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spenc\Downloads\"/>
    </mc:Choice>
  </mc:AlternateContent>
  <xr:revisionPtr revIDLastSave="0" documentId="13_ncr:1_{4FA4244D-8319-4E70-AC87-AC8E3A9C8152}" xr6:coauthVersionLast="47" xr6:coauthVersionMax="47" xr10:uidLastSave="{00000000-0000-0000-0000-000000000000}"/>
  <bookViews>
    <workbookView xWindow="-120" yWindow="-120" windowWidth="29040" windowHeight="15720" firstSheet="1" activeTab="1" xr2:uid="{00000000-000D-0000-FFFF-FFFF00000000}"/>
  </bookViews>
  <sheets>
    <sheet name="Currently Exported" sheetId="1" state="hidden" r:id="rId1"/>
    <sheet name="Tag Library" sheetId="2" r:id="rId2"/>
    <sheet name="Tag Selector" sheetId="3" state="hidden" r:id="rId3"/>
    <sheet name="tagSelector 1" sheetId="4" state="hidden" r:id="rId4"/>
    <sheet name="Currently Exported 2" sheetId="5" state="hidden" r:id="rId5"/>
    <sheet name="tagsBySource 1" sheetId="6" state="hidden" r:id="rId6"/>
    <sheet name="Tags By Source" sheetId="7" r:id="rId7"/>
    <sheet name="historyTags" sheetId="8" state="hidden" r:id="rId8"/>
    <sheet name="historyTags 2" sheetId="9" state="hidden" r:id="rId9"/>
    <sheet name="onchangeTags" sheetId="10" state="hidden" r:id="rId10"/>
    <sheet name="onchangeTags 2" sheetId="11" state="hidden" r:id="rId11"/>
    <sheet name="procTags" sheetId="12" state="hidden" r:id="rId12"/>
    <sheet name="procTags 2" sheetId="13" state="hidden" r:id="rId13"/>
    <sheet name="Tags Status" sheetId="14" r:id="rId1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3" i="2" l="1"/>
  <c r="AE13" i="2"/>
  <c r="AF15" i="2" a="1"/>
  <c r="AF15" i="2" s="1"/>
  <c r="AF16" i="2" a="1"/>
  <c r="AF16" i="2" s="1"/>
  <c r="AF17" i="2" a="1"/>
  <c r="AF17" i="2" s="1"/>
  <c r="AF18" i="2" a="1"/>
  <c r="AF18" i="2"/>
  <c r="AF19" i="2" a="1"/>
  <c r="AF19" i="2" s="1"/>
  <c r="AF20" i="2" a="1"/>
  <c r="AF20" i="2" s="1"/>
  <c r="AF21" i="2" a="1"/>
  <c r="AF21" i="2" s="1"/>
  <c r="AF22" i="2" a="1"/>
  <c r="AF22" i="2" s="1"/>
  <c r="AF23" i="2" a="1"/>
  <c r="AF23" i="2" s="1"/>
  <c r="AF24" i="2" a="1"/>
  <c r="AF24" i="2" s="1"/>
  <c r="AF25" i="2" a="1"/>
  <c r="AF25" i="2" s="1"/>
  <c r="AF26" i="2" a="1"/>
  <c r="AF26" i="2" s="1"/>
  <c r="AF27" i="2" a="1"/>
  <c r="AF27" i="2" s="1"/>
  <c r="AF28" i="2" a="1"/>
  <c r="AF28" i="2" s="1"/>
  <c r="AF29" i="2" a="1"/>
  <c r="AF29" i="2" s="1"/>
  <c r="AF30" i="2" a="1"/>
  <c r="AF30" i="2"/>
  <c r="AF31" i="2" a="1"/>
  <c r="AF31" i="2" s="1"/>
  <c r="AF32" i="2" a="1"/>
  <c r="AF32" i="2" s="1"/>
  <c r="AF33" i="2" a="1"/>
  <c r="AF33" i="2" s="1"/>
  <c r="AF34" i="2" a="1"/>
  <c r="AF34" i="2" s="1"/>
  <c r="AF35" i="2" a="1"/>
  <c r="AF35" i="2" s="1"/>
  <c r="AF36" i="2" a="1"/>
  <c r="AF36" i="2" s="1"/>
  <c r="AF37" i="2" a="1"/>
  <c r="AF37" i="2" s="1"/>
  <c r="AF38" i="2" a="1"/>
  <c r="AF38" i="2" s="1"/>
  <c r="AF39" i="2" a="1"/>
  <c r="AF39" i="2" s="1"/>
  <c r="AF40" i="2" a="1"/>
  <c r="AF40" i="2" s="1"/>
  <c r="AF41" i="2" a="1"/>
  <c r="AF41" i="2" s="1"/>
  <c r="AF42" i="2" a="1"/>
  <c r="AF42" i="2" s="1"/>
  <c r="AF43" i="2" a="1"/>
  <c r="AF43" i="2" s="1"/>
  <c r="AF44" i="2" a="1"/>
  <c r="AF44" i="2" s="1"/>
  <c r="AF45" i="2" a="1"/>
  <c r="AF45" i="2" s="1"/>
  <c r="AF46" i="2" a="1"/>
  <c r="AF46" i="2"/>
  <c r="AF47" i="2" a="1"/>
  <c r="AF47" i="2" s="1"/>
  <c r="AF48" i="2" a="1"/>
  <c r="AF48" i="2" s="1"/>
  <c r="AF49" i="2" a="1"/>
  <c r="AF49" i="2" s="1"/>
  <c r="AF50" i="2" a="1"/>
  <c r="AF50" i="2"/>
  <c r="AF51" i="2" a="1"/>
  <c r="AF51" i="2" s="1"/>
  <c r="AF52" i="2" a="1"/>
  <c r="AF52" i="2" s="1"/>
  <c r="AF53" i="2" a="1"/>
  <c r="AF53" i="2" s="1"/>
  <c r="AF54" i="2" a="1"/>
  <c r="AF54" i="2"/>
  <c r="AF55" i="2" a="1"/>
  <c r="AF55" i="2" s="1"/>
  <c r="AF56" i="2" a="1"/>
  <c r="AF56" i="2" s="1"/>
  <c r="AF57" i="2" a="1"/>
  <c r="AF57" i="2" s="1"/>
  <c r="AF58" i="2" a="1"/>
  <c r="AF58" i="2"/>
  <c r="AF59" i="2" a="1"/>
  <c r="AF59" i="2" s="1"/>
  <c r="AF60" i="2" a="1"/>
  <c r="AF60" i="2" s="1"/>
  <c r="AF61" i="2" a="1"/>
  <c r="AF61" i="2" s="1"/>
  <c r="AF62" i="2" a="1"/>
  <c r="AF62" i="2"/>
  <c r="AF63" i="2" a="1"/>
  <c r="AF63" i="2" s="1"/>
  <c r="AF64" i="2" a="1"/>
  <c r="AF64" i="2" s="1"/>
  <c r="AF65" i="2" a="1"/>
  <c r="AF65" i="2" s="1"/>
  <c r="AF66" i="2" a="1"/>
  <c r="AF66" i="2" s="1"/>
  <c r="AF67" i="2" a="1"/>
  <c r="AF67" i="2" s="1"/>
  <c r="AF68" i="2" a="1"/>
  <c r="AF68" i="2" s="1"/>
  <c r="AF69" i="2" a="1"/>
  <c r="AF69" i="2" s="1"/>
  <c r="AF70" i="2" a="1"/>
  <c r="AF70" i="2" s="1"/>
  <c r="AF71" i="2" a="1"/>
  <c r="AF71" i="2" s="1"/>
  <c r="AF72" i="2" a="1"/>
  <c r="AF72" i="2" s="1"/>
  <c r="AF73" i="2" a="1"/>
  <c r="AF73" i="2" s="1"/>
  <c r="AF74" i="2" a="1"/>
  <c r="AF74" i="2" s="1"/>
  <c r="AF75" i="2" a="1"/>
  <c r="AF75" i="2" s="1"/>
  <c r="AF76" i="2" a="1"/>
  <c r="AF76" i="2" s="1"/>
  <c r="AF77" i="2" a="1"/>
  <c r="AF77" i="2" s="1"/>
  <c r="AF78" i="2" a="1"/>
  <c r="AF78" i="2"/>
  <c r="AF79" i="2" a="1"/>
  <c r="AF79" i="2" s="1"/>
  <c r="AF80" i="2" a="1"/>
  <c r="AF80" i="2" s="1"/>
  <c r="AF81" i="2" a="1"/>
  <c r="AF81" i="2" s="1"/>
  <c r="AF82" i="2" a="1"/>
  <c r="AF82" i="2"/>
  <c r="AF83" i="2" a="1"/>
  <c r="AF83" i="2" s="1"/>
  <c r="AF84" i="2" a="1"/>
  <c r="AF84" i="2" s="1"/>
  <c r="AF85" i="2" a="1"/>
  <c r="AF85" i="2" s="1"/>
  <c r="AF86" i="2" a="1"/>
  <c r="AF86" i="2"/>
  <c r="AF87" i="2" a="1"/>
  <c r="AF87" i="2" s="1"/>
  <c r="AF88" i="2" a="1"/>
  <c r="AF88" i="2" s="1"/>
  <c r="AF89" i="2" a="1"/>
  <c r="AF89" i="2" s="1"/>
  <c r="AF90" i="2" a="1"/>
  <c r="AF90" i="2"/>
  <c r="AF91" i="2" a="1"/>
  <c r="AF91" i="2" s="1"/>
  <c r="AF92" i="2" a="1"/>
  <c r="AF92" i="2" s="1"/>
  <c r="AF93" i="2" a="1"/>
  <c r="AF93" i="2" s="1"/>
  <c r="AF94" i="2" a="1"/>
  <c r="AF94" i="2"/>
  <c r="AF95" i="2" a="1"/>
  <c r="AF95" i="2" s="1"/>
  <c r="AF96" i="2" a="1"/>
  <c r="AF96" i="2" s="1"/>
  <c r="AF97" i="2" a="1"/>
  <c r="AF97" i="2" s="1"/>
  <c r="AF98" i="2" a="1"/>
  <c r="AF98" i="2" s="1"/>
  <c r="AF99" i="2" a="1"/>
  <c r="AF99" i="2" s="1"/>
  <c r="AF100" i="2" a="1"/>
  <c r="AF100" i="2" s="1"/>
  <c r="AF101" i="2" a="1"/>
  <c r="AF101" i="2" s="1"/>
  <c r="AF102" i="2" a="1"/>
  <c r="AF102" i="2" s="1"/>
  <c r="AF103" i="2" a="1"/>
  <c r="AF103" i="2" s="1"/>
  <c r="AF104" i="2" a="1"/>
  <c r="AF104" i="2" s="1"/>
  <c r="AF105" i="2" a="1"/>
  <c r="AF105" i="2" s="1"/>
  <c r="AF106" i="2" a="1"/>
  <c r="AF106" i="2" s="1"/>
  <c r="AF107" i="2" a="1"/>
  <c r="AF107" i="2" s="1"/>
  <c r="AF108" i="2" a="1"/>
  <c r="AF108" i="2" s="1"/>
  <c r="AF109" i="2" a="1"/>
  <c r="AF109" i="2" s="1"/>
  <c r="AF110" i="2" a="1"/>
  <c r="AF110" i="2"/>
  <c r="AF111" i="2" a="1"/>
  <c r="AF111" i="2" s="1"/>
  <c r="AF112" i="2" a="1"/>
  <c r="AF112" i="2" s="1"/>
  <c r="AF113" i="2" a="1"/>
  <c r="AF113" i="2" s="1"/>
  <c r="AF114" i="2" a="1"/>
  <c r="AF114" i="2"/>
  <c r="AF115" i="2" a="1"/>
  <c r="AF115" i="2" s="1"/>
  <c r="AF116" i="2" a="1"/>
  <c r="AF116" i="2" s="1"/>
  <c r="AF117" i="2" a="1"/>
  <c r="AF117" i="2" s="1"/>
  <c r="AF118" i="2" a="1"/>
  <c r="AF118" i="2"/>
  <c r="AF119" i="2" a="1"/>
  <c r="AF119" i="2" s="1"/>
  <c r="AF120" i="2" a="1"/>
  <c r="AF120" i="2" s="1"/>
  <c r="AF121" i="2" a="1"/>
  <c r="AF121" i="2" s="1"/>
  <c r="AF122" i="2" a="1"/>
  <c r="AF122" i="2" s="1"/>
  <c r="AF123" i="2" a="1"/>
  <c r="AF123" i="2" s="1"/>
  <c r="AF124" i="2" a="1"/>
  <c r="AF124" i="2" s="1"/>
  <c r="AF125" i="2" a="1"/>
  <c r="AF125" i="2" s="1"/>
  <c r="AF126" i="2" a="1"/>
  <c r="AF126" i="2"/>
  <c r="AF127" i="2" a="1"/>
  <c r="AF127" i="2" s="1"/>
  <c r="AF128" i="2" a="1"/>
  <c r="AF128" i="2" s="1"/>
  <c r="AF129" i="2" a="1"/>
  <c r="AF129" i="2" s="1"/>
  <c r="AF130" i="2" a="1"/>
  <c r="AF130" i="2" s="1"/>
  <c r="AF131" i="2" a="1"/>
  <c r="AF131" i="2" s="1"/>
  <c r="AF132" i="2" a="1"/>
  <c r="AF132" i="2" s="1"/>
  <c r="AF133" i="2" a="1"/>
  <c r="AF133" i="2" s="1"/>
  <c r="AF134" i="2" a="1"/>
  <c r="AF134" i="2" s="1"/>
  <c r="AF135" i="2" a="1"/>
  <c r="AF135" i="2" s="1"/>
  <c r="AF136" i="2" a="1"/>
  <c r="AF136" i="2" s="1"/>
  <c r="AF137" i="2" a="1"/>
  <c r="AF137" i="2" s="1"/>
  <c r="AF138" i="2" a="1"/>
  <c r="AF138" i="2" s="1"/>
  <c r="AF139" i="2" a="1"/>
  <c r="AF139" i="2" s="1"/>
  <c r="AF140" i="2" a="1"/>
  <c r="AF140" i="2" s="1"/>
  <c r="AF141" i="2" a="1"/>
  <c r="AF141" i="2" s="1"/>
  <c r="AF142" i="2" a="1"/>
  <c r="AF142" i="2"/>
  <c r="AF143" i="2" a="1"/>
  <c r="AF143" i="2" s="1"/>
  <c r="AF144" i="2" a="1"/>
  <c r="AF144" i="2" s="1"/>
  <c r="AF145" i="2" a="1"/>
  <c r="AF145" i="2" s="1"/>
  <c r="AF146" i="2" a="1"/>
  <c r="AF146" i="2"/>
  <c r="AF147" i="2" a="1"/>
  <c r="AF147" i="2" s="1"/>
  <c r="AF148" i="2" a="1"/>
  <c r="AF148" i="2" s="1"/>
  <c r="AF149" i="2" a="1"/>
  <c r="AF149" i="2" s="1"/>
  <c r="AF150" i="2" a="1"/>
  <c r="AF150" i="2"/>
  <c r="AF151" i="2" a="1"/>
  <c r="AF151" i="2" s="1"/>
  <c r="AF152" i="2" a="1"/>
  <c r="AF152" i="2" s="1"/>
  <c r="AF153" i="2" a="1"/>
  <c r="AF153" i="2" s="1"/>
  <c r="AF154" i="2" a="1"/>
  <c r="AF154" i="2" s="1"/>
  <c r="AF155" i="2" a="1"/>
  <c r="AF155" i="2" s="1"/>
  <c r="AF156" i="2" a="1"/>
  <c r="AF156" i="2" s="1"/>
  <c r="AF157" i="2" a="1"/>
  <c r="AF157" i="2" s="1"/>
  <c r="AF158" i="2" a="1"/>
  <c r="AF158" i="2"/>
  <c r="AF159" i="2" a="1"/>
  <c r="AF159" i="2" s="1"/>
  <c r="AF160" i="2" a="1"/>
  <c r="AF160" i="2" s="1"/>
  <c r="AF161" i="2" a="1"/>
  <c r="AF161" i="2" s="1"/>
  <c r="AF162" i="2" a="1"/>
  <c r="AF162" i="2" s="1"/>
  <c r="AF163" i="2" a="1"/>
  <c r="AF163" i="2" s="1"/>
  <c r="AF164" i="2" a="1"/>
  <c r="AF164" i="2" s="1"/>
  <c r="AF165" i="2" a="1"/>
  <c r="AF165" i="2" s="1"/>
  <c r="AF166" i="2" a="1"/>
  <c r="AF166" i="2" s="1"/>
  <c r="AF167" i="2" a="1"/>
  <c r="AF167" i="2" s="1"/>
  <c r="AF168" i="2" a="1"/>
  <c r="AF168" i="2" s="1"/>
  <c r="AF169" i="2" a="1"/>
  <c r="AF169" i="2" s="1"/>
  <c r="AF170" i="2" a="1"/>
  <c r="AF170" i="2" s="1"/>
  <c r="AF171" i="2" a="1"/>
  <c r="AF171" i="2" s="1"/>
  <c r="AF172" i="2" a="1"/>
  <c r="AF172" i="2" s="1"/>
  <c r="AF173" i="2" a="1"/>
  <c r="AF173" i="2" s="1"/>
  <c r="AF174" i="2" a="1"/>
  <c r="AF174" i="2"/>
  <c r="AF175" i="2" a="1"/>
  <c r="AF175" i="2" s="1"/>
  <c r="AF176" i="2" a="1"/>
  <c r="AF176" i="2" s="1"/>
  <c r="AF177" i="2" a="1"/>
  <c r="AF177" i="2" s="1"/>
  <c r="AF178" i="2" a="1"/>
  <c r="AF178" i="2"/>
  <c r="AF179" i="2" a="1"/>
  <c r="AF179" i="2" s="1"/>
  <c r="AF180" i="2" a="1"/>
  <c r="AF180" i="2" s="1"/>
  <c r="AF181" i="2" a="1"/>
  <c r="AF181" i="2" s="1"/>
  <c r="AF182" i="2" a="1"/>
  <c r="AF182" i="2"/>
  <c r="AF183" i="2" a="1"/>
  <c r="AF183" i="2" s="1"/>
  <c r="AF184" i="2" a="1"/>
  <c r="AF184" i="2" s="1"/>
  <c r="AF185" i="2" a="1"/>
  <c r="AF185" i="2" s="1"/>
  <c r="AF186" i="2" a="1"/>
  <c r="AF186" i="2" s="1"/>
  <c r="AF187" i="2" a="1"/>
  <c r="AF187" i="2" s="1"/>
  <c r="AF188" i="2" a="1"/>
  <c r="AF188" i="2" s="1"/>
  <c r="AF189" i="2" a="1"/>
  <c r="AF189" i="2" s="1"/>
  <c r="AF190" i="2" a="1"/>
  <c r="AF190" i="2"/>
  <c r="AF191" i="2" a="1"/>
  <c r="AF191" i="2" s="1"/>
  <c r="AF192" i="2" a="1"/>
  <c r="AF192" i="2" s="1"/>
  <c r="AF193" i="2" a="1"/>
  <c r="AF193" i="2" s="1"/>
  <c r="AF194" i="2" a="1"/>
  <c r="AF194" i="2" s="1"/>
  <c r="AF195" i="2" a="1"/>
  <c r="AF195" i="2" s="1"/>
  <c r="AF196" i="2" a="1"/>
  <c r="AF196" i="2" s="1"/>
  <c r="AF197" i="2" a="1"/>
  <c r="AF197" i="2" s="1"/>
  <c r="AF198" i="2" a="1"/>
  <c r="AF198" i="2" s="1"/>
  <c r="AF199" i="2" a="1"/>
  <c r="AF199" i="2" s="1"/>
  <c r="AF200" i="2" a="1"/>
  <c r="AF200" i="2" s="1"/>
  <c r="AF201" i="2" a="1"/>
  <c r="AF201" i="2" s="1"/>
  <c r="AF202" i="2" a="1"/>
  <c r="AF202" i="2" s="1"/>
  <c r="AF203" i="2" a="1"/>
  <c r="AF203" i="2" s="1"/>
  <c r="AF204" i="2" a="1"/>
  <c r="AF204" i="2" s="1"/>
  <c r="AF205" i="2" a="1"/>
  <c r="AF205" i="2" s="1"/>
  <c r="AF206" i="2" a="1"/>
  <c r="AF206" i="2"/>
  <c r="AF207" i="2" a="1"/>
  <c r="AF207" i="2" s="1"/>
  <c r="AF208" i="2" a="1"/>
  <c r="AF208" i="2" s="1"/>
  <c r="AF209" i="2" a="1"/>
  <c r="AF209" i="2" s="1"/>
  <c r="AF210" i="2" a="1"/>
  <c r="AF210" i="2"/>
  <c r="AF211" i="2" a="1"/>
  <c r="AF211" i="2" s="1"/>
  <c r="AF212" i="2" a="1"/>
  <c r="AF212" i="2" s="1"/>
  <c r="AF213" i="2" a="1"/>
  <c r="AF213" i="2" s="1"/>
  <c r="AF214" i="2" a="1"/>
  <c r="AF214" i="2"/>
  <c r="AF215" i="2" a="1"/>
  <c r="AF215" i="2" s="1"/>
  <c r="AF216" i="2" a="1"/>
  <c r="AF216" i="2" s="1"/>
  <c r="AF217" i="2" a="1"/>
  <c r="AF217" i="2" s="1"/>
  <c r="AF218" i="2" a="1"/>
  <c r="AF218" i="2" s="1"/>
  <c r="AF219" i="2" a="1"/>
  <c r="AF219" i="2" s="1"/>
  <c r="AF220" i="2" a="1"/>
  <c r="AF220" i="2" s="1"/>
  <c r="AF221" i="2" a="1"/>
  <c r="AF221" i="2" s="1"/>
  <c r="AF222" i="2" a="1"/>
  <c r="AF222" i="2"/>
  <c r="AF223" i="2" a="1"/>
  <c r="AF223" i="2" s="1"/>
  <c r="AF224" i="2" a="1"/>
  <c r="AF224" i="2" s="1"/>
  <c r="AF225" i="2" a="1"/>
  <c r="AF225" i="2" s="1"/>
  <c r="AF226" i="2" a="1"/>
  <c r="AF226" i="2" s="1"/>
  <c r="AF227" i="2" a="1"/>
  <c r="AF227" i="2" s="1"/>
  <c r="AF228" i="2" a="1"/>
  <c r="AF228" i="2" s="1"/>
  <c r="AF229" i="2" a="1"/>
  <c r="AF229" i="2" s="1"/>
  <c r="AF230" i="2" a="1"/>
  <c r="AF230" i="2" s="1"/>
  <c r="AF231" i="2" a="1"/>
  <c r="AF231" i="2" s="1"/>
  <c r="AF232" i="2" a="1"/>
  <c r="AF232" i="2" s="1"/>
  <c r="AF233" i="2" a="1"/>
  <c r="AF233" i="2" s="1"/>
  <c r="AF234" i="2" a="1"/>
  <c r="AF234" i="2" s="1"/>
  <c r="AF235" i="2" a="1"/>
  <c r="AF235" i="2" s="1"/>
  <c r="AF236" i="2" a="1"/>
  <c r="AF236" i="2" s="1"/>
  <c r="AF237" i="2" a="1"/>
  <c r="AF237" i="2" s="1"/>
  <c r="AF238" i="2" a="1"/>
  <c r="AF238" i="2"/>
  <c r="AF239" i="2" a="1"/>
  <c r="AF239" i="2" s="1"/>
  <c r="AF240" i="2" a="1"/>
  <c r="AF240" i="2" s="1"/>
  <c r="AF241" i="2" a="1"/>
  <c r="AF241" i="2" s="1"/>
  <c r="AF242" i="2" a="1"/>
  <c r="AF242" i="2"/>
  <c r="AF243" i="2" a="1"/>
  <c r="AF243" i="2" s="1"/>
  <c r="AF244" i="2" a="1"/>
  <c r="AF244" i="2" s="1"/>
  <c r="AF245" i="2" a="1"/>
  <c r="AF245" i="2" s="1"/>
  <c r="AF246" i="2" a="1"/>
  <c r="AF246" i="2"/>
  <c r="AF247" i="2" a="1"/>
  <c r="AF247" i="2" s="1"/>
  <c r="AF248" i="2" a="1"/>
  <c r="AF248" i="2" s="1"/>
  <c r="AF249" i="2" a="1"/>
  <c r="AF249" i="2" s="1"/>
  <c r="AF250" i="2" a="1"/>
  <c r="AF250" i="2" s="1"/>
  <c r="AF251" i="2" a="1"/>
  <c r="AF251" i="2" s="1"/>
  <c r="AF252" i="2" a="1"/>
  <c r="AF252" i="2" s="1"/>
  <c r="AF253" i="2" a="1"/>
  <c r="AF253" i="2" s="1"/>
  <c r="AF254" i="2" a="1"/>
  <c r="AF254" i="2"/>
  <c r="AF255" i="2" a="1"/>
  <c r="AF255" i="2" s="1"/>
  <c r="AF256" i="2" a="1"/>
  <c r="AF256" i="2" s="1"/>
  <c r="AF257" i="2" a="1"/>
  <c r="AF257" i="2" s="1"/>
  <c r="AF258" i="2" a="1"/>
  <c r="AF258" i="2" s="1"/>
  <c r="AF259" i="2" a="1"/>
  <c r="AF259" i="2" s="1"/>
  <c r="AF260" i="2" a="1"/>
  <c r="AF260" i="2" s="1"/>
  <c r="AF261" i="2" a="1"/>
  <c r="AF261" i="2" s="1"/>
  <c r="AF262" i="2" a="1"/>
  <c r="AF262" i="2" s="1"/>
  <c r="AF263" i="2" a="1"/>
  <c r="AF263" i="2" s="1"/>
  <c r="AF264" i="2" a="1"/>
  <c r="AF264" i="2" s="1"/>
  <c r="AF265" i="2" a="1"/>
  <c r="AF265" i="2" s="1"/>
  <c r="AF266" i="2" a="1"/>
  <c r="AF266" i="2" s="1"/>
  <c r="AF267" i="2" a="1"/>
  <c r="AF267" i="2" s="1"/>
  <c r="AF268" i="2" a="1"/>
  <c r="AF268" i="2" s="1"/>
  <c r="AF269" i="2" a="1"/>
  <c r="AF269" i="2" s="1"/>
  <c r="AF270" i="2" a="1"/>
  <c r="AF270" i="2"/>
  <c r="AF271" i="2" a="1"/>
  <c r="AF271" i="2" s="1"/>
  <c r="AF272" i="2" a="1"/>
  <c r="AF272" i="2" s="1"/>
  <c r="AF273" i="2" a="1"/>
  <c r="AF273" i="2" s="1"/>
  <c r="AF274" i="2" a="1"/>
  <c r="AF274" i="2"/>
  <c r="AF275" i="2" a="1"/>
  <c r="AF275" i="2" s="1"/>
  <c r="AF276" i="2" a="1"/>
  <c r="AF276" i="2" s="1"/>
  <c r="AF277" i="2" a="1"/>
  <c r="AF277" i="2" s="1"/>
  <c r="AF278" i="2" a="1"/>
  <c r="AF278" i="2"/>
  <c r="AF279" i="2" a="1"/>
  <c r="AF279" i="2" s="1"/>
  <c r="AF280" i="2" a="1"/>
  <c r="AF280" i="2" s="1"/>
  <c r="AF281" i="2" a="1"/>
  <c r="AF281" i="2" s="1"/>
  <c r="AF282" i="2" a="1"/>
  <c r="AF282" i="2" s="1"/>
  <c r="AF283" i="2" a="1"/>
  <c r="AF283" i="2" s="1"/>
  <c r="AF284" i="2" a="1"/>
  <c r="AF284" i="2" s="1"/>
  <c r="AF285" i="2" a="1"/>
  <c r="AF285" i="2" s="1"/>
  <c r="AF286" i="2" a="1"/>
  <c r="AF286" i="2"/>
  <c r="AF287" i="2" a="1"/>
  <c r="AF287" i="2" s="1"/>
  <c r="AF288" i="2" a="1"/>
  <c r="AF288" i="2" s="1"/>
  <c r="AF289" i="2" a="1"/>
  <c r="AF289" i="2" s="1"/>
  <c r="AF290" i="2" a="1"/>
  <c r="AF290" i="2" s="1"/>
  <c r="AF291" i="2" a="1"/>
  <c r="AF291" i="2" s="1"/>
  <c r="AF292" i="2" a="1"/>
  <c r="AF292" i="2" s="1"/>
  <c r="AF293" i="2" a="1"/>
  <c r="AF293" i="2" s="1"/>
  <c r="AF294" i="2" a="1"/>
  <c r="AF294" i="2" s="1"/>
  <c r="AF295" i="2" a="1"/>
  <c r="AF295" i="2" s="1"/>
  <c r="AF296" i="2" a="1"/>
  <c r="AF296" i="2" s="1"/>
  <c r="AF297" i="2" a="1"/>
  <c r="AF297" i="2" s="1"/>
  <c r="AF298" i="2" a="1"/>
  <c r="AF298" i="2" s="1"/>
  <c r="AF299" i="2" a="1"/>
  <c r="AF299" i="2" s="1"/>
  <c r="AF300" i="2" a="1"/>
  <c r="AF300" i="2" s="1"/>
  <c r="AF301" i="2" a="1"/>
  <c r="AF301" i="2" s="1"/>
  <c r="AF302" i="2" a="1"/>
  <c r="AF302" i="2" s="1"/>
  <c r="AF303" i="2" a="1"/>
  <c r="AF303" i="2" s="1"/>
  <c r="AF304" i="2" a="1"/>
  <c r="AF304" i="2" s="1"/>
  <c r="AF305" i="2" a="1"/>
  <c r="AF305" i="2"/>
  <c r="AF306" i="2" a="1"/>
  <c r="AF306" i="2" s="1"/>
  <c r="AF307" i="2" a="1"/>
  <c r="AF307" i="2" s="1"/>
  <c r="AF308" i="2" a="1"/>
  <c r="AF308" i="2" s="1"/>
  <c r="AF309" i="2" a="1"/>
  <c r="AF309" i="2" s="1"/>
  <c r="AF310" i="2" a="1"/>
  <c r="AF310" i="2"/>
  <c r="AF311" i="2" a="1"/>
  <c r="AF311" i="2" s="1"/>
  <c r="AF312" i="2" a="1"/>
  <c r="AF312" i="2" s="1"/>
  <c r="AF313" i="2" a="1"/>
  <c r="AF313" i="2" s="1"/>
  <c r="AF314" i="2" a="1"/>
  <c r="AF314" i="2" s="1"/>
  <c r="AF315" i="2" a="1"/>
  <c r="AF315" i="2" s="1"/>
  <c r="AF316" i="2" a="1"/>
  <c r="AF316" i="2" s="1"/>
  <c r="AF317" i="2" a="1"/>
  <c r="AF317" i="2" s="1"/>
  <c r="AF318" i="2" a="1"/>
  <c r="AF318" i="2" s="1"/>
  <c r="AF319" i="2" a="1"/>
  <c r="AF319" i="2" s="1"/>
  <c r="AF320" i="2" a="1"/>
  <c r="AF320" i="2" s="1"/>
  <c r="AF321" i="2" a="1"/>
  <c r="AF321" i="2"/>
  <c r="AF322" i="2" a="1"/>
  <c r="AF322" i="2" s="1"/>
  <c r="AF323" i="2" a="1"/>
  <c r="AF323" i="2" s="1"/>
  <c r="AF324" i="2" a="1"/>
  <c r="AF324" i="2" s="1"/>
  <c r="AF325" i="2" a="1"/>
  <c r="AF325" i="2" s="1"/>
  <c r="AF326" i="2" a="1"/>
  <c r="AF326" i="2"/>
  <c r="AF327" i="2" a="1"/>
  <c r="AF327" i="2" s="1"/>
  <c r="AF328" i="2" a="1"/>
  <c r="AF328" i="2" s="1"/>
  <c r="AF329" i="2" a="1"/>
  <c r="AF329" i="2" s="1"/>
  <c r="AF330" i="2" a="1"/>
  <c r="AF330" i="2" s="1"/>
  <c r="AF331" i="2" a="1"/>
  <c r="AF331" i="2" s="1"/>
  <c r="AF332" i="2" a="1"/>
  <c r="AF332" i="2" s="1"/>
  <c r="AF333" i="2" a="1"/>
  <c r="AF333" i="2" s="1"/>
  <c r="AF334" i="2" a="1"/>
  <c r="AF334" i="2" s="1"/>
  <c r="AF335" i="2" a="1"/>
  <c r="AF335" i="2" s="1"/>
  <c r="AF336" i="2" a="1"/>
  <c r="AF336" i="2" s="1"/>
  <c r="AF337" i="2" a="1"/>
  <c r="AF337" i="2"/>
  <c r="AF338" i="2" a="1"/>
  <c r="AF338" i="2" s="1"/>
  <c r="AF339" i="2" a="1"/>
  <c r="AF339" i="2" s="1"/>
  <c r="AF340" i="2" a="1"/>
  <c r="AF340" i="2" s="1"/>
  <c r="AF341" i="2" a="1"/>
  <c r="AF341" i="2" s="1"/>
  <c r="AF342" i="2" a="1"/>
  <c r="AF342" i="2"/>
  <c r="AF343" i="2" a="1"/>
  <c r="AF343" i="2" s="1"/>
  <c r="AF344" i="2" a="1"/>
  <c r="AF344" i="2" s="1"/>
  <c r="AF345" i="2" a="1"/>
  <c r="AF345" i="2" s="1"/>
  <c r="AF346" i="2" a="1"/>
  <c r="AF346" i="2" s="1"/>
  <c r="AF347" i="2" a="1"/>
  <c r="AF347" i="2" s="1"/>
  <c r="AF348" i="2" a="1"/>
  <c r="AF348" i="2" s="1"/>
  <c r="AF349" i="2" a="1"/>
  <c r="AF349" i="2" s="1"/>
  <c r="AF350" i="2" a="1"/>
  <c r="AF350" i="2" s="1"/>
  <c r="AF351" i="2" a="1"/>
  <c r="AF351" i="2" s="1"/>
  <c r="AF352" i="2" a="1"/>
  <c r="AF352" i="2" s="1"/>
  <c r="AF353" i="2" a="1"/>
  <c r="AF353" i="2"/>
  <c r="AF354" i="2" a="1"/>
  <c r="AF354" i="2" s="1"/>
  <c r="AF355" i="2" a="1"/>
  <c r="AF355" i="2" s="1"/>
  <c r="AF356" i="2" a="1"/>
  <c r="AF356" i="2" s="1"/>
  <c r="AF357" i="2" a="1"/>
  <c r="AF357" i="2"/>
  <c r="AF358" i="2" a="1"/>
  <c r="AF358" i="2" s="1"/>
  <c r="AF359" i="2" a="1"/>
  <c r="AF359" i="2" s="1"/>
  <c r="AF360" i="2" a="1"/>
  <c r="AF360" i="2" s="1"/>
  <c r="AF361" i="2" a="1"/>
  <c r="AF361" i="2"/>
  <c r="AF362" i="2" a="1"/>
  <c r="AF362" i="2" s="1"/>
  <c r="AF363" i="2" a="1"/>
  <c r="AF363" i="2" s="1"/>
  <c r="AF364" i="2" a="1"/>
  <c r="AF364" i="2" s="1"/>
  <c r="AF365" i="2" a="1"/>
  <c r="AF365" i="2"/>
  <c r="AF366" i="2" a="1"/>
  <c r="AF366" i="2" s="1"/>
  <c r="AF367" i="2" a="1"/>
  <c r="AF367" i="2" s="1"/>
  <c r="AF368" i="2" a="1"/>
  <c r="AF368" i="2" s="1"/>
  <c r="AF369" i="2" a="1"/>
  <c r="AF369" i="2"/>
  <c r="AF370" i="2" a="1"/>
  <c r="AF370" i="2" s="1"/>
  <c r="AF371" i="2" a="1"/>
  <c r="AF371" i="2" s="1"/>
  <c r="AF372" i="2" a="1"/>
  <c r="AF372" i="2" s="1"/>
  <c r="AF373" i="2" a="1"/>
  <c r="AF373" i="2"/>
  <c r="AF374" i="2" a="1"/>
  <c r="AF374" i="2" s="1"/>
  <c r="AF375" i="2" a="1"/>
  <c r="AF375" i="2" s="1"/>
  <c r="AF376" i="2" a="1"/>
  <c r="AF376" i="2" s="1"/>
  <c r="AF377" i="2" a="1"/>
  <c r="AF377" i="2"/>
  <c r="AF378" i="2" a="1"/>
  <c r="AF378" i="2" s="1"/>
  <c r="AF379" i="2" a="1"/>
  <c r="AF379" i="2" s="1"/>
  <c r="AF380" i="2" a="1"/>
  <c r="AF380" i="2" s="1"/>
  <c r="AF381" i="2" a="1"/>
  <c r="AF381" i="2"/>
  <c r="AF382" i="2" a="1"/>
  <c r="AF382" i="2" s="1"/>
  <c r="AF383" i="2" a="1"/>
  <c r="AF383" i="2" s="1"/>
  <c r="AF384" i="2" a="1"/>
  <c r="AF384" i="2" s="1"/>
  <c r="AF385" i="2" a="1"/>
  <c r="AF385" i="2"/>
  <c r="AF386" i="2" a="1"/>
  <c r="AF386" i="2" s="1"/>
  <c r="AF387" i="2" a="1"/>
  <c r="AF387" i="2" s="1"/>
  <c r="AF388" i="2" a="1"/>
  <c r="AF388" i="2" s="1"/>
  <c r="AF389" i="2" a="1"/>
  <c r="AF389" i="2"/>
  <c r="AF390" i="2" a="1"/>
  <c r="AF390" i="2" s="1"/>
  <c r="AF391" i="2" a="1"/>
  <c r="AF391" i="2" s="1"/>
  <c r="AF392" i="2" a="1"/>
  <c r="AF392" i="2" s="1"/>
  <c r="AF393" i="2" a="1"/>
  <c r="AF393" i="2"/>
  <c r="AF394" i="2" a="1"/>
  <c r="AF394" i="2" s="1"/>
  <c r="AF395" i="2" a="1"/>
  <c r="AF395" i="2" s="1"/>
  <c r="AF396" i="2" a="1"/>
  <c r="AF396" i="2" s="1"/>
  <c r="AF397" i="2" a="1"/>
  <c r="AF397" i="2"/>
  <c r="AF398" i="2" a="1"/>
  <c r="AF398" i="2" s="1"/>
  <c r="AF399" i="2" a="1"/>
  <c r="AF399" i="2" s="1"/>
  <c r="AF400" i="2" a="1"/>
  <c r="AF400" i="2" s="1"/>
  <c r="AF401" i="2" a="1"/>
  <c r="AF401" i="2"/>
  <c r="AF402" i="2" a="1"/>
  <c r="AF402" i="2" s="1"/>
  <c r="AF403" i="2" a="1"/>
  <c r="AF403" i="2" s="1"/>
  <c r="AF404" i="2" a="1"/>
  <c r="AF404" i="2" s="1"/>
  <c r="AF405" i="2" a="1"/>
  <c r="AF405" i="2"/>
  <c r="AF406" i="2" a="1"/>
  <c r="AF406" i="2" s="1"/>
  <c r="AF407" i="2" a="1"/>
  <c r="AF407" i="2" s="1"/>
  <c r="AF408" i="2" a="1"/>
  <c r="AF408" i="2" s="1"/>
  <c r="AF409" i="2" a="1"/>
  <c r="AF409" i="2"/>
  <c r="AF410" i="2" a="1"/>
  <c r="AF410" i="2" s="1"/>
  <c r="AF411" i="2" a="1"/>
  <c r="AF411" i="2" s="1"/>
  <c r="AF412" i="2" a="1"/>
  <c r="AF412" i="2" s="1"/>
  <c r="AF413" i="2" a="1"/>
  <c r="AF413" i="2"/>
  <c r="AF14" i="2" a="1"/>
  <c r="AF14" i="2" s="1"/>
  <c r="Y15" i="2" a="1"/>
  <c r="Y15" i="2" s="1"/>
  <c r="Y16" i="2" a="1"/>
  <c r="Y16" i="2" s="1"/>
  <c r="Y17" i="2" a="1"/>
  <c r="Y17" i="2" s="1"/>
  <c r="Y18" i="2" a="1"/>
  <c r="Y18" i="2" s="1"/>
  <c r="Y19" i="2" a="1"/>
  <c r="Y19" i="2" s="1"/>
  <c r="Y20" i="2" a="1"/>
  <c r="Y20" i="2" s="1"/>
  <c r="Y21" i="2" a="1"/>
  <c r="Y21" i="2" s="1"/>
  <c r="Y22" i="2" a="1"/>
  <c r="Y22" i="2" s="1"/>
  <c r="Y23" i="2" a="1"/>
  <c r="Y23" i="2" s="1"/>
  <c r="Y24" i="2" a="1"/>
  <c r="Y24" i="2" s="1"/>
  <c r="Y25" i="2" a="1"/>
  <c r="Y25" i="2" s="1"/>
  <c r="Y26" i="2" a="1"/>
  <c r="Y26" i="2"/>
  <c r="Y27" i="2" a="1"/>
  <c r="Y27" i="2" s="1"/>
  <c r="Y28" i="2" a="1"/>
  <c r="Y28" i="2" s="1"/>
  <c r="Y29" i="2" a="1"/>
  <c r="Y29" i="2" s="1"/>
  <c r="Y30" i="2" a="1"/>
  <c r="Y30" i="2"/>
  <c r="Y31" i="2" a="1"/>
  <c r="Y31" i="2" s="1"/>
  <c r="Y32" i="2" a="1"/>
  <c r="Y32" i="2" s="1"/>
  <c r="Y33" i="2" a="1"/>
  <c r="Y33" i="2" s="1"/>
  <c r="Y34" i="2" a="1"/>
  <c r="Y34" i="2" s="1"/>
  <c r="Y35" i="2" a="1"/>
  <c r="Y35" i="2" s="1"/>
  <c r="Y36" i="2" a="1"/>
  <c r="Y36" i="2" s="1"/>
  <c r="Y37" i="2" a="1"/>
  <c r="Y37" i="2" s="1"/>
  <c r="Y38" i="2" a="1"/>
  <c r="Y38" i="2"/>
  <c r="Y39" i="2" a="1"/>
  <c r="Y39" i="2" s="1"/>
  <c r="Y40" i="2" a="1"/>
  <c r="Y40" i="2" s="1"/>
  <c r="Y41" i="2" a="1"/>
  <c r="Y41" i="2" s="1"/>
  <c r="Y42" i="2" a="1"/>
  <c r="Y42" i="2"/>
  <c r="Y43" i="2" a="1"/>
  <c r="Y43" i="2" s="1"/>
  <c r="Y44" i="2" a="1"/>
  <c r="Y44" i="2" s="1"/>
  <c r="Y45" i="2" a="1"/>
  <c r="Y45" i="2" s="1"/>
  <c r="Y46" i="2" a="1"/>
  <c r="Y46" i="2" s="1"/>
  <c r="Y47" i="2" a="1"/>
  <c r="Y47" i="2" s="1"/>
  <c r="Y48" i="2" a="1"/>
  <c r="Y48" i="2" s="1"/>
  <c r="Y49" i="2" a="1"/>
  <c r="Y49" i="2" s="1"/>
  <c r="Y50" i="2" a="1"/>
  <c r="Y50" i="2" s="1"/>
  <c r="Y51" i="2" a="1"/>
  <c r="Y51" i="2" s="1"/>
  <c r="Y52" i="2" a="1"/>
  <c r="Y52" i="2" s="1"/>
  <c r="Y53" i="2" a="1"/>
  <c r="Y53" i="2" s="1"/>
  <c r="Y54" i="2" a="1"/>
  <c r="Y54" i="2" s="1"/>
  <c r="Y55" i="2" a="1"/>
  <c r="Y55" i="2" s="1"/>
  <c r="Y56" i="2" a="1"/>
  <c r="Y56" i="2" s="1"/>
  <c r="Y57" i="2" a="1"/>
  <c r="Y57" i="2" s="1"/>
  <c r="Y58" i="2" a="1"/>
  <c r="Y58" i="2"/>
  <c r="Y59" i="2" a="1"/>
  <c r="Y59" i="2" s="1"/>
  <c r="Y60" i="2" a="1"/>
  <c r="Y60" i="2" s="1"/>
  <c r="Y61" i="2" a="1"/>
  <c r="Y61" i="2" s="1"/>
  <c r="Y62" i="2" a="1"/>
  <c r="Y62" i="2"/>
  <c r="Y63" i="2" a="1"/>
  <c r="Y63" i="2" s="1"/>
  <c r="Y64" i="2" a="1"/>
  <c r="Y64" i="2" s="1"/>
  <c r="Y65" i="2" a="1"/>
  <c r="Y65" i="2" s="1"/>
  <c r="Y66" i="2" a="1"/>
  <c r="Y66" i="2" s="1"/>
  <c r="Y67" i="2" a="1"/>
  <c r="Y67" i="2" s="1"/>
  <c r="Y68" i="2" a="1"/>
  <c r="Y68" i="2" s="1"/>
  <c r="Y69" i="2" a="1"/>
  <c r="Y69" i="2" s="1"/>
  <c r="Y70" i="2" a="1"/>
  <c r="Y70" i="2"/>
  <c r="Y71" i="2" a="1"/>
  <c r="Y71" i="2" s="1"/>
  <c r="Y72" i="2" a="1"/>
  <c r="Y72" i="2" s="1"/>
  <c r="Y73" i="2" a="1"/>
  <c r="Y73" i="2" s="1"/>
  <c r="Y74" i="2" a="1"/>
  <c r="Y74" i="2"/>
  <c r="Y75" i="2" a="1"/>
  <c r="Y75" i="2" s="1"/>
  <c r="Y76" i="2" a="1"/>
  <c r="Y76" i="2" s="1"/>
  <c r="Y77" i="2" a="1"/>
  <c r="Y77" i="2" s="1"/>
  <c r="Y78" i="2" a="1"/>
  <c r="Y78" i="2" s="1"/>
  <c r="Y79" i="2" a="1"/>
  <c r="Y79" i="2" s="1"/>
  <c r="Y80" i="2" a="1"/>
  <c r="Y80" i="2" s="1"/>
  <c r="Y81" i="2" a="1"/>
  <c r="Y81" i="2" s="1"/>
  <c r="Y82" i="2" a="1"/>
  <c r="Y82" i="2" s="1"/>
  <c r="Y83" i="2" a="1"/>
  <c r="Y83" i="2" s="1"/>
  <c r="Y84" i="2" a="1"/>
  <c r="Y84" i="2" s="1"/>
  <c r="Y85" i="2" a="1"/>
  <c r="Y85" i="2" s="1"/>
  <c r="Y86" i="2" a="1"/>
  <c r="Y86" i="2" s="1"/>
  <c r="Y87" i="2" a="1"/>
  <c r="Y87" i="2" s="1"/>
  <c r="Y88" i="2" a="1"/>
  <c r="Y88" i="2" s="1"/>
  <c r="Y89" i="2" a="1"/>
  <c r="Y89" i="2" s="1"/>
  <c r="Y90" i="2" a="1"/>
  <c r="Y90" i="2"/>
  <c r="Y91" i="2" a="1"/>
  <c r="Y91" i="2" s="1"/>
  <c r="Y92" i="2" a="1"/>
  <c r="Y92" i="2" s="1"/>
  <c r="Y93" i="2" a="1"/>
  <c r="Y93" i="2" s="1"/>
  <c r="Y94" i="2" a="1"/>
  <c r="Y94" i="2"/>
  <c r="Y95" i="2" a="1"/>
  <c r="Y95" i="2" s="1"/>
  <c r="Y96" i="2" a="1"/>
  <c r="Y96" i="2" s="1"/>
  <c r="Y97" i="2" a="1"/>
  <c r="Y97" i="2" s="1"/>
  <c r="Y98" i="2" a="1"/>
  <c r="Y98" i="2" s="1"/>
  <c r="Y99" i="2" a="1"/>
  <c r="Y99" i="2" s="1"/>
  <c r="Y100" i="2" a="1"/>
  <c r="Y100" i="2" s="1"/>
  <c r="Y101" i="2" a="1"/>
  <c r="Y101" i="2" s="1"/>
  <c r="Y102" i="2" a="1"/>
  <c r="Y102" i="2"/>
  <c r="Y103" i="2" a="1"/>
  <c r="Y103" i="2" s="1"/>
  <c r="Y104" i="2" a="1"/>
  <c r="Y104" i="2" s="1"/>
  <c r="Y105" i="2" a="1"/>
  <c r="Y105" i="2" s="1"/>
  <c r="Y106" i="2" a="1"/>
  <c r="Y106" i="2"/>
  <c r="Y107" i="2" a="1"/>
  <c r="Y107" i="2" s="1"/>
  <c r="Y108" i="2" a="1"/>
  <c r="Y108" i="2" s="1"/>
  <c r="Y109" i="2" a="1"/>
  <c r="Y109" i="2" s="1"/>
  <c r="Y110" i="2" a="1"/>
  <c r="Y110" i="2" s="1"/>
  <c r="Y111" i="2" a="1"/>
  <c r="Y111" i="2" s="1"/>
  <c r="Y112" i="2" a="1"/>
  <c r="Y112" i="2" s="1"/>
  <c r="Y113" i="2" a="1"/>
  <c r="Y113" i="2" s="1"/>
  <c r="Y114" i="2" a="1"/>
  <c r="Y114" i="2" s="1"/>
  <c r="Y115" i="2" a="1"/>
  <c r="Y115" i="2" s="1"/>
  <c r="Y116" i="2" a="1"/>
  <c r="Y116" i="2" s="1"/>
  <c r="Y117" i="2" a="1"/>
  <c r="Y117" i="2" s="1"/>
  <c r="Y118" i="2" a="1"/>
  <c r="Y118" i="2" s="1"/>
  <c r="Y119" i="2" a="1"/>
  <c r="Y119" i="2" s="1"/>
  <c r="Y120" i="2" a="1"/>
  <c r="Y120" i="2" s="1"/>
  <c r="Y121" i="2" a="1"/>
  <c r="Y121" i="2" s="1"/>
  <c r="Y122" i="2" a="1"/>
  <c r="Y122" i="2"/>
  <c r="Y123" i="2" a="1"/>
  <c r="Y123" i="2" s="1"/>
  <c r="Y124" i="2" a="1"/>
  <c r="Y124" i="2" s="1"/>
  <c r="Y125" i="2" a="1"/>
  <c r="Y125" i="2" s="1"/>
  <c r="Y126" i="2" a="1"/>
  <c r="Y126" i="2"/>
  <c r="Y127" i="2" a="1"/>
  <c r="Y127" i="2" s="1"/>
  <c r="Y128" i="2" a="1"/>
  <c r="Y128" i="2" s="1"/>
  <c r="Y129" i="2" a="1"/>
  <c r="Y129" i="2" s="1"/>
  <c r="Y130" i="2" a="1"/>
  <c r="Y130" i="2" s="1"/>
  <c r="Y131" i="2" a="1"/>
  <c r="Y131" i="2" s="1"/>
  <c r="Y132" i="2" a="1"/>
  <c r="Y132" i="2" s="1"/>
  <c r="Y133" i="2" a="1"/>
  <c r="Y133" i="2" s="1"/>
  <c r="Y134" i="2" a="1"/>
  <c r="Y134" i="2"/>
  <c r="Y135" i="2" a="1"/>
  <c r="Y135" i="2" s="1"/>
  <c r="Y136" i="2" a="1"/>
  <c r="Y136" i="2" s="1"/>
  <c r="Y137" i="2" a="1"/>
  <c r="Y137" i="2" s="1"/>
  <c r="Y138" i="2" a="1"/>
  <c r="Y138" i="2"/>
  <c r="Y139" i="2" a="1"/>
  <c r="Y139" i="2" s="1"/>
  <c r="Y140" i="2" a="1"/>
  <c r="Y140" i="2" s="1"/>
  <c r="Y141" i="2" a="1"/>
  <c r="Y141" i="2" s="1"/>
  <c r="Y142" i="2" a="1"/>
  <c r="Y142" i="2" s="1"/>
  <c r="Y143" i="2" a="1"/>
  <c r="Y143" i="2" s="1"/>
  <c r="Y144" i="2" a="1"/>
  <c r="Y144" i="2" s="1"/>
  <c r="Y145" i="2" a="1"/>
  <c r="Y145" i="2" s="1"/>
  <c r="Y146" i="2" a="1"/>
  <c r="Y146" i="2" s="1"/>
  <c r="Y147" i="2" a="1"/>
  <c r="Y147" i="2" s="1"/>
  <c r="Y148" i="2" a="1"/>
  <c r="Y148" i="2" s="1"/>
  <c r="Y149" i="2" a="1"/>
  <c r="Y149" i="2" s="1"/>
  <c r="Y150" i="2" a="1"/>
  <c r="Y150" i="2" s="1"/>
  <c r="Y151" i="2" a="1"/>
  <c r="Y151" i="2" s="1"/>
  <c r="Y152" i="2" a="1"/>
  <c r="Y152" i="2" s="1"/>
  <c r="Y153" i="2" a="1"/>
  <c r="Y153" i="2" s="1"/>
  <c r="Y154" i="2" a="1"/>
  <c r="Y154" i="2"/>
  <c r="Y155" i="2" a="1"/>
  <c r="Y155" i="2" s="1"/>
  <c r="Y156" i="2" a="1"/>
  <c r="Y156" i="2" s="1"/>
  <c r="Y157" i="2" a="1"/>
  <c r="Y157" i="2" s="1"/>
  <c r="Y158" i="2" a="1"/>
  <c r="Y158" i="2"/>
  <c r="Y159" i="2" a="1"/>
  <c r="Y159" i="2" s="1"/>
  <c r="Y160" i="2" a="1"/>
  <c r="Y160" i="2" s="1"/>
  <c r="Y161" i="2" a="1"/>
  <c r="Y161" i="2" s="1"/>
  <c r="Y162" i="2" a="1"/>
  <c r="Y162" i="2" s="1"/>
  <c r="Y163" i="2" a="1"/>
  <c r="Y163" i="2" s="1"/>
  <c r="Y164" i="2" a="1"/>
  <c r="Y164" i="2" s="1"/>
  <c r="Y165" i="2" a="1"/>
  <c r="Y165" i="2" s="1"/>
  <c r="Y166" i="2" a="1"/>
  <c r="Y166" i="2"/>
  <c r="Y167" i="2" a="1"/>
  <c r="Y167" i="2" s="1"/>
  <c r="Y168" i="2" a="1"/>
  <c r="Y168" i="2" s="1"/>
  <c r="Y169" i="2" a="1"/>
  <c r="Y169" i="2" s="1"/>
  <c r="Y170" i="2" a="1"/>
  <c r="Y170" i="2"/>
  <c r="Y171" i="2" a="1"/>
  <c r="Y171" i="2" s="1"/>
  <c r="Y172" i="2" a="1"/>
  <c r="Y172" i="2" s="1"/>
  <c r="Y173" i="2" a="1"/>
  <c r="Y173" i="2" s="1"/>
  <c r="Y174" i="2" a="1"/>
  <c r="Y174" i="2" s="1"/>
  <c r="Y175" i="2" a="1"/>
  <c r="Y175" i="2" s="1"/>
  <c r="Y176" i="2" a="1"/>
  <c r="Y176" i="2" s="1"/>
  <c r="Y177" i="2" a="1"/>
  <c r="Y177" i="2" s="1"/>
  <c r="Y178" i="2" a="1"/>
  <c r="Y178" i="2" s="1"/>
  <c r="Y179" i="2" a="1"/>
  <c r="Y179" i="2" s="1"/>
  <c r="Y180" i="2" a="1"/>
  <c r="Y180" i="2" s="1"/>
  <c r="Y181" i="2" a="1"/>
  <c r="Y181" i="2" s="1"/>
  <c r="Y182" i="2" a="1"/>
  <c r="Y182" i="2" s="1"/>
  <c r="Y183" i="2" a="1"/>
  <c r="Y183" i="2" s="1"/>
  <c r="Y184" i="2" a="1"/>
  <c r="Y184" i="2" s="1"/>
  <c r="Y185" i="2" a="1"/>
  <c r="Y185" i="2" s="1"/>
  <c r="Y186" i="2" a="1"/>
  <c r="Y186" i="2"/>
  <c r="Y187" i="2" a="1"/>
  <c r="Y187" i="2" s="1"/>
  <c r="Y188" i="2" a="1"/>
  <c r="Y188" i="2" s="1"/>
  <c r="Y189" i="2" a="1"/>
  <c r="Y189" i="2" s="1"/>
  <c r="Y190" i="2" a="1"/>
  <c r="Y190" i="2"/>
  <c r="Y191" i="2" a="1"/>
  <c r="Y191" i="2" s="1"/>
  <c r="Y192" i="2" a="1"/>
  <c r="Y192" i="2" s="1"/>
  <c r="Y193" i="2" a="1"/>
  <c r="Y193" i="2" s="1"/>
  <c r="Y194" i="2" a="1"/>
  <c r="Y194" i="2" s="1"/>
  <c r="Y195" i="2" a="1"/>
  <c r="Y195" i="2" s="1"/>
  <c r="Y196" i="2" a="1"/>
  <c r="Y196" i="2" s="1"/>
  <c r="Y197" i="2" a="1"/>
  <c r="Y197" i="2" s="1"/>
  <c r="Y198" i="2" a="1"/>
  <c r="Y198" i="2"/>
  <c r="Y199" i="2" a="1"/>
  <c r="Y199" i="2" s="1"/>
  <c r="Y200" i="2" a="1"/>
  <c r="Y200" i="2" s="1"/>
  <c r="Y201" i="2" a="1"/>
  <c r="Y201" i="2" s="1"/>
  <c r="Y202" i="2" a="1"/>
  <c r="Y202" i="2"/>
  <c r="Y203" i="2" a="1"/>
  <c r="Y203" i="2" s="1"/>
  <c r="Y204" i="2" a="1"/>
  <c r="Y204" i="2" s="1"/>
  <c r="Y205" i="2" a="1"/>
  <c r="Y205" i="2" s="1"/>
  <c r="Y206" i="2" a="1"/>
  <c r="Y206" i="2" s="1"/>
  <c r="Y207" i="2" a="1"/>
  <c r="Y207" i="2" s="1"/>
  <c r="Y208" i="2" a="1"/>
  <c r="Y208" i="2" s="1"/>
  <c r="Y209" i="2" a="1"/>
  <c r="Y209" i="2" s="1"/>
  <c r="Y210" i="2" a="1"/>
  <c r="Y210" i="2" s="1"/>
  <c r="Y211" i="2" a="1"/>
  <c r="Y211" i="2" s="1"/>
  <c r="Y212" i="2" a="1"/>
  <c r="Y212" i="2" s="1"/>
  <c r="Y213" i="2" a="1"/>
  <c r="Y213" i="2" s="1"/>
  <c r="Y214" i="2" a="1"/>
  <c r="Y214" i="2" s="1"/>
  <c r="Y215" i="2" a="1"/>
  <c r="Y215" i="2" s="1"/>
  <c r="Y216" i="2" a="1"/>
  <c r="Y216" i="2" s="1"/>
  <c r="Y217" i="2" a="1"/>
  <c r="Y217" i="2" s="1"/>
  <c r="Y218" i="2" a="1"/>
  <c r="Y218" i="2"/>
  <c r="Y219" i="2" a="1"/>
  <c r="Y219" i="2" s="1"/>
  <c r="Y220" i="2" a="1"/>
  <c r="Y220" i="2" s="1"/>
  <c r="Y221" i="2" a="1"/>
  <c r="Y221" i="2" s="1"/>
  <c r="Y222" i="2" a="1"/>
  <c r="Y222" i="2"/>
  <c r="Y223" i="2" a="1"/>
  <c r="Y223" i="2" s="1"/>
  <c r="Y224" i="2" a="1"/>
  <c r="Y224" i="2" s="1"/>
  <c r="Y225" i="2" a="1"/>
  <c r="Y225" i="2" s="1"/>
  <c r="Y226" i="2" a="1"/>
  <c r="Y226" i="2" s="1"/>
  <c r="Y227" i="2" a="1"/>
  <c r="Y227" i="2" s="1"/>
  <c r="Y228" i="2" a="1"/>
  <c r="Y228" i="2" s="1"/>
  <c r="Y229" i="2" a="1"/>
  <c r="Y229" i="2" s="1"/>
  <c r="Y230" i="2" a="1"/>
  <c r="Y230" i="2"/>
  <c r="Y231" i="2" a="1"/>
  <c r="Y231" i="2" s="1"/>
  <c r="Y232" i="2" a="1"/>
  <c r="Y232" i="2" s="1"/>
  <c r="Y233" i="2" a="1"/>
  <c r="Y233" i="2" s="1"/>
  <c r="Y234" i="2" a="1"/>
  <c r="Y234" i="2"/>
  <c r="Y235" i="2" a="1"/>
  <c r="Y235" i="2" s="1"/>
  <c r="Y236" i="2" a="1"/>
  <c r="Y236" i="2" s="1"/>
  <c r="Y237" i="2" a="1"/>
  <c r="Y237" i="2" s="1"/>
  <c r="Y238" i="2" a="1"/>
  <c r="Y238" i="2" s="1"/>
  <c r="Y239" i="2" a="1"/>
  <c r="Y239" i="2" s="1"/>
  <c r="Y240" i="2" a="1"/>
  <c r="Y240" i="2" s="1"/>
  <c r="Y241" i="2" a="1"/>
  <c r="Y241" i="2" s="1"/>
  <c r="Y242" i="2" a="1"/>
  <c r="Y242" i="2" s="1"/>
  <c r="Y243" i="2" a="1"/>
  <c r="Y243" i="2" s="1"/>
  <c r="Y244" i="2" a="1"/>
  <c r="Y244" i="2" s="1"/>
  <c r="Y245" i="2" a="1"/>
  <c r="Y245" i="2" s="1"/>
  <c r="Y246" i="2" a="1"/>
  <c r="Y246" i="2" s="1"/>
  <c r="Y247" i="2" a="1"/>
  <c r="Y247" i="2" s="1"/>
  <c r="Y248" i="2" a="1"/>
  <c r="Y248" i="2" s="1"/>
  <c r="Y249" i="2" a="1"/>
  <c r="Y249" i="2" s="1"/>
  <c r="Y250" i="2" a="1"/>
  <c r="Y250" i="2"/>
  <c r="Y251" i="2" a="1"/>
  <c r="Y251" i="2" s="1"/>
  <c r="Y252" i="2" a="1"/>
  <c r="Y252" i="2" s="1"/>
  <c r="Y253" i="2" a="1"/>
  <c r="Y253" i="2" s="1"/>
  <c r="Y254" i="2" a="1"/>
  <c r="Y254" i="2"/>
  <c r="Y255" i="2" a="1"/>
  <c r="Y255" i="2" s="1"/>
  <c r="Y256" i="2" a="1"/>
  <c r="Y256" i="2" s="1"/>
  <c r="Y257" i="2" a="1"/>
  <c r="Y257" i="2" s="1"/>
  <c r="Y258" i="2" a="1"/>
  <c r="Y258" i="2" s="1"/>
  <c r="Y259" i="2" a="1"/>
  <c r="Y259" i="2" s="1"/>
  <c r="Y260" i="2" a="1"/>
  <c r="Y260" i="2" s="1"/>
  <c r="Y261" i="2" a="1"/>
  <c r="Y261" i="2" s="1"/>
  <c r="Y262" i="2" a="1"/>
  <c r="Y262" i="2"/>
  <c r="Y263" i="2" a="1"/>
  <c r="Y263" i="2" s="1"/>
  <c r="Y264" i="2" a="1"/>
  <c r="Y264" i="2" s="1"/>
  <c r="Y265" i="2" a="1"/>
  <c r="Y265" i="2" s="1"/>
  <c r="Y266" i="2" a="1"/>
  <c r="Y266" i="2"/>
  <c r="Y267" i="2" a="1"/>
  <c r="Y267" i="2" s="1"/>
  <c r="Y268" i="2" a="1"/>
  <c r="Y268" i="2" s="1"/>
  <c r="Y269" i="2" a="1"/>
  <c r="Y269" i="2" s="1"/>
  <c r="Y270" i="2" a="1"/>
  <c r="Y270" i="2"/>
  <c r="Y271" i="2" a="1"/>
  <c r="Y271" i="2" s="1"/>
  <c r="Y272" i="2" a="1"/>
  <c r="Y272" i="2" s="1"/>
  <c r="Y273" i="2" a="1"/>
  <c r="Y273" i="2" s="1"/>
  <c r="Y274" i="2" a="1"/>
  <c r="Y274" i="2" s="1"/>
  <c r="Y275" i="2" a="1"/>
  <c r="Y275" i="2" s="1"/>
  <c r="Y276" i="2" a="1"/>
  <c r="Y276" i="2" s="1"/>
  <c r="Y277" i="2" a="1"/>
  <c r="Y277" i="2" s="1"/>
  <c r="Y278" i="2" a="1"/>
  <c r="Y278" i="2" s="1"/>
  <c r="Y279" i="2" a="1"/>
  <c r="Y279" i="2" s="1"/>
  <c r="Y280" i="2" a="1"/>
  <c r="Y280" i="2" s="1"/>
  <c r="Y281" i="2" a="1"/>
  <c r="Y281" i="2" s="1"/>
  <c r="Y282" i="2" a="1"/>
  <c r="Y282" i="2"/>
  <c r="Y283" i="2" a="1"/>
  <c r="Y283" i="2" s="1"/>
  <c r="Y284" i="2" a="1"/>
  <c r="Y284" i="2" s="1"/>
  <c r="Y285" i="2" a="1"/>
  <c r="Y285" i="2" s="1"/>
  <c r="Y286" i="2" a="1"/>
  <c r="Y286" i="2"/>
  <c r="Y287" i="2" a="1"/>
  <c r="Y287" i="2" s="1"/>
  <c r="Y288" i="2" a="1"/>
  <c r="Y288" i="2" s="1"/>
  <c r="Y289" i="2" a="1"/>
  <c r="Y289" i="2" s="1"/>
  <c r="Y290" i="2" a="1"/>
  <c r="Y290" i="2" s="1"/>
  <c r="Y291" i="2" a="1"/>
  <c r="Y291" i="2" s="1"/>
  <c r="Y292" i="2" a="1"/>
  <c r="Y292" i="2" s="1"/>
  <c r="Y293" i="2" a="1"/>
  <c r="Y293" i="2" s="1"/>
  <c r="Y294" i="2" a="1"/>
  <c r="Y294" i="2" s="1"/>
  <c r="Y295" i="2" a="1"/>
  <c r="Y295" i="2" s="1"/>
  <c r="Y296" i="2" a="1"/>
  <c r="Y296" i="2" s="1"/>
  <c r="Y297" i="2" a="1"/>
  <c r="Y297" i="2" s="1"/>
  <c r="Y298" i="2" a="1"/>
  <c r="Y298" i="2"/>
  <c r="Y299" i="2" a="1"/>
  <c r="Y299" i="2" s="1"/>
  <c r="Y300" i="2" a="1"/>
  <c r="Y300" i="2" s="1"/>
  <c r="Y301" i="2" a="1"/>
  <c r="Y301" i="2" s="1"/>
  <c r="Y302" i="2" a="1"/>
  <c r="Y302" i="2"/>
  <c r="Y303" i="2" a="1"/>
  <c r="Y303" i="2" s="1"/>
  <c r="Y304" i="2" a="1"/>
  <c r="Y304" i="2" s="1"/>
  <c r="Y305" i="2" a="1"/>
  <c r="Y305" i="2" s="1"/>
  <c r="Y306" i="2" a="1"/>
  <c r="Y306" i="2" s="1"/>
  <c r="Y307" i="2" a="1"/>
  <c r="Y307" i="2" s="1"/>
  <c r="Y308" i="2" a="1"/>
  <c r="Y308" i="2" s="1"/>
  <c r="Y309" i="2" a="1"/>
  <c r="Y309" i="2" s="1"/>
  <c r="Y310" i="2" a="1"/>
  <c r="Y310" i="2" s="1"/>
  <c r="Y311" i="2" a="1"/>
  <c r="Y311" i="2" s="1"/>
  <c r="Y312" i="2" a="1"/>
  <c r="Y312" i="2" s="1"/>
  <c r="Y313" i="2" a="1"/>
  <c r="Y313" i="2" s="1"/>
  <c r="Y314" i="2" a="1"/>
  <c r="Y314" i="2"/>
  <c r="Y315" i="2" a="1"/>
  <c r="Y315" i="2" s="1"/>
  <c r="Y316" i="2" a="1"/>
  <c r="Y316" i="2" s="1"/>
  <c r="Y317" i="2" a="1"/>
  <c r="Y317" i="2" s="1"/>
  <c r="Y318" i="2" a="1"/>
  <c r="Y318" i="2"/>
  <c r="Y319" i="2" a="1"/>
  <c r="Y319" i="2" s="1"/>
  <c r="Y320" i="2" a="1"/>
  <c r="Y320" i="2" s="1"/>
  <c r="Y321" i="2" a="1"/>
  <c r="Y321" i="2" s="1"/>
  <c r="Y322" i="2" a="1"/>
  <c r="Y322" i="2" s="1"/>
  <c r="Y323" i="2" a="1"/>
  <c r="Y323" i="2" s="1"/>
  <c r="Y324" i="2" a="1"/>
  <c r="Y324" i="2" s="1"/>
  <c r="Y325" i="2" a="1"/>
  <c r="Y325" i="2" s="1"/>
  <c r="Y326" i="2" a="1"/>
  <c r="Y326" i="2" s="1"/>
  <c r="Y327" i="2" a="1"/>
  <c r="Y327" i="2" s="1"/>
  <c r="Y328" i="2" a="1"/>
  <c r="Y328" i="2" s="1"/>
  <c r="Y329" i="2" a="1"/>
  <c r="Y329" i="2" s="1"/>
  <c r="Y330" i="2" a="1"/>
  <c r="Y330" i="2"/>
  <c r="Y331" i="2" a="1"/>
  <c r="Y331" i="2" s="1"/>
  <c r="Y332" i="2" a="1"/>
  <c r="Y332" i="2" s="1"/>
  <c r="Y333" i="2" a="1"/>
  <c r="Y333" i="2" s="1"/>
  <c r="Y334" i="2" a="1"/>
  <c r="Y334" i="2"/>
  <c r="Y335" i="2" a="1"/>
  <c r="Y335" i="2" s="1"/>
  <c r="Y336" i="2" a="1"/>
  <c r="Y336" i="2" s="1"/>
  <c r="Y337" i="2" a="1"/>
  <c r="Y337" i="2" s="1"/>
  <c r="Y338" i="2" a="1"/>
  <c r="Y338" i="2" s="1"/>
  <c r="Y339" i="2" a="1"/>
  <c r="Y339" i="2" s="1"/>
  <c r="Y340" i="2" a="1"/>
  <c r="Y340" i="2" s="1"/>
  <c r="Y341" i="2" a="1"/>
  <c r="Y341" i="2" s="1"/>
  <c r="Y342" i="2" a="1"/>
  <c r="Y342" i="2" s="1"/>
  <c r="Y343" i="2" a="1"/>
  <c r="Y343" i="2" s="1"/>
  <c r="Y344" i="2" a="1"/>
  <c r="Y344" i="2" s="1"/>
  <c r="Y345" i="2" a="1"/>
  <c r="Y345" i="2" s="1"/>
  <c r="Y346" i="2" a="1"/>
  <c r="Y346" i="2"/>
  <c r="Y347" i="2" a="1"/>
  <c r="Y347" i="2" s="1"/>
  <c r="Y348" i="2" a="1"/>
  <c r="Y348" i="2" s="1"/>
  <c r="Y349" i="2" a="1"/>
  <c r="Y349" i="2" s="1"/>
  <c r="Y350" i="2" a="1"/>
  <c r="Y350" i="2"/>
  <c r="Y351" i="2" a="1"/>
  <c r="Y351" i="2" s="1"/>
  <c r="Y352" i="2" a="1"/>
  <c r="Y352" i="2" s="1"/>
  <c r="Y353" i="2" a="1"/>
  <c r="Y353" i="2" s="1"/>
  <c r="Y354" i="2" a="1"/>
  <c r="Y354" i="2" s="1"/>
  <c r="Y355" i="2" a="1"/>
  <c r="Y355" i="2"/>
  <c r="Y356" i="2" a="1"/>
  <c r="Y356" i="2" s="1"/>
  <c r="Y357" i="2" a="1"/>
  <c r="Y357" i="2"/>
  <c r="Y358" i="2" a="1"/>
  <c r="Y358" i="2" s="1"/>
  <c r="Y359" i="2" a="1"/>
  <c r="Y359" i="2"/>
  <c r="Y360" i="2" a="1"/>
  <c r="Y360" i="2" s="1"/>
  <c r="Y361" i="2" a="1"/>
  <c r="Y361" i="2"/>
  <c r="Y362" i="2" a="1"/>
  <c r="Y362" i="2" s="1"/>
  <c r="Y363" i="2" a="1"/>
  <c r="Y363" i="2" s="1"/>
  <c r="Y364" i="2" a="1"/>
  <c r="Y364" i="2" s="1"/>
  <c r="Y365" i="2" a="1"/>
  <c r="Y365" i="2"/>
  <c r="Y366" i="2" a="1"/>
  <c r="Y366" i="2" s="1"/>
  <c r="Y367" i="2" a="1"/>
  <c r="Y367" i="2" s="1"/>
  <c r="Y368" i="2" a="1"/>
  <c r="Y368" i="2" s="1"/>
  <c r="Y369" i="2" a="1"/>
  <c r="Y369" i="2"/>
  <c r="Y370" i="2" a="1"/>
  <c r="Y370" i="2" s="1"/>
  <c r="Y371" i="2" a="1"/>
  <c r="Y371" i="2" s="1"/>
  <c r="Y372" i="2" a="1"/>
  <c r="Y372" i="2" s="1"/>
  <c r="Y373" i="2" a="1"/>
  <c r="Y373" i="2"/>
  <c r="Y374" i="2" a="1"/>
  <c r="Y374" i="2" s="1"/>
  <c r="Y375" i="2" a="1"/>
  <c r="Y375" i="2" s="1"/>
  <c r="Y376" i="2" a="1"/>
  <c r="Y376" i="2" s="1"/>
  <c r="Y377" i="2" a="1"/>
  <c r="Y377" i="2" s="1"/>
  <c r="Y378" i="2" a="1"/>
  <c r="Y378" i="2" s="1"/>
  <c r="Y379" i="2" a="1"/>
  <c r="Y379" i="2" s="1"/>
  <c r="Y380" i="2" a="1"/>
  <c r="Y380" i="2" s="1"/>
  <c r="Y381" i="2" a="1"/>
  <c r="Y381" i="2" s="1"/>
  <c r="Y382" i="2" a="1"/>
  <c r="Y382" i="2" s="1"/>
  <c r="Y383" i="2" a="1"/>
  <c r="Y383" i="2" s="1"/>
  <c r="Y384" i="2" a="1"/>
  <c r="Y384" i="2" s="1"/>
  <c r="Y385" i="2" a="1"/>
  <c r="Y385" i="2" s="1"/>
  <c r="Y386" i="2" a="1"/>
  <c r="Y386" i="2" s="1"/>
  <c r="Y387" i="2" a="1"/>
  <c r="Y387" i="2" s="1"/>
  <c r="Y388" i="2" a="1"/>
  <c r="Y388" i="2" s="1"/>
  <c r="Y389" i="2" a="1"/>
  <c r="Y389" i="2"/>
  <c r="Y390" i="2" a="1"/>
  <c r="Y390" i="2" s="1"/>
  <c r="Y391" i="2" a="1"/>
  <c r="Y391" i="2" s="1"/>
  <c r="Y392" i="2" a="1"/>
  <c r="Y392" i="2" s="1"/>
  <c r="Y393" i="2" a="1"/>
  <c r="Y393" i="2" s="1"/>
  <c r="Y394" i="2" a="1"/>
  <c r="Y394" i="2" s="1"/>
  <c r="Y395" i="2" a="1"/>
  <c r="Y395" i="2" s="1"/>
  <c r="Y396" i="2" a="1"/>
  <c r="Y396" i="2" s="1"/>
  <c r="Y397" i="2" a="1"/>
  <c r="Y397" i="2" s="1"/>
  <c r="Y398" i="2" a="1"/>
  <c r="Y398" i="2" s="1"/>
  <c r="Y399" i="2" a="1"/>
  <c r="Y399" i="2" s="1"/>
  <c r="Y400" i="2" a="1"/>
  <c r="Y400" i="2" s="1"/>
  <c r="Y401" i="2" a="1"/>
  <c r="Y401" i="2" s="1"/>
  <c r="Y402" i="2" a="1"/>
  <c r="Y402" i="2" s="1"/>
  <c r="Y403" i="2" a="1"/>
  <c r="Y403" i="2" s="1"/>
  <c r="Y404" i="2" a="1"/>
  <c r="Y404" i="2" s="1"/>
  <c r="Y405" i="2" a="1"/>
  <c r="Y405" i="2"/>
  <c r="Y406" i="2" a="1"/>
  <c r="Y406" i="2" s="1"/>
  <c r="Y407" i="2" a="1"/>
  <c r="Y407" i="2" s="1"/>
  <c r="Y408" i="2" a="1"/>
  <c r="Y408" i="2" s="1"/>
  <c r="Y409" i="2" a="1"/>
  <c r="Y409" i="2" s="1"/>
  <c r="Y410" i="2" a="1"/>
  <c r="Y410" i="2" s="1"/>
  <c r="Y411" i="2" a="1"/>
  <c r="Y411" i="2" s="1"/>
  <c r="Y412" i="2" a="1"/>
  <c r="Y412" i="2" s="1"/>
  <c r="Y413" i="2" a="1"/>
  <c r="Y413" i="2" s="1"/>
  <c r="Y414" i="2" a="1"/>
  <c r="Y414" i="2" s="1"/>
  <c r="Y415" i="2" a="1"/>
  <c r="Y415" i="2" s="1"/>
  <c r="Y416" i="2" a="1"/>
  <c r="Y416" i="2" s="1"/>
  <c r="Y417" i="2" a="1"/>
  <c r="Y417" i="2" s="1"/>
  <c r="Y418" i="2" a="1"/>
  <c r="Y418" i="2" s="1"/>
  <c r="Y419" i="2" a="1"/>
  <c r="Y419" i="2" s="1"/>
  <c r="Y420" i="2" a="1"/>
  <c r="Y420" i="2" s="1"/>
  <c r="Y421" i="2" a="1"/>
  <c r="Y421" i="2"/>
  <c r="Y422" i="2" a="1"/>
  <c r="Y422" i="2" s="1"/>
  <c r="Y423" i="2" a="1"/>
  <c r="Y423" i="2" s="1"/>
  <c r="Y424" i="2" a="1"/>
  <c r="Y424" i="2" s="1"/>
  <c r="Y425" i="2" a="1"/>
  <c r="Y425" i="2" s="1"/>
  <c r="Y426" i="2" a="1"/>
  <c r="Y426" i="2" s="1"/>
  <c r="Y427" i="2" a="1"/>
  <c r="Y427" i="2" s="1"/>
  <c r="Y428" i="2" a="1"/>
  <c r="Y428" i="2" s="1"/>
  <c r="Y429" i="2" a="1"/>
  <c r="Y429" i="2" s="1"/>
  <c r="Y430" i="2" a="1"/>
  <c r="Y430" i="2" s="1"/>
  <c r="Y431" i="2" a="1"/>
  <c r="Y431" i="2" s="1"/>
  <c r="Y432" i="2" a="1"/>
  <c r="Y432" i="2" s="1"/>
  <c r="Y433" i="2" a="1"/>
  <c r="Y433" i="2" s="1"/>
  <c r="Y434" i="2" a="1"/>
  <c r="Y434" i="2" s="1"/>
  <c r="Y435" i="2" a="1"/>
  <c r="Y435" i="2" s="1"/>
  <c r="Y436" i="2" a="1"/>
  <c r="Y436" i="2" s="1"/>
  <c r="Y437" i="2" a="1"/>
  <c r="Y437" i="2"/>
  <c r="Y438" i="2" a="1"/>
  <c r="Y438" i="2" s="1"/>
  <c r="Y439" i="2" a="1"/>
  <c r="Y439" i="2" s="1"/>
  <c r="Y440" i="2" a="1"/>
  <c r="Y440" i="2" s="1"/>
  <c r="Y441" i="2" a="1"/>
  <c r="Y441" i="2" s="1"/>
  <c r="Y442" i="2" a="1"/>
  <c r="Y442" i="2" s="1"/>
  <c r="Y443" i="2" a="1"/>
  <c r="Y443" i="2" s="1"/>
  <c r="Y444" i="2" a="1"/>
  <c r="Y444" i="2" s="1"/>
  <c r="Y445" i="2" a="1"/>
  <c r="Y445" i="2" s="1"/>
  <c r="Y446" i="2" a="1"/>
  <c r="Y446" i="2" s="1"/>
  <c r="Y447" i="2" a="1"/>
  <c r="Y447" i="2" s="1"/>
  <c r="Y448" i="2" a="1"/>
  <c r="Y448" i="2" s="1"/>
  <c r="Y449" i="2" a="1"/>
  <c r="Y449" i="2" s="1"/>
  <c r="Y450" i="2" a="1"/>
  <c r="Y450" i="2" s="1"/>
  <c r="Y451" i="2" a="1"/>
  <c r="Y451" i="2" s="1"/>
  <c r="Y452" i="2" a="1"/>
  <c r="Y452" i="2" s="1"/>
  <c r="Y453" i="2" a="1"/>
  <c r="Y453" i="2"/>
  <c r="Y454" i="2" a="1"/>
  <c r="Y454" i="2" s="1"/>
  <c r="Y455" i="2" a="1"/>
  <c r="Y455" i="2" s="1"/>
  <c r="Y456" i="2" a="1"/>
  <c r="Y456" i="2" s="1"/>
  <c r="Y457" i="2" a="1"/>
  <c r="Y457" i="2" s="1"/>
  <c r="Y458" i="2" a="1"/>
  <c r="Y458" i="2" s="1"/>
  <c r="Y459" i="2" a="1"/>
  <c r="Y459" i="2" s="1"/>
  <c r="Y460" i="2" a="1"/>
  <c r="Y460" i="2" s="1"/>
  <c r="Y461" i="2" a="1"/>
  <c r="Y461" i="2" s="1"/>
  <c r="Y462" i="2" a="1"/>
  <c r="Y462" i="2" s="1"/>
  <c r="Y463" i="2" a="1"/>
  <c r="Y463" i="2" s="1"/>
  <c r="Y464" i="2" a="1"/>
  <c r="Y464" i="2" s="1"/>
  <c r="Y465" i="2" a="1"/>
  <c r="Y465" i="2" s="1"/>
  <c r="Y466" i="2" a="1"/>
  <c r="Y466" i="2" s="1"/>
  <c r="Y467" i="2" a="1"/>
  <c r="Y467" i="2" s="1"/>
  <c r="Y468" i="2" a="1"/>
  <c r="Y468" i="2" s="1"/>
  <c r="Y469" i="2" a="1"/>
  <c r="Y469" i="2"/>
  <c r="Y470" i="2" a="1"/>
  <c r="Y470" i="2" s="1"/>
  <c r="Y471" i="2" a="1"/>
  <c r="Y471" i="2" s="1"/>
  <c r="Y472" i="2" a="1"/>
  <c r="Y472" i="2" s="1"/>
  <c r="Y473" i="2" a="1"/>
  <c r="Y473" i="2" s="1"/>
  <c r="Y474" i="2" a="1"/>
  <c r="Y474" i="2" s="1"/>
  <c r="Y475" i="2" a="1"/>
  <c r="Y475" i="2" s="1"/>
  <c r="Y476" i="2" a="1"/>
  <c r="Y476" i="2" s="1"/>
  <c r="Y477" i="2" a="1"/>
  <c r="Y477" i="2" s="1"/>
  <c r="Y478" i="2" a="1"/>
  <c r="Y478" i="2" s="1"/>
  <c r="Y479" i="2" a="1"/>
  <c r="Y479" i="2" s="1"/>
  <c r="Y480" i="2" a="1"/>
  <c r="Y480" i="2" s="1"/>
  <c r="Y481" i="2" a="1"/>
  <c r="Y481" i="2" s="1"/>
  <c r="Y482" i="2" a="1"/>
  <c r="Y482" i="2" s="1"/>
  <c r="Y483" i="2" a="1"/>
  <c r="Y483" i="2" s="1"/>
  <c r="Y484" i="2" a="1"/>
  <c r="Y484" i="2" s="1"/>
  <c r="Y485" i="2" a="1"/>
  <c r="Y485" i="2"/>
  <c r="Y486" i="2" a="1"/>
  <c r="Y486" i="2" s="1"/>
  <c r="Y487" i="2" a="1"/>
  <c r="Y487" i="2" s="1"/>
  <c r="Y488" i="2" a="1"/>
  <c r="Y488" i="2" s="1"/>
  <c r="Y489" i="2" a="1"/>
  <c r="Y489" i="2" s="1"/>
  <c r="Y490" i="2" a="1"/>
  <c r="Y490" i="2" s="1"/>
  <c r="Y491" i="2" a="1"/>
  <c r="Y491" i="2" s="1"/>
  <c r="Y492" i="2" a="1"/>
  <c r="Y492" i="2" s="1"/>
  <c r="Y493" i="2" a="1"/>
  <c r="Y493" i="2" s="1"/>
  <c r="Y494" i="2" a="1"/>
  <c r="Y494" i="2" s="1"/>
  <c r="Y495" i="2" a="1"/>
  <c r="Y495" i="2" s="1"/>
  <c r="Y496" i="2" a="1"/>
  <c r="Y496" i="2" s="1"/>
  <c r="Y497" i="2" a="1"/>
  <c r="Y497" i="2" s="1"/>
  <c r="Y498" i="2" a="1"/>
  <c r="Y498" i="2" s="1"/>
  <c r="Y499" i="2" a="1"/>
  <c r="Y499" i="2" s="1"/>
  <c r="Y500" i="2" a="1"/>
  <c r="Y500" i="2" s="1"/>
  <c r="Y501" i="2" a="1"/>
  <c r="Y501" i="2"/>
  <c r="Y502" i="2" a="1"/>
  <c r="Y502" i="2" s="1"/>
  <c r="Y503" i="2" a="1"/>
  <c r="Y503" i="2" s="1"/>
  <c r="Y504" i="2" a="1"/>
  <c r="Y504" i="2" s="1"/>
  <c r="Y505" i="2" a="1"/>
  <c r="Y505" i="2" s="1"/>
  <c r="Y506" i="2" a="1"/>
  <c r="Y506" i="2" s="1"/>
  <c r="Y507" i="2" a="1"/>
  <c r="Y507" i="2" s="1"/>
  <c r="Y508" i="2" a="1"/>
  <c r="Y508" i="2" s="1"/>
  <c r="Y509" i="2" a="1"/>
  <c r="Y509" i="2" s="1"/>
  <c r="Y510" i="2" a="1"/>
  <c r="Y510" i="2" s="1"/>
  <c r="Y511" i="2" a="1"/>
  <c r="Y511" i="2" s="1"/>
  <c r="Y512" i="2" a="1"/>
  <c r="Y512" i="2" s="1"/>
  <c r="Y513" i="2" a="1"/>
  <c r="Y513" i="2" s="1"/>
  <c r="Y514" i="2" a="1"/>
  <c r="Y514" i="2" s="1"/>
  <c r="Y515" i="2" a="1"/>
  <c r="Y515" i="2" s="1"/>
  <c r="Y516" i="2" a="1"/>
  <c r="Y516" i="2" s="1"/>
  <c r="Y517" i="2" a="1"/>
  <c r="Y517" i="2"/>
  <c r="Y518" i="2" a="1"/>
  <c r="Y518" i="2" s="1"/>
  <c r="Y519" i="2" a="1"/>
  <c r="Y519" i="2" s="1"/>
  <c r="Y520" i="2" a="1"/>
  <c r="Y520" i="2" s="1"/>
  <c r="Y521" i="2" a="1"/>
  <c r="Y521" i="2" s="1"/>
  <c r="Y522" i="2" a="1"/>
  <c r="Y522" i="2" s="1"/>
  <c r="Y523" i="2" a="1"/>
  <c r="Y523" i="2" s="1"/>
  <c r="Y524" i="2" a="1"/>
  <c r="Y524" i="2" s="1"/>
  <c r="Y525" i="2" a="1"/>
  <c r="Y525" i="2"/>
  <c r="Y526" i="2" a="1"/>
  <c r="Y526" i="2" s="1"/>
  <c r="Y527" i="2" a="1"/>
  <c r="Y527" i="2" s="1"/>
  <c r="Y528" i="2" a="1"/>
  <c r="Y528" i="2" s="1"/>
  <c r="Y529" i="2" a="1"/>
  <c r="Y529" i="2" s="1"/>
  <c r="Y530" i="2" a="1"/>
  <c r="Y530" i="2" s="1"/>
  <c r="Y531" i="2" a="1"/>
  <c r="Y531" i="2" s="1"/>
  <c r="Y532" i="2" a="1"/>
  <c r="Y532" i="2" s="1"/>
  <c r="Y533" i="2" a="1"/>
  <c r="Y533" i="2"/>
  <c r="Y534" i="2" a="1"/>
  <c r="Y534" i="2" s="1"/>
  <c r="Y535" i="2" a="1"/>
  <c r="Y535" i="2" s="1"/>
  <c r="Y536" i="2" a="1"/>
  <c r="Y536" i="2" s="1"/>
  <c r="Y537" i="2" a="1"/>
  <c r="Y537" i="2" s="1"/>
  <c r="Y538" i="2" a="1"/>
  <c r="Y538" i="2" s="1"/>
  <c r="Y539" i="2" a="1"/>
  <c r="Y539" i="2" s="1"/>
  <c r="Y540" i="2" a="1"/>
  <c r="Y540" i="2" s="1"/>
  <c r="Y541" i="2" a="1"/>
  <c r="Y541" i="2"/>
  <c r="Y542" i="2" a="1"/>
  <c r="Y542" i="2" s="1"/>
  <c r="Y543" i="2" a="1"/>
  <c r="Y543" i="2" s="1"/>
  <c r="Y544" i="2" a="1"/>
  <c r="Y544" i="2" s="1"/>
  <c r="Y545" i="2" a="1"/>
  <c r="Y545" i="2" s="1"/>
  <c r="Y546" i="2" a="1"/>
  <c r="Y546" i="2" s="1"/>
  <c r="Y547" i="2" a="1"/>
  <c r="Y547" i="2" s="1"/>
  <c r="Y548" i="2" a="1"/>
  <c r="Y548" i="2" s="1"/>
  <c r="Y549" i="2" a="1"/>
  <c r="Y549" i="2"/>
  <c r="Y550" i="2" a="1"/>
  <c r="Y550" i="2" s="1"/>
  <c r="Y551" i="2" a="1"/>
  <c r="Y551" i="2" s="1"/>
  <c r="Y552" i="2" a="1"/>
  <c r="Y552" i="2" s="1"/>
  <c r="Y553" i="2" a="1"/>
  <c r="Y553" i="2" s="1"/>
  <c r="Y554" i="2" a="1"/>
  <c r="Y554" i="2" s="1"/>
  <c r="Y555" i="2" a="1"/>
  <c r="Y555" i="2" s="1"/>
  <c r="Y556" i="2" a="1"/>
  <c r="Y556" i="2" s="1"/>
  <c r="Y557" i="2" a="1"/>
  <c r="Y557" i="2"/>
  <c r="Y558" i="2" a="1"/>
  <c r="Y558" i="2" s="1"/>
  <c r="Y559" i="2" a="1"/>
  <c r="Y559" i="2" s="1"/>
  <c r="Y560" i="2" a="1"/>
  <c r="Y560" i="2" s="1"/>
  <c r="Y561" i="2" a="1"/>
  <c r="Y561" i="2" s="1"/>
  <c r="Y562" i="2" a="1"/>
  <c r="Y562" i="2" s="1"/>
  <c r="Y563" i="2" a="1"/>
  <c r="Y563" i="2" s="1"/>
  <c r="Y564" i="2" a="1"/>
  <c r="Y564" i="2" s="1"/>
  <c r="Y565" i="2" a="1"/>
  <c r="Y565" i="2"/>
  <c r="Y566" i="2" a="1"/>
  <c r="Y566" i="2" s="1"/>
  <c r="Y567" i="2" a="1"/>
  <c r="Y567" i="2" s="1"/>
  <c r="Y568" i="2" a="1"/>
  <c r="Y568" i="2" s="1"/>
  <c r="Y569" i="2" a="1"/>
  <c r="Y569" i="2" s="1"/>
  <c r="Y570" i="2" a="1"/>
  <c r="Y570" i="2" s="1"/>
  <c r="Y571" i="2" a="1"/>
  <c r="Y571" i="2" s="1"/>
  <c r="Y572" i="2" a="1"/>
  <c r="Y572" i="2" s="1"/>
  <c r="Y573" i="2" a="1"/>
  <c r="Y573" i="2"/>
  <c r="Y574" i="2" a="1"/>
  <c r="Y574" i="2" s="1"/>
  <c r="Y575" i="2" a="1"/>
  <c r="Y575" i="2" s="1"/>
  <c r="Y576" i="2" a="1"/>
  <c r="Y576" i="2" s="1"/>
  <c r="Y577" i="2" a="1"/>
  <c r="Y577" i="2" s="1"/>
  <c r="Y578" i="2" a="1"/>
  <c r="Y578" i="2" s="1"/>
  <c r="Y579" i="2" a="1"/>
  <c r="Y579" i="2" s="1"/>
  <c r="Y580" i="2" a="1"/>
  <c r="Y580" i="2" s="1"/>
  <c r="Y581" i="2" a="1"/>
  <c r="Y581" i="2"/>
  <c r="Y582" i="2" a="1"/>
  <c r="Y582" i="2" s="1"/>
  <c r="Y583" i="2" a="1"/>
  <c r="Y583" i="2" s="1"/>
  <c r="Y584" i="2" a="1"/>
  <c r="Y584" i="2" s="1"/>
  <c r="Y585" i="2" a="1"/>
  <c r="Y585" i="2" s="1"/>
  <c r="Y586" i="2" a="1"/>
  <c r="Y586" i="2" s="1"/>
  <c r="Y587" i="2" a="1"/>
  <c r="Y587" i="2" s="1"/>
  <c r="Y588" i="2" a="1"/>
  <c r="Y588" i="2" s="1"/>
  <c r="Y589" i="2" a="1"/>
  <c r="Y589" i="2"/>
  <c r="Y590" i="2" a="1"/>
  <c r="Y590" i="2" s="1"/>
  <c r="Y591" i="2" a="1"/>
  <c r="Y591" i="2" s="1"/>
  <c r="Y592" i="2" a="1"/>
  <c r="Y592" i="2" s="1"/>
  <c r="Y593" i="2" a="1"/>
  <c r="Y593" i="2" s="1"/>
  <c r="Y594" i="2" a="1"/>
  <c r="Y594" i="2" s="1"/>
  <c r="Y595" i="2" a="1"/>
  <c r="Y595" i="2" s="1"/>
  <c r="Y596" i="2" a="1"/>
  <c r="Y596" i="2" s="1"/>
  <c r="Y597" i="2" a="1"/>
  <c r="Y597" i="2"/>
  <c r="Y598" i="2" a="1"/>
  <c r="Y598" i="2" s="1"/>
  <c r="Y599" i="2" a="1"/>
  <c r="Y599" i="2" s="1"/>
  <c r="Y600" i="2" a="1"/>
  <c r="Y600" i="2" s="1"/>
  <c r="Y601" i="2" a="1"/>
  <c r="Y601" i="2" s="1"/>
  <c r="Y602" i="2" a="1"/>
  <c r="Y602" i="2" s="1"/>
  <c r="Y603" i="2" a="1"/>
  <c r="Y603" i="2" s="1"/>
  <c r="Y604" i="2" a="1"/>
  <c r="Y604" i="2" s="1"/>
  <c r="Y605" i="2" a="1"/>
  <c r="Y605" i="2" s="1"/>
  <c r="Y606" i="2" a="1"/>
  <c r="Y606" i="2" s="1"/>
  <c r="Y607" i="2" a="1"/>
  <c r="Y607" i="2" s="1"/>
  <c r="Y608" i="2" a="1"/>
  <c r="Y608" i="2" s="1"/>
  <c r="Y609" i="2" a="1"/>
  <c r="Y609" i="2" s="1"/>
  <c r="Y610" i="2" a="1"/>
  <c r="Y610" i="2" s="1"/>
  <c r="Y611" i="2" a="1"/>
  <c r="Y611" i="2" s="1"/>
  <c r="Y612" i="2" a="1"/>
  <c r="Y612" i="2" s="1"/>
  <c r="Y613" i="2" a="1"/>
  <c r="Y613" i="2" s="1"/>
  <c r="Y614" i="2" a="1"/>
  <c r="Y614" i="2" s="1"/>
  <c r="Y615" i="2" a="1"/>
  <c r="Y615" i="2" s="1"/>
  <c r="Y616" i="2" a="1"/>
  <c r="Y616" i="2" s="1"/>
  <c r="Y617" i="2" a="1"/>
  <c r="Y617" i="2" s="1"/>
  <c r="Y618" i="2" a="1"/>
  <c r="Y618" i="2" s="1"/>
  <c r="Y619" i="2" a="1"/>
  <c r="Y619" i="2" s="1"/>
  <c r="Y620" i="2" a="1"/>
  <c r="Y620" i="2" s="1"/>
  <c r="Y621" i="2" a="1"/>
  <c r="Y621" i="2" s="1"/>
  <c r="Y622" i="2" a="1"/>
  <c r="Y622" i="2" s="1"/>
  <c r="Y623" i="2" a="1"/>
  <c r="Y623" i="2" s="1"/>
  <c r="Y624" i="2" a="1"/>
  <c r="Y624" i="2" s="1"/>
  <c r="Y625" i="2" a="1"/>
  <c r="Y625" i="2" s="1"/>
  <c r="Y626" i="2" a="1"/>
  <c r="Y626" i="2" s="1"/>
  <c r="Y627" i="2" a="1"/>
  <c r="Y627" i="2" s="1"/>
  <c r="Y628" i="2" a="1"/>
  <c r="Y628" i="2" s="1"/>
  <c r="Y629" i="2" a="1"/>
  <c r="Y629" i="2" s="1"/>
  <c r="Y630" i="2" a="1"/>
  <c r="Y630" i="2" s="1"/>
  <c r="Y631" i="2" a="1"/>
  <c r="Y631" i="2" s="1"/>
  <c r="Y632" i="2" a="1"/>
  <c r="Y632" i="2" s="1"/>
  <c r="Y633" i="2" a="1"/>
  <c r="Y633" i="2" s="1"/>
  <c r="Y634" i="2" a="1"/>
  <c r="Y634" i="2" s="1"/>
  <c r="Y635" i="2" a="1"/>
  <c r="Y635" i="2" s="1"/>
  <c r="Y636" i="2" a="1"/>
  <c r="Y636" i="2" s="1"/>
  <c r="Y637" i="2" a="1"/>
  <c r="Y637" i="2" s="1"/>
  <c r="Y638" i="2" a="1"/>
  <c r="Y638" i="2" s="1"/>
  <c r="Y639" i="2" a="1"/>
  <c r="Y639" i="2" s="1"/>
  <c r="Y640" i="2" a="1"/>
  <c r="Y640" i="2" s="1"/>
  <c r="Y641" i="2" a="1"/>
  <c r="Y641" i="2" s="1"/>
  <c r="Y642" i="2" a="1"/>
  <c r="Y642" i="2" s="1"/>
  <c r="Y643" i="2" a="1"/>
  <c r="Y643" i="2" s="1"/>
  <c r="Y644" i="2" a="1"/>
  <c r="Y644" i="2" s="1"/>
  <c r="Y645" i="2" a="1"/>
  <c r="Y645" i="2" s="1"/>
  <c r="Y646" i="2" a="1"/>
  <c r="Y646" i="2" s="1"/>
  <c r="Y647" i="2" a="1"/>
  <c r="Y647" i="2" s="1"/>
  <c r="Y648" i="2" a="1"/>
  <c r="Y648" i="2" s="1"/>
  <c r="Y649" i="2" a="1"/>
  <c r="Y649" i="2" s="1"/>
  <c r="Y650" i="2" a="1"/>
  <c r="Y650" i="2" s="1"/>
  <c r="Y651" i="2" a="1"/>
  <c r="Y651" i="2" s="1"/>
  <c r="Y652" i="2" a="1"/>
  <c r="Y652" i="2" s="1"/>
  <c r="Y653" i="2" a="1"/>
  <c r="Y653" i="2" s="1"/>
  <c r="Y654" i="2" a="1"/>
  <c r="Y654" i="2" s="1"/>
  <c r="Y655" i="2" a="1"/>
  <c r="Y655" i="2" s="1"/>
  <c r="Y656" i="2" a="1"/>
  <c r="Y656" i="2"/>
  <c r="Y657" i="2" a="1"/>
  <c r="Y657" i="2"/>
  <c r="Y658" i="2" a="1"/>
  <c r="Y658" i="2"/>
  <c r="Y659" i="2" a="1"/>
  <c r="Y659" i="2" s="1"/>
  <c r="Y660" i="2" a="1"/>
  <c r="Y660" i="2" s="1"/>
  <c r="Y661" i="2" a="1"/>
  <c r="Y661" i="2" s="1"/>
  <c r="Y662" i="2" a="1"/>
  <c r="Y662" i="2" s="1"/>
  <c r="Y663" i="2" a="1"/>
  <c r="Y663" i="2" s="1"/>
  <c r="Y664" i="2" a="1"/>
  <c r="Y664" i="2"/>
  <c r="Y665" i="2" a="1"/>
  <c r="Y665" i="2"/>
  <c r="Y666" i="2" a="1"/>
  <c r="Y666" i="2"/>
  <c r="Y667" i="2" a="1"/>
  <c r="Y667" i="2"/>
  <c r="Y668" i="2" a="1"/>
  <c r="Y668" i="2"/>
  <c r="Y669" i="2" a="1"/>
  <c r="Y669" i="2"/>
  <c r="Y670" i="2" a="1"/>
  <c r="Y670" i="2"/>
  <c r="Y671" i="2" a="1"/>
  <c r="Y671" i="2"/>
  <c r="Y672" i="2" a="1"/>
  <c r="Y672" i="2"/>
  <c r="Y673" i="2" a="1"/>
  <c r="Y673" i="2"/>
  <c r="Y674" i="2" a="1"/>
  <c r="Y674" i="2"/>
  <c r="Y675" i="2" a="1"/>
  <c r="Y675" i="2"/>
  <c r="Y676" i="2" a="1"/>
  <c r="Y676" i="2"/>
  <c r="Y677" i="2" a="1"/>
  <c r="Y677" i="2"/>
  <c r="Y678" i="2" a="1"/>
  <c r="Y678" i="2"/>
  <c r="Y679" i="2" a="1"/>
  <c r="Y679" i="2"/>
  <c r="Y680" i="2" a="1"/>
  <c r="Y680" i="2"/>
  <c r="Y681" i="2" a="1"/>
  <c r="Y681" i="2"/>
  <c r="Y682" i="2" a="1"/>
  <c r="Y682" i="2"/>
  <c r="Y683" i="2" a="1"/>
  <c r="Y683" i="2"/>
  <c r="Y684" i="2" a="1"/>
  <c r="Y684" i="2"/>
  <c r="Y685" i="2" a="1"/>
  <c r="Y685" i="2"/>
  <c r="Y686" i="2" a="1"/>
  <c r="Y686" i="2"/>
  <c r="Y687" i="2" a="1"/>
  <c r="Y687" i="2"/>
  <c r="Y688" i="2" a="1"/>
  <c r="Y688" i="2"/>
  <c r="Y689" i="2" a="1"/>
  <c r="Y689" i="2"/>
  <c r="Y690" i="2" a="1"/>
  <c r="Y690" i="2"/>
  <c r="Y691" i="2" a="1"/>
  <c r="Y691" i="2"/>
  <c r="Y692" i="2" a="1"/>
  <c r="Y692" i="2"/>
  <c r="Y693" i="2" a="1"/>
  <c r="Y693" i="2"/>
  <c r="Y694" i="2" a="1"/>
  <c r="Y694" i="2"/>
  <c r="Y695" i="2" a="1"/>
  <c r="Y695" i="2"/>
  <c r="Y696" i="2" a="1"/>
  <c r="Y696" i="2"/>
  <c r="Y697" i="2" a="1"/>
  <c r="Y697" i="2"/>
  <c r="Y698" i="2" a="1"/>
  <c r="Y698" i="2"/>
  <c r="Y699" i="2" a="1"/>
  <c r="Y699" i="2"/>
  <c r="Y700" i="2" a="1"/>
  <c r="Y700" i="2"/>
  <c r="Y701" i="2" a="1"/>
  <c r="Y701" i="2"/>
  <c r="Y702" i="2" a="1"/>
  <c r="Y702" i="2"/>
  <c r="Y703" i="2" a="1"/>
  <c r="Y703" i="2"/>
  <c r="Y704" i="2" a="1"/>
  <c r="Y704" i="2"/>
  <c r="Y705" i="2" a="1"/>
  <c r="Y705" i="2" s="1"/>
  <c r="Y706" i="2" a="1"/>
  <c r="Y706" i="2" s="1"/>
  <c r="Y707" i="2" a="1"/>
  <c r="Y707" i="2"/>
  <c r="Y708" i="2" a="1"/>
  <c r="Y708" i="2" s="1"/>
  <c r="Y709" i="2" a="1"/>
  <c r="Y709" i="2" s="1"/>
  <c r="Y710" i="2" a="1"/>
  <c r="Y710" i="2" s="1"/>
  <c r="Y711" i="2" a="1"/>
  <c r="Y711" i="2"/>
  <c r="Y712" i="2" a="1"/>
  <c r="Y712" i="2" s="1"/>
  <c r="Y713" i="2" a="1"/>
  <c r="Y713" i="2" s="1"/>
  <c r="Y714" i="2" a="1"/>
  <c r="Y714" i="2" s="1"/>
  <c r="Y715" i="2" a="1"/>
  <c r="Y715" i="2"/>
  <c r="Y716" i="2" a="1"/>
  <c r="Y716" i="2" s="1"/>
  <c r="Y717" i="2" a="1"/>
  <c r="Y717" i="2" s="1"/>
  <c r="Y718" i="2" a="1"/>
  <c r="Y718" i="2" s="1"/>
  <c r="Y719" i="2" a="1"/>
  <c r="Y719" i="2"/>
  <c r="Y720" i="2" a="1"/>
  <c r="Y720" i="2" s="1"/>
  <c r="Y721" i="2" a="1"/>
  <c r="Y721" i="2" s="1"/>
  <c r="Y722" i="2" a="1"/>
  <c r="Y722" i="2" s="1"/>
  <c r="Y723" i="2" a="1"/>
  <c r="Y723" i="2"/>
  <c r="Y724" i="2" a="1"/>
  <c r="Y724" i="2" s="1"/>
  <c r="Y725" i="2" a="1"/>
  <c r="Y725" i="2" s="1"/>
  <c r="Y726" i="2" a="1"/>
  <c r="Y726" i="2" s="1"/>
  <c r="Y727" i="2" a="1"/>
  <c r="Y727" i="2"/>
  <c r="Y728" i="2" a="1"/>
  <c r="Y728" i="2" s="1"/>
  <c r="Y729" i="2" a="1"/>
  <c r="Y729" i="2" s="1"/>
  <c r="Y730" i="2" a="1"/>
  <c r="Y730" i="2" s="1"/>
  <c r="Y731" i="2" a="1"/>
  <c r="Y731" i="2"/>
  <c r="Y732" i="2" a="1"/>
  <c r="Y732" i="2" s="1"/>
  <c r="Y733" i="2" a="1"/>
  <c r="Y733" i="2" s="1"/>
  <c r="Y734" i="2" a="1"/>
  <c r="Y734" i="2" s="1"/>
  <c r="Y735" i="2" a="1"/>
  <c r="Y735" i="2"/>
  <c r="Y736" i="2" a="1"/>
  <c r="Y736" i="2" s="1"/>
  <c r="Y737" i="2" a="1"/>
  <c r="Y737" i="2" s="1"/>
  <c r="Y738" i="2" a="1"/>
  <c r="Y738" i="2" s="1"/>
  <c r="Y739" i="2" a="1"/>
  <c r="Y739" i="2"/>
  <c r="Y740" i="2" a="1"/>
  <c r="Y740" i="2" s="1"/>
  <c r="Y741" i="2" a="1"/>
  <c r="Y741" i="2" s="1"/>
  <c r="Y742" i="2" a="1"/>
  <c r="Y742" i="2" s="1"/>
  <c r="Y743" i="2" a="1"/>
  <c r="Y743" i="2"/>
  <c r="Y744" i="2" a="1"/>
  <c r="Y744" i="2" s="1"/>
  <c r="Y745" i="2" a="1"/>
  <c r="Y745" i="2" s="1"/>
  <c r="Y746" i="2" a="1"/>
  <c r="Y746" i="2" s="1"/>
  <c r="Y747" i="2" a="1"/>
  <c r="Y747" i="2"/>
  <c r="Y748" i="2" a="1"/>
  <c r="Y748" i="2" s="1"/>
  <c r="Y749" i="2" a="1"/>
  <c r="Y749" i="2" s="1"/>
  <c r="Y750" i="2" a="1"/>
  <c r="Y750" i="2" s="1"/>
  <c r="Y751" i="2" a="1"/>
  <c r="Y751" i="2"/>
  <c r="Y752" i="2" a="1"/>
  <c r="Y752" i="2" s="1"/>
  <c r="Y753" i="2" a="1"/>
  <c r="Y753" i="2" s="1"/>
  <c r="Y754" i="2" a="1"/>
  <c r="Y754" i="2" s="1"/>
  <c r="Y755" i="2" a="1"/>
  <c r="Y755" i="2"/>
  <c r="Y756" i="2" a="1"/>
  <c r="Y756" i="2" s="1"/>
  <c r="Y757" i="2" a="1"/>
  <c r="Y757" i="2" s="1"/>
  <c r="Y758" i="2" a="1"/>
  <c r="Y758" i="2" s="1"/>
  <c r="Y759" i="2" a="1"/>
  <c r="Y759" i="2"/>
  <c r="Y760" i="2" a="1"/>
  <c r="Y760" i="2" s="1"/>
  <c r="Y761" i="2" a="1"/>
  <c r="Y761" i="2" s="1"/>
  <c r="Y762" i="2" a="1"/>
  <c r="Y762" i="2" s="1"/>
  <c r="Y763" i="2" a="1"/>
  <c r="Y763" i="2"/>
  <c r="Y764" i="2" a="1"/>
  <c r="Y764" i="2" s="1"/>
  <c r="Y765" i="2" a="1"/>
  <c r="Y765" i="2" s="1"/>
  <c r="Y766" i="2" a="1"/>
  <c r="Y766" i="2" s="1"/>
  <c r="Y767" i="2" a="1"/>
  <c r="Y767" i="2"/>
  <c r="Y768" i="2" a="1"/>
  <c r="Y768" i="2" s="1"/>
  <c r="Y769" i="2" a="1"/>
  <c r="Y769" i="2" s="1"/>
  <c r="Y770" i="2" a="1"/>
  <c r="Y770" i="2" s="1"/>
  <c r="Y771" i="2" a="1"/>
  <c r="Y771" i="2"/>
  <c r="Y772" i="2" a="1"/>
  <c r="Y772" i="2" s="1"/>
  <c r="Y773" i="2" a="1"/>
  <c r="Y773" i="2" s="1"/>
  <c r="Y774" i="2" a="1"/>
  <c r="Y774" i="2" s="1"/>
  <c r="Y775" i="2" a="1"/>
  <c r="Y775" i="2"/>
  <c r="Y776" i="2" a="1"/>
  <c r="Y776" i="2" s="1"/>
  <c r="Y777" i="2" a="1"/>
  <c r="Y777" i="2" s="1"/>
  <c r="Y778" i="2" a="1"/>
  <c r="Y778" i="2" s="1"/>
  <c r="Y779" i="2" a="1"/>
  <c r="Y779" i="2"/>
  <c r="Y780" i="2" a="1"/>
  <c r="Y780" i="2" s="1"/>
  <c r="Y781" i="2" a="1"/>
  <c r="Y781" i="2" s="1"/>
  <c r="Y782" i="2" a="1"/>
  <c r="Y782" i="2" s="1"/>
  <c r="Y783" i="2" a="1"/>
  <c r="Y783" i="2"/>
  <c r="Y784" i="2" a="1"/>
  <c r="Y784" i="2" s="1"/>
  <c r="Y785" i="2" a="1"/>
  <c r="Y785" i="2" s="1"/>
  <c r="Y786" i="2" a="1"/>
  <c r="Y786" i="2" s="1"/>
  <c r="Y787" i="2" a="1"/>
  <c r="Y787" i="2"/>
  <c r="Y788" i="2" a="1"/>
  <c r="Y788" i="2" s="1"/>
  <c r="Y789" i="2" a="1"/>
  <c r="Y789" i="2" s="1"/>
  <c r="Y790" i="2" a="1"/>
  <c r="Y790" i="2" s="1"/>
  <c r="Y791" i="2" a="1"/>
  <c r="Y791" i="2"/>
  <c r="Y792" i="2" a="1"/>
  <c r="Y792" i="2" s="1"/>
  <c r="Y793" i="2" a="1"/>
  <c r="Y793" i="2" s="1"/>
  <c r="Y794" i="2" a="1"/>
  <c r="Y794" i="2" s="1"/>
  <c r="Y795" i="2" a="1"/>
  <c r="Y795" i="2"/>
  <c r="Y796" i="2" a="1"/>
  <c r="Y796" i="2" s="1"/>
  <c r="Y797" i="2" a="1"/>
  <c r="Y797" i="2" s="1"/>
  <c r="Y798" i="2" a="1"/>
  <c r="Y798" i="2" s="1"/>
  <c r="Y799" i="2" a="1"/>
  <c r="Y799" i="2"/>
  <c r="Y800" i="2" a="1"/>
  <c r="Y800" i="2" s="1"/>
  <c r="Y801" i="2" a="1"/>
  <c r="Y801" i="2" s="1"/>
  <c r="Y802" i="2" a="1"/>
  <c r="Y802" i="2" s="1"/>
  <c r="Y803" i="2" a="1"/>
  <c r="Y803" i="2"/>
  <c r="Y804" i="2" a="1"/>
  <c r="Y804" i="2" s="1"/>
  <c r="Y805" i="2" a="1"/>
  <c r="Y805" i="2" s="1"/>
  <c r="Y806" i="2" a="1"/>
  <c r="Y806" i="2" s="1"/>
  <c r="Y807" i="2" a="1"/>
  <c r="Y807" i="2"/>
  <c r="Y808" i="2" a="1"/>
  <c r="Y808" i="2" s="1"/>
  <c r="Y809" i="2" a="1"/>
  <c r="Y809" i="2" s="1"/>
  <c r="Y810" i="2" a="1"/>
  <c r="Y810" i="2" s="1"/>
  <c r="Y811" i="2" a="1"/>
  <c r="Y811" i="2"/>
  <c r="Y812" i="2" a="1"/>
  <c r="Y812" i="2" s="1"/>
  <c r="Y813" i="2" a="1"/>
  <c r="Y813" i="2" s="1"/>
  <c r="Y814" i="2" a="1"/>
  <c r="Y814" i="2" s="1"/>
  <c r="Y815" i="2" a="1"/>
  <c r="Y815" i="2"/>
  <c r="Y816" i="2" a="1"/>
  <c r="Y816" i="2" s="1"/>
  <c r="Y817" i="2" a="1"/>
  <c r="Y817" i="2" s="1"/>
  <c r="Y818" i="2" a="1"/>
  <c r="Y818" i="2" s="1"/>
  <c r="Y819" i="2" a="1"/>
  <c r="Y819" i="2"/>
  <c r="Y820" i="2" a="1"/>
  <c r="Y820" i="2" s="1"/>
  <c r="Y821" i="2" a="1"/>
  <c r="Y821" i="2" s="1"/>
  <c r="Y822" i="2" a="1"/>
  <c r="Y822" i="2" s="1"/>
  <c r="Y823" i="2" a="1"/>
  <c r="Y823" i="2"/>
  <c r="Y824" i="2" a="1"/>
  <c r="Y824" i="2" s="1"/>
  <c r="Y825" i="2" a="1"/>
  <c r="Y825" i="2" s="1"/>
  <c r="Y826" i="2" a="1"/>
  <c r="Y826" i="2" s="1"/>
  <c r="Y827" i="2" a="1"/>
  <c r="Y827" i="2"/>
  <c r="Y828" i="2" a="1"/>
  <c r="Y828" i="2" s="1"/>
  <c r="Y829" i="2" a="1"/>
  <c r="Y829" i="2" s="1"/>
  <c r="Y830" i="2" a="1"/>
  <c r="Y830" i="2" s="1"/>
  <c r="Y831" i="2" a="1"/>
  <c r="Y831" i="2"/>
  <c r="Y832" i="2" a="1"/>
  <c r="Y832" i="2" s="1"/>
  <c r="Y833" i="2" a="1"/>
  <c r="Y833" i="2" s="1"/>
  <c r="Y834" i="2" a="1"/>
  <c r="Y834" i="2" s="1"/>
  <c r="Y835" i="2" a="1"/>
  <c r="Y835" i="2"/>
  <c r="Y836" i="2" a="1"/>
  <c r="Y836" i="2" s="1"/>
  <c r="Y837" i="2" a="1"/>
  <c r="Y837" i="2" s="1"/>
  <c r="Y838" i="2" a="1"/>
  <c r="Y838" i="2" s="1"/>
  <c r="Y839" i="2" a="1"/>
  <c r="Y839" i="2"/>
  <c r="Y840" i="2" a="1"/>
  <c r="Y840" i="2" s="1"/>
  <c r="Y841" i="2" a="1"/>
  <c r="Y841" i="2" s="1"/>
  <c r="Y842" i="2" a="1"/>
  <c r="Y842" i="2" s="1"/>
  <c r="Y843" i="2" a="1"/>
  <c r="Y843" i="2"/>
  <c r="Y844" i="2" a="1"/>
  <c r="Y844" i="2" s="1"/>
  <c r="Y845" i="2" a="1"/>
  <c r="Y845" i="2" s="1"/>
  <c r="Y846" i="2" a="1"/>
  <c r="Y846" i="2" s="1"/>
  <c r="Y847" i="2" a="1"/>
  <c r="Y847" i="2"/>
  <c r="Y848" i="2" a="1"/>
  <c r="Y848" i="2" s="1"/>
  <c r="Y849" i="2" a="1"/>
  <c r="Y849" i="2" s="1"/>
  <c r="Y850" i="2" a="1"/>
  <c r="Y850" i="2" s="1"/>
  <c r="Y851" i="2" a="1"/>
  <c r="Y851" i="2"/>
  <c r="Y852" i="2" a="1"/>
  <c r="Y852" i="2" s="1"/>
  <c r="Y853" i="2" a="1"/>
  <c r="Y853" i="2" s="1"/>
  <c r="Y854" i="2" a="1"/>
  <c r="Y854" i="2" s="1"/>
  <c r="Y855" i="2" a="1"/>
  <c r="Y855" i="2"/>
  <c r="Y856" i="2" a="1"/>
  <c r="Y856" i="2" s="1"/>
  <c r="Y857" i="2" a="1"/>
  <c r="Y857" i="2" s="1"/>
  <c r="Y858" i="2" a="1"/>
  <c r="Y858" i="2" s="1"/>
  <c r="Y859" i="2" a="1"/>
  <c r="Y859" i="2"/>
  <c r="Y860" i="2" a="1"/>
  <c r="Y860" i="2" s="1"/>
  <c r="Y861" i="2" a="1"/>
  <c r="Y861" i="2" s="1"/>
  <c r="Y862" i="2" a="1"/>
  <c r="Y862" i="2" s="1"/>
  <c r="Y863" i="2" a="1"/>
  <c r="Y863" i="2"/>
  <c r="Y864" i="2" a="1"/>
  <c r="Y864" i="2" s="1"/>
  <c r="Y865" i="2" a="1"/>
  <c r="Y865" i="2" s="1"/>
  <c r="Y866" i="2" a="1"/>
  <c r="Y866" i="2" s="1"/>
  <c r="Y867" i="2" a="1"/>
  <c r="Y867" i="2"/>
  <c r="Y868" i="2" a="1"/>
  <c r="Y868" i="2" s="1"/>
  <c r="Y869" i="2" a="1"/>
  <c r="Y869" i="2" s="1"/>
  <c r="Y870" i="2" a="1"/>
  <c r="Y870" i="2" s="1"/>
  <c r="Y871" i="2" a="1"/>
  <c r="Y871" i="2"/>
  <c r="Y872" i="2" a="1"/>
  <c r="Y872" i="2" s="1"/>
  <c r="Y873" i="2" a="1"/>
  <c r="Y873" i="2" s="1"/>
  <c r="Y874" i="2" a="1"/>
  <c r="Y874" i="2" s="1"/>
  <c r="Y875" i="2" a="1"/>
  <c r="Y875" i="2"/>
  <c r="Y876" i="2" a="1"/>
  <c r="Y876" i="2" s="1"/>
  <c r="Y877" i="2" a="1"/>
  <c r="Y877" i="2" s="1"/>
  <c r="Y878" i="2" a="1"/>
  <c r="Y878" i="2" s="1"/>
  <c r="Y879" i="2" a="1"/>
  <c r="Y879" i="2"/>
  <c r="Y880" i="2" a="1"/>
  <c r="Y880" i="2" s="1"/>
  <c r="Y881" i="2" a="1"/>
  <c r="Y881" i="2" s="1"/>
  <c r="Y882" i="2" a="1"/>
  <c r="Y882" i="2" s="1"/>
  <c r="Y883" i="2" a="1"/>
  <c r="Y883" i="2"/>
  <c r="Y884" i="2" a="1"/>
  <c r="Y884" i="2" s="1"/>
  <c r="Y885" i="2" a="1"/>
  <c r="Y885" i="2" s="1"/>
  <c r="Y886" i="2" a="1"/>
  <c r="Y886" i="2" s="1"/>
  <c r="Y887" i="2" a="1"/>
  <c r="Y887" i="2"/>
  <c r="Y888" i="2" a="1"/>
  <c r="Y888" i="2" s="1"/>
  <c r="Y889" i="2" a="1"/>
  <c r="Y889" i="2" s="1"/>
  <c r="Y890" i="2" a="1"/>
  <c r="Y890" i="2" s="1"/>
  <c r="Y891" i="2" a="1"/>
  <c r="Y891" i="2"/>
  <c r="Y892" i="2" a="1"/>
  <c r="Y892" i="2" s="1"/>
  <c r="Y893" i="2" a="1"/>
  <c r="Y893" i="2" s="1"/>
  <c r="Y894" i="2" a="1"/>
  <c r="Y894" i="2" s="1"/>
  <c r="Y895" i="2" a="1"/>
  <c r="Y895" i="2"/>
  <c r="Y896" i="2" a="1"/>
  <c r="Y896" i="2" s="1"/>
  <c r="Y897" i="2" a="1"/>
  <c r="Y897" i="2" s="1"/>
  <c r="Y898" i="2" a="1"/>
  <c r="Y898" i="2" s="1"/>
  <c r="Y899" i="2" a="1"/>
  <c r="Y899" i="2"/>
  <c r="Y900" i="2" a="1"/>
  <c r="Y900" i="2" s="1"/>
  <c r="Y901" i="2" a="1"/>
  <c r="Y901" i="2" s="1"/>
  <c r="Y902" i="2" a="1"/>
  <c r="Y902" i="2" s="1"/>
  <c r="Y903" i="2" a="1"/>
  <c r="Y903" i="2"/>
  <c r="Y904" i="2" a="1"/>
  <c r="Y904" i="2" s="1"/>
  <c r="Y905" i="2" a="1"/>
  <c r="Y905" i="2" s="1"/>
  <c r="Y906" i="2" a="1"/>
  <c r="Y906" i="2" s="1"/>
  <c r="Y907" i="2" a="1"/>
  <c r="Y907" i="2"/>
  <c r="Y908" i="2" a="1"/>
  <c r="Y908" i="2" s="1"/>
  <c r="Y909" i="2" a="1"/>
  <c r="Y909" i="2" s="1"/>
  <c r="Y910" i="2" a="1"/>
  <c r="Y910" i="2" s="1"/>
  <c r="Y911" i="2" a="1"/>
  <c r="Y911" i="2"/>
  <c r="Y912" i="2" a="1"/>
  <c r="Y912" i="2" s="1"/>
  <c r="Y913" i="2" a="1"/>
  <c r="Y913" i="2" s="1"/>
  <c r="Y914" i="2" a="1"/>
  <c r="Y914" i="2" s="1"/>
  <c r="Y915" i="2" a="1"/>
  <c r="Y915" i="2"/>
  <c r="Y916" i="2" a="1"/>
  <c r="Y916" i="2" s="1"/>
  <c r="Y917" i="2" a="1"/>
  <c r="Y917" i="2" s="1"/>
  <c r="Y918" i="2" a="1"/>
  <c r="Y918" i="2" s="1"/>
  <c r="Y919" i="2" a="1"/>
  <c r="Y919" i="2"/>
  <c r="Y920" i="2" a="1"/>
  <c r="Y920" i="2" s="1"/>
  <c r="Y921" i="2" a="1"/>
  <c r="Y921" i="2" s="1"/>
  <c r="Y922" i="2" a="1"/>
  <c r="Y922" i="2" s="1"/>
  <c r="Y923" i="2" a="1"/>
  <c r="Y923" i="2"/>
  <c r="Y924" i="2" a="1"/>
  <c r="Y924" i="2" s="1"/>
  <c r="Y925" i="2" a="1"/>
  <c r="Y925" i="2" s="1"/>
  <c r="Y926" i="2" a="1"/>
  <c r="Y926" i="2" s="1"/>
  <c r="Y927" i="2" a="1"/>
  <c r="Y927" i="2"/>
  <c r="Y928" i="2" a="1"/>
  <c r="Y928" i="2" s="1"/>
  <c r="Y929" i="2" a="1"/>
  <c r="Y929" i="2" s="1"/>
  <c r="Y930" i="2" a="1"/>
  <c r="Y930" i="2" s="1"/>
  <c r="Y931" i="2" a="1"/>
  <c r="Y931" i="2"/>
  <c r="Y932" i="2" a="1"/>
  <c r="Y932" i="2" s="1"/>
  <c r="Y933" i="2" a="1"/>
  <c r="Y933" i="2" s="1"/>
  <c r="Y934" i="2" a="1"/>
  <c r="Y934" i="2" s="1"/>
  <c r="Y935" i="2" a="1"/>
  <c r="Y935" i="2"/>
  <c r="Y936" i="2" a="1"/>
  <c r="Y936" i="2" s="1"/>
  <c r="Y937" i="2" a="1"/>
  <c r="Y937" i="2" s="1"/>
  <c r="Y938" i="2" a="1"/>
  <c r="Y938" i="2" s="1"/>
  <c r="Y939" i="2" a="1"/>
  <c r="Y939" i="2"/>
  <c r="Y940" i="2" a="1"/>
  <c r="Y940" i="2" s="1"/>
  <c r="Y941" i="2" a="1"/>
  <c r="Y941" i="2" s="1"/>
  <c r="Y942" i="2" a="1"/>
  <c r="Y942" i="2" s="1"/>
  <c r="Y943" i="2" a="1"/>
  <c r="Y943" i="2"/>
  <c r="Y944" i="2" a="1"/>
  <c r="Y944" i="2" s="1"/>
  <c r="Y945" i="2" a="1"/>
  <c r="Y945" i="2" s="1"/>
  <c r="Y946" i="2" a="1"/>
  <c r="Y946" i="2" s="1"/>
  <c r="Y947" i="2" a="1"/>
  <c r="Y947" i="2"/>
  <c r="Y948" i="2" a="1"/>
  <c r="Y948" i="2" s="1"/>
  <c r="Y949" i="2" a="1"/>
  <c r="Y949" i="2" s="1"/>
  <c r="Y950" i="2" a="1"/>
  <c r="Y950" i="2" s="1"/>
  <c r="Y951" i="2" a="1"/>
  <c r="Y951" i="2"/>
  <c r="Y952" i="2" a="1"/>
  <c r="Y952" i="2" s="1"/>
  <c r="Y953" i="2" a="1"/>
  <c r="Y953" i="2" s="1"/>
  <c r="Y954" i="2" a="1"/>
  <c r="Y954" i="2" s="1"/>
  <c r="Y955" i="2" a="1"/>
  <c r="Y955" i="2"/>
  <c r="Y956" i="2" a="1"/>
  <c r="Y956" i="2" s="1"/>
  <c r="Y957" i="2" a="1"/>
  <c r="Y957" i="2" s="1"/>
  <c r="Y958" i="2" a="1"/>
  <c r="Y958" i="2" s="1"/>
  <c r="Y959" i="2" a="1"/>
  <c r="Y959" i="2"/>
  <c r="Y960" i="2" a="1"/>
  <c r="Y960" i="2" s="1"/>
  <c r="Y961" i="2" a="1"/>
  <c r="Y961" i="2" s="1"/>
  <c r="Y962" i="2" a="1"/>
  <c r="Y962" i="2" s="1"/>
  <c r="Y963" i="2" a="1"/>
  <c r="Y963" i="2"/>
  <c r="Y964" i="2" a="1"/>
  <c r="Y964" i="2" s="1"/>
  <c r="Y965" i="2" a="1"/>
  <c r="Y965" i="2" s="1"/>
  <c r="Y966" i="2" a="1"/>
  <c r="Y966" i="2" s="1"/>
  <c r="Y967" i="2" a="1"/>
  <c r="Y967" i="2"/>
  <c r="Y968" i="2" a="1"/>
  <c r="Y968" i="2" s="1"/>
  <c r="Y969" i="2" a="1"/>
  <c r="Y969" i="2" s="1"/>
  <c r="Y970" i="2" a="1"/>
  <c r="Y970" i="2" s="1"/>
  <c r="Y971" i="2" a="1"/>
  <c r="Y971" i="2"/>
  <c r="Y972" i="2" a="1"/>
  <c r="Y972" i="2" s="1"/>
  <c r="Y973" i="2" a="1"/>
  <c r="Y973" i="2" s="1"/>
  <c r="Y974" i="2" a="1"/>
  <c r="Y974" i="2" s="1"/>
  <c r="Y975" i="2" a="1"/>
  <c r="Y975" i="2"/>
  <c r="Y976" i="2" a="1"/>
  <c r="Y976" i="2" s="1"/>
  <c r="Y977" i="2" a="1"/>
  <c r="Y977" i="2" s="1"/>
  <c r="Y978" i="2" a="1"/>
  <c r="Y978" i="2" s="1"/>
  <c r="Y979" i="2" a="1"/>
  <c r="Y979" i="2"/>
  <c r="Y980" i="2" a="1"/>
  <c r="Y980" i="2" s="1"/>
  <c r="Y981" i="2" a="1"/>
  <c r="Y981" i="2" s="1"/>
  <c r="Y982" i="2" a="1"/>
  <c r="Y982" i="2" s="1"/>
  <c r="Y983" i="2" a="1"/>
  <c r="Y983" i="2"/>
  <c r="Y984" i="2" a="1"/>
  <c r="Y984" i="2" s="1"/>
  <c r="Y985" i="2" a="1"/>
  <c r="Y985" i="2" s="1"/>
  <c r="Y986" i="2" a="1"/>
  <c r="Y986" i="2" s="1"/>
  <c r="Y987" i="2" a="1"/>
  <c r="Y987" i="2"/>
  <c r="Y988" i="2" a="1"/>
  <c r="Y988" i="2" s="1"/>
  <c r="Y989" i="2" a="1"/>
  <c r="Y989" i="2" s="1"/>
  <c r="Y990" i="2" a="1"/>
  <c r="Y990" i="2" s="1"/>
  <c r="Y991" i="2" a="1"/>
  <c r="Y991" i="2"/>
  <c r="Y992" i="2" a="1"/>
  <c r="Y992" i="2" s="1"/>
  <c r="Y993" i="2" a="1"/>
  <c r="Y993" i="2" s="1"/>
  <c r="Y994" i="2" a="1"/>
  <c r="Y994" i="2" s="1"/>
  <c r="Y995" i="2" a="1"/>
  <c r="Y995" i="2"/>
  <c r="Y996" i="2" a="1"/>
  <c r="Y996" i="2" s="1"/>
  <c r="Y997" i="2" a="1"/>
  <c r="Y997" i="2" s="1"/>
  <c r="Y998" i="2" a="1"/>
  <c r="Y998" i="2" s="1"/>
  <c r="Y999" i="2" a="1"/>
  <c r="Y999" i="2"/>
  <c r="Y1000" i="2" a="1"/>
  <c r="Y1000" i="2" s="1"/>
  <c r="Y1001" i="2" a="1"/>
  <c r="Y1001" i="2" s="1"/>
  <c r="Y1002" i="2" a="1"/>
  <c r="Y1002" i="2" s="1"/>
  <c r="Y1003" i="2" a="1"/>
  <c r="Y1003" i="2"/>
  <c r="Y1004" i="2" a="1"/>
  <c r="Y1004" i="2" s="1"/>
  <c r="Y1005" i="2" a="1"/>
  <c r="Y1005" i="2" s="1"/>
  <c r="Y1006" i="2" a="1"/>
  <c r="Y1006" i="2" s="1"/>
  <c r="Y1007" i="2" a="1"/>
  <c r="Y1007" i="2"/>
  <c r="Y1008" i="2" a="1"/>
  <c r="Y1008" i="2" s="1"/>
  <c r="Y1009" i="2" a="1"/>
  <c r="Y1009" i="2" s="1"/>
  <c r="Y1010" i="2" a="1"/>
  <c r="Y1010" i="2" s="1"/>
  <c r="Y1011" i="2" a="1"/>
  <c r="Y1011" i="2"/>
  <c r="Y1012" i="2" a="1"/>
  <c r="Y1012" i="2" s="1"/>
  <c r="Y1013" i="2" a="1"/>
  <c r="Y1013" i="2" s="1"/>
  <c r="Y1014" i="2" a="1"/>
  <c r="Y1014" i="2" s="1"/>
  <c r="Y1015" i="2" a="1"/>
  <c r="Y1015" i="2"/>
  <c r="Y1016" i="2" a="1"/>
  <c r="Y1016" i="2" s="1"/>
  <c r="Y1017" i="2" a="1"/>
  <c r="Y1017" i="2" s="1"/>
  <c r="Y1018" i="2" a="1"/>
  <c r="Y1018" i="2" s="1"/>
  <c r="Y1019" i="2" a="1"/>
  <c r="Y1019" i="2"/>
  <c r="Y1020" i="2" a="1"/>
  <c r="Y1020" i="2" s="1"/>
  <c r="Y1021" i="2" a="1"/>
  <c r="Y1021" i="2" s="1"/>
  <c r="Y1022" i="2" a="1"/>
  <c r="Y1022" i="2" s="1"/>
  <c r="Y1023" i="2" a="1"/>
  <c r="Y1023" i="2"/>
  <c r="Y1024" i="2" a="1"/>
  <c r="Y1024" i="2" s="1"/>
  <c r="Y1025" i="2" a="1"/>
  <c r="Y1025" i="2" s="1"/>
  <c r="Y1026" i="2" a="1"/>
  <c r="Y1026" i="2" s="1"/>
  <c r="Y1027" i="2" a="1"/>
  <c r="Y1027" i="2"/>
  <c r="Y1028" i="2" a="1"/>
  <c r="Y1028" i="2" s="1"/>
  <c r="Y1029" i="2" a="1"/>
  <c r="Y1029" i="2" s="1"/>
  <c r="Y1030" i="2" a="1"/>
  <c r="Y1030" i="2" s="1"/>
  <c r="Y1031" i="2" a="1"/>
  <c r="Y1031" i="2"/>
  <c r="Y1032" i="2" a="1"/>
  <c r="Y1032" i="2" s="1"/>
  <c r="Y1033" i="2" a="1"/>
  <c r="Y1033" i="2" s="1"/>
  <c r="Y1034" i="2" a="1"/>
  <c r="Y1034" i="2" s="1"/>
  <c r="Y1035" i="2" a="1"/>
  <c r="Y1035" i="2"/>
  <c r="Y1036" i="2" a="1"/>
  <c r="Y1036" i="2" s="1"/>
  <c r="Y1037" i="2" a="1"/>
  <c r="Y1037" i="2" s="1"/>
  <c r="Y1038" i="2" a="1"/>
  <c r="Y1038" i="2" s="1"/>
  <c r="Y1039" i="2" a="1"/>
  <c r="Y1039" i="2"/>
  <c r="Y1040" i="2" a="1"/>
  <c r="Y1040" i="2" s="1"/>
  <c r="Y1041" i="2" a="1"/>
  <c r="Y1041" i="2" s="1"/>
  <c r="Y1042" i="2" a="1"/>
  <c r="Y1042" i="2" s="1"/>
  <c r="Y1043" i="2" a="1"/>
  <c r="Y1043" i="2"/>
  <c r="Y1044" i="2" a="1"/>
  <c r="Y1044" i="2" s="1"/>
  <c r="Y1045" i="2" a="1"/>
  <c r="Y1045" i="2" s="1"/>
  <c r="Y1046" i="2" a="1"/>
  <c r="Y1046" i="2" s="1"/>
  <c r="Y1047" i="2" a="1"/>
  <c r="Y1047" i="2"/>
  <c r="Y1048" i="2" a="1"/>
  <c r="Y1048" i="2" s="1"/>
  <c r="Y1049" i="2" a="1"/>
  <c r="Y1049" i="2" s="1"/>
  <c r="Y1050" i="2" a="1"/>
  <c r="Y1050" i="2" s="1"/>
  <c r="Y1051" i="2" a="1"/>
  <c r="Y1051" i="2"/>
  <c r="Y1052" i="2" a="1"/>
  <c r="Y1052" i="2" s="1"/>
  <c r="Y1053" i="2" a="1"/>
  <c r="Y1053" i="2" s="1"/>
  <c r="Y1054" i="2" a="1"/>
  <c r="Y1054" i="2" s="1"/>
  <c r="Y1055" i="2" a="1"/>
  <c r="Y1055" i="2"/>
  <c r="Y1056" i="2" a="1"/>
  <c r="Y1056" i="2" s="1"/>
  <c r="Y1057" i="2" a="1"/>
  <c r="Y1057" i="2" s="1"/>
  <c r="Y1058" i="2" a="1"/>
  <c r="Y1058" i="2" s="1"/>
  <c r="Y1059" i="2" a="1"/>
  <c r="Y1059" i="2"/>
  <c r="Y1060" i="2" a="1"/>
  <c r="Y1060" i="2" s="1"/>
  <c r="Y1061" i="2" a="1"/>
  <c r="Y1061" i="2" s="1"/>
  <c r="Y1062" i="2" a="1"/>
  <c r="Y1062" i="2" s="1"/>
  <c r="Y1063" i="2" a="1"/>
  <c r="Y1063" i="2"/>
  <c r="Y1064" i="2" a="1"/>
  <c r="Y1064" i="2" s="1"/>
  <c r="Y1065" i="2" a="1"/>
  <c r="Y1065" i="2" s="1"/>
  <c r="Y1066" i="2" a="1"/>
  <c r="Y1066" i="2" s="1"/>
  <c r="Y1067" i="2" a="1"/>
  <c r="Y1067" i="2"/>
  <c r="Y1068" i="2" a="1"/>
  <c r="Y1068" i="2" s="1"/>
  <c r="Y1069" i="2" a="1"/>
  <c r="Y1069" i="2" s="1"/>
  <c r="Y1070" i="2" a="1"/>
  <c r="Y1070" i="2" s="1"/>
  <c r="Y1071" i="2" a="1"/>
  <c r="Y1071" i="2"/>
  <c r="Y1072" i="2" a="1"/>
  <c r="Y1072" i="2" s="1"/>
  <c r="Y1073" i="2" a="1"/>
  <c r="Y1073" i="2" s="1"/>
  <c r="Y1074" i="2" a="1"/>
  <c r="Y1074" i="2" s="1"/>
  <c r="Y1075" i="2" a="1"/>
  <c r="Y1075" i="2"/>
  <c r="Y1076" i="2" a="1"/>
  <c r="Y1076" i="2" s="1"/>
  <c r="Y1077" i="2" a="1"/>
  <c r="Y1077" i="2" s="1"/>
  <c r="Y1078" i="2" a="1"/>
  <c r="Y1078" i="2" s="1"/>
  <c r="Y1079" i="2" a="1"/>
  <c r="Y1079" i="2"/>
  <c r="Y1080" i="2" a="1"/>
  <c r="Y1080" i="2" s="1"/>
  <c r="Y1081" i="2" a="1"/>
  <c r="Y1081" i="2" s="1"/>
  <c r="Y1082" i="2" a="1"/>
  <c r="Y1082" i="2" s="1"/>
  <c r="Y1083" i="2" a="1"/>
  <c r="Y1083" i="2"/>
  <c r="Y1084" i="2" a="1"/>
  <c r="Y1084" i="2" s="1"/>
  <c r="Y1085" i="2" a="1"/>
  <c r="Y1085" i="2" s="1"/>
  <c r="Y1086" i="2" a="1"/>
  <c r="Y1086" i="2" s="1"/>
  <c r="Y1087" i="2" a="1"/>
  <c r="Y1087" i="2"/>
  <c r="Y1088" i="2" a="1"/>
  <c r="Y1088" i="2" s="1"/>
  <c r="Y1089" i="2" a="1"/>
  <c r="Y1089" i="2" s="1"/>
  <c r="Y1090" i="2" a="1"/>
  <c r="Y1090" i="2" s="1"/>
  <c r="Y1091" i="2" a="1"/>
  <c r="Y1091" i="2"/>
  <c r="Y1092" i="2" a="1"/>
  <c r="Y1092" i="2" s="1"/>
  <c r="Y1093" i="2" a="1"/>
  <c r="Y1093" i="2" s="1"/>
  <c r="Y1094" i="2" a="1"/>
  <c r="Y1094" i="2" s="1"/>
  <c r="Y1095" i="2" a="1"/>
  <c r="Y1095" i="2"/>
  <c r="Y1096" i="2" a="1"/>
  <c r="Y1096" i="2" s="1"/>
  <c r="Y1097" i="2" a="1"/>
  <c r="Y1097" i="2" s="1"/>
  <c r="Y1098" i="2" a="1"/>
  <c r="Y1098" i="2" s="1"/>
  <c r="Y1099" i="2" a="1"/>
  <c r="Y1099" i="2"/>
  <c r="Y1100" i="2" a="1"/>
  <c r="Y1100" i="2" s="1"/>
  <c r="Y1101" i="2" a="1"/>
  <c r="Y1101" i="2" s="1"/>
  <c r="Y1102" i="2" a="1"/>
  <c r="Y1102" i="2" s="1"/>
  <c r="Y1103" i="2" a="1"/>
  <c r="Y1103" i="2"/>
  <c r="Y1104" i="2" a="1"/>
  <c r="Y1104" i="2" s="1"/>
  <c r="Y1105" i="2" a="1"/>
  <c r="Y1105" i="2" s="1"/>
  <c r="Y1106" i="2" a="1"/>
  <c r="Y1106" i="2" s="1"/>
  <c r="Y1107" i="2" a="1"/>
  <c r="Y1107" i="2"/>
  <c r="Y1108" i="2" a="1"/>
  <c r="Y1108" i="2" s="1"/>
  <c r="Y1109" i="2" a="1"/>
  <c r="Y1109" i="2" s="1"/>
  <c r="Y1110" i="2" a="1"/>
  <c r="Y1110" i="2" s="1"/>
  <c r="Y1111" i="2" a="1"/>
  <c r="Y1111" i="2"/>
  <c r="Y1112" i="2" a="1"/>
  <c r="Y1112" i="2" s="1"/>
  <c r="Y1113" i="2" a="1"/>
  <c r="Y1113" i="2" s="1"/>
  <c r="Y1114" i="2" a="1"/>
  <c r="Y1114" i="2" s="1"/>
  <c r="Y1115" i="2" a="1"/>
  <c r="Y1115" i="2"/>
  <c r="Y1116" i="2" a="1"/>
  <c r="Y1116" i="2" s="1"/>
  <c r="Y1117" i="2" a="1"/>
  <c r="Y1117" i="2" s="1"/>
  <c r="Y1118" i="2" a="1"/>
  <c r="Y1118" i="2" s="1"/>
  <c r="Y1119" i="2" a="1"/>
  <c r="Y1119" i="2"/>
  <c r="Y1120" i="2" a="1"/>
  <c r="Y1120" i="2" s="1"/>
  <c r="Y1121" i="2" a="1"/>
  <c r="Y1121" i="2" s="1"/>
  <c r="Y1122" i="2" a="1"/>
  <c r="Y1122" i="2" s="1"/>
  <c r="Y1123" i="2" a="1"/>
  <c r="Y1123" i="2"/>
  <c r="Y1124" i="2" a="1"/>
  <c r="Y1124" i="2" s="1"/>
  <c r="Y1125" i="2" a="1"/>
  <c r="Y1125" i="2" s="1"/>
  <c r="Y1126" i="2" a="1"/>
  <c r="Y1126" i="2" s="1"/>
  <c r="Y1127" i="2" a="1"/>
  <c r="Y1127" i="2"/>
  <c r="Y1128" i="2" a="1"/>
  <c r="Y1128" i="2" s="1"/>
  <c r="Y1129" i="2" a="1"/>
  <c r="Y1129" i="2" s="1"/>
  <c r="Y1130" i="2" a="1"/>
  <c r="Y1130" i="2" s="1"/>
  <c r="Y1131" i="2" a="1"/>
  <c r="Y1131" i="2"/>
  <c r="Y1132" i="2" a="1"/>
  <c r="Y1132" i="2" s="1"/>
  <c r="Y1133" i="2" a="1"/>
  <c r="Y1133" i="2" s="1"/>
  <c r="Y1134" i="2" a="1"/>
  <c r="Y1134" i="2" s="1"/>
  <c r="Y1135" i="2" a="1"/>
  <c r="Y1135" i="2"/>
  <c r="Y1136" i="2" a="1"/>
  <c r="Y1136" i="2" s="1"/>
  <c r="Y1137" i="2" a="1"/>
  <c r="Y1137" i="2" s="1"/>
  <c r="Y1138" i="2" a="1"/>
  <c r="Y1138" i="2" s="1"/>
  <c r="Y1139" i="2" a="1"/>
  <c r="Y1139" i="2"/>
  <c r="Y1140" i="2" a="1"/>
  <c r="Y1140" i="2" s="1"/>
  <c r="Y1141" i="2" a="1"/>
  <c r="Y1141" i="2" s="1"/>
  <c r="Y1142" i="2" a="1"/>
  <c r="Y1142" i="2" s="1"/>
  <c r="Y1143" i="2" a="1"/>
  <c r="Y1143" i="2"/>
  <c r="Y1144" i="2" a="1"/>
  <c r="Y1144" i="2" s="1"/>
  <c r="Y1145" i="2" a="1"/>
  <c r="Y1145" i="2" s="1"/>
  <c r="Y1146" i="2" a="1"/>
  <c r="Y1146" i="2" s="1"/>
  <c r="Y1147" i="2" a="1"/>
  <c r="Y1147" i="2"/>
  <c r="Y1148" i="2" a="1"/>
  <c r="Y1148" i="2" s="1"/>
  <c r="Y1149" i="2" a="1"/>
  <c r="Y1149" i="2" s="1"/>
  <c r="Y1150" i="2" a="1"/>
  <c r="Y1150" i="2" s="1"/>
  <c r="Y1151" i="2" a="1"/>
  <c r="Y1151" i="2"/>
  <c r="Y1152" i="2" a="1"/>
  <c r="Y1152" i="2" s="1"/>
  <c r="Y1153" i="2" a="1"/>
  <c r="Y1153" i="2" s="1"/>
  <c r="Y1154" i="2" a="1"/>
  <c r="Y1154" i="2" s="1"/>
  <c r="Y1155" i="2" a="1"/>
  <c r="Y1155" i="2"/>
  <c r="Y1156" i="2" a="1"/>
  <c r="Y1156" i="2" s="1"/>
  <c r="Y1157" i="2" a="1"/>
  <c r="Y1157" i="2" s="1"/>
  <c r="Y1158" i="2" a="1"/>
  <c r="Y1158" i="2" s="1"/>
  <c r="Y1159" i="2" a="1"/>
  <c r="Y1159" i="2"/>
  <c r="Y1160" i="2" a="1"/>
  <c r="Y1160" i="2" s="1"/>
  <c r="Y1161" i="2" a="1"/>
  <c r="Y1161" i="2" s="1"/>
  <c r="Y1162" i="2" a="1"/>
  <c r="Y1162" i="2" s="1"/>
  <c r="Y1163" i="2" a="1"/>
  <c r="Y1163" i="2"/>
  <c r="Y1164" i="2" a="1"/>
  <c r="Y1164" i="2" s="1"/>
  <c r="Y1165" i="2" a="1"/>
  <c r="Y1165" i="2" s="1"/>
  <c r="Y1166" i="2" a="1"/>
  <c r="Y1166" i="2" s="1"/>
  <c r="Y1167" i="2" a="1"/>
  <c r="Y1167" i="2"/>
  <c r="Y1168" i="2" a="1"/>
  <c r="Y1168" i="2" s="1"/>
  <c r="Y1169" i="2" a="1"/>
  <c r="Y1169" i="2" s="1"/>
  <c r="Y1170" i="2" a="1"/>
  <c r="Y1170" i="2" s="1"/>
  <c r="Y1171" i="2" a="1"/>
  <c r="Y1171" i="2"/>
  <c r="Y1172" i="2" a="1"/>
  <c r="Y1172" i="2" s="1"/>
  <c r="Y1173" i="2" a="1"/>
  <c r="Y1173" i="2" s="1"/>
  <c r="Y1174" i="2" a="1"/>
  <c r="Y1174" i="2" s="1"/>
  <c r="Y1175" i="2" a="1"/>
  <c r="Y1175" i="2"/>
  <c r="Y1176" i="2" a="1"/>
  <c r="Y1176" i="2" s="1"/>
  <c r="Y1177" i="2" a="1"/>
  <c r="Y1177" i="2" s="1"/>
  <c r="Y1178" i="2" a="1"/>
  <c r="Y1178" i="2" s="1"/>
  <c r="Y1179" i="2" a="1"/>
  <c r="Y1179" i="2"/>
  <c r="Y1180" i="2" a="1"/>
  <c r="Y1180" i="2" s="1"/>
  <c r="Y1181" i="2" a="1"/>
  <c r="Y1181" i="2" s="1"/>
  <c r="Y1182" i="2" a="1"/>
  <c r="Y1182" i="2" s="1"/>
  <c r="Y1183" i="2" a="1"/>
  <c r="Y1183" i="2"/>
  <c r="Y1184" i="2" a="1"/>
  <c r="Y1184" i="2" s="1"/>
  <c r="Y1185" i="2" a="1"/>
  <c r="Y1185" i="2" s="1"/>
  <c r="Y1186" i="2" a="1"/>
  <c r="Y1186" i="2" s="1"/>
  <c r="Y1187" i="2" a="1"/>
  <c r="Y1187" i="2"/>
  <c r="Y1188" i="2" a="1"/>
  <c r="Y1188" i="2" s="1"/>
  <c r="Y1189" i="2" a="1"/>
  <c r="Y1189" i="2" s="1"/>
  <c r="Y1190" i="2" a="1"/>
  <c r="Y1190" i="2" s="1"/>
  <c r="Y1191" i="2" a="1"/>
  <c r="Y1191" i="2"/>
  <c r="Y1192" i="2" a="1"/>
  <c r="Y1192" i="2" s="1"/>
  <c r="Y1193" i="2" a="1"/>
  <c r="Y1193" i="2" s="1"/>
  <c r="Y1194" i="2" a="1"/>
  <c r="Y1194" i="2" s="1"/>
  <c r="Y1195" i="2" a="1"/>
  <c r="Y1195" i="2"/>
  <c r="Y1196" i="2" a="1"/>
  <c r="Y1196" i="2" s="1"/>
  <c r="Y1197" i="2" a="1"/>
  <c r="Y1197" i="2" s="1"/>
  <c r="Y1198" i="2" a="1"/>
  <c r="Y1198" i="2" s="1"/>
  <c r="Y1199" i="2" a="1"/>
  <c r="Y1199" i="2"/>
  <c r="Y1200" i="2" a="1"/>
  <c r="Y1200" i="2" s="1"/>
  <c r="Y1201" i="2" a="1"/>
  <c r="Y1201" i="2" s="1"/>
  <c r="Y1202" i="2" a="1"/>
  <c r="Y1202" i="2" s="1"/>
  <c r="Y1203" i="2" a="1"/>
  <c r="Y1203" i="2"/>
  <c r="Y1204" i="2" a="1"/>
  <c r="Y1204" i="2" s="1"/>
  <c r="Y1205" i="2" a="1"/>
  <c r="Y1205" i="2" s="1"/>
  <c r="Y1206" i="2" a="1"/>
  <c r="Y1206" i="2" s="1"/>
  <c r="Y1207" i="2" a="1"/>
  <c r="Y1207" i="2"/>
  <c r="Y1208" i="2" a="1"/>
  <c r="Y1208" i="2" s="1"/>
  <c r="Y1209" i="2" a="1"/>
  <c r="Y1209" i="2" s="1"/>
  <c r="Y1210" i="2" a="1"/>
  <c r="Y1210" i="2" s="1"/>
  <c r="Y1211" i="2" a="1"/>
  <c r="Y1211" i="2"/>
  <c r="Y1212" i="2" a="1"/>
  <c r="Y1212" i="2" s="1"/>
  <c r="Y1213" i="2" a="1"/>
  <c r="Y1213" i="2" s="1"/>
  <c r="Y1214" i="2" a="1"/>
  <c r="Y1214" i="2" s="1"/>
  <c r="Y1215" i="2" a="1"/>
  <c r="Y1215" i="2"/>
  <c r="Y1216" i="2" a="1"/>
  <c r="Y1216" i="2" s="1"/>
  <c r="Y1217" i="2" a="1"/>
  <c r="Y1217" i="2" s="1"/>
  <c r="Y1218" i="2" a="1"/>
  <c r="Y1218" i="2" s="1"/>
  <c r="Y1219" i="2" a="1"/>
  <c r="Y1219" i="2"/>
  <c r="Y1220" i="2" a="1"/>
  <c r="Y1220" i="2" s="1"/>
  <c r="Y1221" i="2" a="1"/>
  <c r="Y1221" i="2" s="1"/>
  <c r="Y1222" i="2" a="1"/>
  <c r="Y1222" i="2" s="1"/>
  <c r="Y1223" i="2" a="1"/>
  <c r="Y1223" i="2"/>
  <c r="Y1224" i="2" a="1"/>
  <c r="Y1224" i="2" s="1"/>
  <c r="Y1225" i="2" a="1"/>
  <c r="Y1225" i="2" s="1"/>
  <c r="Y1226" i="2" a="1"/>
  <c r="Y1226" i="2" s="1"/>
  <c r="Y1227" i="2" a="1"/>
  <c r="Y1227" i="2"/>
  <c r="Y1228" i="2" a="1"/>
  <c r="Y1228" i="2" s="1"/>
  <c r="Y1229" i="2" a="1"/>
  <c r="Y1229" i="2" s="1"/>
  <c r="Y1230" i="2" a="1"/>
  <c r="Y1230" i="2" s="1"/>
  <c r="Y1231" i="2" a="1"/>
  <c r="Y1231" i="2"/>
  <c r="Y1232" i="2" a="1"/>
  <c r="Y1232" i="2" s="1"/>
  <c r="Y1233" i="2" a="1"/>
  <c r="Y1233" i="2" s="1"/>
  <c r="Y1234" i="2" a="1"/>
  <c r="Y1234" i="2" s="1"/>
  <c r="Y1235" i="2" a="1"/>
  <c r="Y1235" i="2"/>
  <c r="Y1236" i="2" a="1"/>
  <c r="Y1236" i="2" s="1"/>
  <c r="Y1237" i="2" a="1"/>
  <c r="Y1237" i="2" s="1"/>
  <c r="Y1238" i="2" a="1"/>
  <c r="Y1238" i="2" s="1"/>
  <c r="Y1239" i="2" a="1"/>
  <c r="Y1239" i="2"/>
  <c r="Y1240" i="2" a="1"/>
  <c r="Y1240" i="2" s="1"/>
  <c r="Y1241" i="2" a="1"/>
  <c r="Y1241" i="2" s="1"/>
  <c r="Y1242" i="2" a="1"/>
  <c r="Y1242" i="2" s="1"/>
  <c r="Y1243" i="2" a="1"/>
  <c r="Y1243" i="2"/>
  <c r="Y1244" i="2" a="1"/>
  <c r="Y1244" i="2" s="1"/>
  <c r="Y1245" i="2" a="1"/>
  <c r="Y1245" i="2" s="1"/>
  <c r="Y1246" i="2" a="1"/>
  <c r="Y1246" i="2" s="1"/>
  <c r="Y1247" i="2" a="1"/>
  <c r="Y1247" i="2"/>
  <c r="Y1248" i="2" a="1"/>
  <c r="Y1248" i="2" s="1"/>
  <c r="Y1249" i="2" a="1"/>
  <c r="Y1249" i="2" s="1"/>
  <c r="Y1250" i="2" a="1"/>
  <c r="Y1250" i="2" s="1"/>
  <c r="Y1251" i="2" a="1"/>
  <c r="Y1251" i="2"/>
  <c r="Y1252" i="2" a="1"/>
  <c r="Y1252" i="2" s="1"/>
  <c r="Y1253" i="2" a="1"/>
  <c r="Y1253" i="2" s="1"/>
  <c r="Y1254" i="2" a="1"/>
  <c r="Y1254" i="2" s="1"/>
  <c r="Y1255" i="2" a="1"/>
  <c r="Y1255" i="2"/>
  <c r="Y1256" i="2" a="1"/>
  <c r="Y1256" i="2" s="1"/>
  <c r="Y1257" i="2" a="1"/>
  <c r="Y1257" i="2" s="1"/>
  <c r="Y1258" i="2" a="1"/>
  <c r="Y1258" i="2" s="1"/>
  <c r="Y1259" i="2" a="1"/>
  <c r="Y1259" i="2"/>
  <c r="Y1260" i="2" a="1"/>
  <c r="Y1260" i="2" s="1"/>
  <c r="Y1261" i="2" a="1"/>
  <c r="Y1261" i="2" s="1"/>
  <c r="Y1262" i="2" a="1"/>
  <c r="Y1262" i="2" s="1"/>
  <c r="Y1263" i="2" a="1"/>
  <c r="Y1263" i="2"/>
  <c r="Y1264" i="2" a="1"/>
  <c r="Y1264" i="2" s="1"/>
  <c r="Y1265" i="2" a="1"/>
  <c r="Y1265" i="2" s="1"/>
  <c r="Y1266" i="2" a="1"/>
  <c r="Y1266" i="2" s="1"/>
  <c r="Y1267" i="2" a="1"/>
  <c r="Y1267" i="2"/>
  <c r="Y1268" i="2" a="1"/>
  <c r="Y1268" i="2" s="1"/>
  <c r="Y1269" i="2" a="1"/>
  <c r="Y1269" i="2" s="1"/>
  <c r="Y1270" i="2" a="1"/>
  <c r="Y1270" i="2" s="1"/>
  <c r="Y1271" i="2" a="1"/>
  <c r="Y1271" i="2"/>
  <c r="Y1272" i="2" a="1"/>
  <c r="Y1272" i="2" s="1"/>
  <c r="Y1273" i="2" a="1"/>
  <c r="Y1273" i="2" s="1"/>
  <c r="Y1274" i="2" a="1"/>
  <c r="Y1274" i="2" s="1"/>
  <c r="Y1275" i="2" a="1"/>
  <c r="Y1275" i="2"/>
  <c r="Y1276" i="2" a="1"/>
  <c r="Y1276" i="2" s="1"/>
  <c r="Y1277" i="2" a="1"/>
  <c r="Y1277" i="2" s="1"/>
  <c r="Y1278" i="2" a="1"/>
  <c r="Y1278" i="2" s="1"/>
  <c r="Y1279" i="2" a="1"/>
  <c r="Y1279" i="2"/>
  <c r="Y1280" i="2" a="1"/>
  <c r="Y1280" i="2" s="1"/>
  <c r="Y1281" i="2" a="1"/>
  <c r="Y1281" i="2" s="1"/>
  <c r="Y1282" i="2" a="1"/>
  <c r="Y1282" i="2" s="1"/>
  <c r="Y1283" i="2" a="1"/>
  <c r="Y1283" i="2"/>
  <c r="Y1284" i="2" a="1"/>
  <c r="Y1284" i="2" s="1"/>
  <c r="Y1285" i="2" a="1"/>
  <c r="Y1285" i="2" s="1"/>
  <c r="Y1286" i="2" a="1"/>
  <c r="Y1286" i="2" s="1"/>
  <c r="Y1287" i="2" a="1"/>
  <c r="Y1287" i="2"/>
  <c r="Y1288" i="2" a="1"/>
  <c r="Y1288" i="2" s="1"/>
  <c r="Y1289" i="2" a="1"/>
  <c r="Y1289" i="2" s="1"/>
  <c r="Y1290" i="2" a="1"/>
  <c r="Y1290" i="2" s="1"/>
  <c r="Y14" i="2" a="1"/>
  <c r="Y14" i="2" s="1"/>
  <c r="R15" i="2" a="1"/>
  <c r="R15" i="2" s="1"/>
  <c r="R16" i="2" a="1"/>
  <c r="R16" i="2"/>
  <c r="R17" i="2" a="1"/>
  <c r="R17" i="2" s="1"/>
  <c r="R18" i="2" a="1"/>
  <c r="R18" i="2"/>
  <c r="R19" i="2" a="1"/>
  <c r="R19" i="2" s="1"/>
  <c r="R20" i="2" a="1"/>
  <c r="R20" i="2" s="1"/>
  <c r="R21" i="2" a="1"/>
  <c r="R21" i="2" s="1"/>
  <c r="R22" i="2" a="1"/>
  <c r="R22" i="2"/>
  <c r="R23" i="2" a="1"/>
  <c r="R23" i="2" s="1"/>
  <c r="R24" i="2" a="1"/>
  <c r="R24" i="2" s="1"/>
  <c r="R25" i="2" a="1"/>
  <c r="R25" i="2" s="1"/>
  <c r="R26" i="2" a="1"/>
  <c r="R26" i="2"/>
  <c r="R27" i="2" a="1"/>
  <c r="R27" i="2" s="1"/>
  <c r="R28" i="2" a="1"/>
  <c r="R28" i="2" s="1"/>
  <c r="R29" i="2" a="1"/>
  <c r="R29" i="2" s="1"/>
  <c r="R30" i="2" a="1"/>
  <c r="R30" i="2" s="1"/>
  <c r="R31" i="2" a="1"/>
  <c r="R31" i="2" s="1"/>
  <c r="R32" i="2" a="1"/>
  <c r="R32" i="2" s="1"/>
  <c r="R33" i="2" a="1"/>
  <c r="R33" i="2" s="1"/>
  <c r="R34" i="2" a="1"/>
  <c r="R34" i="2" s="1"/>
  <c r="R35" i="2" a="1"/>
  <c r="R35" i="2" s="1"/>
  <c r="R36" i="2" a="1"/>
  <c r="R36" i="2" s="1"/>
  <c r="R37" i="2" a="1"/>
  <c r="R37" i="2" s="1"/>
  <c r="R38" i="2" a="1"/>
  <c r="R38" i="2"/>
  <c r="R39" i="2" a="1"/>
  <c r="R39" i="2" s="1"/>
  <c r="R40" i="2" a="1"/>
  <c r="R40" i="2" s="1"/>
  <c r="R41" i="2" a="1"/>
  <c r="R41" i="2" s="1"/>
  <c r="R42" i="2" a="1"/>
  <c r="R42" i="2"/>
  <c r="R43" i="2" a="1"/>
  <c r="R43" i="2" s="1"/>
  <c r="R44" i="2" a="1"/>
  <c r="R44" i="2" s="1"/>
  <c r="R45" i="2" a="1"/>
  <c r="R45" i="2" s="1"/>
  <c r="R46" i="2" a="1"/>
  <c r="R46" i="2" s="1"/>
  <c r="R47" i="2" a="1"/>
  <c r="R47" i="2" s="1"/>
  <c r="R48" i="2" a="1"/>
  <c r="R48" i="2" s="1"/>
  <c r="R49" i="2" a="1"/>
  <c r="R49" i="2" s="1"/>
  <c r="R50" i="2" a="1"/>
  <c r="R50" i="2" s="1"/>
  <c r="R51" i="2" a="1"/>
  <c r="R51" i="2" s="1"/>
  <c r="R52" i="2" a="1"/>
  <c r="R52" i="2" s="1"/>
  <c r="R53" i="2" a="1"/>
  <c r="R53" i="2" s="1"/>
  <c r="R54" i="2" a="1"/>
  <c r="R54" i="2" s="1"/>
  <c r="R55" i="2" a="1"/>
  <c r="R55" i="2" s="1"/>
  <c r="R56" i="2" a="1"/>
  <c r="R56" i="2" s="1"/>
  <c r="R57" i="2" a="1"/>
  <c r="R57" i="2" s="1"/>
  <c r="R58" i="2" a="1"/>
  <c r="R58" i="2"/>
  <c r="R59" i="2" a="1"/>
  <c r="R59" i="2" s="1"/>
  <c r="R60" i="2" a="1"/>
  <c r="R60" i="2" s="1"/>
  <c r="R61" i="2" a="1"/>
  <c r="R61" i="2" s="1"/>
  <c r="R62" i="2" a="1"/>
  <c r="R62" i="2" s="1"/>
  <c r="R63" i="2" a="1"/>
  <c r="R63" i="2" s="1"/>
  <c r="R64" i="2" a="1"/>
  <c r="R64" i="2" s="1"/>
  <c r="R65" i="2" a="1"/>
  <c r="R65" i="2" s="1"/>
  <c r="R66" i="2" a="1"/>
  <c r="R66" i="2" s="1"/>
  <c r="R67" i="2" a="1"/>
  <c r="R67" i="2" s="1"/>
  <c r="R68" i="2" a="1"/>
  <c r="R68" i="2" s="1"/>
  <c r="R69" i="2" a="1"/>
  <c r="R69" i="2" s="1"/>
  <c r="R70" i="2" a="1"/>
  <c r="R70" i="2"/>
  <c r="R71" i="2" a="1"/>
  <c r="R71" i="2" s="1"/>
  <c r="R72" i="2" a="1"/>
  <c r="R72" i="2" s="1"/>
  <c r="R73" i="2" a="1"/>
  <c r="R73" i="2" s="1"/>
  <c r="R74" i="2" a="1"/>
  <c r="R74" i="2"/>
  <c r="R75" i="2" a="1"/>
  <c r="R75" i="2" s="1"/>
  <c r="R76" i="2" a="1"/>
  <c r="R76" i="2" s="1"/>
  <c r="R77" i="2" a="1"/>
  <c r="R77" i="2" s="1"/>
  <c r="R78" i="2" a="1"/>
  <c r="R78" i="2" s="1"/>
  <c r="R79" i="2" a="1"/>
  <c r="R79" i="2" s="1"/>
  <c r="R80" i="2" a="1"/>
  <c r="R80" i="2" s="1"/>
  <c r="R81" i="2" a="1"/>
  <c r="R81" i="2" s="1"/>
  <c r="R82" i="2" a="1"/>
  <c r="R82" i="2" s="1"/>
  <c r="R83" i="2" a="1"/>
  <c r="R83" i="2" s="1"/>
  <c r="R84" i="2" a="1"/>
  <c r="R84" i="2" s="1"/>
  <c r="R85" i="2" a="1"/>
  <c r="R85" i="2" s="1"/>
  <c r="R86" i="2" a="1"/>
  <c r="R86" i="2"/>
  <c r="R87" i="2" a="1"/>
  <c r="R87" i="2" s="1"/>
  <c r="R88" i="2" a="1"/>
  <c r="R88" i="2" s="1"/>
  <c r="R89" i="2" a="1"/>
  <c r="R89" i="2" s="1"/>
  <c r="R90" i="2" a="1"/>
  <c r="R90" i="2"/>
  <c r="R91" i="2" a="1"/>
  <c r="R91" i="2" s="1"/>
  <c r="R92" i="2" a="1"/>
  <c r="R92" i="2" s="1"/>
  <c r="R93" i="2" a="1"/>
  <c r="R93" i="2" s="1"/>
  <c r="R94" i="2" a="1"/>
  <c r="R94" i="2"/>
  <c r="R95" i="2" a="1"/>
  <c r="R95" i="2" s="1"/>
  <c r="R96" i="2" a="1"/>
  <c r="R96" i="2" s="1"/>
  <c r="R97" i="2" a="1"/>
  <c r="R97" i="2" s="1"/>
  <c r="R98" i="2" a="1"/>
  <c r="R98" i="2" s="1"/>
  <c r="R99" i="2" a="1"/>
  <c r="R99" i="2" s="1"/>
  <c r="R100" i="2" a="1"/>
  <c r="R100" i="2" s="1"/>
  <c r="R101" i="2" a="1"/>
  <c r="R101" i="2" s="1"/>
  <c r="R102" i="2" a="1"/>
  <c r="R102" i="2"/>
  <c r="R103" i="2" a="1"/>
  <c r="R103" i="2" s="1"/>
  <c r="R104" i="2" a="1"/>
  <c r="R104" i="2" s="1"/>
  <c r="R105" i="2" a="1"/>
  <c r="R105" i="2" s="1"/>
  <c r="R106" i="2" a="1"/>
  <c r="R106" i="2" s="1"/>
  <c r="R107" i="2" a="1"/>
  <c r="R107" i="2" s="1"/>
  <c r="R108" i="2" a="1"/>
  <c r="R108" i="2" s="1"/>
  <c r="R109" i="2" a="1"/>
  <c r="R109" i="2" s="1"/>
  <c r="R110" i="2" a="1"/>
  <c r="R110" i="2" s="1"/>
  <c r="R111" i="2" a="1"/>
  <c r="R111" i="2" s="1"/>
  <c r="R112" i="2" a="1"/>
  <c r="R112" i="2" s="1"/>
  <c r="R113" i="2" a="1"/>
  <c r="R113" i="2" s="1"/>
  <c r="R114" i="2" a="1"/>
  <c r="R114" i="2" s="1"/>
  <c r="R115" i="2" a="1"/>
  <c r="R115" i="2" s="1"/>
  <c r="R116" i="2" a="1"/>
  <c r="R116" i="2" s="1"/>
  <c r="R117" i="2" a="1"/>
  <c r="R117" i="2" s="1"/>
  <c r="R118" i="2" a="1"/>
  <c r="R118" i="2"/>
  <c r="R119" i="2" a="1"/>
  <c r="R119" i="2" s="1"/>
  <c r="R120" i="2" a="1"/>
  <c r="R120" i="2" s="1"/>
  <c r="R121" i="2" a="1"/>
  <c r="R121" i="2" s="1"/>
  <c r="R122" i="2" a="1"/>
  <c r="R122" i="2"/>
  <c r="R123" i="2" a="1"/>
  <c r="R123" i="2" s="1"/>
  <c r="R124" i="2" a="1"/>
  <c r="R124" i="2" s="1"/>
  <c r="R125" i="2" a="1"/>
  <c r="R125" i="2" s="1"/>
  <c r="R126" i="2" a="1"/>
  <c r="R126" i="2" s="1"/>
  <c r="R127" i="2" a="1"/>
  <c r="R127" i="2" s="1"/>
  <c r="R128" i="2" a="1"/>
  <c r="R128" i="2" s="1"/>
  <c r="R129" i="2" a="1"/>
  <c r="R129" i="2" s="1"/>
  <c r="R130" i="2" a="1"/>
  <c r="R130" i="2"/>
  <c r="R131" i="2" a="1"/>
  <c r="R131" i="2" s="1"/>
  <c r="R132" i="2" a="1"/>
  <c r="R132" i="2" s="1"/>
  <c r="R133" i="2" a="1"/>
  <c r="R133" i="2"/>
  <c r="R134" i="2" a="1"/>
  <c r="R134" i="2" s="1"/>
  <c r="R135" i="2" a="1"/>
  <c r="R135" i="2" s="1"/>
  <c r="R136" i="2" a="1"/>
  <c r="R136" i="2" s="1"/>
  <c r="R137" i="2" a="1"/>
  <c r="R137" i="2" s="1"/>
  <c r="R138" i="2" a="1"/>
  <c r="R138" i="2"/>
  <c r="R139" i="2" a="1"/>
  <c r="R139" i="2" s="1"/>
  <c r="R140" i="2" a="1"/>
  <c r="R140" i="2" s="1"/>
  <c r="R141" i="2" a="1"/>
  <c r="R141" i="2" s="1"/>
  <c r="R142" i="2" a="1"/>
  <c r="R142" i="2" s="1"/>
  <c r="R143" i="2" a="1"/>
  <c r="R143" i="2" s="1"/>
  <c r="R144" i="2" a="1"/>
  <c r="R144" i="2" s="1"/>
  <c r="R145" i="2" a="1"/>
  <c r="R145" i="2" s="1"/>
  <c r="R146" i="2" a="1"/>
  <c r="R146" i="2" s="1"/>
  <c r="R147" i="2" a="1"/>
  <c r="R147" i="2" s="1"/>
  <c r="R148" i="2" a="1"/>
  <c r="R148" i="2" s="1"/>
  <c r="R149" i="2" a="1"/>
  <c r="R149" i="2"/>
  <c r="R150" i="2" a="1"/>
  <c r="R150" i="2" s="1"/>
  <c r="R151" i="2" a="1"/>
  <c r="R151" i="2" s="1"/>
  <c r="R152" i="2" a="1"/>
  <c r="R152" i="2" s="1"/>
  <c r="R153" i="2" a="1"/>
  <c r="R153" i="2" s="1"/>
  <c r="R154" i="2" a="1"/>
  <c r="R154" i="2"/>
  <c r="R155" i="2" a="1"/>
  <c r="R155" i="2" s="1"/>
  <c r="R156" i="2" a="1"/>
  <c r="R156" i="2" s="1"/>
  <c r="R157" i="2" a="1"/>
  <c r="R157" i="2" s="1"/>
  <c r="R158" i="2" a="1"/>
  <c r="R158" i="2" s="1"/>
  <c r="R159" i="2" a="1"/>
  <c r="R159" i="2" s="1"/>
  <c r="R160" i="2" a="1"/>
  <c r="R160" i="2" s="1"/>
  <c r="R161" i="2" a="1"/>
  <c r="R161" i="2" s="1"/>
  <c r="R162" i="2" a="1"/>
  <c r="R162" i="2" s="1"/>
  <c r="R163" i="2" a="1"/>
  <c r="R163" i="2" s="1"/>
  <c r="R164" i="2" a="1"/>
  <c r="R164" i="2" s="1"/>
  <c r="R165" i="2" a="1"/>
  <c r="R165" i="2"/>
  <c r="R166" i="2" a="1"/>
  <c r="R166" i="2" s="1"/>
  <c r="R167" i="2" a="1"/>
  <c r="R167" i="2" s="1"/>
  <c r="R168" i="2" a="1"/>
  <c r="R168" i="2" s="1"/>
  <c r="R169" i="2" a="1"/>
  <c r="R169" i="2"/>
  <c r="R170" i="2" a="1"/>
  <c r="R170" i="2"/>
  <c r="R171" i="2" a="1"/>
  <c r="R171" i="2" s="1"/>
  <c r="R172" i="2" a="1"/>
  <c r="R172" i="2" s="1"/>
  <c r="R173" i="2" a="1"/>
  <c r="R173" i="2" s="1"/>
  <c r="R174" i="2" a="1"/>
  <c r="R174" i="2"/>
  <c r="R175" i="2" a="1"/>
  <c r="R175" i="2" s="1"/>
  <c r="R176" i="2" a="1"/>
  <c r="R176" i="2" s="1"/>
  <c r="R177" i="2" a="1"/>
  <c r="R177" i="2" s="1"/>
  <c r="R178" i="2" a="1"/>
  <c r="R178" i="2" s="1"/>
  <c r="R179" i="2" a="1"/>
  <c r="R179" i="2" s="1"/>
  <c r="R180" i="2" a="1"/>
  <c r="R180" i="2" s="1"/>
  <c r="R181" i="2" a="1"/>
  <c r="R181" i="2"/>
  <c r="R182" i="2" a="1"/>
  <c r="R182" i="2" s="1"/>
  <c r="R183" i="2" a="1"/>
  <c r="R183" i="2" s="1"/>
  <c r="R184" i="2" a="1"/>
  <c r="R184" i="2" s="1"/>
  <c r="R185" i="2" a="1"/>
  <c r="R185" i="2"/>
  <c r="R186" i="2" a="1"/>
  <c r="R186" i="2"/>
  <c r="R187" i="2" a="1"/>
  <c r="R187" i="2" s="1"/>
  <c r="R188" i="2" a="1"/>
  <c r="R188" i="2" s="1"/>
  <c r="R189" i="2" a="1"/>
  <c r="R189" i="2" s="1"/>
  <c r="R190" i="2" a="1"/>
  <c r="R190" i="2"/>
  <c r="R191" i="2" a="1"/>
  <c r="R191" i="2" s="1"/>
  <c r="R192" i="2" a="1"/>
  <c r="R192" i="2" s="1"/>
  <c r="R193" i="2" a="1"/>
  <c r="R193" i="2" s="1"/>
  <c r="R194" i="2" a="1"/>
  <c r="R194" i="2" s="1"/>
  <c r="R195" i="2" a="1"/>
  <c r="R195" i="2" s="1"/>
  <c r="R196" i="2" a="1"/>
  <c r="R196" i="2" s="1"/>
  <c r="R197" i="2" a="1"/>
  <c r="R197" i="2"/>
  <c r="R198" i="2" a="1"/>
  <c r="R198" i="2" s="1"/>
  <c r="R199" i="2" a="1"/>
  <c r="R199" i="2" s="1"/>
  <c r="R200" i="2" a="1"/>
  <c r="R200" i="2" s="1"/>
  <c r="R201" i="2" a="1"/>
  <c r="R201" i="2"/>
  <c r="R202" i="2" a="1"/>
  <c r="R202" i="2"/>
  <c r="R203" i="2" a="1"/>
  <c r="R203" i="2" s="1"/>
  <c r="R204" i="2" a="1"/>
  <c r="R204" i="2" s="1"/>
  <c r="R205" i="2" a="1"/>
  <c r="R205" i="2" s="1"/>
  <c r="R206" i="2" a="1"/>
  <c r="R206" i="2"/>
  <c r="R207" i="2" a="1"/>
  <c r="R207" i="2" s="1"/>
  <c r="R208" i="2" a="1"/>
  <c r="R208" i="2" s="1"/>
  <c r="R209" i="2" a="1"/>
  <c r="R209" i="2" s="1"/>
  <c r="R210" i="2" a="1"/>
  <c r="R210" i="2" s="1"/>
  <c r="R211" i="2" a="1"/>
  <c r="R211" i="2" s="1"/>
  <c r="R212" i="2" a="1"/>
  <c r="R212" i="2" s="1"/>
  <c r="R213" i="2" a="1"/>
  <c r="R213" i="2"/>
  <c r="R214" i="2" a="1"/>
  <c r="R214" i="2" s="1"/>
  <c r="R215" i="2" a="1"/>
  <c r="R215" i="2" s="1"/>
  <c r="R216" i="2" a="1"/>
  <c r="R216" i="2" s="1"/>
  <c r="R217" i="2" a="1"/>
  <c r="R217" i="2"/>
  <c r="R218" i="2" a="1"/>
  <c r="R218" i="2"/>
  <c r="R219" i="2" a="1"/>
  <c r="R219" i="2" s="1"/>
  <c r="R220" i="2" a="1"/>
  <c r="R220" i="2" s="1"/>
  <c r="R221" i="2" a="1"/>
  <c r="R221" i="2" s="1"/>
  <c r="R222" i="2" a="1"/>
  <c r="R222" i="2"/>
  <c r="R223" i="2" a="1"/>
  <c r="R223" i="2" s="1"/>
  <c r="R224" i="2" a="1"/>
  <c r="R224" i="2" s="1"/>
  <c r="R225" i="2" a="1"/>
  <c r="R225" i="2" s="1"/>
  <c r="R226" i="2" a="1"/>
  <c r="R226" i="2" s="1"/>
  <c r="R227" i="2" a="1"/>
  <c r="R227" i="2" s="1"/>
  <c r="R228" i="2" a="1"/>
  <c r="R228" i="2" s="1"/>
  <c r="R229" i="2" a="1"/>
  <c r="R229" i="2"/>
  <c r="R230" i="2" a="1"/>
  <c r="R230" i="2" s="1"/>
  <c r="R231" i="2" a="1"/>
  <c r="R231" i="2" s="1"/>
  <c r="R232" i="2" a="1"/>
  <c r="R232" i="2" s="1"/>
  <c r="R233" i="2" a="1"/>
  <c r="R233" i="2" s="1"/>
  <c r="R234" i="2" a="1"/>
  <c r="R234" i="2"/>
  <c r="R235" i="2" a="1"/>
  <c r="R235" i="2" s="1"/>
  <c r="R236" i="2" a="1"/>
  <c r="R236" i="2" s="1"/>
  <c r="R237" i="2" a="1"/>
  <c r="R237" i="2" s="1"/>
  <c r="R238" i="2" a="1"/>
  <c r="R238" i="2" s="1"/>
  <c r="R239" i="2" a="1"/>
  <c r="R239" i="2" s="1"/>
  <c r="R240" i="2" a="1"/>
  <c r="R240" i="2" s="1"/>
  <c r="R241" i="2" a="1"/>
  <c r="R241" i="2" s="1"/>
  <c r="R242" i="2" a="1"/>
  <c r="R242" i="2" s="1"/>
  <c r="R243" i="2" a="1"/>
  <c r="R243" i="2" s="1"/>
  <c r="R244" i="2" a="1"/>
  <c r="R244" i="2" s="1"/>
  <c r="R245" i="2" a="1"/>
  <c r="R245" i="2"/>
  <c r="R246" i="2" a="1"/>
  <c r="R246" i="2" s="1"/>
  <c r="R247" i="2" a="1"/>
  <c r="R247" i="2" s="1"/>
  <c r="R248" i="2" a="1"/>
  <c r="R248" i="2" s="1"/>
  <c r="R249" i="2" a="1"/>
  <c r="R249" i="2" s="1"/>
  <c r="R250" i="2" a="1"/>
  <c r="R250" i="2"/>
  <c r="R251" i="2" a="1"/>
  <c r="R251" i="2" s="1"/>
  <c r="R252" i="2" a="1"/>
  <c r="R252" i="2" s="1"/>
  <c r="R253" i="2" a="1"/>
  <c r="R253" i="2" s="1"/>
  <c r="R254" i="2" a="1"/>
  <c r="R254" i="2" s="1"/>
  <c r="R255" i="2" a="1"/>
  <c r="R255" i="2" s="1"/>
  <c r="R256" i="2" a="1"/>
  <c r="R256" i="2" s="1"/>
  <c r="R257" i="2" a="1"/>
  <c r="R257" i="2" s="1"/>
  <c r="R258" i="2" a="1"/>
  <c r="R258" i="2" s="1"/>
  <c r="R259" i="2" a="1"/>
  <c r="R259" i="2" s="1"/>
  <c r="R260" i="2" a="1"/>
  <c r="R260" i="2"/>
  <c r="R261" i="2" a="1"/>
  <c r="R261" i="2"/>
  <c r="R262" i="2" a="1"/>
  <c r="R262" i="2"/>
  <c r="R263" i="2" a="1"/>
  <c r="R263" i="2" s="1"/>
  <c r="R264" i="2" a="1"/>
  <c r="R264" i="2" s="1"/>
  <c r="R265" i="2" a="1"/>
  <c r="R265" i="2"/>
  <c r="R266" i="2" a="1"/>
  <c r="R266" i="2" s="1"/>
  <c r="R267" i="2" a="1"/>
  <c r="R267" i="2" s="1"/>
  <c r="R268" i="2" a="1"/>
  <c r="R268" i="2"/>
  <c r="R269" i="2" a="1"/>
  <c r="R269" i="2"/>
  <c r="R270" i="2" a="1"/>
  <c r="R270" i="2"/>
  <c r="R271" i="2" a="1"/>
  <c r="R271" i="2" s="1"/>
  <c r="R272" i="2" a="1"/>
  <c r="R272" i="2" s="1"/>
  <c r="R273" i="2" a="1"/>
  <c r="R273" i="2" s="1"/>
  <c r="R274" i="2" a="1"/>
  <c r="R274" i="2"/>
  <c r="R275" i="2" a="1"/>
  <c r="R275" i="2" s="1"/>
  <c r="R276" i="2" a="1"/>
  <c r="R276" i="2"/>
  <c r="R277" i="2" a="1"/>
  <c r="R277" i="2"/>
  <c r="R278" i="2" a="1"/>
  <c r="R278" i="2"/>
  <c r="R279" i="2" a="1"/>
  <c r="R279" i="2" s="1"/>
  <c r="R280" i="2" a="1"/>
  <c r="R280" i="2" s="1"/>
  <c r="R281" i="2" a="1"/>
  <c r="R281" i="2" s="1"/>
  <c r="R282" i="2" a="1"/>
  <c r="R282" i="2" s="1"/>
  <c r="R283" i="2" a="1"/>
  <c r="R283" i="2" s="1"/>
  <c r="R284" i="2" a="1"/>
  <c r="R284" i="2" s="1"/>
  <c r="R285" i="2" a="1"/>
  <c r="R285" i="2"/>
  <c r="R286" i="2" a="1"/>
  <c r="R286" i="2"/>
  <c r="R287" i="2" a="1"/>
  <c r="R287" i="2" s="1"/>
  <c r="R288" i="2" a="1"/>
  <c r="R288" i="2"/>
  <c r="R289" i="2" a="1"/>
  <c r="R289" i="2" s="1"/>
  <c r="R290" i="2" a="1"/>
  <c r="R290" i="2" s="1"/>
  <c r="R291" i="2" a="1"/>
  <c r="R291" i="2" s="1"/>
  <c r="R292" i="2" a="1"/>
  <c r="R292" i="2"/>
  <c r="R293" i="2" a="1"/>
  <c r="R293" i="2" s="1"/>
  <c r="R294" i="2" a="1"/>
  <c r="R294" i="2"/>
  <c r="R295" i="2" a="1"/>
  <c r="R295" i="2" s="1"/>
  <c r="R296" i="2" a="1"/>
  <c r="R296" i="2" s="1"/>
  <c r="R297" i="2" a="1"/>
  <c r="R297" i="2"/>
  <c r="R298" i="2" a="1"/>
  <c r="R298" i="2" s="1"/>
  <c r="R299" i="2" a="1"/>
  <c r="R299" i="2" s="1"/>
  <c r="R300" i="2" a="1"/>
  <c r="R300" i="2"/>
  <c r="R301" i="2" a="1"/>
  <c r="R301" i="2"/>
  <c r="R302" i="2" a="1"/>
  <c r="R302" i="2"/>
  <c r="R303" i="2" a="1"/>
  <c r="R303" i="2" s="1"/>
  <c r="R304" i="2" a="1"/>
  <c r="R304" i="2" s="1"/>
  <c r="R305" i="2" a="1"/>
  <c r="R305" i="2" s="1"/>
  <c r="R306" i="2" a="1"/>
  <c r="R306" i="2"/>
  <c r="R307" i="2" a="1"/>
  <c r="R307" i="2" s="1"/>
  <c r="R308" i="2" a="1"/>
  <c r="R308" i="2"/>
  <c r="R309" i="2" a="1"/>
  <c r="R309" i="2"/>
  <c r="R310" i="2" a="1"/>
  <c r="R310" i="2"/>
  <c r="R311" i="2" a="1"/>
  <c r="R311" i="2" s="1"/>
  <c r="R312" i="2" a="1"/>
  <c r="R312" i="2" s="1"/>
  <c r="R313" i="2" a="1"/>
  <c r="R313" i="2" s="1"/>
  <c r="R314" i="2" a="1"/>
  <c r="R314" i="2"/>
  <c r="R315" i="2" a="1"/>
  <c r="R315" i="2" s="1"/>
  <c r="R316" i="2" a="1"/>
  <c r="R316" i="2" s="1"/>
  <c r="R317" i="2" a="1"/>
  <c r="R317" i="2"/>
  <c r="R318" i="2" a="1"/>
  <c r="R318" i="2"/>
  <c r="R319" i="2" a="1"/>
  <c r="R319" i="2" s="1"/>
  <c r="R320" i="2" a="1"/>
  <c r="R320" i="2"/>
  <c r="R321" i="2" a="1"/>
  <c r="R321" i="2" s="1"/>
  <c r="R322" i="2" a="1"/>
  <c r="R322" i="2" s="1"/>
  <c r="R323" i="2" a="1"/>
  <c r="R323" i="2" s="1"/>
  <c r="R324" i="2" a="1"/>
  <c r="R324" i="2"/>
  <c r="R325" i="2" a="1"/>
  <c r="R325" i="2" s="1"/>
  <c r="R326" i="2" a="1"/>
  <c r="R326" i="2"/>
  <c r="R327" i="2" a="1"/>
  <c r="R327" i="2" s="1"/>
  <c r="R328" i="2" a="1"/>
  <c r="R328" i="2" s="1"/>
  <c r="R329" i="2" a="1"/>
  <c r="R329" i="2"/>
  <c r="R330" i="2" a="1"/>
  <c r="R330" i="2" s="1"/>
  <c r="R331" i="2" a="1"/>
  <c r="R331" i="2" s="1"/>
  <c r="R332" i="2" a="1"/>
  <c r="R332" i="2"/>
  <c r="R333" i="2" a="1"/>
  <c r="R333" i="2" s="1"/>
  <c r="R334" i="2" a="1"/>
  <c r="R334" i="2"/>
  <c r="R335" i="2" a="1"/>
  <c r="R335" i="2" s="1"/>
  <c r="R336" i="2" a="1"/>
  <c r="R336" i="2" s="1"/>
  <c r="R337" i="2" a="1"/>
  <c r="R337" i="2"/>
  <c r="R338" i="2" a="1"/>
  <c r="R338" i="2" s="1"/>
  <c r="R339" i="2" a="1"/>
  <c r="R339" i="2" s="1"/>
  <c r="R340" i="2" a="1"/>
  <c r="R340" i="2"/>
  <c r="R341" i="2" a="1"/>
  <c r="R341" i="2"/>
  <c r="R342" i="2" a="1"/>
  <c r="R342" i="2"/>
  <c r="R343" i="2" a="1"/>
  <c r="R343" i="2" s="1"/>
  <c r="R344" i="2" a="1"/>
  <c r="R344" i="2" s="1"/>
  <c r="R345" i="2" a="1"/>
  <c r="R345" i="2" s="1"/>
  <c r="R346" i="2" a="1"/>
  <c r="R346" i="2"/>
  <c r="R347" i="2" a="1"/>
  <c r="R347" i="2" s="1"/>
  <c r="R348" i="2" a="1"/>
  <c r="R348" i="2" s="1"/>
  <c r="R349" i="2" a="1"/>
  <c r="R349" i="2"/>
  <c r="R350" i="2" a="1"/>
  <c r="R350" i="2"/>
  <c r="R351" i="2" a="1"/>
  <c r="R351" i="2" s="1"/>
  <c r="R352" i="2" a="1"/>
  <c r="R352" i="2"/>
  <c r="R353" i="2" a="1"/>
  <c r="R353" i="2" s="1"/>
  <c r="R354" i="2" a="1"/>
  <c r="R354" i="2" s="1"/>
  <c r="R355" i="2" a="1"/>
  <c r="R355" i="2"/>
  <c r="R356" i="2" a="1"/>
  <c r="R356" i="2"/>
  <c r="R357" i="2" a="1"/>
  <c r="R357" i="2" s="1"/>
  <c r="R358" i="2" a="1"/>
  <c r="R358" i="2" s="1"/>
  <c r="R359" i="2" a="1"/>
  <c r="R359" i="2" s="1"/>
  <c r="R360" i="2" a="1"/>
  <c r="R360" i="2"/>
  <c r="R361" i="2" a="1"/>
  <c r="R361" i="2" s="1"/>
  <c r="R362" i="2" a="1"/>
  <c r="R362" i="2" s="1"/>
  <c r="R363" i="2" a="1"/>
  <c r="R363" i="2"/>
  <c r="R364" i="2" a="1"/>
  <c r="R364" i="2" s="1"/>
  <c r="R365" i="2" a="1"/>
  <c r="R365" i="2" s="1"/>
  <c r="R366" i="2" a="1"/>
  <c r="R366" i="2" s="1"/>
  <c r="R367" i="2" a="1"/>
  <c r="R367" i="2"/>
  <c r="R368" i="2" a="1"/>
  <c r="R368" i="2"/>
  <c r="R369" i="2" a="1"/>
  <c r="R369" i="2" s="1"/>
  <c r="R370" i="2" a="1"/>
  <c r="R370" i="2" s="1"/>
  <c r="R371" i="2" a="1"/>
  <c r="R371" i="2"/>
  <c r="R372" i="2" a="1"/>
  <c r="R372" i="2"/>
  <c r="R373" i="2" a="1"/>
  <c r="R373" i="2" s="1"/>
  <c r="R374" i="2" a="1"/>
  <c r="R374" i="2" s="1"/>
  <c r="R375" i="2" a="1"/>
  <c r="R375" i="2" s="1"/>
  <c r="R376" i="2" a="1"/>
  <c r="R376" i="2"/>
  <c r="R377" i="2" a="1"/>
  <c r="R377" i="2" s="1"/>
  <c r="R378" i="2" a="1"/>
  <c r="R378" i="2" s="1"/>
  <c r="R379" i="2" a="1"/>
  <c r="R379" i="2"/>
  <c r="R380" i="2" a="1"/>
  <c r="R380" i="2" s="1"/>
  <c r="R381" i="2" a="1"/>
  <c r="R381" i="2" s="1"/>
  <c r="R382" i="2" a="1"/>
  <c r="R382" i="2" s="1"/>
  <c r="R383" i="2" a="1"/>
  <c r="R383" i="2"/>
  <c r="R384" i="2" a="1"/>
  <c r="R384" i="2"/>
  <c r="R385" i="2" a="1"/>
  <c r="R385" i="2" s="1"/>
  <c r="R386" i="2" a="1"/>
  <c r="R386" i="2" s="1"/>
  <c r="R387" i="2" a="1"/>
  <c r="R387" i="2"/>
  <c r="R388" i="2" a="1"/>
  <c r="R388" i="2" s="1"/>
  <c r="R389" i="2" a="1"/>
  <c r="R389" i="2" s="1"/>
  <c r="R390" i="2" a="1"/>
  <c r="R390" i="2" s="1"/>
  <c r="R391" i="2" a="1"/>
  <c r="R391" i="2" s="1"/>
  <c r="R392" i="2" a="1"/>
  <c r="R392" i="2"/>
  <c r="R393" i="2" a="1"/>
  <c r="R393" i="2" s="1"/>
  <c r="R394" i="2" a="1"/>
  <c r="R394" i="2" s="1"/>
  <c r="R395" i="2" a="1"/>
  <c r="R395" i="2" s="1"/>
  <c r="R396" i="2" a="1"/>
  <c r="R396" i="2" s="1"/>
  <c r="R397" i="2" a="1"/>
  <c r="R397" i="2" s="1"/>
  <c r="R398" i="2" a="1"/>
  <c r="R398" i="2" s="1"/>
  <c r="R399" i="2" a="1"/>
  <c r="R399" i="2" s="1"/>
  <c r="R400" i="2" a="1"/>
  <c r="R400" i="2" s="1"/>
  <c r="R401" i="2" a="1"/>
  <c r="R401" i="2" s="1"/>
  <c r="R402" i="2" a="1"/>
  <c r="R402" i="2" s="1"/>
  <c r="R403" i="2" a="1"/>
  <c r="R403" i="2"/>
  <c r="R404" i="2" a="1"/>
  <c r="R404" i="2" s="1"/>
  <c r="R405" i="2" a="1"/>
  <c r="R405" i="2" s="1"/>
  <c r="R406" i="2" a="1"/>
  <c r="R406" i="2" s="1"/>
  <c r="R407" i="2" a="1"/>
  <c r="R407" i="2" s="1"/>
  <c r="R408" i="2" a="1"/>
  <c r="R408" i="2"/>
  <c r="R409" i="2" a="1"/>
  <c r="R409" i="2" s="1"/>
  <c r="R410" i="2" a="1"/>
  <c r="R410" i="2" s="1"/>
  <c r="R411" i="2" a="1"/>
  <c r="R411" i="2" s="1"/>
  <c r="R412" i="2" a="1"/>
  <c r="R412" i="2" s="1"/>
  <c r="R413" i="2" a="1"/>
  <c r="R413" i="2" s="1"/>
  <c r="R414" i="2" a="1"/>
  <c r="R414" i="2" s="1"/>
  <c r="R415" i="2" a="1"/>
  <c r="R415" i="2" s="1"/>
  <c r="R416" i="2" a="1"/>
  <c r="R416" i="2" s="1"/>
  <c r="R417" i="2" a="1"/>
  <c r="R417" i="2" s="1"/>
  <c r="R418" i="2" a="1"/>
  <c r="R418" i="2" s="1"/>
  <c r="R419" i="2" a="1"/>
  <c r="R419" i="2"/>
  <c r="R420" i="2" a="1"/>
  <c r="R420" i="2" s="1"/>
  <c r="R421" i="2" a="1"/>
  <c r="R421" i="2" s="1"/>
  <c r="R422" i="2" a="1"/>
  <c r="R422" i="2" s="1"/>
  <c r="R423" i="2" a="1"/>
  <c r="R423" i="2" s="1"/>
  <c r="R424" i="2" a="1"/>
  <c r="R424" i="2"/>
  <c r="R425" i="2" a="1"/>
  <c r="R425" i="2" s="1"/>
  <c r="R426" i="2" a="1"/>
  <c r="R426" i="2" s="1"/>
  <c r="R427" i="2" a="1"/>
  <c r="R427" i="2" s="1"/>
  <c r="R428" i="2" a="1"/>
  <c r="R428" i="2" s="1"/>
  <c r="R429" i="2" a="1"/>
  <c r="R429" i="2" s="1"/>
  <c r="R430" i="2" a="1"/>
  <c r="R430" i="2" s="1"/>
  <c r="R431" i="2" a="1"/>
  <c r="R431" i="2" s="1"/>
  <c r="R432" i="2" a="1"/>
  <c r="R432" i="2" s="1"/>
  <c r="R433" i="2" a="1"/>
  <c r="R433" i="2" s="1"/>
  <c r="R434" i="2" a="1"/>
  <c r="R434" i="2" s="1"/>
  <c r="R435" i="2" a="1"/>
  <c r="R435" i="2"/>
  <c r="R436" i="2" a="1"/>
  <c r="R436" i="2" s="1"/>
  <c r="R437" i="2" a="1"/>
  <c r="R437" i="2" s="1"/>
  <c r="R438" i="2" a="1"/>
  <c r="R438" i="2" s="1"/>
  <c r="R439" i="2" a="1"/>
  <c r="R439" i="2" s="1"/>
  <c r="R440" i="2" a="1"/>
  <c r="R440" i="2"/>
  <c r="R441" i="2" a="1"/>
  <c r="R441" i="2" s="1"/>
  <c r="R442" i="2" a="1"/>
  <c r="R442" i="2" s="1"/>
  <c r="R443" i="2" a="1"/>
  <c r="R443" i="2" s="1"/>
  <c r="R444" i="2" a="1"/>
  <c r="R444" i="2" s="1"/>
  <c r="R445" i="2" a="1"/>
  <c r="R445" i="2" s="1"/>
  <c r="R446" i="2" a="1"/>
  <c r="R446" i="2" s="1"/>
  <c r="R447" i="2" a="1"/>
  <c r="R447" i="2" s="1"/>
  <c r="R448" i="2" a="1"/>
  <c r="R448" i="2" s="1"/>
  <c r="R449" i="2" a="1"/>
  <c r="R449" i="2" s="1"/>
  <c r="R450" i="2" a="1"/>
  <c r="R450" i="2" s="1"/>
  <c r="R451" i="2" a="1"/>
  <c r="R451" i="2"/>
  <c r="R452" i="2" a="1"/>
  <c r="R452" i="2" s="1"/>
  <c r="R453" i="2" a="1"/>
  <c r="R453" i="2" s="1"/>
  <c r="R454" i="2" a="1"/>
  <c r="R454" i="2" s="1"/>
  <c r="R455" i="2" a="1"/>
  <c r="R455" i="2" s="1"/>
  <c r="R456" i="2" a="1"/>
  <c r="R456" i="2"/>
  <c r="R457" i="2" a="1"/>
  <c r="R457" i="2" s="1"/>
  <c r="R458" i="2" a="1"/>
  <c r="R458" i="2" s="1"/>
  <c r="R459" i="2" a="1"/>
  <c r="R459" i="2" s="1"/>
  <c r="R460" i="2" a="1"/>
  <c r="R460" i="2" s="1"/>
  <c r="R461" i="2" a="1"/>
  <c r="R461" i="2" s="1"/>
  <c r="R462" i="2" a="1"/>
  <c r="R462" i="2" s="1"/>
  <c r="R463" i="2" a="1"/>
  <c r="R463" i="2" s="1"/>
  <c r="R464" i="2" a="1"/>
  <c r="R464" i="2" s="1"/>
  <c r="R465" i="2" a="1"/>
  <c r="R465" i="2" s="1"/>
  <c r="R466" i="2" a="1"/>
  <c r="R466" i="2" s="1"/>
  <c r="R467" i="2" a="1"/>
  <c r="R467" i="2"/>
  <c r="R468" i="2" a="1"/>
  <c r="R468" i="2" s="1"/>
  <c r="R469" i="2" a="1"/>
  <c r="R469" i="2" s="1"/>
  <c r="R470" i="2" a="1"/>
  <c r="R470" i="2" s="1"/>
  <c r="R471" i="2" a="1"/>
  <c r="R471" i="2" s="1"/>
  <c r="R472" i="2" a="1"/>
  <c r="R472" i="2"/>
  <c r="R473" i="2" a="1"/>
  <c r="R473" i="2" s="1"/>
  <c r="R474" i="2" a="1"/>
  <c r="R474" i="2" s="1"/>
  <c r="R475" i="2" a="1"/>
  <c r="R475" i="2" s="1"/>
  <c r="R476" i="2" a="1"/>
  <c r="R476" i="2" s="1"/>
  <c r="R477" i="2" a="1"/>
  <c r="R477" i="2" s="1"/>
  <c r="R478" i="2" a="1"/>
  <c r="R478" i="2" s="1"/>
  <c r="R479" i="2" a="1"/>
  <c r="R479" i="2" s="1"/>
  <c r="R480" i="2" a="1"/>
  <c r="R480" i="2" s="1"/>
  <c r="R481" i="2" a="1"/>
  <c r="R481" i="2" s="1"/>
  <c r="R482" i="2" a="1"/>
  <c r="R482" i="2" s="1"/>
  <c r="R483" i="2" a="1"/>
  <c r="R483" i="2"/>
  <c r="R484" i="2" a="1"/>
  <c r="R484" i="2" s="1"/>
  <c r="R485" i="2" a="1"/>
  <c r="R485" i="2" s="1"/>
  <c r="R486" i="2" a="1"/>
  <c r="R486" i="2" s="1"/>
  <c r="R487" i="2" a="1"/>
  <c r="R487" i="2" s="1"/>
  <c r="R488" i="2" a="1"/>
  <c r="R488" i="2"/>
  <c r="R489" i="2" a="1"/>
  <c r="R489" i="2" s="1"/>
  <c r="R490" i="2" a="1"/>
  <c r="R490" i="2" s="1"/>
  <c r="R491" i="2" a="1"/>
  <c r="R491" i="2" s="1"/>
  <c r="R492" i="2" a="1"/>
  <c r="R492" i="2" s="1"/>
  <c r="R493" i="2" a="1"/>
  <c r="R493" i="2" s="1"/>
  <c r="R494" i="2" a="1"/>
  <c r="R494" i="2" s="1"/>
  <c r="R495" i="2" a="1"/>
  <c r="R495" i="2" s="1"/>
  <c r="R496" i="2" a="1"/>
  <c r="R496" i="2" s="1"/>
  <c r="R497" i="2" a="1"/>
  <c r="R497" i="2" s="1"/>
  <c r="R498" i="2" a="1"/>
  <c r="R498" i="2" s="1"/>
  <c r="R499" i="2" a="1"/>
  <c r="R499" i="2"/>
  <c r="R500" i="2" a="1"/>
  <c r="R500" i="2" s="1"/>
  <c r="R501" i="2" a="1"/>
  <c r="R501" i="2" s="1"/>
  <c r="R502" i="2" a="1"/>
  <c r="R502" i="2" s="1"/>
  <c r="R503" i="2" a="1"/>
  <c r="R503" i="2"/>
  <c r="R504" i="2" a="1"/>
  <c r="R504" i="2" s="1"/>
  <c r="R505" i="2" a="1"/>
  <c r="R505" i="2"/>
  <c r="R506" i="2" a="1"/>
  <c r="R506" i="2" s="1"/>
  <c r="R507" i="2" a="1"/>
  <c r="R507" i="2" s="1"/>
  <c r="R508" i="2" a="1"/>
  <c r="R508" i="2"/>
  <c r="R509" i="2" a="1"/>
  <c r="R509" i="2" s="1"/>
  <c r="R510" i="2" a="1"/>
  <c r="R510" i="2" s="1"/>
  <c r="R511" i="2" a="1"/>
  <c r="R511" i="2"/>
  <c r="R512" i="2" a="1"/>
  <c r="R512" i="2"/>
  <c r="R513" i="2" a="1"/>
  <c r="R513" i="2" s="1"/>
  <c r="R514" i="2" a="1"/>
  <c r="R514" i="2" s="1"/>
  <c r="R515" i="2" a="1"/>
  <c r="R515" i="2" s="1"/>
  <c r="R516" i="2" a="1"/>
  <c r="R516" i="2" s="1"/>
  <c r="R517" i="2" a="1"/>
  <c r="R517" i="2"/>
  <c r="R518" i="2" a="1"/>
  <c r="R518" i="2" s="1"/>
  <c r="R519" i="2" a="1"/>
  <c r="R519" i="2"/>
  <c r="R520" i="2" a="1"/>
  <c r="R520" i="2"/>
  <c r="R521" i="2" a="1"/>
  <c r="R521" i="2"/>
  <c r="R522" i="2" a="1"/>
  <c r="R522" i="2" s="1"/>
  <c r="R523" i="2" a="1"/>
  <c r="R523" i="2" s="1"/>
  <c r="R524" i="2" a="1"/>
  <c r="R524" i="2" s="1"/>
  <c r="R525" i="2" a="1"/>
  <c r="R525" i="2" s="1"/>
  <c r="R526" i="2" a="1"/>
  <c r="R526" i="2" s="1"/>
  <c r="R527" i="2" a="1"/>
  <c r="R527" i="2" s="1"/>
  <c r="R528" i="2" a="1"/>
  <c r="R528" i="2"/>
  <c r="R529" i="2" a="1"/>
  <c r="R529" i="2"/>
  <c r="R530" i="2" a="1"/>
  <c r="R530" i="2" s="1"/>
  <c r="R531" i="2" a="1"/>
  <c r="R531" i="2"/>
  <c r="R532" i="2" a="1"/>
  <c r="R532" i="2" s="1"/>
  <c r="R533" i="2" a="1"/>
  <c r="R533" i="2" s="1"/>
  <c r="R534" i="2" a="1"/>
  <c r="R534" i="2" s="1"/>
  <c r="R535" i="2" a="1"/>
  <c r="R535" i="2"/>
  <c r="R536" i="2" a="1"/>
  <c r="R536" i="2" s="1"/>
  <c r="R537" i="2" a="1"/>
  <c r="R537" i="2"/>
  <c r="R538" i="2" a="1"/>
  <c r="R538" i="2" s="1"/>
  <c r="R539" i="2" a="1"/>
  <c r="R539" i="2" s="1"/>
  <c r="R540" i="2" a="1"/>
  <c r="R540" i="2"/>
  <c r="R541" i="2" a="1"/>
  <c r="R541" i="2" s="1"/>
  <c r="R542" i="2" a="1"/>
  <c r="R542" i="2" s="1"/>
  <c r="R543" i="2" a="1"/>
  <c r="R543" i="2"/>
  <c r="R544" i="2" a="1"/>
  <c r="R544" i="2"/>
  <c r="R545" i="2" a="1"/>
  <c r="R545" i="2" s="1"/>
  <c r="R546" i="2" a="1"/>
  <c r="R546" i="2" s="1"/>
  <c r="R547" i="2" a="1"/>
  <c r="R547" i="2" s="1"/>
  <c r="R548" i="2" a="1"/>
  <c r="R548" i="2" s="1"/>
  <c r="R549" i="2" a="1"/>
  <c r="R549" i="2"/>
  <c r="R550" i="2" a="1"/>
  <c r="R550" i="2" s="1"/>
  <c r="R551" i="2" a="1"/>
  <c r="R551" i="2"/>
  <c r="R552" i="2" a="1"/>
  <c r="R552" i="2"/>
  <c r="R553" i="2" a="1"/>
  <c r="R553" i="2"/>
  <c r="R554" i="2" a="1"/>
  <c r="R554" i="2" s="1"/>
  <c r="R555" i="2" a="1"/>
  <c r="R555" i="2" s="1"/>
  <c r="R556" i="2" a="1"/>
  <c r="R556" i="2" s="1"/>
  <c r="R557" i="2" a="1"/>
  <c r="R557" i="2" s="1"/>
  <c r="R558" i="2" a="1"/>
  <c r="R558" i="2" s="1"/>
  <c r="R559" i="2" a="1"/>
  <c r="R559" i="2" s="1"/>
  <c r="R560" i="2" a="1"/>
  <c r="R560" i="2"/>
  <c r="R561" i="2" a="1"/>
  <c r="R561" i="2"/>
  <c r="R562" i="2" a="1"/>
  <c r="R562" i="2" s="1"/>
  <c r="R563" i="2" a="1"/>
  <c r="R563" i="2"/>
  <c r="R564" i="2" a="1"/>
  <c r="R564" i="2" s="1"/>
  <c r="R565" i="2" a="1"/>
  <c r="R565" i="2" s="1"/>
  <c r="R566" i="2" a="1"/>
  <c r="R566" i="2" s="1"/>
  <c r="R567" i="2" a="1"/>
  <c r="R567" i="2"/>
  <c r="R568" i="2" a="1"/>
  <c r="R568" i="2" s="1"/>
  <c r="R569" i="2" a="1"/>
  <c r="R569" i="2"/>
  <c r="R570" i="2" a="1"/>
  <c r="R570" i="2" s="1"/>
  <c r="R571" i="2" a="1"/>
  <c r="R571" i="2" s="1"/>
  <c r="R572" i="2" a="1"/>
  <c r="R572" i="2"/>
  <c r="R573" i="2" a="1"/>
  <c r="R573" i="2" s="1"/>
  <c r="R574" i="2" a="1"/>
  <c r="R574" i="2" s="1"/>
  <c r="R575" i="2" a="1"/>
  <c r="R575" i="2"/>
  <c r="R576" i="2" a="1"/>
  <c r="R576" i="2"/>
  <c r="R577" i="2" a="1"/>
  <c r="R577" i="2" s="1"/>
  <c r="R578" i="2" a="1"/>
  <c r="R578" i="2" s="1"/>
  <c r="R579" i="2" a="1"/>
  <c r="R579" i="2" s="1"/>
  <c r="R580" i="2" a="1"/>
  <c r="R580" i="2" s="1"/>
  <c r="R581" i="2" a="1"/>
  <c r="R581" i="2"/>
  <c r="R582" i="2" a="1"/>
  <c r="R582" i="2" s="1"/>
  <c r="R583" i="2" a="1"/>
  <c r="R583" i="2"/>
  <c r="R584" i="2" a="1"/>
  <c r="R584" i="2"/>
  <c r="R585" i="2" a="1"/>
  <c r="R585" i="2"/>
  <c r="R586" i="2" a="1"/>
  <c r="R586" i="2" s="1"/>
  <c r="R587" i="2" a="1"/>
  <c r="R587" i="2" s="1"/>
  <c r="R588" i="2" a="1"/>
  <c r="R588" i="2" s="1"/>
  <c r="R589" i="2" a="1"/>
  <c r="R589" i="2" s="1"/>
  <c r="R590" i="2" a="1"/>
  <c r="R590" i="2" s="1"/>
  <c r="R591" i="2" a="1"/>
  <c r="R591" i="2" s="1"/>
  <c r="R592" i="2" a="1"/>
  <c r="R592" i="2"/>
  <c r="R593" i="2" a="1"/>
  <c r="R593" i="2"/>
  <c r="R594" i="2" a="1"/>
  <c r="R594" i="2"/>
  <c r="R595" i="2" a="1"/>
  <c r="R595" i="2" s="1"/>
  <c r="R596" i="2" a="1"/>
  <c r="R596" i="2"/>
  <c r="R597" i="2" a="1"/>
  <c r="R597" i="2"/>
  <c r="R598" i="2" a="1"/>
  <c r="R598" i="2"/>
  <c r="R599" i="2" a="1"/>
  <c r="R599" i="2" s="1"/>
  <c r="R600" i="2" a="1"/>
  <c r="R600" i="2"/>
  <c r="R601" i="2" a="1"/>
  <c r="R601" i="2"/>
  <c r="R602" i="2" a="1"/>
  <c r="R602" i="2"/>
  <c r="R603" i="2" a="1"/>
  <c r="R603" i="2" s="1"/>
  <c r="R604" i="2" a="1"/>
  <c r="R604" i="2"/>
  <c r="R605" i="2" a="1"/>
  <c r="R605" i="2"/>
  <c r="R606" i="2" a="1"/>
  <c r="R606" i="2"/>
  <c r="R607" i="2" a="1"/>
  <c r="R607" i="2" s="1"/>
  <c r="R608" i="2" a="1"/>
  <c r="R608" i="2"/>
  <c r="R609" i="2" a="1"/>
  <c r="R609" i="2"/>
  <c r="R610" i="2" a="1"/>
  <c r="R610" i="2"/>
  <c r="R611" i="2" a="1"/>
  <c r="R611" i="2" s="1"/>
  <c r="R612" i="2" a="1"/>
  <c r="R612" i="2"/>
  <c r="R613" i="2" a="1"/>
  <c r="R613" i="2"/>
  <c r="R614" i="2" a="1"/>
  <c r="R614" i="2"/>
  <c r="R615" i="2" a="1"/>
  <c r="R615" i="2" s="1"/>
  <c r="R616" i="2" a="1"/>
  <c r="R616" i="2"/>
  <c r="R617" i="2" a="1"/>
  <c r="R617" i="2"/>
  <c r="R618" i="2" a="1"/>
  <c r="R618" i="2"/>
  <c r="R619" i="2" a="1"/>
  <c r="R619" i="2" s="1"/>
  <c r="R620" i="2" a="1"/>
  <c r="R620" i="2"/>
  <c r="R621" i="2" a="1"/>
  <c r="R621" i="2"/>
  <c r="R622" i="2" a="1"/>
  <c r="R622" i="2"/>
  <c r="R623" i="2" a="1"/>
  <c r="R623" i="2" s="1"/>
  <c r="R624" i="2" a="1"/>
  <c r="R624" i="2"/>
  <c r="R625" i="2" a="1"/>
  <c r="R625" i="2"/>
  <c r="R626" i="2" a="1"/>
  <c r="R626" i="2"/>
  <c r="R627" i="2" a="1"/>
  <c r="R627" i="2" s="1"/>
  <c r="R628" i="2" a="1"/>
  <c r="R628" i="2"/>
  <c r="R629" i="2" a="1"/>
  <c r="R629" i="2"/>
  <c r="R630" i="2" a="1"/>
  <c r="R630" i="2"/>
  <c r="R631" i="2" a="1"/>
  <c r="R631" i="2" s="1"/>
  <c r="R632" i="2" a="1"/>
  <c r="R632" i="2"/>
  <c r="R633" i="2" a="1"/>
  <c r="R633" i="2"/>
  <c r="R634" i="2" a="1"/>
  <c r="R634" i="2"/>
  <c r="R635" i="2" a="1"/>
  <c r="R635" i="2" s="1"/>
  <c r="R636" i="2" a="1"/>
  <c r="R636" i="2"/>
  <c r="R637" i="2" a="1"/>
  <c r="R637" i="2"/>
  <c r="R638" i="2" a="1"/>
  <c r="R638" i="2"/>
  <c r="R639" i="2" a="1"/>
  <c r="R639" i="2" s="1"/>
  <c r="R640" i="2" a="1"/>
  <c r="R640" i="2"/>
  <c r="R641" i="2" a="1"/>
  <c r="R641" i="2"/>
  <c r="R642" i="2" a="1"/>
  <c r="R642" i="2"/>
  <c r="R643" i="2" a="1"/>
  <c r="R643" i="2" s="1"/>
  <c r="R644" i="2" a="1"/>
  <c r="R644" i="2"/>
  <c r="R645" i="2" a="1"/>
  <c r="R645" i="2"/>
  <c r="R646" i="2" a="1"/>
  <c r="R646" i="2"/>
  <c r="R647" i="2" a="1"/>
  <c r="R647" i="2" s="1"/>
  <c r="R648" i="2" a="1"/>
  <c r="R648" i="2"/>
  <c r="R649" i="2" a="1"/>
  <c r="R649" i="2"/>
  <c r="R650" i="2" a="1"/>
  <c r="R650" i="2"/>
  <c r="R651" i="2" a="1"/>
  <c r="R651" i="2" s="1"/>
  <c r="R652" i="2" a="1"/>
  <c r="R652" i="2"/>
  <c r="R653" i="2" a="1"/>
  <c r="R653" i="2"/>
  <c r="R654" i="2" a="1"/>
  <c r="R654" i="2"/>
  <c r="R655" i="2" a="1"/>
  <c r="R655" i="2" s="1"/>
  <c r="R656" i="2" a="1"/>
  <c r="R656" i="2" s="1"/>
  <c r="R657" i="2" a="1"/>
  <c r="R657" i="2"/>
  <c r="R658" i="2" a="1"/>
  <c r="R658" i="2"/>
  <c r="R659" i="2" a="1"/>
  <c r="R659" i="2" s="1"/>
  <c r="R660" i="2" a="1"/>
  <c r="R660" i="2" s="1"/>
  <c r="R661" i="2" a="1"/>
  <c r="R661" i="2"/>
  <c r="R662" i="2" a="1"/>
  <c r="R662" i="2"/>
  <c r="R663" i="2" a="1"/>
  <c r="R663" i="2" s="1"/>
  <c r="R664" i="2" a="1"/>
  <c r="R664" i="2" s="1"/>
  <c r="R665" i="2" a="1"/>
  <c r="R665" i="2"/>
  <c r="R666" i="2" a="1"/>
  <c r="R666" i="2"/>
  <c r="R667" i="2" a="1"/>
  <c r="R667" i="2" s="1"/>
  <c r="R668" i="2" a="1"/>
  <c r="R668" i="2" s="1"/>
  <c r="R669" i="2" a="1"/>
  <c r="R669" i="2"/>
  <c r="R670" i="2" a="1"/>
  <c r="R670" i="2"/>
  <c r="R671" i="2" a="1"/>
  <c r="R671" i="2" s="1"/>
  <c r="R672" i="2" a="1"/>
  <c r="R672" i="2" s="1"/>
  <c r="R673" i="2" a="1"/>
  <c r="R673" i="2" s="1"/>
  <c r="R674" i="2" a="1"/>
  <c r="R674" i="2"/>
  <c r="R675" i="2" a="1"/>
  <c r="R675" i="2" s="1"/>
  <c r="R676" i="2" a="1"/>
  <c r="R676" i="2" s="1"/>
  <c r="R677" i="2" a="1"/>
  <c r="R677" i="2" s="1"/>
  <c r="R678" i="2" a="1"/>
  <c r="R678" i="2"/>
  <c r="R679" i="2" a="1"/>
  <c r="R679" i="2" s="1"/>
  <c r="R680" i="2" a="1"/>
  <c r="R680" i="2" s="1"/>
  <c r="R681" i="2" a="1"/>
  <c r="R681" i="2" s="1"/>
  <c r="R682" i="2" a="1"/>
  <c r="R682" i="2"/>
  <c r="R683" i="2" a="1"/>
  <c r="R683" i="2" s="1"/>
  <c r="R684" i="2" a="1"/>
  <c r="R684" i="2" s="1"/>
  <c r="R685" i="2" a="1"/>
  <c r="R685" i="2" s="1"/>
  <c r="R686" i="2" a="1"/>
  <c r="R686" i="2"/>
  <c r="R687" i="2" a="1"/>
  <c r="R687" i="2" s="1"/>
  <c r="R688" i="2" a="1"/>
  <c r="R688" i="2" s="1"/>
  <c r="R689" i="2" a="1"/>
  <c r="R689" i="2" s="1"/>
  <c r="R690" i="2" a="1"/>
  <c r="R690" i="2"/>
  <c r="R691" i="2" a="1"/>
  <c r="R691" i="2" s="1"/>
  <c r="R692" i="2" a="1"/>
  <c r="R692" i="2" s="1"/>
  <c r="R693" i="2" a="1"/>
  <c r="R693" i="2" s="1"/>
  <c r="R694" i="2" a="1"/>
  <c r="R694" i="2"/>
  <c r="R695" i="2" a="1"/>
  <c r="R695" i="2" s="1"/>
  <c r="R696" i="2" a="1"/>
  <c r="R696" i="2" s="1"/>
  <c r="R697" i="2" a="1"/>
  <c r="R697" i="2" s="1"/>
  <c r="R698" i="2" a="1"/>
  <c r="R698" i="2"/>
  <c r="R699" i="2" a="1"/>
  <c r="R699" i="2" s="1"/>
  <c r="R700" i="2" a="1"/>
  <c r="R700" i="2" s="1"/>
  <c r="R701" i="2" a="1"/>
  <c r="R701" i="2" s="1"/>
  <c r="R702" i="2" a="1"/>
  <c r="R702" i="2"/>
  <c r="R703" i="2" a="1"/>
  <c r="R703" i="2" s="1"/>
  <c r="R704" i="2" a="1"/>
  <c r="R704" i="2" s="1"/>
  <c r="R705" i="2" a="1"/>
  <c r="R705" i="2" s="1"/>
  <c r="R706" i="2" a="1"/>
  <c r="R706" i="2"/>
  <c r="R707" i="2" a="1"/>
  <c r="R707" i="2" s="1"/>
  <c r="R708" i="2" a="1"/>
  <c r="R708" i="2" s="1"/>
  <c r="R709" i="2" a="1"/>
  <c r="R709" i="2" s="1"/>
  <c r="R710" i="2" a="1"/>
  <c r="R710" i="2"/>
  <c r="R711" i="2" a="1"/>
  <c r="R711" i="2" s="1"/>
  <c r="R712" i="2" a="1"/>
  <c r="R712" i="2" s="1"/>
  <c r="R713" i="2" a="1"/>
  <c r="R713" i="2" s="1"/>
  <c r="R714" i="2" a="1"/>
  <c r="R714" i="2"/>
  <c r="R715" i="2" a="1"/>
  <c r="R715" i="2" s="1"/>
  <c r="R716" i="2" a="1"/>
  <c r="R716" i="2" s="1"/>
  <c r="R717" i="2" a="1"/>
  <c r="R717" i="2" s="1"/>
  <c r="R718" i="2" a="1"/>
  <c r="R718" i="2"/>
  <c r="R719" i="2" a="1"/>
  <c r="R719" i="2" s="1"/>
  <c r="R720" i="2" a="1"/>
  <c r="R720" i="2" s="1"/>
  <c r="R721" i="2" a="1"/>
  <c r="R721" i="2" s="1"/>
  <c r="R722" i="2" a="1"/>
  <c r="R722" i="2"/>
  <c r="R723" i="2" a="1"/>
  <c r="R723" i="2" s="1"/>
  <c r="R724" i="2" a="1"/>
  <c r="R724" i="2" s="1"/>
  <c r="R725" i="2" a="1"/>
  <c r="R725" i="2" s="1"/>
  <c r="R726" i="2" a="1"/>
  <c r="R726" i="2"/>
  <c r="R727" i="2" a="1"/>
  <c r="R727" i="2" s="1"/>
  <c r="R728" i="2" a="1"/>
  <c r="R728" i="2" s="1"/>
  <c r="R729" i="2" a="1"/>
  <c r="R729" i="2" s="1"/>
  <c r="R730" i="2" a="1"/>
  <c r="R730" i="2"/>
  <c r="R731" i="2" a="1"/>
  <c r="R731" i="2" s="1"/>
  <c r="R732" i="2" a="1"/>
  <c r="R732" i="2" s="1"/>
  <c r="R733" i="2" a="1"/>
  <c r="R733" i="2" s="1"/>
  <c r="R734" i="2" a="1"/>
  <c r="R734" i="2"/>
  <c r="R735" i="2" a="1"/>
  <c r="R735" i="2" s="1"/>
  <c r="R736" i="2" a="1"/>
  <c r="R736" i="2" s="1"/>
  <c r="R14" i="2" a="1"/>
  <c r="R14" i="2" s="1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A3" i="14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P455" i="12"/>
  <c r="O455" i="12"/>
  <c r="N455" i="12"/>
  <c r="M455" i="12"/>
  <c r="L455" i="12"/>
  <c r="K455" i="12"/>
  <c r="J455" i="12"/>
  <c r="I455" i="12"/>
  <c r="H455" i="12"/>
  <c r="G455" i="12"/>
  <c r="F455" i="12"/>
  <c r="E455" i="12"/>
  <c r="D455" i="12"/>
  <c r="C455" i="12"/>
  <c r="B455" i="12"/>
  <c r="A455" i="12"/>
  <c r="P454" i="12"/>
  <c r="O454" i="12"/>
  <c r="N454" i="12"/>
  <c r="M454" i="12"/>
  <c r="L454" i="12"/>
  <c r="K454" i="12"/>
  <c r="J454" i="12"/>
  <c r="I454" i="12"/>
  <c r="H454" i="12"/>
  <c r="G454" i="12"/>
  <c r="F454" i="12"/>
  <c r="E454" i="12"/>
  <c r="D454" i="12"/>
  <c r="C454" i="12"/>
  <c r="B454" i="12"/>
  <c r="A454" i="12"/>
  <c r="P453" i="12"/>
  <c r="O453" i="12"/>
  <c r="N453" i="12"/>
  <c r="M453" i="12"/>
  <c r="L453" i="12"/>
  <c r="K453" i="12"/>
  <c r="J453" i="12"/>
  <c r="I453" i="12"/>
  <c r="H453" i="12"/>
  <c r="G453" i="12"/>
  <c r="F453" i="12"/>
  <c r="E453" i="12"/>
  <c r="D453" i="12"/>
  <c r="C453" i="12"/>
  <c r="B453" i="12"/>
  <c r="A453" i="12"/>
  <c r="P452" i="12"/>
  <c r="O452" i="12"/>
  <c r="N452" i="12"/>
  <c r="M452" i="12"/>
  <c r="L452" i="12"/>
  <c r="K452" i="12"/>
  <c r="J452" i="12"/>
  <c r="I452" i="12"/>
  <c r="H452" i="12"/>
  <c r="G452" i="12"/>
  <c r="F452" i="12"/>
  <c r="E452" i="12"/>
  <c r="D452" i="12"/>
  <c r="C452" i="12"/>
  <c r="B452" i="12"/>
  <c r="A452" i="12"/>
  <c r="P451" i="12"/>
  <c r="O451" i="12"/>
  <c r="N451" i="12"/>
  <c r="M451" i="12"/>
  <c r="L451" i="12"/>
  <c r="K451" i="12"/>
  <c r="J451" i="12"/>
  <c r="I451" i="12"/>
  <c r="H451" i="12"/>
  <c r="G451" i="12"/>
  <c r="F451" i="12"/>
  <c r="E451" i="12"/>
  <c r="D451" i="12"/>
  <c r="C451" i="12"/>
  <c r="B451" i="12"/>
  <c r="A451" i="12"/>
  <c r="P450" i="12"/>
  <c r="O450" i="12"/>
  <c r="N450" i="12"/>
  <c r="M450" i="12"/>
  <c r="L450" i="12"/>
  <c r="K450" i="12"/>
  <c r="J450" i="12"/>
  <c r="I450" i="12"/>
  <c r="H450" i="12"/>
  <c r="G450" i="12"/>
  <c r="F450" i="12"/>
  <c r="E450" i="12"/>
  <c r="D450" i="12"/>
  <c r="C450" i="12"/>
  <c r="B450" i="12"/>
  <c r="A450" i="12"/>
  <c r="P449" i="12"/>
  <c r="O449" i="12"/>
  <c r="N449" i="12"/>
  <c r="M449" i="12"/>
  <c r="L449" i="12"/>
  <c r="K449" i="12"/>
  <c r="J449" i="12"/>
  <c r="I449" i="12"/>
  <c r="H449" i="12"/>
  <c r="G449" i="12"/>
  <c r="F449" i="12"/>
  <c r="E449" i="12"/>
  <c r="D449" i="12"/>
  <c r="C449" i="12"/>
  <c r="B449" i="12"/>
  <c r="A449" i="12"/>
  <c r="P448" i="12"/>
  <c r="O448" i="12"/>
  <c r="N448" i="12"/>
  <c r="M448" i="12"/>
  <c r="L448" i="12"/>
  <c r="K448" i="12"/>
  <c r="J448" i="12"/>
  <c r="I448" i="12"/>
  <c r="H448" i="12"/>
  <c r="G448" i="12"/>
  <c r="F448" i="12"/>
  <c r="E448" i="12"/>
  <c r="D448" i="12"/>
  <c r="C448" i="12"/>
  <c r="B448" i="12"/>
  <c r="A448" i="12"/>
  <c r="P447" i="12"/>
  <c r="O447" i="12"/>
  <c r="N447" i="12"/>
  <c r="M447" i="12"/>
  <c r="L447" i="12"/>
  <c r="K447" i="12"/>
  <c r="J447" i="12"/>
  <c r="I447" i="12"/>
  <c r="H447" i="12"/>
  <c r="G447" i="12"/>
  <c r="F447" i="12"/>
  <c r="E447" i="12"/>
  <c r="D447" i="12"/>
  <c r="C447" i="12"/>
  <c r="B447" i="12"/>
  <c r="A447" i="12"/>
  <c r="P446" i="12"/>
  <c r="O446" i="12"/>
  <c r="N446" i="12"/>
  <c r="M446" i="12"/>
  <c r="L446" i="12"/>
  <c r="K446" i="12"/>
  <c r="J446" i="12"/>
  <c r="I446" i="12"/>
  <c r="H446" i="12"/>
  <c r="G446" i="12"/>
  <c r="F446" i="12"/>
  <c r="E446" i="12"/>
  <c r="D446" i="12"/>
  <c r="C446" i="12"/>
  <c r="B446" i="12"/>
  <c r="A446" i="12"/>
  <c r="P445" i="12"/>
  <c r="O445" i="12"/>
  <c r="N445" i="12"/>
  <c r="M445" i="12"/>
  <c r="L445" i="12"/>
  <c r="K445" i="12"/>
  <c r="J445" i="12"/>
  <c r="I445" i="12"/>
  <c r="H445" i="12"/>
  <c r="G445" i="12"/>
  <c r="F445" i="12"/>
  <c r="E445" i="12"/>
  <c r="D445" i="12"/>
  <c r="C445" i="12"/>
  <c r="B445" i="12"/>
  <c r="A445" i="12"/>
  <c r="P444" i="12"/>
  <c r="O444" i="12"/>
  <c r="N444" i="12"/>
  <c r="M444" i="12"/>
  <c r="L444" i="12"/>
  <c r="K444" i="12"/>
  <c r="J444" i="12"/>
  <c r="I444" i="12"/>
  <c r="H444" i="12"/>
  <c r="G444" i="12"/>
  <c r="F444" i="12"/>
  <c r="E444" i="12"/>
  <c r="D444" i="12"/>
  <c r="C444" i="12"/>
  <c r="B444" i="12"/>
  <c r="A444" i="12"/>
  <c r="P443" i="12"/>
  <c r="O443" i="12"/>
  <c r="N443" i="12"/>
  <c r="M443" i="12"/>
  <c r="L443" i="12"/>
  <c r="K443" i="12"/>
  <c r="J443" i="12"/>
  <c r="I443" i="12"/>
  <c r="H443" i="12"/>
  <c r="G443" i="12"/>
  <c r="F443" i="12"/>
  <c r="E443" i="12"/>
  <c r="D443" i="12"/>
  <c r="C443" i="12"/>
  <c r="B443" i="12"/>
  <c r="A443" i="12"/>
  <c r="P442" i="12"/>
  <c r="O442" i="12"/>
  <c r="N442" i="12"/>
  <c r="M442" i="12"/>
  <c r="L442" i="12"/>
  <c r="K442" i="12"/>
  <c r="J442" i="12"/>
  <c r="I442" i="12"/>
  <c r="H442" i="12"/>
  <c r="G442" i="12"/>
  <c r="F442" i="12"/>
  <c r="E442" i="12"/>
  <c r="D442" i="12"/>
  <c r="C442" i="12"/>
  <c r="B442" i="12"/>
  <c r="A442" i="12"/>
  <c r="P441" i="12"/>
  <c r="O441" i="12"/>
  <c r="N441" i="12"/>
  <c r="M441" i="12"/>
  <c r="L441" i="12"/>
  <c r="K441" i="12"/>
  <c r="J441" i="12"/>
  <c r="I441" i="12"/>
  <c r="H441" i="12"/>
  <c r="G441" i="12"/>
  <c r="F441" i="12"/>
  <c r="E441" i="12"/>
  <c r="D441" i="12"/>
  <c r="C441" i="12"/>
  <c r="B441" i="12"/>
  <c r="A441" i="12"/>
  <c r="P440" i="12"/>
  <c r="O440" i="12"/>
  <c r="N440" i="12"/>
  <c r="M440" i="12"/>
  <c r="L440" i="12"/>
  <c r="K440" i="12"/>
  <c r="J440" i="12"/>
  <c r="I440" i="12"/>
  <c r="H440" i="12"/>
  <c r="G440" i="12"/>
  <c r="F440" i="12"/>
  <c r="E440" i="12"/>
  <c r="D440" i="12"/>
  <c r="C440" i="12"/>
  <c r="B440" i="12"/>
  <c r="A440" i="12"/>
  <c r="P439" i="12"/>
  <c r="O439" i="12"/>
  <c r="N439" i="12"/>
  <c r="M439" i="12"/>
  <c r="L439" i="12"/>
  <c r="K439" i="12"/>
  <c r="J439" i="12"/>
  <c r="I439" i="12"/>
  <c r="H439" i="12"/>
  <c r="G439" i="12"/>
  <c r="F439" i="12"/>
  <c r="E439" i="12"/>
  <c r="D439" i="12"/>
  <c r="C439" i="12"/>
  <c r="B439" i="12"/>
  <c r="A439" i="12"/>
  <c r="P438" i="12"/>
  <c r="O438" i="12"/>
  <c r="N438" i="12"/>
  <c r="M438" i="12"/>
  <c r="L438" i="12"/>
  <c r="K438" i="12"/>
  <c r="J438" i="12"/>
  <c r="I438" i="12"/>
  <c r="H438" i="12"/>
  <c r="G438" i="12"/>
  <c r="F438" i="12"/>
  <c r="E438" i="12"/>
  <c r="D438" i="12"/>
  <c r="C438" i="12"/>
  <c r="B438" i="12"/>
  <c r="A438" i="12"/>
  <c r="P437" i="12"/>
  <c r="O437" i="12"/>
  <c r="N437" i="12"/>
  <c r="M437" i="12"/>
  <c r="L437" i="12"/>
  <c r="K437" i="12"/>
  <c r="J437" i="12"/>
  <c r="I437" i="12"/>
  <c r="H437" i="12"/>
  <c r="G437" i="12"/>
  <c r="F437" i="12"/>
  <c r="E437" i="12"/>
  <c r="D437" i="12"/>
  <c r="C437" i="12"/>
  <c r="B437" i="12"/>
  <c r="A437" i="12"/>
  <c r="P436" i="12"/>
  <c r="O436" i="12"/>
  <c r="N436" i="12"/>
  <c r="M436" i="12"/>
  <c r="L436" i="12"/>
  <c r="K436" i="12"/>
  <c r="J436" i="12"/>
  <c r="I436" i="12"/>
  <c r="H436" i="12"/>
  <c r="G436" i="12"/>
  <c r="F436" i="12"/>
  <c r="E436" i="12"/>
  <c r="D436" i="12"/>
  <c r="C436" i="12"/>
  <c r="B436" i="12"/>
  <c r="A436" i="12"/>
  <c r="P435" i="12"/>
  <c r="O435" i="12"/>
  <c r="N435" i="12"/>
  <c r="M435" i="12"/>
  <c r="L435" i="12"/>
  <c r="K435" i="12"/>
  <c r="J435" i="12"/>
  <c r="I435" i="12"/>
  <c r="H435" i="12"/>
  <c r="G435" i="12"/>
  <c r="F435" i="12"/>
  <c r="E435" i="12"/>
  <c r="D435" i="12"/>
  <c r="C435" i="12"/>
  <c r="B435" i="12"/>
  <c r="A435" i="12"/>
  <c r="P434" i="12"/>
  <c r="O434" i="12"/>
  <c r="N434" i="12"/>
  <c r="M434" i="12"/>
  <c r="L434" i="12"/>
  <c r="K434" i="12"/>
  <c r="J434" i="12"/>
  <c r="I434" i="12"/>
  <c r="H434" i="12"/>
  <c r="G434" i="12"/>
  <c r="F434" i="12"/>
  <c r="E434" i="12"/>
  <c r="D434" i="12"/>
  <c r="C434" i="12"/>
  <c r="B434" i="12"/>
  <c r="A434" i="12"/>
  <c r="P433" i="12"/>
  <c r="O433" i="12"/>
  <c r="N433" i="12"/>
  <c r="M433" i="12"/>
  <c r="L433" i="12"/>
  <c r="K433" i="12"/>
  <c r="J433" i="12"/>
  <c r="I433" i="12"/>
  <c r="H433" i="12"/>
  <c r="G433" i="12"/>
  <c r="F433" i="12"/>
  <c r="E433" i="12"/>
  <c r="D433" i="12"/>
  <c r="C433" i="12"/>
  <c r="B433" i="12"/>
  <c r="A433" i="12"/>
  <c r="P432" i="12"/>
  <c r="O432" i="12"/>
  <c r="N432" i="12"/>
  <c r="M432" i="12"/>
  <c r="L432" i="12"/>
  <c r="K432" i="12"/>
  <c r="J432" i="12"/>
  <c r="I432" i="12"/>
  <c r="H432" i="12"/>
  <c r="G432" i="12"/>
  <c r="F432" i="12"/>
  <c r="E432" i="12"/>
  <c r="D432" i="12"/>
  <c r="C432" i="12"/>
  <c r="B432" i="12"/>
  <c r="A432" i="12"/>
  <c r="P431" i="12"/>
  <c r="O431" i="12"/>
  <c r="N431" i="12"/>
  <c r="M431" i="12"/>
  <c r="L431" i="12"/>
  <c r="K431" i="12"/>
  <c r="J431" i="12"/>
  <c r="I431" i="12"/>
  <c r="H431" i="12"/>
  <c r="G431" i="12"/>
  <c r="F431" i="12"/>
  <c r="E431" i="12"/>
  <c r="D431" i="12"/>
  <c r="C431" i="12"/>
  <c r="B431" i="12"/>
  <c r="A431" i="12"/>
  <c r="P430" i="12"/>
  <c r="O430" i="12"/>
  <c r="N430" i="12"/>
  <c r="M430" i="12"/>
  <c r="L430" i="12"/>
  <c r="K430" i="12"/>
  <c r="J430" i="12"/>
  <c r="I430" i="12"/>
  <c r="H430" i="12"/>
  <c r="G430" i="12"/>
  <c r="F430" i="12"/>
  <c r="E430" i="12"/>
  <c r="D430" i="12"/>
  <c r="C430" i="12"/>
  <c r="B430" i="12"/>
  <c r="A430" i="12"/>
  <c r="P429" i="12"/>
  <c r="O429" i="12"/>
  <c r="N429" i="12"/>
  <c r="M429" i="12"/>
  <c r="L429" i="12"/>
  <c r="K429" i="12"/>
  <c r="J429" i="12"/>
  <c r="I429" i="12"/>
  <c r="H429" i="12"/>
  <c r="G429" i="12"/>
  <c r="F429" i="12"/>
  <c r="E429" i="12"/>
  <c r="D429" i="12"/>
  <c r="C429" i="12"/>
  <c r="B429" i="12"/>
  <c r="A429" i="12"/>
  <c r="P428" i="12"/>
  <c r="O428" i="12"/>
  <c r="N428" i="12"/>
  <c r="M428" i="12"/>
  <c r="L428" i="12"/>
  <c r="K428" i="12"/>
  <c r="J428" i="12"/>
  <c r="I428" i="12"/>
  <c r="H428" i="12"/>
  <c r="G428" i="12"/>
  <c r="F428" i="12"/>
  <c r="E428" i="12"/>
  <c r="D428" i="12"/>
  <c r="C428" i="12"/>
  <c r="B428" i="12"/>
  <c r="A428" i="12"/>
  <c r="P427" i="12"/>
  <c r="O427" i="12"/>
  <c r="N427" i="12"/>
  <c r="M427" i="12"/>
  <c r="L427" i="12"/>
  <c r="K427" i="12"/>
  <c r="J427" i="12"/>
  <c r="I427" i="12"/>
  <c r="H427" i="12"/>
  <c r="G427" i="12"/>
  <c r="F427" i="12"/>
  <c r="E427" i="12"/>
  <c r="D427" i="12"/>
  <c r="C427" i="12"/>
  <c r="B427" i="12"/>
  <c r="A427" i="12"/>
  <c r="P426" i="12"/>
  <c r="O426" i="12"/>
  <c r="N426" i="12"/>
  <c r="M426" i="12"/>
  <c r="L426" i="12"/>
  <c r="K426" i="12"/>
  <c r="J426" i="12"/>
  <c r="I426" i="12"/>
  <c r="H426" i="12"/>
  <c r="G426" i="12"/>
  <c r="F426" i="12"/>
  <c r="E426" i="12"/>
  <c r="D426" i="12"/>
  <c r="C426" i="12"/>
  <c r="B426" i="12"/>
  <c r="A426" i="12"/>
  <c r="P425" i="12"/>
  <c r="O425" i="12"/>
  <c r="N425" i="12"/>
  <c r="M425" i="12"/>
  <c r="L425" i="12"/>
  <c r="K425" i="12"/>
  <c r="J425" i="12"/>
  <c r="I425" i="12"/>
  <c r="H425" i="12"/>
  <c r="G425" i="12"/>
  <c r="F425" i="12"/>
  <c r="E425" i="12"/>
  <c r="D425" i="12"/>
  <c r="C425" i="12"/>
  <c r="B425" i="12"/>
  <c r="A425" i="12"/>
  <c r="P424" i="12"/>
  <c r="O424" i="12"/>
  <c r="N424" i="12"/>
  <c r="M424" i="12"/>
  <c r="L424" i="12"/>
  <c r="K424" i="12"/>
  <c r="J424" i="12"/>
  <c r="I424" i="12"/>
  <c r="H424" i="12"/>
  <c r="G424" i="12"/>
  <c r="F424" i="12"/>
  <c r="E424" i="12"/>
  <c r="D424" i="12"/>
  <c r="C424" i="12"/>
  <c r="B424" i="12"/>
  <c r="A424" i="12"/>
  <c r="P423" i="12"/>
  <c r="O423" i="12"/>
  <c r="N423" i="12"/>
  <c r="M423" i="12"/>
  <c r="L423" i="12"/>
  <c r="K423" i="12"/>
  <c r="J423" i="12"/>
  <c r="I423" i="12"/>
  <c r="H423" i="12"/>
  <c r="G423" i="12"/>
  <c r="F423" i="12"/>
  <c r="E423" i="12"/>
  <c r="D423" i="12"/>
  <c r="C423" i="12"/>
  <c r="B423" i="12"/>
  <c r="A423" i="12"/>
  <c r="P422" i="12"/>
  <c r="O422" i="12"/>
  <c r="N422" i="12"/>
  <c r="M422" i="12"/>
  <c r="L422" i="12"/>
  <c r="K422" i="12"/>
  <c r="J422" i="12"/>
  <c r="I422" i="12"/>
  <c r="H422" i="12"/>
  <c r="G422" i="12"/>
  <c r="F422" i="12"/>
  <c r="E422" i="12"/>
  <c r="D422" i="12"/>
  <c r="C422" i="12"/>
  <c r="B422" i="12"/>
  <c r="A422" i="12"/>
  <c r="P421" i="12"/>
  <c r="O421" i="12"/>
  <c r="N421" i="12"/>
  <c r="M421" i="12"/>
  <c r="L421" i="12"/>
  <c r="K421" i="12"/>
  <c r="J421" i="12"/>
  <c r="I421" i="12"/>
  <c r="H421" i="12"/>
  <c r="G421" i="12"/>
  <c r="F421" i="12"/>
  <c r="E421" i="12"/>
  <c r="D421" i="12"/>
  <c r="C421" i="12"/>
  <c r="B421" i="12"/>
  <c r="A421" i="12"/>
  <c r="P420" i="12"/>
  <c r="O420" i="12"/>
  <c r="N420" i="12"/>
  <c r="M420" i="12"/>
  <c r="L420" i="12"/>
  <c r="K420" i="12"/>
  <c r="J420" i="12"/>
  <c r="I420" i="12"/>
  <c r="H420" i="12"/>
  <c r="G420" i="12"/>
  <c r="F420" i="12"/>
  <c r="E420" i="12"/>
  <c r="D420" i="12"/>
  <c r="C420" i="12"/>
  <c r="B420" i="12"/>
  <c r="A420" i="12"/>
  <c r="P419" i="12"/>
  <c r="O419" i="12"/>
  <c r="N419" i="12"/>
  <c r="M419" i="12"/>
  <c r="L419" i="12"/>
  <c r="K419" i="12"/>
  <c r="J419" i="12"/>
  <c r="I419" i="12"/>
  <c r="H419" i="12"/>
  <c r="G419" i="12"/>
  <c r="F419" i="12"/>
  <c r="E419" i="12"/>
  <c r="D419" i="12"/>
  <c r="C419" i="12"/>
  <c r="B419" i="12"/>
  <c r="A419" i="12"/>
  <c r="P418" i="12"/>
  <c r="O418" i="12"/>
  <c r="N418" i="12"/>
  <c r="M418" i="12"/>
  <c r="L418" i="12"/>
  <c r="K418" i="12"/>
  <c r="J418" i="12"/>
  <c r="I418" i="12"/>
  <c r="H418" i="12"/>
  <c r="G418" i="12"/>
  <c r="F418" i="12"/>
  <c r="E418" i="12"/>
  <c r="D418" i="12"/>
  <c r="C418" i="12"/>
  <c r="B418" i="12"/>
  <c r="A418" i="12"/>
  <c r="P417" i="12"/>
  <c r="O417" i="12"/>
  <c r="N417" i="12"/>
  <c r="M417" i="12"/>
  <c r="L417" i="12"/>
  <c r="K417" i="12"/>
  <c r="J417" i="12"/>
  <c r="I417" i="12"/>
  <c r="H417" i="12"/>
  <c r="G417" i="12"/>
  <c r="F417" i="12"/>
  <c r="E417" i="12"/>
  <c r="D417" i="12"/>
  <c r="C417" i="12"/>
  <c r="B417" i="12"/>
  <c r="A417" i="12"/>
  <c r="P416" i="12"/>
  <c r="O416" i="12"/>
  <c r="N416" i="12"/>
  <c r="M416" i="12"/>
  <c r="L416" i="12"/>
  <c r="K416" i="12"/>
  <c r="J416" i="12"/>
  <c r="I416" i="12"/>
  <c r="H416" i="12"/>
  <c r="G416" i="12"/>
  <c r="F416" i="12"/>
  <c r="E416" i="12"/>
  <c r="D416" i="12"/>
  <c r="C416" i="12"/>
  <c r="B416" i="12"/>
  <c r="A416" i="12"/>
  <c r="P415" i="12"/>
  <c r="O415" i="12"/>
  <c r="N415" i="12"/>
  <c r="M415" i="12"/>
  <c r="L415" i="12"/>
  <c r="K415" i="12"/>
  <c r="J415" i="12"/>
  <c r="I415" i="12"/>
  <c r="H415" i="12"/>
  <c r="G415" i="12"/>
  <c r="F415" i="12"/>
  <c r="E415" i="12"/>
  <c r="D415" i="12"/>
  <c r="C415" i="12"/>
  <c r="B415" i="12"/>
  <c r="A415" i="12"/>
  <c r="P414" i="12"/>
  <c r="O414" i="12"/>
  <c r="N414" i="12"/>
  <c r="M414" i="12"/>
  <c r="L414" i="12"/>
  <c r="K414" i="12"/>
  <c r="J414" i="12"/>
  <c r="I414" i="12"/>
  <c r="H414" i="12"/>
  <c r="G414" i="12"/>
  <c r="F414" i="12"/>
  <c r="E414" i="12"/>
  <c r="D414" i="12"/>
  <c r="C414" i="12"/>
  <c r="B414" i="12"/>
  <c r="A414" i="12"/>
  <c r="P413" i="12"/>
  <c r="O413" i="12"/>
  <c r="N413" i="12"/>
  <c r="M413" i="12"/>
  <c r="L413" i="12"/>
  <c r="K413" i="12"/>
  <c r="J413" i="12"/>
  <c r="I413" i="12"/>
  <c r="H413" i="12"/>
  <c r="G413" i="12"/>
  <c r="F413" i="12"/>
  <c r="E413" i="12"/>
  <c r="D413" i="12"/>
  <c r="C413" i="12"/>
  <c r="B413" i="12"/>
  <c r="A413" i="12"/>
  <c r="P412" i="12"/>
  <c r="O412" i="12"/>
  <c r="N412" i="12"/>
  <c r="M412" i="12"/>
  <c r="L412" i="12"/>
  <c r="K412" i="12"/>
  <c r="J412" i="12"/>
  <c r="I412" i="12"/>
  <c r="H412" i="12"/>
  <c r="G412" i="12"/>
  <c r="F412" i="12"/>
  <c r="E412" i="12"/>
  <c r="D412" i="12"/>
  <c r="C412" i="12"/>
  <c r="B412" i="12"/>
  <c r="A412" i="12"/>
  <c r="P411" i="12"/>
  <c r="O411" i="12"/>
  <c r="N411" i="12"/>
  <c r="M411" i="12"/>
  <c r="L411" i="12"/>
  <c r="K411" i="12"/>
  <c r="J411" i="12"/>
  <c r="I411" i="12"/>
  <c r="H411" i="12"/>
  <c r="G411" i="12"/>
  <c r="F411" i="12"/>
  <c r="E411" i="12"/>
  <c r="D411" i="12"/>
  <c r="C411" i="12"/>
  <c r="B411" i="12"/>
  <c r="A411" i="12"/>
  <c r="P410" i="12"/>
  <c r="O410" i="12"/>
  <c r="N410" i="12"/>
  <c r="M410" i="12"/>
  <c r="L410" i="12"/>
  <c r="K410" i="12"/>
  <c r="J410" i="12"/>
  <c r="I410" i="12"/>
  <c r="H410" i="12"/>
  <c r="G410" i="12"/>
  <c r="F410" i="12"/>
  <c r="E410" i="12"/>
  <c r="D410" i="12"/>
  <c r="C410" i="12"/>
  <c r="B410" i="12"/>
  <c r="A410" i="12"/>
  <c r="P409" i="12"/>
  <c r="O409" i="12"/>
  <c r="N409" i="12"/>
  <c r="M409" i="12"/>
  <c r="L409" i="12"/>
  <c r="K409" i="12"/>
  <c r="J409" i="12"/>
  <c r="I409" i="12"/>
  <c r="H409" i="12"/>
  <c r="G409" i="12"/>
  <c r="F409" i="12"/>
  <c r="E409" i="12"/>
  <c r="D409" i="12"/>
  <c r="C409" i="12"/>
  <c r="B409" i="12"/>
  <c r="A409" i="12"/>
  <c r="P408" i="12"/>
  <c r="O408" i="12"/>
  <c r="N408" i="12"/>
  <c r="M408" i="12"/>
  <c r="L408" i="12"/>
  <c r="K408" i="12"/>
  <c r="J408" i="12"/>
  <c r="I408" i="12"/>
  <c r="H408" i="12"/>
  <c r="G408" i="12"/>
  <c r="F408" i="12"/>
  <c r="E408" i="12"/>
  <c r="D408" i="12"/>
  <c r="C408" i="12"/>
  <c r="B408" i="12"/>
  <c r="A408" i="12"/>
  <c r="P407" i="12"/>
  <c r="O407" i="12"/>
  <c r="N407" i="12"/>
  <c r="M407" i="12"/>
  <c r="L407" i="12"/>
  <c r="K407" i="12"/>
  <c r="J407" i="12"/>
  <c r="I407" i="12"/>
  <c r="H407" i="12"/>
  <c r="G407" i="12"/>
  <c r="F407" i="12"/>
  <c r="E407" i="12"/>
  <c r="D407" i="12"/>
  <c r="C407" i="12"/>
  <c r="B407" i="12"/>
  <c r="A407" i="12"/>
  <c r="P406" i="12"/>
  <c r="O406" i="12"/>
  <c r="N406" i="12"/>
  <c r="M406" i="12"/>
  <c r="L406" i="12"/>
  <c r="K406" i="12"/>
  <c r="J406" i="12"/>
  <c r="I406" i="12"/>
  <c r="H406" i="12"/>
  <c r="G406" i="12"/>
  <c r="F406" i="12"/>
  <c r="E406" i="12"/>
  <c r="D406" i="12"/>
  <c r="C406" i="12"/>
  <c r="B406" i="12"/>
  <c r="A406" i="12"/>
  <c r="P405" i="12"/>
  <c r="O405" i="12"/>
  <c r="N405" i="12"/>
  <c r="M405" i="12"/>
  <c r="L405" i="12"/>
  <c r="K405" i="12"/>
  <c r="J405" i="12"/>
  <c r="I405" i="12"/>
  <c r="H405" i="12"/>
  <c r="G405" i="12"/>
  <c r="F405" i="12"/>
  <c r="E405" i="12"/>
  <c r="D405" i="12"/>
  <c r="C405" i="12"/>
  <c r="B405" i="12"/>
  <c r="A405" i="12"/>
  <c r="P404" i="12"/>
  <c r="O404" i="12"/>
  <c r="N404" i="12"/>
  <c r="M404" i="12"/>
  <c r="L404" i="12"/>
  <c r="K404" i="12"/>
  <c r="J404" i="12"/>
  <c r="I404" i="12"/>
  <c r="H404" i="12"/>
  <c r="G404" i="12"/>
  <c r="F404" i="12"/>
  <c r="E404" i="12"/>
  <c r="D404" i="12"/>
  <c r="C404" i="12"/>
  <c r="B404" i="12"/>
  <c r="A404" i="12"/>
  <c r="P403" i="12"/>
  <c r="O403" i="12"/>
  <c r="N403" i="12"/>
  <c r="M403" i="12"/>
  <c r="L403" i="12"/>
  <c r="K403" i="12"/>
  <c r="J403" i="12"/>
  <c r="I403" i="12"/>
  <c r="H403" i="12"/>
  <c r="G403" i="12"/>
  <c r="F403" i="12"/>
  <c r="E403" i="12"/>
  <c r="D403" i="12"/>
  <c r="C403" i="12"/>
  <c r="B403" i="12"/>
  <c r="A403" i="12"/>
  <c r="P402" i="12"/>
  <c r="O402" i="12"/>
  <c r="N402" i="12"/>
  <c r="M402" i="12"/>
  <c r="L402" i="12"/>
  <c r="K402" i="12"/>
  <c r="J402" i="12"/>
  <c r="I402" i="12"/>
  <c r="H402" i="12"/>
  <c r="G402" i="12"/>
  <c r="F402" i="12"/>
  <c r="E402" i="12"/>
  <c r="D402" i="12"/>
  <c r="C402" i="12"/>
  <c r="B402" i="12"/>
  <c r="A402" i="12"/>
  <c r="P401" i="12"/>
  <c r="O401" i="12"/>
  <c r="N401" i="12"/>
  <c r="M401" i="12"/>
  <c r="L401" i="12"/>
  <c r="K401" i="12"/>
  <c r="J401" i="12"/>
  <c r="I401" i="12"/>
  <c r="H401" i="12"/>
  <c r="G401" i="12"/>
  <c r="F401" i="12"/>
  <c r="E401" i="12"/>
  <c r="D401" i="12"/>
  <c r="C401" i="12"/>
  <c r="B401" i="12"/>
  <c r="A401" i="12"/>
  <c r="P400" i="12"/>
  <c r="O400" i="12"/>
  <c r="N400" i="12"/>
  <c r="M400" i="12"/>
  <c r="L400" i="12"/>
  <c r="K400" i="12"/>
  <c r="J400" i="12"/>
  <c r="I400" i="12"/>
  <c r="H400" i="12"/>
  <c r="G400" i="12"/>
  <c r="F400" i="12"/>
  <c r="E400" i="12"/>
  <c r="D400" i="12"/>
  <c r="C400" i="12"/>
  <c r="B400" i="12"/>
  <c r="A400" i="12"/>
  <c r="P399" i="12"/>
  <c r="O399" i="12"/>
  <c r="N399" i="12"/>
  <c r="M399" i="12"/>
  <c r="L399" i="12"/>
  <c r="K399" i="12"/>
  <c r="J399" i="12"/>
  <c r="I399" i="12"/>
  <c r="H399" i="12"/>
  <c r="G399" i="12"/>
  <c r="F399" i="12"/>
  <c r="E399" i="12"/>
  <c r="D399" i="12"/>
  <c r="C399" i="12"/>
  <c r="B399" i="12"/>
  <c r="A399" i="12"/>
  <c r="P398" i="12"/>
  <c r="O398" i="12"/>
  <c r="N398" i="12"/>
  <c r="M398" i="12"/>
  <c r="L398" i="12"/>
  <c r="K398" i="12"/>
  <c r="J398" i="12"/>
  <c r="I398" i="12"/>
  <c r="H398" i="12"/>
  <c r="G398" i="12"/>
  <c r="F398" i="12"/>
  <c r="E398" i="12"/>
  <c r="D398" i="12"/>
  <c r="C398" i="12"/>
  <c r="B398" i="12"/>
  <c r="A398" i="12"/>
  <c r="P397" i="12"/>
  <c r="O397" i="12"/>
  <c r="N397" i="12"/>
  <c r="M397" i="12"/>
  <c r="L397" i="12"/>
  <c r="K397" i="12"/>
  <c r="J397" i="12"/>
  <c r="I397" i="12"/>
  <c r="H397" i="12"/>
  <c r="G397" i="12"/>
  <c r="F397" i="12"/>
  <c r="E397" i="12"/>
  <c r="D397" i="12"/>
  <c r="C397" i="12"/>
  <c r="B397" i="12"/>
  <c r="A397" i="12"/>
  <c r="P396" i="12"/>
  <c r="O396" i="12"/>
  <c r="N396" i="12"/>
  <c r="M396" i="12"/>
  <c r="L396" i="12"/>
  <c r="K396" i="12"/>
  <c r="J396" i="12"/>
  <c r="I396" i="12"/>
  <c r="H396" i="12"/>
  <c r="G396" i="12"/>
  <c r="F396" i="12"/>
  <c r="E396" i="12"/>
  <c r="D396" i="12"/>
  <c r="C396" i="12"/>
  <c r="B396" i="12"/>
  <c r="A396" i="12"/>
  <c r="P395" i="12"/>
  <c r="O395" i="12"/>
  <c r="N395" i="12"/>
  <c r="M395" i="12"/>
  <c r="L395" i="12"/>
  <c r="K395" i="12"/>
  <c r="J395" i="12"/>
  <c r="I395" i="12"/>
  <c r="H395" i="12"/>
  <c r="G395" i="12"/>
  <c r="F395" i="12"/>
  <c r="E395" i="12"/>
  <c r="D395" i="12"/>
  <c r="C395" i="12"/>
  <c r="B395" i="12"/>
  <c r="A395" i="12"/>
  <c r="P394" i="12"/>
  <c r="O394" i="12"/>
  <c r="N394" i="12"/>
  <c r="M394" i="12"/>
  <c r="L394" i="12"/>
  <c r="K394" i="12"/>
  <c r="J394" i="12"/>
  <c r="I394" i="12"/>
  <c r="H394" i="12"/>
  <c r="G394" i="12"/>
  <c r="F394" i="12"/>
  <c r="E394" i="12"/>
  <c r="D394" i="12"/>
  <c r="C394" i="12"/>
  <c r="B394" i="12"/>
  <c r="A394" i="12"/>
  <c r="P393" i="12"/>
  <c r="O393" i="12"/>
  <c r="N393" i="12"/>
  <c r="M393" i="12"/>
  <c r="L393" i="12"/>
  <c r="K393" i="12"/>
  <c r="J393" i="12"/>
  <c r="I393" i="12"/>
  <c r="H393" i="12"/>
  <c r="G393" i="12"/>
  <c r="F393" i="12"/>
  <c r="E393" i="12"/>
  <c r="D393" i="12"/>
  <c r="C393" i="12"/>
  <c r="B393" i="12"/>
  <c r="A393" i="12"/>
  <c r="P392" i="12"/>
  <c r="O392" i="12"/>
  <c r="N392" i="12"/>
  <c r="M392" i="12"/>
  <c r="L392" i="12"/>
  <c r="K392" i="12"/>
  <c r="J392" i="12"/>
  <c r="I392" i="12"/>
  <c r="H392" i="12"/>
  <c r="G392" i="12"/>
  <c r="F392" i="12"/>
  <c r="E392" i="12"/>
  <c r="D392" i="12"/>
  <c r="C392" i="12"/>
  <c r="B392" i="12"/>
  <c r="A392" i="12"/>
  <c r="P391" i="12"/>
  <c r="O391" i="12"/>
  <c r="N391" i="12"/>
  <c r="M391" i="12"/>
  <c r="L391" i="12"/>
  <c r="K391" i="12"/>
  <c r="J391" i="12"/>
  <c r="I391" i="12"/>
  <c r="H391" i="12"/>
  <c r="G391" i="12"/>
  <c r="F391" i="12"/>
  <c r="E391" i="12"/>
  <c r="D391" i="12"/>
  <c r="C391" i="12"/>
  <c r="B391" i="12"/>
  <c r="A391" i="12"/>
  <c r="P390" i="12"/>
  <c r="O390" i="12"/>
  <c r="N390" i="12"/>
  <c r="M390" i="12"/>
  <c r="L390" i="12"/>
  <c r="K390" i="12"/>
  <c r="J390" i="12"/>
  <c r="I390" i="12"/>
  <c r="H390" i="12"/>
  <c r="G390" i="12"/>
  <c r="F390" i="12"/>
  <c r="E390" i="12"/>
  <c r="D390" i="12"/>
  <c r="C390" i="12"/>
  <c r="B390" i="12"/>
  <c r="A390" i="12"/>
  <c r="P389" i="12"/>
  <c r="O389" i="12"/>
  <c r="N389" i="12"/>
  <c r="M389" i="12"/>
  <c r="L389" i="12"/>
  <c r="K389" i="12"/>
  <c r="J389" i="12"/>
  <c r="I389" i="12"/>
  <c r="H389" i="12"/>
  <c r="G389" i="12"/>
  <c r="F389" i="12"/>
  <c r="E389" i="12"/>
  <c r="D389" i="12"/>
  <c r="C389" i="12"/>
  <c r="B389" i="12"/>
  <c r="A389" i="12"/>
  <c r="P388" i="12"/>
  <c r="O388" i="12"/>
  <c r="N388" i="12"/>
  <c r="M388" i="12"/>
  <c r="L388" i="12"/>
  <c r="K388" i="12"/>
  <c r="J388" i="12"/>
  <c r="I388" i="12"/>
  <c r="H388" i="12"/>
  <c r="G388" i="12"/>
  <c r="F388" i="12"/>
  <c r="E388" i="12"/>
  <c r="D388" i="12"/>
  <c r="C388" i="12"/>
  <c r="B388" i="12"/>
  <c r="A388" i="12"/>
  <c r="P387" i="12"/>
  <c r="O387" i="12"/>
  <c r="N387" i="12"/>
  <c r="M387" i="12"/>
  <c r="L387" i="12"/>
  <c r="K387" i="12"/>
  <c r="J387" i="12"/>
  <c r="I387" i="12"/>
  <c r="H387" i="12"/>
  <c r="G387" i="12"/>
  <c r="F387" i="12"/>
  <c r="E387" i="12"/>
  <c r="D387" i="12"/>
  <c r="C387" i="12"/>
  <c r="B387" i="12"/>
  <c r="A387" i="12"/>
  <c r="P386" i="12"/>
  <c r="O386" i="12"/>
  <c r="N386" i="12"/>
  <c r="M386" i="12"/>
  <c r="L386" i="12"/>
  <c r="K386" i="12"/>
  <c r="J386" i="12"/>
  <c r="I386" i="12"/>
  <c r="H386" i="12"/>
  <c r="G386" i="12"/>
  <c r="F386" i="12"/>
  <c r="E386" i="12"/>
  <c r="D386" i="12"/>
  <c r="C386" i="12"/>
  <c r="B386" i="12"/>
  <c r="A386" i="12"/>
  <c r="P385" i="12"/>
  <c r="O385" i="12"/>
  <c r="N385" i="12"/>
  <c r="M385" i="12"/>
  <c r="L385" i="12"/>
  <c r="K385" i="12"/>
  <c r="J385" i="12"/>
  <c r="I385" i="12"/>
  <c r="H385" i="12"/>
  <c r="G385" i="12"/>
  <c r="F385" i="12"/>
  <c r="E385" i="12"/>
  <c r="D385" i="12"/>
  <c r="C385" i="12"/>
  <c r="B385" i="12"/>
  <c r="A385" i="12"/>
  <c r="P384" i="12"/>
  <c r="O384" i="12"/>
  <c r="N384" i="12"/>
  <c r="M384" i="12"/>
  <c r="L384" i="12"/>
  <c r="K384" i="12"/>
  <c r="J384" i="12"/>
  <c r="I384" i="12"/>
  <c r="H384" i="12"/>
  <c r="G384" i="12"/>
  <c r="F384" i="12"/>
  <c r="E384" i="12"/>
  <c r="D384" i="12"/>
  <c r="C384" i="12"/>
  <c r="B384" i="12"/>
  <c r="A384" i="12"/>
  <c r="P383" i="12"/>
  <c r="O383" i="12"/>
  <c r="N383" i="12"/>
  <c r="M383" i="12"/>
  <c r="L383" i="12"/>
  <c r="K383" i="12"/>
  <c r="J383" i="12"/>
  <c r="I383" i="12"/>
  <c r="H383" i="12"/>
  <c r="G383" i="12"/>
  <c r="F383" i="12"/>
  <c r="E383" i="12"/>
  <c r="D383" i="12"/>
  <c r="C383" i="12"/>
  <c r="B383" i="12"/>
  <c r="A383" i="12"/>
  <c r="P382" i="12"/>
  <c r="O382" i="12"/>
  <c r="N382" i="12"/>
  <c r="M382" i="12"/>
  <c r="L382" i="12"/>
  <c r="K382" i="12"/>
  <c r="J382" i="12"/>
  <c r="I382" i="12"/>
  <c r="H382" i="12"/>
  <c r="G382" i="12"/>
  <c r="F382" i="12"/>
  <c r="E382" i="12"/>
  <c r="D382" i="12"/>
  <c r="C382" i="12"/>
  <c r="B382" i="12"/>
  <c r="A382" i="12"/>
  <c r="P381" i="12"/>
  <c r="O381" i="12"/>
  <c r="N381" i="12"/>
  <c r="M381" i="12"/>
  <c r="L381" i="12"/>
  <c r="K381" i="12"/>
  <c r="J381" i="12"/>
  <c r="I381" i="12"/>
  <c r="H381" i="12"/>
  <c r="G381" i="12"/>
  <c r="F381" i="12"/>
  <c r="E381" i="12"/>
  <c r="D381" i="12"/>
  <c r="C381" i="12"/>
  <c r="B381" i="12"/>
  <c r="A381" i="12"/>
  <c r="P380" i="12"/>
  <c r="O380" i="12"/>
  <c r="N380" i="12"/>
  <c r="M380" i="12"/>
  <c r="L380" i="12"/>
  <c r="K380" i="12"/>
  <c r="J380" i="12"/>
  <c r="I380" i="12"/>
  <c r="H380" i="12"/>
  <c r="G380" i="12"/>
  <c r="F380" i="12"/>
  <c r="E380" i="12"/>
  <c r="D380" i="12"/>
  <c r="C380" i="12"/>
  <c r="B380" i="12"/>
  <c r="A380" i="12"/>
  <c r="P379" i="12"/>
  <c r="O379" i="12"/>
  <c r="N379" i="12"/>
  <c r="M379" i="12"/>
  <c r="L379" i="12"/>
  <c r="K379" i="12"/>
  <c r="J379" i="12"/>
  <c r="I379" i="12"/>
  <c r="H379" i="12"/>
  <c r="G379" i="12"/>
  <c r="F379" i="12"/>
  <c r="E379" i="12"/>
  <c r="D379" i="12"/>
  <c r="C379" i="12"/>
  <c r="B379" i="12"/>
  <c r="A379" i="12"/>
  <c r="P378" i="12"/>
  <c r="O378" i="12"/>
  <c r="N378" i="12"/>
  <c r="M378" i="12"/>
  <c r="L378" i="12"/>
  <c r="K378" i="12"/>
  <c r="J378" i="12"/>
  <c r="I378" i="12"/>
  <c r="H378" i="12"/>
  <c r="G378" i="12"/>
  <c r="F378" i="12"/>
  <c r="E378" i="12"/>
  <c r="D378" i="12"/>
  <c r="C378" i="12"/>
  <c r="B378" i="12"/>
  <c r="A378" i="12"/>
  <c r="P377" i="12"/>
  <c r="O377" i="12"/>
  <c r="N377" i="12"/>
  <c r="M377" i="12"/>
  <c r="L377" i="12"/>
  <c r="K377" i="12"/>
  <c r="J377" i="12"/>
  <c r="I377" i="12"/>
  <c r="H377" i="12"/>
  <c r="G377" i="12"/>
  <c r="F377" i="12"/>
  <c r="E377" i="12"/>
  <c r="D377" i="12"/>
  <c r="C377" i="12"/>
  <c r="B377" i="12"/>
  <c r="A377" i="12"/>
  <c r="P376" i="12"/>
  <c r="O376" i="12"/>
  <c r="N376" i="12"/>
  <c r="M376" i="12"/>
  <c r="L376" i="12"/>
  <c r="K376" i="12"/>
  <c r="J376" i="12"/>
  <c r="I376" i="12"/>
  <c r="H376" i="12"/>
  <c r="G376" i="12"/>
  <c r="F376" i="12"/>
  <c r="E376" i="12"/>
  <c r="D376" i="12"/>
  <c r="C376" i="12"/>
  <c r="B376" i="12"/>
  <c r="A376" i="12"/>
  <c r="P375" i="12"/>
  <c r="O375" i="12"/>
  <c r="N375" i="12"/>
  <c r="M375" i="12"/>
  <c r="L375" i="12"/>
  <c r="K375" i="12"/>
  <c r="J375" i="12"/>
  <c r="I375" i="12"/>
  <c r="H375" i="12"/>
  <c r="G375" i="12"/>
  <c r="F375" i="12"/>
  <c r="E375" i="12"/>
  <c r="D375" i="12"/>
  <c r="C375" i="12"/>
  <c r="B375" i="12"/>
  <c r="A375" i="12"/>
  <c r="P374" i="12"/>
  <c r="O374" i="12"/>
  <c r="N374" i="12"/>
  <c r="M374" i="12"/>
  <c r="L374" i="12"/>
  <c r="K374" i="12"/>
  <c r="J374" i="12"/>
  <c r="I374" i="12"/>
  <c r="H374" i="12"/>
  <c r="G374" i="12"/>
  <c r="F374" i="12"/>
  <c r="E374" i="12"/>
  <c r="D374" i="12"/>
  <c r="C374" i="12"/>
  <c r="B374" i="12"/>
  <c r="A374" i="12"/>
  <c r="P373" i="12"/>
  <c r="O373" i="12"/>
  <c r="N373" i="12"/>
  <c r="M373" i="12"/>
  <c r="L373" i="12"/>
  <c r="K373" i="12"/>
  <c r="J373" i="12"/>
  <c r="I373" i="12"/>
  <c r="H373" i="12"/>
  <c r="G373" i="12"/>
  <c r="F373" i="12"/>
  <c r="E373" i="12"/>
  <c r="D373" i="12"/>
  <c r="C373" i="12"/>
  <c r="B373" i="12"/>
  <c r="A373" i="12"/>
  <c r="P372" i="12"/>
  <c r="O372" i="12"/>
  <c r="N372" i="12"/>
  <c r="M372" i="12"/>
  <c r="L372" i="12"/>
  <c r="K372" i="12"/>
  <c r="J372" i="12"/>
  <c r="I372" i="12"/>
  <c r="H372" i="12"/>
  <c r="G372" i="12"/>
  <c r="F372" i="12"/>
  <c r="E372" i="12"/>
  <c r="D372" i="12"/>
  <c r="C372" i="12"/>
  <c r="B372" i="12"/>
  <c r="A372" i="12"/>
  <c r="P371" i="12"/>
  <c r="O371" i="12"/>
  <c r="N371" i="12"/>
  <c r="M371" i="12"/>
  <c r="L371" i="12"/>
  <c r="K371" i="12"/>
  <c r="J371" i="12"/>
  <c r="I371" i="12"/>
  <c r="H371" i="12"/>
  <c r="G371" i="12"/>
  <c r="F371" i="12"/>
  <c r="E371" i="12"/>
  <c r="D371" i="12"/>
  <c r="C371" i="12"/>
  <c r="B371" i="12"/>
  <c r="A371" i="12"/>
  <c r="P370" i="12"/>
  <c r="O370" i="12"/>
  <c r="N370" i="12"/>
  <c r="M370" i="12"/>
  <c r="L370" i="12"/>
  <c r="K370" i="12"/>
  <c r="J370" i="12"/>
  <c r="I370" i="12"/>
  <c r="H370" i="12"/>
  <c r="G370" i="12"/>
  <c r="F370" i="12"/>
  <c r="E370" i="12"/>
  <c r="D370" i="12"/>
  <c r="C370" i="12"/>
  <c r="B370" i="12"/>
  <c r="A370" i="12"/>
  <c r="P369" i="12"/>
  <c r="O369" i="12"/>
  <c r="N369" i="12"/>
  <c r="M369" i="12"/>
  <c r="L369" i="12"/>
  <c r="K369" i="12"/>
  <c r="J369" i="12"/>
  <c r="I369" i="12"/>
  <c r="H369" i="12"/>
  <c r="G369" i="12"/>
  <c r="F369" i="12"/>
  <c r="E369" i="12"/>
  <c r="D369" i="12"/>
  <c r="C369" i="12"/>
  <c r="B369" i="12"/>
  <c r="A369" i="12"/>
  <c r="P368" i="12"/>
  <c r="O368" i="12"/>
  <c r="N368" i="12"/>
  <c r="M368" i="12"/>
  <c r="L368" i="12"/>
  <c r="K368" i="12"/>
  <c r="J368" i="12"/>
  <c r="I368" i="12"/>
  <c r="H368" i="12"/>
  <c r="G368" i="12"/>
  <c r="F368" i="12"/>
  <c r="E368" i="12"/>
  <c r="D368" i="12"/>
  <c r="C368" i="12"/>
  <c r="B368" i="12"/>
  <c r="A368" i="12"/>
  <c r="P367" i="12"/>
  <c r="O367" i="12"/>
  <c r="N367" i="12"/>
  <c r="M367" i="12"/>
  <c r="L367" i="12"/>
  <c r="K367" i="12"/>
  <c r="J367" i="12"/>
  <c r="I367" i="12"/>
  <c r="H367" i="12"/>
  <c r="G367" i="12"/>
  <c r="F367" i="12"/>
  <c r="E367" i="12"/>
  <c r="D367" i="12"/>
  <c r="C367" i="12"/>
  <c r="B367" i="12"/>
  <c r="A367" i="12"/>
  <c r="P366" i="12"/>
  <c r="O366" i="12"/>
  <c r="N366" i="12"/>
  <c r="M366" i="12"/>
  <c r="L366" i="12"/>
  <c r="K366" i="12"/>
  <c r="J366" i="12"/>
  <c r="I366" i="12"/>
  <c r="H366" i="12"/>
  <c r="G366" i="12"/>
  <c r="F366" i="12"/>
  <c r="E366" i="12"/>
  <c r="D366" i="12"/>
  <c r="C366" i="12"/>
  <c r="B366" i="12"/>
  <c r="A366" i="12"/>
  <c r="P365" i="12"/>
  <c r="O365" i="12"/>
  <c r="N365" i="12"/>
  <c r="M365" i="12"/>
  <c r="L365" i="12"/>
  <c r="K365" i="12"/>
  <c r="J365" i="12"/>
  <c r="I365" i="12"/>
  <c r="H365" i="12"/>
  <c r="G365" i="12"/>
  <c r="F365" i="12"/>
  <c r="E365" i="12"/>
  <c r="D365" i="12"/>
  <c r="C365" i="12"/>
  <c r="B365" i="12"/>
  <c r="A365" i="12"/>
  <c r="P364" i="12"/>
  <c r="O364" i="12"/>
  <c r="N364" i="12"/>
  <c r="M364" i="12"/>
  <c r="L364" i="12"/>
  <c r="K364" i="12"/>
  <c r="J364" i="12"/>
  <c r="I364" i="12"/>
  <c r="H364" i="12"/>
  <c r="G364" i="12"/>
  <c r="F364" i="12"/>
  <c r="E364" i="12"/>
  <c r="D364" i="12"/>
  <c r="C364" i="12"/>
  <c r="B364" i="12"/>
  <c r="A364" i="12"/>
  <c r="P363" i="12"/>
  <c r="O363" i="12"/>
  <c r="N363" i="12"/>
  <c r="M363" i="12"/>
  <c r="L363" i="12"/>
  <c r="K363" i="12"/>
  <c r="J363" i="12"/>
  <c r="I363" i="12"/>
  <c r="H363" i="12"/>
  <c r="G363" i="12"/>
  <c r="F363" i="12"/>
  <c r="E363" i="12"/>
  <c r="D363" i="12"/>
  <c r="C363" i="12"/>
  <c r="B363" i="12"/>
  <c r="A363" i="12"/>
  <c r="P362" i="12"/>
  <c r="O362" i="12"/>
  <c r="N362" i="12"/>
  <c r="M362" i="12"/>
  <c r="L362" i="12"/>
  <c r="K362" i="12"/>
  <c r="J362" i="12"/>
  <c r="I362" i="12"/>
  <c r="H362" i="12"/>
  <c r="G362" i="12"/>
  <c r="F362" i="12"/>
  <c r="E362" i="12"/>
  <c r="D362" i="12"/>
  <c r="C362" i="12"/>
  <c r="B362" i="12"/>
  <c r="A362" i="12"/>
  <c r="P361" i="12"/>
  <c r="O361" i="12"/>
  <c r="N361" i="12"/>
  <c r="M361" i="12"/>
  <c r="L361" i="12"/>
  <c r="K361" i="12"/>
  <c r="J361" i="12"/>
  <c r="I361" i="12"/>
  <c r="H361" i="12"/>
  <c r="G361" i="12"/>
  <c r="F361" i="12"/>
  <c r="E361" i="12"/>
  <c r="D361" i="12"/>
  <c r="C361" i="12"/>
  <c r="B361" i="12"/>
  <c r="A361" i="12"/>
  <c r="P360" i="12"/>
  <c r="O360" i="12"/>
  <c r="N360" i="12"/>
  <c r="M360" i="12"/>
  <c r="L360" i="12"/>
  <c r="K360" i="12"/>
  <c r="J360" i="12"/>
  <c r="I360" i="12"/>
  <c r="H360" i="12"/>
  <c r="G360" i="12"/>
  <c r="F360" i="12"/>
  <c r="E360" i="12"/>
  <c r="D360" i="12"/>
  <c r="C360" i="12"/>
  <c r="B360" i="12"/>
  <c r="A360" i="12"/>
  <c r="P359" i="12"/>
  <c r="O359" i="12"/>
  <c r="N359" i="12"/>
  <c r="M359" i="12"/>
  <c r="L359" i="12"/>
  <c r="K359" i="12"/>
  <c r="J359" i="12"/>
  <c r="I359" i="12"/>
  <c r="H359" i="12"/>
  <c r="G359" i="12"/>
  <c r="F359" i="12"/>
  <c r="E359" i="12"/>
  <c r="D359" i="12"/>
  <c r="C359" i="12"/>
  <c r="B359" i="12"/>
  <c r="A359" i="12"/>
  <c r="P358" i="12"/>
  <c r="O358" i="12"/>
  <c r="N358" i="12"/>
  <c r="M358" i="12"/>
  <c r="L358" i="12"/>
  <c r="K358" i="12"/>
  <c r="J358" i="12"/>
  <c r="I358" i="12"/>
  <c r="H358" i="12"/>
  <c r="G358" i="12"/>
  <c r="F358" i="12"/>
  <c r="E358" i="12"/>
  <c r="D358" i="12"/>
  <c r="C358" i="12"/>
  <c r="B358" i="12"/>
  <c r="A358" i="12"/>
  <c r="P357" i="12"/>
  <c r="O357" i="12"/>
  <c r="N357" i="12"/>
  <c r="M357" i="12"/>
  <c r="L357" i="12"/>
  <c r="K357" i="12"/>
  <c r="J357" i="12"/>
  <c r="I357" i="12"/>
  <c r="H357" i="12"/>
  <c r="G357" i="12"/>
  <c r="F357" i="12"/>
  <c r="E357" i="12"/>
  <c r="D357" i="12"/>
  <c r="C357" i="12"/>
  <c r="B357" i="12"/>
  <c r="A357" i="12"/>
  <c r="P356" i="12"/>
  <c r="O356" i="12"/>
  <c r="N356" i="12"/>
  <c r="M356" i="12"/>
  <c r="L356" i="12"/>
  <c r="K356" i="12"/>
  <c r="J356" i="12"/>
  <c r="I356" i="12"/>
  <c r="H356" i="12"/>
  <c r="G356" i="12"/>
  <c r="F356" i="12"/>
  <c r="E356" i="12"/>
  <c r="D356" i="12"/>
  <c r="C356" i="12"/>
  <c r="B356" i="12"/>
  <c r="A356" i="12"/>
  <c r="P355" i="12"/>
  <c r="O355" i="12"/>
  <c r="N355" i="12"/>
  <c r="M355" i="12"/>
  <c r="L355" i="12"/>
  <c r="K355" i="12"/>
  <c r="J355" i="12"/>
  <c r="I355" i="12"/>
  <c r="H355" i="12"/>
  <c r="G355" i="12"/>
  <c r="F355" i="12"/>
  <c r="E355" i="12"/>
  <c r="D355" i="12"/>
  <c r="C355" i="12"/>
  <c r="B355" i="12"/>
  <c r="A355" i="12"/>
  <c r="P354" i="12"/>
  <c r="O354" i="12"/>
  <c r="N354" i="12"/>
  <c r="M354" i="12"/>
  <c r="L354" i="12"/>
  <c r="K354" i="12"/>
  <c r="J354" i="12"/>
  <c r="I354" i="12"/>
  <c r="H354" i="12"/>
  <c r="G354" i="12"/>
  <c r="F354" i="12"/>
  <c r="E354" i="12"/>
  <c r="D354" i="12"/>
  <c r="C354" i="12"/>
  <c r="B354" i="12"/>
  <c r="A354" i="12"/>
  <c r="P353" i="12"/>
  <c r="O353" i="12"/>
  <c r="N353" i="12"/>
  <c r="M353" i="12"/>
  <c r="L353" i="12"/>
  <c r="K353" i="12"/>
  <c r="J353" i="12"/>
  <c r="I353" i="12"/>
  <c r="H353" i="12"/>
  <c r="G353" i="12"/>
  <c r="F353" i="12"/>
  <c r="E353" i="12"/>
  <c r="D353" i="12"/>
  <c r="C353" i="12"/>
  <c r="B353" i="12"/>
  <c r="A353" i="12"/>
  <c r="P352" i="12"/>
  <c r="O352" i="12"/>
  <c r="N352" i="12"/>
  <c r="M352" i="12"/>
  <c r="L352" i="12"/>
  <c r="K352" i="12"/>
  <c r="J352" i="12"/>
  <c r="I352" i="12"/>
  <c r="H352" i="12"/>
  <c r="G352" i="12"/>
  <c r="F352" i="12"/>
  <c r="E352" i="12"/>
  <c r="D352" i="12"/>
  <c r="C352" i="12"/>
  <c r="B352" i="12"/>
  <c r="A352" i="12"/>
  <c r="P351" i="12"/>
  <c r="O351" i="12"/>
  <c r="N351" i="12"/>
  <c r="M351" i="12"/>
  <c r="L351" i="12"/>
  <c r="K351" i="12"/>
  <c r="J351" i="12"/>
  <c r="I351" i="12"/>
  <c r="H351" i="12"/>
  <c r="G351" i="12"/>
  <c r="F351" i="12"/>
  <c r="E351" i="12"/>
  <c r="D351" i="12"/>
  <c r="C351" i="12"/>
  <c r="B351" i="12"/>
  <c r="A351" i="12"/>
  <c r="P350" i="12"/>
  <c r="O350" i="12"/>
  <c r="N350" i="12"/>
  <c r="M350" i="12"/>
  <c r="L350" i="12"/>
  <c r="K350" i="12"/>
  <c r="J350" i="12"/>
  <c r="I350" i="12"/>
  <c r="H350" i="12"/>
  <c r="G350" i="12"/>
  <c r="F350" i="12"/>
  <c r="E350" i="12"/>
  <c r="D350" i="12"/>
  <c r="C350" i="12"/>
  <c r="B350" i="12"/>
  <c r="A350" i="12"/>
  <c r="P349" i="12"/>
  <c r="O349" i="12"/>
  <c r="N349" i="12"/>
  <c r="M349" i="12"/>
  <c r="L349" i="12"/>
  <c r="K349" i="12"/>
  <c r="J349" i="12"/>
  <c r="I349" i="12"/>
  <c r="H349" i="12"/>
  <c r="G349" i="12"/>
  <c r="F349" i="12"/>
  <c r="E349" i="12"/>
  <c r="D349" i="12"/>
  <c r="C349" i="12"/>
  <c r="B349" i="12"/>
  <c r="A349" i="12"/>
  <c r="P348" i="12"/>
  <c r="O348" i="12"/>
  <c r="N348" i="12"/>
  <c r="M348" i="12"/>
  <c r="L348" i="12"/>
  <c r="K348" i="12"/>
  <c r="J348" i="12"/>
  <c r="I348" i="12"/>
  <c r="H348" i="12"/>
  <c r="G348" i="12"/>
  <c r="F348" i="12"/>
  <c r="E348" i="12"/>
  <c r="D348" i="12"/>
  <c r="C348" i="12"/>
  <c r="B348" i="12"/>
  <c r="A348" i="12"/>
  <c r="P347" i="12"/>
  <c r="O347" i="12"/>
  <c r="N347" i="12"/>
  <c r="M347" i="12"/>
  <c r="L347" i="12"/>
  <c r="K347" i="12"/>
  <c r="J347" i="12"/>
  <c r="I347" i="12"/>
  <c r="H347" i="12"/>
  <c r="G347" i="12"/>
  <c r="F347" i="12"/>
  <c r="E347" i="12"/>
  <c r="D347" i="12"/>
  <c r="C347" i="12"/>
  <c r="B347" i="12"/>
  <c r="A347" i="12"/>
  <c r="P346" i="12"/>
  <c r="O346" i="12"/>
  <c r="N346" i="12"/>
  <c r="M346" i="12"/>
  <c r="L346" i="12"/>
  <c r="K346" i="12"/>
  <c r="J346" i="12"/>
  <c r="I346" i="12"/>
  <c r="H346" i="12"/>
  <c r="G346" i="12"/>
  <c r="F346" i="12"/>
  <c r="E346" i="12"/>
  <c r="D346" i="12"/>
  <c r="C346" i="12"/>
  <c r="B346" i="12"/>
  <c r="A346" i="12"/>
  <c r="P345" i="12"/>
  <c r="O345" i="12"/>
  <c r="N345" i="12"/>
  <c r="M345" i="12"/>
  <c r="L345" i="12"/>
  <c r="K345" i="12"/>
  <c r="J345" i="12"/>
  <c r="I345" i="12"/>
  <c r="H345" i="12"/>
  <c r="G345" i="12"/>
  <c r="F345" i="12"/>
  <c r="E345" i="12"/>
  <c r="D345" i="12"/>
  <c r="C345" i="12"/>
  <c r="B345" i="12"/>
  <c r="A345" i="12"/>
  <c r="P344" i="12"/>
  <c r="O344" i="12"/>
  <c r="N344" i="12"/>
  <c r="M344" i="12"/>
  <c r="L344" i="12"/>
  <c r="K344" i="12"/>
  <c r="J344" i="12"/>
  <c r="I344" i="12"/>
  <c r="H344" i="12"/>
  <c r="G344" i="12"/>
  <c r="F344" i="12"/>
  <c r="E344" i="12"/>
  <c r="D344" i="12"/>
  <c r="C344" i="12"/>
  <c r="B344" i="12"/>
  <c r="A344" i="12"/>
  <c r="P343" i="12"/>
  <c r="O343" i="12"/>
  <c r="N343" i="12"/>
  <c r="M343" i="12"/>
  <c r="L343" i="12"/>
  <c r="K343" i="12"/>
  <c r="J343" i="12"/>
  <c r="I343" i="12"/>
  <c r="H343" i="12"/>
  <c r="G343" i="12"/>
  <c r="F343" i="12"/>
  <c r="E343" i="12"/>
  <c r="D343" i="12"/>
  <c r="C343" i="12"/>
  <c r="B343" i="12"/>
  <c r="A343" i="12"/>
  <c r="P342" i="12"/>
  <c r="O342" i="12"/>
  <c r="N342" i="12"/>
  <c r="M342" i="12"/>
  <c r="L342" i="12"/>
  <c r="K342" i="12"/>
  <c r="J342" i="12"/>
  <c r="I342" i="12"/>
  <c r="H342" i="12"/>
  <c r="G342" i="12"/>
  <c r="F342" i="12"/>
  <c r="E342" i="12"/>
  <c r="D342" i="12"/>
  <c r="C342" i="12"/>
  <c r="B342" i="12"/>
  <c r="A342" i="12"/>
  <c r="P341" i="12"/>
  <c r="O341" i="12"/>
  <c r="N341" i="12"/>
  <c r="M341" i="12"/>
  <c r="L341" i="12"/>
  <c r="K341" i="12"/>
  <c r="J341" i="12"/>
  <c r="I341" i="12"/>
  <c r="H341" i="12"/>
  <c r="G341" i="12"/>
  <c r="F341" i="12"/>
  <c r="E341" i="12"/>
  <c r="D341" i="12"/>
  <c r="C341" i="12"/>
  <c r="B341" i="12"/>
  <c r="A341" i="12"/>
  <c r="P340" i="12"/>
  <c r="O340" i="12"/>
  <c r="N340" i="12"/>
  <c r="M340" i="12"/>
  <c r="L340" i="12"/>
  <c r="K340" i="12"/>
  <c r="J340" i="12"/>
  <c r="I340" i="12"/>
  <c r="H340" i="12"/>
  <c r="G340" i="12"/>
  <c r="F340" i="12"/>
  <c r="E340" i="12"/>
  <c r="D340" i="12"/>
  <c r="C340" i="12"/>
  <c r="B340" i="12"/>
  <c r="A340" i="12"/>
  <c r="P339" i="12"/>
  <c r="O339" i="12"/>
  <c r="N339" i="12"/>
  <c r="M339" i="12"/>
  <c r="L339" i="12"/>
  <c r="K339" i="12"/>
  <c r="J339" i="12"/>
  <c r="I339" i="12"/>
  <c r="H339" i="12"/>
  <c r="G339" i="12"/>
  <c r="F339" i="12"/>
  <c r="E339" i="12"/>
  <c r="D339" i="12"/>
  <c r="C339" i="12"/>
  <c r="B339" i="12"/>
  <c r="A339" i="12"/>
  <c r="P338" i="12"/>
  <c r="O338" i="12"/>
  <c r="N338" i="12"/>
  <c r="M338" i="12"/>
  <c r="L338" i="12"/>
  <c r="K338" i="12"/>
  <c r="J338" i="12"/>
  <c r="I338" i="12"/>
  <c r="H338" i="12"/>
  <c r="G338" i="12"/>
  <c r="F338" i="12"/>
  <c r="E338" i="12"/>
  <c r="D338" i="12"/>
  <c r="C338" i="12"/>
  <c r="B338" i="12"/>
  <c r="A338" i="12"/>
  <c r="P337" i="12"/>
  <c r="O337" i="12"/>
  <c r="N337" i="12"/>
  <c r="M337" i="12"/>
  <c r="L337" i="12"/>
  <c r="K337" i="12"/>
  <c r="J337" i="12"/>
  <c r="I337" i="12"/>
  <c r="H337" i="12"/>
  <c r="G337" i="12"/>
  <c r="F337" i="12"/>
  <c r="E337" i="12"/>
  <c r="D337" i="12"/>
  <c r="C337" i="12"/>
  <c r="B337" i="12"/>
  <c r="A337" i="12"/>
  <c r="P336" i="12"/>
  <c r="O336" i="12"/>
  <c r="N336" i="12"/>
  <c r="M336" i="12"/>
  <c r="L336" i="12"/>
  <c r="K336" i="12"/>
  <c r="J336" i="12"/>
  <c r="I336" i="12"/>
  <c r="H336" i="12"/>
  <c r="G336" i="12"/>
  <c r="F336" i="12"/>
  <c r="E336" i="12"/>
  <c r="D336" i="12"/>
  <c r="C336" i="12"/>
  <c r="B336" i="12"/>
  <c r="A336" i="12"/>
  <c r="P335" i="12"/>
  <c r="O335" i="12"/>
  <c r="N335" i="12"/>
  <c r="M335" i="12"/>
  <c r="L335" i="12"/>
  <c r="K335" i="12"/>
  <c r="J335" i="12"/>
  <c r="I335" i="12"/>
  <c r="H335" i="12"/>
  <c r="G335" i="12"/>
  <c r="F335" i="12"/>
  <c r="E335" i="12"/>
  <c r="D335" i="12"/>
  <c r="C335" i="12"/>
  <c r="B335" i="12"/>
  <c r="A335" i="12"/>
  <c r="P334" i="12"/>
  <c r="O334" i="12"/>
  <c r="N334" i="12"/>
  <c r="M334" i="12"/>
  <c r="L334" i="12"/>
  <c r="K334" i="12"/>
  <c r="J334" i="12"/>
  <c r="I334" i="12"/>
  <c r="H334" i="12"/>
  <c r="G334" i="12"/>
  <c r="F334" i="12"/>
  <c r="E334" i="12"/>
  <c r="D334" i="12"/>
  <c r="C334" i="12"/>
  <c r="B334" i="12"/>
  <c r="A334" i="12"/>
  <c r="P333" i="12"/>
  <c r="O333" i="12"/>
  <c r="N333" i="12"/>
  <c r="M333" i="12"/>
  <c r="L333" i="12"/>
  <c r="K333" i="12"/>
  <c r="J333" i="12"/>
  <c r="I333" i="12"/>
  <c r="H333" i="12"/>
  <c r="G333" i="12"/>
  <c r="F333" i="12"/>
  <c r="E333" i="12"/>
  <c r="D333" i="12"/>
  <c r="C333" i="12"/>
  <c r="B333" i="12"/>
  <c r="A333" i="12"/>
  <c r="P332" i="12"/>
  <c r="O332" i="12"/>
  <c r="N332" i="12"/>
  <c r="M332" i="12"/>
  <c r="L332" i="12"/>
  <c r="K332" i="12"/>
  <c r="J332" i="12"/>
  <c r="I332" i="12"/>
  <c r="H332" i="12"/>
  <c r="G332" i="12"/>
  <c r="F332" i="12"/>
  <c r="E332" i="12"/>
  <c r="D332" i="12"/>
  <c r="C332" i="12"/>
  <c r="B332" i="12"/>
  <c r="A332" i="12"/>
  <c r="P331" i="12"/>
  <c r="O331" i="12"/>
  <c r="N331" i="12"/>
  <c r="M331" i="12"/>
  <c r="L331" i="12"/>
  <c r="K331" i="12"/>
  <c r="J331" i="12"/>
  <c r="I331" i="12"/>
  <c r="H331" i="12"/>
  <c r="G331" i="12"/>
  <c r="F331" i="12"/>
  <c r="E331" i="12"/>
  <c r="D331" i="12"/>
  <c r="C331" i="12"/>
  <c r="B331" i="12"/>
  <c r="A331" i="12"/>
  <c r="P330" i="12"/>
  <c r="O330" i="12"/>
  <c r="N330" i="12"/>
  <c r="M330" i="12"/>
  <c r="L330" i="12"/>
  <c r="K330" i="12"/>
  <c r="J330" i="12"/>
  <c r="I330" i="12"/>
  <c r="H330" i="12"/>
  <c r="G330" i="12"/>
  <c r="F330" i="12"/>
  <c r="E330" i="12"/>
  <c r="D330" i="12"/>
  <c r="C330" i="12"/>
  <c r="B330" i="12"/>
  <c r="A330" i="12"/>
  <c r="P329" i="12"/>
  <c r="O329" i="12"/>
  <c r="N329" i="12"/>
  <c r="M329" i="12"/>
  <c r="L329" i="12"/>
  <c r="K329" i="12"/>
  <c r="J329" i="12"/>
  <c r="I329" i="12"/>
  <c r="H329" i="12"/>
  <c r="G329" i="12"/>
  <c r="F329" i="12"/>
  <c r="E329" i="12"/>
  <c r="D329" i="12"/>
  <c r="C329" i="12"/>
  <c r="B329" i="12"/>
  <c r="A329" i="12"/>
  <c r="P328" i="12"/>
  <c r="O328" i="12"/>
  <c r="N328" i="12"/>
  <c r="M328" i="12"/>
  <c r="L328" i="12"/>
  <c r="K328" i="12"/>
  <c r="J328" i="12"/>
  <c r="I328" i="12"/>
  <c r="H328" i="12"/>
  <c r="G328" i="12"/>
  <c r="F328" i="12"/>
  <c r="E328" i="12"/>
  <c r="D328" i="12"/>
  <c r="C328" i="12"/>
  <c r="B328" i="12"/>
  <c r="A328" i="12"/>
  <c r="P327" i="12"/>
  <c r="O327" i="12"/>
  <c r="N327" i="12"/>
  <c r="M327" i="12"/>
  <c r="L327" i="12"/>
  <c r="K327" i="12"/>
  <c r="J327" i="12"/>
  <c r="I327" i="12"/>
  <c r="H327" i="12"/>
  <c r="G327" i="12"/>
  <c r="F327" i="12"/>
  <c r="E327" i="12"/>
  <c r="D327" i="12"/>
  <c r="C327" i="12"/>
  <c r="B327" i="12"/>
  <c r="A327" i="12"/>
  <c r="P326" i="12"/>
  <c r="O326" i="12"/>
  <c r="N326" i="12"/>
  <c r="M326" i="12"/>
  <c r="L326" i="12"/>
  <c r="K326" i="12"/>
  <c r="J326" i="12"/>
  <c r="I326" i="12"/>
  <c r="H326" i="12"/>
  <c r="G326" i="12"/>
  <c r="F326" i="12"/>
  <c r="E326" i="12"/>
  <c r="D326" i="12"/>
  <c r="C326" i="12"/>
  <c r="B326" i="12"/>
  <c r="A326" i="12"/>
  <c r="P325" i="12"/>
  <c r="O325" i="12"/>
  <c r="N325" i="12"/>
  <c r="M325" i="12"/>
  <c r="L325" i="12"/>
  <c r="K325" i="12"/>
  <c r="J325" i="12"/>
  <c r="I325" i="12"/>
  <c r="H325" i="12"/>
  <c r="G325" i="12"/>
  <c r="F325" i="12"/>
  <c r="E325" i="12"/>
  <c r="D325" i="12"/>
  <c r="C325" i="12"/>
  <c r="B325" i="12"/>
  <c r="A325" i="12"/>
  <c r="P324" i="12"/>
  <c r="O324" i="12"/>
  <c r="N324" i="12"/>
  <c r="M324" i="12"/>
  <c r="L324" i="12"/>
  <c r="K324" i="12"/>
  <c r="J324" i="12"/>
  <c r="I324" i="12"/>
  <c r="H324" i="12"/>
  <c r="G324" i="12"/>
  <c r="F324" i="12"/>
  <c r="E324" i="12"/>
  <c r="D324" i="12"/>
  <c r="C324" i="12"/>
  <c r="B324" i="12"/>
  <c r="A324" i="12"/>
  <c r="P323" i="12"/>
  <c r="O323" i="12"/>
  <c r="N323" i="12"/>
  <c r="M323" i="12"/>
  <c r="L323" i="12"/>
  <c r="K323" i="12"/>
  <c r="J323" i="12"/>
  <c r="I323" i="12"/>
  <c r="H323" i="12"/>
  <c r="G323" i="12"/>
  <c r="F323" i="12"/>
  <c r="E323" i="12"/>
  <c r="D323" i="12"/>
  <c r="C323" i="12"/>
  <c r="B323" i="12"/>
  <c r="A323" i="12"/>
  <c r="P322" i="12"/>
  <c r="O322" i="12"/>
  <c r="N322" i="12"/>
  <c r="M322" i="12"/>
  <c r="L322" i="12"/>
  <c r="K322" i="12"/>
  <c r="J322" i="12"/>
  <c r="I322" i="12"/>
  <c r="H322" i="12"/>
  <c r="G322" i="12"/>
  <c r="F322" i="12"/>
  <c r="E322" i="12"/>
  <c r="D322" i="12"/>
  <c r="C322" i="12"/>
  <c r="B322" i="12"/>
  <c r="A322" i="12"/>
  <c r="P321" i="12"/>
  <c r="O321" i="12"/>
  <c r="N321" i="12"/>
  <c r="M321" i="12"/>
  <c r="L321" i="12"/>
  <c r="K321" i="12"/>
  <c r="J321" i="12"/>
  <c r="I321" i="12"/>
  <c r="H321" i="12"/>
  <c r="G321" i="12"/>
  <c r="F321" i="12"/>
  <c r="E321" i="12"/>
  <c r="D321" i="12"/>
  <c r="C321" i="12"/>
  <c r="B321" i="12"/>
  <c r="A321" i="12"/>
  <c r="P320" i="12"/>
  <c r="O320" i="12"/>
  <c r="N320" i="12"/>
  <c r="M320" i="12"/>
  <c r="L320" i="12"/>
  <c r="K320" i="12"/>
  <c r="J320" i="12"/>
  <c r="I320" i="12"/>
  <c r="H320" i="12"/>
  <c r="G320" i="12"/>
  <c r="F320" i="12"/>
  <c r="E320" i="12"/>
  <c r="D320" i="12"/>
  <c r="C320" i="12"/>
  <c r="B320" i="12"/>
  <c r="A320" i="12"/>
  <c r="P319" i="12"/>
  <c r="O319" i="12"/>
  <c r="N319" i="12"/>
  <c r="M319" i="12"/>
  <c r="L319" i="12"/>
  <c r="K319" i="12"/>
  <c r="J319" i="12"/>
  <c r="I319" i="12"/>
  <c r="H319" i="12"/>
  <c r="G319" i="12"/>
  <c r="F319" i="12"/>
  <c r="E319" i="12"/>
  <c r="D319" i="12"/>
  <c r="C319" i="12"/>
  <c r="B319" i="12"/>
  <c r="A319" i="12"/>
  <c r="P318" i="12"/>
  <c r="O318" i="12"/>
  <c r="N318" i="12"/>
  <c r="M318" i="12"/>
  <c r="L318" i="12"/>
  <c r="K318" i="12"/>
  <c r="J318" i="12"/>
  <c r="I318" i="12"/>
  <c r="H318" i="12"/>
  <c r="G318" i="12"/>
  <c r="F318" i="12"/>
  <c r="E318" i="12"/>
  <c r="D318" i="12"/>
  <c r="C318" i="12"/>
  <c r="B318" i="12"/>
  <c r="A318" i="12"/>
  <c r="P317" i="12"/>
  <c r="O317" i="12"/>
  <c r="N317" i="12"/>
  <c r="M317" i="12"/>
  <c r="L317" i="12"/>
  <c r="K317" i="12"/>
  <c r="J317" i="12"/>
  <c r="I317" i="12"/>
  <c r="H317" i="12"/>
  <c r="G317" i="12"/>
  <c r="F317" i="12"/>
  <c r="E317" i="12"/>
  <c r="D317" i="12"/>
  <c r="C317" i="12"/>
  <c r="B317" i="12"/>
  <c r="A317" i="12"/>
  <c r="P316" i="12"/>
  <c r="O316" i="12"/>
  <c r="N316" i="12"/>
  <c r="M316" i="12"/>
  <c r="L316" i="12"/>
  <c r="K316" i="12"/>
  <c r="J316" i="12"/>
  <c r="I316" i="12"/>
  <c r="H316" i="12"/>
  <c r="G316" i="12"/>
  <c r="F316" i="12"/>
  <c r="E316" i="12"/>
  <c r="D316" i="12"/>
  <c r="C316" i="12"/>
  <c r="B316" i="12"/>
  <c r="A316" i="12"/>
  <c r="P315" i="12"/>
  <c r="O315" i="12"/>
  <c r="N315" i="12"/>
  <c r="M315" i="12"/>
  <c r="L315" i="12"/>
  <c r="K315" i="12"/>
  <c r="J315" i="12"/>
  <c r="I315" i="12"/>
  <c r="H315" i="12"/>
  <c r="G315" i="12"/>
  <c r="F315" i="12"/>
  <c r="E315" i="12"/>
  <c r="D315" i="12"/>
  <c r="C315" i="12"/>
  <c r="B315" i="12"/>
  <c r="A315" i="12"/>
  <c r="P314" i="12"/>
  <c r="O314" i="12"/>
  <c r="N314" i="12"/>
  <c r="M314" i="12"/>
  <c r="L314" i="12"/>
  <c r="K314" i="12"/>
  <c r="J314" i="12"/>
  <c r="I314" i="12"/>
  <c r="H314" i="12"/>
  <c r="G314" i="12"/>
  <c r="F314" i="12"/>
  <c r="E314" i="12"/>
  <c r="D314" i="12"/>
  <c r="C314" i="12"/>
  <c r="B314" i="12"/>
  <c r="A314" i="12"/>
  <c r="P313" i="12"/>
  <c r="O313" i="12"/>
  <c r="N313" i="12"/>
  <c r="M313" i="12"/>
  <c r="L313" i="12"/>
  <c r="K313" i="12"/>
  <c r="J313" i="12"/>
  <c r="I313" i="12"/>
  <c r="H313" i="12"/>
  <c r="G313" i="12"/>
  <c r="F313" i="12"/>
  <c r="E313" i="12"/>
  <c r="D313" i="12"/>
  <c r="C313" i="12"/>
  <c r="B313" i="12"/>
  <c r="A313" i="12"/>
  <c r="P312" i="12"/>
  <c r="O312" i="12"/>
  <c r="N312" i="12"/>
  <c r="M312" i="12"/>
  <c r="L312" i="12"/>
  <c r="K312" i="12"/>
  <c r="J312" i="12"/>
  <c r="I312" i="12"/>
  <c r="H312" i="12"/>
  <c r="G312" i="12"/>
  <c r="F312" i="12"/>
  <c r="E312" i="12"/>
  <c r="D312" i="12"/>
  <c r="C312" i="12"/>
  <c r="B312" i="12"/>
  <c r="A312" i="12"/>
  <c r="P311" i="12"/>
  <c r="O311" i="12"/>
  <c r="N311" i="12"/>
  <c r="M311" i="12"/>
  <c r="L311" i="12"/>
  <c r="K311" i="12"/>
  <c r="J311" i="12"/>
  <c r="I311" i="12"/>
  <c r="H311" i="12"/>
  <c r="G311" i="12"/>
  <c r="F311" i="12"/>
  <c r="E311" i="12"/>
  <c r="D311" i="12"/>
  <c r="C311" i="12"/>
  <c r="B311" i="12"/>
  <c r="A311" i="12"/>
  <c r="P310" i="12"/>
  <c r="O310" i="12"/>
  <c r="N310" i="12"/>
  <c r="M310" i="12"/>
  <c r="L310" i="12"/>
  <c r="K310" i="12"/>
  <c r="J310" i="12"/>
  <c r="I310" i="12"/>
  <c r="H310" i="12"/>
  <c r="G310" i="12"/>
  <c r="F310" i="12"/>
  <c r="E310" i="12"/>
  <c r="D310" i="12"/>
  <c r="C310" i="12"/>
  <c r="B310" i="12"/>
  <c r="A310" i="12"/>
  <c r="P309" i="12"/>
  <c r="O309" i="12"/>
  <c r="N309" i="12"/>
  <c r="M309" i="12"/>
  <c r="L309" i="12"/>
  <c r="K309" i="12"/>
  <c r="J309" i="12"/>
  <c r="I309" i="12"/>
  <c r="H309" i="12"/>
  <c r="G309" i="12"/>
  <c r="F309" i="12"/>
  <c r="E309" i="12"/>
  <c r="D309" i="12"/>
  <c r="C309" i="12"/>
  <c r="B309" i="12"/>
  <c r="A309" i="12"/>
  <c r="P308" i="12"/>
  <c r="O308" i="12"/>
  <c r="N308" i="12"/>
  <c r="M308" i="12"/>
  <c r="L308" i="12"/>
  <c r="K308" i="12"/>
  <c r="J308" i="12"/>
  <c r="I308" i="12"/>
  <c r="H308" i="12"/>
  <c r="G308" i="12"/>
  <c r="F308" i="12"/>
  <c r="E308" i="12"/>
  <c r="D308" i="12"/>
  <c r="C308" i="12"/>
  <c r="B308" i="12"/>
  <c r="A308" i="12"/>
  <c r="P307" i="12"/>
  <c r="O307" i="12"/>
  <c r="N307" i="12"/>
  <c r="M307" i="12"/>
  <c r="L307" i="12"/>
  <c r="K307" i="12"/>
  <c r="J307" i="12"/>
  <c r="I307" i="12"/>
  <c r="H307" i="12"/>
  <c r="G307" i="12"/>
  <c r="F307" i="12"/>
  <c r="E307" i="12"/>
  <c r="D307" i="12"/>
  <c r="C307" i="12"/>
  <c r="B307" i="12"/>
  <c r="A307" i="12"/>
  <c r="P306" i="12"/>
  <c r="O306" i="12"/>
  <c r="N306" i="12"/>
  <c r="M306" i="12"/>
  <c r="L306" i="12"/>
  <c r="K306" i="12"/>
  <c r="J306" i="12"/>
  <c r="I306" i="12"/>
  <c r="H306" i="12"/>
  <c r="G306" i="12"/>
  <c r="F306" i="12"/>
  <c r="E306" i="12"/>
  <c r="D306" i="12"/>
  <c r="C306" i="12"/>
  <c r="B306" i="12"/>
  <c r="A306" i="12"/>
  <c r="P305" i="12"/>
  <c r="O305" i="12"/>
  <c r="N305" i="12"/>
  <c r="M305" i="12"/>
  <c r="L305" i="12"/>
  <c r="K305" i="12"/>
  <c r="J305" i="12"/>
  <c r="I305" i="12"/>
  <c r="H305" i="12"/>
  <c r="G305" i="12"/>
  <c r="F305" i="12"/>
  <c r="E305" i="12"/>
  <c r="D305" i="12"/>
  <c r="C305" i="12"/>
  <c r="B305" i="12"/>
  <c r="A305" i="12"/>
  <c r="P304" i="12"/>
  <c r="O304" i="12"/>
  <c r="N304" i="12"/>
  <c r="M304" i="12"/>
  <c r="L304" i="12"/>
  <c r="K304" i="12"/>
  <c r="J304" i="12"/>
  <c r="I304" i="12"/>
  <c r="H304" i="12"/>
  <c r="G304" i="12"/>
  <c r="F304" i="12"/>
  <c r="E304" i="12"/>
  <c r="D304" i="12"/>
  <c r="C304" i="12"/>
  <c r="B304" i="12"/>
  <c r="A304" i="12"/>
  <c r="P303" i="12"/>
  <c r="O303" i="12"/>
  <c r="N303" i="12"/>
  <c r="M303" i="12"/>
  <c r="L303" i="12"/>
  <c r="K303" i="12"/>
  <c r="J303" i="12"/>
  <c r="I303" i="12"/>
  <c r="H303" i="12"/>
  <c r="G303" i="12"/>
  <c r="F303" i="12"/>
  <c r="E303" i="12"/>
  <c r="D303" i="12"/>
  <c r="C303" i="12"/>
  <c r="B303" i="12"/>
  <c r="A303" i="12"/>
  <c r="P302" i="12"/>
  <c r="O302" i="12"/>
  <c r="N302" i="12"/>
  <c r="M302" i="12"/>
  <c r="L302" i="12"/>
  <c r="K302" i="12"/>
  <c r="J302" i="12"/>
  <c r="I302" i="12"/>
  <c r="H302" i="12"/>
  <c r="G302" i="12"/>
  <c r="F302" i="12"/>
  <c r="E302" i="12"/>
  <c r="D302" i="12"/>
  <c r="C302" i="12"/>
  <c r="B302" i="12"/>
  <c r="A302" i="12"/>
  <c r="P301" i="12"/>
  <c r="O301" i="12"/>
  <c r="N301" i="12"/>
  <c r="M301" i="12"/>
  <c r="L301" i="12"/>
  <c r="K301" i="12"/>
  <c r="J301" i="12"/>
  <c r="I301" i="12"/>
  <c r="H301" i="12"/>
  <c r="G301" i="12"/>
  <c r="F301" i="12"/>
  <c r="E301" i="12"/>
  <c r="D301" i="12"/>
  <c r="C301" i="12"/>
  <c r="B301" i="12"/>
  <c r="A301" i="12"/>
  <c r="P300" i="12"/>
  <c r="O300" i="12"/>
  <c r="N300" i="12"/>
  <c r="M300" i="12"/>
  <c r="L300" i="12"/>
  <c r="K300" i="12"/>
  <c r="J300" i="12"/>
  <c r="I300" i="12"/>
  <c r="H300" i="12"/>
  <c r="G300" i="12"/>
  <c r="F300" i="12"/>
  <c r="E300" i="12"/>
  <c r="D300" i="12"/>
  <c r="C300" i="12"/>
  <c r="B300" i="12"/>
  <c r="A300" i="12"/>
  <c r="P299" i="12"/>
  <c r="O299" i="12"/>
  <c r="N299" i="12"/>
  <c r="M299" i="12"/>
  <c r="L299" i="12"/>
  <c r="K299" i="12"/>
  <c r="J299" i="12"/>
  <c r="I299" i="12"/>
  <c r="H299" i="12"/>
  <c r="G299" i="12"/>
  <c r="F299" i="12"/>
  <c r="E299" i="12"/>
  <c r="D299" i="12"/>
  <c r="C299" i="12"/>
  <c r="B299" i="12"/>
  <c r="A299" i="12"/>
  <c r="P298" i="12"/>
  <c r="O298" i="12"/>
  <c r="N298" i="12"/>
  <c r="M298" i="12"/>
  <c r="L298" i="12"/>
  <c r="K298" i="12"/>
  <c r="J298" i="12"/>
  <c r="I298" i="12"/>
  <c r="H298" i="12"/>
  <c r="G298" i="12"/>
  <c r="F298" i="12"/>
  <c r="E298" i="12"/>
  <c r="D298" i="12"/>
  <c r="C298" i="12"/>
  <c r="B298" i="12"/>
  <c r="A298" i="12"/>
  <c r="P297" i="12"/>
  <c r="O297" i="12"/>
  <c r="N297" i="12"/>
  <c r="M297" i="12"/>
  <c r="L297" i="12"/>
  <c r="K297" i="12"/>
  <c r="J297" i="12"/>
  <c r="I297" i="12"/>
  <c r="H297" i="12"/>
  <c r="G297" i="12"/>
  <c r="F297" i="12"/>
  <c r="E297" i="12"/>
  <c r="D297" i="12"/>
  <c r="C297" i="12"/>
  <c r="B297" i="12"/>
  <c r="A297" i="12"/>
  <c r="P296" i="12"/>
  <c r="O296" i="12"/>
  <c r="N296" i="12"/>
  <c r="M296" i="12"/>
  <c r="L296" i="12"/>
  <c r="K296" i="12"/>
  <c r="J296" i="12"/>
  <c r="I296" i="12"/>
  <c r="H296" i="12"/>
  <c r="G296" i="12"/>
  <c r="F296" i="12"/>
  <c r="E296" i="12"/>
  <c r="D296" i="12"/>
  <c r="C296" i="12"/>
  <c r="B296" i="12"/>
  <c r="A296" i="12"/>
  <c r="P295" i="12"/>
  <c r="O295" i="12"/>
  <c r="N295" i="12"/>
  <c r="M295" i="12"/>
  <c r="L295" i="12"/>
  <c r="K295" i="12"/>
  <c r="J295" i="12"/>
  <c r="I295" i="12"/>
  <c r="H295" i="12"/>
  <c r="G295" i="12"/>
  <c r="F295" i="12"/>
  <c r="E295" i="12"/>
  <c r="D295" i="12"/>
  <c r="C295" i="12"/>
  <c r="B295" i="12"/>
  <c r="A295" i="12"/>
  <c r="P294" i="12"/>
  <c r="O294" i="12"/>
  <c r="N294" i="12"/>
  <c r="M294" i="12"/>
  <c r="L294" i="12"/>
  <c r="K294" i="12"/>
  <c r="J294" i="12"/>
  <c r="I294" i="12"/>
  <c r="H294" i="12"/>
  <c r="G294" i="12"/>
  <c r="F294" i="12"/>
  <c r="E294" i="12"/>
  <c r="D294" i="12"/>
  <c r="C294" i="12"/>
  <c r="B294" i="12"/>
  <c r="A294" i="12"/>
  <c r="P293" i="12"/>
  <c r="O293" i="12"/>
  <c r="N293" i="12"/>
  <c r="M293" i="12"/>
  <c r="L293" i="12"/>
  <c r="K293" i="12"/>
  <c r="J293" i="12"/>
  <c r="I293" i="12"/>
  <c r="H293" i="12"/>
  <c r="G293" i="12"/>
  <c r="F293" i="12"/>
  <c r="E293" i="12"/>
  <c r="D293" i="12"/>
  <c r="C293" i="12"/>
  <c r="B293" i="12"/>
  <c r="A293" i="12"/>
  <c r="P292" i="12"/>
  <c r="O292" i="12"/>
  <c r="N292" i="12"/>
  <c r="M292" i="12"/>
  <c r="L292" i="12"/>
  <c r="K292" i="12"/>
  <c r="J292" i="12"/>
  <c r="I292" i="12"/>
  <c r="H292" i="12"/>
  <c r="G292" i="12"/>
  <c r="F292" i="12"/>
  <c r="E292" i="12"/>
  <c r="D292" i="12"/>
  <c r="C292" i="12"/>
  <c r="B292" i="12"/>
  <c r="A292" i="12"/>
  <c r="P291" i="12"/>
  <c r="O291" i="12"/>
  <c r="N291" i="12"/>
  <c r="M291" i="12"/>
  <c r="L291" i="12"/>
  <c r="K291" i="12"/>
  <c r="J291" i="12"/>
  <c r="I291" i="12"/>
  <c r="H291" i="12"/>
  <c r="G291" i="12"/>
  <c r="F291" i="12"/>
  <c r="E291" i="12"/>
  <c r="D291" i="12"/>
  <c r="C291" i="12"/>
  <c r="B291" i="12"/>
  <c r="A291" i="12"/>
  <c r="P290" i="12"/>
  <c r="O290" i="12"/>
  <c r="N290" i="12"/>
  <c r="M290" i="12"/>
  <c r="L290" i="12"/>
  <c r="K290" i="12"/>
  <c r="J290" i="12"/>
  <c r="I290" i="12"/>
  <c r="H290" i="12"/>
  <c r="G290" i="12"/>
  <c r="F290" i="12"/>
  <c r="E290" i="12"/>
  <c r="D290" i="12"/>
  <c r="C290" i="12"/>
  <c r="B290" i="12"/>
  <c r="A290" i="12"/>
  <c r="P289" i="12"/>
  <c r="O289" i="12"/>
  <c r="N289" i="12"/>
  <c r="M289" i="12"/>
  <c r="L289" i="12"/>
  <c r="K289" i="12"/>
  <c r="J289" i="12"/>
  <c r="I289" i="12"/>
  <c r="H289" i="12"/>
  <c r="G289" i="12"/>
  <c r="F289" i="12"/>
  <c r="E289" i="12"/>
  <c r="D289" i="12"/>
  <c r="C289" i="12"/>
  <c r="B289" i="12"/>
  <c r="A289" i="12"/>
  <c r="P288" i="12"/>
  <c r="O288" i="12"/>
  <c r="N288" i="12"/>
  <c r="M288" i="12"/>
  <c r="L288" i="12"/>
  <c r="K288" i="12"/>
  <c r="J288" i="12"/>
  <c r="I288" i="12"/>
  <c r="H288" i="12"/>
  <c r="G288" i="12"/>
  <c r="F288" i="12"/>
  <c r="E288" i="12"/>
  <c r="D288" i="12"/>
  <c r="C288" i="12"/>
  <c r="B288" i="12"/>
  <c r="A288" i="12"/>
  <c r="P287" i="12"/>
  <c r="O287" i="12"/>
  <c r="N287" i="12"/>
  <c r="M287" i="12"/>
  <c r="L287" i="12"/>
  <c r="K287" i="12"/>
  <c r="J287" i="12"/>
  <c r="I287" i="12"/>
  <c r="H287" i="12"/>
  <c r="G287" i="12"/>
  <c r="F287" i="12"/>
  <c r="E287" i="12"/>
  <c r="D287" i="12"/>
  <c r="C287" i="12"/>
  <c r="B287" i="12"/>
  <c r="A287" i="12"/>
  <c r="P286" i="12"/>
  <c r="O286" i="12"/>
  <c r="N286" i="12"/>
  <c r="M286" i="12"/>
  <c r="L286" i="12"/>
  <c r="K286" i="12"/>
  <c r="J286" i="12"/>
  <c r="I286" i="12"/>
  <c r="H286" i="12"/>
  <c r="G286" i="12"/>
  <c r="F286" i="12"/>
  <c r="E286" i="12"/>
  <c r="D286" i="12"/>
  <c r="C286" i="12"/>
  <c r="B286" i="12"/>
  <c r="A286" i="12"/>
  <c r="P285" i="12"/>
  <c r="O285" i="12"/>
  <c r="N285" i="12"/>
  <c r="M285" i="12"/>
  <c r="L285" i="12"/>
  <c r="K285" i="12"/>
  <c r="J285" i="12"/>
  <c r="I285" i="12"/>
  <c r="H285" i="12"/>
  <c r="G285" i="12"/>
  <c r="F285" i="12"/>
  <c r="E285" i="12"/>
  <c r="D285" i="12"/>
  <c r="C285" i="12"/>
  <c r="B285" i="12"/>
  <c r="A285" i="12"/>
  <c r="P284" i="12"/>
  <c r="O284" i="12"/>
  <c r="N284" i="12"/>
  <c r="M284" i="12"/>
  <c r="L284" i="12"/>
  <c r="K284" i="12"/>
  <c r="J284" i="12"/>
  <c r="I284" i="12"/>
  <c r="H284" i="12"/>
  <c r="G284" i="12"/>
  <c r="F284" i="12"/>
  <c r="E284" i="12"/>
  <c r="D284" i="12"/>
  <c r="C284" i="12"/>
  <c r="B284" i="12"/>
  <c r="A284" i="12"/>
  <c r="P283" i="12"/>
  <c r="O283" i="12"/>
  <c r="N283" i="12"/>
  <c r="M283" i="12"/>
  <c r="L283" i="12"/>
  <c r="K283" i="12"/>
  <c r="J283" i="12"/>
  <c r="I283" i="12"/>
  <c r="H283" i="12"/>
  <c r="G283" i="12"/>
  <c r="F283" i="12"/>
  <c r="E283" i="12"/>
  <c r="D283" i="12"/>
  <c r="C283" i="12"/>
  <c r="B283" i="12"/>
  <c r="A283" i="12"/>
  <c r="P282" i="12"/>
  <c r="O282" i="12"/>
  <c r="N282" i="12"/>
  <c r="M282" i="12"/>
  <c r="L282" i="12"/>
  <c r="K282" i="12"/>
  <c r="J282" i="12"/>
  <c r="I282" i="12"/>
  <c r="H282" i="12"/>
  <c r="G282" i="12"/>
  <c r="F282" i="12"/>
  <c r="E282" i="12"/>
  <c r="D282" i="12"/>
  <c r="C282" i="12"/>
  <c r="B282" i="12"/>
  <c r="A282" i="12"/>
  <c r="P281" i="12"/>
  <c r="O281" i="12"/>
  <c r="N281" i="12"/>
  <c r="M281" i="12"/>
  <c r="L281" i="12"/>
  <c r="K281" i="12"/>
  <c r="J281" i="12"/>
  <c r="I281" i="12"/>
  <c r="H281" i="12"/>
  <c r="G281" i="12"/>
  <c r="F281" i="12"/>
  <c r="E281" i="12"/>
  <c r="D281" i="12"/>
  <c r="C281" i="12"/>
  <c r="B281" i="12"/>
  <c r="A281" i="12"/>
  <c r="P280" i="12"/>
  <c r="O280" i="12"/>
  <c r="N280" i="12"/>
  <c r="M280" i="12"/>
  <c r="L280" i="12"/>
  <c r="K280" i="12"/>
  <c r="J280" i="12"/>
  <c r="I280" i="12"/>
  <c r="H280" i="12"/>
  <c r="G280" i="12"/>
  <c r="F280" i="12"/>
  <c r="E280" i="12"/>
  <c r="D280" i="12"/>
  <c r="C280" i="12"/>
  <c r="B280" i="12"/>
  <c r="A280" i="12"/>
  <c r="P279" i="12"/>
  <c r="O279" i="12"/>
  <c r="N279" i="12"/>
  <c r="M279" i="12"/>
  <c r="L279" i="12"/>
  <c r="K279" i="12"/>
  <c r="J279" i="12"/>
  <c r="I279" i="12"/>
  <c r="H279" i="12"/>
  <c r="G279" i="12"/>
  <c r="F279" i="12"/>
  <c r="E279" i="12"/>
  <c r="D279" i="12"/>
  <c r="C279" i="12"/>
  <c r="B279" i="12"/>
  <c r="A279" i="12"/>
  <c r="P278" i="12"/>
  <c r="O278" i="12"/>
  <c r="N278" i="12"/>
  <c r="M278" i="12"/>
  <c r="L278" i="12"/>
  <c r="K278" i="12"/>
  <c r="J278" i="12"/>
  <c r="I278" i="12"/>
  <c r="H278" i="12"/>
  <c r="G278" i="12"/>
  <c r="F278" i="12"/>
  <c r="E278" i="12"/>
  <c r="D278" i="12"/>
  <c r="C278" i="12"/>
  <c r="B278" i="12"/>
  <c r="A278" i="12"/>
  <c r="P277" i="12"/>
  <c r="O277" i="12"/>
  <c r="N277" i="12"/>
  <c r="M277" i="12"/>
  <c r="L277" i="12"/>
  <c r="K277" i="12"/>
  <c r="J277" i="12"/>
  <c r="I277" i="12"/>
  <c r="H277" i="12"/>
  <c r="G277" i="12"/>
  <c r="F277" i="12"/>
  <c r="E277" i="12"/>
  <c r="D277" i="12"/>
  <c r="C277" i="12"/>
  <c r="B277" i="12"/>
  <c r="A277" i="12"/>
  <c r="P276" i="12"/>
  <c r="O276" i="12"/>
  <c r="N276" i="12"/>
  <c r="M276" i="12"/>
  <c r="L276" i="12"/>
  <c r="K276" i="12"/>
  <c r="J276" i="12"/>
  <c r="I276" i="12"/>
  <c r="H276" i="12"/>
  <c r="G276" i="12"/>
  <c r="F276" i="12"/>
  <c r="E276" i="12"/>
  <c r="D276" i="12"/>
  <c r="C276" i="12"/>
  <c r="B276" i="12"/>
  <c r="A276" i="12"/>
  <c r="P275" i="12"/>
  <c r="O275" i="12"/>
  <c r="N275" i="12"/>
  <c r="M275" i="12"/>
  <c r="L275" i="12"/>
  <c r="K275" i="12"/>
  <c r="J275" i="12"/>
  <c r="I275" i="12"/>
  <c r="H275" i="12"/>
  <c r="G275" i="12"/>
  <c r="F275" i="12"/>
  <c r="E275" i="12"/>
  <c r="D275" i="12"/>
  <c r="C275" i="12"/>
  <c r="B275" i="12"/>
  <c r="A275" i="12"/>
  <c r="P274" i="12"/>
  <c r="O274" i="12"/>
  <c r="N274" i="12"/>
  <c r="M274" i="12"/>
  <c r="L274" i="12"/>
  <c r="K274" i="12"/>
  <c r="J274" i="12"/>
  <c r="I274" i="12"/>
  <c r="H274" i="12"/>
  <c r="G274" i="12"/>
  <c r="F274" i="12"/>
  <c r="E274" i="12"/>
  <c r="D274" i="12"/>
  <c r="C274" i="12"/>
  <c r="B274" i="12"/>
  <c r="A274" i="12"/>
  <c r="P273" i="12"/>
  <c r="O273" i="12"/>
  <c r="N273" i="12"/>
  <c r="M273" i="12"/>
  <c r="L273" i="12"/>
  <c r="K273" i="12"/>
  <c r="J273" i="12"/>
  <c r="I273" i="12"/>
  <c r="H273" i="12"/>
  <c r="G273" i="12"/>
  <c r="F273" i="12"/>
  <c r="E273" i="12"/>
  <c r="D273" i="12"/>
  <c r="C273" i="12"/>
  <c r="B273" i="12"/>
  <c r="A273" i="12"/>
  <c r="P272" i="12"/>
  <c r="O272" i="12"/>
  <c r="N272" i="12"/>
  <c r="M272" i="12"/>
  <c r="L272" i="12"/>
  <c r="K272" i="12"/>
  <c r="J272" i="12"/>
  <c r="I272" i="12"/>
  <c r="H272" i="12"/>
  <c r="G272" i="12"/>
  <c r="F272" i="12"/>
  <c r="E272" i="12"/>
  <c r="D272" i="12"/>
  <c r="C272" i="12"/>
  <c r="B272" i="12"/>
  <c r="A272" i="12"/>
  <c r="P271" i="12"/>
  <c r="O271" i="12"/>
  <c r="N271" i="12"/>
  <c r="M271" i="12"/>
  <c r="L271" i="12"/>
  <c r="K271" i="12"/>
  <c r="J271" i="12"/>
  <c r="I271" i="12"/>
  <c r="H271" i="12"/>
  <c r="G271" i="12"/>
  <c r="F271" i="12"/>
  <c r="E271" i="12"/>
  <c r="D271" i="12"/>
  <c r="C271" i="12"/>
  <c r="B271" i="12"/>
  <c r="A271" i="12"/>
  <c r="P270" i="12"/>
  <c r="O270" i="12"/>
  <c r="N270" i="12"/>
  <c r="M270" i="12"/>
  <c r="L270" i="12"/>
  <c r="K270" i="12"/>
  <c r="J270" i="12"/>
  <c r="I270" i="12"/>
  <c r="H270" i="12"/>
  <c r="G270" i="12"/>
  <c r="F270" i="12"/>
  <c r="E270" i="12"/>
  <c r="D270" i="12"/>
  <c r="C270" i="12"/>
  <c r="B270" i="12"/>
  <c r="A270" i="12"/>
  <c r="P269" i="12"/>
  <c r="O269" i="12"/>
  <c r="N269" i="12"/>
  <c r="M269" i="12"/>
  <c r="L269" i="12"/>
  <c r="K269" i="12"/>
  <c r="J269" i="12"/>
  <c r="I269" i="12"/>
  <c r="H269" i="12"/>
  <c r="G269" i="12"/>
  <c r="F269" i="12"/>
  <c r="E269" i="12"/>
  <c r="D269" i="12"/>
  <c r="C269" i="12"/>
  <c r="B269" i="12"/>
  <c r="A269" i="12"/>
  <c r="P268" i="12"/>
  <c r="O268" i="12"/>
  <c r="N268" i="12"/>
  <c r="M268" i="12"/>
  <c r="L268" i="12"/>
  <c r="K268" i="12"/>
  <c r="J268" i="12"/>
  <c r="I268" i="12"/>
  <c r="H268" i="12"/>
  <c r="G268" i="12"/>
  <c r="F268" i="12"/>
  <c r="E268" i="12"/>
  <c r="D268" i="12"/>
  <c r="C268" i="12"/>
  <c r="B268" i="12"/>
  <c r="A268" i="12"/>
  <c r="P267" i="12"/>
  <c r="O267" i="12"/>
  <c r="N267" i="12"/>
  <c r="M267" i="12"/>
  <c r="L267" i="12"/>
  <c r="K267" i="12"/>
  <c r="J267" i="12"/>
  <c r="I267" i="12"/>
  <c r="H267" i="12"/>
  <c r="G267" i="12"/>
  <c r="F267" i="12"/>
  <c r="E267" i="12"/>
  <c r="D267" i="12"/>
  <c r="C267" i="12"/>
  <c r="B267" i="12"/>
  <c r="A267" i="12"/>
  <c r="P266" i="12"/>
  <c r="O266" i="12"/>
  <c r="N266" i="12"/>
  <c r="M266" i="12"/>
  <c r="L266" i="12"/>
  <c r="K266" i="12"/>
  <c r="J266" i="12"/>
  <c r="I266" i="12"/>
  <c r="H266" i="12"/>
  <c r="G266" i="12"/>
  <c r="F266" i="12"/>
  <c r="E266" i="12"/>
  <c r="D266" i="12"/>
  <c r="C266" i="12"/>
  <c r="B266" i="12"/>
  <c r="A266" i="12"/>
  <c r="P265" i="12"/>
  <c r="O265" i="12"/>
  <c r="N265" i="12"/>
  <c r="M265" i="12"/>
  <c r="L265" i="12"/>
  <c r="K265" i="12"/>
  <c r="J265" i="12"/>
  <c r="I265" i="12"/>
  <c r="H265" i="12"/>
  <c r="G265" i="12"/>
  <c r="F265" i="12"/>
  <c r="E265" i="12"/>
  <c r="D265" i="12"/>
  <c r="C265" i="12"/>
  <c r="B265" i="12"/>
  <c r="A265" i="12"/>
  <c r="P264" i="12"/>
  <c r="O264" i="12"/>
  <c r="N264" i="12"/>
  <c r="M264" i="12"/>
  <c r="L264" i="12"/>
  <c r="K264" i="12"/>
  <c r="J264" i="12"/>
  <c r="I264" i="12"/>
  <c r="H264" i="12"/>
  <c r="G264" i="12"/>
  <c r="F264" i="12"/>
  <c r="E264" i="12"/>
  <c r="D264" i="12"/>
  <c r="C264" i="12"/>
  <c r="B264" i="12"/>
  <c r="A264" i="12"/>
  <c r="P263" i="12"/>
  <c r="O263" i="12"/>
  <c r="N263" i="12"/>
  <c r="M263" i="12"/>
  <c r="L263" i="12"/>
  <c r="K263" i="12"/>
  <c r="J263" i="12"/>
  <c r="I263" i="12"/>
  <c r="H263" i="12"/>
  <c r="G263" i="12"/>
  <c r="F263" i="12"/>
  <c r="E263" i="12"/>
  <c r="D263" i="12"/>
  <c r="C263" i="12"/>
  <c r="B263" i="12"/>
  <c r="A263" i="12"/>
  <c r="P262" i="12"/>
  <c r="O262" i="12"/>
  <c r="N262" i="12"/>
  <c r="M262" i="12"/>
  <c r="L262" i="12"/>
  <c r="K262" i="12"/>
  <c r="J262" i="12"/>
  <c r="I262" i="12"/>
  <c r="H262" i="12"/>
  <c r="G262" i="12"/>
  <c r="F262" i="12"/>
  <c r="E262" i="12"/>
  <c r="D262" i="12"/>
  <c r="C262" i="12"/>
  <c r="B262" i="12"/>
  <c r="A262" i="12"/>
  <c r="P261" i="12"/>
  <c r="O261" i="12"/>
  <c r="N261" i="12"/>
  <c r="M261" i="12"/>
  <c r="L261" i="12"/>
  <c r="K261" i="12"/>
  <c r="J261" i="12"/>
  <c r="I261" i="12"/>
  <c r="H261" i="12"/>
  <c r="G261" i="12"/>
  <c r="F261" i="12"/>
  <c r="E261" i="12"/>
  <c r="D261" i="12"/>
  <c r="C261" i="12"/>
  <c r="B261" i="12"/>
  <c r="A261" i="12"/>
  <c r="P260" i="12"/>
  <c r="O260" i="12"/>
  <c r="N260" i="12"/>
  <c r="M260" i="12"/>
  <c r="L260" i="12"/>
  <c r="K260" i="12"/>
  <c r="J260" i="12"/>
  <c r="I260" i="12"/>
  <c r="H260" i="12"/>
  <c r="G260" i="12"/>
  <c r="F260" i="12"/>
  <c r="E260" i="12"/>
  <c r="D260" i="12"/>
  <c r="C260" i="12"/>
  <c r="B260" i="12"/>
  <c r="A260" i="12"/>
  <c r="P259" i="12"/>
  <c r="O259" i="12"/>
  <c r="N259" i="12"/>
  <c r="M259" i="12"/>
  <c r="L259" i="12"/>
  <c r="K259" i="12"/>
  <c r="J259" i="12"/>
  <c r="I259" i="12"/>
  <c r="H259" i="12"/>
  <c r="G259" i="12"/>
  <c r="F259" i="12"/>
  <c r="E259" i="12"/>
  <c r="D259" i="12"/>
  <c r="C259" i="12"/>
  <c r="B259" i="12"/>
  <c r="A259" i="12"/>
  <c r="P258" i="12"/>
  <c r="O258" i="12"/>
  <c r="N258" i="12"/>
  <c r="M258" i="12"/>
  <c r="L258" i="12"/>
  <c r="K258" i="12"/>
  <c r="J258" i="12"/>
  <c r="I258" i="12"/>
  <c r="H258" i="12"/>
  <c r="G258" i="12"/>
  <c r="F258" i="12"/>
  <c r="E258" i="12"/>
  <c r="D258" i="12"/>
  <c r="C258" i="12"/>
  <c r="B258" i="12"/>
  <c r="A258" i="12"/>
  <c r="P257" i="12"/>
  <c r="O257" i="12"/>
  <c r="N257" i="12"/>
  <c r="M257" i="12"/>
  <c r="L257" i="12"/>
  <c r="K257" i="12"/>
  <c r="J257" i="12"/>
  <c r="I257" i="12"/>
  <c r="H257" i="12"/>
  <c r="G257" i="12"/>
  <c r="F257" i="12"/>
  <c r="E257" i="12"/>
  <c r="D257" i="12"/>
  <c r="C257" i="12"/>
  <c r="B257" i="12"/>
  <c r="A257" i="12"/>
  <c r="P256" i="12"/>
  <c r="O256" i="12"/>
  <c r="N256" i="12"/>
  <c r="M256" i="12"/>
  <c r="L256" i="12"/>
  <c r="K256" i="12"/>
  <c r="J256" i="12"/>
  <c r="I256" i="12"/>
  <c r="H256" i="12"/>
  <c r="G256" i="12"/>
  <c r="F256" i="12"/>
  <c r="E256" i="12"/>
  <c r="D256" i="12"/>
  <c r="C256" i="12"/>
  <c r="B256" i="12"/>
  <c r="A256" i="12"/>
  <c r="P255" i="12"/>
  <c r="O255" i="12"/>
  <c r="N255" i="12"/>
  <c r="M255" i="12"/>
  <c r="L255" i="12"/>
  <c r="K255" i="12"/>
  <c r="J255" i="12"/>
  <c r="I255" i="12"/>
  <c r="H255" i="12"/>
  <c r="G255" i="12"/>
  <c r="F255" i="12"/>
  <c r="E255" i="12"/>
  <c r="D255" i="12"/>
  <c r="C255" i="12"/>
  <c r="B255" i="12"/>
  <c r="A255" i="12"/>
  <c r="P254" i="12"/>
  <c r="O254" i="12"/>
  <c r="N254" i="12"/>
  <c r="M254" i="12"/>
  <c r="L254" i="12"/>
  <c r="K254" i="12"/>
  <c r="J254" i="12"/>
  <c r="I254" i="12"/>
  <c r="H254" i="12"/>
  <c r="G254" i="12"/>
  <c r="F254" i="12"/>
  <c r="E254" i="12"/>
  <c r="D254" i="12"/>
  <c r="C254" i="12"/>
  <c r="B254" i="12"/>
  <c r="A254" i="12"/>
  <c r="P253" i="12"/>
  <c r="O253" i="12"/>
  <c r="N253" i="12"/>
  <c r="M253" i="12"/>
  <c r="L253" i="12"/>
  <c r="K253" i="12"/>
  <c r="J253" i="12"/>
  <c r="I253" i="12"/>
  <c r="H253" i="12"/>
  <c r="G253" i="12"/>
  <c r="F253" i="12"/>
  <c r="E253" i="12"/>
  <c r="D253" i="12"/>
  <c r="C253" i="12"/>
  <c r="B253" i="12"/>
  <c r="A253" i="12"/>
  <c r="P252" i="12"/>
  <c r="O252" i="12"/>
  <c r="N252" i="12"/>
  <c r="M252" i="12"/>
  <c r="L252" i="12"/>
  <c r="K252" i="12"/>
  <c r="J252" i="12"/>
  <c r="I252" i="12"/>
  <c r="H252" i="12"/>
  <c r="G252" i="12"/>
  <c r="F252" i="12"/>
  <c r="E252" i="12"/>
  <c r="D252" i="12"/>
  <c r="C252" i="12"/>
  <c r="B252" i="12"/>
  <c r="A252" i="12"/>
  <c r="P251" i="12"/>
  <c r="O251" i="12"/>
  <c r="N251" i="12"/>
  <c r="M251" i="12"/>
  <c r="L251" i="12"/>
  <c r="K251" i="12"/>
  <c r="J251" i="12"/>
  <c r="I251" i="12"/>
  <c r="H251" i="12"/>
  <c r="G251" i="12"/>
  <c r="F251" i="12"/>
  <c r="E251" i="12"/>
  <c r="D251" i="12"/>
  <c r="C251" i="12"/>
  <c r="B251" i="12"/>
  <c r="A251" i="12"/>
  <c r="P250" i="12"/>
  <c r="O250" i="12"/>
  <c r="N250" i="12"/>
  <c r="M250" i="12"/>
  <c r="L250" i="12"/>
  <c r="K250" i="12"/>
  <c r="J250" i="12"/>
  <c r="I250" i="12"/>
  <c r="H250" i="12"/>
  <c r="G250" i="12"/>
  <c r="F250" i="12"/>
  <c r="E250" i="12"/>
  <c r="D250" i="12"/>
  <c r="C250" i="12"/>
  <c r="B250" i="12"/>
  <c r="A250" i="12"/>
  <c r="P249" i="12"/>
  <c r="O249" i="12"/>
  <c r="N249" i="12"/>
  <c r="M249" i="12"/>
  <c r="L249" i="12"/>
  <c r="K249" i="12"/>
  <c r="J249" i="12"/>
  <c r="I249" i="12"/>
  <c r="H249" i="12"/>
  <c r="G249" i="12"/>
  <c r="F249" i="12"/>
  <c r="E249" i="12"/>
  <c r="D249" i="12"/>
  <c r="C249" i="12"/>
  <c r="B249" i="12"/>
  <c r="A249" i="12"/>
  <c r="P248" i="12"/>
  <c r="O248" i="12"/>
  <c r="N248" i="12"/>
  <c r="M248" i="12"/>
  <c r="L248" i="12"/>
  <c r="K248" i="12"/>
  <c r="J248" i="12"/>
  <c r="I248" i="12"/>
  <c r="H248" i="12"/>
  <c r="G248" i="12"/>
  <c r="F248" i="12"/>
  <c r="E248" i="12"/>
  <c r="D248" i="12"/>
  <c r="C248" i="12"/>
  <c r="B248" i="12"/>
  <c r="A248" i="12"/>
  <c r="P247" i="12"/>
  <c r="O247" i="12"/>
  <c r="N247" i="12"/>
  <c r="M247" i="12"/>
  <c r="L247" i="12"/>
  <c r="K247" i="12"/>
  <c r="J247" i="12"/>
  <c r="I247" i="12"/>
  <c r="H247" i="12"/>
  <c r="G247" i="12"/>
  <c r="F247" i="12"/>
  <c r="E247" i="12"/>
  <c r="D247" i="12"/>
  <c r="C247" i="12"/>
  <c r="B247" i="12"/>
  <c r="A247" i="12"/>
  <c r="P246" i="12"/>
  <c r="O246" i="12"/>
  <c r="N246" i="12"/>
  <c r="M246" i="12"/>
  <c r="L246" i="12"/>
  <c r="K246" i="12"/>
  <c r="J246" i="12"/>
  <c r="I246" i="12"/>
  <c r="H246" i="12"/>
  <c r="G246" i="12"/>
  <c r="F246" i="12"/>
  <c r="E246" i="12"/>
  <c r="D246" i="12"/>
  <c r="C246" i="12"/>
  <c r="B246" i="12"/>
  <c r="A246" i="12"/>
  <c r="P245" i="12"/>
  <c r="O245" i="12"/>
  <c r="N245" i="12"/>
  <c r="M245" i="12"/>
  <c r="L245" i="12"/>
  <c r="K245" i="12"/>
  <c r="J245" i="12"/>
  <c r="I245" i="12"/>
  <c r="H245" i="12"/>
  <c r="G245" i="12"/>
  <c r="F245" i="12"/>
  <c r="E245" i="12"/>
  <c r="D245" i="12"/>
  <c r="C245" i="12"/>
  <c r="B245" i="12"/>
  <c r="A245" i="12"/>
  <c r="P244" i="12"/>
  <c r="O244" i="12"/>
  <c r="N244" i="12"/>
  <c r="M244" i="12"/>
  <c r="L244" i="12"/>
  <c r="K244" i="12"/>
  <c r="J244" i="12"/>
  <c r="I244" i="12"/>
  <c r="H244" i="12"/>
  <c r="G244" i="12"/>
  <c r="F244" i="12"/>
  <c r="E244" i="12"/>
  <c r="D244" i="12"/>
  <c r="C244" i="12"/>
  <c r="B244" i="12"/>
  <c r="A244" i="12"/>
  <c r="P243" i="12"/>
  <c r="O243" i="12"/>
  <c r="N243" i="12"/>
  <c r="M243" i="12"/>
  <c r="L243" i="12"/>
  <c r="K243" i="12"/>
  <c r="J243" i="12"/>
  <c r="I243" i="12"/>
  <c r="H243" i="12"/>
  <c r="G243" i="12"/>
  <c r="F243" i="12"/>
  <c r="E243" i="12"/>
  <c r="D243" i="12"/>
  <c r="C243" i="12"/>
  <c r="B243" i="12"/>
  <c r="A243" i="12"/>
  <c r="P242" i="12"/>
  <c r="O242" i="12"/>
  <c r="N242" i="12"/>
  <c r="M242" i="12"/>
  <c r="L242" i="12"/>
  <c r="K242" i="12"/>
  <c r="J242" i="12"/>
  <c r="I242" i="12"/>
  <c r="H242" i="12"/>
  <c r="G242" i="12"/>
  <c r="F242" i="12"/>
  <c r="E242" i="12"/>
  <c r="D242" i="12"/>
  <c r="C242" i="12"/>
  <c r="B242" i="12"/>
  <c r="A242" i="12"/>
  <c r="P241" i="12"/>
  <c r="O241" i="12"/>
  <c r="N241" i="12"/>
  <c r="M241" i="12"/>
  <c r="L241" i="12"/>
  <c r="K241" i="12"/>
  <c r="J241" i="12"/>
  <c r="I241" i="12"/>
  <c r="H241" i="12"/>
  <c r="G241" i="12"/>
  <c r="F241" i="12"/>
  <c r="E241" i="12"/>
  <c r="D241" i="12"/>
  <c r="C241" i="12"/>
  <c r="B241" i="12"/>
  <c r="A241" i="12"/>
  <c r="P240" i="12"/>
  <c r="O240" i="12"/>
  <c r="N240" i="12"/>
  <c r="M240" i="12"/>
  <c r="L240" i="12"/>
  <c r="K240" i="12"/>
  <c r="J240" i="12"/>
  <c r="I240" i="12"/>
  <c r="H240" i="12"/>
  <c r="G240" i="12"/>
  <c r="F240" i="12"/>
  <c r="E240" i="12"/>
  <c r="D240" i="12"/>
  <c r="C240" i="12"/>
  <c r="B240" i="12"/>
  <c r="A240" i="12"/>
  <c r="P239" i="12"/>
  <c r="O239" i="12"/>
  <c r="N239" i="12"/>
  <c r="M239" i="12"/>
  <c r="L239" i="12"/>
  <c r="K239" i="12"/>
  <c r="J239" i="12"/>
  <c r="I239" i="12"/>
  <c r="H239" i="12"/>
  <c r="G239" i="12"/>
  <c r="F239" i="12"/>
  <c r="E239" i="12"/>
  <c r="D239" i="12"/>
  <c r="C239" i="12"/>
  <c r="B239" i="12"/>
  <c r="A239" i="12"/>
  <c r="P238" i="12"/>
  <c r="O238" i="12"/>
  <c r="N238" i="12"/>
  <c r="M238" i="12"/>
  <c r="L238" i="12"/>
  <c r="K238" i="12"/>
  <c r="J238" i="12"/>
  <c r="I238" i="12"/>
  <c r="H238" i="12"/>
  <c r="G238" i="12"/>
  <c r="F238" i="12"/>
  <c r="E238" i="12"/>
  <c r="D238" i="12"/>
  <c r="C238" i="12"/>
  <c r="B238" i="12"/>
  <c r="A238" i="12"/>
  <c r="P237" i="12"/>
  <c r="O237" i="12"/>
  <c r="N237" i="12"/>
  <c r="M237" i="12"/>
  <c r="L237" i="12"/>
  <c r="K237" i="12"/>
  <c r="J237" i="12"/>
  <c r="I237" i="12"/>
  <c r="H237" i="12"/>
  <c r="G237" i="12"/>
  <c r="F237" i="12"/>
  <c r="E237" i="12"/>
  <c r="D237" i="12"/>
  <c r="C237" i="12"/>
  <c r="B237" i="12"/>
  <c r="A237" i="12"/>
  <c r="P236" i="12"/>
  <c r="O236" i="12"/>
  <c r="N236" i="12"/>
  <c r="M236" i="12"/>
  <c r="L236" i="12"/>
  <c r="K236" i="12"/>
  <c r="J236" i="12"/>
  <c r="I236" i="12"/>
  <c r="H236" i="12"/>
  <c r="G236" i="12"/>
  <c r="F236" i="12"/>
  <c r="E236" i="12"/>
  <c r="D236" i="12"/>
  <c r="C236" i="12"/>
  <c r="B236" i="12"/>
  <c r="A236" i="12"/>
  <c r="P235" i="12"/>
  <c r="O235" i="12"/>
  <c r="N235" i="12"/>
  <c r="M235" i="12"/>
  <c r="L235" i="12"/>
  <c r="K235" i="12"/>
  <c r="J235" i="12"/>
  <c r="I235" i="12"/>
  <c r="H235" i="12"/>
  <c r="G235" i="12"/>
  <c r="F235" i="12"/>
  <c r="E235" i="12"/>
  <c r="D235" i="12"/>
  <c r="C235" i="12"/>
  <c r="B235" i="12"/>
  <c r="A235" i="12"/>
  <c r="P234" i="12"/>
  <c r="O234" i="12"/>
  <c r="N234" i="12"/>
  <c r="M234" i="12"/>
  <c r="L234" i="12"/>
  <c r="K234" i="12"/>
  <c r="J234" i="12"/>
  <c r="I234" i="12"/>
  <c r="H234" i="12"/>
  <c r="G234" i="12"/>
  <c r="F234" i="12"/>
  <c r="E234" i="12"/>
  <c r="D234" i="12"/>
  <c r="C234" i="12"/>
  <c r="B234" i="12"/>
  <c r="A234" i="12"/>
  <c r="P233" i="12"/>
  <c r="O233" i="12"/>
  <c r="N233" i="12"/>
  <c r="M233" i="12"/>
  <c r="L233" i="12"/>
  <c r="K233" i="12"/>
  <c r="J233" i="12"/>
  <c r="I233" i="12"/>
  <c r="H233" i="12"/>
  <c r="G233" i="12"/>
  <c r="F233" i="12"/>
  <c r="E233" i="12"/>
  <c r="D233" i="12"/>
  <c r="C233" i="12"/>
  <c r="B233" i="12"/>
  <c r="A233" i="12"/>
  <c r="P232" i="12"/>
  <c r="O232" i="12"/>
  <c r="N232" i="12"/>
  <c r="M232" i="12"/>
  <c r="L232" i="12"/>
  <c r="K232" i="12"/>
  <c r="J232" i="12"/>
  <c r="I232" i="12"/>
  <c r="H232" i="12"/>
  <c r="G232" i="12"/>
  <c r="F232" i="12"/>
  <c r="E232" i="12"/>
  <c r="D232" i="12"/>
  <c r="C232" i="12"/>
  <c r="B232" i="12"/>
  <c r="A232" i="12"/>
  <c r="P231" i="12"/>
  <c r="O231" i="12"/>
  <c r="N231" i="12"/>
  <c r="M231" i="12"/>
  <c r="L231" i="12"/>
  <c r="K231" i="12"/>
  <c r="J231" i="12"/>
  <c r="I231" i="12"/>
  <c r="H231" i="12"/>
  <c r="G231" i="12"/>
  <c r="F231" i="12"/>
  <c r="E231" i="12"/>
  <c r="D231" i="12"/>
  <c r="C231" i="12"/>
  <c r="B231" i="12"/>
  <c r="A231" i="12"/>
  <c r="P230" i="12"/>
  <c r="O230" i="12"/>
  <c r="N230" i="12"/>
  <c r="M230" i="12"/>
  <c r="L230" i="12"/>
  <c r="K230" i="12"/>
  <c r="J230" i="12"/>
  <c r="I230" i="12"/>
  <c r="H230" i="12"/>
  <c r="G230" i="12"/>
  <c r="F230" i="12"/>
  <c r="E230" i="12"/>
  <c r="D230" i="12"/>
  <c r="C230" i="12"/>
  <c r="B230" i="12"/>
  <c r="A230" i="12"/>
  <c r="P229" i="12"/>
  <c r="O229" i="12"/>
  <c r="N229" i="12"/>
  <c r="M229" i="12"/>
  <c r="L229" i="12"/>
  <c r="K229" i="12"/>
  <c r="J229" i="12"/>
  <c r="I229" i="12"/>
  <c r="H229" i="12"/>
  <c r="G229" i="12"/>
  <c r="F229" i="12"/>
  <c r="E229" i="12"/>
  <c r="D229" i="12"/>
  <c r="C229" i="12"/>
  <c r="B229" i="12"/>
  <c r="A229" i="12"/>
  <c r="P228" i="12"/>
  <c r="O228" i="12"/>
  <c r="N228" i="12"/>
  <c r="M228" i="12"/>
  <c r="L228" i="12"/>
  <c r="K228" i="12"/>
  <c r="J228" i="12"/>
  <c r="I228" i="12"/>
  <c r="H228" i="12"/>
  <c r="G228" i="12"/>
  <c r="F228" i="12"/>
  <c r="E228" i="12"/>
  <c r="D228" i="12"/>
  <c r="C228" i="12"/>
  <c r="B228" i="12"/>
  <c r="A228" i="12"/>
  <c r="P227" i="12"/>
  <c r="O227" i="12"/>
  <c r="N227" i="12"/>
  <c r="M227" i="12"/>
  <c r="L227" i="12"/>
  <c r="K227" i="12"/>
  <c r="J227" i="12"/>
  <c r="I227" i="12"/>
  <c r="H227" i="12"/>
  <c r="G227" i="12"/>
  <c r="F227" i="12"/>
  <c r="E227" i="12"/>
  <c r="D227" i="12"/>
  <c r="C227" i="12"/>
  <c r="B227" i="12"/>
  <c r="A227" i="12"/>
  <c r="P226" i="12"/>
  <c r="O226" i="12"/>
  <c r="N226" i="12"/>
  <c r="M226" i="12"/>
  <c r="L226" i="12"/>
  <c r="K226" i="12"/>
  <c r="J226" i="12"/>
  <c r="I226" i="12"/>
  <c r="H226" i="12"/>
  <c r="G226" i="12"/>
  <c r="F226" i="12"/>
  <c r="E226" i="12"/>
  <c r="D226" i="12"/>
  <c r="C226" i="12"/>
  <c r="B226" i="12"/>
  <c r="A226" i="12"/>
  <c r="P225" i="12"/>
  <c r="O225" i="12"/>
  <c r="N225" i="12"/>
  <c r="M225" i="12"/>
  <c r="L225" i="12"/>
  <c r="K225" i="12"/>
  <c r="J225" i="12"/>
  <c r="I225" i="12"/>
  <c r="H225" i="12"/>
  <c r="G225" i="12"/>
  <c r="F225" i="12"/>
  <c r="E225" i="12"/>
  <c r="D225" i="12"/>
  <c r="C225" i="12"/>
  <c r="B225" i="12"/>
  <c r="A225" i="12"/>
  <c r="P224" i="12"/>
  <c r="O224" i="12"/>
  <c r="N224" i="12"/>
  <c r="M224" i="12"/>
  <c r="L224" i="12"/>
  <c r="K224" i="12"/>
  <c r="J224" i="12"/>
  <c r="I224" i="12"/>
  <c r="H224" i="12"/>
  <c r="G224" i="12"/>
  <c r="F224" i="12"/>
  <c r="E224" i="12"/>
  <c r="D224" i="12"/>
  <c r="C224" i="12"/>
  <c r="B224" i="12"/>
  <c r="A224" i="12"/>
  <c r="P223" i="12"/>
  <c r="O223" i="12"/>
  <c r="N223" i="12"/>
  <c r="M223" i="12"/>
  <c r="L223" i="12"/>
  <c r="K223" i="12"/>
  <c r="J223" i="12"/>
  <c r="I223" i="12"/>
  <c r="H223" i="12"/>
  <c r="G223" i="12"/>
  <c r="F223" i="12"/>
  <c r="E223" i="12"/>
  <c r="D223" i="12"/>
  <c r="C223" i="12"/>
  <c r="B223" i="12"/>
  <c r="A223" i="12"/>
  <c r="P222" i="12"/>
  <c r="O222" i="12"/>
  <c r="N222" i="12"/>
  <c r="M222" i="12"/>
  <c r="L222" i="12"/>
  <c r="K222" i="12"/>
  <c r="J222" i="12"/>
  <c r="I222" i="12"/>
  <c r="H222" i="12"/>
  <c r="G222" i="12"/>
  <c r="F222" i="12"/>
  <c r="E222" i="12"/>
  <c r="D222" i="12"/>
  <c r="C222" i="12"/>
  <c r="B222" i="12"/>
  <c r="A222" i="12"/>
  <c r="P221" i="12"/>
  <c r="O221" i="12"/>
  <c r="N221" i="12"/>
  <c r="M221" i="12"/>
  <c r="L221" i="12"/>
  <c r="K221" i="12"/>
  <c r="J221" i="12"/>
  <c r="I221" i="12"/>
  <c r="H221" i="12"/>
  <c r="G221" i="12"/>
  <c r="F221" i="12"/>
  <c r="E221" i="12"/>
  <c r="D221" i="12"/>
  <c r="C221" i="12"/>
  <c r="B221" i="12"/>
  <c r="A221" i="12"/>
  <c r="P220" i="12"/>
  <c r="O220" i="12"/>
  <c r="N220" i="12"/>
  <c r="M220" i="12"/>
  <c r="L220" i="12"/>
  <c r="K220" i="12"/>
  <c r="J220" i="12"/>
  <c r="I220" i="12"/>
  <c r="H220" i="12"/>
  <c r="G220" i="12"/>
  <c r="F220" i="12"/>
  <c r="E220" i="12"/>
  <c r="D220" i="12"/>
  <c r="C220" i="12"/>
  <c r="B220" i="12"/>
  <c r="A220" i="12"/>
  <c r="P219" i="12"/>
  <c r="O219" i="12"/>
  <c r="N219" i="12"/>
  <c r="M219" i="12"/>
  <c r="L219" i="12"/>
  <c r="K219" i="12"/>
  <c r="J219" i="12"/>
  <c r="I219" i="12"/>
  <c r="H219" i="12"/>
  <c r="G219" i="12"/>
  <c r="F219" i="12"/>
  <c r="E219" i="12"/>
  <c r="D219" i="12"/>
  <c r="C219" i="12"/>
  <c r="B219" i="12"/>
  <c r="A219" i="12"/>
  <c r="P218" i="12"/>
  <c r="O218" i="12"/>
  <c r="N218" i="12"/>
  <c r="M218" i="12"/>
  <c r="L218" i="12"/>
  <c r="K218" i="12"/>
  <c r="J218" i="12"/>
  <c r="I218" i="12"/>
  <c r="H218" i="12"/>
  <c r="G218" i="12"/>
  <c r="F218" i="12"/>
  <c r="E218" i="12"/>
  <c r="D218" i="12"/>
  <c r="C218" i="12"/>
  <c r="B218" i="12"/>
  <c r="A218" i="12"/>
  <c r="P217" i="12"/>
  <c r="O217" i="12"/>
  <c r="N217" i="12"/>
  <c r="M217" i="12"/>
  <c r="L217" i="12"/>
  <c r="K217" i="12"/>
  <c r="J217" i="12"/>
  <c r="I217" i="12"/>
  <c r="H217" i="12"/>
  <c r="G217" i="12"/>
  <c r="F217" i="12"/>
  <c r="E217" i="12"/>
  <c r="D217" i="12"/>
  <c r="C217" i="12"/>
  <c r="B217" i="12"/>
  <c r="A217" i="12"/>
  <c r="P216" i="12"/>
  <c r="O216" i="12"/>
  <c r="N216" i="12"/>
  <c r="M216" i="12"/>
  <c r="L216" i="12"/>
  <c r="K216" i="12"/>
  <c r="J216" i="12"/>
  <c r="I216" i="12"/>
  <c r="H216" i="12"/>
  <c r="G216" i="12"/>
  <c r="F216" i="12"/>
  <c r="E216" i="12"/>
  <c r="D216" i="12"/>
  <c r="C216" i="12"/>
  <c r="B216" i="12"/>
  <c r="A216" i="12"/>
  <c r="P215" i="12"/>
  <c r="O215" i="12"/>
  <c r="N215" i="12"/>
  <c r="M215" i="12"/>
  <c r="L215" i="12"/>
  <c r="K215" i="12"/>
  <c r="J215" i="12"/>
  <c r="I215" i="12"/>
  <c r="H215" i="12"/>
  <c r="G215" i="12"/>
  <c r="F215" i="12"/>
  <c r="E215" i="12"/>
  <c r="D215" i="12"/>
  <c r="C215" i="12"/>
  <c r="B215" i="12"/>
  <c r="A215" i="12"/>
  <c r="P214" i="12"/>
  <c r="O214" i="12"/>
  <c r="N214" i="12"/>
  <c r="M214" i="12"/>
  <c r="L214" i="12"/>
  <c r="K214" i="12"/>
  <c r="J214" i="12"/>
  <c r="I214" i="12"/>
  <c r="H214" i="12"/>
  <c r="G214" i="12"/>
  <c r="F214" i="12"/>
  <c r="E214" i="12"/>
  <c r="D214" i="12"/>
  <c r="C214" i="12"/>
  <c r="B214" i="12"/>
  <c r="A214" i="12"/>
  <c r="P213" i="12"/>
  <c r="O213" i="12"/>
  <c r="N213" i="12"/>
  <c r="M213" i="12"/>
  <c r="L213" i="12"/>
  <c r="K213" i="12"/>
  <c r="J213" i="12"/>
  <c r="I213" i="12"/>
  <c r="H213" i="12"/>
  <c r="G213" i="12"/>
  <c r="F213" i="12"/>
  <c r="E213" i="12"/>
  <c r="D213" i="12"/>
  <c r="C213" i="12"/>
  <c r="B213" i="12"/>
  <c r="A213" i="12"/>
  <c r="P212" i="12"/>
  <c r="O212" i="12"/>
  <c r="N212" i="12"/>
  <c r="M212" i="12"/>
  <c r="L212" i="12"/>
  <c r="K212" i="12"/>
  <c r="J212" i="12"/>
  <c r="I212" i="12"/>
  <c r="H212" i="12"/>
  <c r="G212" i="12"/>
  <c r="F212" i="12"/>
  <c r="E212" i="12"/>
  <c r="D212" i="12"/>
  <c r="C212" i="12"/>
  <c r="B212" i="12"/>
  <c r="A212" i="12"/>
  <c r="P211" i="12"/>
  <c r="O211" i="12"/>
  <c r="N211" i="12"/>
  <c r="M211" i="12"/>
  <c r="L211" i="12"/>
  <c r="K211" i="12"/>
  <c r="J211" i="12"/>
  <c r="I211" i="12"/>
  <c r="H211" i="12"/>
  <c r="G211" i="12"/>
  <c r="F211" i="12"/>
  <c r="E211" i="12"/>
  <c r="D211" i="12"/>
  <c r="C211" i="12"/>
  <c r="B211" i="12"/>
  <c r="A211" i="12"/>
  <c r="P210" i="12"/>
  <c r="O210" i="12"/>
  <c r="N210" i="12"/>
  <c r="M210" i="12"/>
  <c r="L210" i="12"/>
  <c r="K210" i="12"/>
  <c r="J210" i="12"/>
  <c r="I210" i="12"/>
  <c r="H210" i="12"/>
  <c r="G210" i="12"/>
  <c r="F210" i="12"/>
  <c r="E210" i="12"/>
  <c r="D210" i="12"/>
  <c r="C210" i="12"/>
  <c r="B210" i="12"/>
  <c r="A210" i="12"/>
  <c r="P209" i="12"/>
  <c r="O209" i="12"/>
  <c r="N209" i="12"/>
  <c r="M209" i="12"/>
  <c r="L209" i="12"/>
  <c r="K209" i="12"/>
  <c r="J209" i="12"/>
  <c r="I209" i="12"/>
  <c r="H209" i="12"/>
  <c r="G209" i="12"/>
  <c r="F209" i="12"/>
  <c r="E209" i="12"/>
  <c r="D209" i="12"/>
  <c r="C209" i="12"/>
  <c r="B209" i="12"/>
  <c r="A209" i="12"/>
  <c r="P208" i="12"/>
  <c r="O208" i="12"/>
  <c r="N208" i="12"/>
  <c r="M208" i="12"/>
  <c r="L208" i="12"/>
  <c r="K208" i="12"/>
  <c r="J208" i="12"/>
  <c r="I208" i="12"/>
  <c r="H208" i="12"/>
  <c r="G208" i="12"/>
  <c r="F208" i="12"/>
  <c r="E208" i="12"/>
  <c r="D208" i="12"/>
  <c r="C208" i="12"/>
  <c r="B208" i="12"/>
  <c r="A208" i="12"/>
  <c r="P207" i="12"/>
  <c r="O207" i="12"/>
  <c r="N207" i="12"/>
  <c r="M207" i="12"/>
  <c r="L207" i="12"/>
  <c r="K207" i="12"/>
  <c r="J207" i="12"/>
  <c r="I207" i="12"/>
  <c r="H207" i="12"/>
  <c r="G207" i="12"/>
  <c r="F207" i="12"/>
  <c r="E207" i="12"/>
  <c r="D207" i="12"/>
  <c r="C207" i="12"/>
  <c r="B207" i="12"/>
  <c r="A207" i="12"/>
  <c r="P206" i="12"/>
  <c r="O206" i="12"/>
  <c r="N206" i="12"/>
  <c r="M206" i="12"/>
  <c r="L206" i="12"/>
  <c r="K206" i="12"/>
  <c r="J206" i="12"/>
  <c r="I206" i="12"/>
  <c r="H206" i="12"/>
  <c r="G206" i="12"/>
  <c r="F206" i="12"/>
  <c r="E206" i="12"/>
  <c r="D206" i="12"/>
  <c r="C206" i="12"/>
  <c r="B206" i="12"/>
  <c r="A206" i="12"/>
  <c r="P205" i="12"/>
  <c r="O205" i="12"/>
  <c r="N205" i="12"/>
  <c r="M205" i="12"/>
  <c r="L205" i="12"/>
  <c r="K205" i="12"/>
  <c r="J205" i="12"/>
  <c r="I205" i="12"/>
  <c r="H205" i="12"/>
  <c r="G205" i="12"/>
  <c r="F205" i="12"/>
  <c r="E205" i="12"/>
  <c r="D205" i="12"/>
  <c r="C205" i="12"/>
  <c r="B205" i="12"/>
  <c r="A205" i="12"/>
  <c r="P204" i="12"/>
  <c r="O204" i="12"/>
  <c r="N204" i="12"/>
  <c r="M204" i="12"/>
  <c r="L204" i="12"/>
  <c r="K204" i="12"/>
  <c r="J204" i="12"/>
  <c r="I204" i="12"/>
  <c r="H204" i="12"/>
  <c r="G204" i="12"/>
  <c r="F204" i="12"/>
  <c r="E204" i="12"/>
  <c r="D204" i="12"/>
  <c r="C204" i="12"/>
  <c r="B204" i="12"/>
  <c r="A204" i="12"/>
  <c r="P203" i="12"/>
  <c r="O203" i="12"/>
  <c r="N203" i="12"/>
  <c r="M203" i="12"/>
  <c r="L203" i="12"/>
  <c r="K203" i="12"/>
  <c r="J203" i="12"/>
  <c r="I203" i="12"/>
  <c r="H203" i="12"/>
  <c r="G203" i="12"/>
  <c r="F203" i="12"/>
  <c r="E203" i="12"/>
  <c r="D203" i="12"/>
  <c r="C203" i="12"/>
  <c r="B203" i="12"/>
  <c r="A203" i="12"/>
  <c r="P202" i="12"/>
  <c r="O202" i="12"/>
  <c r="N202" i="12"/>
  <c r="M202" i="12"/>
  <c r="L202" i="12"/>
  <c r="K202" i="12"/>
  <c r="J202" i="12"/>
  <c r="I202" i="12"/>
  <c r="H202" i="12"/>
  <c r="G202" i="12"/>
  <c r="F202" i="12"/>
  <c r="E202" i="12"/>
  <c r="D202" i="12"/>
  <c r="C202" i="12"/>
  <c r="B202" i="12"/>
  <c r="A202" i="12"/>
  <c r="P201" i="12"/>
  <c r="O201" i="12"/>
  <c r="N201" i="12"/>
  <c r="M201" i="12"/>
  <c r="L201" i="12"/>
  <c r="K201" i="12"/>
  <c r="J201" i="12"/>
  <c r="I201" i="12"/>
  <c r="H201" i="12"/>
  <c r="G201" i="12"/>
  <c r="F201" i="12"/>
  <c r="E201" i="12"/>
  <c r="D201" i="12"/>
  <c r="C201" i="12"/>
  <c r="B201" i="12"/>
  <c r="A201" i="12"/>
  <c r="P200" i="12"/>
  <c r="O200" i="12"/>
  <c r="N200" i="12"/>
  <c r="M200" i="12"/>
  <c r="L200" i="12"/>
  <c r="K200" i="12"/>
  <c r="J200" i="12"/>
  <c r="I200" i="12"/>
  <c r="H200" i="12"/>
  <c r="G200" i="12"/>
  <c r="F200" i="12"/>
  <c r="E200" i="12"/>
  <c r="D200" i="12"/>
  <c r="C200" i="12"/>
  <c r="B200" i="12"/>
  <c r="A200" i="12"/>
  <c r="P199" i="12"/>
  <c r="O199" i="12"/>
  <c r="N199" i="12"/>
  <c r="M199" i="12"/>
  <c r="L199" i="12"/>
  <c r="K199" i="12"/>
  <c r="J199" i="12"/>
  <c r="I199" i="12"/>
  <c r="H199" i="12"/>
  <c r="G199" i="12"/>
  <c r="F199" i="12"/>
  <c r="E199" i="12"/>
  <c r="D199" i="12"/>
  <c r="C199" i="12"/>
  <c r="B199" i="12"/>
  <c r="A199" i="12"/>
  <c r="P198" i="12"/>
  <c r="O198" i="12"/>
  <c r="N198" i="12"/>
  <c r="M198" i="12"/>
  <c r="L198" i="12"/>
  <c r="K198" i="12"/>
  <c r="J198" i="12"/>
  <c r="I198" i="12"/>
  <c r="H198" i="12"/>
  <c r="G198" i="12"/>
  <c r="F198" i="12"/>
  <c r="E198" i="12"/>
  <c r="D198" i="12"/>
  <c r="C198" i="12"/>
  <c r="B198" i="12"/>
  <c r="A198" i="12"/>
  <c r="P197" i="12"/>
  <c r="O197" i="12"/>
  <c r="N197" i="12"/>
  <c r="M197" i="12"/>
  <c r="L197" i="12"/>
  <c r="K197" i="12"/>
  <c r="J197" i="12"/>
  <c r="I197" i="12"/>
  <c r="H197" i="12"/>
  <c r="G197" i="12"/>
  <c r="F197" i="12"/>
  <c r="E197" i="12"/>
  <c r="D197" i="12"/>
  <c r="C197" i="12"/>
  <c r="B197" i="12"/>
  <c r="A197" i="12"/>
  <c r="P196" i="12"/>
  <c r="O196" i="12"/>
  <c r="N196" i="12"/>
  <c r="M196" i="12"/>
  <c r="L196" i="12"/>
  <c r="K196" i="12"/>
  <c r="J196" i="12"/>
  <c r="I196" i="12"/>
  <c r="H196" i="12"/>
  <c r="G196" i="12"/>
  <c r="F196" i="12"/>
  <c r="E196" i="12"/>
  <c r="D196" i="12"/>
  <c r="C196" i="12"/>
  <c r="B196" i="12"/>
  <c r="A196" i="12"/>
  <c r="P195" i="12"/>
  <c r="O195" i="12"/>
  <c r="N195" i="12"/>
  <c r="M195" i="12"/>
  <c r="L195" i="12"/>
  <c r="K195" i="12"/>
  <c r="J195" i="12"/>
  <c r="I195" i="12"/>
  <c r="H195" i="12"/>
  <c r="G195" i="12"/>
  <c r="F195" i="12"/>
  <c r="E195" i="12"/>
  <c r="D195" i="12"/>
  <c r="C195" i="12"/>
  <c r="B195" i="12"/>
  <c r="A195" i="12"/>
  <c r="P194" i="12"/>
  <c r="O194" i="12"/>
  <c r="N194" i="12"/>
  <c r="M194" i="12"/>
  <c r="L194" i="12"/>
  <c r="K194" i="12"/>
  <c r="J194" i="12"/>
  <c r="I194" i="12"/>
  <c r="H194" i="12"/>
  <c r="G194" i="12"/>
  <c r="F194" i="12"/>
  <c r="E194" i="12"/>
  <c r="D194" i="12"/>
  <c r="C194" i="12"/>
  <c r="B194" i="12"/>
  <c r="A194" i="12"/>
  <c r="P193" i="12"/>
  <c r="O193" i="12"/>
  <c r="N193" i="12"/>
  <c r="M193" i="12"/>
  <c r="L193" i="12"/>
  <c r="K193" i="12"/>
  <c r="J193" i="12"/>
  <c r="I193" i="12"/>
  <c r="H193" i="12"/>
  <c r="G193" i="12"/>
  <c r="F193" i="12"/>
  <c r="E193" i="12"/>
  <c r="D193" i="12"/>
  <c r="C193" i="12"/>
  <c r="B193" i="12"/>
  <c r="A193" i="12"/>
  <c r="P192" i="12"/>
  <c r="O192" i="12"/>
  <c r="N192" i="12"/>
  <c r="M192" i="12"/>
  <c r="L192" i="12"/>
  <c r="K192" i="12"/>
  <c r="J192" i="12"/>
  <c r="I192" i="12"/>
  <c r="H192" i="12"/>
  <c r="G192" i="12"/>
  <c r="F192" i="12"/>
  <c r="E192" i="12"/>
  <c r="D192" i="12"/>
  <c r="C192" i="12"/>
  <c r="B192" i="12"/>
  <c r="A192" i="12"/>
  <c r="P191" i="12"/>
  <c r="O191" i="12"/>
  <c r="N191" i="12"/>
  <c r="M191" i="12"/>
  <c r="L191" i="12"/>
  <c r="K191" i="12"/>
  <c r="J191" i="12"/>
  <c r="I191" i="12"/>
  <c r="H191" i="12"/>
  <c r="G191" i="12"/>
  <c r="F191" i="12"/>
  <c r="E191" i="12"/>
  <c r="D191" i="12"/>
  <c r="C191" i="12"/>
  <c r="B191" i="12"/>
  <c r="A191" i="12"/>
  <c r="P190" i="12"/>
  <c r="O190" i="12"/>
  <c r="N190" i="12"/>
  <c r="M190" i="12"/>
  <c r="L190" i="12"/>
  <c r="K190" i="12"/>
  <c r="J190" i="12"/>
  <c r="I190" i="12"/>
  <c r="H190" i="12"/>
  <c r="G190" i="12"/>
  <c r="F190" i="12"/>
  <c r="E190" i="12"/>
  <c r="D190" i="12"/>
  <c r="C190" i="12"/>
  <c r="B190" i="12"/>
  <c r="A190" i="12"/>
  <c r="P189" i="12"/>
  <c r="O189" i="12"/>
  <c r="N189" i="12"/>
  <c r="M189" i="12"/>
  <c r="L189" i="12"/>
  <c r="K189" i="12"/>
  <c r="J189" i="12"/>
  <c r="I189" i="12"/>
  <c r="H189" i="12"/>
  <c r="G189" i="12"/>
  <c r="F189" i="12"/>
  <c r="E189" i="12"/>
  <c r="D189" i="12"/>
  <c r="C189" i="12"/>
  <c r="B189" i="12"/>
  <c r="A189" i="12"/>
  <c r="P188" i="12"/>
  <c r="O188" i="12"/>
  <c r="N188" i="12"/>
  <c r="M188" i="12"/>
  <c r="L188" i="12"/>
  <c r="K188" i="12"/>
  <c r="J188" i="12"/>
  <c r="I188" i="12"/>
  <c r="H188" i="12"/>
  <c r="G188" i="12"/>
  <c r="F188" i="12"/>
  <c r="E188" i="12"/>
  <c r="D188" i="12"/>
  <c r="C188" i="12"/>
  <c r="B188" i="12"/>
  <c r="A188" i="12"/>
  <c r="P187" i="12"/>
  <c r="O187" i="12"/>
  <c r="N187" i="12"/>
  <c r="M187" i="12"/>
  <c r="L187" i="12"/>
  <c r="K187" i="12"/>
  <c r="J187" i="12"/>
  <c r="I187" i="12"/>
  <c r="H187" i="12"/>
  <c r="G187" i="12"/>
  <c r="F187" i="12"/>
  <c r="E187" i="12"/>
  <c r="D187" i="12"/>
  <c r="C187" i="12"/>
  <c r="B187" i="12"/>
  <c r="A187" i="12"/>
  <c r="P186" i="12"/>
  <c r="O186" i="12"/>
  <c r="N186" i="12"/>
  <c r="M186" i="12"/>
  <c r="L186" i="12"/>
  <c r="K186" i="12"/>
  <c r="J186" i="12"/>
  <c r="I186" i="12"/>
  <c r="H186" i="12"/>
  <c r="G186" i="12"/>
  <c r="F186" i="12"/>
  <c r="E186" i="12"/>
  <c r="D186" i="12"/>
  <c r="C186" i="12"/>
  <c r="B186" i="12"/>
  <c r="A186" i="12"/>
  <c r="P185" i="12"/>
  <c r="O185" i="12"/>
  <c r="N185" i="12"/>
  <c r="M185" i="12"/>
  <c r="L185" i="12"/>
  <c r="K185" i="12"/>
  <c r="J185" i="12"/>
  <c r="I185" i="12"/>
  <c r="H185" i="12"/>
  <c r="G185" i="12"/>
  <c r="F185" i="12"/>
  <c r="E185" i="12"/>
  <c r="D185" i="12"/>
  <c r="C185" i="12"/>
  <c r="B185" i="12"/>
  <c r="A185" i="12"/>
  <c r="P184" i="12"/>
  <c r="O184" i="12"/>
  <c r="N184" i="12"/>
  <c r="M184" i="12"/>
  <c r="L184" i="12"/>
  <c r="K184" i="12"/>
  <c r="J184" i="12"/>
  <c r="I184" i="12"/>
  <c r="H184" i="12"/>
  <c r="G184" i="12"/>
  <c r="F184" i="12"/>
  <c r="E184" i="12"/>
  <c r="D184" i="12"/>
  <c r="C184" i="12"/>
  <c r="B184" i="12"/>
  <c r="A184" i="12"/>
  <c r="P183" i="12"/>
  <c r="O183" i="12"/>
  <c r="N183" i="12"/>
  <c r="M183" i="12"/>
  <c r="L183" i="12"/>
  <c r="K183" i="12"/>
  <c r="J183" i="12"/>
  <c r="I183" i="12"/>
  <c r="H183" i="12"/>
  <c r="G183" i="12"/>
  <c r="F183" i="12"/>
  <c r="E183" i="12"/>
  <c r="D183" i="12"/>
  <c r="C183" i="12"/>
  <c r="B183" i="12"/>
  <c r="A183" i="12"/>
  <c r="P182" i="12"/>
  <c r="O182" i="12"/>
  <c r="N182" i="12"/>
  <c r="M182" i="12"/>
  <c r="L182" i="12"/>
  <c r="K182" i="12"/>
  <c r="J182" i="12"/>
  <c r="I182" i="12"/>
  <c r="H182" i="12"/>
  <c r="G182" i="12"/>
  <c r="F182" i="12"/>
  <c r="E182" i="12"/>
  <c r="D182" i="12"/>
  <c r="C182" i="12"/>
  <c r="B182" i="12"/>
  <c r="A182" i="12"/>
  <c r="P181" i="12"/>
  <c r="O181" i="12"/>
  <c r="N181" i="12"/>
  <c r="M181" i="12"/>
  <c r="L181" i="12"/>
  <c r="K181" i="12"/>
  <c r="J181" i="12"/>
  <c r="I181" i="12"/>
  <c r="H181" i="12"/>
  <c r="G181" i="12"/>
  <c r="F181" i="12"/>
  <c r="E181" i="12"/>
  <c r="D181" i="12"/>
  <c r="C181" i="12"/>
  <c r="B181" i="12"/>
  <c r="A181" i="12"/>
  <c r="P180" i="12"/>
  <c r="O180" i="12"/>
  <c r="N180" i="12"/>
  <c r="M180" i="12"/>
  <c r="L180" i="12"/>
  <c r="K180" i="12"/>
  <c r="J180" i="12"/>
  <c r="I180" i="12"/>
  <c r="H180" i="12"/>
  <c r="G180" i="12"/>
  <c r="F180" i="12"/>
  <c r="E180" i="12"/>
  <c r="D180" i="12"/>
  <c r="C180" i="12"/>
  <c r="B180" i="12"/>
  <c r="A180" i="12"/>
  <c r="P179" i="12"/>
  <c r="O179" i="12"/>
  <c r="N179" i="12"/>
  <c r="M179" i="12"/>
  <c r="L179" i="12"/>
  <c r="K179" i="12"/>
  <c r="J179" i="12"/>
  <c r="I179" i="12"/>
  <c r="H179" i="12"/>
  <c r="G179" i="12"/>
  <c r="F179" i="12"/>
  <c r="E179" i="12"/>
  <c r="D179" i="12"/>
  <c r="C179" i="12"/>
  <c r="B179" i="12"/>
  <c r="A179" i="12"/>
  <c r="P178" i="12"/>
  <c r="O178" i="12"/>
  <c r="N178" i="12"/>
  <c r="M178" i="12"/>
  <c r="L178" i="12"/>
  <c r="K178" i="12"/>
  <c r="J178" i="12"/>
  <c r="I178" i="12"/>
  <c r="H178" i="12"/>
  <c r="G178" i="12"/>
  <c r="F178" i="12"/>
  <c r="E178" i="12"/>
  <c r="D178" i="12"/>
  <c r="C178" i="12"/>
  <c r="B178" i="12"/>
  <c r="A178" i="12"/>
  <c r="P177" i="12"/>
  <c r="O177" i="12"/>
  <c r="N177" i="12"/>
  <c r="M177" i="12"/>
  <c r="L177" i="12"/>
  <c r="K177" i="12"/>
  <c r="J177" i="12"/>
  <c r="I177" i="12"/>
  <c r="H177" i="12"/>
  <c r="G177" i="12"/>
  <c r="F177" i="12"/>
  <c r="E177" i="12"/>
  <c r="D177" i="12"/>
  <c r="C177" i="12"/>
  <c r="B177" i="12"/>
  <c r="A177" i="12"/>
  <c r="P176" i="12"/>
  <c r="O176" i="12"/>
  <c r="N176" i="12"/>
  <c r="M176" i="12"/>
  <c r="L176" i="12"/>
  <c r="K176" i="12"/>
  <c r="J176" i="12"/>
  <c r="I176" i="12"/>
  <c r="H176" i="12"/>
  <c r="G176" i="12"/>
  <c r="F176" i="12"/>
  <c r="E176" i="12"/>
  <c r="D176" i="12"/>
  <c r="C176" i="12"/>
  <c r="B176" i="12"/>
  <c r="A176" i="12"/>
  <c r="P175" i="12"/>
  <c r="O175" i="12"/>
  <c r="N175" i="12"/>
  <c r="M175" i="12"/>
  <c r="L175" i="12"/>
  <c r="K175" i="12"/>
  <c r="J175" i="12"/>
  <c r="I175" i="12"/>
  <c r="H175" i="12"/>
  <c r="G175" i="12"/>
  <c r="F175" i="12"/>
  <c r="E175" i="12"/>
  <c r="D175" i="12"/>
  <c r="C175" i="12"/>
  <c r="B175" i="12"/>
  <c r="A175" i="12"/>
  <c r="P174" i="12"/>
  <c r="O174" i="12"/>
  <c r="N174" i="12"/>
  <c r="M174" i="12"/>
  <c r="L174" i="12"/>
  <c r="K174" i="12"/>
  <c r="J174" i="12"/>
  <c r="I174" i="12"/>
  <c r="H174" i="12"/>
  <c r="G174" i="12"/>
  <c r="F174" i="12"/>
  <c r="E174" i="12"/>
  <c r="D174" i="12"/>
  <c r="C174" i="12"/>
  <c r="B174" i="12"/>
  <c r="A174" i="12"/>
  <c r="P173" i="12"/>
  <c r="O173" i="12"/>
  <c r="N173" i="12"/>
  <c r="M173" i="12"/>
  <c r="L173" i="12"/>
  <c r="K173" i="12"/>
  <c r="J173" i="12"/>
  <c r="I173" i="12"/>
  <c r="H173" i="12"/>
  <c r="G173" i="12"/>
  <c r="F173" i="12"/>
  <c r="E173" i="12"/>
  <c r="D173" i="12"/>
  <c r="C173" i="12"/>
  <c r="B173" i="12"/>
  <c r="A173" i="12"/>
  <c r="P172" i="12"/>
  <c r="O172" i="12"/>
  <c r="N172" i="12"/>
  <c r="M172" i="12"/>
  <c r="L172" i="12"/>
  <c r="K172" i="12"/>
  <c r="J172" i="12"/>
  <c r="I172" i="12"/>
  <c r="H172" i="12"/>
  <c r="G172" i="12"/>
  <c r="F172" i="12"/>
  <c r="E172" i="12"/>
  <c r="D172" i="12"/>
  <c r="C172" i="12"/>
  <c r="B172" i="12"/>
  <c r="A172" i="12"/>
  <c r="P171" i="12"/>
  <c r="O171" i="12"/>
  <c r="N171" i="12"/>
  <c r="M171" i="12"/>
  <c r="L171" i="12"/>
  <c r="K171" i="12"/>
  <c r="J171" i="12"/>
  <c r="I171" i="12"/>
  <c r="H171" i="12"/>
  <c r="G171" i="12"/>
  <c r="F171" i="12"/>
  <c r="E171" i="12"/>
  <c r="D171" i="12"/>
  <c r="C171" i="12"/>
  <c r="B171" i="12"/>
  <c r="A171" i="12"/>
  <c r="P170" i="12"/>
  <c r="O170" i="12"/>
  <c r="N170" i="12"/>
  <c r="M170" i="12"/>
  <c r="L170" i="12"/>
  <c r="K170" i="12"/>
  <c r="J170" i="12"/>
  <c r="I170" i="12"/>
  <c r="H170" i="12"/>
  <c r="G170" i="12"/>
  <c r="F170" i="12"/>
  <c r="E170" i="12"/>
  <c r="D170" i="12"/>
  <c r="C170" i="12"/>
  <c r="B170" i="12"/>
  <c r="A170" i="12"/>
  <c r="P169" i="12"/>
  <c r="O169" i="12"/>
  <c r="N169" i="12"/>
  <c r="M169" i="12"/>
  <c r="L169" i="12"/>
  <c r="K169" i="12"/>
  <c r="J169" i="12"/>
  <c r="I169" i="12"/>
  <c r="H169" i="12"/>
  <c r="G169" i="12"/>
  <c r="F169" i="12"/>
  <c r="E169" i="12"/>
  <c r="D169" i="12"/>
  <c r="C169" i="12"/>
  <c r="B169" i="12"/>
  <c r="A169" i="12"/>
  <c r="P168" i="12"/>
  <c r="O168" i="12"/>
  <c r="N168" i="12"/>
  <c r="M168" i="12"/>
  <c r="L168" i="12"/>
  <c r="K168" i="12"/>
  <c r="J168" i="12"/>
  <c r="I168" i="12"/>
  <c r="H168" i="12"/>
  <c r="G168" i="12"/>
  <c r="F168" i="12"/>
  <c r="E168" i="12"/>
  <c r="D168" i="12"/>
  <c r="C168" i="12"/>
  <c r="B168" i="12"/>
  <c r="A168" i="12"/>
  <c r="P167" i="12"/>
  <c r="O167" i="12"/>
  <c r="N167" i="12"/>
  <c r="M167" i="12"/>
  <c r="L167" i="12"/>
  <c r="K167" i="12"/>
  <c r="J167" i="12"/>
  <c r="I167" i="12"/>
  <c r="H167" i="12"/>
  <c r="G167" i="12"/>
  <c r="F167" i="12"/>
  <c r="E167" i="12"/>
  <c r="D167" i="12"/>
  <c r="C167" i="12"/>
  <c r="B167" i="12"/>
  <c r="A167" i="12"/>
  <c r="P166" i="12"/>
  <c r="O166" i="12"/>
  <c r="N166" i="12"/>
  <c r="M166" i="12"/>
  <c r="L166" i="12"/>
  <c r="K166" i="12"/>
  <c r="J166" i="12"/>
  <c r="I166" i="12"/>
  <c r="H166" i="12"/>
  <c r="G166" i="12"/>
  <c r="F166" i="12"/>
  <c r="E166" i="12"/>
  <c r="D166" i="12"/>
  <c r="C166" i="12"/>
  <c r="B166" i="12"/>
  <c r="A166" i="12"/>
  <c r="P165" i="12"/>
  <c r="O165" i="12"/>
  <c r="N165" i="12"/>
  <c r="M165" i="12"/>
  <c r="L165" i="12"/>
  <c r="K165" i="12"/>
  <c r="J165" i="12"/>
  <c r="I165" i="12"/>
  <c r="H165" i="12"/>
  <c r="G165" i="12"/>
  <c r="F165" i="12"/>
  <c r="E165" i="12"/>
  <c r="D165" i="12"/>
  <c r="C165" i="12"/>
  <c r="B165" i="12"/>
  <c r="A165" i="12"/>
  <c r="P164" i="12"/>
  <c r="O164" i="12"/>
  <c r="N164" i="12"/>
  <c r="M164" i="12"/>
  <c r="L164" i="12"/>
  <c r="K164" i="12"/>
  <c r="J164" i="12"/>
  <c r="I164" i="12"/>
  <c r="H164" i="12"/>
  <c r="G164" i="12"/>
  <c r="F164" i="12"/>
  <c r="E164" i="12"/>
  <c r="D164" i="12"/>
  <c r="C164" i="12"/>
  <c r="B164" i="12"/>
  <c r="A164" i="12"/>
  <c r="P163" i="12"/>
  <c r="O163" i="12"/>
  <c r="N163" i="12"/>
  <c r="M163" i="12"/>
  <c r="L163" i="12"/>
  <c r="K163" i="12"/>
  <c r="J163" i="12"/>
  <c r="I163" i="12"/>
  <c r="H163" i="12"/>
  <c r="G163" i="12"/>
  <c r="F163" i="12"/>
  <c r="E163" i="12"/>
  <c r="D163" i="12"/>
  <c r="C163" i="12"/>
  <c r="B163" i="12"/>
  <c r="A163" i="12"/>
  <c r="P162" i="12"/>
  <c r="O162" i="12"/>
  <c r="N162" i="12"/>
  <c r="M162" i="12"/>
  <c r="L162" i="12"/>
  <c r="K162" i="12"/>
  <c r="J162" i="12"/>
  <c r="I162" i="12"/>
  <c r="H162" i="12"/>
  <c r="G162" i="12"/>
  <c r="F162" i="12"/>
  <c r="E162" i="12"/>
  <c r="D162" i="12"/>
  <c r="C162" i="12"/>
  <c r="B162" i="12"/>
  <c r="A162" i="12"/>
  <c r="P161" i="12"/>
  <c r="O161" i="12"/>
  <c r="N161" i="12"/>
  <c r="M161" i="12"/>
  <c r="L161" i="12"/>
  <c r="K161" i="12"/>
  <c r="J161" i="12"/>
  <c r="I161" i="12"/>
  <c r="H161" i="12"/>
  <c r="G161" i="12"/>
  <c r="F161" i="12"/>
  <c r="E161" i="12"/>
  <c r="D161" i="12"/>
  <c r="C161" i="12"/>
  <c r="B161" i="12"/>
  <c r="A161" i="12"/>
  <c r="P160" i="12"/>
  <c r="O160" i="12"/>
  <c r="N160" i="12"/>
  <c r="M160" i="12"/>
  <c r="L160" i="12"/>
  <c r="K160" i="12"/>
  <c r="J160" i="12"/>
  <c r="I160" i="12"/>
  <c r="H160" i="12"/>
  <c r="G160" i="12"/>
  <c r="F160" i="12"/>
  <c r="E160" i="12"/>
  <c r="D160" i="12"/>
  <c r="C160" i="12"/>
  <c r="B160" i="12"/>
  <c r="A160" i="12"/>
  <c r="P159" i="12"/>
  <c r="O159" i="12"/>
  <c r="N159" i="12"/>
  <c r="M159" i="12"/>
  <c r="L159" i="12"/>
  <c r="K159" i="12"/>
  <c r="J159" i="12"/>
  <c r="I159" i="12"/>
  <c r="H159" i="12"/>
  <c r="G159" i="12"/>
  <c r="F159" i="12"/>
  <c r="E159" i="12"/>
  <c r="D159" i="12"/>
  <c r="C159" i="12"/>
  <c r="B159" i="12"/>
  <c r="A159" i="12"/>
  <c r="P158" i="12"/>
  <c r="O158" i="12"/>
  <c r="N158" i="12"/>
  <c r="M158" i="12"/>
  <c r="L158" i="12"/>
  <c r="K158" i="12"/>
  <c r="J158" i="12"/>
  <c r="I158" i="12"/>
  <c r="H158" i="12"/>
  <c r="G158" i="12"/>
  <c r="F158" i="12"/>
  <c r="E158" i="12"/>
  <c r="D158" i="12"/>
  <c r="C158" i="12"/>
  <c r="B158" i="12"/>
  <c r="A158" i="12"/>
  <c r="P157" i="12"/>
  <c r="O157" i="12"/>
  <c r="N157" i="12"/>
  <c r="M157" i="12"/>
  <c r="L157" i="12"/>
  <c r="K157" i="12"/>
  <c r="J157" i="12"/>
  <c r="I157" i="12"/>
  <c r="H157" i="12"/>
  <c r="G157" i="12"/>
  <c r="F157" i="12"/>
  <c r="E157" i="12"/>
  <c r="D157" i="12"/>
  <c r="C157" i="12"/>
  <c r="B157" i="12"/>
  <c r="A157" i="12"/>
  <c r="P156" i="12"/>
  <c r="O156" i="12"/>
  <c r="N156" i="12"/>
  <c r="M156" i="12"/>
  <c r="L156" i="12"/>
  <c r="K156" i="12"/>
  <c r="J156" i="12"/>
  <c r="I156" i="12"/>
  <c r="H156" i="12"/>
  <c r="G156" i="12"/>
  <c r="F156" i="12"/>
  <c r="E156" i="12"/>
  <c r="D156" i="12"/>
  <c r="C156" i="12"/>
  <c r="B156" i="12"/>
  <c r="A156" i="12"/>
  <c r="P155" i="12"/>
  <c r="O155" i="12"/>
  <c r="N155" i="12"/>
  <c r="M155" i="12"/>
  <c r="L155" i="12"/>
  <c r="K155" i="12"/>
  <c r="J155" i="12"/>
  <c r="I155" i="12"/>
  <c r="H155" i="12"/>
  <c r="G155" i="12"/>
  <c r="F155" i="12"/>
  <c r="E155" i="12"/>
  <c r="D155" i="12"/>
  <c r="C155" i="12"/>
  <c r="B155" i="12"/>
  <c r="A155" i="12"/>
  <c r="P154" i="12"/>
  <c r="O154" i="12"/>
  <c r="N154" i="12"/>
  <c r="M154" i="12"/>
  <c r="L154" i="12"/>
  <c r="K154" i="12"/>
  <c r="J154" i="12"/>
  <c r="I154" i="12"/>
  <c r="H154" i="12"/>
  <c r="G154" i="12"/>
  <c r="F154" i="12"/>
  <c r="E154" i="12"/>
  <c r="D154" i="12"/>
  <c r="C154" i="12"/>
  <c r="B154" i="12"/>
  <c r="A154" i="12"/>
  <c r="P153" i="12"/>
  <c r="O153" i="12"/>
  <c r="N153" i="12"/>
  <c r="M153" i="12"/>
  <c r="L153" i="12"/>
  <c r="K153" i="12"/>
  <c r="J153" i="12"/>
  <c r="I153" i="12"/>
  <c r="H153" i="12"/>
  <c r="G153" i="12"/>
  <c r="F153" i="12"/>
  <c r="E153" i="12"/>
  <c r="D153" i="12"/>
  <c r="C153" i="12"/>
  <c r="B153" i="12"/>
  <c r="A153" i="12"/>
  <c r="P152" i="12"/>
  <c r="O152" i="12"/>
  <c r="N152" i="12"/>
  <c r="M152" i="12"/>
  <c r="L152" i="12"/>
  <c r="K152" i="12"/>
  <c r="J152" i="12"/>
  <c r="I152" i="12"/>
  <c r="H152" i="12"/>
  <c r="G152" i="12"/>
  <c r="F152" i="12"/>
  <c r="E152" i="12"/>
  <c r="D152" i="12"/>
  <c r="C152" i="12"/>
  <c r="B152" i="12"/>
  <c r="A152" i="12"/>
  <c r="P151" i="12"/>
  <c r="O151" i="12"/>
  <c r="N151" i="12"/>
  <c r="M151" i="12"/>
  <c r="L151" i="12"/>
  <c r="K151" i="12"/>
  <c r="J151" i="12"/>
  <c r="I151" i="12"/>
  <c r="H151" i="12"/>
  <c r="G151" i="12"/>
  <c r="F151" i="12"/>
  <c r="E151" i="12"/>
  <c r="D151" i="12"/>
  <c r="C151" i="12"/>
  <c r="B151" i="12"/>
  <c r="A151" i="12"/>
  <c r="P150" i="12"/>
  <c r="O150" i="12"/>
  <c r="N150" i="12"/>
  <c r="M150" i="12"/>
  <c r="L150" i="12"/>
  <c r="K150" i="12"/>
  <c r="J150" i="12"/>
  <c r="I150" i="12"/>
  <c r="H150" i="12"/>
  <c r="G150" i="12"/>
  <c r="F150" i="12"/>
  <c r="E150" i="12"/>
  <c r="D150" i="12"/>
  <c r="C150" i="12"/>
  <c r="B150" i="12"/>
  <c r="A150" i="12"/>
  <c r="P149" i="12"/>
  <c r="O149" i="12"/>
  <c r="N149" i="12"/>
  <c r="M149" i="12"/>
  <c r="L149" i="12"/>
  <c r="K149" i="12"/>
  <c r="J149" i="12"/>
  <c r="I149" i="12"/>
  <c r="H149" i="12"/>
  <c r="G149" i="12"/>
  <c r="F149" i="12"/>
  <c r="E149" i="12"/>
  <c r="D149" i="12"/>
  <c r="C149" i="12"/>
  <c r="B149" i="12"/>
  <c r="A149" i="12"/>
  <c r="P148" i="12"/>
  <c r="O148" i="12"/>
  <c r="N148" i="12"/>
  <c r="M148" i="12"/>
  <c r="L148" i="12"/>
  <c r="K148" i="12"/>
  <c r="J148" i="12"/>
  <c r="I148" i="12"/>
  <c r="H148" i="12"/>
  <c r="G148" i="12"/>
  <c r="F148" i="12"/>
  <c r="E148" i="12"/>
  <c r="D148" i="12"/>
  <c r="C148" i="12"/>
  <c r="B148" i="12"/>
  <c r="A148" i="12"/>
  <c r="P147" i="12"/>
  <c r="O147" i="12"/>
  <c r="N147" i="12"/>
  <c r="M147" i="12"/>
  <c r="L147" i="12"/>
  <c r="K147" i="12"/>
  <c r="J147" i="12"/>
  <c r="I147" i="12"/>
  <c r="H147" i="12"/>
  <c r="G147" i="12"/>
  <c r="F147" i="12"/>
  <c r="E147" i="12"/>
  <c r="D147" i="12"/>
  <c r="C147" i="12"/>
  <c r="B147" i="12"/>
  <c r="A147" i="12"/>
  <c r="P146" i="12"/>
  <c r="O146" i="12"/>
  <c r="N146" i="12"/>
  <c r="M146" i="12"/>
  <c r="L146" i="12"/>
  <c r="K146" i="12"/>
  <c r="J146" i="12"/>
  <c r="I146" i="12"/>
  <c r="H146" i="12"/>
  <c r="G146" i="12"/>
  <c r="F146" i="12"/>
  <c r="E146" i="12"/>
  <c r="D146" i="12"/>
  <c r="C146" i="12"/>
  <c r="B146" i="12"/>
  <c r="A146" i="12"/>
  <c r="P145" i="12"/>
  <c r="O145" i="12"/>
  <c r="N145" i="12"/>
  <c r="M145" i="12"/>
  <c r="L145" i="12"/>
  <c r="K145" i="12"/>
  <c r="J145" i="12"/>
  <c r="I145" i="12"/>
  <c r="H145" i="12"/>
  <c r="G145" i="12"/>
  <c r="F145" i="12"/>
  <c r="E145" i="12"/>
  <c r="D145" i="12"/>
  <c r="C145" i="12"/>
  <c r="B145" i="12"/>
  <c r="A145" i="12"/>
  <c r="P144" i="12"/>
  <c r="O144" i="12"/>
  <c r="N144" i="12"/>
  <c r="M144" i="12"/>
  <c r="L144" i="12"/>
  <c r="K144" i="12"/>
  <c r="J144" i="12"/>
  <c r="I144" i="12"/>
  <c r="H144" i="12"/>
  <c r="G144" i="12"/>
  <c r="F144" i="12"/>
  <c r="E144" i="12"/>
  <c r="D144" i="12"/>
  <c r="C144" i="12"/>
  <c r="B144" i="12"/>
  <c r="A144" i="12"/>
  <c r="P143" i="12"/>
  <c r="O143" i="12"/>
  <c r="N143" i="12"/>
  <c r="M143" i="12"/>
  <c r="L143" i="12"/>
  <c r="K143" i="12"/>
  <c r="J143" i="12"/>
  <c r="I143" i="12"/>
  <c r="H143" i="12"/>
  <c r="G143" i="12"/>
  <c r="F143" i="12"/>
  <c r="E143" i="12"/>
  <c r="D143" i="12"/>
  <c r="C143" i="12"/>
  <c r="B143" i="12"/>
  <c r="A143" i="12"/>
  <c r="P142" i="12"/>
  <c r="O142" i="12"/>
  <c r="N142" i="12"/>
  <c r="M142" i="12"/>
  <c r="L142" i="12"/>
  <c r="K142" i="12"/>
  <c r="J142" i="12"/>
  <c r="I142" i="12"/>
  <c r="H142" i="12"/>
  <c r="G142" i="12"/>
  <c r="F142" i="12"/>
  <c r="E142" i="12"/>
  <c r="D142" i="12"/>
  <c r="C142" i="12"/>
  <c r="B142" i="12"/>
  <c r="A142" i="12"/>
  <c r="P141" i="12"/>
  <c r="O141" i="12"/>
  <c r="N141" i="12"/>
  <c r="M141" i="12"/>
  <c r="L141" i="12"/>
  <c r="K141" i="12"/>
  <c r="J141" i="12"/>
  <c r="I141" i="12"/>
  <c r="H141" i="12"/>
  <c r="G141" i="12"/>
  <c r="F141" i="12"/>
  <c r="E141" i="12"/>
  <c r="D141" i="12"/>
  <c r="C141" i="12"/>
  <c r="B141" i="12"/>
  <c r="A141" i="12"/>
  <c r="P140" i="12"/>
  <c r="O140" i="12"/>
  <c r="N140" i="12"/>
  <c r="M140" i="12"/>
  <c r="L140" i="12"/>
  <c r="K140" i="12"/>
  <c r="J140" i="12"/>
  <c r="I140" i="12"/>
  <c r="H140" i="12"/>
  <c r="G140" i="12"/>
  <c r="F140" i="12"/>
  <c r="E140" i="12"/>
  <c r="D140" i="12"/>
  <c r="C140" i="12"/>
  <c r="B140" i="12"/>
  <c r="A140" i="12"/>
  <c r="P139" i="12"/>
  <c r="O139" i="12"/>
  <c r="N139" i="12"/>
  <c r="M139" i="12"/>
  <c r="L139" i="12"/>
  <c r="K139" i="12"/>
  <c r="J139" i="12"/>
  <c r="I139" i="12"/>
  <c r="H139" i="12"/>
  <c r="G139" i="12"/>
  <c r="F139" i="12"/>
  <c r="E139" i="12"/>
  <c r="D139" i="12"/>
  <c r="C139" i="12"/>
  <c r="B139" i="12"/>
  <c r="A139" i="12"/>
  <c r="P138" i="12"/>
  <c r="O138" i="12"/>
  <c r="N138" i="12"/>
  <c r="M138" i="12"/>
  <c r="L138" i="12"/>
  <c r="K138" i="12"/>
  <c r="J138" i="12"/>
  <c r="I138" i="12"/>
  <c r="H138" i="12"/>
  <c r="G138" i="12"/>
  <c r="F138" i="12"/>
  <c r="E138" i="12"/>
  <c r="D138" i="12"/>
  <c r="C138" i="12"/>
  <c r="B138" i="12"/>
  <c r="A138" i="12"/>
  <c r="P137" i="12"/>
  <c r="O137" i="12"/>
  <c r="N137" i="12"/>
  <c r="M137" i="12"/>
  <c r="L137" i="12"/>
  <c r="K137" i="12"/>
  <c r="J137" i="12"/>
  <c r="I137" i="12"/>
  <c r="H137" i="12"/>
  <c r="G137" i="12"/>
  <c r="F137" i="12"/>
  <c r="E137" i="12"/>
  <c r="D137" i="12"/>
  <c r="C137" i="12"/>
  <c r="B137" i="12"/>
  <c r="A137" i="12"/>
  <c r="P136" i="12"/>
  <c r="O136" i="12"/>
  <c r="N136" i="12"/>
  <c r="M136" i="12"/>
  <c r="L136" i="12"/>
  <c r="K136" i="12"/>
  <c r="J136" i="12"/>
  <c r="I136" i="12"/>
  <c r="H136" i="12"/>
  <c r="G136" i="12"/>
  <c r="F136" i="12"/>
  <c r="E136" i="12"/>
  <c r="D136" i="12"/>
  <c r="C136" i="12"/>
  <c r="B136" i="12"/>
  <c r="A136" i="12"/>
  <c r="P135" i="12"/>
  <c r="O135" i="12"/>
  <c r="N135" i="12"/>
  <c r="M135" i="12"/>
  <c r="L135" i="12"/>
  <c r="K135" i="12"/>
  <c r="J135" i="12"/>
  <c r="I135" i="12"/>
  <c r="H135" i="12"/>
  <c r="G135" i="12"/>
  <c r="F135" i="12"/>
  <c r="E135" i="12"/>
  <c r="D135" i="12"/>
  <c r="C135" i="12"/>
  <c r="B135" i="12"/>
  <c r="A135" i="12"/>
  <c r="P134" i="12"/>
  <c r="O134" i="12"/>
  <c r="N134" i="12"/>
  <c r="M134" i="12"/>
  <c r="L134" i="12"/>
  <c r="K134" i="12"/>
  <c r="J134" i="12"/>
  <c r="I134" i="12"/>
  <c r="H134" i="12"/>
  <c r="G134" i="12"/>
  <c r="F134" i="12"/>
  <c r="E134" i="12"/>
  <c r="D134" i="12"/>
  <c r="C134" i="12"/>
  <c r="B134" i="12"/>
  <c r="A134" i="12"/>
  <c r="P133" i="12"/>
  <c r="O133" i="12"/>
  <c r="N133" i="12"/>
  <c r="M133" i="12"/>
  <c r="L133" i="12"/>
  <c r="K133" i="12"/>
  <c r="J133" i="12"/>
  <c r="I133" i="12"/>
  <c r="H133" i="12"/>
  <c r="G133" i="12"/>
  <c r="F133" i="12"/>
  <c r="E133" i="12"/>
  <c r="D133" i="12"/>
  <c r="C133" i="12"/>
  <c r="B133" i="12"/>
  <c r="A133" i="12"/>
  <c r="P132" i="12"/>
  <c r="O132" i="12"/>
  <c r="N132" i="12"/>
  <c r="M132" i="12"/>
  <c r="L132" i="12"/>
  <c r="K132" i="12"/>
  <c r="J132" i="12"/>
  <c r="I132" i="12"/>
  <c r="H132" i="12"/>
  <c r="G132" i="12"/>
  <c r="F132" i="12"/>
  <c r="E132" i="12"/>
  <c r="D132" i="12"/>
  <c r="C132" i="12"/>
  <c r="B132" i="12"/>
  <c r="A132" i="12"/>
  <c r="P131" i="12"/>
  <c r="O131" i="12"/>
  <c r="N131" i="12"/>
  <c r="M131" i="12"/>
  <c r="L131" i="12"/>
  <c r="K131" i="12"/>
  <c r="J131" i="12"/>
  <c r="I131" i="12"/>
  <c r="H131" i="12"/>
  <c r="G131" i="12"/>
  <c r="F131" i="12"/>
  <c r="E131" i="12"/>
  <c r="D131" i="12"/>
  <c r="C131" i="12"/>
  <c r="B131" i="12"/>
  <c r="A131" i="12"/>
  <c r="P130" i="12"/>
  <c r="O130" i="12"/>
  <c r="N130" i="12"/>
  <c r="M130" i="12"/>
  <c r="L130" i="12"/>
  <c r="K130" i="12"/>
  <c r="J130" i="12"/>
  <c r="I130" i="12"/>
  <c r="H130" i="12"/>
  <c r="G130" i="12"/>
  <c r="F130" i="12"/>
  <c r="E130" i="12"/>
  <c r="D130" i="12"/>
  <c r="C130" i="12"/>
  <c r="B130" i="12"/>
  <c r="A130" i="12"/>
  <c r="P129" i="12"/>
  <c r="O129" i="12"/>
  <c r="N129" i="12"/>
  <c r="M129" i="12"/>
  <c r="L129" i="12"/>
  <c r="K129" i="12"/>
  <c r="J129" i="12"/>
  <c r="I129" i="12"/>
  <c r="H129" i="12"/>
  <c r="G129" i="12"/>
  <c r="F129" i="12"/>
  <c r="E129" i="12"/>
  <c r="D129" i="12"/>
  <c r="C129" i="12"/>
  <c r="B129" i="12"/>
  <c r="A129" i="12"/>
  <c r="P128" i="12"/>
  <c r="O128" i="12"/>
  <c r="N128" i="12"/>
  <c r="M128" i="12"/>
  <c r="L128" i="12"/>
  <c r="K128" i="12"/>
  <c r="J128" i="12"/>
  <c r="I128" i="12"/>
  <c r="H128" i="12"/>
  <c r="G128" i="12"/>
  <c r="F128" i="12"/>
  <c r="E128" i="12"/>
  <c r="D128" i="12"/>
  <c r="C128" i="12"/>
  <c r="B128" i="12"/>
  <c r="A128" i="12"/>
  <c r="P127" i="12"/>
  <c r="O127" i="12"/>
  <c r="N127" i="12"/>
  <c r="M127" i="12"/>
  <c r="L127" i="12"/>
  <c r="K127" i="12"/>
  <c r="J127" i="12"/>
  <c r="I127" i="12"/>
  <c r="H127" i="12"/>
  <c r="G127" i="12"/>
  <c r="F127" i="12"/>
  <c r="E127" i="12"/>
  <c r="D127" i="12"/>
  <c r="C127" i="12"/>
  <c r="B127" i="12"/>
  <c r="A127" i="12"/>
  <c r="P126" i="12"/>
  <c r="O126" i="12"/>
  <c r="N126" i="12"/>
  <c r="M126" i="12"/>
  <c r="L126" i="12"/>
  <c r="K126" i="12"/>
  <c r="J126" i="12"/>
  <c r="I126" i="12"/>
  <c r="H126" i="12"/>
  <c r="G126" i="12"/>
  <c r="F126" i="12"/>
  <c r="E126" i="12"/>
  <c r="D126" i="12"/>
  <c r="C126" i="12"/>
  <c r="B126" i="12"/>
  <c r="A126" i="12"/>
  <c r="P125" i="12"/>
  <c r="O125" i="12"/>
  <c r="N125" i="12"/>
  <c r="M125" i="12"/>
  <c r="L125" i="12"/>
  <c r="K125" i="12"/>
  <c r="J125" i="12"/>
  <c r="I125" i="12"/>
  <c r="H125" i="12"/>
  <c r="G125" i="12"/>
  <c r="F125" i="12"/>
  <c r="E125" i="12"/>
  <c r="D125" i="12"/>
  <c r="C125" i="12"/>
  <c r="B125" i="12"/>
  <c r="A125" i="12"/>
  <c r="P124" i="12"/>
  <c r="O124" i="12"/>
  <c r="N124" i="12"/>
  <c r="M124" i="12"/>
  <c r="L124" i="12"/>
  <c r="K124" i="12"/>
  <c r="J124" i="12"/>
  <c r="I124" i="12"/>
  <c r="H124" i="12"/>
  <c r="G124" i="12"/>
  <c r="F124" i="12"/>
  <c r="E124" i="12"/>
  <c r="D124" i="12"/>
  <c r="C124" i="12"/>
  <c r="B124" i="12"/>
  <c r="A124" i="12"/>
  <c r="P123" i="12"/>
  <c r="O123" i="12"/>
  <c r="N123" i="12"/>
  <c r="M123" i="12"/>
  <c r="L123" i="12"/>
  <c r="K123" i="12"/>
  <c r="J123" i="12"/>
  <c r="I123" i="12"/>
  <c r="H123" i="12"/>
  <c r="G123" i="12"/>
  <c r="F123" i="12"/>
  <c r="E123" i="12"/>
  <c r="D123" i="12"/>
  <c r="C123" i="12"/>
  <c r="B123" i="12"/>
  <c r="A123" i="12"/>
  <c r="P122" i="12"/>
  <c r="O122" i="12"/>
  <c r="N122" i="12"/>
  <c r="M122" i="12"/>
  <c r="L122" i="12"/>
  <c r="K122" i="12"/>
  <c r="J122" i="12"/>
  <c r="I122" i="12"/>
  <c r="H122" i="12"/>
  <c r="G122" i="12"/>
  <c r="F122" i="12"/>
  <c r="E122" i="12"/>
  <c r="D122" i="12"/>
  <c r="C122" i="12"/>
  <c r="B122" i="12"/>
  <c r="A122" i="12"/>
  <c r="P121" i="12"/>
  <c r="O121" i="12"/>
  <c r="N121" i="12"/>
  <c r="M121" i="12"/>
  <c r="L121" i="12"/>
  <c r="K121" i="12"/>
  <c r="J121" i="12"/>
  <c r="I121" i="12"/>
  <c r="H121" i="12"/>
  <c r="G121" i="12"/>
  <c r="F121" i="12"/>
  <c r="E121" i="12"/>
  <c r="D121" i="12"/>
  <c r="C121" i="12"/>
  <c r="B121" i="12"/>
  <c r="A121" i="12"/>
  <c r="P120" i="12"/>
  <c r="O120" i="12"/>
  <c r="N120" i="12"/>
  <c r="M120" i="12"/>
  <c r="L120" i="12"/>
  <c r="K120" i="12"/>
  <c r="J120" i="12"/>
  <c r="I120" i="12"/>
  <c r="H120" i="12"/>
  <c r="G120" i="12"/>
  <c r="F120" i="12"/>
  <c r="E120" i="12"/>
  <c r="D120" i="12"/>
  <c r="C120" i="12"/>
  <c r="B120" i="12"/>
  <c r="A120" i="12"/>
  <c r="P119" i="12"/>
  <c r="O119" i="12"/>
  <c r="N119" i="12"/>
  <c r="M119" i="12"/>
  <c r="L119" i="12"/>
  <c r="K119" i="12"/>
  <c r="J119" i="12"/>
  <c r="I119" i="12"/>
  <c r="H119" i="12"/>
  <c r="G119" i="12"/>
  <c r="F119" i="12"/>
  <c r="E119" i="12"/>
  <c r="D119" i="12"/>
  <c r="C119" i="12"/>
  <c r="B119" i="12"/>
  <c r="A119" i="12"/>
  <c r="P118" i="12"/>
  <c r="O118" i="12"/>
  <c r="N118" i="12"/>
  <c r="M118" i="12"/>
  <c r="L118" i="12"/>
  <c r="K118" i="12"/>
  <c r="J118" i="12"/>
  <c r="I118" i="12"/>
  <c r="H118" i="12"/>
  <c r="G118" i="12"/>
  <c r="F118" i="12"/>
  <c r="E118" i="12"/>
  <c r="D118" i="12"/>
  <c r="C118" i="12"/>
  <c r="B118" i="12"/>
  <c r="A118" i="12"/>
  <c r="P117" i="12"/>
  <c r="O117" i="12"/>
  <c r="N117" i="12"/>
  <c r="M117" i="12"/>
  <c r="L117" i="12"/>
  <c r="K117" i="12"/>
  <c r="J117" i="12"/>
  <c r="I117" i="12"/>
  <c r="H117" i="12"/>
  <c r="G117" i="12"/>
  <c r="F117" i="12"/>
  <c r="E117" i="12"/>
  <c r="D117" i="12"/>
  <c r="C117" i="12"/>
  <c r="B117" i="12"/>
  <c r="A117" i="12"/>
  <c r="P116" i="12"/>
  <c r="O116" i="12"/>
  <c r="N116" i="12"/>
  <c r="M116" i="12"/>
  <c r="L116" i="12"/>
  <c r="K116" i="12"/>
  <c r="J116" i="12"/>
  <c r="I116" i="12"/>
  <c r="H116" i="12"/>
  <c r="G116" i="12"/>
  <c r="F116" i="12"/>
  <c r="E116" i="12"/>
  <c r="D116" i="12"/>
  <c r="C116" i="12"/>
  <c r="B116" i="12"/>
  <c r="A116" i="12"/>
  <c r="P115" i="12"/>
  <c r="O115" i="12"/>
  <c r="N115" i="12"/>
  <c r="M115" i="12"/>
  <c r="L115" i="12"/>
  <c r="K115" i="12"/>
  <c r="J115" i="12"/>
  <c r="I115" i="12"/>
  <c r="H115" i="12"/>
  <c r="G115" i="12"/>
  <c r="F115" i="12"/>
  <c r="E115" i="12"/>
  <c r="D115" i="12"/>
  <c r="C115" i="12"/>
  <c r="B115" i="12"/>
  <c r="A115" i="12"/>
  <c r="P114" i="12"/>
  <c r="O114" i="12"/>
  <c r="N114" i="12"/>
  <c r="M114" i="12"/>
  <c r="L114" i="12"/>
  <c r="K114" i="12"/>
  <c r="J114" i="12"/>
  <c r="I114" i="12"/>
  <c r="H114" i="12"/>
  <c r="G114" i="12"/>
  <c r="F114" i="12"/>
  <c r="E114" i="12"/>
  <c r="D114" i="12"/>
  <c r="C114" i="12"/>
  <c r="B114" i="12"/>
  <c r="A114" i="12"/>
  <c r="P113" i="12"/>
  <c r="O113" i="12"/>
  <c r="N113" i="12"/>
  <c r="M113" i="12"/>
  <c r="L113" i="12"/>
  <c r="K113" i="12"/>
  <c r="J113" i="12"/>
  <c r="I113" i="12"/>
  <c r="H113" i="12"/>
  <c r="G113" i="12"/>
  <c r="F113" i="12"/>
  <c r="E113" i="12"/>
  <c r="D113" i="12"/>
  <c r="C113" i="12"/>
  <c r="B113" i="12"/>
  <c r="A113" i="12"/>
  <c r="P112" i="12"/>
  <c r="O112" i="12"/>
  <c r="N112" i="12"/>
  <c r="M112" i="12"/>
  <c r="L112" i="12"/>
  <c r="K112" i="12"/>
  <c r="J112" i="12"/>
  <c r="I112" i="12"/>
  <c r="H112" i="12"/>
  <c r="G112" i="12"/>
  <c r="F112" i="12"/>
  <c r="E112" i="12"/>
  <c r="D112" i="12"/>
  <c r="C112" i="12"/>
  <c r="B112" i="12"/>
  <c r="A112" i="12"/>
  <c r="P111" i="12"/>
  <c r="O111" i="12"/>
  <c r="N111" i="12"/>
  <c r="M111" i="12"/>
  <c r="L111" i="12"/>
  <c r="K111" i="12"/>
  <c r="J111" i="12"/>
  <c r="I111" i="12"/>
  <c r="H111" i="12"/>
  <c r="G111" i="12"/>
  <c r="F111" i="12"/>
  <c r="E111" i="12"/>
  <c r="D111" i="12"/>
  <c r="C111" i="12"/>
  <c r="B111" i="12"/>
  <c r="A111" i="12"/>
  <c r="P110" i="12"/>
  <c r="O110" i="12"/>
  <c r="N110" i="12"/>
  <c r="M110" i="12"/>
  <c r="L110" i="12"/>
  <c r="K110" i="12"/>
  <c r="J110" i="12"/>
  <c r="I110" i="12"/>
  <c r="H110" i="12"/>
  <c r="G110" i="12"/>
  <c r="F110" i="12"/>
  <c r="E110" i="12"/>
  <c r="D110" i="12"/>
  <c r="C110" i="12"/>
  <c r="B110" i="12"/>
  <c r="A110" i="12"/>
  <c r="P109" i="12"/>
  <c r="O109" i="12"/>
  <c r="N109" i="12"/>
  <c r="M109" i="12"/>
  <c r="L109" i="12"/>
  <c r="K109" i="12"/>
  <c r="J109" i="12"/>
  <c r="I109" i="12"/>
  <c r="H109" i="12"/>
  <c r="G109" i="12"/>
  <c r="F109" i="12"/>
  <c r="E109" i="12"/>
  <c r="D109" i="12"/>
  <c r="C109" i="12"/>
  <c r="B109" i="12"/>
  <c r="A109" i="12"/>
  <c r="P108" i="12"/>
  <c r="O108" i="12"/>
  <c r="N108" i="12"/>
  <c r="M108" i="12"/>
  <c r="L108" i="12"/>
  <c r="K108" i="12"/>
  <c r="J108" i="12"/>
  <c r="I108" i="12"/>
  <c r="H108" i="12"/>
  <c r="G108" i="12"/>
  <c r="F108" i="12"/>
  <c r="E108" i="12"/>
  <c r="D108" i="12"/>
  <c r="C108" i="12"/>
  <c r="B108" i="12"/>
  <c r="A108" i="12"/>
  <c r="P107" i="12"/>
  <c r="O107" i="12"/>
  <c r="N107" i="12"/>
  <c r="M107" i="12"/>
  <c r="L107" i="12"/>
  <c r="K107" i="12"/>
  <c r="J107" i="12"/>
  <c r="I107" i="12"/>
  <c r="H107" i="12"/>
  <c r="G107" i="12"/>
  <c r="F107" i="12"/>
  <c r="E107" i="12"/>
  <c r="D107" i="12"/>
  <c r="C107" i="12"/>
  <c r="B107" i="12"/>
  <c r="A107" i="12"/>
  <c r="P106" i="12"/>
  <c r="O106" i="12"/>
  <c r="N106" i="12"/>
  <c r="M106" i="12"/>
  <c r="L106" i="12"/>
  <c r="K106" i="12"/>
  <c r="J106" i="12"/>
  <c r="I106" i="12"/>
  <c r="H106" i="12"/>
  <c r="G106" i="12"/>
  <c r="F106" i="12"/>
  <c r="E106" i="12"/>
  <c r="D106" i="12"/>
  <c r="C106" i="12"/>
  <c r="B106" i="12"/>
  <c r="A106" i="12"/>
  <c r="P105" i="12"/>
  <c r="O105" i="12"/>
  <c r="N105" i="12"/>
  <c r="M105" i="12"/>
  <c r="L105" i="12"/>
  <c r="K105" i="12"/>
  <c r="J105" i="12"/>
  <c r="I105" i="12"/>
  <c r="H105" i="12"/>
  <c r="G105" i="12"/>
  <c r="F105" i="12"/>
  <c r="E105" i="12"/>
  <c r="D105" i="12"/>
  <c r="C105" i="12"/>
  <c r="B105" i="12"/>
  <c r="A105" i="12"/>
  <c r="P104" i="12"/>
  <c r="O104" i="12"/>
  <c r="N104" i="12"/>
  <c r="M104" i="12"/>
  <c r="L104" i="12"/>
  <c r="K104" i="12"/>
  <c r="J104" i="12"/>
  <c r="I104" i="12"/>
  <c r="H104" i="12"/>
  <c r="G104" i="12"/>
  <c r="F104" i="12"/>
  <c r="E104" i="12"/>
  <c r="D104" i="12"/>
  <c r="C104" i="12"/>
  <c r="B104" i="12"/>
  <c r="A104" i="12"/>
  <c r="P103" i="12"/>
  <c r="O103" i="12"/>
  <c r="N103" i="12"/>
  <c r="M103" i="12"/>
  <c r="L103" i="12"/>
  <c r="K103" i="12"/>
  <c r="J103" i="12"/>
  <c r="I103" i="12"/>
  <c r="H103" i="12"/>
  <c r="G103" i="12"/>
  <c r="F103" i="12"/>
  <c r="E103" i="12"/>
  <c r="D103" i="12"/>
  <c r="C103" i="12"/>
  <c r="B103" i="12"/>
  <c r="A103" i="12"/>
  <c r="P102" i="12"/>
  <c r="O102" i="12"/>
  <c r="N102" i="12"/>
  <c r="M102" i="12"/>
  <c r="L102" i="12"/>
  <c r="K102" i="12"/>
  <c r="J102" i="12"/>
  <c r="I102" i="12"/>
  <c r="H102" i="12"/>
  <c r="G102" i="12"/>
  <c r="F102" i="12"/>
  <c r="E102" i="12"/>
  <c r="D102" i="12"/>
  <c r="C102" i="12"/>
  <c r="B102" i="12"/>
  <c r="A102" i="12"/>
  <c r="P101" i="12"/>
  <c r="O101" i="12"/>
  <c r="N101" i="12"/>
  <c r="M101" i="12"/>
  <c r="L101" i="12"/>
  <c r="K101" i="12"/>
  <c r="J101" i="12"/>
  <c r="I101" i="12"/>
  <c r="H101" i="12"/>
  <c r="G101" i="12"/>
  <c r="F101" i="12"/>
  <c r="E101" i="12"/>
  <c r="D101" i="12"/>
  <c r="C101" i="12"/>
  <c r="B101" i="12"/>
  <c r="A101" i="12"/>
  <c r="P100" i="12"/>
  <c r="O100" i="12"/>
  <c r="N100" i="12"/>
  <c r="M100" i="12"/>
  <c r="L100" i="12"/>
  <c r="K100" i="12"/>
  <c r="J100" i="12"/>
  <c r="I100" i="12"/>
  <c r="H100" i="12"/>
  <c r="G100" i="12"/>
  <c r="F100" i="12"/>
  <c r="E100" i="12"/>
  <c r="D100" i="12"/>
  <c r="C100" i="12"/>
  <c r="B100" i="12"/>
  <c r="A100" i="12"/>
  <c r="P99" i="12"/>
  <c r="O99" i="12"/>
  <c r="N99" i="12"/>
  <c r="M99" i="12"/>
  <c r="L99" i="12"/>
  <c r="K99" i="12"/>
  <c r="J99" i="12"/>
  <c r="I99" i="12"/>
  <c r="H99" i="12"/>
  <c r="G99" i="12"/>
  <c r="F99" i="12"/>
  <c r="E99" i="12"/>
  <c r="D99" i="12"/>
  <c r="C99" i="12"/>
  <c r="B99" i="12"/>
  <c r="A99" i="12"/>
  <c r="P98" i="12"/>
  <c r="O98" i="12"/>
  <c r="N98" i="12"/>
  <c r="M98" i="12"/>
  <c r="L98" i="12"/>
  <c r="K98" i="12"/>
  <c r="J98" i="12"/>
  <c r="I98" i="12"/>
  <c r="H98" i="12"/>
  <c r="G98" i="12"/>
  <c r="F98" i="12"/>
  <c r="E98" i="12"/>
  <c r="D98" i="12"/>
  <c r="C98" i="12"/>
  <c r="B98" i="12"/>
  <c r="A98" i="12"/>
  <c r="P97" i="12"/>
  <c r="O97" i="12"/>
  <c r="N97" i="12"/>
  <c r="M97" i="12"/>
  <c r="L97" i="12"/>
  <c r="K97" i="12"/>
  <c r="J97" i="12"/>
  <c r="I97" i="12"/>
  <c r="H97" i="12"/>
  <c r="G97" i="12"/>
  <c r="F97" i="12"/>
  <c r="E97" i="12"/>
  <c r="D97" i="12"/>
  <c r="C97" i="12"/>
  <c r="B97" i="12"/>
  <c r="A97" i="12"/>
  <c r="P96" i="12"/>
  <c r="O96" i="12"/>
  <c r="N96" i="12"/>
  <c r="M96" i="12"/>
  <c r="L96" i="12"/>
  <c r="K96" i="12"/>
  <c r="J96" i="12"/>
  <c r="I96" i="12"/>
  <c r="H96" i="12"/>
  <c r="G96" i="12"/>
  <c r="F96" i="12"/>
  <c r="E96" i="12"/>
  <c r="D96" i="12"/>
  <c r="C96" i="12"/>
  <c r="B96" i="12"/>
  <c r="A96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A95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A94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A93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P90" i="12"/>
  <c r="O90" i="12"/>
  <c r="N90" i="12"/>
  <c r="M90" i="12"/>
  <c r="L90" i="12"/>
  <c r="K90" i="12"/>
  <c r="J90" i="12"/>
  <c r="I90" i="12"/>
  <c r="H90" i="12"/>
  <c r="G90" i="12"/>
  <c r="F90" i="12"/>
  <c r="E90" i="12"/>
  <c r="D90" i="12"/>
  <c r="C90" i="12"/>
  <c r="B90" i="12"/>
  <c r="A90" i="12"/>
  <c r="P89" i="12"/>
  <c r="O89" i="12"/>
  <c r="N89" i="12"/>
  <c r="M89" i="12"/>
  <c r="L89" i="12"/>
  <c r="K89" i="12"/>
  <c r="J89" i="12"/>
  <c r="I89" i="12"/>
  <c r="H89" i="12"/>
  <c r="G89" i="12"/>
  <c r="F89" i="12"/>
  <c r="E89" i="12"/>
  <c r="D89" i="12"/>
  <c r="C89" i="12"/>
  <c r="B89" i="12"/>
  <c r="A89" i="12"/>
  <c r="P88" i="12"/>
  <c r="O88" i="12"/>
  <c r="N88" i="12"/>
  <c r="M88" i="12"/>
  <c r="L88" i="12"/>
  <c r="K88" i="12"/>
  <c r="J88" i="12"/>
  <c r="I88" i="12"/>
  <c r="H88" i="12"/>
  <c r="G88" i="12"/>
  <c r="F88" i="12"/>
  <c r="E88" i="12"/>
  <c r="D88" i="12"/>
  <c r="C88" i="12"/>
  <c r="B88" i="12"/>
  <c r="A88" i="12"/>
  <c r="P87" i="12"/>
  <c r="O87" i="12"/>
  <c r="N87" i="12"/>
  <c r="M87" i="12"/>
  <c r="L87" i="12"/>
  <c r="K87" i="12"/>
  <c r="J87" i="12"/>
  <c r="I87" i="12"/>
  <c r="H87" i="12"/>
  <c r="G87" i="12"/>
  <c r="F87" i="12"/>
  <c r="E87" i="12"/>
  <c r="D87" i="12"/>
  <c r="C87" i="12"/>
  <c r="B87" i="12"/>
  <c r="A87" i="12"/>
  <c r="P86" i="12"/>
  <c r="O86" i="12"/>
  <c r="N86" i="12"/>
  <c r="M86" i="12"/>
  <c r="L86" i="12"/>
  <c r="K86" i="12"/>
  <c r="J86" i="12"/>
  <c r="I86" i="12"/>
  <c r="H86" i="12"/>
  <c r="G86" i="12"/>
  <c r="F86" i="12"/>
  <c r="E86" i="12"/>
  <c r="D86" i="12"/>
  <c r="C86" i="12"/>
  <c r="B86" i="12"/>
  <c r="A86" i="12"/>
  <c r="P85" i="12"/>
  <c r="O85" i="12"/>
  <c r="N85" i="12"/>
  <c r="M85" i="12"/>
  <c r="L85" i="12"/>
  <c r="K85" i="12"/>
  <c r="J85" i="12"/>
  <c r="I85" i="12"/>
  <c r="H85" i="12"/>
  <c r="G85" i="12"/>
  <c r="F85" i="12"/>
  <c r="E85" i="12"/>
  <c r="D85" i="12"/>
  <c r="C85" i="12"/>
  <c r="B85" i="12"/>
  <c r="A85" i="12"/>
  <c r="P84" i="12"/>
  <c r="O84" i="12"/>
  <c r="N84" i="12"/>
  <c r="M84" i="12"/>
  <c r="L84" i="12"/>
  <c r="K84" i="12"/>
  <c r="J84" i="12"/>
  <c r="I84" i="12"/>
  <c r="H84" i="12"/>
  <c r="G84" i="12"/>
  <c r="F84" i="12"/>
  <c r="E84" i="12"/>
  <c r="D84" i="12"/>
  <c r="C84" i="12"/>
  <c r="B84" i="12"/>
  <c r="A84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A83" i="12"/>
  <c r="P82" i="12"/>
  <c r="O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P80" i="12"/>
  <c r="O80" i="12"/>
  <c r="N80" i="12"/>
  <c r="M80" i="12"/>
  <c r="L80" i="12"/>
  <c r="K80" i="12"/>
  <c r="J80" i="12"/>
  <c r="I80" i="12"/>
  <c r="H80" i="12"/>
  <c r="G80" i="12"/>
  <c r="F80" i="12"/>
  <c r="E80" i="12"/>
  <c r="D80" i="12"/>
  <c r="C80" i="12"/>
  <c r="B80" i="12"/>
  <c r="A80" i="12"/>
  <c r="P79" i="12"/>
  <c r="O79" i="12"/>
  <c r="N79" i="12"/>
  <c r="M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P78" i="12"/>
  <c r="O78" i="12"/>
  <c r="N78" i="12"/>
  <c r="M78" i="12"/>
  <c r="L78" i="12"/>
  <c r="K78" i="12"/>
  <c r="J78" i="12"/>
  <c r="I78" i="12"/>
  <c r="H78" i="12"/>
  <c r="G78" i="12"/>
  <c r="F78" i="12"/>
  <c r="E78" i="12"/>
  <c r="D78" i="12"/>
  <c r="C78" i="12"/>
  <c r="B78" i="12"/>
  <c r="A78" i="12"/>
  <c r="P77" i="12"/>
  <c r="O77" i="12"/>
  <c r="N77" i="12"/>
  <c r="M77" i="12"/>
  <c r="L77" i="12"/>
  <c r="K77" i="12"/>
  <c r="J77" i="12"/>
  <c r="I77" i="12"/>
  <c r="H77" i="12"/>
  <c r="G77" i="12"/>
  <c r="F77" i="12"/>
  <c r="E77" i="12"/>
  <c r="D77" i="12"/>
  <c r="C77" i="12"/>
  <c r="B77" i="12"/>
  <c r="A77" i="12"/>
  <c r="P76" i="12"/>
  <c r="O76" i="12"/>
  <c r="N76" i="12"/>
  <c r="M76" i="12"/>
  <c r="L76" i="12"/>
  <c r="K76" i="12"/>
  <c r="J76" i="12"/>
  <c r="I76" i="12"/>
  <c r="H76" i="12"/>
  <c r="G76" i="12"/>
  <c r="F76" i="12"/>
  <c r="E76" i="12"/>
  <c r="D76" i="12"/>
  <c r="C76" i="12"/>
  <c r="B76" i="12"/>
  <c r="A76" i="12"/>
  <c r="P75" i="12"/>
  <c r="O75" i="12"/>
  <c r="N75" i="12"/>
  <c r="M75" i="12"/>
  <c r="L75" i="12"/>
  <c r="K75" i="12"/>
  <c r="J75" i="12"/>
  <c r="I75" i="12"/>
  <c r="H75" i="12"/>
  <c r="G75" i="12"/>
  <c r="F75" i="12"/>
  <c r="E75" i="12"/>
  <c r="D75" i="12"/>
  <c r="C75" i="12"/>
  <c r="B75" i="12"/>
  <c r="A75" i="12"/>
  <c r="P74" i="12"/>
  <c r="O74" i="12"/>
  <c r="N74" i="12"/>
  <c r="M74" i="12"/>
  <c r="L74" i="12"/>
  <c r="K74" i="12"/>
  <c r="J74" i="12"/>
  <c r="I74" i="12"/>
  <c r="H74" i="12"/>
  <c r="G74" i="12"/>
  <c r="F74" i="12"/>
  <c r="E74" i="12"/>
  <c r="D74" i="12"/>
  <c r="C74" i="12"/>
  <c r="B74" i="12"/>
  <c r="A74" i="12"/>
  <c r="P73" i="12"/>
  <c r="O73" i="12"/>
  <c r="N73" i="12"/>
  <c r="M73" i="12"/>
  <c r="L73" i="12"/>
  <c r="K73" i="12"/>
  <c r="J73" i="12"/>
  <c r="I73" i="12"/>
  <c r="H73" i="12"/>
  <c r="G73" i="12"/>
  <c r="F73" i="12"/>
  <c r="E73" i="12"/>
  <c r="D73" i="12"/>
  <c r="C73" i="12"/>
  <c r="B73" i="12"/>
  <c r="A73" i="12"/>
  <c r="P72" i="12"/>
  <c r="O72" i="12"/>
  <c r="N72" i="12"/>
  <c r="M72" i="12"/>
  <c r="L72" i="12"/>
  <c r="K72" i="12"/>
  <c r="J72" i="12"/>
  <c r="I72" i="12"/>
  <c r="H72" i="12"/>
  <c r="G72" i="12"/>
  <c r="F72" i="12"/>
  <c r="E72" i="12"/>
  <c r="D72" i="12"/>
  <c r="C72" i="12"/>
  <c r="B72" i="12"/>
  <c r="A72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P70" i="12"/>
  <c r="O70" i="12"/>
  <c r="N70" i="12"/>
  <c r="M70" i="12"/>
  <c r="L70" i="12"/>
  <c r="K70" i="12"/>
  <c r="J70" i="12"/>
  <c r="I70" i="12"/>
  <c r="H70" i="12"/>
  <c r="G70" i="12"/>
  <c r="F70" i="12"/>
  <c r="E70" i="12"/>
  <c r="D70" i="12"/>
  <c r="C70" i="12"/>
  <c r="B70" i="12"/>
  <c r="A70" i="12"/>
  <c r="P69" i="12"/>
  <c r="O69" i="12"/>
  <c r="N69" i="12"/>
  <c r="M69" i="12"/>
  <c r="L69" i="12"/>
  <c r="K69" i="12"/>
  <c r="J69" i="12"/>
  <c r="I69" i="12"/>
  <c r="H69" i="12"/>
  <c r="G69" i="12"/>
  <c r="F69" i="12"/>
  <c r="E69" i="12"/>
  <c r="D69" i="12"/>
  <c r="C69" i="12"/>
  <c r="B69" i="12"/>
  <c r="A69" i="12"/>
  <c r="P68" i="12"/>
  <c r="O68" i="12"/>
  <c r="N68" i="12"/>
  <c r="M68" i="12"/>
  <c r="L68" i="12"/>
  <c r="K68" i="12"/>
  <c r="J68" i="12"/>
  <c r="I68" i="12"/>
  <c r="H68" i="12"/>
  <c r="G68" i="12"/>
  <c r="F68" i="12"/>
  <c r="E68" i="12"/>
  <c r="D68" i="12"/>
  <c r="C68" i="12"/>
  <c r="B68" i="12"/>
  <c r="A68" i="12"/>
  <c r="P67" i="12"/>
  <c r="O67" i="12"/>
  <c r="N67" i="12"/>
  <c r="M67" i="12"/>
  <c r="L67" i="12"/>
  <c r="K67" i="12"/>
  <c r="J67" i="12"/>
  <c r="I67" i="12"/>
  <c r="H67" i="12"/>
  <c r="G67" i="12"/>
  <c r="F67" i="12"/>
  <c r="E67" i="12"/>
  <c r="D67" i="12"/>
  <c r="C67" i="12"/>
  <c r="B67" i="12"/>
  <c r="A67" i="12"/>
  <c r="P66" i="12"/>
  <c r="O66" i="12"/>
  <c r="N66" i="12"/>
  <c r="M66" i="12"/>
  <c r="L66" i="12"/>
  <c r="K66" i="12"/>
  <c r="J66" i="12"/>
  <c r="I66" i="12"/>
  <c r="H66" i="12"/>
  <c r="G66" i="12"/>
  <c r="F66" i="12"/>
  <c r="E66" i="12"/>
  <c r="D66" i="12"/>
  <c r="C66" i="12"/>
  <c r="B66" i="12"/>
  <c r="A66" i="12"/>
  <c r="P65" i="12"/>
  <c r="O65" i="12"/>
  <c r="N65" i="12"/>
  <c r="M65" i="12"/>
  <c r="L65" i="12"/>
  <c r="K65" i="12"/>
  <c r="J65" i="12"/>
  <c r="I65" i="12"/>
  <c r="H65" i="12"/>
  <c r="G65" i="12"/>
  <c r="F65" i="12"/>
  <c r="E65" i="12"/>
  <c r="D65" i="12"/>
  <c r="C65" i="12"/>
  <c r="B65" i="12"/>
  <c r="A65" i="12"/>
  <c r="P64" i="12"/>
  <c r="O64" i="12"/>
  <c r="N64" i="12"/>
  <c r="M64" i="12"/>
  <c r="L64" i="12"/>
  <c r="K64" i="12"/>
  <c r="J64" i="12"/>
  <c r="I64" i="12"/>
  <c r="H64" i="12"/>
  <c r="G64" i="12"/>
  <c r="F64" i="12"/>
  <c r="E64" i="12"/>
  <c r="D64" i="12"/>
  <c r="C64" i="12"/>
  <c r="B64" i="12"/>
  <c r="A64" i="12"/>
  <c r="P63" i="12"/>
  <c r="O63" i="12"/>
  <c r="N63" i="12"/>
  <c r="M63" i="12"/>
  <c r="L63" i="12"/>
  <c r="K63" i="12"/>
  <c r="J63" i="12"/>
  <c r="I63" i="12"/>
  <c r="H63" i="12"/>
  <c r="G63" i="12"/>
  <c r="F63" i="12"/>
  <c r="E63" i="12"/>
  <c r="D63" i="12"/>
  <c r="C63" i="12"/>
  <c r="B63" i="12"/>
  <c r="A63" i="12"/>
  <c r="P62" i="12"/>
  <c r="O62" i="12"/>
  <c r="N62" i="12"/>
  <c r="M62" i="12"/>
  <c r="L62" i="12"/>
  <c r="K62" i="12"/>
  <c r="J62" i="12"/>
  <c r="I62" i="12"/>
  <c r="H62" i="12"/>
  <c r="G62" i="12"/>
  <c r="F62" i="12"/>
  <c r="E62" i="12"/>
  <c r="D62" i="12"/>
  <c r="C62" i="12"/>
  <c r="B62" i="12"/>
  <c r="A62" i="12"/>
  <c r="P61" i="12"/>
  <c r="O61" i="12"/>
  <c r="N61" i="12"/>
  <c r="M61" i="12"/>
  <c r="L61" i="12"/>
  <c r="K61" i="12"/>
  <c r="J61" i="12"/>
  <c r="I61" i="12"/>
  <c r="H61" i="12"/>
  <c r="G61" i="12"/>
  <c r="F61" i="12"/>
  <c r="E61" i="12"/>
  <c r="D61" i="12"/>
  <c r="C61" i="12"/>
  <c r="B61" i="12"/>
  <c r="A61" i="12"/>
  <c r="P60" i="12"/>
  <c r="O60" i="12"/>
  <c r="N60" i="12"/>
  <c r="M60" i="12"/>
  <c r="L60" i="12"/>
  <c r="K60" i="12"/>
  <c r="J60" i="12"/>
  <c r="I60" i="12"/>
  <c r="H60" i="12"/>
  <c r="G60" i="12"/>
  <c r="F60" i="12"/>
  <c r="E60" i="12"/>
  <c r="D60" i="12"/>
  <c r="C60" i="12"/>
  <c r="B60" i="12"/>
  <c r="A60" i="12"/>
  <c r="P59" i="12"/>
  <c r="O59" i="12"/>
  <c r="N59" i="12"/>
  <c r="M59" i="12"/>
  <c r="L59" i="12"/>
  <c r="K59" i="12"/>
  <c r="J59" i="12"/>
  <c r="I59" i="12"/>
  <c r="H59" i="12"/>
  <c r="G59" i="12"/>
  <c r="F59" i="12"/>
  <c r="E59" i="12"/>
  <c r="D59" i="12"/>
  <c r="C59" i="12"/>
  <c r="B59" i="12"/>
  <c r="A59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D58" i="12"/>
  <c r="C58" i="12"/>
  <c r="B58" i="12"/>
  <c r="A58" i="12"/>
  <c r="P57" i="12"/>
  <c r="O57" i="12"/>
  <c r="N57" i="12"/>
  <c r="M57" i="12"/>
  <c r="L57" i="12"/>
  <c r="K57" i="12"/>
  <c r="J57" i="12"/>
  <c r="I57" i="12"/>
  <c r="H57" i="12"/>
  <c r="G57" i="12"/>
  <c r="F57" i="12"/>
  <c r="E57" i="12"/>
  <c r="D57" i="12"/>
  <c r="C57" i="12"/>
  <c r="B57" i="12"/>
  <c r="A57" i="12"/>
  <c r="P56" i="12"/>
  <c r="O56" i="12"/>
  <c r="N56" i="12"/>
  <c r="M56" i="12"/>
  <c r="L56" i="12"/>
  <c r="K56" i="12"/>
  <c r="J56" i="12"/>
  <c r="I56" i="12"/>
  <c r="H56" i="12"/>
  <c r="G56" i="12"/>
  <c r="F56" i="12"/>
  <c r="E56" i="12"/>
  <c r="D56" i="12"/>
  <c r="C56" i="12"/>
  <c r="B56" i="12"/>
  <c r="A56" i="12"/>
  <c r="P55" i="12"/>
  <c r="O55" i="12"/>
  <c r="N55" i="12"/>
  <c r="M55" i="12"/>
  <c r="L55" i="12"/>
  <c r="K55" i="12"/>
  <c r="J55" i="12"/>
  <c r="I55" i="12"/>
  <c r="H55" i="12"/>
  <c r="G55" i="12"/>
  <c r="F55" i="12"/>
  <c r="E55" i="12"/>
  <c r="D55" i="12"/>
  <c r="C55" i="12"/>
  <c r="B55" i="12"/>
  <c r="A55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A54" i="12"/>
  <c r="P53" i="12"/>
  <c r="O53" i="12"/>
  <c r="N53" i="12"/>
  <c r="M53" i="12"/>
  <c r="L53" i="12"/>
  <c r="K53" i="12"/>
  <c r="J53" i="12"/>
  <c r="I53" i="12"/>
  <c r="H53" i="12"/>
  <c r="G53" i="12"/>
  <c r="F53" i="12"/>
  <c r="E53" i="12"/>
  <c r="D53" i="12"/>
  <c r="C53" i="12"/>
  <c r="B53" i="12"/>
  <c r="A53" i="12"/>
  <c r="P52" i="12"/>
  <c r="O52" i="12"/>
  <c r="N52" i="12"/>
  <c r="M52" i="12"/>
  <c r="L52" i="12"/>
  <c r="K52" i="12"/>
  <c r="J52" i="12"/>
  <c r="I52" i="12"/>
  <c r="H52" i="12"/>
  <c r="G52" i="12"/>
  <c r="F52" i="12"/>
  <c r="E52" i="12"/>
  <c r="D52" i="12"/>
  <c r="C52" i="12"/>
  <c r="B52" i="12"/>
  <c r="A52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A51" i="12"/>
  <c r="P50" i="12"/>
  <c r="O50" i="12"/>
  <c r="N50" i="12"/>
  <c r="M50" i="12"/>
  <c r="L50" i="12"/>
  <c r="K50" i="12"/>
  <c r="J50" i="12"/>
  <c r="I50" i="12"/>
  <c r="H50" i="12"/>
  <c r="G50" i="12"/>
  <c r="F50" i="12"/>
  <c r="E50" i="12"/>
  <c r="D50" i="12"/>
  <c r="C50" i="12"/>
  <c r="B50" i="12"/>
  <c r="A50" i="12"/>
  <c r="P49" i="12"/>
  <c r="O49" i="12"/>
  <c r="N49" i="12"/>
  <c r="M49" i="12"/>
  <c r="L49" i="12"/>
  <c r="K49" i="12"/>
  <c r="J49" i="12"/>
  <c r="I49" i="12"/>
  <c r="H49" i="12"/>
  <c r="G49" i="12"/>
  <c r="F49" i="12"/>
  <c r="E49" i="12"/>
  <c r="D49" i="12"/>
  <c r="C49" i="12"/>
  <c r="B49" i="12"/>
  <c r="A49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D48" i="12"/>
  <c r="C48" i="12"/>
  <c r="B48" i="12"/>
  <c r="A48" i="12"/>
  <c r="P47" i="12"/>
  <c r="O47" i="12"/>
  <c r="N47" i="12"/>
  <c r="M47" i="12"/>
  <c r="L47" i="12"/>
  <c r="K47" i="12"/>
  <c r="J47" i="12"/>
  <c r="I47" i="12"/>
  <c r="H47" i="12"/>
  <c r="G47" i="12"/>
  <c r="F47" i="12"/>
  <c r="E47" i="12"/>
  <c r="D47" i="12"/>
  <c r="C47" i="12"/>
  <c r="B47" i="12"/>
  <c r="A47" i="12"/>
  <c r="P46" i="12"/>
  <c r="O46" i="12"/>
  <c r="N46" i="12"/>
  <c r="M46" i="12"/>
  <c r="L46" i="12"/>
  <c r="K46" i="12"/>
  <c r="J46" i="12"/>
  <c r="I46" i="12"/>
  <c r="H46" i="12"/>
  <c r="G46" i="12"/>
  <c r="F46" i="12"/>
  <c r="E46" i="12"/>
  <c r="D46" i="12"/>
  <c r="C46" i="12"/>
  <c r="B46" i="12"/>
  <c r="A46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A45" i="12"/>
  <c r="P44" i="12"/>
  <c r="O44" i="12"/>
  <c r="N44" i="12"/>
  <c r="M44" i="12"/>
  <c r="L44" i="12"/>
  <c r="K44" i="12"/>
  <c r="J44" i="12"/>
  <c r="I44" i="12"/>
  <c r="H44" i="12"/>
  <c r="G44" i="12"/>
  <c r="F44" i="12"/>
  <c r="E44" i="12"/>
  <c r="D44" i="12"/>
  <c r="C44" i="12"/>
  <c r="B44" i="12"/>
  <c r="A44" i="12"/>
  <c r="P43" i="12"/>
  <c r="O43" i="12"/>
  <c r="N43" i="12"/>
  <c r="M43" i="12"/>
  <c r="L43" i="12"/>
  <c r="K43" i="12"/>
  <c r="J43" i="12"/>
  <c r="I43" i="12"/>
  <c r="H43" i="12"/>
  <c r="G43" i="12"/>
  <c r="F43" i="12"/>
  <c r="E43" i="12"/>
  <c r="D43" i="12"/>
  <c r="C43" i="12"/>
  <c r="B43" i="12"/>
  <c r="A43" i="12"/>
  <c r="P42" i="12"/>
  <c r="O42" i="12"/>
  <c r="N42" i="12"/>
  <c r="M42" i="12"/>
  <c r="L42" i="12"/>
  <c r="K42" i="12"/>
  <c r="J42" i="12"/>
  <c r="I42" i="12"/>
  <c r="H42" i="12"/>
  <c r="G42" i="12"/>
  <c r="F42" i="12"/>
  <c r="E42" i="12"/>
  <c r="D42" i="12"/>
  <c r="C42" i="12"/>
  <c r="B42" i="12"/>
  <c r="A42" i="12"/>
  <c r="P41" i="12"/>
  <c r="O41" i="12"/>
  <c r="N41" i="12"/>
  <c r="M41" i="12"/>
  <c r="L41" i="12"/>
  <c r="K41" i="12"/>
  <c r="J41" i="12"/>
  <c r="I41" i="12"/>
  <c r="H41" i="12"/>
  <c r="G41" i="12"/>
  <c r="F41" i="12"/>
  <c r="E41" i="12"/>
  <c r="D41" i="12"/>
  <c r="C41" i="12"/>
  <c r="B41" i="12"/>
  <c r="A41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A40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A39" i="12"/>
  <c r="P38" i="12"/>
  <c r="O38" i="12"/>
  <c r="N38" i="12"/>
  <c r="M38" i="12"/>
  <c r="L38" i="12"/>
  <c r="K38" i="12"/>
  <c r="J38" i="12"/>
  <c r="I38" i="12"/>
  <c r="H38" i="12"/>
  <c r="G38" i="12"/>
  <c r="F38" i="12"/>
  <c r="E38" i="12"/>
  <c r="D38" i="12"/>
  <c r="C38" i="12"/>
  <c r="B38" i="12"/>
  <c r="A38" i="12"/>
  <c r="P37" i="12"/>
  <c r="O37" i="12"/>
  <c r="N37" i="12"/>
  <c r="M37" i="12"/>
  <c r="L37" i="12"/>
  <c r="K37" i="12"/>
  <c r="J37" i="12"/>
  <c r="I37" i="12"/>
  <c r="H37" i="12"/>
  <c r="G37" i="12"/>
  <c r="F37" i="12"/>
  <c r="E37" i="12"/>
  <c r="D37" i="12"/>
  <c r="C37" i="12"/>
  <c r="B37" i="12"/>
  <c r="A37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A36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B35" i="12"/>
  <c r="A35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B34" i="12"/>
  <c r="A34" i="12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B33" i="12"/>
  <c r="A33" i="12"/>
  <c r="P32" i="12"/>
  <c r="O32" i="12"/>
  <c r="N32" i="12"/>
  <c r="M32" i="12"/>
  <c r="L32" i="12"/>
  <c r="K32" i="12"/>
  <c r="J32" i="12"/>
  <c r="I32" i="12"/>
  <c r="H32" i="12"/>
  <c r="G32" i="12"/>
  <c r="F32" i="12"/>
  <c r="E32" i="12"/>
  <c r="D32" i="12"/>
  <c r="C32" i="12"/>
  <c r="B32" i="12"/>
  <c r="A32" i="12"/>
  <c r="P31" i="12"/>
  <c r="O31" i="12"/>
  <c r="N31" i="12"/>
  <c r="M31" i="12"/>
  <c r="L31" i="12"/>
  <c r="K31" i="12"/>
  <c r="J31" i="12"/>
  <c r="I31" i="12"/>
  <c r="H31" i="12"/>
  <c r="G31" i="12"/>
  <c r="F31" i="12"/>
  <c r="E31" i="12"/>
  <c r="D31" i="12"/>
  <c r="C31" i="12"/>
  <c r="B31" i="12"/>
  <c r="A31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30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29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28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27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26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25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24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22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21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20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19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18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17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16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15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14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12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11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10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9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8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7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6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5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4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3" i="12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P455" i="10"/>
  <c r="O455" i="10"/>
  <c r="N455" i="10"/>
  <c r="M455" i="10"/>
  <c r="L455" i="10"/>
  <c r="K455" i="10"/>
  <c r="J455" i="10"/>
  <c r="I455" i="10"/>
  <c r="H455" i="10"/>
  <c r="G455" i="10"/>
  <c r="F455" i="10"/>
  <c r="E455" i="10"/>
  <c r="D455" i="10"/>
  <c r="C455" i="10"/>
  <c r="B455" i="10"/>
  <c r="A455" i="10"/>
  <c r="P454" i="10"/>
  <c r="O454" i="10"/>
  <c r="N454" i="10"/>
  <c r="M454" i="10"/>
  <c r="L454" i="10"/>
  <c r="K454" i="10"/>
  <c r="J454" i="10"/>
  <c r="I454" i="10"/>
  <c r="H454" i="10"/>
  <c r="G454" i="10"/>
  <c r="F454" i="10"/>
  <c r="E454" i="10"/>
  <c r="D454" i="10"/>
  <c r="C454" i="10"/>
  <c r="B454" i="10"/>
  <c r="A454" i="10"/>
  <c r="P453" i="10"/>
  <c r="O453" i="10"/>
  <c r="N453" i="10"/>
  <c r="M453" i="10"/>
  <c r="L453" i="10"/>
  <c r="K453" i="10"/>
  <c r="J453" i="10"/>
  <c r="I453" i="10"/>
  <c r="H453" i="10"/>
  <c r="G453" i="10"/>
  <c r="F453" i="10"/>
  <c r="E453" i="10"/>
  <c r="D453" i="10"/>
  <c r="C453" i="10"/>
  <c r="B453" i="10"/>
  <c r="A453" i="10"/>
  <c r="P452" i="10"/>
  <c r="O452" i="10"/>
  <c r="N452" i="10"/>
  <c r="M452" i="10"/>
  <c r="L452" i="10"/>
  <c r="K452" i="10"/>
  <c r="J452" i="10"/>
  <c r="I452" i="10"/>
  <c r="H452" i="10"/>
  <c r="G452" i="10"/>
  <c r="F452" i="10"/>
  <c r="E452" i="10"/>
  <c r="D452" i="10"/>
  <c r="C452" i="10"/>
  <c r="B452" i="10"/>
  <c r="A452" i="10"/>
  <c r="P451" i="10"/>
  <c r="O451" i="10"/>
  <c r="N451" i="10"/>
  <c r="M451" i="10"/>
  <c r="L451" i="10"/>
  <c r="K451" i="10"/>
  <c r="J451" i="10"/>
  <c r="I451" i="10"/>
  <c r="H451" i="10"/>
  <c r="G451" i="10"/>
  <c r="F451" i="10"/>
  <c r="E451" i="10"/>
  <c r="D451" i="10"/>
  <c r="C451" i="10"/>
  <c r="B451" i="10"/>
  <c r="A451" i="10"/>
  <c r="P450" i="10"/>
  <c r="O450" i="10"/>
  <c r="N450" i="10"/>
  <c r="M450" i="10"/>
  <c r="L450" i="10"/>
  <c r="K450" i="10"/>
  <c r="J450" i="10"/>
  <c r="I450" i="10"/>
  <c r="H450" i="10"/>
  <c r="G450" i="10"/>
  <c r="F450" i="10"/>
  <c r="E450" i="10"/>
  <c r="D450" i="10"/>
  <c r="C450" i="10"/>
  <c r="B450" i="10"/>
  <c r="A450" i="10"/>
  <c r="P449" i="10"/>
  <c r="O449" i="10"/>
  <c r="N449" i="10"/>
  <c r="M449" i="10"/>
  <c r="L449" i="10"/>
  <c r="K449" i="10"/>
  <c r="J449" i="10"/>
  <c r="I449" i="10"/>
  <c r="H449" i="10"/>
  <c r="G449" i="10"/>
  <c r="F449" i="10"/>
  <c r="E449" i="10"/>
  <c r="D449" i="10"/>
  <c r="C449" i="10"/>
  <c r="B449" i="10"/>
  <c r="A449" i="10"/>
  <c r="P448" i="10"/>
  <c r="O448" i="10"/>
  <c r="N448" i="10"/>
  <c r="M448" i="10"/>
  <c r="L448" i="10"/>
  <c r="K448" i="10"/>
  <c r="J448" i="10"/>
  <c r="I448" i="10"/>
  <c r="H448" i="10"/>
  <c r="G448" i="10"/>
  <c r="F448" i="10"/>
  <c r="E448" i="10"/>
  <c r="D448" i="10"/>
  <c r="C448" i="10"/>
  <c r="B448" i="10"/>
  <c r="A448" i="10"/>
  <c r="P447" i="10"/>
  <c r="O447" i="10"/>
  <c r="N447" i="10"/>
  <c r="M447" i="10"/>
  <c r="L447" i="10"/>
  <c r="K447" i="10"/>
  <c r="J447" i="10"/>
  <c r="I447" i="10"/>
  <c r="H447" i="10"/>
  <c r="G447" i="10"/>
  <c r="F447" i="10"/>
  <c r="E447" i="10"/>
  <c r="D447" i="10"/>
  <c r="C447" i="10"/>
  <c r="B447" i="10"/>
  <c r="A447" i="10"/>
  <c r="P446" i="10"/>
  <c r="O446" i="10"/>
  <c r="N446" i="10"/>
  <c r="M446" i="10"/>
  <c r="L446" i="10"/>
  <c r="K446" i="10"/>
  <c r="J446" i="10"/>
  <c r="I446" i="10"/>
  <c r="H446" i="10"/>
  <c r="G446" i="10"/>
  <c r="F446" i="10"/>
  <c r="E446" i="10"/>
  <c r="D446" i="10"/>
  <c r="C446" i="10"/>
  <c r="B446" i="10"/>
  <c r="A446" i="10"/>
  <c r="P445" i="10"/>
  <c r="O445" i="10"/>
  <c r="N445" i="10"/>
  <c r="M445" i="10"/>
  <c r="L445" i="10"/>
  <c r="K445" i="10"/>
  <c r="J445" i="10"/>
  <c r="I445" i="10"/>
  <c r="H445" i="10"/>
  <c r="G445" i="10"/>
  <c r="F445" i="10"/>
  <c r="E445" i="10"/>
  <c r="D445" i="10"/>
  <c r="C445" i="10"/>
  <c r="B445" i="10"/>
  <c r="A445" i="10"/>
  <c r="P444" i="10"/>
  <c r="O444" i="10"/>
  <c r="N444" i="10"/>
  <c r="M444" i="10"/>
  <c r="L444" i="10"/>
  <c r="K444" i="10"/>
  <c r="J444" i="10"/>
  <c r="I444" i="10"/>
  <c r="H444" i="10"/>
  <c r="G444" i="10"/>
  <c r="F444" i="10"/>
  <c r="E444" i="10"/>
  <c r="D444" i="10"/>
  <c r="C444" i="10"/>
  <c r="B444" i="10"/>
  <c r="A444" i="10"/>
  <c r="P443" i="10"/>
  <c r="O443" i="10"/>
  <c r="N443" i="10"/>
  <c r="M443" i="10"/>
  <c r="L443" i="10"/>
  <c r="K443" i="10"/>
  <c r="J443" i="10"/>
  <c r="I443" i="10"/>
  <c r="H443" i="10"/>
  <c r="G443" i="10"/>
  <c r="F443" i="10"/>
  <c r="E443" i="10"/>
  <c r="D443" i="10"/>
  <c r="C443" i="10"/>
  <c r="B443" i="10"/>
  <c r="A443" i="10"/>
  <c r="P442" i="10"/>
  <c r="O442" i="10"/>
  <c r="N442" i="10"/>
  <c r="M442" i="10"/>
  <c r="L442" i="10"/>
  <c r="K442" i="10"/>
  <c r="J442" i="10"/>
  <c r="I442" i="10"/>
  <c r="H442" i="10"/>
  <c r="G442" i="10"/>
  <c r="F442" i="10"/>
  <c r="E442" i="10"/>
  <c r="D442" i="10"/>
  <c r="C442" i="10"/>
  <c r="B442" i="10"/>
  <c r="A442" i="10"/>
  <c r="P441" i="10"/>
  <c r="O441" i="10"/>
  <c r="N441" i="10"/>
  <c r="M441" i="10"/>
  <c r="L441" i="10"/>
  <c r="K441" i="10"/>
  <c r="J441" i="10"/>
  <c r="I441" i="10"/>
  <c r="H441" i="10"/>
  <c r="G441" i="10"/>
  <c r="F441" i="10"/>
  <c r="E441" i="10"/>
  <c r="D441" i="10"/>
  <c r="C441" i="10"/>
  <c r="B441" i="10"/>
  <c r="A441" i="10"/>
  <c r="P440" i="10"/>
  <c r="O440" i="10"/>
  <c r="N440" i="10"/>
  <c r="M440" i="10"/>
  <c r="L440" i="10"/>
  <c r="K440" i="10"/>
  <c r="J440" i="10"/>
  <c r="I440" i="10"/>
  <c r="H440" i="10"/>
  <c r="G440" i="10"/>
  <c r="F440" i="10"/>
  <c r="E440" i="10"/>
  <c r="D440" i="10"/>
  <c r="C440" i="10"/>
  <c r="B440" i="10"/>
  <c r="A440" i="10"/>
  <c r="P439" i="10"/>
  <c r="O439" i="10"/>
  <c r="N439" i="10"/>
  <c r="M439" i="10"/>
  <c r="L439" i="10"/>
  <c r="K439" i="10"/>
  <c r="J439" i="10"/>
  <c r="I439" i="10"/>
  <c r="H439" i="10"/>
  <c r="G439" i="10"/>
  <c r="F439" i="10"/>
  <c r="E439" i="10"/>
  <c r="D439" i="10"/>
  <c r="C439" i="10"/>
  <c r="B439" i="10"/>
  <c r="A439" i="10"/>
  <c r="P438" i="10"/>
  <c r="O438" i="10"/>
  <c r="N438" i="10"/>
  <c r="M438" i="10"/>
  <c r="L438" i="10"/>
  <c r="K438" i="10"/>
  <c r="J438" i="10"/>
  <c r="I438" i="10"/>
  <c r="H438" i="10"/>
  <c r="G438" i="10"/>
  <c r="F438" i="10"/>
  <c r="E438" i="10"/>
  <c r="D438" i="10"/>
  <c r="C438" i="10"/>
  <c r="B438" i="10"/>
  <c r="A438" i="10"/>
  <c r="P437" i="10"/>
  <c r="O437" i="10"/>
  <c r="N437" i="10"/>
  <c r="M437" i="10"/>
  <c r="L437" i="10"/>
  <c r="K437" i="10"/>
  <c r="J437" i="10"/>
  <c r="I437" i="10"/>
  <c r="H437" i="10"/>
  <c r="G437" i="10"/>
  <c r="F437" i="10"/>
  <c r="E437" i="10"/>
  <c r="D437" i="10"/>
  <c r="C437" i="10"/>
  <c r="B437" i="10"/>
  <c r="A437" i="10"/>
  <c r="P436" i="10"/>
  <c r="O436" i="10"/>
  <c r="N436" i="10"/>
  <c r="M436" i="10"/>
  <c r="L436" i="10"/>
  <c r="K436" i="10"/>
  <c r="J436" i="10"/>
  <c r="I436" i="10"/>
  <c r="H436" i="10"/>
  <c r="G436" i="10"/>
  <c r="F436" i="10"/>
  <c r="E436" i="10"/>
  <c r="D436" i="10"/>
  <c r="C436" i="10"/>
  <c r="B436" i="10"/>
  <c r="A436" i="10"/>
  <c r="P435" i="10"/>
  <c r="O435" i="10"/>
  <c r="N435" i="10"/>
  <c r="M435" i="10"/>
  <c r="L435" i="10"/>
  <c r="K435" i="10"/>
  <c r="J435" i="10"/>
  <c r="I435" i="10"/>
  <c r="H435" i="10"/>
  <c r="G435" i="10"/>
  <c r="F435" i="10"/>
  <c r="E435" i="10"/>
  <c r="D435" i="10"/>
  <c r="C435" i="10"/>
  <c r="B435" i="10"/>
  <c r="A435" i="10"/>
  <c r="P434" i="10"/>
  <c r="O434" i="10"/>
  <c r="N434" i="10"/>
  <c r="M434" i="10"/>
  <c r="L434" i="10"/>
  <c r="K434" i="10"/>
  <c r="J434" i="10"/>
  <c r="I434" i="10"/>
  <c r="H434" i="10"/>
  <c r="G434" i="10"/>
  <c r="F434" i="10"/>
  <c r="E434" i="10"/>
  <c r="D434" i="10"/>
  <c r="C434" i="10"/>
  <c r="B434" i="10"/>
  <c r="A434" i="10"/>
  <c r="P433" i="10"/>
  <c r="O433" i="10"/>
  <c r="N433" i="10"/>
  <c r="M433" i="10"/>
  <c r="L433" i="10"/>
  <c r="K433" i="10"/>
  <c r="J433" i="10"/>
  <c r="I433" i="10"/>
  <c r="H433" i="10"/>
  <c r="G433" i="10"/>
  <c r="F433" i="10"/>
  <c r="E433" i="10"/>
  <c r="D433" i="10"/>
  <c r="C433" i="10"/>
  <c r="B433" i="10"/>
  <c r="A433" i="10"/>
  <c r="P432" i="10"/>
  <c r="O432" i="10"/>
  <c r="N432" i="10"/>
  <c r="M432" i="10"/>
  <c r="L432" i="10"/>
  <c r="K432" i="10"/>
  <c r="J432" i="10"/>
  <c r="I432" i="10"/>
  <c r="H432" i="10"/>
  <c r="G432" i="10"/>
  <c r="F432" i="10"/>
  <c r="E432" i="10"/>
  <c r="D432" i="10"/>
  <c r="C432" i="10"/>
  <c r="B432" i="10"/>
  <c r="A432" i="10"/>
  <c r="P431" i="10"/>
  <c r="O431" i="10"/>
  <c r="N431" i="10"/>
  <c r="M431" i="10"/>
  <c r="L431" i="10"/>
  <c r="K431" i="10"/>
  <c r="J431" i="10"/>
  <c r="I431" i="10"/>
  <c r="H431" i="10"/>
  <c r="G431" i="10"/>
  <c r="F431" i="10"/>
  <c r="E431" i="10"/>
  <c r="D431" i="10"/>
  <c r="C431" i="10"/>
  <c r="B431" i="10"/>
  <c r="A431" i="10"/>
  <c r="P430" i="10"/>
  <c r="O430" i="10"/>
  <c r="N430" i="10"/>
  <c r="M430" i="10"/>
  <c r="L430" i="10"/>
  <c r="K430" i="10"/>
  <c r="J430" i="10"/>
  <c r="I430" i="10"/>
  <c r="H430" i="10"/>
  <c r="G430" i="10"/>
  <c r="F430" i="10"/>
  <c r="E430" i="10"/>
  <c r="D430" i="10"/>
  <c r="C430" i="10"/>
  <c r="B430" i="10"/>
  <c r="A430" i="10"/>
  <c r="P429" i="10"/>
  <c r="O429" i="10"/>
  <c r="N429" i="10"/>
  <c r="M429" i="10"/>
  <c r="L429" i="10"/>
  <c r="K429" i="10"/>
  <c r="J429" i="10"/>
  <c r="I429" i="10"/>
  <c r="H429" i="10"/>
  <c r="G429" i="10"/>
  <c r="F429" i="10"/>
  <c r="E429" i="10"/>
  <c r="D429" i="10"/>
  <c r="C429" i="10"/>
  <c r="B429" i="10"/>
  <c r="A429" i="10"/>
  <c r="P428" i="10"/>
  <c r="O428" i="10"/>
  <c r="N428" i="10"/>
  <c r="M428" i="10"/>
  <c r="L428" i="10"/>
  <c r="K428" i="10"/>
  <c r="J428" i="10"/>
  <c r="I428" i="10"/>
  <c r="H428" i="10"/>
  <c r="G428" i="10"/>
  <c r="F428" i="10"/>
  <c r="E428" i="10"/>
  <c r="D428" i="10"/>
  <c r="C428" i="10"/>
  <c r="B428" i="10"/>
  <c r="A428" i="10"/>
  <c r="P427" i="10"/>
  <c r="O427" i="10"/>
  <c r="N427" i="10"/>
  <c r="M427" i="10"/>
  <c r="L427" i="10"/>
  <c r="K427" i="10"/>
  <c r="J427" i="10"/>
  <c r="I427" i="10"/>
  <c r="H427" i="10"/>
  <c r="G427" i="10"/>
  <c r="F427" i="10"/>
  <c r="E427" i="10"/>
  <c r="D427" i="10"/>
  <c r="C427" i="10"/>
  <c r="B427" i="10"/>
  <c r="A427" i="10"/>
  <c r="P426" i="10"/>
  <c r="O426" i="10"/>
  <c r="N426" i="10"/>
  <c r="M426" i="10"/>
  <c r="L426" i="10"/>
  <c r="K426" i="10"/>
  <c r="J426" i="10"/>
  <c r="I426" i="10"/>
  <c r="H426" i="10"/>
  <c r="G426" i="10"/>
  <c r="F426" i="10"/>
  <c r="E426" i="10"/>
  <c r="D426" i="10"/>
  <c r="C426" i="10"/>
  <c r="B426" i="10"/>
  <c r="A426" i="10"/>
  <c r="P425" i="10"/>
  <c r="O425" i="10"/>
  <c r="N425" i="10"/>
  <c r="M425" i="10"/>
  <c r="L425" i="10"/>
  <c r="K425" i="10"/>
  <c r="J425" i="10"/>
  <c r="I425" i="10"/>
  <c r="H425" i="10"/>
  <c r="G425" i="10"/>
  <c r="F425" i="10"/>
  <c r="E425" i="10"/>
  <c r="D425" i="10"/>
  <c r="C425" i="10"/>
  <c r="B425" i="10"/>
  <c r="A425" i="10"/>
  <c r="P424" i="10"/>
  <c r="O424" i="10"/>
  <c r="N424" i="10"/>
  <c r="M424" i="10"/>
  <c r="L424" i="10"/>
  <c r="K424" i="10"/>
  <c r="J424" i="10"/>
  <c r="I424" i="10"/>
  <c r="H424" i="10"/>
  <c r="G424" i="10"/>
  <c r="F424" i="10"/>
  <c r="E424" i="10"/>
  <c r="D424" i="10"/>
  <c r="C424" i="10"/>
  <c r="B424" i="10"/>
  <c r="A424" i="10"/>
  <c r="P423" i="10"/>
  <c r="O423" i="10"/>
  <c r="N423" i="10"/>
  <c r="M423" i="10"/>
  <c r="L423" i="10"/>
  <c r="K423" i="10"/>
  <c r="J423" i="10"/>
  <c r="I423" i="10"/>
  <c r="H423" i="10"/>
  <c r="G423" i="10"/>
  <c r="F423" i="10"/>
  <c r="E423" i="10"/>
  <c r="D423" i="10"/>
  <c r="C423" i="10"/>
  <c r="B423" i="10"/>
  <c r="A423" i="10"/>
  <c r="P422" i="10"/>
  <c r="O422" i="10"/>
  <c r="N422" i="10"/>
  <c r="M422" i="10"/>
  <c r="L422" i="10"/>
  <c r="K422" i="10"/>
  <c r="J422" i="10"/>
  <c r="I422" i="10"/>
  <c r="H422" i="10"/>
  <c r="G422" i="10"/>
  <c r="F422" i="10"/>
  <c r="E422" i="10"/>
  <c r="D422" i="10"/>
  <c r="C422" i="10"/>
  <c r="B422" i="10"/>
  <c r="A422" i="10"/>
  <c r="P421" i="10"/>
  <c r="O421" i="10"/>
  <c r="N421" i="10"/>
  <c r="M421" i="10"/>
  <c r="L421" i="10"/>
  <c r="K421" i="10"/>
  <c r="J421" i="10"/>
  <c r="I421" i="10"/>
  <c r="H421" i="10"/>
  <c r="G421" i="10"/>
  <c r="F421" i="10"/>
  <c r="E421" i="10"/>
  <c r="D421" i="10"/>
  <c r="C421" i="10"/>
  <c r="B421" i="10"/>
  <c r="A421" i="10"/>
  <c r="P420" i="10"/>
  <c r="O420" i="10"/>
  <c r="N420" i="10"/>
  <c r="M420" i="10"/>
  <c r="L420" i="10"/>
  <c r="K420" i="10"/>
  <c r="J420" i="10"/>
  <c r="I420" i="10"/>
  <c r="H420" i="10"/>
  <c r="G420" i="10"/>
  <c r="F420" i="10"/>
  <c r="E420" i="10"/>
  <c r="D420" i="10"/>
  <c r="C420" i="10"/>
  <c r="B420" i="10"/>
  <c r="A420" i="10"/>
  <c r="P419" i="10"/>
  <c r="O419" i="10"/>
  <c r="N419" i="10"/>
  <c r="M419" i="10"/>
  <c r="L419" i="10"/>
  <c r="K419" i="10"/>
  <c r="J419" i="10"/>
  <c r="I419" i="10"/>
  <c r="H419" i="10"/>
  <c r="G419" i="10"/>
  <c r="F419" i="10"/>
  <c r="E419" i="10"/>
  <c r="D419" i="10"/>
  <c r="C419" i="10"/>
  <c r="B419" i="10"/>
  <c r="A419" i="10"/>
  <c r="P418" i="10"/>
  <c r="O418" i="10"/>
  <c r="N418" i="10"/>
  <c r="M418" i="10"/>
  <c r="L418" i="10"/>
  <c r="K418" i="10"/>
  <c r="J418" i="10"/>
  <c r="I418" i="10"/>
  <c r="H418" i="10"/>
  <c r="G418" i="10"/>
  <c r="F418" i="10"/>
  <c r="E418" i="10"/>
  <c r="D418" i="10"/>
  <c r="C418" i="10"/>
  <c r="B418" i="10"/>
  <c r="A418" i="10"/>
  <c r="P417" i="10"/>
  <c r="O417" i="10"/>
  <c r="N417" i="10"/>
  <c r="M417" i="10"/>
  <c r="L417" i="10"/>
  <c r="K417" i="10"/>
  <c r="J417" i="10"/>
  <c r="I417" i="10"/>
  <c r="H417" i="10"/>
  <c r="G417" i="10"/>
  <c r="F417" i="10"/>
  <c r="E417" i="10"/>
  <c r="D417" i="10"/>
  <c r="C417" i="10"/>
  <c r="B417" i="10"/>
  <c r="A417" i="10"/>
  <c r="P416" i="10"/>
  <c r="O416" i="10"/>
  <c r="N416" i="10"/>
  <c r="M416" i="10"/>
  <c r="L416" i="10"/>
  <c r="K416" i="10"/>
  <c r="J416" i="10"/>
  <c r="I416" i="10"/>
  <c r="H416" i="10"/>
  <c r="G416" i="10"/>
  <c r="F416" i="10"/>
  <c r="E416" i="10"/>
  <c r="D416" i="10"/>
  <c r="C416" i="10"/>
  <c r="B416" i="10"/>
  <c r="A416" i="10"/>
  <c r="P415" i="10"/>
  <c r="O415" i="10"/>
  <c r="N415" i="10"/>
  <c r="M415" i="10"/>
  <c r="L415" i="10"/>
  <c r="K415" i="10"/>
  <c r="J415" i="10"/>
  <c r="I415" i="10"/>
  <c r="H415" i="10"/>
  <c r="G415" i="10"/>
  <c r="F415" i="10"/>
  <c r="E415" i="10"/>
  <c r="D415" i="10"/>
  <c r="C415" i="10"/>
  <c r="B415" i="10"/>
  <c r="A415" i="10"/>
  <c r="P414" i="10"/>
  <c r="O414" i="10"/>
  <c r="N414" i="10"/>
  <c r="M414" i="10"/>
  <c r="L414" i="10"/>
  <c r="K414" i="10"/>
  <c r="J414" i="10"/>
  <c r="I414" i="10"/>
  <c r="H414" i="10"/>
  <c r="G414" i="10"/>
  <c r="F414" i="10"/>
  <c r="E414" i="10"/>
  <c r="D414" i="10"/>
  <c r="C414" i="10"/>
  <c r="B414" i="10"/>
  <c r="A414" i="10"/>
  <c r="P413" i="10"/>
  <c r="O413" i="10"/>
  <c r="N413" i="10"/>
  <c r="M413" i="10"/>
  <c r="L413" i="10"/>
  <c r="K413" i="10"/>
  <c r="J413" i="10"/>
  <c r="I413" i="10"/>
  <c r="H413" i="10"/>
  <c r="G413" i="10"/>
  <c r="F413" i="10"/>
  <c r="E413" i="10"/>
  <c r="D413" i="10"/>
  <c r="C413" i="10"/>
  <c r="B413" i="10"/>
  <c r="A413" i="10"/>
  <c r="P412" i="10"/>
  <c r="O412" i="10"/>
  <c r="N412" i="10"/>
  <c r="M412" i="10"/>
  <c r="L412" i="10"/>
  <c r="K412" i="10"/>
  <c r="J412" i="10"/>
  <c r="I412" i="10"/>
  <c r="H412" i="10"/>
  <c r="G412" i="10"/>
  <c r="F412" i="10"/>
  <c r="E412" i="10"/>
  <c r="D412" i="10"/>
  <c r="C412" i="10"/>
  <c r="B412" i="10"/>
  <c r="A412" i="10"/>
  <c r="P411" i="10"/>
  <c r="O411" i="10"/>
  <c r="N411" i="10"/>
  <c r="M411" i="10"/>
  <c r="L411" i="10"/>
  <c r="K411" i="10"/>
  <c r="J411" i="10"/>
  <c r="I411" i="10"/>
  <c r="H411" i="10"/>
  <c r="G411" i="10"/>
  <c r="F411" i="10"/>
  <c r="E411" i="10"/>
  <c r="D411" i="10"/>
  <c r="C411" i="10"/>
  <c r="B411" i="10"/>
  <c r="A411" i="10"/>
  <c r="P410" i="10"/>
  <c r="O410" i="10"/>
  <c r="N410" i="10"/>
  <c r="M410" i="10"/>
  <c r="L410" i="10"/>
  <c r="K410" i="10"/>
  <c r="J410" i="10"/>
  <c r="I410" i="10"/>
  <c r="H410" i="10"/>
  <c r="G410" i="10"/>
  <c r="F410" i="10"/>
  <c r="E410" i="10"/>
  <c r="D410" i="10"/>
  <c r="C410" i="10"/>
  <c r="B410" i="10"/>
  <c r="A410" i="10"/>
  <c r="P409" i="10"/>
  <c r="O409" i="10"/>
  <c r="N409" i="10"/>
  <c r="M409" i="10"/>
  <c r="L409" i="10"/>
  <c r="K409" i="10"/>
  <c r="J409" i="10"/>
  <c r="I409" i="10"/>
  <c r="H409" i="10"/>
  <c r="G409" i="10"/>
  <c r="F409" i="10"/>
  <c r="E409" i="10"/>
  <c r="D409" i="10"/>
  <c r="C409" i="10"/>
  <c r="B409" i="10"/>
  <c r="A409" i="10"/>
  <c r="P408" i="10"/>
  <c r="O408" i="10"/>
  <c r="N408" i="10"/>
  <c r="M408" i="10"/>
  <c r="L408" i="10"/>
  <c r="K408" i="10"/>
  <c r="J408" i="10"/>
  <c r="I408" i="10"/>
  <c r="H408" i="10"/>
  <c r="G408" i="10"/>
  <c r="F408" i="10"/>
  <c r="E408" i="10"/>
  <c r="D408" i="10"/>
  <c r="C408" i="10"/>
  <c r="B408" i="10"/>
  <c r="A408" i="10"/>
  <c r="P407" i="10"/>
  <c r="O407" i="10"/>
  <c r="N407" i="10"/>
  <c r="M407" i="10"/>
  <c r="L407" i="10"/>
  <c r="K407" i="10"/>
  <c r="J407" i="10"/>
  <c r="I407" i="10"/>
  <c r="H407" i="10"/>
  <c r="G407" i="10"/>
  <c r="F407" i="10"/>
  <c r="E407" i="10"/>
  <c r="D407" i="10"/>
  <c r="C407" i="10"/>
  <c r="B407" i="10"/>
  <c r="A407" i="10"/>
  <c r="P406" i="10"/>
  <c r="O406" i="10"/>
  <c r="N406" i="10"/>
  <c r="M406" i="10"/>
  <c r="L406" i="10"/>
  <c r="K406" i="10"/>
  <c r="J406" i="10"/>
  <c r="I406" i="10"/>
  <c r="H406" i="10"/>
  <c r="G406" i="10"/>
  <c r="F406" i="10"/>
  <c r="E406" i="10"/>
  <c r="D406" i="10"/>
  <c r="C406" i="10"/>
  <c r="B406" i="10"/>
  <c r="A406" i="10"/>
  <c r="P405" i="10"/>
  <c r="O405" i="10"/>
  <c r="N405" i="10"/>
  <c r="M405" i="10"/>
  <c r="L405" i="10"/>
  <c r="K405" i="10"/>
  <c r="J405" i="10"/>
  <c r="I405" i="10"/>
  <c r="H405" i="10"/>
  <c r="G405" i="10"/>
  <c r="F405" i="10"/>
  <c r="E405" i="10"/>
  <c r="D405" i="10"/>
  <c r="C405" i="10"/>
  <c r="B405" i="10"/>
  <c r="A405" i="10"/>
  <c r="P404" i="10"/>
  <c r="O404" i="10"/>
  <c r="N404" i="10"/>
  <c r="M404" i="10"/>
  <c r="L404" i="10"/>
  <c r="K404" i="10"/>
  <c r="J404" i="10"/>
  <c r="I404" i="10"/>
  <c r="H404" i="10"/>
  <c r="G404" i="10"/>
  <c r="F404" i="10"/>
  <c r="E404" i="10"/>
  <c r="D404" i="10"/>
  <c r="C404" i="10"/>
  <c r="B404" i="10"/>
  <c r="A404" i="10"/>
  <c r="P403" i="10"/>
  <c r="O403" i="10"/>
  <c r="N403" i="10"/>
  <c r="M403" i="10"/>
  <c r="L403" i="10"/>
  <c r="K403" i="10"/>
  <c r="J403" i="10"/>
  <c r="I403" i="10"/>
  <c r="H403" i="10"/>
  <c r="G403" i="10"/>
  <c r="F403" i="10"/>
  <c r="E403" i="10"/>
  <c r="D403" i="10"/>
  <c r="C403" i="10"/>
  <c r="B403" i="10"/>
  <c r="A403" i="10"/>
  <c r="P402" i="10"/>
  <c r="O402" i="10"/>
  <c r="N402" i="10"/>
  <c r="M402" i="10"/>
  <c r="L402" i="10"/>
  <c r="K402" i="10"/>
  <c r="J402" i="10"/>
  <c r="I402" i="10"/>
  <c r="H402" i="10"/>
  <c r="G402" i="10"/>
  <c r="F402" i="10"/>
  <c r="E402" i="10"/>
  <c r="D402" i="10"/>
  <c r="C402" i="10"/>
  <c r="B402" i="10"/>
  <c r="A402" i="10"/>
  <c r="P401" i="10"/>
  <c r="O401" i="10"/>
  <c r="N401" i="10"/>
  <c r="M401" i="10"/>
  <c r="L401" i="10"/>
  <c r="K401" i="10"/>
  <c r="J401" i="10"/>
  <c r="I401" i="10"/>
  <c r="H401" i="10"/>
  <c r="G401" i="10"/>
  <c r="F401" i="10"/>
  <c r="E401" i="10"/>
  <c r="D401" i="10"/>
  <c r="C401" i="10"/>
  <c r="B401" i="10"/>
  <c r="A401" i="10"/>
  <c r="P400" i="10"/>
  <c r="O400" i="10"/>
  <c r="N400" i="10"/>
  <c r="M400" i="10"/>
  <c r="L400" i="10"/>
  <c r="K400" i="10"/>
  <c r="J400" i="10"/>
  <c r="I400" i="10"/>
  <c r="H400" i="10"/>
  <c r="G400" i="10"/>
  <c r="F400" i="10"/>
  <c r="E400" i="10"/>
  <c r="D400" i="10"/>
  <c r="C400" i="10"/>
  <c r="B400" i="10"/>
  <c r="A400" i="10"/>
  <c r="P399" i="10"/>
  <c r="O399" i="10"/>
  <c r="N399" i="10"/>
  <c r="M399" i="10"/>
  <c r="L399" i="10"/>
  <c r="K399" i="10"/>
  <c r="J399" i="10"/>
  <c r="I399" i="10"/>
  <c r="H399" i="10"/>
  <c r="G399" i="10"/>
  <c r="F399" i="10"/>
  <c r="E399" i="10"/>
  <c r="D399" i="10"/>
  <c r="C399" i="10"/>
  <c r="B399" i="10"/>
  <c r="A399" i="10"/>
  <c r="P398" i="10"/>
  <c r="O398" i="10"/>
  <c r="N398" i="10"/>
  <c r="M398" i="10"/>
  <c r="L398" i="10"/>
  <c r="K398" i="10"/>
  <c r="J398" i="10"/>
  <c r="I398" i="10"/>
  <c r="H398" i="10"/>
  <c r="G398" i="10"/>
  <c r="F398" i="10"/>
  <c r="E398" i="10"/>
  <c r="D398" i="10"/>
  <c r="C398" i="10"/>
  <c r="B398" i="10"/>
  <c r="A398" i="10"/>
  <c r="P397" i="10"/>
  <c r="O397" i="10"/>
  <c r="N397" i="10"/>
  <c r="M397" i="10"/>
  <c r="L397" i="10"/>
  <c r="K397" i="10"/>
  <c r="J397" i="10"/>
  <c r="I397" i="10"/>
  <c r="H397" i="10"/>
  <c r="G397" i="10"/>
  <c r="F397" i="10"/>
  <c r="E397" i="10"/>
  <c r="D397" i="10"/>
  <c r="C397" i="10"/>
  <c r="B397" i="10"/>
  <c r="A397" i="10"/>
  <c r="P396" i="10"/>
  <c r="O396" i="10"/>
  <c r="N396" i="10"/>
  <c r="M396" i="10"/>
  <c r="L396" i="10"/>
  <c r="K396" i="10"/>
  <c r="J396" i="10"/>
  <c r="I396" i="10"/>
  <c r="H396" i="10"/>
  <c r="G396" i="10"/>
  <c r="F396" i="10"/>
  <c r="E396" i="10"/>
  <c r="D396" i="10"/>
  <c r="C396" i="10"/>
  <c r="B396" i="10"/>
  <c r="A396" i="10"/>
  <c r="P395" i="10"/>
  <c r="O395" i="10"/>
  <c r="N395" i="10"/>
  <c r="M395" i="10"/>
  <c r="L395" i="10"/>
  <c r="K395" i="10"/>
  <c r="J395" i="10"/>
  <c r="I395" i="10"/>
  <c r="H395" i="10"/>
  <c r="G395" i="10"/>
  <c r="F395" i="10"/>
  <c r="E395" i="10"/>
  <c r="D395" i="10"/>
  <c r="C395" i="10"/>
  <c r="B395" i="10"/>
  <c r="A395" i="10"/>
  <c r="P394" i="10"/>
  <c r="O394" i="10"/>
  <c r="N394" i="10"/>
  <c r="M394" i="10"/>
  <c r="L394" i="10"/>
  <c r="K394" i="10"/>
  <c r="J394" i="10"/>
  <c r="I394" i="10"/>
  <c r="H394" i="10"/>
  <c r="G394" i="10"/>
  <c r="F394" i="10"/>
  <c r="E394" i="10"/>
  <c r="D394" i="10"/>
  <c r="C394" i="10"/>
  <c r="B394" i="10"/>
  <c r="A394" i="10"/>
  <c r="P393" i="10"/>
  <c r="O393" i="10"/>
  <c r="N393" i="10"/>
  <c r="M393" i="10"/>
  <c r="L393" i="10"/>
  <c r="K393" i="10"/>
  <c r="J393" i="10"/>
  <c r="I393" i="10"/>
  <c r="H393" i="10"/>
  <c r="G393" i="10"/>
  <c r="F393" i="10"/>
  <c r="E393" i="10"/>
  <c r="D393" i="10"/>
  <c r="C393" i="10"/>
  <c r="B393" i="10"/>
  <c r="A393" i="10"/>
  <c r="P392" i="10"/>
  <c r="O392" i="10"/>
  <c r="N392" i="10"/>
  <c r="M392" i="10"/>
  <c r="L392" i="10"/>
  <c r="K392" i="10"/>
  <c r="J392" i="10"/>
  <c r="I392" i="10"/>
  <c r="H392" i="10"/>
  <c r="G392" i="10"/>
  <c r="F392" i="10"/>
  <c r="E392" i="10"/>
  <c r="D392" i="10"/>
  <c r="C392" i="10"/>
  <c r="B392" i="10"/>
  <c r="A392" i="10"/>
  <c r="P391" i="10"/>
  <c r="O391" i="10"/>
  <c r="N391" i="10"/>
  <c r="M391" i="10"/>
  <c r="L391" i="10"/>
  <c r="K391" i="10"/>
  <c r="J391" i="10"/>
  <c r="I391" i="10"/>
  <c r="H391" i="10"/>
  <c r="G391" i="10"/>
  <c r="F391" i="10"/>
  <c r="E391" i="10"/>
  <c r="D391" i="10"/>
  <c r="C391" i="10"/>
  <c r="B391" i="10"/>
  <c r="A391" i="10"/>
  <c r="P390" i="10"/>
  <c r="O390" i="10"/>
  <c r="N390" i="10"/>
  <c r="M390" i="10"/>
  <c r="L390" i="10"/>
  <c r="K390" i="10"/>
  <c r="J390" i="10"/>
  <c r="I390" i="10"/>
  <c r="H390" i="10"/>
  <c r="G390" i="10"/>
  <c r="F390" i="10"/>
  <c r="E390" i="10"/>
  <c r="D390" i="10"/>
  <c r="C390" i="10"/>
  <c r="B390" i="10"/>
  <c r="A390" i="10"/>
  <c r="P389" i="10"/>
  <c r="O389" i="10"/>
  <c r="N389" i="10"/>
  <c r="M389" i="10"/>
  <c r="L389" i="10"/>
  <c r="K389" i="10"/>
  <c r="J389" i="10"/>
  <c r="I389" i="10"/>
  <c r="H389" i="10"/>
  <c r="G389" i="10"/>
  <c r="F389" i="10"/>
  <c r="E389" i="10"/>
  <c r="D389" i="10"/>
  <c r="C389" i="10"/>
  <c r="B389" i="10"/>
  <c r="A389" i="10"/>
  <c r="P388" i="10"/>
  <c r="O388" i="10"/>
  <c r="N388" i="10"/>
  <c r="M388" i="10"/>
  <c r="L388" i="10"/>
  <c r="K388" i="10"/>
  <c r="J388" i="10"/>
  <c r="I388" i="10"/>
  <c r="H388" i="10"/>
  <c r="G388" i="10"/>
  <c r="F388" i="10"/>
  <c r="E388" i="10"/>
  <c r="D388" i="10"/>
  <c r="C388" i="10"/>
  <c r="B388" i="10"/>
  <c r="A388" i="10"/>
  <c r="P387" i="10"/>
  <c r="O387" i="10"/>
  <c r="N387" i="10"/>
  <c r="M387" i="10"/>
  <c r="L387" i="10"/>
  <c r="K387" i="10"/>
  <c r="J387" i="10"/>
  <c r="I387" i="10"/>
  <c r="H387" i="10"/>
  <c r="G387" i="10"/>
  <c r="F387" i="10"/>
  <c r="E387" i="10"/>
  <c r="D387" i="10"/>
  <c r="C387" i="10"/>
  <c r="B387" i="10"/>
  <c r="A387" i="10"/>
  <c r="P386" i="10"/>
  <c r="O386" i="10"/>
  <c r="N386" i="10"/>
  <c r="M386" i="10"/>
  <c r="L386" i="10"/>
  <c r="K386" i="10"/>
  <c r="J386" i="10"/>
  <c r="I386" i="10"/>
  <c r="H386" i="10"/>
  <c r="G386" i="10"/>
  <c r="F386" i="10"/>
  <c r="E386" i="10"/>
  <c r="D386" i="10"/>
  <c r="C386" i="10"/>
  <c r="B386" i="10"/>
  <c r="A386" i="10"/>
  <c r="P385" i="10"/>
  <c r="O385" i="10"/>
  <c r="N385" i="10"/>
  <c r="M385" i="10"/>
  <c r="L385" i="10"/>
  <c r="K385" i="10"/>
  <c r="J385" i="10"/>
  <c r="I385" i="10"/>
  <c r="H385" i="10"/>
  <c r="G385" i="10"/>
  <c r="F385" i="10"/>
  <c r="E385" i="10"/>
  <c r="D385" i="10"/>
  <c r="C385" i="10"/>
  <c r="B385" i="10"/>
  <c r="A385" i="10"/>
  <c r="P384" i="10"/>
  <c r="O384" i="10"/>
  <c r="N384" i="10"/>
  <c r="M384" i="10"/>
  <c r="L384" i="10"/>
  <c r="K384" i="10"/>
  <c r="J384" i="10"/>
  <c r="I384" i="10"/>
  <c r="H384" i="10"/>
  <c r="G384" i="10"/>
  <c r="F384" i="10"/>
  <c r="E384" i="10"/>
  <c r="D384" i="10"/>
  <c r="C384" i="10"/>
  <c r="B384" i="10"/>
  <c r="A384" i="10"/>
  <c r="P383" i="10"/>
  <c r="O383" i="10"/>
  <c r="N383" i="10"/>
  <c r="M383" i="10"/>
  <c r="L383" i="10"/>
  <c r="K383" i="10"/>
  <c r="J383" i="10"/>
  <c r="I383" i="10"/>
  <c r="H383" i="10"/>
  <c r="G383" i="10"/>
  <c r="F383" i="10"/>
  <c r="E383" i="10"/>
  <c r="D383" i="10"/>
  <c r="C383" i="10"/>
  <c r="B383" i="10"/>
  <c r="A383" i="10"/>
  <c r="P382" i="10"/>
  <c r="O382" i="10"/>
  <c r="N382" i="10"/>
  <c r="M382" i="10"/>
  <c r="L382" i="10"/>
  <c r="K382" i="10"/>
  <c r="J382" i="10"/>
  <c r="I382" i="10"/>
  <c r="H382" i="10"/>
  <c r="G382" i="10"/>
  <c r="F382" i="10"/>
  <c r="E382" i="10"/>
  <c r="D382" i="10"/>
  <c r="C382" i="10"/>
  <c r="B382" i="10"/>
  <c r="A382" i="10"/>
  <c r="P381" i="10"/>
  <c r="O381" i="10"/>
  <c r="N381" i="10"/>
  <c r="M381" i="10"/>
  <c r="L381" i="10"/>
  <c r="K381" i="10"/>
  <c r="J381" i="10"/>
  <c r="I381" i="10"/>
  <c r="H381" i="10"/>
  <c r="G381" i="10"/>
  <c r="F381" i="10"/>
  <c r="E381" i="10"/>
  <c r="D381" i="10"/>
  <c r="C381" i="10"/>
  <c r="B381" i="10"/>
  <c r="A381" i="10"/>
  <c r="P380" i="10"/>
  <c r="O380" i="10"/>
  <c r="N380" i="10"/>
  <c r="M380" i="10"/>
  <c r="L380" i="10"/>
  <c r="K380" i="10"/>
  <c r="J380" i="10"/>
  <c r="I380" i="10"/>
  <c r="H380" i="10"/>
  <c r="G380" i="10"/>
  <c r="F380" i="10"/>
  <c r="E380" i="10"/>
  <c r="D380" i="10"/>
  <c r="C380" i="10"/>
  <c r="B380" i="10"/>
  <c r="A380" i="10"/>
  <c r="P379" i="10"/>
  <c r="O379" i="10"/>
  <c r="N379" i="10"/>
  <c r="M379" i="10"/>
  <c r="L379" i="10"/>
  <c r="K379" i="10"/>
  <c r="J379" i="10"/>
  <c r="I379" i="10"/>
  <c r="H379" i="10"/>
  <c r="G379" i="10"/>
  <c r="F379" i="10"/>
  <c r="E379" i="10"/>
  <c r="D379" i="10"/>
  <c r="C379" i="10"/>
  <c r="B379" i="10"/>
  <c r="A379" i="10"/>
  <c r="P378" i="10"/>
  <c r="O378" i="10"/>
  <c r="N378" i="10"/>
  <c r="M378" i="10"/>
  <c r="L378" i="10"/>
  <c r="K378" i="10"/>
  <c r="J378" i="10"/>
  <c r="I378" i="10"/>
  <c r="H378" i="10"/>
  <c r="G378" i="10"/>
  <c r="F378" i="10"/>
  <c r="E378" i="10"/>
  <c r="D378" i="10"/>
  <c r="C378" i="10"/>
  <c r="B378" i="10"/>
  <c r="A378" i="10"/>
  <c r="P377" i="10"/>
  <c r="O377" i="10"/>
  <c r="N377" i="10"/>
  <c r="M377" i="10"/>
  <c r="L377" i="10"/>
  <c r="K377" i="10"/>
  <c r="J377" i="10"/>
  <c r="I377" i="10"/>
  <c r="H377" i="10"/>
  <c r="G377" i="10"/>
  <c r="F377" i="10"/>
  <c r="E377" i="10"/>
  <c r="D377" i="10"/>
  <c r="C377" i="10"/>
  <c r="B377" i="10"/>
  <c r="A377" i="10"/>
  <c r="P376" i="10"/>
  <c r="O376" i="10"/>
  <c r="N376" i="10"/>
  <c r="M376" i="10"/>
  <c r="L376" i="10"/>
  <c r="K376" i="10"/>
  <c r="J376" i="10"/>
  <c r="I376" i="10"/>
  <c r="H376" i="10"/>
  <c r="G376" i="10"/>
  <c r="F376" i="10"/>
  <c r="E376" i="10"/>
  <c r="D376" i="10"/>
  <c r="C376" i="10"/>
  <c r="B376" i="10"/>
  <c r="A376" i="10"/>
  <c r="P375" i="10"/>
  <c r="O375" i="10"/>
  <c r="N375" i="10"/>
  <c r="M375" i="10"/>
  <c r="L375" i="10"/>
  <c r="K375" i="10"/>
  <c r="J375" i="10"/>
  <c r="I375" i="10"/>
  <c r="H375" i="10"/>
  <c r="G375" i="10"/>
  <c r="F375" i="10"/>
  <c r="E375" i="10"/>
  <c r="D375" i="10"/>
  <c r="C375" i="10"/>
  <c r="B375" i="10"/>
  <c r="A375" i="10"/>
  <c r="P374" i="10"/>
  <c r="O374" i="10"/>
  <c r="N374" i="10"/>
  <c r="M374" i="10"/>
  <c r="L374" i="10"/>
  <c r="K374" i="10"/>
  <c r="J374" i="10"/>
  <c r="I374" i="10"/>
  <c r="H374" i="10"/>
  <c r="G374" i="10"/>
  <c r="F374" i="10"/>
  <c r="E374" i="10"/>
  <c r="D374" i="10"/>
  <c r="C374" i="10"/>
  <c r="B374" i="10"/>
  <c r="A374" i="10"/>
  <c r="P373" i="10"/>
  <c r="O373" i="10"/>
  <c r="N373" i="10"/>
  <c r="M373" i="10"/>
  <c r="L373" i="10"/>
  <c r="K373" i="10"/>
  <c r="J373" i="10"/>
  <c r="I373" i="10"/>
  <c r="H373" i="10"/>
  <c r="G373" i="10"/>
  <c r="F373" i="10"/>
  <c r="E373" i="10"/>
  <c r="D373" i="10"/>
  <c r="C373" i="10"/>
  <c r="B373" i="10"/>
  <c r="A373" i="10"/>
  <c r="P372" i="10"/>
  <c r="O372" i="10"/>
  <c r="N372" i="10"/>
  <c r="M372" i="10"/>
  <c r="L372" i="10"/>
  <c r="K372" i="10"/>
  <c r="J372" i="10"/>
  <c r="I372" i="10"/>
  <c r="H372" i="10"/>
  <c r="G372" i="10"/>
  <c r="F372" i="10"/>
  <c r="E372" i="10"/>
  <c r="D372" i="10"/>
  <c r="C372" i="10"/>
  <c r="B372" i="10"/>
  <c r="A372" i="10"/>
  <c r="P371" i="10"/>
  <c r="O371" i="10"/>
  <c r="N371" i="10"/>
  <c r="M371" i="10"/>
  <c r="L371" i="10"/>
  <c r="K371" i="10"/>
  <c r="J371" i="10"/>
  <c r="I371" i="10"/>
  <c r="H371" i="10"/>
  <c r="G371" i="10"/>
  <c r="F371" i="10"/>
  <c r="E371" i="10"/>
  <c r="D371" i="10"/>
  <c r="C371" i="10"/>
  <c r="B371" i="10"/>
  <c r="A371" i="10"/>
  <c r="P370" i="10"/>
  <c r="O370" i="10"/>
  <c r="N370" i="10"/>
  <c r="M370" i="10"/>
  <c r="L370" i="10"/>
  <c r="K370" i="10"/>
  <c r="J370" i="10"/>
  <c r="I370" i="10"/>
  <c r="H370" i="10"/>
  <c r="G370" i="10"/>
  <c r="F370" i="10"/>
  <c r="E370" i="10"/>
  <c r="D370" i="10"/>
  <c r="C370" i="10"/>
  <c r="B370" i="10"/>
  <c r="A370" i="10"/>
  <c r="P369" i="10"/>
  <c r="O369" i="10"/>
  <c r="N369" i="10"/>
  <c r="M369" i="10"/>
  <c r="L369" i="10"/>
  <c r="K369" i="10"/>
  <c r="J369" i="10"/>
  <c r="I369" i="10"/>
  <c r="H369" i="10"/>
  <c r="G369" i="10"/>
  <c r="F369" i="10"/>
  <c r="E369" i="10"/>
  <c r="D369" i="10"/>
  <c r="C369" i="10"/>
  <c r="B369" i="10"/>
  <c r="A369" i="10"/>
  <c r="P368" i="10"/>
  <c r="O368" i="10"/>
  <c r="N368" i="10"/>
  <c r="M368" i="10"/>
  <c r="L368" i="10"/>
  <c r="K368" i="10"/>
  <c r="J368" i="10"/>
  <c r="I368" i="10"/>
  <c r="H368" i="10"/>
  <c r="G368" i="10"/>
  <c r="F368" i="10"/>
  <c r="E368" i="10"/>
  <c r="D368" i="10"/>
  <c r="C368" i="10"/>
  <c r="B368" i="10"/>
  <c r="A368" i="10"/>
  <c r="P367" i="10"/>
  <c r="O367" i="10"/>
  <c r="N367" i="10"/>
  <c r="M367" i="10"/>
  <c r="L367" i="10"/>
  <c r="K367" i="10"/>
  <c r="J367" i="10"/>
  <c r="I367" i="10"/>
  <c r="H367" i="10"/>
  <c r="G367" i="10"/>
  <c r="F367" i="10"/>
  <c r="E367" i="10"/>
  <c r="D367" i="10"/>
  <c r="C367" i="10"/>
  <c r="B367" i="10"/>
  <c r="A367" i="10"/>
  <c r="P366" i="10"/>
  <c r="O366" i="10"/>
  <c r="N366" i="10"/>
  <c r="M366" i="10"/>
  <c r="L366" i="10"/>
  <c r="K366" i="10"/>
  <c r="J366" i="10"/>
  <c r="I366" i="10"/>
  <c r="H366" i="10"/>
  <c r="G366" i="10"/>
  <c r="F366" i="10"/>
  <c r="E366" i="10"/>
  <c r="D366" i="10"/>
  <c r="C366" i="10"/>
  <c r="B366" i="10"/>
  <c r="A366" i="10"/>
  <c r="P365" i="10"/>
  <c r="O365" i="10"/>
  <c r="N365" i="10"/>
  <c r="M365" i="10"/>
  <c r="L365" i="10"/>
  <c r="K365" i="10"/>
  <c r="J365" i="10"/>
  <c r="I365" i="10"/>
  <c r="H365" i="10"/>
  <c r="G365" i="10"/>
  <c r="F365" i="10"/>
  <c r="E365" i="10"/>
  <c r="D365" i="10"/>
  <c r="C365" i="10"/>
  <c r="B365" i="10"/>
  <c r="A365" i="10"/>
  <c r="P364" i="10"/>
  <c r="O364" i="10"/>
  <c r="N364" i="10"/>
  <c r="M364" i="10"/>
  <c r="L364" i="10"/>
  <c r="K364" i="10"/>
  <c r="J364" i="10"/>
  <c r="I364" i="10"/>
  <c r="H364" i="10"/>
  <c r="G364" i="10"/>
  <c r="F364" i="10"/>
  <c r="E364" i="10"/>
  <c r="D364" i="10"/>
  <c r="C364" i="10"/>
  <c r="B364" i="10"/>
  <c r="A364" i="10"/>
  <c r="P363" i="10"/>
  <c r="O363" i="10"/>
  <c r="N363" i="10"/>
  <c r="M363" i="10"/>
  <c r="L363" i="10"/>
  <c r="K363" i="10"/>
  <c r="J363" i="10"/>
  <c r="I363" i="10"/>
  <c r="H363" i="10"/>
  <c r="G363" i="10"/>
  <c r="F363" i="10"/>
  <c r="E363" i="10"/>
  <c r="D363" i="10"/>
  <c r="C363" i="10"/>
  <c r="B363" i="10"/>
  <c r="A363" i="10"/>
  <c r="P362" i="10"/>
  <c r="O362" i="10"/>
  <c r="N362" i="10"/>
  <c r="M362" i="10"/>
  <c r="L362" i="10"/>
  <c r="K362" i="10"/>
  <c r="J362" i="10"/>
  <c r="I362" i="10"/>
  <c r="H362" i="10"/>
  <c r="G362" i="10"/>
  <c r="F362" i="10"/>
  <c r="E362" i="10"/>
  <c r="D362" i="10"/>
  <c r="C362" i="10"/>
  <c r="B362" i="10"/>
  <c r="A362" i="10"/>
  <c r="P361" i="10"/>
  <c r="O361" i="10"/>
  <c r="N361" i="10"/>
  <c r="M361" i="10"/>
  <c r="L361" i="10"/>
  <c r="K361" i="10"/>
  <c r="J361" i="10"/>
  <c r="I361" i="10"/>
  <c r="H361" i="10"/>
  <c r="G361" i="10"/>
  <c r="F361" i="10"/>
  <c r="E361" i="10"/>
  <c r="D361" i="10"/>
  <c r="C361" i="10"/>
  <c r="B361" i="10"/>
  <c r="A361" i="10"/>
  <c r="P360" i="10"/>
  <c r="O360" i="10"/>
  <c r="N360" i="10"/>
  <c r="M360" i="10"/>
  <c r="L360" i="10"/>
  <c r="K360" i="10"/>
  <c r="J360" i="10"/>
  <c r="I360" i="10"/>
  <c r="H360" i="10"/>
  <c r="G360" i="10"/>
  <c r="F360" i="10"/>
  <c r="E360" i="10"/>
  <c r="D360" i="10"/>
  <c r="C360" i="10"/>
  <c r="B360" i="10"/>
  <c r="A360" i="10"/>
  <c r="P359" i="10"/>
  <c r="O359" i="10"/>
  <c r="N359" i="10"/>
  <c r="M359" i="10"/>
  <c r="L359" i="10"/>
  <c r="K359" i="10"/>
  <c r="J359" i="10"/>
  <c r="I359" i="10"/>
  <c r="H359" i="10"/>
  <c r="G359" i="10"/>
  <c r="F359" i="10"/>
  <c r="E359" i="10"/>
  <c r="D359" i="10"/>
  <c r="C359" i="10"/>
  <c r="B359" i="10"/>
  <c r="A359" i="10"/>
  <c r="P358" i="10"/>
  <c r="O358" i="10"/>
  <c r="N358" i="10"/>
  <c r="M358" i="10"/>
  <c r="L358" i="10"/>
  <c r="K358" i="10"/>
  <c r="J358" i="10"/>
  <c r="I358" i="10"/>
  <c r="H358" i="10"/>
  <c r="G358" i="10"/>
  <c r="F358" i="10"/>
  <c r="E358" i="10"/>
  <c r="D358" i="10"/>
  <c r="C358" i="10"/>
  <c r="B358" i="10"/>
  <c r="A358" i="10"/>
  <c r="P357" i="10"/>
  <c r="O357" i="10"/>
  <c r="N357" i="10"/>
  <c r="M357" i="10"/>
  <c r="L357" i="10"/>
  <c r="K357" i="10"/>
  <c r="J357" i="10"/>
  <c r="I357" i="10"/>
  <c r="H357" i="10"/>
  <c r="G357" i="10"/>
  <c r="F357" i="10"/>
  <c r="E357" i="10"/>
  <c r="D357" i="10"/>
  <c r="C357" i="10"/>
  <c r="B357" i="10"/>
  <c r="A357" i="10"/>
  <c r="P356" i="10"/>
  <c r="O356" i="10"/>
  <c r="N356" i="10"/>
  <c r="M356" i="10"/>
  <c r="L356" i="10"/>
  <c r="K356" i="10"/>
  <c r="J356" i="10"/>
  <c r="I356" i="10"/>
  <c r="H356" i="10"/>
  <c r="G356" i="10"/>
  <c r="F356" i="10"/>
  <c r="E356" i="10"/>
  <c r="D356" i="10"/>
  <c r="C356" i="10"/>
  <c r="B356" i="10"/>
  <c r="A356" i="10"/>
  <c r="P355" i="10"/>
  <c r="O355" i="10"/>
  <c r="N355" i="10"/>
  <c r="M355" i="10"/>
  <c r="L355" i="10"/>
  <c r="K355" i="10"/>
  <c r="J355" i="10"/>
  <c r="I355" i="10"/>
  <c r="H355" i="10"/>
  <c r="G355" i="10"/>
  <c r="F355" i="10"/>
  <c r="E355" i="10"/>
  <c r="D355" i="10"/>
  <c r="C355" i="10"/>
  <c r="B355" i="10"/>
  <c r="A355" i="10"/>
  <c r="P354" i="10"/>
  <c r="O354" i="10"/>
  <c r="N354" i="10"/>
  <c r="M354" i="10"/>
  <c r="L354" i="10"/>
  <c r="K354" i="10"/>
  <c r="J354" i="10"/>
  <c r="I354" i="10"/>
  <c r="H354" i="10"/>
  <c r="G354" i="10"/>
  <c r="F354" i="10"/>
  <c r="E354" i="10"/>
  <c r="D354" i="10"/>
  <c r="C354" i="10"/>
  <c r="B354" i="10"/>
  <c r="A354" i="10"/>
  <c r="P353" i="10"/>
  <c r="O353" i="10"/>
  <c r="N353" i="10"/>
  <c r="M353" i="10"/>
  <c r="L353" i="10"/>
  <c r="K353" i="10"/>
  <c r="J353" i="10"/>
  <c r="I353" i="10"/>
  <c r="H353" i="10"/>
  <c r="G353" i="10"/>
  <c r="F353" i="10"/>
  <c r="E353" i="10"/>
  <c r="D353" i="10"/>
  <c r="C353" i="10"/>
  <c r="B353" i="10"/>
  <c r="A353" i="10"/>
  <c r="P352" i="10"/>
  <c r="O352" i="10"/>
  <c r="N352" i="10"/>
  <c r="M352" i="10"/>
  <c r="L352" i="10"/>
  <c r="K352" i="10"/>
  <c r="J352" i="10"/>
  <c r="I352" i="10"/>
  <c r="H352" i="10"/>
  <c r="G352" i="10"/>
  <c r="F352" i="10"/>
  <c r="E352" i="10"/>
  <c r="D352" i="10"/>
  <c r="C352" i="10"/>
  <c r="B352" i="10"/>
  <c r="A352" i="10"/>
  <c r="P351" i="10"/>
  <c r="O351" i="10"/>
  <c r="N351" i="10"/>
  <c r="M351" i="10"/>
  <c r="L351" i="10"/>
  <c r="K351" i="10"/>
  <c r="J351" i="10"/>
  <c r="I351" i="10"/>
  <c r="H351" i="10"/>
  <c r="G351" i="10"/>
  <c r="F351" i="10"/>
  <c r="E351" i="10"/>
  <c r="D351" i="10"/>
  <c r="C351" i="10"/>
  <c r="B351" i="10"/>
  <c r="A351" i="10"/>
  <c r="P350" i="10"/>
  <c r="O350" i="10"/>
  <c r="N350" i="10"/>
  <c r="M350" i="10"/>
  <c r="L350" i="10"/>
  <c r="K350" i="10"/>
  <c r="J350" i="10"/>
  <c r="I350" i="10"/>
  <c r="H350" i="10"/>
  <c r="G350" i="10"/>
  <c r="F350" i="10"/>
  <c r="E350" i="10"/>
  <c r="D350" i="10"/>
  <c r="C350" i="10"/>
  <c r="B350" i="10"/>
  <c r="A350" i="10"/>
  <c r="P349" i="10"/>
  <c r="O349" i="10"/>
  <c r="N349" i="10"/>
  <c r="M349" i="10"/>
  <c r="L349" i="10"/>
  <c r="K349" i="10"/>
  <c r="J349" i="10"/>
  <c r="I349" i="10"/>
  <c r="H349" i="10"/>
  <c r="G349" i="10"/>
  <c r="F349" i="10"/>
  <c r="E349" i="10"/>
  <c r="D349" i="10"/>
  <c r="C349" i="10"/>
  <c r="B349" i="10"/>
  <c r="A349" i="10"/>
  <c r="P348" i="10"/>
  <c r="O348" i="10"/>
  <c r="N348" i="10"/>
  <c r="M348" i="10"/>
  <c r="L348" i="10"/>
  <c r="K348" i="10"/>
  <c r="J348" i="10"/>
  <c r="I348" i="10"/>
  <c r="H348" i="10"/>
  <c r="G348" i="10"/>
  <c r="F348" i="10"/>
  <c r="E348" i="10"/>
  <c r="D348" i="10"/>
  <c r="C348" i="10"/>
  <c r="B348" i="10"/>
  <c r="A348" i="10"/>
  <c r="P347" i="10"/>
  <c r="O347" i="10"/>
  <c r="N347" i="10"/>
  <c r="M347" i="10"/>
  <c r="L347" i="10"/>
  <c r="K347" i="10"/>
  <c r="J347" i="10"/>
  <c r="I347" i="10"/>
  <c r="H347" i="10"/>
  <c r="G347" i="10"/>
  <c r="F347" i="10"/>
  <c r="E347" i="10"/>
  <c r="D347" i="10"/>
  <c r="C347" i="10"/>
  <c r="B347" i="10"/>
  <c r="A347" i="10"/>
  <c r="P346" i="10"/>
  <c r="O346" i="10"/>
  <c r="N346" i="10"/>
  <c r="M346" i="10"/>
  <c r="L346" i="10"/>
  <c r="K346" i="10"/>
  <c r="J346" i="10"/>
  <c r="I346" i="10"/>
  <c r="H346" i="10"/>
  <c r="G346" i="10"/>
  <c r="F346" i="10"/>
  <c r="E346" i="10"/>
  <c r="D346" i="10"/>
  <c r="C346" i="10"/>
  <c r="B346" i="10"/>
  <c r="A346" i="10"/>
  <c r="P345" i="10"/>
  <c r="O345" i="10"/>
  <c r="N345" i="10"/>
  <c r="M345" i="10"/>
  <c r="L345" i="10"/>
  <c r="K345" i="10"/>
  <c r="J345" i="10"/>
  <c r="I345" i="10"/>
  <c r="H345" i="10"/>
  <c r="G345" i="10"/>
  <c r="F345" i="10"/>
  <c r="E345" i="10"/>
  <c r="D345" i="10"/>
  <c r="C345" i="10"/>
  <c r="B345" i="10"/>
  <c r="A345" i="10"/>
  <c r="P344" i="10"/>
  <c r="O344" i="10"/>
  <c r="N344" i="10"/>
  <c r="M344" i="10"/>
  <c r="L344" i="10"/>
  <c r="K344" i="10"/>
  <c r="J344" i="10"/>
  <c r="I344" i="10"/>
  <c r="H344" i="10"/>
  <c r="G344" i="10"/>
  <c r="F344" i="10"/>
  <c r="E344" i="10"/>
  <c r="D344" i="10"/>
  <c r="C344" i="10"/>
  <c r="B344" i="10"/>
  <c r="A344" i="10"/>
  <c r="P343" i="10"/>
  <c r="O343" i="10"/>
  <c r="N343" i="10"/>
  <c r="M343" i="10"/>
  <c r="L343" i="10"/>
  <c r="K343" i="10"/>
  <c r="J343" i="10"/>
  <c r="I343" i="10"/>
  <c r="H343" i="10"/>
  <c r="G343" i="10"/>
  <c r="F343" i="10"/>
  <c r="E343" i="10"/>
  <c r="D343" i="10"/>
  <c r="C343" i="10"/>
  <c r="B343" i="10"/>
  <c r="A343" i="10"/>
  <c r="P342" i="10"/>
  <c r="O342" i="10"/>
  <c r="N342" i="10"/>
  <c r="M342" i="10"/>
  <c r="L342" i="10"/>
  <c r="K342" i="10"/>
  <c r="J342" i="10"/>
  <c r="I342" i="10"/>
  <c r="H342" i="10"/>
  <c r="G342" i="10"/>
  <c r="F342" i="10"/>
  <c r="E342" i="10"/>
  <c r="D342" i="10"/>
  <c r="C342" i="10"/>
  <c r="B342" i="10"/>
  <c r="A342" i="10"/>
  <c r="P341" i="10"/>
  <c r="O341" i="10"/>
  <c r="N341" i="10"/>
  <c r="M341" i="10"/>
  <c r="L341" i="10"/>
  <c r="K341" i="10"/>
  <c r="J341" i="10"/>
  <c r="I341" i="10"/>
  <c r="H341" i="10"/>
  <c r="G341" i="10"/>
  <c r="F341" i="10"/>
  <c r="E341" i="10"/>
  <c r="D341" i="10"/>
  <c r="C341" i="10"/>
  <c r="B341" i="10"/>
  <c r="A341" i="10"/>
  <c r="P340" i="10"/>
  <c r="O340" i="10"/>
  <c r="N340" i="10"/>
  <c r="M340" i="10"/>
  <c r="L340" i="10"/>
  <c r="K340" i="10"/>
  <c r="J340" i="10"/>
  <c r="I340" i="10"/>
  <c r="H340" i="10"/>
  <c r="G340" i="10"/>
  <c r="F340" i="10"/>
  <c r="E340" i="10"/>
  <c r="D340" i="10"/>
  <c r="C340" i="10"/>
  <c r="B340" i="10"/>
  <c r="A340" i="10"/>
  <c r="P339" i="10"/>
  <c r="O339" i="10"/>
  <c r="N339" i="10"/>
  <c r="M339" i="10"/>
  <c r="L339" i="10"/>
  <c r="K339" i="10"/>
  <c r="J339" i="10"/>
  <c r="I339" i="10"/>
  <c r="H339" i="10"/>
  <c r="G339" i="10"/>
  <c r="F339" i="10"/>
  <c r="E339" i="10"/>
  <c r="D339" i="10"/>
  <c r="C339" i="10"/>
  <c r="B339" i="10"/>
  <c r="A339" i="10"/>
  <c r="P338" i="10"/>
  <c r="O338" i="10"/>
  <c r="N338" i="10"/>
  <c r="M338" i="10"/>
  <c r="L338" i="10"/>
  <c r="K338" i="10"/>
  <c r="J338" i="10"/>
  <c r="I338" i="10"/>
  <c r="H338" i="10"/>
  <c r="G338" i="10"/>
  <c r="F338" i="10"/>
  <c r="E338" i="10"/>
  <c r="D338" i="10"/>
  <c r="C338" i="10"/>
  <c r="B338" i="10"/>
  <c r="A338" i="10"/>
  <c r="P337" i="10"/>
  <c r="O337" i="10"/>
  <c r="N337" i="10"/>
  <c r="M337" i="10"/>
  <c r="L337" i="10"/>
  <c r="K337" i="10"/>
  <c r="J337" i="10"/>
  <c r="I337" i="10"/>
  <c r="H337" i="10"/>
  <c r="G337" i="10"/>
  <c r="F337" i="10"/>
  <c r="E337" i="10"/>
  <c r="D337" i="10"/>
  <c r="C337" i="10"/>
  <c r="B337" i="10"/>
  <c r="A337" i="10"/>
  <c r="P336" i="10"/>
  <c r="O336" i="10"/>
  <c r="N336" i="10"/>
  <c r="M336" i="10"/>
  <c r="L336" i="10"/>
  <c r="K336" i="10"/>
  <c r="J336" i="10"/>
  <c r="I336" i="10"/>
  <c r="H336" i="10"/>
  <c r="G336" i="10"/>
  <c r="F336" i="10"/>
  <c r="E336" i="10"/>
  <c r="D336" i="10"/>
  <c r="C336" i="10"/>
  <c r="B336" i="10"/>
  <c r="A336" i="10"/>
  <c r="P335" i="10"/>
  <c r="O335" i="10"/>
  <c r="N335" i="10"/>
  <c r="M335" i="10"/>
  <c r="L335" i="10"/>
  <c r="K335" i="10"/>
  <c r="J335" i="10"/>
  <c r="I335" i="10"/>
  <c r="H335" i="10"/>
  <c r="G335" i="10"/>
  <c r="F335" i="10"/>
  <c r="E335" i="10"/>
  <c r="D335" i="10"/>
  <c r="C335" i="10"/>
  <c r="B335" i="10"/>
  <c r="A335" i="10"/>
  <c r="P334" i="10"/>
  <c r="O334" i="10"/>
  <c r="N334" i="10"/>
  <c r="M334" i="10"/>
  <c r="L334" i="10"/>
  <c r="K334" i="10"/>
  <c r="J334" i="10"/>
  <c r="I334" i="10"/>
  <c r="H334" i="10"/>
  <c r="G334" i="10"/>
  <c r="F334" i="10"/>
  <c r="E334" i="10"/>
  <c r="D334" i="10"/>
  <c r="C334" i="10"/>
  <c r="B334" i="10"/>
  <c r="A334" i="10"/>
  <c r="P333" i="10"/>
  <c r="O333" i="10"/>
  <c r="N333" i="10"/>
  <c r="M333" i="10"/>
  <c r="L333" i="10"/>
  <c r="K333" i="10"/>
  <c r="J333" i="10"/>
  <c r="I333" i="10"/>
  <c r="H333" i="10"/>
  <c r="G333" i="10"/>
  <c r="F333" i="10"/>
  <c r="E333" i="10"/>
  <c r="D333" i="10"/>
  <c r="C333" i="10"/>
  <c r="B333" i="10"/>
  <c r="A333" i="10"/>
  <c r="P332" i="10"/>
  <c r="O332" i="10"/>
  <c r="N332" i="10"/>
  <c r="M332" i="10"/>
  <c r="L332" i="10"/>
  <c r="K332" i="10"/>
  <c r="J332" i="10"/>
  <c r="I332" i="10"/>
  <c r="H332" i="10"/>
  <c r="G332" i="10"/>
  <c r="F332" i="10"/>
  <c r="E332" i="10"/>
  <c r="D332" i="10"/>
  <c r="C332" i="10"/>
  <c r="B332" i="10"/>
  <c r="A332" i="10"/>
  <c r="P331" i="10"/>
  <c r="O331" i="10"/>
  <c r="N331" i="10"/>
  <c r="M331" i="10"/>
  <c r="L331" i="10"/>
  <c r="K331" i="10"/>
  <c r="J331" i="10"/>
  <c r="I331" i="10"/>
  <c r="H331" i="10"/>
  <c r="G331" i="10"/>
  <c r="F331" i="10"/>
  <c r="E331" i="10"/>
  <c r="D331" i="10"/>
  <c r="C331" i="10"/>
  <c r="B331" i="10"/>
  <c r="A331" i="10"/>
  <c r="P330" i="10"/>
  <c r="O330" i="10"/>
  <c r="N330" i="10"/>
  <c r="M330" i="10"/>
  <c r="L330" i="10"/>
  <c r="K330" i="10"/>
  <c r="J330" i="10"/>
  <c r="I330" i="10"/>
  <c r="H330" i="10"/>
  <c r="G330" i="10"/>
  <c r="F330" i="10"/>
  <c r="E330" i="10"/>
  <c r="D330" i="10"/>
  <c r="C330" i="10"/>
  <c r="B330" i="10"/>
  <c r="A330" i="10"/>
  <c r="P329" i="10"/>
  <c r="O329" i="10"/>
  <c r="N329" i="10"/>
  <c r="M329" i="10"/>
  <c r="L329" i="10"/>
  <c r="K329" i="10"/>
  <c r="J329" i="10"/>
  <c r="I329" i="10"/>
  <c r="H329" i="10"/>
  <c r="G329" i="10"/>
  <c r="F329" i="10"/>
  <c r="E329" i="10"/>
  <c r="D329" i="10"/>
  <c r="C329" i="10"/>
  <c r="B329" i="10"/>
  <c r="A329" i="10"/>
  <c r="P328" i="10"/>
  <c r="O328" i="10"/>
  <c r="N328" i="10"/>
  <c r="M328" i="10"/>
  <c r="L328" i="10"/>
  <c r="K328" i="10"/>
  <c r="J328" i="10"/>
  <c r="I328" i="10"/>
  <c r="H328" i="10"/>
  <c r="G328" i="10"/>
  <c r="F328" i="10"/>
  <c r="E328" i="10"/>
  <c r="D328" i="10"/>
  <c r="C328" i="10"/>
  <c r="B328" i="10"/>
  <c r="A328" i="10"/>
  <c r="P327" i="10"/>
  <c r="O327" i="10"/>
  <c r="N327" i="10"/>
  <c r="M327" i="10"/>
  <c r="L327" i="10"/>
  <c r="K327" i="10"/>
  <c r="J327" i="10"/>
  <c r="I327" i="10"/>
  <c r="H327" i="10"/>
  <c r="G327" i="10"/>
  <c r="F327" i="10"/>
  <c r="E327" i="10"/>
  <c r="D327" i="10"/>
  <c r="C327" i="10"/>
  <c r="B327" i="10"/>
  <c r="A327" i="10"/>
  <c r="P326" i="10"/>
  <c r="O326" i="10"/>
  <c r="N326" i="10"/>
  <c r="M326" i="10"/>
  <c r="L326" i="10"/>
  <c r="K326" i="10"/>
  <c r="J326" i="10"/>
  <c r="I326" i="10"/>
  <c r="H326" i="10"/>
  <c r="G326" i="10"/>
  <c r="F326" i="10"/>
  <c r="E326" i="10"/>
  <c r="D326" i="10"/>
  <c r="C326" i="10"/>
  <c r="B326" i="10"/>
  <c r="A326" i="10"/>
  <c r="P325" i="10"/>
  <c r="O325" i="10"/>
  <c r="N325" i="10"/>
  <c r="M325" i="10"/>
  <c r="L325" i="10"/>
  <c r="K325" i="10"/>
  <c r="J325" i="10"/>
  <c r="I325" i="10"/>
  <c r="H325" i="10"/>
  <c r="G325" i="10"/>
  <c r="F325" i="10"/>
  <c r="E325" i="10"/>
  <c r="D325" i="10"/>
  <c r="C325" i="10"/>
  <c r="B325" i="10"/>
  <c r="A325" i="10"/>
  <c r="P324" i="10"/>
  <c r="O324" i="10"/>
  <c r="N324" i="10"/>
  <c r="M324" i="10"/>
  <c r="L324" i="10"/>
  <c r="K324" i="10"/>
  <c r="J324" i="10"/>
  <c r="I324" i="10"/>
  <c r="H324" i="10"/>
  <c r="G324" i="10"/>
  <c r="F324" i="10"/>
  <c r="E324" i="10"/>
  <c r="D324" i="10"/>
  <c r="C324" i="10"/>
  <c r="B324" i="10"/>
  <c r="A324" i="10"/>
  <c r="P323" i="10"/>
  <c r="O323" i="10"/>
  <c r="N323" i="10"/>
  <c r="M323" i="10"/>
  <c r="L323" i="10"/>
  <c r="K323" i="10"/>
  <c r="J323" i="10"/>
  <c r="I323" i="10"/>
  <c r="H323" i="10"/>
  <c r="G323" i="10"/>
  <c r="F323" i="10"/>
  <c r="E323" i="10"/>
  <c r="D323" i="10"/>
  <c r="C323" i="10"/>
  <c r="B323" i="10"/>
  <c r="A323" i="10"/>
  <c r="P322" i="10"/>
  <c r="O322" i="10"/>
  <c r="N322" i="10"/>
  <c r="M322" i="10"/>
  <c r="L322" i="10"/>
  <c r="K322" i="10"/>
  <c r="J322" i="10"/>
  <c r="I322" i="10"/>
  <c r="H322" i="10"/>
  <c r="G322" i="10"/>
  <c r="F322" i="10"/>
  <c r="E322" i="10"/>
  <c r="D322" i="10"/>
  <c r="C322" i="10"/>
  <c r="B322" i="10"/>
  <c r="A322" i="10"/>
  <c r="P321" i="10"/>
  <c r="O321" i="10"/>
  <c r="N321" i="10"/>
  <c r="M321" i="10"/>
  <c r="L321" i="10"/>
  <c r="K321" i="10"/>
  <c r="J321" i="10"/>
  <c r="I321" i="10"/>
  <c r="H321" i="10"/>
  <c r="G321" i="10"/>
  <c r="F321" i="10"/>
  <c r="E321" i="10"/>
  <c r="D321" i="10"/>
  <c r="C321" i="10"/>
  <c r="B321" i="10"/>
  <c r="A321" i="10"/>
  <c r="P320" i="10"/>
  <c r="O320" i="10"/>
  <c r="N320" i="10"/>
  <c r="M320" i="10"/>
  <c r="L320" i="10"/>
  <c r="K320" i="10"/>
  <c r="J320" i="10"/>
  <c r="I320" i="10"/>
  <c r="H320" i="10"/>
  <c r="G320" i="10"/>
  <c r="F320" i="10"/>
  <c r="E320" i="10"/>
  <c r="D320" i="10"/>
  <c r="C320" i="10"/>
  <c r="B320" i="10"/>
  <c r="A320" i="10"/>
  <c r="P319" i="10"/>
  <c r="O319" i="10"/>
  <c r="N319" i="10"/>
  <c r="M319" i="10"/>
  <c r="L319" i="10"/>
  <c r="K319" i="10"/>
  <c r="J319" i="10"/>
  <c r="I319" i="10"/>
  <c r="H319" i="10"/>
  <c r="G319" i="10"/>
  <c r="F319" i="10"/>
  <c r="E319" i="10"/>
  <c r="D319" i="10"/>
  <c r="C319" i="10"/>
  <c r="B319" i="10"/>
  <c r="A319" i="10"/>
  <c r="P318" i="10"/>
  <c r="O318" i="10"/>
  <c r="N318" i="10"/>
  <c r="M318" i="10"/>
  <c r="L318" i="10"/>
  <c r="K318" i="10"/>
  <c r="J318" i="10"/>
  <c r="I318" i="10"/>
  <c r="H318" i="10"/>
  <c r="G318" i="10"/>
  <c r="F318" i="10"/>
  <c r="E318" i="10"/>
  <c r="D318" i="10"/>
  <c r="C318" i="10"/>
  <c r="B318" i="10"/>
  <c r="A318" i="10"/>
  <c r="P317" i="10"/>
  <c r="O317" i="10"/>
  <c r="N317" i="10"/>
  <c r="M317" i="10"/>
  <c r="L317" i="10"/>
  <c r="K317" i="10"/>
  <c r="J317" i="10"/>
  <c r="I317" i="10"/>
  <c r="H317" i="10"/>
  <c r="G317" i="10"/>
  <c r="F317" i="10"/>
  <c r="E317" i="10"/>
  <c r="D317" i="10"/>
  <c r="C317" i="10"/>
  <c r="B317" i="10"/>
  <c r="A317" i="10"/>
  <c r="P316" i="10"/>
  <c r="O316" i="10"/>
  <c r="N316" i="10"/>
  <c r="M316" i="10"/>
  <c r="L316" i="10"/>
  <c r="K316" i="10"/>
  <c r="J316" i="10"/>
  <c r="I316" i="10"/>
  <c r="H316" i="10"/>
  <c r="G316" i="10"/>
  <c r="F316" i="10"/>
  <c r="E316" i="10"/>
  <c r="D316" i="10"/>
  <c r="C316" i="10"/>
  <c r="B316" i="10"/>
  <c r="A316" i="10"/>
  <c r="P315" i="10"/>
  <c r="O315" i="10"/>
  <c r="N315" i="10"/>
  <c r="M315" i="10"/>
  <c r="L315" i="10"/>
  <c r="K315" i="10"/>
  <c r="J315" i="10"/>
  <c r="I315" i="10"/>
  <c r="H315" i="10"/>
  <c r="G315" i="10"/>
  <c r="F315" i="10"/>
  <c r="E315" i="10"/>
  <c r="D315" i="10"/>
  <c r="C315" i="10"/>
  <c r="B315" i="10"/>
  <c r="A315" i="10"/>
  <c r="P314" i="10"/>
  <c r="O314" i="10"/>
  <c r="N314" i="10"/>
  <c r="M314" i="10"/>
  <c r="L314" i="10"/>
  <c r="K314" i="10"/>
  <c r="J314" i="10"/>
  <c r="I314" i="10"/>
  <c r="H314" i="10"/>
  <c r="G314" i="10"/>
  <c r="F314" i="10"/>
  <c r="E314" i="10"/>
  <c r="D314" i="10"/>
  <c r="C314" i="10"/>
  <c r="B314" i="10"/>
  <c r="A314" i="10"/>
  <c r="P313" i="10"/>
  <c r="O313" i="10"/>
  <c r="N313" i="10"/>
  <c r="M313" i="10"/>
  <c r="L313" i="10"/>
  <c r="K313" i="10"/>
  <c r="J313" i="10"/>
  <c r="I313" i="10"/>
  <c r="H313" i="10"/>
  <c r="G313" i="10"/>
  <c r="F313" i="10"/>
  <c r="E313" i="10"/>
  <c r="D313" i="10"/>
  <c r="C313" i="10"/>
  <c r="B313" i="10"/>
  <c r="A313" i="10"/>
  <c r="P312" i="10"/>
  <c r="O312" i="10"/>
  <c r="N312" i="10"/>
  <c r="M312" i="10"/>
  <c r="L312" i="10"/>
  <c r="K312" i="10"/>
  <c r="J312" i="10"/>
  <c r="I312" i="10"/>
  <c r="H312" i="10"/>
  <c r="G312" i="10"/>
  <c r="F312" i="10"/>
  <c r="E312" i="10"/>
  <c r="D312" i="10"/>
  <c r="C312" i="10"/>
  <c r="B312" i="10"/>
  <c r="A312" i="10"/>
  <c r="P311" i="10"/>
  <c r="O311" i="10"/>
  <c r="N311" i="10"/>
  <c r="M311" i="10"/>
  <c r="L311" i="10"/>
  <c r="K311" i="10"/>
  <c r="J311" i="10"/>
  <c r="I311" i="10"/>
  <c r="H311" i="10"/>
  <c r="G311" i="10"/>
  <c r="F311" i="10"/>
  <c r="E311" i="10"/>
  <c r="D311" i="10"/>
  <c r="C311" i="10"/>
  <c r="B311" i="10"/>
  <c r="A311" i="10"/>
  <c r="P310" i="10"/>
  <c r="O310" i="10"/>
  <c r="N310" i="10"/>
  <c r="M310" i="10"/>
  <c r="L310" i="10"/>
  <c r="K310" i="10"/>
  <c r="J310" i="10"/>
  <c r="I310" i="10"/>
  <c r="H310" i="10"/>
  <c r="G310" i="10"/>
  <c r="F310" i="10"/>
  <c r="E310" i="10"/>
  <c r="D310" i="10"/>
  <c r="C310" i="10"/>
  <c r="B310" i="10"/>
  <c r="A310" i="10"/>
  <c r="P309" i="10"/>
  <c r="O309" i="10"/>
  <c r="N309" i="10"/>
  <c r="M309" i="10"/>
  <c r="L309" i="10"/>
  <c r="K309" i="10"/>
  <c r="J309" i="10"/>
  <c r="I309" i="10"/>
  <c r="H309" i="10"/>
  <c r="G309" i="10"/>
  <c r="F309" i="10"/>
  <c r="E309" i="10"/>
  <c r="D309" i="10"/>
  <c r="C309" i="10"/>
  <c r="B309" i="10"/>
  <c r="A309" i="10"/>
  <c r="P308" i="10"/>
  <c r="O308" i="10"/>
  <c r="N308" i="10"/>
  <c r="M308" i="10"/>
  <c r="L308" i="10"/>
  <c r="K308" i="10"/>
  <c r="J308" i="10"/>
  <c r="I308" i="10"/>
  <c r="H308" i="10"/>
  <c r="G308" i="10"/>
  <c r="F308" i="10"/>
  <c r="E308" i="10"/>
  <c r="D308" i="10"/>
  <c r="C308" i="10"/>
  <c r="B308" i="10"/>
  <c r="A308" i="10"/>
  <c r="P307" i="10"/>
  <c r="O307" i="10"/>
  <c r="N307" i="10"/>
  <c r="M307" i="10"/>
  <c r="L307" i="10"/>
  <c r="K307" i="10"/>
  <c r="J307" i="10"/>
  <c r="I307" i="10"/>
  <c r="H307" i="10"/>
  <c r="G307" i="10"/>
  <c r="F307" i="10"/>
  <c r="E307" i="10"/>
  <c r="D307" i="10"/>
  <c r="C307" i="10"/>
  <c r="B307" i="10"/>
  <c r="A307" i="10"/>
  <c r="P306" i="10"/>
  <c r="O306" i="10"/>
  <c r="N306" i="10"/>
  <c r="M306" i="10"/>
  <c r="L306" i="10"/>
  <c r="K306" i="10"/>
  <c r="J306" i="10"/>
  <c r="I306" i="10"/>
  <c r="H306" i="10"/>
  <c r="G306" i="10"/>
  <c r="F306" i="10"/>
  <c r="E306" i="10"/>
  <c r="D306" i="10"/>
  <c r="C306" i="10"/>
  <c r="B306" i="10"/>
  <c r="A306" i="10"/>
  <c r="P305" i="10"/>
  <c r="O305" i="10"/>
  <c r="N305" i="10"/>
  <c r="M305" i="10"/>
  <c r="L305" i="10"/>
  <c r="K305" i="10"/>
  <c r="J305" i="10"/>
  <c r="I305" i="10"/>
  <c r="H305" i="10"/>
  <c r="G305" i="10"/>
  <c r="F305" i="10"/>
  <c r="E305" i="10"/>
  <c r="D305" i="10"/>
  <c r="C305" i="10"/>
  <c r="B305" i="10"/>
  <c r="A305" i="10"/>
  <c r="P304" i="10"/>
  <c r="O304" i="10"/>
  <c r="N304" i="10"/>
  <c r="M304" i="10"/>
  <c r="L304" i="10"/>
  <c r="K304" i="10"/>
  <c r="J304" i="10"/>
  <c r="I304" i="10"/>
  <c r="H304" i="10"/>
  <c r="G304" i="10"/>
  <c r="F304" i="10"/>
  <c r="E304" i="10"/>
  <c r="D304" i="10"/>
  <c r="C304" i="10"/>
  <c r="B304" i="10"/>
  <c r="A304" i="10"/>
  <c r="P303" i="10"/>
  <c r="O303" i="10"/>
  <c r="N303" i="10"/>
  <c r="M303" i="10"/>
  <c r="L303" i="10"/>
  <c r="K303" i="10"/>
  <c r="J303" i="10"/>
  <c r="I303" i="10"/>
  <c r="H303" i="10"/>
  <c r="G303" i="10"/>
  <c r="F303" i="10"/>
  <c r="E303" i="10"/>
  <c r="D303" i="10"/>
  <c r="C303" i="10"/>
  <c r="B303" i="10"/>
  <c r="A303" i="10"/>
  <c r="P302" i="10"/>
  <c r="O302" i="10"/>
  <c r="N302" i="10"/>
  <c r="M302" i="10"/>
  <c r="L302" i="10"/>
  <c r="K302" i="10"/>
  <c r="J302" i="10"/>
  <c r="I302" i="10"/>
  <c r="H302" i="10"/>
  <c r="G302" i="10"/>
  <c r="F302" i="10"/>
  <c r="E302" i="10"/>
  <c r="D302" i="10"/>
  <c r="C302" i="10"/>
  <c r="B302" i="10"/>
  <c r="A302" i="10"/>
  <c r="P301" i="10"/>
  <c r="O301" i="10"/>
  <c r="N301" i="10"/>
  <c r="M301" i="10"/>
  <c r="L301" i="10"/>
  <c r="K301" i="10"/>
  <c r="J301" i="10"/>
  <c r="I301" i="10"/>
  <c r="H301" i="10"/>
  <c r="G301" i="10"/>
  <c r="F301" i="10"/>
  <c r="E301" i="10"/>
  <c r="D301" i="10"/>
  <c r="C301" i="10"/>
  <c r="B301" i="10"/>
  <c r="A301" i="10"/>
  <c r="P300" i="10"/>
  <c r="O300" i="10"/>
  <c r="N300" i="10"/>
  <c r="M300" i="10"/>
  <c r="L300" i="10"/>
  <c r="K300" i="10"/>
  <c r="J300" i="10"/>
  <c r="I300" i="10"/>
  <c r="H300" i="10"/>
  <c r="G300" i="10"/>
  <c r="F300" i="10"/>
  <c r="E300" i="10"/>
  <c r="D300" i="10"/>
  <c r="C300" i="10"/>
  <c r="B300" i="10"/>
  <c r="A300" i="10"/>
  <c r="P299" i="10"/>
  <c r="O299" i="10"/>
  <c r="N299" i="10"/>
  <c r="M299" i="10"/>
  <c r="L299" i="10"/>
  <c r="K299" i="10"/>
  <c r="J299" i="10"/>
  <c r="I299" i="10"/>
  <c r="H299" i="10"/>
  <c r="G299" i="10"/>
  <c r="F299" i="10"/>
  <c r="E299" i="10"/>
  <c r="D299" i="10"/>
  <c r="C299" i="10"/>
  <c r="B299" i="10"/>
  <c r="A299" i="10"/>
  <c r="P298" i="10"/>
  <c r="O298" i="10"/>
  <c r="N298" i="10"/>
  <c r="M298" i="10"/>
  <c r="L298" i="10"/>
  <c r="K298" i="10"/>
  <c r="J298" i="10"/>
  <c r="I298" i="10"/>
  <c r="H298" i="10"/>
  <c r="G298" i="10"/>
  <c r="F298" i="10"/>
  <c r="E298" i="10"/>
  <c r="D298" i="10"/>
  <c r="C298" i="10"/>
  <c r="B298" i="10"/>
  <c r="A298" i="10"/>
  <c r="P297" i="10"/>
  <c r="O297" i="10"/>
  <c r="N297" i="10"/>
  <c r="M297" i="10"/>
  <c r="L297" i="10"/>
  <c r="K297" i="10"/>
  <c r="J297" i="10"/>
  <c r="I297" i="10"/>
  <c r="H297" i="10"/>
  <c r="G297" i="10"/>
  <c r="F297" i="10"/>
  <c r="E297" i="10"/>
  <c r="D297" i="10"/>
  <c r="C297" i="10"/>
  <c r="B297" i="10"/>
  <c r="A297" i="10"/>
  <c r="P296" i="10"/>
  <c r="O296" i="10"/>
  <c r="N296" i="10"/>
  <c r="M296" i="10"/>
  <c r="L296" i="10"/>
  <c r="K296" i="10"/>
  <c r="J296" i="10"/>
  <c r="I296" i="10"/>
  <c r="H296" i="10"/>
  <c r="G296" i="10"/>
  <c r="F296" i="10"/>
  <c r="E296" i="10"/>
  <c r="D296" i="10"/>
  <c r="C296" i="10"/>
  <c r="B296" i="10"/>
  <c r="A296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B295" i="10"/>
  <c r="A295" i="10"/>
  <c r="P294" i="10"/>
  <c r="O294" i="10"/>
  <c r="N294" i="10"/>
  <c r="M294" i="10"/>
  <c r="L294" i="10"/>
  <c r="K294" i="10"/>
  <c r="J294" i="10"/>
  <c r="I294" i="10"/>
  <c r="H294" i="10"/>
  <c r="G294" i="10"/>
  <c r="F294" i="10"/>
  <c r="E294" i="10"/>
  <c r="D294" i="10"/>
  <c r="C294" i="10"/>
  <c r="B294" i="10"/>
  <c r="A294" i="10"/>
  <c r="P293" i="10"/>
  <c r="O293" i="10"/>
  <c r="N293" i="10"/>
  <c r="M293" i="10"/>
  <c r="L293" i="10"/>
  <c r="K293" i="10"/>
  <c r="J293" i="10"/>
  <c r="I293" i="10"/>
  <c r="H293" i="10"/>
  <c r="G293" i="10"/>
  <c r="F293" i="10"/>
  <c r="E293" i="10"/>
  <c r="D293" i="10"/>
  <c r="C293" i="10"/>
  <c r="B293" i="10"/>
  <c r="A293" i="10"/>
  <c r="P292" i="10"/>
  <c r="O292" i="10"/>
  <c r="N292" i="10"/>
  <c r="M292" i="10"/>
  <c r="L292" i="10"/>
  <c r="K292" i="10"/>
  <c r="J292" i="10"/>
  <c r="I292" i="10"/>
  <c r="H292" i="10"/>
  <c r="G292" i="10"/>
  <c r="F292" i="10"/>
  <c r="E292" i="10"/>
  <c r="D292" i="10"/>
  <c r="C292" i="10"/>
  <c r="B292" i="10"/>
  <c r="A292" i="10"/>
  <c r="P291" i="10"/>
  <c r="O291" i="10"/>
  <c r="N291" i="10"/>
  <c r="M291" i="10"/>
  <c r="L291" i="10"/>
  <c r="K291" i="10"/>
  <c r="J291" i="10"/>
  <c r="I291" i="10"/>
  <c r="H291" i="10"/>
  <c r="G291" i="10"/>
  <c r="F291" i="10"/>
  <c r="E291" i="10"/>
  <c r="D291" i="10"/>
  <c r="C291" i="10"/>
  <c r="B291" i="10"/>
  <c r="A291" i="10"/>
  <c r="P290" i="10"/>
  <c r="O290" i="10"/>
  <c r="N290" i="10"/>
  <c r="M290" i="10"/>
  <c r="L290" i="10"/>
  <c r="K290" i="10"/>
  <c r="J290" i="10"/>
  <c r="I290" i="10"/>
  <c r="H290" i="10"/>
  <c r="G290" i="10"/>
  <c r="F290" i="10"/>
  <c r="E290" i="10"/>
  <c r="D290" i="10"/>
  <c r="C290" i="10"/>
  <c r="B290" i="10"/>
  <c r="A290" i="10"/>
  <c r="P289" i="10"/>
  <c r="O289" i="10"/>
  <c r="N289" i="10"/>
  <c r="M289" i="10"/>
  <c r="L289" i="10"/>
  <c r="K289" i="10"/>
  <c r="J289" i="10"/>
  <c r="I289" i="10"/>
  <c r="H289" i="10"/>
  <c r="G289" i="10"/>
  <c r="F289" i="10"/>
  <c r="E289" i="10"/>
  <c r="D289" i="10"/>
  <c r="C289" i="10"/>
  <c r="B289" i="10"/>
  <c r="A289" i="10"/>
  <c r="P288" i="10"/>
  <c r="O288" i="10"/>
  <c r="N288" i="10"/>
  <c r="M288" i="10"/>
  <c r="L288" i="10"/>
  <c r="K288" i="10"/>
  <c r="J288" i="10"/>
  <c r="I288" i="10"/>
  <c r="H288" i="10"/>
  <c r="G288" i="10"/>
  <c r="F288" i="10"/>
  <c r="E288" i="10"/>
  <c r="D288" i="10"/>
  <c r="C288" i="10"/>
  <c r="B288" i="10"/>
  <c r="A288" i="10"/>
  <c r="P287" i="10"/>
  <c r="O287" i="10"/>
  <c r="N287" i="10"/>
  <c r="M287" i="10"/>
  <c r="L287" i="10"/>
  <c r="K287" i="10"/>
  <c r="J287" i="10"/>
  <c r="I287" i="10"/>
  <c r="H287" i="10"/>
  <c r="G287" i="10"/>
  <c r="F287" i="10"/>
  <c r="E287" i="10"/>
  <c r="D287" i="10"/>
  <c r="C287" i="10"/>
  <c r="B287" i="10"/>
  <c r="A287" i="10"/>
  <c r="P286" i="10"/>
  <c r="O286" i="10"/>
  <c r="N286" i="10"/>
  <c r="M286" i="10"/>
  <c r="L286" i="10"/>
  <c r="K286" i="10"/>
  <c r="J286" i="10"/>
  <c r="I286" i="10"/>
  <c r="H286" i="10"/>
  <c r="G286" i="10"/>
  <c r="F286" i="10"/>
  <c r="E286" i="10"/>
  <c r="D286" i="10"/>
  <c r="C286" i="10"/>
  <c r="B286" i="10"/>
  <c r="A286" i="10"/>
  <c r="P285" i="10"/>
  <c r="O285" i="10"/>
  <c r="N285" i="10"/>
  <c r="M285" i="10"/>
  <c r="L285" i="10"/>
  <c r="K285" i="10"/>
  <c r="J285" i="10"/>
  <c r="I285" i="10"/>
  <c r="H285" i="10"/>
  <c r="G285" i="10"/>
  <c r="F285" i="10"/>
  <c r="E285" i="10"/>
  <c r="D285" i="10"/>
  <c r="C285" i="10"/>
  <c r="B285" i="10"/>
  <c r="A285" i="10"/>
  <c r="P284" i="10"/>
  <c r="O284" i="10"/>
  <c r="N284" i="10"/>
  <c r="M284" i="10"/>
  <c r="L284" i="10"/>
  <c r="K284" i="10"/>
  <c r="J284" i="10"/>
  <c r="I284" i="10"/>
  <c r="H284" i="10"/>
  <c r="G284" i="10"/>
  <c r="F284" i="10"/>
  <c r="E284" i="10"/>
  <c r="D284" i="10"/>
  <c r="C284" i="10"/>
  <c r="B284" i="10"/>
  <c r="A284" i="10"/>
  <c r="P283" i="10"/>
  <c r="O283" i="10"/>
  <c r="N283" i="10"/>
  <c r="M283" i="10"/>
  <c r="L283" i="10"/>
  <c r="K283" i="10"/>
  <c r="J283" i="10"/>
  <c r="I283" i="10"/>
  <c r="H283" i="10"/>
  <c r="G283" i="10"/>
  <c r="F283" i="10"/>
  <c r="E283" i="10"/>
  <c r="D283" i="10"/>
  <c r="C283" i="10"/>
  <c r="B283" i="10"/>
  <c r="A283" i="10"/>
  <c r="P282" i="10"/>
  <c r="O282" i="10"/>
  <c r="N282" i="10"/>
  <c r="M282" i="10"/>
  <c r="L282" i="10"/>
  <c r="K282" i="10"/>
  <c r="J282" i="10"/>
  <c r="I282" i="10"/>
  <c r="H282" i="10"/>
  <c r="G282" i="10"/>
  <c r="F282" i="10"/>
  <c r="E282" i="10"/>
  <c r="D282" i="10"/>
  <c r="C282" i="10"/>
  <c r="B282" i="10"/>
  <c r="A282" i="10"/>
  <c r="P281" i="10"/>
  <c r="O281" i="10"/>
  <c r="N281" i="10"/>
  <c r="M281" i="10"/>
  <c r="L281" i="10"/>
  <c r="K281" i="10"/>
  <c r="J281" i="10"/>
  <c r="I281" i="10"/>
  <c r="H281" i="10"/>
  <c r="G281" i="10"/>
  <c r="F281" i="10"/>
  <c r="E281" i="10"/>
  <c r="D281" i="10"/>
  <c r="C281" i="10"/>
  <c r="B281" i="10"/>
  <c r="A281" i="10"/>
  <c r="P280" i="10"/>
  <c r="O280" i="10"/>
  <c r="N280" i="10"/>
  <c r="M280" i="10"/>
  <c r="L280" i="10"/>
  <c r="K280" i="10"/>
  <c r="J280" i="10"/>
  <c r="I280" i="10"/>
  <c r="H280" i="10"/>
  <c r="G280" i="10"/>
  <c r="F280" i="10"/>
  <c r="E280" i="10"/>
  <c r="D280" i="10"/>
  <c r="C280" i="10"/>
  <c r="B280" i="10"/>
  <c r="A280" i="10"/>
  <c r="P279" i="10"/>
  <c r="O279" i="10"/>
  <c r="N279" i="10"/>
  <c r="M279" i="10"/>
  <c r="L279" i="10"/>
  <c r="K279" i="10"/>
  <c r="J279" i="10"/>
  <c r="I279" i="10"/>
  <c r="H279" i="10"/>
  <c r="G279" i="10"/>
  <c r="F279" i="10"/>
  <c r="E279" i="10"/>
  <c r="D279" i="10"/>
  <c r="C279" i="10"/>
  <c r="B279" i="10"/>
  <c r="A279" i="10"/>
  <c r="P278" i="10"/>
  <c r="O278" i="10"/>
  <c r="N278" i="10"/>
  <c r="M278" i="10"/>
  <c r="L278" i="10"/>
  <c r="K278" i="10"/>
  <c r="J278" i="10"/>
  <c r="I278" i="10"/>
  <c r="H278" i="10"/>
  <c r="G278" i="10"/>
  <c r="F278" i="10"/>
  <c r="E278" i="10"/>
  <c r="D278" i="10"/>
  <c r="C278" i="10"/>
  <c r="B278" i="10"/>
  <c r="A278" i="10"/>
  <c r="P277" i="10"/>
  <c r="O277" i="10"/>
  <c r="N277" i="10"/>
  <c r="M277" i="10"/>
  <c r="L277" i="10"/>
  <c r="K277" i="10"/>
  <c r="J277" i="10"/>
  <c r="I277" i="10"/>
  <c r="H277" i="10"/>
  <c r="G277" i="10"/>
  <c r="F277" i="10"/>
  <c r="E277" i="10"/>
  <c r="D277" i="10"/>
  <c r="C277" i="10"/>
  <c r="B277" i="10"/>
  <c r="A277" i="10"/>
  <c r="P276" i="10"/>
  <c r="O276" i="10"/>
  <c r="N276" i="10"/>
  <c r="M276" i="10"/>
  <c r="L276" i="10"/>
  <c r="K276" i="10"/>
  <c r="J276" i="10"/>
  <c r="I276" i="10"/>
  <c r="H276" i="10"/>
  <c r="G276" i="10"/>
  <c r="F276" i="10"/>
  <c r="E276" i="10"/>
  <c r="D276" i="10"/>
  <c r="C276" i="10"/>
  <c r="B276" i="10"/>
  <c r="A276" i="10"/>
  <c r="P275" i="10"/>
  <c r="O275" i="10"/>
  <c r="N275" i="10"/>
  <c r="M275" i="10"/>
  <c r="L275" i="10"/>
  <c r="K275" i="10"/>
  <c r="J275" i="10"/>
  <c r="I275" i="10"/>
  <c r="H275" i="10"/>
  <c r="G275" i="10"/>
  <c r="F275" i="10"/>
  <c r="E275" i="10"/>
  <c r="D275" i="10"/>
  <c r="C275" i="10"/>
  <c r="B275" i="10"/>
  <c r="A275" i="10"/>
  <c r="P274" i="10"/>
  <c r="O274" i="10"/>
  <c r="N274" i="10"/>
  <c r="M274" i="10"/>
  <c r="L274" i="10"/>
  <c r="K274" i="10"/>
  <c r="J274" i="10"/>
  <c r="I274" i="10"/>
  <c r="H274" i="10"/>
  <c r="G274" i="10"/>
  <c r="F274" i="10"/>
  <c r="E274" i="10"/>
  <c r="D274" i="10"/>
  <c r="C274" i="10"/>
  <c r="B274" i="10"/>
  <c r="A274" i="10"/>
  <c r="P273" i="10"/>
  <c r="O273" i="10"/>
  <c r="N273" i="10"/>
  <c r="M273" i="10"/>
  <c r="L273" i="10"/>
  <c r="K273" i="10"/>
  <c r="J273" i="10"/>
  <c r="I273" i="10"/>
  <c r="H273" i="10"/>
  <c r="G273" i="10"/>
  <c r="F273" i="10"/>
  <c r="E273" i="10"/>
  <c r="D273" i="10"/>
  <c r="C273" i="10"/>
  <c r="B273" i="10"/>
  <c r="A273" i="10"/>
  <c r="P272" i="10"/>
  <c r="O272" i="10"/>
  <c r="N272" i="10"/>
  <c r="M272" i="10"/>
  <c r="L272" i="10"/>
  <c r="K272" i="10"/>
  <c r="J272" i="10"/>
  <c r="I272" i="10"/>
  <c r="H272" i="10"/>
  <c r="G272" i="10"/>
  <c r="F272" i="10"/>
  <c r="E272" i="10"/>
  <c r="D272" i="10"/>
  <c r="C272" i="10"/>
  <c r="B272" i="10"/>
  <c r="A272" i="10"/>
  <c r="P271" i="10"/>
  <c r="O271" i="10"/>
  <c r="N271" i="10"/>
  <c r="M271" i="10"/>
  <c r="L271" i="10"/>
  <c r="K271" i="10"/>
  <c r="J271" i="10"/>
  <c r="I271" i="10"/>
  <c r="H271" i="10"/>
  <c r="G271" i="10"/>
  <c r="F271" i="10"/>
  <c r="E271" i="10"/>
  <c r="D271" i="10"/>
  <c r="C271" i="10"/>
  <c r="B271" i="10"/>
  <c r="A271" i="10"/>
  <c r="P270" i="10"/>
  <c r="O270" i="10"/>
  <c r="N270" i="10"/>
  <c r="M270" i="10"/>
  <c r="L270" i="10"/>
  <c r="K270" i="10"/>
  <c r="J270" i="10"/>
  <c r="I270" i="10"/>
  <c r="H270" i="10"/>
  <c r="G270" i="10"/>
  <c r="F270" i="10"/>
  <c r="E270" i="10"/>
  <c r="D270" i="10"/>
  <c r="C270" i="10"/>
  <c r="B270" i="10"/>
  <c r="A270" i="10"/>
  <c r="P269" i="10"/>
  <c r="O269" i="10"/>
  <c r="N269" i="10"/>
  <c r="M269" i="10"/>
  <c r="L269" i="10"/>
  <c r="K269" i="10"/>
  <c r="J269" i="10"/>
  <c r="I269" i="10"/>
  <c r="H269" i="10"/>
  <c r="G269" i="10"/>
  <c r="F269" i="10"/>
  <c r="E269" i="10"/>
  <c r="D269" i="10"/>
  <c r="C269" i="10"/>
  <c r="B269" i="10"/>
  <c r="A269" i="10"/>
  <c r="P268" i="10"/>
  <c r="O268" i="10"/>
  <c r="N268" i="10"/>
  <c r="M268" i="10"/>
  <c r="L268" i="10"/>
  <c r="K268" i="10"/>
  <c r="J268" i="10"/>
  <c r="I268" i="10"/>
  <c r="H268" i="10"/>
  <c r="G268" i="10"/>
  <c r="F268" i="10"/>
  <c r="E268" i="10"/>
  <c r="D268" i="10"/>
  <c r="C268" i="10"/>
  <c r="B268" i="10"/>
  <c r="A268" i="10"/>
  <c r="P267" i="10"/>
  <c r="O267" i="10"/>
  <c r="N267" i="10"/>
  <c r="M267" i="10"/>
  <c r="L267" i="10"/>
  <c r="K267" i="10"/>
  <c r="J267" i="10"/>
  <c r="I267" i="10"/>
  <c r="H267" i="10"/>
  <c r="G267" i="10"/>
  <c r="F267" i="10"/>
  <c r="E267" i="10"/>
  <c r="D267" i="10"/>
  <c r="C267" i="10"/>
  <c r="B267" i="10"/>
  <c r="A267" i="10"/>
  <c r="P266" i="10"/>
  <c r="O266" i="10"/>
  <c r="N266" i="10"/>
  <c r="M266" i="10"/>
  <c r="L266" i="10"/>
  <c r="K266" i="10"/>
  <c r="J266" i="10"/>
  <c r="I266" i="10"/>
  <c r="H266" i="10"/>
  <c r="G266" i="10"/>
  <c r="F266" i="10"/>
  <c r="E266" i="10"/>
  <c r="D266" i="10"/>
  <c r="C266" i="10"/>
  <c r="B266" i="10"/>
  <c r="A266" i="10"/>
  <c r="P265" i="10"/>
  <c r="O265" i="10"/>
  <c r="N265" i="10"/>
  <c r="M265" i="10"/>
  <c r="L265" i="10"/>
  <c r="K265" i="10"/>
  <c r="J265" i="10"/>
  <c r="I265" i="10"/>
  <c r="H265" i="10"/>
  <c r="G265" i="10"/>
  <c r="F265" i="10"/>
  <c r="E265" i="10"/>
  <c r="D265" i="10"/>
  <c r="C265" i="10"/>
  <c r="B265" i="10"/>
  <c r="A265" i="10"/>
  <c r="P264" i="10"/>
  <c r="O264" i="10"/>
  <c r="N264" i="10"/>
  <c r="M264" i="10"/>
  <c r="L264" i="10"/>
  <c r="K264" i="10"/>
  <c r="J264" i="10"/>
  <c r="I264" i="10"/>
  <c r="H264" i="10"/>
  <c r="G264" i="10"/>
  <c r="F264" i="10"/>
  <c r="E264" i="10"/>
  <c r="D264" i="10"/>
  <c r="C264" i="10"/>
  <c r="B264" i="10"/>
  <c r="A264" i="10"/>
  <c r="P263" i="10"/>
  <c r="O263" i="10"/>
  <c r="N263" i="10"/>
  <c r="M263" i="10"/>
  <c r="L263" i="10"/>
  <c r="K263" i="10"/>
  <c r="J263" i="10"/>
  <c r="I263" i="10"/>
  <c r="H263" i="10"/>
  <c r="G263" i="10"/>
  <c r="F263" i="10"/>
  <c r="E263" i="10"/>
  <c r="D263" i="10"/>
  <c r="C263" i="10"/>
  <c r="B263" i="10"/>
  <c r="A263" i="10"/>
  <c r="P262" i="10"/>
  <c r="O262" i="10"/>
  <c r="N262" i="10"/>
  <c r="M262" i="10"/>
  <c r="L262" i="10"/>
  <c r="K262" i="10"/>
  <c r="J262" i="10"/>
  <c r="I262" i="10"/>
  <c r="H262" i="10"/>
  <c r="G262" i="10"/>
  <c r="F262" i="10"/>
  <c r="E262" i="10"/>
  <c r="D262" i="10"/>
  <c r="C262" i="10"/>
  <c r="B262" i="10"/>
  <c r="A262" i="10"/>
  <c r="P261" i="10"/>
  <c r="O261" i="10"/>
  <c r="N261" i="10"/>
  <c r="M261" i="10"/>
  <c r="L261" i="10"/>
  <c r="K261" i="10"/>
  <c r="J261" i="10"/>
  <c r="I261" i="10"/>
  <c r="H261" i="10"/>
  <c r="G261" i="10"/>
  <c r="F261" i="10"/>
  <c r="E261" i="10"/>
  <c r="D261" i="10"/>
  <c r="C261" i="10"/>
  <c r="B261" i="10"/>
  <c r="A261" i="10"/>
  <c r="P260" i="10"/>
  <c r="O260" i="10"/>
  <c r="N260" i="10"/>
  <c r="M260" i="10"/>
  <c r="L260" i="10"/>
  <c r="K260" i="10"/>
  <c r="J260" i="10"/>
  <c r="I260" i="10"/>
  <c r="H260" i="10"/>
  <c r="G260" i="10"/>
  <c r="F260" i="10"/>
  <c r="E260" i="10"/>
  <c r="D260" i="10"/>
  <c r="C260" i="10"/>
  <c r="B260" i="10"/>
  <c r="A260" i="10"/>
  <c r="P259" i="10"/>
  <c r="O259" i="10"/>
  <c r="N259" i="10"/>
  <c r="M259" i="10"/>
  <c r="L259" i="10"/>
  <c r="K259" i="10"/>
  <c r="J259" i="10"/>
  <c r="I259" i="10"/>
  <c r="H259" i="10"/>
  <c r="G259" i="10"/>
  <c r="F259" i="10"/>
  <c r="E259" i="10"/>
  <c r="D259" i="10"/>
  <c r="C259" i="10"/>
  <c r="B259" i="10"/>
  <c r="A259" i="10"/>
  <c r="P258" i="10"/>
  <c r="O258" i="10"/>
  <c r="N258" i="10"/>
  <c r="M258" i="10"/>
  <c r="L258" i="10"/>
  <c r="K258" i="10"/>
  <c r="J258" i="10"/>
  <c r="I258" i="10"/>
  <c r="H258" i="10"/>
  <c r="G258" i="10"/>
  <c r="F258" i="10"/>
  <c r="E258" i="10"/>
  <c r="D258" i="10"/>
  <c r="C258" i="10"/>
  <c r="B258" i="10"/>
  <c r="A258" i="10"/>
  <c r="P257" i="10"/>
  <c r="O257" i="10"/>
  <c r="N257" i="10"/>
  <c r="M257" i="10"/>
  <c r="L257" i="10"/>
  <c r="K257" i="10"/>
  <c r="J257" i="10"/>
  <c r="I257" i="10"/>
  <c r="H257" i="10"/>
  <c r="G257" i="10"/>
  <c r="F257" i="10"/>
  <c r="E257" i="10"/>
  <c r="D257" i="10"/>
  <c r="C257" i="10"/>
  <c r="B257" i="10"/>
  <c r="A257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256" i="10"/>
  <c r="A256" i="10"/>
  <c r="P255" i="10"/>
  <c r="O255" i="10"/>
  <c r="N255" i="10"/>
  <c r="M255" i="10"/>
  <c r="L255" i="10"/>
  <c r="K255" i="10"/>
  <c r="J255" i="10"/>
  <c r="I255" i="10"/>
  <c r="H255" i="10"/>
  <c r="G255" i="10"/>
  <c r="F255" i="10"/>
  <c r="E255" i="10"/>
  <c r="D255" i="10"/>
  <c r="C255" i="10"/>
  <c r="B255" i="10"/>
  <c r="A255" i="10"/>
  <c r="P254" i="10"/>
  <c r="O254" i="10"/>
  <c r="N254" i="10"/>
  <c r="M254" i="10"/>
  <c r="L254" i="10"/>
  <c r="K254" i="10"/>
  <c r="J254" i="10"/>
  <c r="I254" i="10"/>
  <c r="H254" i="10"/>
  <c r="G254" i="10"/>
  <c r="F254" i="10"/>
  <c r="E254" i="10"/>
  <c r="D254" i="10"/>
  <c r="C254" i="10"/>
  <c r="B254" i="10"/>
  <c r="A254" i="10"/>
  <c r="P253" i="10"/>
  <c r="O253" i="10"/>
  <c r="N253" i="10"/>
  <c r="M253" i="10"/>
  <c r="L253" i="10"/>
  <c r="K253" i="10"/>
  <c r="J253" i="10"/>
  <c r="I253" i="10"/>
  <c r="H253" i="10"/>
  <c r="G253" i="10"/>
  <c r="F253" i="10"/>
  <c r="E253" i="10"/>
  <c r="D253" i="10"/>
  <c r="C253" i="10"/>
  <c r="B253" i="10"/>
  <c r="A253" i="10"/>
  <c r="P252" i="10"/>
  <c r="O252" i="10"/>
  <c r="N252" i="10"/>
  <c r="M252" i="10"/>
  <c r="L252" i="10"/>
  <c r="K252" i="10"/>
  <c r="J252" i="10"/>
  <c r="I252" i="10"/>
  <c r="H252" i="10"/>
  <c r="G252" i="10"/>
  <c r="F252" i="10"/>
  <c r="E252" i="10"/>
  <c r="D252" i="10"/>
  <c r="C252" i="10"/>
  <c r="B252" i="10"/>
  <c r="A252" i="10"/>
  <c r="P251" i="10"/>
  <c r="O251" i="10"/>
  <c r="N251" i="10"/>
  <c r="M251" i="10"/>
  <c r="L251" i="10"/>
  <c r="K251" i="10"/>
  <c r="J251" i="10"/>
  <c r="I251" i="10"/>
  <c r="H251" i="10"/>
  <c r="G251" i="10"/>
  <c r="F251" i="10"/>
  <c r="E251" i="10"/>
  <c r="D251" i="10"/>
  <c r="C251" i="10"/>
  <c r="B251" i="10"/>
  <c r="A251" i="10"/>
  <c r="P250" i="10"/>
  <c r="O250" i="10"/>
  <c r="N250" i="10"/>
  <c r="M250" i="10"/>
  <c r="L250" i="10"/>
  <c r="K250" i="10"/>
  <c r="J250" i="10"/>
  <c r="I250" i="10"/>
  <c r="H250" i="10"/>
  <c r="G250" i="10"/>
  <c r="F250" i="10"/>
  <c r="E250" i="10"/>
  <c r="D250" i="10"/>
  <c r="C250" i="10"/>
  <c r="B250" i="10"/>
  <c r="A250" i="10"/>
  <c r="P249" i="10"/>
  <c r="O249" i="10"/>
  <c r="N249" i="10"/>
  <c r="M249" i="10"/>
  <c r="L249" i="10"/>
  <c r="K249" i="10"/>
  <c r="J249" i="10"/>
  <c r="I249" i="10"/>
  <c r="H249" i="10"/>
  <c r="G249" i="10"/>
  <c r="F249" i="10"/>
  <c r="E249" i="10"/>
  <c r="D249" i="10"/>
  <c r="C249" i="10"/>
  <c r="B249" i="10"/>
  <c r="A249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B248" i="10"/>
  <c r="A248" i="10"/>
  <c r="P247" i="10"/>
  <c r="O247" i="10"/>
  <c r="N247" i="10"/>
  <c r="M247" i="10"/>
  <c r="L247" i="10"/>
  <c r="K247" i="10"/>
  <c r="J247" i="10"/>
  <c r="I247" i="10"/>
  <c r="H247" i="10"/>
  <c r="G247" i="10"/>
  <c r="F247" i="10"/>
  <c r="E247" i="10"/>
  <c r="D247" i="10"/>
  <c r="C247" i="10"/>
  <c r="B247" i="10"/>
  <c r="A247" i="10"/>
  <c r="P246" i="10"/>
  <c r="O246" i="10"/>
  <c r="N246" i="10"/>
  <c r="M246" i="10"/>
  <c r="L246" i="10"/>
  <c r="K246" i="10"/>
  <c r="J246" i="10"/>
  <c r="I246" i="10"/>
  <c r="H246" i="10"/>
  <c r="G246" i="10"/>
  <c r="F246" i="10"/>
  <c r="E246" i="10"/>
  <c r="D246" i="10"/>
  <c r="C246" i="10"/>
  <c r="B246" i="10"/>
  <c r="A246" i="10"/>
  <c r="P245" i="10"/>
  <c r="O245" i="10"/>
  <c r="N245" i="10"/>
  <c r="M245" i="10"/>
  <c r="L245" i="10"/>
  <c r="K245" i="10"/>
  <c r="J245" i="10"/>
  <c r="I245" i="10"/>
  <c r="H245" i="10"/>
  <c r="G245" i="10"/>
  <c r="F245" i="10"/>
  <c r="E245" i="10"/>
  <c r="D245" i="10"/>
  <c r="C245" i="10"/>
  <c r="B245" i="10"/>
  <c r="A245" i="10"/>
  <c r="P244" i="10"/>
  <c r="O244" i="10"/>
  <c r="N244" i="10"/>
  <c r="M244" i="10"/>
  <c r="L244" i="10"/>
  <c r="K244" i="10"/>
  <c r="J244" i="10"/>
  <c r="I244" i="10"/>
  <c r="H244" i="10"/>
  <c r="G244" i="10"/>
  <c r="F244" i="10"/>
  <c r="E244" i="10"/>
  <c r="D244" i="10"/>
  <c r="C244" i="10"/>
  <c r="B244" i="10"/>
  <c r="A244" i="10"/>
  <c r="P243" i="10"/>
  <c r="O243" i="10"/>
  <c r="N243" i="10"/>
  <c r="M243" i="10"/>
  <c r="L243" i="10"/>
  <c r="K243" i="10"/>
  <c r="J243" i="10"/>
  <c r="I243" i="10"/>
  <c r="H243" i="10"/>
  <c r="G243" i="10"/>
  <c r="F243" i="10"/>
  <c r="E243" i="10"/>
  <c r="D243" i="10"/>
  <c r="C243" i="10"/>
  <c r="B243" i="10"/>
  <c r="A243" i="10"/>
  <c r="P242" i="10"/>
  <c r="O242" i="10"/>
  <c r="N242" i="10"/>
  <c r="M242" i="10"/>
  <c r="L242" i="10"/>
  <c r="K242" i="10"/>
  <c r="J242" i="10"/>
  <c r="I242" i="10"/>
  <c r="H242" i="10"/>
  <c r="G242" i="10"/>
  <c r="F242" i="10"/>
  <c r="E242" i="10"/>
  <c r="D242" i="10"/>
  <c r="C242" i="10"/>
  <c r="B242" i="10"/>
  <c r="A242" i="10"/>
  <c r="P241" i="10"/>
  <c r="O241" i="10"/>
  <c r="N241" i="10"/>
  <c r="M241" i="10"/>
  <c r="L241" i="10"/>
  <c r="K241" i="10"/>
  <c r="J241" i="10"/>
  <c r="I241" i="10"/>
  <c r="H241" i="10"/>
  <c r="G241" i="10"/>
  <c r="F241" i="10"/>
  <c r="E241" i="10"/>
  <c r="D241" i="10"/>
  <c r="C241" i="10"/>
  <c r="B241" i="10"/>
  <c r="A241" i="10"/>
  <c r="P240" i="10"/>
  <c r="O240" i="10"/>
  <c r="N240" i="10"/>
  <c r="M240" i="10"/>
  <c r="L240" i="10"/>
  <c r="K240" i="10"/>
  <c r="J240" i="10"/>
  <c r="I240" i="10"/>
  <c r="H240" i="10"/>
  <c r="G240" i="10"/>
  <c r="F240" i="10"/>
  <c r="E240" i="10"/>
  <c r="D240" i="10"/>
  <c r="C240" i="10"/>
  <c r="B240" i="10"/>
  <c r="A240" i="10"/>
  <c r="P239" i="10"/>
  <c r="O239" i="10"/>
  <c r="N239" i="10"/>
  <c r="M239" i="10"/>
  <c r="L239" i="10"/>
  <c r="K239" i="10"/>
  <c r="J239" i="10"/>
  <c r="I239" i="10"/>
  <c r="H239" i="10"/>
  <c r="G239" i="10"/>
  <c r="F239" i="10"/>
  <c r="E239" i="10"/>
  <c r="D239" i="10"/>
  <c r="C239" i="10"/>
  <c r="B239" i="10"/>
  <c r="A239" i="10"/>
  <c r="P238" i="10"/>
  <c r="O238" i="10"/>
  <c r="N238" i="10"/>
  <c r="M238" i="10"/>
  <c r="L238" i="10"/>
  <c r="K238" i="10"/>
  <c r="J238" i="10"/>
  <c r="I238" i="10"/>
  <c r="H238" i="10"/>
  <c r="G238" i="10"/>
  <c r="F238" i="10"/>
  <c r="E238" i="10"/>
  <c r="D238" i="10"/>
  <c r="C238" i="10"/>
  <c r="B238" i="10"/>
  <c r="A238" i="10"/>
  <c r="P237" i="10"/>
  <c r="O237" i="10"/>
  <c r="N237" i="10"/>
  <c r="M237" i="10"/>
  <c r="L237" i="10"/>
  <c r="K237" i="10"/>
  <c r="J237" i="10"/>
  <c r="I237" i="10"/>
  <c r="H237" i="10"/>
  <c r="G237" i="10"/>
  <c r="F237" i="10"/>
  <c r="E237" i="10"/>
  <c r="D237" i="10"/>
  <c r="C237" i="10"/>
  <c r="B237" i="10"/>
  <c r="A237" i="10"/>
  <c r="P236" i="10"/>
  <c r="O236" i="10"/>
  <c r="N236" i="10"/>
  <c r="M236" i="10"/>
  <c r="L236" i="10"/>
  <c r="K236" i="10"/>
  <c r="J236" i="10"/>
  <c r="I236" i="10"/>
  <c r="H236" i="10"/>
  <c r="G236" i="10"/>
  <c r="F236" i="10"/>
  <c r="E236" i="10"/>
  <c r="D236" i="10"/>
  <c r="C236" i="10"/>
  <c r="B236" i="10"/>
  <c r="A236" i="10"/>
  <c r="P235" i="10"/>
  <c r="O235" i="10"/>
  <c r="N235" i="10"/>
  <c r="M235" i="10"/>
  <c r="L235" i="10"/>
  <c r="K235" i="10"/>
  <c r="J235" i="10"/>
  <c r="I235" i="10"/>
  <c r="H235" i="10"/>
  <c r="G235" i="10"/>
  <c r="F235" i="10"/>
  <c r="E235" i="10"/>
  <c r="D235" i="10"/>
  <c r="C235" i="10"/>
  <c r="B235" i="10"/>
  <c r="A235" i="10"/>
  <c r="P234" i="10"/>
  <c r="O234" i="10"/>
  <c r="N234" i="10"/>
  <c r="M234" i="10"/>
  <c r="L234" i="10"/>
  <c r="K234" i="10"/>
  <c r="J234" i="10"/>
  <c r="I234" i="10"/>
  <c r="H234" i="10"/>
  <c r="G234" i="10"/>
  <c r="F234" i="10"/>
  <c r="E234" i="10"/>
  <c r="D234" i="10"/>
  <c r="C234" i="10"/>
  <c r="B234" i="10"/>
  <c r="A234" i="10"/>
  <c r="P233" i="10"/>
  <c r="O233" i="10"/>
  <c r="N233" i="10"/>
  <c r="M233" i="10"/>
  <c r="L233" i="10"/>
  <c r="K233" i="10"/>
  <c r="J233" i="10"/>
  <c r="I233" i="10"/>
  <c r="H233" i="10"/>
  <c r="G233" i="10"/>
  <c r="F233" i="10"/>
  <c r="E233" i="10"/>
  <c r="D233" i="10"/>
  <c r="C233" i="10"/>
  <c r="B233" i="10"/>
  <c r="A233" i="10"/>
  <c r="P232" i="10"/>
  <c r="O232" i="10"/>
  <c r="N232" i="10"/>
  <c r="M232" i="10"/>
  <c r="L232" i="10"/>
  <c r="K232" i="10"/>
  <c r="J232" i="10"/>
  <c r="I232" i="10"/>
  <c r="H232" i="10"/>
  <c r="G232" i="10"/>
  <c r="F232" i="10"/>
  <c r="E232" i="10"/>
  <c r="D232" i="10"/>
  <c r="C232" i="10"/>
  <c r="B232" i="10"/>
  <c r="A232" i="10"/>
  <c r="P231" i="10"/>
  <c r="O231" i="10"/>
  <c r="N231" i="10"/>
  <c r="M231" i="10"/>
  <c r="L231" i="10"/>
  <c r="K231" i="10"/>
  <c r="J231" i="10"/>
  <c r="I231" i="10"/>
  <c r="H231" i="10"/>
  <c r="G231" i="10"/>
  <c r="F231" i="10"/>
  <c r="E231" i="10"/>
  <c r="D231" i="10"/>
  <c r="C231" i="10"/>
  <c r="B231" i="10"/>
  <c r="A231" i="10"/>
  <c r="P230" i="10"/>
  <c r="O230" i="10"/>
  <c r="N230" i="10"/>
  <c r="M230" i="10"/>
  <c r="L230" i="10"/>
  <c r="K230" i="10"/>
  <c r="J230" i="10"/>
  <c r="I230" i="10"/>
  <c r="H230" i="10"/>
  <c r="G230" i="10"/>
  <c r="F230" i="10"/>
  <c r="E230" i="10"/>
  <c r="D230" i="10"/>
  <c r="C230" i="10"/>
  <c r="B230" i="10"/>
  <c r="A230" i="10"/>
  <c r="P229" i="10"/>
  <c r="O229" i="10"/>
  <c r="N229" i="10"/>
  <c r="M229" i="10"/>
  <c r="L229" i="10"/>
  <c r="K229" i="10"/>
  <c r="J229" i="10"/>
  <c r="I229" i="10"/>
  <c r="H229" i="10"/>
  <c r="G229" i="10"/>
  <c r="F229" i="10"/>
  <c r="E229" i="10"/>
  <c r="D229" i="10"/>
  <c r="C229" i="10"/>
  <c r="B229" i="10"/>
  <c r="A229" i="10"/>
  <c r="P228" i="10"/>
  <c r="O228" i="10"/>
  <c r="N228" i="10"/>
  <c r="M228" i="10"/>
  <c r="L228" i="10"/>
  <c r="K228" i="10"/>
  <c r="J228" i="10"/>
  <c r="I228" i="10"/>
  <c r="H228" i="10"/>
  <c r="G228" i="10"/>
  <c r="F228" i="10"/>
  <c r="E228" i="10"/>
  <c r="D228" i="10"/>
  <c r="C228" i="10"/>
  <c r="B228" i="10"/>
  <c r="A228" i="10"/>
  <c r="P227" i="10"/>
  <c r="O227" i="10"/>
  <c r="N227" i="10"/>
  <c r="M227" i="10"/>
  <c r="L227" i="10"/>
  <c r="K227" i="10"/>
  <c r="J227" i="10"/>
  <c r="I227" i="10"/>
  <c r="H227" i="10"/>
  <c r="G227" i="10"/>
  <c r="F227" i="10"/>
  <c r="E227" i="10"/>
  <c r="D227" i="10"/>
  <c r="C227" i="10"/>
  <c r="B227" i="10"/>
  <c r="A227" i="10"/>
  <c r="P226" i="10"/>
  <c r="O226" i="10"/>
  <c r="N226" i="10"/>
  <c r="M226" i="10"/>
  <c r="L226" i="10"/>
  <c r="K226" i="10"/>
  <c r="J226" i="10"/>
  <c r="I226" i="10"/>
  <c r="H226" i="10"/>
  <c r="G226" i="10"/>
  <c r="F226" i="10"/>
  <c r="E226" i="10"/>
  <c r="D226" i="10"/>
  <c r="C226" i="10"/>
  <c r="B226" i="10"/>
  <c r="A226" i="10"/>
  <c r="P225" i="10"/>
  <c r="O225" i="10"/>
  <c r="N225" i="10"/>
  <c r="M225" i="10"/>
  <c r="L225" i="10"/>
  <c r="K225" i="10"/>
  <c r="J225" i="10"/>
  <c r="I225" i="10"/>
  <c r="H225" i="10"/>
  <c r="G225" i="10"/>
  <c r="F225" i="10"/>
  <c r="E225" i="10"/>
  <c r="D225" i="10"/>
  <c r="C225" i="10"/>
  <c r="B225" i="10"/>
  <c r="A225" i="10"/>
  <c r="P224" i="10"/>
  <c r="O224" i="10"/>
  <c r="N224" i="10"/>
  <c r="M224" i="10"/>
  <c r="L224" i="10"/>
  <c r="K224" i="10"/>
  <c r="J224" i="10"/>
  <c r="I224" i="10"/>
  <c r="H224" i="10"/>
  <c r="G224" i="10"/>
  <c r="F224" i="10"/>
  <c r="E224" i="10"/>
  <c r="D224" i="10"/>
  <c r="C224" i="10"/>
  <c r="B224" i="10"/>
  <c r="A224" i="10"/>
  <c r="P223" i="10"/>
  <c r="O223" i="10"/>
  <c r="N223" i="10"/>
  <c r="M223" i="10"/>
  <c r="L223" i="10"/>
  <c r="K223" i="10"/>
  <c r="J223" i="10"/>
  <c r="I223" i="10"/>
  <c r="H223" i="10"/>
  <c r="G223" i="10"/>
  <c r="F223" i="10"/>
  <c r="E223" i="10"/>
  <c r="D223" i="10"/>
  <c r="C223" i="10"/>
  <c r="B223" i="10"/>
  <c r="A223" i="10"/>
  <c r="P222" i="10"/>
  <c r="O222" i="10"/>
  <c r="N222" i="10"/>
  <c r="M222" i="10"/>
  <c r="L222" i="10"/>
  <c r="K222" i="10"/>
  <c r="J222" i="10"/>
  <c r="I222" i="10"/>
  <c r="H222" i="10"/>
  <c r="G222" i="10"/>
  <c r="F222" i="10"/>
  <c r="E222" i="10"/>
  <c r="D222" i="10"/>
  <c r="C222" i="10"/>
  <c r="B222" i="10"/>
  <c r="A222" i="10"/>
  <c r="P221" i="10"/>
  <c r="O221" i="10"/>
  <c r="N221" i="10"/>
  <c r="M221" i="10"/>
  <c r="L221" i="10"/>
  <c r="K221" i="10"/>
  <c r="J221" i="10"/>
  <c r="I221" i="10"/>
  <c r="H221" i="10"/>
  <c r="G221" i="10"/>
  <c r="F221" i="10"/>
  <c r="E221" i="10"/>
  <c r="D221" i="10"/>
  <c r="C221" i="10"/>
  <c r="B221" i="10"/>
  <c r="A221" i="10"/>
  <c r="P220" i="10"/>
  <c r="O220" i="10"/>
  <c r="N220" i="10"/>
  <c r="M220" i="10"/>
  <c r="L220" i="10"/>
  <c r="K220" i="10"/>
  <c r="J220" i="10"/>
  <c r="I220" i="10"/>
  <c r="H220" i="10"/>
  <c r="G220" i="10"/>
  <c r="F220" i="10"/>
  <c r="E220" i="10"/>
  <c r="D220" i="10"/>
  <c r="C220" i="10"/>
  <c r="B220" i="10"/>
  <c r="A220" i="10"/>
  <c r="P219" i="10"/>
  <c r="O219" i="10"/>
  <c r="N219" i="10"/>
  <c r="M219" i="10"/>
  <c r="L219" i="10"/>
  <c r="K219" i="10"/>
  <c r="J219" i="10"/>
  <c r="I219" i="10"/>
  <c r="H219" i="10"/>
  <c r="G219" i="10"/>
  <c r="F219" i="10"/>
  <c r="E219" i="10"/>
  <c r="D219" i="10"/>
  <c r="C219" i="10"/>
  <c r="B219" i="10"/>
  <c r="A219" i="10"/>
  <c r="P218" i="10"/>
  <c r="O218" i="10"/>
  <c r="N218" i="10"/>
  <c r="M218" i="10"/>
  <c r="L218" i="10"/>
  <c r="K218" i="10"/>
  <c r="J218" i="10"/>
  <c r="I218" i="10"/>
  <c r="H218" i="10"/>
  <c r="G218" i="10"/>
  <c r="F218" i="10"/>
  <c r="E218" i="10"/>
  <c r="D218" i="10"/>
  <c r="C218" i="10"/>
  <c r="B218" i="10"/>
  <c r="A218" i="10"/>
  <c r="P217" i="10"/>
  <c r="O217" i="10"/>
  <c r="N217" i="10"/>
  <c r="M217" i="10"/>
  <c r="L217" i="10"/>
  <c r="K217" i="10"/>
  <c r="J217" i="10"/>
  <c r="I217" i="10"/>
  <c r="H217" i="10"/>
  <c r="G217" i="10"/>
  <c r="F217" i="10"/>
  <c r="E217" i="10"/>
  <c r="D217" i="10"/>
  <c r="C217" i="10"/>
  <c r="B217" i="10"/>
  <c r="A217" i="10"/>
  <c r="P216" i="10"/>
  <c r="O216" i="10"/>
  <c r="N216" i="10"/>
  <c r="M216" i="10"/>
  <c r="L216" i="10"/>
  <c r="K216" i="10"/>
  <c r="J216" i="10"/>
  <c r="I216" i="10"/>
  <c r="H216" i="10"/>
  <c r="G216" i="10"/>
  <c r="F216" i="10"/>
  <c r="E216" i="10"/>
  <c r="D216" i="10"/>
  <c r="C216" i="10"/>
  <c r="B216" i="10"/>
  <c r="A216" i="10"/>
  <c r="P215" i="10"/>
  <c r="O215" i="10"/>
  <c r="N215" i="10"/>
  <c r="M215" i="10"/>
  <c r="L215" i="10"/>
  <c r="K215" i="10"/>
  <c r="J215" i="10"/>
  <c r="I215" i="10"/>
  <c r="H215" i="10"/>
  <c r="G215" i="10"/>
  <c r="F215" i="10"/>
  <c r="E215" i="10"/>
  <c r="D215" i="10"/>
  <c r="C215" i="10"/>
  <c r="B215" i="10"/>
  <c r="A215" i="10"/>
  <c r="P214" i="10"/>
  <c r="O214" i="10"/>
  <c r="N214" i="10"/>
  <c r="M214" i="10"/>
  <c r="L214" i="10"/>
  <c r="K214" i="10"/>
  <c r="J214" i="10"/>
  <c r="I214" i="10"/>
  <c r="H214" i="10"/>
  <c r="G214" i="10"/>
  <c r="F214" i="10"/>
  <c r="E214" i="10"/>
  <c r="D214" i="10"/>
  <c r="C214" i="10"/>
  <c r="B214" i="10"/>
  <c r="A214" i="10"/>
  <c r="P213" i="10"/>
  <c r="O213" i="10"/>
  <c r="N213" i="10"/>
  <c r="M213" i="10"/>
  <c r="L213" i="10"/>
  <c r="K213" i="10"/>
  <c r="J213" i="10"/>
  <c r="I213" i="10"/>
  <c r="H213" i="10"/>
  <c r="G213" i="10"/>
  <c r="F213" i="10"/>
  <c r="E213" i="10"/>
  <c r="D213" i="10"/>
  <c r="C213" i="10"/>
  <c r="B213" i="10"/>
  <c r="A213" i="10"/>
  <c r="P212" i="10"/>
  <c r="O212" i="10"/>
  <c r="N212" i="10"/>
  <c r="M212" i="10"/>
  <c r="L212" i="10"/>
  <c r="K212" i="10"/>
  <c r="J212" i="10"/>
  <c r="I212" i="10"/>
  <c r="H212" i="10"/>
  <c r="G212" i="10"/>
  <c r="F212" i="10"/>
  <c r="E212" i="10"/>
  <c r="D212" i="10"/>
  <c r="C212" i="10"/>
  <c r="B212" i="10"/>
  <c r="A212" i="10"/>
  <c r="P211" i="10"/>
  <c r="O211" i="10"/>
  <c r="N211" i="10"/>
  <c r="M211" i="10"/>
  <c r="L211" i="10"/>
  <c r="K211" i="10"/>
  <c r="J211" i="10"/>
  <c r="I211" i="10"/>
  <c r="H211" i="10"/>
  <c r="G211" i="10"/>
  <c r="F211" i="10"/>
  <c r="E211" i="10"/>
  <c r="D211" i="10"/>
  <c r="C211" i="10"/>
  <c r="B211" i="10"/>
  <c r="A211" i="10"/>
  <c r="P210" i="10"/>
  <c r="O210" i="10"/>
  <c r="N210" i="10"/>
  <c r="M210" i="10"/>
  <c r="L210" i="10"/>
  <c r="K210" i="10"/>
  <c r="J210" i="10"/>
  <c r="I210" i="10"/>
  <c r="H210" i="10"/>
  <c r="G210" i="10"/>
  <c r="F210" i="10"/>
  <c r="E210" i="10"/>
  <c r="D210" i="10"/>
  <c r="C210" i="10"/>
  <c r="B210" i="10"/>
  <c r="A210" i="10"/>
  <c r="P209" i="10"/>
  <c r="O209" i="10"/>
  <c r="N209" i="10"/>
  <c r="M209" i="10"/>
  <c r="L209" i="10"/>
  <c r="K209" i="10"/>
  <c r="J209" i="10"/>
  <c r="I209" i="10"/>
  <c r="H209" i="10"/>
  <c r="G209" i="10"/>
  <c r="F209" i="10"/>
  <c r="E209" i="10"/>
  <c r="D209" i="10"/>
  <c r="C209" i="10"/>
  <c r="B209" i="10"/>
  <c r="A209" i="10"/>
  <c r="P208" i="10"/>
  <c r="O208" i="10"/>
  <c r="N208" i="10"/>
  <c r="M208" i="10"/>
  <c r="L208" i="10"/>
  <c r="K208" i="10"/>
  <c r="J208" i="10"/>
  <c r="I208" i="10"/>
  <c r="H208" i="10"/>
  <c r="G208" i="10"/>
  <c r="F208" i="10"/>
  <c r="E208" i="10"/>
  <c r="D208" i="10"/>
  <c r="C208" i="10"/>
  <c r="B208" i="10"/>
  <c r="A208" i="10"/>
  <c r="P207" i="10"/>
  <c r="O207" i="10"/>
  <c r="N207" i="10"/>
  <c r="M207" i="10"/>
  <c r="L207" i="10"/>
  <c r="K207" i="10"/>
  <c r="J207" i="10"/>
  <c r="I207" i="10"/>
  <c r="H207" i="10"/>
  <c r="G207" i="10"/>
  <c r="F207" i="10"/>
  <c r="E207" i="10"/>
  <c r="D207" i="10"/>
  <c r="C207" i="10"/>
  <c r="B207" i="10"/>
  <c r="A207" i="10"/>
  <c r="P206" i="10"/>
  <c r="O206" i="10"/>
  <c r="N206" i="10"/>
  <c r="M206" i="10"/>
  <c r="L206" i="10"/>
  <c r="K206" i="10"/>
  <c r="J206" i="10"/>
  <c r="I206" i="10"/>
  <c r="H206" i="10"/>
  <c r="G206" i="10"/>
  <c r="F206" i="10"/>
  <c r="E206" i="10"/>
  <c r="D206" i="10"/>
  <c r="C206" i="10"/>
  <c r="B206" i="10"/>
  <c r="A206" i="10"/>
  <c r="P205" i="10"/>
  <c r="O205" i="10"/>
  <c r="N205" i="10"/>
  <c r="M205" i="10"/>
  <c r="L205" i="10"/>
  <c r="K205" i="10"/>
  <c r="J205" i="10"/>
  <c r="I205" i="10"/>
  <c r="H205" i="10"/>
  <c r="G205" i="10"/>
  <c r="F205" i="10"/>
  <c r="E205" i="10"/>
  <c r="D205" i="10"/>
  <c r="C205" i="10"/>
  <c r="B205" i="10"/>
  <c r="A205" i="10"/>
  <c r="P204" i="10"/>
  <c r="O204" i="10"/>
  <c r="N204" i="10"/>
  <c r="M204" i="10"/>
  <c r="L204" i="10"/>
  <c r="K204" i="10"/>
  <c r="J204" i="10"/>
  <c r="I204" i="10"/>
  <c r="H204" i="10"/>
  <c r="G204" i="10"/>
  <c r="F204" i="10"/>
  <c r="E204" i="10"/>
  <c r="D204" i="10"/>
  <c r="C204" i="10"/>
  <c r="B204" i="10"/>
  <c r="A204" i="10"/>
  <c r="P203" i="10"/>
  <c r="O203" i="10"/>
  <c r="N203" i="10"/>
  <c r="M203" i="10"/>
  <c r="L203" i="10"/>
  <c r="K203" i="10"/>
  <c r="J203" i="10"/>
  <c r="I203" i="10"/>
  <c r="H203" i="10"/>
  <c r="G203" i="10"/>
  <c r="F203" i="10"/>
  <c r="E203" i="10"/>
  <c r="D203" i="10"/>
  <c r="C203" i="10"/>
  <c r="B203" i="10"/>
  <c r="A203" i="10"/>
  <c r="P202" i="10"/>
  <c r="O202" i="10"/>
  <c r="N202" i="10"/>
  <c r="M202" i="10"/>
  <c r="L202" i="10"/>
  <c r="K202" i="10"/>
  <c r="J202" i="10"/>
  <c r="I202" i="10"/>
  <c r="H202" i="10"/>
  <c r="G202" i="10"/>
  <c r="F202" i="10"/>
  <c r="E202" i="10"/>
  <c r="D202" i="10"/>
  <c r="C202" i="10"/>
  <c r="B202" i="10"/>
  <c r="A202" i="10"/>
  <c r="P201" i="10"/>
  <c r="O201" i="10"/>
  <c r="N201" i="10"/>
  <c r="M201" i="10"/>
  <c r="L201" i="10"/>
  <c r="K201" i="10"/>
  <c r="J201" i="10"/>
  <c r="I201" i="10"/>
  <c r="H201" i="10"/>
  <c r="G201" i="10"/>
  <c r="F201" i="10"/>
  <c r="E201" i="10"/>
  <c r="D201" i="10"/>
  <c r="C201" i="10"/>
  <c r="B201" i="10"/>
  <c r="A201" i="10"/>
  <c r="P200" i="10"/>
  <c r="O200" i="10"/>
  <c r="N200" i="10"/>
  <c r="M200" i="10"/>
  <c r="L200" i="10"/>
  <c r="K200" i="10"/>
  <c r="J200" i="10"/>
  <c r="I200" i="10"/>
  <c r="H200" i="10"/>
  <c r="G200" i="10"/>
  <c r="F200" i="10"/>
  <c r="E200" i="10"/>
  <c r="D200" i="10"/>
  <c r="C200" i="10"/>
  <c r="B200" i="10"/>
  <c r="A200" i="10"/>
  <c r="P199" i="10"/>
  <c r="O199" i="10"/>
  <c r="N199" i="10"/>
  <c r="M199" i="10"/>
  <c r="L199" i="10"/>
  <c r="K199" i="10"/>
  <c r="J199" i="10"/>
  <c r="I199" i="10"/>
  <c r="H199" i="10"/>
  <c r="G199" i="10"/>
  <c r="F199" i="10"/>
  <c r="E199" i="10"/>
  <c r="D199" i="10"/>
  <c r="C199" i="10"/>
  <c r="B199" i="10"/>
  <c r="A199" i="10"/>
  <c r="P198" i="10"/>
  <c r="O198" i="10"/>
  <c r="N198" i="10"/>
  <c r="M198" i="10"/>
  <c r="L198" i="10"/>
  <c r="K198" i="10"/>
  <c r="J198" i="10"/>
  <c r="I198" i="10"/>
  <c r="H198" i="10"/>
  <c r="G198" i="10"/>
  <c r="F198" i="10"/>
  <c r="E198" i="10"/>
  <c r="D198" i="10"/>
  <c r="C198" i="10"/>
  <c r="B198" i="10"/>
  <c r="A198" i="10"/>
  <c r="P197" i="10"/>
  <c r="O197" i="10"/>
  <c r="N197" i="10"/>
  <c r="M197" i="10"/>
  <c r="L197" i="10"/>
  <c r="K197" i="10"/>
  <c r="J197" i="10"/>
  <c r="I197" i="10"/>
  <c r="H197" i="10"/>
  <c r="G197" i="10"/>
  <c r="F197" i="10"/>
  <c r="E197" i="10"/>
  <c r="D197" i="10"/>
  <c r="C197" i="10"/>
  <c r="B197" i="10"/>
  <c r="A197" i="10"/>
  <c r="P196" i="10"/>
  <c r="O196" i="10"/>
  <c r="N196" i="10"/>
  <c r="M196" i="10"/>
  <c r="L196" i="10"/>
  <c r="K196" i="10"/>
  <c r="J196" i="10"/>
  <c r="I196" i="10"/>
  <c r="H196" i="10"/>
  <c r="G196" i="10"/>
  <c r="F196" i="10"/>
  <c r="E196" i="10"/>
  <c r="D196" i="10"/>
  <c r="C196" i="10"/>
  <c r="B196" i="10"/>
  <c r="A196" i="10"/>
  <c r="P195" i="10"/>
  <c r="O195" i="10"/>
  <c r="N195" i="10"/>
  <c r="M195" i="10"/>
  <c r="L195" i="10"/>
  <c r="K195" i="10"/>
  <c r="J195" i="10"/>
  <c r="I195" i="10"/>
  <c r="H195" i="10"/>
  <c r="G195" i="10"/>
  <c r="F195" i="10"/>
  <c r="E195" i="10"/>
  <c r="D195" i="10"/>
  <c r="C195" i="10"/>
  <c r="B195" i="10"/>
  <c r="A195" i="10"/>
  <c r="P194" i="10"/>
  <c r="O194" i="10"/>
  <c r="N194" i="10"/>
  <c r="M194" i="10"/>
  <c r="L194" i="10"/>
  <c r="K194" i="10"/>
  <c r="J194" i="10"/>
  <c r="I194" i="10"/>
  <c r="H194" i="10"/>
  <c r="G194" i="10"/>
  <c r="F194" i="10"/>
  <c r="E194" i="10"/>
  <c r="D194" i="10"/>
  <c r="C194" i="10"/>
  <c r="B194" i="10"/>
  <c r="A194" i="10"/>
  <c r="P193" i="10"/>
  <c r="O193" i="10"/>
  <c r="N193" i="10"/>
  <c r="M193" i="10"/>
  <c r="L193" i="10"/>
  <c r="K193" i="10"/>
  <c r="J193" i="10"/>
  <c r="I193" i="10"/>
  <c r="H193" i="10"/>
  <c r="G193" i="10"/>
  <c r="F193" i="10"/>
  <c r="E193" i="10"/>
  <c r="D193" i="10"/>
  <c r="C193" i="10"/>
  <c r="B193" i="10"/>
  <c r="A193" i="10"/>
  <c r="P192" i="10"/>
  <c r="O192" i="10"/>
  <c r="N192" i="10"/>
  <c r="M192" i="10"/>
  <c r="L192" i="10"/>
  <c r="K192" i="10"/>
  <c r="J192" i="10"/>
  <c r="I192" i="10"/>
  <c r="H192" i="10"/>
  <c r="G192" i="10"/>
  <c r="F192" i="10"/>
  <c r="E192" i="10"/>
  <c r="D192" i="10"/>
  <c r="C192" i="10"/>
  <c r="B192" i="10"/>
  <c r="A192" i="10"/>
  <c r="P191" i="10"/>
  <c r="O191" i="10"/>
  <c r="N191" i="10"/>
  <c r="M191" i="10"/>
  <c r="L191" i="10"/>
  <c r="K191" i="10"/>
  <c r="J191" i="10"/>
  <c r="I191" i="10"/>
  <c r="H191" i="10"/>
  <c r="G191" i="10"/>
  <c r="F191" i="10"/>
  <c r="E191" i="10"/>
  <c r="D191" i="10"/>
  <c r="C191" i="10"/>
  <c r="B191" i="10"/>
  <c r="A191" i="10"/>
  <c r="P190" i="10"/>
  <c r="O190" i="10"/>
  <c r="N190" i="10"/>
  <c r="M190" i="10"/>
  <c r="L190" i="10"/>
  <c r="K190" i="10"/>
  <c r="J190" i="10"/>
  <c r="I190" i="10"/>
  <c r="H190" i="10"/>
  <c r="G190" i="10"/>
  <c r="F190" i="10"/>
  <c r="E190" i="10"/>
  <c r="D190" i="10"/>
  <c r="C190" i="10"/>
  <c r="B190" i="10"/>
  <c r="A190" i="10"/>
  <c r="P189" i="10"/>
  <c r="O189" i="10"/>
  <c r="N189" i="10"/>
  <c r="M189" i="10"/>
  <c r="L189" i="10"/>
  <c r="K189" i="10"/>
  <c r="J189" i="10"/>
  <c r="I189" i="10"/>
  <c r="H189" i="10"/>
  <c r="G189" i="10"/>
  <c r="F189" i="10"/>
  <c r="E189" i="10"/>
  <c r="D189" i="10"/>
  <c r="C189" i="10"/>
  <c r="B189" i="10"/>
  <c r="A189" i="10"/>
  <c r="P188" i="10"/>
  <c r="O188" i="10"/>
  <c r="N188" i="10"/>
  <c r="M188" i="10"/>
  <c r="L188" i="10"/>
  <c r="K188" i="10"/>
  <c r="J188" i="10"/>
  <c r="I188" i="10"/>
  <c r="H188" i="10"/>
  <c r="G188" i="10"/>
  <c r="F188" i="10"/>
  <c r="E188" i="10"/>
  <c r="D188" i="10"/>
  <c r="C188" i="10"/>
  <c r="B188" i="10"/>
  <c r="A188" i="10"/>
  <c r="P187" i="10"/>
  <c r="O187" i="10"/>
  <c r="N187" i="10"/>
  <c r="M187" i="10"/>
  <c r="L187" i="10"/>
  <c r="K187" i="10"/>
  <c r="J187" i="10"/>
  <c r="I187" i="10"/>
  <c r="H187" i="10"/>
  <c r="G187" i="10"/>
  <c r="F187" i="10"/>
  <c r="E187" i="10"/>
  <c r="D187" i="10"/>
  <c r="C187" i="10"/>
  <c r="B187" i="10"/>
  <c r="A187" i="10"/>
  <c r="P186" i="10"/>
  <c r="O186" i="10"/>
  <c r="N186" i="10"/>
  <c r="M186" i="10"/>
  <c r="L186" i="10"/>
  <c r="K186" i="10"/>
  <c r="J186" i="10"/>
  <c r="I186" i="10"/>
  <c r="H186" i="10"/>
  <c r="G186" i="10"/>
  <c r="F186" i="10"/>
  <c r="E186" i="10"/>
  <c r="D186" i="10"/>
  <c r="C186" i="10"/>
  <c r="B186" i="10"/>
  <c r="A186" i="10"/>
  <c r="P185" i="10"/>
  <c r="O185" i="10"/>
  <c r="N185" i="10"/>
  <c r="M185" i="10"/>
  <c r="L185" i="10"/>
  <c r="K185" i="10"/>
  <c r="J185" i="10"/>
  <c r="I185" i="10"/>
  <c r="H185" i="10"/>
  <c r="G185" i="10"/>
  <c r="F185" i="10"/>
  <c r="E185" i="10"/>
  <c r="D185" i="10"/>
  <c r="C185" i="10"/>
  <c r="B185" i="10"/>
  <c r="A185" i="10"/>
  <c r="P184" i="10"/>
  <c r="O184" i="10"/>
  <c r="N184" i="10"/>
  <c r="M184" i="10"/>
  <c r="L184" i="10"/>
  <c r="K184" i="10"/>
  <c r="J184" i="10"/>
  <c r="I184" i="10"/>
  <c r="H184" i="10"/>
  <c r="G184" i="10"/>
  <c r="F184" i="10"/>
  <c r="E184" i="10"/>
  <c r="D184" i="10"/>
  <c r="C184" i="10"/>
  <c r="B184" i="10"/>
  <c r="A184" i="10"/>
  <c r="P183" i="10"/>
  <c r="O183" i="10"/>
  <c r="N183" i="10"/>
  <c r="M183" i="10"/>
  <c r="L183" i="10"/>
  <c r="K183" i="10"/>
  <c r="J183" i="10"/>
  <c r="I183" i="10"/>
  <c r="H183" i="10"/>
  <c r="G183" i="10"/>
  <c r="F183" i="10"/>
  <c r="E183" i="10"/>
  <c r="D183" i="10"/>
  <c r="C183" i="10"/>
  <c r="B183" i="10"/>
  <c r="A183" i="10"/>
  <c r="P182" i="10"/>
  <c r="O182" i="10"/>
  <c r="N182" i="10"/>
  <c r="M182" i="10"/>
  <c r="L182" i="10"/>
  <c r="K182" i="10"/>
  <c r="J182" i="10"/>
  <c r="I182" i="10"/>
  <c r="H182" i="10"/>
  <c r="G182" i="10"/>
  <c r="F182" i="10"/>
  <c r="E182" i="10"/>
  <c r="D182" i="10"/>
  <c r="C182" i="10"/>
  <c r="B182" i="10"/>
  <c r="A182" i="10"/>
  <c r="P181" i="10"/>
  <c r="O181" i="10"/>
  <c r="N181" i="10"/>
  <c r="M181" i="10"/>
  <c r="L181" i="10"/>
  <c r="K181" i="10"/>
  <c r="J181" i="10"/>
  <c r="I181" i="10"/>
  <c r="H181" i="10"/>
  <c r="G181" i="10"/>
  <c r="F181" i="10"/>
  <c r="E181" i="10"/>
  <c r="D181" i="10"/>
  <c r="C181" i="10"/>
  <c r="B181" i="10"/>
  <c r="A181" i="10"/>
  <c r="P180" i="10"/>
  <c r="O180" i="10"/>
  <c r="N180" i="10"/>
  <c r="M180" i="10"/>
  <c r="L180" i="10"/>
  <c r="K180" i="10"/>
  <c r="J180" i="10"/>
  <c r="I180" i="10"/>
  <c r="H180" i="10"/>
  <c r="G180" i="10"/>
  <c r="F180" i="10"/>
  <c r="E180" i="10"/>
  <c r="D180" i="10"/>
  <c r="C180" i="10"/>
  <c r="B180" i="10"/>
  <c r="A180" i="10"/>
  <c r="P179" i="10"/>
  <c r="O179" i="10"/>
  <c r="N179" i="10"/>
  <c r="M179" i="10"/>
  <c r="L179" i="10"/>
  <c r="K179" i="10"/>
  <c r="J179" i="10"/>
  <c r="I179" i="10"/>
  <c r="H179" i="10"/>
  <c r="G179" i="10"/>
  <c r="F179" i="10"/>
  <c r="E179" i="10"/>
  <c r="D179" i="10"/>
  <c r="C179" i="10"/>
  <c r="B179" i="10"/>
  <c r="A179" i="10"/>
  <c r="P178" i="10"/>
  <c r="O178" i="10"/>
  <c r="N178" i="10"/>
  <c r="M178" i="10"/>
  <c r="L178" i="10"/>
  <c r="K178" i="10"/>
  <c r="J178" i="10"/>
  <c r="I178" i="10"/>
  <c r="H178" i="10"/>
  <c r="G178" i="10"/>
  <c r="F178" i="10"/>
  <c r="E178" i="10"/>
  <c r="D178" i="10"/>
  <c r="C178" i="10"/>
  <c r="B178" i="10"/>
  <c r="A178" i="10"/>
  <c r="P177" i="10"/>
  <c r="O177" i="10"/>
  <c r="N177" i="10"/>
  <c r="M177" i="10"/>
  <c r="L177" i="10"/>
  <c r="K177" i="10"/>
  <c r="J177" i="10"/>
  <c r="I177" i="10"/>
  <c r="H177" i="10"/>
  <c r="G177" i="10"/>
  <c r="F177" i="10"/>
  <c r="E177" i="10"/>
  <c r="D177" i="10"/>
  <c r="C177" i="10"/>
  <c r="B177" i="10"/>
  <c r="A177" i="10"/>
  <c r="P176" i="10"/>
  <c r="O176" i="10"/>
  <c r="N176" i="10"/>
  <c r="M176" i="10"/>
  <c r="L176" i="10"/>
  <c r="K176" i="10"/>
  <c r="J176" i="10"/>
  <c r="I176" i="10"/>
  <c r="H176" i="10"/>
  <c r="G176" i="10"/>
  <c r="F176" i="10"/>
  <c r="E176" i="10"/>
  <c r="D176" i="10"/>
  <c r="C176" i="10"/>
  <c r="B176" i="10"/>
  <c r="A176" i="10"/>
  <c r="P175" i="10"/>
  <c r="O175" i="10"/>
  <c r="N175" i="10"/>
  <c r="M175" i="10"/>
  <c r="L175" i="10"/>
  <c r="K175" i="10"/>
  <c r="J175" i="10"/>
  <c r="I175" i="10"/>
  <c r="H175" i="10"/>
  <c r="G175" i="10"/>
  <c r="F175" i="10"/>
  <c r="E175" i="10"/>
  <c r="D175" i="10"/>
  <c r="C175" i="10"/>
  <c r="B175" i="10"/>
  <c r="A175" i="10"/>
  <c r="P174" i="10"/>
  <c r="O174" i="10"/>
  <c r="N174" i="10"/>
  <c r="M174" i="10"/>
  <c r="L174" i="10"/>
  <c r="K174" i="10"/>
  <c r="J174" i="10"/>
  <c r="I174" i="10"/>
  <c r="H174" i="10"/>
  <c r="G174" i="10"/>
  <c r="F174" i="10"/>
  <c r="E174" i="10"/>
  <c r="D174" i="10"/>
  <c r="C174" i="10"/>
  <c r="B174" i="10"/>
  <c r="A174" i="10"/>
  <c r="P173" i="10"/>
  <c r="O173" i="10"/>
  <c r="N173" i="10"/>
  <c r="M173" i="10"/>
  <c r="L173" i="10"/>
  <c r="K173" i="10"/>
  <c r="J173" i="10"/>
  <c r="I173" i="10"/>
  <c r="H173" i="10"/>
  <c r="G173" i="10"/>
  <c r="F173" i="10"/>
  <c r="E173" i="10"/>
  <c r="D173" i="10"/>
  <c r="C173" i="10"/>
  <c r="B173" i="10"/>
  <c r="A173" i="10"/>
  <c r="P172" i="10"/>
  <c r="O172" i="10"/>
  <c r="N172" i="10"/>
  <c r="M172" i="10"/>
  <c r="L172" i="10"/>
  <c r="K172" i="10"/>
  <c r="J172" i="10"/>
  <c r="I172" i="10"/>
  <c r="H172" i="10"/>
  <c r="G172" i="10"/>
  <c r="F172" i="10"/>
  <c r="E172" i="10"/>
  <c r="D172" i="10"/>
  <c r="C172" i="10"/>
  <c r="B172" i="10"/>
  <c r="A172" i="10"/>
  <c r="P171" i="10"/>
  <c r="O171" i="10"/>
  <c r="N171" i="10"/>
  <c r="M171" i="10"/>
  <c r="L171" i="10"/>
  <c r="K171" i="10"/>
  <c r="J171" i="10"/>
  <c r="I171" i="10"/>
  <c r="H171" i="10"/>
  <c r="G171" i="10"/>
  <c r="F171" i="10"/>
  <c r="E171" i="10"/>
  <c r="D171" i="10"/>
  <c r="C171" i="10"/>
  <c r="B171" i="10"/>
  <c r="A171" i="10"/>
  <c r="P170" i="10"/>
  <c r="O170" i="10"/>
  <c r="N170" i="10"/>
  <c r="M170" i="10"/>
  <c r="L170" i="10"/>
  <c r="K170" i="10"/>
  <c r="J170" i="10"/>
  <c r="I170" i="10"/>
  <c r="H170" i="10"/>
  <c r="G170" i="10"/>
  <c r="F170" i="10"/>
  <c r="E170" i="10"/>
  <c r="D170" i="10"/>
  <c r="C170" i="10"/>
  <c r="B170" i="10"/>
  <c r="A170" i="10"/>
  <c r="P169" i="10"/>
  <c r="O169" i="10"/>
  <c r="N169" i="10"/>
  <c r="M169" i="10"/>
  <c r="L169" i="10"/>
  <c r="K169" i="10"/>
  <c r="J169" i="10"/>
  <c r="I169" i="10"/>
  <c r="H169" i="10"/>
  <c r="G169" i="10"/>
  <c r="F169" i="10"/>
  <c r="E169" i="10"/>
  <c r="D169" i="10"/>
  <c r="C169" i="10"/>
  <c r="B169" i="10"/>
  <c r="A169" i="10"/>
  <c r="P168" i="10"/>
  <c r="O168" i="10"/>
  <c r="N168" i="10"/>
  <c r="M168" i="10"/>
  <c r="L168" i="10"/>
  <c r="K168" i="10"/>
  <c r="J168" i="10"/>
  <c r="I168" i="10"/>
  <c r="H168" i="10"/>
  <c r="G168" i="10"/>
  <c r="F168" i="10"/>
  <c r="E168" i="10"/>
  <c r="D168" i="10"/>
  <c r="C168" i="10"/>
  <c r="B168" i="10"/>
  <c r="A168" i="10"/>
  <c r="P167" i="10"/>
  <c r="O167" i="10"/>
  <c r="N167" i="10"/>
  <c r="M167" i="10"/>
  <c r="L167" i="10"/>
  <c r="K167" i="10"/>
  <c r="J167" i="10"/>
  <c r="I167" i="10"/>
  <c r="H167" i="10"/>
  <c r="G167" i="10"/>
  <c r="F167" i="10"/>
  <c r="E167" i="10"/>
  <c r="D167" i="10"/>
  <c r="C167" i="10"/>
  <c r="B167" i="10"/>
  <c r="A167" i="10"/>
  <c r="P166" i="10"/>
  <c r="O166" i="10"/>
  <c r="N166" i="10"/>
  <c r="M166" i="10"/>
  <c r="L166" i="10"/>
  <c r="K166" i="10"/>
  <c r="J166" i="10"/>
  <c r="I166" i="10"/>
  <c r="H166" i="10"/>
  <c r="G166" i="10"/>
  <c r="F166" i="10"/>
  <c r="E166" i="10"/>
  <c r="D166" i="10"/>
  <c r="C166" i="10"/>
  <c r="B166" i="10"/>
  <c r="A166" i="10"/>
  <c r="P165" i="10"/>
  <c r="O165" i="10"/>
  <c r="N165" i="10"/>
  <c r="M165" i="10"/>
  <c r="L165" i="10"/>
  <c r="K165" i="10"/>
  <c r="J165" i="10"/>
  <c r="I165" i="10"/>
  <c r="H165" i="10"/>
  <c r="G165" i="10"/>
  <c r="F165" i="10"/>
  <c r="E165" i="10"/>
  <c r="D165" i="10"/>
  <c r="C165" i="10"/>
  <c r="B165" i="10"/>
  <c r="A165" i="10"/>
  <c r="P164" i="10"/>
  <c r="O164" i="10"/>
  <c r="N164" i="10"/>
  <c r="M164" i="10"/>
  <c r="L164" i="10"/>
  <c r="K164" i="10"/>
  <c r="J164" i="10"/>
  <c r="I164" i="10"/>
  <c r="H164" i="10"/>
  <c r="G164" i="10"/>
  <c r="F164" i="10"/>
  <c r="E164" i="10"/>
  <c r="D164" i="10"/>
  <c r="C164" i="10"/>
  <c r="B164" i="10"/>
  <c r="A164" i="10"/>
  <c r="P163" i="10"/>
  <c r="O163" i="10"/>
  <c r="N163" i="10"/>
  <c r="M163" i="10"/>
  <c r="L163" i="10"/>
  <c r="K163" i="10"/>
  <c r="J163" i="10"/>
  <c r="I163" i="10"/>
  <c r="H163" i="10"/>
  <c r="G163" i="10"/>
  <c r="F163" i="10"/>
  <c r="E163" i="10"/>
  <c r="D163" i="10"/>
  <c r="C163" i="10"/>
  <c r="B163" i="10"/>
  <c r="A163" i="10"/>
  <c r="P162" i="10"/>
  <c r="O162" i="10"/>
  <c r="N162" i="10"/>
  <c r="M162" i="10"/>
  <c r="L162" i="10"/>
  <c r="K162" i="10"/>
  <c r="J162" i="10"/>
  <c r="I162" i="10"/>
  <c r="H162" i="10"/>
  <c r="G162" i="10"/>
  <c r="F162" i="10"/>
  <c r="E162" i="10"/>
  <c r="D162" i="10"/>
  <c r="C162" i="10"/>
  <c r="B162" i="10"/>
  <c r="A162" i="10"/>
  <c r="P161" i="10"/>
  <c r="O161" i="10"/>
  <c r="N161" i="10"/>
  <c r="M161" i="10"/>
  <c r="L161" i="10"/>
  <c r="K161" i="10"/>
  <c r="J161" i="10"/>
  <c r="I161" i="10"/>
  <c r="H161" i="10"/>
  <c r="G161" i="10"/>
  <c r="F161" i="10"/>
  <c r="E161" i="10"/>
  <c r="D161" i="10"/>
  <c r="C161" i="10"/>
  <c r="B161" i="10"/>
  <c r="A161" i="10"/>
  <c r="P160" i="10"/>
  <c r="O160" i="10"/>
  <c r="N160" i="10"/>
  <c r="M160" i="10"/>
  <c r="L160" i="10"/>
  <c r="K160" i="10"/>
  <c r="J160" i="10"/>
  <c r="I160" i="10"/>
  <c r="H160" i="10"/>
  <c r="G160" i="10"/>
  <c r="F160" i="10"/>
  <c r="E160" i="10"/>
  <c r="D160" i="10"/>
  <c r="C160" i="10"/>
  <c r="B160" i="10"/>
  <c r="A160" i="10"/>
  <c r="P159" i="10"/>
  <c r="O159" i="10"/>
  <c r="N159" i="10"/>
  <c r="M159" i="10"/>
  <c r="L159" i="10"/>
  <c r="K159" i="10"/>
  <c r="J159" i="10"/>
  <c r="I159" i="10"/>
  <c r="H159" i="10"/>
  <c r="G159" i="10"/>
  <c r="F159" i="10"/>
  <c r="E159" i="10"/>
  <c r="D159" i="10"/>
  <c r="C159" i="10"/>
  <c r="B159" i="10"/>
  <c r="A159" i="10"/>
  <c r="P158" i="10"/>
  <c r="O158" i="10"/>
  <c r="N158" i="10"/>
  <c r="M158" i="10"/>
  <c r="L158" i="10"/>
  <c r="K158" i="10"/>
  <c r="J158" i="10"/>
  <c r="I158" i="10"/>
  <c r="H158" i="10"/>
  <c r="G158" i="10"/>
  <c r="F158" i="10"/>
  <c r="E158" i="10"/>
  <c r="D158" i="10"/>
  <c r="C158" i="10"/>
  <c r="B158" i="10"/>
  <c r="A158" i="10"/>
  <c r="P157" i="10"/>
  <c r="O157" i="10"/>
  <c r="N157" i="10"/>
  <c r="M157" i="10"/>
  <c r="L157" i="10"/>
  <c r="K157" i="10"/>
  <c r="J157" i="10"/>
  <c r="I157" i="10"/>
  <c r="H157" i="10"/>
  <c r="G157" i="10"/>
  <c r="F157" i="10"/>
  <c r="E157" i="10"/>
  <c r="D157" i="10"/>
  <c r="C157" i="10"/>
  <c r="B157" i="10"/>
  <c r="A157" i="10"/>
  <c r="P156" i="10"/>
  <c r="O156" i="10"/>
  <c r="N156" i="10"/>
  <c r="M156" i="10"/>
  <c r="L156" i="10"/>
  <c r="K156" i="10"/>
  <c r="J156" i="10"/>
  <c r="I156" i="10"/>
  <c r="H156" i="10"/>
  <c r="G156" i="10"/>
  <c r="F156" i="10"/>
  <c r="E156" i="10"/>
  <c r="D156" i="10"/>
  <c r="C156" i="10"/>
  <c r="B156" i="10"/>
  <c r="A156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A155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A154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A153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A152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A151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A150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A149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A148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A147" i="10"/>
  <c r="P146" i="10"/>
  <c r="O146" i="10"/>
  <c r="N146" i="10"/>
  <c r="M146" i="10"/>
  <c r="L146" i="10"/>
  <c r="K146" i="10"/>
  <c r="J146" i="10"/>
  <c r="I146" i="10"/>
  <c r="H146" i="10"/>
  <c r="G146" i="10"/>
  <c r="F146" i="10"/>
  <c r="E146" i="10"/>
  <c r="D146" i="10"/>
  <c r="C146" i="10"/>
  <c r="B146" i="10"/>
  <c r="A146" i="10"/>
  <c r="P145" i="10"/>
  <c r="O145" i="10"/>
  <c r="N145" i="10"/>
  <c r="M145" i="10"/>
  <c r="L145" i="10"/>
  <c r="K145" i="10"/>
  <c r="J145" i="10"/>
  <c r="I145" i="10"/>
  <c r="H145" i="10"/>
  <c r="G145" i="10"/>
  <c r="F145" i="10"/>
  <c r="E145" i="10"/>
  <c r="D145" i="10"/>
  <c r="C145" i="10"/>
  <c r="B145" i="10"/>
  <c r="A145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A144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A143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A142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A141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A140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A139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A138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A137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A136" i="10"/>
  <c r="P135" i="10"/>
  <c r="O135" i="10"/>
  <c r="N135" i="10"/>
  <c r="M135" i="10"/>
  <c r="L135" i="10"/>
  <c r="K135" i="10"/>
  <c r="J135" i="10"/>
  <c r="I135" i="10"/>
  <c r="H135" i="10"/>
  <c r="G135" i="10"/>
  <c r="F135" i="10"/>
  <c r="E135" i="10"/>
  <c r="D135" i="10"/>
  <c r="C135" i="10"/>
  <c r="B135" i="10"/>
  <c r="A135" i="10"/>
  <c r="P134" i="10"/>
  <c r="O134" i="10"/>
  <c r="N134" i="10"/>
  <c r="M134" i="10"/>
  <c r="L134" i="10"/>
  <c r="K134" i="10"/>
  <c r="J134" i="10"/>
  <c r="I134" i="10"/>
  <c r="H134" i="10"/>
  <c r="G134" i="10"/>
  <c r="F134" i="10"/>
  <c r="E134" i="10"/>
  <c r="D134" i="10"/>
  <c r="C134" i="10"/>
  <c r="B134" i="10"/>
  <c r="A134" i="10"/>
  <c r="P133" i="10"/>
  <c r="O133" i="10"/>
  <c r="N133" i="10"/>
  <c r="M133" i="10"/>
  <c r="L133" i="10"/>
  <c r="K133" i="10"/>
  <c r="J133" i="10"/>
  <c r="I133" i="10"/>
  <c r="H133" i="10"/>
  <c r="G133" i="10"/>
  <c r="F133" i="10"/>
  <c r="E133" i="10"/>
  <c r="D133" i="10"/>
  <c r="C133" i="10"/>
  <c r="B133" i="10"/>
  <c r="A133" i="10"/>
  <c r="P132" i="10"/>
  <c r="O132" i="10"/>
  <c r="N132" i="10"/>
  <c r="M132" i="10"/>
  <c r="L132" i="10"/>
  <c r="K132" i="10"/>
  <c r="J132" i="10"/>
  <c r="I132" i="10"/>
  <c r="H132" i="10"/>
  <c r="G132" i="10"/>
  <c r="F132" i="10"/>
  <c r="E132" i="10"/>
  <c r="D132" i="10"/>
  <c r="C132" i="10"/>
  <c r="B132" i="10"/>
  <c r="A132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A131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A130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A129" i="10"/>
  <c r="P128" i="10"/>
  <c r="O128" i="10"/>
  <c r="N128" i="10"/>
  <c r="M128" i="10"/>
  <c r="L128" i="10"/>
  <c r="K128" i="10"/>
  <c r="J128" i="10"/>
  <c r="I128" i="10"/>
  <c r="H128" i="10"/>
  <c r="G128" i="10"/>
  <c r="F128" i="10"/>
  <c r="E128" i="10"/>
  <c r="D128" i="10"/>
  <c r="C128" i="10"/>
  <c r="B128" i="10"/>
  <c r="A128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A127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A126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A125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A124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A123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A122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A121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A120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A119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A118" i="10"/>
  <c r="P117" i="10"/>
  <c r="O117" i="10"/>
  <c r="N117" i="10"/>
  <c r="M117" i="10"/>
  <c r="L117" i="10"/>
  <c r="K117" i="10"/>
  <c r="J117" i="10"/>
  <c r="I117" i="10"/>
  <c r="H117" i="10"/>
  <c r="G117" i="10"/>
  <c r="F117" i="10"/>
  <c r="E117" i="10"/>
  <c r="D117" i="10"/>
  <c r="C117" i="10"/>
  <c r="B117" i="10"/>
  <c r="A117" i="10"/>
  <c r="P116" i="10"/>
  <c r="O116" i="10"/>
  <c r="N116" i="10"/>
  <c r="M116" i="10"/>
  <c r="L116" i="10"/>
  <c r="K116" i="10"/>
  <c r="J116" i="10"/>
  <c r="I116" i="10"/>
  <c r="H116" i="10"/>
  <c r="G116" i="10"/>
  <c r="F116" i="10"/>
  <c r="E116" i="10"/>
  <c r="D116" i="10"/>
  <c r="C116" i="10"/>
  <c r="B116" i="10"/>
  <c r="A116" i="10"/>
  <c r="P115" i="10"/>
  <c r="O115" i="10"/>
  <c r="N115" i="10"/>
  <c r="M115" i="10"/>
  <c r="L115" i="10"/>
  <c r="K115" i="10"/>
  <c r="J115" i="10"/>
  <c r="I115" i="10"/>
  <c r="H115" i="10"/>
  <c r="G115" i="10"/>
  <c r="F115" i="10"/>
  <c r="E115" i="10"/>
  <c r="D115" i="10"/>
  <c r="C115" i="10"/>
  <c r="B115" i="10"/>
  <c r="A115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A114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A113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A112" i="10"/>
  <c r="P111" i="10"/>
  <c r="O111" i="10"/>
  <c r="N111" i="10"/>
  <c r="M111" i="10"/>
  <c r="L111" i="10"/>
  <c r="K111" i="10"/>
  <c r="J111" i="10"/>
  <c r="I111" i="10"/>
  <c r="H111" i="10"/>
  <c r="G111" i="10"/>
  <c r="F111" i="10"/>
  <c r="E111" i="10"/>
  <c r="D111" i="10"/>
  <c r="C111" i="10"/>
  <c r="B111" i="10"/>
  <c r="A111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A110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A109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A108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A107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A106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A105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A104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A103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A102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A101" i="10"/>
  <c r="P100" i="10"/>
  <c r="O100" i="10"/>
  <c r="N100" i="10"/>
  <c r="M100" i="10"/>
  <c r="L100" i="10"/>
  <c r="K100" i="10"/>
  <c r="J100" i="10"/>
  <c r="I100" i="10"/>
  <c r="H100" i="10"/>
  <c r="G100" i="10"/>
  <c r="F100" i="10"/>
  <c r="E100" i="10"/>
  <c r="D100" i="10"/>
  <c r="C100" i="10"/>
  <c r="B100" i="10"/>
  <c r="A100" i="10"/>
  <c r="P99" i="10"/>
  <c r="O99" i="10"/>
  <c r="N99" i="10"/>
  <c r="M99" i="10"/>
  <c r="L99" i="10"/>
  <c r="K99" i="10"/>
  <c r="J99" i="10"/>
  <c r="I99" i="10"/>
  <c r="H99" i="10"/>
  <c r="G99" i="10"/>
  <c r="F99" i="10"/>
  <c r="E99" i="10"/>
  <c r="D99" i="10"/>
  <c r="C99" i="10"/>
  <c r="B99" i="10"/>
  <c r="A99" i="10"/>
  <c r="P98" i="10"/>
  <c r="O98" i="10"/>
  <c r="N98" i="10"/>
  <c r="M98" i="10"/>
  <c r="L98" i="10"/>
  <c r="K98" i="10"/>
  <c r="J98" i="10"/>
  <c r="I98" i="10"/>
  <c r="H98" i="10"/>
  <c r="G98" i="10"/>
  <c r="F98" i="10"/>
  <c r="E98" i="10"/>
  <c r="D98" i="10"/>
  <c r="C98" i="10"/>
  <c r="B98" i="10"/>
  <c r="A98" i="10"/>
  <c r="P97" i="10"/>
  <c r="O97" i="10"/>
  <c r="N97" i="10"/>
  <c r="M97" i="10"/>
  <c r="L97" i="10"/>
  <c r="K97" i="10"/>
  <c r="J97" i="10"/>
  <c r="I97" i="10"/>
  <c r="H97" i="10"/>
  <c r="G97" i="10"/>
  <c r="F97" i="10"/>
  <c r="E97" i="10"/>
  <c r="D97" i="10"/>
  <c r="C97" i="10"/>
  <c r="B97" i="10"/>
  <c r="A97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B96" i="10"/>
  <c r="A96" i="10"/>
  <c r="P95" i="10"/>
  <c r="O95" i="10"/>
  <c r="N95" i="10"/>
  <c r="M95" i="10"/>
  <c r="L95" i="10"/>
  <c r="K95" i="10"/>
  <c r="J95" i="10"/>
  <c r="I95" i="10"/>
  <c r="H95" i="10"/>
  <c r="G95" i="10"/>
  <c r="F95" i="10"/>
  <c r="E95" i="10"/>
  <c r="D95" i="10"/>
  <c r="C95" i="10"/>
  <c r="B95" i="10"/>
  <c r="A95" i="10"/>
  <c r="P94" i="10"/>
  <c r="O94" i="10"/>
  <c r="N94" i="10"/>
  <c r="M94" i="10"/>
  <c r="L94" i="10"/>
  <c r="K94" i="10"/>
  <c r="J94" i="10"/>
  <c r="I94" i="10"/>
  <c r="H94" i="10"/>
  <c r="G94" i="10"/>
  <c r="F94" i="10"/>
  <c r="E94" i="10"/>
  <c r="D94" i="10"/>
  <c r="C94" i="10"/>
  <c r="B94" i="10"/>
  <c r="A94" i="10"/>
  <c r="P93" i="10"/>
  <c r="O93" i="10"/>
  <c r="N93" i="10"/>
  <c r="M93" i="10"/>
  <c r="L93" i="10"/>
  <c r="K93" i="10"/>
  <c r="J93" i="10"/>
  <c r="I93" i="10"/>
  <c r="H93" i="10"/>
  <c r="G93" i="10"/>
  <c r="F93" i="10"/>
  <c r="E93" i="10"/>
  <c r="D93" i="10"/>
  <c r="C93" i="10"/>
  <c r="B93" i="10"/>
  <c r="A93" i="10"/>
  <c r="P92" i="10"/>
  <c r="O92" i="10"/>
  <c r="N92" i="10"/>
  <c r="M92" i="10"/>
  <c r="L92" i="10"/>
  <c r="K92" i="10"/>
  <c r="J92" i="10"/>
  <c r="I92" i="10"/>
  <c r="H92" i="10"/>
  <c r="G92" i="10"/>
  <c r="F92" i="10"/>
  <c r="E92" i="10"/>
  <c r="D92" i="10"/>
  <c r="C92" i="10"/>
  <c r="B92" i="10"/>
  <c r="A92" i="10"/>
  <c r="P91" i="10"/>
  <c r="O91" i="10"/>
  <c r="N91" i="10"/>
  <c r="M91" i="10"/>
  <c r="L91" i="10"/>
  <c r="K91" i="10"/>
  <c r="J91" i="10"/>
  <c r="I91" i="10"/>
  <c r="H91" i="10"/>
  <c r="G91" i="10"/>
  <c r="F91" i="10"/>
  <c r="E91" i="10"/>
  <c r="D91" i="10"/>
  <c r="C91" i="10"/>
  <c r="B91" i="10"/>
  <c r="A91" i="10"/>
  <c r="P90" i="10"/>
  <c r="O90" i="10"/>
  <c r="N90" i="10"/>
  <c r="M90" i="10"/>
  <c r="L90" i="10"/>
  <c r="K90" i="10"/>
  <c r="J90" i="10"/>
  <c r="I90" i="10"/>
  <c r="H90" i="10"/>
  <c r="G90" i="10"/>
  <c r="F90" i="10"/>
  <c r="E90" i="10"/>
  <c r="D90" i="10"/>
  <c r="C90" i="10"/>
  <c r="B90" i="10"/>
  <c r="A90" i="10"/>
  <c r="P89" i="10"/>
  <c r="O89" i="10"/>
  <c r="N89" i="10"/>
  <c r="M89" i="10"/>
  <c r="L89" i="10"/>
  <c r="K89" i="10"/>
  <c r="J89" i="10"/>
  <c r="I89" i="10"/>
  <c r="H89" i="10"/>
  <c r="G89" i="10"/>
  <c r="F89" i="10"/>
  <c r="E89" i="10"/>
  <c r="D89" i="10"/>
  <c r="C89" i="10"/>
  <c r="B89" i="10"/>
  <c r="A89" i="10"/>
  <c r="P88" i="10"/>
  <c r="O88" i="10"/>
  <c r="N88" i="10"/>
  <c r="M88" i="10"/>
  <c r="L88" i="10"/>
  <c r="K88" i="10"/>
  <c r="J88" i="10"/>
  <c r="I88" i="10"/>
  <c r="H88" i="10"/>
  <c r="G88" i="10"/>
  <c r="F88" i="10"/>
  <c r="E88" i="10"/>
  <c r="D88" i="10"/>
  <c r="C88" i="10"/>
  <c r="B88" i="10"/>
  <c r="A88" i="10"/>
  <c r="P87" i="10"/>
  <c r="O87" i="10"/>
  <c r="N87" i="10"/>
  <c r="M87" i="10"/>
  <c r="L87" i="10"/>
  <c r="K87" i="10"/>
  <c r="J87" i="10"/>
  <c r="I87" i="10"/>
  <c r="H87" i="10"/>
  <c r="G87" i="10"/>
  <c r="F87" i="10"/>
  <c r="E87" i="10"/>
  <c r="D87" i="10"/>
  <c r="C87" i="10"/>
  <c r="B87" i="10"/>
  <c r="A87" i="10"/>
  <c r="P86" i="10"/>
  <c r="O86" i="10"/>
  <c r="N86" i="10"/>
  <c r="M86" i="10"/>
  <c r="L86" i="10"/>
  <c r="K86" i="10"/>
  <c r="J86" i="10"/>
  <c r="I86" i="10"/>
  <c r="H86" i="10"/>
  <c r="G86" i="10"/>
  <c r="F86" i="10"/>
  <c r="E86" i="10"/>
  <c r="D86" i="10"/>
  <c r="C86" i="10"/>
  <c r="B86" i="10"/>
  <c r="A86" i="10"/>
  <c r="P85" i="10"/>
  <c r="O85" i="10"/>
  <c r="N85" i="10"/>
  <c r="M85" i="10"/>
  <c r="L85" i="10"/>
  <c r="K85" i="10"/>
  <c r="J85" i="10"/>
  <c r="I85" i="10"/>
  <c r="H85" i="10"/>
  <c r="G85" i="10"/>
  <c r="F85" i="10"/>
  <c r="E85" i="10"/>
  <c r="D85" i="10"/>
  <c r="C85" i="10"/>
  <c r="B85" i="10"/>
  <c r="A85" i="10"/>
  <c r="P84" i="10"/>
  <c r="O84" i="10"/>
  <c r="N84" i="10"/>
  <c r="M84" i="10"/>
  <c r="L84" i="10"/>
  <c r="K84" i="10"/>
  <c r="J84" i="10"/>
  <c r="I84" i="10"/>
  <c r="H84" i="10"/>
  <c r="G84" i="10"/>
  <c r="F84" i="10"/>
  <c r="E84" i="10"/>
  <c r="D84" i="10"/>
  <c r="C84" i="10"/>
  <c r="B84" i="10"/>
  <c r="A84" i="10"/>
  <c r="P83" i="10"/>
  <c r="O83" i="10"/>
  <c r="N83" i="10"/>
  <c r="M83" i="10"/>
  <c r="L83" i="10"/>
  <c r="K83" i="10"/>
  <c r="J83" i="10"/>
  <c r="I83" i="10"/>
  <c r="H83" i="10"/>
  <c r="G83" i="10"/>
  <c r="F83" i="10"/>
  <c r="E83" i="10"/>
  <c r="D83" i="10"/>
  <c r="C83" i="10"/>
  <c r="B83" i="10"/>
  <c r="A83" i="10"/>
  <c r="P82" i="10"/>
  <c r="O82" i="10"/>
  <c r="N82" i="10"/>
  <c r="M82" i="10"/>
  <c r="L82" i="10"/>
  <c r="K82" i="10"/>
  <c r="J82" i="10"/>
  <c r="I82" i="10"/>
  <c r="H82" i="10"/>
  <c r="G82" i="10"/>
  <c r="F82" i="10"/>
  <c r="E82" i="10"/>
  <c r="D82" i="10"/>
  <c r="C82" i="10"/>
  <c r="B82" i="10"/>
  <c r="A82" i="10"/>
  <c r="P81" i="10"/>
  <c r="O81" i="10"/>
  <c r="N81" i="10"/>
  <c r="M81" i="10"/>
  <c r="L81" i="10"/>
  <c r="K81" i="10"/>
  <c r="J81" i="10"/>
  <c r="I81" i="10"/>
  <c r="H81" i="10"/>
  <c r="G81" i="10"/>
  <c r="F81" i="10"/>
  <c r="E81" i="10"/>
  <c r="D81" i="10"/>
  <c r="C81" i="10"/>
  <c r="B81" i="10"/>
  <c r="A81" i="10"/>
  <c r="P80" i="10"/>
  <c r="O80" i="10"/>
  <c r="N80" i="10"/>
  <c r="M80" i="10"/>
  <c r="L80" i="10"/>
  <c r="K80" i="10"/>
  <c r="J80" i="10"/>
  <c r="I80" i="10"/>
  <c r="H80" i="10"/>
  <c r="G80" i="10"/>
  <c r="F80" i="10"/>
  <c r="E80" i="10"/>
  <c r="D80" i="10"/>
  <c r="C80" i="10"/>
  <c r="B80" i="10"/>
  <c r="A80" i="10"/>
  <c r="P79" i="10"/>
  <c r="O79" i="10"/>
  <c r="N79" i="10"/>
  <c r="M79" i="10"/>
  <c r="L79" i="10"/>
  <c r="K79" i="10"/>
  <c r="J79" i="10"/>
  <c r="I79" i="10"/>
  <c r="H79" i="10"/>
  <c r="G79" i="10"/>
  <c r="F79" i="10"/>
  <c r="E79" i="10"/>
  <c r="D79" i="10"/>
  <c r="C79" i="10"/>
  <c r="B79" i="10"/>
  <c r="A79" i="10"/>
  <c r="P78" i="10"/>
  <c r="O78" i="10"/>
  <c r="N78" i="10"/>
  <c r="M78" i="10"/>
  <c r="L78" i="10"/>
  <c r="K78" i="10"/>
  <c r="J78" i="10"/>
  <c r="I78" i="10"/>
  <c r="H78" i="10"/>
  <c r="G78" i="10"/>
  <c r="F78" i="10"/>
  <c r="E78" i="10"/>
  <c r="D78" i="10"/>
  <c r="C78" i="10"/>
  <c r="B78" i="10"/>
  <c r="A78" i="10"/>
  <c r="P77" i="10"/>
  <c r="O77" i="10"/>
  <c r="N77" i="10"/>
  <c r="M77" i="10"/>
  <c r="L77" i="10"/>
  <c r="K77" i="10"/>
  <c r="J77" i="10"/>
  <c r="I77" i="10"/>
  <c r="H77" i="10"/>
  <c r="G77" i="10"/>
  <c r="F77" i="10"/>
  <c r="E77" i="10"/>
  <c r="D77" i="10"/>
  <c r="C77" i="10"/>
  <c r="B77" i="10"/>
  <c r="A77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B76" i="10"/>
  <c r="A76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B75" i="10"/>
  <c r="A75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B74" i="10"/>
  <c r="A74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B73" i="10"/>
  <c r="A73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B72" i="10"/>
  <c r="A72" i="10"/>
  <c r="P71" i="10"/>
  <c r="O71" i="10"/>
  <c r="N71" i="10"/>
  <c r="M71" i="10"/>
  <c r="L71" i="10"/>
  <c r="K71" i="10"/>
  <c r="J71" i="10"/>
  <c r="I71" i="10"/>
  <c r="H71" i="10"/>
  <c r="G71" i="10"/>
  <c r="F71" i="10"/>
  <c r="E71" i="10"/>
  <c r="D71" i="10"/>
  <c r="C71" i="10"/>
  <c r="B71" i="10"/>
  <c r="A71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B70" i="10"/>
  <c r="A70" i="10"/>
  <c r="P69" i="10"/>
  <c r="O69" i="10"/>
  <c r="N69" i="10"/>
  <c r="M69" i="10"/>
  <c r="L69" i="10"/>
  <c r="K69" i="10"/>
  <c r="J69" i="10"/>
  <c r="I69" i="10"/>
  <c r="H69" i="10"/>
  <c r="G69" i="10"/>
  <c r="F69" i="10"/>
  <c r="E69" i="10"/>
  <c r="D69" i="10"/>
  <c r="C69" i="10"/>
  <c r="B69" i="10"/>
  <c r="A69" i="10"/>
  <c r="P68" i="10"/>
  <c r="O68" i="10"/>
  <c r="N68" i="10"/>
  <c r="M68" i="10"/>
  <c r="L68" i="10"/>
  <c r="K68" i="10"/>
  <c r="J68" i="10"/>
  <c r="I68" i="10"/>
  <c r="H68" i="10"/>
  <c r="G68" i="10"/>
  <c r="F68" i="10"/>
  <c r="E68" i="10"/>
  <c r="D68" i="10"/>
  <c r="C68" i="10"/>
  <c r="B68" i="10"/>
  <c r="A68" i="10"/>
  <c r="P67" i="10"/>
  <c r="O67" i="10"/>
  <c r="N67" i="10"/>
  <c r="M67" i="10"/>
  <c r="L67" i="10"/>
  <c r="K67" i="10"/>
  <c r="J67" i="10"/>
  <c r="I67" i="10"/>
  <c r="H67" i="10"/>
  <c r="G67" i="10"/>
  <c r="F67" i="10"/>
  <c r="E67" i="10"/>
  <c r="D67" i="10"/>
  <c r="C67" i="10"/>
  <c r="B67" i="10"/>
  <c r="A67" i="10"/>
  <c r="P66" i="10"/>
  <c r="O66" i="10"/>
  <c r="N66" i="10"/>
  <c r="M66" i="10"/>
  <c r="L66" i="10"/>
  <c r="K66" i="10"/>
  <c r="J66" i="10"/>
  <c r="I66" i="10"/>
  <c r="H66" i="10"/>
  <c r="G66" i="10"/>
  <c r="F66" i="10"/>
  <c r="E66" i="10"/>
  <c r="D66" i="10"/>
  <c r="C66" i="10"/>
  <c r="B66" i="10"/>
  <c r="A66" i="10"/>
  <c r="P65" i="10"/>
  <c r="O65" i="10"/>
  <c r="N65" i="10"/>
  <c r="M65" i="10"/>
  <c r="L65" i="10"/>
  <c r="K65" i="10"/>
  <c r="J65" i="10"/>
  <c r="I65" i="10"/>
  <c r="H65" i="10"/>
  <c r="G65" i="10"/>
  <c r="F65" i="10"/>
  <c r="E65" i="10"/>
  <c r="D65" i="10"/>
  <c r="C65" i="10"/>
  <c r="B65" i="10"/>
  <c r="A65" i="10"/>
  <c r="P64" i="10"/>
  <c r="O64" i="10"/>
  <c r="N64" i="10"/>
  <c r="M64" i="10"/>
  <c r="L64" i="10"/>
  <c r="K64" i="10"/>
  <c r="J64" i="10"/>
  <c r="I64" i="10"/>
  <c r="H64" i="10"/>
  <c r="G64" i="10"/>
  <c r="F64" i="10"/>
  <c r="E64" i="10"/>
  <c r="D64" i="10"/>
  <c r="C64" i="10"/>
  <c r="B64" i="10"/>
  <c r="A64" i="10"/>
  <c r="P63" i="10"/>
  <c r="O63" i="10"/>
  <c r="N63" i="10"/>
  <c r="M63" i="10"/>
  <c r="L63" i="10"/>
  <c r="K63" i="10"/>
  <c r="J63" i="10"/>
  <c r="I63" i="10"/>
  <c r="H63" i="10"/>
  <c r="G63" i="10"/>
  <c r="F63" i="10"/>
  <c r="E63" i="10"/>
  <c r="D63" i="10"/>
  <c r="C63" i="10"/>
  <c r="B63" i="10"/>
  <c r="A63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B62" i="10"/>
  <c r="A62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B61" i="10"/>
  <c r="A61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B60" i="10"/>
  <c r="A60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B59" i="10"/>
  <c r="A59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B58" i="10"/>
  <c r="A58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B57" i="10"/>
  <c r="A57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B56" i="10"/>
  <c r="A56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B55" i="10"/>
  <c r="A55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B54" i="10"/>
  <c r="A54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B53" i="10"/>
  <c r="A53" i="10"/>
  <c r="P52" i="10"/>
  <c r="O52" i="10"/>
  <c r="N52" i="10"/>
  <c r="M52" i="10"/>
  <c r="L52" i="10"/>
  <c r="K52" i="10"/>
  <c r="J52" i="10"/>
  <c r="I52" i="10"/>
  <c r="H52" i="10"/>
  <c r="G52" i="10"/>
  <c r="F52" i="10"/>
  <c r="E52" i="10"/>
  <c r="D52" i="10"/>
  <c r="C52" i="10"/>
  <c r="B52" i="10"/>
  <c r="A52" i="10"/>
  <c r="P51" i="10"/>
  <c r="O51" i="10"/>
  <c r="N51" i="10"/>
  <c r="M51" i="10"/>
  <c r="L51" i="10"/>
  <c r="K51" i="10"/>
  <c r="J51" i="10"/>
  <c r="I51" i="10"/>
  <c r="H51" i="10"/>
  <c r="G51" i="10"/>
  <c r="F51" i="10"/>
  <c r="E51" i="10"/>
  <c r="D51" i="10"/>
  <c r="C51" i="10"/>
  <c r="B51" i="10"/>
  <c r="A51" i="10"/>
  <c r="P50" i="10"/>
  <c r="O50" i="10"/>
  <c r="N50" i="10"/>
  <c r="M50" i="10"/>
  <c r="L50" i="10"/>
  <c r="K50" i="10"/>
  <c r="J50" i="10"/>
  <c r="I50" i="10"/>
  <c r="H50" i="10"/>
  <c r="G50" i="10"/>
  <c r="F50" i="10"/>
  <c r="E50" i="10"/>
  <c r="D50" i="10"/>
  <c r="C50" i="10"/>
  <c r="B50" i="10"/>
  <c r="A50" i="10"/>
  <c r="P49" i="10"/>
  <c r="O49" i="10"/>
  <c r="N49" i="10"/>
  <c r="M49" i="10"/>
  <c r="L49" i="10"/>
  <c r="K49" i="10"/>
  <c r="J49" i="10"/>
  <c r="I49" i="10"/>
  <c r="H49" i="10"/>
  <c r="G49" i="10"/>
  <c r="F49" i="10"/>
  <c r="E49" i="10"/>
  <c r="D49" i="10"/>
  <c r="C49" i="10"/>
  <c r="B49" i="10"/>
  <c r="A49" i="10"/>
  <c r="P48" i="10"/>
  <c r="O48" i="10"/>
  <c r="N48" i="10"/>
  <c r="M48" i="10"/>
  <c r="L48" i="10"/>
  <c r="K48" i="10"/>
  <c r="J48" i="10"/>
  <c r="I48" i="10"/>
  <c r="H48" i="10"/>
  <c r="G48" i="10"/>
  <c r="F48" i="10"/>
  <c r="E48" i="10"/>
  <c r="D48" i="10"/>
  <c r="C48" i="10"/>
  <c r="B48" i="10"/>
  <c r="A48" i="10"/>
  <c r="P47" i="10"/>
  <c r="O47" i="10"/>
  <c r="N47" i="10"/>
  <c r="M47" i="10"/>
  <c r="L47" i="10"/>
  <c r="K47" i="10"/>
  <c r="J47" i="10"/>
  <c r="I47" i="10"/>
  <c r="H47" i="10"/>
  <c r="G47" i="10"/>
  <c r="F47" i="10"/>
  <c r="E47" i="10"/>
  <c r="D47" i="10"/>
  <c r="C47" i="10"/>
  <c r="B47" i="10"/>
  <c r="A47" i="10"/>
  <c r="P46" i="10"/>
  <c r="O46" i="10"/>
  <c r="N46" i="10"/>
  <c r="M46" i="10"/>
  <c r="L46" i="10"/>
  <c r="K46" i="10"/>
  <c r="J46" i="10"/>
  <c r="I46" i="10"/>
  <c r="H46" i="10"/>
  <c r="G46" i="10"/>
  <c r="F46" i="10"/>
  <c r="E46" i="10"/>
  <c r="D46" i="10"/>
  <c r="C46" i="10"/>
  <c r="B46" i="10"/>
  <c r="A46" i="10"/>
  <c r="P45" i="10"/>
  <c r="O45" i="10"/>
  <c r="N45" i="10"/>
  <c r="M45" i="10"/>
  <c r="L45" i="10"/>
  <c r="K45" i="10"/>
  <c r="J45" i="10"/>
  <c r="I45" i="10"/>
  <c r="H45" i="10"/>
  <c r="G45" i="10"/>
  <c r="F45" i="10"/>
  <c r="E45" i="10"/>
  <c r="D45" i="10"/>
  <c r="C45" i="10"/>
  <c r="B45" i="10"/>
  <c r="A45" i="10"/>
  <c r="P44" i="10"/>
  <c r="O44" i="10"/>
  <c r="N44" i="10"/>
  <c r="M44" i="10"/>
  <c r="L44" i="10"/>
  <c r="K44" i="10"/>
  <c r="J44" i="10"/>
  <c r="I44" i="10"/>
  <c r="H44" i="10"/>
  <c r="G44" i="10"/>
  <c r="F44" i="10"/>
  <c r="E44" i="10"/>
  <c r="D44" i="10"/>
  <c r="C44" i="10"/>
  <c r="B44" i="10"/>
  <c r="A44" i="10"/>
  <c r="P43" i="10"/>
  <c r="O43" i="10"/>
  <c r="N43" i="10"/>
  <c r="M43" i="10"/>
  <c r="L43" i="10"/>
  <c r="K43" i="10"/>
  <c r="J43" i="10"/>
  <c r="I43" i="10"/>
  <c r="H43" i="10"/>
  <c r="G43" i="10"/>
  <c r="F43" i="10"/>
  <c r="E43" i="10"/>
  <c r="D43" i="10"/>
  <c r="C43" i="10"/>
  <c r="B43" i="10"/>
  <c r="A43" i="10"/>
  <c r="P42" i="10"/>
  <c r="O42" i="10"/>
  <c r="N42" i="10"/>
  <c r="M42" i="10"/>
  <c r="L42" i="10"/>
  <c r="K42" i="10"/>
  <c r="J42" i="10"/>
  <c r="I42" i="10"/>
  <c r="H42" i="10"/>
  <c r="G42" i="10"/>
  <c r="F42" i="10"/>
  <c r="E42" i="10"/>
  <c r="D42" i="10"/>
  <c r="C42" i="10"/>
  <c r="B42" i="10"/>
  <c r="A42" i="10"/>
  <c r="P41" i="10"/>
  <c r="O41" i="10"/>
  <c r="N41" i="10"/>
  <c r="M41" i="10"/>
  <c r="L41" i="10"/>
  <c r="K41" i="10"/>
  <c r="J41" i="10"/>
  <c r="I41" i="10"/>
  <c r="H41" i="10"/>
  <c r="G41" i="10"/>
  <c r="F41" i="10"/>
  <c r="E41" i="10"/>
  <c r="D41" i="10"/>
  <c r="C41" i="10"/>
  <c r="B41" i="10"/>
  <c r="A41" i="10"/>
  <c r="P40" i="10"/>
  <c r="O40" i="10"/>
  <c r="N40" i="10"/>
  <c r="M40" i="10"/>
  <c r="L40" i="10"/>
  <c r="K40" i="10"/>
  <c r="J40" i="10"/>
  <c r="I40" i="10"/>
  <c r="H40" i="10"/>
  <c r="G40" i="10"/>
  <c r="F40" i="10"/>
  <c r="E40" i="10"/>
  <c r="D40" i="10"/>
  <c r="C40" i="10"/>
  <c r="B40" i="10"/>
  <c r="A40" i="10"/>
  <c r="P39" i="10"/>
  <c r="O39" i="10"/>
  <c r="N39" i="10"/>
  <c r="M39" i="10"/>
  <c r="L39" i="10"/>
  <c r="K39" i="10"/>
  <c r="J39" i="10"/>
  <c r="I39" i="10"/>
  <c r="H39" i="10"/>
  <c r="G39" i="10"/>
  <c r="F39" i="10"/>
  <c r="E39" i="10"/>
  <c r="D39" i="10"/>
  <c r="C39" i="10"/>
  <c r="B39" i="10"/>
  <c r="A39" i="10"/>
  <c r="P38" i="10"/>
  <c r="O38" i="10"/>
  <c r="N38" i="10"/>
  <c r="M38" i="10"/>
  <c r="L38" i="10"/>
  <c r="K38" i="10"/>
  <c r="J38" i="10"/>
  <c r="I38" i="10"/>
  <c r="H38" i="10"/>
  <c r="G38" i="10"/>
  <c r="F38" i="10"/>
  <c r="E38" i="10"/>
  <c r="D38" i="10"/>
  <c r="C38" i="10"/>
  <c r="B38" i="10"/>
  <c r="A38" i="10"/>
  <c r="P37" i="10"/>
  <c r="O37" i="10"/>
  <c r="N37" i="10"/>
  <c r="M37" i="10"/>
  <c r="L37" i="10"/>
  <c r="K37" i="10"/>
  <c r="J37" i="10"/>
  <c r="I37" i="10"/>
  <c r="H37" i="10"/>
  <c r="G37" i="10"/>
  <c r="F37" i="10"/>
  <c r="E37" i="10"/>
  <c r="D37" i="10"/>
  <c r="C37" i="10"/>
  <c r="B37" i="10"/>
  <c r="A37" i="10"/>
  <c r="P36" i="10"/>
  <c r="O36" i="10"/>
  <c r="N36" i="10"/>
  <c r="M36" i="10"/>
  <c r="L36" i="10"/>
  <c r="K36" i="10"/>
  <c r="J36" i="10"/>
  <c r="I36" i="10"/>
  <c r="H36" i="10"/>
  <c r="G36" i="10"/>
  <c r="F36" i="10"/>
  <c r="E36" i="10"/>
  <c r="D36" i="10"/>
  <c r="C36" i="10"/>
  <c r="B36" i="10"/>
  <c r="A36" i="10"/>
  <c r="P35" i="10"/>
  <c r="O35" i="10"/>
  <c r="N35" i="10"/>
  <c r="M35" i="10"/>
  <c r="L35" i="10"/>
  <c r="K35" i="10"/>
  <c r="J35" i="10"/>
  <c r="I35" i="10"/>
  <c r="H35" i="10"/>
  <c r="G35" i="10"/>
  <c r="F35" i="10"/>
  <c r="E35" i="10"/>
  <c r="D35" i="10"/>
  <c r="C35" i="10"/>
  <c r="B35" i="10"/>
  <c r="A35" i="10"/>
  <c r="P34" i="10"/>
  <c r="O34" i="10"/>
  <c r="N34" i="10"/>
  <c r="M34" i="10"/>
  <c r="L34" i="10"/>
  <c r="K34" i="10"/>
  <c r="J34" i="10"/>
  <c r="I34" i="10"/>
  <c r="H34" i="10"/>
  <c r="G34" i="10"/>
  <c r="F34" i="10"/>
  <c r="E34" i="10"/>
  <c r="D34" i="10"/>
  <c r="C34" i="10"/>
  <c r="B34" i="10"/>
  <c r="A34" i="10"/>
  <c r="P33" i="10"/>
  <c r="O33" i="10"/>
  <c r="N33" i="10"/>
  <c r="M33" i="10"/>
  <c r="L33" i="10"/>
  <c r="K33" i="10"/>
  <c r="J33" i="10"/>
  <c r="I33" i="10"/>
  <c r="H33" i="10"/>
  <c r="G33" i="10"/>
  <c r="F33" i="10"/>
  <c r="E33" i="10"/>
  <c r="D33" i="10"/>
  <c r="C33" i="10"/>
  <c r="B33" i="10"/>
  <c r="A33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B32" i="10"/>
  <c r="A32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B31" i="10"/>
  <c r="A31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30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29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28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27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26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25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24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23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22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21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20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19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18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17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16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15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14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13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12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11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10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9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8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7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6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5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4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3" i="10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4" i="9"/>
  <c r="A3" i="9"/>
  <c r="P455" i="8"/>
  <c r="O455" i="8"/>
  <c r="N455" i="8"/>
  <c r="M455" i="8"/>
  <c r="L455" i="8"/>
  <c r="K455" i="8"/>
  <c r="J455" i="8"/>
  <c r="I455" i="8"/>
  <c r="H455" i="8"/>
  <c r="G455" i="8"/>
  <c r="F455" i="8"/>
  <c r="E455" i="8"/>
  <c r="D455" i="8"/>
  <c r="C455" i="8"/>
  <c r="B455" i="8"/>
  <c r="A455" i="8"/>
  <c r="P454" i="8"/>
  <c r="O454" i="8"/>
  <c r="N454" i="8"/>
  <c r="M454" i="8"/>
  <c r="L454" i="8"/>
  <c r="K454" i="8"/>
  <c r="J454" i="8"/>
  <c r="I454" i="8"/>
  <c r="H454" i="8"/>
  <c r="G454" i="8"/>
  <c r="F454" i="8"/>
  <c r="E454" i="8"/>
  <c r="D454" i="8"/>
  <c r="C454" i="8"/>
  <c r="B454" i="8"/>
  <c r="A454" i="8"/>
  <c r="P453" i="8"/>
  <c r="O453" i="8"/>
  <c r="N453" i="8"/>
  <c r="M453" i="8"/>
  <c r="L453" i="8"/>
  <c r="K453" i="8"/>
  <c r="J453" i="8"/>
  <c r="I453" i="8"/>
  <c r="H453" i="8"/>
  <c r="G453" i="8"/>
  <c r="F453" i="8"/>
  <c r="E453" i="8"/>
  <c r="D453" i="8"/>
  <c r="C453" i="8"/>
  <c r="B453" i="8"/>
  <c r="A453" i="8"/>
  <c r="P452" i="8"/>
  <c r="O452" i="8"/>
  <c r="N452" i="8"/>
  <c r="M452" i="8"/>
  <c r="L452" i="8"/>
  <c r="K452" i="8"/>
  <c r="J452" i="8"/>
  <c r="I452" i="8"/>
  <c r="H452" i="8"/>
  <c r="G452" i="8"/>
  <c r="F452" i="8"/>
  <c r="E452" i="8"/>
  <c r="D452" i="8"/>
  <c r="C452" i="8"/>
  <c r="B452" i="8"/>
  <c r="A452" i="8"/>
  <c r="P451" i="8"/>
  <c r="O451" i="8"/>
  <c r="N451" i="8"/>
  <c r="M451" i="8"/>
  <c r="L451" i="8"/>
  <c r="K451" i="8"/>
  <c r="J451" i="8"/>
  <c r="I451" i="8"/>
  <c r="H451" i="8"/>
  <c r="G451" i="8"/>
  <c r="F451" i="8"/>
  <c r="E451" i="8"/>
  <c r="D451" i="8"/>
  <c r="C451" i="8"/>
  <c r="B451" i="8"/>
  <c r="A451" i="8"/>
  <c r="P450" i="8"/>
  <c r="O450" i="8"/>
  <c r="N450" i="8"/>
  <c r="M450" i="8"/>
  <c r="L450" i="8"/>
  <c r="K450" i="8"/>
  <c r="J450" i="8"/>
  <c r="I450" i="8"/>
  <c r="H450" i="8"/>
  <c r="G450" i="8"/>
  <c r="F450" i="8"/>
  <c r="E450" i="8"/>
  <c r="D450" i="8"/>
  <c r="C450" i="8"/>
  <c r="B450" i="8"/>
  <c r="A450" i="8"/>
  <c r="P449" i="8"/>
  <c r="O449" i="8"/>
  <c r="N449" i="8"/>
  <c r="M449" i="8"/>
  <c r="L449" i="8"/>
  <c r="K449" i="8"/>
  <c r="J449" i="8"/>
  <c r="I449" i="8"/>
  <c r="H449" i="8"/>
  <c r="G449" i="8"/>
  <c r="F449" i="8"/>
  <c r="E449" i="8"/>
  <c r="D449" i="8"/>
  <c r="C449" i="8"/>
  <c r="B449" i="8"/>
  <c r="A449" i="8"/>
  <c r="P448" i="8"/>
  <c r="O448" i="8"/>
  <c r="N448" i="8"/>
  <c r="M448" i="8"/>
  <c r="L448" i="8"/>
  <c r="K448" i="8"/>
  <c r="J448" i="8"/>
  <c r="I448" i="8"/>
  <c r="H448" i="8"/>
  <c r="G448" i="8"/>
  <c r="F448" i="8"/>
  <c r="E448" i="8"/>
  <c r="D448" i="8"/>
  <c r="C448" i="8"/>
  <c r="B448" i="8"/>
  <c r="A448" i="8"/>
  <c r="P447" i="8"/>
  <c r="O447" i="8"/>
  <c r="N447" i="8"/>
  <c r="M447" i="8"/>
  <c r="L447" i="8"/>
  <c r="K447" i="8"/>
  <c r="J447" i="8"/>
  <c r="I447" i="8"/>
  <c r="H447" i="8"/>
  <c r="G447" i="8"/>
  <c r="F447" i="8"/>
  <c r="E447" i="8"/>
  <c r="D447" i="8"/>
  <c r="C447" i="8"/>
  <c r="B447" i="8"/>
  <c r="A447" i="8"/>
  <c r="P446" i="8"/>
  <c r="O446" i="8"/>
  <c r="N446" i="8"/>
  <c r="M446" i="8"/>
  <c r="L446" i="8"/>
  <c r="K446" i="8"/>
  <c r="J446" i="8"/>
  <c r="I446" i="8"/>
  <c r="H446" i="8"/>
  <c r="G446" i="8"/>
  <c r="F446" i="8"/>
  <c r="E446" i="8"/>
  <c r="D446" i="8"/>
  <c r="C446" i="8"/>
  <c r="B446" i="8"/>
  <c r="A446" i="8"/>
  <c r="P445" i="8"/>
  <c r="O445" i="8"/>
  <c r="N445" i="8"/>
  <c r="M445" i="8"/>
  <c r="L445" i="8"/>
  <c r="K445" i="8"/>
  <c r="J445" i="8"/>
  <c r="I445" i="8"/>
  <c r="H445" i="8"/>
  <c r="G445" i="8"/>
  <c r="F445" i="8"/>
  <c r="E445" i="8"/>
  <c r="D445" i="8"/>
  <c r="C445" i="8"/>
  <c r="B445" i="8"/>
  <c r="A445" i="8"/>
  <c r="P444" i="8"/>
  <c r="O444" i="8"/>
  <c r="N444" i="8"/>
  <c r="M444" i="8"/>
  <c r="L444" i="8"/>
  <c r="K444" i="8"/>
  <c r="J444" i="8"/>
  <c r="I444" i="8"/>
  <c r="H444" i="8"/>
  <c r="G444" i="8"/>
  <c r="F444" i="8"/>
  <c r="E444" i="8"/>
  <c r="D444" i="8"/>
  <c r="C444" i="8"/>
  <c r="B444" i="8"/>
  <c r="A444" i="8"/>
  <c r="P443" i="8"/>
  <c r="O443" i="8"/>
  <c r="N443" i="8"/>
  <c r="M443" i="8"/>
  <c r="L443" i="8"/>
  <c r="K443" i="8"/>
  <c r="J443" i="8"/>
  <c r="I443" i="8"/>
  <c r="H443" i="8"/>
  <c r="G443" i="8"/>
  <c r="F443" i="8"/>
  <c r="E443" i="8"/>
  <c r="D443" i="8"/>
  <c r="C443" i="8"/>
  <c r="B443" i="8"/>
  <c r="A443" i="8"/>
  <c r="P442" i="8"/>
  <c r="O442" i="8"/>
  <c r="N442" i="8"/>
  <c r="M442" i="8"/>
  <c r="L442" i="8"/>
  <c r="K442" i="8"/>
  <c r="J442" i="8"/>
  <c r="I442" i="8"/>
  <c r="H442" i="8"/>
  <c r="G442" i="8"/>
  <c r="F442" i="8"/>
  <c r="E442" i="8"/>
  <c r="D442" i="8"/>
  <c r="C442" i="8"/>
  <c r="B442" i="8"/>
  <c r="A442" i="8"/>
  <c r="P441" i="8"/>
  <c r="O441" i="8"/>
  <c r="N441" i="8"/>
  <c r="M441" i="8"/>
  <c r="L441" i="8"/>
  <c r="K441" i="8"/>
  <c r="J441" i="8"/>
  <c r="I441" i="8"/>
  <c r="H441" i="8"/>
  <c r="G441" i="8"/>
  <c r="F441" i="8"/>
  <c r="E441" i="8"/>
  <c r="D441" i="8"/>
  <c r="C441" i="8"/>
  <c r="B441" i="8"/>
  <c r="A441" i="8"/>
  <c r="P440" i="8"/>
  <c r="O440" i="8"/>
  <c r="N440" i="8"/>
  <c r="M440" i="8"/>
  <c r="L440" i="8"/>
  <c r="K440" i="8"/>
  <c r="J440" i="8"/>
  <c r="I440" i="8"/>
  <c r="H440" i="8"/>
  <c r="G440" i="8"/>
  <c r="F440" i="8"/>
  <c r="E440" i="8"/>
  <c r="D440" i="8"/>
  <c r="C440" i="8"/>
  <c r="B440" i="8"/>
  <c r="A440" i="8"/>
  <c r="P439" i="8"/>
  <c r="O439" i="8"/>
  <c r="N439" i="8"/>
  <c r="M439" i="8"/>
  <c r="L439" i="8"/>
  <c r="K439" i="8"/>
  <c r="J439" i="8"/>
  <c r="I439" i="8"/>
  <c r="H439" i="8"/>
  <c r="G439" i="8"/>
  <c r="F439" i="8"/>
  <c r="E439" i="8"/>
  <c r="D439" i="8"/>
  <c r="C439" i="8"/>
  <c r="B439" i="8"/>
  <c r="A439" i="8"/>
  <c r="P438" i="8"/>
  <c r="O438" i="8"/>
  <c r="N438" i="8"/>
  <c r="M438" i="8"/>
  <c r="L438" i="8"/>
  <c r="K438" i="8"/>
  <c r="J438" i="8"/>
  <c r="I438" i="8"/>
  <c r="H438" i="8"/>
  <c r="G438" i="8"/>
  <c r="F438" i="8"/>
  <c r="E438" i="8"/>
  <c r="D438" i="8"/>
  <c r="C438" i="8"/>
  <c r="B438" i="8"/>
  <c r="A438" i="8"/>
  <c r="P437" i="8"/>
  <c r="O437" i="8"/>
  <c r="N437" i="8"/>
  <c r="M437" i="8"/>
  <c r="L437" i="8"/>
  <c r="K437" i="8"/>
  <c r="J437" i="8"/>
  <c r="I437" i="8"/>
  <c r="H437" i="8"/>
  <c r="G437" i="8"/>
  <c r="F437" i="8"/>
  <c r="E437" i="8"/>
  <c r="D437" i="8"/>
  <c r="C437" i="8"/>
  <c r="B437" i="8"/>
  <c r="A437" i="8"/>
  <c r="P436" i="8"/>
  <c r="O436" i="8"/>
  <c r="N436" i="8"/>
  <c r="M436" i="8"/>
  <c r="L436" i="8"/>
  <c r="K436" i="8"/>
  <c r="J436" i="8"/>
  <c r="I436" i="8"/>
  <c r="H436" i="8"/>
  <c r="G436" i="8"/>
  <c r="F436" i="8"/>
  <c r="E436" i="8"/>
  <c r="D436" i="8"/>
  <c r="C436" i="8"/>
  <c r="B436" i="8"/>
  <c r="A436" i="8"/>
  <c r="P435" i="8"/>
  <c r="O435" i="8"/>
  <c r="N435" i="8"/>
  <c r="M435" i="8"/>
  <c r="L435" i="8"/>
  <c r="K435" i="8"/>
  <c r="J435" i="8"/>
  <c r="I435" i="8"/>
  <c r="H435" i="8"/>
  <c r="G435" i="8"/>
  <c r="F435" i="8"/>
  <c r="E435" i="8"/>
  <c r="D435" i="8"/>
  <c r="C435" i="8"/>
  <c r="B435" i="8"/>
  <c r="A435" i="8"/>
  <c r="P434" i="8"/>
  <c r="O434" i="8"/>
  <c r="N434" i="8"/>
  <c r="M434" i="8"/>
  <c r="L434" i="8"/>
  <c r="K434" i="8"/>
  <c r="J434" i="8"/>
  <c r="I434" i="8"/>
  <c r="H434" i="8"/>
  <c r="G434" i="8"/>
  <c r="F434" i="8"/>
  <c r="E434" i="8"/>
  <c r="D434" i="8"/>
  <c r="C434" i="8"/>
  <c r="B434" i="8"/>
  <c r="A434" i="8"/>
  <c r="P433" i="8"/>
  <c r="O433" i="8"/>
  <c r="N433" i="8"/>
  <c r="M433" i="8"/>
  <c r="L433" i="8"/>
  <c r="K433" i="8"/>
  <c r="J433" i="8"/>
  <c r="I433" i="8"/>
  <c r="H433" i="8"/>
  <c r="G433" i="8"/>
  <c r="F433" i="8"/>
  <c r="E433" i="8"/>
  <c r="D433" i="8"/>
  <c r="C433" i="8"/>
  <c r="B433" i="8"/>
  <c r="A433" i="8"/>
  <c r="P432" i="8"/>
  <c r="O432" i="8"/>
  <c r="N432" i="8"/>
  <c r="M432" i="8"/>
  <c r="L432" i="8"/>
  <c r="K432" i="8"/>
  <c r="J432" i="8"/>
  <c r="I432" i="8"/>
  <c r="H432" i="8"/>
  <c r="G432" i="8"/>
  <c r="F432" i="8"/>
  <c r="E432" i="8"/>
  <c r="D432" i="8"/>
  <c r="C432" i="8"/>
  <c r="B432" i="8"/>
  <c r="A432" i="8"/>
  <c r="P431" i="8"/>
  <c r="O431" i="8"/>
  <c r="N431" i="8"/>
  <c r="M431" i="8"/>
  <c r="L431" i="8"/>
  <c r="K431" i="8"/>
  <c r="J431" i="8"/>
  <c r="I431" i="8"/>
  <c r="H431" i="8"/>
  <c r="G431" i="8"/>
  <c r="F431" i="8"/>
  <c r="E431" i="8"/>
  <c r="D431" i="8"/>
  <c r="C431" i="8"/>
  <c r="B431" i="8"/>
  <c r="A431" i="8"/>
  <c r="P430" i="8"/>
  <c r="O430" i="8"/>
  <c r="N430" i="8"/>
  <c r="M430" i="8"/>
  <c r="L430" i="8"/>
  <c r="K430" i="8"/>
  <c r="J430" i="8"/>
  <c r="I430" i="8"/>
  <c r="H430" i="8"/>
  <c r="G430" i="8"/>
  <c r="F430" i="8"/>
  <c r="E430" i="8"/>
  <c r="D430" i="8"/>
  <c r="C430" i="8"/>
  <c r="B430" i="8"/>
  <c r="A430" i="8"/>
  <c r="P429" i="8"/>
  <c r="O429" i="8"/>
  <c r="N429" i="8"/>
  <c r="M429" i="8"/>
  <c r="L429" i="8"/>
  <c r="K429" i="8"/>
  <c r="J429" i="8"/>
  <c r="I429" i="8"/>
  <c r="H429" i="8"/>
  <c r="G429" i="8"/>
  <c r="F429" i="8"/>
  <c r="E429" i="8"/>
  <c r="D429" i="8"/>
  <c r="C429" i="8"/>
  <c r="B429" i="8"/>
  <c r="A429" i="8"/>
  <c r="P428" i="8"/>
  <c r="O428" i="8"/>
  <c r="N428" i="8"/>
  <c r="M428" i="8"/>
  <c r="L428" i="8"/>
  <c r="K428" i="8"/>
  <c r="J428" i="8"/>
  <c r="I428" i="8"/>
  <c r="H428" i="8"/>
  <c r="G428" i="8"/>
  <c r="F428" i="8"/>
  <c r="E428" i="8"/>
  <c r="D428" i="8"/>
  <c r="C428" i="8"/>
  <c r="B428" i="8"/>
  <c r="A428" i="8"/>
  <c r="P427" i="8"/>
  <c r="O427" i="8"/>
  <c r="N427" i="8"/>
  <c r="M427" i="8"/>
  <c r="L427" i="8"/>
  <c r="K427" i="8"/>
  <c r="J427" i="8"/>
  <c r="I427" i="8"/>
  <c r="H427" i="8"/>
  <c r="G427" i="8"/>
  <c r="F427" i="8"/>
  <c r="E427" i="8"/>
  <c r="D427" i="8"/>
  <c r="C427" i="8"/>
  <c r="B427" i="8"/>
  <c r="A427" i="8"/>
  <c r="P426" i="8"/>
  <c r="O426" i="8"/>
  <c r="N426" i="8"/>
  <c r="M426" i="8"/>
  <c r="L426" i="8"/>
  <c r="K426" i="8"/>
  <c r="J426" i="8"/>
  <c r="I426" i="8"/>
  <c r="H426" i="8"/>
  <c r="G426" i="8"/>
  <c r="F426" i="8"/>
  <c r="E426" i="8"/>
  <c r="D426" i="8"/>
  <c r="C426" i="8"/>
  <c r="B426" i="8"/>
  <c r="A426" i="8"/>
  <c r="P425" i="8"/>
  <c r="O425" i="8"/>
  <c r="N425" i="8"/>
  <c r="M425" i="8"/>
  <c r="L425" i="8"/>
  <c r="K425" i="8"/>
  <c r="J425" i="8"/>
  <c r="I425" i="8"/>
  <c r="H425" i="8"/>
  <c r="G425" i="8"/>
  <c r="F425" i="8"/>
  <c r="E425" i="8"/>
  <c r="D425" i="8"/>
  <c r="C425" i="8"/>
  <c r="B425" i="8"/>
  <c r="A425" i="8"/>
  <c r="P424" i="8"/>
  <c r="O424" i="8"/>
  <c r="N424" i="8"/>
  <c r="M424" i="8"/>
  <c r="L424" i="8"/>
  <c r="K424" i="8"/>
  <c r="J424" i="8"/>
  <c r="I424" i="8"/>
  <c r="H424" i="8"/>
  <c r="G424" i="8"/>
  <c r="F424" i="8"/>
  <c r="E424" i="8"/>
  <c r="D424" i="8"/>
  <c r="C424" i="8"/>
  <c r="B424" i="8"/>
  <c r="A424" i="8"/>
  <c r="P423" i="8"/>
  <c r="O423" i="8"/>
  <c r="N423" i="8"/>
  <c r="M423" i="8"/>
  <c r="L423" i="8"/>
  <c r="K423" i="8"/>
  <c r="J423" i="8"/>
  <c r="I423" i="8"/>
  <c r="H423" i="8"/>
  <c r="G423" i="8"/>
  <c r="F423" i="8"/>
  <c r="E423" i="8"/>
  <c r="D423" i="8"/>
  <c r="C423" i="8"/>
  <c r="B423" i="8"/>
  <c r="A423" i="8"/>
  <c r="P422" i="8"/>
  <c r="O422" i="8"/>
  <c r="N422" i="8"/>
  <c r="M422" i="8"/>
  <c r="L422" i="8"/>
  <c r="K422" i="8"/>
  <c r="J422" i="8"/>
  <c r="I422" i="8"/>
  <c r="H422" i="8"/>
  <c r="G422" i="8"/>
  <c r="F422" i="8"/>
  <c r="E422" i="8"/>
  <c r="D422" i="8"/>
  <c r="C422" i="8"/>
  <c r="B422" i="8"/>
  <c r="A422" i="8"/>
  <c r="P421" i="8"/>
  <c r="O421" i="8"/>
  <c r="N421" i="8"/>
  <c r="M421" i="8"/>
  <c r="L421" i="8"/>
  <c r="K421" i="8"/>
  <c r="J421" i="8"/>
  <c r="I421" i="8"/>
  <c r="H421" i="8"/>
  <c r="G421" i="8"/>
  <c r="F421" i="8"/>
  <c r="E421" i="8"/>
  <c r="D421" i="8"/>
  <c r="C421" i="8"/>
  <c r="B421" i="8"/>
  <c r="A421" i="8"/>
  <c r="P420" i="8"/>
  <c r="O420" i="8"/>
  <c r="N420" i="8"/>
  <c r="M420" i="8"/>
  <c r="L420" i="8"/>
  <c r="K420" i="8"/>
  <c r="J420" i="8"/>
  <c r="I420" i="8"/>
  <c r="H420" i="8"/>
  <c r="G420" i="8"/>
  <c r="F420" i="8"/>
  <c r="E420" i="8"/>
  <c r="D420" i="8"/>
  <c r="C420" i="8"/>
  <c r="B420" i="8"/>
  <c r="A420" i="8"/>
  <c r="P419" i="8"/>
  <c r="O419" i="8"/>
  <c r="N419" i="8"/>
  <c r="M419" i="8"/>
  <c r="L419" i="8"/>
  <c r="K419" i="8"/>
  <c r="J419" i="8"/>
  <c r="I419" i="8"/>
  <c r="H419" i="8"/>
  <c r="G419" i="8"/>
  <c r="F419" i="8"/>
  <c r="E419" i="8"/>
  <c r="D419" i="8"/>
  <c r="C419" i="8"/>
  <c r="B419" i="8"/>
  <c r="A419" i="8"/>
  <c r="P418" i="8"/>
  <c r="O418" i="8"/>
  <c r="N418" i="8"/>
  <c r="M418" i="8"/>
  <c r="L418" i="8"/>
  <c r="K418" i="8"/>
  <c r="J418" i="8"/>
  <c r="I418" i="8"/>
  <c r="H418" i="8"/>
  <c r="G418" i="8"/>
  <c r="F418" i="8"/>
  <c r="E418" i="8"/>
  <c r="D418" i="8"/>
  <c r="C418" i="8"/>
  <c r="B418" i="8"/>
  <c r="A418" i="8"/>
  <c r="P417" i="8"/>
  <c r="O417" i="8"/>
  <c r="N417" i="8"/>
  <c r="M417" i="8"/>
  <c r="L417" i="8"/>
  <c r="K417" i="8"/>
  <c r="J417" i="8"/>
  <c r="I417" i="8"/>
  <c r="H417" i="8"/>
  <c r="G417" i="8"/>
  <c r="F417" i="8"/>
  <c r="E417" i="8"/>
  <c r="D417" i="8"/>
  <c r="C417" i="8"/>
  <c r="B417" i="8"/>
  <c r="A417" i="8"/>
  <c r="P416" i="8"/>
  <c r="O416" i="8"/>
  <c r="N416" i="8"/>
  <c r="M416" i="8"/>
  <c r="L416" i="8"/>
  <c r="K416" i="8"/>
  <c r="J416" i="8"/>
  <c r="I416" i="8"/>
  <c r="H416" i="8"/>
  <c r="G416" i="8"/>
  <c r="F416" i="8"/>
  <c r="E416" i="8"/>
  <c r="D416" i="8"/>
  <c r="C416" i="8"/>
  <c r="B416" i="8"/>
  <c r="A416" i="8"/>
  <c r="P415" i="8"/>
  <c r="O415" i="8"/>
  <c r="N415" i="8"/>
  <c r="M415" i="8"/>
  <c r="L415" i="8"/>
  <c r="K415" i="8"/>
  <c r="J415" i="8"/>
  <c r="I415" i="8"/>
  <c r="H415" i="8"/>
  <c r="G415" i="8"/>
  <c r="F415" i="8"/>
  <c r="E415" i="8"/>
  <c r="D415" i="8"/>
  <c r="C415" i="8"/>
  <c r="B415" i="8"/>
  <c r="A415" i="8"/>
  <c r="P414" i="8"/>
  <c r="O414" i="8"/>
  <c r="N414" i="8"/>
  <c r="M414" i="8"/>
  <c r="L414" i="8"/>
  <c r="K414" i="8"/>
  <c r="J414" i="8"/>
  <c r="I414" i="8"/>
  <c r="H414" i="8"/>
  <c r="G414" i="8"/>
  <c r="F414" i="8"/>
  <c r="E414" i="8"/>
  <c r="D414" i="8"/>
  <c r="C414" i="8"/>
  <c r="B414" i="8"/>
  <c r="A414" i="8"/>
  <c r="P413" i="8"/>
  <c r="O413" i="8"/>
  <c r="N413" i="8"/>
  <c r="M413" i="8"/>
  <c r="L413" i="8"/>
  <c r="K413" i="8"/>
  <c r="J413" i="8"/>
  <c r="I413" i="8"/>
  <c r="H413" i="8"/>
  <c r="G413" i="8"/>
  <c r="F413" i="8"/>
  <c r="E413" i="8"/>
  <c r="D413" i="8"/>
  <c r="C413" i="8"/>
  <c r="B413" i="8"/>
  <c r="A413" i="8"/>
  <c r="P412" i="8"/>
  <c r="O412" i="8"/>
  <c r="N412" i="8"/>
  <c r="M412" i="8"/>
  <c r="L412" i="8"/>
  <c r="K412" i="8"/>
  <c r="J412" i="8"/>
  <c r="I412" i="8"/>
  <c r="H412" i="8"/>
  <c r="G412" i="8"/>
  <c r="F412" i="8"/>
  <c r="E412" i="8"/>
  <c r="D412" i="8"/>
  <c r="C412" i="8"/>
  <c r="B412" i="8"/>
  <c r="A412" i="8"/>
  <c r="P411" i="8"/>
  <c r="O411" i="8"/>
  <c r="N411" i="8"/>
  <c r="M411" i="8"/>
  <c r="L411" i="8"/>
  <c r="K411" i="8"/>
  <c r="J411" i="8"/>
  <c r="I411" i="8"/>
  <c r="H411" i="8"/>
  <c r="G411" i="8"/>
  <c r="F411" i="8"/>
  <c r="E411" i="8"/>
  <c r="D411" i="8"/>
  <c r="C411" i="8"/>
  <c r="B411" i="8"/>
  <c r="A411" i="8"/>
  <c r="P410" i="8"/>
  <c r="O410" i="8"/>
  <c r="N410" i="8"/>
  <c r="M410" i="8"/>
  <c r="L410" i="8"/>
  <c r="K410" i="8"/>
  <c r="J410" i="8"/>
  <c r="I410" i="8"/>
  <c r="H410" i="8"/>
  <c r="G410" i="8"/>
  <c r="F410" i="8"/>
  <c r="E410" i="8"/>
  <c r="D410" i="8"/>
  <c r="C410" i="8"/>
  <c r="B410" i="8"/>
  <c r="A410" i="8"/>
  <c r="P409" i="8"/>
  <c r="O409" i="8"/>
  <c r="N409" i="8"/>
  <c r="M409" i="8"/>
  <c r="L409" i="8"/>
  <c r="K409" i="8"/>
  <c r="J409" i="8"/>
  <c r="I409" i="8"/>
  <c r="H409" i="8"/>
  <c r="G409" i="8"/>
  <c r="F409" i="8"/>
  <c r="E409" i="8"/>
  <c r="D409" i="8"/>
  <c r="C409" i="8"/>
  <c r="B409" i="8"/>
  <c r="A409" i="8"/>
  <c r="P408" i="8"/>
  <c r="O408" i="8"/>
  <c r="N408" i="8"/>
  <c r="M408" i="8"/>
  <c r="L408" i="8"/>
  <c r="K408" i="8"/>
  <c r="J408" i="8"/>
  <c r="I408" i="8"/>
  <c r="H408" i="8"/>
  <c r="G408" i="8"/>
  <c r="F408" i="8"/>
  <c r="E408" i="8"/>
  <c r="D408" i="8"/>
  <c r="C408" i="8"/>
  <c r="B408" i="8"/>
  <c r="A408" i="8"/>
  <c r="P407" i="8"/>
  <c r="O407" i="8"/>
  <c r="N407" i="8"/>
  <c r="M407" i="8"/>
  <c r="L407" i="8"/>
  <c r="K407" i="8"/>
  <c r="J407" i="8"/>
  <c r="I407" i="8"/>
  <c r="H407" i="8"/>
  <c r="G407" i="8"/>
  <c r="F407" i="8"/>
  <c r="E407" i="8"/>
  <c r="D407" i="8"/>
  <c r="C407" i="8"/>
  <c r="B407" i="8"/>
  <c r="A407" i="8"/>
  <c r="P406" i="8"/>
  <c r="O406" i="8"/>
  <c r="N406" i="8"/>
  <c r="M406" i="8"/>
  <c r="L406" i="8"/>
  <c r="K406" i="8"/>
  <c r="J406" i="8"/>
  <c r="I406" i="8"/>
  <c r="H406" i="8"/>
  <c r="G406" i="8"/>
  <c r="F406" i="8"/>
  <c r="E406" i="8"/>
  <c r="D406" i="8"/>
  <c r="C406" i="8"/>
  <c r="B406" i="8"/>
  <c r="A406" i="8"/>
  <c r="P405" i="8"/>
  <c r="O405" i="8"/>
  <c r="N405" i="8"/>
  <c r="M405" i="8"/>
  <c r="L405" i="8"/>
  <c r="K405" i="8"/>
  <c r="J405" i="8"/>
  <c r="I405" i="8"/>
  <c r="H405" i="8"/>
  <c r="G405" i="8"/>
  <c r="F405" i="8"/>
  <c r="E405" i="8"/>
  <c r="D405" i="8"/>
  <c r="C405" i="8"/>
  <c r="B405" i="8"/>
  <c r="A405" i="8"/>
  <c r="P404" i="8"/>
  <c r="O404" i="8"/>
  <c r="N404" i="8"/>
  <c r="M404" i="8"/>
  <c r="L404" i="8"/>
  <c r="K404" i="8"/>
  <c r="J404" i="8"/>
  <c r="I404" i="8"/>
  <c r="H404" i="8"/>
  <c r="G404" i="8"/>
  <c r="F404" i="8"/>
  <c r="E404" i="8"/>
  <c r="D404" i="8"/>
  <c r="C404" i="8"/>
  <c r="B404" i="8"/>
  <c r="A404" i="8"/>
  <c r="P403" i="8"/>
  <c r="O403" i="8"/>
  <c r="N403" i="8"/>
  <c r="M403" i="8"/>
  <c r="L403" i="8"/>
  <c r="K403" i="8"/>
  <c r="J403" i="8"/>
  <c r="I403" i="8"/>
  <c r="H403" i="8"/>
  <c r="G403" i="8"/>
  <c r="F403" i="8"/>
  <c r="E403" i="8"/>
  <c r="D403" i="8"/>
  <c r="C403" i="8"/>
  <c r="B403" i="8"/>
  <c r="A403" i="8"/>
  <c r="P402" i="8"/>
  <c r="O402" i="8"/>
  <c r="N402" i="8"/>
  <c r="M402" i="8"/>
  <c r="L402" i="8"/>
  <c r="K402" i="8"/>
  <c r="J402" i="8"/>
  <c r="I402" i="8"/>
  <c r="H402" i="8"/>
  <c r="G402" i="8"/>
  <c r="F402" i="8"/>
  <c r="E402" i="8"/>
  <c r="D402" i="8"/>
  <c r="C402" i="8"/>
  <c r="B402" i="8"/>
  <c r="A402" i="8"/>
  <c r="P401" i="8"/>
  <c r="O401" i="8"/>
  <c r="N401" i="8"/>
  <c r="M401" i="8"/>
  <c r="L401" i="8"/>
  <c r="K401" i="8"/>
  <c r="J401" i="8"/>
  <c r="I401" i="8"/>
  <c r="H401" i="8"/>
  <c r="G401" i="8"/>
  <c r="F401" i="8"/>
  <c r="E401" i="8"/>
  <c r="D401" i="8"/>
  <c r="C401" i="8"/>
  <c r="B401" i="8"/>
  <c r="A401" i="8"/>
  <c r="P400" i="8"/>
  <c r="O400" i="8"/>
  <c r="N400" i="8"/>
  <c r="M400" i="8"/>
  <c r="L400" i="8"/>
  <c r="K400" i="8"/>
  <c r="J400" i="8"/>
  <c r="I400" i="8"/>
  <c r="H400" i="8"/>
  <c r="G400" i="8"/>
  <c r="F400" i="8"/>
  <c r="E400" i="8"/>
  <c r="D400" i="8"/>
  <c r="C400" i="8"/>
  <c r="B400" i="8"/>
  <c r="A400" i="8"/>
  <c r="P399" i="8"/>
  <c r="O399" i="8"/>
  <c r="N399" i="8"/>
  <c r="M399" i="8"/>
  <c r="L399" i="8"/>
  <c r="K399" i="8"/>
  <c r="J399" i="8"/>
  <c r="I399" i="8"/>
  <c r="H399" i="8"/>
  <c r="G399" i="8"/>
  <c r="F399" i="8"/>
  <c r="E399" i="8"/>
  <c r="D399" i="8"/>
  <c r="C399" i="8"/>
  <c r="B399" i="8"/>
  <c r="A399" i="8"/>
  <c r="P398" i="8"/>
  <c r="O398" i="8"/>
  <c r="N398" i="8"/>
  <c r="M398" i="8"/>
  <c r="L398" i="8"/>
  <c r="K398" i="8"/>
  <c r="J398" i="8"/>
  <c r="I398" i="8"/>
  <c r="H398" i="8"/>
  <c r="G398" i="8"/>
  <c r="F398" i="8"/>
  <c r="E398" i="8"/>
  <c r="D398" i="8"/>
  <c r="C398" i="8"/>
  <c r="B398" i="8"/>
  <c r="A398" i="8"/>
  <c r="P397" i="8"/>
  <c r="O397" i="8"/>
  <c r="N397" i="8"/>
  <c r="M397" i="8"/>
  <c r="L397" i="8"/>
  <c r="K397" i="8"/>
  <c r="J397" i="8"/>
  <c r="I397" i="8"/>
  <c r="H397" i="8"/>
  <c r="G397" i="8"/>
  <c r="F397" i="8"/>
  <c r="E397" i="8"/>
  <c r="D397" i="8"/>
  <c r="C397" i="8"/>
  <c r="B397" i="8"/>
  <c r="A397" i="8"/>
  <c r="P396" i="8"/>
  <c r="O396" i="8"/>
  <c r="N396" i="8"/>
  <c r="M396" i="8"/>
  <c r="L396" i="8"/>
  <c r="K396" i="8"/>
  <c r="J396" i="8"/>
  <c r="I396" i="8"/>
  <c r="H396" i="8"/>
  <c r="G396" i="8"/>
  <c r="F396" i="8"/>
  <c r="E396" i="8"/>
  <c r="D396" i="8"/>
  <c r="C396" i="8"/>
  <c r="B396" i="8"/>
  <c r="A396" i="8"/>
  <c r="P395" i="8"/>
  <c r="O395" i="8"/>
  <c r="N395" i="8"/>
  <c r="M395" i="8"/>
  <c r="L395" i="8"/>
  <c r="K395" i="8"/>
  <c r="J395" i="8"/>
  <c r="I395" i="8"/>
  <c r="H395" i="8"/>
  <c r="G395" i="8"/>
  <c r="F395" i="8"/>
  <c r="E395" i="8"/>
  <c r="D395" i="8"/>
  <c r="C395" i="8"/>
  <c r="B395" i="8"/>
  <c r="A395" i="8"/>
  <c r="P394" i="8"/>
  <c r="O394" i="8"/>
  <c r="N394" i="8"/>
  <c r="M394" i="8"/>
  <c r="L394" i="8"/>
  <c r="K394" i="8"/>
  <c r="J394" i="8"/>
  <c r="I394" i="8"/>
  <c r="H394" i="8"/>
  <c r="G394" i="8"/>
  <c r="F394" i="8"/>
  <c r="E394" i="8"/>
  <c r="D394" i="8"/>
  <c r="C394" i="8"/>
  <c r="B394" i="8"/>
  <c r="A394" i="8"/>
  <c r="P393" i="8"/>
  <c r="O393" i="8"/>
  <c r="N393" i="8"/>
  <c r="M393" i="8"/>
  <c r="L393" i="8"/>
  <c r="K393" i="8"/>
  <c r="J393" i="8"/>
  <c r="I393" i="8"/>
  <c r="H393" i="8"/>
  <c r="G393" i="8"/>
  <c r="F393" i="8"/>
  <c r="E393" i="8"/>
  <c r="D393" i="8"/>
  <c r="C393" i="8"/>
  <c r="B393" i="8"/>
  <c r="A393" i="8"/>
  <c r="P392" i="8"/>
  <c r="O392" i="8"/>
  <c r="N392" i="8"/>
  <c r="M392" i="8"/>
  <c r="L392" i="8"/>
  <c r="K392" i="8"/>
  <c r="J392" i="8"/>
  <c r="I392" i="8"/>
  <c r="H392" i="8"/>
  <c r="G392" i="8"/>
  <c r="F392" i="8"/>
  <c r="E392" i="8"/>
  <c r="D392" i="8"/>
  <c r="C392" i="8"/>
  <c r="B392" i="8"/>
  <c r="A392" i="8"/>
  <c r="P391" i="8"/>
  <c r="O391" i="8"/>
  <c r="N391" i="8"/>
  <c r="M391" i="8"/>
  <c r="L391" i="8"/>
  <c r="K391" i="8"/>
  <c r="J391" i="8"/>
  <c r="I391" i="8"/>
  <c r="H391" i="8"/>
  <c r="G391" i="8"/>
  <c r="F391" i="8"/>
  <c r="E391" i="8"/>
  <c r="D391" i="8"/>
  <c r="C391" i="8"/>
  <c r="B391" i="8"/>
  <c r="A391" i="8"/>
  <c r="P390" i="8"/>
  <c r="O390" i="8"/>
  <c r="N390" i="8"/>
  <c r="M390" i="8"/>
  <c r="L390" i="8"/>
  <c r="K390" i="8"/>
  <c r="J390" i="8"/>
  <c r="I390" i="8"/>
  <c r="H390" i="8"/>
  <c r="G390" i="8"/>
  <c r="F390" i="8"/>
  <c r="E390" i="8"/>
  <c r="D390" i="8"/>
  <c r="C390" i="8"/>
  <c r="B390" i="8"/>
  <c r="A390" i="8"/>
  <c r="P389" i="8"/>
  <c r="O389" i="8"/>
  <c r="N389" i="8"/>
  <c r="M389" i="8"/>
  <c r="L389" i="8"/>
  <c r="K389" i="8"/>
  <c r="J389" i="8"/>
  <c r="I389" i="8"/>
  <c r="H389" i="8"/>
  <c r="G389" i="8"/>
  <c r="F389" i="8"/>
  <c r="E389" i="8"/>
  <c r="D389" i="8"/>
  <c r="C389" i="8"/>
  <c r="B389" i="8"/>
  <c r="A389" i="8"/>
  <c r="P388" i="8"/>
  <c r="O388" i="8"/>
  <c r="N388" i="8"/>
  <c r="M388" i="8"/>
  <c r="L388" i="8"/>
  <c r="K388" i="8"/>
  <c r="J388" i="8"/>
  <c r="I388" i="8"/>
  <c r="H388" i="8"/>
  <c r="G388" i="8"/>
  <c r="F388" i="8"/>
  <c r="E388" i="8"/>
  <c r="D388" i="8"/>
  <c r="C388" i="8"/>
  <c r="B388" i="8"/>
  <c r="A388" i="8"/>
  <c r="P387" i="8"/>
  <c r="O387" i="8"/>
  <c r="N387" i="8"/>
  <c r="M387" i="8"/>
  <c r="L387" i="8"/>
  <c r="K387" i="8"/>
  <c r="J387" i="8"/>
  <c r="I387" i="8"/>
  <c r="H387" i="8"/>
  <c r="G387" i="8"/>
  <c r="F387" i="8"/>
  <c r="E387" i="8"/>
  <c r="D387" i="8"/>
  <c r="C387" i="8"/>
  <c r="B387" i="8"/>
  <c r="A387" i="8"/>
  <c r="P386" i="8"/>
  <c r="O386" i="8"/>
  <c r="N386" i="8"/>
  <c r="M386" i="8"/>
  <c r="L386" i="8"/>
  <c r="K386" i="8"/>
  <c r="J386" i="8"/>
  <c r="I386" i="8"/>
  <c r="H386" i="8"/>
  <c r="G386" i="8"/>
  <c r="F386" i="8"/>
  <c r="E386" i="8"/>
  <c r="D386" i="8"/>
  <c r="C386" i="8"/>
  <c r="B386" i="8"/>
  <c r="A386" i="8"/>
  <c r="P385" i="8"/>
  <c r="O385" i="8"/>
  <c r="N385" i="8"/>
  <c r="M385" i="8"/>
  <c r="L385" i="8"/>
  <c r="K385" i="8"/>
  <c r="J385" i="8"/>
  <c r="I385" i="8"/>
  <c r="H385" i="8"/>
  <c r="G385" i="8"/>
  <c r="F385" i="8"/>
  <c r="E385" i="8"/>
  <c r="D385" i="8"/>
  <c r="C385" i="8"/>
  <c r="B385" i="8"/>
  <c r="A385" i="8"/>
  <c r="P384" i="8"/>
  <c r="O384" i="8"/>
  <c r="N384" i="8"/>
  <c r="M384" i="8"/>
  <c r="L384" i="8"/>
  <c r="K384" i="8"/>
  <c r="J384" i="8"/>
  <c r="I384" i="8"/>
  <c r="H384" i="8"/>
  <c r="G384" i="8"/>
  <c r="F384" i="8"/>
  <c r="E384" i="8"/>
  <c r="D384" i="8"/>
  <c r="C384" i="8"/>
  <c r="B384" i="8"/>
  <c r="A384" i="8"/>
  <c r="P383" i="8"/>
  <c r="O383" i="8"/>
  <c r="N383" i="8"/>
  <c r="M383" i="8"/>
  <c r="L383" i="8"/>
  <c r="K383" i="8"/>
  <c r="J383" i="8"/>
  <c r="I383" i="8"/>
  <c r="H383" i="8"/>
  <c r="G383" i="8"/>
  <c r="F383" i="8"/>
  <c r="E383" i="8"/>
  <c r="D383" i="8"/>
  <c r="C383" i="8"/>
  <c r="B383" i="8"/>
  <c r="A383" i="8"/>
  <c r="P382" i="8"/>
  <c r="O382" i="8"/>
  <c r="N382" i="8"/>
  <c r="M382" i="8"/>
  <c r="L382" i="8"/>
  <c r="K382" i="8"/>
  <c r="J382" i="8"/>
  <c r="I382" i="8"/>
  <c r="H382" i="8"/>
  <c r="G382" i="8"/>
  <c r="F382" i="8"/>
  <c r="E382" i="8"/>
  <c r="D382" i="8"/>
  <c r="C382" i="8"/>
  <c r="B382" i="8"/>
  <c r="A382" i="8"/>
  <c r="P381" i="8"/>
  <c r="O381" i="8"/>
  <c r="N381" i="8"/>
  <c r="M381" i="8"/>
  <c r="L381" i="8"/>
  <c r="K381" i="8"/>
  <c r="J381" i="8"/>
  <c r="I381" i="8"/>
  <c r="H381" i="8"/>
  <c r="G381" i="8"/>
  <c r="F381" i="8"/>
  <c r="E381" i="8"/>
  <c r="D381" i="8"/>
  <c r="C381" i="8"/>
  <c r="B381" i="8"/>
  <c r="A381" i="8"/>
  <c r="P380" i="8"/>
  <c r="O380" i="8"/>
  <c r="N380" i="8"/>
  <c r="M380" i="8"/>
  <c r="L380" i="8"/>
  <c r="K380" i="8"/>
  <c r="J380" i="8"/>
  <c r="I380" i="8"/>
  <c r="H380" i="8"/>
  <c r="G380" i="8"/>
  <c r="F380" i="8"/>
  <c r="E380" i="8"/>
  <c r="D380" i="8"/>
  <c r="C380" i="8"/>
  <c r="B380" i="8"/>
  <c r="A380" i="8"/>
  <c r="P379" i="8"/>
  <c r="O379" i="8"/>
  <c r="N379" i="8"/>
  <c r="M379" i="8"/>
  <c r="L379" i="8"/>
  <c r="K379" i="8"/>
  <c r="J379" i="8"/>
  <c r="I379" i="8"/>
  <c r="H379" i="8"/>
  <c r="G379" i="8"/>
  <c r="F379" i="8"/>
  <c r="E379" i="8"/>
  <c r="D379" i="8"/>
  <c r="C379" i="8"/>
  <c r="B379" i="8"/>
  <c r="A379" i="8"/>
  <c r="P378" i="8"/>
  <c r="O378" i="8"/>
  <c r="N378" i="8"/>
  <c r="M378" i="8"/>
  <c r="L378" i="8"/>
  <c r="K378" i="8"/>
  <c r="J378" i="8"/>
  <c r="I378" i="8"/>
  <c r="H378" i="8"/>
  <c r="G378" i="8"/>
  <c r="F378" i="8"/>
  <c r="E378" i="8"/>
  <c r="D378" i="8"/>
  <c r="C378" i="8"/>
  <c r="B378" i="8"/>
  <c r="A378" i="8"/>
  <c r="P377" i="8"/>
  <c r="O377" i="8"/>
  <c r="N377" i="8"/>
  <c r="M377" i="8"/>
  <c r="L377" i="8"/>
  <c r="K377" i="8"/>
  <c r="J377" i="8"/>
  <c r="I377" i="8"/>
  <c r="H377" i="8"/>
  <c r="G377" i="8"/>
  <c r="F377" i="8"/>
  <c r="E377" i="8"/>
  <c r="D377" i="8"/>
  <c r="C377" i="8"/>
  <c r="B377" i="8"/>
  <c r="A377" i="8"/>
  <c r="P376" i="8"/>
  <c r="O376" i="8"/>
  <c r="N376" i="8"/>
  <c r="M376" i="8"/>
  <c r="L376" i="8"/>
  <c r="K376" i="8"/>
  <c r="J376" i="8"/>
  <c r="I376" i="8"/>
  <c r="H376" i="8"/>
  <c r="G376" i="8"/>
  <c r="F376" i="8"/>
  <c r="E376" i="8"/>
  <c r="D376" i="8"/>
  <c r="C376" i="8"/>
  <c r="B376" i="8"/>
  <c r="A376" i="8"/>
  <c r="P375" i="8"/>
  <c r="O375" i="8"/>
  <c r="N375" i="8"/>
  <c r="M375" i="8"/>
  <c r="L375" i="8"/>
  <c r="K375" i="8"/>
  <c r="J375" i="8"/>
  <c r="I375" i="8"/>
  <c r="H375" i="8"/>
  <c r="G375" i="8"/>
  <c r="F375" i="8"/>
  <c r="E375" i="8"/>
  <c r="D375" i="8"/>
  <c r="C375" i="8"/>
  <c r="B375" i="8"/>
  <c r="A375" i="8"/>
  <c r="P374" i="8"/>
  <c r="O374" i="8"/>
  <c r="N374" i="8"/>
  <c r="M374" i="8"/>
  <c r="L374" i="8"/>
  <c r="K374" i="8"/>
  <c r="J374" i="8"/>
  <c r="I374" i="8"/>
  <c r="H374" i="8"/>
  <c r="G374" i="8"/>
  <c r="F374" i="8"/>
  <c r="E374" i="8"/>
  <c r="D374" i="8"/>
  <c r="C374" i="8"/>
  <c r="B374" i="8"/>
  <c r="A374" i="8"/>
  <c r="P373" i="8"/>
  <c r="O373" i="8"/>
  <c r="N373" i="8"/>
  <c r="M373" i="8"/>
  <c r="L373" i="8"/>
  <c r="K373" i="8"/>
  <c r="J373" i="8"/>
  <c r="I373" i="8"/>
  <c r="H373" i="8"/>
  <c r="G373" i="8"/>
  <c r="F373" i="8"/>
  <c r="E373" i="8"/>
  <c r="D373" i="8"/>
  <c r="C373" i="8"/>
  <c r="B373" i="8"/>
  <c r="A373" i="8"/>
  <c r="P372" i="8"/>
  <c r="O372" i="8"/>
  <c r="N372" i="8"/>
  <c r="M372" i="8"/>
  <c r="L372" i="8"/>
  <c r="K372" i="8"/>
  <c r="J372" i="8"/>
  <c r="I372" i="8"/>
  <c r="H372" i="8"/>
  <c r="G372" i="8"/>
  <c r="F372" i="8"/>
  <c r="E372" i="8"/>
  <c r="D372" i="8"/>
  <c r="C372" i="8"/>
  <c r="B372" i="8"/>
  <c r="A372" i="8"/>
  <c r="P371" i="8"/>
  <c r="O371" i="8"/>
  <c r="N371" i="8"/>
  <c r="M371" i="8"/>
  <c r="L371" i="8"/>
  <c r="K371" i="8"/>
  <c r="J371" i="8"/>
  <c r="I371" i="8"/>
  <c r="H371" i="8"/>
  <c r="G371" i="8"/>
  <c r="F371" i="8"/>
  <c r="E371" i="8"/>
  <c r="D371" i="8"/>
  <c r="C371" i="8"/>
  <c r="B371" i="8"/>
  <c r="A371" i="8"/>
  <c r="P370" i="8"/>
  <c r="O370" i="8"/>
  <c r="N370" i="8"/>
  <c r="M370" i="8"/>
  <c r="L370" i="8"/>
  <c r="K370" i="8"/>
  <c r="J370" i="8"/>
  <c r="I370" i="8"/>
  <c r="H370" i="8"/>
  <c r="G370" i="8"/>
  <c r="F370" i="8"/>
  <c r="E370" i="8"/>
  <c r="D370" i="8"/>
  <c r="C370" i="8"/>
  <c r="B370" i="8"/>
  <c r="A370" i="8"/>
  <c r="P369" i="8"/>
  <c r="O369" i="8"/>
  <c r="N369" i="8"/>
  <c r="M369" i="8"/>
  <c r="L369" i="8"/>
  <c r="K369" i="8"/>
  <c r="J369" i="8"/>
  <c r="I369" i="8"/>
  <c r="H369" i="8"/>
  <c r="G369" i="8"/>
  <c r="F369" i="8"/>
  <c r="E369" i="8"/>
  <c r="D369" i="8"/>
  <c r="C369" i="8"/>
  <c r="B369" i="8"/>
  <c r="A369" i="8"/>
  <c r="P368" i="8"/>
  <c r="O368" i="8"/>
  <c r="N368" i="8"/>
  <c r="M368" i="8"/>
  <c r="L368" i="8"/>
  <c r="K368" i="8"/>
  <c r="J368" i="8"/>
  <c r="I368" i="8"/>
  <c r="H368" i="8"/>
  <c r="G368" i="8"/>
  <c r="F368" i="8"/>
  <c r="E368" i="8"/>
  <c r="D368" i="8"/>
  <c r="C368" i="8"/>
  <c r="B368" i="8"/>
  <c r="A368" i="8"/>
  <c r="P367" i="8"/>
  <c r="O367" i="8"/>
  <c r="N367" i="8"/>
  <c r="M367" i="8"/>
  <c r="L367" i="8"/>
  <c r="K367" i="8"/>
  <c r="J367" i="8"/>
  <c r="I367" i="8"/>
  <c r="H367" i="8"/>
  <c r="G367" i="8"/>
  <c r="F367" i="8"/>
  <c r="E367" i="8"/>
  <c r="D367" i="8"/>
  <c r="C367" i="8"/>
  <c r="B367" i="8"/>
  <c r="A367" i="8"/>
  <c r="P366" i="8"/>
  <c r="O366" i="8"/>
  <c r="N366" i="8"/>
  <c r="M366" i="8"/>
  <c r="L366" i="8"/>
  <c r="K366" i="8"/>
  <c r="J366" i="8"/>
  <c r="I366" i="8"/>
  <c r="H366" i="8"/>
  <c r="G366" i="8"/>
  <c r="F366" i="8"/>
  <c r="E366" i="8"/>
  <c r="D366" i="8"/>
  <c r="C366" i="8"/>
  <c r="B366" i="8"/>
  <c r="A366" i="8"/>
  <c r="P365" i="8"/>
  <c r="O365" i="8"/>
  <c r="N365" i="8"/>
  <c r="M365" i="8"/>
  <c r="L365" i="8"/>
  <c r="K365" i="8"/>
  <c r="J365" i="8"/>
  <c r="I365" i="8"/>
  <c r="H365" i="8"/>
  <c r="G365" i="8"/>
  <c r="F365" i="8"/>
  <c r="E365" i="8"/>
  <c r="D365" i="8"/>
  <c r="C365" i="8"/>
  <c r="B365" i="8"/>
  <c r="A365" i="8"/>
  <c r="P364" i="8"/>
  <c r="O364" i="8"/>
  <c r="N364" i="8"/>
  <c r="M364" i="8"/>
  <c r="L364" i="8"/>
  <c r="K364" i="8"/>
  <c r="J364" i="8"/>
  <c r="I364" i="8"/>
  <c r="H364" i="8"/>
  <c r="G364" i="8"/>
  <c r="F364" i="8"/>
  <c r="E364" i="8"/>
  <c r="D364" i="8"/>
  <c r="C364" i="8"/>
  <c r="B364" i="8"/>
  <c r="A364" i="8"/>
  <c r="P363" i="8"/>
  <c r="O363" i="8"/>
  <c r="N363" i="8"/>
  <c r="M363" i="8"/>
  <c r="L363" i="8"/>
  <c r="K363" i="8"/>
  <c r="J363" i="8"/>
  <c r="I363" i="8"/>
  <c r="H363" i="8"/>
  <c r="G363" i="8"/>
  <c r="F363" i="8"/>
  <c r="E363" i="8"/>
  <c r="D363" i="8"/>
  <c r="C363" i="8"/>
  <c r="B363" i="8"/>
  <c r="A363" i="8"/>
  <c r="P362" i="8"/>
  <c r="O362" i="8"/>
  <c r="N362" i="8"/>
  <c r="M362" i="8"/>
  <c r="L362" i="8"/>
  <c r="K362" i="8"/>
  <c r="J362" i="8"/>
  <c r="I362" i="8"/>
  <c r="H362" i="8"/>
  <c r="G362" i="8"/>
  <c r="F362" i="8"/>
  <c r="E362" i="8"/>
  <c r="D362" i="8"/>
  <c r="C362" i="8"/>
  <c r="B362" i="8"/>
  <c r="A362" i="8"/>
  <c r="P361" i="8"/>
  <c r="O361" i="8"/>
  <c r="N361" i="8"/>
  <c r="M361" i="8"/>
  <c r="L361" i="8"/>
  <c r="K361" i="8"/>
  <c r="J361" i="8"/>
  <c r="I361" i="8"/>
  <c r="H361" i="8"/>
  <c r="G361" i="8"/>
  <c r="F361" i="8"/>
  <c r="E361" i="8"/>
  <c r="D361" i="8"/>
  <c r="C361" i="8"/>
  <c r="B361" i="8"/>
  <c r="A361" i="8"/>
  <c r="P360" i="8"/>
  <c r="O360" i="8"/>
  <c r="N360" i="8"/>
  <c r="M360" i="8"/>
  <c r="L360" i="8"/>
  <c r="K360" i="8"/>
  <c r="J360" i="8"/>
  <c r="I360" i="8"/>
  <c r="H360" i="8"/>
  <c r="G360" i="8"/>
  <c r="F360" i="8"/>
  <c r="E360" i="8"/>
  <c r="D360" i="8"/>
  <c r="C360" i="8"/>
  <c r="B360" i="8"/>
  <c r="A360" i="8"/>
  <c r="P359" i="8"/>
  <c r="O359" i="8"/>
  <c r="N359" i="8"/>
  <c r="M359" i="8"/>
  <c r="L359" i="8"/>
  <c r="K359" i="8"/>
  <c r="J359" i="8"/>
  <c r="I359" i="8"/>
  <c r="H359" i="8"/>
  <c r="G359" i="8"/>
  <c r="F359" i="8"/>
  <c r="E359" i="8"/>
  <c r="D359" i="8"/>
  <c r="C359" i="8"/>
  <c r="B359" i="8"/>
  <c r="A359" i="8"/>
  <c r="P358" i="8"/>
  <c r="O358" i="8"/>
  <c r="N358" i="8"/>
  <c r="M358" i="8"/>
  <c r="L358" i="8"/>
  <c r="K358" i="8"/>
  <c r="J358" i="8"/>
  <c r="I358" i="8"/>
  <c r="H358" i="8"/>
  <c r="G358" i="8"/>
  <c r="F358" i="8"/>
  <c r="E358" i="8"/>
  <c r="D358" i="8"/>
  <c r="C358" i="8"/>
  <c r="B358" i="8"/>
  <c r="A358" i="8"/>
  <c r="P357" i="8"/>
  <c r="O357" i="8"/>
  <c r="N357" i="8"/>
  <c r="M357" i="8"/>
  <c r="L357" i="8"/>
  <c r="K357" i="8"/>
  <c r="J357" i="8"/>
  <c r="I357" i="8"/>
  <c r="H357" i="8"/>
  <c r="G357" i="8"/>
  <c r="F357" i="8"/>
  <c r="E357" i="8"/>
  <c r="D357" i="8"/>
  <c r="C357" i="8"/>
  <c r="B357" i="8"/>
  <c r="A357" i="8"/>
  <c r="P356" i="8"/>
  <c r="O356" i="8"/>
  <c r="N356" i="8"/>
  <c r="M356" i="8"/>
  <c r="L356" i="8"/>
  <c r="K356" i="8"/>
  <c r="J356" i="8"/>
  <c r="I356" i="8"/>
  <c r="H356" i="8"/>
  <c r="G356" i="8"/>
  <c r="F356" i="8"/>
  <c r="E356" i="8"/>
  <c r="D356" i="8"/>
  <c r="C356" i="8"/>
  <c r="B356" i="8"/>
  <c r="A356" i="8"/>
  <c r="P355" i="8"/>
  <c r="O355" i="8"/>
  <c r="N355" i="8"/>
  <c r="M355" i="8"/>
  <c r="L355" i="8"/>
  <c r="K355" i="8"/>
  <c r="J355" i="8"/>
  <c r="I355" i="8"/>
  <c r="H355" i="8"/>
  <c r="G355" i="8"/>
  <c r="F355" i="8"/>
  <c r="E355" i="8"/>
  <c r="D355" i="8"/>
  <c r="C355" i="8"/>
  <c r="B355" i="8"/>
  <c r="A355" i="8"/>
  <c r="P354" i="8"/>
  <c r="O354" i="8"/>
  <c r="N354" i="8"/>
  <c r="M354" i="8"/>
  <c r="L354" i="8"/>
  <c r="K354" i="8"/>
  <c r="J354" i="8"/>
  <c r="I354" i="8"/>
  <c r="H354" i="8"/>
  <c r="G354" i="8"/>
  <c r="F354" i="8"/>
  <c r="E354" i="8"/>
  <c r="D354" i="8"/>
  <c r="C354" i="8"/>
  <c r="B354" i="8"/>
  <c r="A354" i="8"/>
  <c r="P353" i="8"/>
  <c r="O353" i="8"/>
  <c r="N353" i="8"/>
  <c r="M353" i="8"/>
  <c r="L353" i="8"/>
  <c r="K353" i="8"/>
  <c r="J353" i="8"/>
  <c r="I353" i="8"/>
  <c r="H353" i="8"/>
  <c r="G353" i="8"/>
  <c r="F353" i="8"/>
  <c r="E353" i="8"/>
  <c r="D353" i="8"/>
  <c r="C353" i="8"/>
  <c r="B353" i="8"/>
  <c r="A353" i="8"/>
  <c r="P352" i="8"/>
  <c r="O352" i="8"/>
  <c r="N352" i="8"/>
  <c r="M352" i="8"/>
  <c r="L352" i="8"/>
  <c r="K352" i="8"/>
  <c r="J352" i="8"/>
  <c r="I352" i="8"/>
  <c r="H352" i="8"/>
  <c r="G352" i="8"/>
  <c r="F352" i="8"/>
  <c r="E352" i="8"/>
  <c r="D352" i="8"/>
  <c r="C352" i="8"/>
  <c r="B352" i="8"/>
  <c r="A352" i="8"/>
  <c r="P351" i="8"/>
  <c r="O351" i="8"/>
  <c r="N351" i="8"/>
  <c r="M351" i="8"/>
  <c r="L351" i="8"/>
  <c r="K351" i="8"/>
  <c r="J351" i="8"/>
  <c r="I351" i="8"/>
  <c r="H351" i="8"/>
  <c r="G351" i="8"/>
  <c r="F351" i="8"/>
  <c r="E351" i="8"/>
  <c r="D351" i="8"/>
  <c r="C351" i="8"/>
  <c r="B351" i="8"/>
  <c r="A351" i="8"/>
  <c r="P350" i="8"/>
  <c r="O350" i="8"/>
  <c r="N350" i="8"/>
  <c r="M350" i="8"/>
  <c r="L350" i="8"/>
  <c r="K350" i="8"/>
  <c r="J350" i="8"/>
  <c r="I350" i="8"/>
  <c r="H350" i="8"/>
  <c r="G350" i="8"/>
  <c r="F350" i="8"/>
  <c r="E350" i="8"/>
  <c r="D350" i="8"/>
  <c r="C350" i="8"/>
  <c r="B350" i="8"/>
  <c r="A350" i="8"/>
  <c r="P349" i="8"/>
  <c r="O349" i="8"/>
  <c r="N349" i="8"/>
  <c r="M349" i="8"/>
  <c r="L349" i="8"/>
  <c r="K349" i="8"/>
  <c r="J349" i="8"/>
  <c r="I349" i="8"/>
  <c r="H349" i="8"/>
  <c r="G349" i="8"/>
  <c r="F349" i="8"/>
  <c r="E349" i="8"/>
  <c r="D349" i="8"/>
  <c r="C349" i="8"/>
  <c r="B349" i="8"/>
  <c r="A349" i="8"/>
  <c r="P348" i="8"/>
  <c r="O348" i="8"/>
  <c r="N348" i="8"/>
  <c r="M348" i="8"/>
  <c r="L348" i="8"/>
  <c r="K348" i="8"/>
  <c r="J348" i="8"/>
  <c r="I348" i="8"/>
  <c r="H348" i="8"/>
  <c r="G348" i="8"/>
  <c r="F348" i="8"/>
  <c r="E348" i="8"/>
  <c r="D348" i="8"/>
  <c r="C348" i="8"/>
  <c r="B348" i="8"/>
  <c r="A348" i="8"/>
  <c r="P347" i="8"/>
  <c r="O347" i="8"/>
  <c r="N347" i="8"/>
  <c r="M347" i="8"/>
  <c r="L347" i="8"/>
  <c r="K347" i="8"/>
  <c r="J347" i="8"/>
  <c r="I347" i="8"/>
  <c r="H347" i="8"/>
  <c r="G347" i="8"/>
  <c r="F347" i="8"/>
  <c r="E347" i="8"/>
  <c r="D347" i="8"/>
  <c r="C347" i="8"/>
  <c r="B347" i="8"/>
  <c r="A347" i="8"/>
  <c r="P346" i="8"/>
  <c r="O346" i="8"/>
  <c r="N346" i="8"/>
  <c r="M346" i="8"/>
  <c r="L346" i="8"/>
  <c r="K346" i="8"/>
  <c r="J346" i="8"/>
  <c r="I346" i="8"/>
  <c r="H346" i="8"/>
  <c r="G346" i="8"/>
  <c r="F346" i="8"/>
  <c r="E346" i="8"/>
  <c r="D346" i="8"/>
  <c r="C346" i="8"/>
  <c r="B346" i="8"/>
  <c r="A346" i="8"/>
  <c r="P345" i="8"/>
  <c r="O345" i="8"/>
  <c r="N345" i="8"/>
  <c r="M345" i="8"/>
  <c r="L345" i="8"/>
  <c r="K345" i="8"/>
  <c r="J345" i="8"/>
  <c r="I345" i="8"/>
  <c r="H345" i="8"/>
  <c r="G345" i="8"/>
  <c r="F345" i="8"/>
  <c r="E345" i="8"/>
  <c r="D345" i="8"/>
  <c r="C345" i="8"/>
  <c r="B345" i="8"/>
  <c r="A345" i="8"/>
  <c r="P344" i="8"/>
  <c r="O344" i="8"/>
  <c r="N344" i="8"/>
  <c r="M344" i="8"/>
  <c r="L344" i="8"/>
  <c r="K344" i="8"/>
  <c r="J344" i="8"/>
  <c r="I344" i="8"/>
  <c r="H344" i="8"/>
  <c r="G344" i="8"/>
  <c r="F344" i="8"/>
  <c r="E344" i="8"/>
  <c r="D344" i="8"/>
  <c r="C344" i="8"/>
  <c r="B344" i="8"/>
  <c r="A344" i="8"/>
  <c r="P343" i="8"/>
  <c r="O343" i="8"/>
  <c r="N343" i="8"/>
  <c r="M343" i="8"/>
  <c r="L343" i="8"/>
  <c r="K343" i="8"/>
  <c r="J343" i="8"/>
  <c r="I343" i="8"/>
  <c r="H343" i="8"/>
  <c r="G343" i="8"/>
  <c r="F343" i="8"/>
  <c r="E343" i="8"/>
  <c r="D343" i="8"/>
  <c r="C343" i="8"/>
  <c r="B343" i="8"/>
  <c r="A343" i="8"/>
  <c r="P342" i="8"/>
  <c r="O342" i="8"/>
  <c r="N342" i="8"/>
  <c r="M342" i="8"/>
  <c r="L342" i="8"/>
  <c r="K342" i="8"/>
  <c r="J342" i="8"/>
  <c r="I342" i="8"/>
  <c r="H342" i="8"/>
  <c r="G342" i="8"/>
  <c r="F342" i="8"/>
  <c r="E342" i="8"/>
  <c r="D342" i="8"/>
  <c r="C342" i="8"/>
  <c r="B342" i="8"/>
  <c r="A342" i="8"/>
  <c r="P341" i="8"/>
  <c r="O341" i="8"/>
  <c r="N341" i="8"/>
  <c r="M341" i="8"/>
  <c r="L341" i="8"/>
  <c r="K341" i="8"/>
  <c r="J341" i="8"/>
  <c r="I341" i="8"/>
  <c r="H341" i="8"/>
  <c r="G341" i="8"/>
  <c r="F341" i="8"/>
  <c r="E341" i="8"/>
  <c r="D341" i="8"/>
  <c r="C341" i="8"/>
  <c r="B341" i="8"/>
  <c r="A341" i="8"/>
  <c r="P340" i="8"/>
  <c r="O340" i="8"/>
  <c r="N340" i="8"/>
  <c r="M340" i="8"/>
  <c r="L340" i="8"/>
  <c r="K340" i="8"/>
  <c r="J340" i="8"/>
  <c r="I340" i="8"/>
  <c r="H340" i="8"/>
  <c r="G340" i="8"/>
  <c r="F340" i="8"/>
  <c r="E340" i="8"/>
  <c r="D340" i="8"/>
  <c r="C340" i="8"/>
  <c r="B340" i="8"/>
  <c r="A340" i="8"/>
  <c r="P339" i="8"/>
  <c r="O339" i="8"/>
  <c r="N339" i="8"/>
  <c r="M339" i="8"/>
  <c r="L339" i="8"/>
  <c r="K339" i="8"/>
  <c r="J339" i="8"/>
  <c r="I339" i="8"/>
  <c r="H339" i="8"/>
  <c r="G339" i="8"/>
  <c r="F339" i="8"/>
  <c r="E339" i="8"/>
  <c r="D339" i="8"/>
  <c r="C339" i="8"/>
  <c r="B339" i="8"/>
  <c r="A339" i="8"/>
  <c r="P338" i="8"/>
  <c r="O338" i="8"/>
  <c r="N338" i="8"/>
  <c r="M338" i="8"/>
  <c r="L338" i="8"/>
  <c r="K338" i="8"/>
  <c r="J338" i="8"/>
  <c r="I338" i="8"/>
  <c r="H338" i="8"/>
  <c r="G338" i="8"/>
  <c r="F338" i="8"/>
  <c r="E338" i="8"/>
  <c r="D338" i="8"/>
  <c r="C338" i="8"/>
  <c r="B338" i="8"/>
  <c r="A338" i="8"/>
  <c r="P337" i="8"/>
  <c r="O337" i="8"/>
  <c r="N337" i="8"/>
  <c r="M337" i="8"/>
  <c r="L337" i="8"/>
  <c r="K337" i="8"/>
  <c r="J337" i="8"/>
  <c r="I337" i="8"/>
  <c r="H337" i="8"/>
  <c r="G337" i="8"/>
  <c r="F337" i="8"/>
  <c r="E337" i="8"/>
  <c r="D337" i="8"/>
  <c r="C337" i="8"/>
  <c r="B337" i="8"/>
  <c r="A337" i="8"/>
  <c r="P336" i="8"/>
  <c r="O336" i="8"/>
  <c r="N336" i="8"/>
  <c r="M336" i="8"/>
  <c r="L336" i="8"/>
  <c r="K336" i="8"/>
  <c r="J336" i="8"/>
  <c r="I336" i="8"/>
  <c r="H336" i="8"/>
  <c r="G336" i="8"/>
  <c r="F336" i="8"/>
  <c r="E336" i="8"/>
  <c r="D336" i="8"/>
  <c r="C336" i="8"/>
  <c r="B336" i="8"/>
  <c r="A336" i="8"/>
  <c r="P335" i="8"/>
  <c r="O335" i="8"/>
  <c r="N335" i="8"/>
  <c r="M335" i="8"/>
  <c r="L335" i="8"/>
  <c r="K335" i="8"/>
  <c r="J335" i="8"/>
  <c r="I335" i="8"/>
  <c r="H335" i="8"/>
  <c r="G335" i="8"/>
  <c r="F335" i="8"/>
  <c r="E335" i="8"/>
  <c r="D335" i="8"/>
  <c r="C335" i="8"/>
  <c r="B335" i="8"/>
  <c r="A335" i="8"/>
  <c r="P334" i="8"/>
  <c r="O334" i="8"/>
  <c r="N334" i="8"/>
  <c r="M334" i="8"/>
  <c r="L334" i="8"/>
  <c r="K334" i="8"/>
  <c r="J334" i="8"/>
  <c r="I334" i="8"/>
  <c r="H334" i="8"/>
  <c r="G334" i="8"/>
  <c r="F334" i="8"/>
  <c r="E334" i="8"/>
  <c r="D334" i="8"/>
  <c r="C334" i="8"/>
  <c r="B334" i="8"/>
  <c r="A334" i="8"/>
  <c r="P333" i="8"/>
  <c r="O333" i="8"/>
  <c r="N333" i="8"/>
  <c r="M333" i="8"/>
  <c r="L333" i="8"/>
  <c r="K333" i="8"/>
  <c r="J333" i="8"/>
  <c r="I333" i="8"/>
  <c r="H333" i="8"/>
  <c r="G333" i="8"/>
  <c r="F333" i="8"/>
  <c r="E333" i="8"/>
  <c r="D333" i="8"/>
  <c r="C333" i="8"/>
  <c r="B333" i="8"/>
  <c r="A333" i="8"/>
  <c r="P332" i="8"/>
  <c r="O332" i="8"/>
  <c r="N332" i="8"/>
  <c r="M332" i="8"/>
  <c r="L332" i="8"/>
  <c r="K332" i="8"/>
  <c r="J332" i="8"/>
  <c r="I332" i="8"/>
  <c r="H332" i="8"/>
  <c r="G332" i="8"/>
  <c r="F332" i="8"/>
  <c r="E332" i="8"/>
  <c r="D332" i="8"/>
  <c r="C332" i="8"/>
  <c r="B332" i="8"/>
  <c r="A332" i="8"/>
  <c r="P331" i="8"/>
  <c r="O331" i="8"/>
  <c r="N331" i="8"/>
  <c r="M331" i="8"/>
  <c r="L331" i="8"/>
  <c r="K331" i="8"/>
  <c r="J331" i="8"/>
  <c r="I331" i="8"/>
  <c r="H331" i="8"/>
  <c r="G331" i="8"/>
  <c r="F331" i="8"/>
  <c r="E331" i="8"/>
  <c r="D331" i="8"/>
  <c r="C331" i="8"/>
  <c r="B331" i="8"/>
  <c r="A331" i="8"/>
  <c r="P330" i="8"/>
  <c r="O330" i="8"/>
  <c r="N330" i="8"/>
  <c r="M330" i="8"/>
  <c r="L330" i="8"/>
  <c r="K330" i="8"/>
  <c r="J330" i="8"/>
  <c r="I330" i="8"/>
  <c r="H330" i="8"/>
  <c r="G330" i="8"/>
  <c r="F330" i="8"/>
  <c r="E330" i="8"/>
  <c r="D330" i="8"/>
  <c r="C330" i="8"/>
  <c r="B330" i="8"/>
  <c r="A330" i="8"/>
  <c r="P329" i="8"/>
  <c r="O329" i="8"/>
  <c r="N329" i="8"/>
  <c r="M329" i="8"/>
  <c r="L329" i="8"/>
  <c r="K329" i="8"/>
  <c r="J329" i="8"/>
  <c r="I329" i="8"/>
  <c r="H329" i="8"/>
  <c r="G329" i="8"/>
  <c r="F329" i="8"/>
  <c r="E329" i="8"/>
  <c r="D329" i="8"/>
  <c r="C329" i="8"/>
  <c r="B329" i="8"/>
  <c r="A329" i="8"/>
  <c r="P328" i="8"/>
  <c r="O328" i="8"/>
  <c r="N328" i="8"/>
  <c r="M328" i="8"/>
  <c r="L328" i="8"/>
  <c r="K328" i="8"/>
  <c r="J328" i="8"/>
  <c r="I328" i="8"/>
  <c r="H328" i="8"/>
  <c r="G328" i="8"/>
  <c r="F328" i="8"/>
  <c r="E328" i="8"/>
  <c r="D328" i="8"/>
  <c r="C328" i="8"/>
  <c r="B328" i="8"/>
  <c r="A328" i="8"/>
  <c r="P327" i="8"/>
  <c r="O327" i="8"/>
  <c r="N327" i="8"/>
  <c r="M327" i="8"/>
  <c r="L327" i="8"/>
  <c r="K327" i="8"/>
  <c r="J327" i="8"/>
  <c r="I327" i="8"/>
  <c r="H327" i="8"/>
  <c r="G327" i="8"/>
  <c r="F327" i="8"/>
  <c r="E327" i="8"/>
  <c r="D327" i="8"/>
  <c r="C327" i="8"/>
  <c r="B327" i="8"/>
  <c r="A327" i="8"/>
  <c r="P326" i="8"/>
  <c r="O326" i="8"/>
  <c r="N326" i="8"/>
  <c r="M326" i="8"/>
  <c r="L326" i="8"/>
  <c r="K326" i="8"/>
  <c r="J326" i="8"/>
  <c r="I326" i="8"/>
  <c r="H326" i="8"/>
  <c r="G326" i="8"/>
  <c r="F326" i="8"/>
  <c r="E326" i="8"/>
  <c r="D326" i="8"/>
  <c r="C326" i="8"/>
  <c r="B326" i="8"/>
  <c r="A326" i="8"/>
  <c r="P325" i="8"/>
  <c r="O325" i="8"/>
  <c r="N325" i="8"/>
  <c r="M325" i="8"/>
  <c r="L325" i="8"/>
  <c r="K325" i="8"/>
  <c r="J325" i="8"/>
  <c r="I325" i="8"/>
  <c r="H325" i="8"/>
  <c r="G325" i="8"/>
  <c r="F325" i="8"/>
  <c r="E325" i="8"/>
  <c r="D325" i="8"/>
  <c r="C325" i="8"/>
  <c r="B325" i="8"/>
  <c r="A325" i="8"/>
  <c r="P324" i="8"/>
  <c r="O324" i="8"/>
  <c r="N324" i="8"/>
  <c r="M324" i="8"/>
  <c r="L324" i="8"/>
  <c r="K324" i="8"/>
  <c r="J324" i="8"/>
  <c r="I324" i="8"/>
  <c r="H324" i="8"/>
  <c r="G324" i="8"/>
  <c r="F324" i="8"/>
  <c r="E324" i="8"/>
  <c r="D324" i="8"/>
  <c r="C324" i="8"/>
  <c r="B324" i="8"/>
  <c r="A324" i="8"/>
  <c r="P323" i="8"/>
  <c r="O323" i="8"/>
  <c r="N323" i="8"/>
  <c r="M323" i="8"/>
  <c r="L323" i="8"/>
  <c r="K323" i="8"/>
  <c r="J323" i="8"/>
  <c r="I323" i="8"/>
  <c r="H323" i="8"/>
  <c r="G323" i="8"/>
  <c r="F323" i="8"/>
  <c r="E323" i="8"/>
  <c r="D323" i="8"/>
  <c r="C323" i="8"/>
  <c r="B323" i="8"/>
  <c r="A323" i="8"/>
  <c r="P322" i="8"/>
  <c r="O322" i="8"/>
  <c r="N322" i="8"/>
  <c r="M322" i="8"/>
  <c r="L322" i="8"/>
  <c r="K322" i="8"/>
  <c r="J322" i="8"/>
  <c r="I322" i="8"/>
  <c r="H322" i="8"/>
  <c r="G322" i="8"/>
  <c r="F322" i="8"/>
  <c r="E322" i="8"/>
  <c r="D322" i="8"/>
  <c r="C322" i="8"/>
  <c r="B322" i="8"/>
  <c r="A322" i="8"/>
  <c r="P321" i="8"/>
  <c r="O321" i="8"/>
  <c r="N321" i="8"/>
  <c r="M321" i="8"/>
  <c r="L321" i="8"/>
  <c r="K321" i="8"/>
  <c r="J321" i="8"/>
  <c r="I321" i="8"/>
  <c r="H321" i="8"/>
  <c r="G321" i="8"/>
  <c r="F321" i="8"/>
  <c r="E321" i="8"/>
  <c r="D321" i="8"/>
  <c r="C321" i="8"/>
  <c r="B321" i="8"/>
  <c r="A321" i="8"/>
  <c r="P320" i="8"/>
  <c r="O320" i="8"/>
  <c r="N320" i="8"/>
  <c r="M320" i="8"/>
  <c r="L320" i="8"/>
  <c r="K320" i="8"/>
  <c r="J320" i="8"/>
  <c r="I320" i="8"/>
  <c r="H320" i="8"/>
  <c r="G320" i="8"/>
  <c r="F320" i="8"/>
  <c r="E320" i="8"/>
  <c r="D320" i="8"/>
  <c r="C320" i="8"/>
  <c r="B320" i="8"/>
  <c r="A320" i="8"/>
  <c r="P319" i="8"/>
  <c r="O319" i="8"/>
  <c r="N319" i="8"/>
  <c r="M319" i="8"/>
  <c r="L319" i="8"/>
  <c r="K319" i="8"/>
  <c r="J319" i="8"/>
  <c r="I319" i="8"/>
  <c r="H319" i="8"/>
  <c r="G319" i="8"/>
  <c r="F319" i="8"/>
  <c r="E319" i="8"/>
  <c r="D319" i="8"/>
  <c r="C319" i="8"/>
  <c r="B319" i="8"/>
  <c r="A319" i="8"/>
  <c r="P318" i="8"/>
  <c r="O318" i="8"/>
  <c r="N318" i="8"/>
  <c r="M318" i="8"/>
  <c r="L318" i="8"/>
  <c r="K318" i="8"/>
  <c r="J318" i="8"/>
  <c r="I318" i="8"/>
  <c r="H318" i="8"/>
  <c r="G318" i="8"/>
  <c r="F318" i="8"/>
  <c r="E318" i="8"/>
  <c r="D318" i="8"/>
  <c r="C318" i="8"/>
  <c r="B318" i="8"/>
  <c r="A318" i="8"/>
  <c r="P317" i="8"/>
  <c r="O317" i="8"/>
  <c r="N317" i="8"/>
  <c r="M317" i="8"/>
  <c r="L317" i="8"/>
  <c r="K317" i="8"/>
  <c r="J317" i="8"/>
  <c r="I317" i="8"/>
  <c r="H317" i="8"/>
  <c r="G317" i="8"/>
  <c r="F317" i="8"/>
  <c r="E317" i="8"/>
  <c r="D317" i="8"/>
  <c r="C317" i="8"/>
  <c r="B317" i="8"/>
  <c r="A317" i="8"/>
  <c r="P316" i="8"/>
  <c r="O316" i="8"/>
  <c r="N316" i="8"/>
  <c r="M316" i="8"/>
  <c r="L316" i="8"/>
  <c r="K316" i="8"/>
  <c r="J316" i="8"/>
  <c r="I316" i="8"/>
  <c r="H316" i="8"/>
  <c r="G316" i="8"/>
  <c r="F316" i="8"/>
  <c r="E316" i="8"/>
  <c r="D316" i="8"/>
  <c r="C316" i="8"/>
  <c r="B316" i="8"/>
  <c r="A316" i="8"/>
  <c r="P315" i="8"/>
  <c r="O315" i="8"/>
  <c r="N315" i="8"/>
  <c r="M315" i="8"/>
  <c r="L315" i="8"/>
  <c r="K315" i="8"/>
  <c r="J315" i="8"/>
  <c r="I315" i="8"/>
  <c r="H315" i="8"/>
  <c r="G315" i="8"/>
  <c r="F315" i="8"/>
  <c r="E315" i="8"/>
  <c r="D315" i="8"/>
  <c r="C315" i="8"/>
  <c r="B315" i="8"/>
  <c r="A315" i="8"/>
  <c r="P314" i="8"/>
  <c r="O314" i="8"/>
  <c r="N314" i="8"/>
  <c r="M314" i="8"/>
  <c r="L314" i="8"/>
  <c r="K314" i="8"/>
  <c r="J314" i="8"/>
  <c r="I314" i="8"/>
  <c r="H314" i="8"/>
  <c r="G314" i="8"/>
  <c r="F314" i="8"/>
  <c r="E314" i="8"/>
  <c r="D314" i="8"/>
  <c r="C314" i="8"/>
  <c r="B314" i="8"/>
  <c r="A314" i="8"/>
  <c r="P313" i="8"/>
  <c r="O313" i="8"/>
  <c r="N313" i="8"/>
  <c r="M313" i="8"/>
  <c r="L313" i="8"/>
  <c r="K313" i="8"/>
  <c r="J313" i="8"/>
  <c r="I313" i="8"/>
  <c r="H313" i="8"/>
  <c r="G313" i="8"/>
  <c r="F313" i="8"/>
  <c r="E313" i="8"/>
  <c r="D313" i="8"/>
  <c r="C313" i="8"/>
  <c r="B313" i="8"/>
  <c r="A313" i="8"/>
  <c r="P312" i="8"/>
  <c r="O312" i="8"/>
  <c r="N312" i="8"/>
  <c r="M312" i="8"/>
  <c r="L312" i="8"/>
  <c r="K312" i="8"/>
  <c r="J312" i="8"/>
  <c r="I312" i="8"/>
  <c r="H312" i="8"/>
  <c r="G312" i="8"/>
  <c r="F312" i="8"/>
  <c r="E312" i="8"/>
  <c r="D312" i="8"/>
  <c r="C312" i="8"/>
  <c r="B312" i="8"/>
  <c r="A312" i="8"/>
  <c r="P311" i="8"/>
  <c r="O311" i="8"/>
  <c r="N311" i="8"/>
  <c r="M311" i="8"/>
  <c r="L311" i="8"/>
  <c r="K311" i="8"/>
  <c r="J311" i="8"/>
  <c r="I311" i="8"/>
  <c r="H311" i="8"/>
  <c r="G311" i="8"/>
  <c r="F311" i="8"/>
  <c r="E311" i="8"/>
  <c r="D311" i="8"/>
  <c r="C311" i="8"/>
  <c r="B311" i="8"/>
  <c r="A311" i="8"/>
  <c r="P310" i="8"/>
  <c r="O310" i="8"/>
  <c r="N310" i="8"/>
  <c r="M310" i="8"/>
  <c r="L310" i="8"/>
  <c r="K310" i="8"/>
  <c r="J310" i="8"/>
  <c r="I310" i="8"/>
  <c r="H310" i="8"/>
  <c r="G310" i="8"/>
  <c r="F310" i="8"/>
  <c r="E310" i="8"/>
  <c r="D310" i="8"/>
  <c r="C310" i="8"/>
  <c r="B310" i="8"/>
  <c r="A310" i="8"/>
  <c r="P309" i="8"/>
  <c r="O309" i="8"/>
  <c r="N309" i="8"/>
  <c r="M309" i="8"/>
  <c r="L309" i="8"/>
  <c r="K309" i="8"/>
  <c r="J309" i="8"/>
  <c r="I309" i="8"/>
  <c r="H309" i="8"/>
  <c r="G309" i="8"/>
  <c r="F309" i="8"/>
  <c r="E309" i="8"/>
  <c r="D309" i="8"/>
  <c r="C309" i="8"/>
  <c r="B309" i="8"/>
  <c r="A309" i="8"/>
  <c r="P308" i="8"/>
  <c r="O308" i="8"/>
  <c r="N308" i="8"/>
  <c r="M308" i="8"/>
  <c r="L308" i="8"/>
  <c r="K308" i="8"/>
  <c r="J308" i="8"/>
  <c r="I308" i="8"/>
  <c r="H308" i="8"/>
  <c r="G308" i="8"/>
  <c r="F308" i="8"/>
  <c r="E308" i="8"/>
  <c r="D308" i="8"/>
  <c r="C308" i="8"/>
  <c r="B308" i="8"/>
  <c r="A308" i="8"/>
  <c r="P307" i="8"/>
  <c r="O307" i="8"/>
  <c r="N307" i="8"/>
  <c r="M307" i="8"/>
  <c r="L307" i="8"/>
  <c r="K307" i="8"/>
  <c r="J307" i="8"/>
  <c r="I307" i="8"/>
  <c r="H307" i="8"/>
  <c r="G307" i="8"/>
  <c r="F307" i="8"/>
  <c r="E307" i="8"/>
  <c r="D307" i="8"/>
  <c r="C307" i="8"/>
  <c r="B307" i="8"/>
  <c r="A307" i="8"/>
  <c r="P306" i="8"/>
  <c r="O306" i="8"/>
  <c r="N306" i="8"/>
  <c r="M306" i="8"/>
  <c r="L306" i="8"/>
  <c r="K306" i="8"/>
  <c r="J306" i="8"/>
  <c r="I306" i="8"/>
  <c r="H306" i="8"/>
  <c r="G306" i="8"/>
  <c r="F306" i="8"/>
  <c r="E306" i="8"/>
  <c r="D306" i="8"/>
  <c r="C306" i="8"/>
  <c r="B306" i="8"/>
  <c r="A306" i="8"/>
  <c r="P305" i="8"/>
  <c r="O305" i="8"/>
  <c r="N305" i="8"/>
  <c r="M305" i="8"/>
  <c r="L305" i="8"/>
  <c r="K305" i="8"/>
  <c r="J305" i="8"/>
  <c r="I305" i="8"/>
  <c r="H305" i="8"/>
  <c r="G305" i="8"/>
  <c r="F305" i="8"/>
  <c r="E305" i="8"/>
  <c r="D305" i="8"/>
  <c r="C305" i="8"/>
  <c r="B305" i="8"/>
  <c r="A305" i="8"/>
  <c r="P304" i="8"/>
  <c r="O304" i="8"/>
  <c r="N304" i="8"/>
  <c r="M304" i="8"/>
  <c r="L304" i="8"/>
  <c r="K304" i="8"/>
  <c r="J304" i="8"/>
  <c r="I304" i="8"/>
  <c r="H304" i="8"/>
  <c r="G304" i="8"/>
  <c r="F304" i="8"/>
  <c r="E304" i="8"/>
  <c r="D304" i="8"/>
  <c r="C304" i="8"/>
  <c r="B304" i="8"/>
  <c r="A304" i="8"/>
  <c r="P303" i="8"/>
  <c r="O303" i="8"/>
  <c r="N303" i="8"/>
  <c r="M303" i="8"/>
  <c r="L303" i="8"/>
  <c r="K303" i="8"/>
  <c r="J303" i="8"/>
  <c r="I303" i="8"/>
  <c r="H303" i="8"/>
  <c r="G303" i="8"/>
  <c r="F303" i="8"/>
  <c r="E303" i="8"/>
  <c r="D303" i="8"/>
  <c r="C303" i="8"/>
  <c r="B303" i="8"/>
  <c r="A303" i="8"/>
  <c r="P302" i="8"/>
  <c r="O302" i="8"/>
  <c r="N302" i="8"/>
  <c r="M302" i="8"/>
  <c r="L302" i="8"/>
  <c r="K302" i="8"/>
  <c r="J302" i="8"/>
  <c r="I302" i="8"/>
  <c r="H302" i="8"/>
  <c r="G302" i="8"/>
  <c r="F302" i="8"/>
  <c r="E302" i="8"/>
  <c r="D302" i="8"/>
  <c r="C302" i="8"/>
  <c r="B302" i="8"/>
  <c r="A302" i="8"/>
  <c r="P301" i="8"/>
  <c r="O301" i="8"/>
  <c r="N301" i="8"/>
  <c r="M301" i="8"/>
  <c r="L301" i="8"/>
  <c r="K301" i="8"/>
  <c r="J301" i="8"/>
  <c r="I301" i="8"/>
  <c r="H301" i="8"/>
  <c r="G301" i="8"/>
  <c r="F301" i="8"/>
  <c r="E301" i="8"/>
  <c r="D301" i="8"/>
  <c r="C301" i="8"/>
  <c r="B301" i="8"/>
  <c r="A301" i="8"/>
  <c r="P300" i="8"/>
  <c r="O300" i="8"/>
  <c r="N300" i="8"/>
  <c r="M300" i="8"/>
  <c r="L300" i="8"/>
  <c r="K300" i="8"/>
  <c r="J300" i="8"/>
  <c r="I300" i="8"/>
  <c r="H300" i="8"/>
  <c r="G300" i="8"/>
  <c r="F300" i="8"/>
  <c r="E300" i="8"/>
  <c r="D300" i="8"/>
  <c r="C300" i="8"/>
  <c r="B300" i="8"/>
  <c r="A300" i="8"/>
  <c r="P299" i="8"/>
  <c r="O299" i="8"/>
  <c r="N299" i="8"/>
  <c r="M299" i="8"/>
  <c r="L299" i="8"/>
  <c r="K299" i="8"/>
  <c r="J299" i="8"/>
  <c r="I299" i="8"/>
  <c r="H299" i="8"/>
  <c r="G299" i="8"/>
  <c r="F299" i="8"/>
  <c r="E299" i="8"/>
  <c r="D299" i="8"/>
  <c r="C299" i="8"/>
  <c r="B299" i="8"/>
  <c r="A299" i="8"/>
  <c r="P298" i="8"/>
  <c r="O298" i="8"/>
  <c r="N298" i="8"/>
  <c r="M298" i="8"/>
  <c r="L298" i="8"/>
  <c r="K298" i="8"/>
  <c r="J298" i="8"/>
  <c r="I298" i="8"/>
  <c r="H298" i="8"/>
  <c r="G298" i="8"/>
  <c r="F298" i="8"/>
  <c r="E298" i="8"/>
  <c r="D298" i="8"/>
  <c r="C298" i="8"/>
  <c r="B298" i="8"/>
  <c r="A298" i="8"/>
  <c r="P297" i="8"/>
  <c r="O297" i="8"/>
  <c r="N297" i="8"/>
  <c r="M297" i="8"/>
  <c r="L297" i="8"/>
  <c r="K297" i="8"/>
  <c r="J297" i="8"/>
  <c r="I297" i="8"/>
  <c r="H297" i="8"/>
  <c r="G297" i="8"/>
  <c r="F297" i="8"/>
  <c r="E297" i="8"/>
  <c r="D297" i="8"/>
  <c r="C297" i="8"/>
  <c r="B297" i="8"/>
  <c r="A297" i="8"/>
  <c r="P296" i="8"/>
  <c r="O296" i="8"/>
  <c r="N296" i="8"/>
  <c r="M296" i="8"/>
  <c r="L296" i="8"/>
  <c r="K296" i="8"/>
  <c r="J296" i="8"/>
  <c r="I296" i="8"/>
  <c r="H296" i="8"/>
  <c r="G296" i="8"/>
  <c r="F296" i="8"/>
  <c r="E296" i="8"/>
  <c r="D296" i="8"/>
  <c r="C296" i="8"/>
  <c r="B296" i="8"/>
  <c r="A296" i="8"/>
  <c r="P295" i="8"/>
  <c r="O295" i="8"/>
  <c r="N295" i="8"/>
  <c r="M295" i="8"/>
  <c r="L295" i="8"/>
  <c r="K295" i="8"/>
  <c r="J295" i="8"/>
  <c r="I295" i="8"/>
  <c r="H295" i="8"/>
  <c r="G295" i="8"/>
  <c r="F295" i="8"/>
  <c r="E295" i="8"/>
  <c r="D295" i="8"/>
  <c r="C295" i="8"/>
  <c r="B295" i="8"/>
  <c r="A295" i="8"/>
  <c r="P294" i="8"/>
  <c r="O294" i="8"/>
  <c r="N294" i="8"/>
  <c r="M294" i="8"/>
  <c r="L294" i="8"/>
  <c r="K294" i="8"/>
  <c r="J294" i="8"/>
  <c r="I294" i="8"/>
  <c r="H294" i="8"/>
  <c r="G294" i="8"/>
  <c r="F294" i="8"/>
  <c r="E294" i="8"/>
  <c r="D294" i="8"/>
  <c r="C294" i="8"/>
  <c r="B294" i="8"/>
  <c r="A294" i="8"/>
  <c r="P293" i="8"/>
  <c r="O293" i="8"/>
  <c r="N293" i="8"/>
  <c r="M293" i="8"/>
  <c r="L293" i="8"/>
  <c r="K293" i="8"/>
  <c r="J293" i="8"/>
  <c r="I293" i="8"/>
  <c r="H293" i="8"/>
  <c r="G293" i="8"/>
  <c r="F293" i="8"/>
  <c r="E293" i="8"/>
  <c r="D293" i="8"/>
  <c r="C293" i="8"/>
  <c r="B293" i="8"/>
  <c r="A293" i="8"/>
  <c r="P292" i="8"/>
  <c r="O292" i="8"/>
  <c r="N292" i="8"/>
  <c r="M292" i="8"/>
  <c r="L292" i="8"/>
  <c r="K292" i="8"/>
  <c r="J292" i="8"/>
  <c r="I292" i="8"/>
  <c r="H292" i="8"/>
  <c r="G292" i="8"/>
  <c r="F292" i="8"/>
  <c r="E292" i="8"/>
  <c r="D292" i="8"/>
  <c r="C292" i="8"/>
  <c r="B292" i="8"/>
  <c r="A292" i="8"/>
  <c r="P291" i="8"/>
  <c r="O291" i="8"/>
  <c r="N291" i="8"/>
  <c r="M291" i="8"/>
  <c r="L291" i="8"/>
  <c r="K291" i="8"/>
  <c r="J291" i="8"/>
  <c r="I291" i="8"/>
  <c r="H291" i="8"/>
  <c r="G291" i="8"/>
  <c r="F291" i="8"/>
  <c r="E291" i="8"/>
  <c r="D291" i="8"/>
  <c r="C291" i="8"/>
  <c r="B291" i="8"/>
  <c r="A291" i="8"/>
  <c r="P290" i="8"/>
  <c r="O290" i="8"/>
  <c r="N290" i="8"/>
  <c r="M290" i="8"/>
  <c r="L290" i="8"/>
  <c r="K290" i="8"/>
  <c r="J290" i="8"/>
  <c r="I290" i="8"/>
  <c r="H290" i="8"/>
  <c r="G290" i="8"/>
  <c r="F290" i="8"/>
  <c r="E290" i="8"/>
  <c r="D290" i="8"/>
  <c r="C290" i="8"/>
  <c r="B290" i="8"/>
  <c r="A290" i="8"/>
  <c r="P289" i="8"/>
  <c r="O289" i="8"/>
  <c r="N289" i="8"/>
  <c r="M289" i="8"/>
  <c r="L289" i="8"/>
  <c r="K289" i="8"/>
  <c r="J289" i="8"/>
  <c r="I289" i="8"/>
  <c r="H289" i="8"/>
  <c r="G289" i="8"/>
  <c r="F289" i="8"/>
  <c r="E289" i="8"/>
  <c r="D289" i="8"/>
  <c r="C289" i="8"/>
  <c r="B289" i="8"/>
  <c r="A289" i="8"/>
  <c r="P288" i="8"/>
  <c r="O288" i="8"/>
  <c r="N288" i="8"/>
  <c r="M288" i="8"/>
  <c r="L288" i="8"/>
  <c r="K288" i="8"/>
  <c r="J288" i="8"/>
  <c r="I288" i="8"/>
  <c r="H288" i="8"/>
  <c r="G288" i="8"/>
  <c r="F288" i="8"/>
  <c r="E288" i="8"/>
  <c r="D288" i="8"/>
  <c r="C288" i="8"/>
  <c r="B288" i="8"/>
  <c r="A288" i="8"/>
  <c r="P287" i="8"/>
  <c r="O287" i="8"/>
  <c r="N287" i="8"/>
  <c r="M287" i="8"/>
  <c r="L287" i="8"/>
  <c r="K287" i="8"/>
  <c r="J287" i="8"/>
  <c r="I287" i="8"/>
  <c r="H287" i="8"/>
  <c r="G287" i="8"/>
  <c r="F287" i="8"/>
  <c r="E287" i="8"/>
  <c r="D287" i="8"/>
  <c r="C287" i="8"/>
  <c r="B287" i="8"/>
  <c r="A287" i="8"/>
  <c r="P286" i="8"/>
  <c r="O286" i="8"/>
  <c r="N286" i="8"/>
  <c r="M286" i="8"/>
  <c r="L286" i="8"/>
  <c r="K286" i="8"/>
  <c r="J286" i="8"/>
  <c r="I286" i="8"/>
  <c r="H286" i="8"/>
  <c r="G286" i="8"/>
  <c r="F286" i="8"/>
  <c r="E286" i="8"/>
  <c r="D286" i="8"/>
  <c r="C286" i="8"/>
  <c r="B286" i="8"/>
  <c r="A286" i="8"/>
  <c r="P285" i="8"/>
  <c r="O285" i="8"/>
  <c r="N285" i="8"/>
  <c r="M285" i="8"/>
  <c r="L285" i="8"/>
  <c r="K285" i="8"/>
  <c r="J285" i="8"/>
  <c r="I285" i="8"/>
  <c r="H285" i="8"/>
  <c r="G285" i="8"/>
  <c r="F285" i="8"/>
  <c r="E285" i="8"/>
  <c r="D285" i="8"/>
  <c r="C285" i="8"/>
  <c r="B285" i="8"/>
  <c r="A285" i="8"/>
  <c r="P284" i="8"/>
  <c r="O284" i="8"/>
  <c r="N284" i="8"/>
  <c r="M284" i="8"/>
  <c r="L284" i="8"/>
  <c r="K284" i="8"/>
  <c r="J284" i="8"/>
  <c r="I284" i="8"/>
  <c r="H284" i="8"/>
  <c r="G284" i="8"/>
  <c r="F284" i="8"/>
  <c r="E284" i="8"/>
  <c r="D284" i="8"/>
  <c r="C284" i="8"/>
  <c r="B284" i="8"/>
  <c r="A284" i="8"/>
  <c r="P283" i="8"/>
  <c r="O283" i="8"/>
  <c r="N283" i="8"/>
  <c r="M283" i="8"/>
  <c r="L283" i="8"/>
  <c r="K283" i="8"/>
  <c r="J283" i="8"/>
  <c r="I283" i="8"/>
  <c r="H283" i="8"/>
  <c r="G283" i="8"/>
  <c r="F283" i="8"/>
  <c r="E283" i="8"/>
  <c r="D283" i="8"/>
  <c r="C283" i="8"/>
  <c r="B283" i="8"/>
  <c r="A283" i="8"/>
  <c r="P282" i="8"/>
  <c r="O282" i="8"/>
  <c r="N282" i="8"/>
  <c r="M282" i="8"/>
  <c r="L282" i="8"/>
  <c r="K282" i="8"/>
  <c r="J282" i="8"/>
  <c r="I282" i="8"/>
  <c r="H282" i="8"/>
  <c r="G282" i="8"/>
  <c r="F282" i="8"/>
  <c r="E282" i="8"/>
  <c r="D282" i="8"/>
  <c r="C282" i="8"/>
  <c r="B282" i="8"/>
  <c r="A282" i="8"/>
  <c r="P281" i="8"/>
  <c r="O281" i="8"/>
  <c r="N281" i="8"/>
  <c r="M281" i="8"/>
  <c r="L281" i="8"/>
  <c r="K281" i="8"/>
  <c r="J281" i="8"/>
  <c r="I281" i="8"/>
  <c r="H281" i="8"/>
  <c r="G281" i="8"/>
  <c r="F281" i="8"/>
  <c r="E281" i="8"/>
  <c r="D281" i="8"/>
  <c r="C281" i="8"/>
  <c r="B281" i="8"/>
  <c r="A281" i="8"/>
  <c r="P280" i="8"/>
  <c r="O280" i="8"/>
  <c r="N280" i="8"/>
  <c r="M280" i="8"/>
  <c r="L280" i="8"/>
  <c r="K280" i="8"/>
  <c r="J280" i="8"/>
  <c r="I280" i="8"/>
  <c r="H280" i="8"/>
  <c r="G280" i="8"/>
  <c r="F280" i="8"/>
  <c r="E280" i="8"/>
  <c r="D280" i="8"/>
  <c r="C280" i="8"/>
  <c r="B280" i="8"/>
  <c r="A280" i="8"/>
  <c r="P279" i="8"/>
  <c r="O279" i="8"/>
  <c r="N279" i="8"/>
  <c r="M279" i="8"/>
  <c r="L279" i="8"/>
  <c r="K279" i="8"/>
  <c r="J279" i="8"/>
  <c r="I279" i="8"/>
  <c r="H279" i="8"/>
  <c r="G279" i="8"/>
  <c r="F279" i="8"/>
  <c r="E279" i="8"/>
  <c r="D279" i="8"/>
  <c r="C279" i="8"/>
  <c r="B279" i="8"/>
  <c r="A279" i="8"/>
  <c r="P278" i="8"/>
  <c r="O278" i="8"/>
  <c r="N278" i="8"/>
  <c r="M278" i="8"/>
  <c r="L278" i="8"/>
  <c r="K278" i="8"/>
  <c r="J278" i="8"/>
  <c r="I278" i="8"/>
  <c r="H278" i="8"/>
  <c r="G278" i="8"/>
  <c r="F278" i="8"/>
  <c r="E278" i="8"/>
  <c r="D278" i="8"/>
  <c r="C278" i="8"/>
  <c r="B278" i="8"/>
  <c r="A278" i="8"/>
  <c r="P277" i="8"/>
  <c r="O277" i="8"/>
  <c r="N277" i="8"/>
  <c r="M277" i="8"/>
  <c r="L277" i="8"/>
  <c r="K277" i="8"/>
  <c r="J277" i="8"/>
  <c r="I277" i="8"/>
  <c r="H277" i="8"/>
  <c r="G277" i="8"/>
  <c r="F277" i="8"/>
  <c r="E277" i="8"/>
  <c r="D277" i="8"/>
  <c r="C277" i="8"/>
  <c r="B277" i="8"/>
  <c r="A277" i="8"/>
  <c r="P276" i="8"/>
  <c r="O276" i="8"/>
  <c r="N276" i="8"/>
  <c r="M276" i="8"/>
  <c r="L276" i="8"/>
  <c r="K276" i="8"/>
  <c r="J276" i="8"/>
  <c r="I276" i="8"/>
  <c r="H276" i="8"/>
  <c r="G276" i="8"/>
  <c r="F276" i="8"/>
  <c r="E276" i="8"/>
  <c r="D276" i="8"/>
  <c r="C276" i="8"/>
  <c r="B276" i="8"/>
  <c r="A276" i="8"/>
  <c r="P275" i="8"/>
  <c r="O275" i="8"/>
  <c r="N275" i="8"/>
  <c r="M275" i="8"/>
  <c r="L275" i="8"/>
  <c r="K275" i="8"/>
  <c r="J275" i="8"/>
  <c r="I275" i="8"/>
  <c r="H275" i="8"/>
  <c r="G275" i="8"/>
  <c r="F275" i="8"/>
  <c r="E275" i="8"/>
  <c r="D275" i="8"/>
  <c r="C275" i="8"/>
  <c r="B275" i="8"/>
  <c r="A275" i="8"/>
  <c r="P274" i="8"/>
  <c r="O274" i="8"/>
  <c r="N274" i="8"/>
  <c r="M274" i="8"/>
  <c r="L274" i="8"/>
  <c r="K274" i="8"/>
  <c r="J274" i="8"/>
  <c r="I274" i="8"/>
  <c r="H274" i="8"/>
  <c r="G274" i="8"/>
  <c r="F274" i="8"/>
  <c r="E274" i="8"/>
  <c r="D274" i="8"/>
  <c r="C274" i="8"/>
  <c r="B274" i="8"/>
  <c r="A274" i="8"/>
  <c r="P273" i="8"/>
  <c r="O273" i="8"/>
  <c r="N273" i="8"/>
  <c r="M273" i="8"/>
  <c r="L273" i="8"/>
  <c r="K273" i="8"/>
  <c r="J273" i="8"/>
  <c r="I273" i="8"/>
  <c r="H273" i="8"/>
  <c r="G273" i="8"/>
  <c r="F273" i="8"/>
  <c r="E273" i="8"/>
  <c r="D273" i="8"/>
  <c r="C273" i="8"/>
  <c r="B273" i="8"/>
  <c r="A273" i="8"/>
  <c r="P272" i="8"/>
  <c r="O272" i="8"/>
  <c r="N272" i="8"/>
  <c r="M272" i="8"/>
  <c r="L272" i="8"/>
  <c r="K272" i="8"/>
  <c r="J272" i="8"/>
  <c r="I272" i="8"/>
  <c r="H272" i="8"/>
  <c r="G272" i="8"/>
  <c r="F272" i="8"/>
  <c r="E272" i="8"/>
  <c r="D272" i="8"/>
  <c r="C272" i="8"/>
  <c r="B272" i="8"/>
  <c r="A272" i="8"/>
  <c r="P271" i="8"/>
  <c r="O271" i="8"/>
  <c r="N271" i="8"/>
  <c r="M271" i="8"/>
  <c r="L271" i="8"/>
  <c r="K271" i="8"/>
  <c r="J271" i="8"/>
  <c r="I271" i="8"/>
  <c r="H271" i="8"/>
  <c r="G271" i="8"/>
  <c r="F271" i="8"/>
  <c r="E271" i="8"/>
  <c r="D271" i="8"/>
  <c r="C271" i="8"/>
  <c r="B271" i="8"/>
  <c r="A271" i="8"/>
  <c r="P270" i="8"/>
  <c r="O270" i="8"/>
  <c r="N270" i="8"/>
  <c r="M270" i="8"/>
  <c r="L270" i="8"/>
  <c r="K270" i="8"/>
  <c r="J270" i="8"/>
  <c r="I270" i="8"/>
  <c r="H270" i="8"/>
  <c r="G270" i="8"/>
  <c r="F270" i="8"/>
  <c r="E270" i="8"/>
  <c r="D270" i="8"/>
  <c r="C270" i="8"/>
  <c r="B270" i="8"/>
  <c r="A270" i="8"/>
  <c r="P269" i="8"/>
  <c r="O269" i="8"/>
  <c r="N269" i="8"/>
  <c r="M269" i="8"/>
  <c r="L269" i="8"/>
  <c r="K269" i="8"/>
  <c r="J269" i="8"/>
  <c r="I269" i="8"/>
  <c r="H269" i="8"/>
  <c r="G269" i="8"/>
  <c r="F269" i="8"/>
  <c r="E269" i="8"/>
  <c r="D269" i="8"/>
  <c r="C269" i="8"/>
  <c r="B269" i="8"/>
  <c r="A269" i="8"/>
  <c r="P268" i="8"/>
  <c r="O268" i="8"/>
  <c r="N268" i="8"/>
  <c r="M268" i="8"/>
  <c r="L268" i="8"/>
  <c r="K268" i="8"/>
  <c r="J268" i="8"/>
  <c r="I268" i="8"/>
  <c r="H268" i="8"/>
  <c r="G268" i="8"/>
  <c r="F268" i="8"/>
  <c r="E268" i="8"/>
  <c r="D268" i="8"/>
  <c r="C268" i="8"/>
  <c r="B268" i="8"/>
  <c r="A268" i="8"/>
  <c r="P267" i="8"/>
  <c r="O267" i="8"/>
  <c r="N267" i="8"/>
  <c r="M267" i="8"/>
  <c r="L267" i="8"/>
  <c r="K267" i="8"/>
  <c r="J267" i="8"/>
  <c r="I267" i="8"/>
  <c r="H267" i="8"/>
  <c r="G267" i="8"/>
  <c r="F267" i="8"/>
  <c r="E267" i="8"/>
  <c r="D267" i="8"/>
  <c r="C267" i="8"/>
  <c r="B267" i="8"/>
  <c r="A267" i="8"/>
  <c r="P266" i="8"/>
  <c r="O266" i="8"/>
  <c r="N266" i="8"/>
  <c r="M266" i="8"/>
  <c r="L266" i="8"/>
  <c r="K266" i="8"/>
  <c r="J266" i="8"/>
  <c r="I266" i="8"/>
  <c r="H266" i="8"/>
  <c r="G266" i="8"/>
  <c r="F266" i="8"/>
  <c r="E266" i="8"/>
  <c r="D266" i="8"/>
  <c r="C266" i="8"/>
  <c r="B266" i="8"/>
  <c r="A266" i="8"/>
  <c r="P265" i="8"/>
  <c r="O265" i="8"/>
  <c r="N265" i="8"/>
  <c r="M265" i="8"/>
  <c r="L265" i="8"/>
  <c r="K265" i="8"/>
  <c r="J265" i="8"/>
  <c r="I265" i="8"/>
  <c r="H265" i="8"/>
  <c r="G265" i="8"/>
  <c r="F265" i="8"/>
  <c r="E265" i="8"/>
  <c r="D265" i="8"/>
  <c r="C265" i="8"/>
  <c r="B265" i="8"/>
  <c r="A265" i="8"/>
  <c r="P264" i="8"/>
  <c r="O264" i="8"/>
  <c r="N264" i="8"/>
  <c r="M264" i="8"/>
  <c r="L264" i="8"/>
  <c r="K264" i="8"/>
  <c r="J264" i="8"/>
  <c r="I264" i="8"/>
  <c r="H264" i="8"/>
  <c r="G264" i="8"/>
  <c r="F264" i="8"/>
  <c r="E264" i="8"/>
  <c r="D264" i="8"/>
  <c r="C264" i="8"/>
  <c r="B264" i="8"/>
  <c r="A264" i="8"/>
  <c r="P263" i="8"/>
  <c r="O263" i="8"/>
  <c r="N263" i="8"/>
  <c r="M263" i="8"/>
  <c r="L263" i="8"/>
  <c r="K263" i="8"/>
  <c r="J263" i="8"/>
  <c r="I263" i="8"/>
  <c r="H263" i="8"/>
  <c r="G263" i="8"/>
  <c r="F263" i="8"/>
  <c r="E263" i="8"/>
  <c r="D263" i="8"/>
  <c r="C263" i="8"/>
  <c r="B263" i="8"/>
  <c r="A263" i="8"/>
  <c r="P262" i="8"/>
  <c r="O262" i="8"/>
  <c r="N262" i="8"/>
  <c r="M262" i="8"/>
  <c r="L262" i="8"/>
  <c r="K262" i="8"/>
  <c r="J262" i="8"/>
  <c r="I262" i="8"/>
  <c r="H262" i="8"/>
  <c r="G262" i="8"/>
  <c r="F262" i="8"/>
  <c r="E262" i="8"/>
  <c r="D262" i="8"/>
  <c r="C262" i="8"/>
  <c r="B262" i="8"/>
  <c r="A262" i="8"/>
  <c r="P261" i="8"/>
  <c r="O261" i="8"/>
  <c r="N261" i="8"/>
  <c r="M261" i="8"/>
  <c r="L261" i="8"/>
  <c r="K261" i="8"/>
  <c r="J261" i="8"/>
  <c r="I261" i="8"/>
  <c r="H261" i="8"/>
  <c r="G261" i="8"/>
  <c r="F261" i="8"/>
  <c r="E261" i="8"/>
  <c r="D261" i="8"/>
  <c r="C261" i="8"/>
  <c r="B261" i="8"/>
  <c r="A261" i="8"/>
  <c r="P260" i="8"/>
  <c r="O260" i="8"/>
  <c r="N260" i="8"/>
  <c r="M260" i="8"/>
  <c r="L260" i="8"/>
  <c r="K260" i="8"/>
  <c r="J260" i="8"/>
  <c r="I260" i="8"/>
  <c r="H260" i="8"/>
  <c r="G260" i="8"/>
  <c r="F260" i="8"/>
  <c r="E260" i="8"/>
  <c r="D260" i="8"/>
  <c r="C260" i="8"/>
  <c r="B260" i="8"/>
  <c r="A260" i="8"/>
  <c r="P259" i="8"/>
  <c r="O259" i="8"/>
  <c r="N259" i="8"/>
  <c r="M259" i="8"/>
  <c r="L259" i="8"/>
  <c r="K259" i="8"/>
  <c r="J259" i="8"/>
  <c r="I259" i="8"/>
  <c r="H259" i="8"/>
  <c r="G259" i="8"/>
  <c r="F259" i="8"/>
  <c r="E259" i="8"/>
  <c r="D259" i="8"/>
  <c r="C259" i="8"/>
  <c r="B259" i="8"/>
  <c r="A259" i="8"/>
  <c r="P258" i="8"/>
  <c r="O258" i="8"/>
  <c r="N258" i="8"/>
  <c r="M258" i="8"/>
  <c r="L258" i="8"/>
  <c r="K258" i="8"/>
  <c r="J258" i="8"/>
  <c r="I258" i="8"/>
  <c r="H258" i="8"/>
  <c r="G258" i="8"/>
  <c r="F258" i="8"/>
  <c r="E258" i="8"/>
  <c r="D258" i="8"/>
  <c r="C258" i="8"/>
  <c r="B258" i="8"/>
  <c r="A258" i="8"/>
  <c r="P257" i="8"/>
  <c r="O257" i="8"/>
  <c r="N257" i="8"/>
  <c r="M257" i="8"/>
  <c r="L257" i="8"/>
  <c r="K257" i="8"/>
  <c r="J257" i="8"/>
  <c r="I257" i="8"/>
  <c r="H257" i="8"/>
  <c r="G257" i="8"/>
  <c r="F257" i="8"/>
  <c r="E257" i="8"/>
  <c r="D257" i="8"/>
  <c r="C257" i="8"/>
  <c r="B257" i="8"/>
  <c r="A257" i="8"/>
  <c r="P256" i="8"/>
  <c r="O256" i="8"/>
  <c r="N256" i="8"/>
  <c r="M256" i="8"/>
  <c r="L256" i="8"/>
  <c r="K256" i="8"/>
  <c r="J256" i="8"/>
  <c r="I256" i="8"/>
  <c r="H256" i="8"/>
  <c r="G256" i="8"/>
  <c r="F256" i="8"/>
  <c r="E256" i="8"/>
  <c r="D256" i="8"/>
  <c r="C256" i="8"/>
  <c r="B256" i="8"/>
  <c r="A256" i="8"/>
  <c r="P255" i="8"/>
  <c r="O255" i="8"/>
  <c r="N255" i="8"/>
  <c r="M255" i="8"/>
  <c r="L255" i="8"/>
  <c r="K255" i="8"/>
  <c r="J255" i="8"/>
  <c r="I255" i="8"/>
  <c r="H255" i="8"/>
  <c r="G255" i="8"/>
  <c r="F255" i="8"/>
  <c r="E255" i="8"/>
  <c r="D255" i="8"/>
  <c r="C255" i="8"/>
  <c r="B255" i="8"/>
  <c r="A255" i="8"/>
  <c r="P254" i="8"/>
  <c r="O254" i="8"/>
  <c r="N254" i="8"/>
  <c r="M254" i="8"/>
  <c r="L254" i="8"/>
  <c r="K254" i="8"/>
  <c r="J254" i="8"/>
  <c r="I254" i="8"/>
  <c r="H254" i="8"/>
  <c r="G254" i="8"/>
  <c r="F254" i="8"/>
  <c r="E254" i="8"/>
  <c r="D254" i="8"/>
  <c r="C254" i="8"/>
  <c r="B254" i="8"/>
  <c r="A254" i="8"/>
  <c r="P253" i="8"/>
  <c r="O253" i="8"/>
  <c r="N253" i="8"/>
  <c r="M253" i="8"/>
  <c r="L253" i="8"/>
  <c r="K253" i="8"/>
  <c r="J253" i="8"/>
  <c r="I253" i="8"/>
  <c r="H253" i="8"/>
  <c r="G253" i="8"/>
  <c r="F253" i="8"/>
  <c r="E253" i="8"/>
  <c r="D253" i="8"/>
  <c r="C253" i="8"/>
  <c r="B253" i="8"/>
  <c r="A253" i="8"/>
  <c r="P252" i="8"/>
  <c r="O252" i="8"/>
  <c r="N252" i="8"/>
  <c r="M252" i="8"/>
  <c r="L252" i="8"/>
  <c r="K252" i="8"/>
  <c r="J252" i="8"/>
  <c r="I252" i="8"/>
  <c r="H252" i="8"/>
  <c r="G252" i="8"/>
  <c r="F252" i="8"/>
  <c r="E252" i="8"/>
  <c r="D252" i="8"/>
  <c r="C252" i="8"/>
  <c r="B252" i="8"/>
  <c r="A252" i="8"/>
  <c r="P251" i="8"/>
  <c r="O251" i="8"/>
  <c r="N251" i="8"/>
  <c r="M251" i="8"/>
  <c r="L251" i="8"/>
  <c r="K251" i="8"/>
  <c r="J251" i="8"/>
  <c r="I251" i="8"/>
  <c r="H251" i="8"/>
  <c r="G251" i="8"/>
  <c r="F251" i="8"/>
  <c r="E251" i="8"/>
  <c r="D251" i="8"/>
  <c r="C251" i="8"/>
  <c r="B251" i="8"/>
  <c r="A251" i="8"/>
  <c r="P250" i="8"/>
  <c r="O250" i="8"/>
  <c r="N250" i="8"/>
  <c r="M250" i="8"/>
  <c r="L250" i="8"/>
  <c r="K250" i="8"/>
  <c r="J250" i="8"/>
  <c r="I250" i="8"/>
  <c r="H250" i="8"/>
  <c r="G250" i="8"/>
  <c r="F250" i="8"/>
  <c r="E250" i="8"/>
  <c r="D250" i="8"/>
  <c r="C250" i="8"/>
  <c r="B250" i="8"/>
  <c r="A250" i="8"/>
  <c r="P249" i="8"/>
  <c r="O249" i="8"/>
  <c r="N249" i="8"/>
  <c r="M249" i="8"/>
  <c r="L249" i="8"/>
  <c r="K249" i="8"/>
  <c r="J249" i="8"/>
  <c r="I249" i="8"/>
  <c r="H249" i="8"/>
  <c r="G249" i="8"/>
  <c r="F249" i="8"/>
  <c r="E249" i="8"/>
  <c r="D249" i="8"/>
  <c r="C249" i="8"/>
  <c r="B249" i="8"/>
  <c r="A249" i="8"/>
  <c r="P248" i="8"/>
  <c r="O248" i="8"/>
  <c r="N248" i="8"/>
  <c r="M248" i="8"/>
  <c r="L248" i="8"/>
  <c r="K248" i="8"/>
  <c r="J248" i="8"/>
  <c r="I248" i="8"/>
  <c r="H248" i="8"/>
  <c r="G248" i="8"/>
  <c r="F248" i="8"/>
  <c r="E248" i="8"/>
  <c r="D248" i="8"/>
  <c r="C248" i="8"/>
  <c r="B248" i="8"/>
  <c r="A248" i="8"/>
  <c r="P247" i="8"/>
  <c r="O247" i="8"/>
  <c r="N247" i="8"/>
  <c r="M247" i="8"/>
  <c r="L247" i="8"/>
  <c r="K247" i="8"/>
  <c r="J247" i="8"/>
  <c r="I247" i="8"/>
  <c r="H247" i="8"/>
  <c r="G247" i="8"/>
  <c r="F247" i="8"/>
  <c r="E247" i="8"/>
  <c r="D247" i="8"/>
  <c r="C247" i="8"/>
  <c r="B247" i="8"/>
  <c r="A247" i="8"/>
  <c r="P246" i="8"/>
  <c r="O246" i="8"/>
  <c r="N246" i="8"/>
  <c r="M246" i="8"/>
  <c r="L246" i="8"/>
  <c r="K246" i="8"/>
  <c r="J246" i="8"/>
  <c r="I246" i="8"/>
  <c r="H246" i="8"/>
  <c r="G246" i="8"/>
  <c r="F246" i="8"/>
  <c r="E246" i="8"/>
  <c r="D246" i="8"/>
  <c r="C246" i="8"/>
  <c r="B246" i="8"/>
  <c r="A246" i="8"/>
  <c r="P245" i="8"/>
  <c r="O245" i="8"/>
  <c r="N245" i="8"/>
  <c r="M245" i="8"/>
  <c r="L245" i="8"/>
  <c r="K245" i="8"/>
  <c r="J245" i="8"/>
  <c r="I245" i="8"/>
  <c r="H245" i="8"/>
  <c r="G245" i="8"/>
  <c r="F245" i="8"/>
  <c r="E245" i="8"/>
  <c r="D245" i="8"/>
  <c r="C245" i="8"/>
  <c r="B245" i="8"/>
  <c r="A245" i="8"/>
  <c r="P244" i="8"/>
  <c r="O244" i="8"/>
  <c r="N244" i="8"/>
  <c r="M244" i="8"/>
  <c r="L244" i="8"/>
  <c r="K244" i="8"/>
  <c r="J244" i="8"/>
  <c r="I244" i="8"/>
  <c r="H244" i="8"/>
  <c r="G244" i="8"/>
  <c r="F244" i="8"/>
  <c r="E244" i="8"/>
  <c r="D244" i="8"/>
  <c r="C244" i="8"/>
  <c r="B244" i="8"/>
  <c r="A244" i="8"/>
  <c r="P243" i="8"/>
  <c r="O243" i="8"/>
  <c r="N243" i="8"/>
  <c r="M243" i="8"/>
  <c r="L243" i="8"/>
  <c r="K243" i="8"/>
  <c r="J243" i="8"/>
  <c r="I243" i="8"/>
  <c r="H243" i="8"/>
  <c r="G243" i="8"/>
  <c r="F243" i="8"/>
  <c r="E243" i="8"/>
  <c r="D243" i="8"/>
  <c r="C243" i="8"/>
  <c r="B243" i="8"/>
  <c r="A243" i="8"/>
  <c r="P242" i="8"/>
  <c r="O242" i="8"/>
  <c r="N242" i="8"/>
  <c r="M242" i="8"/>
  <c r="L242" i="8"/>
  <c r="K242" i="8"/>
  <c r="J242" i="8"/>
  <c r="I242" i="8"/>
  <c r="H242" i="8"/>
  <c r="G242" i="8"/>
  <c r="F242" i="8"/>
  <c r="E242" i="8"/>
  <c r="D242" i="8"/>
  <c r="C242" i="8"/>
  <c r="B242" i="8"/>
  <c r="A242" i="8"/>
  <c r="P241" i="8"/>
  <c r="O241" i="8"/>
  <c r="N241" i="8"/>
  <c r="M241" i="8"/>
  <c r="L241" i="8"/>
  <c r="K241" i="8"/>
  <c r="J241" i="8"/>
  <c r="I241" i="8"/>
  <c r="H241" i="8"/>
  <c r="G241" i="8"/>
  <c r="F241" i="8"/>
  <c r="E241" i="8"/>
  <c r="D241" i="8"/>
  <c r="C241" i="8"/>
  <c r="B241" i="8"/>
  <c r="A241" i="8"/>
  <c r="P240" i="8"/>
  <c r="O240" i="8"/>
  <c r="N240" i="8"/>
  <c r="M240" i="8"/>
  <c r="L240" i="8"/>
  <c r="K240" i="8"/>
  <c r="J240" i="8"/>
  <c r="I240" i="8"/>
  <c r="H240" i="8"/>
  <c r="G240" i="8"/>
  <c r="F240" i="8"/>
  <c r="E240" i="8"/>
  <c r="D240" i="8"/>
  <c r="C240" i="8"/>
  <c r="B240" i="8"/>
  <c r="A240" i="8"/>
  <c r="P239" i="8"/>
  <c r="O239" i="8"/>
  <c r="N239" i="8"/>
  <c r="M239" i="8"/>
  <c r="L239" i="8"/>
  <c r="K239" i="8"/>
  <c r="J239" i="8"/>
  <c r="I239" i="8"/>
  <c r="H239" i="8"/>
  <c r="G239" i="8"/>
  <c r="F239" i="8"/>
  <c r="E239" i="8"/>
  <c r="D239" i="8"/>
  <c r="C239" i="8"/>
  <c r="B239" i="8"/>
  <c r="A239" i="8"/>
  <c r="P238" i="8"/>
  <c r="O238" i="8"/>
  <c r="N238" i="8"/>
  <c r="M238" i="8"/>
  <c r="L238" i="8"/>
  <c r="K238" i="8"/>
  <c r="J238" i="8"/>
  <c r="I238" i="8"/>
  <c r="H238" i="8"/>
  <c r="G238" i="8"/>
  <c r="F238" i="8"/>
  <c r="E238" i="8"/>
  <c r="D238" i="8"/>
  <c r="C238" i="8"/>
  <c r="B238" i="8"/>
  <c r="A238" i="8"/>
  <c r="P237" i="8"/>
  <c r="O237" i="8"/>
  <c r="N237" i="8"/>
  <c r="M237" i="8"/>
  <c r="L237" i="8"/>
  <c r="K237" i="8"/>
  <c r="J237" i="8"/>
  <c r="I237" i="8"/>
  <c r="H237" i="8"/>
  <c r="G237" i="8"/>
  <c r="F237" i="8"/>
  <c r="E237" i="8"/>
  <c r="D237" i="8"/>
  <c r="C237" i="8"/>
  <c r="B237" i="8"/>
  <c r="A237" i="8"/>
  <c r="P236" i="8"/>
  <c r="O236" i="8"/>
  <c r="N236" i="8"/>
  <c r="M236" i="8"/>
  <c r="L236" i="8"/>
  <c r="K236" i="8"/>
  <c r="J236" i="8"/>
  <c r="I236" i="8"/>
  <c r="H236" i="8"/>
  <c r="G236" i="8"/>
  <c r="F236" i="8"/>
  <c r="E236" i="8"/>
  <c r="D236" i="8"/>
  <c r="C236" i="8"/>
  <c r="B236" i="8"/>
  <c r="A236" i="8"/>
  <c r="P235" i="8"/>
  <c r="O235" i="8"/>
  <c r="N235" i="8"/>
  <c r="M235" i="8"/>
  <c r="L235" i="8"/>
  <c r="K235" i="8"/>
  <c r="J235" i="8"/>
  <c r="I235" i="8"/>
  <c r="H235" i="8"/>
  <c r="G235" i="8"/>
  <c r="F235" i="8"/>
  <c r="E235" i="8"/>
  <c r="D235" i="8"/>
  <c r="C235" i="8"/>
  <c r="B235" i="8"/>
  <c r="A235" i="8"/>
  <c r="P234" i="8"/>
  <c r="O234" i="8"/>
  <c r="N234" i="8"/>
  <c r="M234" i="8"/>
  <c r="L234" i="8"/>
  <c r="K234" i="8"/>
  <c r="J234" i="8"/>
  <c r="I234" i="8"/>
  <c r="H234" i="8"/>
  <c r="G234" i="8"/>
  <c r="F234" i="8"/>
  <c r="E234" i="8"/>
  <c r="D234" i="8"/>
  <c r="C234" i="8"/>
  <c r="B234" i="8"/>
  <c r="A234" i="8"/>
  <c r="P233" i="8"/>
  <c r="O233" i="8"/>
  <c r="N233" i="8"/>
  <c r="M233" i="8"/>
  <c r="L233" i="8"/>
  <c r="K233" i="8"/>
  <c r="J233" i="8"/>
  <c r="I233" i="8"/>
  <c r="H233" i="8"/>
  <c r="G233" i="8"/>
  <c r="F233" i="8"/>
  <c r="E233" i="8"/>
  <c r="D233" i="8"/>
  <c r="C233" i="8"/>
  <c r="B233" i="8"/>
  <c r="A233" i="8"/>
  <c r="P232" i="8"/>
  <c r="O232" i="8"/>
  <c r="N232" i="8"/>
  <c r="M232" i="8"/>
  <c r="L232" i="8"/>
  <c r="K232" i="8"/>
  <c r="J232" i="8"/>
  <c r="I232" i="8"/>
  <c r="H232" i="8"/>
  <c r="G232" i="8"/>
  <c r="F232" i="8"/>
  <c r="E232" i="8"/>
  <c r="D232" i="8"/>
  <c r="C232" i="8"/>
  <c r="B232" i="8"/>
  <c r="A232" i="8"/>
  <c r="P231" i="8"/>
  <c r="O231" i="8"/>
  <c r="N231" i="8"/>
  <c r="M231" i="8"/>
  <c r="L231" i="8"/>
  <c r="K231" i="8"/>
  <c r="J231" i="8"/>
  <c r="I231" i="8"/>
  <c r="H231" i="8"/>
  <c r="G231" i="8"/>
  <c r="F231" i="8"/>
  <c r="E231" i="8"/>
  <c r="D231" i="8"/>
  <c r="C231" i="8"/>
  <c r="B231" i="8"/>
  <c r="A231" i="8"/>
  <c r="P230" i="8"/>
  <c r="O230" i="8"/>
  <c r="N230" i="8"/>
  <c r="M230" i="8"/>
  <c r="L230" i="8"/>
  <c r="K230" i="8"/>
  <c r="J230" i="8"/>
  <c r="I230" i="8"/>
  <c r="H230" i="8"/>
  <c r="G230" i="8"/>
  <c r="F230" i="8"/>
  <c r="E230" i="8"/>
  <c r="D230" i="8"/>
  <c r="C230" i="8"/>
  <c r="B230" i="8"/>
  <c r="A230" i="8"/>
  <c r="P229" i="8"/>
  <c r="O229" i="8"/>
  <c r="N229" i="8"/>
  <c r="M229" i="8"/>
  <c r="L229" i="8"/>
  <c r="K229" i="8"/>
  <c r="J229" i="8"/>
  <c r="I229" i="8"/>
  <c r="H229" i="8"/>
  <c r="G229" i="8"/>
  <c r="F229" i="8"/>
  <c r="E229" i="8"/>
  <c r="D229" i="8"/>
  <c r="C229" i="8"/>
  <c r="B229" i="8"/>
  <c r="A229" i="8"/>
  <c r="P228" i="8"/>
  <c r="O228" i="8"/>
  <c r="N228" i="8"/>
  <c r="M228" i="8"/>
  <c r="L228" i="8"/>
  <c r="K228" i="8"/>
  <c r="J228" i="8"/>
  <c r="I228" i="8"/>
  <c r="H228" i="8"/>
  <c r="G228" i="8"/>
  <c r="F228" i="8"/>
  <c r="E228" i="8"/>
  <c r="D228" i="8"/>
  <c r="C228" i="8"/>
  <c r="B228" i="8"/>
  <c r="A228" i="8"/>
  <c r="P227" i="8"/>
  <c r="O227" i="8"/>
  <c r="N227" i="8"/>
  <c r="M227" i="8"/>
  <c r="L227" i="8"/>
  <c r="K227" i="8"/>
  <c r="J227" i="8"/>
  <c r="I227" i="8"/>
  <c r="H227" i="8"/>
  <c r="G227" i="8"/>
  <c r="F227" i="8"/>
  <c r="E227" i="8"/>
  <c r="D227" i="8"/>
  <c r="C227" i="8"/>
  <c r="B227" i="8"/>
  <c r="A227" i="8"/>
  <c r="P226" i="8"/>
  <c r="O226" i="8"/>
  <c r="N226" i="8"/>
  <c r="M226" i="8"/>
  <c r="L226" i="8"/>
  <c r="K226" i="8"/>
  <c r="J226" i="8"/>
  <c r="I226" i="8"/>
  <c r="H226" i="8"/>
  <c r="G226" i="8"/>
  <c r="F226" i="8"/>
  <c r="E226" i="8"/>
  <c r="D226" i="8"/>
  <c r="C226" i="8"/>
  <c r="B226" i="8"/>
  <c r="A226" i="8"/>
  <c r="P225" i="8"/>
  <c r="O225" i="8"/>
  <c r="N225" i="8"/>
  <c r="M225" i="8"/>
  <c r="L225" i="8"/>
  <c r="K225" i="8"/>
  <c r="J225" i="8"/>
  <c r="I225" i="8"/>
  <c r="H225" i="8"/>
  <c r="G225" i="8"/>
  <c r="F225" i="8"/>
  <c r="E225" i="8"/>
  <c r="D225" i="8"/>
  <c r="C225" i="8"/>
  <c r="B225" i="8"/>
  <c r="A225" i="8"/>
  <c r="P224" i="8"/>
  <c r="O224" i="8"/>
  <c r="N224" i="8"/>
  <c r="M224" i="8"/>
  <c r="L224" i="8"/>
  <c r="K224" i="8"/>
  <c r="J224" i="8"/>
  <c r="I224" i="8"/>
  <c r="H224" i="8"/>
  <c r="G224" i="8"/>
  <c r="F224" i="8"/>
  <c r="E224" i="8"/>
  <c r="D224" i="8"/>
  <c r="C224" i="8"/>
  <c r="B224" i="8"/>
  <c r="A224" i="8"/>
  <c r="P223" i="8"/>
  <c r="O223" i="8"/>
  <c r="N223" i="8"/>
  <c r="M223" i="8"/>
  <c r="L223" i="8"/>
  <c r="K223" i="8"/>
  <c r="J223" i="8"/>
  <c r="I223" i="8"/>
  <c r="H223" i="8"/>
  <c r="G223" i="8"/>
  <c r="F223" i="8"/>
  <c r="E223" i="8"/>
  <c r="D223" i="8"/>
  <c r="C223" i="8"/>
  <c r="B223" i="8"/>
  <c r="A223" i="8"/>
  <c r="P222" i="8"/>
  <c r="O222" i="8"/>
  <c r="N222" i="8"/>
  <c r="M222" i="8"/>
  <c r="L222" i="8"/>
  <c r="K222" i="8"/>
  <c r="J222" i="8"/>
  <c r="I222" i="8"/>
  <c r="H222" i="8"/>
  <c r="G222" i="8"/>
  <c r="F222" i="8"/>
  <c r="E222" i="8"/>
  <c r="D222" i="8"/>
  <c r="C222" i="8"/>
  <c r="B222" i="8"/>
  <c r="A222" i="8"/>
  <c r="P221" i="8"/>
  <c r="O221" i="8"/>
  <c r="N221" i="8"/>
  <c r="M221" i="8"/>
  <c r="L221" i="8"/>
  <c r="K221" i="8"/>
  <c r="J221" i="8"/>
  <c r="I221" i="8"/>
  <c r="H221" i="8"/>
  <c r="G221" i="8"/>
  <c r="F221" i="8"/>
  <c r="E221" i="8"/>
  <c r="D221" i="8"/>
  <c r="C221" i="8"/>
  <c r="B221" i="8"/>
  <c r="A221" i="8"/>
  <c r="P220" i="8"/>
  <c r="O220" i="8"/>
  <c r="N220" i="8"/>
  <c r="M220" i="8"/>
  <c r="L220" i="8"/>
  <c r="K220" i="8"/>
  <c r="J220" i="8"/>
  <c r="I220" i="8"/>
  <c r="H220" i="8"/>
  <c r="G220" i="8"/>
  <c r="F220" i="8"/>
  <c r="E220" i="8"/>
  <c r="D220" i="8"/>
  <c r="C220" i="8"/>
  <c r="B220" i="8"/>
  <c r="A220" i="8"/>
  <c r="P219" i="8"/>
  <c r="O219" i="8"/>
  <c r="N219" i="8"/>
  <c r="M219" i="8"/>
  <c r="L219" i="8"/>
  <c r="K219" i="8"/>
  <c r="J219" i="8"/>
  <c r="I219" i="8"/>
  <c r="H219" i="8"/>
  <c r="G219" i="8"/>
  <c r="F219" i="8"/>
  <c r="E219" i="8"/>
  <c r="D219" i="8"/>
  <c r="C219" i="8"/>
  <c r="B219" i="8"/>
  <c r="A219" i="8"/>
  <c r="P218" i="8"/>
  <c r="O218" i="8"/>
  <c r="N218" i="8"/>
  <c r="M218" i="8"/>
  <c r="L218" i="8"/>
  <c r="K218" i="8"/>
  <c r="J218" i="8"/>
  <c r="I218" i="8"/>
  <c r="H218" i="8"/>
  <c r="G218" i="8"/>
  <c r="F218" i="8"/>
  <c r="E218" i="8"/>
  <c r="D218" i="8"/>
  <c r="C218" i="8"/>
  <c r="B218" i="8"/>
  <c r="A218" i="8"/>
  <c r="P217" i="8"/>
  <c r="O217" i="8"/>
  <c r="N217" i="8"/>
  <c r="M217" i="8"/>
  <c r="L217" i="8"/>
  <c r="K217" i="8"/>
  <c r="J217" i="8"/>
  <c r="I217" i="8"/>
  <c r="H217" i="8"/>
  <c r="G217" i="8"/>
  <c r="F217" i="8"/>
  <c r="E217" i="8"/>
  <c r="D217" i="8"/>
  <c r="C217" i="8"/>
  <c r="B217" i="8"/>
  <c r="A217" i="8"/>
  <c r="P216" i="8"/>
  <c r="O216" i="8"/>
  <c r="N216" i="8"/>
  <c r="M216" i="8"/>
  <c r="L216" i="8"/>
  <c r="K216" i="8"/>
  <c r="J216" i="8"/>
  <c r="I216" i="8"/>
  <c r="H216" i="8"/>
  <c r="G216" i="8"/>
  <c r="F216" i="8"/>
  <c r="E216" i="8"/>
  <c r="D216" i="8"/>
  <c r="C216" i="8"/>
  <c r="B216" i="8"/>
  <c r="A216" i="8"/>
  <c r="P215" i="8"/>
  <c r="O215" i="8"/>
  <c r="N215" i="8"/>
  <c r="M215" i="8"/>
  <c r="L215" i="8"/>
  <c r="K215" i="8"/>
  <c r="J215" i="8"/>
  <c r="I215" i="8"/>
  <c r="H215" i="8"/>
  <c r="G215" i="8"/>
  <c r="F215" i="8"/>
  <c r="E215" i="8"/>
  <c r="D215" i="8"/>
  <c r="C215" i="8"/>
  <c r="B215" i="8"/>
  <c r="A215" i="8"/>
  <c r="P214" i="8"/>
  <c r="O214" i="8"/>
  <c r="N214" i="8"/>
  <c r="M214" i="8"/>
  <c r="L214" i="8"/>
  <c r="K214" i="8"/>
  <c r="J214" i="8"/>
  <c r="I214" i="8"/>
  <c r="H214" i="8"/>
  <c r="G214" i="8"/>
  <c r="F214" i="8"/>
  <c r="E214" i="8"/>
  <c r="D214" i="8"/>
  <c r="C214" i="8"/>
  <c r="B214" i="8"/>
  <c r="A214" i="8"/>
  <c r="P213" i="8"/>
  <c r="O213" i="8"/>
  <c r="N213" i="8"/>
  <c r="M213" i="8"/>
  <c r="L213" i="8"/>
  <c r="K213" i="8"/>
  <c r="J213" i="8"/>
  <c r="I213" i="8"/>
  <c r="H213" i="8"/>
  <c r="G213" i="8"/>
  <c r="F213" i="8"/>
  <c r="E213" i="8"/>
  <c r="D213" i="8"/>
  <c r="C213" i="8"/>
  <c r="B213" i="8"/>
  <c r="A213" i="8"/>
  <c r="P212" i="8"/>
  <c r="O212" i="8"/>
  <c r="N212" i="8"/>
  <c r="M212" i="8"/>
  <c r="L212" i="8"/>
  <c r="K212" i="8"/>
  <c r="J212" i="8"/>
  <c r="I212" i="8"/>
  <c r="H212" i="8"/>
  <c r="G212" i="8"/>
  <c r="F212" i="8"/>
  <c r="E212" i="8"/>
  <c r="D212" i="8"/>
  <c r="C212" i="8"/>
  <c r="B212" i="8"/>
  <c r="A212" i="8"/>
  <c r="P211" i="8"/>
  <c r="O211" i="8"/>
  <c r="N211" i="8"/>
  <c r="M211" i="8"/>
  <c r="L211" i="8"/>
  <c r="K211" i="8"/>
  <c r="J211" i="8"/>
  <c r="I211" i="8"/>
  <c r="H211" i="8"/>
  <c r="G211" i="8"/>
  <c r="F211" i="8"/>
  <c r="E211" i="8"/>
  <c r="D211" i="8"/>
  <c r="C211" i="8"/>
  <c r="B211" i="8"/>
  <c r="A211" i="8"/>
  <c r="P210" i="8"/>
  <c r="O210" i="8"/>
  <c r="N210" i="8"/>
  <c r="M210" i="8"/>
  <c r="L210" i="8"/>
  <c r="K210" i="8"/>
  <c r="J210" i="8"/>
  <c r="I210" i="8"/>
  <c r="H210" i="8"/>
  <c r="G210" i="8"/>
  <c r="F210" i="8"/>
  <c r="E210" i="8"/>
  <c r="D210" i="8"/>
  <c r="C210" i="8"/>
  <c r="B210" i="8"/>
  <c r="A210" i="8"/>
  <c r="P209" i="8"/>
  <c r="O209" i="8"/>
  <c r="N209" i="8"/>
  <c r="M209" i="8"/>
  <c r="L209" i="8"/>
  <c r="K209" i="8"/>
  <c r="J209" i="8"/>
  <c r="I209" i="8"/>
  <c r="H209" i="8"/>
  <c r="G209" i="8"/>
  <c r="F209" i="8"/>
  <c r="E209" i="8"/>
  <c r="D209" i="8"/>
  <c r="C209" i="8"/>
  <c r="B209" i="8"/>
  <c r="A209" i="8"/>
  <c r="P208" i="8"/>
  <c r="O208" i="8"/>
  <c r="N208" i="8"/>
  <c r="M208" i="8"/>
  <c r="L208" i="8"/>
  <c r="K208" i="8"/>
  <c r="J208" i="8"/>
  <c r="I208" i="8"/>
  <c r="H208" i="8"/>
  <c r="G208" i="8"/>
  <c r="F208" i="8"/>
  <c r="E208" i="8"/>
  <c r="D208" i="8"/>
  <c r="C208" i="8"/>
  <c r="B208" i="8"/>
  <c r="A208" i="8"/>
  <c r="P207" i="8"/>
  <c r="O207" i="8"/>
  <c r="N207" i="8"/>
  <c r="M207" i="8"/>
  <c r="L207" i="8"/>
  <c r="K207" i="8"/>
  <c r="J207" i="8"/>
  <c r="I207" i="8"/>
  <c r="H207" i="8"/>
  <c r="G207" i="8"/>
  <c r="F207" i="8"/>
  <c r="E207" i="8"/>
  <c r="D207" i="8"/>
  <c r="C207" i="8"/>
  <c r="B207" i="8"/>
  <c r="A207" i="8"/>
  <c r="P206" i="8"/>
  <c r="O206" i="8"/>
  <c r="N206" i="8"/>
  <c r="M206" i="8"/>
  <c r="L206" i="8"/>
  <c r="K206" i="8"/>
  <c r="J206" i="8"/>
  <c r="I206" i="8"/>
  <c r="H206" i="8"/>
  <c r="G206" i="8"/>
  <c r="F206" i="8"/>
  <c r="E206" i="8"/>
  <c r="D206" i="8"/>
  <c r="C206" i="8"/>
  <c r="B206" i="8"/>
  <c r="A206" i="8"/>
  <c r="P205" i="8"/>
  <c r="O205" i="8"/>
  <c r="N205" i="8"/>
  <c r="M205" i="8"/>
  <c r="L205" i="8"/>
  <c r="K205" i="8"/>
  <c r="J205" i="8"/>
  <c r="I205" i="8"/>
  <c r="H205" i="8"/>
  <c r="G205" i="8"/>
  <c r="F205" i="8"/>
  <c r="E205" i="8"/>
  <c r="D205" i="8"/>
  <c r="C205" i="8"/>
  <c r="B205" i="8"/>
  <c r="A205" i="8"/>
  <c r="P204" i="8"/>
  <c r="O204" i="8"/>
  <c r="N204" i="8"/>
  <c r="M204" i="8"/>
  <c r="L204" i="8"/>
  <c r="K204" i="8"/>
  <c r="J204" i="8"/>
  <c r="I204" i="8"/>
  <c r="H204" i="8"/>
  <c r="G204" i="8"/>
  <c r="F204" i="8"/>
  <c r="E204" i="8"/>
  <c r="D204" i="8"/>
  <c r="C204" i="8"/>
  <c r="B204" i="8"/>
  <c r="A204" i="8"/>
  <c r="P203" i="8"/>
  <c r="O203" i="8"/>
  <c r="N203" i="8"/>
  <c r="M203" i="8"/>
  <c r="L203" i="8"/>
  <c r="K203" i="8"/>
  <c r="J203" i="8"/>
  <c r="I203" i="8"/>
  <c r="H203" i="8"/>
  <c r="G203" i="8"/>
  <c r="F203" i="8"/>
  <c r="E203" i="8"/>
  <c r="D203" i="8"/>
  <c r="C203" i="8"/>
  <c r="B203" i="8"/>
  <c r="A203" i="8"/>
  <c r="P202" i="8"/>
  <c r="O202" i="8"/>
  <c r="N202" i="8"/>
  <c r="M202" i="8"/>
  <c r="L202" i="8"/>
  <c r="K202" i="8"/>
  <c r="J202" i="8"/>
  <c r="I202" i="8"/>
  <c r="H202" i="8"/>
  <c r="G202" i="8"/>
  <c r="F202" i="8"/>
  <c r="E202" i="8"/>
  <c r="D202" i="8"/>
  <c r="C202" i="8"/>
  <c r="B202" i="8"/>
  <c r="A202" i="8"/>
  <c r="P201" i="8"/>
  <c r="O201" i="8"/>
  <c r="N201" i="8"/>
  <c r="M201" i="8"/>
  <c r="L201" i="8"/>
  <c r="K201" i="8"/>
  <c r="J201" i="8"/>
  <c r="I201" i="8"/>
  <c r="H201" i="8"/>
  <c r="G201" i="8"/>
  <c r="F201" i="8"/>
  <c r="E201" i="8"/>
  <c r="D201" i="8"/>
  <c r="C201" i="8"/>
  <c r="B201" i="8"/>
  <c r="A201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A200" i="8"/>
  <c r="P199" i="8"/>
  <c r="O199" i="8"/>
  <c r="N199" i="8"/>
  <c r="M199" i="8"/>
  <c r="L199" i="8"/>
  <c r="K199" i="8"/>
  <c r="J199" i="8"/>
  <c r="I199" i="8"/>
  <c r="H199" i="8"/>
  <c r="G199" i="8"/>
  <c r="F199" i="8"/>
  <c r="E199" i="8"/>
  <c r="D199" i="8"/>
  <c r="C199" i="8"/>
  <c r="B199" i="8"/>
  <c r="A199" i="8"/>
  <c r="P198" i="8"/>
  <c r="O198" i="8"/>
  <c r="N198" i="8"/>
  <c r="M198" i="8"/>
  <c r="L198" i="8"/>
  <c r="K198" i="8"/>
  <c r="J198" i="8"/>
  <c r="I198" i="8"/>
  <c r="H198" i="8"/>
  <c r="G198" i="8"/>
  <c r="F198" i="8"/>
  <c r="E198" i="8"/>
  <c r="D198" i="8"/>
  <c r="C198" i="8"/>
  <c r="B198" i="8"/>
  <c r="A198" i="8"/>
  <c r="P197" i="8"/>
  <c r="O197" i="8"/>
  <c r="N197" i="8"/>
  <c r="M197" i="8"/>
  <c r="L197" i="8"/>
  <c r="K197" i="8"/>
  <c r="J197" i="8"/>
  <c r="I197" i="8"/>
  <c r="H197" i="8"/>
  <c r="G197" i="8"/>
  <c r="F197" i="8"/>
  <c r="E197" i="8"/>
  <c r="D197" i="8"/>
  <c r="C197" i="8"/>
  <c r="B197" i="8"/>
  <c r="A197" i="8"/>
  <c r="P196" i="8"/>
  <c r="O196" i="8"/>
  <c r="N196" i="8"/>
  <c r="M196" i="8"/>
  <c r="L196" i="8"/>
  <c r="K196" i="8"/>
  <c r="J196" i="8"/>
  <c r="I196" i="8"/>
  <c r="H196" i="8"/>
  <c r="G196" i="8"/>
  <c r="F196" i="8"/>
  <c r="E196" i="8"/>
  <c r="D196" i="8"/>
  <c r="C196" i="8"/>
  <c r="B196" i="8"/>
  <c r="A196" i="8"/>
  <c r="P195" i="8"/>
  <c r="O195" i="8"/>
  <c r="N195" i="8"/>
  <c r="M195" i="8"/>
  <c r="L195" i="8"/>
  <c r="K195" i="8"/>
  <c r="J195" i="8"/>
  <c r="I195" i="8"/>
  <c r="H195" i="8"/>
  <c r="G195" i="8"/>
  <c r="F195" i="8"/>
  <c r="E195" i="8"/>
  <c r="D195" i="8"/>
  <c r="C195" i="8"/>
  <c r="B195" i="8"/>
  <c r="A195" i="8"/>
  <c r="P194" i="8"/>
  <c r="O194" i="8"/>
  <c r="N194" i="8"/>
  <c r="M194" i="8"/>
  <c r="L194" i="8"/>
  <c r="K194" i="8"/>
  <c r="J194" i="8"/>
  <c r="I194" i="8"/>
  <c r="H194" i="8"/>
  <c r="G194" i="8"/>
  <c r="F194" i="8"/>
  <c r="E194" i="8"/>
  <c r="D194" i="8"/>
  <c r="C194" i="8"/>
  <c r="B194" i="8"/>
  <c r="A194" i="8"/>
  <c r="P193" i="8"/>
  <c r="O193" i="8"/>
  <c r="N193" i="8"/>
  <c r="M193" i="8"/>
  <c r="L193" i="8"/>
  <c r="K193" i="8"/>
  <c r="J193" i="8"/>
  <c r="I193" i="8"/>
  <c r="H193" i="8"/>
  <c r="G193" i="8"/>
  <c r="F193" i="8"/>
  <c r="E193" i="8"/>
  <c r="D193" i="8"/>
  <c r="C193" i="8"/>
  <c r="B193" i="8"/>
  <c r="A193" i="8"/>
  <c r="P192" i="8"/>
  <c r="O192" i="8"/>
  <c r="N192" i="8"/>
  <c r="M192" i="8"/>
  <c r="L192" i="8"/>
  <c r="K192" i="8"/>
  <c r="J192" i="8"/>
  <c r="I192" i="8"/>
  <c r="H192" i="8"/>
  <c r="G192" i="8"/>
  <c r="F192" i="8"/>
  <c r="E192" i="8"/>
  <c r="D192" i="8"/>
  <c r="C192" i="8"/>
  <c r="B192" i="8"/>
  <c r="A192" i="8"/>
  <c r="P191" i="8"/>
  <c r="O191" i="8"/>
  <c r="N191" i="8"/>
  <c r="M191" i="8"/>
  <c r="L191" i="8"/>
  <c r="K191" i="8"/>
  <c r="J191" i="8"/>
  <c r="I191" i="8"/>
  <c r="H191" i="8"/>
  <c r="G191" i="8"/>
  <c r="F191" i="8"/>
  <c r="E191" i="8"/>
  <c r="D191" i="8"/>
  <c r="C191" i="8"/>
  <c r="B191" i="8"/>
  <c r="A191" i="8"/>
  <c r="P190" i="8"/>
  <c r="O190" i="8"/>
  <c r="N190" i="8"/>
  <c r="M190" i="8"/>
  <c r="L190" i="8"/>
  <c r="K190" i="8"/>
  <c r="J190" i="8"/>
  <c r="I190" i="8"/>
  <c r="H190" i="8"/>
  <c r="G190" i="8"/>
  <c r="F190" i="8"/>
  <c r="E190" i="8"/>
  <c r="D190" i="8"/>
  <c r="C190" i="8"/>
  <c r="B190" i="8"/>
  <c r="A190" i="8"/>
  <c r="P189" i="8"/>
  <c r="O189" i="8"/>
  <c r="N189" i="8"/>
  <c r="M189" i="8"/>
  <c r="L189" i="8"/>
  <c r="K189" i="8"/>
  <c r="J189" i="8"/>
  <c r="I189" i="8"/>
  <c r="H189" i="8"/>
  <c r="G189" i="8"/>
  <c r="F189" i="8"/>
  <c r="E189" i="8"/>
  <c r="D189" i="8"/>
  <c r="C189" i="8"/>
  <c r="B189" i="8"/>
  <c r="A189" i="8"/>
  <c r="P188" i="8"/>
  <c r="O188" i="8"/>
  <c r="N188" i="8"/>
  <c r="M188" i="8"/>
  <c r="L188" i="8"/>
  <c r="K188" i="8"/>
  <c r="J188" i="8"/>
  <c r="I188" i="8"/>
  <c r="H188" i="8"/>
  <c r="G188" i="8"/>
  <c r="F188" i="8"/>
  <c r="E188" i="8"/>
  <c r="D188" i="8"/>
  <c r="C188" i="8"/>
  <c r="B188" i="8"/>
  <c r="A188" i="8"/>
  <c r="P187" i="8"/>
  <c r="O187" i="8"/>
  <c r="N187" i="8"/>
  <c r="M187" i="8"/>
  <c r="L187" i="8"/>
  <c r="K187" i="8"/>
  <c r="J187" i="8"/>
  <c r="I187" i="8"/>
  <c r="H187" i="8"/>
  <c r="G187" i="8"/>
  <c r="F187" i="8"/>
  <c r="E187" i="8"/>
  <c r="D187" i="8"/>
  <c r="C187" i="8"/>
  <c r="B187" i="8"/>
  <c r="A187" i="8"/>
  <c r="P186" i="8"/>
  <c r="O186" i="8"/>
  <c r="N186" i="8"/>
  <c r="M186" i="8"/>
  <c r="L186" i="8"/>
  <c r="K186" i="8"/>
  <c r="J186" i="8"/>
  <c r="I186" i="8"/>
  <c r="H186" i="8"/>
  <c r="G186" i="8"/>
  <c r="F186" i="8"/>
  <c r="E186" i="8"/>
  <c r="D186" i="8"/>
  <c r="C186" i="8"/>
  <c r="B186" i="8"/>
  <c r="A186" i="8"/>
  <c r="P185" i="8"/>
  <c r="O185" i="8"/>
  <c r="N185" i="8"/>
  <c r="M185" i="8"/>
  <c r="L185" i="8"/>
  <c r="K185" i="8"/>
  <c r="J185" i="8"/>
  <c r="I185" i="8"/>
  <c r="H185" i="8"/>
  <c r="G185" i="8"/>
  <c r="F185" i="8"/>
  <c r="E185" i="8"/>
  <c r="D185" i="8"/>
  <c r="C185" i="8"/>
  <c r="B185" i="8"/>
  <c r="A185" i="8"/>
  <c r="P184" i="8"/>
  <c r="O184" i="8"/>
  <c r="N184" i="8"/>
  <c r="M184" i="8"/>
  <c r="L184" i="8"/>
  <c r="K184" i="8"/>
  <c r="J184" i="8"/>
  <c r="I184" i="8"/>
  <c r="H184" i="8"/>
  <c r="G184" i="8"/>
  <c r="F184" i="8"/>
  <c r="E184" i="8"/>
  <c r="D184" i="8"/>
  <c r="C184" i="8"/>
  <c r="B184" i="8"/>
  <c r="A184" i="8"/>
  <c r="P183" i="8"/>
  <c r="O183" i="8"/>
  <c r="N183" i="8"/>
  <c r="M183" i="8"/>
  <c r="L183" i="8"/>
  <c r="K183" i="8"/>
  <c r="J183" i="8"/>
  <c r="I183" i="8"/>
  <c r="H183" i="8"/>
  <c r="G183" i="8"/>
  <c r="F183" i="8"/>
  <c r="E183" i="8"/>
  <c r="D183" i="8"/>
  <c r="C183" i="8"/>
  <c r="B183" i="8"/>
  <c r="A183" i="8"/>
  <c r="P182" i="8"/>
  <c r="O182" i="8"/>
  <c r="N182" i="8"/>
  <c r="M182" i="8"/>
  <c r="L182" i="8"/>
  <c r="K182" i="8"/>
  <c r="J182" i="8"/>
  <c r="I182" i="8"/>
  <c r="H182" i="8"/>
  <c r="G182" i="8"/>
  <c r="F182" i="8"/>
  <c r="E182" i="8"/>
  <c r="D182" i="8"/>
  <c r="C182" i="8"/>
  <c r="B182" i="8"/>
  <c r="A182" i="8"/>
  <c r="P181" i="8"/>
  <c r="O181" i="8"/>
  <c r="N181" i="8"/>
  <c r="M181" i="8"/>
  <c r="L181" i="8"/>
  <c r="K181" i="8"/>
  <c r="J181" i="8"/>
  <c r="I181" i="8"/>
  <c r="H181" i="8"/>
  <c r="G181" i="8"/>
  <c r="F181" i="8"/>
  <c r="E181" i="8"/>
  <c r="D181" i="8"/>
  <c r="C181" i="8"/>
  <c r="B181" i="8"/>
  <c r="A181" i="8"/>
  <c r="P180" i="8"/>
  <c r="O180" i="8"/>
  <c r="N180" i="8"/>
  <c r="M180" i="8"/>
  <c r="L180" i="8"/>
  <c r="K180" i="8"/>
  <c r="J180" i="8"/>
  <c r="I180" i="8"/>
  <c r="H180" i="8"/>
  <c r="G180" i="8"/>
  <c r="F180" i="8"/>
  <c r="E180" i="8"/>
  <c r="D180" i="8"/>
  <c r="C180" i="8"/>
  <c r="B180" i="8"/>
  <c r="A180" i="8"/>
  <c r="P179" i="8"/>
  <c r="O179" i="8"/>
  <c r="N179" i="8"/>
  <c r="M179" i="8"/>
  <c r="L179" i="8"/>
  <c r="K179" i="8"/>
  <c r="J179" i="8"/>
  <c r="I179" i="8"/>
  <c r="H179" i="8"/>
  <c r="G179" i="8"/>
  <c r="F179" i="8"/>
  <c r="E179" i="8"/>
  <c r="D179" i="8"/>
  <c r="C179" i="8"/>
  <c r="B179" i="8"/>
  <c r="A179" i="8"/>
  <c r="P178" i="8"/>
  <c r="O178" i="8"/>
  <c r="N178" i="8"/>
  <c r="M178" i="8"/>
  <c r="L178" i="8"/>
  <c r="K178" i="8"/>
  <c r="J178" i="8"/>
  <c r="I178" i="8"/>
  <c r="H178" i="8"/>
  <c r="G178" i="8"/>
  <c r="F178" i="8"/>
  <c r="E178" i="8"/>
  <c r="D178" i="8"/>
  <c r="C178" i="8"/>
  <c r="B178" i="8"/>
  <c r="A178" i="8"/>
  <c r="P177" i="8"/>
  <c r="O177" i="8"/>
  <c r="N177" i="8"/>
  <c r="M177" i="8"/>
  <c r="L177" i="8"/>
  <c r="K177" i="8"/>
  <c r="J177" i="8"/>
  <c r="I177" i="8"/>
  <c r="H177" i="8"/>
  <c r="G177" i="8"/>
  <c r="F177" i="8"/>
  <c r="E177" i="8"/>
  <c r="D177" i="8"/>
  <c r="C177" i="8"/>
  <c r="B177" i="8"/>
  <c r="A177" i="8"/>
  <c r="P176" i="8"/>
  <c r="O176" i="8"/>
  <c r="N176" i="8"/>
  <c r="M176" i="8"/>
  <c r="L176" i="8"/>
  <c r="K176" i="8"/>
  <c r="J176" i="8"/>
  <c r="I176" i="8"/>
  <c r="H176" i="8"/>
  <c r="G176" i="8"/>
  <c r="F176" i="8"/>
  <c r="E176" i="8"/>
  <c r="D176" i="8"/>
  <c r="C176" i="8"/>
  <c r="B176" i="8"/>
  <c r="A176" i="8"/>
  <c r="P175" i="8"/>
  <c r="O175" i="8"/>
  <c r="N175" i="8"/>
  <c r="M175" i="8"/>
  <c r="L175" i="8"/>
  <c r="K175" i="8"/>
  <c r="J175" i="8"/>
  <c r="I175" i="8"/>
  <c r="H175" i="8"/>
  <c r="G175" i="8"/>
  <c r="F175" i="8"/>
  <c r="E175" i="8"/>
  <c r="D175" i="8"/>
  <c r="C175" i="8"/>
  <c r="B175" i="8"/>
  <c r="A175" i="8"/>
  <c r="P174" i="8"/>
  <c r="O174" i="8"/>
  <c r="N174" i="8"/>
  <c r="M174" i="8"/>
  <c r="L174" i="8"/>
  <c r="K174" i="8"/>
  <c r="J174" i="8"/>
  <c r="I174" i="8"/>
  <c r="H174" i="8"/>
  <c r="G174" i="8"/>
  <c r="F174" i="8"/>
  <c r="E174" i="8"/>
  <c r="D174" i="8"/>
  <c r="C174" i="8"/>
  <c r="B174" i="8"/>
  <c r="A174" i="8"/>
  <c r="P173" i="8"/>
  <c r="O173" i="8"/>
  <c r="N173" i="8"/>
  <c r="M173" i="8"/>
  <c r="L173" i="8"/>
  <c r="K173" i="8"/>
  <c r="J173" i="8"/>
  <c r="I173" i="8"/>
  <c r="H173" i="8"/>
  <c r="G173" i="8"/>
  <c r="F173" i="8"/>
  <c r="E173" i="8"/>
  <c r="D173" i="8"/>
  <c r="C173" i="8"/>
  <c r="B173" i="8"/>
  <c r="A173" i="8"/>
  <c r="P172" i="8"/>
  <c r="O172" i="8"/>
  <c r="N172" i="8"/>
  <c r="M172" i="8"/>
  <c r="L172" i="8"/>
  <c r="K172" i="8"/>
  <c r="J172" i="8"/>
  <c r="I172" i="8"/>
  <c r="H172" i="8"/>
  <c r="G172" i="8"/>
  <c r="F172" i="8"/>
  <c r="E172" i="8"/>
  <c r="D172" i="8"/>
  <c r="C172" i="8"/>
  <c r="B172" i="8"/>
  <c r="A172" i="8"/>
  <c r="P171" i="8"/>
  <c r="O171" i="8"/>
  <c r="N171" i="8"/>
  <c r="M171" i="8"/>
  <c r="L171" i="8"/>
  <c r="K171" i="8"/>
  <c r="J171" i="8"/>
  <c r="I171" i="8"/>
  <c r="H171" i="8"/>
  <c r="G171" i="8"/>
  <c r="F171" i="8"/>
  <c r="E171" i="8"/>
  <c r="D171" i="8"/>
  <c r="C171" i="8"/>
  <c r="B171" i="8"/>
  <c r="A171" i="8"/>
  <c r="P170" i="8"/>
  <c r="O170" i="8"/>
  <c r="N170" i="8"/>
  <c r="M170" i="8"/>
  <c r="L170" i="8"/>
  <c r="K170" i="8"/>
  <c r="J170" i="8"/>
  <c r="I170" i="8"/>
  <c r="H170" i="8"/>
  <c r="G170" i="8"/>
  <c r="F170" i="8"/>
  <c r="E170" i="8"/>
  <c r="D170" i="8"/>
  <c r="C170" i="8"/>
  <c r="B170" i="8"/>
  <c r="A170" i="8"/>
  <c r="P169" i="8"/>
  <c r="O169" i="8"/>
  <c r="N169" i="8"/>
  <c r="M169" i="8"/>
  <c r="L169" i="8"/>
  <c r="K169" i="8"/>
  <c r="J169" i="8"/>
  <c r="I169" i="8"/>
  <c r="H169" i="8"/>
  <c r="G169" i="8"/>
  <c r="F169" i="8"/>
  <c r="E169" i="8"/>
  <c r="D169" i="8"/>
  <c r="C169" i="8"/>
  <c r="B169" i="8"/>
  <c r="A169" i="8"/>
  <c r="P168" i="8"/>
  <c r="O168" i="8"/>
  <c r="N168" i="8"/>
  <c r="M168" i="8"/>
  <c r="L168" i="8"/>
  <c r="K168" i="8"/>
  <c r="J168" i="8"/>
  <c r="I168" i="8"/>
  <c r="H168" i="8"/>
  <c r="G168" i="8"/>
  <c r="F168" i="8"/>
  <c r="E168" i="8"/>
  <c r="D168" i="8"/>
  <c r="C168" i="8"/>
  <c r="B168" i="8"/>
  <c r="A168" i="8"/>
  <c r="P167" i="8"/>
  <c r="O167" i="8"/>
  <c r="N167" i="8"/>
  <c r="M167" i="8"/>
  <c r="L167" i="8"/>
  <c r="K167" i="8"/>
  <c r="J167" i="8"/>
  <c r="I167" i="8"/>
  <c r="H167" i="8"/>
  <c r="G167" i="8"/>
  <c r="F167" i="8"/>
  <c r="E167" i="8"/>
  <c r="D167" i="8"/>
  <c r="C167" i="8"/>
  <c r="B167" i="8"/>
  <c r="A167" i="8"/>
  <c r="P166" i="8"/>
  <c r="O166" i="8"/>
  <c r="N166" i="8"/>
  <c r="M166" i="8"/>
  <c r="L166" i="8"/>
  <c r="K166" i="8"/>
  <c r="J166" i="8"/>
  <c r="I166" i="8"/>
  <c r="H166" i="8"/>
  <c r="G166" i="8"/>
  <c r="F166" i="8"/>
  <c r="E166" i="8"/>
  <c r="D166" i="8"/>
  <c r="C166" i="8"/>
  <c r="B166" i="8"/>
  <c r="A166" i="8"/>
  <c r="P165" i="8"/>
  <c r="O165" i="8"/>
  <c r="N165" i="8"/>
  <c r="M165" i="8"/>
  <c r="L165" i="8"/>
  <c r="K165" i="8"/>
  <c r="J165" i="8"/>
  <c r="I165" i="8"/>
  <c r="H165" i="8"/>
  <c r="G165" i="8"/>
  <c r="F165" i="8"/>
  <c r="E165" i="8"/>
  <c r="D165" i="8"/>
  <c r="C165" i="8"/>
  <c r="B165" i="8"/>
  <c r="A165" i="8"/>
  <c r="P164" i="8"/>
  <c r="O164" i="8"/>
  <c r="N164" i="8"/>
  <c r="M164" i="8"/>
  <c r="L164" i="8"/>
  <c r="K164" i="8"/>
  <c r="J164" i="8"/>
  <c r="I164" i="8"/>
  <c r="H164" i="8"/>
  <c r="G164" i="8"/>
  <c r="F164" i="8"/>
  <c r="E164" i="8"/>
  <c r="D164" i="8"/>
  <c r="C164" i="8"/>
  <c r="B164" i="8"/>
  <c r="A164" i="8"/>
  <c r="P163" i="8"/>
  <c r="O163" i="8"/>
  <c r="N163" i="8"/>
  <c r="M163" i="8"/>
  <c r="L163" i="8"/>
  <c r="K163" i="8"/>
  <c r="J163" i="8"/>
  <c r="I163" i="8"/>
  <c r="H163" i="8"/>
  <c r="G163" i="8"/>
  <c r="F163" i="8"/>
  <c r="E163" i="8"/>
  <c r="D163" i="8"/>
  <c r="C163" i="8"/>
  <c r="B163" i="8"/>
  <c r="A163" i="8"/>
  <c r="P162" i="8"/>
  <c r="O162" i="8"/>
  <c r="N162" i="8"/>
  <c r="M162" i="8"/>
  <c r="L162" i="8"/>
  <c r="K162" i="8"/>
  <c r="J162" i="8"/>
  <c r="I162" i="8"/>
  <c r="H162" i="8"/>
  <c r="G162" i="8"/>
  <c r="F162" i="8"/>
  <c r="E162" i="8"/>
  <c r="D162" i="8"/>
  <c r="C162" i="8"/>
  <c r="B162" i="8"/>
  <c r="A162" i="8"/>
  <c r="P161" i="8"/>
  <c r="O161" i="8"/>
  <c r="N161" i="8"/>
  <c r="M161" i="8"/>
  <c r="L161" i="8"/>
  <c r="K161" i="8"/>
  <c r="J161" i="8"/>
  <c r="I161" i="8"/>
  <c r="H161" i="8"/>
  <c r="G161" i="8"/>
  <c r="F161" i="8"/>
  <c r="E161" i="8"/>
  <c r="D161" i="8"/>
  <c r="C161" i="8"/>
  <c r="B161" i="8"/>
  <c r="A161" i="8"/>
  <c r="P160" i="8"/>
  <c r="O160" i="8"/>
  <c r="N160" i="8"/>
  <c r="M160" i="8"/>
  <c r="L160" i="8"/>
  <c r="K160" i="8"/>
  <c r="J160" i="8"/>
  <c r="I160" i="8"/>
  <c r="H160" i="8"/>
  <c r="G160" i="8"/>
  <c r="F160" i="8"/>
  <c r="E160" i="8"/>
  <c r="D160" i="8"/>
  <c r="C160" i="8"/>
  <c r="B160" i="8"/>
  <c r="A160" i="8"/>
  <c r="P159" i="8"/>
  <c r="O159" i="8"/>
  <c r="N159" i="8"/>
  <c r="M159" i="8"/>
  <c r="L159" i="8"/>
  <c r="K159" i="8"/>
  <c r="J159" i="8"/>
  <c r="I159" i="8"/>
  <c r="H159" i="8"/>
  <c r="G159" i="8"/>
  <c r="F159" i="8"/>
  <c r="E159" i="8"/>
  <c r="D159" i="8"/>
  <c r="C159" i="8"/>
  <c r="B159" i="8"/>
  <c r="A159" i="8"/>
  <c r="P158" i="8"/>
  <c r="O158" i="8"/>
  <c r="N158" i="8"/>
  <c r="M158" i="8"/>
  <c r="L158" i="8"/>
  <c r="K158" i="8"/>
  <c r="J158" i="8"/>
  <c r="I158" i="8"/>
  <c r="H158" i="8"/>
  <c r="G158" i="8"/>
  <c r="F158" i="8"/>
  <c r="E158" i="8"/>
  <c r="D158" i="8"/>
  <c r="C158" i="8"/>
  <c r="B158" i="8"/>
  <c r="A158" i="8"/>
  <c r="P157" i="8"/>
  <c r="O157" i="8"/>
  <c r="N157" i="8"/>
  <c r="M157" i="8"/>
  <c r="L157" i="8"/>
  <c r="K157" i="8"/>
  <c r="J157" i="8"/>
  <c r="I157" i="8"/>
  <c r="H157" i="8"/>
  <c r="G157" i="8"/>
  <c r="F157" i="8"/>
  <c r="E157" i="8"/>
  <c r="D157" i="8"/>
  <c r="C157" i="8"/>
  <c r="B157" i="8"/>
  <c r="A157" i="8"/>
  <c r="P156" i="8"/>
  <c r="O156" i="8"/>
  <c r="N156" i="8"/>
  <c r="M156" i="8"/>
  <c r="L156" i="8"/>
  <c r="K156" i="8"/>
  <c r="J156" i="8"/>
  <c r="I156" i="8"/>
  <c r="H156" i="8"/>
  <c r="G156" i="8"/>
  <c r="F156" i="8"/>
  <c r="E156" i="8"/>
  <c r="D156" i="8"/>
  <c r="C156" i="8"/>
  <c r="B156" i="8"/>
  <c r="A156" i="8"/>
  <c r="P155" i="8"/>
  <c r="O155" i="8"/>
  <c r="N155" i="8"/>
  <c r="M155" i="8"/>
  <c r="L155" i="8"/>
  <c r="K155" i="8"/>
  <c r="J155" i="8"/>
  <c r="I155" i="8"/>
  <c r="H155" i="8"/>
  <c r="G155" i="8"/>
  <c r="F155" i="8"/>
  <c r="E155" i="8"/>
  <c r="D155" i="8"/>
  <c r="C155" i="8"/>
  <c r="B155" i="8"/>
  <c r="A155" i="8"/>
  <c r="P154" i="8"/>
  <c r="O154" i="8"/>
  <c r="N154" i="8"/>
  <c r="M154" i="8"/>
  <c r="L154" i="8"/>
  <c r="K154" i="8"/>
  <c r="J154" i="8"/>
  <c r="I154" i="8"/>
  <c r="H154" i="8"/>
  <c r="G154" i="8"/>
  <c r="F154" i="8"/>
  <c r="E154" i="8"/>
  <c r="D154" i="8"/>
  <c r="C154" i="8"/>
  <c r="B154" i="8"/>
  <c r="A154" i="8"/>
  <c r="P153" i="8"/>
  <c r="O153" i="8"/>
  <c r="N153" i="8"/>
  <c r="M153" i="8"/>
  <c r="L153" i="8"/>
  <c r="K153" i="8"/>
  <c r="J153" i="8"/>
  <c r="I153" i="8"/>
  <c r="H153" i="8"/>
  <c r="G153" i="8"/>
  <c r="F153" i="8"/>
  <c r="E153" i="8"/>
  <c r="D153" i="8"/>
  <c r="C153" i="8"/>
  <c r="B153" i="8"/>
  <c r="A153" i="8"/>
  <c r="P152" i="8"/>
  <c r="O152" i="8"/>
  <c r="N152" i="8"/>
  <c r="M152" i="8"/>
  <c r="L152" i="8"/>
  <c r="K152" i="8"/>
  <c r="J152" i="8"/>
  <c r="I152" i="8"/>
  <c r="H152" i="8"/>
  <c r="G152" i="8"/>
  <c r="F152" i="8"/>
  <c r="E152" i="8"/>
  <c r="D152" i="8"/>
  <c r="C152" i="8"/>
  <c r="B152" i="8"/>
  <c r="A152" i="8"/>
  <c r="P151" i="8"/>
  <c r="O151" i="8"/>
  <c r="N151" i="8"/>
  <c r="M151" i="8"/>
  <c r="L151" i="8"/>
  <c r="K151" i="8"/>
  <c r="J151" i="8"/>
  <c r="I151" i="8"/>
  <c r="H151" i="8"/>
  <c r="G151" i="8"/>
  <c r="F151" i="8"/>
  <c r="E151" i="8"/>
  <c r="D151" i="8"/>
  <c r="C151" i="8"/>
  <c r="B151" i="8"/>
  <c r="A151" i="8"/>
  <c r="P150" i="8"/>
  <c r="O150" i="8"/>
  <c r="N150" i="8"/>
  <c r="M150" i="8"/>
  <c r="L150" i="8"/>
  <c r="K150" i="8"/>
  <c r="J150" i="8"/>
  <c r="I150" i="8"/>
  <c r="H150" i="8"/>
  <c r="G150" i="8"/>
  <c r="F150" i="8"/>
  <c r="E150" i="8"/>
  <c r="D150" i="8"/>
  <c r="C150" i="8"/>
  <c r="B150" i="8"/>
  <c r="A150" i="8"/>
  <c r="P149" i="8"/>
  <c r="O149" i="8"/>
  <c r="N149" i="8"/>
  <c r="M149" i="8"/>
  <c r="L149" i="8"/>
  <c r="K149" i="8"/>
  <c r="J149" i="8"/>
  <c r="I149" i="8"/>
  <c r="H149" i="8"/>
  <c r="G149" i="8"/>
  <c r="F149" i="8"/>
  <c r="E149" i="8"/>
  <c r="D149" i="8"/>
  <c r="C149" i="8"/>
  <c r="B149" i="8"/>
  <c r="A149" i="8"/>
  <c r="P148" i="8"/>
  <c r="O148" i="8"/>
  <c r="N148" i="8"/>
  <c r="M148" i="8"/>
  <c r="L148" i="8"/>
  <c r="K148" i="8"/>
  <c r="J148" i="8"/>
  <c r="I148" i="8"/>
  <c r="H148" i="8"/>
  <c r="G148" i="8"/>
  <c r="F148" i="8"/>
  <c r="E148" i="8"/>
  <c r="D148" i="8"/>
  <c r="C148" i="8"/>
  <c r="B148" i="8"/>
  <c r="A148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A147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A146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A145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A144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A143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A142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A141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A140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A139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A138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A137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A136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A135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A134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A133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A132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A131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A130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A129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A128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A127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A126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A125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A124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A123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A122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A121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A120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A119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A118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A117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A116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A115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A114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A113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A112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A111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A110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A109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A108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A107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A106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A105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A104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A103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A102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A101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A100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A99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A98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A97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A96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A95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A94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A93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A92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A91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A90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A89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A88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A87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A86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A85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A84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A83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A82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A81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A80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79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A78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A77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B76" i="8"/>
  <c r="A76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B75" i="8"/>
  <c r="A75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B74" i="8"/>
  <c r="A74" i="8"/>
  <c r="P73" i="8"/>
  <c r="O73" i="8"/>
  <c r="N73" i="8"/>
  <c r="M73" i="8"/>
  <c r="L73" i="8"/>
  <c r="K73" i="8"/>
  <c r="J73" i="8"/>
  <c r="I73" i="8"/>
  <c r="H73" i="8"/>
  <c r="G73" i="8"/>
  <c r="F73" i="8"/>
  <c r="E73" i="8"/>
  <c r="D73" i="8"/>
  <c r="C73" i="8"/>
  <c r="B73" i="8"/>
  <c r="A73" i="8"/>
  <c r="P72" i="8"/>
  <c r="O72" i="8"/>
  <c r="N72" i="8"/>
  <c r="M72" i="8"/>
  <c r="L72" i="8"/>
  <c r="K72" i="8"/>
  <c r="J72" i="8"/>
  <c r="I72" i="8"/>
  <c r="H72" i="8"/>
  <c r="G72" i="8"/>
  <c r="F72" i="8"/>
  <c r="E72" i="8"/>
  <c r="D72" i="8"/>
  <c r="C72" i="8"/>
  <c r="B72" i="8"/>
  <c r="A72" i="8"/>
  <c r="P71" i="8"/>
  <c r="O71" i="8"/>
  <c r="N71" i="8"/>
  <c r="M71" i="8"/>
  <c r="L71" i="8"/>
  <c r="K71" i="8"/>
  <c r="J71" i="8"/>
  <c r="I71" i="8"/>
  <c r="H71" i="8"/>
  <c r="G71" i="8"/>
  <c r="F71" i="8"/>
  <c r="E71" i="8"/>
  <c r="D71" i="8"/>
  <c r="C71" i="8"/>
  <c r="B71" i="8"/>
  <c r="A71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B70" i="8"/>
  <c r="A70" i="8"/>
  <c r="P69" i="8"/>
  <c r="O69" i="8"/>
  <c r="N69" i="8"/>
  <c r="M69" i="8"/>
  <c r="L69" i="8"/>
  <c r="K69" i="8"/>
  <c r="J69" i="8"/>
  <c r="I69" i="8"/>
  <c r="H69" i="8"/>
  <c r="G69" i="8"/>
  <c r="F69" i="8"/>
  <c r="E69" i="8"/>
  <c r="D69" i="8"/>
  <c r="C69" i="8"/>
  <c r="B69" i="8"/>
  <c r="A69" i="8"/>
  <c r="P68" i="8"/>
  <c r="O68" i="8"/>
  <c r="N68" i="8"/>
  <c r="M68" i="8"/>
  <c r="L68" i="8"/>
  <c r="K68" i="8"/>
  <c r="J68" i="8"/>
  <c r="I68" i="8"/>
  <c r="H68" i="8"/>
  <c r="G68" i="8"/>
  <c r="F68" i="8"/>
  <c r="E68" i="8"/>
  <c r="D68" i="8"/>
  <c r="C68" i="8"/>
  <c r="B68" i="8"/>
  <c r="A68" i="8"/>
  <c r="P67" i="8"/>
  <c r="O67" i="8"/>
  <c r="N67" i="8"/>
  <c r="M67" i="8"/>
  <c r="L67" i="8"/>
  <c r="K67" i="8"/>
  <c r="J67" i="8"/>
  <c r="I67" i="8"/>
  <c r="H67" i="8"/>
  <c r="G67" i="8"/>
  <c r="F67" i="8"/>
  <c r="E67" i="8"/>
  <c r="D67" i="8"/>
  <c r="C67" i="8"/>
  <c r="B67" i="8"/>
  <c r="A67" i="8"/>
  <c r="P66" i="8"/>
  <c r="O66" i="8"/>
  <c r="N66" i="8"/>
  <c r="M66" i="8"/>
  <c r="L66" i="8"/>
  <c r="K66" i="8"/>
  <c r="J66" i="8"/>
  <c r="I66" i="8"/>
  <c r="H66" i="8"/>
  <c r="G66" i="8"/>
  <c r="F66" i="8"/>
  <c r="E66" i="8"/>
  <c r="D66" i="8"/>
  <c r="C66" i="8"/>
  <c r="B66" i="8"/>
  <c r="A66" i="8"/>
  <c r="P65" i="8"/>
  <c r="O65" i="8"/>
  <c r="N65" i="8"/>
  <c r="M65" i="8"/>
  <c r="L65" i="8"/>
  <c r="K65" i="8"/>
  <c r="J65" i="8"/>
  <c r="I65" i="8"/>
  <c r="H65" i="8"/>
  <c r="G65" i="8"/>
  <c r="F65" i="8"/>
  <c r="E65" i="8"/>
  <c r="D65" i="8"/>
  <c r="C65" i="8"/>
  <c r="B65" i="8"/>
  <c r="A65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A64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A63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C62" i="8"/>
  <c r="B62" i="8"/>
  <c r="A62" i="8"/>
  <c r="P61" i="8"/>
  <c r="O61" i="8"/>
  <c r="N61" i="8"/>
  <c r="M61" i="8"/>
  <c r="L61" i="8"/>
  <c r="K61" i="8"/>
  <c r="J61" i="8"/>
  <c r="I61" i="8"/>
  <c r="H61" i="8"/>
  <c r="G61" i="8"/>
  <c r="F61" i="8"/>
  <c r="E61" i="8"/>
  <c r="D61" i="8"/>
  <c r="C61" i="8"/>
  <c r="B61" i="8"/>
  <c r="A61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60" i="8"/>
  <c r="P59" i="8"/>
  <c r="O59" i="8"/>
  <c r="N59" i="8"/>
  <c r="M59" i="8"/>
  <c r="L59" i="8"/>
  <c r="K59" i="8"/>
  <c r="J59" i="8"/>
  <c r="I59" i="8"/>
  <c r="H59" i="8"/>
  <c r="G59" i="8"/>
  <c r="F59" i="8"/>
  <c r="E59" i="8"/>
  <c r="D59" i="8"/>
  <c r="C59" i="8"/>
  <c r="B59" i="8"/>
  <c r="A59" i="8"/>
  <c r="P58" i="8"/>
  <c r="O58" i="8"/>
  <c r="N58" i="8"/>
  <c r="M58" i="8"/>
  <c r="L58" i="8"/>
  <c r="K58" i="8"/>
  <c r="J58" i="8"/>
  <c r="I58" i="8"/>
  <c r="H58" i="8"/>
  <c r="G58" i="8"/>
  <c r="F58" i="8"/>
  <c r="E58" i="8"/>
  <c r="D58" i="8"/>
  <c r="C58" i="8"/>
  <c r="B58" i="8"/>
  <c r="A58" i="8"/>
  <c r="P57" i="8"/>
  <c r="O57" i="8"/>
  <c r="N57" i="8"/>
  <c r="M57" i="8"/>
  <c r="L57" i="8"/>
  <c r="K57" i="8"/>
  <c r="J57" i="8"/>
  <c r="I57" i="8"/>
  <c r="H57" i="8"/>
  <c r="G57" i="8"/>
  <c r="F57" i="8"/>
  <c r="E57" i="8"/>
  <c r="D57" i="8"/>
  <c r="C57" i="8"/>
  <c r="B57" i="8"/>
  <c r="A57" i="8"/>
  <c r="P56" i="8"/>
  <c r="O56" i="8"/>
  <c r="N56" i="8"/>
  <c r="M56" i="8"/>
  <c r="L56" i="8"/>
  <c r="K56" i="8"/>
  <c r="J56" i="8"/>
  <c r="I56" i="8"/>
  <c r="H56" i="8"/>
  <c r="G56" i="8"/>
  <c r="F56" i="8"/>
  <c r="E56" i="8"/>
  <c r="D56" i="8"/>
  <c r="C56" i="8"/>
  <c r="B56" i="8"/>
  <c r="A56" i="8"/>
  <c r="P55" i="8"/>
  <c r="O55" i="8"/>
  <c r="N55" i="8"/>
  <c r="M55" i="8"/>
  <c r="L55" i="8"/>
  <c r="K55" i="8"/>
  <c r="J55" i="8"/>
  <c r="I55" i="8"/>
  <c r="H55" i="8"/>
  <c r="G55" i="8"/>
  <c r="F55" i="8"/>
  <c r="E55" i="8"/>
  <c r="D55" i="8"/>
  <c r="C55" i="8"/>
  <c r="B55" i="8"/>
  <c r="A55" i="8"/>
  <c r="P54" i="8"/>
  <c r="O54" i="8"/>
  <c r="N54" i="8"/>
  <c r="M54" i="8"/>
  <c r="L54" i="8"/>
  <c r="K54" i="8"/>
  <c r="J54" i="8"/>
  <c r="I54" i="8"/>
  <c r="H54" i="8"/>
  <c r="G54" i="8"/>
  <c r="F54" i="8"/>
  <c r="E54" i="8"/>
  <c r="D54" i="8"/>
  <c r="C54" i="8"/>
  <c r="B54" i="8"/>
  <c r="A54" i="8"/>
  <c r="P53" i="8"/>
  <c r="O53" i="8"/>
  <c r="N53" i="8"/>
  <c r="M53" i="8"/>
  <c r="L53" i="8"/>
  <c r="K53" i="8"/>
  <c r="J53" i="8"/>
  <c r="I53" i="8"/>
  <c r="H53" i="8"/>
  <c r="G53" i="8"/>
  <c r="F53" i="8"/>
  <c r="E53" i="8"/>
  <c r="D53" i="8"/>
  <c r="C53" i="8"/>
  <c r="B53" i="8"/>
  <c r="A53" i="8"/>
  <c r="P52" i="8"/>
  <c r="O52" i="8"/>
  <c r="N52" i="8"/>
  <c r="M52" i="8"/>
  <c r="L52" i="8"/>
  <c r="K52" i="8"/>
  <c r="J52" i="8"/>
  <c r="I52" i="8"/>
  <c r="H52" i="8"/>
  <c r="G52" i="8"/>
  <c r="F52" i="8"/>
  <c r="E52" i="8"/>
  <c r="D52" i="8"/>
  <c r="C52" i="8"/>
  <c r="B52" i="8"/>
  <c r="A52" i="8"/>
  <c r="P51" i="8"/>
  <c r="O51" i="8"/>
  <c r="N51" i="8"/>
  <c r="M51" i="8"/>
  <c r="L51" i="8"/>
  <c r="K51" i="8"/>
  <c r="J51" i="8"/>
  <c r="I51" i="8"/>
  <c r="H51" i="8"/>
  <c r="G51" i="8"/>
  <c r="F51" i="8"/>
  <c r="E51" i="8"/>
  <c r="D51" i="8"/>
  <c r="C51" i="8"/>
  <c r="B51" i="8"/>
  <c r="A51" i="8"/>
  <c r="P50" i="8"/>
  <c r="O50" i="8"/>
  <c r="N50" i="8"/>
  <c r="M50" i="8"/>
  <c r="L50" i="8"/>
  <c r="K50" i="8"/>
  <c r="J50" i="8"/>
  <c r="I50" i="8"/>
  <c r="H50" i="8"/>
  <c r="G50" i="8"/>
  <c r="F50" i="8"/>
  <c r="E50" i="8"/>
  <c r="D50" i="8"/>
  <c r="C50" i="8"/>
  <c r="B50" i="8"/>
  <c r="A50" i="8"/>
  <c r="P49" i="8"/>
  <c r="O49" i="8"/>
  <c r="N49" i="8"/>
  <c r="M49" i="8"/>
  <c r="L49" i="8"/>
  <c r="K49" i="8"/>
  <c r="J49" i="8"/>
  <c r="I49" i="8"/>
  <c r="H49" i="8"/>
  <c r="G49" i="8"/>
  <c r="F49" i="8"/>
  <c r="E49" i="8"/>
  <c r="D49" i="8"/>
  <c r="C49" i="8"/>
  <c r="B49" i="8"/>
  <c r="A49" i="8"/>
  <c r="P48" i="8"/>
  <c r="O48" i="8"/>
  <c r="N48" i="8"/>
  <c r="M48" i="8"/>
  <c r="L48" i="8"/>
  <c r="K48" i="8"/>
  <c r="J48" i="8"/>
  <c r="I48" i="8"/>
  <c r="H48" i="8"/>
  <c r="G48" i="8"/>
  <c r="F48" i="8"/>
  <c r="E48" i="8"/>
  <c r="D48" i="8"/>
  <c r="C48" i="8"/>
  <c r="B48" i="8"/>
  <c r="A48" i="8"/>
  <c r="P47" i="8"/>
  <c r="O47" i="8"/>
  <c r="N47" i="8"/>
  <c r="M47" i="8"/>
  <c r="L47" i="8"/>
  <c r="K47" i="8"/>
  <c r="J47" i="8"/>
  <c r="I47" i="8"/>
  <c r="H47" i="8"/>
  <c r="G47" i="8"/>
  <c r="F47" i="8"/>
  <c r="E47" i="8"/>
  <c r="D47" i="8"/>
  <c r="C47" i="8"/>
  <c r="B47" i="8"/>
  <c r="A47" i="8"/>
  <c r="P46" i="8"/>
  <c r="O46" i="8"/>
  <c r="N46" i="8"/>
  <c r="M46" i="8"/>
  <c r="L46" i="8"/>
  <c r="K46" i="8"/>
  <c r="J46" i="8"/>
  <c r="I46" i="8"/>
  <c r="H46" i="8"/>
  <c r="G46" i="8"/>
  <c r="F46" i="8"/>
  <c r="E46" i="8"/>
  <c r="D46" i="8"/>
  <c r="C46" i="8"/>
  <c r="B46" i="8"/>
  <c r="A46" i="8"/>
  <c r="P45" i="8"/>
  <c r="O45" i="8"/>
  <c r="N45" i="8"/>
  <c r="M45" i="8"/>
  <c r="L45" i="8"/>
  <c r="K45" i="8"/>
  <c r="J45" i="8"/>
  <c r="I45" i="8"/>
  <c r="H45" i="8"/>
  <c r="G45" i="8"/>
  <c r="F45" i="8"/>
  <c r="E45" i="8"/>
  <c r="D45" i="8"/>
  <c r="C45" i="8"/>
  <c r="B45" i="8"/>
  <c r="A45" i="8"/>
  <c r="P44" i="8"/>
  <c r="O44" i="8"/>
  <c r="N44" i="8"/>
  <c r="M44" i="8"/>
  <c r="L44" i="8"/>
  <c r="K44" i="8"/>
  <c r="J44" i="8"/>
  <c r="I44" i="8"/>
  <c r="H44" i="8"/>
  <c r="G44" i="8"/>
  <c r="F44" i="8"/>
  <c r="E44" i="8"/>
  <c r="D44" i="8"/>
  <c r="C44" i="8"/>
  <c r="B44" i="8"/>
  <c r="A44" i="8"/>
  <c r="P43" i="8"/>
  <c r="O43" i="8"/>
  <c r="N43" i="8"/>
  <c r="M43" i="8"/>
  <c r="L43" i="8"/>
  <c r="K43" i="8"/>
  <c r="J43" i="8"/>
  <c r="I43" i="8"/>
  <c r="H43" i="8"/>
  <c r="G43" i="8"/>
  <c r="F43" i="8"/>
  <c r="E43" i="8"/>
  <c r="D43" i="8"/>
  <c r="C43" i="8"/>
  <c r="B43" i="8"/>
  <c r="A43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A42" i="8"/>
  <c r="P41" i="8"/>
  <c r="O41" i="8"/>
  <c r="N41" i="8"/>
  <c r="M41" i="8"/>
  <c r="L41" i="8"/>
  <c r="K41" i="8"/>
  <c r="J41" i="8"/>
  <c r="I41" i="8"/>
  <c r="H41" i="8"/>
  <c r="G41" i="8"/>
  <c r="F41" i="8"/>
  <c r="E41" i="8"/>
  <c r="D41" i="8"/>
  <c r="C41" i="8"/>
  <c r="B41" i="8"/>
  <c r="A41" i="8"/>
  <c r="P40" i="8"/>
  <c r="O40" i="8"/>
  <c r="N40" i="8"/>
  <c r="M40" i="8"/>
  <c r="L40" i="8"/>
  <c r="K40" i="8"/>
  <c r="J40" i="8"/>
  <c r="I40" i="8"/>
  <c r="H40" i="8"/>
  <c r="G40" i="8"/>
  <c r="F40" i="8"/>
  <c r="E40" i="8"/>
  <c r="D40" i="8"/>
  <c r="C40" i="8"/>
  <c r="B40" i="8"/>
  <c r="A40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A39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A38" i="8"/>
  <c r="P37" i="8"/>
  <c r="O37" i="8"/>
  <c r="N37" i="8"/>
  <c r="M37" i="8"/>
  <c r="L37" i="8"/>
  <c r="K37" i="8"/>
  <c r="J37" i="8"/>
  <c r="I37" i="8"/>
  <c r="H37" i="8"/>
  <c r="G37" i="8"/>
  <c r="F37" i="8"/>
  <c r="E37" i="8"/>
  <c r="D37" i="8"/>
  <c r="C37" i="8"/>
  <c r="B37" i="8"/>
  <c r="A37" i="8"/>
  <c r="P36" i="8"/>
  <c r="O36" i="8"/>
  <c r="N36" i="8"/>
  <c r="M36" i="8"/>
  <c r="L36" i="8"/>
  <c r="K36" i="8"/>
  <c r="J36" i="8"/>
  <c r="I36" i="8"/>
  <c r="H36" i="8"/>
  <c r="G36" i="8"/>
  <c r="F36" i="8"/>
  <c r="E36" i="8"/>
  <c r="D36" i="8"/>
  <c r="C36" i="8"/>
  <c r="B36" i="8"/>
  <c r="A36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A35" i="8"/>
  <c r="P34" i="8"/>
  <c r="O34" i="8"/>
  <c r="N34" i="8"/>
  <c r="M34" i="8"/>
  <c r="L34" i="8"/>
  <c r="K34" i="8"/>
  <c r="J34" i="8"/>
  <c r="I34" i="8"/>
  <c r="H34" i="8"/>
  <c r="G34" i="8"/>
  <c r="F34" i="8"/>
  <c r="E34" i="8"/>
  <c r="D34" i="8"/>
  <c r="C34" i="8"/>
  <c r="B34" i="8"/>
  <c r="A34" i="8"/>
  <c r="P33" i="8"/>
  <c r="O33" i="8"/>
  <c r="N33" i="8"/>
  <c r="M33" i="8"/>
  <c r="L33" i="8"/>
  <c r="K33" i="8"/>
  <c r="J33" i="8"/>
  <c r="I33" i="8"/>
  <c r="H33" i="8"/>
  <c r="G33" i="8"/>
  <c r="F33" i="8"/>
  <c r="E33" i="8"/>
  <c r="D33" i="8"/>
  <c r="C33" i="8"/>
  <c r="B33" i="8"/>
  <c r="A33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B32" i="8"/>
  <c r="A32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B31" i="8"/>
  <c r="A31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30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29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28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27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26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25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24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23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22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21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20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19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18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17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16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15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14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13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12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11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10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9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8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7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6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5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4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3" i="8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P423" i="7"/>
  <c r="O423" i="7"/>
  <c r="N423" i="7"/>
  <c r="M423" i="7"/>
  <c r="L423" i="7"/>
  <c r="K423" i="7"/>
  <c r="J423" i="7"/>
  <c r="I423" i="7"/>
  <c r="H423" i="7"/>
  <c r="G423" i="7"/>
  <c r="F423" i="7"/>
  <c r="E423" i="7"/>
  <c r="D423" i="7"/>
  <c r="C423" i="7"/>
  <c r="B423" i="7"/>
  <c r="A423" i="7"/>
  <c r="P422" i="7"/>
  <c r="O422" i="7"/>
  <c r="N422" i="7"/>
  <c r="M422" i="7"/>
  <c r="L422" i="7"/>
  <c r="K422" i="7"/>
  <c r="J422" i="7"/>
  <c r="I422" i="7"/>
  <c r="H422" i="7"/>
  <c r="G422" i="7"/>
  <c r="F422" i="7"/>
  <c r="E422" i="7"/>
  <c r="D422" i="7"/>
  <c r="C422" i="7"/>
  <c r="B422" i="7"/>
  <c r="A422" i="7"/>
  <c r="P421" i="7"/>
  <c r="O421" i="7"/>
  <c r="N421" i="7"/>
  <c r="M421" i="7"/>
  <c r="L421" i="7"/>
  <c r="K421" i="7"/>
  <c r="J421" i="7"/>
  <c r="I421" i="7"/>
  <c r="H421" i="7"/>
  <c r="G421" i="7"/>
  <c r="F421" i="7"/>
  <c r="E421" i="7"/>
  <c r="D421" i="7"/>
  <c r="C421" i="7"/>
  <c r="B421" i="7"/>
  <c r="A421" i="7"/>
  <c r="P420" i="7"/>
  <c r="O420" i="7"/>
  <c r="N420" i="7"/>
  <c r="M420" i="7"/>
  <c r="L420" i="7"/>
  <c r="K420" i="7"/>
  <c r="J420" i="7"/>
  <c r="I420" i="7"/>
  <c r="H420" i="7"/>
  <c r="G420" i="7"/>
  <c r="F420" i="7"/>
  <c r="E420" i="7"/>
  <c r="D420" i="7"/>
  <c r="C420" i="7"/>
  <c r="B420" i="7"/>
  <c r="A420" i="7"/>
  <c r="P419" i="7"/>
  <c r="O419" i="7"/>
  <c r="N419" i="7"/>
  <c r="M419" i="7"/>
  <c r="L419" i="7"/>
  <c r="K419" i="7"/>
  <c r="J419" i="7"/>
  <c r="I419" i="7"/>
  <c r="H419" i="7"/>
  <c r="G419" i="7"/>
  <c r="F419" i="7"/>
  <c r="E419" i="7"/>
  <c r="D419" i="7"/>
  <c r="C419" i="7"/>
  <c r="B419" i="7"/>
  <c r="A419" i="7"/>
  <c r="P418" i="7"/>
  <c r="O418" i="7"/>
  <c r="N418" i="7"/>
  <c r="M418" i="7"/>
  <c r="L418" i="7"/>
  <c r="K418" i="7"/>
  <c r="J418" i="7"/>
  <c r="I418" i="7"/>
  <c r="H418" i="7"/>
  <c r="G418" i="7"/>
  <c r="F418" i="7"/>
  <c r="E418" i="7"/>
  <c r="D418" i="7"/>
  <c r="C418" i="7"/>
  <c r="B418" i="7"/>
  <c r="A418" i="7"/>
  <c r="P417" i="7"/>
  <c r="O417" i="7"/>
  <c r="N417" i="7"/>
  <c r="M417" i="7"/>
  <c r="L417" i="7"/>
  <c r="K417" i="7"/>
  <c r="J417" i="7"/>
  <c r="I417" i="7"/>
  <c r="H417" i="7"/>
  <c r="G417" i="7"/>
  <c r="F417" i="7"/>
  <c r="E417" i="7"/>
  <c r="D417" i="7"/>
  <c r="C417" i="7"/>
  <c r="B417" i="7"/>
  <c r="A417" i="7"/>
  <c r="P416" i="7"/>
  <c r="O416" i="7"/>
  <c r="N416" i="7"/>
  <c r="M416" i="7"/>
  <c r="L416" i="7"/>
  <c r="K416" i="7"/>
  <c r="J416" i="7"/>
  <c r="I416" i="7"/>
  <c r="H416" i="7"/>
  <c r="G416" i="7"/>
  <c r="F416" i="7"/>
  <c r="E416" i="7"/>
  <c r="D416" i="7"/>
  <c r="C416" i="7"/>
  <c r="B416" i="7"/>
  <c r="A416" i="7"/>
  <c r="P415" i="7"/>
  <c r="O415" i="7"/>
  <c r="N415" i="7"/>
  <c r="M415" i="7"/>
  <c r="L415" i="7"/>
  <c r="K415" i="7"/>
  <c r="J415" i="7"/>
  <c r="I415" i="7"/>
  <c r="H415" i="7"/>
  <c r="G415" i="7"/>
  <c r="F415" i="7"/>
  <c r="E415" i="7"/>
  <c r="D415" i="7"/>
  <c r="C415" i="7"/>
  <c r="B415" i="7"/>
  <c r="A415" i="7"/>
  <c r="P414" i="7"/>
  <c r="O414" i="7"/>
  <c r="N414" i="7"/>
  <c r="M414" i="7"/>
  <c r="L414" i="7"/>
  <c r="K414" i="7"/>
  <c r="J414" i="7"/>
  <c r="I414" i="7"/>
  <c r="H414" i="7"/>
  <c r="G414" i="7"/>
  <c r="F414" i="7"/>
  <c r="E414" i="7"/>
  <c r="D414" i="7"/>
  <c r="C414" i="7"/>
  <c r="B414" i="7"/>
  <c r="A414" i="7"/>
  <c r="P413" i="7"/>
  <c r="O413" i="7"/>
  <c r="N413" i="7"/>
  <c r="M413" i="7"/>
  <c r="L413" i="7"/>
  <c r="K413" i="7"/>
  <c r="J413" i="7"/>
  <c r="I413" i="7"/>
  <c r="H413" i="7"/>
  <c r="G413" i="7"/>
  <c r="F413" i="7"/>
  <c r="E413" i="7"/>
  <c r="D413" i="7"/>
  <c r="C413" i="7"/>
  <c r="B413" i="7"/>
  <c r="A413" i="7"/>
  <c r="P412" i="7"/>
  <c r="O412" i="7"/>
  <c r="N412" i="7"/>
  <c r="M412" i="7"/>
  <c r="L412" i="7"/>
  <c r="K412" i="7"/>
  <c r="J412" i="7"/>
  <c r="I412" i="7"/>
  <c r="H412" i="7"/>
  <c r="G412" i="7"/>
  <c r="F412" i="7"/>
  <c r="E412" i="7"/>
  <c r="D412" i="7"/>
  <c r="C412" i="7"/>
  <c r="B412" i="7"/>
  <c r="A412" i="7"/>
  <c r="P411" i="7"/>
  <c r="O411" i="7"/>
  <c r="N411" i="7"/>
  <c r="M411" i="7"/>
  <c r="L411" i="7"/>
  <c r="K411" i="7"/>
  <c r="J411" i="7"/>
  <c r="I411" i="7"/>
  <c r="H411" i="7"/>
  <c r="G411" i="7"/>
  <c r="F411" i="7"/>
  <c r="E411" i="7"/>
  <c r="D411" i="7"/>
  <c r="C411" i="7"/>
  <c r="B411" i="7"/>
  <c r="A411" i="7"/>
  <c r="P410" i="7"/>
  <c r="O410" i="7"/>
  <c r="N410" i="7"/>
  <c r="M410" i="7"/>
  <c r="L410" i="7"/>
  <c r="K410" i="7"/>
  <c r="J410" i="7"/>
  <c r="I410" i="7"/>
  <c r="H410" i="7"/>
  <c r="G410" i="7"/>
  <c r="F410" i="7"/>
  <c r="E410" i="7"/>
  <c r="D410" i="7"/>
  <c r="C410" i="7"/>
  <c r="B410" i="7"/>
  <c r="A410" i="7"/>
  <c r="P409" i="7"/>
  <c r="O409" i="7"/>
  <c r="N409" i="7"/>
  <c r="M409" i="7"/>
  <c r="L409" i="7"/>
  <c r="K409" i="7"/>
  <c r="J409" i="7"/>
  <c r="I409" i="7"/>
  <c r="H409" i="7"/>
  <c r="G409" i="7"/>
  <c r="F409" i="7"/>
  <c r="E409" i="7"/>
  <c r="D409" i="7"/>
  <c r="C409" i="7"/>
  <c r="B409" i="7"/>
  <c r="A409" i="7"/>
  <c r="P408" i="7"/>
  <c r="O408" i="7"/>
  <c r="N408" i="7"/>
  <c r="M408" i="7"/>
  <c r="L408" i="7"/>
  <c r="K408" i="7"/>
  <c r="J408" i="7"/>
  <c r="I408" i="7"/>
  <c r="H408" i="7"/>
  <c r="G408" i="7"/>
  <c r="F408" i="7"/>
  <c r="E408" i="7"/>
  <c r="D408" i="7"/>
  <c r="C408" i="7"/>
  <c r="B408" i="7"/>
  <c r="A408" i="7"/>
  <c r="P407" i="7"/>
  <c r="O407" i="7"/>
  <c r="N407" i="7"/>
  <c r="M407" i="7"/>
  <c r="L407" i="7"/>
  <c r="K407" i="7"/>
  <c r="J407" i="7"/>
  <c r="I407" i="7"/>
  <c r="H407" i="7"/>
  <c r="G407" i="7"/>
  <c r="F407" i="7"/>
  <c r="E407" i="7"/>
  <c r="D407" i="7"/>
  <c r="C407" i="7"/>
  <c r="B407" i="7"/>
  <c r="A407" i="7"/>
  <c r="P406" i="7"/>
  <c r="O406" i="7"/>
  <c r="N406" i="7"/>
  <c r="M406" i="7"/>
  <c r="L406" i="7"/>
  <c r="K406" i="7"/>
  <c r="J406" i="7"/>
  <c r="I406" i="7"/>
  <c r="H406" i="7"/>
  <c r="G406" i="7"/>
  <c r="F406" i="7"/>
  <c r="E406" i="7"/>
  <c r="D406" i="7"/>
  <c r="C406" i="7"/>
  <c r="B406" i="7"/>
  <c r="A406" i="7"/>
  <c r="P405" i="7"/>
  <c r="O405" i="7"/>
  <c r="N405" i="7"/>
  <c r="M405" i="7"/>
  <c r="L405" i="7"/>
  <c r="K405" i="7"/>
  <c r="J405" i="7"/>
  <c r="I405" i="7"/>
  <c r="H405" i="7"/>
  <c r="G405" i="7"/>
  <c r="F405" i="7"/>
  <c r="E405" i="7"/>
  <c r="D405" i="7"/>
  <c r="C405" i="7"/>
  <c r="B405" i="7"/>
  <c r="A405" i="7"/>
  <c r="P404" i="7"/>
  <c r="O404" i="7"/>
  <c r="N404" i="7"/>
  <c r="M404" i="7"/>
  <c r="L404" i="7"/>
  <c r="K404" i="7"/>
  <c r="J404" i="7"/>
  <c r="I404" i="7"/>
  <c r="H404" i="7"/>
  <c r="G404" i="7"/>
  <c r="F404" i="7"/>
  <c r="E404" i="7"/>
  <c r="D404" i="7"/>
  <c r="C404" i="7"/>
  <c r="B404" i="7"/>
  <c r="A404" i="7"/>
  <c r="P403" i="7"/>
  <c r="O403" i="7"/>
  <c r="N403" i="7"/>
  <c r="M403" i="7"/>
  <c r="L403" i="7"/>
  <c r="K403" i="7"/>
  <c r="J403" i="7"/>
  <c r="I403" i="7"/>
  <c r="H403" i="7"/>
  <c r="G403" i="7"/>
  <c r="F403" i="7"/>
  <c r="E403" i="7"/>
  <c r="D403" i="7"/>
  <c r="C403" i="7"/>
  <c r="B403" i="7"/>
  <c r="A403" i="7"/>
  <c r="P402" i="7"/>
  <c r="O402" i="7"/>
  <c r="N402" i="7"/>
  <c r="M402" i="7"/>
  <c r="L402" i="7"/>
  <c r="K402" i="7"/>
  <c r="J402" i="7"/>
  <c r="I402" i="7"/>
  <c r="H402" i="7"/>
  <c r="G402" i="7"/>
  <c r="F402" i="7"/>
  <c r="E402" i="7"/>
  <c r="D402" i="7"/>
  <c r="C402" i="7"/>
  <c r="B402" i="7"/>
  <c r="A402" i="7"/>
  <c r="P401" i="7"/>
  <c r="O401" i="7"/>
  <c r="N401" i="7"/>
  <c r="M401" i="7"/>
  <c r="L401" i="7"/>
  <c r="K401" i="7"/>
  <c r="J401" i="7"/>
  <c r="I401" i="7"/>
  <c r="H401" i="7"/>
  <c r="G401" i="7"/>
  <c r="F401" i="7"/>
  <c r="E401" i="7"/>
  <c r="D401" i="7"/>
  <c r="C401" i="7"/>
  <c r="B401" i="7"/>
  <c r="A401" i="7"/>
  <c r="P400" i="7"/>
  <c r="O400" i="7"/>
  <c r="N400" i="7"/>
  <c r="M400" i="7"/>
  <c r="L400" i="7"/>
  <c r="K400" i="7"/>
  <c r="J400" i="7"/>
  <c r="I400" i="7"/>
  <c r="H400" i="7"/>
  <c r="G400" i="7"/>
  <c r="F400" i="7"/>
  <c r="E400" i="7"/>
  <c r="D400" i="7"/>
  <c r="C400" i="7"/>
  <c r="B400" i="7"/>
  <c r="A400" i="7"/>
  <c r="P399" i="7"/>
  <c r="O399" i="7"/>
  <c r="N399" i="7"/>
  <c r="M399" i="7"/>
  <c r="L399" i="7"/>
  <c r="K399" i="7"/>
  <c r="J399" i="7"/>
  <c r="I399" i="7"/>
  <c r="H399" i="7"/>
  <c r="G399" i="7"/>
  <c r="F399" i="7"/>
  <c r="E399" i="7"/>
  <c r="D399" i="7"/>
  <c r="C399" i="7"/>
  <c r="B399" i="7"/>
  <c r="A399" i="7"/>
  <c r="P398" i="7"/>
  <c r="O398" i="7"/>
  <c r="N398" i="7"/>
  <c r="M398" i="7"/>
  <c r="L398" i="7"/>
  <c r="K398" i="7"/>
  <c r="J398" i="7"/>
  <c r="I398" i="7"/>
  <c r="H398" i="7"/>
  <c r="G398" i="7"/>
  <c r="F398" i="7"/>
  <c r="E398" i="7"/>
  <c r="D398" i="7"/>
  <c r="C398" i="7"/>
  <c r="B398" i="7"/>
  <c r="A398" i="7"/>
  <c r="P397" i="7"/>
  <c r="O397" i="7"/>
  <c r="N397" i="7"/>
  <c r="M397" i="7"/>
  <c r="L397" i="7"/>
  <c r="K397" i="7"/>
  <c r="J397" i="7"/>
  <c r="I397" i="7"/>
  <c r="H397" i="7"/>
  <c r="G397" i="7"/>
  <c r="F397" i="7"/>
  <c r="E397" i="7"/>
  <c r="D397" i="7"/>
  <c r="C397" i="7"/>
  <c r="B397" i="7"/>
  <c r="A397" i="7"/>
  <c r="P396" i="7"/>
  <c r="O396" i="7"/>
  <c r="N396" i="7"/>
  <c r="M396" i="7"/>
  <c r="L396" i="7"/>
  <c r="K396" i="7"/>
  <c r="J396" i="7"/>
  <c r="I396" i="7"/>
  <c r="H396" i="7"/>
  <c r="G396" i="7"/>
  <c r="F396" i="7"/>
  <c r="E396" i="7"/>
  <c r="D396" i="7"/>
  <c r="C396" i="7"/>
  <c r="B396" i="7"/>
  <c r="A396" i="7"/>
  <c r="P395" i="7"/>
  <c r="O395" i="7"/>
  <c r="N395" i="7"/>
  <c r="M395" i="7"/>
  <c r="L395" i="7"/>
  <c r="K395" i="7"/>
  <c r="J395" i="7"/>
  <c r="I395" i="7"/>
  <c r="H395" i="7"/>
  <c r="G395" i="7"/>
  <c r="F395" i="7"/>
  <c r="E395" i="7"/>
  <c r="D395" i="7"/>
  <c r="C395" i="7"/>
  <c r="B395" i="7"/>
  <c r="A395" i="7"/>
  <c r="P394" i="7"/>
  <c r="O394" i="7"/>
  <c r="N394" i="7"/>
  <c r="M394" i="7"/>
  <c r="L394" i="7"/>
  <c r="K394" i="7"/>
  <c r="J394" i="7"/>
  <c r="I394" i="7"/>
  <c r="H394" i="7"/>
  <c r="G394" i="7"/>
  <c r="F394" i="7"/>
  <c r="E394" i="7"/>
  <c r="D394" i="7"/>
  <c r="C394" i="7"/>
  <c r="B394" i="7"/>
  <c r="A394" i="7"/>
  <c r="P393" i="7"/>
  <c r="O393" i="7"/>
  <c r="N393" i="7"/>
  <c r="M393" i="7"/>
  <c r="L393" i="7"/>
  <c r="K393" i="7"/>
  <c r="J393" i="7"/>
  <c r="I393" i="7"/>
  <c r="H393" i="7"/>
  <c r="G393" i="7"/>
  <c r="F393" i="7"/>
  <c r="E393" i="7"/>
  <c r="D393" i="7"/>
  <c r="C393" i="7"/>
  <c r="B393" i="7"/>
  <c r="A393" i="7"/>
  <c r="P392" i="7"/>
  <c r="O392" i="7"/>
  <c r="N392" i="7"/>
  <c r="M392" i="7"/>
  <c r="L392" i="7"/>
  <c r="K392" i="7"/>
  <c r="J392" i="7"/>
  <c r="I392" i="7"/>
  <c r="H392" i="7"/>
  <c r="G392" i="7"/>
  <c r="F392" i="7"/>
  <c r="E392" i="7"/>
  <c r="D392" i="7"/>
  <c r="C392" i="7"/>
  <c r="B392" i="7"/>
  <c r="A392" i="7"/>
  <c r="P391" i="7"/>
  <c r="O391" i="7"/>
  <c r="N391" i="7"/>
  <c r="M391" i="7"/>
  <c r="L391" i="7"/>
  <c r="K391" i="7"/>
  <c r="J391" i="7"/>
  <c r="I391" i="7"/>
  <c r="H391" i="7"/>
  <c r="G391" i="7"/>
  <c r="F391" i="7"/>
  <c r="E391" i="7"/>
  <c r="D391" i="7"/>
  <c r="C391" i="7"/>
  <c r="B391" i="7"/>
  <c r="A391" i="7"/>
  <c r="P390" i="7"/>
  <c r="O390" i="7"/>
  <c r="N390" i="7"/>
  <c r="M390" i="7"/>
  <c r="L390" i="7"/>
  <c r="K390" i="7"/>
  <c r="J390" i="7"/>
  <c r="I390" i="7"/>
  <c r="H390" i="7"/>
  <c r="G390" i="7"/>
  <c r="F390" i="7"/>
  <c r="E390" i="7"/>
  <c r="D390" i="7"/>
  <c r="C390" i="7"/>
  <c r="B390" i="7"/>
  <c r="A390" i="7"/>
  <c r="P389" i="7"/>
  <c r="O389" i="7"/>
  <c r="N389" i="7"/>
  <c r="M389" i="7"/>
  <c r="L389" i="7"/>
  <c r="K389" i="7"/>
  <c r="J389" i="7"/>
  <c r="I389" i="7"/>
  <c r="H389" i="7"/>
  <c r="G389" i="7"/>
  <c r="F389" i="7"/>
  <c r="E389" i="7"/>
  <c r="D389" i="7"/>
  <c r="C389" i="7"/>
  <c r="B389" i="7"/>
  <c r="A389" i="7"/>
  <c r="P388" i="7"/>
  <c r="O388" i="7"/>
  <c r="N388" i="7"/>
  <c r="M388" i="7"/>
  <c r="L388" i="7"/>
  <c r="K388" i="7"/>
  <c r="J388" i="7"/>
  <c r="I388" i="7"/>
  <c r="H388" i="7"/>
  <c r="G388" i="7"/>
  <c r="F388" i="7"/>
  <c r="E388" i="7"/>
  <c r="D388" i="7"/>
  <c r="C388" i="7"/>
  <c r="B388" i="7"/>
  <c r="A388" i="7"/>
  <c r="P387" i="7"/>
  <c r="O387" i="7"/>
  <c r="N387" i="7"/>
  <c r="M387" i="7"/>
  <c r="L387" i="7"/>
  <c r="K387" i="7"/>
  <c r="J387" i="7"/>
  <c r="I387" i="7"/>
  <c r="H387" i="7"/>
  <c r="G387" i="7"/>
  <c r="F387" i="7"/>
  <c r="E387" i="7"/>
  <c r="D387" i="7"/>
  <c r="C387" i="7"/>
  <c r="B387" i="7"/>
  <c r="A387" i="7"/>
  <c r="P386" i="7"/>
  <c r="O386" i="7"/>
  <c r="N386" i="7"/>
  <c r="M386" i="7"/>
  <c r="L386" i="7"/>
  <c r="K386" i="7"/>
  <c r="J386" i="7"/>
  <c r="I386" i="7"/>
  <c r="H386" i="7"/>
  <c r="G386" i="7"/>
  <c r="F386" i="7"/>
  <c r="E386" i="7"/>
  <c r="D386" i="7"/>
  <c r="C386" i="7"/>
  <c r="B386" i="7"/>
  <c r="A386" i="7"/>
  <c r="P385" i="7"/>
  <c r="O385" i="7"/>
  <c r="N385" i="7"/>
  <c r="M385" i="7"/>
  <c r="L385" i="7"/>
  <c r="K385" i="7"/>
  <c r="J385" i="7"/>
  <c r="I385" i="7"/>
  <c r="H385" i="7"/>
  <c r="G385" i="7"/>
  <c r="F385" i="7"/>
  <c r="E385" i="7"/>
  <c r="D385" i="7"/>
  <c r="C385" i="7"/>
  <c r="B385" i="7"/>
  <c r="A385" i="7"/>
  <c r="P384" i="7"/>
  <c r="O384" i="7"/>
  <c r="N384" i="7"/>
  <c r="M384" i="7"/>
  <c r="L384" i="7"/>
  <c r="K384" i="7"/>
  <c r="J384" i="7"/>
  <c r="I384" i="7"/>
  <c r="H384" i="7"/>
  <c r="G384" i="7"/>
  <c r="F384" i="7"/>
  <c r="E384" i="7"/>
  <c r="D384" i="7"/>
  <c r="C384" i="7"/>
  <c r="B384" i="7"/>
  <c r="A384" i="7"/>
  <c r="P383" i="7"/>
  <c r="O383" i="7"/>
  <c r="N383" i="7"/>
  <c r="M383" i="7"/>
  <c r="L383" i="7"/>
  <c r="K383" i="7"/>
  <c r="J383" i="7"/>
  <c r="I383" i="7"/>
  <c r="H383" i="7"/>
  <c r="G383" i="7"/>
  <c r="F383" i="7"/>
  <c r="E383" i="7"/>
  <c r="D383" i="7"/>
  <c r="C383" i="7"/>
  <c r="B383" i="7"/>
  <c r="A383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C382" i="7"/>
  <c r="B382" i="7"/>
  <c r="A382" i="7"/>
  <c r="P381" i="7"/>
  <c r="O381" i="7"/>
  <c r="N381" i="7"/>
  <c r="M381" i="7"/>
  <c r="L381" i="7"/>
  <c r="K381" i="7"/>
  <c r="J381" i="7"/>
  <c r="I381" i="7"/>
  <c r="H381" i="7"/>
  <c r="G381" i="7"/>
  <c r="F381" i="7"/>
  <c r="E381" i="7"/>
  <c r="D381" i="7"/>
  <c r="C381" i="7"/>
  <c r="B381" i="7"/>
  <c r="A381" i="7"/>
  <c r="P380" i="7"/>
  <c r="O380" i="7"/>
  <c r="N380" i="7"/>
  <c r="M380" i="7"/>
  <c r="L380" i="7"/>
  <c r="K380" i="7"/>
  <c r="J380" i="7"/>
  <c r="I380" i="7"/>
  <c r="H380" i="7"/>
  <c r="G380" i="7"/>
  <c r="F380" i="7"/>
  <c r="E380" i="7"/>
  <c r="D380" i="7"/>
  <c r="C380" i="7"/>
  <c r="B380" i="7"/>
  <c r="A380" i="7"/>
  <c r="P379" i="7"/>
  <c r="O379" i="7"/>
  <c r="N379" i="7"/>
  <c r="M379" i="7"/>
  <c r="L379" i="7"/>
  <c r="K379" i="7"/>
  <c r="J379" i="7"/>
  <c r="I379" i="7"/>
  <c r="H379" i="7"/>
  <c r="G379" i="7"/>
  <c r="F379" i="7"/>
  <c r="E379" i="7"/>
  <c r="D379" i="7"/>
  <c r="C379" i="7"/>
  <c r="B379" i="7"/>
  <c r="A379" i="7"/>
  <c r="P378" i="7"/>
  <c r="O378" i="7"/>
  <c r="N378" i="7"/>
  <c r="M378" i="7"/>
  <c r="L378" i="7"/>
  <c r="K378" i="7"/>
  <c r="J378" i="7"/>
  <c r="I378" i="7"/>
  <c r="H378" i="7"/>
  <c r="G378" i="7"/>
  <c r="F378" i="7"/>
  <c r="E378" i="7"/>
  <c r="D378" i="7"/>
  <c r="C378" i="7"/>
  <c r="B378" i="7"/>
  <c r="A378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C377" i="7"/>
  <c r="B377" i="7"/>
  <c r="A377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C376" i="7"/>
  <c r="B376" i="7"/>
  <c r="A376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C375" i="7"/>
  <c r="B375" i="7"/>
  <c r="A375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C374" i="7"/>
  <c r="B374" i="7"/>
  <c r="A374" i="7"/>
  <c r="P373" i="7"/>
  <c r="O373" i="7"/>
  <c r="N373" i="7"/>
  <c r="M373" i="7"/>
  <c r="L373" i="7"/>
  <c r="K373" i="7"/>
  <c r="J373" i="7"/>
  <c r="I373" i="7"/>
  <c r="H373" i="7"/>
  <c r="G373" i="7"/>
  <c r="F373" i="7"/>
  <c r="E373" i="7"/>
  <c r="D373" i="7"/>
  <c r="C373" i="7"/>
  <c r="B373" i="7"/>
  <c r="A373" i="7"/>
  <c r="P372" i="7"/>
  <c r="O372" i="7"/>
  <c r="N372" i="7"/>
  <c r="M372" i="7"/>
  <c r="L372" i="7"/>
  <c r="K372" i="7"/>
  <c r="J372" i="7"/>
  <c r="I372" i="7"/>
  <c r="H372" i="7"/>
  <c r="G372" i="7"/>
  <c r="F372" i="7"/>
  <c r="E372" i="7"/>
  <c r="D372" i="7"/>
  <c r="C372" i="7"/>
  <c r="B372" i="7"/>
  <c r="A372" i="7"/>
  <c r="P371" i="7"/>
  <c r="O371" i="7"/>
  <c r="N371" i="7"/>
  <c r="M371" i="7"/>
  <c r="L371" i="7"/>
  <c r="K371" i="7"/>
  <c r="J371" i="7"/>
  <c r="I371" i="7"/>
  <c r="H371" i="7"/>
  <c r="G371" i="7"/>
  <c r="F371" i="7"/>
  <c r="E371" i="7"/>
  <c r="D371" i="7"/>
  <c r="C371" i="7"/>
  <c r="B371" i="7"/>
  <c r="A371" i="7"/>
  <c r="P370" i="7"/>
  <c r="O370" i="7"/>
  <c r="N370" i="7"/>
  <c r="M370" i="7"/>
  <c r="L370" i="7"/>
  <c r="K370" i="7"/>
  <c r="J370" i="7"/>
  <c r="I370" i="7"/>
  <c r="H370" i="7"/>
  <c r="G370" i="7"/>
  <c r="F370" i="7"/>
  <c r="E370" i="7"/>
  <c r="D370" i="7"/>
  <c r="C370" i="7"/>
  <c r="B370" i="7"/>
  <c r="A370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C369" i="7"/>
  <c r="B369" i="7"/>
  <c r="A369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C368" i="7"/>
  <c r="B368" i="7"/>
  <c r="A368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C367" i="7"/>
  <c r="B367" i="7"/>
  <c r="A367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C366" i="7"/>
  <c r="B366" i="7"/>
  <c r="A366" i="7"/>
  <c r="P365" i="7"/>
  <c r="O365" i="7"/>
  <c r="N365" i="7"/>
  <c r="M365" i="7"/>
  <c r="L365" i="7"/>
  <c r="K365" i="7"/>
  <c r="J365" i="7"/>
  <c r="I365" i="7"/>
  <c r="H365" i="7"/>
  <c r="G365" i="7"/>
  <c r="F365" i="7"/>
  <c r="E365" i="7"/>
  <c r="D365" i="7"/>
  <c r="C365" i="7"/>
  <c r="B365" i="7"/>
  <c r="A365" i="7"/>
  <c r="P364" i="7"/>
  <c r="O364" i="7"/>
  <c r="N364" i="7"/>
  <c r="M364" i="7"/>
  <c r="L364" i="7"/>
  <c r="K364" i="7"/>
  <c r="J364" i="7"/>
  <c r="I364" i="7"/>
  <c r="H364" i="7"/>
  <c r="G364" i="7"/>
  <c r="F364" i="7"/>
  <c r="E364" i="7"/>
  <c r="D364" i="7"/>
  <c r="C364" i="7"/>
  <c r="B364" i="7"/>
  <c r="A364" i="7"/>
  <c r="P363" i="7"/>
  <c r="O363" i="7"/>
  <c r="N363" i="7"/>
  <c r="M363" i="7"/>
  <c r="L363" i="7"/>
  <c r="K363" i="7"/>
  <c r="J363" i="7"/>
  <c r="I363" i="7"/>
  <c r="H363" i="7"/>
  <c r="G363" i="7"/>
  <c r="F363" i="7"/>
  <c r="E363" i="7"/>
  <c r="D363" i="7"/>
  <c r="C363" i="7"/>
  <c r="B363" i="7"/>
  <c r="A363" i="7"/>
  <c r="P362" i="7"/>
  <c r="O362" i="7"/>
  <c r="N362" i="7"/>
  <c r="M362" i="7"/>
  <c r="L362" i="7"/>
  <c r="K362" i="7"/>
  <c r="J362" i="7"/>
  <c r="I362" i="7"/>
  <c r="H362" i="7"/>
  <c r="G362" i="7"/>
  <c r="F362" i="7"/>
  <c r="E362" i="7"/>
  <c r="D362" i="7"/>
  <c r="C362" i="7"/>
  <c r="B362" i="7"/>
  <c r="A362" i="7"/>
  <c r="P361" i="7"/>
  <c r="O361" i="7"/>
  <c r="N361" i="7"/>
  <c r="M361" i="7"/>
  <c r="L361" i="7"/>
  <c r="K361" i="7"/>
  <c r="J361" i="7"/>
  <c r="I361" i="7"/>
  <c r="H361" i="7"/>
  <c r="G361" i="7"/>
  <c r="F361" i="7"/>
  <c r="E361" i="7"/>
  <c r="D361" i="7"/>
  <c r="C361" i="7"/>
  <c r="B361" i="7"/>
  <c r="A361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C360" i="7"/>
  <c r="B360" i="7"/>
  <c r="A360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C359" i="7"/>
  <c r="B359" i="7"/>
  <c r="A359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C358" i="7"/>
  <c r="B358" i="7"/>
  <c r="A358" i="7"/>
  <c r="P357" i="7"/>
  <c r="O357" i="7"/>
  <c r="N357" i="7"/>
  <c r="M357" i="7"/>
  <c r="L357" i="7"/>
  <c r="K357" i="7"/>
  <c r="J357" i="7"/>
  <c r="I357" i="7"/>
  <c r="H357" i="7"/>
  <c r="G357" i="7"/>
  <c r="F357" i="7"/>
  <c r="E357" i="7"/>
  <c r="D357" i="7"/>
  <c r="C357" i="7"/>
  <c r="B357" i="7"/>
  <c r="A357" i="7"/>
  <c r="P356" i="7"/>
  <c r="O356" i="7"/>
  <c r="N356" i="7"/>
  <c r="M356" i="7"/>
  <c r="L356" i="7"/>
  <c r="K356" i="7"/>
  <c r="J356" i="7"/>
  <c r="I356" i="7"/>
  <c r="H356" i="7"/>
  <c r="G356" i="7"/>
  <c r="F356" i="7"/>
  <c r="E356" i="7"/>
  <c r="D356" i="7"/>
  <c r="C356" i="7"/>
  <c r="B356" i="7"/>
  <c r="A356" i="7"/>
  <c r="P355" i="7"/>
  <c r="O355" i="7"/>
  <c r="N355" i="7"/>
  <c r="M355" i="7"/>
  <c r="L355" i="7"/>
  <c r="K355" i="7"/>
  <c r="J355" i="7"/>
  <c r="I355" i="7"/>
  <c r="H355" i="7"/>
  <c r="G355" i="7"/>
  <c r="F355" i="7"/>
  <c r="E355" i="7"/>
  <c r="D355" i="7"/>
  <c r="C355" i="7"/>
  <c r="B355" i="7"/>
  <c r="A355" i="7"/>
  <c r="P354" i="7"/>
  <c r="O354" i="7"/>
  <c r="N354" i="7"/>
  <c r="M354" i="7"/>
  <c r="L354" i="7"/>
  <c r="K354" i="7"/>
  <c r="J354" i="7"/>
  <c r="I354" i="7"/>
  <c r="H354" i="7"/>
  <c r="G354" i="7"/>
  <c r="F354" i="7"/>
  <c r="E354" i="7"/>
  <c r="D354" i="7"/>
  <c r="C354" i="7"/>
  <c r="B354" i="7"/>
  <c r="A354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C353" i="7"/>
  <c r="B353" i="7"/>
  <c r="A353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C352" i="7"/>
  <c r="B352" i="7"/>
  <c r="A352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C351" i="7"/>
  <c r="B351" i="7"/>
  <c r="A351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C350" i="7"/>
  <c r="B350" i="7"/>
  <c r="A350" i="7"/>
  <c r="P349" i="7"/>
  <c r="O349" i="7"/>
  <c r="N349" i="7"/>
  <c r="M349" i="7"/>
  <c r="L349" i="7"/>
  <c r="K349" i="7"/>
  <c r="J349" i="7"/>
  <c r="I349" i="7"/>
  <c r="H349" i="7"/>
  <c r="G349" i="7"/>
  <c r="F349" i="7"/>
  <c r="E349" i="7"/>
  <c r="D349" i="7"/>
  <c r="C349" i="7"/>
  <c r="B349" i="7"/>
  <c r="A349" i="7"/>
  <c r="P348" i="7"/>
  <c r="O348" i="7"/>
  <c r="N348" i="7"/>
  <c r="M348" i="7"/>
  <c r="L348" i="7"/>
  <c r="K348" i="7"/>
  <c r="J348" i="7"/>
  <c r="I348" i="7"/>
  <c r="H348" i="7"/>
  <c r="G348" i="7"/>
  <c r="F348" i="7"/>
  <c r="E348" i="7"/>
  <c r="D348" i="7"/>
  <c r="C348" i="7"/>
  <c r="B348" i="7"/>
  <c r="A348" i="7"/>
  <c r="P347" i="7"/>
  <c r="O347" i="7"/>
  <c r="N347" i="7"/>
  <c r="M347" i="7"/>
  <c r="L347" i="7"/>
  <c r="K347" i="7"/>
  <c r="J347" i="7"/>
  <c r="I347" i="7"/>
  <c r="H347" i="7"/>
  <c r="G347" i="7"/>
  <c r="F347" i="7"/>
  <c r="E347" i="7"/>
  <c r="D347" i="7"/>
  <c r="C347" i="7"/>
  <c r="B347" i="7"/>
  <c r="A347" i="7"/>
  <c r="P346" i="7"/>
  <c r="O346" i="7"/>
  <c r="N346" i="7"/>
  <c r="M346" i="7"/>
  <c r="L346" i="7"/>
  <c r="K346" i="7"/>
  <c r="J346" i="7"/>
  <c r="I346" i="7"/>
  <c r="H346" i="7"/>
  <c r="G346" i="7"/>
  <c r="F346" i="7"/>
  <c r="E346" i="7"/>
  <c r="D346" i="7"/>
  <c r="C346" i="7"/>
  <c r="B346" i="7"/>
  <c r="A346" i="7"/>
  <c r="P345" i="7"/>
  <c r="O345" i="7"/>
  <c r="N345" i="7"/>
  <c r="M345" i="7"/>
  <c r="L345" i="7"/>
  <c r="K345" i="7"/>
  <c r="J345" i="7"/>
  <c r="I345" i="7"/>
  <c r="H345" i="7"/>
  <c r="G345" i="7"/>
  <c r="F345" i="7"/>
  <c r="E345" i="7"/>
  <c r="D345" i="7"/>
  <c r="C345" i="7"/>
  <c r="B345" i="7"/>
  <c r="A345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C344" i="7"/>
  <c r="B344" i="7"/>
  <c r="A344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C343" i="7"/>
  <c r="B343" i="7"/>
  <c r="A343" i="7"/>
  <c r="P342" i="7"/>
  <c r="O342" i="7"/>
  <c r="N342" i="7"/>
  <c r="M342" i="7"/>
  <c r="L342" i="7"/>
  <c r="K342" i="7"/>
  <c r="J342" i="7"/>
  <c r="I342" i="7"/>
  <c r="H342" i="7"/>
  <c r="G342" i="7"/>
  <c r="F342" i="7"/>
  <c r="E342" i="7"/>
  <c r="D342" i="7"/>
  <c r="C342" i="7"/>
  <c r="B342" i="7"/>
  <c r="A342" i="7"/>
  <c r="P341" i="7"/>
  <c r="O341" i="7"/>
  <c r="N341" i="7"/>
  <c r="M341" i="7"/>
  <c r="L341" i="7"/>
  <c r="K341" i="7"/>
  <c r="J341" i="7"/>
  <c r="I341" i="7"/>
  <c r="H341" i="7"/>
  <c r="G341" i="7"/>
  <c r="F341" i="7"/>
  <c r="E341" i="7"/>
  <c r="D341" i="7"/>
  <c r="C341" i="7"/>
  <c r="B341" i="7"/>
  <c r="A341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P338" i="7"/>
  <c r="O338" i="7"/>
  <c r="N338" i="7"/>
  <c r="M338" i="7"/>
  <c r="L338" i="7"/>
  <c r="K338" i="7"/>
  <c r="J338" i="7"/>
  <c r="I338" i="7"/>
  <c r="H338" i="7"/>
  <c r="G338" i="7"/>
  <c r="F338" i="7"/>
  <c r="E338" i="7"/>
  <c r="D338" i="7"/>
  <c r="C338" i="7"/>
  <c r="B338" i="7"/>
  <c r="A338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P336" i="7"/>
  <c r="O336" i="7"/>
  <c r="N336" i="7"/>
  <c r="M336" i="7"/>
  <c r="L336" i="7"/>
  <c r="K336" i="7"/>
  <c r="J336" i="7"/>
  <c r="I336" i="7"/>
  <c r="H336" i="7"/>
  <c r="G336" i="7"/>
  <c r="F336" i="7"/>
  <c r="E336" i="7"/>
  <c r="D336" i="7"/>
  <c r="C336" i="7"/>
  <c r="B336" i="7"/>
  <c r="A336" i="7"/>
  <c r="P335" i="7"/>
  <c r="O335" i="7"/>
  <c r="N335" i="7"/>
  <c r="M335" i="7"/>
  <c r="L335" i="7"/>
  <c r="K335" i="7"/>
  <c r="J335" i="7"/>
  <c r="I335" i="7"/>
  <c r="H335" i="7"/>
  <c r="G335" i="7"/>
  <c r="F335" i="7"/>
  <c r="E335" i="7"/>
  <c r="D335" i="7"/>
  <c r="C335" i="7"/>
  <c r="B335" i="7"/>
  <c r="A335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P333" i="7"/>
  <c r="O333" i="7"/>
  <c r="N333" i="7"/>
  <c r="M333" i="7"/>
  <c r="L333" i="7"/>
  <c r="K333" i="7"/>
  <c r="J333" i="7"/>
  <c r="I333" i="7"/>
  <c r="H333" i="7"/>
  <c r="G333" i="7"/>
  <c r="F333" i="7"/>
  <c r="E333" i="7"/>
  <c r="D333" i="7"/>
  <c r="C333" i="7"/>
  <c r="B333" i="7"/>
  <c r="A333" i="7"/>
  <c r="P332" i="7"/>
  <c r="O332" i="7"/>
  <c r="N332" i="7"/>
  <c r="M332" i="7"/>
  <c r="L332" i="7"/>
  <c r="K332" i="7"/>
  <c r="J332" i="7"/>
  <c r="I332" i="7"/>
  <c r="H332" i="7"/>
  <c r="G332" i="7"/>
  <c r="F332" i="7"/>
  <c r="E332" i="7"/>
  <c r="D332" i="7"/>
  <c r="C332" i="7"/>
  <c r="B332" i="7"/>
  <c r="A332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P330" i="7"/>
  <c r="O330" i="7"/>
  <c r="N330" i="7"/>
  <c r="M330" i="7"/>
  <c r="L330" i="7"/>
  <c r="K330" i="7"/>
  <c r="J330" i="7"/>
  <c r="I330" i="7"/>
  <c r="H330" i="7"/>
  <c r="G330" i="7"/>
  <c r="F330" i="7"/>
  <c r="E330" i="7"/>
  <c r="D330" i="7"/>
  <c r="C330" i="7"/>
  <c r="B330" i="7"/>
  <c r="A330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P328" i="7"/>
  <c r="O328" i="7"/>
  <c r="N328" i="7"/>
  <c r="M328" i="7"/>
  <c r="L328" i="7"/>
  <c r="K328" i="7"/>
  <c r="J328" i="7"/>
  <c r="I328" i="7"/>
  <c r="H328" i="7"/>
  <c r="G328" i="7"/>
  <c r="F328" i="7"/>
  <c r="E328" i="7"/>
  <c r="D328" i="7"/>
  <c r="C328" i="7"/>
  <c r="B328" i="7"/>
  <c r="A328" i="7"/>
  <c r="P327" i="7"/>
  <c r="O327" i="7"/>
  <c r="N327" i="7"/>
  <c r="M327" i="7"/>
  <c r="L327" i="7"/>
  <c r="K327" i="7"/>
  <c r="J327" i="7"/>
  <c r="I327" i="7"/>
  <c r="H327" i="7"/>
  <c r="G327" i="7"/>
  <c r="F327" i="7"/>
  <c r="E327" i="7"/>
  <c r="D327" i="7"/>
  <c r="C327" i="7"/>
  <c r="B327" i="7"/>
  <c r="A327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P325" i="7"/>
  <c r="O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P322" i="7"/>
  <c r="O322" i="7"/>
  <c r="N322" i="7"/>
  <c r="M322" i="7"/>
  <c r="L322" i="7"/>
  <c r="K322" i="7"/>
  <c r="J322" i="7"/>
  <c r="I322" i="7"/>
  <c r="H322" i="7"/>
  <c r="G322" i="7"/>
  <c r="F322" i="7"/>
  <c r="E322" i="7"/>
  <c r="D322" i="7"/>
  <c r="C322" i="7"/>
  <c r="B322" i="7"/>
  <c r="A322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P320" i="7"/>
  <c r="O320" i="7"/>
  <c r="N320" i="7"/>
  <c r="M320" i="7"/>
  <c r="L320" i="7"/>
  <c r="K320" i="7"/>
  <c r="J320" i="7"/>
  <c r="I320" i="7"/>
  <c r="H320" i="7"/>
  <c r="G320" i="7"/>
  <c r="F320" i="7"/>
  <c r="E320" i="7"/>
  <c r="D320" i="7"/>
  <c r="C320" i="7"/>
  <c r="B320" i="7"/>
  <c r="A320" i="7"/>
  <c r="P319" i="7"/>
  <c r="O319" i="7"/>
  <c r="N319" i="7"/>
  <c r="M319" i="7"/>
  <c r="L319" i="7"/>
  <c r="K319" i="7"/>
  <c r="J319" i="7"/>
  <c r="I319" i="7"/>
  <c r="H319" i="7"/>
  <c r="G319" i="7"/>
  <c r="F319" i="7"/>
  <c r="E319" i="7"/>
  <c r="D319" i="7"/>
  <c r="C319" i="7"/>
  <c r="B319" i="7"/>
  <c r="A319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P317" i="7"/>
  <c r="O317" i="7"/>
  <c r="N317" i="7"/>
  <c r="M317" i="7"/>
  <c r="L317" i="7"/>
  <c r="K317" i="7"/>
  <c r="J317" i="7"/>
  <c r="I317" i="7"/>
  <c r="H317" i="7"/>
  <c r="G317" i="7"/>
  <c r="F317" i="7"/>
  <c r="E317" i="7"/>
  <c r="D317" i="7"/>
  <c r="C317" i="7"/>
  <c r="B317" i="7"/>
  <c r="A317" i="7"/>
  <c r="P316" i="7"/>
  <c r="O316" i="7"/>
  <c r="N316" i="7"/>
  <c r="M316" i="7"/>
  <c r="L316" i="7"/>
  <c r="K316" i="7"/>
  <c r="J316" i="7"/>
  <c r="I316" i="7"/>
  <c r="H316" i="7"/>
  <c r="G316" i="7"/>
  <c r="F316" i="7"/>
  <c r="E316" i="7"/>
  <c r="D316" i="7"/>
  <c r="C316" i="7"/>
  <c r="B316" i="7"/>
  <c r="A316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P314" i="7"/>
  <c r="O314" i="7"/>
  <c r="N314" i="7"/>
  <c r="M314" i="7"/>
  <c r="L314" i="7"/>
  <c r="K314" i="7"/>
  <c r="J314" i="7"/>
  <c r="I314" i="7"/>
  <c r="H314" i="7"/>
  <c r="G314" i="7"/>
  <c r="F314" i="7"/>
  <c r="E314" i="7"/>
  <c r="D314" i="7"/>
  <c r="C314" i="7"/>
  <c r="B314" i="7"/>
  <c r="A314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P312" i="7"/>
  <c r="O312" i="7"/>
  <c r="N312" i="7"/>
  <c r="M312" i="7"/>
  <c r="L312" i="7"/>
  <c r="K312" i="7"/>
  <c r="J312" i="7"/>
  <c r="I312" i="7"/>
  <c r="H312" i="7"/>
  <c r="G312" i="7"/>
  <c r="F312" i="7"/>
  <c r="E312" i="7"/>
  <c r="D312" i="7"/>
  <c r="C312" i="7"/>
  <c r="B312" i="7"/>
  <c r="A312" i="7"/>
  <c r="P311" i="7"/>
  <c r="O311" i="7"/>
  <c r="N311" i="7"/>
  <c r="M311" i="7"/>
  <c r="L311" i="7"/>
  <c r="K311" i="7"/>
  <c r="J311" i="7"/>
  <c r="I311" i="7"/>
  <c r="H311" i="7"/>
  <c r="G311" i="7"/>
  <c r="F311" i="7"/>
  <c r="E311" i="7"/>
  <c r="D311" i="7"/>
  <c r="C311" i="7"/>
  <c r="B311" i="7"/>
  <c r="A311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P309" i="7"/>
  <c r="O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P306" i="7"/>
  <c r="O306" i="7"/>
  <c r="N306" i="7"/>
  <c r="M306" i="7"/>
  <c r="L306" i="7"/>
  <c r="K306" i="7"/>
  <c r="J306" i="7"/>
  <c r="I306" i="7"/>
  <c r="H306" i="7"/>
  <c r="G306" i="7"/>
  <c r="F306" i="7"/>
  <c r="E306" i="7"/>
  <c r="D306" i="7"/>
  <c r="C306" i="7"/>
  <c r="B306" i="7"/>
  <c r="A306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P304" i="7"/>
  <c r="O304" i="7"/>
  <c r="N304" i="7"/>
  <c r="M304" i="7"/>
  <c r="L304" i="7"/>
  <c r="K304" i="7"/>
  <c r="J304" i="7"/>
  <c r="I304" i="7"/>
  <c r="H304" i="7"/>
  <c r="G304" i="7"/>
  <c r="F304" i="7"/>
  <c r="E304" i="7"/>
  <c r="D304" i="7"/>
  <c r="C304" i="7"/>
  <c r="B304" i="7"/>
  <c r="A304" i="7"/>
  <c r="P303" i="7"/>
  <c r="O303" i="7"/>
  <c r="N303" i="7"/>
  <c r="M303" i="7"/>
  <c r="L303" i="7"/>
  <c r="K303" i="7"/>
  <c r="J303" i="7"/>
  <c r="I303" i="7"/>
  <c r="H303" i="7"/>
  <c r="G303" i="7"/>
  <c r="F303" i="7"/>
  <c r="E303" i="7"/>
  <c r="D303" i="7"/>
  <c r="C303" i="7"/>
  <c r="B303" i="7"/>
  <c r="A303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P301" i="7"/>
  <c r="O301" i="7"/>
  <c r="N301" i="7"/>
  <c r="M301" i="7"/>
  <c r="L301" i="7"/>
  <c r="K301" i="7"/>
  <c r="J301" i="7"/>
  <c r="I301" i="7"/>
  <c r="H301" i="7"/>
  <c r="G301" i="7"/>
  <c r="F301" i="7"/>
  <c r="E301" i="7"/>
  <c r="D301" i="7"/>
  <c r="C301" i="7"/>
  <c r="B301" i="7"/>
  <c r="A301" i="7"/>
  <c r="P300" i="7"/>
  <c r="O300" i="7"/>
  <c r="N300" i="7"/>
  <c r="M300" i="7"/>
  <c r="L300" i="7"/>
  <c r="K300" i="7"/>
  <c r="J300" i="7"/>
  <c r="I300" i="7"/>
  <c r="H300" i="7"/>
  <c r="G300" i="7"/>
  <c r="F300" i="7"/>
  <c r="E300" i="7"/>
  <c r="D300" i="7"/>
  <c r="C300" i="7"/>
  <c r="B300" i="7"/>
  <c r="A300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P298" i="7"/>
  <c r="O298" i="7"/>
  <c r="N298" i="7"/>
  <c r="M298" i="7"/>
  <c r="L298" i="7"/>
  <c r="K298" i="7"/>
  <c r="J298" i="7"/>
  <c r="I298" i="7"/>
  <c r="H298" i="7"/>
  <c r="G298" i="7"/>
  <c r="F298" i="7"/>
  <c r="E298" i="7"/>
  <c r="D298" i="7"/>
  <c r="C298" i="7"/>
  <c r="B298" i="7"/>
  <c r="A298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P296" i="7"/>
  <c r="O296" i="7"/>
  <c r="N296" i="7"/>
  <c r="M296" i="7"/>
  <c r="L296" i="7"/>
  <c r="K296" i="7"/>
  <c r="J296" i="7"/>
  <c r="I296" i="7"/>
  <c r="H296" i="7"/>
  <c r="G296" i="7"/>
  <c r="F296" i="7"/>
  <c r="E296" i="7"/>
  <c r="D296" i="7"/>
  <c r="C296" i="7"/>
  <c r="B296" i="7"/>
  <c r="A296" i="7"/>
  <c r="P295" i="7"/>
  <c r="O295" i="7"/>
  <c r="N295" i="7"/>
  <c r="M295" i="7"/>
  <c r="L295" i="7"/>
  <c r="K295" i="7"/>
  <c r="J295" i="7"/>
  <c r="I295" i="7"/>
  <c r="H295" i="7"/>
  <c r="G295" i="7"/>
  <c r="F295" i="7"/>
  <c r="E295" i="7"/>
  <c r="D295" i="7"/>
  <c r="C295" i="7"/>
  <c r="B295" i="7"/>
  <c r="A295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P293" i="7"/>
  <c r="O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P290" i="7"/>
  <c r="O290" i="7"/>
  <c r="N290" i="7"/>
  <c r="M290" i="7"/>
  <c r="L290" i="7"/>
  <c r="K290" i="7"/>
  <c r="J290" i="7"/>
  <c r="I290" i="7"/>
  <c r="H290" i="7"/>
  <c r="G290" i="7"/>
  <c r="F290" i="7"/>
  <c r="E290" i="7"/>
  <c r="D290" i="7"/>
  <c r="C290" i="7"/>
  <c r="B290" i="7"/>
  <c r="A290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P288" i="7"/>
  <c r="O288" i="7"/>
  <c r="N288" i="7"/>
  <c r="M288" i="7"/>
  <c r="L288" i="7"/>
  <c r="K288" i="7"/>
  <c r="J288" i="7"/>
  <c r="I288" i="7"/>
  <c r="H288" i="7"/>
  <c r="G288" i="7"/>
  <c r="F288" i="7"/>
  <c r="E288" i="7"/>
  <c r="D288" i="7"/>
  <c r="C288" i="7"/>
  <c r="B288" i="7"/>
  <c r="A288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P285" i="7"/>
  <c r="O285" i="7"/>
  <c r="N285" i="7"/>
  <c r="M285" i="7"/>
  <c r="L285" i="7"/>
  <c r="K285" i="7"/>
  <c r="J285" i="7"/>
  <c r="I285" i="7"/>
  <c r="H285" i="7"/>
  <c r="G285" i="7"/>
  <c r="F285" i="7"/>
  <c r="E285" i="7"/>
  <c r="D285" i="7"/>
  <c r="C285" i="7"/>
  <c r="B285" i="7"/>
  <c r="A285" i="7"/>
  <c r="P284" i="7"/>
  <c r="O284" i="7"/>
  <c r="N284" i="7"/>
  <c r="M284" i="7"/>
  <c r="L284" i="7"/>
  <c r="K284" i="7"/>
  <c r="J284" i="7"/>
  <c r="I284" i="7"/>
  <c r="H284" i="7"/>
  <c r="G284" i="7"/>
  <c r="F284" i="7"/>
  <c r="E284" i="7"/>
  <c r="D284" i="7"/>
  <c r="C284" i="7"/>
  <c r="B284" i="7"/>
  <c r="A284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P282" i="7"/>
  <c r="O282" i="7"/>
  <c r="N282" i="7"/>
  <c r="M282" i="7"/>
  <c r="L282" i="7"/>
  <c r="K282" i="7"/>
  <c r="J282" i="7"/>
  <c r="I282" i="7"/>
  <c r="H282" i="7"/>
  <c r="G282" i="7"/>
  <c r="F282" i="7"/>
  <c r="E282" i="7"/>
  <c r="D282" i="7"/>
  <c r="C282" i="7"/>
  <c r="B282" i="7"/>
  <c r="A282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P280" i="7"/>
  <c r="O280" i="7"/>
  <c r="N280" i="7"/>
  <c r="M280" i="7"/>
  <c r="L280" i="7"/>
  <c r="K280" i="7"/>
  <c r="J280" i="7"/>
  <c r="I280" i="7"/>
  <c r="H280" i="7"/>
  <c r="G280" i="7"/>
  <c r="F280" i="7"/>
  <c r="E280" i="7"/>
  <c r="D280" i="7"/>
  <c r="C280" i="7"/>
  <c r="B280" i="7"/>
  <c r="A280" i="7"/>
  <c r="P279" i="7"/>
  <c r="O279" i="7"/>
  <c r="N279" i="7"/>
  <c r="M279" i="7"/>
  <c r="L279" i="7"/>
  <c r="K279" i="7"/>
  <c r="J279" i="7"/>
  <c r="I279" i="7"/>
  <c r="H279" i="7"/>
  <c r="G279" i="7"/>
  <c r="F279" i="7"/>
  <c r="E279" i="7"/>
  <c r="D279" i="7"/>
  <c r="C279" i="7"/>
  <c r="B279" i="7"/>
  <c r="A279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P277" i="7"/>
  <c r="O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P274" i="7"/>
  <c r="O274" i="7"/>
  <c r="N274" i="7"/>
  <c r="M274" i="7"/>
  <c r="L274" i="7"/>
  <c r="K274" i="7"/>
  <c r="J274" i="7"/>
  <c r="I274" i="7"/>
  <c r="H274" i="7"/>
  <c r="G274" i="7"/>
  <c r="F274" i="7"/>
  <c r="E274" i="7"/>
  <c r="D274" i="7"/>
  <c r="C274" i="7"/>
  <c r="B274" i="7"/>
  <c r="A274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P272" i="7"/>
  <c r="O272" i="7"/>
  <c r="N272" i="7"/>
  <c r="M272" i="7"/>
  <c r="L272" i="7"/>
  <c r="K272" i="7"/>
  <c r="J272" i="7"/>
  <c r="I272" i="7"/>
  <c r="H272" i="7"/>
  <c r="G272" i="7"/>
  <c r="F272" i="7"/>
  <c r="E272" i="7"/>
  <c r="D272" i="7"/>
  <c r="C272" i="7"/>
  <c r="B272" i="7"/>
  <c r="A272" i="7"/>
  <c r="P271" i="7"/>
  <c r="O271" i="7"/>
  <c r="N271" i="7"/>
  <c r="M271" i="7"/>
  <c r="L271" i="7"/>
  <c r="K271" i="7"/>
  <c r="J271" i="7"/>
  <c r="I271" i="7"/>
  <c r="H271" i="7"/>
  <c r="G271" i="7"/>
  <c r="F271" i="7"/>
  <c r="E271" i="7"/>
  <c r="D271" i="7"/>
  <c r="C271" i="7"/>
  <c r="B271" i="7"/>
  <c r="A271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P269" i="7"/>
  <c r="O269" i="7"/>
  <c r="N269" i="7"/>
  <c r="M269" i="7"/>
  <c r="L269" i="7"/>
  <c r="K269" i="7"/>
  <c r="J269" i="7"/>
  <c r="I269" i="7"/>
  <c r="H269" i="7"/>
  <c r="G269" i="7"/>
  <c r="F269" i="7"/>
  <c r="E269" i="7"/>
  <c r="D269" i="7"/>
  <c r="C269" i="7"/>
  <c r="B269" i="7"/>
  <c r="A269" i="7"/>
  <c r="P268" i="7"/>
  <c r="O268" i="7"/>
  <c r="N268" i="7"/>
  <c r="M268" i="7"/>
  <c r="L268" i="7"/>
  <c r="K268" i="7"/>
  <c r="J268" i="7"/>
  <c r="I268" i="7"/>
  <c r="H268" i="7"/>
  <c r="G268" i="7"/>
  <c r="F268" i="7"/>
  <c r="E268" i="7"/>
  <c r="D268" i="7"/>
  <c r="C268" i="7"/>
  <c r="B268" i="7"/>
  <c r="A268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P266" i="7"/>
  <c r="O266" i="7"/>
  <c r="N266" i="7"/>
  <c r="M266" i="7"/>
  <c r="L266" i="7"/>
  <c r="K266" i="7"/>
  <c r="J266" i="7"/>
  <c r="I266" i="7"/>
  <c r="H266" i="7"/>
  <c r="G266" i="7"/>
  <c r="F266" i="7"/>
  <c r="E266" i="7"/>
  <c r="D266" i="7"/>
  <c r="C266" i="7"/>
  <c r="B266" i="7"/>
  <c r="A266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P264" i="7"/>
  <c r="O264" i="7"/>
  <c r="N264" i="7"/>
  <c r="M264" i="7"/>
  <c r="L264" i="7"/>
  <c r="K264" i="7"/>
  <c r="J264" i="7"/>
  <c r="I264" i="7"/>
  <c r="H264" i="7"/>
  <c r="G264" i="7"/>
  <c r="F264" i="7"/>
  <c r="E264" i="7"/>
  <c r="D264" i="7"/>
  <c r="C264" i="7"/>
  <c r="B264" i="7"/>
  <c r="A264" i="7"/>
  <c r="P263" i="7"/>
  <c r="O263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P262" i="7"/>
  <c r="O262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P261" i="7"/>
  <c r="O261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P260" i="7"/>
  <c r="O260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P259" i="7"/>
  <c r="O259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P258" i="7"/>
  <c r="O258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P257" i="7"/>
  <c r="O257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P256" i="7"/>
  <c r="O256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P255" i="7"/>
  <c r="O255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P254" i="7"/>
  <c r="O254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P253" i="7"/>
  <c r="O253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P252" i="7"/>
  <c r="O252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P251" i="7"/>
  <c r="O251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P250" i="7"/>
  <c r="O250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P249" i="7"/>
  <c r="O249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P247" i="7"/>
  <c r="O247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P246" i="7"/>
  <c r="O246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P245" i="7"/>
  <c r="O245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P244" i="7"/>
  <c r="O244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P243" i="7"/>
  <c r="O243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P242" i="7"/>
  <c r="O242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P241" i="7"/>
  <c r="O241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P239" i="7"/>
  <c r="O239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P238" i="7"/>
  <c r="O238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P237" i="7"/>
  <c r="O237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P236" i="7"/>
  <c r="O236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P235" i="7"/>
  <c r="O235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P234" i="7"/>
  <c r="O234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P233" i="7"/>
  <c r="O233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P232" i="7"/>
  <c r="O232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P231" i="7"/>
  <c r="O231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P230" i="7"/>
  <c r="O230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P229" i="7"/>
  <c r="O229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P228" i="7"/>
  <c r="O228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P227" i="7"/>
  <c r="O227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P226" i="7"/>
  <c r="O226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P225" i="7"/>
  <c r="O225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P224" i="7"/>
  <c r="O224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P223" i="7"/>
  <c r="O223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P222" i="7"/>
  <c r="O222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P221" i="7"/>
  <c r="O221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P220" i="7"/>
  <c r="O220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P219" i="7"/>
  <c r="O219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P218" i="7"/>
  <c r="O218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P217" i="7"/>
  <c r="O217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P216" i="7"/>
  <c r="O216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P215" i="7"/>
  <c r="O215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P214" i="7"/>
  <c r="O214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P213" i="7"/>
  <c r="O213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P212" i="7"/>
  <c r="O212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P211" i="7"/>
  <c r="O211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P210" i="7"/>
  <c r="O210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P209" i="7"/>
  <c r="O209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P208" i="7"/>
  <c r="O208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P207" i="7"/>
  <c r="O207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P206" i="7"/>
  <c r="O206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P205" i="7"/>
  <c r="O205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P204" i="7"/>
  <c r="O204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P203" i="7"/>
  <c r="O203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P202" i="7"/>
  <c r="O202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P201" i="7"/>
  <c r="O201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P200" i="7"/>
  <c r="O200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P199" i="7"/>
  <c r="O199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P198" i="7"/>
  <c r="O198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P197" i="7"/>
  <c r="O197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P196" i="7"/>
  <c r="O196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P195" i="7"/>
  <c r="O195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P194" i="7"/>
  <c r="O194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P193" i="7"/>
  <c r="O193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P192" i="7"/>
  <c r="O192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P191" i="7"/>
  <c r="O191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P190" i="7"/>
  <c r="O190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P189" i="7"/>
  <c r="O189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P188" i="7"/>
  <c r="O188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P187" i="7"/>
  <c r="O187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P186" i="7"/>
  <c r="O186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P185" i="7"/>
  <c r="O185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P184" i="7"/>
  <c r="O184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P183" i="7"/>
  <c r="O183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P182" i="7"/>
  <c r="O182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P181" i="7"/>
  <c r="O181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P180" i="7"/>
  <c r="O180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P179" i="7"/>
  <c r="O179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P178" i="7"/>
  <c r="O178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P177" i="7"/>
  <c r="O177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P176" i="7"/>
  <c r="O176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P175" i="7"/>
  <c r="O175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P174" i="7"/>
  <c r="O174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P173" i="7"/>
  <c r="O173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P172" i="7"/>
  <c r="O172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P171" i="7"/>
  <c r="O171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P170" i="7"/>
  <c r="O170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P169" i="7"/>
  <c r="O169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P168" i="7"/>
  <c r="O168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P167" i="7"/>
  <c r="O167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P166" i="7"/>
  <c r="O166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P165" i="7"/>
  <c r="O165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P164" i="7"/>
  <c r="O164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P163" i="7"/>
  <c r="O163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P162" i="7"/>
  <c r="O162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P161" i="7"/>
  <c r="O161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P160" i="7"/>
  <c r="O160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P159" i="7"/>
  <c r="O159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P158" i="7"/>
  <c r="O158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P157" i="7"/>
  <c r="O157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P156" i="7"/>
  <c r="O156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P155" i="7"/>
  <c r="O155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P154" i="7"/>
  <c r="O154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P153" i="7"/>
  <c r="O153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P152" i="7"/>
  <c r="O152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P151" i="7"/>
  <c r="O151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P150" i="7"/>
  <c r="O150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P149" i="7"/>
  <c r="O149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P148" i="7"/>
  <c r="O148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P147" i="7"/>
  <c r="O147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P146" i="7"/>
  <c r="O146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P145" i="7"/>
  <c r="O145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P144" i="7"/>
  <c r="O144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P143" i="7"/>
  <c r="O143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P142" i="7"/>
  <c r="O142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P141" i="7"/>
  <c r="O141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P140" i="7"/>
  <c r="O140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P139" i="7"/>
  <c r="O139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P138" i="7"/>
  <c r="O138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P137" i="7"/>
  <c r="O137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P136" i="7"/>
  <c r="O136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P135" i="7"/>
  <c r="O135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P134" i="7"/>
  <c r="O134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P133" i="7"/>
  <c r="O133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P132" i="7"/>
  <c r="O132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P131" i="7"/>
  <c r="O131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P130" i="7"/>
  <c r="O130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P129" i="7"/>
  <c r="O129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P128" i="7"/>
  <c r="O128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P127" i="7"/>
  <c r="O127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P126" i="7"/>
  <c r="O126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P125" i="7"/>
  <c r="O125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P124" i="7"/>
  <c r="O124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P123" i="7"/>
  <c r="O123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P122" i="7"/>
  <c r="O122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P121" i="7"/>
  <c r="O121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P120" i="7"/>
  <c r="O120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P119" i="7"/>
  <c r="O119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P118" i="7"/>
  <c r="O118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P117" i="7"/>
  <c r="O117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P116" i="7"/>
  <c r="O116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P115" i="7"/>
  <c r="O115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P114" i="7"/>
  <c r="O114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P113" i="7"/>
  <c r="O113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P112" i="7"/>
  <c r="O112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P111" i="7"/>
  <c r="O111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P110" i="7"/>
  <c r="O110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P109" i="7"/>
  <c r="O109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P108" i="7"/>
  <c r="O108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P107" i="7"/>
  <c r="O107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P106" i="7"/>
  <c r="O106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P105" i="7"/>
  <c r="O105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P104" i="7"/>
  <c r="O104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P103" i="7"/>
  <c r="O103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P102" i="7"/>
  <c r="O102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P101" i="7"/>
  <c r="O101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P100" i="7"/>
  <c r="O100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P99" i="7"/>
  <c r="O99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P98" i="7"/>
  <c r="O98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P97" i="7"/>
  <c r="O97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P96" i="7"/>
  <c r="O96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P95" i="7"/>
  <c r="O95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P94" i="7"/>
  <c r="O94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P93" i="7"/>
  <c r="O93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P92" i="7"/>
  <c r="O92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P91" i="7"/>
  <c r="O91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P90" i="7"/>
  <c r="O90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P89" i="7"/>
  <c r="O89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P88" i="7"/>
  <c r="O88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P87" i="7"/>
  <c r="O87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P86" i="7"/>
  <c r="O86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P85" i="7"/>
  <c r="O85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P84" i="7"/>
  <c r="O84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P83" i="7"/>
  <c r="O83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P82" i="7"/>
  <c r="O82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P81" i="7"/>
  <c r="O81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P80" i="7"/>
  <c r="O80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P79" i="7"/>
  <c r="O79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P78" i="7"/>
  <c r="O78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P77" i="7"/>
  <c r="O77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P76" i="7"/>
  <c r="O76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P75" i="7"/>
  <c r="O75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P74" i="7"/>
  <c r="O74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P73" i="7"/>
  <c r="O73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P72" i="7"/>
  <c r="O72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P71" i="7"/>
  <c r="O71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P69" i="7"/>
  <c r="O69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P68" i="7"/>
  <c r="O68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P67" i="7"/>
  <c r="O67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P66" i="7"/>
  <c r="O66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P63" i="7"/>
  <c r="O63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P62" i="7"/>
  <c r="O62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P61" i="7"/>
  <c r="O61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P60" i="7"/>
  <c r="O60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P58" i="7"/>
  <c r="O58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P57" i="7"/>
  <c r="O57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P55" i="7"/>
  <c r="O55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P54" i="7"/>
  <c r="O54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P53" i="7"/>
  <c r="O53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P50" i="7"/>
  <c r="O50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P49" i="7"/>
  <c r="O49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P47" i="7"/>
  <c r="O47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P46" i="7"/>
  <c r="O46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P44" i="7"/>
  <c r="O44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P43" i="7"/>
  <c r="O43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P41" i="7"/>
  <c r="O41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P40" i="7"/>
  <c r="O40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P39" i="7"/>
  <c r="O39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P38" i="7"/>
  <c r="O38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P37" i="7"/>
  <c r="O37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P35" i="7"/>
  <c r="O35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P34" i="7"/>
  <c r="O34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P32" i="7"/>
  <c r="O32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P31" i="7"/>
  <c r="O31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P455" i="5"/>
  <c r="P455" i="11" s="1"/>
  <c r="O455" i="5"/>
  <c r="N455" i="5"/>
  <c r="M455" i="5"/>
  <c r="L455" i="5"/>
  <c r="K455" i="5"/>
  <c r="J455" i="5"/>
  <c r="I455" i="5"/>
  <c r="H455" i="5"/>
  <c r="G455" i="5"/>
  <c r="F455" i="5"/>
  <c r="E455" i="5"/>
  <c r="E455" i="9" s="1"/>
  <c r="D455" i="5"/>
  <c r="C455" i="5"/>
  <c r="B455" i="5"/>
  <c r="B455" i="11" s="1"/>
  <c r="A455" i="5"/>
  <c r="P454" i="5"/>
  <c r="O454" i="5"/>
  <c r="N454" i="5"/>
  <c r="M454" i="5"/>
  <c r="M454" i="9" s="1"/>
  <c r="L454" i="5"/>
  <c r="K454" i="5"/>
  <c r="J454" i="5"/>
  <c r="I454" i="5"/>
  <c r="H454" i="5"/>
  <c r="G454" i="5"/>
  <c r="F454" i="5"/>
  <c r="E454" i="5"/>
  <c r="D454" i="5"/>
  <c r="D454" i="9" s="1"/>
  <c r="C454" i="5"/>
  <c r="B454" i="5"/>
  <c r="A454" i="5"/>
  <c r="P453" i="5"/>
  <c r="O453" i="5"/>
  <c r="N453" i="5"/>
  <c r="M453" i="5"/>
  <c r="L453" i="5"/>
  <c r="K453" i="5"/>
  <c r="J453" i="5"/>
  <c r="I453" i="5"/>
  <c r="H453" i="5"/>
  <c r="G453" i="5"/>
  <c r="F453" i="5"/>
  <c r="E453" i="5"/>
  <c r="E453" i="9" s="1"/>
  <c r="D453" i="5"/>
  <c r="C453" i="5"/>
  <c r="B453" i="5"/>
  <c r="A453" i="5"/>
  <c r="P452" i="5"/>
  <c r="O452" i="5"/>
  <c r="N452" i="5"/>
  <c r="M452" i="5"/>
  <c r="M452" i="9" s="1"/>
  <c r="L452" i="5"/>
  <c r="L452" i="9" s="1"/>
  <c r="K452" i="5"/>
  <c r="J452" i="5"/>
  <c r="I452" i="5"/>
  <c r="H452" i="5"/>
  <c r="G452" i="5"/>
  <c r="F452" i="5"/>
  <c r="E452" i="5"/>
  <c r="D452" i="5"/>
  <c r="C452" i="5"/>
  <c r="C452" i="9" s="1"/>
  <c r="B452" i="5"/>
  <c r="A452" i="5"/>
  <c r="P451" i="5"/>
  <c r="O451" i="5"/>
  <c r="O451" i="11" s="1"/>
  <c r="N451" i="5"/>
  <c r="M451" i="5"/>
  <c r="L451" i="5"/>
  <c r="K451" i="5"/>
  <c r="J451" i="5"/>
  <c r="I451" i="5"/>
  <c r="H451" i="5"/>
  <c r="G451" i="5"/>
  <c r="F451" i="5"/>
  <c r="E451" i="5"/>
  <c r="D451" i="5"/>
  <c r="C451" i="5"/>
  <c r="B451" i="5"/>
  <c r="A451" i="5"/>
  <c r="P450" i="5"/>
  <c r="O450" i="5"/>
  <c r="N450" i="5"/>
  <c r="M450" i="5"/>
  <c r="M450" i="9" s="1"/>
  <c r="L450" i="5"/>
  <c r="L450" i="9" s="1"/>
  <c r="K450" i="5"/>
  <c r="J450" i="5"/>
  <c r="I450" i="5"/>
  <c r="H450" i="5"/>
  <c r="H450" i="11" s="1"/>
  <c r="G450" i="5"/>
  <c r="F450" i="5"/>
  <c r="E450" i="5"/>
  <c r="D450" i="5"/>
  <c r="C450" i="5"/>
  <c r="B450" i="5"/>
  <c r="A450" i="5"/>
  <c r="P449" i="5"/>
  <c r="O449" i="5"/>
  <c r="N449" i="5"/>
  <c r="M449" i="5"/>
  <c r="L449" i="5"/>
  <c r="K449" i="5"/>
  <c r="J449" i="5"/>
  <c r="I449" i="5"/>
  <c r="H449" i="5"/>
  <c r="G449" i="5"/>
  <c r="F449" i="5"/>
  <c r="E449" i="5"/>
  <c r="D449" i="5"/>
  <c r="D449" i="11" s="1"/>
  <c r="C449" i="5"/>
  <c r="B449" i="5"/>
  <c r="A449" i="5"/>
  <c r="P448" i="5"/>
  <c r="O448" i="5"/>
  <c r="N448" i="5"/>
  <c r="M448" i="5"/>
  <c r="M448" i="9" s="1"/>
  <c r="L448" i="5"/>
  <c r="K448" i="5"/>
  <c r="J448" i="5"/>
  <c r="I448" i="5"/>
  <c r="H448" i="5"/>
  <c r="G448" i="5"/>
  <c r="F448" i="5"/>
  <c r="E448" i="5"/>
  <c r="D448" i="5"/>
  <c r="C448" i="5"/>
  <c r="B448" i="5"/>
  <c r="A448" i="5"/>
  <c r="P447" i="5"/>
  <c r="P447" i="11" s="1"/>
  <c r="O447" i="5"/>
  <c r="N447" i="5"/>
  <c r="M447" i="5"/>
  <c r="M447" i="9" s="1"/>
  <c r="L447" i="5"/>
  <c r="L447" i="9" s="1"/>
  <c r="K447" i="5"/>
  <c r="J447" i="5"/>
  <c r="I447" i="5"/>
  <c r="H447" i="5"/>
  <c r="G447" i="5"/>
  <c r="F447" i="5"/>
  <c r="E447" i="5"/>
  <c r="D447" i="5"/>
  <c r="C447" i="5"/>
  <c r="B447" i="5"/>
  <c r="A447" i="5"/>
  <c r="P446" i="5"/>
  <c r="P446" i="9" s="1"/>
  <c r="O446" i="5"/>
  <c r="N446" i="5"/>
  <c r="M446" i="5"/>
  <c r="M446" i="11" s="1"/>
  <c r="L446" i="5"/>
  <c r="K446" i="5"/>
  <c r="J446" i="5"/>
  <c r="I446" i="5"/>
  <c r="H446" i="5"/>
  <c r="G446" i="5"/>
  <c r="F446" i="5"/>
  <c r="E446" i="5"/>
  <c r="D446" i="5"/>
  <c r="D446" i="11" s="1"/>
  <c r="C446" i="5"/>
  <c r="B446" i="5"/>
  <c r="A446" i="5"/>
  <c r="P445" i="5"/>
  <c r="O445" i="5"/>
  <c r="N445" i="5"/>
  <c r="M445" i="5"/>
  <c r="L445" i="5"/>
  <c r="L445" i="11" s="1"/>
  <c r="K445" i="5"/>
  <c r="J445" i="5"/>
  <c r="I445" i="5"/>
  <c r="H445" i="5"/>
  <c r="G445" i="5"/>
  <c r="F445" i="5"/>
  <c r="E445" i="5"/>
  <c r="E445" i="9" s="1"/>
  <c r="D445" i="5"/>
  <c r="D445" i="9" s="1"/>
  <c r="C445" i="5"/>
  <c r="B445" i="5"/>
  <c r="A445" i="5"/>
  <c r="P444" i="5"/>
  <c r="O444" i="5"/>
  <c r="N444" i="5"/>
  <c r="M444" i="5"/>
  <c r="L444" i="5"/>
  <c r="K444" i="5"/>
  <c r="J444" i="5"/>
  <c r="I444" i="5"/>
  <c r="H444" i="5"/>
  <c r="G444" i="5"/>
  <c r="F444" i="5"/>
  <c r="E444" i="5"/>
  <c r="E444" i="9" s="1"/>
  <c r="D444" i="5"/>
  <c r="D444" i="9" s="1"/>
  <c r="C444" i="5"/>
  <c r="C444" i="9" s="1"/>
  <c r="B444" i="5"/>
  <c r="A444" i="5"/>
  <c r="P443" i="5"/>
  <c r="O443" i="5"/>
  <c r="N443" i="5"/>
  <c r="M443" i="5"/>
  <c r="L443" i="5"/>
  <c r="K443" i="5"/>
  <c r="K443" i="9" s="1"/>
  <c r="J443" i="5"/>
  <c r="I443" i="5"/>
  <c r="H443" i="5"/>
  <c r="G443" i="5"/>
  <c r="F443" i="5"/>
  <c r="E443" i="5"/>
  <c r="D443" i="5"/>
  <c r="D443" i="9" s="1"/>
  <c r="C443" i="5"/>
  <c r="B443" i="5"/>
  <c r="A443" i="5"/>
  <c r="P442" i="5"/>
  <c r="P442" i="9" s="1"/>
  <c r="O442" i="5"/>
  <c r="N442" i="5"/>
  <c r="M442" i="5"/>
  <c r="L442" i="5"/>
  <c r="K442" i="5"/>
  <c r="J442" i="5"/>
  <c r="I442" i="5"/>
  <c r="I442" i="9" s="1"/>
  <c r="H442" i="5"/>
  <c r="H442" i="11" s="1"/>
  <c r="G442" i="5"/>
  <c r="F442" i="5"/>
  <c r="E442" i="5"/>
  <c r="D442" i="5"/>
  <c r="C442" i="5"/>
  <c r="B442" i="5"/>
  <c r="A442" i="5"/>
  <c r="P441" i="5"/>
  <c r="P441" i="11" s="1"/>
  <c r="O441" i="5"/>
  <c r="N441" i="5"/>
  <c r="M441" i="5"/>
  <c r="L441" i="5"/>
  <c r="K441" i="5"/>
  <c r="J441" i="5"/>
  <c r="J441" i="11" s="1"/>
  <c r="I441" i="5"/>
  <c r="H441" i="5"/>
  <c r="G441" i="5"/>
  <c r="F441" i="5"/>
  <c r="E441" i="5"/>
  <c r="D441" i="5"/>
  <c r="D441" i="11" s="1"/>
  <c r="C441" i="5"/>
  <c r="B441" i="5"/>
  <c r="A441" i="5"/>
  <c r="P440" i="5"/>
  <c r="O440" i="5"/>
  <c r="N440" i="5"/>
  <c r="M440" i="5"/>
  <c r="M440" i="9" s="1"/>
  <c r="L440" i="5"/>
  <c r="L440" i="9" s="1"/>
  <c r="K440" i="5"/>
  <c r="J440" i="5"/>
  <c r="I440" i="5"/>
  <c r="H440" i="5"/>
  <c r="H440" i="11" s="1"/>
  <c r="G440" i="5"/>
  <c r="F440" i="5"/>
  <c r="E440" i="5"/>
  <c r="D440" i="5"/>
  <c r="D440" i="9" s="1"/>
  <c r="C440" i="5"/>
  <c r="B440" i="5"/>
  <c r="A440" i="5"/>
  <c r="P439" i="5"/>
  <c r="P439" i="11" s="1"/>
  <c r="O439" i="5"/>
  <c r="N439" i="5"/>
  <c r="M439" i="5"/>
  <c r="M439" i="9" s="1"/>
  <c r="L439" i="5"/>
  <c r="K439" i="5"/>
  <c r="J439" i="5"/>
  <c r="I439" i="5"/>
  <c r="H439" i="5"/>
  <c r="G439" i="5"/>
  <c r="F439" i="5"/>
  <c r="E439" i="5"/>
  <c r="D439" i="5"/>
  <c r="D439" i="9" s="1"/>
  <c r="C439" i="5"/>
  <c r="B439" i="5"/>
  <c r="A439" i="5"/>
  <c r="P438" i="5"/>
  <c r="O438" i="5"/>
  <c r="N438" i="5"/>
  <c r="M438" i="5"/>
  <c r="L438" i="5"/>
  <c r="K438" i="5"/>
  <c r="J438" i="5"/>
  <c r="I438" i="5"/>
  <c r="H438" i="5"/>
  <c r="H438" i="9" s="1"/>
  <c r="G438" i="5"/>
  <c r="F438" i="5"/>
  <c r="E438" i="5"/>
  <c r="D438" i="5"/>
  <c r="C438" i="5"/>
  <c r="B438" i="5"/>
  <c r="A438" i="5"/>
  <c r="P437" i="5"/>
  <c r="O437" i="5"/>
  <c r="N437" i="5"/>
  <c r="M437" i="5"/>
  <c r="L437" i="5"/>
  <c r="L437" i="11" s="1"/>
  <c r="K437" i="5"/>
  <c r="J437" i="5"/>
  <c r="I437" i="5"/>
  <c r="H437" i="5"/>
  <c r="H437" i="9" s="1"/>
  <c r="G437" i="5"/>
  <c r="F437" i="5"/>
  <c r="E437" i="5"/>
  <c r="E437" i="9" s="1"/>
  <c r="D437" i="5"/>
  <c r="D437" i="9" s="1"/>
  <c r="C437" i="5"/>
  <c r="B437" i="5"/>
  <c r="A437" i="5"/>
  <c r="P436" i="5"/>
  <c r="O436" i="5"/>
  <c r="N436" i="5"/>
  <c r="M436" i="5"/>
  <c r="M436" i="9" s="1"/>
  <c r="L436" i="5"/>
  <c r="L436" i="9" s="1"/>
  <c r="K436" i="5"/>
  <c r="J436" i="5"/>
  <c r="I436" i="5"/>
  <c r="H436" i="5"/>
  <c r="G436" i="5"/>
  <c r="G436" i="11" s="1"/>
  <c r="F436" i="5"/>
  <c r="E436" i="5"/>
  <c r="E436" i="9" s="1"/>
  <c r="D436" i="5"/>
  <c r="C436" i="5"/>
  <c r="B436" i="5"/>
  <c r="A436" i="5"/>
  <c r="P435" i="5"/>
  <c r="O435" i="5"/>
  <c r="N435" i="5"/>
  <c r="M435" i="5"/>
  <c r="M435" i="9" s="1"/>
  <c r="L435" i="5"/>
  <c r="L435" i="9" s="1"/>
  <c r="K435" i="5"/>
  <c r="J435" i="5"/>
  <c r="I435" i="5"/>
  <c r="H435" i="5"/>
  <c r="G435" i="5"/>
  <c r="F435" i="5"/>
  <c r="E435" i="5"/>
  <c r="D435" i="5"/>
  <c r="C435" i="5"/>
  <c r="B435" i="5"/>
  <c r="A435" i="5"/>
  <c r="P434" i="5"/>
  <c r="O434" i="5"/>
  <c r="N434" i="5"/>
  <c r="M434" i="5"/>
  <c r="L434" i="5"/>
  <c r="K434" i="5"/>
  <c r="K434" i="11" s="1"/>
  <c r="J434" i="5"/>
  <c r="I434" i="5"/>
  <c r="H434" i="5"/>
  <c r="G434" i="5"/>
  <c r="F434" i="5"/>
  <c r="E434" i="5"/>
  <c r="D434" i="5"/>
  <c r="C434" i="5"/>
  <c r="B434" i="5"/>
  <c r="A434" i="5"/>
  <c r="P433" i="5"/>
  <c r="P433" i="11" s="1"/>
  <c r="O433" i="5"/>
  <c r="N433" i="5"/>
  <c r="M433" i="5"/>
  <c r="M433" i="9" s="1"/>
  <c r="L433" i="5"/>
  <c r="K433" i="5"/>
  <c r="J433" i="5"/>
  <c r="I433" i="5"/>
  <c r="H433" i="5"/>
  <c r="G433" i="5"/>
  <c r="F433" i="5"/>
  <c r="E433" i="5"/>
  <c r="E433" i="9" s="1"/>
  <c r="D433" i="5"/>
  <c r="D433" i="9" s="1"/>
  <c r="C433" i="5"/>
  <c r="B433" i="5"/>
  <c r="A433" i="5"/>
  <c r="P432" i="5"/>
  <c r="O432" i="5"/>
  <c r="N432" i="5"/>
  <c r="M432" i="5"/>
  <c r="L432" i="5"/>
  <c r="K432" i="5"/>
  <c r="J432" i="5"/>
  <c r="I432" i="5"/>
  <c r="H432" i="5"/>
  <c r="H432" i="11" s="1"/>
  <c r="G432" i="5"/>
  <c r="F432" i="5"/>
  <c r="E432" i="5"/>
  <c r="E432" i="9" s="1"/>
  <c r="D432" i="5"/>
  <c r="D432" i="9" s="1"/>
  <c r="C432" i="5"/>
  <c r="B432" i="5"/>
  <c r="A432" i="5"/>
  <c r="P431" i="5"/>
  <c r="O431" i="5"/>
  <c r="N431" i="5"/>
  <c r="M431" i="5"/>
  <c r="L431" i="5"/>
  <c r="K431" i="5"/>
  <c r="J431" i="5"/>
  <c r="I431" i="5"/>
  <c r="H431" i="5"/>
  <c r="G431" i="5"/>
  <c r="F431" i="5"/>
  <c r="E431" i="5"/>
  <c r="D431" i="5"/>
  <c r="D431" i="9" s="1"/>
  <c r="C431" i="5"/>
  <c r="C431" i="9" s="1"/>
  <c r="B431" i="5"/>
  <c r="A431" i="5"/>
  <c r="P430" i="5"/>
  <c r="O430" i="5"/>
  <c r="O430" i="11" s="1"/>
  <c r="N430" i="5"/>
  <c r="M430" i="5"/>
  <c r="L430" i="5"/>
  <c r="K430" i="5"/>
  <c r="J430" i="5"/>
  <c r="I430" i="5"/>
  <c r="H430" i="5"/>
  <c r="G430" i="5"/>
  <c r="F430" i="5"/>
  <c r="E430" i="5"/>
  <c r="D430" i="5"/>
  <c r="C430" i="5"/>
  <c r="B430" i="5"/>
  <c r="A430" i="5"/>
  <c r="P429" i="5"/>
  <c r="O429" i="5"/>
  <c r="N429" i="5"/>
  <c r="M429" i="5"/>
  <c r="M429" i="9" s="1"/>
  <c r="L429" i="5"/>
  <c r="L429" i="11" s="1"/>
  <c r="K429" i="5"/>
  <c r="J429" i="5"/>
  <c r="I429" i="5"/>
  <c r="H429" i="5"/>
  <c r="G429" i="5"/>
  <c r="F429" i="5"/>
  <c r="E429" i="5"/>
  <c r="D429" i="5"/>
  <c r="C429" i="5"/>
  <c r="B429" i="5"/>
  <c r="A429" i="5"/>
  <c r="P428" i="5"/>
  <c r="O428" i="5"/>
  <c r="N428" i="5"/>
  <c r="M428" i="5"/>
  <c r="M428" i="9" s="1"/>
  <c r="L428" i="5"/>
  <c r="L428" i="9" s="1"/>
  <c r="K428" i="5"/>
  <c r="J428" i="5"/>
  <c r="I428" i="5"/>
  <c r="H428" i="5"/>
  <c r="G428" i="5"/>
  <c r="F428" i="5"/>
  <c r="E428" i="5"/>
  <c r="D428" i="5"/>
  <c r="D428" i="11" s="1"/>
  <c r="C428" i="5"/>
  <c r="C428" i="9" s="1"/>
  <c r="B428" i="5"/>
  <c r="A428" i="5"/>
  <c r="P427" i="5"/>
  <c r="O427" i="5"/>
  <c r="N427" i="5"/>
  <c r="M427" i="5"/>
  <c r="M427" i="9" s="1"/>
  <c r="L427" i="5"/>
  <c r="L427" i="9" s="1"/>
  <c r="K427" i="5"/>
  <c r="J427" i="5"/>
  <c r="J427" i="11" s="1"/>
  <c r="I427" i="5"/>
  <c r="H427" i="5"/>
  <c r="G427" i="5"/>
  <c r="F427" i="5"/>
  <c r="E427" i="5"/>
  <c r="D427" i="5"/>
  <c r="D427" i="9" s="1"/>
  <c r="C427" i="5"/>
  <c r="B427" i="5"/>
  <c r="A427" i="5"/>
  <c r="P426" i="5"/>
  <c r="O426" i="5"/>
  <c r="N426" i="5"/>
  <c r="M426" i="5"/>
  <c r="L426" i="5"/>
  <c r="K426" i="5"/>
  <c r="J426" i="5"/>
  <c r="I426" i="5"/>
  <c r="H426" i="5"/>
  <c r="G426" i="5"/>
  <c r="F426" i="5"/>
  <c r="E426" i="5"/>
  <c r="D426" i="5"/>
  <c r="C426" i="5"/>
  <c r="B426" i="5"/>
  <c r="A426" i="5"/>
  <c r="P425" i="5"/>
  <c r="O425" i="5"/>
  <c r="N425" i="5"/>
  <c r="M425" i="5"/>
  <c r="M425" i="11" s="1"/>
  <c r="L425" i="5"/>
  <c r="K425" i="5"/>
  <c r="J425" i="5"/>
  <c r="I425" i="5"/>
  <c r="H425" i="5"/>
  <c r="G425" i="5"/>
  <c r="F425" i="5"/>
  <c r="E425" i="5"/>
  <c r="E425" i="9" s="1"/>
  <c r="D425" i="5"/>
  <c r="C425" i="5"/>
  <c r="B425" i="5"/>
  <c r="A425" i="5"/>
  <c r="P424" i="5"/>
  <c r="O424" i="5"/>
  <c r="N424" i="5"/>
  <c r="M424" i="5"/>
  <c r="L424" i="5"/>
  <c r="L424" i="9" s="1"/>
  <c r="K424" i="5"/>
  <c r="K424" i="9" s="1"/>
  <c r="J424" i="5"/>
  <c r="I424" i="5"/>
  <c r="H424" i="5"/>
  <c r="G424" i="5"/>
  <c r="F424" i="5"/>
  <c r="E424" i="5"/>
  <c r="E424" i="9" s="1"/>
  <c r="D424" i="5"/>
  <c r="D424" i="9" s="1"/>
  <c r="C424" i="5"/>
  <c r="B424" i="5"/>
  <c r="A424" i="5"/>
  <c r="P423" i="5"/>
  <c r="O423" i="5"/>
  <c r="N423" i="5"/>
  <c r="M423" i="5"/>
  <c r="M423" i="9" s="1"/>
  <c r="L423" i="5"/>
  <c r="L423" i="9" s="1"/>
  <c r="K423" i="5"/>
  <c r="K423" i="11" s="1"/>
  <c r="J423" i="5"/>
  <c r="I423" i="5"/>
  <c r="H423" i="5"/>
  <c r="G423" i="5"/>
  <c r="F423" i="5"/>
  <c r="E423" i="5"/>
  <c r="D423" i="5"/>
  <c r="C423" i="5"/>
  <c r="B423" i="5"/>
  <c r="A423" i="5"/>
  <c r="P422" i="5"/>
  <c r="P422" i="9" s="1"/>
  <c r="O422" i="5"/>
  <c r="N422" i="5"/>
  <c r="M422" i="5"/>
  <c r="L422" i="5"/>
  <c r="K422" i="5"/>
  <c r="J422" i="5"/>
  <c r="I422" i="5"/>
  <c r="H422" i="5"/>
  <c r="G422" i="5"/>
  <c r="F422" i="5"/>
  <c r="E422" i="5"/>
  <c r="D422" i="5"/>
  <c r="C422" i="5"/>
  <c r="B422" i="5"/>
  <c r="A422" i="5"/>
  <c r="P421" i="5"/>
  <c r="P421" i="9" s="1"/>
  <c r="O421" i="5"/>
  <c r="N421" i="5"/>
  <c r="M421" i="5"/>
  <c r="M421" i="9" s="1"/>
  <c r="L421" i="5"/>
  <c r="K421" i="5"/>
  <c r="J421" i="5"/>
  <c r="I421" i="5"/>
  <c r="I421" i="9" s="1"/>
  <c r="H421" i="5"/>
  <c r="G421" i="5"/>
  <c r="F421" i="5"/>
  <c r="E421" i="5"/>
  <c r="D421" i="5"/>
  <c r="D421" i="9" s="1"/>
  <c r="C421" i="5"/>
  <c r="B421" i="5"/>
  <c r="A421" i="5"/>
  <c r="P420" i="5"/>
  <c r="O420" i="5"/>
  <c r="N420" i="5"/>
  <c r="M420" i="5"/>
  <c r="M420" i="9" s="1"/>
  <c r="L420" i="5"/>
  <c r="K420" i="5"/>
  <c r="K420" i="11" s="1"/>
  <c r="J420" i="5"/>
  <c r="I420" i="5"/>
  <c r="H420" i="5"/>
  <c r="G420" i="5"/>
  <c r="F420" i="5"/>
  <c r="E420" i="5"/>
  <c r="E420" i="9" s="1"/>
  <c r="D420" i="5"/>
  <c r="D420" i="9" s="1"/>
  <c r="C420" i="5"/>
  <c r="C420" i="9" s="1"/>
  <c r="B420" i="5"/>
  <c r="A420" i="5"/>
  <c r="P419" i="5"/>
  <c r="O419" i="5"/>
  <c r="N419" i="5"/>
  <c r="M419" i="5"/>
  <c r="L419" i="5"/>
  <c r="K419" i="5"/>
  <c r="J419" i="5"/>
  <c r="I419" i="5"/>
  <c r="H419" i="5"/>
  <c r="G419" i="5"/>
  <c r="F419" i="5"/>
  <c r="E419" i="5"/>
  <c r="D419" i="5"/>
  <c r="D419" i="9" s="1"/>
  <c r="C419" i="5"/>
  <c r="B419" i="5"/>
  <c r="A419" i="5"/>
  <c r="P418" i="5"/>
  <c r="O418" i="5"/>
  <c r="N418" i="5"/>
  <c r="M418" i="5"/>
  <c r="L418" i="5"/>
  <c r="K418" i="5"/>
  <c r="J418" i="5"/>
  <c r="I418" i="5"/>
  <c r="H418" i="5"/>
  <c r="G418" i="5"/>
  <c r="F418" i="5"/>
  <c r="E418" i="5"/>
  <c r="D418" i="5"/>
  <c r="C418" i="5"/>
  <c r="B418" i="5"/>
  <c r="A418" i="5"/>
  <c r="P417" i="5"/>
  <c r="O417" i="5"/>
  <c r="N417" i="5"/>
  <c r="M417" i="5"/>
  <c r="M417" i="9" s="1"/>
  <c r="L417" i="5"/>
  <c r="K417" i="5"/>
  <c r="J417" i="5"/>
  <c r="I417" i="5"/>
  <c r="I417" i="9" s="1"/>
  <c r="H417" i="5"/>
  <c r="G417" i="5"/>
  <c r="F417" i="5"/>
  <c r="E417" i="5"/>
  <c r="E417" i="9" s="1"/>
  <c r="D417" i="5"/>
  <c r="D417" i="11" s="1"/>
  <c r="C417" i="5"/>
  <c r="B417" i="5"/>
  <c r="A417" i="5"/>
  <c r="P416" i="5"/>
  <c r="O416" i="5"/>
  <c r="N416" i="5"/>
  <c r="M416" i="5"/>
  <c r="M416" i="9" s="1"/>
  <c r="L416" i="5"/>
  <c r="K416" i="5"/>
  <c r="K416" i="9" s="1"/>
  <c r="J416" i="5"/>
  <c r="I416" i="5"/>
  <c r="H416" i="5"/>
  <c r="G416" i="5"/>
  <c r="F416" i="5"/>
  <c r="E416" i="5"/>
  <c r="D416" i="5"/>
  <c r="C416" i="5"/>
  <c r="B416" i="5"/>
  <c r="A416" i="5"/>
  <c r="P415" i="5"/>
  <c r="O415" i="5"/>
  <c r="N415" i="5"/>
  <c r="M415" i="5"/>
  <c r="M415" i="9" s="1"/>
  <c r="L415" i="5"/>
  <c r="L415" i="9" s="1"/>
  <c r="K415" i="5"/>
  <c r="J415" i="5"/>
  <c r="I415" i="5"/>
  <c r="H415" i="5"/>
  <c r="G415" i="5"/>
  <c r="G415" i="11" s="1"/>
  <c r="F415" i="5"/>
  <c r="E415" i="5"/>
  <c r="D415" i="5"/>
  <c r="C415" i="5"/>
  <c r="B415" i="5"/>
  <c r="A415" i="5"/>
  <c r="P414" i="5"/>
  <c r="O414" i="5"/>
  <c r="N414" i="5"/>
  <c r="M414" i="5"/>
  <c r="L414" i="5"/>
  <c r="K414" i="5"/>
  <c r="J414" i="5"/>
  <c r="I414" i="5"/>
  <c r="H414" i="5"/>
  <c r="G414" i="5"/>
  <c r="F414" i="5"/>
  <c r="E414" i="5"/>
  <c r="D414" i="5"/>
  <c r="D414" i="11" s="1"/>
  <c r="C414" i="5"/>
  <c r="B414" i="5"/>
  <c r="B414" i="9" s="1"/>
  <c r="A414" i="5"/>
  <c r="P413" i="5"/>
  <c r="O413" i="5"/>
  <c r="N413" i="5"/>
  <c r="M413" i="5"/>
  <c r="L413" i="5"/>
  <c r="L413" i="11" s="1"/>
  <c r="K413" i="5"/>
  <c r="J413" i="5"/>
  <c r="I413" i="5"/>
  <c r="H413" i="5"/>
  <c r="G413" i="5"/>
  <c r="F413" i="5"/>
  <c r="E413" i="5"/>
  <c r="D413" i="5"/>
  <c r="D413" i="9" s="1"/>
  <c r="C413" i="5"/>
  <c r="B413" i="5"/>
  <c r="A413" i="5"/>
  <c r="P412" i="5"/>
  <c r="P412" i="9" s="1"/>
  <c r="O412" i="5"/>
  <c r="N412" i="5"/>
  <c r="M412" i="5"/>
  <c r="L412" i="5"/>
  <c r="K412" i="5"/>
  <c r="J412" i="5"/>
  <c r="I412" i="5"/>
  <c r="H412" i="5"/>
  <c r="G412" i="5"/>
  <c r="F412" i="5"/>
  <c r="E412" i="5"/>
  <c r="E412" i="9" s="1"/>
  <c r="D412" i="5"/>
  <c r="D412" i="9" s="1"/>
  <c r="C412" i="5"/>
  <c r="B412" i="5"/>
  <c r="B412" i="11" s="1"/>
  <c r="A412" i="5"/>
  <c r="P411" i="5"/>
  <c r="O411" i="5"/>
  <c r="N411" i="5"/>
  <c r="M411" i="5"/>
  <c r="L411" i="5"/>
  <c r="K411" i="5"/>
  <c r="K411" i="9" s="1"/>
  <c r="J411" i="5"/>
  <c r="I411" i="5"/>
  <c r="H411" i="5"/>
  <c r="G411" i="5"/>
  <c r="F411" i="5"/>
  <c r="E411" i="5"/>
  <c r="D411" i="5"/>
  <c r="D411" i="9" s="1"/>
  <c r="C411" i="5"/>
  <c r="B411" i="5"/>
  <c r="A411" i="5"/>
  <c r="P410" i="5"/>
  <c r="O410" i="5"/>
  <c r="N410" i="5"/>
  <c r="M410" i="5"/>
  <c r="L410" i="5"/>
  <c r="K410" i="5"/>
  <c r="J410" i="5"/>
  <c r="I410" i="5"/>
  <c r="I410" i="9" s="1"/>
  <c r="H410" i="5"/>
  <c r="G410" i="5"/>
  <c r="F410" i="5"/>
  <c r="E410" i="5"/>
  <c r="E410" i="11" s="1"/>
  <c r="D410" i="5"/>
  <c r="C410" i="5"/>
  <c r="B410" i="5"/>
  <c r="A410" i="5"/>
  <c r="P409" i="5"/>
  <c r="P409" i="9" s="1"/>
  <c r="O409" i="5"/>
  <c r="N409" i="5"/>
  <c r="M409" i="5"/>
  <c r="M409" i="9" s="1"/>
  <c r="L409" i="5"/>
  <c r="K409" i="5"/>
  <c r="J409" i="5"/>
  <c r="I409" i="5"/>
  <c r="H409" i="5"/>
  <c r="G409" i="5"/>
  <c r="F409" i="5"/>
  <c r="E409" i="5"/>
  <c r="D409" i="5"/>
  <c r="D409" i="11" s="1"/>
  <c r="C409" i="5"/>
  <c r="B409" i="5"/>
  <c r="A409" i="5"/>
  <c r="P408" i="5"/>
  <c r="O408" i="5"/>
  <c r="N408" i="5"/>
  <c r="M408" i="5"/>
  <c r="M408" i="9" s="1"/>
  <c r="L408" i="5"/>
  <c r="L408" i="9" s="1"/>
  <c r="K408" i="5"/>
  <c r="J408" i="5"/>
  <c r="I408" i="5"/>
  <c r="H408" i="5"/>
  <c r="G408" i="5"/>
  <c r="F408" i="5"/>
  <c r="E408" i="5"/>
  <c r="D408" i="5"/>
  <c r="D408" i="9" s="1"/>
  <c r="C408" i="5"/>
  <c r="B408" i="5"/>
  <c r="A408" i="5"/>
  <c r="P407" i="5"/>
  <c r="O407" i="5"/>
  <c r="N407" i="5"/>
  <c r="M407" i="5"/>
  <c r="M407" i="9" s="1"/>
  <c r="L407" i="5"/>
  <c r="K407" i="5"/>
  <c r="J407" i="5"/>
  <c r="I407" i="5"/>
  <c r="H407" i="5"/>
  <c r="G407" i="5"/>
  <c r="F407" i="5"/>
  <c r="E407" i="5"/>
  <c r="D407" i="5"/>
  <c r="D407" i="9" s="1"/>
  <c r="C407" i="5"/>
  <c r="B407" i="5"/>
  <c r="A407" i="5"/>
  <c r="P406" i="5"/>
  <c r="O406" i="5"/>
  <c r="N406" i="5"/>
  <c r="M406" i="5"/>
  <c r="L406" i="5"/>
  <c r="K406" i="5"/>
  <c r="J406" i="5"/>
  <c r="J406" i="11" s="1"/>
  <c r="I406" i="5"/>
  <c r="H406" i="5"/>
  <c r="H406" i="9" s="1"/>
  <c r="G406" i="5"/>
  <c r="F406" i="5"/>
  <c r="E406" i="5"/>
  <c r="D406" i="5"/>
  <c r="C406" i="5"/>
  <c r="B406" i="5"/>
  <c r="A406" i="5"/>
  <c r="P405" i="5"/>
  <c r="O405" i="5"/>
  <c r="N405" i="5"/>
  <c r="M405" i="5"/>
  <c r="L405" i="5"/>
  <c r="L405" i="11" s="1"/>
  <c r="K405" i="5"/>
  <c r="J405" i="5"/>
  <c r="I405" i="5"/>
  <c r="H405" i="5"/>
  <c r="G405" i="5"/>
  <c r="F405" i="5"/>
  <c r="E405" i="5"/>
  <c r="E405" i="9" s="1"/>
  <c r="D405" i="5"/>
  <c r="D405" i="9" s="1"/>
  <c r="C405" i="5"/>
  <c r="C405" i="11" s="1"/>
  <c r="B405" i="5"/>
  <c r="A405" i="5"/>
  <c r="P404" i="5"/>
  <c r="O404" i="5"/>
  <c r="N404" i="5"/>
  <c r="M404" i="5"/>
  <c r="M404" i="9" s="1"/>
  <c r="L404" i="5"/>
  <c r="L404" i="9" s="1"/>
  <c r="K404" i="5"/>
  <c r="J404" i="5"/>
  <c r="I404" i="5"/>
  <c r="H404" i="5"/>
  <c r="G404" i="5"/>
  <c r="F404" i="5"/>
  <c r="E404" i="5"/>
  <c r="D404" i="5"/>
  <c r="C404" i="5"/>
  <c r="B404" i="5"/>
  <c r="A404" i="5"/>
  <c r="P403" i="5"/>
  <c r="O403" i="5"/>
  <c r="N403" i="5"/>
  <c r="M403" i="5"/>
  <c r="M403" i="9" s="1"/>
  <c r="L403" i="5"/>
  <c r="L403" i="9" s="1"/>
  <c r="K403" i="5"/>
  <c r="J403" i="5"/>
  <c r="I403" i="5"/>
  <c r="H403" i="5"/>
  <c r="G403" i="5"/>
  <c r="F403" i="5"/>
  <c r="E403" i="5"/>
  <c r="D403" i="5"/>
  <c r="C403" i="5"/>
  <c r="C403" i="11" s="1"/>
  <c r="B403" i="5"/>
  <c r="A403" i="5"/>
  <c r="P402" i="5"/>
  <c r="O402" i="5"/>
  <c r="N402" i="5"/>
  <c r="M402" i="5"/>
  <c r="L402" i="5"/>
  <c r="K402" i="5"/>
  <c r="J402" i="5"/>
  <c r="J402" i="9" s="1"/>
  <c r="I402" i="5"/>
  <c r="H402" i="5"/>
  <c r="G402" i="5"/>
  <c r="F402" i="5"/>
  <c r="E402" i="5"/>
  <c r="D402" i="5"/>
  <c r="C402" i="5"/>
  <c r="B402" i="5"/>
  <c r="A402" i="5"/>
  <c r="P401" i="5"/>
  <c r="O401" i="5"/>
  <c r="N401" i="5"/>
  <c r="M401" i="5"/>
  <c r="L401" i="5"/>
  <c r="K401" i="5"/>
  <c r="J401" i="5"/>
  <c r="I401" i="5"/>
  <c r="H401" i="5"/>
  <c r="G401" i="5"/>
  <c r="F401" i="5"/>
  <c r="E401" i="5"/>
  <c r="D401" i="5"/>
  <c r="D401" i="9" s="1"/>
  <c r="C401" i="5"/>
  <c r="B401" i="5"/>
  <c r="A401" i="5"/>
  <c r="P400" i="5"/>
  <c r="O400" i="5"/>
  <c r="N400" i="5"/>
  <c r="M400" i="5"/>
  <c r="L400" i="5"/>
  <c r="K400" i="5"/>
  <c r="J400" i="5"/>
  <c r="I400" i="5"/>
  <c r="H400" i="5"/>
  <c r="G400" i="5"/>
  <c r="F400" i="5"/>
  <c r="E400" i="5"/>
  <c r="D400" i="5"/>
  <c r="D400" i="9" s="1"/>
  <c r="C400" i="5"/>
  <c r="B400" i="5"/>
  <c r="A400" i="5"/>
  <c r="P399" i="5"/>
  <c r="O399" i="5"/>
  <c r="N399" i="5"/>
  <c r="M399" i="5"/>
  <c r="L399" i="5"/>
  <c r="K399" i="5"/>
  <c r="J399" i="5"/>
  <c r="I399" i="5"/>
  <c r="I399" i="9" s="1"/>
  <c r="H399" i="5"/>
  <c r="G399" i="5"/>
  <c r="F399" i="5"/>
  <c r="E399" i="5"/>
  <c r="E399" i="11" s="1"/>
  <c r="D399" i="5"/>
  <c r="D399" i="9" s="1"/>
  <c r="C399" i="5"/>
  <c r="B399" i="5"/>
  <c r="A399" i="5"/>
  <c r="P398" i="5"/>
  <c r="O398" i="5"/>
  <c r="N398" i="5"/>
  <c r="M398" i="5"/>
  <c r="L398" i="5"/>
  <c r="K398" i="5"/>
  <c r="J398" i="5"/>
  <c r="J398" i="9" s="1"/>
  <c r="I398" i="5"/>
  <c r="H398" i="5"/>
  <c r="G398" i="5"/>
  <c r="F398" i="5"/>
  <c r="E398" i="5"/>
  <c r="D398" i="5"/>
  <c r="C398" i="5"/>
  <c r="B398" i="5"/>
  <c r="A398" i="5"/>
  <c r="P397" i="5"/>
  <c r="O397" i="5"/>
  <c r="N397" i="5"/>
  <c r="M397" i="5"/>
  <c r="L397" i="5"/>
  <c r="K397" i="5"/>
  <c r="J397" i="5"/>
  <c r="I397" i="5"/>
  <c r="H397" i="5"/>
  <c r="H397" i="9" s="1"/>
  <c r="G397" i="5"/>
  <c r="F397" i="5"/>
  <c r="E397" i="5"/>
  <c r="D397" i="5"/>
  <c r="C397" i="5"/>
  <c r="B397" i="5"/>
  <c r="A397" i="5"/>
  <c r="P396" i="5"/>
  <c r="P396" i="9" s="1"/>
  <c r="O396" i="5"/>
  <c r="N396" i="5"/>
  <c r="M396" i="5"/>
  <c r="L396" i="5"/>
  <c r="L396" i="9" s="1"/>
  <c r="K396" i="5"/>
  <c r="J396" i="5"/>
  <c r="I396" i="5"/>
  <c r="H396" i="5"/>
  <c r="G396" i="5"/>
  <c r="F396" i="5"/>
  <c r="E396" i="5"/>
  <c r="D396" i="5"/>
  <c r="D396" i="11" s="1"/>
  <c r="C396" i="5"/>
  <c r="C396" i="9" s="1"/>
  <c r="B396" i="5"/>
  <c r="A396" i="5"/>
  <c r="P395" i="5"/>
  <c r="O395" i="5"/>
  <c r="N395" i="5"/>
  <c r="M395" i="5"/>
  <c r="M395" i="9" s="1"/>
  <c r="L395" i="5"/>
  <c r="L395" i="9" s="1"/>
  <c r="K395" i="5"/>
  <c r="J395" i="5"/>
  <c r="I395" i="5"/>
  <c r="H395" i="5"/>
  <c r="G395" i="5"/>
  <c r="F395" i="5"/>
  <c r="E395" i="5"/>
  <c r="D395" i="5"/>
  <c r="D395" i="9" s="1"/>
  <c r="C395" i="5"/>
  <c r="B395" i="5"/>
  <c r="A395" i="5"/>
  <c r="P394" i="5"/>
  <c r="O394" i="5"/>
  <c r="N394" i="5"/>
  <c r="M394" i="5"/>
  <c r="L394" i="5"/>
  <c r="K394" i="5"/>
  <c r="J394" i="5"/>
  <c r="I394" i="5"/>
  <c r="H394" i="5"/>
  <c r="G394" i="5"/>
  <c r="F394" i="5"/>
  <c r="E394" i="5"/>
  <c r="D394" i="5"/>
  <c r="C394" i="5"/>
  <c r="B394" i="5"/>
  <c r="B394" i="11" s="1"/>
  <c r="A394" i="5"/>
  <c r="P393" i="5"/>
  <c r="O393" i="5"/>
  <c r="N393" i="5"/>
  <c r="M393" i="5"/>
  <c r="L393" i="5"/>
  <c r="K393" i="5"/>
  <c r="J393" i="5"/>
  <c r="I393" i="5"/>
  <c r="H393" i="5"/>
  <c r="G393" i="5"/>
  <c r="F393" i="5"/>
  <c r="E393" i="5"/>
  <c r="E393" i="9" s="1"/>
  <c r="D393" i="5"/>
  <c r="D393" i="9" s="1"/>
  <c r="C393" i="5"/>
  <c r="B393" i="5"/>
  <c r="A393" i="5"/>
  <c r="P392" i="5"/>
  <c r="O392" i="5"/>
  <c r="N392" i="5"/>
  <c r="M392" i="5"/>
  <c r="L392" i="5"/>
  <c r="K392" i="5"/>
  <c r="J392" i="5"/>
  <c r="I392" i="5"/>
  <c r="H392" i="5"/>
  <c r="G392" i="5"/>
  <c r="F392" i="5"/>
  <c r="E392" i="5"/>
  <c r="D392" i="5"/>
  <c r="D392" i="9" s="1"/>
  <c r="C392" i="5"/>
  <c r="B392" i="5"/>
  <c r="A392" i="5"/>
  <c r="P391" i="5"/>
  <c r="O391" i="5"/>
  <c r="N391" i="5"/>
  <c r="M391" i="5"/>
  <c r="M391" i="9" s="1"/>
  <c r="L391" i="5"/>
  <c r="L391" i="9" s="1"/>
  <c r="K391" i="5"/>
  <c r="J391" i="5"/>
  <c r="I391" i="5"/>
  <c r="H391" i="5"/>
  <c r="G391" i="5"/>
  <c r="F391" i="5"/>
  <c r="E391" i="5"/>
  <c r="D391" i="5"/>
  <c r="C391" i="5"/>
  <c r="B391" i="5"/>
  <c r="B391" i="11" s="1"/>
  <c r="A391" i="5"/>
  <c r="P390" i="5"/>
  <c r="P390" i="9" s="1"/>
  <c r="O390" i="5"/>
  <c r="N390" i="5"/>
  <c r="M390" i="5"/>
  <c r="L390" i="5"/>
  <c r="K390" i="5"/>
  <c r="J390" i="5"/>
  <c r="I390" i="5"/>
  <c r="I390" i="9" s="1"/>
  <c r="H390" i="5"/>
  <c r="G390" i="5"/>
  <c r="F390" i="5"/>
  <c r="E390" i="5"/>
  <c r="D390" i="5"/>
  <c r="C390" i="5"/>
  <c r="B390" i="5"/>
  <c r="A390" i="5"/>
  <c r="P389" i="5"/>
  <c r="O389" i="5"/>
  <c r="N389" i="5"/>
  <c r="M389" i="5"/>
  <c r="L389" i="5"/>
  <c r="K389" i="5"/>
  <c r="J389" i="5"/>
  <c r="I389" i="5"/>
  <c r="I389" i="9" s="1"/>
  <c r="H389" i="5"/>
  <c r="G389" i="5"/>
  <c r="F389" i="5"/>
  <c r="E389" i="5"/>
  <c r="D389" i="5"/>
  <c r="D389" i="9" s="1"/>
  <c r="C389" i="5"/>
  <c r="B389" i="5"/>
  <c r="A389" i="5"/>
  <c r="P388" i="5"/>
  <c r="P388" i="9" s="1"/>
  <c r="O388" i="5"/>
  <c r="N388" i="5"/>
  <c r="M388" i="5"/>
  <c r="L388" i="5"/>
  <c r="K388" i="5"/>
  <c r="J388" i="5"/>
  <c r="I388" i="5"/>
  <c r="H388" i="5"/>
  <c r="G388" i="5"/>
  <c r="F388" i="5"/>
  <c r="E388" i="5"/>
  <c r="D388" i="5"/>
  <c r="C388" i="5"/>
  <c r="C388" i="9" s="1"/>
  <c r="B388" i="5"/>
  <c r="A388" i="5"/>
  <c r="P387" i="5"/>
  <c r="O387" i="5"/>
  <c r="O387" i="11" s="1"/>
  <c r="N387" i="5"/>
  <c r="M387" i="5"/>
  <c r="L387" i="5"/>
  <c r="K387" i="5"/>
  <c r="J387" i="5"/>
  <c r="I387" i="5"/>
  <c r="H387" i="5"/>
  <c r="G387" i="5"/>
  <c r="F387" i="5"/>
  <c r="E387" i="5"/>
  <c r="D387" i="5"/>
  <c r="C387" i="5"/>
  <c r="B387" i="5"/>
  <c r="A387" i="5"/>
  <c r="P386" i="5"/>
  <c r="O386" i="5"/>
  <c r="N386" i="5"/>
  <c r="M386" i="5"/>
  <c r="L386" i="5"/>
  <c r="K386" i="5"/>
  <c r="J386" i="5"/>
  <c r="I386" i="5"/>
  <c r="H386" i="5"/>
  <c r="H386" i="9" s="1"/>
  <c r="G386" i="5"/>
  <c r="F386" i="5"/>
  <c r="E386" i="5"/>
  <c r="D386" i="5"/>
  <c r="C386" i="5"/>
  <c r="B386" i="5"/>
  <c r="A386" i="5"/>
  <c r="P385" i="5"/>
  <c r="O385" i="5"/>
  <c r="N385" i="5"/>
  <c r="M385" i="5"/>
  <c r="L385" i="5"/>
  <c r="K385" i="5"/>
  <c r="J385" i="5"/>
  <c r="I385" i="5"/>
  <c r="I385" i="9" s="1"/>
  <c r="H385" i="5"/>
  <c r="G385" i="5"/>
  <c r="F385" i="5"/>
  <c r="E385" i="5"/>
  <c r="E385" i="9" s="1"/>
  <c r="D385" i="5"/>
  <c r="D385" i="11" s="1"/>
  <c r="C385" i="5"/>
  <c r="B385" i="5"/>
  <c r="A385" i="5"/>
  <c r="P384" i="5"/>
  <c r="O384" i="5"/>
  <c r="N384" i="5"/>
  <c r="M384" i="5"/>
  <c r="L384" i="5"/>
  <c r="L384" i="11" s="1"/>
  <c r="K384" i="5"/>
  <c r="K384" i="9" s="1"/>
  <c r="J384" i="5"/>
  <c r="I384" i="5"/>
  <c r="H384" i="5"/>
  <c r="G384" i="5"/>
  <c r="F384" i="5"/>
  <c r="E384" i="5"/>
  <c r="D384" i="5"/>
  <c r="C384" i="5"/>
  <c r="B384" i="5"/>
  <c r="A384" i="5"/>
  <c r="P383" i="5"/>
  <c r="O383" i="5"/>
  <c r="N383" i="5"/>
  <c r="M383" i="5"/>
  <c r="L383" i="5"/>
  <c r="K383" i="5"/>
  <c r="J383" i="5"/>
  <c r="I383" i="5"/>
  <c r="H383" i="5"/>
  <c r="G383" i="5"/>
  <c r="F383" i="5"/>
  <c r="E383" i="5"/>
  <c r="D383" i="5"/>
  <c r="C383" i="5"/>
  <c r="B383" i="5"/>
  <c r="A383" i="5"/>
  <c r="P382" i="5"/>
  <c r="O382" i="5"/>
  <c r="N382" i="5"/>
  <c r="M382" i="5"/>
  <c r="L382" i="5"/>
  <c r="K382" i="5"/>
  <c r="K382" i="9" s="1"/>
  <c r="J382" i="5"/>
  <c r="I382" i="5"/>
  <c r="H382" i="5"/>
  <c r="G382" i="5"/>
  <c r="F382" i="5"/>
  <c r="E382" i="5"/>
  <c r="D382" i="5"/>
  <c r="C382" i="5"/>
  <c r="B382" i="5"/>
  <c r="A382" i="5"/>
  <c r="P381" i="5"/>
  <c r="P381" i="11" s="1"/>
  <c r="O381" i="5"/>
  <c r="N381" i="5"/>
  <c r="M381" i="5"/>
  <c r="L381" i="5"/>
  <c r="K381" i="5"/>
  <c r="J381" i="5"/>
  <c r="I381" i="5"/>
  <c r="H381" i="5"/>
  <c r="G381" i="5"/>
  <c r="F381" i="5"/>
  <c r="E381" i="5"/>
  <c r="E381" i="9" s="1"/>
  <c r="D381" i="5"/>
  <c r="D381" i="9" s="1"/>
  <c r="C381" i="5"/>
  <c r="B381" i="5"/>
  <c r="A381" i="5"/>
  <c r="P380" i="5"/>
  <c r="P380" i="11" s="1"/>
  <c r="O380" i="5"/>
  <c r="N380" i="5"/>
  <c r="M380" i="5"/>
  <c r="L380" i="5"/>
  <c r="K380" i="5"/>
  <c r="J380" i="5"/>
  <c r="I380" i="5"/>
  <c r="H380" i="5"/>
  <c r="G380" i="5"/>
  <c r="F380" i="5"/>
  <c r="E380" i="5"/>
  <c r="E380" i="9" s="1"/>
  <c r="D380" i="5"/>
  <c r="C380" i="5"/>
  <c r="B380" i="5"/>
  <c r="A380" i="5"/>
  <c r="P379" i="5"/>
  <c r="O379" i="5"/>
  <c r="N379" i="5"/>
  <c r="M379" i="5"/>
  <c r="L379" i="5"/>
  <c r="L379" i="11" s="1"/>
  <c r="K379" i="5"/>
  <c r="J379" i="5"/>
  <c r="I379" i="5"/>
  <c r="H379" i="5"/>
  <c r="G379" i="5"/>
  <c r="F379" i="5"/>
  <c r="E379" i="5"/>
  <c r="D379" i="5"/>
  <c r="D379" i="9" s="1"/>
  <c r="C379" i="5"/>
  <c r="B379" i="5"/>
  <c r="A379" i="5"/>
  <c r="P378" i="5"/>
  <c r="O378" i="5"/>
  <c r="N378" i="5"/>
  <c r="M378" i="5"/>
  <c r="L378" i="5"/>
  <c r="K378" i="5"/>
  <c r="J378" i="5"/>
  <c r="I378" i="5"/>
  <c r="H378" i="5"/>
  <c r="G378" i="5"/>
  <c r="F378" i="5"/>
  <c r="E378" i="5"/>
  <c r="D378" i="5"/>
  <c r="C378" i="5"/>
  <c r="B378" i="5"/>
  <c r="A378" i="5"/>
  <c r="P377" i="5"/>
  <c r="P377" i="9" s="1"/>
  <c r="O377" i="5"/>
  <c r="N377" i="5"/>
  <c r="M377" i="5"/>
  <c r="M377" i="9" s="1"/>
  <c r="L377" i="5"/>
  <c r="L377" i="11" s="1"/>
  <c r="K377" i="5"/>
  <c r="J377" i="5"/>
  <c r="I377" i="5"/>
  <c r="I377" i="9" s="1"/>
  <c r="H377" i="5"/>
  <c r="G377" i="5"/>
  <c r="F377" i="5"/>
  <c r="E377" i="5"/>
  <c r="D377" i="5"/>
  <c r="C377" i="5"/>
  <c r="B377" i="5"/>
  <c r="A377" i="5"/>
  <c r="P376" i="5"/>
  <c r="O376" i="5"/>
  <c r="N376" i="5"/>
  <c r="M376" i="5"/>
  <c r="M376" i="9" s="1"/>
  <c r="L376" i="5"/>
  <c r="K376" i="5"/>
  <c r="J376" i="5"/>
  <c r="I376" i="5"/>
  <c r="H376" i="5"/>
  <c r="G376" i="5"/>
  <c r="F376" i="5"/>
  <c r="E376" i="5"/>
  <c r="D376" i="5"/>
  <c r="D376" i="9" s="1"/>
  <c r="C376" i="5"/>
  <c r="C376" i="9" s="1"/>
  <c r="B376" i="5"/>
  <c r="A376" i="5"/>
  <c r="P375" i="5"/>
  <c r="O375" i="5"/>
  <c r="N375" i="5"/>
  <c r="M375" i="5"/>
  <c r="L375" i="5"/>
  <c r="K375" i="5"/>
  <c r="J375" i="5"/>
  <c r="I375" i="5"/>
  <c r="H375" i="5"/>
  <c r="G375" i="5"/>
  <c r="F375" i="5"/>
  <c r="E375" i="5"/>
  <c r="D375" i="5"/>
  <c r="D375" i="9" s="1"/>
  <c r="C375" i="5"/>
  <c r="B375" i="5"/>
  <c r="A375" i="5"/>
  <c r="P374" i="5"/>
  <c r="O374" i="5"/>
  <c r="N374" i="5"/>
  <c r="M374" i="5"/>
  <c r="L374" i="5"/>
  <c r="K374" i="5"/>
  <c r="J374" i="5"/>
  <c r="J374" i="11" s="1"/>
  <c r="I374" i="5"/>
  <c r="H374" i="5"/>
  <c r="G374" i="5"/>
  <c r="F374" i="5"/>
  <c r="E374" i="5"/>
  <c r="D374" i="5"/>
  <c r="C374" i="5"/>
  <c r="B374" i="5"/>
  <c r="A374" i="5"/>
  <c r="P373" i="5"/>
  <c r="O373" i="5"/>
  <c r="N373" i="5"/>
  <c r="M373" i="5"/>
  <c r="L373" i="5"/>
  <c r="K373" i="5"/>
  <c r="J373" i="5"/>
  <c r="I373" i="5"/>
  <c r="H373" i="5"/>
  <c r="H373" i="11" s="1"/>
  <c r="G373" i="5"/>
  <c r="F373" i="5"/>
  <c r="E373" i="5"/>
  <c r="D373" i="5"/>
  <c r="C373" i="5"/>
  <c r="B373" i="5"/>
  <c r="A373" i="5"/>
  <c r="P372" i="5"/>
  <c r="O372" i="5"/>
  <c r="N372" i="5"/>
  <c r="M372" i="5"/>
  <c r="L372" i="5"/>
  <c r="L372" i="9" s="1"/>
  <c r="K372" i="5"/>
  <c r="J372" i="5"/>
  <c r="I372" i="5"/>
  <c r="H372" i="5"/>
  <c r="G372" i="5"/>
  <c r="F372" i="5"/>
  <c r="E372" i="5"/>
  <c r="E372" i="9" s="1"/>
  <c r="D372" i="5"/>
  <c r="C372" i="5"/>
  <c r="B372" i="5"/>
  <c r="A372" i="5"/>
  <c r="P371" i="5"/>
  <c r="O371" i="5"/>
  <c r="N371" i="5"/>
  <c r="M371" i="5"/>
  <c r="L371" i="5"/>
  <c r="L371" i="11" s="1"/>
  <c r="K371" i="5"/>
  <c r="J371" i="5"/>
  <c r="I371" i="5"/>
  <c r="H371" i="5"/>
  <c r="G371" i="5"/>
  <c r="F371" i="5"/>
  <c r="E371" i="5"/>
  <c r="D371" i="5"/>
  <c r="C371" i="5"/>
  <c r="B371" i="5"/>
  <c r="A371" i="5"/>
  <c r="P370" i="5"/>
  <c r="P370" i="9" s="1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B370" i="5"/>
  <c r="A370" i="5"/>
  <c r="P369" i="5"/>
  <c r="O369" i="5"/>
  <c r="N369" i="5"/>
  <c r="M369" i="5"/>
  <c r="M369" i="9" s="1"/>
  <c r="L369" i="5"/>
  <c r="L369" i="11" s="1"/>
  <c r="K369" i="5"/>
  <c r="J369" i="5"/>
  <c r="I369" i="5"/>
  <c r="H369" i="5"/>
  <c r="G369" i="5"/>
  <c r="F369" i="5"/>
  <c r="E369" i="5"/>
  <c r="E369" i="9" s="1"/>
  <c r="D369" i="5"/>
  <c r="C369" i="5"/>
  <c r="B369" i="5"/>
  <c r="A369" i="5"/>
  <c r="P368" i="5"/>
  <c r="O368" i="5"/>
  <c r="N368" i="5"/>
  <c r="M368" i="5"/>
  <c r="L368" i="5"/>
  <c r="K368" i="5"/>
  <c r="J368" i="5"/>
  <c r="I368" i="5"/>
  <c r="H368" i="5"/>
  <c r="G368" i="5"/>
  <c r="G368" i="9" s="1"/>
  <c r="F368" i="5"/>
  <c r="E368" i="5"/>
  <c r="D368" i="5"/>
  <c r="C368" i="5"/>
  <c r="C368" i="9" s="1"/>
  <c r="B368" i="5"/>
  <c r="A368" i="5"/>
  <c r="P367" i="5"/>
  <c r="O367" i="5"/>
  <c r="N367" i="5"/>
  <c r="M367" i="5"/>
  <c r="L367" i="5"/>
  <c r="K367" i="5"/>
  <c r="K367" i="11" s="1"/>
  <c r="J367" i="5"/>
  <c r="I367" i="5"/>
  <c r="I367" i="9" s="1"/>
  <c r="H367" i="5"/>
  <c r="G367" i="5"/>
  <c r="F367" i="5"/>
  <c r="E367" i="5"/>
  <c r="D367" i="5"/>
  <c r="C367" i="5"/>
  <c r="B367" i="5"/>
  <c r="A367" i="5"/>
  <c r="P366" i="5"/>
  <c r="O366" i="5"/>
  <c r="N366" i="5"/>
  <c r="M366" i="5"/>
  <c r="L366" i="5"/>
  <c r="K366" i="5"/>
  <c r="J366" i="5"/>
  <c r="I366" i="5"/>
  <c r="H366" i="5"/>
  <c r="G366" i="5"/>
  <c r="F366" i="5"/>
  <c r="E366" i="5"/>
  <c r="D366" i="5"/>
  <c r="C366" i="5"/>
  <c r="B366" i="5"/>
  <c r="A366" i="5"/>
  <c r="P365" i="5"/>
  <c r="O365" i="5"/>
  <c r="N365" i="5"/>
  <c r="M365" i="5"/>
  <c r="M365" i="9" s="1"/>
  <c r="L365" i="5"/>
  <c r="K365" i="5"/>
  <c r="J365" i="5"/>
  <c r="I365" i="5"/>
  <c r="H365" i="5"/>
  <c r="G365" i="5"/>
  <c r="F365" i="5"/>
  <c r="E365" i="5"/>
  <c r="D365" i="5"/>
  <c r="C365" i="5"/>
  <c r="B365" i="5"/>
  <c r="A365" i="5"/>
  <c r="P364" i="5"/>
  <c r="P364" i="11" s="1"/>
  <c r="O364" i="5"/>
  <c r="N364" i="5"/>
  <c r="M364" i="5"/>
  <c r="M364" i="9" s="1"/>
  <c r="L364" i="5"/>
  <c r="L364" i="9" s="1"/>
  <c r="K364" i="5"/>
  <c r="K364" i="11" s="1"/>
  <c r="J364" i="5"/>
  <c r="I364" i="5"/>
  <c r="H364" i="5"/>
  <c r="G364" i="5"/>
  <c r="F364" i="5"/>
  <c r="E364" i="5"/>
  <c r="D364" i="5"/>
  <c r="C364" i="5"/>
  <c r="B364" i="5"/>
  <c r="A364" i="5"/>
  <c r="P363" i="5"/>
  <c r="O363" i="5"/>
  <c r="N363" i="5"/>
  <c r="M363" i="5"/>
  <c r="M363" i="9" s="1"/>
  <c r="L363" i="5"/>
  <c r="K363" i="5"/>
  <c r="J363" i="5"/>
  <c r="I363" i="5"/>
  <c r="H363" i="5"/>
  <c r="G363" i="5"/>
  <c r="F363" i="5"/>
  <c r="E363" i="5"/>
  <c r="D363" i="5"/>
  <c r="C363" i="5"/>
  <c r="C363" i="9" s="1"/>
  <c r="B363" i="5"/>
  <c r="A363" i="5"/>
  <c r="P362" i="5"/>
  <c r="O362" i="5"/>
  <c r="N362" i="5"/>
  <c r="M362" i="5"/>
  <c r="L362" i="5"/>
  <c r="K362" i="5"/>
  <c r="J362" i="5"/>
  <c r="I362" i="5"/>
  <c r="H362" i="5"/>
  <c r="G362" i="5"/>
  <c r="F362" i="5"/>
  <c r="E362" i="5"/>
  <c r="D362" i="5"/>
  <c r="C362" i="5"/>
  <c r="B362" i="5"/>
  <c r="A362" i="5"/>
  <c r="P361" i="5"/>
  <c r="O361" i="5"/>
  <c r="N361" i="5"/>
  <c r="M361" i="5"/>
  <c r="L361" i="5"/>
  <c r="K361" i="5"/>
  <c r="J361" i="5"/>
  <c r="I361" i="5"/>
  <c r="H361" i="5"/>
  <c r="G361" i="5"/>
  <c r="F361" i="5"/>
  <c r="E361" i="5"/>
  <c r="D361" i="5"/>
  <c r="C361" i="5"/>
  <c r="B361" i="5"/>
  <c r="A361" i="5"/>
  <c r="P360" i="5"/>
  <c r="O360" i="5"/>
  <c r="N360" i="5"/>
  <c r="M360" i="5"/>
  <c r="L360" i="5"/>
  <c r="K360" i="5"/>
  <c r="K360" i="11" s="1"/>
  <c r="J360" i="5"/>
  <c r="I360" i="5"/>
  <c r="H360" i="5"/>
  <c r="G360" i="5"/>
  <c r="G360" i="9" s="1"/>
  <c r="F360" i="5"/>
  <c r="E360" i="5"/>
  <c r="D360" i="5"/>
  <c r="C360" i="5"/>
  <c r="B360" i="5"/>
  <c r="A360" i="5"/>
  <c r="P359" i="5"/>
  <c r="O359" i="5"/>
  <c r="N359" i="5"/>
  <c r="M359" i="5"/>
  <c r="L359" i="5"/>
  <c r="L359" i="9" s="1"/>
  <c r="K359" i="5"/>
  <c r="J359" i="5"/>
  <c r="I359" i="5"/>
  <c r="I359" i="9" s="1"/>
  <c r="H359" i="5"/>
  <c r="G359" i="5"/>
  <c r="F359" i="5"/>
  <c r="E359" i="5"/>
  <c r="D359" i="5"/>
  <c r="C359" i="5"/>
  <c r="B359" i="5"/>
  <c r="A359" i="5"/>
  <c r="P358" i="5"/>
  <c r="O358" i="5"/>
  <c r="N358" i="5"/>
  <c r="M358" i="5"/>
  <c r="L358" i="5"/>
  <c r="K358" i="5"/>
  <c r="J358" i="5"/>
  <c r="I358" i="5"/>
  <c r="I358" i="9" s="1"/>
  <c r="H358" i="5"/>
  <c r="G358" i="5"/>
  <c r="F358" i="5"/>
  <c r="E358" i="5"/>
  <c r="D358" i="5"/>
  <c r="C358" i="5"/>
  <c r="B358" i="5"/>
  <c r="A358" i="5"/>
  <c r="P357" i="5"/>
  <c r="O357" i="5"/>
  <c r="N357" i="5"/>
  <c r="M357" i="5"/>
  <c r="L357" i="5"/>
  <c r="K357" i="5"/>
  <c r="J357" i="5"/>
  <c r="I357" i="5"/>
  <c r="H357" i="5"/>
  <c r="G357" i="5"/>
  <c r="F357" i="5"/>
  <c r="E357" i="5"/>
  <c r="D357" i="5"/>
  <c r="C357" i="5"/>
  <c r="B357" i="5"/>
  <c r="A357" i="5"/>
  <c r="P356" i="5"/>
  <c r="O356" i="5"/>
  <c r="N356" i="5"/>
  <c r="M356" i="5"/>
  <c r="L356" i="5"/>
  <c r="K356" i="5"/>
  <c r="J356" i="5"/>
  <c r="I356" i="5"/>
  <c r="H356" i="5"/>
  <c r="G356" i="5"/>
  <c r="F356" i="5"/>
  <c r="E356" i="5"/>
  <c r="E356" i="9" s="1"/>
  <c r="D356" i="5"/>
  <c r="C356" i="5"/>
  <c r="B356" i="5"/>
  <c r="A356" i="5"/>
  <c r="P355" i="5"/>
  <c r="O355" i="5"/>
  <c r="N355" i="5"/>
  <c r="M355" i="5"/>
  <c r="L355" i="5"/>
  <c r="K355" i="5"/>
  <c r="J355" i="5"/>
  <c r="I355" i="5"/>
  <c r="H355" i="5"/>
  <c r="G355" i="5"/>
  <c r="F355" i="5"/>
  <c r="E355" i="5"/>
  <c r="D355" i="5"/>
  <c r="C355" i="5"/>
  <c r="C355" i="9" s="1"/>
  <c r="B355" i="5"/>
  <c r="A355" i="5"/>
  <c r="P354" i="5"/>
  <c r="O354" i="5"/>
  <c r="N354" i="5"/>
  <c r="M354" i="5"/>
  <c r="L354" i="5"/>
  <c r="K354" i="5"/>
  <c r="J354" i="5"/>
  <c r="I354" i="5"/>
  <c r="H354" i="5"/>
  <c r="G354" i="5"/>
  <c r="F354" i="5"/>
  <c r="E354" i="5"/>
  <c r="D354" i="5"/>
  <c r="C354" i="5"/>
  <c r="B354" i="5"/>
  <c r="A354" i="5"/>
  <c r="P353" i="5"/>
  <c r="O353" i="5"/>
  <c r="N353" i="5"/>
  <c r="M353" i="5"/>
  <c r="L353" i="5"/>
  <c r="K353" i="5"/>
  <c r="J353" i="5"/>
  <c r="I353" i="5"/>
  <c r="H353" i="5"/>
  <c r="G353" i="5"/>
  <c r="F353" i="5"/>
  <c r="E353" i="5"/>
  <c r="E353" i="9" s="1"/>
  <c r="D353" i="5"/>
  <c r="C353" i="5"/>
  <c r="B353" i="5"/>
  <c r="A353" i="5"/>
  <c r="P352" i="5"/>
  <c r="O352" i="5"/>
  <c r="N352" i="5"/>
  <c r="M352" i="5"/>
  <c r="M352" i="9" s="1"/>
  <c r="L352" i="5"/>
  <c r="K352" i="5"/>
  <c r="J352" i="5"/>
  <c r="I352" i="5"/>
  <c r="H352" i="5"/>
  <c r="G352" i="5"/>
  <c r="F352" i="5"/>
  <c r="E352" i="5"/>
  <c r="D352" i="5"/>
  <c r="C352" i="5"/>
  <c r="B352" i="5"/>
  <c r="A352" i="5"/>
  <c r="P351" i="5"/>
  <c r="O351" i="5"/>
  <c r="N351" i="5"/>
  <c r="M351" i="5"/>
  <c r="L351" i="5"/>
  <c r="K351" i="5"/>
  <c r="K351" i="9" s="1"/>
  <c r="J351" i="5"/>
  <c r="I351" i="5"/>
  <c r="H351" i="5"/>
  <c r="G351" i="5"/>
  <c r="F351" i="5"/>
  <c r="E351" i="5"/>
  <c r="D351" i="5"/>
  <c r="C351" i="5"/>
  <c r="B351" i="5"/>
  <c r="A351" i="5"/>
  <c r="P350" i="5"/>
  <c r="O350" i="5"/>
  <c r="N350" i="5"/>
  <c r="M350" i="5"/>
  <c r="L350" i="5"/>
  <c r="K350" i="5"/>
  <c r="K350" i="9" s="1"/>
  <c r="J350" i="5"/>
  <c r="I350" i="5"/>
  <c r="H350" i="5"/>
  <c r="G350" i="5"/>
  <c r="F350" i="5"/>
  <c r="E350" i="5"/>
  <c r="D350" i="5"/>
  <c r="C350" i="5"/>
  <c r="B350" i="5"/>
  <c r="A350" i="5"/>
  <c r="P349" i="5"/>
  <c r="P349" i="11" s="1"/>
  <c r="O349" i="5"/>
  <c r="N349" i="5"/>
  <c r="M349" i="5"/>
  <c r="L349" i="5"/>
  <c r="K349" i="5"/>
  <c r="J349" i="5"/>
  <c r="I349" i="5"/>
  <c r="H349" i="5"/>
  <c r="G349" i="5"/>
  <c r="F349" i="5"/>
  <c r="E349" i="5"/>
  <c r="D349" i="5"/>
  <c r="D349" i="9" s="1"/>
  <c r="C349" i="5"/>
  <c r="B349" i="5"/>
  <c r="A349" i="5"/>
  <c r="P348" i="5"/>
  <c r="P348" i="11" s="1"/>
  <c r="O348" i="5"/>
  <c r="N348" i="5"/>
  <c r="M348" i="5"/>
  <c r="L348" i="5"/>
  <c r="K348" i="5"/>
  <c r="K348" i="9" s="1"/>
  <c r="J348" i="5"/>
  <c r="I348" i="5"/>
  <c r="H348" i="5"/>
  <c r="G348" i="5"/>
  <c r="F348" i="5"/>
  <c r="E348" i="5"/>
  <c r="D348" i="5"/>
  <c r="C348" i="5"/>
  <c r="B348" i="5"/>
  <c r="A348" i="5"/>
  <c r="P347" i="5"/>
  <c r="O347" i="5"/>
  <c r="N347" i="5"/>
  <c r="M347" i="5"/>
  <c r="L347" i="5"/>
  <c r="K347" i="5"/>
  <c r="J347" i="5"/>
  <c r="I347" i="5"/>
  <c r="H347" i="5"/>
  <c r="G347" i="5"/>
  <c r="F347" i="5"/>
  <c r="E347" i="5"/>
  <c r="D347" i="5"/>
  <c r="C347" i="5"/>
  <c r="B347" i="5"/>
  <c r="A347" i="5"/>
  <c r="P346" i="5"/>
  <c r="O346" i="5"/>
  <c r="N346" i="5"/>
  <c r="M346" i="5"/>
  <c r="L346" i="5"/>
  <c r="K346" i="5"/>
  <c r="J346" i="5"/>
  <c r="I346" i="5"/>
  <c r="H346" i="5"/>
  <c r="H346" i="9" s="1"/>
  <c r="G346" i="5"/>
  <c r="F346" i="5"/>
  <c r="E346" i="5"/>
  <c r="D346" i="5"/>
  <c r="C346" i="5"/>
  <c r="B346" i="5"/>
  <c r="A346" i="5"/>
  <c r="P345" i="5"/>
  <c r="O345" i="5"/>
  <c r="N345" i="5"/>
  <c r="M345" i="5"/>
  <c r="L345" i="5"/>
  <c r="K345" i="5"/>
  <c r="J345" i="5"/>
  <c r="I345" i="5"/>
  <c r="I345" i="9" s="1"/>
  <c r="H345" i="5"/>
  <c r="G345" i="5"/>
  <c r="F345" i="5"/>
  <c r="E345" i="5"/>
  <c r="D345" i="5"/>
  <c r="C345" i="5"/>
  <c r="B345" i="5"/>
  <c r="A345" i="5"/>
  <c r="P344" i="5"/>
  <c r="O344" i="5"/>
  <c r="N344" i="5"/>
  <c r="M344" i="5"/>
  <c r="L344" i="5"/>
  <c r="K344" i="5"/>
  <c r="J344" i="5"/>
  <c r="I344" i="5"/>
  <c r="H344" i="5"/>
  <c r="G344" i="5"/>
  <c r="F344" i="5"/>
  <c r="E344" i="5"/>
  <c r="D344" i="5"/>
  <c r="C344" i="5"/>
  <c r="C344" i="9" s="1"/>
  <c r="B344" i="5"/>
  <c r="A344" i="5"/>
  <c r="P343" i="5"/>
  <c r="O343" i="5"/>
  <c r="N343" i="5"/>
  <c r="M343" i="5"/>
  <c r="M343" i="9" s="1"/>
  <c r="L343" i="5"/>
  <c r="K343" i="5"/>
  <c r="J343" i="5"/>
  <c r="I343" i="5"/>
  <c r="H343" i="5"/>
  <c r="G343" i="5"/>
  <c r="F343" i="5"/>
  <c r="E343" i="5"/>
  <c r="D343" i="5"/>
  <c r="C343" i="5"/>
  <c r="B343" i="5"/>
  <c r="A343" i="5"/>
  <c r="P342" i="5"/>
  <c r="O342" i="5"/>
  <c r="N342" i="5"/>
  <c r="M342" i="5"/>
  <c r="L342" i="5"/>
  <c r="K342" i="5"/>
  <c r="J342" i="5"/>
  <c r="J342" i="11" s="1"/>
  <c r="I342" i="5"/>
  <c r="H342" i="5"/>
  <c r="G342" i="5"/>
  <c r="F342" i="5"/>
  <c r="E342" i="5"/>
  <c r="D342" i="5"/>
  <c r="C342" i="5"/>
  <c r="B342" i="5"/>
  <c r="A342" i="5"/>
  <c r="P341" i="5"/>
  <c r="O341" i="5"/>
  <c r="N341" i="5"/>
  <c r="M341" i="5"/>
  <c r="L341" i="5"/>
  <c r="K341" i="5"/>
  <c r="J341" i="5"/>
  <c r="I341" i="5"/>
  <c r="H341" i="5"/>
  <c r="H341" i="11" s="1"/>
  <c r="G341" i="5"/>
  <c r="F341" i="5"/>
  <c r="E341" i="5"/>
  <c r="D341" i="5"/>
  <c r="C341" i="5"/>
  <c r="B341" i="5"/>
  <c r="A341" i="5"/>
  <c r="P340" i="5"/>
  <c r="O340" i="5"/>
  <c r="N340" i="5"/>
  <c r="M340" i="5"/>
  <c r="L340" i="5"/>
  <c r="K340" i="5"/>
  <c r="J340" i="5"/>
  <c r="I340" i="5"/>
  <c r="H340" i="5"/>
  <c r="G340" i="5"/>
  <c r="F340" i="5"/>
  <c r="E340" i="5"/>
  <c r="E340" i="9" s="1"/>
  <c r="D340" i="5"/>
  <c r="C340" i="5"/>
  <c r="B340" i="5"/>
  <c r="A340" i="5"/>
  <c r="P339" i="5"/>
  <c r="O339" i="5"/>
  <c r="N339" i="5"/>
  <c r="M339" i="5"/>
  <c r="L339" i="5"/>
  <c r="L339" i="9" s="1"/>
  <c r="K339" i="5"/>
  <c r="J339" i="5"/>
  <c r="I339" i="5"/>
  <c r="H339" i="5"/>
  <c r="G339" i="5"/>
  <c r="F339" i="5"/>
  <c r="E339" i="5"/>
  <c r="D339" i="5"/>
  <c r="C339" i="5"/>
  <c r="B339" i="5"/>
  <c r="A339" i="5"/>
  <c r="P338" i="5"/>
  <c r="O338" i="5"/>
  <c r="N338" i="5"/>
  <c r="M338" i="5"/>
  <c r="L338" i="5"/>
  <c r="K338" i="5"/>
  <c r="J338" i="5"/>
  <c r="I338" i="5"/>
  <c r="H338" i="5"/>
  <c r="G338" i="5"/>
  <c r="F338" i="5"/>
  <c r="E338" i="5"/>
  <c r="D338" i="5"/>
  <c r="C338" i="5"/>
  <c r="B338" i="5"/>
  <c r="A338" i="5"/>
  <c r="P337" i="5"/>
  <c r="O337" i="5"/>
  <c r="N337" i="5"/>
  <c r="M337" i="5"/>
  <c r="L337" i="5"/>
  <c r="K337" i="5"/>
  <c r="J337" i="5"/>
  <c r="I337" i="5"/>
  <c r="H337" i="5"/>
  <c r="G337" i="5"/>
  <c r="F337" i="5"/>
  <c r="E337" i="5"/>
  <c r="E337" i="9" s="1"/>
  <c r="D337" i="5"/>
  <c r="C337" i="5"/>
  <c r="B337" i="5"/>
  <c r="A337" i="5"/>
  <c r="P336" i="5"/>
  <c r="O336" i="5"/>
  <c r="N336" i="5"/>
  <c r="M336" i="5"/>
  <c r="L336" i="5"/>
  <c r="K336" i="5"/>
  <c r="J336" i="5"/>
  <c r="I336" i="5"/>
  <c r="H336" i="5"/>
  <c r="G336" i="5"/>
  <c r="F336" i="5"/>
  <c r="E336" i="5"/>
  <c r="D336" i="5"/>
  <c r="C336" i="5"/>
  <c r="B336" i="5"/>
  <c r="A336" i="5"/>
  <c r="P335" i="5"/>
  <c r="O335" i="5"/>
  <c r="N335" i="5"/>
  <c r="M335" i="5"/>
  <c r="L335" i="5"/>
  <c r="L335" i="9" s="1"/>
  <c r="K335" i="5"/>
  <c r="K335" i="11" s="1"/>
  <c r="J335" i="5"/>
  <c r="I335" i="5"/>
  <c r="H335" i="5"/>
  <c r="G335" i="5"/>
  <c r="F335" i="5"/>
  <c r="E335" i="5"/>
  <c r="D335" i="5"/>
  <c r="C335" i="5"/>
  <c r="B335" i="5"/>
  <c r="A335" i="5"/>
  <c r="P334" i="5"/>
  <c r="O334" i="5"/>
  <c r="N334" i="5"/>
  <c r="M334" i="5"/>
  <c r="L334" i="5"/>
  <c r="K334" i="5"/>
  <c r="J334" i="5"/>
  <c r="I334" i="5"/>
  <c r="H334" i="5"/>
  <c r="G334" i="5"/>
  <c r="F334" i="5"/>
  <c r="E334" i="5"/>
  <c r="D334" i="5"/>
  <c r="C334" i="5"/>
  <c r="B334" i="5"/>
  <c r="A334" i="5"/>
  <c r="P333" i="5"/>
  <c r="P333" i="9" s="1"/>
  <c r="O333" i="5"/>
  <c r="N333" i="5"/>
  <c r="M333" i="5"/>
  <c r="L333" i="5"/>
  <c r="K333" i="5"/>
  <c r="J333" i="5"/>
  <c r="I333" i="5"/>
  <c r="H333" i="5"/>
  <c r="G333" i="5"/>
  <c r="F333" i="5"/>
  <c r="E333" i="5"/>
  <c r="D333" i="5"/>
  <c r="C333" i="5"/>
  <c r="B333" i="5"/>
  <c r="A333" i="5"/>
  <c r="P332" i="5"/>
  <c r="O332" i="5"/>
  <c r="N332" i="5"/>
  <c r="M332" i="5"/>
  <c r="M332" i="9" s="1"/>
  <c r="L332" i="5"/>
  <c r="K332" i="5"/>
  <c r="K332" i="11" s="1"/>
  <c r="J332" i="5"/>
  <c r="I332" i="5"/>
  <c r="I332" i="9" s="1"/>
  <c r="H332" i="5"/>
  <c r="G332" i="5"/>
  <c r="F332" i="5"/>
  <c r="E332" i="5"/>
  <c r="D332" i="5"/>
  <c r="C332" i="5"/>
  <c r="B332" i="5"/>
  <c r="A332" i="5"/>
  <c r="P331" i="5"/>
  <c r="O331" i="5"/>
  <c r="N331" i="5"/>
  <c r="M331" i="5"/>
  <c r="M331" i="9" s="1"/>
  <c r="L331" i="5"/>
  <c r="K331" i="5"/>
  <c r="J331" i="5"/>
  <c r="I331" i="5"/>
  <c r="H331" i="5"/>
  <c r="G331" i="5"/>
  <c r="F331" i="5"/>
  <c r="E331" i="5"/>
  <c r="D331" i="5"/>
  <c r="D331" i="9" s="1"/>
  <c r="C331" i="5"/>
  <c r="B331" i="5"/>
  <c r="A331" i="5"/>
  <c r="P330" i="5"/>
  <c r="O330" i="5"/>
  <c r="N330" i="5"/>
  <c r="M330" i="5"/>
  <c r="L330" i="5"/>
  <c r="K330" i="5"/>
  <c r="J330" i="5"/>
  <c r="I330" i="5"/>
  <c r="I330" i="9" s="1"/>
  <c r="H330" i="5"/>
  <c r="G330" i="5"/>
  <c r="F330" i="5"/>
  <c r="E330" i="5"/>
  <c r="D330" i="5"/>
  <c r="D330" i="9" s="1"/>
  <c r="C330" i="5"/>
  <c r="B330" i="5"/>
  <c r="A330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B329" i="5"/>
  <c r="A329" i="5"/>
  <c r="P328" i="5"/>
  <c r="O328" i="5"/>
  <c r="N328" i="5"/>
  <c r="M328" i="5"/>
  <c r="L328" i="5"/>
  <c r="K328" i="5"/>
  <c r="K328" i="11" s="1"/>
  <c r="J328" i="5"/>
  <c r="I328" i="5"/>
  <c r="H328" i="5"/>
  <c r="G328" i="5"/>
  <c r="F328" i="5"/>
  <c r="E328" i="5"/>
  <c r="E328" i="9" s="1"/>
  <c r="D328" i="5"/>
  <c r="C328" i="5"/>
  <c r="B328" i="5"/>
  <c r="A328" i="5"/>
  <c r="P327" i="5"/>
  <c r="O327" i="5"/>
  <c r="N327" i="5"/>
  <c r="M327" i="5"/>
  <c r="L327" i="5"/>
  <c r="K327" i="5"/>
  <c r="J327" i="5"/>
  <c r="I327" i="5"/>
  <c r="H327" i="5"/>
  <c r="G327" i="5"/>
  <c r="F327" i="5"/>
  <c r="E327" i="5"/>
  <c r="D327" i="5"/>
  <c r="C327" i="5"/>
  <c r="B327" i="5"/>
  <c r="A327" i="5"/>
  <c r="P326" i="5"/>
  <c r="P326" i="9" s="1"/>
  <c r="O326" i="5"/>
  <c r="N326" i="5"/>
  <c r="M326" i="5"/>
  <c r="L326" i="5"/>
  <c r="K326" i="5"/>
  <c r="J326" i="5"/>
  <c r="I326" i="5"/>
  <c r="H326" i="5"/>
  <c r="G326" i="5"/>
  <c r="F326" i="5"/>
  <c r="E326" i="5"/>
  <c r="D326" i="5"/>
  <c r="C326" i="5"/>
  <c r="B326" i="5"/>
  <c r="A326" i="5"/>
  <c r="P325" i="5"/>
  <c r="O325" i="5"/>
  <c r="N325" i="5"/>
  <c r="M325" i="5"/>
  <c r="L325" i="5"/>
  <c r="K325" i="5"/>
  <c r="J325" i="5"/>
  <c r="I325" i="5"/>
  <c r="H325" i="5"/>
  <c r="G325" i="5"/>
  <c r="F325" i="5"/>
  <c r="E325" i="5"/>
  <c r="D325" i="5"/>
  <c r="C325" i="5"/>
  <c r="B325" i="5"/>
  <c r="A325" i="5"/>
  <c r="P324" i="5"/>
  <c r="O324" i="5"/>
  <c r="N324" i="5"/>
  <c r="M324" i="5"/>
  <c r="L324" i="5"/>
  <c r="L324" i="9" s="1"/>
  <c r="K324" i="5"/>
  <c r="J324" i="5"/>
  <c r="I324" i="5"/>
  <c r="H324" i="5"/>
  <c r="G324" i="5"/>
  <c r="F324" i="5"/>
  <c r="E324" i="5"/>
  <c r="D324" i="5"/>
  <c r="C324" i="5"/>
  <c r="B324" i="5"/>
  <c r="A324" i="5"/>
  <c r="P323" i="5"/>
  <c r="O323" i="5"/>
  <c r="N323" i="5"/>
  <c r="M323" i="5"/>
  <c r="L323" i="5"/>
  <c r="L323" i="9" s="1"/>
  <c r="K323" i="5"/>
  <c r="J323" i="5"/>
  <c r="I323" i="5"/>
  <c r="H323" i="5"/>
  <c r="G323" i="5"/>
  <c r="F323" i="5"/>
  <c r="E323" i="5"/>
  <c r="D323" i="5"/>
  <c r="C323" i="5"/>
  <c r="B323" i="5"/>
  <c r="A323" i="5"/>
  <c r="P322" i="5"/>
  <c r="O322" i="5"/>
  <c r="N322" i="5"/>
  <c r="M322" i="5"/>
  <c r="L322" i="5"/>
  <c r="K322" i="5"/>
  <c r="J322" i="5"/>
  <c r="I322" i="5"/>
  <c r="H322" i="5"/>
  <c r="G322" i="5"/>
  <c r="F322" i="5"/>
  <c r="E322" i="5"/>
  <c r="D322" i="5"/>
  <c r="C322" i="5"/>
  <c r="B322" i="5"/>
  <c r="A322" i="5"/>
  <c r="P321" i="5"/>
  <c r="O321" i="5"/>
  <c r="N321" i="5"/>
  <c r="M321" i="5"/>
  <c r="M321" i="9" s="1"/>
  <c r="L321" i="5"/>
  <c r="K321" i="5"/>
  <c r="J321" i="5"/>
  <c r="I321" i="5"/>
  <c r="H321" i="5"/>
  <c r="H321" i="9" s="1"/>
  <c r="G321" i="5"/>
  <c r="F321" i="5"/>
  <c r="E321" i="5"/>
  <c r="D321" i="5"/>
  <c r="C321" i="5"/>
  <c r="B321" i="5"/>
  <c r="A321" i="5"/>
  <c r="P320" i="5"/>
  <c r="O320" i="5"/>
  <c r="N320" i="5"/>
  <c r="M320" i="5"/>
  <c r="M320" i="9" s="1"/>
  <c r="L320" i="5"/>
  <c r="K320" i="5"/>
  <c r="J320" i="5"/>
  <c r="I320" i="5"/>
  <c r="H320" i="5"/>
  <c r="G320" i="5"/>
  <c r="F320" i="5"/>
  <c r="E320" i="5"/>
  <c r="D320" i="5"/>
  <c r="D320" i="9" s="1"/>
  <c r="C320" i="5"/>
  <c r="B320" i="5"/>
  <c r="A320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B319" i="5"/>
  <c r="A319" i="5"/>
  <c r="P318" i="5"/>
  <c r="O318" i="5"/>
  <c r="N318" i="5"/>
  <c r="M318" i="5"/>
  <c r="L318" i="5"/>
  <c r="K318" i="5"/>
  <c r="J318" i="5"/>
  <c r="I318" i="5"/>
  <c r="H318" i="5"/>
  <c r="G318" i="5"/>
  <c r="F318" i="5"/>
  <c r="E318" i="5"/>
  <c r="D318" i="5"/>
  <c r="C318" i="5"/>
  <c r="B318" i="5"/>
  <c r="A318" i="5"/>
  <c r="P317" i="5"/>
  <c r="P317" i="11" s="1"/>
  <c r="O317" i="5"/>
  <c r="N317" i="5"/>
  <c r="M317" i="5"/>
  <c r="L317" i="5"/>
  <c r="K317" i="5"/>
  <c r="J317" i="5"/>
  <c r="I317" i="5"/>
  <c r="H317" i="5"/>
  <c r="G317" i="5"/>
  <c r="F317" i="5"/>
  <c r="E317" i="5"/>
  <c r="E317" i="9" s="1"/>
  <c r="D317" i="5"/>
  <c r="C317" i="5"/>
  <c r="B317" i="5"/>
  <c r="A317" i="5"/>
  <c r="P316" i="5"/>
  <c r="P316" i="11" s="1"/>
  <c r="O316" i="5"/>
  <c r="N316" i="5"/>
  <c r="M316" i="5"/>
  <c r="L316" i="5"/>
  <c r="K316" i="5"/>
  <c r="J316" i="5"/>
  <c r="I316" i="5"/>
  <c r="H316" i="5"/>
  <c r="G316" i="5"/>
  <c r="F316" i="5"/>
  <c r="E316" i="5"/>
  <c r="D316" i="5"/>
  <c r="C316" i="5"/>
  <c r="B316" i="5"/>
  <c r="A316" i="5"/>
  <c r="P315" i="5"/>
  <c r="O315" i="5"/>
  <c r="N315" i="5"/>
  <c r="M315" i="5"/>
  <c r="L315" i="5"/>
  <c r="K315" i="5"/>
  <c r="J315" i="5"/>
  <c r="I315" i="5"/>
  <c r="H315" i="5"/>
  <c r="G315" i="5"/>
  <c r="F315" i="5"/>
  <c r="E315" i="5"/>
  <c r="D315" i="5"/>
  <c r="C315" i="5"/>
  <c r="B315" i="5"/>
  <c r="A315" i="5"/>
  <c r="P314" i="5"/>
  <c r="O314" i="5"/>
  <c r="N314" i="5"/>
  <c r="M314" i="5"/>
  <c r="L314" i="5"/>
  <c r="K314" i="5"/>
  <c r="K314" i="11" s="1"/>
  <c r="J314" i="5"/>
  <c r="I314" i="5"/>
  <c r="H314" i="5"/>
  <c r="G314" i="5"/>
  <c r="F314" i="5"/>
  <c r="E314" i="5"/>
  <c r="D314" i="5"/>
  <c r="C314" i="5"/>
  <c r="B314" i="5"/>
  <c r="A314" i="5"/>
  <c r="P313" i="5"/>
  <c r="O313" i="5"/>
  <c r="N313" i="5"/>
  <c r="M313" i="5"/>
  <c r="L313" i="5"/>
  <c r="K313" i="5"/>
  <c r="K313" i="9" s="1"/>
  <c r="J313" i="5"/>
  <c r="I313" i="5"/>
  <c r="H313" i="5"/>
  <c r="G313" i="5"/>
  <c r="F313" i="5"/>
  <c r="E313" i="5"/>
  <c r="D313" i="5"/>
  <c r="C313" i="5"/>
  <c r="B313" i="5"/>
  <c r="A313" i="5"/>
  <c r="P312" i="5"/>
  <c r="O312" i="5"/>
  <c r="N312" i="5"/>
  <c r="M312" i="5"/>
  <c r="L312" i="5"/>
  <c r="K312" i="5"/>
  <c r="J312" i="5"/>
  <c r="I312" i="5"/>
  <c r="H312" i="5"/>
  <c r="G312" i="5"/>
  <c r="F312" i="5"/>
  <c r="E312" i="5"/>
  <c r="D312" i="5"/>
  <c r="C312" i="5"/>
  <c r="B312" i="5"/>
  <c r="A312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C311" i="5"/>
  <c r="B311" i="5"/>
  <c r="A311" i="5"/>
  <c r="P310" i="5"/>
  <c r="O310" i="5"/>
  <c r="N310" i="5"/>
  <c r="M310" i="5"/>
  <c r="M310" i="9" s="1"/>
  <c r="L310" i="5"/>
  <c r="K310" i="5"/>
  <c r="J310" i="5"/>
  <c r="J310" i="11" s="1"/>
  <c r="I310" i="5"/>
  <c r="H310" i="5"/>
  <c r="G310" i="5"/>
  <c r="F310" i="5"/>
  <c r="E310" i="5"/>
  <c r="D310" i="5"/>
  <c r="D310" i="9" s="1"/>
  <c r="C310" i="5"/>
  <c r="B310" i="5"/>
  <c r="A310" i="5"/>
  <c r="P309" i="5"/>
  <c r="O309" i="5"/>
  <c r="N309" i="5"/>
  <c r="M309" i="5"/>
  <c r="L309" i="5"/>
  <c r="K309" i="5"/>
  <c r="J309" i="5"/>
  <c r="I309" i="5"/>
  <c r="H309" i="5"/>
  <c r="H309" i="11" s="1"/>
  <c r="G309" i="5"/>
  <c r="F309" i="5"/>
  <c r="E309" i="5"/>
  <c r="D309" i="5"/>
  <c r="D309" i="9" s="1"/>
  <c r="C309" i="5"/>
  <c r="B309" i="5"/>
  <c r="A309" i="5"/>
  <c r="P308" i="5"/>
  <c r="O308" i="5"/>
  <c r="N308" i="5"/>
  <c r="M308" i="5"/>
  <c r="L308" i="5"/>
  <c r="K308" i="5"/>
  <c r="K308" i="9" s="1"/>
  <c r="J308" i="5"/>
  <c r="I308" i="5"/>
  <c r="H308" i="5"/>
  <c r="G308" i="5"/>
  <c r="F308" i="5"/>
  <c r="E308" i="5"/>
  <c r="D308" i="5"/>
  <c r="C308" i="5"/>
  <c r="B308" i="5"/>
  <c r="A308" i="5"/>
  <c r="P307" i="5"/>
  <c r="O307" i="5"/>
  <c r="N307" i="5"/>
  <c r="M307" i="5"/>
  <c r="L307" i="5"/>
  <c r="K307" i="5"/>
  <c r="J307" i="5"/>
  <c r="I307" i="5"/>
  <c r="H307" i="5"/>
  <c r="G307" i="5"/>
  <c r="G307" i="9" s="1"/>
  <c r="F307" i="5"/>
  <c r="E307" i="5"/>
  <c r="D307" i="5"/>
  <c r="C307" i="5"/>
  <c r="B307" i="5"/>
  <c r="A307" i="5"/>
  <c r="P306" i="5"/>
  <c r="O306" i="5"/>
  <c r="N306" i="5"/>
  <c r="M306" i="5"/>
  <c r="L306" i="5"/>
  <c r="K306" i="5"/>
  <c r="J306" i="5"/>
  <c r="I306" i="5"/>
  <c r="H306" i="5"/>
  <c r="G306" i="5"/>
  <c r="F306" i="5"/>
  <c r="E306" i="5"/>
  <c r="D306" i="5"/>
  <c r="C306" i="5"/>
  <c r="B306" i="5"/>
  <c r="A306" i="5"/>
  <c r="P305" i="5"/>
  <c r="O305" i="5"/>
  <c r="O305" i="9" s="1"/>
  <c r="N305" i="5"/>
  <c r="M305" i="5"/>
  <c r="L305" i="5"/>
  <c r="K305" i="5"/>
  <c r="J305" i="5"/>
  <c r="I305" i="5"/>
  <c r="H305" i="5"/>
  <c r="G305" i="5"/>
  <c r="F305" i="5"/>
  <c r="E305" i="5"/>
  <c r="D305" i="5"/>
  <c r="C305" i="5"/>
  <c r="B305" i="5"/>
  <c r="A305" i="5"/>
  <c r="P304" i="5"/>
  <c r="O304" i="5"/>
  <c r="O304" i="9" s="1"/>
  <c r="N304" i="5"/>
  <c r="M304" i="5"/>
  <c r="L304" i="5"/>
  <c r="K304" i="5"/>
  <c r="J304" i="5"/>
  <c r="I304" i="5"/>
  <c r="H304" i="5"/>
  <c r="G304" i="5"/>
  <c r="F304" i="5"/>
  <c r="E304" i="5"/>
  <c r="D304" i="5"/>
  <c r="C304" i="5"/>
  <c r="B304" i="5"/>
  <c r="A304" i="5"/>
  <c r="P303" i="5"/>
  <c r="O303" i="5"/>
  <c r="N303" i="5"/>
  <c r="M303" i="5"/>
  <c r="L303" i="5"/>
  <c r="L303" i="9" s="1"/>
  <c r="K303" i="5"/>
  <c r="K303" i="11" s="1"/>
  <c r="J303" i="5"/>
  <c r="I303" i="5"/>
  <c r="H303" i="5"/>
  <c r="G303" i="5"/>
  <c r="F303" i="5"/>
  <c r="E303" i="5"/>
  <c r="D303" i="5"/>
  <c r="C303" i="5"/>
  <c r="B303" i="5"/>
  <c r="A303" i="5"/>
  <c r="P302" i="5"/>
  <c r="O302" i="5"/>
  <c r="N302" i="5"/>
  <c r="M302" i="5"/>
  <c r="L302" i="5"/>
  <c r="K302" i="5"/>
  <c r="K302" i="9" s="1"/>
  <c r="J302" i="5"/>
  <c r="I302" i="5"/>
  <c r="H302" i="5"/>
  <c r="G302" i="5"/>
  <c r="F302" i="5"/>
  <c r="E302" i="5"/>
  <c r="D302" i="5"/>
  <c r="C302" i="5"/>
  <c r="B302" i="5"/>
  <c r="A302" i="5"/>
  <c r="P301" i="5"/>
  <c r="O301" i="5"/>
  <c r="N301" i="5"/>
  <c r="M301" i="5"/>
  <c r="L301" i="5"/>
  <c r="K301" i="5"/>
  <c r="J301" i="5"/>
  <c r="I301" i="5"/>
  <c r="H301" i="5"/>
  <c r="G301" i="5"/>
  <c r="G301" i="9" s="1"/>
  <c r="F301" i="5"/>
  <c r="E301" i="5"/>
  <c r="D301" i="5"/>
  <c r="C301" i="5"/>
  <c r="B301" i="5"/>
  <c r="A301" i="5"/>
  <c r="P300" i="5"/>
  <c r="O300" i="5"/>
  <c r="N300" i="5"/>
  <c r="M300" i="5"/>
  <c r="M300" i="9" s="1"/>
  <c r="L300" i="5"/>
  <c r="K300" i="5"/>
  <c r="K300" i="11" s="1"/>
  <c r="J300" i="5"/>
  <c r="I300" i="5"/>
  <c r="H300" i="5"/>
  <c r="G300" i="5"/>
  <c r="F300" i="5"/>
  <c r="E300" i="5"/>
  <c r="D300" i="5"/>
  <c r="C300" i="5"/>
  <c r="B300" i="5"/>
  <c r="A300" i="5"/>
  <c r="P299" i="5"/>
  <c r="O299" i="5"/>
  <c r="N299" i="5"/>
  <c r="M299" i="5"/>
  <c r="M299" i="9" s="1"/>
  <c r="L299" i="5"/>
  <c r="K299" i="5"/>
  <c r="J299" i="5"/>
  <c r="I299" i="5"/>
  <c r="H299" i="5"/>
  <c r="G299" i="5"/>
  <c r="F299" i="5"/>
  <c r="E299" i="5"/>
  <c r="D299" i="5"/>
  <c r="D299" i="9" s="1"/>
  <c r="C299" i="5"/>
  <c r="B299" i="5"/>
  <c r="A299" i="5"/>
  <c r="P298" i="5"/>
  <c r="O298" i="5"/>
  <c r="N298" i="5"/>
  <c r="M298" i="5"/>
  <c r="L298" i="5"/>
  <c r="K298" i="5"/>
  <c r="J298" i="5"/>
  <c r="I298" i="5"/>
  <c r="H298" i="5"/>
  <c r="G298" i="5"/>
  <c r="F298" i="5"/>
  <c r="E298" i="5"/>
  <c r="D298" i="5"/>
  <c r="D298" i="9" s="1"/>
  <c r="C298" i="5"/>
  <c r="B298" i="5"/>
  <c r="A298" i="5"/>
  <c r="P297" i="5"/>
  <c r="O297" i="5"/>
  <c r="N297" i="5"/>
  <c r="M297" i="5"/>
  <c r="L297" i="5"/>
  <c r="K297" i="5"/>
  <c r="J297" i="5"/>
  <c r="I297" i="5"/>
  <c r="H297" i="5"/>
  <c r="G297" i="5"/>
  <c r="F297" i="5"/>
  <c r="E297" i="5"/>
  <c r="D297" i="5"/>
  <c r="C297" i="5"/>
  <c r="B297" i="5"/>
  <c r="A297" i="5"/>
  <c r="P296" i="5"/>
  <c r="O296" i="5"/>
  <c r="N296" i="5"/>
  <c r="M296" i="5"/>
  <c r="L296" i="5"/>
  <c r="K296" i="5"/>
  <c r="K296" i="11" s="1"/>
  <c r="J296" i="5"/>
  <c r="I296" i="5"/>
  <c r="H296" i="5"/>
  <c r="G296" i="5"/>
  <c r="F296" i="5"/>
  <c r="E296" i="5"/>
  <c r="E296" i="9" s="1"/>
  <c r="D296" i="5"/>
  <c r="C296" i="5"/>
  <c r="B296" i="5"/>
  <c r="A296" i="5"/>
  <c r="P295" i="5"/>
  <c r="O295" i="5"/>
  <c r="N295" i="5"/>
  <c r="M295" i="5"/>
  <c r="L295" i="5"/>
  <c r="K295" i="5"/>
  <c r="J295" i="5"/>
  <c r="I295" i="5"/>
  <c r="H295" i="5"/>
  <c r="G295" i="5"/>
  <c r="F295" i="5"/>
  <c r="E295" i="5"/>
  <c r="D295" i="5"/>
  <c r="C295" i="5"/>
  <c r="B295" i="5"/>
  <c r="A295" i="5"/>
  <c r="P294" i="5"/>
  <c r="O294" i="5"/>
  <c r="N294" i="5"/>
  <c r="M294" i="5"/>
  <c r="L294" i="5"/>
  <c r="K294" i="5"/>
  <c r="J294" i="5"/>
  <c r="I294" i="5"/>
  <c r="H294" i="5"/>
  <c r="G294" i="5"/>
  <c r="F294" i="5"/>
  <c r="E294" i="5"/>
  <c r="D294" i="5"/>
  <c r="C294" i="5"/>
  <c r="B294" i="5"/>
  <c r="A294" i="5"/>
  <c r="P293" i="5"/>
  <c r="O293" i="5"/>
  <c r="O293" i="9" s="1"/>
  <c r="N293" i="5"/>
  <c r="M293" i="5"/>
  <c r="L293" i="5"/>
  <c r="K293" i="5"/>
  <c r="J293" i="5"/>
  <c r="I293" i="5"/>
  <c r="H293" i="5"/>
  <c r="G293" i="5"/>
  <c r="F293" i="5"/>
  <c r="E293" i="5"/>
  <c r="D293" i="5"/>
  <c r="C293" i="5"/>
  <c r="B293" i="5"/>
  <c r="A293" i="5"/>
  <c r="P292" i="5"/>
  <c r="O292" i="5"/>
  <c r="N292" i="5"/>
  <c r="M292" i="5"/>
  <c r="L292" i="5"/>
  <c r="L292" i="9" s="1"/>
  <c r="K292" i="5"/>
  <c r="J292" i="5"/>
  <c r="I292" i="5"/>
  <c r="H292" i="5"/>
  <c r="G292" i="5"/>
  <c r="F292" i="5"/>
  <c r="E292" i="5"/>
  <c r="D292" i="5"/>
  <c r="C292" i="5"/>
  <c r="B292" i="5"/>
  <c r="A292" i="5"/>
  <c r="P291" i="5"/>
  <c r="O291" i="5"/>
  <c r="N291" i="5"/>
  <c r="M291" i="5"/>
  <c r="L291" i="5"/>
  <c r="L291" i="9" s="1"/>
  <c r="K291" i="5"/>
  <c r="J291" i="5"/>
  <c r="I291" i="5"/>
  <c r="H291" i="5"/>
  <c r="G291" i="5"/>
  <c r="F291" i="5"/>
  <c r="E291" i="5"/>
  <c r="D291" i="5"/>
  <c r="C291" i="5"/>
  <c r="B291" i="5"/>
  <c r="A291" i="5"/>
  <c r="P290" i="5"/>
  <c r="O290" i="5"/>
  <c r="N290" i="5"/>
  <c r="M290" i="5"/>
  <c r="L290" i="5"/>
  <c r="K290" i="5"/>
  <c r="J290" i="5"/>
  <c r="I290" i="5"/>
  <c r="H290" i="5"/>
  <c r="G290" i="5"/>
  <c r="F290" i="5"/>
  <c r="E290" i="5"/>
  <c r="D290" i="5"/>
  <c r="C290" i="5"/>
  <c r="B290" i="5"/>
  <c r="A290" i="5"/>
  <c r="P289" i="5"/>
  <c r="O289" i="5"/>
  <c r="N289" i="5"/>
  <c r="M289" i="5"/>
  <c r="M289" i="9" s="1"/>
  <c r="L289" i="5"/>
  <c r="K289" i="5"/>
  <c r="J289" i="5"/>
  <c r="I289" i="5"/>
  <c r="H289" i="5"/>
  <c r="G289" i="5"/>
  <c r="F289" i="5"/>
  <c r="E289" i="5"/>
  <c r="D289" i="5"/>
  <c r="C289" i="5"/>
  <c r="B289" i="5"/>
  <c r="A289" i="5"/>
  <c r="P288" i="5"/>
  <c r="O288" i="5"/>
  <c r="N288" i="5"/>
  <c r="M288" i="5"/>
  <c r="M288" i="9" s="1"/>
  <c r="L288" i="5"/>
  <c r="K288" i="5"/>
  <c r="J288" i="5"/>
  <c r="I288" i="5"/>
  <c r="H288" i="5"/>
  <c r="G288" i="5"/>
  <c r="F288" i="5"/>
  <c r="E288" i="5"/>
  <c r="D288" i="5"/>
  <c r="D288" i="9" s="1"/>
  <c r="C288" i="5"/>
  <c r="B288" i="5"/>
  <c r="A288" i="5"/>
  <c r="P287" i="5"/>
  <c r="O287" i="5"/>
  <c r="N287" i="5"/>
  <c r="M287" i="5"/>
  <c r="L287" i="5"/>
  <c r="K287" i="5"/>
  <c r="J287" i="5"/>
  <c r="I287" i="5"/>
  <c r="H287" i="5"/>
  <c r="G287" i="5"/>
  <c r="F287" i="5"/>
  <c r="E287" i="5"/>
  <c r="D287" i="5"/>
  <c r="C287" i="5"/>
  <c r="B287" i="5"/>
  <c r="A287" i="5"/>
  <c r="P286" i="5"/>
  <c r="O286" i="5"/>
  <c r="N286" i="5"/>
  <c r="M286" i="5"/>
  <c r="L286" i="5"/>
  <c r="K286" i="5"/>
  <c r="J286" i="5"/>
  <c r="I286" i="5"/>
  <c r="H286" i="5"/>
  <c r="G286" i="5"/>
  <c r="F286" i="5"/>
  <c r="E286" i="5"/>
  <c r="D286" i="5"/>
  <c r="C286" i="5"/>
  <c r="B286" i="5"/>
  <c r="A286" i="5"/>
  <c r="P285" i="5"/>
  <c r="P285" i="11" s="1"/>
  <c r="O285" i="5"/>
  <c r="N285" i="5"/>
  <c r="M285" i="5"/>
  <c r="L285" i="5"/>
  <c r="K285" i="5"/>
  <c r="J285" i="5"/>
  <c r="I285" i="5"/>
  <c r="H285" i="5"/>
  <c r="G285" i="5"/>
  <c r="F285" i="5"/>
  <c r="E285" i="5"/>
  <c r="E285" i="9" s="1"/>
  <c r="D285" i="5"/>
  <c r="C285" i="5"/>
  <c r="B285" i="5"/>
  <c r="A285" i="5"/>
  <c r="P284" i="5"/>
  <c r="P284" i="11" s="1"/>
  <c r="O284" i="5"/>
  <c r="N284" i="5"/>
  <c r="M284" i="5"/>
  <c r="L284" i="5"/>
  <c r="K284" i="5"/>
  <c r="J284" i="5"/>
  <c r="I284" i="5"/>
  <c r="H284" i="5"/>
  <c r="G284" i="5"/>
  <c r="F284" i="5"/>
  <c r="E284" i="5"/>
  <c r="D284" i="5"/>
  <c r="C284" i="5"/>
  <c r="B284" i="5"/>
  <c r="A284" i="5"/>
  <c r="P283" i="5"/>
  <c r="P283" i="9" s="1"/>
  <c r="O283" i="5"/>
  <c r="N283" i="5"/>
  <c r="M283" i="5"/>
  <c r="L283" i="5"/>
  <c r="K283" i="5"/>
  <c r="J283" i="5"/>
  <c r="I283" i="5"/>
  <c r="H283" i="5"/>
  <c r="G283" i="5"/>
  <c r="F283" i="5"/>
  <c r="E283" i="5"/>
  <c r="D283" i="5"/>
  <c r="C283" i="5"/>
  <c r="B283" i="5"/>
  <c r="A283" i="5"/>
  <c r="P282" i="5"/>
  <c r="O282" i="5"/>
  <c r="N282" i="5"/>
  <c r="M282" i="5"/>
  <c r="L282" i="5"/>
  <c r="K282" i="5"/>
  <c r="K282" i="11" s="1"/>
  <c r="J282" i="5"/>
  <c r="J282" i="9" s="1"/>
  <c r="I282" i="5"/>
  <c r="H282" i="5"/>
  <c r="G282" i="5"/>
  <c r="F282" i="5"/>
  <c r="E282" i="5"/>
  <c r="D282" i="5"/>
  <c r="C282" i="5"/>
  <c r="B282" i="5"/>
  <c r="A282" i="5"/>
  <c r="P281" i="5"/>
  <c r="O281" i="5"/>
  <c r="N281" i="5"/>
  <c r="M281" i="5"/>
  <c r="L281" i="5"/>
  <c r="K281" i="5"/>
  <c r="J281" i="5"/>
  <c r="I281" i="5"/>
  <c r="H281" i="5"/>
  <c r="G281" i="5"/>
  <c r="F281" i="5"/>
  <c r="E281" i="5"/>
  <c r="D281" i="5"/>
  <c r="C281" i="5"/>
  <c r="B281" i="5"/>
  <c r="A281" i="5"/>
  <c r="P280" i="5"/>
  <c r="O280" i="5"/>
  <c r="N280" i="5"/>
  <c r="M280" i="5"/>
  <c r="L280" i="5"/>
  <c r="K280" i="5"/>
  <c r="J280" i="5"/>
  <c r="I280" i="5"/>
  <c r="H280" i="5"/>
  <c r="G280" i="5"/>
  <c r="F280" i="5"/>
  <c r="E280" i="5"/>
  <c r="D280" i="5"/>
  <c r="C280" i="5"/>
  <c r="B280" i="5"/>
  <c r="A280" i="5"/>
  <c r="P279" i="5"/>
  <c r="O279" i="5"/>
  <c r="N279" i="5"/>
  <c r="M279" i="5"/>
  <c r="L279" i="5"/>
  <c r="K279" i="5"/>
  <c r="J279" i="5"/>
  <c r="I279" i="5"/>
  <c r="H279" i="5"/>
  <c r="G279" i="5"/>
  <c r="F279" i="5"/>
  <c r="E279" i="5"/>
  <c r="D279" i="5"/>
  <c r="C279" i="5"/>
  <c r="B279" i="5"/>
  <c r="A279" i="5"/>
  <c r="P278" i="5"/>
  <c r="O278" i="5"/>
  <c r="N278" i="5"/>
  <c r="M278" i="5"/>
  <c r="M278" i="9" s="1"/>
  <c r="L278" i="5"/>
  <c r="K278" i="5"/>
  <c r="J278" i="5"/>
  <c r="J278" i="11" s="1"/>
  <c r="I278" i="5"/>
  <c r="H278" i="5"/>
  <c r="G278" i="5"/>
  <c r="F278" i="5"/>
  <c r="E278" i="5"/>
  <c r="D278" i="5"/>
  <c r="D278" i="9" s="1"/>
  <c r="C278" i="5"/>
  <c r="B278" i="5"/>
  <c r="A278" i="5"/>
  <c r="P277" i="5"/>
  <c r="O277" i="5"/>
  <c r="N277" i="5"/>
  <c r="M277" i="5"/>
  <c r="L277" i="5"/>
  <c r="K277" i="5"/>
  <c r="J277" i="5"/>
  <c r="I277" i="5"/>
  <c r="H277" i="5"/>
  <c r="H277" i="11" s="1"/>
  <c r="G277" i="5"/>
  <c r="F277" i="5"/>
  <c r="E277" i="5"/>
  <c r="D277" i="5"/>
  <c r="D277" i="9" s="1"/>
  <c r="C277" i="5"/>
  <c r="B277" i="5"/>
  <c r="A277" i="5"/>
  <c r="P276" i="5"/>
  <c r="O276" i="5"/>
  <c r="N276" i="5"/>
  <c r="M276" i="5"/>
  <c r="L276" i="5"/>
  <c r="K276" i="5"/>
  <c r="J276" i="5"/>
  <c r="I276" i="5"/>
  <c r="H276" i="5"/>
  <c r="G276" i="5"/>
  <c r="F276" i="5"/>
  <c r="E276" i="5"/>
  <c r="D276" i="5"/>
  <c r="C276" i="5"/>
  <c r="B276" i="5"/>
  <c r="B276" i="9" s="1"/>
  <c r="A276" i="5"/>
  <c r="P275" i="5"/>
  <c r="O275" i="5"/>
  <c r="N275" i="5"/>
  <c r="M275" i="5"/>
  <c r="L275" i="5"/>
  <c r="K275" i="5"/>
  <c r="J275" i="5"/>
  <c r="I275" i="5"/>
  <c r="H275" i="5"/>
  <c r="G275" i="5"/>
  <c r="F275" i="5"/>
  <c r="E275" i="5"/>
  <c r="D275" i="5"/>
  <c r="C275" i="5"/>
  <c r="B275" i="5"/>
  <c r="A275" i="5"/>
  <c r="P274" i="5"/>
  <c r="O274" i="5"/>
  <c r="N274" i="5"/>
  <c r="M274" i="5"/>
  <c r="L274" i="5"/>
  <c r="K274" i="5"/>
  <c r="J274" i="5"/>
  <c r="I274" i="5"/>
  <c r="H274" i="5"/>
  <c r="G274" i="5"/>
  <c r="F274" i="5"/>
  <c r="E274" i="5"/>
  <c r="D274" i="5"/>
  <c r="C274" i="5"/>
  <c r="B274" i="5"/>
  <c r="A274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C273" i="5"/>
  <c r="B273" i="5"/>
  <c r="B273" i="9" s="1"/>
  <c r="A273" i="5"/>
  <c r="P272" i="5"/>
  <c r="O272" i="5"/>
  <c r="N272" i="5"/>
  <c r="M272" i="5"/>
  <c r="L272" i="5"/>
  <c r="K272" i="5"/>
  <c r="J272" i="5"/>
  <c r="I272" i="5"/>
  <c r="H272" i="5"/>
  <c r="G272" i="5"/>
  <c r="F272" i="5"/>
  <c r="E272" i="5"/>
  <c r="D272" i="5"/>
  <c r="C272" i="5"/>
  <c r="B272" i="5"/>
  <c r="A272" i="5"/>
  <c r="P271" i="5"/>
  <c r="O271" i="5"/>
  <c r="N271" i="5"/>
  <c r="M271" i="5"/>
  <c r="L271" i="5"/>
  <c r="K271" i="5"/>
  <c r="K271" i="11" s="1"/>
  <c r="J271" i="5"/>
  <c r="I271" i="5"/>
  <c r="H271" i="5"/>
  <c r="G271" i="5"/>
  <c r="F271" i="5"/>
  <c r="E271" i="5"/>
  <c r="D271" i="5"/>
  <c r="C271" i="5"/>
  <c r="B271" i="5"/>
  <c r="A271" i="5"/>
  <c r="P270" i="5"/>
  <c r="O270" i="5"/>
  <c r="N270" i="5"/>
  <c r="M270" i="5"/>
  <c r="L270" i="5"/>
  <c r="K270" i="5"/>
  <c r="J270" i="5"/>
  <c r="I270" i="5"/>
  <c r="H270" i="5"/>
  <c r="G270" i="5"/>
  <c r="F270" i="5"/>
  <c r="E270" i="5"/>
  <c r="D270" i="5"/>
  <c r="C270" i="5"/>
  <c r="B270" i="5"/>
  <c r="A270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C269" i="5"/>
  <c r="B269" i="5"/>
  <c r="A269" i="5"/>
  <c r="P268" i="5"/>
  <c r="O268" i="5"/>
  <c r="N268" i="5"/>
  <c r="M268" i="5"/>
  <c r="M268" i="9" s="1"/>
  <c r="L268" i="5"/>
  <c r="K268" i="5"/>
  <c r="K268" i="11" s="1"/>
  <c r="J268" i="5"/>
  <c r="I268" i="5"/>
  <c r="H268" i="5"/>
  <c r="G268" i="5"/>
  <c r="F268" i="5"/>
  <c r="E268" i="5"/>
  <c r="D268" i="5"/>
  <c r="C268" i="5"/>
  <c r="B268" i="5"/>
  <c r="A268" i="5"/>
  <c r="P267" i="5"/>
  <c r="O267" i="5"/>
  <c r="N267" i="5"/>
  <c r="M267" i="5"/>
  <c r="M267" i="9" s="1"/>
  <c r="L267" i="5"/>
  <c r="K267" i="5"/>
  <c r="J267" i="5"/>
  <c r="I267" i="5"/>
  <c r="H267" i="5"/>
  <c r="G267" i="5"/>
  <c r="F267" i="5"/>
  <c r="E267" i="5"/>
  <c r="E267" i="9" s="1"/>
  <c r="D267" i="5"/>
  <c r="C267" i="5"/>
  <c r="B267" i="5"/>
  <c r="A267" i="5"/>
  <c r="P266" i="5"/>
  <c r="O266" i="5"/>
  <c r="N266" i="5"/>
  <c r="M266" i="5"/>
  <c r="L266" i="5"/>
  <c r="K266" i="5"/>
  <c r="J266" i="5"/>
  <c r="I266" i="5"/>
  <c r="H266" i="5"/>
  <c r="G266" i="5"/>
  <c r="F266" i="5"/>
  <c r="E266" i="5"/>
  <c r="D266" i="5"/>
  <c r="C266" i="5"/>
  <c r="B266" i="5"/>
  <c r="A266" i="5"/>
  <c r="P265" i="5"/>
  <c r="O265" i="5"/>
  <c r="N265" i="5"/>
  <c r="M265" i="5"/>
  <c r="M265" i="9" s="1"/>
  <c r="L265" i="5"/>
  <c r="K265" i="5"/>
  <c r="J265" i="5"/>
  <c r="I265" i="5"/>
  <c r="H265" i="5"/>
  <c r="G265" i="5"/>
  <c r="F265" i="5"/>
  <c r="E265" i="5"/>
  <c r="E265" i="9" s="1"/>
  <c r="D265" i="5"/>
  <c r="C265" i="5"/>
  <c r="B265" i="5"/>
  <c r="A265" i="5"/>
  <c r="P264" i="5"/>
  <c r="O264" i="5"/>
  <c r="N264" i="5"/>
  <c r="M264" i="5"/>
  <c r="L264" i="5"/>
  <c r="L264" i="9" s="1"/>
  <c r="K264" i="5"/>
  <c r="K264" i="11" s="1"/>
  <c r="J264" i="5"/>
  <c r="I264" i="5"/>
  <c r="H264" i="5"/>
  <c r="G264" i="5"/>
  <c r="F264" i="5"/>
  <c r="E264" i="5"/>
  <c r="D264" i="5"/>
  <c r="C264" i="5"/>
  <c r="B264" i="5"/>
  <c r="A264" i="5"/>
  <c r="P263" i="5"/>
  <c r="O263" i="5"/>
  <c r="N263" i="5"/>
  <c r="M263" i="5"/>
  <c r="M263" i="9" s="1"/>
  <c r="L263" i="5"/>
  <c r="K263" i="5"/>
  <c r="J263" i="5"/>
  <c r="I263" i="5"/>
  <c r="H263" i="5"/>
  <c r="G263" i="5"/>
  <c r="F263" i="5"/>
  <c r="E263" i="5"/>
  <c r="E263" i="9" s="1"/>
  <c r="D263" i="5"/>
  <c r="C263" i="5"/>
  <c r="B263" i="5"/>
  <c r="A263" i="5"/>
  <c r="P262" i="5"/>
  <c r="O262" i="5"/>
  <c r="N262" i="5"/>
  <c r="M262" i="5"/>
  <c r="L262" i="5"/>
  <c r="K262" i="5"/>
  <c r="J262" i="5"/>
  <c r="I262" i="5"/>
  <c r="H262" i="5"/>
  <c r="G262" i="5"/>
  <c r="F262" i="5"/>
  <c r="E262" i="5"/>
  <c r="D262" i="5"/>
  <c r="C262" i="5"/>
  <c r="B262" i="5"/>
  <c r="A262" i="5"/>
  <c r="P261" i="5"/>
  <c r="O261" i="5"/>
  <c r="N261" i="5"/>
  <c r="M261" i="5"/>
  <c r="M261" i="9" s="1"/>
  <c r="L261" i="5"/>
  <c r="K261" i="5"/>
  <c r="J261" i="5"/>
  <c r="I261" i="5"/>
  <c r="H261" i="5"/>
  <c r="G261" i="5"/>
  <c r="F261" i="5"/>
  <c r="E261" i="5"/>
  <c r="E261" i="9" s="1"/>
  <c r="D261" i="5"/>
  <c r="C261" i="5"/>
  <c r="B261" i="5"/>
  <c r="A261" i="5"/>
  <c r="P260" i="5"/>
  <c r="O260" i="5"/>
  <c r="N260" i="5"/>
  <c r="M260" i="5"/>
  <c r="L260" i="5"/>
  <c r="K260" i="5"/>
  <c r="J260" i="5"/>
  <c r="I260" i="5"/>
  <c r="H260" i="5"/>
  <c r="G260" i="5"/>
  <c r="F260" i="5"/>
  <c r="E260" i="5"/>
  <c r="D260" i="5"/>
  <c r="C260" i="5"/>
  <c r="B260" i="5"/>
  <c r="A260" i="5"/>
  <c r="P259" i="5"/>
  <c r="O259" i="5"/>
  <c r="N259" i="5"/>
  <c r="M259" i="5"/>
  <c r="M259" i="9" s="1"/>
  <c r="L259" i="5"/>
  <c r="K259" i="5"/>
  <c r="J259" i="5"/>
  <c r="I259" i="5"/>
  <c r="H259" i="5"/>
  <c r="G259" i="5"/>
  <c r="F259" i="5"/>
  <c r="E259" i="5"/>
  <c r="E259" i="9" s="1"/>
  <c r="D259" i="5"/>
  <c r="C259" i="5"/>
  <c r="B259" i="5"/>
  <c r="A259" i="5"/>
  <c r="P258" i="5"/>
  <c r="O258" i="5"/>
  <c r="N258" i="5"/>
  <c r="M258" i="5"/>
  <c r="L258" i="5"/>
  <c r="K258" i="5"/>
  <c r="J258" i="5"/>
  <c r="I258" i="5"/>
  <c r="H258" i="5"/>
  <c r="G258" i="5"/>
  <c r="F258" i="5"/>
  <c r="E258" i="5"/>
  <c r="D258" i="5"/>
  <c r="C258" i="5"/>
  <c r="B258" i="5"/>
  <c r="A258" i="5"/>
  <c r="P257" i="5"/>
  <c r="O257" i="5"/>
  <c r="N257" i="5"/>
  <c r="M257" i="5"/>
  <c r="M257" i="9" s="1"/>
  <c r="L257" i="5"/>
  <c r="K257" i="5"/>
  <c r="J257" i="5"/>
  <c r="I257" i="5"/>
  <c r="H257" i="5"/>
  <c r="G257" i="5"/>
  <c r="F257" i="5"/>
  <c r="E257" i="5"/>
  <c r="E257" i="9" s="1"/>
  <c r="D257" i="5"/>
  <c r="C257" i="5"/>
  <c r="B257" i="5"/>
  <c r="A257" i="5"/>
  <c r="P256" i="5"/>
  <c r="O256" i="5"/>
  <c r="N256" i="5"/>
  <c r="M256" i="5"/>
  <c r="L256" i="5"/>
  <c r="L256" i="9" s="1"/>
  <c r="K256" i="5"/>
  <c r="J256" i="5"/>
  <c r="I256" i="5"/>
  <c r="H256" i="5"/>
  <c r="G256" i="5"/>
  <c r="F256" i="5"/>
  <c r="E256" i="5"/>
  <c r="D256" i="5"/>
  <c r="C256" i="5"/>
  <c r="B256" i="5"/>
  <c r="A256" i="5"/>
  <c r="P255" i="5"/>
  <c r="O255" i="5"/>
  <c r="N255" i="5"/>
  <c r="M255" i="5"/>
  <c r="M255" i="9" s="1"/>
  <c r="L255" i="5"/>
  <c r="K255" i="5"/>
  <c r="J255" i="5"/>
  <c r="I255" i="5"/>
  <c r="H255" i="5"/>
  <c r="G255" i="5"/>
  <c r="F255" i="5"/>
  <c r="E255" i="5"/>
  <c r="E255" i="9" s="1"/>
  <c r="D255" i="5"/>
  <c r="C255" i="5"/>
  <c r="B255" i="5"/>
  <c r="A255" i="5"/>
  <c r="P254" i="5"/>
  <c r="O254" i="5"/>
  <c r="N254" i="5"/>
  <c r="M254" i="5"/>
  <c r="L254" i="5"/>
  <c r="K254" i="5"/>
  <c r="J254" i="5"/>
  <c r="I254" i="5"/>
  <c r="H254" i="5"/>
  <c r="G254" i="5"/>
  <c r="F254" i="5"/>
  <c r="E254" i="5"/>
  <c r="D254" i="5"/>
  <c r="C254" i="5"/>
  <c r="B254" i="5"/>
  <c r="A254" i="5"/>
  <c r="P253" i="5"/>
  <c r="P253" i="11" s="1"/>
  <c r="O253" i="5"/>
  <c r="N253" i="5"/>
  <c r="M253" i="5"/>
  <c r="M253" i="9" s="1"/>
  <c r="L253" i="5"/>
  <c r="K253" i="5"/>
  <c r="J253" i="5"/>
  <c r="I253" i="5"/>
  <c r="H253" i="5"/>
  <c r="G253" i="5"/>
  <c r="F253" i="5"/>
  <c r="E253" i="5"/>
  <c r="E253" i="9" s="1"/>
  <c r="D253" i="5"/>
  <c r="C253" i="5"/>
  <c r="B253" i="5"/>
  <c r="A253" i="5"/>
  <c r="P252" i="5"/>
  <c r="P252" i="11" s="1"/>
  <c r="O252" i="5"/>
  <c r="N252" i="5"/>
  <c r="M252" i="5"/>
  <c r="L252" i="5"/>
  <c r="K252" i="5"/>
  <c r="J252" i="5"/>
  <c r="I252" i="5"/>
  <c r="H252" i="5"/>
  <c r="G252" i="5"/>
  <c r="F252" i="5"/>
  <c r="E252" i="5"/>
  <c r="D252" i="5"/>
  <c r="C252" i="5"/>
  <c r="B252" i="5"/>
  <c r="A252" i="5"/>
  <c r="P251" i="5"/>
  <c r="O251" i="5"/>
  <c r="N251" i="5"/>
  <c r="M251" i="5"/>
  <c r="M251" i="9" s="1"/>
  <c r="L251" i="5"/>
  <c r="K251" i="5"/>
  <c r="J251" i="5"/>
  <c r="I251" i="5"/>
  <c r="H251" i="5"/>
  <c r="G251" i="5"/>
  <c r="F251" i="5"/>
  <c r="E251" i="5"/>
  <c r="E251" i="9" s="1"/>
  <c r="D251" i="5"/>
  <c r="C251" i="5"/>
  <c r="B251" i="5"/>
  <c r="A251" i="5"/>
  <c r="P250" i="5"/>
  <c r="O250" i="5"/>
  <c r="N250" i="5"/>
  <c r="M250" i="5"/>
  <c r="L250" i="5"/>
  <c r="K250" i="5"/>
  <c r="K250" i="11" s="1"/>
  <c r="J250" i="5"/>
  <c r="I250" i="5"/>
  <c r="H250" i="5"/>
  <c r="G250" i="5"/>
  <c r="F250" i="5"/>
  <c r="E250" i="5"/>
  <c r="D250" i="5"/>
  <c r="C250" i="5"/>
  <c r="B250" i="5"/>
  <c r="A250" i="5"/>
  <c r="P249" i="5"/>
  <c r="O249" i="5"/>
  <c r="N249" i="5"/>
  <c r="M249" i="5"/>
  <c r="M249" i="9" s="1"/>
  <c r="L249" i="5"/>
  <c r="K249" i="5"/>
  <c r="J249" i="5"/>
  <c r="I249" i="5"/>
  <c r="H249" i="5"/>
  <c r="G249" i="5"/>
  <c r="F249" i="5"/>
  <c r="E249" i="5"/>
  <c r="E249" i="9" s="1"/>
  <c r="D249" i="5"/>
  <c r="C249" i="5"/>
  <c r="B249" i="5"/>
  <c r="A249" i="5"/>
  <c r="P248" i="5"/>
  <c r="O248" i="5"/>
  <c r="N248" i="5"/>
  <c r="M248" i="5"/>
  <c r="L248" i="5"/>
  <c r="L248" i="9" s="1"/>
  <c r="K248" i="5"/>
  <c r="J248" i="5"/>
  <c r="I248" i="5"/>
  <c r="H248" i="5"/>
  <c r="G248" i="5"/>
  <c r="F248" i="5"/>
  <c r="E248" i="5"/>
  <c r="D248" i="5"/>
  <c r="C248" i="5"/>
  <c r="B248" i="5"/>
  <c r="A248" i="5"/>
  <c r="P247" i="5"/>
  <c r="O247" i="5"/>
  <c r="N247" i="5"/>
  <c r="M247" i="5"/>
  <c r="M247" i="9" s="1"/>
  <c r="L247" i="5"/>
  <c r="K247" i="5"/>
  <c r="J247" i="5"/>
  <c r="I247" i="5"/>
  <c r="H247" i="5"/>
  <c r="G247" i="5"/>
  <c r="F247" i="5"/>
  <c r="E247" i="5"/>
  <c r="E247" i="9" s="1"/>
  <c r="D247" i="5"/>
  <c r="C247" i="5"/>
  <c r="B247" i="5"/>
  <c r="A247" i="5"/>
  <c r="P246" i="5"/>
  <c r="O246" i="5"/>
  <c r="N246" i="5"/>
  <c r="M246" i="5"/>
  <c r="L246" i="5"/>
  <c r="K246" i="5"/>
  <c r="J246" i="5"/>
  <c r="J246" i="11" s="1"/>
  <c r="I246" i="5"/>
  <c r="H246" i="5"/>
  <c r="G246" i="5"/>
  <c r="F246" i="5"/>
  <c r="E246" i="5"/>
  <c r="D246" i="5"/>
  <c r="C246" i="5"/>
  <c r="B246" i="5"/>
  <c r="A246" i="5"/>
  <c r="P245" i="5"/>
  <c r="O245" i="5"/>
  <c r="N245" i="5"/>
  <c r="M245" i="5"/>
  <c r="M245" i="9" s="1"/>
  <c r="L245" i="5"/>
  <c r="K245" i="5"/>
  <c r="J245" i="5"/>
  <c r="I245" i="5"/>
  <c r="H245" i="5"/>
  <c r="H245" i="11" s="1"/>
  <c r="G245" i="5"/>
  <c r="F245" i="5"/>
  <c r="E245" i="5"/>
  <c r="E245" i="9" s="1"/>
  <c r="D245" i="5"/>
  <c r="C245" i="5"/>
  <c r="B245" i="5"/>
  <c r="A245" i="5"/>
  <c r="P244" i="5"/>
  <c r="O244" i="5"/>
  <c r="N244" i="5"/>
  <c r="M244" i="5"/>
  <c r="L244" i="5"/>
  <c r="K244" i="5"/>
  <c r="J244" i="5"/>
  <c r="I244" i="5"/>
  <c r="H244" i="5"/>
  <c r="G244" i="5"/>
  <c r="F244" i="5"/>
  <c r="E244" i="5"/>
  <c r="D244" i="5"/>
  <c r="C244" i="5"/>
  <c r="B244" i="5"/>
  <c r="A244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E243" i="9" s="1"/>
  <c r="D243" i="5"/>
  <c r="C243" i="5"/>
  <c r="B243" i="5"/>
  <c r="A243" i="5"/>
  <c r="P242" i="5"/>
  <c r="O242" i="5"/>
  <c r="N242" i="5"/>
  <c r="M242" i="5"/>
  <c r="L242" i="5"/>
  <c r="K242" i="5"/>
  <c r="J242" i="5"/>
  <c r="I242" i="5"/>
  <c r="H242" i="5"/>
  <c r="G242" i="5"/>
  <c r="F242" i="5"/>
  <c r="E242" i="5"/>
  <c r="D242" i="5"/>
  <c r="C242" i="5"/>
  <c r="B242" i="5"/>
  <c r="A242" i="5"/>
  <c r="P241" i="5"/>
  <c r="O241" i="5"/>
  <c r="N241" i="5"/>
  <c r="M241" i="5"/>
  <c r="M241" i="9" s="1"/>
  <c r="L241" i="5"/>
  <c r="K241" i="5"/>
  <c r="J241" i="5"/>
  <c r="I241" i="5"/>
  <c r="H241" i="5"/>
  <c r="G241" i="5"/>
  <c r="F241" i="5"/>
  <c r="E241" i="5"/>
  <c r="D241" i="5"/>
  <c r="C241" i="5"/>
  <c r="B241" i="5"/>
  <c r="A241" i="5"/>
  <c r="P240" i="5"/>
  <c r="O240" i="5"/>
  <c r="N240" i="5"/>
  <c r="M240" i="5"/>
  <c r="L240" i="5"/>
  <c r="L240" i="9" s="1"/>
  <c r="K240" i="5"/>
  <c r="J240" i="5"/>
  <c r="I240" i="5"/>
  <c r="H240" i="5"/>
  <c r="G240" i="5"/>
  <c r="F240" i="5"/>
  <c r="E240" i="5"/>
  <c r="D240" i="5"/>
  <c r="C240" i="5"/>
  <c r="B240" i="5"/>
  <c r="A240" i="5"/>
  <c r="P239" i="5"/>
  <c r="O239" i="5"/>
  <c r="N239" i="5"/>
  <c r="M239" i="5"/>
  <c r="L239" i="5"/>
  <c r="K239" i="5"/>
  <c r="K239" i="11" s="1"/>
  <c r="J239" i="5"/>
  <c r="I239" i="5"/>
  <c r="H239" i="5"/>
  <c r="G239" i="5"/>
  <c r="F239" i="5"/>
  <c r="E239" i="5"/>
  <c r="D239" i="5"/>
  <c r="C239" i="5"/>
  <c r="B239" i="5"/>
  <c r="A239" i="5"/>
  <c r="P238" i="5"/>
  <c r="O238" i="5"/>
  <c r="N238" i="5"/>
  <c r="M238" i="5"/>
  <c r="L238" i="5"/>
  <c r="K238" i="5"/>
  <c r="J238" i="5"/>
  <c r="I238" i="5"/>
  <c r="H238" i="5"/>
  <c r="G238" i="5"/>
  <c r="F238" i="5"/>
  <c r="E238" i="5"/>
  <c r="D238" i="5"/>
  <c r="C238" i="5"/>
  <c r="B238" i="5"/>
  <c r="A238" i="5"/>
  <c r="P237" i="5"/>
  <c r="O237" i="5"/>
  <c r="N237" i="5"/>
  <c r="M237" i="5"/>
  <c r="L237" i="5"/>
  <c r="K237" i="5"/>
  <c r="J237" i="5"/>
  <c r="I237" i="5"/>
  <c r="H237" i="5"/>
  <c r="G237" i="5"/>
  <c r="F237" i="5"/>
  <c r="E237" i="5"/>
  <c r="D237" i="5"/>
  <c r="C237" i="5"/>
  <c r="B237" i="5"/>
  <c r="A237" i="5"/>
  <c r="P236" i="5"/>
  <c r="O236" i="5"/>
  <c r="N236" i="5"/>
  <c r="M236" i="5"/>
  <c r="L236" i="5"/>
  <c r="K236" i="5"/>
  <c r="K236" i="11" s="1"/>
  <c r="J236" i="5"/>
  <c r="I236" i="5"/>
  <c r="H236" i="5"/>
  <c r="G236" i="5"/>
  <c r="F236" i="5"/>
  <c r="E236" i="5"/>
  <c r="D236" i="5"/>
  <c r="C236" i="5"/>
  <c r="B236" i="5"/>
  <c r="A236" i="5"/>
  <c r="P235" i="5"/>
  <c r="O235" i="5"/>
  <c r="N235" i="5"/>
  <c r="M235" i="5"/>
  <c r="L235" i="5"/>
  <c r="K235" i="5"/>
  <c r="J235" i="5"/>
  <c r="I235" i="5"/>
  <c r="H235" i="5"/>
  <c r="G235" i="5"/>
  <c r="F235" i="5"/>
  <c r="E235" i="5"/>
  <c r="E235" i="9" s="1"/>
  <c r="D235" i="5"/>
  <c r="C235" i="5"/>
  <c r="B235" i="5"/>
  <c r="A235" i="5"/>
  <c r="P234" i="5"/>
  <c r="O234" i="5"/>
  <c r="N234" i="5"/>
  <c r="M234" i="5"/>
  <c r="L234" i="5"/>
  <c r="K234" i="5"/>
  <c r="J234" i="5"/>
  <c r="I234" i="5"/>
  <c r="H234" i="5"/>
  <c r="G234" i="5"/>
  <c r="F234" i="5"/>
  <c r="E234" i="5"/>
  <c r="D234" i="5"/>
  <c r="C234" i="5"/>
  <c r="B234" i="5"/>
  <c r="A234" i="5"/>
  <c r="P233" i="5"/>
  <c r="O233" i="5"/>
  <c r="N233" i="5"/>
  <c r="M233" i="5"/>
  <c r="M233" i="9" s="1"/>
  <c r="L233" i="5"/>
  <c r="K233" i="5"/>
  <c r="J233" i="5"/>
  <c r="I233" i="5"/>
  <c r="H233" i="5"/>
  <c r="G233" i="5"/>
  <c r="F233" i="5"/>
  <c r="E233" i="5"/>
  <c r="D233" i="5"/>
  <c r="C233" i="5"/>
  <c r="B233" i="5"/>
  <c r="A233" i="5"/>
  <c r="P232" i="5"/>
  <c r="O232" i="5"/>
  <c r="N232" i="5"/>
  <c r="M232" i="5"/>
  <c r="L232" i="5"/>
  <c r="L232" i="9" s="1"/>
  <c r="K232" i="5"/>
  <c r="K232" i="11" s="1"/>
  <c r="J232" i="5"/>
  <c r="I232" i="5"/>
  <c r="H232" i="5"/>
  <c r="G232" i="5"/>
  <c r="F232" i="5"/>
  <c r="E232" i="5"/>
  <c r="D232" i="5"/>
  <c r="C232" i="5"/>
  <c r="B232" i="5"/>
  <c r="A232" i="5"/>
  <c r="P231" i="5"/>
  <c r="O231" i="5"/>
  <c r="N231" i="5"/>
  <c r="M231" i="5"/>
  <c r="L231" i="5"/>
  <c r="K231" i="5"/>
  <c r="J231" i="5"/>
  <c r="I231" i="5"/>
  <c r="H231" i="5"/>
  <c r="G231" i="5"/>
  <c r="F231" i="5"/>
  <c r="E231" i="5"/>
  <c r="D231" i="5"/>
  <c r="C231" i="5"/>
  <c r="B231" i="5"/>
  <c r="A231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C230" i="5"/>
  <c r="B230" i="5"/>
  <c r="A230" i="5"/>
  <c r="P229" i="5"/>
  <c r="O229" i="5"/>
  <c r="N229" i="5"/>
  <c r="M229" i="5"/>
  <c r="L229" i="5"/>
  <c r="K229" i="5"/>
  <c r="J229" i="5"/>
  <c r="I229" i="5"/>
  <c r="H229" i="5"/>
  <c r="G229" i="5"/>
  <c r="F229" i="5"/>
  <c r="E229" i="5"/>
  <c r="D229" i="5"/>
  <c r="C229" i="5"/>
  <c r="B229" i="5"/>
  <c r="A229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C228" i="5"/>
  <c r="B228" i="5"/>
  <c r="A228" i="5"/>
  <c r="P227" i="5"/>
  <c r="O227" i="5"/>
  <c r="N227" i="5"/>
  <c r="M227" i="5"/>
  <c r="L227" i="5"/>
  <c r="K227" i="5"/>
  <c r="J227" i="5"/>
  <c r="I227" i="5"/>
  <c r="H227" i="5"/>
  <c r="G227" i="5"/>
  <c r="F227" i="5"/>
  <c r="E227" i="5"/>
  <c r="E227" i="9" s="1"/>
  <c r="D227" i="5"/>
  <c r="C227" i="5"/>
  <c r="B227" i="5"/>
  <c r="A227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C226" i="5"/>
  <c r="B226" i="5"/>
  <c r="A226" i="5"/>
  <c r="P225" i="5"/>
  <c r="O225" i="5"/>
  <c r="N225" i="5"/>
  <c r="M225" i="5"/>
  <c r="M225" i="9" s="1"/>
  <c r="L225" i="5"/>
  <c r="K225" i="5"/>
  <c r="J225" i="5"/>
  <c r="I225" i="5"/>
  <c r="H225" i="5"/>
  <c r="G225" i="5"/>
  <c r="F225" i="5"/>
  <c r="E225" i="5"/>
  <c r="D225" i="5"/>
  <c r="C225" i="5"/>
  <c r="B225" i="5"/>
  <c r="A225" i="5"/>
  <c r="P224" i="5"/>
  <c r="O224" i="5"/>
  <c r="N224" i="5"/>
  <c r="M224" i="5"/>
  <c r="L224" i="5"/>
  <c r="L224" i="9" s="1"/>
  <c r="K224" i="5"/>
  <c r="J224" i="5"/>
  <c r="I224" i="5"/>
  <c r="H224" i="5"/>
  <c r="G224" i="5"/>
  <c r="F224" i="5"/>
  <c r="E224" i="5"/>
  <c r="D224" i="5"/>
  <c r="C224" i="5"/>
  <c r="B224" i="5"/>
  <c r="A224" i="5"/>
  <c r="P223" i="5"/>
  <c r="O223" i="5"/>
  <c r="N223" i="5"/>
  <c r="M223" i="5"/>
  <c r="L223" i="5"/>
  <c r="K223" i="5"/>
  <c r="J223" i="5"/>
  <c r="I223" i="5"/>
  <c r="H223" i="5"/>
  <c r="G223" i="5"/>
  <c r="F223" i="5"/>
  <c r="E223" i="5"/>
  <c r="D223" i="5"/>
  <c r="C223" i="5"/>
  <c r="B223" i="5"/>
  <c r="A223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C222" i="5"/>
  <c r="B222" i="5"/>
  <c r="A222" i="5"/>
  <c r="P221" i="5"/>
  <c r="P221" i="11" s="1"/>
  <c r="O221" i="5"/>
  <c r="N221" i="5"/>
  <c r="M221" i="5"/>
  <c r="L221" i="5"/>
  <c r="K221" i="5"/>
  <c r="J221" i="5"/>
  <c r="I221" i="5"/>
  <c r="H221" i="5"/>
  <c r="G221" i="5"/>
  <c r="F221" i="5"/>
  <c r="E221" i="5"/>
  <c r="D221" i="5"/>
  <c r="C221" i="5"/>
  <c r="B221" i="5"/>
  <c r="A221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C220" i="5"/>
  <c r="B220" i="5"/>
  <c r="A220" i="5"/>
  <c r="P219" i="5"/>
  <c r="O219" i="5"/>
  <c r="N219" i="5"/>
  <c r="M219" i="5"/>
  <c r="L219" i="5"/>
  <c r="K219" i="5"/>
  <c r="J219" i="5"/>
  <c r="I219" i="5"/>
  <c r="H219" i="5"/>
  <c r="G219" i="5"/>
  <c r="F219" i="5"/>
  <c r="E219" i="5"/>
  <c r="E219" i="9" s="1"/>
  <c r="D219" i="5"/>
  <c r="C219" i="5"/>
  <c r="B219" i="5"/>
  <c r="A219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D218" i="5"/>
  <c r="C218" i="5"/>
  <c r="B218" i="5"/>
  <c r="A218" i="5"/>
  <c r="P217" i="5"/>
  <c r="O217" i="5"/>
  <c r="N217" i="5"/>
  <c r="M217" i="5"/>
  <c r="M217" i="9" s="1"/>
  <c r="L217" i="5"/>
  <c r="K217" i="5"/>
  <c r="J217" i="5"/>
  <c r="I217" i="5"/>
  <c r="H217" i="5"/>
  <c r="G217" i="5"/>
  <c r="F217" i="5"/>
  <c r="E217" i="5"/>
  <c r="D217" i="5"/>
  <c r="C217" i="5"/>
  <c r="B217" i="5"/>
  <c r="A217" i="5"/>
  <c r="P216" i="5"/>
  <c r="O216" i="5"/>
  <c r="N216" i="5"/>
  <c r="M216" i="5"/>
  <c r="L216" i="5"/>
  <c r="L216" i="9" s="1"/>
  <c r="K216" i="5"/>
  <c r="J216" i="5"/>
  <c r="I216" i="5"/>
  <c r="H216" i="5"/>
  <c r="H216" i="11" s="1"/>
  <c r="G216" i="5"/>
  <c r="F216" i="5"/>
  <c r="E216" i="5"/>
  <c r="D216" i="5"/>
  <c r="C216" i="5"/>
  <c r="B216" i="5"/>
  <c r="A216" i="5"/>
  <c r="P215" i="5"/>
  <c r="O215" i="5"/>
  <c r="N215" i="5"/>
  <c r="M215" i="5"/>
  <c r="L215" i="5"/>
  <c r="K215" i="5"/>
  <c r="J215" i="5"/>
  <c r="I215" i="5"/>
  <c r="H215" i="5"/>
  <c r="G215" i="5"/>
  <c r="F215" i="5"/>
  <c r="E215" i="5"/>
  <c r="D215" i="5"/>
  <c r="C215" i="5"/>
  <c r="B215" i="5"/>
  <c r="A215" i="5"/>
  <c r="P214" i="5"/>
  <c r="O214" i="5"/>
  <c r="N214" i="5"/>
  <c r="M214" i="5"/>
  <c r="L214" i="5"/>
  <c r="K214" i="5"/>
  <c r="J214" i="5"/>
  <c r="I214" i="5"/>
  <c r="H214" i="5"/>
  <c r="G214" i="5"/>
  <c r="F214" i="5"/>
  <c r="E214" i="5"/>
  <c r="D214" i="5"/>
  <c r="C214" i="5"/>
  <c r="B214" i="5"/>
  <c r="A214" i="5"/>
  <c r="P213" i="5"/>
  <c r="O213" i="5"/>
  <c r="N213" i="5"/>
  <c r="M213" i="5"/>
  <c r="L213" i="5"/>
  <c r="K213" i="5"/>
  <c r="J213" i="5"/>
  <c r="I213" i="5"/>
  <c r="H213" i="5"/>
  <c r="G213" i="5"/>
  <c r="F213" i="5"/>
  <c r="E213" i="5"/>
  <c r="D213" i="5"/>
  <c r="C213" i="5"/>
  <c r="B213" i="5"/>
  <c r="A213" i="5"/>
  <c r="P212" i="5"/>
  <c r="O212" i="5"/>
  <c r="N212" i="5"/>
  <c r="M212" i="5"/>
  <c r="L212" i="5"/>
  <c r="K212" i="5"/>
  <c r="J212" i="5"/>
  <c r="I212" i="5"/>
  <c r="H212" i="5"/>
  <c r="G212" i="5"/>
  <c r="F212" i="5"/>
  <c r="E212" i="5"/>
  <c r="D212" i="5"/>
  <c r="C212" i="5"/>
  <c r="B212" i="5"/>
  <c r="A212" i="5"/>
  <c r="P211" i="5"/>
  <c r="O211" i="5"/>
  <c r="N211" i="5"/>
  <c r="M211" i="5"/>
  <c r="L211" i="5"/>
  <c r="K211" i="5"/>
  <c r="J211" i="5"/>
  <c r="I211" i="5"/>
  <c r="H211" i="5"/>
  <c r="G211" i="5"/>
  <c r="F211" i="5"/>
  <c r="E211" i="5"/>
  <c r="E211" i="9" s="1"/>
  <c r="D211" i="5"/>
  <c r="C211" i="5"/>
  <c r="B211" i="5"/>
  <c r="A211" i="5"/>
  <c r="P210" i="5"/>
  <c r="O210" i="5"/>
  <c r="N210" i="5"/>
  <c r="M210" i="5"/>
  <c r="L210" i="5"/>
  <c r="K210" i="5"/>
  <c r="J210" i="5"/>
  <c r="I210" i="5"/>
  <c r="H210" i="5"/>
  <c r="G210" i="5"/>
  <c r="F210" i="5"/>
  <c r="E210" i="5"/>
  <c r="D210" i="5"/>
  <c r="C210" i="5"/>
  <c r="B210" i="5"/>
  <c r="A210" i="5"/>
  <c r="P209" i="5"/>
  <c r="P209" i="11" s="1"/>
  <c r="O209" i="5"/>
  <c r="N209" i="5"/>
  <c r="M209" i="5"/>
  <c r="M209" i="9" s="1"/>
  <c r="L209" i="5"/>
  <c r="K209" i="5"/>
  <c r="J209" i="5"/>
  <c r="I209" i="5"/>
  <c r="H209" i="5"/>
  <c r="G209" i="5"/>
  <c r="F209" i="5"/>
  <c r="E209" i="5"/>
  <c r="D209" i="5"/>
  <c r="C209" i="5"/>
  <c r="B209" i="5"/>
  <c r="A209" i="5"/>
  <c r="P208" i="5"/>
  <c r="O208" i="5"/>
  <c r="N208" i="5"/>
  <c r="M208" i="5"/>
  <c r="L208" i="5"/>
  <c r="L208" i="9" s="1"/>
  <c r="K208" i="5"/>
  <c r="J208" i="5"/>
  <c r="I208" i="5"/>
  <c r="H208" i="5"/>
  <c r="G208" i="5"/>
  <c r="F208" i="5"/>
  <c r="E208" i="5"/>
  <c r="D208" i="5"/>
  <c r="C208" i="5"/>
  <c r="B208" i="5"/>
  <c r="A208" i="5"/>
  <c r="P207" i="5"/>
  <c r="O207" i="5"/>
  <c r="N207" i="5"/>
  <c r="M207" i="5"/>
  <c r="L207" i="5"/>
  <c r="K207" i="5"/>
  <c r="J207" i="5"/>
  <c r="I207" i="5"/>
  <c r="H207" i="5"/>
  <c r="G207" i="5"/>
  <c r="F207" i="5"/>
  <c r="E207" i="5"/>
  <c r="D207" i="5"/>
  <c r="C207" i="5"/>
  <c r="C207" i="11" s="1"/>
  <c r="B207" i="5"/>
  <c r="A207" i="5"/>
  <c r="P206" i="5"/>
  <c r="O206" i="5"/>
  <c r="N206" i="5"/>
  <c r="M206" i="5"/>
  <c r="L206" i="5"/>
  <c r="K206" i="5"/>
  <c r="J206" i="5"/>
  <c r="I206" i="5"/>
  <c r="H206" i="5"/>
  <c r="G206" i="5"/>
  <c r="F206" i="5"/>
  <c r="E206" i="5"/>
  <c r="D206" i="5"/>
  <c r="C206" i="5"/>
  <c r="B206" i="5"/>
  <c r="A206" i="5"/>
  <c r="P205" i="5"/>
  <c r="O205" i="5"/>
  <c r="N205" i="5"/>
  <c r="M205" i="5"/>
  <c r="L205" i="5"/>
  <c r="K205" i="5"/>
  <c r="J205" i="5"/>
  <c r="I205" i="5"/>
  <c r="H205" i="5"/>
  <c r="G205" i="5"/>
  <c r="F205" i="5"/>
  <c r="E205" i="5"/>
  <c r="D205" i="5"/>
  <c r="C205" i="5"/>
  <c r="B205" i="5"/>
  <c r="A205" i="5"/>
  <c r="P204" i="5"/>
  <c r="P204" i="11" s="1"/>
  <c r="O204" i="5"/>
  <c r="N204" i="5"/>
  <c r="M204" i="5"/>
  <c r="L204" i="5"/>
  <c r="K204" i="5"/>
  <c r="J204" i="5"/>
  <c r="I204" i="5"/>
  <c r="H204" i="5"/>
  <c r="G204" i="5"/>
  <c r="F204" i="5"/>
  <c r="E204" i="5"/>
  <c r="D204" i="5"/>
  <c r="C204" i="5"/>
  <c r="B204" i="5"/>
  <c r="A204" i="5"/>
  <c r="P203" i="5"/>
  <c r="O203" i="5"/>
  <c r="N203" i="5"/>
  <c r="M203" i="5"/>
  <c r="L203" i="5"/>
  <c r="K203" i="5"/>
  <c r="J203" i="5"/>
  <c r="I203" i="5"/>
  <c r="H203" i="5"/>
  <c r="G203" i="5"/>
  <c r="F203" i="5"/>
  <c r="E203" i="5"/>
  <c r="E203" i="9" s="1"/>
  <c r="D203" i="5"/>
  <c r="C203" i="5"/>
  <c r="B203" i="5"/>
  <c r="A203" i="5"/>
  <c r="P202" i="5"/>
  <c r="O202" i="5"/>
  <c r="N202" i="5"/>
  <c r="M202" i="5"/>
  <c r="L202" i="5"/>
  <c r="K202" i="5"/>
  <c r="J202" i="5"/>
  <c r="I202" i="5"/>
  <c r="H202" i="5"/>
  <c r="G202" i="5"/>
  <c r="F202" i="5"/>
  <c r="E202" i="5"/>
  <c r="D202" i="5"/>
  <c r="C202" i="5"/>
  <c r="B202" i="5"/>
  <c r="A202" i="5"/>
  <c r="P201" i="5"/>
  <c r="O201" i="5"/>
  <c r="N201" i="5"/>
  <c r="M201" i="5"/>
  <c r="M201" i="9" s="1"/>
  <c r="L201" i="5"/>
  <c r="K201" i="5"/>
  <c r="J201" i="5"/>
  <c r="I201" i="5"/>
  <c r="H201" i="5"/>
  <c r="G201" i="5"/>
  <c r="G201" i="11" s="1"/>
  <c r="F201" i="5"/>
  <c r="E201" i="5"/>
  <c r="D201" i="5"/>
  <c r="C201" i="5"/>
  <c r="B201" i="5"/>
  <c r="A201" i="5"/>
  <c r="P200" i="5"/>
  <c r="O200" i="5"/>
  <c r="N200" i="5"/>
  <c r="M200" i="5"/>
  <c r="L200" i="5"/>
  <c r="L200" i="9" s="1"/>
  <c r="K200" i="5"/>
  <c r="J200" i="5"/>
  <c r="I200" i="5"/>
  <c r="H200" i="5"/>
  <c r="G200" i="5"/>
  <c r="F200" i="5"/>
  <c r="E200" i="5"/>
  <c r="D200" i="5"/>
  <c r="C200" i="5"/>
  <c r="B200" i="5"/>
  <c r="A200" i="5"/>
  <c r="P199" i="5"/>
  <c r="O199" i="5"/>
  <c r="N199" i="5"/>
  <c r="M199" i="5"/>
  <c r="L199" i="5"/>
  <c r="K199" i="5"/>
  <c r="J199" i="5"/>
  <c r="I199" i="5"/>
  <c r="H199" i="5"/>
  <c r="G199" i="5"/>
  <c r="F199" i="5"/>
  <c r="E199" i="5"/>
  <c r="D199" i="5"/>
  <c r="C199" i="5"/>
  <c r="B199" i="5"/>
  <c r="A199" i="5"/>
  <c r="P198" i="5"/>
  <c r="O198" i="5"/>
  <c r="N198" i="5"/>
  <c r="M198" i="5"/>
  <c r="L198" i="5"/>
  <c r="K198" i="5"/>
  <c r="J198" i="5"/>
  <c r="I198" i="5"/>
  <c r="H198" i="5"/>
  <c r="G198" i="5"/>
  <c r="F198" i="5"/>
  <c r="E198" i="5"/>
  <c r="D198" i="5"/>
  <c r="C198" i="5"/>
  <c r="B198" i="5"/>
  <c r="A198" i="5"/>
  <c r="P197" i="5"/>
  <c r="O197" i="5"/>
  <c r="N197" i="5"/>
  <c r="M197" i="5"/>
  <c r="L197" i="5"/>
  <c r="K197" i="5"/>
  <c r="J197" i="5"/>
  <c r="I197" i="5"/>
  <c r="H197" i="5"/>
  <c r="G197" i="5"/>
  <c r="F197" i="5"/>
  <c r="E197" i="5"/>
  <c r="D197" i="5"/>
  <c r="C197" i="5"/>
  <c r="B197" i="5"/>
  <c r="A197" i="5"/>
  <c r="P196" i="5"/>
  <c r="O196" i="5"/>
  <c r="N196" i="5"/>
  <c r="M196" i="5"/>
  <c r="L196" i="5"/>
  <c r="K196" i="5"/>
  <c r="J196" i="5"/>
  <c r="I196" i="5"/>
  <c r="H196" i="5"/>
  <c r="G196" i="5"/>
  <c r="F196" i="5"/>
  <c r="E196" i="5"/>
  <c r="D196" i="5"/>
  <c r="C196" i="5"/>
  <c r="B196" i="5"/>
  <c r="A196" i="5"/>
  <c r="P195" i="5"/>
  <c r="O195" i="5"/>
  <c r="N195" i="5"/>
  <c r="M195" i="5"/>
  <c r="L195" i="5"/>
  <c r="K195" i="5"/>
  <c r="J195" i="5"/>
  <c r="I195" i="5"/>
  <c r="H195" i="5"/>
  <c r="G195" i="5"/>
  <c r="F195" i="5"/>
  <c r="E195" i="5"/>
  <c r="E195" i="9" s="1"/>
  <c r="D195" i="5"/>
  <c r="C195" i="5"/>
  <c r="B195" i="5"/>
  <c r="A195" i="5"/>
  <c r="P194" i="5"/>
  <c r="O194" i="5"/>
  <c r="N194" i="5"/>
  <c r="M194" i="5"/>
  <c r="L194" i="5"/>
  <c r="K194" i="5"/>
  <c r="J194" i="5"/>
  <c r="I194" i="5"/>
  <c r="H194" i="5"/>
  <c r="G194" i="5"/>
  <c r="F194" i="5"/>
  <c r="E194" i="5"/>
  <c r="D194" i="5"/>
  <c r="C194" i="5"/>
  <c r="B194" i="5"/>
  <c r="A194" i="5"/>
  <c r="P193" i="5"/>
  <c r="O193" i="5"/>
  <c r="N193" i="5"/>
  <c r="M193" i="5"/>
  <c r="M193" i="9" s="1"/>
  <c r="L193" i="5"/>
  <c r="K193" i="5"/>
  <c r="J193" i="5"/>
  <c r="I193" i="5"/>
  <c r="H193" i="5"/>
  <c r="G193" i="5"/>
  <c r="F193" i="5"/>
  <c r="E193" i="5"/>
  <c r="D193" i="5"/>
  <c r="C193" i="5"/>
  <c r="B193" i="5"/>
  <c r="A193" i="5"/>
  <c r="P192" i="5"/>
  <c r="O192" i="5"/>
  <c r="N192" i="5"/>
  <c r="M192" i="5"/>
  <c r="L192" i="5"/>
  <c r="L192" i="9" s="1"/>
  <c r="K192" i="5"/>
  <c r="J192" i="5"/>
  <c r="I192" i="5"/>
  <c r="H192" i="5"/>
  <c r="G192" i="5"/>
  <c r="F192" i="5"/>
  <c r="E192" i="5"/>
  <c r="D192" i="5"/>
  <c r="C192" i="5"/>
  <c r="B192" i="5"/>
  <c r="A192" i="5"/>
  <c r="P191" i="5"/>
  <c r="O191" i="5"/>
  <c r="N191" i="5"/>
  <c r="M191" i="5"/>
  <c r="L191" i="5"/>
  <c r="K191" i="5"/>
  <c r="K191" i="11" s="1"/>
  <c r="J191" i="5"/>
  <c r="I191" i="5"/>
  <c r="H191" i="5"/>
  <c r="G191" i="5"/>
  <c r="F191" i="5"/>
  <c r="E191" i="5"/>
  <c r="D191" i="5"/>
  <c r="C191" i="5"/>
  <c r="B191" i="5"/>
  <c r="A191" i="5"/>
  <c r="P190" i="5"/>
  <c r="O190" i="5"/>
  <c r="N190" i="5"/>
  <c r="M190" i="5"/>
  <c r="L190" i="5"/>
  <c r="K190" i="5"/>
  <c r="J190" i="5"/>
  <c r="I190" i="5"/>
  <c r="H190" i="5"/>
  <c r="G190" i="5"/>
  <c r="F190" i="5"/>
  <c r="E190" i="5"/>
  <c r="D190" i="5"/>
  <c r="C190" i="5"/>
  <c r="B190" i="5"/>
  <c r="A190" i="5"/>
  <c r="P189" i="5"/>
  <c r="O189" i="5"/>
  <c r="N189" i="5"/>
  <c r="M189" i="5"/>
  <c r="L189" i="5"/>
  <c r="K189" i="5"/>
  <c r="J189" i="5"/>
  <c r="I189" i="5"/>
  <c r="H189" i="5"/>
  <c r="G189" i="5"/>
  <c r="F189" i="5"/>
  <c r="E189" i="5"/>
  <c r="D189" i="5"/>
  <c r="C189" i="5"/>
  <c r="B189" i="5"/>
  <c r="A189" i="5"/>
  <c r="P188" i="5"/>
  <c r="O188" i="5"/>
  <c r="N188" i="5"/>
  <c r="M188" i="5"/>
  <c r="L188" i="5"/>
  <c r="K188" i="5"/>
  <c r="J188" i="5"/>
  <c r="I188" i="5"/>
  <c r="H188" i="5"/>
  <c r="G188" i="5"/>
  <c r="F188" i="5"/>
  <c r="E188" i="5"/>
  <c r="D188" i="5"/>
  <c r="C188" i="5"/>
  <c r="B188" i="5"/>
  <c r="A188" i="5"/>
  <c r="P187" i="5"/>
  <c r="O187" i="5"/>
  <c r="N187" i="5"/>
  <c r="M187" i="5"/>
  <c r="L187" i="5"/>
  <c r="K187" i="5"/>
  <c r="J187" i="5"/>
  <c r="I187" i="5"/>
  <c r="H187" i="5"/>
  <c r="G187" i="5"/>
  <c r="F187" i="5"/>
  <c r="E187" i="5"/>
  <c r="E187" i="9" s="1"/>
  <c r="D187" i="5"/>
  <c r="C187" i="5"/>
  <c r="B187" i="5"/>
  <c r="A187" i="5"/>
  <c r="P186" i="5"/>
  <c r="O186" i="5"/>
  <c r="N186" i="5"/>
  <c r="M186" i="5"/>
  <c r="L186" i="5"/>
  <c r="K186" i="5"/>
  <c r="K186" i="11" s="1"/>
  <c r="J186" i="5"/>
  <c r="I186" i="5"/>
  <c r="H186" i="5"/>
  <c r="G186" i="5"/>
  <c r="F186" i="5"/>
  <c r="E186" i="5"/>
  <c r="D186" i="5"/>
  <c r="C186" i="5"/>
  <c r="B186" i="5"/>
  <c r="A186" i="5"/>
  <c r="P185" i="5"/>
  <c r="O185" i="5"/>
  <c r="N185" i="5"/>
  <c r="M185" i="5"/>
  <c r="M185" i="9" s="1"/>
  <c r="L185" i="5"/>
  <c r="K185" i="5"/>
  <c r="J185" i="5"/>
  <c r="I185" i="5"/>
  <c r="H185" i="5"/>
  <c r="G185" i="5"/>
  <c r="F185" i="5"/>
  <c r="E185" i="5"/>
  <c r="D185" i="5"/>
  <c r="C185" i="5"/>
  <c r="B185" i="5"/>
  <c r="A185" i="5"/>
  <c r="P184" i="5"/>
  <c r="O184" i="5"/>
  <c r="N184" i="5"/>
  <c r="M184" i="5"/>
  <c r="L184" i="5"/>
  <c r="L184" i="9" s="1"/>
  <c r="K184" i="5"/>
  <c r="J184" i="5"/>
  <c r="I184" i="5"/>
  <c r="H184" i="5"/>
  <c r="G184" i="5"/>
  <c r="F184" i="5"/>
  <c r="E184" i="5"/>
  <c r="D184" i="5"/>
  <c r="C184" i="5"/>
  <c r="B184" i="5"/>
  <c r="A184" i="5"/>
  <c r="P183" i="5"/>
  <c r="O183" i="5"/>
  <c r="N183" i="5"/>
  <c r="M183" i="5"/>
  <c r="L183" i="5"/>
  <c r="K183" i="5"/>
  <c r="J183" i="5"/>
  <c r="I183" i="5"/>
  <c r="H183" i="5"/>
  <c r="G183" i="5"/>
  <c r="F183" i="5"/>
  <c r="E183" i="5"/>
  <c r="D183" i="5"/>
  <c r="C183" i="5"/>
  <c r="B183" i="5"/>
  <c r="A183" i="5"/>
  <c r="P182" i="5"/>
  <c r="O182" i="5"/>
  <c r="N182" i="5"/>
  <c r="M182" i="5"/>
  <c r="L182" i="5"/>
  <c r="K182" i="5"/>
  <c r="J182" i="5"/>
  <c r="I182" i="5"/>
  <c r="H182" i="5"/>
  <c r="G182" i="5"/>
  <c r="F182" i="5"/>
  <c r="E182" i="5"/>
  <c r="D182" i="5"/>
  <c r="C182" i="5"/>
  <c r="B182" i="5"/>
  <c r="A182" i="5"/>
  <c r="P181" i="5"/>
  <c r="O181" i="5"/>
  <c r="N181" i="5"/>
  <c r="M181" i="5"/>
  <c r="L181" i="5"/>
  <c r="K181" i="5"/>
  <c r="J181" i="5"/>
  <c r="I181" i="5"/>
  <c r="H181" i="5"/>
  <c r="G181" i="5"/>
  <c r="F181" i="5"/>
  <c r="E181" i="5"/>
  <c r="D181" i="5"/>
  <c r="C181" i="5"/>
  <c r="C181" i="11" s="1"/>
  <c r="B181" i="5"/>
  <c r="A181" i="5"/>
  <c r="P180" i="5"/>
  <c r="O180" i="5"/>
  <c r="N180" i="5"/>
  <c r="M180" i="5"/>
  <c r="L180" i="5"/>
  <c r="K180" i="5"/>
  <c r="J180" i="5"/>
  <c r="I180" i="5"/>
  <c r="H180" i="5"/>
  <c r="G180" i="5"/>
  <c r="F180" i="5"/>
  <c r="E180" i="5"/>
  <c r="D180" i="5"/>
  <c r="C180" i="5"/>
  <c r="B180" i="5"/>
  <c r="A180" i="5"/>
  <c r="P179" i="5"/>
  <c r="O179" i="5"/>
  <c r="N179" i="5"/>
  <c r="M179" i="5"/>
  <c r="L179" i="5"/>
  <c r="K179" i="5"/>
  <c r="J179" i="5"/>
  <c r="I179" i="5"/>
  <c r="H179" i="5"/>
  <c r="G179" i="5"/>
  <c r="F179" i="5"/>
  <c r="E179" i="5"/>
  <c r="E179" i="9" s="1"/>
  <c r="D179" i="5"/>
  <c r="C179" i="5"/>
  <c r="B179" i="5"/>
  <c r="A179" i="5"/>
  <c r="P178" i="5"/>
  <c r="O178" i="5"/>
  <c r="N178" i="5"/>
  <c r="M178" i="5"/>
  <c r="L178" i="5"/>
  <c r="K178" i="5"/>
  <c r="J178" i="5"/>
  <c r="I178" i="5"/>
  <c r="H178" i="5"/>
  <c r="G178" i="5"/>
  <c r="F178" i="5"/>
  <c r="E178" i="5"/>
  <c r="D178" i="5"/>
  <c r="C178" i="5"/>
  <c r="B178" i="5"/>
  <c r="A178" i="5"/>
  <c r="P177" i="5"/>
  <c r="O177" i="5"/>
  <c r="N177" i="5"/>
  <c r="M177" i="5"/>
  <c r="M177" i="9" s="1"/>
  <c r="L177" i="5"/>
  <c r="K177" i="5"/>
  <c r="J177" i="5"/>
  <c r="I177" i="5"/>
  <c r="H177" i="5"/>
  <c r="G177" i="5"/>
  <c r="F177" i="5"/>
  <c r="E177" i="5"/>
  <c r="D177" i="5"/>
  <c r="C177" i="5"/>
  <c r="B177" i="5"/>
  <c r="A177" i="5"/>
  <c r="P176" i="5"/>
  <c r="O176" i="5"/>
  <c r="N176" i="5"/>
  <c r="M176" i="5"/>
  <c r="L176" i="5"/>
  <c r="L176" i="9" s="1"/>
  <c r="K176" i="5"/>
  <c r="J176" i="5"/>
  <c r="I176" i="5"/>
  <c r="H176" i="5"/>
  <c r="G176" i="5"/>
  <c r="F176" i="5"/>
  <c r="E176" i="5"/>
  <c r="D176" i="5"/>
  <c r="C176" i="5"/>
  <c r="B176" i="5"/>
  <c r="A176" i="5"/>
  <c r="P175" i="5"/>
  <c r="O175" i="5"/>
  <c r="N175" i="5"/>
  <c r="M175" i="5"/>
  <c r="L175" i="5"/>
  <c r="K175" i="5"/>
  <c r="J175" i="5"/>
  <c r="I175" i="5"/>
  <c r="H175" i="5"/>
  <c r="G175" i="5"/>
  <c r="F175" i="5"/>
  <c r="E175" i="5"/>
  <c r="D175" i="5"/>
  <c r="C175" i="5"/>
  <c r="B175" i="5"/>
  <c r="A175" i="5"/>
  <c r="P174" i="5"/>
  <c r="O174" i="5"/>
  <c r="N174" i="5"/>
  <c r="M174" i="5"/>
  <c r="L174" i="5"/>
  <c r="K174" i="5"/>
  <c r="J174" i="5"/>
  <c r="I174" i="5"/>
  <c r="H174" i="5"/>
  <c r="G174" i="5"/>
  <c r="F174" i="5"/>
  <c r="E174" i="5"/>
  <c r="D174" i="5"/>
  <c r="C174" i="5"/>
  <c r="B174" i="5"/>
  <c r="A174" i="5"/>
  <c r="P173" i="5"/>
  <c r="O173" i="5"/>
  <c r="N173" i="5"/>
  <c r="M173" i="5"/>
  <c r="L173" i="5"/>
  <c r="K173" i="5"/>
  <c r="J173" i="5"/>
  <c r="I173" i="5"/>
  <c r="H173" i="5"/>
  <c r="G173" i="5"/>
  <c r="F173" i="5"/>
  <c r="E173" i="5"/>
  <c r="D173" i="5"/>
  <c r="C173" i="5"/>
  <c r="B173" i="5"/>
  <c r="A173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A172" i="5"/>
  <c r="P171" i="5"/>
  <c r="P171" i="11" s="1"/>
  <c r="O171" i="5"/>
  <c r="N171" i="5"/>
  <c r="M171" i="5"/>
  <c r="L171" i="5"/>
  <c r="K171" i="5"/>
  <c r="J171" i="5"/>
  <c r="I171" i="5"/>
  <c r="H171" i="5"/>
  <c r="G171" i="5"/>
  <c r="F171" i="5"/>
  <c r="E171" i="5"/>
  <c r="E171" i="9" s="1"/>
  <c r="D171" i="5"/>
  <c r="C171" i="5"/>
  <c r="B171" i="5"/>
  <c r="A171" i="5"/>
  <c r="P170" i="5"/>
  <c r="O170" i="5"/>
  <c r="N170" i="5"/>
  <c r="M170" i="5"/>
  <c r="L170" i="5"/>
  <c r="K170" i="5"/>
  <c r="J170" i="5"/>
  <c r="I170" i="5"/>
  <c r="H170" i="5"/>
  <c r="H170" i="11" s="1"/>
  <c r="G170" i="5"/>
  <c r="F170" i="5"/>
  <c r="E170" i="5"/>
  <c r="D170" i="5"/>
  <c r="C170" i="5"/>
  <c r="B170" i="5"/>
  <c r="A170" i="5"/>
  <c r="P169" i="5"/>
  <c r="O169" i="5"/>
  <c r="N169" i="5"/>
  <c r="M169" i="5"/>
  <c r="M169" i="9" s="1"/>
  <c r="L169" i="5"/>
  <c r="K169" i="5"/>
  <c r="J169" i="5"/>
  <c r="I169" i="5"/>
  <c r="H169" i="5"/>
  <c r="G169" i="5"/>
  <c r="F169" i="5"/>
  <c r="E169" i="5"/>
  <c r="D169" i="5"/>
  <c r="C169" i="5"/>
  <c r="B169" i="5"/>
  <c r="A169" i="5"/>
  <c r="P168" i="5"/>
  <c r="O168" i="5"/>
  <c r="N168" i="5"/>
  <c r="M168" i="5"/>
  <c r="L168" i="5"/>
  <c r="L168" i="9" s="1"/>
  <c r="K168" i="5"/>
  <c r="J168" i="5"/>
  <c r="I168" i="5"/>
  <c r="H168" i="5"/>
  <c r="G168" i="5"/>
  <c r="F168" i="5"/>
  <c r="E168" i="5"/>
  <c r="D168" i="5"/>
  <c r="C168" i="5"/>
  <c r="B168" i="5"/>
  <c r="A168" i="5"/>
  <c r="P167" i="5"/>
  <c r="O167" i="5"/>
  <c r="N167" i="5"/>
  <c r="M167" i="5"/>
  <c r="L167" i="5"/>
  <c r="K167" i="5"/>
  <c r="J167" i="5"/>
  <c r="I167" i="5"/>
  <c r="H167" i="5"/>
  <c r="G167" i="5"/>
  <c r="F167" i="5"/>
  <c r="E167" i="5"/>
  <c r="D167" i="5"/>
  <c r="C167" i="5"/>
  <c r="B167" i="5"/>
  <c r="A167" i="5"/>
  <c r="P166" i="5"/>
  <c r="O166" i="5"/>
  <c r="N166" i="5"/>
  <c r="M166" i="5"/>
  <c r="L166" i="5"/>
  <c r="K166" i="5"/>
  <c r="J166" i="5"/>
  <c r="I166" i="5"/>
  <c r="H166" i="5"/>
  <c r="G166" i="5"/>
  <c r="F166" i="5"/>
  <c r="E166" i="5"/>
  <c r="D166" i="5"/>
  <c r="C166" i="5"/>
  <c r="B166" i="5"/>
  <c r="A166" i="5"/>
  <c r="P165" i="5"/>
  <c r="O165" i="5"/>
  <c r="N165" i="5"/>
  <c r="M165" i="5"/>
  <c r="L165" i="5"/>
  <c r="K165" i="5"/>
  <c r="J165" i="5"/>
  <c r="I165" i="5"/>
  <c r="H165" i="5"/>
  <c r="G165" i="5"/>
  <c r="F165" i="5"/>
  <c r="E165" i="5"/>
  <c r="D165" i="5"/>
  <c r="C165" i="5"/>
  <c r="B165" i="5"/>
  <c r="A165" i="5"/>
  <c r="P164" i="5"/>
  <c r="O164" i="5"/>
  <c r="N164" i="5"/>
  <c r="M164" i="5"/>
  <c r="L164" i="5"/>
  <c r="K164" i="5"/>
  <c r="J164" i="5"/>
  <c r="I164" i="5"/>
  <c r="H164" i="5"/>
  <c r="G164" i="5"/>
  <c r="F164" i="5"/>
  <c r="E164" i="5"/>
  <c r="D164" i="5"/>
  <c r="C164" i="5"/>
  <c r="B164" i="5"/>
  <c r="A164" i="5"/>
  <c r="P163" i="5"/>
  <c r="O163" i="5"/>
  <c r="N163" i="5"/>
  <c r="M163" i="5"/>
  <c r="L163" i="5"/>
  <c r="K163" i="5"/>
  <c r="J163" i="5"/>
  <c r="I163" i="5"/>
  <c r="H163" i="5"/>
  <c r="G163" i="5"/>
  <c r="F163" i="5"/>
  <c r="E163" i="5"/>
  <c r="E163" i="9" s="1"/>
  <c r="D163" i="5"/>
  <c r="C163" i="5"/>
  <c r="B163" i="5"/>
  <c r="A163" i="5"/>
  <c r="P162" i="5"/>
  <c r="P162" i="11" s="1"/>
  <c r="O162" i="5"/>
  <c r="N162" i="5"/>
  <c r="M162" i="5"/>
  <c r="L162" i="5"/>
  <c r="K162" i="5"/>
  <c r="J162" i="5"/>
  <c r="I162" i="5"/>
  <c r="H162" i="5"/>
  <c r="G162" i="5"/>
  <c r="F162" i="5"/>
  <c r="E162" i="5"/>
  <c r="D162" i="5"/>
  <c r="C162" i="5"/>
  <c r="B162" i="5"/>
  <c r="A162" i="5"/>
  <c r="P161" i="5"/>
  <c r="O161" i="5"/>
  <c r="N161" i="5"/>
  <c r="M161" i="5"/>
  <c r="M161" i="9" s="1"/>
  <c r="L161" i="5"/>
  <c r="K161" i="5"/>
  <c r="J161" i="5"/>
  <c r="I161" i="5"/>
  <c r="H161" i="5"/>
  <c r="H161" i="11" s="1"/>
  <c r="G161" i="5"/>
  <c r="F161" i="5"/>
  <c r="E161" i="5"/>
  <c r="D161" i="5"/>
  <c r="C161" i="5"/>
  <c r="B161" i="5"/>
  <c r="A161" i="5"/>
  <c r="P160" i="5"/>
  <c r="O160" i="5"/>
  <c r="N160" i="5"/>
  <c r="M160" i="5"/>
  <c r="L160" i="5"/>
  <c r="L160" i="9" s="1"/>
  <c r="K160" i="5"/>
  <c r="J160" i="5"/>
  <c r="I160" i="5"/>
  <c r="H160" i="5"/>
  <c r="G160" i="5"/>
  <c r="F160" i="5"/>
  <c r="E160" i="5"/>
  <c r="D160" i="5"/>
  <c r="C160" i="5"/>
  <c r="B160" i="5"/>
  <c r="A160" i="5"/>
  <c r="P159" i="5"/>
  <c r="O159" i="5"/>
  <c r="N159" i="5"/>
  <c r="M159" i="5"/>
  <c r="L159" i="5"/>
  <c r="K159" i="5"/>
  <c r="J159" i="5"/>
  <c r="I159" i="5"/>
  <c r="H159" i="5"/>
  <c r="G159" i="5"/>
  <c r="F159" i="5"/>
  <c r="E159" i="5"/>
  <c r="D159" i="5"/>
  <c r="C159" i="5"/>
  <c r="B159" i="5"/>
  <c r="A159" i="5"/>
  <c r="P158" i="5"/>
  <c r="O158" i="5"/>
  <c r="N158" i="5"/>
  <c r="M158" i="5"/>
  <c r="L158" i="5"/>
  <c r="K158" i="5"/>
  <c r="J158" i="5"/>
  <c r="I158" i="5"/>
  <c r="H158" i="5"/>
  <c r="G158" i="5"/>
  <c r="F158" i="5"/>
  <c r="E158" i="5"/>
  <c r="D158" i="5"/>
  <c r="C158" i="5"/>
  <c r="B158" i="5"/>
  <c r="A158" i="5"/>
  <c r="P157" i="5"/>
  <c r="O157" i="5"/>
  <c r="N157" i="5"/>
  <c r="M157" i="5"/>
  <c r="L157" i="5"/>
  <c r="K157" i="5"/>
  <c r="J157" i="5"/>
  <c r="I157" i="5"/>
  <c r="H157" i="5"/>
  <c r="G157" i="5"/>
  <c r="F157" i="5"/>
  <c r="E157" i="5"/>
  <c r="D157" i="5"/>
  <c r="C157" i="5"/>
  <c r="B157" i="5"/>
  <c r="A157" i="5"/>
  <c r="P156" i="5"/>
  <c r="O156" i="5"/>
  <c r="N156" i="5"/>
  <c r="M156" i="5"/>
  <c r="L156" i="5"/>
  <c r="K156" i="5"/>
  <c r="J156" i="5"/>
  <c r="I156" i="5"/>
  <c r="H156" i="5"/>
  <c r="G156" i="5"/>
  <c r="F156" i="5"/>
  <c r="E156" i="5"/>
  <c r="D156" i="5"/>
  <c r="C156" i="5"/>
  <c r="B156" i="5"/>
  <c r="A156" i="5"/>
  <c r="P155" i="5"/>
  <c r="P155" i="11" s="1"/>
  <c r="O155" i="5"/>
  <c r="N155" i="5"/>
  <c r="M155" i="5"/>
  <c r="L155" i="5"/>
  <c r="K155" i="5"/>
  <c r="J155" i="5"/>
  <c r="I155" i="5"/>
  <c r="H155" i="5"/>
  <c r="G155" i="5"/>
  <c r="F155" i="5"/>
  <c r="E155" i="5"/>
  <c r="E155" i="9" s="1"/>
  <c r="D155" i="5"/>
  <c r="C155" i="5"/>
  <c r="B155" i="5"/>
  <c r="A155" i="5"/>
  <c r="P154" i="5"/>
  <c r="O154" i="5"/>
  <c r="N154" i="5"/>
  <c r="M154" i="5"/>
  <c r="L154" i="5"/>
  <c r="K154" i="5"/>
  <c r="J154" i="5"/>
  <c r="I154" i="5"/>
  <c r="H154" i="5"/>
  <c r="H154" i="11" s="1"/>
  <c r="G154" i="5"/>
  <c r="F154" i="5"/>
  <c r="E154" i="5"/>
  <c r="D154" i="5"/>
  <c r="C154" i="5"/>
  <c r="B154" i="5"/>
  <c r="A154" i="5"/>
  <c r="P153" i="5"/>
  <c r="O153" i="5"/>
  <c r="N153" i="5"/>
  <c r="M153" i="5"/>
  <c r="L153" i="5"/>
  <c r="K153" i="5"/>
  <c r="J153" i="5"/>
  <c r="I153" i="5"/>
  <c r="H153" i="5"/>
  <c r="G153" i="5"/>
  <c r="F153" i="5"/>
  <c r="E153" i="5"/>
  <c r="D153" i="5"/>
  <c r="C153" i="5"/>
  <c r="B153" i="5"/>
  <c r="A153" i="5"/>
  <c r="P152" i="5"/>
  <c r="O152" i="5"/>
  <c r="O152" i="9" s="1"/>
  <c r="N152" i="5"/>
  <c r="M152" i="5"/>
  <c r="L152" i="5"/>
  <c r="K152" i="5"/>
  <c r="J152" i="5"/>
  <c r="I152" i="5"/>
  <c r="H152" i="5"/>
  <c r="G152" i="5"/>
  <c r="F152" i="5"/>
  <c r="E152" i="5"/>
  <c r="D152" i="5"/>
  <c r="C152" i="5"/>
  <c r="B152" i="5"/>
  <c r="A152" i="5"/>
  <c r="P151" i="5"/>
  <c r="O151" i="5"/>
  <c r="N151" i="5"/>
  <c r="M151" i="5"/>
  <c r="L151" i="5"/>
  <c r="K151" i="5"/>
  <c r="J151" i="5"/>
  <c r="I151" i="5"/>
  <c r="H151" i="5"/>
  <c r="G151" i="5"/>
  <c r="F151" i="5"/>
  <c r="E151" i="5"/>
  <c r="D151" i="5"/>
  <c r="C151" i="5"/>
  <c r="B151" i="5"/>
  <c r="A151" i="5"/>
  <c r="P150" i="5"/>
  <c r="O150" i="5"/>
  <c r="N150" i="5"/>
  <c r="M150" i="5"/>
  <c r="L150" i="5"/>
  <c r="K150" i="5"/>
  <c r="J150" i="5"/>
  <c r="I150" i="5"/>
  <c r="H150" i="5"/>
  <c r="G150" i="5"/>
  <c r="F150" i="5"/>
  <c r="E150" i="5"/>
  <c r="D150" i="5"/>
  <c r="C150" i="5"/>
  <c r="B150" i="5"/>
  <c r="A150" i="5"/>
  <c r="P149" i="5"/>
  <c r="O149" i="5"/>
  <c r="N149" i="5"/>
  <c r="M149" i="5"/>
  <c r="L149" i="5"/>
  <c r="K149" i="5"/>
  <c r="J149" i="5"/>
  <c r="I149" i="5"/>
  <c r="H149" i="5"/>
  <c r="G149" i="5"/>
  <c r="F149" i="5"/>
  <c r="E149" i="5"/>
  <c r="D149" i="5"/>
  <c r="C149" i="5"/>
  <c r="B149" i="5"/>
  <c r="A149" i="5"/>
  <c r="P148" i="5"/>
  <c r="O148" i="5"/>
  <c r="N148" i="5"/>
  <c r="M148" i="5"/>
  <c r="L148" i="5"/>
  <c r="K148" i="5"/>
  <c r="J148" i="5"/>
  <c r="I148" i="5"/>
  <c r="H148" i="5"/>
  <c r="G148" i="5"/>
  <c r="F148" i="5"/>
  <c r="E148" i="5"/>
  <c r="D148" i="5"/>
  <c r="C148" i="5"/>
  <c r="B148" i="5"/>
  <c r="A148" i="5"/>
  <c r="P147" i="5"/>
  <c r="O147" i="5"/>
  <c r="N147" i="5"/>
  <c r="M147" i="5"/>
  <c r="L147" i="5"/>
  <c r="K147" i="5"/>
  <c r="J147" i="5"/>
  <c r="I147" i="5"/>
  <c r="H147" i="5"/>
  <c r="G147" i="5"/>
  <c r="F147" i="5"/>
  <c r="E147" i="5"/>
  <c r="D147" i="5"/>
  <c r="C147" i="5"/>
  <c r="B147" i="5"/>
  <c r="A147" i="5"/>
  <c r="P146" i="5"/>
  <c r="P146" i="11" s="1"/>
  <c r="O146" i="5"/>
  <c r="N146" i="5"/>
  <c r="M146" i="5"/>
  <c r="L146" i="5"/>
  <c r="K146" i="5"/>
  <c r="J146" i="5"/>
  <c r="I146" i="5"/>
  <c r="H146" i="5"/>
  <c r="G146" i="5"/>
  <c r="F146" i="5"/>
  <c r="E146" i="5"/>
  <c r="D146" i="5"/>
  <c r="C146" i="5"/>
  <c r="B146" i="5"/>
  <c r="A146" i="5"/>
  <c r="P145" i="5"/>
  <c r="O145" i="5"/>
  <c r="N145" i="5"/>
  <c r="M145" i="5"/>
  <c r="L145" i="5"/>
  <c r="K145" i="5"/>
  <c r="J145" i="5"/>
  <c r="I145" i="5"/>
  <c r="H145" i="5"/>
  <c r="H145" i="11" s="1"/>
  <c r="G145" i="5"/>
  <c r="F145" i="5"/>
  <c r="E145" i="5"/>
  <c r="D145" i="5"/>
  <c r="C145" i="5"/>
  <c r="B145" i="5"/>
  <c r="A145" i="5"/>
  <c r="P144" i="5"/>
  <c r="O144" i="5"/>
  <c r="N144" i="5"/>
  <c r="M144" i="5"/>
  <c r="L144" i="5"/>
  <c r="L144" i="9" s="1"/>
  <c r="K144" i="5"/>
  <c r="J144" i="5"/>
  <c r="I144" i="5"/>
  <c r="H144" i="5"/>
  <c r="G144" i="5"/>
  <c r="F144" i="5"/>
  <c r="E144" i="5"/>
  <c r="D144" i="5"/>
  <c r="C144" i="5"/>
  <c r="B144" i="5"/>
  <c r="A144" i="5"/>
  <c r="P143" i="5"/>
  <c r="O143" i="5"/>
  <c r="N143" i="5"/>
  <c r="M143" i="5"/>
  <c r="L143" i="5"/>
  <c r="K143" i="5"/>
  <c r="J143" i="5"/>
  <c r="I143" i="5"/>
  <c r="H143" i="5"/>
  <c r="G143" i="5"/>
  <c r="F143" i="5"/>
  <c r="E143" i="5"/>
  <c r="D143" i="5"/>
  <c r="C143" i="5"/>
  <c r="B143" i="5"/>
  <c r="A143" i="5"/>
  <c r="P142" i="5"/>
  <c r="O142" i="5"/>
  <c r="N142" i="5"/>
  <c r="M142" i="5"/>
  <c r="L142" i="5"/>
  <c r="K142" i="5"/>
  <c r="J142" i="5"/>
  <c r="I142" i="5"/>
  <c r="H142" i="5"/>
  <c r="G142" i="5"/>
  <c r="F142" i="5"/>
  <c r="E142" i="5"/>
  <c r="D142" i="5"/>
  <c r="C142" i="5"/>
  <c r="B142" i="5"/>
  <c r="A142" i="5"/>
  <c r="P141" i="5"/>
  <c r="O141" i="5"/>
  <c r="N141" i="5"/>
  <c r="M141" i="5"/>
  <c r="L141" i="5"/>
  <c r="K141" i="5"/>
  <c r="J141" i="5"/>
  <c r="I141" i="5"/>
  <c r="H141" i="5"/>
  <c r="G141" i="5"/>
  <c r="G141" i="9" s="1"/>
  <c r="F141" i="5"/>
  <c r="E141" i="5"/>
  <c r="D141" i="5"/>
  <c r="C141" i="5"/>
  <c r="B141" i="5"/>
  <c r="A141" i="5"/>
  <c r="P140" i="5"/>
  <c r="O140" i="5"/>
  <c r="N140" i="5"/>
  <c r="M140" i="5"/>
  <c r="L140" i="5"/>
  <c r="K140" i="5"/>
  <c r="J140" i="5"/>
  <c r="I140" i="5"/>
  <c r="H140" i="5"/>
  <c r="G140" i="5"/>
  <c r="F140" i="5"/>
  <c r="E140" i="5"/>
  <c r="D140" i="5"/>
  <c r="C140" i="5"/>
  <c r="B140" i="5"/>
  <c r="A140" i="5"/>
  <c r="P139" i="5"/>
  <c r="P139" i="11" s="1"/>
  <c r="O139" i="5"/>
  <c r="N139" i="5"/>
  <c r="M139" i="5"/>
  <c r="L139" i="5"/>
  <c r="K139" i="5"/>
  <c r="J139" i="5"/>
  <c r="I139" i="5"/>
  <c r="H139" i="5"/>
  <c r="G139" i="5"/>
  <c r="F139" i="5"/>
  <c r="E139" i="5"/>
  <c r="D139" i="5"/>
  <c r="C139" i="5"/>
  <c r="B139" i="5"/>
  <c r="A139" i="5"/>
  <c r="P138" i="5"/>
  <c r="O138" i="5"/>
  <c r="N138" i="5"/>
  <c r="M138" i="5"/>
  <c r="L138" i="5"/>
  <c r="L138" i="9" s="1"/>
  <c r="K138" i="5"/>
  <c r="J138" i="5"/>
  <c r="I138" i="5"/>
  <c r="H138" i="5"/>
  <c r="G138" i="5"/>
  <c r="F138" i="5"/>
  <c r="E138" i="5"/>
  <c r="D138" i="5"/>
  <c r="C138" i="5"/>
  <c r="B138" i="5"/>
  <c r="A138" i="5"/>
  <c r="P137" i="5"/>
  <c r="O137" i="5"/>
  <c r="N137" i="5"/>
  <c r="M137" i="5"/>
  <c r="L137" i="5"/>
  <c r="K137" i="5"/>
  <c r="J137" i="5"/>
  <c r="I137" i="5"/>
  <c r="H137" i="5"/>
  <c r="G137" i="5"/>
  <c r="F137" i="5"/>
  <c r="E137" i="5"/>
  <c r="D137" i="5"/>
  <c r="C137" i="5"/>
  <c r="B137" i="5"/>
  <c r="A137" i="5"/>
  <c r="P136" i="5"/>
  <c r="O136" i="5"/>
  <c r="N136" i="5"/>
  <c r="M136" i="5"/>
  <c r="L136" i="5"/>
  <c r="K136" i="5"/>
  <c r="J136" i="5"/>
  <c r="I136" i="5"/>
  <c r="H136" i="5"/>
  <c r="G136" i="5"/>
  <c r="F136" i="5"/>
  <c r="E136" i="5"/>
  <c r="D136" i="5"/>
  <c r="C136" i="5"/>
  <c r="C136" i="9" s="1"/>
  <c r="B136" i="5"/>
  <c r="A136" i="5"/>
  <c r="P135" i="5"/>
  <c r="O135" i="5"/>
  <c r="N135" i="5"/>
  <c r="M135" i="5"/>
  <c r="L135" i="5"/>
  <c r="K135" i="5"/>
  <c r="J135" i="5"/>
  <c r="I135" i="5"/>
  <c r="H135" i="5"/>
  <c r="G135" i="5"/>
  <c r="F135" i="5"/>
  <c r="E135" i="5"/>
  <c r="D135" i="5"/>
  <c r="C135" i="5"/>
  <c r="B135" i="5"/>
  <c r="A135" i="5"/>
  <c r="P134" i="5"/>
  <c r="O134" i="5"/>
  <c r="N134" i="5"/>
  <c r="M134" i="5"/>
  <c r="L134" i="5"/>
  <c r="K134" i="5"/>
  <c r="J134" i="5"/>
  <c r="I134" i="5"/>
  <c r="H134" i="5"/>
  <c r="G134" i="5"/>
  <c r="F134" i="5"/>
  <c r="E134" i="5"/>
  <c r="D134" i="5"/>
  <c r="C134" i="5"/>
  <c r="B134" i="5"/>
  <c r="A134" i="5"/>
  <c r="P133" i="5"/>
  <c r="O133" i="5"/>
  <c r="N133" i="5"/>
  <c r="M133" i="5"/>
  <c r="L133" i="5"/>
  <c r="K133" i="5"/>
  <c r="J133" i="5"/>
  <c r="I133" i="5"/>
  <c r="H133" i="5"/>
  <c r="G133" i="5"/>
  <c r="F133" i="5"/>
  <c r="E133" i="5"/>
  <c r="D133" i="5"/>
  <c r="C133" i="5"/>
  <c r="B133" i="5"/>
  <c r="A133" i="5"/>
  <c r="P132" i="5"/>
  <c r="O132" i="5"/>
  <c r="N132" i="5"/>
  <c r="M132" i="5"/>
  <c r="L132" i="5"/>
  <c r="K132" i="5"/>
  <c r="J132" i="5"/>
  <c r="I132" i="5"/>
  <c r="H132" i="5"/>
  <c r="G132" i="5"/>
  <c r="F132" i="5"/>
  <c r="E132" i="5"/>
  <c r="D132" i="5"/>
  <c r="C132" i="5"/>
  <c r="B132" i="5"/>
  <c r="A132" i="5"/>
  <c r="P131" i="5"/>
  <c r="O131" i="5"/>
  <c r="O131" i="11" s="1"/>
  <c r="N131" i="5"/>
  <c r="M131" i="5"/>
  <c r="L131" i="5"/>
  <c r="K131" i="5"/>
  <c r="J131" i="5"/>
  <c r="I131" i="5"/>
  <c r="H131" i="5"/>
  <c r="G131" i="5"/>
  <c r="F131" i="5"/>
  <c r="E131" i="5"/>
  <c r="E131" i="9" s="1"/>
  <c r="D131" i="5"/>
  <c r="C131" i="5"/>
  <c r="B131" i="5"/>
  <c r="A131" i="5"/>
  <c r="P130" i="5"/>
  <c r="O130" i="5"/>
  <c r="N130" i="5"/>
  <c r="M130" i="5"/>
  <c r="L130" i="5"/>
  <c r="K130" i="5"/>
  <c r="J130" i="5"/>
  <c r="I130" i="5"/>
  <c r="H130" i="5"/>
  <c r="G130" i="5"/>
  <c r="F130" i="5"/>
  <c r="E130" i="5"/>
  <c r="D130" i="5"/>
  <c r="C130" i="5"/>
  <c r="B130" i="5"/>
  <c r="A130" i="5"/>
  <c r="P129" i="5"/>
  <c r="O129" i="5"/>
  <c r="N129" i="5"/>
  <c r="M129" i="5"/>
  <c r="L129" i="5"/>
  <c r="K129" i="5"/>
  <c r="J129" i="5"/>
  <c r="I129" i="5"/>
  <c r="H129" i="5"/>
  <c r="G129" i="5"/>
  <c r="F129" i="5"/>
  <c r="E129" i="5"/>
  <c r="D129" i="5"/>
  <c r="C129" i="5"/>
  <c r="B129" i="5"/>
  <c r="A129" i="5"/>
  <c r="P128" i="5"/>
  <c r="O128" i="5"/>
  <c r="N128" i="5"/>
  <c r="M128" i="5"/>
  <c r="L128" i="5"/>
  <c r="K128" i="5"/>
  <c r="J128" i="5"/>
  <c r="I128" i="5"/>
  <c r="H128" i="5"/>
  <c r="G128" i="5"/>
  <c r="F128" i="5"/>
  <c r="E128" i="5"/>
  <c r="D128" i="5"/>
  <c r="C128" i="5"/>
  <c r="B128" i="5"/>
  <c r="A128" i="5"/>
  <c r="P127" i="5"/>
  <c r="O127" i="5"/>
  <c r="N127" i="5"/>
  <c r="M127" i="5"/>
  <c r="L127" i="5"/>
  <c r="K127" i="5"/>
  <c r="J127" i="5"/>
  <c r="I127" i="5"/>
  <c r="H127" i="5"/>
  <c r="G127" i="5"/>
  <c r="F127" i="5"/>
  <c r="E127" i="5"/>
  <c r="D127" i="5"/>
  <c r="C127" i="5"/>
  <c r="B127" i="5"/>
  <c r="A127" i="5"/>
  <c r="P126" i="5"/>
  <c r="O126" i="5"/>
  <c r="N126" i="5"/>
  <c r="M126" i="5"/>
  <c r="L126" i="5"/>
  <c r="K126" i="5"/>
  <c r="J126" i="5"/>
  <c r="I126" i="5"/>
  <c r="H126" i="5"/>
  <c r="G126" i="5"/>
  <c r="F126" i="5"/>
  <c r="E126" i="5"/>
  <c r="D126" i="5"/>
  <c r="C126" i="5"/>
  <c r="B126" i="5"/>
  <c r="A126" i="5"/>
  <c r="P125" i="5"/>
  <c r="O125" i="5"/>
  <c r="N125" i="5"/>
  <c r="M125" i="5"/>
  <c r="L125" i="5"/>
  <c r="K125" i="5"/>
  <c r="J125" i="5"/>
  <c r="I125" i="5"/>
  <c r="H125" i="5"/>
  <c r="G125" i="5"/>
  <c r="F125" i="5"/>
  <c r="E125" i="5"/>
  <c r="D125" i="5"/>
  <c r="C125" i="5"/>
  <c r="B125" i="5"/>
  <c r="A125" i="5"/>
  <c r="P124" i="5"/>
  <c r="O124" i="5"/>
  <c r="N124" i="5"/>
  <c r="M124" i="5"/>
  <c r="L124" i="5"/>
  <c r="K124" i="5"/>
  <c r="J124" i="5"/>
  <c r="I124" i="5"/>
  <c r="H124" i="5"/>
  <c r="G124" i="5"/>
  <c r="G124" i="9" s="1"/>
  <c r="F124" i="5"/>
  <c r="E124" i="5"/>
  <c r="D124" i="5"/>
  <c r="C124" i="5"/>
  <c r="B124" i="5"/>
  <c r="A124" i="5"/>
  <c r="P123" i="5"/>
  <c r="O123" i="5"/>
  <c r="N123" i="5"/>
  <c r="M123" i="5"/>
  <c r="L123" i="5"/>
  <c r="K123" i="5"/>
  <c r="J123" i="5"/>
  <c r="I123" i="5"/>
  <c r="H123" i="5"/>
  <c r="G123" i="5"/>
  <c r="F123" i="5"/>
  <c r="E123" i="5"/>
  <c r="D123" i="5"/>
  <c r="C123" i="5"/>
  <c r="B123" i="5"/>
  <c r="A123" i="5"/>
  <c r="P122" i="5"/>
  <c r="O122" i="5"/>
  <c r="N122" i="5"/>
  <c r="M122" i="5"/>
  <c r="L122" i="5"/>
  <c r="K122" i="5"/>
  <c r="J122" i="5"/>
  <c r="I122" i="5"/>
  <c r="H122" i="5"/>
  <c r="G122" i="5"/>
  <c r="F122" i="5"/>
  <c r="E122" i="5"/>
  <c r="D122" i="5"/>
  <c r="C122" i="5"/>
  <c r="B122" i="5"/>
  <c r="A122" i="5"/>
  <c r="P121" i="5"/>
  <c r="O121" i="5"/>
  <c r="N121" i="5"/>
  <c r="M121" i="5"/>
  <c r="L121" i="5"/>
  <c r="K121" i="5"/>
  <c r="J121" i="5"/>
  <c r="I121" i="5"/>
  <c r="H121" i="5"/>
  <c r="G121" i="5"/>
  <c r="F121" i="5"/>
  <c r="E121" i="5"/>
  <c r="D121" i="5"/>
  <c r="C121" i="5"/>
  <c r="B121" i="5"/>
  <c r="A121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B120" i="5"/>
  <c r="A120" i="5"/>
  <c r="P119" i="5"/>
  <c r="O119" i="5"/>
  <c r="N119" i="5"/>
  <c r="M119" i="5"/>
  <c r="M119" i="9" s="1"/>
  <c r="L119" i="5"/>
  <c r="K119" i="5"/>
  <c r="J119" i="5"/>
  <c r="I119" i="5"/>
  <c r="H119" i="5"/>
  <c r="G119" i="5"/>
  <c r="F119" i="5"/>
  <c r="E119" i="5"/>
  <c r="D119" i="5"/>
  <c r="C119" i="5"/>
  <c r="B119" i="5"/>
  <c r="A119" i="5"/>
  <c r="P118" i="5"/>
  <c r="O118" i="5"/>
  <c r="N118" i="5"/>
  <c r="M118" i="5"/>
  <c r="L118" i="5"/>
  <c r="K118" i="5"/>
  <c r="J118" i="5"/>
  <c r="I118" i="5"/>
  <c r="H118" i="5"/>
  <c r="G118" i="5"/>
  <c r="F118" i="5"/>
  <c r="E118" i="5"/>
  <c r="D118" i="5"/>
  <c r="C118" i="5"/>
  <c r="B118" i="5"/>
  <c r="A118" i="5"/>
  <c r="P117" i="5"/>
  <c r="O117" i="5"/>
  <c r="N117" i="5"/>
  <c r="M117" i="5"/>
  <c r="L117" i="5"/>
  <c r="K117" i="5"/>
  <c r="J117" i="5"/>
  <c r="I117" i="5"/>
  <c r="H117" i="5"/>
  <c r="G117" i="5"/>
  <c r="F117" i="5"/>
  <c r="E117" i="5"/>
  <c r="D117" i="5"/>
  <c r="C117" i="5"/>
  <c r="B117" i="5"/>
  <c r="A117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D116" i="9" s="1"/>
  <c r="C116" i="5"/>
  <c r="B116" i="5"/>
  <c r="A116" i="5"/>
  <c r="P115" i="5"/>
  <c r="O115" i="5"/>
  <c r="O115" i="11" s="1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A115" i="5"/>
  <c r="P114" i="5"/>
  <c r="O114" i="5"/>
  <c r="N114" i="5"/>
  <c r="M114" i="5"/>
  <c r="L114" i="5"/>
  <c r="K114" i="5"/>
  <c r="J114" i="5"/>
  <c r="I114" i="5"/>
  <c r="H114" i="5"/>
  <c r="G114" i="5"/>
  <c r="F114" i="5"/>
  <c r="E114" i="5"/>
  <c r="D114" i="5"/>
  <c r="C114" i="5"/>
  <c r="B114" i="5"/>
  <c r="A114" i="5"/>
  <c r="P113" i="5"/>
  <c r="O113" i="5"/>
  <c r="O113" i="9" s="1"/>
  <c r="N113" i="5"/>
  <c r="M113" i="5"/>
  <c r="L113" i="5"/>
  <c r="K113" i="5"/>
  <c r="J113" i="5"/>
  <c r="I113" i="5"/>
  <c r="H113" i="5"/>
  <c r="G113" i="5"/>
  <c r="F113" i="5"/>
  <c r="E113" i="5"/>
  <c r="D113" i="5"/>
  <c r="C113" i="5"/>
  <c r="B113" i="5"/>
  <c r="A113" i="5"/>
  <c r="P112" i="5"/>
  <c r="O112" i="5"/>
  <c r="N112" i="5"/>
  <c r="M112" i="5"/>
  <c r="L112" i="5"/>
  <c r="K112" i="5"/>
  <c r="J112" i="5"/>
  <c r="I112" i="5"/>
  <c r="H112" i="5"/>
  <c r="G112" i="5"/>
  <c r="F112" i="5"/>
  <c r="E112" i="5"/>
  <c r="D112" i="5"/>
  <c r="C112" i="5"/>
  <c r="B112" i="5"/>
  <c r="A112" i="5"/>
  <c r="P111" i="5"/>
  <c r="O111" i="5"/>
  <c r="N111" i="5"/>
  <c r="M111" i="5"/>
  <c r="L111" i="5"/>
  <c r="K111" i="5"/>
  <c r="J111" i="5"/>
  <c r="I111" i="5"/>
  <c r="H111" i="5"/>
  <c r="G111" i="5"/>
  <c r="F111" i="5"/>
  <c r="E111" i="5"/>
  <c r="D111" i="5"/>
  <c r="D111" i="9" s="1"/>
  <c r="C111" i="5"/>
  <c r="B111" i="5"/>
  <c r="A111" i="5"/>
  <c r="P110" i="5"/>
  <c r="O110" i="5"/>
  <c r="N110" i="5"/>
  <c r="M110" i="5"/>
  <c r="L110" i="5"/>
  <c r="K110" i="5"/>
  <c r="J110" i="5"/>
  <c r="I110" i="5"/>
  <c r="H110" i="5"/>
  <c r="G110" i="5"/>
  <c r="F110" i="5"/>
  <c r="E110" i="5"/>
  <c r="D110" i="5"/>
  <c r="C110" i="5"/>
  <c r="B110" i="5"/>
  <c r="A110" i="5"/>
  <c r="P109" i="5"/>
  <c r="O109" i="5"/>
  <c r="N109" i="5"/>
  <c r="M109" i="5"/>
  <c r="L109" i="5"/>
  <c r="K109" i="5"/>
  <c r="J109" i="5"/>
  <c r="I109" i="5"/>
  <c r="H109" i="5"/>
  <c r="G109" i="5"/>
  <c r="F109" i="5"/>
  <c r="E109" i="5"/>
  <c r="D109" i="5"/>
  <c r="C109" i="5"/>
  <c r="B109" i="5"/>
  <c r="A109" i="5"/>
  <c r="P108" i="5"/>
  <c r="O108" i="5"/>
  <c r="N108" i="5"/>
  <c r="M108" i="5"/>
  <c r="L108" i="5"/>
  <c r="K108" i="5"/>
  <c r="J108" i="5"/>
  <c r="I108" i="5"/>
  <c r="H108" i="5"/>
  <c r="G108" i="5"/>
  <c r="F108" i="5"/>
  <c r="E108" i="5"/>
  <c r="D108" i="5"/>
  <c r="C108" i="5"/>
  <c r="B108" i="5"/>
  <c r="A108" i="5"/>
  <c r="P107" i="5"/>
  <c r="O107" i="5"/>
  <c r="N107" i="5"/>
  <c r="M107" i="5"/>
  <c r="L107" i="5"/>
  <c r="K107" i="5"/>
  <c r="J107" i="5"/>
  <c r="I107" i="5"/>
  <c r="H107" i="5"/>
  <c r="G107" i="5"/>
  <c r="F107" i="5"/>
  <c r="E107" i="5"/>
  <c r="D107" i="5"/>
  <c r="C107" i="5"/>
  <c r="B107" i="5"/>
  <c r="A107" i="5"/>
  <c r="P106" i="5"/>
  <c r="O106" i="5"/>
  <c r="N106" i="5"/>
  <c r="M106" i="5"/>
  <c r="L106" i="5"/>
  <c r="K106" i="5"/>
  <c r="J106" i="5"/>
  <c r="I106" i="5"/>
  <c r="H106" i="5"/>
  <c r="G106" i="5"/>
  <c r="F106" i="5"/>
  <c r="E106" i="5"/>
  <c r="D106" i="5"/>
  <c r="C106" i="5"/>
  <c r="B106" i="5"/>
  <c r="A106" i="5"/>
  <c r="P105" i="5"/>
  <c r="O105" i="5"/>
  <c r="N105" i="5"/>
  <c r="M105" i="5"/>
  <c r="L105" i="5"/>
  <c r="K105" i="5"/>
  <c r="J105" i="5"/>
  <c r="I105" i="5"/>
  <c r="H105" i="5"/>
  <c r="G105" i="5"/>
  <c r="F105" i="5"/>
  <c r="E105" i="5"/>
  <c r="D105" i="5"/>
  <c r="C105" i="5"/>
  <c r="B105" i="5"/>
  <c r="A105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C104" i="5"/>
  <c r="B104" i="5"/>
  <c r="A104" i="5"/>
  <c r="P103" i="5"/>
  <c r="O103" i="5"/>
  <c r="N103" i="5"/>
  <c r="M103" i="5"/>
  <c r="L103" i="5"/>
  <c r="K103" i="5"/>
  <c r="J103" i="5"/>
  <c r="I103" i="5"/>
  <c r="H103" i="5"/>
  <c r="G103" i="5"/>
  <c r="F103" i="5"/>
  <c r="E103" i="5"/>
  <c r="D103" i="5"/>
  <c r="C103" i="5"/>
  <c r="B103" i="5"/>
  <c r="A103" i="5"/>
  <c r="P102" i="5"/>
  <c r="O102" i="5"/>
  <c r="N102" i="5"/>
  <c r="M102" i="5"/>
  <c r="L102" i="5"/>
  <c r="K102" i="5"/>
  <c r="J102" i="5"/>
  <c r="I102" i="5"/>
  <c r="H102" i="5"/>
  <c r="G102" i="5"/>
  <c r="F102" i="5"/>
  <c r="E102" i="5"/>
  <c r="D102" i="5"/>
  <c r="C102" i="5"/>
  <c r="B102" i="5"/>
  <c r="A102" i="5"/>
  <c r="P101" i="5"/>
  <c r="O101" i="5"/>
  <c r="N101" i="5"/>
  <c r="M101" i="5"/>
  <c r="L101" i="5"/>
  <c r="K101" i="5"/>
  <c r="J101" i="5"/>
  <c r="I101" i="5"/>
  <c r="H101" i="5"/>
  <c r="G101" i="5"/>
  <c r="F101" i="5"/>
  <c r="E101" i="5"/>
  <c r="D101" i="5"/>
  <c r="C101" i="5"/>
  <c r="B101" i="5"/>
  <c r="A101" i="5"/>
  <c r="P100" i="5"/>
  <c r="O100" i="5"/>
  <c r="N100" i="5"/>
  <c r="M100" i="5"/>
  <c r="L100" i="5"/>
  <c r="K100" i="5"/>
  <c r="J100" i="5"/>
  <c r="I100" i="5"/>
  <c r="H100" i="5"/>
  <c r="G100" i="5"/>
  <c r="F100" i="5"/>
  <c r="E100" i="5"/>
  <c r="D100" i="5"/>
  <c r="C100" i="5"/>
  <c r="B100" i="5"/>
  <c r="A100" i="5"/>
  <c r="P99" i="5"/>
  <c r="O99" i="5"/>
  <c r="O99" i="11" s="1"/>
  <c r="N99" i="5"/>
  <c r="M99" i="5"/>
  <c r="L99" i="5"/>
  <c r="L99" i="9" s="1"/>
  <c r="K99" i="5"/>
  <c r="J99" i="5"/>
  <c r="I99" i="5"/>
  <c r="H99" i="5"/>
  <c r="G99" i="5"/>
  <c r="F99" i="5"/>
  <c r="E99" i="5"/>
  <c r="D99" i="5"/>
  <c r="C99" i="5"/>
  <c r="B99" i="5"/>
  <c r="A99" i="5"/>
  <c r="P98" i="5"/>
  <c r="O98" i="5"/>
  <c r="N98" i="5"/>
  <c r="M98" i="5"/>
  <c r="L98" i="5"/>
  <c r="K98" i="5"/>
  <c r="J98" i="5"/>
  <c r="I98" i="5"/>
  <c r="H98" i="5"/>
  <c r="G98" i="5"/>
  <c r="F98" i="5"/>
  <c r="E98" i="5"/>
  <c r="D98" i="5"/>
  <c r="C98" i="5"/>
  <c r="B98" i="5"/>
  <c r="A98" i="5"/>
  <c r="P97" i="5"/>
  <c r="O97" i="5"/>
  <c r="N97" i="5"/>
  <c r="M97" i="5"/>
  <c r="L97" i="5"/>
  <c r="K97" i="5"/>
  <c r="J97" i="5"/>
  <c r="I97" i="5"/>
  <c r="H97" i="5"/>
  <c r="G97" i="5"/>
  <c r="F97" i="5"/>
  <c r="E97" i="5"/>
  <c r="D97" i="5"/>
  <c r="C97" i="5"/>
  <c r="B97" i="5"/>
  <c r="A97" i="5"/>
  <c r="P96" i="5"/>
  <c r="O96" i="5"/>
  <c r="N96" i="5"/>
  <c r="M96" i="5"/>
  <c r="L96" i="5"/>
  <c r="K96" i="5"/>
  <c r="J96" i="5"/>
  <c r="I96" i="5"/>
  <c r="H96" i="5"/>
  <c r="G96" i="5"/>
  <c r="F96" i="5"/>
  <c r="E96" i="5"/>
  <c r="D96" i="5"/>
  <c r="C96" i="5"/>
  <c r="B96" i="5"/>
  <c r="A96" i="5"/>
  <c r="P95" i="5"/>
  <c r="O95" i="5"/>
  <c r="N95" i="5"/>
  <c r="M95" i="5"/>
  <c r="L95" i="5"/>
  <c r="K95" i="5"/>
  <c r="J95" i="5"/>
  <c r="I95" i="5"/>
  <c r="H95" i="5"/>
  <c r="G95" i="5"/>
  <c r="F95" i="5"/>
  <c r="E95" i="5"/>
  <c r="D95" i="5"/>
  <c r="C95" i="5"/>
  <c r="B95" i="5"/>
  <c r="A95" i="5"/>
  <c r="P94" i="5"/>
  <c r="O94" i="5"/>
  <c r="N94" i="5"/>
  <c r="M94" i="5"/>
  <c r="L94" i="5"/>
  <c r="K94" i="5"/>
  <c r="J94" i="5"/>
  <c r="I94" i="5"/>
  <c r="H94" i="5"/>
  <c r="G94" i="5"/>
  <c r="G94" i="9" s="1"/>
  <c r="F94" i="5"/>
  <c r="E94" i="5"/>
  <c r="D94" i="5"/>
  <c r="C94" i="5"/>
  <c r="B94" i="5"/>
  <c r="A94" i="5"/>
  <c r="P93" i="5"/>
  <c r="O93" i="5"/>
  <c r="N93" i="5"/>
  <c r="M93" i="5"/>
  <c r="M93" i="11" s="1"/>
  <c r="L93" i="5"/>
  <c r="K93" i="5"/>
  <c r="J93" i="5"/>
  <c r="I93" i="5"/>
  <c r="H93" i="5"/>
  <c r="G93" i="5"/>
  <c r="F93" i="5"/>
  <c r="E93" i="5"/>
  <c r="D93" i="5"/>
  <c r="C93" i="5"/>
  <c r="B93" i="5"/>
  <c r="A93" i="5"/>
  <c r="P92" i="5"/>
  <c r="O92" i="5"/>
  <c r="N92" i="5"/>
  <c r="M92" i="5"/>
  <c r="L92" i="5"/>
  <c r="K92" i="5"/>
  <c r="J92" i="5"/>
  <c r="I92" i="5"/>
  <c r="H92" i="5"/>
  <c r="G92" i="5"/>
  <c r="F92" i="5"/>
  <c r="E92" i="5"/>
  <c r="D92" i="5"/>
  <c r="C92" i="5"/>
  <c r="B92" i="5"/>
  <c r="A92" i="5"/>
  <c r="P91" i="5"/>
  <c r="O91" i="5"/>
  <c r="N91" i="5"/>
  <c r="M91" i="5"/>
  <c r="L91" i="5"/>
  <c r="K91" i="5"/>
  <c r="J91" i="5"/>
  <c r="I91" i="5"/>
  <c r="H91" i="5"/>
  <c r="G91" i="5"/>
  <c r="F91" i="5"/>
  <c r="E91" i="5"/>
  <c r="E91" i="9" s="1"/>
  <c r="D91" i="5"/>
  <c r="C91" i="5"/>
  <c r="B91" i="5"/>
  <c r="A91" i="5"/>
  <c r="P90" i="5"/>
  <c r="O90" i="5"/>
  <c r="N90" i="5"/>
  <c r="M90" i="5"/>
  <c r="L90" i="5"/>
  <c r="K90" i="5"/>
  <c r="J90" i="5"/>
  <c r="I90" i="5"/>
  <c r="H90" i="5"/>
  <c r="G90" i="5"/>
  <c r="F90" i="5"/>
  <c r="E90" i="5"/>
  <c r="D90" i="5"/>
  <c r="C90" i="5"/>
  <c r="B90" i="5"/>
  <c r="A90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B89" i="5"/>
  <c r="A89" i="5"/>
  <c r="P88" i="5"/>
  <c r="O88" i="5"/>
  <c r="O88" i="9" s="1"/>
  <c r="N88" i="5"/>
  <c r="M88" i="5"/>
  <c r="L88" i="5"/>
  <c r="K88" i="5"/>
  <c r="J88" i="5"/>
  <c r="I88" i="5"/>
  <c r="H88" i="5"/>
  <c r="G88" i="5"/>
  <c r="G88" i="11" s="1"/>
  <c r="F88" i="5"/>
  <c r="E88" i="5"/>
  <c r="D88" i="5"/>
  <c r="C88" i="5"/>
  <c r="B88" i="5"/>
  <c r="A88" i="5"/>
  <c r="P87" i="5"/>
  <c r="O87" i="5"/>
  <c r="N87" i="5"/>
  <c r="M87" i="5"/>
  <c r="L87" i="5"/>
  <c r="K87" i="5"/>
  <c r="J87" i="5"/>
  <c r="I87" i="5"/>
  <c r="H87" i="5"/>
  <c r="G87" i="5"/>
  <c r="F87" i="5"/>
  <c r="E87" i="5"/>
  <c r="D87" i="5"/>
  <c r="C87" i="5"/>
  <c r="B87" i="5"/>
  <c r="A87" i="5"/>
  <c r="P86" i="5"/>
  <c r="O86" i="5"/>
  <c r="N86" i="5"/>
  <c r="M86" i="5"/>
  <c r="L86" i="5"/>
  <c r="K86" i="5"/>
  <c r="J86" i="5"/>
  <c r="I86" i="5"/>
  <c r="H86" i="5"/>
  <c r="G86" i="5"/>
  <c r="F86" i="5"/>
  <c r="E86" i="5"/>
  <c r="D86" i="5"/>
  <c r="C86" i="5"/>
  <c r="B86" i="5"/>
  <c r="A86" i="5"/>
  <c r="P85" i="5"/>
  <c r="O85" i="5"/>
  <c r="N85" i="5"/>
  <c r="M85" i="5"/>
  <c r="L85" i="5"/>
  <c r="K85" i="5"/>
  <c r="J85" i="5"/>
  <c r="I85" i="5"/>
  <c r="H85" i="5"/>
  <c r="G85" i="5"/>
  <c r="F85" i="5"/>
  <c r="E85" i="5"/>
  <c r="D85" i="5"/>
  <c r="C85" i="5"/>
  <c r="B85" i="5"/>
  <c r="A85" i="5"/>
  <c r="P84" i="5"/>
  <c r="O84" i="5"/>
  <c r="N84" i="5"/>
  <c r="M84" i="5"/>
  <c r="L84" i="5"/>
  <c r="K84" i="5"/>
  <c r="J84" i="5"/>
  <c r="I84" i="5"/>
  <c r="H84" i="5"/>
  <c r="G84" i="5"/>
  <c r="F84" i="5"/>
  <c r="E84" i="5"/>
  <c r="D84" i="5"/>
  <c r="C84" i="5"/>
  <c r="B84" i="5"/>
  <c r="A84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A83" i="5"/>
  <c r="P82" i="5"/>
  <c r="O82" i="5"/>
  <c r="N82" i="5"/>
  <c r="M82" i="5"/>
  <c r="L82" i="5"/>
  <c r="K82" i="5"/>
  <c r="J82" i="5"/>
  <c r="I82" i="5"/>
  <c r="H82" i="5"/>
  <c r="G82" i="5"/>
  <c r="F82" i="5"/>
  <c r="E82" i="5"/>
  <c r="D82" i="5"/>
  <c r="C82" i="5"/>
  <c r="B82" i="5"/>
  <c r="A82" i="5"/>
  <c r="P81" i="5"/>
  <c r="O81" i="5"/>
  <c r="N81" i="5"/>
  <c r="M81" i="5"/>
  <c r="L81" i="5"/>
  <c r="K81" i="5"/>
  <c r="J81" i="5"/>
  <c r="I81" i="5"/>
  <c r="H81" i="5"/>
  <c r="G81" i="5"/>
  <c r="F81" i="5"/>
  <c r="E81" i="5"/>
  <c r="D81" i="5"/>
  <c r="C81" i="5"/>
  <c r="B81" i="5"/>
  <c r="A81" i="5"/>
  <c r="P80" i="5"/>
  <c r="O80" i="5"/>
  <c r="N80" i="5"/>
  <c r="M80" i="5"/>
  <c r="L80" i="5"/>
  <c r="L80" i="9" s="1"/>
  <c r="K80" i="5"/>
  <c r="J80" i="5"/>
  <c r="I80" i="5"/>
  <c r="H80" i="5"/>
  <c r="G80" i="5"/>
  <c r="F80" i="5"/>
  <c r="E80" i="5"/>
  <c r="D80" i="5"/>
  <c r="C80" i="5"/>
  <c r="B80" i="5"/>
  <c r="A80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C79" i="5"/>
  <c r="B79" i="5"/>
  <c r="A79" i="5"/>
  <c r="P78" i="5"/>
  <c r="O78" i="5"/>
  <c r="N78" i="5"/>
  <c r="M78" i="5"/>
  <c r="L78" i="5"/>
  <c r="K78" i="5"/>
  <c r="J78" i="5"/>
  <c r="I78" i="5"/>
  <c r="H78" i="5"/>
  <c r="G78" i="5"/>
  <c r="F78" i="5"/>
  <c r="E78" i="5"/>
  <c r="D78" i="5"/>
  <c r="C78" i="5"/>
  <c r="B78" i="5"/>
  <c r="A78" i="5"/>
  <c r="P77" i="5"/>
  <c r="O77" i="5"/>
  <c r="N77" i="5"/>
  <c r="M77" i="5"/>
  <c r="L77" i="5"/>
  <c r="K77" i="5"/>
  <c r="J77" i="5"/>
  <c r="I77" i="5"/>
  <c r="H77" i="5"/>
  <c r="G77" i="5"/>
  <c r="G77" i="9" s="1"/>
  <c r="F77" i="5"/>
  <c r="E77" i="5"/>
  <c r="D77" i="5"/>
  <c r="C77" i="5"/>
  <c r="B77" i="5"/>
  <c r="A77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A76" i="5"/>
  <c r="P75" i="5"/>
  <c r="O75" i="5"/>
  <c r="N75" i="5"/>
  <c r="M75" i="5"/>
  <c r="L75" i="5"/>
  <c r="K75" i="5"/>
  <c r="J75" i="5"/>
  <c r="I75" i="5"/>
  <c r="H75" i="5"/>
  <c r="G75" i="5"/>
  <c r="F75" i="5"/>
  <c r="E75" i="5"/>
  <c r="D75" i="5"/>
  <c r="C75" i="5"/>
  <c r="B75" i="5"/>
  <c r="A75" i="5"/>
  <c r="P74" i="5"/>
  <c r="O74" i="5"/>
  <c r="N74" i="5"/>
  <c r="M74" i="5"/>
  <c r="L74" i="5"/>
  <c r="L74" i="9" s="1"/>
  <c r="K74" i="5"/>
  <c r="J74" i="5"/>
  <c r="I74" i="5"/>
  <c r="H74" i="5"/>
  <c r="G74" i="5"/>
  <c r="F74" i="5"/>
  <c r="E74" i="5"/>
  <c r="D74" i="5"/>
  <c r="C74" i="5"/>
  <c r="B74" i="5"/>
  <c r="A74" i="5"/>
  <c r="P73" i="5"/>
  <c r="O73" i="5"/>
  <c r="N73" i="5"/>
  <c r="M73" i="5"/>
  <c r="L73" i="5"/>
  <c r="K73" i="5"/>
  <c r="J73" i="5"/>
  <c r="I73" i="5"/>
  <c r="H73" i="5"/>
  <c r="G73" i="5"/>
  <c r="F73" i="5"/>
  <c r="E73" i="5"/>
  <c r="D73" i="5"/>
  <c r="C73" i="5"/>
  <c r="B73" i="5"/>
  <c r="A73" i="5"/>
  <c r="P72" i="5"/>
  <c r="O72" i="5"/>
  <c r="N72" i="5"/>
  <c r="M72" i="5"/>
  <c r="L72" i="5"/>
  <c r="K72" i="5"/>
  <c r="J72" i="5"/>
  <c r="I72" i="5"/>
  <c r="H72" i="5"/>
  <c r="G72" i="5"/>
  <c r="F72" i="5"/>
  <c r="E72" i="5"/>
  <c r="D72" i="5"/>
  <c r="C72" i="5"/>
  <c r="C72" i="9" s="1"/>
  <c r="B72" i="5"/>
  <c r="A72" i="5"/>
  <c r="P71" i="5"/>
  <c r="O71" i="5"/>
  <c r="N71" i="5"/>
  <c r="M71" i="5"/>
  <c r="L71" i="5"/>
  <c r="K71" i="5"/>
  <c r="J71" i="5"/>
  <c r="I71" i="5"/>
  <c r="H71" i="5"/>
  <c r="G71" i="5"/>
  <c r="F71" i="5"/>
  <c r="E71" i="5"/>
  <c r="D71" i="5"/>
  <c r="C71" i="5"/>
  <c r="B71" i="5"/>
  <c r="A71" i="5"/>
  <c r="P70" i="5"/>
  <c r="O70" i="5"/>
  <c r="N70" i="5"/>
  <c r="M70" i="5"/>
  <c r="L70" i="5"/>
  <c r="K70" i="5"/>
  <c r="J70" i="5"/>
  <c r="I70" i="5"/>
  <c r="H70" i="5"/>
  <c r="G70" i="5"/>
  <c r="F70" i="5"/>
  <c r="E70" i="5"/>
  <c r="D70" i="5"/>
  <c r="C70" i="5"/>
  <c r="B70" i="5"/>
  <c r="A70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C69" i="9" s="1"/>
  <c r="B69" i="5"/>
  <c r="A69" i="5"/>
  <c r="P68" i="5"/>
  <c r="O68" i="5"/>
  <c r="N68" i="5"/>
  <c r="M68" i="5"/>
  <c r="L68" i="5"/>
  <c r="K68" i="5"/>
  <c r="J68" i="5"/>
  <c r="I68" i="5"/>
  <c r="H68" i="5"/>
  <c r="G68" i="5"/>
  <c r="F68" i="5"/>
  <c r="E68" i="5"/>
  <c r="D68" i="5"/>
  <c r="C68" i="5"/>
  <c r="B68" i="5"/>
  <c r="A68" i="5"/>
  <c r="P67" i="5"/>
  <c r="O67" i="5"/>
  <c r="N67" i="5"/>
  <c r="M67" i="5"/>
  <c r="L67" i="5"/>
  <c r="K67" i="5"/>
  <c r="J67" i="5"/>
  <c r="I67" i="5"/>
  <c r="H67" i="5"/>
  <c r="G67" i="5"/>
  <c r="F67" i="5"/>
  <c r="E67" i="5"/>
  <c r="D67" i="5"/>
  <c r="C67" i="5"/>
  <c r="B67" i="5"/>
  <c r="A67" i="5"/>
  <c r="P66" i="5"/>
  <c r="O66" i="5"/>
  <c r="N66" i="5"/>
  <c r="M66" i="5"/>
  <c r="L66" i="5"/>
  <c r="K66" i="5"/>
  <c r="J66" i="5"/>
  <c r="I66" i="5"/>
  <c r="H66" i="5"/>
  <c r="G66" i="5"/>
  <c r="F66" i="5"/>
  <c r="E66" i="5"/>
  <c r="D66" i="5"/>
  <c r="C66" i="5"/>
  <c r="B66" i="5"/>
  <c r="A66" i="5"/>
  <c r="P65" i="5"/>
  <c r="O65" i="5"/>
  <c r="N65" i="5"/>
  <c r="M65" i="5"/>
  <c r="L65" i="5"/>
  <c r="K65" i="5"/>
  <c r="J65" i="5"/>
  <c r="I65" i="5"/>
  <c r="H65" i="5"/>
  <c r="G65" i="5"/>
  <c r="F65" i="5"/>
  <c r="E65" i="5"/>
  <c r="D65" i="5"/>
  <c r="C65" i="5"/>
  <c r="B65" i="5"/>
  <c r="A65" i="5"/>
  <c r="P64" i="5"/>
  <c r="O64" i="5"/>
  <c r="N64" i="5"/>
  <c r="M64" i="5"/>
  <c r="L64" i="5"/>
  <c r="K64" i="5"/>
  <c r="J64" i="5"/>
  <c r="I64" i="5"/>
  <c r="H64" i="5"/>
  <c r="H64" i="9" s="1"/>
  <c r="G64" i="5"/>
  <c r="F64" i="5"/>
  <c r="E64" i="5"/>
  <c r="D64" i="5"/>
  <c r="C64" i="5"/>
  <c r="B64" i="5"/>
  <c r="A64" i="5"/>
  <c r="P63" i="5"/>
  <c r="O63" i="5"/>
  <c r="N63" i="5"/>
  <c r="M63" i="5"/>
  <c r="L63" i="5"/>
  <c r="K63" i="5"/>
  <c r="J63" i="5"/>
  <c r="I63" i="5"/>
  <c r="H63" i="5"/>
  <c r="G63" i="5"/>
  <c r="F63" i="5"/>
  <c r="E63" i="5"/>
  <c r="D63" i="5"/>
  <c r="C63" i="5"/>
  <c r="B63" i="5"/>
  <c r="A63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A62" i="5"/>
  <c r="P61" i="5"/>
  <c r="O61" i="5"/>
  <c r="N61" i="5"/>
  <c r="M61" i="5"/>
  <c r="L61" i="5"/>
  <c r="K61" i="5"/>
  <c r="J61" i="5"/>
  <c r="I61" i="5"/>
  <c r="H61" i="5"/>
  <c r="G61" i="5"/>
  <c r="F61" i="5"/>
  <c r="E61" i="5"/>
  <c r="D61" i="5"/>
  <c r="C61" i="5"/>
  <c r="B61" i="5"/>
  <c r="A61" i="5"/>
  <c r="P60" i="5"/>
  <c r="O60" i="5"/>
  <c r="N60" i="5"/>
  <c r="M60" i="5"/>
  <c r="L60" i="5"/>
  <c r="K60" i="5"/>
  <c r="J60" i="5"/>
  <c r="I60" i="5"/>
  <c r="H60" i="5"/>
  <c r="G60" i="5"/>
  <c r="F60" i="5"/>
  <c r="E60" i="5"/>
  <c r="D60" i="5"/>
  <c r="C60" i="5"/>
  <c r="B60" i="5"/>
  <c r="A60" i="5"/>
  <c r="P59" i="5"/>
  <c r="O59" i="5"/>
  <c r="N59" i="5"/>
  <c r="M59" i="5"/>
  <c r="L59" i="5"/>
  <c r="K59" i="5"/>
  <c r="J59" i="5"/>
  <c r="I59" i="5"/>
  <c r="H59" i="5"/>
  <c r="G59" i="5"/>
  <c r="F59" i="5"/>
  <c r="E59" i="5"/>
  <c r="D59" i="5"/>
  <c r="C59" i="5"/>
  <c r="B59" i="5"/>
  <c r="A59" i="5"/>
  <c r="P58" i="5"/>
  <c r="O58" i="5"/>
  <c r="N58" i="5"/>
  <c r="M58" i="5"/>
  <c r="L58" i="5"/>
  <c r="K58" i="5"/>
  <c r="J58" i="5"/>
  <c r="I58" i="5"/>
  <c r="H58" i="5"/>
  <c r="G58" i="5"/>
  <c r="F58" i="5"/>
  <c r="E58" i="5"/>
  <c r="D58" i="5"/>
  <c r="C58" i="5"/>
  <c r="B58" i="5"/>
  <c r="A58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A57" i="5"/>
  <c r="P56" i="5"/>
  <c r="O56" i="5"/>
  <c r="N56" i="5"/>
  <c r="M56" i="5"/>
  <c r="L56" i="5"/>
  <c r="K56" i="5"/>
  <c r="J56" i="5"/>
  <c r="I56" i="5"/>
  <c r="H56" i="5"/>
  <c r="G56" i="5"/>
  <c r="F56" i="5"/>
  <c r="E56" i="5"/>
  <c r="D56" i="5"/>
  <c r="C56" i="5"/>
  <c r="B56" i="5"/>
  <c r="A56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A55" i="5"/>
  <c r="P54" i="5"/>
  <c r="O54" i="5"/>
  <c r="O54" i="9" s="1"/>
  <c r="N54" i="5"/>
  <c r="M54" i="5"/>
  <c r="L54" i="5"/>
  <c r="K54" i="5"/>
  <c r="J54" i="5"/>
  <c r="I54" i="5"/>
  <c r="H54" i="5"/>
  <c r="G54" i="5"/>
  <c r="F54" i="5"/>
  <c r="E54" i="5"/>
  <c r="D54" i="5"/>
  <c r="C54" i="5"/>
  <c r="B54" i="5"/>
  <c r="A54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C53" i="5"/>
  <c r="B53" i="5"/>
  <c r="A53" i="5"/>
  <c r="P52" i="5"/>
  <c r="O52" i="5"/>
  <c r="N52" i="5"/>
  <c r="M52" i="5"/>
  <c r="L52" i="5"/>
  <c r="K52" i="5"/>
  <c r="J52" i="5"/>
  <c r="I52" i="5"/>
  <c r="H52" i="5"/>
  <c r="G52" i="5"/>
  <c r="F52" i="5"/>
  <c r="E52" i="5"/>
  <c r="D52" i="5"/>
  <c r="C52" i="5"/>
  <c r="B52" i="5"/>
  <c r="A52" i="5"/>
  <c r="P51" i="5"/>
  <c r="O51" i="5"/>
  <c r="N51" i="5"/>
  <c r="M51" i="5"/>
  <c r="L51" i="5"/>
  <c r="K51" i="5"/>
  <c r="J51" i="5"/>
  <c r="I51" i="5"/>
  <c r="H51" i="5"/>
  <c r="G51" i="5"/>
  <c r="F51" i="5"/>
  <c r="E51" i="5"/>
  <c r="D51" i="5"/>
  <c r="C51" i="5"/>
  <c r="B51" i="5"/>
  <c r="A51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A50" i="5"/>
  <c r="P49" i="5"/>
  <c r="O49" i="5"/>
  <c r="N49" i="5"/>
  <c r="M49" i="5"/>
  <c r="L49" i="5"/>
  <c r="K49" i="5"/>
  <c r="J49" i="5"/>
  <c r="I49" i="5"/>
  <c r="H49" i="5"/>
  <c r="G49" i="5"/>
  <c r="F49" i="5"/>
  <c r="E49" i="5"/>
  <c r="D49" i="5"/>
  <c r="C49" i="5"/>
  <c r="B49" i="5"/>
  <c r="A49" i="5"/>
  <c r="P48" i="5"/>
  <c r="O48" i="5"/>
  <c r="N48" i="5"/>
  <c r="M48" i="5"/>
  <c r="L48" i="5"/>
  <c r="K48" i="5"/>
  <c r="J48" i="5"/>
  <c r="I48" i="5"/>
  <c r="H48" i="5"/>
  <c r="G48" i="5"/>
  <c r="F48" i="5"/>
  <c r="E48" i="5"/>
  <c r="D48" i="5"/>
  <c r="C48" i="5"/>
  <c r="B48" i="5"/>
  <c r="A48" i="5"/>
  <c r="P47" i="5"/>
  <c r="O47" i="5"/>
  <c r="N47" i="5"/>
  <c r="M47" i="5"/>
  <c r="L47" i="5"/>
  <c r="K47" i="5"/>
  <c r="J47" i="5"/>
  <c r="I47" i="5"/>
  <c r="H47" i="5"/>
  <c r="G47" i="5"/>
  <c r="F47" i="5"/>
  <c r="E47" i="5"/>
  <c r="D47" i="5"/>
  <c r="C47" i="5"/>
  <c r="B47" i="5"/>
  <c r="A47" i="5"/>
  <c r="P46" i="5"/>
  <c r="O46" i="5"/>
  <c r="N46" i="5"/>
  <c r="M46" i="5"/>
  <c r="L46" i="5"/>
  <c r="K46" i="5"/>
  <c r="J46" i="5"/>
  <c r="I46" i="5"/>
  <c r="H46" i="5"/>
  <c r="G46" i="5"/>
  <c r="F46" i="5"/>
  <c r="E46" i="5"/>
  <c r="D46" i="5"/>
  <c r="C46" i="5"/>
  <c r="B46" i="5"/>
  <c r="A46" i="5"/>
  <c r="P45" i="5"/>
  <c r="O45" i="5"/>
  <c r="N45" i="5"/>
  <c r="M45" i="5"/>
  <c r="L45" i="5"/>
  <c r="K45" i="5"/>
  <c r="J45" i="5"/>
  <c r="I45" i="5"/>
  <c r="H45" i="5"/>
  <c r="G45" i="5"/>
  <c r="F45" i="5"/>
  <c r="E45" i="5"/>
  <c r="D45" i="5"/>
  <c r="C45" i="5"/>
  <c r="B45" i="5"/>
  <c r="A45" i="5"/>
  <c r="P44" i="5"/>
  <c r="O44" i="5"/>
  <c r="N44" i="5"/>
  <c r="M44" i="5"/>
  <c r="L44" i="5"/>
  <c r="K44" i="5"/>
  <c r="K44" i="9" s="1"/>
  <c r="J44" i="5"/>
  <c r="I44" i="5"/>
  <c r="H44" i="5"/>
  <c r="G44" i="5"/>
  <c r="F44" i="5"/>
  <c r="E44" i="5"/>
  <c r="D44" i="5"/>
  <c r="C44" i="5"/>
  <c r="B44" i="5"/>
  <c r="A44" i="5"/>
  <c r="P43" i="5"/>
  <c r="O43" i="5"/>
  <c r="N43" i="5"/>
  <c r="M43" i="5"/>
  <c r="L43" i="5"/>
  <c r="K43" i="5"/>
  <c r="J43" i="5"/>
  <c r="I43" i="5"/>
  <c r="H43" i="5"/>
  <c r="G43" i="5"/>
  <c r="F43" i="5"/>
  <c r="E43" i="5"/>
  <c r="D43" i="5"/>
  <c r="C43" i="5"/>
  <c r="B43" i="5"/>
  <c r="A43" i="5"/>
  <c r="P42" i="5"/>
  <c r="O42" i="5"/>
  <c r="N42" i="5"/>
  <c r="M42" i="5"/>
  <c r="L42" i="5"/>
  <c r="K42" i="5"/>
  <c r="J42" i="5"/>
  <c r="I42" i="5"/>
  <c r="H42" i="5"/>
  <c r="G42" i="5"/>
  <c r="G42" i="9" s="1"/>
  <c r="F42" i="5"/>
  <c r="E42" i="5"/>
  <c r="D42" i="5"/>
  <c r="C42" i="5"/>
  <c r="B42" i="5"/>
  <c r="A42" i="5"/>
  <c r="P41" i="5"/>
  <c r="O41" i="5"/>
  <c r="N41" i="5"/>
  <c r="M41" i="5"/>
  <c r="L41" i="5"/>
  <c r="K41" i="5"/>
  <c r="J41" i="5"/>
  <c r="I41" i="5"/>
  <c r="H41" i="5"/>
  <c r="G41" i="5"/>
  <c r="F41" i="5"/>
  <c r="E41" i="5"/>
  <c r="D41" i="5"/>
  <c r="C41" i="5"/>
  <c r="B41" i="5"/>
  <c r="A41" i="5"/>
  <c r="P40" i="5"/>
  <c r="O40" i="5"/>
  <c r="N40" i="5"/>
  <c r="M40" i="5"/>
  <c r="L40" i="5"/>
  <c r="K40" i="5"/>
  <c r="J40" i="5"/>
  <c r="I40" i="5"/>
  <c r="H40" i="5"/>
  <c r="G40" i="5"/>
  <c r="F40" i="5"/>
  <c r="E40" i="5"/>
  <c r="D40" i="5"/>
  <c r="C40" i="5"/>
  <c r="B40" i="5"/>
  <c r="A40" i="5"/>
  <c r="P39" i="5"/>
  <c r="P39" i="9" s="1"/>
  <c r="O39" i="5"/>
  <c r="N39" i="5"/>
  <c r="M39" i="5"/>
  <c r="L39" i="5"/>
  <c r="K39" i="5"/>
  <c r="J39" i="5"/>
  <c r="I39" i="5"/>
  <c r="H39" i="5"/>
  <c r="G39" i="5"/>
  <c r="F39" i="5"/>
  <c r="E39" i="5"/>
  <c r="D39" i="5"/>
  <c r="C39" i="5"/>
  <c r="B39" i="5"/>
  <c r="A39" i="5"/>
  <c r="P38" i="5"/>
  <c r="O38" i="5"/>
  <c r="N38" i="5"/>
  <c r="M38" i="5"/>
  <c r="L38" i="5"/>
  <c r="K38" i="5"/>
  <c r="J38" i="5"/>
  <c r="I38" i="5"/>
  <c r="H38" i="5"/>
  <c r="G38" i="5"/>
  <c r="F38" i="5"/>
  <c r="E38" i="5"/>
  <c r="D38" i="5"/>
  <c r="C38" i="5"/>
  <c r="B38" i="5"/>
  <c r="A38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C37" i="9" s="1"/>
  <c r="B37" i="5"/>
  <c r="A37" i="5"/>
  <c r="P36" i="5"/>
  <c r="O36" i="5"/>
  <c r="N36" i="5"/>
  <c r="M36" i="5"/>
  <c r="L36" i="5"/>
  <c r="K36" i="5"/>
  <c r="J36" i="5"/>
  <c r="I36" i="5"/>
  <c r="H36" i="5"/>
  <c r="G36" i="5"/>
  <c r="F36" i="5"/>
  <c r="E36" i="5"/>
  <c r="D36" i="5"/>
  <c r="C36" i="5"/>
  <c r="B36" i="5"/>
  <c r="A36" i="5"/>
  <c r="P35" i="5"/>
  <c r="O35" i="5"/>
  <c r="N35" i="5"/>
  <c r="M35" i="5"/>
  <c r="L35" i="5"/>
  <c r="K35" i="5"/>
  <c r="J35" i="5"/>
  <c r="I35" i="5"/>
  <c r="H35" i="5"/>
  <c r="G35" i="5"/>
  <c r="F35" i="5"/>
  <c r="E35" i="5"/>
  <c r="D35" i="5"/>
  <c r="C35" i="5"/>
  <c r="B35" i="5"/>
  <c r="A35" i="5"/>
  <c r="P34" i="5"/>
  <c r="O34" i="5"/>
  <c r="N34" i="5"/>
  <c r="M34" i="5"/>
  <c r="L34" i="5"/>
  <c r="K34" i="5"/>
  <c r="J34" i="5"/>
  <c r="I34" i="5"/>
  <c r="H34" i="5"/>
  <c r="G34" i="5"/>
  <c r="F34" i="5"/>
  <c r="E34" i="5"/>
  <c r="D34" i="5"/>
  <c r="C34" i="5"/>
  <c r="B34" i="5"/>
  <c r="A34" i="5"/>
  <c r="P33" i="5"/>
  <c r="O33" i="5"/>
  <c r="N33" i="5"/>
  <c r="M33" i="5"/>
  <c r="L33" i="5"/>
  <c r="K33" i="5"/>
  <c r="J33" i="5"/>
  <c r="I33" i="5"/>
  <c r="H33" i="5"/>
  <c r="G33" i="5"/>
  <c r="F33" i="5"/>
  <c r="E33" i="5"/>
  <c r="D33" i="5"/>
  <c r="C33" i="5"/>
  <c r="B33" i="5"/>
  <c r="A33" i="5"/>
  <c r="P32" i="5"/>
  <c r="O32" i="5"/>
  <c r="N32" i="5"/>
  <c r="M32" i="5"/>
  <c r="L32" i="5"/>
  <c r="K32" i="5"/>
  <c r="J32" i="5"/>
  <c r="I32" i="5"/>
  <c r="H32" i="5"/>
  <c r="H32" i="9" s="1"/>
  <c r="G32" i="5"/>
  <c r="F32" i="5"/>
  <c r="E32" i="5"/>
  <c r="D32" i="5"/>
  <c r="C32" i="5"/>
  <c r="B32" i="5"/>
  <c r="A32" i="5"/>
  <c r="P31" i="5"/>
  <c r="O31" i="5"/>
  <c r="N31" i="5"/>
  <c r="M31" i="5"/>
  <c r="L31" i="5"/>
  <c r="K31" i="5"/>
  <c r="J31" i="5"/>
  <c r="I31" i="5"/>
  <c r="H31" i="5"/>
  <c r="G31" i="5"/>
  <c r="F31" i="5"/>
  <c r="E31" i="5"/>
  <c r="D31" i="5"/>
  <c r="C31" i="5"/>
  <c r="B31" i="5"/>
  <c r="A31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30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29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28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27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26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25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24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23" i="5"/>
  <c r="P22" i="5"/>
  <c r="O22" i="5"/>
  <c r="O22" i="9" s="1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22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21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20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19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18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17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16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15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14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13" i="5"/>
  <c r="P12" i="5"/>
  <c r="O12" i="5"/>
  <c r="N12" i="5"/>
  <c r="M12" i="5"/>
  <c r="L12" i="5"/>
  <c r="K12" i="5"/>
  <c r="K12" i="9" s="1"/>
  <c r="J12" i="5"/>
  <c r="I12" i="5"/>
  <c r="H12" i="5"/>
  <c r="G12" i="5"/>
  <c r="F12" i="5"/>
  <c r="E12" i="5"/>
  <c r="D12" i="5"/>
  <c r="C12" i="5"/>
  <c r="B12" i="5"/>
  <c r="A12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11" i="5"/>
  <c r="P10" i="5"/>
  <c r="O10" i="5"/>
  <c r="N10" i="5"/>
  <c r="M10" i="5"/>
  <c r="L10" i="5"/>
  <c r="K10" i="5"/>
  <c r="J10" i="5"/>
  <c r="I10" i="5"/>
  <c r="H10" i="5"/>
  <c r="G10" i="5"/>
  <c r="G10" i="9" s="1"/>
  <c r="F10" i="5"/>
  <c r="E10" i="5"/>
  <c r="D10" i="5"/>
  <c r="C10" i="5"/>
  <c r="B10" i="5"/>
  <c r="A10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9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8" i="5"/>
  <c r="P7" i="5"/>
  <c r="P7" i="9" s="1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7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6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C5" i="9" s="1"/>
  <c r="B5" i="5"/>
  <c r="A5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4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3" i="5"/>
  <c r="K2000" i="4"/>
  <c r="F2000" i="4"/>
  <c r="A2000" i="4"/>
  <c r="K1999" i="4"/>
  <c r="F1999" i="4"/>
  <c r="A1999" i="4"/>
  <c r="K1998" i="4"/>
  <c r="F1998" i="4"/>
  <c r="A1998" i="4"/>
  <c r="K1997" i="4"/>
  <c r="F1997" i="4"/>
  <c r="A1997" i="4"/>
  <c r="K1996" i="4"/>
  <c r="F1996" i="4"/>
  <c r="A1996" i="4"/>
  <c r="K1995" i="4"/>
  <c r="F1995" i="4"/>
  <c r="A1995" i="4"/>
  <c r="K1994" i="4"/>
  <c r="F1994" i="4"/>
  <c r="A1994" i="4"/>
  <c r="K1993" i="4"/>
  <c r="F1993" i="4"/>
  <c r="A1993" i="4"/>
  <c r="K1992" i="4"/>
  <c r="F1992" i="4"/>
  <c r="A1992" i="4"/>
  <c r="K1991" i="4"/>
  <c r="F1991" i="4"/>
  <c r="A1991" i="4"/>
  <c r="K1990" i="4"/>
  <c r="F1990" i="4"/>
  <c r="A1990" i="4"/>
  <c r="K1989" i="4"/>
  <c r="F1989" i="4"/>
  <c r="A1989" i="4"/>
  <c r="K1988" i="4"/>
  <c r="F1988" i="4"/>
  <c r="A1988" i="4"/>
  <c r="K1987" i="4"/>
  <c r="F1987" i="4"/>
  <c r="A1987" i="4"/>
  <c r="K1986" i="4"/>
  <c r="F1986" i="4"/>
  <c r="A1986" i="4"/>
  <c r="K1985" i="4"/>
  <c r="F1985" i="4"/>
  <c r="A1985" i="4"/>
  <c r="K1984" i="4"/>
  <c r="F1984" i="4"/>
  <c r="A1984" i="4"/>
  <c r="K1983" i="4"/>
  <c r="F1983" i="4"/>
  <c r="A1983" i="4"/>
  <c r="K1982" i="4"/>
  <c r="F1982" i="4"/>
  <c r="A1982" i="4"/>
  <c r="K1981" i="4"/>
  <c r="F1981" i="4"/>
  <c r="A1981" i="4"/>
  <c r="K1980" i="4"/>
  <c r="F1980" i="4"/>
  <c r="A1980" i="4"/>
  <c r="K1979" i="4"/>
  <c r="F1979" i="4"/>
  <c r="A1979" i="4"/>
  <c r="K1978" i="4"/>
  <c r="F1978" i="4"/>
  <c r="A1978" i="4"/>
  <c r="K1977" i="4"/>
  <c r="F1977" i="4"/>
  <c r="A1977" i="4"/>
  <c r="K1976" i="4"/>
  <c r="F1976" i="4"/>
  <c r="A1976" i="4"/>
  <c r="K1975" i="4"/>
  <c r="F1975" i="4"/>
  <c r="A1975" i="4"/>
  <c r="K1974" i="4"/>
  <c r="F1974" i="4"/>
  <c r="A1974" i="4"/>
  <c r="K1973" i="4"/>
  <c r="F1973" i="4"/>
  <c r="A1973" i="4"/>
  <c r="K1972" i="4"/>
  <c r="F1972" i="4"/>
  <c r="A1972" i="4"/>
  <c r="K1971" i="4"/>
  <c r="F1971" i="4"/>
  <c r="A1971" i="4"/>
  <c r="K1970" i="4"/>
  <c r="F1970" i="4"/>
  <c r="A1970" i="4"/>
  <c r="K1969" i="4"/>
  <c r="F1969" i="4"/>
  <c r="A1969" i="4"/>
  <c r="K1968" i="4"/>
  <c r="F1968" i="4"/>
  <c r="A1968" i="4"/>
  <c r="K1967" i="4"/>
  <c r="F1967" i="4"/>
  <c r="A1967" i="4"/>
  <c r="K1966" i="4"/>
  <c r="F1966" i="4"/>
  <c r="A1966" i="4"/>
  <c r="K1965" i="4"/>
  <c r="F1965" i="4"/>
  <c r="A1965" i="4"/>
  <c r="K1964" i="4"/>
  <c r="F1964" i="4"/>
  <c r="A1964" i="4"/>
  <c r="K1963" i="4"/>
  <c r="F1963" i="4"/>
  <c r="A1963" i="4"/>
  <c r="K1962" i="4"/>
  <c r="F1962" i="4"/>
  <c r="A1962" i="4"/>
  <c r="K1961" i="4"/>
  <c r="F1961" i="4"/>
  <c r="A1961" i="4"/>
  <c r="K1960" i="4"/>
  <c r="F1960" i="4"/>
  <c r="A1960" i="4"/>
  <c r="K1959" i="4"/>
  <c r="F1959" i="4"/>
  <c r="A1959" i="4"/>
  <c r="K1958" i="4"/>
  <c r="F1958" i="4"/>
  <c r="A1958" i="4"/>
  <c r="K1957" i="4"/>
  <c r="F1957" i="4"/>
  <c r="A1957" i="4"/>
  <c r="K1956" i="4"/>
  <c r="F1956" i="4"/>
  <c r="A1956" i="4"/>
  <c r="K1955" i="4"/>
  <c r="F1955" i="4"/>
  <c r="A1955" i="4"/>
  <c r="K1954" i="4"/>
  <c r="F1954" i="4"/>
  <c r="A1954" i="4"/>
  <c r="K1953" i="4"/>
  <c r="F1953" i="4"/>
  <c r="A1953" i="4"/>
  <c r="K1952" i="4"/>
  <c r="F1952" i="4"/>
  <c r="A1952" i="4"/>
  <c r="K1951" i="4"/>
  <c r="F1951" i="4"/>
  <c r="A1951" i="4"/>
  <c r="K1950" i="4"/>
  <c r="F1950" i="4"/>
  <c r="A1950" i="4"/>
  <c r="K1949" i="4"/>
  <c r="F1949" i="4"/>
  <c r="A1949" i="4"/>
  <c r="K1948" i="4"/>
  <c r="F1948" i="4"/>
  <c r="A1948" i="4"/>
  <c r="K1947" i="4"/>
  <c r="F1947" i="4"/>
  <c r="A1947" i="4"/>
  <c r="K1946" i="4"/>
  <c r="F1946" i="4"/>
  <c r="A1946" i="4"/>
  <c r="K1945" i="4"/>
  <c r="F1945" i="4"/>
  <c r="A1945" i="4"/>
  <c r="K1944" i="4"/>
  <c r="F1944" i="4"/>
  <c r="A1944" i="4"/>
  <c r="K1943" i="4"/>
  <c r="F1943" i="4"/>
  <c r="A1943" i="4"/>
  <c r="K1942" i="4"/>
  <c r="F1942" i="4"/>
  <c r="A1942" i="4"/>
  <c r="K1941" i="4"/>
  <c r="F1941" i="4"/>
  <c r="A1941" i="4"/>
  <c r="K1940" i="4"/>
  <c r="F1940" i="4"/>
  <c r="A1940" i="4"/>
  <c r="K1939" i="4"/>
  <c r="F1939" i="4"/>
  <c r="A1939" i="4"/>
  <c r="K1938" i="4"/>
  <c r="F1938" i="4"/>
  <c r="A1938" i="4"/>
  <c r="K1937" i="4"/>
  <c r="F1937" i="4"/>
  <c r="A1937" i="4"/>
  <c r="K1936" i="4"/>
  <c r="F1936" i="4"/>
  <c r="A1936" i="4"/>
  <c r="K1935" i="4"/>
  <c r="F1935" i="4"/>
  <c r="A1935" i="4"/>
  <c r="K1934" i="4"/>
  <c r="F1934" i="4"/>
  <c r="A1934" i="4"/>
  <c r="K1933" i="4"/>
  <c r="F1933" i="4"/>
  <c r="A1933" i="4"/>
  <c r="K1932" i="4"/>
  <c r="F1932" i="4"/>
  <c r="A1932" i="4"/>
  <c r="K1931" i="4"/>
  <c r="F1931" i="4"/>
  <c r="A1931" i="4"/>
  <c r="K1930" i="4"/>
  <c r="F1930" i="4"/>
  <c r="A1930" i="4"/>
  <c r="K1929" i="4"/>
  <c r="F1929" i="4"/>
  <c r="A1929" i="4"/>
  <c r="K1928" i="4"/>
  <c r="F1928" i="4"/>
  <c r="A1928" i="4"/>
  <c r="K1927" i="4"/>
  <c r="F1927" i="4"/>
  <c r="A1927" i="4"/>
  <c r="K1926" i="4"/>
  <c r="F1926" i="4"/>
  <c r="A1926" i="4"/>
  <c r="K1925" i="4"/>
  <c r="F1925" i="4"/>
  <c r="A1925" i="4"/>
  <c r="K1924" i="4"/>
  <c r="F1924" i="4"/>
  <c r="A1924" i="4"/>
  <c r="K1923" i="4"/>
  <c r="F1923" i="4"/>
  <c r="A1923" i="4"/>
  <c r="K1922" i="4"/>
  <c r="F1922" i="4"/>
  <c r="A1922" i="4"/>
  <c r="K1921" i="4"/>
  <c r="F1921" i="4"/>
  <c r="A1921" i="4"/>
  <c r="K1920" i="4"/>
  <c r="F1920" i="4"/>
  <c r="A1920" i="4"/>
  <c r="K1919" i="4"/>
  <c r="F1919" i="4"/>
  <c r="A1919" i="4"/>
  <c r="K1918" i="4"/>
  <c r="F1918" i="4"/>
  <c r="A1918" i="4"/>
  <c r="K1917" i="4"/>
  <c r="F1917" i="4"/>
  <c r="A1917" i="4"/>
  <c r="K1916" i="4"/>
  <c r="F1916" i="4"/>
  <c r="A1916" i="4"/>
  <c r="K1915" i="4"/>
  <c r="F1915" i="4"/>
  <c r="A1915" i="4"/>
  <c r="K1914" i="4"/>
  <c r="F1914" i="4"/>
  <c r="A1914" i="4"/>
  <c r="K1913" i="4"/>
  <c r="F1913" i="4"/>
  <c r="A1913" i="4"/>
  <c r="K1912" i="4"/>
  <c r="F1912" i="4"/>
  <c r="A1912" i="4"/>
  <c r="K1911" i="4"/>
  <c r="F1911" i="4"/>
  <c r="A1911" i="4"/>
  <c r="K1910" i="4"/>
  <c r="F1910" i="4"/>
  <c r="A1910" i="4"/>
  <c r="K1909" i="4"/>
  <c r="F1909" i="4"/>
  <c r="A1909" i="4"/>
  <c r="K1908" i="4"/>
  <c r="F1908" i="4"/>
  <c r="A1908" i="4"/>
  <c r="K1907" i="4"/>
  <c r="F1907" i="4"/>
  <c r="A1907" i="4"/>
  <c r="K1906" i="4"/>
  <c r="F1906" i="4"/>
  <c r="A1906" i="4"/>
  <c r="K1905" i="4"/>
  <c r="F1905" i="4"/>
  <c r="A1905" i="4"/>
  <c r="K1904" i="4"/>
  <c r="F1904" i="4"/>
  <c r="A1904" i="4"/>
  <c r="K1903" i="4"/>
  <c r="F1903" i="4"/>
  <c r="A1903" i="4"/>
  <c r="K1902" i="4"/>
  <c r="F1902" i="4"/>
  <c r="A1902" i="4"/>
  <c r="K1901" i="4"/>
  <c r="F1901" i="4"/>
  <c r="A1901" i="4"/>
  <c r="K1900" i="4"/>
  <c r="F1900" i="4"/>
  <c r="A1900" i="4"/>
  <c r="K1899" i="4"/>
  <c r="F1899" i="4"/>
  <c r="A1899" i="4"/>
  <c r="K1898" i="4"/>
  <c r="F1898" i="4"/>
  <c r="A1898" i="4"/>
  <c r="K1897" i="4"/>
  <c r="F1897" i="4"/>
  <c r="A1897" i="4"/>
  <c r="K1896" i="4"/>
  <c r="F1896" i="4"/>
  <c r="A1896" i="4"/>
  <c r="K1895" i="4"/>
  <c r="F1895" i="4"/>
  <c r="A1895" i="4"/>
  <c r="K1894" i="4"/>
  <c r="F1894" i="4"/>
  <c r="A1894" i="4"/>
  <c r="K1893" i="4"/>
  <c r="F1893" i="4"/>
  <c r="A1893" i="4"/>
  <c r="K1892" i="4"/>
  <c r="F1892" i="4"/>
  <c r="A1892" i="4"/>
  <c r="K1891" i="4"/>
  <c r="F1891" i="4"/>
  <c r="A1891" i="4"/>
  <c r="K1890" i="4"/>
  <c r="F1890" i="4"/>
  <c r="A1890" i="4"/>
  <c r="K1889" i="4"/>
  <c r="F1889" i="4"/>
  <c r="A1889" i="4"/>
  <c r="K1888" i="4"/>
  <c r="F1888" i="4"/>
  <c r="A1888" i="4"/>
  <c r="K1887" i="4"/>
  <c r="F1887" i="4"/>
  <c r="A1887" i="4"/>
  <c r="K1886" i="4"/>
  <c r="F1886" i="4"/>
  <c r="A1886" i="4"/>
  <c r="K1885" i="4"/>
  <c r="F1885" i="4"/>
  <c r="A1885" i="4"/>
  <c r="K1884" i="4"/>
  <c r="F1884" i="4"/>
  <c r="A1884" i="4"/>
  <c r="K1883" i="4"/>
  <c r="F1883" i="4"/>
  <c r="A1883" i="4"/>
  <c r="K1882" i="4"/>
  <c r="F1882" i="4"/>
  <c r="A1882" i="4"/>
  <c r="K1881" i="4"/>
  <c r="F1881" i="4"/>
  <c r="A1881" i="4"/>
  <c r="K1880" i="4"/>
  <c r="F1880" i="4"/>
  <c r="A1880" i="4"/>
  <c r="K1879" i="4"/>
  <c r="F1879" i="4"/>
  <c r="A1879" i="4"/>
  <c r="K1878" i="4"/>
  <c r="F1878" i="4"/>
  <c r="A1878" i="4"/>
  <c r="K1877" i="4"/>
  <c r="F1877" i="4"/>
  <c r="A1877" i="4"/>
  <c r="K1876" i="4"/>
  <c r="F1876" i="4"/>
  <c r="A1876" i="4"/>
  <c r="K1875" i="4"/>
  <c r="F1875" i="4"/>
  <c r="A1875" i="4"/>
  <c r="K1874" i="4"/>
  <c r="F1874" i="4"/>
  <c r="A1874" i="4"/>
  <c r="K1873" i="4"/>
  <c r="F1873" i="4"/>
  <c r="A1873" i="4"/>
  <c r="K1872" i="4"/>
  <c r="F1872" i="4"/>
  <c r="A1872" i="4"/>
  <c r="K1871" i="4"/>
  <c r="F1871" i="4"/>
  <c r="A1871" i="4"/>
  <c r="K1870" i="4"/>
  <c r="F1870" i="4"/>
  <c r="A1870" i="4"/>
  <c r="K1869" i="4"/>
  <c r="F1869" i="4"/>
  <c r="A1869" i="4"/>
  <c r="K1868" i="4"/>
  <c r="F1868" i="4"/>
  <c r="A1868" i="4"/>
  <c r="K1867" i="4"/>
  <c r="F1867" i="4"/>
  <c r="A1867" i="4"/>
  <c r="K1866" i="4"/>
  <c r="F1866" i="4"/>
  <c r="A1866" i="4"/>
  <c r="K1865" i="4"/>
  <c r="F1865" i="4"/>
  <c r="A1865" i="4"/>
  <c r="K1864" i="4"/>
  <c r="F1864" i="4"/>
  <c r="A1864" i="4"/>
  <c r="K1863" i="4"/>
  <c r="F1863" i="4"/>
  <c r="A1863" i="4"/>
  <c r="K1862" i="4"/>
  <c r="F1862" i="4"/>
  <c r="A1862" i="4"/>
  <c r="K1861" i="4"/>
  <c r="F1861" i="4"/>
  <c r="A1861" i="4"/>
  <c r="K1860" i="4"/>
  <c r="F1860" i="4"/>
  <c r="A1860" i="4"/>
  <c r="K1859" i="4"/>
  <c r="F1859" i="4"/>
  <c r="A1859" i="4"/>
  <c r="K1858" i="4"/>
  <c r="F1858" i="4"/>
  <c r="A1858" i="4"/>
  <c r="K1857" i="4"/>
  <c r="F1857" i="4"/>
  <c r="A1857" i="4"/>
  <c r="K1856" i="4"/>
  <c r="F1856" i="4"/>
  <c r="A1856" i="4"/>
  <c r="K1855" i="4"/>
  <c r="F1855" i="4"/>
  <c r="A1855" i="4"/>
  <c r="K1854" i="4"/>
  <c r="F1854" i="4"/>
  <c r="A1854" i="4"/>
  <c r="K1853" i="4"/>
  <c r="F1853" i="4"/>
  <c r="A1853" i="4"/>
  <c r="K1852" i="4"/>
  <c r="F1852" i="4"/>
  <c r="A1852" i="4"/>
  <c r="K1851" i="4"/>
  <c r="F1851" i="4"/>
  <c r="A1851" i="4"/>
  <c r="K1850" i="4"/>
  <c r="F1850" i="4"/>
  <c r="A1850" i="4"/>
  <c r="K1849" i="4"/>
  <c r="F1849" i="4"/>
  <c r="A1849" i="4"/>
  <c r="K1848" i="4"/>
  <c r="F1848" i="4"/>
  <c r="A1848" i="4"/>
  <c r="K1847" i="4"/>
  <c r="F1847" i="4"/>
  <c r="A1847" i="4"/>
  <c r="K1846" i="4"/>
  <c r="F1846" i="4"/>
  <c r="A1846" i="4"/>
  <c r="K1845" i="4"/>
  <c r="F1845" i="4"/>
  <c r="A1845" i="4"/>
  <c r="K1844" i="4"/>
  <c r="F1844" i="4"/>
  <c r="A1844" i="4"/>
  <c r="K1843" i="4"/>
  <c r="F1843" i="4"/>
  <c r="A1843" i="4"/>
  <c r="K1842" i="4"/>
  <c r="F1842" i="4"/>
  <c r="A1842" i="4"/>
  <c r="K1841" i="4"/>
  <c r="F1841" i="4"/>
  <c r="A1841" i="4"/>
  <c r="K1840" i="4"/>
  <c r="F1840" i="4"/>
  <c r="A1840" i="4"/>
  <c r="K1839" i="4"/>
  <c r="F1839" i="4"/>
  <c r="A1839" i="4"/>
  <c r="K1838" i="4"/>
  <c r="F1838" i="4"/>
  <c r="A1838" i="4"/>
  <c r="K1837" i="4"/>
  <c r="F1837" i="4"/>
  <c r="A1837" i="4"/>
  <c r="K1836" i="4"/>
  <c r="F1836" i="4"/>
  <c r="A1836" i="4"/>
  <c r="K1835" i="4"/>
  <c r="F1835" i="4"/>
  <c r="A1835" i="4"/>
  <c r="K1834" i="4"/>
  <c r="F1834" i="4"/>
  <c r="A1834" i="4"/>
  <c r="K1833" i="4"/>
  <c r="F1833" i="4"/>
  <c r="A1833" i="4"/>
  <c r="K1832" i="4"/>
  <c r="F1832" i="4"/>
  <c r="A1832" i="4"/>
  <c r="K1831" i="4"/>
  <c r="F1831" i="4"/>
  <c r="A1831" i="4"/>
  <c r="K1830" i="4"/>
  <c r="F1830" i="4"/>
  <c r="A1830" i="4"/>
  <c r="K1829" i="4"/>
  <c r="F1829" i="4"/>
  <c r="A1829" i="4"/>
  <c r="K1828" i="4"/>
  <c r="F1828" i="4"/>
  <c r="A1828" i="4"/>
  <c r="K1827" i="4"/>
  <c r="F1827" i="4"/>
  <c r="A1827" i="4"/>
  <c r="K1826" i="4"/>
  <c r="F1826" i="4"/>
  <c r="A1826" i="4"/>
  <c r="K1825" i="4"/>
  <c r="F1825" i="4"/>
  <c r="A1825" i="4"/>
  <c r="K1824" i="4"/>
  <c r="F1824" i="4"/>
  <c r="A1824" i="4"/>
  <c r="K1823" i="4"/>
  <c r="F1823" i="4"/>
  <c r="A1823" i="4"/>
  <c r="K1822" i="4"/>
  <c r="F1822" i="4"/>
  <c r="A1822" i="4"/>
  <c r="K1821" i="4"/>
  <c r="F1821" i="4"/>
  <c r="A1821" i="4"/>
  <c r="K1820" i="4"/>
  <c r="F1820" i="4"/>
  <c r="A1820" i="4"/>
  <c r="K1819" i="4"/>
  <c r="F1819" i="4"/>
  <c r="A1819" i="4"/>
  <c r="K1818" i="4"/>
  <c r="F1818" i="4"/>
  <c r="A1818" i="4"/>
  <c r="K1817" i="4"/>
  <c r="F1817" i="4"/>
  <c r="A1817" i="4"/>
  <c r="K1816" i="4"/>
  <c r="F1816" i="4"/>
  <c r="A1816" i="4"/>
  <c r="K1815" i="4"/>
  <c r="F1815" i="4"/>
  <c r="A1815" i="4"/>
  <c r="K1814" i="4"/>
  <c r="F1814" i="4"/>
  <c r="A1814" i="4"/>
  <c r="K1813" i="4"/>
  <c r="F1813" i="4"/>
  <c r="A1813" i="4"/>
  <c r="K1812" i="4"/>
  <c r="F1812" i="4"/>
  <c r="A1812" i="4"/>
  <c r="K1811" i="4"/>
  <c r="F1811" i="4"/>
  <c r="A1811" i="4"/>
  <c r="K1810" i="4"/>
  <c r="F1810" i="4"/>
  <c r="A1810" i="4"/>
  <c r="K1809" i="4"/>
  <c r="F1809" i="4"/>
  <c r="A1809" i="4"/>
  <c r="K1808" i="4"/>
  <c r="F1808" i="4"/>
  <c r="A1808" i="4"/>
  <c r="K1807" i="4"/>
  <c r="F1807" i="4"/>
  <c r="A1807" i="4"/>
  <c r="K1806" i="4"/>
  <c r="F1806" i="4"/>
  <c r="A1806" i="4"/>
  <c r="K1805" i="4"/>
  <c r="F1805" i="4"/>
  <c r="A1805" i="4"/>
  <c r="K1804" i="4"/>
  <c r="F1804" i="4"/>
  <c r="A1804" i="4"/>
  <c r="K1803" i="4"/>
  <c r="F1803" i="4"/>
  <c r="A1803" i="4"/>
  <c r="K1802" i="4"/>
  <c r="F1802" i="4"/>
  <c r="A1802" i="4"/>
  <c r="K1801" i="4"/>
  <c r="F1801" i="4"/>
  <c r="A1801" i="4"/>
  <c r="K1800" i="4"/>
  <c r="F1800" i="4"/>
  <c r="A1800" i="4"/>
  <c r="K1799" i="4"/>
  <c r="F1799" i="4"/>
  <c r="A1799" i="4"/>
  <c r="K1798" i="4"/>
  <c r="F1798" i="4"/>
  <c r="A1798" i="4"/>
  <c r="K1797" i="4"/>
  <c r="F1797" i="4"/>
  <c r="A1797" i="4"/>
  <c r="K1796" i="4"/>
  <c r="F1796" i="4"/>
  <c r="A1796" i="4"/>
  <c r="K1795" i="4"/>
  <c r="F1795" i="4"/>
  <c r="A1795" i="4"/>
  <c r="K1794" i="4"/>
  <c r="F1794" i="4"/>
  <c r="A1794" i="4"/>
  <c r="K1793" i="4"/>
  <c r="F1793" i="4"/>
  <c r="A1793" i="4"/>
  <c r="K1792" i="4"/>
  <c r="F1792" i="4"/>
  <c r="A1792" i="4"/>
  <c r="K1791" i="4"/>
  <c r="F1791" i="4"/>
  <c r="A1791" i="4"/>
  <c r="K1790" i="4"/>
  <c r="F1790" i="4"/>
  <c r="A1790" i="4"/>
  <c r="K1789" i="4"/>
  <c r="F1789" i="4"/>
  <c r="A1789" i="4"/>
  <c r="K1788" i="4"/>
  <c r="F1788" i="4"/>
  <c r="A1788" i="4"/>
  <c r="K1787" i="4"/>
  <c r="F1787" i="4"/>
  <c r="A1787" i="4"/>
  <c r="K1786" i="4"/>
  <c r="F1786" i="4"/>
  <c r="A1786" i="4"/>
  <c r="K1785" i="4"/>
  <c r="F1785" i="4"/>
  <c r="A1785" i="4"/>
  <c r="K1784" i="4"/>
  <c r="F1784" i="4"/>
  <c r="A1784" i="4"/>
  <c r="K1783" i="4"/>
  <c r="F1783" i="4"/>
  <c r="A1783" i="4"/>
  <c r="K1782" i="4"/>
  <c r="F1782" i="4"/>
  <c r="A1782" i="4"/>
  <c r="K1781" i="4"/>
  <c r="F1781" i="4"/>
  <c r="A1781" i="4"/>
  <c r="K1780" i="4"/>
  <c r="F1780" i="4"/>
  <c r="A1780" i="4"/>
  <c r="K1779" i="4"/>
  <c r="F1779" i="4"/>
  <c r="A1779" i="4"/>
  <c r="K1778" i="4"/>
  <c r="F1778" i="4"/>
  <c r="A1778" i="4"/>
  <c r="K1777" i="4"/>
  <c r="F1777" i="4"/>
  <c r="A1777" i="4"/>
  <c r="K1776" i="4"/>
  <c r="F1776" i="4"/>
  <c r="A1776" i="4"/>
  <c r="K1775" i="4"/>
  <c r="F1775" i="4"/>
  <c r="A1775" i="4"/>
  <c r="K1774" i="4"/>
  <c r="F1774" i="4"/>
  <c r="A1774" i="4"/>
  <c r="K1773" i="4"/>
  <c r="F1773" i="4"/>
  <c r="A1773" i="4"/>
  <c r="K1772" i="4"/>
  <c r="F1772" i="4"/>
  <c r="A1772" i="4"/>
  <c r="K1771" i="4"/>
  <c r="F1771" i="4"/>
  <c r="A1771" i="4"/>
  <c r="K1770" i="4"/>
  <c r="F1770" i="4"/>
  <c r="A1770" i="4"/>
  <c r="K1769" i="4"/>
  <c r="F1769" i="4"/>
  <c r="A1769" i="4"/>
  <c r="K1768" i="4"/>
  <c r="F1768" i="4"/>
  <c r="A1768" i="4"/>
  <c r="K1767" i="4"/>
  <c r="F1767" i="4"/>
  <c r="A1767" i="4"/>
  <c r="K1766" i="4"/>
  <c r="F1766" i="4"/>
  <c r="A1766" i="4"/>
  <c r="K1765" i="4"/>
  <c r="F1765" i="4"/>
  <c r="A1765" i="4"/>
  <c r="K1764" i="4"/>
  <c r="F1764" i="4"/>
  <c r="A1764" i="4"/>
  <c r="K1763" i="4"/>
  <c r="F1763" i="4"/>
  <c r="A1763" i="4"/>
  <c r="K1762" i="4"/>
  <c r="F1762" i="4"/>
  <c r="A1762" i="4"/>
  <c r="K1761" i="4"/>
  <c r="F1761" i="4"/>
  <c r="A1761" i="4"/>
  <c r="K1760" i="4"/>
  <c r="F1760" i="4"/>
  <c r="A1760" i="4"/>
  <c r="K1759" i="4"/>
  <c r="F1759" i="4"/>
  <c r="A1759" i="4"/>
  <c r="K1758" i="4"/>
  <c r="F1758" i="4"/>
  <c r="A1758" i="4"/>
  <c r="K1757" i="4"/>
  <c r="F1757" i="4"/>
  <c r="A1757" i="4"/>
  <c r="K1756" i="4"/>
  <c r="F1756" i="4"/>
  <c r="A1756" i="4"/>
  <c r="K1755" i="4"/>
  <c r="F1755" i="4"/>
  <c r="A1755" i="4"/>
  <c r="K1754" i="4"/>
  <c r="F1754" i="4"/>
  <c r="A1754" i="4"/>
  <c r="K1753" i="4"/>
  <c r="F1753" i="4"/>
  <c r="A1753" i="4"/>
  <c r="K1752" i="4"/>
  <c r="F1752" i="4"/>
  <c r="A1752" i="4"/>
  <c r="K1751" i="4"/>
  <c r="F1751" i="4"/>
  <c r="A1751" i="4"/>
  <c r="K1750" i="4"/>
  <c r="F1750" i="4"/>
  <c r="A1750" i="4"/>
  <c r="K1749" i="4"/>
  <c r="F1749" i="4"/>
  <c r="A1749" i="4"/>
  <c r="K1748" i="4"/>
  <c r="F1748" i="4"/>
  <c r="A1748" i="4"/>
  <c r="K1747" i="4"/>
  <c r="F1747" i="4"/>
  <c r="A1747" i="4"/>
  <c r="K1746" i="4"/>
  <c r="F1746" i="4"/>
  <c r="A1746" i="4"/>
  <c r="K1745" i="4"/>
  <c r="F1745" i="4"/>
  <c r="A1745" i="4"/>
  <c r="K1744" i="4"/>
  <c r="F1744" i="4"/>
  <c r="A1744" i="4"/>
  <c r="K1743" i="4"/>
  <c r="F1743" i="4"/>
  <c r="A1743" i="4"/>
  <c r="K1742" i="4"/>
  <c r="F1742" i="4"/>
  <c r="A1742" i="4"/>
  <c r="K1741" i="4"/>
  <c r="F1741" i="4"/>
  <c r="A1741" i="4"/>
  <c r="K1740" i="4"/>
  <c r="F1740" i="4"/>
  <c r="A1740" i="4"/>
  <c r="K1739" i="4"/>
  <c r="F1739" i="4"/>
  <c r="A1739" i="4"/>
  <c r="K1738" i="4"/>
  <c r="F1738" i="4"/>
  <c r="A1738" i="4"/>
  <c r="K1737" i="4"/>
  <c r="F1737" i="4"/>
  <c r="A1737" i="4"/>
  <c r="K1736" i="4"/>
  <c r="F1736" i="4"/>
  <c r="A1736" i="4"/>
  <c r="K1735" i="4"/>
  <c r="F1735" i="4"/>
  <c r="A1735" i="4"/>
  <c r="K1734" i="4"/>
  <c r="F1734" i="4"/>
  <c r="A1734" i="4"/>
  <c r="K1733" i="4"/>
  <c r="F1733" i="4"/>
  <c r="A1733" i="4"/>
  <c r="K1732" i="4"/>
  <c r="F1732" i="4"/>
  <c r="A1732" i="4"/>
  <c r="K1731" i="4"/>
  <c r="F1731" i="4"/>
  <c r="A1731" i="4"/>
  <c r="K1730" i="4"/>
  <c r="F1730" i="4"/>
  <c r="A1730" i="4"/>
  <c r="K1729" i="4"/>
  <c r="F1729" i="4"/>
  <c r="A1729" i="4"/>
  <c r="K1728" i="4"/>
  <c r="F1728" i="4"/>
  <c r="A1728" i="4"/>
  <c r="K1727" i="4"/>
  <c r="F1727" i="4"/>
  <c r="A1727" i="4"/>
  <c r="K1726" i="4"/>
  <c r="F1726" i="4"/>
  <c r="A1726" i="4"/>
  <c r="K1725" i="4"/>
  <c r="F1725" i="4"/>
  <c r="A1725" i="4"/>
  <c r="K1724" i="4"/>
  <c r="F1724" i="4"/>
  <c r="A1724" i="4"/>
  <c r="K1723" i="4"/>
  <c r="F1723" i="4"/>
  <c r="A1723" i="4"/>
  <c r="K1722" i="4"/>
  <c r="F1722" i="4"/>
  <c r="A1722" i="4"/>
  <c r="K1721" i="4"/>
  <c r="F1721" i="4"/>
  <c r="A1721" i="4"/>
  <c r="K1720" i="4"/>
  <c r="F1720" i="4"/>
  <c r="A1720" i="4"/>
  <c r="K1719" i="4"/>
  <c r="F1719" i="4"/>
  <c r="A1719" i="4"/>
  <c r="K1718" i="4"/>
  <c r="F1718" i="4"/>
  <c r="A1718" i="4"/>
  <c r="K1717" i="4"/>
  <c r="F1717" i="4"/>
  <c r="A1717" i="4"/>
  <c r="K1716" i="4"/>
  <c r="F1716" i="4"/>
  <c r="A1716" i="4"/>
  <c r="K1715" i="4"/>
  <c r="F1715" i="4"/>
  <c r="A1715" i="4"/>
  <c r="K1714" i="4"/>
  <c r="F1714" i="4"/>
  <c r="A1714" i="4"/>
  <c r="K1713" i="4"/>
  <c r="F1713" i="4"/>
  <c r="A1713" i="4"/>
  <c r="K1712" i="4"/>
  <c r="F1712" i="4"/>
  <c r="A1712" i="4"/>
  <c r="K1711" i="4"/>
  <c r="F1711" i="4"/>
  <c r="A1711" i="4"/>
  <c r="K1710" i="4"/>
  <c r="F1710" i="4"/>
  <c r="A1710" i="4"/>
  <c r="K1709" i="4"/>
  <c r="F1709" i="4"/>
  <c r="A1709" i="4"/>
  <c r="K1708" i="4"/>
  <c r="F1708" i="4"/>
  <c r="A1708" i="4"/>
  <c r="K1707" i="4"/>
  <c r="F1707" i="4"/>
  <c r="A1707" i="4"/>
  <c r="K1706" i="4"/>
  <c r="F1706" i="4"/>
  <c r="A1706" i="4"/>
  <c r="K1705" i="4"/>
  <c r="F1705" i="4"/>
  <c r="A1705" i="4"/>
  <c r="K1704" i="4"/>
  <c r="F1704" i="4"/>
  <c r="A1704" i="4"/>
  <c r="K1703" i="4"/>
  <c r="F1703" i="4"/>
  <c r="A1703" i="4"/>
  <c r="K1702" i="4"/>
  <c r="F1702" i="4"/>
  <c r="A1702" i="4"/>
  <c r="K1701" i="4"/>
  <c r="F1701" i="4"/>
  <c r="A1701" i="4"/>
  <c r="K1700" i="4"/>
  <c r="F1700" i="4"/>
  <c r="A1700" i="4"/>
  <c r="K1699" i="4"/>
  <c r="F1699" i="4"/>
  <c r="A1699" i="4"/>
  <c r="K1698" i="4"/>
  <c r="F1698" i="4"/>
  <c r="A1698" i="4"/>
  <c r="K1697" i="4"/>
  <c r="F1697" i="4"/>
  <c r="A1697" i="4"/>
  <c r="K1696" i="4"/>
  <c r="F1696" i="4"/>
  <c r="A1696" i="4"/>
  <c r="K1695" i="4"/>
  <c r="F1695" i="4"/>
  <c r="A1695" i="4"/>
  <c r="K1694" i="4"/>
  <c r="F1694" i="4"/>
  <c r="A1694" i="4"/>
  <c r="K1693" i="4"/>
  <c r="F1693" i="4"/>
  <c r="A1693" i="4"/>
  <c r="K1692" i="4"/>
  <c r="F1692" i="4"/>
  <c r="A1692" i="4"/>
  <c r="K1691" i="4"/>
  <c r="F1691" i="4"/>
  <c r="A1691" i="4"/>
  <c r="K1690" i="4"/>
  <c r="F1690" i="4"/>
  <c r="A1690" i="4"/>
  <c r="K1689" i="4"/>
  <c r="F1689" i="4"/>
  <c r="A1689" i="4"/>
  <c r="K1688" i="4"/>
  <c r="F1688" i="4"/>
  <c r="A1688" i="4"/>
  <c r="K1687" i="4"/>
  <c r="F1687" i="4"/>
  <c r="A1687" i="4"/>
  <c r="K1686" i="4"/>
  <c r="F1686" i="4"/>
  <c r="A1686" i="4"/>
  <c r="K1685" i="4"/>
  <c r="F1685" i="4"/>
  <c r="A1685" i="4"/>
  <c r="K1684" i="4"/>
  <c r="F1684" i="4"/>
  <c r="A1684" i="4"/>
  <c r="K1683" i="4"/>
  <c r="F1683" i="4"/>
  <c r="A1683" i="4"/>
  <c r="K1682" i="4"/>
  <c r="F1682" i="4"/>
  <c r="A1682" i="4"/>
  <c r="K1681" i="4"/>
  <c r="F1681" i="4"/>
  <c r="A1681" i="4"/>
  <c r="K1680" i="4"/>
  <c r="F1680" i="4"/>
  <c r="A1680" i="4"/>
  <c r="K1679" i="4"/>
  <c r="F1679" i="4"/>
  <c r="A1679" i="4"/>
  <c r="K1678" i="4"/>
  <c r="F1678" i="4"/>
  <c r="A1678" i="4"/>
  <c r="K1677" i="4"/>
  <c r="F1677" i="4"/>
  <c r="A1677" i="4"/>
  <c r="K1676" i="4"/>
  <c r="F1676" i="4"/>
  <c r="A1676" i="4"/>
  <c r="K1675" i="4"/>
  <c r="F1675" i="4"/>
  <c r="A1675" i="4"/>
  <c r="K1674" i="4"/>
  <c r="F1674" i="4"/>
  <c r="A1674" i="4"/>
  <c r="K1673" i="4"/>
  <c r="F1673" i="4"/>
  <c r="A1673" i="4"/>
  <c r="K1672" i="4"/>
  <c r="F1672" i="4"/>
  <c r="A1672" i="4"/>
  <c r="K1671" i="4"/>
  <c r="F1671" i="4"/>
  <c r="A1671" i="4"/>
  <c r="K1670" i="4"/>
  <c r="F1670" i="4"/>
  <c r="A1670" i="4"/>
  <c r="K1669" i="4"/>
  <c r="F1669" i="4"/>
  <c r="A1669" i="4"/>
  <c r="K1668" i="4"/>
  <c r="F1668" i="4"/>
  <c r="A1668" i="4"/>
  <c r="K1667" i="4"/>
  <c r="F1667" i="4"/>
  <c r="A1667" i="4"/>
  <c r="K1666" i="4"/>
  <c r="F1666" i="4"/>
  <c r="A1666" i="4"/>
  <c r="K1665" i="4"/>
  <c r="F1665" i="4"/>
  <c r="A1665" i="4"/>
  <c r="K1664" i="4"/>
  <c r="F1664" i="4"/>
  <c r="A1664" i="4"/>
  <c r="K1663" i="4"/>
  <c r="F1663" i="4"/>
  <c r="A1663" i="4"/>
  <c r="K1662" i="4"/>
  <c r="F1662" i="4"/>
  <c r="A1662" i="4"/>
  <c r="K1661" i="4"/>
  <c r="F1661" i="4"/>
  <c r="A1661" i="4"/>
  <c r="K1660" i="4"/>
  <c r="F1660" i="4"/>
  <c r="A1660" i="4"/>
  <c r="K1659" i="4"/>
  <c r="F1659" i="4"/>
  <c r="A1659" i="4"/>
  <c r="K1658" i="4"/>
  <c r="F1658" i="4"/>
  <c r="A1658" i="4"/>
  <c r="K1657" i="4"/>
  <c r="F1657" i="4"/>
  <c r="A1657" i="4"/>
  <c r="K1656" i="4"/>
  <c r="F1656" i="4"/>
  <c r="A1656" i="4"/>
  <c r="K1655" i="4"/>
  <c r="F1655" i="4"/>
  <c r="A1655" i="4"/>
  <c r="K1654" i="4"/>
  <c r="F1654" i="4"/>
  <c r="A1654" i="4"/>
  <c r="K1653" i="4"/>
  <c r="F1653" i="4"/>
  <c r="A1653" i="4"/>
  <c r="K1652" i="4"/>
  <c r="F1652" i="4"/>
  <c r="A1652" i="4"/>
  <c r="K1651" i="4"/>
  <c r="F1651" i="4"/>
  <c r="A1651" i="4"/>
  <c r="K1650" i="4"/>
  <c r="F1650" i="4"/>
  <c r="A1650" i="4"/>
  <c r="K1649" i="4"/>
  <c r="F1649" i="4"/>
  <c r="A1649" i="4"/>
  <c r="K1648" i="4"/>
  <c r="F1648" i="4"/>
  <c r="A1648" i="4"/>
  <c r="K1647" i="4"/>
  <c r="F1647" i="4"/>
  <c r="A1647" i="4"/>
  <c r="K1646" i="4"/>
  <c r="F1646" i="4"/>
  <c r="A1646" i="4"/>
  <c r="K1645" i="4"/>
  <c r="F1645" i="4"/>
  <c r="A1645" i="4"/>
  <c r="K1644" i="4"/>
  <c r="F1644" i="4"/>
  <c r="A1644" i="4"/>
  <c r="K1643" i="4"/>
  <c r="F1643" i="4"/>
  <c r="A1643" i="4"/>
  <c r="K1642" i="4"/>
  <c r="F1642" i="4"/>
  <c r="A1642" i="4"/>
  <c r="K1641" i="4"/>
  <c r="F1641" i="4"/>
  <c r="A1641" i="4"/>
  <c r="K1640" i="4"/>
  <c r="F1640" i="4"/>
  <c r="A1640" i="4"/>
  <c r="K1639" i="4"/>
  <c r="F1639" i="4"/>
  <c r="A1639" i="4"/>
  <c r="K1638" i="4"/>
  <c r="F1638" i="4"/>
  <c r="A1638" i="4"/>
  <c r="K1637" i="4"/>
  <c r="F1637" i="4"/>
  <c r="A1637" i="4"/>
  <c r="K1636" i="4"/>
  <c r="F1636" i="4"/>
  <c r="A1636" i="4"/>
  <c r="K1635" i="4"/>
  <c r="F1635" i="4"/>
  <c r="A1635" i="4"/>
  <c r="K1634" i="4"/>
  <c r="F1634" i="4"/>
  <c r="A1634" i="4"/>
  <c r="K1633" i="4"/>
  <c r="F1633" i="4"/>
  <c r="A1633" i="4"/>
  <c r="K1632" i="4"/>
  <c r="F1632" i="4"/>
  <c r="A1632" i="4"/>
  <c r="K1631" i="4"/>
  <c r="F1631" i="4"/>
  <c r="A1631" i="4"/>
  <c r="K1630" i="4"/>
  <c r="F1630" i="4"/>
  <c r="A1630" i="4"/>
  <c r="K1629" i="4"/>
  <c r="F1629" i="4"/>
  <c r="A1629" i="4"/>
  <c r="K1628" i="4"/>
  <c r="F1628" i="4"/>
  <c r="A1628" i="4"/>
  <c r="K1627" i="4"/>
  <c r="F1627" i="4"/>
  <c r="A1627" i="4"/>
  <c r="K1626" i="4"/>
  <c r="F1626" i="4"/>
  <c r="A1626" i="4"/>
  <c r="K1625" i="4"/>
  <c r="F1625" i="4"/>
  <c r="A1625" i="4"/>
  <c r="K1624" i="4"/>
  <c r="F1624" i="4"/>
  <c r="A1624" i="4"/>
  <c r="K1623" i="4"/>
  <c r="F1623" i="4"/>
  <c r="A1623" i="4"/>
  <c r="K1622" i="4"/>
  <c r="F1622" i="4"/>
  <c r="A1622" i="4"/>
  <c r="K1621" i="4"/>
  <c r="F1621" i="4"/>
  <c r="A1621" i="4"/>
  <c r="K1620" i="4"/>
  <c r="F1620" i="4"/>
  <c r="A1620" i="4"/>
  <c r="K1619" i="4"/>
  <c r="F1619" i="4"/>
  <c r="A1619" i="4"/>
  <c r="K1618" i="4"/>
  <c r="F1618" i="4"/>
  <c r="A1618" i="4"/>
  <c r="K1617" i="4"/>
  <c r="F1617" i="4"/>
  <c r="A1617" i="4"/>
  <c r="K1616" i="4"/>
  <c r="F1616" i="4"/>
  <c r="A1616" i="4"/>
  <c r="K1615" i="4"/>
  <c r="F1615" i="4"/>
  <c r="A1615" i="4"/>
  <c r="K1614" i="4"/>
  <c r="F1614" i="4"/>
  <c r="A1614" i="4"/>
  <c r="K1613" i="4"/>
  <c r="F1613" i="4"/>
  <c r="A1613" i="4"/>
  <c r="K1612" i="4"/>
  <c r="F1612" i="4"/>
  <c r="A1612" i="4"/>
  <c r="K1611" i="4"/>
  <c r="F1611" i="4"/>
  <c r="A1611" i="4"/>
  <c r="K1610" i="4"/>
  <c r="F1610" i="4"/>
  <c r="A1610" i="4"/>
  <c r="K1609" i="4"/>
  <c r="F1609" i="4"/>
  <c r="A1609" i="4"/>
  <c r="K1608" i="4"/>
  <c r="F1608" i="4"/>
  <c r="A1608" i="4"/>
  <c r="K1607" i="4"/>
  <c r="F1607" i="4"/>
  <c r="A1607" i="4"/>
  <c r="K1606" i="4"/>
  <c r="F1606" i="4"/>
  <c r="A1606" i="4"/>
  <c r="K1605" i="4"/>
  <c r="F1605" i="4"/>
  <c r="A1605" i="4"/>
  <c r="K1604" i="4"/>
  <c r="F1604" i="4"/>
  <c r="A1604" i="4"/>
  <c r="K1603" i="4"/>
  <c r="F1603" i="4"/>
  <c r="A1603" i="4"/>
  <c r="K1602" i="4"/>
  <c r="F1602" i="4"/>
  <c r="A1602" i="4"/>
  <c r="K1601" i="4"/>
  <c r="F1601" i="4"/>
  <c r="A1601" i="4"/>
  <c r="K1600" i="4"/>
  <c r="F1600" i="4"/>
  <c r="A1600" i="4"/>
  <c r="K1599" i="4"/>
  <c r="F1599" i="4"/>
  <c r="A1599" i="4"/>
  <c r="K1598" i="4"/>
  <c r="F1598" i="4"/>
  <c r="A1598" i="4"/>
  <c r="K1597" i="4"/>
  <c r="F1597" i="4"/>
  <c r="A1597" i="4"/>
  <c r="K1596" i="4"/>
  <c r="F1596" i="4"/>
  <c r="A1596" i="4"/>
  <c r="K1595" i="4"/>
  <c r="F1595" i="4"/>
  <c r="A1595" i="4"/>
  <c r="K1594" i="4"/>
  <c r="F1594" i="4"/>
  <c r="A1594" i="4"/>
  <c r="K1593" i="4"/>
  <c r="F1593" i="4"/>
  <c r="A1593" i="4"/>
  <c r="K1592" i="4"/>
  <c r="F1592" i="4"/>
  <c r="A1592" i="4"/>
  <c r="K1591" i="4"/>
  <c r="F1591" i="4"/>
  <c r="A1591" i="4"/>
  <c r="K1590" i="4"/>
  <c r="F1590" i="4"/>
  <c r="A1590" i="4"/>
  <c r="K1589" i="4"/>
  <c r="F1589" i="4"/>
  <c r="A1589" i="4"/>
  <c r="K1588" i="4"/>
  <c r="F1588" i="4"/>
  <c r="A1588" i="4"/>
  <c r="K1587" i="4"/>
  <c r="F1587" i="4"/>
  <c r="A1587" i="4"/>
  <c r="K1586" i="4"/>
  <c r="F1586" i="4"/>
  <c r="A1586" i="4"/>
  <c r="K1585" i="4"/>
  <c r="F1585" i="4"/>
  <c r="A1585" i="4"/>
  <c r="K1584" i="4"/>
  <c r="F1584" i="4"/>
  <c r="A1584" i="4"/>
  <c r="K1583" i="4"/>
  <c r="F1583" i="4"/>
  <c r="A1583" i="4"/>
  <c r="K1582" i="4"/>
  <c r="F1582" i="4"/>
  <c r="A1582" i="4"/>
  <c r="K1581" i="4"/>
  <c r="F1581" i="4"/>
  <c r="A1581" i="4"/>
  <c r="K1580" i="4"/>
  <c r="F1580" i="4"/>
  <c r="A1580" i="4"/>
  <c r="K1579" i="4"/>
  <c r="F1579" i="4"/>
  <c r="A1579" i="4"/>
  <c r="K1578" i="4"/>
  <c r="F1578" i="4"/>
  <c r="A1578" i="4"/>
  <c r="K1577" i="4"/>
  <c r="F1577" i="4"/>
  <c r="A1577" i="4"/>
  <c r="K1576" i="4"/>
  <c r="F1576" i="4"/>
  <c r="A1576" i="4"/>
  <c r="K1575" i="4"/>
  <c r="F1575" i="4"/>
  <c r="A1575" i="4"/>
  <c r="K1574" i="4"/>
  <c r="F1574" i="4"/>
  <c r="A1574" i="4"/>
  <c r="K1573" i="4"/>
  <c r="F1573" i="4"/>
  <c r="A1573" i="4"/>
  <c r="K1572" i="4"/>
  <c r="F1572" i="4"/>
  <c r="A1572" i="4"/>
  <c r="K1571" i="4"/>
  <c r="F1571" i="4"/>
  <c r="A1571" i="4"/>
  <c r="K1570" i="4"/>
  <c r="F1570" i="4"/>
  <c r="A1570" i="4"/>
  <c r="K1569" i="4"/>
  <c r="F1569" i="4"/>
  <c r="A1569" i="4"/>
  <c r="K1568" i="4"/>
  <c r="F1568" i="4"/>
  <c r="A1568" i="4"/>
  <c r="K1567" i="4"/>
  <c r="F1567" i="4"/>
  <c r="A1567" i="4"/>
  <c r="K1566" i="4"/>
  <c r="F1566" i="4"/>
  <c r="A1566" i="4"/>
  <c r="K1565" i="4"/>
  <c r="F1565" i="4"/>
  <c r="A1565" i="4"/>
  <c r="K1564" i="4"/>
  <c r="F1564" i="4"/>
  <c r="A1564" i="4"/>
  <c r="K1563" i="4"/>
  <c r="F1563" i="4"/>
  <c r="A1563" i="4"/>
  <c r="K1562" i="4"/>
  <c r="F1562" i="4"/>
  <c r="A1562" i="4"/>
  <c r="K1561" i="4"/>
  <c r="F1561" i="4"/>
  <c r="A1561" i="4"/>
  <c r="K1560" i="4"/>
  <c r="F1560" i="4"/>
  <c r="A1560" i="4"/>
  <c r="K1559" i="4"/>
  <c r="F1559" i="4"/>
  <c r="A1559" i="4"/>
  <c r="K1558" i="4"/>
  <c r="F1558" i="4"/>
  <c r="A1558" i="4"/>
  <c r="K1557" i="4"/>
  <c r="F1557" i="4"/>
  <c r="A1557" i="4"/>
  <c r="K1556" i="4"/>
  <c r="F1556" i="4"/>
  <c r="A1556" i="4"/>
  <c r="K1555" i="4"/>
  <c r="F1555" i="4"/>
  <c r="A1555" i="4"/>
  <c r="K1554" i="4"/>
  <c r="F1554" i="4"/>
  <c r="A1554" i="4"/>
  <c r="K1553" i="4"/>
  <c r="F1553" i="4"/>
  <c r="A1553" i="4"/>
  <c r="K1552" i="4"/>
  <c r="F1552" i="4"/>
  <c r="A1552" i="4"/>
  <c r="K1551" i="4"/>
  <c r="F1551" i="4"/>
  <c r="A1551" i="4"/>
  <c r="K1550" i="4"/>
  <c r="F1550" i="4"/>
  <c r="A1550" i="4"/>
  <c r="K1549" i="4"/>
  <c r="F1549" i="4"/>
  <c r="A1549" i="4"/>
  <c r="K1548" i="4"/>
  <c r="F1548" i="4"/>
  <c r="A1548" i="4"/>
  <c r="K1547" i="4"/>
  <c r="F1547" i="4"/>
  <c r="A1547" i="4"/>
  <c r="K1546" i="4"/>
  <c r="F1546" i="4"/>
  <c r="A1546" i="4"/>
  <c r="K1545" i="4"/>
  <c r="F1545" i="4"/>
  <c r="A1545" i="4"/>
  <c r="K1544" i="4"/>
  <c r="F1544" i="4"/>
  <c r="A1544" i="4"/>
  <c r="K1543" i="4"/>
  <c r="F1543" i="4"/>
  <c r="A1543" i="4"/>
  <c r="K1542" i="4"/>
  <c r="F1542" i="4"/>
  <c r="A1542" i="4"/>
  <c r="K1541" i="4"/>
  <c r="F1541" i="4"/>
  <c r="A1541" i="4"/>
  <c r="K1540" i="4"/>
  <c r="F1540" i="4"/>
  <c r="A1540" i="4"/>
  <c r="K1539" i="4"/>
  <c r="F1539" i="4"/>
  <c r="A1539" i="4"/>
  <c r="K1538" i="4"/>
  <c r="F1538" i="4"/>
  <c r="A1538" i="4"/>
  <c r="K1537" i="4"/>
  <c r="F1537" i="4"/>
  <c r="A1537" i="4"/>
  <c r="K1536" i="4"/>
  <c r="F1536" i="4"/>
  <c r="A1536" i="4"/>
  <c r="K1535" i="4"/>
  <c r="F1535" i="4"/>
  <c r="A1535" i="4"/>
  <c r="K1534" i="4"/>
  <c r="F1534" i="4"/>
  <c r="A1534" i="4"/>
  <c r="K1533" i="4"/>
  <c r="F1533" i="4"/>
  <c r="A1533" i="4"/>
  <c r="K1532" i="4"/>
  <c r="F1532" i="4"/>
  <c r="A1532" i="4"/>
  <c r="K1531" i="4"/>
  <c r="F1531" i="4"/>
  <c r="A1531" i="4"/>
  <c r="K1530" i="4"/>
  <c r="F1530" i="4"/>
  <c r="A1530" i="4"/>
  <c r="K1529" i="4"/>
  <c r="F1529" i="4"/>
  <c r="A1529" i="4"/>
  <c r="K1528" i="4"/>
  <c r="F1528" i="4"/>
  <c r="A1528" i="4"/>
  <c r="K1527" i="4"/>
  <c r="F1527" i="4"/>
  <c r="A1527" i="4"/>
  <c r="K1526" i="4"/>
  <c r="F1526" i="4"/>
  <c r="A1526" i="4"/>
  <c r="K1525" i="4"/>
  <c r="F1525" i="4"/>
  <c r="A1525" i="4"/>
  <c r="K1524" i="4"/>
  <c r="F1524" i="4"/>
  <c r="A1524" i="4"/>
  <c r="K1523" i="4"/>
  <c r="F1523" i="4"/>
  <c r="A1523" i="4"/>
  <c r="K1522" i="4"/>
  <c r="F1522" i="4"/>
  <c r="A1522" i="4"/>
  <c r="K1521" i="4"/>
  <c r="F1521" i="4"/>
  <c r="A1521" i="4"/>
  <c r="K1520" i="4"/>
  <c r="F1520" i="4"/>
  <c r="A1520" i="4"/>
  <c r="K1519" i="4"/>
  <c r="F1519" i="4"/>
  <c r="A1519" i="4"/>
  <c r="K1518" i="4"/>
  <c r="F1518" i="4"/>
  <c r="A1518" i="4"/>
  <c r="K1517" i="4"/>
  <c r="F1517" i="4"/>
  <c r="A1517" i="4"/>
  <c r="K1516" i="4"/>
  <c r="F1516" i="4"/>
  <c r="A1516" i="4"/>
  <c r="K1515" i="4"/>
  <c r="F1515" i="4"/>
  <c r="A1515" i="4"/>
  <c r="K1514" i="4"/>
  <c r="F1514" i="4"/>
  <c r="A1514" i="4"/>
  <c r="K1513" i="4"/>
  <c r="F1513" i="4"/>
  <c r="A1513" i="4"/>
  <c r="K1512" i="4"/>
  <c r="F1512" i="4"/>
  <c r="A1512" i="4"/>
  <c r="K1511" i="4"/>
  <c r="F1511" i="4"/>
  <c r="A1511" i="4"/>
  <c r="K1510" i="4"/>
  <c r="F1510" i="4"/>
  <c r="A1510" i="4"/>
  <c r="K1509" i="4"/>
  <c r="F1509" i="4"/>
  <c r="A1509" i="4"/>
  <c r="K1508" i="4"/>
  <c r="F1508" i="4"/>
  <c r="A1508" i="4"/>
  <c r="K1507" i="4"/>
  <c r="F1507" i="4"/>
  <c r="A1507" i="4"/>
  <c r="K1506" i="4"/>
  <c r="F1506" i="4"/>
  <c r="A1506" i="4"/>
  <c r="K1505" i="4"/>
  <c r="F1505" i="4"/>
  <c r="A1505" i="4"/>
  <c r="K1504" i="4"/>
  <c r="F1504" i="4"/>
  <c r="A1504" i="4"/>
  <c r="K1503" i="4"/>
  <c r="F1503" i="4"/>
  <c r="A1503" i="4"/>
  <c r="K1502" i="4"/>
  <c r="F1502" i="4"/>
  <c r="A1502" i="4"/>
  <c r="K1501" i="4"/>
  <c r="F1501" i="4"/>
  <c r="A1501" i="4"/>
  <c r="K1500" i="4"/>
  <c r="F1500" i="4"/>
  <c r="A1500" i="4"/>
  <c r="K1499" i="4"/>
  <c r="F1499" i="4"/>
  <c r="A1499" i="4"/>
  <c r="K1498" i="4"/>
  <c r="F1498" i="4"/>
  <c r="A1498" i="4"/>
  <c r="K1497" i="4"/>
  <c r="F1497" i="4"/>
  <c r="A1497" i="4"/>
  <c r="K1496" i="4"/>
  <c r="F1496" i="4"/>
  <c r="A1496" i="4"/>
  <c r="K1495" i="4"/>
  <c r="F1495" i="4"/>
  <c r="A1495" i="4"/>
  <c r="K1494" i="4"/>
  <c r="F1494" i="4"/>
  <c r="A1494" i="4"/>
  <c r="K1493" i="4"/>
  <c r="F1493" i="4"/>
  <c r="A1493" i="4"/>
  <c r="K1492" i="4"/>
  <c r="F1492" i="4"/>
  <c r="A1492" i="4"/>
  <c r="K1491" i="4"/>
  <c r="F1491" i="4"/>
  <c r="A1491" i="4"/>
  <c r="K1490" i="4"/>
  <c r="F1490" i="4"/>
  <c r="A1490" i="4"/>
  <c r="K1489" i="4"/>
  <c r="F1489" i="4"/>
  <c r="A1489" i="4"/>
  <c r="K1488" i="4"/>
  <c r="F1488" i="4"/>
  <c r="A1488" i="4"/>
  <c r="K1487" i="4"/>
  <c r="F1487" i="4"/>
  <c r="A1487" i="4"/>
  <c r="K1486" i="4"/>
  <c r="F1486" i="4"/>
  <c r="A1486" i="4"/>
  <c r="K1485" i="4"/>
  <c r="F1485" i="4"/>
  <c r="A1485" i="4"/>
  <c r="K1484" i="4"/>
  <c r="F1484" i="4"/>
  <c r="A1484" i="4"/>
  <c r="K1483" i="4"/>
  <c r="F1483" i="4"/>
  <c r="A1483" i="4"/>
  <c r="K1482" i="4"/>
  <c r="F1482" i="4"/>
  <c r="A1482" i="4"/>
  <c r="K1481" i="4"/>
  <c r="F1481" i="4"/>
  <c r="A1481" i="4"/>
  <c r="K1480" i="4"/>
  <c r="F1480" i="4"/>
  <c r="A1480" i="4"/>
  <c r="K1479" i="4"/>
  <c r="F1479" i="4"/>
  <c r="A1479" i="4"/>
  <c r="K1478" i="4"/>
  <c r="F1478" i="4"/>
  <c r="A1478" i="4"/>
  <c r="K1477" i="4"/>
  <c r="F1477" i="4"/>
  <c r="A1477" i="4"/>
  <c r="K1476" i="4"/>
  <c r="F1476" i="4"/>
  <c r="A1476" i="4"/>
  <c r="K1475" i="4"/>
  <c r="F1475" i="4"/>
  <c r="A1475" i="4"/>
  <c r="K1474" i="4"/>
  <c r="F1474" i="4"/>
  <c r="A1474" i="4"/>
  <c r="K1473" i="4"/>
  <c r="F1473" i="4"/>
  <c r="A1473" i="4"/>
  <c r="K1472" i="4"/>
  <c r="F1472" i="4"/>
  <c r="A1472" i="4"/>
  <c r="K1471" i="4"/>
  <c r="F1471" i="4"/>
  <c r="A1471" i="4"/>
  <c r="K1470" i="4"/>
  <c r="F1470" i="4"/>
  <c r="A1470" i="4"/>
  <c r="K1469" i="4"/>
  <c r="F1469" i="4"/>
  <c r="A1469" i="4"/>
  <c r="K1468" i="4"/>
  <c r="F1468" i="4"/>
  <c r="A1468" i="4"/>
  <c r="K1467" i="4"/>
  <c r="F1467" i="4"/>
  <c r="A1467" i="4"/>
  <c r="K1466" i="4"/>
  <c r="F1466" i="4"/>
  <c r="A1466" i="4"/>
  <c r="K1465" i="4"/>
  <c r="F1465" i="4"/>
  <c r="A1465" i="4"/>
  <c r="K1464" i="4"/>
  <c r="F1464" i="4"/>
  <c r="A1464" i="4"/>
  <c r="K1463" i="4"/>
  <c r="F1463" i="4"/>
  <c r="A1463" i="4"/>
  <c r="K1462" i="4"/>
  <c r="F1462" i="4"/>
  <c r="A1462" i="4"/>
  <c r="K1461" i="4"/>
  <c r="F1461" i="4"/>
  <c r="A1461" i="4"/>
  <c r="K1460" i="4"/>
  <c r="F1460" i="4"/>
  <c r="A1460" i="4"/>
  <c r="K1459" i="4"/>
  <c r="F1459" i="4"/>
  <c r="A1459" i="4"/>
  <c r="K1458" i="4"/>
  <c r="F1458" i="4"/>
  <c r="A1458" i="4"/>
  <c r="K1457" i="4"/>
  <c r="F1457" i="4"/>
  <c r="A1457" i="4"/>
  <c r="K1456" i="4"/>
  <c r="F1456" i="4"/>
  <c r="A1456" i="4"/>
  <c r="K1455" i="4"/>
  <c r="F1455" i="4"/>
  <c r="A1455" i="4"/>
  <c r="K1454" i="4"/>
  <c r="F1454" i="4"/>
  <c r="A1454" i="4"/>
  <c r="K1453" i="4"/>
  <c r="F1453" i="4"/>
  <c r="A1453" i="4"/>
  <c r="K1452" i="4"/>
  <c r="F1452" i="4"/>
  <c r="A1452" i="4"/>
  <c r="K1451" i="4"/>
  <c r="F1451" i="4"/>
  <c r="A1451" i="4"/>
  <c r="K1450" i="4"/>
  <c r="F1450" i="4"/>
  <c r="A1450" i="4"/>
  <c r="K1449" i="4"/>
  <c r="F1449" i="4"/>
  <c r="A1449" i="4"/>
  <c r="K1448" i="4"/>
  <c r="F1448" i="4"/>
  <c r="A1448" i="4"/>
  <c r="K1447" i="4"/>
  <c r="F1447" i="4"/>
  <c r="A1447" i="4"/>
  <c r="K1446" i="4"/>
  <c r="F1446" i="4"/>
  <c r="A1446" i="4"/>
  <c r="K1445" i="4"/>
  <c r="F1445" i="4"/>
  <c r="A1445" i="4"/>
  <c r="K1444" i="4"/>
  <c r="F1444" i="4"/>
  <c r="A1444" i="4"/>
  <c r="K1443" i="4"/>
  <c r="F1443" i="4"/>
  <c r="A1443" i="4"/>
  <c r="K1442" i="4"/>
  <c r="F1442" i="4"/>
  <c r="A1442" i="4"/>
  <c r="K1441" i="4"/>
  <c r="F1441" i="4"/>
  <c r="A1441" i="4"/>
  <c r="K1440" i="4"/>
  <c r="F1440" i="4"/>
  <c r="A1440" i="4"/>
  <c r="K1439" i="4"/>
  <c r="F1439" i="4"/>
  <c r="A1439" i="4"/>
  <c r="K1438" i="4"/>
  <c r="F1438" i="4"/>
  <c r="A1438" i="4"/>
  <c r="K1437" i="4"/>
  <c r="F1437" i="4"/>
  <c r="A1437" i="4"/>
  <c r="K1436" i="4"/>
  <c r="F1436" i="4"/>
  <c r="A1436" i="4"/>
  <c r="K1435" i="4"/>
  <c r="F1435" i="4"/>
  <c r="A1435" i="4"/>
  <c r="K1434" i="4"/>
  <c r="F1434" i="4"/>
  <c r="A1434" i="4"/>
  <c r="K1433" i="4"/>
  <c r="F1433" i="4"/>
  <c r="A1433" i="4"/>
  <c r="K1432" i="4"/>
  <c r="F1432" i="4"/>
  <c r="A1432" i="4"/>
  <c r="K1431" i="4"/>
  <c r="F1431" i="4"/>
  <c r="A1431" i="4"/>
  <c r="K1430" i="4"/>
  <c r="F1430" i="4"/>
  <c r="A1430" i="4"/>
  <c r="K1429" i="4"/>
  <c r="F1429" i="4"/>
  <c r="A1429" i="4"/>
  <c r="K1428" i="4"/>
  <c r="F1428" i="4"/>
  <c r="A1428" i="4"/>
  <c r="K1427" i="4"/>
  <c r="F1427" i="4"/>
  <c r="A1427" i="4"/>
  <c r="K1426" i="4"/>
  <c r="F1426" i="4"/>
  <c r="A1426" i="4"/>
  <c r="K1425" i="4"/>
  <c r="F1425" i="4"/>
  <c r="A1425" i="4"/>
  <c r="K1424" i="4"/>
  <c r="F1424" i="4"/>
  <c r="A1424" i="4"/>
  <c r="K1423" i="4"/>
  <c r="F1423" i="4"/>
  <c r="A1423" i="4"/>
  <c r="K1422" i="4"/>
  <c r="F1422" i="4"/>
  <c r="A1422" i="4"/>
  <c r="K1421" i="4"/>
  <c r="F1421" i="4"/>
  <c r="A1421" i="4"/>
  <c r="K1420" i="4"/>
  <c r="F1420" i="4"/>
  <c r="A1420" i="4"/>
  <c r="K1419" i="4"/>
  <c r="F1419" i="4"/>
  <c r="A1419" i="4"/>
  <c r="K1418" i="4"/>
  <c r="F1418" i="4"/>
  <c r="A1418" i="4"/>
  <c r="K1417" i="4"/>
  <c r="F1417" i="4"/>
  <c r="A1417" i="4"/>
  <c r="K1416" i="4"/>
  <c r="F1416" i="4"/>
  <c r="A1416" i="4"/>
  <c r="K1415" i="4"/>
  <c r="F1415" i="4"/>
  <c r="A1415" i="4"/>
  <c r="K1414" i="4"/>
  <c r="F1414" i="4"/>
  <c r="A1414" i="4"/>
  <c r="K1413" i="4"/>
  <c r="F1413" i="4"/>
  <c r="A1413" i="4"/>
  <c r="K1412" i="4"/>
  <c r="F1412" i="4"/>
  <c r="A1412" i="4"/>
  <c r="K1411" i="4"/>
  <c r="F1411" i="4"/>
  <c r="A1411" i="4"/>
  <c r="K1410" i="4"/>
  <c r="F1410" i="4"/>
  <c r="A1410" i="4"/>
  <c r="K1409" i="4"/>
  <c r="F1409" i="4"/>
  <c r="A1409" i="4"/>
  <c r="K1408" i="4"/>
  <c r="F1408" i="4"/>
  <c r="A1408" i="4"/>
  <c r="K1407" i="4"/>
  <c r="F1407" i="4"/>
  <c r="A1407" i="4"/>
  <c r="K1406" i="4"/>
  <c r="F1406" i="4"/>
  <c r="A1406" i="4"/>
  <c r="K1405" i="4"/>
  <c r="F1405" i="4"/>
  <c r="A1405" i="4"/>
  <c r="K1404" i="4"/>
  <c r="F1404" i="4"/>
  <c r="A1404" i="4"/>
  <c r="K1403" i="4"/>
  <c r="F1403" i="4"/>
  <c r="A1403" i="4"/>
  <c r="K1402" i="4"/>
  <c r="F1402" i="4"/>
  <c r="A1402" i="4"/>
  <c r="K1401" i="4"/>
  <c r="F1401" i="4"/>
  <c r="A1401" i="4"/>
  <c r="K1400" i="4"/>
  <c r="F1400" i="4"/>
  <c r="A1400" i="4"/>
  <c r="K1399" i="4"/>
  <c r="F1399" i="4"/>
  <c r="A1399" i="4"/>
  <c r="K1398" i="4"/>
  <c r="F1398" i="4"/>
  <c r="A1398" i="4"/>
  <c r="K1397" i="4"/>
  <c r="F1397" i="4"/>
  <c r="A1397" i="4"/>
  <c r="K1396" i="4"/>
  <c r="F1396" i="4"/>
  <c r="A1396" i="4"/>
  <c r="K1395" i="4"/>
  <c r="F1395" i="4"/>
  <c r="A1395" i="4"/>
  <c r="K1394" i="4"/>
  <c r="F1394" i="4"/>
  <c r="A1394" i="4"/>
  <c r="K1393" i="4"/>
  <c r="F1393" i="4"/>
  <c r="A1393" i="4"/>
  <c r="K1392" i="4"/>
  <c r="F1392" i="4"/>
  <c r="A1392" i="4"/>
  <c r="K1391" i="4"/>
  <c r="F1391" i="4"/>
  <c r="A1391" i="4"/>
  <c r="K1390" i="4"/>
  <c r="F1390" i="4"/>
  <c r="A1390" i="4"/>
  <c r="K1389" i="4"/>
  <c r="F1389" i="4"/>
  <c r="A1389" i="4"/>
  <c r="K1388" i="4"/>
  <c r="F1388" i="4"/>
  <c r="A1388" i="4"/>
  <c r="K1387" i="4"/>
  <c r="F1387" i="4"/>
  <c r="A1387" i="4"/>
  <c r="K1386" i="4"/>
  <c r="F1386" i="4"/>
  <c r="A1386" i="4"/>
  <c r="K1385" i="4"/>
  <c r="F1385" i="4"/>
  <c r="A1385" i="4"/>
  <c r="K1384" i="4"/>
  <c r="F1384" i="4"/>
  <c r="A1384" i="4"/>
  <c r="K1383" i="4"/>
  <c r="F1383" i="4"/>
  <c r="A1383" i="4"/>
  <c r="K1382" i="4"/>
  <c r="F1382" i="4"/>
  <c r="A1382" i="4"/>
  <c r="K1381" i="4"/>
  <c r="F1381" i="4"/>
  <c r="A1381" i="4"/>
  <c r="K1380" i="4"/>
  <c r="F1380" i="4"/>
  <c r="A1380" i="4"/>
  <c r="K1379" i="4"/>
  <c r="F1379" i="4"/>
  <c r="A1379" i="4"/>
  <c r="K1378" i="4"/>
  <c r="F1378" i="4"/>
  <c r="A1378" i="4"/>
  <c r="K1377" i="4"/>
  <c r="F1377" i="4"/>
  <c r="A1377" i="4"/>
  <c r="K1376" i="4"/>
  <c r="F1376" i="4"/>
  <c r="A1376" i="4"/>
  <c r="K1375" i="4"/>
  <c r="F1375" i="4"/>
  <c r="A1375" i="4"/>
  <c r="K1374" i="4"/>
  <c r="F1374" i="4"/>
  <c r="A1374" i="4"/>
  <c r="K1373" i="4"/>
  <c r="F1373" i="4"/>
  <c r="A1373" i="4"/>
  <c r="K1372" i="4"/>
  <c r="F1372" i="4"/>
  <c r="A1372" i="4"/>
  <c r="K1371" i="4"/>
  <c r="F1371" i="4"/>
  <c r="A1371" i="4"/>
  <c r="K1370" i="4"/>
  <c r="F1370" i="4"/>
  <c r="A1370" i="4"/>
  <c r="K1369" i="4"/>
  <c r="F1369" i="4"/>
  <c r="A1369" i="4"/>
  <c r="K1368" i="4"/>
  <c r="F1368" i="4"/>
  <c r="A1368" i="4"/>
  <c r="K1367" i="4"/>
  <c r="F1367" i="4"/>
  <c r="A1367" i="4"/>
  <c r="K1366" i="4"/>
  <c r="F1366" i="4"/>
  <c r="A1366" i="4"/>
  <c r="K1365" i="4"/>
  <c r="F1365" i="4"/>
  <c r="A1365" i="4"/>
  <c r="K1364" i="4"/>
  <c r="F1364" i="4"/>
  <c r="A1364" i="4"/>
  <c r="K1363" i="4"/>
  <c r="F1363" i="4"/>
  <c r="A1363" i="4"/>
  <c r="K1362" i="4"/>
  <c r="F1362" i="4"/>
  <c r="A1362" i="4"/>
  <c r="K1361" i="4"/>
  <c r="F1361" i="4"/>
  <c r="A1361" i="4"/>
  <c r="K1360" i="4"/>
  <c r="F1360" i="4"/>
  <c r="A1360" i="4"/>
  <c r="K1359" i="4"/>
  <c r="F1359" i="4"/>
  <c r="A1359" i="4"/>
  <c r="K1358" i="4"/>
  <c r="F1358" i="4"/>
  <c r="A1358" i="4"/>
  <c r="K1357" i="4"/>
  <c r="F1357" i="4"/>
  <c r="A1357" i="4"/>
  <c r="K1356" i="4"/>
  <c r="F1356" i="4"/>
  <c r="A1356" i="4"/>
  <c r="K1355" i="4"/>
  <c r="F1355" i="4"/>
  <c r="A1355" i="4"/>
  <c r="K1354" i="4"/>
  <c r="F1354" i="4"/>
  <c r="A1354" i="4"/>
  <c r="K1353" i="4"/>
  <c r="F1353" i="4"/>
  <c r="A1353" i="4"/>
  <c r="K1352" i="4"/>
  <c r="F1352" i="4"/>
  <c r="A1352" i="4"/>
  <c r="K1351" i="4"/>
  <c r="F1351" i="4"/>
  <c r="A1351" i="4"/>
  <c r="K1350" i="4"/>
  <c r="F1350" i="4"/>
  <c r="A1350" i="4"/>
  <c r="K1349" i="4"/>
  <c r="F1349" i="4"/>
  <c r="A1349" i="4"/>
  <c r="K1348" i="4"/>
  <c r="F1348" i="4"/>
  <c r="A1348" i="4"/>
  <c r="K1347" i="4"/>
  <c r="F1347" i="4"/>
  <c r="A1347" i="4"/>
  <c r="K1346" i="4"/>
  <c r="F1346" i="4"/>
  <c r="A1346" i="4"/>
  <c r="K1345" i="4"/>
  <c r="F1345" i="4"/>
  <c r="A1345" i="4"/>
  <c r="K1344" i="4"/>
  <c r="F1344" i="4"/>
  <c r="A1344" i="4"/>
  <c r="K1343" i="4"/>
  <c r="F1343" i="4"/>
  <c r="A1343" i="4"/>
  <c r="K1342" i="4"/>
  <c r="F1342" i="4"/>
  <c r="A1342" i="4"/>
  <c r="K1341" i="4"/>
  <c r="F1341" i="4"/>
  <c r="A1341" i="4"/>
  <c r="K1340" i="4"/>
  <c r="F1340" i="4"/>
  <c r="A1340" i="4"/>
  <c r="K1339" i="4"/>
  <c r="F1339" i="4"/>
  <c r="A1339" i="4"/>
  <c r="K1338" i="4"/>
  <c r="F1338" i="4"/>
  <c r="A1338" i="4"/>
  <c r="K1337" i="4"/>
  <c r="F1337" i="4"/>
  <c r="A1337" i="4"/>
  <c r="K1336" i="4"/>
  <c r="F1336" i="4"/>
  <c r="A1336" i="4"/>
  <c r="K1335" i="4"/>
  <c r="F1335" i="4"/>
  <c r="A1335" i="4"/>
  <c r="K1334" i="4"/>
  <c r="F1334" i="4"/>
  <c r="A1334" i="4"/>
  <c r="K1333" i="4"/>
  <c r="F1333" i="4"/>
  <c r="A1333" i="4"/>
  <c r="K1332" i="4"/>
  <c r="F1332" i="4"/>
  <c r="A1332" i="4"/>
  <c r="K1331" i="4"/>
  <c r="F1331" i="4"/>
  <c r="A1331" i="4"/>
  <c r="K1330" i="4"/>
  <c r="F1330" i="4"/>
  <c r="A1330" i="4"/>
  <c r="K1329" i="4"/>
  <c r="F1329" i="4"/>
  <c r="A1329" i="4"/>
  <c r="K1328" i="4"/>
  <c r="F1328" i="4"/>
  <c r="A1328" i="4"/>
  <c r="K1327" i="4"/>
  <c r="F1327" i="4"/>
  <c r="A1327" i="4"/>
  <c r="K1326" i="4"/>
  <c r="F1326" i="4"/>
  <c r="A1326" i="4"/>
  <c r="K1325" i="4"/>
  <c r="F1325" i="4"/>
  <c r="A1325" i="4"/>
  <c r="K1324" i="4"/>
  <c r="F1324" i="4"/>
  <c r="A1324" i="4"/>
  <c r="K1323" i="4"/>
  <c r="F1323" i="4"/>
  <c r="A1323" i="4"/>
  <c r="K1322" i="4"/>
  <c r="F1322" i="4"/>
  <c r="A1322" i="4"/>
  <c r="K1321" i="4"/>
  <c r="F1321" i="4"/>
  <c r="A1321" i="4"/>
  <c r="K1320" i="4"/>
  <c r="F1320" i="4"/>
  <c r="A1320" i="4"/>
  <c r="K1319" i="4"/>
  <c r="F1319" i="4"/>
  <c r="A1319" i="4"/>
  <c r="K1318" i="4"/>
  <c r="F1318" i="4"/>
  <c r="A1318" i="4"/>
  <c r="K1317" i="4"/>
  <c r="F1317" i="4"/>
  <c r="A1317" i="4"/>
  <c r="K1316" i="4"/>
  <c r="F1316" i="4"/>
  <c r="A1316" i="4"/>
  <c r="K1315" i="4"/>
  <c r="F1315" i="4"/>
  <c r="A1315" i="4"/>
  <c r="K1314" i="4"/>
  <c r="F1314" i="4"/>
  <c r="A1314" i="4"/>
  <c r="K1313" i="4"/>
  <c r="F1313" i="4"/>
  <c r="A1313" i="4"/>
  <c r="K1312" i="4"/>
  <c r="F1312" i="4"/>
  <c r="A1312" i="4"/>
  <c r="K1311" i="4"/>
  <c r="F1311" i="4"/>
  <c r="A1311" i="4"/>
  <c r="K1310" i="4"/>
  <c r="F1310" i="4"/>
  <c r="A1310" i="4"/>
  <c r="K1309" i="4"/>
  <c r="F1309" i="4"/>
  <c r="A1309" i="4"/>
  <c r="K1308" i="4"/>
  <c r="F1308" i="4"/>
  <c r="A1308" i="4"/>
  <c r="K1307" i="4"/>
  <c r="F1307" i="4"/>
  <c r="A1307" i="4"/>
  <c r="K1306" i="4"/>
  <c r="F1306" i="4"/>
  <c r="A1306" i="4"/>
  <c r="K1305" i="4"/>
  <c r="F1305" i="4"/>
  <c r="A1305" i="4"/>
  <c r="K1304" i="4"/>
  <c r="F1304" i="4"/>
  <c r="A1304" i="4"/>
  <c r="K1303" i="4"/>
  <c r="F1303" i="4"/>
  <c r="A1303" i="4"/>
  <c r="K1302" i="4"/>
  <c r="F1302" i="4"/>
  <c r="A1302" i="4"/>
  <c r="K1301" i="4"/>
  <c r="F1301" i="4"/>
  <c r="A1301" i="4"/>
  <c r="K1300" i="4"/>
  <c r="F1300" i="4"/>
  <c r="A1300" i="4"/>
  <c r="K1299" i="4"/>
  <c r="F1299" i="4"/>
  <c r="A1299" i="4"/>
  <c r="K1298" i="4"/>
  <c r="F1298" i="4"/>
  <c r="A1298" i="4"/>
  <c r="K1297" i="4"/>
  <c r="F1297" i="4"/>
  <c r="A1297" i="4"/>
  <c r="K1296" i="4"/>
  <c r="F1296" i="4"/>
  <c r="A1296" i="4"/>
  <c r="K1295" i="4"/>
  <c r="F1295" i="4"/>
  <c r="A1295" i="4"/>
  <c r="K1294" i="4"/>
  <c r="F1294" i="4"/>
  <c r="A1294" i="4"/>
  <c r="K1293" i="4"/>
  <c r="F1293" i="4"/>
  <c r="A1293" i="4"/>
  <c r="K1292" i="4"/>
  <c r="F1292" i="4"/>
  <c r="A1292" i="4"/>
  <c r="K1291" i="4"/>
  <c r="F1291" i="4"/>
  <c r="A1291" i="4"/>
  <c r="K1290" i="4"/>
  <c r="F1290" i="4"/>
  <c r="A1290" i="4"/>
  <c r="K1289" i="4"/>
  <c r="F1289" i="4"/>
  <c r="A1289" i="4"/>
  <c r="K1288" i="4"/>
  <c r="F1288" i="4"/>
  <c r="A1288" i="4"/>
  <c r="K1287" i="4"/>
  <c r="F1287" i="4"/>
  <c r="A1287" i="4"/>
  <c r="K1286" i="4"/>
  <c r="F1286" i="4"/>
  <c r="A1286" i="4"/>
  <c r="K1285" i="4"/>
  <c r="F1285" i="4"/>
  <c r="A1285" i="4"/>
  <c r="K1284" i="4"/>
  <c r="F1284" i="4"/>
  <c r="A1284" i="4"/>
  <c r="K1283" i="4"/>
  <c r="F1283" i="4"/>
  <c r="A1283" i="4"/>
  <c r="K1282" i="4"/>
  <c r="F1282" i="4"/>
  <c r="A1282" i="4"/>
  <c r="K1281" i="4"/>
  <c r="F1281" i="4"/>
  <c r="A1281" i="4"/>
  <c r="K1280" i="4"/>
  <c r="F1280" i="4"/>
  <c r="A1280" i="4"/>
  <c r="K1279" i="4"/>
  <c r="I1279" i="4" a="1"/>
  <c r="I1279" i="4" s="1"/>
  <c r="F1279" i="4"/>
  <c r="A1279" i="4"/>
  <c r="K1278" i="4"/>
  <c r="I1278" i="4" a="1"/>
  <c r="I1278" i="4" s="1"/>
  <c r="F1278" i="4"/>
  <c r="A1278" i="4"/>
  <c r="K1277" i="4"/>
  <c r="I1277" i="4" a="1"/>
  <c r="I1277" i="4" s="1"/>
  <c r="F1277" i="4"/>
  <c r="A1277" i="4"/>
  <c r="K1276" i="4"/>
  <c r="I1276" i="4" a="1"/>
  <c r="I1276" i="4"/>
  <c r="F1276" i="4"/>
  <c r="A1276" i="4"/>
  <c r="K1275" i="4"/>
  <c r="I1275" i="4" a="1"/>
  <c r="I1275" i="4"/>
  <c r="F1275" i="4"/>
  <c r="A1275" i="4"/>
  <c r="K1274" i="4"/>
  <c r="I1274" i="4" a="1"/>
  <c r="I1274" i="4"/>
  <c r="F1274" i="4"/>
  <c r="A1274" i="4"/>
  <c r="K1273" i="4"/>
  <c r="I1273" i="4" a="1"/>
  <c r="I1273" i="4" s="1"/>
  <c r="F1273" i="4"/>
  <c r="A1273" i="4"/>
  <c r="K1272" i="4"/>
  <c r="I1272" i="4" a="1"/>
  <c r="I1272" i="4" s="1"/>
  <c r="F1272" i="4"/>
  <c r="A1272" i="4"/>
  <c r="K1271" i="4"/>
  <c r="I1271" i="4" a="1"/>
  <c r="I1271" i="4" s="1"/>
  <c r="F1271" i="4"/>
  <c r="A1271" i="4"/>
  <c r="K1270" i="4"/>
  <c r="I1270" i="4" a="1"/>
  <c r="I1270" i="4"/>
  <c r="F1270" i="4"/>
  <c r="A1270" i="4"/>
  <c r="K1269" i="4"/>
  <c r="I1269" i="4" a="1"/>
  <c r="I1269" i="4" s="1"/>
  <c r="F1269" i="4"/>
  <c r="A1269" i="4"/>
  <c r="K1268" i="4"/>
  <c r="I1268" i="4" a="1"/>
  <c r="I1268" i="4"/>
  <c r="F1268" i="4"/>
  <c r="A1268" i="4"/>
  <c r="K1267" i="4"/>
  <c r="I1267" i="4" a="1"/>
  <c r="I1267" i="4"/>
  <c r="F1267" i="4"/>
  <c r="A1267" i="4"/>
  <c r="K1266" i="4"/>
  <c r="I1266" i="4" a="1"/>
  <c r="I1266" i="4"/>
  <c r="F1266" i="4"/>
  <c r="A1266" i="4"/>
  <c r="K1265" i="4"/>
  <c r="I1265" i="4" a="1"/>
  <c r="I1265" i="4" s="1"/>
  <c r="F1265" i="4"/>
  <c r="A1265" i="4"/>
  <c r="K1264" i="4"/>
  <c r="I1264" i="4" a="1"/>
  <c r="I1264" i="4" s="1"/>
  <c r="F1264" i="4"/>
  <c r="A1264" i="4"/>
  <c r="K1263" i="4"/>
  <c r="I1263" i="4" a="1"/>
  <c r="I1263" i="4" s="1"/>
  <c r="F1263" i="4"/>
  <c r="A1263" i="4"/>
  <c r="K1262" i="4"/>
  <c r="I1262" i="4" a="1"/>
  <c r="I1262" i="4"/>
  <c r="F1262" i="4"/>
  <c r="A1262" i="4"/>
  <c r="K1261" i="4"/>
  <c r="I1261" i="4" a="1"/>
  <c r="I1261" i="4" s="1"/>
  <c r="F1261" i="4"/>
  <c r="A1261" i="4"/>
  <c r="K1260" i="4"/>
  <c r="I1260" i="4" a="1"/>
  <c r="I1260" i="4"/>
  <c r="F1260" i="4"/>
  <c r="A1260" i="4"/>
  <c r="K1259" i="4"/>
  <c r="I1259" i="4" a="1"/>
  <c r="I1259" i="4"/>
  <c r="F1259" i="4"/>
  <c r="A1259" i="4"/>
  <c r="K1258" i="4"/>
  <c r="I1258" i="4" a="1"/>
  <c r="I1258" i="4"/>
  <c r="F1258" i="4"/>
  <c r="A1258" i="4"/>
  <c r="K1257" i="4"/>
  <c r="I1257" i="4" a="1"/>
  <c r="I1257" i="4" s="1"/>
  <c r="F1257" i="4"/>
  <c r="A1257" i="4"/>
  <c r="K1256" i="4"/>
  <c r="I1256" i="4" a="1"/>
  <c r="I1256" i="4" s="1"/>
  <c r="F1256" i="4"/>
  <c r="A1256" i="4"/>
  <c r="K1255" i="4"/>
  <c r="I1255" i="4" a="1"/>
  <c r="I1255" i="4" s="1"/>
  <c r="F1255" i="4"/>
  <c r="A1255" i="4"/>
  <c r="K1254" i="4"/>
  <c r="I1254" i="4" a="1"/>
  <c r="I1254" i="4"/>
  <c r="F1254" i="4"/>
  <c r="A1254" i="4"/>
  <c r="K1253" i="4"/>
  <c r="I1253" i="4" a="1"/>
  <c r="I1253" i="4" s="1"/>
  <c r="F1253" i="4"/>
  <c r="A1253" i="4"/>
  <c r="K1252" i="4"/>
  <c r="I1252" i="4" a="1"/>
  <c r="I1252" i="4"/>
  <c r="F1252" i="4"/>
  <c r="A1252" i="4"/>
  <c r="K1251" i="4"/>
  <c r="I1251" i="4" a="1"/>
  <c r="I1251" i="4"/>
  <c r="F1251" i="4"/>
  <c r="A1251" i="4"/>
  <c r="K1250" i="4"/>
  <c r="I1250" i="4" a="1"/>
  <c r="I1250" i="4"/>
  <c r="F1250" i="4"/>
  <c r="A1250" i="4"/>
  <c r="K1249" i="4"/>
  <c r="I1249" i="4" a="1"/>
  <c r="I1249" i="4" s="1"/>
  <c r="F1249" i="4"/>
  <c r="A1249" i="4"/>
  <c r="K1248" i="4"/>
  <c r="I1248" i="4" a="1"/>
  <c r="I1248" i="4" s="1"/>
  <c r="F1248" i="4"/>
  <c r="A1248" i="4"/>
  <c r="K1247" i="4"/>
  <c r="I1247" i="4" a="1"/>
  <c r="I1247" i="4" s="1"/>
  <c r="F1247" i="4"/>
  <c r="A1247" i="4"/>
  <c r="K1246" i="4"/>
  <c r="I1246" i="4" a="1"/>
  <c r="I1246" i="4" s="1"/>
  <c r="F1246" i="4"/>
  <c r="A1246" i="4"/>
  <c r="K1245" i="4"/>
  <c r="I1245" i="4" a="1"/>
  <c r="I1245" i="4" s="1"/>
  <c r="F1245" i="4"/>
  <c r="A1245" i="4"/>
  <c r="K1244" i="4"/>
  <c r="I1244" i="4" a="1"/>
  <c r="I1244" i="4"/>
  <c r="F1244" i="4"/>
  <c r="A1244" i="4"/>
  <c r="K1243" i="4"/>
  <c r="I1243" i="4" a="1"/>
  <c r="I1243" i="4"/>
  <c r="F1243" i="4"/>
  <c r="A1243" i="4"/>
  <c r="K1242" i="4"/>
  <c r="I1242" i="4" a="1"/>
  <c r="I1242" i="4"/>
  <c r="F1242" i="4"/>
  <c r="A1242" i="4"/>
  <c r="K1241" i="4"/>
  <c r="I1241" i="4" a="1"/>
  <c r="I1241" i="4" s="1"/>
  <c r="F1241" i="4"/>
  <c r="A1241" i="4"/>
  <c r="K1240" i="4"/>
  <c r="I1240" i="4" a="1"/>
  <c r="I1240" i="4" s="1"/>
  <c r="F1240" i="4"/>
  <c r="A1240" i="4"/>
  <c r="K1239" i="4"/>
  <c r="I1239" i="4" a="1"/>
  <c r="I1239" i="4" s="1"/>
  <c r="F1239" i="4"/>
  <c r="A1239" i="4"/>
  <c r="K1238" i="4"/>
  <c r="I1238" i="4" a="1"/>
  <c r="I1238" i="4"/>
  <c r="F1238" i="4"/>
  <c r="A1238" i="4"/>
  <c r="K1237" i="4"/>
  <c r="I1237" i="4" a="1"/>
  <c r="I1237" i="4" s="1"/>
  <c r="F1237" i="4"/>
  <c r="A1237" i="4"/>
  <c r="K1236" i="4"/>
  <c r="I1236" i="4" a="1"/>
  <c r="I1236" i="4"/>
  <c r="F1236" i="4"/>
  <c r="A1236" i="4"/>
  <c r="K1235" i="4"/>
  <c r="I1235" i="4" a="1"/>
  <c r="I1235" i="4"/>
  <c r="F1235" i="4"/>
  <c r="A1235" i="4"/>
  <c r="K1234" i="4"/>
  <c r="I1234" i="4" a="1"/>
  <c r="I1234" i="4"/>
  <c r="F1234" i="4"/>
  <c r="A1234" i="4"/>
  <c r="K1233" i="4"/>
  <c r="I1233" i="4" a="1"/>
  <c r="I1233" i="4" s="1"/>
  <c r="F1233" i="4"/>
  <c r="A1233" i="4"/>
  <c r="K1232" i="4"/>
  <c r="I1232" i="4" a="1"/>
  <c r="I1232" i="4" s="1"/>
  <c r="F1232" i="4"/>
  <c r="A1232" i="4"/>
  <c r="K1231" i="4"/>
  <c r="I1231" i="4" a="1"/>
  <c r="I1231" i="4" s="1"/>
  <c r="F1231" i="4"/>
  <c r="A1231" i="4"/>
  <c r="K1230" i="4"/>
  <c r="I1230" i="4" a="1"/>
  <c r="I1230" i="4"/>
  <c r="F1230" i="4"/>
  <c r="A1230" i="4"/>
  <c r="K1229" i="4"/>
  <c r="I1229" i="4" a="1"/>
  <c r="I1229" i="4" s="1"/>
  <c r="F1229" i="4"/>
  <c r="A1229" i="4"/>
  <c r="K1228" i="4"/>
  <c r="I1228" i="4" a="1"/>
  <c r="I1228" i="4"/>
  <c r="F1228" i="4"/>
  <c r="A1228" i="4"/>
  <c r="K1227" i="4"/>
  <c r="I1227" i="4" a="1"/>
  <c r="I1227" i="4"/>
  <c r="F1227" i="4"/>
  <c r="A1227" i="4"/>
  <c r="K1226" i="4"/>
  <c r="I1226" i="4" a="1"/>
  <c r="I1226" i="4"/>
  <c r="F1226" i="4"/>
  <c r="A1226" i="4"/>
  <c r="K1225" i="4"/>
  <c r="I1225" i="4" a="1"/>
  <c r="I1225" i="4" s="1"/>
  <c r="F1225" i="4"/>
  <c r="A1225" i="4"/>
  <c r="K1224" i="4"/>
  <c r="I1224" i="4" a="1"/>
  <c r="I1224" i="4" s="1"/>
  <c r="F1224" i="4"/>
  <c r="A1224" i="4"/>
  <c r="K1223" i="4"/>
  <c r="I1223" i="4" a="1"/>
  <c r="I1223" i="4" s="1"/>
  <c r="F1223" i="4"/>
  <c r="A1223" i="4"/>
  <c r="K1222" i="4"/>
  <c r="I1222" i="4" a="1"/>
  <c r="I1222" i="4"/>
  <c r="F1222" i="4"/>
  <c r="A1222" i="4"/>
  <c r="K1221" i="4"/>
  <c r="I1221" i="4" a="1"/>
  <c r="I1221" i="4" s="1"/>
  <c r="F1221" i="4"/>
  <c r="A1221" i="4"/>
  <c r="K1220" i="4"/>
  <c r="I1220" i="4" a="1"/>
  <c r="I1220" i="4"/>
  <c r="F1220" i="4"/>
  <c r="A1220" i="4"/>
  <c r="K1219" i="4"/>
  <c r="I1219" i="4" a="1"/>
  <c r="I1219" i="4"/>
  <c r="F1219" i="4"/>
  <c r="A1219" i="4"/>
  <c r="K1218" i="4"/>
  <c r="I1218" i="4" a="1"/>
  <c r="I1218" i="4"/>
  <c r="F1218" i="4"/>
  <c r="A1218" i="4"/>
  <c r="K1217" i="4"/>
  <c r="I1217" i="4" a="1"/>
  <c r="I1217" i="4" s="1"/>
  <c r="F1217" i="4"/>
  <c r="A1217" i="4"/>
  <c r="K1216" i="4"/>
  <c r="I1216" i="4" a="1"/>
  <c r="I1216" i="4" s="1"/>
  <c r="F1216" i="4"/>
  <c r="A1216" i="4"/>
  <c r="K1215" i="4"/>
  <c r="I1215" i="4" a="1"/>
  <c r="I1215" i="4" s="1"/>
  <c r="F1215" i="4"/>
  <c r="A1215" i="4"/>
  <c r="K1214" i="4"/>
  <c r="I1214" i="4" a="1"/>
  <c r="I1214" i="4" s="1"/>
  <c r="F1214" i="4"/>
  <c r="A1214" i="4"/>
  <c r="K1213" i="4"/>
  <c r="I1213" i="4" a="1"/>
  <c r="I1213" i="4" s="1"/>
  <c r="F1213" i="4"/>
  <c r="A1213" i="4"/>
  <c r="K1212" i="4"/>
  <c r="I1212" i="4" a="1"/>
  <c r="I1212" i="4"/>
  <c r="F1212" i="4"/>
  <c r="A1212" i="4"/>
  <c r="K1211" i="4"/>
  <c r="I1211" i="4" a="1"/>
  <c r="I1211" i="4"/>
  <c r="F1211" i="4"/>
  <c r="A1211" i="4"/>
  <c r="K1210" i="4"/>
  <c r="I1210" i="4" a="1"/>
  <c r="I1210" i="4"/>
  <c r="F1210" i="4"/>
  <c r="A1210" i="4"/>
  <c r="K1209" i="4"/>
  <c r="I1209" i="4" a="1"/>
  <c r="I1209" i="4" s="1"/>
  <c r="F1209" i="4"/>
  <c r="A1209" i="4"/>
  <c r="K1208" i="4"/>
  <c r="I1208" i="4" a="1"/>
  <c r="I1208" i="4" s="1"/>
  <c r="F1208" i="4"/>
  <c r="A1208" i="4"/>
  <c r="K1207" i="4"/>
  <c r="I1207" i="4" a="1"/>
  <c r="I1207" i="4" s="1"/>
  <c r="F1207" i="4"/>
  <c r="A1207" i="4"/>
  <c r="K1206" i="4"/>
  <c r="I1206" i="4" a="1"/>
  <c r="I1206" i="4"/>
  <c r="F1206" i="4"/>
  <c r="A1206" i="4"/>
  <c r="K1205" i="4"/>
  <c r="I1205" i="4" a="1"/>
  <c r="I1205" i="4" s="1"/>
  <c r="F1205" i="4"/>
  <c r="A1205" i="4"/>
  <c r="K1204" i="4"/>
  <c r="I1204" i="4" a="1"/>
  <c r="I1204" i="4"/>
  <c r="F1204" i="4"/>
  <c r="A1204" i="4"/>
  <c r="K1203" i="4"/>
  <c r="I1203" i="4" a="1"/>
  <c r="I1203" i="4"/>
  <c r="F1203" i="4"/>
  <c r="A1203" i="4"/>
  <c r="K1202" i="4"/>
  <c r="I1202" i="4" a="1"/>
  <c r="I1202" i="4"/>
  <c r="F1202" i="4"/>
  <c r="A1202" i="4"/>
  <c r="K1201" i="4"/>
  <c r="I1201" i="4" a="1"/>
  <c r="I1201" i="4" s="1"/>
  <c r="F1201" i="4"/>
  <c r="A1201" i="4"/>
  <c r="K1200" i="4"/>
  <c r="I1200" i="4" a="1"/>
  <c r="I1200" i="4" s="1"/>
  <c r="F1200" i="4"/>
  <c r="A1200" i="4"/>
  <c r="K1199" i="4"/>
  <c r="I1199" i="4" a="1"/>
  <c r="I1199" i="4" s="1"/>
  <c r="F1199" i="4"/>
  <c r="A1199" i="4"/>
  <c r="K1198" i="4"/>
  <c r="I1198" i="4" a="1"/>
  <c r="I1198" i="4" s="1"/>
  <c r="F1198" i="4"/>
  <c r="A1198" i="4"/>
  <c r="K1197" i="4"/>
  <c r="I1197" i="4" a="1"/>
  <c r="I1197" i="4" s="1"/>
  <c r="F1197" i="4"/>
  <c r="A1197" i="4"/>
  <c r="K1196" i="4"/>
  <c r="I1196" i="4" a="1"/>
  <c r="I1196" i="4"/>
  <c r="F1196" i="4"/>
  <c r="A1196" i="4"/>
  <c r="K1195" i="4"/>
  <c r="I1195" i="4" a="1"/>
  <c r="I1195" i="4"/>
  <c r="F1195" i="4"/>
  <c r="A1195" i="4"/>
  <c r="K1194" i="4"/>
  <c r="I1194" i="4" a="1"/>
  <c r="I1194" i="4"/>
  <c r="F1194" i="4"/>
  <c r="A1194" i="4"/>
  <c r="K1193" i="4"/>
  <c r="I1193" i="4" a="1"/>
  <c r="I1193" i="4" s="1"/>
  <c r="F1193" i="4"/>
  <c r="A1193" i="4"/>
  <c r="K1192" i="4"/>
  <c r="I1192" i="4" a="1"/>
  <c r="I1192" i="4" s="1"/>
  <c r="F1192" i="4"/>
  <c r="A1192" i="4"/>
  <c r="K1191" i="4"/>
  <c r="I1191" i="4" a="1"/>
  <c r="I1191" i="4" s="1"/>
  <c r="F1191" i="4"/>
  <c r="A1191" i="4"/>
  <c r="K1190" i="4"/>
  <c r="I1190" i="4" a="1"/>
  <c r="I1190" i="4" s="1"/>
  <c r="F1190" i="4"/>
  <c r="A1190" i="4"/>
  <c r="K1189" i="4"/>
  <c r="I1189" i="4" a="1"/>
  <c r="I1189" i="4" s="1"/>
  <c r="F1189" i="4"/>
  <c r="A1189" i="4"/>
  <c r="K1188" i="4"/>
  <c r="I1188" i="4" a="1"/>
  <c r="I1188" i="4"/>
  <c r="F1188" i="4"/>
  <c r="A1188" i="4"/>
  <c r="K1187" i="4"/>
  <c r="I1187" i="4" a="1"/>
  <c r="I1187" i="4"/>
  <c r="F1187" i="4"/>
  <c r="A1187" i="4"/>
  <c r="K1186" i="4"/>
  <c r="I1186" i="4" a="1"/>
  <c r="I1186" i="4"/>
  <c r="F1186" i="4"/>
  <c r="A1186" i="4"/>
  <c r="K1185" i="4"/>
  <c r="I1185" i="4" a="1"/>
  <c r="I1185" i="4" s="1"/>
  <c r="F1185" i="4"/>
  <c r="A1185" i="4"/>
  <c r="K1184" i="4"/>
  <c r="I1184" i="4" a="1"/>
  <c r="I1184" i="4" s="1"/>
  <c r="F1184" i="4"/>
  <c r="A1184" i="4"/>
  <c r="K1183" i="4"/>
  <c r="I1183" i="4" a="1"/>
  <c r="I1183" i="4" s="1"/>
  <c r="F1183" i="4"/>
  <c r="A1183" i="4"/>
  <c r="K1182" i="4"/>
  <c r="I1182" i="4" a="1"/>
  <c r="I1182" i="4" s="1"/>
  <c r="F1182" i="4"/>
  <c r="A1182" i="4"/>
  <c r="K1181" i="4"/>
  <c r="I1181" i="4" a="1"/>
  <c r="I1181" i="4" s="1"/>
  <c r="F1181" i="4"/>
  <c r="A1181" i="4"/>
  <c r="K1180" i="4"/>
  <c r="I1180" i="4" a="1"/>
  <c r="I1180" i="4"/>
  <c r="F1180" i="4"/>
  <c r="A1180" i="4"/>
  <c r="K1179" i="4"/>
  <c r="I1179" i="4" a="1"/>
  <c r="I1179" i="4"/>
  <c r="F1179" i="4"/>
  <c r="A1179" i="4"/>
  <c r="K1178" i="4"/>
  <c r="I1178" i="4" a="1"/>
  <c r="I1178" i="4"/>
  <c r="F1178" i="4"/>
  <c r="A1178" i="4"/>
  <c r="K1177" i="4"/>
  <c r="I1177" i="4" a="1"/>
  <c r="I1177" i="4" s="1"/>
  <c r="F1177" i="4"/>
  <c r="A1177" i="4"/>
  <c r="K1176" i="4"/>
  <c r="I1176" i="4" a="1"/>
  <c r="I1176" i="4" s="1"/>
  <c r="F1176" i="4"/>
  <c r="A1176" i="4"/>
  <c r="K1175" i="4"/>
  <c r="I1175" i="4" a="1"/>
  <c r="I1175" i="4" s="1"/>
  <c r="F1175" i="4"/>
  <c r="A1175" i="4"/>
  <c r="K1174" i="4"/>
  <c r="I1174" i="4" a="1"/>
  <c r="I1174" i="4" s="1"/>
  <c r="F1174" i="4"/>
  <c r="A1174" i="4"/>
  <c r="K1173" i="4"/>
  <c r="I1173" i="4" a="1"/>
  <c r="I1173" i="4" s="1"/>
  <c r="F1173" i="4"/>
  <c r="A1173" i="4"/>
  <c r="K1172" i="4"/>
  <c r="I1172" i="4" a="1"/>
  <c r="I1172" i="4"/>
  <c r="F1172" i="4"/>
  <c r="A1172" i="4"/>
  <c r="K1171" i="4"/>
  <c r="I1171" i="4" a="1"/>
  <c r="I1171" i="4"/>
  <c r="F1171" i="4"/>
  <c r="A1171" i="4"/>
  <c r="K1170" i="4"/>
  <c r="I1170" i="4" a="1"/>
  <c r="I1170" i="4"/>
  <c r="F1170" i="4"/>
  <c r="A1170" i="4"/>
  <c r="K1169" i="4"/>
  <c r="I1169" i="4" a="1"/>
  <c r="I1169" i="4" s="1"/>
  <c r="F1169" i="4"/>
  <c r="A1169" i="4"/>
  <c r="K1168" i="4"/>
  <c r="I1168" i="4" a="1"/>
  <c r="I1168" i="4" s="1"/>
  <c r="F1168" i="4"/>
  <c r="A1168" i="4"/>
  <c r="K1167" i="4"/>
  <c r="I1167" i="4" a="1"/>
  <c r="I1167" i="4" s="1"/>
  <c r="F1167" i="4"/>
  <c r="A1167" i="4"/>
  <c r="K1166" i="4"/>
  <c r="I1166" i="4" a="1"/>
  <c r="I1166" i="4" s="1"/>
  <c r="F1166" i="4"/>
  <c r="A1166" i="4"/>
  <c r="K1165" i="4"/>
  <c r="I1165" i="4" a="1"/>
  <c r="I1165" i="4" s="1"/>
  <c r="F1165" i="4"/>
  <c r="A1165" i="4"/>
  <c r="K1164" i="4"/>
  <c r="I1164" i="4" a="1"/>
  <c r="I1164" i="4"/>
  <c r="F1164" i="4"/>
  <c r="A1164" i="4"/>
  <c r="K1163" i="4"/>
  <c r="I1163" i="4" a="1"/>
  <c r="I1163" i="4"/>
  <c r="F1163" i="4"/>
  <c r="A1163" i="4"/>
  <c r="K1162" i="4"/>
  <c r="I1162" i="4" a="1"/>
  <c r="I1162" i="4"/>
  <c r="F1162" i="4"/>
  <c r="A1162" i="4"/>
  <c r="K1161" i="4"/>
  <c r="I1161" i="4" a="1"/>
  <c r="I1161" i="4" s="1"/>
  <c r="F1161" i="4"/>
  <c r="A1161" i="4"/>
  <c r="K1160" i="4"/>
  <c r="I1160" i="4" a="1"/>
  <c r="I1160" i="4" s="1"/>
  <c r="F1160" i="4"/>
  <c r="A1160" i="4"/>
  <c r="K1159" i="4"/>
  <c r="I1159" i="4" a="1"/>
  <c r="I1159" i="4" s="1"/>
  <c r="F1159" i="4"/>
  <c r="A1159" i="4"/>
  <c r="K1158" i="4"/>
  <c r="I1158" i="4" a="1"/>
  <c r="I1158" i="4" s="1"/>
  <c r="F1158" i="4"/>
  <c r="A1158" i="4"/>
  <c r="K1157" i="4"/>
  <c r="I1157" i="4" a="1"/>
  <c r="I1157" i="4" s="1"/>
  <c r="F1157" i="4"/>
  <c r="A1157" i="4"/>
  <c r="K1156" i="4"/>
  <c r="I1156" i="4" a="1"/>
  <c r="I1156" i="4" s="1"/>
  <c r="F1156" i="4"/>
  <c r="A1156" i="4"/>
  <c r="K1155" i="4"/>
  <c r="I1155" i="4" a="1"/>
  <c r="I1155" i="4" s="1"/>
  <c r="F1155" i="4"/>
  <c r="A1155" i="4"/>
  <c r="K1154" i="4"/>
  <c r="I1154" i="4" a="1"/>
  <c r="I1154" i="4"/>
  <c r="F1154" i="4"/>
  <c r="A1154" i="4"/>
  <c r="K1153" i="4"/>
  <c r="I1153" i="4" a="1"/>
  <c r="I1153" i="4" s="1"/>
  <c r="F1153" i="4"/>
  <c r="A1153" i="4"/>
  <c r="K1152" i="4"/>
  <c r="I1152" i="4" a="1"/>
  <c r="I1152" i="4" s="1"/>
  <c r="F1152" i="4"/>
  <c r="A1152" i="4"/>
  <c r="K1151" i="4"/>
  <c r="I1151" i="4" a="1"/>
  <c r="I1151" i="4"/>
  <c r="F1151" i="4"/>
  <c r="A1151" i="4"/>
  <c r="K1150" i="4"/>
  <c r="I1150" i="4" a="1"/>
  <c r="I1150" i="4"/>
  <c r="F1150" i="4"/>
  <c r="A1150" i="4"/>
  <c r="K1149" i="4"/>
  <c r="I1149" i="4" a="1"/>
  <c r="I1149" i="4"/>
  <c r="F1149" i="4"/>
  <c r="A1149" i="4"/>
  <c r="K1148" i="4"/>
  <c r="I1148" i="4" a="1"/>
  <c r="I1148" i="4" s="1"/>
  <c r="F1148" i="4"/>
  <c r="A1148" i="4"/>
  <c r="K1147" i="4"/>
  <c r="I1147" i="4" a="1"/>
  <c r="I1147" i="4" s="1"/>
  <c r="F1147" i="4"/>
  <c r="A1147" i="4"/>
  <c r="K1146" i="4"/>
  <c r="I1146" i="4" a="1"/>
  <c r="I1146" i="4"/>
  <c r="F1146" i="4"/>
  <c r="A1146" i="4"/>
  <c r="K1145" i="4"/>
  <c r="I1145" i="4" a="1"/>
  <c r="I1145" i="4" s="1"/>
  <c r="F1145" i="4"/>
  <c r="A1145" i="4"/>
  <c r="K1144" i="4"/>
  <c r="I1144" i="4" a="1"/>
  <c r="I1144" i="4" s="1"/>
  <c r="F1144" i="4"/>
  <c r="A1144" i="4"/>
  <c r="K1143" i="4"/>
  <c r="I1143" i="4" a="1"/>
  <c r="I1143" i="4"/>
  <c r="F1143" i="4"/>
  <c r="A1143" i="4"/>
  <c r="K1142" i="4"/>
  <c r="I1142" i="4" a="1"/>
  <c r="I1142" i="4"/>
  <c r="F1142" i="4"/>
  <c r="A1142" i="4"/>
  <c r="K1141" i="4"/>
  <c r="I1141" i="4" a="1"/>
  <c r="I1141" i="4"/>
  <c r="F1141" i="4"/>
  <c r="A1141" i="4"/>
  <c r="K1140" i="4"/>
  <c r="I1140" i="4" a="1"/>
  <c r="I1140" i="4" s="1"/>
  <c r="F1140" i="4"/>
  <c r="A1140" i="4"/>
  <c r="K1139" i="4"/>
  <c r="I1139" i="4" a="1"/>
  <c r="I1139" i="4" s="1"/>
  <c r="F1139" i="4"/>
  <c r="A1139" i="4"/>
  <c r="K1138" i="4"/>
  <c r="I1138" i="4" a="1"/>
  <c r="I1138" i="4"/>
  <c r="F1138" i="4"/>
  <c r="A1138" i="4"/>
  <c r="K1137" i="4"/>
  <c r="I1137" i="4" a="1"/>
  <c r="I1137" i="4" s="1"/>
  <c r="F1137" i="4"/>
  <c r="A1137" i="4"/>
  <c r="K1136" i="4"/>
  <c r="I1136" i="4" a="1"/>
  <c r="I1136" i="4" s="1"/>
  <c r="F1136" i="4"/>
  <c r="A1136" i="4"/>
  <c r="K1135" i="4"/>
  <c r="I1135" i="4" a="1"/>
  <c r="I1135" i="4"/>
  <c r="F1135" i="4"/>
  <c r="A1135" i="4"/>
  <c r="K1134" i="4"/>
  <c r="I1134" i="4" a="1"/>
  <c r="I1134" i="4"/>
  <c r="F1134" i="4"/>
  <c r="A1134" i="4"/>
  <c r="K1133" i="4"/>
  <c r="I1133" i="4" a="1"/>
  <c r="I1133" i="4"/>
  <c r="F1133" i="4"/>
  <c r="A1133" i="4"/>
  <c r="K1132" i="4"/>
  <c r="I1132" i="4" a="1"/>
  <c r="I1132" i="4" s="1"/>
  <c r="F1132" i="4"/>
  <c r="A1132" i="4"/>
  <c r="K1131" i="4"/>
  <c r="I1131" i="4" a="1"/>
  <c r="I1131" i="4" s="1"/>
  <c r="F1131" i="4"/>
  <c r="A1131" i="4"/>
  <c r="K1130" i="4"/>
  <c r="I1130" i="4" a="1"/>
  <c r="I1130" i="4"/>
  <c r="F1130" i="4"/>
  <c r="A1130" i="4"/>
  <c r="K1129" i="4"/>
  <c r="I1129" i="4" a="1"/>
  <c r="I1129" i="4" s="1"/>
  <c r="F1129" i="4"/>
  <c r="A1129" i="4"/>
  <c r="K1128" i="4"/>
  <c r="I1128" i="4" a="1"/>
  <c r="I1128" i="4" s="1"/>
  <c r="F1128" i="4"/>
  <c r="A1128" i="4"/>
  <c r="K1127" i="4"/>
  <c r="I1127" i="4" a="1"/>
  <c r="I1127" i="4"/>
  <c r="F1127" i="4"/>
  <c r="A1127" i="4"/>
  <c r="K1126" i="4"/>
  <c r="I1126" i="4" a="1"/>
  <c r="I1126" i="4"/>
  <c r="F1126" i="4"/>
  <c r="A1126" i="4"/>
  <c r="K1125" i="4"/>
  <c r="I1125" i="4" a="1"/>
  <c r="I1125" i="4"/>
  <c r="F1125" i="4"/>
  <c r="A1125" i="4"/>
  <c r="K1124" i="4"/>
  <c r="I1124" i="4" a="1"/>
  <c r="I1124" i="4" s="1"/>
  <c r="F1124" i="4"/>
  <c r="A1124" i="4"/>
  <c r="K1123" i="4"/>
  <c r="I1123" i="4" a="1"/>
  <c r="I1123" i="4" s="1"/>
  <c r="F1123" i="4"/>
  <c r="A1123" i="4"/>
  <c r="K1122" i="4"/>
  <c r="I1122" i="4" a="1"/>
  <c r="I1122" i="4"/>
  <c r="F1122" i="4"/>
  <c r="A1122" i="4"/>
  <c r="K1121" i="4"/>
  <c r="I1121" i="4" a="1"/>
  <c r="I1121" i="4" s="1"/>
  <c r="F1121" i="4"/>
  <c r="A1121" i="4"/>
  <c r="K1120" i="4"/>
  <c r="I1120" i="4" a="1"/>
  <c r="I1120" i="4" s="1"/>
  <c r="F1120" i="4"/>
  <c r="A1120" i="4"/>
  <c r="K1119" i="4"/>
  <c r="I1119" i="4" a="1"/>
  <c r="I1119" i="4"/>
  <c r="F1119" i="4"/>
  <c r="A1119" i="4"/>
  <c r="K1118" i="4"/>
  <c r="I1118" i="4" a="1"/>
  <c r="I1118" i="4"/>
  <c r="F1118" i="4"/>
  <c r="A1118" i="4"/>
  <c r="K1117" i="4"/>
  <c r="I1117" i="4" a="1"/>
  <c r="I1117" i="4"/>
  <c r="F1117" i="4"/>
  <c r="A1117" i="4"/>
  <c r="K1116" i="4"/>
  <c r="I1116" i="4" a="1"/>
  <c r="I1116" i="4" s="1"/>
  <c r="F1116" i="4"/>
  <c r="A1116" i="4"/>
  <c r="K1115" i="4"/>
  <c r="I1115" i="4" a="1"/>
  <c r="I1115" i="4" s="1"/>
  <c r="F1115" i="4"/>
  <c r="A1115" i="4"/>
  <c r="K1114" i="4"/>
  <c r="I1114" i="4" a="1"/>
  <c r="I1114" i="4"/>
  <c r="F1114" i="4"/>
  <c r="A1114" i="4"/>
  <c r="K1113" i="4"/>
  <c r="I1113" i="4" a="1"/>
  <c r="I1113" i="4" s="1"/>
  <c r="F1113" i="4"/>
  <c r="A1113" i="4"/>
  <c r="K1112" i="4"/>
  <c r="I1112" i="4" a="1"/>
  <c r="I1112" i="4" s="1"/>
  <c r="F1112" i="4"/>
  <c r="A1112" i="4"/>
  <c r="K1111" i="4"/>
  <c r="I1111" i="4" a="1"/>
  <c r="I1111" i="4"/>
  <c r="F1111" i="4"/>
  <c r="A1111" i="4"/>
  <c r="K1110" i="4"/>
  <c r="I1110" i="4" a="1"/>
  <c r="I1110" i="4"/>
  <c r="F1110" i="4"/>
  <c r="A1110" i="4"/>
  <c r="K1109" i="4"/>
  <c r="I1109" i="4" a="1"/>
  <c r="I1109" i="4"/>
  <c r="F1109" i="4"/>
  <c r="A1109" i="4"/>
  <c r="K1108" i="4"/>
  <c r="I1108" i="4" a="1"/>
  <c r="I1108" i="4" s="1"/>
  <c r="F1108" i="4"/>
  <c r="A1108" i="4"/>
  <c r="K1107" i="4"/>
  <c r="I1107" i="4" a="1"/>
  <c r="I1107" i="4" s="1"/>
  <c r="F1107" i="4"/>
  <c r="A1107" i="4"/>
  <c r="K1106" i="4"/>
  <c r="I1106" i="4" a="1"/>
  <c r="I1106" i="4"/>
  <c r="F1106" i="4"/>
  <c r="A1106" i="4"/>
  <c r="K1105" i="4"/>
  <c r="I1105" i="4" a="1"/>
  <c r="I1105" i="4" s="1"/>
  <c r="F1105" i="4"/>
  <c r="A1105" i="4"/>
  <c r="K1104" i="4"/>
  <c r="I1104" i="4" a="1"/>
  <c r="I1104" i="4" s="1"/>
  <c r="F1104" i="4"/>
  <c r="A1104" i="4"/>
  <c r="K1103" i="4"/>
  <c r="I1103" i="4" a="1"/>
  <c r="I1103" i="4"/>
  <c r="F1103" i="4"/>
  <c r="A1103" i="4"/>
  <c r="K1102" i="4"/>
  <c r="I1102" i="4" a="1"/>
  <c r="I1102" i="4"/>
  <c r="F1102" i="4"/>
  <c r="A1102" i="4"/>
  <c r="K1101" i="4"/>
  <c r="I1101" i="4" a="1"/>
  <c r="I1101" i="4"/>
  <c r="F1101" i="4"/>
  <c r="A1101" i="4"/>
  <c r="K1100" i="4"/>
  <c r="I1100" i="4" a="1"/>
  <c r="I1100" i="4" s="1"/>
  <c r="F1100" i="4"/>
  <c r="A1100" i="4"/>
  <c r="K1099" i="4"/>
  <c r="I1099" i="4" a="1"/>
  <c r="I1099" i="4" s="1"/>
  <c r="F1099" i="4"/>
  <c r="A1099" i="4"/>
  <c r="K1098" i="4"/>
  <c r="I1098" i="4" a="1"/>
  <c r="I1098" i="4"/>
  <c r="F1098" i="4"/>
  <c r="A1098" i="4"/>
  <c r="K1097" i="4"/>
  <c r="I1097" i="4" a="1"/>
  <c r="I1097" i="4" s="1"/>
  <c r="F1097" i="4"/>
  <c r="A1097" i="4"/>
  <c r="K1096" i="4"/>
  <c r="I1096" i="4" a="1"/>
  <c r="I1096" i="4" s="1"/>
  <c r="F1096" i="4"/>
  <c r="A1096" i="4"/>
  <c r="K1095" i="4"/>
  <c r="I1095" i="4" a="1"/>
  <c r="I1095" i="4"/>
  <c r="F1095" i="4"/>
  <c r="A1095" i="4"/>
  <c r="K1094" i="4"/>
  <c r="I1094" i="4" a="1"/>
  <c r="I1094" i="4"/>
  <c r="F1094" i="4"/>
  <c r="A1094" i="4"/>
  <c r="K1093" i="4"/>
  <c r="I1093" i="4" a="1"/>
  <c r="I1093" i="4"/>
  <c r="F1093" i="4"/>
  <c r="A1093" i="4"/>
  <c r="K1092" i="4"/>
  <c r="I1092" i="4" a="1"/>
  <c r="I1092" i="4" s="1"/>
  <c r="F1092" i="4"/>
  <c r="A1092" i="4"/>
  <c r="K1091" i="4"/>
  <c r="I1091" i="4" a="1"/>
  <c r="I1091" i="4" s="1"/>
  <c r="F1091" i="4"/>
  <c r="A1091" i="4"/>
  <c r="K1090" i="4"/>
  <c r="I1090" i="4" a="1"/>
  <c r="I1090" i="4"/>
  <c r="F1090" i="4"/>
  <c r="A1090" i="4"/>
  <c r="K1089" i="4"/>
  <c r="I1089" i="4" a="1"/>
  <c r="I1089" i="4" s="1"/>
  <c r="F1089" i="4"/>
  <c r="A1089" i="4"/>
  <c r="K1088" i="4"/>
  <c r="I1088" i="4" a="1"/>
  <c r="I1088" i="4" s="1"/>
  <c r="F1088" i="4"/>
  <c r="A1088" i="4"/>
  <c r="K1087" i="4"/>
  <c r="I1087" i="4" a="1"/>
  <c r="I1087" i="4"/>
  <c r="F1087" i="4"/>
  <c r="A1087" i="4"/>
  <c r="K1086" i="4"/>
  <c r="I1086" i="4" a="1"/>
  <c r="I1086" i="4"/>
  <c r="F1086" i="4"/>
  <c r="A1086" i="4"/>
  <c r="K1085" i="4"/>
  <c r="I1085" i="4" a="1"/>
  <c r="I1085" i="4"/>
  <c r="F1085" i="4"/>
  <c r="A1085" i="4"/>
  <c r="K1084" i="4"/>
  <c r="I1084" i="4" a="1"/>
  <c r="I1084" i="4" s="1"/>
  <c r="F1084" i="4"/>
  <c r="A1084" i="4"/>
  <c r="K1083" i="4"/>
  <c r="I1083" i="4" a="1"/>
  <c r="I1083" i="4" s="1"/>
  <c r="F1083" i="4"/>
  <c r="A1083" i="4"/>
  <c r="K1082" i="4"/>
  <c r="I1082" i="4" a="1"/>
  <c r="I1082" i="4"/>
  <c r="F1082" i="4"/>
  <c r="A1082" i="4"/>
  <c r="K1081" i="4"/>
  <c r="I1081" i="4" a="1"/>
  <c r="I1081" i="4" s="1"/>
  <c r="F1081" i="4"/>
  <c r="A1081" i="4"/>
  <c r="K1080" i="4"/>
  <c r="I1080" i="4" a="1"/>
  <c r="I1080" i="4" s="1"/>
  <c r="F1080" i="4"/>
  <c r="A1080" i="4"/>
  <c r="K1079" i="4"/>
  <c r="I1079" i="4" a="1"/>
  <c r="I1079" i="4"/>
  <c r="F1079" i="4"/>
  <c r="A1079" i="4"/>
  <c r="K1078" i="4"/>
  <c r="I1078" i="4" a="1"/>
  <c r="I1078" i="4"/>
  <c r="F1078" i="4"/>
  <c r="A1078" i="4"/>
  <c r="K1077" i="4"/>
  <c r="I1077" i="4" a="1"/>
  <c r="I1077" i="4"/>
  <c r="F1077" i="4"/>
  <c r="A1077" i="4"/>
  <c r="K1076" i="4"/>
  <c r="I1076" i="4" a="1"/>
  <c r="I1076" i="4" s="1"/>
  <c r="F1076" i="4"/>
  <c r="A1076" i="4"/>
  <c r="K1075" i="4"/>
  <c r="I1075" i="4" a="1"/>
  <c r="I1075" i="4" s="1"/>
  <c r="F1075" i="4"/>
  <c r="A1075" i="4"/>
  <c r="K1074" i="4"/>
  <c r="I1074" i="4" a="1"/>
  <c r="I1074" i="4"/>
  <c r="F1074" i="4"/>
  <c r="A1074" i="4"/>
  <c r="K1073" i="4"/>
  <c r="I1073" i="4" a="1"/>
  <c r="I1073" i="4" s="1"/>
  <c r="F1073" i="4"/>
  <c r="A1073" i="4"/>
  <c r="K1072" i="4"/>
  <c r="I1072" i="4" a="1"/>
  <c r="I1072" i="4" s="1"/>
  <c r="F1072" i="4"/>
  <c r="A1072" i="4"/>
  <c r="K1071" i="4"/>
  <c r="I1071" i="4" a="1"/>
  <c r="I1071" i="4"/>
  <c r="F1071" i="4"/>
  <c r="A1071" i="4"/>
  <c r="K1070" i="4"/>
  <c r="I1070" i="4" a="1"/>
  <c r="I1070" i="4"/>
  <c r="F1070" i="4"/>
  <c r="A1070" i="4"/>
  <c r="K1069" i="4"/>
  <c r="I1069" i="4" a="1"/>
  <c r="I1069" i="4"/>
  <c r="F1069" i="4"/>
  <c r="A1069" i="4"/>
  <c r="K1068" i="4"/>
  <c r="I1068" i="4" a="1"/>
  <c r="I1068" i="4" s="1"/>
  <c r="F1068" i="4"/>
  <c r="A1068" i="4"/>
  <c r="K1067" i="4"/>
  <c r="I1067" i="4" a="1"/>
  <c r="I1067" i="4" s="1"/>
  <c r="F1067" i="4"/>
  <c r="A1067" i="4"/>
  <c r="K1066" i="4"/>
  <c r="I1066" i="4" a="1"/>
  <c r="I1066" i="4"/>
  <c r="F1066" i="4"/>
  <c r="A1066" i="4"/>
  <c r="K1065" i="4"/>
  <c r="I1065" i="4" a="1"/>
  <c r="I1065" i="4" s="1"/>
  <c r="F1065" i="4"/>
  <c r="A1065" i="4"/>
  <c r="K1064" i="4"/>
  <c r="I1064" i="4" a="1"/>
  <c r="I1064" i="4" s="1"/>
  <c r="F1064" i="4"/>
  <c r="A1064" i="4"/>
  <c r="K1063" i="4"/>
  <c r="I1063" i="4" a="1"/>
  <c r="I1063" i="4"/>
  <c r="F1063" i="4"/>
  <c r="A1063" i="4"/>
  <c r="K1062" i="4"/>
  <c r="I1062" i="4" a="1"/>
  <c r="I1062" i="4"/>
  <c r="F1062" i="4"/>
  <c r="A1062" i="4"/>
  <c r="K1061" i="4"/>
  <c r="I1061" i="4" a="1"/>
  <c r="I1061" i="4"/>
  <c r="F1061" i="4"/>
  <c r="A1061" i="4"/>
  <c r="K1060" i="4"/>
  <c r="I1060" i="4" a="1"/>
  <c r="I1060" i="4" s="1"/>
  <c r="F1060" i="4"/>
  <c r="A1060" i="4"/>
  <c r="K1059" i="4"/>
  <c r="I1059" i="4" a="1"/>
  <c r="I1059" i="4" s="1"/>
  <c r="F1059" i="4"/>
  <c r="A1059" i="4"/>
  <c r="K1058" i="4"/>
  <c r="I1058" i="4" a="1"/>
  <c r="I1058" i="4"/>
  <c r="F1058" i="4"/>
  <c r="A1058" i="4"/>
  <c r="K1057" i="4"/>
  <c r="I1057" i="4" a="1"/>
  <c r="I1057" i="4" s="1"/>
  <c r="F1057" i="4"/>
  <c r="A1057" i="4"/>
  <c r="K1056" i="4"/>
  <c r="I1056" i="4" a="1"/>
  <c r="I1056" i="4" s="1"/>
  <c r="F1056" i="4"/>
  <c r="A1056" i="4"/>
  <c r="K1055" i="4"/>
  <c r="I1055" i="4" a="1"/>
  <c r="I1055" i="4"/>
  <c r="F1055" i="4"/>
  <c r="A1055" i="4"/>
  <c r="K1054" i="4"/>
  <c r="I1054" i="4" a="1"/>
  <c r="I1054" i="4"/>
  <c r="F1054" i="4"/>
  <c r="A1054" i="4"/>
  <c r="K1053" i="4"/>
  <c r="I1053" i="4" a="1"/>
  <c r="I1053" i="4"/>
  <c r="F1053" i="4"/>
  <c r="A1053" i="4"/>
  <c r="K1052" i="4"/>
  <c r="I1052" i="4" a="1"/>
  <c r="I1052" i="4" s="1"/>
  <c r="F1052" i="4"/>
  <c r="A1052" i="4"/>
  <c r="K1051" i="4"/>
  <c r="I1051" i="4" a="1"/>
  <c r="I1051" i="4" s="1"/>
  <c r="F1051" i="4"/>
  <c r="A1051" i="4"/>
  <c r="K1050" i="4"/>
  <c r="I1050" i="4" a="1"/>
  <c r="I1050" i="4"/>
  <c r="F1050" i="4"/>
  <c r="A1050" i="4"/>
  <c r="K1049" i="4"/>
  <c r="I1049" i="4" a="1"/>
  <c r="I1049" i="4" s="1"/>
  <c r="F1049" i="4"/>
  <c r="A1049" i="4"/>
  <c r="K1048" i="4"/>
  <c r="I1048" i="4" a="1"/>
  <c r="I1048" i="4" s="1"/>
  <c r="F1048" i="4"/>
  <c r="A1048" i="4"/>
  <c r="K1047" i="4"/>
  <c r="I1047" i="4" a="1"/>
  <c r="I1047" i="4"/>
  <c r="F1047" i="4"/>
  <c r="A1047" i="4"/>
  <c r="K1046" i="4"/>
  <c r="I1046" i="4" a="1"/>
  <c r="I1046" i="4"/>
  <c r="F1046" i="4"/>
  <c r="A1046" i="4"/>
  <c r="K1045" i="4"/>
  <c r="I1045" i="4" a="1"/>
  <c r="I1045" i="4"/>
  <c r="F1045" i="4"/>
  <c r="A1045" i="4"/>
  <c r="K1044" i="4"/>
  <c r="I1044" i="4" a="1"/>
  <c r="I1044" i="4" s="1"/>
  <c r="F1044" i="4"/>
  <c r="A1044" i="4"/>
  <c r="K1043" i="4"/>
  <c r="I1043" i="4" a="1"/>
  <c r="I1043" i="4" s="1"/>
  <c r="F1043" i="4"/>
  <c r="A1043" i="4"/>
  <c r="K1042" i="4"/>
  <c r="I1042" i="4" a="1"/>
  <c r="I1042" i="4"/>
  <c r="F1042" i="4"/>
  <c r="A1042" i="4"/>
  <c r="K1041" i="4"/>
  <c r="I1041" i="4" a="1"/>
  <c r="I1041" i="4" s="1"/>
  <c r="F1041" i="4"/>
  <c r="A1041" i="4"/>
  <c r="K1040" i="4"/>
  <c r="I1040" i="4" a="1"/>
  <c r="I1040" i="4" s="1"/>
  <c r="F1040" i="4"/>
  <c r="A1040" i="4"/>
  <c r="K1039" i="4"/>
  <c r="I1039" i="4" a="1"/>
  <c r="I1039" i="4"/>
  <c r="F1039" i="4"/>
  <c r="A1039" i="4"/>
  <c r="K1038" i="4"/>
  <c r="I1038" i="4" a="1"/>
  <c r="I1038" i="4"/>
  <c r="F1038" i="4"/>
  <c r="A1038" i="4"/>
  <c r="K1037" i="4"/>
  <c r="I1037" i="4" a="1"/>
  <c r="I1037" i="4"/>
  <c r="F1037" i="4"/>
  <c r="A1037" i="4"/>
  <c r="K1036" i="4"/>
  <c r="I1036" i="4" a="1"/>
  <c r="I1036" i="4" s="1"/>
  <c r="F1036" i="4"/>
  <c r="A1036" i="4"/>
  <c r="K1035" i="4"/>
  <c r="I1035" i="4" a="1"/>
  <c r="I1035" i="4" s="1"/>
  <c r="F1035" i="4"/>
  <c r="A1035" i="4"/>
  <c r="K1034" i="4"/>
  <c r="I1034" i="4" a="1"/>
  <c r="I1034" i="4"/>
  <c r="F1034" i="4"/>
  <c r="A1034" i="4"/>
  <c r="K1033" i="4"/>
  <c r="I1033" i="4" a="1"/>
  <c r="I1033" i="4" s="1"/>
  <c r="F1033" i="4"/>
  <c r="A1033" i="4"/>
  <c r="K1032" i="4"/>
  <c r="I1032" i="4" a="1"/>
  <c r="I1032" i="4" s="1"/>
  <c r="F1032" i="4"/>
  <c r="A1032" i="4"/>
  <c r="K1031" i="4"/>
  <c r="I1031" i="4" a="1"/>
  <c r="I1031" i="4"/>
  <c r="F1031" i="4"/>
  <c r="A1031" i="4"/>
  <c r="K1030" i="4"/>
  <c r="I1030" i="4" a="1"/>
  <c r="I1030" i="4"/>
  <c r="F1030" i="4"/>
  <c r="A1030" i="4"/>
  <c r="K1029" i="4"/>
  <c r="I1029" i="4" a="1"/>
  <c r="I1029" i="4"/>
  <c r="F1029" i="4"/>
  <c r="A1029" i="4"/>
  <c r="K1028" i="4"/>
  <c r="I1028" i="4" a="1"/>
  <c r="I1028" i="4" s="1"/>
  <c r="F1028" i="4"/>
  <c r="A1028" i="4"/>
  <c r="K1027" i="4"/>
  <c r="I1027" i="4" a="1"/>
  <c r="I1027" i="4" s="1"/>
  <c r="F1027" i="4"/>
  <c r="A1027" i="4"/>
  <c r="K1026" i="4"/>
  <c r="I1026" i="4" a="1"/>
  <c r="I1026" i="4"/>
  <c r="F1026" i="4"/>
  <c r="A1026" i="4"/>
  <c r="K1025" i="4"/>
  <c r="I1025" i="4" a="1"/>
  <c r="I1025" i="4" s="1"/>
  <c r="F1025" i="4"/>
  <c r="A1025" i="4"/>
  <c r="K1024" i="4"/>
  <c r="I1024" i="4" a="1"/>
  <c r="I1024" i="4" s="1"/>
  <c r="F1024" i="4"/>
  <c r="A1024" i="4"/>
  <c r="K1023" i="4"/>
  <c r="I1023" i="4" a="1"/>
  <c r="I1023" i="4"/>
  <c r="F1023" i="4"/>
  <c r="A1023" i="4"/>
  <c r="K1022" i="4"/>
  <c r="I1022" i="4" a="1"/>
  <c r="I1022" i="4"/>
  <c r="F1022" i="4"/>
  <c r="A1022" i="4"/>
  <c r="K1021" i="4"/>
  <c r="I1021" i="4" a="1"/>
  <c r="I1021" i="4"/>
  <c r="F1021" i="4"/>
  <c r="A1021" i="4"/>
  <c r="K1020" i="4"/>
  <c r="I1020" i="4" a="1"/>
  <c r="I1020" i="4" s="1"/>
  <c r="F1020" i="4"/>
  <c r="A1020" i="4"/>
  <c r="K1019" i="4"/>
  <c r="I1019" i="4" a="1"/>
  <c r="I1019" i="4" s="1"/>
  <c r="F1019" i="4"/>
  <c r="A1019" i="4"/>
  <c r="K1018" i="4"/>
  <c r="I1018" i="4" a="1"/>
  <c r="I1018" i="4"/>
  <c r="F1018" i="4"/>
  <c r="A1018" i="4"/>
  <c r="K1017" i="4"/>
  <c r="I1017" i="4" a="1"/>
  <c r="I1017" i="4" s="1"/>
  <c r="F1017" i="4"/>
  <c r="A1017" i="4"/>
  <c r="K1016" i="4"/>
  <c r="I1016" i="4" a="1"/>
  <c r="I1016" i="4" s="1"/>
  <c r="F1016" i="4"/>
  <c r="A1016" i="4"/>
  <c r="K1015" i="4"/>
  <c r="I1015" i="4" a="1"/>
  <c r="I1015" i="4"/>
  <c r="F1015" i="4"/>
  <c r="A1015" i="4"/>
  <c r="K1014" i="4"/>
  <c r="I1014" i="4" a="1"/>
  <c r="I1014" i="4"/>
  <c r="F1014" i="4"/>
  <c r="A1014" i="4"/>
  <c r="K1013" i="4"/>
  <c r="I1013" i="4" a="1"/>
  <c r="I1013" i="4"/>
  <c r="F1013" i="4"/>
  <c r="A1013" i="4"/>
  <c r="K1012" i="4"/>
  <c r="I1012" i="4" a="1"/>
  <c r="I1012" i="4" s="1"/>
  <c r="F1012" i="4"/>
  <c r="A1012" i="4"/>
  <c r="K1011" i="4"/>
  <c r="I1011" i="4" a="1"/>
  <c r="I1011" i="4" s="1"/>
  <c r="F1011" i="4"/>
  <c r="A1011" i="4"/>
  <c r="K1010" i="4"/>
  <c r="I1010" i="4" a="1"/>
  <c r="I1010" i="4"/>
  <c r="F1010" i="4"/>
  <c r="A1010" i="4"/>
  <c r="K1009" i="4"/>
  <c r="I1009" i="4" a="1"/>
  <c r="I1009" i="4" s="1"/>
  <c r="F1009" i="4"/>
  <c r="A1009" i="4"/>
  <c r="K1008" i="4"/>
  <c r="I1008" i="4" a="1"/>
  <c r="I1008" i="4" s="1"/>
  <c r="F1008" i="4"/>
  <c r="A1008" i="4"/>
  <c r="K1007" i="4"/>
  <c r="I1007" i="4" a="1"/>
  <c r="I1007" i="4"/>
  <c r="F1007" i="4"/>
  <c r="A1007" i="4"/>
  <c r="K1006" i="4"/>
  <c r="I1006" i="4" a="1"/>
  <c r="I1006" i="4"/>
  <c r="F1006" i="4"/>
  <c r="A1006" i="4"/>
  <c r="K1005" i="4"/>
  <c r="I1005" i="4" a="1"/>
  <c r="I1005" i="4"/>
  <c r="F1005" i="4"/>
  <c r="A1005" i="4"/>
  <c r="K1004" i="4"/>
  <c r="I1004" i="4" a="1"/>
  <c r="I1004" i="4" s="1"/>
  <c r="F1004" i="4"/>
  <c r="A1004" i="4"/>
  <c r="K1003" i="4"/>
  <c r="I1003" i="4" a="1"/>
  <c r="I1003" i="4" s="1"/>
  <c r="F1003" i="4"/>
  <c r="A1003" i="4"/>
  <c r="K1002" i="4"/>
  <c r="I1002" i="4" a="1"/>
  <c r="I1002" i="4"/>
  <c r="F1002" i="4"/>
  <c r="A1002" i="4"/>
  <c r="K1001" i="4"/>
  <c r="I1001" i="4" a="1"/>
  <c r="I1001" i="4" s="1"/>
  <c r="F1001" i="4"/>
  <c r="A1001" i="4"/>
  <c r="K1000" i="4"/>
  <c r="I1000" i="4" a="1"/>
  <c r="I1000" i="4" s="1"/>
  <c r="F1000" i="4"/>
  <c r="A1000" i="4"/>
  <c r="K999" i="4"/>
  <c r="I999" i="4" a="1"/>
  <c r="I999" i="4"/>
  <c r="F999" i="4"/>
  <c r="A999" i="4"/>
  <c r="K998" i="4"/>
  <c r="I998" i="4" a="1"/>
  <c r="I998" i="4"/>
  <c r="F998" i="4"/>
  <c r="A998" i="4"/>
  <c r="K997" i="4"/>
  <c r="I997" i="4" a="1"/>
  <c r="I997" i="4"/>
  <c r="F997" i="4"/>
  <c r="A997" i="4"/>
  <c r="K996" i="4"/>
  <c r="I996" i="4" a="1"/>
  <c r="I996" i="4" s="1"/>
  <c r="F996" i="4"/>
  <c r="A996" i="4"/>
  <c r="K995" i="4"/>
  <c r="I995" i="4" a="1"/>
  <c r="I995" i="4" s="1"/>
  <c r="F995" i="4"/>
  <c r="A995" i="4"/>
  <c r="K994" i="4"/>
  <c r="I994" i="4" a="1"/>
  <c r="I994" i="4"/>
  <c r="F994" i="4"/>
  <c r="A994" i="4"/>
  <c r="K993" i="4"/>
  <c r="I993" i="4" a="1"/>
  <c r="I993" i="4" s="1"/>
  <c r="F993" i="4"/>
  <c r="A993" i="4"/>
  <c r="K992" i="4"/>
  <c r="I992" i="4" a="1"/>
  <c r="I992" i="4" s="1"/>
  <c r="F992" i="4"/>
  <c r="A992" i="4"/>
  <c r="K991" i="4"/>
  <c r="I991" i="4" a="1"/>
  <c r="I991" i="4"/>
  <c r="F991" i="4"/>
  <c r="A991" i="4"/>
  <c r="K990" i="4"/>
  <c r="I990" i="4" a="1"/>
  <c r="I990" i="4"/>
  <c r="F990" i="4"/>
  <c r="A990" i="4"/>
  <c r="K989" i="4"/>
  <c r="I989" i="4" a="1"/>
  <c r="I989" i="4"/>
  <c r="F989" i="4"/>
  <c r="A989" i="4"/>
  <c r="K988" i="4"/>
  <c r="I988" i="4" a="1"/>
  <c r="I988" i="4" s="1"/>
  <c r="F988" i="4"/>
  <c r="A988" i="4"/>
  <c r="K987" i="4"/>
  <c r="I987" i="4" a="1"/>
  <c r="I987" i="4" s="1"/>
  <c r="F987" i="4"/>
  <c r="A987" i="4"/>
  <c r="K986" i="4"/>
  <c r="I986" i="4" a="1"/>
  <c r="I986" i="4"/>
  <c r="F986" i="4"/>
  <c r="A986" i="4"/>
  <c r="K985" i="4"/>
  <c r="I985" i="4" a="1"/>
  <c r="I985" i="4" s="1"/>
  <c r="F985" i="4"/>
  <c r="A985" i="4"/>
  <c r="K984" i="4"/>
  <c r="I984" i="4" a="1"/>
  <c r="I984" i="4" s="1"/>
  <c r="F984" i="4"/>
  <c r="A984" i="4"/>
  <c r="K983" i="4"/>
  <c r="I983" i="4" a="1"/>
  <c r="I983" i="4"/>
  <c r="F983" i="4"/>
  <c r="A983" i="4"/>
  <c r="K982" i="4"/>
  <c r="I982" i="4" a="1"/>
  <c r="I982" i="4"/>
  <c r="F982" i="4"/>
  <c r="A982" i="4"/>
  <c r="K981" i="4"/>
  <c r="I981" i="4" a="1"/>
  <c r="I981" i="4"/>
  <c r="F981" i="4"/>
  <c r="A981" i="4"/>
  <c r="K980" i="4"/>
  <c r="I980" i="4" a="1"/>
  <c r="I980" i="4" s="1"/>
  <c r="F980" i="4"/>
  <c r="A980" i="4"/>
  <c r="K979" i="4"/>
  <c r="I979" i="4" a="1"/>
  <c r="I979" i="4" s="1"/>
  <c r="F979" i="4"/>
  <c r="A979" i="4"/>
  <c r="K978" i="4"/>
  <c r="I978" i="4" a="1"/>
  <c r="I978" i="4"/>
  <c r="F978" i="4"/>
  <c r="A978" i="4"/>
  <c r="K977" i="4"/>
  <c r="I977" i="4" a="1"/>
  <c r="I977" i="4" s="1"/>
  <c r="F977" i="4"/>
  <c r="A977" i="4"/>
  <c r="K976" i="4"/>
  <c r="I976" i="4" a="1"/>
  <c r="I976" i="4" s="1"/>
  <c r="F976" i="4"/>
  <c r="A976" i="4"/>
  <c r="K975" i="4"/>
  <c r="I975" i="4" a="1"/>
  <c r="I975" i="4"/>
  <c r="F975" i="4"/>
  <c r="A975" i="4"/>
  <c r="K974" i="4"/>
  <c r="I974" i="4" a="1"/>
  <c r="I974" i="4"/>
  <c r="F974" i="4"/>
  <c r="A974" i="4"/>
  <c r="K973" i="4"/>
  <c r="I973" i="4" a="1"/>
  <c r="I973" i="4"/>
  <c r="F973" i="4"/>
  <c r="A973" i="4"/>
  <c r="K972" i="4"/>
  <c r="I972" i="4" a="1"/>
  <c r="I972" i="4" s="1"/>
  <c r="F972" i="4"/>
  <c r="A972" i="4"/>
  <c r="K971" i="4"/>
  <c r="I971" i="4" a="1"/>
  <c r="I971" i="4" s="1"/>
  <c r="F971" i="4"/>
  <c r="A971" i="4"/>
  <c r="K970" i="4"/>
  <c r="I970" i="4" a="1"/>
  <c r="I970" i="4"/>
  <c r="F970" i="4"/>
  <c r="A970" i="4"/>
  <c r="K969" i="4"/>
  <c r="I969" i="4" a="1"/>
  <c r="I969" i="4" s="1"/>
  <c r="F969" i="4"/>
  <c r="A969" i="4"/>
  <c r="K968" i="4"/>
  <c r="I968" i="4" a="1"/>
  <c r="I968" i="4" s="1"/>
  <c r="F968" i="4"/>
  <c r="A968" i="4"/>
  <c r="K967" i="4"/>
  <c r="I967" i="4" a="1"/>
  <c r="I967" i="4"/>
  <c r="F967" i="4"/>
  <c r="A967" i="4"/>
  <c r="K966" i="4"/>
  <c r="I966" i="4" a="1"/>
  <c r="I966" i="4"/>
  <c r="F966" i="4"/>
  <c r="A966" i="4"/>
  <c r="K965" i="4"/>
  <c r="I965" i="4" a="1"/>
  <c r="I965" i="4"/>
  <c r="F965" i="4"/>
  <c r="A965" i="4"/>
  <c r="K964" i="4"/>
  <c r="I964" i="4" a="1"/>
  <c r="I964" i="4" s="1"/>
  <c r="F964" i="4"/>
  <c r="A964" i="4"/>
  <c r="K963" i="4"/>
  <c r="I963" i="4" a="1"/>
  <c r="I963" i="4" s="1"/>
  <c r="F963" i="4"/>
  <c r="A963" i="4"/>
  <c r="K962" i="4"/>
  <c r="I962" i="4" a="1"/>
  <c r="I962" i="4"/>
  <c r="F962" i="4"/>
  <c r="A962" i="4"/>
  <c r="K961" i="4"/>
  <c r="I961" i="4" a="1"/>
  <c r="I961" i="4" s="1"/>
  <c r="F961" i="4"/>
  <c r="A961" i="4"/>
  <c r="K960" i="4"/>
  <c r="I960" i="4" a="1"/>
  <c r="I960" i="4" s="1"/>
  <c r="F960" i="4"/>
  <c r="A960" i="4"/>
  <c r="K959" i="4"/>
  <c r="I959" i="4" a="1"/>
  <c r="I959" i="4"/>
  <c r="F959" i="4"/>
  <c r="A959" i="4"/>
  <c r="K958" i="4"/>
  <c r="I958" i="4" a="1"/>
  <c r="I958" i="4"/>
  <c r="F958" i="4"/>
  <c r="A958" i="4"/>
  <c r="K957" i="4"/>
  <c r="I957" i="4" a="1"/>
  <c r="I957" i="4"/>
  <c r="F957" i="4"/>
  <c r="A957" i="4"/>
  <c r="K956" i="4"/>
  <c r="I956" i="4" a="1"/>
  <c r="I956" i="4" s="1"/>
  <c r="F956" i="4"/>
  <c r="A956" i="4"/>
  <c r="K955" i="4"/>
  <c r="I955" i="4" a="1"/>
  <c r="I955" i="4" s="1"/>
  <c r="F955" i="4"/>
  <c r="A955" i="4"/>
  <c r="K954" i="4"/>
  <c r="I954" i="4" a="1"/>
  <c r="I954" i="4"/>
  <c r="F954" i="4"/>
  <c r="A954" i="4"/>
  <c r="K953" i="4"/>
  <c r="I953" i="4" a="1"/>
  <c r="I953" i="4" s="1"/>
  <c r="F953" i="4"/>
  <c r="A953" i="4"/>
  <c r="K952" i="4"/>
  <c r="I952" i="4" a="1"/>
  <c r="I952" i="4" s="1"/>
  <c r="F952" i="4"/>
  <c r="A952" i="4"/>
  <c r="K951" i="4"/>
  <c r="I951" i="4" a="1"/>
  <c r="I951" i="4"/>
  <c r="F951" i="4"/>
  <c r="A951" i="4"/>
  <c r="K950" i="4"/>
  <c r="I950" i="4" a="1"/>
  <c r="I950" i="4"/>
  <c r="F950" i="4"/>
  <c r="A950" i="4"/>
  <c r="K949" i="4"/>
  <c r="I949" i="4" a="1"/>
  <c r="I949" i="4"/>
  <c r="F949" i="4"/>
  <c r="A949" i="4"/>
  <c r="K948" i="4"/>
  <c r="I948" i="4" a="1"/>
  <c r="I948" i="4" s="1"/>
  <c r="F948" i="4"/>
  <c r="A948" i="4"/>
  <c r="K947" i="4"/>
  <c r="I947" i="4" a="1"/>
  <c r="I947" i="4" s="1"/>
  <c r="F947" i="4"/>
  <c r="A947" i="4"/>
  <c r="K946" i="4"/>
  <c r="I946" i="4" a="1"/>
  <c r="I946" i="4"/>
  <c r="F946" i="4"/>
  <c r="A946" i="4"/>
  <c r="K945" i="4"/>
  <c r="I945" i="4" a="1"/>
  <c r="I945" i="4" s="1"/>
  <c r="F945" i="4"/>
  <c r="A945" i="4"/>
  <c r="K944" i="4"/>
  <c r="I944" i="4" a="1"/>
  <c r="I944" i="4" s="1"/>
  <c r="F944" i="4"/>
  <c r="A944" i="4"/>
  <c r="K943" i="4"/>
  <c r="I943" i="4" a="1"/>
  <c r="I943" i="4"/>
  <c r="F943" i="4"/>
  <c r="A943" i="4"/>
  <c r="K942" i="4"/>
  <c r="I942" i="4" a="1"/>
  <c r="I942" i="4"/>
  <c r="F942" i="4"/>
  <c r="A942" i="4"/>
  <c r="K941" i="4"/>
  <c r="I941" i="4" a="1"/>
  <c r="I941" i="4"/>
  <c r="F941" i="4"/>
  <c r="A941" i="4"/>
  <c r="K940" i="4"/>
  <c r="I940" i="4" a="1"/>
  <c r="I940" i="4" s="1"/>
  <c r="F940" i="4"/>
  <c r="A940" i="4"/>
  <c r="K939" i="4"/>
  <c r="I939" i="4" a="1"/>
  <c r="I939" i="4" s="1"/>
  <c r="F939" i="4"/>
  <c r="A939" i="4"/>
  <c r="K938" i="4"/>
  <c r="I938" i="4" a="1"/>
  <c r="I938" i="4"/>
  <c r="F938" i="4"/>
  <c r="A938" i="4"/>
  <c r="K937" i="4"/>
  <c r="I937" i="4" a="1"/>
  <c r="I937" i="4" s="1"/>
  <c r="F937" i="4"/>
  <c r="A937" i="4"/>
  <c r="K936" i="4"/>
  <c r="I936" i="4" a="1"/>
  <c r="I936" i="4" s="1"/>
  <c r="F936" i="4"/>
  <c r="A936" i="4"/>
  <c r="K935" i="4"/>
  <c r="I935" i="4" a="1"/>
  <c r="I935" i="4"/>
  <c r="F935" i="4"/>
  <c r="A935" i="4"/>
  <c r="K934" i="4"/>
  <c r="I934" i="4" a="1"/>
  <c r="I934" i="4"/>
  <c r="F934" i="4"/>
  <c r="A934" i="4"/>
  <c r="K933" i="4"/>
  <c r="I933" i="4" a="1"/>
  <c r="I933" i="4"/>
  <c r="F933" i="4"/>
  <c r="A933" i="4"/>
  <c r="K932" i="4"/>
  <c r="I932" i="4" a="1"/>
  <c r="I932" i="4" s="1"/>
  <c r="F932" i="4"/>
  <c r="A932" i="4"/>
  <c r="K931" i="4"/>
  <c r="I931" i="4" a="1"/>
  <c r="I931" i="4" s="1"/>
  <c r="F931" i="4"/>
  <c r="A931" i="4"/>
  <c r="K930" i="4"/>
  <c r="I930" i="4" a="1"/>
  <c r="I930" i="4"/>
  <c r="F930" i="4"/>
  <c r="A930" i="4"/>
  <c r="K929" i="4"/>
  <c r="I929" i="4" a="1"/>
  <c r="I929" i="4" s="1"/>
  <c r="F929" i="4"/>
  <c r="A929" i="4"/>
  <c r="K928" i="4"/>
  <c r="I928" i="4" a="1"/>
  <c r="I928" i="4" s="1"/>
  <c r="F928" i="4"/>
  <c r="A928" i="4"/>
  <c r="K927" i="4"/>
  <c r="I927" i="4" a="1"/>
  <c r="I927" i="4"/>
  <c r="F927" i="4"/>
  <c r="A927" i="4"/>
  <c r="K926" i="4"/>
  <c r="I926" i="4" a="1"/>
  <c r="I926" i="4"/>
  <c r="F926" i="4"/>
  <c r="A926" i="4"/>
  <c r="K925" i="4"/>
  <c r="I925" i="4" a="1"/>
  <c r="I925" i="4"/>
  <c r="F925" i="4"/>
  <c r="A925" i="4"/>
  <c r="K924" i="4"/>
  <c r="I924" i="4" a="1"/>
  <c r="I924" i="4" s="1"/>
  <c r="F924" i="4"/>
  <c r="A924" i="4"/>
  <c r="K923" i="4"/>
  <c r="I923" i="4" a="1"/>
  <c r="I923" i="4" s="1"/>
  <c r="F923" i="4"/>
  <c r="A923" i="4"/>
  <c r="K922" i="4"/>
  <c r="I922" i="4" a="1"/>
  <c r="I922" i="4"/>
  <c r="F922" i="4"/>
  <c r="A922" i="4"/>
  <c r="K921" i="4"/>
  <c r="I921" i="4" a="1"/>
  <c r="I921" i="4" s="1"/>
  <c r="F921" i="4"/>
  <c r="A921" i="4"/>
  <c r="K920" i="4"/>
  <c r="I920" i="4" a="1"/>
  <c r="I920" i="4" s="1"/>
  <c r="F920" i="4"/>
  <c r="A920" i="4"/>
  <c r="K919" i="4"/>
  <c r="I919" i="4" a="1"/>
  <c r="I919" i="4"/>
  <c r="F919" i="4"/>
  <c r="A919" i="4"/>
  <c r="K918" i="4"/>
  <c r="I918" i="4" a="1"/>
  <c r="I918" i="4"/>
  <c r="F918" i="4"/>
  <c r="A918" i="4"/>
  <c r="K917" i="4"/>
  <c r="I917" i="4" a="1"/>
  <c r="I917" i="4"/>
  <c r="F917" i="4"/>
  <c r="A917" i="4"/>
  <c r="K916" i="4"/>
  <c r="I916" i="4" a="1"/>
  <c r="I916" i="4" s="1"/>
  <c r="F916" i="4"/>
  <c r="A916" i="4"/>
  <c r="K915" i="4"/>
  <c r="I915" i="4" a="1"/>
  <c r="I915" i="4" s="1"/>
  <c r="F915" i="4"/>
  <c r="A915" i="4"/>
  <c r="K914" i="4"/>
  <c r="I914" i="4" a="1"/>
  <c r="I914" i="4"/>
  <c r="F914" i="4"/>
  <c r="A914" i="4"/>
  <c r="K913" i="4"/>
  <c r="I913" i="4" a="1"/>
  <c r="I913" i="4" s="1"/>
  <c r="F913" i="4"/>
  <c r="A913" i="4"/>
  <c r="K912" i="4"/>
  <c r="I912" i="4" a="1"/>
  <c r="I912" i="4" s="1"/>
  <c r="F912" i="4"/>
  <c r="A912" i="4"/>
  <c r="K911" i="4"/>
  <c r="I911" i="4" a="1"/>
  <c r="I911" i="4"/>
  <c r="F911" i="4"/>
  <c r="A911" i="4"/>
  <c r="K910" i="4"/>
  <c r="I910" i="4" a="1"/>
  <c r="I910" i="4"/>
  <c r="F910" i="4"/>
  <c r="A910" i="4"/>
  <c r="K909" i="4"/>
  <c r="I909" i="4" a="1"/>
  <c r="I909" i="4"/>
  <c r="F909" i="4"/>
  <c r="A909" i="4"/>
  <c r="K908" i="4"/>
  <c r="I908" i="4" a="1"/>
  <c r="I908" i="4" s="1"/>
  <c r="F908" i="4"/>
  <c r="A908" i="4"/>
  <c r="K907" i="4"/>
  <c r="I907" i="4" a="1"/>
  <c r="I907" i="4" s="1"/>
  <c r="F907" i="4"/>
  <c r="A907" i="4"/>
  <c r="K906" i="4"/>
  <c r="I906" i="4" a="1"/>
  <c r="I906" i="4"/>
  <c r="F906" i="4"/>
  <c r="A906" i="4"/>
  <c r="K905" i="4"/>
  <c r="I905" i="4" a="1"/>
  <c r="I905" i="4" s="1"/>
  <c r="F905" i="4"/>
  <c r="A905" i="4"/>
  <c r="K904" i="4"/>
  <c r="I904" i="4" a="1"/>
  <c r="I904" i="4" s="1"/>
  <c r="F904" i="4"/>
  <c r="A904" i="4"/>
  <c r="K903" i="4"/>
  <c r="I903" i="4" a="1"/>
  <c r="I903" i="4"/>
  <c r="F903" i="4"/>
  <c r="A903" i="4"/>
  <c r="K902" i="4"/>
  <c r="I902" i="4" a="1"/>
  <c r="I902" i="4"/>
  <c r="F902" i="4"/>
  <c r="A902" i="4"/>
  <c r="K901" i="4"/>
  <c r="I901" i="4" a="1"/>
  <c r="I901" i="4"/>
  <c r="F901" i="4"/>
  <c r="A901" i="4"/>
  <c r="K900" i="4"/>
  <c r="I900" i="4" a="1"/>
  <c r="I900" i="4" s="1"/>
  <c r="F900" i="4"/>
  <c r="A900" i="4"/>
  <c r="K899" i="4"/>
  <c r="I899" i="4" a="1"/>
  <c r="I899" i="4" s="1"/>
  <c r="F899" i="4"/>
  <c r="A899" i="4"/>
  <c r="K898" i="4"/>
  <c r="I898" i="4" a="1"/>
  <c r="I898" i="4"/>
  <c r="F898" i="4"/>
  <c r="A898" i="4"/>
  <c r="K897" i="4"/>
  <c r="I897" i="4" a="1"/>
  <c r="I897" i="4" s="1"/>
  <c r="F897" i="4"/>
  <c r="A897" i="4"/>
  <c r="K896" i="4"/>
  <c r="I896" i="4" a="1"/>
  <c r="I896" i="4" s="1"/>
  <c r="F896" i="4"/>
  <c r="A896" i="4"/>
  <c r="K895" i="4"/>
  <c r="I895" i="4" a="1"/>
  <c r="I895" i="4"/>
  <c r="F895" i="4"/>
  <c r="A895" i="4"/>
  <c r="K894" i="4"/>
  <c r="I894" i="4" a="1"/>
  <c r="I894" i="4"/>
  <c r="F894" i="4"/>
  <c r="A894" i="4"/>
  <c r="K893" i="4"/>
  <c r="I893" i="4" a="1"/>
  <c r="I893" i="4"/>
  <c r="F893" i="4"/>
  <c r="A893" i="4"/>
  <c r="K892" i="4"/>
  <c r="I892" i="4" a="1"/>
  <c r="I892" i="4" s="1"/>
  <c r="F892" i="4"/>
  <c r="A892" i="4"/>
  <c r="K891" i="4"/>
  <c r="I891" i="4" a="1"/>
  <c r="I891" i="4" s="1"/>
  <c r="F891" i="4"/>
  <c r="A891" i="4"/>
  <c r="K890" i="4"/>
  <c r="I890" i="4" a="1"/>
  <c r="I890" i="4"/>
  <c r="F890" i="4"/>
  <c r="A890" i="4"/>
  <c r="K889" i="4"/>
  <c r="I889" i="4" a="1"/>
  <c r="I889" i="4" s="1"/>
  <c r="F889" i="4"/>
  <c r="A889" i="4"/>
  <c r="K888" i="4"/>
  <c r="I888" i="4" a="1"/>
  <c r="I888" i="4" s="1"/>
  <c r="F888" i="4"/>
  <c r="A888" i="4"/>
  <c r="K887" i="4"/>
  <c r="I887" i="4" a="1"/>
  <c r="I887" i="4"/>
  <c r="F887" i="4"/>
  <c r="A887" i="4"/>
  <c r="K886" i="4"/>
  <c r="I886" i="4" a="1"/>
  <c r="I886" i="4"/>
  <c r="F886" i="4"/>
  <c r="A886" i="4"/>
  <c r="K885" i="4"/>
  <c r="I885" i="4" a="1"/>
  <c r="I885" i="4"/>
  <c r="F885" i="4"/>
  <c r="A885" i="4"/>
  <c r="K884" i="4"/>
  <c r="I884" i="4" a="1"/>
  <c r="I884" i="4" s="1"/>
  <c r="F884" i="4"/>
  <c r="A884" i="4"/>
  <c r="K883" i="4"/>
  <c r="I883" i="4" a="1"/>
  <c r="I883" i="4" s="1"/>
  <c r="F883" i="4"/>
  <c r="A883" i="4"/>
  <c r="K882" i="4"/>
  <c r="I882" i="4" a="1"/>
  <c r="I882" i="4"/>
  <c r="F882" i="4"/>
  <c r="A882" i="4"/>
  <c r="K881" i="4"/>
  <c r="I881" i="4" a="1"/>
  <c r="I881" i="4" s="1"/>
  <c r="F881" i="4"/>
  <c r="A881" i="4"/>
  <c r="K880" i="4"/>
  <c r="I880" i="4" a="1"/>
  <c r="I880" i="4" s="1"/>
  <c r="F880" i="4"/>
  <c r="A880" i="4"/>
  <c r="K879" i="4"/>
  <c r="I879" i="4" a="1"/>
  <c r="I879" i="4"/>
  <c r="F879" i="4"/>
  <c r="A879" i="4"/>
  <c r="K878" i="4"/>
  <c r="I878" i="4" a="1"/>
  <c r="I878" i="4"/>
  <c r="F878" i="4"/>
  <c r="A878" i="4"/>
  <c r="K877" i="4"/>
  <c r="I877" i="4" a="1"/>
  <c r="I877" i="4"/>
  <c r="F877" i="4"/>
  <c r="A877" i="4"/>
  <c r="K876" i="4"/>
  <c r="I876" i="4" a="1"/>
  <c r="I876" i="4" s="1"/>
  <c r="F876" i="4"/>
  <c r="A876" i="4"/>
  <c r="K875" i="4"/>
  <c r="I875" i="4" a="1"/>
  <c r="I875" i="4" s="1"/>
  <c r="F875" i="4"/>
  <c r="A875" i="4"/>
  <c r="K874" i="4"/>
  <c r="I874" i="4" a="1"/>
  <c r="I874" i="4"/>
  <c r="F874" i="4"/>
  <c r="A874" i="4"/>
  <c r="K873" i="4"/>
  <c r="I873" i="4" a="1"/>
  <c r="I873" i="4" s="1"/>
  <c r="F873" i="4"/>
  <c r="A873" i="4"/>
  <c r="K872" i="4"/>
  <c r="I872" i="4" a="1"/>
  <c r="I872" i="4" s="1"/>
  <c r="F872" i="4"/>
  <c r="A872" i="4"/>
  <c r="K871" i="4"/>
  <c r="I871" i="4" a="1"/>
  <c r="I871" i="4"/>
  <c r="F871" i="4"/>
  <c r="A871" i="4"/>
  <c r="K870" i="4"/>
  <c r="I870" i="4" a="1"/>
  <c r="I870" i="4"/>
  <c r="F870" i="4"/>
  <c r="A870" i="4"/>
  <c r="K869" i="4"/>
  <c r="I869" i="4" a="1"/>
  <c r="I869" i="4"/>
  <c r="F869" i="4"/>
  <c r="A869" i="4"/>
  <c r="K868" i="4"/>
  <c r="I868" i="4" a="1"/>
  <c r="I868" i="4" s="1"/>
  <c r="F868" i="4"/>
  <c r="A868" i="4"/>
  <c r="K867" i="4"/>
  <c r="I867" i="4" a="1"/>
  <c r="I867" i="4" s="1"/>
  <c r="F867" i="4"/>
  <c r="A867" i="4"/>
  <c r="K866" i="4"/>
  <c r="I866" i="4" a="1"/>
  <c r="I866" i="4"/>
  <c r="F866" i="4"/>
  <c r="A866" i="4"/>
  <c r="K865" i="4"/>
  <c r="I865" i="4" a="1"/>
  <c r="I865" i="4" s="1"/>
  <c r="F865" i="4"/>
  <c r="A865" i="4"/>
  <c r="K864" i="4"/>
  <c r="I864" i="4" a="1"/>
  <c r="I864" i="4" s="1"/>
  <c r="F864" i="4"/>
  <c r="A864" i="4"/>
  <c r="K863" i="4"/>
  <c r="I863" i="4" a="1"/>
  <c r="I863" i="4"/>
  <c r="F863" i="4"/>
  <c r="A863" i="4"/>
  <c r="K862" i="4"/>
  <c r="I862" i="4" a="1"/>
  <c r="I862" i="4"/>
  <c r="F862" i="4"/>
  <c r="A862" i="4"/>
  <c r="K861" i="4"/>
  <c r="I861" i="4" a="1"/>
  <c r="I861" i="4"/>
  <c r="F861" i="4"/>
  <c r="A861" i="4"/>
  <c r="K860" i="4"/>
  <c r="I860" i="4" a="1"/>
  <c r="I860" i="4" s="1"/>
  <c r="F860" i="4"/>
  <c r="A860" i="4"/>
  <c r="K859" i="4"/>
  <c r="I859" i="4" a="1"/>
  <c r="I859" i="4" s="1"/>
  <c r="F859" i="4"/>
  <c r="A859" i="4"/>
  <c r="K858" i="4"/>
  <c r="I858" i="4" a="1"/>
  <c r="I858" i="4"/>
  <c r="F858" i="4"/>
  <c r="A858" i="4"/>
  <c r="K857" i="4"/>
  <c r="I857" i="4" a="1"/>
  <c r="I857" i="4" s="1"/>
  <c r="F857" i="4"/>
  <c r="A857" i="4"/>
  <c r="K856" i="4"/>
  <c r="I856" i="4" a="1"/>
  <c r="I856" i="4" s="1"/>
  <c r="F856" i="4"/>
  <c r="A856" i="4"/>
  <c r="K855" i="4"/>
  <c r="I855" i="4" a="1"/>
  <c r="I855" i="4"/>
  <c r="F855" i="4"/>
  <c r="A855" i="4"/>
  <c r="K854" i="4"/>
  <c r="I854" i="4" a="1"/>
  <c r="I854" i="4"/>
  <c r="F854" i="4"/>
  <c r="A854" i="4"/>
  <c r="K853" i="4"/>
  <c r="I853" i="4" a="1"/>
  <c r="I853" i="4"/>
  <c r="F853" i="4"/>
  <c r="A853" i="4"/>
  <c r="K852" i="4"/>
  <c r="I852" i="4" a="1"/>
  <c r="I852" i="4" s="1"/>
  <c r="F852" i="4"/>
  <c r="A852" i="4"/>
  <c r="K851" i="4"/>
  <c r="I851" i="4" a="1"/>
  <c r="I851" i="4" s="1"/>
  <c r="F851" i="4"/>
  <c r="A851" i="4"/>
  <c r="K850" i="4"/>
  <c r="I850" i="4" a="1"/>
  <c r="I850" i="4"/>
  <c r="F850" i="4"/>
  <c r="A850" i="4"/>
  <c r="K849" i="4"/>
  <c r="I849" i="4" a="1"/>
  <c r="I849" i="4" s="1"/>
  <c r="F849" i="4"/>
  <c r="A849" i="4"/>
  <c r="K848" i="4"/>
  <c r="I848" i="4" a="1"/>
  <c r="I848" i="4" s="1"/>
  <c r="F848" i="4"/>
  <c r="A848" i="4"/>
  <c r="K847" i="4"/>
  <c r="I847" i="4" a="1"/>
  <c r="I847" i="4"/>
  <c r="F847" i="4"/>
  <c r="A847" i="4"/>
  <c r="K846" i="4"/>
  <c r="I846" i="4" a="1"/>
  <c r="I846" i="4"/>
  <c r="F846" i="4"/>
  <c r="A846" i="4"/>
  <c r="K845" i="4"/>
  <c r="I845" i="4" a="1"/>
  <c r="I845" i="4"/>
  <c r="F845" i="4"/>
  <c r="A845" i="4"/>
  <c r="K844" i="4"/>
  <c r="I844" i="4" a="1"/>
  <c r="I844" i="4" s="1"/>
  <c r="F844" i="4"/>
  <c r="A844" i="4"/>
  <c r="K843" i="4"/>
  <c r="I843" i="4" a="1"/>
  <c r="I843" i="4" s="1"/>
  <c r="F843" i="4"/>
  <c r="A843" i="4"/>
  <c r="K842" i="4"/>
  <c r="I842" i="4" a="1"/>
  <c r="I842" i="4"/>
  <c r="F842" i="4"/>
  <c r="A842" i="4"/>
  <c r="K841" i="4"/>
  <c r="I841" i="4" a="1"/>
  <c r="I841" i="4" s="1"/>
  <c r="F841" i="4"/>
  <c r="A841" i="4"/>
  <c r="K840" i="4"/>
  <c r="I840" i="4" a="1"/>
  <c r="I840" i="4" s="1"/>
  <c r="F840" i="4"/>
  <c r="A840" i="4"/>
  <c r="K839" i="4"/>
  <c r="I839" i="4" a="1"/>
  <c r="I839" i="4"/>
  <c r="F839" i="4"/>
  <c r="A839" i="4"/>
  <c r="K838" i="4"/>
  <c r="I838" i="4" a="1"/>
  <c r="I838" i="4"/>
  <c r="F838" i="4"/>
  <c r="A838" i="4"/>
  <c r="K837" i="4"/>
  <c r="I837" i="4" a="1"/>
  <c r="I837" i="4"/>
  <c r="F837" i="4"/>
  <c r="A837" i="4"/>
  <c r="K836" i="4"/>
  <c r="I836" i="4" a="1"/>
  <c r="I836" i="4" s="1"/>
  <c r="F836" i="4"/>
  <c r="A836" i="4"/>
  <c r="K835" i="4"/>
  <c r="I835" i="4" a="1"/>
  <c r="I835" i="4" s="1"/>
  <c r="F835" i="4"/>
  <c r="A835" i="4"/>
  <c r="K834" i="4"/>
  <c r="I834" i="4" a="1"/>
  <c r="I834" i="4"/>
  <c r="F834" i="4"/>
  <c r="A834" i="4"/>
  <c r="K833" i="4"/>
  <c r="I833" i="4" a="1"/>
  <c r="I833" i="4" s="1"/>
  <c r="F833" i="4"/>
  <c r="A833" i="4"/>
  <c r="K832" i="4"/>
  <c r="I832" i="4" a="1"/>
  <c r="I832" i="4" s="1"/>
  <c r="F832" i="4"/>
  <c r="A832" i="4"/>
  <c r="K831" i="4"/>
  <c r="I831" i="4" a="1"/>
  <c r="I831" i="4"/>
  <c r="F831" i="4"/>
  <c r="A831" i="4"/>
  <c r="K830" i="4"/>
  <c r="I830" i="4" a="1"/>
  <c r="I830" i="4"/>
  <c r="F830" i="4"/>
  <c r="A830" i="4"/>
  <c r="K829" i="4"/>
  <c r="I829" i="4" a="1"/>
  <c r="I829" i="4"/>
  <c r="F829" i="4"/>
  <c r="A829" i="4"/>
  <c r="K828" i="4"/>
  <c r="I828" i="4" a="1"/>
  <c r="I828" i="4" s="1"/>
  <c r="F828" i="4"/>
  <c r="A828" i="4"/>
  <c r="K827" i="4"/>
  <c r="I827" i="4" a="1"/>
  <c r="I827" i="4" s="1"/>
  <c r="F827" i="4"/>
  <c r="A827" i="4"/>
  <c r="K826" i="4"/>
  <c r="I826" i="4" a="1"/>
  <c r="I826" i="4"/>
  <c r="F826" i="4"/>
  <c r="A826" i="4"/>
  <c r="K825" i="4"/>
  <c r="I825" i="4" a="1"/>
  <c r="I825" i="4" s="1"/>
  <c r="F825" i="4"/>
  <c r="A825" i="4"/>
  <c r="K824" i="4"/>
  <c r="I824" i="4" a="1"/>
  <c r="I824" i="4" s="1"/>
  <c r="F824" i="4"/>
  <c r="A824" i="4"/>
  <c r="K823" i="4"/>
  <c r="I823" i="4" a="1"/>
  <c r="I823" i="4"/>
  <c r="F823" i="4"/>
  <c r="A823" i="4"/>
  <c r="K822" i="4"/>
  <c r="I822" i="4" a="1"/>
  <c r="I822" i="4"/>
  <c r="F822" i="4"/>
  <c r="A822" i="4"/>
  <c r="K821" i="4"/>
  <c r="I821" i="4" a="1"/>
  <c r="I821" i="4"/>
  <c r="F821" i="4"/>
  <c r="A821" i="4"/>
  <c r="K820" i="4"/>
  <c r="I820" i="4" a="1"/>
  <c r="I820" i="4" s="1"/>
  <c r="F820" i="4"/>
  <c r="A820" i="4"/>
  <c r="K819" i="4"/>
  <c r="I819" i="4" a="1"/>
  <c r="I819" i="4" s="1"/>
  <c r="F819" i="4"/>
  <c r="A819" i="4"/>
  <c r="K818" i="4"/>
  <c r="I818" i="4" a="1"/>
  <c r="I818" i="4"/>
  <c r="F818" i="4"/>
  <c r="A818" i="4"/>
  <c r="K817" i="4"/>
  <c r="I817" i="4" a="1"/>
  <c r="I817" i="4" s="1"/>
  <c r="F817" i="4"/>
  <c r="A817" i="4"/>
  <c r="K816" i="4"/>
  <c r="I816" i="4" a="1"/>
  <c r="I816" i="4" s="1"/>
  <c r="F816" i="4"/>
  <c r="A816" i="4"/>
  <c r="K815" i="4"/>
  <c r="I815" i="4" a="1"/>
  <c r="I815" i="4"/>
  <c r="F815" i="4"/>
  <c r="A815" i="4"/>
  <c r="K814" i="4"/>
  <c r="I814" i="4" a="1"/>
  <c r="I814" i="4"/>
  <c r="F814" i="4"/>
  <c r="A814" i="4"/>
  <c r="K813" i="4"/>
  <c r="I813" i="4" a="1"/>
  <c r="I813" i="4"/>
  <c r="F813" i="4"/>
  <c r="A813" i="4"/>
  <c r="K812" i="4"/>
  <c r="I812" i="4" a="1"/>
  <c r="I812" i="4" s="1"/>
  <c r="F812" i="4"/>
  <c r="A812" i="4"/>
  <c r="K811" i="4"/>
  <c r="I811" i="4" a="1"/>
  <c r="I811" i="4" s="1"/>
  <c r="F811" i="4"/>
  <c r="A811" i="4"/>
  <c r="K810" i="4"/>
  <c r="I810" i="4" a="1"/>
  <c r="I810" i="4"/>
  <c r="F810" i="4"/>
  <c r="A810" i="4"/>
  <c r="K809" i="4"/>
  <c r="I809" i="4" a="1"/>
  <c r="I809" i="4" s="1"/>
  <c r="F809" i="4"/>
  <c r="A809" i="4"/>
  <c r="K808" i="4"/>
  <c r="I808" i="4" a="1"/>
  <c r="I808" i="4" s="1"/>
  <c r="F808" i="4"/>
  <c r="A808" i="4"/>
  <c r="K807" i="4"/>
  <c r="I807" i="4" a="1"/>
  <c r="I807" i="4"/>
  <c r="F807" i="4"/>
  <c r="A807" i="4"/>
  <c r="K806" i="4"/>
  <c r="I806" i="4" a="1"/>
  <c r="I806" i="4"/>
  <c r="F806" i="4"/>
  <c r="A806" i="4"/>
  <c r="K805" i="4"/>
  <c r="I805" i="4" a="1"/>
  <c r="I805" i="4"/>
  <c r="F805" i="4"/>
  <c r="A805" i="4"/>
  <c r="K804" i="4"/>
  <c r="I804" i="4" a="1"/>
  <c r="I804" i="4" s="1"/>
  <c r="F804" i="4"/>
  <c r="A804" i="4"/>
  <c r="K803" i="4"/>
  <c r="I803" i="4" a="1"/>
  <c r="I803" i="4" s="1"/>
  <c r="F803" i="4"/>
  <c r="A803" i="4"/>
  <c r="K802" i="4"/>
  <c r="I802" i="4" a="1"/>
  <c r="I802" i="4"/>
  <c r="F802" i="4"/>
  <c r="A802" i="4"/>
  <c r="K801" i="4"/>
  <c r="I801" i="4" a="1"/>
  <c r="I801" i="4" s="1"/>
  <c r="F801" i="4"/>
  <c r="A801" i="4"/>
  <c r="K800" i="4"/>
  <c r="I800" i="4" a="1"/>
  <c r="I800" i="4" s="1"/>
  <c r="F800" i="4"/>
  <c r="A800" i="4"/>
  <c r="K799" i="4"/>
  <c r="I799" i="4" a="1"/>
  <c r="I799" i="4"/>
  <c r="F799" i="4"/>
  <c r="A799" i="4"/>
  <c r="K798" i="4"/>
  <c r="I798" i="4" a="1"/>
  <c r="I798" i="4"/>
  <c r="F798" i="4"/>
  <c r="A798" i="4"/>
  <c r="K797" i="4"/>
  <c r="I797" i="4" a="1"/>
  <c r="I797" i="4"/>
  <c r="F797" i="4"/>
  <c r="A797" i="4"/>
  <c r="K796" i="4"/>
  <c r="I796" i="4" a="1"/>
  <c r="I796" i="4" s="1"/>
  <c r="F796" i="4"/>
  <c r="A796" i="4"/>
  <c r="K795" i="4"/>
  <c r="I795" i="4" a="1"/>
  <c r="I795" i="4" s="1"/>
  <c r="F795" i="4"/>
  <c r="A795" i="4"/>
  <c r="K794" i="4"/>
  <c r="I794" i="4" a="1"/>
  <c r="I794" i="4"/>
  <c r="F794" i="4"/>
  <c r="A794" i="4"/>
  <c r="K793" i="4"/>
  <c r="I793" i="4" a="1"/>
  <c r="I793" i="4" s="1"/>
  <c r="F793" i="4"/>
  <c r="A793" i="4"/>
  <c r="K792" i="4"/>
  <c r="I792" i="4" a="1"/>
  <c r="I792" i="4" s="1"/>
  <c r="F792" i="4"/>
  <c r="A792" i="4"/>
  <c r="K791" i="4"/>
  <c r="I791" i="4" a="1"/>
  <c r="I791" i="4"/>
  <c r="F791" i="4"/>
  <c r="A791" i="4"/>
  <c r="K790" i="4"/>
  <c r="I790" i="4" a="1"/>
  <c r="I790" i="4"/>
  <c r="F790" i="4"/>
  <c r="A790" i="4"/>
  <c r="K789" i="4"/>
  <c r="I789" i="4" a="1"/>
  <c r="I789" i="4"/>
  <c r="F789" i="4"/>
  <c r="A789" i="4"/>
  <c r="K788" i="4"/>
  <c r="I788" i="4" a="1"/>
  <c r="I788" i="4" s="1"/>
  <c r="F788" i="4"/>
  <c r="A788" i="4"/>
  <c r="K787" i="4"/>
  <c r="I787" i="4" a="1"/>
  <c r="I787" i="4" s="1"/>
  <c r="F787" i="4"/>
  <c r="A787" i="4"/>
  <c r="K786" i="4"/>
  <c r="I786" i="4" a="1"/>
  <c r="I786" i="4"/>
  <c r="F786" i="4"/>
  <c r="A786" i="4"/>
  <c r="K785" i="4"/>
  <c r="I785" i="4" a="1"/>
  <c r="I785" i="4" s="1"/>
  <c r="F785" i="4"/>
  <c r="A785" i="4"/>
  <c r="K784" i="4"/>
  <c r="I784" i="4" a="1"/>
  <c r="I784" i="4" s="1"/>
  <c r="F784" i="4"/>
  <c r="A784" i="4"/>
  <c r="K783" i="4"/>
  <c r="I783" i="4" a="1"/>
  <c r="I783" i="4"/>
  <c r="F783" i="4"/>
  <c r="A783" i="4"/>
  <c r="K782" i="4"/>
  <c r="I782" i="4" a="1"/>
  <c r="I782" i="4"/>
  <c r="F782" i="4"/>
  <c r="A782" i="4"/>
  <c r="K781" i="4"/>
  <c r="I781" i="4" a="1"/>
  <c r="I781" i="4"/>
  <c r="F781" i="4"/>
  <c r="A781" i="4"/>
  <c r="K780" i="4"/>
  <c r="I780" i="4" a="1"/>
  <c r="I780" i="4" s="1"/>
  <c r="F780" i="4"/>
  <c r="A780" i="4"/>
  <c r="K779" i="4"/>
  <c r="I779" i="4" a="1"/>
  <c r="I779" i="4" s="1"/>
  <c r="F779" i="4"/>
  <c r="A779" i="4"/>
  <c r="K778" i="4"/>
  <c r="I778" i="4" a="1"/>
  <c r="I778" i="4"/>
  <c r="F778" i="4"/>
  <c r="A778" i="4"/>
  <c r="K777" i="4"/>
  <c r="I777" i="4" a="1"/>
  <c r="I777" i="4" s="1"/>
  <c r="F777" i="4"/>
  <c r="A777" i="4"/>
  <c r="K776" i="4"/>
  <c r="I776" i="4" a="1"/>
  <c r="I776" i="4" s="1"/>
  <c r="F776" i="4"/>
  <c r="A776" i="4"/>
  <c r="K775" i="4"/>
  <c r="I775" i="4" a="1"/>
  <c r="I775" i="4"/>
  <c r="F775" i="4"/>
  <c r="A775" i="4"/>
  <c r="K774" i="4"/>
  <c r="I774" i="4" a="1"/>
  <c r="I774" i="4"/>
  <c r="F774" i="4"/>
  <c r="A774" i="4"/>
  <c r="K773" i="4"/>
  <c r="I773" i="4" a="1"/>
  <c r="I773" i="4"/>
  <c r="F773" i="4"/>
  <c r="A773" i="4"/>
  <c r="K772" i="4"/>
  <c r="I772" i="4" a="1"/>
  <c r="I772" i="4" s="1"/>
  <c r="F772" i="4"/>
  <c r="A772" i="4"/>
  <c r="K771" i="4"/>
  <c r="I771" i="4" a="1"/>
  <c r="I771" i="4" s="1"/>
  <c r="F771" i="4"/>
  <c r="A771" i="4"/>
  <c r="K770" i="4"/>
  <c r="I770" i="4" a="1"/>
  <c r="I770" i="4"/>
  <c r="F770" i="4"/>
  <c r="A770" i="4"/>
  <c r="K769" i="4"/>
  <c r="I769" i="4" a="1"/>
  <c r="I769" i="4" s="1"/>
  <c r="F769" i="4"/>
  <c r="A769" i="4"/>
  <c r="K768" i="4"/>
  <c r="I768" i="4" a="1"/>
  <c r="I768" i="4" s="1"/>
  <c r="F768" i="4"/>
  <c r="A768" i="4"/>
  <c r="K767" i="4"/>
  <c r="I767" i="4" a="1"/>
  <c r="I767" i="4"/>
  <c r="F767" i="4"/>
  <c r="A767" i="4"/>
  <c r="K766" i="4"/>
  <c r="I766" i="4" a="1"/>
  <c r="I766" i="4"/>
  <c r="F766" i="4"/>
  <c r="A766" i="4"/>
  <c r="K765" i="4"/>
  <c r="I765" i="4" a="1"/>
  <c r="I765" i="4"/>
  <c r="F765" i="4"/>
  <c r="A765" i="4"/>
  <c r="K764" i="4"/>
  <c r="I764" i="4" a="1"/>
  <c r="I764" i="4" s="1"/>
  <c r="F764" i="4"/>
  <c r="A764" i="4"/>
  <c r="K763" i="4"/>
  <c r="I763" i="4" a="1"/>
  <c r="I763" i="4" s="1"/>
  <c r="F763" i="4"/>
  <c r="A763" i="4"/>
  <c r="K762" i="4"/>
  <c r="I762" i="4" a="1"/>
  <c r="I762" i="4"/>
  <c r="F762" i="4"/>
  <c r="A762" i="4"/>
  <c r="K761" i="4"/>
  <c r="I761" i="4" a="1"/>
  <c r="I761" i="4" s="1"/>
  <c r="F761" i="4"/>
  <c r="A761" i="4"/>
  <c r="K760" i="4"/>
  <c r="I760" i="4" a="1"/>
  <c r="I760" i="4" s="1"/>
  <c r="F760" i="4"/>
  <c r="A760" i="4"/>
  <c r="K759" i="4"/>
  <c r="I759" i="4" a="1"/>
  <c r="I759" i="4"/>
  <c r="F759" i="4"/>
  <c r="A759" i="4"/>
  <c r="K758" i="4"/>
  <c r="I758" i="4" a="1"/>
  <c r="I758" i="4"/>
  <c r="F758" i="4"/>
  <c r="A758" i="4"/>
  <c r="K757" i="4"/>
  <c r="I757" i="4" a="1"/>
  <c r="I757" i="4"/>
  <c r="F757" i="4"/>
  <c r="A757" i="4"/>
  <c r="K756" i="4"/>
  <c r="I756" i="4" a="1"/>
  <c r="I756" i="4" s="1"/>
  <c r="F756" i="4"/>
  <c r="A756" i="4"/>
  <c r="K755" i="4"/>
  <c r="I755" i="4" a="1"/>
  <c r="I755" i="4" s="1"/>
  <c r="F755" i="4"/>
  <c r="A755" i="4"/>
  <c r="K754" i="4"/>
  <c r="I754" i="4" a="1"/>
  <c r="I754" i="4"/>
  <c r="F754" i="4"/>
  <c r="A754" i="4"/>
  <c r="K753" i="4"/>
  <c r="I753" i="4" a="1"/>
  <c r="I753" i="4" s="1"/>
  <c r="F753" i="4"/>
  <c r="A753" i="4"/>
  <c r="K752" i="4"/>
  <c r="I752" i="4" a="1"/>
  <c r="I752" i="4" s="1"/>
  <c r="F752" i="4"/>
  <c r="A752" i="4"/>
  <c r="K751" i="4"/>
  <c r="I751" i="4" a="1"/>
  <c r="I751" i="4"/>
  <c r="F751" i="4"/>
  <c r="A751" i="4"/>
  <c r="K750" i="4"/>
  <c r="I750" i="4" a="1"/>
  <c r="I750" i="4"/>
  <c r="F750" i="4"/>
  <c r="A750" i="4"/>
  <c r="K749" i="4"/>
  <c r="I749" i="4" a="1"/>
  <c r="I749" i="4"/>
  <c r="F749" i="4"/>
  <c r="A749" i="4"/>
  <c r="K748" i="4"/>
  <c r="I748" i="4" a="1"/>
  <c r="I748" i="4" s="1"/>
  <c r="F748" i="4"/>
  <c r="A748" i="4"/>
  <c r="K747" i="4"/>
  <c r="I747" i="4" a="1"/>
  <c r="I747" i="4" s="1"/>
  <c r="F747" i="4"/>
  <c r="A747" i="4"/>
  <c r="K746" i="4"/>
  <c r="I746" i="4" a="1"/>
  <c r="I746" i="4"/>
  <c r="F746" i="4"/>
  <c r="A746" i="4"/>
  <c r="K745" i="4"/>
  <c r="I745" i="4" a="1"/>
  <c r="I745" i="4" s="1"/>
  <c r="F745" i="4"/>
  <c r="A745" i="4"/>
  <c r="K744" i="4"/>
  <c r="I744" i="4" a="1"/>
  <c r="I744" i="4" s="1"/>
  <c r="F744" i="4"/>
  <c r="A744" i="4"/>
  <c r="K743" i="4"/>
  <c r="I743" i="4" a="1"/>
  <c r="I743" i="4"/>
  <c r="F743" i="4"/>
  <c r="A743" i="4"/>
  <c r="K742" i="4"/>
  <c r="I742" i="4" a="1"/>
  <c r="I742" i="4"/>
  <c r="F742" i="4"/>
  <c r="A742" i="4"/>
  <c r="K741" i="4"/>
  <c r="I741" i="4" a="1"/>
  <c r="I741" i="4"/>
  <c r="F741" i="4"/>
  <c r="A741" i="4"/>
  <c r="K740" i="4"/>
  <c r="I740" i="4" a="1"/>
  <c r="I740" i="4" s="1"/>
  <c r="F740" i="4"/>
  <c r="A740" i="4"/>
  <c r="K739" i="4"/>
  <c r="I739" i="4" a="1"/>
  <c r="I739" i="4" s="1"/>
  <c r="F739" i="4"/>
  <c r="A739" i="4"/>
  <c r="K738" i="4"/>
  <c r="I738" i="4" a="1"/>
  <c r="I738" i="4"/>
  <c r="F738" i="4"/>
  <c r="A738" i="4"/>
  <c r="K737" i="4"/>
  <c r="I737" i="4" a="1"/>
  <c r="I737" i="4" s="1"/>
  <c r="F737" i="4"/>
  <c r="A737" i="4"/>
  <c r="K736" i="4"/>
  <c r="I736" i="4" a="1"/>
  <c r="I736" i="4" s="1"/>
  <c r="F736" i="4"/>
  <c r="A736" i="4"/>
  <c r="K735" i="4"/>
  <c r="I735" i="4" a="1"/>
  <c r="I735" i="4"/>
  <c r="F735" i="4"/>
  <c r="A735" i="4"/>
  <c r="K734" i="4"/>
  <c r="I734" i="4" a="1"/>
  <c r="I734" i="4"/>
  <c r="F734" i="4"/>
  <c r="A734" i="4"/>
  <c r="K733" i="4"/>
  <c r="I733" i="4" a="1"/>
  <c r="I733" i="4"/>
  <c r="F733" i="4"/>
  <c r="A733" i="4"/>
  <c r="K732" i="4"/>
  <c r="I732" i="4" a="1"/>
  <c r="I732" i="4" s="1"/>
  <c r="F732" i="4"/>
  <c r="A732" i="4"/>
  <c r="K731" i="4"/>
  <c r="I731" i="4" a="1"/>
  <c r="I731" i="4" s="1"/>
  <c r="F731" i="4"/>
  <c r="A731" i="4"/>
  <c r="K730" i="4"/>
  <c r="I730" i="4" a="1"/>
  <c r="I730" i="4"/>
  <c r="F730" i="4"/>
  <c r="A730" i="4"/>
  <c r="K729" i="4"/>
  <c r="I729" i="4" a="1"/>
  <c r="I729" i="4" s="1"/>
  <c r="F729" i="4"/>
  <c r="A729" i="4"/>
  <c r="K728" i="4"/>
  <c r="I728" i="4" a="1"/>
  <c r="I728" i="4" s="1"/>
  <c r="F728" i="4"/>
  <c r="A728" i="4"/>
  <c r="K727" i="4"/>
  <c r="I727" i="4" a="1"/>
  <c r="I727" i="4"/>
  <c r="F727" i="4"/>
  <c r="A727" i="4"/>
  <c r="K726" i="4"/>
  <c r="I726" i="4" a="1"/>
  <c r="I726" i="4"/>
  <c r="F726" i="4"/>
  <c r="A726" i="4"/>
  <c r="K725" i="4"/>
  <c r="I725" i="4" a="1"/>
  <c r="I725" i="4"/>
  <c r="F725" i="4"/>
  <c r="D725" i="4" a="1"/>
  <c r="D725" i="4"/>
  <c r="A725" i="4"/>
  <c r="K724" i="4"/>
  <c r="I724" i="4" a="1"/>
  <c r="I724" i="4"/>
  <c r="F724" i="4"/>
  <c r="D724" i="4" a="1"/>
  <c r="D724" i="4" s="1"/>
  <c r="A724" i="4"/>
  <c r="K723" i="4"/>
  <c r="I723" i="4" a="1"/>
  <c r="I723" i="4"/>
  <c r="F723" i="4"/>
  <c r="D723" i="4" a="1"/>
  <c r="D723" i="4" s="1"/>
  <c r="A723" i="4"/>
  <c r="K722" i="4"/>
  <c r="I722" i="4" a="1"/>
  <c r="I722" i="4" s="1"/>
  <c r="F722" i="4"/>
  <c r="D722" i="4" a="1"/>
  <c r="D722" i="4" s="1"/>
  <c r="A722" i="4"/>
  <c r="K721" i="4"/>
  <c r="I721" i="4" a="1"/>
  <c r="I721" i="4" s="1"/>
  <c r="F721" i="4"/>
  <c r="D721" i="4" a="1"/>
  <c r="D721" i="4"/>
  <c r="A721" i="4"/>
  <c r="K720" i="4"/>
  <c r="I720" i="4" a="1"/>
  <c r="I720" i="4"/>
  <c r="F720" i="4"/>
  <c r="D720" i="4" a="1"/>
  <c r="D720" i="4"/>
  <c r="A720" i="4"/>
  <c r="K719" i="4"/>
  <c r="I719" i="4" a="1"/>
  <c r="I719" i="4" s="1"/>
  <c r="F719" i="4"/>
  <c r="D719" i="4" a="1"/>
  <c r="D719" i="4" s="1"/>
  <c r="A719" i="4"/>
  <c r="K718" i="4"/>
  <c r="I718" i="4" a="1"/>
  <c r="I718" i="4" s="1"/>
  <c r="F718" i="4"/>
  <c r="D718" i="4" a="1"/>
  <c r="D718" i="4" s="1"/>
  <c r="A718" i="4"/>
  <c r="K717" i="4"/>
  <c r="I717" i="4" a="1"/>
  <c r="I717" i="4"/>
  <c r="F717" i="4"/>
  <c r="D717" i="4" a="1"/>
  <c r="D717" i="4"/>
  <c r="A717" i="4"/>
  <c r="K716" i="4"/>
  <c r="I716" i="4" a="1"/>
  <c r="I716" i="4"/>
  <c r="F716" i="4"/>
  <c r="D716" i="4" a="1"/>
  <c r="D716" i="4" s="1"/>
  <c r="A716" i="4"/>
  <c r="K715" i="4"/>
  <c r="I715" i="4" a="1"/>
  <c r="I715" i="4"/>
  <c r="F715" i="4"/>
  <c r="D715" i="4" a="1"/>
  <c r="D715" i="4" s="1"/>
  <c r="A715" i="4"/>
  <c r="K714" i="4"/>
  <c r="I714" i="4" a="1"/>
  <c r="I714" i="4" s="1"/>
  <c r="F714" i="4"/>
  <c r="D714" i="4" a="1"/>
  <c r="D714" i="4" s="1"/>
  <c r="A714" i="4"/>
  <c r="K713" i="4"/>
  <c r="I713" i="4" a="1"/>
  <c r="I713" i="4" s="1"/>
  <c r="F713" i="4"/>
  <c r="D713" i="4" a="1"/>
  <c r="D713" i="4"/>
  <c r="A713" i="4"/>
  <c r="K712" i="4"/>
  <c r="I712" i="4" a="1"/>
  <c r="I712" i="4"/>
  <c r="F712" i="4"/>
  <c r="D712" i="4" a="1"/>
  <c r="D712" i="4"/>
  <c r="A712" i="4"/>
  <c r="K711" i="4"/>
  <c r="I711" i="4" a="1"/>
  <c r="I711" i="4" s="1"/>
  <c r="F711" i="4"/>
  <c r="D711" i="4" a="1"/>
  <c r="D711" i="4" s="1"/>
  <c r="A711" i="4"/>
  <c r="K710" i="4"/>
  <c r="I710" i="4" a="1"/>
  <c r="I710" i="4" s="1"/>
  <c r="F710" i="4"/>
  <c r="D710" i="4" a="1"/>
  <c r="D710" i="4" s="1"/>
  <c r="A710" i="4"/>
  <c r="K709" i="4"/>
  <c r="I709" i="4" a="1"/>
  <c r="I709" i="4"/>
  <c r="F709" i="4"/>
  <c r="D709" i="4" a="1"/>
  <c r="D709" i="4"/>
  <c r="A709" i="4"/>
  <c r="K708" i="4"/>
  <c r="I708" i="4" a="1"/>
  <c r="I708" i="4"/>
  <c r="F708" i="4"/>
  <c r="D708" i="4" a="1"/>
  <c r="D708" i="4" s="1"/>
  <c r="A708" i="4"/>
  <c r="K707" i="4"/>
  <c r="I707" i="4" a="1"/>
  <c r="I707" i="4"/>
  <c r="F707" i="4"/>
  <c r="D707" i="4" a="1"/>
  <c r="D707" i="4" s="1"/>
  <c r="A707" i="4"/>
  <c r="K706" i="4"/>
  <c r="I706" i="4" a="1"/>
  <c r="I706" i="4" s="1"/>
  <c r="F706" i="4"/>
  <c r="D706" i="4" a="1"/>
  <c r="D706" i="4" s="1"/>
  <c r="A706" i="4"/>
  <c r="K705" i="4"/>
  <c r="I705" i="4" a="1"/>
  <c r="I705" i="4" s="1"/>
  <c r="F705" i="4"/>
  <c r="D705" i="4" a="1"/>
  <c r="D705" i="4"/>
  <c r="A705" i="4"/>
  <c r="K704" i="4"/>
  <c r="I704" i="4" a="1"/>
  <c r="I704" i="4"/>
  <c r="F704" i="4"/>
  <c r="D704" i="4" a="1"/>
  <c r="D704" i="4"/>
  <c r="A704" i="4"/>
  <c r="K703" i="4"/>
  <c r="I703" i="4" a="1"/>
  <c r="I703" i="4" s="1"/>
  <c r="F703" i="4"/>
  <c r="D703" i="4" a="1"/>
  <c r="D703" i="4" s="1"/>
  <c r="A703" i="4"/>
  <c r="K702" i="4"/>
  <c r="I702" i="4" a="1"/>
  <c r="I702" i="4" s="1"/>
  <c r="F702" i="4"/>
  <c r="D702" i="4" a="1"/>
  <c r="D702" i="4" s="1"/>
  <c r="A702" i="4"/>
  <c r="K701" i="4"/>
  <c r="I701" i="4" a="1"/>
  <c r="I701" i="4"/>
  <c r="F701" i="4"/>
  <c r="D701" i="4" a="1"/>
  <c r="D701" i="4"/>
  <c r="A701" i="4"/>
  <c r="K700" i="4"/>
  <c r="I700" i="4" a="1"/>
  <c r="I700" i="4"/>
  <c r="F700" i="4"/>
  <c r="D700" i="4" a="1"/>
  <c r="D700" i="4" s="1"/>
  <c r="A700" i="4"/>
  <c r="K699" i="4"/>
  <c r="I699" i="4" a="1"/>
  <c r="I699" i="4"/>
  <c r="F699" i="4"/>
  <c r="D699" i="4" a="1"/>
  <c r="D699" i="4" s="1"/>
  <c r="A699" i="4"/>
  <c r="K698" i="4"/>
  <c r="I698" i="4" a="1"/>
  <c r="I698" i="4" s="1"/>
  <c r="F698" i="4"/>
  <c r="D698" i="4" a="1"/>
  <c r="D698" i="4" s="1"/>
  <c r="A698" i="4"/>
  <c r="K697" i="4"/>
  <c r="I697" i="4" a="1"/>
  <c r="I697" i="4" s="1"/>
  <c r="F697" i="4"/>
  <c r="D697" i="4" a="1"/>
  <c r="D697" i="4"/>
  <c r="A697" i="4"/>
  <c r="K696" i="4"/>
  <c r="I696" i="4" a="1"/>
  <c r="I696" i="4"/>
  <c r="F696" i="4"/>
  <c r="D696" i="4" a="1"/>
  <c r="D696" i="4"/>
  <c r="A696" i="4"/>
  <c r="K695" i="4"/>
  <c r="I695" i="4" a="1"/>
  <c r="I695" i="4" s="1"/>
  <c r="F695" i="4"/>
  <c r="D695" i="4" a="1"/>
  <c r="D695" i="4" s="1"/>
  <c r="A695" i="4"/>
  <c r="K694" i="4"/>
  <c r="I694" i="4" a="1"/>
  <c r="I694" i="4" s="1"/>
  <c r="F694" i="4"/>
  <c r="D694" i="4" a="1"/>
  <c r="D694" i="4" s="1"/>
  <c r="A694" i="4"/>
  <c r="K693" i="4"/>
  <c r="I693" i="4" a="1"/>
  <c r="I693" i="4"/>
  <c r="F693" i="4"/>
  <c r="D693" i="4" a="1"/>
  <c r="D693" i="4"/>
  <c r="A693" i="4"/>
  <c r="K692" i="4"/>
  <c r="I692" i="4" a="1"/>
  <c r="I692" i="4"/>
  <c r="F692" i="4"/>
  <c r="D692" i="4" a="1"/>
  <c r="D692" i="4" s="1"/>
  <c r="A692" i="4"/>
  <c r="K691" i="4"/>
  <c r="I691" i="4" a="1"/>
  <c r="I691" i="4"/>
  <c r="F691" i="4"/>
  <c r="D691" i="4" a="1"/>
  <c r="D691" i="4" s="1"/>
  <c r="A691" i="4"/>
  <c r="K690" i="4"/>
  <c r="I690" i="4" a="1"/>
  <c r="I690" i="4" s="1"/>
  <c r="F690" i="4"/>
  <c r="D690" i="4" a="1"/>
  <c r="D690" i="4" s="1"/>
  <c r="A690" i="4"/>
  <c r="K689" i="4"/>
  <c r="I689" i="4" a="1"/>
  <c r="I689" i="4" s="1"/>
  <c r="F689" i="4"/>
  <c r="D689" i="4" a="1"/>
  <c r="D689" i="4"/>
  <c r="A689" i="4"/>
  <c r="K688" i="4"/>
  <c r="I688" i="4" a="1"/>
  <c r="I688" i="4"/>
  <c r="F688" i="4"/>
  <c r="D688" i="4" a="1"/>
  <c r="D688" i="4"/>
  <c r="A688" i="4"/>
  <c r="K687" i="4"/>
  <c r="I687" i="4" a="1"/>
  <c r="I687" i="4" s="1"/>
  <c r="F687" i="4"/>
  <c r="D687" i="4" a="1"/>
  <c r="D687" i="4" s="1"/>
  <c r="A687" i="4"/>
  <c r="K686" i="4"/>
  <c r="I686" i="4" a="1"/>
  <c r="I686" i="4" s="1"/>
  <c r="F686" i="4"/>
  <c r="D686" i="4" a="1"/>
  <c r="D686" i="4" s="1"/>
  <c r="A686" i="4"/>
  <c r="K685" i="4"/>
  <c r="I685" i="4" a="1"/>
  <c r="I685" i="4"/>
  <c r="F685" i="4"/>
  <c r="D685" i="4" a="1"/>
  <c r="D685" i="4"/>
  <c r="A685" i="4"/>
  <c r="K684" i="4"/>
  <c r="I684" i="4" a="1"/>
  <c r="I684" i="4"/>
  <c r="F684" i="4"/>
  <c r="D684" i="4" a="1"/>
  <c r="D684" i="4" s="1"/>
  <c r="A684" i="4"/>
  <c r="K683" i="4"/>
  <c r="I683" i="4" a="1"/>
  <c r="I683" i="4"/>
  <c r="F683" i="4"/>
  <c r="D683" i="4" a="1"/>
  <c r="D683" i="4" s="1"/>
  <c r="A683" i="4"/>
  <c r="K682" i="4"/>
  <c r="I682" i="4" a="1"/>
  <c r="I682" i="4" s="1"/>
  <c r="F682" i="4"/>
  <c r="D682" i="4" a="1"/>
  <c r="D682" i="4" s="1"/>
  <c r="A682" i="4"/>
  <c r="K681" i="4"/>
  <c r="I681" i="4" a="1"/>
  <c r="I681" i="4" s="1"/>
  <c r="F681" i="4"/>
  <c r="D681" i="4" a="1"/>
  <c r="D681" i="4"/>
  <c r="A681" i="4"/>
  <c r="K680" i="4"/>
  <c r="I680" i="4" a="1"/>
  <c r="I680" i="4"/>
  <c r="F680" i="4"/>
  <c r="D680" i="4" a="1"/>
  <c r="D680" i="4"/>
  <c r="A680" i="4"/>
  <c r="K679" i="4"/>
  <c r="I679" i="4" a="1"/>
  <c r="I679" i="4" s="1"/>
  <c r="F679" i="4"/>
  <c r="D679" i="4" a="1"/>
  <c r="D679" i="4" s="1"/>
  <c r="A679" i="4"/>
  <c r="K678" i="4"/>
  <c r="I678" i="4" a="1"/>
  <c r="I678" i="4" s="1"/>
  <c r="F678" i="4"/>
  <c r="D678" i="4" a="1"/>
  <c r="D678" i="4" s="1"/>
  <c r="A678" i="4"/>
  <c r="K677" i="4"/>
  <c r="I677" i="4" a="1"/>
  <c r="I677" i="4"/>
  <c r="F677" i="4"/>
  <c r="D677" i="4" a="1"/>
  <c r="D677" i="4"/>
  <c r="A677" i="4"/>
  <c r="K676" i="4"/>
  <c r="I676" i="4" a="1"/>
  <c r="I676" i="4"/>
  <c r="F676" i="4"/>
  <c r="D676" i="4" a="1"/>
  <c r="D676" i="4" s="1"/>
  <c r="A676" i="4"/>
  <c r="K675" i="4"/>
  <c r="I675" i="4" a="1"/>
  <c r="I675" i="4"/>
  <c r="F675" i="4"/>
  <c r="D675" i="4" a="1"/>
  <c r="D675" i="4" s="1"/>
  <c r="A675" i="4"/>
  <c r="K674" i="4"/>
  <c r="I674" i="4" a="1"/>
  <c r="I674" i="4" s="1"/>
  <c r="F674" i="4"/>
  <c r="D674" i="4" a="1"/>
  <c r="D674" i="4" s="1"/>
  <c r="A674" i="4"/>
  <c r="K673" i="4"/>
  <c r="I673" i="4" a="1"/>
  <c r="I673" i="4" s="1"/>
  <c r="F673" i="4"/>
  <c r="D673" i="4" a="1"/>
  <c r="D673" i="4"/>
  <c r="A673" i="4"/>
  <c r="K672" i="4"/>
  <c r="I672" i="4" a="1"/>
  <c r="I672" i="4"/>
  <c r="F672" i="4"/>
  <c r="D672" i="4" a="1"/>
  <c r="D672" i="4"/>
  <c r="A672" i="4"/>
  <c r="K671" i="4"/>
  <c r="I671" i="4" a="1"/>
  <c r="I671" i="4" s="1"/>
  <c r="F671" i="4"/>
  <c r="D671" i="4" a="1"/>
  <c r="D671" i="4" s="1"/>
  <c r="A671" i="4"/>
  <c r="K670" i="4"/>
  <c r="I670" i="4" a="1"/>
  <c r="I670" i="4" s="1"/>
  <c r="F670" i="4"/>
  <c r="D670" i="4" a="1"/>
  <c r="D670" i="4" s="1"/>
  <c r="A670" i="4"/>
  <c r="K669" i="4"/>
  <c r="I669" i="4" a="1"/>
  <c r="I669" i="4"/>
  <c r="F669" i="4"/>
  <c r="D669" i="4" a="1"/>
  <c r="D669" i="4"/>
  <c r="A669" i="4"/>
  <c r="K668" i="4"/>
  <c r="I668" i="4" a="1"/>
  <c r="I668" i="4"/>
  <c r="F668" i="4"/>
  <c r="D668" i="4" a="1"/>
  <c r="D668" i="4" s="1"/>
  <c r="A668" i="4"/>
  <c r="K667" i="4"/>
  <c r="I667" i="4" a="1"/>
  <c r="I667" i="4"/>
  <c r="F667" i="4"/>
  <c r="D667" i="4" a="1"/>
  <c r="D667" i="4" s="1"/>
  <c r="A667" i="4"/>
  <c r="K666" i="4"/>
  <c r="I666" i="4" a="1"/>
  <c r="I666" i="4" s="1"/>
  <c r="F666" i="4"/>
  <c r="D666" i="4" a="1"/>
  <c r="D666" i="4" s="1"/>
  <c r="A666" i="4"/>
  <c r="K665" i="4"/>
  <c r="I665" i="4" a="1"/>
  <c r="I665" i="4" s="1"/>
  <c r="F665" i="4"/>
  <c r="D665" i="4" a="1"/>
  <c r="D665" i="4" s="1"/>
  <c r="A665" i="4"/>
  <c r="K664" i="4"/>
  <c r="I664" i="4" a="1"/>
  <c r="I664" i="4"/>
  <c r="F664" i="4"/>
  <c r="D664" i="4" a="1"/>
  <c r="D664" i="4" s="1"/>
  <c r="A664" i="4"/>
  <c r="K663" i="4"/>
  <c r="I663" i="4" a="1"/>
  <c r="I663" i="4" s="1"/>
  <c r="F663" i="4"/>
  <c r="D663" i="4" a="1"/>
  <c r="D663" i="4" s="1"/>
  <c r="A663" i="4"/>
  <c r="K662" i="4"/>
  <c r="I662" i="4" a="1"/>
  <c r="I662" i="4" s="1"/>
  <c r="F662" i="4"/>
  <c r="D662" i="4" a="1"/>
  <c r="D662" i="4" s="1"/>
  <c r="A662" i="4"/>
  <c r="K661" i="4"/>
  <c r="I661" i="4" a="1"/>
  <c r="I661" i="4"/>
  <c r="F661" i="4"/>
  <c r="D661" i="4" a="1"/>
  <c r="D661" i="4" s="1"/>
  <c r="A661" i="4"/>
  <c r="K660" i="4"/>
  <c r="I660" i="4" a="1"/>
  <c r="I660" i="4"/>
  <c r="F660" i="4"/>
  <c r="D660" i="4" a="1"/>
  <c r="D660" i="4" s="1"/>
  <c r="A660" i="4"/>
  <c r="K659" i="4"/>
  <c r="I659" i="4" a="1"/>
  <c r="I659" i="4"/>
  <c r="F659" i="4"/>
  <c r="D659" i="4" a="1"/>
  <c r="D659" i="4" s="1"/>
  <c r="A659" i="4"/>
  <c r="K658" i="4"/>
  <c r="I658" i="4" a="1"/>
  <c r="I658" i="4" s="1"/>
  <c r="F658" i="4"/>
  <c r="D658" i="4" a="1"/>
  <c r="D658" i="4" s="1"/>
  <c r="A658" i="4"/>
  <c r="K657" i="4"/>
  <c r="I657" i="4" a="1"/>
  <c r="I657" i="4" s="1"/>
  <c r="F657" i="4"/>
  <c r="D657" i="4" a="1"/>
  <c r="D657" i="4" s="1"/>
  <c r="A657" i="4"/>
  <c r="K656" i="4"/>
  <c r="I656" i="4" a="1"/>
  <c r="I656" i="4"/>
  <c r="F656" i="4"/>
  <c r="D656" i="4" a="1"/>
  <c r="D656" i="4" s="1"/>
  <c r="A656" i="4"/>
  <c r="K655" i="4"/>
  <c r="I655" i="4" a="1"/>
  <c r="I655" i="4" s="1"/>
  <c r="F655" i="4"/>
  <c r="D655" i="4" a="1"/>
  <c r="D655" i="4" s="1"/>
  <c r="A655" i="4"/>
  <c r="K654" i="4"/>
  <c r="I654" i="4" a="1"/>
  <c r="I654" i="4" s="1"/>
  <c r="F654" i="4"/>
  <c r="D654" i="4" a="1"/>
  <c r="D654" i="4" s="1"/>
  <c r="A654" i="4"/>
  <c r="K653" i="4"/>
  <c r="I653" i="4" a="1"/>
  <c r="I653" i="4"/>
  <c r="F653" i="4"/>
  <c r="D653" i="4" a="1"/>
  <c r="D653" i="4" s="1"/>
  <c r="A653" i="4"/>
  <c r="K652" i="4"/>
  <c r="I652" i="4" a="1"/>
  <c r="I652" i="4"/>
  <c r="F652" i="4"/>
  <c r="D652" i="4" a="1"/>
  <c r="D652" i="4" s="1"/>
  <c r="A652" i="4"/>
  <c r="K651" i="4"/>
  <c r="I651" i="4" a="1"/>
  <c r="I651" i="4"/>
  <c r="F651" i="4"/>
  <c r="D651" i="4" a="1"/>
  <c r="D651" i="4" s="1"/>
  <c r="A651" i="4"/>
  <c r="K650" i="4"/>
  <c r="I650" i="4" a="1"/>
  <c r="I650" i="4" s="1"/>
  <c r="F650" i="4"/>
  <c r="D650" i="4" a="1"/>
  <c r="D650" i="4" s="1"/>
  <c r="A650" i="4"/>
  <c r="K649" i="4"/>
  <c r="I649" i="4" a="1"/>
  <c r="I649" i="4" s="1"/>
  <c r="F649" i="4"/>
  <c r="D649" i="4" a="1"/>
  <c r="D649" i="4" s="1"/>
  <c r="A649" i="4"/>
  <c r="K648" i="4"/>
  <c r="I648" i="4" a="1"/>
  <c r="I648" i="4"/>
  <c r="F648" i="4"/>
  <c r="D648" i="4" a="1"/>
  <c r="D648" i="4" s="1"/>
  <c r="A648" i="4"/>
  <c r="K647" i="4"/>
  <c r="I647" i="4" a="1"/>
  <c r="I647" i="4" s="1"/>
  <c r="F647" i="4"/>
  <c r="D647" i="4" a="1"/>
  <c r="D647" i="4" s="1"/>
  <c r="A647" i="4"/>
  <c r="K646" i="4"/>
  <c r="I646" i="4" a="1"/>
  <c r="I646" i="4" s="1"/>
  <c r="F646" i="4"/>
  <c r="D646" i="4" a="1"/>
  <c r="D646" i="4" s="1"/>
  <c r="A646" i="4"/>
  <c r="K645" i="4"/>
  <c r="I645" i="4" a="1"/>
  <c r="I645" i="4"/>
  <c r="F645" i="4"/>
  <c r="D645" i="4" a="1"/>
  <c r="D645" i="4" s="1"/>
  <c r="A645" i="4"/>
  <c r="K644" i="4"/>
  <c r="I644" i="4" a="1"/>
  <c r="I644" i="4"/>
  <c r="F644" i="4"/>
  <c r="D644" i="4" a="1"/>
  <c r="D644" i="4" s="1"/>
  <c r="A644" i="4"/>
  <c r="K643" i="4"/>
  <c r="I643" i="4" a="1"/>
  <c r="I643" i="4"/>
  <c r="F643" i="4"/>
  <c r="D643" i="4" a="1"/>
  <c r="D643" i="4" s="1"/>
  <c r="A643" i="4"/>
  <c r="K642" i="4"/>
  <c r="I642" i="4" a="1"/>
  <c r="I642" i="4" s="1"/>
  <c r="F642" i="4"/>
  <c r="D642" i="4" a="1"/>
  <c r="D642" i="4" s="1"/>
  <c r="A642" i="4"/>
  <c r="K641" i="4"/>
  <c r="I641" i="4" a="1"/>
  <c r="I641" i="4" s="1"/>
  <c r="F641" i="4"/>
  <c r="D641" i="4" a="1"/>
  <c r="D641" i="4" s="1"/>
  <c r="A641" i="4"/>
  <c r="K640" i="4"/>
  <c r="I640" i="4" a="1"/>
  <c r="I640" i="4"/>
  <c r="F640" i="4"/>
  <c r="D640" i="4" a="1"/>
  <c r="D640" i="4" s="1"/>
  <c r="A640" i="4"/>
  <c r="K639" i="4"/>
  <c r="I639" i="4" a="1"/>
  <c r="I639" i="4" s="1"/>
  <c r="F639" i="4"/>
  <c r="D639" i="4" a="1"/>
  <c r="D639" i="4" s="1"/>
  <c r="A639" i="4"/>
  <c r="K638" i="4"/>
  <c r="I638" i="4" a="1"/>
  <c r="I638" i="4" s="1"/>
  <c r="F638" i="4"/>
  <c r="D638" i="4" a="1"/>
  <c r="D638" i="4" s="1"/>
  <c r="A638" i="4"/>
  <c r="K637" i="4"/>
  <c r="I637" i="4" a="1"/>
  <c r="I637" i="4"/>
  <c r="F637" i="4"/>
  <c r="D637" i="4" a="1"/>
  <c r="D637" i="4" s="1"/>
  <c r="A637" i="4"/>
  <c r="K636" i="4"/>
  <c r="I636" i="4" a="1"/>
  <c r="I636" i="4"/>
  <c r="F636" i="4"/>
  <c r="D636" i="4" a="1"/>
  <c r="D636" i="4" s="1"/>
  <c r="A636" i="4"/>
  <c r="K635" i="4"/>
  <c r="I635" i="4" a="1"/>
  <c r="I635" i="4"/>
  <c r="F635" i="4"/>
  <c r="D635" i="4" a="1"/>
  <c r="D635" i="4" s="1"/>
  <c r="A635" i="4"/>
  <c r="K634" i="4"/>
  <c r="I634" i="4" a="1"/>
  <c r="I634" i="4" s="1"/>
  <c r="F634" i="4"/>
  <c r="D634" i="4" a="1"/>
  <c r="D634" i="4" s="1"/>
  <c r="A634" i="4"/>
  <c r="K633" i="4"/>
  <c r="I633" i="4" a="1"/>
  <c r="I633" i="4" s="1"/>
  <c r="F633" i="4"/>
  <c r="D633" i="4" a="1"/>
  <c r="D633" i="4" s="1"/>
  <c r="A633" i="4"/>
  <c r="K632" i="4"/>
  <c r="I632" i="4" a="1"/>
  <c r="I632" i="4"/>
  <c r="F632" i="4"/>
  <c r="D632" i="4" a="1"/>
  <c r="D632" i="4" s="1"/>
  <c r="A632" i="4"/>
  <c r="K631" i="4"/>
  <c r="I631" i="4" a="1"/>
  <c r="I631" i="4" s="1"/>
  <c r="F631" i="4"/>
  <c r="D631" i="4" a="1"/>
  <c r="D631" i="4" s="1"/>
  <c r="A631" i="4"/>
  <c r="K630" i="4"/>
  <c r="I630" i="4" a="1"/>
  <c r="I630" i="4" s="1"/>
  <c r="F630" i="4"/>
  <c r="D630" i="4" a="1"/>
  <c r="D630" i="4" s="1"/>
  <c r="A630" i="4"/>
  <c r="K629" i="4"/>
  <c r="I629" i="4" a="1"/>
  <c r="I629" i="4"/>
  <c r="F629" i="4"/>
  <c r="D629" i="4" a="1"/>
  <c r="D629" i="4" s="1"/>
  <c r="A629" i="4"/>
  <c r="K628" i="4"/>
  <c r="I628" i="4" a="1"/>
  <c r="I628" i="4"/>
  <c r="F628" i="4"/>
  <c r="D628" i="4" a="1"/>
  <c r="D628" i="4" s="1"/>
  <c r="A628" i="4"/>
  <c r="K627" i="4"/>
  <c r="I627" i="4" a="1"/>
  <c r="I627" i="4"/>
  <c r="F627" i="4"/>
  <c r="D627" i="4" a="1"/>
  <c r="D627" i="4" s="1"/>
  <c r="A627" i="4"/>
  <c r="K626" i="4"/>
  <c r="I626" i="4" a="1"/>
  <c r="I626" i="4" s="1"/>
  <c r="F626" i="4"/>
  <c r="D626" i="4" a="1"/>
  <c r="D626" i="4" s="1"/>
  <c r="A626" i="4"/>
  <c r="K625" i="4"/>
  <c r="I625" i="4" a="1"/>
  <c r="I625" i="4" s="1"/>
  <c r="F625" i="4"/>
  <c r="D625" i="4" a="1"/>
  <c r="D625" i="4" s="1"/>
  <c r="A625" i="4"/>
  <c r="K624" i="4"/>
  <c r="I624" i="4" a="1"/>
  <c r="I624" i="4"/>
  <c r="F624" i="4"/>
  <c r="D624" i="4" a="1"/>
  <c r="D624" i="4" s="1"/>
  <c r="A624" i="4"/>
  <c r="K623" i="4"/>
  <c r="I623" i="4" a="1"/>
  <c r="I623" i="4" s="1"/>
  <c r="F623" i="4"/>
  <c r="D623" i="4" a="1"/>
  <c r="D623" i="4" s="1"/>
  <c r="A623" i="4"/>
  <c r="K622" i="4"/>
  <c r="I622" i="4" a="1"/>
  <c r="I622" i="4" s="1"/>
  <c r="F622" i="4"/>
  <c r="D622" i="4" a="1"/>
  <c r="D622" i="4" s="1"/>
  <c r="A622" i="4"/>
  <c r="K621" i="4"/>
  <c r="I621" i="4" a="1"/>
  <c r="I621" i="4"/>
  <c r="F621" i="4"/>
  <c r="D621" i="4" a="1"/>
  <c r="D621" i="4" s="1"/>
  <c r="A621" i="4"/>
  <c r="K620" i="4"/>
  <c r="I620" i="4" a="1"/>
  <c r="I620" i="4"/>
  <c r="F620" i="4"/>
  <c r="D620" i="4" a="1"/>
  <c r="D620" i="4" s="1"/>
  <c r="A620" i="4"/>
  <c r="K619" i="4"/>
  <c r="I619" i="4" a="1"/>
  <c r="I619" i="4"/>
  <c r="F619" i="4"/>
  <c r="D619" i="4" a="1"/>
  <c r="D619" i="4" s="1"/>
  <c r="A619" i="4"/>
  <c r="K618" i="4"/>
  <c r="I618" i="4" a="1"/>
  <c r="I618" i="4" s="1"/>
  <c r="F618" i="4"/>
  <c r="D618" i="4" a="1"/>
  <c r="D618" i="4" s="1"/>
  <c r="A618" i="4"/>
  <c r="K617" i="4"/>
  <c r="I617" i="4" a="1"/>
  <c r="I617" i="4" s="1"/>
  <c r="F617" i="4"/>
  <c r="D617" i="4" a="1"/>
  <c r="D617" i="4" s="1"/>
  <c r="A617" i="4"/>
  <c r="K616" i="4"/>
  <c r="I616" i="4" a="1"/>
  <c r="I616" i="4"/>
  <c r="F616" i="4"/>
  <c r="D616" i="4" a="1"/>
  <c r="D616" i="4" s="1"/>
  <c r="A616" i="4"/>
  <c r="K615" i="4"/>
  <c r="I615" i="4" a="1"/>
  <c r="I615" i="4" s="1"/>
  <c r="F615" i="4"/>
  <c r="D615" i="4" a="1"/>
  <c r="D615" i="4" s="1"/>
  <c r="A615" i="4"/>
  <c r="K614" i="4"/>
  <c r="I614" i="4" a="1"/>
  <c r="I614" i="4" s="1"/>
  <c r="F614" i="4"/>
  <c r="D614" i="4" a="1"/>
  <c r="D614" i="4" s="1"/>
  <c r="A614" i="4"/>
  <c r="K613" i="4"/>
  <c r="I613" i="4" a="1"/>
  <c r="I613" i="4"/>
  <c r="F613" i="4"/>
  <c r="D613" i="4" a="1"/>
  <c r="D613" i="4" s="1"/>
  <c r="A613" i="4"/>
  <c r="K612" i="4"/>
  <c r="I612" i="4" a="1"/>
  <c r="I612" i="4"/>
  <c r="F612" i="4"/>
  <c r="D612" i="4" a="1"/>
  <c r="D612" i="4" s="1"/>
  <c r="A612" i="4"/>
  <c r="K611" i="4"/>
  <c r="I611" i="4" a="1"/>
  <c r="I611" i="4"/>
  <c r="F611" i="4"/>
  <c r="D611" i="4" a="1"/>
  <c r="D611" i="4" s="1"/>
  <c r="A611" i="4"/>
  <c r="K610" i="4"/>
  <c r="I610" i="4" a="1"/>
  <c r="I610" i="4" s="1"/>
  <c r="F610" i="4"/>
  <c r="D610" i="4" a="1"/>
  <c r="D610" i="4" s="1"/>
  <c r="A610" i="4"/>
  <c r="K609" i="4"/>
  <c r="I609" i="4" a="1"/>
  <c r="I609" i="4" s="1"/>
  <c r="F609" i="4"/>
  <c r="D609" i="4" a="1"/>
  <c r="D609" i="4" s="1"/>
  <c r="A609" i="4"/>
  <c r="K608" i="4"/>
  <c r="I608" i="4" a="1"/>
  <c r="I608" i="4"/>
  <c r="F608" i="4"/>
  <c r="D608" i="4" a="1"/>
  <c r="D608" i="4" s="1"/>
  <c r="A608" i="4"/>
  <c r="K607" i="4"/>
  <c r="I607" i="4" a="1"/>
  <c r="I607" i="4" s="1"/>
  <c r="F607" i="4"/>
  <c r="D607" i="4" a="1"/>
  <c r="D607" i="4" s="1"/>
  <c r="A607" i="4"/>
  <c r="K606" i="4"/>
  <c r="I606" i="4" a="1"/>
  <c r="I606" i="4" s="1"/>
  <c r="F606" i="4"/>
  <c r="D606" i="4" a="1"/>
  <c r="D606" i="4" s="1"/>
  <c r="A606" i="4"/>
  <c r="K605" i="4"/>
  <c r="I605" i="4" a="1"/>
  <c r="I605" i="4"/>
  <c r="F605" i="4"/>
  <c r="D605" i="4" a="1"/>
  <c r="D605" i="4" s="1"/>
  <c r="A605" i="4"/>
  <c r="K604" i="4"/>
  <c r="I604" i="4" a="1"/>
  <c r="I604" i="4"/>
  <c r="F604" i="4"/>
  <c r="D604" i="4" a="1"/>
  <c r="D604" i="4"/>
  <c r="A604" i="4"/>
  <c r="K603" i="4"/>
  <c r="I603" i="4" a="1"/>
  <c r="I603" i="4"/>
  <c r="F603" i="4"/>
  <c r="D603" i="4" a="1"/>
  <c r="D603" i="4" s="1"/>
  <c r="A603" i="4"/>
  <c r="K602" i="4"/>
  <c r="I602" i="4" a="1"/>
  <c r="I602" i="4" s="1"/>
  <c r="F602" i="4"/>
  <c r="D602" i="4" a="1"/>
  <c r="D602" i="4" s="1"/>
  <c r="A602" i="4"/>
  <c r="K601" i="4"/>
  <c r="I601" i="4" a="1"/>
  <c r="I601" i="4" s="1"/>
  <c r="F601" i="4"/>
  <c r="D601" i="4" a="1"/>
  <c r="D601" i="4" s="1"/>
  <c r="A601" i="4"/>
  <c r="K600" i="4"/>
  <c r="I600" i="4" a="1"/>
  <c r="I600" i="4" s="1"/>
  <c r="F600" i="4"/>
  <c r="D600" i="4" a="1"/>
  <c r="D600" i="4" s="1"/>
  <c r="A600" i="4"/>
  <c r="K599" i="4"/>
  <c r="I599" i="4" a="1"/>
  <c r="I599" i="4"/>
  <c r="F599" i="4"/>
  <c r="D599" i="4" a="1"/>
  <c r="D599" i="4"/>
  <c r="A599" i="4"/>
  <c r="K598" i="4"/>
  <c r="I598" i="4" a="1"/>
  <c r="I598" i="4" s="1"/>
  <c r="F598" i="4"/>
  <c r="D598" i="4" a="1"/>
  <c r="D598" i="4" s="1"/>
  <c r="A598" i="4"/>
  <c r="K597" i="4"/>
  <c r="I597" i="4" a="1"/>
  <c r="I597" i="4"/>
  <c r="F597" i="4"/>
  <c r="D597" i="4" a="1"/>
  <c r="D597" i="4" s="1"/>
  <c r="A597" i="4"/>
  <c r="K596" i="4"/>
  <c r="I596" i="4" a="1"/>
  <c r="I596" i="4"/>
  <c r="F596" i="4"/>
  <c r="D596" i="4" a="1"/>
  <c r="D596" i="4" s="1"/>
  <c r="A596" i="4"/>
  <c r="K595" i="4"/>
  <c r="I595" i="4" a="1"/>
  <c r="I595" i="4" s="1"/>
  <c r="F595" i="4"/>
  <c r="D595" i="4" a="1"/>
  <c r="D595" i="4" s="1"/>
  <c r="A595" i="4"/>
  <c r="K594" i="4"/>
  <c r="I594" i="4" a="1"/>
  <c r="I594" i="4"/>
  <c r="F594" i="4"/>
  <c r="D594" i="4" a="1"/>
  <c r="D594" i="4"/>
  <c r="A594" i="4"/>
  <c r="K593" i="4"/>
  <c r="I593" i="4" a="1"/>
  <c r="I593" i="4" s="1"/>
  <c r="F593" i="4"/>
  <c r="D593" i="4" a="1"/>
  <c r="D593" i="4"/>
  <c r="A593" i="4"/>
  <c r="K592" i="4"/>
  <c r="I592" i="4" a="1"/>
  <c r="I592" i="4"/>
  <c r="F592" i="4"/>
  <c r="D592" i="4" a="1"/>
  <c r="D592" i="4" s="1"/>
  <c r="A592" i="4"/>
  <c r="K591" i="4"/>
  <c r="I591" i="4" a="1"/>
  <c r="I591" i="4"/>
  <c r="F591" i="4"/>
  <c r="D591" i="4" a="1"/>
  <c r="D591" i="4"/>
  <c r="A591" i="4"/>
  <c r="K590" i="4"/>
  <c r="I590" i="4" a="1"/>
  <c r="I590" i="4" s="1"/>
  <c r="F590" i="4"/>
  <c r="D590" i="4" a="1"/>
  <c r="D590" i="4" s="1"/>
  <c r="A590" i="4"/>
  <c r="K589" i="4"/>
  <c r="I589" i="4" a="1"/>
  <c r="I589" i="4"/>
  <c r="F589" i="4"/>
  <c r="D589" i="4" a="1"/>
  <c r="D589" i="4" s="1"/>
  <c r="A589" i="4"/>
  <c r="K588" i="4"/>
  <c r="I588" i="4" a="1"/>
  <c r="I588" i="4"/>
  <c r="F588" i="4"/>
  <c r="D588" i="4" a="1"/>
  <c r="D588" i="4"/>
  <c r="A588" i="4"/>
  <c r="K587" i="4"/>
  <c r="I587" i="4" a="1"/>
  <c r="I587" i="4" s="1"/>
  <c r="F587" i="4"/>
  <c r="D587" i="4" a="1"/>
  <c r="D587" i="4" s="1"/>
  <c r="A587" i="4"/>
  <c r="K586" i="4"/>
  <c r="I586" i="4" a="1"/>
  <c r="I586" i="4"/>
  <c r="F586" i="4"/>
  <c r="D586" i="4" a="1"/>
  <c r="D586" i="4" s="1"/>
  <c r="A586" i="4"/>
  <c r="K585" i="4"/>
  <c r="I585" i="4" a="1"/>
  <c r="I585" i="4" s="1"/>
  <c r="F585" i="4"/>
  <c r="D585" i="4" a="1"/>
  <c r="D585" i="4"/>
  <c r="A585" i="4"/>
  <c r="K584" i="4"/>
  <c r="I584" i="4" a="1"/>
  <c r="I584" i="4"/>
  <c r="F584" i="4"/>
  <c r="D584" i="4" a="1"/>
  <c r="D584" i="4" s="1"/>
  <c r="A584" i="4"/>
  <c r="K583" i="4"/>
  <c r="I583" i="4" a="1"/>
  <c r="I583" i="4"/>
  <c r="F583" i="4"/>
  <c r="D583" i="4" a="1"/>
  <c r="D583" i="4" s="1"/>
  <c r="A583" i="4"/>
  <c r="K582" i="4"/>
  <c r="I582" i="4" a="1"/>
  <c r="I582" i="4" s="1"/>
  <c r="F582" i="4"/>
  <c r="D582" i="4" a="1"/>
  <c r="D582" i="4" s="1"/>
  <c r="A582" i="4"/>
  <c r="K581" i="4"/>
  <c r="I581" i="4" a="1"/>
  <c r="I581" i="4"/>
  <c r="F581" i="4"/>
  <c r="D581" i="4" a="1"/>
  <c r="D581" i="4"/>
  <c r="A581" i="4"/>
  <c r="K580" i="4"/>
  <c r="I580" i="4" a="1"/>
  <c r="I580" i="4"/>
  <c r="F580" i="4"/>
  <c r="D580" i="4" a="1"/>
  <c r="D580" i="4"/>
  <c r="A580" i="4"/>
  <c r="K579" i="4"/>
  <c r="I579" i="4" a="1"/>
  <c r="I579" i="4" s="1"/>
  <c r="F579" i="4"/>
  <c r="D579" i="4" a="1"/>
  <c r="D579" i="4" s="1"/>
  <c r="A579" i="4"/>
  <c r="K578" i="4"/>
  <c r="I578" i="4" a="1"/>
  <c r="I578" i="4"/>
  <c r="F578" i="4"/>
  <c r="D578" i="4" a="1"/>
  <c r="D578" i="4" s="1"/>
  <c r="A578" i="4"/>
  <c r="K577" i="4"/>
  <c r="I577" i="4" a="1"/>
  <c r="I577" i="4" s="1"/>
  <c r="F577" i="4"/>
  <c r="D577" i="4" a="1"/>
  <c r="D577" i="4" s="1"/>
  <c r="A577" i="4"/>
  <c r="K576" i="4"/>
  <c r="I576" i="4" a="1"/>
  <c r="I576" i="4"/>
  <c r="F576" i="4"/>
  <c r="D576" i="4" a="1"/>
  <c r="D576" i="4" s="1"/>
  <c r="A576" i="4"/>
  <c r="K575" i="4"/>
  <c r="I575" i="4" a="1"/>
  <c r="I575" i="4"/>
  <c r="F575" i="4"/>
  <c r="D575" i="4" a="1"/>
  <c r="D575" i="4" s="1"/>
  <c r="A575" i="4"/>
  <c r="K574" i="4"/>
  <c r="I574" i="4" a="1"/>
  <c r="I574" i="4" s="1"/>
  <c r="F574" i="4"/>
  <c r="D574" i="4" a="1"/>
  <c r="D574" i="4" s="1"/>
  <c r="A574" i="4"/>
  <c r="K573" i="4"/>
  <c r="I573" i="4" a="1"/>
  <c r="I573" i="4"/>
  <c r="F573" i="4"/>
  <c r="D573" i="4" a="1"/>
  <c r="D573" i="4"/>
  <c r="A573" i="4"/>
  <c r="K572" i="4"/>
  <c r="I572" i="4" a="1"/>
  <c r="I572" i="4"/>
  <c r="F572" i="4"/>
  <c r="D572" i="4" a="1"/>
  <c r="D572" i="4" s="1"/>
  <c r="A572" i="4"/>
  <c r="K571" i="4"/>
  <c r="I571" i="4" a="1"/>
  <c r="I571" i="4" s="1"/>
  <c r="F571" i="4"/>
  <c r="D571" i="4" a="1"/>
  <c r="D571" i="4" s="1"/>
  <c r="A571" i="4"/>
  <c r="K570" i="4"/>
  <c r="I570" i="4" a="1"/>
  <c r="I570" i="4"/>
  <c r="F570" i="4"/>
  <c r="D570" i="4" a="1"/>
  <c r="D570" i="4"/>
  <c r="A570" i="4"/>
  <c r="K569" i="4"/>
  <c r="I569" i="4" a="1"/>
  <c r="I569" i="4" s="1"/>
  <c r="F569" i="4"/>
  <c r="D569" i="4" a="1"/>
  <c r="D569" i="4" s="1"/>
  <c r="A569" i="4"/>
  <c r="K568" i="4"/>
  <c r="I568" i="4" a="1"/>
  <c r="I568" i="4"/>
  <c r="F568" i="4"/>
  <c r="D568" i="4" a="1"/>
  <c r="D568" i="4" s="1"/>
  <c r="A568" i="4"/>
  <c r="K567" i="4"/>
  <c r="I567" i="4" a="1"/>
  <c r="I567" i="4"/>
  <c r="F567" i="4"/>
  <c r="D567" i="4" a="1"/>
  <c r="D567" i="4"/>
  <c r="A567" i="4"/>
  <c r="K566" i="4"/>
  <c r="I566" i="4" a="1"/>
  <c r="I566" i="4" s="1"/>
  <c r="F566" i="4"/>
  <c r="D566" i="4" a="1"/>
  <c r="D566" i="4" s="1"/>
  <c r="A566" i="4"/>
  <c r="K565" i="4"/>
  <c r="I565" i="4" a="1"/>
  <c r="I565" i="4"/>
  <c r="F565" i="4"/>
  <c r="D565" i="4" a="1"/>
  <c r="D565" i="4" s="1"/>
  <c r="A565" i="4"/>
  <c r="K564" i="4"/>
  <c r="I564" i="4" a="1"/>
  <c r="I564" i="4"/>
  <c r="F564" i="4"/>
  <c r="D564" i="4" a="1"/>
  <c r="D564" i="4" s="1"/>
  <c r="A564" i="4"/>
  <c r="K563" i="4"/>
  <c r="I563" i="4" a="1"/>
  <c r="I563" i="4" s="1"/>
  <c r="F563" i="4"/>
  <c r="D563" i="4" a="1"/>
  <c r="D563" i="4" s="1"/>
  <c r="A563" i="4"/>
  <c r="K562" i="4"/>
  <c r="I562" i="4" a="1"/>
  <c r="I562" i="4"/>
  <c r="F562" i="4"/>
  <c r="D562" i="4" a="1"/>
  <c r="D562" i="4"/>
  <c r="A562" i="4"/>
  <c r="K561" i="4"/>
  <c r="I561" i="4" a="1"/>
  <c r="I561" i="4" s="1"/>
  <c r="F561" i="4"/>
  <c r="D561" i="4" a="1"/>
  <c r="D561" i="4"/>
  <c r="A561" i="4"/>
  <c r="K560" i="4"/>
  <c r="I560" i="4" a="1"/>
  <c r="I560" i="4"/>
  <c r="F560" i="4"/>
  <c r="D560" i="4" a="1"/>
  <c r="D560" i="4" s="1"/>
  <c r="A560" i="4"/>
  <c r="K559" i="4"/>
  <c r="I559" i="4" a="1"/>
  <c r="I559" i="4"/>
  <c r="F559" i="4"/>
  <c r="D559" i="4" a="1"/>
  <c r="D559" i="4"/>
  <c r="A559" i="4"/>
  <c r="K558" i="4"/>
  <c r="I558" i="4" a="1"/>
  <c r="I558" i="4" s="1"/>
  <c r="F558" i="4"/>
  <c r="D558" i="4" a="1"/>
  <c r="D558" i="4" s="1"/>
  <c r="A558" i="4"/>
  <c r="K557" i="4"/>
  <c r="I557" i="4" a="1"/>
  <c r="I557" i="4"/>
  <c r="F557" i="4"/>
  <c r="D557" i="4" a="1"/>
  <c r="D557" i="4" s="1"/>
  <c r="A557" i="4"/>
  <c r="K556" i="4"/>
  <c r="I556" i="4" a="1"/>
  <c r="I556" i="4"/>
  <c r="F556" i="4"/>
  <c r="D556" i="4" a="1"/>
  <c r="D556" i="4"/>
  <c r="A556" i="4"/>
  <c r="K555" i="4"/>
  <c r="I555" i="4" a="1"/>
  <c r="I555" i="4" s="1"/>
  <c r="F555" i="4"/>
  <c r="D555" i="4" a="1"/>
  <c r="D555" i="4" s="1"/>
  <c r="A555" i="4"/>
  <c r="K554" i="4"/>
  <c r="I554" i="4" a="1"/>
  <c r="I554" i="4"/>
  <c r="F554" i="4"/>
  <c r="D554" i="4" a="1"/>
  <c r="D554" i="4" s="1"/>
  <c r="A554" i="4"/>
  <c r="K553" i="4"/>
  <c r="I553" i="4" a="1"/>
  <c r="I553" i="4" s="1"/>
  <c r="F553" i="4"/>
  <c r="D553" i="4" a="1"/>
  <c r="D553" i="4"/>
  <c r="A553" i="4"/>
  <c r="K552" i="4"/>
  <c r="I552" i="4" a="1"/>
  <c r="I552" i="4"/>
  <c r="F552" i="4"/>
  <c r="D552" i="4" a="1"/>
  <c r="D552" i="4" s="1"/>
  <c r="A552" i="4"/>
  <c r="K551" i="4"/>
  <c r="I551" i="4" a="1"/>
  <c r="I551" i="4"/>
  <c r="F551" i="4"/>
  <c r="D551" i="4" a="1"/>
  <c r="D551" i="4" s="1"/>
  <c r="A551" i="4"/>
  <c r="K550" i="4"/>
  <c r="I550" i="4" a="1"/>
  <c r="I550" i="4" s="1"/>
  <c r="F550" i="4"/>
  <c r="D550" i="4" a="1"/>
  <c r="D550" i="4" s="1"/>
  <c r="A550" i="4"/>
  <c r="K549" i="4"/>
  <c r="I549" i="4" a="1"/>
  <c r="I549" i="4"/>
  <c r="F549" i="4"/>
  <c r="D549" i="4" a="1"/>
  <c r="D549" i="4"/>
  <c r="A549" i="4"/>
  <c r="K548" i="4"/>
  <c r="I548" i="4" a="1"/>
  <c r="I548" i="4"/>
  <c r="F548" i="4"/>
  <c r="D548" i="4" a="1"/>
  <c r="D548" i="4"/>
  <c r="A548" i="4"/>
  <c r="K547" i="4"/>
  <c r="I547" i="4" a="1"/>
  <c r="I547" i="4" s="1"/>
  <c r="F547" i="4"/>
  <c r="D547" i="4" a="1"/>
  <c r="D547" i="4" s="1"/>
  <c r="A547" i="4"/>
  <c r="K546" i="4"/>
  <c r="I546" i="4" a="1"/>
  <c r="I546" i="4"/>
  <c r="F546" i="4"/>
  <c r="D546" i="4" a="1"/>
  <c r="D546" i="4" s="1"/>
  <c r="A546" i="4"/>
  <c r="K545" i="4"/>
  <c r="I545" i="4" a="1"/>
  <c r="I545" i="4" s="1"/>
  <c r="F545" i="4"/>
  <c r="D545" i="4" a="1"/>
  <c r="D545" i="4" s="1"/>
  <c r="A545" i="4"/>
  <c r="K544" i="4"/>
  <c r="I544" i="4" a="1"/>
  <c r="I544" i="4"/>
  <c r="F544" i="4"/>
  <c r="D544" i="4" a="1"/>
  <c r="D544" i="4" s="1"/>
  <c r="A544" i="4"/>
  <c r="K543" i="4"/>
  <c r="I543" i="4" a="1"/>
  <c r="I543" i="4"/>
  <c r="F543" i="4"/>
  <c r="D543" i="4" a="1"/>
  <c r="D543" i="4" s="1"/>
  <c r="A543" i="4"/>
  <c r="K542" i="4"/>
  <c r="I542" i="4" a="1"/>
  <c r="I542" i="4" s="1"/>
  <c r="F542" i="4"/>
  <c r="D542" i="4" a="1"/>
  <c r="D542" i="4" s="1"/>
  <c r="A542" i="4"/>
  <c r="K541" i="4"/>
  <c r="I541" i="4" a="1"/>
  <c r="I541" i="4"/>
  <c r="F541" i="4"/>
  <c r="D541" i="4" a="1"/>
  <c r="D541" i="4"/>
  <c r="A541" i="4"/>
  <c r="K540" i="4"/>
  <c r="I540" i="4" a="1"/>
  <c r="I540" i="4"/>
  <c r="F540" i="4"/>
  <c r="D540" i="4" a="1"/>
  <c r="D540" i="4" s="1"/>
  <c r="A540" i="4"/>
  <c r="K539" i="4"/>
  <c r="I539" i="4" a="1"/>
  <c r="I539" i="4" s="1"/>
  <c r="F539" i="4"/>
  <c r="D539" i="4" a="1"/>
  <c r="D539" i="4" s="1"/>
  <c r="A539" i="4"/>
  <c r="K538" i="4"/>
  <c r="I538" i="4" a="1"/>
  <c r="I538" i="4"/>
  <c r="F538" i="4"/>
  <c r="D538" i="4" a="1"/>
  <c r="D538" i="4"/>
  <c r="A538" i="4"/>
  <c r="K537" i="4"/>
  <c r="I537" i="4" a="1"/>
  <c r="I537" i="4" s="1"/>
  <c r="F537" i="4"/>
  <c r="D537" i="4" a="1"/>
  <c r="D537" i="4" s="1"/>
  <c r="A537" i="4"/>
  <c r="K536" i="4"/>
  <c r="I536" i="4" a="1"/>
  <c r="I536" i="4"/>
  <c r="F536" i="4"/>
  <c r="D536" i="4" a="1"/>
  <c r="D536" i="4" s="1"/>
  <c r="A536" i="4"/>
  <c r="K535" i="4"/>
  <c r="I535" i="4" a="1"/>
  <c r="I535" i="4"/>
  <c r="F535" i="4"/>
  <c r="D535" i="4" a="1"/>
  <c r="D535" i="4"/>
  <c r="A535" i="4"/>
  <c r="K534" i="4"/>
  <c r="I534" i="4" a="1"/>
  <c r="I534" i="4" s="1"/>
  <c r="F534" i="4"/>
  <c r="D534" i="4" a="1"/>
  <c r="D534" i="4" s="1"/>
  <c r="A534" i="4"/>
  <c r="K533" i="4"/>
  <c r="I533" i="4" a="1"/>
  <c r="I533" i="4"/>
  <c r="F533" i="4"/>
  <c r="D533" i="4" a="1"/>
  <c r="D533" i="4" s="1"/>
  <c r="A533" i="4"/>
  <c r="K532" i="4"/>
  <c r="I532" i="4" a="1"/>
  <c r="I532" i="4"/>
  <c r="F532" i="4"/>
  <c r="D532" i="4" a="1"/>
  <c r="D532" i="4" s="1"/>
  <c r="A532" i="4"/>
  <c r="K531" i="4"/>
  <c r="I531" i="4" a="1"/>
  <c r="I531" i="4" s="1"/>
  <c r="F531" i="4"/>
  <c r="D531" i="4" a="1"/>
  <c r="D531" i="4" s="1"/>
  <c r="A531" i="4"/>
  <c r="K530" i="4"/>
  <c r="I530" i="4" a="1"/>
  <c r="I530" i="4"/>
  <c r="F530" i="4"/>
  <c r="D530" i="4" a="1"/>
  <c r="D530" i="4"/>
  <c r="A530" i="4"/>
  <c r="K529" i="4"/>
  <c r="I529" i="4" a="1"/>
  <c r="I529" i="4" s="1"/>
  <c r="F529" i="4"/>
  <c r="D529" i="4" a="1"/>
  <c r="D529" i="4"/>
  <c r="A529" i="4"/>
  <c r="K528" i="4"/>
  <c r="I528" i="4" a="1"/>
  <c r="I528" i="4"/>
  <c r="F528" i="4"/>
  <c r="D528" i="4" a="1"/>
  <c r="D528" i="4" s="1"/>
  <c r="A528" i="4"/>
  <c r="K527" i="4"/>
  <c r="I527" i="4" a="1"/>
  <c r="I527" i="4"/>
  <c r="F527" i="4"/>
  <c r="D527" i="4" a="1"/>
  <c r="D527" i="4"/>
  <c r="A527" i="4"/>
  <c r="K526" i="4"/>
  <c r="I526" i="4" a="1"/>
  <c r="I526" i="4" s="1"/>
  <c r="F526" i="4"/>
  <c r="D526" i="4" a="1"/>
  <c r="D526" i="4" s="1"/>
  <c r="A526" i="4"/>
  <c r="K525" i="4"/>
  <c r="I525" i="4" a="1"/>
  <c r="I525" i="4"/>
  <c r="F525" i="4"/>
  <c r="D525" i="4" a="1"/>
  <c r="D525" i="4" s="1"/>
  <c r="A525" i="4"/>
  <c r="K524" i="4"/>
  <c r="I524" i="4" a="1"/>
  <c r="I524" i="4"/>
  <c r="F524" i="4"/>
  <c r="D524" i="4" a="1"/>
  <c r="D524" i="4"/>
  <c r="A524" i="4"/>
  <c r="K523" i="4"/>
  <c r="I523" i="4" a="1"/>
  <c r="I523" i="4" s="1"/>
  <c r="F523" i="4"/>
  <c r="D523" i="4" a="1"/>
  <c r="D523" i="4" s="1"/>
  <c r="A523" i="4"/>
  <c r="K522" i="4"/>
  <c r="I522" i="4" a="1"/>
  <c r="I522" i="4"/>
  <c r="F522" i="4"/>
  <c r="D522" i="4" a="1"/>
  <c r="D522" i="4" s="1"/>
  <c r="A522" i="4"/>
  <c r="K521" i="4"/>
  <c r="I521" i="4" a="1"/>
  <c r="I521" i="4" s="1"/>
  <c r="F521" i="4"/>
  <c r="D521" i="4" a="1"/>
  <c r="D521" i="4"/>
  <c r="A521" i="4"/>
  <c r="K520" i="4"/>
  <c r="I520" i="4" a="1"/>
  <c r="I520" i="4"/>
  <c r="F520" i="4"/>
  <c r="D520" i="4" a="1"/>
  <c r="D520" i="4" s="1"/>
  <c r="A520" i="4"/>
  <c r="K519" i="4"/>
  <c r="I519" i="4" a="1"/>
  <c r="I519" i="4"/>
  <c r="F519" i="4"/>
  <c r="D519" i="4" a="1"/>
  <c r="D519" i="4" s="1"/>
  <c r="A519" i="4"/>
  <c r="K518" i="4"/>
  <c r="I518" i="4" a="1"/>
  <c r="I518" i="4" s="1"/>
  <c r="F518" i="4"/>
  <c r="D518" i="4" a="1"/>
  <c r="D518" i="4" s="1"/>
  <c r="A518" i="4"/>
  <c r="K517" i="4"/>
  <c r="I517" i="4" a="1"/>
  <c r="I517" i="4"/>
  <c r="F517" i="4"/>
  <c r="D517" i="4" a="1"/>
  <c r="D517" i="4"/>
  <c r="A517" i="4"/>
  <c r="K516" i="4"/>
  <c r="I516" i="4" a="1"/>
  <c r="I516" i="4"/>
  <c r="F516" i="4"/>
  <c r="D516" i="4" a="1"/>
  <c r="D516" i="4"/>
  <c r="A516" i="4"/>
  <c r="K515" i="4"/>
  <c r="I515" i="4" a="1"/>
  <c r="I515" i="4" s="1"/>
  <c r="F515" i="4"/>
  <c r="D515" i="4" a="1"/>
  <c r="D515" i="4" s="1"/>
  <c r="A515" i="4"/>
  <c r="K514" i="4"/>
  <c r="I514" i="4" a="1"/>
  <c r="I514" i="4"/>
  <c r="F514" i="4"/>
  <c r="D514" i="4" a="1"/>
  <c r="D514" i="4" s="1"/>
  <c r="A514" i="4"/>
  <c r="K513" i="4"/>
  <c r="I513" i="4" a="1"/>
  <c r="I513" i="4" s="1"/>
  <c r="F513" i="4"/>
  <c r="D513" i="4" a="1"/>
  <c r="D513" i="4" s="1"/>
  <c r="A513" i="4"/>
  <c r="K512" i="4"/>
  <c r="I512" i="4" a="1"/>
  <c r="I512" i="4"/>
  <c r="F512" i="4"/>
  <c r="D512" i="4" a="1"/>
  <c r="D512" i="4" s="1"/>
  <c r="A512" i="4"/>
  <c r="K511" i="4"/>
  <c r="I511" i="4" a="1"/>
  <c r="I511" i="4"/>
  <c r="F511" i="4"/>
  <c r="D511" i="4" a="1"/>
  <c r="D511" i="4" s="1"/>
  <c r="A511" i="4"/>
  <c r="K510" i="4"/>
  <c r="I510" i="4" a="1"/>
  <c r="I510" i="4" s="1"/>
  <c r="F510" i="4"/>
  <c r="D510" i="4" a="1"/>
  <c r="D510" i="4" s="1"/>
  <c r="A510" i="4"/>
  <c r="K509" i="4"/>
  <c r="I509" i="4" a="1"/>
  <c r="I509" i="4"/>
  <c r="F509" i="4"/>
  <c r="D509" i="4" a="1"/>
  <c r="D509" i="4"/>
  <c r="A509" i="4"/>
  <c r="K508" i="4"/>
  <c r="I508" i="4" a="1"/>
  <c r="I508" i="4"/>
  <c r="F508" i="4"/>
  <c r="D508" i="4" a="1"/>
  <c r="D508" i="4" s="1"/>
  <c r="A508" i="4"/>
  <c r="K507" i="4"/>
  <c r="I507" i="4" a="1"/>
  <c r="I507" i="4" s="1"/>
  <c r="F507" i="4"/>
  <c r="D507" i="4" a="1"/>
  <c r="D507" i="4" s="1"/>
  <c r="A507" i="4"/>
  <c r="K506" i="4"/>
  <c r="I506" i="4" a="1"/>
  <c r="I506" i="4"/>
  <c r="F506" i="4"/>
  <c r="D506" i="4" a="1"/>
  <c r="D506" i="4"/>
  <c r="A506" i="4"/>
  <c r="K505" i="4"/>
  <c r="I505" i="4" a="1"/>
  <c r="I505" i="4" s="1"/>
  <c r="F505" i="4"/>
  <c r="D505" i="4" a="1"/>
  <c r="D505" i="4" s="1"/>
  <c r="A505" i="4"/>
  <c r="K504" i="4"/>
  <c r="I504" i="4" a="1"/>
  <c r="I504" i="4"/>
  <c r="F504" i="4"/>
  <c r="D504" i="4" a="1"/>
  <c r="D504" i="4" s="1"/>
  <c r="A504" i="4"/>
  <c r="K503" i="4"/>
  <c r="I503" i="4" a="1"/>
  <c r="I503" i="4"/>
  <c r="F503" i="4"/>
  <c r="D503" i="4" a="1"/>
  <c r="D503" i="4"/>
  <c r="A503" i="4"/>
  <c r="K502" i="4"/>
  <c r="I502" i="4" a="1"/>
  <c r="I502" i="4" s="1"/>
  <c r="F502" i="4"/>
  <c r="D502" i="4" a="1"/>
  <c r="D502" i="4" s="1"/>
  <c r="A502" i="4"/>
  <c r="K501" i="4"/>
  <c r="I501" i="4" a="1"/>
  <c r="I501" i="4"/>
  <c r="F501" i="4"/>
  <c r="D501" i="4" a="1"/>
  <c r="D501" i="4" s="1"/>
  <c r="A501" i="4"/>
  <c r="K500" i="4"/>
  <c r="I500" i="4" a="1"/>
  <c r="I500" i="4"/>
  <c r="F500" i="4"/>
  <c r="D500" i="4" a="1"/>
  <c r="D500" i="4" s="1"/>
  <c r="A500" i="4"/>
  <c r="K499" i="4"/>
  <c r="I499" i="4" a="1"/>
  <c r="I499" i="4" s="1"/>
  <c r="F499" i="4"/>
  <c r="D499" i="4" a="1"/>
  <c r="D499" i="4" s="1"/>
  <c r="A499" i="4"/>
  <c r="K498" i="4"/>
  <c r="I498" i="4" a="1"/>
  <c r="I498" i="4"/>
  <c r="F498" i="4"/>
  <c r="D498" i="4" a="1"/>
  <c r="D498" i="4"/>
  <c r="A498" i="4"/>
  <c r="K497" i="4"/>
  <c r="I497" i="4" a="1"/>
  <c r="I497" i="4" s="1"/>
  <c r="F497" i="4"/>
  <c r="D497" i="4" a="1"/>
  <c r="D497" i="4"/>
  <c r="A497" i="4"/>
  <c r="K496" i="4"/>
  <c r="I496" i="4" a="1"/>
  <c r="I496" i="4"/>
  <c r="F496" i="4"/>
  <c r="D496" i="4" a="1"/>
  <c r="D496" i="4" s="1"/>
  <c r="A496" i="4"/>
  <c r="K495" i="4"/>
  <c r="I495" i="4" a="1"/>
  <c r="I495" i="4"/>
  <c r="F495" i="4"/>
  <c r="D495" i="4" a="1"/>
  <c r="D495" i="4"/>
  <c r="A495" i="4"/>
  <c r="K494" i="4"/>
  <c r="I494" i="4" a="1"/>
  <c r="I494" i="4" s="1"/>
  <c r="F494" i="4"/>
  <c r="D494" i="4" a="1"/>
  <c r="D494" i="4" s="1"/>
  <c r="A494" i="4"/>
  <c r="K493" i="4"/>
  <c r="I493" i="4" a="1"/>
  <c r="I493" i="4"/>
  <c r="F493" i="4"/>
  <c r="D493" i="4" a="1"/>
  <c r="D493" i="4" s="1"/>
  <c r="A493" i="4"/>
  <c r="K492" i="4"/>
  <c r="I492" i="4" a="1"/>
  <c r="I492" i="4"/>
  <c r="F492" i="4"/>
  <c r="D492" i="4" a="1"/>
  <c r="D492" i="4"/>
  <c r="A492" i="4"/>
  <c r="K491" i="4"/>
  <c r="I491" i="4" a="1"/>
  <c r="I491" i="4" s="1"/>
  <c r="F491" i="4"/>
  <c r="D491" i="4" a="1"/>
  <c r="D491" i="4" s="1"/>
  <c r="A491" i="4"/>
  <c r="K490" i="4"/>
  <c r="I490" i="4" a="1"/>
  <c r="I490" i="4"/>
  <c r="F490" i="4"/>
  <c r="D490" i="4" a="1"/>
  <c r="D490" i="4" s="1"/>
  <c r="A490" i="4"/>
  <c r="K489" i="4"/>
  <c r="I489" i="4" a="1"/>
  <c r="I489" i="4" s="1"/>
  <c r="F489" i="4"/>
  <c r="D489" i="4" a="1"/>
  <c r="D489" i="4"/>
  <c r="A489" i="4"/>
  <c r="K488" i="4"/>
  <c r="I488" i="4" a="1"/>
  <c r="I488" i="4"/>
  <c r="F488" i="4"/>
  <c r="D488" i="4" a="1"/>
  <c r="D488" i="4" s="1"/>
  <c r="A488" i="4"/>
  <c r="K487" i="4"/>
  <c r="I487" i="4" a="1"/>
  <c r="I487" i="4"/>
  <c r="F487" i="4"/>
  <c r="D487" i="4" a="1"/>
  <c r="D487" i="4" s="1"/>
  <c r="A487" i="4"/>
  <c r="K486" i="4"/>
  <c r="I486" i="4" a="1"/>
  <c r="I486" i="4" s="1"/>
  <c r="F486" i="4"/>
  <c r="D486" i="4" a="1"/>
  <c r="D486" i="4" s="1"/>
  <c r="A486" i="4"/>
  <c r="K485" i="4"/>
  <c r="I485" i="4" a="1"/>
  <c r="I485" i="4"/>
  <c r="F485" i="4"/>
  <c r="D485" i="4" a="1"/>
  <c r="D485" i="4"/>
  <c r="A485" i="4"/>
  <c r="K484" i="4"/>
  <c r="I484" i="4" a="1"/>
  <c r="I484" i="4"/>
  <c r="F484" i="4"/>
  <c r="D484" i="4" a="1"/>
  <c r="D484" i="4"/>
  <c r="A484" i="4"/>
  <c r="K483" i="4"/>
  <c r="I483" i="4" a="1"/>
  <c r="I483" i="4" s="1"/>
  <c r="F483" i="4"/>
  <c r="D483" i="4" a="1"/>
  <c r="D483" i="4" s="1"/>
  <c r="A483" i="4"/>
  <c r="K482" i="4"/>
  <c r="I482" i="4" a="1"/>
  <c r="I482" i="4"/>
  <c r="F482" i="4"/>
  <c r="D482" i="4" a="1"/>
  <c r="D482" i="4" s="1"/>
  <c r="A482" i="4"/>
  <c r="K481" i="4"/>
  <c r="I481" i="4" a="1"/>
  <c r="I481" i="4" s="1"/>
  <c r="F481" i="4"/>
  <c r="D481" i="4" a="1"/>
  <c r="D481" i="4" s="1"/>
  <c r="A481" i="4"/>
  <c r="K480" i="4"/>
  <c r="I480" i="4" a="1"/>
  <c r="I480" i="4"/>
  <c r="F480" i="4"/>
  <c r="D480" i="4" a="1"/>
  <c r="D480" i="4" s="1"/>
  <c r="A480" i="4"/>
  <c r="K479" i="4"/>
  <c r="I479" i="4" a="1"/>
  <c r="I479" i="4"/>
  <c r="F479" i="4"/>
  <c r="D479" i="4" a="1"/>
  <c r="D479" i="4" s="1"/>
  <c r="A479" i="4"/>
  <c r="K478" i="4"/>
  <c r="I478" i="4" a="1"/>
  <c r="I478" i="4" s="1"/>
  <c r="F478" i="4"/>
  <c r="D478" i="4" a="1"/>
  <c r="D478" i="4" s="1"/>
  <c r="A478" i="4"/>
  <c r="K477" i="4"/>
  <c r="I477" i="4" a="1"/>
  <c r="I477" i="4"/>
  <c r="F477" i="4"/>
  <c r="D477" i="4" a="1"/>
  <c r="D477" i="4"/>
  <c r="A477" i="4"/>
  <c r="K476" i="4"/>
  <c r="I476" i="4" a="1"/>
  <c r="I476" i="4"/>
  <c r="F476" i="4"/>
  <c r="D476" i="4" a="1"/>
  <c r="D476" i="4" s="1"/>
  <c r="A476" i="4"/>
  <c r="K475" i="4"/>
  <c r="I475" i="4" a="1"/>
  <c r="I475" i="4" s="1"/>
  <c r="F475" i="4"/>
  <c r="D475" i="4" a="1"/>
  <c r="D475" i="4" s="1"/>
  <c r="A475" i="4"/>
  <c r="K474" i="4"/>
  <c r="I474" i="4" a="1"/>
  <c r="I474" i="4"/>
  <c r="F474" i="4"/>
  <c r="D474" i="4" a="1"/>
  <c r="D474" i="4" s="1"/>
  <c r="A474" i="4"/>
  <c r="K473" i="4"/>
  <c r="I473" i="4" a="1"/>
  <c r="I473" i="4" s="1"/>
  <c r="F473" i="4"/>
  <c r="D473" i="4" a="1"/>
  <c r="D473" i="4" s="1"/>
  <c r="A473" i="4"/>
  <c r="K472" i="4"/>
  <c r="I472" i="4" a="1"/>
  <c r="I472" i="4"/>
  <c r="F472" i="4"/>
  <c r="D472" i="4" a="1"/>
  <c r="D472" i="4" s="1"/>
  <c r="A472" i="4"/>
  <c r="K471" i="4"/>
  <c r="I471" i="4" a="1"/>
  <c r="I471" i="4"/>
  <c r="F471" i="4"/>
  <c r="D471" i="4" a="1"/>
  <c r="D471" i="4"/>
  <c r="A471" i="4"/>
  <c r="K470" i="4"/>
  <c r="I470" i="4" a="1"/>
  <c r="I470" i="4" s="1"/>
  <c r="F470" i="4"/>
  <c r="D470" i="4" a="1"/>
  <c r="D470" i="4" s="1"/>
  <c r="A470" i="4"/>
  <c r="K469" i="4"/>
  <c r="I469" i="4" a="1"/>
  <c r="I469" i="4"/>
  <c r="F469" i="4"/>
  <c r="D469" i="4" a="1"/>
  <c r="D469" i="4"/>
  <c r="A469" i="4"/>
  <c r="K468" i="4"/>
  <c r="I468" i="4" a="1"/>
  <c r="I468" i="4"/>
  <c r="F468" i="4"/>
  <c r="D468" i="4" a="1"/>
  <c r="D468" i="4" s="1"/>
  <c r="A468" i="4"/>
  <c r="K467" i="4"/>
  <c r="I467" i="4" a="1"/>
  <c r="I467" i="4" s="1"/>
  <c r="F467" i="4"/>
  <c r="D467" i="4" a="1"/>
  <c r="D467" i="4" s="1"/>
  <c r="A467" i="4"/>
  <c r="K466" i="4"/>
  <c r="I466" i="4" a="1"/>
  <c r="I466" i="4"/>
  <c r="F466" i="4"/>
  <c r="D466" i="4" a="1"/>
  <c r="D466" i="4"/>
  <c r="A466" i="4"/>
  <c r="K465" i="4"/>
  <c r="I465" i="4" a="1"/>
  <c r="I465" i="4" s="1"/>
  <c r="F465" i="4"/>
  <c r="D465" i="4" a="1"/>
  <c r="D465" i="4" s="1"/>
  <c r="A465" i="4"/>
  <c r="K464" i="4"/>
  <c r="I464" i="4" a="1"/>
  <c r="I464" i="4"/>
  <c r="F464" i="4"/>
  <c r="D464" i="4" a="1"/>
  <c r="D464" i="4" s="1"/>
  <c r="A464" i="4"/>
  <c r="K463" i="4"/>
  <c r="I463" i="4" a="1"/>
  <c r="I463" i="4"/>
  <c r="F463" i="4"/>
  <c r="D463" i="4" a="1"/>
  <c r="D463" i="4"/>
  <c r="A463" i="4"/>
  <c r="K462" i="4"/>
  <c r="I462" i="4" a="1"/>
  <c r="I462" i="4" s="1"/>
  <c r="F462" i="4"/>
  <c r="D462" i="4" a="1"/>
  <c r="D462" i="4" s="1"/>
  <c r="A462" i="4"/>
  <c r="K461" i="4"/>
  <c r="I461" i="4" a="1"/>
  <c r="I461" i="4"/>
  <c r="F461" i="4"/>
  <c r="D461" i="4" a="1"/>
  <c r="D461" i="4"/>
  <c r="A461" i="4"/>
  <c r="K460" i="4"/>
  <c r="I460" i="4" a="1"/>
  <c r="I460" i="4"/>
  <c r="F460" i="4"/>
  <c r="D460" i="4" a="1"/>
  <c r="D460" i="4" s="1"/>
  <c r="A460" i="4"/>
  <c r="K459" i="4"/>
  <c r="I459" i="4" a="1"/>
  <c r="I459" i="4" s="1"/>
  <c r="F459" i="4"/>
  <c r="D459" i="4" a="1"/>
  <c r="D459" i="4" s="1"/>
  <c r="A459" i="4"/>
  <c r="K458" i="4"/>
  <c r="I458" i="4" a="1"/>
  <c r="I458" i="4"/>
  <c r="F458" i="4"/>
  <c r="D458" i="4" a="1"/>
  <c r="D458" i="4" s="1"/>
  <c r="A458" i="4"/>
  <c r="K457" i="4"/>
  <c r="I457" i="4" a="1"/>
  <c r="I457" i="4" s="1"/>
  <c r="F457" i="4"/>
  <c r="D457" i="4" a="1"/>
  <c r="D457" i="4"/>
  <c r="A457" i="4"/>
  <c r="K456" i="4"/>
  <c r="I456" i="4" a="1"/>
  <c r="I456" i="4"/>
  <c r="F456" i="4"/>
  <c r="D456" i="4" a="1"/>
  <c r="D456" i="4" s="1"/>
  <c r="A456" i="4"/>
  <c r="K455" i="4"/>
  <c r="I455" i="4" a="1"/>
  <c r="I455" i="4"/>
  <c r="F455" i="4"/>
  <c r="D455" i="4" a="1"/>
  <c r="D455" i="4"/>
  <c r="A455" i="4"/>
  <c r="K454" i="4"/>
  <c r="I454" i="4" a="1"/>
  <c r="I454" i="4" s="1"/>
  <c r="F454" i="4"/>
  <c r="D454" i="4" a="1"/>
  <c r="D454" i="4" s="1"/>
  <c r="A454" i="4"/>
  <c r="K453" i="4"/>
  <c r="I453" i="4" a="1"/>
  <c r="I453" i="4"/>
  <c r="F453" i="4"/>
  <c r="D453" i="4" a="1"/>
  <c r="D453" i="4"/>
  <c r="A453" i="4"/>
  <c r="K452" i="4"/>
  <c r="I452" i="4" a="1"/>
  <c r="I452" i="4"/>
  <c r="F452" i="4"/>
  <c r="D452" i="4" a="1"/>
  <c r="D452" i="4"/>
  <c r="A452" i="4"/>
  <c r="K451" i="4"/>
  <c r="I451" i="4" a="1"/>
  <c r="I451" i="4" s="1"/>
  <c r="F451" i="4"/>
  <c r="D451" i="4" a="1"/>
  <c r="D451" i="4" s="1"/>
  <c r="A451" i="4"/>
  <c r="K450" i="4"/>
  <c r="I450" i="4" a="1"/>
  <c r="I450" i="4"/>
  <c r="F450" i="4"/>
  <c r="D450" i="4" a="1"/>
  <c r="D450" i="4" s="1"/>
  <c r="A450" i="4"/>
  <c r="K449" i="4"/>
  <c r="I449" i="4" a="1"/>
  <c r="I449" i="4" s="1"/>
  <c r="F449" i="4"/>
  <c r="D449" i="4" a="1"/>
  <c r="D449" i="4" s="1"/>
  <c r="A449" i="4"/>
  <c r="K448" i="4"/>
  <c r="I448" i="4" a="1"/>
  <c r="I448" i="4"/>
  <c r="F448" i="4"/>
  <c r="D448" i="4" a="1"/>
  <c r="D448" i="4" s="1"/>
  <c r="A448" i="4"/>
  <c r="K447" i="4"/>
  <c r="I447" i="4" a="1"/>
  <c r="I447" i="4"/>
  <c r="F447" i="4"/>
  <c r="D447" i="4" a="1"/>
  <c r="D447" i="4"/>
  <c r="A447" i="4"/>
  <c r="K446" i="4"/>
  <c r="I446" i="4" a="1"/>
  <c r="I446" i="4" s="1"/>
  <c r="F446" i="4"/>
  <c r="D446" i="4" a="1"/>
  <c r="D446" i="4" s="1"/>
  <c r="A446" i="4"/>
  <c r="K445" i="4"/>
  <c r="I445" i="4" a="1"/>
  <c r="I445" i="4"/>
  <c r="F445" i="4"/>
  <c r="D445" i="4" a="1"/>
  <c r="D445" i="4"/>
  <c r="A445" i="4"/>
  <c r="K444" i="4"/>
  <c r="I444" i="4" a="1"/>
  <c r="I444" i="4"/>
  <c r="F444" i="4"/>
  <c r="D444" i="4" a="1"/>
  <c r="D444" i="4" s="1"/>
  <c r="A444" i="4"/>
  <c r="K443" i="4"/>
  <c r="I443" i="4" a="1"/>
  <c r="I443" i="4" s="1"/>
  <c r="F443" i="4"/>
  <c r="D443" i="4" a="1"/>
  <c r="D443" i="4" s="1"/>
  <c r="A443" i="4"/>
  <c r="K442" i="4"/>
  <c r="I442" i="4" a="1"/>
  <c r="I442" i="4"/>
  <c r="F442" i="4"/>
  <c r="D442" i="4" a="1"/>
  <c r="D442" i="4" s="1"/>
  <c r="A442" i="4"/>
  <c r="K441" i="4"/>
  <c r="I441" i="4" a="1"/>
  <c r="I441" i="4" s="1"/>
  <c r="F441" i="4"/>
  <c r="D441" i="4" a="1"/>
  <c r="D441" i="4" s="1"/>
  <c r="A441" i="4"/>
  <c r="K440" i="4"/>
  <c r="I440" i="4" a="1"/>
  <c r="I440" i="4"/>
  <c r="F440" i="4"/>
  <c r="D440" i="4" a="1"/>
  <c r="D440" i="4" s="1"/>
  <c r="A440" i="4"/>
  <c r="K439" i="4"/>
  <c r="I439" i="4" a="1"/>
  <c r="I439" i="4"/>
  <c r="F439" i="4"/>
  <c r="D439" i="4" a="1"/>
  <c r="D439" i="4"/>
  <c r="A439" i="4"/>
  <c r="K438" i="4"/>
  <c r="I438" i="4" a="1"/>
  <c r="I438" i="4" s="1"/>
  <c r="F438" i="4"/>
  <c r="D438" i="4" a="1"/>
  <c r="D438" i="4" s="1"/>
  <c r="A438" i="4"/>
  <c r="K437" i="4"/>
  <c r="I437" i="4" a="1"/>
  <c r="I437" i="4"/>
  <c r="F437" i="4"/>
  <c r="D437" i="4" a="1"/>
  <c r="D437" i="4"/>
  <c r="A437" i="4"/>
  <c r="K436" i="4"/>
  <c r="I436" i="4" a="1"/>
  <c r="I436" i="4"/>
  <c r="F436" i="4"/>
  <c r="D436" i="4" a="1"/>
  <c r="D436" i="4" s="1"/>
  <c r="A436" i="4"/>
  <c r="K435" i="4"/>
  <c r="I435" i="4" a="1"/>
  <c r="I435" i="4" s="1"/>
  <c r="F435" i="4"/>
  <c r="D435" i="4" a="1"/>
  <c r="D435" i="4" s="1"/>
  <c r="A435" i="4"/>
  <c r="K434" i="4"/>
  <c r="I434" i="4" a="1"/>
  <c r="I434" i="4"/>
  <c r="F434" i="4"/>
  <c r="D434" i="4" a="1"/>
  <c r="D434" i="4"/>
  <c r="A434" i="4"/>
  <c r="K433" i="4"/>
  <c r="I433" i="4" a="1"/>
  <c r="I433" i="4" s="1"/>
  <c r="F433" i="4"/>
  <c r="D433" i="4" a="1"/>
  <c r="D433" i="4" s="1"/>
  <c r="A433" i="4"/>
  <c r="K432" i="4"/>
  <c r="I432" i="4" a="1"/>
  <c r="I432" i="4"/>
  <c r="F432" i="4"/>
  <c r="D432" i="4" a="1"/>
  <c r="D432" i="4" s="1"/>
  <c r="A432" i="4"/>
  <c r="K431" i="4"/>
  <c r="I431" i="4" a="1"/>
  <c r="I431" i="4"/>
  <c r="F431" i="4"/>
  <c r="D431" i="4" a="1"/>
  <c r="D431" i="4"/>
  <c r="A431" i="4"/>
  <c r="K430" i="4"/>
  <c r="I430" i="4" a="1"/>
  <c r="I430" i="4" s="1"/>
  <c r="F430" i="4"/>
  <c r="D430" i="4" a="1"/>
  <c r="D430" i="4" s="1"/>
  <c r="A430" i="4"/>
  <c r="K429" i="4"/>
  <c r="I429" i="4" a="1"/>
  <c r="I429" i="4"/>
  <c r="F429" i="4"/>
  <c r="D429" i="4" a="1"/>
  <c r="D429" i="4"/>
  <c r="A429" i="4"/>
  <c r="K428" i="4"/>
  <c r="I428" i="4" a="1"/>
  <c r="I428" i="4"/>
  <c r="F428" i="4"/>
  <c r="D428" i="4" a="1"/>
  <c r="D428" i="4" s="1"/>
  <c r="A428" i="4"/>
  <c r="K427" i="4"/>
  <c r="I427" i="4" a="1"/>
  <c r="I427" i="4" s="1"/>
  <c r="F427" i="4"/>
  <c r="D427" i="4" a="1"/>
  <c r="D427" i="4" s="1"/>
  <c r="A427" i="4"/>
  <c r="K426" i="4"/>
  <c r="I426" i="4" a="1"/>
  <c r="I426" i="4"/>
  <c r="F426" i="4"/>
  <c r="D426" i="4" a="1"/>
  <c r="D426" i="4" s="1"/>
  <c r="A426" i="4"/>
  <c r="K425" i="4"/>
  <c r="I425" i="4" a="1"/>
  <c r="I425" i="4" s="1"/>
  <c r="F425" i="4"/>
  <c r="D425" i="4" a="1"/>
  <c r="D425" i="4"/>
  <c r="A425" i="4"/>
  <c r="K424" i="4"/>
  <c r="I424" i="4" a="1"/>
  <c r="I424" i="4"/>
  <c r="F424" i="4"/>
  <c r="D424" i="4" a="1"/>
  <c r="D424" i="4" s="1"/>
  <c r="A424" i="4"/>
  <c r="K423" i="4"/>
  <c r="I423" i="4" a="1"/>
  <c r="I423" i="4"/>
  <c r="F423" i="4"/>
  <c r="D423" i="4" a="1"/>
  <c r="D423" i="4"/>
  <c r="A423" i="4"/>
  <c r="K422" i="4"/>
  <c r="I422" i="4" a="1"/>
  <c r="I422" i="4" s="1"/>
  <c r="F422" i="4"/>
  <c r="D422" i="4" a="1"/>
  <c r="D422" i="4" s="1"/>
  <c r="A422" i="4"/>
  <c r="K421" i="4"/>
  <c r="I421" i="4" a="1"/>
  <c r="I421" i="4"/>
  <c r="F421" i="4"/>
  <c r="D421" i="4" a="1"/>
  <c r="D421" i="4"/>
  <c r="A421" i="4"/>
  <c r="K420" i="4"/>
  <c r="I420" i="4" a="1"/>
  <c r="I420" i="4"/>
  <c r="F420" i="4"/>
  <c r="D420" i="4" a="1"/>
  <c r="D420" i="4"/>
  <c r="A420" i="4"/>
  <c r="K419" i="4"/>
  <c r="I419" i="4" a="1"/>
  <c r="I419" i="4" s="1"/>
  <c r="F419" i="4"/>
  <c r="D419" i="4" a="1"/>
  <c r="D419" i="4" s="1"/>
  <c r="A419" i="4"/>
  <c r="K418" i="4"/>
  <c r="I418" i="4" a="1"/>
  <c r="I418" i="4"/>
  <c r="F418" i="4"/>
  <c r="D418" i="4" a="1"/>
  <c r="D418" i="4" s="1"/>
  <c r="A418" i="4"/>
  <c r="K417" i="4"/>
  <c r="I417" i="4" a="1"/>
  <c r="I417" i="4" s="1"/>
  <c r="F417" i="4"/>
  <c r="D417" i="4" a="1"/>
  <c r="D417" i="4" s="1"/>
  <c r="A417" i="4"/>
  <c r="K416" i="4"/>
  <c r="I416" i="4" a="1"/>
  <c r="I416" i="4"/>
  <c r="F416" i="4"/>
  <c r="D416" i="4" a="1"/>
  <c r="D416" i="4" s="1"/>
  <c r="A416" i="4"/>
  <c r="K415" i="4"/>
  <c r="I415" i="4" a="1"/>
  <c r="I415" i="4"/>
  <c r="F415" i="4"/>
  <c r="D415" i="4" a="1"/>
  <c r="D415" i="4"/>
  <c r="A415" i="4"/>
  <c r="K414" i="4"/>
  <c r="I414" i="4" a="1"/>
  <c r="I414" i="4" s="1"/>
  <c r="F414" i="4"/>
  <c r="D414" i="4" a="1"/>
  <c r="D414" i="4" s="1"/>
  <c r="A414" i="4"/>
  <c r="K413" i="4"/>
  <c r="I413" i="4" a="1"/>
  <c r="I413" i="4"/>
  <c r="F413" i="4"/>
  <c r="D413" i="4" a="1"/>
  <c r="D413" i="4"/>
  <c r="A413" i="4"/>
  <c r="K412" i="4"/>
  <c r="I412" i="4" a="1"/>
  <c r="I412" i="4"/>
  <c r="F412" i="4"/>
  <c r="D412" i="4" a="1"/>
  <c r="D412" i="4" s="1"/>
  <c r="A412" i="4"/>
  <c r="K411" i="4"/>
  <c r="I411" i="4" a="1"/>
  <c r="I411" i="4" s="1"/>
  <c r="F411" i="4"/>
  <c r="D411" i="4" a="1"/>
  <c r="D411" i="4" s="1"/>
  <c r="A411" i="4"/>
  <c r="K410" i="4"/>
  <c r="H410" i="4"/>
  <c r="I410" i="4" s="1" a="1"/>
  <c r="I410" i="4" s="1"/>
  <c r="F410" i="4"/>
  <c r="D410" i="4" a="1"/>
  <c r="D410" i="4" s="1"/>
  <c r="A410" i="4"/>
  <c r="K409" i="4"/>
  <c r="H409" i="4"/>
  <c r="I409" i="4" s="1" a="1"/>
  <c r="I409" i="4" s="1"/>
  <c r="F409" i="4"/>
  <c r="D409" i="4" a="1"/>
  <c r="D409" i="4" s="1"/>
  <c r="A409" i="4"/>
  <c r="K408" i="4"/>
  <c r="H408" i="4"/>
  <c r="I408" i="4" s="1" a="1"/>
  <c r="I408" i="4" s="1"/>
  <c r="F408" i="4"/>
  <c r="D408" i="4" a="1"/>
  <c r="D408" i="4" s="1"/>
  <c r="A408" i="4"/>
  <c r="K407" i="4"/>
  <c r="H407" i="4"/>
  <c r="I407" i="4" s="1" a="1"/>
  <c r="I407" i="4" s="1"/>
  <c r="F407" i="4"/>
  <c r="D407" i="4" a="1"/>
  <c r="D407" i="4" s="1"/>
  <c r="A407" i="4"/>
  <c r="K406" i="4"/>
  <c r="H406" i="4"/>
  <c r="I406" i="4" s="1" a="1"/>
  <c r="I406" i="4" s="1"/>
  <c r="F406" i="4"/>
  <c r="D406" i="4" a="1"/>
  <c r="D406" i="4" s="1"/>
  <c r="A406" i="4"/>
  <c r="K405" i="4"/>
  <c r="H405" i="4"/>
  <c r="I405" i="4" s="1" a="1"/>
  <c r="I405" i="4" s="1"/>
  <c r="F405" i="4"/>
  <c r="D405" i="4" a="1"/>
  <c r="D405" i="4" s="1"/>
  <c r="A405" i="4"/>
  <c r="K404" i="4"/>
  <c r="H404" i="4"/>
  <c r="I404" i="4" s="1" a="1"/>
  <c r="I404" i="4" s="1"/>
  <c r="F404" i="4"/>
  <c r="D404" i="4" a="1"/>
  <c r="D404" i="4" s="1"/>
  <c r="A404" i="4"/>
  <c r="K403" i="4"/>
  <c r="H403" i="4"/>
  <c r="I403" i="4" s="1" a="1"/>
  <c r="I403" i="4" s="1"/>
  <c r="F403" i="4"/>
  <c r="D403" i="4" a="1"/>
  <c r="D403" i="4" s="1"/>
  <c r="A403" i="4"/>
  <c r="N402" i="4" a="1"/>
  <c r="N402" i="4" s="1"/>
  <c r="K402" i="4"/>
  <c r="H402" i="4"/>
  <c r="I402" i="4" s="1" a="1"/>
  <c r="I402" i="4" s="1"/>
  <c r="F402" i="4"/>
  <c r="D402" i="4" a="1"/>
  <c r="D402" i="4" s="1"/>
  <c r="A402" i="4"/>
  <c r="N401" i="4" a="1"/>
  <c r="N401" i="4" s="1"/>
  <c r="K401" i="4"/>
  <c r="H401" i="4"/>
  <c r="I401" i="4" s="1" a="1"/>
  <c r="I401" i="4" s="1"/>
  <c r="F401" i="4"/>
  <c r="D401" i="4" a="1"/>
  <c r="D401" i="4"/>
  <c r="A401" i="4"/>
  <c r="N400" i="4" a="1"/>
  <c r="N400" i="4"/>
  <c r="K400" i="4"/>
  <c r="H400" i="4"/>
  <c r="I400" i="4" s="1" a="1"/>
  <c r="I400" i="4" s="1"/>
  <c r="F400" i="4"/>
  <c r="D400" i="4" a="1"/>
  <c r="D400" i="4"/>
  <c r="A400" i="4"/>
  <c r="N399" i="4" a="1"/>
  <c r="N399" i="4"/>
  <c r="K399" i="4"/>
  <c r="H399" i="4"/>
  <c r="I399" i="4" s="1" a="1"/>
  <c r="I399" i="4" s="1"/>
  <c r="G399" i="4"/>
  <c r="F399" i="4"/>
  <c r="D399" i="4" a="1"/>
  <c r="D399" i="4" s="1"/>
  <c r="A399" i="4"/>
  <c r="N398" i="4" a="1"/>
  <c r="N398" i="4"/>
  <c r="K398" i="4"/>
  <c r="H398" i="4"/>
  <c r="I398" i="4" s="1" a="1"/>
  <c r="I398" i="4" s="1"/>
  <c r="G398" i="4"/>
  <c r="F398" i="4"/>
  <c r="D398" i="4" a="1"/>
  <c r="D398" i="4"/>
  <c r="A398" i="4"/>
  <c r="N397" i="4" a="1"/>
  <c r="N397" i="4"/>
  <c r="K397" i="4"/>
  <c r="H397" i="4"/>
  <c r="I397" i="4" s="1" a="1"/>
  <c r="I397" i="4" s="1"/>
  <c r="G397" i="4"/>
  <c r="F397" i="4"/>
  <c r="D397" i="4" a="1"/>
  <c r="D397" i="4"/>
  <c r="A397" i="4"/>
  <c r="N396" i="4" a="1"/>
  <c r="N396" i="4"/>
  <c r="K396" i="4"/>
  <c r="H396" i="4"/>
  <c r="I396" i="4" s="1" a="1"/>
  <c r="I396" i="4" s="1"/>
  <c r="G396" i="4"/>
  <c r="F396" i="4"/>
  <c r="D396" i="4" a="1"/>
  <c r="D396" i="4" s="1"/>
  <c r="A396" i="4"/>
  <c r="N395" i="4" a="1"/>
  <c r="N395" i="4" s="1"/>
  <c r="K395" i="4"/>
  <c r="H395" i="4"/>
  <c r="I395" i="4" s="1" a="1"/>
  <c r="I395" i="4" s="1"/>
  <c r="G395" i="4"/>
  <c r="F395" i="4"/>
  <c r="D395" i="4" a="1"/>
  <c r="D395" i="4" s="1"/>
  <c r="A395" i="4"/>
  <c r="N394" i="4" a="1"/>
  <c r="N394" i="4" s="1"/>
  <c r="K394" i="4"/>
  <c r="H394" i="4"/>
  <c r="I394" i="4" s="1" a="1"/>
  <c r="I394" i="4" s="1"/>
  <c r="G394" i="4"/>
  <c r="F394" i="4"/>
  <c r="D394" i="4" a="1"/>
  <c r="D394" i="4" s="1"/>
  <c r="A394" i="4"/>
  <c r="N393" i="4" a="1"/>
  <c r="N393" i="4" s="1"/>
  <c r="K393" i="4"/>
  <c r="H393" i="4"/>
  <c r="I393" i="4" s="1" a="1"/>
  <c r="I393" i="4" s="1"/>
  <c r="G393" i="4"/>
  <c r="F393" i="4"/>
  <c r="D393" i="4" a="1"/>
  <c r="D393" i="4" s="1"/>
  <c r="A393" i="4"/>
  <c r="N392" i="4" a="1"/>
  <c r="N392" i="4"/>
  <c r="K392" i="4"/>
  <c r="H392" i="4"/>
  <c r="I392" i="4" s="1" a="1"/>
  <c r="I392" i="4" s="1"/>
  <c r="G392" i="4"/>
  <c r="F392" i="4"/>
  <c r="D392" i="4" a="1"/>
  <c r="D392" i="4"/>
  <c r="A392" i="4"/>
  <c r="N391" i="4" a="1"/>
  <c r="N391" i="4"/>
  <c r="K391" i="4"/>
  <c r="H391" i="4"/>
  <c r="I391" i="4" s="1" a="1"/>
  <c r="I391" i="4" s="1"/>
  <c r="G391" i="4"/>
  <c r="F391" i="4"/>
  <c r="D391" i="4" a="1"/>
  <c r="D391" i="4"/>
  <c r="A391" i="4"/>
  <c r="N390" i="4" a="1"/>
  <c r="N390" i="4"/>
  <c r="K390" i="4"/>
  <c r="H390" i="4"/>
  <c r="I390" i="4" s="1" a="1"/>
  <c r="I390" i="4" s="1"/>
  <c r="G390" i="4"/>
  <c r="F390" i="4"/>
  <c r="D390" i="4" a="1"/>
  <c r="D390" i="4" s="1"/>
  <c r="A390" i="4"/>
  <c r="N389" i="4" a="1"/>
  <c r="N389" i="4"/>
  <c r="K389" i="4"/>
  <c r="H389" i="4"/>
  <c r="I389" i="4" s="1" a="1"/>
  <c r="I389" i="4" s="1"/>
  <c r="G389" i="4"/>
  <c r="F389" i="4"/>
  <c r="D389" i="4" a="1"/>
  <c r="D389" i="4"/>
  <c r="A389" i="4"/>
  <c r="N388" i="4" a="1"/>
  <c r="N388" i="4"/>
  <c r="K388" i="4"/>
  <c r="H388" i="4"/>
  <c r="I388" i="4" s="1" a="1"/>
  <c r="I388" i="4" s="1"/>
  <c r="G388" i="4"/>
  <c r="F388" i="4"/>
  <c r="D388" i="4" a="1"/>
  <c r="D388" i="4" s="1"/>
  <c r="A388" i="4"/>
  <c r="N387" i="4" a="1"/>
  <c r="N387" i="4" s="1"/>
  <c r="K387" i="4"/>
  <c r="H387" i="4"/>
  <c r="I387" i="4" s="1" a="1"/>
  <c r="I387" i="4" s="1"/>
  <c r="G387" i="4"/>
  <c r="F387" i="4"/>
  <c r="D387" i="4" a="1"/>
  <c r="D387" i="4" s="1"/>
  <c r="A387" i="4"/>
  <c r="N386" i="4" a="1"/>
  <c r="N386" i="4" s="1"/>
  <c r="K386" i="4"/>
  <c r="H386" i="4"/>
  <c r="I386" i="4" s="1" a="1"/>
  <c r="I386" i="4" s="1"/>
  <c r="G386" i="4"/>
  <c r="F386" i="4"/>
  <c r="D386" i="4" a="1"/>
  <c r="D386" i="4" s="1"/>
  <c r="A386" i="4"/>
  <c r="N385" i="4" a="1"/>
  <c r="N385" i="4" s="1"/>
  <c r="K385" i="4"/>
  <c r="H385" i="4"/>
  <c r="I385" i="4" s="1" a="1"/>
  <c r="I385" i="4" s="1"/>
  <c r="G385" i="4"/>
  <c r="F385" i="4"/>
  <c r="D385" i="4" a="1"/>
  <c r="D385" i="4" s="1"/>
  <c r="A385" i="4"/>
  <c r="N384" i="4" a="1"/>
  <c r="N384" i="4"/>
  <c r="K384" i="4"/>
  <c r="H384" i="4"/>
  <c r="I384" i="4" s="1" a="1"/>
  <c r="I384" i="4" s="1"/>
  <c r="G384" i="4"/>
  <c r="F384" i="4"/>
  <c r="D384" i="4" a="1"/>
  <c r="D384" i="4" s="1"/>
  <c r="A384" i="4"/>
  <c r="N383" i="4" a="1"/>
  <c r="N383" i="4"/>
  <c r="K383" i="4"/>
  <c r="H383" i="4"/>
  <c r="I383" i="4" s="1" a="1"/>
  <c r="I383" i="4" s="1"/>
  <c r="G383" i="4"/>
  <c r="F383" i="4"/>
  <c r="D383" i="4" a="1"/>
  <c r="D383" i="4"/>
  <c r="A383" i="4"/>
  <c r="N382" i="4" a="1"/>
  <c r="N382" i="4"/>
  <c r="K382" i="4"/>
  <c r="H382" i="4"/>
  <c r="I382" i="4" s="1" a="1"/>
  <c r="I382" i="4" s="1"/>
  <c r="G382" i="4"/>
  <c r="F382" i="4"/>
  <c r="D382" i="4" a="1"/>
  <c r="D382" i="4" s="1"/>
  <c r="A382" i="4"/>
  <c r="N381" i="4" a="1"/>
  <c r="N381" i="4"/>
  <c r="K381" i="4"/>
  <c r="H381" i="4"/>
  <c r="I381" i="4" s="1" a="1"/>
  <c r="I381" i="4" s="1"/>
  <c r="G381" i="4"/>
  <c r="F381" i="4"/>
  <c r="D381" i="4" a="1"/>
  <c r="D381" i="4"/>
  <c r="A381" i="4"/>
  <c r="N380" i="4" a="1"/>
  <c r="N380" i="4"/>
  <c r="K380" i="4"/>
  <c r="H380" i="4"/>
  <c r="I380" i="4" s="1" a="1"/>
  <c r="I380" i="4" s="1"/>
  <c r="G380" i="4"/>
  <c r="F380" i="4"/>
  <c r="D380" i="4" a="1"/>
  <c r="D380" i="4" s="1"/>
  <c r="A380" i="4"/>
  <c r="N379" i="4" a="1"/>
  <c r="N379" i="4" s="1"/>
  <c r="K379" i="4"/>
  <c r="H379" i="4"/>
  <c r="I379" i="4" s="1" a="1"/>
  <c r="I379" i="4" s="1"/>
  <c r="G379" i="4"/>
  <c r="F379" i="4"/>
  <c r="D379" i="4" a="1"/>
  <c r="D379" i="4" s="1"/>
  <c r="A379" i="4"/>
  <c r="N378" i="4" a="1"/>
  <c r="N378" i="4" s="1"/>
  <c r="K378" i="4"/>
  <c r="H378" i="4"/>
  <c r="I378" i="4" s="1" a="1"/>
  <c r="I378" i="4" s="1"/>
  <c r="G378" i="4"/>
  <c r="F378" i="4"/>
  <c r="D378" i="4" a="1"/>
  <c r="D378" i="4" s="1"/>
  <c r="A378" i="4"/>
  <c r="N377" i="4" a="1"/>
  <c r="N377" i="4" s="1"/>
  <c r="K377" i="4"/>
  <c r="H377" i="4"/>
  <c r="I377" i="4" s="1" a="1"/>
  <c r="I377" i="4" s="1"/>
  <c r="G377" i="4"/>
  <c r="F377" i="4"/>
  <c r="D377" i="4" a="1"/>
  <c r="D377" i="4" s="1"/>
  <c r="A377" i="4"/>
  <c r="N376" i="4" a="1"/>
  <c r="N376" i="4"/>
  <c r="K376" i="4"/>
  <c r="H376" i="4"/>
  <c r="I376" i="4" s="1" a="1"/>
  <c r="I376" i="4" s="1"/>
  <c r="G376" i="4"/>
  <c r="F376" i="4"/>
  <c r="D376" i="4" a="1"/>
  <c r="D376" i="4" s="1"/>
  <c r="A376" i="4"/>
  <c r="N375" i="4" a="1"/>
  <c r="N375" i="4"/>
  <c r="K375" i="4"/>
  <c r="H375" i="4"/>
  <c r="I375" i="4" s="1" a="1"/>
  <c r="I375" i="4" s="1"/>
  <c r="G375" i="4"/>
  <c r="F375" i="4"/>
  <c r="D375" i="4" a="1"/>
  <c r="D375" i="4"/>
  <c r="A375" i="4"/>
  <c r="N374" i="4" a="1"/>
  <c r="N374" i="4"/>
  <c r="K374" i="4"/>
  <c r="H374" i="4"/>
  <c r="I374" i="4" s="1" a="1"/>
  <c r="I374" i="4" s="1"/>
  <c r="G374" i="4"/>
  <c r="F374" i="4"/>
  <c r="D374" i="4" a="1"/>
  <c r="D374" i="4" s="1"/>
  <c r="A374" i="4"/>
  <c r="N373" i="4" a="1"/>
  <c r="N373" i="4"/>
  <c r="K373" i="4"/>
  <c r="H373" i="4"/>
  <c r="I373" i="4" s="1" a="1"/>
  <c r="I373" i="4" s="1"/>
  <c r="G373" i="4"/>
  <c r="F373" i="4"/>
  <c r="D373" i="4" a="1"/>
  <c r="D373" i="4"/>
  <c r="A373" i="4"/>
  <c r="N372" i="4" a="1"/>
  <c r="N372" i="4"/>
  <c r="K372" i="4"/>
  <c r="H372" i="4"/>
  <c r="I372" i="4" s="1" a="1"/>
  <c r="I372" i="4" s="1"/>
  <c r="G372" i="4"/>
  <c r="F372" i="4"/>
  <c r="D372" i="4" a="1"/>
  <c r="D372" i="4"/>
  <c r="A372" i="4"/>
  <c r="N371" i="4" a="1"/>
  <c r="N371" i="4" s="1"/>
  <c r="K371" i="4"/>
  <c r="H371" i="4"/>
  <c r="I371" i="4" s="1" a="1"/>
  <c r="I371" i="4" s="1"/>
  <c r="G371" i="4"/>
  <c r="F371" i="4"/>
  <c r="D371" i="4" a="1"/>
  <c r="D371" i="4" s="1"/>
  <c r="A371" i="4"/>
  <c r="N370" i="4" a="1"/>
  <c r="N370" i="4" s="1"/>
  <c r="K370" i="4"/>
  <c r="H370" i="4"/>
  <c r="I370" i="4" s="1" a="1"/>
  <c r="I370" i="4" s="1"/>
  <c r="G370" i="4"/>
  <c r="F370" i="4"/>
  <c r="D370" i="4" a="1"/>
  <c r="D370" i="4" s="1"/>
  <c r="A370" i="4"/>
  <c r="N369" i="4" a="1"/>
  <c r="N369" i="4" s="1"/>
  <c r="K369" i="4"/>
  <c r="H369" i="4"/>
  <c r="I369" i="4" s="1" a="1"/>
  <c r="I369" i="4" s="1"/>
  <c r="G369" i="4"/>
  <c r="F369" i="4"/>
  <c r="D369" i="4" a="1"/>
  <c r="D369" i="4" s="1"/>
  <c r="A369" i="4"/>
  <c r="N368" i="4" a="1"/>
  <c r="N368" i="4"/>
  <c r="K368" i="4"/>
  <c r="H368" i="4"/>
  <c r="I368" i="4" s="1" a="1"/>
  <c r="I368" i="4" s="1"/>
  <c r="G368" i="4"/>
  <c r="F368" i="4"/>
  <c r="D368" i="4" a="1"/>
  <c r="D368" i="4" s="1"/>
  <c r="A368" i="4"/>
  <c r="N367" i="4" a="1"/>
  <c r="N367" i="4"/>
  <c r="K367" i="4"/>
  <c r="H367" i="4"/>
  <c r="I367" i="4" s="1" a="1"/>
  <c r="I367" i="4" s="1"/>
  <c r="G367" i="4"/>
  <c r="F367" i="4"/>
  <c r="D367" i="4" a="1"/>
  <c r="D367" i="4"/>
  <c r="A367" i="4"/>
  <c r="N366" i="4" a="1"/>
  <c r="N366" i="4"/>
  <c r="K366" i="4"/>
  <c r="H366" i="4"/>
  <c r="I366" i="4" s="1" a="1"/>
  <c r="I366" i="4" s="1"/>
  <c r="G366" i="4"/>
  <c r="F366" i="4"/>
  <c r="D366" i="4" a="1"/>
  <c r="D366" i="4"/>
  <c r="A366" i="4"/>
  <c r="N365" i="4" a="1"/>
  <c r="N365" i="4"/>
  <c r="K365" i="4"/>
  <c r="H365" i="4"/>
  <c r="I365" i="4" s="1" a="1"/>
  <c r="I365" i="4" s="1"/>
  <c r="G365" i="4"/>
  <c r="F365" i="4"/>
  <c r="D365" i="4" a="1"/>
  <c r="D365" i="4"/>
  <c r="A365" i="4"/>
  <c r="N364" i="4" a="1"/>
  <c r="N364" i="4"/>
  <c r="K364" i="4"/>
  <c r="H364" i="4"/>
  <c r="I364" i="4" s="1" a="1"/>
  <c r="I364" i="4" s="1"/>
  <c r="G364" i="4"/>
  <c r="F364" i="4"/>
  <c r="D364" i="4" a="1"/>
  <c r="D364" i="4" s="1"/>
  <c r="A364" i="4"/>
  <c r="N363" i="4" a="1"/>
  <c r="N363" i="4" s="1"/>
  <c r="K363" i="4"/>
  <c r="H363" i="4"/>
  <c r="I363" i="4" s="1" a="1"/>
  <c r="I363" i="4" s="1"/>
  <c r="G363" i="4"/>
  <c r="F363" i="4"/>
  <c r="D363" i="4" a="1"/>
  <c r="D363" i="4" s="1"/>
  <c r="A363" i="4"/>
  <c r="N362" i="4" a="1"/>
  <c r="N362" i="4" s="1"/>
  <c r="K362" i="4"/>
  <c r="H362" i="4"/>
  <c r="I362" i="4" s="1" a="1"/>
  <c r="I362" i="4" s="1"/>
  <c r="G362" i="4"/>
  <c r="F362" i="4"/>
  <c r="D362" i="4" a="1"/>
  <c r="D362" i="4" s="1"/>
  <c r="A362" i="4"/>
  <c r="N361" i="4" a="1"/>
  <c r="N361" i="4" s="1"/>
  <c r="K361" i="4"/>
  <c r="H361" i="4"/>
  <c r="I361" i="4" s="1" a="1"/>
  <c r="I361" i="4" s="1"/>
  <c r="G361" i="4"/>
  <c r="F361" i="4"/>
  <c r="D361" i="4" a="1"/>
  <c r="D361" i="4" s="1"/>
  <c r="A361" i="4"/>
  <c r="N360" i="4" a="1"/>
  <c r="N360" i="4"/>
  <c r="K360" i="4"/>
  <c r="H360" i="4"/>
  <c r="I360" i="4" s="1" a="1"/>
  <c r="I360" i="4" s="1"/>
  <c r="G360" i="4"/>
  <c r="F360" i="4"/>
  <c r="D360" i="4" a="1"/>
  <c r="D360" i="4"/>
  <c r="A360" i="4"/>
  <c r="N359" i="4" a="1"/>
  <c r="N359" i="4"/>
  <c r="K359" i="4"/>
  <c r="H359" i="4"/>
  <c r="I359" i="4" s="1" a="1"/>
  <c r="I359" i="4" s="1"/>
  <c r="G359" i="4"/>
  <c r="F359" i="4"/>
  <c r="D359" i="4" a="1"/>
  <c r="D359" i="4"/>
  <c r="A359" i="4"/>
  <c r="N358" i="4" a="1"/>
  <c r="N358" i="4"/>
  <c r="K358" i="4"/>
  <c r="H358" i="4"/>
  <c r="I358" i="4" s="1" a="1"/>
  <c r="I358" i="4" s="1"/>
  <c r="G358" i="4"/>
  <c r="F358" i="4"/>
  <c r="D358" i="4" a="1"/>
  <c r="D358" i="4" s="1"/>
  <c r="A358" i="4"/>
  <c r="N357" i="4" a="1"/>
  <c r="N357" i="4"/>
  <c r="K357" i="4"/>
  <c r="H357" i="4"/>
  <c r="I357" i="4" s="1" a="1"/>
  <c r="I357" i="4" s="1"/>
  <c r="G357" i="4"/>
  <c r="F357" i="4"/>
  <c r="D357" i="4" a="1"/>
  <c r="D357" i="4"/>
  <c r="A357" i="4"/>
  <c r="N356" i="4" a="1"/>
  <c r="N356" i="4"/>
  <c r="K356" i="4"/>
  <c r="H356" i="4"/>
  <c r="I356" i="4" s="1" a="1"/>
  <c r="I356" i="4" s="1"/>
  <c r="G356" i="4"/>
  <c r="F356" i="4"/>
  <c r="D356" i="4" a="1"/>
  <c r="D356" i="4" s="1"/>
  <c r="A356" i="4"/>
  <c r="N355" i="4" a="1"/>
  <c r="N355" i="4" s="1"/>
  <c r="K355" i="4"/>
  <c r="H355" i="4"/>
  <c r="I355" i="4" s="1" a="1"/>
  <c r="I355" i="4" s="1"/>
  <c r="G355" i="4"/>
  <c r="F355" i="4"/>
  <c r="D355" i="4" a="1"/>
  <c r="D355" i="4" s="1"/>
  <c r="A355" i="4"/>
  <c r="N354" i="4" a="1"/>
  <c r="N354" i="4" s="1"/>
  <c r="K354" i="4"/>
  <c r="H354" i="4"/>
  <c r="I354" i="4" s="1" a="1"/>
  <c r="I354" i="4" s="1"/>
  <c r="G354" i="4"/>
  <c r="F354" i="4"/>
  <c r="D354" i="4" a="1"/>
  <c r="D354" i="4" s="1"/>
  <c r="A354" i="4"/>
  <c r="N353" i="4" a="1"/>
  <c r="N353" i="4" s="1"/>
  <c r="K353" i="4"/>
  <c r="H353" i="4"/>
  <c r="I353" i="4" s="1" a="1"/>
  <c r="I353" i="4" s="1"/>
  <c r="G353" i="4"/>
  <c r="F353" i="4"/>
  <c r="D353" i="4" a="1"/>
  <c r="D353" i="4" s="1"/>
  <c r="A353" i="4"/>
  <c r="N352" i="4" a="1"/>
  <c r="N352" i="4"/>
  <c r="K352" i="4"/>
  <c r="H352" i="4"/>
  <c r="I352" i="4" s="1" a="1"/>
  <c r="I352" i="4" s="1"/>
  <c r="G352" i="4"/>
  <c r="F352" i="4"/>
  <c r="D352" i="4" a="1"/>
  <c r="D352" i="4" s="1"/>
  <c r="A352" i="4"/>
  <c r="N351" i="4" a="1"/>
  <c r="N351" i="4"/>
  <c r="K351" i="4"/>
  <c r="H351" i="4"/>
  <c r="I351" i="4" s="1" a="1"/>
  <c r="I351" i="4" s="1"/>
  <c r="G351" i="4"/>
  <c r="F351" i="4"/>
  <c r="D351" i="4" a="1"/>
  <c r="D351" i="4"/>
  <c r="A351" i="4"/>
  <c r="N350" i="4" a="1"/>
  <c r="N350" i="4"/>
  <c r="K350" i="4"/>
  <c r="H350" i="4"/>
  <c r="I350" i="4" s="1" a="1"/>
  <c r="I350" i="4" s="1"/>
  <c r="G350" i="4"/>
  <c r="F350" i="4"/>
  <c r="D350" i="4" a="1"/>
  <c r="D350" i="4" s="1"/>
  <c r="A350" i="4"/>
  <c r="N349" i="4" a="1"/>
  <c r="N349" i="4"/>
  <c r="K349" i="4"/>
  <c r="H349" i="4"/>
  <c r="I349" i="4" s="1" a="1"/>
  <c r="I349" i="4" s="1"/>
  <c r="G349" i="4"/>
  <c r="F349" i="4"/>
  <c r="D349" i="4" a="1"/>
  <c r="D349" i="4"/>
  <c r="A349" i="4"/>
  <c r="N348" i="4" a="1"/>
  <c r="N348" i="4"/>
  <c r="K348" i="4"/>
  <c r="H348" i="4"/>
  <c r="I348" i="4" s="1" a="1"/>
  <c r="I348" i="4" s="1"/>
  <c r="G348" i="4"/>
  <c r="F348" i="4"/>
  <c r="D348" i="4" a="1"/>
  <c r="D348" i="4" s="1"/>
  <c r="A348" i="4"/>
  <c r="N347" i="4" a="1"/>
  <c r="N347" i="4" s="1"/>
  <c r="K347" i="4"/>
  <c r="H347" i="4"/>
  <c r="I347" i="4" s="1" a="1"/>
  <c r="I347" i="4" s="1"/>
  <c r="G347" i="4"/>
  <c r="F347" i="4"/>
  <c r="D347" i="4" a="1"/>
  <c r="D347" i="4" s="1"/>
  <c r="A347" i="4"/>
  <c r="N346" i="4" a="1"/>
  <c r="N346" i="4" s="1"/>
  <c r="K346" i="4"/>
  <c r="H346" i="4"/>
  <c r="I346" i="4" s="1" a="1"/>
  <c r="I346" i="4" s="1"/>
  <c r="G346" i="4"/>
  <c r="F346" i="4"/>
  <c r="D346" i="4" a="1"/>
  <c r="D346" i="4" s="1"/>
  <c r="A346" i="4"/>
  <c r="N345" i="4" a="1"/>
  <c r="N345" i="4" s="1"/>
  <c r="K345" i="4"/>
  <c r="H345" i="4"/>
  <c r="I345" i="4" s="1" a="1"/>
  <c r="I345" i="4" s="1"/>
  <c r="G345" i="4"/>
  <c r="F345" i="4"/>
  <c r="D345" i="4" a="1"/>
  <c r="D345" i="4" s="1"/>
  <c r="A345" i="4"/>
  <c r="N344" i="4" a="1"/>
  <c r="N344" i="4"/>
  <c r="K344" i="4"/>
  <c r="H344" i="4"/>
  <c r="I344" i="4" s="1" a="1"/>
  <c r="I344" i="4" s="1"/>
  <c r="G344" i="4"/>
  <c r="F344" i="4"/>
  <c r="D344" i="4" a="1"/>
  <c r="D344" i="4" s="1"/>
  <c r="A344" i="4"/>
  <c r="N343" i="4" a="1"/>
  <c r="N343" i="4"/>
  <c r="K343" i="4"/>
  <c r="H343" i="4"/>
  <c r="I343" i="4" s="1" a="1"/>
  <c r="I343" i="4" s="1"/>
  <c r="G343" i="4"/>
  <c r="F343" i="4"/>
  <c r="D343" i="4" a="1"/>
  <c r="D343" i="4"/>
  <c r="A343" i="4"/>
  <c r="N342" i="4" a="1"/>
  <c r="N342" i="4"/>
  <c r="K342" i="4"/>
  <c r="H342" i="4"/>
  <c r="I342" i="4" s="1" a="1"/>
  <c r="I342" i="4" s="1"/>
  <c r="G342" i="4"/>
  <c r="F342" i="4"/>
  <c r="D342" i="4" a="1"/>
  <c r="D342" i="4" s="1"/>
  <c r="A342" i="4"/>
  <c r="N341" i="4" a="1"/>
  <c r="N341" i="4"/>
  <c r="K341" i="4"/>
  <c r="H341" i="4"/>
  <c r="I341" i="4" s="1" a="1"/>
  <c r="I341" i="4" s="1"/>
  <c r="G341" i="4"/>
  <c r="F341" i="4"/>
  <c r="D341" i="4" a="1"/>
  <c r="D341" i="4"/>
  <c r="A341" i="4"/>
  <c r="N340" i="4" a="1"/>
  <c r="N340" i="4"/>
  <c r="K340" i="4"/>
  <c r="H340" i="4"/>
  <c r="I340" i="4" s="1" a="1"/>
  <c r="I340" i="4" s="1"/>
  <c r="G340" i="4"/>
  <c r="F340" i="4"/>
  <c r="D340" i="4" a="1"/>
  <c r="D340" i="4"/>
  <c r="A340" i="4"/>
  <c r="N339" i="4" a="1"/>
  <c r="N339" i="4" s="1"/>
  <c r="K339" i="4"/>
  <c r="H339" i="4"/>
  <c r="I339" i="4" s="1" a="1"/>
  <c r="I339" i="4" s="1"/>
  <c r="G339" i="4"/>
  <c r="F339" i="4"/>
  <c r="D339" i="4" a="1"/>
  <c r="D339" i="4" s="1"/>
  <c r="A339" i="4"/>
  <c r="N338" i="4" a="1"/>
  <c r="N338" i="4" s="1"/>
  <c r="K338" i="4"/>
  <c r="H338" i="4"/>
  <c r="I338" i="4" s="1" a="1"/>
  <c r="I338" i="4" s="1"/>
  <c r="G338" i="4"/>
  <c r="F338" i="4"/>
  <c r="D338" i="4" a="1"/>
  <c r="D338" i="4" s="1"/>
  <c r="A338" i="4"/>
  <c r="N337" i="4" a="1"/>
  <c r="N337" i="4" s="1"/>
  <c r="K337" i="4"/>
  <c r="H337" i="4"/>
  <c r="I337" i="4" s="1" a="1"/>
  <c r="I337" i="4" s="1"/>
  <c r="G337" i="4"/>
  <c r="F337" i="4"/>
  <c r="D337" i="4" a="1"/>
  <c r="D337" i="4" s="1"/>
  <c r="A337" i="4"/>
  <c r="N336" i="4" a="1"/>
  <c r="N336" i="4"/>
  <c r="K336" i="4"/>
  <c r="H336" i="4"/>
  <c r="I336" i="4" s="1" a="1"/>
  <c r="I336" i="4" s="1"/>
  <c r="G336" i="4"/>
  <c r="F336" i="4"/>
  <c r="D336" i="4" a="1"/>
  <c r="D336" i="4" s="1"/>
  <c r="A336" i="4"/>
  <c r="N335" i="4" a="1"/>
  <c r="N335" i="4"/>
  <c r="K335" i="4"/>
  <c r="H335" i="4"/>
  <c r="I335" i="4" s="1" a="1"/>
  <c r="I335" i="4" s="1"/>
  <c r="G335" i="4"/>
  <c r="F335" i="4"/>
  <c r="D335" i="4" a="1"/>
  <c r="D335" i="4"/>
  <c r="A335" i="4"/>
  <c r="N334" i="4" a="1"/>
  <c r="N334" i="4"/>
  <c r="K334" i="4"/>
  <c r="H334" i="4"/>
  <c r="I334" i="4" s="1" a="1"/>
  <c r="I334" i="4" s="1"/>
  <c r="G334" i="4"/>
  <c r="F334" i="4"/>
  <c r="D334" i="4" a="1"/>
  <c r="D334" i="4"/>
  <c r="A334" i="4"/>
  <c r="N333" i="4" a="1"/>
  <c r="N333" i="4"/>
  <c r="K333" i="4"/>
  <c r="H333" i="4"/>
  <c r="I333" i="4" s="1" a="1"/>
  <c r="I333" i="4" s="1"/>
  <c r="G333" i="4"/>
  <c r="F333" i="4"/>
  <c r="D333" i="4" a="1"/>
  <c r="D333" i="4"/>
  <c r="A333" i="4"/>
  <c r="N332" i="4" a="1"/>
  <c r="N332" i="4"/>
  <c r="K332" i="4"/>
  <c r="H332" i="4"/>
  <c r="I332" i="4" s="1" a="1"/>
  <c r="I332" i="4" s="1"/>
  <c r="G332" i="4"/>
  <c r="F332" i="4"/>
  <c r="D332" i="4" a="1"/>
  <c r="D332" i="4" s="1"/>
  <c r="A332" i="4"/>
  <c r="N331" i="4" a="1"/>
  <c r="N331" i="4" s="1"/>
  <c r="K331" i="4"/>
  <c r="H331" i="4"/>
  <c r="I331" i="4" s="1" a="1"/>
  <c r="I331" i="4" s="1"/>
  <c r="G331" i="4"/>
  <c r="F331" i="4"/>
  <c r="D331" i="4" a="1"/>
  <c r="D331" i="4" s="1"/>
  <c r="A331" i="4"/>
  <c r="N330" i="4" a="1"/>
  <c r="N330" i="4" s="1"/>
  <c r="K330" i="4"/>
  <c r="H330" i="4"/>
  <c r="I330" i="4" s="1" a="1"/>
  <c r="I330" i="4" s="1"/>
  <c r="G330" i="4"/>
  <c r="F330" i="4"/>
  <c r="D330" i="4" a="1"/>
  <c r="D330" i="4" s="1"/>
  <c r="A330" i="4"/>
  <c r="N329" i="4" a="1"/>
  <c r="N329" i="4" s="1"/>
  <c r="K329" i="4"/>
  <c r="H329" i="4"/>
  <c r="I329" i="4" s="1" a="1"/>
  <c r="I329" i="4" s="1"/>
  <c r="G329" i="4"/>
  <c r="F329" i="4"/>
  <c r="D329" i="4" a="1"/>
  <c r="D329" i="4" s="1"/>
  <c r="A329" i="4"/>
  <c r="N328" i="4" a="1"/>
  <c r="N328" i="4"/>
  <c r="K328" i="4"/>
  <c r="H328" i="4"/>
  <c r="I328" i="4" s="1" a="1"/>
  <c r="I328" i="4" s="1"/>
  <c r="G328" i="4"/>
  <c r="F328" i="4"/>
  <c r="D328" i="4" a="1"/>
  <c r="D328" i="4"/>
  <c r="A328" i="4"/>
  <c r="N327" i="4" a="1"/>
  <c r="N327" i="4"/>
  <c r="K327" i="4"/>
  <c r="H327" i="4"/>
  <c r="I327" i="4" s="1" a="1"/>
  <c r="I327" i="4" s="1"/>
  <c r="G327" i="4"/>
  <c r="F327" i="4"/>
  <c r="D327" i="4" a="1"/>
  <c r="D327" i="4"/>
  <c r="A327" i="4"/>
  <c r="N326" i="4" a="1"/>
  <c r="N326" i="4"/>
  <c r="K326" i="4"/>
  <c r="H326" i="4"/>
  <c r="I326" i="4" s="1" a="1"/>
  <c r="I326" i="4" s="1"/>
  <c r="G326" i="4"/>
  <c r="F326" i="4"/>
  <c r="D326" i="4" a="1"/>
  <c r="D326" i="4" s="1"/>
  <c r="A326" i="4"/>
  <c r="N325" i="4" a="1"/>
  <c r="N325" i="4"/>
  <c r="K325" i="4"/>
  <c r="H325" i="4"/>
  <c r="I325" i="4" s="1" a="1"/>
  <c r="I325" i="4" s="1"/>
  <c r="G325" i="4"/>
  <c r="F325" i="4"/>
  <c r="D325" i="4" a="1"/>
  <c r="D325" i="4"/>
  <c r="A325" i="4"/>
  <c r="N324" i="4" a="1"/>
  <c r="N324" i="4"/>
  <c r="K324" i="4"/>
  <c r="H324" i="4"/>
  <c r="I324" i="4" s="1" a="1"/>
  <c r="I324" i="4" s="1"/>
  <c r="G324" i="4"/>
  <c r="F324" i="4"/>
  <c r="D324" i="4" a="1"/>
  <c r="D324" i="4" s="1"/>
  <c r="A324" i="4"/>
  <c r="N323" i="4" a="1"/>
  <c r="N323" i="4" s="1"/>
  <c r="K323" i="4"/>
  <c r="H323" i="4"/>
  <c r="I323" i="4" s="1" a="1"/>
  <c r="I323" i="4" s="1"/>
  <c r="G323" i="4"/>
  <c r="F323" i="4"/>
  <c r="D323" i="4" a="1"/>
  <c r="D323" i="4" s="1"/>
  <c r="A323" i="4"/>
  <c r="N322" i="4" a="1"/>
  <c r="N322" i="4" s="1"/>
  <c r="K322" i="4"/>
  <c r="H322" i="4"/>
  <c r="I322" i="4" s="1" a="1"/>
  <c r="I322" i="4" s="1"/>
  <c r="G322" i="4"/>
  <c r="F322" i="4"/>
  <c r="D322" i="4" a="1"/>
  <c r="D322" i="4" s="1"/>
  <c r="A322" i="4"/>
  <c r="N321" i="4" a="1"/>
  <c r="N321" i="4" s="1"/>
  <c r="K321" i="4"/>
  <c r="H321" i="4"/>
  <c r="I321" i="4" s="1" a="1"/>
  <c r="I321" i="4" s="1"/>
  <c r="G321" i="4"/>
  <c r="F321" i="4"/>
  <c r="D321" i="4" a="1"/>
  <c r="D321" i="4" s="1"/>
  <c r="A321" i="4"/>
  <c r="N320" i="4" a="1"/>
  <c r="N320" i="4"/>
  <c r="K320" i="4"/>
  <c r="H320" i="4"/>
  <c r="I320" i="4" s="1" a="1"/>
  <c r="I320" i="4" s="1"/>
  <c r="G320" i="4"/>
  <c r="F320" i="4"/>
  <c r="D320" i="4" a="1"/>
  <c r="D320" i="4" s="1"/>
  <c r="A320" i="4"/>
  <c r="N319" i="4" a="1"/>
  <c r="N319" i="4"/>
  <c r="K319" i="4"/>
  <c r="H319" i="4"/>
  <c r="I319" i="4" s="1" a="1"/>
  <c r="I319" i="4" s="1"/>
  <c r="G319" i="4"/>
  <c r="F319" i="4"/>
  <c r="D319" i="4" a="1"/>
  <c r="D319" i="4"/>
  <c r="A319" i="4"/>
  <c r="N318" i="4" a="1"/>
  <c r="N318" i="4"/>
  <c r="K318" i="4"/>
  <c r="H318" i="4"/>
  <c r="I318" i="4" s="1" a="1"/>
  <c r="I318" i="4" s="1"/>
  <c r="G318" i="4"/>
  <c r="F318" i="4"/>
  <c r="D318" i="4" a="1"/>
  <c r="D318" i="4" s="1"/>
  <c r="A318" i="4"/>
  <c r="N317" i="4" a="1"/>
  <c r="N317" i="4"/>
  <c r="K317" i="4"/>
  <c r="H317" i="4"/>
  <c r="I317" i="4" s="1" a="1"/>
  <c r="I317" i="4" s="1"/>
  <c r="G317" i="4"/>
  <c r="F317" i="4"/>
  <c r="D317" i="4" a="1"/>
  <c r="D317" i="4"/>
  <c r="A317" i="4"/>
  <c r="N316" i="4" a="1"/>
  <c r="N316" i="4"/>
  <c r="K316" i="4"/>
  <c r="H316" i="4"/>
  <c r="I316" i="4" s="1" a="1"/>
  <c r="I316" i="4" s="1"/>
  <c r="G316" i="4"/>
  <c r="F316" i="4"/>
  <c r="D316" i="4" a="1"/>
  <c r="D316" i="4" s="1"/>
  <c r="A316" i="4"/>
  <c r="N315" i="4" a="1"/>
  <c r="N315" i="4" s="1"/>
  <c r="K315" i="4"/>
  <c r="H315" i="4"/>
  <c r="I315" i="4" s="1" a="1"/>
  <c r="I315" i="4" s="1"/>
  <c r="G315" i="4"/>
  <c r="F315" i="4"/>
  <c r="D315" i="4" a="1"/>
  <c r="D315" i="4" s="1"/>
  <c r="A315" i="4"/>
  <c r="N314" i="4" a="1"/>
  <c r="N314" i="4" s="1"/>
  <c r="K314" i="4"/>
  <c r="H314" i="4"/>
  <c r="I314" i="4" s="1" a="1"/>
  <c r="I314" i="4" s="1"/>
  <c r="G314" i="4"/>
  <c r="F314" i="4"/>
  <c r="D314" i="4" a="1"/>
  <c r="D314" i="4" s="1"/>
  <c r="A314" i="4"/>
  <c r="N313" i="4" a="1"/>
  <c r="N313" i="4" s="1"/>
  <c r="K313" i="4"/>
  <c r="H313" i="4"/>
  <c r="I313" i="4" s="1" a="1"/>
  <c r="I313" i="4" s="1"/>
  <c r="G313" i="4"/>
  <c r="F313" i="4"/>
  <c r="D313" i="4" a="1"/>
  <c r="D313" i="4" s="1"/>
  <c r="A313" i="4"/>
  <c r="N312" i="4" a="1"/>
  <c r="N312" i="4"/>
  <c r="K312" i="4"/>
  <c r="H312" i="4"/>
  <c r="I312" i="4" s="1" a="1"/>
  <c r="I312" i="4" s="1"/>
  <c r="G312" i="4"/>
  <c r="F312" i="4"/>
  <c r="D312" i="4" a="1"/>
  <c r="D312" i="4" s="1"/>
  <c r="A312" i="4"/>
  <c r="N311" i="4" a="1"/>
  <c r="N311" i="4"/>
  <c r="K311" i="4"/>
  <c r="H311" i="4"/>
  <c r="I311" i="4" s="1" a="1"/>
  <c r="I311" i="4" s="1"/>
  <c r="G311" i="4"/>
  <c r="F311" i="4"/>
  <c r="D311" i="4" a="1"/>
  <c r="D311" i="4"/>
  <c r="A311" i="4"/>
  <c r="N310" i="4" a="1"/>
  <c r="N310" i="4"/>
  <c r="K310" i="4"/>
  <c r="H310" i="4"/>
  <c r="I310" i="4" s="1" a="1"/>
  <c r="I310" i="4" s="1"/>
  <c r="G310" i="4"/>
  <c r="F310" i="4"/>
  <c r="D310" i="4" a="1"/>
  <c r="D310" i="4" s="1"/>
  <c r="A310" i="4"/>
  <c r="N309" i="4" a="1"/>
  <c r="N309" i="4"/>
  <c r="K309" i="4"/>
  <c r="H309" i="4"/>
  <c r="I309" i="4" s="1" a="1"/>
  <c r="I309" i="4" s="1"/>
  <c r="G309" i="4"/>
  <c r="F309" i="4"/>
  <c r="D309" i="4" a="1"/>
  <c r="D309" i="4"/>
  <c r="A309" i="4"/>
  <c r="N308" i="4" a="1"/>
  <c r="N308" i="4"/>
  <c r="K308" i="4"/>
  <c r="H308" i="4"/>
  <c r="I308" i="4" s="1" a="1"/>
  <c r="I308" i="4" s="1"/>
  <c r="G308" i="4"/>
  <c r="F308" i="4"/>
  <c r="D308" i="4" a="1"/>
  <c r="D308" i="4"/>
  <c r="A308" i="4"/>
  <c r="N307" i="4" a="1"/>
  <c r="N307" i="4" s="1"/>
  <c r="K307" i="4"/>
  <c r="H307" i="4"/>
  <c r="I307" i="4" s="1" a="1"/>
  <c r="I307" i="4" s="1"/>
  <c r="G307" i="4"/>
  <c r="F307" i="4"/>
  <c r="D307" i="4" a="1"/>
  <c r="D307" i="4" s="1"/>
  <c r="A307" i="4"/>
  <c r="N306" i="4" a="1"/>
  <c r="N306" i="4" s="1"/>
  <c r="K306" i="4"/>
  <c r="H306" i="4"/>
  <c r="I306" i="4" s="1" a="1"/>
  <c r="I306" i="4" s="1"/>
  <c r="G306" i="4"/>
  <c r="F306" i="4"/>
  <c r="D306" i="4" a="1"/>
  <c r="D306" i="4" s="1"/>
  <c r="A306" i="4"/>
  <c r="N305" i="4" a="1"/>
  <c r="N305" i="4" s="1"/>
  <c r="K305" i="4"/>
  <c r="H305" i="4"/>
  <c r="I305" i="4" s="1" a="1"/>
  <c r="I305" i="4" s="1"/>
  <c r="G305" i="4"/>
  <c r="F305" i="4"/>
  <c r="D305" i="4" a="1"/>
  <c r="D305" i="4" s="1"/>
  <c r="A305" i="4"/>
  <c r="N304" i="4" a="1"/>
  <c r="N304" i="4"/>
  <c r="K304" i="4"/>
  <c r="H304" i="4"/>
  <c r="I304" i="4" s="1" a="1"/>
  <c r="I304" i="4" s="1"/>
  <c r="G304" i="4"/>
  <c r="F304" i="4"/>
  <c r="D304" i="4" a="1"/>
  <c r="D304" i="4" s="1"/>
  <c r="A304" i="4"/>
  <c r="N303" i="4" a="1"/>
  <c r="N303" i="4"/>
  <c r="K303" i="4"/>
  <c r="H303" i="4"/>
  <c r="I303" i="4" s="1" a="1"/>
  <c r="I303" i="4" s="1"/>
  <c r="G303" i="4"/>
  <c r="F303" i="4"/>
  <c r="D303" i="4" a="1"/>
  <c r="D303" i="4"/>
  <c r="A303" i="4"/>
  <c r="N302" i="4" a="1"/>
  <c r="N302" i="4"/>
  <c r="K302" i="4"/>
  <c r="H302" i="4"/>
  <c r="I302" i="4" s="1" a="1"/>
  <c r="I302" i="4" s="1"/>
  <c r="G302" i="4"/>
  <c r="F302" i="4"/>
  <c r="D302" i="4" a="1"/>
  <c r="D302" i="4" s="1"/>
  <c r="A302" i="4"/>
  <c r="N301" i="4" a="1"/>
  <c r="N301" i="4"/>
  <c r="K301" i="4"/>
  <c r="H301" i="4"/>
  <c r="I301" i="4" s="1" a="1"/>
  <c r="I301" i="4" s="1"/>
  <c r="G301" i="4"/>
  <c r="F301" i="4"/>
  <c r="D301" i="4" a="1"/>
  <c r="D301" i="4"/>
  <c r="A301" i="4"/>
  <c r="N300" i="4" a="1"/>
  <c r="N300" i="4"/>
  <c r="K300" i="4"/>
  <c r="H300" i="4"/>
  <c r="I300" i="4" s="1" a="1"/>
  <c r="I300" i="4" s="1"/>
  <c r="G300" i="4"/>
  <c r="F300" i="4"/>
  <c r="D300" i="4" a="1"/>
  <c r="D300" i="4" s="1"/>
  <c r="A300" i="4"/>
  <c r="N299" i="4" a="1"/>
  <c r="N299" i="4" s="1"/>
  <c r="K299" i="4"/>
  <c r="H299" i="4"/>
  <c r="I299" i="4" s="1" a="1"/>
  <c r="I299" i="4" s="1"/>
  <c r="G299" i="4"/>
  <c r="F299" i="4"/>
  <c r="D299" i="4" a="1"/>
  <c r="D299" i="4" s="1"/>
  <c r="A299" i="4"/>
  <c r="N298" i="4" a="1"/>
  <c r="N298" i="4" s="1"/>
  <c r="K298" i="4"/>
  <c r="H298" i="4"/>
  <c r="I298" i="4" s="1" a="1"/>
  <c r="I298" i="4" s="1"/>
  <c r="G298" i="4"/>
  <c r="F298" i="4"/>
  <c r="D298" i="4" a="1"/>
  <c r="D298" i="4" s="1"/>
  <c r="A298" i="4"/>
  <c r="N297" i="4" a="1"/>
  <c r="N297" i="4" s="1"/>
  <c r="K297" i="4"/>
  <c r="H297" i="4"/>
  <c r="I297" i="4" s="1" a="1"/>
  <c r="I297" i="4" s="1"/>
  <c r="G297" i="4"/>
  <c r="F297" i="4"/>
  <c r="D297" i="4" a="1"/>
  <c r="D297" i="4" s="1"/>
  <c r="A297" i="4"/>
  <c r="N296" i="4" a="1"/>
  <c r="N296" i="4"/>
  <c r="K296" i="4"/>
  <c r="H296" i="4"/>
  <c r="I296" i="4" s="1" a="1"/>
  <c r="I296" i="4" s="1"/>
  <c r="G296" i="4"/>
  <c r="F296" i="4"/>
  <c r="D296" i="4" a="1"/>
  <c r="D296" i="4"/>
  <c r="A296" i="4"/>
  <c r="N295" i="4" a="1"/>
  <c r="N295" i="4"/>
  <c r="K295" i="4"/>
  <c r="H295" i="4"/>
  <c r="I295" i="4" s="1" a="1"/>
  <c r="I295" i="4" s="1"/>
  <c r="G295" i="4"/>
  <c r="F295" i="4"/>
  <c r="D295" i="4" a="1"/>
  <c r="D295" i="4"/>
  <c r="A295" i="4"/>
  <c r="N294" i="4" a="1"/>
  <c r="N294" i="4"/>
  <c r="K294" i="4"/>
  <c r="H294" i="4"/>
  <c r="I294" i="4" s="1" a="1"/>
  <c r="I294" i="4" s="1"/>
  <c r="G294" i="4"/>
  <c r="F294" i="4"/>
  <c r="D294" i="4" a="1"/>
  <c r="D294" i="4"/>
  <c r="A294" i="4"/>
  <c r="N293" i="4" a="1"/>
  <c r="N293" i="4"/>
  <c r="K293" i="4"/>
  <c r="H293" i="4"/>
  <c r="I293" i="4" s="1" a="1"/>
  <c r="I293" i="4" s="1"/>
  <c r="G293" i="4"/>
  <c r="F293" i="4"/>
  <c r="D293" i="4" a="1"/>
  <c r="D293" i="4" s="1"/>
  <c r="A293" i="4"/>
  <c r="N292" i="4" a="1"/>
  <c r="N292" i="4"/>
  <c r="K292" i="4"/>
  <c r="H292" i="4"/>
  <c r="I292" i="4" s="1" a="1"/>
  <c r="I292" i="4" s="1"/>
  <c r="G292" i="4"/>
  <c r="F292" i="4"/>
  <c r="D292" i="4" a="1"/>
  <c r="D292" i="4" s="1"/>
  <c r="A292" i="4"/>
  <c r="N291" i="4" a="1"/>
  <c r="N291" i="4" s="1"/>
  <c r="K291" i="4"/>
  <c r="H291" i="4"/>
  <c r="I291" i="4" s="1" a="1"/>
  <c r="I291" i="4" s="1"/>
  <c r="G291" i="4"/>
  <c r="F291" i="4"/>
  <c r="D291" i="4" a="1"/>
  <c r="D291" i="4" s="1"/>
  <c r="A291" i="4"/>
  <c r="N290" i="4" a="1"/>
  <c r="N290" i="4" s="1"/>
  <c r="K290" i="4"/>
  <c r="H290" i="4"/>
  <c r="I290" i="4" s="1" a="1"/>
  <c r="I290" i="4" s="1"/>
  <c r="G290" i="4"/>
  <c r="F290" i="4"/>
  <c r="D290" i="4" a="1"/>
  <c r="D290" i="4" s="1"/>
  <c r="A290" i="4"/>
  <c r="N289" i="4" a="1"/>
  <c r="N289" i="4" s="1"/>
  <c r="K289" i="4"/>
  <c r="H289" i="4"/>
  <c r="I289" i="4" s="1" a="1"/>
  <c r="I289" i="4" s="1"/>
  <c r="G289" i="4"/>
  <c r="F289" i="4"/>
  <c r="D289" i="4" a="1"/>
  <c r="D289" i="4" s="1"/>
  <c r="A289" i="4"/>
  <c r="N288" i="4" a="1"/>
  <c r="N288" i="4"/>
  <c r="K288" i="4"/>
  <c r="H288" i="4"/>
  <c r="I288" i="4" s="1" a="1"/>
  <c r="I288" i="4" s="1"/>
  <c r="G288" i="4"/>
  <c r="F288" i="4"/>
  <c r="D288" i="4" a="1"/>
  <c r="D288" i="4"/>
  <c r="A288" i="4"/>
  <c r="N287" i="4" a="1"/>
  <c r="N287" i="4"/>
  <c r="K287" i="4"/>
  <c r="H287" i="4"/>
  <c r="I287" i="4" s="1" a="1"/>
  <c r="I287" i="4" s="1"/>
  <c r="G287" i="4"/>
  <c r="F287" i="4"/>
  <c r="D287" i="4" a="1"/>
  <c r="D287" i="4" s="1"/>
  <c r="A287" i="4"/>
  <c r="N286" i="4" a="1"/>
  <c r="N286" i="4"/>
  <c r="K286" i="4"/>
  <c r="H286" i="4"/>
  <c r="I286" i="4" s="1" a="1"/>
  <c r="I286" i="4" s="1"/>
  <c r="G286" i="4"/>
  <c r="F286" i="4"/>
  <c r="D286" i="4" a="1"/>
  <c r="D286" i="4" s="1"/>
  <c r="A286" i="4"/>
  <c r="N285" i="4" a="1"/>
  <c r="N285" i="4" s="1"/>
  <c r="K285" i="4"/>
  <c r="H285" i="4"/>
  <c r="I285" i="4" s="1" a="1"/>
  <c r="I285" i="4" s="1"/>
  <c r="G285" i="4"/>
  <c r="F285" i="4"/>
  <c r="D285" i="4" a="1"/>
  <c r="D285" i="4" s="1"/>
  <c r="A285" i="4"/>
  <c r="N284" i="4" a="1"/>
  <c r="N284" i="4"/>
  <c r="K284" i="4"/>
  <c r="H284" i="4"/>
  <c r="I284" i="4" s="1" a="1"/>
  <c r="I284" i="4" s="1"/>
  <c r="G284" i="4"/>
  <c r="F284" i="4"/>
  <c r="D284" i="4" a="1"/>
  <c r="D284" i="4" s="1"/>
  <c r="A284" i="4"/>
  <c r="N283" i="4" a="1"/>
  <c r="N283" i="4" s="1"/>
  <c r="K283" i="4"/>
  <c r="H283" i="4"/>
  <c r="I283" i="4" s="1" a="1"/>
  <c r="I283" i="4" s="1"/>
  <c r="G283" i="4"/>
  <c r="F283" i="4"/>
  <c r="D283" i="4" a="1"/>
  <c r="D283" i="4" s="1"/>
  <c r="A283" i="4"/>
  <c r="N282" i="4" a="1"/>
  <c r="N282" i="4" s="1"/>
  <c r="K282" i="4"/>
  <c r="H282" i="4"/>
  <c r="I282" i="4" s="1" a="1"/>
  <c r="I282" i="4" s="1"/>
  <c r="G282" i="4"/>
  <c r="F282" i="4"/>
  <c r="D282" i="4" a="1"/>
  <c r="D282" i="4" s="1"/>
  <c r="A282" i="4"/>
  <c r="N281" i="4" a="1"/>
  <c r="N281" i="4" s="1"/>
  <c r="K281" i="4"/>
  <c r="H281" i="4"/>
  <c r="I281" i="4" s="1" a="1"/>
  <c r="I281" i="4" s="1"/>
  <c r="G281" i="4"/>
  <c r="F281" i="4"/>
  <c r="D281" i="4" a="1"/>
  <c r="D281" i="4" s="1"/>
  <c r="A281" i="4"/>
  <c r="N280" i="4" a="1"/>
  <c r="N280" i="4"/>
  <c r="K280" i="4"/>
  <c r="H280" i="4"/>
  <c r="I280" i="4" s="1" a="1"/>
  <c r="I280" i="4" s="1"/>
  <c r="G280" i="4"/>
  <c r="F280" i="4"/>
  <c r="D280" i="4" a="1"/>
  <c r="D280" i="4"/>
  <c r="A280" i="4"/>
  <c r="N279" i="4" a="1"/>
  <c r="N279" i="4" s="1"/>
  <c r="K279" i="4"/>
  <c r="H279" i="4"/>
  <c r="I279" i="4" s="1" a="1"/>
  <c r="I279" i="4" s="1"/>
  <c r="G279" i="4"/>
  <c r="F279" i="4"/>
  <c r="D279" i="4" a="1"/>
  <c r="D279" i="4" s="1"/>
  <c r="A279" i="4"/>
  <c r="N278" i="4" a="1"/>
  <c r="N278" i="4" s="1"/>
  <c r="K278" i="4"/>
  <c r="H278" i="4"/>
  <c r="I278" i="4" s="1" a="1"/>
  <c r="I278" i="4" s="1"/>
  <c r="G278" i="4"/>
  <c r="F278" i="4"/>
  <c r="D278" i="4" a="1"/>
  <c r="D278" i="4" s="1"/>
  <c r="A278" i="4"/>
  <c r="N277" i="4" a="1"/>
  <c r="N277" i="4" s="1"/>
  <c r="K277" i="4"/>
  <c r="H277" i="4"/>
  <c r="I277" i="4" s="1" a="1"/>
  <c r="I277" i="4" s="1"/>
  <c r="G277" i="4"/>
  <c r="F277" i="4"/>
  <c r="D277" i="4" a="1"/>
  <c r="D277" i="4" s="1"/>
  <c r="A277" i="4"/>
  <c r="N276" i="4" a="1"/>
  <c r="N276" i="4" s="1"/>
  <c r="K276" i="4"/>
  <c r="H276" i="4"/>
  <c r="I276" i="4" s="1" a="1"/>
  <c r="I276" i="4" s="1"/>
  <c r="G276" i="4"/>
  <c r="F276" i="4"/>
  <c r="D276" i="4" a="1"/>
  <c r="D276" i="4"/>
  <c r="A276" i="4"/>
  <c r="N275" i="4" a="1"/>
  <c r="N275" i="4" s="1"/>
  <c r="K275" i="4"/>
  <c r="H275" i="4"/>
  <c r="I275" i="4" s="1" a="1"/>
  <c r="I275" i="4" s="1"/>
  <c r="G275" i="4"/>
  <c r="F275" i="4"/>
  <c r="D275" i="4" a="1"/>
  <c r="D275" i="4" s="1"/>
  <c r="A275" i="4"/>
  <c r="N274" i="4" a="1"/>
  <c r="N274" i="4" s="1"/>
  <c r="K274" i="4"/>
  <c r="H274" i="4"/>
  <c r="I274" i="4" s="1" a="1"/>
  <c r="I274" i="4" s="1"/>
  <c r="G274" i="4"/>
  <c r="F274" i="4"/>
  <c r="D274" i="4" a="1"/>
  <c r="D274" i="4" s="1"/>
  <c r="A274" i="4"/>
  <c r="N273" i="4" a="1"/>
  <c r="N273" i="4"/>
  <c r="K273" i="4"/>
  <c r="H273" i="4"/>
  <c r="I273" i="4" s="1" a="1"/>
  <c r="I273" i="4" s="1"/>
  <c r="G273" i="4"/>
  <c r="F273" i="4"/>
  <c r="D273" i="4" a="1"/>
  <c r="D273" i="4" s="1"/>
  <c r="A273" i="4"/>
  <c r="N272" i="4" a="1"/>
  <c r="N272" i="4" s="1"/>
  <c r="K272" i="4"/>
  <c r="H272" i="4"/>
  <c r="I272" i="4" s="1" a="1"/>
  <c r="I272" i="4" s="1"/>
  <c r="G272" i="4"/>
  <c r="F272" i="4"/>
  <c r="D272" i="4" a="1"/>
  <c r="D272" i="4" s="1"/>
  <c r="A272" i="4"/>
  <c r="N271" i="4" a="1"/>
  <c r="N271" i="4"/>
  <c r="K271" i="4"/>
  <c r="H271" i="4"/>
  <c r="I271" i="4" s="1" a="1"/>
  <c r="I271" i="4" s="1"/>
  <c r="G271" i="4"/>
  <c r="F271" i="4"/>
  <c r="D271" i="4" a="1"/>
  <c r="D271" i="4" s="1"/>
  <c r="A271" i="4"/>
  <c r="N270" i="4" a="1"/>
  <c r="N270" i="4"/>
  <c r="K270" i="4"/>
  <c r="H270" i="4"/>
  <c r="I270" i="4" s="1" a="1"/>
  <c r="I270" i="4" s="1"/>
  <c r="G270" i="4"/>
  <c r="F270" i="4"/>
  <c r="D270" i="4" a="1"/>
  <c r="D270" i="4"/>
  <c r="A270" i="4"/>
  <c r="N269" i="4" a="1"/>
  <c r="N269" i="4"/>
  <c r="K269" i="4"/>
  <c r="H269" i="4"/>
  <c r="I269" i="4" s="1" a="1"/>
  <c r="I269" i="4" s="1"/>
  <c r="G269" i="4"/>
  <c r="F269" i="4"/>
  <c r="D269" i="4" a="1"/>
  <c r="D269" i="4" s="1"/>
  <c r="A269" i="4"/>
  <c r="N268" i="4" a="1"/>
  <c r="N268" i="4"/>
  <c r="K268" i="4"/>
  <c r="H268" i="4"/>
  <c r="I268" i="4" s="1" a="1"/>
  <c r="I268" i="4" s="1"/>
  <c r="G268" i="4"/>
  <c r="F268" i="4"/>
  <c r="D268" i="4" a="1"/>
  <c r="D268" i="4"/>
  <c r="A268" i="4"/>
  <c r="N267" i="4" a="1"/>
  <c r="N267" i="4" s="1"/>
  <c r="K267" i="4"/>
  <c r="H267" i="4"/>
  <c r="I267" i="4" s="1" a="1"/>
  <c r="I267" i="4" s="1"/>
  <c r="G267" i="4"/>
  <c r="F267" i="4"/>
  <c r="D267" i="4" a="1"/>
  <c r="D267" i="4" s="1"/>
  <c r="A267" i="4"/>
  <c r="N266" i="4" a="1"/>
  <c r="N266" i="4" s="1"/>
  <c r="K266" i="4"/>
  <c r="H266" i="4"/>
  <c r="I266" i="4" s="1" a="1"/>
  <c r="I266" i="4" s="1"/>
  <c r="G266" i="4"/>
  <c r="F266" i="4"/>
  <c r="D266" i="4" a="1"/>
  <c r="D266" i="4" s="1"/>
  <c r="A266" i="4"/>
  <c r="N265" i="4" a="1"/>
  <c r="N265" i="4"/>
  <c r="K265" i="4"/>
  <c r="H265" i="4"/>
  <c r="I265" i="4" s="1" a="1"/>
  <c r="I265" i="4" s="1"/>
  <c r="G265" i="4"/>
  <c r="F265" i="4"/>
  <c r="D265" i="4" a="1"/>
  <c r="D265" i="4" s="1"/>
  <c r="A265" i="4"/>
  <c r="N264" i="4" a="1"/>
  <c r="N264" i="4" s="1"/>
  <c r="K264" i="4"/>
  <c r="H264" i="4"/>
  <c r="I264" i="4" s="1" a="1"/>
  <c r="I264" i="4" s="1"/>
  <c r="G264" i="4"/>
  <c r="F264" i="4"/>
  <c r="D264" i="4" a="1"/>
  <c r="D264" i="4" s="1"/>
  <c r="A264" i="4"/>
  <c r="N263" i="4" a="1"/>
  <c r="N263" i="4"/>
  <c r="K263" i="4"/>
  <c r="H263" i="4"/>
  <c r="I263" i="4" s="1" a="1"/>
  <c r="I263" i="4" s="1"/>
  <c r="G263" i="4"/>
  <c r="F263" i="4"/>
  <c r="D263" i="4" a="1"/>
  <c r="D263" i="4" s="1"/>
  <c r="A263" i="4"/>
  <c r="N262" i="4" a="1"/>
  <c r="N262" i="4"/>
  <c r="K262" i="4"/>
  <c r="H262" i="4"/>
  <c r="I262" i="4" s="1" a="1"/>
  <c r="I262" i="4" s="1"/>
  <c r="G262" i="4"/>
  <c r="F262" i="4"/>
  <c r="D262" i="4" a="1"/>
  <c r="D262" i="4"/>
  <c r="A262" i="4"/>
  <c r="N261" i="4" a="1"/>
  <c r="N261" i="4"/>
  <c r="K261" i="4"/>
  <c r="H261" i="4"/>
  <c r="I261" i="4" s="1" a="1"/>
  <c r="I261" i="4" s="1"/>
  <c r="G261" i="4"/>
  <c r="F261" i="4"/>
  <c r="D261" i="4" a="1"/>
  <c r="D261" i="4" s="1"/>
  <c r="A261" i="4"/>
  <c r="N260" i="4" a="1"/>
  <c r="N260" i="4"/>
  <c r="K260" i="4"/>
  <c r="H260" i="4"/>
  <c r="I260" i="4" s="1" a="1"/>
  <c r="I260" i="4" s="1"/>
  <c r="G260" i="4"/>
  <c r="F260" i="4"/>
  <c r="D260" i="4" a="1"/>
  <c r="D260" i="4" s="1"/>
  <c r="A260" i="4"/>
  <c r="N259" i="4" a="1"/>
  <c r="N259" i="4" s="1"/>
  <c r="K259" i="4"/>
  <c r="H259" i="4"/>
  <c r="I259" i="4" s="1" a="1"/>
  <c r="I259" i="4" s="1"/>
  <c r="G259" i="4"/>
  <c r="F259" i="4"/>
  <c r="D259" i="4" a="1"/>
  <c r="D259" i="4" s="1"/>
  <c r="A259" i="4"/>
  <c r="N258" i="4" a="1"/>
  <c r="N258" i="4" s="1"/>
  <c r="K258" i="4"/>
  <c r="H258" i="4"/>
  <c r="I258" i="4" s="1" a="1"/>
  <c r="I258" i="4" s="1"/>
  <c r="G258" i="4"/>
  <c r="F258" i="4"/>
  <c r="D258" i="4" a="1"/>
  <c r="D258" i="4" s="1"/>
  <c r="A258" i="4"/>
  <c r="N257" i="4" a="1"/>
  <c r="N257" i="4"/>
  <c r="K257" i="4"/>
  <c r="H257" i="4"/>
  <c r="I257" i="4" s="1" a="1"/>
  <c r="I257" i="4" s="1"/>
  <c r="G257" i="4"/>
  <c r="F257" i="4"/>
  <c r="D257" i="4" a="1"/>
  <c r="D257" i="4" s="1"/>
  <c r="A257" i="4"/>
  <c r="N256" i="4" a="1"/>
  <c r="N256" i="4" s="1"/>
  <c r="K256" i="4"/>
  <c r="H256" i="4"/>
  <c r="I256" i="4" s="1" a="1"/>
  <c r="I256" i="4" s="1"/>
  <c r="G256" i="4"/>
  <c r="F256" i="4"/>
  <c r="D256" i="4" a="1"/>
  <c r="D256" i="4" s="1"/>
  <c r="A256" i="4"/>
  <c r="N255" i="4" a="1"/>
  <c r="N255" i="4"/>
  <c r="K255" i="4"/>
  <c r="H255" i="4"/>
  <c r="I255" i="4" s="1" a="1"/>
  <c r="I255" i="4" s="1"/>
  <c r="G255" i="4"/>
  <c r="F255" i="4"/>
  <c r="D255" i="4" a="1"/>
  <c r="D255" i="4" s="1"/>
  <c r="A255" i="4"/>
  <c r="N254" i="4" a="1"/>
  <c r="N254" i="4"/>
  <c r="K254" i="4"/>
  <c r="H254" i="4"/>
  <c r="I254" i="4" s="1" a="1"/>
  <c r="I254" i="4" s="1"/>
  <c r="G254" i="4"/>
  <c r="F254" i="4"/>
  <c r="D254" i="4" a="1"/>
  <c r="D254" i="4" s="1"/>
  <c r="A254" i="4"/>
  <c r="N253" i="4" a="1"/>
  <c r="N253" i="4"/>
  <c r="K253" i="4"/>
  <c r="H253" i="4"/>
  <c r="I253" i="4" s="1" a="1"/>
  <c r="I253" i="4" s="1"/>
  <c r="G253" i="4"/>
  <c r="F253" i="4"/>
  <c r="D253" i="4" a="1"/>
  <c r="D253" i="4"/>
  <c r="A253" i="4"/>
  <c r="N252" i="4" a="1"/>
  <c r="N252" i="4"/>
  <c r="K252" i="4"/>
  <c r="H252" i="4"/>
  <c r="I252" i="4" s="1" a="1"/>
  <c r="I252" i="4" s="1"/>
  <c r="G252" i="4"/>
  <c r="F252" i="4"/>
  <c r="D252" i="4" a="1"/>
  <c r="D252" i="4"/>
  <c r="A252" i="4"/>
  <c r="N251" i="4" a="1"/>
  <c r="N251" i="4" s="1"/>
  <c r="K251" i="4"/>
  <c r="H251" i="4"/>
  <c r="I251" i="4" s="1" a="1"/>
  <c r="I251" i="4" s="1"/>
  <c r="G251" i="4"/>
  <c r="F251" i="4"/>
  <c r="D251" i="4" a="1"/>
  <c r="D251" i="4" s="1"/>
  <c r="A251" i="4"/>
  <c r="N250" i="4" a="1"/>
  <c r="N250" i="4" s="1"/>
  <c r="K250" i="4"/>
  <c r="H250" i="4"/>
  <c r="I250" i="4" s="1" a="1"/>
  <c r="I250" i="4" s="1"/>
  <c r="G250" i="4"/>
  <c r="F250" i="4"/>
  <c r="D250" i="4" a="1"/>
  <c r="D250" i="4" s="1"/>
  <c r="A250" i="4"/>
  <c r="N249" i="4" a="1"/>
  <c r="N249" i="4"/>
  <c r="K249" i="4"/>
  <c r="H249" i="4"/>
  <c r="I249" i="4" s="1" a="1"/>
  <c r="I249" i="4" s="1"/>
  <c r="G249" i="4"/>
  <c r="F249" i="4"/>
  <c r="D249" i="4" a="1"/>
  <c r="D249" i="4"/>
  <c r="A249" i="4"/>
  <c r="N248" i="4" a="1"/>
  <c r="N248" i="4" s="1"/>
  <c r="K248" i="4"/>
  <c r="H248" i="4"/>
  <c r="I248" i="4" s="1" a="1"/>
  <c r="I248" i="4" s="1"/>
  <c r="G248" i="4"/>
  <c r="F248" i="4"/>
  <c r="D248" i="4" a="1"/>
  <c r="D248" i="4" s="1"/>
  <c r="A248" i="4"/>
  <c r="N247" i="4" a="1"/>
  <c r="N247" i="4"/>
  <c r="K247" i="4"/>
  <c r="H247" i="4"/>
  <c r="I247" i="4" s="1" a="1"/>
  <c r="I247" i="4" s="1"/>
  <c r="G247" i="4"/>
  <c r="F247" i="4"/>
  <c r="D247" i="4" a="1"/>
  <c r="D247" i="4"/>
  <c r="A247" i="4"/>
  <c r="N246" i="4" a="1"/>
  <c r="N246" i="4"/>
  <c r="K246" i="4"/>
  <c r="H246" i="4"/>
  <c r="I246" i="4" s="1" a="1"/>
  <c r="I246" i="4" s="1"/>
  <c r="G246" i="4"/>
  <c r="F246" i="4"/>
  <c r="D246" i="4" a="1"/>
  <c r="D246" i="4"/>
  <c r="A246" i="4"/>
  <c r="N245" i="4" a="1"/>
  <c r="N245" i="4"/>
  <c r="K245" i="4"/>
  <c r="H245" i="4"/>
  <c r="I245" i="4" s="1" a="1"/>
  <c r="I245" i="4" s="1"/>
  <c r="G245" i="4"/>
  <c r="F245" i="4"/>
  <c r="D245" i="4" a="1"/>
  <c r="D245" i="4" s="1"/>
  <c r="A245" i="4"/>
  <c r="N244" i="4" a="1"/>
  <c r="N244" i="4"/>
  <c r="K244" i="4"/>
  <c r="H244" i="4"/>
  <c r="I244" i="4" s="1" a="1"/>
  <c r="I244" i="4" s="1"/>
  <c r="G244" i="4"/>
  <c r="F244" i="4"/>
  <c r="D244" i="4" a="1"/>
  <c r="D244" i="4"/>
  <c r="A244" i="4"/>
  <c r="N243" i="4" a="1"/>
  <c r="N243" i="4" s="1"/>
  <c r="K243" i="4"/>
  <c r="H243" i="4"/>
  <c r="I243" i="4" s="1" a="1"/>
  <c r="I243" i="4" s="1"/>
  <c r="G243" i="4"/>
  <c r="F243" i="4"/>
  <c r="D243" i="4" a="1"/>
  <c r="D243" i="4" s="1"/>
  <c r="A243" i="4"/>
  <c r="N242" i="4" a="1"/>
  <c r="N242" i="4" s="1"/>
  <c r="K242" i="4"/>
  <c r="H242" i="4"/>
  <c r="I242" i="4" s="1" a="1"/>
  <c r="I242" i="4" s="1"/>
  <c r="G242" i="4"/>
  <c r="F242" i="4"/>
  <c r="D242" i="4" a="1"/>
  <c r="D242" i="4" s="1"/>
  <c r="A242" i="4"/>
  <c r="N241" i="4" a="1"/>
  <c r="N241" i="4"/>
  <c r="K241" i="4"/>
  <c r="H241" i="4"/>
  <c r="I241" i="4" s="1" a="1"/>
  <c r="I241" i="4" s="1"/>
  <c r="G241" i="4"/>
  <c r="F241" i="4"/>
  <c r="D241" i="4" a="1"/>
  <c r="D241" i="4" s="1"/>
  <c r="A241" i="4"/>
  <c r="N240" i="4" a="1"/>
  <c r="N240" i="4" s="1"/>
  <c r="K240" i="4"/>
  <c r="H240" i="4"/>
  <c r="I240" i="4" s="1" a="1"/>
  <c r="I240" i="4" s="1"/>
  <c r="G240" i="4"/>
  <c r="F240" i="4"/>
  <c r="D240" i="4" a="1"/>
  <c r="D240" i="4" s="1"/>
  <c r="A240" i="4"/>
  <c r="N239" i="4" a="1"/>
  <c r="N239" i="4"/>
  <c r="K239" i="4"/>
  <c r="H239" i="4"/>
  <c r="I239" i="4" s="1" a="1"/>
  <c r="I239" i="4" s="1"/>
  <c r="G239" i="4"/>
  <c r="F239" i="4"/>
  <c r="D239" i="4" a="1"/>
  <c r="D239" i="4" s="1"/>
  <c r="A239" i="4"/>
  <c r="N238" i="4" a="1"/>
  <c r="N238" i="4"/>
  <c r="K238" i="4"/>
  <c r="H238" i="4"/>
  <c r="I238" i="4" s="1" a="1"/>
  <c r="I238" i="4" s="1"/>
  <c r="G238" i="4"/>
  <c r="F238" i="4"/>
  <c r="D238" i="4" a="1"/>
  <c r="D238" i="4"/>
  <c r="A238" i="4"/>
  <c r="N237" i="4" a="1"/>
  <c r="N237" i="4"/>
  <c r="K237" i="4"/>
  <c r="H237" i="4"/>
  <c r="I237" i="4" s="1" a="1"/>
  <c r="I237" i="4" s="1"/>
  <c r="G237" i="4"/>
  <c r="F237" i="4"/>
  <c r="D237" i="4" a="1"/>
  <c r="D237" i="4" s="1"/>
  <c r="A237" i="4"/>
  <c r="N236" i="4" a="1"/>
  <c r="N236" i="4"/>
  <c r="K236" i="4"/>
  <c r="H236" i="4"/>
  <c r="I236" i="4" s="1" a="1"/>
  <c r="I236" i="4" s="1"/>
  <c r="G236" i="4"/>
  <c r="F236" i="4"/>
  <c r="D236" i="4" a="1"/>
  <c r="D236" i="4"/>
  <c r="A236" i="4"/>
  <c r="N235" i="4" a="1"/>
  <c r="N235" i="4" s="1"/>
  <c r="K235" i="4"/>
  <c r="H235" i="4"/>
  <c r="I235" i="4" s="1" a="1"/>
  <c r="I235" i="4" s="1"/>
  <c r="G235" i="4"/>
  <c r="F235" i="4"/>
  <c r="D235" i="4" a="1"/>
  <c r="D235" i="4" s="1"/>
  <c r="A235" i="4"/>
  <c r="N234" i="4" a="1"/>
  <c r="N234" i="4" s="1"/>
  <c r="K234" i="4"/>
  <c r="H234" i="4"/>
  <c r="I234" i="4" s="1" a="1"/>
  <c r="I234" i="4" s="1"/>
  <c r="G234" i="4"/>
  <c r="F234" i="4"/>
  <c r="D234" i="4" a="1"/>
  <c r="D234" i="4" s="1"/>
  <c r="A234" i="4"/>
  <c r="N233" i="4" a="1"/>
  <c r="N233" i="4"/>
  <c r="K233" i="4"/>
  <c r="H233" i="4"/>
  <c r="I233" i="4" s="1" a="1"/>
  <c r="I233" i="4" s="1"/>
  <c r="G233" i="4"/>
  <c r="F233" i="4"/>
  <c r="D233" i="4" a="1"/>
  <c r="D233" i="4" s="1"/>
  <c r="A233" i="4"/>
  <c r="N232" i="4" a="1"/>
  <c r="N232" i="4" s="1"/>
  <c r="K232" i="4"/>
  <c r="H232" i="4"/>
  <c r="I232" i="4" s="1" a="1"/>
  <c r="I232" i="4" s="1"/>
  <c r="G232" i="4"/>
  <c r="F232" i="4"/>
  <c r="D232" i="4" a="1"/>
  <c r="D232" i="4" s="1"/>
  <c r="A232" i="4"/>
  <c r="N231" i="4" a="1"/>
  <c r="N231" i="4"/>
  <c r="K231" i="4"/>
  <c r="H231" i="4"/>
  <c r="I231" i="4" s="1" a="1"/>
  <c r="I231" i="4" s="1"/>
  <c r="G231" i="4"/>
  <c r="F231" i="4"/>
  <c r="D231" i="4" a="1"/>
  <c r="D231" i="4" s="1"/>
  <c r="A231" i="4"/>
  <c r="N230" i="4" a="1"/>
  <c r="N230" i="4"/>
  <c r="K230" i="4"/>
  <c r="H230" i="4"/>
  <c r="I230" i="4" s="1" a="1"/>
  <c r="I230" i="4" s="1"/>
  <c r="G230" i="4"/>
  <c r="F230" i="4"/>
  <c r="D230" i="4" a="1"/>
  <c r="D230" i="4"/>
  <c r="A230" i="4"/>
  <c r="N229" i="4" a="1"/>
  <c r="N229" i="4"/>
  <c r="K229" i="4"/>
  <c r="H229" i="4"/>
  <c r="I229" i="4" s="1" a="1"/>
  <c r="I229" i="4" s="1"/>
  <c r="G229" i="4"/>
  <c r="F229" i="4"/>
  <c r="D229" i="4" a="1"/>
  <c r="D229" i="4"/>
  <c r="A229" i="4"/>
  <c r="N228" i="4" a="1"/>
  <c r="N228" i="4"/>
  <c r="K228" i="4"/>
  <c r="H228" i="4"/>
  <c r="I228" i="4" s="1" a="1"/>
  <c r="I228" i="4" s="1"/>
  <c r="G228" i="4"/>
  <c r="F228" i="4"/>
  <c r="D228" i="4" a="1"/>
  <c r="D228" i="4"/>
  <c r="A228" i="4"/>
  <c r="N227" i="4" a="1"/>
  <c r="N227" i="4" s="1"/>
  <c r="K227" i="4"/>
  <c r="H227" i="4"/>
  <c r="I227" i="4" s="1" a="1"/>
  <c r="I227" i="4" s="1"/>
  <c r="G227" i="4"/>
  <c r="F227" i="4"/>
  <c r="D227" i="4" a="1"/>
  <c r="D227" i="4" s="1"/>
  <c r="A227" i="4"/>
  <c r="N226" i="4" a="1"/>
  <c r="N226" i="4" s="1"/>
  <c r="K226" i="4"/>
  <c r="H226" i="4"/>
  <c r="I226" i="4" s="1" a="1"/>
  <c r="I226" i="4" s="1"/>
  <c r="G226" i="4"/>
  <c r="F226" i="4"/>
  <c r="D226" i="4" a="1"/>
  <c r="D226" i="4" s="1"/>
  <c r="A226" i="4"/>
  <c r="N225" i="4" a="1"/>
  <c r="N225" i="4"/>
  <c r="K225" i="4"/>
  <c r="H225" i="4"/>
  <c r="I225" i="4" s="1" a="1"/>
  <c r="I225" i="4" s="1"/>
  <c r="G225" i="4"/>
  <c r="F225" i="4"/>
  <c r="D225" i="4" a="1"/>
  <c r="D225" i="4"/>
  <c r="A225" i="4"/>
  <c r="N224" i="4" a="1"/>
  <c r="N224" i="4" s="1"/>
  <c r="K224" i="4"/>
  <c r="H224" i="4"/>
  <c r="I224" i="4" s="1" a="1"/>
  <c r="I224" i="4" s="1"/>
  <c r="G224" i="4"/>
  <c r="F224" i="4"/>
  <c r="D224" i="4" a="1"/>
  <c r="D224" i="4" s="1"/>
  <c r="A224" i="4"/>
  <c r="N223" i="4" a="1"/>
  <c r="N223" i="4"/>
  <c r="K223" i="4"/>
  <c r="H223" i="4"/>
  <c r="I223" i="4" s="1" a="1"/>
  <c r="I223" i="4" s="1"/>
  <c r="G223" i="4"/>
  <c r="F223" i="4"/>
  <c r="D223" i="4" a="1"/>
  <c r="D223" i="4"/>
  <c r="A223" i="4"/>
  <c r="N222" i="4" a="1"/>
  <c r="N222" i="4"/>
  <c r="K222" i="4"/>
  <c r="H222" i="4"/>
  <c r="I222" i="4" s="1" a="1"/>
  <c r="I222" i="4" s="1"/>
  <c r="G222" i="4"/>
  <c r="F222" i="4"/>
  <c r="D222" i="4" a="1"/>
  <c r="D222" i="4"/>
  <c r="A222" i="4"/>
  <c r="N221" i="4" a="1"/>
  <c r="N221" i="4"/>
  <c r="K221" i="4"/>
  <c r="H221" i="4"/>
  <c r="I221" i="4" s="1" a="1"/>
  <c r="I221" i="4" s="1"/>
  <c r="G221" i="4"/>
  <c r="F221" i="4"/>
  <c r="D221" i="4" a="1"/>
  <c r="D221" i="4" s="1"/>
  <c r="A221" i="4"/>
  <c r="N220" i="4" a="1"/>
  <c r="N220" i="4"/>
  <c r="K220" i="4"/>
  <c r="H220" i="4"/>
  <c r="I220" i="4" s="1" a="1"/>
  <c r="I220" i="4" s="1"/>
  <c r="G220" i="4"/>
  <c r="F220" i="4"/>
  <c r="D220" i="4" a="1"/>
  <c r="D220" i="4" s="1"/>
  <c r="A220" i="4"/>
  <c r="N219" i="4" a="1"/>
  <c r="N219" i="4" s="1"/>
  <c r="K219" i="4"/>
  <c r="H219" i="4"/>
  <c r="I219" i="4" s="1" a="1"/>
  <c r="I219" i="4" s="1"/>
  <c r="G219" i="4"/>
  <c r="F219" i="4"/>
  <c r="D219" i="4" a="1"/>
  <c r="D219" i="4" s="1"/>
  <c r="A219" i="4"/>
  <c r="N218" i="4" a="1"/>
  <c r="N218" i="4" s="1"/>
  <c r="K218" i="4"/>
  <c r="H218" i="4"/>
  <c r="I218" i="4" s="1" a="1"/>
  <c r="I218" i="4" s="1"/>
  <c r="G218" i="4"/>
  <c r="F218" i="4"/>
  <c r="D218" i="4" a="1"/>
  <c r="D218" i="4" s="1"/>
  <c r="A218" i="4"/>
  <c r="N217" i="4" a="1"/>
  <c r="N217" i="4"/>
  <c r="K217" i="4"/>
  <c r="H217" i="4"/>
  <c r="I217" i="4" s="1" a="1"/>
  <c r="I217" i="4" s="1"/>
  <c r="G217" i="4"/>
  <c r="F217" i="4"/>
  <c r="D217" i="4" a="1"/>
  <c r="D217" i="4"/>
  <c r="A217" i="4"/>
  <c r="N216" i="4" a="1"/>
  <c r="N216" i="4" s="1"/>
  <c r="K216" i="4"/>
  <c r="H216" i="4"/>
  <c r="I216" i="4" s="1" a="1"/>
  <c r="I216" i="4" s="1"/>
  <c r="G216" i="4"/>
  <c r="F216" i="4"/>
  <c r="D216" i="4" a="1"/>
  <c r="D216" i="4" s="1"/>
  <c r="A216" i="4"/>
  <c r="N215" i="4" a="1"/>
  <c r="N215" i="4"/>
  <c r="K215" i="4"/>
  <c r="H215" i="4"/>
  <c r="I215" i="4" s="1" a="1"/>
  <c r="I215" i="4" s="1"/>
  <c r="G215" i="4"/>
  <c r="F215" i="4"/>
  <c r="D215" i="4" a="1"/>
  <c r="D215" i="4"/>
  <c r="A215" i="4"/>
  <c r="N214" i="4" a="1"/>
  <c r="N214" i="4"/>
  <c r="K214" i="4"/>
  <c r="H214" i="4"/>
  <c r="I214" i="4" s="1" a="1"/>
  <c r="I214" i="4" s="1"/>
  <c r="G214" i="4"/>
  <c r="F214" i="4"/>
  <c r="D214" i="4" a="1"/>
  <c r="D214" i="4" s="1"/>
  <c r="A214" i="4"/>
  <c r="N213" i="4" a="1"/>
  <c r="N213" i="4"/>
  <c r="K213" i="4"/>
  <c r="H213" i="4"/>
  <c r="I213" i="4" s="1" a="1"/>
  <c r="I213" i="4" s="1"/>
  <c r="G213" i="4"/>
  <c r="F213" i="4"/>
  <c r="D213" i="4" a="1"/>
  <c r="D213" i="4"/>
  <c r="A213" i="4"/>
  <c r="N212" i="4" a="1"/>
  <c r="N212" i="4"/>
  <c r="K212" i="4"/>
  <c r="H212" i="4"/>
  <c r="I212" i="4" s="1" a="1"/>
  <c r="I212" i="4" s="1"/>
  <c r="G212" i="4"/>
  <c r="F212" i="4"/>
  <c r="D212" i="4" a="1"/>
  <c r="D212" i="4" s="1"/>
  <c r="A212" i="4"/>
  <c r="N211" i="4" a="1"/>
  <c r="N211" i="4" s="1"/>
  <c r="K211" i="4"/>
  <c r="H211" i="4"/>
  <c r="I211" i="4" s="1" a="1"/>
  <c r="I211" i="4" s="1"/>
  <c r="G211" i="4"/>
  <c r="F211" i="4"/>
  <c r="D211" i="4" a="1"/>
  <c r="D211" i="4" s="1"/>
  <c r="A211" i="4"/>
  <c r="N210" i="4" a="1"/>
  <c r="N210" i="4" s="1"/>
  <c r="K210" i="4"/>
  <c r="H210" i="4"/>
  <c r="I210" i="4" s="1" a="1"/>
  <c r="I210" i="4" s="1"/>
  <c r="G210" i="4"/>
  <c r="F210" i="4"/>
  <c r="D210" i="4" a="1"/>
  <c r="D210" i="4" s="1"/>
  <c r="A210" i="4"/>
  <c r="N209" i="4" a="1"/>
  <c r="N209" i="4"/>
  <c r="K209" i="4"/>
  <c r="H209" i="4"/>
  <c r="I209" i="4" s="1" a="1"/>
  <c r="I209" i="4" s="1"/>
  <c r="G209" i="4"/>
  <c r="F209" i="4"/>
  <c r="D209" i="4" a="1"/>
  <c r="D209" i="4"/>
  <c r="A209" i="4"/>
  <c r="N208" i="4" a="1"/>
  <c r="N208" i="4" s="1"/>
  <c r="K208" i="4"/>
  <c r="H208" i="4"/>
  <c r="I208" i="4" s="1" a="1"/>
  <c r="I208" i="4" s="1"/>
  <c r="G208" i="4"/>
  <c r="F208" i="4"/>
  <c r="D208" i="4" a="1"/>
  <c r="D208" i="4" s="1"/>
  <c r="A208" i="4"/>
  <c r="N207" i="4" a="1"/>
  <c r="N207" i="4"/>
  <c r="K207" i="4"/>
  <c r="H207" i="4"/>
  <c r="I207" i="4" s="1" a="1"/>
  <c r="I207" i="4" s="1"/>
  <c r="G207" i="4"/>
  <c r="F207" i="4"/>
  <c r="D207" i="4" a="1"/>
  <c r="D207" i="4"/>
  <c r="A207" i="4"/>
  <c r="N206" i="4" a="1"/>
  <c r="N206" i="4"/>
  <c r="K206" i="4"/>
  <c r="H206" i="4"/>
  <c r="I206" i="4" s="1" a="1"/>
  <c r="I206" i="4" s="1"/>
  <c r="G206" i="4"/>
  <c r="F206" i="4"/>
  <c r="D206" i="4" a="1"/>
  <c r="D206" i="4" s="1"/>
  <c r="A206" i="4"/>
  <c r="N205" i="4" a="1"/>
  <c r="N205" i="4"/>
  <c r="K205" i="4"/>
  <c r="H205" i="4"/>
  <c r="I205" i="4" s="1" a="1"/>
  <c r="I205" i="4" s="1"/>
  <c r="G205" i="4"/>
  <c r="F205" i="4"/>
  <c r="D205" i="4" a="1"/>
  <c r="D205" i="4"/>
  <c r="A205" i="4"/>
  <c r="N204" i="4" a="1"/>
  <c r="N204" i="4"/>
  <c r="K204" i="4"/>
  <c r="H204" i="4"/>
  <c r="I204" i="4" s="1" a="1"/>
  <c r="I204" i="4" s="1"/>
  <c r="G204" i="4"/>
  <c r="F204" i="4"/>
  <c r="D204" i="4" a="1"/>
  <c r="D204" i="4"/>
  <c r="A204" i="4"/>
  <c r="N203" i="4" a="1"/>
  <c r="N203" i="4" s="1"/>
  <c r="K203" i="4"/>
  <c r="H203" i="4"/>
  <c r="I203" i="4" s="1" a="1"/>
  <c r="I203" i="4" s="1"/>
  <c r="G203" i="4"/>
  <c r="F203" i="4"/>
  <c r="D203" i="4" a="1"/>
  <c r="D203" i="4" s="1"/>
  <c r="A203" i="4"/>
  <c r="N202" i="4" a="1"/>
  <c r="N202" i="4" s="1"/>
  <c r="K202" i="4"/>
  <c r="H202" i="4"/>
  <c r="I202" i="4" s="1" a="1"/>
  <c r="I202" i="4" s="1"/>
  <c r="G202" i="4"/>
  <c r="F202" i="4"/>
  <c r="D202" i="4" a="1"/>
  <c r="D202" i="4" s="1"/>
  <c r="A202" i="4"/>
  <c r="N201" i="4" a="1"/>
  <c r="N201" i="4"/>
  <c r="K201" i="4"/>
  <c r="H201" i="4"/>
  <c r="I201" i="4" s="1" a="1"/>
  <c r="I201" i="4" s="1"/>
  <c r="G201" i="4"/>
  <c r="F201" i="4"/>
  <c r="D201" i="4" a="1"/>
  <c r="D201" i="4"/>
  <c r="A201" i="4"/>
  <c r="N200" i="4" a="1"/>
  <c r="N200" i="4" s="1"/>
  <c r="K200" i="4"/>
  <c r="H200" i="4"/>
  <c r="I200" i="4" s="1" a="1"/>
  <c r="I200" i="4" s="1"/>
  <c r="G200" i="4"/>
  <c r="F200" i="4"/>
  <c r="D200" i="4" a="1"/>
  <c r="D200" i="4" s="1"/>
  <c r="A200" i="4"/>
  <c r="N199" i="4" a="1"/>
  <c r="N199" i="4"/>
  <c r="K199" i="4"/>
  <c r="H199" i="4"/>
  <c r="I199" i="4" s="1" a="1"/>
  <c r="I199" i="4" s="1"/>
  <c r="G199" i="4"/>
  <c r="F199" i="4"/>
  <c r="D199" i="4" a="1"/>
  <c r="D199" i="4"/>
  <c r="A199" i="4"/>
  <c r="N198" i="4" a="1"/>
  <c r="N198" i="4"/>
  <c r="K198" i="4"/>
  <c r="H198" i="4"/>
  <c r="I198" i="4" s="1" a="1"/>
  <c r="I198" i="4" s="1"/>
  <c r="G198" i="4"/>
  <c r="F198" i="4"/>
  <c r="D198" i="4" a="1"/>
  <c r="D198" i="4"/>
  <c r="A198" i="4"/>
  <c r="N197" i="4" a="1"/>
  <c r="N197" i="4"/>
  <c r="K197" i="4"/>
  <c r="H197" i="4"/>
  <c r="I197" i="4" s="1" a="1"/>
  <c r="I197" i="4" s="1"/>
  <c r="G197" i="4"/>
  <c r="F197" i="4"/>
  <c r="D197" i="4" a="1"/>
  <c r="D197" i="4"/>
  <c r="A197" i="4"/>
  <c r="N196" i="4" a="1"/>
  <c r="N196" i="4"/>
  <c r="K196" i="4"/>
  <c r="H196" i="4"/>
  <c r="I196" i="4" s="1" a="1"/>
  <c r="I196" i="4" s="1"/>
  <c r="G196" i="4"/>
  <c r="F196" i="4"/>
  <c r="D196" i="4" a="1"/>
  <c r="D196" i="4" s="1"/>
  <c r="A196" i="4"/>
  <c r="N195" i="4" a="1"/>
  <c r="N195" i="4"/>
  <c r="K195" i="4"/>
  <c r="H195" i="4"/>
  <c r="I195" i="4" s="1" a="1"/>
  <c r="I195" i="4" s="1"/>
  <c r="G195" i="4"/>
  <c r="F195" i="4"/>
  <c r="D195" i="4" a="1"/>
  <c r="D195" i="4" s="1"/>
  <c r="A195" i="4"/>
  <c r="N194" i="4" a="1"/>
  <c r="N194" i="4" s="1"/>
  <c r="K194" i="4"/>
  <c r="H194" i="4"/>
  <c r="I194" i="4" s="1" a="1"/>
  <c r="I194" i="4" s="1"/>
  <c r="G194" i="4"/>
  <c r="F194" i="4"/>
  <c r="D194" i="4" a="1"/>
  <c r="D194" i="4" s="1"/>
  <c r="A194" i="4"/>
  <c r="N193" i="4" a="1"/>
  <c r="N193" i="4"/>
  <c r="K193" i="4"/>
  <c r="H193" i="4"/>
  <c r="I193" i="4" s="1" a="1"/>
  <c r="I193" i="4" s="1"/>
  <c r="G193" i="4"/>
  <c r="F193" i="4"/>
  <c r="D193" i="4" a="1"/>
  <c r="D193" i="4" s="1"/>
  <c r="A193" i="4"/>
  <c r="N192" i="4" a="1"/>
  <c r="N192" i="4" s="1"/>
  <c r="K192" i="4"/>
  <c r="H192" i="4"/>
  <c r="I192" i="4" s="1" a="1"/>
  <c r="I192" i="4" s="1"/>
  <c r="G192" i="4"/>
  <c r="F192" i="4"/>
  <c r="D192" i="4" a="1"/>
  <c r="D192" i="4" s="1"/>
  <c r="A192" i="4"/>
  <c r="N191" i="4" a="1"/>
  <c r="N191" i="4"/>
  <c r="K191" i="4"/>
  <c r="H191" i="4"/>
  <c r="I191" i="4" s="1" a="1"/>
  <c r="I191" i="4" s="1"/>
  <c r="G191" i="4"/>
  <c r="F191" i="4"/>
  <c r="D191" i="4" a="1"/>
  <c r="D191" i="4" s="1"/>
  <c r="A191" i="4"/>
  <c r="N190" i="4" a="1"/>
  <c r="N190" i="4"/>
  <c r="K190" i="4"/>
  <c r="H190" i="4"/>
  <c r="I190" i="4" s="1" a="1"/>
  <c r="I190" i="4" s="1"/>
  <c r="G190" i="4"/>
  <c r="F190" i="4"/>
  <c r="D190" i="4" a="1"/>
  <c r="D190" i="4"/>
  <c r="A190" i="4"/>
  <c r="N189" i="4" a="1"/>
  <c r="N189" i="4"/>
  <c r="K189" i="4"/>
  <c r="H189" i="4"/>
  <c r="I189" i="4" s="1" a="1"/>
  <c r="I189" i="4" s="1"/>
  <c r="G189" i="4"/>
  <c r="F189" i="4"/>
  <c r="D189" i="4" a="1"/>
  <c r="D189" i="4" s="1"/>
  <c r="A189" i="4"/>
  <c r="N188" i="4" a="1"/>
  <c r="N188" i="4"/>
  <c r="K188" i="4"/>
  <c r="H188" i="4"/>
  <c r="I188" i="4" s="1" a="1"/>
  <c r="I188" i="4" s="1"/>
  <c r="G188" i="4"/>
  <c r="F188" i="4"/>
  <c r="D188" i="4" a="1"/>
  <c r="D188" i="4"/>
  <c r="A188" i="4"/>
  <c r="N187" i="4" a="1"/>
  <c r="N187" i="4"/>
  <c r="K187" i="4"/>
  <c r="H187" i="4"/>
  <c r="I187" i="4" s="1" a="1"/>
  <c r="I187" i="4" s="1"/>
  <c r="G187" i="4"/>
  <c r="F187" i="4"/>
  <c r="D187" i="4" a="1"/>
  <c r="D187" i="4" s="1"/>
  <c r="A187" i="4"/>
  <c r="N186" i="4" a="1"/>
  <c r="N186" i="4" s="1"/>
  <c r="K186" i="4"/>
  <c r="H186" i="4"/>
  <c r="I186" i="4" s="1" a="1"/>
  <c r="I186" i="4" s="1"/>
  <c r="G186" i="4"/>
  <c r="F186" i="4"/>
  <c r="D186" i="4" a="1"/>
  <c r="D186" i="4" s="1"/>
  <c r="A186" i="4"/>
  <c r="N185" i="4" a="1"/>
  <c r="N185" i="4"/>
  <c r="K185" i="4"/>
  <c r="H185" i="4"/>
  <c r="I185" i="4" s="1" a="1"/>
  <c r="I185" i="4" s="1"/>
  <c r="G185" i="4"/>
  <c r="F185" i="4"/>
  <c r="D185" i="4" a="1"/>
  <c r="D185" i="4" s="1"/>
  <c r="A185" i="4"/>
  <c r="N184" i="4" a="1"/>
  <c r="N184" i="4" s="1"/>
  <c r="K184" i="4"/>
  <c r="H184" i="4"/>
  <c r="I184" i="4" s="1" a="1"/>
  <c r="I184" i="4" s="1"/>
  <c r="G184" i="4"/>
  <c r="F184" i="4"/>
  <c r="D184" i="4" a="1"/>
  <c r="D184" i="4" s="1"/>
  <c r="A184" i="4"/>
  <c r="N183" i="4" a="1"/>
  <c r="N183" i="4"/>
  <c r="K183" i="4"/>
  <c r="H183" i="4"/>
  <c r="I183" i="4" s="1" a="1"/>
  <c r="I183" i="4" s="1"/>
  <c r="G183" i="4"/>
  <c r="F183" i="4"/>
  <c r="D183" i="4" a="1"/>
  <c r="D183" i="4" s="1"/>
  <c r="B183" i="4"/>
  <c r="A183" i="4"/>
  <c r="N182" i="4" a="1"/>
  <c r="N182" i="4"/>
  <c r="K182" i="4"/>
  <c r="H182" i="4"/>
  <c r="I182" i="4" s="1" a="1"/>
  <c r="I182" i="4" s="1"/>
  <c r="G182" i="4"/>
  <c r="F182" i="4"/>
  <c r="D182" i="4" a="1"/>
  <c r="D182" i="4"/>
  <c r="B182" i="4"/>
  <c r="A182" i="4"/>
  <c r="N181" i="4" a="1"/>
  <c r="N181" i="4"/>
  <c r="K181" i="4"/>
  <c r="H181" i="4"/>
  <c r="I181" i="4" s="1" a="1"/>
  <c r="I181" i="4" s="1"/>
  <c r="G181" i="4"/>
  <c r="F181" i="4"/>
  <c r="D181" i="4" a="1"/>
  <c r="D181" i="4" s="1"/>
  <c r="B181" i="4"/>
  <c r="A181" i="4"/>
  <c r="N180" i="4" a="1"/>
  <c r="N180" i="4"/>
  <c r="K180" i="4"/>
  <c r="H180" i="4"/>
  <c r="I180" i="4" s="1" a="1"/>
  <c r="I180" i="4" s="1"/>
  <c r="G180" i="4"/>
  <c r="F180" i="4"/>
  <c r="D180" i="4" a="1"/>
  <c r="D180" i="4" s="1"/>
  <c r="B180" i="4"/>
  <c r="A180" i="4"/>
  <c r="N179" i="4" a="1"/>
  <c r="N179" i="4"/>
  <c r="K179" i="4"/>
  <c r="H179" i="4"/>
  <c r="I179" i="4" s="1" a="1"/>
  <c r="I179" i="4" s="1"/>
  <c r="G179" i="4"/>
  <c r="F179" i="4"/>
  <c r="D179" i="4" a="1"/>
  <c r="D179" i="4" s="1"/>
  <c r="B179" i="4"/>
  <c r="A179" i="4"/>
  <c r="N178" i="4" a="1"/>
  <c r="N178" i="4"/>
  <c r="K178" i="4"/>
  <c r="H178" i="4"/>
  <c r="I178" i="4" s="1" a="1"/>
  <c r="I178" i="4" s="1"/>
  <c r="G178" i="4"/>
  <c r="F178" i="4"/>
  <c r="D178" i="4" a="1"/>
  <c r="D178" i="4"/>
  <c r="B178" i="4"/>
  <c r="A178" i="4"/>
  <c r="N177" i="4" a="1"/>
  <c r="N177" i="4"/>
  <c r="K177" i="4"/>
  <c r="H177" i="4"/>
  <c r="I177" i="4" s="1" a="1"/>
  <c r="I177" i="4" s="1"/>
  <c r="G177" i="4"/>
  <c r="F177" i="4"/>
  <c r="D177" i="4" a="1"/>
  <c r="D177" i="4"/>
  <c r="B177" i="4"/>
  <c r="A177" i="4"/>
  <c r="N176" i="4" a="1"/>
  <c r="N176" i="4"/>
  <c r="K176" i="4"/>
  <c r="H176" i="4"/>
  <c r="I176" i="4" s="1" a="1"/>
  <c r="I176" i="4" s="1"/>
  <c r="G176" i="4"/>
  <c r="F176" i="4"/>
  <c r="D176" i="4" a="1"/>
  <c r="D176" i="4"/>
  <c r="B176" i="4"/>
  <c r="A176" i="4"/>
  <c r="N175" i="4" a="1"/>
  <c r="N175" i="4"/>
  <c r="K175" i="4"/>
  <c r="H175" i="4"/>
  <c r="I175" i="4" s="1" a="1"/>
  <c r="I175" i="4" s="1"/>
  <c r="G175" i="4"/>
  <c r="F175" i="4"/>
  <c r="D175" i="4" a="1"/>
  <c r="D175" i="4"/>
  <c r="B175" i="4"/>
  <c r="A175" i="4"/>
  <c r="N174" i="4" a="1"/>
  <c r="N174" i="4"/>
  <c r="K174" i="4"/>
  <c r="H174" i="4"/>
  <c r="I174" i="4" s="1" a="1"/>
  <c r="I174" i="4" s="1"/>
  <c r="G174" i="4"/>
  <c r="F174" i="4"/>
  <c r="D174" i="4" a="1"/>
  <c r="D174" i="4"/>
  <c r="B174" i="4"/>
  <c r="A174" i="4"/>
  <c r="N173" i="4" a="1"/>
  <c r="N173" i="4"/>
  <c r="K173" i="4"/>
  <c r="H173" i="4"/>
  <c r="I173" i="4" s="1" a="1"/>
  <c r="I173" i="4" s="1"/>
  <c r="G173" i="4"/>
  <c r="F173" i="4"/>
  <c r="D173" i="4" a="1"/>
  <c r="D173" i="4"/>
  <c r="B173" i="4"/>
  <c r="A173" i="4"/>
  <c r="N172" i="4" a="1"/>
  <c r="N172" i="4"/>
  <c r="K172" i="4"/>
  <c r="H172" i="4"/>
  <c r="I172" i="4" s="1" a="1"/>
  <c r="I172" i="4" s="1"/>
  <c r="G172" i="4"/>
  <c r="F172" i="4"/>
  <c r="D172" i="4" a="1"/>
  <c r="D172" i="4"/>
  <c r="B172" i="4"/>
  <c r="A172" i="4"/>
  <c r="N171" i="4" a="1"/>
  <c r="N171" i="4"/>
  <c r="K171" i="4"/>
  <c r="H171" i="4"/>
  <c r="I171" i="4" s="1" a="1"/>
  <c r="I171" i="4" s="1"/>
  <c r="G171" i="4"/>
  <c r="F171" i="4"/>
  <c r="D171" i="4" a="1"/>
  <c r="D171" i="4"/>
  <c r="B171" i="4"/>
  <c r="A171" i="4"/>
  <c r="N170" i="4" a="1"/>
  <c r="N170" i="4"/>
  <c r="K170" i="4"/>
  <c r="H170" i="4"/>
  <c r="I170" i="4" s="1" a="1"/>
  <c r="I170" i="4" s="1"/>
  <c r="G170" i="4"/>
  <c r="F170" i="4"/>
  <c r="D170" i="4" a="1"/>
  <c r="D170" i="4"/>
  <c r="B170" i="4"/>
  <c r="A170" i="4"/>
  <c r="N169" i="4" a="1"/>
  <c r="N169" i="4"/>
  <c r="K169" i="4"/>
  <c r="H169" i="4"/>
  <c r="I169" i="4" s="1" a="1"/>
  <c r="I169" i="4" s="1"/>
  <c r="G169" i="4"/>
  <c r="F169" i="4"/>
  <c r="D169" i="4" a="1"/>
  <c r="D169" i="4"/>
  <c r="B169" i="4"/>
  <c r="A169" i="4"/>
  <c r="N168" i="4" a="1"/>
  <c r="N168" i="4"/>
  <c r="K168" i="4"/>
  <c r="H168" i="4"/>
  <c r="I168" i="4" s="1" a="1"/>
  <c r="I168" i="4" s="1"/>
  <c r="G168" i="4"/>
  <c r="F168" i="4"/>
  <c r="D168" i="4" a="1"/>
  <c r="D168" i="4"/>
  <c r="B168" i="4"/>
  <c r="A168" i="4"/>
  <c r="N167" i="4" a="1"/>
  <c r="N167" i="4"/>
  <c r="K167" i="4"/>
  <c r="H167" i="4"/>
  <c r="I167" i="4" s="1" a="1"/>
  <c r="I167" i="4" s="1"/>
  <c r="G167" i="4"/>
  <c r="F167" i="4"/>
  <c r="D167" i="4" a="1"/>
  <c r="D167" i="4"/>
  <c r="B167" i="4"/>
  <c r="A167" i="4"/>
  <c r="N166" i="4" a="1"/>
  <c r="N166" i="4" s="1"/>
  <c r="K166" i="4"/>
  <c r="H166" i="4"/>
  <c r="I166" i="4" s="1" a="1"/>
  <c r="I166" i="4" s="1"/>
  <c r="G166" i="4"/>
  <c r="F166" i="4"/>
  <c r="D166" i="4" a="1"/>
  <c r="D166" i="4" s="1"/>
  <c r="B166" i="4"/>
  <c r="A166" i="4"/>
  <c r="N165" i="4" a="1"/>
  <c r="N165" i="4"/>
  <c r="K165" i="4"/>
  <c r="H165" i="4"/>
  <c r="I165" i="4" s="1" a="1"/>
  <c r="I165" i="4" s="1"/>
  <c r="G165" i="4"/>
  <c r="F165" i="4"/>
  <c r="D165" i="4" a="1"/>
  <c r="D165" i="4"/>
  <c r="B165" i="4"/>
  <c r="A165" i="4"/>
  <c r="N164" i="4" a="1"/>
  <c r="N164" i="4" s="1"/>
  <c r="K164" i="4"/>
  <c r="H164" i="4"/>
  <c r="I164" i="4" s="1" a="1"/>
  <c r="I164" i="4" s="1"/>
  <c r="G164" i="4"/>
  <c r="F164" i="4"/>
  <c r="D164" i="4" a="1"/>
  <c r="D164" i="4" s="1"/>
  <c r="B164" i="4"/>
  <c r="A164" i="4"/>
  <c r="N163" i="4" a="1"/>
  <c r="N163" i="4"/>
  <c r="K163" i="4"/>
  <c r="H163" i="4"/>
  <c r="I163" i="4" s="1" a="1"/>
  <c r="I163" i="4" s="1"/>
  <c r="G163" i="4"/>
  <c r="F163" i="4"/>
  <c r="D163" i="4" a="1"/>
  <c r="D163" i="4"/>
  <c r="B163" i="4"/>
  <c r="A163" i="4"/>
  <c r="N162" i="4" a="1"/>
  <c r="N162" i="4" s="1"/>
  <c r="K162" i="4"/>
  <c r="H162" i="4"/>
  <c r="I162" i="4" s="1" a="1"/>
  <c r="I162" i="4" s="1"/>
  <c r="G162" i="4"/>
  <c r="F162" i="4"/>
  <c r="D162" i="4" a="1"/>
  <c r="D162" i="4" s="1"/>
  <c r="B162" i="4"/>
  <c r="A162" i="4"/>
  <c r="N161" i="4" a="1"/>
  <c r="N161" i="4"/>
  <c r="K161" i="4"/>
  <c r="H161" i="4"/>
  <c r="I161" i="4" s="1" a="1"/>
  <c r="I161" i="4" s="1"/>
  <c r="G161" i="4"/>
  <c r="F161" i="4"/>
  <c r="D161" i="4" a="1"/>
  <c r="D161" i="4"/>
  <c r="B161" i="4"/>
  <c r="A161" i="4"/>
  <c r="N160" i="4" a="1"/>
  <c r="N160" i="4" s="1"/>
  <c r="K160" i="4"/>
  <c r="H160" i="4"/>
  <c r="I160" i="4" s="1" a="1"/>
  <c r="I160" i="4" s="1"/>
  <c r="G160" i="4"/>
  <c r="F160" i="4"/>
  <c r="D160" i="4" a="1"/>
  <c r="D160" i="4" s="1"/>
  <c r="B160" i="4"/>
  <c r="A160" i="4"/>
  <c r="N159" i="4" a="1"/>
  <c r="N159" i="4"/>
  <c r="K159" i="4"/>
  <c r="H159" i="4"/>
  <c r="I159" i="4" s="1" a="1"/>
  <c r="I159" i="4" s="1"/>
  <c r="G159" i="4"/>
  <c r="F159" i="4"/>
  <c r="D159" i="4" a="1"/>
  <c r="D159" i="4"/>
  <c r="B159" i="4"/>
  <c r="A159" i="4"/>
  <c r="N158" i="4" a="1"/>
  <c r="N158" i="4" s="1"/>
  <c r="K158" i="4"/>
  <c r="H158" i="4"/>
  <c r="I158" i="4" s="1" a="1"/>
  <c r="I158" i="4" s="1"/>
  <c r="G158" i="4"/>
  <c r="F158" i="4"/>
  <c r="D158" i="4" a="1"/>
  <c r="D158" i="4" s="1"/>
  <c r="B158" i="4"/>
  <c r="A158" i="4"/>
  <c r="N157" i="4" a="1"/>
  <c r="N157" i="4"/>
  <c r="K157" i="4"/>
  <c r="H157" i="4"/>
  <c r="I157" i="4" s="1" a="1"/>
  <c r="I157" i="4" s="1"/>
  <c r="G157" i="4"/>
  <c r="F157" i="4"/>
  <c r="D157" i="4" a="1"/>
  <c r="D157" i="4"/>
  <c r="B157" i="4"/>
  <c r="A157" i="4"/>
  <c r="N156" i="4" a="1"/>
  <c r="N156" i="4" s="1"/>
  <c r="K156" i="4"/>
  <c r="H156" i="4"/>
  <c r="I156" i="4" s="1" a="1"/>
  <c r="I156" i="4" s="1"/>
  <c r="G156" i="4"/>
  <c r="F156" i="4"/>
  <c r="D156" i="4" a="1"/>
  <c r="D156" i="4" s="1"/>
  <c r="B156" i="4"/>
  <c r="A156" i="4"/>
  <c r="N155" i="4" a="1"/>
  <c r="N155" i="4"/>
  <c r="K155" i="4"/>
  <c r="H155" i="4"/>
  <c r="I155" i="4" s="1" a="1"/>
  <c r="I155" i="4" s="1"/>
  <c r="G155" i="4"/>
  <c r="F155" i="4"/>
  <c r="D155" i="4" a="1"/>
  <c r="D155" i="4"/>
  <c r="B155" i="4"/>
  <c r="A155" i="4"/>
  <c r="N154" i="4" a="1"/>
  <c r="N154" i="4" s="1"/>
  <c r="K154" i="4"/>
  <c r="H154" i="4"/>
  <c r="I154" i="4" s="1" a="1"/>
  <c r="I154" i="4" s="1"/>
  <c r="G154" i="4"/>
  <c r="F154" i="4"/>
  <c r="D154" i="4" a="1"/>
  <c r="D154" i="4" s="1"/>
  <c r="B154" i="4"/>
  <c r="A154" i="4"/>
  <c r="N153" i="4" a="1"/>
  <c r="N153" i="4"/>
  <c r="K153" i="4"/>
  <c r="H153" i="4"/>
  <c r="I153" i="4" s="1" a="1"/>
  <c r="I153" i="4" s="1"/>
  <c r="G153" i="4"/>
  <c r="F153" i="4"/>
  <c r="D153" i="4" a="1"/>
  <c r="D153" i="4"/>
  <c r="B153" i="4"/>
  <c r="A153" i="4"/>
  <c r="N152" i="4" a="1"/>
  <c r="N152" i="4" s="1"/>
  <c r="K152" i="4"/>
  <c r="H152" i="4"/>
  <c r="I152" i="4" s="1" a="1"/>
  <c r="I152" i="4" s="1"/>
  <c r="G152" i="4"/>
  <c r="F152" i="4"/>
  <c r="D152" i="4" a="1"/>
  <c r="D152" i="4" s="1"/>
  <c r="B152" i="4"/>
  <c r="A152" i="4"/>
  <c r="N151" i="4" a="1"/>
  <c r="N151" i="4"/>
  <c r="K151" i="4"/>
  <c r="H151" i="4"/>
  <c r="I151" i="4" s="1" a="1"/>
  <c r="I151" i="4" s="1"/>
  <c r="G151" i="4"/>
  <c r="F151" i="4"/>
  <c r="D151" i="4" a="1"/>
  <c r="D151" i="4"/>
  <c r="B151" i="4"/>
  <c r="A151" i="4"/>
  <c r="N150" i="4" a="1"/>
  <c r="N150" i="4" s="1"/>
  <c r="K150" i="4"/>
  <c r="H150" i="4"/>
  <c r="I150" i="4" s="1" a="1"/>
  <c r="I150" i="4" s="1"/>
  <c r="G150" i="4"/>
  <c r="F150" i="4"/>
  <c r="D150" i="4" a="1"/>
  <c r="D150" i="4" s="1"/>
  <c r="B150" i="4"/>
  <c r="A150" i="4"/>
  <c r="N149" i="4" a="1"/>
  <c r="N149" i="4"/>
  <c r="K149" i="4"/>
  <c r="H149" i="4"/>
  <c r="I149" i="4" s="1" a="1"/>
  <c r="I149" i="4" s="1"/>
  <c r="G149" i="4"/>
  <c r="F149" i="4"/>
  <c r="D149" i="4" a="1"/>
  <c r="D149" i="4"/>
  <c r="B149" i="4"/>
  <c r="A149" i="4"/>
  <c r="N148" i="4" a="1"/>
  <c r="N148" i="4" s="1"/>
  <c r="K148" i="4"/>
  <c r="H148" i="4"/>
  <c r="I148" i="4" s="1" a="1"/>
  <c r="I148" i="4" s="1"/>
  <c r="G148" i="4"/>
  <c r="F148" i="4"/>
  <c r="D148" i="4" a="1"/>
  <c r="D148" i="4" s="1"/>
  <c r="B148" i="4"/>
  <c r="A148" i="4"/>
  <c r="N147" i="4" a="1"/>
  <c r="N147" i="4"/>
  <c r="K147" i="4"/>
  <c r="H147" i="4"/>
  <c r="I147" i="4" s="1" a="1"/>
  <c r="I147" i="4" s="1"/>
  <c r="G147" i="4"/>
  <c r="F147" i="4"/>
  <c r="D147" i="4" a="1"/>
  <c r="D147" i="4"/>
  <c r="B147" i="4"/>
  <c r="A147" i="4"/>
  <c r="N146" i="4" a="1"/>
  <c r="N146" i="4" s="1"/>
  <c r="K146" i="4"/>
  <c r="H146" i="4"/>
  <c r="I146" i="4" s="1" a="1"/>
  <c r="I146" i="4" s="1"/>
  <c r="G146" i="4"/>
  <c r="F146" i="4"/>
  <c r="D146" i="4" a="1"/>
  <c r="D146" i="4" s="1"/>
  <c r="B146" i="4"/>
  <c r="A146" i="4"/>
  <c r="N145" i="4" a="1"/>
  <c r="N145" i="4"/>
  <c r="K145" i="4"/>
  <c r="H145" i="4"/>
  <c r="I145" i="4" s="1" a="1"/>
  <c r="I145" i="4" s="1"/>
  <c r="G145" i="4"/>
  <c r="F145" i="4"/>
  <c r="D145" i="4" a="1"/>
  <c r="D145" i="4"/>
  <c r="B145" i="4"/>
  <c r="A145" i="4"/>
  <c r="N144" i="4" a="1"/>
  <c r="N144" i="4" s="1"/>
  <c r="K144" i="4"/>
  <c r="H144" i="4"/>
  <c r="I144" i="4" s="1" a="1"/>
  <c r="I144" i="4" s="1"/>
  <c r="G144" i="4"/>
  <c r="F144" i="4"/>
  <c r="D144" i="4" a="1"/>
  <c r="D144" i="4" s="1"/>
  <c r="B144" i="4"/>
  <c r="A144" i="4"/>
  <c r="N143" i="4" a="1"/>
  <c r="N143" i="4"/>
  <c r="K143" i="4"/>
  <c r="H143" i="4"/>
  <c r="I143" i="4" s="1" a="1"/>
  <c r="I143" i="4" s="1"/>
  <c r="G143" i="4"/>
  <c r="F143" i="4"/>
  <c r="D143" i="4" a="1"/>
  <c r="D143" i="4"/>
  <c r="B143" i="4"/>
  <c r="A143" i="4"/>
  <c r="N142" i="4" a="1"/>
  <c r="N142" i="4" s="1"/>
  <c r="K142" i="4"/>
  <c r="H142" i="4"/>
  <c r="I142" i="4" s="1" a="1"/>
  <c r="I142" i="4" s="1"/>
  <c r="G142" i="4"/>
  <c r="F142" i="4"/>
  <c r="D142" i="4" a="1"/>
  <c r="D142" i="4" s="1"/>
  <c r="B142" i="4"/>
  <c r="A142" i="4"/>
  <c r="N141" i="4" a="1"/>
  <c r="N141" i="4"/>
  <c r="K141" i="4"/>
  <c r="H141" i="4"/>
  <c r="I141" i="4" s="1" a="1"/>
  <c r="I141" i="4" s="1"/>
  <c r="G141" i="4"/>
  <c r="F141" i="4"/>
  <c r="D141" i="4" a="1"/>
  <c r="D141" i="4"/>
  <c r="B141" i="4"/>
  <c r="A141" i="4"/>
  <c r="N140" i="4" a="1"/>
  <c r="N140" i="4" s="1"/>
  <c r="K140" i="4"/>
  <c r="H140" i="4"/>
  <c r="I140" i="4" s="1" a="1"/>
  <c r="I140" i="4" s="1"/>
  <c r="G140" i="4"/>
  <c r="F140" i="4"/>
  <c r="D140" i="4" a="1"/>
  <c r="D140" i="4" s="1"/>
  <c r="B140" i="4"/>
  <c r="A140" i="4"/>
  <c r="N139" i="4" a="1"/>
  <c r="N139" i="4"/>
  <c r="K139" i="4"/>
  <c r="H139" i="4"/>
  <c r="I139" i="4" s="1" a="1"/>
  <c r="I139" i="4" s="1"/>
  <c r="G139" i="4"/>
  <c r="F139" i="4"/>
  <c r="D139" i="4" a="1"/>
  <c r="D139" i="4"/>
  <c r="B139" i="4"/>
  <c r="A139" i="4"/>
  <c r="N138" i="4" a="1"/>
  <c r="N138" i="4" s="1"/>
  <c r="K138" i="4"/>
  <c r="H138" i="4"/>
  <c r="I138" i="4" s="1" a="1"/>
  <c r="I138" i="4" s="1"/>
  <c r="G138" i="4"/>
  <c r="F138" i="4"/>
  <c r="D138" i="4" a="1"/>
  <c r="D138" i="4" s="1"/>
  <c r="B138" i="4"/>
  <c r="A138" i="4"/>
  <c r="N137" i="4" a="1"/>
  <c r="N137" i="4"/>
  <c r="K137" i="4"/>
  <c r="H137" i="4"/>
  <c r="I137" i="4" s="1" a="1"/>
  <c r="I137" i="4" s="1"/>
  <c r="G137" i="4"/>
  <c r="F137" i="4"/>
  <c r="D137" i="4" a="1"/>
  <c r="D137" i="4"/>
  <c r="B137" i="4"/>
  <c r="A137" i="4"/>
  <c r="N136" i="4" a="1"/>
  <c r="N136" i="4" s="1"/>
  <c r="K136" i="4"/>
  <c r="H136" i="4"/>
  <c r="I136" i="4" s="1" a="1"/>
  <c r="I136" i="4" s="1"/>
  <c r="G136" i="4"/>
  <c r="F136" i="4"/>
  <c r="D136" i="4" a="1"/>
  <c r="D136" i="4" s="1"/>
  <c r="B136" i="4"/>
  <c r="A136" i="4"/>
  <c r="N135" i="4" a="1"/>
  <c r="N135" i="4"/>
  <c r="K135" i="4"/>
  <c r="H135" i="4"/>
  <c r="I135" i="4" s="1" a="1"/>
  <c r="I135" i="4" s="1"/>
  <c r="G135" i="4"/>
  <c r="F135" i="4"/>
  <c r="D135" i="4" a="1"/>
  <c r="D135" i="4"/>
  <c r="B135" i="4"/>
  <c r="A135" i="4"/>
  <c r="N134" i="4" a="1"/>
  <c r="N134" i="4" s="1"/>
  <c r="K134" i="4"/>
  <c r="H134" i="4"/>
  <c r="I134" i="4" s="1" a="1"/>
  <c r="I134" i="4" s="1"/>
  <c r="G134" i="4"/>
  <c r="F134" i="4"/>
  <c r="D134" i="4" a="1"/>
  <c r="D134" i="4" s="1"/>
  <c r="B134" i="4"/>
  <c r="A134" i="4"/>
  <c r="N133" i="4" a="1"/>
  <c r="N133" i="4"/>
  <c r="K133" i="4"/>
  <c r="H133" i="4"/>
  <c r="I133" i="4" s="1" a="1"/>
  <c r="I133" i="4" s="1"/>
  <c r="G133" i="4"/>
  <c r="F133" i="4"/>
  <c r="D133" i="4" a="1"/>
  <c r="D133" i="4"/>
  <c r="B133" i="4"/>
  <c r="A133" i="4"/>
  <c r="N132" i="4" a="1"/>
  <c r="N132" i="4" s="1"/>
  <c r="K132" i="4"/>
  <c r="H132" i="4"/>
  <c r="I132" i="4" s="1" a="1"/>
  <c r="I132" i="4" s="1"/>
  <c r="G132" i="4"/>
  <c r="F132" i="4"/>
  <c r="D132" i="4" a="1"/>
  <c r="D132" i="4" s="1"/>
  <c r="B132" i="4"/>
  <c r="A132" i="4"/>
  <c r="N131" i="4" a="1"/>
  <c r="N131" i="4"/>
  <c r="K131" i="4"/>
  <c r="H131" i="4"/>
  <c r="I131" i="4" s="1" a="1"/>
  <c r="I131" i="4" s="1"/>
  <c r="G131" i="4"/>
  <c r="F131" i="4"/>
  <c r="D131" i="4" a="1"/>
  <c r="D131" i="4"/>
  <c r="B131" i="4"/>
  <c r="A131" i="4"/>
  <c r="N130" i="4" a="1"/>
  <c r="N130" i="4" s="1"/>
  <c r="K130" i="4"/>
  <c r="H130" i="4"/>
  <c r="I130" i="4" s="1" a="1"/>
  <c r="I130" i="4" s="1"/>
  <c r="G130" i="4"/>
  <c r="F130" i="4"/>
  <c r="D130" i="4" a="1"/>
  <c r="D130" i="4" s="1"/>
  <c r="B130" i="4"/>
  <c r="A130" i="4"/>
  <c r="N129" i="4" a="1"/>
  <c r="N129" i="4"/>
  <c r="K129" i="4"/>
  <c r="H129" i="4"/>
  <c r="I129" i="4" s="1" a="1"/>
  <c r="I129" i="4" s="1"/>
  <c r="G129" i="4"/>
  <c r="F129" i="4"/>
  <c r="D129" i="4" a="1"/>
  <c r="D129" i="4"/>
  <c r="B129" i="4"/>
  <c r="A129" i="4"/>
  <c r="N128" i="4" a="1"/>
  <c r="N128" i="4" s="1"/>
  <c r="K128" i="4"/>
  <c r="H128" i="4"/>
  <c r="I128" i="4" s="1" a="1"/>
  <c r="I128" i="4" s="1"/>
  <c r="G128" i="4"/>
  <c r="F128" i="4"/>
  <c r="D128" i="4" a="1"/>
  <c r="D128" i="4" s="1"/>
  <c r="B128" i="4"/>
  <c r="A128" i="4"/>
  <c r="N127" i="4" a="1"/>
  <c r="N127" i="4"/>
  <c r="K127" i="4"/>
  <c r="H127" i="4"/>
  <c r="I127" i="4" s="1" a="1"/>
  <c r="I127" i="4" s="1"/>
  <c r="G127" i="4"/>
  <c r="F127" i="4"/>
  <c r="D127" i="4" a="1"/>
  <c r="D127" i="4"/>
  <c r="B127" i="4"/>
  <c r="A127" i="4"/>
  <c r="N126" i="4" a="1"/>
  <c r="N126" i="4" s="1"/>
  <c r="K126" i="4"/>
  <c r="H126" i="4"/>
  <c r="I126" i="4" s="1" a="1"/>
  <c r="I126" i="4" s="1"/>
  <c r="G126" i="4"/>
  <c r="F126" i="4"/>
  <c r="D126" i="4" a="1"/>
  <c r="D126" i="4" s="1"/>
  <c r="B126" i="4"/>
  <c r="A126" i="4"/>
  <c r="N125" i="4" a="1"/>
  <c r="N125" i="4"/>
  <c r="K125" i="4"/>
  <c r="H125" i="4"/>
  <c r="I125" i="4" s="1" a="1"/>
  <c r="I125" i="4" s="1"/>
  <c r="G125" i="4"/>
  <c r="F125" i="4"/>
  <c r="D125" i="4" a="1"/>
  <c r="D125" i="4"/>
  <c r="B125" i="4"/>
  <c r="A125" i="4"/>
  <c r="N124" i="4" a="1"/>
  <c r="N124" i="4" s="1"/>
  <c r="K124" i="4"/>
  <c r="H124" i="4"/>
  <c r="I124" i="4" s="1" a="1"/>
  <c r="I124" i="4" s="1"/>
  <c r="G124" i="4"/>
  <c r="F124" i="4"/>
  <c r="D124" i="4" a="1"/>
  <c r="D124" i="4" s="1"/>
  <c r="B124" i="4"/>
  <c r="A124" i="4"/>
  <c r="N123" i="4" a="1"/>
  <c r="N123" i="4"/>
  <c r="K123" i="4"/>
  <c r="H123" i="4"/>
  <c r="I123" i="4" s="1" a="1"/>
  <c r="I123" i="4" s="1"/>
  <c r="G123" i="4"/>
  <c r="F123" i="4"/>
  <c r="D123" i="4" a="1"/>
  <c r="D123" i="4"/>
  <c r="B123" i="4"/>
  <c r="A123" i="4"/>
  <c r="N122" i="4" a="1"/>
  <c r="N122" i="4" s="1"/>
  <c r="K122" i="4"/>
  <c r="H122" i="4"/>
  <c r="I122" i="4" s="1" a="1"/>
  <c r="I122" i="4" s="1"/>
  <c r="G122" i="4"/>
  <c r="F122" i="4"/>
  <c r="D122" i="4" a="1"/>
  <c r="D122" i="4" s="1"/>
  <c r="B122" i="4"/>
  <c r="A122" i="4"/>
  <c r="N121" i="4" a="1"/>
  <c r="N121" i="4"/>
  <c r="K121" i="4"/>
  <c r="H121" i="4"/>
  <c r="I121" i="4" s="1" a="1"/>
  <c r="I121" i="4" s="1"/>
  <c r="G121" i="4"/>
  <c r="F121" i="4"/>
  <c r="D121" i="4" a="1"/>
  <c r="D121" i="4"/>
  <c r="B121" i="4"/>
  <c r="A121" i="4"/>
  <c r="N120" i="4" a="1"/>
  <c r="N120" i="4" s="1"/>
  <c r="K120" i="4"/>
  <c r="H120" i="4"/>
  <c r="I120" i="4" s="1" a="1"/>
  <c r="I120" i="4" s="1"/>
  <c r="G120" i="4"/>
  <c r="F120" i="4"/>
  <c r="D120" i="4" a="1"/>
  <c r="D120" i="4" s="1"/>
  <c r="B120" i="4"/>
  <c r="A120" i="4"/>
  <c r="N119" i="4" a="1"/>
  <c r="N119" i="4"/>
  <c r="K119" i="4"/>
  <c r="H119" i="4"/>
  <c r="I119" i="4" s="1" a="1"/>
  <c r="I119" i="4" s="1"/>
  <c r="G119" i="4"/>
  <c r="F119" i="4"/>
  <c r="D119" i="4" a="1"/>
  <c r="D119" i="4"/>
  <c r="B119" i="4"/>
  <c r="A119" i="4"/>
  <c r="N118" i="4" a="1"/>
  <c r="N118" i="4" s="1"/>
  <c r="K118" i="4"/>
  <c r="H118" i="4"/>
  <c r="I118" i="4" s="1" a="1"/>
  <c r="I118" i="4" s="1"/>
  <c r="G118" i="4"/>
  <c r="F118" i="4"/>
  <c r="D118" i="4" a="1"/>
  <c r="D118" i="4" s="1"/>
  <c r="B118" i="4"/>
  <c r="A118" i="4"/>
  <c r="N117" i="4" a="1"/>
  <c r="N117" i="4"/>
  <c r="K117" i="4"/>
  <c r="H117" i="4"/>
  <c r="I117" i="4" s="1" a="1"/>
  <c r="I117" i="4" s="1"/>
  <c r="G117" i="4"/>
  <c r="F117" i="4"/>
  <c r="D117" i="4" a="1"/>
  <c r="D117" i="4"/>
  <c r="B117" i="4"/>
  <c r="A117" i="4"/>
  <c r="N116" i="4" a="1"/>
  <c r="N116" i="4" s="1"/>
  <c r="K116" i="4"/>
  <c r="H116" i="4"/>
  <c r="I116" i="4" s="1" a="1"/>
  <c r="I116" i="4" s="1"/>
  <c r="G116" i="4"/>
  <c r="F116" i="4"/>
  <c r="D116" i="4" a="1"/>
  <c r="D116" i="4" s="1"/>
  <c r="B116" i="4"/>
  <c r="A116" i="4"/>
  <c r="N115" i="4" a="1"/>
  <c r="N115" i="4"/>
  <c r="K115" i="4"/>
  <c r="H115" i="4"/>
  <c r="I115" i="4" s="1" a="1"/>
  <c r="I115" i="4" s="1"/>
  <c r="G115" i="4"/>
  <c r="F115" i="4"/>
  <c r="D115" i="4" a="1"/>
  <c r="D115" i="4"/>
  <c r="B115" i="4"/>
  <c r="A115" i="4"/>
  <c r="N114" i="4" a="1"/>
  <c r="N114" i="4" s="1"/>
  <c r="K114" i="4"/>
  <c r="H114" i="4"/>
  <c r="I114" i="4" s="1" a="1"/>
  <c r="I114" i="4" s="1"/>
  <c r="G114" i="4"/>
  <c r="F114" i="4"/>
  <c r="D114" i="4" a="1"/>
  <c r="D114" i="4" s="1"/>
  <c r="B114" i="4"/>
  <c r="A114" i="4"/>
  <c r="N113" i="4" a="1"/>
  <c r="N113" i="4"/>
  <c r="K113" i="4"/>
  <c r="H113" i="4"/>
  <c r="I113" i="4" s="1" a="1"/>
  <c r="I113" i="4" s="1"/>
  <c r="G113" i="4"/>
  <c r="F113" i="4"/>
  <c r="D113" i="4" a="1"/>
  <c r="D113" i="4"/>
  <c r="B113" i="4"/>
  <c r="A113" i="4"/>
  <c r="N112" i="4" a="1"/>
  <c r="N112" i="4" s="1"/>
  <c r="K112" i="4"/>
  <c r="H112" i="4"/>
  <c r="I112" i="4" s="1" a="1"/>
  <c r="I112" i="4" s="1"/>
  <c r="G112" i="4"/>
  <c r="F112" i="4"/>
  <c r="D112" i="4" a="1"/>
  <c r="D112" i="4" s="1"/>
  <c r="B112" i="4"/>
  <c r="A112" i="4"/>
  <c r="N111" i="4" a="1"/>
  <c r="N111" i="4"/>
  <c r="K111" i="4"/>
  <c r="H111" i="4"/>
  <c r="I111" i="4" s="1" a="1"/>
  <c r="I111" i="4" s="1"/>
  <c r="G111" i="4"/>
  <c r="F111" i="4"/>
  <c r="D111" i="4" a="1"/>
  <c r="D111" i="4"/>
  <c r="B111" i="4"/>
  <c r="A111" i="4"/>
  <c r="N110" i="4" a="1"/>
  <c r="N110" i="4" s="1"/>
  <c r="K110" i="4"/>
  <c r="H110" i="4"/>
  <c r="I110" i="4" s="1" a="1"/>
  <c r="I110" i="4" s="1"/>
  <c r="G110" i="4"/>
  <c r="F110" i="4"/>
  <c r="D110" i="4" a="1"/>
  <c r="D110" i="4" s="1"/>
  <c r="B110" i="4"/>
  <c r="A110" i="4"/>
  <c r="N109" i="4" a="1"/>
  <c r="N109" i="4"/>
  <c r="K109" i="4"/>
  <c r="H109" i="4"/>
  <c r="I109" i="4" s="1" a="1"/>
  <c r="I109" i="4" s="1"/>
  <c r="G109" i="4"/>
  <c r="F109" i="4"/>
  <c r="D109" i="4" a="1"/>
  <c r="D109" i="4"/>
  <c r="B109" i="4"/>
  <c r="A109" i="4"/>
  <c r="N108" i="4" a="1"/>
  <c r="N108" i="4" s="1"/>
  <c r="K108" i="4"/>
  <c r="H108" i="4"/>
  <c r="I108" i="4" s="1" a="1"/>
  <c r="I108" i="4" s="1"/>
  <c r="G108" i="4"/>
  <c r="F108" i="4"/>
  <c r="D108" i="4" a="1"/>
  <c r="D108" i="4" s="1"/>
  <c r="B108" i="4"/>
  <c r="A108" i="4"/>
  <c r="N107" i="4" a="1"/>
  <c r="N107" i="4"/>
  <c r="K107" i="4"/>
  <c r="H107" i="4"/>
  <c r="I107" i="4" s="1" a="1"/>
  <c r="I107" i="4" s="1"/>
  <c r="G107" i="4"/>
  <c r="F107" i="4"/>
  <c r="D107" i="4" a="1"/>
  <c r="D107" i="4"/>
  <c r="B107" i="4"/>
  <c r="A107" i="4"/>
  <c r="N106" i="4" a="1"/>
  <c r="N106" i="4" s="1"/>
  <c r="K106" i="4"/>
  <c r="H106" i="4"/>
  <c r="I106" i="4" s="1" a="1"/>
  <c r="I106" i="4" s="1"/>
  <c r="G106" i="4"/>
  <c r="F106" i="4"/>
  <c r="D106" i="4" a="1"/>
  <c r="D106" i="4" s="1"/>
  <c r="B106" i="4"/>
  <c r="A106" i="4"/>
  <c r="N105" i="4" a="1"/>
  <c r="N105" i="4"/>
  <c r="K105" i="4"/>
  <c r="H105" i="4"/>
  <c r="I105" i="4" s="1" a="1"/>
  <c r="I105" i="4" s="1"/>
  <c r="G105" i="4"/>
  <c r="F105" i="4"/>
  <c r="D105" i="4" a="1"/>
  <c r="D105" i="4"/>
  <c r="B105" i="4"/>
  <c r="A105" i="4"/>
  <c r="N104" i="4" a="1"/>
  <c r="N104" i="4" s="1"/>
  <c r="K104" i="4"/>
  <c r="H104" i="4"/>
  <c r="I104" i="4" s="1" a="1"/>
  <c r="I104" i="4" s="1"/>
  <c r="G104" i="4"/>
  <c r="F104" i="4"/>
  <c r="D104" i="4" a="1"/>
  <c r="D104" i="4" s="1"/>
  <c r="B104" i="4"/>
  <c r="A104" i="4"/>
  <c r="N103" i="4" a="1"/>
  <c r="N103" i="4"/>
  <c r="K103" i="4"/>
  <c r="H103" i="4"/>
  <c r="I103" i="4" s="1" a="1"/>
  <c r="I103" i="4" s="1"/>
  <c r="G103" i="4"/>
  <c r="F103" i="4"/>
  <c r="D103" i="4" a="1"/>
  <c r="D103" i="4"/>
  <c r="B103" i="4"/>
  <c r="A103" i="4"/>
  <c r="N102" i="4" a="1"/>
  <c r="N102" i="4" s="1"/>
  <c r="K102" i="4"/>
  <c r="H102" i="4"/>
  <c r="I102" i="4" s="1" a="1"/>
  <c r="I102" i="4" s="1"/>
  <c r="G102" i="4"/>
  <c r="F102" i="4"/>
  <c r="D102" i="4" a="1"/>
  <c r="D102" i="4" s="1"/>
  <c r="B102" i="4"/>
  <c r="A102" i="4"/>
  <c r="N101" i="4" a="1"/>
  <c r="N101" i="4"/>
  <c r="K101" i="4"/>
  <c r="H101" i="4"/>
  <c r="I101" i="4" s="1" a="1"/>
  <c r="I101" i="4" s="1"/>
  <c r="G101" i="4"/>
  <c r="F101" i="4"/>
  <c r="D101" i="4" a="1"/>
  <c r="D101" i="4"/>
  <c r="B101" i="4"/>
  <c r="A101" i="4"/>
  <c r="N100" i="4" a="1"/>
  <c r="N100" i="4" s="1"/>
  <c r="K100" i="4"/>
  <c r="H100" i="4"/>
  <c r="I100" i="4" s="1" a="1"/>
  <c r="I100" i="4" s="1"/>
  <c r="G100" i="4"/>
  <c r="F100" i="4"/>
  <c r="D100" i="4" a="1"/>
  <c r="D100" i="4" s="1"/>
  <c r="B100" i="4"/>
  <c r="A100" i="4"/>
  <c r="N99" i="4" a="1"/>
  <c r="N99" i="4"/>
  <c r="K99" i="4"/>
  <c r="H99" i="4"/>
  <c r="I99" i="4" s="1" a="1"/>
  <c r="I99" i="4" s="1"/>
  <c r="G99" i="4"/>
  <c r="F99" i="4"/>
  <c r="D99" i="4" a="1"/>
  <c r="D99" i="4"/>
  <c r="B99" i="4"/>
  <c r="A99" i="4"/>
  <c r="N98" i="4" a="1"/>
  <c r="N98" i="4" s="1"/>
  <c r="K98" i="4"/>
  <c r="H98" i="4"/>
  <c r="I98" i="4" s="1" a="1"/>
  <c r="I98" i="4" s="1"/>
  <c r="G98" i="4"/>
  <c r="F98" i="4"/>
  <c r="D98" i="4" a="1"/>
  <c r="D98" i="4" s="1"/>
  <c r="B98" i="4"/>
  <c r="A98" i="4"/>
  <c r="N97" i="4" a="1"/>
  <c r="N97" i="4"/>
  <c r="K97" i="4"/>
  <c r="H97" i="4"/>
  <c r="I97" i="4" s="1" a="1"/>
  <c r="I97" i="4" s="1"/>
  <c r="G97" i="4"/>
  <c r="F97" i="4"/>
  <c r="D97" i="4" a="1"/>
  <c r="D97" i="4"/>
  <c r="B97" i="4"/>
  <c r="A97" i="4"/>
  <c r="N96" i="4" a="1"/>
  <c r="N96" i="4" s="1"/>
  <c r="K96" i="4"/>
  <c r="H96" i="4"/>
  <c r="I96" i="4" s="1" a="1"/>
  <c r="I96" i="4" s="1"/>
  <c r="G96" i="4"/>
  <c r="F96" i="4"/>
  <c r="D96" i="4" a="1"/>
  <c r="D96" i="4" s="1"/>
  <c r="B96" i="4"/>
  <c r="A96" i="4"/>
  <c r="N95" i="4" a="1"/>
  <c r="N95" i="4"/>
  <c r="K95" i="4"/>
  <c r="H95" i="4"/>
  <c r="I95" i="4" s="1" a="1"/>
  <c r="I95" i="4" s="1"/>
  <c r="G95" i="4"/>
  <c r="F95" i="4"/>
  <c r="D95" i="4" a="1"/>
  <c r="D95" i="4"/>
  <c r="B95" i="4"/>
  <c r="A95" i="4"/>
  <c r="N94" i="4" a="1"/>
  <c r="N94" i="4" s="1"/>
  <c r="K94" i="4"/>
  <c r="H94" i="4"/>
  <c r="I94" i="4" s="1" a="1"/>
  <c r="I94" i="4" s="1"/>
  <c r="G94" i="4"/>
  <c r="F94" i="4"/>
  <c r="D94" i="4" a="1"/>
  <c r="D94" i="4" s="1"/>
  <c r="B94" i="4"/>
  <c r="A94" i="4"/>
  <c r="N93" i="4" a="1"/>
  <c r="N93" i="4"/>
  <c r="K93" i="4"/>
  <c r="H93" i="4"/>
  <c r="I93" i="4" s="1" a="1"/>
  <c r="I93" i="4" s="1"/>
  <c r="G93" i="4"/>
  <c r="F93" i="4"/>
  <c r="D93" i="4" a="1"/>
  <c r="D93" i="4"/>
  <c r="B93" i="4"/>
  <c r="A93" i="4"/>
  <c r="N92" i="4" a="1"/>
  <c r="N92" i="4" s="1"/>
  <c r="K92" i="4"/>
  <c r="H92" i="4"/>
  <c r="I92" i="4" s="1" a="1"/>
  <c r="I92" i="4" s="1"/>
  <c r="G92" i="4"/>
  <c r="F92" i="4"/>
  <c r="D92" i="4" a="1"/>
  <c r="D92" i="4" s="1"/>
  <c r="B92" i="4"/>
  <c r="A92" i="4"/>
  <c r="N91" i="4" a="1"/>
  <c r="N91" i="4"/>
  <c r="K91" i="4"/>
  <c r="H91" i="4"/>
  <c r="I91" i="4" s="1" a="1"/>
  <c r="I91" i="4" s="1"/>
  <c r="G91" i="4"/>
  <c r="F91" i="4"/>
  <c r="D91" i="4" a="1"/>
  <c r="D91" i="4"/>
  <c r="B91" i="4"/>
  <c r="A91" i="4"/>
  <c r="N90" i="4" a="1"/>
  <c r="N90" i="4" s="1"/>
  <c r="K90" i="4"/>
  <c r="H90" i="4"/>
  <c r="I90" i="4" s="1" a="1"/>
  <c r="I90" i="4" s="1"/>
  <c r="G90" i="4"/>
  <c r="F90" i="4"/>
  <c r="D90" i="4" a="1"/>
  <c r="D90" i="4" s="1"/>
  <c r="B90" i="4"/>
  <c r="A90" i="4"/>
  <c r="N89" i="4" a="1"/>
  <c r="N89" i="4"/>
  <c r="K89" i="4"/>
  <c r="H89" i="4"/>
  <c r="I89" i="4" s="1" a="1"/>
  <c r="I89" i="4" s="1"/>
  <c r="G89" i="4"/>
  <c r="F89" i="4"/>
  <c r="D89" i="4" a="1"/>
  <c r="D89" i="4"/>
  <c r="B89" i="4"/>
  <c r="A89" i="4"/>
  <c r="N88" i="4" a="1"/>
  <c r="N88" i="4" s="1"/>
  <c r="K88" i="4"/>
  <c r="H88" i="4"/>
  <c r="I88" i="4" s="1" a="1"/>
  <c r="I88" i="4" s="1"/>
  <c r="G88" i="4"/>
  <c r="F88" i="4"/>
  <c r="D88" i="4" a="1"/>
  <c r="D88" i="4" s="1"/>
  <c r="B88" i="4"/>
  <c r="A88" i="4"/>
  <c r="N87" i="4" a="1"/>
  <c r="N87" i="4"/>
  <c r="K87" i="4"/>
  <c r="H87" i="4"/>
  <c r="I87" i="4" s="1" a="1"/>
  <c r="I87" i="4" s="1"/>
  <c r="G87" i="4"/>
  <c r="F87" i="4"/>
  <c r="D87" i="4" a="1"/>
  <c r="D87" i="4"/>
  <c r="B87" i="4"/>
  <c r="A87" i="4"/>
  <c r="N86" i="4" a="1"/>
  <c r="N86" i="4" s="1"/>
  <c r="K86" i="4"/>
  <c r="H86" i="4"/>
  <c r="I86" i="4" s="1" a="1"/>
  <c r="I86" i="4" s="1"/>
  <c r="G86" i="4"/>
  <c r="F86" i="4"/>
  <c r="D86" i="4" a="1"/>
  <c r="D86" i="4" s="1"/>
  <c r="B86" i="4"/>
  <c r="A86" i="4"/>
  <c r="N85" i="4" a="1"/>
  <c r="N85" i="4"/>
  <c r="K85" i="4"/>
  <c r="H85" i="4"/>
  <c r="I85" i="4" s="1" a="1"/>
  <c r="I85" i="4" s="1"/>
  <c r="G85" i="4"/>
  <c r="F85" i="4"/>
  <c r="D85" i="4" a="1"/>
  <c r="D85" i="4"/>
  <c r="B85" i="4"/>
  <c r="A85" i="4"/>
  <c r="N84" i="4" a="1"/>
  <c r="N84" i="4" s="1"/>
  <c r="K84" i="4"/>
  <c r="H84" i="4"/>
  <c r="I84" i="4" s="1" a="1"/>
  <c r="I84" i="4" s="1"/>
  <c r="G84" i="4"/>
  <c r="F84" i="4"/>
  <c r="D84" i="4" a="1"/>
  <c r="D84" i="4" s="1"/>
  <c r="B84" i="4"/>
  <c r="A84" i="4"/>
  <c r="N83" i="4" a="1"/>
  <c r="N83" i="4"/>
  <c r="K83" i="4"/>
  <c r="H83" i="4"/>
  <c r="I83" i="4" s="1" a="1"/>
  <c r="I83" i="4" s="1"/>
  <c r="G83" i="4"/>
  <c r="F83" i="4"/>
  <c r="D83" i="4" a="1"/>
  <c r="D83" i="4"/>
  <c r="B83" i="4"/>
  <c r="A83" i="4"/>
  <c r="N82" i="4" a="1"/>
  <c r="N82" i="4" s="1"/>
  <c r="K82" i="4"/>
  <c r="H82" i="4"/>
  <c r="I82" i="4" s="1" a="1"/>
  <c r="I82" i="4" s="1"/>
  <c r="G82" i="4"/>
  <c r="F82" i="4"/>
  <c r="D82" i="4" a="1"/>
  <c r="D82" i="4" s="1"/>
  <c r="B82" i="4"/>
  <c r="A82" i="4"/>
  <c r="N81" i="4" a="1"/>
  <c r="N81" i="4"/>
  <c r="K81" i="4"/>
  <c r="H81" i="4"/>
  <c r="I81" i="4" s="1" a="1"/>
  <c r="I81" i="4" s="1"/>
  <c r="G81" i="4"/>
  <c r="F81" i="4"/>
  <c r="D81" i="4" a="1"/>
  <c r="D81" i="4"/>
  <c r="B81" i="4"/>
  <c r="A81" i="4"/>
  <c r="N80" i="4" a="1"/>
  <c r="N80" i="4" s="1"/>
  <c r="K80" i="4"/>
  <c r="H80" i="4"/>
  <c r="I80" i="4" s="1" a="1"/>
  <c r="I80" i="4" s="1"/>
  <c r="G80" i="4"/>
  <c r="F80" i="4"/>
  <c r="D80" i="4" a="1"/>
  <c r="D80" i="4" s="1"/>
  <c r="B80" i="4"/>
  <c r="A80" i="4"/>
  <c r="N79" i="4" a="1"/>
  <c r="N79" i="4"/>
  <c r="K79" i="4"/>
  <c r="H79" i="4"/>
  <c r="I79" i="4" s="1" a="1"/>
  <c r="I79" i="4" s="1"/>
  <c r="G79" i="4"/>
  <c r="F79" i="4"/>
  <c r="D79" i="4" a="1"/>
  <c r="D79" i="4"/>
  <c r="B79" i="4"/>
  <c r="A79" i="4"/>
  <c r="N78" i="4" a="1"/>
  <c r="N78" i="4" s="1"/>
  <c r="K78" i="4"/>
  <c r="H78" i="4"/>
  <c r="I78" i="4" s="1" a="1"/>
  <c r="I78" i="4" s="1"/>
  <c r="G78" i="4"/>
  <c r="F78" i="4"/>
  <c r="D78" i="4" a="1"/>
  <c r="D78" i="4" s="1"/>
  <c r="B78" i="4"/>
  <c r="A78" i="4"/>
  <c r="N77" i="4" a="1"/>
  <c r="N77" i="4"/>
  <c r="K77" i="4"/>
  <c r="H77" i="4"/>
  <c r="I77" i="4" s="1" a="1"/>
  <c r="I77" i="4" s="1"/>
  <c r="G77" i="4"/>
  <c r="F77" i="4"/>
  <c r="D77" i="4" a="1"/>
  <c r="D77" i="4"/>
  <c r="B77" i="4"/>
  <c r="A77" i="4"/>
  <c r="N76" i="4" a="1"/>
  <c r="N76" i="4" s="1"/>
  <c r="K76" i="4"/>
  <c r="H76" i="4"/>
  <c r="I76" i="4" s="1" a="1"/>
  <c r="I76" i="4" s="1"/>
  <c r="G76" i="4"/>
  <c r="F76" i="4"/>
  <c r="D76" i="4" a="1"/>
  <c r="D76" i="4" s="1"/>
  <c r="B76" i="4"/>
  <c r="A76" i="4"/>
  <c r="N75" i="4" a="1"/>
  <c r="N75" i="4"/>
  <c r="K75" i="4"/>
  <c r="H75" i="4"/>
  <c r="I75" i="4" s="1" a="1"/>
  <c r="I75" i="4" s="1"/>
  <c r="G75" i="4"/>
  <c r="F75" i="4"/>
  <c r="D75" i="4" a="1"/>
  <c r="D75" i="4"/>
  <c r="B75" i="4"/>
  <c r="A75" i="4"/>
  <c r="N74" i="4" a="1"/>
  <c r="N74" i="4" s="1"/>
  <c r="K74" i="4"/>
  <c r="H74" i="4"/>
  <c r="I74" i="4" s="1" a="1"/>
  <c r="I74" i="4" s="1"/>
  <c r="G74" i="4"/>
  <c r="F74" i="4"/>
  <c r="D74" i="4" a="1"/>
  <c r="D74" i="4" s="1"/>
  <c r="B74" i="4"/>
  <c r="A74" i="4"/>
  <c r="N73" i="4" a="1"/>
  <c r="N73" i="4"/>
  <c r="K73" i="4"/>
  <c r="H73" i="4"/>
  <c r="I73" i="4" s="1" a="1"/>
  <c r="I73" i="4" s="1"/>
  <c r="G73" i="4"/>
  <c r="F73" i="4"/>
  <c r="D73" i="4" a="1"/>
  <c r="D73" i="4"/>
  <c r="B73" i="4"/>
  <c r="A73" i="4"/>
  <c r="N72" i="4" a="1"/>
  <c r="N72" i="4" s="1"/>
  <c r="K72" i="4"/>
  <c r="H72" i="4"/>
  <c r="I72" i="4" s="1" a="1"/>
  <c r="I72" i="4" s="1"/>
  <c r="G72" i="4"/>
  <c r="F72" i="4"/>
  <c r="D72" i="4" a="1"/>
  <c r="D72" i="4" s="1"/>
  <c r="B72" i="4"/>
  <c r="A72" i="4"/>
  <c r="N71" i="4" a="1"/>
  <c r="N71" i="4"/>
  <c r="L71" i="4"/>
  <c r="K71" i="4"/>
  <c r="H71" i="4"/>
  <c r="I71" i="4" s="1" a="1"/>
  <c r="I71" i="4" s="1"/>
  <c r="G71" i="4"/>
  <c r="F71" i="4"/>
  <c r="D71" i="4" a="1"/>
  <c r="D71" i="4"/>
  <c r="B71" i="4"/>
  <c r="A71" i="4"/>
  <c r="N70" i="4" a="1"/>
  <c r="N70" i="4" s="1"/>
  <c r="L70" i="4"/>
  <c r="K70" i="4"/>
  <c r="H70" i="4"/>
  <c r="I70" i="4" s="1" a="1"/>
  <c r="I70" i="4" s="1"/>
  <c r="G70" i="4"/>
  <c r="F70" i="4"/>
  <c r="D70" i="4" a="1"/>
  <c r="D70" i="4" s="1"/>
  <c r="B70" i="4"/>
  <c r="A70" i="4"/>
  <c r="N69" i="4" a="1"/>
  <c r="N69" i="4"/>
  <c r="L69" i="4"/>
  <c r="K69" i="4"/>
  <c r="H69" i="4"/>
  <c r="I69" i="4" s="1" a="1"/>
  <c r="I69" i="4" s="1"/>
  <c r="G69" i="4"/>
  <c r="F69" i="4"/>
  <c r="D69" i="4" a="1"/>
  <c r="D69" i="4"/>
  <c r="B69" i="4"/>
  <c r="A69" i="4"/>
  <c r="N68" i="4" a="1"/>
  <c r="N68" i="4" s="1"/>
  <c r="L68" i="4"/>
  <c r="K68" i="4"/>
  <c r="H68" i="4"/>
  <c r="I68" i="4" s="1" a="1"/>
  <c r="I68" i="4" s="1"/>
  <c r="G68" i="4"/>
  <c r="F68" i="4"/>
  <c r="D68" i="4" a="1"/>
  <c r="D68" i="4"/>
  <c r="B68" i="4"/>
  <c r="A68" i="4"/>
  <c r="N67" i="4" a="1"/>
  <c r="N67" i="4" s="1"/>
  <c r="L67" i="4"/>
  <c r="K67" i="4"/>
  <c r="H67" i="4"/>
  <c r="I67" i="4" s="1" a="1"/>
  <c r="I67" i="4" s="1"/>
  <c r="G67" i="4"/>
  <c r="F67" i="4"/>
  <c r="D67" i="4" a="1"/>
  <c r="D67" i="4" s="1"/>
  <c r="B67" i="4"/>
  <c r="A67" i="4"/>
  <c r="N66" i="4" a="1"/>
  <c r="N66" i="4"/>
  <c r="L66" i="4"/>
  <c r="K66" i="4"/>
  <c r="H66" i="4"/>
  <c r="I66" i="4" s="1" a="1"/>
  <c r="I66" i="4" s="1"/>
  <c r="G66" i="4"/>
  <c r="F66" i="4"/>
  <c r="D66" i="4" a="1"/>
  <c r="D66" i="4"/>
  <c r="B66" i="4"/>
  <c r="A66" i="4"/>
  <c r="N65" i="4" a="1"/>
  <c r="N65" i="4"/>
  <c r="L65" i="4"/>
  <c r="K65" i="4"/>
  <c r="H65" i="4"/>
  <c r="I65" i="4" s="1" a="1"/>
  <c r="I65" i="4" s="1"/>
  <c r="G65" i="4"/>
  <c r="F65" i="4"/>
  <c r="D65" i="4" a="1"/>
  <c r="D65" i="4" s="1"/>
  <c r="B65" i="4"/>
  <c r="A65" i="4"/>
  <c r="N64" i="4" a="1"/>
  <c r="N64" i="4"/>
  <c r="L64" i="4"/>
  <c r="K64" i="4"/>
  <c r="H64" i="4"/>
  <c r="I64" i="4" s="1" a="1"/>
  <c r="I64" i="4" s="1"/>
  <c r="G64" i="4"/>
  <c r="F64" i="4"/>
  <c r="D64" i="4" a="1"/>
  <c r="D64" i="4" s="1"/>
  <c r="B64" i="4"/>
  <c r="A64" i="4"/>
  <c r="N63" i="4" a="1"/>
  <c r="N63" i="4"/>
  <c r="L63" i="4"/>
  <c r="K63" i="4"/>
  <c r="H63" i="4"/>
  <c r="I63" i="4" s="1" a="1"/>
  <c r="I63" i="4" s="1"/>
  <c r="G63" i="4"/>
  <c r="F63" i="4"/>
  <c r="D63" i="4" a="1"/>
  <c r="D63" i="4" s="1"/>
  <c r="B63" i="4"/>
  <c r="A63" i="4"/>
  <c r="N62" i="4" a="1"/>
  <c r="N62" i="4" s="1"/>
  <c r="L62" i="4"/>
  <c r="K62" i="4"/>
  <c r="H62" i="4"/>
  <c r="I62" i="4" s="1" a="1"/>
  <c r="I62" i="4" s="1"/>
  <c r="G62" i="4"/>
  <c r="F62" i="4"/>
  <c r="D62" i="4" a="1"/>
  <c r="D62" i="4" s="1"/>
  <c r="B62" i="4"/>
  <c r="A62" i="4"/>
  <c r="N61" i="4" a="1"/>
  <c r="N61" i="4"/>
  <c r="L61" i="4"/>
  <c r="K61" i="4"/>
  <c r="H61" i="4"/>
  <c r="I61" i="4" s="1" a="1"/>
  <c r="I61" i="4" s="1"/>
  <c r="G61" i="4"/>
  <c r="F61" i="4"/>
  <c r="D61" i="4" a="1"/>
  <c r="D61" i="4"/>
  <c r="B61" i="4"/>
  <c r="A61" i="4"/>
  <c r="N60" i="4" a="1"/>
  <c r="N60" i="4" s="1"/>
  <c r="L60" i="4"/>
  <c r="K60" i="4"/>
  <c r="H60" i="4"/>
  <c r="I60" i="4" s="1" a="1"/>
  <c r="I60" i="4" s="1"/>
  <c r="G60" i="4"/>
  <c r="F60" i="4"/>
  <c r="D60" i="4" a="1"/>
  <c r="D60" i="4"/>
  <c r="B60" i="4"/>
  <c r="A60" i="4"/>
  <c r="N59" i="4" a="1"/>
  <c r="N59" i="4" s="1"/>
  <c r="L59" i="4"/>
  <c r="K59" i="4"/>
  <c r="H59" i="4"/>
  <c r="I59" i="4" s="1" a="1"/>
  <c r="I59" i="4" s="1"/>
  <c r="G59" i="4"/>
  <c r="F59" i="4"/>
  <c r="D59" i="4" a="1"/>
  <c r="D59" i="4" s="1"/>
  <c r="B59" i="4"/>
  <c r="A59" i="4"/>
  <c r="N58" i="4" a="1"/>
  <c r="N58" i="4"/>
  <c r="L58" i="4"/>
  <c r="K58" i="4"/>
  <c r="H58" i="4"/>
  <c r="I58" i="4" s="1" a="1"/>
  <c r="I58" i="4" s="1"/>
  <c r="G58" i="4"/>
  <c r="F58" i="4"/>
  <c r="D58" i="4" a="1"/>
  <c r="D58" i="4"/>
  <c r="B58" i="4"/>
  <c r="A58" i="4"/>
  <c r="N57" i="4" a="1"/>
  <c r="N57" i="4"/>
  <c r="L57" i="4"/>
  <c r="K57" i="4"/>
  <c r="H57" i="4"/>
  <c r="I57" i="4" s="1" a="1"/>
  <c r="I57" i="4" s="1"/>
  <c r="G57" i="4"/>
  <c r="F57" i="4"/>
  <c r="D57" i="4" a="1"/>
  <c r="D57" i="4" s="1"/>
  <c r="B57" i="4"/>
  <c r="A57" i="4"/>
  <c r="N56" i="4" a="1"/>
  <c r="N56" i="4"/>
  <c r="L56" i="4"/>
  <c r="K56" i="4"/>
  <c r="H56" i="4"/>
  <c r="I56" i="4" s="1" a="1"/>
  <c r="I56" i="4" s="1"/>
  <c r="G56" i="4"/>
  <c r="F56" i="4"/>
  <c r="D56" i="4" a="1"/>
  <c r="D56" i="4" s="1"/>
  <c r="B56" i="4"/>
  <c r="A56" i="4"/>
  <c r="N55" i="4" a="1"/>
  <c r="N55" i="4"/>
  <c r="L55" i="4"/>
  <c r="K55" i="4"/>
  <c r="H55" i="4"/>
  <c r="I55" i="4" s="1" a="1"/>
  <c r="I55" i="4" s="1"/>
  <c r="G55" i="4"/>
  <c r="F55" i="4"/>
  <c r="D55" i="4" a="1"/>
  <c r="D55" i="4" s="1"/>
  <c r="B55" i="4"/>
  <c r="A55" i="4"/>
  <c r="N54" i="4" a="1"/>
  <c r="N54" i="4" s="1"/>
  <c r="L54" i="4"/>
  <c r="K54" i="4"/>
  <c r="H54" i="4"/>
  <c r="I54" i="4" s="1" a="1"/>
  <c r="I54" i="4" s="1"/>
  <c r="G54" i="4"/>
  <c r="F54" i="4"/>
  <c r="D54" i="4" a="1"/>
  <c r="D54" i="4" s="1"/>
  <c r="B54" i="4"/>
  <c r="A54" i="4"/>
  <c r="N53" i="4" a="1"/>
  <c r="N53" i="4"/>
  <c r="L53" i="4"/>
  <c r="K53" i="4"/>
  <c r="H53" i="4"/>
  <c r="I53" i="4" s="1" a="1"/>
  <c r="I53" i="4" s="1"/>
  <c r="G53" i="4"/>
  <c r="F53" i="4"/>
  <c r="D53" i="4" a="1"/>
  <c r="D53" i="4"/>
  <c r="B53" i="4"/>
  <c r="A53" i="4"/>
  <c r="N52" i="4" a="1"/>
  <c r="N52" i="4" s="1"/>
  <c r="L52" i="4"/>
  <c r="K52" i="4"/>
  <c r="H52" i="4"/>
  <c r="I52" i="4" s="1" a="1"/>
  <c r="I52" i="4" s="1"/>
  <c r="G52" i="4"/>
  <c r="F52" i="4"/>
  <c r="D52" i="4" a="1"/>
  <c r="D52" i="4"/>
  <c r="B52" i="4"/>
  <c r="A52" i="4"/>
  <c r="N51" i="4" a="1"/>
  <c r="N51" i="4" s="1"/>
  <c r="L51" i="4"/>
  <c r="K51" i="4"/>
  <c r="H51" i="4"/>
  <c r="I51" i="4" s="1" a="1"/>
  <c r="I51" i="4" s="1"/>
  <c r="G51" i="4"/>
  <c r="F51" i="4"/>
  <c r="D51" i="4" a="1"/>
  <c r="D51" i="4" s="1"/>
  <c r="B51" i="4"/>
  <c r="A51" i="4"/>
  <c r="N50" i="4" a="1"/>
  <c r="N50" i="4"/>
  <c r="L50" i="4"/>
  <c r="K50" i="4"/>
  <c r="H50" i="4"/>
  <c r="I50" i="4" s="1" a="1"/>
  <c r="I50" i="4" s="1"/>
  <c r="G50" i="4"/>
  <c r="F50" i="4"/>
  <c r="D50" i="4" a="1"/>
  <c r="D50" i="4"/>
  <c r="B50" i="4"/>
  <c r="A50" i="4"/>
  <c r="N49" i="4" a="1"/>
  <c r="N49" i="4"/>
  <c r="L49" i="4"/>
  <c r="K49" i="4"/>
  <c r="H49" i="4"/>
  <c r="I49" i="4" s="1" a="1"/>
  <c r="I49" i="4" s="1"/>
  <c r="G49" i="4"/>
  <c r="F49" i="4"/>
  <c r="D49" i="4" a="1"/>
  <c r="D49" i="4" s="1"/>
  <c r="B49" i="4"/>
  <c r="A49" i="4"/>
  <c r="N48" i="4" a="1"/>
  <c r="N48" i="4"/>
  <c r="L48" i="4"/>
  <c r="K48" i="4"/>
  <c r="H48" i="4"/>
  <c r="I48" i="4" s="1" a="1"/>
  <c r="I48" i="4" s="1"/>
  <c r="G48" i="4"/>
  <c r="F48" i="4"/>
  <c r="D48" i="4" a="1"/>
  <c r="D48" i="4" s="1"/>
  <c r="B48" i="4"/>
  <c r="A48" i="4"/>
  <c r="N47" i="4" a="1"/>
  <c r="N47" i="4"/>
  <c r="L47" i="4"/>
  <c r="K47" i="4"/>
  <c r="H47" i="4"/>
  <c r="I47" i="4" s="1" a="1"/>
  <c r="I47" i="4" s="1"/>
  <c r="G47" i="4"/>
  <c r="F47" i="4"/>
  <c r="D47" i="4" a="1"/>
  <c r="D47" i="4" s="1"/>
  <c r="B47" i="4"/>
  <c r="A47" i="4"/>
  <c r="N46" i="4" a="1"/>
  <c r="N46" i="4" s="1"/>
  <c r="L46" i="4"/>
  <c r="K46" i="4"/>
  <c r="H46" i="4"/>
  <c r="I46" i="4" s="1" a="1"/>
  <c r="I46" i="4" s="1"/>
  <c r="G46" i="4"/>
  <c r="F46" i="4"/>
  <c r="D46" i="4" a="1"/>
  <c r="D46" i="4"/>
  <c r="B46" i="4"/>
  <c r="A46" i="4"/>
  <c r="N45" i="4" a="1"/>
  <c r="N45" i="4"/>
  <c r="L45" i="4"/>
  <c r="K45" i="4"/>
  <c r="H45" i="4"/>
  <c r="I45" i="4" s="1" a="1"/>
  <c r="I45" i="4" s="1"/>
  <c r="G45" i="4"/>
  <c r="F45" i="4"/>
  <c r="D45" i="4" a="1"/>
  <c r="D45" i="4"/>
  <c r="B45" i="4"/>
  <c r="A45" i="4"/>
  <c r="N44" i="4" a="1"/>
  <c r="N44" i="4" s="1"/>
  <c r="L44" i="4"/>
  <c r="K44" i="4"/>
  <c r="H44" i="4"/>
  <c r="I44" i="4" s="1" a="1"/>
  <c r="I44" i="4" s="1"/>
  <c r="G44" i="4"/>
  <c r="F44" i="4"/>
  <c r="D44" i="4" a="1"/>
  <c r="D44" i="4"/>
  <c r="B44" i="4"/>
  <c r="A44" i="4"/>
  <c r="N43" i="4" a="1"/>
  <c r="N43" i="4" s="1"/>
  <c r="L43" i="4"/>
  <c r="K43" i="4"/>
  <c r="H43" i="4"/>
  <c r="I43" i="4" s="1" a="1"/>
  <c r="I43" i="4" s="1"/>
  <c r="G43" i="4"/>
  <c r="F43" i="4"/>
  <c r="D43" i="4" a="1"/>
  <c r="D43" i="4" s="1"/>
  <c r="B43" i="4"/>
  <c r="A43" i="4"/>
  <c r="N42" i="4" a="1"/>
  <c r="N42" i="4"/>
  <c r="L42" i="4"/>
  <c r="K42" i="4"/>
  <c r="H42" i="4"/>
  <c r="I42" i="4" s="1" a="1"/>
  <c r="I42" i="4" s="1"/>
  <c r="G42" i="4"/>
  <c r="F42" i="4"/>
  <c r="D42" i="4" a="1"/>
  <c r="D42" i="4"/>
  <c r="B42" i="4"/>
  <c r="A42" i="4"/>
  <c r="N41" i="4" a="1"/>
  <c r="N41" i="4"/>
  <c r="L41" i="4"/>
  <c r="K41" i="4"/>
  <c r="H41" i="4"/>
  <c r="I41" i="4" s="1" a="1"/>
  <c r="I41" i="4" s="1"/>
  <c r="G41" i="4"/>
  <c r="F41" i="4"/>
  <c r="D41" i="4" a="1"/>
  <c r="D41" i="4" s="1"/>
  <c r="B41" i="4"/>
  <c r="A41" i="4"/>
  <c r="N40" i="4" a="1"/>
  <c r="N40" i="4"/>
  <c r="L40" i="4"/>
  <c r="K40" i="4"/>
  <c r="H40" i="4"/>
  <c r="I40" i="4" s="1" a="1"/>
  <c r="I40" i="4" s="1"/>
  <c r="G40" i="4"/>
  <c r="F40" i="4"/>
  <c r="D40" i="4" a="1"/>
  <c r="D40" i="4" s="1"/>
  <c r="B40" i="4"/>
  <c r="A40" i="4"/>
  <c r="N39" i="4" a="1"/>
  <c r="N39" i="4"/>
  <c r="L39" i="4"/>
  <c r="K39" i="4"/>
  <c r="H39" i="4"/>
  <c r="I39" i="4" s="1" a="1"/>
  <c r="I39" i="4" s="1"/>
  <c r="G39" i="4"/>
  <c r="F39" i="4"/>
  <c r="D39" i="4" a="1"/>
  <c r="D39" i="4"/>
  <c r="B39" i="4"/>
  <c r="A39" i="4"/>
  <c r="N38" i="4" a="1"/>
  <c r="N38" i="4" s="1"/>
  <c r="L38" i="4"/>
  <c r="K38" i="4"/>
  <c r="H38" i="4"/>
  <c r="I38" i="4" s="1" a="1"/>
  <c r="I38" i="4" s="1"/>
  <c r="G38" i="4"/>
  <c r="F38" i="4"/>
  <c r="D38" i="4" a="1"/>
  <c r="D38" i="4" s="1"/>
  <c r="B38" i="4"/>
  <c r="A38" i="4"/>
  <c r="N37" i="4" a="1"/>
  <c r="N37" i="4"/>
  <c r="L37" i="4"/>
  <c r="K37" i="4"/>
  <c r="H37" i="4"/>
  <c r="I37" i="4" s="1" a="1"/>
  <c r="I37" i="4" s="1"/>
  <c r="G37" i="4"/>
  <c r="F37" i="4"/>
  <c r="D37" i="4" a="1"/>
  <c r="D37" i="4"/>
  <c r="B37" i="4"/>
  <c r="A37" i="4"/>
  <c r="N36" i="4" a="1"/>
  <c r="N36" i="4" s="1"/>
  <c r="L36" i="4"/>
  <c r="K36" i="4"/>
  <c r="H36" i="4"/>
  <c r="I36" i="4" s="1" a="1"/>
  <c r="I36" i="4" s="1"/>
  <c r="G36" i="4"/>
  <c r="F36" i="4"/>
  <c r="D36" i="4" a="1"/>
  <c r="D36" i="4"/>
  <c r="B36" i="4"/>
  <c r="A36" i="4"/>
  <c r="N35" i="4" a="1"/>
  <c r="N35" i="4" s="1"/>
  <c r="L35" i="4"/>
  <c r="K35" i="4"/>
  <c r="H35" i="4"/>
  <c r="I35" i="4" s="1" a="1"/>
  <c r="I35" i="4" s="1"/>
  <c r="G35" i="4"/>
  <c r="F35" i="4"/>
  <c r="D35" i="4" a="1"/>
  <c r="D35" i="4" s="1"/>
  <c r="B35" i="4"/>
  <c r="A35" i="4"/>
  <c r="N34" i="4" a="1"/>
  <c r="N34" i="4"/>
  <c r="L34" i="4"/>
  <c r="K34" i="4"/>
  <c r="H34" i="4"/>
  <c r="I34" i="4" s="1" a="1"/>
  <c r="I34" i="4" s="1"/>
  <c r="G34" i="4"/>
  <c r="F34" i="4"/>
  <c r="D34" i="4" a="1"/>
  <c r="D34" i="4"/>
  <c r="B34" i="4"/>
  <c r="A34" i="4"/>
  <c r="N33" i="4" a="1"/>
  <c r="N33" i="4"/>
  <c r="L33" i="4"/>
  <c r="K33" i="4"/>
  <c r="H33" i="4"/>
  <c r="I33" i="4" s="1" a="1"/>
  <c r="I33" i="4" s="1"/>
  <c r="G33" i="4"/>
  <c r="F33" i="4"/>
  <c r="D33" i="4" a="1"/>
  <c r="D33" i="4" s="1"/>
  <c r="B33" i="4"/>
  <c r="A33" i="4"/>
  <c r="N32" i="4" a="1"/>
  <c r="N32" i="4"/>
  <c r="L32" i="4"/>
  <c r="K32" i="4"/>
  <c r="H32" i="4"/>
  <c r="I32" i="4" s="1" a="1"/>
  <c r="I32" i="4" s="1"/>
  <c r="G32" i="4"/>
  <c r="F32" i="4"/>
  <c r="D32" i="4" a="1"/>
  <c r="D32" i="4" s="1"/>
  <c r="B32" i="4"/>
  <c r="A32" i="4"/>
  <c r="N31" i="4" a="1"/>
  <c r="N31" i="4"/>
  <c r="L31" i="4"/>
  <c r="K31" i="4"/>
  <c r="H31" i="4"/>
  <c r="I31" i="4" s="1" a="1"/>
  <c r="I31" i="4" s="1"/>
  <c r="G31" i="4"/>
  <c r="F31" i="4"/>
  <c r="D31" i="4" a="1"/>
  <c r="D31" i="4" s="1"/>
  <c r="B31" i="4"/>
  <c r="A31" i="4"/>
  <c r="N30" i="4" a="1"/>
  <c r="N30" i="4" s="1"/>
  <c r="L30" i="4"/>
  <c r="K30" i="4"/>
  <c r="H30" i="4"/>
  <c r="I30" i="4" s="1" a="1"/>
  <c r="I30" i="4" s="1"/>
  <c r="G30" i="4"/>
  <c r="F30" i="4"/>
  <c r="D30" i="4" a="1"/>
  <c r="D30" i="4" s="1"/>
  <c r="B30" i="4"/>
  <c r="A30" i="4"/>
  <c r="N29" i="4" a="1"/>
  <c r="N29" i="4"/>
  <c r="L29" i="4"/>
  <c r="K29" i="4"/>
  <c r="H29" i="4"/>
  <c r="I29" i="4" s="1" a="1"/>
  <c r="I29" i="4" s="1"/>
  <c r="G29" i="4"/>
  <c r="F29" i="4"/>
  <c r="D29" i="4" a="1"/>
  <c r="D29" i="4"/>
  <c r="B29" i="4"/>
  <c r="A29" i="4"/>
  <c r="N28" i="4" a="1"/>
  <c r="N28" i="4" s="1"/>
  <c r="L28" i="4"/>
  <c r="K28" i="4"/>
  <c r="H28" i="4"/>
  <c r="I28" i="4" s="1" a="1"/>
  <c r="I28" i="4" s="1"/>
  <c r="G28" i="4"/>
  <c r="F28" i="4"/>
  <c r="D28" i="4" a="1"/>
  <c r="D28" i="4"/>
  <c r="B28" i="4"/>
  <c r="A28" i="4"/>
  <c r="N27" i="4" a="1"/>
  <c r="N27" i="4" s="1"/>
  <c r="L27" i="4"/>
  <c r="K27" i="4"/>
  <c r="H27" i="4"/>
  <c r="I27" i="4" s="1" a="1"/>
  <c r="I27" i="4" s="1"/>
  <c r="G27" i="4"/>
  <c r="F27" i="4"/>
  <c r="D27" i="4" a="1"/>
  <c r="D27" i="4" s="1"/>
  <c r="B27" i="4"/>
  <c r="A27" i="4"/>
  <c r="N26" i="4" a="1"/>
  <c r="N26" i="4"/>
  <c r="L26" i="4"/>
  <c r="K26" i="4"/>
  <c r="H26" i="4"/>
  <c r="I26" i="4" s="1" a="1"/>
  <c r="I26" i="4" s="1"/>
  <c r="G26" i="4"/>
  <c r="F26" i="4"/>
  <c r="D26" i="4" a="1"/>
  <c r="D26" i="4"/>
  <c r="B26" i="4"/>
  <c r="A26" i="4"/>
  <c r="N25" i="4" a="1"/>
  <c r="N25" i="4"/>
  <c r="L25" i="4"/>
  <c r="K25" i="4"/>
  <c r="H25" i="4"/>
  <c r="I25" i="4" s="1" a="1"/>
  <c r="I25" i="4" s="1"/>
  <c r="G25" i="4"/>
  <c r="F25" i="4"/>
  <c r="D25" i="4" a="1"/>
  <c r="D25" i="4" s="1"/>
  <c r="B25" i="4"/>
  <c r="A25" i="4"/>
  <c r="N24" i="4" a="1"/>
  <c r="N24" i="4"/>
  <c r="L24" i="4"/>
  <c r="K24" i="4"/>
  <c r="H24" i="4"/>
  <c r="I24" i="4" s="1" a="1"/>
  <c r="I24" i="4" s="1"/>
  <c r="G24" i="4"/>
  <c r="F24" i="4"/>
  <c r="D24" i="4" a="1"/>
  <c r="D24" i="4" s="1"/>
  <c r="B24" i="4"/>
  <c r="A24" i="4"/>
  <c r="N23" i="4" a="1"/>
  <c r="N23" i="4"/>
  <c r="L23" i="4"/>
  <c r="K23" i="4"/>
  <c r="H23" i="4"/>
  <c r="I23" i="4" s="1" a="1"/>
  <c r="I23" i="4" s="1"/>
  <c r="G23" i="4"/>
  <c r="F23" i="4"/>
  <c r="D23" i="4" a="1"/>
  <c r="D23" i="4" s="1"/>
  <c r="B23" i="4"/>
  <c r="A23" i="4"/>
  <c r="N22" i="4" a="1"/>
  <c r="N22" i="4" s="1"/>
  <c r="L22" i="4"/>
  <c r="K22" i="4"/>
  <c r="H22" i="4"/>
  <c r="I22" i="4" s="1" a="1"/>
  <c r="I22" i="4" s="1"/>
  <c r="G22" i="4"/>
  <c r="F22" i="4"/>
  <c r="D22" i="4" a="1"/>
  <c r="D22" i="4" s="1"/>
  <c r="B22" i="4"/>
  <c r="A22" i="4"/>
  <c r="N21" i="4" a="1"/>
  <c r="N21" i="4"/>
  <c r="L21" i="4"/>
  <c r="K21" i="4"/>
  <c r="H21" i="4"/>
  <c r="I21" i="4" s="1" a="1"/>
  <c r="I21" i="4" s="1"/>
  <c r="G21" i="4"/>
  <c r="F21" i="4"/>
  <c r="D21" i="4" a="1"/>
  <c r="D21" i="4"/>
  <c r="B21" i="4"/>
  <c r="A21" i="4"/>
  <c r="N20" i="4" a="1"/>
  <c r="N20" i="4" s="1"/>
  <c r="L20" i="4"/>
  <c r="K20" i="4"/>
  <c r="H20" i="4"/>
  <c r="I20" i="4" s="1" a="1"/>
  <c r="I20" i="4" s="1"/>
  <c r="G20" i="4"/>
  <c r="F20" i="4"/>
  <c r="D20" i="4" a="1"/>
  <c r="D20" i="4"/>
  <c r="B20" i="4"/>
  <c r="A20" i="4"/>
  <c r="N19" i="4" a="1"/>
  <c r="N19" i="4" s="1"/>
  <c r="L19" i="4"/>
  <c r="K19" i="4"/>
  <c r="H19" i="4"/>
  <c r="I19" i="4" s="1" a="1"/>
  <c r="I19" i="4" s="1"/>
  <c r="G19" i="4"/>
  <c r="F19" i="4"/>
  <c r="D19" i="4" a="1"/>
  <c r="D19" i="4" s="1"/>
  <c r="B19" i="4"/>
  <c r="A19" i="4"/>
  <c r="N18" i="4" a="1"/>
  <c r="N18" i="4"/>
  <c r="L18" i="4"/>
  <c r="K18" i="4"/>
  <c r="H18" i="4"/>
  <c r="I18" i="4" s="1" a="1"/>
  <c r="I18" i="4" s="1"/>
  <c r="G18" i="4"/>
  <c r="F18" i="4"/>
  <c r="D18" i="4" a="1"/>
  <c r="D18" i="4"/>
  <c r="B18" i="4"/>
  <c r="A18" i="4"/>
  <c r="N17" i="4" a="1"/>
  <c r="N17" i="4"/>
  <c r="L17" i="4"/>
  <c r="K17" i="4"/>
  <c r="H17" i="4"/>
  <c r="I17" i="4" s="1" a="1"/>
  <c r="I17" i="4" s="1"/>
  <c r="G17" i="4"/>
  <c r="F17" i="4"/>
  <c r="D17" i="4" a="1"/>
  <c r="D17" i="4" s="1"/>
  <c r="B17" i="4"/>
  <c r="A17" i="4"/>
  <c r="N16" i="4" a="1"/>
  <c r="N16" i="4"/>
  <c r="L16" i="4"/>
  <c r="K16" i="4"/>
  <c r="H16" i="4"/>
  <c r="I16" i="4" s="1" a="1"/>
  <c r="I16" i="4" s="1"/>
  <c r="G16" i="4"/>
  <c r="F16" i="4"/>
  <c r="D16" i="4" a="1"/>
  <c r="D16" i="4" s="1"/>
  <c r="B16" i="4"/>
  <c r="A16" i="4"/>
  <c r="N15" i="4" a="1"/>
  <c r="N15" i="4"/>
  <c r="L15" i="4"/>
  <c r="K15" i="4"/>
  <c r="H15" i="4"/>
  <c r="I15" i="4" s="1" a="1"/>
  <c r="I15" i="4" s="1"/>
  <c r="G15" i="4"/>
  <c r="F15" i="4"/>
  <c r="D15" i="4" a="1"/>
  <c r="D15" i="4" s="1"/>
  <c r="B15" i="4"/>
  <c r="A15" i="4"/>
  <c r="N14" i="4" a="1"/>
  <c r="N14" i="4" s="1"/>
  <c r="L14" i="4"/>
  <c r="K14" i="4"/>
  <c r="H14" i="4"/>
  <c r="I14" i="4" s="1" a="1"/>
  <c r="I14" i="4" s="1"/>
  <c r="G14" i="4"/>
  <c r="F14" i="4"/>
  <c r="D14" i="4" a="1"/>
  <c r="D14" i="4"/>
  <c r="B14" i="4"/>
  <c r="A14" i="4"/>
  <c r="N13" i="4" a="1"/>
  <c r="N13" i="4"/>
  <c r="L13" i="4"/>
  <c r="K13" i="4"/>
  <c r="H13" i="4"/>
  <c r="I13" i="4" s="1" a="1"/>
  <c r="I13" i="4" s="1"/>
  <c r="G13" i="4"/>
  <c r="F13" i="4"/>
  <c r="D13" i="4" a="1"/>
  <c r="D13" i="4"/>
  <c r="B13" i="4"/>
  <c r="A13" i="4"/>
  <c r="N12" i="4" a="1"/>
  <c r="N12" i="4" s="1"/>
  <c r="L12" i="4"/>
  <c r="K12" i="4"/>
  <c r="H12" i="4"/>
  <c r="I12" i="4" s="1" a="1"/>
  <c r="I12" i="4" s="1"/>
  <c r="G12" i="4"/>
  <c r="F12" i="4"/>
  <c r="D12" i="4" a="1"/>
  <c r="D12" i="4"/>
  <c r="B12" i="4"/>
  <c r="A12" i="4"/>
  <c r="N11" i="4" a="1"/>
  <c r="N11" i="4" s="1"/>
  <c r="L11" i="4"/>
  <c r="K11" i="4"/>
  <c r="H11" i="4"/>
  <c r="I11" i="4" s="1" a="1"/>
  <c r="I11" i="4" s="1"/>
  <c r="G11" i="4"/>
  <c r="F11" i="4"/>
  <c r="D11" i="4" a="1"/>
  <c r="D11" i="4" s="1"/>
  <c r="B11" i="4"/>
  <c r="A11" i="4"/>
  <c r="N10" i="4" a="1"/>
  <c r="N10" i="4"/>
  <c r="L10" i="4"/>
  <c r="K10" i="4"/>
  <c r="H10" i="4"/>
  <c r="I10" i="4" s="1" a="1"/>
  <c r="I10" i="4" s="1"/>
  <c r="G10" i="4"/>
  <c r="F10" i="4"/>
  <c r="D10" i="4" a="1"/>
  <c r="D10" i="4"/>
  <c r="B10" i="4"/>
  <c r="A10" i="4"/>
  <c r="N9" i="4" a="1"/>
  <c r="N9" i="4"/>
  <c r="L9" i="4"/>
  <c r="K9" i="4"/>
  <c r="H9" i="4"/>
  <c r="I9" i="4" s="1" a="1"/>
  <c r="I9" i="4" s="1"/>
  <c r="G9" i="4"/>
  <c r="F9" i="4"/>
  <c r="D9" i="4" a="1"/>
  <c r="D9" i="4" s="1"/>
  <c r="B9" i="4"/>
  <c r="A9" i="4"/>
  <c r="N8" i="4" a="1"/>
  <c r="N8" i="4"/>
  <c r="L8" i="4"/>
  <c r="K8" i="4"/>
  <c r="H8" i="4"/>
  <c r="I8" i="4" s="1" a="1"/>
  <c r="I8" i="4" s="1"/>
  <c r="G8" i="4"/>
  <c r="F8" i="4"/>
  <c r="D8" i="4" a="1"/>
  <c r="D8" i="4" s="1"/>
  <c r="B8" i="4"/>
  <c r="A8" i="4"/>
  <c r="N7" i="4" a="1"/>
  <c r="N7" i="4"/>
  <c r="L7" i="4"/>
  <c r="K7" i="4"/>
  <c r="H7" i="4"/>
  <c r="I7" i="4" s="1" a="1"/>
  <c r="I7" i="4" s="1"/>
  <c r="G7" i="4"/>
  <c r="F7" i="4"/>
  <c r="D7" i="4" a="1"/>
  <c r="D7" i="4"/>
  <c r="B7" i="4"/>
  <c r="A7" i="4"/>
  <c r="N6" i="4" a="1"/>
  <c r="N6" i="4" s="1"/>
  <c r="L6" i="4"/>
  <c r="K6" i="4"/>
  <c r="H6" i="4"/>
  <c r="I6" i="4" s="1" a="1"/>
  <c r="I6" i="4" s="1"/>
  <c r="G6" i="4"/>
  <c r="F6" i="4"/>
  <c r="D6" i="4" a="1"/>
  <c r="D6" i="4" s="1"/>
  <c r="B6" i="4"/>
  <c r="A6" i="4"/>
  <c r="N5" i="4" a="1"/>
  <c r="N5" i="4"/>
  <c r="L5" i="4"/>
  <c r="K5" i="4"/>
  <c r="H5" i="4"/>
  <c r="I5" i="4" s="1" a="1"/>
  <c r="I5" i="4" s="1"/>
  <c r="G5" i="4"/>
  <c r="F5" i="4"/>
  <c r="D5" i="4" a="1"/>
  <c r="D5" i="4"/>
  <c r="B5" i="4"/>
  <c r="A5" i="4"/>
  <c r="N4" i="4" a="1"/>
  <c r="N4" i="4" s="1"/>
  <c r="L4" i="4"/>
  <c r="K4" i="4"/>
  <c r="H4" i="4"/>
  <c r="I4" i="4" s="1" a="1"/>
  <c r="I4" i="4" s="1"/>
  <c r="G4" i="4"/>
  <c r="F4" i="4"/>
  <c r="D4" i="4" a="1"/>
  <c r="D4" i="4"/>
  <c r="B4" i="4"/>
  <c r="A4" i="4"/>
  <c r="M3" i="4"/>
  <c r="N3" i="4" s="1" a="1"/>
  <c r="N3" i="4" s="1"/>
  <c r="L3" i="4"/>
  <c r="K3" i="4"/>
  <c r="H3" i="4"/>
  <c r="I3" i="4" s="1" a="1"/>
  <c r="I3" i="4" s="1"/>
  <c r="G3" i="4"/>
  <c r="F3" i="4"/>
  <c r="C3" i="4"/>
  <c r="D3" i="4" s="1" a="1"/>
  <c r="D3" i="4" s="1"/>
  <c r="B3" i="4"/>
  <c r="A3" i="4"/>
  <c r="H398" i="3"/>
  <c r="H397" i="3"/>
  <c r="H396" i="3"/>
  <c r="H395" i="3"/>
  <c r="H394" i="3"/>
  <c r="H393" i="3"/>
  <c r="H392" i="3"/>
  <c r="H391" i="3"/>
  <c r="H390" i="3"/>
  <c r="H389" i="3"/>
  <c r="H388" i="3"/>
  <c r="H387" i="3"/>
  <c r="H386" i="3"/>
  <c r="H385" i="3"/>
  <c r="H384" i="3"/>
  <c r="H383" i="3"/>
  <c r="H382" i="3"/>
  <c r="H381" i="3"/>
  <c r="H380" i="3"/>
  <c r="H379" i="3"/>
  <c r="H378" i="3"/>
  <c r="H377" i="3"/>
  <c r="H376" i="3"/>
  <c r="H375" i="3"/>
  <c r="H374" i="3"/>
  <c r="H373" i="3"/>
  <c r="H372" i="3"/>
  <c r="H371" i="3"/>
  <c r="H370" i="3"/>
  <c r="H369" i="3"/>
  <c r="H368" i="3"/>
  <c r="H367" i="3"/>
  <c r="H366" i="3"/>
  <c r="H365" i="3"/>
  <c r="H364" i="3"/>
  <c r="H363" i="3"/>
  <c r="H362" i="3"/>
  <c r="H361" i="3"/>
  <c r="H360" i="3"/>
  <c r="H359" i="3"/>
  <c r="H358" i="3"/>
  <c r="H357" i="3"/>
  <c r="H356" i="3"/>
  <c r="H355" i="3"/>
  <c r="H354" i="3"/>
  <c r="H353" i="3"/>
  <c r="H352" i="3"/>
  <c r="H351" i="3"/>
  <c r="H350" i="3"/>
  <c r="H349" i="3"/>
  <c r="H348" i="3"/>
  <c r="H347" i="3"/>
  <c r="H346" i="3"/>
  <c r="H345" i="3"/>
  <c r="H344" i="3"/>
  <c r="H343" i="3"/>
  <c r="H342" i="3"/>
  <c r="H341" i="3"/>
  <c r="H340" i="3"/>
  <c r="H339" i="3"/>
  <c r="H338" i="3"/>
  <c r="H337" i="3"/>
  <c r="H336" i="3"/>
  <c r="H335" i="3"/>
  <c r="H334" i="3"/>
  <c r="H333" i="3"/>
  <c r="H332" i="3"/>
  <c r="H331" i="3"/>
  <c r="H330" i="3"/>
  <c r="H329" i="3"/>
  <c r="H328" i="3"/>
  <c r="H327" i="3"/>
  <c r="H326" i="3"/>
  <c r="H325" i="3"/>
  <c r="H324" i="3"/>
  <c r="H323" i="3"/>
  <c r="H322" i="3"/>
  <c r="H321" i="3"/>
  <c r="H320" i="3"/>
  <c r="H319" i="3"/>
  <c r="H318" i="3"/>
  <c r="H317" i="3"/>
  <c r="H316" i="3"/>
  <c r="H315" i="3"/>
  <c r="H314" i="3"/>
  <c r="H313" i="3"/>
  <c r="H312" i="3"/>
  <c r="H311" i="3"/>
  <c r="H310" i="3"/>
  <c r="H309" i="3"/>
  <c r="H308" i="3"/>
  <c r="H307" i="3"/>
  <c r="H306" i="3"/>
  <c r="H305" i="3"/>
  <c r="H304" i="3"/>
  <c r="H303" i="3"/>
  <c r="H302" i="3"/>
  <c r="H301" i="3"/>
  <c r="H300" i="3"/>
  <c r="H299" i="3"/>
  <c r="H298" i="3"/>
  <c r="H297" i="3"/>
  <c r="H296" i="3"/>
  <c r="H295" i="3"/>
  <c r="H294" i="3"/>
  <c r="H293" i="3"/>
  <c r="H292" i="3"/>
  <c r="H291" i="3"/>
  <c r="H290" i="3"/>
  <c r="H289" i="3"/>
  <c r="H288" i="3"/>
  <c r="H287" i="3"/>
  <c r="H286" i="3"/>
  <c r="H285" i="3"/>
  <c r="H284" i="3"/>
  <c r="H283" i="3"/>
  <c r="H282" i="3"/>
  <c r="H281" i="3"/>
  <c r="H280" i="3"/>
  <c r="H279" i="3"/>
  <c r="H278" i="3"/>
  <c r="H277" i="3"/>
  <c r="H276" i="3"/>
  <c r="H275" i="3"/>
  <c r="H274" i="3"/>
  <c r="H273" i="3"/>
  <c r="H272" i="3"/>
  <c r="H271" i="3"/>
  <c r="H270" i="3"/>
  <c r="H269" i="3"/>
  <c r="H268" i="3"/>
  <c r="H267" i="3"/>
  <c r="H266" i="3"/>
  <c r="H265" i="3"/>
  <c r="H264" i="3"/>
  <c r="H263" i="3"/>
  <c r="H262" i="3"/>
  <c r="H261" i="3"/>
  <c r="H260" i="3"/>
  <c r="H259" i="3"/>
  <c r="H258" i="3"/>
  <c r="H257" i="3"/>
  <c r="H256" i="3"/>
  <c r="H255" i="3"/>
  <c r="H254" i="3"/>
  <c r="H253" i="3"/>
  <c r="H252" i="3"/>
  <c r="H251" i="3"/>
  <c r="H250" i="3"/>
  <c r="H249" i="3"/>
  <c r="H248" i="3"/>
  <c r="H247" i="3"/>
  <c r="H246" i="3"/>
  <c r="H245" i="3"/>
  <c r="H244" i="3"/>
  <c r="H243" i="3"/>
  <c r="H242" i="3"/>
  <c r="H241" i="3"/>
  <c r="H240" i="3"/>
  <c r="H239" i="3"/>
  <c r="H238" i="3"/>
  <c r="H237" i="3"/>
  <c r="H236" i="3"/>
  <c r="H235" i="3"/>
  <c r="H234" i="3"/>
  <c r="H233" i="3"/>
  <c r="H232" i="3"/>
  <c r="H231" i="3"/>
  <c r="H230" i="3"/>
  <c r="H229" i="3"/>
  <c r="H228" i="3"/>
  <c r="H227" i="3"/>
  <c r="H226" i="3"/>
  <c r="H225" i="3"/>
  <c r="H224" i="3"/>
  <c r="H223" i="3"/>
  <c r="H222" i="3"/>
  <c r="H221" i="3"/>
  <c r="H220" i="3"/>
  <c r="H219" i="3"/>
  <c r="H218" i="3"/>
  <c r="H217" i="3"/>
  <c r="H216" i="3"/>
  <c r="H215" i="3"/>
  <c r="H214" i="3"/>
  <c r="H213" i="3"/>
  <c r="H212" i="3"/>
  <c r="H211" i="3"/>
  <c r="H210" i="3"/>
  <c r="H209" i="3"/>
  <c r="H208" i="3"/>
  <c r="H207" i="3"/>
  <c r="H206" i="3"/>
  <c r="H205" i="3"/>
  <c r="H204" i="3"/>
  <c r="H203" i="3"/>
  <c r="H202" i="3"/>
  <c r="H201" i="3"/>
  <c r="H200" i="3"/>
  <c r="H199" i="3"/>
  <c r="H198" i="3"/>
  <c r="H197" i="3"/>
  <c r="H196" i="3"/>
  <c r="H195" i="3"/>
  <c r="H194" i="3"/>
  <c r="H193" i="3"/>
  <c r="H192" i="3"/>
  <c r="H191" i="3"/>
  <c r="H190" i="3"/>
  <c r="H189" i="3"/>
  <c r="H188" i="3"/>
  <c r="H187" i="3"/>
  <c r="H186" i="3"/>
  <c r="H185" i="3"/>
  <c r="H184" i="3"/>
  <c r="H183" i="3"/>
  <c r="H182" i="3"/>
  <c r="C182" i="3"/>
  <c r="H181" i="3"/>
  <c r="C181" i="3"/>
  <c r="H180" i="3"/>
  <c r="C180" i="3"/>
  <c r="H179" i="3"/>
  <c r="C179" i="3"/>
  <c r="H178" i="3"/>
  <c r="C178" i="3"/>
  <c r="H177" i="3"/>
  <c r="C177" i="3"/>
  <c r="H176" i="3"/>
  <c r="C176" i="3"/>
  <c r="H175" i="3"/>
  <c r="C175" i="3"/>
  <c r="H174" i="3"/>
  <c r="C174" i="3"/>
  <c r="H173" i="3"/>
  <c r="C173" i="3"/>
  <c r="H172" i="3"/>
  <c r="C172" i="3"/>
  <c r="H171" i="3"/>
  <c r="C171" i="3"/>
  <c r="H170" i="3"/>
  <c r="C170" i="3"/>
  <c r="H169" i="3"/>
  <c r="C169" i="3"/>
  <c r="H168" i="3"/>
  <c r="C168" i="3"/>
  <c r="H167" i="3"/>
  <c r="C167" i="3"/>
  <c r="H166" i="3"/>
  <c r="C166" i="3"/>
  <c r="H165" i="3"/>
  <c r="C165" i="3"/>
  <c r="H164" i="3"/>
  <c r="C164" i="3"/>
  <c r="H163" i="3"/>
  <c r="C163" i="3"/>
  <c r="H162" i="3"/>
  <c r="C162" i="3"/>
  <c r="H161" i="3"/>
  <c r="C161" i="3"/>
  <c r="H160" i="3"/>
  <c r="C160" i="3"/>
  <c r="H159" i="3"/>
  <c r="C159" i="3"/>
  <c r="H158" i="3"/>
  <c r="C158" i="3"/>
  <c r="H157" i="3"/>
  <c r="C157" i="3"/>
  <c r="H156" i="3"/>
  <c r="C156" i="3"/>
  <c r="H155" i="3"/>
  <c r="C155" i="3"/>
  <c r="H154" i="3"/>
  <c r="C154" i="3"/>
  <c r="H153" i="3"/>
  <c r="C153" i="3"/>
  <c r="H152" i="3"/>
  <c r="C152" i="3"/>
  <c r="H151" i="3"/>
  <c r="C151" i="3"/>
  <c r="H150" i="3"/>
  <c r="C150" i="3"/>
  <c r="H149" i="3"/>
  <c r="C149" i="3"/>
  <c r="H148" i="3"/>
  <c r="C148" i="3"/>
  <c r="H147" i="3"/>
  <c r="C147" i="3"/>
  <c r="H146" i="3"/>
  <c r="C146" i="3"/>
  <c r="H145" i="3"/>
  <c r="C145" i="3"/>
  <c r="H144" i="3"/>
  <c r="C144" i="3"/>
  <c r="H143" i="3"/>
  <c r="C143" i="3"/>
  <c r="H142" i="3"/>
  <c r="C142" i="3"/>
  <c r="H141" i="3"/>
  <c r="C141" i="3"/>
  <c r="H140" i="3"/>
  <c r="C140" i="3"/>
  <c r="H139" i="3"/>
  <c r="C139" i="3"/>
  <c r="H138" i="3"/>
  <c r="C138" i="3"/>
  <c r="H137" i="3"/>
  <c r="C137" i="3"/>
  <c r="H136" i="3"/>
  <c r="C136" i="3"/>
  <c r="H135" i="3"/>
  <c r="C135" i="3"/>
  <c r="H134" i="3"/>
  <c r="C134" i="3"/>
  <c r="H133" i="3"/>
  <c r="C133" i="3"/>
  <c r="H132" i="3"/>
  <c r="C132" i="3"/>
  <c r="H131" i="3"/>
  <c r="C131" i="3"/>
  <c r="H130" i="3"/>
  <c r="C130" i="3"/>
  <c r="H129" i="3"/>
  <c r="C129" i="3"/>
  <c r="H128" i="3"/>
  <c r="C128" i="3"/>
  <c r="H127" i="3"/>
  <c r="C127" i="3"/>
  <c r="H126" i="3"/>
  <c r="C126" i="3"/>
  <c r="H125" i="3"/>
  <c r="C125" i="3"/>
  <c r="H124" i="3"/>
  <c r="C124" i="3"/>
  <c r="H123" i="3"/>
  <c r="C123" i="3"/>
  <c r="H122" i="3"/>
  <c r="C122" i="3"/>
  <c r="H121" i="3"/>
  <c r="C121" i="3"/>
  <c r="H120" i="3"/>
  <c r="C120" i="3"/>
  <c r="H119" i="3"/>
  <c r="C119" i="3"/>
  <c r="H118" i="3"/>
  <c r="C118" i="3"/>
  <c r="H117" i="3"/>
  <c r="C117" i="3"/>
  <c r="H116" i="3"/>
  <c r="C116" i="3"/>
  <c r="H115" i="3"/>
  <c r="C115" i="3"/>
  <c r="H114" i="3"/>
  <c r="C114" i="3"/>
  <c r="H113" i="3"/>
  <c r="C113" i="3"/>
  <c r="H112" i="3"/>
  <c r="C112" i="3"/>
  <c r="H111" i="3"/>
  <c r="C111" i="3"/>
  <c r="H110" i="3"/>
  <c r="C110" i="3"/>
  <c r="H109" i="3"/>
  <c r="C109" i="3"/>
  <c r="H108" i="3"/>
  <c r="C108" i="3"/>
  <c r="H107" i="3"/>
  <c r="C107" i="3"/>
  <c r="H106" i="3"/>
  <c r="C106" i="3"/>
  <c r="H105" i="3"/>
  <c r="C105" i="3"/>
  <c r="H104" i="3"/>
  <c r="C104" i="3"/>
  <c r="H103" i="3"/>
  <c r="C103" i="3"/>
  <c r="H102" i="3"/>
  <c r="C102" i="3"/>
  <c r="H101" i="3"/>
  <c r="C101" i="3"/>
  <c r="H100" i="3"/>
  <c r="C100" i="3"/>
  <c r="H99" i="3"/>
  <c r="C99" i="3"/>
  <c r="H98" i="3"/>
  <c r="C98" i="3"/>
  <c r="H97" i="3"/>
  <c r="C97" i="3"/>
  <c r="H96" i="3"/>
  <c r="C96" i="3"/>
  <c r="H95" i="3"/>
  <c r="C95" i="3"/>
  <c r="H94" i="3"/>
  <c r="C94" i="3"/>
  <c r="H93" i="3"/>
  <c r="C93" i="3"/>
  <c r="H92" i="3"/>
  <c r="C92" i="3"/>
  <c r="H91" i="3"/>
  <c r="C91" i="3"/>
  <c r="H90" i="3"/>
  <c r="C90" i="3"/>
  <c r="H89" i="3"/>
  <c r="C89" i="3"/>
  <c r="H88" i="3"/>
  <c r="C88" i="3"/>
  <c r="H87" i="3"/>
  <c r="C87" i="3"/>
  <c r="H86" i="3"/>
  <c r="C86" i="3"/>
  <c r="H85" i="3"/>
  <c r="C85" i="3"/>
  <c r="H84" i="3"/>
  <c r="C84" i="3"/>
  <c r="H83" i="3"/>
  <c r="C83" i="3"/>
  <c r="H82" i="3"/>
  <c r="C82" i="3"/>
  <c r="H81" i="3"/>
  <c r="C81" i="3"/>
  <c r="H80" i="3"/>
  <c r="C80" i="3"/>
  <c r="H79" i="3"/>
  <c r="C79" i="3"/>
  <c r="H78" i="3"/>
  <c r="C78" i="3"/>
  <c r="H77" i="3"/>
  <c r="C77" i="3"/>
  <c r="H76" i="3"/>
  <c r="C76" i="3"/>
  <c r="H75" i="3"/>
  <c r="C75" i="3"/>
  <c r="H74" i="3"/>
  <c r="C74" i="3"/>
  <c r="H73" i="3"/>
  <c r="C73" i="3"/>
  <c r="H72" i="3"/>
  <c r="C72" i="3"/>
  <c r="H71" i="3"/>
  <c r="C71" i="3"/>
  <c r="M70" i="3"/>
  <c r="H70" i="3"/>
  <c r="C70" i="3"/>
  <c r="M69" i="3"/>
  <c r="H69" i="3"/>
  <c r="C69" i="3"/>
  <c r="M68" i="3"/>
  <c r="H68" i="3"/>
  <c r="C68" i="3"/>
  <c r="M67" i="3"/>
  <c r="H67" i="3"/>
  <c r="C67" i="3"/>
  <c r="M66" i="3"/>
  <c r="H66" i="3"/>
  <c r="C66" i="3"/>
  <c r="M65" i="3"/>
  <c r="H65" i="3"/>
  <c r="C65" i="3"/>
  <c r="M64" i="3"/>
  <c r="H64" i="3"/>
  <c r="C64" i="3"/>
  <c r="M63" i="3"/>
  <c r="H63" i="3"/>
  <c r="C63" i="3"/>
  <c r="M62" i="3"/>
  <c r="H62" i="3"/>
  <c r="C62" i="3"/>
  <c r="M61" i="3"/>
  <c r="H61" i="3"/>
  <c r="C61" i="3"/>
  <c r="M60" i="3"/>
  <c r="H60" i="3"/>
  <c r="C60" i="3"/>
  <c r="M59" i="3"/>
  <c r="H59" i="3"/>
  <c r="C59" i="3"/>
  <c r="M58" i="3"/>
  <c r="H58" i="3"/>
  <c r="C58" i="3"/>
  <c r="M57" i="3"/>
  <c r="H57" i="3"/>
  <c r="C57" i="3"/>
  <c r="M56" i="3"/>
  <c r="H56" i="3"/>
  <c r="C56" i="3"/>
  <c r="M55" i="3"/>
  <c r="H55" i="3"/>
  <c r="C55" i="3"/>
  <c r="M54" i="3"/>
  <c r="H54" i="3"/>
  <c r="C54" i="3"/>
  <c r="M53" i="3"/>
  <c r="H53" i="3"/>
  <c r="C53" i="3"/>
  <c r="M52" i="3"/>
  <c r="H52" i="3"/>
  <c r="C52" i="3"/>
  <c r="M51" i="3"/>
  <c r="H51" i="3"/>
  <c r="C51" i="3"/>
  <c r="M50" i="3"/>
  <c r="H50" i="3"/>
  <c r="C50" i="3"/>
  <c r="M49" i="3"/>
  <c r="H49" i="3"/>
  <c r="C49" i="3"/>
  <c r="M48" i="3"/>
  <c r="H48" i="3"/>
  <c r="C48" i="3"/>
  <c r="M47" i="3"/>
  <c r="H47" i="3"/>
  <c r="C47" i="3"/>
  <c r="M46" i="3"/>
  <c r="H46" i="3"/>
  <c r="C46" i="3"/>
  <c r="M45" i="3"/>
  <c r="H45" i="3"/>
  <c r="C45" i="3"/>
  <c r="M44" i="3"/>
  <c r="H44" i="3"/>
  <c r="C44" i="3"/>
  <c r="M43" i="3"/>
  <c r="H43" i="3"/>
  <c r="C43" i="3"/>
  <c r="M42" i="3"/>
  <c r="H42" i="3"/>
  <c r="C42" i="3"/>
  <c r="M41" i="3"/>
  <c r="H41" i="3"/>
  <c r="C41" i="3"/>
  <c r="M40" i="3"/>
  <c r="H40" i="3"/>
  <c r="C40" i="3"/>
  <c r="M39" i="3"/>
  <c r="H39" i="3"/>
  <c r="C39" i="3"/>
  <c r="M38" i="3"/>
  <c r="H38" i="3"/>
  <c r="C38" i="3"/>
  <c r="M37" i="3"/>
  <c r="H37" i="3"/>
  <c r="C37" i="3"/>
  <c r="M36" i="3"/>
  <c r="H36" i="3"/>
  <c r="C36" i="3"/>
  <c r="M35" i="3"/>
  <c r="H35" i="3"/>
  <c r="C35" i="3"/>
  <c r="M34" i="3"/>
  <c r="H34" i="3"/>
  <c r="C34" i="3"/>
  <c r="M33" i="3"/>
  <c r="H33" i="3"/>
  <c r="C33" i="3"/>
  <c r="M32" i="3"/>
  <c r="H32" i="3"/>
  <c r="C32" i="3"/>
  <c r="M31" i="3"/>
  <c r="H31" i="3"/>
  <c r="C31" i="3"/>
  <c r="M30" i="3"/>
  <c r="H30" i="3"/>
  <c r="C30" i="3"/>
  <c r="M29" i="3"/>
  <c r="H29" i="3"/>
  <c r="C29" i="3"/>
  <c r="M28" i="3"/>
  <c r="H28" i="3"/>
  <c r="C28" i="3"/>
  <c r="M27" i="3"/>
  <c r="H27" i="3"/>
  <c r="C27" i="3"/>
  <c r="M26" i="3"/>
  <c r="H26" i="3"/>
  <c r="C26" i="3"/>
  <c r="M25" i="3"/>
  <c r="H25" i="3"/>
  <c r="C25" i="3"/>
  <c r="M24" i="3"/>
  <c r="H24" i="3"/>
  <c r="C24" i="3"/>
  <c r="M23" i="3"/>
  <c r="H23" i="3"/>
  <c r="C23" i="3"/>
  <c r="M22" i="3"/>
  <c r="H22" i="3"/>
  <c r="C22" i="3"/>
  <c r="M21" i="3"/>
  <c r="H21" i="3"/>
  <c r="C21" i="3"/>
  <c r="M20" i="3"/>
  <c r="H20" i="3"/>
  <c r="C20" i="3"/>
  <c r="M19" i="3"/>
  <c r="H19" i="3"/>
  <c r="C19" i="3"/>
  <c r="M18" i="3"/>
  <c r="H18" i="3"/>
  <c r="C18" i="3"/>
  <c r="M17" i="3"/>
  <c r="H17" i="3"/>
  <c r="C17" i="3"/>
  <c r="M16" i="3"/>
  <c r="H16" i="3"/>
  <c r="C16" i="3"/>
  <c r="M15" i="3"/>
  <c r="H15" i="3"/>
  <c r="C15" i="3"/>
  <c r="M14" i="3"/>
  <c r="H14" i="3"/>
  <c r="C14" i="3"/>
  <c r="M13" i="3"/>
  <c r="H13" i="3"/>
  <c r="C13" i="3"/>
  <c r="M12" i="3"/>
  <c r="H12" i="3"/>
  <c r="C12" i="3"/>
  <c r="M11" i="3"/>
  <c r="H11" i="3"/>
  <c r="C11" i="3"/>
  <c r="M10" i="3"/>
  <c r="H10" i="3"/>
  <c r="C10" i="3"/>
  <c r="M9" i="3"/>
  <c r="H9" i="3"/>
  <c r="C9" i="3"/>
  <c r="M8" i="3"/>
  <c r="H8" i="3"/>
  <c r="C8" i="3"/>
  <c r="M7" i="3"/>
  <c r="H7" i="3"/>
  <c r="C7" i="3"/>
  <c r="M6" i="3"/>
  <c r="H6" i="3"/>
  <c r="C6" i="3"/>
  <c r="M5" i="3"/>
  <c r="H5" i="3"/>
  <c r="C5" i="3"/>
  <c r="M4" i="3"/>
  <c r="H4" i="3"/>
  <c r="C4" i="3"/>
  <c r="M3" i="3"/>
  <c r="H3" i="3"/>
  <c r="C3" i="3"/>
  <c r="M2" i="3"/>
  <c r="H2" i="3"/>
  <c r="C2" i="3"/>
  <c r="L1" i="3"/>
  <c r="G1" i="3"/>
  <c r="B1" i="3"/>
  <c r="N142" i="11" l="1"/>
  <c r="N217" i="11"/>
  <c r="F390" i="11"/>
  <c r="N149" i="11"/>
  <c r="N158" i="11"/>
  <c r="N165" i="11"/>
  <c r="F212" i="11"/>
  <c r="N231" i="11"/>
  <c r="F392" i="11"/>
  <c r="N174" i="11"/>
  <c r="N226" i="11"/>
  <c r="F387" i="11"/>
  <c r="N389" i="11"/>
  <c r="F192" i="11"/>
  <c r="F206" i="11"/>
  <c r="N402" i="11"/>
  <c r="N407" i="11"/>
  <c r="N410" i="11"/>
  <c r="F414" i="11"/>
  <c r="N418" i="11"/>
  <c r="F419" i="11"/>
  <c r="N421" i="11"/>
  <c r="F422" i="11"/>
  <c r="F424" i="11"/>
  <c r="F430" i="11"/>
  <c r="N434" i="11"/>
  <c r="N439" i="11"/>
  <c r="N442" i="11"/>
  <c r="F446" i="11"/>
  <c r="N450" i="11"/>
  <c r="F451" i="11"/>
  <c r="N453" i="11"/>
  <c r="F454" i="11"/>
  <c r="Q13" i="2"/>
  <c r="M441" i="9"/>
  <c r="I3" i="11"/>
  <c r="I4" i="11"/>
  <c r="I5" i="11"/>
  <c r="I6" i="11"/>
  <c r="I7" i="11"/>
  <c r="I8" i="11"/>
  <c r="I9" i="11"/>
  <c r="I10" i="11"/>
  <c r="I11" i="11"/>
  <c r="I12" i="11"/>
  <c r="K346" i="11"/>
  <c r="K346" i="9"/>
  <c r="K378" i="11"/>
  <c r="K378" i="9"/>
  <c r="L411" i="11"/>
  <c r="L411" i="9"/>
  <c r="L416" i="11"/>
  <c r="L416" i="9"/>
  <c r="D425" i="11"/>
  <c r="D425" i="9"/>
  <c r="L443" i="11"/>
  <c r="L443" i="9"/>
  <c r="L448" i="11"/>
  <c r="L448" i="9"/>
  <c r="G6" i="9"/>
  <c r="O6" i="9"/>
  <c r="O10" i="9"/>
  <c r="G14" i="9"/>
  <c r="O14" i="9"/>
  <c r="G18" i="9"/>
  <c r="O18" i="9"/>
  <c r="G22" i="9"/>
  <c r="G26" i="9"/>
  <c r="O26" i="9"/>
  <c r="G30" i="9"/>
  <c r="O30" i="9"/>
  <c r="G34" i="9"/>
  <c r="O34" i="9"/>
  <c r="G38" i="9"/>
  <c r="O38" i="9"/>
  <c r="O42" i="9"/>
  <c r="P401" i="11"/>
  <c r="P401" i="9"/>
  <c r="H429" i="11"/>
  <c r="H429" i="9"/>
  <c r="P444" i="11"/>
  <c r="P444" i="9"/>
  <c r="P3" i="9"/>
  <c r="H4" i="9"/>
  <c r="H8" i="9"/>
  <c r="P11" i="9"/>
  <c r="H12" i="9"/>
  <c r="P15" i="9"/>
  <c r="H16" i="9"/>
  <c r="P19" i="9"/>
  <c r="H20" i="9"/>
  <c r="P23" i="9"/>
  <c r="H24" i="9"/>
  <c r="P27" i="9"/>
  <c r="H28" i="9"/>
  <c r="P31" i="9"/>
  <c r="P35" i="9"/>
  <c r="H36" i="9"/>
  <c r="H40" i="9"/>
  <c r="P43" i="9"/>
  <c r="H44" i="9"/>
  <c r="P47" i="9"/>
  <c r="H48" i="9"/>
  <c r="P51" i="9"/>
  <c r="H52" i="9"/>
  <c r="P55" i="9"/>
  <c r="H56" i="9"/>
  <c r="P59" i="9"/>
  <c r="H60" i="9"/>
  <c r="P63" i="9"/>
  <c r="P67" i="9"/>
  <c r="H68" i="9"/>
  <c r="P269" i="9"/>
  <c r="H277" i="9"/>
  <c r="P280" i="9"/>
  <c r="H289" i="9"/>
  <c r="H290" i="9"/>
  <c r="P294" i="9"/>
  <c r="P301" i="9"/>
  <c r="H309" i="9"/>
  <c r="P312" i="9"/>
  <c r="P315" i="9"/>
  <c r="H322" i="9"/>
  <c r="P336" i="9"/>
  <c r="P338" i="9"/>
  <c r="P344" i="9"/>
  <c r="H354" i="9"/>
  <c r="P356" i="9"/>
  <c r="P361" i="9"/>
  <c r="P364" i="9"/>
  <c r="P369" i="9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295" i="9"/>
  <c r="I298" i="9"/>
  <c r="B3" i="9"/>
  <c r="J3" i="9"/>
  <c r="B4" i="9"/>
  <c r="J4" i="9"/>
  <c r="B5" i="9"/>
  <c r="J5" i="9"/>
  <c r="B15" i="9"/>
  <c r="J27" i="9"/>
  <c r="B47" i="9"/>
  <c r="J59" i="9"/>
  <c r="G46" i="9"/>
  <c r="O46" i="9"/>
  <c r="G50" i="9"/>
  <c r="O50" i="9"/>
  <c r="G54" i="9"/>
  <c r="G58" i="9"/>
  <c r="O58" i="9"/>
  <c r="G62" i="9"/>
  <c r="O62" i="9"/>
  <c r="G66" i="9"/>
  <c r="O66" i="9"/>
  <c r="G70" i="9"/>
  <c r="O72" i="9"/>
  <c r="O73" i="9"/>
  <c r="G76" i="9"/>
  <c r="G78" i="9"/>
  <c r="O80" i="9"/>
  <c r="O81" i="9"/>
  <c r="G84" i="9"/>
  <c r="G85" i="9"/>
  <c r="G86" i="9"/>
  <c r="O89" i="9"/>
  <c r="G92" i="9"/>
  <c r="G93" i="9"/>
  <c r="O96" i="9"/>
  <c r="O97" i="9"/>
  <c r="G100" i="9"/>
  <c r="G101" i="9"/>
  <c r="G102" i="9"/>
  <c r="O104" i="9"/>
  <c r="O105" i="9"/>
  <c r="G108" i="9"/>
  <c r="G109" i="9"/>
  <c r="G110" i="9"/>
  <c r="O112" i="9"/>
  <c r="G116" i="9"/>
  <c r="G117" i="9"/>
  <c r="G118" i="9"/>
  <c r="O120" i="9"/>
  <c r="O121" i="9"/>
  <c r="G125" i="9"/>
  <c r="G126" i="9"/>
  <c r="O128" i="9"/>
  <c r="O129" i="9"/>
  <c r="G132" i="9"/>
  <c r="G133" i="9"/>
  <c r="G134" i="9"/>
  <c r="O136" i="9"/>
  <c r="O137" i="9"/>
  <c r="G140" i="9"/>
  <c r="G142" i="9"/>
  <c r="O144" i="9"/>
  <c r="O145" i="9"/>
  <c r="G148" i="9"/>
  <c r="G149" i="9"/>
  <c r="G150" i="9"/>
  <c r="O153" i="9"/>
  <c r="G269" i="9"/>
  <c r="O272" i="9"/>
  <c r="O273" i="9"/>
  <c r="G274" i="9"/>
  <c r="G275" i="9"/>
  <c r="G280" i="9"/>
  <c r="G284" i="9"/>
  <c r="G287" i="9"/>
  <c r="G306" i="9"/>
  <c r="G312" i="9"/>
  <c r="G316" i="9"/>
  <c r="G319" i="9"/>
  <c r="O325" i="9"/>
  <c r="G333" i="9"/>
  <c r="G341" i="9"/>
  <c r="G342" i="9"/>
  <c r="O357" i="9"/>
  <c r="G362" i="9"/>
  <c r="G366" i="9"/>
  <c r="G373" i="9"/>
  <c r="O381" i="9"/>
  <c r="G393" i="9"/>
  <c r="G394" i="9"/>
  <c r="G398" i="9"/>
  <c r="G400" i="9"/>
  <c r="O413" i="9"/>
  <c r="O416" i="9"/>
  <c r="G425" i="9"/>
  <c r="O429" i="9"/>
  <c r="G436" i="9"/>
  <c r="O448" i="9"/>
  <c r="O452" i="9"/>
  <c r="C3" i="13"/>
  <c r="K3" i="13"/>
  <c r="C4" i="13"/>
  <c r="K4" i="13"/>
  <c r="C5" i="13"/>
  <c r="K5" i="13"/>
  <c r="C6" i="13"/>
  <c r="K6" i="13"/>
  <c r="C7" i="13"/>
  <c r="K7" i="13"/>
  <c r="C8" i="13"/>
  <c r="K8" i="13"/>
  <c r="C9" i="13"/>
  <c r="K9" i="13"/>
  <c r="C10" i="13"/>
  <c r="K10" i="13"/>
  <c r="C11" i="13"/>
  <c r="K11" i="13"/>
  <c r="C12" i="13"/>
  <c r="K12" i="13"/>
  <c r="C13" i="13"/>
  <c r="K13" i="13"/>
  <c r="C14" i="13"/>
  <c r="K14" i="13"/>
  <c r="C15" i="13"/>
  <c r="K15" i="13"/>
  <c r="C16" i="13"/>
  <c r="K16" i="13"/>
  <c r="C17" i="13"/>
  <c r="K17" i="13"/>
  <c r="C18" i="13"/>
  <c r="K18" i="13"/>
  <c r="C19" i="13"/>
  <c r="K19" i="13"/>
  <c r="C20" i="13"/>
  <c r="K20" i="13"/>
  <c r="C21" i="13"/>
  <c r="K21" i="13"/>
  <c r="C22" i="13"/>
  <c r="K22" i="13"/>
  <c r="C23" i="13"/>
  <c r="K23" i="13"/>
  <c r="C24" i="13"/>
  <c r="K24" i="13"/>
  <c r="C25" i="13"/>
  <c r="K25" i="13"/>
  <c r="C26" i="13"/>
  <c r="K26" i="13"/>
  <c r="C27" i="13"/>
  <c r="K27" i="13"/>
  <c r="C28" i="13"/>
  <c r="K28" i="13"/>
  <c r="C29" i="13"/>
  <c r="K29" i="13"/>
  <c r="C30" i="13"/>
  <c r="K30" i="13"/>
  <c r="C31" i="13"/>
  <c r="K31" i="13"/>
  <c r="C32" i="13"/>
  <c r="K32" i="13"/>
  <c r="C33" i="13"/>
  <c r="K33" i="13"/>
  <c r="C34" i="13"/>
  <c r="K34" i="13"/>
  <c r="C35" i="13"/>
  <c r="K35" i="13"/>
  <c r="C36" i="13"/>
  <c r="K36" i="13"/>
  <c r="C37" i="13"/>
  <c r="K37" i="13"/>
  <c r="C38" i="13"/>
  <c r="K38" i="13"/>
  <c r="C39" i="13"/>
  <c r="K39" i="13"/>
  <c r="C40" i="13"/>
  <c r="K40" i="13"/>
  <c r="C41" i="13"/>
  <c r="K41" i="13"/>
  <c r="C42" i="13"/>
  <c r="K42" i="13"/>
  <c r="C43" i="13"/>
  <c r="K43" i="13"/>
  <c r="C44" i="13"/>
  <c r="K44" i="13"/>
  <c r="C45" i="13"/>
  <c r="K45" i="13"/>
  <c r="C46" i="13"/>
  <c r="K46" i="13"/>
  <c r="C47" i="13"/>
  <c r="K47" i="13"/>
  <c r="C48" i="13"/>
  <c r="K48" i="13"/>
  <c r="C49" i="13"/>
  <c r="K49" i="13"/>
  <c r="C50" i="13"/>
  <c r="K50" i="13"/>
  <c r="C51" i="13"/>
  <c r="K51" i="13"/>
  <c r="C52" i="13"/>
  <c r="K52" i="13"/>
  <c r="C53" i="13"/>
  <c r="K53" i="13"/>
  <c r="C54" i="13"/>
  <c r="K54" i="13"/>
  <c r="C55" i="13"/>
  <c r="K55" i="13"/>
  <c r="C56" i="13"/>
  <c r="K56" i="13"/>
  <c r="C57" i="13"/>
  <c r="K57" i="13"/>
  <c r="C58" i="13"/>
  <c r="K58" i="13"/>
  <c r="C59" i="13"/>
  <c r="K59" i="13"/>
  <c r="C60" i="13"/>
  <c r="K60" i="13"/>
  <c r="C61" i="13"/>
  <c r="K61" i="13"/>
  <c r="C62" i="13"/>
  <c r="K62" i="13"/>
  <c r="C63" i="13"/>
  <c r="K63" i="13"/>
  <c r="C64" i="13"/>
  <c r="K64" i="13"/>
  <c r="C65" i="13"/>
  <c r="K65" i="13"/>
  <c r="C66" i="13"/>
  <c r="K66" i="13"/>
  <c r="C67" i="13"/>
  <c r="K67" i="13"/>
  <c r="C68" i="13"/>
  <c r="K68" i="13"/>
  <c r="C69" i="13"/>
  <c r="K69" i="13"/>
  <c r="C70" i="13"/>
  <c r="K70" i="13"/>
  <c r="C71" i="13"/>
  <c r="K71" i="13"/>
  <c r="C72" i="13"/>
  <c r="K72" i="13"/>
  <c r="C73" i="13"/>
  <c r="K73" i="13"/>
  <c r="C74" i="13"/>
  <c r="K74" i="13"/>
  <c r="C75" i="13"/>
  <c r="K75" i="13"/>
  <c r="C76" i="13"/>
  <c r="K76" i="13"/>
  <c r="C77" i="13"/>
  <c r="K77" i="13"/>
  <c r="C78" i="13"/>
  <c r="K78" i="13"/>
  <c r="C79" i="13"/>
  <c r="K79" i="13"/>
  <c r="C80" i="13"/>
  <c r="K80" i="13"/>
  <c r="C81" i="13"/>
  <c r="K81" i="13"/>
  <c r="C82" i="13"/>
  <c r="K82" i="13"/>
  <c r="C83" i="13"/>
  <c r="K83" i="13"/>
  <c r="C84" i="13"/>
  <c r="K84" i="13"/>
  <c r="C85" i="13"/>
  <c r="K85" i="13"/>
  <c r="C86" i="13"/>
  <c r="K86" i="13"/>
  <c r="C87" i="13"/>
  <c r="K87" i="13"/>
  <c r="C88" i="13"/>
  <c r="K88" i="13"/>
  <c r="C89" i="13"/>
  <c r="K89" i="13"/>
  <c r="C90" i="13"/>
  <c r="K90" i="13"/>
  <c r="C91" i="13"/>
  <c r="K91" i="13"/>
  <c r="C92" i="13"/>
  <c r="K92" i="13"/>
  <c r="C93" i="13"/>
  <c r="K93" i="13"/>
  <c r="C94" i="13"/>
  <c r="K94" i="13"/>
  <c r="C95" i="13"/>
  <c r="K95" i="13"/>
  <c r="C96" i="13"/>
  <c r="K96" i="13"/>
  <c r="C97" i="13"/>
  <c r="K97" i="13"/>
  <c r="C98" i="13"/>
  <c r="K98" i="13"/>
  <c r="C99" i="13"/>
  <c r="K99" i="13"/>
  <c r="C100" i="13"/>
  <c r="K100" i="13"/>
  <c r="C101" i="13"/>
  <c r="K101" i="13"/>
  <c r="C102" i="13"/>
  <c r="K102" i="13"/>
  <c r="C103" i="13"/>
  <c r="K103" i="13"/>
  <c r="C104" i="13"/>
  <c r="K104" i="13"/>
  <c r="C105" i="13"/>
  <c r="K105" i="13"/>
  <c r="C106" i="13"/>
  <c r="K106" i="13"/>
  <c r="C107" i="13"/>
  <c r="K107" i="13"/>
  <c r="C108" i="13"/>
  <c r="K108" i="13"/>
  <c r="C109" i="13"/>
  <c r="K109" i="13"/>
  <c r="C110" i="13"/>
  <c r="K110" i="13"/>
  <c r="C111" i="13"/>
  <c r="K111" i="13"/>
  <c r="C112" i="13"/>
  <c r="K112" i="13"/>
  <c r="C113" i="13"/>
  <c r="K113" i="13"/>
  <c r="C114" i="13"/>
  <c r="K114" i="13"/>
  <c r="C115" i="13"/>
  <c r="K115" i="13"/>
  <c r="C116" i="13"/>
  <c r="K116" i="13"/>
  <c r="C117" i="13"/>
  <c r="K117" i="13"/>
  <c r="C118" i="13"/>
  <c r="K118" i="13"/>
  <c r="C119" i="13"/>
  <c r="K119" i="13"/>
  <c r="C120" i="13"/>
  <c r="K120" i="13"/>
  <c r="C121" i="13"/>
  <c r="K121" i="13"/>
  <c r="C122" i="13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6" i="9"/>
  <c r="I297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5" i="9"/>
  <c r="I341" i="9"/>
  <c r="I342" i="9"/>
  <c r="I343" i="9"/>
  <c r="I346" i="9"/>
  <c r="I347" i="9"/>
  <c r="I353" i="9"/>
  <c r="I354" i="9"/>
  <c r="I355" i="9"/>
  <c r="I357" i="9"/>
  <c r="I365" i="9"/>
  <c r="I366" i="9"/>
  <c r="I373" i="9"/>
  <c r="I374" i="9"/>
  <c r="I375" i="9"/>
  <c r="I378" i="9"/>
  <c r="I379" i="9"/>
  <c r="I386" i="9"/>
  <c r="I387" i="9"/>
  <c r="I391" i="9"/>
  <c r="I397" i="9"/>
  <c r="I398" i="9"/>
  <c r="I405" i="9"/>
  <c r="I406" i="9"/>
  <c r="I407" i="9"/>
  <c r="I409" i="9"/>
  <c r="I411" i="9"/>
  <c r="I418" i="9"/>
  <c r="I419" i="9"/>
  <c r="I422" i="9"/>
  <c r="I423" i="9"/>
  <c r="I429" i="9"/>
  <c r="I430" i="9"/>
  <c r="I431" i="9"/>
  <c r="I437" i="9"/>
  <c r="I438" i="9"/>
  <c r="I439" i="9"/>
  <c r="I441" i="9"/>
  <c r="I443" i="9"/>
  <c r="I449" i="9"/>
  <c r="B6" i="9"/>
  <c r="J6" i="9"/>
  <c r="B7" i="9"/>
  <c r="J7" i="9"/>
  <c r="B8" i="9"/>
  <c r="J8" i="9"/>
  <c r="B9" i="9"/>
  <c r="J9" i="9"/>
  <c r="B10" i="9"/>
  <c r="J10" i="9"/>
  <c r="B11" i="9"/>
  <c r="J11" i="9"/>
  <c r="B12" i="9"/>
  <c r="J12" i="9"/>
  <c r="B13" i="9"/>
  <c r="J13" i="9"/>
  <c r="B14" i="9"/>
  <c r="J14" i="9"/>
  <c r="J15" i="9"/>
  <c r="B16" i="9"/>
  <c r="J16" i="9"/>
  <c r="B17" i="9"/>
  <c r="J17" i="9"/>
  <c r="B18" i="9"/>
  <c r="J18" i="9"/>
  <c r="B19" i="9"/>
  <c r="J19" i="9"/>
  <c r="B20" i="9"/>
  <c r="J20" i="9"/>
  <c r="B21" i="9"/>
  <c r="J21" i="9"/>
  <c r="B22" i="9"/>
  <c r="J22" i="9"/>
  <c r="B23" i="9"/>
  <c r="J23" i="9"/>
  <c r="B24" i="9"/>
  <c r="J24" i="9"/>
  <c r="B25" i="9"/>
  <c r="J25" i="9"/>
  <c r="B26" i="9"/>
  <c r="J26" i="9"/>
  <c r="B27" i="9"/>
  <c r="B28" i="9"/>
  <c r="J28" i="9"/>
  <c r="B29" i="9"/>
  <c r="J29" i="9"/>
  <c r="B30" i="9"/>
  <c r="J30" i="9"/>
  <c r="B31" i="9"/>
  <c r="J31" i="9"/>
  <c r="B32" i="9"/>
  <c r="J32" i="9"/>
  <c r="B33" i="9"/>
  <c r="J33" i="9"/>
  <c r="B34" i="9"/>
  <c r="J34" i="9"/>
  <c r="B35" i="9"/>
  <c r="J35" i="9"/>
  <c r="B36" i="9"/>
  <c r="J36" i="9"/>
  <c r="B37" i="9"/>
  <c r="J37" i="9"/>
  <c r="B38" i="9"/>
  <c r="J38" i="9"/>
  <c r="B39" i="9"/>
  <c r="J39" i="9"/>
  <c r="B40" i="9"/>
  <c r="J40" i="9"/>
  <c r="B41" i="9"/>
  <c r="J41" i="9"/>
  <c r="B42" i="9"/>
  <c r="J42" i="9"/>
  <c r="B43" i="9"/>
  <c r="J43" i="9"/>
  <c r="B44" i="9"/>
  <c r="J44" i="9"/>
  <c r="B45" i="9"/>
  <c r="J45" i="9"/>
  <c r="B46" i="9"/>
  <c r="J46" i="9"/>
  <c r="J47" i="9"/>
  <c r="B48" i="9"/>
  <c r="J48" i="9"/>
  <c r="B49" i="9"/>
  <c r="J49" i="9"/>
  <c r="B50" i="9"/>
  <c r="J50" i="9"/>
  <c r="B51" i="9"/>
  <c r="J51" i="9"/>
  <c r="B52" i="9"/>
  <c r="J52" i="9"/>
  <c r="B53" i="9"/>
  <c r="J53" i="9"/>
  <c r="B54" i="9"/>
  <c r="J54" i="9"/>
  <c r="B55" i="9"/>
  <c r="J55" i="9"/>
  <c r="B56" i="9"/>
  <c r="J56" i="9"/>
  <c r="B57" i="9"/>
  <c r="J57" i="9"/>
  <c r="B58" i="9"/>
  <c r="J58" i="9"/>
  <c r="B59" i="9"/>
  <c r="B60" i="9"/>
  <c r="J60" i="9"/>
  <c r="B61" i="9"/>
  <c r="J61" i="9"/>
  <c r="B62" i="9"/>
  <c r="J62" i="9"/>
  <c r="B63" i="9"/>
  <c r="J63" i="9"/>
  <c r="B64" i="9"/>
  <c r="J64" i="9"/>
  <c r="B65" i="9"/>
  <c r="J65" i="9"/>
  <c r="B66" i="9"/>
  <c r="J66" i="9"/>
  <c r="B67" i="9"/>
  <c r="J67" i="9"/>
  <c r="B68" i="9"/>
  <c r="J68" i="9"/>
  <c r="B69" i="9"/>
  <c r="J69" i="9"/>
  <c r="B70" i="9"/>
  <c r="J70" i="9"/>
  <c r="B71" i="9"/>
  <c r="J71" i="9"/>
  <c r="B72" i="9"/>
  <c r="J72" i="9"/>
  <c r="B73" i="9"/>
  <c r="J73" i="9"/>
  <c r="B74" i="9"/>
  <c r="J74" i="9"/>
  <c r="B75" i="9"/>
  <c r="J75" i="9"/>
  <c r="B76" i="9"/>
  <c r="J76" i="9"/>
  <c r="B77" i="9"/>
  <c r="J77" i="9"/>
  <c r="B78" i="9"/>
  <c r="J78" i="9"/>
  <c r="B79" i="9"/>
  <c r="J79" i="9"/>
  <c r="B80" i="9"/>
  <c r="J80" i="9"/>
  <c r="B81" i="9"/>
  <c r="J81" i="9"/>
  <c r="B82" i="9"/>
  <c r="J82" i="9"/>
  <c r="B83" i="9"/>
  <c r="J83" i="9"/>
  <c r="B84" i="9"/>
  <c r="J84" i="9"/>
  <c r="B85" i="9"/>
  <c r="J85" i="9"/>
  <c r="B86" i="9"/>
  <c r="J86" i="9"/>
  <c r="B87" i="9"/>
  <c r="J87" i="9"/>
  <c r="B88" i="9"/>
  <c r="J88" i="9"/>
  <c r="B89" i="9"/>
  <c r="J89" i="9"/>
  <c r="B90" i="9"/>
  <c r="J90" i="9"/>
  <c r="B91" i="9"/>
  <c r="J91" i="9"/>
  <c r="B92" i="9"/>
  <c r="J92" i="9"/>
  <c r="B93" i="9"/>
  <c r="J93" i="9"/>
  <c r="B94" i="9"/>
  <c r="J94" i="9"/>
  <c r="B95" i="9"/>
  <c r="J95" i="9"/>
  <c r="B96" i="9"/>
  <c r="J96" i="9"/>
  <c r="B97" i="9"/>
  <c r="J97" i="9"/>
  <c r="B98" i="9"/>
  <c r="J98" i="9"/>
  <c r="B99" i="9"/>
  <c r="J99" i="9"/>
  <c r="B100" i="9"/>
  <c r="J100" i="9"/>
  <c r="B101" i="9"/>
  <c r="J101" i="9"/>
  <c r="B102" i="9"/>
  <c r="J102" i="9"/>
  <c r="B103" i="9"/>
  <c r="J103" i="9"/>
  <c r="B104" i="9"/>
  <c r="J104" i="9"/>
  <c r="B105" i="9"/>
  <c r="J105" i="9"/>
  <c r="B106" i="9"/>
  <c r="J106" i="9"/>
  <c r="B107" i="9"/>
  <c r="J107" i="9"/>
  <c r="B108" i="9"/>
  <c r="J108" i="9"/>
  <c r="B109" i="9"/>
  <c r="J109" i="9"/>
  <c r="B110" i="9"/>
  <c r="J110" i="9"/>
  <c r="B111" i="9"/>
  <c r="J111" i="9"/>
  <c r="B112" i="9"/>
  <c r="J112" i="9"/>
  <c r="B113" i="9"/>
  <c r="J113" i="9"/>
  <c r="B114" i="9"/>
  <c r="J114" i="9"/>
  <c r="B115" i="9"/>
  <c r="J115" i="9"/>
  <c r="B116" i="9"/>
  <c r="J116" i="9"/>
  <c r="B117" i="9"/>
  <c r="J117" i="9"/>
  <c r="B118" i="9"/>
  <c r="J118" i="9"/>
  <c r="B119" i="9"/>
  <c r="J119" i="9"/>
  <c r="B120" i="9"/>
  <c r="J120" i="9"/>
  <c r="B121" i="9"/>
  <c r="J121" i="9"/>
  <c r="B122" i="9"/>
  <c r="J122" i="9"/>
  <c r="B123" i="9"/>
  <c r="J123" i="9"/>
  <c r="B124" i="9"/>
  <c r="J124" i="9"/>
  <c r="B125" i="9"/>
  <c r="J125" i="9"/>
  <c r="B126" i="9"/>
  <c r="J126" i="9"/>
  <c r="B127" i="9"/>
  <c r="J127" i="9"/>
  <c r="B128" i="9"/>
  <c r="J128" i="9"/>
  <c r="B129" i="9"/>
  <c r="J129" i="9"/>
  <c r="B130" i="9"/>
  <c r="J130" i="9"/>
  <c r="B131" i="9"/>
  <c r="J131" i="9"/>
  <c r="B132" i="9"/>
  <c r="J132" i="9"/>
  <c r="B133" i="9"/>
  <c r="J133" i="9"/>
  <c r="B134" i="9"/>
  <c r="J134" i="9"/>
  <c r="B135" i="9"/>
  <c r="J135" i="9"/>
  <c r="B136" i="9"/>
  <c r="J136" i="9"/>
  <c r="B137" i="9"/>
  <c r="J137" i="9"/>
  <c r="B138" i="9"/>
  <c r="J138" i="9"/>
  <c r="B139" i="9"/>
  <c r="J139" i="9"/>
  <c r="B140" i="9"/>
  <c r="J140" i="9"/>
  <c r="B141" i="9"/>
  <c r="J141" i="9"/>
  <c r="B142" i="9"/>
  <c r="J142" i="9"/>
  <c r="B143" i="9"/>
  <c r="J143" i="9"/>
  <c r="B144" i="9"/>
  <c r="J144" i="9"/>
  <c r="B145" i="9"/>
  <c r="J145" i="9"/>
  <c r="B146" i="9"/>
  <c r="B275" i="9"/>
  <c r="J279" i="9"/>
  <c r="J286" i="9"/>
  <c r="B293" i="9"/>
  <c r="B294" i="9"/>
  <c r="B296" i="9"/>
  <c r="B305" i="9"/>
  <c r="B307" i="9"/>
  <c r="B308" i="9"/>
  <c r="J311" i="9"/>
  <c r="J314" i="9"/>
  <c r="J318" i="9"/>
  <c r="B325" i="9"/>
  <c r="B326" i="9"/>
  <c r="B328" i="9"/>
  <c r="B338" i="9"/>
  <c r="J347" i="9"/>
  <c r="J355" i="9"/>
  <c r="J371" i="9"/>
  <c r="B383" i="9"/>
  <c r="J387" i="9"/>
  <c r="J403" i="9"/>
  <c r="B415" i="9"/>
  <c r="B418" i="9"/>
  <c r="J423" i="9"/>
  <c r="J430" i="9"/>
  <c r="J434" i="9"/>
  <c r="B439" i="9"/>
  <c r="B446" i="9"/>
  <c r="B448" i="9"/>
  <c r="J449" i="9"/>
  <c r="B454" i="9"/>
  <c r="K4" i="9"/>
  <c r="K8" i="9"/>
  <c r="C9" i="9"/>
  <c r="C13" i="9"/>
  <c r="K16" i="9"/>
  <c r="C17" i="9"/>
  <c r="K20" i="9"/>
  <c r="C21" i="9"/>
  <c r="K24" i="9"/>
  <c r="C25" i="9"/>
  <c r="K28" i="9"/>
  <c r="C29" i="9"/>
  <c r="K32" i="9"/>
  <c r="C33" i="9"/>
  <c r="K36" i="9"/>
  <c r="K40" i="9"/>
  <c r="C41" i="9"/>
  <c r="C45" i="9"/>
  <c r="K48" i="9"/>
  <c r="C49" i="9"/>
  <c r="K52" i="9"/>
  <c r="C53" i="9"/>
  <c r="K56" i="9"/>
  <c r="C57" i="9"/>
  <c r="K60" i="9"/>
  <c r="C61" i="9"/>
  <c r="K64" i="9"/>
  <c r="C65" i="9"/>
  <c r="K68" i="9"/>
  <c r="C80" i="9"/>
  <c r="C88" i="9"/>
  <c r="C96" i="9"/>
  <c r="C104" i="9"/>
  <c r="C112" i="9"/>
  <c r="C120" i="9"/>
  <c r="C128" i="9"/>
  <c r="C144" i="9"/>
  <c r="C152" i="9"/>
  <c r="K270" i="9"/>
  <c r="C272" i="9"/>
  <c r="K276" i="9"/>
  <c r="K281" i="9"/>
  <c r="C283" i="9"/>
  <c r="K287" i="9"/>
  <c r="C304" i="9"/>
  <c r="C315" i="9"/>
  <c r="K319" i="9"/>
  <c r="K334" i="9"/>
  <c r="C336" i="9"/>
  <c r="D71" i="9"/>
  <c r="L72" i="9"/>
  <c r="L75" i="9"/>
  <c r="D76" i="9"/>
  <c r="D79" i="9"/>
  <c r="L82" i="9"/>
  <c r="L83" i="9"/>
  <c r="D84" i="9"/>
  <c r="D87" i="9"/>
  <c r="L88" i="9"/>
  <c r="L90" i="9"/>
  <c r="L91" i="9"/>
  <c r="D92" i="9"/>
  <c r="D95" i="9"/>
  <c r="L96" i="9"/>
  <c r="L98" i="9"/>
  <c r="D100" i="9"/>
  <c r="D103" i="9"/>
  <c r="L104" i="9"/>
  <c r="L106" i="9"/>
  <c r="L107" i="9"/>
  <c r="D108" i="9"/>
  <c r="L112" i="9"/>
  <c r="L114" i="9"/>
  <c r="L115" i="9"/>
  <c r="D119" i="9"/>
  <c r="L120" i="9"/>
  <c r="L122" i="9"/>
  <c r="L123" i="9"/>
  <c r="D124" i="9"/>
  <c r="D127" i="9"/>
  <c r="L128" i="9"/>
  <c r="L130" i="9"/>
  <c r="L131" i="9"/>
  <c r="D132" i="9"/>
  <c r="D135" i="9"/>
  <c r="L136" i="9"/>
  <c r="L139" i="9"/>
  <c r="D140" i="9"/>
  <c r="D143" i="9"/>
  <c r="L146" i="9"/>
  <c r="L147" i="9"/>
  <c r="D148" i="9"/>
  <c r="D151" i="9"/>
  <c r="L152" i="9"/>
  <c r="L154" i="9"/>
  <c r="L156" i="9"/>
  <c r="L158" i="9"/>
  <c r="L162" i="9"/>
  <c r="L164" i="9"/>
  <c r="L166" i="9"/>
  <c r="L170" i="9"/>
  <c r="L172" i="9"/>
  <c r="L174" i="9"/>
  <c r="L178" i="9"/>
  <c r="L180" i="9"/>
  <c r="L182" i="9"/>
  <c r="L186" i="9"/>
  <c r="L188" i="9"/>
  <c r="L190" i="9"/>
  <c r="L194" i="9"/>
  <c r="L196" i="9"/>
  <c r="L198" i="9"/>
  <c r="L202" i="9"/>
  <c r="L204" i="9"/>
  <c r="L206" i="9"/>
  <c r="L210" i="9"/>
  <c r="L212" i="9"/>
  <c r="L214" i="9"/>
  <c r="L218" i="9"/>
  <c r="L220" i="9"/>
  <c r="L222" i="9"/>
  <c r="L226" i="9"/>
  <c r="L228" i="9"/>
  <c r="L230" i="9"/>
  <c r="L234" i="9"/>
  <c r="L236" i="9"/>
  <c r="L238" i="9"/>
  <c r="L242" i="9"/>
  <c r="L244" i="9"/>
  <c r="L246" i="9"/>
  <c r="L250" i="9"/>
  <c r="L252" i="9"/>
  <c r="L254" i="9"/>
  <c r="L258" i="9"/>
  <c r="L260" i="9"/>
  <c r="L262" i="9"/>
  <c r="L266" i="9"/>
  <c r="L271" i="9"/>
  <c r="E413" i="11"/>
  <c r="E413" i="9"/>
  <c r="M71" i="9"/>
  <c r="E75" i="9"/>
  <c r="M79" i="9"/>
  <c r="E83" i="9"/>
  <c r="M87" i="9"/>
  <c r="M95" i="9"/>
  <c r="E99" i="9"/>
  <c r="M103" i="9"/>
  <c r="E107" i="9"/>
  <c r="M111" i="9"/>
  <c r="E115" i="9"/>
  <c r="E123" i="9"/>
  <c r="M127" i="9"/>
  <c r="M135" i="9"/>
  <c r="E139" i="9"/>
  <c r="M143" i="9"/>
  <c r="E147" i="9"/>
  <c r="M151" i="9"/>
  <c r="M155" i="9"/>
  <c r="E157" i="9"/>
  <c r="M157" i="9"/>
  <c r="E159" i="9"/>
  <c r="M159" i="9"/>
  <c r="E161" i="9"/>
  <c r="M163" i="9"/>
  <c r="E165" i="9"/>
  <c r="M165" i="9"/>
  <c r="E167" i="9"/>
  <c r="M167" i="9"/>
  <c r="E169" i="9"/>
  <c r="M171" i="9"/>
  <c r="E173" i="9"/>
  <c r="M173" i="9"/>
  <c r="E175" i="9"/>
  <c r="M175" i="9"/>
  <c r="E177" i="9"/>
  <c r="M179" i="9"/>
  <c r="E181" i="9"/>
  <c r="M181" i="9"/>
  <c r="E183" i="9"/>
  <c r="M183" i="9"/>
  <c r="E185" i="9"/>
  <c r="M187" i="9"/>
  <c r="E189" i="9"/>
  <c r="M189" i="9"/>
  <c r="E191" i="9"/>
  <c r="M191" i="9"/>
  <c r="E193" i="9"/>
  <c r="M195" i="9"/>
  <c r="E197" i="9"/>
  <c r="M197" i="9"/>
  <c r="E199" i="9"/>
  <c r="M199" i="9"/>
  <c r="E201" i="9"/>
  <c r="M203" i="9"/>
  <c r="E205" i="9"/>
  <c r="M205" i="9"/>
  <c r="E207" i="9"/>
  <c r="M207" i="9"/>
  <c r="E209" i="9"/>
  <c r="M211" i="9"/>
  <c r="E213" i="9"/>
  <c r="M213" i="9"/>
  <c r="E215" i="9"/>
  <c r="M215" i="9"/>
  <c r="E217" i="9"/>
  <c r="M219" i="9"/>
  <c r="E221" i="9"/>
  <c r="M221" i="9"/>
  <c r="E223" i="9"/>
  <c r="M223" i="9"/>
  <c r="E225" i="9"/>
  <c r="M227" i="9"/>
  <c r="E229" i="9"/>
  <c r="M229" i="9"/>
  <c r="E231" i="9"/>
  <c r="M231" i="9"/>
  <c r="E233" i="9"/>
  <c r="M235" i="9"/>
  <c r="E237" i="9"/>
  <c r="M237" i="9"/>
  <c r="E239" i="9"/>
  <c r="M239" i="9"/>
  <c r="E241" i="9"/>
  <c r="M243" i="9"/>
  <c r="J146" i="9"/>
  <c r="B147" i="9"/>
  <c r="J147" i="9"/>
  <c r="B148" i="9"/>
  <c r="J148" i="9"/>
  <c r="B149" i="9"/>
  <c r="J149" i="9"/>
  <c r="B150" i="9"/>
  <c r="J150" i="9"/>
  <c r="B151" i="9"/>
  <c r="J151" i="9"/>
  <c r="B152" i="9"/>
  <c r="J152" i="9"/>
  <c r="B153" i="9"/>
  <c r="J153" i="9"/>
  <c r="B154" i="9"/>
  <c r="J154" i="9"/>
  <c r="B155" i="9"/>
  <c r="J155" i="9"/>
  <c r="B156" i="9"/>
  <c r="J156" i="9"/>
  <c r="B157" i="9"/>
  <c r="J157" i="9"/>
  <c r="B158" i="9"/>
  <c r="J158" i="9"/>
  <c r="B159" i="9"/>
  <c r="J159" i="9"/>
  <c r="B160" i="9"/>
  <c r="J160" i="9"/>
  <c r="B161" i="9"/>
  <c r="J161" i="9"/>
  <c r="B162" i="9"/>
  <c r="J162" i="9"/>
  <c r="B163" i="9"/>
  <c r="J163" i="9"/>
  <c r="B164" i="9"/>
  <c r="J164" i="9"/>
  <c r="B165" i="9"/>
  <c r="J165" i="9"/>
  <c r="B166" i="9"/>
  <c r="J166" i="9"/>
  <c r="B167" i="9"/>
  <c r="J167" i="9"/>
  <c r="B168" i="9"/>
  <c r="J168" i="9"/>
  <c r="B169" i="9"/>
  <c r="J169" i="9"/>
  <c r="B170" i="9"/>
  <c r="J170" i="9"/>
  <c r="B171" i="9"/>
  <c r="J171" i="9"/>
  <c r="B172" i="9"/>
  <c r="J172" i="9"/>
  <c r="B173" i="9"/>
  <c r="J173" i="9"/>
  <c r="B174" i="9"/>
  <c r="J174" i="9"/>
  <c r="B175" i="9"/>
  <c r="J175" i="9"/>
  <c r="B176" i="9"/>
  <c r="J176" i="9"/>
  <c r="B177" i="9"/>
  <c r="J177" i="9"/>
  <c r="B178" i="9"/>
  <c r="J178" i="9"/>
  <c r="B179" i="9"/>
  <c r="J179" i="9"/>
  <c r="B180" i="9"/>
  <c r="J180" i="9"/>
  <c r="B181" i="9"/>
  <c r="J181" i="9"/>
  <c r="B182" i="9"/>
  <c r="J182" i="9"/>
  <c r="B183" i="9"/>
  <c r="J183" i="9"/>
  <c r="B184" i="9"/>
  <c r="J184" i="9"/>
  <c r="B185" i="9"/>
  <c r="J185" i="9"/>
  <c r="B186" i="9"/>
  <c r="J186" i="9"/>
  <c r="B187" i="9"/>
  <c r="J187" i="9"/>
  <c r="B188" i="9"/>
  <c r="J188" i="9"/>
  <c r="B189" i="9"/>
  <c r="J189" i="9"/>
  <c r="B190" i="9"/>
  <c r="J190" i="9"/>
  <c r="B191" i="9"/>
  <c r="J191" i="9"/>
  <c r="B192" i="9"/>
  <c r="J192" i="9"/>
  <c r="B193" i="9"/>
  <c r="J193" i="9"/>
  <c r="B194" i="9"/>
  <c r="J194" i="9"/>
  <c r="B195" i="9"/>
  <c r="J195" i="9"/>
  <c r="B196" i="9"/>
  <c r="J196" i="9"/>
  <c r="B197" i="9"/>
  <c r="J197" i="9"/>
  <c r="B198" i="9"/>
  <c r="J198" i="9"/>
  <c r="B199" i="9"/>
  <c r="J199" i="9"/>
  <c r="B200" i="9"/>
  <c r="J200" i="9"/>
  <c r="B201" i="9"/>
  <c r="J201" i="9"/>
  <c r="B202" i="9"/>
  <c r="J202" i="9"/>
  <c r="B203" i="9"/>
  <c r="J203" i="9"/>
  <c r="B204" i="9"/>
  <c r="J204" i="9"/>
  <c r="B205" i="9"/>
  <c r="J205" i="9"/>
  <c r="B206" i="9"/>
  <c r="J206" i="9"/>
  <c r="B207" i="9"/>
  <c r="J207" i="9"/>
  <c r="B208" i="9"/>
  <c r="J208" i="9"/>
  <c r="B209" i="9"/>
  <c r="J209" i="9"/>
  <c r="B210" i="9"/>
  <c r="J210" i="9"/>
  <c r="B211" i="9"/>
  <c r="J211" i="9"/>
  <c r="B212" i="9"/>
  <c r="J212" i="9"/>
  <c r="B213" i="9"/>
  <c r="J213" i="9"/>
  <c r="B214" i="9"/>
  <c r="J214" i="9"/>
  <c r="B215" i="9"/>
  <c r="J215" i="9"/>
  <c r="B216" i="9"/>
  <c r="J216" i="9"/>
  <c r="B217" i="9"/>
  <c r="J217" i="9"/>
  <c r="B218" i="9"/>
  <c r="J218" i="9"/>
  <c r="B219" i="9"/>
  <c r="J219" i="9"/>
  <c r="B220" i="9"/>
  <c r="J220" i="9"/>
  <c r="B221" i="9"/>
  <c r="J221" i="9"/>
  <c r="B222" i="9"/>
  <c r="J222" i="9"/>
  <c r="B223" i="9"/>
  <c r="J223" i="9"/>
  <c r="B224" i="9"/>
  <c r="J224" i="9"/>
  <c r="B225" i="9"/>
  <c r="J225" i="9"/>
  <c r="B226" i="9"/>
  <c r="J226" i="9"/>
  <c r="B227" i="9"/>
  <c r="J227" i="9"/>
  <c r="B228" i="9"/>
  <c r="J228" i="9"/>
  <c r="B229" i="9"/>
  <c r="J229" i="9"/>
  <c r="B230" i="9"/>
  <c r="J230" i="9"/>
  <c r="B231" i="9"/>
  <c r="J231" i="9"/>
  <c r="B232" i="9"/>
  <c r="J232" i="9"/>
  <c r="B233" i="9"/>
  <c r="J233" i="9"/>
  <c r="B234" i="9"/>
  <c r="J234" i="9"/>
  <c r="B235" i="9"/>
  <c r="J235" i="9"/>
  <c r="B236" i="9"/>
  <c r="J236" i="9"/>
  <c r="B237" i="9"/>
  <c r="J237" i="9"/>
  <c r="B238" i="9"/>
  <c r="J238" i="9"/>
  <c r="B239" i="9"/>
  <c r="J239" i="9"/>
  <c r="B240" i="9"/>
  <c r="J240" i="9"/>
  <c r="B241" i="9"/>
  <c r="J241" i="9"/>
  <c r="B242" i="9"/>
  <c r="J242" i="9"/>
  <c r="B243" i="9"/>
  <c r="J243" i="9"/>
  <c r="B244" i="9"/>
  <c r="J244" i="9"/>
  <c r="B245" i="9"/>
  <c r="J245" i="9"/>
  <c r="B246" i="9"/>
  <c r="J246" i="9"/>
  <c r="B247" i="9"/>
  <c r="J247" i="9"/>
  <c r="B248" i="9"/>
  <c r="J248" i="9"/>
  <c r="B249" i="9"/>
  <c r="J249" i="9"/>
  <c r="B250" i="9"/>
  <c r="J250" i="9"/>
  <c r="B251" i="9"/>
  <c r="J251" i="9"/>
  <c r="B252" i="9"/>
  <c r="J252" i="9"/>
  <c r="B253" i="9"/>
  <c r="J253" i="9"/>
  <c r="B254" i="9"/>
  <c r="J254" i="9"/>
  <c r="B255" i="9"/>
  <c r="J255" i="9"/>
  <c r="B256" i="9"/>
  <c r="J256" i="9"/>
  <c r="B257" i="9"/>
  <c r="J257" i="9"/>
  <c r="B258" i="9"/>
  <c r="J258" i="9"/>
  <c r="B259" i="9"/>
  <c r="J259" i="9"/>
  <c r="B260" i="9"/>
  <c r="J260" i="9"/>
  <c r="B261" i="9"/>
  <c r="J261" i="9"/>
  <c r="B262" i="9"/>
  <c r="J262" i="9"/>
  <c r="B263" i="9"/>
  <c r="J263" i="9"/>
  <c r="B264" i="9"/>
  <c r="J264" i="9"/>
  <c r="B265" i="9"/>
  <c r="J265" i="9"/>
  <c r="B266" i="9"/>
  <c r="J266" i="9"/>
  <c r="B267" i="9"/>
  <c r="J267" i="9"/>
  <c r="B268" i="9"/>
  <c r="J268" i="9"/>
  <c r="B269" i="9"/>
  <c r="J269" i="9"/>
  <c r="B270" i="9"/>
  <c r="J270" i="9"/>
  <c r="B271" i="9"/>
  <c r="J271" i="9"/>
  <c r="B272" i="9"/>
  <c r="J272" i="9"/>
  <c r="J273" i="9"/>
  <c r="B274" i="9"/>
  <c r="J274" i="9"/>
  <c r="J275" i="9"/>
  <c r="J276" i="9"/>
  <c r="B277" i="9"/>
  <c r="J277" i="9"/>
  <c r="B278" i="9"/>
  <c r="J278" i="9"/>
  <c r="B279" i="9"/>
  <c r="B280" i="9"/>
  <c r="J280" i="9"/>
  <c r="B281" i="9"/>
  <c r="J281" i="9"/>
  <c r="B282" i="9"/>
  <c r="B283" i="9"/>
  <c r="J283" i="9"/>
  <c r="B284" i="9"/>
  <c r="J284" i="9"/>
  <c r="B285" i="9"/>
  <c r="J285" i="9"/>
  <c r="B286" i="9"/>
  <c r="B287" i="9"/>
  <c r="J287" i="9"/>
  <c r="B288" i="9"/>
  <c r="J288" i="9"/>
  <c r="B289" i="9"/>
  <c r="J289" i="9"/>
  <c r="B290" i="9"/>
  <c r="J290" i="9"/>
  <c r="B291" i="9"/>
  <c r="J291" i="9"/>
  <c r="B292" i="9"/>
  <c r="J292" i="9"/>
  <c r="J293" i="9"/>
  <c r="J294" i="9"/>
  <c r="B295" i="9"/>
  <c r="J295" i="9"/>
  <c r="J296" i="9"/>
  <c r="B297" i="9"/>
  <c r="J297" i="9"/>
  <c r="B298" i="9"/>
  <c r="J298" i="9"/>
  <c r="B299" i="9"/>
  <c r="J299" i="9"/>
  <c r="B300" i="9"/>
  <c r="J300" i="9"/>
  <c r="B301" i="9"/>
  <c r="J301" i="9"/>
  <c r="B302" i="9"/>
  <c r="J302" i="9"/>
  <c r="B303" i="9"/>
  <c r="J303" i="9"/>
  <c r="B304" i="9"/>
  <c r="J304" i="9"/>
  <c r="J305" i="9"/>
  <c r="B306" i="9"/>
  <c r="J306" i="9"/>
  <c r="J307" i="9"/>
  <c r="J308" i="9"/>
  <c r="B309" i="9"/>
  <c r="J309" i="9"/>
  <c r="B310" i="9"/>
  <c r="J310" i="9"/>
  <c r="B311" i="9"/>
  <c r="B312" i="9"/>
  <c r="J312" i="9"/>
  <c r="B313" i="9"/>
  <c r="J313" i="9"/>
  <c r="B314" i="9"/>
  <c r="B315" i="9"/>
  <c r="J315" i="9"/>
  <c r="B316" i="9"/>
  <c r="J316" i="9"/>
  <c r="B317" i="9"/>
  <c r="J317" i="9"/>
  <c r="B318" i="9"/>
  <c r="B319" i="9"/>
  <c r="J319" i="9"/>
  <c r="B320" i="9"/>
  <c r="J320" i="9"/>
  <c r="B321" i="9"/>
  <c r="J321" i="9"/>
  <c r="B322" i="9"/>
  <c r="J322" i="9"/>
  <c r="B323" i="9"/>
  <c r="J323" i="9"/>
  <c r="B324" i="9"/>
  <c r="J324" i="9"/>
  <c r="J325" i="9"/>
  <c r="J326" i="9"/>
  <c r="B327" i="9"/>
  <c r="J327" i="9"/>
  <c r="J328" i="9"/>
  <c r="B329" i="9"/>
  <c r="J329" i="9"/>
  <c r="B330" i="9"/>
  <c r="J330" i="9"/>
  <c r="B331" i="9"/>
  <c r="J331" i="9"/>
  <c r="B332" i="9"/>
  <c r="J332" i="9"/>
  <c r="B333" i="9"/>
  <c r="J333" i="9"/>
  <c r="B334" i="9"/>
  <c r="J334" i="9"/>
  <c r="B335" i="9"/>
  <c r="J335" i="9"/>
  <c r="B336" i="9"/>
  <c r="J336" i="9"/>
  <c r="B337" i="9"/>
  <c r="J337" i="9"/>
  <c r="J338" i="9"/>
  <c r="B339" i="9"/>
  <c r="J339" i="9"/>
  <c r="B340" i="9"/>
  <c r="J340" i="9"/>
  <c r="B341" i="9"/>
  <c r="J341" i="9"/>
  <c r="B342" i="9"/>
  <c r="J342" i="9"/>
  <c r="B343" i="9"/>
  <c r="J343" i="9"/>
  <c r="B344" i="9"/>
  <c r="J344" i="9"/>
  <c r="B345" i="9"/>
  <c r="J345" i="9"/>
  <c r="B346" i="9"/>
  <c r="J346" i="9"/>
  <c r="B347" i="9"/>
  <c r="B348" i="9"/>
  <c r="J348" i="9"/>
  <c r="B349" i="9"/>
  <c r="J349" i="9"/>
  <c r="B350" i="9"/>
  <c r="J350" i="9"/>
  <c r="B351" i="9"/>
  <c r="J351" i="9"/>
  <c r="B352" i="9"/>
  <c r="J352" i="9"/>
  <c r="B353" i="9"/>
  <c r="J353" i="9"/>
  <c r="B354" i="9"/>
  <c r="J354" i="9"/>
  <c r="B355" i="9"/>
  <c r="B356" i="9"/>
  <c r="J356" i="9"/>
  <c r="B357" i="9"/>
  <c r="J357" i="9"/>
  <c r="B358" i="9"/>
  <c r="J358" i="9"/>
  <c r="B359" i="9"/>
  <c r="J359" i="9"/>
  <c r="B360" i="9"/>
  <c r="J360" i="9"/>
  <c r="B361" i="9"/>
  <c r="J361" i="9"/>
  <c r="B362" i="9"/>
  <c r="J362" i="9"/>
  <c r="B363" i="9"/>
  <c r="J363" i="9"/>
  <c r="B364" i="9"/>
  <c r="J364" i="9"/>
  <c r="B365" i="9"/>
  <c r="J365" i="9"/>
  <c r="B366" i="9"/>
  <c r="J366" i="9"/>
  <c r="B367" i="9"/>
  <c r="J367" i="9"/>
  <c r="B368" i="9"/>
  <c r="J368" i="9"/>
  <c r="B369" i="9"/>
  <c r="J369" i="9"/>
  <c r="B370" i="9"/>
  <c r="J370" i="9"/>
  <c r="B371" i="9"/>
  <c r="B372" i="9"/>
  <c r="J372" i="9"/>
  <c r="B373" i="9"/>
  <c r="J373" i="9"/>
  <c r="B374" i="9"/>
  <c r="J374" i="9"/>
  <c r="B375" i="9"/>
  <c r="J375" i="9"/>
  <c r="B376" i="9"/>
  <c r="J376" i="9"/>
  <c r="B377" i="9"/>
  <c r="J377" i="9"/>
  <c r="B378" i="9"/>
  <c r="J378" i="9"/>
  <c r="B379" i="9"/>
  <c r="J379" i="9"/>
  <c r="B380" i="9"/>
  <c r="J380" i="9"/>
  <c r="B381" i="9"/>
  <c r="J381" i="9"/>
  <c r="B382" i="9"/>
  <c r="J382" i="9"/>
  <c r="J383" i="9"/>
  <c r="B384" i="9"/>
  <c r="J384" i="9"/>
  <c r="B385" i="9"/>
  <c r="J385" i="9"/>
  <c r="B386" i="9"/>
  <c r="J386" i="9"/>
  <c r="B387" i="9"/>
  <c r="B388" i="9"/>
  <c r="J388" i="9"/>
  <c r="B389" i="9"/>
  <c r="J389" i="9"/>
  <c r="B390" i="9"/>
  <c r="J390" i="9"/>
  <c r="B391" i="9"/>
  <c r="J391" i="9"/>
  <c r="B392" i="9"/>
  <c r="J392" i="9"/>
  <c r="B393" i="9"/>
  <c r="J393" i="9"/>
  <c r="B394" i="9"/>
  <c r="J394" i="9"/>
  <c r="B395" i="9"/>
  <c r="J395" i="9"/>
  <c r="B396" i="9"/>
  <c r="J396" i="9"/>
  <c r="B397" i="9"/>
  <c r="J397" i="9"/>
  <c r="B398" i="9"/>
  <c r="B399" i="9"/>
  <c r="J399" i="9"/>
  <c r="B400" i="9"/>
  <c r="J400" i="9"/>
  <c r="B401" i="9"/>
  <c r="J401" i="9"/>
  <c r="B402" i="9"/>
  <c r="B403" i="9"/>
  <c r="B404" i="9"/>
  <c r="J404" i="9"/>
  <c r="B405" i="9"/>
  <c r="J405" i="9"/>
  <c r="B406" i="9"/>
  <c r="J406" i="9"/>
  <c r="B407" i="9"/>
  <c r="J407" i="9"/>
  <c r="B408" i="9"/>
  <c r="J408" i="9"/>
  <c r="B409" i="9"/>
  <c r="J409" i="9"/>
  <c r="B410" i="9"/>
  <c r="J410" i="9"/>
  <c r="B411" i="9"/>
  <c r="J411" i="9"/>
  <c r="B412" i="9"/>
  <c r="J412" i="9"/>
  <c r="B413" i="9"/>
  <c r="J413" i="9"/>
  <c r="J414" i="9"/>
  <c r="J415" i="9"/>
  <c r="B416" i="9"/>
  <c r="J416" i="9"/>
  <c r="B417" i="9"/>
  <c r="J417" i="9"/>
  <c r="J418" i="9"/>
  <c r="B419" i="9"/>
  <c r="J419" i="9"/>
  <c r="B420" i="9"/>
  <c r="J420" i="9"/>
  <c r="B421" i="9"/>
  <c r="J421" i="9"/>
  <c r="B422" i="9"/>
  <c r="J422" i="9"/>
  <c r="B423" i="9"/>
  <c r="B424" i="9"/>
  <c r="J424" i="9"/>
  <c r="B425" i="9"/>
  <c r="J425" i="9"/>
  <c r="B426" i="9"/>
  <c r="J426" i="9"/>
  <c r="B427" i="9"/>
  <c r="J427" i="9"/>
  <c r="B428" i="9"/>
  <c r="J428" i="9"/>
  <c r="B429" i="9"/>
  <c r="J429" i="9"/>
  <c r="B430" i="9"/>
  <c r="B431" i="9"/>
  <c r="J431" i="9"/>
  <c r="B432" i="9"/>
  <c r="J432" i="9"/>
  <c r="B433" i="9"/>
  <c r="J433" i="9"/>
  <c r="B434" i="9"/>
  <c r="B435" i="9"/>
  <c r="J435" i="9"/>
  <c r="B436" i="9"/>
  <c r="J436" i="9"/>
  <c r="B437" i="9"/>
  <c r="J437" i="9"/>
  <c r="B438" i="9"/>
  <c r="J438" i="9"/>
  <c r="J439" i="9"/>
  <c r="B440" i="9"/>
  <c r="J440" i="9"/>
  <c r="B441" i="9"/>
  <c r="J441" i="9"/>
  <c r="B442" i="9"/>
  <c r="J442" i="9"/>
  <c r="B443" i="9"/>
  <c r="J443" i="9"/>
  <c r="B444" i="9"/>
  <c r="J444" i="9"/>
  <c r="B445" i="9"/>
  <c r="J445" i="9"/>
  <c r="J446" i="9"/>
  <c r="B447" i="9"/>
  <c r="J447" i="9"/>
  <c r="J448" i="9"/>
  <c r="B449" i="9"/>
  <c r="B450" i="9"/>
  <c r="J450" i="9"/>
  <c r="B451" i="9"/>
  <c r="J451" i="9"/>
  <c r="B452" i="9"/>
  <c r="J452" i="9"/>
  <c r="B453" i="9"/>
  <c r="J453" i="9"/>
  <c r="J454" i="9"/>
  <c r="B455" i="9"/>
  <c r="J455" i="9"/>
  <c r="C3" i="9"/>
  <c r="K3" i="9"/>
  <c r="C4" i="9"/>
  <c r="K5" i="9"/>
  <c r="C6" i="9"/>
  <c r="K6" i="9"/>
  <c r="C7" i="9"/>
  <c r="K7" i="9"/>
  <c r="C8" i="9"/>
  <c r="K9" i="9"/>
  <c r="C10" i="9"/>
  <c r="K10" i="9"/>
  <c r="C11" i="9"/>
  <c r="K11" i="9"/>
  <c r="C12" i="9"/>
  <c r="K13" i="9"/>
  <c r="C14" i="9"/>
  <c r="K14" i="9"/>
  <c r="C15" i="9"/>
  <c r="K15" i="9"/>
  <c r="C16" i="9"/>
  <c r="K17" i="9"/>
  <c r="C18" i="9"/>
  <c r="K18" i="9"/>
  <c r="C19" i="9"/>
  <c r="K19" i="9"/>
  <c r="C20" i="9"/>
  <c r="K21" i="9"/>
  <c r="C22" i="9"/>
  <c r="K22" i="9"/>
  <c r="C23" i="9"/>
  <c r="K23" i="9"/>
  <c r="C24" i="9"/>
  <c r="K25" i="9"/>
  <c r="C26" i="9"/>
  <c r="K26" i="9"/>
  <c r="C27" i="9"/>
  <c r="K27" i="9"/>
  <c r="C28" i="9"/>
  <c r="K29" i="9"/>
  <c r="C30" i="9"/>
  <c r="K30" i="9"/>
  <c r="C31" i="9"/>
  <c r="K31" i="9"/>
  <c r="C32" i="9"/>
  <c r="K33" i="9"/>
  <c r="C34" i="9"/>
  <c r="K34" i="9"/>
  <c r="C35" i="9"/>
  <c r="K35" i="9"/>
  <c r="C36" i="9"/>
  <c r="K37" i="9"/>
  <c r="C38" i="9"/>
  <c r="K38" i="9"/>
  <c r="C39" i="9"/>
  <c r="K39" i="9"/>
  <c r="C40" i="9"/>
  <c r="K41" i="9"/>
  <c r="C42" i="9"/>
  <c r="K42" i="9"/>
  <c r="C43" i="9"/>
  <c r="K43" i="9"/>
  <c r="C44" i="9"/>
  <c r="K45" i="9"/>
  <c r="C46" i="9"/>
  <c r="K46" i="9"/>
  <c r="C47" i="9"/>
  <c r="K47" i="9"/>
  <c r="C48" i="9"/>
  <c r="K49" i="9"/>
  <c r="C50" i="9"/>
  <c r="K50" i="9"/>
  <c r="C51" i="9"/>
  <c r="K51" i="9"/>
  <c r="C52" i="9"/>
  <c r="K53" i="9"/>
  <c r="C54" i="9"/>
  <c r="K54" i="9"/>
  <c r="C55" i="9"/>
  <c r="K55" i="9"/>
  <c r="C56" i="9"/>
  <c r="K57" i="9"/>
  <c r="C58" i="9"/>
  <c r="K58" i="9"/>
  <c r="C59" i="9"/>
  <c r="K59" i="9"/>
  <c r="C60" i="9"/>
  <c r="K61" i="9"/>
  <c r="C62" i="9"/>
  <c r="K62" i="9"/>
  <c r="C63" i="9"/>
  <c r="K63" i="9"/>
  <c r="C64" i="9"/>
  <c r="K65" i="9"/>
  <c r="C66" i="9"/>
  <c r="K66" i="9"/>
  <c r="C67" i="9"/>
  <c r="K67" i="9"/>
  <c r="C68" i="9"/>
  <c r="K69" i="9"/>
  <c r="C70" i="9"/>
  <c r="K70" i="9"/>
  <c r="C71" i="9"/>
  <c r="K71" i="9"/>
  <c r="K72" i="9"/>
  <c r="C73" i="9"/>
  <c r="K73" i="9"/>
  <c r="C74" i="9"/>
  <c r="K74" i="9"/>
  <c r="C75" i="9"/>
  <c r="K75" i="9"/>
  <c r="C76" i="9"/>
  <c r="K76" i="9"/>
  <c r="C77" i="9"/>
  <c r="K77" i="9"/>
  <c r="C78" i="9"/>
  <c r="K78" i="9"/>
  <c r="C79" i="9"/>
  <c r="K79" i="9"/>
  <c r="K80" i="9"/>
  <c r="C81" i="9"/>
  <c r="K81" i="9"/>
  <c r="C82" i="9"/>
  <c r="K82" i="9"/>
  <c r="C83" i="9"/>
  <c r="K83" i="9"/>
  <c r="C84" i="9"/>
  <c r="K84" i="9"/>
  <c r="C85" i="9"/>
  <c r="K85" i="9"/>
  <c r="C86" i="9"/>
  <c r="K86" i="9"/>
  <c r="C87" i="9"/>
  <c r="K87" i="9"/>
  <c r="K88" i="9"/>
  <c r="C89" i="9"/>
  <c r="K89" i="9"/>
  <c r="C90" i="9"/>
  <c r="K90" i="9"/>
  <c r="C91" i="9"/>
  <c r="K91" i="9"/>
  <c r="C92" i="9"/>
  <c r="K92" i="9"/>
  <c r="C93" i="9"/>
  <c r="K93" i="9"/>
  <c r="C94" i="9"/>
  <c r="K94" i="9"/>
  <c r="C95" i="9"/>
  <c r="K95" i="9"/>
  <c r="K96" i="9"/>
  <c r="C97" i="9"/>
  <c r="K97" i="9"/>
  <c r="C98" i="9"/>
  <c r="K98" i="9"/>
  <c r="C99" i="9"/>
  <c r="K99" i="9"/>
  <c r="C100" i="9"/>
  <c r="K100" i="9"/>
  <c r="C101" i="9"/>
  <c r="K101" i="9"/>
  <c r="C102" i="9"/>
  <c r="K102" i="9"/>
  <c r="C103" i="9"/>
  <c r="K103" i="9"/>
  <c r="K104" i="9"/>
  <c r="C105" i="9"/>
  <c r="K105" i="9"/>
  <c r="C106" i="9"/>
  <c r="K106" i="9"/>
  <c r="C107" i="9"/>
  <c r="K107" i="9"/>
  <c r="C108" i="9"/>
  <c r="K108" i="9"/>
  <c r="C109" i="9"/>
  <c r="K109" i="9"/>
  <c r="C110" i="9"/>
  <c r="K110" i="9"/>
  <c r="C111" i="9"/>
  <c r="K111" i="9"/>
  <c r="K112" i="9"/>
  <c r="C113" i="9"/>
  <c r="K113" i="9"/>
  <c r="C114" i="9"/>
  <c r="K114" i="9"/>
  <c r="C115" i="9"/>
  <c r="K115" i="9"/>
  <c r="C116" i="9"/>
  <c r="K116" i="9"/>
  <c r="C117" i="9"/>
  <c r="K117" i="9"/>
  <c r="C118" i="9"/>
  <c r="K118" i="9"/>
  <c r="C119" i="9"/>
  <c r="K119" i="9"/>
  <c r="K120" i="9"/>
  <c r="C121" i="9"/>
  <c r="K121" i="9"/>
  <c r="C122" i="9"/>
  <c r="K122" i="9"/>
  <c r="C123" i="9"/>
  <c r="K123" i="9"/>
  <c r="C124" i="9"/>
  <c r="K124" i="9"/>
  <c r="C125" i="9"/>
  <c r="K125" i="9"/>
  <c r="C126" i="9"/>
  <c r="K126" i="9"/>
  <c r="C127" i="9"/>
  <c r="K127" i="9"/>
  <c r="K128" i="9"/>
  <c r="C129" i="9"/>
  <c r="K129" i="9"/>
  <c r="C130" i="9"/>
  <c r="K130" i="9"/>
  <c r="C131" i="9"/>
  <c r="K131" i="9"/>
  <c r="C132" i="9"/>
  <c r="K132" i="9"/>
  <c r="C133" i="9"/>
  <c r="K133" i="9"/>
  <c r="C134" i="9"/>
  <c r="K134" i="9"/>
  <c r="C135" i="9"/>
  <c r="K135" i="9"/>
  <c r="K136" i="9"/>
  <c r="C137" i="9"/>
  <c r="K137" i="9"/>
  <c r="C138" i="9"/>
  <c r="K138" i="9"/>
  <c r="C139" i="9"/>
  <c r="K139" i="9"/>
  <c r="C140" i="9"/>
  <c r="K140" i="9"/>
  <c r="C141" i="9"/>
  <c r="K141" i="9"/>
  <c r="C142" i="9"/>
  <c r="K142" i="9"/>
  <c r="C143" i="9"/>
  <c r="K143" i="9"/>
  <c r="K144" i="9"/>
  <c r="C145" i="9"/>
  <c r="K145" i="9"/>
  <c r="C146" i="9"/>
  <c r="K146" i="9"/>
  <c r="C147" i="9"/>
  <c r="K147" i="9"/>
  <c r="C148" i="9"/>
  <c r="K148" i="9"/>
  <c r="C149" i="9"/>
  <c r="K149" i="9"/>
  <c r="C150" i="9"/>
  <c r="K150" i="9"/>
  <c r="C151" i="9"/>
  <c r="K151" i="9"/>
  <c r="K152" i="9"/>
  <c r="C153" i="9"/>
  <c r="K153" i="9"/>
  <c r="C154" i="9"/>
  <c r="K154" i="9"/>
  <c r="C155" i="9"/>
  <c r="K155" i="9"/>
  <c r="C156" i="9"/>
  <c r="K156" i="9"/>
  <c r="C157" i="9"/>
  <c r="K157" i="9"/>
  <c r="C158" i="9"/>
  <c r="K158" i="9"/>
  <c r="C159" i="9"/>
  <c r="K159" i="9"/>
  <c r="C160" i="9"/>
  <c r="K160" i="9"/>
  <c r="C161" i="9"/>
  <c r="K161" i="9"/>
  <c r="C162" i="9"/>
  <c r="K162" i="9"/>
  <c r="C163" i="9"/>
  <c r="K163" i="9"/>
  <c r="C164" i="9"/>
  <c r="K164" i="9"/>
  <c r="C165" i="9"/>
  <c r="K165" i="9"/>
  <c r="C166" i="9"/>
  <c r="K166" i="9"/>
  <c r="C167" i="9"/>
  <c r="K167" i="9"/>
  <c r="C168" i="9"/>
  <c r="K168" i="9"/>
  <c r="C169" i="9"/>
  <c r="K169" i="9"/>
  <c r="C170" i="9"/>
  <c r="K170" i="9"/>
  <c r="C171" i="9"/>
  <c r="K171" i="9"/>
  <c r="C172" i="9"/>
  <c r="K172" i="9"/>
  <c r="C173" i="9"/>
  <c r="K173" i="9"/>
  <c r="C174" i="9"/>
  <c r="K174" i="9"/>
  <c r="C175" i="9"/>
  <c r="K175" i="9"/>
  <c r="C176" i="9"/>
  <c r="K176" i="9"/>
  <c r="C177" i="9"/>
  <c r="K177" i="9"/>
  <c r="C178" i="9"/>
  <c r="K178" i="9"/>
  <c r="C179" i="9"/>
  <c r="K179" i="9"/>
  <c r="C180" i="9"/>
  <c r="K180" i="9"/>
  <c r="C181" i="9"/>
  <c r="K181" i="9"/>
  <c r="C182" i="9"/>
  <c r="K182" i="9"/>
  <c r="C183" i="9"/>
  <c r="K183" i="9"/>
  <c r="C184" i="9"/>
  <c r="K184" i="9"/>
  <c r="C185" i="9"/>
  <c r="K185" i="9"/>
  <c r="C186" i="9"/>
  <c r="K186" i="9"/>
  <c r="C187" i="9"/>
  <c r="K187" i="9"/>
  <c r="C188" i="9"/>
  <c r="K188" i="9"/>
  <c r="C189" i="9"/>
  <c r="K189" i="9"/>
  <c r="C190" i="9"/>
  <c r="K190" i="9"/>
  <c r="C191" i="9"/>
  <c r="K191" i="9"/>
  <c r="C192" i="9"/>
  <c r="K192" i="9"/>
  <c r="C193" i="9"/>
  <c r="K193" i="9"/>
  <c r="C194" i="9"/>
  <c r="K194" i="9"/>
  <c r="C195" i="9"/>
  <c r="K195" i="9"/>
  <c r="C196" i="9"/>
  <c r="K196" i="9"/>
  <c r="C197" i="9"/>
  <c r="K197" i="9"/>
  <c r="C198" i="9"/>
  <c r="K198" i="9"/>
  <c r="C199" i="9"/>
  <c r="K199" i="9"/>
  <c r="C200" i="9"/>
  <c r="K200" i="9"/>
  <c r="C201" i="9"/>
  <c r="K201" i="9"/>
  <c r="C202" i="9"/>
  <c r="K202" i="9"/>
  <c r="C203" i="9"/>
  <c r="K203" i="9"/>
  <c r="C204" i="9"/>
  <c r="K204" i="9"/>
  <c r="C205" i="9"/>
  <c r="K205" i="9"/>
  <c r="C206" i="9"/>
  <c r="K206" i="9"/>
  <c r="C207" i="9"/>
  <c r="K207" i="9"/>
  <c r="C208" i="9"/>
  <c r="K208" i="9"/>
  <c r="C209" i="9"/>
  <c r="K209" i="9"/>
  <c r="C210" i="9"/>
  <c r="K210" i="9"/>
  <c r="C211" i="9"/>
  <c r="K211" i="9"/>
  <c r="C212" i="9"/>
  <c r="K212" i="9"/>
  <c r="C213" i="9"/>
  <c r="K213" i="9"/>
  <c r="C214" i="9"/>
  <c r="K214" i="9"/>
  <c r="C215" i="9"/>
  <c r="K215" i="9"/>
  <c r="C216" i="9"/>
  <c r="K216" i="9"/>
  <c r="C217" i="9"/>
  <c r="K217" i="9"/>
  <c r="C218" i="9"/>
  <c r="K218" i="9"/>
  <c r="C219" i="9"/>
  <c r="K219" i="9"/>
  <c r="C220" i="9"/>
  <c r="K220" i="9"/>
  <c r="C221" i="9"/>
  <c r="K221" i="9"/>
  <c r="C222" i="9"/>
  <c r="K222" i="9"/>
  <c r="C223" i="9"/>
  <c r="K223" i="9"/>
  <c r="C224" i="9"/>
  <c r="K224" i="9"/>
  <c r="C225" i="9"/>
  <c r="K225" i="9"/>
  <c r="C226" i="9"/>
  <c r="K226" i="9"/>
  <c r="C227" i="9"/>
  <c r="K227" i="9"/>
  <c r="C228" i="9"/>
  <c r="K228" i="9"/>
  <c r="C229" i="9"/>
  <c r="K229" i="9"/>
  <c r="C230" i="9"/>
  <c r="K230" i="9"/>
  <c r="C231" i="9"/>
  <c r="K231" i="9"/>
  <c r="C232" i="9"/>
  <c r="K232" i="9"/>
  <c r="C233" i="9"/>
  <c r="K233" i="9"/>
  <c r="C234" i="9"/>
  <c r="K234" i="9"/>
  <c r="C235" i="9"/>
  <c r="K235" i="9"/>
  <c r="C236" i="9"/>
  <c r="K236" i="9"/>
  <c r="C237" i="9"/>
  <c r="K237" i="9"/>
  <c r="C238" i="9"/>
  <c r="K238" i="9"/>
  <c r="C239" i="9"/>
  <c r="K239" i="9"/>
  <c r="C240" i="9"/>
  <c r="K240" i="9"/>
  <c r="C241" i="9"/>
  <c r="K241" i="9"/>
  <c r="C242" i="9"/>
  <c r="K242" i="9"/>
  <c r="C243" i="9"/>
  <c r="K243" i="9"/>
  <c r="C244" i="9"/>
  <c r="K244" i="9"/>
  <c r="C245" i="9"/>
  <c r="K245" i="9"/>
  <c r="C246" i="9"/>
  <c r="K246" i="9"/>
  <c r="C247" i="9"/>
  <c r="K247" i="9"/>
  <c r="C248" i="9"/>
  <c r="K248" i="9"/>
  <c r="C249" i="9"/>
  <c r="K249" i="9"/>
  <c r="C250" i="9"/>
  <c r="K250" i="9"/>
  <c r="C251" i="9"/>
  <c r="K251" i="9"/>
  <c r="C252" i="9"/>
  <c r="K252" i="9"/>
  <c r="C253" i="9"/>
  <c r="K253" i="9"/>
  <c r="C254" i="9"/>
  <c r="K254" i="9"/>
  <c r="C255" i="9"/>
  <c r="K255" i="9"/>
  <c r="C256" i="9"/>
  <c r="K256" i="9"/>
  <c r="C257" i="9"/>
  <c r="K257" i="9"/>
  <c r="C258" i="9"/>
  <c r="K258" i="9"/>
  <c r="C259" i="9"/>
  <c r="K259" i="9"/>
  <c r="C260" i="9"/>
  <c r="K260" i="9"/>
  <c r="C261" i="9"/>
  <c r="K261" i="9"/>
  <c r="C262" i="9"/>
  <c r="K262" i="9"/>
  <c r="C263" i="9"/>
  <c r="K263" i="9"/>
  <c r="C264" i="9"/>
  <c r="K264" i="9"/>
  <c r="C265" i="9"/>
  <c r="K265" i="9"/>
  <c r="C266" i="9"/>
  <c r="K266" i="9"/>
  <c r="C267" i="9"/>
  <c r="K267" i="9"/>
  <c r="C268" i="9"/>
  <c r="K268" i="9"/>
  <c r="C269" i="9"/>
  <c r="K269" i="9"/>
  <c r="C270" i="9"/>
  <c r="C271" i="9"/>
  <c r="K271" i="9"/>
  <c r="K272" i="9"/>
  <c r="C273" i="9"/>
  <c r="K273" i="9"/>
  <c r="C274" i="9"/>
  <c r="K274" i="9"/>
  <c r="C275" i="9"/>
  <c r="K275" i="9"/>
  <c r="C276" i="9"/>
  <c r="C277" i="9"/>
  <c r="K277" i="9"/>
  <c r="C278" i="9"/>
  <c r="K278" i="9"/>
  <c r="C279" i="9"/>
  <c r="K279" i="9"/>
  <c r="C280" i="9"/>
  <c r="K280" i="9"/>
  <c r="C281" i="9"/>
  <c r="C282" i="9"/>
  <c r="K282" i="9"/>
  <c r="K283" i="9"/>
  <c r="C284" i="9"/>
  <c r="K284" i="9"/>
  <c r="C285" i="9"/>
  <c r="K285" i="9"/>
  <c r="C286" i="9"/>
  <c r="K286" i="9"/>
  <c r="C287" i="9"/>
  <c r="C288" i="9"/>
  <c r="K288" i="9"/>
  <c r="C289" i="9"/>
  <c r="K289" i="9"/>
  <c r="C290" i="9"/>
  <c r="K290" i="9"/>
  <c r="C291" i="9"/>
  <c r="K291" i="9"/>
  <c r="C292" i="9"/>
  <c r="K292" i="9"/>
  <c r="C293" i="9"/>
  <c r="K293" i="9"/>
  <c r="C294" i="9"/>
  <c r="K294" i="9"/>
  <c r="C295" i="9"/>
  <c r="K295" i="9"/>
  <c r="C296" i="9"/>
  <c r="K296" i="9"/>
  <c r="C297" i="9"/>
  <c r="K297" i="9"/>
  <c r="C298" i="9"/>
  <c r="K298" i="9"/>
  <c r="C299" i="9"/>
  <c r="K299" i="9"/>
  <c r="C300" i="9"/>
  <c r="K300" i="9"/>
  <c r="C301" i="9"/>
  <c r="K301" i="9"/>
  <c r="C302" i="9"/>
  <c r="C303" i="9"/>
  <c r="K303" i="9"/>
  <c r="K304" i="9"/>
  <c r="C305" i="9"/>
  <c r="K305" i="9"/>
  <c r="C306" i="9"/>
  <c r="K306" i="9"/>
  <c r="C307" i="9"/>
  <c r="K307" i="9"/>
  <c r="C308" i="9"/>
  <c r="C309" i="9"/>
  <c r="K309" i="9"/>
  <c r="C310" i="9"/>
  <c r="K310" i="9"/>
  <c r="C311" i="9"/>
  <c r="K311" i="9"/>
  <c r="C312" i="9"/>
  <c r="K312" i="9"/>
  <c r="C313" i="9"/>
  <c r="C314" i="9"/>
  <c r="K314" i="9"/>
  <c r="K315" i="9"/>
  <c r="C316" i="9"/>
  <c r="K316" i="9"/>
  <c r="C317" i="9"/>
  <c r="K317" i="9"/>
  <c r="C318" i="9"/>
  <c r="K318" i="9"/>
  <c r="C319" i="9"/>
  <c r="C320" i="9"/>
  <c r="K320" i="9"/>
  <c r="C321" i="9"/>
  <c r="K321" i="9"/>
  <c r="C322" i="9"/>
  <c r="K322" i="9"/>
  <c r="C323" i="9"/>
  <c r="K323" i="9"/>
  <c r="C324" i="9"/>
  <c r="K324" i="9"/>
  <c r="C325" i="9"/>
  <c r="K325" i="9"/>
  <c r="C326" i="9"/>
  <c r="K326" i="9"/>
  <c r="C327" i="9"/>
  <c r="K327" i="9"/>
  <c r="C328" i="9"/>
  <c r="K328" i="9"/>
  <c r="C329" i="9"/>
  <c r="K329" i="9"/>
  <c r="C330" i="9"/>
  <c r="K330" i="9"/>
  <c r="C331" i="9"/>
  <c r="K331" i="9"/>
  <c r="C332" i="9"/>
  <c r="K332" i="9"/>
  <c r="C333" i="9"/>
  <c r="K333" i="9"/>
  <c r="C334" i="9"/>
  <c r="C335" i="9"/>
  <c r="K335" i="9"/>
  <c r="K336" i="9"/>
  <c r="C337" i="9"/>
  <c r="K337" i="9"/>
  <c r="C338" i="9"/>
  <c r="K338" i="9"/>
  <c r="C339" i="9"/>
  <c r="K339" i="9"/>
  <c r="C340" i="9"/>
  <c r="K340" i="9"/>
  <c r="C341" i="9"/>
  <c r="C343" i="9"/>
  <c r="K347" i="9"/>
  <c r="C348" i="9"/>
  <c r="C351" i="9"/>
  <c r="K352" i="9"/>
  <c r="C356" i="9"/>
  <c r="K358" i="9"/>
  <c r="K359" i="9"/>
  <c r="K360" i="9"/>
  <c r="C364" i="9"/>
  <c r="K364" i="9"/>
  <c r="K366" i="9"/>
  <c r="C367" i="9"/>
  <c r="K367" i="9"/>
  <c r="K370" i="9"/>
  <c r="K371" i="9"/>
  <c r="K372" i="9"/>
  <c r="C375" i="9"/>
  <c r="K379" i="9"/>
  <c r="C380" i="9"/>
  <c r="K380" i="9"/>
  <c r="C383" i="9"/>
  <c r="K383" i="9"/>
  <c r="C387" i="9"/>
  <c r="K390" i="9"/>
  <c r="K391" i="9"/>
  <c r="K392" i="9"/>
  <c r="C395" i="9"/>
  <c r="K396" i="9"/>
  <c r="K398" i="9"/>
  <c r="C399" i="9"/>
  <c r="K399" i="9"/>
  <c r="C400" i="9"/>
  <c r="K402" i="9"/>
  <c r="K403" i="9"/>
  <c r="K404" i="9"/>
  <c r="C407" i="9"/>
  <c r="C408" i="9"/>
  <c r="K410" i="9"/>
  <c r="C412" i="9"/>
  <c r="K412" i="9"/>
  <c r="K414" i="9"/>
  <c r="C415" i="9"/>
  <c r="K415" i="9"/>
  <c r="C419" i="9"/>
  <c r="K422" i="9"/>
  <c r="K423" i="9"/>
  <c r="C427" i="9"/>
  <c r="K428" i="9"/>
  <c r="K430" i="9"/>
  <c r="K431" i="9"/>
  <c r="C432" i="9"/>
  <c r="K434" i="9"/>
  <c r="K435" i="9"/>
  <c r="K436" i="9"/>
  <c r="C439" i="9"/>
  <c r="C440" i="9"/>
  <c r="K442" i="9"/>
  <c r="K444" i="9"/>
  <c r="K446" i="9"/>
  <c r="C447" i="9"/>
  <c r="K447" i="9"/>
  <c r="K448" i="9"/>
  <c r="K449" i="9"/>
  <c r="K450" i="9"/>
  <c r="K451" i="9"/>
  <c r="K453" i="9"/>
  <c r="C454" i="9"/>
  <c r="D3" i="9"/>
  <c r="L3" i="9"/>
  <c r="D4" i="9"/>
  <c r="L4" i="9"/>
  <c r="D5" i="9"/>
  <c r="L5" i="9"/>
  <c r="D6" i="9"/>
  <c r="L6" i="9"/>
  <c r="D7" i="9"/>
  <c r="L7" i="9"/>
  <c r="D8" i="9"/>
  <c r="L8" i="9"/>
  <c r="D9" i="9"/>
  <c r="L9" i="9"/>
  <c r="D10" i="9"/>
  <c r="L10" i="9"/>
  <c r="D11" i="9"/>
  <c r="L11" i="9"/>
  <c r="D12" i="9"/>
  <c r="L12" i="9"/>
  <c r="D13" i="9"/>
  <c r="L13" i="9"/>
  <c r="D14" i="9"/>
  <c r="L14" i="9"/>
  <c r="D15" i="9"/>
  <c r="L15" i="9"/>
  <c r="D16" i="9"/>
  <c r="L16" i="9"/>
  <c r="D17" i="9"/>
  <c r="L17" i="9"/>
  <c r="D18" i="9"/>
  <c r="L18" i="9"/>
  <c r="D19" i="9"/>
  <c r="L19" i="9"/>
  <c r="D20" i="9"/>
  <c r="L20" i="9"/>
  <c r="D21" i="9"/>
  <c r="L21" i="9"/>
  <c r="D22" i="9"/>
  <c r="L22" i="9"/>
  <c r="D23" i="9"/>
  <c r="L23" i="9"/>
  <c r="D24" i="9"/>
  <c r="L24" i="9"/>
  <c r="D25" i="9"/>
  <c r="L25" i="9"/>
  <c r="D26" i="9"/>
  <c r="L26" i="9"/>
  <c r="D27" i="9"/>
  <c r="L27" i="9"/>
  <c r="D28" i="9"/>
  <c r="L28" i="9"/>
  <c r="D29" i="9"/>
  <c r="L29" i="9"/>
  <c r="D30" i="9"/>
  <c r="L30" i="9"/>
  <c r="D31" i="9"/>
  <c r="L31" i="9"/>
  <c r="D32" i="9"/>
  <c r="L32" i="9"/>
  <c r="D33" i="9"/>
  <c r="L33" i="9"/>
  <c r="D34" i="9"/>
  <c r="L34" i="9"/>
  <c r="D35" i="9"/>
  <c r="L35" i="9"/>
  <c r="D36" i="9"/>
  <c r="L36" i="9"/>
  <c r="D37" i="9"/>
  <c r="L37" i="9"/>
  <c r="D38" i="9"/>
  <c r="L38" i="9"/>
  <c r="D39" i="9"/>
  <c r="L39" i="9"/>
  <c r="D40" i="9"/>
  <c r="L40" i="9"/>
  <c r="D41" i="9"/>
  <c r="L41" i="9"/>
  <c r="D42" i="9"/>
  <c r="L42" i="9"/>
  <c r="D43" i="9"/>
  <c r="L43" i="9"/>
  <c r="D44" i="9"/>
  <c r="L44" i="9"/>
  <c r="D45" i="9"/>
  <c r="L45" i="9"/>
  <c r="D46" i="9"/>
  <c r="L46" i="9"/>
  <c r="D47" i="9"/>
  <c r="L47" i="9"/>
  <c r="D48" i="9"/>
  <c r="L48" i="9"/>
  <c r="D49" i="9"/>
  <c r="L49" i="9"/>
  <c r="D50" i="9"/>
  <c r="L50" i="9"/>
  <c r="D51" i="9"/>
  <c r="L51" i="9"/>
  <c r="D52" i="9"/>
  <c r="L52" i="9"/>
  <c r="D53" i="9"/>
  <c r="L53" i="9"/>
  <c r="D54" i="9"/>
  <c r="L54" i="9"/>
  <c r="D55" i="9"/>
  <c r="L55" i="9"/>
  <c r="D56" i="9"/>
  <c r="L56" i="9"/>
  <c r="D57" i="9"/>
  <c r="L57" i="9"/>
  <c r="D58" i="9"/>
  <c r="L58" i="9"/>
  <c r="D59" i="9"/>
  <c r="L59" i="9"/>
  <c r="D60" i="9"/>
  <c r="L60" i="9"/>
  <c r="D61" i="9"/>
  <c r="L61" i="9"/>
  <c r="D62" i="9"/>
  <c r="L62" i="9"/>
  <c r="D63" i="9"/>
  <c r="L63" i="9"/>
  <c r="D64" i="9"/>
  <c r="L64" i="9"/>
  <c r="D65" i="9"/>
  <c r="L65" i="9"/>
  <c r="D66" i="9"/>
  <c r="L66" i="9"/>
  <c r="D67" i="9"/>
  <c r="L67" i="9"/>
  <c r="D68" i="9"/>
  <c r="L68" i="9"/>
  <c r="D69" i="9"/>
  <c r="L69" i="9"/>
  <c r="D70" i="9"/>
  <c r="L70" i="9"/>
  <c r="L71" i="9"/>
  <c r="D72" i="9"/>
  <c r="D73" i="9"/>
  <c r="L73" i="9"/>
  <c r="D74" i="9"/>
  <c r="D75" i="9"/>
  <c r="L76" i="9"/>
  <c r="D77" i="9"/>
  <c r="L77" i="9"/>
  <c r="D78" i="9"/>
  <c r="L78" i="9"/>
  <c r="L79" i="9"/>
  <c r="D80" i="9"/>
  <c r="D81" i="9"/>
  <c r="L81" i="9"/>
  <c r="D82" i="9"/>
  <c r="D83" i="9"/>
  <c r="L84" i="9"/>
  <c r="D85" i="9"/>
  <c r="L85" i="9"/>
  <c r="D86" i="9"/>
  <c r="L86" i="9"/>
  <c r="L87" i="9"/>
  <c r="D88" i="9"/>
  <c r="D89" i="9"/>
  <c r="L89" i="9"/>
  <c r="D90" i="9"/>
  <c r="D91" i="9"/>
  <c r="L92" i="9"/>
  <c r="D93" i="9"/>
  <c r="L93" i="9"/>
  <c r="D94" i="9"/>
  <c r="L94" i="9"/>
  <c r="L95" i="9"/>
  <c r="D96" i="9"/>
  <c r="D97" i="9"/>
  <c r="L97" i="9"/>
  <c r="D98" i="9"/>
  <c r="D99" i="9"/>
  <c r="L100" i="9"/>
  <c r="D101" i="9"/>
  <c r="L101" i="9"/>
  <c r="D102" i="9"/>
  <c r="L102" i="9"/>
  <c r="L103" i="9"/>
  <c r="D104" i="9"/>
  <c r="D105" i="9"/>
  <c r="L105" i="9"/>
  <c r="D106" i="9"/>
  <c r="D107" i="9"/>
  <c r="L108" i="9"/>
  <c r="D109" i="9"/>
  <c r="L109" i="9"/>
  <c r="D110" i="9"/>
  <c r="L110" i="9"/>
  <c r="L111" i="9"/>
  <c r="D112" i="9"/>
  <c r="D113" i="9"/>
  <c r="L113" i="9"/>
  <c r="D114" i="9"/>
  <c r="D115" i="9"/>
  <c r="L116" i="9"/>
  <c r="D117" i="9"/>
  <c r="L117" i="9"/>
  <c r="D118" i="9"/>
  <c r="L118" i="9"/>
  <c r="L119" i="9"/>
  <c r="D120" i="9"/>
  <c r="D121" i="9"/>
  <c r="L121" i="9"/>
  <c r="D122" i="9"/>
  <c r="D123" i="9"/>
  <c r="L124" i="9"/>
  <c r="D125" i="9"/>
  <c r="L125" i="9"/>
  <c r="D126" i="9"/>
  <c r="L126" i="9"/>
  <c r="L127" i="9"/>
  <c r="D128" i="9"/>
  <c r="D129" i="9"/>
  <c r="L129" i="9"/>
  <c r="D130" i="9"/>
  <c r="D131" i="9"/>
  <c r="L132" i="9"/>
  <c r="D133" i="9"/>
  <c r="L133" i="9"/>
  <c r="D134" i="9"/>
  <c r="L134" i="9"/>
  <c r="L135" i="9"/>
  <c r="D136" i="9"/>
  <c r="D137" i="9"/>
  <c r="L137" i="9"/>
  <c r="D138" i="9"/>
  <c r="D139" i="9"/>
  <c r="L140" i="9"/>
  <c r="D141" i="9"/>
  <c r="L141" i="9"/>
  <c r="D142" i="9"/>
  <c r="L142" i="9"/>
  <c r="L143" i="9"/>
  <c r="D144" i="9"/>
  <c r="D145" i="9"/>
  <c r="L145" i="9"/>
  <c r="D146" i="9"/>
  <c r="D147" i="9"/>
  <c r="L148" i="9"/>
  <c r="D149" i="9"/>
  <c r="L149" i="9"/>
  <c r="D150" i="9"/>
  <c r="L150" i="9"/>
  <c r="L151" i="9"/>
  <c r="D152" i="9"/>
  <c r="D153" i="9"/>
  <c r="L153" i="9"/>
  <c r="D154" i="9"/>
  <c r="D155" i="9"/>
  <c r="L155" i="9"/>
  <c r="D156" i="9"/>
  <c r="D157" i="9"/>
  <c r="L157" i="9"/>
  <c r="D158" i="9"/>
  <c r="D159" i="9"/>
  <c r="L159" i="9"/>
  <c r="D160" i="9"/>
  <c r="D161" i="9"/>
  <c r="L161" i="9"/>
  <c r="D162" i="9"/>
  <c r="D163" i="9"/>
  <c r="L163" i="9"/>
  <c r="D164" i="9"/>
  <c r="D165" i="9"/>
  <c r="L165" i="9"/>
  <c r="D166" i="9"/>
  <c r="D167" i="9"/>
  <c r="L167" i="9"/>
  <c r="D168" i="9"/>
  <c r="D169" i="9"/>
  <c r="L169" i="9"/>
  <c r="D170" i="9"/>
  <c r="D171" i="9"/>
  <c r="L171" i="9"/>
  <c r="D172" i="9"/>
  <c r="D173" i="9"/>
  <c r="L173" i="9"/>
  <c r="D174" i="9"/>
  <c r="D175" i="9"/>
  <c r="L175" i="9"/>
  <c r="D176" i="9"/>
  <c r="D177" i="9"/>
  <c r="L177" i="9"/>
  <c r="D178" i="9"/>
  <c r="D179" i="9"/>
  <c r="L179" i="9"/>
  <c r="D180" i="9"/>
  <c r="D181" i="9"/>
  <c r="L181" i="9"/>
  <c r="D182" i="9"/>
  <c r="D183" i="9"/>
  <c r="L183" i="9"/>
  <c r="D184" i="9"/>
  <c r="D185" i="9"/>
  <c r="L185" i="9"/>
  <c r="D186" i="9"/>
  <c r="D187" i="9"/>
  <c r="L187" i="9"/>
  <c r="D188" i="9"/>
  <c r="D189" i="9"/>
  <c r="L189" i="9"/>
  <c r="D190" i="9"/>
  <c r="D191" i="9"/>
  <c r="L191" i="9"/>
  <c r="D192" i="9"/>
  <c r="D193" i="9"/>
  <c r="L193" i="9"/>
  <c r="D194" i="9"/>
  <c r="D195" i="9"/>
  <c r="L195" i="9"/>
  <c r="D196" i="9"/>
  <c r="D197" i="9"/>
  <c r="L197" i="9"/>
  <c r="D198" i="9"/>
  <c r="D199" i="9"/>
  <c r="L199" i="9"/>
  <c r="D200" i="9"/>
  <c r="D201" i="9"/>
  <c r="L201" i="9"/>
  <c r="D202" i="9"/>
  <c r="D203" i="9"/>
  <c r="L203" i="9"/>
  <c r="D204" i="9"/>
  <c r="D205" i="9"/>
  <c r="L205" i="9"/>
  <c r="D206" i="9"/>
  <c r="D207" i="9"/>
  <c r="L207" i="9"/>
  <c r="D208" i="9"/>
  <c r="D209" i="9"/>
  <c r="L209" i="9"/>
  <c r="D210" i="9"/>
  <c r="D211" i="9"/>
  <c r="L211" i="9"/>
  <c r="D212" i="9"/>
  <c r="D213" i="9"/>
  <c r="L213" i="9"/>
  <c r="D214" i="9"/>
  <c r="D215" i="9"/>
  <c r="L215" i="9"/>
  <c r="D216" i="9"/>
  <c r="D217" i="9"/>
  <c r="L217" i="9"/>
  <c r="D218" i="9"/>
  <c r="D219" i="9"/>
  <c r="L219" i="9"/>
  <c r="D220" i="9"/>
  <c r="D221" i="9"/>
  <c r="L221" i="9"/>
  <c r="D222" i="9"/>
  <c r="D223" i="9"/>
  <c r="L223" i="9"/>
  <c r="D224" i="9"/>
  <c r="D225" i="9"/>
  <c r="L225" i="9"/>
  <c r="D226" i="9"/>
  <c r="D227" i="9"/>
  <c r="L227" i="9"/>
  <c r="D228" i="9"/>
  <c r="D229" i="9"/>
  <c r="L229" i="9"/>
  <c r="D230" i="9"/>
  <c r="D231" i="9"/>
  <c r="L231" i="9"/>
  <c r="D232" i="9"/>
  <c r="D233" i="9"/>
  <c r="L233" i="9"/>
  <c r="D234" i="9"/>
  <c r="D235" i="9"/>
  <c r="L235" i="9"/>
  <c r="D236" i="9"/>
  <c r="D237" i="9"/>
  <c r="L237" i="9"/>
  <c r="D238" i="9"/>
  <c r="D239" i="9"/>
  <c r="L239" i="9"/>
  <c r="D240" i="9"/>
  <c r="D241" i="9"/>
  <c r="L241" i="9"/>
  <c r="D242" i="9"/>
  <c r="D243" i="9"/>
  <c r="L243" i="9"/>
  <c r="D244" i="9"/>
  <c r="D245" i="9"/>
  <c r="L245" i="9"/>
  <c r="D246" i="9"/>
  <c r="D247" i="9"/>
  <c r="L247" i="9"/>
  <c r="D248" i="9"/>
  <c r="D249" i="9"/>
  <c r="L249" i="9"/>
  <c r="D250" i="9"/>
  <c r="D251" i="9"/>
  <c r="L251" i="9"/>
  <c r="D252" i="9"/>
  <c r="D253" i="9"/>
  <c r="L253" i="9"/>
  <c r="D254" i="9"/>
  <c r="D255" i="9"/>
  <c r="L255" i="9"/>
  <c r="D256" i="9"/>
  <c r="D257" i="9"/>
  <c r="L257" i="9"/>
  <c r="D258" i="9"/>
  <c r="D259" i="9"/>
  <c r="L259" i="9"/>
  <c r="D260" i="9"/>
  <c r="D261" i="9"/>
  <c r="L261" i="9"/>
  <c r="D262" i="9"/>
  <c r="D263" i="9"/>
  <c r="L263" i="9"/>
  <c r="D264" i="9"/>
  <c r="D265" i="9"/>
  <c r="L265" i="9"/>
  <c r="D266" i="9"/>
  <c r="D267" i="9"/>
  <c r="L267" i="9"/>
  <c r="D268" i="9"/>
  <c r="L268" i="9"/>
  <c r="D269" i="9"/>
  <c r="L269" i="9"/>
  <c r="D270" i="9"/>
  <c r="L270" i="9"/>
  <c r="D271" i="9"/>
  <c r="D272" i="9"/>
  <c r="L272" i="9"/>
  <c r="D273" i="9"/>
  <c r="L273" i="9"/>
  <c r="D274" i="9"/>
  <c r="D275" i="9"/>
  <c r="L275" i="9"/>
  <c r="L276" i="9"/>
  <c r="L279" i="9"/>
  <c r="D280" i="9"/>
  <c r="D282" i="9"/>
  <c r="D283" i="9"/>
  <c r="L283" i="9"/>
  <c r="L284" i="9"/>
  <c r="D285" i="9"/>
  <c r="D286" i="9"/>
  <c r="L287" i="9"/>
  <c r="D290" i="9"/>
  <c r="D291" i="9"/>
  <c r="D293" i="9"/>
  <c r="D294" i="9"/>
  <c r="L295" i="9"/>
  <c r="D296" i="9"/>
  <c r="L299" i="9"/>
  <c r="L300" i="9"/>
  <c r="D301" i="9"/>
  <c r="D302" i="9"/>
  <c r="D304" i="9"/>
  <c r="D306" i="9"/>
  <c r="D307" i="9"/>
  <c r="L307" i="9"/>
  <c r="L308" i="9"/>
  <c r="L311" i="9"/>
  <c r="D312" i="9"/>
  <c r="D314" i="9"/>
  <c r="D315" i="9"/>
  <c r="L315" i="9"/>
  <c r="L316" i="9"/>
  <c r="D317" i="9"/>
  <c r="D318" i="9"/>
  <c r="L319" i="9"/>
  <c r="D322" i="9"/>
  <c r="D323" i="9"/>
  <c r="D325" i="9"/>
  <c r="D326" i="9"/>
  <c r="L327" i="9"/>
  <c r="D328" i="9"/>
  <c r="L331" i="9"/>
  <c r="L332" i="9"/>
  <c r="D333" i="9"/>
  <c r="D334" i="9"/>
  <c r="D336" i="9"/>
  <c r="D337" i="9"/>
  <c r="L340" i="9"/>
  <c r="D341" i="9"/>
  <c r="D343" i="9"/>
  <c r="D344" i="9"/>
  <c r="L344" i="9"/>
  <c r="D347" i="9"/>
  <c r="L347" i="9"/>
  <c r="D348" i="9"/>
  <c r="L351" i="9"/>
  <c r="L352" i="9"/>
  <c r="D355" i="9"/>
  <c r="D356" i="9"/>
  <c r="D357" i="9"/>
  <c r="D360" i="9"/>
  <c r="L360" i="9"/>
  <c r="D361" i="9"/>
  <c r="D363" i="9"/>
  <c r="L363" i="9"/>
  <c r="D367" i="9"/>
  <c r="D368" i="9"/>
  <c r="D369" i="9"/>
  <c r="L371" i="9"/>
  <c r="D373" i="9"/>
  <c r="L376" i="9"/>
  <c r="L379" i="9"/>
  <c r="D380" i="9"/>
  <c r="L383" i="9"/>
  <c r="L384" i="9"/>
  <c r="D387" i="9"/>
  <c r="D388" i="9"/>
  <c r="L392" i="9"/>
  <c r="D3" i="11"/>
  <c r="L3" i="11"/>
  <c r="D4" i="11"/>
  <c r="L4" i="11"/>
  <c r="D5" i="11"/>
  <c r="L5" i="11"/>
  <c r="D6" i="11"/>
  <c r="L6" i="11"/>
  <c r="D7" i="11"/>
  <c r="L7" i="11"/>
  <c r="D8" i="11"/>
  <c r="L8" i="11"/>
  <c r="D9" i="11"/>
  <c r="L9" i="11"/>
  <c r="D10" i="11"/>
  <c r="L10" i="11"/>
  <c r="D11" i="11"/>
  <c r="L11" i="11"/>
  <c r="D12" i="11"/>
  <c r="L12" i="11"/>
  <c r="D13" i="11"/>
  <c r="L13" i="11"/>
  <c r="D14" i="11"/>
  <c r="L14" i="11"/>
  <c r="D15" i="11"/>
  <c r="L15" i="11"/>
  <c r="D16" i="11"/>
  <c r="L16" i="11"/>
  <c r="D17" i="11"/>
  <c r="L17" i="11"/>
  <c r="D18" i="11"/>
  <c r="L18" i="11"/>
  <c r="D19" i="11"/>
  <c r="L19" i="11"/>
  <c r="D20" i="11"/>
  <c r="L20" i="11"/>
  <c r="D21" i="11"/>
  <c r="L21" i="11"/>
  <c r="D22" i="11"/>
  <c r="L22" i="11"/>
  <c r="D23" i="11"/>
  <c r="L23" i="11"/>
  <c r="D24" i="11"/>
  <c r="L24" i="11"/>
  <c r="D25" i="11"/>
  <c r="L25" i="11"/>
  <c r="D26" i="11"/>
  <c r="L26" i="11"/>
  <c r="D27" i="11"/>
  <c r="L27" i="11"/>
  <c r="D28" i="11"/>
  <c r="L28" i="11"/>
  <c r="D29" i="11"/>
  <c r="L29" i="11"/>
  <c r="D30" i="11"/>
  <c r="L30" i="11"/>
  <c r="D31" i="11"/>
  <c r="L31" i="11"/>
  <c r="D32" i="11"/>
  <c r="L32" i="11"/>
  <c r="D33" i="11"/>
  <c r="L33" i="11"/>
  <c r="D34" i="11"/>
  <c r="L34" i="11"/>
  <c r="D35" i="11"/>
  <c r="L35" i="11"/>
  <c r="D36" i="11"/>
  <c r="L36" i="11"/>
  <c r="D37" i="11"/>
  <c r="L37" i="11"/>
  <c r="D38" i="11"/>
  <c r="L38" i="11"/>
  <c r="D39" i="11"/>
  <c r="L39" i="11"/>
  <c r="D40" i="11"/>
  <c r="L40" i="11"/>
  <c r="D41" i="11"/>
  <c r="L41" i="11"/>
  <c r="D42" i="11"/>
  <c r="L42" i="11"/>
  <c r="D43" i="11"/>
  <c r="L43" i="11"/>
  <c r="D44" i="11"/>
  <c r="L44" i="11"/>
  <c r="D45" i="11"/>
  <c r="L45" i="11"/>
  <c r="D46" i="11"/>
  <c r="L46" i="11"/>
  <c r="D47" i="11"/>
  <c r="L47" i="11"/>
  <c r="D48" i="11"/>
  <c r="L48" i="11"/>
  <c r="D49" i="11"/>
  <c r="L49" i="11"/>
  <c r="D50" i="11"/>
  <c r="L50" i="11"/>
  <c r="D51" i="11"/>
  <c r="L51" i="11"/>
  <c r="D52" i="11"/>
  <c r="L52" i="11"/>
  <c r="D53" i="11"/>
  <c r="L53" i="11"/>
  <c r="D54" i="11"/>
  <c r="L54" i="11"/>
  <c r="D55" i="11"/>
  <c r="L55" i="11"/>
  <c r="D56" i="11"/>
  <c r="L56" i="11"/>
  <c r="D57" i="11"/>
  <c r="L57" i="11"/>
  <c r="D58" i="11"/>
  <c r="L58" i="11"/>
  <c r="D59" i="11"/>
  <c r="L59" i="11"/>
  <c r="D60" i="11"/>
  <c r="L60" i="11"/>
  <c r="D61" i="11"/>
  <c r="L61" i="11"/>
  <c r="D62" i="11"/>
  <c r="L62" i="11"/>
  <c r="D63" i="11"/>
  <c r="L63" i="11"/>
  <c r="D64" i="11"/>
  <c r="L64" i="11"/>
  <c r="D65" i="11"/>
  <c r="L65" i="11"/>
  <c r="D66" i="11"/>
  <c r="L66" i="11"/>
  <c r="D67" i="11"/>
  <c r="L67" i="11"/>
  <c r="D68" i="11"/>
  <c r="L68" i="11"/>
  <c r="D69" i="11"/>
  <c r="L69" i="11"/>
  <c r="D70" i="11"/>
  <c r="L70" i="11"/>
  <c r="D71" i="11"/>
  <c r="L71" i="11"/>
  <c r="D72" i="11"/>
  <c r="L72" i="11"/>
  <c r="D73" i="11"/>
  <c r="L73" i="11"/>
  <c r="D74" i="11"/>
  <c r="L74" i="11"/>
  <c r="D75" i="11"/>
  <c r="L75" i="11"/>
  <c r="D76" i="11"/>
  <c r="L76" i="11"/>
  <c r="D77" i="11"/>
  <c r="L77" i="11"/>
  <c r="D78" i="11"/>
  <c r="L78" i="11"/>
  <c r="D79" i="11"/>
  <c r="L79" i="11"/>
  <c r="D80" i="11"/>
  <c r="L80" i="11"/>
  <c r="D81" i="11"/>
  <c r="L81" i="11"/>
  <c r="D82" i="11"/>
  <c r="L82" i="11"/>
  <c r="D83" i="11"/>
  <c r="L83" i="11"/>
  <c r="D84" i="11"/>
  <c r="L84" i="11"/>
  <c r="D85" i="11"/>
  <c r="L85" i="11"/>
  <c r="D86" i="11"/>
  <c r="L86" i="11"/>
  <c r="D87" i="11"/>
  <c r="L87" i="11"/>
  <c r="D88" i="11"/>
  <c r="L88" i="11"/>
  <c r="D89" i="11"/>
  <c r="L89" i="11"/>
  <c r="D90" i="11"/>
  <c r="L90" i="11"/>
  <c r="D91" i="11"/>
  <c r="L91" i="11"/>
  <c r="D92" i="11"/>
  <c r="L92" i="11"/>
  <c r="D93" i="11"/>
  <c r="L93" i="11"/>
  <c r="D94" i="11"/>
  <c r="L94" i="11"/>
  <c r="D95" i="11"/>
  <c r="L95" i="11"/>
  <c r="D96" i="11"/>
  <c r="L96" i="11"/>
  <c r="D97" i="11"/>
  <c r="L97" i="11"/>
  <c r="D98" i="11"/>
  <c r="L98" i="11"/>
  <c r="D99" i="11"/>
  <c r="L99" i="11"/>
  <c r="D100" i="11"/>
  <c r="L100" i="11"/>
  <c r="D101" i="11"/>
  <c r="L101" i="11"/>
  <c r="D102" i="11"/>
  <c r="L102" i="11"/>
  <c r="D103" i="11"/>
  <c r="L103" i="11"/>
  <c r="D104" i="11"/>
  <c r="L104" i="11"/>
  <c r="D105" i="11"/>
  <c r="L105" i="11"/>
  <c r="D106" i="11"/>
  <c r="L106" i="11"/>
  <c r="D107" i="11"/>
  <c r="L107" i="11"/>
  <c r="D108" i="11"/>
  <c r="L108" i="11"/>
  <c r="D109" i="11"/>
  <c r="L109" i="11"/>
  <c r="D110" i="11"/>
  <c r="L110" i="11"/>
  <c r="D111" i="11"/>
  <c r="L111" i="11"/>
  <c r="D112" i="11"/>
  <c r="L112" i="11"/>
  <c r="D113" i="11"/>
  <c r="L113" i="11"/>
  <c r="D114" i="11"/>
  <c r="L114" i="11"/>
  <c r="D115" i="11"/>
  <c r="L115" i="11"/>
  <c r="D116" i="11"/>
  <c r="L116" i="11"/>
  <c r="D117" i="11"/>
  <c r="L117" i="11"/>
  <c r="D118" i="11"/>
  <c r="L118" i="11"/>
  <c r="D119" i="11"/>
  <c r="L119" i="11"/>
  <c r="D120" i="11"/>
  <c r="L120" i="11"/>
  <c r="D121" i="11"/>
  <c r="L121" i="11"/>
  <c r="D122" i="11"/>
  <c r="L122" i="11"/>
  <c r="D123" i="11"/>
  <c r="L123" i="11"/>
  <c r="D124" i="11"/>
  <c r="L124" i="11"/>
  <c r="D125" i="11"/>
  <c r="L125" i="11"/>
  <c r="D126" i="11"/>
  <c r="L126" i="11"/>
  <c r="D127" i="11"/>
  <c r="L127" i="11"/>
  <c r="D128" i="11"/>
  <c r="L128" i="11"/>
  <c r="D129" i="11"/>
  <c r="L129" i="11"/>
  <c r="D130" i="11"/>
  <c r="L130" i="11"/>
  <c r="D131" i="11"/>
  <c r="L131" i="11"/>
  <c r="D132" i="11"/>
  <c r="L132" i="11"/>
  <c r="D133" i="11"/>
  <c r="L133" i="11"/>
  <c r="D134" i="11"/>
  <c r="L134" i="11"/>
  <c r="D135" i="11"/>
  <c r="L135" i="11"/>
  <c r="D136" i="11"/>
  <c r="L136" i="11"/>
  <c r="D137" i="11"/>
  <c r="L137" i="11"/>
  <c r="D138" i="11"/>
  <c r="L138" i="11"/>
  <c r="D139" i="11"/>
  <c r="L139" i="11"/>
  <c r="D140" i="11"/>
  <c r="L140" i="11"/>
  <c r="D141" i="11"/>
  <c r="L141" i="11"/>
  <c r="D142" i="11"/>
  <c r="L142" i="11"/>
  <c r="D143" i="11"/>
  <c r="L143" i="11"/>
  <c r="D144" i="11"/>
  <c r="L144" i="11"/>
  <c r="D145" i="11"/>
  <c r="L145" i="11"/>
  <c r="D146" i="11"/>
  <c r="L146" i="11"/>
  <c r="D147" i="11"/>
  <c r="L147" i="11"/>
  <c r="D148" i="11"/>
  <c r="L148" i="11"/>
  <c r="D149" i="11"/>
  <c r="L149" i="11"/>
  <c r="D150" i="11"/>
  <c r="L150" i="11"/>
  <c r="D151" i="11"/>
  <c r="L151" i="11"/>
  <c r="D152" i="11"/>
  <c r="E3" i="9"/>
  <c r="M3" i="9"/>
  <c r="E4" i="9"/>
  <c r="M4" i="9"/>
  <c r="E5" i="9"/>
  <c r="M5" i="9"/>
  <c r="E6" i="9"/>
  <c r="M6" i="9"/>
  <c r="E7" i="9"/>
  <c r="M7" i="9"/>
  <c r="E8" i="9"/>
  <c r="M8" i="9"/>
  <c r="E9" i="9"/>
  <c r="M9" i="9"/>
  <c r="E10" i="9"/>
  <c r="M10" i="9"/>
  <c r="E11" i="9"/>
  <c r="M11" i="9"/>
  <c r="E12" i="9"/>
  <c r="M12" i="9"/>
  <c r="E13" i="9"/>
  <c r="M13" i="9"/>
  <c r="E14" i="9"/>
  <c r="M14" i="9"/>
  <c r="E15" i="9"/>
  <c r="M15" i="9"/>
  <c r="E16" i="9"/>
  <c r="M16" i="9"/>
  <c r="E17" i="9"/>
  <c r="M17" i="9"/>
  <c r="E18" i="9"/>
  <c r="M18" i="9"/>
  <c r="E19" i="9"/>
  <c r="M19" i="9"/>
  <c r="E20" i="9"/>
  <c r="M20" i="9"/>
  <c r="E21" i="9"/>
  <c r="M21" i="9"/>
  <c r="E22" i="9"/>
  <c r="M22" i="9"/>
  <c r="E23" i="9"/>
  <c r="M23" i="9"/>
  <c r="E24" i="9"/>
  <c r="M24" i="9"/>
  <c r="E25" i="9"/>
  <c r="M25" i="9"/>
  <c r="E26" i="9"/>
  <c r="M26" i="9"/>
  <c r="E27" i="9"/>
  <c r="M27" i="9"/>
  <c r="E28" i="9"/>
  <c r="M28" i="9"/>
  <c r="E29" i="9"/>
  <c r="M29" i="9"/>
  <c r="E30" i="9"/>
  <c r="M30" i="9"/>
  <c r="E31" i="9"/>
  <c r="M31" i="9"/>
  <c r="E32" i="9"/>
  <c r="M32" i="9"/>
  <c r="E33" i="9"/>
  <c r="M33" i="9"/>
  <c r="E34" i="9"/>
  <c r="M34" i="9"/>
  <c r="E35" i="9"/>
  <c r="M35" i="9"/>
  <c r="E36" i="9"/>
  <c r="M36" i="9"/>
  <c r="E37" i="9"/>
  <c r="M37" i="9"/>
  <c r="E38" i="9"/>
  <c r="M38" i="9"/>
  <c r="E39" i="9"/>
  <c r="M39" i="9"/>
  <c r="E40" i="9"/>
  <c r="M40" i="9"/>
  <c r="E41" i="9"/>
  <c r="M41" i="9"/>
  <c r="E42" i="9"/>
  <c r="M42" i="9"/>
  <c r="E43" i="9"/>
  <c r="M43" i="9"/>
  <c r="E44" i="9"/>
  <c r="M44" i="9"/>
  <c r="E45" i="9"/>
  <c r="M45" i="9"/>
  <c r="E46" i="9"/>
  <c r="M46" i="9"/>
  <c r="E47" i="9"/>
  <c r="M47" i="9"/>
  <c r="E48" i="9"/>
  <c r="M48" i="9"/>
  <c r="E49" i="9"/>
  <c r="M49" i="9"/>
  <c r="E50" i="9"/>
  <c r="M50" i="9"/>
  <c r="E51" i="9"/>
  <c r="M51" i="9"/>
  <c r="E52" i="9"/>
  <c r="M52" i="9"/>
  <c r="E53" i="9"/>
  <c r="M53" i="9"/>
  <c r="E54" i="9"/>
  <c r="M54" i="9"/>
  <c r="E55" i="9"/>
  <c r="M55" i="9"/>
  <c r="E56" i="9"/>
  <c r="M56" i="9"/>
  <c r="E57" i="9"/>
  <c r="M57" i="9"/>
  <c r="E58" i="9"/>
  <c r="M58" i="9"/>
  <c r="E59" i="9"/>
  <c r="M59" i="9"/>
  <c r="E60" i="9"/>
  <c r="M60" i="9"/>
  <c r="E61" i="9"/>
  <c r="M61" i="9"/>
  <c r="E62" i="9"/>
  <c r="M62" i="9"/>
  <c r="E63" i="9"/>
  <c r="M63" i="9"/>
  <c r="E64" i="9"/>
  <c r="M64" i="9"/>
  <c r="E65" i="9"/>
  <c r="M65" i="9"/>
  <c r="E66" i="9"/>
  <c r="M66" i="9"/>
  <c r="E67" i="9"/>
  <c r="M67" i="9"/>
  <c r="E68" i="9"/>
  <c r="M68" i="9"/>
  <c r="E69" i="9"/>
  <c r="M69" i="9"/>
  <c r="E70" i="9"/>
  <c r="M70" i="9"/>
  <c r="E71" i="9"/>
  <c r="E72" i="9"/>
  <c r="M72" i="9"/>
  <c r="E73" i="9"/>
  <c r="M73" i="9"/>
  <c r="E74" i="9"/>
  <c r="M74" i="9"/>
  <c r="M75" i="9"/>
  <c r="E76" i="9"/>
  <c r="M76" i="9"/>
  <c r="E77" i="9"/>
  <c r="M77" i="9"/>
  <c r="E78" i="9"/>
  <c r="M78" i="9"/>
  <c r="E79" i="9"/>
  <c r="E80" i="9"/>
  <c r="M80" i="9"/>
  <c r="E81" i="9"/>
  <c r="M81" i="9"/>
  <c r="E82" i="9"/>
  <c r="M82" i="9"/>
  <c r="M83" i="9"/>
  <c r="E84" i="9"/>
  <c r="M84" i="9"/>
  <c r="E85" i="9"/>
  <c r="M85" i="9"/>
  <c r="E86" i="9"/>
  <c r="M86" i="9"/>
  <c r="E87" i="9"/>
  <c r="E88" i="9"/>
  <c r="M88" i="9"/>
  <c r="E89" i="9"/>
  <c r="M89" i="9"/>
  <c r="E90" i="9"/>
  <c r="M90" i="9"/>
  <c r="M91" i="9"/>
  <c r="E92" i="9"/>
  <c r="M92" i="9"/>
  <c r="E93" i="9"/>
  <c r="M93" i="9"/>
  <c r="E94" i="9"/>
  <c r="M94" i="9"/>
  <c r="E95" i="9"/>
  <c r="E96" i="9"/>
  <c r="M96" i="9"/>
  <c r="E97" i="9"/>
  <c r="M97" i="9"/>
  <c r="E98" i="9"/>
  <c r="M98" i="9"/>
  <c r="M99" i="9"/>
  <c r="E100" i="9"/>
  <c r="M100" i="9"/>
  <c r="E101" i="9"/>
  <c r="M101" i="9"/>
  <c r="E102" i="9"/>
  <c r="M102" i="9"/>
  <c r="E103" i="9"/>
  <c r="E104" i="9"/>
  <c r="M104" i="9"/>
  <c r="E105" i="9"/>
  <c r="M105" i="9"/>
  <c r="E106" i="9"/>
  <c r="M106" i="9"/>
  <c r="M107" i="9"/>
  <c r="E108" i="9"/>
  <c r="M108" i="9"/>
  <c r="E109" i="9"/>
  <c r="M109" i="9"/>
  <c r="E110" i="9"/>
  <c r="M110" i="9"/>
  <c r="E111" i="9"/>
  <c r="E112" i="9"/>
  <c r="M112" i="9"/>
  <c r="E113" i="9"/>
  <c r="M113" i="9"/>
  <c r="E114" i="9"/>
  <c r="M114" i="9"/>
  <c r="M115" i="9"/>
  <c r="E116" i="9"/>
  <c r="M116" i="9"/>
  <c r="E117" i="9"/>
  <c r="M117" i="9"/>
  <c r="E118" i="9"/>
  <c r="M118" i="9"/>
  <c r="E119" i="9"/>
  <c r="E120" i="9"/>
  <c r="M120" i="9"/>
  <c r="E121" i="9"/>
  <c r="M121" i="9"/>
  <c r="E122" i="9"/>
  <c r="M122" i="9"/>
  <c r="M123" i="9"/>
  <c r="E124" i="9"/>
  <c r="M124" i="9"/>
  <c r="E125" i="9"/>
  <c r="M125" i="9"/>
  <c r="E126" i="9"/>
  <c r="M126" i="9"/>
  <c r="E127" i="9"/>
  <c r="E128" i="9"/>
  <c r="M128" i="9"/>
  <c r="E129" i="9"/>
  <c r="M129" i="9"/>
  <c r="E130" i="9"/>
  <c r="M130" i="9"/>
  <c r="M131" i="9"/>
  <c r="E132" i="9"/>
  <c r="M132" i="9"/>
  <c r="E133" i="9"/>
  <c r="M133" i="9"/>
  <c r="E134" i="9"/>
  <c r="M134" i="9"/>
  <c r="E135" i="9"/>
  <c r="E136" i="9"/>
  <c r="M136" i="9"/>
  <c r="E137" i="9"/>
  <c r="M137" i="9"/>
  <c r="E138" i="9"/>
  <c r="M138" i="9"/>
  <c r="M139" i="9"/>
  <c r="E140" i="9"/>
  <c r="M140" i="9"/>
  <c r="E141" i="9"/>
  <c r="M141" i="9"/>
  <c r="E142" i="9"/>
  <c r="M142" i="9"/>
  <c r="E143" i="9"/>
  <c r="E144" i="9"/>
  <c r="M144" i="9"/>
  <c r="E145" i="9"/>
  <c r="M145" i="9"/>
  <c r="E146" i="9"/>
  <c r="M146" i="9"/>
  <c r="M147" i="9"/>
  <c r="E148" i="9"/>
  <c r="M148" i="9"/>
  <c r="E149" i="9"/>
  <c r="M149" i="9"/>
  <c r="E150" i="9"/>
  <c r="M150" i="9"/>
  <c r="E151" i="9"/>
  <c r="E152" i="9"/>
  <c r="M152" i="9"/>
  <c r="E153" i="9"/>
  <c r="M153" i="9"/>
  <c r="E154" i="9"/>
  <c r="M154" i="9"/>
  <c r="E156" i="9"/>
  <c r="M156" i="9"/>
  <c r="E158" i="9"/>
  <c r="M158" i="9"/>
  <c r="E160" i="9"/>
  <c r="M160" i="9"/>
  <c r="E162" i="9"/>
  <c r="M162" i="9"/>
  <c r="E164" i="9"/>
  <c r="M164" i="9"/>
  <c r="E166" i="9"/>
  <c r="M166" i="9"/>
  <c r="E168" i="9"/>
  <c r="M168" i="9"/>
  <c r="E170" i="9"/>
  <c r="M170" i="9"/>
  <c r="E172" i="9"/>
  <c r="M172" i="9"/>
  <c r="E174" i="9"/>
  <c r="M174" i="9"/>
  <c r="E176" i="9"/>
  <c r="M176" i="9"/>
  <c r="E178" i="9"/>
  <c r="M178" i="9"/>
  <c r="E180" i="9"/>
  <c r="M180" i="9"/>
  <c r="E182" i="9"/>
  <c r="M182" i="9"/>
  <c r="E184" i="9"/>
  <c r="M184" i="9"/>
  <c r="E186" i="9"/>
  <c r="M186" i="9"/>
  <c r="E188" i="9"/>
  <c r="M188" i="9"/>
  <c r="E190" i="9"/>
  <c r="M190" i="9"/>
  <c r="E192" i="9"/>
  <c r="M192" i="9"/>
  <c r="E194" i="9"/>
  <c r="M194" i="9"/>
  <c r="E196" i="9"/>
  <c r="M196" i="9"/>
  <c r="E198" i="9"/>
  <c r="M198" i="9"/>
  <c r="E200" i="9"/>
  <c r="M200" i="9"/>
  <c r="E202" i="9"/>
  <c r="M202" i="9"/>
  <c r="E204" i="9"/>
  <c r="M204" i="9"/>
  <c r="E206" i="9"/>
  <c r="M206" i="9"/>
  <c r="E208" i="9"/>
  <c r="M208" i="9"/>
  <c r="E210" i="9"/>
  <c r="M210" i="9"/>
  <c r="E212" i="9"/>
  <c r="M212" i="9"/>
  <c r="E214" i="9"/>
  <c r="M214" i="9"/>
  <c r="E216" i="9"/>
  <c r="M216" i="9"/>
  <c r="E218" i="9"/>
  <c r="M218" i="9"/>
  <c r="E220" i="9"/>
  <c r="M220" i="9"/>
  <c r="E222" i="9"/>
  <c r="M222" i="9"/>
  <c r="E224" i="9"/>
  <c r="M224" i="9"/>
  <c r="E226" i="9"/>
  <c r="M226" i="9"/>
  <c r="E228" i="9"/>
  <c r="M228" i="9"/>
  <c r="E230" i="9"/>
  <c r="M230" i="9"/>
  <c r="E232" i="9"/>
  <c r="M232" i="9"/>
  <c r="E234" i="9"/>
  <c r="M234" i="9"/>
  <c r="E236" i="9"/>
  <c r="M236" i="9"/>
  <c r="E238" i="9"/>
  <c r="M238" i="9"/>
  <c r="E240" i="9"/>
  <c r="M240" i="9"/>
  <c r="E242" i="9"/>
  <c r="M242" i="9"/>
  <c r="E244" i="9"/>
  <c r="M244" i="9"/>
  <c r="E269" i="9"/>
  <c r="M270" i="9"/>
  <c r="E272" i="9"/>
  <c r="M272" i="9"/>
  <c r="M273" i="9"/>
  <c r="M275" i="9"/>
  <c r="M276" i="9"/>
  <c r="E277" i="9"/>
  <c r="E280" i="9"/>
  <c r="M280" i="9"/>
  <c r="M281" i="9"/>
  <c r="M283" i="9"/>
  <c r="M284" i="9"/>
  <c r="M286" i="9"/>
  <c r="E288" i="9"/>
  <c r="M291" i="9"/>
  <c r="M292" i="9"/>
  <c r="E293" i="9"/>
  <c r="M294" i="9"/>
  <c r="M296" i="9"/>
  <c r="M297" i="9"/>
  <c r="E301" i="9"/>
  <c r="M302" i="9"/>
  <c r="E304" i="9"/>
  <c r="M304" i="9"/>
  <c r="M305" i="9"/>
  <c r="M307" i="9"/>
  <c r="M308" i="9"/>
  <c r="E309" i="9"/>
  <c r="E312" i="9"/>
  <c r="M312" i="9"/>
  <c r="M313" i="9"/>
  <c r="M315" i="9"/>
  <c r="M316" i="9"/>
  <c r="M318" i="9"/>
  <c r="E320" i="9"/>
  <c r="M323" i="9"/>
  <c r="M324" i="9"/>
  <c r="E325" i="9"/>
  <c r="M326" i="9"/>
  <c r="M328" i="9"/>
  <c r="M329" i="9"/>
  <c r="E333" i="9"/>
  <c r="M334" i="9"/>
  <c r="E336" i="9"/>
  <c r="M337" i="9"/>
  <c r="M339" i="9"/>
  <c r="M340" i="9"/>
  <c r="E341" i="9"/>
  <c r="M344" i="9"/>
  <c r="M345" i="9"/>
  <c r="E348" i="9"/>
  <c r="E349" i="9"/>
  <c r="M351" i="9"/>
  <c r="M353" i="9"/>
  <c r="M356" i="9"/>
  <c r="M357" i="9"/>
  <c r="M359" i="9"/>
  <c r="E360" i="9"/>
  <c r="E361" i="9"/>
  <c r="E368" i="9"/>
  <c r="M371" i="9"/>
  <c r="M372" i="9"/>
  <c r="E373" i="9"/>
  <c r="M375" i="9"/>
  <c r="M383" i="9"/>
  <c r="M384" i="9"/>
  <c r="M385" i="9"/>
  <c r="E388" i="9"/>
  <c r="M388" i="9"/>
  <c r="M389" i="9"/>
  <c r="E392" i="9"/>
  <c r="M396" i="9"/>
  <c r="M397" i="9"/>
  <c r="E400" i="9"/>
  <c r="E401" i="9"/>
  <c r="M401" i="9"/>
  <c r="E404" i="9"/>
  <c r="F3" i="9"/>
  <c r="N3" i="9"/>
  <c r="F4" i="9"/>
  <c r="N4" i="9"/>
  <c r="F5" i="9"/>
  <c r="N5" i="9"/>
  <c r="F6" i="9"/>
  <c r="N6" i="9"/>
  <c r="F7" i="9"/>
  <c r="N7" i="9"/>
  <c r="F8" i="9"/>
  <c r="N8" i="9"/>
  <c r="F9" i="9"/>
  <c r="N9" i="9"/>
  <c r="F10" i="9"/>
  <c r="N10" i="9"/>
  <c r="F11" i="9"/>
  <c r="N11" i="9"/>
  <c r="F12" i="9"/>
  <c r="N12" i="9"/>
  <c r="F13" i="9"/>
  <c r="N13" i="9"/>
  <c r="F14" i="9"/>
  <c r="N14" i="9"/>
  <c r="F15" i="9"/>
  <c r="N15" i="9"/>
  <c r="F16" i="9"/>
  <c r="N16" i="9"/>
  <c r="F17" i="9"/>
  <c r="N17" i="9"/>
  <c r="F18" i="9"/>
  <c r="N18" i="9"/>
  <c r="F19" i="9"/>
  <c r="N19" i="9"/>
  <c r="F20" i="9"/>
  <c r="N20" i="9"/>
  <c r="F21" i="9"/>
  <c r="N21" i="9"/>
  <c r="F22" i="9"/>
  <c r="N22" i="9"/>
  <c r="F23" i="9"/>
  <c r="N23" i="9"/>
  <c r="F24" i="9"/>
  <c r="N24" i="9"/>
  <c r="F25" i="9"/>
  <c r="N25" i="9"/>
  <c r="F26" i="9"/>
  <c r="N26" i="9"/>
  <c r="F27" i="9"/>
  <c r="N27" i="9"/>
  <c r="F28" i="9"/>
  <c r="N28" i="9"/>
  <c r="F29" i="9"/>
  <c r="N29" i="9"/>
  <c r="F30" i="9"/>
  <c r="N30" i="9"/>
  <c r="F31" i="9"/>
  <c r="N31" i="9"/>
  <c r="F32" i="9"/>
  <c r="N32" i="9"/>
  <c r="F33" i="9"/>
  <c r="N33" i="9"/>
  <c r="F34" i="9"/>
  <c r="N34" i="9"/>
  <c r="F35" i="9"/>
  <c r="N35" i="9"/>
  <c r="F36" i="9"/>
  <c r="N36" i="9"/>
  <c r="F37" i="9"/>
  <c r="N37" i="9"/>
  <c r="F38" i="9"/>
  <c r="N38" i="9"/>
  <c r="F39" i="9"/>
  <c r="N39" i="9"/>
  <c r="F40" i="9"/>
  <c r="N40" i="9"/>
  <c r="F41" i="9"/>
  <c r="N41" i="9"/>
  <c r="F42" i="9"/>
  <c r="N42" i="9"/>
  <c r="F43" i="9"/>
  <c r="N43" i="9"/>
  <c r="F44" i="9"/>
  <c r="N44" i="9"/>
  <c r="F45" i="9"/>
  <c r="N45" i="9"/>
  <c r="F46" i="9"/>
  <c r="N46" i="9"/>
  <c r="F47" i="9"/>
  <c r="N47" i="9"/>
  <c r="F48" i="9"/>
  <c r="N48" i="9"/>
  <c r="F49" i="9"/>
  <c r="N49" i="9"/>
  <c r="F50" i="9"/>
  <c r="N50" i="9"/>
  <c r="F51" i="9"/>
  <c r="N51" i="9"/>
  <c r="F52" i="9"/>
  <c r="N52" i="9"/>
  <c r="F53" i="9"/>
  <c r="N53" i="9"/>
  <c r="F54" i="9"/>
  <c r="N54" i="9"/>
  <c r="F55" i="9"/>
  <c r="N55" i="9"/>
  <c r="F56" i="9"/>
  <c r="N56" i="9"/>
  <c r="F57" i="9"/>
  <c r="N57" i="9"/>
  <c r="F58" i="9"/>
  <c r="N58" i="9"/>
  <c r="F59" i="9"/>
  <c r="N59" i="9"/>
  <c r="F60" i="9"/>
  <c r="N60" i="9"/>
  <c r="F61" i="9"/>
  <c r="N61" i="9"/>
  <c r="F62" i="9"/>
  <c r="N62" i="9"/>
  <c r="F63" i="9"/>
  <c r="N63" i="9"/>
  <c r="F64" i="9"/>
  <c r="N64" i="9"/>
  <c r="F65" i="9"/>
  <c r="N65" i="9"/>
  <c r="F66" i="9"/>
  <c r="N66" i="9"/>
  <c r="F67" i="9"/>
  <c r="N67" i="9"/>
  <c r="F68" i="9"/>
  <c r="N68" i="9"/>
  <c r="F69" i="9"/>
  <c r="N69" i="9"/>
  <c r="F70" i="9"/>
  <c r="N70" i="9"/>
  <c r="F71" i="9"/>
  <c r="N71" i="9"/>
  <c r="F72" i="9"/>
  <c r="N72" i="9"/>
  <c r="F73" i="9"/>
  <c r="N73" i="9"/>
  <c r="F74" i="9"/>
  <c r="N74" i="9"/>
  <c r="F75" i="9"/>
  <c r="N75" i="9"/>
  <c r="F76" i="9"/>
  <c r="N76" i="9"/>
  <c r="F77" i="9"/>
  <c r="N77" i="9"/>
  <c r="F78" i="9"/>
  <c r="N78" i="9"/>
  <c r="F79" i="9"/>
  <c r="N79" i="9"/>
  <c r="F80" i="9"/>
  <c r="N80" i="9"/>
  <c r="F81" i="9"/>
  <c r="N81" i="9"/>
  <c r="F82" i="9"/>
  <c r="N82" i="9"/>
  <c r="F83" i="9"/>
  <c r="N83" i="9"/>
  <c r="F84" i="9"/>
  <c r="N84" i="9"/>
  <c r="F85" i="9"/>
  <c r="N85" i="9"/>
  <c r="F86" i="9"/>
  <c r="N86" i="9"/>
  <c r="F87" i="9"/>
  <c r="N87" i="9"/>
  <c r="F88" i="9"/>
  <c r="N88" i="9"/>
  <c r="F89" i="9"/>
  <c r="N89" i="9"/>
  <c r="F90" i="9"/>
  <c r="N90" i="9"/>
  <c r="F91" i="9"/>
  <c r="N91" i="9"/>
  <c r="F92" i="9"/>
  <c r="N92" i="9"/>
  <c r="F93" i="9"/>
  <c r="N93" i="9"/>
  <c r="F94" i="9"/>
  <c r="N94" i="9"/>
  <c r="F95" i="9"/>
  <c r="N95" i="9"/>
  <c r="F96" i="9"/>
  <c r="N96" i="9"/>
  <c r="F97" i="9"/>
  <c r="N97" i="9"/>
  <c r="F98" i="9"/>
  <c r="N98" i="9"/>
  <c r="F99" i="9"/>
  <c r="N99" i="9"/>
  <c r="F100" i="9"/>
  <c r="N100" i="9"/>
  <c r="F101" i="9"/>
  <c r="N101" i="9"/>
  <c r="F102" i="9"/>
  <c r="N102" i="9"/>
  <c r="F103" i="9"/>
  <c r="N103" i="9"/>
  <c r="F104" i="9"/>
  <c r="N104" i="9"/>
  <c r="F105" i="9"/>
  <c r="N105" i="9"/>
  <c r="F106" i="9"/>
  <c r="N106" i="9"/>
  <c r="F107" i="9"/>
  <c r="N107" i="9"/>
  <c r="F108" i="9"/>
  <c r="N108" i="9"/>
  <c r="F109" i="9"/>
  <c r="N109" i="9"/>
  <c r="F110" i="9"/>
  <c r="N110" i="9"/>
  <c r="F111" i="9"/>
  <c r="N111" i="9"/>
  <c r="F112" i="9"/>
  <c r="N112" i="9"/>
  <c r="F113" i="9"/>
  <c r="N113" i="9"/>
  <c r="F114" i="9"/>
  <c r="N114" i="9"/>
  <c r="F115" i="9"/>
  <c r="N115" i="9"/>
  <c r="F116" i="9"/>
  <c r="N116" i="9"/>
  <c r="F117" i="9"/>
  <c r="N117" i="9"/>
  <c r="F118" i="9"/>
  <c r="N118" i="9"/>
  <c r="F119" i="9"/>
  <c r="N119" i="9"/>
  <c r="F120" i="9"/>
  <c r="N120" i="9"/>
  <c r="F121" i="9"/>
  <c r="N121" i="9"/>
  <c r="F122" i="9"/>
  <c r="N122" i="9"/>
  <c r="F123" i="9"/>
  <c r="N123" i="9"/>
  <c r="F124" i="9"/>
  <c r="N124" i="9"/>
  <c r="F125" i="9"/>
  <c r="N125" i="9"/>
  <c r="F126" i="9"/>
  <c r="N126" i="9"/>
  <c r="F127" i="9"/>
  <c r="N127" i="9"/>
  <c r="F128" i="9"/>
  <c r="N128" i="9"/>
  <c r="F129" i="9"/>
  <c r="N129" i="9"/>
  <c r="F130" i="9"/>
  <c r="N130" i="9"/>
  <c r="F131" i="9"/>
  <c r="N131" i="9"/>
  <c r="F132" i="9"/>
  <c r="N132" i="9"/>
  <c r="F133" i="9"/>
  <c r="N133" i="9"/>
  <c r="F134" i="9"/>
  <c r="N134" i="9"/>
  <c r="F135" i="9"/>
  <c r="N135" i="9"/>
  <c r="F136" i="9"/>
  <c r="N136" i="9"/>
  <c r="F137" i="9"/>
  <c r="N137" i="9"/>
  <c r="F138" i="9"/>
  <c r="N138" i="9"/>
  <c r="F139" i="9"/>
  <c r="N139" i="9"/>
  <c r="F140" i="9"/>
  <c r="N140" i="9"/>
  <c r="F141" i="9"/>
  <c r="N141" i="9"/>
  <c r="F142" i="9"/>
  <c r="N142" i="9"/>
  <c r="F143" i="9"/>
  <c r="N143" i="9"/>
  <c r="F144" i="9"/>
  <c r="N144" i="9"/>
  <c r="F145" i="9"/>
  <c r="N145" i="9"/>
  <c r="F146" i="9"/>
  <c r="N146" i="9"/>
  <c r="F147" i="9"/>
  <c r="N147" i="9"/>
  <c r="F148" i="9"/>
  <c r="N148" i="9"/>
  <c r="F149" i="9"/>
  <c r="N149" i="9"/>
  <c r="F150" i="9"/>
  <c r="N150" i="9"/>
  <c r="F151" i="9"/>
  <c r="N151" i="9"/>
  <c r="F152" i="9"/>
  <c r="N152" i="9"/>
  <c r="F153" i="9"/>
  <c r="N153" i="9"/>
  <c r="F154" i="9"/>
  <c r="N154" i="9"/>
  <c r="F155" i="9"/>
  <c r="N155" i="9"/>
  <c r="F156" i="9"/>
  <c r="N156" i="9"/>
  <c r="F157" i="9"/>
  <c r="N157" i="9"/>
  <c r="F158" i="9"/>
  <c r="N158" i="9"/>
  <c r="F159" i="9"/>
  <c r="N159" i="9"/>
  <c r="F160" i="9"/>
  <c r="N160" i="9"/>
  <c r="F161" i="9"/>
  <c r="N161" i="9"/>
  <c r="F162" i="9"/>
  <c r="N162" i="9"/>
  <c r="F163" i="9"/>
  <c r="N163" i="9"/>
  <c r="F164" i="9"/>
  <c r="N164" i="9"/>
  <c r="F165" i="9"/>
  <c r="N165" i="9"/>
  <c r="F166" i="9"/>
  <c r="N166" i="9"/>
  <c r="F167" i="9"/>
  <c r="N167" i="9"/>
  <c r="F168" i="9"/>
  <c r="N168" i="9"/>
  <c r="F169" i="9"/>
  <c r="N169" i="9"/>
  <c r="F170" i="9"/>
  <c r="N170" i="9"/>
  <c r="F171" i="9"/>
  <c r="N171" i="9"/>
  <c r="F172" i="9"/>
  <c r="N172" i="9"/>
  <c r="F173" i="9"/>
  <c r="N173" i="9"/>
  <c r="F174" i="9"/>
  <c r="N174" i="9"/>
  <c r="F175" i="9"/>
  <c r="N175" i="9"/>
  <c r="F176" i="9"/>
  <c r="N176" i="9"/>
  <c r="F177" i="9"/>
  <c r="N177" i="9"/>
  <c r="F178" i="9"/>
  <c r="N178" i="9"/>
  <c r="F179" i="9"/>
  <c r="N179" i="9"/>
  <c r="F180" i="9"/>
  <c r="N180" i="9"/>
  <c r="F181" i="9"/>
  <c r="N181" i="9"/>
  <c r="F182" i="9"/>
  <c r="N182" i="9"/>
  <c r="F183" i="9"/>
  <c r="N183" i="9"/>
  <c r="F184" i="9"/>
  <c r="N184" i="9"/>
  <c r="F185" i="9"/>
  <c r="N185" i="9"/>
  <c r="F186" i="9"/>
  <c r="N186" i="9"/>
  <c r="F187" i="9"/>
  <c r="N187" i="9"/>
  <c r="F188" i="9"/>
  <c r="N188" i="9"/>
  <c r="F189" i="9"/>
  <c r="N189" i="9"/>
  <c r="F190" i="9"/>
  <c r="N190" i="9"/>
  <c r="F191" i="9"/>
  <c r="N191" i="9"/>
  <c r="F192" i="9"/>
  <c r="N192" i="9"/>
  <c r="F193" i="9"/>
  <c r="N193" i="9"/>
  <c r="F194" i="9"/>
  <c r="N194" i="9"/>
  <c r="F195" i="9"/>
  <c r="N195" i="9"/>
  <c r="F196" i="9"/>
  <c r="N196" i="9"/>
  <c r="F197" i="9"/>
  <c r="N197" i="9"/>
  <c r="F198" i="9"/>
  <c r="N198" i="9"/>
  <c r="F199" i="9"/>
  <c r="N199" i="9"/>
  <c r="F200" i="9"/>
  <c r="N200" i="9"/>
  <c r="F201" i="9"/>
  <c r="N201" i="9"/>
  <c r="F202" i="9"/>
  <c r="N202" i="9"/>
  <c r="F203" i="9"/>
  <c r="N203" i="9"/>
  <c r="F204" i="9"/>
  <c r="N204" i="9"/>
  <c r="F205" i="9"/>
  <c r="N205" i="9"/>
  <c r="F206" i="9"/>
  <c r="N206" i="9"/>
  <c r="F207" i="9"/>
  <c r="N207" i="9"/>
  <c r="F208" i="9"/>
  <c r="N208" i="9"/>
  <c r="F209" i="9"/>
  <c r="N209" i="9"/>
  <c r="F210" i="9"/>
  <c r="N210" i="9"/>
  <c r="F211" i="9"/>
  <c r="N211" i="9"/>
  <c r="F212" i="9"/>
  <c r="N212" i="9"/>
  <c r="F213" i="9"/>
  <c r="N213" i="9"/>
  <c r="F214" i="9"/>
  <c r="N214" i="9"/>
  <c r="F215" i="9"/>
  <c r="N215" i="9"/>
  <c r="F216" i="9"/>
  <c r="N216" i="9"/>
  <c r="F217" i="9"/>
  <c r="N217" i="9"/>
  <c r="F218" i="9"/>
  <c r="N218" i="9"/>
  <c r="F219" i="9"/>
  <c r="N219" i="9"/>
  <c r="F220" i="9"/>
  <c r="N220" i="9"/>
  <c r="F221" i="9"/>
  <c r="N221" i="9"/>
  <c r="F222" i="9"/>
  <c r="N222" i="9"/>
  <c r="F223" i="9"/>
  <c r="N223" i="9"/>
  <c r="F224" i="9"/>
  <c r="N224" i="9"/>
  <c r="F225" i="9"/>
  <c r="N225" i="9"/>
  <c r="F226" i="9"/>
  <c r="N226" i="9"/>
  <c r="F227" i="9"/>
  <c r="N227" i="9"/>
  <c r="F228" i="9"/>
  <c r="N228" i="9"/>
  <c r="F229" i="9"/>
  <c r="N229" i="9"/>
  <c r="F230" i="9"/>
  <c r="N230" i="9"/>
  <c r="F231" i="9"/>
  <c r="N231" i="9"/>
  <c r="F232" i="9"/>
  <c r="N232" i="9"/>
  <c r="F233" i="9"/>
  <c r="N233" i="9"/>
  <c r="F234" i="9"/>
  <c r="N234" i="9"/>
  <c r="F235" i="9"/>
  <c r="N235" i="9"/>
  <c r="F236" i="9"/>
  <c r="N236" i="9"/>
  <c r="F237" i="9"/>
  <c r="N237" i="9"/>
  <c r="F238" i="9"/>
  <c r="N238" i="9"/>
  <c r="F239" i="9"/>
  <c r="N239" i="9"/>
  <c r="F240" i="9"/>
  <c r="N240" i="9"/>
  <c r="F241" i="9"/>
  <c r="N241" i="9"/>
  <c r="F242" i="9"/>
  <c r="N242" i="9"/>
  <c r="F243" i="9"/>
  <c r="N243" i="9"/>
  <c r="F244" i="9"/>
  <c r="N244" i="9"/>
  <c r="F245" i="9"/>
  <c r="N245" i="9"/>
  <c r="F246" i="9"/>
  <c r="N246" i="9"/>
  <c r="F247" i="9"/>
  <c r="N247" i="9"/>
  <c r="F248" i="9"/>
  <c r="N248" i="9"/>
  <c r="F249" i="9"/>
  <c r="N249" i="9"/>
  <c r="F250" i="9"/>
  <c r="N250" i="9"/>
  <c r="F251" i="9"/>
  <c r="N251" i="9"/>
  <c r="F252" i="9"/>
  <c r="N252" i="9"/>
  <c r="F253" i="9"/>
  <c r="N253" i="9"/>
  <c r="F254" i="9"/>
  <c r="N254" i="9"/>
  <c r="F255" i="9"/>
  <c r="N255" i="9"/>
  <c r="F256" i="9"/>
  <c r="N256" i="9"/>
  <c r="F257" i="9"/>
  <c r="N257" i="9"/>
  <c r="F258" i="9"/>
  <c r="N258" i="9"/>
  <c r="F259" i="9"/>
  <c r="N259" i="9"/>
  <c r="F260" i="9"/>
  <c r="N260" i="9"/>
  <c r="F261" i="9"/>
  <c r="N261" i="9"/>
  <c r="F262" i="9"/>
  <c r="N262" i="9"/>
  <c r="F263" i="9"/>
  <c r="N263" i="9"/>
  <c r="F264" i="9"/>
  <c r="N264" i="9"/>
  <c r="F265" i="9"/>
  <c r="N265" i="9"/>
  <c r="F266" i="9"/>
  <c r="N266" i="9"/>
  <c r="F267" i="9"/>
  <c r="N267" i="9"/>
  <c r="F268" i="9"/>
  <c r="N268" i="9"/>
  <c r="F269" i="9"/>
  <c r="N269" i="9"/>
  <c r="F270" i="9"/>
  <c r="N270" i="9"/>
  <c r="F271" i="9"/>
  <c r="N271" i="9"/>
  <c r="F272" i="9"/>
  <c r="N272" i="9"/>
  <c r="F273" i="9"/>
  <c r="N273" i="9"/>
  <c r="F274" i="9"/>
  <c r="N274" i="9"/>
  <c r="F275" i="9"/>
  <c r="N275" i="9"/>
  <c r="F276" i="9"/>
  <c r="N276" i="9"/>
  <c r="F277" i="9"/>
  <c r="N277" i="9"/>
  <c r="F278" i="9"/>
  <c r="N278" i="9"/>
  <c r="F279" i="9"/>
  <c r="N279" i="9"/>
  <c r="F280" i="9"/>
  <c r="N280" i="9"/>
  <c r="F281" i="9"/>
  <c r="N281" i="9"/>
  <c r="F282" i="9"/>
  <c r="N282" i="9"/>
  <c r="F283" i="9"/>
  <c r="N283" i="9"/>
  <c r="F284" i="9"/>
  <c r="N284" i="9"/>
  <c r="F285" i="9"/>
  <c r="N285" i="9"/>
  <c r="F286" i="9"/>
  <c r="N286" i="9"/>
  <c r="F287" i="9"/>
  <c r="N287" i="9"/>
  <c r="F288" i="9"/>
  <c r="N288" i="9"/>
  <c r="F289" i="9"/>
  <c r="N289" i="9"/>
  <c r="F290" i="9"/>
  <c r="G3" i="9"/>
  <c r="O3" i="9"/>
  <c r="G4" i="9"/>
  <c r="O4" i="9"/>
  <c r="G5" i="9"/>
  <c r="O5" i="9"/>
  <c r="G7" i="9"/>
  <c r="O7" i="9"/>
  <c r="G8" i="9"/>
  <c r="O8" i="9"/>
  <c r="G9" i="9"/>
  <c r="O9" i="9"/>
  <c r="G11" i="9"/>
  <c r="O11" i="9"/>
  <c r="G12" i="9"/>
  <c r="O12" i="9"/>
  <c r="G13" i="9"/>
  <c r="O13" i="9"/>
  <c r="G15" i="9"/>
  <c r="O15" i="9"/>
  <c r="G16" i="9"/>
  <c r="O16" i="9"/>
  <c r="G17" i="9"/>
  <c r="O17" i="9"/>
  <c r="G19" i="9"/>
  <c r="O19" i="9"/>
  <c r="G20" i="9"/>
  <c r="O20" i="9"/>
  <c r="G21" i="9"/>
  <c r="O21" i="9"/>
  <c r="G23" i="9"/>
  <c r="O23" i="9"/>
  <c r="G24" i="9"/>
  <c r="O24" i="9"/>
  <c r="G25" i="9"/>
  <c r="O25" i="9"/>
  <c r="G27" i="9"/>
  <c r="O27" i="9"/>
  <c r="G28" i="9"/>
  <c r="O28" i="9"/>
  <c r="G29" i="9"/>
  <c r="O29" i="9"/>
  <c r="G31" i="9"/>
  <c r="O31" i="9"/>
  <c r="G32" i="9"/>
  <c r="O32" i="9"/>
  <c r="G33" i="9"/>
  <c r="O33" i="9"/>
  <c r="G35" i="9"/>
  <c r="O35" i="9"/>
  <c r="G36" i="9"/>
  <c r="O36" i="9"/>
  <c r="G37" i="9"/>
  <c r="O37" i="9"/>
  <c r="G39" i="9"/>
  <c r="O39" i="9"/>
  <c r="G40" i="9"/>
  <c r="O40" i="9"/>
  <c r="G41" i="9"/>
  <c r="O41" i="9"/>
  <c r="G43" i="9"/>
  <c r="O43" i="9"/>
  <c r="G44" i="9"/>
  <c r="O44" i="9"/>
  <c r="G45" i="9"/>
  <c r="O45" i="9"/>
  <c r="G47" i="9"/>
  <c r="O47" i="9"/>
  <c r="G48" i="9"/>
  <c r="O48" i="9"/>
  <c r="G49" i="9"/>
  <c r="O49" i="9"/>
  <c r="G51" i="9"/>
  <c r="O51" i="9"/>
  <c r="G52" i="9"/>
  <c r="O52" i="9"/>
  <c r="G53" i="9"/>
  <c r="O53" i="9"/>
  <c r="G55" i="9"/>
  <c r="O55" i="9"/>
  <c r="G56" i="9"/>
  <c r="O56" i="9"/>
  <c r="G57" i="9"/>
  <c r="O57" i="9"/>
  <c r="G59" i="9"/>
  <c r="O59" i="9"/>
  <c r="G60" i="9"/>
  <c r="O60" i="9"/>
  <c r="G61" i="9"/>
  <c r="O61" i="9"/>
  <c r="G63" i="9"/>
  <c r="O63" i="9"/>
  <c r="G64" i="9"/>
  <c r="O64" i="9"/>
  <c r="G65" i="9"/>
  <c r="O65" i="9"/>
  <c r="G67" i="9"/>
  <c r="O67" i="9"/>
  <c r="G68" i="9"/>
  <c r="O68" i="9"/>
  <c r="G69" i="9"/>
  <c r="O69" i="9"/>
  <c r="O70" i="9"/>
  <c r="G71" i="9"/>
  <c r="O71" i="9"/>
  <c r="G72" i="9"/>
  <c r="G73" i="9"/>
  <c r="G74" i="9"/>
  <c r="O74" i="9"/>
  <c r="G75" i="9"/>
  <c r="O75" i="9"/>
  <c r="O76" i="9"/>
  <c r="O77" i="9"/>
  <c r="O78" i="9"/>
  <c r="G79" i="9"/>
  <c r="O79" i="9"/>
  <c r="G80" i="9"/>
  <c r="G81" i="9"/>
  <c r="G82" i="9"/>
  <c r="O82" i="9"/>
  <c r="G83" i="9"/>
  <c r="O83" i="9"/>
  <c r="O84" i="9"/>
  <c r="O85" i="9"/>
  <c r="O86" i="9"/>
  <c r="G87" i="9"/>
  <c r="O87" i="9"/>
  <c r="G88" i="9"/>
  <c r="G89" i="9"/>
  <c r="G90" i="9"/>
  <c r="O90" i="9"/>
  <c r="G91" i="9"/>
  <c r="O91" i="9"/>
  <c r="O92" i="9"/>
  <c r="O93" i="9"/>
  <c r="O94" i="9"/>
  <c r="G95" i="9"/>
  <c r="O95" i="9"/>
  <c r="G96" i="9"/>
  <c r="G97" i="9"/>
  <c r="G98" i="9"/>
  <c r="O98" i="9"/>
  <c r="G99" i="9"/>
  <c r="O99" i="9"/>
  <c r="O100" i="9"/>
  <c r="O101" i="9"/>
  <c r="O102" i="9"/>
  <c r="G103" i="9"/>
  <c r="O103" i="9"/>
  <c r="G104" i="9"/>
  <c r="G105" i="9"/>
  <c r="G106" i="9"/>
  <c r="O106" i="9"/>
  <c r="G107" i="9"/>
  <c r="O107" i="9"/>
  <c r="O108" i="9"/>
  <c r="O109" i="9"/>
  <c r="O110" i="9"/>
  <c r="G111" i="9"/>
  <c r="O111" i="9"/>
  <c r="G112" i="9"/>
  <c r="G113" i="9"/>
  <c r="G114" i="9"/>
  <c r="O114" i="9"/>
  <c r="G115" i="9"/>
  <c r="O115" i="9"/>
  <c r="O116" i="9"/>
  <c r="O117" i="9"/>
  <c r="O118" i="9"/>
  <c r="G119" i="9"/>
  <c r="O119" i="9"/>
  <c r="G120" i="9"/>
  <c r="G121" i="9"/>
  <c r="G122" i="9"/>
  <c r="O122" i="9"/>
  <c r="G123" i="9"/>
  <c r="O123" i="9"/>
  <c r="O124" i="9"/>
  <c r="O125" i="9"/>
  <c r="O126" i="9"/>
  <c r="G127" i="9"/>
  <c r="O127" i="9"/>
  <c r="G128" i="9"/>
  <c r="G129" i="9"/>
  <c r="G130" i="9"/>
  <c r="O130" i="9"/>
  <c r="G131" i="9"/>
  <c r="O131" i="9"/>
  <c r="O132" i="9"/>
  <c r="O133" i="9"/>
  <c r="O134" i="9"/>
  <c r="G135" i="9"/>
  <c r="O135" i="9"/>
  <c r="G136" i="9"/>
  <c r="G137" i="9"/>
  <c r="G138" i="9"/>
  <c r="O138" i="9"/>
  <c r="G139" i="9"/>
  <c r="O139" i="9"/>
  <c r="O140" i="9"/>
  <c r="O141" i="9"/>
  <c r="O142" i="9"/>
  <c r="G143" i="9"/>
  <c r="O143" i="9"/>
  <c r="G144" i="9"/>
  <c r="G145" i="9"/>
  <c r="G146" i="9"/>
  <c r="O146" i="9"/>
  <c r="G147" i="9"/>
  <c r="O147" i="9"/>
  <c r="O148" i="9"/>
  <c r="O149" i="9"/>
  <c r="O150" i="9"/>
  <c r="G151" i="9"/>
  <c r="O151" i="9"/>
  <c r="G152" i="9"/>
  <c r="G153" i="9"/>
  <c r="G154" i="9"/>
  <c r="O154" i="9"/>
  <c r="G155" i="9"/>
  <c r="O155" i="9"/>
  <c r="G156" i="9"/>
  <c r="O156" i="9"/>
  <c r="G157" i="9"/>
  <c r="O157" i="9"/>
  <c r="G158" i="9"/>
  <c r="O158" i="9"/>
  <c r="G159" i="9"/>
  <c r="O159" i="9"/>
  <c r="G160" i="9"/>
  <c r="O160" i="9"/>
  <c r="G161" i="9"/>
  <c r="O161" i="9"/>
  <c r="G162" i="9"/>
  <c r="O162" i="9"/>
  <c r="G163" i="9"/>
  <c r="O163" i="9"/>
  <c r="G164" i="9"/>
  <c r="O164" i="9"/>
  <c r="G165" i="9"/>
  <c r="O165" i="9"/>
  <c r="G166" i="9"/>
  <c r="O166" i="9"/>
  <c r="G167" i="9"/>
  <c r="O167" i="9"/>
  <c r="G168" i="9"/>
  <c r="O168" i="9"/>
  <c r="G169" i="9"/>
  <c r="O169" i="9"/>
  <c r="G170" i="9"/>
  <c r="O170" i="9"/>
  <c r="G171" i="9"/>
  <c r="O171" i="9"/>
  <c r="G172" i="9"/>
  <c r="O172" i="9"/>
  <c r="G173" i="9"/>
  <c r="O173" i="9"/>
  <c r="G174" i="9"/>
  <c r="O174" i="9"/>
  <c r="G175" i="9"/>
  <c r="O175" i="9"/>
  <c r="G176" i="9"/>
  <c r="O176" i="9"/>
  <c r="G177" i="9"/>
  <c r="O177" i="9"/>
  <c r="G178" i="9"/>
  <c r="O178" i="9"/>
  <c r="G179" i="9"/>
  <c r="O179" i="9"/>
  <c r="G180" i="9"/>
  <c r="O180" i="9"/>
  <c r="G181" i="9"/>
  <c r="O181" i="9"/>
  <c r="G182" i="9"/>
  <c r="O182" i="9"/>
  <c r="G183" i="9"/>
  <c r="O183" i="9"/>
  <c r="G184" i="9"/>
  <c r="O184" i="9"/>
  <c r="G185" i="9"/>
  <c r="O185" i="9"/>
  <c r="G186" i="9"/>
  <c r="O186" i="9"/>
  <c r="G187" i="9"/>
  <c r="O187" i="9"/>
  <c r="G188" i="9"/>
  <c r="O188" i="9"/>
  <c r="G189" i="9"/>
  <c r="O189" i="9"/>
  <c r="G190" i="9"/>
  <c r="O190" i="9"/>
  <c r="G191" i="9"/>
  <c r="O191" i="9"/>
  <c r="G192" i="9"/>
  <c r="O192" i="9"/>
  <c r="G193" i="9"/>
  <c r="O193" i="9"/>
  <c r="G194" i="9"/>
  <c r="O194" i="9"/>
  <c r="G195" i="9"/>
  <c r="O195" i="9"/>
  <c r="G196" i="9"/>
  <c r="O196" i="9"/>
  <c r="G197" i="9"/>
  <c r="O197" i="9"/>
  <c r="G198" i="9"/>
  <c r="O198" i="9"/>
  <c r="G199" i="9"/>
  <c r="O199" i="9"/>
  <c r="G200" i="9"/>
  <c r="O200" i="9"/>
  <c r="G201" i="9"/>
  <c r="O201" i="9"/>
  <c r="G202" i="9"/>
  <c r="O202" i="9"/>
  <c r="G203" i="9"/>
  <c r="O203" i="9"/>
  <c r="G204" i="9"/>
  <c r="O204" i="9"/>
  <c r="G205" i="9"/>
  <c r="O205" i="9"/>
  <c r="G206" i="9"/>
  <c r="O206" i="9"/>
  <c r="G207" i="9"/>
  <c r="O207" i="9"/>
  <c r="G208" i="9"/>
  <c r="O208" i="9"/>
  <c r="G209" i="9"/>
  <c r="O209" i="9"/>
  <c r="G210" i="9"/>
  <c r="O210" i="9"/>
  <c r="G211" i="9"/>
  <c r="O211" i="9"/>
  <c r="G212" i="9"/>
  <c r="O212" i="9"/>
  <c r="G213" i="9"/>
  <c r="O213" i="9"/>
  <c r="G214" i="9"/>
  <c r="O214" i="9"/>
  <c r="G215" i="9"/>
  <c r="O215" i="9"/>
  <c r="G216" i="9"/>
  <c r="O216" i="9"/>
  <c r="G217" i="9"/>
  <c r="O217" i="9"/>
  <c r="G218" i="9"/>
  <c r="O218" i="9"/>
  <c r="G219" i="9"/>
  <c r="O219" i="9"/>
  <c r="G220" i="9"/>
  <c r="O220" i="9"/>
  <c r="G221" i="9"/>
  <c r="O221" i="9"/>
  <c r="G222" i="9"/>
  <c r="O222" i="9"/>
  <c r="G223" i="9"/>
  <c r="O223" i="9"/>
  <c r="G224" i="9"/>
  <c r="O224" i="9"/>
  <c r="G225" i="9"/>
  <c r="O225" i="9"/>
  <c r="G226" i="9"/>
  <c r="O226" i="9"/>
  <c r="G227" i="9"/>
  <c r="O227" i="9"/>
  <c r="G228" i="9"/>
  <c r="O228" i="9"/>
  <c r="G229" i="9"/>
  <c r="O229" i="9"/>
  <c r="G230" i="9"/>
  <c r="O230" i="9"/>
  <c r="G231" i="9"/>
  <c r="O231" i="9"/>
  <c r="G232" i="9"/>
  <c r="O232" i="9"/>
  <c r="G233" i="9"/>
  <c r="O233" i="9"/>
  <c r="G234" i="9"/>
  <c r="O234" i="9"/>
  <c r="G235" i="9"/>
  <c r="O235" i="9"/>
  <c r="G236" i="9"/>
  <c r="O236" i="9"/>
  <c r="G237" i="9"/>
  <c r="O237" i="9"/>
  <c r="G238" i="9"/>
  <c r="O238" i="9"/>
  <c r="G239" i="9"/>
  <c r="O239" i="9"/>
  <c r="G240" i="9"/>
  <c r="O240" i="9"/>
  <c r="G241" i="9"/>
  <c r="O241" i="9"/>
  <c r="G242" i="9"/>
  <c r="O242" i="9"/>
  <c r="G243" i="9"/>
  <c r="O243" i="9"/>
  <c r="G244" i="9"/>
  <c r="O244" i="9"/>
  <c r="G245" i="9"/>
  <c r="O245" i="9"/>
  <c r="G246" i="9"/>
  <c r="O246" i="9"/>
  <c r="G247" i="9"/>
  <c r="O247" i="9"/>
  <c r="G248" i="9"/>
  <c r="O248" i="9"/>
  <c r="G249" i="9"/>
  <c r="O249" i="9"/>
  <c r="G250" i="9"/>
  <c r="O250" i="9"/>
  <c r="G251" i="9"/>
  <c r="O251" i="9"/>
  <c r="G252" i="9"/>
  <c r="O252" i="9"/>
  <c r="G253" i="9"/>
  <c r="O253" i="9"/>
  <c r="G254" i="9"/>
  <c r="O254" i="9"/>
  <c r="G255" i="9"/>
  <c r="O255" i="9"/>
  <c r="G256" i="9"/>
  <c r="O256" i="9"/>
  <c r="G257" i="9"/>
  <c r="O257" i="9"/>
  <c r="G258" i="9"/>
  <c r="O258" i="9"/>
  <c r="G259" i="9"/>
  <c r="O259" i="9"/>
  <c r="G260" i="9"/>
  <c r="O260" i="9"/>
  <c r="G261" i="9"/>
  <c r="O261" i="9"/>
  <c r="G262" i="9"/>
  <c r="O262" i="9"/>
  <c r="G263" i="9"/>
  <c r="O263" i="9"/>
  <c r="G264" i="9"/>
  <c r="O264" i="9"/>
  <c r="G265" i="9"/>
  <c r="O265" i="9"/>
  <c r="G266" i="9"/>
  <c r="O266" i="9"/>
  <c r="G267" i="9"/>
  <c r="O267" i="9"/>
  <c r="G268" i="9"/>
  <c r="O268" i="9"/>
  <c r="O269" i="9"/>
  <c r="G270" i="9"/>
  <c r="O270" i="9"/>
  <c r="G271" i="9"/>
  <c r="O271" i="9"/>
  <c r="G272" i="9"/>
  <c r="G273" i="9"/>
  <c r="O274" i="9"/>
  <c r="O275" i="9"/>
  <c r="G276" i="9"/>
  <c r="O276" i="9"/>
  <c r="G277" i="9"/>
  <c r="O277" i="9"/>
  <c r="G278" i="9"/>
  <c r="O278" i="9"/>
  <c r="G279" i="9"/>
  <c r="O279" i="9"/>
  <c r="O280" i="9"/>
  <c r="G281" i="9"/>
  <c r="O281" i="9"/>
  <c r="G282" i="9"/>
  <c r="O282" i="9"/>
  <c r="G283" i="9"/>
  <c r="O283" i="9"/>
  <c r="O284" i="9"/>
  <c r="G285" i="9"/>
  <c r="O285" i="9"/>
  <c r="G286" i="9"/>
  <c r="O286" i="9"/>
  <c r="O287" i="9"/>
  <c r="G288" i="9"/>
  <c r="O288" i="9"/>
  <c r="G289" i="9"/>
  <c r="O289" i="9"/>
  <c r="G290" i="9"/>
  <c r="O290" i="9"/>
  <c r="G291" i="9"/>
  <c r="O291" i="9"/>
  <c r="G292" i="9"/>
  <c r="O292" i="9"/>
  <c r="G293" i="9"/>
  <c r="G294" i="9"/>
  <c r="O294" i="9"/>
  <c r="G295" i="9"/>
  <c r="O295" i="9"/>
  <c r="G296" i="9"/>
  <c r="O296" i="9"/>
  <c r="G297" i="9"/>
  <c r="O297" i="9"/>
  <c r="G298" i="9"/>
  <c r="O298" i="9"/>
  <c r="G299" i="9"/>
  <c r="O299" i="9"/>
  <c r="G300" i="9"/>
  <c r="O300" i="9"/>
  <c r="O301" i="9"/>
  <c r="G302" i="9"/>
  <c r="O302" i="9"/>
  <c r="G303" i="9"/>
  <c r="O303" i="9"/>
  <c r="G304" i="9"/>
  <c r="G305" i="9"/>
  <c r="O306" i="9"/>
  <c r="O307" i="9"/>
  <c r="G308" i="9"/>
  <c r="O308" i="9"/>
  <c r="G309" i="9"/>
  <c r="O309" i="9"/>
  <c r="G310" i="9"/>
  <c r="O310" i="9"/>
  <c r="G311" i="9"/>
  <c r="O311" i="9"/>
  <c r="O312" i="9"/>
  <c r="G313" i="9"/>
  <c r="O313" i="9"/>
  <c r="G314" i="9"/>
  <c r="O314" i="9"/>
  <c r="G315" i="9"/>
  <c r="O315" i="9"/>
  <c r="O316" i="9"/>
  <c r="G317" i="9"/>
  <c r="O317" i="9"/>
  <c r="G318" i="9"/>
  <c r="O318" i="9"/>
  <c r="O319" i="9"/>
  <c r="G320" i="9"/>
  <c r="O320" i="9"/>
  <c r="G321" i="9"/>
  <c r="O321" i="9"/>
  <c r="G322" i="9"/>
  <c r="O322" i="9"/>
  <c r="G323" i="9"/>
  <c r="O323" i="9"/>
  <c r="G324" i="9"/>
  <c r="O324" i="9"/>
  <c r="G325" i="9"/>
  <c r="G326" i="9"/>
  <c r="O326" i="9"/>
  <c r="G327" i="9"/>
  <c r="O327" i="9"/>
  <c r="G328" i="9"/>
  <c r="O328" i="9"/>
  <c r="G329" i="9"/>
  <c r="O329" i="9"/>
  <c r="G330" i="9"/>
  <c r="O330" i="9"/>
  <c r="G331" i="9"/>
  <c r="O331" i="9"/>
  <c r="G332" i="9"/>
  <c r="O332" i="9"/>
  <c r="O333" i="9"/>
  <c r="G334" i="9"/>
  <c r="O334" i="9"/>
  <c r="G335" i="9"/>
  <c r="O335" i="9"/>
  <c r="G336" i="9"/>
  <c r="O336" i="9"/>
  <c r="G337" i="9"/>
  <c r="O337" i="9"/>
  <c r="G338" i="9"/>
  <c r="O338" i="9"/>
  <c r="G339" i="9"/>
  <c r="O339" i="9"/>
  <c r="G340" i="9"/>
  <c r="O340" i="9"/>
  <c r="O341" i="9"/>
  <c r="O342" i="9"/>
  <c r="G343" i="9"/>
  <c r="O343" i="9"/>
  <c r="G344" i="9"/>
  <c r="O344" i="9"/>
  <c r="G345" i="9"/>
  <c r="O345" i="9"/>
  <c r="G346" i="9"/>
  <c r="O346" i="9"/>
  <c r="G347" i="9"/>
  <c r="O347" i="9"/>
  <c r="G348" i="9"/>
  <c r="O348" i="9"/>
  <c r="G349" i="9"/>
  <c r="O349" i="9"/>
  <c r="G350" i="9"/>
  <c r="O350" i="9"/>
  <c r="G351" i="9"/>
  <c r="O351" i="9"/>
  <c r="G352" i="9"/>
  <c r="O352" i="9"/>
  <c r="G353" i="9"/>
  <c r="O353" i="9"/>
  <c r="G354" i="9"/>
  <c r="O354" i="9"/>
  <c r="G355" i="9"/>
  <c r="O355" i="9"/>
  <c r="G356" i="9"/>
  <c r="O356" i="9"/>
  <c r="G357" i="9"/>
  <c r="G358" i="9"/>
  <c r="O358" i="9"/>
  <c r="G359" i="9"/>
  <c r="O359" i="9"/>
  <c r="O360" i="9"/>
  <c r="G361" i="9"/>
  <c r="O361" i="9"/>
  <c r="O362" i="9"/>
  <c r="G363" i="9"/>
  <c r="O363" i="9"/>
  <c r="G364" i="9"/>
  <c r="O364" i="9"/>
  <c r="G365" i="9"/>
  <c r="O365" i="9"/>
  <c r="O366" i="9"/>
  <c r="G367" i="9"/>
  <c r="O367" i="9"/>
  <c r="O368" i="9"/>
  <c r="G369" i="9"/>
  <c r="O369" i="9"/>
  <c r="G370" i="9"/>
  <c r="O370" i="9"/>
  <c r="G371" i="9"/>
  <c r="O371" i="9"/>
  <c r="G372" i="9"/>
  <c r="O372" i="9"/>
  <c r="O373" i="9"/>
  <c r="G374" i="9"/>
  <c r="O374" i="9"/>
  <c r="G375" i="9"/>
  <c r="O375" i="9"/>
  <c r="G376" i="9"/>
  <c r="O376" i="9"/>
  <c r="G377" i="9"/>
  <c r="O377" i="9"/>
  <c r="G378" i="9"/>
  <c r="O378" i="9"/>
  <c r="G379" i="9"/>
  <c r="O379" i="9"/>
  <c r="G380" i="9"/>
  <c r="O380" i="9"/>
  <c r="G381" i="9"/>
  <c r="G382" i="9"/>
  <c r="O382" i="9"/>
  <c r="G383" i="9"/>
  <c r="O383" i="9"/>
  <c r="G384" i="9"/>
  <c r="O384" i="9"/>
  <c r="G385" i="9"/>
  <c r="O385" i="9"/>
  <c r="G386" i="9"/>
  <c r="O386" i="9"/>
  <c r="G387" i="9"/>
  <c r="O387" i="9"/>
  <c r="G388" i="9"/>
  <c r="O388" i="9"/>
  <c r="G389" i="9"/>
  <c r="O389" i="9"/>
  <c r="G390" i="9"/>
  <c r="O390" i="9"/>
  <c r="G391" i="9"/>
  <c r="O391" i="9"/>
  <c r="G392" i="9"/>
  <c r="O392" i="9"/>
  <c r="O393" i="9"/>
  <c r="O394" i="9"/>
  <c r="G395" i="9"/>
  <c r="O395" i="9"/>
  <c r="G396" i="9"/>
  <c r="O396" i="9"/>
  <c r="G397" i="9"/>
  <c r="O397" i="9"/>
  <c r="O398" i="9"/>
  <c r="G399" i="9"/>
  <c r="O399" i="9"/>
  <c r="O400" i="9"/>
  <c r="G401" i="9"/>
  <c r="O401" i="9"/>
  <c r="G402" i="9"/>
  <c r="O402" i="9"/>
  <c r="G403" i="9"/>
  <c r="O403" i="9"/>
  <c r="G404" i="9"/>
  <c r="O404" i="9"/>
  <c r="G405" i="9"/>
  <c r="O405" i="9"/>
  <c r="G406" i="9"/>
  <c r="O406" i="9"/>
  <c r="G407" i="9"/>
  <c r="O407" i="9"/>
  <c r="G408" i="9"/>
  <c r="O408" i="9"/>
  <c r="G409" i="9"/>
  <c r="O409" i="9"/>
  <c r="G410" i="9"/>
  <c r="O410" i="9"/>
  <c r="G411" i="9"/>
  <c r="O411" i="9"/>
  <c r="G412" i="9"/>
  <c r="O412" i="9"/>
  <c r="G413" i="9"/>
  <c r="G414" i="9"/>
  <c r="O414" i="9"/>
  <c r="G415" i="9"/>
  <c r="O415" i="9"/>
  <c r="G416" i="9"/>
  <c r="G417" i="9"/>
  <c r="O417" i="9"/>
  <c r="G418" i="9"/>
  <c r="O418" i="9"/>
  <c r="G419" i="9"/>
  <c r="O419" i="9"/>
  <c r="G420" i="9"/>
  <c r="O420" i="9"/>
  <c r="G421" i="9"/>
  <c r="O421" i="9"/>
  <c r="G422" i="9"/>
  <c r="O422" i="9"/>
  <c r="G423" i="9"/>
  <c r="O423" i="9"/>
  <c r="G424" i="9"/>
  <c r="O424" i="9"/>
  <c r="O425" i="9"/>
  <c r="G426" i="9"/>
  <c r="O426" i="9"/>
  <c r="G427" i="9"/>
  <c r="O427" i="9"/>
  <c r="G428" i="9"/>
  <c r="O428" i="9"/>
  <c r="G429" i="9"/>
  <c r="G430" i="9"/>
  <c r="O430" i="9"/>
  <c r="G431" i="9"/>
  <c r="O431" i="9"/>
  <c r="G432" i="9"/>
  <c r="O432" i="9"/>
  <c r="G433" i="9"/>
  <c r="O433" i="9"/>
  <c r="G434" i="9"/>
  <c r="O434" i="9"/>
  <c r="G435" i="9"/>
  <c r="O435" i="9"/>
  <c r="O436" i="9"/>
  <c r="G437" i="9"/>
  <c r="O437" i="9"/>
  <c r="G438" i="9"/>
  <c r="O438" i="9"/>
  <c r="G439" i="9"/>
  <c r="O439" i="9"/>
  <c r="G440" i="9"/>
  <c r="O440" i="9"/>
  <c r="G441" i="9"/>
  <c r="O441" i="9"/>
  <c r="G442" i="9"/>
  <c r="O442" i="9"/>
  <c r="G443" i="9"/>
  <c r="O443" i="9"/>
  <c r="G444" i="9"/>
  <c r="O444" i="9"/>
  <c r="G445" i="9"/>
  <c r="O445" i="9"/>
  <c r="G446" i="9"/>
  <c r="O446" i="9"/>
  <c r="G447" i="9"/>
  <c r="O447" i="9"/>
  <c r="G448" i="9"/>
  <c r="G449" i="9"/>
  <c r="O449" i="9"/>
  <c r="G450" i="9"/>
  <c r="O450" i="9"/>
  <c r="G451" i="9"/>
  <c r="O451" i="9"/>
  <c r="G452" i="9"/>
  <c r="G453" i="9"/>
  <c r="O453" i="9"/>
  <c r="G454" i="9"/>
  <c r="O454" i="9"/>
  <c r="G455" i="9"/>
  <c r="O455" i="9"/>
  <c r="H3" i="9"/>
  <c r="P4" i="9"/>
  <c r="H5" i="9"/>
  <c r="P5" i="9"/>
  <c r="H6" i="9"/>
  <c r="P6" i="9"/>
  <c r="H7" i="9"/>
  <c r="P8" i="9"/>
  <c r="H9" i="9"/>
  <c r="P9" i="9"/>
  <c r="H10" i="9"/>
  <c r="P10" i="9"/>
  <c r="H11" i="9"/>
  <c r="P12" i="9"/>
  <c r="H13" i="9"/>
  <c r="P13" i="9"/>
  <c r="H14" i="9"/>
  <c r="P14" i="9"/>
  <c r="H15" i="9"/>
  <c r="P16" i="9"/>
  <c r="H17" i="9"/>
  <c r="P17" i="9"/>
  <c r="H18" i="9"/>
  <c r="P18" i="9"/>
  <c r="H19" i="9"/>
  <c r="P20" i="9"/>
  <c r="H21" i="9"/>
  <c r="P21" i="9"/>
  <c r="H22" i="9"/>
  <c r="P22" i="9"/>
  <c r="H23" i="9"/>
  <c r="P24" i="9"/>
  <c r="H25" i="9"/>
  <c r="P25" i="9"/>
  <c r="H26" i="9"/>
  <c r="P26" i="9"/>
  <c r="H27" i="9"/>
  <c r="P28" i="9"/>
  <c r="H29" i="9"/>
  <c r="P29" i="9"/>
  <c r="H30" i="9"/>
  <c r="P30" i="9"/>
  <c r="H31" i="9"/>
  <c r="P32" i="9"/>
  <c r="H33" i="9"/>
  <c r="P33" i="9"/>
  <c r="H34" i="9"/>
  <c r="P34" i="9"/>
  <c r="H35" i="9"/>
  <c r="P36" i="9"/>
  <c r="H37" i="9"/>
  <c r="P37" i="9"/>
  <c r="H38" i="9"/>
  <c r="P38" i="9"/>
  <c r="H39" i="9"/>
  <c r="P40" i="9"/>
  <c r="H41" i="9"/>
  <c r="P41" i="9"/>
  <c r="H42" i="9"/>
  <c r="P42" i="9"/>
  <c r="H43" i="9"/>
  <c r="P44" i="9"/>
  <c r="H45" i="9"/>
  <c r="P45" i="9"/>
  <c r="H46" i="9"/>
  <c r="P46" i="9"/>
  <c r="H47" i="9"/>
  <c r="P48" i="9"/>
  <c r="H49" i="9"/>
  <c r="P49" i="9"/>
  <c r="H50" i="9"/>
  <c r="P50" i="9"/>
  <c r="H51" i="9"/>
  <c r="P52" i="9"/>
  <c r="H53" i="9"/>
  <c r="P53" i="9"/>
  <c r="H54" i="9"/>
  <c r="P54" i="9"/>
  <c r="H55" i="9"/>
  <c r="P56" i="9"/>
  <c r="H57" i="9"/>
  <c r="P57" i="9"/>
  <c r="H58" i="9"/>
  <c r="P58" i="9"/>
  <c r="H59" i="9"/>
  <c r="P60" i="9"/>
  <c r="H61" i="9"/>
  <c r="P61" i="9"/>
  <c r="H62" i="9"/>
  <c r="P62" i="9"/>
  <c r="H63" i="9"/>
  <c r="P64" i="9"/>
  <c r="H65" i="9"/>
  <c r="P65" i="9"/>
  <c r="H66" i="9"/>
  <c r="P66" i="9"/>
  <c r="H67" i="9"/>
  <c r="P68" i="9"/>
  <c r="H69" i="9"/>
  <c r="P69" i="9"/>
  <c r="H70" i="9"/>
  <c r="P70" i="9"/>
  <c r="H71" i="9"/>
  <c r="P71" i="9"/>
  <c r="H72" i="9"/>
  <c r="P72" i="9"/>
  <c r="H73" i="9"/>
  <c r="P73" i="9"/>
  <c r="H74" i="9"/>
  <c r="P74" i="9"/>
  <c r="H75" i="9"/>
  <c r="P75" i="9"/>
  <c r="H76" i="9"/>
  <c r="P76" i="9"/>
  <c r="H77" i="9"/>
  <c r="P77" i="9"/>
  <c r="H78" i="9"/>
  <c r="P78" i="9"/>
  <c r="H79" i="9"/>
  <c r="P79" i="9"/>
  <c r="H80" i="9"/>
  <c r="P80" i="9"/>
  <c r="H81" i="9"/>
  <c r="P81" i="9"/>
  <c r="H82" i="9"/>
  <c r="P82" i="9"/>
  <c r="H83" i="9"/>
  <c r="P83" i="9"/>
  <c r="H84" i="9"/>
  <c r="P84" i="9"/>
  <c r="H85" i="9"/>
  <c r="P85" i="9"/>
  <c r="H86" i="9"/>
  <c r="P86" i="9"/>
  <c r="H87" i="9"/>
  <c r="P87" i="9"/>
  <c r="H88" i="9"/>
  <c r="P88" i="9"/>
  <c r="H89" i="9"/>
  <c r="P89" i="9"/>
  <c r="H90" i="9"/>
  <c r="P90" i="9"/>
  <c r="H91" i="9"/>
  <c r="P91" i="9"/>
  <c r="H92" i="9"/>
  <c r="P92" i="9"/>
  <c r="H93" i="9"/>
  <c r="P93" i="9"/>
  <c r="H94" i="9"/>
  <c r="P94" i="9"/>
  <c r="H95" i="9"/>
  <c r="P95" i="9"/>
  <c r="H96" i="9"/>
  <c r="P96" i="9"/>
  <c r="H97" i="9"/>
  <c r="P97" i="9"/>
  <c r="H98" i="9"/>
  <c r="P98" i="9"/>
  <c r="H99" i="9"/>
  <c r="P99" i="9"/>
  <c r="H100" i="9"/>
  <c r="P100" i="9"/>
  <c r="H101" i="9"/>
  <c r="P101" i="9"/>
  <c r="H102" i="9"/>
  <c r="P102" i="9"/>
  <c r="H103" i="9"/>
  <c r="P103" i="9"/>
  <c r="H104" i="9"/>
  <c r="P104" i="9"/>
  <c r="H105" i="9"/>
  <c r="P105" i="9"/>
  <c r="H106" i="9"/>
  <c r="P106" i="9"/>
  <c r="H107" i="9"/>
  <c r="P107" i="9"/>
  <c r="H108" i="9"/>
  <c r="P108" i="9"/>
  <c r="H109" i="9"/>
  <c r="P109" i="9"/>
  <c r="H110" i="9"/>
  <c r="P110" i="9"/>
  <c r="H111" i="9"/>
  <c r="P111" i="9"/>
  <c r="H112" i="9"/>
  <c r="P112" i="9"/>
  <c r="H113" i="9"/>
  <c r="P113" i="9"/>
  <c r="H114" i="9"/>
  <c r="P114" i="9"/>
  <c r="H115" i="9"/>
  <c r="P115" i="9"/>
  <c r="H116" i="9"/>
  <c r="P116" i="9"/>
  <c r="H117" i="9"/>
  <c r="P117" i="9"/>
  <c r="H118" i="9"/>
  <c r="P118" i="9"/>
  <c r="H119" i="9"/>
  <c r="P119" i="9"/>
  <c r="H120" i="9"/>
  <c r="P120" i="9"/>
  <c r="H121" i="9"/>
  <c r="P121" i="9"/>
  <c r="H122" i="9"/>
  <c r="P122" i="9"/>
  <c r="H123" i="9"/>
  <c r="P123" i="9"/>
  <c r="H124" i="9"/>
  <c r="P124" i="9"/>
  <c r="H125" i="9"/>
  <c r="P125" i="9"/>
  <c r="H126" i="9"/>
  <c r="P126" i="9"/>
  <c r="H127" i="9"/>
  <c r="P127" i="9"/>
  <c r="H128" i="9"/>
  <c r="P128" i="9"/>
  <c r="H129" i="9"/>
  <c r="P129" i="9"/>
  <c r="H130" i="9"/>
  <c r="P130" i="9"/>
  <c r="H131" i="9"/>
  <c r="P131" i="9"/>
  <c r="H132" i="9"/>
  <c r="P132" i="9"/>
  <c r="H133" i="9"/>
  <c r="P133" i="9"/>
  <c r="H134" i="9"/>
  <c r="P134" i="9"/>
  <c r="H135" i="9"/>
  <c r="P135" i="9"/>
  <c r="H136" i="9"/>
  <c r="P136" i="9"/>
  <c r="H137" i="9"/>
  <c r="P137" i="9"/>
  <c r="H138" i="9"/>
  <c r="P138" i="9"/>
  <c r="H139" i="9"/>
  <c r="P139" i="9"/>
  <c r="H140" i="9"/>
  <c r="P140" i="9"/>
  <c r="H141" i="9"/>
  <c r="P141" i="9"/>
  <c r="H142" i="9"/>
  <c r="P142" i="9"/>
  <c r="H143" i="9"/>
  <c r="P143" i="9"/>
  <c r="H144" i="9"/>
  <c r="P144" i="9"/>
  <c r="H145" i="9"/>
  <c r="P145" i="9"/>
  <c r="H146" i="9"/>
  <c r="P146" i="9"/>
  <c r="H147" i="9"/>
  <c r="P147" i="9"/>
  <c r="H148" i="9"/>
  <c r="P148" i="9"/>
  <c r="H149" i="9"/>
  <c r="P149" i="9"/>
  <c r="H150" i="9"/>
  <c r="P150" i="9"/>
  <c r="H151" i="9"/>
  <c r="P151" i="9"/>
  <c r="H152" i="9"/>
  <c r="P152" i="9"/>
  <c r="H153" i="9"/>
  <c r="P153" i="9"/>
  <c r="H154" i="9"/>
  <c r="P154" i="9"/>
  <c r="H155" i="9"/>
  <c r="P155" i="9"/>
  <c r="H156" i="9"/>
  <c r="P156" i="9"/>
  <c r="H157" i="9"/>
  <c r="P157" i="9"/>
  <c r="H158" i="9"/>
  <c r="P158" i="9"/>
  <c r="H159" i="9"/>
  <c r="P159" i="9"/>
  <c r="H160" i="9"/>
  <c r="P160" i="9"/>
  <c r="H161" i="9"/>
  <c r="P161" i="9"/>
  <c r="H162" i="9"/>
  <c r="P162" i="9"/>
  <c r="H163" i="9"/>
  <c r="P163" i="9"/>
  <c r="H164" i="9"/>
  <c r="P164" i="9"/>
  <c r="H165" i="9"/>
  <c r="P165" i="9"/>
  <c r="H166" i="9"/>
  <c r="P166" i="9"/>
  <c r="H167" i="9"/>
  <c r="P167" i="9"/>
  <c r="H168" i="9"/>
  <c r="P168" i="9"/>
  <c r="H169" i="9"/>
  <c r="P169" i="9"/>
  <c r="H170" i="9"/>
  <c r="P170" i="9"/>
  <c r="H171" i="9"/>
  <c r="P171" i="9"/>
  <c r="H172" i="9"/>
  <c r="P172" i="9"/>
  <c r="H173" i="9"/>
  <c r="P173" i="9"/>
  <c r="H174" i="9"/>
  <c r="P174" i="9"/>
  <c r="H175" i="9"/>
  <c r="P175" i="9"/>
  <c r="H176" i="9"/>
  <c r="P176" i="9"/>
  <c r="H177" i="9"/>
  <c r="P177" i="9"/>
  <c r="H178" i="9"/>
  <c r="P178" i="9"/>
  <c r="H179" i="9"/>
  <c r="P179" i="9"/>
  <c r="H180" i="9"/>
  <c r="P180" i="9"/>
  <c r="H181" i="9"/>
  <c r="P181" i="9"/>
  <c r="H182" i="9"/>
  <c r="P182" i="9"/>
  <c r="H183" i="9"/>
  <c r="P183" i="9"/>
  <c r="H184" i="9"/>
  <c r="P184" i="9"/>
  <c r="H185" i="9"/>
  <c r="P185" i="9"/>
  <c r="H186" i="9"/>
  <c r="P186" i="9"/>
  <c r="H187" i="9"/>
  <c r="P187" i="9"/>
  <c r="H188" i="9"/>
  <c r="P188" i="9"/>
  <c r="H189" i="9"/>
  <c r="P189" i="9"/>
  <c r="H190" i="9"/>
  <c r="P190" i="9"/>
  <c r="H191" i="9"/>
  <c r="P191" i="9"/>
  <c r="H192" i="9"/>
  <c r="P192" i="9"/>
  <c r="H193" i="9"/>
  <c r="P193" i="9"/>
  <c r="H194" i="9"/>
  <c r="P194" i="9"/>
  <c r="H195" i="9"/>
  <c r="P195" i="9"/>
  <c r="H196" i="9"/>
  <c r="P196" i="9"/>
  <c r="H197" i="9"/>
  <c r="P197" i="9"/>
  <c r="H198" i="9"/>
  <c r="P198" i="9"/>
  <c r="H199" i="9"/>
  <c r="P199" i="9"/>
  <c r="H200" i="9"/>
  <c r="P200" i="9"/>
  <c r="H201" i="9"/>
  <c r="P201" i="9"/>
  <c r="H202" i="9"/>
  <c r="P202" i="9"/>
  <c r="H203" i="9"/>
  <c r="P203" i="9"/>
  <c r="H204" i="9"/>
  <c r="P204" i="9"/>
  <c r="H205" i="9"/>
  <c r="P205" i="9"/>
  <c r="H206" i="9"/>
  <c r="P206" i="9"/>
  <c r="H207" i="9"/>
  <c r="P207" i="9"/>
  <c r="H208" i="9"/>
  <c r="P208" i="9"/>
  <c r="H209" i="9"/>
  <c r="P209" i="9"/>
  <c r="H210" i="9"/>
  <c r="P210" i="9"/>
  <c r="H211" i="9"/>
  <c r="P211" i="9"/>
  <c r="H212" i="9"/>
  <c r="P212" i="9"/>
  <c r="H213" i="9"/>
  <c r="P213" i="9"/>
  <c r="H214" i="9"/>
  <c r="P214" i="9"/>
  <c r="H215" i="9"/>
  <c r="P215" i="9"/>
  <c r="H216" i="9"/>
  <c r="P216" i="9"/>
  <c r="H217" i="9"/>
  <c r="P217" i="9"/>
  <c r="H218" i="9"/>
  <c r="P218" i="9"/>
  <c r="H219" i="9"/>
  <c r="P219" i="9"/>
  <c r="H220" i="9"/>
  <c r="P220" i="9"/>
  <c r="H221" i="9"/>
  <c r="P221" i="9"/>
  <c r="H222" i="9"/>
  <c r="P222" i="9"/>
  <c r="H223" i="9"/>
  <c r="P223" i="9"/>
  <c r="H224" i="9"/>
  <c r="P224" i="9"/>
  <c r="H225" i="9"/>
  <c r="P225" i="9"/>
  <c r="H226" i="9"/>
  <c r="P226" i="9"/>
  <c r="H227" i="9"/>
  <c r="P227" i="9"/>
  <c r="H228" i="9"/>
  <c r="P228" i="9"/>
  <c r="H229" i="9"/>
  <c r="P229" i="9"/>
  <c r="H230" i="9"/>
  <c r="P230" i="9"/>
  <c r="H231" i="9"/>
  <c r="P231" i="9"/>
  <c r="H232" i="9"/>
  <c r="P232" i="9"/>
  <c r="H233" i="9"/>
  <c r="P233" i="9"/>
  <c r="H234" i="9"/>
  <c r="P234" i="9"/>
  <c r="H235" i="9"/>
  <c r="P235" i="9"/>
  <c r="H236" i="9"/>
  <c r="P236" i="9"/>
  <c r="H237" i="9"/>
  <c r="P237" i="9"/>
  <c r="H238" i="9"/>
  <c r="P238" i="9"/>
  <c r="H239" i="9"/>
  <c r="P239" i="9"/>
  <c r="H240" i="9"/>
  <c r="P240" i="9"/>
  <c r="H241" i="9"/>
  <c r="P241" i="9"/>
  <c r="H242" i="9"/>
  <c r="P242" i="9"/>
  <c r="H243" i="9"/>
  <c r="P243" i="9"/>
  <c r="H244" i="9"/>
  <c r="P244" i="9"/>
  <c r="H245" i="9"/>
  <c r="P245" i="9"/>
  <c r="H246" i="9"/>
  <c r="P246" i="9"/>
  <c r="H247" i="9"/>
  <c r="P247" i="9"/>
  <c r="H248" i="9"/>
  <c r="P248" i="9"/>
  <c r="H249" i="9"/>
  <c r="P249" i="9"/>
  <c r="H250" i="9"/>
  <c r="P250" i="9"/>
  <c r="H251" i="9"/>
  <c r="P251" i="9"/>
  <c r="H252" i="9"/>
  <c r="P252" i="9"/>
  <c r="H253" i="9"/>
  <c r="P253" i="9"/>
  <c r="H254" i="9"/>
  <c r="P254" i="9"/>
  <c r="H255" i="9"/>
  <c r="P255" i="9"/>
  <c r="H256" i="9"/>
  <c r="P256" i="9"/>
  <c r="H257" i="9"/>
  <c r="P257" i="9"/>
  <c r="H258" i="9"/>
  <c r="P258" i="9"/>
  <c r="H259" i="9"/>
  <c r="P259" i="9"/>
  <c r="H260" i="9"/>
  <c r="P260" i="9"/>
  <c r="H261" i="9"/>
  <c r="P261" i="9"/>
  <c r="H262" i="9"/>
  <c r="P262" i="9"/>
  <c r="H263" i="9"/>
  <c r="P263" i="9"/>
  <c r="H264" i="9"/>
  <c r="P264" i="9"/>
  <c r="H265" i="9"/>
  <c r="P265" i="9"/>
  <c r="H266" i="9"/>
  <c r="P266" i="9"/>
  <c r="H267" i="9"/>
  <c r="P267" i="9"/>
  <c r="H268" i="9"/>
  <c r="P268" i="9"/>
  <c r="H269" i="9"/>
  <c r="H270" i="9"/>
  <c r="P270" i="9"/>
  <c r="H271" i="9"/>
  <c r="P271" i="9"/>
  <c r="H272" i="9"/>
  <c r="P272" i="9"/>
  <c r="H273" i="9"/>
  <c r="P273" i="9"/>
  <c r="H274" i="9"/>
  <c r="P274" i="9"/>
  <c r="H275" i="9"/>
  <c r="P275" i="9"/>
  <c r="H276" i="9"/>
  <c r="P276" i="9"/>
  <c r="P277" i="9"/>
  <c r="H278" i="9"/>
  <c r="P278" i="9"/>
  <c r="H279" i="9"/>
  <c r="P279" i="9"/>
  <c r="H280" i="9"/>
  <c r="H281" i="9"/>
  <c r="P281" i="9"/>
  <c r="H282" i="9"/>
  <c r="P282" i="9"/>
  <c r="H283" i="9"/>
  <c r="H284" i="9"/>
  <c r="P284" i="9"/>
  <c r="H285" i="9"/>
  <c r="P285" i="9"/>
  <c r="H286" i="9"/>
  <c r="P286" i="9"/>
  <c r="H287" i="9"/>
  <c r="P287" i="9"/>
  <c r="H288" i="9"/>
  <c r="P288" i="9"/>
  <c r="P289" i="9"/>
  <c r="P290" i="9"/>
  <c r="H291" i="9"/>
  <c r="P291" i="9"/>
  <c r="H292" i="9"/>
  <c r="P292" i="9"/>
  <c r="H293" i="9"/>
  <c r="P293" i="9"/>
  <c r="H294" i="9"/>
  <c r="H295" i="9"/>
  <c r="P295" i="9"/>
  <c r="H296" i="9"/>
  <c r="P296" i="9"/>
  <c r="H297" i="9"/>
  <c r="P297" i="9"/>
  <c r="H298" i="9"/>
  <c r="P298" i="9"/>
  <c r="H299" i="9"/>
  <c r="P299" i="9"/>
  <c r="H300" i="9"/>
  <c r="P300" i="9"/>
  <c r="H301" i="9"/>
  <c r="H302" i="9"/>
  <c r="P302" i="9"/>
  <c r="H303" i="9"/>
  <c r="P303" i="9"/>
  <c r="H304" i="9"/>
  <c r="P304" i="9"/>
  <c r="H305" i="9"/>
  <c r="P305" i="9"/>
  <c r="H306" i="9"/>
  <c r="P306" i="9"/>
  <c r="H307" i="9"/>
  <c r="P307" i="9"/>
  <c r="H308" i="9"/>
  <c r="P308" i="9"/>
  <c r="P309" i="9"/>
  <c r="H310" i="9"/>
  <c r="P310" i="9"/>
  <c r="H311" i="9"/>
  <c r="P311" i="9"/>
  <c r="H312" i="9"/>
  <c r="H313" i="9"/>
  <c r="P313" i="9"/>
  <c r="H314" i="9"/>
  <c r="P314" i="9"/>
  <c r="H315" i="9"/>
  <c r="H316" i="9"/>
  <c r="P316" i="9"/>
  <c r="H317" i="9"/>
  <c r="P317" i="9"/>
  <c r="H318" i="9"/>
  <c r="P318" i="9"/>
  <c r="H319" i="9"/>
  <c r="P319" i="9"/>
  <c r="H320" i="9"/>
  <c r="P320" i="9"/>
  <c r="P321" i="9"/>
  <c r="P322" i="9"/>
  <c r="H323" i="9"/>
  <c r="P323" i="9"/>
  <c r="H324" i="9"/>
  <c r="P324" i="9"/>
  <c r="H325" i="9"/>
  <c r="P325" i="9"/>
  <c r="H326" i="9"/>
  <c r="H327" i="9"/>
  <c r="P327" i="9"/>
  <c r="H328" i="9"/>
  <c r="P328" i="9"/>
  <c r="H329" i="9"/>
  <c r="P329" i="9"/>
  <c r="H330" i="9"/>
  <c r="P330" i="9"/>
  <c r="H331" i="9"/>
  <c r="P331" i="9"/>
  <c r="H332" i="9"/>
  <c r="P332" i="9"/>
  <c r="H333" i="9"/>
  <c r="H334" i="9"/>
  <c r="P334" i="9"/>
  <c r="H335" i="9"/>
  <c r="P335" i="9"/>
  <c r="H336" i="9"/>
  <c r="H337" i="9"/>
  <c r="P337" i="9"/>
  <c r="H338" i="9"/>
  <c r="H339" i="9"/>
  <c r="P339" i="9"/>
  <c r="H340" i="9"/>
  <c r="P340" i="9"/>
  <c r="H341" i="9"/>
  <c r="P341" i="9"/>
  <c r="H342" i="9"/>
  <c r="P342" i="9"/>
  <c r="H343" i="9"/>
  <c r="P343" i="9"/>
  <c r="H344" i="9"/>
  <c r="H345" i="9"/>
  <c r="P345" i="9"/>
  <c r="P346" i="9"/>
  <c r="H347" i="9"/>
  <c r="P347" i="9"/>
  <c r="H348" i="9"/>
  <c r="P348" i="9"/>
  <c r="H349" i="9"/>
  <c r="P349" i="9"/>
  <c r="H350" i="9"/>
  <c r="P350" i="9"/>
  <c r="H351" i="9"/>
  <c r="P351" i="9"/>
  <c r="H352" i="9"/>
  <c r="P352" i="9"/>
  <c r="H353" i="9"/>
  <c r="P353" i="9"/>
  <c r="P354" i="9"/>
  <c r="H355" i="9"/>
  <c r="P355" i="9"/>
  <c r="H356" i="9"/>
  <c r="H357" i="9"/>
  <c r="P357" i="9"/>
  <c r="H358" i="9"/>
  <c r="P358" i="9"/>
  <c r="H359" i="9"/>
  <c r="P359" i="9"/>
  <c r="H360" i="9"/>
  <c r="P360" i="9"/>
  <c r="H361" i="9"/>
  <c r="H362" i="9"/>
  <c r="P362" i="9"/>
  <c r="H363" i="9"/>
  <c r="P363" i="9"/>
  <c r="H364" i="9"/>
  <c r="H365" i="9"/>
  <c r="P365" i="9"/>
  <c r="H366" i="9"/>
  <c r="P366" i="9"/>
  <c r="H367" i="9"/>
  <c r="P367" i="9"/>
  <c r="H368" i="9"/>
  <c r="P368" i="9"/>
  <c r="H369" i="9"/>
  <c r="H370" i="9"/>
  <c r="H371" i="9"/>
  <c r="P371" i="9"/>
  <c r="H372" i="9"/>
  <c r="P372" i="9"/>
  <c r="H373" i="9"/>
  <c r="P373" i="9"/>
  <c r="H374" i="9"/>
  <c r="P376" i="9"/>
  <c r="H377" i="9"/>
  <c r="H378" i="9"/>
  <c r="P378" i="9"/>
  <c r="P380" i="9"/>
  <c r="P381" i="9"/>
  <c r="P382" i="9"/>
  <c r="H385" i="9"/>
  <c r="P389" i="9"/>
  <c r="H393" i="9"/>
  <c r="P393" i="9"/>
  <c r="H394" i="9"/>
  <c r="P394" i="9"/>
  <c r="H398" i="9"/>
  <c r="P400" i="9"/>
  <c r="P402" i="9"/>
  <c r="H405" i="9"/>
  <c r="P408" i="9"/>
  <c r="H409" i="9"/>
  <c r="H410" i="9"/>
  <c r="P410" i="9"/>
  <c r="P413" i="9"/>
  <c r="P414" i="9"/>
  <c r="H417" i="9"/>
  <c r="H418" i="9"/>
  <c r="P420" i="9"/>
  <c r="H425" i="9"/>
  <c r="P425" i="9"/>
  <c r="H426" i="9"/>
  <c r="P426" i="9"/>
  <c r="P428" i="9"/>
  <c r="H430" i="9"/>
  <c r="P432" i="9"/>
  <c r="P433" i="9"/>
  <c r="P434" i="9"/>
  <c r="P440" i="9"/>
  <c r="H441" i="9"/>
  <c r="P441" i="9"/>
  <c r="H442" i="9"/>
  <c r="P445" i="9"/>
  <c r="P374" i="9"/>
  <c r="H375" i="9"/>
  <c r="P375" i="9"/>
  <c r="H376" i="9"/>
  <c r="H379" i="9"/>
  <c r="P379" i="9"/>
  <c r="H380" i="9"/>
  <c r="H381" i="9"/>
  <c r="H382" i="9"/>
  <c r="H383" i="9"/>
  <c r="P383" i="9"/>
  <c r="H384" i="9"/>
  <c r="P384" i="9"/>
  <c r="P385" i="9"/>
  <c r="P386" i="9"/>
  <c r="H387" i="9"/>
  <c r="P387" i="9"/>
  <c r="H388" i="9"/>
  <c r="H389" i="9"/>
  <c r="H390" i="9"/>
  <c r="H391" i="9"/>
  <c r="P391" i="9"/>
  <c r="H392" i="9"/>
  <c r="P392" i="9"/>
  <c r="H395" i="9"/>
  <c r="P395" i="9"/>
  <c r="H396" i="9"/>
  <c r="P397" i="9"/>
  <c r="P398" i="9"/>
  <c r="H399" i="9"/>
  <c r="P399" i="9"/>
  <c r="H400" i="9"/>
  <c r="H401" i="9"/>
  <c r="H402" i="9"/>
  <c r="H403" i="9"/>
  <c r="P403" i="9"/>
  <c r="H404" i="9"/>
  <c r="P404" i="9"/>
  <c r="P405" i="9"/>
  <c r="P406" i="9"/>
  <c r="H407" i="9"/>
  <c r="P407" i="9"/>
  <c r="H408" i="9"/>
  <c r="H411" i="9"/>
  <c r="P411" i="9"/>
  <c r="H412" i="9"/>
  <c r="H413" i="9"/>
  <c r="H414" i="9"/>
  <c r="H415" i="9"/>
  <c r="P415" i="9"/>
  <c r="H416" i="9"/>
  <c r="P416" i="9"/>
  <c r="P417" i="9"/>
  <c r="P418" i="9"/>
  <c r="H419" i="9"/>
  <c r="P419" i="9"/>
  <c r="H420" i="9"/>
  <c r="H421" i="9"/>
  <c r="H422" i="9"/>
  <c r="H423" i="9"/>
  <c r="P423" i="9"/>
  <c r="H424" i="9"/>
  <c r="P424" i="9"/>
  <c r="H427" i="9"/>
  <c r="P427" i="9"/>
  <c r="H428" i="9"/>
  <c r="P429" i="9"/>
  <c r="P430" i="9"/>
  <c r="H431" i="9"/>
  <c r="P431" i="9"/>
  <c r="H432" i="9"/>
  <c r="H433" i="9"/>
  <c r="H434" i="9"/>
  <c r="H435" i="9"/>
  <c r="P435" i="9"/>
  <c r="H436" i="9"/>
  <c r="P436" i="9"/>
  <c r="P437" i="9"/>
  <c r="P438" i="9"/>
  <c r="H439" i="9"/>
  <c r="P439" i="9"/>
  <c r="H440" i="9"/>
  <c r="H443" i="9"/>
  <c r="P443" i="9"/>
  <c r="H444" i="9"/>
  <c r="H445" i="9"/>
  <c r="H446" i="9"/>
  <c r="H447" i="9"/>
  <c r="P447" i="9"/>
  <c r="H448" i="9"/>
  <c r="P448" i="9"/>
  <c r="H449" i="9"/>
  <c r="P449" i="9"/>
  <c r="H450" i="9"/>
  <c r="P450" i="9"/>
  <c r="H451" i="9"/>
  <c r="P451" i="9"/>
  <c r="H452" i="9"/>
  <c r="P452" i="9"/>
  <c r="H453" i="9"/>
  <c r="P453" i="9"/>
  <c r="H454" i="9"/>
  <c r="P454" i="9"/>
  <c r="H455" i="9"/>
  <c r="P455" i="9"/>
  <c r="B3" i="11"/>
  <c r="J3" i="11"/>
  <c r="B4" i="11"/>
  <c r="J4" i="11"/>
  <c r="B5" i="11"/>
  <c r="J5" i="11"/>
  <c r="B6" i="11"/>
  <c r="J6" i="11"/>
  <c r="B7" i="11"/>
  <c r="J7" i="11"/>
  <c r="B8" i="11"/>
  <c r="J8" i="11"/>
  <c r="B9" i="11"/>
  <c r="J9" i="11"/>
  <c r="B10" i="11"/>
  <c r="J10" i="11"/>
  <c r="B11" i="11"/>
  <c r="J11" i="11"/>
  <c r="B12" i="11"/>
  <c r="J12" i="11"/>
  <c r="B13" i="11"/>
  <c r="J13" i="11"/>
  <c r="B14" i="11"/>
  <c r="J14" i="11"/>
  <c r="B15" i="11"/>
  <c r="J15" i="11"/>
  <c r="B16" i="11"/>
  <c r="J16" i="11"/>
  <c r="B17" i="11"/>
  <c r="J17" i="11"/>
  <c r="B18" i="11"/>
  <c r="J18" i="11"/>
  <c r="B19" i="11"/>
  <c r="J19" i="11"/>
  <c r="B20" i="11"/>
  <c r="J20" i="11"/>
  <c r="B21" i="11"/>
  <c r="J21" i="11"/>
  <c r="B22" i="11"/>
  <c r="J22" i="11"/>
  <c r="B23" i="11"/>
  <c r="J23" i="11"/>
  <c r="B24" i="11"/>
  <c r="J24" i="11"/>
  <c r="B25" i="11"/>
  <c r="J25" i="11"/>
  <c r="B26" i="11"/>
  <c r="J26" i="11"/>
  <c r="B27" i="11"/>
  <c r="J27" i="11"/>
  <c r="B28" i="11"/>
  <c r="J28" i="11"/>
  <c r="B29" i="11"/>
  <c r="J29" i="11"/>
  <c r="B30" i="11"/>
  <c r="J30" i="11"/>
  <c r="B31" i="11"/>
  <c r="J31" i="11"/>
  <c r="B32" i="11"/>
  <c r="J32" i="11"/>
  <c r="B33" i="11"/>
  <c r="J33" i="11"/>
  <c r="B34" i="11"/>
  <c r="J34" i="11"/>
  <c r="B35" i="11"/>
  <c r="J35" i="11"/>
  <c r="B36" i="11"/>
  <c r="J36" i="11"/>
  <c r="B37" i="11"/>
  <c r="J37" i="11"/>
  <c r="B38" i="11"/>
  <c r="J38" i="11"/>
  <c r="B39" i="11"/>
  <c r="J39" i="11"/>
  <c r="B40" i="11"/>
  <c r="J40" i="11"/>
  <c r="B41" i="11"/>
  <c r="J41" i="11"/>
  <c r="B42" i="11"/>
  <c r="J42" i="11"/>
  <c r="B43" i="11"/>
  <c r="J43" i="11"/>
  <c r="B44" i="11"/>
  <c r="J44" i="11"/>
  <c r="B45" i="11"/>
  <c r="J45" i="11"/>
  <c r="B46" i="11"/>
  <c r="J46" i="11"/>
  <c r="B47" i="11"/>
  <c r="J47" i="11"/>
  <c r="B48" i="11"/>
  <c r="J48" i="11"/>
  <c r="B49" i="11"/>
  <c r="J49" i="11"/>
  <c r="B50" i="11"/>
  <c r="J50" i="11"/>
  <c r="B51" i="11"/>
  <c r="J51" i="11"/>
  <c r="B52" i="11"/>
  <c r="J52" i="11"/>
  <c r="B53" i="11"/>
  <c r="J53" i="11"/>
  <c r="B54" i="11"/>
  <c r="J54" i="11"/>
  <c r="B55" i="11"/>
  <c r="J55" i="11"/>
  <c r="B56" i="11"/>
  <c r="J56" i="11"/>
  <c r="B57" i="11"/>
  <c r="J57" i="11"/>
  <c r="B58" i="11"/>
  <c r="J58" i="11"/>
  <c r="B59" i="11"/>
  <c r="J59" i="11"/>
  <c r="B60" i="11"/>
  <c r="J60" i="11"/>
  <c r="B61" i="11"/>
  <c r="J61" i="11"/>
  <c r="B62" i="11"/>
  <c r="J62" i="11"/>
  <c r="B63" i="11"/>
  <c r="J63" i="11"/>
  <c r="B64" i="11"/>
  <c r="J64" i="11"/>
  <c r="B65" i="11"/>
  <c r="J65" i="11"/>
  <c r="B66" i="11"/>
  <c r="J66" i="11"/>
  <c r="B67" i="11"/>
  <c r="J67" i="11"/>
  <c r="B68" i="11"/>
  <c r="J68" i="11"/>
  <c r="B69" i="11"/>
  <c r="J69" i="11"/>
  <c r="B70" i="11"/>
  <c r="J70" i="11"/>
  <c r="B71" i="11"/>
  <c r="J71" i="11"/>
  <c r="B72" i="11"/>
  <c r="J72" i="11"/>
  <c r="B73" i="11"/>
  <c r="J73" i="11"/>
  <c r="B74" i="11"/>
  <c r="J74" i="11"/>
  <c r="B75" i="11"/>
  <c r="J75" i="11"/>
  <c r="B76" i="11"/>
  <c r="J76" i="11"/>
  <c r="B77" i="11"/>
  <c r="J77" i="11"/>
  <c r="B78" i="11"/>
  <c r="J78" i="11"/>
  <c r="I331" i="9"/>
  <c r="I333" i="9"/>
  <c r="I334" i="9"/>
  <c r="I336" i="9"/>
  <c r="I337" i="9"/>
  <c r="I338" i="9"/>
  <c r="I339" i="9"/>
  <c r="I340" i="9"/>
  <c r="I344" i="9"/>
  <c r="I348" i="9"/>
  <c r="I349" i="9"/>
  <c r="I350" i="9"/>
  <c r="I351" i="9"/>
  <c r="I352" i="9"/>
  <c r="I356" i="9"/>
  <c r="I360" i="9"/>
  <c r="I361" i="9"/>
  <c r="I362" i="9"/>
  <c r="I363" i="9"/>
  <c r="I364" i="9"/>
  <c r="I368" i="9"/>
  <c r="I369" i="9"/>
  <c r="I370" i="9"/>
  <c r="I371" i="9"/>
  <c r="I372" i="9"/>
  <c r="I376" i="9"/>
  <c r="I380" i="9"/>
  <c r="I381" i="9"/>
  <c r="I382" i="9"/>
  <c r="I383" i="9"/>
  <c r="I384" i="9"/>
  <c r="I388" i="9"/>
  <c r="I392" i="9"/>
  <c r="I393" i="9"/>
  <c r="I394" i="9"/>
  <c r="I395" i="9"/>
  <c r="I396" i="9"/>
  <c r="I400" i="9"/>
  <c r="I401" i="9"/>
  <c r="I402" i="9"/>
  <c r="I403" i="9"/>
  <c r="I404" i="9"/>
  <c r="I408" i="9"/>
  <c r="I412" i="9"/>
  <c r="I413" i="9"/>
  <c r="I414" i="9"/>
  <c r="I415" i="9"/>
  <c r="I416" i="9"/>
  <c r="I420" i="9"/>
  <c r="I424" i="9"/>
  <c r="I425" i="9"/>
  <c r="I426" i="9"/>
  <c r="I427" i="9"/>
  <c r="I428" i="9"/>
  <c r="I432" i="9"/>
  <c r="I433" i="9"/>
  <c r="I434" i="9"/>
  <c r="I435" i="9"/>
  <c r="I436" i="9"/>
  <c r="I440" i="9"/>
  <c r="I444" i="9"/>
  <c r="I445" i="9"/>
  <c r="I446" i="9"/>
  <c r="I447" i="9"/>
  <c r="I448" i="9"/>
  <c r="I450" i="9"/>
  <c r="I451" i="9"/>
  <c r="I452" i="9"/>
  <c r="I453" i="9"/>
  <c r="I454" i="9"/>
  <c r="I455" i="9"/>
  <c r="C3" i="11"/>
  <c r="K3" i="11"/>
  <c r="C4" i="11"/>
  <c r="K4" i="11"/>
  <c r="C5" i="11"/>
  <c r="C5" i="14" s="1" a="1"/>
  <c r="C5" i="14" s="1"/>
  <c r="K5" i="11"/>
  <c r="C6" i="11"/>
  <c r="K6" i="11"/>
  <c r="C7" i="11"/>
  <c r="K7" i="11"/>
  <c r="C8" i="11"/>
  <c r="K8" i="11"/>
  <c r="C9" i="11"/>
  <c r="K9" i="11"/>
  <c r="C10" i="11"/>
  <c r="K10" i="11"/>
  <c r="C11" i="11"/>
  <c r="K11" i="11"/>
  <c r="C12" i="11"/>
  <c r="K12" i="11"/>
  <c r="K12" i="14" s="1" a="1"/>
  <c r="K12" i="14" s="1"/>
  <c r="C13" i="11"/>
  <c r="K13" i="11"/>
  <c r="C14" i="11"/>
  <c r="K14" i="11"/>
  <c r="C15" i="11"/>
  <c r="K15" i="11"/>
  <c r="C16" i="11"/>
  <c r="K16" i="11"/>
  <c r="C17" i="11"/>
  <c r="K17" i="11"/>
  <c r="C18" i="11"/>
  <c r="K18" i="11"/>
  <c r="C19" i="11"/>
  <c r="K19" i="11"/>
  <c r="C20" i="11"/>
  <c r="K20" i="11"/>
  <c r="C21" i="11"/>
  <c r="K21" i="11"/>
  <c r="C22" i="11"/>
  <c r="K22" i="11"/>
  <c r="C23" i="11"/>
  <c r="K23" i="11"/>
  <c r="C24" i="11"/>
  <c r="K24" i="11"/>
  <c r="C25" i="11"/>
  <c r="K25" i="11"/>
  <c r="C26" i="11"/>
  <c r="K26" i="11"/>
  <c r="C27" i="11"/>
  <c r="K27" i="11"/>
  <c r="C28" i="11"/>
  <c r="K28" i="11"/>
  <c r="C29" i="11"/>
  <c r="K29" i="11"/>
  <c r="C30" i="11"/>
  <c r="K30" i="11"/>
  <c r="C31" i="11"/>
  <c r="K31" i="11"/>
  <c r="C32" i="11"/>
  <c r="K32" i="11"/>
  <c r="C33" i="11"/>
  <c r="K33" i="11"/>
  <c r="C34" i="11"/>
  <c r="K34" i="11"/>
  <c r="C35" i="11"/>
  <c r="K35" i="11"/>
  <c r="C36" i="11"/>
  <c r="K36" i="11"/>
  <c r="C37" i="11"/>
  <c r="C37" i="14" s="1" a="1"/>
  <c r="C37" i="14" s="1"/>
  <c r="K37" i="11"/>
  <c r="C38" i="11"/>
  <c r="K38" i="11"/>
  <c r="C39" i="11"/>
  <c r="K39" i="11"/>
  <c r="C40" i="11"/>
  <c r="K40" i="11"/>
  <c r="C41" i="11"/>
  <c r="K41" i="11"/>
  <c r="C42" i="11"/>
  <c r="K42" i="11"/>
  <c r="C43" i="11"/>
  <c r="K43" i="11"/>
  <c r="C44" i="11"/>
  <c r="K44" i="11"/>
  <c r="K44" i="14" s="1" a="1"/>
  <c r="K44" i="14" s="1"/>
  <c r="C45" i="11"/>
  <c r="K45" i="11"/>
  <c r="C46" i="11"/>
  <c r="K46" i="11"/>
  <c r="C47" i="11"/>
  <c r="K47" i="11"/>
  <c r="C48" i="11"/>
  <c r="K48" i="11"/>
  <c r="C49" i="11"/>
  <c r="K49" i="11"/>
  <c r="C50" i="11"/>
  <c r="K50" i="11"/>
  <c r="C51" i="11"/>
  <c r="K51" i="11"/>
  <c r="C52" i="11"/>
  <c r="K52" i="11"/>
  <c r="C53" i="11"/>
  <c r="K53" i="11"/>
  <c r="C54" i="11"/>
  <c r="K54" i="11"/>
  <c r="C55" i="11"/>
  <c r="K55" i="11"/>
  <c r="C56" i="11"/>
  <c r="K56" i="11"/>
  <c r="C57" i="11"/>
  <c r="K57" i="11"/>
  <c r="C58" i="11"/>
  <c r="K58" i="11"/>
  <c r="C59" i="11"/>
  <c r="K59" i="11"/>
  <c r="C60" i="11"/>
  <c r="K60" i="11"/>
  <c r="K341" i="9"/>
  <c r="C342" i="9"/>
  <c r="K342" i="9"/>
  <c r="K343" i="9"/>
  <c r="K344" i="9"/>
  <c r="C345" i="9"/>
  <c r="K345" i="9"/>
  <c r="C346" i="9"/>
  <c r="C347" i="9"/>
  <c r="C349" i="9"/>
  <c r="K349" i="9"/>
  <c r="C350" i="9"/>
  <c r="C352" i="9"/>
  <c r="C353" i="9"/>
  <c r="K353" i="9"/>
  <c r="C354" i="9"/>
  <c r="K354" i="9"/>
  <c r="K355" i="9"/>
  <c r="K356" i="9"/>
  <c r="C357" i="9"/>
  <c r="K357" i="9"/>
  <c r="C358" i="9"/>
  <c r="C359" i="9"/>
  <c r="C360" i="9"/>
  <c r="C361" i="9"/>
  <c r="K361" i="9"/>
  <c r="C362" i="9"/>
  <c r="K362" i="9"/>
  <c r="K363" i="9"/>
  <c r="C365" i="9"/>
  <c r="K365" i="9"/>
  <c r="C366" i="9"/>
  <c r="K368" i="9"/>
  <c r="C369" i="9"/>
  <c r="K369" i="9"/>
  <c r="C370" i="9"/>
  <c r="C371" i="9"/>
  <c r="C372" i="9"/>
  <c r="C373" i="9"/>
  <c r="K373" i="9"/>
  <c r="C374" i="9"/>
  <c r="K374" i="9"/>
  <c r="K375" i="9"/>
  <c r="K376" i="9"/>
  <c r="C377" i="9"/>
  <c r="K377" i="9"/>
  <c r="C378" i="9"/>
  <c r="C379" i="9"/>
  <c r="C381" i="9"/>
  <c r="K381" i="9"/>
  <c r="C382" i="9"/>
  <c r="C384" i="9"/>
  <c r="C385" i="9"/>
  <c r="K385" i="9"/>
  <c r="C386" i="9"/>
  <c r="K386" i="9"/>
  <c r="K387" i="9"/>
  <c r="K388" i="9"/>
  <c r="C389" i="9"/>
  <c r="K389" i="9"/>
  <c r="C390" i="9"/>
  <c r="C391" i="9"/>
  <c r="C392" i="9"/>
  <c r="C393" i="9"/>
  <c r="K393" i="9"/>
  <c r="C394" i="9"/>
  <c r="K394" i="9"/>
  <c r="K395" i="9"/>
  <c r="C397" i="9"/>
  <c r="K397" i="9"/>
  <c r="C398" i="9"/>
  <c r="K400" i="9"/>
  <c r="C401" i="9"/>
  <c r="K401" i="9"/>
  <c r="C402" i="9"/>
  <c r="C403" i="9"/>
  <c r="C404" i="9"/>
  <c r="C405" i="9"/>
  <c r="K405" i="9"/>
  <c r="C406" i="9"/>
  <c r="K406" i="9"/>
  <c r="K407" i="9"/>
  <c r="K408" i="9"/>
  <c r="C409" i="9"/>
  <c r="K409" i="9"/>
  <c r="C410" i="9"/>
  <c r="C411" i="9"/>
  <c r="C413" i="9"/>
  <c r="K413" i="9"/>
  <c r="C414" i="9"/>
  <c r="C416" i="9"/>
  <c r="C417" i="9"/>
  <c r="K417" i="9"/>
  <c r="C418" i="9"/>
  <c r="K418" i="9"/>
  <c r="K419" i="9"/>
  <c r="K420" i="9"/>
  <c r="C421" i="9"/>
  <c r="K421" i="9"/>
  <c r="C422" i="9"/>
  <c r="C423" i="9"/>
  <c r="C424" i="9"/>
  <c r="C425" i="9"/>
  <c r="K425" i="9"/>
  <c r="C426" i="9"/>
  <c r="K426" i="9"/>
  <c r="K427" i="9"/>
  <c r="C429" i="9"/>
  <c r="K429" i="9"/>
  <c r="C430" i="9"/>
  <c r="K432" i="9"/>
  <c r="C433" i="9"/>
  <c r="K433" i="9"/>
  <c r="C434" i="9"/>
  <c r="C435" i="9"/>
  <c r="C436" i="9"/>
  <c r="C437" i="9"/>
  <c r="K437" i="9"/>
  <c r="C438" i="9"/>
  <c r="K438" i="9"/>
  <c r="K439" i="9"/>
  <c r="K440" i="9"/>
  <c r="C441" i="9"/>
  <c r="K441" i="9"/>
  <c r="C442" i="9"/>
  <c r="C443" i="9"/>
  <c r="C445" i="9"/>
  <c r="K445" i="9"/>
  <c r="C446" i="9"/>
  <c r="C448" i="9"/>
  <c r="C449" i="9"/>
  <c r="C450" i="9"/>
  <c r="C451" i="9"/>
  <c r="K452" i="9"/>
  <c r="C453" i="9"/>
  <c r="K454" i="9"/>
  <c r="C455" i="9"/>
  <c r="K455" i="9"/>
  <c r="E3" i="11"/>
  <c r="M3" i="11"/>
  <c r="E4" i="11"/>
  <c r="M4" i="11"/>
  <c r="E5" i="11"/>
  <c r="M5" i="11"/>
  <c r="E6" i="11"/>
  <c r="M6" i="11"/>
  <c r="E7" i="11"/>
  <c r="M7" i="11"/>
  <c r="E8" i="11"/>
  <c r="M8" i="11"/>
  <c r="E9" i="11"/>
  <c r="M9" i="11"/>
  <c r="E10" i="11"/>
  <c r="M10" i="11"/>
  <c r="E11" i="11"/>
  <c r="M11" i="11"/>
  <c r="E12" i="11"/>
  <c r="M12" i="11"/>
  <c r="E13" i="11"/>
  <c r="M13" i="11"/>
  <c r="E14" i="11"/>
  <c r="M14" i="11"/>
  <c r="E15" i="11"/>
  <c r="M15" i="11"/>
  <c r="E16" i="11"/>
  <c r="M16" i="11"/>
  <c r="E17" i="11"/>
  <c r="M17" i="11"/>
  <c r="E18" i="11"/>
  <c r="M18" i="11"/>
  <c r="E19" i="11"/>
  <c r="M19" i="11"/>
  <c r="E20" i="11"/>
  <c r="M20" i="11"/>
  <c r="E21" i="11"/>
  <c r="M21" i="11"/>
  <c r="E22" i="11"/>
  <c r="M22" i="11"/>
  <c r="E23" i="11"/>
  <c r="M23" i="11"/>
  <c r="E24" i="11"/>
  <c r="M24" i="11"/>
  <c r="E25" i="11"/>
  <c r="M25" i="11"/>
  <c r="E26" i="11"/>
  <c r="M26" i="11"/>
  <c r="E27" i="11"/>
  <c r="M27" i="11"/>
  <c r="E28" i="11"/>
  <c r="M28" i="11"/>
  <c r="E29" i="11"/>
  <c r="M29" i="11"/>
  <c r="E30" i="11"/>
  <c r="M30" i="11"/>
  <c r="E31" i="11"/>
  <c r="M31" i="11"/>
  <c r="E32" i="11"/>
  <c r="M32" i="11"/>
  <c r="E33" i="11"/>
  <c r="M33" i="11"/>
  <c r="E34" i="11"/>
  <c r="M34" i="11"/>
  <c r="E35" i="11"/>
  <c r="M35" i="11"/>
  <c r="E36" i="11"/>
  <c r="M36" i="11"/>
  <c r="E37" i="11"/>
  <c r="M37" i="11"/>
  <c r="E38" i="11"/>
  <c r="M38" i="11"/>
  <c r="E39" i="11"/>
  <c r="M39" i="11"/>
  <c r="E40" i="11"/>
  <c r="M40" i="11"/>
  <c r="E41" i="11"/>
  <c r="M41" i="11"/>
  <c r="E42" i="11"/>
  <c r="M42" i="11"/>
  <c r="E43" i="11"/>
  <c r="M43" i="11"/>
  <c r="E44" i="11"/>
  <c r="M44" i="11"/>
  <c r="E45" i="11"/>
  <c r="M45" i="11"/>
  <c r="E46" i="11"/>
  <c r="M46" i="11"/>
  <c r="E47" i="11"/>
  <c r="M47" i="11"/>
  <c r="L274" i="9"/>
  <c r="D276" i="9"/>
  <c r="D276" i="14" s="1" a="1"/>
  <c r="D276" i="14" s="1"/>
  <c r="L277" i="9"/>
  <c r="L278" i="9"/>
  <c r="D279" i="9"/>
  <c r="L280" i="9"/>
  <c r="D281" i="9"/>
  <c r="L281" i="9"/>
  <c r="L282" i="9"/>
  <c r="D284" i="9"/>
  <c r="D284" i="14" s="1" a="1"/>
  <c r="D284" i="14" s="1"/>
  <c r="L285" i="9"/>
  <c r="L286" i="9"/>
  <c r="D287" i="9"/>
  <c r="L288" i="9"/>
  <c r="D289" i="9"/>
  <c r="L289" i="9"/>
  <c r="L290" i="9"/>
  <c r="D292" i="9"/>
  <c r="L293" i="9"/>
  <c r="L294" i="9"/>
  <c r="D295" i="9"/>
  <c r="L296" i="9"/>
  <c r="D297" i="9"/>
  <c r="L297" i="9"/>
  <c r="L298" i="9"/>
  <c r="D300" i="9"/>
  <c r="L301" i="9"/>
  <c r="L302" i="9"/>
  <c r="D303" i="9"/>
  <c r="L304" i="9"/>
  <c r="D305" i="9"/>
  <c r="L305" i="9"/>
  <c r="L306" i="9"/>
  <c r="D308" i="9"/>
  <c r="L309" i="9"/>
  <c r="L310" i="9"/>
  <c r="D311" i="9"/>
  <c r="L312" i="9"/>
  <c r="D313" i="9"/>
  <c r="L313" i="9"/>
  <c r="L314" i="9"/>
  <c r="D316" i="9"/>
  <c r="L317" i="9"/>
  <c r="L318" i="9"/>
  <c r="D319" i="9"/>
  <c r="L320" i="9"/>
  <c r="D321" i="9"/>
  <c r="L321" i="9"/>
  <c r="L322" i="9"/>
  <c r="D324" i="9"/>
  <c r="L325" i="9"/>
  <c r="L326" i="9"/>
  <c r="D327" i="9"/>
  <c r="L328" i="9"/>
  <c r="D329" i="9"/>
  <c r="L329" i="9"/>
  <c r="L330" i="9"/>
  <c r="D332" i="9"/>
  <c r="L333" i="9"/>
  <c r="L334" i="9"/>
  <c r="D335" i="9"/>
  <c r="L336" i="9"/>
  <c r="L337" i="9"/>
  <c r="D338" i="9"/>
  <c r="L338" i="9"/>
  <c r="D339" i="9"/>
  <c r="D340" i="9"/>
  <c r="L341" i="9"/>
  <c r="D342" i="9"/>
  <c r="L342" i="9"/>
  <c r="L343" i="9"/>
  <c r="D345" i="9"/>
  <c r="L345" i="9"/>
  <c r="D346" i="9"/>
  <c r="L346" i="9"/>
  <c r="L348" i="9"/>
  <c r="L349" i="9"/>
  <c r="D350" i="9"/>
  <c r="L350" i="9"/>
  <c r="D351" i="9"/>
  <c r="D352" i="9"/>
  <c r="D353" i="9"/>
  <c r="L353" i="9"/>
  <c r="D354" i="9"/>
  <c r="L354" i="9"/>
  <c r="L355" i="9"/>
  <c r="L356" i="9"/>
  <c r="L357" i="9"/>
  <c r="D358" i="9"/>
  <c r="L358" i="9"/>
  <c r="D359" i="9"/>
  <c r="L361" i="9"/>
  <c r="D362" i="9"/>
  <c r="L362" i="9"/>
  <c r="D364" i="9"/>
  <c r="D365" i="9"/>
  <c r="L365" i="9"/>
  <c r="D366" i="9"/>
  <c r="L366" i="9"/>
  <c r="L367" i="9"/>
  <c r="L368" i="9"/>
  <c r="L369" i="9"/>
  <c r="D370" i="9"/>
  <c r="L370" i="9"/>
  <c r="D371" i="9"/>
  <c r="D372" i="9"/>
  <c r="L373" i="9"/>
  <c r="D374" i="9"/>
  <c r="L374" i="9"/>
  <c r="L375" i="9"/>
  <c r="D377" i="9"/>
  <c r="L377" i="9"/>
  <c r="D378" i="9"/>
  <c r="L378" i="9"/>
  <c r="L380" i="9"/>
  <c r="L381" i="9"/>
  <c r="D382" i="9"/>
  <c r="L382" i="9"/>
  <c r="D383" i="9"/>
  <c r="D384" i="9"/>
  <c r="D385" i="9"/>
  <c r="L385" i="9"/>
  <c r="D386" i="9"/>
  <c r="L386" i="9"/>
  <c r="L387" i="9"/>
  <c r="L388" i="9"/>
  <c r="L389" i="9"/>
  <c r="D390" i="9"/>
  <c r="L390" i="9"/>
  <c r="D391" i="9"/>
  <c r="L393" i="9"/>
  <c r="D394" i="9"/>
  <c r="D396" i="9"/>
  <c r="D397" i="9"/>
  <c r="L399" i="9"/>
  <c r="L400" i="9"/>
  <c r="D403" i="9"/>
  <c r="D404" i="9"/>
  <c r="L407" i="9"/>
  <c r="D409" i="9"/>
  <c r="L412" i="9"/>
  <c r="D415" i="9"/>
  <c r="D416" i="9"/>
  <c r="D417" i="9"/>
  <c r="L419" i="9"/>
  <c r="L420" i="9"/>
  <c r="D423" i="9"/>
  <c r="D428" i="9"/>
  <c r="D429" i="9"/>
  <c r="L431" i="9"/>
  <c r="L432" i="9"/>
  <c r="D435" i="9"/>
  <c r="D436" i="9"/>
  <c r="L439" i="9"/>
  <c r="D441" i="9"/>
  <c r="L444" i="9"/>
  <c r="D447" i="9"/>
  <c r="D448" i="9"/>
  <c r="D450" i="9"/>
  <c r="D452" i="9"/>
  <c r="L454" i="9"/>
  <c r="E246" i="9"/>
  <c r="E246" i="14" s="1" a="1"/>
  <c r="E246" i="14" s="1"/>
  <c r="M246" i="9"/>
  <c r="E248" i="9"/>
  <c r="M248" i="9"/>
  <c r="E250" i="9"/>
  <c r="M250" i="9"/>
  <c r="E252" i="9"/>
  <c r="M252" i="9"/>
  <c r="E254" i="9"/>
  <c r="E254" i="14" s="1" a="1"/>
  <c r="E254" i="14" s="1"/>
  <c r="M254" i="9"/>
  <c r="E256" i="9"/>
  <c r="M256" i="9"/>
  <c r="E258" i="9"/>
  <c r="M258" i="9"/>
  <c r="E260" i="9"/>
  <c r="M260" i="9"/>
  <c r="E262" i="9"/>
  <c r="E262" i="14" s="1" a="1"/>
  <c r="E262" i="14" s="1"/>
  <c r="M262" i="9"/>
  <c r="E264" i="9"/>
  <c r="M264" i="9"/>
  <c r="E266" i="9"/>
  <c r="M266" i="9"/>
  <c r="E268" i="9"/>
  <c r="M269" i="9"/>
  <c r="E270" i="9"/>
  <c r="E270" i="14" s="1" a="1"/>
  <c r="E270" i="14" s="1"/>
  <c r="E271" i="9"/>
  <c r="M271" i="9"/>
  <c r="E273" i="9"/>
  <c r="E274" i="9"/>
  <c r="M274" i="9"/>
  <c r="E275" i="9"/>
  <c r="E276" i="9"/>
  <c r="M277" i="9"/>
  <c r="M277" i="14" s="1" a="1"/>
  <c r="M277" i="14" s="1"/>
  <c r="E278" i="9"/>
  <c r="E279" i="9"/>
  <c r="M279" i="9"/>
  <c r="E281" i="9"/>
  <c r="E282" i="9"/>
  <c r="M282" i="9"/>
  <c r="E283" i="9"/>
  <c r="E284" i="9"/>
  <c r="E284" i="14" s="1" a="1"/>
  <c r="E284" i="14" s="1"/>
  <c r="M285" i="9"/>
  <c r="E286" i="9"/>
  <c r="E287" i="9"/>
  <c r="M287" i="9"/>
  <c r="E289" i="9"/>
  <c r="E290" i="9"/>
  <c r="M290" i="9"/>
  <c r="E291" i="9"/>
  <c r="E292" i="9"/>
  <c r="M293" i="9"/>
  <c r="E294" i="9"/>
  <c r="E295" i="9"/>
  <c r="M295" i="9"/>
  <c r="E297" i="9"/>
  <c r="E298" i="9"/>
  <c r="M298" i="9"/>
  <c r="E299" i="9"/>
  <c r="E300" i="9"/>
  <c r="M301" i="9"/>
  <c r="E302" i="9"/>
  <c r="E303" i="9"/>
  <c r="M303" i="9"/>
  <c r="E305" i="9"/>
  <c r="E306" i="9"/>
  <c r="E306" i="14" s="1" a="1"/>
  <c r="E306" i="14" s="1"/>
  <c r="M306" i="9"/>
  <c r="E307" i="9"/>
  <c r="E308" i="9"/>
  <c r="M309" i="9"/>
  <c r="E310" i="9"/>
  <c r="E311" i="9"/>
  <c r="M311" i="9"/>
  <c r="E313" i="9"/>
  <c r="E314" i="9"/>
  <c r="M314" i="9"/>
  <c r="E315" i="9"/>
  <c r="E316" i="9"/>
  <c r="M317" i="9"/>
  <c r="E318" i="9"/>
  <c r="E319" i="9"/>
  <c r="M319" i="9"/>
  <c r="E321" i="9"/>
  <c r="E322" i="9"/>
  <c r="M322" i="9"/>
  <c r="E323" i="9"/>
  <c r="E324" i="9"/>
  <c r="M325" i="9"/>
  <c r="E326" i="9"/>
  <c r="E327" i="9"/>
  <c r="M327" i="9"/>
  <c r="E329" i="9"/>
  <c r="E330" i="9"/>
  <c r="M330" i="9"/>
  <c r="E331" i="9"/>
  <c r="E332" i="9"/>
  <c r="M333" i="9"/>
  <c r="E334" i="9"/>
  <c r="E334" i="14" s="1" a="1"/>
  <c r="E334" i="14" s="1"/>
  <c r="E335" i="9"/>
  <c r="M335" i="9"/>
  <c r="M336" i="9"/>
  <c r="E338" i="9"/>
  <c r="M338" i="9"/>
  <c r="E339" i="9"/>
  <c r="M341" i="9"/>
  <c r="E342" i="9"/>
  <c r="E342" i="14" s="1" a="1"/>
  <c r="E342" i="14" s="1"/>
  <c r="M342" i="9"/>
  <c r="E343" i="9"/>
  <c r="E344" i="9"/>
  <c r="E345" i="9"/>
  <c r="E346" i="9"/>
  <c r="M346" i="9"/>
  <c r="E347" i="9"/>
  <c r="M347" i="9"/>
  <c r="M348" i="9"/>
  <c r="M349" i="9"/>
  <c r="E350" i="9"/>
  <c r="M350" i="9"/>
  <c r="E351" i="9"/>
  <c r="E352" i="9"/>
  <c r="E354" i="9"/>
  <c r="M354" i="9"/>
  <c r="E355" i="9"/>
  <c r="M355" i="9"/>
  <c r="E357" i="9"/>
  <c r="E358" i="9"/>
  <c r="M358" i="9"/>
  <c r="E359" i="9"/>
  <c r="M360" i="9"/>
  <c r="M361" i="9"/>
  <c r="M361" i="14" s="1" a="1"/>
  <c r="M361" i="14" s="1"/>
  <c r="E362" i="9"/>
  <c r="M362" i="9"/>
  <c r="E363" i="9"/>
  <c r="E364" i="9"/>
  <c r="E365" i="9"/>
  <c r="E366" i="9"/>
  <c r="M366" i="9"/>
  <c r="E367" i="9"/>
  <c r="M367" i="9"/>
  <c r="M368" i="9"/>
  <c r="E370" i="9"/>
  <c r="M370" i="9"/>
  <c r="E371" i="9"/>
  <c r="M373" i="9"/>
  <c r="E374" i="9"/>
  <c r="M374" i="9"/>
  <c r="E375" i="9"/>
  <c r="E376" i="9"/>
  <c r="E377" i="9"/>
  <c r="E378" i="9"/>
  <c r="M378" i="9"/>
  <c r="E379" i="9"/>
  <c r="M379" i="9"/>
  <c r="M380" i="9"/>
  <c r="M381" i="9"/>
  <c r="E382" i="9"/>
  <c r="M382" i="9"/>
  <c r="E383" i="9"/>
  <c r="E384" i="9"/>
  <c r="E386" i="9"/>
  <c r="M386" i="9"/>
  <c r="E387" i="9"/>
  <c r="M387" i="9"/>
  <c r="E389" i="9"/>
  <c r="E390" i="9"/>
  <c r="M390" i="9"/>
  <c r="E391" i="9"/>
  <c r="M392" i="9"/>
  <c r="M393" i="9"/>
  <c r="E394" i="9"/>
  <c r="E394" i="14" s="1" a="1"/>
  <c r="E394" i="14" s="1"/>
  <c r="M394" i="9"/>
  <c r="E395" i="9"/>
  <c r="E396" i="9"/>
  <c r="E397" i="9"/>
  <c r="E398" i="9"/>
  <c r="M398" i="9"/>
  <c r="E399" i="9"/>
  <c r="M399" i="9"/>
  <c r="M400" i="9"/>
  <c r="E402" i="9"/>
  <c r="M402" i="9"/>
  <c r="E403" i="9"/>
  <c r="M405" i="9"/>
  <c r="E408" i="9"/>
  <c r="E409" i="9"/>
  <c r="M411" i="9"/>
  <c r="M412" i="9"/>
  <c r="M413" i="9"/>
  <c r="E416" i="9"/>
  <c r="M419" i="9"/>
  <c r="E421" i="9"/>
  <c r="M424" i="9"/>
  <c r="M425" i="9"/>
  <c r="E428" i="9"/>
  <c r="E428" i="14" s="1" a="1"/>
  <c r="E428" i="14" s="1"/>
  <c r="E429" i="9"/>
  <c r="M431" i="9"/>
  <c r="M432" i="9"/>
  <c r="M437" i="9"/>
  <c r="E440" i="9"/>
  <c r="E441" i="9"/>
  <c r="M443" i="9"/>
  <c r="M444" i="9"/>
  <c r="M445" i="9"/>
  <c r="E448" i="9"/>
  <c r="E449" i="9"/>
  <c r="E450" i="9"/>
  <c r="E451" i="9"/>
  <c r="E452" i="9"/>
  <c r="E454" i="9"/>
  <c r="N290" i="9"/>
  <c r="F291" i="9"/>
  <c r="N291" i="9"/>
  <c r="F292" i="9"/>
  <c r="N292" i="9"/>
  <c r="F293" i="9"/>
  <c r="N293" i="9"/>
  <c r="F294" i="9"/>
  <c r="N294" i="9"/>
  <c r="F295" i="9"/>
  <c r="N295" i="9"/>
  <c r="F296" i="9"/>
  <c r="N296" i="9"/>
  <c r="F297" i="9"/>
  <c r="N297" i="9"/>
  <c r="F298" i="9"/>
  <c r="N298" i="9"/>
  <c r="F299" i="9"/>
  <c r="N299" i="9"/>
  <c r="F300" i="9"/>
  <c r="N300" i="9"/>
  <c r="F301" i="9"/>
  <c r="N301" i="9"/>
  <c r="F302" i="9"/>
  <c r="N302" i="9"/>
  <c r="F303" i="9"/>
  <c r="N303" i="9"/>
  <c r="F304" i="9"/>
  <c r="N304" i="9"/>
  <c r="F305" i="9"/>
  <c r="N305" i="9"/>
  <c r="F306" i="9"/>
  <c r="N306" i="9"/>
  <c r="F307" i="9"/>
  <c r="N307" i="9"/>
  <c r="F308" i="9"/>
  <c r="N308" i="9"/>
  <c r="F309" i="9"/>
  <c r="N309" i="9"/>
  <c r="F310" i="9"/>
  <c r="N310" i="9"/>
  <c r="F311" i="9"/>
  <c r="N311" i="9"/>
  <c r="F312" i="9"/>
  <c r="N312" i="9"/>
  <c r="F313" i="9"/>
  <c r="N313" i="9"/>
  <c r="F314" i="9"/>
  <c r="N314" i="9"/>
  <c r="F315" i="9"/>
  <c r="N315" i="9"/>
  <c r="F316" i="9"/>
  <c r="N316" i="9"/>
  <c r="F317" i="9"/>
  <c r="N317" i="9"/>
  <c r="F318" i="9"/>
  <c r="N318" i="9"/>
  <c r="F319" i="9"/>
  <c r="N319" i="9"/>
  <c r="F320" i="9"/>
  <c r="N320" i="9"/>
  <c r="F321" i="9"/>
  <c r="N321" i="9"/>
  <c r="F322" i="9"/>
  <c r="N322" i="9"/>
  <c r="F323" i="9"/>
  <c r="N323" i="9"/>
  <c r="F324" i="9"/>
  <c r="N324" i="9"/>
  <c r="F325" i="9"/>
  <c r="N325" i="9"/>
  <c r="F326" i="9"/>
  <c r="N326" i="9"/>
  <c r="F327" i="9"/>
  <c r="N327" i="9"/>
  <c r="F328" i="9"/>
  <c r="N328" i="9"/>
  <c r="F329" i="9"/>
  <c r="N329" i="9"/>
  <c r="F330" i="9"/>
  <c r="N330" i="9"/>
  <c r="F331" i="9"/>
  <c r="N331" i="9"/>
  <c r="F332" i="9"/>
  <c r="N332" i="9"/>
  <c r="F333" i="9"/>
  <c r="N333" i="9"/>
  <c r="F334" i="9"/>
  <c r="N334" i="9"/>
  <c r="F335" i="9"/>
  <c r="N335" i="9"/>
  <c r="F336" i="9"/>
  <c r="N336" i="9"/>
  <c r="F337" i="9"/>
  <c r="N337" i="9"/>
  <c r="F338" i="9"/>
  <c r="N338" i="9"/>
  <c r="F339" i="9"/>
  <c r="N339" i="9"/>
  <c r="F340" i="9"/>
  <c r="N340" i="9"/>
  <c r="F341" i="9"/>
  <c r="N341" i="9"/>
  <c r="F342" i="9"/>
  <c r="N342" i="9"/>
  <c r="F343" i="9"/>
  <c r="N343" i="9"/>
  <c r="F344" i="9"/>
  <c r="N344" i="9"/>
  <c r="F345" i="9"/>
  <c r="N345" i="9"/>
  <c r="F346" i="9"/>
  <c r="N346" i="9"/>
  <c r="F347" i="9"/>
  <c r="N347" i="9"/>
  <c r="F348" i="9"/>
  <c r="N348" i="9"/>
  <c r="F349" i="9"/>
  <c r="N349" i="9"/>
  <c r="F350" i="9"/>
  <c r="N350" i="9"/>
  <c r="F351" i="9"/>
  <c r="N351" i="9"/>
  <c r="F352" i="9"/>
  <c r="N352" i="9"/>
  <c r="F353" i="9"/>
  <c r="N353" i="9"/>
  <c r="F354" i="9"/>
  <c r="N354" i="9"/>
  <c r="F355" i="9"/>
  <c r="N355" i="9"/>
  <c r="F356" i="9"/>
  <c r="N356" i="9"/>
  <c r="F357" i="9"/>
  <c r="N357" i="9"/>
  <c r="F358" i="9"/>
  <c r="N358" i="9"/>
  <c r="F359" i="9"/>
  <c r="N359" i="9"/>
  <c r="F360" i="9"/>
  <c r="N360" i="9"/>
  <c r="F361" i="9"/>
  <c r="N361" i="9"/>
  <c r="F362" i="9"/>
  <c r="N362" i="9"/>
  <c r="F363" i="9"/>
  <c r="N363" i="9"/>
  <c r="F364" i="9"/>
  <c r="N364" i="9"/>
  <c r="F365" i="9"/>
  <c r="N365" i="9"/>
  <c r="F366" i="9"/>
  <c r="N366" i="9"/>
  <c r="F367" i="9"/>
  <c r="N367" i="9"/>
  <c r="F368" i="9"/>
  <c r="N368" i="9"/>
  <c r="F369" i="9"/>
  <c r="N369" i="9"/>
  <c r="F370" i="9"/>
  <c r="N370" i="9"/>
  <c r="F371" i="9"/>
  <c r="N371" i="9"/>
  <c r="F372" i="9"/>
  <c r="N372" i="9"/>
  <c r="F373" i="9"/>
  <c r="N373" i="9"/>
  <c r="F374" i="9"/>
  <c r="N374" i="9"/>
  <c r="F375" i="9"/>
  <c r="N375" i="9"/>
  <c r="F376" i="9"/>
  <c r="N376" i="9"/>
  <c r="F377" i="9"/>
  <c r="N377" i="9"/>
  <c r="F378" i="9"/>
  <c r="N378" i="9"/>
  <c r="F379" i="9"/>
  <c r="N379" i="9"/>
  <c r="F380" i="9"/>
  <c r="N380" i="9"/>
  <c r="F381" i="9"/>
  <c r="N381" i="9"/>
  <c r="F382" i="9"/>
  <c r="N382" i="9"/>
  <c r="F383" i="9"/>
  <c r="N383" i="9"/>
  <c r="F384" i="9"/>
  <c r="N384" i="9"/>
  <c r="F385" i="9"/>
  <c r="N385" i="9"/>
  <c r="F386" i="9"/>
  <c r="N386" i="9"/>
  <c r="F387" i="9"/>
  <c r="N387" i="9"/>
  <c r="F388" i="9"/>
  <c r="N388" i="9"/>
  <c r="F389" i="9"/>
  <c r="N389" i="9"/>
  <c r="F390" i="9"/>
  <c r="N390" i="9"/>
  <c r="F391" i="9"/>
  <c r="N391" i="9"/>
  <c r="F392" i="9"/>
  <c r="N392" i="9"/>
  <c r="F393" i="9"/>
  <c r="N393" i="9"/>
  <c r="F394" i="9"/>
  <c r="N394" i="9"/>
  <c r="F395" i="9"/>
  <c r="N395" i="9"/>
  <c r="F396" i="9"/>
  <c r="N396" i="9"/>
  <c r="F397" i="9"/>
  <c r="N397" i="9"/>
  <c r="F398" i="9"/>
  <c r="N398" i="9"/>
  <c r="F399" i="9"/>
  <c r="N399" i="9"/>
  <c r="F400" i="9"/>
  <c r="N400" i="9"/>
  <c r="F401" i="9"/>
  <c r="N401" i="9"/>
  <c r="F402" i="9"/>
  <c r="N402" i="9"/>
  <c r="F403" i="9"/>
  <c r="N403" i="9"/>
  <c r="F404" i="9"/>
  <c r="N404" i="9"/>
  <c r="F405" i="9"/>
  <c r="N405" i="9"/>
  <c r="F406" i="9"/>
  <c r="N406" i="9"/>
  <c r="F407" i="9"/>
  <c r="N407" i="9"/>
  <c r="F408" i="9"/>
  <c r="N408" i="9"/>
  <c r="F409" i="9"/>
  <c r="N409" i="9"/>
  <c r="F410" i="9"/>
  <c r="N410" i="9"/>
  <c r="F411" i="9"/>
  <c r="N411" i="9"/>
  <c r="F412" i="9"/>
  <c r="N412" i="9"/>
  <c r="F413" i="9"/>
  <c r="N413" i="9"/>
  <c r="F414" i="9"/>
  <c r="N414" i="9"/>
  <c r="F415" i="9"/>
  <c r="N415" i="9"/>
  <c r="F416" i="9"/>
  <c r="N416" i="9"/>
  <c r="F417" i="9"/>
  <c r="N417" i="9"/>
  <c r="F418" i="9"/>
  <c r="N418" i="9"/>
  <c r="F419" i="9"/>
  <c r="N419" i="9"/>
  <c r="F420" i="9"/>
  <c r="N420" i="9"/>
  <c r="B79" i="11"/>
  <c r="J79" i="11"/>
  <c r="B80" i="11"/>
  <c r="J80" i="11"/>
  <c r="B81" i="11"/>
  <c r="J81" i="11"/>
  <c r="B82" i="11"/>
  <c r="J82" i="11"/>
  <c r="B83" i="11"/>
  <c r="J83" i="11"/>
  <c r="B84" i="11"/>
  <c r="J84" i="11"/>
  <c r="B85" i="11"/>
  <c r="J85" i="11"/>
  <c r="B86" i="11"/>
  <c r="J86" i="11"/>
  <c r="B87" i="11"/>
  <c r="J87" i="11"/>
  <c r="B88" i="11"/>
  <c r="J88" i="11"/>
  <c r="B89" i="11"/>
  <c r="J89" i="11"/>
  <c r="B90" i="11"/>
  <c r="J90" i="11"/>
  <c r="B91" i="11"/>
  <c r="J91" i="11"/>
  <c r="B92" i="11"/>
  <c r="J92" i="11"/>
  <c r="B93" i="11"/>
  <c r="J93" i="11"/>
  <c r="B94" i="11"/>
  <c r="J94" i="11"/>
  <c r="B95" i="11"/>
  <c r="J95" i="11"/>
  <c r="B96" i="11"/>
  <c r="J96" i="11"/>
  <c r="B97" i="11"/>
  <c r="J97" i="11"/>
  <c r="B98" i="11"/>
  <c r="J98" i="11"/>
  <c r="B99" i="11"/>
  <c r="J99" i="11"/>
  <c r="B100" i="11"/>
  <c r="J100" i="11"/>
  <c r="B101" i="11"/>
  <c r="J101" i="11"/>
  <c r="B102" i="11"/>
  <c r="J102" i="11"/>
  <c r="B103" i="11"/>
  <c r="J103" i="11"/>
  <c r="B104" i="11"/>
  <c r="J104" i="11"/>
  <c r="B105" i="11"/>
  <c r="J105" i="11"/>
  <c r="B106" i="11"/>
  <c r="J106" i="11"/>
  <c r="B107" i="11"/>
  <c r="J107" i="11"/>
  <c r="B108" i="11"/>
  <c r="J108" i="11"/>
  <c r="B109" i="11"/>
  <c r="J109" i="11"/>
  <c r="B110" i="11"/>
  <c r="J110" i="11"/>
  <c r="B111" i="11"/>
  <c r="J111" i="11"/>
  <c r="B112" i="11"/>
  <c r="J112" i="11"/>
  <c r="B113" i="11"/>
  <c r="J113" i="11"/>
  <c r="B114" i="11"/>
  <c r="J114" i="11"/>
  <c r="B115" i="11"/>
  <c r="J115" i="11"/>
  <c r="B116" i="11"/>
  <c r="J116" i="11"/>
  <c r="B117" i="11"/>
  <c r="J117" i="11"/>
  <c r="B118" i="11"/>
  <c r="J118" i="11"/>
  <c r="B119" i="11"/>
  <c r="J119" i="11"/>
  <c r="B120" i="11"/>
  <c r="J120" i="11"/>
  <c r="B121" i="11"/>
  <c r="J121" i="11"/>
  <c r="B122" i="11"/>
  <c r="J122" i="11"/>
  <c r="B123" i="11"/>
  <c r="J123" i="11"/>
  <c r="B124" i="11"/>
  <c r="J124" i="11"/>
  <c r="B125" i="11"/>
  <c r="J125" i="11"/>
  <c r="B126" i="11"/>
  <c r="J126" i="11"/>
  <c r="B127" i="11"/>
  <c r="J127" i="11"/>
  <c r="B128" i="11"/>
  <c r="J128" i="11"/>
  <c r="B129" i="11"/>
  <c r="J129" i="11"/>
  <c r="B130" i="11"/>
  <c r="J130" i="11"/>
  <c r="B131" i="11"/>
  <c r="J131" i="11"/>
  <c r="B132" i="11"/>
  <c r="J132" i="11"/>
  <c r="B133" i="11"/>
  <c r="J133" i="11"/>
  <c r="B134" i="11"/>
  <c r="J134" i="11"/>
  <c r="B135" i="11"/>
  <c r="J135" i="11"/>
  <c r="B136" i="11"/>
  <c r="J136" i="11"/>
  <c r="B137" i="11"/>
  <c r="J137" i="11"/>
  <c r="B138" i="11"/>
  <c r="J138" i="11"/>
  <c r="B139" i="11"/>
  <c r="J139" i="11"/>
  <c r="B140" i="11"/>
  <c r="J140" i="11"/>
  <c r="B141" i="11"/>
  <c r="J141" i="11"/>
  <c r="B142" i="11"/>
  <c r="J142" i="11"/>
  <c r="B143" i="11"/>
  <c r="J143" i="11"/>
  <c r="B144" i="11"/>
  <c r="J144" i="11"/>
  <c r="B145" i="11"/>
  <c r="J145" i="11"/>
  <c r="B146" i="11"/>
  <c r="J146" i="11"/>
  <c r="B147" i="11"/>
  <c r="J147" i="11"/>
  <c r="B148" i="11"/>
  <c r="J148" i="11"/>
  <c r="C61" i="11"/>
  <c r="K61" i="11"/>
  <c r="C62" i="11"/>
  <c r="K62" i="11"/>
  <c r="C63" i="11"/>
  <c r="K63" i="11"/>
  <c r="C64" i="11"/>
  <c r="K64" i="11"/>
  <c r="C65" i="11"/>
  <c r="K65" i="11"/>
  <c r="C66" i="11"/>
  <c r="K66" i="11"/>
  <c r="C67" i="11"/>
  <c r="K67" i="11"/>
  <c r="C68" i="11"/>
  <c r="K68" i="11"/>
  <c r="C69" i="11"/>
  <c r="C69" i="14" s="1" a="1"/>
  <c r="C69" i="14" s="1"/>
  <c r="K69" i="11"/>
  <c r="C70" i="11"/>
  <c r="K70" i="11"/>
  <c r="C71" i="11"/>
  <c r="K71" i="11"/>
  <c r="C72" i="11"/>
  <c r="C72" i="14" s="1" a="1"/>
  <c r="C72" i="14" s="1"/>
  <c r="K72" i="11"/>
  <c r="C73" i="11"/>
  <c r="K73" i="11"/>
  <c r="C74" i="11"/>
  <c r="K74" i="11"/>
  <c r="C75" i="11"/>
  <c r="K75" i="11"/>
  <c r="C76" i="11"/>
  <c r="K76" i="11"/>
  <c r="C77" i="11"/>
  <c r="K77" i="11"/>
  <c r="C78" i="11"/>
  <c r="K78" i="11"/>
  <c r="C79" i="11"/>
  <c r="K79" i="11"/>
  <c r="C80" i="11"/>
  <c r="K80" i="11"/>
  <c r="C81" i="11"/>
  <c r="K81" i="11"/>
  <c r="C82" i="11"/>
  <c r="K82" i="11"/>
  <c r="C83" i="11"/>
  <c r="K83" i="11"/>
  <c r="C84" i="11"/>
  <c r="K84" i="11"/>
  <c r="C85" i="11"/>
  <c r="K85" i="11"/>
  <c r="C86" i="11"/>
  <c r="K86" i="11"/>
  <c r="C87" i="11"/>
  <c r="K87" i="11"/>
  <c r="C88" i="11"/>
  <c r="K88" i="11"/>
  <c r="C89" i="11"/>
  <c r="K89" i="11"/>
  <c r="C90" i="11"/>
  <c r="K90" i="11"/>
  <c r="C91" i="11"/>
  <c r="K91" i="11"/>
  <c r="C92" i="11"/>
  <c r="K92" i="11"/>
  <c r="C93" i="11"/>
  <c r="K93" i="11"/>
  <c r="C94" i="11"/>
  <c r="K94" i="11"/>
  <c r="C95" i="11"/>
  <c r="K95" i="11"/>
  <c r="C96" i="11"/>
  <c r="K96" i="11"/>
  <c r="C97" i="11"/>
  <c r="K97" i="11"/>
  <c r="C98" i="11"/>
  <c r="K98" i="11"/>
  <c r="C99" i="11"/>
  <c r="K99" i="11"/>
  <c r="C100" i="11"/>
  <c r="K100" i="11"/>
  <c r="C101" i="11"/>
  <c r="K101" i="11"/>
  <c r="C102" i="11"/>
  <c r="K102" i="11"/>
  <c r="C103" i="11"/>
  <c r="K103" i="11"/>
  <c r="C104" i="11"/>
  <c r="K104" i="11"/>
  <c r="C105" i="11"/>
  <c r="K105" i="11"/>
  <c r="C106" i="11"/>
  <c r="K106" i="11"/>
  <c r="C107" i="11"/>
  <c r="K107" i="11"/>
  <c r="C108" i="11"/>
  <c r="K108" i="11"/>
  <c r="C109" i="11"/>
  <c r="K109" i="11"/>
  <c r="C110" i="11"/>
  <c r="K110" i="11"/>
  <c r="C111" i="11"/>
  <c r="K111" i="11"/>
  <c r="C112" i="11"/>
  <c r="K112" i="11"/>
  <c r="C113" i="11"/>
  <c r="K113" i="11"/>
  <c r="C114" i="11"/>
  <c r="K114" i="11"/>
  <c r="C115" i="11"/>
  <c r="K115" i="11"/>
  <c r="C116" i="11"/>
  <c r="K116" i="11"/>
  <c r="C117" i="11"/>
  <c r="K117" i="11"/>
  <c r="C118" i="11"/>
  <c r="K118" i="11"/>
  <c r="C119" i="11"/>
  <c r="K119" i="11"/>
  <c r="C120" i="11"/>
  <c r="K120" i="11"/>
  <c r="C121" i="11"/>
  <c r="K121" i="11"/>
  <c r="C122" i="11"/>
  <c r="K122" i="11"/>
  <c r="C123" i="11"/>
  <c r="K123" i="11"/>
  <c r="C124" i="11"/>
  <c r="K124" i="11"/>
  <c r="C125" i="11"/>
  <c r="K125" i="11"/>
  <c r="E48" i="11"/>
  <c r="M48" i="11"/>
  <c r="E49" i="11"/>
  <c r="M49" i="11"/>
  <c r="E50" i="11"/>
  <c r="M50" i="11"/>
  <c r="E51" i="11"/>
  <c r="M51" i="11"/>
  <c r="E52" i="11"/>
  <c r="M52" i="11"/>
  <c r="E53" i="11"/>
  <c r="M53" i="11"/>
  <c r="E54" i="11"/>
  <c r="M54" i="11"/>
  <c r="E55" i="11"/>
  <c r="M55" i="11"/>
  <c r="E56" i="11"/>
  <c r="M56" i="11"/>
  <c r="E57" i="11"/>
  <c r="M57" i="11"/>
  <c r="E58" i="11"/>
  <c r="M58" i="11"/>
  <c r="E59" i="11"/>
  <c r="M59" i="11"/>
  <c r="E60" i="11"/>
  <c r="M60" i="11"/>
  <c r="E61" i="11"/>
  <c r="M61" i="11"/>
  <c r="E62" i="11"/>
  <c r="M62" i="11"/>
  <c r="E63" i="11"/>
  <c r="M63" i="11"/>
  <c r="E64" i="11"/>
  <c r="M64" i="11"/>
  <c r="E65" i="11"/>
  <c r="M65" i="11"/>
  <c r="E66" i="11"/>
  <c r="M66" i="11"/>
  <c r="E67" i="11"/>
  <c r="M67" i="11"/>
  <c r="E68" i="11"/>
  <c r="M68" i="11"/>
  <c r="E69" i="11"/>
  <c r="M69" i="11"/>
  <c r="E70" i="11"/>
  <c r="M70" i="11"/>
  <c r="E71" i="11"/>
  <c r="M71" i="11"/>
  <c r="E72" i="11"/>
  <c r="M72" i="11"/>
  <c r="E73" i="11"/>
  <c r="M73" i="11"/>
  <c r="E74" i="11"/>
  <c r="M74" i="11"/>
  <c r="E75" i="11"/>
  <c r="M75" i="11"/>
  <c r="E76" i="11"/>
  <c r="M76" i="11"/>
  <c r="E77" i="11"/>
  <c r="M77" i="11"/>
  <c r="E78" i="11"/>
  <c r="M78" i="11"/>
  <c r="E79" i="11"/>
  <c r="M79" i="11"/>
  <c r="E80" i="11"/>
  <c r="M80" i="11"/>
  <c r="E81" i="11"/>
  <c r="M81" i="11"/>
  <c r="E82" i="11"/>
  <c r="M82" i="11"/>
  <c r="E83" i="11"/>
  <c r="M83" i="11"/>
  <c r="E84" i="11"/>
  <c r="M84" i="11"/>
  <c r="E85" i="11"/>
  <c r="M85" i="11"/>
  <c r="E86" i="11"/>
  <c r="M86" i="11"/>
  <c r="E87" i="11"/>
  <c r="M87" i="11"/>
  <c r="E88" i="11"/>
  <c r="M88" i="11"/>
  <c r="E89" i="11"/>
  <c r="M89" i="11"/>
  <c r="E90" i="11"/>
  <c r="M90" i="11"/>
  <c r="E91" i="11"/>
  <c r="M91" i="11"/>
  <c r="E92" i="11"/>
  <c r="M92" i="11"/>
  <c r="E93" i="11"/>
  <c r="E94" i="11"/>
  <c r="M94" i="11"/>
  <c r="E95" i="11"/>
  <c r="M95" i="11"/>
  <c r="E96" i="11"/>
  <c r="M96" i="11"/>
  <c r="M178" i="11"/>
  <c r="E211" i="11"/>
  <c r="L394" i="9"/>
  <c r="L397" i="9"/>
  <c r="D398" i="9"/>
  <c r="D398" i="14" s="1" a="1"/>
  <c r="D398" i="14" s="1"/>
  <c r="L398" i="9"/>
  <c r="L401" i="9"/>
  <c r="D402" i="9"/>
  <c r="L402" i="9"/>
  <c r="L405" i="9"/>
  <c r="D406" i="9"/>
  <c r="L406" i="9"/>
  <c r="L409" i="9"/>
  <c r="D410" i="9"/>
  <c r="L410" i="9"/>
  <c r="L413" i="9"/>
  <c r="D414" i="9"/>
  <c r="L414" i="9"/>
  <c r="L417" i="9"/>
  <c r="D418" i="9"/>
  <c r="L418" i="9"/>
  <c r="L418" i="14" s="1" a="1"/>
  <c r="L418" i="14" s="1"/>
  <c r="L421" i="9"/>
  <c r="D422" i="9"/>
  <c r="L422" i="9"/>
  <c r="L425" i="9"/>
  <c r="D426" i="9"/>
  <c r="L426" i="9"/>
  <c r="L429" i="9"/>
  <c r="D430" i="9"/>
  <c r="D430" i="14" s="1" a="1"/>
  <c r="D430" i="14" s="1"/>
  <c r="L430" i="9"/>
  <c r="L433" i="9"/>
  <c r="D434" i="9"/>
  <c r="L434" i="9"/>
  <c r="L437" i="9"/>
  <c r="D438" i="9"/>
  <c r="L438" i="9"/>
  <c r="L441" i="9"/>
  <c r="D442" i="9"/>
  <c r="L442" i="9"/>
  <c r="L445" i="9"/>
  <c r="D446" i="9"/>
  <c r="L446" i="9"/>
  <c r="D449" i="9"/>
  <c r="L449" i="9"/>
  <c r="D451" i="9"/>
  <c r="L451" i="9"/>
  <c r="D453" i="9"/>
  <c r="L453" i="9"/>
  <c r="D455" i="9"/>
  <c r="L455" i="9"/>
  <c r="E406" i="9"/>
  <c r="M406" i="9"/>
  <c r="E407" i="9"/>
  <c r="E410" i="9"/>
  <c r="M410" i="9"/>
  <c r="E411" i="9"/>
  <c r="E414" i="9"/>
  <c r="M414" i="9"/>
  <c r="E415" i="9"/>
  <c r="E418" i="9"/>
  <c r="M418" i="9"/>
  <c r="E419" i="9"/>
  <c r="E422" i="9"/>
  <c r="M422" i="9"/>
  <c r="E423" i="9"/>
  <c r="E426" i="9"/>
  <c r="M426" i="9"/>
  <c r="E427" i="9"/>
  <c r="E430" i="9"/>
  <c r="E430" i="14" s="1" a="1"/>
  <c r="E430" i="14" s="1"/>
  <c r="M430" i="9"/>
  <c r="E431" i="9"/>
  <c r="E434" i="9"/>
  <c r="M434" i="9"/>
  <c r="E435" i="9"/>
  <c r="E438" i="9"/>
  <c r="M438" i="9"/>
  <c r="E439" i="9"/>
  <c r="E442" i="9"/>
  <c r="M442" i="9"/>
  <c r="E443" i="9"/>
  <c r="E446" i="9"/>
  <c r="M446" i="9"/>
  <c r="E447" i="9"/>
  <c r="M449" i="9"/>
  <c r="M451" i="9"/>
  <c r="M453" i="9"/>
  <c r="M455" i="9"/>
  <c r="O3" i="11"/>
  <c r="O11" i="11"/>
  <c r="G15" i="11"/>
  <c r="O19" i="11"/>
  <c r="F421" i="9"/>
  <c r="N421" i="9"/>
  <c r="N421" i="14" s="1" a="1"/>
  <c r="N421" i="14" s="1"/>
  <c r="F422" i="9"/>
  <c r="N422" i="9"/>
  <c r="F423" i="9"/>
  <c r="N423" i="9"/>
  <c r="F424" i="9"/>
  <c r="N424" i="9"/>
  <c r="F425" i="9"/>
  <c r="N425" i="9"/>
  <c r="N425" i="14" s="1" a="1"/>
  <c r="N425" i="14" s="1"/>
  <c r="F426" i="9"/>
  <c r="N426" i="9"/>
  <c r="F427" i="9"/>
  <c r="N427" i="9"/>
  <c r="F428" i="9"/>
  <c r="N428" i="9"/>
  <c r="F429" i="9"/>
  <c r="N429" i="9"/>
  <c r="N429" i="14" s="1" a="1"/>
  <c r="N429" i="14" s="1"/>
  <c r="F430" i="9"/>
  <c r="N430" i="9"/>
  <c r="F431" i="9"/>
  <c r="N431" i="9"/>
  <c r="F432" i="9"/>
  <c r="N432" i="9"/>
  <c r="F433" i="9"/>
  <c r="N433" i="9"/>
  <c r="N433" i="14" s="1" a="1"/>
  <c r="N433" i="14" s="1"/>
  <c r="F434" i="9"/>
  <c r="N434" i="9"/>
  <c r="F435" i="9"/>
  <c r="N435" i="9"/>
  <c r="F436" i="9"/>
  <c r="N436" i="9"/>
  <c r="F437" i="9"/>
  <c r="N437" i="9"/>
  <c r="N437" i="14" s="1" a="1"/>
  <c r="N437" i="14" s="1"/>
  <c r="F438" i="9"/>
  <c r="N438" i="9"/>
  <c r="F439" i="9"/>
  <c r="N439" i="9"/>
  <c r="F440" i="9"/>
  <c r="N440" i="9"/>
  <c r="F441" i="9"/>
  <c r="N441" i="9"/>
  <c r="N441" i="14" s="1" a="1"/>
  <c r="N441" i="14" s="1"/>
  <c r="F442" i="9"/>
  <c r="N442" i="9"/>
  <c r="F443" i="9"/>
  <c r="N443" i="9"/>
  <c r="F444" i="9"/>
  <c r="N444" i="9"/>
  <c r="F445" i="9"/>
  <c r="N445" i="9"/>
  <c r="N445" i="14" s="1" a="1"/>
  <c r="N445" i="14" s="1"/>
  <c r="F446" i="9"/>
  <c r="N446" i="9"/>
  <c r="F447" i="9"/>
  <c r="N447" i="9"/>
  <c r="F448" i="9"/>
  <c r="N448" i="9"/>
  <c r="F449" i="9"/>
  <c r="N449" i="9"/>
  <c r="F450" i="9"/>
  <c r="N450" i="9"/>
  <c r="F451" i="9"/>
  <c r="N451" i="9"/>
  <c r="F452" i="9"/>
  <c r="N452" i="9"/>
  <c r="F453" i="9"/>
  <c r="N453" i="9"/>
  <c r="F454" i="9"/>
  <c r="N454" i="9"/>
  <c r="F455" i="9"/>
  <c r="N455" i="9"/>
  <c r="G3" i="11"/>
  <c r="G4" i="11"/>
  <c r="O4" i="11"/>
  <c r="G5" i="11"/>
  <c r="O5" i="11"/>
  <c r="G6" i="11"/>
  <c r="O6" i="11"/>
  <c r="G7" i="11"/>
  <c r="O7" i="11"/>
  <c r="G8" i="11"/>
  <c r="O8" i="11"/>
  <c r="G9" i="11"/>
  <c r="O9" i="11"/>
  <c r="G10" i="11"/>
  <c r="O10" i="11"/>
  <c r="G11" i="11"/>
  <c r="G12" i="11"/>
  <c r="O12" i="11"/>
  <c r="G13" i="11"/>
  <c r="O13" i="11"/>
  <c r="G14" i="11"/>
  <c r="O14" i="11"/>
  <c r="O15" i="11"/>
  <c r="G16" i="11"/>
  <c r="O16" i="11"/>
  <c r="G17" i="11"/>
  <c r="O17" i="11"/>
  <c r="G18" i="11"/>
  <c r="O18" i="11"/>
  <c r="G19" i="11"/>
  <c r="G20" i="11"/>
  <c r="O20" i="11"/>
  <c r="G21" i="11"/>
  <c r="O21" i="11"/>
  <c r="G22" i="11"/>
  <c r="O22" i="11"/>
  <c r="O22" i="14" s="1" a="1"/>
  <c r="O22" i="14" s="1"/>
  <c r="G23" i="11"/>
  <c r="O23" i="11"/>
  <c r="G24" i="11"/>
  <c r="O24" i="11"/>
  <c r="G25" i="11"/>
  <c r="O25" i="11"/>
  <c r="G26" i="11"/>
  <c r="O26" i="11"/>
  <c r="G27" i="11"/>
  <c r="O27" i="11"/>
  <c r="G28" i="11"/>
  <c r="O28" i="11"/>
  <c r="G29" i="11"/>
  <c r="O29" i="11"/>
  <c r="G30" i="11"/>
  <c r="O30" i="11"/>
  <c r="G31" i="11"/>
  <c r="O31" i="11"/>
  <c r="G32" i="11"/>
  <c r="O32" i="11"/>
  <c r="G33" i="11"/>
  <c r="O33" i="11"/>
  <c r="G34" i="11"/>
  <c r="O34" i="11"/>
  <c r="G35" i="11"/>
  <c r="O35" i="11"/>
  <c r="G36" i="11"/>
  <c r="O36" i="11"/>
  <c r="G37" i="11"/>
  <c r="O37" i="11"/>
  <c r="G38" i="11"/>
  <c r="O38" i="11"/>
  <c r="G39" i="11"/>
  <c r="O39" i="11"/>
  <c r="G40" i="11"/>
  <c r="O40" i="11"/>
  <c r="O84" i="11"/>
  <c r="G97" i="11"/>
  <c r="G105" i="11"/>
  <c r="O107" i="11"/>
  <c r="G113" i="11"/>
  <c r="G121" i="11"/>
  <c r="O123" i="11"/>
  <c r="G129" i="11"/>
  <c r="G137" i="11"/>
  <c r="G196" i="11"/>
  <c r="H86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B149" i="11"/>
  <c r="J149" i="11"/>
  <c r="B150" i="11"/>
  <c r="J150" i="11"/>
  <c r="B151" i="11"/>
  <c r="J151" i="11"/>
  <c r="B152" i="11"/>
  <c r="J152" i="11"/>
  <c r="B153" i="11"/>
  <c r="J153" i="11"/>
  <c r="B154" i="11"/>
  <c r="J154" i="11"/>
  <c r="B155" i="11"/>
  <c r="J155" i="11"/>
  <c r="B156" i="11"/>
  <c r="J156" i="11"/>
  <c r="B157" i="11"/>
  <c r="J157" i="11"/>
  <c r="B158" i="11"/>
  <c r="J158" i="11"/>
  <c r="B159" i="11"/>
  <c r="J159" i="11"/>
  <c r="B160" i="11"/>
  <c r="J160" i="11"/>
  <c r="B161" i="11"/>
  <c r="J161" i="11"/>
  <c r="B162" i="11"/>
  <c r="J162" i="11"/>
  <c r="B163" i="11"/>
  <c r="J163" i="11"/>
  <c r="B164" i="11"/>
  <c r="J164" i="11"/>
  <c r="B165" i="11"/>
  <c r="J165" i="11"/>
  <c r="B166" i="11"/>
  <c r="J166" i="11"/>
  <c r="B167" i="11"/>
  <c r="J167" i="11"/>
  <c r="B168" i="11"/>
  <c r="J168" i="11"/>
  <c r="B169" i="11"/>
  <c r="J169" i="11"/>
  <c r="B170" i="11"/>
  <c r="J170" i="11"/>
  <c r="B171" i="11"/>
  <c r="J171" i="11"/>
  <c r="B172" i="11"/>
  <c r="J172" i="11"/>
  <c r="B173" i="11"/>
  <c r="J173" i="11"/>
  <c r="B174" i="11"/>
  <c r="J174" i="11"/>
  <c r="B175" i="11"/>
  <c r="J175" i="11"/>
  <c r="B176" i="11"/>
  <c r="J176" i="11"/>
  <c r="B177" i="11"/>
  <c r="J177" i="11"/>
  <c r="B178" i="11"/>
  <c r="J178" i="11"/>
  <c r="B179" i="11"/>
  <c r="J179" i="11"/>
  <c r="B180" i="11"/>
  <c r="J180" i="11"/>
  <c r="B181" i="11"/>
  <c r="J181" i="11"/>
  <c r="B182" i="11"/>
  <c r="J182" i="11"/>
  <c r="B183" i="11"/>
  <c r="J183" i="11"/>
  <c r="B184" i="11"/>
  <c r="J184" i="11"/>
  <c r="B185" i="11"/>
  <c r="J185" i="11"/>
  <c r="B186" i="11"/>
  <c r="J186" i="11"/>
  <c r="B187" i="11"/>
  <c r="J187" i="11"/>
  <c r="B188" i="11"/>
  <c r="J188" i="11"/>
  <c r="B189" i="11"/>
  <c r="J189" i="11"/>
  <c r="B190" i="11"/>
  <c r="J190" i="11"/>
  <c r="B191" i="11"/>
  <c r="J191" i="11"/>
  <c r="B192" i="11"/>
  <c r="J192" i="11"/>
  <c r="B193" i="11"/>
  <c r="J193" i="11"/>
  <c r="B194" i="11"/>
  <c r="J194" i="11"/>
  <c r="B195" i="11"/>
  <c r="J195" i="11"/>
  <c r="B196" i="11"/>
  <c r="J196" i="11"/>
  <c r="B197" i="11"/>
  <c r="J197" i="11"/>
  <c r="B198" i="11"/>
  <c r="J198" i="11"/>
  <c r="B199" i="11"/>
  <c r="J199" i="11"/>
  <c r="B200" i="11"/>
  <c r="J200" i="11"/>
  <c r="B201" i="11"/>
  <c r="J201" i="11"/>
  <c r="B202" i="11"/>
  <c r="B204" i="11"/>
  <c r="J207" i="11"/>
  <c r="J211" i="11"/>
  <c r="J214" i="11"/>
  <c r="B218" i="11"/>
  <c r="B223" i="11"/>
  <c r="J225" i="11"/>
  <c r="J229" i="11"/>
  <c r="B230" i="11"/>
  <c r="B232" i="11"/>
  <c r="J238" i="11"/>
  <c r="J254" i="11"/>
  <c r="J262" i="11"/>
  <c r="J270" i="11"/>
  <c r="J286" i="11"/>
  <c r="J294" i="11"/>
  <c r="J302" i="11"/>
  <c r="J318" i="11"/>
  <c r="J326" i="11"/>
  <c r="J334" i="11"/>
  <c r="J350" i="11"/>
  <c r="J358" i="11"/>
  <c r="J366" i="11"/>
  <c r="J382" i="11"/>
  <c r="J395" i="11"/>
  <c r="J409" i="11"/>
  <c r="B423" i="11"/>
  <c r="B426" i="11"/>
  <c r="J438" i="11"/>
  <c r="B444" i="11"/>
  <c r="C126" i="11"/>
  <c r="K126" i="11"/>
  <c r="C127" i="11"/>
  <c r="K127" i="11"/>
  <c r="C128" i="11"/>
  <c r="K128" i="11"/>
  <c r="C129" i="11"/>
  <c r="K129" i="11"/>
  <c r="C130" i="11"/>
  <c r="K130" i="11"/>
  <c r="C131" i="11"/>
  <c r="K131" i="11"/>
  <c r="C132" i="11"/>
  <c r="K132" i="11"/>
  <c r="C133" i="11"/>
  <c r="K133" i="11"/>
  <c r="C134" i="11"/>
  <c r="K134" i="11"/>
  <c r="C135" i="11"/>
  <c r="K135" i="11"/>
  <c r="C136" i="11"/>
  <c r="K136" i="11"/>
  <c r="C137" i="11"/>
  <c r="K137" i="11"/>
  <c r="C138" i="11"/>
  <c r="K138" i="11"/>
  <c r="C139" i="11"/>
  <c r="K139" i="11"/>
  <c r="C140" i="11"/>
  <c r="K140" i="11"/>
  <c r="C141" i="11"/>
  <c r="K141" i="11"/>
  <c r="C142" i="11"/>
  <c r="K142" i="11"/>
  <c r="C143" i="11"/>
  <c r="K143" i="11"/>
  <c r="C144" i="11"/>
  <c r="K144" i="11"/>
  <c r="C145" i="11"/>
  <c r="K145" i="11"/>
  <c r="C146" i="11"/>
  <c r="K146" i="11"/>
  <c r="C147" i="11"/>
  <c r="K147" i="11"/>
  <c r="C148" i="11"/>
  <c r="K148" i="11"/>
  <c r="C149" i="11"/>
  <c r="K149" i="11"/>
  <c r="C150" i="11"/>
  <c r="K150" i="11"/>
  <c r="C151" i="11"/>
  <c r="K151" i="11"/>
  <c r="C152" i="11"/>
  <c r="K152" i="11"/>
  <c r="C153" i="11"/>
  <c r="K153" i="11"/>
  <c r="C154" i="11"/>
  <c r="K154" i="11"/>
  <c r="C155" i="11"/>
  <c r="K155" i="11"/>
  <c r="C156" i="11"/>
  <c r="K156" i="11"/>
  <c r="C157" i="11"/>
  <c r="K157" i="11"/>
  <c r="C158" i="11"/>
  <c r="K158" i="11"/>
  <c r="C159" i="11"/>
  <c r="K159" i="11"/>
  <c r="C160" i="11"/>
  <c r="K160" i="11"/>
  <c r="C161" i="11"/>
  <c r="K161" i="11"/>
  <c r="C162" i="11"/>
  <c r="K162" i="11"/>
  <c r="C163" i="11"/>
  <c r="K163" i="11"/>
  <c r="C164" i="11"/>
  <c r="K164" i="11"/>
  <c r="C165" i="11"/>
  <c r="K165" i="11"/>
  <c r="C166" i="11"/>
  <c r="K166" i="11"/>
  <c r="C167" i="11"/>
  <c r="K167" i="11"/>
  <c r="C168" i="11"/>
  <c r="K168" i="11"/>
  <c r="C170" i="11"/>
  <c r="C171" i="11"/>
  <c r="K171" i="11"/>
  <c r="K172" i="11"/>
  <c r="C177" i="11"/>
  <c r="C184" i="11"/>
  <c r="C195" i="11"/>
  <c r="K200" i="11"/>
  <c r="K204" i="11"/>
  <c r="K206" i="11"/>
  <c r="C209" i="11"/>
  <c r="C213" i="11"/>
  <c r="C216" i="11"/>
  <c r="K218" i="11"/>
  <c r="K223" i="11"/>
  <c r="C227" i="11"/>
  <c r="K234" i="11"/>
  <c r="K240" i="11"/>
  <c r="K242" i="11"/>
  <c r="K244" i="11"/>
  <c r="K247" i="11"/>
  <c r="K248" i="11"/>
  <c r="K252" i="11"/>
  <c r="K255" i="11"/>
  <c r="K256" i="11"/>
  <c r="K258" i="11"/>
  <c r="K260" i="11"/>
  <c r="K263" i="11"/>
  <c r="K266" i="11"/>
  <c r="K272" i="11"/>
  <c r="K274" i="11"/>
  <c r="K276" i="11"/>
  <c r="K279" i="11"/>
  <c r="K280" i="11"/>
  <c r="K284" i="11"/>
  <c r="K287" i="11"/>
  <c r="K288" i="11"/>
  <c r="K290" i="11"/>
  <c r="K292" i="11"/>
  <c r="K295" i="11"/>
  <c r="K298" i="11"/>
  <c r="K304" i="11"/>
  <c r="K306" i="11"/>
  <c r="K308" i="11"/>
  <c r="K308" i="14" s="1" a="1"/>
  <c r="K308" i="14" s="1"/>
  <c r="K311" i="11"/>
  <c r="K312" i="11"/>
  <c r="K316" i="11"/>
  <c r="K319" i="11"/>
  <c r="K320" i="11"/>
  <c r="K322" i="11"/>
  <c r="K324" i="11"/>
  <c r="K327" i="11"/>
  <c r="K330" i="11"/>
  <c r="K336" i="11"/>
  <c r="K338" i="11"/>
  <c r="K340" i="11"/>
  <c r="K343" i="11"/>
  <c r="K344" i="11"/>
  <c r="K348" i="11"/>
  <c r="K351" i="11"/>
  <c r="K352" i="11"/>
  <c r="K354" i="11"/>
  <c r="K356" i="11"/>
  <c r="K359" i="11"/>
  <c r="K362" i="11"/>
  <c r="K368" i="11"/>
  <c r="K370" i="11"/>
  <c r="K372" i="11"/>
  <c r="K375" i="11"/>
  <c r="K376" i="11"/>
  <c r="K380" i="11"/>
  <c r="K383" i="11"/>
  <c r="K388" i="11"/>
  <c r="K391" i="11"/>
  <c r="K402" i="11"/>
  <c r="C408" i="11"/>
  <c r="C435" i="11"/>
  <c r="C437" i="11"/>
  <c r="C440" i="11"/>
  <c r="K452" i="11"/>
  <c r="K455" i="11"/>
  <c r="L152" i="11"/>
  <c r="D153" i="11"/>
  <c r="L153" i="11"/>
  <c r="D154" i="11"/>
  <c r="L154" i="11"/>
  <c r="D155" i="11"/>
  <c r="L155" i="11"/>
  <c r="D156" i="11"/>
  <c r="L156" i="11"/>
  <c r="D157" i="11"/>
  <c r="L157" i="11"/>
  <c r="D158" i="11"/>
  <c r="L158" i="11"/>
  <c r="D159" i="11"/>
  <c r="L159" i="11"/>
  <c r="D160" i="11"/>
  <c r="L160" i="11"/>
  <c r="D161" i="11"/>
  <c r="L161" i="11"/>
  <c r="D162" i="11"/>
  <c r="L162" i="11"/>
  <c r="D163" i="11"/>
  <c r="L163" i="11"/>
  <c r="D164" i="11"/>
  <c r="L164" i="11"/>
  <c r="D165" i="11"/>
  <c r="L165" i="11"/>
  <c r="D166" i="11"/>
  <c r="L166" i="11"/>
  <c r="D167" i="11"/>
  <c r="L167" i="11"/>
  <c r="D168" i="11"/>
  <c r="L168" i="11"/>
  <c r="D169" i="11"/>
  <c r="L169" i="11"/>
  <c r="D170" i="11"/>
  <c r="L170" i="11"/>
  <c r="D171" i="11"/>
  <c r="L171" i="11"/>
  <c r="D172" i="11"/>
  <c r="L172" i="11"/>
  <c r="D173" i="11"/>
  <c r="L173" i="11"/>
  <c r="D174" i="11"/>
  <c r="L174" i="11"/>
  <c r="D175" i="11"/>
  <c r="L175" i="11"/>
  <c r="D176" i="11"/>
  <c r="L176" i="11"/>
  <c r="D177" i="11"/>
  <c r="L177" i="11"/>
  <c r="D178" i="11"/>
  <c r="L178" i="11"/>
  <c r="D179" i="11"/>
  <c r="L179" i="11"/>
  <c r="D180" i="11"/>
  <c r="L180" i="11"/>
  <c r="D181" i="11"/>
  <c r="L181" i="11"/>
  <c r="D182" i="11"/>
  <c r="L182" i="11"/>
  <c r="D183" i="11"/>
  <c r="L183" i="11"/>
  <c r="D184" i="11"/>
  <c r="L184" i="11"/>
  <c r="D185" i="11"/>
  <c r="L185" i="11"/>
  <c r="D186" i="11"/>
  <c r="L186" i="11"/>
  <c r="D187" i="11"/>
  <c r="L187" i="11"/>
  <c r="D188" i="11"/>
  <c r="L188" i="11"/>
  <c r="D189" i="11"/>
  <c r="L189" i="11"/>
  <c r="D190" i="11"/>
  <c r="L190" i="11"/>
  <c r="D191" i="11"/>
  <c r="L191" i="11"/>
  <c r="D192" i="11"/>
  <c r="L192" i="11"/>
  <c r="D193" i="11"/>
  <c r="L193" i="11"/>
  <c r="D194" i="11"/>
  <c r="L194" i="11"/>
  <c r="D195" i="11"/>
  <c r="L195" i="11"/>
  <c r="D196" i="11"/>
  <c r="L196" i="11"/>
  <c r="D197" i="11"/>
  <c r="L197" i="11"/>
  <c r="D198" i="11"/>
  <c r="L198" i="11"/>
  <c r="D199" i="11"/>
  <c r="L199" i="11"/>
  <c r="D200" i="11"/>
  <c r="L200" i="11"/>
  <c r="D201" i="11"/>
  <c r="L201" i="11"/>
  <c r="D202" i="11"/>
  <c r="L202" i="11"/>
  <c r="D203" i="11"/>
  <c r="L203" i="11"/>
  <c r="D204" i="11"/>
  <c r="L204" i="11"/>
  <c r="D205" i="11"/>
  <c r="L205" i="11"/>
  <c r="D206" i="11"/>
  <c r="L206" i="11"/>
  <c r="D207" i="11"/>
  <c r="L207" i="11"/>
  <c r="D208" i="11"/>
  <c r="L208" i="11"/>
  <c r="D209" i="11"/>
  <c r="L209" i="11"/>
  <c r="D210" i="11"/>
  <c r="L210" i="11"/>
  <c r="D211" i="11"/>
  <c r="L211" i="11"/>
  <c r="D212" i="11"/>
  <c r="L212" i="11"/>
  <c r="D213" i="11"/>
  <c r="L213" i="11"/>
  <c r="D214" i="11"/>
  <c r="L214" i="11"/>
  <c r="D215" i="11"/>
  <c r="L215" i="11"/>
  <c r="D216" i="11"/>
  <c r="L216" i="11"/>
  <c r="D217" i="11"/>
  <c r="K122" i="13"/>
  <c r="C123" i="13"/>
  <c r="K123" i="13"/>
  <c r="C124" i="13"/>
  <c r="K124" i="13"/>
  <c r="C125" i="13"/>
  <c r="K125" i="13"/>
  <c r="C126" i="13"/>
  <c r="K126" i="13"/>
  <c r="C127" i="13"/>
  <c r="K127" i="13"/>
  <c r="C128" i="13"/>
  <c r="K128" i="13"/>
  <c r="C129" i="13"/>
  <c r="K129" i="13"/>
  <c r="C130" i="13"/>
  <c r="K130" i="13"/>
  <c r="C131" i="13"/>
  <c r="K131" i="13"/>
  <c r="C132" i="13"/>
  <c r="K132" i="13"/>
  <c r="C133" i="13"/>
  <c r="K133" i="13"/>
  <c r="C134" i="13"/>
  <c r="K134" i="13"/>
  <c r="C135" i="13"/>
  <c r="K135" i="13"/>
  <c r="C136" i="13"/>
  <c r="K136" i="13"/>
  <c r="C137" i="13"/>
  <c r="K137" i="13"/>
  <c r="C138" i="13"/>
  <c r="K138" i="13"/>
  <c r="C139" i="13"/>
  <c r="K139" i="13"/>
  <c r="C140" i="13"/>
  <c r="K140" i="13"/>
  <c r="C141" i="13"/>
  <c r="K141" i="13"/>
  <c r="C142" i="13"/>
  <c r="K142" i="13"/>
  <c r="C143" i="13"/>
  <c r="K143" i="13"/>
  <c r="C144" i="13"/>
  <c r="K144" i="13"/>
  <c r="C145" i="13"/>
  <c r="K145" i="13"/>
  <c r="C146" i="13"/>
  <c r="K146" i="13"/>
  <c r="C147" i="13"/>
  <c r="K147" i="13"/>
  <c r="C148" i="13"/>
  <c r="K148" i="13"/>
  <c r="C149" i="13"/>
  <c r="K149" i="13"/>
  <c r="C150" i="13"/>
  <c r="K150" i="13"/>
  <c r="C151" i="13"/>
  <c r="K151" i="13"/>
  <c r="C152" i="13"/>
  <c r="K152" i="13"/>
  <c r="C153" i="13"/>
  <c r="K153" i="13"/>
  <c r="C154" i="13"/>
  <c r="K154" i="13"/>
  <c r="C155" i="13"/>
  <c r="K155" i="13"/>
  <c r="C156" i="13"/>
  <c r="K156" i="13"/>
  <c r="C157" i="13"/>
  <c r="K157" i="13"/>
  <c r="C158" i="13"/>
  <c r="K158" i="13"/>
  <c r="C159" i="13"/>
  <c r="K159" i="13"/>
  <c r="C160" i="13"/>
  <c r="K160" i="13"/>
  <c r="C161" i="13"/>
  <c r="K161" i="13"/>
  <c r="C162" i="13"/>
  <c r="K162" i="13"/>
  <c r="C163" i="13"/>
  <c r="K163" i="13"/>
  <c r="C164" i="13"/>
  <c r="K164" i="13"/>
  <c r="C165" i="13"/>
  <c r="K165" i="13"/>
  <c r="C166" i="13"/>
  <c r="K166" i="13"/>
  <c r="C167" i="13"/>
  <c r="K167" i="13"/>
  <c r="C168" i="13"/>
  <c r="K168" i="13"/>
  <c r="C169" i="13"/>
  <c r="K169" i="13"/>
  <c r="C170" i="13"/>
  <c r="K170" i="13"/>
  <c r="C171" i="13"/>
  <c r="K171" i="13"/>
  <c r="C172" i="13"/>
  <c r="K172" i="13"/>
  <c r="C173" i="13"/>
  <c r="K173" i="13"/>
  <c r="C174" i="13"/>
  <c r="K174" i="13"/>
  <c r="C175" i="13"/>
  <c r="K175" i="13"/>
  <c r="C176" i="13"/>
  <c r="K176" i="13"/>
  <c r="C177" i="13"/>
  <c r="K177" i="13"/>
  <c r="C178" i="13"/>
  <c r="K178" i="13"/>
  <c r="C179" i="13"/>
  <c r="K179" i="13"/>
  <c r="C180" i="13"/>
  <c r="K180" i="13"/>
  <c r="C181" i="13"/>
  <c r="K181" i="13"/>
  <c r="C182" i="13"/>
  <c r="K182" i="13"/>
  <c r="C183" i="13"/>
  <c r="K183" i="13"/>
  <c r="C184" i="13"/>
  <c r="K184" i="13"/>
  <c r="C185" i="13"/>
  <c r="K185" i="13"/>
  <c r="C186" i="13"/>
  <c r="K186" i="13"/>
  <c r="C187" i="13"/>
  <c r="K187" i="13"/>
  <c r="C188" i="13"/>
  <c r="K188" i="13"/>
  <c r="C189" i="13"/>
  <c r="K189" i="13"/>
  <c r="C190" i="13"/>
  <c r="K190" i="13"/>
  <c r="C191" i="13"/>
  <c r="K191" i="13"/>
  <c r="C192" i="13"/>
  <c r="K192" i="13"/>
  <c r="C193" i="13"/>
  <c r="K193" i="13"/>
  <c r="C194" i="13"/>
  <c r="K194" i="13"/>
  <c r="C195" i="13"/>
  <c r="K195" i="13"/>
  <c r="C196" i="13"/>
  <c r="K196" i="13"/>
  <c r="C197" i="13"/>
  <c r="K197" i="13"/>
  <c r="C198" i="13"/>
  <c r="K198" i="13"/>
  <c r="C199" i="13"/>
  <c r="K199" i="13"/>
  <c r="C200" i="13"/>
  <c r="K200" i="13"/>
  <c r="C201" i="13"/>
  <c r="K201" i="13"/>
  <c r="C202" i="13"/>
  <c r="K202" i="13"/>
  <c r="C203" i="13"/>
  <c r="K203" i="13"/>
  <c r="C204" i="13"/>
  <c r="K204" i="13"/>
  <c r="C205" i="13"/>
  <c r="K205" i="13"/>
  <c r="C206" i="13"/>
  <c r="K206" i="13"/>
  <c r="C207" i="13"/>
  <c r="K207" i="13"/>
  <c r="C208" i="13"/>
  <c r="K208" i="13"/>
  <c r="C209" i="13"/>
  <c r="K209" i="13"/>
  <c r="C210" i="13"/>
  <c r="K210" i="13"/>
  <c r="C211" i="13"/>
  <c r="K211" i="13"/>
  <c r="C212" i="13"/>
  <c r="K212" i="13"/>
  <c r="C213" i="13"/>
  <c r="K213" i="13"/>
  <c r="C214" i="13"/>
  <c r="K214" i="13"/>
  <c r="C215" i="13"/>
  <c r="K215" i="13"/>
  <c r="C216" i="13"/>
  <c r="K216" i="13"/>
  <c r="C217" i="13"/>
  <c r="K217" i="13"/>
  <c r="C218" i="13"/>
  <c r="K218" i="13"/>
  <c r="C219" i="13"/>
  <c r="K219" i="13"/>
  <c r="C220" i="13"/>
  <c r="K220" i="13"/>
  <c r="C221" i="13"/>
  <c r="K221" i="13"/>
  <c r="C222" i="13"/>
  <c r="K222" i="13"/>
  <c r="C223" i="13"/>
  <c r="K223" i="13"/>
  <c r="C224" i="13"/>
  <c r="K224" i="13"/>
  <c r="C225" i="13"/>
  <c r="K225" i="13"/>
  <c r="C226" i="13"/>
  <c r="K226" i="13"/>
  <c r="C227" i="13"/>
  <c r="K227" i="13"/>
  <c r="C228" i="13"/>
  <c r="K228" i="13"/>
  <c r="C229" i="13"/>
  <c r="K229" i="13"/>
  <c r="C230" i="13"/>
  <c r="K230" i="13"/>
  <c r="C231" i="13"/>
  <c r="K231" i="13"/>
  <c r="C232" i="13"/>
  <c r="K232" i="13"/>
  <c r="C233" i="13"/>
  <c r="K233" i="13"/>
  <c r="C234" i="13"/>
  <c r="K234" i="13"/>
  <c r="C235" i="13"/>
  <c r="K235" i="13"/>
  <c r="C236" i="13"/>
  <c r="K236" i="13"/>
  <c r="C237" i="13"/>
  <c r="K237" i="13"/>
  <c r="C238" i="13"/>
  <c r="K238" i="13"/>
  <c r="C239" i="13"/>
  <c r="K239" i="13"/>
  <c r="C240" i="13"/>
  <c r="K240" i="13"/>
  <c r="C241" i="13"/>
  <c r="K241" i="13"/>
  <c r="C242" i="13"/>
  <c r="K242" i="13"/>
  <c r="C243" i="13"/>
  <c r="K243" i="13"/>
  <c r="C244" i="13"/>
  <c r="K244" i="13"/>
  <c r="C245" i="13"/>
  <c r="K245" i="13"/>
  <c r="C246" i="13"/>
  <c r="K246" i="13"/>
  <c r="C247" i="13"/>
  <c r="K247" i="13"/>
  <c r="C248" i="13"/>
  <c r="K248" i="13"/>
  <c r="C249" i="13"/>
  <c r="K249" i="13"/>
  <c r="C250" i="13"/>
  <c r="K250" i="13"/>
  <c r="C251" i="13"/>
  <c r="K251" i="13"/>
  <c r="C252" i="13"/>
  <c r="K252" i="13"/>
  <c r="C253" i="13"/>
  <c r="K253" i="13"/>
  <c r="C254" i="13"/>
  <c r="K254" i="13"/>
  <c r="C255" i="13"/>
  <c r="K255" i="13"/>
  <c r="C256" i="13"/>
  <c r="K256" i="13"/>
  <c r="C257" i="13"/>
  <c r="K257" i="13"/>
  <c r="C258" i="13"/>
  <c r="K258" i="13"/>
  <c r="C259" i="13"/>
  <c r="K259" i="13"/>
  <c r="C260" i="13"/>
  <c r="K260" i="13"/>
  <c r="C261" i="13"/>
  <c r="K261" i="13"/>
  <c r="C262" i="13"/>
  <c r="K262" i="13"/>
  <c r="C263" i="13"/>
  <c r="K263" i="13"/>
  <c r="C264" i="13"/>
  <c r="K264" i="13"/>
  <c r="C265" i="13"/>
  <c r="K265" i="13"/>
  <c r="C266" i="13"/>
  <c r="K266" i="13"/>
  <c r="C267" i="13"/>
  <c r="K267" i="13"/>
  <c r="C268" i="13"/>
  <c r="K268" i="13"/>
  <c r="C269" i="13"/>
  <c r="K269" i="13"/>
  <c r="C270" i="13"/>
  <c r="K270" i="13"/>
  <c r="C271" i="13"/>
  <c r="K271" i="13"/>
  <c r="C272" i="13"/>
  <c r="K272" i="13"/>
  <c r="C273" i="13"/>
  <c r="K273" i="13"/>
  <c r="C274" i="13"/>
  <c r="K274" i="13"/>
  <c r="C275" i="13"/>
  <c r="K275" i="13"/>
  <c r="C276" i="13"/>
  <c r="K276" i="13"/>
  <c r="C277" i="13"/>
  <c r="K277" i="13"/>
  <c r="C278" i="13"/>
  <c r="K278" i="13"/>
  <c r="C279" i="13"/>
  <c r="K279" i="13"/>
  <c r="C280" i="13"/>
  <c r="K280" i="13"/>
  <c r="C281" i="13"/>
  <c r="K281" i="13"/>
  <c r="C282" i="13"/>
  <c r="K282" i="13"/>
  <c r="C283" i="13"/>
  <c r="K283" i="13"/>
  <c r="C284" i="13"/>
  <c r="K284" i="13"/>
  <c r="L217" i="11"/>
  <c r="D218" i="11"/>
  <c r="L218" i="11"/>
  <c r="D219" i="11"/>
  <c r="L219" i="11"/>
  <c r="D220" i="11"/>
  <c r="L220" i="11"/>
  <c r="D221" i="11"/>
  <c r="L221" i="11"/>
  <c r="D222" i="11"/>
  <c r="L222" i="11"/>
  <c r="D223" i="11"/>
  <c r="L223" i="11"/>
  <c r="D224" i="11"/>
  <c r="L224" i="11"/>
  <c r="D225" i="11"/>
  <c r="L225" i="11"/>
  <c r="D226" i="11"/>
  <c r="L226" i="11"/>
  <c r="D227" i="11"/>
  <c r="L227" i="11"/>
  <c r="D228" i="11"/>
  <c r="L228" i="11"/>
  <c r="D229" i="11"/>
  <c r="L229" i="11"/>
  <c r="D230" i="11"/>
  <c r="L230" i="11"/>
  <c r="D231" i="11"/>
  <c r="L231" i="11"/>
  <c r="D232" i="11"/>
  <c r="L232" i="11"/>
  <c r="D233" i="11"/>
  <c r="L233" i="11"/>
  <c r="D234" i="11"/>
  <c r="L234" i="11"/>
  <c r="D235" i="11"/>
  <c r="L235" i="11"/>
  <c r="D236" i="11"/>
  <c r="L236" i="11"/>
  <c r="D237" i="11"/>
  <c r="L237" i="11"/>
  <c r="D238" i="11"/>
  <c r="L238" i="11"/>
  <c r="D239" i="11"/>
  <c r="L239" i="11"/>
  <c r="D240" i="11"/>
  <c r="L240" i="11"/>
  <c r="D241" i="11"/>
  <c r="L241" i="11"/>
  <c r="D242" i="11"/>
  <c r="L242" i="11"/>
  <c r="D243" i="11"/>
  <c r="L243" i="11"/>
  <c r="D244" i="11"/>
  <c r="L244" i="11"/>
  <c r="D245" i="11"/>
  <c r="L245" i="11"/>
  <c r="D246" i="11"/>
  <c r="L246" i="11"/>
  <c r="D247" i="11"/>
  <c r="L247" i="11"/>
  <c r="D248" i="11"/>
  <c r="L248" i="11"/>
  <c r="D249" i="11"/>
  <c r="L249" i="11"/>
  <c r="D250" i="11"/>
  <c r="L250" i="11"/>
  <c r="D251" i="11"/>
  <c r="L251" i="11"/>
  <c r="D252" i="11"/>
  <c r="L252" i="11"/>
  <c r="D253" i="11"/>
  <c r="L253" i="11"/>
  <c r="D254" i="11"/>
  <c r="L254" i="11"/>
  <c r="D255" i="11"/>
  <c r="L255" i="11"/>
  <c r="D256" i="11"/>
  <c r="L256" i="11"/>
  <c r="D257" i="11"/>
  <c r="L257" i="11"/>
  <c r="D258" i="11"/>
  <c r="L258" i="11"/>
  <c r="D259" i="11"/>
  <c r="L259" i="11"/>
  <c r="D260" i="11"/>
  <c r="L260" i="11"/>
  <c r="D261" i="11"/>
  <c r="L261" i="11"/>
  <c r="D262" i="11"/>
  <c r="L262" i="11"/>
  <c r="D263" i="11"/>
  <c r="L263" i="11"/>
  <c r="D264" i="11"/>
  <c r="L264" i="11"/>
  <c r="D265" i="11"/>
  <c r="L265" i="11"/>
  <c r="D266" i="11"/>
  <c r="L266" i="11"/>
  <c r="D267" i="11"/>
  <c r="L267" i="11"/>
  <c r="D268" i="11"/>
  <c r="L268" i="11"/>
  <c r="D269" i="11"/>
  <c r="L269" i="11"/>
  <c r="D270" i="11"/>
  <c r="L270" i="11"/>
  <c r="D271" i="11"/>
  <c r="L271" i="11"/>
  <c r="D272" i="11"/>
  <c r="L272" i="11"/>
  <c r="D273" i="11"/>
  <c r="L273" i="11"/>
  <c r="D274" i="11"/>
  <c r="L274" i="11"/>
  <c r="D275" i="11"/>
  <c r="L275" i="11"/>
  <c r="D276" i="11"/>
  <c r="L276" i="11"/>
  <c r="D277" i="11"/>
  <c r="L277" i="11"/>
  <c r="D278" i="11"/>
  <c r="L278" i="11"/>
  <c r="D279" i="11"/>
  <c r="L279" i="11"/>
  <c r="D280" i="11"/>
  <c r="L280" i="11"/>
  <c r="D281" i="11"/>
  <c r="L281" i="11"/>
  <c r="D282" i="11"/>
  <c r="L282" i="11"/>
  <c r="D283" i="11"/>
  <c r="L283" i="11"/>
  <c r="D284" i="11"/>
  <c r="L284" i="11"/>
  <c r="D285" i="11"/>
  <c r="L285" i="11"/>
  <c r="D286" i="11"/>
  <c r="L286" i="11"/>
  <c r="D287" i="11"/>
  <c r="L287" i="11"/>
  <c r="D288" i="11"/>
  <c r="L288" i="11"/>
  <c r="D289" i="11"/>
  <c r="L289" i="11"/>
  <c r="D290" i="11"/>
  <c r="L290" i="11"/>
  <c r="D291" i="11"/>
  <c r="L291" i="11"/>
  <c r="D292" i="11"/>
  <c r="L292" i="11"/>
  <c r="D293" i="11"/>
  <c r="L293" i="11"/>
  <c r="D294" i="11"/>
  <c r="L294" i="11"/>
  <c r="D295" i="11"/>
  <c r="L295" i="11"/>
  <c r="D296" i="11"/>
  <c r="L296" i="11"/>
  <c r="D297" i="11"/>
  <c r="L297" i="11"/>
  <c r="D298" i="11"/>
  <c r="L298" i="11"/>
  <c r="D299" i="11"/>
  <c r="D299" i="14" s="1" a="1"/>
  <c r="D299" i="14" s="1"/>
  <c r="L299" i="11"/>
  <c r="D300" i="11"/>
  <c r="L300" i="11"/>
  <c r="D301" i="11"/>
  <c r="L301" i="11"/>
  <c r="D302" i="11"/>
  <c r="L302" i="11"/>
  <c r="D303" i="11"/>
  <c r="L303" i="11"/>
  <c r="D304" i="11"/>
  <c r="L304" i="11"/>
  <c r="D305" i="11"/>
  <c r="L305" i="11"/>
  <c r="D306" i="11"/>
  <c r="L306" i="11"/>
  <c r="D307" i="11"/>
  <c r="L307" i="11"/>
  <c r="D308" i="11"/>
  <c r="L308" i="11"/>
  <c r="D309" i="11"/>
  <c r="L309" i="11"/>
  <c r="D310" i="11"/>
  <c r="L310" i="11"/>
  <c r="D311" i="11"/>
  <c r="L311" i="11"/>
  <c r="D312" i="11"/>
  <c r="L312" i="11"/>
  <c r="D313" i="11"/>
  <c r="L313" i="11"/>
  <c r="D314" i="11"/>
  <c r="L314" i="11"/>
  <c r="D315" i="11"/>
  <c r="L315" i="11"/>
  <c r="D316" i="11"/>
  <c r="L316" i="11"/>
  <c r="D317" i="11"/>
  <c r="L317" i="11"/>
  <c r="D318" i="11"/>
  <c r="L318" i="11"/>
  <c r="D319" i="11"/>
  <c r="L319" i="11"/>
  <c r="D320" i="11"/>
  <c r="L320" i="11"/>
  <c r="D321" i="11"/>
  <c r="L321" i="11"/>
  <c r="D322" i="11"/>
  <c r="L322" i="11"/>
  <c r="D323" i="11"/>
  <c r="L323" i="11"/>
  <c r="D324" i="11"/>
  <c r="L324" i="11"/>
  <c r="D325" i="11"/>
  <c r="L325" i="11"/>
  <c r="D326" i="11"/>
  <c r="L326" i="11"/>
  <c r="D327" i="11"/>
  <c r="L327" i="11"/>
  <c r="D328" i="11"/>
  <c r="L328" i="11"/>
  <c r="D329" i="11"/>
  <c r="L329" i="11"/>
  <c r="D330" i="11"/>
  <c r="L330" i="11"/>
  <c r="D331" i="11"/>
  <c r="D331" i="14" s="1" a="1"/>
  <c r="D331" i="14" s="1"/>
  <c r="L331" i="11"/>
  <c r="D332" i="11"/>
  <c r="L332" i="11"/>
  <c r="D333" i="11"/>
  <c r="L333" i="11"/>
  <c r="D334" i="11"/>
  <c r="L334" i="11"/>
  <c r="D335" i="11"/>
  <c r="L335" i="11"/>
  <c r="D336" i="11"/>
  <c r="L336" i="11"/>
  <c r="D337" i="11"/>
  <c r="L337" i="11"/>
  <c r="D338" i="11"/>
  <c r="L338" i="11"/>
  <c r="D339" i="11"/>
  <c r="L339" i="11"/>
  <c r="D340" i="11"/>
  <c r="L340" i="11"/>
  <c r="D341" i="11"/>
  <c r="L341" i="11"/>
  <c r="D342" i="11"/>
  <c r="L342" i="11"/>
  <c r="D343" i="11"/>
  <c r="L343" i="11"/>
  <c r="D344" i="11"/>
  <c r="L344" i="11"/>
  <c r="D345" i="11"/>
  <c r="L345" i="11"/>
  <c r="D346" i="11"/>
  <c r="L346" i="11"/>
  <c r="D347" i="11"/>
  <c r="L347" i="11"/>
  <c r="D348" i="11"/>
  <c r="L348" i="11"/>
  <c r="D349" i="11"/>
  <c r="L349" i="11"/>
  <c r="D350" i="11"/>
  <c r="L350" i="11"/>
  <c r="D351" i="11"/>
  <c r="L351" i="11"/>
  <c r="D352" i="11"/>
  <c r="L352" i="11"/>
  <c r="D353" i="11"/>
  <c r="L353" i="11"/>
  <c r="D354" i="11"/>
  <c r="L354" i="11"/>
  <c r="D355" i="11"/>
  <c r="L355" i="11"/>
  <c r="D356" i="11"/>
  <c r="L356" i="11"/>
  <c r="D357" i="11"/>
  <c r="L357" i="11"/>
  <c r="D358" i="11"/>
  <c r="L358" i="11"/>
  <c r="D359" i="11"/>
  <c r="L359" i="11"/>
  <c r="D360" i="11"/>
  <c r="L360" i="11"/>
  <c r="D361" i="11"/>
  <c r="L361" i="11"/>
  <c r="D362" i="11"/>
  <c r="L362" i="11"/>
  <c r="D363" i="11"/>
  <c r="L363" i="11"/>
  <c r="D364" i="11"/>
  <c r="L364" i="11"/>
  <c r="D365" i="11"/>
  <c r="L365" i="11"/>
  <c r="D366" i="11"/>
  <c r="L368" i="11"/>
  <c r="D369" i="11"/>
  <c r="D370" i="11"/>
  <c r="D372" i="11"/>
  <c r="L373" i="11"/>
  <c r="D374" i="11"/>
  <c r="L376" i="11"/>
  <c r="D377" i="11"/>
  <c r="D378" i="11"/>
  <c r="D380" i="11"/>
  <c r="L381" i="11"/>
  <c r="D382" i="11"/>
  <c r="L387" i="11"/>
  <c r="D388" i="11"/>
  <c r="L389" i="11"/>
  <c r="D390" i="11"/>
  <c r="L392" i="11"/>
  <c r="D393" i="11"/>
  <c r="D393" i="14" s="1" a="1"/>
  <c r="D393" i="14" s="1"/>
  <c r="L395" i="11"/>
  <c r="L397" i="11"/>
  <c r="D398" i="11"/>
  <c r="L400" i="11"/>
  <c r="D401" i="11"/>
  <c r="L403" i="11"/>
  <c r="D404" i="11"/>
  <c r="D406" i="11"/>
  <c r="L408" i="11"/>
  <c r="D412" i="11"/>
  <c r="L419" i="11"/>
  <c r="D420" i="11"/>
  <c r="L421" i="11"/>
  <c r="D422" i="11"/>
  <c r="L424" i="11"/>
  <c r="L427" i="11"/>
  <c r="L427" i="14" s="1" a="1"/>
  <c r="L427" i="14" s="1"/>
  <c r="D430" i="11"/>
  <c r="L432" i="11"/>
  <c r="D433" i="11"/>
  <c r="L435" i="11"/>
  <c r="D436" i="11"/>
  <c r="D438" i="11"/>
  <c r="L440" i="11"/>
  <c r="D444" i="11"/>
  <c r="L451" i="11"/>
  <c r="D452" i="11"/>
  <c r="L453" i="11"/>
  <c r="D454" i="11"/>
  <c r="E97" i="11"/>
  <c r="M97" i="11"/>
  <c r="E98" i="11"/>
  <c r="M98" i="11"/>
  <c r="E99" i="11"/>
  <c r="M99" i="11"/>
  <c r="E100" i="11"/>
  <c r="M100" i="11"/>
  <c r="E101" i="11"/>
  <c r="M101" i="11"/>
  <c r="E102" i="11"/>
  <c r="M102" i="11"/>
  <c r="E103" i="11"/>
  <c r="M103" i="11"/>
  <c r="E104" i="11"/>
  <c r="M104" i="11"/>
  <c r="E105" i="11"/>
  <c r="M105" i="11"/>
  <c r="E106" i="11"/>
  <c r="M106" i="11"/>
  <c r="E107" i="11"/>
  <c r="M107" i="11"/>
  <c r="E108" i="11"/>
  <c r="M108" i="11"/>
  <c r="E109" i="11"/>
  <c r="M109" i="11"/>
  <c r="E110" i="11"/>
  <c r="M110" i="11"/>
  <c r="E111" i="11"/>
  <c r="M111" i="11"/>
  <c r="E112" i="11"/>
  <c r="M112" i="11"/>
  <c r="E113" i="11"/>
  <c r="M113" i="11"/>
  <c r="E114" i="11"/>
  <c r="M114" i="11"/>
  <c r="E115" i="11"/>
  <c r="M115" i="11"/>
  <c r="E116" i="11"/>
  <c r="M116" i="11"/>
  <c r="E117" i="11"/>
  <c r="M117" i="11"/>
  <c r="E118" i="11"/>
  <c r="M118" i="11"/>
  <c r="E119" i="11"/>
  <c r="M119" i="11"/>
  <c r="E120" i="11"/>
  <c r="M120" i="11"/>
  <c r="E121" i="11"/>
  <c r="M121" i="11"/>
  <c r="E122" i="11"/>
  <c r="M122" i="11"/>
  <c r="E123" i="11"/>
  <c r="M123" i="11"/>
  <c r="E124" i="11"/>
  <c r="M124" i="11"/>
  <c r="E125" i="11"/>
  <c r="M125" i="11"/>
  <c r="E126" i="11"/>
  <c r="M126" i="11"/>
  <c r="E127" i="11"/>
  <c r="M127" i="11"/>
  <c r="E128" i="11"/>
  <c r="M128" i="11"/>
  <c r="E129" i="11"/>
  <c r="M129" i="11"/>
  <c r="E130" i="11"/>
  <c r="M130" i="11"/>
  <c r="E131" i="11"/>
  <c r="M131" i="11"/>
  <c r="E132" i="11"/>
  <c r="M132" i="11"/>
  <c r="E133" i="11"/>
  <c r="M133" i="11"/>
  <c r="E134" i="11"/>
  <c r="M134" i="11"/>
  <c r="E135" i="11"/>
  <c r="M135" i="11"/>
  <c r="E136" i="11"/>
  <c r="M136" i="11"/>
  <c r="E137" i="11"/>
  <c r="M137" i="11"/>
  <c r="E138" i="11"/>
  <c r="M138" i="11"/>
  <c r="E139" i="11"/>
  <c r="M139" i="11"/>
  <c r="E140" i="11"/>
  <c r="M140" i="11"/>
  <c r="E141" i="11"/>
  <c r="M141" i="11"/>
  <c r="E142" i="11"/>
  <c r="M142" i="11"/>
  <c r="E143" i="11"/>
  <c r="M143" i="11"/>
  <c r="E144" i="11"/>
  <c r="M144" i="11"/>
  <c r="E145" i="11"/>
  <c r="M145" i="11"/>
  <c r="E146" i="11"/>
  <c r="M146" i="11"/>
  <c r="E147" i="11"/>
  <c r="M147" i="11"/>
  <c r="E148" i="11"/>
  <c r="M148" i="11"/>
  <c r="E149" i="11"/>
  <c r="M149" i="11"/>
  <c r="E150" i="11"/>
  <c r="M150" i="11"/>
  <c r="E151" i="11"/>
  <c r="M151" i="11"/>
  <c r="E152" i="11"/>
  <c r="M152" i="11"/>
  <c r="E153" i="11"/>
  <c r="M153" i="11"/>
  <c r="E154" i="11"/>
  <c r="M154" i="11"/>
  <c r="E155" i="11"/>
  <c r="M155" i="11"/>
  <c r="E156" i="11"/>
  <c r="M156" i="11"/>
  <c r="E157" i="11"/>
  <c r="M157" i="11"/>
  <c r="E158" i="11"/>
  <c r="M158" i="11"/>
  <c r="E159" i="11"/>
  <c r="M159" i="11"/>
  <c r="E160" i="11"/>
  <c r="M160" i="11"/>
  <c r="E161" i="11"/>
  <c r="M161" i="11"/>
  <c r="E162" i="11"/>
  <c r="M162" i="11"/>
  <c r="E163" i="11"/>
  <c r="M163" i="11"/>
  <c r="E164" i="11"/>
  <c r="M164" i="11"/>
  <c r="E165" i="11"/>
  <c r="M165" i="11"/>
  <c r="E166" i="11"/>
  <c r="M166" i="11"/>
  <c r="E167" i="11"/>
  <c r="M167" i="11"/>
  <c r="E168" i="11"/>
  <c r="M168" i="11"/>
  <c r="E169" i="11"/>
  <c r="M169" i="11"/>
  <c r="E170" i="11"/>
  <c r="M170" i="11"/>
  <c r="E171" i="11"/>
  <c r="M171" i="11"/>
  <c r="E172" i="11"/>
  <c r="M172" i="11"/>
  <c r="E173" i="11"/>
  <c r="M173" i="11"/>
  <c r="E174" i="11"/>
  <c r="M174" i="11"/>
  <c r="E175" i="11"/>
  <c r="M175" i="11"/>
  <c r="E176" i="11"/>
  <c r="M176" i="11"/>
  <c r="E177" i="11"/>
  <c r="M177" i="11"/>
  <c r="E178" i="11"/>
  <c r="E179" i="11"/>
  <c r="M179" i="11"/>
  <c r="E180" i="11"/>
  <c r="M180" i="11"/>
  <c r="E181" i="11"/>
  <c r="M181" i="11"/>
  <c r="E182" i="11"/>
  <c r="M182" i="11"/>
  <c r="E183" i="11"/>
  <c r="M183" i="11"/>
  <c r="E184" i="11"/>
  <c r="M184" i="11"/>
  <c r="E185" i="11"/>
  <c r="M185" i="11"/>
  <c r="E186" i="11"/>
  <c r="M186" i="11"/>
  <c r="E187" i="11"/>
  <c r="M187" i="11"/>
  <c r="E188" i="11"/>
  <c r="M188" i="11"/>
  <c r="E189" i="11"/>
  <c r="M189" i="11"/>
  <c r="E190" i="11"/>
  <c r="M190" i="11"/>
  <c r="E191" i="11"/>
  <c r="M191" i="11"/>
  <c r="E192" i="11"/>
  <c r="M192" i="11"/>
  <c r="E193" i="11"/>
  <c r="M193" i="11"/>
  <c r="E194" i="11"/>
  <c r="M194" i="11"/>
  <c r="E195" i="11"/>
  <c r="M195" i="11"/>
  <c r="E196" i="11"/>
  <c r="M196" i="11"/>
  <c r="E197" i="11"/>
  <c r="M197" i="11"/>
  <c r="E198" i="11"/>
  <c r="M198" i="11"/>
  <c r="E199" i="11"/>
  <c r="M199" i="11"/>
  <c r="E200" i="11"/>
  <c r="M200" i="11"/>
  <c r="E201" i="11"/>
  <c r="M201" i="11"/>
  <c r="E202" i="11"/>
  <c r="M202" i="11"/>
  <c r="E203" i="11"/>
  <c r="M203" i="11"/>
  <c r="E204" i="11"/>
  <c r="M204" i="11"/>
  <c r="E205" i="11"/>
  <c r="M205" i="11"/>
  <c r="E206" i="11"/>
  <c r="M206" i="11"/>
  <c r="E207" i="11"/>
  <c r="M207" i="11"/>
  <c r="E208" i="11"/>
  <c r="M208" i="11"/>
  <c r="E209" i="11"/>
  <c r="M209" i="11"/>
  <c r="E210" i="11"/>
  <c r="M210" i="11"/>
  <c r="M211" i="11"/>
  <c r="E212" i="11"/>
  <c r="M212" i="11"/>
  <c r="E213" i="11"/>
  <c r="M213" i="11"/>
  <c r="E214" i="11"/>
  <c r="M214" i="11"/>
  <c r="E215" i="11"/>
  <c r="M215" i="11"/>
  <c r="E216" i="11"/>
  <c r="M216" i="11"/>
  <c r="E217" i="11"/>
  <c r="M217" i="11"/>
  <c r="E218" i="11"/>
  <c r="M218" i="11"/>
  <c r="E219" i="11"/>
  <c r="M219" i="11"/>
  <c r="E220" i="11"/>
  <c r="M220" i="11"/>
  <c r="E221" i="11"/>
  <c r="M221" i="11"/>
  <c r="E222" i="11"/>
  <c r="M222" i="11"/>
  <c r="E223" i="11"/>
  <c r="M223" i="11"/>
  <c r="E224" i="11"/>
  <c r="M224" i="11"/>
  <c r="E225" i="11"/>
  <c r="M225" i="11"/>
  <c r="E226" i="11"/>
  <c r="M226" i="11"/>
  <c r="E227" i="11"/>
  <c r="M227" i="11"/>
  <c r="E228" i="11"/>
  <c r="M228" i="11"/>
  <c r="E229" i="11"/>
  <c r="M229" i="11"/>
  <c r="E230" i="11"/>
  <c r="M230" i="11"/>
  <c r="E231" i="11"/>
  <c r="M231" i="11"/>
  <c r="E232" i="11"/>
  <c r="M232" i="11"/>
  <c r="E233" i="11"/>
  <c r="M233" i="11"/>
  <c r="E234" i="11"/>
  <c r="M234" i="11"/>
  <c r="E235" i="11"/>
  <c r="M235" i="11"/>
  <c r="E236" i="11"/>
  <c r="M236" i="11"/>
  <c r="E237" i="11"/>
  <c r="M237" i="11"/>
  <c r="E238" i="11"/>
  <c r="M238" i="11"/>
  <c r="E239" i="11"/>
  <c r="M239" i="11"/>
  <c r="E240" i="11"/>
  <c r="M240" i="11"/>
  <c r="E241" i="11"/>
  <c r="M241" i="11"/>
  <c r="E242" i="11"/>
  <c r="M242" i="11"/>
  <c r="E243" i="11"/>
  <c r="M243" i="11"/>
  <c r="E244" i="11"/>
  <c r="M244" i="11"/>
  <c r="E245" i="11"/>
  <c r="M245" i="11"/>
  <c r="E246" i="11"/>
  <c r="M246" i="11"/>
  <c r="E247" i="11"/>
  <c r="M247" i="11"/>
  <c r="M247" i="14" s="1" a="1"/>
  <c r="M247" i="14" s="1"/>
  <c r="E248" i="11"/>
  <c r="M248" i="11"/>
  <c r="E249" i="11"/>
  <c r="M249" i="11"/>
  <c r="E250" i="11"/>
  <c r="M250" i="11"/>
  <c r="E251" i="11"/>
  <c r="M251" i="11"/>
  <c r="M251" i="14" s="1" a="1"/>
  <c r="M251" i="14" s="1"/>
  <c r="E252" i="11"/>
  <c r="M252" i="11"/>
  <c r="E253" i="11"/>
  <c r="M253" i="11"/>
  <c r="E254" i="11"/>
  <c r="M254" i="11"/>
  <c r="E255" i="11"/>
  <c r="M255" i="11"/>
  <c r="M255" i="14" s="1" a="1"/>
  <c r="M255" i="14" s="1"/>
  <c r="E256" i="11"/>
  <c r="M256" i="11"/>
  <c r="E257" i="11"/>
  <c r="M257" i="11"/>
  <c r="E258" i="11"/>
  <c r="M258" i="11"/>
  <c r="E259" i="11"/>
  <c r="M259" i="11"/>
  <c r="M259" i="14" s="1" a="1"/>
  <c r="M259" i="14" s="1"/>
  <c r="E260" i="11"/>
  <c r="M260" i="11"/>
  <c r="E261" i="11"/>
  <c r="M261" i="11"/>
  <c r="E262" i="11"/>
  <c r="M262" i="11"/>
  <c r="E263" i="11"/>
  <c r="M263" i="11"/>
  <c r="M263" i="14" s="1" a="1"/>
  <c r="M263" i="14" s="1"/>
  <c r="M393" i="11"/>
  <c r="M396" i="11"/>
  <c r="M414" i="11"/>
  <c r="M428" i="11"/>
  <c r="E431" i="11"/>
  <c r="E442" i="11"/>
  <c r="E445" i="11"/>
  <c r="F3" i="11"/>
  <c r="N3" i="11"/>
  <c r="F4" i="11"/>
  <c r="N4" i="11"/>
  <c r="F5" i="11"/>
  <c r="N5" i="11"/>
  <c r="F6" i="11"/>
  <c r="N6" i="11"/>
  <c r="F7" i="11"/>
  <c r="N7" i="11"/>
  <c r="F8" i="11"/>
  <c r="N8" i="11"/>
  <c r="F9" i="11"/>
  <c r="N9" i="11"/>
  <c r="F10" i="11"/>
  <c r="N10" i="11"/>
  <c r="F11" i="11"/>
  <c r="N11" i="11"/>
  <c r="F12" i="11"/>
  <c r="N12" i="11"/>
  <c r="F13" i="11"/>
  <c r="N13" i="11"/>
  <c r="F14" i="11"/>
  <c r="N14" i="11"/>
  <c r="F15" i="11"/>
  <c r="N15" i="11"/>
  <c r="F16" i="11"/>
  <c r="N16" i="11"/>
  <c r="F17" i="11"/>
  <c r="N17" i="11"/>
  <c r="F18" i="11"/>
  <c r="N18" i="11"/>
  <c r="F19" i="11"/>
  <c r="N19" i="11"/>
  <c r="F20" i="11"/>
  <c r="N20" i="11"/>
  <c r="F21" i="11"/>
  <c r="N21" i="11"/>
  <c r="F22" i="11"/>
  <c r="N22" i="11"/>
  <c r="F23" i="11"/>
  <c r="N23" i="11"/>
  <c r="F24" i="11"/>
  <c r="N24" i="11"/>
  <c r="F25" i="11"/>
  <c r="N25" i="11"/>
  <c r="F26" i="11"/>
  <c r="N26" i="11"/>
  <c r="F27" i="11"/>
  <c r="N27" i="11"/>
  <c r="F28" i="11"/>
  <c r="N28" i="11"/>
  <c r="F29" i="11"/>
  <c r="N29" i="11"/>
  <c r="F30" i="11"/>
  <c r="N30" i="11"/>
  <c r="F31" i="11"/>
  <c r="N31" i="11"/>
  <c r="F32" i="11"/>
  <c r="N32" i="11"/>
  <c r="F33" i="11"/>
  <c r="N33" i="11"/>
  <c r="F34" i="11"/>
  <c r="N34" i="11"/>
  <c r="F35" i="11"/>
  <c r="N35" i="11"/>
  <c r="F36" i="11"/>
  <c r="N36" i="11"/>
  <c r="F37" i="11"/>
  <c r="N37" i="11"/>
  <c r="F38" i="11"/>
  <c r="N38" i="11"/>
  <c r="F39" i="11"/>
  <c r="N39" i="11"/>
  <c r="F40" i="11"/>
  <c r="N40" i="11"/>
  <c r="F41" i="11"/>
  <c r="N41" i="11"/>
  <c r="F42" i="11"/>
  <c r="N42" i="11"/>
  <c r="F43" i="11"/>
  <c r="N43" i="11"/>
  <c r="F44" i="11"/>
  <c r="N44" i="11"/>
  <c r="F45" i="11"/>
  <c r="N45" i="11"/>
  <c r="F46" i="11"/>
  <c r="N46" i="11"/>
  <c r="F47" i="11"/>
  <c r="N47" i="11"/>
  <c r="F48" i="11"/>
  <c r="N48" i="11"/>
  <c r="F49" i="11"/>
  <c r="N49" i="11"/>
  <c r="F50" i="11"/>
  <c r="N50" i="11"/>
  <c r="F51" i="11"/>
  <c r="N51" i="11"/>
  <c r="F52" i="11"/>
  <c r="N52" i="11"/>
  <c r="F53" i="11"/>
  <c r="N53" i="11"/>
  <c r="F54" i="11"/>
  <c r="N54" i="11"/>
  <c r="F55" i="11"/>
  <c r="N55" i="11"/>
  <c r="F56" i="11"/>
  <c r="N56" i="11"/>
  <c r="F57" i="11"/>
  <c r="N57" i="11"/>
  <c r="F58" i="11"/>
  <c r="N58" i="11"/>
  <c r="F59" i="11"/>
  <c r="N59" i="11"/>
  <c r="F60" i="11"/>
  <c r="N60" i="11"/>
  <c r="F61" i="11"/>
  <c r="N61" i="11"/>
  <c r="F62" i="11"/>
  <c r="N62" i="11"/>
  <c r="F63" i="11"/>
  <c r="N63" i="11"/>
  <c r="F64" i="11"/>
  <c r="N64" i="11"/>
  <c r="F65" i="11"/>
  <c r="N65" i="11"/>
  <c r="F66" i="11"/>
  <c r="N66" i="11"/>
  <c r="F67" i="11"/>
  <c r="N67" i="11"/>
  <c r="F68" i="11"/>
  <c r="N68" i="11"/>
  <c r="F69" i="11"/>
  <c r="N69" i="11"/>
  <c r="F70" i="11"/>
  <c r="N70" i="11"/>
  <c r="F71" i="11"/>
  <c r="N71" i="11"/>
  <c r="F72" i="11"/>
  <c r="N72" i="11"/>
  <c r="F73" i="11"/>
  <c r="N73" i="11"/>
  <c r="F74" i="11"/>
  <c r="N74" i="11"/>
  <c r="F75" i="11"/>
  <c r="N75" i="11"/>
  <c r="F76" i="11"/>
  <c r="N76" i="11"/>
  <c r="F77" i="11"/>
  <c r="N77" i="11"/>
  <c r="F78" i="11"/>
  <c r="N78" i="11"/>
  <c r="F79" i="11"/>
  <c r="N79" i="11"/>
  <c r="F80" i="11"/>
  <c r="N80" i="11"/>
  <c r="F81" i="11"/>
  <c r="N81" i="11"/>
  <c r="F82" i="11"/>
  <c r="N82" i="11"/>
  <c r="F83" i="11"/>
  <c r="N83" i="11"/>
  <c r="F84" i="11"/>
  <c r="N84" i="11"/>
  <c r="F85" i="11"/>
  <c r="N85" i="11"/>
  <c r="F86" i="11"/>
  <c r="N86" i="11"/>
  <c r="F87" i="11"/>
  <c r="N87" i="11"/>
  <c r="F88" i="11"/>
  <c r="N88" i="11"/>
  <c r="F89" i="11"/>
  <c r="N89" i="11"/>
  <c r="F90" i="11"/>
  <c r="N90" i="11"/>
  <c r="F91" i="11"/>
  <c r="N91" i="11"/>
  <c r="F92" i="11"/>
  <c r="N92" i="11"/>
  <c r="F93" i="11"/>
  <c r="N93" i="11"/>
  <c r="F94" i="11"/>
  <c r="N94" i="11"/>
  <c r="F95" i="11"/>
  <c r="N95" i="11"/>
  <c r="F96" i="11"/>
  <c r="N96" i="11"/>
  <c r="F97" i="11"/>
  <c r="N97" i="11"/>
  <c r="F98" i="11"/>
  <c r="N98" i="11"/>
  <c r="F99" i="11"/>
  <c r="N99" i="11"/>
  <c r="F100" i="11"/>
  <c r="N100" i="11"/>
  <c r="F101" i="11"/>
  <c r="N101" i="11"/>
  <c r="F102" i="11"/>
  <c r="N102" i="11"/>
  <c r="F103" i="11"/>
  <c r="N103" i="11"/>
  <c r="F104" i="11"/>
  <c r="N104" i="11"/>
  <c r="F105" i="11"/>
  <c r="N105" i="11"/>
  <c r="F106" i="11"/>
  <c r="N106" i="11"/>
  <c r="F107" i="11"/>
  <c r="N107" i="11"/>
  <c r="F108" i="11"/>
  <c r="N108" i="11"/>
  <c r="F109" i="11"/>
  <c r="N109" i="11"/>
  <c r="F110" i="11"/>
  <c r="N110" i="11"/>
  <c r="F111" i="11"/>
  <c r="N111" i="11"/>
  <c r="F112" i="11"/>
  <c r="N112" i="11"/>
  <c r="F113" i="11"/>
  <c r="N113" i="11"/>
  <c r="F114" i="11"/>
  <c r="N114" i="11"/>
  <c r="F115" i="11"/>
  <c r="N115" i="11"/>
  <c r="F116" i="11"/>
  <c r="N116" i="11"/>
  <c r="F117" i="11"/>
  <c r="N117" i="11"/>
  <c r="F118" i="11"/>
  <c r="N118" i="11"/>
  <c r="F119" i="11"/>
  <c r="N119" i="11"/>
  <c r="F120" i="11"/>
  <c r="N120" i="11"/>
  <c r="F121" i="11"/>
  <c r="N121" i="11"/>
  <c r="F122" i="11"/>
  <c r="N122" i="11"/>
  <c r="F123" i="11"/>
  <c r="N123" i="11"/>
  <c r="F124" i="11"/>
  <c r="N124" i="11"/>
  <c r="F125" i="11"/>
  <c r="N125" i="11"/>
  <c r="F126" i="11"/>
  <c r="N126" i="11"/>
  <c r="F127" i="11"/>
  <c r="N127" i="11"/>
  <c r="F128" i="11"/>
  <c r="N128" i="11"/>
  <c r="F129" i="11"/>
  <c r="N129" i="11"/>
  <c r="F130" i="11"/>
  <c r="N130" i="11"/>
  <c r="F131" i="11"/>
  <c r="F134" i="11"/>
  <c r="F135" i="11"/>
  <c r="N136" i="11"/>
  <c r="N137" i="11"/>
  <c r="F140" i="11"/>
  <c r="F141" i="11"/>
  <c r="N141" i="11"/>
  <c r="F148" i="11"/>
  <c r="F149" i="11"/>
  <c r="N150" i="11"/>
  <c r="F156" i="11"/>
  <c r="F157" i="11"/>
  <c r="N157" i="11"/>
  <c r="F164" i="11"/>
  <c r="F165" i="11"/>
  <c r="N166" i="11"/>
  <c r="F172" i="11"/>
  <c r="F173" i="11"/>
  <c r="N173" i="11"/>
  <c r="F178" i="11"/>
  <c r="F180" i="11"/>
  <c r="N185" i="11"/>
  <c r="N187" i="11"/>
  <c r="N194" i="11"/>
  <c r="N199" i="11"/>
  <c r="F203" i="11"/>
  <c r="N205" i="11"/>
  <c r="F210" i="11"/>
  <c r="N219" i="11"/>
  <c r="F224" i="11"/>
  <c r="G41" i="11"/>
  <c r="O41" i="11"/>
  <c r="G42" i="11"/>
  <c r="O42" i="11"/>
  <c r="G43" i="11"/>
  <c r="O43" i="11"/>
  <c r="G44" i="11"/>
  <c r="O44" i="11"/>
  <c r="G45" i="11"/>
  <c r="O45" i="11"/>
  <c r="G46" i="11"/>
  <c r="O46" i="11"/>
  <c r="G47" i="11"/>
  <c r="O47" i="11"/>
  <c r="G48" i="11"/>
  <c r="O48" i="11"/>
  <c r="G49" i="11"/>
  <c r="O49" i="11"/>
  <c r="G50" i="11"/>
  <c r="O50" i="11"/>
  <c r="G51" i="11"/>
  <c r="O51" i="11"/>
  <c r="G52" i="11"/>
  <c r="O52" i="11"/>
  <c r="G53" i="11"/>
  <c r="O53" i="11"/>
  <c r="G54" i="11"/>
  <c r="O54" i="11"/>
  <c r="G55" i="11"/>
  <c r="O55" i="11"/>
  <c r="G56" i="11"/>
  <c r="O56" i="11"/>
  <c r="G57" i="11"/>
  <c r="O57" i="11"/>
  <c r="G58" i="11"/>
  <c r="O58" i="11"/>
  <c r="G59" i="11"/>
  <c r="O59" i="11"/>
  <c r="G60" i="11"/>
  <c r="O60" i="11"/>
  <c r="G61" i="11"/>
  <c r="O61" i="11"/>
  <c r="G62" i="11"/>
  <c r="O62" i="11"/>
  <c r="G63" i="11"/>
  <c r="O63" i="11"/>
  <c r="G64" i="11"/>
  <c r="O64" i="11"/>
  <c r="G65" i="11"/>
  <c r="O65" i="11"/>
  <c r="G66" i="11"/>
  <c r="O66" i="11"/>
  <c r="G67" i="11"/>
  <c r="O67" i="11"/>
  <c r="G68" i="11"/>
  <c r="O68" i="11"/>
  <c r="G69" i="11"/>
  <c r="O69" i="11"/>
  <c r="G70" i="11"/>
  <c r="O70" i="11"/>
  <c r="G71" i="11"/>
  <c r="O71" i="11"/>
  <c r="G72" i="11"/>
  <c r="O72" i="11"/>
  <c r="G73" i="11"/>
  <c r="O73" i="11"/>
  <c r="G74" i="11"/>
  <c r="O74" i="11"/>
  <c r="G75" i="11"/>
  <c r="O75" i="11"/>
  <c r="G76" i="11"/>
  <c r="O76" i="11"/>
  <c r="G77" i="11"/>
  <c r="O77" i="11"/>
  <c r="G78" i="11"/>
  <c r="O78" i="11"/>
  <c r="G79" i="11"/>
  <c r="O79" i="11"/>
  <c r="G80" i="11"/>
  <c r="O80" i="11"/>
  <c r="G81" i="11"/>
  <c r="O81" i="11"/>
  <c r="G82" i="11"/>
  <c r="O82" i="11"/>
  <c r="G83" i="11"/>
  <c r="O83" i="11"/>
  <c r="G84" i="11"/>
  <c r="G85" i="11"/>
  <c r="O85" i="11"/>
  <c r="G86" i="11"/>
  <c r="O86" i="11"/>
  <c r="G87" i="11"/>
  <c r="O87" i="11"/>
  <c r="O88" i="11"/>
  <c r="G89" i="11"/>
  <c r="O89" i="11"/>
  <c r="G90" i="11"/>
  <c r="O90" i="11"/>
  <c r="G91" i="11"/>
  <c r="O91" i="11"/>
  <c r="G92" i="11"/>
  <c r="O92" i="11"/>
  <c r="G93" i="11"/>
  <c r="O93" i="11"/>
  <c r="G94" i="11"/>
  <c r="O94" i="11"/>
  <c r="G95" i="11"/>
  <c r="O95" i="11"/>
  <c r="G96" i="11"/>
  <c r="O96" i="11"/>
  <c r="O97" i="11"/>
  <c r="G98" i="11"/>
  <c r="O98" i="11"/>
  <c r="G99" i="11"/>
  <c r="G100" i="11"/>
  <c r="O100" i="11"/>
  <c r="G101" i="11"/>
  <c r="O101" i="11"/>
  <c r="G102" i="11"/>
  <c r="O102" i="11"/>
  <c r="G103" i="11"/>
  <c r="O103" i="11"/>
  <c r="G104" i="11"/>
  <c r="O104" i="11"/>
  <c r="O105" i="11"/>
  <c r="G106" i="11"/>
  <c r="O106" i="11"/>
  <c r="G107" i="11"/>
  <c r="G108" i="11"/>
  <c r="O108" i="11"/>
  <c r="G109" i="11"/>
  <c r="O109" i="11"/>
  <c r="G110" i="11"/>
  <c r="O110" i="11"/>
  <c r="G111" i="11"/>
  <c r="O111" i="11"/>
  <c r="G112" i="11"/>
  <c r="O112" i="11"/>
  <c r="O113" i="11"/>
  <c r="G114" i="11"/>
  <c r="O114" i="11"/>
  <c r="G115" i="11"/>
  <c r="G116" i="11"/>
  <c r="O116" i="11"/>
  <c r="G117" i="11"/>
  <c r="O117" i="11"/>
  <c r="G118" i="11"/>
  <c r="O118" i="11"/>
  <c r="G119" i="11"/>
  <c r="O119" i="11"/>
  <c r="G120" i="11"/>
  <c r="O120" i="11"/>
  <c r="O121" i="11"/>
  <c r="G122" i="11"/>
  <c r="O122" i="11"/>
  <c r="G123" i="11"/>
  <c r="G124" i="11"/>
  <c r="O124" i="11"/>
  <c r="G125" i="11"/>
  <c r="O125" i="11"/>
  <c r="G126" i="11"/>
  <c r="O126" i="11"/>
  <c r="G127" i="11"/>
  <c r="O127" i="11"/>
  <c r="G128" i="11"/>
  <c r="O128" i="11"/>
  <c r="O129" i="11"/>
  <c r="G130" i="11"/>
  <c r="O130" i="11"/>
  <c r="G131" i="11"/>
  <c r="G132" i="11"/>
  <c r="O132" i="11"/>
  <c r="G133" i="11"/>
  <c r="O133" i="11"/>
  <c r="G134" i="11"/>
  <c r="O134" i="11"/>
  <c r="G135" i="11"/>
  <c r="O135" i="11"/>
  <c r="G136" i="11"/>
  <c r="O136" i="11"/>
  <c r="O137" i="11"/>
  <c r="G138" i="11"/>
  <c r="O138" i="11"/>
  <c r="G139" i="11"/>
  <c r="O139" i="11"/>
  <c r="G140" i="11"/>
  <c r="O140" i="11"/>
  <c r="G141" i="11"/>
  <c r="O141" i="11"/>
  <c r="G142" i="11"/>
  <c r="O142" i="11"/>
  <c r="G143" i="11"/>
  <c r="O143" i="11"/>
  <c r="G144" i="11"/>
  <c r="O144" i="11"/>
  <c r="G145" i="11"/>
  <c r="O145" i="11"/>
  <c r="G146" i="11"/>
  <c r="O146" i="11"/>
  <c r="G147" i="11"/>
  <c r="O147" i="11"/>
  <c r="G148" i="11"/>
  <c r="O148" i="11"/>
  <c r="G149" i="11"/>
  <c r="O149" i="11"/>
  <c r="G150" i="11"/>
  <c r="O150" i="11"/>
  <c r="G151" i="11"/>
  <c r="O151" i="11"/>
  <c r="G152" i="11"/>
  <c r="O152" i="11"/>
  <c r="G153" i="11"/>
  <c r="O153" i="11"/>
  <c r="G154" i="11"/>
  <c r="O154" i="11"/>
  <c r="G155" i="11"/>
  <c r="O155" i="11"/>
  <c r="G156" i="11"/>
  <c r="O156" i="11"/>
  <c r="G157" i="11"/>
  <c r="O157" i="11"/>
  <c r="G158" i="11"/>
  <c r="O158" i="11"/>
  <c r="G159" i="11"/>
  <c r="O159" i="11"/>
  <c r="G160" i="11"/>
  <c r="O160" i="11"/>
  <c r="G161" i="11"/>
  <c r="O161" i="11"/>
  <c r="G162" i="11"/>
  <c r="O162" i="11"/>
  <c r="G163" i="11"/>
  <c r="O163" i="11"/>
  <c r="G164" i="11"/>
  <c r="O164" i="11"/>
  <c r="G165" i="11"/>
  <c r="O165" i="11"/>
  <c r="G166" i="11"/>
  <c r="O166" i="11"/>
  <c r="G167" i="11"/>
  <c r="O167" i="11"/>
  <c r="G168" i="11"/>
  <c r="O168" i="11"/>
  <c r="G169" i="11"/>
  <c r="O169" i="11"/>
  <c r="G170" i="11"/>
  <c r="O170" i="11"/>
  <c r="G171" i="11"/>
  <c r="O171" i="11"/>
  <c r="G172" i="11"/>
  <c r="O172" i="11"/>
  <c r="G173" i="11"/>
  <c r="O173" i="11"/>
  <c r="G174" i="11"/>
  <c r="O174" i="11"/>
  <c r="G175" i="11"/>
  <c r="O175" i="11"/>
  <c r="G176" i="11"/>
  <c r="O176" i="11"/>
  <c r="G177" i="11"/>
  <c r="O177" i="11"/>
  <c r="G178" i="11"/>
  <c r="O178" i="11"/>
  <c r="G179" i="11"/>
  <c r="O179" i="11"/>
  <c r="G180" i="11"/>
  <c r="O180" i="11"/>
  <c r="G181" i="11"/>
  <c r="O181" i="11"/>
  <c r="G182" i="11"/>
  <c r="O182" i="11"/>
  <c r="G183" i="11"/>
  <c r="O183" i="11"/>
  <c r="G184" i="11"/>
  <c r="O184" i="11"/>
  <c r="G185" i="11"/>
  <c r="O185" i="11"/>
  <c r="G186" i="11"/>
  <c r="O186" i="11"/>
  <c r="G187" i="11"/>
  <c r="O187" i="11"/>
  <c r="G188" i="11"/>
  <c r="O188" i="11"/>
  <c r="G189" i="11"/>
  <c r="O189" i="11"/>
  <c r="G190" i="11"/>
  <c r="O190" i="11"/>
  <c r="G191" i="11"/>
  <c r="O191" i="11"/>
  <c r="G192" i="11"/>
  <c r="O192" i="11"/>
  <c r="G193" i="11"/>
  <c r="O193" i="11"/>
  <c r="G194" i="11"/>
  <c r="O194" i="11"/>
  <c r="G195" i="11"/>
  <c r="O195" i="11"/>
  <c r="O196" i="11"/>
  <c r="O200" i="11"/>
  <c r="O203" i="11"/>
  <c r="O212" i="11"/>
  <c r="O214" i="11"/>
  <c r="G215" i="11"/>
  <c r="O218" i="11"/>
  <c r="G219" i="11"/>
  <c r="G221" i="11"/>
  <c r="G228" i="11"/>
  <c r="O392" i="11"/>
  <c r="O398" i="11"/>
  <c r="G401" i="11"/>
  <c r="G404" i="11"/>
  <c r="O419" i="11"/>
  <c r="O424" i="11"/>
  <c r="G433" i="11"/>
  <c r="G447" i="11"/>
  <c r="H3" i="11"/>
  <c r="P3" i="11"/>
  <c r="H4" i="11"/>
  <c r="P4" i="11"/>
  <c r="H5" i="11"/>
  <c r="P5" i="11"/>
  <c r="H6" i="11"/>
  <c r="P6" i="11"/>
  <c r="H7" i="11"/>
  <c r="P7" i="11"/>
  <c r="P7" i="14" s="1" a="1"/>
  <c r="P7" i="14" s="1"/>
  <c r="H8" i="11"/>
  <c r="P8" i="11"/>
  <c r="H9" i="11"/>
  <c r="P9" i="11"/>
  <c r="H10" i="11"/>
  <c r="P10" i="11"/>
  <c r="H11" i="11"/>
  <c r="P11" i="11"/>
  <c r="H12" i="11"/>
  <c r="P12" i="11"/>
  <c r="H13" i="11"/>
  <c r="P13" i="11"/>
  <c r="H14" i="11"/>
  <c r="P14" i="11"/>
  <c r="H15" i="11"/>
  <c r="P15" i="11"/>
  <c r="H16" i="11"/>
  <c r="P16" i="11"/>
  <c r="H17" i="11"/>
  <c r="P17" i="11"/>
  <c r="H18" i="11"/>
  <c r="P18" i="11"/>
  <c r="H19" i="11"/>
  <c r="P19" i="11"/>
  <c r="H20" i="11"/>
  <c r="P20" i="11"/>
  <c r="H21" i="11"/>
  <c r="P21" i="11"/>
  <c r="H22" i="11"/>
  <c r="P22" i="11"/>
  <c r="H23" i="11"/>
  <c r="P23" i="11"/>
  <c r="H24" i="11"/>
  <c r="P24" i="11"/>
  <c r="H25" i="11"/>
  <c r="P25" i="11"/>
  <c r="H26" i="11"/>
  <c r="P26" i="11"/>
  <c r="H27" i="11"/>
  <c r="P27" i="11"/>
  <c r="H28" i="11"/>
  <c r="P28" i="11"/>
  <c r="H29" i="11"/>
  <c r="P29" i="11"/>
  <c r="H30" i="11"/>
  <c r="P30" i="11"/>
  <c r="H31" i="11"/>
  <c r="P31" i="11"/>
  <c r="H32" i="11"/>
  <c r="P32" i="11"/>
  <c r="H33" i="11"/>
  <c r="P33" i="11"/>
  <c r="H34" i="11"/>
  <c r="P34" i="11"/>
  <c r="H35" i="11"/>
  <c r="P35" i="11"/>
  <c r="H36" i="11"/>
  <c r="P36" i="11"/>
  <c r="H37" i="11"/>
  <c r="P37" i="11"/>
  <c r="H38" i="11"/>
  <c r="P38" i="11"/>
  <c r="H39" i="11"/>
  <c r="P39" i="11"/>
  <c r="P39" i="14" s="1" a="1"/>
  <c r="P39" i="14" s="1"/>
  <c r="H40" i="11"/>
  <c r="P40" i="11"/>
  <c r="H41" i="11"/>
  <c r="P41" i="11"/>
  <c r="H42" i="11"/>
  <c r="P42" i="11"/>
  <c r="H43" i="11"/>
  <c r="P43" i="11"/>
  <c r="H44" i="11"/>
  <c r="P44" i="11"/>
  <c r="H45" i="11"/>
  <c r="P45" i="11"/>
  <c r="H46" i="11"/>
  <c r="P46" i="11"/>
  <c r="H47" i="11"/>
  <c r="P47" i="11"/>
  <c r="H48" i="11"/>
  <c r="P48" i="11"/>
  <c r="H49" i="11"/>
  <c r="P49" i="11"/>
  <c r="H50" i="11"/>
  <c r="P50" i="11"/>
  <c r="H51" i="11"/>
  <c r="P51" i="11"/>
  <c r="H52" i="11"/>
  <c r="P52" i="11"/>
  <c r="H53" i="11"/>
  <c r="P53" i="11"/>
  <c r="H54" i="11"/>
  <c r="P54" i="11"/>
  <c r="H55" i="11"/>
  <c r="P55" i="11"/>
  <c r="H56" i="11"/>
  <c r="P56" i="11"/>
  <c r="H57" i="11"/>
  <c r="P57" i="11"/>
  <c r="H58" i="11"/>
  <c r="P58" i="11"/>
  <c r="H59" i="11"/>
  <c r="P59" i="11"/>
  <c r="H60" i="11"/>
  <c r="P60" i="11"/>
  <c r="H61" i="11"/>
  <c r="P61" i="11"/>
  <c r="H62" i="11"/>
  <c r="P62" i="11"/>
  <c r="H63" i="11"/>
  <c r="P63" i="11"/>
  <c r="H64" i="11"/>
  <c r="P64" i="11"/>
  <c r="H65" i="11"/>
  <c r="P65" i="11"/>
  <c r="H66" i="11"/>
  <c r="P66" i="11"/>
  <c r="H67" i="11"/>
  <c r="P67" i="11"/>
  <c r="H68" i="11"/>
  <c r="P68" i="11"/>
  <c r="H69" i="11"/>
  <c r="P69" i="11"/>
  <c r="H70" i="11"/>
  <c r="P70" i="11"/>
  <c r="H71" i="11"/>
  <c r="P71" i="11"/>
  <c r="H72" i="11"/>
  <c r="P72" i="11"/>
  <c r="H73" i="11"/>
  <c r="P73" i="11"/>
  <c r="H74" i="11"/>
  <c r="P74" i="11"/>
  <c r="H75" i="11"/>
  <c r="P75" i="11"/>
  <c r="H76" i="11"/>
  <c r="P76" i="11"/>
  <c r="H77" i="11"/>
  <c r="P77" i="11"/>
  <c r="H78" i="11"/>
  <c r="P78" i="11"/>
  <c r="H79" i="11"/>
  <c r="P79" i="11"/>
  <c r="H80" i="11"/>
  <c r="P80" i="11"/>
  <c r="H81" i="11"/>
  <c r="P81" i="11"/>
  <c r="H82" i="11"/>
  <c r="P82" i="11"/>
  <c r="H83" i="11"/>
  <c r="P83" i="11"/>
  <c r="H84" i="11"/>
  <c r="P84" i="11"/>
  <c r="H85" i="11"/>
  <c r="P85" i="11"/>
  <c r="P86" i="11"/>
  <c r="H87" i="11"/>
  <c r="P87" i="11"/>
  <c r="H88" i="11"/>
  <c r="P88" i="11"/>
  <c r="H89" i="11"/>
  <c r="P89" i="11"/>
  <c r="H90" i="11"/>
  <c r="P90" i="11"/>
  <c r="H91" i="11"/>
  <c r="P91" i="11"/>
  <c r="H92" i="11"/>
  <c r="P92" i="11"/>
  <c r="H93" i="11"/>
  <c r="P93" i="11"/>
  <c r="H94" i="11"/>
  <c r="P94" i="11"/>
  <c r="H95" i="11"/>
  <c r="P95" i="11"/>
  <c r="H96" i="11"/>
  <c r="P96" i="11"/>
  <c r="H97" i="11"/>
  <c r="P97" i="11"/>
  <c r="H98" i="11"/>
  <c r="P98" i="11"/>
  <c r="H99" i="11"/>
  <c r="P99" i="11"/>
  <c r="H100" i="11"/>
  <c r="P100" i="11"/>
  <c r="H101" i="11"/>
  <c r="P101" i="11"/>
  <c r="H102" i="11"/>
  <c r="P102" i="11"/>
  <c r="H103" i="11"/>
  <c r="P103" i="11"/>
  <c r="H104" i="11"/>
  <c r="P104" i="11"/>
  <c r="H105" i="11"/>
  <c r="P105" i="11"/>
  <c r="H106" i="11"/>
  <c r="P106" i="11"/>
  <c r="H107" i="11"/>
  <c r="P107" i="11"/>
  <c r="H108" i="11"/>
  <c r="P108" i="11"/>
  <c r="H109" i="11"/>
  <c r="P109" i="11"/>
  <c r="H110" i="11"/>
  <c r="P110" i="11"/>
  <c r="H111" i="11"/>
  <c r="P111" i="11"/>
  <c r="H112" i="11"/>
  <c r="P112" i="11"/>
  <c r="H113" i="11"/>
  <c r="P113" i="11"/>
  <c r="H114" i="11"/>
  <c r="P114" i="11"/>
  <c r="H115" i="11"/>
  <c r="P115" i="11"/>
  <c r="H116" i="11"/>
  <c r="P116" i="11"/>
  <c r="H117" i="11"/>
  <c r="P117" i="11"/>
  <c r="H118" i="11"/>
  <c r="P118" i="11"/>
  <c r="H119" i="11"/>
  <c r="P119" i="11"/>
  <c r="H120" i="11"/>
  <c r="P120" i="11"/>
  <c r="H121" i="11"/>
  <c r="P121" i="11"/>
  <c r="H122" i="11"/>
  <c r="P122" i="11"/>
  <c r="H123" i="11"/>
  <c r="P123" i="11"/>
  <c r="H124" i="11"/>
  <c r="P124" i="11"/>
  <c r="H125" i="11"/>
  <c r="P125" i="11"/>
  <c r="H126" i="11"/>
  <c r="P126" i="11"/>
  <c r="H127" i="11"/>
  <c r="P127" i="11"/>
  <c r="H128" i="11"/>
  <c r="P128" i="11"/>
  <c r="H129" i="11"/>
  <c r="P129" i="11"/>
  <c r="H130" i="11"/>
  <c r="P130" i="11"/>
  <c r="H132" i="11"/>
  <c r="H133" i="11"/>
  <c r="P134" i="11"/>
  <c r="P135" i="11"/>
  <c r="H146" i="11"/>
  <c r="P147" i="11"/>
  <c r="H153" i="11"/>
  <c r="P154" i="11"/>
  <c r="H162" i="11"/>
  <c r="P163" i="11"/>
  <c r="H169" i="11"/>
  <c r="P170" i="11"/>
  <c r="P177" i="11"/>
  <c r="H184" i="11"/>
  <c r="H188" i="11"/>
  <c r="P189" i="11"/>
  <c r="P191" i="11"/>
  <c r="P195" i="11"/>
  <c r="H198" i="11"/>
  <c r="H202" i="11"/>
  <c r="H205" i="11"/>
  <c r="H220" i="11"/>
  <c r="P223" i="11"/>
  <c r="P227" i="11"/>
  <c r="H230" i="11"/>
  <c r="P236" i="11"/>
  <c r="H237" i="11"/>
  <c r="P237" i="11"/>
  <c r="P244" i="11"/>
  <c r="P245" i="11"/>
  <c r="H253" i="11"/>
  <c r="P260" i="11"/>
  <c r="H261" i="11"/>
  <c r="P261" i="11"/>
  <c r="P268" i="11"/>
  <c r="H269" i="11"/>
  <c r="P269" i="11"/>
  <c r="P276" i="11"/>
  <c r="P277" i="11"/>
  <c r="H285" i="11"/>
  <c r="P292" i="11"/>
  <c r="H293" i="11"/>
  <c r="P293" i="11"/>
  <c r="P300" i="11"/>
  <c r="H301" i="11"/>
  <c r="P301" i="11"/>
  <c r="P308" i="11"/>
  <c r="P309" i="11"/>
  <c r="H317" i="11"/>
  <c r="P324" i="11"/>
  <c r="H325" i="11"/>
  <c r="P325" i="11"/>
  <c r="P332" i="11"/>
  <c r="H333" i="11"/>
  <c r="P333" i="11"/>
  <c r="P340" i="11"/>
  <c r="P341" i="11"/>
  <c r="H349" i="11"/>
  <c r="P356" i="11"/>
  <c r="H357" i="11"/>
  <c r="P357" i="11"/>
  <c r="H365" i="11"/>
  <c r="P365" i="11"/>
  <c r="P372" i="11"/>
  <c r="P373" i="11"/>
  <c r="H381" i="11"/>
  <c r="H386" i="11"/>
  <c r="H397" i="11"/>
  <c r="H400" i="11"/>
  <c r="P412" i="11"/>
  <c r="P415" i="11"/>
  <c r="H418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2" i="14" s="1" a="1"/>
  <c r="I332" i="14" s="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J202" i="11"/>
  <c r="B203" i="11"/>
  <c r="J203" i="11"/>
  <c r="J204" i="11"/>
  <c r="B205" i="11"/>
  <c r="J205" i="11"/>
  <c r="B206" i="11"/>
  <c r="J206" i="11"/>
  <c r="B207" i="11"/>
  <c r="B208" i="11"/>
  <c r="J208" i="11"/>
  <c r="B209" i="11"/>
  <c r="J209" i="11"/>
  <c r="B210" i="11"/>
  <c r="J210" i="11"/>
  <c r="B211" i="11"/>
  <c r="B212" i="11"/>
  <c r="J212" i="11"/>
  <c r="B213" i="11"/>
  <c r="J213" i="11"/>
  <c r="B214" i="11"/>
  <c r="B215" i="11"/>
  <c r="J215" i="11"/>
  <c r="B216" i="11"/>
  <c r="J216" i="11"/>
  <c r="B217" i="11"/>
  <c r="J217" i="11"/>
  <c r="J218" i="11"/>
  <c r="B219" i="11"/>
  <c r="J219" i="11"/>
  <c r="B220" i="11"/>
  <c r="J220" i="11"/>
  <c r="B221" i="11"/>
  <c r="J221" i="11"/>
  <c r="B222" i="11"/>
  <c r="J222" i="11"/>
  <c r="J223" i="11"/>
  <c r="B224" i="11"/>
  <c r="J224" i="11"/>
  <c r="B225" i="11"/>
  <c r="B226" i="11"/>
  <c r="J226" i="11"/>
  <c r="B227" i="11"/>
  <c r="J227" i="11"/>
  <c r="B228" i="11"/>
  <c r="J228" i="11"/>
  <c r="B229" i="11"/>
  <c r="J230" i="11"/>
  <c r="B231" i="11"/>
  <c r="J231" i="11"/>
  <c r="J232" i="11"/>
  <c r="B233" i="11"/>
  <c r="J233" i="11"/>
  <c r="B234" i="11"/>
  <c r="J234" i="11"/>
  <c r="B235" i="11"/>
  <c r="J235" i="11"/>
  <c r="B236" i="11"/>
  <c r="J236" i="11"/>
  <c r="B237" i="11"/>
  <c r="J237" i="11"/>
  <c r="B238" i="11"/>
  <c r="B239" i="11"/>
  <c r="J239" i="11"/>
  <c r="B240" i="11"/>
  <c r="J240" i="11"/>
  <c r="B241" i="11"/>
  <c r="J241" i="11"/>
  <c r="B242" i="11"/>
  <c r="J242" i="11"/>
  <c r="B243" i="11"/>
  <c r="J243" i="11"/>
  <c r="B244" i="11"/>
  <c r="J244" i="11"/>
  <c r="B245" i="11"/>
  <c r="J245" i="11"/>
  <c r="B246" i="11"/>
  <c r="B247" i="11"/>
  <c r="J247" i="11"/>
  <c r="B248" i="11"/>
  <c r="J248" i="11"/>
  <c r="B249" i="11"/>
  <c r="J249" i="11"/>
  <c r="B250" i="11"/>
  <c r="J250" i="11"/>
  <c r="B251" i="11"/>
  <c r="J251" i="11"/>
  <c r="B252" i="11"/>
  <c r="J252" i="11"/>
  <c r="B253" i="11"/>
  <c r="J253" i="11"/>
  <c r="B254" i="11"/>
  <c r="B255" i="11"/>
  <c r="J255" i="11"/>
  <c r="B256" i="11"/>
  <c r="J256" i="11"/>
  <c r="B257" i="11"/>
  <c r="J257" i="11"/>
  <c r="B258" i="11"/>
  <c r="J258" i="11"/>
  <c r="B259" i="11"/>
  <c r="J259" i="11"/>
  <c r="B260" i="11"/>
  <c r="J260" i="11"/>
  <c r="B261" i="11"/>
  <c r="J261" i="11"/>
  <c r="B262" i="11"/>
  <c r="B263" i="11"/>
  <c r="J263" i="11"/>
  <c r="B264" i="11"/>
  <c r="J264" i="11"/>
  <c r="B265" i="11"/>
  <c r="J265" i="11"/>
  <c r="B266" i="11"/>
  <c r="J266" i="11"/>
  <c r="B267" i="11"/>
  <c r="J267" i="11"/>
  <c r="B268" i="11"/>
  <c r="J268" i="11"/>
  <c r="B269" i="11"/>
  <c r="J269" i="11"/>
  <c r="B270" i="11"/>
  <c r="B271" i="11"/>
  <c r="J271" i="11"/>
  <c r="B272" i="11"/>
  <c r="J272" i="11"/>
  <c r="B273" i="11"/>
  <c r="J273" i="11"/>
  <c r="B274" i="11"/>
  <c r="J274" i="11"/>
  <c r="B275" i="11"/>
  <c r="J275" i="11"/>
  <c r="B276" i="11"/>
  <c r="J276" i="11"/>
  <c r="B277" i="11"/>
  <c r="J277" i="11"/>
  <c r="B278" i="11"/>
  <c r="B279" i="11"/>
  <c r="J279" i="11"/>
  <c r="B280" i="11"/>
  <c r="J280" i="11"/>
  <c r="B281" i="11"/>
  <c r="J281" i="11"/>
  <c r="B282" i="11"/>
  <c r="J282" i="11"/>
  <c r="B283" i="11"/>
  <c r="J283" i="11"/>
  <c r="B284" i="11"/>
  <c r="J284" i="11"/>
  <c r="B285" i="11"/>
  <c r="J285" i="11"/>
  <c r="B286" i="11"/>
  <c r="B287" i="11"/>
  <c r="J287" i="11"/>
  <c r="B288" i="11"/>
  <c r="J288" i="11"/>
  <c r="B289" i="11"/>
  <c r="J289" i="11"/>
  <c r="B290" i="11"/>
  <c r="J290" i="11"/>
  <c r="B291" i="11"/>
  <c r="J291" i="11"/>
  <c r="B292" i="11"/>
  <c r="J292" i="11"/>
  <c r="B293" i="11"/>
  <c r="J293" i="11"/>
  <c r="B294" i="11"/>
  <c r="B295" i="11"/>
  <c r="J295" i="11"/>
  <c r="B296" i="11"/>
  <c r="J296" i="11"/>
  <c r="B297" i="11"/>
  <c r="J297" i="11"/>
  <c r="B298" i="11"/>
  <c r="J298" i="11"/>
  <c r="B299" i="11"/>
  <c r="J299" i="11"/>
  <c r="B300" i="11"/>
  <c r="J300" i="11"/>
  <c r="B301" i="11"/>
  <c r="J301" i="11"/>
  <c r="B302" i="11"/>
  <c r="B303" i="11"/>
  <c r="J303" i="11"/>
  <c r="B304" i="11"/>
  <c r="J304" i="11"/>
  <c r="B305" i="11"/>
  <c r="J305" i="11"/>
  <c r="B306" i="11"/>
  <c r="J306" i="11"/>
  <c r="B307" i="11"/>
  <c r="J307" i="11"/>
  <c r="B308" i="11"/>
  <c r="J308" i="11"/>
  <c r="B309" i="11"/>
  <c r="J309" i="11"/>
  <c r="B310" i="11"/>
  <c r="B311" i="11"/>
  <c r="J311" i="11"/>
  <c r="B312" i="11"/>
  <c r="J312" i="11"/>
  <c r="B313" i="11"/>
  <c r="J313" i="11"/>
  <c r="B314" i="11"/>
  <c r="J314" i="11"/>
  <c r="B315" i="11"/>
  <c r="J315" i="11"/>
  <c r="B316" i="11"/>
  <c r="J316" i="11"/>
  <c r="B317" i="11"/>
  <c r="J317" i="11"/>
  <c r="B318" i="11"/>
  <c r="B319" i="11"/>
  <c r="J319" i="11"/>
  <c r="B320" i="11"/>
  <c r="J320" i="11"/>
  <c r="B321" i="11"/>
  <c r="J321" i="11"/>
  <c r="B322" i="11"/>
  <c r="J322" i="11"/>
  <c r="B323" i="11"/>
  <c r="J323" i="11"/>
  <c r="B324" i="11"/>
  <c r="J324" i="11"/>
  <c r="B325" i="11"/>
  <c r="J325" i="11"/>
  <c r="B326" i="11"/>
  <c r="B327" i="11"/>
  <c r="J327" i="11"/>
  <c r="B328" i="11"/>
  <c r="J328" i="11"/>
  <c r="B329" i="11"/>
  <c r="J329" i="11"/>
  <c r="B330" i="11"/>
  <c r="J330" i="11"/>
  <c r="B331" i="11"/>
  <c r="J331" i="11"/>
  <c r="B332" i="11"/>
  <c r="J332" i="11"/>
  <c r="B333" i="11"/>
  <c r="J333" i="11"/>
  <c r="B334" i="11"/>
  <c r="B335" i="11"/>
  <c r="J335" i="11"/>
  <c r="B336" i="11"/>
  <c r="J336" i="11"/>
  <c r="B337" i="11"/>
  <c r="J337" i="11"/>
  <c r="B338" i="11"/>
  <c r="J338" i="11"/>
  <c r="B339" i="11"/>
  <c r="J339" i="11"/>
  <c r="B340" i="11"/>
  <c r="J340" i="11"/>
  <c r="B341" i="11"/>
  <c r="J341" i="11"/>
  <c r="B342" i="11"/>
  <c r="B343" i="11"/>
  <c r="J343" i="11"/>
  <c r="B344" i="11"/>
  <c r="J344" i="11"/>
  <c r="B345" i="11"/>
  <c r="J345" i="11"/>
  <c r="B346" i="11"/>
  <c r="J346" i="11"/>
  <c r="B347" i="11"/>
  <c r="J347" i="11"/>
  <c r="B348" i="11"/>
  <c r="J348" i="11"/>
  <c r="B349" i="11"/>
  <c r="J349" i="11"/>
  <c r="B350" i="11"/>
  <c r="B351" i="11"/>
  <c r="J351" i="11"/>
  <c r="B352" i="11"/>
  <c r="J352" i="11"/>
  <c r="B353" i="11"/>
  <c r="J353" i="11"/>
  <c r="B354" i="11"/>
  <c r="J354" i="11"/>
  <c r="B355" i="11"/>
  <c r="J355" i="11"/>
  <c r="B356" i="11"/>
  <c r="J356" i="11"/>
  <c r="B357" i="11"/>
  <c r="J357" i="11"/>
  <c r="B358" i="11"/>
  <c r="B359" i="11"/>
  <c r="J359" i="11"/>
  <c r="B360" i="11"/>
  <c r="J360" i="11"/>
  <c r="B361" i="11"/>
  <c r="J361" i="11"/>
  <c r="B362" i="11"/>
  <c r="J362" i="11"/>
  <c r="B363" i="11"/>
  <c r="J363" i="11"/>
  <c r="B364" i="11"/>
  <c r="J364" i="11"/>
  <c r="B365" i="11"/>
  <c r="J365" i="11"/>
  <c r="B366" i="11"/>
  <c r="B367" i="11"/>
  <c r="J367" i="11"/>
  <c r="B368" i="11"/>
  <c r="J368" i="11"/>
  <c r="B369" i="11"/>
  <c r="J369" i="11"/>
  <c r="B370" i="11"/>
  <c r="J370" i="11"/>
  <c r="B371" i="11"/>
  <c r="J371" i="11"/>
  <c r="B372" i="11"/>
  <c r="J372" i="11"/>
  <c r="B373" i="11"/>
  <c r="J373" i="11"/>
  <c r="B374" i="11"/>
  <c r="B375" i="11"/>
  <c r="J375" i="11"/>
  <c r="B376" i="11"/>
  <c r="J376" i="11"/>
  <c r="B377" i="11"/>
  <c r="J377" i="11"/>
  <c r="B378" i="11"/>
  <c r="J378" i="11"/>
  <c r="B379" i="11"/>
  <c r="J379" i="11"/>
  <c r="B380" i="11"/>
  <c r="J380" i="11"/>
  <c r="B381" i="11"/>
  <c r="J381" i="11"/>
  <c r="B382" i="11"/>
  <c r="B383" i="11"/>
  <c r="J383" i="11"/>
  <c r="B384" i="11"/>
  <c r="J384" i="11"/>
  <c r="B385" i="11"/>
  <c r="J385" i="11"/>
  <c r="B386" i="11"/>
  <c r="J386" i="11"/>
  <c r="B387" i="11"/>
  <c r="J387" i="11"/>
  <c r="B388" i="11"/>
  <c r="J388" i="11"/>
  <c r="B389" i="11"/>
  <c r="J389" i="11"/>
  <c r="B390" i="11"/>
  <c r="J390" i="11"/>
  <c r="J391" i="11"/>
  <c r="B392" i="11"/>
  <c r="J392" i="11"/>
  <c r="B393" i="11"/>
  <c r="J393" i="11"/>
  <c r="J394" i="11"/>
  <c r="B395" i="11"/>
  <c r="B396" i="11"/>
  <c r="J396" i="11"/>
  <c r="B397" i="11"/>
  <c r="J397" i="11"/>
  <c r="B398" i="11"/>
  <c r="J398" i="11"/>
  <c r="B399" i="11"/>
  <c r="J399" i="11"/>
  <c r="B400" i="11"/>
  <c r="J400" i="11"/>
  <c r="B401" i="11"/>
  <c r="J401" i="11"/>
  <c r="B402" i="11"/>
  <c r="J402" i="11"/>
  <c r="B403" i="11"/>
  <c r="J403" i="11"/>
  <c r="B404" i="11"/>
  <c r="J404" i="11"/>
  <c r="B405" i="11"/>
  <c r="J405" i="11"/>
  <c r="B406" i="11"/>
  <c r="B407" i="11"/>
  <c r="J407" i="11"/>
  <c r="B408" i="11"/>
  <c r="J408" i="11"/>
  <c r="B409" i="11"/>
  <c r="B410" i="11"/>
  <c r="J410" i="11"/>
  <c r="B411" i="11"/>
  <c r="J411" i="11"/>
  <c r="J412" i="11"/>
  <c r="B413" i="11"/>
  <c r="J413" i="11"/>
  <c r="B414" i="11"/>
  <c r="J414" i="11"/>
  <c r="B415" i="11"/>
  <c r="J415" i="11"/>
  <c r="B416" i="11"/>
  <c r="J416" i="11"/>
  <c r="B417" i="11"/>
  <c r="J417" i="11"/>
  <c r="B418" i="11"/>
  <c r="J418" i="11"/>
  <c r="B419" i="11"/>
  <c r="J419" i="11"/>
  <c r="B420" i="11"/>
  <c r="J420" i="11"/>
  <c r="B421" i="11"/>
  <c r="J421" i="11"/>
  <c r="B422" i="11"/>
  <c r="J422" i="11"/>
  <c r="J423" i="11"/>
  <c r="B424" i="11"/>
  <c r="J424" i="11"/>
  <c r="B425" i="11"/>
  <c r="J425" i="11"/>
  <c r="J426" i="11"/>
  <c r="B427" i="11"/>
  <c r="B428" i="11"/>
  <c r="J428" i="11"/>
  <c r="B429" i="11"/>
  <c r="J429" i="11"/>
  <c r="B430" i="11"/>
  <c r="J430" i="11"/>
  <c r="B431" i="11"/>
  <c r="J431" i="11"/>
  <c r="B432" i="11"/>
  <c r="J432" i="11"/>
  <c r="B433" i="11"/>
  <c r="J433" i="11"/>
  <c r="B434" i="11"/>
  <c r="J434" i="11"/>
  <c r="B435" i="11"/>
  <c r="J435" i="11"/>
  <c r="B436" i="11"/>
  <c r="J436" i="11"/>
  <c r="B437" i="11"/>
  <c r="J437" i="11"/>
  <c r="B438" i="11"/>
  <c r="B439" i="11"/>
  <c r="J439" i="11"/>
  <c r="B440" i="11"/>
  <c r="J440" i="11"/>
  <c r="B441" i="11"/>
  <c r="B442" i="11"/>
  <c r="J442" i="11"/>
  <c r="B443" i="11"/>
  <c r="J443" i="11"/>
  <c r="J444" i="11"/>
  <c r="B445" i="11"/>
  <c r="J445" i="11"/>
  <c r="B446" i="11"/>
  <c r="J446" i="11"/>
  <c r="B447" i="11"/>
  <c r="J447" i="11"/>
  <c r="B448" i="11"/>
  <c r="J448" i="11"/>
  <c r="B449" i="11"/>
  <c r="J449" i="11"/>
  <c r="B450" i="11"/>
  <c r="J450" i="11"/>
  <c r="B451" i="11"/>
  <c r="J451" i="11"/>
  <c r="B452" i="11"/>
  <c r="J452" i="11"/>
  <c r="B453" i="11"/>
  <c r="J453" i="11"/>
  <c r="B454" i="11"/>
  <c r="J454" i="11"/>
  <c r="J455" i="11"/>
  <c r="C169" i="11"/>
  <c r="K169" i="11"/>
  <c r="K170" i="11"/>
  <c r="C172" i="11"/>
  <c r="C173" i="11"/>
  <c r="K173" i="11"/>
  <c r="C174" i="11"/>
  <c r="K174" i="11"/>
  <c r="C175" i="11"/>
  <c r="K175" i="11"/>
  <c r="C176" i="11"/>
  <c r="K176" i="11"/>
  <c r="K177" i="11"/>
  <c r="C178" i="11"/>
  <c r="K178" i="11"/>
  <c r="C179" i="11"/>
  <c r="K179" i="11"/>
  <c r="C180" i="11"/>
  <c r="K180" i="11"/>
  <c r="K181" i="11"/>
  <c r="C182" i="11"/>
  <c r="K182" i="11"/>
  <c r="C183" i="11"/>
  <c r="K183" i="11"/>
  <c r="K184" i="11"/>
  <c r="C185" i="11"/>
  <c r="K185" i="11"/>
  <c r="C186" i="11"/>
  <c r="C187" i="11"/>
  <c r="K187" i="11"/>
  <c r="C188" i="11"/>
  <c r="K188" i="11"/>
  <c r="C189" i="11"/>
  <c r="K189" i="11"/>
  <c r="C190" i="11"/>
  <c r="K190" i="11"/>
  <c r="C191" i="11"/>
  <c r="C192" i="11"/>
  <c r="K192" i="11"/>
  <c r="C193" i="11"/>
  <c r="K193" i="11"/>
  <c r="C194" i="11"/>
  <c r="K194" i="11"/>
  <c r="K195" i="11"/>
  <c r="C196" i="11"/>
  <c r="K196" i="11"/>
  <c r="C197" i="11"/>
  <c r="K197" i="11"/>
  <c r="C198" i="11"/>
  <c r="K198" i="11"/>
  <c r="C199" i="11"/>
  <c r="K199" i="11"/>
  <c r="C200" i="11"/>
  <c r="C201" i="11"/>
  <c r="K201" i="11"/>
  <c r="C202" i="11"/>
  <c r="K202" i="11"/>
  <c r="C203" i="11"/>
  <c r="K203" i="11"/>
  <c r="C204" i="11"/>
  <c r="C205" i="11"/>
  <c r="K205" i="11"/>
  <c r="C206" i="11"/>
  <c r="K207" i="11"/>
  <c r="C208" i="11"/>
  <c r="K208" i="11"/>
  <c r="K209" i="11"/>
  <c r="C210" i="11"/>
  <c r="K210" i="11"/>
  <c r="C211" i="11"/>
  <c r="K211" i="11"/>
  <c r="C212" i="11"/>
  <c r="K212" i="11"/>
  <c r="K213" i="11"/>
  <c r="C214" i="11"/>
  <c r="K214" i="11"/>
  <c r="C215" i="11"/>
  <c r="K215" i="11"/>
  <c r="K216" i="11"/>
  <c r="C217" i="11"/>
  <c r="K217" i="11"/>
  <c r="C218" i="11"/>
  <c r="C219" i="11"/>
  <c r="K219" i="11"/>
  <c r="C220" i="11"/>
  <c r="K220" i="11"/>
  <c r="C221" i="11"/>
  <c r="K221" i="11"/>
  <c r="C222" i="11"/>
  <c r="K222" i="11"/>
  <c r="C223" i="11"/>
  <c r="C224" i="11"/>
  <c r="K224" i="11"/>
  <c r="C225" i="11"/>
  <c r="K225" i="11"/>
  <c r="C226" i="11"/>
  <c r="K226" i="11"/>
  <c r="K227" i="11"/>
  <c r="C228" i="11"/>
  <c r="K228" i="11"/>
  <c r="C229" i="11"/>
  <c r="K229" i="11"/>
  <c r="C230" i="11"/>
  <c r="K230" i="11"/>
  <c r="C231" i="11"/>
  <c r="K231" i="11"/>
  <c r="C232" i="11"/>
  <c r="C233" i="11"/>
  <c r="K233" i="11"/>
  <c r="C234" i="11"/>
  <c r="C235" i="11"/>
  <c r="K235" i="11"/>
  <c r="C236" i="11"/>
  <c r="C237" i="11"/>
  <c r="K237" i="11"/>
  <c r="C238" i="11"/>
  <c r="K238" i="11"/>
  <c r="C239" i="11"/>
  <c r="C240" i="11"/>
  <c r="C241" i="11"/>
  <c r="K241" i="11"/>
  <c r="C242" i="11"/>
  <c r="C243" i="11"/>
  <c r="K243" i="11"/>
  <c r="C244" i="11"/>
  <c r="C245" i="11"/>
  <c r="K245" i="11"/>
  <c r="C246" i="11"/>
  <c r="K246" i="11"/>
  <c r="C247" i="11"/>
  <c r="C248" i="11"/>
  <c r="C249" i="11"/>
  <c r="K249" i="11"/>
  <c r="C250" i="11"/>
  <c r="C251" i="11"/>
  <c r="K251" i="11"/>
  <c r="C252" i="11"/>
  <c r="C253" i="11"/>
  <c r="K253" i="11"/>
  <c r="C254" i="11"/>
  <c r="K254" i="11"/>
  <c r="C255" i="11"/>
  <c r="C256" i="11"/>
  <c r="C257" i="11"/>
  <c r="K257" i="11"/>
  <c r="C258" i="11"/>
  <c r="C259" i="11"/>
  <c r="K259" i="11"/>
  <c r="C260" i="11"/>
  <c r="C261" i="11"/>
  <c r="K261" i="11"/>
  <c r="C262" i="11"/>
  <c r="K262" i="11"/>
  <c r="C263" i="11"/>
  <c r="C264" i="11"/>
  <c r="C265" i="11"/>
  <c r="K265" i="11"/>
  <c r="C266" i="11"/>
  <c r="C267" i="11"/>
  <c r="K267" i="11"/>
  <c r="C268" i="11"/>
  <c r="C269" i="11"/>
  <c r="K269" i="11"/>
  <c r="C270" i="11"/>
  <c r="K270" i="11"/>
  <c r="C271" i="11"/>
  <c r="C272" i="11"/>
  <c r="C273" i="11"/>
  <c r="K273" i="11"/>
  <c r="C274" i="11"/>
  <c r="C275" i="11"/>
  <c r="K275" i="11"/>
  <c r="C276" i="11"/>
  <c r="C277" i="11"/>
  <c r="K277" i="11"/>
  <c r="C278" i="11"/>
  <c r="K278" i="11"/>
  <c r="C279" i="11"/>
  <c r="C280" i="11"/>
  <c r="C281" i="11"/>
  <c r="K281" i="11"/>
  <c r="C282" i="11"/>
  <c r="C283" i="11"/>
  <c r="K283" i="11"/>
  <c r="C284" i="11"/>
  <c r="C285" i="11"/>
  <c r="K285" i="11"/>
  <c r="C286" i="11"/>
  <c r="K286" i="11"/>
  <c r="C287" i="11"/>
  <c r="C288" i="11"/>
  <c r="C289" i="11"/>
  <c r="K289" i="11"/>
  <c r="C290" i="11"/>
  <c r="C291" i="11"/>
  <c r="K291" i="11"/>
  <c r="C292" i="11"/>
  <c r="C293" i="11"/>
  <c r="K293" i="11"/>
  <c r="C294" i="11"/>
  <c r="K294" i="11"/>
  <c r="C295" i="11"/>
  <c r="C296" i="11"/>
  <c r="C297" i="11"/>
  <c r="K297" i="11"/>
  <c r="C298" i="11"/>
  <c r="C299" i="11"/>
  <c r="K299" i="11"/>
  <c r="C300" i="11"/>
  <c r="C301" i="11"/>
  <c r="K301" i="11"/>
  <c r="C302" i="11"/>
  <c r="K302" i="11"/>
  <c r="C303" i="11"/>
  <c r="C304" i="11"/>
  <c r="C305" i="11"/>
  <c r="K305" i="11"/>
  <c r="C306" i="11"/>
  <c r="C307" i="11"/>
  <c r="K307" i="11"/>
  <c r="C308" i="11"/>
  <c r="C309" i="11"/>
  <c r="K309" i="11"/>
  <c r="C310" i="11"/>
  <c r="K310" i="11"/>
  <c r="C311" i="11"/>
  <c r="C312" i="11"/>
  <c r="C313" i="11"/>
  <c r="K313" i="11"/>
  <c r="C314" i="11"/>
  <c r="C315" i="11"/>
  <c r="K315" i="11"/>
  <c r="C316" i="11"/>
  <c r="C317" i="11"/>
  <c r="K317" i="11"/>
  <c r="C318" i="11"/>
  <c r="K318" i="11"/>
  <c r="C319" i="11"/>
  <c r="C320" i="11"/>
  <c r="C321" i="11"/>
  <c r="K321" i="11"/>
  <c r="C322" i="11"/>
  <c r="C323" i="11"/>
  <c r="K323" i="11"/>
  <c r="C324" i="11"/>
  <c r="C325" i="11"/>
  <c r="K325" i="11"/>
  <c r="C326" i="11"/>
  <c r="K326" i="11"/>
  <c r="C327" i="11"/>
  <c r="C328" i="11"/>
  <c r="C329" i="11"/>
  <c r="K329" i="11"/>
  <c r="C330" i="11"/>
  <c r="C331" i="11"/>
  <c r="K331" i="11"/>
  <c r="C332" i="11"/>
  <c r="C333" i="11"/>
  <c r="K333" i="11"/>
  <c r="C334" i="11"/>
  <c r="K334" i="11"/>
  <c r="C335" i="11"/>
  <c r="C336" i="11"/>
  <c r="C337" i="11"/>
  <c r="K337" i="11"/>
  <c r="C338" i="11"/>
  <c r="C339" i="11"/>
  <c r="K339" i="11"/>
  <c r="C340" i="11"/>
  <c r="C341" i="11"/>
  <c r="K341" i="11"/>
  <c r="C342" i="11"/>
  <c r="K342" i="11"/>
  <c r="C343" i="11"/>
  <c r="C344" i="11"/>
  <c r="C345" i="11"/>
  <c r="K345" i="11"/>
  <c r="C346" i="11"/>
  <c r="C347" i="11"/>
  <c r="K347" i="11"/>
  <c r="C348" i="11"/>
  <c r="C349" i="11"/>
  <c r="K349" i="11"/>
  <c r="C350" i="11"/>
  <c r="K350" i="11"/>
  <c r="C351" i="11"/>
  <c r="C352" i="11"/>
  <c r="C353" i="11"/>
  <c r="K353" i="11"/>
  <c r="C354" i="11"/>
  <c r="C355" i="11"/>
  <c r="K355" i="11"/>
  <c r="C356" i="11"/>
  <c r="C357" i="11"/>
  <c r="K357" i="11"/>
  <c r="C358" i="11"/>
  <c r="K358" i="11"/>
  <c r="C359" i="11"/>
  <c r="C360" i="11"/>
  <c r="C361" i="11"/>
  <c r="K361" i="11"/>
  <c r="C362" i="11"/>
  <c r="C363" i="11"/>
  <c r="K363" i="11"/>
  <c r="C364" i="11"/>
  <c r="C365" i="11"/>
  <c r="K365" i="11"/>
  <c r="C366" i="11"/>
  <c r="K366" i="11"/>
  <c r="C367" i="11"/>
  <c r="C368" i="11"/>
  <c r="C369" i="11"/>
  <c r="K369" i="11"/>
  <c r="C370" i="11"/>
  <c r="C371" i="11"/>
  <c r="K371" i="11"/>
  <c r="C372" i="11"/>
  <c r="C373" i="11"/>
  <c r="K373" i="11"/>
  <c r="C374" i="11"/>
  <c r="K374" i="11"/>
  <c r="C375" i="11"/>
  <c r="C376" i="11"/>
  <c r="C377" i="11"/>
  <c r="K377" i="11"/>
  <c r="C378" i="11"/>
  <c r="C379" i="11"/>
  <c r="K379" i="11"/>
  <c r="C380" i="11"/>
  <c r="C381" i="11"/>
  <c r="K381" i="11"/>
  <c r="C382" i="11"/>
  <c r="K382" i="11"/>
  <c r="C383" i="11"/>
  <c r="C384" i="11"/>
  <c r="K384" i="11"/>
  <c r="C385" i="11"/>
  <c r="K385" i="11"/>
  <c r="C386" i="11"/>
  <c r="K386" i="11"/>
  <c r="C387" i="11"/>
  <c r="K387" i="11"/>
  <c r="C388" i="11"/>
  <c r="C389" i="11"/>
  <c r="K389" i="11"/>
  <c r="C390" i="11"/>
  <c r="K390" i="11"/>
  <c r="C391" i="11"/>
  <c r="C392" i="11"/>
  <c r="K392" i="11"/>
  <c r="C393" i="11"/>
  <c r="K393" i="11"/>
  <c r="C394" i="11"/>
  <c r="K394" i="11"/>
  <c r="C395" i="11"/>
  <c r="K395" i="11"/>
  <c r="C396" i="11"/>
  <c r="K396" i="11"/>
  <c r="C397" i="11"/>
  <c r="K397" i="11"/>
  <c r="C398" i="11"/>
  <c r="K398" i="11"/>
  <c r="C399" i="11"/>
  <c r="K399" i="11"/>
  <c r="C400" i="11"/>
  <c r="K400" i="11"/>
  <c r="C401" i="11"/>
  <c r="K401" i="11"/>
  <c r="C402" i="11"/>
  <c r="K403" i="11"/>
  <c r="C404" i="11"/>
  <c r="K404" i="11"/>
  <c r="K405" i="11"/>
  <c r="C406" i="11"/>
  <c r="K406" i="11"/>
  <c r="C407" i="11"/>
  <c r="K407" i="11"/>
  <c r="K408" i="11"/>
  <c r="C409" i="11"/>
  <c r="K409" i="11"/>
  <c r="C410" i="11"/>
  <c r="K410" i="11"/>
  <c r="C411" i="11"/>
  <c r="K411" i="11"/>
  <c r="C412" i="11"/>
  <c r="K412" i="11"/>
  <c r="C413" i="11"/>
  <c r="K413" i="11"/>
  <c r="C414" i="11"/>
  <c r="K414" i="11"/>
  <c r="C415" i="11"/>
  <c r="K415" i="11"/>
  <c r="C416" i="11"/>
  <c r="K416" i="11"/>
  <c r="C417" i="11"/>
  <c r="K417" i="11"/>
  <c r="C418" i="11"/>
  <c r="K418" i="11"/>
  <c r="C419" i="11"/>
  <c r="K419" i="11"/>
  <c r="C420" i="11"/>
  <c r="C421" i="11"/>
  <c r="K421" i="11"/>
  <c r="C422" i="11"/>
  <c r="K422" i="11"/>
  <c r="C423" i="11"/>
  <c r="C424" i="11"/>
  <c r="K424" i="11"/>
  <c r="C425" i="11"/>
  <c r="K425" i="11"/>
  <c r="C426" i="11"/>
  <c r="K426" i="11"/>
  <c r="C427" i="11"/>
  <c r="K427" i="11"/>
  <c r="C428" i="11"/>
  <c r="K428" i="11"/>
  <c r="C429" i="11"/>
  <c r="K429" i="11"/>
  <c r="C430" i="11"/>
  <c r="K430" i="11"/>
  <c r="C431" i="11"/>
  <c r="K431" i="11"/>
  <c r="C432" i="11"/>
  <c r="K432" i="11"/>
  <c r="C433" i="11"/>
  <c r="K433" i="11"/>
  <c r="C434" i="11"/>
  <c r="K435" i="11"/>
  <c r="C436" i="11"/>
  <c r="K436" i="11"/>
  <c r="K437" i="11"/>
  <c r="C438" i="11"/>
  <c r="K438" i="11"/>
  <c r="C439" i="11"/>
  <c r="K439" i="11"/>
  <c r="K440" i="11"/>
  <c r="C441" i="11"/>
  <c r="K441" i="11"/>
  <c r="C442" i="11"/>
  <c r="K442" i="11"/>
  <c r="C443" i="11"/>
  <c r="K443" i="11"/>
  <c r="C444" i="11"/>
  <c r="K444" i="11"/>
  <c r="C445" i="11"/>
  <c r="K445" i="11"/>
  <c r="C446" i="11"/>
  <c r="K446" i="11"/>
  <c r="C447" i="11"/>
  <c r="K447" i="11"/>
  <c r="C448" i="11"/>
  <c r="K448" i="11"/>
  <c r="C449" i="11"/>
  <c r="K449" i="11"/>
  <c r="C450" i="11"/>
  <c r="K450" i="11"/>
  <c r="C451" i="11"/>
  <c r="K451" i="11"/>
  <c r="C452" i="11"/>
  <c r="C453" i="11"/>
  <c r="K453" i="11"/>
  <c r="C454" i="11"/>
  <c r="K454" i="11"/>
  <c r="C455" i="11"/>
  <c r="F3" i="13"/>
  <c r="N3" i="13"/>
  <c r="F4" i="13"/>
  <c r="N4" i="13"/>
  <c r="F5" i="13"/>
  <c r="N5" i="13"/>
  <c r="F6" i="13"/>
  <c r="N6" i="13"/>
  <c r="F7" i="13"/>
  <c r="N7" i="13"/>
  <c r="F8" i="13"/>
  <c r="N8" i="13"/>
  <c r="F9" i="13"/>
  <c r="N9" i="13"/>
  <c r="F10" i="13"/>
  <c r="N10" i="13"/>
  <c r="F11" i="13"/>
  <c r="N11" i="13"/>
  <c r="F12" i="13"/>
  <c r="N12" i="13"/>
  <c r="F13" i="13"/>
  <c r="N13" i="13"/>
  <c r="F14" i="13"/>
  <c r="N14" i="13"/>
  <c r="F15" i="13"/>
  <c r="N15" i="13"/>
  <c r="F16" i="13"/>
  <c r="N16" i="13"/>
  <c r="F17" i="13"/>
  <c r="N17" i="13"/>
  <c r="F18" i="13"/>
  <c r="N18" i="13"/>
  <c r="F19" i="13"/>
  <c r="N19" i="13"/>
  <c r="F20" i="13"/>
  <c r="N20" i="13"/>
  <c r="F21" i="13"/>
  <c r="N21" i="13"/>
  <c r="F22" i="13"/>
  <c r="N22" i="13"/>
  <c r="F23" i="13"/>
  <c r="N23" i="13"/>
  <c r="F24" i="13"/>
  <c r="N24" i="13"/>
  <c r="F25" i="13"/>
  <c r="N25" i="13"/>
  <c r="F26" i="13"/>
  <c r="N26" i="13"/>
  <c r="F27" i="13"/>
  <c r="N27" i="13"/>
  <c r="F28" i="13"/>
  <c r="N28" i="13"/>
  <c r="F29" i="13"/>
  <c r="N29" i="13"/>
  <c r="F30" i="13"/>
  <c r="N30" i="13"/>
  <c r="F31" i="13"/>
  <c r="N31" i="13"/>
  <c r="F32" i="13"/>
  <c r="N32" i="13"/>
  <c r="F33" i="13"/>
  <c r="N33" i="13"/>
  <c r="F34" i="13"/>
  <c r="N34" i="13"/>
  <c r="F35" i="13"/>
  <c r="N35" i="13"/>
  <c r="F36" i="13"/>
  <c r="N36" i="13"/>
  <c r="F37" i="13"/>
  <c r="N37" i="13"/>
  <c r="F38" i="13"/>
  <c r="N38" i="13"/>
  <c r="F39" i="13"/>
  <c r="N39" i="13"/>
  <c r="F40" i="13"/>
  <c r="N40" i="13"/>
  <c r="F41" i="13"/>
  <c r="N41" i="13"/>
  <c r="F42" i="13"/>
  <c r="N42" i="13"/>
  <c r="F43" i="13"/>
  <c r="N43" i="13"/>
  <c r="F44" i="13"/>
  <c r="N44" i="13"/>
  <c r="F45" i="13"/>
  <c r="N45" i="13"/>
  <c r="F46" i="13"/>
  <c r="N46" i="13"/>
  <c r="F47" i="13"/>
  <c r="N47" i="13"/>
  <c r="F48" i="13"/>
  <c r="N48" i="13"/>
  <c r="F49" i="13"/>
  <c r="N49" i="13"/>
  <c r="F50" i="13"/>
  <c r="N50" i="13"/>
  <c r="F51" i="13"/>
  <c r="N51" i="13"/>
  <c r="F52" i="13"/>
  <c r="N52" i="13"/>
  <c r="F53" i="13"/>
  <c r="N53" i="13"/>
  <c r="F54" i="13"/>
  <c r="N54" i="13"/>
  <c r="F55" i="13"/>
  <c r="N55" i="13"/>
  <c r="F56" i="13"/>
  <c r="N56" i="13"/>
  <c r="F57" i="13"/>
  <c r="N57" i="13"/>
  <c r="F58" i="13"/>
  <c r="N58" i="13"/>
  <c r="F59" i="13"/>
  <c r="N59" i="13"/>
  <c r="F60" i="13"/>
  <c r="N60" i="13"/>
  <c r="F61" i="13"/>
  <c r="N61" i="13"/>
  <c r="F62" i="13"/>
  <c r="N62" i="13"/>
  <c r="F63" i="13"/>
  <c r="N63" i="13"/>
  <c r="F64" i="13"/>
  <c r="N64" i="13"/>
  <c r="F65" i="13"/>
  <c r="N65" i="13"/>
  <c r="F66" i="13"/>
  <c r="N66" i="13"/>
  <c r="F67" i="13"/>
  <c r="N67" i="13"/>
  <c r="F68" i="13"/>
  <c r="N68" i="13"/>
  <c r="F69" i="13"/>
  <c r="N69" i="13"/>
  <c r="F70" i="13"/>
  <c r="N70" i="13"/>
  <c r="F71" i="13"/>
  <c r="N71" i="13"/>
  <c r="F72" i="13"/>
  <c r="N72" i="13"/>
  <c r="F73" i="13"/>
  <c r="N73" i="13"/>
  <c r="F74" i="13"/>
  <c r="N74" i="13"/>
  <c r="F75" i="13"/>
  <c r="N75" i="13"/>
  <c r="F76" i="13"/>
  <c r="N76" i="13"/>
  <c r="F77" i="13"/>
  <c r="N77" i="13"/>
  <c r="F78" i="13"/>
  <c r="N78" i="13"/>
  <c r="F79" i="13"/>
  <c r="N79" i="13"/>
  <c r="F80" i="13"/>
  <c r="N80" i="13"/>
  <c r="F81" i="13"/>
  <c r="N81" i="13"/>
  <c r="F82" i="13"/>
  <c r="N82" i="13"/>
  <c r="F83" i="13"/>
  <c r="N83" i="13"/>
  <c r="F84" i="13"/>
  <c r="N84" i="13"/>
  <c r="F85" i="13"/>
  <c r="N85" i="13"/>
  <c r="F86" i="13"/>
  <c r="N86" i="13"/>
  <c r="F87" i="13"/>
  <c r="N87" i="13"/>
  <c r="F88" i="13"/>
  <c r="N88" i="13"/>
  <c r="F89" i="13"/>
  <c r="N89" i="13"/>
  <c r="F90" i="13"/>
  <c r="N90" i="13"/>
  <c r="F91" i="13"/>
  <c r="N91" i="13"/>
  <c r="F92" i="13"/>
  <c r="N92" i="13"/>
  <c r="F93" i="13"/>
  <c r="N93" i="13"/>
  <c r="E264" i="11"/>
  <c r="M264" i="11"/>
  <c r="E265" i="11"/>
  <c r="E265" i="14" s="1" a="1"/>
  <c r="E265" i="14" s="1"/>
  <c r="M265" i="11"/>
  <c r="E266" i="11"/>
  <c r="M266" i="11"/>
  <c r="E267" i="11"/>
  <c r="M267" i="11"/>
  <c r="E268" i="11"/>
  <c r="M268" i="11"/>
  <c r="E269" i="11"/>
  <c r="M269" i="11"/>
  <c r="E270" i="11"/>
  <c r="M270" i="11"/>
  <c r="E271" i="11"/>
  <c r="M271" i="11"/>
  <c r="E272" i="11"/>
  <c r="M272" i="11"/>
  <c r="E273" i="11"/>
  <c r="M273" i="11"/>
  <c r="E274" i="11"/>
  <c r="M274" i="11"/>
  <c r="E275" i="11"/>
  <c r="M275" i="11"/>
  <c r="E276" i="11"/>
  <c r="M276" i="11"/>
  <c r="E277" i="11"/>
  <c r="M277" i="11"/>
  <c r="E278" i="11"/>
  <c r="M278" i="11"/>
  <c r="E279" i="11"/>
  <c r="M279" i="11"/>
  <c r="E280" i="11"/>
  <c r="M280" i="11"/>
  <c r="E281" i="11"/>
  <c r="M281" i="11"/>
  <c r="E282" i="11"/>
  <c r="M282" i="11"/>
  <c r="E283" i="11"/>
  <c r="M283" i="11"/>
  <c r="E284" i="11"/>
  <c r="M284" i="11"/>
  <c r="E285" i="11"/>
  <c r="E285" i="14" s="1" a="1"/>
  <c r="E285" i="14" s="1"/>
  <c r="M285" i="11"/>
  <c r="E286" i="11"/>
  <c r="M286" i="11"/>
  <c r="E287" i="11"/>
  <c r="M287" i="11"/>
  <c r="E288" i="11"/>
  <c r="M288" i="11"/>
  <c r="E289" i="11"/>
  <c r="M289" i="11"/>
  <c r="E290" i="11"/>
  <c r="M290" i="11"/>
  <c r="E291" i="11"/>
  <c r="M291" i="11"/>
  <c r="E292" i="11"/>
  <c r="M292" i="11"/>
  <c r="E293" i="11"/>
  <c r="M293" i="11"/>
  <c r="E294" i="11"/>
  <c r="M294" i="11"/>
  <c r="E295" i="11"/>
  <c r="M295" i="11"/>
  <c r="E296" i="11"/>
  <c r="M296" i="11"/>
  <c r="E297" i="11"/>
  <c r="M297" i="11"/>
  <c r="E298" i="11"/>
  <c r="M298" i="11"/>
  <c r="E299" i="11"/>
  <c r="M299" i="11"/>
  <c r="E300" i="11"/>
  <c r="M300" i="11"/>
  <c r="E301" i="11"/>
  <c r="M301" i="11"/>
  <c r="E302" i="11"/>
  <c r="M302" i="11"/>
  <c r="E303" i="11"/>
  <c r="M303" i="11"/>
  <c r="E304" i="11"/>
  <c r="M304" i="11"/>
  <c r="E305" i="11"/>
  <c r="M305" i="11"/>
  <c r="E306" i="11"/>
  <c r="M306" i="11"/>
  <c r="E307" i="11"/>
  <c r="M307" i="11"/>
  <c r="E308" i="11"/>
  <c r="M308" i="11"/>
  <c r="E309" i="11"/>
  <c r="M309" i="11"/>
  <c r="E310" i="11"/>
  <c r="M310" i="11"/>
  <c r="E311" i="11"/>
  <c r="M311" i="11"/>
  <c r="E312" i="11"/>
  <c r="M312" i="11"/>
  <c r="E313" i="11"/>
  <c r="M313" i="11"/>
  <c r="E314" i="11"/>
  <c r="M314" i="11"/>
  <c r="E315" i="11"/>
  <c r="M315" i="11"/>
  <c r="E316" i="11"/>
  <c r="M316" i="11"/>
  <c r="E317" i="11"/>
  <c r="E317" i="14" s="1" a="1"/>
  <c r="E317" i="14" s="1"/>
  <c r="M317" i="11"/>
  <c r="E318" i="11"/>
  <c r="M318" i="11"/>
  <c r="E319" i="11"/>
  <c r="M319" i="11"/>
  <c r="E320" i="11"/>
  <c r="M320" i="11"/>
  <c r="E321" i="11"/>
  <c r="M321" i="11"/>
  <c r="E322" i="11"/>
  <c r="M322" i="11"/>
  <c r="E323" i="11"/>
  <c r="M323" i="11"/>
  <c r="E324" i="11"/>
  <c r="M324" i="11"/>
  <c r="E325" i="11"/>
  <c r="M325" i="11"/>
  <c r="E326" i="11"/>
  <c r="M326" i="11"/>
  <c r="E327" i="11"/>
  <c r="M327" i="11"/>
  <c r="E328" i="11"/>
  <c r="M328" i="11"/>
  <c r="E329" i="11"/>
  <c r="M329" i="11"/>
  <c r="E330" i="11"/>
  <c r="M330" i="11"/>
  <c r="E331" i="11"/>
  <c r="M331" i="11"/>
  <c r="E332" i="11"/>
  <c r="M332" i="11"/>
  <c r="E333" i="11"/>
  <c r="M333" i="11"/>
  <c r="E334" i="11"/>
  <c r="M334" i="11"/>
  <c r="E335" i="11"/>
  <c r="M335" i="11"/>
  <c r="E336" i="11"/>
  <c r="M336" i="11"/>
  <c r="E337" i="11"/>
  <c r="E337" i="14" s="1" a="1"/>
  <c r="E337" i="14" s="1"/>
  <c r="M337" i="11"/>
  <c r="E338" i="11"/>
  <c r="M338" i="11"/>
  <c r="E339" i="11"/>
  <c r="M339" i="11"/>
  <c r="E340" i="11"/>
  <c r="M340" i="11"/>
  <c r="E341" i="11"/>
  <c r="M341" i="11"/>
  <c r="E342" i="11"/>
  <c r="M342" i="11"/>
  <c r="E343" i="11"/>
  <c r="M343" i="11"/>
  <c r="E344" i="11"/>
  <c r="M344" i="11"/>
  <c r="E345" i="11"/>
  <c r="M345" i="11"/>
  <c r="E346" i="11"/>
  <c r="M346" i="11"/>
  <c r="E347" i="11"/>
  <c r="M347" i="11"/>
  <c r="E348" i="11"/>
  <c r="M348" i="11"/>
  <c r="E349" i="11"/>
  <c r="M349" i="11"/>
  <c r="E350" i="11"/>
  <c r="M350" i="11"/>
  <c r="E351" i="11"/>
  <c r="M351" i="11"/>
  <c r="E352" i="11"/>
  <c r="M352" i="11"/>
  <c r="E353" i="11"/>
  <c r="E353" i="14" s="1" a="1"/>
  <c r="E353" i="14" s="1"/>
  <c r="M353" i="11"/>
  <c r="E354" i="11"/>
  <c r="M354" i="11"/>
  <c r="E355" i="11"/>
  <c r="M355" i="11"/>
  <c r="E356" i="11"/>
  <c r="M356" i="11"/>
  <c r="E357" i="11"/>
  <c r="M357" i="11"/>
  <c r="E358" i="11"/>
  <c r="M358" i="11"/>
  <c r="E359" i="11"/>
  <c r="M359" i="11"/>
  <c r="E360" i="11"/>
  <c r="M360" i="11"/>
  <c r="E361" i="11"/>
  <c r="M361" i="11"/>
  <c r="E362" i="11"/>
  <c r="M362" i="11"/>
  <c r="E363" i="11"/>
  <c r="M363" i="11"/>
  <c r="E364" i="11"/>
  <c r="M364" i="11"/>
  <c r="E365" i="11"/>
  <c r="M365" i="11"/>
  <c r="E366" i="11"/>
  <c r="M366" i="11"/>
  <c r="E367" i="11"/>
  <c r="M367" i="11"/>
  <c r="E368" i="11"/>
  <c r="M368" i="11"/>
  <c r="E369" i="11"/>
  <c r="E369" i="14" s="1" a="1"/>
  <c r="E369" i="14" s="1"/>
  <c r="M369" i="11"/>
  <c r="E370" i="11"/>
  <c r="M370" i="11"/>
  <c r="E371" i="11"/>
  <c r="M371" i="11"/>
  <c r="E372" i="11"/>
  <c r="M372" i="11"/>
  <c r="E373" i="11"/>
  <c r="M373" i="11"/>
  <c r="E374" i="11"/>
  <c r="M374" i="11"/>
  <c r="E375" i="11"/>
  <c r="M375" i="11"/>
  <c r="E376" i="11"/>
  <c r="M376" i="11"/>
  <c r="E377" i="11"/>
  <c r="M377" i="11"/>
  <c r="E378" i="11"/>
  <c r="M378" i="11"/>
  <c r="E379" i="11"/>
  <c r="M379" i="11"/>
  <c r="E380" i="11"/>
  <c r="M380" i="11"/>
  <c r="E381" i="11"/>
  <c r="E381" i="14" s="1" a="1"/>
  <c r="E381" i="14" s="1"/>
  <c r="M381" i="11"/>
  <c r="E382" i="11"/>
  <c r="M382" i="11"/>
  <c r="E383" i="11"/>
  <c r="M383" i="11"/>
  <c r="E384" i="11"/>
  <c r="M384" i="11"/>
  <c r="E385" i="11"/>
  <c r="E385" i="14" s="1" a="1"/>
  <c r="E385" i="14" s="1"/>
  <c r="M385" i="11"/>
  <c r="E386" i="11"/>
  <c r="M386" i="11"/>
  <c r="E387" i="11"/>
  <c r="M387" i="11"/>
  <c r="E388" i="11"/>
  <c r="M388" i="11"/>
  <c r="E389" i="11"/>
  <c r="M389" i="11"/>
  <c r="E390" i="11"/>
  <c r="M390" i="11"/>
  <c r="E391" i="11"/>
  <c r="M391" i="11"/>
  <c r="E392" i="11"/>
  <c r="M392" i="11"/>
  <c r="E393" i="11"/>
  <c r="E393" i="14" s="1" a="1"/>
  <c r="E393" i="14" s="1"/>
  <c r="E394" i="11"/>
  <c r="M394" i="11"/>
  <c r="E395" i="11"/>
  <c r="M395" i="11"/>
  <c r="E396" i="11"/>
  <c r="E397" i="11"/>
  <c r="M397" i="11"/>
  <c r="E398" i="11"/>
  <c r="M398" i="11"/>
  <c r="M399" i="11"/>
  <c r="E400" i="11"/>
  <c r="M400" i="11"/>
  <c r="E401" i="11"/>
  <c r="M401" i="11"/>
  <c r="E402" i="11"/>
  <c r="M402" i="11"/>
  <c r="E403" i="11"/>
  <c r="M403" i="11"/>
  <c r="E404" i="11"/>
  <c r="M404" i="11"/>
  <c r="E405" i="11"/>
  <c r="M405" i="11"/>
  <c r="E406" i="11"/>
  <c r="M406" i="11"/>
  <c r="E407" i="11"/>
  <c r="M407" i="11"/>
  <c r="E408" i="11"/>
  <c r="M408" i="11"/>
  <c r="E409" i="11"/>
  <c r="M409" i="11"/>
  <c r="M410" i="11"/>
  <c r="E411" i="11"/>
  <c r="M411" i="11"/>
  <c r="E412" i="11"/>
  <c r="M412" i="11"/>
  <c r="M413" i="11"/>
  <c r="E414" i="11"/>
  <c r="E415" i="11"/>
  <c r="M415" i="11"/>
  <c r="E416" i="11"/>
  <c r="M416" i="11"/>
  <c r="E417" i="11"/>
  <c r="M417" i="11"/>
  <c r="E418" i="11"/>
  <c r="M418" i="11"/>
  <c r="E419" i="11"/>
  <c r="M419" i="11"/>
  <c r="E420" i="11"/>
  <c r="E420" i="14" s="1" a="1"/>
  <c r="E420" i="14" s="1"/>
  <c r="M420" i="11"/>
  <c r="E421" i="11"/>
  <c r="M421" i="11"/>
  <c r="E422" i="11"/>
  <c r="M422" i="11"/>
  <c r="E423" i="11"/>
  <c r="M423" i="11"/>
  <c r="E424" i="11"/>
  <c r="E424" i="14" s="1" a="1"/>
  <c r="E424" i="14" s="1"/>
  <c r="M424" i="11"/>
  <c r="E425" i="11"/>
  <c r="E426" i="11"/>
  <c r="M426" i="11"/>
  <c r="E427" i="11"/>
  <c r="M427" i="11"/>
  <c r="E428" i="11"/>
  <c r="E429" i="11"/>
  <c r="M429" i="11"/>
  <c r="E430" i="11"/>
  <c r="M430" i="11"/>
  <c r="M431" i="11"/>
  <c r="E432" i="11"/>
  <c r="M432" i="11"/>
  <c r="E433" i="11"/>
  <c r="M433" i="11"/>
  <c r="M433" i="14" s="1" a="1"/>
  <c r="M433" i="14" s="1"/>
  <c r="E434" i="11"/>
  <c r="M434" i="11"/>
  <c r="E435" i="11"/>
  <c r="M435" i="11"/>
  <c r="E436" i="11"/>
  <c r="M436" i="11"/>
  <c r="E437" i="11"/>
  <c r="M437" i="11"/>
  <c r="E438" i="11"/>
  <c r="M438" i="11"/>
  <c r="E439" i="11"/>
  <c r="M439" i="11"/>
  <c r="E440" i="11"/>
  <c r="M440" i="11"/>
  <c r="E441" i="11"/>
  <c r="M441" i="11"/>
  <c r="M442" i="11"/>
  <c r="E443" i="11"/>
  <c r="M443" i="11"/>
  <c r="E444" i="11"/>
  <c r="M444" i="11"/>
  <c r="M445" i="11"/>
  <c r="E446" i="11"/>
  <c r="E447" i="11"/>
  <c r="M447" i="11"/>
  <c r="E448" i="11"/>
  <c r="M448" i="11"/>
  <c r="E449" i="11"/>
  <c r="M449" i="11"/>
  <c r="E450" i="11"/>
  <c r="M450" i="11"/>
  <c r="E451" i="11"/>
  <c r="M451" i="11"/>
  <c r="E452" i="11"/>
  <c r="M452" i="11"/>
  <c r="E453" i="11"/>
  <c r="M453" i="11"/>
  <c r="E454" i="11"/>
  <c r="M454" i="11"/>
  <c r="E455" i="11"/>
  <c r="E455" i="14" s="1" a="1"/>
  <c r="E455" i="14" s="1"/>
  <c r="M455" i="11"/>
  <c r="N131" i="11"/>
  <c r="F132" i="11"/>
  <c r="N132" i="11"/>
  <c r="F133" i="11"/>
  <c r="N133" i="11"/>
  <c r="N134" i="11"/>
  <c r="N135" i="11"/>
  <c r="F136" i="11"/>
  <c r="F137" i="11"/>
  <c r="F138" i="11"/>
  <c r="N138" i="11"/>
  <c r="F139" i="11"/>
  <c r="N139" i="11"/>
  <c r="N140" i="11"/>
  <c r="F142" i="11"/>
  <c r="F143" i="11"/>
  <c r="N143" i="11"/>
  <c r="F144" i="11"/>
  <c r="N144" i="11"/>
  <c r="F145" i="11"/>
  <c r="N145" i="11"/>
  <c r="F146" i="11"/>
  <c r="N146" i="11"/>
  <c r="F147" i="11"/>
  <c r="N147" i="11"/>
  <c r="N148" i="11"/>
  <c r="F150" i="11"/>
  <c r="F151" i="11"/>
  <c r="N151" i="11"/>
  <c r="F152" i="11"/>
  <c r="N152" i="11"/>
  <c r="F153" i="11"/>
  <c r="N153" i="11"/>
  <c r="F154" i="11"/>
  <c r="N154" i="11"/>
  <c r="F155" i="11"/>
  <c r="N155" i="11"/>
  <c r="N156" i="11"/>
  <c r="F158" i="11"/>
  <c r="F159" i="11"/>
  <c r="N159" i="11"/>
  <c r="F160" i="11"/>
  <c r="N160" i="11"/>
  <c r="F161" i="11"/>
  <c r="N161" i="11"/>
  <c r="F162" i="11"/>
  <c r="N162" i="11"/>
  <c r="F163" i="11"/>
  <c r="N163" i="11"/>
  <c r="N164" i="11"/>
  <c r="F166" i="11"/>
  <c r="F167" i="11"/>
  <c r="N167" i="11"/>
  <c r="F168" i="11"/>
  <c r="N168" i="11"/>
  <c r="F169" i="11"/>
  <c r="N169" i="11"/>
  <c r="F170" i="11"/>
  <c r="N170" i="11"/>
  <c r="F171" i="11"/>
  <c r="N171" i="11"/>
  <c r="N172" i="11"/>
  <c r="F174" i="11"/>
  <c r="F175" i="11"/>
  <c r="N175" i="11"/>
  <c r="F176" i="11"/>
  <c r="N176" i="11"/>
  <c r="F177" i="11"/>
  <c r="N177" i="11"/>
  <c r="N178" i="11"/>
  <c r="F179" i="11"/>
  <c r="N179" i="11"/>
  <c r="N180" i="11"/>
  <c r="F181" i="11"/>
  <c r="N181" i="11"/>
  <c r="F182" i="11"/>
  <c r="N182" i="11"/>
  <c r="F183" i="11"/>
  <c r="N183" i="11"/>
  <c r="F184" i="11"/>
  <c r="N184" i="11"/>
  <c r="F185" i="11"/>
  <c r="F186" i="11"/>
  <c r="N186" i="11"/>
  <c r="F187" i="11"/>
  <c r="F188" i="11"/>
  <c r="N188" i="11"/>
  <c r="F189" i="11"/>
  <c r="N189" i="11"/>
  <c r="F190" i="11"/>
  <c r="N190" i="11"/>
  <c r="F191" i="11"/>
  <c r="N191" i="11"/>
  <c r="N192" i="11"/>
  <c r="F193" i="11"/>
  <c r="N193" i="11"/>
  <c r="F194" i="11"/>
  <c r="F195" i="11"/>
  <c r="N195" i="11"/>
  <c r="F196" i="11"/>
  <c r="N196" i="11"/>
  <c r="F197" i="11"/>
  <c r="N197" i="11"/>
  <c r="F198" i="11"/>
  <c r="N198" i="11"/>
  <c r="F199" i="11"/>
  <c r="F200" i="11"/>
  <c r="N200" i="11"/>
  <c r="F201" i="11"/>
  <c r="N201" i="11"/>
  <c r="F202" i="11"/>
  <c r="N202" i="11"/>
  <c r="N203" i="11"/>
  <c r="F204" i="11"/>
  <c r="N204" i="11"/>
  <c r="F205" i="11"/>
  <c r="N206" i="11"/>
  <c r="F207" i="11"/>
  <c r="N207" i="11"/>
  <c r="F208" i="11"/>
  <c r="N208" i="11"/>
  <c r="F209" i="11"/>
  <c r="N209" i="11"/>
  <c r="N210" i="11"/>
  <c r="F211" i="11"/>
  <c r="N211" i="11"/>
  <c r="N212" i="11"/>
  <c r="F213" i="11"/>
  <c r="N213" i="11"/>
  <c r="F214" i="11"/>
  <c r="N214" i="11"/>
  <c r="F215" i="11"/>
  <c r="N215" i="11"/>
  <c r="F216" i="11"/>
  <c r="N216" i="11"/>
  <c r="F217" i="11"/>
  <c r="F218" i="11"/>
  <c r="N218" i="11"/>
  <c r="F219" i="11"/>
  <c r="F220" i="11"/>
  <c r="N220" i="11"/>
  <c r="F221" i="11"/>
  <c r="N221" i="11"/>
  <c r="F222" i="11"/>
  <c r="N222" i="11"/>
  <c r="F223" i="11"/>
  <c r="N223" i="11"/>
  <c r="N224" i="11"/>
  <c r="F225" i="11"/>
  <c r="N225" i="11"/>
  <c r="F226" i="11"/>
  <c r="F227" i="11"/>
  <c r="N227" i="11"/>
  <c r="F228" i="11"/>
  <c r="N228" i="11"/>
  <c r="F229" i="11"/>
  <c r="N229" i="11"/>
  <c r="F230" i="11"/>
  <c r="N230" i="11"/>
  <c r="F231" i="11"/>
  <c r="F232" i="11"/>
  <c r="N232" i="11"/>
  <c r="F233" i="11"/>
  <c r="N233" i="11"/>
  <c r="F234" i="11"/>
  <c r="N234" i="11"/>
  <c r="F235" i="11"/>
  <c r="N235" i="11"/>
  <c r="F236" i="11"/>
  <c r="N236" i="11"/>
  <c r="F237" i="11"/>
  <c r="N237" i="11"/>
  <c r="F238" i="11"/>
  <c r="N238" i="11"/>
  <c r="F239" i="11"/>
  <c r="N239" i="11"/>
  <c r="F240" i="11"/>
  <c r="N240" i="11"/>
  <c r="F241" i="11"/>
  <c r="N241" i="11"/>
  <c r="F242" i="11"/>
  <c r="N242" i="11"/>
  <c r="F243" i="11"/>
  <c r="N243" i="11"/>
  <c r="F244" i="11"/>
  <c r="N244" i="11"/>
  <c r="F245" i="11"/>
  <c r="N245" i="11"/>
  <c r="F246" i="11"/>
  <c r="N246" i="11"/>
  <c r="F247" i="11"/>
  <c r="N247" i="11"/>
  <c r="F248" i="11"/>
  <c r="N248" i="11"/>
  <c r="F249" i="11"/>
  <c r="N249" i="11"/>
  <c r="F250" i="11"/>
  <c r="N250" i="11"/>
  <c r="F251" i="11"/>
  <c r="N251" i="11"/>
  <c r="F252" i="11"/>
  <c r="N252" i="11"/>
  <c r="F253" i="11"/>
  <c r="N253" i="11"/>
  <c r="F254" i="11"/>
  <c r="N254" i="11"/>
  <c r="F255" i="11"/>
  <c r="N255" i="11"/>
  <c r="F256" i="11"/>
  <c r="N256" i="11"/>
  <c r="F257" i="11"/>
  <c r="N257" i="11"/>
  <c r="F258" i="11"/>
  <c r="N258" i="11"/>
  <c r="F259" i="11"/>
  <c r="N259" i="11"/>
  <c r="F260" i="11"/>
  <c r="N260" i="11"/>
  <c r="F261" i="11"/>
  <c r="N261" i="11"/>
  <c r="F262" i="11"/>
  <c r="N262" i="11"/>
  <c r="F263" i="11"/>
  <c r="N263" i="11"/>
  <c r="F264" i="11"/>
  <c r="N264" i="11"/>
  <c r="F265" i="11"/>
  <c r="N265" i="11"/>
  <c r="F266" i="11"/>
  <c r="N266" i="11"/>
  <c r="F267" i="11"/>
  <c r="N267" i="11"/>
  <c r="F268" i="11"/>
  <c r="N268" i="11"/>
  <c r="F269" i="11"/>
  <c r="N269" i="11"/>
  <c r="F270" i="11"/>
  <c r="N270" i="11"/>
  <c r="F271" i="11"/>
  <c r="N271" i="11"/>
  <c r="F272" i="11"/>
  <c r="N272" i="11"/>
  <c r="F273" i="11"/>
  <c r="N273" i="11"/>
  <c r="F274" i="11"/>
  <c r="N274" i="11"/>
  <c r="F275" i="11"/>
  <c r="N275" i="11"/>
  <c r="F276" i="11"/>
  <c r="N276" i="11"/>
  <c r="F277" i="11"/>
  <c r="N277" i="11"/>
  <c r="F278" i="11"/>
  <c r="N278" i="11"/>
  <c r="F279" i="11"/>
  <c r="N279" i="11"/>
  <c r="F280" i="11"/>
  <c r="N280" i="11"/>
  <c r="F281" i="11"/>
  <c r="N281" i="11"/>
  <c r="F282" i="11"/>
  <c r="N282" i="11"/>
  <c r="F283" i="11"/>
  <c r="N283" i="11"/>
  <c r="F284" i="11"/>
  <c r="N284" i="11"/>
  <c r="F285" i="11"/>
  <c r="N285" i="11"/>
  <c r="F286" i="11"/>
  <c r="N286" i="11"/>
  <c r="F287" i="11"/>
  <c r="N287" i="11"/>
  <c r="F288" i="11"/>
  <c r="N288" i="11"/>
  <c r="F289" i="11"/>
  <c r="N289" i="11"/>
  <c r="F290" i="11"/>
  <c r="N290" i="11"/>
  <c r="F291" i="11"/>
  <c r="N291" i="11"/>
  <c r="F292" i="11"/>
  <c r="N292" i="11"/>
  <c r="F293" i="11"/>
  <c r="N293" i="11"/>
  <c r="F294" i="11"/>
  <c r="N294" i="11"/>
  <c r="F295" i="11"/>
  <c r="N295" i="11"/>
  <c r="F296" i="11"/>
  <c r="N296" i="11"/>
  <c r="F297" i="11"/>
  <c r="N297" i="11"/>
  <c r="F298" i="11"/>
  <c r="N298" i="11"/>
  <c r="F299" i="11"/>
  <c r="N299" i="11"/>
  <c r="F300" i="11"/>
  <c r="N300" i="11"/>
  <c r="F301" i="11"/>
  <c r="N301" i="11"/>
  <c r="F302" i="11"/>
  <c r="N302" i="11"/>
  <c r="F303" i="11"/>
  <c r="N303" i="11"/>
  <c r="F304" i="11"/>
  <c r="N304" i="11"/>
  <c r="F305" i="11"/>
  <c r="N305" i="11"/>
  <c r="F306" i="11"/>
  <c r="N306" i="11"/>
  <c r="F307" i="11"/>
  <c r="N307" i="11"/>
  <c r="F308" i="11"/>
  <c r="N308" i="11"/>
  <c r="F309" i="11"/>
  <c r="N309" i="11"/>
  <c r="F310" i="11"/>
  <c r="N310" i="11"/>
  <c r="F311" i="11"/>
  <c r="N311" i="11"/>
  <c r="F312" i="11"/>
  <c r="N312" i="11"/>
  <c r="F313" i="11"/>
  <c r="N313" i="11"/>
  <c r="F314" i="11"/>
  <c r="N314" i="11"/>
  <c r="F315" i="11"/>
  <c r="N315" i="11"/>
  <c r="F316" i="11"/>
  <c r="N316" i="11"/>
  <c r="F317" i="11"/>
  <c r="N317" i="11"/>
  <c r="F318" i="11"/>
  <c r="N318" i="11"/>
  <c r="F319" i="11"/>
  <c r="N319" i="11"/>
  <c r="F320" i="11"/>
  <c r="N320" i="11"/>
  <c r="F321" i="11"/>
  <c r="N321" i="11"/>
  <c r="F322" i="11"/>
  <c r="N322" i="11"/>
  <c r="F323" i="11"/>
  <c r="N323" i="11"/>
  <c r="F324" i="11"/>
  <c r="N324" i="11"/>
  <c r="F325" i="11"/>
  <c r="N325" i="11"/>
  <c r="F326" i="11"/>
  <c r="N326" i="11"/>
  <c r="F327" i="11"/>
  <c r="N327" i="11"/>
  <c r="F328" i="11"/>
  <c r="N328" i="11"/>
  <c r="F329" i="11"/>
  <c r="N329" i="11"/>
  <c r="F330" i="11"/>
  <c r="N330" i="11"/>
  <c r="F331" i="11"/>
  <c r="N331" i="11"/>
  <c r="F332" i="11"/>
  <c r="N332" i="11"/>
  <c r="F333" i="11"/>
  <c r="N333" i="11"/>
  <c r="F334" i="11"/>
  <c r="N334" i="11"/>
  <c r="F335" i="11"/>
  <c r="N335" i="11"/>
  <c r="F336" i="11"/>
  <c r="N336" i="11"/>
  <c r="F337" i="11"/>
  <c r="N337" i="11"/>
  <c r="F338" i="11"/>
  <c r="N338" i="11"/>
  <c r="F339" i="11"/>
  <c r="N339" i="11"/>
  <c r="F340" i="11"/>
  <c r="N340" i="11"/>
  <c r="F341" i="11"/>
  <c r="N341" i="11"/>
  <c r="F342" i="11"/>
  <c r="N342" i="11"/>
  <c r="F343" i="11"/>
  <c r="N343" i="11"/>
  <c r="F344" i="11"/>
  <c r="N344" i="11"/>
  <c r="F345" i="11"/>
  <c r="N345" i="11"/>
  <c r="F346" i="11"/>
  <c r="N346" i="11"/>
  <c r="F347" i="11"/>
  <c r="N347" i="11"/>
  <c r="F348" i="11"/>
  <c r="N348" i="11"/>
  <c r="F349" i="11"/>
  <c r="N349" i="11"/>
  <c r="F350" i="11"/>
  <c r="N350" i="11"/>
  <c r="F351" i="11"/>
  <c r="N351" i="11"/>
  <c r="F352" i="11"/>
  <c r="N352" i="11"/>
  <c r="F353" i="11"/>
  <c r="N353" i="11"/>
  <c r="F354" i="11"/>
  <c r="N354" i="11"/>
  <c r="F355" i="11"/>
  <c r="N355" i="11"/>
  <c r="F356" i="11"/>
  <c r="N356" i="11"/>
  <c r="F357" i="11"/>
  <c r="N357" i="11"/>
  <c r="F358" i="11"/>
  <c r="N358" i="11"/>
  <c r="F359" i="11"/>
  <c r="N359" i="11"/>
  <c r="F360" i="11"/>
  <c r="N360" i="11"/>
  <c r="F361" i="11"/>
  <c r="N361" i="11"/>
  <c r="F362" i="11"/>
  <c r="N362" i="11"/>
  <c r="F363" i="11"/>
  <c r="N363" i="11"/>
  <c r="F364" i="11"/>
  <c r="N365" i="11"/>
  <c r="F366" i="11"/>
  <c r="N367" i="11"/>
  <c r="F368" i="11"/>
  <c r="N370" i="11"/>
  <c r="F371" i="11"/>
  <c r="N371" i="11"/>
  <c r="F372" i="11"/>
  <c r="N373" i="11"/>
  <c r="F374" i="11"/>
  <c r="N375" i="11"/>
  <c r="F376" i="11"/>
  <c r="N378" i="11"/>
  <c r="F379" i="11"/>
  <c r="N379" i="11"/>
  <c r="F380" i="11"/>
  <c r="N381" i="11"/>
  <c r="F382" i="11"/>
  <c r="N383" i="11"/>
  <c r="F384" i="11"/>
  <c r="N386" i="11"/>
  <c r="N391" i="11"/>
  <c r="N394" i="11"/>
  <c r="F395" i="11"/>
  <c r="N397" i="11"/>
  <c r="F398" i="11"/>
  <c r="N399" i="11"/>
  <c r="F400" i="11"/>
  <c r="F403" i="11"/>
  <c r="N405" i="11"/>
  <c r="F406" i="11"/>
  <c r="F408" i="11"/>
  <c r="F411" i="11"/>
  <c r="N413" i="11"/>
  <c r="N415" i="11"/>
  <c r="F416" i="11"/>
  <c r="N423" i="11"/>
  <c r="N426" i="11"/>
  <c r="F427" i="11"/>
  <c r="N429" i="11"/>
  <c r="N431" i="11"/>
  <c r="F432" i="11"/>
  <c r="F435" i="11"/>
  <c r="N437" i="11"/>
  <c r="F438" i="11"/>
  <c r="F440" i="11"/>
  <c r="F443" i="11"/>
  <c r="N445" i="11"/>
  <c r="N447" i="11"/>
  <c r="F448" i="11"/>
  <c r="N455" i="11"/>
  <c r="G197" i="11"/>
  <c r="O197" i="11"/>
  <c r="G198" i="11"/>
  <c r="O198" i="11"/>
  <c r="G199" i="11"/>
  <c r="O199" i="11"/>
  <c r="G200" i="11"/>
  <c r="O201" i="11"/>
  <c r="G202" i="11"/>
  <c r="O202" i="11"/>
  <c r="G203" i="11"/>
  <c r="G204" i="11"/>
  <c r="O204" i="11"/>
  <c r="G205" i="11"/>
  <c r="O205" i="11"/>
  <c r="G206" i="11"/>
  <c r="O206" i="11"/>
  <c r="G207" i="11"/>
  <c r="O207" i="11"/>
  <c r="G208" i="11"/>
  <c r="O208" i="11"/>
  <c r="G209" i="11"/>
  <c r="O209" i="11"/>
  <c r="G210" i="11"/>
  <c r="O210" i="11"/>
  <c r="G211" i="11"/>
  <c r="O211" i="11"/>
  <c r="G212" i="11"/>
  <c r="G213" i="11"/>
  <c r="O213" i="11"/>
  <c r="G214" i="11"/>
  <c r="O215" i="11"/>
  <c r="G216" i="11"/>
  <c r="O216" i="11"/>
  <c r="G217" i="11"/>
  <c r="O217" i="11"/>
  <c r="G218" i="11"/>
  <c r="O219" i="11"/>
  <c r="G220" i="11"/>
  <c r="O220" i="11"/>
  <c r="O221" i="11"/>
  <c r="G222" i="11"/>
  <c r="O222" i="11"/>
  <c r="G223" i="11"/>
  <c r="O223" i="11"/>
  <c r="G224" i="11"/>
  <c r="O224" i="11"/>
  <c r="G225" i="11"/>
  <c r="O225" i="11"/>
  <c r="G226" i="11"/>
  <c r="O226" i="11"/>
  <c r="G227" i="11"/>
  <c r="O227" i="11"/>
  <c r="O228" i="11"/>
  <c r="G229" i="11"/>
  <c r="O229" i="11"/>
  <c r="G230" i="11"/>
  <c r="O230" i="11"/>
  <c r="G231" i="11"/>
  <c r="O231" i="11"/>
  <c r="G232" i="11"/>
  <c r="O232" i="11"/>
  <c r="G233" i="11"/>
  <c r="O233" i="11"/>
  <c r="G234" i="11"/>
  <c r="O234" i="11"/>
  <c r="G235" i="11"/>
  <c r="O235" i="11"/>
  <c r="G236" i="11"/>
  <c r="O236" i="11"/>
  <c r="G237" i="11"/>
  <c r="O237" i="11"/>
  <c r="G238" i="11"/>
  <c r="O238" i="11"/>
  <c r="G239" i="11"/>
  <c r="O239" i="11"/>
  <c r="G240" i="11"/>
  <c r="O240" i="11"/>
  <c r="G241" i="11"/>
  <c r="O241" i="11"/>
  <c r="G242" i="11"/>
  <c r="O242" i="11"/>
  <c r="G243" i="11"/>
  <c r="O243" i="11"/>
  <c r="G244" i="11"/>
  <c r="O244" i="11"/>
  <c r="G245" i="11"/>
  <c r="O245" i="11"/>
  <c r="G246" i="11"/>
  <c r="O246" i="11"/>
  <c r="G247" i="11"/>
  <c r="O247" i="11"/>
  <c r="G248" i="11"/>
  <c r="O248" i="11"/>
  <c r="G249" i="11"/>
  <c r="O249" i="11"/>
  <c r="G250" i="11"/>
  <c r="O250" i="11"/>
  <c r="G251" i="11"/>
  <c r="O251" i="11"/>
  <c r="G252" i="11"/>
  <c r="O252" i="11"/>
  <c r="G253" i="11"/>
  <c r="O253" i="11"/>
  <c r="G254" i="11"/>
  <c r="O254" i="11"/>
  <c r="G255" i="11"/>
  <c r="O255" i="11"/>
  <c r="G256" i="11"/>
  <c r="O256" i="11"/>
  <c r="G257" i="11"/>
  <c r="O257" i="11"/>
  <c r="G258" i="11"/>
  <c r="O258" i="11"/>
  <c r="G259" i="11"/>
  <c r="O259" i="11"/>
  <c r="G260" i="11"/>
  <c r="O260" i="11"/>
  <c r="G261" i="11"/>
  <c r="O261" i="11"/>
  <c r="G262" i="11"/>
  <c r="O262" i="11"/>
  <c r="G263" i="11"/>
  <c r="O263" i="11"/>
  <c r="G264" i="11"/>
  <c r="O264" i="11"/>
  <c r="G265" i="11"/>
  <c r="O265" i="11"/>
  <c r="G266" i="11"/>
  <c r="O266" i="11"/>
  <c r="G267" i="11"/>
  <c r="O267" i="11"/>
  <c r="G268" i="11"/>
  <c r="O268" i="11"/>
  <c r="G269" i="11"/>
  <c r="O269" i="11"/>
  <c r="G270" i="11"/>
  <c r="O270" i="11"/>
  <c r="G271" i="11"/>
  <c r="O271" i="11"/>
  <c r="G272" i="11"/>
  <c r="O272" i="11"/>
  <c r="G273" i="11"/>
  <c r="O273" i="11"/>
  <c r="G274" i="11"/>
  <c r="O274" i="11"/>
  <c r="G275" i="11"/>
  <c r="O275" i="11"/>
  <c r="G276" i="11"/>
  <c r="O276" i="11"/>
  <c r="G277" i="11"/>
  <c r="O277" i="11"/>
  <c r="G278" i="11"/>
  <c r="O278" i="11"/>
  <c r="G279" i="11"/>
  <c r="O279" i="11"/>
  <c r="G280" i="11"/>
  <c r="O280" i="11"/>
  <c r="G281" i="11"/>
  <c r="O281" i="11"/>
  <c r="G282" i="11"/>
  <c r="O282" i="11"/>
  <c r="G283" i="11"/>
  <c r="O283" i="11"/>
  <c r="G284" i="11"/>
  <c r="O284" i="11"/>
  <c r="G285" i="11"/>
  <c r="O285" i="11"/>
  <c r="G286" i="11"/>
  <c r="O286" i="11"/>
  <c r="G287" i="11"/>
  <c r="O287" i="11"/>
  <c r="G288" i="11"/>
  <c r="O288" i="11"/>
  <c r="G289" i="11"/>
  <c r="O289" i="11"/>
  <c r="G290" i="11"/>
  <c r="O290" i="11"/>
  <c r="G291" i="11"/>
  <c r="O291" i="11"/>
  <c r="G292" i="11"/>
  <c r="O292" i="11"/>
  <c r="G293" i="11"/>
  <c r="O293" i="11"/>
  <c r="G294" i="11"/>
  <c r="O294" i="11"/>
  <c r="G295" i="11"/>
  <c r="O295" i="11"/>
  <c r="G296" i="11"/>
  <c r="O296" i="11"/>
  <c r="G297" i="11"/>
  <c r="O297" i="11"/>
  <c r="G298" i="11"/>
  <c r="O298" i="11"/>
  <c r="G299" i="11"/>
  <c r="O299" i="11"/>
  <c r="G300" i="11"/>
  <c r="O300" i="11"/>
  <c r="G301" i="11"/>
  <c r="O301" i="11"/>
  <c r="G302" i="11"/>
  <c r="O302" i="11"/>
  <c r="G303" i="11"/>
  <c r="O303" i="11"/>
  <c r="G304" i="11"/>
  <c r="O304" i="11"/>
  <c r="O304" i="14" s="1" a="1"/>
  <c r="O304" i="14" s="1"/>
  <c r="G305" i="11"/>
  <c r="O305" i="11"/>
  <c r="G306" i="11"/>
  <c r="O306" i="11"/>
  <c r="G307" i="11"/>
  <c r="G307" i="14" s="1" a="1"/>
  <c r="G307" i="14" s="1"/>
  <c r="O307" i="11"/>
  <c r="G308" i="11"/>
  <c r="O308" i="11"/>
  <c r="G309" i="11"/>
  <c r="O309" i="11"/>
  <c r="G310" i="11"/>
  <c r="O310" i="11"/>
  <c r="G311" i="11"/>
  <c r="O311" i="11"/>
  <c r="G312" i="11"/>
  <c r="O312" i="11"/>
  <c r="G313" i="11"/>
  <c r="O313" i="11"/>
  <c r="G314" i="11"/>
  <c r="O314" i="11"/>
  <c r="G315" i="11"/>
  <c r="O315" i="11"/>
  <c r="G316" i="11"/>
  <c r="O316" i="11"/>
  <c r="G317" i="11"/>
  <c r="O317" i="11"/>
  <c r="G318" i="11"/>
  <c r="O318" i="11"/>
  <c r="G319" i="11"/>
  <c r="O319" i="11"/>
  <c r="G320" i="11"/>
  <c r="O320" i="11"/>
  <c r="G321" i="11"/>
  <c r="O321" i="11"/>
  <c r="G322" i="11"/>
  <c r="O322" i="11"/>
  <c r="G323" i="11"/>
  <c r="O323" i="11"/>
  <c r="G324" i="11"/>
  <c r="O324" i="11"/>
  <c r="G325" i="11"/>
  <c r="O325" i="11"/>
  <c r="G326" i="11"/>
  <c r="O326" i="11"/>
  <c r="G327" i="11"/>
  <c r="O327" i="11"/>
  <c r="G328" i="11"/>
  <c r="O328" i="11"/>
  <c r="G329" i="11"/>
  <c r="O329" i="11"/>
  <c r="G330" i="11"/>
  <c r="O330" i="11"/>
  <c r="G331" i="11"/>
  <c r="O331" i="11"/>
  <c r="G332" i="11"/>
  <c r="O332" i="11"/>
  <c r="G333" i="11"/>
  <c r="O333" i="11"/>
  <c r="G334" i="11"/>
  <c r="O334" i="11"/>
  <c r="G335" i="11"/>
  <c r="O335" i="11"/>
  <c r="G336" i="11"/>
  <c r="O336" i="11"/>
  <c r="G337" i="11"/>
  <c r="O337" i="11"/>
  <c r="G338" i="11"/>
  <c r="O338" i="11"/>
  <c r="G339" i="11"/>
  <c r="O339" i="11"/>
  <c r="G340" i="11"/>
  <c r="O340" i="11"/>
  <c r="G341" i="11"/>
  <c r="O341" i="11"/>
  <c r="G342" i="11"/>
  <c r="O342" i="11"/>
  <c r="G343" i="11"/>
  <c r="O343" i="11"/>
  <c r="G344" i="11"/>
  <c r="O344" i="11"/>
  <c r="G345" i="11"/>
  <c r="O345" i="11"/>
  <c r="G346" i="11"/>
  <c r="O346" i="11"/>
  <c r="G347" i="11"/>
  <c r="O347" i="11"/>
  <c r="G348" i="11"/>
  <c r="O348" i="11"/>
  <c r="G349" i="11"/>
  <c r="O349" i="11"/>
  <c r="G350" i="11"/>
  <c r="O350" i="11"/>
  <c r="G351" i="11"/>
  <c r="O351" i="11"/>
  <c r="G352" i="11"/>
  <c r="O352" i="11"/>
  <c r="G353" i="11"/>
  <c r="O353" i="11"/>
  <c r="G354" i="11"/>
  <c r="O354" i="11"/>
  <c r="G355" i="11"/>
  <c r="O355" i="11"/>
  <c r="G356" i="11"/>
  <c r="O356" i="11"/>
  <c r="G357" i="11"/>
  <c r="O357" i="11"/>
  <c r="G358" i="11"/>
  <c r="O358" i="11"/>
  <c r="G359" i="11"/>
  <c r="O359" i="11"/>
  <c r="G360" i="11"/>
  <c r="O360" i="11"/>
  <c r="G361" i="11"/>
  <c r="O361" i="11"/>
  <c r="G362" i="11"/>
  <c r="O362" i="11"/>
  <c r="G363" i="11"/>
  <c r="O363" i="11"/>
  <c r="G364" i="11"/>
  <c r="O364" i="11"/>
  <c r="G365" i="11"/>
  <c r="O365" i="11"/>
  <c r="G366" i="11"/>
  <c r="O366" i="11"/>
  <c r="G367" i="11"/>
  <c r="O367" i="11"/>
  <c r="G368" i="11"/>
  <c r="O368" i="11"/>
  <c r="G369" i="11"/>
  <c r="O369" i="11"/>
  <c r="G370" i="11"/>
  <c r="O370" i="11"/>
  <c r="G371" i="11"/>
  <c r="O371" i="11"/>
  <c r="G372" i="11"/>
  <c r="O372" i="11"/>
  <c r="G373" i="11"/>
  <c r="O373" i="11"/>
  <c r="G374" i="11"/>
  <c r="O374" i="11"/>
  <c r="G375" i="11"/>
  <c r="O375" i="11"/>
  <c r="G376" i="11"/>
  <c r="O376" i="11"/>
  <c r="G377" i="11"/>
  <c r="O377" i="11"/>
  <c r="G378" i="11"/>
  <c r="O378" i="11"/>
  <c r="G379" i="11"/>
  <c r="O379" i="11"/>
  <c r="G380" i="11"/>
  <c r="O380" i="11"/>
  <c r="G381" i="11"/>
  <c r="O381" i="11"/>
  <c r="G382" i="11"/>
  <c r="O382" i="11"/>
  <c r="G383" i="11"/>
  <c r="O383" i="11"/>
  <c r="G384" i="11"/>
  <c r="O384" i="11"/>
  <c r="G385" i="11"/>
  <c r="O385" i="11"/>
  <c r="G386" i="11"/>
  <c r="O386" i="11"/>
  <c r="G387" i="11"/>
  <c r="G388" i="11"/>
  <c r="O388" i="11"/>
  <c r="G389" i="11"/>
  <c r="O389" i="11"/>
  <c r="G390" i="11"/>
  <c r="O390" i="11"/>
  <c r="G391" i="11"/>
  <c r="O391" i="11"/>
  <c r="G392" i="11"/>
  <c r="G393" i="11"/>
  <c r="O393" i="11"/>
  <c r="G394" i="11"/>
  <c r="O394" i="11"/>
  <c r="G395" i="11"/>
  <c r="O395" i="11"/>
  <c r="G396" i="11"/>
  <c r="O396" i="11"/>
  <c r="G397" i="11"/>
  <c r="O397" i="11"/>
  <c r="G398" i="11"/>
  <c r="G399" i="11"/>
  <c r="O399" i="11"/>
  <c r="G400" i="11"/>
  <c r="O400" i="11"/>
  <c r="O401" i="11"/>
  <c r="G402" i="11"/>
  <c r="O402" i="11"/>
  <c r="G403" i="11"/>
  <c r="O403" i="11"/>
  <c r="O404" i="11"/>
  <c r="G405" i="11"/>
  <c r="O405" i="11"/>
  <c r="G406" i="11"/>
  <c r="O406" i="11"/>
  <c r="G407" i="11"/>
  <c r="O407" i="11"/>
  <c r="G408" i="11"/>
  <c r="O408" i="11"/>
  <c r="G409" i="11"/>
  <c r="O409" i="11"/>
  <c r="G410" i="11"/>
  <c r="O410" i="11"/>
  <c r="G411" i="11"/>
  <c r="O411" i="11"/>
  <c r="G412" i="11"/>
  <c r="O412" i="11"/>
  <c r="G413" i="11"/>
  <c r="O413" i="11"/>
  <c r="G414" i="11"/>
  <c r="O414" i="11"/>
  <c r="O415" i="11"/>
  <c r="G416" i="11"/>
  <c r="O416" i="11"/>
  <c r="G417" i="11"/>
  <c r="O417" i="11"/>
  <c r="G418" i="11"/>
  <c r="O418" i="11"/>
  <c r="G419" i="11"/>
  <c r="G420" i="11"/>
  <c r="O420" i="11"/>
  <c r="G421" i="11"/>
  <c r="O421" i="11"/>
  <c r="G422" i="11"/>
  <c r="O422" i="11"/>
  <c r="G423" i="11"/>
  <c r="O423" i="11"/>
  <c r="G424" i="11"/>
  <c r="G425" i="11"/>
  <c r="O425" i="11"/>
  <c r="G426" i="11"/>
  <c r="O426" i="11"/>
  <c r="G427" i="11"/>
  <c r="O427" i="11"/>
  <c r="G428" i="11"/>
  <c r="O428" i="11"/>
  <c r="G429" i="11"/>
  <c r="O429" i="11"/>
  <c r="G430" i="11"/>
  <c r="G431" i="11"/>
  <c r="O431" i="11"/>
  <c r="G432" i="11"/>
  <c r="O432" i="11"/>
  <c r="O433" i="11"/>
  <c r="G434" i="11"/>
  <c r="O434" i="11"/>
  <c r="G435" i="11"/>
  <c r="O435" i="11"/>
  <c r="O436" i="11"/>
  <c r="G437" i="11"/>
  <c r="O437" i="11"/>
  <c r="G438" i="11"/>
  <c r="O438" i="11"/>
  <c r="G439" i="11"/>
  <c r="O439" i="11"/>
  <c r="G440" i="11"/>
  <c r="O440" i="11"/>
  <c r="G441" i="11"/>
  <c r="O441" i="11"/>
  <c r="G442" i="11"/>
  <c r="O442" i="11"/>
  <c r="G443" i="11"/>
  <c r="O443" i="11"/>
  <c r="G444" i="11"/>
  <c r="O444" i="11"/>
  <c r="G445" i="11"/>
  <c r="O445" i="11"/>
  <c r="G446" i="11"/>
  <c r="O446" i="11"/>
  <c r="O447" i="11"/>
  <c r="G448" i="11"/>
  <c r="O448" i="11"/>
  <c r="G449" i="11"/>
  <c r="O449" i="11"/>
  <c r="G450" i="11"/>
  <c r="O450" i="11"/>
  <c r="G451" i="11"/>
  <c r="G452" i="11"/>
  <c r="O452" i="11"/>
  <c r="G453" i="11"/>
  <c r="O453" i="11"/>
  <c r="G454" i="11"/>
  <c r="O454" i="11"/>
  <c r="G455" i="11"/>
  <c r="O455" i="11"/>
  <c r="H131" i="11"/>
  <c r="P131" i="11"/>
  <c r="P132" i="11"/>
  <c r="P133" i="11"/>
  <c r="H134" i="11"/>
  <c r="H135" i="11"/>
  <c r="H136" i="11"/>
  <c r="P136" i="11"/>
  <c r="H137" i="11"/>
  <c r="P137" i="11"/>
  <c r="H138" i="11"/>
  <c r="P138" i="11"/>
  <c r="H139" i="11"/>
  <c r="H140" i="11"/>
  <c r="P140" i="11"/>
  <c r="H141" i="11"/>
  <c r="P141" i="11"/>
  <c r="H142" i="11"/>
  <c r="P142" i="11"/>
  <c r="H143" i="11"/>
  <c r="P143" i="11"/>
  <c r="H144" i="11"/>
  <c r="P144" i="11"/>
  <c r="P145" i="11"/>
  <c r="H147" i="11"/>
  <c r="H148" i="11"/>
  <c r="P148" i="11"/>
  <c r="H149" i="11"/>
  <c r="P149" i="11"/>
  <c r="H150" i="11"/>
  <c r="P150" i="11"/>
  <c r="H151" i="11"/>
  <c r="P151" i="11"/>
  <c r="H152" i="11"/>
  <c r="P152" i="11"/>
  <c r="P153" i="11"/>
  <c r="H155" i="11"/>
  <c r="H156" i="11"/>
  <c r="P156" i="11"/>
  <c r="H157" i="11"/>
  <c r="P157" i="11"/>
  <c r="H158" i="11"/>
  <c r="P158" i="11"/>
  <c r="H159" i="11"/>
  <c r="P159" i="11"/>
  <c r="H160" i="11"/>
  <c r="P160" i="11"/>
  <c r="P161" i="11"/>
  <c r="H163" i="11"/>
  <c r="H164" i="11"/>
  <c r="P164" i="11"/>
  <c r="H165" i="11"/>
  <c r="P165" i="11"/>
  <c r="H166" i="11"/>
  <c r="P166" i="11"/>
  <c r="H167" i="11"/>
  <c r="P167" i="11"/>
  <c r="H168" i="11"/>
  <c r="P168" i="11"/>
  <c r="P169" i="11"/>
  <c r="H171" i="11"/>
  <c r="H172" i="11"/>
  <c r="P172" i="11"/>
  <c r="H173" i="11"/>
  <c r="P173" i="11"/>
  <c r="H174" i="11"/>
  <c r="P174" i="11"/>
  <c r="H175" i="11"/>
  <c r="P175" i="11"/>
  <c r="H176" i="11"/>
  <c r="P176" i="11"/>
  <c r="H177" i="11"/>
  <c r="H178" i="11"/>
  <c r="P178" i="11"/>
  <c r="H179" i="11"/>
  <c r="P179" i="11"/>
  <c r="H180" i="11"/>
  <c r="P180" i="11"/>
  <c r="H181" i="11"/>
  <c r="P181" i="11"/>
  <c r="H182" i="11"/>
  <c r="P182" i="11"/>
  <c r="H183" i="11"/>
  <c r="P183" i="11"/>
  <c r="P184" i="11"/>
  <c r="H185" i="11"/>
  <c r="P185" i="11"/>
  <c r="H186" i="11"/>
  <c r="P186" i="11"/>
  <c r="H187" i="11"/>
  <c r="P187" i="11"/>
  <c r="P188" i="11"/>
  <c r="H189" i="11"/>
  <c r="H190" i="11"/>
  <c r="P190" i="11"/>
  <c r="H191" i="11"/>
  <c r="H192" i="11"/>
  <c r="P192" i="11"/>
  <c r="H193" i="11"/>
  <c r="P193" i="11"/>
  <c r="H194" i="11"/>
  <c r="P194" i="11"/>
  <c r="H195" i="11"/>
  <c r="H196" i="11"/>
  <c r="P196" i="11"/>
  <c r="H197" i="11"/>
  <c r="P197" i="11"/>
  <c r="P198" i="11"/>
  <c r="H199" i="11"/>
  <c r="P199" i="11"/>
  <c r="H200" i="11"/>
  <c r="P200" i="11"/>
  <c r="H201" i="11"/>
  <c r="P201" i="11"/>
  <c r="P202" i="11"/>
  <c r="H203" i="11"/>
  <c r="P203" i="11"/>
  <c r="H204" i="11"/>
  <c r="P205" i="11"/>
  <c r="H206" i="11"/>
  <c r="P206" i="11"/>
  <c r="H207" i="11"/>
  <c r="P207" i="11"/>
  <c r="H208" i="11"/>
  <c r="P208" i="11"/>
  <c r="H209" i="11"/>
  <c r="H210" i="11"/>
  <c r="P210" i="11"/>
  <c r="H211" i="11"/>
  <c r="P211" i="11"/>
  <c r="H212" i="11"/>
  <c r="P212" i="11"/>
  <c r="H213" i="11"/>
  <c r="P213" i="11"/>
  <c r="H214" i="11"/>
  <c r="P214" i="11"/>
  <c r="H215" i="11"/>
  <c r="P215" i="11"/>
  <c r="P216" i="11"/>
  <c r="H217" i="11"/>
  <c r="P217" i="11"/>
  <c r="H218" i="11"/>
  <c r="P218" i="11"/>
  <c r="H219" i="11"/>
  <c r="P219" i="11"/>
  <c r="P220" i="11"/>
  <c r="H221" i="11"/>
  <c r="H222" i="11"/>
  <c r="P222" i="11"/>
  <c r="H223" i="11"/>
  <c r="H224" i="11"/>
  <c r="P224" i="11"/>
  <c r="H225" i="11"/>
  <c r="P225" i="11"/>
  <c r="H226" i="11"/>
  <c r="P226" i="11"/>
  <c r="H227" i="11"/>
  <c r="H228" i="11"/>
  <c r="P228" i="11"/>
  <c r="H229" i="11"/>
  <c r="P229" i="11"/>
  <c r="P230" i="11"/>
  <c r="H231" i="11"/>
  <c r="P231" i="11"/>
  <c r="H232" i="11"/>
  <c r="P232" i="11"/>
  <c r="H233" i="11"/>
  <c r="P233" i="11"/>
  <c r="H234" i="11"/>
  <c r="P234" i="11"/>
  <c r="H235" i="11"/>
  <c r="P235" i="11"/>
  <c r="H236" i="11"/>
  <c r="H238" i="11"/>
  <c r="P238" i="11"/>
  <c r="H239" i="11"/>
  <c r="P239" i="11"/>
  <c r="H240" i="11"/>
  <c r="P240" i="11"/>
  <c r="H241" i="11"/>
  <c r="P241" i="11"/>
  <c r="H242" i="11"/>
  <c r="P242" i="11"/>
  <c r="H243" i="11"/>
  <c r="P243" i="11"/>
  <c r="H244" i="11"/>
  <c r="H246" i="11"/>
  <c r="P246" i="11"/>
  <c r="H247" i="11"/>
  <c r="P247" i="11"/>
  <c r="H248" i="11"/>
  <c r="P248" i="11"/>
  <c r="H249" i="11"/>
  <c r="P249" i="11"/>
  <c r="H250" i="11"/>
  <c r="P250" i="11"/>
  <c r="H251" i="11"/>
  <c r="P251" i="11"/>
  <c r="H252" i="11"/>
  <c r="H254" i="11"/>
  <c r="P254" i="11"/>
  <c r="H255" i="11"/>
  <c r="P255" i="11"/>
  <c r="H256" i="11"/>
  <c r="P256" i="11"/>
  <c r="H257" i="11"/>
  <c r="P257" i="11"/>
  <c r="H258" i="11"/>
  <c r="P258" i="11"/>
  <c r="H259" i="11"/>
  <c r="P259" i="11"/>
  <c r="H260" i="11"/>
  <c r="H262" i="11"/>
  <c r="P262" i="11"/>
  <c r="H263" i="11"/>
  <c r="P263" i="11"/>
  <c r="H264" i="11"/>
  <c r="P264" i="11"/>
  <c r="H265" i="11"/>
  <c r="P265" i="11"/>
  <c r="H266" i="11"/>
  <c r="P266" i="11"/>
  <c r="H267" i="11"/>
  <c r="P267" i="11"/>
  <c r="H268" i="11"/>
  <c r="H270" i="11"/>
  <c r="P270" i="11"/>
  <c r="H271" i="11"/>
  <c r="P271" i="11"/>
  <c r="H272" i="11"/>
  <c r="P272" i="11"/>
  <c r="H273" i="11"/>
  <c r="P273" i="11"/>
  <c r="H274" i="11"/>
  <c r="P274" i="11"/>
  <c r="H275" i="11"/>
  <c r="P275" i="11"/>
  <c r="H276" i="11"/>
  <c r="H278" i="11"/>
  <c r="P278" i="11"/>
  <c r="H279" i="11"/>
  <c r="P279" i="11"/>
  <c r="H280" i="11"/>
  <c r="P280" i="11"/>
  <c r="H281" i="11"/>
  <c r="P281" i="11"/>
  <c r="H282" i="11"/>
  <c r="P282" i="11"/>
  <c r="H283" i="11"/>
  <c r="P283" i="11"/>
  <c r="H284" i="11"/>
  <c r="H286" i="11"/>
  <c r="P286" i="11"/>
  <c r="H287" i="11"/>
  <c r="P287" i="11"/>
  <c r="H288" i="11"/>
  <c r="P288" i="11"/>
  <c r="H289" i="11"/>
  <c r="P289" i="11"/>
  <c r="H290" i="11"/>
  <c r="P290" i="11"/>
  <c r="H291" i="11"/>
  <c r="P291" i="11"/>
  <c r="H292" i="11"/>
  <c r="H294" i="11"/>
  <c r="P294" i="11"/>
  <c r="H295" i="11"/>
  <c r="P295" i="11"/>
  <c r="H296" i="11"/>
  <c r="P296" i="11"/>
  <c r="H297" i="11"/>
  <c r="P297" i="11"/>
  <c r="H298" i="11"/>
  <c r="P298" i="11"/>
  <c r="H299" i="11"/>
  <c r="P299" i="11"/>
  <c r="H300" i="11"/>
  <c r="H302" i="11"/>
  <c r="P302" i="11"/>
  <c r="H303" i="11"/>
  <c r="P303" i="11"/>
  <c r="H304" i="11"/>
  <c r="P304" i="11"/>
  <c r="H305" i="11"/>
  <c r="P305" i="11"/>
  <c r="H306" i="11"/>
  <c r="P306" i="11"/>
  <c r="H307" i="11"/>
  <c r="P307" i="11"/>
  <c r="H308" i="11"/>
  <c r="H310" i="11"/>
  <c r="P310" i="11"/>
  <c r="H311" i="11"/>
  <c r="P311" i="11"/>
  <c r="H312" i="11"/>
  <c r="P312" i="11"/>
  <c r="H313" i="11"/>
  <c r="P313" i="11"/>
  <c r="H314" i="11"/>
  <c r="P314" i="11"/>
  <c r="H315" i="11"/>
  <c r="P315" i="11"/>
  <c r="H316" i="11"/>
  <c r="H318" i="11"/>
  <c r="P318" i="11"/>
  <c r="H319" i="11"/>
  <c r="P319" i="11"/>
  <c r="H320" i="11"/>
  <c r="P320" i="11"/>
  <c r="H321" i="11"/>
  <c r="P321" i="11"/>
  <c r="H322" i="11"/>
  <c r="P322" i="11"/>
  <c r="H323" i="11"/>
  <c r="P323" i="11"/>
  <c r="H324" i="11"/>
  <c r="H326" i="11"/>
  <c r="P326" i="11"/>
  <c r="H327" i="11"/>
  <c r="P327" i="11"/>
  <c r="H328" i="11"/>
  <c r="P328" i="11"/>
  <c r="H329" i="11"/>
  <c r="P329" i="11"/>
  <c r="H330" i="11"/>
  <c r="P330" i="11"/>
  <c r="H331" i="11"/>
  <c r="P331" i="11"/>
  <c r="H332" i="11"/>
  <c r="H334" i="11"/>
  <c r="P334" i="11"/>
  <c r="H335" i="11"/>
  <c r="P335" i="11"/>
  <c r="H336" i="11"/>
  <c r="P336" i="11"/>
  <c r="H337" i="11"/>
  <c r="P337" i="11"/>
  <c r="H338" i="11"/>
  <c r="P338" i="11"/>
  <c r="H339" i="11"/>
  <c r="P339" i="11"/>
  <c r="H340" i="11"/>
  <c r="H342" i="11"/>
  <c r="P342" i="11"/>
  <c r="H343" i="11"/>
  <c r="P343" i="11"/>
  <c r="H344" i="11"/>
  <c r="P344" i="11"/>
  <c r="H345" i="11"/>
  <c r="P345" i="11"/>
  <c r="H346" i="11"/>
  <c r="H346" i="14" s="1" a="1"/>
  <c r="H346" i="14" s="1"/>
  <c r="P346" i="11"/>
  <c r="H347" i="11"/>
  <c r="P347" i="11"/>
  <c r="H348" i="11"/>
  <c r="H350" i="11"/>
  <c r="P350" i="11"/>
  <c r="H351" i="11"/>
  <c r="P351" i="11"/>
  <c r="H352" i="11"/>
  <c r="P352" i="11"/>
  <c r="H353" i="11"/>
  <c r="P353" i="11"/>
  <c r="H354" i="11"/>
  <c r="P354" i="11"/>
  <c r="H355" i="11"/>
  <c r="P355" i="11"/>
  <c r="H356" i="11"/>
  <c r="H358" i="11"/>
  <c r="P358" i="11"/>
  <c r="H359" i="11"/>
  <c r="P359" i="11"/>
  <c r="H360" i="11"/>
  <c r="P360" i="11"/>
  <c r="H361" i="11"/>
  <c r="P361" i="11"/>
  <c r="H362" i="11"/>
  <c r="P362" i="11"/>
  <c r="H363" i="11"/>
  <c r="P363" i="11"/>
  <c r="H364" i="11"/>
  <c r="H366" i="11"/>
  <c r="P366" i="11"/>
  <c r="H367" i="11"/>
  <c r="P367" i="11"/>
  <c r="H368" i="11"/>
  <c r="P368" i="11"/>
  <c r="H369" i="11"/>
  <c r="P369" i="11"/>
  <c r="H370" i="11"/>
  <c r="P370" i="11"/>
  <c r="H371" i="11"/>
  <c r="P371" i="11"/>
  <c r="H372" i="11"/>
  <c r="H374" i="11"/>
  <c r="P374" i="11"/>
  <c r="H375" i="11"/>
  <c r="P375" i="11"/>
  <c r="H376" i="11"/>
  <c r="P376" i="11"/>
  <c r="H377" i="11"/>
  <c r="P377" i="11"/>
  <c r="H378" i="11"/>
  <c r="P378" i="11"/>
  <c r="H379" i="11"/>
  <c r="P379" i="11"/>
  <c r="H380" i="11"/>
  <c r="H382" i="11"/>
  <c r="P382" i="11"/>
  <c r="H383" i="11"/>
  <c r="P383" i="11"/>
  <c r="H384" i="11"/>
  <c r="P384" i="11"/>
  <c r="H385" i="11"/>
  <c r="P385" i="11"/>
  <c r="P386" i="11"/>
  <c r="H387" i="11"/>
  <c r="P387" i="11"/>
  <c r="H388" i="11"/>
  <c r="P388" i="11"/>
  <c r="P388" i="14" s="1" a="1"/>
  <c r="P388" i="14" s="1"/>
  <c r="H389" i="11"/>
  <c r="P389" i="11"/>
  <c r="H390" i="11"/>
  <c r="P390" i="11"/>
  <c r="H391" i="11"/>
  <c r="P391" i="11"/>
  <c r="H392" i="11"/>
  <c r="P392" i="11"/>
  <c r="H393" i="11"/>
  <c r="P393" i="11"/>
  <c r="H394" i="11"/>
  <c r="P394" i="11"/>
  <c r="H395" i="11"/>
  <c r="P395" i="11"/>
  <c r="H396" i="11"/>
  <c r="P396" i="11"/>
  <c r="P396" i="14" s="1" a="1"/>
  <c r="P396" i="14" s="1"/>
  <c r="P397" i="11"/>
  <c r="H398" i="11"/>
  <c r="P398" i="11"/>
  <c r="H399" i="11"/>
  <c r="P399" i="11"/>
  <c r="P400" i="11"/>
  <c r="H401" i="11"/>
  <c r="H402" i="11"/>
  <c r="P402" i="11"/>
  <c r="H403" i="11"/>
  <c r="P403" i="11"/>
  <c r="H404" i="11"/>
  <c r="P404" i="11"/>
  <c r="H405" i="11"/>
  <c r="P405" i="11"/>
  <c r="H406" i="11"/>
  <c r="H406" i="14" s="1" a="1"/>
  <c r="H406" i="14" s="1"/>
  <c r="P406" i="11"/>
  <c r="H407" i="11"/>
  <c r="P407" i="11"/>
  <c r="H408" i="11"/>
  <c r="P408" i="11"/>
  <c r="H409" i="11"/>
  <c r="P409" i="11"/>
  <c r="H410" i="11"/>
  <c r="P410" i="11"/>
  <c r="H411" i="11"/>
  <c r="P411" i="11"/>
  <c r="H412" i="11"/>
  <c r="H413" i="11"/>
  <c r="P413" i="11"/>
  <c r="H414" i="11"/>
  <c r="P414" i="11"/>
  <c r="H415" i="11"/>
  <c r="H416" i="11"/>
  <c r="P416" i="11"/>
  <c r="H417" i="11"/>
  <c r="P417" i="11"/>
  <c r="P418" i="11"/>
  <c r="H419" i="11"/>
  <c r="P419" i="11"/>
  <c r="H420" i="11"/>
  <c r="P420" i="11"/>
  <c r="H421" i="11"/>
  <c r="P421" i="11"/>
  <c r="H422" i="11"/>
  <c r="P422" i="11"/>
  <c r="H423" i="11"/>
  <c r="P423" i="11"/>
  <c r="H424" i="11"/>
  <c r="P424" i="11"/>
  <c r="H425" i="11"/>
  <c r="P425" i="11"/>
  <c r="H426" i="11"/>
  <c r="P426" i="11"/>
  <c r="H427" i="11"/>
  <c r="P427" i="11"/>
  <c r="H428" i="11"/>
  <c r="P428" i="11"/>
  <c r="P431" i="11"/>
  <c r="H434" i="11"/>
  <c r="P436" i="11"/>
  <c r="H437" i="11"/>
  <c r="H445" i="11"/>
  <c r="H448" i="11"/>
  <c r="P449" i="11"/>
  <c r="P452" i="11"/>
  <c r="H453" i="11"/>
  <c r="L366" i="11"/>
  <c r="D367" i="11"/>
  <c r="L367" i="11"/>
  <c r="D368" i="11"/>
  <c r="L370" i="11"/>
  <c r="D371" i="11"/>
  <c r="L372" i="11"/>
  <c r="D373" i="11"/>
  <c r="L374" i="11"/>
  <c r="D375" i="11"/>
  <c r="L375" i="11"/>
  <c r="D376" i="11"/>
  <c r="L378" i="11"/>
  <c r="D379" i="11"/>
  <c r="L380" i="11"/>
  <c r="D381" i="11"/>
  <c r="L382" i="11"/>
  <c r="D383" i="11"/>
  <c r="L383" i="11"/>
  <c r="D384" i="11"/>
  <c r="L385" i="11"/>
  <c r="D386" i="11"/>
  <c r="L386" i="11"/>
  <c r="D387" i="11"/>
  <c r="L388" i="11"/>
  <c r="D389" i="11"/>
  <c r="L390" i="11"/>
  <c r="D391" i="11"/>
  <c r="L391" i="11"/>
  <c r="L391" i="14" s="1" a="1"/>
  <c r="L391" i="14" s="1"/>
  <c r="D392" i="11"/>
  <c r="L393" i="11"/>
  <c r="D394" i="11"/>
  <c r="L394" i="11"/>
  <c r="D395" i="11"/>
  <c r="L396" i="11"/>
  <c r="D397" i="11"/>
  <c r="L398" i="11"/>
  <c r="D399" i="11"/>
  <c r="L399" i="11"/>
  <c r="D400" i="11"/>
  <c r="L401" i="11"/>
  <c r="D402" i="11"/>
  <c r="L402" i="11"/>
  <c r="D403" i="11"/>
  <c r="L404" i="11"/>
  <c r="L404" i="14" s="1" a="1"/>
  <c r="L404" i="14" s="1"/>
  <c r="D405" i="11"/>
  <c r="L406" i="11"/>
  <c r="D407" i="11"/>
  <c r="L407" i="11"/>
  <c r="D408" i="11"/>
  <c r="L409" i="11"/>
  <c r="D410" i="11"/>
  <c r="L410" i="11"/>
  <c r="D411" i="11"/>
  <c r="L412" i="11"/>
  <c r="D413" i="11"/>
  <c r="L414" i="11"/>
  <c r="D415" i="11"/>
  <c r="L415" i="11"/>
  <c r="D416" i="11"/>
  <c r="L417" i="11"/>
  <c r="D418" i="11"/>
  <c r="L418" i="11"/>
  <c r="D419" i="11"/>
  <c r="L420" i="11"/>
  <c r="D421" i="11"/>
  <c r="L422" i="11"/>
  <c r="D423" i="11"/>
  <c r="L423" i="11"/>
  <c r="L423" i="14" s="1" a="1"/>
  <c r="L423" i="14" s="1"/>
  <c r="D424" i="11"/>
  <c r="L425" i="11"/>
  <c r="D426" i="11"/>
  <c r="L426" i="11"/>
  <c r="D427" i="11"/>
  <c r="L428" i="11"/>
  <c r="D429" i="11"/>
  <c r="L430" i="11"/>
  <c r="D431" i="11"/>
  <c r="L431" i="11"/>
  <c r="D432" i="11"/>
  <c r="L433" i="11"/>
  <c r="D434" i="11"/>
  <c r="L434" i="11"/>
  <c r="D435" i="11"/>
  <c r="L436" i="11"/>
  <c r="L436" i="14" s="1" a="1"/>
  <c r="L436" i="14" s="1"/>
  <c r="D437" i="11"/>
  <c r="L438" i="11"/>
  <c r="D439" i="11"/>
  <c r="L439" i="11"/>
  <c r="D440" i="11"/>
  <c r="L441" i="11"/>
  <c r="D442" i="11"/>
  <c r="L442" i="11"/>
  <c r="D443" i="11"/>
  <c r="L444" i="11"/>
  <c r="D445" i="11"/>
  <c r="L446" i="11"/>
  <c r="D447" i="11"/>
  <c r="L447" i="11"/>
  <c r="D448" i="11"/>
  <c r="L449" i="11"/>
  <c r="D450" i="11"/>
  <c r="L450" i="11"/>
  <c r="D451" i="11"/>
  <c r="L452" i="11"/>
  <c r="D453" i="11"/>
  <c r="L454" i="11"/>
  <c r="D455" i="11"/>
  <c r="L455" i="11"/>
  <c r="F94" i="13"/>
  <c r="N94" i="13"/>
  <c r="F95" i="13"/>
  <c r="N95" i="13"/>
  <c r="F96" i="13"/>
  <c r="N96" i="13"/>
  <c r="F97" i="13"/>
  <c r="N97" i="13"/>
  <c r="F98" i="13"/>
  <c r="N98" i="13"/>
  <c r="F99" i="13"/>
  <c r="N99" i="13"/>
  <c r="F100" i="13"/>
  <c r="N100" i="13"/>
  <c r="F101" i="13"/>
  <c r="N101" i="13"/>
  <c r="F102" i="13"/>
  <c r="N102" i="13"/>
  <c r="F103" i="13"/>
  <c r="N103" i="13"/>
  <c r="F104" i="13"/>
  <c r="N104" i="13"/>
  <c r="F105" i="13"/>
  <c r="N105" i="13"/>
  <c r="F106" i="13"/>
  <c r="N106" i="13"/>
  <c r="F107" i="13"/>
  <c r="N107" i="13"/>
  <c r="F108" i="13"/>
  <c r="N108" i="13"/>
  <c r="F109" i="13"/>
  <c r="N109" i="13"/>
  <c r="F110" i="13"/>
  <c r="N110" i="13"/>
  <c r="F111" i="13"/>
  <c r="N111" i="13"/>
  <c r="F112" i="13"/>
  <c r="N112" i="13"/>
  <c r="F113" i="13"/>
  <c r="N113" i="13"/>
  <c r="F114" i="13"/>
  <c r="N114" i="13"/>
  <c r="F115" i="13"/>
  <c r="N115" i="13"/>
  <c r="F116" i="13"/>
  <c r="N116" i="13"/>
  <c r="F117" i="13"/>
  <c r="N117" i="13"/>
  <c r="F118" i="13"/>
  <c r="N118" i="13"/>
  <c r="F119" i="13"/>
  <c r="N119" i="13"/>
  <c r="F120" i="13"/>
  <c r="N120" i="13"/>
  <c r="F121" i="13"/>
  <c r="N121" i="13"/>
  <c r="F122" i="13"/>
  <c r="N122" i="13"/>
  <c r="F123" i="13"/>
  <c r="N123" i="13"/>
  <c r="F124" i="13"/>
  <c r="N124" i="13"/>
  <c r="F125" i="13"/>
  <c r="N125" i="13"/>
  <c r="F126" i="13"/>
  <c r="N126" i="13"/>
  <c r="F127" i="13"/>
  <c r="N127" i="13"/>
  <c r="F128" i="13"/>
  <c r="N128" i="13"/>
  <c r="F129" i="13"/>
  <c r="N129" i="13"/>
  <c r="F130" i="13"/>
  <c r="N130" i="13"/>
  <c r="F131" i="13"/>
  <c r="N131" i="13"/>
  <c r="F132" i="13"/>
  <c r="N132" i="13"/>
  <c r="F133" i="13"/>
  <c r="N133" i="13"/>
  <c r="F134" i="13"/>
  <c r="N134" i="13"/>
  <c r="F135" i="13"/>
  <c r="N135" i="13"/>
  <c r="F136" i="13"/>
  <c r="N136" i="13"/>
  <c r="F137" i="13"/>
  <c r="N137" i="13"/>
  <c r="F138" i="13"/>
  <c r="N138" i="13"/>
  <c r="F139" i="13"/>
  <c r="N139" i="13"/>
  <c r="F140" i="13"/>
  <c r="N140" i="13"/>
  <c r="F141" i="13"/>
  <c r="N141" i="13"/>
  <c r="F142" i="13"/>
  <c r="N142" i="13"/>
  <c r="F143" i="13"/>
  <c r="N143" i="13"/>
  <c r="F144" i="13"/>
  <c r="N144" i="13"/>
  <c r="F145" i="13"/>
  <c r="N145" i="13"/>
  <c r="F146" i="13"/>
  <c r="N146" i="13"/>
  <c r="F147" i="13"/>
  <c r="N147" i="13"/>
  <c r="F148" i="13"/>
  <c r="N148" i="13"/>
  <c r="F149" i="13"/>
  <c r="N149" i="13"/>
  <c r="F150" i="13"/>
  <c r="N150" i="13"/>
  <c r="F151" i="13"/>
  <c r="N151" i="13"/>
  <c r="F152" i="13"/>
  <c r="N152" i="13"/>
  <c r="F153" i="13"/>
  <c r="N153" i="13"/>
  <c r="F154" i="13"/>
  <c r="N154" i="13"/>
  <c r="F155" i="13"/>
  <c r="N155" i="13"/>
  <c r="F156" i="13"/>
  <c r="N156" i="13"/>
  <c r="F157" i="13"/>
  <c r="N157" i="13"/>
  <c r="F158" i="13"/>
  <c r="N158" i="13"/>
  <c r="F159" i="13"/>
  <c r="N159" i="13"/>
  <c r="F160" i="13"/>
  <c r="N160" i="13"/>
  <c r="F161" i="13"/>
  <c r="N161" i="13"/>
  <c r="F162" i="13"/>
  <c r="N162" i="13"/>
  <c r="F163" i="13"/>
  <c r="N163" i="13"/>
  <c r="F164" i="13"/>
  <c r="N164" i="13"/>
  <c r="F165" i="13"/>
  <c r="N165" i="13"/>
  <c r="F166" i="13"/>
  <c r="N166" i="13"/>
  <c r="F167" i="13"/>
  <c r="N167" i="13"/>
  <c r="F168" i="13"/>
  <c r="N168" i="13"/>
  <c r="F169" i="13"/>
  <c r="N169" i="13"/>
  <c r="F170" i="13"/>
  <c r="N170" i="13"/>
  <c r="F171" i="13"/>
  <c r="N171" i="13"/>
  <c r="F172" i="13"/>
  <c r="N172" i="13"/>
  <c r="F173" i="13"/>
  <c r="N173" i="13"/>
  <c r="F174" i="13"/>
  <c r="N174" i="13"/>
  <c r="F175" i="13"/>
  <c r="N175" i="13"/>
  <c r="F176" i="13"/>
  <c r="N176" i="13"/>
  <c r="F177" i="13"/>
  <c r="N177" i="13"/>
  <c r="F178" i="13"/>
  <c r="N178" i="13"/>
  <c r="F179" i="13"/>
  <c r="N179" i="13"/>
  <c r="F180" i="13"/>
  <c r="N180" i="13"/>
  <c r="F181" i="13"/>
  <c r="N181" i="13"/>
  <c r="F182" i="13"/>
  <c r="N182" i="13"/>
  <c r="F183" i="13"/>
  <c r="N183" i="13"/>
  <c r="F184" i="13"/>
  <c r="N184" i="13"/>
  <c r="F185" i="13"/>
  <c r="N185" i="13"/>
  <c r="F186" i="13"/>
  <c r="N186" i="13"/>
  <c r="F187" i="13"/>
  <c r="N187" i="13"/>
  <c r="F188" i="13"/>
  <c r="N188" i="13"/>
  <c r="F189" i="13"/>
  <c r="N189" i="13"/>
  <c r="F190" i="13"/>
  <c r="N190" i="13"/>
  <c r="F191" i="13"/>
  <c r="N191" i="13"/>
  <c r="F192" i="13"/>
  <c r="N192" i="13"/>
  <c r="F193" i="13"/>
  <c r="N193" i="13"/>
  <c r="F194" i="13"/>
  <c r="N194" i="13"/>
  <c r="F195" i="13"/>
  <c r="N195" i="13"/>
  <c r="F196" i="13"/>
  <c r="N196" i="13"/>
  <c r="F197" i="13"/>
  <c r="N197" i="13"/>
  <c r="F198" i="13"/>
  <c r="N198" i="13"/>
  <c r="F199" i="13"/>
  <c r="N199" i="13"/>
  <c r="F200" i="13"/>
  <c r="N200" i="13"/>
  <c r="F201" i="13"/>
  <c r="N201" i="13"/>
  <c r="F202" i="13"/>
  <c r="N202" i="13"/>
  <c r="F203" i="13"/>
  <c r="N203" i="13"/>
  <c r="F204" i="13"/>
  <c r="N204" i="13"/>
  <c r="F205" i="13"/>
  <c r="N205" i="13"/>
  <c r="F206" i="13"/>
  <c r="N206" i="13"/>
  <c r="N364" i="11"/>
  <c r="F365" i="11"/>
  <c r="N366" i="11"/>
  <c r="F367" i="11"/>
  <c r="N368" i="11"/>
  <c r="F369" i="11"/>
  <c r="N369" i="11"/>
  <c r="F370" i="11"/>
  <c r="N372" i="11"/>
  <c r="F373" i="11"/>
  <c r="N374" i="11"/>
  <c r="F375" i="11"/>
  <c r="N376" i="11"/>
  <c r="F377" i="11"/>
  <c r="N377" i="11"/>
  <c r="F378" i="11"/>
  <c r="N380" i="11"/>
  <c r="F381" i="11"/>
  <c r="N382" i="11"/>
  <c r="F383" i="11"/>
  <c r="N384" i="11"/>
  <c r="F385" i="11"/>
  <c r="N385" i="11"/>
  <c r="F386" i="11"/>
  <c r="N387" i="11"/>
  <c r="F388" i="11"/>
  <c r="N388" i="11"/>
  <c r="F389" i="11"/>
  <c r="N390" i="11"/>
  <c r="F391" i="11"/>
  <c r="N392" i="11"/>
  <c r="F393" i="11"/>
  <c r="N393" i="11"/>
  <c r="F394" i="11"/>
  <c r="N395" i="11"/>
  <c r="F396" i="11"/>
  <c r="N396" i="11"/>
  <c r="F397" i="11"/>
  <c r="N398" i="11"/>
  <c r="F399" i="11"/>
  <c r="N400" i="11"/>
  <c r="F401" i="11"/>
  <c r="N401" i="11"/>
  <c r="F402" i="11"/>
  <c r="N403" i="11"/>
  <c r="F404" i="11"/>
  <c r="N404" i="11"/>
  <c r="F405" i="11"/>
  <c r="N406" i="11"/>
  <c r="F407" i="11"/>
  <c r="N408" i="11"/>
  <c r="F409" i="11"/>
  <c r="N409" i="11"/>
  <c r="F410" i="11"/>
  <c r="N411" i="11"/>
  <c r="F412" i="11"/>
  <c r="N412" i="11"/>
  <c r="F413" i="11"/>
  <c r="N414" i="11"/>
  <c r="F415" i="11"/>
  <c r="N416" i="11"/>
  <c r="F417" i="11"/>
  <c r="N417" i="11"/>
  <c r="F418" i="11"/>
  <c r="N419" i="11"/>
  <c r="F420" i="11"/>
  <c r="N420" i="11"/>
  <c r="F421" i="11"/>
  <c r="N422" i="11"/>
  <c r="F423" i="11"/>
  <c r="N424" i="11"/>
  <c r="F425" i="11"/>
  <c r="N425" i="11"/>
  <c r="F426" i="11"/>
  <c r="N427" i="11"/>
  <c r="F428" i="11"/>
  <c r="N428" i="11"/>
  <c r="F429" i="11"/>
  <c r="N430" i="11"/>
  <c r="F431" i="11"/>
  <c r="N432" i="11"/>
  <c r="F433" i="11"/>
  <c r="N433" i="11"/>
  <c r="F434" i="11"/>
  <c r="N435" i="11"/>
  <c r="F436" i="11"/>
  <c r="N436" i="11"/>
  <c r="F437" i="11"/>
  <c r="N438" i="11"/>
  <c r="F439" i="11"/>
  <c r="N440" i="11"/>
  <c r="F441" i="11"/>
  <c r="N441" i="11"/>
  <c r="F442" i="11"/>
  <c r="N443" i="11"/>
  <c r="F444" i="11"/>
  <c r="N444" i="11"/>
  <c r="F445" i="11"/>
  <c r="N446" i="11"/>
  <c r="F447" i="11"/>
  <c r="N448" i="11"/>
  <c r="F449" i="11"/>
  <c r="N449" i="11"/>
  <c r="F450" i="11"/>
  <c r="N451" i="11"/>
  <c r="F452" i="11"/>
  <c r="N452" i="11"/>
  <c r="F453" i="11"/>
  <c r="N454" i="11"/>
  <c r="F455" i="11"/>
  <c r="H3" i="13"/>
  <c r="P3" i="13"/>
  <c r="H4" i="13"/>
  <c r="P4" i="13"/>
  <c r="H5" i="13"/>
  <c r="P5" i="13"/>
  <c r="H6" i="13"/>
  <c r="P6" i="13"/>
  <c r="H7" i="13"/>
  <c r="P7" i="13"/>
  <c r="H8" i="13"/>
  <c r="P8" i="13"/>
  <c r="H9" i="13"/>
  <c r="P9" i="13"/>
  <c r="H10" i="13"/>
  <c r="P10" i="13"/>
  <c r="H11" i="13"/>
  <c r="P11" i="13"/>
  <c r="H12" i="13"/>
  <c r="P12" i="13"/>
  <c r="H13" i="13"/>
  <c r="P13" i="13"/>
  <c r="H14" i="13"/>
  <c r="P14" i="13"/>
  <c r="H15" i="13"/>
  <c r="P15" i="13"/>
  <c r="H16" i="13"/>
  <c r="P16" i="13"/>
  <c r="H17" i="13"/>
  <c r="P17" i="13"/>
  <c r="H18" i="13"/>
  <c r="P18" i="13"/>
  <c r="H19" i="13"/>
  <c r="P19" i="13"/>
  <c r="H20" i="13"/>
  <c r="P20" i="13"/>
  <c r="H21" i="13"/>
  <c r="P21" i="13"/>
  <c r="H22" i="13"/>
  <c r="P22" i="13"/>
  <c r="H23" i="13"/>
  <c r="P23" i="13"/>
  <c r="H24" i="13"/>
  <c r="P24" i="13"/>
  <c r="H25" i="13"/>
  <c r="P25" i="13"/>
  <c r="H26" i="13"/>
  <c r="P26" i="13"/>
  <c r="H27" i="13"/>
  <c r="P27" i="13"/>
  <c r="H28" i="13"/>
  <c r="P28" i="13"/>
  <c r="H29" i="13"/>
  <c r="P29" i="13"/>
  <c r="H30" i="13"/>
  <c r="P30" i="13"/>
  <c r="H31" i="13"/>
  <c r="P31" i="13"/>
  <c r="H32" i="13"/>
  <c r="P32" i="13"/>
  <c r="H33" i="13"/>
  <c r="P33" i="13"/>
  <c r="H34" i="13"/>
  <c r="P34" i="13"/>
  <c r="H35" i="13"/>
  <c r="P35" i="13"/>
  <c r="H36" i="13"/>
  <c r="P36" i="13"/>
  <c r="H37" i="13"/>
  <c r="P37" i="13"/>
  <c r="H38" i="13"/>
  <c r="P38" i="13"/>
  <c r="H39" i="13"/>
  <c r="P39" i="13"/>
  <c r="H40" i="13"/>
  <c r="P40" i="13"/>
  <c r="H41" i="13"/>
  <c r="P41" i="13"/>
  <c r="H42" i="13"/>
  <c r="P42" i="13"/>
  <c r="H43" i="13"/>
  <c r="P43" i="13"/>
  <c r="H44" i="13"/>
  <c r="P44" i="13"/>
  <c r="H45" i="13"/>
  <c r="P45" i="13"/>
  <c r="H46" i="13"/>
  <c r="P46" i="13"/>
  <c r="H47" i="13"/>
  <c r="P47" i="13"/>
  <c r="H48" i="13"/>
  <c r="P48" i="13"/>
  <c r="H49" i="13"/>
  <c r="P49" i="13"/>
  <c r="H50" i="13"/>
  <c r="P50" i="13"/>
  <c r="H51" i="13"/>
  <c r="P51" i="13"/>
  <c r="H52" i="13"/>
  <c r="P52" i="13"/>
  <c r="H53" i="13"/>
  <c r="P53" i="13"/>
  <c r="H54" i="13"/>
  <c r="P54" i="13"/>
  <c r="H55" i="13"/>
  <c r="P55" i="13"/>
  <c r="H56" i="13"/>
  <c r="P56" i="13"/>
  <c r="H57" i="13"/>
  <c r="P57" i="13"/>
  <c r="H58" i="13"/>
  <c r="P58" i="13"/>
  <c r="H59" i="13"/>
  <c r="P59" i="13"/>
  <c r="H60" i="13"/>
  <c r="P60" i="13"/>
  <c r="H61" i="13"/>
  <c r="P61" i="13"/>
  <c r="H62" i="13"/>
  <c r="P62" i="13"/>
  <c r="H63" i="13"/>
  <c r="P63" i="13"/>
  <c r="H64" i="13"/>
  <c r="P64" i="13"/>
  <c r="H65" i="13"/>
  <c r="P65" i="13"/>
  <c r="H66" i="13"/>
  <c r="P66" i="13"/>
  <c r="H67" i="13"/>
  <c r="P67" i="13"/>
  <c r="H68" i="13"/>
  <c r="P68" i="13"/>
  <c r="H69" i="13"/>
  <c r="P69" i="13"/>
  <c r="H70" i="13"/>
  <c r="P70" i="13"/>
  <c r="H71" i="13"/>
  <c r="P71" i="13"/>
  <c r="H72" i="13"/>
  <c r="P72" i="13"/>
  <c r="H73" i="13"/>
  <c r="P73" i="13"/>
  <c r="H74" i="13"/>
  <c r="P74" i="13"/>
  <c r="H75" i="13"/>
  <c r="P75" i="13"/>
  <c r="H76" i="13"/>
  <c r="P76" i="13"/>
  <c r="H77" i="13"/>
  <c r="P77" i="13"/>
  <c r="H78" i="13"/>
  <c r="P78" i="13"/>
  <c r="H79" i="13"/>
  <c r="P429" i="11"/>
  <c r="H430" i="11"/>
  <c r="P430" i="11"/>
  <c r="H431" i="11"/>
  <c r="P432" i="11"/>
  <c r="H433" i="11"/>
  <c r="P434" i="11"/>
  <c r="H435" i="11"/>
  <c r="P435" i="11"/>
  <c r="H436" i="11"/>
  <c r="P437" i="11"/>
  <c r="H438" i="11"/>
  <c r="P438" i="11"/>
  <c r="H439" i="11"/>
  <c r="P440" i="11"/>
  <c r="H441" i="11"/>
  <c r="P442" i="11"/>
  <c r="H443" i="11"/>
  <c r="P443" i="11"/>
  <c r="H444" i="11"/>
  <c r="P445" i="11"/>
  <c r="H446" i="11"/>
  <c r="P446" i="11"/>
  <c r="H447" i="11"/>
  <c r="P448" i="11"/>
  <c r="H449" i="11"/>
  <c r="P450" i="11"/>
  <c r="H451" i="11"/>
  <c r="P451" i="11"/>
  <c r="H452" i="11"/>
  <c r="P453" i="11"/>
  <c r="H454" i="11"/>
  <c r="P454" i="11"/>
  <c r="H455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D3" i="13"/>
  <c r="L3" i="13"/>
  <c r="D4" i="13"/>
  <c r="L4" i="13"/>
  <c r="D5" i="13"/>
  <c r="L5" i="13"/>
  <c r="D6" i="13"/>
  <c r="L6" i="13"/>
  <c r="D7" i="13"/>
  <c r="L7" i="13"/>
  <c r="D8" i="13"/>
  <c r="L8" i="13"/>
  <c r="D9" i="13"/>
  <c r="L9" i="13"/>
  <c r="D10" i="13"/>
  <c r="L10" i="13"/>
  <c r="D11" i="13"/>
  <c r="L11" i="13"/>
  <c r="D12" i="13"/>
  <c r="L12" i="13"/>
  <c r="D13" i="13"/>
  <c r="L13" i="13"/>
  <c r="D14" i="13"/>
  <c r="L14" i="13"/>
  <c r="D15" i="13"/>
  <c r="L15" i="13"/>
  <c r="D16" i="13"/>
  <c r="L16" i="13"/>
  <c r="D17" i="13"/>
  <c r="L17" i="13"/>
  <c r="D18" i="13"/>
  <c r="L18" i="13"/>
  <c r="D19" i="13"/>
  <c r="L19" i="13"/>
  <c r="D20" i="13"/>
  <c r="L20" i="13"/>
  <c r="D21" i="13"/>
  <c r="L21" i="13"/>
  <c r="D22" i="13"/>
  <c r="L22" i="13"/>
  <c r="D23" i="13"/>
  <c r="L23" i="13"/>
  <c r="D24" i="13"/>
  <c r="L24" i="13"/>
  <c r="D25" i="13"/>
  <c r="L25" i="13"/>
  <c r="D26" i="13"/>
  <c r="L26" i="13"/>
  <c r="D27" i="13"/>
  <c r="L27" i="13"/>
  <c r="D28" i="13"/>
  <c r="L28" i="13"/>
  <c r="D29" i="13"/>
  <c r="L29" i="13"/>
  <c r="D30" i="13"/>
  <c r="L30" i="13"/>
  <c r="D31" i="13"/>
  <c r="L31" i="13"/>
  <c r="D32" i="13"/>
  <c r="L32" i="13"/>
  <c r="D33" i="13"/>
  <c r="L33" i="13"/>
  <c r="D34" i="13"/>
  <c r="L34" i="13"/>
  <c r="D35" i="13"/>
  <c r="L35" i="13"/>
  <c r="D36" i="13"/>
  <c r="L36" i="13"/>
  <c r="D37" i="13"/>
  <c r="E3" i="13"/>
  <c r="M3" i="13"/>
  <c r="E4" i="13"/>
  <c r="M4" i="13"/>
  <c r="E5" i="13"/>
  <c r="M5" i="13"/>
  <c r="E6" i="13"/>
  <c r="M6" i="13"/>
  <c r="E7" i="13"/>
  <c r="M7" i="13"/>
  <c r="E8" i="13"/>
  <c r="M8" i="13"/>
  <c r="E9" i="13"/>
  <c r="M9" i="13"/>
  <c r="E10" i="13"/>
  <c r="M10" i="13"/>
  <c r="E11" i="13"/>
  <c r="M11" i="13"/>
  <c r="E12" i="13"/>
  <c r="M12" i="13"/>
  <c r="E13" i="13"/>
  <c r="M13" i="13"/>
  <c r="E14" i="13"/>
  <c r="M14" i="13"/>
  <c r="E15" i="13"/>
  <c r="M15" i="13"/>
  <c r="E16" i="13"/>
  <c r="M16" i="13"/>
  <c r="E17" i="13"/>
  <c r="M17" i="13"/>
  <c r="E18" i="13"/>
  <c r="G3" i="13"/>
  <c r="O3" i="13"/>
  <c r="G4" i="13"/>
  <c r="O4" i="13"/>
  <c r="G5" i="13"/>
  <c r="O5" i="13"/>
  <c r="G6" i="13"/>
  <c r="O6" i="13"/>
  <c r="G7" i="13"/>
  <c r="O7" i="13"/>
  <c r="G8" i="13"/>
  <c r="O8" i="13"/>
  <c r="G9" i="13"/>
  <c r="O9" i="13"/>
  <c r="G10" i="13"/>
  <c r="O10" i="13"/>
  <c r="G11" i="13"/>
  <c r="O11" i="13"/>
  <c r="G12" i="13"/>
  <c r="O12" i="13"/>
  <c r="G13" i="13"/>
  <c r="O13" i="13"/>
  <c r="G14" i="13"/>
  <c r="O14" i="13"/>
  <c r="G15" i="13"/>
  <c r="O15" i="13"/>
  <c r="G16" i="13"/>
  <c r="O16" i="13"/>
  <c r="G17" i="13"/>
  <c r="O17" i="13"/>
  <c r="G18" i="13"/>
  <c r="O18" i="13"/>
  <c r="G19" i="13"/>
  <c r="O19" i="13"/>
  <c r="G20" i="13"/>
  <c r="O20" i="13"/>
  <c r="G21" i="13"/>
  <c r="O21" i="13"/>
  <c r="G22" i="13"/>
  <c r="O22" i="13"/>
  <c r="G23" i="13"/>
  <c r="O23" i="13"/>
  <c r="G24" i="13"/>
  <c r="O24" i="13"/>
  <c r="G25" i="13"/>
  <c r="O25" i="13"/>
  <c r="G26" i="13"/>
  <c r="O26" i="13"/>
  <c r="G27" i="13"/>
  <c r="O27" i="13"/>
  <c r="G28" i="13"/>
  <c r="O28" i="13"/>
  <c r="G29" i="13"/>
  <c r="O29" i="13"/>
  <c r="G30" i="13"/>
  <c r="O30" i="13"/>
  <c r="G31" i="13"/>
  <c r="O31" i="13"/>
  <c r="P79" i="13"/>
  <c r="H80" i="13"/>
  <c r="P80" i="13"/>
  <c r="H81" i="13"/>
  <c r="P81" i="13"/>
  <c r="H82" i="13"/>
  <c r="P82" i="13"/>
  <c r="H83" i="13"/>
  <c r="P83" i="13"/>
  <c r="H84" i="13"/>
  <c r="P84" i="13"/>
  <c r="H85" i="13"/>
  <c r="P85" i="13"/>
  <c r="H86" i="13"/>
  <c r="P86" i="13"/>
  <c r="H87" i="13"/>
  <c r="P87" i="13"/>
  <c r="H88" i="13"/>
  <c r="P88" i="13"/>
  <c r="H89" i="13"/>
  <c r="P89" i="13"/>
  <c r="H90" i="13"/>
  <c r="P90" i="13"/>
  <c r="H91" i="13"/>
  <c r="P91" i="13"/>
  <c r="H92" i="13"/>
  <c r="P92" i="13"/>
  <c r="H93" i="13"/>
  <c r="P93" i="13"/>
  <c r="H94" i="13"/>
  <c r="P94" i="13"/>
  <c r="H95" i="13"/>
  <c r="P95" i="13"/>
  <c r="H96" i="13"/>
  <c r="P96" i="13"/>
  <c r="H97" i="13"/>
  <c r="P97" i="13"/>
  <c r="H98" i="13"/>
  <c r="P98" i="13"/>
  <c r="H99" i="13"/>
  <c r="P99" i="13"/>
  <c r="H100" i="13"/>
  <c r="P100" i="13"/>
  <c r="H101" i="13"/>
  <c r="P101" i="13"/>
  <c r="H102" i="13"/>
  <c r="P102" i="13"/>
  <c r="H103" i="13"/>
  <c r="P103" i="13"/>
  <c r="H104" i="13"/>
  <c r="P104" i="13"/>
  <c r="H105" i="13"/>
  <c r="P105" i="13"/>
  <c r="H106" i="13"/>
  <c r="P106" i="13"/>
  <c r="H107" i="13"/>
  <c r="P107" i="13"/>
  <c r="H108" i="13"/>
  <c r="P108" i="13"/>
  <c r="H109" i="13"/>
  <c r="P109" i="13"/>
  <c r="H110" i="13"/>
  <c r="P110" i="13"/>
  <c r="H111" i="13"/>
  <c r="P111" i="13"/>
  <c r="H112" i="13"/>
  <c r="P112" i="13"/>
  <c r="H113" i="13"/>
  <c r="P113" i="13"/>
  <c r="H114" i="13"/>
  <c r="P114" i="13"/>
  <c r="H115" i="13"/>
  <c r="P115" i="13"/>
  <c r="H116" i="13"/>
  <c r="P116" i="13"/>
  <c r="H117" i="13"/>
  <c r="P117" i="13"/>
  <c r="H118" i="13"/>
  <c r="P118" i="13"/>
  <c r="H119" i="13"/>
  <c r="P119" i="13"/>
  <c r="H120" i="13"/>
  <c r="P120" i="13"/>
  <c r="H121" i="13"/>
  <c r="P121" i="13"/>
  <c r="H122" i="13"/>
  <c r="P122" i="13"/>
  <c r="H123" i="13"/>
  <c r="P123" i="13"/>
  <c r="H124" i="13"/>
  <c r="P124" i="13"/>
  <c r="H125" i="13"/>
  <c r="P125" i="13"/>
  <c r="H126" i="13"/>
  <c r="P126" i="13"/>
  <c r="H127" i="13"/>
  <c r="P127" i="13"/>
  <c r="H128" i="13"/>
  <c r="P128" i="13"/>
  <c r="H129" i="13"/>
  <c r="P129" i="13"/>
  <c r="H130" i="13"/>
  <c r="P130" i="13"/>
  <c r="H131" i="13"/>
  <c r="P131" i="13"/>
  <c r="H132" i="13"/>
  <c r="P132" i="13"/>
  <c r="H133" i="13"/>
  <c r="P133" i="13"/>
  <c r="H134" i="13"/>
  <c r="P134" i="13"/>
  <c r="H135" i="13"/>
  <c r="P135" i="13"/>
  <c r="H136" i="13"/>
  <c r="P136" i="13"/>
  <c r="H137" i="13"/>
  <c r="P137" i="13"/>
  <c r="H138" i="13"/>
  <c r="P138" i="13"/>
  <c r="H139" i="13"/>
  <c r="P139" i="13"/>
  <c r="H140" i="13"/>
  <c r="P140" i="13"/>
  <c r="H141" i="13"/>
  <c r="P141" i="13"/>
  <c r="H142" i="13"/>
  <c r="P142" i="13"/>
  <c r="H143" i="13"/>
  <c r="P143" i="13"/>
  <c r="H144" i="13"/>
  <c r="P144" i="13"/>
  <c r="H145" i="13"/>
  <c r="P145" i="13"/>
  <c r="H146" i="13"/>
  <c r="P146" i="13"/>
  <c r="H147" i="13"/>
  <c r="P147" i="13"/>
  <c r="B3" i="13"/>
  <c r="J3" i="13"/>
  <c r="B4" i="13"/>
  <c r="J4" i="13"/>
  <c r="B5" i="13"/>
  <c r="J5" i="13"/>
  <c r="B6" i="13"/>
  <c r="J6" i="13"/>
  <c r="B7" i="13"/>
  <c r="J7" i="13"/>
  <c r="B8" i="13"/>
  <c r="J8" i="13"/>
  <c r="B9" i="13"/>
  <c r="J9" i="13"/>
  <c r="B10" i="13"/>
  <c r="J10" i="13"/>
  <c r="B11" i="13"/>
  <c r="J11" i="13"/>
  <c r="B12" i="13"/>
  <c r="J12" i="13"/>
  <c r="B13" i="13"/>
  <c r="J13" i="13"/>
  <c r="B14" i="13"/>
  <c r="J14" i="13"/>
  <c r="B15" i="13"/>
  <c r="J15" i="13"/>
  <c r="B16" i="13"/>
  <c r="J16" i="13"/>
  <c r="B17" i="13"/>
  <c r="J17" i="13"/>
  <c r="B18" i="13"/>
  <c r="J18" i="13"/>
  <c r="B19" i="13"/>
  <c r="J19" i="13"/>
  <c r="B20" i="13"/>
  <c r="J20" i="13"/>
  <c r="B21" i="13"/>
  <c r="J21" i="13"/>
  <c r="B22" i="13"/>
  <c r="J22" i="13"/>
  <c r="B23" i="13"/>
  <c r="J23" i="13"/>
  <c r="B24" i="13"/>
  <c r="J24" i="13"/>
  <c r="B25" i="13"/>
  <c r="J25" i="13"/>
  <c r="B26" i="13"/>
  <c r="J26" i="13"/>
  <c r="B27" i="13"/>
  <c r="J27" i="13"/>
  <c r="B28" i="13"/>
  <c r="J28" i="13"/>
  <c r="B29" i="13"/>
  <c r="J29" i="13"/>
  <c r="B30" i="13"/>
  <c r="J30" i="13"/>
  <c r="B31" i="13"/>
  <c r="J31" i="13"/>
  <c r="B32" i="13"/>
  <c r="J32" i="13"/>
  <c r="B33" i="13"/>
  <c r="J33" i="13"/>
  <c r="B34" i="13"/>
  <c r="J34" i="13"/>
  <c r="B35" i="13"/>
  <c r="J35" i="13"/>
  <c r="B36" i="13"/>
  <c r="J36" i="13"/>
  <c r="B37" i="13"/>
  <c r="J37" i="13"/>
  <c r="B38" i="13"/>
  <c r="J38" i="13"/>
  <c r="B39" i="13"/>
  <c r="J39" i="13"/>
  <c r="B40" i="13"/>
  <c r="J40" i="13"/>
  <c r="B41" i="13"/>
  <c r="J41" i="13"/>
  <c r="B42" i="13"/>
  <c r="J42" i="13"/>
  <c r="B43" i="13"/>
  <c r="J43" i="13"/>
  <c r="B44" i="13"/>
  <c r="J44" i="13"/>
  <c r="B45" i="13"/>
  <c r="J45" i="13"/>
  <c r="B46" i="13"/>
  <c r="J46" i="13"/>
  <c r="B47" i="13"/>
  <c r="J47" i="13"/>
  <c r="B48" i="13"/>
  <c r="J48" i="13"/>
  <c r="B49" i="13"/>
  <c r="J49" i="13"/>
  <c r="B50" i="13"/>
  <c r="J50" i="13"/>
  <c r="B51" i="13"/>
  <c r="J51" i="13"/>
  <c r="B52" i="13"/>
  <c r="J52" i="13"/>
  <c r="B53" i="13"/>
  <c r="J53" i="13"/>
  <c r="B54" i="13"/>
  <c r="J54" i="13"/>
  <c r="B55" i="13"/>
  <c r="J55" i="13"/>
  <c r="B56" i="13"/>
  <c r="J56" i="13"/>
  <c r="B57" i="13"/>
  <c r="J57" i="13"/>
  <c r="B58" i="13"/>
  <c r="J58" i="13"/>
  <c r="B59" i="13"/>
  <c r="J59" i="13"/>
  <c r="B60" i="13"/>
  <c r="J60" i="13"/>
  <c r="B61" i="13"/>
  <c r="C285" i="13"/>
  <c r="K285" i="13"/>
  <c r="C286" i="13"/>
  <c r="K286" i="13"/>
  <c r="C287" i="13"/>
  <c r="K287" i="13"/>
  <c r="C288" i="13"/>
  <c r="K288" i="13"/>
  <c r="C289" i="13"/>
  <c r="K289" i="13"/>
  <c r="C290" i="13"/>
  <c r="K290" i="13"/>
  <c r="C291" i="13"/>
  <c r="K291" i="13"/>
  <c r="C292" i="13"/>
  <c r="K292" i="13"/>
  <c r="C293" i="13"/>
  <c r="K293" i="13"/>
  <c r="C294" i="13"/>
  <c r="K294" i="13"/>
  <c r="C295" i="13"/>
  <c r="K295" i="13"/>
  <c r="C296" i="13"/>
  <c r="K296" i="13"/>
  <c r="C297" i="13"/>
  <c r="K297" i="13"/>
  <c r="C298" i="13"/>
  <c r="K298" i="13"/>
  <c r="C299" i="13"/>
  <c r="K299" i="13"/>
  <c r="C300" i="13"/>
  <c r="K300" i="13"/>
  <c r="C301" i="13"/>
  <c r="K301" i="13"/>
  <c r="C302" i="13"/>
  <c r="K302" i="13"/>
  <c r="C303" i="13"/>
  <c r="K303" i="13"/>
  <c r="C304" i="13"/>
  <c r="K304" i="13"/>
  <c r="C305" i="13"/>
  <c r="K305" i="13"/>
  <c r="C306" i="13"/>
  <c r="K306" i="13"/>
  <c r="C307" i="13"/>
  <c r="K307" i="13"/>
  <c r="C308" i="13"/>
  <c r="K308" i="13"/>
  <c r="C309" i="13"/>
  <c r="K309" i="13"/>
  <c r="C310" i="13"/>
  <c r="K310" i="13"/>
  <c r="C311" i="13"/>
  <c r="K311" i="13"/>
  <c r="C312" i="13"/>
  <c r="K312" i="13"/>
  <c r="C313" i="13"/>
  <c r="K313" i="13"/>
  <c r="C314" i="13"/>
  <c r="K314" i="13"/>
  <c r="C315" i="13"/>
  <c r="K315" i="13"/>
  <c r="C316" i="13"/>
  <c r="K316" i="13"/>
  <c r="L37" i="13"/>
  <c r="D38" i="13"/>
  <c r="L38" i="13"/>
  <c r="D39" i="13"/>
  <c r="L39" i="13"/>
  <c r="D40" i="13"/>
  <c r="L40" i="13"/>
  <c r="D41" i="13"/>
  <c r="L41" i="13"/>
  <c r="D42" i="13"/>
  <c r="L42" i="13"/>
  <c r="D43" i="13"/>
  <c r="L43" i="13"/>
  <c r="D44" i="13"/>
  <c r="L44" i="13"/>
  <c r="D45" i="13"/>
  <c r="L45" i="13"/>
  <c r="D46" i="13"/>
  <c r="L46" i="13"/>
  <c r="D47" i="13"/>
  <c r="L47" i="13"/>
  <c r="D48" i="13"/>
  <c r="L48" i="13"/>
  <c r="D49" i="13"/>
  <c r="L49" i="13"/>
  <c r="D50" i="13"/>
  <c r="L50" i="13"/>
  <c r="D51" i="13"/>
  <c r="L51" i="13"/>
  <c r="D52" i="13"/>
  <c r="L52" i="13"/>
  <c r="D53" i="13"/>
  <c r="L53" i="13"/>
  <c r="D54" i="13"/>
  <c r="L54" i="13"/>
  <c r="D55" i="13"/>
  <c r="L55" i="13"/>
  <c r="D56" i="13"/>
  <c r="L56" i="13"/>
  <c r="D57" i="13"/>
  <c r="L57" i="13"/>
  <c r="D58" i="13"/>
  <c r="L58" i="13"/>
  <c r="D59" i="13"/>
  <c r="L59" i="13"/>
  <c r="D60" i="13"/>
  <c r="L60" i="13"/>
  <c r="D61" i="13"/>
  <c r="L61" i="13"/>
  <c r="D62" i="13"/>
  <c r="L62" i="13"/>
  <c r="D63" i="13"/>
  <c r="L63" i="13"/>
  <c r="D64" i="13"/>
  <c r="L64" i="13"/>
  <c r="D65" i="13"/>
  <c r="L65" i="13"/>
  <c r="D66" i="13"/>
  <c r="L66" i="13"/>
  <c r="D67" i="13"/>
  <c r="L67" i="13"/>
  <c r="D68" i="13"/>
  <c r="L68" i="13"/>
  <c r="D69" i="13"/>
  <c r="L69" i="13"/>
  <c r="D70" i="13"/>
  <c r="L70" i="13"/>
  <c r="D71" i="13"/>
  <c r="L71" i="13"/>
  <c r="D72" i="13"/>
  <c r="L72" i="13"/>
  <c r="D73" i="13"/>
  <c r="L73" i="13"/>
  <c r="D74" i="13"/>
  <c r="L74" i="13"/>
  <c r="D75" i="13"/>
  <c r="L75" i="13"/>
  <c r="D76" i="13"/>
  <c r="L76" i="13"/>
  <c r="D77" i="13"/>
  <c r="L77" i="13"/>
  <c r="D78" i="13"/>
  <c r="L78" i="13"/>
  <c r="D79" i="13"/>
  <c r="L79" i="13"/>
  <c r="D80" i="13"/>
  <c r="L80" i="13"/>
  <c r="D81" i="13"/>
  <c r="L81" i="13"/>
  <c r="D82" i="13"/>
  <c r="L82" i="13"/>
  <c r="D83" i="13"/>
  <c r="L83" i="13"/>
  <c r="D84" i="13"/>
  <c r="L84" i="13"/>
  <c r="D85" i="13"/>
  <c r="L85" i="13"/>
  <c r="D86" i="13"/>
  <c r="L86" i="13"/>
  <c r="D87" i="13"/>
  <c r="L87" i="13"/>
  <c r="D88" i="13"/>
  <c r="L88" i="13"/>
  <c r="D89" i="13"/>
  <c r="L89" i="13"/>
  <c r="D90" i="13"/>
  <c r="L90" i="13"/>
  <c r="D91" i="13"/>
  <c r="L91" i="13"/>
  <c r="D92" i="13"/>
  <c r="L92" i="13"/>
  <c r="D93" i="13"/>
  <c r="L93" i="13"/>
  <c r="D94" i="13"/>
  <c r="L94" i="13"/>
  <c r="D95" i="13"/>
  <c r="L95" i="13"/>
  <c r="D96" i="13"/>
  <c r="L96" i="13"/>
  <c r="D97" i="13"/>
  <c r="L97" i="13"/>
  <c r="D98" i="13"/>
  <c r="L98" i="13"/>
  <c r="D99" i="13"/>
  <c r="L99" i="13"/>
  <c r="D100" i="13"/>
  <c r="L100" i="13"/>
  <c r="D101" i="13"/>
  <c r="L101" i="13"/>
  <c r="D102" i="13"/>
  <c r="L102" i="13"/>
  <c r="D103" i="13"/>
  <c r="L103" i="13"/>
  <c r="D104" i="13"/>
  <c r="L104" i="13"/>
  <c r="D105" i="13"/>
  <c r="L105" i="13"/>
  <c r="D106" i="13"/>
  <c r="L106" i="13"/>
  <c r="D107" i="13"/>
  <c r="L107" i="13"/>
  <c r="D108" i="13"/>
  <c r="L108" i="13"/>
  <c r="D109" i="13"/>
  <c r="L109" i="13"/>
  <c r="D110" i="13"/>
  <c r="L110" i="13"/>
  <c r="D111" i="13"/>
  <c r="L111" i="13"/>
  <c r="D112" i="13"/>
  <c r="L112" i="13"/>
  <c r="D113" i="13"/>
  <c r="L113" i="13"/>
  <c r="D114" i="13"/>
  <c r="M18" i="13"/>
  <c r="E19" i="13"/>
  <c r="M19" i="13"/>
  <c r="E20" i="13"/>
  <c r="M20" i="13"/>
  <c r="E21" i="13"/>
  <c r="M21" i="13"/>
  <c r="E22" i="13"/>
  <c r="M22" i="13"/>
  <c r="E23" i="13"/>
  <c r="M23" i="13"/>
  <c r="E24" i="13"/>
  <c r="M24" i="13"/>
  <c r="E25" i="13"/>
  <c r="M25" i="13"/>
  <c r="E26" i="13"/>
  <c r="M26" i="13"/>
  <c r="E27" i="13"/>
  <c r="M27" i="13"/>
  <c r="E28" i="13"/>
  <c r="M28" i="13"/>
  <c r="E29" i="13"/>
  <c r="M29" i="13"/>
  <c r="E30" i="13"/>
  <c r="M30" i="13"/>
  <c r="E31" i="13"/>
  <c r="M31" i="13"/>
  <c r="E32" i="13"/>
  <c r="M32" i="13"/>
  <c r="E33" i="13"/>
  <c r="M33" i="13"/>
  <c r="E34" i="13"/>
  <c r="M34" i="13"/>
  <c r="E35" i="13"/>
  <c r="M35" i="13"/>
  <c r="E36" i="13"/>
  <c r="M36" i="13"/>
  <c r="E37" i="13"/>
  <c r="M37" i="13"/>
  <c r="E38" i="13"/>
  <c r="M38" i="13"/>
  <c r="E39" i="13"/>
  <c r="M39" i="13"/>
  <c r="E40" i="13"/>
  <c r="M40" i="13"/>
  <c r="E41" i="13"/>
  <c r="M41" i="13"/>
  <c r="E42" i="13"/>
  <c r="M42" i="13"/>
  <c r="E43" i="13"/>
  <c r="M43" i="13"/>
  <c r="E44" i="13"/>
  <c r="M44" i="13"/>
  <c r="E45" i="13"/>
  <c r="M45" i="13"/>
  <c r="E46" i="13"/>
  <c r="M46" i="13"/>
  <c r="E47" i="13"/>
  <c r="M47" i="13"/>
  <c r="E48" i="13"/>
  <c r="M48" i="13"/>
  <c r="E49" i="13"/>
  <c r="M49" i="13"/>
  <c r="E50" i="13"/>
  <c r="M50" i="13"/>
  <c r="E51" i="13"/>
  <c r="M51" i="13"/>
  <c r="E52" i="13"/>
  <c r="M52" i="13"/>
  <c r="E53" i="13"/>
  <c r="M53" i="13"/>
  <c r="E54" i="13"/>
  <c r="M54" i="13"/>
  <c r="E55" i="13"/>
  <c r="M55" i="13"/>
  <c r="E56" i="13"/>
  <c r="M56" i="13"/>
  <c r="E57" i="13"/>
  <c r="M57" i="13"/>
  <c r="E58" i="13"/>
  <c r="M58" i="13"/>
  <c r="E59" i="13"/>
  <c r="M59" i="13"/>
  <c r="E60" i="13"/>
  <c r="M60" i="13"/>
  <c r="E61" i="13"/>
  <c r="M61" i="13"/>
  <c r="E62" i="13"/>
  <c r="M62" i="13"/>
  <c r="E63" i="13"/>
  <c r="M63" i="13"/>
  <c r="E64" i="13"/>
  <c r="M64" i="13"/>
  <c r="E65" i="13"/>
  <c r="M65" i="13"/>
  <c r="E66" i="13"/>
  <c r="M66" i="13"/>
  <c r="E67" i="13"/>
  <c r="M67" i="13"/>
  <c r="E68" i="13"/>
  <c r="M68" i="13"/>
  <c r="E69" i="13"/>
  <c r="M69" i="13"/>
  <c r="E70" i="13"/>
  <c r="M70" i="13"/>
  <c r="E71" i="13"/>
  <c r="M71" i="13"/>
  <c r="E72" i="13"/>
  <c r="M72" i="13"/>
  <c r="E73" i="13"/>
  <c r="M73" i="13"/>
  <c r="E74" i="13"/>
  <c r="M74" i="13"/>
  <c r="E75" i="13"/>
  <c r="M75" i="13"/>
  <c r="E76" i="13"/>
  <c r="M76" i="13"/>
  <c r="E77" i="13"/>
  <c r="M77" i="13"/>
  <c r="E78" i="13"/>
  <c r="M78" i="13"/>
  <c r="E79" i="13"/>
  <c r="M79" i="13"/>
  <c r="E80" i="13"/>
  <c r="M80" i="13"/>
  <c r="E81" i="13"/>
  <c r="M81" i="13"/>
  <c r="E82" i="13"/>
  <c r="M82" i="13"/>
  <c r="E83" i="13"/>
  <c r="M83" i="13"/>
  <c r="E84" i="13"/>
  <c r="M84" i="13"/>
  <c r="E85" i="13"/>
  <c r="M85" i="13"/>
  <c r="E86" i="13"/>
  <c r="M86" i="13"/>
  <c r="E87" i="13"/>
  <c r="M87" i="13"/>
  <c r="E88" i="13"/>
  <c r="M88" i="13"/>
  <c r="E89" i="13"/>
  <c r="M89" i="13"/>
  <c r="E90" i="13"/>
  <c r="M90" i="13"/>
  <c r="E91" i="13"/>
  <c r="M91" i="13"/>
  <c r="E92" i="13"/>
  <c r="M92" i="13"/>
  <c r="E93" i="13"/>
  <c r="M93" i="13"/>
  <c r="E94" i="13"/>
  <c r="M94" i="13"/>
  <c r="E95" i="13"/>
  <c r="M95" i="13"/>
  <c r="E96" i="13"/>
  <c r="M96" i="13"/>
  <c r="E97" i="13"/>
  <c r="M97" i="13"/>
  <c r="E98" i="13"/>
  <c r="M98" i="13"/>
  <c r="E99" i="13"/>
  <c r="M99" i="13"/>
  <c r="E100" i="13"/>
  <c r="M100" i="13"/>
  <c r="E101" i="13"/>
  <c r="M101" i="13"/>
  <c r="E102" i="13"/>
  <c r="M102" i="13"/>
  <c r="E103" i="13"/>
  <c r="M103" i="13"/>
  <c r="E104" i="13"/>
  <c r="M104" i="13"/>
  <c r="E105" i="13"/>
  <c r="M105" i="13"/>
  <c r="E106" i="13"/>
  <c r="M106" i="13"/>
  <c r="E107" i="13"/>
  <c r="M107" i="13"/>
  <c r="E108" i="13"/>
  <c r="M108" i="13"/>
  <c r="E109" i="13"/>
  <c r="M109" i="13"/>
  <c r="E110" i="13"/>
  <c r="M110" i="13"/>
  <c r="E111" i="13"/>
  <c r="M111" i="13"/>
  <c r="E112" i="13"/>
  <c r="M112" i="13"/>
  <c r="E113" i="13"/>
  <c r="M113" i="13"/>
  <c r="E114" i="13"/>
  <c r="F207" i="13"/>
  <c r="N207" i="13"/>
  <c r="F208" i="13"/>
  <c r="N208" i="13"/>
  <c r="F209" i="13"/>
  <c r="N209" i="13"/>
  <c r="F210" i="13"/>
  <c r="N210" i="13"/>
  <c r="F211" i="13"/>
  <c r="N211" i="13"/>
  <c r="F212" i="13"/>
  <c r="N212" i="13"/>
  <c r="F213" i="13"/>
  <c r="N213" i="13"/>
  <c r="F214" i="13"/>
  <c r="N214" i="13"/>
  <c r="F215" i="13"/>
  <c r="N215" i="13"/>
  <c r="F216" i="13"/>
  <c r="N216" i="13"/>
  <c r="F217" i="13"/>
  <c r="N217" i="13"/>
  <c r="F218" i="13"/>
  <c r="N218" i="13"/>
  <c r="F219" i="13"/>
  <c r="N219" i="13"/>
  <c r="F220" i="13"/>
  <c r="N220" i="13"/>
  <c r="F221" i="13"/>
  <c r="N221" i="13"/>
  <c r="F222" i="13"/>
  <c r="N222" i="13"/>
  <c r="F223" i="13"/>
  <c r="N223" i="13"/>
  <c r="F224" i="13"/>
  <c r="N224" i="13"/>
  <c r="F225" i="13"/>
  <c r="N225" i="13"/>
  <c r="F226" i="13"/>
  <c r="N226" i="13"/>
  <c r="F227" i="13"/>
  <c r="N227" i="13"/>
  <c r="F228" i="13"/>
  <c r="N228" i="13"/>
  <c r="F229" i="13"/>
  <c r="N229" i="13"/>
  <c r="F230" i="13"/>
  <c r="N230" i="13"/>
  <c r="F231" i="13"/>
  <c r="N231" i="13"/>
  <c r="F232" i="13"/>
  <c r="N232" i="13"/>
  <c r="F233" i="13"/>
  <c r="N233" i="13"/>
  <c r="F234" i="13"/>
  <c r="N234" i="13"/>
  <c r="F235" i="13"/>
  <c r="N235" i="13"/>
  <c r="F236" i="13"/>
  <c r="N236" i="13"/>
  <c r="F237" i="13"/>
  <c r="N237" i="13"/>
  <c r="F238" i="13"/>
  <c r="N238" i="13"/>
  <c r="F239" i="13"/>
  <c r="N239" i="13"/>
  <c r="F240" i="13"/>
  <c r="N240" i="13"/>
  <c r="F241" i="13"/>
  <c r="N241" i="13"/>
  <c r="F242" i="13"/>
  <c r="N242" i="13"/>
  <c r="F243" i="13"/>
  <c r="N243" i="13"/>
  <c r="F244" i="13"/>
  <c r="N244" i="13"/>
  <c r="F245" i="13"/>
  <c r="N245" i="13"/>
  <c r="F246" i="13"/>
  <c r="N246" i="13"/>
  <c r="F247" i="13"/>
  <c r="N247" i="13"/>
  <c r="F248" i="13"/>
  <c r="N248" i="13"/>
  <c r="F249" i="13"/>
  <c r="N249" i="13"/>
  <c r="F250" i="13"/>
  <c r="N250" i="13"/>
  <c r="F251" i="13"/>
  <c r="N251" i="13"/>
  <c r="F252" i="13"/>
  <c r="N252" i="13"/>
  <c r="F253" i="13"/>
  <c r="N253" i="13"/>
  <c r="F254" i="13"/>
  <c r="N254" i="13"/>
  <c r="F255" i="13"/>
  <c r="N255" i="13"/>
  <c r="F256" i="13"/>
  <c r="N256" i="13"/>
  <c r="F257" i="13"/>
  <c r="N257" i="13"/>
  <c r="F258" i="13"/>
  <c r="N258" i="13"/>
  <c r="G32" i="13"/>
  <c r="O32" i="13"/>
  <c r="G33" i="13"/>
  <c r="O33" i="13"/>
  <c r="G34" i="13"/>
  <c r="O34" i="13"/>
  <c r="G35" i="13"/>
  <c r="O35" i="13"/>
  <c r="G36" i="13"/>
  <c r="O36" i="13"/>
  <c r="G37" i="13"/>
  <c r="O37" i="13"/>
  <c r="G38" i="13"/>
  <c r="O38" i="13"/>
  <c r="G39" i="13"/>
  <c r="O39" i="13"/>
  <c r="G40" i="13"/>
  <c r="O40" i="13"/>
  <c r="G41" i="13"/>
  <c r="O41" i="13"/>
  <c r="G42" i="13"/>
  <c r="O42" i="13"/>
  <c r="G43" i="13"/>
  <c r="O43" i="13"/>
  <c r="G44" i="13"/>
  <c r="O44" i="13"/>
  <c r="G45" i="13"/>
  <c r="O45" i="13"/>
  <c r="G46" i="13"/>
  <c r="O46" i="13"/>
  <c r="G47" i="13"/>
  <c r="O47" i="13"/>
  <c r="G48" i="13"/>
  <c r="O48" i="13"/>
  <c r="G49" i="13"/>
  <c r="O49" i="13"/>
  <c r="G50" i="13"/>
  <c r="O50" i="13"/>
  <c r="G51" i="13"/>
  <c r="O51" i="13"/>
  <c r="G52" i="13"/>
  <c r="O52" i="13"/>
  <c r="G53" i="13"/>
  <c r="O53" i="13"/>
  <c r="G54" i="13"/>
  <c r="O54" i="13"/>
  <c r="G55" i="13"/>
  <c r="O55" i="13"/>
  <c r="G56" i="13"/>
  <c r="O56" i="13"/>
  <c r="G57" i="13"/>
  <c r="O57" i="13"/>
  <c r="G58" i="13"/>
  <c r="O58" i="13"/>
  <c r="G59" i="13"/>
  <c r="O59" i="13"/>
  <c r="G60" i="13"/>
  <c r="O60" i="13"/>
  <c r="G61" i="13"/>
  <c r="O61" i="13"/>
  <c r="G62" i="13"/>
  <c r="O62" i="13"/>
  <c r="G63" i="13"/>
  <c r="O63" i="13"/>
  <c r="G64" i="13"/>
  <c r="O64" i="13"/>
  <c r="G65" i="13"/>
  <c r="O65" i="13"/>
  <c r="G66" i="13"/>
  <c r="O66" i="13"/>
  <c r="G67" i="13"/>
  <c r="O67" i="13"/>
  <c r="G68" i="13"/>
  <c r="O68" i="13"/>
  <c r="G69" i="13"/>
  <c r="O69" i="13"/>
  <c r="G70" i="13"/>
  <c r="O70" i="13"/>
  <c r="G71" i="13"/>
  <c r="O71" i="13"/>
  <c r="G72" i="13"/>
  <c r="O72" i="13"/>
  <c r="G73" i="13"/>
  <c r="O73" i="13"/>
  <c r="G74" i="13"/>
  <c r="O74" i="13"/>
  <c r="G75" i="13"/>
  <c r="O75" i="13"/>
  <c r="G76" i="13"/>
  <c r="O76" i="13"/>
  <c r="G77" i="13"/>
  <c r="O77" i="13"/>
  <c r="G78" i="13"/>
  <c r="O78" i="13"/>
  <c r="G79" i="13"/>
  <c r="O79" i="13"/>
  <c r="G80" i="13"/>
  <c r="O80" i="13"/>
  <c r="G81" i="13"/>
  <c r="O81" i="13"/>
  <c r="G82" i="13"/>
  <c r="O82" i="13"/>
  <c r="G83" i="13"/>
  <c r="O83" i="13"/>
  <c r="G84" i="13"/>
  <c r="O84" i="13"/>
  <c r="G85" i="13"/>
  <c r="O85" i="13"/>
  <c r="G86" i="13"/>
  <c r="O86" i="13"/>
  <c r="G87" i="13"/>
  <c r="O87" i="13"/>
  <c r="G88" i="13"/>
  <c r="O88" i="13"/>
  <c r="G89" i="13"/>
  <c r="O89" i="13"/>
  <c r="G90" i="13"/>
  <c r="O90" i="13"/>
  <c r="G91" i="13"/>
  <c r="O91" i="13"/>
  <c r="G92" i="13"/>
  <c r="O92" i="13"/>
  <c r="G93" i="13"/>
  <c r="O93" i="13"/>
  <c r="G94" i="13"/>
  <c r="O94" i="13"/>
  <c r="G95" i="13"/>
  <c r="O95" i="13"/>
  <c r="G96" i="13"/>
  <c r="O96" i="13"/>
  <c r="G97" i="13"/>
  <c r="O97" i="13"/>
  <c r="G98" i="13"/>
  <c r="O98" i="13"/>
  <c r="G99" i="13"/>
  <c r="O99" i="13"/>
  <c r="G100" i="13"/>
  <c r="O100" i="13"/>
  <c r="G101" i="13"/>
  <c r="O101" i="13"/>
  <c r="G102" i="13"/>
  <c r="O102" i="13"/>
  <c r="G103" i="13"/>
  <c r="O103" i="13"/>
  <c r="G104" i="13"/>
  <c r="O104" i="13"/>
  <c r="G105" i="13"/>
  <c r="O105" i="13"/>
  <c r="G106" i="13"/>
  <c r="O106" i="13"/>
  <c r="G107" i="13"/>
  <c r="O107" i="13"/>
  <c r="G108" i="13"/>
  <c r="O108" i="13"/>
  <c r="G109" i="13"/>
  <c r="O109" i="13"/>
  <c r="G110" i="13"/>
  <c r="O110" i="13"/>
  <c r="G111" i="13"/>
  <c r="O111" i="13"/>
  <c r="G112" i="13"/>
  <c r="O112" i="13"/>
  <c r="G113" i="13"/>
  <c r="O113" i="13"/>
  <c r="G114" i="13"/>
  <c r="O114" i="13"/>
  <c r="G115" i="13"/>
  <c r="O115" i="13"/>
  <c r="G116" i="13"/>
  <c r="O116" i="13"/>
  <c r="G117" i="13"/>
  <c r="O117" i="13"/>
  <c r="G118" i="13"/>
  <c r="O118" i="13"/>
  <c r="G119" i="13"/>
  <c r="O119" i="13"/>
  <c r="G120" i="13"/>
  <c r="O120" i="13"/>
  <c r="G121" i="13"/>
  <c r="O121" i="13"/>
  <c r="G122" i="13"/>
  <c r="O122" i="13"/>
  <c r="G123" i="13"/>
  <c r="O123" i="13"/>
  <c r="G124" i="13"/>
  <c r="O124" i="13"/>
  <c r="G125" i="13"/>
  <c r="O125" i="13"/>
  <c r="G126" i="13"/>
  <c r="O126" i="13"/>
  <c r="G127" i="13"/>
  <c r="O127" i="13"/>
  <c r="G128" i="13"/>
  <c r="O128" i="13"/>
  <c r="G129" i="13"/>
  <c r="O129" i="13"/>
  <c r="G130" i="13"/>
  <c r="O130" i="13"/>
  <c r="G131" i="13"/>
  <c r="O131" i="13"/>
  <c r="G132" i="13"/>
  <c r="O132" i="13"/>
  <c r="G133" i="13"/>
  <c r="O133" i="13"/>
  <c r="G134" i="13"/>
  <c r="O134" i="13"/>
  <c r="G135" i="13"/>
  <c r="O135" i="13"/>
  <c r="G136" i="13"/>
  <c r="O136" i="13"/>
  <c r="G137" i="13"/>
  <c r="O137" i="13"/>
  <c r="H148" i="13"/>
  <c r="P148" i="13"/>
  <c r="H149" i="13"/>
  <c r="P149" i="13"/>
  <c r="H150" i="13"/>
  <c r="P150" i="13"/>
  <c r="H151" i="13"/>
  <c r="P151" i="13"/>
  <c r="H152" i="13"/>
  <c r="P152" i="13"/>
  <c r="H153" i="13"/>
  <c r="P153" i="13"/>
  <c r="H154" i="13"/>
  <c r="P154" i="13"/>
  <c r="H155" i="13"/>
  <c r="P155" i="13"/>
  <c r="H156" i="13"/>
  <c r="P156" i="13"/>
  <c r="H157" i="13"/>
  <c r="P157" i="13"/>
  <c r="H158" i="13"/>
  <c r="P158" i="13"/>
  <c r="H159" i="13"/>
  <c r="P159" i="13"/>
  <c r="H160" i="13"/>
  <c r="P160" i="13"/>
  <c r="H161" i="13"/>
  <c r="P161" i="13"/>
  <c r="H162" i="13"/>
  <c r="P162" i="13"/>
  <c r="H163" i="13"/>
  <c r="P163" i="13"/>
  <c r="H164" i="13"/>
  <c r="P164" i="13"/>
  <c r="H165" i="13"/>
  <c r="P165" i="13"/>
  <c r="H166" i="13"/>
  <c r="P166" i="13"/>
  <c r="H167" i="13"/>
  <c r="P167" i="13"/>
  <c r="H168" i="13"/>
  <c r="P168" i="13"/>
  <c r="H169" i="13"/>
  <c r="P169" i="13"/>
  <c r="H170" i="13"/>
  <c r="P170" i="13"/>
  <c r="H171" i="13"/>
  <c r="P171" i="13"/>
  <c r="H172" i="13"/>
  <c r="P172" i="13"/>
  <c r="H173" i="13"/>
  <c r="P173" i="13"/>
  <c r="H174" i="13"/>
  <c r="P174" i="13"/>
  <c r="H175" i="13"/>
  <c r="P175" i="13"/>
  <c r="H176" i="13"/>
  <c r="P176" i="13"/>
  <c r="H177" i="13"/>
  <c r="P177" i="13"/>
  <c r="H178" i="13"/>
  <c r="P178" i="13"/>
  <c r="H179" i="13"/>
  <c r="P179" i="13"/>
  <c r="H180" i="13"/>
  <c r="P180" i="13"/>
  <c r="H181" i="13"/>
  <c r="P181" i="13"/>
  <c r="H182" i="13"/>
  <c r="P182" i="13"/>
  <c r="H183" i="13"/>
  <c r="P183" i="13"/>
  <c r="H184" i="13"/>
  <c r="P184" i="13"/>
  <c r="H185" i="13"/>
  <c r="P185" i="13"/>
  <c r="H186" i="13"/>
  <c r="P186" i="13"/>
  <c r="H187" i="13"/>
  <c r="P187" i="13"/>
  <c r="H188" i="13"/>
  <c r="P188" i="13"/>
  <c r="H189" i="13"/>
  <c r="P189" i="13"/>
  <c r="H190" i="13"/>
  <c r="P190" i="13"/>
  <c r="H191" i="13"/>
  <c r="P191" i="13"/>
  <c r="H192" i="13"/>
  <c r="P192" i="13"/>
  <c r="H193" i="13"/>
  <c r="P193" i="13"/>
  <c r="H194" i="13"/>
  <c r="P194" i="13"/>
  <c r="H195" i="13"/>
  <c r="P195" i="13"/>
  <c r="H196" i="13"/>
  <c r="P196" i="13"/>
  <c r="H197" i="13"/>
  <c r="P197" i="13"/>
  <c r="H198" i="13"/>
  <c r="P198" i="13"/>
  <c r="H199" i="13"/>
  <c r="P199" i="13"/>
  <c r="H200" i="13"/>
  <c r="P200" i="13"/>
  <c r="H201" i="13"/>
  <c r="P201" i="13"/>
  <c r="H202" i="13"/>
  <c r="P202" i="13"/>
  <c r="H203" i="13"/>
  <c r="P203" i="13"/>
  <c r="H204" i="13"/>
  <c r="P204" i="13"/>
  <c r="H205" i="13"/>
  <c r="P205" i="13"/>
  <c r="H206" i="13"/>
  <c r="P206" i="13"/>
  <c r="H207" i="13"/>
  <c r="P207" i="13"/>
  <c r="H208" i="13"/>
  <c r="P208" i="13"/>
  <c r="H209" i="13"/>
  <c r="P209" i="13"/>
  <c r="H210" i="13"/>
  <c r="P210" i="13"/>
  <c r="H211" i="13"/>
  <c r="P211" i="13"/>
  <c r="H212" i="13"/>
  <c r="P212" i="13"/>
  <c r="H213" i="13"/>
  <c r="P213" i="13"/>
  <c r="H214" i="13"/>
  <c r="P214" i="13"/>
  <c r="H215" i="13"/>
  <c r="P215" i="13"/>
  <c r="H216" i="13"/>
  <c r="P216" i="13"/>
  <c r="H217" i="13"/>
  <c r="P217" i="13"/>
  <c r="H218" i="13"/>
  <c r="P218" i="13"/>
  <c r="H219" i="13"/>
  <c r="P219" i="13"/>
  <c r="H220" i="13"/>
  <c r="P220" i="13"/>
  <c r="H221" i="13"/>
  <c r="P221" i="13"/>
  <c r="H222" i="13"/>
  <c r="P222" i="13"/>
  <c r="H223" i="13"/>
  <c r="P223" i="13"/>
  <c r="H224" i="13"/>
  <c r="P224" i="13"/>
  <c r="H225" i="13"/>
  <c r="P225" i="13"/>
  <c r="H226" i="13"/>
  <c r="P226" i="13"/>
  <c r="H227" i="13"/>
  <c r="P227" i="13"/>
  <c r="H228" i="13"/>
  <c r="P228" i="13"/>
  <c r="H229" i="13"/>
  <c r="P229" i="13"/>
  <c r="H230" i="13"/>
  <c r="P230" i="13"/>
  <c r="H231" i="13"/>
  <c r="P231" i="13"/>
  <c r="H232" i="13"/>
  <c r="P232" i="13"/>
  <c r="H233" i="13"/>
  <c r="P233" i="13"/>
  <c r="H234" i="13"/>
  <c r="P234" i="13"/>
  <c r="H235" i="13"/>
  <c r="P235" i="13"/>
  <c r="H236" i="13"/>
  <c r="P236" i="13"/>
  <c r="H237" i="13"/>
  <c r="P237" i="13"/>
  <c r="H238" i="13"/>
  <c r="P238" i="13"/>
  <c r="H239" i="13"/>
  <c r="P239" i="13"/>
  <c r="H240" i="13"/>
  <c r="P240" i="13"/>
  <c r="H241" i="13"/>
  <c r="P241" i="13"/>
  <c r="H242" i="13"/>
  <c r="I3" i="13"/>
  <c r="I4" i="13"/>
  <c r="I5" i="13"/>
  <c r="I6" i="13"/>
  <c r="I7" i="13"/>
  <c r="I8" i="13"/>
  <c r="I9" i="13"/>
  <c r="I10" i="13"/>
  <c r="I11" i="13"/>
  <c r="I12" i="13"/>
  <c r="I13" i="13"/>
  <c r="I14" i="13"/>
  <c r="I15" i="13"/>
  <c r="I16" i="13"/>
  <c r="I17" i="13"/>
  <c r="I18" i="13"/>
  <c r="I19" i="13"/>
  <c r="I20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0" i="13"/>
  <c r="I51" i="13"/>
  <c r="I52" i="13"/>
  <c r="I53" i="13"/>
  <c r="I54" i="13"/>
  <c r="I55" i="13"/>
  <c r="I56" i="13"/>
  <c r="I57" i="13"/>
  <c r="I58" i="13"/>
  <c r="I59" i="13"/>
  <c r="I60" i="13"/>
  <c r="I61" i="13"/>
  <c r="I62" i="13"/>
  <c r="I63" i="13"/>
  <c r="J61" i="13"/>
  <c r="B62" i="13"/>
  <c r="J62" i="13"/>
  <c r="B63" i="13"/>
  <c r="J63" i="13"/>
  <c r="B64" i="13"/>
  <c r="J64" i="13"/>
  <c r="B65" i="13"/>
  <c r="J65" i="13"/>
  <c r="B66" i="13"/>
  <c r="J66" i="13"/>
  <c r="B67" i="13"/>
  <c r="J67" i="13"/>
  <c r="B68" i="13"/>
  <c r="J68" i="13"/>
  <c r="B69" i="13"/>
  <c r="J69" i="13"/>
  <c r="B70" i="13"/>
  <c r="J70" i="13"/>
  <c r="B71" i="13"/>
  <c r="J71" i="13"/>
  <c r="B72" i="13"/>
  <c r="J72" i="13"/>
  <c r="B73" i="13"/>
  <c r="J73" i="13"/>
  <c r="B74" i="13"/>
  <c r="J74" i="13"/>
  <c r="B75" i="13"/>
  <c r="J75" i="13"/>
  <c r="B76" i="13"/>
  <c r="J76" i="13"/>
  <c r="B77" i="13"/>
  <c r="J77" i="13"/>
  <c r="B78" i="13"/>
  <c r="J78" i="13"/>
  <c r="B79" i="13"/>
  <c r="J79" i="13"/>
  <c r="B80" i="13"/>
  <c r="J80" i="13"/>
  <c r="B81" i="13"/>
  <c r="J81" i="13"/>
  <c r="B82" i="13"/>
  <c r="J82" i="13"/>
  <c r="B83" i="13"/>
  <c r="J83" i="13"/>
  <c r="B84" i="13"/>
  <c r="J84" i="13"/>
  <c r="B85" i="13"/>
  <c r="J85" i="13"/>
  <c r="B86" i="13"/>
  <c r="J86" i="13"/>
  <c r="B87" i="13"/>
  <c r="J87" i="13"/>
  <c r="B88" i="13"/>
  <c r="J88" i="13"/>
  <c r="B89" i="13"/>
  <c r="J89" i="13"/>
  <c r="B90" i="13"/>
  <c r="J90" i="13"/>
  <c r="B91" i="13"/>
  <c r="J91" i="13"/>
  <c r="B92" i="13"/>
  <c r="J92" i="13"/>
  <c r="B93" i="13"/>
  <c r="J93" i="13"/>
  <c r="B94" i="13"/>
  <c r="J94" i="13"/>
  <c r="B95" i="13"/>
  <c r="J95" i="13"/>
  <c r="B96" i="13"/>
  <c r="J96" i="13"/>
  <c r="B97" i="13"/>
  <c r="J97" i="13"/>
  <c r="B98" i="13"/>
  <c r="J98" i="13"/>
  <c r="B99" i="13"/>
  <c r="J99" i="13"/>
  <c r="B100" i="13"/>
  <c r="J100" i="13"/>
  <c r="B101" i="13"/>
  <c r="J101" i="13"/>
  <c r="B102" i="13"/>
  <c r="J102" i="13"/>
  <c r="B103" i="13"/>
  <c r="J103" i="13"/>
  <c r="B104" i="13"/>
  <c r="J104" i="13"/>
  <c r="B105" i="13"/>
  <c r="J105" i="13"/>
  <c r="B106" i="13"/>
  <c r="J106" i="13"/>
  <c r="B107" i="13"/>
  <c r="J107" i="13"/>
  <c r="B108" i="13"/>
  <c r="J108" i="13"/>
  <c r="B109" i="13"/>
  <c r="J109" i="13"/>
  <c r="B110" i="13"/>
  <c r="J110" i="13"/>
  <c r="B111" i="13"/>
  <c r="J111" i="13"/>
  <c r="B112" i="13"/>
  <c r="J112" i="13"/>
  <c r="B113" i="13"/>
  <c r="J113" i="13"/>
  <c r="B114" i="13"/>
  <c r="J114" i="13"/>
  <c r="B115" i="13"/>
  <c r="J115" i="13"/>
  <c r="B116" i="13"/>
  <c r="J116" i="13"/>
  <c r="B117" i="13"/>
  <c r="J117" i="13"/>
  <c r="B118" i="13"/>
  <c r="J118" i="13"/>
  <c r="B119" i="13"/>
  <c r="J119" i="13"/>
  <c r="B120" i="13"/>
  <c r="J120" i="13"/>
  <c r="B121" i="13"/>
  <c r="J121" i="13"/>
  <c r="B122" i="13"/>
  <c r="J122" i="13"/>
  <c r="B123" i="13"/>
  <c r="J123" i="13"/>
  <c r="B124" i="13"/>
  <c r="J124" i="13"/>
  <c r="B125" i="13"/>
  <c r="J125" i="13"/>
  <c r="B126" i="13"/>
  <c r="J126" i="13"/>
  <c r="B127" i="13"/>
  <c r="J127" i="13"/>
  <c r="B128" i="13"/>
  <c r="J128" i="13"/>
  <c r="B129" i="13"/>
  <c r="J129" i="13"/>
  <c r="B130" i="13"/>
  <c r="J130" i="13"/>
  <c r="B131" i="13"/>
  <c r="J131" i="13"/>
  <c r="B132" i="13"/>
  <c r="J132" i="13"/>
  <c r="B133" i="13"/>
  <c r="J133" i="13"/>
  <c r="B134" i="13"/>
  <c r="J134" i="13"/>
  <c r="B135" i="13"/>
  <c r="J135" i="13"/>
  <c r="B136" i="13"/>
  <c r="J136" i="13"/>
  <c r="B137" i="13"/>
  <c r="J137" i="13"/>
  <c r="B138" i="13"/>
  <c r="J138" i="13"/>
  <c r="B139" i="13"/>
  <c r="J139" i="13"/>
  <c r="B140" i="13"/>
  <c r="J140" i="13"/>
  <c r="B141" i="13"/>
  <c r="J141" i="13"/>
  <c r="B142" i="13"/>
  <c r="J142" i="13"/>
  <c r="B143" i="13"/>
  <c r="J143" i="13"/>
  <c r="B144" i="13"/>
  <c r="J144" i="13"/>
  <c r="B145" i="13"/>
  <c r="J145" i="13"/>
  <c r="B146" i="13"/>
  <c r="J146" i="13"/>
  <c r="B147" i="13"/>
  <c r="J147" i="13"/>
  <c r="B148" i="13"/>
  <c r="J148" i="13"/>
  <c r="B149" i="13"/>
  <c r="J149" i="13"/>
  <c r="B150" i="13"/>
  <c r="J150" i="13"/>
  <c r="B151" i="13"/>
  <c r="J151" i="13"/>
  <c r="B152" i="13"/>
  <c r="J152" i="13"/>
  <c r="B153" i="13"/>
  <c r="J153" i="13"/>
  <c r="B154" i="13"/>
  <c r="J154" i="13"/>
  <c r="B155" i="13"/>
  <c r="J155" i="13"/>
  <c r="B156" i="13"/>
  <c r="J156" i="13"/>
  <c r="B157" i="13"/>
  <c r="J157" i="13"/>
  <c r="B158" i="13"/>
  <c r="J158" i="13"/>
  <c r="B159" i="13"/>
  <c r="J159" i="13"/>
  <c r="B160" i="13"/>
  <c r="J160" i="13"/>
  <c r="B161" i="13"/>
  <c r="J161" i="13"/>
  <c r="B162" i="13"/>
  <c r="J162" i="13"/>
  <c r="B163" i="13"/>
  <c r="J163" i="13"/>
  <c r="B164" i="13"/>
  <c r="J164" i="13"/>
  <c r="B165" i="13"/>
  <c r="J165" i="13"/>
  <c r="B166" i="13"/>
  <c r="J166" i="13"/>
  <c r="B167" i="13"/>
  <c r="J167" i="13"/>
  <c r="B168" i="13"/>
  <c r="J168" i="13"/>
  <c r="B169" i="13"/>
  <c r="J169" i="13"/>
  <c r="B170" i="13"/>
  <c r="J170" i="13"/>
  <c r="B171" i="13"/>
  <c r="J171" i="13"/>
  <c r="L114" i="13"/>
  <c r="D115" i="13"/>
  <c r="L115" i="13"/>
  <c r="D116" i="13"/>
  <c r="L116" i="13"/>
  <c r="D117" i="13"/>
  <c r="L117" i="13"/>
  <c r="D118" i="13"/>
  <c r="L118" i="13"/>
  <c r="D119" i="13"/>
  <c r="L119" i="13"/>
  <c r="D120" i="13"/>
  <c r="L120" i="13"/>
  <c r="D121" i="13"/>
  <c r="L121" i="13"/>
  <c r="D122" i="13"/>
  <c r="L122" i="13"/>
  <c r="D123" i="13"/>
  <c r="L123" i="13"/>
  <c r="D124" i="13"/>
  <c r="L124" i="13"/>
  <c r="D125" i="13"/>
  <c r="L125" i="13"/>
  <c r="D126" i="13"/>
  <c r="L126" i="13"/>
  <c r="D127" i="13"/>
  <c r="L127" i="13"/>
  <c r="D128" i="13"/>
  <c r="L128" i="13"/>
  <c r="D129" i="13"/>
  <c r="L129" i="13"/>
  <c r="D130" i="13"/>
  <c r="L130" i="13"/>
  <c r="D131" i="13"/>
  <c r="L131" i="13"/>
  <c r="D132" i="13"/>
  <c r="L132" i="13"/>
  <c r="D133" i="13"/>
  <c r="L133" i="13"/>
  <c r="D134" i="13"/>
  <c r="L134" i="13"/>
  <c r="D135" i="13"/>
  <c r="L135" i="13"/>
  <c r="D136" i="13"/>
  <c r="L136" i="13"/>
  <c r="D137" i="13"/>
  <c r="L137" i="13"/>
  <c r="D138" i="13"/>
  <c r="L138" i="13"/>
  <c r="D139" i="13"/>
  <c r="L139" i="13"/>
  <c r="D140" i="13"/>
  <c r="L140" i="13"/>
  <c r="D141" i="13"/>
  <c r="L141" i="13"/>
  <c r="D142" i="13"/>
  <c r="L142" i="13"/>
  <c r="D143" i="13"/>
  <c r="L143" i="13"/>
  <c r="D144" i="13"/>
  <c r="L144" i="13"/>
  <c r="D145" i="13"/>
  <c r="L145" i="13"/>
  <c r="D146" i="13"/>
  <c r="L146" i="13"/>
  <c r="D147" i="13"/>
  <c r="L147" i="13"/>
  <c r="D148" i="13"/>
  <c r="L148" i="13"/>
  <c r="D149" i="13"/>
  <c r="L149" i="13"/>
  <c r="D150" i="13"/>
  <c r="L150" i="13"/>
  <c r="D151" i="13"/>
  <c r="L151" i="13"/>
  <c r="D152" i="13"/>
  <c r="L152" i="13"/>
  <c r="D153" i="13"/>
  <c r="L153" i="13"/>
  <c r="D154" i="13"/>
  <c r="L154" i="13"/>
  <c r="D155" i="13"/>
  <c r="L155" i="13"/>
  <c r="D156" i="13"/>
  <c r="L156" i="13"/>
  <c r="D157" i="13"/>
  <c r="L157" i="13"/>
  <c r="D158" i="13"/>
  <c r="L158" i="13"/>
  <c r="D159" i="13"/>
  <c r="L159" i="13"/>
  <c r="D160" i="13"/>
  <c r="L160" i="13"/>
  <c r="D161" i="13"/>
  <c r="L161" i="13"/>
  <c r="D162" i="13"/>
  <c r="L162" i="13"/>
  <c r="D163" i="13"/>
  <c r="L163" i="13"/>
  <c r="D164" i="13"/>
  <c r="L164" i="13"/>
  <c r="D165" i="13"/>
  <c r="L165" i="13"/>
  <c r="D166" i="13"/>
  <c r="L166" i="13"/>
  <c r="D167" i="13"/>
  <c r="L167" i="13"/>
  <c r="D168" i="13"/>
  <c r="L168" i="13"/>
  <c r="D169" i="13"/>
  <c r="L169" i="13"/>
  <c r="D170" i="13"/>
  <c r="L170" i="13"/>
  <c r="D171" i="13"/>
  <c r="L171" i="13"/>
  <c r="D172" i="13"/>
  <c r="L172" i="13"/>
  <c r="D173" i="13"/>
  <c r="L173" i="13"/>
  <c r="D174" i="13"/>
  <c r="L174" i="13"/>
  <c r="D175" i="13"/>
  <c r="L175" i="13"/>
  <c r="D176" i="13"/>
  <c r="L176" i="13"/>
  <c r="D177" i="13"/>
  <c r="L177" i="13"/>
  <c r="D178" i="13"/>
  <c r="L178" i="13"/>
  <c r="D179" i="13"/>
  <c r="L179" i="13"/>
  <c r="D180" i="13"/>
  <c r="L180" i="13"/>
  <c r="D181" i="13"/>
  <c r="L181" i="13"/>
  <c r="D182" i="13"/>
  <c r="L182" i="13"/>
  <c r="D183" i="13"/>
  <c r="L183" i="13"/>
  <c r="D184" i="13"/>
  <c r="L184" i="13"/>
  <c r="D185" i="13"/>
  <c r="L185" i="13"/>
  <c r="D186" i="13"/>
  <c r="L186" i="13"/>
  <c r="D187" i="13"/>
  <c r="L187" i="13"/>
  <c r="D188" i="13"/>
  <c r="L188" i="13"/>
  <c r="D189" i="13"/>
  <c r="L189" i="13"/>
  <c r="D190" i="13"/>
  <c r="L190" i="13"/>
  <c r="D191" i="13"/>
  <c r="L191" i="13"/>
  <c r="D192" i="13"/>
  <c r="L192" i="13"/>
  <c r="D193" i="13"/>
  <c r="L193" i="13"/>
  <c r="D194" i="13"/>
  <c r="L194" i="13"/>
  <c r="D195" i="13"/>
  <c r="L195" i="13"/>
  <c r="D196" i="13"/>
  <c r="L196" i="13"/>
  <c r="D197" i="13"/>
  <c r="L197" i="13"/>
  <c r="D198" i="13"/>
  <c r="L198" i="13"/>
  <c r="D199" i="13"/>
  <c r="L199" i="13"/>
  <c r="D200" i="13"/>
  <c r="L200" i="13"/>
  <c r="D201" i="13"/>
  <c r="L201" i="13"/>
  <c r="D202" i="13"/>
  <c r="L202" i="13"/>
  <c r="D203" i="13"/>
  <c r="L203" i="13"/>
  <c r="D204" i="13"/>
  <c r="L204" i="13"/>
  <c r="D205" i="13"/>
  <c r="L205" i="13"/>
  <c r="D206" i="13"/>
  <c r="L206" i="13"/>
  <c r="D207" i="13"/>
  <c r="L207" i="13"/>
  <c r="D208" i="13"/>
  <c r="L208" i="13"/>
  <c r="D209" i="13"/>
  <c r="L209" i="13"/>
  <c r="D210" i="13"/>
  <c r="L210" i="13"/>
  <c r="D211" i="13"/>
  <c r="L211" i="13"/>
  <c r="D212" i="13"/>
  <c r="L212" i="13"/>
  <c r="D213" i="13"/>
  <c r="L213" i="13"/>
  <c r="D214" i="13"/>
  <c r="L214" i="13"/>
  <c r="D215" i="13"/>
  <c r="L215" i="13"/>
  <c r="D216" i="13"/>
  <c r="L216" i="13"/>
  <c r="D217" i="13"/>
  <c r="L217" i="13"/>
  <c r="D218" i="13"/>
  <c r="L218" i="13"/>
  <c r="D219" i="13"/>
  <c r="L219" i="13"/>
  <c r="D220" i="13"/>
  <c r="L220" i="13"/>
  <c r="D221" i="13"/>
  <c r="L221" i="13"/>
  <c r="D222" i="13"/>
  <c r="L222" i="13"/>
  <c r="D223" i="13"/>
  <c r="L223" i="13"/>
  <c r="D224" i="13"/>
  <c r="L224" i="13"/>
  <c r="D225" i="13"/>
  <c r="L225" i="13"/>
  <c r="D226" i="13"/>
  <c r="L226" i="13"/>
  <c r="D227" i="13"/>
  <c r="L227" i="13"/>
  <c r="D228" i="13"/>
  <c r="L228" i="13"/>
  <c r="D229" i="13"/>
  <c r="L229" i="13"/>
  <c r="D230" i="13"/>
  <c r="L230" i="13"/>
  <c r="D231" i="13"/>
  <c r="L231" i="13"/>
  <c r="D232" i="13"/>
  <c r="L232" i="13"/>
  <c r="D233" i="13"/>
  <c r="L233" i="13"/>
  <c r="D234" i="13"/>
  <c r="L234" i="13"/>
  <c r="D235" i="13"/>
  <c r="L235" i="13"/>
  <c r="D236" i="13"/>
  <c r="L236" i="13"/>
  <c r="D237" i="13"/>
  <c r="L237" i="13"/>
  <c r="D238" i="13"/>
  <c r="L238" i="13"/>
  <c r="D239" i="13"/>
  <c r="L239" i="13"/>
  <c r="D240" i="13"/>
  <c r="L240" i="13"/>
  <c r="D241" i="13"/>
  <c r="L241" i="13"/>
  <c r="D242" i="13"/>
  <c r="L242" i="13"/>
  <c r="D243" i="13"/>
  <c r="L243" i="13"/>
  <c r="D244" i="13"/>
  <c r="L244" i="13"/>
  <c r="D245" i="13"/>
  <c r="L245" i="13"/>
  <c r="D246" i="13"/>
  <c r="L246" i="13"/>
  <c r="D247" i="13"/>
  <c r="L247" i="13"/>
  <c r="D248" i="13"/>
  <c r="L248" i="13"/>
  <c r="D249" i="13"/>
  <c r="L249" i="13"/>
  <c r="D250" i="13"/>
  <c r="L250" i="13"/>
  <c r="D251" i="13"/>
  <c r="L251" i="13"/>
  <c r="D252" i="13"/>
  <c r="L252" i="13"/>
  <c r="D253" i="13"/>
  <c r="L253" i="13"/>
  <c r="D254" i="13"/>
  <c r="L254" i="13"/>
  <c r="D255" i="13"/>
  <c r="L255" i="13"/>
  <c r="D256" i="13"/>
  <c r="L256" i="13"/>
  <c r="D257" i="13"/>
  <c r="L257" i="13"/>
  <c r="D258" i="13"/>
  <c r="L258" i="13"/>
  <c r="D259" i="13"/>
  <c r="L259" i="13"/>
  <c r="D260" i="13"/>
  <c r="L260" i="13"/>
  <c r="D261" i="13"/>
  <c r="L261" i="13"/>
  <c r="D262" i="13"/>
  <c r="L262" i="13"/>
  <c r="D263" i="13"/>
  <c r="L263" i="13"/>
  <c r="D264" i="13"/>
  <c r="L264" i="13"/>
  <c r="D265" i="13"/>
  <c r="L265" i="13"/>
  <c r="D266" i="13"/>
  <c r="L266" i="13"/>
  <c r="D267" i="13"/>
  <c r="L267" i="13"/>
  <c r="D268" i="13"/>
  <c r="L268" i="13"/>
  <c r="D269" i="13"/>
  <c r="L269" i="13"/>
  <c r="D270" i="13"/>
  <c r="L270" i="13"/>
  <c r="D271" i="13"/>
  <c r="L271" i="13"/>
  <c r="D272" i="13"/>
  <c r="L272" i="13"/>
  <c r="D273" i="13"/>
  <c r="L273" i="13"/>
  <c r="D274" i="13"/>
  <c r="L274" i="13"/>
  <c r="D275" i="13"/>
  <c r="L275" i="13"/>
  <c r="D276" i="13"/>
  <c r="L276" i="13"/>
  <c r="D277" i="13"/>
  <c r="L277" i="13"/>
  <c r="D278" i="13"/>
  <c r="L278" i="13"/>
  <c r="D279" i="13"/>
  <c r="L279" i="13"/>
  <c r="D280" i="13"/>
  <c r="L280" i="13"/>
  <c r="D281" i="13"/>
  <c r="L281" i="13"/>
  <c r="D282" i="13"/>
  <c r="L282" i="13"/>
  <c r="D283" i="13"/>
  <c r="L283" i="13"/>
  <c r="D284" i="13"/>
  <c r="L284" i="13"/>
  <c r="M114" i="13"/>
  <c r="E115" i="13"/>
  <c r="M115" i="13"/>
  <c r="E116" i="13"/>
  <c r="M116" i="13"/>
  <c r="E117" i="13"/>
  <c r="M117" i="13"/>
  <c r="E118" i="13"/>
  <c r="M118" i="13"/>
  <c r="E119" i="13"/>
  <c r="M119" i="13"/>
  <c r="E120" i="13"/>
  <c r="M120" i="13"/>
  <c r="E121" i="13"/>
  <c r="M121" i="13"/>
  <c r="E122" i="13"/>
  <c r="M122" i="13"/>
  <c r="E123" i="13"/>
  <c r="M123" i="13"/>
  <c r="E124" i="13"/>
  <c r="M124" i="13"/>
  <c r="E125" i="13"/>
  <c r="M125" i="13"/>
  <c r="E126" i="13"/>
  <c r="M126" i="13"/>
  <c r="E127" i="13"/>
  <c r="M127" i="13"/>
  <c r="E128" i="13"/>
  <c r="M128" i="13"/>
  <c r="E129" i="13"/>
  <c r="M129" i="13"/>
  <c r="E130" i="13"/>
  <c r="M130" i="13"/>
  <c r="E131" i="13"/>
  <c r="M131" i="13"/>
  <c r="E132" i="13"/>
  <c r="M132" i="13"/>
  <c r="E133" i="13"/>
  <c r="M133" i="13"/>
  <c r="E134" i="13"/>
  <c r="M134" i="13"/>
  <c r="E135" i="13"/>
  <c r="M135" i="13"/>
  <c r="E136" i="13"/>
  <c r="M136" i="13"/>
  <c r="E137" i="13"/>
  <c r="M137" i="13"/>
  <c r="E138" i="13"/>
  <c r="M138" i="13"/>
  <c r="E139" i="13"/>
  <c r="M139" i="13"/>
  <c r="E140" i="13"/>
  <c r="M140" i="13"/>
  <c r="E141" i="13"/>
  <c r="M141" i="13"/>
  <c r="E142" i="13"/>
  <c r="M142" i="13"/>
  <c r="E143" i="13"/>
  <c r="M143" i="13"/>
  <c r="E144" i="13"/>
  <c r="M144" i="13"/>
  <c r="E145" i="13"/>
  <c r="M145" i="13"/>
  <c r="E146" i="13"/>
  <c r="M146" i="13"/>
  <c r="E147" i="13"/>
  <c r="M147" i="13"/>
  <c r="E148" i="13"/>
  <c r="M148" i="13"/>
  <c r="E149" i="13"/>
  <c r="M149" i="13"/>
  <c r="E150" i="13"/>
  <c r="M150" i="13"/>
  <c r="E151" i="13"/>
  <c r="M151" i="13"/>
  <c r="E152" i="13"/>
  <c r="M152" i="13"/>
  <c r="E153" i="13"/>
  <c r="M153" i="13"/>
  <c r="E154" i="13"/>
  <c r="M154" i="13"/>
  <c r="E155" i="13"/>
  <c r="M155" i="13"/>
  <c r="E156" i="13"/>
  <c r="M156" i="13"/>
  <c r="E157" i="13"/>
  <c r="M157" i="13"/>
  <c r="E158" i="13"/>
  <c r="M158" i="13"/>
  <c r="E159" i="13"/>
  <c r="M159" i="13"/>
  <c r="E160" i="13"/>
  <c r="M160" i="13"/>
  <c r="E161" i="13"/>
  <c r="M161" i="13"/>
  <c r="E162" i="13"/>
  <c r="M162" i="13"/>
  <c r="E163" i="13"/>
  <c r="M163" i="13"/>
  <c r="E164" i="13"/>
  <c r="M164" i="13"/>
  <c r="E165" i="13"/>
  <c r="M165" i="13"/>
  <c r="E166" i="13"/>
  <c r="M166" i="13"/>
  <c r="E167" i="13"/>
  <c r="M167" i="13"/>
  <c r="E168" i="13"/>
  <c r="M168" i="13"/>
  <c r="E169" i="13"/>
  <c r="M169" i="13"/>
  <c r="E170" i="13"/>
  <c r="M170" i="13"/>
  <c r="E171" i="13"/>
  <c r="M171" i="13"/>
  <c r="E172" i="13"/>
  <c r="M172" i="13"/>
  <c r="E173" i="13"/>
  <c r="M173" i="13"/>
  <c r="E174" i="13"/>
  <c r="M174" i="13"/>
  <c r="E175" i="13"/>
  <c r="M175" i="13"/>
  <c r="E176" i="13"/>
  <c r="M176" i="13"/>
  <c r="E177" i="13"/>
  <c r="M177" i="13"/>
  <c r="E178" i="13"/>
  <c r="M178" i="13"/>
  <c r="E179" i="13"/>
  <c r="M179" i="13"/>
  <c r="E180" i="13"/>
  <c r="M180" i="13"/>
  <c r="E181" i="13"/>
  <c r="M181" i="13"/>
  <c r="E182" i="13"/>
  <c r="M182" i="13"/>
  <c r="E183" i="13"/>
  <c r="M183" i="13"/>
  <c r="E184" i="13"/>
  <c r="M184" i="13"/>
  <c r="E185" i="13"/>
  <c r="M185" i="13"/>
  <c r="E186" i="13"/>
  <c r="M186" i="13"/>
  <c r="E187" i="13"/>
  <c r="M187" i="13"/>
  <c r="E188" i="13"/>
  <c r="M188" i="13"/>
  <c r="E189" i="13"/>
  <c r="M189" i="13"/>
  <c r="E190" i="13"/>
  <c r="M190" i="13"/>
  <c r="E191" i="13"/>
  <c r="M191" i="13"/>
  <c r="E192" i="13"/>
  <c r="M192" i="13"/>
  <c r="E193" i="13"/>
  <c r="M193" i="13"/>
  <c r="E194" i="13"/>
  <c r="M194" i="13"/>
  <c r="E195" i="13"/>
  <c r="M195" i="13"/>
  <c r="E196" i="13"/>
  <c r="M196" i="13"/>
  <c r="E197" i="13"/>
  <c r="M197" i="13"/>
  <c r="E198" i="13"/>
  <c r="M198" i="13"/>
  <c r="E199" i="13"/>
  <c r="M199" i="13"/>
  <c r="E200" i="13"/>
  <c r="M200" i="13"/>
  <c r="E201" i="13"/>
  <c r="M201" i="13"/>
  <c r="E202" i="13"/>
  <c r="M202" i="13"/>
  <c r="E203" i="13"/>
  <c r="M203" i="13"/>
  <c r="E204" i="13"/>
  <c r="M204" i="13"/>
  <c r="E205" i="13"/>
  <c r="M205" i="13"/>
  <c r="E206" i="13"/>
  <c r="M206" i="13"/>
  <c r="E207" i="13"/>
  <c r="M207" i="13"/>
  <c r="E208" i="13"/>
  <c r="M208" i="13"/>
  <c r="E209" i="13"/>
  <c r="M209" i="13"/>
  <c r="E210" i="13"/>
  <c r="M210" i="13"/>
  <c r="E211" i="13"/>
  <c r="M211" i="13"/>
  <c r="E212" i="13"/>
  <c r="M212" i="13"/>
  <c r="E213" i="13"/>
  <c r="M213" i="13"/>
  <c r="E214" i="13"/>
  <c r="M214" i="13"/>
  <c r="E215" i="13"/>
  <c r="M215" i="13"/>
  <c r="E216" i="13"/>
  <c r="M216" i="13"/>
  <c r="E217" i="13"/>
  <c r="M217" i="13"/>
  <c r="E218" i="13"/>
  <c r="M218" i="13"/>
  <c r="E219" i="13"/>
  <c r="M219" i="13"/>
  <c r="E220" i="13"/>
  <c r="M220" i="13"/>
  <c r="E221" i="13"/>
  <c r="M221" i="13"/>
  <c r="E222" i="13"/>
  <c r="M222" i="13"/>
  <c r="E223" i="13"/>
  <c r="M223" i="13"/>
  <c r="E224" i="13"/>
  <c r="M224" i="13"/>
  <c r="E225" i="13"/>
  <c r="M225" i="13"/>
  <c r="E226" i="13"/>
  <c r="M226" i="13"/>
  <c r="E227" i="13"/>
  <c r="M227" i="13"/>
  <c r="E228" i="13"/>
  <c r="M228" i="13"/>
  <c r="E229" i="13"/>
  <c r="M229" i="13"/>
  <c r="E230" i="13"/>
  <c r="M230" i="13"/>
  <c r="E231" i="13"/>
  <c r="M231" i="13"/>
  <c r="E232" i="13"/>
  <c r="M232" i="13"/>
  <c r="E233" i="13"/>
  <c r="M233" i="13"/>
  <c r="E234" i="13"/>
  <c r="M234" i="13"/>
  <c r="E235" i="13"/>
  <c r="M235" i="13"/>
  <c r="E236" i="13"/>
  <c r="M236" i="13"/>
  <c r="E237" i="13"/>
  <c r="M237" i="13"/>
  <c r="E238" i="13"/>
  <c r="M238" i="13"/>
  <c r="E239" i="13"/>
  <c r="M239" i="13"/>
  <c r="E240" i="13"/>
  <c r="M240" i="13"/>
  <c r="E241" i="13"/>
  <c r="M241" i="13"/>
  <c r="E242" i="13"/>
  <c r="M242" i="13"/>
  <c r="E243" i="13"/>
  <c r="M243" i="13"/>
  <c r="E244" i="13"/>
  <c r="M244" i="13"/>
  <c r="E245" i="13"/>
  <c r="M245" i="13"/>
  <c r="E246" i="13"/>
  <c r="M246" i="13"/>
  <c r="E247" i="13"/>
  <c r="M247" i="13"/>
  <c r="E248" i="13"/>
  <c r="M248" i="13"/>
  <c r="E249" i="13"/>
  <c r="M249" i="13"/>
  <c r="E250" i="13"/>
  <c r="M250" i="13"/>
  <c r="E251" i="13"/>
  <c r="M251" i="13"/>
  <c r="E252" i="13"/>
  <c r="M252" i="13"/>
  <c r="E253" i="13"/>
  <c r="M253" i="13"/>
  <c r="E254" i="13"/>
  <c r="M254" i="13"/>
  <c r="E255" i="13"/>
  <c r="M255" i="13"/>
  <c r="E256" i="13"/>
  <c r="M256" i="13"/>
  <c r="E257" i="13"/>
  <c r="M257" i="13"/>
  <c r="E258" i="13"/>
  <c r="M258" i="13"/>
  <c r="E259" i="13"/>
  <c r="M259" i="13"/>
  <c r="E260" i="13"/>
  <c r="M260" i="13"/>
  <c r="E261" i="13"/>
  <c r="M261" i="13"/>
  <c r="E262" i="13"/>
  <c r="M262" i="13"/>
  <c r="E263" i="13"/>
  <c r="M263" i="13"/>
  <c r="E264" i="13"/>
  <c r="M264" i="13"/>
  <c r="E265" i="13"/>
  <c r="M265" i="13"/>
  <c r="E266" i="13"/>
  <c r="M266" i="13"/>
  <c r="E267" i="13"/>
  <c r="M267" i="13"/>
  <c r="E268" i="13"/>
  <c r="M268" i="13"/>
  <c r="E269" i="13"/>
  <c r="M269" i="13"/>
  <c r="E270" i="13"/>
  <c r="M270" i="13"/>
  <c r="E271" i="13"/>
  <c r="M271" i="13"/>
  <c r="E272" i="13"/>
  <c r="M272" i="13"/>
  <c r="E273" i="13"/>
  <c r="M273" i="13"/>
  <c r="E274" i="13"/>
  <c r="M274" i="13"/>
  <c r="E275" i="13"/>
  <c r="M275" i="13"/>
  <c r="E276" i="13"/>
  <c r="M276" i="13"/>
  <c r="E277" i="13"/>
  <c r="M277" i="13"/>
  <c r="E278" i="13"/>
  <c r="M278" i="13"/>
  <c r="E279" i="13"/>
  <c r="M279" i="13"/>
  <c r="E280" i="13"/>
  <c r="M280" i="13"/>
  <c r="E281" i="13"/>
  <c r="M281" i="13"/>
  <c r="E282" i="13"/>
  <c r="M282" i="13"/>
  <c r="E283" i="13"/>
  <c r="M283" i="13"/>
  <c r="E284" i="13"/>
  <c r="M284" i="13"/>
  <c r="E285" i="13"/>
  <c r="M285" i="13"/>
  <c r="E286" i="13"/>
  <c r="M286" i="13"/>
  <c r="E287" i="13"/>
  <c r="M287" i="13"/>
  <c r="E288" i="13"/>
  <c r="M288" i="13"/>
  <c r="E289" i="13"/>
  <c r="M289" i="13"/>
  <c r="E290" i="13"/>
  <c r="M290" i="13"/>
  <c r="E291" i="13"/>
  <c r="F259" i="13"/>
  <c r="N259" i="13"/>
  <c r="F260" i="13"/>
  <c r="N260" i="13"/>
  <c r="F261" i="13"/>
  <c r="N261" i="13"/>
  <c r="F262" i="13"/>
  <c r="N262" i="13"/>
  <c r="F263" i="13"/>
  <c r="N263" i="13"/>
  <c r="F264" i="13"/>
  <c r="N264" i="13"/>
  <c r="F265" i="13"/>
  <c r="N265" i="13"/>
  <c r="F266" i="13"/>
  <c r="N266" i="13"/>
  <c r="F267" i="13"/>
  <c r="N267" i="13"/>
  <c r="F268" i="13"/>
  <c r="N268" i="13"/>
  <c r="F269" i="13"/>
  <c r="N269" i="13"/>
  <c r="F270" i="13"/>
  <c r="N270" i="13"/>
  <c r="F271" i="13"/>
  <c r="N271" i="13"/>
  <c r="F272" i="13"/>
  <c r="N272" i="13"/>
  <c r="F273" i="13"/>
  <c r="N273" i="13"/>
  <c r="F274" i="13"/>
  <c r="N274" i="13"/>
  <c r="F275" i="13"/>
  <c r="N275" i="13"/>
  <c r="F276" i="13"/>
  <c r="N276" i="13"/>
  <c r="F277" i="13"/>
  <c r="N277" i="13"/>
  <c r="F278" i="13"/>
  <c r="N278" i="13"/>
  <c r="F279" i="13"/>
  <c r="N279" i="13"/>
  <c r="F280" i="13"/>
  <c r="N280" i="13"/>
  <c r="F281" i="13"/>
  <c r="N281" i="13"/>
  <c r="F282" i="13"/>
  <c r="N282" i="13"/>
  <c r="F283" i="13"/>
  <c r="N283" i="13"/>
  <c r="F284" i="13"/>
  <c r="N284" i="13"/>
  <c r="F285" i="13"/>
  <c r="N285" i="13"/>
  <c r="F286" i="13"/>
  <c r="N286" i="13"/>
  <c r="F287" i="13"/>
  <c r="N287" i="13"/>
  <c r="F288" i="13"/>
  <c r="N288" i="13"/>
  <c r="F289" i="13"/>
  <c r="N289" i="13"/>
  <c r="F290" i="13"/>
  <c r="N290" i="13"/>
  <c r="F291" i="13"/>
  <c r="N291" i="13"/>
  <c r="F292" i="13"/>
  <c r="N292" i="13"/>
  <c r="F293" i="13"/>
  <c r="N293" i="13"/>
  <c r="F294" i="13"/>
  <c r="N294" i="13"/>
  <c r="F295" i="13"/>
  <c r="N295" i="13"/>
  <c r="F296" i="13"/>
  <c r="N296" i="13"/>
  <c r="F297" i="13"/>
  <c r="N297" i="13"/>
  <c r="G138" i="13"/>
  <c r="O138" i="13"/>
  <c r="G139" i="13"/>
  <c r="O139" i="13"/>
  <c r="G140" i="13"/>
  <c r="O140" i="13"/>
  <c r="G141" i="13"/>
  <c r="O141" i="13"/>
  <c r="G142" i="13"/>
  <c r="O142" i="13"/>
  <c r="G143" i="13"/>
  <c r="O143" i="13"/>
  <c r="G144" i="13"/>
  <c r="O144" i="13"/>
  <c r="G145" i="13"/>
  <c r="O145" i="13"/>
  <c r="G146" i="13"/>
  <c r="O146" i="13"/>
  <c r="G147" i="13"/>
  <c r="O147" i="13"/>
  <c r="G148" i="13"/>
  <c r="O148" i="13"/>
  <c r="G149" i="13"/>
  <c r="O149" i="13"/>
  <c r="G150" i="13"/>
  <c r="O150" i="13"/>
  <c r="G151" i="13"/>
  <c r="O151" i="13"/>
  <c r="G152" i="13"/>
  <c r="O152" i="13"/>
  <c r="G153" i="13"/>
  <c r="O153" i="13"/>
  <c r="G154" i="13"/>
  <c r="O154" i="13"/>
  <c r="G155" i="13"/>
  <c r="O155" i="13"/>
  <c r="G156" i="13"/>
  <c r="O156" i="13"/>
  <c r="G157" i="13"/>
  <c r="O157" i="13"/>
  <c r="G158" i="13"/>
  <c r="O158" i="13"/>
  <c r="G159" i="13"/>
  <c r="O159" i="13"/>
  <c r="G160" i="13"/>
  <c r="O160" i="13"/>
  <c r="G161" i="13"/>
  <c r="O161" i="13"/>
  <c r="G162" i="13"/>
  <c r="O162" i="13"/>
  <c r="G163" i="13"/>
  <c r="O163" i="13"/>
  <c r="G164" i="13"/>
  <c r="O164" i="13"/>
  <c r="G165" i="13"/>
  <c r="O165" i="13"/>
  <c r="G166" i="13"/>
  <c r="O166" i="13"/>
  <c r="G167" i="13"/>
  <c r="O167" i="13"/>
  <c r="G168" i="13"/>
  <c r="O168" i="13"/>
  <c r="G169" i="13"/>
  <c r="O169" i="13"/>
  <c r="G170" i="13"/>
  <c r="O170" i="13"/>
  <c r="G171" i="13"/>
  <c r="O171" i="13"/>
  <c r="G172" i="13"/>
  <c r="O172" i="13"/>
  <c r="G173" i="13"/>
  <c r="O173" i="13"/>
  <c r="G174" i="13"/>
  <c r="O174" i="13"/>
  <c r="G175" i="13"/>
  <c r="O175" i="13"/>
  <c r="G176" i="13"/>
  <c r="O176" i="13"/>
  <c r="G177" i="13"/>
  <c r="O177" i="13"/>
  <c r="G178" i="13"/>
  <c r="O178" i="13"/>
  <c r="G179" i="13"/>
  <c r="O179" i="13"/>
  <c r="G180" i="13"/>
  <c r="O180" i="13"/>
  <c r="G181" i="13"/>
  <c r="O181" i="13"/>
  <c r="G182" i="13"/>
  <c r="O182" i="13"/>
  <c r="G183" i="13"/>
  <c r="O183" i="13"/>
  <c r="G184" i="13"/>
  <c r="O184" i="13"/>
  <c r="G185" i="13"/>
  <c r="O185" i="13"/>
  <c r="G186" i="13"/>
  <c r="O186" i="13"/>
  <c r="G187" i="13"/>
  <c r="O187" i="13"/>
  <c r="G188" i="13"/>
  <c r="O188" i="13"/>
  <c r="G189" i="13"/>
  <c r="O189" i="13"/>
  <c r="G190" i="13"/>
  <c r="O190" i="13"/>
  <c r="G191" i="13"/>
  <c r="O191" i="13"/>
  <c r="G192" i="13"/>
  <c r="O192" i="13"/>
  <c r="G193" i="13"/>
  <c r="O193" i="13"/>
  <c r="G194" i="13"/>
  <c r="O194" i="13"/>
  <c r="G195" i="13"/>
  <c r="O195" i="13"/>
  <c r="G196" i="13"/>
  <c r="O196" i="13"/>
  <c r="G197" i="13"/>
  <c r="O197" i="13"/>
  <c r="G198" i="13"/>
  <c r="O198" i="13"/>
  <c r="G199" i="13"/>
  <c r="O199" i="13"/>
  <c r="G200" i="13"/>
  <c r="O200" i="13"/>
  <c r="G201" i="13"/>
  <c r="O201" i="13"/>
  <c r="G202" i="13"/>
  <c r="O202" i="13"/>
  <c r="G203" i="13"/>
  <c r="O203" i="13"/>
  <c r="G204" i="13"/>
  <c r="O204" i="13"/>
  <c r="G205" i="13"/>
  <c r="O205" i="13"/>
  <c r="G206" i="13"/>
  <c r="O206" i="13"/>
  <c r="G207" i="13"/>
  <c r="O207" i="13"/>
  <c r="G208" i="13"/>
  <c r="O208" i="13"/>
  <c r="G209" i="13"/>
  <c r="O209" i="13"/>
  <c r="G210" i="13"/>
  <c r="O210" i="13"/>
  <c r="G211" i="13"/>
  <c r="O211" i="13"/>
  <c r="G212" i="13"/>
  <c r="O212" i="13"/>
  <c r="G213" i="13"/>
  <c r="O213" i="13"/>
  <c r="G214" i="13"/>
  <c r="O214" i="13"/>
  <c r="G215" i="13"/>
  <c r="O215" i="13"/>
  <c r="G216" i="13"/>
  <c r="O216" i="13"/>
  <c r="G217" i="13"/>
  <c r="O217" i="13"/>
  <c r="G218" i="13"/>
  <c r="O218" i="13"/>
  <c r="G219" i="13"/>
  <c r="O219" i="13"/>
  <c r="G220" i="13"/>
  <c r="O220" i="13"/>
  <c r="G221" i="13"/>
  <c r="O221" i="13"/>
  <c r="G222" i="13"/>
  <c r="O222" i="13"/>
  <c r="G223" i="13"/>
  <c r="O223" i="13"/>
  <c r="G224" i="13"/>
  <c r="O224" i="13"/>
  <c r="G225" i="13"/>
  <c r="O225" i="13"/>
  <c r="G226" i="13"/>
  <c r="O226" i="13"/>
  <c r="G227" i="13"/>
  <c r="O227" i="13"/>
  <c r="G228" i="13"/>
  <c r="O228" i="13"/>
  <c r="G229" i="13"/>
  <c r="O229" i="13"/>
  <c r="G230" i="13"/>
  <c r="O230" i="13"/>
  <c r="G231" i="13"/>
  <c r="O231" i="13"/>
  <c r="G232" i="13"/>
  <c r="O232" i="13"/>
  <c r="G233" i="13"/>
  <c r="O233" i="13"/>
  <c r="G234" i="13"/>
  <c r="O234" i="13"/>
  <c r="G235" i="13"/>
  <c r="O235" i="13"/>
  <c r="G236" i="13"/>
  <c r="O236" i="13"/>
  <c r="G237" i="13"/>
  <c r="O237" i="13"/>
  <c r="G238" i="13"/>
  <c r="O238" i="13"/>
  <c r="G239" i="13"/>
  <c r="O239" i="13"/>
  <c r="G240" i="13"/>
  <c r="O240" i="13"/>
  <c r="G241" i="13"/>
  <c r="O241" i="13"/>
  <c r="G242" i="13"/>
  <c r="O242" i="13"/>
  <c r="G243" i="13"/>
  <c r="O243" i="13"/>
  <c r="G244" i="13"/>
  <c r="O244" i="13"/>
  <c r="G245" i="13"/>
  <c r="O245" i="13"/>
  <c r="G246" i="13"/>
  <c r="O246" i="13"/>
  <c r="G247" i="13"/>
  <c r="O247" i="13"/>
  <c r="G248" i="13"/>
  <c r="O248" i="13"/>
  <c r="G249" i="13"/>
  <c r="O249" i="13"/>
  <c r="G250" i="13"/>
  <c r="O250" i="13"/>
  <c r="G251" i="13"/>
  <c r="O251" i="13"/>
  <c r="G252" i="13"/>
  <c r="O252" i="13"/>
  <c r="G253" i="13"/>
  <c r="O253" i="13"/>
  <c r="G254" i="13"/>
  <c r="O254" i="13"/>
  <c r="G255" i="13"/>
  <c r="O255" i="13"/>
  <c r="G256" i="13"/>
  <c r="O256" i="13"/>
  <c r="G257" i="13"/>
  <c r="O257" i="13"/>
  <c r="G258" i="13"/>
  <c r="O258" i="13"/>
  <c r="G259" i="13"/>
  <c r="O259" i="13"/>
  <c r="G260" i="13"/>
  <c r="O260" i="13"/>
  <c r="G261" i="13"/>
  <c r="O261" i="13"/>
  <c r="G262" i="13"/>
  <c r="O262" i="13"/>
  <c r="G263" i="13"/>
  <c r="O263" i="13"/>
  <c r="G264" i="13"/>
  <c r="O264" i="13"/>
  <c r="G265" i="13"/>
  <c r="O265" i="13"/>
  <c r="G266" i="13"/>
  <c r="O266" i="13"/>
  <c r="G267" i="13"/>
  <c r="O267" i="13"/>
  <c r="G268" i="13"/>
  <c r="O268" i="13"/>
  <c r="G269" i="13"/>
  <c r="O269" i="13"/>
  <c r="G270" i="13"/>
  <c r="O270" i="13"/>
  <c r="G271" i="13"/>
  <c r="O271" i="13"/>
  <c r="G272" i="13"/>
  <c r="O272" i="13"/>
  <c r="G273" i="13"/>
  <c r="O273" i="13"/>
  <c r="G274" i="13"/>
  <c r="O274" i="13"/>
  <c r="G275" i="13"/>
  <c r="O275" i="13"/>
  <c r="G276" i="13"/>
  <c r="O276" i="13"/>
  <c r="G277" i="13"/>
  <c r="O277" i="13"/>
  <c r="G278" i="13"/>
  <c r="O278" i="13"/>
  <c r="G279" i="13"/>
  <c r="O279" i="13"/>
  <c r="G280" i="13"/>
  <c r="O280" i="13"/>
  <c r="G281" i="13"/>
  <c r="O281" i="13"/>
  <c r="G282" i="13"/>
  <c r="O282" i="13"/>
  <c r="G283" i="13"/>
  <c r="O283" i="13"/>
  <c r="G284" i="13"/>
  <c r="O284" i="13"/>
  <c r="G285" i="13"/>
  <c r="O285" i="13"/>
  <c r="G286" i="13"/>
  <c r="O286" i="13"/>
  <c r="G287" i="13"/>
  <c r="O287" i="13"/>
  <c r="G288" i="13"/>
  <c r="O288" i="13"/>
  <c r="G289" i="13"/>
  <c r="O289" i="13"/>
  <c r="G290" i="13"/>
  <c r="O290" i="13"/>
  <c r="G291" i="13"/>
  <c r="O291" i="13"/>
  <c r="G292" i="13"/>
  <c r="O292" i="13"/>
  <c r="G293" i="13"/>
  <c r="O293" i="13"/>
  <c r="G294" i="13"/>
  <c r="O294" i="13"/>
  <c r="G295" i="13"/>
  <c r="O295" i="13"/>
  <c r="G296" i="13"/>
  <c r="O296" i="13"/>
  <c r="G297" i="13"/>
  <c r="O297" i="13"/>
  <c r="G298" i="13"/>
  <c r="O298" i="13"/>
  <c r="G299" i="13"/>
  <c r="O299" i="13"/>
  <c r="G300" i="13"/>
  <c r="O300" i="13"/>
  <c r="G301" i="13"/>
  <c r="O301" i="13"/>
  <c r="G302" i="13"/>
  <c r="O302" i="13"/>
  <c r="G303" i="13"/>
  <c r="O303" i="13"/>
  <c r="G304" i="13"/>
  <c r="O304" i="13"/>
  <c r="G305" i="13"/>
  <c r="O305" i="13"/>
  <c r="P242" i="13"/>
  <c r="H243" i="13"/>
  <c r="P243" i="13"/>
  <c r="H244" i="13"/>
  <c r="P244" i="13"/>
  <c r="H245" i="13"/>
  <c r="P245" i="13"/>
  <c r="H246" i="13"/>
  <c r="P246" i="13"/>
  <c r="H247" i="13"/>
  <c r="P247" i="13"/>
  <c r="H248" i="13"/>
  <c r="P248" i="13"/>
  <c r="H249" i="13"/>
  <c r="P249" i="13"/>
  <c r="H250" i="13"/>
  <c r="P250" i="13"/>
  <c r="H251" i="13"/>
  <c r="P251" i="13"/>
  <c r="H252" i="13"/>
  <c r="P252" i="13"/>
  <c r="H253" i="13"/>
  <c r="P253" i="13"/>
  <c r="H254" i="13"/>
  <c r="P254" i="13"/>
  <c r="H255" i="13"/>
  <c r="P255" i="13"/>
  <c r="H256" i="13"/>
  <c r="P256" i="13"/>
  <c r="H257" i="13"/>
  <c r="P257" i="13"/>
  <c r="H258" i="13"/>
  <c r="P258" i="13"/>
  <c r="H259" i="13"/>
  <c r="P259" i="13"/>
  <c r="H260" i="13"/>
  <c r="P260" i="13"/>
  <c r="H261" i="13"/>
  <c r="P261" i="13"/>
  <c r="H262" i="13"/>
  <c r="P262" i="13"/>
  <c r="H263" i="13"/>
  <c r="P263" i="13"/>
  <c r="H264" i="13"/>
  <c r="P264" i="13"/>
  <c r="H265" i="13"/>
  <c r="P265" i="13"/>
  <c r="H266" i="13"/>
  <c r="P266" i="13"/>
  <c r="H267" i="13"/>
  <c r="P267" i="13"/>
  <c r="H268" i="13"/>
  <c r="P268" i="13"/>
  <c r="H269" i="13"/>
  <c r="P269" i="13"/>
  <c r="H270" i="13"/>
  <c r="P270" i="13"/>
  <c r="H271" i="13"/>
  <c r="P271" i="13"/>
  <c r="H272" i="13"/>
  <c r="P272" i="13"/>
  <c r="H273" i="13"/>
  <c r="P273" i="13"/>
  <c r="H274" i="13"/>
  <c r="P274" i="13"/>
  <c r="H275" i="13"/>
  <c r="P275" i="13"/>
  <c r="H276" i="13"/>
  <c r="P276" i="13"/>
  <c r="H277" i="13"/>
  <c r="P277" i="13"/>
  <c r="H278" i="13"/>
  <c r="P278" i="13"/>
  <c r="H279" i="13"/>
  <c r="P279" i="13"/>
  <c r="H280" i="13"/>
  <c r="P280" i="13"/>
  <c r="H281" i="13"/>
  <c r="P281" i="13"/>
  <c r="H282" i="13"/>
  <c r="P282" i="13"/>
  <c r="H283" i="13"/>
  <c r="P283" i="13"/>
  <c r="H284" i="13"/>
  <c r="P284" i="13"/>
  <c r="H285" i="13"/>
  <c r="P285" i="13"/>
  <c r="H286" i="13"/>
  <c r="P286" i="13"/>
  <c r="H287" i="13"/>
  <c r="P287" i="13"/>
  <c r="H288" i="13"/>
  <c r="P288" i="13"/>
  <c r="H289" i="13"/>
  <c r="P289" i="13"/>
  <c r="H290" i="13"/>
  <c r="P290" i="13"/>
  <c r="H291" i="13"/>
  <c r="P291" i="13"/>
  <c r="H292" i="13"/>
  <c r="P292" i="13"/>
  <c r="H293" i="13"/>
  <c r="P293" i="13"/>
  <c r="H294" i="13"/>
  <c r="P294" i="13"/>
  <c r="H295" i="13"/>
  <c r="P295" i="13"/>
  <c r="H296" i="13"/>
  <c r="P296" i="13"/>
  <c r="H297" i="13"/>
  <c r="P297" i="13"/>
  <c r="H298" i="13"/>
  <c r="P298" i="13"/>
  <c r="H299" i="13"/>
  <c r="P299" i="13"/>
  <c r="H300" i="13"/>
  <c r="P300" i="13"/>
  <c r="H301" i="13"/>
  <c r="P301" i="13"/>
  <c r="H302" i="13"/>
  <c r="P302" i="13"/>
  <c r="H303" i="13"/>
  <c r="P303" i="13"/>
  <c r="H304" i="13"/>
  <c r="P304" i="13"/>
  <c r="H305" i="13"/>
  <c r="P305" i="13"/>
  <c r="H306" i="13"/>
  <c r="P306" i="13"/>
  <c r="H307" i="13"/>
  <c r="P307" i="13"/>
  <c r="H308" i="13"/>
  <c r="P308" i="13"/>
  <c r="H309" i="13"/>
  <c r="P309" i="13"/>
  <c r="H310" i="13"/>
  <c r="P310" i="13"/>
  <c r="H311" i="13"/>
  <c r="P311" i="13"/>
  <c r="H312" i="13"/>
  <c r="P312" i="13"/>
  <c r="H313" i="13"/>
  <c r="P313" i="13"/>
  <c r="H314" i="13"/>
  <c r="P314" i="13"/>
  <c r="H315" i="13"/>
  <c r="P315" i="13"/>
  <c r="H316" i="13"/>
  <c r="P316" i="13"/>
  <c r="H317" i="13"/>
  <c r="P317" i="13"/>
  <c r="H318" i="13"/>
  <c r="P318" i="13"/>
  <c r="H319" i="13"/>
  <c r="P319" i="13"/>
  <c r="H320" i="13"/>
  <c r="P320" i="13"/>
  <c r="H321" i="13"/>
  <c r="P321" i="13"/>
  <c r="H322" i="13"/>
  <c r="P322" i="13"/>
  <c r="H323" i="13"/>
  <c r="P323" i="13"/>
  <c r="H324" i="13"/>
  <c r="P324" i="13"/>
  <c r="H325" i="13"/>
  <c r="P325" i="13"/>
  <c r="H326" i="13"/>
  <c r="P326" i="13"/>
  <c r="H327" i="13"/>
  <c r="P327" i="13"/>
  <c r="H328" i="13"/>
  <c r="P328" i="13"/>
  <c r="H329" i="13"/>
  <c r="P329" i="13"/>
  <c r="H330" i="13"/>
  <c r="P330" i="13"/>
  <c r="H331" i="13"/>
  <c r="P331" i="13"/>
  <c r="H332" i="13"/>
  <c r="P332" i="13"/>
  <c r="H333" i="13"/>
  <c r="P333" i="13"/>
  <c r="H334" i="13"/>
  <c r="P334" i="13"/>
  <c r="H335" i="13"/>
  <c r="P335" i="13"/>
  <c r="H336" i="13"/>
  <c r="P336" i="13"/>
  <c r="H337" i="13"/>
  <c r="P337" i="13"/>
  <c r="H338" i="13"/>
  <c r="P338" i="13"/>
  <c r="H339" i="13"/>
  <c r="P339" i="13"/>
  <c r="H340" i="13"/>
  <c r="P340" i="13"/>
  <c r="H341" i="13"/>
  <c r="P341" i="13"/>
  <c r="H342" i="13"/>
  <c r="P342" i="13"/>
  <c r="H343" i="13"/>
  <c r="P343" i="13"/>
  <c r="H344" i="13"/>
  <c r="P344" i="13"/>
  <c r="H345" i="13"/>
  <c r="P345" i="13"/>
  <c r="H346" i="13"/>
  <c r="P346" i="13"/>
  <c r="H347" i="13"/>
  <c r="P347" i="13"/>
  <c r="H348" i="13"/>
  <c r="P348" i="13"/>
  <c r="H349" i="13"/>
  <c r="P349" i="13"/>
  <c r="H350" i="13"/>
  <c r="P350" i="13"/>
  <c r="H351" i="13"/>
  <c r="P351" i="13"/>
  <c r="H352" i="13"/>
  <c r="P352" i="13"/>
  <c r="H353" i="13"/>
  <c r="P353" i="13"/>
  <c r="H354" i="13"/>
  <c r="P354" i="13"/>
  <c r="H355" i="13"/>
  <c r="P355" i="13"/>
  <c r="H356" i="13"/>
  <c r="P356" i="13"/>
  <c r="H357" i="13"/>
  <c r="P357" i="13"/>
  <c r="H358" i="13"/>
  <c r="P358" i="13"/>
  <c r="H359" i="13"/>
  <c r="P359" i="13"/>
  <c r="H360" i="13"/>
  <c r="P360" i="13"/>
  <c r="H361" i="13"/>
  <c r="P361" i="13"/>
  <c r="H362" i="13"/>
  <c r="P362" i="13"/>
  <c r="H363" i="13"/>
  <c r="P363" i="13"/>
  <c r="H364" i="13"/>
  <c r="P364" i="13"/>
  <c r="H365" i="13"/>
  <c r="P365" i="13"/>
  <c r="H366" i="13"/>
  <c r="P366" i="13"/>
  <c r="H367" i="13"/>
  <c r="P367" i="13"/>
  <c r="H368" i="13"/>
  <c r="I64" i="13"/>
  <c r="I65" i="13"/>
  <c r="I66" i="13"/>
  <c r="I67" i="13"/>
  <c r="I68" i="13"/>
  <c r="I69" i="13"/>
  <c r="I70" i="13"/>
  <c r="I71" i="13"/>
  <c r="I72" i="13"/>
  <c r="I73" i="13"/>
  <c r="I74" i="13"/>
  <c r="I75" i="13"/>
  <c r="I76" i="13"/>
  <c r="I77" i="13"/>
  <c r="I78" i="13"/>
  <c r="I79" i="13"/>
  <c r="I80" i="13"/>
  <c r="I81" i="13"/>
  <c r="I82" i="13"/>
  <c r="I83" i="13"/>
  <c r="I84" i="13"/>
  <c r="I85" i="13"/>
  <c r="I86" i="13"/>
  <c r="I87" i="13"/>
  <c r="I88" i="13"/>
  <c r="I89" i="13"/>
  <c r="I90" i="13"/>
  <c r="I91" i="13"/>
  <c r="I92" i="13"/>
  <c r="I93" i="13"/>
  <c r="I94" i="13"/>
  <c r="I95" i="13"/>
  <c r="I96" i="13"/>
  <c r="I97" i="13"/>
  <c r="I98" i="13"/>
  <c r="I99" i="13"/>
  <c r="I100" i="13"/>
  <c r="I101" i="13"/>
  <c r="I102" i="13"/>
  <c r="I103" i="13"/>
  <c r="I104" i="13"/>
  <c r="I105" i="13"/>
  <c r="I106" i="13"/>
  <c r="I107" i="13"/>
  <c r="I108" i="13"/>
  <c r="I109" i="13"/>
  <c r="I110" i="13"/>
  <c r="I111" i="13"/>
  <c r="I112" i="13"/>
  <c r="I113" i="13"/>
  <c r="I114" i="13"/>
  <c r="I115" i="13"/>
  <c r="I116" i="13"/>
  <c r="I117" i="13"/>
  <c r="I118" i="13"/>
  <c r="I119" i="13"/>
  <c r="I120" i="13"/>
  <c r="I121" i="13"/>
  <c r="I122" i="13"/>
  <c r="I123" i="13"/>
  <c r="I124" i="13"/>
  <c r="I125" i="13"/>
  <c r="I126" i="13"/>
  <c r="I127" i="13"/>
  <c r="I128" i="13"/>
  <c r="I129" i="13"/>
  <c r="I130" i="13"/>
  <c r="I131" i="13"/>
  <c r="I132" i="13"/>
  <c r="I133" i="13"/>
  <c r="I134" i="13"/>
  <c r="I135" i="13"/>
  <c r="I136" i="13"/>
  <c r="I137" i="13"/>
  <c r="I138" i="13"/>
  <c r="I139" i="13"/>
  <c r="I140" i="13"/>
  <c r="I141" i="13"/>
  <c r="I142" i="13"/>
  <c r="I143" i="13"/>
  <c r="I144" i="13"/>
  <c r="I145" i="13"/>
  <c r="I146" i="13"/>
  <c r="I147" i="13"/>
  <c r="I148" i="13"/>
  <c r="I149" i="13"/>
  <c r="I150" i="13"/>
  <c r="I151" i="13"/>
  <c r="I152" i="13"/>
  <c r="I153" i="13"/>
  <c r="I154" i="13"/>
  <c r="I155" i="13"/>
  <c r="I156" i="13"/>
  <c r="I157" i="13"/>
  <c r="I158" i="13"/>
  <c r="I159" i="13"/>
  <c r="I160" i="13"/>
  <c r="I161" i="13"/>
  <c r="I162" i="13"/>
  <c r="I163" i="13"/>
  <c r="I164" i="13"/>
  <c r="I165" i="13"/>
  <c r="I166" i="13"/>
  <c r="I167" i="13"/>
  <c r="I168" i="13"/>
  <c r="I169" i="13"/>
  <c r="I170" i="13"/>
  <c r="I171" i="13"/>
  <c r="I172" i="13"/>
  <c r="I173" i="13"/>
  <c r="I174" i="13"/>
  <c r="I175" i="13"/>
  <c r="I176" i="13"/>
  <c r="I177" i="13"/>
  <c r="I178" i="13"/>
  <c r="I179" i="13"/>
  <c r="I180" i="13"/>
  <c r="I181" i="13"/>
  <c r="I182" i="13"/>
  <c r="I183" i="13"/>
  <c r="I184" i="13"/>
  <c r="I185" i="13"/>
  <c r="I186" i="13"/>
  <c r="I187" i="13"/>
  <c r="I188" i="13"/>
  <c r="I189" i="13"/>
  <c r="I190" i="13"/>
  <c r="I191" i="13"/>
  <c r="I192" i="13"/>
  <c r="I193" i="13"/>
  <c r="I194" i="13"/>
  <c r="I195" i="13"/>
  <c r="I196" i="13"/>
  <c r="I197" i="13"/>
  <c r="I198" i="13"/>
  <c r="I199" i="13"/>
  <c r="I200" i="13"/>
  <c r="I201" i="13"/>
  <c r="I202" i="13"/>
  <c r="I203" i="13"/>
  <c r="I204" i="13"/>
  <c r="I205" i="13"/>
  <c r="I206" i="13"/>
  <c r="I207" i="13"/>
  <c r="I208" i="13"/>
  <c r="I209" i="13"/>
  <c r="I210" i="13"/>
  <c r="I211" i="13"/>
  <c r="I212" i="13"/>
  <c r="I213" i="13"/>
  <c r="I214" i="13"/>
  <c r="I215" i="13"/>
  <c r="I216" i="13"/>
  <c r="I217" i="13"/>
  <c r="I218" i="13"/>
  <c r="I219" i="13"/>
  <c r="I220" i="13"/>
  <c r="I221" i="13"/>
  <c r="I222" i="13"/>
  <c r="I223" i="13"/>
  <c r="I224" i="13"/>
  <c r="I225" i="13"/>
  <c r="I226" i="13"/>
  <c r="I227" i="13"/>
  <c r="I228" i="13"/>
  <c r="I229" i="13"/>
  <c r="I230" i="13"/>
  <c r="I231" i="13"/>
  <c r="I232" i="13"/>
  <c r="I233" i="13"/>
  <c r="I234" i="13"/>
  <c r="I235" i="13"/>
  <c r="I236" i="13"/>
  <c r="I237" i="13"/>
  <c r="I238" i="13"/>
  <c r="I239" i="13"/>
  <c r="I240" i="13"/>
  <c r="I241" i="13"/>
  <c r="I242" i="13"/>
  <c r="I243" i="13"/>
  <c r="I244" i="13"/>
  <c r="I245" i="13"/>
  <c r="I246" i="13"/>
  <c r="I247" i="13"/>
  <c r="I248" i="13"/>
  <c r="I249" i="13"/>
  <c r="I250" i="13"/>
  <c r="I251" i="13"/>
  <c r="I252" i="13"/>
  <c r="I253" i="13"/>
  <c r="I254" i="13"/>
  <c r="I255" i="13"/>
  <c r="I256" i="13"/>
  <c r="I257" i="13"/>
  <c r="I258" i="13"/>
  <c r="I259" i="13"/>
  <c r="I260" i="13"/>
  <c r="I261" i="13"/>
  <c r="I262" i="13"/>
  <c r="I263" i="13"/>
  <c r="I264" i="13"/>
  <c r="I265" i="13"/>
  <c r="I266" i="13"/>
  <c r="I267" i="13"/>
  <c r="I268" i="13"/>
  <c r="I269" i="13"/>
  <c r="I270" i="13"/>
  <c r="I271" i="13"/>
  <c r="I272" i="13"/>
  <c r="I273" i="13"/>
  <c r="I274" i="13"/>
  <c r="I275" i="13"/>
  <c r="I276" i="13"/>
  <c r="I277" i="13"/>
  <c r="I278" i="13"/>
  <c r="I279" i="13"/>
  <c r="I280" i="13"/>
  <c r="I281" i="13"/>
  <c r="I282" i="13"/>
  <c r="I283" i="13"/>
  <c r="I284" i="13"/>
  <c r="I285" i="13"/>
  <c r="I286" i="13"/>
  <c r="I287" i="13"/>
  <c r="I288" i="13"/>
  <c r="I289" i="13"/>
  <c r="I290" i="13"/>
  <c r="I291" i="13"/>
  <c r="I292" i="13"/>
  <c r="I293" i="13"/>
  <c r="I294" i="13"/>
  <c r="I295" i="13"/>
  <c r="B172" i="13"/>
  <c r="J172" i="13"/>
  <c r="B173" i="13"/>
  <c r="J173" i="13"/>
  <c r="B174" i="13"/>
  <c r="J174" i="13"/>
  <c r="B175" i="13"/>
  <c r="J175" i="13"/>
  <c r="B176" i="13"/>
  <c r="J176" i="13"/>
  <c r="B177" i="13"/>
  <c r="J177" i="13"/>
  <c r="B178" i="13"/>
  <c r="J178" i="13"/>
  <c r="B179" i="13"/>
  <c r="J179" i="13"/>
  <c r="B180" i="13"/>
  <c r="J180" i="13"/>
  <c r="B181" i="13"/>
  <c r="J181" i="13"/>
  <c r="B182" i="13"/>
  <c r="J182" i="13"/>
  <c r="B183" i="13"/>
  <c r="J183" i="13"/>
  <c r="B184" i="13"/>
  <c r="J184" i="13"/>
  <c r="B185" i="13"/>
  <c r="J185" i="13"/>
  <c r="B186" i="13"/>
  <c r="J186" i="13"/>
  <c r="B187" i="13"/>
  <c r="J187" i="13"/>
  <c r="B188" i="13"/>
  <c r="J188" i="13"/>
  <c r="B189" i="13"/>
  <c r="J189" i="13"/>
  <c r="B190" i="13"/>
  <c r="J190" i="13"/>
  <c r="B191" i="13"/>
  <c r="J191" i="13"/>
  <c r="B192" i="13"/>
  <c r="J192" i="13"/>
  <c r="B193" i="13"/>
  <c r="J193" i="13"/>
  <c r="B194" i="13"/>
  <c r="J194" i="13"/>
  <c r="B195" i="13"/>
  <c r="J195" i="13"/>
  <c r="B196" i="13"/>
  <c r="J196" i="13"/>
  <c r="B197" i="13"/>
  <c r="J197" i="13"/>
  <c r="B198" i="13"/>
  <c r="J198" i="13"/>
  <c r="B199" i="13"/>
  <c r="J199" i="13"/>
  <c r="B200" i="13"/>
  <c r="J200" i="13"/>
  <c r="B201" i="13"/>
  <c r="J201" i="13"/>
  <c r="B202" i="13"/>
  <c r="J202" i="13"/>
  <c r="B203" i="13"/>
  <c r="J203" i="13"/>
  <c r="B204" i="13"/>
  <c r="J204" i="13"/>
  <c r="B205" i="13"/>
  <c r="J205" i="13"/>
  <c r="B206" i="13"/>
  <c r="J206" i="13"/>
  <c r="B207" i="13"/>
  <c r="J207" i="13"/>
  <c r="B208" i="13"/>
  <c r="J208" i="13"/>
  <c r="B209" i="13"/>
  <c r="J209" i="13"/>
  <c r="B210" i="13"/>
  <c r="J210" i="13"/>
  <c r="B211" i="13"/>
  <c r="J211" i="13"/>
  <c r="B212" i="13"/>
  <c r="J212" i="13"/>
  <c r="B213" i="13"/>
  <c r="J213" i="13"/>
  <c r="B214" i="13"/>
  <c r="J214" i="13"/>
  <c r="B215" i="13"/>
  <c r="J215" i="13"/>
  <c r="B216" i="13"/>
  <c r="J216" i="13"/>
  <c r="B217" i="13"/>
  <c r="J217" i="13"/>
  <c r="B218" i="13"/>
  <c r="J218" i="13"/>
  <c r="B219" i="13"/>
  <c r="J219" i="13"/>
  <c r="B220" i="13"/>
  <c r="J220" i="13"/>
  <c r="B221" i="13"/>
  <c r="J221" i="13"/>
  <c r="B222" i="13"/>
  <c r="J222" i="13"/>
  <c r="B223" i="13"/>
  <c r="J223" i="13"/>
  <c r="B224" i="13"/>
  <c r="J224" i="13"/>
  <c r="B225" i="13"/>
  <c r="J225" i="13"/>
  <c r="B226" i="13"/>
  <c r="J226" i="13"/>
  <c r="B227" i="13"/>
  <c r="J227" i="13"/>
  <c r="B228" i="13"/>
  <c r="J228" i="13"/>
  <c r="B229" i="13"/>
  <c r="J229" i="13"/>
  <c r="B230" i="13"/>
  <c r="J230" i="13"/>
  <c r="B231" i="13"/>
  <c r="J231" i="13"/>
  <c r="B232" i="13"/>
  <c r="J232" i="13"/>
  <c r="B233" i="13"/>
  <c r="J233" i="13"/>
  <c r="B234" i="13"/>
  <c r="J234" i="13"/>
  <c r="B235" i="13"/>
  <c r="J235" i="13"/>
  <c r="B236" i="13"/>
  <c r="J236" i="13"/>
  <c r="B237" i="13"/>
  <c r="J237" i="13"/>
  <c r="B238" i="13"/>
  <c r="J238" i="13"/>
  <c r="B239" i="13"/>
  <c r="J239" i="13"/>
  <c r="B240" i="13"/>
  <c r="J240" i="13"/>
  <c r="B241" i="13"/>
  <c r="J241" i="13"/>
  <c r="B242" i="13"/>
  <c r="J242" i="13"/>
  <c r="B243" i="13"/>
  <c r="J243" i="13"/>
  <c r="B244" i="13"/>
  <c r="J244" i="13"/>
  <c r="B245" i="13"/>
  <c r="J245" i="13"/>
  <c r="B246" i="13"/>
  <c r="J246" i="13"/>
  <c r="B247" i="13"/>
  <c r="J247" i="13"/>
  <c r="B248" i="13"/>
  <c r="J248" i="13"/>
  <c r="B249" i="13"/>
  <c r="J249" i="13"/>
  <c r="B250" i="13"/>
  <c r="J250" i="13"/>
  <c r="B251" i="13"/>
  <c r="J251" i="13"/>
  <c r="B252" i="13"/>
  <c r="J252" i="13"/>
  <c r="B253" i="13"/>
  <c r="J253" i="13"/>
  <c r="B254" i="13"/>
  <c r="J254" i="13"/>
  <c r="B255" i="13"/>
  <c r="J255" i="13"/>
  <c r="B256" i="13"/>
  <c r="J256" i="13"/>
  <c r="B257" i="13"/>
  <c r="J257" i="13"/>
  <c r="B258" i="13"/>
  <c r="J258" i="13"/>
  <c r="B259" i="13"/>
  <c r="J259" i="13"/>
  <c r="B260" i="13"/>
  <c r="J260" i="13"/>
  <c r="B261" i="13"/>
  <c r="J261" i="13"/>
  <c r="B262" i="13"/>
  <c r="J262" i="13"/>
  <c r="B263" i="13"/>
  <c r="J263" i="13"/>
  <c r="B264" i="13"/>
  <c r="J264" i="13"/>
  <c r="B265" i="13"/>
  <c r="J265" i="13"/>
  <c r="B266" i="13"/>
  <c r="J266" i="13"/>
  <c r="B267" i="13"/>
  <c r="J267" i="13"/>
  <c r="B268" i="13"/>
  <c r="J268" i="13"/>
  <c r="B269" i="13"/>
  <c r="J269" i="13"/>
  <c r="B270" i="13"/>
  <c r="J270" i="13"/>
  <c r="B271" i="13"/>
  <c r="J271" i="13"/>
  <c r="B272" i="13"/>
  <c r="J272" i="13"/>
  <c r="B273" i="13"/>
  <c r="J273" i="13"/>
  <c r="B274" i="13"/>
  <c r="J274" i="13"/>
  <c r="B275" i="13"/>
  <c r="J275" i="13"/>
  <c r="B276" i="13"/>
  <c r="J276" i="13"/>
  <c r="B277" i="13"/>
  <c r="J277" i="13"/>
  <c r="B278" i="13"/>
  <c r="J278" i="13"/>
  <c r="B279" i="13"/>
  <c r="J279" i="13"/>
  <c r="B280" i="13"/>
  <c r="J280" i="13"/>
  <c r="B281" i="13"/>
  <c r="J281" i="13"/>
  <c r="B282" i="13"/>
  <c r="J282" i="13"/>
  <c r="B283" i="13"/>
  <c r="J283" i="13"/>
  <c r="B284" i="13"/>
  <c r="J284" i="13"/>
  <c r="B285" i="13"/>
  <c r="J285" i="13"/>
  <c r="B286" i="13"/>
  <c r="J286" i="13"/>
  <c r="B287" i="13"/>
  <c r="J287" i="13"/>
  <c r="B288" i="13"/>
  <c r="J288" i="13"/>
  <c r="B289" i="13"/>
  <c r="J289" i="13"/>
  <c r="B290" i="13"/>
  <c r="J290" i="13"/>
  <c r="M291" i="13"/>
  <c r="E292" i="13"/>
  <c r="M292" i="13"/>
  <c r="E293" i="13"/>
  <c r="M293" i="13"/>
  <c r="E294" i="13"/>
  <c r="M294" i="13"/>
  <c r="E295" i="13"/>
  <c r="M295" i="13"/>
  <c r="E296" i="13"/>
  <c r="M296" i="13"/>
  <c r="E297" i="13"/>
  <c r="M297" i="13"/>
  <c r="E298" i="13"/>
  <c r="M298" i="13"/>
  <c r="E299" i="13"/>
  <c r="M299" i="13"/>
  <c r="E300" i="13"/>
  <c r="M300" i="13"/>
  <c r="E301" i="13"/>
  <c r="M301" i="13"/>
  <c r="E302" i="13"/>
  <c r="M302" i="13"/>
  <c r="E303" i="13"/>
  <c r="M303" i="13"/>
  <c r="E304" i="13"/>
  <c r="M304" i="13"/>
  <c r="E305" i="13"/>
  <c r="M305" i="13"/>
  <c r="E306" i="13"/>
  <c r="M306" i="13"/>
  <c r="E307" i="13"/>
  <c r="M307" i="13"/>
  <c r="E308" i="13"/>
  <c r="M308" i="13"/>
  <c r="E309" i="13"/>
  <c r="M309" i="13"/>
  <c r="E310" i="13"/>
  <c r="M310" i="13"/>
  <c r="E311" i="13"/>
  <c r="M311" i="13"/>
  <c r="E312" i="13"/>
  <c r="M312" i="13"/>
  <c r="E313" i="13"/>
  <c r="M313" i="13"/>
  <c r="E314" i="13"/>
  <c r="M314" i="13"/>
  <c r="E315" i="13"/>
  <c r="M315" i="13"/>
  <c r="E316" i="13"/>
  <c r="M316" i="13"/>
  <c r="E317" i="13"/>
  <c r="M317" i="13"/>
  <c r="E318" i="13"/>
  <c r="M318" i="13"/>
  <c r="E319" i="13"/>
  <c r="M319" i="13"/>
  <c r="E320" i="13"/>
  <c r="M320" i="13"/>
  <c r="E321" i="13"/>
  <c r="M321" i="13"/>
  <c r="E322" i="13"/>
  <c r="M322" i="13"/>
  <c r="E323" i="13"/>
  <c r="M323" i="13"/>
  <c r="E324" i="13"/>
  <c r="M324" i="13"/>
  <c r="E325" i="13"/>
  <c r="M325" i="13"/>
  <c r="E326" i="13"/>
  <c r="M326" i="13"/>
  <c r="E327" i="13"/>
  <c r="M327" i="13"/>
  <c r="E328" i="13"/>
  <c r="M328" i="13"/>
  <c r="E329" i="13"/>
  <c r="M329" i="13"/>
  <c r="E330" i="13"/>
  <c r="M330" i="13"/>
  <c r="E331" i="13"/>
  <c r="M331" i="13"/>
  <c r="E332" i="13"/>
  <c r="M332" i="13"/>
  <c r="E333" i="13"/>
  <c r="M333" i="13"/>
  <c r="E334" i="13"/>
  <c r="M334" i="13"/>
  <c r="E335" i="13"/>
  <c r="M335" i="13"/>
  <c r="E336" i="13"/>
  <c r="M336" i="13"/>
  <c r="E337" i="13"/>
  <c r="M337" i="13"/>
  <c r="E338" i="13"/>
  <c r="M338" i="13"/>
  <c r="E339" i="13"/>
  <c r="M339" i="13"/>
  <c r="E340" i="13"/>
  <c r="M340" i="13"/>
  <c r="E341" i="13"/>
  <c r="M341" i="13"/>
  <c r="E342" i="13"/>
  <c r="M342" i="13"/>
  <c r="E343" i="13"/>
  <c r="M343" i="13"/>
  <c r="E344" i="13"/>
  <c r="M344" i="13"/>
  <c r="E345" i="13"/>
  <c r="M345" i="13"/>
  <c r="E346" i="13"/>
  <c r="M346" i="13"/>
  <c r="E347" i="13"/>
  <c r="M347" i="13"/>
  <c r="E348" i="13"/>
  <c r="M348" i="13"/>
  <c r="E349" i="13"/>
  <c r="M349" i="13"/>
  <c r="E350" i="13"/>
  <c r="M350" i="13"/>
  <c r="E351" i="13"/>
  <c r="M351" i="13"/>
  <c r="E352" i="13"/>
  <c r="M352" i="13"/>
  <c r="E353" i="13"/>
  <c r="M353" i="13"/>
  <c r="E354" i="13"/>
  <c r="M354" i="13"/>
  <c r="E355" i="13"/>
  <c r="M355" i="13"/>
  <c r="E356" i="13"/>
  <c r="M356" i="13"/>
  <c r="E357" i="13"/>
  <c r="M357" i="13"/>
  <c r="E358" i="13"/>
  <c r="M358" i="13"/>
  <c r="E359" i="13"/>
  <c r="M359" i="13"/>
  <c r="E360" i="13"/>
  <c r="M360" i="13"/>
  <c r="E361" i="13"/>
  <c r="M361" i="13"/>
  <c r="E362" i="13"/>
  <c r="M362" i="13"/>
  <c r="E363" i="13"/>
  <c r="M363" i="13"/>
  <c r="E364" i="13"/>
  <c r="M364" i="13"/>
  <c r="E365" i="13"/>
  <c r="M365" i="13"/>
  <c r="E366" i="13"/>
  <c r="M366" i="13"/>
  <c r="E367" i="13"/>
  <c r="M367" i="13"/>
  <c r="E368" i="13"/>
  <c r="M368" i="13"/>
  <c r="E369" i="13"/>
  <c r="M369" i="13"/>
  <c r="E370" i="13"/>
  <c r="M370" i="13"/>
  <c r="E371" i="13"/>
  <c r="M371" i="13"/>
  <c r="E372" i="13"/>
  <c r="M372" i="13"/>
  <c r="E373" i="13"/>
  <c r="M373" i="13"/>
  <c r="E374" i="13"/>
  <c r="M374" i="13"/>
  <c r="E375" i="13"/>
  <c r="M375" i="13"/>
  <c r="E376" i="13"/>
  <c r="M376" i="13"/>
  <c r="E377" i="13"/>
  <c r="M377" i="13"/>
  <c r="E378" i="13"/>
  <c r="M378" i="13"/>
  <c r="E379" i="13"/>
  <c r="M379" i="13"/>
  <c r="E380" i="13"/>
  <c r="M380" i="13"/>
  <c r="E381" i="13"/>
  <c r="M381" i="13"/>
  <c r="E382" i="13"/>
  <c r="M382" i="13"/>
  <c r="E383" i="13"/>
  <c r="M383" i="13"/>
  <c r="E384" i="13"/>
  <c r="M384" i="13"/>
  <c r="E385" i="13"/>
  <c r="M385" i="13"/>
  <c r="E386" i="13"/>
  <c r="M386" i="13"/>
  <c r="E387" i="13"/>
  <c r="M387" i="13"/>
  <c r="E388" i="13"/>
  <c r="M388" i="13"/>
  <c r="E389" i="13"/>
  <c r="M389" i="13"/>
  <c r="E390" i="13"/>
  <c r="M390" i="13"/>
  <c r="E391" i="13"/>
  <c r="M391" i="13"/>
  <c r="E392" i="13"/>
  <c r="M392" i="13"/>
  <c r="E393" i="13"/>
  <c r="M393" i="13"/>
  <c r="E394" i="13"/>
  <c r="M394" i="13"/>
  <c r="E395" i="13"/>
  <c r="M395" i="13"/>
  <c r="E396" i="13"/>
  <c r="M396" i="13"/>
  <c r="E397" i="13"/>
  <c r="M397" i="13"/>
  <c r="E398" i="13"/>
  <c r="M398" i="13"/>
  <c r="E399" i="13"/>
  <c r="M399" i="13"/>
  <c r="E400" i="13"/>
  <c r="M400" i="13"/>
  <c r="E401" i="13"/>
  <c r="M401" i="13"/>
  <c r="E402" i="13"/>
  <c r="M402" i="13"/>
  <c r="E403" i="13"/>
  <c r="M403" i="13"/>
  <c r="E404" i="13"/>
  <c r="M404" i="13"/>
  <c r="E405" i="13"/>
  <c r="M405" i="13"/>
  <c r="E406" i="13"/>
  <c r="M406" i="13"/>
  <c r="E407" i="13"/>
  <c r="M407" i="13"/>
  <c r="E408" i="13"/>
  <c r="M408" i="13"/>
  <c r="E409" i="13"/>
  <c r="M409" i="13"/>
  <c r="E410" i="13"/>
  <c r="M410" i="13"/>
  <c r="E411" i="13"/>
  <c r="M411" i="13"/>
  <c r="E412" i="13"/>
  <c r="M412" i="13"/>
  <c r="E413" i="13"/>
  <c r="M413" i="13"/>
  <c r="E414" i="13"/>
  <c r="M414" i="13"/>
  <c r="E415" i="13"/>
  <c r="M415" i="13"/>
  <c r="E416" i="13"/>
  <c r="M416" i="13"/>
  <c r="E417" i="13"/>
  <c r="M417" i="13"/>
  <c r="E418" i="13"/>
  <c r="M418" i="13"/>
  <c r="E419" i="13"/>
  <c r="M419" i="13"/>
  <c r="E420" i="13"/>
  <c r="M420" i="13"/>
  <c r="E421" i="13"/>
  <c r="M421" i="13"/>
  <c r="E422" i="13"/>
  <c r="M422" i="13"/>
  <c r="E423" i="13"/>
  <c r="M423" i="13"/>
  <c r="E424" i="13"/>
  <c r="M424" i="13"/>
  <c r="E425" i="13"/>
  <c r="M425" i="13"/>
  <c r="E426" i="13"/>
  <c r="M426" i="13"/>
  <c r="E427" i="13"/>
  <c r="M427" i="13"/>
  <c r="E428" i="13"/>
  <c r="M428" i="13"/>
  <c r="E429" i="13"/>
  <c r="M429" i="13"/>
  <c r="E430" i="13"/>
  <c r="M430" i="13"/>
  <c r="E431" i="13"/>
  <c r="M431" i="13"/>
  <c r="E432" i="13"/>
  <c r="M432" i="13"/>
  <c r="E433" i="13"/>
  <c r="M433" i="13"/>
  <c r="E434" i="13"/>
  <c r="M434" i="13"/>
  <c r="E435" i="13"/>
  <c r="M435" i="13"/>
  <c r="E436" i="13"/>
  <c r="M436" i="13"/>
  <c r="E437" i="13"/>
  <c r="M437" i="13"/>
  <c r="E438" i="13"/>
  <c r="M438" i="13"/>
  <c r="E439" i="13"/>
  <c r="M439" i="13"/>
  <c r="E440" i="13"/>
  <c r="M440" i="13"/>
  <c r="E441" i="13"/>
  <c r="M441" i="13"/>
  <c r="E442" i="13"/>
  <c r="M442" i="13"/>
  <c r="E443" i="13"/>
  <c r="M443" i="13"/>
  <c r="E444" i="13"/>
  <c r="M444" i="13"/>
  <c r="E445" i="13"/>
  <c r="M445" i="13"/>
  <c r="E446" i="13"/>
  <c r="M446" i="13"/>
  <c r="E447" i="13"/>
  <c r="M447" i="13"/>
  <c r="E448" i="13"/>
  <c r="M448" i="13"/>
  <c r="E449" i="13"/>
  <c r="M449" i="13"/>
  <c r="F298" i="13"/>
  <c r="N298" i="13"/>
  <c r="F299" i="13"/>
  <c r="N299" i="13"/>
  <c r="F300" i="13"/>
  <c r="N300" i="13"/>
  <c r="F301" i="13"/>
  <c r="N301" i="13"/>
  <c r="F302" i="13"/>
  <c r="N302" i="13"/>
  <c r="F303" i="13"/>
  <c r="N303" i="13"/>
  <c r="F304" i="13"/>
  <c r="N304" i="13"/>
  <c r="F305" i="13"/>
  <c r="N305" i="13"/>
  <c r="F306" i="13"/>
  <c r="N306" i="13"/>
  <c r="F307" i="13"/>
  <c r="N307" i="13"/>
  <c r="F308" i="13"/>
  <c r="N308" i="13"/>
  <c r="F309" i="13"/>
  <c r="N309" i="13"/>
  <c r="F310" i="13"/>
  <c r="N310" i="13"/>
  <c r="F311" i="13"/>
  <c r="N311" i="13"/>
  <c r="F312" i="13"/>
  <c r="N312" i="13"/>
  <c r="F313" i="13"/>
  <c r="N313" i="13"/>
  <c r="F314" i="13"/>
  <c r="N314" i="13"/>
  <c r="F315" i="13"/>
  <c r="N315" i="13"/>
  <c r="F316" i="13"/>
  <c r="N316" i="13"/>
  <c r="F317" i="13"/>
  <c r="N317" i="13"/>
  <c r="F318" i="13"/>
  <c r="N318" i="13"/>
  <c r="F319" i="13"/>
  <c r="N319" i="13"/>
  <c r="F320" i="13"/>
  <c r="N320" i="13"/>
  <c r="F321" i="13"/>
  <c r="N321" i="13"/>
  <c r="F322" i="13"/>
  <c r="N322" i="13"/>
  <c r="F323" i="13"/>
  <c r="N323" i="13"/>
  <c r="F324" i="13"/>
  <c r="N324" i="13"/>
  <c r="F325" i="13"/>
  <c r="N325" i="13"/>
  <c r="F326" i="13"/>
  <c r="N326" i="13"/>
  <c r="F327" i="13"/>
  <c r="N327" i="13"/>
  <c r="F328" i="13"/>
  <c r="N328" i="13"/>
  <c r="F329" i="13"/>
  <c r="N329" i="13"/>
  <c r="F330" i="13"/>
  <c r="N330" i="13"/>
  <c r="F331" i="13"/>
  <c r="N331" i="13"/>
  <c r="F332" i="13"/>
  <c r="N332" i="13"/>
  <c r="F333" i="13"/>
  <c r="N333" i="13"/>
  <c r="F334" i="13"/>
  <c r="N334" i="13"/>
  <c r="F335" i="13"/>
  <c r="N335" i="13"/>
  <c r="F336" i="13"/>
  <c r="N336" i="13"/>
  <c r="F337" i="13"/>
  <c r="N337" i="13"/>
  <c r="F338" i="13"/>
  <c r="N338" i="13"/>
  <c r="F339" i="13"/>
  <c r="N339" i="13"/>
  <c r="F340" i="13"/>
  <c r="N340" i="13"/>
  <c r="F341" i="13"/>
  <c r="N341" i="13"/>
  <c r="F342" i="13"/>
  <c r="N342" i="13"/>
  <c r="F343" i="13"/>
  <c r="N343" i="13"/>
  <c r="F344" i="13"/>
  <c r="N344" i="13"/>
  <c r="F345" i="13"/>
  <c r="N345" i="13"/>
  <c r="F346" i="13"/>
  <c r="N346" i="13"/>
  <c r="F347" i="13"/>
  <c r="N347" i="13"/>
  <c r="F348" i="13"/>
  <c r="N348" i="13"/>
  <c r="F349" i="13"/>
  <c r="N349" i="13"/>
  <c r="F350" i="13"/>
  <c r="N350" i="13"/>
  <c r="F351" i="13"/>
  <c r="N351" i="13"/>
  <c r="F352" i="13"/>
  <c r="N352" i="13"/>
  <c r="F353" i="13"/>
  <c r="N353" i="13"/>
  <c r="F354" i="13"/>
  <c r="N354" i="13"/>
  <c r="F355" i="13"/>
  <c r="N355" i="13"/>
  <c r="F356" i="13"/>
  <c r="N356" i="13"/>
  <c r="F357" i="13"/>
  <c r="N357" i="13"/>
  <c r="F358" i="13"/>
  <c r="N358" i="13"/>
  <c r="F359" i="13"/>
  <c r="N359" i="13"/>
  <c r="F360" i="13"/>
  <c r="N360" i="13"/>
  <c r="F361" i="13"/>
  <c r="N361" i="13"/>
  <c r="F362" i="13"/>
  <c r="N362" i="13"/>
  <c r="F363" i="13"/>
  <c r="N363" i="13"/>
  <c r="F364" i="13"/>
  <c r="N364" i="13"/>
  <c r="F365" i="13"/>
  <c r="N365" i="13"/>
  <c r="F366" i="13"/>
  <c r="N366" i="13"/>
  <c r="F367" i="13"/>
  <c r="N367" i="13"/>
  <c r="F368" i="13"/>
  <c r="N368" i="13"/>
  <c r="F369" i="13"/>
  <c r="N369" i="13"/>
  <c r="F370" i="13"/>
  <c r="N370" i="13"/>
  <c r="F371" i="13"/>
  <c r="N371" i="13"/>
  <c r="F372" i="13"/>
  <c r="N372" i="13"/>
  <c r="F373" i="13"/>
  <c r="N373" i="13"/>
  <c r="F374" i="13"/>
  <c r="N374" i="13"/>
  <c r="F375" i="13"/>
  <c r="N375" i="13"/>
  <c r="F376" i="13"/>
  <c r="N376" i="13"/>
  <c r="F377" i="13"/>
  <c r="N377" i="13"/>
  <c r="F378" i="13"/>
  <c r="N378" i="13"/>
  <c r="F379" i="13"/>
  <c r="N379" i="13"/>
  <c r="F380" i="13"/>
  <c r="N380" i="13"/>
  <c r="F381" i="13"/>
  <c r="N381" i="13"/>
  <c r="F382" i="13"/>
  <c r="N382" i="13"/>
  <c r="F383" i="13"/>
  <c r="N383" i="13"/>
  <c r="F384" i="13"/>
  <c r="N384" i="13"/>
  <c r="F385" i="13"/>
  <c r="N385" i="13"/>
  <c r="F386" i="13"/>
  <c r="N386" i="13"/>
  <c r="F387" i="13"/>
  <c r="N387" i="13"/>
  <c r="F388" i="13"/>
  <c r="N388" i="13"/>
  <c r="F389" i="13"/>
  <c r="N389" i="13"/>
  <c r="F390" i="13"/>
  <c r="N390" i="13"/>
  <c r="F391" i="13"/>
  <c r="N391" i="13"/>
  <c r="F392" i="13"/>
  <c r="N392" i="13"/>
  <c r="F393" i="13"/>
  <c r="N393" i="13"/>
  <c r="F394" i="13"/>
  <c r="N394" i="13"/>
  <c r="F395" i="13"/>
  <c r="N395" i="13"/>
  <c r="F396" i="13"/>
  <c r="N396" i="13"/>
  <c r="F397" i="13"/>
  <c r="N397" i="13"/>
  <c r="F398" i="13"/>
  <c r="N398" i="13"/>
  <c r="F399" i="13"/>
  <c r="N399" i="13"/>
  <c r="F400" i="13"/>
  <c r="N400" i="13"/>
  <c r="F401" i="13"/>
  <c r="N401" i="13"/>
  <c r="F402" i="13"/>
  <c r="N402" i="13"/>
  <c r="F403" i="13"/>
  <c r="N403" i="13"/>
  <c r="F404" i="13"/>
  <c r="N404" i="13"/>
  <c r="F405" i="13"/>
  <c r="N405" i="13"/>
  <c r="F406" i="13"/>
  <c r="N406" i="13"/>
  <c r="F407" i="13"/>
  <c r="N407" i="13"/>
  <c r="F408" i="13"/>
  <c r="N408" i="13"/>
  <c r="F409" i="13"/>
  <c r="N409" i="13"/>
  <c r="F410" i="13"/>
  <c r="N410" i="13"/>
  <c r="F411" i="13"/>
  <c r="N411" i="13"/>
  <c r="F412" i="13"/>
  <c r="N412" i="13"/>
  <c r="F413" i="13"/>
  <c r="N413" i="13"/>
  <c r="F414" i="13"/>
  <c r="N414" i="13"/>
  <c r="F415" i="13"/>
  <c r="N415" i="13"/>
  <c r="F416" i="13"/>
  <c r="N416" i="13"/>
  <c r="F417" i="13"/>
  <c r="N417" i="13"/>
  <c r="F418" i="13"/>
  <c r="N418" i="13"/>
  <c r="F419" i="13"/>
  <c r="N419" i="13"/>
  <c r="F420" i="13"/>
  <c r="N420" i="13"/>
  <c r="F421" i="13"/>
  <c r="N421" i="13"/>
  <c r="F422" i="13"/>
  <c r="N422" i="13"/>
  <c r="F423" i="13"/>
  <c r="N423" i="13"/>
  <c r="F424" i="13"/>
  <c r="N424" i="13"/>
  <c r="F425" i="13"/>
  <c r="N425" i="13"/>
  <c r="F426" i="13"/>
  <c r="N426" i="13"/>
  <c r="F427" i="13"/>
  <c r="N427" i="13"/>
  <c r="F428" i="13"/>
  <c r="N428" i="13"/>
  <c r="F429" i="13"/>
  <c r="N429" i="13"/>
  <c r="F430" i="13"/>
  <c r="N430" i="13"/>
  <c r="F431" i="13"/>
  <c r="N431" i="13"/>
  <c r="F432" i="13"/>
  <c r="N432" i="13"/>
  <c r="F433" i="13"/>
  <c r="N433" i="13"/>
  <c r="F434" i="13"/>
  <c r="N434" i="13"/>
  <c r="F435" i="13"/>
  <c r="N435" i="13"/>
  <c r="F436" i="13"/>
  <c r="N436" i="13"/>
  <c r="F437" i="13"/>
  <c r="N437" i="13"/>
  <c r="F438" i="13"/>
  <c r="N438" i="13"/>
  <c r="F439" i="13"/>
  <c r="N439" i="13"/>
  <c r="F440" i="13"/>
  <c r="N440" i="13"/>
  <c r="F441" i="13"/>
  <c r="N441" i="13"/>
  <c r="F442" i="13"/>
  <c r="N442" i="13"/>
  <c r="F443" i="13"/>
  <c r="N443" i="13"/>
  <c r="F444" i="13"/>
  <c r="N444" i="13"/>
  <c r="F445" i="13"/>
  <c r="N445" i="13"/>
  <c r="F446" i="13"/>
  <c r="N446" i="13"/>
  <c r="F447" i="13"/>
  <c r="N447" i="13"/>
  <c r="F448" i="13"/>
  <c r="N448" i="13"/>
  <c r="G306" i="13"/>
  <c r="O306" i="13"/>
  <c r="G307" i="13"/>
  <c r="O307" i="13"/>
  <c r="G308" i="13"/>
  <c r="O308" i="13"/>
  <c r="G309" i="13"/>
  <c r="O309" i="13"/>
  <c r="G310" i="13"/>
  <c r="O310" i="13"/>
  <c r="G311" i="13"/>
  <c r="O311" i="13"/>
  <c r="G312" i="13"/>
  <c r="O312" i="13"/>
  <c r="G313" i="13"/>
  <c r="O313" i="13"/>
  <c r="G314" i="13"/>
  <c r="O314" i="13"/>
  <c r="G315" i="13"/>
  <c r="O315" i="13"/>
  <c r="G316" i="13"/>
  <c r="O316" i="13"/>
  <c r="G317" i="13"/>
  <c r="O317" i="13"/>
  <c r="G318" i="13"/>
  <c r="O318" i="13"/>
  <c r="G319" i="13"/>
  <c r="O319" i="13"/>
  <c r="G320" i="13"/>
  <c r="O320" i="13"/>
  <c r="G321" i="13"/>
  <c r="O321" i="13"/>
  <c r="G322" i="13"/>
  <c r="O322" i="13"/>
  <c r="G323" i="13"/>
  <c r="O323" i="13"/>
  <c r="G324" i="13"/>
  <c r="O324" i="13"/>
  <c r="G325" i="13"/>
  <c r="O325" i="13"/>
  <c r="G326" i="13"/>
  <c r="O326" i="13"/>
  <c r="G327" i="13"/>
  <c r="O327" i="13"/>
  <c r="G328" i="13"/>
  <c r="O328" i="13"/>
  <c r="G329" i="13"/>
  <c r="O329" i="13"/>
  <c r="G330" i="13"/>
  <c r="O330" i="13"/>
  <c r="G331" i="13"/>
  <c r="O331" i="13"/>
  <c r="G332" i="13"/>
  <c r="O332" i="13"/>
  <c r="G333" i="13"/>
  <c r="O333" i="13"/>
  <c r="G334" i="13"/>
  <c r="O334" i="13"/>
  <c r="G335" i="13"/>
  <c r="O335" i="13"/>
  <c r="G336" i="13"/>
  <c r="O336" i="13"/>
  <c r="G337" i="13"/>
  <c r="O337" i="13"/>
  <c r="G338" i="13"/>
  <c r="O338" i="13"/>
  <c r="G339" i="13"/>
  <c r="O339" i="13"/>
  <c r="G340" i="13"/>
  <c r="O340" i="13"/>
  <c r="G341" i="13"/>
  <c r="O341" i="13"/>
  <c r="G342" i="13"/>
  <c r="O342" i="13"/>
  <c r="G343" i="13"/>
  <c r="O343" i="13"/>
  <c r="G344" i="13"/>
  <c r="O344" i="13"/>
  <c r="G345" i="13"/>
  <c r="O345" i="13"/>
  <c r="G346" i="13"/>
  <c r="O346" i="13"/>
  <c r="G347" i="13"/>
  <c r="O347" i="13"/>
  <c r="G348" i="13"/>
  <c r="O348" i="13"/>
  <c r="G349" i="13"/>
  <c r="O349" i="13"/>
  <c r="G350" i="13"/>
  <c r="O350" i="13"/>
  <c r="G351" i="13"/>
  <c r="O351" i="13"/>
  <c r="G352" i="13"/>
  <c r="O352" i="13"/>
  <c r="G353" i="13"/>
  <c r="O353" i="13"/>
  <c r="G354" i="13"/>
  <c r="O354" i="13"/>
  <c r="G355" i="13"/>
  <c r="O355" i="13"/>
  <c r="G356" i="13"/>
  <c r="O356" i="13"/>
  <c r="G357" i="13"/>
  <c r="O357" i="13"/>
  <c r="G358" i="13"/>
  <c r="O358" i="13"/>
  <c r="G359" i="13"/>
  <c r="O359" i="13"/>
  <c r="G360" i="13"/>
  <c r="O360" i="13"/>
  <c r="G361" i="13"/>
  <c r="O361" i="13"/>
  <c r="G362" i="13"/>
  <c r="O362" i="13"/>
  <c r="G363" i="13"/>
  <c r="O363" i="13"/>
  <c r="G364" i="13"/>
  <c r="O364" i="13"/>
  <c r="G365" i="13"/>
  <c r="O365" i="13"/>
  <c r="G366" i="13"/>
  <c r="O366" i="13"/>
  <c r="G367" i="13"/>
  <c r="O367" i="13"/>
  <c r="G368" i="13"/>
  <c r="O368" i="13"/>
  <c r="G369" i="13"/>
  <c r="O369" i="13"/>
  <c r="G370" i="13"/>
  <c r="O370" i="13"/>
  <c r="G371" i="13"/>
  <c r="O371" i="13"/>
  <c r="G372" i="13"/>
  <c r="O372" i="13"/>
  <c r="G373" i="13"/>
  <c r="O373" i="13"/>
  <c r="G374" i="13"/>
  <c r="O374" i="13"/>
  <c r="G375" i="13"/>
  <c r="O375" i="13"/>
  <c r="G376" i="13"/>
  <c r="O376" i="13"/>
  <c r="G377" i="13"/>
  <c r="O377" i="13"/>
  <c r="G378" i="13"/>
  <c r="O378" i="13"/>
  <c r="G379" i="13"/>
  <c r="O379" i="13"/>
  <c r="G380" i="13"/>
  <c r="O380" i="13"/>
  <c r="G381" i="13"/>
  <c r="O381" i="13"/>
  <c r="G382" i="13"/>
  <c r="O382" i="13"/>
  <c r="G383" i="13"/>
  <c r="O383" i="13"/>
  <c r="G384" i="13"/>
  <c r="O384" i="13"/>
  <c r="G385" i="13"/>
  <c r="O385" i="13"/>
  <c r="G386" i="13"/>
  <c r="O386" i="13"/>
  <c r="G387" i="13"/>
  <c r="O387" i="13"/>
  <c r="G388" i="13"/>
  <c r="O388" i="13"/>
  <c r="G389" i="13"/>
  <c r="O389" i="13"/>
  <c r="G390" i="13"/>
  <c r="O390" i="13"/>
  <c r="G391" i="13"/>
  <c r="O391" i="13"/>
  <c r="G392" i="13"/>
  <c r="O392" i="13"/>
  <c r="G393" i="13"/>
  <c r="O393" i="13"/>
  <c r="G394" i="13"/>
  <c r="O394" i="13"/>
  <c r="G395" i="13"/>
  <c r="O395" i="13"/>
  <c r="G396" i="13"/>
  <c r="O396" i="13"/>
  <c r="G397" i="13"/>
  <c r="O397" i="13"/>
  <c r="G398" i="13"/>
  <c r="O398" i="13"/>
  <c r="G399" i="13"/>
  <c r="O399" i="13"/>
  <c r="G400" i="13"/>
  <c r="O400" i="13"/>
  <c r="G401" i="13"/>
  <c r="O401" i="13"/>
  <c r="G402" i="13"/>
  <c r="O402" i="13"/>
  <c r="G403" i="13"/>
  <c r="O403" i="13"/>
  <c r="G404" i="13"/>
  <c r="O404" i="13"/>
  <c r="G405" i="13"/>
  <c r="O405" i="13"/>
  <c r="G406" i="13"/>
  <c r="O406" i="13"/>
  <c r="G407" i="13"/>
  <c r="O407" i="13"/>
  <c r="G408" i="13"/>
  <c r="O408" i="13"/>
  <c r="G409" i="13"/>
  <c r="O409" i="13"/>
  <c r="G410" i="13"/>
  <c r="O410" i="13"/>
  <c r="G411" i="13"/>
  <c r="O411" i="13"/>
  <c r="G412" i="13"/>
  <c r="O412" i="13"/>
  <c r="G413" i="13"/>
  <c r="O413" i="13"/>
  <c r="G414" i="13"/>
  <c r="O414" i="13"/>
  <c r="G415" i="13"/>
  <c r="O415" i="13"/>
  <c r="G416" i="13"/>
  <c r="O416" i="13"/>
  <c r="G417" i="13"/>
  <c r="O417" i="13"/>
  <c r="G418" i="13"/>
  <c r="O418" i="13"/>
  <c r="G419" i="13"/>
  <c r="O419" i="13"/>
  <c r="G420" i="13"/>
  <c r="O420" i="13"/>
  <c r="G421" i="13"/>
  <c r="O421" i="13"/>
  <c r="G422" i="13"/>
  <c r="O422" i="13"/>
  <c r="G423" i="13"/>
  <c r="O423" i="13"/>
  <c r="G424" i="13"/>
  <c r="O424" i="13"/>
  <c r="G425" i="13"/>
  <c r="O425" i="13"/>
  <c r="G426" i="13"/>
  <c r="O426" i="13"/>
  <c r="G427" i="13"/>
  <c r="O427" i="13"/>
  <c r="G428" i="13"/>
  <c r="O428" i="13"/>
  <c r="G429" i="13"/>
  <c r="O429" i="13"/>
  <c r="G430" i="13"/>
  <c r="O430" i="13"/>
  <c r="G431" i="13"/>
  <c r="O431" i="13"/>
  <c r="G432" i="13"/>
  <c r="O432" i="13"/>
  <c r="G433" i="13"/>
  <c r="O433" i="13"/>
  <c r="G434" i="13"/>
  <c r="O434" i="13"/>
  <c r="G435" i="13"/>
  <c r="O435" i="13"/>
  <c r="G436" i="13"/>
  <c r="O436" i="13"/>
  <c r="G437" i="13"/>
  <c r="O437" i="13"/>
  <c r="G438" i="13"/>
  <c r="O438" i="13"/>
  <c r="G439" i="13"/>
  <c r="O439" i="13"/>
  <c r="G440" i="13"/>
  <c r="O440" i="13"/>
  <c r="G441" i="13"/>
  <c r="O441" i="13"/>
  <c r="G442" i="13"/>
  <c r="O442" i="13"/>
  <c r="G443" i="13"/>
  <c r="O443" i="13"/>
  <c r="G444" i="13"/>
  <c r="O444" i="13"/>
  <c r="G445" i="13"/>
  <c r="O445" i="13"/>
  <c r="G446" i="13"/>
  <c r="O446" i="13"/>
  <c r="G447" i="13"/>
  <c r="O447" i="13"/>
  <c r="G448" i="13"/>
  <c r="O448" i="13"/>
  <c r="G449" i="13"/>
  <c r="O449" i="13"/>
  <c r="P368" i="13"/>
  <c r="H369" i="13"/>
  <c r="P369" i="13"/>
  <c r="H370" i="13"/>
  <c r="P370" i="13"/>
  <c r="H371" i="13"/>
  <c r="P371" i="13"/>
  <c r="H372" i="13"/>
  <c r="P372" i="13"/>
  <c r="H373" i="13"/>
  <c r="P373" i="13"/>
  <c r="H374" i="13"/>
  <c r="P374" i="13"/>
  <c r="H375" i="13"/>
  <c r="P375" i="13"/>
  <c r="H376" i="13"/>
  <c r="P376" i="13"/>
  <c r="H377" i="13"/>
  <c r="P377" i="13"/>
  <c r="H378" i="13"/>
  <c r="P378" i="13"/>
  <c r="H379" i="13"/>
  <c r="P379" i="13"/>
  <c r="H380" i="13"/>
  <c r="P380" i="13"/>
  <c r="H381" i="13"/>
  <c r="P381" i="13"/>
  <c r="H382" i="13"/>
  <c r="P382" i="13"/>
  <c r="H383" i="13"/>
  <c r="P383" i="13"/>
  <c r="H384" i="13"/>
  <c r="P384" i="13"/>
  <c r="H385" i="13"/>
  <c r="P385" i="13"/>
  <c r="H386" i="13"/>
  <c r="P386" i="13"/>
  <c r="H387" i="13"/>
  <c r="P387" i="13"/>
  <c r="H388" i="13"/>
  <c r="P388" i="13"/>
  <c r="H389" i="13"/>
  <c r="P389" i="13"/>
  <c r="H390" i="13"/>
  <c r="P390" i="13"/>
  <c r="H391" i="13"/>
  <c r="P391" i="13"/>
  <c r="H392" i="13"/>
  <c r="P392" i="13"/>
  <c r="H393" i="13"/>
  <c r="P393" i="13"/>
  <c r="H394" i="13"/>
  <c r="P394" i="13"/>
  <c r="H395" i="13"/>
  <c r="P395" i="13"/>
  <c r="H396" i="13"/>
  <c r="P396" i="13"/>
  <c r="H397" i="13"/>
  <c r="P397" i="13"/>
  <c r="H398" i="13"/>
  <c r="P398" i="13"/>
  <c r="H399" i="13"/>
  <c r="P399" i="13"/>
  <c r="H400" i="13"/>
  <c r="P400" i="13"/>
  <c r="H401" i="13"/>
  <c r="P401" i="13"/>
  <c r="H402" i="13"/>
  <c r="P402" i="13"/>
  <c r="H403" i="13"/>
  <c r="P403" i="13"/>
  <c r="H404" i="13"/>
  <c r="P404" i="13"/>
  <c r="H405" i="13"/>
  <c r="P405" i="13"/>
  <c r="H406" i="13"/>
  <c r="P406" i="13"/>
  <c r="H407" i="13"/>
  <c r="P407" i="13"/>
  <c r="H408" i="13"/>
  <c r="P408" i="13"/>
  <c r="H409" i="13"/>
  <c r="P409" i="13"/>
  <c r="H410" i="13"/>
  <c r="P410" i="13"/>
  <c r="H411" i="13"/>
  <c r="P411" i="13"/>
  <c r="H412" i="13"/>
  <c r="P412" i="13"/>
  <c r="H413" i="13"/>
  <c r="P413" i="13"/>
  <c r="H414" i="13"/>
  <c r="P414" i="13"/>
  <c r="H415" i="13"/>
  <c r="P415" i="13"/>
  <c r="H416" i="13"/>
  <c r="P416" i="13"/>
  <c r="H417" i="13"/>
  <c r="P417" i="13"/>
  <c r="H418" i="13"/>
  <c r="P418" i="13"/>
  <c r="H419" i="13"/>
  <c r="P419" i="13"/>
  <c r="H420" i="13"/>
  <c r="P420" i="13"/>
  <c r="H421" i="13"/>
  <c r="P421" i="13"/>
  <c r="H422" i="13"/>
  <c r="P422" i="13"/>
  <c r="H423" i="13"/>
  <c r="P423" i="13"/>
  <c r="H424" i="13"/>
  <c r="P424" i="13"/>
  <c r="H425" i="13"/>
  <c r="P425" i="13"/>
  <c r="H426" i="13"/>
  <c r="P426" i="13"/>
  <c r="H427" i="13"/>
  <c r="P427" i="13"/>
  <c r="H428" i="13"/>
  <c r="P428" i="13"/>
  <c r="H429" i="13"/>
  <c r="P429" i="13"/>
  <c r="H430" i="13"/>
  <c r="P430" i="13"/>
  <c r="H431" i="13"/>
  <c r="P431" i="13"/>
  <c r="H432" i="13"/>
  <c r="P432" i="13"/>
  <c r="H433" i="13"/>
  <c r="P433" i="13"/>
  <c r="H434" i="13"/>
  <c r="P434" i="13"/>
  <c r="H435" i="13"/>
  <c r="P435" i="13"/>
  <c r="H436" i="13"/>
  <c r="P436" i="13"/>
  <c r="H437" i="13"/>
  <c r="P437" i="13"/>
  <c r="H438" i="13"/>
  <c r="P438" i="13"/>
  <c r="H439" i="13"/>
  <c r="P439" i="13"/>
  <c r="H440" i="13"/>
  <c r="P440" i="13"/>
  <c r="H441" i="13"/>
  <c r="P441" i="13"/>
  <c r="H442" i="13"/>
  <c r="P442" i="13"/>
  <c r="H443" i="13"/>
  <c r="P443" i="13"/>
  <c r="H444" i="13"/>
  <c r="P444" i="13"/>
  <c r="H445" i="13"/>
  <c r="P445" i="13"/>
  <c r="H446" i="13"/>
  <c r="P446" i="13"/>
  <c r="H447" i="13"/>
  <c r="P447" i="13"/>
  <c r="H448" i="13"/>
  <c r="P448" i="13"/>
  <c r="H449" i="13"/>
  <c r="I296" i="13"/>
  <c r="I297" i="13"/>
  <c r="I298" i="13"/>
  <c r="I299" i="13"/>
  <c r="I300" i="13"/>
  <c r="I301" i="13"/>
  <c r="I302" i="13"/>
  <c r="I303" i="13"/>
  <c r="I304" i="13"/>
  <c r="I305" i="13"/>
  <c r="I306" i="13"/>
  <c r="I307" i="13"/>
  <c r="I308" i="13"/>
  <c r="I309" i="13"/>
  <c r="I310" i="13"/>
  <c r="I311" i="13"/>
  <c r="I312" i="13"/>
  <c r="I313" i="13"/>
  <c r="I314" i="13"/>
  <c r="I315" i="13"/>
  <c r="I316" i="13"/>
  <c r="I317" i="13"/>
  <c r="I318" i="13"/>
  <c r="I319" i="13"/>
  <c r="I320" i="13"/>
  <c r="I321" i="13"/>
  <c r="I322" i="13"/>
  <c r="I323" i="13"/>
  <c r="I324" i="13"/>
  <c r="I325" i="13"/>
  <c r="I326" i="13"/>
  <c r="I327" i="13"/>
  <c r="I328" i="13"/>
  <c r="I329" i="13"/>
  <c r="I330" i="13"/>
  <c r="I331" i="13"/>
  <c r="I332" i="13"/>
  <c r="I333" i="13"/>
  <c r="I334" i="13"/>
  <c r="I335" i="13"/>
  <c r="I336" i="13"/>
  <c r="I337" i="13"/>
  <c r="I338" i="13"/>
  <c r="I339" i="13"/>
  <c r="I340" i="13"/>
  <c r="I341" i="13"/>
  <c r="I342" i="13"/>
  <c r="I343" i="13"/>
  <c r="I344" i="13"/>
  <c r="I345" i="13"/>
  <c r="I346" i="13"/>
  <c r="I347" i="13"/>
  <c r="I348" i="13"/>
  <c r="I349" i="13"/>
  <c r="I350" i="13"/>
  <c r="I351" i="13"/>
  <c r="I352" i="13"/>
  <c r="I353" i="13"/>
  <c r="I354" i="13"/>
  <c r="I355" i="13"/>
  <c r="I356" i="13"/>
  <c r="I357" i="13"/>
  <c r="I358" i="13"/>
  <c r="I359" i="13"/>
  <c r="I360" i="13"/>
  <c r="I361" i="13"/>
  <c r="I362" i="13"/>
  <c r="I363" i="13"/>
  <c r="I364" i="13"/>
  <c r="I365" i="13"/>
  <c r="I366" i="13"/>
  <c r="I367" i="13"/>
  <c r="I368" i="13"/>
  <c r="I369" i="13"/>
  <c r="I370" i="13"/>
  <c r="I371" i="13"/>
  <c r="I372" i="13"/>
  <c r="I373" i="13"/>
  <c r="I374" i="13"/>
  <c r="I375" i="13"/>
  <c r="I376" i="13"/>
  <c r="I377" i="13"/>
  <c r="I378" i="13"/>
  <c r="I379" i="13"/>
  <c r="I380" i="13"/>
  <c r="I381" i="13"/>
  <c r="I382" i="13"/>
  <c r="I383" i="13"/>
  <c r="I384" i="13"/>
  <c r="I385" i="13"/>
  <c r="I386" i="13"/>
  <c r="I387" i="13"/>
  <c r="I388" i="13"/>
  <c r="I389" i="13"/>
  <c r="I390" i="13"/>
  <c r="I391" i="13"/>
  <c r="I392" i="13"/>
  <c r="I393" i="13"/>
  <c r="I394" i="13"/>
  <c r="I395" i="13"/>
  <c r="I396" i="13"/>
  <c r="I397" i="13"/>
  <c r="I398" i="13"/>
  <c r="I399" i="13"/>
  <c r="I400" i="13"/>
  <c r="I401" i="13"/>
  <c r="I402" i="13"/>
  <c r="I403" i="13"/>
  <c r="I404" i="13"/>
  <c r="I405" i="13"/>
  <c r="I406" i="13"/>
  <c r="I407" i="13"/>
  <c r="I408" i="13"/>
  <c r="I409" i="13"/>
  <c r="I410" i="13"/>
  <c r="I411" i="13"/>
  <c r="I412" i="13"/>
  <c r="I413" i="13"/>
  <c r="I414" i="13"/>
  <c r="I415" i="13"/>
  <c r="I416" i="13"/>
  <c r="I417" i="13"/>
  <c r="I418" i="13"/>
  <c r="I419" i="13"/>
  <c r="I420" i="13"/>
  <c r="I421" i="13"/>
  <c r="I422" i="13"/>
  <c r="I423" i="13"/>
  <c r="I424" i="13"/>
  <c r="I425" i="13"/>
  <c r="I426" i="13"/>
  <c r="I427" i="13"/>
  <c r="I428" i="13"/>
  <c r="I429" i="13"/>
  <c r="I430" i="13"/>
  <c r="I431" i="13"/>
  <c r="I432" i="13"/>
  <c r="I433" i="13"/>
  <c r="I434" i="13"/>
  <c r="I435" i="13"/>
  <c r="I436" i="13"/>
  <c r="I437" i="13"/>
  <c r="I438" i="13"/>
  <c r="I439" i="13"/>
  <c r="I440" i="13"/>
  <c r="I441" i="13"/>
  <c r="I442" i="13"/>
  <c r="I443" i="13"/>
  <c r="I444" i="13"/>
  <c r="I445" i="13"/>
  <c r="I446" i="13"/>
  <c r="I447" i="13"/>
  <c r="I448" i="13"/>
  <c r="I449" i="13"/>
  <c r="I450" i="13"/>
  <c r="I451" i="13"/>
  <c r="I452" i="13"/>
  <c r="I453" i="13"/>
  <c r="I454" i="13"/>
  <c r="I455" i="13"/>
  <c r="B291" i="13"/>
  <c r="J291" i="13"/>
  <c r="B292" i="13"/>
  <c r="J292" i="13"/>
  <c r="B293" i="13"/>
  <c r="J293" i="13"/>
  <c r="B294" i="13"/>
  <c r="J294" i="13"/>
  <c r="B295" i="13"/>
  <c r="J295" i="13"/>
  <c r="B296" i="13"/>
  <c r="J296" i="13"/>
  <c r="B297" i="13"/>
  <c r="J297" i="13"/>
  <c r="B298" i="13"/>
  <c r="J298" i="13"/>
  <c r="B299" i="13"/>
  <c r="J299" i="13"/>
  <c r="B300" i="13"/>
  <c r="J300" i="13"/>
  <c r="B301" i="13"/>
  <c r="J301" i="13"/>
  <c r="B302" i="13"/>
  <c r="J302" i="13"/>
  <c r="B303" i="13"/>
  <c r="J303" i="13"/>
  <c r="B304" i="13"/>
  <c r="J304" i="13"/>
  <c r="B305" i="13"/>
  <c r="J305" i="13"/>
  <c r="B306" i="13"/>
  <c r="J306" i="13"/>
  <c r="B307" i="13"/>
  <c r="J307" i="13"/>
  <c r="B308" i="13"/>
  <c r="J308" i="13"/>
  <c r="B309" i="13"/>
  <c r="J309" i="13"/>
  <c r="B310" i="13"/>
  <c r="J310" i="13"/>
  <c r="B311" i="13"/>
  <c r="J311" i="13"/>
  <c r="B312" i="13"/>
  <c r="J312" i="13"/>
  <c r="B313" i="13"/>
  <c r="J313" i="13"/>
  <c r="B314" i="13"/>
  <c r="J314" i="13"/>
  <c r="B315" i="13"/>
  <c r="J315" i="13"/>
  <c r="B316" i="13"/>
  <c r="J316" i="13"/>
  <c r="B317" i="13"/>
  <c r="J317" i="13"/>
  <c r="B318" i="13"/>
  <c r="J318" i="13"/>
  <c r="B319" i="13"/>
  <c r="J319" i="13"/>
  <c r="B320" i="13"/>
  <c r="J320" i="13"/>
  <c r="B321" i="13"/>
  <c r="J321" i="13"/>
  <c r="B322" i="13"/>
  <c r="J322" i="13"/>
  <c r="B323" i="13"/>
  <c r="J323" i="13"/>
  <c r="B324" i="13"/>
  <c r="J324" i="13"/>
  <c r="B325" i="13"/>
  <c r="J325" i="13"/>
  <c r="B326" i="13"/>
  <c r="J326" i="13"/>
  <c r="B327" i="13"/>
  <c r="J327" i="13"/>
  <c r="B328" i="13"/>
  <c r="J328" i="13"/>
  <c r="B329" i="13"/>
  <c r="J329" i="13"/>
  <c r="B330" i="13"/>
  <c r="J330" i="13"/>
  <c r="B331" i="13"/>
  <c r="J331" i="13"/>
  <c r="B332" i="13"/>
  <c r="J332" i="13"/>
  <c r="B333" i="13"/>
  <c r="J333" i="13"/>
  <c r="B334" i="13"/>
  <c r="J334" i="13"/>
  <c r="B335" i="13"/>
  <c r="J335" i="13"/>
  <c r="B336" i="13"/>
  <c r="J336" i="13"/>
  <c r="B337" i="13"/>
  <c r="J337" i="13"/>
  <c r="B338" i="13"/>
  <c r="J338" i="13"/>
  <c r="B339" i="13"/>
  <c r="J339" i="13"/>
  <c r="B340" i="13"/>
  <c r="J340" i="13"/>
  <c r="B341" i="13"/>
  <c r="J341" i="13"/>
  <c r="B342" i="13"/>
  <c r="J342" i="13"/>
  <c r="B343" i="13"/>
  <c r="J343" i="13"/>
  <c r="B344" i="13"/>
  <c r="J344" i="13"/>
  <c r="B345" i="13"/>
  <c r="J345" i="13"/>
  <c r="B346" i="13"/>
  <c r="J346" i="13"/>
  <c r="B347" i="13"/>
  <c r="J347" i="13"/>
  <c r="B348" i="13"/>
  <c r="J348" i="13"/>
  <c r="B349" i="13"/>
  <c r="J349" i="13"/>
  <c r="B350" i="13"/>
  <c r="J350" i="13"/>
  <c r="B351" i="13"/>
  <c r="J351" i="13"/>
  <c r="B352" i="13"/>
  <c r="J352" i="13"/>
  <c r="B353" i="13"/>
  <c r="J353" i="13"/>
  <c r="B354" i="13"/>
  <c r="J354" i="13"/>
  <c r="B355" i="13"/>
  <c r="J355" i="13"/>
  <c r="B356" i="13"/>
  <c r="J356" i="13"/>
  <c r="B357" i="13"/>
  <c r="J357" i="13"/>
  <c r="B358" i="13"/>
  <c r="J358" i="13"/>
  <c r="B359" i="13"/>
  <c r="J359" i="13"/>
  <c r="B360" i="13"/>
  <c r="J360" i="13"/>
  <c r="B361" i="13"/>
  <c r="J361" i="13"/>
  <c r="B362" i="13"/>
  <c r="J362" i="13"/>
  <c r="B363" i="13"/>
  <c r="J363" i="13"/>
  <c r="B364" i="13"/>
  <c r="J364" i="13"/>
  <c r="B365" i="13"/>
  <c r="J365" i="13"/>
  <c r="B366" i="13"/>
  <c r="J366" i="13"/>
  <c r="B367" i="13"/>
  <c r="J367" i="13"/>
  <c r="B368" i="13"/>
  <c r="J368" i="13"/>
  <c r="B369" i="13"/>
  <c r="J369" i="13"/>
  <c r="B370" i="13"/>
  <c r="J370" i="13"/>
  <c r="B371" i="13"/>
  <c r="J371" i="13"/>
  <c r="B372" i="13"/>
  <c r="J372" i="13"/>
  <c r="B373" i="13"/>
  <c r="J373" i="13"/>
  <c r="B374" i="13"/>
  <c r="J374" i="13"/>
  <c r="B375" i="13"/>
  <c r="J375" i="13"/>
  <c r="B376" i="13"/>
  <c r="J376" i="13"/>
  <c r="B377" i="13"/>
  <c r="J377" i="13"/>
  <c r="B378" i="13"/>
  <c r="J378" i="13"/>
  <c r="B379" i="13"/>
  <c r="J379" i="13"/>
  <c r="B380" i="13"/>
  <c r="J380" i="13"/>
  <c r="B381" i="13"/>
  <c r="J381" i="13"/>
  <c r="B382" i="13"/>
  <c r="J382" i="13"/>
  <c r="B383" i="13"/>
  <c r="J383" i="13"/>
  <c r="B384" i="13"/>
  <c r="J384" i="13"/>
  <c r="B385" i="13"/>
  <c r="J385" i="13"/>
  <c r="B386" i="13"/>
  <c r="J386" i="13"/>
  <c r="B387" i="13"/>
  <c r="J387" i="13"/>
  <c r="B388" i="13"/>
  <c r="J388" i="13"/>
  <c r="B389" i="13"/>
  <c r="J389" i="13"/>
  <c r="B390" i="13"/>
  <c r="J390" i="13"/>
  <c r="B391" i="13"/>
  <c r="J391" i="13"/>
  <c r="B392" i="13"/>
  <c r="J392" i="13"/>
  <c r="B393" i="13"/>
  <c r="J393" i="13"/>
  <c r="B394" i="13"/>
  <c r="J394" i="13"/>
  <c r="B395" i="13"/>
  <c r="J395" i="13"/>
  <c r="B396" i="13"/>
  <c r="J396" i="13"/>
  <c r="B397" i="13"/>
  <c r="J397" i="13"/>
  <c r="B398" i="13"/>
  <c r="J398" i="13"/>
  <c r="B399" i="13"/>
  <c r="J399" i="13"/>
  <c r="B400" i="13"/>
  <c r="J400" i="13"/>
  <c r="B401" i="13"/>
  <c r="J401" i="13"/>
  <c r="B402" i="13"/>
  <c r="J402" i="13"/>
  <c r="B403" i="13"/>
  <c r="J403" i="13"/>
  <c r="B404" i="13"/>
  <c r="J404" i="13"/>
  <c r="B405" i="13"/>
  <c r="J405" i="13"/>
  <c r="B406" i="13"/>
  <c r="J406" i="13"/>
  <c r="B407" i="13"/>
  <c r="J407" i="13"/>
  <c r="B408" i="13"/>
  <c r="J408" i="13"/>
  <c r="B409" i="13"/>
  <c r="J409" i="13"/>
  <c r="B410" i="13"/>
  <c r="J410" i="13"/>
  <c r="B411" i="13"/>
  <c r="J411" i="13"/>
  <c r="B412" i="13"/>
  <c r="J412" i="13"/>
  <c r="B413" i="13"/>
  <c r="J413" i="13"/>
  <c r="B414" i="13"/>
  <c r="J414" i="13"/>
  <c r="B415" i="13"/>
  <c r="J415" i="13"/>
  <c r="B416" i="13"/>
  <c r="J416" i="13"/>
  <c r="B417" i="13"/>
  <c r="J417" i="13"/>
  <c r="B418" i="13"/>
  <c r="J418" i="13"/>
  <c r="B419" i="13"/>
  <c r="J419" i="13"/>
  <c r="B420" i="13"/>
  <c r="J420" i="13"/>
  <c r="B421" i="13"/>
  <c r="J421" i="13"/>
  <c r="B422" i="13"/>
  <c r="J422" i="13"/>
  <c r="B423" i="13"/>
  <c r="J423" i="13"/>
  <c r="B424" i="13"/>
  <c r="J424" i="13"/>
  <c r="B425" i="13"/>
  <c r="J425" i="13"/>
  <c r="B426" i="13"/>
  <c r="J426" i="13"/>
  <c r="B427" i="13"/>
  <c r="J427" i="13"/>
  <c r="B428" i="13"/>
  <c r="J428" i="13"/>
  <c r="B429" i="13"/>
  <c r="J429" i="13"/>
  <c r="B430" i="13"/>
  <c r="J430" i="13"/>
  <c r="B431" i="13"/>
  <c r="J431" i="13"/>
  <c r="B432" i="13"/>
  <c r="J432" i="13"/>
  <c r="B433" i="13"/>
  <c r="J433" i="13"/>
  <c r="B434" i="13"/>
  <c r="J434" i="13"/>
  <c r="B435" i="13"/>
  <c r="J435" i="13"/>
  <c r="B436" i="13"/>
  <c r="J436" i="13"/>
  <c r="B437" i="13"/>
  <c r="J437" i="13"/>
  <c r="B438" i="13"/>
  <c r="J438" i="13"/>
  <c r="B439" i="13"/>
  <c r="J439" i="13"/>
  <c r="B440" i="13"/>
  <c r="J440" i="13"/>
  <c r="B441" i="13"/>
  <c r="J441" i="13"/>
  <c r="B442" i="13"/>
  <c r="J442" i="13"/>
  <c r="B443" i="13"/>
  <c r="J443" i="13"/>
  <c r="B444" i="13"/>
  <c r="J444" i="13"/>
  <c r="B445" i="13"/>
  <c r="J445" i="13"/>
  <c r="B446" i="13"/>
  <c r="J446" i="13"/>
  <c r="B447" i="13"/>
  <c r="J447" i="13"/>
  <c r="B448" i="13"/>
  <c r="J448" i="13"/>
  <c r="C317" i="13"/>
  <c r="K317" i="13"/>
  <c r="C318" i="13"/>
  <c r="K318" i="13"/>
  <c r="C319" i="13"/>
  <c r="K319" i="13"/>
  <c r="C320" i="13"/>
  <c r="K320" i="13"/>
  <c r="C321" i="13"/>
  <c r="K321" i="13"/>
  <c r="C322" i="13"/>
  <c r="K322" i="13"/>
  <c r="C323" i="13"/>
  <c r="K323" i="13"/>
  <c r="C324" i="13"/>
  <c r="K324" i="13"/>
  <c r="C325" i="13"/>
  <c r="K325" i="13"/>
  <c r="C326" i="13"/>
  <c r="K326" i="13"/>
  <c r="C327" i="13"/>
  <c r="K327" i="13"/>
  <c r="C328" i="13"/>
  <c r="K328" i="13"/>
  <c r="C329" i="13"/>
  <c r="K329" i="13"/>
  <c r="C330" i="13"/>
  <c r="K330" i="13"/>
  <c r="C331" i="13"/>
  <c r="K331" i="13"/>
  <c r="C332" i="13"/>
  <c r="K332" i="13"/>
  <c r="C333" i="13"/>
  <c r="K333" i="13"/>
  <c r="C334" i="13"/>
  <c r="K334" i="13"/>
  <c r="C335" i="13"/>
  <c r="K335" i="13"/>
  <c r="C336" i="13"/>
  <c r="K336" i="13"/>
  <c r="C337" i="13"/>
  <c r="K337" i="13"/>
  <c r="C338" i="13"/>
  <c r="K338" i="13"/>
  <c r="C339" i="13"/>
  <c r="K339" i="13"/>
  <c r="C340" i="13"/>
  <c r="K340" i="13"/>
  <c r="C341" i="13"/>
  <c r="K341" i="13"/>
  <c r="C342" i="13"/>
  <c r="K342" i="13"/>
  <c r="C343" i="13"/>
  <c r="K343" i="13"/>
  <c r="C344" i="13"/>
  <c r="K344" i="13"/>
  <c r="C345" i="13"/>
  <c r="K345" i="13"/>
  <c r="C346" i="13"/>
  <c r="K346" i="13"/>
  <c r="C347" i="13"/>
  <c r="K347" i="13"/>
  <c r="C348" i="13"/>
  <c r="K348" i="13"/>
  <c r="C349" i="13"/>
  <c r="K349" i="13"/>
  <c r="C350" i="13"/>
  <c r="K350" i="13"/>
  <c r="C351" i="13"/>
  <c r="K351" i="13"/>
  <c r="C352" i="13"/>
  <c r="K352" i="13"/>
  <c r="C353" i="13"/>
  <c r="K353" i="13"/>
  <c r="C354" i="13"/>
  <c r="K354" i="13"/>
  <c r="C355" i="13"/>
  <c r="K355" i="13"/>
  <c r="C356" i="13"/>
  <c r="K356" i="13"/>
  <c r="C357" i="13"/>
  <c r="K357" i="13"/>
  <c r="C358" i="13"/>
  <c r="K358" i="13"/>
  <c r="C359" i="13"/>
  <c r="K359" i="13"/>
  <c r="C360" i="13"/>
  <c r="K360" i="13"/>
  <c r="C361" i="13"/>
  <c r="K361" i="13"/>
  <c r="C362" i="13"/>
  <c r="K362" i="13"/>
  <c r="C363" i="13"/>
  <c r="K363" i="13"/>
  <c r="C364" i="13"/>
  <c r="K364" i="13"/>
  <c r="C365" i="13"/>
  <c r="K365" i="13"/>
  <c r="C366" i="13"/>
  <c r="K366" i="13"/>
  <c r="C367" i="13"/>
  <c r="K367" i="13"/>
  <c r="C368" i="13"/>
  <c r="K368" i="13"/>
  <c r="C369" i="13"/>
  <c r="K369" i="13"/>
  <c r="C370" i="13"/>
  <c r="K370" i="13"/>
  <c r="C371" i="13"/>
  <c r="K371" i="13"/>
  <c r="C372" i="13"/>
  <c r="K372" i="13"/>
  <c r="C373" i="13"/>
  <c r="K373" i="13"/>
  <c r="C374" i="13"/>
  <c r="K374" i="13"/>
  <c r="C375" i="13"/>
  <c r="K375" i="13"/>
  <c r="C376" i="13"/>
  <c r="K376" i="13"/>
  <c r="C377" i="13"/>
  <c r="K377" i="13"/>
  <c r="C378" i="13"/>
  <c r="K378" i="13"/>
  <c r="C379" i="13"/>
  <c r="K379" i="13"/>
  <c r="C380" i="13"/>
  <c r="K380" i="13"/>
  <c r="C381" i="13"/>
  <c r="K381" i="13"/>
  <c r="C382" i="13"/>
  <c r="K382" i="13"/>
  <c r="C383" i="13"/>
  <c r="K383" i="13"/>
  <c r="C384" i="13"/>
  <c r="K384" i="13"/>
  <c r="C385" i="13"/>
  <c r="K385" i="13"/>
  <c r="C386" i="13"/>
  <c r="K386" i="13"/>
  <c r="C387" i="13"/>
  <c r="K387" i="13"/>
  <c r="C388" i="13"/>
  <c r="K388" i="13"/>
  <c r="C389" i="13"/>
  <c r="K389" i="13"/>
  <c r="C390" i="13"/>
  <c r="K390" i="13"/>
  <c r="C391" i="13"/>
  <c r="K391" i="13"/>
  <c r="C392" i="13"/>
  <c r="K392" i="13"/>
  <c r="C393" i="13"/>
  <c r="K393" i="13"/>
  <c r="C394" i="13"/>
  <c r="K394" i="13"/>
  <c r="C395" i="13"/>
  <c r="K395" i="13"/>
  <c r="C396" i="13"/>
  <c r="K396" i="13"/>
  <c r="C397" i="13"/>
  <c r="K397" i="13"/>
  <c r="C398" i="13"/>
  <c r="K398" i="13"/>
  <c r="C399" i="13"/>
  <c r="K399" i="13"/>
  <c r="C400" i="13"/>
  <c r="K400" i="13"/>
  <c r="C401" i="13"/>
  <c r="K401" i="13"/>
  <c r="C402" i="13"/>
  <c r="K402" i="13"/>
  <c r="C403" i="13"/>
  <c r="K403" i="13"/>
  <c r="C404" i="13"/>
  <c r="K404" i="13"/>
  <c r="C405" i="13"/>
  <c r="K405" i="13"/>
  <c r="C406" i="13"/>
  <c r="K406" i="13"/>
  <c r="C407" i="13"/>
  <c r="K407" i="13"/>
  <c r="C408" i="13"/>
  <c r="K408" i="13"/>
  <c r="C409" i="13"/>
  <c r="K409" i="13"/>
  <c r="C410" i="13"/>
  <c r="K410" i="13"/>
  <c r="C411" i="13"/>
  <c r="K411" i="13"/>
  <c r="C412" i="13"/>
  <c r="K412" i="13"/>
  <c r="C413" i="13"/>
  <c r="K413" i="13"/>
  <c r="C414" i="13"/>
  <c r="K414" i="13"/>
  <c r="C415" i="13"/>
  <c r="K415" i="13"/>
  <c r="C416" i="13"/>
  <c r="K416" i="13"/>
  <c r="C417" i="13"/>
  <c r="K417" i="13"/>
  <c r="C418" i="13"/>
  <c r="K418" i="13"/>
  <c r="C419" i="13"/>
  <c r="K419" i="13"/>
  <c r="C420" i="13"/>
  <c r="K420" i="13"/>
  <c r="C421" i="13"/>
  <c r="K421" i="13"/>
  <c r="C422" i="13"/>
  <c r="K422" i="13"/>
  <c r="C423" i="13"/>
  <c r="K423" i="13"/>
  <c r="C424" i="13"/>
  <c r="K424" i="13"/>
  <c r="C425" i="13"/>
  <c r="K425" i="13"/>
  <c r="C426" i="13"/>
  <c r="K426" i="13"/>
  <c r="C427" i="13"/>
  <c r="K427" i="13"/>
  <c r="C428" i="13"/>
  <c r="K428" i="13"/>
  <c r="C429" i="13"/>
  <c r="K429" i="13"/>
  <c r="C430" i="13"/>
  <c r="K430" i="13"/>
  <c r="C431" i="13"/>
  <c r="K431" i="13"/>
  <c r="C432" i="13"/>
  <c r="K432" i="13"/>
  <c r="C433" i="13"/>
  <c r="K433" i="13"/>
  <c r="C434" i="13"/>
  <c r="K434" i="13"/>
  <c r="C435" i="13"/>
  <c r="K435" i="13"/>
  <c r="C436" i="13"/>
  <c r="K436" i="13"/>
  <c r="C437" i="13"/>
  <c r="K437" i="13"/>
  <c r="C438" i="13"/>
  <c r="K438" i="13"/>
  <c r="C439" i="13"/>
  <c r="K439" i="13"/>
  <c r="C440" i="13"/>
  <c r="K440" i="13"/>
  <c r="C441" i="13"/>
  <c r="K441" i="13"/>
  <c r="C442" i="13"/>
  <c r="K442" i="13"/>
  <c r="C443" i="13"/>
  <c r="K443" i="13"/>
  <c r="C444" i="13"/>
  <c r="K444" i="13"/>
  <c r="C445" i="13"/>
  <c r="K445" i="13"/>
  <c r="C446" i="13"/>
  <c r="K446" i="13"/>
  <c r="C447" i="13"/>
  <c r="K447" i="13"/>
  <c r="C448" i="13"/>
  <c r="K448" i="13"/>
  <c r="D285" i="13"/>
  <c r="L285" i="13"/>
  <c r="D286" i="13"/>
  <c r="L286" i="13"/>
  <c r="D287" i="13"/>
  <c r="L287" i="13"/>
  <c r="D288" i="13"/>
  <c r="L288" i="13"/>
  <c r="D289" i="13"/>
  <c r="L289" i="13"/>
  <c r="D290" i="13"/>
  <c r="L290" i="13"/>
  <c r="D291" i="13"/>
  <c r="L291" i="13"/>
  <c r="D292" i="13"/>
  <c r="L292" i="13"/>
  <c r="D293" i="13"/>
  <c r="L293" i="13"/>
  <c r="D294" i="13"/>
  <c r="L294" i="13"/>
  <c r="D295" i="13"/>
  <c r="L295" i="13"/>
  <c r="D296" i="13"/>
  <c r="L296" i="13"/>
  <c r="D297" i="13"/>
  <c r="L297" i="13"/>
  <c r="D298" i="13"/>
  <c r="L298" i="13"/>
  <c r="D299" i="13"/>
  <c r="L299" i="13"/>
  <c r="D300" i="13"/>
  <c r="L300" i="13"/>
  <c r="D301" i="13"/>
  <c r="L301" i="13"/>
  <c r="D302" i="13"/>
  <c r="L302" i="13"/>
  <c r="D303" i="13"/>
  <c r="L303" i="13"/>
  <c r="D304" i="13"/>
  <c r="L304" i="13"/>
  <c r="D305" i="13"/>
  <c r="L305" i="13"/>
  <c r="D306" i="13"/>
  <c r="L306" i="13"/>
  <c r="D307" i="13"/>
  <c r="L307" i="13"/>
  <c r="D308" i="13"/>
  <c r="L308" i="13"/>
  <c r="D309" i="13"/>
  <c r="L309" i="13"/>
  <c r="D310" i="13"/>
  <c r="L310" i="13"/>
  <c r="D311" i="13"/>
  <c r="L311" i="13"/>
  <c r="D312" i="13"/>
  <c r="L312" i="13"/>
  <c r="D313" i="13"/>
  <c r="L313" i="13"/>
  <c r="D314" i="13"/>
  <c r="L314" i="13"/>
  <c r="D315" i="13"/>
  <c r="L315" i="13"/>
  <c r="D316" i="13"/>
  <c r="L316" i="13"/>
  <c r="D317" i="13"/>
  <c r="L317" i="13"/>
  <c r="D318" i="13"/>
  <c r="L318" i="13"/>
  <c r="D319" i="13"/>
  <c r="L319" i="13"/>
  <c r="D320" i="13"/>
  <c r="L320" i="13"/>
  <c r="D321" i="13"/>
  <c r="L321" i="13"/>
  <c r="D322" i="13"/>
  <c r="L322" i="13"/>
  <c r="D323" i="13"/>
  <c r="L323" i="13"/>
  <c r="D324" i="13"/>
  <c r="L324" i="13"/>
  <c r="D325" i="13"/>
  <c r="L325" i="13"/>
  <c r="D326" i="13"/>
  <c r="L326" i="13"/>
  <c r="D327" i="13"/>
  <c r="L327" i="13"/>
  <c r="D328" i="13"/>
  <c r="L328" i="13"/>
  <c r="D329" i="13"/>
  <c r="L329" i="13"/>
  <c r="D330" i="13"/>
  <c r="L330" i="13"/>
  <c r="D331" i="13"/>
  <c r="L331" i="13"/>
  <c r="D332" i="13"/>
  <c r="L332" i="13"/>
  <c r="D333" i="13"/>
  <c r="L333" i="13"/>
  <c r="D334" i="13"/>
  <c r="L334" i="13"/>
  <c r="D335" i="13"/>
  <c r="L335" i="13"/>
  <c r="D336" i="13"/>
  <c r="L336" i="13"/>
  <c r="D337" i="13"/>
  <c r="L337" i="13"/>
  <c r="D338" i="13"/>
  <c r="L338" i="13"/>
  <c r="D339" i="13"/>
  <c r="L339" i="13"/>
  <c r="D340" i="13"/>
  <c r="L340" i="13"/>
  <c r="D341" i="13"/>
  <c r="L341" i="13"/>
  <c r="D342" i="13"/>
  <c r="L342" i="13"/>
  <c r="D343" i="13"/>
  <c r="L343" i="13"/>
  <c r="D344" i="13"/>
  <c r="L344" i="13"/>
  <c r="D345" i="13"/>
  <c r="L345" i="13"/>
  <c r="D346" i="13"/>
  <c r="L346" i="13"/>
  <c r="D347" i="13"/>
  <c r="L347" i="13"/>
  <c r="D348" i="13"/>
  <c r="L348" i="13"/>
  <c r="D349" i="13"/>
  <c r="L349" i="13"/>
  <c r="D350" i="13"/>
  <c r="L350" i="13"/>
  <c r="D351" i="13"/>
  <c r="L351" i="13"/>
  <c r="D352" i="13"/>
  <c r="L352" i="13"/>
  <c r="D353" i="13"/>
  <c r="L353" i="13"/>
  <c r="D354" i="13"/>
  <c r="L354" i="13"/>
  <c r="D355" i="13"/>
  <c r="L355" i="13"/>
  <c r="D356" i="13"/>
  <c r="L356" i="13"/>
  <c r="D357" i="13"/>
  <c r="L357" i="13"/>
  <c r="D358" i="13"/>
  <c r="L358" i="13"/>
  <c r="D359" i="13"/>
  <c r="L359" i="13"/>
  <c r="D360" i="13"/>
  <c r="L360" i="13"/>
  <c r="D361" i="13"/>
  <c r="L361" i="13"/>
  <c r="D362" i="13"/>
  <c r="L362" i="13"/>
  <c r="D363" i="13"/>
  <c r="L363" i="13"/>
  <c r="D364" i="13"/>
  <c r="L364" i="13"/>
  <c r="D365" i="13"/>
  <c r="L365" i="13"/>
  <c r="D366" i="13"/>
  <c r="L366" i="13"/>
  <c r="D367" i="13"/>
  <c r="L367" i="13"/>
  <c r="D368" i="13"/>
  <c r="L368" i="13"/>
  <c r="D369" i="13"/>
  <c r="L369" i="13"/>
  <c r="D370" i="13"/>
  <c r="L370" i="13"/>
  <c r="D371" i="13"/>
  <c r="L371" i="13"/>
  <c r="D372" i="13"/>
  <c r="L372" i="13"/>
  <c r="D373" i="13"/>
  <c r="L373" i="13"/>
  <c r="D374" i="13"/>
  <c r="L374" i="13"/>
  <c r="D375" i="13"/>
  <c r="L375" i="13"/>
  <c r="D376" i="13"/>
  <c r="L376" i="13"/>
  <c r="D377" i="13"/>
  <c r="L377" i="13"/>
  <c r="D378" i="13"/>
  <c r="L378" i="13"/>
  <c r="D379" i="13"/>
  <c r="L379" i="13"/>
  <c r="D380" i="13"/>
  <c r="L380" i="13"/>
  <c r="D381" i="13"/>
  <c r="L381" i="13"/>
  <c r="D382" i="13"/>
  <c r="L382" i="13"/>
  <c r="D383" i="13"/>
  <c r="L383" i="13"/>
  <c r="D384" i="13"/>
  <c r="L384" i="13"/>
  <c r="D385" i="13"/>
  <c r="L385" i="13"/>
  <c r="D386" i="13"/>
  <c r="L386" i="13"/>
  <c r="D387" i="13"/>
  <c r="L387" i="13"/>
  <c r="D388" i="13"/>
  <c r="L388" i="13"/>
  <c r="D389" i="13"/>
  <c r="L389" i="13"/>
  <c r="D390" i="13"/>
  <c r="L390" i="13"/>
  <c r="D391" i="13"/>
  <c r="L391" i="13"/>
  <c r="D392" i="13"/>
  <c r="L392" i="13"/>
  <c r="D393" i="13"/>
  <c r="L393" i="13"/>
  <c r="D394" i="13"/>
  <c r="L394" i="13"/>
  <c r="D395" i="13"/>
  <c r="L395" i="13"/>
  <c r="D396" i="13"/>
  <c r="L396" i="13"/>
  <c r="D397" i="13"/>
  <c r="L397" i="13"/>
  <c r="D398" i="13"/>
  <c r="L398" i="13"/>
  <c r="D399" i="13"/>
  <c r="L399" i="13"/>
  <c r="D400" i="13"/>
  <c r="L400" i="13"/>
  <c r="D401" i="13"/>
  <c r="L401" i="13"/>
  <c r="D402" i="13"/>
  <c r="L402" i="13"/>
  <c r="D403" i="13"/>
  <c r="L403" i="13"/>
  <c r="D404" i="13"/>
  <c r="L404" i="13"/>
  <c r="D405" i="13"/>
  <c r="L405" i="13"/>
  <c r="D406" i="13"/>
  <c r="L406" i="13"/>
  <c r="D407" i="13"/>
  <c r="L407" i="13"/>
  <c r="D408" i="13"/>
  <c r="L408" i="13"/>
  <c r="D409" i="13"/>
  <c r="L409" i="13"/>
  <c r="D410" i="13"/>
  <c r="L410" i="13"/>
  <c r="D411" i="13"/>
  <c r="L411" i="13"/>
  <c r="D412" i="13"/>
  <c r="L412" i="13"/>
  <c r="D413" i="13"/>
  <c r="L413" i="13"/>
  <c r="D414" i="13"/>
  <c r="L414" i="13"/>
  <c r="D415" i="13"/>
  <c r="L415" i="13"/>
  <c r="D416" i="13"/>
  <c r="L416" i="13"/>
  <c r="D417" i="13"/>
  <c r="L417" i="13"/>
  <c r="D418" i="13"/>
  <c r="L418" i="13"/>
  <c r="D419" i="13"/>
  <c r="L419" i="13"/>
  <c r="D420" i="13"/>
  <c r="L420" i="13"/>
  <c r="D421" i="13"/>
  <c r="L421" i="13"/>
  <c r="D422" i="13"/>
  <c r="L422" i="13"/>
  <c r="D423" i="13"/>
  <c r="L423" i="13"/>
  <c r="D424" i="13"/>
  <c r="L424" i="13"/>
  <c r="D425" i="13"/>
  <c r="L425" i="13"/>
  <c r="D426" i="13"/>
  <c r="L426" i="13"/>
  <c r="D427" i="13"/>
  <c r="L427" i="13"/>
  <c r="D428" i="13"/>
  <c r="L428" i="13"/>
  <c r="D429" i="13"/>
  <c r="L429" i="13"/>
  <c r="D430" i="13"/>
  <c r="L430" i="13"/>
  <c r="D431" i="13"/>
  <c r="L431" i="13"/>
  <c r="D432" i="13"/>
  <c r="L432" i="13"/>
  <c r="D433" i="13"/>
  <c r="L433" i="13"/>
  <c r="D434" i="13"/>
  <c r="L434" i="13"/>
  <c r="D435" i="13"/>
  <c r="L435" i="13"/>
  <c r="D436" i="13"/>
  <c r="L436" i="13"/>
  <c r="D437" i="13"/>
  <c r="L437" i="13"/>
  <c r="D438" i="13"/>
  <c r="L438" i="13"/>
  <c r="D439" i="13"/>
  <c r="L439" i="13"/>
  <c r="D440" i="13"/>
  <c r="L440" i="13"/>
  <c r="D441" i="13"/>
  <c r="L441" i="13"/>
  <c r="D442" i="13"/>
  <c r="L442" i="13"/>
  <c r="D443" i="13"/>
  <c r="L443" i="13"/>
  <c r="D444" i="13"/>
  <c r="L444" i="13"/>
  <c r="D445" i="13"/>
  <c r="L445" i="13"/>
  <c r="D446" i="13"/>
  <c r="L446" i="13"/>
  <c r="D447" i="13"/>
  <c r="L447" i="13"/>
  <c r="D448" i="13"/>
  <c r="L448" i="13"/>
  <c r="G450" i="13"/>
  <c r="O450" i="13"/>
  <c r="G451" i="13"/>
  <c r="O451" i="13"/>
  <c r="G452" i="13"/>
  <c r="O452" i="13"/>
  <c r="G453" i="13"/>
  <c r="O453" i="13"/>
  <c r="G454" i="13"/>
  <c r="O454" i="13"/>
  <c r="G455" i="13"/>
  <c r="O455" i="13"/>
  <c r="P449" i="13"/>
  <c r="H450" i="13"/>
  <c r="P450" i="13"/>
  <c r="H451" i="13"/>
  <c r="P451" i="13"/>
  <c r="H452" i="13"/>
  <c r="P452" i="13"/>
  <c r="H453" i="13"/>
  <c r="P453" i="13"/>
  <c r="H454" i="13"/>
  <c r="P454" i="13"/>
  <c r="H455" i="13"/>
  <c r="P455" i="13"/>
  <c r="B449" i="13"/>
  <c r="J449" i="13"/>
  <c r="B450" i="13"/>
  <c r="J450" i="13"/>
  <c r="B451" i="13"/>
  <c r="J451" i="13"/>
  <c r="B452" i="13"/>
  <c r="J452" i="13"/>
  <c r="B453" i="13"/>
  <c r="J453" i="13"/>
  <c r="B454" i="13"/>
  <c r="J454" i="13"/>
  <c r="B455" i="13"/>
  <c r="J455" i="13"/>
  <c r="C449" i="13"/>
  <c r="K449" i="13"/>
  <c r="C450" i="13"/>
  <c r="K450" i="13"/>
  <c r="C451" i="13"/>
  <c r="K451" i="13"/>
  <c r="C452" i="13"/>
  <c r="K452" i="13"/>
  <c r="C453" i="13"/>
  <c r="K453" i="13"/>
  <c r="C454" i="13"/>
  <c r="K454" i="13"/>
  <c r="C455" i="13"/>
  <c r="K455" i="13"/>
  <c r="D449" i="13"/>
  <c r="L449" i="13"/>
  <c r="D450" i="13"/>
  <c r="L450" i="13"/>
  <c r="D451" i="13"/>
  <c r="L451" i="13"/>
  <c r="D452" i="13"/>
  <c r="L452" i="13"/>
  <c r="D453" i="13"/>
  <c r="L453" i="13"/>
  <c r="D454" i="13"/>
  <c r="L454" i="13"/>
  <c r="D455" i="13"/>
  <c r="L455" i="13"/>
  <c r="E450" i="13"/>
  <c r="M450" i="13"/>
  <c r="E451" i="13"/>
  <c r="M451" i="13"/>
  <c r="E452" i="13"/>
  <c r="M452" i="13"/>
  <c r="E453" i="13"/>
  <c r="M453" i="13"/>
  <c r="E454" i="13"/>
  <c r="M454" i="13"/>
  <c r="E455" i="13"/>
  <c r="M455" i="13"/>
  <c r="F449" i="13"/>
  <c r="N449" i="13"/>
  <c r="F450" i="13"/>
  <c r="N450" i="13"/>
  <c r="F451" i="13"/>
  <c r="N451" i="13"/>
  <c r="F452" i="13"/>
  <c r="N452" i="13"/>
  <c r="F453" i="13"/>
  <c r="N453" i="13"/>
  <c r="F454" i="13"/>
  <c r="N454" i="13"/>
  <c r="F455" i="13"/>
  <c r="N455" i="13"/>
  <c r="C420" i="14" l="1" a="1"/>
  <c r="C420" i="14" s="1"/>
  <c r="K351" i="14" a="1"/>
  <c r="K351" i="14" s="1"/>
  <c r="N453" i="14" a="1"/>
  <c r="N453" i="14" s="1"/>
  <c r="N449" i="14" a="1"/>
  <c r="N449" i="14" s="1"/>
  <c r="M451" i="14" a="1"/>
  <c r="M451" i="14" s="1"/>
  <c r="E439" i="14" a="1"/>
  <c r="E439" i="14" s="1"/>
  <c r="M418" i="14" a="1"/>
  <c r="M418" i="14" s="1"/>
  <c r="E407" i="14" a="1"/>
  <c r="E407" i="14" s="1"/>
  <c r="D451" i="14" a="1"/>
  <c r="D451" i="14" s="1"/>
  <c r="L441" i="14" a="1"/>
  <c r="L441" i="14" s="1"/>
  <c r="L409" i="14" a="1"/>
  <c r="L409" i="14" s="1"/>
  <c r="N418" i="14" a="1"/>
  <c r="N418" i="14" s="1"/>
  <c r="N414" i="14" a="1"/>
  <c r="N414" i="14" s="1"/>
  <c r="N410" i="14" a="1"/>
  <c r="N410" i="14" s="1"/>
  <c r="N406" i="14" a="1"/>
  <c r="N406" i="14" s="1"/>
  <c r="N402" i="14" a="1"/>
  <c r="N402" i="14" s="1"/>
  <c r="N398" i="14" a="1"/>
  <c r="N398" i="14" s="1"/>
  <c r="N394" i="14" a="1"/>
  <c r="N394" i="14" s="1"/>
  <c r="N390" i="14" a="1"/>
  <c r="N390" i="14" s="1"/>
  <c r="N386" i="14" a="1"/>
  <c r="N386" i="14" s="1"/>
  <c r="N382" i="14" a="1"/>
  <c r="N382" i="14" s="1"/>
  <c r="N378" i="14" a="1"/>
  <c r="N378" i="14" s="1"/>
  <c r="N374" i="14" a="1"/>
  <c r="N374" i="14" s="1"/>
  <c r="N370" i="14" a="1"/>
  <c r="N370" i="14" s="1"/>
  <c r="N366" i="14" a="1"/>
  <c r="N366" i="14" s="1"/>
  <c r="N362" i="14" a="1"/>
  <c r="N362" i="14" s="1"/>
  <c r="N358" i="14" a="1"/>
  <c r="N358" i="14" s="1"/>
  <c r="N354" i="14" a="1"/>
  <c r="N354" i="14" s="1"/>
  <c r="N350" i="14" a="1"/>
  <c r="N350" i="14" s="1"/>
  <c r="N346" i="14" a="1"/>
  <c r="N346" i="14" s="1"/>
  <c r="N342" i="14" a="1"/>
  <c r="N342" i="14" s="1"/>
  <c r="N338" i="14" a="1"/>
  <c r="N338" i="14" s="1"/>
  <c r="N334" i="14" a="1"/>
  <c r="N334" i="14" s="1"/>
  <c r="N330" i="14" a="1"/>
  <c r="N330" i="14" s="1"/>
  <c r="N326" i="14" a="1"/>
  <c r="N326" i="14" s="1"/>
  <c r="N322" i="14" a="1"/>
  <c r="N322" i="14" s="1"/>
  <c r="N318" i="14" a="1"/>
  <c r="N318" i="14" s="1"/>
  <c r="N314" i="14" a="1"/>
  <c r="N314" i="14" s="1"/>
  <c r="N310" i="14" a="1"/>
  <c r="N310" i="14" s="1"/>
  <c r="N306" i="14" a="1"/>
  <c r="N306" i="14" s="1"/>
  <c r="N302" i="14" a="1"/>
  <c r="N302" i="14" s="1"/>
  <c r="N298" i="14" a="1"/>
  <c r="N298" i="14" s="1"/>
  <c r="N294" i="14" a="1"/>
  <c r="N294" i="14" s="1"/>
  <c r="N290" i="14" a="1"/>
  <c r="N290" i="14" s="1"/>
  <c r="M444" i="14" a="1"/>
  <c r="M444" i="14" s="1"/>
  <c r="M411" i="14" a="1"/>
  <c r="M411" i="14" s="1"/>
  <c r="M399" i="14" a="1"/>
  <c r="M399" i="14" s="1"/>
  <c r="E387" i="14" a="1"/>
  <c r="E387" i="14" s="1"/>
  <c r="M380" i="14" a="1"/>
  <c r="M380" i="14" s="1"/>
  <c r="M374" i="14" a="1"/>
  <c r="M374" i="14" s="1"/>
  <c r="E367" i="14" a="1"/>
  <c r="E367" i="14" s="1"/>
  <c r="M354" i="14" a="1"/>
  <c r="M354" i="14" s="1"/>
  <c r="M347" i="14" a="1"/>
  <c r="M347" i="14" s="1"/>
  <c r="E327" i="14" a="1"/>
  <c r="E327" i="14" s="1"/>
  <c r="M319" i="14" a="1"/>
  <c r="M319" i="14" s="1"/>
  <c r="E313" i="14" a="1"/>
  <c r="E313" i="14" s="1"/>
  <c r="M298" i="14" a="1"/>
  <c r="M298" i="14" s="1"/>
  <c r="E291" i="14" a="1"/>
  <c r="E291" i="14" s="1"/>
  <c r="L439" i="14" a="1"/>
  <c r="L439" i="14" s="1"/>
  <c r="L420" i="14" a="1"/>
  <c r="L420" i="14" s="1"/>
  <c r="D404" i="14" a="1"/>
  <c r="D404" i="14" s="1"/>
  <c r="D391" i="14" a="1"/>
  <c r="D391" i="14" s="1"/>
  <c r="L385" i="14" a="1"/>
  <c r="L385" i="14" s="1"/>
  <c r="L378" i="14" a="1"/>
  <c r="L378" i="14" s="1"/>
  <c r="D372" i="14" a="1"/>
  <c r="D372" i="14" s="1"/>
  <c r="D366" i="14" a="1"/>
  <c r="D366" i="14" s="1"/>
  <c r="L358" i="14" a="1"/>
  <c r="L358" i="14" s="1"/>
  <c r="D353" i="14" a="1"/>
  <c r="D353" i="14" s="1"/>
  <c r="D346" i="14" a="1"/>
  <c r="D346" i="14" s="1"/>
  <c r="D339" i="14" a="1"/>
  <c r="D339" i="14" s="1"/>
  <c r="D332" i="14" a="1"/>
  <c r="D332" i="14" s="1"/>
  <c r="D324" i="14" a="1"/>
  <c r="D324" i="14" s="1"/>
  <c r="D316" i="14" a="1"/>
  <c r="D316" i="14" s="1"/>
  <c r="D308" i="14" a="1"/>
  <c r="D308" i="14" s="1"/>
  <c r="D300" i="14" a="1"/>
  <c r="D300" i="14" s="1"/>
  <c r="D292" i="14" a="1"/>
  <c r="D292" i="14" s="1"/>
  <c r="K452" i="14" a="1"/>
  <c r="K452" i="14" s="1"/>
  <c r="C443" i="14" a="1"/>
  <c r="C443" i="14" s="1"/>
  <c r="K437" i="14" a="1"/>
  <c r="K437" i="14" s="1"/>
  <c r="C430" i="14" a="1"/>
  <c r="C430" i="14" s="1"/>
  <c r="C424" i="14" a="1"/>
  <c r="C424" i="14" s="1"/>
  <c r="C418" i="14" a="1"/>
  <c r="C418" i="14" s="1"/>
  <c r="C410" i="14" a="1"/>
  <c r="C410" i="14" s="1"/>
  <c r="C405" i="14" a="1"/>
  <c r="C405" i="14" s="1"/>
  <c r="K397" i="14" a="1"/>
  <c r="K397" i="14" s="1"/>
  <c r="C391" i="14" a="1"/>
  <c r="C391" i="14" s="1"/>
  <c r="K385" i="14" a="1"/>
  <c r="K385" i="14" s="1"/>
  <c r="K377" i="14" a="1"/>
  <c r="K377" i="14" s="1"/>
  <c r="C372" i="14" a="1"/>
  <c r="C372" i="14" s="1"/>
  <c r="C365" i="14" a="1"/>
  <c r="C365" i="14" s="1"/>
  <c r="C358" i="14" a="1"/>
  <c r="C358" i="14" s="1"/>
  <c r="C353" i="14" a="1"/>
  <c r="C353" i="14" s="1"/>
  <c r="C345" i="14" a="1"/>
  <c r="C345" i="14" s="1"/>
  <c r="I448" i="14" a="1"/>
  <c r="I448" i="14" s="1"/>
  <c r="I434" i="14" a="1"/>
  <c r="I434" i="14" s="1"/>
  <c r="I420" i="14" a="1"/>
  <c r="I420" i="14" s="1"/>
  <c r="I403" i="14" a="1"/>
  <c r="I403" i="14" s="1"/>
  <c r="I392" i="14" a="1"/>
  <c r="I392" i="14" s="1"/>
  <c r="I372" i="14" a="1"/>
  <c r="I372" i="14" s="1"/>
  <c r="I361" i="14" a="1"/>
  <c r="I361" i="14" s="1"/>
  <c r="I344" i="14" a="1"/>
  <c r="I344" i="14" s="1"/>
  <c r="I331" i="14" a="1"/>
  <c r="I331" i="14" s="1"/>
  <c r="H452" i="14" a="1"/>
  <c r="H452" i="14" s="1"/>
  <c r="H448" i="14" a="1"/>
  <c r="H448" i="14" s="1"/>
  <c r="H440" i="14" a="1"/>
  <c r="H440" i="14" s="1"/>
  <c r="H435" i="14" a="1"/>
  <c r="H435" i="14" s="1"/>
  <c r="H428" i="14" a="1"/>
  <c r="H428" i="14" s="1"/>
  <c r="H421" i="14" a="1"/>
  <c r="H421" i="14" s="1"/>
  <c r="P415" i="14" a="1"/>
  <c r="P415" i="14" s="1"/>
  <c r="P407" i="14" a="1"/>
  <c r="P407" i="14" s="1"/>
  <c r="H402" i="14" a="1"/>
  <c r="H402" i="14" s="1"/>
  <c r="P395" i="14" a="1"/>
  <c r="P395" i="14" s="1"/>
  <c r="H388" i="14" a="1"/>
  <c r="H388" i="14" s="1"/>
  <c r="H383" i="14" a="1"/>
  <c r="H383" i="14" s="1"/>
  <c r="H375" i="14" a="1"/>
  <c r="H375" i="14" s="1"/>
  <c r="P433" i="14" a="1"/>
  <c r="P433" i="14" s="1"/>
  <c r="P420" i="14" a="1"/>
  <c r="P420" i="14" s="1"/>
  <c r="P408" i="14" a="1"/>
  <c r="P408" i="14" s="1"/>
  <c r="H393" i="14" a="1"/>
  <c r="H393" i="14" s="1"/>
  <c r="H377" i="14" a="1"/>
  <c r="H377" i="14" s="1"/>
  <c r="H371" i="14" a="1"/>
  <c r="H371" i="14" s="1"/>
  <c r="H366" i="14" a="1"/>
  <c r="H366" i="14" s="1"/>
  <c r="H361" i="14" a="1"/>
  <c r="H361" i="14" s="1"/>
  <c r="H357" i="14" a="1"/>
  <c r="H357" i="14" s="1"/>
  <c r="H352" i="14" a="1"/>
  <c r="H352" i="14" s="1"/>
  <c r="H348" i="14" a="1"/>
  <c r="H348" i="14" s="1"/>
  <c r="H343" i="14" a="1"/>
  <c r="H343" i="14" s="1"/>
  <c r="H339" i="14" a="1"/>
  <c r="H339" i="14" s="1"/>
  <c r="H334" i="14" a="1"/>
  <c r="H334" i="14" s="1"/>
  <c r="P329" i="14" a="1"/>
  <c r="P329" i="14" s="1"/>
  <c r="H325" i="14" a="1"/>
  <c r="H325" i="14" s="1"/>
  <c r="H320" i="14" a="1"/>
  <c r="H320" i="14" s="1"/>
  <c r="H316" i="14" a="1"/>
  <c r="H316" i="14" s="1"/>
  <c r="H311" i="14" a="1"/>
  <c r="H311" i="14" s="1"/>
  <c r="P306" i="14" a="1"/>
  <c r="P306" i="14" s="1"/>
  <c r="P302" i="14" a="1"/>
  <c r="P302" i="14" s="1"/>
  <c r="H298" i="14" a="1"/>
  <c r="H298" i="14" s="1"/>
  <c r="P293" i="14" a="1"/>
  <c r="P293" i="14" s="1"/>
  <c r="P288" i="14" a="1"/>
  <c r="P288" i="14" s="1"/>
  <c r="P284" i="14" a="1"/>
  <c r="P284" i="14" s="1"/>
  <c r="P279" i="14" a="1"/>
  <c r="P279" i="14" s="1"/>
  <c r="H275" i="14" a="1"/>
  <c r="H275" i="14" s="1"/>
  <c r="H271" i="14" a="1"/>
  <c r="H271" i="14" s="1"/>
  <c r="P266" i="14" a="1"/>
  <c r="P266" i="14" s="1"/>
  <c r="P262" i="14" a="1"/>
  <c r="P262" i="14" s="1"/>
  <c r="P258" i="14" a="1"/>
  <c r="P258" i="14" s="1"/>
  <c r="P254" i="14" a="1"/>
  <c r="P254" i="14" s="1"/>
  <c r="P250" i="14" a="1"/>
  <c r="P250" i="14" s="1"/>
  <c r="P246" i="14" a="1"/>
  <c r="P246" i="14" s="1"/>
  <c r="P242" i="14" a="1"/>
  <c r="P242" i="14" s="1"/>
  <c r="P238" i="14" a="1"/>
  <c r="P238" i="14" s="1"/>
  <c r="P234" i="14" a="1"/>
  <c r="P234" i="14" s="1"/>
  <c r="P446" i="14" a="1"/>
  <c r="P446" i="14" s="1"/>
  <c r="E195" i="14" a="1"/>
  <c r="E195" i="14" s="1"/>
  <c r="D376" i="14" a="1"/>
  <c r="D376" i="14" s="1"/>
  <c r="P409" i="14" a="1"/>
  <c r="P409" i="14" s="1"/>
  <c r="M454" i="14" a="1"/>
  <c r="M454" i="14" s="1"/>
  <c r="M450" i="14" a="1"/>
  <c r="M450" i="14" s="1"/>
  <c r="E437" i="14" a="1"/>
  <c r="E437" i="14" s="1"/>
  <c r="E433" i="14" a="1"/>
  <c r="E433" i="14" s="1"/>
  <c r="M423" i="14" a="1"/>
  <c r="M423" i="14" s="1"/>
  <c r="M415" i="14" a="1"/>
  <c r="M415" i="14" s="1"/>
  <c r="M376" i="14" a="1"/>
  <c r="M376" i="14" s="1"/>
  <c r="M364" i="14" a="1"/>
  <c r="M364" i="14" s="1"/>
  <c r="M352" i="14" a="1"/>
  <c r="M352" i="14" s="1"/>
  <c r="M332" i="14" a="1"/>
  <c r="M332" i="14" s="1"/>
  <c r="M320" i="14" a="1"/>
  <c r="M320" i="14" s="1"/>
  <c r="M300" i="14" a="1"/>
  <c r="M300" i="14" s="1"/>
  <c r="M288" i="14" a="1"/>
  <c r="M288" i="14" s="1"/>
  <c r="E203" i="14" a="1"/>
  <c r="E203" i="14" s="1"/>
  <c r="E187" i="14" a="1"/>
  <c r="E187" i="14" s="1"/>
  <c r="D444" i="14" a="1"/>
  <c r="D444" i="14" s="1"/>
  <c r="E179" i="14" a="1"/>
  <c r="E179" i="14" s="1"/>
  <c r="I442" i="14" a="1"/>
  <c r="I442" i="14" s="1"/>
  <c r="D445" i="14" a="1"/>
  <c r="D445" i="14" s="1"/>
  <c r="D439" i="14" a="1"/>
  <c r="D439" i="14" s="1"/>
  <c r="D432" i="14" a="1"/>
  <c r="D432" i="14" s="1"/>
  <c r="D419" i="14" a="1"/>
  <c r="D419" i="14" s="1"/>
  <c r="D413" i="14" a="1"/>
  <c r="D413" i="14" s="1"/>
  <c r="D407" i="14" a="1"/>
  <c r="D407" i="14" s="1"/>
  <c r="D400" i="14" a="1"/>
  <c r="D400" i="14" s="1"/>
  <c r="D381" i="14" a="1"/>
  <c r="D381" i="14" s="1"/>
  <c r="P370" i="14" a="1"/>
  <c r="P370" i="14" s="1"/>
  <c r="M452" i="14" a="1"/>
  <c r="M452" i="14" s="1"/>
  <c r="M448" i="14" a="1"/>
  <c r="M448" i="14" s="1"/>
  <c r="M421" i="14" a="1"/>
  <c r="M421" i="14" s="1"/>
  <c r="M417" i="14" a="1"/>
  <c r="M417" i="14" s="1"/>
  <c r="M310" i="14" a="1"/>
  <c r="M310" i="14" s="1"/>
  <c r="M278" i="14" a="1"/>
  <c r="M278" i="14" s="1"/>
  <c r="B414" i="14" a="1"/>
  <c r="B414" i="14" s="1"/>
  <c r="B276" i="14" a="1"/>
  <c r="B276" i="14" s="1"/>
  <c r="D443" i="14" a="1"/>
  <c r="D443" i="14" s="1"/>
  <c r="D437" i="14" a="1"/>
  <c r="D437" i="14" s="1"/>
  <c r="D431" i="14" a="1"/>
  <c r="D431" i="14" s="1"/>
  <c r="D424" i="14" a="1"/>
  <c r="D424" i="14" s="1"/>
  <c r="D411" i="14" a="1"/>
  <c r="D411" i="14" s="1"/>
  <c r="D405" i="14" a="1"/>
  <c r="D405" i="14" s="1"/>
  <c r="D399" i="14" a="1"/>
  <c r="D399" i="14" s="1"/>
  <c r="D392" i="14" a="1"/>
  <c r="D392" i="14" s="1"/>
  <c r="D379" i="14" a="1"/>
  <c r="D379" i="14" s="1"/>
  <c r="M268" i="14" a="1"/>
  <c r="M268" i="14" s="1"/>
  <c r="K424" i="14" a="1"/>
  <c r="K424" i="14" s="1"/>
  <c r="K411" i="14" a="1"/>
  <c r="K411" i="14" s="1"/>
  <c r="K384" i="14" a="1"/>
  <c r="K384" i="14" s="1"/>
  <c r="J402" i="14" a="1"/>
  <c r="J402" i="14" s="1"/>
  <c r="J398" i="14" a="1"/>
  <c r="J398" i="14" s="1"/>
  <c r="J282" i="14" a="1"/>
  <c r="J282" i="14" s="1"/>
  <c r="P333" i="14" a="1"/>
  <c r="P333" i="14" s="1"/>
  <c r="G94" i="14" a="1"/>
  <c r="G94" i="14" s="1"/>
  <c r="G77" i="14" a="1"/>
  <c r="G77" i="14" s="1"/>
  <c r="E445" i="14" a="1"/>
  <c r="E445" i="14" s="1"/>
  <c r="E263" i="14" a="1"/>
  <c r="E263" i="14" s="1"/>
  <c r="E259" i="14" a="1"/>
  <c r="E259" i="14" s="1"/>
  <c r="E255" i="14" a="1"/>
  <c r="E255" i="14" s="1"/>
  <c r="E251" i="14" a="1"/>
  <c r="E251" i="14" s="1"/>
  <c r="E247" i="14" a="1"/>
  <c r="E247" i="14" s="1"/>
  <c r="E243" i="14" a="1"/>
  <c r="E243" i="14" s="1"/>
  <c r="E235" i="14" a="1"/>
  <c r="E235" i="14" s="1"/>
  <c r="E227" i="14" a="1"/>
  <c r="E227" i="14" s="1"/>
  <c r="E219" i="14" a="1"/>
  <c r="E219" i="14" s="1"/>
  <c r="L440" i="14" a="1"/>
  <c r="L440" i="14" s="1"/>
  <c r="L424" i="14" a="1"/>
  <c r="L424" i="14" s="1"/>
  <c r="K348" i="14" a="1"/>
  <c r="K348" i="14" s="1"/>
  <c r="F453" i="14" a="1"/>
  <c r="F453" i="14" s="1"/>
  <c r="F449" i="14" a="1"/>
  <c r="F449" i="14" s="1"/>
  <c r="F445" i="14" a="1"/>
  <c r="F445" i="14" s="1"/>
  <c r="F441" i="14" a="1"/>
  <c r="F441" i="14" s="1"/>
  <c r="F437" i="14" a="1"/>
  <c r="F437" i="14" s="1"/>
  <c r="F433" i="14" a="1"/>
  <c r="F433" i="14" s="1"/>
  <c r="F429" i="14" a="1"/>
  <c r="F429" i="14" s="1"/>
  <c r="F425" i="14" a="1"/>
  <c r="F425" i="14" s="1"/>
  <c r="F421" i="14" a="1"/>
  <c r="F421" i="14" s="1"/>
  <c r="M449" i="14" a="1"/>
  <c r="M449" i="14" s="1"/>
  <c r="M438" i="14" a="1"/>
  <c r="M438" i="14" s="1"/>
  <c r="E427" i="14" a="1"/>
  <c r="E427" i="14" s="1"/>
  <c r="E418" i="14" a="1"/>
  <c r="E418" i="14" s="1"/>
  <c r="M406" i="14" a="1"/>
  <c r="M406" i="14" s="1"/>
  <c r="L449" i="14" a="1"/>
  <c r="L449" i="14" s="1"/>
  <c r="L438" i="14" a="1"/>
  <c r="L438" i="14" s="1"/>
  <c r="L429" i="14" a="1"/>
  <c r="L429" i="14" s="1"/>
  <c r="D418" i="14" a="1"/>
  <c r="D418" i="14" s="1"/>
  <c r="L406" i="14" a="1"/>
  <c r="L406" i="14" s="1"/>
  <c r="L397" i="14" a="1"/>
  <c r="L397" i="14" s="1"/>
  <c r="F418" i="14" a="1"/>
  <c r="F418" i="14" s="1"/>
  <c r="F414" i="14" a="1"/>
  <c r="F414" i="14" s="1"/>
  <c r="F410" i="14" a="1"/>
  <c r="F410" i="14" s="1"/>
  <c r="F406" i="14" a="1"/>
  <c r="F406" i="14" s="1"/>
  <c r="F402" i="14" a="1"/>
  <c r="F402" i="14" s="1"/>
  <c r="F398" i="14" a="1"/>
  <c r="F398" i="14" s="1"/>
  <c r="F394" i="14" a="1"/>
  <c r="F394" i="14" s="1"/>
  <c r="F390" i="14" a="1"/>
  <c r="F390" i="14" s="1"/>
  <c r="F386" i="14" a="1"/>
  <c r="F386" i="14" s="1"/>
  <c r="F382" i="14" a="1"/>
  <c r="F382" i="14" s="1"/>
  <c r="F378" i="14" a="1"/>
  <c r="F378" i="14" s="1"/>
  <c r="F374" i="14" a="1"/>
  <c r="F374" i="14" s="1"/>
  <c r="F370" i="14" a="1"/>
  <c r="F370" i="14" s="1"/>
  <c r="F366" i="14" a="1"/>
  <c r="F366" i="14" s="1"/>
  <c r="F362" i="14" a="1"/>
  <c r="F362" i="14" s="1"/>
  <c r="F358" i="14" a="1"/>
  <c r="F358" i="14" s="1"/>
  <c r="F354" i="14" a="1"/>
  <c r="F354" i="14" s="1"/>
  <c r="F350" i="14" a="1"/>
  <c r="F350" i="14" s="1"/>
  <c r="F346" i="14" a="1"/>
  <c r="F346" i="14" s="1"/>
  <c r="F342" i="14" a="1"/>
  <c r="F342" i="14" s="1"/>
  <c r="F338" i="14" a="1"/>
  <c r="F338" i="14" s="1"/>
  <c r="F334" i="14" a="1"/>
  <c r="F334" i="14" s="1"/>
  <c r="F330" i="14" a="1"/>
  <c r="F330" i="14" s="1"/>
  <c r="F326" i="14" a="1"/>
  <c r="F326" i="14" s="1"/>
  <c r="F322" i="14" a="1"/>
  <c r="F322" i="14" s="1"/>
  <c r="F318" i="14" a="1"/>
  <c r="F318" i="14" s="1"/>
  <c r="F314" i="14" a="1"/>
  <c r="F314" i="14" s="1"/>
  <c r="F310" i="14" a="1"/>
  <c r="F310" i="14" s="1"/>
  <c r="F306" i="14" a="1"/>
  <c r="F306" i="14" s="1"/>
  <c r="F302" i="14" a="1"/>
  <c r="F302" i="14" s="1"/>
  <c r="F298" i="14" a="1"/>
  <c r="F298" i="14" s="1"/>
  <c r="F294" i="14" a="1"/>
  <c r="F294" i="14" s="1"/>
  <c r="E454" i="14" a="1"/>
  <c r="E454" i="14" s="1"/>
  <c r="M443" i="14" a="1"/>
  <c r="M443" i="14" s="1"/>
  <c r="M425" i="14" a="1"/>
  <c r="M425" i="14" s="1"/>
  <c r="E409" i="14" a="1"/>
  <c r="E409" i="14" s="1"/>
  <c r="E399" i="14" a="1"/>
  <c r="E399" i="14" s="1"/>
  <c r="M393" i="14" a="1"/>
  <c r="M393" i="14" s="1"/>
  <c r="M386" i="14" a="1"/>
  <c r="M386" i="14" s="1"/>
  <c r="M379" i="14" a="1"/>
  <c r="M379" i="14" s="1"/>
  <c r="E374" i="14" a="1"/>
  <c r="E374" i="14" s="1"/>
  <c r="M366" i="14" a="1"/>
  <c r="M366" i="14" s="1"/>
  <c r="M360" i="14" a="1"/>
  <c r="M360" i="14" s="1"/>
  <c r="E354" i="14" a="1"/>
  <c r="E354" i="14" s="1"/>
  <c r="E347" i="14" a="1"/>
  <c r="E347" i="14" s="1"/>
  <c r="M341" i="14" a="1"/>
  <c r="M341" i="14" s="1"/>
  <c r="M333" i="14" a="1"/>
  <c r="M333" i="14" s="1"/>
  <c r="E326" i="14" a="1"/>
  <c r="E326" i="14" s="1"/>
  <c r="E319" i="14" a="1"/>
  <c r="E319" i="14" s="1"/>
  <c r="M311" i="14" a="1"/>
  <c r="M311" i="14" s="1"/>
  <c r="E305" i="14" a="1"/>
  <c r="E305" i="14" s="1"/>
  <c r="E298" i="14" a="1"/>
  <c r="E298" i="14" s="1"/>
  <c r="M290" i="14" a="1"/>
  <c r="M290" i="14" s="1"/>
  <c r="E283" i="14" a="1"/>
  <c r="E283" i="14" s="1"/>
  <c r="E276" i="14" a="1"/>
  <c r="E276" i="14" s="1"/>
  <c r="M269" i="14" a="1"/>
  <c r="M269" i="14" s="1"/>
  <c r="M260" i="14" a="1"/>
  <c r="M260" i="14" s="1"/>
  <c r="M252" i="14" a="1"/>
  <c r="M252" i="14" s="1"/>
  <c r="L454" i="14" a="1"/>
  <c r="L454" i="14" s="1"/>
  <c r="D436" i="14" a="1"/>
  <c r="D436" i="14" s="1"/>
  <c r="L419" i="14" a="1"/>
  <c r="L419" i="14" s="1"/>
  <c r="D403" i="14" a="1"/>
  <c r="D403" i="14" s="1"/>
  <c r="L390" i="14" a="1"/>
  <c r="L390" i="14" s="1"/>
  <c r="D385" i="14" a="1"/>
  <c r="D385" i="14" s="1"/>
  <c r="D378" i="14" a="1"/>
  <c r="D378" i="14" s="1"/>
  <c r="D371" i="14" a="1"/>
  <c r="D371" i="14" s="1"/>
  <c r="L365" i="14" a="1"/>
  <c r="L365" i="14" s="1"/>
  <c r="D358" i="14" a="1"/>
  <c r="D358" i="14" s="1"/>
  <c r="D352" i="14" a="1"/>
  <c r="D352" i="14" s="1"/>
  <c r="L345" i="14" a="1"/>
  <c r="L345" i="14" s="1"/>
  <c r="L338" i="14" a="1"/>
  <c r="L338" i="14" s="1"/>
  <c r="L330" i="14" a="1"/>
  <c r="L330" i="14" s="1"/>
  <c r="L322" i="14" a="1"/>
  <c r="L322" i="14" s="1"/>
  <c r="L314" i="14" a="1"/>
  <c r="L314" i="14" s="1"/>
  <c r="L306" i="14" a="1"/>
  <c r="L306" i="14" s="1"/>
  <c r="L298" i="14" a="1"/>
  <c r="L298" i="14" s="1"/>
  <c r="L290" i="14" a="1"/>
  <c r="L290" i="14" s="1"/>
  <c r="L282" i="14" a="1"/>
  <c r="L282" i="14" s="1"/>
  <c r="L274" i="14" a="1"/>
  <c r="L274" i="14" s="1"/>
  <c r="C451" i="14" a="1"/>
  <c r="C451" i="14" s="1"/>
  <c r="C442" i="14" a="1"/>
  <c r="C442" i="14" s="1"/>
  <c r="C437" i="14" a="1"/>
  <c r="C437" i="14" s="1"/>
  <c r="K429" i="14" a="1"/>
  <c r="K429" i="14" s="1"/>
  <c r="C423" i="14" a="1"/>
  <c r="C423" i="14" s="1"/>
  <c r="K417" i="14" a="1"/>
  <c r="K417" i="14" s="1"/>
  <c r="K409" i="14" a="1"/>
  <c r="K409" i="14" s="1"/>
  <c r="C404" i="14" a="1"/>
  <c r="C404" i="14" s="1"/>
  <c r="C397" i="14" a="1"/>
  <c r="C397" i="14" s="1"/>
  <c r="C390" i="14" a="1"/>
  <c r="C390" i="14" s="1"/>
  <c r="C385" i="14" a="1"/>
  <c r="C385" i="14" s="1"/>
  <c r="C377" i="14" a="1"/>
  <c r="C377" i="14" s="1"/>
  <c r="C371" i="14" a="1"/>
  <c r="C371" i="14" s="1"/>
  <c r="K363" i="14" a="1"/>
  <c r="K363" i="14" s="1"/>
  <c r="K357" i="14" a="1"/>
  <c r="K357" i="14" s="1"/>
  <c r="C352" i="14" a="1"/>
  <c r="C352" i="14" s="1"/>
  <c r="K344" i="14" a="1"/>
  <c r="K344" i="14" s="1"/>
  <c r="I447" i="14" a="1"/>
  <c r="I447" i="14" s="1"/>
  <c r="I433" i="14" a="1"/>
  <c r="I433" i="14" s="1"/>
  <c r="I416" i="14" a="1"/>
  <c r="I416" i="14" s="1"/>
  <c r="I402" i="14" a="1"/>
  <c r="I402" i="14" s="1"/>
  <c r="I388" i="14" a="1"/>
  <c r="I388" i="14" s="1"/>
  <c r="I371" i="14" a="1"/>
  <c r="I371" i="14" s="1"/>
  <c r="I360" i="14" a="1"/>
  <c r="I360" i="14" s="1"/>
  <c r="I340" i="14" a="1"/>
  <c r="I340" i="14" s="1"/>
  <c r="P455" i="14" a="1"/>
  <c r="P455" i="14" s="1"/>
  <c r="P451" i="14" a="1"/>
  <c r="P451" i="14" s="1"/>
  <c r="P447" i="14" a="1"/>
  <c r="P447" i="14" s="1"/>
  <c r="P439" i="14" a="1"/>
  <c r="P439" i="14" s="1"/>
  <c r="H434" i="14" a="1"/>
  <c r="H434" i="14" s="1"/>
  <c r="P427" i="14" a="1"/>
  <c r="P427" i="14" s="1"/>
  <c r="H420" i="14" a="1"/>
  <c r="H420" i="14" s="1"/>
  <c r="H415" i="14" a="1"/>
  <c r="H415" i="14" s="1"/>
  <c r="H407" i="14" a="1"/>
  <c r="H407" i="14" s="1"/>
  <c r="H401" i="14" a="1"/>
  <c r="H401" i="14" s="1"/>
  <c r="H395" i="14" a="1"/>
  <c r="H395" i="14" s="1"/>
  <c r="P387" i="14" a="1"/>
  <c r="P387" i="14" s="1"/>
  <c r="H382" i="14" a="1"/>
  <c r="H382" i="14" s="1"/>
  <c r="P374" i="14" a="1"/>
  <c r="P374" i="14" s="1"/>
  <c r="P432" i="14" a="1"/>
  <c r="P432" i="14" s="1"/>
  <c r="H418" i="14" a="1"/>
  <c r="H418" i="14" s="1"/>
  <c r="H405" i="14" a="1"/>
  <c r="H405" i="14" s="1"/>
  <c r="P389" i="14" a="1"/>
  <c r="P389" i="14" s="1"/>
  <c r="P376" i="14" a="1"/>
  <c r="P376" i="14" s="1"/>
  <c r="H370" i="14" a="1"/>
  <c r="H370" i="14" s="1"/>
  <c r="P365" i="14" a="1"/>
  <c r="P365" i="14" s="1"/>
  <c r="P360" i="14" a="1"/>
  <c r="P360" i="14" s="1"/>
  <c r="H356" i="14" a="1"/>
  <c r="H356" i="14" s="1"/>
  <c r="P351" i="14" a="1"/>
  <c r="P351" i="14" s="1"/>
  <c r="P347" i="14" a="1"/>
  <c r="P347" i="14" s="1"/>
  <c r="P342" i="14" a="1"/>
  <c r="P342" i="14" s="1"/>
  <c r="H338" i="14" a="1"/>
  <c r="H338" i="14" s="1"/>
  <c r="H333" i="14" a="1"/>
  <c r="H333" i="14" s="1"/>
  <c r="H329" i="14" a="1"/>
  <c r="H329" i="14" s="1"/>
  <c r="P324" i="14" a="1"/>
  <c r="P324" i="14" s="1"/>
  <c r="P319" i="14" a="1"/>
  <c r="P319" i="14" s="1"/>
  <c r="H315" i="14" a="1"/>
  <c r="H315" i="14" s="1"/>
  <c r="P310" i="14" a="1"/>
  <c r="P310" i="14" s="1"/>
  <c r="H306" i="14" a="1"/>
  <c r="H306" i="14" s="1"/>
  <c r="H302" i="14" a="1"/>
  <c r="H302" i="14" s="1"/>
  <c r="P297" i="14" a="1"/>
  <c r="P297" i="14" s="1"/>
  <c r="H293" i="14" a="1"/>
  <c r="H293" i="14" s="1"/>
  <c r="H288" i="14" a="1"/>
  <c r="H288" i="14" s="1"/>
  <c r="H284" i="14" a="1"/>
  <c r="H284" i="14" s="1"/>
  <c r="H279" i="14" a="1"/>
  <c r="H279" i="14" s="1"/>
  <c r="P274" i="14" a="1"/>
  <c r="P274" i="14" s="1"/>
  <c r="P270" i="14" a="1"/>
  <c r="P270" i="14" s="1"/>
  <c r="H266" i="14" a="1"/>
  <c r="H266" i="14" s="1"/>
  <c r="H262" i="14" a="1"/>
  <c r="H262" i="14" s="1"/>
  <c r="H258" i="14" a="1"/>
  <c r="H258" i="14" s="1"/>
  <c r="H254" i="14" a="1"/>
  <c r="H254" i="14" s="1"/>
  <c r="H250" i="14" a="1"/>
  <c r="H250" i="14" s="1"/>
  <c r="H246" i="14" a="1"/>
  <c r="H246" i="14" s="1"/>
  <c r="H242" i="14" a="1"/>
  <c r="H242" i="14" s="1"/>
  <c r="H238" i="14" a="1"/>
  <c r="H238" i="14" s="1"/>
  <c r="H234" i="14" a="1"/>
  <c r="H234" i="14" s="1"/>
  <c r="H230" i="14" a="1"/>
  <c r="H230" i="14" s="1"/>
  <c r="H226" i="14" a="1"/>
  <c r="H226" i="14" s="1"/>
  <c r="H222" i="14" a="1"/>
  <c r="H222" i="14" s="1"/>
  <c r="H218" i="14" a="1"/>
  <c r="H218" i="14" s="1"/>
  <c r="H214" i="14" a="1"/>
  <c r="H214" i="14" s="1"/>
  <c r="H210" i="14" a="1"/>
  <c r="H210" i="14" s="1"/>
  <c r="H206" i="14" a="1"/>
  <c r="H206" i="14" s="1"/>
  <c r="H202" i="14" a="1"/>
  <c r="H202" i="14" s="1"/>
  <c r="H198" i="14" a="1"/>
  <c r="H198" i="14" s="1"/>
  <c r="H194" i="14" a="1"/>
  <c r="H194" i="14" s="1"/>
  <c r="H190" i="14" a="1"/>
  <c r="H190" i="14" s="1"/>
  <c r="H186" i="14" a="1"/>
  <c r="H186" i="14" s="1"/>
  <c r="H182" i="14" a="1"/>
  <c r="H182" i="14" s="1"/>
  <c r="H178" i="14" a="1"/>
  <c r="H178" i="14" s="1"/>
  <c r="H174" i="14" a="1"/>
  <c r="H174" i="14" s="1"/>
  <c r="H170" i="14" a="1"/>
  <c r="H170" i="14" s="1"/>
  <c r="H166" i="14" a="1"/>
  <c r="H166" i="14" s="1"/>
  <c r="H162" i="14" a="1"/>
  <c r="H162" i="14" s="1"/>
  <c r="H158" i="14" a="1"/>
  <c r="H158" i="14" s="1"/>
  <c r="H154" i="14" a="1"/>
  <c r="H154" i="14" s="1"/>
  <c r="H150" i="14" a="1"/>
  <c r="H150" i="14" s="1"/>
  <c r="H146" i="14" a="1"/>
  <c r="H146" i="14" s="1"/>
  <c r="H142" i="14" a="1"/>
  <c r="H142" i="14" s="1"/>
  <c r="H138" i="14" a="1"/>
  <c r="H138" i="14" s="1"/>
  <c r="H134" i="14" a="1"/>
  <c r="H134" i="14" s="1"/>
  <c r="H130" i="14" a="1"/>
  <c r="H130" i="14" s="1"/>
  <c r="H126" i="14" a="1"/>
  <c r="H126" i="14" s="1"/>
  <c r="H122" i="14" a="1"/>
  <c r="H122" i="14" s="1"/>
  <c r="H118" i="14" a="1"/>
  <c r="H118" i="14" s="1"/>
  <c r="H114" i="14" a="1"/>
  <c r="H114" i="14" s="1"/>
  <c r="H110" i="14" a="1"/>
  <c r="H110" i="14" s="1"/>
  <c r="H106" i="14" a="1"/>
  <c r="H106" i="14" s="1"/>
  <c r="H102" i="14" a="1"/>
  <c r="H102" i="14" s="1"/>
  <c r="H98" i="14" a="1"/>
  <c r="H98" i="14" s="1"/>
  <c r="H94" i="14" a="1"/>
  <c r="H94" i="14" s="1"/>
  <c r="H90" i="14" a="1"/>
  <c r="H90" i="14" s="1"/>
  <c r="H86" i="14" a="1"/>
  <c r="H86" i="14" s="1"/>
  <c r="H82" i="14" a="1"/>
  <c r="H82" i="14" s="1"/>
  <c r="H78" i="14" a="1"/>
  <c r="H78" i="14" s="1"/>
  <c r="H74" i="14" a="1"/>
  <c r="H74" i="14" s="1"/>
  <c r="H70" i="14" a="1"/>
  <c r="H70" i="14" s="1"/>
  <c r="H65" i="14" a="1"/>
  <c r="H65" i="14" s="1"/>
  <c r="H59" i="14" a="1"/>
  <c r="H59" i="14" s="1"/>
  <c r="H54" i="14" a="1"/>
  <c r="H54" i="14" s="1"/>
  <c r="H49" i="14" a="1"/>
  <c r="H49" i="14" s="1"/>
  <c r="H43" i="14" a="1"/>
  <c r="H43" i="14" s="1"/>
  <c r="H38" i="14" a="1"/>
  <c r="H38" i="14" s="1"/>
  <c r="H33" i="14" a="1"/>
  <c r="H33" i="14" s="1"/>
  <c r="H27" i="14" a="1"/>
  <c r="H27" i="14" s="1"/>
  <c r="H22" i="14" a="1"/>
  <c r="H22" i="14" s="1"/>
  <c r="H17" i="14" a="1"/>
  <c r="H17" i="14" s="1"/>
  <c r="H11" i="14" a="1"/>
  <c r="H11" i="14" s="1"/>
  <c r="H6" i="14" a="1"/>
  <c r="H6" i="14" s="1"/>
  <c r="G454" i="14" a="1"/>
  <c r="G454" i="14" s="1"/>
  <c r="O449" i="14" a="1"/>
  <c r="O449" i="14" s="1"/>
  <c r="G445" i="14" a="1"/>
  <c r="G445" i="14" s="1"/>
  <c r="G441" i="14" a="1"/>
  <c r="G441" i="14" s="1"/>
  <c r="G437" i="14" a="1"/>
  <c r="G437" i="14" s="1"/>
  <c r="O432" i="14" a="1"/>
  <c r="O432" i="14" s="1"/>
  <c r="G428" i="14" a="1"/>
  <c r="G428" i="14" s="1"/>
  <c r="O423" i="14" a="1"/>
  <c r="O423" i="14" s="1"/>
  <c r="O419" i="14" a="1"/>
  <c r="O419" i="14" s="1"/>
  <c r="G415" i="14" a="1"/>
  <c r="G415" i="14" s="1"/>
  <c r="O410" i="14" a="1"/>
  <c r="O410" i="14" s="1"/>
  <c r="O406" i="14" a="1"/>
  <c r="O406" i="14" s="1"/>
  <c r="O402" i="14" a="1"/>
  <c r="O402" i="14" s="1"/>
  <c r="O397" i="14" a="1"/>
  <c r="O397" i="14" s="1"/>
  <c r="O392" i="14" a="1"/>
  <c r="O392" i="14" s="1"/>
  <c r="O388" i="14" a="1"/>
  <c r="O388" i="14" s="1"/>
  <c r="O384" i="14" a="1"/>
  <c r="O384" i="14" s="1"/>
  <c r="G380" i="14" a="1"/>
  <c r="G380" i="14" s="1"/>
  <c r="G376" i="14" a="1"/>
  <c r="G376" i="14" s="1"/>
  <c r="O371" i="14" a="1"/>
  <c r="O371" i="14" s="1"/>
  <c r="G367" i="14" a="1"/>
  <c r="G367" i="14" s="1"/>
  <c r="O362" i="14" a="1"/>
  <c r="O362" i="14" s="1"/>
  <c r="G357" i="14" a="1"/>
  <c r="G357" i="14" s="1"/>
  <c r="G353" i="14" a="1"/>
  <c r="G353" i="14" s="1"/>
  <c r="G349" i="14" a="1"/>
  <c r="G349" i="14" s="1"/>
  <c r="G345" i="14" a="1"/>
  <c r="G345" i="14" s="1"/>
  <c r="G340" i="14" a="1"/>
  <c r="G340" i="14" s="1"/>
  <c r="G336" i="14" a="1"/>
  <c r="G336" i="14" s="1"/>
  <c r="O331" i="14" a="1"/>
  <c r="O331" i="14" s="1"/>
  <c r="O327" i="14" a="1"/>
  <c r="O327" i="14" s="1"/>
  <c r="G323" i="14" a="1"/>
  <c r="G323" i="14" s="1"/>
  <c r="O318" i="14" a="1"/>
  <c r="O318" i="14" s="1"/>
  <c r="G314" i="14" a="1"/>
  <c r="G314" i="14" s="1"/>
  <c r="O309" i="14" a="1"/>
  <c r="O309" i="14" s="1"/>
  <c r="O303" i="14" a="1"/>
  <c r="O303" i="14" s="1"/>
  <c r="G299" i="14" a="1"/>
  <c r="G299" i="14" s="1"/>
  <c r="G295" i="14" a="1"/>
  <c r="G295" i="14" s="1"/>
  <c r="O290" i="14" a="1"/>
  <c r="O290" i="14" s="1"/>
  <c r="G286" i="14" a="1"/>
  <c r="G286" i="14" s="1"/>
  <c r="O281" i="14" a="1"/>
  <c r="O281" i="14" s="1"/>
  <c r="G277" i="14" a="1"/>
  <c r="G277" i="14" s="1"/>
  <c r="G271" i="14" a="1"/>
  <c r="G271" i="14" s="1"/>
  <c r="O266" i="14" a="1"/>
  <c r="O266" i="14" s="1"/>
  <c r="O262" i="14" a="1"/>
  <c r="O262" i="14" s="1"/>
  <c r="O258" i="14" a="1"/>
  <c r="O258" i="14" s="1"/>
  <c r="O254" i="14" a="1"/>
  <c r="O254" i="14" s="1"/>
  <c r="O250" i="14" a="1"/>
  <c r="O250" i="14" s="1"/>
  <c r="O246" i="14" a="1"/>
  <c r="O246" i="14" s="1"/>
  <c r="O242" i="14" a="1"/>
  <c r="O242" i="14" s="1"/>
  <c r="O238" i="14" a="1"/>
  <c r="O238" i="14" s="1"/>
  <c r="O234" i="14" a="1"/>
  <c r="O234" i="14" s="1"/>
  <c r="O230" i="14" a="1"/>
  <c r="O230" i="14" s="1"/>
  <c r="O226" i="14" a="1"/>
  <c r="O226" i="14" s="1"/>
  <c r="O222" i="14" a="1"/>
  <c r="O222" i="14" s="1"/>
  <c r="O218" i="14" a="1"/>
  <c r="O218" i="14" s="1"/>
  <c r="O214" i="14" a="1"/>
  <c r="O214" i="14" s="1"/>
  <c r="O210" i="14" a="1"/>
  <c r="O210" i="14" s="1"/>
  <c r="O206" i="14" a="1"/>
  <c r="O206" i="14" s="1"/>
  <c r="O202" i="14" a="1"/>
  <c r="O202" i="14" s="1"/>
  <c r="O198" i="14" a="1"/>
  <c r="O198" i="14" s="1"/>
  <c r="O194" i="14" a="1"/>
  <c r="O194" i="14" s="1"/>
  <c r="O190" i="14" a="1"/>
  <c r="O190" i="14" s="1"/>
  <c r="O186" i="14" a="1"/>
  <c r="O186" i="14" s="1"/>
  <c r="O182" i="14" a="1"/>
  <c r="O182" i="14" s="1"/>
  <c r="O178" i="14" a="1"/>
  <c r="O178" i="14" s="1"/>
  <c r="O174" i="14" a="1"/>
  <c r="O174" i="14" s="1"/>
  <c r="O170" i="14" a="1"/>
  <c r="O170" i="14" s="1"/>
  <c r="O166" i="14" a="1"/>
  <c r="O166" i="14" s="1"/>
  <c r="O162" i="14" a="1"/>
  <c r="O162" i="14" s="1"/>
  <c r="O158" i="14" a="1"/>
  <c r="O158" i="14" s="1"/>
  <c r="O154" i="14" a="1"/>
  <c r="O154" i="14" s="1"/>
  <c r="O148" i="14" a="1"/>
  <c r="O148" i="14" s="1"/>
  <c r="G143" i="14" a="1"/>
  <c r="G143" i="14" s="1"/>
  <c r="G137" i="14" a="1"/>
  <c r="G137" i="14" s="1"/>
  <c r="G131" i="14" a="1"/>
  <c r="G131" i="14" s="1"/>
  <c r="O125" i="14" a="1"/>
  <c r="O125" i="14" s="1"/>
  <c r="O119" i="14" a="1"/>
  <c r="O119" i="14" s="1"/>
  <c r="G114" i="14" a="1"/>
  <c r="G114" i="14" s="1"/>
  <c r="O107" i="14" a="1"/>
  <c r="O107" i="14" s="1"/>
  <c r="O102" i="14" a="1"/>
  <c r="O102" i="14" s="1"/>
  <c r="G96" i="14" a="1"/>
  <c r="G96" i="14" s="1"/>
  <c r="O90" i="14" a="1"/>
  <c r="O90" i="14" s="1"/>
  <c r="O84" i="14" a="1"/>
  <c r="O84" i="14" s="1"/>
  <c r="G79" i="14" a="1"/>
  <c r="G79" i="14" s="1"/>
  <c r="G73" i="14" a="1"/>
  <c r="G73" i="14" s="1"/>
  <c r="G68" i="14" a="1"/>
  <c r="G68" i="14" s="1"/>
  <c r="G63" i="14" a="1"/>
  <c r="G63" i="14" s="1"/>
  <c r="G57" i="14" a="1"/>
  <c r="G57" i="14" s="1"/>
  <c r="G52" i="14" a="1"/>
  <c r="G52" i="14" s="1"/>
  <c r="G47" i="14" a="1"/>
  <c r="G47" i="14" s="1"/>
  <c r="L447" i="14" a="1"/>
  <c r="L447" i="14" s="1"/>
  <c r="L428" i="14" a="1"/>
  <c r="L428" i="14" s="1"/>
  <c r="L415" i="14" a="1"/>
  <c r="L415" i="14" s="1"/>
  <c r="L396" i="14" a="1"/>
  <c r="L396" i="14" s="1"/>
  <c r="H437" i="14" a="1"/>
  <c r="H437" i="14" s="1"/>
  <c r="P422" i="14" a="1"/>
  <c r="P422" i="14" s="1"/>
  <c r="P377" i="14" a="1"/>
  <c r="P377" i="14" s="1"/>
  <c r="P283" i="14" a="1"/>
  <c r="P283" i="14" s="1"/>
  <c r="M440" i="14" a="1"/>
  <c r="M440" i="14" s="1"/>
  <c r="M436" i="14" a="1"/>
  <c r="M436" i="14" s="1"/>
  <c r="M427" i="14" a="1"/>
  <c r="M427" i="14" s="1"/>
  <c r="M409" i="14" a="1"/>
  <c r="M409" i="14" s="1"/>
  <c r="E380" i="14" a="1"/>
  <c r="E380" i="14" s="1"/>
  <c r="E372" i="14" a="1"/>
  <c r="E372" i="14" s="1"/>
  <c r="E356" i="14" a="1"/>
  <c r="E356" i="14" s="1"/>
  <c r="E340" i="14" a="1"/>
  <c r="E340" i="14" s="1"/>
  <c r="E328" i="14" a="1"/>
  <c r="E328" i="14" s="1"/>
  <c r="E296" i="14" a="1"/>
  <c r="E296" i="14" s="1"/>
  <c r="C428" i="14" a="1"/>
  <c r="C428" i="14" s="1"/>
  <c r="C388" i="14" a="1"/>
  <c r="C388" i="14" s="1"/>
  <c r="C368" i="14" a="1"/>
  <c r="C368" i="14" s="1"/>
  <c r="C363" i="14" a="1"/>
  <c r="C363" i="14" s="1"/>
  <c r="I410" i="14" a="1"/>
  <c r="I410" i="14" s="1"/>
  <c r="I330" i="14" a="1"/>
  <c r="I330" i="14" s="1"/>
  <c r="P412" i="14" a="1"/>
  <c r="P412" i="14" s="1"/>
  <c r="M177" i="14" a="1"/>
  <c r="M177" i="14" s="1"/>
  <c r="M169" i="14" a="1"/>
  <c r="M169" i="14" s="1"/>
  <c r="M161" i="14" a="1"/>
  <c r="M161" i="14" s="1"/>
  <c r="L403" i="14" a="1"/>
  <c r="L403" i="14" s="1"/>
  <c r="D330" i="14" a="1"/>
  <c r="D330" i="14" s="1"/>
  <c r="D310" i="14" a="1"/>
  <c r="D310" i="14" s="1"/>
  <c r="D298" i="14" a="1"/>
  <c r="D298" i="14" s="1"/>
  <c r="D278" i="14" a="1"/>
  <c r="D278" i="14" s="1"/>
  <c r="L216" i="14" a="1"/>
  <c r="L216" i="14" s="1"/>
  <c r="L208" i="14" a="1"/>
  <c r="L208" i="14" s="1"/>
  <c r="L200" i="14" a="1"/>
  <c r="L200" i="14" s="1"/>
  <c r="L192" i="14" a="1"/>
  <c r="L192" i="14" s="1"/>
  <c r="L184" i="14" a="1"/>
  <c r="L184" i="14" s="1"/>
  <c r="L176" i="14" a="1"/>
  <c r="L176" i="14" s="1"/>
  <c r="L168" i="14" a="1"/>
  <c r="L168" i="14" s="1"/>
  <c r="L160" i="14" a="1"/>
  <c r="L160" i="14" s="1"/>
  <c r="N452" i="14" a="1"/>
  <c r="N452" i="14" s="1"/>
  <c r="N448" i="14" a="1"/>
  <c r="N448" i="14" s="1"/>
  <c r="N444" i="14" a="1"/>
  <c r="N444" i="14" s="1"/>
  <c r="N440" i="14" a="1"/>
  <c r="N440" i="14" s="1"/>
  <c r="N436" i="14" a="1"/>
  <c r="N436" i="14" s="1"/>
  <c r="N432" i="14" a="1"/>
  <c r="N432" i="14" s="1"/>
  <c r="N428" i="14" a="1"/>
  <c r="N428" i="14" s="1"/>
  <c r="N424" i="14" a="1"/>
  <c r="N424" i="14" s="1"/>
  <c r="E447" i="14" a="1"/>
  <c r="E447" i="14" s="1"/>
  <c r="E438" i="14" a="1"/>
  <c r="E438" i="14" s="1"/>
  <c r="M426" i="14" a="1"/>
  <c r="M426" i="14" s="1"/>
  <c r="E415" i="14" a="1"/>
  <c r="E415" i="14" s="1"/>
  <c r="E406" i="14" a="1"/>
  <c r="E406" i="14" s="1"/>
  <c r="D449" i="14" a="1"/>
  <c r="D449" i="14" s="1"/>
  <c r="D438" i="14" a="1"/>
  <c r="D438" i="14" s="1"/>
  <c r="L426" i="14" a="1"/>
  <c r="L426" i="14" s="1"/>
  <c r="L417" i="14" a="1"/>
  <c r="L417" i="14" s="1"/>
  <c r="D406" i="14" a="1"/>
  <c r="D406" i="14" s="1"/>
  <c r="L394" i="14" a="1"/>
  <c r="L394" i="14" s="1"/>
  <c r="N417" i="14" a="1"/>
  <c r="N417" i="14" s="1"/>
  <c r="N413" i="14" a="1"/>
  <c r="N413" i="14" s="1"/>
  <c r="N409" i="14" a="1"/>
  <c r="N409" i="14" s="1"/>
  <c r="N405" i="14" a="1"/>
  <c r="N405" i="14" s="1"/>
  <c r="N401" i="14" a="1"/>
  <c r="N401" i="14" s="1"/>
  <c r="N397" i="14" a="1"/>
  <c r="N397" i="14" s="1"/>
  <c r="N393" i="14" a="1"/>
  <c r="N393" i="14" s="1"/>
  <c r="N389" i="14" a="1"/>
  <c r="N389" i="14" s="1"/>
  <c r="N385" i="14" a="1"/>
  <c r="N385" i="14" s="1"/>
  <c r="N381" i="14" a="1"/>
  <c r="N381" i="14" s="1"/>
  <c r="N377" i="14" a="1"/>
  <c r="N377" i="14" s="1"/>
  <c r="N373" i="14" a="1"/>
  <c r="N373" i="14" s="1"/>
  <c r="N369" i="14" a="1"/>
  <c r="N369" i="14" s="1"/>
  <c r="N365" i="14" a="1"/>
  <c r="N365" i="14" s="1"/>
  <c r="N361" i="14" a="1"/>
  <c r="N361" i="14" s="1"/>
  <c r="N357" i="14" a="1"/>
  <c r="N357" i="14" s="1"/>
  <c r="N353" i="14" a="1"/>
  <c r="N353" i="14" s="1"/>
  <c r="N349" i="14" a="1"/>
  <c r="N349" i="14" s="1"/>
  <c r="N345" i="14" a="1"/>
  <c r="N345" i="14" s="1"/>
  <c r="N341" i="14" a="1"/>
  <c r="N341" i="14" s="1"/>
  <c r="N337" i="14" a="1"/>
  <c r="N337" i="14" s="1"/>
  <c r="N333" i="14" a="1"/>
  <c r="N333" i="14" s="1"/>
  <c r="N329" i="14" a="1"/>
  <c r="N329" i="14" s="1"/>
  <c r="N325" i="14" a="1"/>
  <c r="N325" i="14" s="1"/>
  <c r="N321" i="14" a="1"/>
  <c r="N321" i="14" s="1"/>
  <c r="N317" i="14" a="1"/>
  <c r="N317" i="14" s="1"/>
  <c r="N313" i="14" a="1"/>
  <c r="N313" i="14" s="1"/>
  <c r="N309" i="14" a="1"/>
  <c r="N309" i="14" s="1"/>
  <c r="N305" i="14" a="1"/>
  <c r="N305" i="14" s="1"/>
  <c r="N301" i="14" a="1"/>
  <c r="N301" i="14" s="1"/>
  <c r="N297" i="14" a="1"/>
  <c r="N297" i="14" s="1"/>
  <c r="N293" i="14" a="1"/>
  <c r="N293" i="14" s="1"/>
  <c r="E452" i="14" a="1"/>
  <c r="E452" i="14" s="1"/>
  <c r="E441" i="14" a="1"/>
  <c r="E441" i="14" s="1"/>
  <c r="M424" i="14" a="1"/>
  <c r="M424" i="14" s="1"/>
  <c r="E408" i="14" a="1"/>
  <c r="E408" i="14" s="1"/>
  <c r="M398" i="14" a="1"/>
  <c r="M398" i="14" s="1"/>
  <c r="M392" i="14" a="1"/>
  <c r="M392" i="14" s="1"/>
  <c r="E386" i="14" a="1"/>
  <c r="E386" i="14" s="1"/>
  <c r="E379" i="14" a="1"/>
  <c r="E379" i="14" s="1"/>
  <c r="M373" i="14" a="1"/>
  <c r="M373" i="14" s="1"/>
  <c r="E366" i="14" a="1"/>
  <c r="E366" i="14" s="1"/>
  <c r="E359" i="14" a="1"/>
  <c r="E359" i="14" s="1"/>
  <c r="E352" i="14" a="1"/>
  <c r="E352" i="14" s="1"/>
  <c r="M346" i="14" a="1"/>
  <c r="M346" i="14" s="1"/>
  <c r="E339" i="14" a="1"/>
  <c r="E339" i="14" s="1"/>
  <c r="E332" i="14" a="1"/>
  <c r="E332" i="14" s="1"/>
  <c r="M325" i="14" a="1"/>
  <c r="M325" i="14" s="1"/>
  <c r="E318" i="14" a="1"/>
  <c r="E318" i="14" s="1"/>
  <c r="E311" i="14" a="1"/>
  <c r="E311" i="14" s="1"/>
  <c r="M303" i="14" a="1"/>
  <c r="M303" i="14" s="1"/>
  <c r="E297" i="14" a="1"/>
  <c r="E297" i="14" s="1"/>
  <c r="E290" i="14" a="1"/>
  <c r="E290" i="14" s="1"/>
  <c r="M282" i="14" a="1"/>
  <c r="M282" i="14" s="1"/>
  <c r="E275" i="14" a="1"/>
  <c r="E275" i="14" s="1"/>
  <c r="E268" i="14" a="1"/>
  <c r="E268" i="14" s="1"/>
  <c r="E260" i="14" a="1"/>
  <c r="E260" i="14" s="1"/>
  <c r="E252" i="14" a="1"/>
  <c r="E252" i="14" s="1"/>
  <c r="D452" i="14" a="1"/>
  <c r="D452" i="14" s="1"/>
  <c r="D435" i="14" a="1"/>
  <c r="D435" i="14" s="1"/>
  <c r="D417" i="14" a="1"/>
  <c r="D417" i="14" s="1"/>
  <c r="L400" i="14" a="1"/>
  <c r="L400" i="14" s="1"/>
  <c r="D390" i="14" a="1"/>
  <c r="D390" i="14" s="1"/>
  <c r="D384" i="14" a="1"/>
  <c r="D384" i="14" s="1"/>
  <c r="L377" i="14" a="1"/>
  <c r="L377" i="14" s="1"/>
  <c r="L370" i="14" a="1"/>
  <c r="L370" i="14" s="1"/>
  <c r="D365" i="14" a="1"/>
  <c r="D365" i="14" s="1"/>
  <c r="L357" i="14" a="1"/>
  <c r="L357" i="14" s="1"/>
  <c r="D351" i="14" a="1"/>
  <c r="D351" i="14" s="1"/>
  <c r="D345" i="14" a="1"/>
  <c r="D345" i="14" s="1"/>
  <c r="D338" i="14" a="1"/>
  <c r="D338" i="14" s="1"/>
  <c r="L329" i="14" a="1"/>
  <c r="L329" i="14" s="1"/>
  <c r="L321" i="14" a="1"/>
  <c r="L321" i="14" s="1"/>
  <c r="L313" i="14" a="1"/>
  <c r="L313" i="14" s="1"/>
  <c r="L305" i="14" a="1"/>
  <c r="L305" i="14" s="1"/>
  <c r="L297" i="14" a="1"/>
  <c r="L297" i="14" s="1"/>
  <c r="L289" i="14" a="1"/>
  <c r="L289" i="14" s="1"/>
  <c r="L281" i="14" a="1"/>
  <c r="L281" i="14" s="1"/>
  <c r="C450" i="14" a="1"/>
  <c r="C450" i="14" s="1"/>
  <c r="K441" i="14" a="1"/>
  <c r="K441" i="14" s="1"/>
  <c r="C436" i="14" a="1"/>
  <c r="C436" i="14" s="1"/>
  <c r="C429" i="14" a="1"/>
  <c r="C429" i="14" s="1"/>
  <c r="C422" i="14" a="1"/>
  <c r="C422" i="14" s="1"/>
  <c r="C417" i="14" a="1"/>
  <c r="C417" i="14" s="1"/>
  <c r="C409" i="14" a="1"/>
  <c r="C409" i="14" s="1"/>
  <c r="C403" i="14" a="1"/>
  <c r="C403" i="14" s="1"/>
  <c r="K395" i="14" a="1"/>
  <c r="K395" i="14" s="1"/>
  <c r="K389" i="14" a="1"/>
  <c r="K389" i="14" s="1"/>
  <c r="C384" i="14" a="1"/>
  <c r="C384" i="14" s="1"/>
  <c r="K376" i="14" a="1"/>
  <c r="K376" i="14" s="1"/>
  <c r="C370" i="14" a="1"/>
  <c r="C370" i="14" s="1"/>
  <c r="K362" i="14" a="1"/>
  <c r="K362" i="14" s="1"/>
  <c r="C357" i="14" a="1"/>
  <c r="C357" i="14" s="1"/>
  <c r="C350" i="14" a="1"/>
  <c r="C350" i="14" s="1"/>
  <c r="K343" i="14" a="1"/>
  <c r="K343" i="14" s="1"/>
  <c r="I455" i="14" a="1"/>
  <c r="I455" i="14" s="1"/>
  <c r="I446" i="14" a="1"/>
  <c r="I446" i="14" s="1"/>
  <c r="I432" i="14" a="1"/>
  <c r="I432" i="14" s="1"/>
  <c r="I415" i="14" a="1"/>
  <c r="I415" i="14" s="1"/>
  <c r="I401" i="14" a="1"/>
  <c r="I401" i="14" s="1"/>
  <c r="I384" i="14" a="1"/>
  <c r="I384" i="14" s="1"/>
  <c r="I370" i="14" a="1"/>
  <c r="I370" i="14" s="1"/>
  <c r="I356" i="14" a="1"/>
  <c r="I356" i="14" s="1"/>
  <c r="I339" i="14" a="1"/>
  <c r="I339" i="14" s="1"/>
  <c r="H455" i="14" a="1"/>
  <c r="H455" i="14" s="1"/>
  <c r="H451" i="14" a="1"/>
  <c r="H451" i="14" s="1"/>
  <c r="H447" i="14" a="1"/>
  <c r="H447" i="14" s="1"/>
  <c r="H439" i="14" a="1"/>
  <c r="H439" i="14" s="1"/>
  <c r="H433" i="14" a="1"/>
  <c r="H433" i="14" s="1"/>
  <c r="H427" i="14" a="1"/>
  <c r="H427" i="14" s="1"/>
  <c r="P419" i="14" a="1"/>
  <c r="P419" i="14" s="1"/>
  <c r="H414" i="14" a="1"/>
  <c r="H414" i="14" s="1"/>
  <c r="P406" i="14" a="1"/>
  <c r="P406" i="14" s="1"/>
  <c r="H400" i="14" a="1"/>
  <c r="H400" i="14" s="1"/>
  <c r="P392" i="14" a="1"/>
  <c r="P392" i="14" s="1"/>
  <c r="H387" i="14" a="1"/>
  <c r="H387" i="14" s="1"/>
  <c r="H381" i="14" a="1"/>
  <c r="H381" i="14" s="1"/>
  <c r="P445" i="14" a="1"/>
  <c r="P445" i="14" s="1"/>
  <c r="H430" i="14" a="1"/>
  <c r="H430" i="14" s="1"/>
  <c r="H417" i="14" a="1"/>
  <c r="H417" i="14" s="1"/>
  <c r="P402" i="14" a="1"/>
  <c r="P402" i="14" s="1"/>
  <c r="H385" i="14" a="1"/>
  <c r="H385" i="14" s="1"/>
  <c r="H374" i="14" a="1"/>
  <c r="H374" i="14" s="1"/>
  <c r="H369" i="14" a="1"/>
  <c r="H369" i="14" s="1"/>
  <c r="H365" i="14" a="1"/>
  <c r="H365" i="14" s="1"/>
  <c r="H360" i="14" a="1"/>
  <c r="H360" i="14" s="1"/>
  <c r="P355" i="14" a="1"/>
  <c r="P355" i="14" s="1"/>
  <c r="H351" i="14" a="1"/>
  <c r="H351" i="14" s="1"/>
  <c r="H347" i="14" a="1"/>
  <c r="H347" i="14" s="1"/>
  <c r="H342" i="14" a="1"/>
  <c r="H342" i="14" s="1"/>
  <c r="P337" i="14" a="1"/>
  <c r="P337" i="14" s="1"/>
  <c r="P332" i="14" a="1"/>
  <c r="P332" i="14" s="1"/>
  <c r="P328" i="14" a="1"/>
  <c r="P328" i="14" s="1"/>
  <c r="H324" i="14" a="1"/>
  <c r="H324" i="14" s="1"/>
  <c r="H319" i="14" a="1"/>
  <c r="H319" i="14" s="1"/>
  <c r="P314" i="14" a="1"/>
  <c r="P314" i="14" s="1"/>
  <c r="H310" i="14" a="1"/>
  <c r="H310" i="14" s="1"/>
  <c r="P305" i="14" a="1"/>
  <c r="P305" i="14" s="1"/>
  <c r="H301" i="14" a="1"/>
  <c r="H301" i="14" s="1"/>
  <c r="H297" i="14" a="1"/>
  <c r="H297" i="14" s="1"/>
  <c r="P292" i="14" a="1"/>
  <c r="P292" i="14" s="1"/>
  <c r="P287" i="14" a="1"/>
  <c r="P287" i="14" s="1"/>
  <c r="H283" i="14" a="1"/>
  <c r="H283" i="14" s="1"/>
  <c r="P278" i="14" a="1"/>
  <c r="P278" i="14" s="1"/>
  <c r="H274" i="14" a="1"/>
  <c r="H274" i="14" s="1"/>
  <c r="H270" i="14" a="1"/>
  <c r="H270" i="14" s="1"/>
  <c r="P265" i="14" a="1"/>
  <c r="P265" i="14" s="1"/>
  <c r="P261" i="14" a="1"/>
  <c r="P261" i="14" s="1"/>
  <c r="P257" i="14" a="1"/>
  <c r="P257" i="14" s="1"/>
  <c r="P253" i="14" a="1"/>
  <c r="P253" i="14" s="1"/>
  <c r="P249" i="14" a="1"/>
  <c r="P249" i="14" s="1"/>
  <c r="P245" i="14" a="1"/>
  <c r="P245" i="14" s="1"/>
  <c r="P241" i="14" a="1"/>
  <c r="P241" i="14" s="1"/>
  <c r="P237" i="14" a="1"/>
  <c r="P237" i="14" s="1"/>
  <c r="P233" i="14" a="1"/>
  <c r="P233" i="14" s="1"/>
  <c r="P229" i="14" a="1"/>
  <c r="P229" i="14" s="1"/>
  <c r="P225" i="14" a="1"/>
  <c r="P225" i="14" s="1"/>
  <c r="P221" i="14" a="1"/>
  <c r="P221" i="14" s="1"/>
  <c r="P217" i="14" a="1"/>
  <c r="P217" i="14" s="1"/>
  <c r="P213" i="14" a="1"/>
  <c r="P213" i="14" s="1"/>
  <c r="P209" i="14" a="1"/>
  <c r="P209" i="14" s="1"/>
  <c r="P205" i="14" a="1"/>
  <c r="P205" i="14" s="1"/>
  <c r="P201" i="14" a="1"/>
  <c r="P201" i="14" s="1"/>
  <c r="P197" i="14" a="1"/>
  <c r="P197" i="14" s="1"/>
  <c r="P193" i="14" a="1"/>
  <c r="P193" i="14" s="1"/>
  <c r="P189" i="14" a="1"/>
  <c r="P189" i="14" s="1"/>
  <c r="P185" i="14" a="1"/>
  <c r="P185" i="14" s="1"/>
  <c r="P181" i="14" a="1"/>
  <c r="P181" i="14" s="1"/>
  <c r="P177" i="14" a="1"/>
  <c r="P177" i="14" s="1"/>
  <c r="H438" i="14" a="1"/>
  <c r="H438" i="14" s="1"/>
  <c r="D440" i="14" a="1"/>
  <c r="D440" i="14" s="1"/>
  <c r="D427" i="14" a="1"/>
  <c r="D427" i="14" s="1"/>
  <c r="D421" i="14" a="1"/>
  <c r="D421" i="14" s="1"/>
  <c r="D408" i="14" a="1"/>
  <c r="D408" i="14" s="1"/>
  <c r="D395" i="14" a="1"/>
  <c r="D395" i="14" s="1"/>
  <c r="D389" i="14" a="1"/>
  <c r="D389" i="14" s="1"/>
  <c r="D375" i="14" a="1"/>
  <c r="D375" i="14" s="1"/>
  <c r="O305" i="14" a="1"/>
  <c r="O305" i="14" s="1"/>
  <c r="O293" i="14" a="1"/>
  <c r="O293" i="14" s="1"/>
  <c r="E436" i="14" a="1"/>
  <c r="E436" i="14" s="1"/>
  <c r="E432" i="14" a="1"/>
  <c r="E432" i="14" s="1"/>
  <c r="E405" i="14" a="1"/>
  <c r="E405" i="14" s="1"/>
  <c r="M391" i="14" a="1"/>
  <c r="M391" i="14" s="1"/>
  <c r="M363" i="14" a="1"/>
  <c r="M363" i="14" s="1"/>
  <c r="M343" i="14" a="1"/>
  <c r="M343" i="14" s="1"/>
  <c r="M331" i="14" a="1"/>
  <c r="M331" i="14" s="1"/>
  <c r="M299" i="14" a="1"/>
  <c r="M299" i="14" s="1"/>
  <c r="M267" i="14" a="1"/>
  <c r="M267" i="14" s="1"/>
  <c r="B273" i="14" a="1"/>
  <c r="B273" i="14" s="1"/>
  <c r="I417" i="14" a="1"/>
  <c r="I417" i="14" s="1"/>
  <c r="I385" i="14" a="1"/>
  <c r="I385" i="14" s="1"/>
  <c r="I377" i="14" a="1"/>
  <c r="I377" i="14" s="1"/>
  <c r="I345" i="14" a="1"/>
  <c r="I345" i="14" s="1"/>
  <c r="M209" i="14" a="1"/>
  <c r="M209" i="14" s="1"/>
  <c r="M201" i="14" a="1"/>
  <c r="M201" i="14" s="1"/>
  <c r="M193" i="14" a="1"/>
  <c r="M193" i="14" s="1"/>
  <c r="M185" i="14" a="1"/>
  <c r="M185" i="14" s="1"/>
  <c r="D401" i="14" a="1"/>
  <c r="D401" i="14" s="1"/>
  <c r="F452" i="14" a="1"/>
  <c r="F452" i="14" s="1"/>
  <c r="F448" i="14" a="1"/>
  <c r="F448" i="14" s="1"/>
  <c r="F444" i="14" a="1"/>
  <c r="F444" i="14" s="1"/>
  <c r="F440" i="14" a="1"/>
  <c r="F440" i="14" s="1"/>
  <c r="F436" i="14" a="1"/>
  <c r="F436" i="14" s="1"/>
  <c r="F432" i="14" a="1"/>
  <c r="F432" i="14" s="1"/>
  <c r="F428" i="14" a="1"/>
  <c r="F428" i="14" s="1"/>
  <c r="F424" i="14" a="1"/>
  <c r="F424" i="14" s="1"/>
  <c r="M446" i="14" a="1"/>
  <c r="M446" i="14" s="1"/>
  <c r="E435" i="14" a="1"/>
  <c r="E435" i="14" s="1"/>
  <c r="E426" i="14" a="1"/>
  <c r="E426" i="14" s="1"/>
  <c r="M414" i="14" a="1"/>
  <c r="M414" i="14" s="1"/>
  <c r="L455" i="14" a="1"/>
  <c r="L455" i="14" s="1"/>
  <c r="L446" i="14" a="1"/>
  <c r="L446" i="14" s="1"/>
  <c r="L437" i="14" a="1"/>
  <c r="L437" i="14" s="1"/>
  <c r="D426" i="14" a="1"/>
  <c r="D426" i="14" s="1"/>
  <c r="L414" i="14" a="1"/>
  <c r="L414" i="14" s="1"/>
  <c r="L405" i="14" a="1"/>
  <c r="L405" i="14" s="1"/>
  <c r="E211" i="14" a="1"/>
  <c r="E211" i="14" s="1"/>
  <c r="F417" i="14" a="1"/>
  <c r="F417" i="14" s="1"/>
  <c r="F413" i="14" a="1"/>
  <c r="F413" i="14" s="1"/>
  <c r="F409" i="14" a="1"/>
  <c r="F409" i="14" s="1"/>
  <c r="F405" i="14" a="1"/>
  <c r="F405" i="14" s="1"/>
  <c r="F401" i="14" a="1"/>
  <c r="F401" i="14" s="1"/>
  <c r="F397" i="14" a="1"/>
  <c r="F397" i="14" s="1"/>
  <c r="F393" i="14" a="1"/>
  <c r="F393" i="14" s="1"/>
  <c r="F389" i="14" a="1"/>
  <c r="F389" i="14" s="1"/>
  <c r="F385" i="14" a="1"/>
  <c r="F385" i="14" s="1"/>
  <c r="F381" i="14" a="1"/>
  <c r="F381" i="14" s="1"/>
  <c r="F377" i="14" a="1"/>
  <c r="F377" i="14" s="1"/>
  <c r="F373" i="14" a="1"/>
  <c r="F373" i="14" s="1"/>
  <c r="F369" i="14" a="1"/>
  <c r="F369" i="14" s="1"/>
  <c r="F365" i="14" a="1"/>
  <c r="F365" i="14" s="1"/>
  <c r="F361" i="14" a="1"/>
  <c r="F361" i="14" s="1"/>
  <c r="F357" i="14" a="1"/>
  <c r="F357" i="14" s="1"/>
  <c r="F353" i="14" a="1"/>
  <c r="F353" i="14" s="1"/>
  <c r="F349" i="14" a="1"/>
  <c r="F349" i="14" s="1"/>
  <c r="F345" i="14" a="1"/>
  <c r="F345" i="14" s="1"/>
  <c r="F341" i="14" a="1"/>
  <c r="F341" i="14" s="1"/>
  <c r="F337" i="14" a="1"/>
  <c r="F337" i="14" s="1"/>
  <c r="F333" i="14" a="1"/>
  <c r="F333" i="14" s="1"/>
  <c r="F329" i="14" a="1"/>
  <c r="F329" i="14" s="1"/>
  <c r="F325" i="14" a="1"/>
  <c r="F325" i="14" s="1"/>
  <c r="F321" i="14" a="1"/>
  <c r="F321" i="14" s="1"/>
  <c r="F317" i="14" a="1"/>
  <c r="F317" i="14" s="1"/>
  <c r="F313" i="14" a="1"/>
  <c r="F313" i="14" s="1"/>
  <c r="F309" i="14" a="1"/>
  <c r="F309" i="14" s="1"/>
  <c r="F305" i="14" a="1"/>
  <c r="F305" i="14" s="1"/>
  <c r="F301" i="14" a="1"/>
  <c r="F301" i="14" s="1"/>
  <c r="F297" i="14" a="1"/>
  <c r="F297" i="14" s="1"/>
  <c r="F293" i="14" a="1"/>
  <c r="F293" i="14" s="1"/>
  <c r="E451" i="14" a="1"/>
  <c r="E451" i="14" s="1"/>
  <c r="E440" i="14" a="1"/>
  <c r="E440" i="14" s="1"/>
  <c r="E421" i="14" a="1"/>
  <c r="E421" i="14" s="1"/>
  <c r="M405" i="14" a="1"/>
  <c r="M405" i="14" s="1"/>
  <c r="E398" i="14" a="1"/>
  <c r="E398" i="14" s="1"/>
  <c r="E391" i="14" a="1"/>
  <c r="E391" i="14" s="1"/>
  <c r="E384" i="14" a="1"/>
  <c r="E384" i="14" s="1"/>
  <c r="M378" i="14" a="1"/>
  <c r="M378" i="14" s="1"/>
  <c r="E371" i="14" a="1"/>
  <c r="E371" i="14" s="1"/>
  <c r="E365" i="14" a="1"/>
  <c r="E365" i="14" s="1"/>
  <c r="M358" i="14" a="1"/>
  <c r="M358" i="14" s="1"/>
  <c r="E351" i="14" a="1"/>
  <c r="E351" i="14" s="1"/>
  <c r="E346" i="14" a="1"/>
  <c r="E346" i="14" s="1"/>
  <c r="M338" i="14" a="1"/>
  <c r="M338" i="14" s="1"/>
  <c r="E331" i="14" a="1"/>
  <c r="E331" i="14" s="1"/>
  <c r="E324" i="14" a="1"/>
  <c r="E324" i="14" s="1"/>
  <c r="M317" i="14" a="1"/>
  <c r="M317" i="14" s="1"/>
  <c r="E310" i="14" a="1"/>
  <c r="E310" i="14" s="1"/>
  <c r="E303" i="14" a="1"/>
  <c r="E303" i="14" s="1"/>
  <c r="M295" i="14" a="1"/>
  <c r="M295" i="14" s="1"/>
  <c r="E289" i="14" a="1"/>
  <c r="E289" i="14" s="1"/>
  <c r="E282" i="14" a="1"/>
  <c r="E282" i="14" s="1"/>
  <c r="M274" i="14" a="1"/>
  <c r="M274" i="14" s="1"/>
  <c r="M266" i="14" a="1"/>
  <c r="M266" i="14" s="1"/>
  <c r="M258" i="14" a="1"/>
  <c r="M258" i="14" s="1"/>
  <c r="M250" i="14" a="1"/>
  <c r="M250" i="14" s="1"/>
  <c r="D450" i="14" a="1"/>
  <c r="D450" i="14" s="1"/>
  <c r="L432" i="14" a="1"/>
  <c r="L432" i="14" s="1"/>
  <c r="D416" i="14" a="1"/>
  <c r="D416" i="14" s="1"/>
  <c r="L399" i="14" a="1"/>
  <c r="L399" i="14" s="1"/>
  <c r="L389" i="14" a="1"/>
  <c r="L389" i="14" s="1"/>
  <c r="D383" i="14" a="1"/>
  <c r="D383" i="14" s="1"/>
  <c r="D377" i="14" a="1"/>
  <c r="D377" i="14" s="1"/>
  <c r="D370" i="14" a="1"/>
  <c r="D370" i="14" s="1"/>
  <c r="D364" i="14" a="1"/>
  <c r="D364" i="14" s="1"/>
  <c r="L356" i="14" a="1"/>
  <c r="L356" i="14" s="1"/>
  <c r="L350" i="14" a="1"/>
  <c r="L350" i="14" s="1"/>
  <c r="L343" i="14" a="1"/>
  <c r="L343" i="14" s="1"/>
  <c r="L337" i="14" a="1"/>
  <c r="L337" i="14" s="1"/>
  <c r="D329" i="14" a="1"/>
  <c r="D329" i="14" s="1"/>
  <c r="D321" i="14" a="1"/>
  <c r="D321" i="14" s="1"/>
  <c r="D313" i="14" a="1"/>
  <c r="D313" i="14" s="1"/>
  <c r="D305" i="14" a="1"/>
  <c r="D305" i="14" s="1"/>
  <c r="D297" i="14" a="1"/>
  <c r="D297" i="14" s="1"/>
  <c r="D289" i="14" a="1"/>
  <c r="D289" i="14" s="1"/>
  <c r="D281" i="14" a="1"/>
  <c r="D281" i="14" s="1"/>
  <c r="C449" i="14" a="1"/>
  <c r="C449" i="14" s="1"/>
  <c r="C441" i="14" a="1"/>
  <c r="C441" i="14" s="1"/>
  <c r="C435" i="14" a="1"/>
  <c r="C435" i="14" s="1"/>
  <c r="K427" i="14" a="1"/>
  <c r="K427" i="14" s="1"/>
  <c r="K421" i="14" a="1"/>
  <c r="K421" i="14" s="1"/>
  <c r="C416" i="14" a="1"/>
  <c r="C416" i="14" s="1"/>
  <c r="K408" i="14" a="1"/>
  <c r="K408" i="14" s="1"/>
  <c r="C402" i="14" a="1"/>
  <c r="C402" i="14" s="1"/>
  <c r="K394" i="14" a="1"/>
  <c r="K394" i="14" s="1"/>
  <c r="C389" i="14" a="1"/>
  <c r="C389" i="14" s="1"/>
  <c r="C382" i="14" a="1"/>
  <c r="C382" i="14" s="1"/>
  <c r="K375" i="14" a="1"/>
  <c r="K375" i="14" s="1"/>
  <c r="K369" i="14" a="1"/>
  <c r="K369" i="14" s="1"/>
  <c r="C362" i="14" a="1"/>
  <c r="C362" i="14" s="1"/>
  <c r="K356" i="14" a="1"/>
  <c r="K356" i="14" s="1"/>
  <c r="K349" i="14" a="1"/>
  <c r="K349" i="14" s="1"/>
  <c r="K342" i="14" a="1"/>
  <c r="K342" i="14" s="1"/>
  <c r="I454" i="14" a="1"/>
  <c r="I454" i="14" s="1"/>
  <c r="I445" i="14" a="1"/>
  <c r="I445" i="14" s="1"/>
  <c r="I428" i="14" a="1"/>
  <c r="I428" i="14" s="1"/>
  <c r="I414" i="14" a="1"/>
  <c r="I414" i="14" s="1"/>
  <c r="I400" i="14" a="1"/>
  <c r="I400" i="14" s="1"/>
  <c r="I383" i="14" a="1"/>
  <c r="I383" i="14" s="1"/>
  <c r="I369" i="14" a="1"/>
  <c r="I369" i="14" s="1"/>
  <c r="I352" i="14" a="1"/>
  <c r="I352" i="14" s="1"/>
  <c r="I338" i="14" a="1"/>
  <c r="I338" i="14" s="1"/>
  <c r="P454" i="14" a="1"/>
  <c r="P454" i="14" s="1"/>
  <c r="P450" i="14" a="1"/>
  <c r="P450" i="14" s="1"/>
  <c r="H446" i="14" a="1"/>
  <c r="H446" i="14" s="1"/>
  <c r="P438" i="14" a="1"/>
  <c r="P438" i="14" s="1"/>
  <c r="H432" i="14" a="1"/>
  <c r="H432" i="14" s="1"/>
  <c r="P424" i="14" a="1"/>
  <c r="P424" i="14" s="1"/>
  <c r="H419" i="14" a="1"/>
  <c r="H419" i="14" s="1"/>
  <c r="H413" i="14" a="1"/>
  <c r="H413" i="14" s="1"/>
  <c r="P405" i="14" a="1"/>
  <c r="P405" i="14" s="1"/>
  <c r="P399" i="14" a="1"/>
  <c r="P399" i="14" s="1"/>
  <c r="H392" i="14" a="1"/>
  <c r="H392" i="14" s="1"/>
  <c r="P386" i="14" a="1"/>
  <c r="P386" i="14" s="1"/>
  <c r="H380" i="14" a="1"/>
  <c r="H380" i="14" s="1"/>
  <c r="H442" i="14" a="1"/>
  <c r="H442" i="14" s="1"/>
  <c r="P428" i="14" a="1"/>
  <c r="P428" i="14" s="1"/>
  <c r="P414" i="14" a="1"/>
  <c r="P414" i="14" s="1"/>
  <c r="P400" i="14" a="1"/>
  <c r="P400" i="14" s="1"/>
  <c r="P382" i="14" a="1"/>
  <c r="P382" i="14" s="1"/>
  <c r="P373" i="14" a="1"/>
  <c r="P373" i="14" s="1"/>
  <c r="P368" i="14" a="1"/>
  <c r="P368" i="14" s="1"/>
  <c r="H364" i="14" a="1"/>
  <c r="H364" i="14" s="1"/>
  <c r="P359" i="14" a="1"/>
  <c r="P359" i="14" s="1"/>
  <c r="H355" i="14" a="1"/>
  <c r="H355" i="14" s="1"/>
  <c r="P350" i="14" a="1"/>
  <c r="P350" i="14" s="1"/>
  <c r="P346" i="14" a="1"/>
  <c r="P346" i="14" s="1"/>
  <c r="P341" i="14" a="1"/>
  <c r="P341" i="14" s="1"/>
  <c r="H337" i="14" a="1"/>
  <c r="H337" i="14" s="1"/>
  <c r="H332" i="14" a="1"/>
  <c r="H332" i="14" s="1"/>
  <c r="H328" i="14" a="1"/>
  <c r="H328" i="14" s="1"/>
  <c r="P323" i="14" a="1"/>
  <c r="P323" i="14" s="1"/>
  <c r="P318" i="14" a="1"/>
  <c r="P318" i="14" s="1"/>
  <c r="H314" i="14" a="1"/>
  <c r="H314" i="14" s="1"/>
  <c r="P309" i="14" a="1"/>
  <c r="P309" i="14" s="1"/>
  <c r="H305" i="14" a="1"/>
  <c r="H305" i="14" s="1"/>
  <c r="P300" i="14" a="1"/>
  <c r="P300" i="14" s="1"/>
  <c r="P296" i="14" a="1"/>
  <c r="P296" i="14" s="1"/>
  <c r="H292" i="14" a="1"/>
  <c r="H292" i="14" s="1"/>
  <c r="H287" i="14" a="1"/>
  <c r="H287" i="14" s="1"/>
  <c r="P282" i="14" a="1"/>
  <c r="P282" i="14" s="1"/>
  <c r="H278" i="14" a="1"/>
  <c r="H278" i="14" s="1"/>
  <c r="P273" i="14" a="1"/>
  <c r="P273" i="14" s="1"/>
  <c r="H269" i="14" a="1"/>
  <c r="H269" i="14" s="1"/>
  <c r="H265" i="14" a="1"/>
  <c r="H265" i="14" s="1"/>
  <c r="H261" i="14" a="1"/>
  <c r="H261" i="14" s="1"/>
  <c r="H257" i="14" a="1"/>
  <c r="H257" i="14" s="1"/>
  <c r="H253" i="14" a="1"/>
  <c r="H253" i="14" s="1"/>
  <c r="H249" i="14" a="1"/>
  <c r="H249" i="14" s="1"/>
  <c r="H245" i="14" a="1"/>
  <c r="H245" i="14" s="1"/>
  <c r="H241" i="14" a="1"/>
  <c r="H241" i="14" s="1"/>
  <c r="H237" i="14" a="1"/>
  <c r="H237" i="14" s="1"/>
  <c r="H233" i="14" a="1"/>
  <c r="H233" i="14" s="1"/>
  <c r="H229" i="14" a="1"/>
  <c r="H229" i="14" s="1"/>
  <c r="H225" i="14" a="1"/>
  <c r="H225" i="14" s="1"/>
  <c r="L452" i="14" a="1"/>
  <c r="L452" i="14" s="1"/>
  <c r="P421" i="14" a="1"/>
  <c r="P421" i="14" s="1"/>
  <c r="P390" i="14" a="1"/>
  <c r="P390" i="14" s="1"/>
  <c r="G301" i="14" a="1"/>
  <c r="G301" i="14" s="1"/>
  <c r="E453" i="14" a="1"/>
  <c r="E453" i="14" s="1"/>
  <c r="E444" i="14" a="1"/>
  <c r="E444" i="14" s="1"/>
  <c r="M439" i="14" a="1"/>
  <c r="M439" i="14" s="1"/>
  <c r="M435" i="14" a="1"/>
  <c r="M435" i="14" s="1"/>
  <c r="M408" i="14" a="1"/>
  <c r="M408" i="14" s="1"/>
  <c r="M404" i="14" a="1"/>
  <c r="M404" i="14" s="1"/>
  <c r="M395" i="14" a="1"/>
  <c r="M395" i="14" s="1"/>
  <c r="E267" i="14" a="1"/>
  <c r="E267" i="14" s="1"/>
  <c r="C431" i="14" a="1"/>
  <c r="C431" i="14" s="1"/>
  <c r="C396" i="14" a="1"/>
  <c r="C396" i="14" s="1"/>
  <c r="K382" i="14" a="1"/>
  <c r="K382" i="14" s="1"/>
  <c r="K350" i="14" a="1"/>
  <c r="K350" i="14" s="1"/>
  <c r="K313" i="14" a="1"/>
  <c r="K313" i="14" s="1"/>
  <c r="K302" i="14" a="1"/>
  <c r="K302" i="14" s="1"/>
  <c r="H397" i="14" a="1"/>
  <c r="H397" i="14" s="1"/>
  <c r="H64" i="14" a="1"/>
  <c r="H64" i="14" s="1"/>
  <c r="H32" i="14" a="1"/>
  <c r="H32" i="14" s="1"/>
  <c r="O88" i="14" a="1"/>
  <c r="O88" i="14" s="1"/>
  <c r="M428" i="14" a="1"/>
  <c r="M428" i="14" s="1"/>
  <c r="M261" i="14" a="1"/>
  <c r="M261" i="14" s="1"/>
  <c r="M257" i="14" a="1"/>
  <c r="M257" i="14" s="1"/>
  <c r="M253" i="14" a="1"/>
  <c r="M253" i="14" s="1"/>
  <c r="M249" i="14" a="1"/>
  <c r="M249" i="14" s="1"/>
  <c r="M245" i="14" a="1"/>
  <c r="M245" i="14" s="1"/>
  <c r="M241" i="14" a="1"/>
  <c r="M241" i="14" s="1"/>
  <c r="M233" i="14" a="1"/>
  <c r="M233" i="14" s="1"/>
  <c r="M225" i="14" a="1"/>
  <c r="M225" i="14" s="1"/>
  <c r="M217" i="14" a="1"/>
  <c r="M217" i="14" s="1"/>
  <c r="D454" i="14" a="1"/>
  <c r="D454" i="14" s="1"/>
  <c r="L435" i="14" a="1"/>
  <c r="L435" i="14" s="1"/>
  <c r="D420" i="14" a="1"/>
  <c r="D420" i="14" s="1"/>
  <c r="D349" i="14" a="1"/>
  <c r="D349" i="14" s="1"/>
  <c r="D309" i="14" a="1"/>
  <c r="D309" i="14" s="1"/>
  <c r="D277" i="14" a="1"/>
  <c r="D277" i="14" s="1"/>
  <c r="N455" i="14" a="1"/>
  <c r="N455" i="14" s="1"/>
  <c r="N451" i="14" a="1"/>
  <c r="N451" i="14" s="1"/>
  <c r="N447" i="14" a="1"/>
  <c r="N447" i="14" s="1"/>
  <c r="N443" i="14" a="1"/>
  <c r="N443" i="14" s="1"/>
  <c r="N439" i="14" a="1"/>
  <c r="N439" i="14" s="1"/>
  <c r="N435" i="14" a="1"/>
  <c r="N435" i="14" s="1"/>
  <c r="N431" i="14" a="1"/>
  <c r="N431" i="14" s="1"/>
  <c r="N427" i="14" a="1"/>
  <c r="N427" i="14" s="1"/>
  <c r="N423" i="14" a="1"/>
  <c r="N423" i="14" s="1"/>
  <c r="E446" i="14" a="1"/>
  <c r="E446" i="14" s="1"/>
  <c r="M434" i="14" a="1"/>
  <c r="M434" i="14" s="1"/>
  <c r="E423" i="14" a="1"/>
  <c r="E423" i="14" s="1"/>
  <c r="E414" i="14" a="1"/>
  <c r="E414" i="14" s="1"/>
  <c r="D455" i="14" a="1"/>
  <c r="D455" i="14" s="1"/>
  <c r="D446" i="14" a="1"/>
  <c r="D446" i="14" s="1"/>
  <c r="L434" i="14" a="1"/>
  <c r="L434" i="14" s="1"/>
  <c r="L425" i="14" a="1"/>
  <c r="L425" i="14" s="1"/>
  <c r="D414" i="14" a="1"/>
  <c r="D414" i="14" s="1"/>
  <c r="L402" i="14" a="1"/>
  <c r="L402" i="14" s="1"/>
  <c r="N420" i="14" a="1"/>
  <c r="N420" i="14" s="1"/>
  <c r="N416" i="14" a="1"/>
  <c r="N416" i="14" s="1"/>
  <c r="N412" i="14" a="1"/>
  <c r="N412" i="14" s="1"/>
  <c r="N408" i="14" a="1"/>
  <c r="N408" i="14" s="1"/>
  <c r="N404" i="14" a="1"/>
  <c r="N404" i="14" s="1"/>
  <c r="N400" i="14" a="1"/>
  <c r="N400" i="14" s="1"/>
  <c r="N396" i="14" a="1"/>
  <c r="N396" i="14" s="1"/>
  <c r="N392" i="14" a="1"/>
  <c r="N392" i="14" s="1"/>
  <c r="N388" i="14" a="1"/>
  <c r="N388" i="14" s="1"/>
  <c r="N384" i="14" a="1"/>
  <c r="N384" i="14" s="1"/>
  <c r="N380" i="14" a="1"/>
  <c r="N380" i="14" s="1"/>
  <c r="N376" i="14" a="1"/>
  <c r="N376" i="14" s="1"/>
  <c r="N372" i="14" a="1"/>
  <c r="N372" i="14" s="1"/>
  <c r="N368" i="14" a="1"/>
  <c r="N368" i="14" s="1"/>
  <c r="N364" i="14" a="1"/>
  <c r="N364" i="14" s="1"/>
  <c r="N360" i="14" a="1"/>
  <c r="N360" i="14" s="1"/>
  <c r="N356" i="14" a="1"/>
  <c r="N356" i="14" s="1"/>
  <c r="N352" i="14" a="1"/>
  <c r="N352" i="14" s="1"/>
  <c r="N348" i="14" a="1"/>
  <c r="N348" i="14" s="1"/>
  <c r="N344" i="14" a="1"/>
  <c r="N344" i="14" s="1"/>
  <c r="N340" i="14" a="1"/>
  <c r="N340" i="14" s="1"/>
  <c r="N336" i="14" a="1"/>
  <c r="N336" i="14" s="1"/>
  <c r="N332" i="14" a="1"/>
  <c r="N332" i="14" s="1"/>
  <c r="N328" i="14" a="1"/>
  <c r="N328" i="14" s="1"/>
  <c r="N324" i="14" a="1"/>
  <c r="N324" i="14" s="1"/>
  <c r="N320" i="14" a="1"/>
  <c r="N320" i="14" s="1"/>
  <c r="N316" i="14" a="1"/>
  <c r="N316" i="14" s="1"/>
  <c r="N312" i="14" a="1"/>
  <c r="N312" i="14" s="1"/>
  <c r="N308" i="14" a="1"/>
  <c r="N308" i="14" s="1"/>
  <c r="N304" i="14" a="1"/>
  <c r="N304" i="14" s="1"/>
  <c r="N300" i="14" a="1"/>
  <c r="N300" i="14" s="1"/>
  <c r="N296" i="14" a="1"/>
  <c r="N296" i="14" s="1"/>
  <c r="N292" i="14" a="1"/>
  <c r="N292" i="14" s="1"/>
  <c r="E450" i="14" a="1"/>
  <c r="E450" i="14" s="1"/>
  <c r="M437" i="14" a="1"/>
  <c r="M437" i="14" s="1"/>
  <c r="M419" i="14" a="1"/>
  <c r="M419" i="14" s="1"/>
  <c r="E403" i="14" a="1"/>
  <c r="E403" i="14" s="1"/>
  <c r="E397" i="14" a="1"/>
  <c r="E397" i="14" s="1"/>
  <c r="M390" i="14" a="1"/>
  <c r="M390" i="14" s="1"/>
  <c r="E383" i="14" a="1"/>
  <c r="E383" i="14" s="1"/>
  <c r="E378" i="14" a="1"/>
  <c r="E378" i="14" s="1"/>
  <c r="M370" i="14" a="1"/>
  <c r="M370" i="14" s="1"/>
  <c r="E364" i="14" a="1"/>
  <c r="E364" i="14" s="1"/>
  <c r="E358" i="14" a="1"/>
  <c r="E358" i="14" s="1"/>
  <c r="M350" i="14" a="1"/>
  <c r="M350" i="14" s="1"/>
  <c r="E345" i="14" a="1"/>
  <c r="E345" i="14" s="1"/>
  <c r="E338" i="14" a="1"/>
  <c r="E338" i="14" s="1"/>
  <c r="M330" i="14" a="1"/>
  <c r="M330" i="14" s="1"/>
  <c r="E323" i="14" a="1"/>
  <c r="E323" i="14" s="1"/>
  <c r="E316" i="14" a="1"/>
  <c r="E316" i="14" s="1"/>
  <c r="M309" i="14" a="1"/>
  <c r="M309" i="14" s="1"/>
  <c r="E302" i="14" a="1"/>
  <c r="E302" i="14" s="1"/>
  <c r="E295" i="14" a="1"/>
  <c r="E295" i="14" s="1"/>
  <c r="M287" i="14" a="1"/>
  <c r="M287" i="14" s="1"/>
  <c r="E281" i="14" a="1"/>
  <c r="E281" i="14" s="1"/>
  <c r="E274" i="14" a="1"/>
  <c r="E274" i="14" s="1"/>
  <c r="E266" i="14" a="1"/>
  <c r="E266" i="14" s="1"/>
  <c r="E258" i="14" a="1"/>
  <c r="E258" i="14" s="1"/>
  <c r="E250" i="14" a="1"/>
  <c r="E250" i="14" s="1"/>
  <c r="D448" i="14" a="1"/>
  <c r="D448" i="14" s="1"/>
  <c r="L431" i="14" a="1"/>
  <c r="L431" i="14" s="1"/>
  <c r="D415" i="14" a="1"/>
  <c r="D415" i="14" s="1"/>
  <c r="D397" i="14" a="1"/>
  <c r="D397" i="14" s="1"/>
  <c r="L388" i="14" a="1"/>
  <c r="L388" i="14" s="1"/>
  <c r="L382" i="14" a="1"/>
  <c r="L382" i="14" s="1"/>
  <c r="L375" i="14" a="1"/>
  <c r="L375" i="14" s="1"/>
  <c r="L369" i="14" a="1"/>
  <c r="L369" i="14" s="1"/>
  <c r="L362" i="14" a="1"/>
  <c r="L362" i="14" s="1"/>
  <c r="L355" i="14" a="1"/>
  <c r="L355" i="14" s="1"/>
  <c r="D350" i="14" a="1"/>
  <c r="D350" i="14" s="1"/>
  <c r="L342" i="14" a="1"/>
  <c r="L342" i="14" s="1"/>
  <c r="L336" i="14" a="1"/>
  <c r="L336" i="14" s="1"/>
  <c r="L328" i="14" a="1"/>
  <c r="L328" i="14" s="1"/>
  <c r="L320" i="14" a="1"/>
  <c r="L320" i="14" s="1"/>
  <c r="L312" i="14" a="1"/>
  <c r="L312" i="14" s="1"/>
  <c r="L304" i="14" a="1"/>
  <c r="L304" i="14" s="1"/>
  <c r="L296" i="14" a="1"/>
  <c r="L296" i="14" s="1"/>
  <c r="L288" i="14" a="1"/>
  <c r="L288" i="14" s="1"/>
  <c r="L280" i="14" a="1"/>
  <c r="L280" i="14" s="1"/>
  <c r="K455" i="14" a="1"/>
  <c r="K455" i="14" s="1"/>
  <c r="C448" i="14" a="1"/>
  <c r="C448" i="14" s="1"/>
  <c r="K440" i="14" a="1"/>
  <c r="K440" i="14" s="1"/>
  <c r="C434" i="14" a="1"/>
  <c r="C434" i="14" s="1"/>
  <c r="K426" i="14" a="1"/>
  <c r="K426" i="14" s="1"/>
  <c r="C421" i="14" a="1"/>
  <c r="C421" i="14" s="1"/>
  <c r="C414" i="14" a="1"/>
  <c r="C414" i="14" s="1"/>
  <c r="K407" i="14" a="1"/>
  <c r="K407" i="14" s="1"/>
  <c r="K401" i="14" a="1"/>
  <c r="K401" i="14" s="1"/>
  <c r="C394" i="14" a="1"/>
  <c r="C394" i="14" s="1"/>
  <c r="K388" i="14" a="1"/>
  <c r="K388" i="14" s="1"/>
  <c r="K381" i="14" a="1"/>
  <c r="K381" i="14" s="1"/>
  <c r="K374" i="14" a="1"/>
  <c r="K374" i="14" s="1"/>
  <c r="C369" i="14" a="1"/>
  <c r="C369" i="14" s="1"/>
  <c r="K361" i="14" a="1"/>
  <c r="K361" i="14" s="1"/>
  <c r="K355" i="14" a="1"/>
  <c r="K355" i="14" s="1"/>
  <c r="C349" i="14" a="1"/>
  <c r="C349" i="14" s="1"/>
  <c r="C342" i="14" a="1"/>
  <c r="C342" i="14" s="1"/>
  <c r="I453" i="14" a="1"/>
  <c r="I453" i="14" s="1"/>
  <c r="I444" i="14" a="1"/>
  <c r="I444" i="14" s="1"/>
  <c r="I427" i="14" a="1"/>
  <c r="I427" i="14" s="1"/>
  <c r="I413" i="14" a="1"/>
  <c r="I413" i="14" s="1"/>
  <c r="I396" i="14" a="1"/>
  <c r="I396" i="14" s="1"/>
  <c r="I382" i="14" a="1"/>
  <c r="I382" i="14" s="1"/>
  <c r="I368" i="14" a="1"/>
  <c r="I368" i="14" s="1"/>
  <c r="I351" i="14" a="1"/>
  <c r="I351" i="14" s="1"/>
  <c r="I337" i="14" a="1"/>
  <c r="I337" i="14" s="1"/>
  <c r="H454" i="14" a="1"/>
  <c r="H454" i="14" s="1"/>
  <c r="H450" i="14" a="1"/>
  <c r="H450" i="14" s="1"/>
  <c r="H445" i="14" a="1"/>
  <c r="H445" i="14" s="1"/>
  <c r="P437" i="14" a="1"/>
  <c r="P437" i="14" s="1"/>
  <c r="P431" i="14" a="1"/>
  <c r="P431" i="14" s="1"/>
  <c r="H424" i="14" a="1"/>
  <c r="H424" i="14" s="1"/>
  <c r="P418" i="14" a="1"/>
  <c r="P418" i="14" s="1"/>
  <c r="H412" i="14" a="1"/>
  <c r="H412" i="14" s="1"/>
  <c r="P404" i="14" a="1"/>
  <c r="P404" i="14" s="1"/>
  <c r="H399" i="14" a="1"/>
  <c r="H399" i="14" s="1"/>
  <c r="P391" i="14" a="1"/>
  <c r="P391" i="14" s="1"/>
  <c r="P385" i="14" a="1"/>
  <c r="P385" i="14" s="1"/>
  <c r="P379" i="14" a="1"/>
  <c r="P379" i="14" s="1"/>
  <c r="P441" i="14" a="1"/>
  <c r="P441" i="14" s="1"/>
  <c r="P426" i="14" a="1"/>
  <c r="P426" i="14" s="1"/>
  <c r="P413" i="14" a="1"/>
  <c r="P413" i="14" s="1"/>
  <c r="H398" i="14" a="1"/>
  <c r="H398" i="14" s="1"/>
  <c r="P381" i="14" a="1"/>
  <c r="P381" i="14" s="1"/>
  <c r="H373" i="14" a="1"/>
  <c r="H373" i="14" s="1"/>
  <c r="H368" i="14" a="1"/>
  <c r="H368" i="14" s="1"/>
  <c r="P363" i="14" a="1"/>
  <c r="P363" i="14" s="1"/>
  <c r="H359" i="14" a="1"/>
  <c r="H359" i="14" s="1"/>
  <c r="P354" i="14" a="1"/>
  <c r="P354" i="14" s="1"/>
  <c r="H350" i="14" a="1"/>
  <c r="H350" i="14" s="1"/>
  <c r="P345" i="14" a="1"/>
  <c r="P345" i="14" s="1"/>
  <c r="H341" i="14" a="1"/>
  <c r="H341" i="14" s="1"/>
  <c r="H336" i="14" a="1"/>
  <c r="H336" i="14" s="1"/>
  <c r="P331" i="14" a="1"/>
  <c r="P331" i="14" s="1"/>
  <c r="P327" i="14" a="1"/>
  <c r="P327" i="14" s="1"/>
  <c r="H323" i="14" a="1"/>
  <c r="H323" i="14" s="1"/>
  <c r="H318" i="14" a="1"/>
  <c r="H318" i="14" s="1"/>
  <c r="P313" i="14" a="1"/>
  <c r="P313" i="14" s="1"/>
  <c r="I399" i="14" a="1"/>
  <c r="I399" i="14" s="1"/>
  <c r="I367" i="14" a="1"/>
  <c r="I367" i="14" s="1"/>
  <c r="I359" i="14" a="1"/>
  <c r="I359" i="14" s="1"/>
  <c r="H386" i="14" a="1"/>
  <c r="H386" i="14" s="1"/>
  <c r="G124" i="14" a="1"/>
  <c r="G124" i="14" s="1"/>
  <c r="E261" i="14" a="1"/>
  <c r="E261" i="14" s="1"/>
  <c r="E257" i="14" a="1"/>
  <c r="E257" i="14" s="1"/>
  <c r="E253" i="14" a="1"/>
  <c r="E253" i="14" s="1"/>
  <c r="E249" i="14" a="1"/>
  <c r="E249" i="14" s="1"/>
  <c r="E245" i="14" a="1"/>
  <c r="E245" i="14" s="1"/>
  <c r="D433" i="14" a="1"/>
  <c r="D433" i="14" s="1"/>
  <c r="L364" i="14" a="1"/>
  <c r="L364" i="14" s="1"/>
  <c r="L324" i="14" a="1"/>
  <c r="L324" i="14" s="1"/>
  <c r="L292" i="14" a="1"/>
  <c r="L292" i="14" s="1"/>
  <c r="L264" i="14" a="1"/>
  <c r="L264" i="14" s="1"/>
  <c r="L256" i="14" a="1"/>
  <c r="L256" i="14" s="1"/>
  <c r="L248" i="14" a="1"/>
  <c r="L248" i="14" s="1"/>
  <c r="L240" i="14" a="1"/>
  <c r="L240" i="14" s="1"/>
  <c r="L232" i="14" a="1"/>
  <c r="L232" i="14" s="1"/>
  <c r="L224" i="14" a="1"/>
  <c r="L224" i="14" s="1"/>
  <c r="C136" i="14" a="1"/>
  <c r="C136" i="14" s="1"/>
  <c r="F455" i="14" a="1"/>
  <c r="F455" i="14" s="1"/>
  <c r="F451" i="14" a="1"/>
  <c r="F451" i="14" s="1"/>
  <c r="F447" i="14" a="1"/>
  <c r="F447" i="14" s="1"/>
  <c r="F443" i="14" a="1"/>
  <c r="F443" i="14" s="1"/>
  <c r="F439" i="14" a="1"/>
  <c r="F439" i="14" s="1"/>
  <c r="F435" i="14" a="1"/>
  <c r="F435" i="14" s="1"/>
  <c r="F431" i="14" a="1"/>
  <c r="F431" i="14" s="1"/>
  <c r="F427" i="14" a="1"/>
  <c r="F427" i="14" s="1"/>
  <c r="F423" i="14" a="1"/>
  <c r="F423" i="14" s="1"/>
  <c r="E443" i="14" a="1"/>
  <c r="E443" i="14" s="1"/>
  <c r="E434" i="14" a="1"/>
  <c r="E434" i="14" s="1"/>
  <c r="M422" i="14" a="1"/>
  <c r="M422" i="14" s="1"/>
  <c r="E411" i="14" a="1"/>
  <c r="E411" i="14" s="1"/>
  <c r="L453" i="14" a="1"/>
  <c r="L453" i="14" s="1"/>
  <c r="L445" i="14" a="1"/>
  <c r="L445" i="14" s="1"/>
  <c r="D434" i="14" a="1"/>
  <c r="D434" i="14" s="1"/>
  <c r="L422" i="14" a="1"/>
  <c r="L422" i="14" s="1"/>
  <c r="L413" i="14" a="1"/>
  <c r="L413" i="14" s="1"/>
  <c r="D402" i="14" a="1"/>
  <c r="D402" i="14" s="1"/>
  <c r="F420" i="14" a="1"/>
  <c r="F420" i="14" s="1"/>
  <c r="F416" i="14" a="1"/>
  <c r="F416" i="14" s="1"/>
  <c r="F412" i="14" a="1"/>
  <c r="F412" i="14" s="1"/>
  <c r="F408" i="14" a="1"/>
  <c r="F408" i="14" s="1"/>
  <c r="F404" i="14" a="1"/>
  <c r="F404" i="14" s="1"/>
  <c r="F400" i="14" a="1"/>
  <c r="F400" i="14" s="1"/>
  <c r="F396" i="14" a="1"/>
  <c r="F396" i="14" s="1"/>
  <c r="F392" i="14" a="1"/>
  <c r="F392" i="14" s="1"/>
  <c r="F388" i="14" a="1"/>
  <c r="F388" i="14" s="1"/>
  <c r="F384" i="14" a="1"/>
  <c r="F384" i="14" s="1"/>
  <c r="F380" i="14" a="1"/>
  <c r="F380" i="14" s="1"/>
  <c r="F376" i="14" a="1"/>
  <c r="F376" i="14" s="1"/>
  <c r="F372" i="14" a="1"/>
  <c r="F372" i="14" s="1"/>
  <c r="F368" i="14" a="1"/>
  <c r="F368" i="14" s="1"/>
  <c r="F364" i="14" a="1"/>
  <c r="F364" i="14" s="1"/>
  <c r="F360" i="14" a="1"/>
  <c r="F360" i="14" s="1"/>
  <c r="F356" i="14" a="1"/>
  <c r="F356" i="14" s="1"/>
  <c r="F352" i="14" a="1"/>
  <c r="F352" i="14" s="1"/>
  <c r="F348" i="14" a="1"/>
  <c r="F348" i="14" s="1"/>
  <c r="F344" i="14" a="1"/>
  <c r="F344" i="14" s="1"/>
  <c r="F340" i="14" a="1"/>
  <c r="F340" i="14" s="1"/>
  <c r="F336" i="14" a="1"/>
  <c r="F336" i="14" s="1"/>
  <c r="F332" i="14" a="1"/>
  <c r="F332" i="14" s="1"/>
  <c r="F328" i="14" a="1"/>
  <c r="F328" i="14" s="1"/>
  <c r="F324" i="14" a="1"/>
  <c r="F324" i="14" s="1"/>
  <c r="F320" i="14" a="1"/>
  <c r="F320" i="14" s="1"/>
  <c r="F316" i="14" a="1"/>
  <c r="F316" i="14" s="1"/>
  <c r="F312" i="14" a="1"/>
  <c r="F312" i="14" s="1"/>
  <c r="F308" i="14" a="1"/>
  <c r="F308" i="14" s="1"/>
  <c r="F304" i="14" a="1"/>
  <c r="F304" i="14" s="1"/>
  <c r="F300" i="14" a="1"/>
  <c r="F300" i="14" s="1"/>
  <c r="F296" i="14" a="1"/>
  <c r="F296" i="14" s="1"/>
  <c r="F292" i="14" a="1"/>
  <c r="F292" i="14" s="1"/>
  <c r="E449" i="14" a="1"/>
  <c r="E449" i="14" s="1"/>
  <c r="M432" i="14" a="1"/>
  <c r="M432" i="14" s="1"/>
  <c r="E416" i="14" a="1"/>
  <c r="E416" i="14" s="1"/>
  <c r="M402" i="14" a="1"/>
  <c r="M402" i="14" s="1"/>
  <c r="E396" i="14" a="1"/>
  <c r="E396" i="14" s="1"/>
  <c r="E390" i="14" a="1"/>
  <c r="E390" i="14" s="1"/>
  <c r="M382" i="14" a="1"/>
  <c r="M382" i="14" s="1"/>
  <c r="E377" i="14" a="1"/>
  <c r="E377" i="14" s="1"/>
  <c r="E370" i="14" a="1"/>
  <c r="E370" i="14" s="1"/>
  <c r="E363" i="14" a="1"/>
  <c r="E363" i="14" s="1"/>
  <c r="E357" i="14" a="1"/>
  <c r="E357" i="14" s="1"/>
  <c r="E350" i="14" a="1"/>
  <c r="E350" i="14" s="1"/>
  <c r="E344" i="14" a="1"/>
  <c r="E344" i="14" s="1"/>
  <c r="M336" i="14" a="1"/>
  <c r="M336" i="14" s="1"/>
  <c r="E330" i="14" a="1"/>
  <c r="E330" i="14" s="1"/>
  <c r="M322" i="14" a="1"/>
  <c r="M322" i="14" s="1"/>
  <c r="E315" i="14" a="1"/>
  <c r="E315" i="14" s="1"/>
  <c r="E308" i="14" a="1"/>
  <c r="E308" i="14" s="1"/>
  <c r="M301" i="14" a="1"/>
  <c r="M301" i="14" s="1"/>
  <c r="E294" i="14" a="1"/>
  <c r="E294" i="14" s="1"/>
  <c r="E287" i="14" a="1"/>
  <c r="E287" i="14" s="1"/>
  <c r="M279" i="14" a="1"/>
  <c r="M279" i="14" s="1"/>
  <c r="E273" i="14" a="1"/>
  <c r="E273" i="14" s="1"/>
  <c r="M264" i="14" a="1"/>
  <c r="M264" i="14" s="1"/>
  <c r="M256" i="14" a="1"/>
  <c r="M256" i="14" s="1"/>
  <c r="M248" i="14" a="1"/>
  <c r="M248" i="14" s="1"/>
  <c r="D447" i="14" a="1"/>
  <c r="D447" i="14" s="1"/>
  <c r="D429" i="14" a="1"/>
  <c r="D429" i="14" s="1"/>
  <c r="L412" i="14" a="1"/>
  <c r="L412" i="14" s="1"/>
  <c r="D396" i="14" a="1"/>
  <c r="D396" i="14" s="1"/>
  <c r="L387" i="14" a="1"/>
  <c r="L387" i="14" s="1"/>
  <c r="D382" i="14" a="1"/>
  <c r="D382" i="14" s="1"/>
  <c r="L374" i="14" a="1"/>
  <c r="L374" i="14" s="1"/>
  <c r="L368" i="14" a="1"/>
  <c r="L368" i="14" s="1"/>
  <c r="D362" i="14" a="1"/>
  <c r="D362" i="14" s="1"/>
  <c r="L354" i="14" a="1"/>
  <c r="L354" i="14" s="1"/>
  <c r="L349" i="14" a="1"/>
  <c r="L349" i="14" s="1"/>
  <c r="D342" i="14" a="1"/>
  <c r="D342" i="14" s="1"/>
  <c r="D335" i="14" a="1"/>
  <c r="D335" i="14" s="1"/>
  <c r="D327" i="14" a="1"/>
  <c r="D327" i="14" s="1"/>
  <c r="D319" i="14" a="1"/>
  <c r="D319" i="14" s="1"/>
  <c r="D311" i="14" a="1"/>
  <c r="D311" i="14" s="1"/>
  <c r="D303" i="14" a="1"/>
  <c r="D303" i="14" s="1"/>
  <c r="D295" i="14" a="1"/>
  <c r="D295" i="14" s="1"/>
  <c r="D287" i="14" a="1"/>
  <c r="D287" i="14" s="1"/>
  <c r="D279" i="14" a="1"/>
  <c r="D279" i="14" s="1"/>
  <c r="C455" i="14" a="1"/>
  <c r="C455" i="14" s="1"/>
  <c r="C446" i="14" a="1"/>
  <c r="C446" i="14" s="1"/>
  <c r="K439" i="14" a="1"/>
  <c r="K439" i="14" s="1"/>
  <c r="K433" i="14" a="1"/>
  <c r="K433" i="14" s="1"/>
  <c r="C426" i="14" a="1"/>
  <c r="C426" i="14" s="1"/>
  <c r="K420" i="14" a="1"/>
  <c r="K420" i="14" s="1"/>
  <c r="K413" i="14" a="1"/>
  <c r="K413" i="14" s="1"/>
  <c r="K406" i="14" a="1"/>
  <c r="K406" i="14" s="1"/>
  <c r="C401" i="14" a="1"/>
  <c r="C401" i="14" s="1"/>
  <c r="K393" i="14" a="1"/>
  <c r="K393" i="14" s="1"/>
  <c r="K387" i="14" a="1"/>
  <c r="K387" i="14" s="1"/>
  <c r="C381" i="14" a="1"/>
  <c r="C381" i="14" s="1"/>
  <c r="C374" i="14" a="1"/>
  <c r="C374" i="14" s="1"/>
  <c r="K368" i="14" a="1"/>
  <c r="K368" i="14" s="1"/>
  <c r="C361" i="14" a="1"/>
  <c r="C361" i="14" s="1"/>
  <c r="K354" i="14" a="1"/>
  <c r="K354" i="14" s="1"/>
  <c r="C347" i="14" a="1"/>
  <c r="C347" i="14" s="1"/>
  <c r="K341" i="14" a="1"/>
  <c r="K341" i="14" s="1"/>
  <c r="I452" i="14" a="1"/>
  <c r="I452" i="14" s="1"/>
  <c r="I440" i="14" a="1"/>
  <c r="I440" i="14" s="1"/>
  <c r="I426" i="14" a="1"/>
  <c r="I426" i="14" s="1"/>
  <c r="I412" i="14" a="1"/>
  <c r="I412" i="14" s="1"/>
  <c r="I395" i="14" a="1"/>
  <c r="I395" i="14" s="1"/>
  <c r="I381" i="14" a="1"/>
  <c r="I381" i="14" s="1"/>
  <c r="I364" i="14" a="1"/>
  <c r="I364" i="14" s="1"/>
  <c r="I350" i="14" a="1"/>
  <c r="I350" i="14" s="1"/>
  <c r="I336" i="14" a="1"/>
  <c r="I336" i="14" s="1"/>
  <c r="P453" i="14" a="1"/>
  <c r="P453" i="14" s="1"/>
  <c r="P449" i="14" a="1"/>
  <c r="P449" i="14" s="1"/>
  <c r="H444" i="14" a="1"/>
  <c r="H444" i="14" s="1"/>
  <c r="P436" i="14" a="1"/>
  <c r="P436" i="14" s="1"/>
  <c r="H431" i="14" a="1"/>
  <c r="H431" i="14" s="1"/>
  <c r="P423" i="14" a="1"/>
  <c r="P423" i="14" s="1"/>
  <c r="P417" i="14" a="1"/>
  <c r="P417" i="14" s="1"/>
  <c r="P411" i="14" a="1"/>
  <c r="P411" i="14" s="1"/>
  <c r="H404" i="14" a="1"/>
  <c r="H404" i="14" s="1"/>
  <c r="P398" i="14" a="1"/>
  <c r="P398" i="14" s="1"/>
  <c r="H391" i="14" a="1"/>
  <c r="H391" i="14" s="1"/>
  <c r="P384" i="14" a="1"/>
  <c r="P384" i="14" s="1"/>
  <c r="H379" i="14" a="1"/>
  <c r="H379" i="14" s="1"/>
  <c r="H441" i="14" a="1"/>
  <c r="H441" i="14" s="1"/>
  <c r="H426" i="14" a="1"/>
  <c r="H426" i="14" s="1"/>
  <c r="P410" i="14" a="1"/>
  <c r="P410" i="14" s="1"/>
  <c r="P394" i="14" a="1"/>
  <c r="P394" i="14" s="1"/>
  <c r="P380" i="14" a="1"/>
  <c r="P380" i="14" s="1"/>
  <c r="P372" i="14" a="1"/>
  <c r="P372" i="14" s="1"/>
  <c r="P367" i="14" a="1"/>
  <c r="P367" i="14" s="1"/>
  <c r="H363" i="14" a="1"/>
  <c r="H363" i="14" s="1"/>
  <c r="P358" i="14" a="1"/>
  <c r="P358" i="14" s="1"/>
  <c r="P353" i="14" a="1"/>
  <c r="P353" i="14" s="1"/>
  <c r="P349" i="14" a="1"/>
  <c r="P349" i="14" s="1"/>
  <c r="H345" i="14" a="1"/>
  <c r="H345" i="14" s="1"/>
  <c r="P340" i="14" a="1"/>
  <c r="P340" i="14" s="1"/>
  <c r="P335" i="14" a="1"/>
  <c r="P335" i="14" s="1"/>
  <c r="H331" i="14" a="1"/>
  <c r="H331" i="14" s="1"/>
  <c r="H327" i="14" a="1"/>
  <c r="H327" i="14" s="1"/>
  <c r="P322" i="14" a="1"/>
  <c r="P322" i="14" s="1"/>
  <c r="P317" i="14" a="1"/>
  <c r="P317" i="14" s="1"/>
  <c r="H313" i="14" a="1"/>
  <c r="H313" i="14" s="1"/>
  <c r="H308" i="14" a="1"/>
  <c r="H308" i="14" s="1"/>
  <c r="H304" i="14" a="1"/>
  <c r="H304" i="14" s="1"/>
  <c r="P299" i="14" a="1"/>
  <c r="P299" i="14" s="1"/>
  <c r="P295" i="14" a="1"/>
  <c r="P295" i="14" s="1"/>
  <c r="H291" i="14" a="1"/>
  <c r="H291" i="14" s="1"/>
  <c r="H286" i="14" a="1"/>
  <c r="H286" i="14" s="1"/>
  <c r="P281" i="14" a="1"/>
  <c r="P281" i="14" s="1"/>
  <c r="P276" i="14" a="1"/>
  <c r="P276" i="14" s="1"/>
  <c r="P272" i="14" a="1"/>
  <c r="P272" i="14" s="1"/>
  <c r="H268" i="14" a="1"/>
  <c r="H268" i="14" s="1"/>
  <c r="H264" i="14" a="1"/>
  <c r="H264" i="14" s="1"/>
  <c r="H260" i="14" a="1"/>
  <c r="H260" i="14" s="1"/>
  <c r="H256" i="14" a="1"/>
  <c r="H256" i="14" s="1"/>
  <c r="H252" i="14" a="1"/>
  <c r="H252" i="14" s="1"/>
  <c r="H248" i="14" a="1"/>
  <c r="H248" i="14" s="1"/>
  <c r="H244" i="14" a="1"/>
  <c r="H244" i="14" s="1"/>
  <c r="H240" i="14" a="1"/>
  <c r="H240" i="14" s="1"/>
  <c r="H236" i="14" a="1"/>
  <c r="H236" i="14" s="1"/>
  <c r="H232" i="14" a="1"/>
  <c r="H232" i="14" s="1"/>
  <c r="H228" i="14" a="1"/>
  <c r="H228" i="14" s="1"/>
  <c r="H224" i="14" a="1"/>
  <c r="H224" i="14" s="1"/>
  <c r="H220" i="14" a="1"/>
  <c r="H220" i="14" s="1"/>
  <c r="H216" i="14" a="1"/>
  <c r="H216" i="14" s="1"/>
  <c r="H212" i="14" a="1"/>
  <c r="H212" i="14" s="1"/>
  <c r="H208" i="14" a="1"/>
  <c r="H208" i="14" s="1"/>
  <c r="H204" i="14" a="1"/>
  <c r="H204" i="14" s="1"/>
  <c r="H200" i="14" a="1"/>
  <c r="H200" i="14" s="1"/>
  <c r="H196" i="14" a="1"/>
  <c r="H196" i="14" s="1"/>
  <c r="H192" i="14" a="1"/>
  <c r="H192" i="14" s="1"/>
  <c r="H188" i="14" a="1"/>
  <c r="H188" i="14" s="1"/>
  <c r="H184" i="14" a="1"/>
  <c r="H184" i="14" s="1"/>
  <c r="H180" i="14" a="1"/>
  <c r="H180" i="14" s="1"/>
  <c r="H176" i="14" a="1"/>
  <c r="H176" i="14" s="1"/>
  <c r="H172" i="14" a="1"/>
  <c r="H172" i="14" s="1"/>
  <c r="H168" i="14" a="1"/>
  <c r="H168" i="14" s="1"/>
  <c r="H164" i="14" a="1"/>
  <c r="H164" i="14" s="1"/>
  <c r="H160" i="14" a="1"/>
  <c r="H160" i="14" s="1"/>
  <c r="H156" i="14" a="1"/>
  <c r="H156" i="14" s="1"/>
  <c r="H152" i="14" a="1"/>
  <c r="H152" i="14" s="1"/>
  <c r="H148" i="14" a="1"/>
  <c r="H148" i="14" s="1"/>
  <c r="H144" i="14" a="1"/>
  <c r="H144" i="14" s="1"/>
  <c r="H140" i="14" a="1"/>
  <c r="H140" i="14" s="1"/>
  <c r="H136" i="14" a="1"/>
  <c r="H136" i="14" s="1"/>
  <c r="H132" i="14" a="1"/>
  <c r="H132" i="14" s="1"/>
  <c r="H128" i="14" a="1"/>
  <c r="H128" i="14" s="1"/>
  <c r="H124" i="14" a="1"/>
  <c r="H124" i="14" s="1"/>
  <c r="H120" i="14" a="1"/>
  <c r="H120" i="14" s="1"/>
  <c r="H116" i="14" a="1"/>
  <c r="H116" i="14" s="1"/>
  <c r="H112" i="14" a="1"/>
  <c r="H112" i="14" s="1"/>
  <c r="H108" i="14" a="1"/>
  <c r="H108" i="14" s="1"/>
  <c r="H104" i="14" a="1"/>
  <c r="H104" i="14" s="1"/>
  <c r="H100" i="14" a="1"/>
  <c r="H100" i="14" s="1"/>
  <c r="H96" i="14" a="1"/>
  <c r="H96" i="14" s="1"/>
  <c r="H92" i="14" a="1"/>
  <c r="H92" i="14" s="1"/>
  <c r="H88" i="14" a="1"/>
  <c r="H88" i="14" s="1"/>
  <c r="H84" i="14" a="1"/>
  <c r="H84" i="14" s="1"/>
  <c r="H80" i="14" a="1"/>
  <c r="H80" i="14" s="1"/>
  <c r="H76" i="14" a="1"/>
  <c r="H76" i="14" s="1"/>
  <c r="H72" i="14" a="1"/>
  <c r="H72" i="14" s="1"/>
  <c r="H67" i="14" a="1"/>
  <c r="H67" i="14" s="1"/>
  <c r="H62" i="14" a="1"/>
  <c r="H62" i="14" s="1"/>
  <c r="H57" i="14" a="1"/>
  <c r="H57" i="14" s="1"/>
  <c r="H51" i="14" a="1"/>
  <c r="H51" i="14" s="1"/>
  <c r="H46" i="14" a="1"/>
  <c r="H46" i="14" s="1"/>
  <c r="H41" i="14" a="1"/>
  <c r="H41" i="14" s="1"/>
  <c r="H35" i="14" a="1"/>
  <c r="H35" i="14" s="1"/>
  <c r="H30" i="14" a="1"/>
  <c r="H30" i="14" s="1"/>
  <c r="H25" i="14" a="1"/>
  <c r="H25" i="14" s="1"/>
  <c r="H19" i="14" a="1"/>
  <c r="H19" i="14" s="1"/>
  <c r="H14" i="14" a="1"/>
  <c r="H14" i="14" s="1"/>
  <c r="H9" i="14" a="1"/>
  <c r="H9" i="14" s="1"/>
  <c r="O451" i="14" a="1"/>
  <c r="O451" i="14" s="1"/>
  <c r="G447" i="14" a="1"/>
  <c r="G447" i="14" s="1"/>
  <c r="G443" i="14" a="1"/>
  <c r="G443" i="14" s="1"/>
  <c r="G439" i="14" a="1"/>
  <c r="G439" i="14" s="1"/>
  <c r="O434" i="14" a="1"/>
  <c r="O434" i="14" s="1"/>
  <c r="O430" i="14" a="1"/>
  <c r="O430" i="14" s="1"/>
  <c r="G426" i="14" a="1"/>
  <c r="G426" i="14" s="1"/>
  <c r="O421" i="14" a="1"/>
  <c r="O421" i="14" s="1"/>
  <c r="O417" i="14" a="1"/>
  <c r="O417" i="14" s="1"/>
  <c r="O412" i="14" a="1"/>
  <c r="O412" i="14" s="1"/>
  <c r="O408" i="14" a="1"/>
  <c r="O408" i="14" s="1"/>
  <c r="O404" i="14" a="1"/>
  <c r="O404" i="14" s="1"/>
  <c r="O400" i="14" a="1"/>
  <c r="O400" i="14" s="1"/>
  <c r="O395" i="14" a="1"/>
  <c r="O395" i="14" s="1"/>
  <c r="O390" i="14" a="1"/>
  <c r="O390" i="14" s="1"/>
  <c r="O386" i="14" a="1"/>
  <c r="O386" i="14" s="1"/>
  <c r="O382" i="14" a="1"/>
  <c r="O382" i="14" s="1"/>
  <c r="G378" i="14" a="1"/>
  <c r="G378" i="14" s="1"/>
  <c r="G374" i="14" a="1"/>
  <c r="G374" i="14" s="1"/>
  <c r="O369" i="14" a="1"/>
  <c r="O369" i="14" s="1"/>
  <c r="O364" i="14" a="1"/>
  <c r="O364" i="14" s="1"/>
  <c r="O359" i="14" a="1"/>
  <c r="O359" i="14" s="1"/>
  <c r="G355" i="14" a="1"/>
  <c r="G355" i="14" s="1"/>
  <c r="G351" i="14" a="1"/>
  <c r="G351" i="14" s="1"/>
  <c r="G347" i="14" a="1"/>
  <c r="G347" i="14" s="1"/>
  <c r="G343" i="14" a="1"/>
  <c r="G343" i="14" s="1"/>
  <c r="G338" i="14" a="1"/>
  <c r="G338" i="14" s="1"/>
  <c r="G334" i="14" a="1"/>
  <c r="G334" i="14" s="1"/>
  <c r="O329" i="14" a="1"/>
  <c r="O329" i="14" s="1"/>
  <c r="G325" i="14" a="1"/>
  <c r="G325" i="14" s="1"/>
  <c r="G321" i="14" a="1"/>
  <c r="G321" i="14" s="1"/>
  <c r="O316" i="14" a="1"/>
  <c r="O316" i="14" s="1"/>
  <c r="O311" i="14" a="1"/>
  <c r="O311" i="14" s="1"/>
  <c r="O307" i="14" a="1"/>
  <c r="O307" i="14" s="1"/>
  <c r="O301" i="14" a="1"/>
  <c r="O301" i="14" s="1"/>
  <c r="G297" i="14" a="1"/>
  <c r="G297" i="14" s="1"/>
  <c r="O292" i="14" a="1"/>
  <c r="O292" i="14" s="1"/>
  <c r="O288" i="14" a="1"/>
  <c r="O288" i="14" s="1"/>
  <c r="O283" i="14" a="1"/>
  <c r="O283" i="14" s="1"/>
  <c r="G279" i="14" a="1"/>
  <c r="G279" i="14" s="1"/>
  <c r="O274" i="14" a="1"/>
  <c r="O274" i="14" s="1"/>
  <c r="O268" i="14" a="1"/>
  <c r="O268" i="14" s="1"/>
  <c r="O264" i="14" a="1"/>
  <c r="O264" i="14" s="1"/>
  <c r="O260" i="14" a="1"/>
  <c r="O260" i="14" s="1"/>
  <c r="O256" i="14" a="1"/>
  <c r="O256" i="14" s="1"/>
  <c r="O252" i="14" a="1"/>
  <c r="O252" i="14" s="1"/>
  <c r="O248" i="14" a="1"/>
  <c r="O248" i="14" s="1"/>
  <c r="O244" i="14" a="1"/>
  <c r="O244" i="14" s="1"/>
  <c r="O240" i="14" a="1"/>
  <c r="O240" i="14" s="1"/>
  <c r="O236" i="14" a="1"/>
  <c r="O236" i="14" s="1"/>
  <c r="O232" i="14" a="1"/>
  <c r="O232" i="14" s="1"/>
  <c r="O228" i="14" a="1"/>
  <c r="O228" i="14" s="1"/>
  <c r="O224" i="14" a="1"/>
  <c r="O224" i="14" s="1"/>
  <c r="O220" i="14" a="1"/>
  <c r="O220" i="14" s="1"/>
  <c r="O216" i="14" a="1"/>
  <c r="O216" i="14" s="1"/>
  <c r="O212" i="14" a="1"/>
  <c r="O212" i="14" s="1"/>
  <c r="O208" i="14" a="1"/>
  <c r="O208" i="14" s="1"/>
  <c r="O204" i="14" a="1"/>
  <c r="O204" i="14" s="1"/>
  <c r="O200" i="14" a="1"/>
  <c r="O200" i="14" s="1"/>
  <c r="O196" i="14" a="1"/>
  <c r="O196" i="14" s="1"/>
  <c r="O192" i="14" a="1"/>
  <c r="O192" i="14" s="1"/>
  <c r="O188" i="14" a="1"/>
  <c r="O188" i="14" s="1"/>
  <c r="O184" i="14" a="1"/>
  <c r="O184" i="14" s="1"/>
  <c r="O180" i="14" a="1"/>
  <c r="O180" i="14" s="1"/>
  <c r="O176" i="14" a="1"/>
  <c r="O176" i="14" s="1"/>
  <c r="O172" i="14" a="1"/>
  <c r="O172" i="14" s="1"/>
  <c r="O168" i="14" a="1"/>
  <c r="O168" i="14" s="1"/>
  <c r="O164" i="14" a="1"/>
  <c r="O164" i="14" s="1"/>
  <c r="O160" i="14" a="1"/>
  <c r="O160" i="14" s="1"/>
  <c r="O156" i="14" a="1"/>
  <c r="O156" i="14" s="1"/>
  <c r="O151" i="14" a="1"/>
  <c r="O151" i="14" s="1"/>
  <c r="G146" i="14" a="1"/>
  <c r="G146" i="14" s="1"/>
  <c r="O139" i="14" a="1"/>
  <c r="O139" i="14" s="1"/>
  <c r="O134" i="14" a="1"/>
  <c r="O134" i="14" s="1"/>
  <c r="G128" i="14" a="1"/>
  <c r="G128" i="14" s="1"/>
  <c r="O122" i="14" a="1"/>
  <c r="O122" i="14" s="1"/>
  <c r="O116" i="14" a="1"/>
  <c r="O116" i="14" s="1"/>
  <c r="G111" i="14" a="1"/>
  <c r="G111" i="14" s="1"/>
  <c r="G105" i="14" a="1"/>
  <c r="G105" i="14" s="1"/>
  <c r="G99" i="14" a="1"/>
  <c r="G99" i="14" s="1"/>
  <c r="O93" i="14" a="1"/>
  <c r="O93" i="14" s="1"/>
  <c r="O87" i="14" a="1"/>
  <c r="O87" i="14" s="1"/>
  <c r="G82" i="14" a="1"/>
  <c r="G82" i="14" s="1"/>
  <c r="O75" i="14" a="1"/>
  <c r="O75" i="14" s="1"/>
  <c r="O70" i="14" a="1"/>
  <c r="O70" i="14" s="1"/>
  <c r="G65" i="14" a="1"/>
  <c r="G65" i="14" s="1"/>
  <c r="G60" i="14" a="1"/>
  <c r="G60" i="14" s="1"/>
  <c r="G55" i="14" a="1"/>
  <c r="G55" i="14" s="1"/>
  <c r="G49" i="14" a="1"/>
  <c r="G49" i="14" s="1"/>
  <c r="G44" i="14" a="1"/>
  <c r="G44" i="14" s="1"/>
  <c r="G39" i="14" a="1"/>
  <c r="G39" i="14" s="1"/>
  <c r="G33" i="14" a="1"/>
  <c r="G33" i="14" s="1"/>
  <c r="G28" i="14" a="1"/>
  <c r="G28" i="14" s="1"/>
  <c r="G23" i="14" a="1"/>
  <c r="G23" i="14" s="1"/>
  <c r="G17" i="14" a="1"/>
  <c r="G17" i="14" s="1"/>
  <c r="G12" i="14" a="1"/>
  <c r="G12" i="14" s="1"/>
  <c r="G7" i="14" a="1"/>
  <c r="G7" i="14" s="1"/>
  <c r="N289" i="14" a="1"/>
  <c r="N289" i="14" s="1"/>
  <c r="N285" i="14" a="1"/>
  <c r="N285" i="14" s="1"/>
  <c r="N281" i="14" a="1"/>
  <c r="N281" i="14" s="1"/>
  <c r="N277" i="14" a="1"/>
  <c r="N277" i="14" s="1"/>
  <c r="N273" i="14" a="1"/>
  <c r="N273" i="14" s="1"/>
  <c r="N269" i="14" a="1"/>
  <c r="N269" i="14" s="1"/>
  <c r="N265" i="14" a="1"/>
  <c r="N265" i="14" s="1"/>
  <c r="N261" i="14" a="1"/>
  <c r="N261" i="14" s="1"/>
  <c r="N257" i="14" a="1"/>
  <c r="N257" i="14" s="1"/>
  <c r="N253" i="14" a="1"/>
  <c r="N253" i="14" s="1"/>
  <c r="N249" i="14" a="1"/>
  <c r="N249" i="14" s="1"/>
  <c r="N245" i="14" a="1"/>
  <c r="N245" i="14" s="1"/>
  <c r="N241" i="14" a="1"/>
  <c r="N241" i="14" s="1"/>
  <c r="N237" i="14" a="1"/>
  <c r="N237" i="14" s="1"/>
  <c r="N233" i="14" a="1"/>
  <c r="N233" i="14" s="1"/>
  <c r="N229" i="14" a="1"/>
  <c r="N229" i="14" s="1"/>
  <c r="N225" i="14" a="1"/>
  <c r="N225" i="14" s="1"/>
  <c r="N221" i="14" a="1"/>
  <c r="N221" i="14" s="1"/>
  <c r="N217" i="14" a="1"/>
  <c r="N217" i="14" s="1"/>
  <c r="N213" i="14" a="1"/>
  <c r="N213" i="14" s="1"/>
  <c r="N209" i="14" a="1"/>
  <c r="N209" i="14" s="1"/>
  <c r="N205" i="14" a="1"/>
  <c r="N205" i="14" s="1"/>
  <c r="N201" i="14" a="1"/>
  <c r="N201" i="14" s="1"/>
  <c r="N197" i="14" a="1"/>
  <c r="N197" i="14" s="1"/>
  <c r="N193" i="14" a="1"/>
  <c r="N193" i="14" s="1"/>
  <c r="N189" i="14" a="1"/>
  <c r="N189" i="14" s="1"/>
  <c r="N185" i="14" a="1"/>
  <c r="N185" i="14" s="1"/>
  <c r="N181" i="14" a="1"/>
  <c r="N181" i="14" s="1"/>
  <c r="N177" i="14" a="1"/>
  <c r="N177" i="14" s="1"/>
  <c r="N173" i="14" a="1"/>
  <c r="N173" i="14" s="1"/>
  <c r="N169" i="14" a="1"/>
  <c r="N169" i="14" s="1"/>
  <c r="N165" i="14" a="1"/>
  <c r="N165" i="14" s="1"/>
  <c r="N161" i="14" a="1"/>
  <c r="N161" i="14" s="1"/>
  <c r="N157" i="14" a="1"/>
  <c r="N157" i="14" s="1"/>
  <c r="N153" i="14" a="1"/>
  <c r="N153" i="14" s="1"/>
  <c r="N149" i="14" a="1"/>
  <c r="N149" i="14" s="1"/>
  <c r="N145" i="14" a="1"/>
  <c r="N145" i="14" s="1"/>
  <c r="N141" i="14" a="1"/>
  <c r="N141" i="14" s="1"/>
  <c r="N137" i="14" a="1"/>
  <c r="N137" i="14" s="1"/>
  <c r="N133" i="14" a="1"/>
  <c r="N133" i="14" s="1"/>
  <c r="N129" i="14" a="1"/>
  <c r="N129" i="14" s="1"/>
  <c r="N125" i="14" a="1"/>
  <c r="N125" i="14" s="1"/>
  <c r="N121" i="14" a="1"/>
  <c r="N121" i="14" s="1"/>
  <c r="N117" i="14" a="1"/>
  <c r="N117" i="14" s="1"/>
  <c r="N113" i="14" a="1"/>
  <c r="N113" i="14" s="1"/>
  <c r="N109" i="14" a="1"/>
  <c r="N109" i="14" s="1"/>
  <c r="N105" i="14" a="1"/>
  <c r="N105" i="14" s="1"/>
  <c r="N101" i="14" a="1"/>
  <c r="N101" i="14" s="1"/>
  <c r="N97" i="14" a="1"/>
  <c r="N97" i="14" s="1"/>
  <c r="N93" i="14" a="1"/>
  <c r="N93" i="14" s="1"/>
  <c r="N89" i="14" a="1"/>
  <c r="N89" i="14" s="1"/>
  <c r="N85" i="14" a="1"/>
  <c r="N85" i="14" s="1"/>
  <c r="N81" i="14" a="1"/>
  <c r="N81" i="14" s="1"/>
  <c r="N77" i="14" a="1"/>
  <c r="N77" i="14" s="1"/>
  <c r="N73" i="14" a="1"/>
  <c r="N73" i="14" s="1"/>
  <c r="N69" i="14" a="1"/>
  <c r="N69" i="14" s="1"/>
  <c r="N65" i="14" a="1"/>
  <c r="N65" i="14" s="1"/>
  <c r="N61" i="14" a="1"/>
  <c r="N61" i="14" s="1"/>
  <c r="N57" i="14" a="1"/>
  <c r="N57" i="14" s="1"/>
  <c r="N53" i="14" a="1"/>
  <c r="N53" i="14" s="1"/>
  <c r="N49" i="14" a="1"/>
  <c r="N49" i="14" s="1"/>
  <c r="N45" i="14" a="1"/>
  <c r="N45" i="14" s="1"/>
  <c r="N41" i="14" a="1"/>
  <c r="N41" i="14" s="1"/>
  <c r="N37" i="14" a="1"/>
  <c r="N37" i="14" s="1"/>
  <c r="N33" i="14" a="1"/>
  <c r="N33" i="14" s="1"/>
  <c r="N29" i="14" a="1"/>
  <c r="N29" i="14" s="1"/>
  <c r="N25" i="14" a="1"/>
  <c r="N25" i="14" s="1"/>
  <c r="N21" i="14" a="1"/>
  <c r="N21" i="14" s="1"/>
  <c r="N17" i="14" a="1"/>
  <c r="N17" i="14" s="1"/>
  <c r="N13" i="14" a="1"/>
  <c r="N13" i="14" s="1"/>
  <c r="N9" i="14" a="1"/>
  <c r="N9" i="14" s="1"/>
  <c r="N5" i="14" a="1"/>
  <c r="N5" i="14" s="1"/>
  <c r="E401" i="14" a="1"/>
  <c r="E401" i="14" s="1"/>
  <c r="M385" i="14" a="1"/>
  <c r="M385" i="14" s="1"/>
  <c r="E361" i="14" a="1"/>
  <c r="E361" i="14" s="1"/>
  <c r="E348" i="14" a="1"/>
  <c r="E348" i="14" s="1"/>
  <c r="M334" i="14" a="1"/>
  <c r="M334" i="14" s="1"/>
  <c r="E320" i="14" a="1"/>
  <c r="E320" i="14" s="1"/>
  <c r="M308" i="14" a="1"/>
  <c r="M308" i="14" s="1"/>
  <c r="M296" i="14" a="1"/>
  <c r="M296" i="14" s="1"/>
  <c r="M283" i="14" a="1"/>
  <c r="M283" i="14" s="1"/>
  <c r="M272" i="14" a="1"/>
  <c r="M272" i="14" s="1"/>
  <c r="M240" i="14" a="1"/>
  <c r="M240" i="14" s="1"/>
  <c r="M232" i="14" a="1"/>
  <c r="M232" i="14" s="1"/>
  <c r="M224" i="14" a="1"/>
  <c r="M224" i="14" s="1"/>
  <c r="M216" i="14" a="1"/>
  <c r="M216" i="14" s="1"/>
  <c r="M208" i="14" a="1"/>
  <c r="M208" i="14" s="1"/>
  <c r="M200" i="14" a="1"/>
  <c r="M200" i="14" s="1"/>
  <c r="M192" i="14" a="1"/>
  <c r="M192" i="14" s="1"/>
  <c r="M184" i="14" a="1"/>
  <c r="M184" i="14" s="1"/>
  <c r="M176" i="14" a="1"/>
  <c r="M176" i="14" s="1"/>
  <c r="M168" i="14" a="1"/>
  <c r="M168" i="14" s="1"/>
  <c r="M160" i="14" a="1"/>
  <c r="M160" i="14" s="1"/>
  <c r="M153" i="14" a="1"/>
  <c r="M153" i="14" s="1"/>
  <c r="E149" i="14" a="1"/>
  <c r="E149" i="14" s="1"/>
  <c r="M144" i="14" a="1"/>
  <c r="M144" i="14" s="1"/>
  <c r="E140" i="14" a="1"/>
  <c r="E140" i="14" s="1"/>
  <c r="E135" i="14" a="1"/>
  <c r="E135" i="14" s="1"/>
  <c r="M130" i="14" a="1"/>
  <c r="M130" i="14" s="1"/>
  <c r="E126" i="14" a="1"/>
  <c r="E126" i="14" s="1"/>
  <c r="M121" i="14" a="1"/>
  <c r="M121" i="14" s="1"/>
  <c r="E117" i="14" a="1"/>
  <c r="E117" i="14" s="1"/>
  <c r="M112" i="14" a="1"/>
  <c r="M112" i="14" s="1"/>
  <c r="E108" i="14" a="1"/>
  <c r="E108" i="14" s="1"/>
  <c r="E103" i="14" a="1"/>
  <c r="E103" i="14" s="1"/>
  <c r="M98" i="14" a="1"/>
  <c r="M98" i="14" s="1"/>
  <c r="E94" i="14" a="1"/>
  <c r="E94" i="14" s="1"/>
  <c r="M89" i="14" a="1"/>
  <c r="M89" i="14" s="1"/>
  <c r="E85" i="14" a="1"/>
  <c r="E85" i="14" s="1"/>
  <c r="M80" i="14" a="1"/>
  <c r="M80" i="14" s="1"/>
  <c r="E76" i="14" a="1"/>
  <c r="E76" i="14" s="1"/>
  <c r="E71" i="14" a="1"/>
  <c r="E71" i="14" s="1"/>
  <c r="E67" i="14" a="1"/>
  <c r="E67" i="14" s="1"/>
  <c r="E63" i="14" a="1"/>
  <c r="E63" i="14" s="1"/>
  <c r="E59" i="14" a="1"/>
  <c r="E59" i="14" s="1"/>
  <c r="E55" i="14" a="1"/>
  <c r="E55" i="14" s="1"/>
  <c r="E51" i="14" a="1"/>
  <c r="E51" i="14" s="1"/>
  <c r="E47" i="14" a="1"/>
  <c r="E47" i="14" s="1"/>
  <c r="E43" i="14" a="1"/>
  <c r="E43" i="14" s="1"/>
  <c r="E39" i="14" a="1"/>
  <c r="E39" i="14" s="1"/>
  <c r="E35" i="14" a="1"/>
  <c r="E35" i="14" s="1"/>
  <c r="E31" i="14" a="1"/>
  <c r="E31" i="14" s="1"/>
  <c r="E27" i="14" a="1"/>
  <c r="E27" i="14" s="1"/>
  <c r="E23" i="14" a="1"/>
  <c r="E23" i="14" s="1"/>
  <c r="E19" i="14" a="1"/>
  <c r="E19" i="14" s="1"/>
  <c r="E15" i="14" a="1"/>
  <c r="E15" i="14" s="1"/>
  <c r="E11" i="14" a="1"/>
  <c r="E11" i="14" s="1"/>
  <c r="E7" i="14" a="1"/>
  <c r="E7" i="14" s="1"/>
  <c r="L144" i="14" a="1"/>
  <c r="L144" i="14" s="1"/>
  <c r="L80" i="14" a="1"/>
  <c r="L80" i="14" s="1"/>
  <c r="L383" i="14" a="1"/>
  <c r="L383" i="14" s="1"/>
  <c r="D367" i="14" a="1"/>
  <c r="D367" i="14" s="1"/>
  <c r="D355" i="14" a="1"/>
  <c r="D355" i="14" s="1"/>
  <c r="D343" i="14" a="1"/>
  <c r="D343" i="14" s="1"/>
  <c r="L331" i="14" a="1"/>
  <c r="L331" i="14" s="1"/>
  <c r="D318" i="14" a="1"/>
  <c r="D318" i="14" s="1"/>
  <c r="L308" i="14" a="1"/>
  <c r="L308" i="14" s="1"/>
  <c r="L299" i="14" a="1"/>
  <c r="L299" i="14" s="1"/>
  <c r="D286" i="14" a="1"/>
  <c r="D286" i="14" s="1"/>
  <c r="L276" i="14" a="1"/>
  <c r="L276" i="14" s="1"/>
  <c r="D271" i="14" a="1"/>
  <c r="D271" i="14" s="1"/>
  <c r="D267" i="14" a="1"/>
  <c r="D267" i="14" s="1"/>
  <c r="P442" i="14" a="1"/>
  <c r="P442" i="14" s="1"/>
  <c r="L450" i="14" a="1"/>
  <c r="L450" i="14" s="1"/>
  <c r="L372" i="14" a="1"/>
  <c r="L372" i="14" s="1"/>
  <c r="P326" i="14" a="1"/>
  <c r="P326" i="14" s="1"/>
  <c r="H321" i="14" a="1"/>
  <c r="H321" i="14" s="1"/>
  <c r="G368" i="14" a="1"/>
  <c r="G368" i="14" s="1"/>
  <c r="G360" i="14" a="1"/>
  <c r="G360" i="14" s="1"/>
  <c r="E425" i="14" a="1"/>
  <c r="E425" i="14" s="1"/>
  <c r="E417" i="14" a="1"/>
  <c r="E417" i="14" s="1"/>
  <c r="E412" i="14" a="1"/>
  <c r="E412" i="14" s="1"/>
  <c r="M407" i="14" a="1"/>
  <c r="M407" i="14" s="1"/>
  <c r="M403" i="14" a="1"/>
  <c r="M403" i="14" s="1"/>
  <c r="C452" i="14" a="1"/>
  <c r="C452" i="14" s="1"/>
  <c r="C444" i="14" a="1"/>
  <c r="C444" i="14" s="1"/>
  <c r="C376" i="14" a="1"/>
  <c r="C376" i="14" s="1"/>
  <c r="C355" i="14" a="1"/>
  <c r="C355" i="14" s="1"/>
  <c r="C344" i="14" a="1"/>
  <c r="C344" i="14" s="1"/>
  <c r="I390" i="14" a="1"/>
  <c r="I390" i="14" s="1"/>
  <c r="I358" i="14" a="1"/>
  <c r="I358" i="14" s="1"/>
  <c r="G141" i="14" a="1"/>
  <c r="G141" i="14" s="1"/>
  <c r="O54" i="14" a="1"/>
  <c r="O54" i="14" s="1"/>
  <c r="M119" i="14" a="1"/>
  <c r="M119" i="14" s="1"/>
  <c r="D412" i="14" a="1"/>
  <c r="D412" i="14" s="1"/>
  <c r="D320" i="14" a="1"/>
  <c r="D320" i="14" s="1"/>
  <c r="D288" i="14" a="1"/>
  <c r="D288" i="14" s="1"/>
  <c r="G10" i="14" a="1"/>
  <c r="G10" i="14" s="1"/>
  <c r="N454" i="14" a="1"/>
  <c r="N454" i="14" s="1"/>
  <c r="N450" i="14" a="1"/>
  <c r="N450" i="14" s="1"/>
  <c r="N446" i="14" a="1"/>
  <c r="N446" i="14" s="1"/>
  <c r="N442" i="14" a="1"/>
  <c r="N442" i="14" s="1"/>
  <c r="N438" i="14" a="1"/>
  <c r="N438" i="14" s="1"/>
  <c r="N434" i="14" a="1"/>
  <c r="N434" i="14" s="1"/>
  <c r="N430" i="14" a="1"/>
  <c r="N430" i="14" s="1"/>
  <c r="N426" i="14" a="1"/>
  <c r="N426" i="14" s="1"/>
  <c r="N422" i="14" a="1"/>
  <c r="N422" i="14" s="1"/>
  <c r="M455" i="14" a="1"/>
  <c r="M455" i="14" s="1"/>
  <c r="M442" i="14" a="1"/>
  <c r="M442" i="14" s="1"/>
  <c r="E431" i="14" a="1"/>
  <c r="E431" i="14" s="1"/>
  <c r="E422" i="14" a="1"/>
  <c r="E422" i="14" s="1"/>
  <c r="M410" i="14" a="1"/>
  <c r="M410" i="14" s="1"/>
  <c r="D453" i="14" a="1"/>
  <c r="D453" i="14" s="1"/>
  <c r="L442" i="14" a="1"/>
  <c r="L442" i="14" s="1"/>
  <c r="L433" i="14" a="1"/>
  <c r="L433" i="14" s="1"/>
  <c r="D422" i="14" a="1"/>
  <c r="D422" i="14" s="1"/>
  <c r="L410" i="14" a="1"/>
  <c r="L410" i="14" s="1"/>
  <c r="L401" i="14" a="1"/>
  <c r="L401" i="14" s="1"/>
  <c r="N419" i="14" a="1"/>
  <c r="N419" i="14" s="1"/>
  <c r="N415" i="14" a="1"/>
  <c r="N415" i="14" s="1"/>
  <c r="N411" i="14" a="1"/>
  <c r="N411" i="14" s="1"/>
  <c r="N407" i="14" a="1"/>
  <c r="N407" i="14" s="1"/>
  <c r="N403" i="14" a="1"/>
  <c r="N403" i="14" s="1"/>
  <c r="N399" i="14" a="1"/>
  <c r="N399" i="14" s="1"/>
  <c r="N395" i="14" a="1"/>
  <c r="N395" i="14" s="1"/>
  <c r="N391" i="14" a="1"/>
  <c r="N391" i="14" s="1"/>
  <c r="N387" i="14" a="1"/>
  <c r="N387" i="14" s="1"/>
  <c r="N383" i="14" a="1"/>
  <c r="N383" i="14" s="1"/>
  <c r="N379" i="14" a="1"/>
  <c r="N379" i="14" s="1"/>
  <c r="N375" i="14" a="1"/>
  <c r="N375" i="14" s="1"/>
  <c r="N371" i="14" a="1"/>
  <c r="N371" i="14" s="1"/>
  <c r="N367" i="14" a="1"/>
  <c r="N367" i="14" s="1"/>
  <c r="N363" i="14" a="1"/>
  <c r="N363" i="14" s="1"/>
  <c r="N359" i="14" a="1"/>
  <c r="N359" i="14" s="1"/>
  <c r="N355" i="14" a="1"/>
  <c r="N355" i="14" s="1"/>
  <c r="N351" i="14" a="1"/>
  <c r="N351" i="14" s="1"/>
  <c r="N347" i="14" a="1"/>
  <c r="N347" i="14" s="1"/>
  <c r="N343" i="14" a="1"/>
  <c r="N343" i="14" s="1"/>
  <c r="N339" i="14" a="1"/>
  <c r="N339" i="14" s="1"/>
  <c r="N335" i="14" a="1"/>
  <c r="N335" i="14" s="1"/>
  <c r="N331" i="14" a="1"/>
  <c r="N331" i="14" s="1"/>
  <c r="N327" i="14" a="1"/>
  <c r="N327" i="14" s="1"/>
  <c r="N323" i="14" a="1"/>
  <c r="N323" i="14" s="1"/>
  <c r="N319" i="14" a="1"/>
  <c r="N319" i="14" s="1"/>
  <c r="N315" i="14" a="1"/>
  <c r="N315" i="14" s="1"/>
  <c r="N311" i="14" a="1"/>
  <c r="N311" i="14" s="1"/>
  <c r="N307" i="14" a="1"/>
  <c r="N307" i="14" s="1"/>
  <c r="N303" i="14" a="1"/>
  <c r="N303" i="14" s="1"/>
  <c r="N299" i="14" a="1"/>
  <c r="N299" i="14" s="1"/>
  <c r="N295" i="14" a="1"/>
  <c r="N295" i="14" s="1"/>
  <c r="N291" i="14" a="1"/>
  <c r="N291" i="14" s="1"/>
  <c r="E448" i="14" a="1"/>
  <c r="E448" i="14" s="1"/>
  <c r="M431" i="14" a="1"/>
  <c r="M431" i="14" s="1"/>
  <c r="M413" i="14" a="1"/>
  <c r="M413" i="14" s="1"/>
  <c r="E402" i="14" a="1"/>
  <c r="E402" i="14" s="1"/>
  <c r="E395" i="14" a="1"/>
  <c r="E395" i="14" s="1"/>
  <c r="E389" i="14" a="1"/>
  <c r="E389" i="14" s="1"/>
  <c r="E382" i="14" a="1"/>
  <c r="E382" i="14" s="1"/>
  <c r="E376" i="14" a="1"/>
  <c r="E376" i="14" s="1"/>
  <c r="M368" i="14" a="1"/>
  <c r="M368" i="14" s="1"/>
  <c r="M362" i="14" a="1"/>
  <c r="M362" i="14" s="1"/>
  <c r="M355" i="14" a="1"/>
  <c r="M355" i="14" s="1"/>
  <c r="M349" i="14" a="1"/>
  <c r="M349" i="14" s="1"/>
  <c r="E343" i="14" a="1"/>
  <c r="E343" i="14" s="1"/>
  <c r="M335" i="14" a="1"/>
  <c r="M335" i="14" s="1"/>
  <c r="E329" i="14" a="1"/>
  <c r="E329" i="14" s="1"/>
  <c r="E322" i="14" a="1"/>
  <c r="E322" i="14" s="1"/>
  <c r="M314" i="14" a="1"/>
  <c r="M314" i="14" s="1"/>
  <c r="E307" i="14" a="1"/>
  <c r="E307" i="14" s="1"/>
  <c r="E300" i="14" a="1"/>
  <c r="E300" i="14" s="1"/>
  <c r="M293" i="14" a="1"/>
  <c r="M293" i="14" s="1"/>
  <c r="E286" i="14" a="1"/>
  <c r="E286" i="14" s="1"/>
  <c r="E279" i="14" a="1"/>
  <c r="E279" i="14" s="1"/>
  <c r="M271" i="14" a="1"/>
  <c r="M271" i="14" s="1"/>
  <c r="E264" i="14" a="1"/>
  <c r="E264" i="14" s="1"/>
  <c r="E256" i="14" a="1"/>
  <c r="E256" i="14" s="1"/>
  <c r="E248" i="14" a="1"/>
  <c r="E248" i="14" s="1"/>
  <c r="L444" i="14" a="1"/>
  <c r="L444" i="14" s="1"/>
  <c r="D428" i="14" a="1"/>
  <c r="D428" i="14" s="1"/>
  <c r="D409" i="14" a="1"/>
  <c r="D409" i="14" s="1"/>
  <c r="D394" i="14" a="1"/>
  <c r="D394" i="14" s="1"/>
  <c r="L386" i="14" a="1"/>
  <c r="L386" i="14" s="1"/>
  <c r="L381" i="14" a="1"/>
  <c r="L381" i="14" s="1"/>
  <c r="D374" i="14" a="1"/>
  <c r="D374" i="14" s="1"/>
  <c r="L367" i="14" a="1"/>
  <c r="L367" i="14" s="1"/>
  <c r="L361" i="14" a="1"/>
  <c r="L361" i="14" s="1"/>
  <c r="D354" i="14" a="1"/>
  <c r="D354" i="14" s="1"/>
  <c r="L348" i="14" a="1"/>
  <c r="L348" i="14" s="1"/>
  <c r="L341" i="14" a="1"/>
  <c r="L341" i="14" s="1"/>
  <c r="L334" i="14" a="1"/>
  <c r="L334" i="14" s="1"/>
  <c r="L326" i="14" a="1"/>
  <c r="L326" i="14" s="1"/>
  <c r="L318" i="14" a="1"/>
  <c r="L318" i="14" s="1"/>
  <c r="L310" i="14" a="1"/>
  <c r="L310" i="14" s="1"/>
  <c r="L302" i="14" a="1"/>
  <c r="L302" i="14" s="1"/>
  <c r="L294" i="14" a="1"/>
  <c r="L294" i="14" s="1"/>
  <c r="L286" i="14" a="1"/>
  <c r="L286" i="14" s="1"/>
  <c r="L278" i="14" a="1"/>
  <c r="L278" i="14" s="1"/>
  <c r="K454" i="14" a="1"/>
  <c r="K454" i="14" s="1"/>
  <c r="K445" i="14" a="1"/>
  <c r="K445" i="14" s="1"/>
  <c r="K438" i="14" a="1"/>
  <c r="K438" i="14" s="1"/>
  <c r="C433" i="14" a="1"/>
  <c r="C433" i="14" s="1"/>
  <c r="K425" i="14" a="1"/>
  <c r="K425" i="14" s="1"/>
  <c r="K419" i="14" a="1"/>
  <c r="K419" i="14" s="1"/>
  <c r="C413" i="14" a="1"/>
  <c r="C413" i="14" s="1"/>
  <c r="C406" i="14" a="1"/>
  <c r="C406" i="14" s="1"/>
  <c r="K400" i="14" a="1"/>
  <c r="K400" i="14" s="1"/>
  <c r="C393" i="14" a="1"/>
  <c r="C393" i="14" s="1"/>
  <c r="K386" i="14" a="1"/>
  <c r="K386" i="14" s="1"/>
  <c r="C379" i="14" a="1"/>
  <c r="C379" i="14" s="1"/>
  <c r="K373" i="14" a="1"/>
  <c r="K373" i="14" s="1"/>
  <c r="C366" i="14" a="1"/>
  <c r="C366" i="14" s="1"/>
  <c r="C360" i="14" a="1"/>
  <c r="C360" i="14" s="1"/>
  <c r="C354" i="14" a="1"/>
  <c r="C354" i="14" s="1"/>
  <c r="C346" i="14" a="1"/>
  <c r="C346" i="14" s="1"/>
  <c r="I451" i="14" a="1"/>
  <c r="I451" i="14" s="1"/>
  <c r="I436" i="14" a="1"/>
  <c r="I436" i="14" s="1"/>
  <c r="I425" i="14" a="1"/>
  <c r="I425" i="14" s="1"/>
  <c r="I408" i="14" a="1"/>
  <c r="I408" i="14" s="1"/>
  <c r="I394" i="14" a="1"/>
  <c r="I394" i="14" s="1"/>
  <c r="I380" i="14" a="1"/>
  <c r="I380" i="14" s="1"/>
  <c r="I363" i="14" a="1"/>
  <c r="I363" i="14" s="1"/>
  <c r="I349" i="14" a="1"/>
  <c r="I349" i="14" s="1"/>
  <c r="I334" i="14" a="1"/>
  <c r="I334" i="14" s="1"/>
  <c r="H453" i="14" a="1"/>
  <c r="H453" i="14" s="1"/>
  <c r="H449" i="14" a="1"/>
  <c r="H449" i="14" s="1"/>
  <c r="P443" i="14" a="1"/>
  <c r="P443" i="14" s="1"/>
  <c r="H436" i="14" a="1"/>
  <c r="H436" i="14" s="1"/>
  <c r="P430" i="14" a="1"/>
  <c r="P430" i="14" s="1"/>
  <c r="H423" i="14" a="1"/>
  <c r="H423" i="14" s="1"/>
  <c r="P416" i="14" a="1"/>
  <c r="P416" i="14" s="1"/>
  <c r="H411" i="14" a="1"/>
  <c r="H411" i="14" s="1"/>
  <c r="P403" i="14" a="1"/>
  <c r="P403" i="14" s="1"/>
  <c r="P397" i="14" a="1"/>
  <c r="P397" i="14" s="1"/>
  <c r="H390" i="14" a="1"/>
  <c r="H390" i="14" s="1"/>
  <c r="H384" i="14" a="1"/>
  <c r="H384" i="14" s="1"/>
  <c r="H376" i="14" a="1"/>
  <c r="H376" i="14" s="1"/>
  <c r="P440" i="14" a="1"/>
  <c r="P440" i="14" s="1"/>
  <c r="P425" i="14" a="1"/>
  <c r="P425" i="14" s="1"/>
  <c r="H410" i="14" a="1"/>
  <c r="H410" i="14" s="1"/>
  <c r="H394" i="14" a="1"/>
  <c r="H394" i="14" s="1"/>
  <c r="P378" i="14" a="1"/>
  <c r="P378" i="14" s="1"/>
  <c r="H372" i="14" a="1"/>
  <c r="H372" i="14" s="1"/>
  <c r="H367" i="14" a="1"/>
  <c r="H367" i="14" s="1"/>
  <c r="P362" i="14" a="1"/>
  <c r="P362" i="14" s="1"/>
  <c r="H358" i="14" a="1"/>
  <c r="H358" i="14" s="1"/>
  <c r="H353" i="14" a="1"/>
  <c r="H353" i="14" s="1"/>
  <c r="H349" i="14" a="1"/>
  <c r="H349" i="14" s="1"/>
  <c r="H344" i="14" a="1"/>
  <c r="H344" i="14" s="1"/>
  <c r="H340" i="14" a="1"/>
  <c r="H340" i="14" s="1"/>
  <c r="H335" i="14" a="1"/>
  <c r="H335" i="14" s="1"/>
  <c r="P330" i="14" a="1"/>
  <c r="P330" i="14" s="1"/>
  <c r="H326" i="14" a="1"/>
  <c r="H326" i="14" s="1"/>
  <c r="P321" i="14" a="1"/>
  <c r="P321" i="14" s="1"/>
  <c r="H317" i="14" a="1"/>
  <c r="H317" i="14" s="1"/>
  <c r="H312" i="14" a="1"/>
  <c r="H312" i="14" s="1"/>
  <c r="P307" i="14" a="1"/>
  <c r="P307" i="14" s="1"/>
  <c r="P303" i="14" a="1"/>
  <c r="P303" i="14" s="1"/>
  <c r="H299" i="14" a="1"/>
  <c r="H299" i="14" s="1"/>
  <c r="H295" i="14" a="1"/>
  <c r="H295" i="14" s="1"/>
  <c r="P290" i="14" a="1"/>
  <c r="P290" i="14" s="1"/>
  <c r="P285" i="14" a="1"/>
  <c r="P285" i="14" s="1"/>
  <c r="H281" i="14" a="1"/>
  <c r="H281" i="14" s="1"/>
  <c r="H276" i="14" a="1"/>
  <c r="H276" i="14" s="1"/>
  <c r="H272" i="14" a="1"/>
  <c r="H272" i="14" s="1"/>
  <c r="P267" i="14" a="1"/>
  <c r="P267" i="14" s="1"/>
  <c r="P263" i="14" a="1"/>
  <c r="P263" i="14" s="1"/>
  <c r="P259" i="14" a="1"/>
  <c r="P259" i="14" s="1"/>
  <c r="P255" i="14" a="1"/>
  <c r="P255" i="14" s="1"/>
  <c r="P251" i="14" a="1"/>
  <c r="P251" i="14" s="1"/>
  <c r="P247" i="14" a="1"/>
  <c r="P247" i="14" s="1"/>
  <c r="P243" i="14" a="1"/>
  <c r="P243" i="14" s="1"/>
  <c r="P239" i="14" a="1"/>
  <c r="P239" i="14" s="1"/>
  <c r="P235" i="14" a="1"/>
  <c r="P235" i="14" s="1"/>
  <c r="P231" i="14" a="1"/>
  <c r="P231" i="14" s="1"/>
  <c r="P227" i="14" a="1"/>
  <c r="P227" i="14" s="1"/>
  <c r="P223" i="14" a="1"/>
  <c r="P223" i="14" s="1"/>
  <c r="P219" i="14" a="1"/>
  <c r="P219" i="14" s="1"/>
  <c r="P215" i="14" a="1"/>
  <c r="P215" i="14" s="1"/>
  <c r="P211" i="14" a="1"/>
  <c r="P211" i="14" s="1"/>
  <c r="P207" i="14" a="1"/>
  <c r="P207" i="14" s="1"/>
  <c r="P203" i="14" a="1"/>
  <c r="P203" i="14" s="1"/>
  <c r="P199" i="14" a="1"/>
  <c r="P199" i="14" s="1"/>
  <c r="P195" i="14" a="1"/>
  <c r="P195" i="14" s="1"/>
  <c r="P191" i="14" a="1"/>
  <c r="P191" i="14" s="1"/>
  <c r="P187" i="14" a="1"/>
  <c r="P187" i="14" s="1"/>
  <c r="P183" i="14" a="1"/>
  <c r="P183" i="14" s="1"/>
  <c r="P179" i="14" a="1"/>
  <c r="P179" i="14" s="1"/>
  <c r="P175" i="14" a="1"/>
  <c r="P175" i="14" s="1"/>
  <c r="P171" i="14" a="1"/>
  <c r="P171" i="14" s="1"/>
  <c r="P167" i="14" a="1"/>
  <c r="P167" i="14" s="1"/>
  <c r="P163" i="14" a="1"/>
  <c r="P163" i="14" s="1"/>
  <c r="P159" i="14" a="1"/>
  <c r="P159" i="14" s="1"/>
  <c r="P155" i="14" a="1"/>
  <c r="P155" i="14" s="1"/>
  <c r="P151" i="14" a="1"/>
  <c r="P151" i="14" s="1"/>
  <c r="P147" i="14" a="1"/>
  <c r="P147" i="14" s="1"/>
  <c r="P143" i="14" a="1"/>
  <c r="P143" i="14" s="1"/>
  <c r="P139" i="14" a="1"/>
  <c r="P139" i="14" s="1"/>
  <c r="P135" i="14" a="1"/>
  <c r="P135" i="14" s="1"/>
  <c r="P131" i="14" a="1"/>
  <c r="P131" i="14" s="1"/>
  <c r="P127" i="14" a="1"/>
  <c r="P127" i="14" s="1"/>
  <c r="P123" i="14" a="1"/>
  <c r="P123" i="14" s="1"/>
  <c r="P119" i="14" a="1"/>
  <c r="P119" i="14" s="1"/>
  <c r="P115" i="14" a="1"/>
  <c r="P115" i="14" s="1"/>
  <c r="P111" i="14" a="1"/>
  <c r="P111" i="14" s="1"/>
  <c r="M447" i="14" a="1"/>
  <c r="M447" i="14" s="1"/>
  <c r="M429" i="14" a="1"/>
  <c r="M429" i="14" s="1"/>
  <c r="M420" i="14" a="1"/>
  <c r="M420" i="14" s="1"/>
  <c r="M416" i="14" a="1"/>
  <c r="M416" i="14" s="1"/>
  <c r="M377" i="14" a="1"/>
  <c r="M377" i="14" s="1"/>
  <c r="M369" i="14" a="1"/>
  <c r="M369" i="14" s="1"/>
  <c r="M365" i="14" a="1"/>
  <c r="M365" i="14" s="1"/>
  <c r="M321" i="14" a="1"/>
  <c r="M321" i="14" s="1"/>
  <c r="M289" i="14" a="1"/>
  <c r="M289" i="14" s="1"/>
  <c r="M265" i="14" a="1"/>
  <c r="M265" i="14" s="1"/>
  <c r="K443" i="14" a="1"/>
  <c r="K443" i="14" s="1"/>
  <c r="K416" i="14" a="1"/>
  <c r="K416" i="14" s="1"/>
  <c r="I421" i="14" a="1"/>
  <c r="I421" i="14" s="1"/>
  <c r="I389" i="14" a="1"/>
  <c r="I389" i="14" s="1"/>
  <c r="O152" i="14" a="1"/>
  <c r="O152" i="14" s="1"/>
  <c r="O113" i="14" a="1"/>
  <c r="O113" i="14" s="1"/>
  <c r="G42" i="14" a="1"/>
  <c r="G42" i="14" s="1"/>
  <c r="E171" i="14" a="1"/>
  <c r="E171" i="14" s="1"/>
  <c r="E163" i="14" a="1"/>
  <c r="E163" i="14" s="1"/>
  <c r="E155" i="14" a="1"/>
  <c r="E155" i="14" s="1"/>
  <c r="E131" i="14" a="1"/>
  <c r="E131" i="14" s="1"/>
  <c r="L408" i="14" a="1"/>
  <c r="L408" i="14" s="1"/>
  <c r="L395" i="14" a="1"/>
  <c r="L395" i="14" s="1"/>
  <c r="L359" i="14" a="1"/>
  <c r="L359" i="14" s="1"/>
  <c r="L339" i="14" a="1"/>
  <c r="L339" i="14" s="1"/>
  <c r="L335" i="14" a="1"/>
  <c r="L335" i="14" s="1"/>
  <c r="L323" i="14" a="1"/>
  <c r="L323" i="14" s="1"/>
  <c r="L303" i="14" a="1"/>
  <c r="L303" i="14" s="1"/>
  <c r="L291" i="14" a="1"/>
  <c r="L291" i="14" s="1"/>
  <c r="F454" i="14" a="1"/>
  <c r="F454" i="14" s="1"/>
  <c r="F450" i="14" a="1"/>
  <c r="F450" i="14" s="1"/>
  <c r="F446" i="14" a="1"/>
  <c r="F446" i="14" s="1"/>
  <c r="F442" i="14" a="1"/>
  <c r="F442" i="14" s="1"/>
  <c r="F438" i="14" a="1"/>
  <c r="F438" i="14" s="1"/>
  <c r="F434" i="14" a="1"/>
  <c r="F434" i="14" s="1"/>
  <c r="F430" i="14" a="1"/>
  <c r="F430" i="14" s="1"/>
  <c r="F426" i="14" a="1"/>
  <c r="F426" i="14" s="1"/>
  <c r="F422" i="14" a="1"/>
  <c r="F422" i="14" s="1"/>
  <c r="M453" i="14" a="1"/>
  <c r="M453" i="14" s="1"/>
  <c r="E442" i="14" a="1"/>
  <c r="E442" i="14" s="1"/>
  <c r="M430" i="14" a="1"/>
  <c r="M430" i="14" s="1"/>
  <c r="E419" i="14" a="1"/>
  <c r="E419" i="14" s="1"/>
  <c r="E410" i="14" a="1"/>
  <c r="E410" i="14" s="1"/>
  <c r="L451" i="14" a="1"/>
  <c r="L451" i="14" s="1"/>
  <c r="D442" i="14" a="1"/>
  <c r="D442" i="14" s="1"/>
  <c r="L430" i="14" a="1"/>
  <c r="L430" i="14" s="1"/>
  <c r="L421" i="14" a="1"/>
  <c r="L421" i="14" s="1"/>
  <c r="D410" i="14" a="1"/>
  <c r="D410" i="14" s="1"/>
  <c r="L398" i="14" a="1"/>
  <c r="L398" i="14" s="1"/>
  <c r="E91" i="14" a="1"/>
  <c r="E91" i="14" s="1"/>
  <c r="F419" i="14" a="1"/>
  <c r="F419" i="14" s="1"/>
  <c r="F415" i="14" a="1"/>
  <c r="F415" i="14" s="1"/>
  <c r="F411" i="14" a="1"/>
  <c r="F411" i="14" s="1"/>
  <c r="F407" i="14" a="1"/>
  <c r="F407" i="14" s="1"/>
  <c r="F403" i="14" a="1"/>
  <c r="F403" i="14" s="1"/>
  <c r="F399" i="14" a="1"/>
  <c r="F399" i="14" s="1"/>
  <c r="F395" i="14" a="1"/>
  <c r="F395" i="14" s="1"/>
  <c r="F391" i="14" a="1"/>
  <c r="F391" i="14" s="1"/>
  <c r="F387" i="14" a="1"/>
  <c r="F387" i="14" s="1"/>
  <c r="F383" i="14" a="1"/>
  <c r="F383" i="14" s="1"/>
  <c r="F379" i="14" a="1"/>
  <c r="F379" i="14" s="1"/>
  <c r="F375" i="14" a="1"/>
  <c r="F375" i="14" s="1"/>
  <c r="F371" i="14" a="1"/>
  <c r="F371" i="14" s="1"/>
  <c r="F367" i="14" a="1"/>
  <c r="F367" i="14" s="1"/>
  <c r="F363" i="14" a="1"/>
  <c r="F363" i="14" s="1"/>
  <c r="F359" i="14" a="1"/>
  <c r="F359" i="14" s="1"/>
  <c r="F355" i="14" a="1"/>
  <c r="F355" i="14" s="1"/>
  <c r="F351" i="14" a="1"/>
  <c r="F351" i="14" s="1"/>
  <c r="F347" i="14" a="1"/>
  <c r="F347" i="14" s="1"/>
  <c r="F343" i="14" a="1"/>
  <c r="F343" i="14" s="1"/>
  <c r="F339" i="14" a="1"/>
  <c r="F339" i="14" s="1"/>
  <c r="F335" i="14" a="1"/>
  <c r="F335" i="14" s="1"/>
  <c r="F331" i="14" a="1"/>
  <c r="F331" i="14" s="1"/>
  <c r="F327" i="14" a="1"/>
  <c r="F327" i="14" s="1"/>
  <c r="F323" i="14" a="1"/>
  <c r="F323" i="14" s="1"/>
  <c r="F319" i="14" a="1"/>
  <c r="F319" i="14" s="1"/>
  <c r="F315" i="14" a="1"/>
  <c r="F315" i="14" s="1"/>
  <c r="F311" i="14" a="1"/>
  <c r="F311" i="14" s="1"/>
  <c r="F307" i="14" a="1"/>
  <c r="F307" i="14" s="1"/>
  <c r="F303" i="14" a="1"/>
  <c r="F303" i="14" s="1"/>
  <c r="F299" i="14" a="1"/>
  <c r="F299" i="14" s="1"/>
  <c r="F295" i="14" a="1"/>
  <c r="F295" i="14" s="1"/>
  <c r="F291" i="14" a="1"/>
  <c r="F291" i="14" s="1"/>
  <c r="M445" i="14" a="1"/>
  <c r="M445" i="14" s="1"/>
  <c r="E429" i="14" a="1"/>
  <c r="E429" i="14" s="1"/>
  <c r="M412" i="14" a="1"/>
  <c r="M412" i="14" s="1"/>
  <c r="M400" i="14" a="1"/>
  <c r="M400" i="14" s="1"/>
  <c r="M394" i="14" a="1"/>
  <c r="M394" i="14" s="1"/>
  <c r="M387" i="14" a="1"/>
  <c r="M387" i="14" s="1"/>
  <c r="M381" i="14" a="1"/>
  <c r="M381" i="14" s="1"/>
  <c r="E375" i="14" a="1"/>
  <c r="E375" i="14" s="1"/>
  <c r="M367" i="14" a="1"/>
  <c r="M367" i="14" s="1"/>
  <c r="E362" i="14" a="1"/>
  <c r="E362" i="14" s="1"/>
  <c r="E355" i="14" a="1"/>
  <c r="E355" i="14" s="1"/>
  <c r="M348" i="14" a="1"/>
  <c r="M348" i="14" s="1"/>
  <c r="M342" i="14" a="1"/>
  <c r="M342" i="14" s="1"/>
  <c r="E335" i="14" a="1"/>
  <c r="E335" i="14" s="1"/>
  <c r="M327" i="14" a="1"/>
  <c r="M327" i="14" s="1"/>
  <c r="E321" i="14" a="1"/>
  <c r="E321" i="14" s="1"/>
  <c r="E314" i="14" a="1"/>
  <c r="E314" i="14" s="1"/>
  <c r="M306" i="14" a="1"/>
  <c r="M306" i="14" s="1"/>
  <c r="E299" i="14" a="1"/>
  <c r="E299" i="14" s="1"/>
  <c r="E292" i="14" a="1"/>
  <c r="E292" i="14" s="1"/>
  <c r="M285" i="14" a="1"/>
  <c r="M285" i="14" s="1"/>
  <c r="E278" i="14" a="1"/>
  <c r="E278" i="14" s="1"/>
  <c r="E271" i="14" a="1"/>
  <c r="E271" i="14" s="1"/>
  <c r="M262" i="14" a="1"/>
  <c r="M262" i="14" s="1"/>
  <c r="M254" i="14" a="1"/>
  <c r="M254" i="14" s="1"/>
  <c r="M246" i="14" a="1"/>
  <c r="M246" i="14" s="1"/>
  <c r="D441" i="14" a="1"/>
  <c r="D441" i="14" s="1"/>
  <c r="D423" i="14" a="1"/>
  <c r="D423" i="14" s="1"/>
  <c r="L407" i="14" a="1"/>
  <c r="L407" i="14" s="1"/>
  <c r="L393" i="14" a="1"/>
  <c r="L393" i="14" s="1"/>
  <c r="D386" i="14" a="1"/>
  <c r="D386" i="14" s="1"/>
  <c r="L380" i="14" a="1"/>
  <c r="L380" i="14" s="1"/>
  <c r="L373" i="14" a="1"/>
  <c r="L373" i="14" s="1"/>
  <c r="L366" i="14" a="1"/>
  <c r="L366" i="14" s="1"/>
  <c r="D359" i="14" a="1"/>
  <c r="D359" i="14" s="1"/>
  <c r="L353" i="14" a="1"/>
  <c r="L353" i="14" s="1"/>
  <c r="L346" i="14" a="1"/>
  <c r="L346" i="14" s="1"/>
  <c r="D340" i="14" a="1"/>
  <c r="D340" i="14" s="1"/>
  <c r="L333" i="14" a="1"/>
  <c r="L333" i="14" s="1"/>
  <c r="L325" i="14" a="1"/>
  <c r="L325" i="14" s="1"/>
  <c r="L317" i="14" a="1"/>
  <c r="L317" i="14" s="1"/>
  <c r="L309" i="14" a="1"/>
  <c r="L309" i="14" s="1"/>
  <c r="L301" i="14" a="1"/>
  <c r="L301" i="14" s="1"/>
  <c r="L293" i="14" a="1"/>
  <c r="L293" i="14" s="1"/>
  <c r="L285" i="14" a="1"/>
  <c r="L285" i="14" s="1"/>
  <c r="L277" i="14" a="1"/>
  <c r="L277" i="14" s="1"/>
  <c r="C453" i="14" a="1"/>
  <c r="C453" i="14" s="1"/>
  <c r="C445" i="14" a="1"/>
  <c r="C445" i="14" s="1"/>
  <c r="C438" i="14" a="1"/>
  <c r="C438" i="14" s="1"/>
  <c r="K432" i="14" a="1"/>
  <c r="K432" i="14" s="1"/>
  <c r="C425" i="14" a="1"/>
  <c r="C425" i="14" s="1"/>
  <c r="K418" i="14" a="1"/>
  <c r="K418" i="14" s="1"/>
  <c r="C411" i="14" a="1"/>
  <c r="C411" i="14" s="1"/>
  <c r="K405" i="14" a="1"/>
  <c r="K405" i="14" s="1"/>
  <c r="C398" i="14" a="1"/>
  <c r="C398" i="14" s="1"/>
  <c r="C392" i="14" a="1"/>
  <c r="C392" i="14" s="1"/>
  <c r="C386" i="14" a="1"/>
  <c r="C386" i="14" s="1"/>
  <c r="C378" i="14" a="1"/>
  <c r="C378" i="14" s="1"/>
  <c r="C373" i="14" a="1"/>
  <c r="C373" i="14" s="1"/>
  <c r="K365" i="14" a="1"/>
  <c r="K365" i="14" s="1"/>
  <c r="C359" i="14" a="1"/>
  <c r="C359" i="14" s="1"/>
  <c r="K353" i="14" a="1"/>
  <c r="K353" i="14" s="1"/>
  <c r="K345" i="14" a="1"/>
  <c r="K345" i="14" s="1"/>
  <c r="I450" i="14" a="1"/>
  <c r="I450" i="14" s="1"/>
  <c r="I435" i="14" a="1"/>
  <c r="I435" i="14" s="1"/>
  <c r="I424" i="14" a="1"/>
  <c r="I424" i="14" s="1"/>
  <c r="I404" i="14" a="1"/>
  <c r="I404" i="14" s="1"/>
  <c r="I393" i="14" a="1"/>
  <c r="I393" i="14" s="1"/>
  <c r="I376" i="14" a="1"/>
  <c r="I376" i="14" s="1"/>
  <c r="I362" i="14" a="1"/>
  <c r="I362" i="14" s="1"/>
  <c r="I348" i="14" a="1"/>
  <c r="I348" i="14" s="1"/>
  <c r="I333" i="14" a="1"/>
  <c r="I333" i="14" s="1"/>
  <c r="P452" i="14" a="1"/>
  <c r="P452" i="14" s="1"/>
  <c r="P448" i="14" a="1"/>
  <c r="P448" i="14" s="1"/>
  <c r="H443" i="14" a="1"/>
  <c r="H443" i="14" s="1"/>
  <c r="P435" i="14" a="1"/>
  <c r="P435" i="14" s="1"/>
  <c r="P429" i="14" a="1"/>
  <c r="P429" i="14" s="1"/>
  <c r="H422" i="14" a="1"/>
  <c r="H422" i="14" s="1"/>
  <c r="H416" i="14" a="1"/>
  <c r="H416" i="14" s="1"/>
  <c r="H408" i="14" a="1"/>
  <c r="H408" i="14" s="1"/>
  <c r="H403" i="14" a="1"/>
  <c r="H403" i="14" s="1"/>
  <c r="H396" i="14" a="1"/>
  <c r="H396" i="14" s="1"/>
  <c r="H389" i="14" a="1"/>
  <c r="H389" i="14" s="1"/>
  <c r="P383" i="14" a="1"/>
  <c r="P383" i="14" s="1"/>
  <c r="P375" i="14" a="1"/>
  <c r="P375" i="14" s="1"/>
  <c r="P434" i="14" a="1"/>
  <c r="P434" i="14" s="1"/>
  <c r="H425" i="14" a="1"/>
  <c r="H425" i="14" s="1"/>
  <c r="H409" i="14" a="1"/>
  <c r="H409" i="14" s="1"/>
  <c r="P393" i="14" a="1"/>
  <c r="P393" i="14" s="1"/>
  <c r="H378" i="14" a="1"/>
  <c r="H378" i="14" s="1"/>
  <c r="P371" i="14" a="1"/>
  <c r="P371" i="14" s="1"/>
  <c r="P366" i="14" a="1"/>
  <c r="P366" i="14" s="1"/>
  <c r="H362" i="14" a="1"/>
  <c r="H362" i="14" s="1"/>
  <c r="P357" i="14" a="1"/>
  <c r="P357" i="14" s="1"/>
  <c r="P352" i="14" a="1"/>
  <c r="P352" i="14" s="1"/>
  <c r="P348" i="14" a="1"/>
  <c r="P348" i="14" s="1"/>
  <c r="P343" i="14" a="1"/>
  <c r="P343" i="14" s="1"/>
  <c r="P339" i="14" a="1"/>
  <c r="P339" i="14" s="1"/>
  <c r="P334" i="14" a="1"/>
  <c r="P334" i="14" s="1"/>
  <c r="H330" i="14" a="1"/>
  <c r="H330" i="14" s="1"/>
  <c r="P325" i="14" a="1"/>
  <c r="P325" i="14" s="1"/>
  <c r="P320" i="14" a="1"/>
  <c r="P320" i="14" s="1"/>
  <c r="P316" i="14" a="1"/>
  <c r="P316" i="14" s="1"/>
  <c r="P311" i="14" a="1"/>
  <c r="P311" i="14" s="1"/>
  <c r="H307" i="14" a="1"/>
  <c r="H307" i="14" s="1"/>
  <c r="H303" i="14" a="1"/>
  <c r="H303" i="14" s="1"/>
  <c r="P298" i="14" a="1"/>
  <c r="P298" i="14" s="1"/>
  <c r="H294" i="14" a="1"/>
  <c r="H294" i="14" s="1"/>
  <c r="P289" i="14" a="1"/>
  <c r="P289" i="14" s="1"/>
  <c r="H285" i="14" a="1"/>
  <c r="H285" i="14" s="1"/>
  <c r="H280" i="14" a="1"/>
  <c r="H280" i="14" s="1"/>
  <c r="P275" i="14" a="1"/>
  <c r="P275" i="14" s="1"/>
  <c r="P271" i="14" a="1"/>
  <c r="P271" i="14" s="1"/>
  <c r="H267" i="14" a="1"/>
  <c r="H267" i="14" s="1"/>
  <c r="H263" i="14" a="1"/>
  <c r="H263" i="14" s="1"/>
  <c r="H259" i="14" a="1"/>
  <c r="H259" i="14" s="1"/>
  <c r="H255" i="14" a="1"/>
  <c r="H255" i="14" s="1"/>
  <c r="H251" i="14" a="1"/>
  <c r="H251" i="14" s="1"/>
  <c r="H247" i="14" a="1"/>
  <c r="H247" i="14" s="1"/>
  <c r="H243" i="14" a="1"/>
  <c r="H243" i="14" s="1"/>
  <c r="H239" i="14" a="1"/>
  <c r="H239" i="14" s="1"/>
  <c r="H235" i="14" a="1"/>
  <c r="H235" i="14" s="1"/>
  <c r="H231" i="14" a="1"/>
  <c r="H231" i="14" s="1"/>
  <c r="H227" i="14" a="1"/>
  <c r="H227" i="14" s="1"/>
  <c r="H223" i="14" a="1"/>
  <c r="H223" i="14" s="1"/>
  <c r="H219" i="14" a="1"/>
  <c r="H219" i="14" s="1"/>
  <c r="H215" i="14" a="1"/>
  <c r="H215" i="14" s="1"/>
  <c r="H211" i="14" a="1"/>
  <c r="H211" i="14" s="1"/>
  <c r="H207" i="14" a="1"/>
  <c r="H207" i="14" s="1"/>
  <c r="H203" i="14" a="1"/>
  <c r="H203" i="14" s="1"/>
  <c r="H199" i="14" a="1"/>
  <c r="H199" i="14" s="1"/>
  <c r="H195" i="14" a="1"/>
  <c r="H195" i="14" s="1"/>
  <c r="H191" i="14" a="1"/>
  <c r="H191" i="14" s="1"/>
  <c r="H187" i="14" a="1"/>
  <c r="H187" i="14" s="1"/>
  <c r="H183" i="14" a="1"/>
  <c r="H183" i="14" s="1"/>
  <c r="H179" i="14" a="1"/>
  <c r="H179" i="14" s="1"/>
  <c r="H175" i="14" a="1"/>
  <c r="H175" i="14" s="1"/>
  <c r="H171" i="14" a="1"/>
  <c r="H171" i="14" s="1"/>
  <c r="H167" i="14" a="1"/>
  <c r="H167" i="14" s="1"/>
  <c r="H163" i="14" a="1"/>
  <c r="H163" i="14" s="1"/>
  <c r="H159" i="14" a="1"/>
  <c r="H159" i="14" s="1"/>
  <c r="H155" i="14" a="1"/>
  <c r="H155" i="14" s="1"/>
  <c r="H151" i="14" a="1"/>
  <c r="H151" i="14" s="1"/>
  <c r="H147" i="14" a="1"/>
  <c r="H147" i="14" s="1"/>
  <c r="H143" i="14" a="1"/>
  <c r="H143" i="14" s="1"/>
  <c r="H139" i="14" a="1"/>
  <c r="H139" i="14" s="1"/>
  <c r="H135" i="14" a="1"/>
  <c r="H135" i="14" s="1"/>
  <c r="H131" i="14" a="1"/>
  <c r="H131" i="14" s="1"/>
  <c r="H127" i="14" a="1"/>
  <c r="H127" i="14" s="1"/>
  <c r="H123" i="14" a="1"/>
  <c r="H123" i="14" s="1"/>
  <c r="H119" i="14" a="1"/>
  <c r="H119" i="14" s="1"/>
  <c r="H115" i="14" a="1"/>
  <c r="H115" i="14" s="1"/>
  <c r="H111" i="14" a="1"/>
  <c r="H111" i="14" s="1"/>
  <c r="H107" i="14" a="1"/>
  <c r="H107" i="14" s="1"/>
  <c r="H103" i="14" a="1"/>
  <c r="H103" i="14" s="1"/>
  <c r="H99" i="14" a="1"/>
  <c r="H99" i="14" s="1"/>
  <c r="H95" i="14" a="1"/>
  <c r="H95" i="14" s="1"/>
  <c r="H91" i="14" a="1"/>
  <c r="H91" i="14" s="1"/>
  <c r="P107" i="14" a="1"/>
  <c r="P107" i="14" s="1"/>
  <c r="P103" i="14" a="1"/>
  <c r="P103" i="14" s="1"/>
  <c r="P99" i="14" a="1"/>
  <c r="P99" i="14" s="1"/>
  <c r="P95" i="14" a="1"/>
  <c r="P95" i="14" s="1"/>
  <c r="P91" i="14" a="1"/>
  <c r="P91" i="14" s="1"/>
  <c r="P87" i="14" a="1"/>
  <c r="P87" i="14" s="1"/>
  <c r="P83" i="14" a="1"/>
  <c r="P83" i="14" s="1"/>
  <c r="P79" i="14" a="1"/>
  <c r="P79" i="14" s="1"/>
  <c r="P75" i="14" a="1"/>
  <c r="P75" i="14" s="1"/>
  <c r="P71" i="14" a="1"/>
  <c r="P71" i="14" s="1"/>
  <c r="P66" i="14" a="1"/>
  <c r="P66" i="14" s="1"/>
  <c r="P61" i="14" a="1"/>
  <c r="P61" i="14" s="1"/>
  <c r="P56" i="14" a="1"/>
  <c r="P56" i="14" s="1"/>
  <c r="P50" i="14" a="1"/>
  <c r="P50" i="14" s="1"/>
  <c r="P45" i="14" a="1"/>
  <c r="P45" i="14" s="1"/>
  <c r="P40" i="14" a="1"/>
  <c r="P40" i="14" s="1"/>
  <c r="P34" i="14" a="1"/>
  <c r="P34" i="14" s="1"/>
  <c r="P29" i="14" a="1"/>
  <c r="P29" i="14" s="1"/>
  <c r="P24" i="14" a="1"/>
  <c r="P24" i="14" s="1"/>
  <c r="P18" i="14" a="1"/>
  <c r="P18" i="14" s="1"/>
  <c r="P13" i="14" a="1"/>
  <c r="P13" i="14" s="1"/>
  <c r="P8" i="14" a="1"/>
  <c r="P8" i="14" s="1"/>
  <c r="O455" i="14" a="1"/>
  <c r="O455" i="14" s="1"/>
  <c r="G451" i="14" a="1"/>
  <c r="G451" i="14" s="1"/>
  <c r="O446" i="14" a="1"/>
  <c r="O446" i="14" s="1"/>
  <c r="O442" i="14" a="1"/>
  <c r="O442" i="14" s="1"/>
  <c r="O438" i="14" a="1"/>
  <c r="O438" i="14" s="1"/>
  <c r="G434" i="14" a="1"/>
  <c r="G434" i="14" s="1"/>
  <c r="G430" i="14" a="1"/>
  <c r="G430" i="14" s="1"/>
  <c r="O425" i="14" a="1"/>
  <c r="O425" i="14" s="1"/>
  <c r="G421" i="14" a="1"/>
  <c r="G421" i="14" s="1"/>
  <c r="G417" i="14" a="1"/>
  <c r="G417" i="14" s="1"/>
  <c r="G412" i="14" a="1"/>
  <c r="G412" i="14" s="1"/>
  <c r="G408" i="14" a="1"/>
  <c r="G408" i="14" s="1"/>
  <c r="G404" i="14" a="1"/>
  <c r="G404" i="14" s="1"/>
  <c r="O399" i="14" a="1"/>
  <c r="O399" i="14" s="1"/>
  <c r="G395" i="14" a="1"/>
  <c r="G395" i="14" s="1"/>
  <c r="G390" i="14" a="1"/>
  <c r="G390" i="14" s="1"/>
  <c r="G386" i="14" a="1"/>
  <c r="G386" i="14" s="1"/>
  <c r="G382" i="14" a="1"/>
  <c r="G382" i="14" s="1"/>
  <c r="O377" i="14" a="1"/>
  <c r="O377" i="14" s="1"/>
  <c r="O373" i="14" a="1"/>
  <c r="O373" i="14" s="1"/>
  <c r="G369" i="14" a="1"/>
  <c r="G369" i="14" s="1"/>
  <c r="G364" i="14" a="1"/>
  <c r="G364" i="14" s="1"/>
  <c r="G359" i="14" a="1"/>
  <c r="G359" i="14" s="1"/>
  <c r="O354" i="14" a="1"/>
  <c r="O354" i="14" s="1"/>
  <c r="O350" i="14" a="1"/>
  <c r="O350" i="14" s="1"/>
  <c r="O346" i="14" a="1"/>
  <c r="O346" i="14" s="1"/>
  <c r="O342" i="14" a="1"/>
  <c r="O342" i="14" s="1"/>
  <c r="O337" i="14" a="1"/>
  <c r="O337" i="14" s="1"/>
  <c r="O333" i="14" a="1"/>
  <c r="O333" i="14" s="1"/>
  <c r="G329" i="14" a="1"/>
  <c r="G329" i="14" s="1"/>
  <c r="O324" i="14" a="1"/>
  <c r="O324" i="14" s="1"/>
  <c r="O320" i="14" a="1"/>
  <c r="O320" i="14" s="1"/>
  <c r="O315" i="14" a="1"/>
  <c r="O315" i="14" s="1"/>
  <c r="G311" i="14" a="1"/>
  <c r="G311" i="14" s="1"/>
  <c r="O306" i="14" a="1"/>
  <c r="O306" i="14" s="1"/>
  <c r="O300" i="14" a="1"/>
  <c r="O300" i="14" s="1"/>
  <c r="O296" i="14" a="1"/>
  <c r="O296" i="14" s="1"/>
  <c r="G292" i="14" a="1"/>
  <c r="G292" i="14" s="1"/>
  <c r="G288" i="14" a="1"/>
  <c r="G288" i="14" s="1"/>
  <c r="G283" i="14" a="1"/>
  <c r="G283" i="14" s="1"/>
  <c r="O278" i="14" a="1"/>
  <c r="O278" i="14" s="1"/>
  <c r="G273" i="14" a="1"/>
  <c r="G273" i="14" s="1"/>
  <c r="G268" i="14" a="1"/>
  <c r="G268" i="14" s="1"/>
  <c r="G264" i="14" a="1"/>
  <c r="G264" i="14" s="1"/>
  <c r="G260" i="14" a="1"/>
  <c r="G260" i="14" s="1"/>
  <c r="G256" i="14" a="1"/>
  <c r="G256" i="14" s="1"/>
  <c r="G252" i="14" a="1"/>
  <c r="G252" i="14" s="1"/>
  <c r="G248" i="14" a="1"/>
  <c r="G248" i="14" s="1"/>
  <c r="G244" i="14" a="1"/>
  <c r="G244" i="14" s="1"/>
  <c r="G240" i="14" a="1"/>
  <c r="G240" i="14" s="1"/>
  <c r="G236" i="14" a="1"/>
  <c r="G236" i="14" s="1"/>
  <c r="G232" i="14" a="1"/>
  <c r="G232" i="14" s="1"/>
  <c r="G228" i="14" a="1"/>
  <c r="G228" i="14" s="1"/>
  <c r="G224" i="14" a="1"/>
  <c r="G224" i="14" s="1"/>
  <c r="G220" i="14" a="1"/>
  <c r="G220" i="14" s="1"/>
  <c r="G216" i="14" a="1"/>
  <c r="G216" i="14" s="1"/>
  <c r="G212" i="14" a="1"/>
  <c r="G212" i="14" s="1"/>
  <c r="G208" i="14" a="1"/>
  <c r="G208" i="14" s="1"/>
  <c r="G204" i="14" a="1"/>
  <c r="G204" i="14" s="1"/>
  <c r="G200" i="14" a="1"/>
  <c r="G200" i="14" s="1"/>
  <c r="G196" i="14" a="1"/>
  <c r="G196" i="14" s="1"/>
  <c r="G192" i="14" a="1"/>
  <c r="G192" i="14" s="1"/>
  <c r="G188" i="14" a="1"/>
  <c r="G188" i="14" s="1"/>
  <c r="G184" i="14" a="1"/>
  <c r="G184" i="14" s="1"/>
  <c r="G180" i="14" a="1"/>
  <c r="G180" i="14" s="1"/>
  <c r="G176" i="14" a="1"/>
  <c r="G176" i="14" s="1"/>
  <c r="G172" i="14" a="1"/>
  <c r="G172" i="14" s="1"/>
  <c r="G168" i="14" a="1"/>
  <c r="G168" i="14" s="1"/>
  <c r="G164" i="14" a="1"/>
  <c r="G164" i="14" s="1"/>
  <c r="G160" i="14" a="1"/>
  <c r="G160" i="14" s="1"/>
  <c r="G156" i="14" a="1"/>
  <c r="G156" i="14" s="1"/>
  <c r="G151" i="14" a="1"/>
  <c r="G151" i="14" s="1"/>
  <c r="G145" i="14" a="1"/>
  <c r="G145" i="14" s="1"/>
  <c r="G139" i="14" a="1"/>
  <c r="G139" i="14" s="1"/>
  <c r="O133" i="14" a="1"/>
  <c r="O133" i="14" s="1"/>
  <c r="O127" i="14" a="1"/>
  <c r="O127" i="14" s="1"/>
  <c r="G122" i="14" a="1"/>
  <c r="G122" i="14" s="1"/>
  <c r="O115" i="14" a="1"/>
  <c r="O115" i="14" s="1"/>
  <c r="O110" i="14" a="1"/>
  <c r="O110" i="14" s="1"/>
  <c r="G104" i="14" a="1"/>
  <c r="G104" i="14" s="1"/>
  <c r="O98" i="14" a="1"/>
  <c r="O98" i="14" s="1"/>
  <c r="O92" i="14" a="1"/>
  <c r="O92" i="14" s="1"/>
  <c r="G87" i="14" a="1"/>
  <c r="G87" i="14" s="1"/>
  <c r="G81" i="14" a="1"/>
  <c r="G81" i="14" s="1"/>
  <c r="G75" i="14" a="1"/>
  <c r="G75" i="14" s="1"/>
  <c r="O69" i="14" a="1"/>
  <c r="O69" i="14" s="1"/>
  <c r="O64" i="14" a="1"/>
  <c r="O64" i="14" s="1"/>
  <c r="O59" i="14" a="1"/>
  <c r="O59" i="14" s="1"/>
  <c r="O53" i="14" a="1"/>
  <c r="O53" i="14" s="1"/>
  <c r="O48" i="14" a="1"/>
  <c r="O48" i="14" s="1"/>
  <c r="O43" i="14" a="1"/>
  <c r="O43" i="14" s="1"/>
  <c r="O37" i="14" a="1"/>
  <c r="O37" i="14" s="1"/>
  <c r="O32" i="14" a="1"/>
  <c r="O32" i="14" s="1"/>
  <c r="O27" i="14" a="1"/>
  <c r="O27" i="14" s="1"/>
  <c r="O21" i="14" a="1"/>
  <c r="O21" i="14" s="1"/>
  <c r="O16" i="14" a="1"/>
  <c r="O16" i="14" s="1"/>
  <c r="O11" i="14" a="1"/>
  <c r="O11" i="14" s="1"/>
  <c r="O5" i="14" a="1"/>
  <c r="O5" i="14" s="1"/>
  <c r="F289" i="14" a="1"/>
  <c r="F289" i="14" s="1"/>
  <c r="F285" i="14" a="1"/>
  <c r="F285" i="14" s="1"/>
  <c r="F281" i="14" a="1"/>
  <c r="F281" i="14" s="1"/>
  <c r="F277" i="14" a="1"/>
  <c r="F277" i="14" s="1"/>
  <c r="F273" i="14" a="1"/>
  <c r="F273" i="14" s="1"/>
  <c r="F269" i="14" a="1"/>
  <c r="F269" i="14" s="1"/>
  <c r="F265" i="14" a="1"/>
  <c r="F265" i="14" s="1"/>
  <c r="F261" i="14" a="1"/>
  <c r="F261" i="14" s="1"/>
  <c r="F257" i="14" a="1"/>
  <c r="F257" i="14" s="1"/>
  <c r="F253" i="14" a="1"/>
  <c r="F253" i="14" s="1"/>
  <c r="F249" i="14" a="1"/>
  <c r="F249" i="14" s="1"/>
  <c r="F245" i="14" a="1"/>
  <c r="F245" i="14" s="1"/>
  <c r="F241" i="14" a="1"/>
  <c r="F241" i="14" s="1"/>
  <c r="F237" i="14" a="1"/>
  <c r="F237" i="14" s="1"/>
  <c r="F233" i="14" a="1"/>
  <c r="F233" i="14" s="1"/>
  <c r="F229" i="14" a="1"/>
  <c r="F229" i="14" s="1"/>
  <c r="F225" i="14" a="1"/>
  <c r="F225" i="14" s="1"/>
  <c r="F221" i="14" a="1"/>
  <c r="F221" i="14" s="1"/>
  <c r="F217" i="14" a="1"/>
  <c r="F217" i="14" s="1"/>
  <c r="F213" i="14" a="1"/>
  <c r="F213" i="14" s="1"/>
  <c r="F209" i="14" a="1"/>
  <c r="F209" i="14" s="1"/>
  <c r="F205" i="14" a="1"/>
  <c r="F205" i="14" s="1"/>
  <c r="F201" i="14" a="1"/>
  <c r="F201" i="14" s="1"/>
  <c r="F197" i="14" a="1"/>
  <c r="F197" i="14" s="1"/>
  <c r="F193" i="14" a="1"/>
  <c r="F193" i="14" s="1"/>
  <c r="F189" i="14" a="1"/>
  <c r="F189" i="14" s="1"/>
  <c r="F185" i="14" a="1"/>
  <c r="F185" i="14" s="1"/>
  <c r="F181" i="14" a="1"/>
  <c r="F181" i="14" s="1"/>
  <c r="F177" i="14" a="1"/>
  <c r="F177" i="14" s="1"/>
  <c r="F173" i="14" a="1"/>
  <c r="F173" i="14" s="1"/>
  <c r="F169" i="14" a="1"/>
  <c r="F169" i="14" s="1"/>
  <c r="F165" i="14" a="1"/>
  <c r="F165" i="14" s="1"/>
  <c r="F161" i="14" a="1"/>
  <c r="F161" i="14" s="1"/>
  <c r="F157" i="14" a="1"/>
  <c r="F157" i="14" s="1"/>
  <c r="F153" i="14" a="1"/>
  <c r="F153" i="14" s="1"/>
  <c r="F149" i="14" a="1"/>
  <c r="F149" i="14" s="1"/>
  <c r="F145" i="14" a="1"/>
  <c r="F145" i="14" s="1"/>
  <c r="F141" i="14" a="1"/>
  <c r="F141" i="14" s="1"/>
  <c r="F137" i="14" a="1"/>
  <c r="F137" i="14" s="1"/>
  <c r="F133" i="14" a="1"/>
  <c r="F133" i="14" s="1"/>
  <c r="F129" i="14" a="1"/>
  <c r="F129" i="14" s="1"/>
  <c r="F125" i="14" a="1"/>
  <c r="F125" i="14" s="1"/>
  <c r="F121" i="14" a="1"/>
  <c r="F121" i="14" s="1"/>
  <c r="F117" i="14" a="1"/>
  <c r="F117" i="14" s="1"/>
  <c r="F113" i="14" a="1"/>
  <c r="F113" i="14" s="1"/>
  <c r="F109" i="14" a="1"/>
  <c r="F109" i="14" s="1"/>
  <c r="F105" i="14" a="1"/>
  <c r="F105" i="14" s="1"/>
  <c r="F101" i="14" a="1"/>
  <c r="F101" i="14" s="1"/>
  <c r="F97" i="14" a="1"/>
  <c r="F97" i="14" s="1"/>
  <c r="F93" i="14" a="1"/>
  <c r="F93" i="14" s="1"/>
  <c r="F89" i="14" a="1"/>
  <c r="F89" i="14" s="1"/>
  <c r="F85" i="14" a="1"/>
  <c r="F85" i="14" s="1"/>
  <c r="F81" i="14" a="1"/>
  <c r="F81" i="14" s="1"/>
  <c r="F77" i="14" a="1"/>
  <c r="F77" i="14" s="1"/>
  <c r="F73" i="14" a="1"/>
  <c r="F73" i="14" s="1"/>
  <c r="F69" i="14" a="1"/>
  <c r="F69" i="14" s="1"/>
  <c r="F65" i="14" a="1"/>
  <c r="F65" i="14" s="1"/>
  <c r="F61" i="14" a="1"/>
  <c r="F61" i="14" s="1"/>
  <c r="F57" i="14" a="1"/>
  <c r="F57" i="14" s="1"/>
  <c r="F53" i="14" a="1"/>
  <c r="F53" i="14" s="1"/>
  <c r="F49" i="14" a="1"/>
  <c r="F49" i="14" s="1"/>
  <c r="F45" i="14" a="1"/>
  <c r="F45" i="14" s="1"/>
  <c r="F41" i="14" a="1"/>
  <c r="F41" i="14" s="1"/>
  <c r="F37" i="14" a="1"/>
  <c r="F37" i="14" s="1"/>
  <c r="F33" i="14" a="1"/>
  <c r="F33" i="14" s="1"/>
  <c r="F29" i="14" a="1"/>
  <c r="F29" i="14" s="1"/>
  <c r="F25" i="14" a="1"/>
  <c r="F25" i="14" s="1"/>
  <c r="F21" i="14" a="1"/>
  <c r="F21" i="14" s="1"/>
  <c r="F17" i="14" a="1"/>
  <c r="F17" i="14" s="1"/>
  <c r="F13" i="14" a="1"/>
  <c r="F13" i="14" s="1"/>
  <c r="F9" i="14" a="1"/>
  <c r="F9" i="14" s="1"/>
  <c r="F5" i="14" a="1"/>
  <c r="F5" i="14" s="1"/>
  <c r="E400" i="14" a="1"/>
  <c r="E400" i="14" s="1"/>
  <c r="M384" i="14" a="1"/>
  <c r="M384" i="14" s="1"/>
  <c r="E360" i="14" a="1"/>
  <c r="E360" i="14" s="1"/>
  <c r="M345" i="14" a="1"/>
  <c r="M345" i="14" s="1"/>
  <c r="E333" i="14" a="1"/>
  <c r="E333" i="14" s="1"/>
  <c r="M318" i="14" a="1"/>
  <c r="M318" i="14" s="1"/>
  <c r="M307" i="14" a="1"/>
  <c r="M307" i="14" s="1"/>
  <c r="M294" i="14" a="1"/>
  <c r="M294" i="14" s="1"/>
  <c r="M281" i="14" a="1"/>
  <c r="M281" i="14" s="1"/>
  <c r="E272" i="14" a="1"/>
  <c r="E272" i="14" s="1"/>
  <c r="E240" i="14" a="1"/>
  <c r="E240" i="14" s="1"/>
  <c r="E232" i="14" a="1"/>
  <c r="E232" i="14" s="1"/>
  <c r="E224" i="14" a="1"/>
  <c r="E224" i="14" s="1"/>
  <c r="E216" i="14" a="1"/>
  <c r="E216" i="14" s="1"/>
  <c r="E208" i="14" a="1"/>
  <c r="E208" i="14" s="1"/>
  <c r="E200" i="14" a="1"/>
  <c r="E200" i="14" s="1"/>
  <c r="E192" i="14" a="1"/>
  <c r="E192" i="14" s="1"/>
  <c r="E184" i="14" a="1"/>
  <c r="E184" i="14" s="1"/>
  <c r="E176" i="14" a="1"/>
  <c r="E176" i="14" s="1"/>
  <c r="E168" i="14" a="1"/>
  <c r="E168" i="14" s="1"/>
  <c r="E160" i="14" a="1"/>
  <c r="E160" i="14" s="1"/>
  <c r="E153" i="14" a="1"/>
  <c r="E153" i="14" s="1"/>
  <c r="M148" i="14" a="1"/>
  <c r="M148" i="14" s="1"/>
  <c r="E144" i="14" a="1"/>
  <c r="E144" i="14" s="1"/>
  <c r="M139" i="14" a="1"/>
  <c r="M139" i="14" s="1"/>
  <c r="M134" i="14" a="1"/>
  <c r="M134" i="14" s="1"/>
  <c r="E130" i="14" a="1"/>
  <c r="E130" i="14" s="1"/>
  <c r="M125" i="14" a="1"/>
  <c r="M125" i="14" s="1"/>
  <c r="E121" i="14" a="1"/>
  <c r="E121" i="14" s="1"/>
  <c r="M116" i="14" a="1"/>
  <c r="M116" i="14" s="1"/>
  <c r="E112" i="14" a="1"/>
  <c r="E112" i="14" s="1"/>
  <c r="M107" i="14" a="1"/>
  <c r="M107" i="14" s="1"/>
  <c r="M102" i="14" a="1"/>
  <c r="M102" i="14" s="1"/>
  <c r="E98" i="14" a="1"/>
  <c r="E98" i="14" s="1"/>
  <c r="M93" i="14" a="1"/>
  <c r="M93" i="14" s="1"/>
  <c r="E89" i="14" a="1"/>
  <c r="E89" i="14" s="1"/>
  <c r="M84" i="14" a="1"/>
  <c r="M84" i="14" s="1"/>
  <c r="E80" i="14" a="1"/>
  <c r="E80" i="14" s="1"/>
  <c r="M75" i="14" a="1"/>
  <c r="M75" i="14" s="1"/>
  <c r="M70" i="14" a="1"/>
  <c r="M70" i="14" s="1"/>
  <c r="M66" i="14" a="1"/>
  <c r="M66" i="14" s="1"/>
  <c r="M62" i="14" a="1"/>
  <c r="M62" i="14" s="1"/>
  <c r="M58" i="14" a="1"/>
  <c r="M58" i="14" s="1"/>
  <c r="M54" i="14" a="1"/>
  <c r="M54" i="14" s="1"/>
  <c r="M50" i="14" a="1"/>
  <c r="M50" i="14" s="1"/>
  <c r="M46" i="14" a="1"/>
  <c r="M46" i="14" s="1"/>
  <c r="M42" i="14" a="1"/>
  <c r="M42" i="14" s="1"/>
  <c r="M38" i="14" a="1"/>
  <c r="M38" i="14" s="1"/>
  <c r="M34" i="14" a="1"/>
  <c r="M34" i="14" s="1"/>
  <c r="M30" i="14" a="1"/>
  <c r="M30" i="14" s="1"/>
  <c r="M26" i="14" a="1"/>
  <c r="M26" i="14" s="1"/>
  <c r="M22" i="14" a="1"/>
  <c r="M22" i="14" s="1"/>
  <c r="M18" i="14" a="1"/>
  <c r="M18" i="14" s="1"/>
  <c r="M14" i="14" a="1"/>
  <c r="M14" i="14" s="1"/>
  <c r="M10" i="14" a="1"/>
  <c r="M10" i="14" s="1"/>
  <c r="M6" i="14" a="1"/>
  <c r="M6" i="14" s="1"/>
  <c r="D116" i="14" a="1"/>
  <c r="D116" i="14" s="1"/>
  <c r="D380" i="14" a="1"/>
  <c r="D380" i="14" s="1"/>
  <c r="L363" i="14" a="1"/>
  <c r="L363" i="14" s="1"/>
  <c r="L352" i="14" a="1"/>
  <c r="L352" i="14" s="1"/>
  <c r="D341" i="14" a="1"/>
  <c r="D341" i="14" s="1"/>
  <c r="D328" i="14" a="1"/>
  <c r="D328" i="14" s="1"/>
  <c r="D317" i="14" a="1"/>
  <c r="D317" i="14" s="1"/>
  <c r="L307" i="14" a="1"/>
  <c r="L307" i="14" s="1"/>
  <c r="D296" i="14" a="1"/>
  <c r="D296" i="14" s="1"/>
  <c r="D285" i="14" a="1"/>
  <c r="D285" i="14" s="1"/>
  <c r="L275" i="14" a="1"/>
  <c r="L275" i="14" s="1"/>
  <c r="L270" i="14" a="1"/>
  <c r="L270" i="14" s="1"/>
  <c r="D266" i="14" a="1"/>
  <c r="D266" i="14" s="1"/>
  <c r="D261" i="14" a="1"/>
  <c r="D261" i="14" s="1"/>
  <c r="L255" i="14" a="1"/>
  <c r="L255" i="14" s="1"/>
  <c r="D250" i="14" a="1"/>
  <c r="D250" i="14" s="1"/>
  <c r="D245" i="14" a="1"/>
  <c r="D245" i="14" s="1"/>
  <c r="L239" i="14" a="1"/>
  <c r="L239" i="14" s="1"/>
  <c r="D234" i="14" a="1"/>
  <c r="D234" i="14" s="1"/>
  <c r="D229" i="14" a="1"/>
  <c r="D229" i="14" s="1"/>
  <c r="L223" i="14" a="1"/>
  <c r="L223" i="14" s="1"/>
  <c r="D218" i="14" a="1"/>
  <c r="D218" i="14" s="1"/>
  <c r="D213" i="14" a="1"/>
  <c r="D213" i="14" s="1"/>
  <c r="L207" i="14" a="1"/>
  <c r="L207" i="14" s="1"/>
  <c r="D202" i="14" a="1"/>
  <c r="D202" i="14" s="1"/>
  <c r="D197" i="14" a="1"/>
  <c r="D197" i="14" s="1"/>
  <c r="L191" i="14" a="1"/>
  <c r="L191" i="14" s="1"/>
  <c r="D186" i="14" a="1"/>
  <c r="D186" i="14" s="1"/>
  <c r="D181" i="14" a="1"/>
  <c r="D181" i="14" s="1"/>
  <c r="L175" i="14" a="1"/>
  <c r="L175" i="14" s="1"/>
  <c r="D170" i="14" a="1"/>
  <c r="D170" i="14" s="1"/>
  <c r="D165" i="14" a="1"/>
  <c r="D165" i="14" s="1"/>
  <c r="L159" i="14" a="1"/>
  <c r="L159" i="14" s="1"/>
  <c r="D154" i="14" a="1"/>
  <c r="D154" i="14" s="1"/>
  <c r="D149" i="14" a="1"/>
  <c r="D149" i="14" s="1"/>
  <c r="L142" i="14" a="1"/>
  <c r="L142" i="14" s="1"/>
  <c r="D137" i="14" a="1"/>
  <c r="D137" i="14" s="1"/>
  <c r="D131" i="14" a="1"/>
  <c r="D131" i="14" s="1"/>
  <c r="L125" i="14" a="1"/>
  <c r="L125" i="14" s="1"/>
  <c r="L119" i="14" a="1"/>
  <c r="L119" i="14" s="1"/>
  <c r="L113" i="14" a="1"/>
  <c r="L113" i="14" s="1"/>
  <c r="L108" i="14" a="1"/>
  <c r="L108" i="14" s="1"/>
  <c r="D102" i="14" a="1"/>
  <c r="D102" i="14" s="1"/>
  <c r="D96" i="14" a="1"/>
  <c r="D96" i="14" s="1"/>
  <c r="D90" i="14" a="1"/>
  <c r="D90" i="14" s="1"/>
  <c r="D85" i="14" a="1"/>
  <c r="D85" i="14" s="1"/>
  <c r="L78" i="14" a="1"/>
  <c r="L78" i="14" s="1"/>
  <c r="D73" i="14" a="1"/>
  <c r="D73" i="14" s="1"/>
  <c r="D68" i="14" a="1"/>
  <c r="D68" i="14" s="1"/>
  <c r="D64" i="14" a="1"/>
  <c r="D64" i="14" s="1"/>
  <c r="D60" i="14" a="1"/>
  <c r="D60" i="14" s="1"/>
  <c r="D56" i="14" a="1"/>
  <c r="D56" i="14" s="1"/>
  <c r="D52" i="14" a="1"/>
  <c r="D52" i="14" s="1"/>
  <c r="D48" i="14" a="1"/>
  <c r="D48" i="14" s="1"/>
  <c r="D44" i="14" a="1"/>
  <c r="D44" i="14" s="1"/>
  <c r="D40" i="14" a="1"/>
  <c r="D40" i="14" s="1"/>
  <c r="D36" i="14" a="1"/>
  <c r="D36" i="14" s="1"/>
  <c r="D32" i="14" a="1"/>
  <c r="D32" i="14" s="1"/>
  <c r="D28" i="14" a="1"/>
  <c r="D28" i="14" s="1"/>
  <c r="D24" i="14" a="1"/>
  <c r="D24" i="14" s="1"/>
  <c r="D20" i="14" a="1"/>
  <c r="D20" i="14" s="1"/>
  <c r="D16" i="14" a="1"/>
  <c r="D16" i="14" s="1"/>
  <c r="D12" i="14" a="1"/>
  <c r="D12" i="14" s="1"/>
  <c r="D8" i="14" a="1"/>
  <c r="D8" i="14" s="1"/>
  <c r="D4" i="14" a="1"/>
  <c r="D4" i="14" s="1"/>
  <c r="K448" i="14" a="1"/>
  <c r="K448" i="14" s="1"/>
  <c r="K436" i="14" a="1"/>
  <c r="K436" i="14" s="1"/>
  <c r="K423" i="14" a="1"/>
  <c r="K423" i="14" s="1"/>
  <c r="K410" i="14" a="1"/>
  <c r="K410" i="14" s="1"/>
  <c r="C399" i="14" a="1"/>
  <c r="C399" i="14" s="1"/>
  <c r="K383" i="14" a="1"/>
  <c r="K383" i="14" s="1"/>
  <c r="K370" i="14" a="1"/>
  <c r="K370" i="14" s="1"/>
  <c r="K358" i="14" a="1"/>
  <c r="K358" i="14" s="1"/>
  <c r="K340" i="14" a="1"/>
  <c r="K340" i="14" s="1"/>
  <c r="K336" i="14" a="1"/>
  <c r="K336" i="14" s="1"/>
  <c r="K331" i="14" a="1"/>
  <c r="K331" i="14" s="1"/>
  <c r="H87" i="14" a="1"/>
  <c r="H87" i="14" s="1"/>
  <c r="H83" i="14" a="1"/>
  <c r="H83" i="14" s="1"/>
  <c r="H79" i="14" a="1"/>
  <c r="H79" i="14" s="1"/>
  <c r="H75" i="14" a="1"/>
  <c r="H75" i="14" s="1"/>
  <c r="H71" i="14" a="1"/>
  <c r="H71" i="14" s="1"/>
  <c r="H66" i="14" a="1"/>
  <c r="H66" i="14" s="1"/>
  <c r="H61" i="14" a="1"/>
  <c r="H61" i="14" s="1"/>
  <c r="H55" i="14" a="1"/>
  <c r="H55" i="14" s="1"/>
  <c r="H50" i="14" a="1"/>
  <c r="H50" i="14" s="1"/>
  <c r="H45" i="14" a="1"/>
  <c r="H45" i="14" s="1"/>
  <c r="H39" i="14" a="1"/>
  <c r="H39" i="14" s="1"/>
  <c r="H34" i="14" a="1"/>
  <c r="H34" i="14" s="1"/>
  <c r="H29" i="14" a="1"/>
  <c r="H29" i="14" s="1"/>
  <c r="H23" i="14" a="1"/>
  <c r="H23" i="14" s="1"/>
  <c r="H18" i="14" a="1"/>
  <c r="H18" i="14" s="1"/>
  <c r="H13" i="14" a="1"/>
  <c r="H13" i="14" s="1"/>
  <c r="H7" i="14" a="1"/>
  <c r="H7" i="14" s="1"/>
  <c r="G455" i="14" a="1"/>
  <c r="G455" i="14" s="1"/>
  <c r="O450" i="14" a="1"/>
  <c r="O450" i="14" s="1"/>
  <c r="G446" i="14" a="1"/>
  <c r="G446" i="14" s="1"/>
  <c r="G442" i="14" a="1"/>
  <c r="G442" i="14" s="1"/>
  <c r="G438" i="14" a="1"/>
  <c r="G438" i="14" s="1"/>
  <c r="O433" i="14" a="1"/>
  <c r="O433" i="14" s="1"/>
  <c r="G429" i="14" a="1"/>
  <c r="G429" i="14" s="1"/>
  <c r="O424" i="14" a="1"/>
  <c r="O424" i="14" s="1"/>
  <c r="O420" i="14" a="1"/>
  <c r="O420" i="14" s="1"/>
  <c r="G416" i="14" a="1"/>
  <c r="G416" i="14" s="1"/>
  <c r="O411" i="14" a="1"/>
  <c r="O411" i="14" s="1"/>
  <c r="O407" i="14" a="1"/>
  <c r="O407" i="14" s="1"/>
  <c r="O403" i="14" a="1"/>
  <c r="O403" i="14" s="1"/>
  <c r="G399" i="14" a="1"/>
  <c r="G399" i="14" s="1"/>
  <c r="O394" i="14" a="1"/>
  <c r="O394" i="14" s="1"/>
  <c r="O389" i="14" a="1"/>
  <c r="O389" i="14" s="1"/>
  <c r="O385" i="14" a="1"/>
  <c r="O385" i="14" s="1"/>
  <c r="G381" i="14" a="1"/>
  <c r="G381" i="14" s="1"/>
  <c r="G377" i="14" a="1"/>
  <c r="G377" i="14" s="1"/>
  <c r="O372" i="14" a="1"/>
  <c r="O372" i="14" s="1"/>
  <c r="O368" i="14" a="1"/>
  <c r="O368" i="14" s="1"/>
  <c r="O363" i="14" a="1"/>
  <c r="O363" i="14" s="1"/>
  <c r="O358" i="14" a="1"/>
  <c r="O358" i="14" s="1"/>
  <c r="G354" i="14" a="1"/>
  <c r="G354" i="14" s="1"/>
  <c r="G350" i="14" a="1"/>
  <c r="G350" i="14" s="1"/>
  <c r="G346" i="14" a="1"/>
  <c r="G346" i="14" s="1"/>
  <c r="O341" i="14" a="1"/>
  <c r="O341" i="14" s="1"/>
  <c r="G337" i="14" a="1"/>
  <c r="G337" i="14" s="1"/>
  <c r="O332" i="14" a="1"/>
  <c r="O332" i="14" s="1"/>
  <c r="O328" i="14" a="1"/>
  <c r="O328" i="14" s="1"/>
  <c r="G324" i="14" a="1"/>
  <c r="G324" i="14" s="1"/>
  <c r="G320" i="14" a="1"/>
  <c r="G320" i="14" s="1"/>
  <c r="G315" i="14" a="1"/>
  <c r="G315" i="14" s="1"/>
  <c r="O310" i="14" a="1"/>
  <c r="O310" i="14" s="1"/>
  <c r="G305" i="14" a="1"/>
  <c r="G305" i="14" s="1"/>
  <c r="G300" i="14" a="1"/>
  <c r="G300" i="14" s="1"/>
  <c r="G296" i="14" a="1"/>
  <c r="G296" i="14" s="1"/>
  <c r="O291" i="14" a="1"/>
  <c r="O291" i="14" s="1"/>
  <c r="O287" i="14" a="1"/>
  <c r="O287" i="14" s="1"/>
  <c r="O282" i="14" a="1"/>
  <c r="O282" i="14" s="1"/>
  <c r="G278" i="14" a="1"/>
  <c r="G278" i="14" s="1"/>
  <c r="G272" i="14" a="1"/>
  <c r="G272" i="14" s="1"/>
  <c r="O267" i="14" a="1"/>
  <c r="O267" i="14" s="1"/>
  <c r="O263" i="14" a="1"/>
  <c r="O263" i="14" s="1"/>
  <c r="O259" i="14" a="1"/>
  <c r="O259" i="14" s="1"/>
  <c r="O255" i="14" a="1"/>
  <c r="O255" i="14" s="1"/>
  <c r="O251" i="14" a="1"/>
  <c r="O251" i="14" s="1"/>
  <c r="O247" i="14" a="1"/>
  <c r="O247" i="14" s="1"/>
  <c r="O243" i="14" a="1"/>
  <c r="O243" i="14" s="1"/>
  <c r="O239" i="14" a="1"/>
  <c r="O239" i="14" s="1"/>
  <c r="O235" i="14" a="1"/>
  <c r="O235" i="14" s="1"/>
  <c r="O231" i="14" a="1"/>
  <c r="O231" i="14" s="1"/>
  <c r="O227" i="14" a="1"/>
  <c r="O227" i="14" s="1"/>
  <c r="O223" i="14" a="1"/>
  <c r="O223" i="14" s="1"/>
  <c r="O219" i="14" a="1"/>
  <c r="O219" i="14" s="1"/>
  <c r="O215" i="14" a="1"/>
  <c r="O215" i="14" s="1"/>
  <c r="O211" i="14" a="1"/>
  <c r="O211" i="14" s="1"/>
  <c r="O207" i="14" a="1"/>
  <c r="O207" i="14" s="1"/>
  <c r="O203" i="14" a="1"/>
  <c r="O203" i="14" s="1"/>
  <c r="O199" i="14" a="1"/>
  <c r="O199" i="14" s="1"/>
  <c r="O195" i="14" a="1"/>
  <c r="O195" i="14" s="1"/>
  <c r="O191" i="14" a="1"/>
  <c r="O191" i="14" s="1"/>
  <c r="O187" i="14" a="1"/>
  <c r="O187" i="14" s="1"/>
  <c r="O183" i="14" a="1"/>
  <c r="O183" i="14" s="1"/>
  <c r="O179" i="14" a="1"/>
  <c r="O179" i="14" s="1"/>
  <c r="O175" i="14" a="1"/>
  <c r="O175" i="14" s="1"/>
  <c r="O171" i="14" a="1"/>
  <c r="O171" i="14" s="1"/>
  <c r="O167" i="14" a="1"/>
  <c r="O167" i="14" s="1"/>
  <c r="O163" i="14" a="1"/>
  <c r="O163" i="14" s="1"/>
  <c r="O159" i="14" a="1"/>
  <c r="O159" i="14" s="1"/>
  <c r="O155" i="14" a="1"/>
  <c r="O155" i="14" s="1"/>
  <c r="O150" i="14" a="1"/>
  <c r="O150" i="14" s="1"/>
  <c r="G144" i="14" a="1"/>
  <c r="G144" i="14" s="1"/>
  <c r="O138" i="14" a="1"/>
  <c r="O138" i="14" s="1"/>
  <c r="O132" i="14" a="1"/>
  <c r="O132" i="14" s="1"/>
  <c r="G127" i="14" a="1"/>
  <c r="G127" i="14" s="1"/>
  <c r="G121" i="14" a="1"/>
  <c r="G121" i="14" s="1"/>
  <c r="G115" i="14" a="1"/>
  <c r="G115" i="14" s="1"/>
  <c r="O109" i="14" a="1"/>
  <c r="O109" i="14" s="1"/>
  <c r="O103" i="14" a="1"/>
  <c r="O103" i="14" s="1"/>
  <c r="G98" i="14" a="1"/>
  <c r="G98" i="14" s="1"/>
  <c r="O91" i="14" a="1"/>
  <c r="O91" i="14" s="1"/>
  <c r="O86" i="14" a="1"/>
  <c r="O86" i="14" s="1"/>
  <c r="G80" i="14" a="1"/>
  <c r="G80" i="14" s="1"/>
  <c r="O74" i="14" a="1"/>
  <c r="O74" i="14" s="1"/>
  <c r="G69" i="14" a="1"/>
  <c r="G69" i="14" s="1"/>
  <c r="G64" i="14" a="1"/>
  <c r="G64" i="14" s="1"/>
  <c r="G59" i="14" a="1"/>
  <c r="G59" i="14" s="1"/>
  <c r="G53" i="14" a="1"/>
  <c r="G53" i="14" s="1"/>
  <c r="G48" i="14" a="1"/>
  <c r="G48" i="14" s="1"/>
  <c r="G43" i="14" a="1"/>
  <c r="G43" i="14" s="1"/>
  <c r="G37" i="14" a="1"/>
  <c r="G37" i="14" s="1"/>
  <c r="G32" i="14" a="1"/>
  <c r="G32" i="14" s="1"/>
  <c r="G27" i="14" a="1"/>
  <c r="G27" i="14" s="1"/>
  <c r="G21" i="14" a="1"/>
  <c r="G21" i="14" s="1"/>
  <c r="G16" i="14" a="1"/>
  <c r="G16" i="14" s="1"/>
  <c r="G11" i="14" a="1"/>
  <c r="G11" i="14" s="1"/>
  <c r="G5" i="14" a="1"/>
  <c r="G5" i="14" s="1"/>
  <c r="N288" i="14" a="1"/>
  <c r="N288" i="14" s="1"/>
  <c r="N284" i="14" a="1"/>
  <c r="N284" i="14" s="1"/>
  <c r="N280" i="14" a="1"/>
  <c r="N280" i="14" s="1"/>
  <c r="N276" i="14" a="1"/>
  <c r="N276" i="14" s="1"/>
  <c r="N272" i="14" a="1"/>
  <c r="N272" i="14" s="1"/>
  <c r="N268" i="14" a="1"/>
  <c r="N268" i="14" s="1"/>
  <c r="N264" i="14" a="1"/>
  <c r="N264" i="14" s="1"/>
  <c r="N260" i="14" a="1"/>
  <c r="N260" i="14" s="1"/>
  <c r="N256" i="14" a="1"/>
  <c r="N256" i="14" s="1"/>
  <c r="N252" i="14" a="1"/>
  <c r="N252" i="14" s="1"/>
  <c r="N248" i="14" a="1"/>
  <c r="N248" i="14" s="1"/>
  <c r="N244" i="14" a="1"/>
  <c r="N244" i="14" s="1"/>
  <c r="N240" i="14" a="1"/>
  <c r="N240" i="14" s="1"/>
  <c r="N236" i="14" a="1"/>
  <c r="N236" i="14" s="1"/>
  <c r="N232" i="14" a="1"/>
  <c r="N232" i="14" s="1"/>
  <c r="N228" i="14" a="1"/>
  <c r="N228" i="14" s="1"/>
  <c r="N224" i="14" a="1"/>
  <c r="N224" i="14" s="1"/>
  <c r="N220" i="14" a="1"/>
  <c r="N220" i="14" s="1"/>
  <c r="N216" i="14" a="1"/>
  <c r="N216" i="14" s="1"/>
  <c r="N212" i="14" a="1"/>
  <c r="N212" i="14" s="1"/>
  <c r="N208" i="14" a="1"/>
  <c r="N208" i="14" s="1"/>
  <c r="N204" i="14" a="1"/>
  <c r="N204" i="14" s="1"/>
  <c r="N200" i="14" a="1"/>
  <c r="N200" i="14" s="1"/>
  <c r="N196" i="14" a="1"/>
  <c r="N196" i="14" s="1"/>
  <c r="N192" i="14" a="1"/>
  <c r="N192" i="14" s="1"/>
  <c r="N188" i="14" a="1"/>
  <c r="N188" i="14" s="1"/>
  <c r="N184" i="14" a="1"/>
  <c r="N184" i="14" s="1"/>
  <c r="N180" i="14" a="1"/>
  <c r="N180" i="14" s="1"/>
  <c r="N176" i="14" a="1"/>
  <c r="N176" i="14" s="1"/>
  <c r="N172" i="14" a="1"/>
  <c r="N172" i="14" s="1"/>
  <c r="N168" i="14" a="1"/>
  <c r="N168" i="14" s="1"/>
  <c r="N164" i="14" a="1"/>
  <c r="N164" i="14" s="1"/>
  <c r="N160" i="14" a="1"/>
  <c r="N160" i="14" s="1"/>
  <c r="N156" i="14" a="1"/>
  <c r="N156" i="14" s="1"/>
  <c r="N152" i="14" a="1"/>
  <c r="N152" i="14" s="1"/>
  <c r="N148" i="14" a="1"/>
  <c r="N148" i="14" s="1"/>
  <c r="N144" i="14" a="1"/>
  <c r="N144" i="14" s="1"/>
  <c r="N140" i="14" a="1"/>
  <c r="N140" i="14" s="1"/>
  <c r="N136" i="14" a="1"/>
  <c r="N136" i="14" s="1"/>
  <c r="N132" i="14" a="1"/>
  <c r="N132" i="14" s="1"/>
  <c r="N128" i="14" a="1"/>
  <c r="N128" i="14" s="1"/>
  <c r="N124" i="14" a="1"/>
  <c r="N124" i="14" s="1"/>
  <c r="N120" i="14" a="1"/>
  <c r="N120" i="14" s="1"/>
  <c r="N116" i="14" a="1"/>
  <c r="N116" i="14" s="1"/>
  <c r="N112" i="14" a="1"/>
  <c r="N112" i="14" s="1"/>
  <c r="N108" i="14" a="1"/>
  <c r="N108" i="14" s="1"/>
  <c r="N104" i="14" a="1"/>
  <c r="N104" i="14" s="1"/>
  <c r="N100" i="14" a="1"/>
  <c r="N100" i="14" s="1"/>
  <c r="N96" i="14" a="1"/>
  <c r="N96" i="14" s="1"/>
  <c r="N92" i="14" a="1"/>
  <c r="N92" i="14" s="1"/>
  <c r="N88" i="14" a="1"/>
  <c r="N88" i="14" s="1"/>
  <c r="N84" i="14" a="1"/>
  <c r="N84" i="14" s="1"/>
  <c r="N80" i="14" a="1"/>
  <c r="N80" i="14" s="1"/>
  <c r="N76" i="14" a="1"/>
  <c r="N76" i="14" s="1"/>
  <c r="N72" i="14" a="1"/>
  <c r="N72" i="14" s="1"/>
  <c r="N68" i="14" a="1"/>
  <c r="N68" i="14" s="1"/>
  <c r="N64" i="14" a="1"/>
  <c r="N64" i="14" s="1"/>
  <c r="N60" i="14" a="1"/>
  <c r="N60" i="14" s="1"/>
  <c r="N56" i="14" a="1"/>
  <c r="N56" i="14" s="1"/>
  <c r="N52" i="14" a="1"/>
  <c r="N52" i="14" s="1"/>
  <c r="N48" i="14" a="1"/>
  <c r="N48" i="14" s="1"/>
  <c r="N44" i="14" a="1"/>
  <c r="N44" i="14" s="1"/>
  <c r="N40" i="14" a="1"/>
  <c r="N40" i="14" s="1"/>
  <c r="N36" i="14" a="1"/>
  <c r="N36" i="14" s="1"/>
  <c r="N32" i="14" a="1"/>
  <c r="N32" i="14" s="1"/>
  <c r="N28" i="14" a="1"/>
  <c r="N28" i="14" s="1"/>
  <c r="N24" i="14" a="1"/>
  <c r="N24" i="14" s="1"/>
  <c r="N20" i="14" a="1"/>
  <c r="N20" i="14" s="1"/>
  <c r="N16" i="14" a="1"/>
  <c r="N16" i="14" s="1"/>
  <c r="N12" i="14" a="1"/>
  <c r="N12" i="14" s="1"/>
  <c r="N8" i="14" a="1"/>
  <c r="N8" i="14" s="1"/>
  <c r="N4" i="14" a="1"/>
  <c r="N4" i="14" s="1"/>
  <c r="M397" i="14" a="1"/>
  <c r="M397" i="14" s="1"/>
  <c r="M383" i="14" a="1"/>
  <c r="M383" i="14" s="1"/>
  <c r="M359" i="14" a="1"/>
  <c r="M359" i="14" s="1"/>
  <c r="M344" i="14" a="1"/>
  <c r="M344" i="14" s="1"/>
  <c r="M329" i="14" a="1"/>
  <c r="M329" i="14" s="1"/>
  <c r="M316" i="14" a="1"/>
  <c r="M316" i="14" s="1"/>
  <c r="M305" i="14" a="1"/>
  <c r="M305" i="14" s="1"/>
  <c r="E293" i="14" a="1"/>
  <c r="E293" i="14" s="1"/>
  <c r="M280" i="14" a="1"/>
  <c r="M280" i="14" s="1"/>
  <c r="M270" i="14" a="1"/>
  <c r="M270" i="14" s="1"/>
  <c r="M238" i="14" a="1"/>
  <c r="M238" i="14" s="1"/>
  <c r="M230" i="14" a="1"/>
  <c r="M230" i="14" s="1"/>
  <c r="M222" i="14" a="1"/>
  <c r="M222" i="14" s="1"/>
  <c r="M214" i="14" a="1"/>
  <c r="M214" i="14" s="1"/>
  <c r="M206" i="14" a="1"/>
  <c r="M206" i="14" s="1"/>
  <c r="M198" i="14" a="1"/>
  <c r="M198" i="14" s="1"/>
  <c r="M190" i="14" a="1"/>
  <c r="M190" i="14" s="1"/>
  <c r="M182" i="14" a="1"/>
  <c r="M182" i="14" s="1"/>
  <c r="M174" i="14" a="1"/>
  <c r="M174" i="14" s="1"/>
  <c r="M166" i="14" a="1"/>
  <c r="M166" i="14" s="1"/>
  <c r="M158" i="14" a="1"/>
  <c r="M158" i="14" s="1"/>
  <c r="M152" i="14" a="1"/>
  <c r="M152" i="14" s="1"/>
  <c r="E148" i="14" a="1"/>
  <c r="E148" i="14" s="1"/>
  <c r="E143" i="14" a="1"/>
  <c r="E143" i="14" s="1"/>
  <c r="M138" i="14" a="1"/>
  <c r="M138" i="14" s="1"/>
  <c r="E134" i="14" a="1"/>
  <c r="E134" i="14" s="1"/>
  <c r="M129" i="14" a="1"/>
  <c r="M129" i="14" s="1"/>
  <c r="E125" i="14" a="1"/>
  <c r="E125" i="14" s="1"/>
  <c r="M120" i="14" a="1"/>
  <c r="M120" i="14" s="1"/>
  <c r="E116" i="14" a="1"/>
  <c r="E116" i="14" s="1"/>
  <c r="E111" i="14" a="1"/>
  <c r="E111" i="14" s="1"/>
  <c r="M106" i="14" a="1"/>
  <c r="M106" i="14" s="1"/>
  <c r="E102" i="14" a="1"/>
  <c r="E102" i="14" s="1"/>
  <c r="M97" i="14" a="1"/>
  <c r="M97" i="14" s="1"/>
  <c r="E93" i="14" a="1"/>
  <c r="E93" i="14" s="1"/>
  <c r="M88" i="14" a="1"/>
  <c r="M88" i="14" s="1"/>
  <c r="E84" i="14" a="1"/>
  <c r="E84" i="14" s="1"/>
  <c r="E79" i="14" a="1"/>
  <c r="E79" i="14" s="1"/>
  <c r="M74" i="14" a="1"/>
  <c r="M74" i="14" s="1"/>
  <c r="E70" i="14" a="1"/>
  <c r="E70" i="14" s="1"/>
  <c r="E66" i="14" a="1"/>
  <c r="E66" i="14" s="1"/>
  <c r="E62" i="14" a="1"/>
  <c r="E62" i="14" s="1"/>
  <c r="E58" i="14" a="1"/>
  <c r="E58" i="14" s="1"/>
  <c r="E54" i="14" a="1"/>
  <c r="E54" i="14" s="1"/>
  <c r="E50" i="14" a="1"/>
  <c r="E50" i="14" s="1"/>
  <c r="E46" i="14" a="1"/>
  <c r="E46" i="14" s="1"/>
  <c r="E42" i="14" a="1"/>
  <c r="E42" i="14" s="1"/>
  <c r="E38" i="14" a="1"/>
  <c r="E38" i="14" s="1"/>
  <c r="E34" i="14" a="1"/>
  <c r="E34" i="14" s="1"/>
  <c r="E30" i="14" a="1"/>
  <c r="E30" i="14" s="1"/>
  <c r="E26" i="14" a="1"/>
  <c r="E26" i="14" s="1"/>
  <c r="E22" i="14" a="1"/>
  <c r="E22" i="14" s="1"/>
  <c r="E18" i="14" a="1"/>
  <c r="E18" i="14" s="1"/>
  <c r="E14" i="14" a="1"/>
  <c r="E14" i="14" s="1"/>
  <c r="E10" i="14" a="1"/>
  <c r="E10" i="14" s="1"/>
  <c r="E6" i="14" a="1"/>
  <c r="E6" i="14" s="1"/>
  <c r="L99" i="14" a="1"/>
  <c r="L99" i="14" s="1"/>
  <c r="L379" i="14" a="1"/>
  <c r="L379" i="14" s="1"/>
  <c r="D363" i="14" a="1"/>
  <c r="D363" i="14" s="1"/>
  <c r="L351" i="14" a="1"/>
  <c r="L351" i="14" s="1"/>
  <c r="L340" i="14" a="1"/>
  <c r="L340" i="14" s="1"/>
  <c r="L327" i="14" a="1"/>
  <c r="L327" i="14" s="1"/>
  <c r="L316" i="14" a="1"/>
  <c r="L316" i="14" s="1"/>
  <c r="D307" i="14" a="1"/>
  <c r="D307" i="14" s="1"/>
  <c r="L295" i="14" a="1"/>
  <c r="L295" i="14" s="1"/>
  <c r="L284" i="14" a="1"/>
  <c r="L284" i="14" s="1"/>
  <c r="D275" i="14" a="1"/>
  <c r="D275" i="14" s="1"/>
  <c r="D270" i="14" a="1"/>
  <c r="D270" i="14" s="1"/>
  <c r="L265" i="14" a="1"/>
  <c r="L265" i="14" s="1"/>
  <c r="D260" i="14" a="1"/>
  <c r="D260" i="14" s="1"/>
  <c r="D255" i="14" a="1"/>
  <c r="D255" i="14" s="1"/>
  <c r="L249" i="14" a="1"/>
  <c r="L249" i="14" s="1"/>
  <c r="D244" i="14" a="1"/>
  <c r="D244" i="14" s="1"/>
  <c r="D239" i="14" a="1"/>
  <c r="D239" i="14" s="1"/>
  <c r="L233" i="14" a="1"/>
  <c r="L233" i="14" s="1"/>
  <c r="D228" i="14" a="1"/>
  <c r="D228" i="14" s="1"/>
  <c r="D223" i="14" a="1"/>
  <c r="D223" i="14" s="1"/>
  <c r="L217" i="14" a="1"/>
  <c r="L217" i="14" s="1"/>
  <c r="D212" i="14" a="1"/>
  <c r="D212" i="14" s="1"/>
  <c r="D207" i="14" a="1"/>
  <c r="D207" i="14" s="1"/>
  <c r="L201" i="14" a="1"/>
  <c r="L201" i="14" s="1"/>
  <c r="D196" i="14" a="1"/>
  <c r="D196" i="14" s="1"/>
  <c r="D191" i="14" a="1"/>
  <c r="D191" i="14" s="1"/>
  <c r="L185" i="14" a="1"/>
  <c r="L185" i="14" s="1"/>
  <c r="D180" i="14" a="1"/>
  <c r="D180" i="14" s="1"/>
  <c r="D175" i="14" a="1"/>
  <c r="D175" i="14" s="1"/>
  <c r="L169" i="14" a="1"/>
  <c r="L169" i="14" s="1"/>
  <c r="D164" i="14" a="1"/>
  <c r="D164" i="14" s="1"/>
  <c r="D159" i="14" a="1"/>
  <c r="D159" i="14" s="1"/>
  <c r="L153" i="14" a="1"/>
  <c r="L153" i="14" s="1"/>
  <c r="L148" i="14" a="1"/>
  <c r="L148" i="14" s="1"/>
  <c r="D142" i="14" a="1"/>
  <c r="D142" i="14" s="1"/>
  <c r="D136" i="14" a="1"/>
  <c r="D136" i="14" s="1"/>
  <c r="D130" i="14" a="1"/>
  <c r="D130" i="14" s="1"/>
  <c r="D125" i="14" a="1"/>
  <c r="D125" i="14" s="1"/>
  <c r="L118" i="14" a="1"/>
  <c r="L118" i="14" s="1"/>
  <c r="D113" i="14" a="1"/>
  <c r="D113" i="14" s="1"/>
  <c r="D107" i="14" a="1"/>
  <c r="D107" i="14" s="1"/>
  <c r="L101" i="14" a="1"/>
  <c r="L101" i="14" s="1"/>
  <c r="L95" i="14" a="1"/>
  <c r="L95" i="14" s="1"/>
  <c r="L89" i="14" a="1"/>
  <c r="L89" i="14" s="1"/>
  <c r="L84" i="14" a="1"/>
  <c r="L84" i="14" s="1"/>
  <c r="D78" i="14" a="1"/>
  <c r="D78" i="14" s="1"/>
  <c r="D72" i="14" a="1"/>
  <c r="D72" i="14" s="1"/>
  <c r="L67" i="14" a="1"/>
  <c r="L67" i="14" s="1"/>
  <c r="L63" i="14" a="1"/>
  <c r="L63" i="14" s="1"/>
  <c r="L59" i="14" a="1"/>
  <c r="L59" i="14" s="1"/>
  <c r="L55" i="14" a="1"/>
  <c r="L55" i="14" s="1"/>
  <c r="L51" i="14" a="1"/>
  <c r="L51" i="14" s="1"/>
  <c r="L47" i="14" a="1"/>
  <c r="L47" i="14" s="1"/>
  <c r="L43" i="14" a="1"/>
  <c r="L43" i="14" s="1"/>
  <c r="L39" i="14" a="1"/>
  <c r="L39" i="14" s="1"/>
  <c r="L35" i="14" a="1"/>
  <c r="L35" i="14" s="1"/>
  <c r="L31" i="14" a="1"/>
  <c r="L31" i="14" s="1"/>
  <c r="L27" i="14" a="1"/>
  <c r="L27" i="14" s="1"/>
  <c r="L23" i="14" a="1"/>
  <c r="L23" i="14" s="1"/>
  <c r="L19" i="14" a="1"/>
  <c r="L19" i="14" s="1"/>
  <c r="L15" i="14" a="1"/>
  <c r="L15" i="14" s="1"/>
  <c r="L11" i="14" a="1"/>
  <c r="L11" i="14" s="1"/>
  <c r="L7" i="14" a="1"/>
  <c r="L7" i="14" s="1"/>
  <c r="K447" i="14" a="1"/>
  <c r="K447" i="14" s="1"/>
  <c r="K435" i="14" a="1"/>
  <c r="K435" i="14" s="1"/>
  <c r="K422" i="14" a="1"/>
  <c r="K422" i="14" s="1"/>
  <c r="C408" i="14" a="1"/>
  <c r="C408" i="14" s="1"/>
  <c r="K398" i="14" a="1"/>
  <c r="K398" i="14" s="1"/>
  <c r="C383" i="14" a="1"/>
  <c r="C383" i="14" s="1"/>
  <c r="K367" i="14" a="1"/>
  <c r="K367" i="14" s="1"/>
  <c r="C356" i="14" a="1"/>
  <c r="C356" i="14" s="1"/>
  <c r="C340" i="14" a="1"/>
  <c r="C340" i="14" s="1"/>
  <c r="K335" i="14" a="1"/>
  <c r="K335" i="14" s="1"/>
  <c r="C331" i="14" a="1"/>
  <c r="C331" i="14" s="1"/>
  <c r="C327" i="14" a="1"/>
  <c r="C327" i="14" s="1"/>
  <c r="C323" i="14" a="1"/>
  <c r="C323" i="14" s="1"/>
  <c r="K318" i="14" a="1"/>
  <c r="K318" i="14" s="1"/>
  <c r="C314" i="14" a="1"/>
  <c r="C314" i="14" s="1"/>
  <c r="K309" i="14" a="1"/>
  <c r="K309" i="14" s="1"/>
  <c r="C305" i="14" a="1"/>
  <c r="C305" i="14" s="1"/>
  <c r="C300" i="14" a="1"/>
  <c r="C300" i="14" s="1"/>
  <c r="C296" i="14" a="1"/>
  <c r="C296" i="14" s="1"/>
  <c r="C292" i="14" a="1"/>
  <c r="C292" i="14" s="1"/>
  <c r="C288" i="14" a="1"/>
  <c r="C288" i="14" s="1"/>
  <c r="K283" i="14" a="1"/>
  <c r="K283" i="14" s="1"/>
  <c r="K278" i="14" a="1"/>
  <c r="K278" i="14" s="1"/>
  <c r="C274" i="14" a="1"/>
  <c r="C274" i="14" s="1"/>
  <c r="P230" i="14" a="1"/>
  <c r="P230" i="14" s="1"/>
  <c r="P226" i="14" a="1"/>
  <c r="P226" i="14" s="1"/>
  <c r="P222" i="14" a="1"/>
  <c r="P222" i="14" s="1"/>
  <c r="P218" i="14" a="1"/>
  <c r="P218" i="14" s="1"/>
  <c r="P214" i="14" a="1"/>
  <c r="P214" i="14" s="1"/>
  <c r="P210" i="14" a="1"/>
  <c r="P210" i="14" s="1"/>
  <c r="P206" i="14" a="1"/>
  <c r="P206" i="14" s="1"/>
  <c r="P202" i="14" a="1"/>
  <c r="P202" i="14" s="1"/>
  <c r="P198" i="14" a="1"/>
  <c r="P198" i="14" s="1"/>
  <c r="P194" i="14" a="1"/>
  <c r="P194" i="14" s="1"/>
  <c r="P190" i="14" a="1"/>
  <c r="P190" i="14" s="1"/>
  <c r="P186" i="14" a="1"/>
  <c r="P186" i="14" s="1"/>
  <c r="P182" i="14" a="1"/>
  <c r="P182" i="14" s="1"/>
  <c r="P178" i="14" a="1"/>
  <c r="P178" i="14" s="1"/>
  <c r="P174" i="14" a="1"/>
  <c r="P174" i="14" s="1"/>
  <c r="P170" i="14" a="1"/>
  <c r="P170" i="14" s="1"/>
  <c r="P166" i="14" a="1"/>
  <c r="P166" i="14" s="1"/>
  <c r="P162" i="14" a="1"/>
  <c r="P162" i="14" s="1"/>
  <c r="P158" i="14" a="1"/>
  <c r="P158" i="14" s="1"/>
  <c r="P154" i="14" a="1"/>
  <c r="P154" i="14" s="1"/>
  <c r="P150" i="14" a="1"/>
  <c r="P150" i="14" s="1"/>
  <c r="P146" i="14" a="1"/>
  <c r="P146" i="14" s="1"/>
  <c r="P142" i="14" a="1"/>
  <c r="P142" i="14" s="1"/>
  <c r="P138" i="14" a="1"/>
  <c r="P138" i="14" s="1"/>
  <c r="P134" i="14" a="1"/>
  <c r="P134" i="14" s="1"/>
  <c r="P130" i="14" a="1"/>
  <c r="P130" i="14" s="1"/>
  <c r="P126" i="14" a="1"/>
  <c r="P126" i="14" s="1"/>
  <c r="P122" i="14" a="1"/>
  <c r="P122" i="14" s="1"/>
  <c r="P118" i="14" a="1"/>
  <c r="P118" i="14" s="1"/>
  <c r="P114" i="14" a="1"/>
  <c r="P114" i="14" s="1"/>
  <c r="P110" i="14" a="1"/>
  <c r="P110" i="14" s="1"/>
  <c r="P106" i="14" a="1"/>
  <c r="P106" i="14" s="1"/>
  <c r="P102" i="14" a="1"/>
  <c r="P102" i="14" s="1"/>
  <c r="P98" i="14" a="1"/>
  <c r="P98" i="14" s="1"/>
  <c r="P94" i="14" a="1"/>
  <c r="P94" i="14" s="1"/>
  <c r="P90" i="14" a="1"/>
  <c r="P90" i="14" s="1"/>
  <c r="P86" i="14" a="1"/>
  <c r="P86" i="14" s="1"/>
  <c r="P82" i="14" a="1"/>
  <c r="P82" i="14" s="1"/>
  <c r="P78" i="14" a="1"/>
  <c r="P78" i="14" s="1"/>
  <c r="P74" i="14" a="1"/>
  <c r="P74" i="14" s="1"/>
  <c r="P70" i="14" a="1"/>
  <c r="P70" i="14" s="1"/>
  <c r="P65" i="14" a="1"/>
  <c r="P65" i="14" s="1"/>
  <c r="P60" i="14" a="1"/>
  <c r="P60" i="14" s="1"/>
  <c r="P54" i="14" a="1"/>
  <c r="P54" i="14" s="1"/>
  <c r="P49" i="14" a="1"/>
  <c r="P49" i="14" s="1"/>
  <c r="P44" i="14" a="1"/>
  <c r="P44" i="14" s="1"/>
  <c r="P38" i="14" a="1"/>
  <c r="P38" i="14" s="1"/>
  <c r="P33" i="14" a="1"/>
  <c r="P33" i="14" s="1"/>
  <c r="P28" i="14" a="1"/>
  <c r="P28" i="14" s="1"/>
  <c r="P22" i="14" a="1"/>
  <c r="P22" i="14" s="1"/>
  <c r="P17" i="14" a="1"/>
  <c r="P17" i="14" s="1"/>
  <c r="P12" i="14" a="1"/>
  <c r="P12" i="14" s="1"/>
  <c r="P6" i="14" a="1"/>
  <c r="P6" i="14" s="1"/>
  <c r="O454" i="14" a="1"/>
  <c r="O454" i="14" s="1"/>
  <c r="G450" i="14" a="1"/>
  <c r="G450" i="14" s="1"/>
  <c r="O445" i="14" a="1"/>
  <c r="O445" i="14" s="1"/>
  <c r="O441" i="14" a="1"/>
  <c r="O441" i="14" s="1"/>
  <c r="O437" i="14" a="1"/>
  <c r="O437" i="14" s="1"/>
  <c r="G433" i="14" a="1"/>
  <c r="G433" i="14" s="1"/>
  <c r="O428" i="14" a="1"/>
  <c r="O428" i="14" s="1"/>
  <c r="G424" i="14" a="1"/>
  <c r="G424" i="14" s="1"/>
  <c r="G420" i="14" a="1"/>
  <c r="G420" i="14" s="1"/>
  <c r="O415" i="14" a="1"/>
  <c r="O415" i="14" s="1"/>
  <c r="G411" i="14" a="1"/>
  <c r="G411" i="14" s="1"/>
  <c r="G407" i="14" a="1"/>
  <c r="G407" i="14" s="1"/>
  <c r="G403" i="14" a="1"/>
  <c r="G403" i="14" s="1"/>
  <c r="O398" i="14" a="1"/>
  <c r="O398" i="14" s="1"/>
  <c r="O393" i="14" a="1"/>
  <c r="O393" i="14" s="1"/>
  <c r="G389" i="14" a="1"/>
  <c r="G389" i="14" s="1"/>
  <c r="G385" i="14" a="1"/>
  <c r="G385" i="14" s="1"/>
  <c r="O380" i="14" a="1"/>
  <c r="O380" i="14" s="1"/>
  <c r="O376" i="14" a="1"/>
  <c r="O376" i="14" s="1"/>
  <c r="G372" i="14" a="1"/>
  <c r="G372" i="14" s="1"/>
  <c r="O367" i="14" a="1"/>
  <c r="O367" i="14" s="1"/>
  <c r="G363" i="14" a="1"/>
  <c r="G363" i="14" s="1"/>
  <c r="G358" i="14" a="1"/>
  <c r="G358" i="14" s="1"/>
  <c r="O353" i="14" a="1"/>
  <c r="O353" i="14" s="1"/>
  <c r="O349" i="14" a="1"/>
  <c r="O349" i="14" s="1"/>
  <c r="O345" i="14" a="1"/>
  <c r="O345" i="14" s="1"/>
  <c r="O340" i="14" a="1"/>
  <c r="O340" i="14" s="1"/>
  <c r="O336" i="14" a="1"/>
  <c r="O336" i="14" s="1"/>
  <c r="G332" i="14" a="1"/>
  <c r="G332" i="14" s="1"/>
  <c r="G328" i="14" a="1"/>
  <c r="G328" i="14" s="1"/>
  <c r="O323" i="14" a="1"/>
  <c r="O323" i="14" s="1"/>
  <c r="O319" i="14" a="1"/>
  <c r="O319" i="14" s="1"/>
  <c r="O314" i="14" a="1"/>
  <c r="O314" i="14" s="1"/>
  <c r="G310" i="14" a="1"/>
  <c r="G310" i="14" s="1"/>
  <c r="G304" i="14" a="1"/>
  <c r="G304" i="14" s="1"/>
  <c r="O299" i="14" a="1"/>
  <c r="O299" i="14" s="1"/>
  <c r="O295" i="14" a="1"/>
  <c r="O295" i="14" s="1"/>
  <c r="G291" i="14" a="1"/>
  <c r="G291" i="14" s="1"/>
  <c r="O286" i="14" a="1"/>
  <c r="O286" i="14" s="1"/>
  <c r="G282" i="14" a="1"/>
  <c r="G282" i="14" s="1"/>
  <c r="O277" i="14" a="1"/>
  <c r="O277" i="14" s="1"/>
  <c r="O271" i="14" a="1"/>
  <c r="O271" i="14" s="1"/>
  <c r="G267" i="14" a="1"/>
  <c r="G267" i="14" s="1"/>
  <c r="G263" i="14" a="1"/>
  <c r="G263" i="14" s="1"/>
  <c r="G259" i="14" a="1"/>
  <c r="G259" i="14" s="1"/>
  <c r="G255" i="14" a="1"/>
  <c r="G255" i="14" s="1"/>
  <c r="G251" i="14" a="1"/>
  <c r="G251" i="14" s="1"/>
  <c r="G247" i="14" a="1"/>
  <c r="G247" i="14" s="1"/>
  <c r="G243" i="14" a="1"/>
  <c r="G243" i="14" s="1"/>
  <c r="G239" i="14" a="1"/>
  <c r="G239" i="14" s="1"/>
  <c r="G235" i="14" a="1"/>
  <c r="G235" i="14" s="1"/>
  <c r="G231" i="14" a="1"/>
  <c r="G231" i="14" s="1"/>
  <c r="G227" i="14" a="1"/>
  <c r="G227" i="14" s="1"/>
  <c r="G223" i="14" a="1"/>
  <c r="G223" i="14" s="1"/>
  <c r="G219" i="14" a="1"/>
  <c r="G219" i="14" s="1"/>
  <c r="G215" i="14" a="1"/>
  <c r="G215" i="14" s="1"/>
  <c r="G211" i="14" a="1"/>
  <c r="G211" i="14" s="1"/>
  <c r="G207" i="14" a="1"/>
  <c r="G207" i="14" s="1"/>
  <c r="G203" i="14" a="1"/>
  <c r="G203" i="14" s="1"/>
  <c r="G199" i="14" a="1"/>
  <c r="G199" i="14" s="1"/>
  <c r="G195" i="14" a="1"/>
  <c r="G195" i="14" s="1"/>
  <c r="G191" i="14" a="1"/>
  <c r="G191" i="14" s="1"/>
  <c r="G187" i="14" a="1"/>
  <c r="G187" i="14" s="1"/>
  <c r="G183" i="14" a="1"/>
  <c r="G183" i="14" s="1"/>
  <c r="G179" i="14" a="1"/>
  <c r="G179" i="14" s="1"/>
  <c r="G175" i="14" a="1"/>
  <c r="G175" i="14" s="1"/>
  <c r="G171" i="14" a="1"/>
  <c r="G171" i="14" s="1"/>
  <c r="G167" i="14" a="1"/>
  <c r="G167" i="14" s="1"/>
  <c r="G163" i="14" a="1"/>
  <c r="G163" i="14" s="1"/>
  <c r="G159" i="14" a="1"/>
  <c r="G159" i="14" s="1"/>
  <c r="G155" i="14" a="1"/>
  <c r="G155" i="14" s="1"/>
  <c r="O149" i="14" a="1"/>
  <c r="O149" i="14" s="1"/>
  <c r="O143" i="14" a="1"/>
  <c r="O143" i="14" s="1"/>
  <c r="G138" i="14" a="1"/>
  <c r="G138" i="14" s="1"/>
  <c r="O131" i="14" a="1"/>
  <c r="O131" i="14" s="1"/>
  <c r="O126" i="14" a="1"/>
  <c r="O126" i="14" s="1"/>
  <c r="G120" i="14" a="1"/>
  <c r="G120" i="14" s="1"/>
  <c r="O114" i="14" a="1"/>
  <c r="O114" i="14" s="1"/>
  <c r="O108" i="14" a="1"/>
  <c r="O108" i="14" s="1"/>
  <c r="G103" i="14" a="1"/>
  <c r="G103" i="14" s="1"/>
  <c r="G97" i="14" a="1"/>
  <c r="G97" i="14" s="1"/>
  <c r="G91" i="14" a="1"/>
  <c r="G91" i="14" s="1"/>
  <c r="O85" i="14" a="1"/>
  <c r="O85" i="14" s="1"/>
  <c r="O79" i="14" a="1"/>
  <c r="O79" i="14" s="1"/>
  <c r="G74" i="14" a="1"/>
  <c r="G74" i="14" s="1"/>
  <c r="O68" i="14" a="1"/>
  <c r="O68" i="14" s="1"/>
  <c r="O63" i="14" a="1"/>
  <c r="O63" i="14" s="1"/>
  <c r="O57" i="14" a="1"/>
  <c r="O57" i="14" s="1"/>
  <c r="O52" i="14" a="1"/>
  <c r="O52" i="14" s="1"/>
  <c r="O47" i="14" a="1"/>
  <c r="O47" i="14" s="1"/>
  <c r="O41" i="14" a="1"/>
  <c r="O41" i="14" s="1"/>
  <c r="O36" i="14" a="1"/>
  <c r="O36" i="14" s="1"/>
  <c r="O31" i="14" a="1"/>
  <c r="O31" i="14" s="1"/>
  <c r="O25" i="14" a="1"/>
  <c r="O25" i="14" s="1"/>
  <c r="O20" i="14" a="1"/>
  <c r="O20" i="14" s="1"/>
  <c r="O15" i="14" a="1"/>
  <c r="O15" i="14" s="1"/>
  <c r="O9" i="14" a="1"/>
  <c r="O9" i="14" s="1"/>
  <c r="O4" i="14" a="1"/>
  <c r="O4" i="14" s="1"/>
  <c r="F288" i="14" a="1"/>
  <c r="F288" i="14" s="1"/>
  <c r="F284" i="14" a="1"/>
  <c r="F284" i="14" s="1"/>
  <c r="F280" i="14" a="1"/>
  <c r="F280" i="14" s="1"/>
  <c r="F276" i="14" a="1"/>
  <c r="F276" i="14" s="1"/>
  <c r="F272" i="14" a="1"/>
  <c r="F272" i="14" s="1"/>
  <c r="F268" i="14" a="1"/>
  <c r="F268" i="14" s="1"/>
  <c r="F264" i="14" a="1"/>
  <c r="F264" i="14" s="1"/>
  <c r="F260" i="14" a="1"/>
  <c r="F260" i="14" s="1"/>
  <c r="F256" i="14" a="1"/>
  <c r="F256" i="14" s="1"/>
  <c r="F252" i="14" a="1"/>
  <c r="F252" i="14" s="1"/>
  <c r="F248" i="14" a="1"/>
  <c r="F248" i="14" s="1"/>
  <c r="F244" i="14" a="1"/>
  <c r="F244" i="14" s="1"/>
  <c r="F240" i="14" a="1"/>
  <c r="F240" i="14" s="1"/>
  <c r="F236" i="14" a="1"/>
  <c r="F236" i="14" s="1"/>
  <c r="F232" i="14" a="1"/>
  <c r="F232" i="14" s="1"/>
  <c r="F228" i="14" a="1"/>
  <c r="F228" i="14" s="1"/>
  <c r="F224" i="14" a="1"/>
  <c r="F224" i="14" s="1"/>
  <c r="F220" i="14" a="1"/>
  <c r="F220" i="14" s="1"/>
  <c r="F216" i="14" a="1"/>
  <c r="F216" i="14" s="1"/>
  <c r="F212" i="14" a="1"/>
  <c r="F212" i="14" s="1"/>
  <c r="F208" i="14" a="1"/>
  <c r="F208" i="14" s="1"/>
  <c r="F204" i="14" a="1"/>
  <c r="F204" i="14" s="1"/>
  <c r="F200" i="14" a="1"/>
  <c r="F200" i="14" s="1"/>
  <c r="F196" i="14" a="1"/>
  <c r="F196" i="14" s="1"/>
  <c r="F192" i="14" a="1"/>
  <c r="F192" i="14" s="1"/>
  <c r="F188" i="14" a="1"/>
  <c r="F188" i="14" s="1"/>
  <c r="F184" i="14" a="1"/>
  <c r="F184" i="14" s="1"/>
  <c r="F180" i="14" a="1"/>
  <c r="F180" i="14" s="1"/>
  <c r="F176" i="14" a="1"/>
  <c r="F176" i="14" s="1"/>
  <c r="F172" i="14" a="1"/>
  <c r="F172" i="14" s="1"/>
  <c r="F168" i="14" a="1"/>
  <c r="F168" i="14" s="1"/>
  <c r="F164" i="14" a="1"/>
  <c r="F164" i="14" s="1"/>
  <c r="F160" i="14" a="1"/>
  <c r="F160" i="14" s="1"/>
  <c r="F156" i="14" a="1"/>
  <c r="F156" i="14" s="1"/>
  <c r="F152" i="14" a="1"/>
  <c r="F152" i="14" s="1"/>
  <c r="F148" i="14" a="1"/>
  <c r="F148" i="14" s="1"/>
  <c r="F144" i="14" a="1"/>
  <c r="F144" i="14" s="1"/>
  <c r="F140" i="14" a="1"/>
  <c r="F140" i="14" s="1"/>
  <c r="F136" i="14" a="1"/>
  <c r="F136" i="14" s="1"/>
  <c r="F132" i="14" a="1"/>
  <c r="F132" i="14" s="1"/>
  <c r="F128" i="14" a="1"/>
  <c r="F128" i="14" s="1"/>
  <c r="F124" i="14" a="1"/>
  <c r="F124" i="14" s="1"/>
  <c r="F120" i="14" a="1"/>
  <c r="F120" i="14" s="1"/>
  <c r="F116" i="14" a="1"/>
  <c r="F116" i="14" s="1"/>
  <c r="F112" i="14" a="1"/>
  <c r="F112" i="14" s="1"/>
  <c r="F108" i="14" a="1"/>
  <c r="F108" i="14" s="1"/>
  <c r="F104" i="14" a="1"/>
  <c r="F104" i="14" s="1"/>
  <c r="F100" i="14" a="1"/>
  <c r="F100" i="14" s="1"/>
  <c r="F96" i="14" a="1"/>
  <c r="F96" i="14" s="1"/>
  <c r="F92" i="14" a="1"/>
  <c r="F92" i="14" s="1"/>
  <c r="F88" i="14" a="1"/>
  <c r="F88" i="14" s="1"/>
  <c r="F84" i="14" a="1"/>
  <c r="F84" i="14" s="1"/>
  <c r="F80" i="14" a="1"/>
  <c r="F80" i="14" s="1"/>
  <c r="F76" i="14" a="1"/>
  <c r="F76" i="14" s="1"/>
  <c r="F72" i="14" a="1"/>
  <c r="F72" i="14" s="1"/>
  <c r="F68" i="14" a="1"/>
  <c r="F68" i="14" s="1"/>
  <c r="F64" i="14" a="1"/>
  <c r="F64" i="14" s="1"/>
  <c r="F60" i="14" a="1"/>
  <c r="F60" i="14" s="1"/>
  <c r="F56" i="14" a="1"/>
  <c r="F56" i="14" s="1"/>
  <c r="F52" i="14" a="1"/>
  <c r="F52" i="14" s="1"/>
  <c r="F48" i="14" a="1"/>
  <c r="F48" i="14" s="1"/>
  <c r="F44" i="14" a="1"/>
  <c r="F44" i="14" s="1"/>
  <c r="F40" i="14" a="1"/>
  <c r="F40" i="14" s="1"/>
  <c r="F36" i="14" a="1"/>
  <c r="F36" i="14" s="1"/>
  <c r="F32" i="14" a="1"/>
  <c r="F32" i="14" s="1"/>
  <c r="F28" i="14" a="1"/>
  <c r="F28" i="14" s="1"/>
  <c r="F24" i="14" a="1"/>
  <c r="F24" i="14" s="1"/>
  <c r="F20" i="14" a="1"/>
  <c r="F20" i="14" s="1"/>
  <c r="F16" i="14" a="1"/>
  <c r="F16" i="14" s="1"/>
  <c r="F12" i="14" a="1"/>
  <c r="F12" i="14" s="1"/>
  <c r="F8" i="14" a="1"/>
  <c r="F8" i="14" s="1"/>
  <c r="F4" i="14" a="1"/>
  <c r="F4" i="14" s="1"/>
  <c r="M396" i="14" a="1"/>
  <c r="M396" i="14" s="1"/>
  <c r="M375" i="14" a="1"/>
  <c r="M375" i="14" s="1"/>
  <c r="M357" i="14" a="1"/>
  <c r="M357" i="14" s="1"/>
  <c r="E341" i="14" a="1"/>
  <c r="E341" i="14" s="1"/>
  <c r="M328" i="14" a="1"/>
  <c r="M328" i="14" s="1"/>
  <c r="M315" i="14" a="1"/>
  <c r="M315" i="14" s="1"/>
  <c r="M304" i="14" a="1"/>
  <c r="M304" i="14" s="1"/>
  <c r="M292" i="14" a="1"/>
  <c r="M292" i="14" s="1"/>
  <c r="E280" i="14" a="1"/>
  <c r="E280" i="14" s="1"/>
  <c r="E269" i="14" a="1"/>
  <c r="E269" i="14" s="1"/>
  <c r="E238" i="14" a="1"/>
  <c r="E238" i="14" s="1"/>
  <c r="E230" i="14" a="1"/>
  <c r="E230" i="14" s="1"/>
  <c r="E222" i="14" a="1"/>
  <c r="E222" i="14" s="1"/>
  <c r="E214" i="14" a="1"/>
  <c r="E214" i="14" s="1"/>
  <c r="E206" i="14" a="1"/>
  <c r="E206" i="14" s="1"/>
  <c r="E198" i="14" a="1"/>
  <c r="E198" i="14" s="1"/>
  <c r="E190" i="14" a="1"/>
  <c r="E190" i="14" s="1"/>
  <c r="E182" i="14" a="1"/>
  <c r="E182" i="14" s="1"/>
  <c r="E174" i="14" a="1"/>
  <c r="E174" i="14" s="1"/>
  <c r="E166" i="14" a="1"/>
  <c r="E166" i="14" s="1"/>
  <c r="E158" i="14" a="1"/>
  <c r="E158" i="14" s="1"/>
  <c r="E152" i="14" a="1"/>
  <c r="E152" i="14" s="1"/>
  <c r="M147" i="14" a="1"/>
  <c r="M147" i="14" s="1"/>
  <c r="M142" i="14" a="1"/>
  <c r="M142" i="14" s="1"/>
  <c r="E138" i="14" a="1"/>
  <c r="E138" i="14" s="1"/>
  <c r="M133" i="14" a="1"/>
  <c r="M133" i="14" s="1"/>
  <c r="E129" i="14" a="1"/>
  <c r="E129" i="14" s="1"/>
  <c r="M124" i="14" a="1"/>
  <c r="M124" i="14" s="1"/>
  <c r="E120" i="14" a="1"/>
  <c r="E120" i="14" s="1"/>
  <c r="M115" i="14" a="1"/>
  <c r="M115" i="14" s="1"/>
  <c r="M110" i="14" a="1"/>
  <c r="M110" i="14" s="1"/>
  <c r="E106" i="14" a="1"/>
  <c r="E106" i="14" s="1"/>
  <c r="M101" i="14" a="1"/>
  <c r="M101" i="14" s="1"/>
  <c r="E97" i="14" a="1"/>
  <c r="E97" i="14" s="1"/>
  <c r="M92" i="14" a="1"/>
  <c r="M92" i="14" s="1"/>
  <c r="E88" i="14" a="1"/>
  <c r="E88" i="14" s="1"/>
  <c r="M83" i="14" a="1"/>
  <c r="M83" i="14" s="1"/>
  <c r="M78" i="14" a="1"/>
  <c r="M78" i="14" s="1"/>
  <c r="E74" i="14" a="1"/>
  <c r="E74" i="14" s="1"/>
  <c r="M69" i="14" a="1"/>
  <c r="M69" i="14" s="1"/>
  <c r="M65" i="14" a="1"/>
  <c r="M65" i="14" s="1"/>
  <c r="M61" i="14" a="1"/>
  <c r="M61" i="14" s="1"/>
  <c r="M57" i="14" a="1"/>
  <c r="M57" i="14" s="1"/>
  <c r="M53" i="14" a="1"/>
  <c r="M53" i="14" s="1"/>
  <c r="M49" i="14" a="1"/>
  <c r="M49" i="14" s="1"/>
  <c r="M45" i="14" a="1"/>
  <c r="M45" i="14" s="1"/>
  <c r="M41" i="14" a="1"/>
  <c r="M41" i="14" s="1"/>
  <c r="M37" i="14" a="1"/>
  <c r="M37" i="14" s="1"/>
  <c r="M33" i="14" a="1"/>
  <c r="M33" i="14" s="1"/>
  <c r="M29" i="14" a="1"/>
  <c r="M29" i="14" s="1"/>
  <c r="M25" i="14" a="1"/>
  <c r="M25" i="14" s="1"/>
  <c r="M21" i="14" a="1"/>
  <c r="M21" i="14" s="1"/>
  <c r="M17" i="14" a="1"/>
  <c r="M17" i="14" s="1"/>
  <c r="M13" i="14" a="1"/>
  <c r="M13" i="14" s="1"/>
  <c r="M9" i="14" a="1"/>
  <c r="M9" i="14" s="1"/>
  <c r="M5" i="14" a="1"/>
  <c r="M5" i="14" s="1"/>
  <c r="D111" i="14" a="1"/>
  <c r="D111" i="14" s="1"/>
  <c r="L376" i="14" a="1"/>
  <c r="L376" i="14" s="1"/>
  <c r="D361" i="14" a="1"/>
  <c r="D361" i="14" s="1"/>
  <c r="D348" i="14" a="1"/>
  <c r="D348" i="14" s="1"/>
  <c r="D337" i="14" a="1"/>
  <c r="D337" i="14" s="1"/>
  <c r="D326" i="14" a="1"/>
  <c r="D326" i="14" s="1"/>
  <c r="L315" i="14" a="1"/>
  <c r="L315" i="14" s="1"/>
  <c r="D306" i="14" a="1"/>
  <c r="D306" i="14" s="1"/>
  <c r="D294" i="14" a="1"/>
  <c r="D294" i="14" s="1"/>
  <c r="L283" i="14" a="1"/>
  <c r="L283" i="14" s="1"/>
  <c r="D274" i="14" a="1"/>
  <c r="D274" i="14" s="1"/>
  <c r="L269" i="14" a="1"/>
  <c r="L269" i="14" s="1"/>
  <c r="D265" i="14" a="1"/>
  <c r="D265" i="14" s="1"/>
  <c r="L259" i="14" a="1"/>
  <c r="L259" i="14" s="1"/>
  <c r="D254" i="14" a="1"/>
  <c r="D254" i="14" s="1"/>
  <c r="D249" i="14" a="1"/>
  <c r="D249" i="14" s="1"/>
  <c r="L243" i="14" a="1"/>
  <c r="L243" i="14" s="1"/>
  <c r="D238" i="14" a="1"/>
  <c r="D238" i="14" s="1"/>
  <c r="D233" i="14" a="1"/>
  <c r="D233" i="14" s="1"/>
  <c r="L227" i="14" a="1"/>
  <c r="L227" i="14" s="1"/>
  <c r="D222" i="14" a="1"/>
  <c r="D222" i="14" s="1"/>
  <c r="D217" i="14" a="1"/>
  <c r="D217" i="14" s="1"/>
  <c r="L211" i="14" a="1"/>
  <c r="L211" i="14" s="1"/>
  <c r="D206" i="14" a="1"/>
  <c r="D206" i="14" s="1"/>
  <c r="D201" i="14" a="1"/>
  <c r="D201" i="14" s="1"/>
  <c r="L195" i="14" a="1"/>
  <c r="L195" i="14" s="1"/>
  <c r="D190" i="14" a="1"/>
  <c r="D190" i="14" s="1"/>
  <c r="D185" i="14" a="1"/>
  <c r="D185" i="14" s="1"/>
  <c r="L179" i="14" a="1"/>
  <c r="L179" i="14" s="1"/>
  <c r="D174" i="14" a="1"/>
  <c r="D174" i="14" s="1"/>
  <c r="D169" i="14" a="1"/>
  <c r="D169" i="14" s="1"/>
  <c r="L163" i="14" a="1"/>
  <c r="L163" i="14" s="1"/>
  <c r="D158" i="14" a="1"/>
  <c r="D158" i="14" s="1"/>
  <c r="D153" i="14" a="1"/>
  <c r="D153" i="14" s="1"/>
  <c r="D147" i="14" a="1"/>
  <c r="D147" i="14" s="1"/>
  <c r="L141" i="14" a="1"/>
  <c r="L141" i="14" s="1"/>
  <c r="L135" i="14" a="1"/>
  <c r="L135" i="14" s="1"/>
  <c r="L129" i="14" a="1"/>
  <c r="L129" i="14" s="1"/>
  <c r="L124" i="14" a="1"/>
  <c r="L124" i="14" s="1"/>
  <c r="D118" i="14" a="1"/>
  <c r="D118" i="14" s="1"/>
  <c r="D112" i="14" a="1"/>
  <c r="D112" i="14" s="1"/>
  <c r="D106" i="14" a="1"/>
  <c r="D106" i="14" s="1"/>
  <c r="D101" i="14" a="1"/>
  <c r="D101" i="14" s="1"/>
  <c r="L94" i="14" a="1"/>
  <c r="L94" i="14" s="1"/>
  <c r="D89" i="14" a="1"/>
  <c r="D89" i="14" s="1"/>
  <c r="D83" i="14" a="1"/>
  <c r="D83" i="14" s="1"/>
  <c r="L77" i="14" a="1"/>
  <c r="L77" i="14" s="1"/>
  <c r="L71" i="14" a="1"/>
  <c r="L71" i="14" s="1"/>
  <c r="D67" i="14" a="1"/>
  <c r="D67" i="14" s="1"/>
  <c r="D63" i="14" a="1"/>
  <c r="D63" i="14" s="1"/>
  <c r="D59" i="14" a="1"/>
  <c r="D59" i="14" s="1"/>
  <c r="D55" i="14" a="1"/>
  <c r="D55" i="14" s="1"/>
  <c r="D51" i="14" a="1"/>
  <c r="D51" i="14" s="1"/>
  <c r="D47" i="14" a="1"/>
  <c r="D47" i="14" s="1"/>
  <c r="G41" i="14" a="1"/>
  <c r="G41" i="14" s="1"/>
  <c r="G36" i="14" a="1"/>
  <c r="G36" i="14" s="1"/>
  <c r="G31" i="14" a="1"/>
  <c r="G31" i="14" s="1"/>
  <c r="G25" i="14" a="1"/>
  <c r="G25" i="14" s="1"/>
  <c r="G20" i="14" a="1"/>
  <c r="G20" i="14" s="1"/>
  <c r="G15" i="14" a="1"/>
  <c r="G15" i="14" s="1"/>
  <c r="G9" i="14" a="1"/>
  <c r="G9" i="14" s="1"/>
  <c r="G4" i="14" a="1"/>
  <c r="G4" i="14" s="1"/>
  <c r="N287" i="14" a="1"/>
  <c r="N287" i="14" s="1"/>
  <c r="N283" i="14" a="1"/>
  <c r="N283" i="14" s="1"/>
  <c r="N279" i="14" a="1"/>
  <c r="N279" i="14" s="1"/>
  <c r="N275" i="14" a="1"/>
  <c r="N275" i="14" s="1"/>
  <c r="N271" i="14" a="1"/>
  <c r="N271" i="14" s="1"/>
  <c r="N267" i="14" a="1"/>
  <c r="N267" i="14" s="1"/>
  <c r="N263" i="14" a="1"/>
  <c r="N263" i="14" s="1"/>
  <c r="N259" i="14" a="1"/>
  <c r="N259" i="14" s="1"/>
  <c r="N255" i="14" a="1"/>
  <c r="N255" i="14" s="1"/>
  <c r="N251" i="14" a="1"/>
  <c r="N251" i="14" s="1"/>
  <c r="N247" i="14" a="1"/>
  <c r="N247" i="14" s="1"/>
  <c r="N243" i="14" a="1"/>
  <c r="N243" i="14" s="1"/>
  <c r="N239" i="14" a="1"/>
  <c r="N239" i="14" s="1"/>
  <c r="N235" i="14" a="1"/>
  <c r="N235" i="14" s="1"/>
  <c r="N231" i="14" a="1"/>
  <c r="N231" i="14" s="1"/>
  <c r="N227" i="14" a="1"/>
  <c r="N227" i="14" s="1"/>
  <c r="N223" i="14" a="1"/>
  <c r="N223" i="14" s="1"/>
  <c r="N219" i="14" a="1"/>
  <c r="N219" i="14" s="1"/>
  <c r="N215" i="14" a="1"/>
  <c r="N215" i="14" s="1"/>
  <c r="N211" i="14" a="1"/>
  <c r="N211" i="14" s="1"/>
  <c r="N207" i="14" a="1"/>
  <c r="N207" i="14" s="1"/>
  <c r="N203" i="14" a="1"/>
  <c r="N203" i="14" s="1"/>
  <c r="N199" i="14" a="1"/>
  <c r="N199" i="14" s="1"/>
  <c r="N195" i="14" a="1"/>
  <c r="N195" i="14" s="1"/>
  <c r="N191" i="14" a="1"/>
  <c r="N191" i="14" s="1"/>
  <c r="N187" i="14" a="1"/>
  <c r="N187" i="14" s="1"/>
  <c r="N183" i="14" a="1"/>
  <c r="N183" i="14" s="1"/>
  <c r="N179" i="14" a="1"/>
  <c r="N179" i="14" s="1"/>
  <c r="N175" i="14" a="1"/>
  <c r="N175" i="14" s="1"/>
  <c r="N171" i="14" a="1"/>
  <c r="N171" i="14" s="1"/>
  <c r="N167" i="14" a="1"/>
  <c r="N167" i="14" s="1"/>
  <c r="N163" i="14" a="1"/>
  <c r="N163" i="14" s="1"/>
  <c r="N159" i="14" a="1"/>
  <c r="N159" i="14" s="1"/>
  <c r="N155" i="14" a="1"/>
  <c r="N155" i="14" s="1"/>
  <c r="N151" i="14" a="1"/>
  <c r="N151" i="14" s="1"/>
  <c r="N147" i="14" a="1"/>
  <c r="N147" i="14" s="1"/>
  <c r="N143" i="14" a="1"/>
  <c r="N143" i="14" s="1"/>
  <c r="N139" i="14" a="1"/>
  <c r="N139" i="14" s="1"/>
  <c r="N135" i="14" a="1"/>
  <c r="N135" i="14" s="1"/>
  <c r="N131" i="14" a="1"/>
  <c r="N131" i="14" s="1"/>
  <c r="N127" i="14" a="1"/>
  <c r="N127" i="14" s="1"/>
  <c r="N123" i="14" a="1"/>
  <c r="N123" i="14" s="1"/>
  <c r="N119" i="14" a="1"/>
  <c r="N119" i="14" s="1"/>
  <c r="N115" i="14" a="1"/>
  <c r="N115" i="14" s="1"/>
  <c r="N111" i="14" a="1"/>
  <c r="N111" i="14" s="1"/>
  <c r="N107" i="14" a="1"/>
  <c r="N107" i="14" s="1"/>
  <c r="N103" i="14" a="1"/>
  <c r="N103" i="14" s="1"/>
  <c r="N99" i="14" a="1"/>
  <c r="N99" i="14" s="1"/>
  <c r="N95" i="14" a="1"/>
  <c r="N95" i="14" s="1"/>
  <c r="N91" i="14" a="1"/>
  <c r="N91" i="14" s="1"/>
  <c r="N87" i="14" a="1"/>
  <c r="N87" i="14" s="1"/>
  <c r="N83" i="14" a="1"/>
  <c r="N83" i="14" s="1"/>
  <c r="N79" i="14" a="1"/>
  <c r="N79" i="14" s="1"/>
  <c r="N75" i="14" a="1"/>
  <c r="N75" i="14" s="1"/>
  <c r="N71" i="14" a="1"/>
  <c r="N71" i="14" s="1"/>
  <c r="N67" i="14" a="1"/>
  <c r="N67" i="14" s="1"/>
  <c r="N63" i="14" a="1"/>
  <c r="N63" i="14" s="1"/>
  <c r="N59" i="14" a="1"/>
  <c r="N59" i="14" s="1"/>
  <c r="N55" i="14" a="1"/>
  <c r="N55" i="14" s="1"/>
  <c r="N51" i="14" a="1"/>
  <c r="N51" i="14" s="1"/>
  <c r="N47" i="14" a="1"/>
  <c r="N47" i="14" s="1"/>
  <c r="N43" i="14" a="1"/>
  <c r="N43" i="14" s="1"/>
  <c r="N39" i="14" a="1"/>
  <c r="N39" i="14" s="1"/>
  <c r="N35" i="14" a="1"/>
  <c r="N35" i="14" s="1"/>
  <c r="N31" i="14" a="1"/>
  <c r="N31" i="14" s="1"/>
  <c r="N27" i="14" a="1"/>
  <c r="N27" i="14" s="1"/>
  <c r="N23" i="14" a="1"/>
  <c r="N23" i="14" s="1"/>
  <c r="N19" i="14" a="1"/>
  <c r="N19" i="14" s="1"/>
  <c r="N15" i="14" a="1"/>
  <c r="N15" i="14" s="1"/>
  <c r="N11" i="14" a="1"/>
  <c r="N11" i="14" s="1"/>
  <c r="N7" i="14" a="1"/>
  <c r="N7" i="14" s="1"/>
  <c r="E392" i="14" a="1"/>
  <c r="E392" i="14" s="1"/>
  <c r="E373" i="14" a="1"/>
  <c r="E373" i="14" s="1"/>
  <c r="M356" i="14" a="1"/>
  <c r="M356" i="14" s="1"/>
  <c r="M340" i="14" a="1"/>
  <c r="M340" i="14" s="1"/>
  <c r="M326" i="14" a="1"/>
  <c r="M326" i="14" s="1"/>
  <c r="M313" i="14" a="1"/>
  <c r="M313" i="14" s="1"/>
  <c r="E304" i="14" a="1"/>
  <c r="E304" i="14" s="1"/>
  <c r="M291" i="14" a="1"/>
  <c r="M291" i="14" s="1"/>
  <c r="E277" i="14" a="1"/>
  <c r="E277" i="14" s="1"/>
  <c r="M244" i="14" a="1"/>
  <c r="M244" i="14" s="1"/>
  <c r="M236" i="14" a="1"/>
  <c r="M236" i="14" s="1"/>
  <c r="M228" i="14" a="1"/>
  <c r="M228" i="14" s="1"/>
  <c r="M220" i="14" a="1"/>
  <c r="M220" i="14" s="1"/>
  <c r="M212" i="14" a="1"/>
  <c r="M212" i="14" s="1"/>
  <c r="M204" i="14" a="1"/>
  <c r="M204" i="14" s="1"/>
  <c r="M196" i="14" a="1"/>
  <c r="M196" i="14" s="1"/>
  <c r="M188" i="14" a="1"/>
  <c r="M188" i="14" s="1"/>
  <c r="M180" i="14" a="1"/>
  <c r="M180" i="14" s="1"/>
  <c r="M172" i="14" a="1"/>
  <c r="M172" i="14" s="1"/>
  <c r="M164" i="14" a="1"/>
  <c r="M164" i="14" s="1"/>
  <c r="M156" i="14" a="1"/>
  <c r="M156" i="14" s="1"/>
  <c r="E151" i="14" a="1"/>
  <c r="E151" i="14" s="1"/>
  <c r="M146" i="14" a="1"/>
  <c r="M146" i="14" s="1"/>
  <c r="E142" i="14" a="1"/>
  <c r="E142" i="14" s="1"/>
  <c r="M137" i="14" a="1"/>
  <c r="M137" i="14" s="1"/>
  <c r="E133" i="14" a="1"/>
  <c r="E133" i="14" s="1"/>
  <c r="M128" i="14" a="1"/>
  <c r="M128" i="14" s="1"/>
  <c r="E124" i="14" a="1"/>
  <c r="E124" i="14" s="1"/>
  <c r="E119" i="14" a="1"/>
  <c r="E119" i="14" s="1"/>
  <c r="M114" i="14" a="1"/>
  <c r="M114" i="14" s="1"/>
  <c r="E110" i="14" a="1"/>
  <c r="E110" i="14" s="1"/>
  <c r="M105" i="14" a="1"/>
  <c r="M105" i="14" s="1"/>
  <c r="E101" i="14" a="1"/>
  <c r="E101" i="14" s="1"/>
  <c r="M96" i="14" a="1"/>
  <c r="M96" i="14" s="1"/>
  <c r="E92" i="14" a="1"/>
  <c r="E92" i="14" s="1"/>
  <c r="E87" i="14" a="1"/>
  <c r="E87" i="14" s="1"/>
  <c r="M82" i="14" a="1"/>
  <c r="M82" i="14" s="1"/>
  <c r="E78" i="14" a="1"/>
  <c r="E78" i="14" s="1"/>
  <c r="M73" i="14" a="1"/>
  <c r="M73" i="14" s="1"/>
  <c r="E69" i="14" a="1"/>
  <c r="E69" i="14" s="1"/>
  <c r="E65" i="14" a="1"/>
  <c r="E65" i="14" s="1"/>
  <c r="E61" i="14" a="1"/>
  <c r="E61" i="14" s="1"/>
  <c r="E57" i="14" a="1"/>
  <c r="E57" i="14" s="1"/>
  <c r="E53" i="14" a="1"/>
  <c r="E53" i="14" s="1"/>
  <c r="E49" i="14" a="1"/>
  <c r="E49" i="14" s="1"/>
  <c r="E45" i="14" a="1"/>
  <c r="E45" i="14" s="1"/>
  <c r="E41" i="14" a="1"/>
  <c r="E41" i="14" s="1"/>
  <c r="E37" i="14" a="1"/>
  <c r="E37" i="14" s="1"/>
  <c r="E33" i="14" a="1"/>
  <c r="E33" i="14" s="1"/>
  <c r="E29" i="14" a="1"/>
  <c r="E29" i="14" s="1"/>
  <c r="E25" i="14" a="1"/>
  <c r="E25" i="14" s="1"/>
  <c r="E21" i="14" a="1"/>
  <c r="E21" i="14" s="1"/>
  <c r="E17" i="14" a="1"/>
  <c r="E17" i="14" s="1"/>
  <c r="E13" i="14" a="1"/>
  <c r="E13" i="14" s="1"/>
  <c r="E9" i="14" a="1"/>
  <c r="E9" i="14" s="1"/>
  <c r="E5" i="14" a="1"/>
  <c r="E5" i="14" s="1"/>
  <c r="L138" i="14" a="1"/>
  <c r="L138" i="14" s="1"/>
  <c r="L74" i="14" a="1"/>
  <c r="L74" i="14" s="1"/>
  <c r="L392" i="14" a="1"/>
  <c r="L392" i="14" s="1"/>
  <c r="D373" i="14" a="1"/>
  <c r="D373" i="14" s="1"/>
  <c r="L360" i="14" a="1"/>
  <c r="L360" i="14" s="1"/>
  <c r="L347" i="14" a="1"/>
  <c r="L347" i="14" s="1"/>
  <c r="D336" i="14" a="1"/>
  <c r="D336" i="14" s="1"/>
  <c r="D325" i="14" a="1"/>
  <c r="D325" i="14" s="1"/>
  <c r="D315" i="14" a="1"/>
  <c r="D315" i="14" s="1"/>
  <c r="D304" i="14" a="1"/>
  <c r="D304" i="14" s="1"/>
  <c r="D293" i="14" a="1"/>
  <c r="D293" i="14" s="1"/>
  <c r="D283" i="14" a="1"/>
  <c r="D283" i="14" s="1"/>
  <c r="L273" i="14" a="1"/>
  <c r="L273" i="14" s="1"/>
  <c r="D269" i="14" a="1"/>
  <c r="D269" i="14" s="1"/>
  <c r="D264" i="14" a="1"/>
  <c r="D264" i="14" s="1"/>
  <c r="D259" i="14" a="1"/>
  <c r="D259" i="14" s="1"/>
  <c r="L253" i="14" a="1"/>
  <c r="L253" i="14" s="1"/>
  <c r="D248" i="14" a="1"/>
  <c r="D248" i="14" s="1"/>
  <c r="D243" i="14" a="1"/>
  <c r="D243" i="14" s="1"/>
  <c r="L237" i="14" a="1"/>
  <c r="L237" i="14" s="1"/>
  <c r="D232" i="14" a="1"/>
  <c r="D232" i="14" s="1"/>
  <c r="D227" i="14" a="1"/>
  <c r="D227" i="14" s="1"/>
  <c r="L221" i="14" a="1"/>
  <c r="L221" i="14" s="1"/>
  <c r="D216" i="14" a="1"/>
  <c r="D216" i="14" s="1"/>
  <c r="D211" i="14" a="1"/>
  <c r="D211" i="14" s="1"/>
  <c r="L205" i="14" a="1"/>
  <c r="L205" i="14" s="1"/>
  <c r="D200" i="14" a="1"/>
  <c r="D200" i="14" s="1"/>
  <c r="D195" i="14" a="1"/>
  <c r="D195" i="14" s="1"/>
  <c r="L189" i="14" a="1"/>
  <c r="L189" i="14" s="1"/>
  <c r="D184" i="14" a="1"/>
  <c r="D184" i="14" s="1"/>
  <c r="D179" i="14" a="1"/>
  <c r="D179" i="14" s="1"/>
  <c r="L173" i="14" a="1"/>
  <c r="L173" i="14" s="1"/>
  <c r="D168" i="14" a="1"/>
  <c r="D168" i="14" s="1"/>
  <c r="D163" i="14" a="1"/>
  <c r="D163" i="14" s="1"/>
  <c r="L157" i="14" a="1"/>
  <c r="L157" i="14" s="1"/>
  <c r="D152" i="14" a="1"/>
  <c r="D152" i="14" s="1"/>
  <c r="D146" i="14" a="1"/>
  <c r="D146" i="14" s="1"/>
  <c r="D141" i="14" a="1"/>
  <c r="D141" i="14" s="1"/>
  <c r="L134" i="14" a="1"/>
  <c r="L134" i="14" s="1"/>
  <c r="D129" i="14" a="1"/>
  <c r="D129" i="14" s="1"/>
  <c r="D123" i="14" a="1"/>
  <c r="D123" i="14" s="1"/>
  <c r="L117" i="14" a="1"/>
  <c r="L117" i="14" s="1"/>
  <c r="L111" i="14" a="1"/>
  <c r="L111" i="14" s="1"/>
  <c r="L105" i="14" a="1"/>
  <c r="L105" i="14" s="1"/>
  <c r="L100" i="14" a="1"/>
  <c r="L100" i="14" s="1"/>
  <c r="D94" i="14" a="1"/>
  <c r="D94" i="14" s="1"/>
  <c r="D88" i="14" a="1"/>
  <c r="D88" i="14" s="1"/>
  <c r="D82" i="14" a="1"/>
  <c r="D82" i="14" s="1"/>
  <c r="D77" i="14" a="1"/>
  <c r="D77" i="14" s="1"/>
  <c r="L70" i="14" a="1"/>
  <c r="L70" i="14" s="1"/>
  <c r="L66" i="14" a="1"/>
  <c r="L66" i="14" s="1"/>
  <c r="L62" i="14" a="1"/>
  <c r="L62" i="14" s="1"/>
  <c r="L58" i="14" a="1"/>
  <c r="L58" i="14" s="1"/>
  <c r="L54" i="14" a="1"/>
  <c r="L54" i="14" s="1"/>
  <c r="L50" i="14" a="1"/>
  <c r="L50" i="14" s="1"/>
  <c r="L46" i="14" a="1"/>
  <c r="L46" i="14" s="1"/>
  <c r="L42" i="14" a="1"/>
  <c r="L42" i="14" s="1"/>
  <c r="L38" i="14" a="1"/>
  <c r="L38" i="14" s="1"/>
  <c r="L34" i="14" a="1"/>
  <c r="L34" i="14" s="1"/>
  <c r="L30" i="14" a="1"/>
  <c r="L30" i="14" s="1"/>
  <c r="L26" i="14" a="1"/>
  <c r="L26" i="14" s="1"/>
  <c r="L22" i="14" a="1"/>
  <c r="L22" i="14" s="1"/>
  <c r="L18" i="14" a="1"/>
  <c r="L18" i="14" s="1"/>
  <c r="L14" i="14" a="1"/>
  <c r="L14" i="14" s="1"/>
  <c r="L10" i="14" a="1"/>
  <c r="L10" i="14" s="1"/>
  <c r="L6" i="14" a="1"/>
  <c r="L6" i="14" s="1"/>
  <c r="C454" i="14" a="1"/>
  <c r="C454" i="14" s="1"/>
  <c r="K446" i="14" a="1"/>
  <c r="K446" i="14" s="1"/>
  <c r="C432" i="14" a="1"/>
  <c r="C432" i="14" s="1"/>
  <c r="K415" i="14" a="1"/>
  <c r="K415" i="14" s="1"/>
  <c r="K404" i="14" a="1"/>
  <c r="K404" i="14" s="1"/>
  <c r="C395" i="14" a="1"/>
  <c r="C395" i="14" s="1"/>
  <c r="C380" i="14" a="1"/>
  <c r="C380" i="14" s="1"/>
  <c r="K366" i="14" a="1"/>
  <c r="K366" i="14" s="1"/>
  <c r="C351" i="14" a="1"/>
  <c r="C351" i="14" s="1"/>
  <c r="C339" i="14" a="1"/>
  <c r="C339" i="14" s="1"/>
  <c r="C334" i="14" a="1"/>
  <c r="C334" i="14" s="1"/>
  <c r="C330" i="14" a="1"/>
  <c r="C330" i="14" s="1"/>
  <c r="C326" i="14" a="1"/>
  <c r="C326" i="14" s="1"/>
  <c r="C322" i="14" a="1"/>
  <c r="C322" i="14" s="1"/>
  <c r="K317" i="14" a="1"/>
  <c r="K317" i="14" s="1"/>
  <c r="K312" i="14" a="1"/>
  <c r="K312" i="14" s="1"/>
  <c r="C308" i="14" a="1"/>
  <c r="C308" i="14" s="1"/>
  <c r="K303" i="14" a="1"/>
  <c r="K303" i="14" s="1"/>
  <c r="C299" i="14" a="1"/>
  <c r="C299" i="14" s="1"/>
  <c r="C295" i="14" a="1"/>
  <c r="C295" i="14" s="1"/>
  <c r="C291" i="14" a="1"/>
  <c r="C291" i="14" s="1"/>
  <c r="K286" i="14" a="1"/>
  <c r="K286" i="14" s="1"/>
  <c r="C282" i="14" a="1"/>
  <c r="C282" i="14" s="1"/>
  <c r="K277" i="14" a="1"/>
  <c r="K277" i="14" s="1"/>
  <c r="C273" i="14" a="1"/>
  <c r="C273" i="14" s="1"/>
  <c r="C268" i="14" a="1"/>
  <c r="C268" i="14" s="1"/>
  <c r="C264" i="14" a="1"/>
  <c r="C264" i="14" s="1"/>
  <c r="C260" i="14" a="1"/>
  <c r="C260" i="14" s="1"/>
  <c r="C256" i="14" a="1"/>
  <c r="C256" i="14" s="1"/>
  <c r="C252" i="14" a="1"/>
  <c r="C252" i="14" s="1"/>
  <c r="C248" i="14" a="1"/>
  <c r="C248" i="14" s="1"/>
  <c r="C244" i="14" a="1"/>
  <c r="C244" i="14" s="1"/>
  <c r="C240" i="14" a="1"/>
  <c r="C240" i="14" s="1"/>
  <c r="C236" i="14" a="1"/>
  <c r="C236" i="14" s="1"/>
  <c r="C232" i="14" a="1"/>
  <c r="C232" i="14" s="1"/>
  <c r="C228" i="14" a="1"/>
  <c r="C228" i="14" s="1"/>
  <c r="C224" i="14" a="1"/>
  <c r="C224" i="14" s="1"/>
  <c r="C220" i="14" a="1"/>
  <c r="C220" i="14" s="1"/>
  <c r="C216" i="14" a="1"/>
  <c r="C216" i="14" s="1"/>
  <c r="C212" i="14" a="1"/>
  <c r="C212" i="14" s="1"/>
  <c r="C208" i="14" a="1"/>
  <c r="C208" i="14" s="1"/>
  <c r="C204" i="14" a="1"/>
  <c r="C204" i="14" s="1"/>
  <c r="C200" i="14" a="1"/>
  <c r="C200" i="14" s="1"/>
  <c r="C196" i="14" a="1"/>
  <c r="C196" i="14" s="1"/>
  <c r="C192" i="14" a="1"/>
  <c r="C192" i="14" s="1"/>
  <c r="C188" i="14" a="1"/>
  <c r="C188" i="14" s="1"/>
  <c r="C184" i="14" a="1"/>
  <c r="C184" i="14" s="1"/>
  <c r="C180" i="14" a="1"/>
  <c r="C180" i="14" s="1"/>
  <c r="C176" i="14" a="1"/>
  <c r="C176" i="14" s="1"/>
  <c r="C172" i="14" a="1"/>
  <c r="C172" i="14" s="1"/>
  <c r="C168" i="14" a="1"/>
  <c r="C168" i="14" s="1"/>
  <c r="C164" i="14" a="1"/>
  <c r="C164" i="14" s="1"/>
  <c r="C160" i="14" a="1"/>
  <c r="C160" i="14" s="1"/>
  <c r="C156" i="14" a="1"/>
  <c r="C156" i="14" s="1"/>
  <c r="K151" i="14" a="1"/>
  <c r="K151" i="14" s="1"/>
  <c r="K147" i="14" a="1"/>
  <c r="K147" i="14" s="1"/>
  <c r="C143" i="14" a="1"/>
  <c r="C143" i="14" s="1"/>
  <c r="C139" i="14" a="1"/>
  <c r="C139" i="14" s="1"/>
  <c r="K134" i="14" a="1"/>
  <c r="K134" i="14" s="1"/>
  <c r="K130" i="14" a="1"/>
  <c r="K130" i="14" s="1"/>
  <c r="C126" i="14" a="1"/>
  <c r="C126" i="14" s="1"/>
  <c r="C122" i="14" a="1"/>
  <c r="C122" i="14" s="1"/>
  <c r="K117" i="14" a="1"/>
  <c r="K117" i="14" s="1"/>
  <c r="K113" i="14" a="1"/>
  <c r="K113" i="14" s="1"/>
  <c r="C109" i="14" a="1"/>
  <c r="C109" i="14" s="1"/>
  <c r="C105" i="14" a="1"/>
  <c r="C105" i="14" s="1"/>
  <c r="K100" i="14" a="1"/>
  <c r="K100" i="14" s="1"/>
  <c r="K96" i="14" a="1"/>
  <c r="K96" i="14" s="1"/>
  <c r="C92" i="14" a="1"/>
  <c r="C92" i="14" s="1"/>
  <c r="K87" i="14" a="1"/>
  <c r="K87" i="14" s="1"/>
  <c r="K83" i="14" a="1"/>
  <c r="K83" i="14" s="1"/>
  <c r="C79" i="14" a="1"/>
  <c r="C79" i="14" s="1"/>
  <c r="C75" i="14" a="1"/>
  <c r="C75" i="14" s="1"/>
  <c r="K70" i="14" a="1"/>
  <c r="K70" i="14" s="1"/>
  <c r="K65" i="14" a="1"/>
  <c r="K65" i="14" s="1"/>
  <c r="K59" i="14" a="1"/>
  <c r="K59" i="14" s="1"/>
  <c r="K54" i="14" a="1"/>
  <c r="K54" i="14" s="1"/>
  <c r="K49" i="14" a="1"/>
  <c r="K49" i="14" s="1"/>
  <c r="K43" i="14" a="1"/>
  <c r="K43" i="14" s="1"/>
  <c r="K38" i="14" a="1"/>
  <c r="K38" i="14" s="1"/>
  <c r="K33" i="14" a="1"/>
  <c r="K33" i="14" s="1"/>
  <c r="K27" i="14" a="1"/>
  <c r="K27" i="14" s="1"/>
  <c r="K22" i="14" a="1"/>
  <c r="K22" i="14" s="1"/>
  <c r="K17" i="14" a="1"/>
  <c r="K17" i="14" s="1"/>
  <c r="K11" i="14" a="1"/>
  <c r="K11" i="14" s="1"/>
  <c r="K6" i="14" a="1"/>
  <c r="K6" i="14" s="1"/>
  <c r="J454" i="14" a="1"/>
  <c r="J454" i="14" s="1"/>
  <c r="B450" i="14" a="1"/>
  <c r="B450" i="14" s="1"/>
  <c r="J444" i="14" a="1"/>
  <c r="J444" i="14" s="1"/>
  <c r="J440" i="14" a="1"/>
  <c r="J440" i="14" s="1"/>
  <c r="B436" i="14" a="1"/>
  <c r="B436" i="14" s="1"/>
  <c r="J431" i="14" a="1"/>
  <c r="J431" i="14" s="1"/>
  <c r="B427" i="14" a="1"/>
  <c r="B427" i="14" s="1"/>
  <c r="J422" i="14" a="1"/>
  <c r="J422" i="14" s="1"/>
  <c r="J418" i="14" a="1"/>
  <c r="J418" i="14" s="1"/>
  <c r="B413" i="14" a="1"/>
  <c r="B413" i="14" s="1"/>
  <c r="B409" i="14" a="1"/>
  <c r="B409" i="14" s="1"/>
  <c r="B405" i="14" a="1"/>
  <c r="B405" i="14" s="1"/>
  <c r="B400" i="14" a="1"/>
  <c r="B400" i="14" s="1"/>
  <c r="J395" i="14" a="1"/>
  <c r="J395" i="14" s="1"/>
  <c r="J391" i="14" a="1"/>
  <c r="J391" i="14" s="1"/>
  <c r="B387" i="14" a="1"/>
  <c r="B387" i="14" s="1"/>
  <c r="J382" i="14" a="1"/>
  <c r="J382" i="14" s="1"/>
  <c r="J378" i="14" a="1"/>
  <c r="J378" i="14" s="1"/>
  <c r="J374" i="14" a="1"/>
  <c r="J374" i="14" s="1"/>
  <c r="B370" i="14" a="1"/>
  <c r="B370" i="14" s="1"/>
  <c r="B366" i="14" a="1"/>
  <c r="B366" i="14" s="1"/>
  <c r="B362" i="14" a="1"/>
  <c r="B362" i="14" s="1"/>
  <c r="B358" i="14" a="1"/>
  <c r="B358" i="14" s="1"/>
  <c r="J353" i="14" a="1"/>
  <c r="J353" i="14" s="1"/>
  <c r="J349" i="14" a="1"/>
  <c r="J349" i="14" s="1"/>
  <c r="B345" i="14" a="1"/>
  <c r="B345" i="14" s="1"/>
  <c r="B341" i="14" a="1"/>
  <c r="B341" i="14" s="1"/>
  <c r="J336" i="14" a="1"/>
  <c r="J336" i="14" s="1"/>
  <c r="J332" i="14" a="1"/>
  <c r="J332" i="14" s="1"/>
  <c r="J328" i="14" a="1"/>
  <c r="J328" i="14" s="1"/>
  <c r="B323" i="14" a="1"/>
  <c r="B323" i="14" s="1"/>
  <c r="B319" i="14" a="1"/>
  <c r="B319" i="14" s="1"/>
  <c r="B314" i="14" a="1"/>
  <c r="B314" i="14" s="1"/>
  <c r="J309" i="14" a="1"/>
  <c r="J309" i="14" s="1"/>
  <c r="B304" i="14" a="1"/>
  <c r="B304" i="14" s="1"/>
  <c r="B300" i="14" a="1"/>
  <c r="B300" i="14" s="1"/>
  <c r="J295" i="14" a="1"/>
  <c r="J295" i="14" s="1"/>
  <c r="J290" i="14" a="1"/>
  <c r="J290" i="14" s="1"/>
  <c r="B286" i="14" a="1"/>
  <c r="B286" i="14" s="1"/>
  <c r="J281" i="14" a="1"/>
  <c r="J281" i="14" s="1"/>
  <c r="B277" i="14" a="1"/>
  <c r="B277" i="14" s="1"/>
  <c r="J271" i="14" a="1"/>
  <c r="J271" i="14" s="1"/>
  <c r="J267" i="14" a="1"/>
  <c r="J267" i="14" s="1"/>
  <c r="J263" i="14" a="1"/>
  <c r="J263" i="14" s="1"/>
  <c r="J259" i="14" a="1"/>
  <c r="J259" i="14" s="1"/>
  <c r="J255" i="14" a="1"/>
  <c r="J255" i="14" s="1"/>
  <c r="J251" i="14" a="1"/>
  <c r="J251" i="14" s="1"/>
  <c r="J247" i="14" a="1"/>
  <c r="J247" i="14" s="1"/>
  <c r="P173" i="14" a="1"/>
  <c r="P173" i="14" s="1"/>
  <c r="P169" i="14" a="1"/>
  <c r="P169" i="14" s="1"/>
  <c r="P165" i="14" a="1"/>
  <c r="P165" i="14" s="1"/>
  <c r="P161" i="14" a="1"/>
  <c r="P161" i="14" s="1"/>
  <c r="P157" i="14" a="1"/>
  <c r="P157" i="14" s="1"/>
  <c r="P153" i="14" a="1"/>
  <c r="P153" i="14" s="1"/>
  <c r="P149" i="14" a="1"/>
  <c r="P149" i="14" s="1"/>
  <c r="P145" i="14" a="1"/>
  <c r="P145" i="14" s="1"/>
  <c r="P141" i="14" a="1"/>
  <c r="P141" i="14" s="1"/>
  <c r="P137" i="14" a="1"/>
  <c r="P137" i="14" s="1"/>
  <c r="P133" i="14" a="1"/>
  <c r="P133" i="14" s="1"/>
  <c r="P129" i="14" a="1"/>
  <c r="P129" i="14" s="1"/>
  <c r="P125" i="14" a="1"/>
  <c r="P125" i="14" s="1"/>
  <c r="P121" i="14" a="1"/>
  <c r="P121" i="14" s="1"/>
  <c r="P117" i="14" a="1"/>
  <c r="P117" i="14" s="1"/>
  <c r="P113" i="14" a="1"/>
  <c r="P113" i="14" s="1"/>
  <c r="P109" i="14" a="1"/>
  <c r="P109" i="14" s="1"/>
  <c r="P105" i="14" a="1"/>
  <c r="P105" i="14" s="1"/>
  <c r="P101" i="14" a="1"/>
  <c r="P101" i="14" s="1"/>
  <c r="P97" i="14" a="1"/>
  <c r="P97" i="14" s="1"/>
  <c r="P93" i="14" a="1"/>
  <c r="P93" i="14" s="1"/>
  <c r="P89" i="14" a="1"/>
  <c r="P89" i="14" s="1"/>
  <c r="P85" i="14" a="1"/>
  <c r="P85" i="14" s="1"/>
  <c r="P81" i="14" a="1"/>
  <c r="P81" i="14" s="1"/>
  <c r="P77" i="14" a="1"/>
  <c r="P77" i="14" s="1"/>
  <c r="P73" i="14" a="1"/>
  <c r="P73" i="14" s="1"/>
  <c r="P69" i="14" a="1"/>
  <c r="P69" i="14" s="1"/>
  <c r="P64" i="14" a="1"/>
  <c r="P64" i="14" s="1"/>
  <c r="P58" i="14" a="1"/>
  <c r="P58" i="14" s="1"/>
  <c r="P53" i="14" a="1"/>
  <c r="P53" i="14" s="1"/>
  <c r="P48" i="14" a="1"/>
  <c r="P48" i="14" s="1"/>
  <c r="P42" i="14" a="1"/>
  <c r="P42" i="14" s="1"/>
  <c r="P37" i="14" a="1"/>
  <c r="P37" i="14" s="1"/>
  <c r="P32" i="14" a="1"/>
  <c r="P32" i="14" s="1"/>
  <c r="P26" i="14" a="1"/>
  <c r="P26" i="14" s="1"/>
  <c r="P21" i="14" a="1"/>
  <c r="P21" i="14" s="1"/>
  <c r="P16" i="14" a="1"/>
  <c r="P16" i="14" s="1"/>
  <c r="P10" i="14" a="1"/>
  <c r="P10" i="14" s="1"/>
  <c r="P5" i="14" a="1"/>
  <c r="P5" i="14" s="1"/>
  <c r="O453" i="14" a="1"/>
  <c r="O453" i="14" s="1"/>
  <c r="G449" i="14" a="1"/>
  <c r="G449" i="14" s="1"/>
  <c r="O444" i="14" a="1"/>
  <c r="O444" i="14" s="1"/>
  <c r="O440" i="14" a="1"/>
  <c r="O440" i="14" s="1"/>
  <c r="O436" i="14" a="1"/>
  <c r="O436" i="14" s="1"/>
  <c r="G432" i="14" a="1"/>
  <c r="G432" i="14" s="1"/>
  <c r="O427" i="14" a="1"/>
  <c r="O427" i="14" s="1"/>
  <c r="G423" i="14" a="1"/>
  <c r="G423" i="14" s="1"/>
  <c r="G419" i="14" a="1"/>
  <c r="G419" i="14" s="1"/>
  <c r="O414" i="14" a="1"/>
  <c r="O414" i="14" s="1"/>
  <c r="G410" i="14" a="1"/>
  <c r="G410" i="14" s="1"/>
  <c r="G406" i="14" a="1"/>
  <c r="G406" i="14" s="1"/>
  <c r="G402" i="14" a="1"/>
  <c r="G402" i="14" s="1"/>
  <c r="G397" i="14" a="1"/>
  <c r="G397" i="14" s="1"/>
  <c r="G392" i="14" a="1"/>
  <c r="G392" i="14" s="1"/>
  <c r="G388" i="14" a="1"/>
  <c r="G388" i="14" s="1"/>
  <c r="G384" i="14" a="1"/>
  <c r="G384" i="14" s="1"/>
  <c r="O379" i="14" a="1"/>
  <c r="O379" i="14" s="1"/>
  <c r="O375" i="14" a="1"/>
  <c r="O375" i="14" s="1"/>
  <c r="G371" i="14" a="1"/>
  <c r="G371" i="14" s="1"/>
  <c r="O366" i="14" a="1"/>
  <c r="O366" i="14" s="1"/>
  <c r="O361" i="14" a="1"/>
  <c r="O361" i="14" s="1"/>
  <c r="O356" i="14" a="1"/>
  <c r="O356" i="14" s="1"/>
  <c r="O352" i="14" a="1"/>
  <c r="O352" i="14" s="1"/>
  <c r="O348" i="14" a="1"/>
  <c r="O348" i="14" s="1"/>
  <c r="O344" i="14" a="1"/>
  <c r="O344" i="14" s="1"/>
  <c r="O339" i="14" a="1"/>
  <c r="O339" i="14" s="1"/>
  <c r="O335" i="14" a="1"/>
  <c r="O335" i="14" s="1"/>
  <c r="G331" i="14" a="1"/>
  <c r="G331" i="14" s="1"/>
  <c r="G327" i="14" a="1"/>
  <c r="G327" i="14" s="1"/>
  <c r="O322" i="14" a="1"/>
  <c r="O322" i="14" s="1"/>
  <c r="G318" i="14" a="1"/>
  <c r="G318" i="14" s="1"/>
  <c r="O313" i="14" a="1"/>
  <c r="O313" i="14" s="1"/>
  <c r="G309" i="14" a="1"/>
  <c r="G309" i="14" s="1"/>
  <c r="G303" i="14" a="1"/>
  <c r="G303" i="14" s="1"/>
  <c r="O298" i="14" a="1"/>
  <c r="O298" i="14" s="1"/>
  <c r="O294" i="14" a="1"/>
  <c r="O294" i="14" s="1"/>
  <c r="G290" i="14" a="1"/>
  <c r="G290" i="14" s="1"/>
  <c r="O285" i="14" a="1"/>
  <c r="O285" i="14" s="1"/>
  <c r="G281" i="14" a="1"/>
  <c r="G281" i="14" s="1"/>
  <c r="O276" i="14" a="1"/>
  <c r="O276" i="14" s="1"/>
  <c r="O270" i="14" a="1"/>
  <c r="O270" i="14" s="1"/>
  <c r="G266" i="14" a="1"/>
  <c r="G266" i="14" s="1"/>
  <c r="G262" i="14" a="1"/>
  <c r="G262" i="14" s="1"/>
  <c r="G258" i="14" a="1"/>
  <c r="G258" i="14" s="1"/>
  <c r="G254" i="14" a="1"/>
  <c r="G254" i="14" s="1"/>
  <c r="G250" i="14" a="1"/>
  <c r="G250" i="14" s="1"/>
  <c r="G246" i="14" a="1"/>
  <c r="G246" i="14" s="1"/>
  <c r="G242" i="14" a="1"/>
  <c r="G242" i="14" s="1"/>
  <c r="G238" i="14" a="1"/>
  <c r="G238" i="14" s="1"/>
  <c r="G234" i="14" a="1"/>
  <c r="G234" i="14" s="1"/>
  <c r="G230" i="14" a="1"/>
  <c r="G230" i="14" s="1"/>
  <c r="G226" i="14" a="1"/>
  <c r="G226" i="14" s="1"/>
  <c r="G222" i="14" a="1"/>
  <c r="G222" i="14" s="1"/>
  <c r="G218" i="14" a="1"/>
  <c r="G218" i="14" s="1"/>
  <c r="G214" i="14" a="1"/>
  <c r="G214" i="14" s="1"/>
  <c r="G210" i="14" a="1"/>
  <c r="G210" i="14" s="1"/>
  <c r="G206" i="14" a="1"/>
  <c r="G206" i="14" s="1"/>
  <c r="G202" i="14" a="1"/>
  <c r="G202" i="14" s="1"/>
  <c r="G198" i="14" a="1"/>
  <c r="G198" i="14" s="1"/>
  <c r="G194" i="14" a="1"/>
  <c r="G194" i="14" s="1"/>
  <c r="G190" i="14" a="1"/>
  <c r="G190" i="14" s="1"/>
  <c r="G186" i="14" a="1"/>
  <c r="G186" i="14" s="1"/>
  <c r="G182" i="14" a="1"/>
  <c r="G182" i="14" s="1"/>
  <c r="G178" i="14" a="1"/>
  <c r="G178" i="14" s="1"/>
  <c r="G174" i="14" a="1"/>
  <c r="G174" i="14" s="1"/>
  <c r="G170" i="14" a="1"/>
  <c r="G170" i="14" s="1"/>
  <c r="G166" i="14" a="1"/>
  <c r="G166" i="14" s="1"/>
  <c r="G162" i="14" a="1"/>
  <c r="G162" i="14" s="1"/>
  <c r="G158" i="14" a="1"/>
  <c r="G158" i="14" s="1"/>
  <c r="G154" i="14" a="1"/>
  <c r="G154" i="14" s="1"/>
  <c r="O147" i="14" a="1"/>
  <c r="O147" i="14" s="1"/>
  <c r="O142" i="14" a="1"/>
  <c r="O142" i="14" s="1"/>
  <c r="G136" i="14" a="1"/>
  <c r="G136" i="14" s="1"/>
  <c r="O130" i="14" a="1"/>
  <c r="O130" i="14" s="1"/>
  <c r="O124" i="14" a="1"/>
  <c r="O124" i="14" s="1"/>
  <c r="G119" i="14" a="1"/>
  <c r="G119" i="14" s="1"/>
  <c r="G113" i="14" a="1"/>
  <c r="G113" i="14" s="1"/>
  <c r="G107" i="14" a="1"/>
  <c r="G107" i="14" s="1"/>
  <c r="O101" i="14" a="1"/>
  <c r="O101" i="14" s="1"/>
  <c r="O95" i="14" a="1"/>
  <c r="O95" i="14" s="1"/>
  <c r="G90" i="14" a="1"/>
  <c r="G90" i="14" s="1"/>
  <c r="O83" i="14" a="1"/>
  <c r="O83" i="14" s="1"/>
  <c r="O78" i="14" a="1"/>
  <c r="O78" i="14" s="1"/>
  <c r="G72" i="14" a="1"/>
  <c r="G72" i="14" s="1"/>
  <c r="O67" i="14" a="1"/>
  <c r="O67" i="14" s="1"/>
  <c r="O61" i="14" a="1"/>
  <c r="O61" i="14" s="1"/>
  <c r="O56" i="14" a="1"/>
  <c r="O56" i="14" s="1"/>
  <c r="O51" i="14" a="1"/>
  <c r="O51" i="14" s="1"/>
  <c r="O45" i="14" a="1"/>
  <c r="O45" i="14" s="1"/>
  <c r="O40" i="14" a="1"/>
  <c r="O40" i="14" s="1"/>
  <c r="O35" i="14" a="1"/>
  <c r="O35" i="14" s="1"/>
  <c r="O29" i="14" a="1"/>
  <c r="O29" i="14" s="1"/>
  <c r="O24" i="14" a="1"/>
  <c r="O24" i="14" s="1"/>
  <c r="O19" i="14" a="1"/>
  <c r="O19" i="14" s="1"/>
  <c r="O13" i="14" a="1"/>
  <c r="O13" i="14" s="1"/>
  <c r="O8" i="14" a="1"/>
  <c r="O8" i="14" s="1"/>
  <c r="F287" i="14" a="1"/>
  <c r="F287" i="14" s="1"/>
  <c r="F283" i="14" a="1"/>
  <c r="F283" i="14" s="1"/>
  <c r="F279" i="14" a="1"/>
  <c r="F279" i="14" s="1"/>
  <c r="F275" i="14" a="1"/>
  <c r="F275" i="14" s="1"/>
  <c r="F271" i="14" a="1"/>
  <c r="F271" i="14" s="1"/>
  <c r="F267" i="14" a="1"/>
  <c r="F267" i="14" s="1"/>
  <c r="F263" i="14" a="1"/>
  <c r="F263" i="14" s="1"/>
  <c r="F259" i="14" a="1"/>
  <c r="F259" i="14" s="1"/>
  <c r="F255" i="14" a="1"/>
  <c r="F255" i="14" s="1"/>
  <c r="F251" i="14" a="1"/>
  <c r="F251" i="14" s="1"/>
  <c r="F247" i="14" a="1"/>
  <c r="F247" i="14" s="1"/>
  <c r="F243" i="14" a="1"/>
  <c r="F243" i="14" s="1"/>
  <c r="F239" i="14" a="1"/>
  <c r="F239" i="14" s="1"/>
  <c r="F235" i="14" a="1"/>
  <c r="F235" i="14" s="1"/>
  <c r="F231" i="14" a="1"/>
  <c r="F231" i="14" s="1"/>
  <c r="F227" i="14" a="1"/>
  <c r="F227" i="14" s="1"/>
  <c r="F223" i="14" a="1"/>
  <c r="F223" i="14" s="1"/>
  <c r="F219" i="14" a="1"/>
  <c r="F219" i="14" s="1"/>
  <c r="F215" i="14" a="1"/>
  <c r="F215" i="14" s="1"/>
  <c r="F211" i="14" a="1"/>
  <c r="F211" i="14" s="1"/>
  <c r="F207" i="14" a="1"/>
  <c r="F207" i="14" s="1"/>
  <c r="F203" i="14" a="1"/>
  <c r="F203" i="14" s="1"/>
  <c r="F199" i="14" a="1"/>
  <c r="F199" i="14" s="1"/>
  <c r="F195" i="14" a="1"/>
  <c r="F195" i="14" s="1"/>
  <c r="F191" i="14" a="1"/>
  <c r="F191" i="14" s="1"/>
  <c r="F187" i="14" a="1"/>
  <c r="F187" i="14" s="1"/>
  <c r="F183" i="14" a="1"/>
  <c r="F183" i="14" s="1"/>
  <c r="F179" i="14" a="1"/>
  <c r="F179" i="14" s="1"/>
  <c r="F175" i="14" a="1"/>
  <c r="F175" i="14" s="1"/>
  <c r="F171" i="14" a="1"/>
  <c r="F171" i="14" s="1"/>
  <c r="F167" i="14" a="1"/>
  <c r="F167" i="14" s="1"/>
  <c r="F163" i="14" a="1"/>
  <c r="F163" i="14" s="1"/>
  <c r="F159" i="14" a="1"/>
  <c r="F159" i="14" s="1"/>
  <c r="F155" i="14" a="1"/>
  <c r="F155" i="14" s="1"/>
  <c r="F151" i="14" a="1"/>
  <c r="F151" i="14" s="1"/>
  <c r="F147" i="14" a="1"/>
  <c r="F147" i="14" s="1"/>
  <c r="F143" i="14" a="1"/>
  <c r="F143" i="14" s="1"/>
  <c r="F139" i="14" a="1"/>
  <c r="F139" i="14" s="1"/>
  <c r="F135" i="14" a="1"/>
  <c r="F135" i="14" s="1"/>
  <c r="F131" i="14" a="1"/>
  <c r="F131" i="14" s="1"/>
  <c r="F127" i="14" a="1"/>
  <c r="F127" i="14" s="1"/>
  <c r="F123" i="14" a="1"/>
  <c r="F123" i="14" s="1"/>
  <c r="F119" i="14" a="1"/>
  <c r="F119" i="14" s="1"/>
  <c r="F115" i="14" a="1"/>
  <c r="F115" i="14" s="1"/>
  <c r="F111" i="14" a="1"/>
  <c r="F111" i="14" s="1"/>
  <c r="F107" i="14" a="1"/>
  <c r="F107" i="14" s="1"/>
  <c r="F103" i="14" a="1"/>
  <c r="F103" i="14" s="1"/>
  <c r="F99" i="14" a="1"/>
  <c r="F99" i="14" s="1"/>
  <c r="F95" i="14" a="1"/>
  <c r="F95" i="14" s="1"/>
  <c r="F91" i="14" a="1"/>
  <c r="F91" i="14" s="1"/>
  <c r="F87" i="14" a="1"/>
  <c r="F87" i="14" s="1"/>
  <c r="F83" i="14" a="1"/>
  <c r="F83" i="14" s="1"/>
  <c r="F79" i="14" a="1"/>
  <c r="F79" i="14" s="1"/>
  <c r="F75" i="14" a="1"/>
  <c r="F75" i="14" s="1"/>
  <c r="F71" i="14" a="1"/>
  <c r="F71" i="14" s="1"/>
  <c r="F67" i="14" a="1"/>
  <c r="F67" i="14" s="1"/>
  <c r="F63" i="14" a="1"/>
  <c r="F63" i="14" s="1"/>
  <c r="F59" i="14" a="1"/>
  <c r="F59" i="14" s="1"/>
  <c r="F55" i="14" a="1"/>
  <c r="F55" i="14" s="1"/>
  <c r="F51" i="14" a="1"/>
  <c r="F51" i="14" s="1"/>
  <c r="F47" i="14" a="1"/>
  <c r="F47" i="14" s="1"/>
  <c r="F43" i="14" a="1"/>
  <c r="F43" i="14" s="1"/>
  <c r="F39" i="14" a="1"/>
  <c r="F39" i="14" s="1"/>
  <c r="F35" i="14" a="1"/>
  <c r="F35" i="14" s="1"/>
  <c r="F31" i="14" a="1"/>
  <c r="F31" i="14" s="1"/>
  <c r="F27" i="14" a="1"/>
  <c r="F27" i="14" s="1"/>
  <c r="F23" i="14" a="1"/>
  <c r="F23" i="14" s="1"/>
  <c r="F19" i="14" a="1"/>
  <c r="F19" i="14" s="1"/>
  <c r="F15" i="14" a="1"/>
  <c r="F15" i="14" s="1"/>
  <c r="F11" i="14" a="1"/>
  <c r="F11" i="14" s="1"/>
  <c r="F7" i="14" a="1"/>
  <c r="F7" i="14" s="1"/>
  <c r="M389" i="14" a="1"/>
  <c r="M389" i="14" s="1"/>
  <c r="M372" i="14" a="1"/>
  <c r="M372" i="14" s="1"/>
  <c r="M353" i="14" a="1"/>
  <c r="M353" i="14" s="1"/>
  <c r="M339" i="14" a="1"/>
  <c r="M339" i="14" s="1"/>
  <c r="E325" i="14" a="1"/>
  <c r="E325" i="14" s="1"/>
  <c r="M312" i="14" a="1"/>
  <c r="M312" i="14" s="1"/>
  <c r="M302" i="14" a="1"/>
  <c r="M302" i="14" s="1"/>
  <c r="E288" i="14" a="1"/>
  <c r="E288" i="14" s="1"/>
  <c r="M276" i="14" a="1"/>
  <c r="M276" i="14" s="1"/>
  <c r="E244" i="14" a="1"/>
  <c r="E244" i="14" s="1"/>
  <c r="E236" i="14" a="1"/>
  <c r="E236" i="14" s="1"/>
  <c r="E228" i="14" a="1"/>
  <c r="E228" i="14" s="1"/>
  <c r="E220" i="14" a="1"/>
  <c r="E220" i="14" s="1"/>
  <c r="E212" i="14" a="1"/>
  <c r="E212" i="14" s="1"/>
  <c r="E204" i="14" a="1"/>
  <c r="E204" i="14" s="1"/>
  <c r="E196" i="14" a="1"/>
  <c r="E196" i="14" s="1"/>
  <c r="E188" i="14" a="1"/>
  <c r="E188" i="14" s="1"/>
  <c r="E180" i="14" a="1"/>
  <c r="E180" i="14" s="1"/>
  <c r="E172" i="14" a="1"/>
  <c r="E172" i="14" s="1"/>
  <c r="E164" i="14" a="1"/>
  <c r="E164" i="14" s="1"/>
  <c r="E156" i="14" a="1"/>
  <c r="E156" i="14" s="1"/>
  <c r="M150" i="14" a="1"/>
  <c r="M150" i="14" s="1"/>
  <c r="E146" i="14" a="1"/>
  <c r="E146" i="14" s="1"/>
  <c r="M141" i="14" a="1"/>
  <c r="M141" i="14" s="1"/>
  <c r="E137" i="14" a="1"/>
  <c r="E137" i="14" s="1"/>
  <c r="M132" i="14" a="1"/>
  <c r="M132" i="14" s="1"/>
  <c r="E128" i="14" a="1"/>
  <c r="E128" i="14" s="1"/>
  <c r="M123" i="14" a="1"/>
  <c r="M123" i="14" s="1"/>
  <c r="M118" i="14" a="1"/>
  <c r="M118" i="14" s="1"/>
  <c r="E114" i="14" a="1"/>
  <c r="E114" i="14" s="1"/>
  <c r="M109" i="14" a="1"/>
  <c r="M109" i="14" s="1"/>
  <c r="E105" i="14" a="1"/>
  <c r="E105" i="14" s="1"/>
  <c r="M100" i="14" a="1"/>
  <c r="M100" i="14" s="1"/>
  <c r="E96" i="14" a="1"/>
  <c r="E96" i="14" s="1"/>
  <c r="M91" i="14" a="1"/>
  <c r="M91" i="14" s="1"/>
  <c r="M86" i="14" a="1"/>
  <c r="M86" i="14" s="1"/>
  <c r="E82" i="14" a="1"/>
  <c r="E82" i="14" s="1"/>
  <c r="M77" i="14" a="1"/>
  <c r="M77" i="14" s="1"/>
  <c r="E73" i="14" a="1"/>
  <c r="E73" i="14" s="1"/>
  <c r="M68" i="14" a="1"/>
  <c r="M68" i="14" s="1"/>
  <c r="M64" i="14" a="1"/>
  <c r="M64" i="14" s="1"/>
  <c r="M60" i="14" a="1"/>
  <c r="M60" i="14" s="1"/>
  <c r="M56" i="14" a="1"/>
  <c r="M56" i="14" s="1"/>
  <c r="M52" i="14" a="1"/>
  <c r="M52" i="14" s="1"/>
  <c r="M48" i="14" a="1"/>
  <c r="M48" i="14" s="1"/>
  <c r="M44" i="14" a="1"/>
  <c r="M44" i="14" s="1"/>
  <c r="M40" i="14" a="1"/>
  <c r="M40" i="14" s="1"/>
  <c r="M36" i="14" a="1"/>
  <c r="M36" i="14" s="1"/>
  <c r="M32" i="14" a="1"/>
  <c r="M32" i="14" s="1"/>
  <c r="M28" i="14" a="1"/>
  <c r="M28" i="14" s="1"/>
  <c r="M24" i="14" a="1"/>
  <c r="M24" i="14" s="1"/>
  <c r="M20" i="14" a="1"/>
  <c r="M20" i="14" s="1"/>
  <c r="M16" i="14" a="1"/>
  <c r="M16" i="14" s="1"/>
  <c r="M12" i="14" a="1"/>
  <c r="M12" i="14" s="1"/>
  <c r="M8" i="14" a="1"/>
  <c r="M8" i="14" s="1"/>
  <c r="M4" i="14" a="1"/>
  <c r="M4" i="14" s="1"/>
  <c r="D388" i="14" a="1"/>
  <c r="D388" i="14" s="1"/>
  <c r="L371" i="14" a="1"/>
  <c r="L371" i="14" s="1"/>
  <c r="D360" i="14" a="1"/>
  <c r="D360" i="14" s="1"/>
  <c r="D347" i="14" a="1"/>
  <c r="D347" i="14" s="1"/>
  <c r="D334" i="14" a="1"/>
  <c r="D334" i="14" s="1"/>
  <c r="D323" i="14" a="1"/>
  <c r="D323" i="14" s="1"/>
  <c r="D314" i="14" a="1"/>
  <c r="D314" i="14" s="1"/>
  <c r="D302" i="14" a="1"/>
  <c r="D302" i="14" s="1"/>
  <c r="D291" i="14" a="1"/>
  <c r="D291" i="14" s="1"/>
  <c r="D282" i="14" a="1"/>
  <c r="D282" i="14" s="1"/>
  <c r="D273" i="14" a="1"/>
  <c r="D273" i="14" s="1"/>
  <c r="L268" i="14" a="1"/>
  <c r="L268" i="14" s="1"/>
  <c r="L263" i="14" a="1"/>
  <c r="L263" i="14" s="1"/>
  <c r="D258" i="14" a="1"/>
  <c r="D258" i="14" s="1"/>
  <c r="D253" i="14" a="1"/>
  <c r="D253" i="14" s="1"/>
  <c r="L247" i="14" a="1"/>
  <c r="L247" i="14" s="1"/>
  <c r="D242" i="14" a="1"/>
  <c r="D242" i="14" s="1"/>
  <c r="D237" i="14" a="1"/>
  <c r="D237" i="14" s="1"/>
  <c r="L231" i="14" a="1"/>
  <c r="L231" i="14" s="1"/>
  <c r="D226" i="14" a="1"/>
  <c r="D226" i="14" s="1"/>
  <c r="D221" i="14" a="1"/>
  <c r="D221" i="14" s="1"/>
  <c r="L215" i="14" a="1"/>
  <c r="L215" i="14" s="1"/>
  <c r="D210" i="14" a="1"/>
  <c r="D210" i="14" s="1"/>
  <c r="D205" i="14" a="1"/>
  <c r="D205" i="14" s="1"/>
  <c r="L199" i="14" a="1"/>
  <c r="L199" i="14" s="1"/>
  <c r="D194" i="14" a="1"/>
  <c r="D194" i="14" s="1"/>
  <c r="D189" i="14" a="1"/>
  <c r="D189" i="14" s="1"/>
  <c r="L183" i="14" a="1"/>
  <c r="L183" i="14" s="1"/>
  <c r="D178" i="14" a="1"/>
  <c r="D178" i="14" s="1"/>
  <c r="D173" i="14" a="1"/>
  <c r="D173" i="14" s="1"/>
  <c r="L167" i="14" a="1"/>
  <c r="L167" i="14" s="1"/>
  <c r="D162" i="14" a="1"/>
  <c r="D162" i="14" s="1"/>
  <c r="D157" i="14" a="1"/>
  <c r="D157" i="14" s="1"/>
  <c r="L151" i="14" a="1"/>
  <c r="L151" i="14" s="1"/>
  <c r="L145" i="14" a="1"/>
  <c r="L145" i="14" s="1"/>
  <c r="L140" i="14" a="1"/>
  <c r="L140" i="14" s="1"/>
  <c r="D134" i="14" a="1"/>
  <c r="D134" i="14" s="1"/>
  <c r="D128" i="14" a="1"/>
  <c r="D128" i="14" s="1"/>
  <c r="D122" i="14" a="1"/>
  <c r="D122" i="14" s="1"/>
  <c r="D117" i="14" a="1"/>
  <c r="D117" i="14" s="1"/>
  <c r="L110" i="14" a="1"/>
  <c r="L110" i="14" s="1"/>
  <c r="D105" i="14" a="1"/>
  <c r="D105" i="14" s="1"/>
  <c r="D99" i="14" a="1"/>
  <c r="D99" i="14" s="1"/>
  <c r="L93" i="14" a="1"/>
  <c r="L93" i="14" s="1"/>
  <c r="L87" i="14" a="1"/>
  <c r="L87" i="14" s="1"/>
  <c r="L81" i="14" a="1"/>
  <c r="L81" i="14" s="1"/>
  <c r="L76" i="14" a="1"/>
  <c r="L76" i="14" s="1"/>
  <c r="D70" i="14" a="1"/>
  <c r="D70" i="14" s="1"/>
  <c r="D66" i="14" a="1"/>
  <c r="D66" i="14" s="1"/>
  <c r="D62" i="14" a="1"/>
  <c r="D62" i="14" s="1"/>
  <c r="D58" i="14" a="1"/>
  <c r="D58" i="14" s="1"/>
  <c r="D54" i="14" a="1"/>
  <c r="D54" i="14" s="1"/>
  <c r="D50" i="14" a="1"/>
  <c r="D50" i="14" s="1"/>
  <c r="D46" i="14" a="1"/>
  <c r="D46" i="14" s="1"/>
  <c r="D42" i="14" a="1"/>
  <c r="D42" i="14" s="1"/>
  <c r="D38" i="14" a="1"/>
  <c r="D38" i="14" s="1"/>
  <c r="D34" i="14" a="1"/>
  <c r="D34" i="14" s="1"/>
  <c r="D30" i="14" a="1"/>
  <c r="D30" i="14" s="1"/>
  <c r="D26" i="14" a="1"/>
  <c r="D26" i="14" s="1"/>
  <c r="D22" i="14" a="1"/>
  <c r="D22" i="14" s="1"/>
  <c r="D18" i="14" a="1"/>
  <c r="D18" i="14" s="1"/>
  <c r="D14" i="14" a="1"/>
  <c r="D14" i="14" s="1"/>
  <c r="D10" i="14" a="1"/>
  <c r="D10" i="14" s="1"/>
  <c r="D6" i="14" a="1"/>
  <c r="D6" i="14" s="1"/>
  <c r="K453" i="14" a="1"/>
  <c r="K453" i="14" s="1"/>
  <c r="K444" i="14" a="1"/>
  <c r="K444" i="14" s="1"/>
  <c r="K431" i="14" a="1"/>
  <c r="K431" i="14" s="1"/>
  <c r="C415" i="14" a="1"/>
  <c r="C415" i="14" s="1"/>
  <c r="K403" i="14" a="1"/>
  <c r="K403" i="14" s="1"/>
  <c r="K392" i="14" a="1"/>
  <c r="K392" i="14" s="1"/>
  <c r="K379" i="14" a="1"/>
  <c r="K379" i="14" s="1"/>
  <c r="K364" i="14" a="1"/>
  <c r="K364" i="14" s="1"/>
  <c r="C348" i="14" a="1"/>
  <c r="C348" i="14" s="1"/>
  <c r="H221" i="14" a="1"/>
  <c r="H221" i="14" s="1"/>
  <c r="H217" i="14" a="1"/>
  <c r="H217" i="14" s="1"/>
  <c r="H213" i="14" a="1"/>
  <c r="H213" i="14" s="1"/>
  <c r="H209" i="14" a="1"/>
  <c r="H209" i="14" s="1"/>
  <c r="H205" i="14" a="1"/>
  <c r="H205" i="14" s="1"/>
  <c r="H201" i="14" a="1"/>
  <c r="H201" i="14" s="1"/>
  <c r="H197" i="14" a="1"/>
  <c r="H197" i="14" s="1"/>
  <c r="H193" i="14" a="1"/>
  <c r="H193" i="14" s="1"/>
  <c r="H189" i="14" a="1"/>
  <c r="H189" i="14" s="1"/>
  <c r="H185" i="14" a="1"/>
  <c r="H185" i="14" s="1"/>
  <c r="H181" i="14" a="1"/>
  <c r="H181" i="14" s="1"/>
  <c r="H177" i="14" a="1"/>
  <c r="H177" i="14" s="1"/>
  <c r="H173" i="14" a="1"/>
  <c r="H173" i="14" s="1"/>
  <c r="H169" i="14" a="1"/>
  <c r="H169" i="14" s="1"/>
  <c r="H165" i="14" a="1"/>
  <c r="H165" i="14" s="1"/>
  <c r="H161" i="14" a="1"/>
  <c r="H161" i="14" s="1"/>
  <c r="H157" i="14" a="1"/>
  <c r="H157" i="14" s="1"/>
  <c r="H153" i="14" a="1"/>
  <c r="H153" i="14" s="1"/>
  <c r="H149" i="14" a="1"/>
  <c r="H149" i="14" s="1"/>
  <c r="H145" i="14" a="1"/>
  <c r="H145" i="14" s="1"/>
  <c r="H141" i="14" a="1"/>
  <c r="H141" i="14" s="1"/>
  <c r="H137" i="14" a="1"/>
  <c r="H137" i="14" s="1"/>
  <c r="H133" i="14" a="1"/>
  <c r="H133" i="14" s="1"/>
  <c r="H129" i="14" a="1"/>
  <c r="H129" i="14" s="1"/>
  <c r="H125" i="14" a="1"/>
  <c r="H125" i="14" s="1"/>
  <c r="H121" i="14" a="1"/>
  <c r="H121" i="14" s="1"/>
  <c r="H117" i="14" a="1"/>
  <c r="H117" i="14" s="1"/>
  <c r="H113" i="14" a="1"/>
  <c r="H113" i="14" s="1"/>
  <c r="H109" i="14" a="1"/>
  <c r="H109" i="14" s="1"/>
  <c r="H105" i="14" a="1"/>
  <c r="H105" i="14" s="1"/>
  <c r="H101" i="14" a="1"/>
  <c r="H101" i="14" s="1"/>
  <c r="H97" i="14" a="1"/>
  <c r="H97" i="14" s="1"/>
  <c r="H93" i="14" a="1"/>
  <c r="H93" i="14" s="1"/>
  <c r="H89" i="14" a="1"/>
  <c r="H89" i="14" s="1"/>
  <c r="H85" i="14" a="1"/>
  <c r="H85" i="14" s="1"/>
  <c r="H81" i="14" a="1"/>
  <c r="H81" i="14" s="1"/>
  <c r="H77" i="14" a="1"/>
  <c r="H77" i="14" s="1"/>
  <c r="H73" i="14" a="1"/>
  <c r="H73" i="14" s="1"/>
  <c r="H69" i="14" a="1"/>
  <c r="H69" i="14" s="1"/>
  <c r="H63" i="14" a="1"/>
  <c r="H63" i="14" s="1"/>
  <c r="H58" i="14" a="1"/>
  <c r="H58" i="14" s="1"/>
  <c r="H53" i="14" a="1"/>
  <c r="H53" i="14" s="1"/>
  <c r="H47" i="14" a="1"/>
  <c r="H47" i="14" s="1"/>
  <c r="H42" i="14" a="1"/>
  <c r="H42" i="14" s="1"/>
  <c r="H37" i="14" a="1"/>
  <c r="H37" i="14" s="1"/>
  <c r="H31" i="14" a="1"/>
  <c r="H31" i="14" s="1"/>
  <c r="H26" i="14" a="1"/>
  <c r="H26" i="14" s="1"/>
  <c r="H21" i="14" a="1"/>
  <c r="H21" i="14" s="1"/>
  <c r="H15" i="14" a="1"/>
  <c r="H15" i="14" s="1"/>
  <c r="H10" i="14" a="1"/>
  <c r="H10" i="14" s="1"/>
  <c r="H5" i="14" a="1"/>
  <c r="H5" i="14" s="1"/>
  <c r="G453" i="14" a="1"/>
  <c r="G453" i="14" s="1"/>
  <c r="G448" i="14" a="1"/>
  <c r="G448" i="14" s="1"/>
  <c r="G444" i="14" a="1"/>
  <c r="G444" i="14" s="1"/>
  <c r="G440" i="14" a="1"/>
  <c r="G440" i="14" s="1"/>
  <c r="O435" i="14" a="1"/>
  <c r="O435" i="14" s="1"/>
  <c r="O431" i="14" a="1"/>
  <c r="O431" i="14" s="1"/>
  <c r="G427" i="14" a="1"/>
  <c r="G427" i="14" s="1"/>
  <c r="O422" i="14" a="1"/>
  <c r="O422" i="14" s="1"/>
  <c r="O418" i="14" a="1"/>
  <c r="O418" i="14" s="1"/>
  <c r="G414" i="14" a="1"/>
  <c r="G414" i="14" s="1"/>
  <c r="O409" i="14" a="1"/>
  <c r="O409" i="14" s="1"/>
  <c r="O405" i="14" a="1"/>
  <c r="O405" i="14" s="1"/>
  <c r="O401" i="14" a="1"/>
  <c r="O401" i="14" s="1"/>
  <c r="O396" i="14" a="1"/>
  <c r="O396" i="14" s="1"/>
  <c r="O391" i="14" a="1"/>
  <c r="O391" i="14" s="1"/>
  <c r="O387" i="14" a="1"/>
  <c r="O387" i="14" s="1"/>
  <c r="O383" i="14" a="1"/>
  <c r="O383" i="14" s="1"/>
  <c r="G379" i="14" a="1"/>
  <c r="G379" i="14" s="1"/>
  <c r="G375" i="14" a="1"/>
  <c r="G375" i="14" s="1"/>
  <c r="O370" i="14" a="1"/>
  <c r="O370" i="14" s="1"/>
  <c r="O365" i="14" a="1"/>
  <c r="O365" i="14" s="1"/>
  <c r="G361" i="14" a="1"/>
  <c r="G361" i="14" s="1"/>
  <c r="G356" i="14" a="1"/>
  <c r="G356" i="14" s="1"/>
  <c r="G352" i="14" a="1"/>
  <c r="G352" i="14" s="1"/>
  <c r="G348" i="14" a="1"/>
  <c r="G348" i="14" s="1"/>
  <c r="G344" i="14" a="1"/>
  <c r="G344" i="14" s="1"/>
  <c r="G339" i="14" a="1"/>
  <c r="G339" i="14" s="1"/>
  <c r="G335" i="14" a="1"/>
  <c r="G335" i="14" s="1"/>
  <c r="O330" i="14" a="1"/>
  <c r="O330" i="14" s="1"/>
  <c r="O326" i="14" a="1"/>
  <c r="O326" i="14" s="1"/>
  <c r="G322" i="14" a="1"/>
  <c r="G322" i="14" s="1"/>
  <c r="O317" i="14" a="1"/>
  <c r="O317" i="14" s="1"/>
  <c r="G313" i="14" a="1"/>
  <c r="G313" i="14" s="1"/>
  <c r="O308" i="14" a="1"/>
  <c r="O308" i="14" s="1"/>
  <c r="O302" i="14" a="1"/>
  <c r="O302" i="14" s="1"/>
  <c r="G298" i="14" a="1"/>
  <c r="G298" i="14" s="1"/>
  <c r="G294" i="14" a="1"/>
  <c r="G294" i="14" s="1"/>
  <c r="O289" i="14" a="1"/>
  <c r="O289" i="14" s="1"/>
  <c r="G285" i="14" a="1"/>
  <c r="G285" i="14" s="1"/>
  <c r="O280" i="14" a="1"/>
  <c r="O280" i="14" s="1"/>
  <c r="G276" i="14" a="1"/>
  <c r="G276" i="14" s="1"/>
  <c r="G270" i="14" a="1"/>
  <c r="G270" i="14" s="1"/>
  <c r="O265" i="14" a="1"/>
  <c r="O265" i="14" s="1"/>
  <c r="O261" i="14" a="1"/>
  <c r="O261" i="14" s="1"/>
  <c r="O257" i="14" a="1"/>
  <c r="O257" i="14" s="1"/>
  <c r="O253" i="14" a="1"/>
  <c r="O253" i="14" s="1"/>
  <c r="O249" i="14" a="1"/>
  <c r="O249" i="14" s="1"/>
  <c r="O245" i="14" a="1"/>
  <c r="O245" i="14" s="1"/>
  <c r="O241" i="14" a="1"/>
  <c r="O241" i="14" s="1"/>
  <c r="O237" i="14" a="1"/>
  <c r="O237" i="14" s="1"/>
  <c r="O233" i="14" a="1"/>
  <c r="O233" i="14" s="1"/>
  <c r="O229" i="14" a="1"/>
  <c r="O229" i="14" s="1"/>
  <c r="O225" i="14" a="1"/>
  <c r="O225" i="14" s="1"/>
  <c r="O221" i="14" a="1"/>
  <c r="O221" i="14" s="1"/>
  <c r="O217" i="14" a="1"/>
  <c r="O217" i="14" s="1"/>
  <c r="O213" i="14" a="1"/>
  <c r="O213" i="14" s="1"/>
  <c r="O209" i="14" a="1"/>
  <c r="O209" i="14" s="1"/>
  <c r="O205" i="14" a="1"/>
  <c r="O205" i="14" s="1"/>
  <c r="O201" i="14" a="1"/>
  <c r="O201" i="14" s="1"/>
  <c r="O197" i="14" a="1"/>
  <c r="O197" i="14" s="1"/>
  <c r="O193" i="14" a="1"/>
  <c r="O193" i="14" s="1"/>
  <c r="O189" i="14" a="1"/>
  <c r="O189" i="14" s="1"/>
  <c r="O185" i="14" a="1"/>
  <c r="O185" i="14" s="1"/>
  <c r="O181" i="14" a="1"/>
  <c r="O181" i="14" s="1"/>
  <c r="O177" i="14" a="1"/>
  <c r="O177" i="14" s="1"/>
  <c r="O173" i="14" a="1"/>
  <c r="O173" i="14" s="1"/>
  <c r="O169" i="14" a="1"/>
  <c r="O169" i="14" s="1"/>
  <c r="O165" i="14" a="1"/>
  <c r="O165" i="14" s="1"/>
  <c r="O161" i="14" a="1"/>
  <c r="O161" i="14" s="1"/>
  <c r="O157" i="14" a="1"/>
  <c r="O157" i="14" s="1"/>
  <c r="G153" i="14" a="1"/>
  <c r="G153" i="14" s="1"/>
  <c r="G147" i="14" a="1"/>
  <c r="G147" i="14" s="1"/>
  <c r="O141" i="14" a="1"/>
  <c r="O141" i="14" s="1"/>
  <c r="O135" i="14" a="1"/>
  <c r="O135" i="14" s="1"/>
  <c r="G130" i="14" a="1"/>
  <c r="G130" i="14" s="1"/>
  <c r="O123" i="14" a="1"/>
  <c r="O123" i="14" s="1"/>
  <c r="O118" i="14" a="1"/>
  <c r="O118" i="14" s="1"/>
  <c r="G112" i="14" a="1"/>
  <c r="G112" i="14" s="1"/>
  <c r="O106" i="14" a="1"/>
  <c r="O106" i="14" s="1"/>
  <c r="O100" i="14" a="1"/>
  <c r="O100" i="14" s="1"/>
  <c r="G95" i="14" a="1"/>
  <c r="G95" i="14" s="1"/>
  <c r="G89" i="14" a="1"/>
  <c r="G89" i="14" s="1"/>
  <c r="G83" i="14" a="1"/>
  <c r="G83" i="14" s="1"/>
  <c r="O77" i="14" a="1"/>
  <c r="O77" i="14" s="1"/>
  <c r="O71" i="14" a="1"/>
  <c r="O71" i="14" s="1"/>
  <c r="G67" i="14" a="1"/>
  <c r="G67" i="14" s="1"/>
  <c r="G61" i="14" a="1"/>
  <c r="G61" i="14" s="1"/>
  <c r="G56" i="14" a="1"/>
  <c r="G56" i="14" s="1"/>
  <c r="G51" i="14" a="1"/>
  <c r="G51" i="14" s="1"/>
  <c r="G45" i="14" a="1"/>
  <c r="G45" i="14" s="1"/>
  <c r="G40" i="14" a="1"/>
  <c r="G40" i="14" s="1"/>
  <c r="G35" i="14" a="1"/>
  <c r="G35" i="14" s="1"/>
  <c r="G29" i="14" a="1"/>
  <c r="G29" i="14" s="1"/>
  <c r="G24" i="14" a="1"/>
  <c r="G24" i="14" s="1"/>
  <c r="G19" i="14" a="1"/>
  <c r="G19" i="14" s="1"/>
  <c r="G13" i="14" a="1"/>
  <c r="G13" i="14" s="1"/>
  <c r="G8" i="14" a="1"/>
  <c r="G8" i="14" s="1"/>
  <c r="N286" i="14" a="1"/>
  <c r="N286" i="14" s="1"/>
  <c r="N282" i="14" a="1"/>
  <c r="N282" i="14" s="1"/>
  <c r="N278" i="14" a="1"/>
  <c r="N278" i="14" s="1"/>
  <c r="N274" i="14" a="1"/>
  <c r="N274" i="14" s="1"/>
  <c r="N270" i="14" a="1"/>
  <c r="N270" i="14" s="1"/>
  <c r="N266" i="14" a="1"/>
  <c r="N266" i="14" s="1"/>
  <c r="N262" i="14" a="1"/>
  <c r="N262" i="14" s="1"/>
  <c r="N258" i="14" a="1"/>
  <c r="N258" i="14" s="1"/>
  <c r="N254" i="14" a="1"/>
  <c r="N254" i="14" s="1"/>
  <c r="N250" i="14" a="1"/>
  <c r="N250" i="14" s="1"/>
  <c r="N246" i="14" a="1"/>
  <c r="N246" i="14" s="1"/>
  <c r="N242" i="14" a="1"/>
  <c r="N242" i="14" s="1"/>
  <c r="N238" i="14" a="1"/>
  <c r="N238" i="14" s="1"/>
  <c r="N234" i="14" a="1"/>
  <c r="N234" i="14" s="1"/>
  <c r="N230" i="14" a="1"/>
  <c r="N230" i="14" s="1"/>
  <c r="N226" i="14" a="1"/>
  <c r="N226" i="14" s="1"/>
  <c r="N222" i="14" a="1"/>
  <c r="N222" i="14" s="1"/>
  <c r="N218" i="14" a="1"/>
  <c r="N218" i="14" s="1"/>
  <c r="N214" i="14" a="1"/>
  <c r="N214" i="14" s="1"/>
  <c r="N210" i="14" a="1"/>
  <c r="N210" i="14" s="1"/>
  <c r="N206" i="14" a="1"/>
  <c r="N206" i="14" s="1"/>
  <c r="N202" i="14" a="1"/>
  <c r="N202" i="14" s="1"/>
  <c r="N198" i="14" a="1"/>
  <c r="N198" i="14" s="1"/>
  <c r="N194" i="14" a="1"/>
  <c r="N194" i="14" s="1"/>
  <c r="N190" i="14" a="1"/>
  <c r="N190" i="14" s="1"/>
  <c r="N186" i="14" a="1"/>
  <c r="N186" i="14" s="1"/>
  <c r="N182" i="14" a="1"/>
  <c r="N182" i="14" s="1"/>
  <c r="N178" i="14" a="1"/>
  <c r="N178" i="14" s="1"/>
  <c r="N174" i="14" a="1"/>
  <c r="N174" i="14" s="1"/>
  <c r="N170" i="14" a="1"/>
  <c r="N170" i="14" s="1"/>
  <c r="N166" i="14" a="1"/>
  <c r="N166" i="14" s="1"/>
  <c r="N162" i="14" a="1"/>
  <c r="N162" i="14" s="1"/>
  <c r="N158" i="14" a="1"/>
  <c r="N158" i="14" s="1"/>
  <c r="N154" i="14" a="1"/>
  <c r="N154" i="14" s="1"/>
  <c r="N150" i="14" a="1"/>
  <c r="N150" i="14" s="1"/>
  <c r="N146" i="14" a="1"/>
  <c r="N146" i="14" s="1"/>
  <c r="N142" i="14" a="1"/>
  <c r="N142" i="14" s="1"/>
  <c r="N138" i="14" a="1"/>
  <c r="N138" i="14" s="1"/>
  <c r="N134" i="14" a="1"/>
  <c r="N134" i="14" s="1"/>
  <c r="N130" i="14" a="1"/>
  <c r="N130" i="14" s="1"/>
  <c r="N126" i="14" a="1"/>
  <c r="N126" i="14" s="1"/>
  <c r="N122" i="14" a="1"/>
  <c r="N122" i="14" s="1"/>
  <c r="N118" i="14" a="1"/>
  <c r="N118" i="14" s="1"/>
  <c r="N114" i="14" a="1"/>
  <c r="N114" i="14" s="1"/>
  <c r="N110" i="14" a="1"/>
  <c r="N110" i="14" s="1"/>
  <c r="N106" i="14" a="1"/>
  <c r="N106" i="14" s="1"/>
  <c r="N102" i="14" a="1"/>
  <c r="N102" i="14" s="1"/>
  <c r="N98" i="14" a="1"/>
  <c r="N98" i="14" s="1"/>
  <c r="N94" i="14" a="1"/>
  <c r="N94" i="14" s="1"/>
  <c r="N90" i="14" a="1"/>
  <c r="N90" i="14" s="1"/>
  <c r="N86" i="14" a="1"/>
  <c r="N86" i="14" s="1"/>
  <c r="N82" i="14" a="1"/>
  <c r="N82" i="14" s="1"/>
  <c r="N78" i="14" a="1"/>
  <c r="N78" i="14" s="1"/>
  <c r="N74" i="14" a="1"/>
  <c r="N74" i="14" s="1"/>
  <c r="N70" i="14" a="1"/>
  <c r="N70" i="14" s="1"/>
  <c r="N66" i="14" a="1"/>
  <c r="N66" i="14" s="1"/>
  <c r="N62" i="14" a="1"/>
  <c r="N62" i="14" s="1"/>
  <c r="N58" i="14" a="1"/>
  <c r="N58" i="14" s="1"/>
  <c r="N54" i="14" a="1"/>
  <c r="N54" i="14" s="1"/>
  <c r="N50" i="14" a="1"/>
  <c r="N50" i="14" s="1"/>
  <c r="N46" i="14" a="1"/>
  <c r="N46" i="14" s="1"/>
  <c r="N42" i="14" a="1"/>
  <c r="N42" i="14" s="1"/>
  <c r="N38" i="14" a="1"/>
  <c r="N38" i="14" s="1"/>
  <c r="N34" i="14" a="1"/>
  <c r="N34" i="14" s="1"/>
  <c r="N30" i="14" a="1"/>
  <c r="N30" i="14" s="1"/>
  <c r="N26" i="14" a="1"/>
  <c r="N26" i="14" s="1"/>
  <c r="N22" i="14" a="1"/>
  <c r="N22" i="14" s="1"/>
  <c r="N18" i="14" a="1"/>
  <c r="N18" i="14" s="1"/>
  <c r="N14" i="14" a="1"/>
  <c r="N14" i="14" s="1"/>
  <c r="N10" i="14" a="1"/>
  <c r="N10" i="14" s="1"/>
  <c r="N6" i="14" a="1"/>
  <c r="N6" i="14" s="1"/>
  <c r="E404" i="14" a="1"/>
  <c r="E404" i="14" s="1"/>
  <c r="M388" i="14" a="1"/>
  <c r="M388" i="14" s="1"/>
  <c r="M371" i="14" a="1"/>
  <c r="M371" i="14" s="1"/>
  <c r="M351" i="14" a="1"/>
  <c r="M351" i="14" s="1"/>
  <c r="M337" i="14" a="1"/>
  <c r="M337" i="14" s="1"/>
  <c r="M324" i="14" a="1"/>
  <c r="M324" i="14" s="1"/>
  <c r="E312" i="14" a="1"/>
  <c r="E312" i="14" s="1"/>
  <c r="E301" i="14" a="1"/>
  <c r="E301" i="14" s="1"/>
  <c r="M286" i="14" a="1"/>
  <c r="M286" i="14" s="1"/>
  <c r="M275" i="14" a="1"/>
  <c r="M275" i="14" s="1"/>
  <c r="M242" i="14" a="1"/>
  <c r="M242" i="14" s="1"/>
  <c r="M234" i="14" a="1"/>
  <c r="M234" i="14" s="1"/>
  <c r="M226" i="14" a="1"/>
  <c r="M226" i="14" s="1"/>
  <c r="M218" i="14" a="1"/>
  <c r="M218" i="14" s="1"/>
  <c r="M210" i="14" a="1"/>
  <c r="M210" i="14" s="1"/>
  <c r="M202" i="14" a="1"/>
  <c r="M202" i="14" s="1"/>
  <c r="M194" i="14" a="1"/>
  <c r="M194" i="14" s="1"/>
  <c r="M186" i="14" a="1"/>
  <c r="M186" i="14" s="1"/>
  <c r="M178" i="14" a="1"/>
  <c r="M178" i="14" s="1"/>
  <c r="M170" i="14" a="1"/>
  <c r="M170" i="14" s="1"/>
  <c r="M162" i="14" a="1"/>
  <c r="M162" i="14" s="1"/>
  <c r="M154" i="14" a="1"/>
  <c r="M154" i="14" s="1"/>
  <c r="E150" i="14" a="1"/>
  <c r="E150" i="14" s="1"/>
  <c r="M145" i="14" a="1"/>
  <c r="M145" i="14" s="1"/>
  <c r="E141" i="14" a="1"/>
  <c r="E141" i="14" s="1"/>
  <c r="M136" i="14" a="1"/>
  <c r="M136" i="14" s="1"/>
  <c r="E132" i="14" a="1"/>
  <c r="E132" i="14" s="1"/>
  <c r="E127" i="14" a="1"/>
  <c r="E127" i="14" s="1"/>
  <c r="M122" i="14" a="1"/>
  <c r="M122" i="14" s="1"/>
  <c r="E118" i="14" a="1"/>
  <c r="E118" i="14" s="1"/>
  <c r="M113" i="14" a="1"/>
  <c r="M113" i="14" s="1"/>
  <c r="E109" i="14" a="1"/>
  <c r="E109" i="14" s="1"/>
  <c r="M104" i="14" a="1"/>
  <c r="M104" i="14" s="1"/>
  <c r="E100" i="14" a="1"/>
  <c r="E100" i="14" s="1"/>
  <c r="E95" i="14" a="1"/>
  <c r="E95" i="14" s="1"/>
  <c r="M90" i="14" a="1"/>
  <c r="M90" i="14" s="1"/>
  <c r="E86" i="14" a="1"/>
  <c r="E86" i="14" s="1"/>
  <c r="M81" i="14" a="1"/>
  <c r="M81" i="14" s="1"/>
  <c r="E77" i="14" a="1"/>
  <c r="E77" i="14" s="1"/>
  <c r="M72" i="14" a="1"/>
  <c r="M72" i="14" s="1"/>
  <c r="E68" i="14" a="1"/>
  <c r="E68" i="14" s="1"/>
  <c r="E64" i="14" a="1"/>
  <c r="E64" i="14" s="1"/>
  <c r="E60" i="14" a="1"/>
  <c r="E60" i="14" s="1"/>
  <c r="E56" i="14" a="1"/>
  <c r="E56" i="14" s="1"/>
  <c r="E52" i="14" a="1"/>
  <c r="E52" i="14" s="1"/>
  <c r="E48" i="14" a="1"/>
  <c r="E48" i="14" s="1"/>
  <c r="E44" i="14" a="1"/>
  <c r="E44" i="14" s="1"/>
  <c r="E40" i="14" a="1"/>
  <c r="E40" i="14" s="1"/>
  <c r="E36" i="14" a="1"/>
  <c r="E36" i="14" s="1"/>
  <c r="E32" i="14" a="1"/>
  <c r="E32" i="14" s="1"/>
  <c r="E28" i="14" a="1"/>
  <c r="E28" i="14" s="1"/>
  <c r="E24" i="14" a="1"/>
  <c r="E24" i="14" s="1"/>
  <c r="E20" i="14" a="1"/>
  <c r="E20" i="14" s="1"/>
  <c r="E16" i="14" a="1"/>
  <c r="E16" i="14" s="1"/>
  <c r="E12" i="14" a="1"/>
  <c r="E12" i="14" s="1"/>
  <c r="E8" i="14" a="1"/>
  <c r="E8" i="14" s="1"/>
  <c r="E4" i="14" a="1"/>
  <c r="E4" i="14" s="1"/>
  <c r="D387" i="14" a="1"/>
  <c r="D387" i="14" s="1"/>
  <c r="D369" i="14" a="1"/>
  <c r="D369" i="14" s="1"/>
  <c r="D357" i="14" a="1"/>
  <c r="D357" i="14" s="1"/>
  <c r="L344" i="14" a="1"/>
  <c r="L344" i="14" s="1"/>
  <c r="D333" i="14" a="1"/>
  <c r="D333" i="14" s="1"/>
  <c r="D322" i="14" a="1"/>
  <c r="D322" i="14" s="1"/>
  <c r="D312" i="14" a="1"/>
  <c r="D312" i="14" s="1"/>
  <c r="D301" i="14" a="1"/>
  <c r="D301" i="14" s="1"/>
  <c r="D290" i="14" a="1"/>
  <c r="D290" i="14" s="1"/>
  <c r="D280" i="14" a="1"/>
  <c r="D280" i="14" s="1"/>
  <c r="L272" i="14" a="1"/>
  <c r="L272" i="14" s="1"/>
  <c r="D268" i="14" a="1"/>
  <c r="D268" i="14" s="1"/>
  <c r="D263" i="14" a="1"/>
  <c r="D263" i="14" s="1"/>
  <c r="L257" i="14" a="1"/>
  <c r="L257" i="14" s="1"/>
  <c r="D252" i="14" a="1"/>
  <c r="D252" i="14" s="1"/>
  <c r="D247" i="14" a="1"/>
  <c r="D247" i="14" s="1"/>
  <c r="L241" i="14" a="1"/>
  <c r="L241" i="14" s="1"/>
  <c r="D236" i="14" a="1"/>
  <c r="D236" i="14" s="1"/>
  <c r="D231" i="14" a="1"/>
  <c r="D231" i="14" s="1"/>
  <c r="L225" i="14" a="1"/>
  <c r="L225" i="14" s="1"/>
  <c r="D220" i="14" a="1"/>
  <c r="D220" i="14" s="1"/>
  <c r="D215" i="14" a="1"/>
  <c r="D215" i="14" s="1"/>
  <c r="L209" i="14" a="1"/>
  <c r="L209" i="14" s="1"/>
  <c r="D204" i="14" a="1"/>
  <c r="D204" i="14" s="1"/>
  <c r="D199" i="14" a="1"/>
  <c r="D199" i="14" s="1"/>
  <c r="L193" i="14" a="1"/>
  <c r="L193" i="14" s="1"/>
  <c r="D188" i="14" a="1"/>
  <c r="D188" i="14" s="1"/>
  <c r="D183" i="14" a="1"/>
  <c r="D183" i="14" s="1"/>
  <c r="L177" i="14" a="1"/>
  <c r="L177" i="14" s="1"/>
  <c r="D172" i="14" a="1"/>
  <c r="D172" i="14" s="1"/>
  <c r="D167" i="14" a="1"/>
  <c r="D167" i="14" s="1"/>
  <c r="L161" i="14" a="1"/>
  <c r="L161" i="14" s="1"/>
  <c r="D156" i="14" a="1"/>
  <c r="D156" i="14" s="1"/>
  <c r="L150" i="14" a="1"/>
  <c r="L150" i="14" s="1"/>
  <c r="D145" i="14" a="1"/>
  <c r="D145" i="14" s="1"/>
  <c r="D139" i="14" a="1"/>
  <c r="D139" i="14" s="1"/>
  <c r="L133" i="14" a="1"/>
  <c r="L133" i="14" s="1"/>
  <c r="L127" i="14" a="1"/>
  <c r="L127" i="14" s="1"/>
  <c r="L121" i="14" a="1"/>
  <c r="L121" i="14" s="1"/>
  <c r="L116" i="14" a="1"/>
  <c r="L116" i="14" s="1"/>
  <c r="D110" i="14" a="1"/>
  <c r="D110" i="14" s="1"/>
  <c r="D104" i="14" a="1"/>
  <c r="D104" i="14" s="1"/>
  <c r="D98" i="14" a="1"/>
  <c r="D98" i="14" s="1"/>
  <c r="D93" i="14" a="1"/>
  <c r="D93" i="14" s="1"/>
  <c r="L86" i="14" a="1"/>
  <c r="L86" i="14" s="1"/>
  <c r="D81" i="14" a="1"/>
  <c r="D81" i="14" s="1"/>
  <c r="D75" i="14" a="1"/>
  <c r="D75" i="14" s="1"/>
  <c r="L69" i="14" a="1"/>
  <c r="L69" i="14" s="1"/>
  <c r="L65" i="14" a="1"/>
  <c r="L65" i="14" s="1"/>
  <c r="L61" i="14" a="1"/>
  <c r="L61" i="14" s="1"/>
  <c r="L57" i="14" a="1"/>
  <c r="L57" i="14" s="1"/>
  <c r="L53" i="14" a="1"/>
  <c r="L53" i="14" s="1"/>
  <c r="L49" i="14" a="1"/>
  <c r="L49" i="14" s="1"/>
  <c r="L45" i="14" a="1"/>
  <c r="L45" i="14" s="1"/>
  <c r="L41" i="14" a="1"/>
  <c r="L41" i="14" s="1"/>
  <c r="L37" i="14" a="1"/>
  <c r="L37" i="14" s="1"/>
  <c r="L33" i="14" a="1"/>
  <c r="L33" i="14" s="1"/>
  <c r="P308" i="14" a="1"/>
  <c r="P308" i="14" s="1"/>
  <c r="P304" i="14" a="1"/>
  <c r="P304" i="14" s="1"/>
  <c r="H300" i="14" a="1"/>
  <c r="H300" i="14" s="1"/>
  <c r="H296" i="14" a="1"/>
  <c r="H296" i="14" s="1"/>
  <c r="P291" i="14" a="1"/>
  <c r="P291" i="14" s="1"/>
  <c r="P286" i="14" a="1"/>
  <c r="P286" i="14" s="1"/>
  <c r="H282" i="14" a="1"/>
  <c r="H282" i="14" s="1"/>
  <c r="P277" i="14" a="1"/>
  <c r="P277" i="14" s="1"/>
  <c r="H273" i="14" a="1"/>
  <c r="H273" i="14" s="1"/>
  <c r="P268" i="14" a="1"/>
  <c r="P268" i="14" s="1"/>
  <c r="P264" i="14" a="1"/>
  <c r="P264" i="14" s="1"/>
  <c r="P260" i="14" a="1"/>
  <c r="P260" i="14" s="1"/>
  <c r="P256" i="14" a="1"/>
  <c r="P256" i="14" s="1"/>
  <c r="P252" i="14" a="1"/>
  <c r="P252" i="14" s="1"/>
  <c r="P248" i="14" a="1"/>
  <c r="P248" i="14" s="1"/>
  <c r="P244" i="14" a="1"/>
  <c r="P244" i="14" s="1"/>
  <c r="P240" i="14" a="1"/>
  <c r="P240" i="14" s="1"/>
  <c r="P236" i="14" a="1"/>
  <c r="P236" i="14" s="1"/>
  <c r="P232" i="14" a="1"/>
  <c r="P232" i="14" s="1"/>
  <c r="P228" i="14" a="1"/>
  <c r="P228" i="14" s="1"/>
  <c r="P224" i="14" a="1"/>
  <c r="P224" i="14" s="1"/>
  <c r="P220" i="14" a="1"/>
  <c r="P220" i="14" s="1"/>
  <c r="P216" i="14" a="1"/>
  <c r="P216" i="14" s="1"/>
  <c r="P212" i="14" a="1"/>
  <c r="P212" i="14" s="1"/>
  <c r="P208" i="14" a="1"/>
  <c r="P208" i="14" s="1"/>
  <c r="P204" i="14" a="1"/>
  <c r="P204" i="14" s="1"/>
  <c r="P200" i="14" a="1"/>
  <c r="P200" i="14" s="1"/>
  <c r="P196" i="14" a="1"/>
  <c r="P196" i="14" s="1"/>
  <c r="P192" i="14" a="1"/>
  <c r="P192" i="14" s="1"/>
  <c r="P188" i="14" a="1"/>
  <c r="P188" i="14" s="1"/>
  <c r="P184" i="14" a="1"/>
  <c r="P184" i="14" s="1"/>
  <c r="P180" i="14" a="1"/>
  <c r="P180" i="14" s="1"/>
  <c r="P176" i="14" a="1"/>
  <c r="P176" i="14" s="1"/>
  <c r="P172" i="14" a="1"/>
  <c r="P172" i="14" s="1"/>
  <c r="P168" i="14" a="1"/>
  <c r="P168" i="14" s="1"/>
  <c r="P164" i="14" a="1"/>
  <c r="P164" i="14" s="1"/>
  <c r="P160" i="14" a="1"/>
  <c r="P160" i="14" s="1"/>
  <c r="P156" i="14" a="1"/>
  <c r="P156" i="14" s="1"/>
  <c r="P152" i="14" a="1"/>
  <c r="P152" i="14" s="1"/>
  <c r="P148" i="14" a="1"/>
  <c r="P148" i="14" s="1"/>
  <c r="P144" i="14" a="1"/>
  <c r="P144" i="14" s="1"/>
  <c r="P140" i="14" a="1"/>
  <c r="P140" i="14" s="1"/>
  <c r="P136" i="14" a="1"/>
  <c r="P136" i="14" s="1"/>
  <c r="P132" i="14" a="1"/>
  <c r="P132" i="14" s="1"/>
  <c r="P128" i="14" a="1"/>
  <c r="P128" i="14" s="1"/>
  <c r="P124" i="14" a="1"/>
  <c r="P124" i="14" s="1"/>
  <c r="P120" i="14" a="1"/>
  <c r="P120" i="14" s="1"/>
  <c r="P116" i="14" a="1"/>
  <c r="P116" i="14" s="1"/>
  <c r="P112" i="14" a="1"/>
  <c r="P112" i="14" s="1"/>
  <c r="P108" i="14" a="1"/>
  <c r="P108" i="14" s="1"/>
  <c r="P104" i="14" a="1"/>
  <c r="P104" i="14" s="1"/>
  <c r="P100" i="14" a="1"/>
  <c r="P100" i="14" s="1"/>
  <c r="P96" i="14" a="1"/>
  <c r="P96" i="14" s="1"/>
  <c r="P92" i="14" a="1"/>
  <c r="P92" i="14" s="1"/>
  <c r="P88" i="14" a="1"/>
  <c r="P88" i="14" s="1"/>
  <c r="P84" i="14" a="1"/>
  <c r="P84" i="14" s="1"/>
  <c r="P80" i="14" a="1"/>
  <c r="P80" i="14" s="1"/>
  <c r="P76" i="14" a="1"/>
  <c r="P76" i="14" s="1"/>
  <c r="P72" i="14" a="1"/>
  <c r="P72" i="14" s="1"/>
  <c r="P68" i="14" a="1"/>
  <c r="P68" i="14" s="1"/>
  <c r="P62" i="14" a="1"/>
  <c r="P62" i="14" s="1"/>
  <c r="P57" i="14" a="1"/>
  <c r="P57" i="14" s="1"/>
  <c r="P52" i="14" a="1"/>
  <c r="P52" i="14" s="1"/>
  <c r="P46" i="14" a="1"/>
  <c r="P46" i="14" s="1"/>
  <c r="P41" i="14" a="1"/>
  <c r="P41" i="14" s="1"/>
  <c r="P36" i="14" a="1"/>
  <c r="P36" i="14" s="1"/>
  <c r="P30" i="14" a="1"/>
  <c r="P30" i="14" s="1"/>
  <c r="P25" i="14" a="1"/>
  <c r="P25" i="14" s="1"/>
  <c r="P20" i="14" a="1"/>
  <c r="P20" i="14" s="1"/>
  <c r="P14" i="14" a="1"/>
  <c r="P14" i="14" s="1"/>
  <c r="P9" i="14" a="1"/>
  <c r="P9" i="14" s="1"/>
  <c r="P4" i="14" a="1"/>
  <c r="P4" i="14" s="1"/>
  <c r="G452" i="14" a="1"/>
  <c r="G452" i="14" s="1"/>
  <c r="O447" i="14" a="1"/>
  <c r="O447" i="14" s="1"/>
  <c r="O443" i="14" a="1"/>
  <c r="O443" i="14" s="1"/>
  <c r="O439" i="14" a="1"/>
  <c r="O439" i="14" s="1"/>
  <c r="G435" i="14" a="1"/>
  <c r="G435" i="14" s="1"/>
  <c r="G431" i="14" a="1"/>
  <c r="G431" i="14" s="1"/>
  <c r="O426" i="14" a="1"/>
  <c r="O426" i="14" s="1"/>
  <c r="G422" i="14" a="1"/>
  <c r="G422" i="14" s="1"/>
  <c r="G418" i="14" a="1"/>
  <c r="G418" i="14" s="1"/>
  <c r="G413" i="14" a="1"/>
  <c r="G413" i="14" s="1"/>
  <c r="G409" i="14" a="1"/>
  <c r="G409" i="14" s="1"/>
  <c r="G405" i="14" a="1"/>
  <c r="G405" i="14" s="1"/>
  <c r="G401" i="14" a="1"/>
  <c r="G401" i="14" s="1"/>
  <c r="G396" i="14" a="1"/>
  <c r="G396" i="14" s="1"/>
  <c r="G391" i="14" a="1"/>
  <c r="G391" i="14" s="1"/>
  <c r="G387" i="14" a="1"/>
  <c r="G387" i="14" s="1"/>
  <c r="G383" i="14" a="1"/>
  <c r="G383" i="14" s="1"/>
  <c r="O378" i="14" a="1"/>
  <c r="O378" i="14" s="1"/>
  <c r="O374" i="14" a="1"/>
  <c r="O374" i="14" s="1"/>
  <c r="G370" i="14" a="1"/>
  <c r="G370" i="14" s="1"/>
  <c r="G365" i="14" a="1"/>
  <c r="G365" i="14" s="1"/>
  <c r="O360" i="14" a="1"/>
  <c r="O360" i="14" s="1"/>
  <c r="O355" i="14" a="1"/>
  <c r="O355" i="14" s="1"/>
  <c r="O351" i="14" a="1"/>
  <c r="O351" i="14" s="1"/>
  <c r="O347" i="14" a="1"/>
  <c r="O347" i="14" s="1"/>
  <c r="O343" i="14" a="1"/>
  <c r="O343" i="14" s="1"/>
  <c r="O338" i="14" a="1"/>
  <c r="O338" i="14" s="1"/>
  <c r="O334" i="14" a="1"/>
  <c r="O334" i="14" s="1"/>
  <c r="G330" i="14" a="1"/>
  <c r="G330" i="14" s="1"/>
  <c r="G326" i="14" a="1"/>
  <c r="G326" i="14" s="1"/>
  <c r="O321" i="14" a="1"/>
  <c r="O321" i="14" s="1"/>
  <c r="G317" i="14" a="1"/>
  <c r="G317" i="14" s="1"/>
  <c r="O312" i="14" a="1"/>
  <c r="O312" i="14" s="1"/>
  <c r="G308" i="14" a="1"/>
  <c r="G308" i="14" s="1"/>
  <c r="G302" i="14" a="1"/>
  <c r="G302" i="14" s="1"/>
  <c r="O297" i="14" a="1"/>
  <c r="O297" i="14" s="1"/>
  <c r="G293" i="14" a="1"/>
  <c r="G293" i="14" s="1"/>
  <c r="G289" i="14" a="1"/>
  <c r="G289" i="14" s="1"/>
  <c r="O284" i="14" a="1"/>
  <c r="O284" i="14" s="1"/>
  <c r="O279" i="14" a="1"/>
  <c r="O279" i="14" s="1"/>
  <c r="O275" i="14" a="1"/>
  <c r="O275" i="14" s="1"/>
  <c r="O269" i="14" a="1"/>
  <c r="O269" i="14" s="1"/>
  <c r="G265" i="14" a="1"/>
  <c r="G265" i="14" s="1"/>
  <c r="G261" i="14" a="1"/>
  <c r="G261" i="14" s="1"/>
  <c r="G257" i="14" a="1"/>
  <c r="G257" i="14" s="1"/>
  <c r="G253" i="14" a="1"/>
  <c r="G253" i="14" s="1"/>
  <c r="G249" i="14" a="1"/>
  <c r="G249" i="14" s="1"/>
  <c r="G245" i="14" a="1"/>
  <c r="G245" i="14" s="1"/>
  <c r="G241" i="14" a="1"/>
  <c r="G241" i="14" s="1"/>
  <c r="G237" i="14" a="1"/>
  <c r="G237" i="14" s="1"/>
  <c r="G233" i="14" a="1"/>
  <c r="G233" i="14" s="1"/>
  <c r="G229" i="14" a="1"/>
  <c r="G229" i="14" s="1"/>
  <c r="G225" i="14" a="1"/>
  <c r="G225" i="14" s="1"/>
  <c r="G221" i="14" a="1"/>
  <c r="G221" i="14" s="1"/>
  <c r="G217" i="14" a="1"/>
  <c r="G217" i="14" s="1"/>
  <c r="G213" i="14" a="1"/>
  <c r="G213" i="14" s="1"/>
  <c r="G209" i="14" a="1"/>
  <c r="G209" i="14" s="1"/>
  <c r="G205" i="14" a="1"/>
  <c r="G205" i="14" s="1"/>
  <c r="G201" i="14" a="1"/>
  <c r="G201" i="14" s="1"/>
  <c r="G197" i="14" a="1"/>
  <c r="G197" i="14" s="1"/>
  <c r="G193" i="14" a="1"/>
  <c r="G193" i="14" s="1"/>
  <c r="G189" i="14" a="1"/>
  <c r="G189" i="14" s="1"/>
  <c r="G185" i="14" a="1"/>
  <c r="G185" i="14" s="1"/>
  <c r="G181" i="14" a="1"/>
  <c r="G181" i="14" s="1"/>
  <c r="G177" i="14" a="1"/>
  <c r="G177" i="14" s="1"/>
  <c r="G173" i="14" a="1"/>
  <c r="G173" i="14" s="1"/>
  <c r="G169" i="14" a="1"/>
  <c r="G169" i="14" s="1"/>
  <c r="G165" i="14" a="1"/>
  <c r="G165" i="14" s="1"/>
  <c r="G161" i="14" a="1"/>
  <c r="G161" i="14" s="1"/>
  <c r="G157" i="14" a="1"/>
  <c r="G157" i="14" s="1"/>
  <c r="G152" i="14" a="1"/>
  <c r="G152" i="14" s="1"/>
  <c r="O146" i="14" a="1"/>
  <c r="O146" i="14" s="1"/>
  <c r="O140" i="14" a="1"/>
  <c r="O140" i="14" s="1"/>
  <c r="G135" i="14" a="1"/>
  <c r="G135" i="14" s="1"/>
  <c r="G129" i="14" a="1"/>
  <c r="G129" i="14" s="1"/>
  <c r="G123" i="14" a="1"/>
  <c r="G123" i="14" s="1"/>
  <c r="O117" i="14" a="1"/>
  <c r="O117" i="14" s="1"/>
  <c r="O111" i="14" a="1"/>
  <c r="O111" i="14" s="1"/>
  <c r="G106" i="14" a="1"/>
  <c r="G106" i="14" s="1"/>
  <c r="O99" i="14" a="1"/>
  <c r="O99" i="14" s="1"/>
  <c r="O94" i="14" a="1"/>
  <c r="O94" i="14" s="1"/>
  <c r="G88" i="14" a="1"/>
  <c r="G88" i="14" s="1"/>
  <c r="O82" i="14" a="1"/>
  <c r="O82" i="14" s="1"/>
  <c r="O76" i="14" a="1"/>
  <c r="O76" i="14" s="1"/>
  <c r="G71" i="14" a="1"/>
  <c r="G71" i="14" s="1"/>
  <c r="O65" i="14" a="1"/>
  <c r="O65" i="14" s="1"/>
  <c r="O60" i="14" a="1"/>
  <c r="O60" i="14" s="1"/>
  <c r="O55" i="14" a="1"/>
  <c r="O55" i="14" s="1"/>
  <c r="O49" i="14" a="1"/>
  <c r="O49" i="14" s="1"/>
  <c r="O44" i="14" a="1"/>
  <c r="O44" i="14" s="1"/>
  <c r="O39" i="14" a="1"/>
  <c r="O39" i="14" s="1"/>
  <c r="O33" i="14" a="1"/>
  <c r="O33" i="14" s="1"/>
  <c r="O28" i="14" a="1"/>
  <c r="O28" i="14" s="1"/>
  <c r="O23" i="14" a="1"/>
  <c r="O23" i="14" s="1"/>
  <c r="O17" i="14" a="1"/>
  <c r="O17" i="14" s="1"/>
  <c r="O12" i="14" a="1"/>
  <c r="O12" i="14" s="1"/>
  <c r="O7" i="14" a="1"/>
  <c r="O7" i="14" s="1"/>
  <c r="F290" i="14" a="1"/>
  <c r="F290" i="14" s="1"/>
  <c r="F286" i="14" a="1"/>
  <c r="F286" i="14" s="1"/>
  <c r="F282" i="14" a="1"/>
  <c r="F282" i="14" s="1"/>
  <c r="F278" i="14" a="1"/>
  <c r="F278" i="14" s="1"/>
  <c r="F274" i="14" a="1"/>
  <c r="F274" i="14" s="1"/>
  <c r="F270" i="14" a="1"/>
  <c r="F270" i="14" s="1"/>
  <c r="F266" i="14" a="1"/>
  <c r="F266" i="14" s="1"/>
  <c r="F262" i="14" a="1"/>
  <c r="F262" i="14" s="1"/>
  <c r="F258" i="14" a="1"/>
  <c r="F258" i="14" s="1"/>
  <c r="F254" i="14" a="1"/>
  <c r="F254" i="14" s="1"/>
  <c r="F250" i="14" a="1"/>
  <c r="F250" i="14" s="1"/>
  <c r="F246" i="14" a="1"/>
  <c r="F246" i="14" s="1"/>
  <c r="F242" i="14" a="1"/>
  <c r="F242" i="14" s="1"/>
  <c r="F238" i="14" a="1"/>
  <c r="F238" i="14" s="1"/>
  <c r="F234" i="14" a="1"/>
  <c r="F234" i="14" s="1"/>
  <c r="F230" i="14" a="1"/>
  <c r="F230" i="14" s="1"/>
  <c r="F226" i="14" a="1"/>
  <c r="F226" i="14" s="1"/>
  <c r="F222" i="14" a="1"/>
  <c r="F222" i="14" s="1"/>
  <c r="F218" i="14" a="1"/>
  <c r="F218" i="14" s="1"/>
  <c r="F214" i="14" a="1"/>
  <c r="F214" i="14" s="1"/>
  <c r="F210" i="14" a="1"/>
  <c r="F210" i="14" s="1"/>
  <c r="F206" i="14" a="1"/>
  <c r="F206" i="14" s="1"/>
  <c r="F202" i="14" a="1"/>
  <c r="F202" i="14" s="1"/>
  <c r="F198" i="14" a="1"/>
  <c r="F198" i="14" s="1"/>
  <c r="F194" i="14" a="1"/>
  <c r="F194" i="14" s="1"/>
  <c r="F190" i="14" a="1"/>
  <c r="F190" i="14" s="1"/>
  <c r="F186" i="14" a="1"/>
  <c r="F186" i="14" s="1"/>
  <c r="F182" i="14" a="1"/>
  <c r="F182" i="14" s="1"/>
  <c r="F178" i="14" a="1"/>
  <c r="F178" i="14" s="1"/>
  <c r="F174" i="14" a="1"/>
  <c r="F174" i="14" s="1"/>
  <c r="F170" i="14" a="1"/>
  <c r="F170" i="14" s="1"/>
  <c r="F166" i="14" a="1"/>
  <c r="F166" i="14" s="1"/>
  <c r="F162" i="14" a="1"/>
  <c r="F162" i="14" s="1"/>
  <c r="F158" i="14" a="1"/>
  <c r="F158" i="14" s="1"/>
  <c r="F154" i="14" a="1"/>
  <c r="F154" i="14" s="1"/>
  <c r="F150" i="14" a="1"/>
  <c r="F150" i="14" s="1"/>
  <c r="F146" i="14" a="1"/>
  <c r="F146" i="14" s="1"/>
  <c r="F142" i="14" a="1"/>
  <c r="F142" i="14" s="1"/>
  <c r="F138" i="14" a="1"/>
  <c r="F138" i="14" s="1"/>
  <c r="F134" i="14" a="1"/>
  <c r="F134" i="14" s="1"/>
  <c r="F130" i="14" a="1"/>
  <c r="F130" i="14" s="1"/>
  <c r="F126" i="14" a="1"/>
  <c r="F126" i="14" s="1"/>
  <c r="F122" i="14" a="1"/>
  <c r="F122" i="14" s="1"/>
  <c r="F118" i="14" a="1"/>
  <c r="F118" i="14" s="1"/>
  <c r="F114" i="14" a="1"/>
  <c r="F114" i="14" s="1"/>
  <c r="F110" i="14" a="1"/>
  <c r="F110" i="14" s="1"/>
  <c r="F106" i="14" a="1"/>
  <c r="F106" i="14" s="1"/>
  <c r="F102" i="14" a="1"/>
  <c r="F102" i="14" s="1"/>
  <c r="F98" i="14" a="1"/>
  <c r="F98" i="14" s="1"/>
  <c r="F94" i="14" a="1"/>
  <c r="F94" i="14" s="1"/>
  <c r="F90" i="14" a="1"/>
  <c r="F90" i="14" s="1"/>
  <c r="F86" i="14" a="1"/>
  <c r="F86" i="14" s="1"/>
  <c r="F82" i="14" a="1"/>
  <c r="F82" i="14" s="1"/>
  <c r="F78" i="14" a="1"/>
  <c r="F78" i="14" s="1"/>
  <c r="F74" i="14" a="1"/>
  <c r="F74" i="14" s="1"/>
  <c r="F70" i="14" a="1"/>
  <c r="F70" i="14" s="1"/>
  <c r="F66" i="14" a="1"/>
  <c r="F66" i="14" s="1"/>
  <c r="F62" i="14" a="1"/>
  <c r="F62" i="14" s="1"/>
  <c r="F58" i="14" a="1"/>
  <c r="F58" i="14" s="1"/>
  <c r="F54" i="14" a="1"/>
  <c r="F54" i="14" s="1"/>
  <c r="F50" i="14" a="1"/>
  <c r="F50" i="14" s="1"/>
  <c r="F46" i="14" a="1"/>
  <c r="F46" i="14" s="1"/>
  <c r="F42" i="14" a="1"/>
  <c r="F42" i="14" s="1"/>
  <c r="F38" i="14" a="1"/>
  <c r="F38" i="14" s="1"/>
  <c r="F34" i="14" a="1"/>
  <c r="F34" i="14" s="1"/>
  <c r="F30" i="14" a="1"/>
  <c r="F30" i="14" s="1"/>
  <c r="F26" i="14" a="1"/>
  <c r="F26" i="14" s="1"/>
  <c r="F22" i="14" a="1"/>
  <c r="F22" i="14" s="1"/>
  <c r="F18" i="14" a="1"/>
  <c r="F18" i="14" s="1"/>
  <c r="F14" i="14" a="1"/>
  <c r="F14" i="14" s="1"/>
  <c r="F10" i="14" a="1"/>
  <c r="F10" i="14" s="1"/>
  <c r="F6" i="14" a="1"/>
  <c r="F6" i="14" s="1"/>
  <c r="M401" i="14" a="1"/>
  <c r="M401" i="14" s="1"/>
  <c r="E388" i="14" a="1"/>
  <c r="E388" i="14" s="1"/>
  <c r="E368" i="14" a="1"/>
  <c r="E368" i="14" s="1"/>
  <c r="E349" i="14" a="1"/>
  <c r="E349" i="14" s="1"/>
  <c r="E336" i="14" a="1"/>
  <c r="E336" i="14" s="1"/>
  <c r="M323" i="14" a="1"/>
  <c r="M323" i="14" s="1"/>
  <c r="E309" i="14" a="1"/>
  <c r="E309" i="14" s="1"/>
  <c r="M297" i="14" a="1"/>
  <c r="M297" i="14" s="1"/>
  <c r="M284" i="14" a="1"/>
  <c r="M284" i="14" s="1"/>
  <c r="M273" i="14" a="1"/>
  <c r="M273" i="14" s="1"/>
  <c r="E242" i="14" a="1"/>
  <c r="E242" i="14" s="1"/>
  <c r="E234" i="14" a="1"/>
  <c r="E234" i="14" s="1"/>
  <c r="E226" i="14" a="1"/>
  <c r="E226" i="14" s="1"/>
  <c r="E218" i="14" a="1"/>
  <c r="E218" i="14" s="1"/>
  <c r="E210" i="14" a="1"/>
  <c r="E210" i="14" s="1"/>
  <c r="E202" i="14" a="1"/>
  <c r="E202" i="14" s="1"/>
  <c r="E194" i="14" a="1"/>
  <c r="E194" i="14" s="1"/>
  <c r="E186" i="14" a="1"/>
  <c r="E186" i="14" s="1"/>
  <c r="E178" i="14" a="1"/>
  <c r="E178" i="14" s="1"/>
  <c r="E170" i="14" a="1"/>
  <c r="E170" i="14" s="1"/>
  <c r="E162" i="14" a="1"/>
  <c r="E162" i="14" s="1"/>
  <c r="E154" i="14" a="1"/>
  <c r="E154" i="14" s="1"/>
  <c r="M149" i="14" a="1"/>
  <c r="M149" i="14" s="1"/>
  <c r="E145" i="14" a="1"/>
  <c r="E145" i="14" s="1"/>
  <c r="M140" i="14" a="1"/>
  <c r="M140" i="14" s="1"/>
  <c r="E136" i="14" a="1"/>
  <c r="E136" i="14" s="1"/>
  <c r="M131" i="14" a="1"/>
  <c r="M131" i="14" s="1"/>
  <c r="M126" i="14" a="1"/>
  <c r="M126" i="14" s="1"/>
  <c r="E122" i="14" a="1"/>
  <c r="E122" i="14" s="1"/>
  <c r="M117" i="14" a="1"/>
  <c r="M117" i="14" s="1"/>
  <c r="E113" i="14" a="1"/>
  <c r="E113" i="14" s="1"/>
  <c r="M108" i="14" a="1"/>
  <c r="M108" i="14" s="1"/>
  <c r="E104" i="14" a="1"/>
  <c r="E104" i="14" s="1"/>
  <c r="M99" i="14" a="1"/>
  <c r="M99" i="14" s="1"/>
  <c r="M94" i="14" a="1"/>
  <c r="M94" i="14" s="1"/>
  <c r="E90" i="14" a="1"/>
  <c r="E90" i="14" s="1"/>
  <c r="M85" i="14" a="1"/>
  <c r="M85" i="14" s="1"/>
  <c r="E81" i="14" a="1"/>
  <c r="E81" i="14" s="1"/>
  <c r="M76" i="14" a="1"/>
  <c r="M76" i="14" s="1"/>
  <c r="E72" i="14" a="1"/>
  <c r="E72" i="14" s="1"/>
  <c r="M67" i="14" a="1"/>
  <c r="M67" i="14" s="1"/>
  <c r="M63" i="14" a="1"/>
  <c r="M63" i="14" s="1"/>
  <c r="M59" i="14" a="1"/>
  <c r="M59" i="14" s="1"/>
  <c r="M55" i="14" a="1"/>
  <c r="M55" i="14" s="1"/>
  <c r="M51" i="14" a="1"/>
  <c r="M51" i="14" s="1"/>
  <c r="M47" i="14" a="1"/>
  <c r="M47" i="14" s="1"/>
  <c r="M43" i="14" a="1"/>
  <c r="M43" i="14" s="1"/>
  <c r="M39" i="14" a="1"/>
  <c r="M39" i="14" s="1"/>
  <c r="M35" i="14" a="1"/>
  <c r="M35" i="14" s="1"/>
  <c r="M31" i="14" a="1"/>
  <c r="M31" i="14" s="1"/>
  <c r="M27" i="14" a="1"/>
  <c r="M27" i="14" s="1"/>
  <c r="M23" i="14" a="1"/>
  <c r="M23" i="14" s="1"/>
  <c r="M19" i="14" a="1"/>
  <c r="M19" i="14" s="1"/>
  <c r="M15" i="14" a="1"/>
  <c r="M15" i="14" s="1"/>
  <c r="M11" i="14" a="1"/>
  <c r="M11" i="14" s="1"/>
  <c r="M7" i="14" a="1"/>
  <c r="M7" i="14" s="1"/>
  <c r="L384" i="14" a="1"/>
  <c r="L384" i="14" s="1"/>
  <c r="D368" i="14" a="1"/>
  <c r="D368" i="14" s="1"/>
  <c r="D356" i="14" a="1"/>
  <c r="D356" i="14" s="1"/>
  <c r="D344" i="14" a="1"/>
  <c r="D344" i="14" s="1"/>
  <c r="L332" i="14" a="1"/>
  <c r="L332" i="14" s="1"/>
  <c r="L319" i="14" a="1"/>
  <c r="L319" i="14" s="1"/>
  <c r="L311" i="14" a="1"/>
  <c r="L311" i="14" s="1"/>
  <c r="L300" i="14" a="1"/>
  <c r="L300" i="14" s="1"/>
  <c r="L287" i="14" a="1"/>
  <c r="L287" i="14" s="1"/>
  <c r="L279" i="14" a="1"/>
  <c r="L279" i="14" s="1"/>
  <c r="D272" i="14" a="1"/>
  <c r="D272" i="14" s="1"/>
  <c r="L267" i="14" a="1"/>
  <c r="L267" i="14" s="1"/>
  <c r="D262" i="14" a="1"/>
  <c r="D262" i="14" s="1"/>
  <c r="D257" i="14" a="1"/>
  <c r="D257" i="14" s="1"/>
  <c r="L251" i="14" a="1"/>
  <c r="L251" i="14" s="1"/>
  <c r="D246" i="14" a="1"/>
  <c r="D246" i="14" s="1"/>
  <c r="D241" i="14" a="1"/>
  <c r="D241" i="14" s="1"/>
  <c r="L235" i="14" a="1"/>
  <c r="L235" i="14" s="1"/>
  <c r="D230" i="14" a="1"/>
  <c r="D230" i="14" s="1"/>
  <c r="D225" i="14" a="1"/>
  <c r="D225" i="14" s="1"/>
  <c r="L219" i="14" a="1"/>
  <c r="L219" i="14" s="1"/>
  <c r="D214" i="14" a="1"/>
  <c r="D214" i="14" s="1"/>
  <c r="D209" i="14" a="1"/>
  <c r="D209" i="14" s="1"/>
  <c r="L203" i="14" a="1"/>
  <c r="L203" i="14" s="1"/>
  <c r="D198" i="14" a="1"/>
  <c r="D198" i="14" s="1"/>
  <c r="D193" i="14" a="1"/>
  <c r="D193" i="14" s="1"/>
  <c r="L187" i="14" a="1"/>
  <c r="L187" i="14" s="1"/>
  <c r="D182" i="14" a="1"/>
  <c r="D182" i="14" s="1"/>
  <c r="D177" i="14" a="1"/>
  <c r="D177" i="14" s="1"/>
  <c r="L171" i="14" a="1"/>
  <c r="L171" i="14" s="1"/>
  <c r="D166" i="14" a="1"/>
  <c r="D166" i="14" s="1"/>
  <c r="D161" i="14" a="1"/>
  <c r="D161" i="14" s="1"/>
  <c r="L155" i="14" a="1"/>
  <c r="L155" i="14" s="1"/>
  <c r="D150" i="14" a="1"/>
  <c r="D150" i="14" s="1"/>
  <c r="D144" i="14" a="1"/>
  <c r="D144" i="14" s="1"/>
  <c r="D138" i="14" a="1"/>
  <c r="D138" i="14" s="1"/>
  <c r="D133" i="14" a="1"/>
  <c r="D133" i="14" s="1"/>
  <c r="L126" i="14" a="1"/>
  <c r="L126" i="14" s="1"/>
  <c r="D121" i="14" a="1"/>
  <c r="D121" i="14" s="1"/>
  <c r="D115" i="14" a="1"/>
  <c r="D115" i="14" s="1"/>
  <c r="L109" i="14" a="1"/>
  <c r="L109" i="14" s="1"/>
  <c r="L103" i="14" a="1"/>
  <c r="L103" i="14" s="1"/>
  <c r="L97" i="14" a="1"/>
  <c r="L97" i="14" s="1"/>
  <c r="L92" i="14" a="1"/>
  <c r="L92" i="14" s="1"/>
  <c r="D86" i="14" a="1"/>
  <c r="D86" i="14" s="1"/>
  <c r="D80" i="14" a="1"/>
  <c r="D80" i="14" s="1"/>
  <c r="D74" i="14" a="1"/>
  <c r="D74" i="14" s="1"/>
  <c r="D69" i="14" a="1"/>
  <c r="D69" i="14" s="1"/>
  <c r="D65" i="14" a="1"/>
  <c r="D65" i="14" s="1"/>
  <c r="D61" i="14" a="1"/>
  <c r="D61" i="14" s="1"/>
  <c r="D57" i="14" a="1"/>
  <c r="D57" i="14" s="1"/>
  <c r="D53" i="14" a="1"/>
  <c r="D53" i="14" s="1"/>
  <c r="D49" i="14" a="1"/>
  <c r="D49" i="14" s="1"/>
  <c r="D45" i="14" a="1"/>
  <c r="D45" i="14" s="1"/>
  <c r="L261" i="14" a="1"/>
  <c r="L261" i="14" s="1"/>
  <c r="D256" i="14" a="1"/>
  <c r="D256" i="14" s="1"/>
  <c r="D251" i="14" a="1"/>
  <c r="D251" i="14" s="1"/>
  <c r="L245" i="14" a="1"/>
  <c r="L245" i="14" s="1"/>
  <c r="D240" i="14" a="1"/>
  <c r="D240" i="14" s="1"/>
  <c r="D235" i="14" a="1"/>
  <c r="D235" i="14" s="1"/>
  <c r="L229" i="14" a="1"/>
  <c r="L229" i="14" s="1"/>
  <c r="D224" i="14" a="1"/>
  <c r="D224" i="14" s="1"/>
  <c r="D219" i="14" a="1"/>
  <c r="D219" i="14" s="1"/>
  <c r="L213" i="14" a="1"/>
  <c r="L213" i="14" s="1"/>
  <c r="D208" i="14" a="1"/>
  <c r="D208" i="14" s="1"/>
  <c r="D203" i="14" a="1"/>
  <c r="D203" i="14" s="1"/>
  <c r="L197" i="14" a="1"/>
  <c r="L197" i="14" s="1"/>
  <c r="D192" i="14" a="1"/>
  <c r="D192" i="14" s="1"/>
  <c r="D187" i="14" a="1"/>
  <c r="D187" i="14" s="1"/>
  <c r="L181" i="14" a="1"/>
  <c r="L181" i="14" s="1"/>
  <c r="D176" i="14" a="1"/>
  <c r="D176" i="14" s="1"/>
  <c r="D171" i="14" a="1"/>
  <c r="D171" i="14" s="1"/>
  <c r="L165" i="14" a="1"/>
  <c r="L165" i="14" s="1"/>
  <c r="D160" i="14" a="1"/>
  <c r="D160" i="14" s="1"/>
  <c r="D155" i="14" a="1"/>
  <c r="D155" i="14" s="1"/>
  <c r="L149" i="14" a="1"/>
  <c r="L149" i="14" s="1"/>
  <c r="L143" i="14" a="1"/>
  <c r="L143" i="14" s="1"/>
  <c r="L137" i="14" a="1"/>
  <c r="L137" i="14" s="1"/>
  <c r="L132" i="14" a="1"/>
  <c r="L132" i="14" s="1"/>
  <c r="D126" i="14" a="1"/>
  <c r="D126" i="14" s="1"/>
  <c r="D120" i="14" a="1"/>
  <c r="D120" i="14" s="1"/>
  <c r="D114" i="14" a="1"/>
  <c r="D114" i="14" s="1"/>
  <c r="D109" i="14" a="1"/>
  <c r="D109" i="14" s="1"/>
  <c r="L102" i="14" a="1"/>
  <c r="L102" i="14" s="1"/>
  <c r="D97" i="14" a="1"/>
  <c r="D97" i="14" s="1"/>
  <c r="D91" i="14" a="1"/>
  <c r="D91" i="14" s="1"/>
  <c r="L85" i="14" a="1"/>
  <c r="L85" i="14" s="1"/>
  <c r="L79" i="14" a="1"/>
  <c r="L79" i="14" s="1"/>
  <c r="L73" i="14" a="1"/>
  <c r="L73" i="14" s="1"/>
  <c r="L68" i="14" a="1"/>
  <c r="L68" i="14" s="1"/>
  <c r="L64" i="14" a="1"/>
  <c r="L64" i="14" s="1"/>
  <c r="L60" i="14" a="1"/>
  <c r="L60" i="14" s="1"/>
  <c r="L56" i="14" a="1"/>
  <c r="L56" i="14" s="1"/>
  <c r="L52" i="14" a="1"/>
  <c r="L52" i="14" s="1"/>
  <c r="L48" i="14" a="1"/>
  <c r="L48" i="14" s="1"/>
  <c r="L44" i="14" a="1"/>
  <c r="L44" i="14" s="1"/>
  <c r="L40" i="14" a="1"/>
  <c r="L40" i="14" s="1"/>
  <c r="L36" i="14" a="1"/>
  <c r="L36" i="14" s="1"/>
  <c r="L32" i="14" a="1"/>
  <c r="L32" i="14" s="1"/>
  <c r="L28" i="14" a="1"/>
  <c r="L28" i="14" s="1"/>
  <c r="L24" i="14" a="1"/>
  <c r="L24" i="14" s="1"/>
  <c r="L20" i="14" a="1"/>
  <c r="L20" i="14" s="1"/>
  <c r="L16" i="14" a="1"/>
  <c r="L16" i="14" s="1"/>
  <c r="L12" i="14" a="1"/>
  <c r="L12" i="14" s="1"/>
  <c r="L8" i="14" a="1"/>
  <c r="L8" i="14" s="1"/>
  <c r="L4" i="14" a="1"/>
  <c r="L4" i="14" s="1"/>
  <c r="K449" i="14" a="1"/>
  <c r="K449" i="14" s="1"/>
  <c r="C439" i="14" a="1"/>
  <c r="C439" i="14" s="1"/>
  <c r="C427" i="14" a="1"/>
  <c r="C427" i="14" s="1"/>
  <c r="C412" i="14" a="1"/>
  <c r="C412" i="14" s="1"/>
  <c r="K399" i="14" a="1"/>
  <c r="K399" i="14" s="1"/>
  <c r="C387" i="14" a="1"/>
  <c r="C387" i="14" s="1"/>
  <c r="K371" i="14" a="1"/>
  <c r="K371" i="14" s="1"/>
  <c r="K359" i="14" a="1"/>
  <c r="K359" i="14" s="1"/>
  <c r="C341" i="14" a="1"/>
  <c r="C341" i="14" s="1"/>
  <c r="C337" i="14" a="1"/>
  <c r="C337" i="14" s="1"/>
  <c r="C332" i="14" a="1"/>
  <c r="C332" i="14" s="1"/>
  <c r="C328" i="14" a="1"/>
  <c r="C328" i="14" s="1"/>
  <c r="C324" i="14" a="1"/>
  <c r="C324" i="14" s="1"/>
  <c r="C320" i="14" a="1"/>
  <c r="C320" i="14" s="1"/>
  <c r="K315" i="14" a="1"/>
  <c r="K315" i="14" s="1"/>
  <c r="K310" i="14" a="1"/>
  <c r="K310" i="14" s="1"/>
  <c r="C306" i="14" a="1"/>
  <c r="C306" i="14" s="1"/>
  <c r="C301" i="14" a="1"/>
  <c r="C301" i="14" s="1"/>
  <c r="C297" i="14" a="1"/>
  <c r="C297" i="14" s="1"/>
  <c r="C293" i="14" a="1"/>
  <c r="C293" i="14" s="1"/>
  <c r="C289" i="14" a="1"/>
  <c r="C289" i="14" s="1"/>
  <c r="K284" i="14" a="1"/>
  <c r="K284" i="14" s="1"/>
  <c r="K279" i="14" a="1"/>
  <c r="K279" i="14" s="1"/>
  <c r="C275" i="14" a="1"/>
  <c r="C275" i="14" s="1"/>
  <c r="C270" i="14" a="1"/>
  <c r="C270" i="14" s="1"/>
  <c r="C266" i="14" a="1"/>
  <c r="C266" i="14" s="1"/>
  <c r="C262" i="14" a="1"/>
  <c r="C262" i="14" s="1"/>
  <c r="C258" i="14" a="1"/>
  <c r="C258" i="14" s="1"/>
  <c r="C254" i="14" a="1"/>
  <c r="C254" i="14" s="1"/>
  <c r="C250" i="14" a="1"/>
  <c r="C250" i="14" s="1"/>
  <c r="C246" i="14" a="1"/>
  <c r="C246" i="14" s="1"/>
  <c r="C242" i="14" a="1"/>
  <c r="C242" i="14" s="1"/>
  <c r="C238" i="14" a="1"/>
  <c r="C238" i="14" s="1"/>
  <c r="C234" i="14" a="1"/>
  <c r="C234" i="14" s="1"/>
  <c r="C230" i="14" a="1"/>
  <c r="C230" i="14" s="1"/>
  <c r="C226" i="14" a="1"/>
  <c r="C226" i="14" s="1"/>
  <c r="C222" i="14" a="1"/>
  <c r="C222" i="14" s="1"/>
  <c r="C218" i="14" a="1"/>
  <c r="C218" i="14" s="1"/>
  <c r="C214" i="14" a="1"/>
  <c r="C214" i="14" s="1"/>
  <c r="C210" i="14" a="1"/>
  <c r="C210" i="14" s="1"/>
  <c r="C206" i="14" a="1"/>
  <c r="C206" i="14" s="1"/>
  <c r="C202" i="14" a="1"/>
  <c r="C202" i="14" s="1"/>
  <c r="C198" i="14" a="1"/>
  <c r="C198" i="14" s="1"/>
  <c r="C194" i="14" a="1"/>
  <c r="C194" i="14" s="1"/>
  <c r="C190" i="14" a="1"/>
  <c r="C190" i="14" s="1"/>
  <c r="C186" i="14" a="1"/>
  <c r="C186" i="14" s="1"/>
  <c r="C182" i="14" a="1"/>
  <c r="C182" i="14" s="1"/>
  <c r="C178" i="14" a="1"/>
  <c r="C178" i="14" s="1"/>
  <c r="C174" i="14" a="1"/>
  <c r="C174" i="14" s="1"/>
  <c r="C170" i="14" a="1"/>
  <c r="C170" i="14" s="1"/>
  <c r="C166" i="14" a="1"/>
  <c r="C166" i="14" s="1"/>
  <c r="C162" i="14" a="1"/>
  <c r="C162" i="14" s="1"/>
  <c r="C158" i="14" a="1"/>
  <c r="C158" i="14" s="1"/>
  <c r="C154" i="14" a="1"/>
  <c r="C154" i="14" s="1"/>
  <c r="K149" i="14" a="1"/>
  <c r="K149" i="14" s="1"/>
  <c r="K145" i="14" a="1"/>
  <c r="K145" i="14" s="1"/>
  <c r="C141" i="14" a="1"/>
  <c r="C141" i="14" s="1"/>
  <c r="C137" i="14" a="1"/>
  <c r="C137" i="14" s="1"/>
  <c r="K132" i="14" a="1"/>
  <c r="K132" i="14" s="1"/>
  <c r="K128" i="14" a="1"/>
  <c r="K128" i="14" s="1"/>
  <c r="C124" i="14" a="1"/>
  <c r="C124" i="14" s="1"/>
  <c r="K119" i="14" a="1"/>
  <c r="K119" i="14" s="1"/>
  <c r="K115" i="14" a="1"/>
  <c r="K115" i="14" s="1"/>
  <c r="C111" i="14" a="1"/>
  <c r="C111" i="14" s="1"/>
  <c r="C107" i="14" a="1"/>
  <c r="C107" i="14" s="1"/>
  <c r="K102" i="14" a="1"/>
  <c r="K102" i="14" s="1"/>
  <c r="K98" i="14" a="1"/>
  <c r="K98" i="14" s="1"/>
  <c r="C94" i="14" a="1"/>
  <c r="C94" i="14" s="1"/>
  <c r="C90" i="14" a="1"/>
  <c r="C90" i="14" s="1"/>
  <c r="K85" i="14" a="1"/>
  <c r="K85" i="14" s="1"/>
  <c r="K81" i="14" a="1"/>
  <c r="K81" i="14" s="1"/>
  <c r="C77" i="14" a="1"/>
  <c r="C77" i="14" s="1"/>
  <c r="C73" i="14" a="1"/>
  <c r="C73" i="14" s="1"/>
  <c r="K67" i="14" a="1"/>
  <c r="K67" i="14" s="1"/>
  <c r="K62" i="14" a="1"/>
  <c r="K62" i="14" s="1"/>
  <c r="K57" i="14" a="1"/>
  <c r="K57" i="14" s="1"/>
  <c r="K51" i="14" a="1"/>
  <c r="K51" i="14" s="1"/>
  <c r="K46" i="14" a="1"/>
  <c r="K46" i="14" s="1"/>
  <c r="K41" i="14" a="1"/>
  <c r="K41" i="14" s="1"/>
  <c r="K35" i="14" a="1"/>
  <c r="K35" i="14" s="1"/>
  <c r="K30" i="14" a="1"/>
  <c r="K30" i="14" s="1"/>
  <c r="K25" i="14" a="1"/>
  <c r="K25" i="14" s="1"/>
  <c r="K19" i="14" a="1"/>
  <c r="K19" i="14" s="1"/>
  <c r="K14" i="14" a="1"/>
  <c r="K14" i="14" s="1"/>
  <c r="K9" i="14" a="1"/>
  <c r="K9" i="14" s="1"/>
  <c r="B452" i="14" a="1"/>
  <c r="B452" i="14" s="1"/>
  <c r="B447" i="14" a="1"/>
  <c r="B447" i="14" s="1"/>
  <c r="J442" i="14" a="1"/>
  <c r="J442" i="14" s="1"/>
  <c r="B438" i="14" a="1"/>
  <c r="B438" i="14" s="1"/>
  <c r="J433" i="14" a="1"/>
  <c r="J433" i="14" s="1"/>
  <c r="B429" i="14" a="1"/>
  <c r="B429" i="14" s="1"/>
  <c r="B425" i="14" a="1"/>
  <c r="B425" i="14" s="1"/>
  <c r="J420" i="14" a="1"/>
  <c r="J420" i="14" s="1"/>
  <c r="B416" i="14" a="1"/>
  <c r="B416" i="14" s="1"/>
  <c r="B411" i="14" a="1"/>
  <c r="B411" i="14" s="1"/>
  <c r="B407" i="14" a="1"/>
  <c r="B407" i="14" s="1"/>
  <c r="B402" i="14" a="1"/>
  <c r="B402" i="14" s="1"/>
  <c r="J397" i="14" a="1"/>
  <c r="J397" i="14" s="1"/>
  <c r="J393" i="14" a="1"/>
  <c r="J393" i="14" s="1"/>
  <c r="J389" i="14" a="1"/>
  <c r="J389" i="14" s="1"/>
  <c r="B385" i="14" a="1"/>
  <c r="B385" i="14" s="1"/>
  <c r="J380" i="14" a="1"/>
  <c r="J380" i="14" s="1"/>
  <c r="J376" i="14" a="1"/>
  <c r="J376" i="14" s="1"/>
  <c r="J372" i="14" a="1"/>
  <c r="J372" i="14" s="1"/>
  <c r="B368" i="14" a="1"/>
  <c r="B368" i="14" s="1"/>
  <c r="B364" i="14" a="1"/>
  <c r="B364" i="14" s="1"/>
  <c r="B360" i="14" a="1"/>
  <c r="B360" i="14" s="1"/>
  <c r="B356" i="14" a="1"/>
  <c r="B356" i="14" s="1"/>
  <c r="J351" i="14" a="1"/>
  <c r="J351" i="14" s="1"/>
  <c r="B347" i="14" a="1"/>
  <c r="B347" i="14" s="1"/>
  <c r="B343" i="14" a="1"/>
  <c r="B343" i="14" s="1"/>
  <c r="B339" i="14" a="1"/>
  <c r="B339" i="14" s="1"/>
  <c r="J334" i="14" a="1"/>
  <c r="J334" i="14" s="1"/>
  <c r="J330" i="14" a="1"/>
  <c r="J330" i="14" s="1"/>
  <c r="J325" i="14" a="1"/>
  <c r="J325" i="14" s="1"/>
  <c r="B321" i="14" a="1"/>
  <c r="B321" i="14" s="1"/>
  <c r="J316" i="14" a="1"/>
  <c r="J316" i="14" s="1"/>
  <c r="B312" i="14" a="1"/>
  <c r="B312" i="14" s="1"/>
  <c r="J306" i="14" a="1"/>
  <c r="J306" i="14" s="1"/>
  <c r="B302" i="14" a="1"/>
  <c r="B302" i="14" s="1"/>
  <c r="B298" i="14" a="1"/>
  <c r="B298" i="14" s="1"/>
  <c r="J292" i="14" a="1"/>
  <c r="J292" i="14" s="1"/>
  <c r="J288" i="14" a="1"/>
  <c r="J288" i="14" s="1"/>
  <c r="B284" i="14" a="1"/>
  <c r="B284" i="14" s="1"/>
  <c r="B279" i="14" a="1"/>
  <c r="B279" i="14" s="1"/>
  <c r="B274" i="14" a="1"/>
  <c r="B274" i="14" s="1"/>
  <c r="J269" i="14" a="1"/>
  <c r="J269" i="14" s="1"/>
  <c r="J265" i="14" a="1"/>
  <c r="J265" i="14" s="1"/>
  <c r="J261" i="14" a="1"/>
  <c r="J261" i="14" s="1"/>
  <c r="J257" i="14" a="1"/>
  <c r="J257" i="14" s="1"/>
  <c r="J253" i="14" a="1"/>
  <c r="J253" i="14" s="1"/>
  <c r="J249" i="14" a="1"/>
  <c r="J249" i="14" s="1"/>
  <c r="J245" i="14" a="1"/>
  <c r="J245" i="14" s="1"/>
  <c r="J241" i="14" a="1"/>
  <c r="J241" i="14" s="1"/>
  <c r="J237" i="14" a="1"/>
  <c r="J237" i="14" s="1"/>
  <c r="J233" i="14" a="1"/>
  <c r="J233" i="14" s="1"/>
  <c r="J229" i="14" a="1"/>
  <c r="J229" i="14" s="1"/>
  <c r="J225" i="14" a="1"/>
  <c r="J225" i="14" s="1"/>
  <c r="J221" i="14" a="1"/>
  <c r="J221" i="14" s="1"/>
  <c r="J217" i="14" a="1"/>
  <c r="J217" i="14" s="1"/>
  <c r="J213" i="14" a="1"/>
  <c r="J213" i="14" s="1"/>
  <c r="J209" i="14" a="1"/>
  <c r="J209" i="14" s="1"/>
  <c r="J205" i="14" a="1"/>
  <c r="J205" i="14" s="1"/>
  <c r="J201" i="14" a="1"/>
  <c r="J201" i="14" s="1"/>
  <c r="J197" i="14" a="1"/>
  <c r="J197" i="14" s="1"/>
  <c r="J193" i="14" a="1"/>
  <c r="J193" i="14" s="1"/>
  <c r="J189" i="14" a="1"/>
  <c r="J189" i="14" s="1"/>
  <c r="J185" i="14" a="1"/>
  <c r="J185" i="14" s="1"/>
  <c r="J181" i="14" a="1"/>
  <c r="J181" i="14" s="1"/>
  <c r="J177" i="14" a="1"/>
  <c r="J177" i="14" s="1"/>
  <c r="J173" i="14" a="1"/>
  <c r="J173" i="14" s="1"/>
  <c r="J169" i="14" a="1"/>
  <c r="J169" i="14" s="1"/>
  <c r="J165" i="14" a="1"/>
  <c r="J165" i="14" s="1"/>
  <c r="J161" i="14" a="1"/>
  <c r="J161" i="14" s="1"/>
  <c r="J157" i="14" a="1"/>
  <c r="J157" i="14" s="1"/>
  <c r="J153" i="14" a="1"/>
  <c r="J153" i="14" s="1"/>
  <c r="J149" i="14" a="1"/>
  <c r="J149" i="14" s="1"/>
  <c r="E241" i="14" a="1"/>
  <c r="E241" i="14" s="1"/>
  <c r="E231" i="14" a="1"/>
  <c r="E231" i="14" s="1"/>
  <c r="E221" i="14" a="1"/>
  <c r="E221" i="14" s="1"/>
  <c r="E209" i="14" a="1"/>
  <c r="E209" i="14" s="1"/>
  <c r="E199" i="14" a="1"/>
  <c r="E199" i="14" s="1"/>
  <c r="E189" i="14" a="1"/>
  <c r="E189" i="14" s="1"/>
  <c r="E177" i="14" a="1"/>
  <c r="E177" i="14" s="1"/>
  <c r="E167" i="14" a="1"/>
  <c r="E167" i="14" s="1"/>
  <c r="E157" i="14" a="1"/>
  <c r="E157" i="14" s="1"/>
  <c r="E123" i="14" a="1"/>
  <c r="E123" i="14" s="1"/>
  <c r="E83" i="14" a="1"/>
  <c r="E83" i="14" s="1"/>
  <c r="L262" i="14" a="1"/>
  <c r="L262" i="14" s="1"/>
  <c r="L242" i="14" a="1"/>
  <c r="L242" i="14" s="1"/>
  <c r="L220" i="14" a="1"/>
  <c r="L220" i="14" s="1"/>
  <c r="L198" i="14" a="1"/>
  <c r="L198" i="14" s="1"/>
  <c r="L178" i="14" a="1"/>
  <c r="L178" i="14" s="1"/>
  <c r="L156" i="14" a="1"/>
  <c r="L156" i="14" s="1"/>
  <c r="D140" i="14" a="1"/>
  <c r="D140" i="14" s="1"/>
  <c r="D127" i="14" a="1"/>
  <c r="D127" i="14" s="1"/>
  <c r="L112" i="14" a="1"/>
  <c r="L112" i="14" s="1"/>
  <c r="L96" i="14" a="1"/>
  <c r="L96" i="14" s="1"/>
  <c r="L83" i="14" a="1"/>
  <c r="L83" i="14" s="1"/>
  <c r="K334" i="14" a="1"/>
  <c r="K334" i="14" s="1"/>
  <c r="C272" i="14" a="1"/>
  <c r="C272" i="14" s="1"/>
  <c r="C96" i="14" a="1"/>
  <c r="C96" i="14" s="1"/>
  <c r="C57" i="14" a="1"/>
  <c r="C57" i="14" s="1"/>
  <c r="K40" i="14" a="1"/>
  <c r="K40" i="14" s="1"/>
  <c r="C21" i="14" a="1"/>
  <c r="C21" i="14" s="1"/>
  <c r="B454" i="14" a="1"/>
  <c r="B454" i="14" s="1"/>
  <c r="B418" i="14" a="1"/>
  <c r="B418" i="14" s="1"/>
  <c r="B338" i="14" a="1"/>
  <c r="B338" i="14" s="1"/>
  <c r="B307" i="14" a="1"/>
  <c r="B307" i="14" s="1"/>
  <c r="B146" i="14" a="1"/>
  <c r="B146" i="14" s="1"/>
  <c r="B142" i="14" a="1"/>
  <c r="B142" i="14" s="1"/>
  <c r="B138" i="14" a="1"/>
  <c r="B138" i="14" s="1"/>
  <c r="B134" i="14" a="1"/>
  <c r="B134" i="14" s="1"/>
  <c r="B130" i="14" a="1"/>
  <c r="B130" i="14" s="1"/>
  <c r="B126" i="14" a="1"/>
  <c r="B126" i="14" s="1"/>
  <c r="B122" i="14" a="1"/>
  <c r="B122" i="14" s="1"/>
  <c r="B118" i="14" a="1"/>
  <c r="B118" i="14" s="1"/>
  <c r="B114" i="14" a="1"/>
  <c r="B114" i="14" s="1"/>
  <c r="B110" i="14" a="1"/>
  <c r="B110" i="14" s="1"/>
  <c r="B106" i="14" a="1"/>
  <c r="B106" i="14" s="1"/>
  <c r="B102" i="14" a="1"/>
  <c r="B102" i="14" s="1"/>
  <c r="B98" i="14" a="1"/>
  <c r="B98" i="14" s="1"/>
  <c r="B94" i="14" a="1"/>
  <c r="B94" i="14" s="1"/>
  <c r="B90" i="14" a="1"/>
  <c r="B90" i="14" s="1"/>
  <c r="B86" i="14" a="1"/>
  <c r="B86" i="14" s="1"/>
  <c r="B82" i="14" a="1"/>
  <c r="B82" i="14" s="1"/>
  <c r="B78" i="14" a="1"/>
  <c r="B78" i="14" s="1"/>
  <c r="B74" i="14" a="1"/>
  <c r="B74" i="14" s="1"/>
  <c r="B70" i="14" a="1"/>
  <c r="B70" i="14" s="1"/>
  <c r="B66" i="14" a="1"/>
  <c r="B66" i="14" s="1"/>
  <c r="B62" i="14" a="1"/>
  <c r="B62" i="14" s="1"/>
  <c r="J57" i="14" a="1"/>
  <c r="J57" i="14" s="1"/>
  <c r="J53" i="14" a="1"/>
  <c r="J53" i="14" s="1"/>
  <c r="J49" i="14" a="1"/>
  <c r="J49" i="14" s="1"/>
  <c r="B45" i="14" a="1"/>
  <c r="B45" i="14" s="1"/>
  <c r="B41" i="14" a="1"/>
  <c r="B41" i="14" s="1"/>
  <c r="B37" i="14" a="1"/>
  <c r="B37" i="14" s="1"/>
  <c r="B33" i="14" a="1"/>
  <c r="B33" i="14" s="1"/>
  <c r="B29" i="14" a="1"/>
  <c r="B29" i="14" s="1"/>
  <c r="J24" i="14" a="1"/>
  <c r="J24" i="14" s="1"/>
  <c r="J20" i="14" a="1"/>
  <c r="J20" i="14" s="1"/>
  <c r="J16" i="14" a="1"/>
  <c r="J16" i="14" s="1"/>
  <c r="B12" i="14" a="1"/>
  <c r="B12" i="14" s="1"/>
  <c r="B8" i="14" a="1"/>
  <c r="B8" i="14" s="1"/>
  <c r="I439" i="14" a="1"/>
  <c r="I439" i="14" s="1"/>
  <c r="I419" i="14" a="1"/>
  <c r="I419" i="14" s="1"/>
  <c r="I397" i="14" a="1"/>
  <c r="I397" i="14" s="1"/>
  <c r="I373" i="14" a="1"/>
  <c r="I373" i="14" s="1"/>
  <c r="I346" i="14" a="1"/>
  <c r="I346" i="14" s="1"/>
  <c r="I326" i="14" a="1"/>
  <c r="I326" i="14" s="1"/>
  <c r="I318" i="14" a="1"/>
  <c r="I318" i="14" s="1"/>
  <c r="I310" i="14" a="1"/>
  <c r="I310" i="14" s="1"/>
  <c r="I302" i="14" a="1"/>
  <c r="I302" i="14" s="1"/>
  <c r="I292" i="14" a="1"/>
  <c r="I292" i="14" s="1"/>
  <c r="I284" i="14" a="1"/>
  <c r="I284" i="14" s="1"/>
  <c r="I276" i="14" a="1"/>
  <c r="I276" i="14" s="1"/>
  <c r="I268" i="14" a="1"/>
  <c r="I268" i="14" s="1"/>
  <c r="I260" i="14" a="1"/>
  <c r="I260" i="14" s="1"/>
  <c r="I252" i="14" a="1"/>
  <c r="I252" i="14" s="1"/>
  <c r="I244" i="14" a="1"/>
  <c r="I244" i="14" s="1"/>
  <c r="I236" i="14" a="1"/>
  <c r="I236" i="14" s="1"/>
  <c r="I228" i="14" a="1"/>
  <c r="I228" i="14" s="1"/>
  <c r="I220" i="14" a="1"/>
  <c r="I220" i="14" s="1"/>
  <c r="I212" i="14" a="1"/>
  <c r="I212" i="14" s="1"/>
  <c r="I204" i="14" a="1"/>
  <c r="I204" i="14" s="1"/>
  <c r="I196" i="14" a="1"/>
  <c r="I196" i="14" s="1"/>
  <c r="I188" i="14" a="1"/>
  <c r="I188" i="14" s="1"/>
  <c r="I180" i="14" a="1"/>
  <c r="I180" i="14" s="1"/>
  <c r="I172" i="14" a="1"/>
  <c r="I172" i="14" s="1"/>
  <c r="I164" i="14" a="1"/>
  <c r="I164" i="14" s="1"/>
  <c r="I156" i="14" a="1"/>
  <c r="I156" i="14" s="1"/>
  <c r="I148" i="14" a="1"/>
  <c r="I148" i="14" s="1"/>
  <c r="O429" i="14" a="1"/>
  <c r="O429" i="14" s="1"/>
  <c r="O381" i="14" a="1"/>
  <c r="O381" i="14" s="1"/>
  <c r="O325" i="14" a="1"/>
  <c r="O325" i="14" s="1"/>
  <c r="G275" i="14" a="1"/>
  <c r="G275" i="14" s="1"/>
  <c r="G148" i="14" a="1"/>
  <c r="G148" i="14" s="1"/>
  <c r="G133" i="14" a="1"/>
  <c r="G133" i="14" s="1"/>
  <c r="G118" i="14" a="1"/>
  <c r="G118" i="14" s="1"/>
  <c r="O104" i="14" a="1"/>
  <c r="O104" i="14" s="1"/>
  <c r="O89" i="14" a="1"/>
  <c r="O89" i="14" s="1"/>
  <c r="O73" i="14" a="1"/>
  <c r="O73" i="14" s="1"/>
  <c r="G58" i="14" a="1"/>
  <c r="G58" i="14" s="1"/>
  <c r="J27" i="14" a="1"/>
  <c r="J27" i="14" s="1"/>
  <c r="I298" i="14" a="1"/>
  <c r="I298" i="14" s="1"/>
  <c r="I138" i="14" a="1"/>
  <c r="I138" i="14" s="1"/>
  <c r="I130" i="14" a="1"/>
  <c r="I130" i="14" s="1"/>
  <c r="I122" i="14" a="1"/>
  <c r="I122" i="14" s="1"/>
  <c r="I114" i="14" a="1"/>
  <c r="I114" i="14" s="1"/>
  <c r="I106" i="14" a="1"/>
  <c r="I106" i="14" s="1"/>
  <c r="I98" i="14" a="1"/>
  <c r="I98" i="14" s="1"/>
  <c r="I90" i="14" a="1"/>
  <c r="I90" i="14" s="1"/>
  <c r="I82" i="14" a="1"/>
  <c r="I82" i="14" s="1"/>
  <c r="I74" i="14" a="1"/>
  <c r="I74" i="14" s="1"/>
  <c r="I66" i="14" a="1"/>
  <c r="I66" i="14" s="1"/>
  <c r="I58" i="14" a="1"/>
  <c r="I58" i="14" s="1"/>
  <c r="I50" i="14" a="1"/>
  <c r="I50" i="14" s="1"/>
  <c r="I42" i="14" a="1"/>
  <c r="I42" i="14" s="1"/>
  <c r="I34" i="14" a="1"/>
  <c r="I34" i="14" s="1"/>
  <c r="I26" i="14" a="1"/>
  <c r="I26" i="14" s="1"/>
  <c r="I18" i="14" a="1"/>
  <c r="I18" i="14" s="1"/>
  <c r="I10" i="14" a="1"/>
  <c r="I10" i="14" s="1"/>
  <c r="P369" i="14" a="1"/>
  <c r="P369" i="14" s="1"/>
  <c r="H322" i="14" a="1"/>
  <c r="H322" i="14" s="1"/>
  <c r="P280" i="14" a="1"/>
  <c r="P280" i="14" s="1"/>
  <c r="H56" i="14" a="1"/>
  <c r="H56" i="14" s="1"/>
  <c r="H40" i="14" a="1"/>
  <c r="H40" i="14" s="1"/>
  <c r="H20" i="14" a="1"/>
  <c r="H20" i="14" s="1"/>
  <c r="O38" i="14" a="1"/>
  <c r="O38" i="14" s="1"/>
  <c r="G22" i="14" a="1"/>
  <c r="G22" i="14" s="1"/>
  <c r="L448" i="14" a="1"/>
  <c r="L448" i="14" s="1"/>
  <c r="L411" i="14" a="1"/>
  <c r="L411" i="14" s="1"/>
  <c r="M441" i="14" a="1"/>
  <c r="M441" i="14" s="1"/>
  <c r="K327" i="14" a="1"/>
  <c r="K327" i="14" s="1"/>
  <c r="K323" i="14" a="1"/>
  <c r="K323" i="14" s="1"/>
  <c r="C319" i="14" a="1"/>
  <c r="C319" i="14" s="1"/>
  <c r="K314" i="14" a="1"/>
  <c r="K314" i="14" s="1"/>
  <c r="C310" i="14" a="1"/>
  <c r="C310" i="14" s="1"/>
  <c r="K305" i="14" a="1"/>
  <c r="K305" i="14" s="1"/>
  <c r="K300" i="14" a="1"/>
  <c r="K300" i="14" s="1"/>
  <c r="K296" i="14" a="1"/>
  <c r="K296" i="14" s="1"/>
  <c r="K292" i="14" a="1"/>
  <c r="K292" i="14" s="1"/>
  <c r="K288" i="14" a="1"/>
  <c r="K288" i="14" s="1"/>
  <c r="C284" i="14" a="1"/>
  <c r="C284" i="14" s="1"/>
  <c r="C279" i="14" a="1"/>
  <c r="C279" i="14" s="1"/>
  <c r="K274" i="14" a="1"/>
  <c r="K274" i="14" s="1"/>
  <c r="K269" i="14" a="1"/>
  <c r="K269" i="14" s="1"/>
  <c r="K265" i="14" a="1"/>
  <c r="K265" i="14" s="1"/>
  <c r="K261" i="14" a="1"/>
  <c r="K261" i="14" s="1"/>
  <c r="K257" i="14" a="1"/>
  <c r="K257" i="14" s="1"/>
  <c r="K253" i="14" a="1"/>
  <c r="K253" i="14" s="1"/>
  <c r="K249" i="14" a="1"/>
  <c r="K249" i="14" s="1"/>
  <c r="K245" i="14" a="1"/>
  <c r="K245" i="14" s="1"/>
  <c r="K241" i="14" a="1"/>
  <c r="K241" i="14" s="1"/>
  <c r="K237" i="14" a="1"/>
  <c r="K237" i="14" s="1"/>
  <c r="K233" i="14" a="1"/>
  <c r="K233" i="14" s="1"/>
  <c r="K229" i="14" a="1"/>
  <c r="K229" i="14" s="1"/>
  <c r="K225" i="14" a="1"/>
  <c r="K225" i="14" s="1"/>
  <c r="K221" i="14" a="1"/>
  <c r="K221" i="14" s="1"/>
  <c r="K217" i="14" a="1"/>
  <c r="K217" i="14" s="1"/>
  <c r="K213" i="14" a="1"/>
  <c r="K213" i="14" s="1"/>
  <c r="K209" i="14" a="1"/>
  <c r="K209" i="14" s="1"/>
  <c r="K205" i="14" a="1"/>
  <c r="K205" i="14" s="1"/>
  <c r="K201" i="14" a="1"/>
  <c r="K201" i="14" s="1"/>
  <c r="K197" i="14" a="1"/>
  <c r="K197" i="14" s="1"/>
  <c r="K193" i="14" a="1"/>
  <c r="K193" i="14" s="1"/>
  <c r="K189" i="14" a="1"/>
  <c r="K189" i="14" s="1"/>
  <c r="K185" i="14" a="1"/>
  <c r="K185" i="14" s="1"/>
  <c r="K181" i="14" a="1"/>
  <c r="K181" i="14" s="1"/>
  <c r="K177" i="14" a="1"/>
  <c r="K177" i="14" s="1"/>
  <c r="K173" i="14" a="1"/>
  <c r="K173" i="14" s="1"/>
  <c r="K169" i="14" a="1"/>
  <c r="K169" i="14" s="1"/>
  <c r="K165" i="14" a="1"/>
  <c r="K165" i="14" s="1"/>
  <c r="K161" i="14" a="1"/>
  <c r="K161" i="14" s="1"/>
  <c r="K157" i="14" a="1"/>
  <c r="K157" i="14" s="1"/>
  <c r="K153" i="14" a="1"/>
  <c r="K153" i="14" s="1"/>
  <c r="C149" i="14" a="1"/>
  <c r="C149" i="14" s="1"/>
  <c r="C145" i="14" a="1"/>
  <c r="C145" i="14" s="1"/>
  <c r="K140" i="14" a="1"/>
  <c r="K140" i="14" s="1"/>
  <c r="K136" i="14" a="1"/>
  <c r="K136" i="14" s="1"/>
  <c r="C132" i="14" a="1"/>
  <c r="C132" i="14" s="1"/>
  <c r="K127" i="14" a="1"/>
  <c r="K127" i="14" s="1"/>
  <c r="K123" i="14" a="1"/>
  <c r="K123" i="14" s="1"/>
  <c r="C119" i="14" a="1"/>
  <c r="C119" i="14" s="1"/>
  <c r="C115" i="14" a="1"/>
  <c r="C115" i="14" s="1"/>
  <c r="K110" i="14" a="1"/>
  <c r="K110" i="14" s="1"/>
  <c r="K106" i="14" a="1"/>
  <c r="K106" i="14" s="1"/>
  <c r="C102" i="14" a="1"/>
  <c r="C102" i="14" s="1"/>
  <c r="C98" i="14" a="1"/>
  <c r="C98" i="14" s="1"/>
  <c r="K93" i="14" a="1"/>
  <c r="K93" i="14" s="1"/>
  <c r="K89" i="14" a="1"/>
  <c r="K89" i="14" s="1"/>
  <c r="C85" i="14" a="1"/>
  <c r="C85" i="14" s="1"/>
  <c r="C81" i="14" a="1"/>
  <c r="C81" i="14" s="1"/>
  <c r="K76" i="14" a="1"/>
  <c r="K76" i="14" s="1"/>
  <c r="K72" i="14" a="1"/>
  <c r="K72" i="14" s="1"/>
  <c r="C67" i="14" a="1"/>
  <c r="C67" i="14" s="1"/>
  <c r="C62" i="14" a="1"/>
  <c r="C62" i="14" s="1"/>
  <c r="C56" i="14" a="1"/>
  <c r="C56" i="14" s="1"/>
  <c r="C51" i="14" a="1"/>
  <c r="C51" i="14" s="1"/>
  <c r="C46" i="14" a="1"/>
  <c r="C46" i="14" s="1"/>
  <c r="C40" i="14" a="1"/>
  <c r="C40" i="14" s="1"/>
  <c r="C35" i="14" a="1"/>
  <c r="C35" i="14" s="1"/>
  <c r="C30" i="14" a="1"/>
  <c r="C30" i="14" s="1"/>
  <c r="C24" i="14" a="1"/>
  <c r="C24" i="14" s="1"/>
  <c r="C19" i="14" a="1"/>
  <c r="C19" i="14" s="1"/>
  <c r="C14" i="14" a="1"/>
  <c r="C14" i="14" s="1"/>
  <c r="C8" i="14" a="1"/>
  <c r="C8" i="14" s="1"/>
  <c r="J451" i="14" a="1"/>
  <c r="J451" i="14" s="1"/>
  <c r="J446" i="14" a="1"/>
  <c r="J446" i="14" s="1"/>
  <c r="B442" i="14" a="1"/>
  <c r="B442" i="14" s="1"/>
  <c r="J437" i="14" a="1"/>
  <c r="J437" i="14" s="1"/>
  <c r="B433" i="14" a="1"/>
  <c r="B433" i="14" s="1"/>
  <c r="J428" i="14" a="1"/>
  <c r="J428" i="14" s="1"/>
  <c r="J424" i="14" a="1"/>
  <c r="J424" i="14" s="1"/>
  <c r="B420" i="14" a="1"/>
  <c r="B420" i="14" s="1"/>
  <c r="J415" i="14" a="1"/>
  <c r="J415" i="14" s="1"/>
  <c r="J410" i="14" a="1"/>
  <c r="J410" i="14" s="1"/>
  <c r="J406" i="14" a="1"/>
  <c r="J406" i="14" s="1"/>
  <c r="J401" i="14" a="1"/>
  <c r="J401" i="14" s="1"/>
  <c r="B397" i="14" a="1"/>
  <c r="B397" i="14" s="1"/>
  <c r="B393" i="14" a="1"/>
  <c r="B393" i="14" s="1"/>
  <c r="B389" i="14" a="1"/>
  <c r="B389" i="14" s="1"/>
  <c r="J384" i="14" a="1"/>
  <c r="J384" i="14" s="1"/>
  <c r="B380" i="14" a="1"/>
  <c r="B380" i="14" s="1"/>
  <c r="B376" i="14" a="1"/>
  <c r="B376" i="14" s="1"/>
  <c r="B372" i="14" a="1"/>
  <c r="B372" i="14" s="1"/>
  <c r="J367" i="14" a="1"/>
  <c r="J367" i="14" s="1"/>
  <c r="J363" i="14" a="1"/>
  <c r="J363" i="14" s="1"/>
  <c r="J359" i="14" a="1"/>
  <c r="J359" i="14" s="1"/>
  <c r="B355" i="14" a="1"/>
  <c r="B355" i="14" s="1"/>
  <c r="B351" i="14" a="1"/>
  <c r="B351" i="14" s="1"/>
  <c r="J346" i="14" a="1"/>
  <c r="J346" i="14" s="1"/>
  <c r="J342" i="14" a="1"/>
  <c r="J342" i="14" s="1"/>
  <c r="J338" i="14" a="1"/>
  <c r="J338" i="14" s="1"/>
  <c r="B334" i="14" a="1"/>
  <c r="B334" i="14" s="1"/>
  <c r="B330" i="14" a="1"/>
  <c r="B330" i="14" s="1"/>
  <c r="J324" i="14" a="1"/>
  <c r="J324" i="14" s="1"/>
  <c r="J320" i="14" a="1"/>
  <c r="J320" i="14" s="1"/>
  <c r="B316" i="14" a="1"/>
  <c r="B316" i="14" s="1"/>
  <c r="B311" i="14" a="1"/>
  <c r="B311" i="14" s="1"/>
  <c r="B306" i="14" a="1"/>
  <c r="B306" i="14" s="1"/>
  <c r="J301" i="14" a="1"/>
  <c r="J301" i="14" s="1"/>
  <c r="J297" i="14" a="1"/>
  <c r="J297" i="14" s="1"/>
  <c r="B292" i="14" a="1"/>
  <c r="B292" i="14" s="1"/>
  <c r="B288" i="14" a="1"/>
  <c r="B288" i="14" s="1"/>
  <c r="J283" i="14" a="1"/>
  <c r="J283" i="14" s="1"/>
  <c r="J278" i="14" a="1"/>
  <c r="J278" i="14" s="1"/>
  <c r="J273" i="14" a="1"/>
  <c r="J273" i="14" s="1"/>
  <c r="B269" i="14" a="1"/>
  <c r="B269" i="14" s="1"/>
  <c r="B265" i="14" a="1"/>
  <c r="B265" i="14" s="1"/>
  <c r="B261" i="14" a="1"/>
  <c r="B261" i="14" s="1"/>
  <c r="B257" i="14" a="1"/>
  <c r="B257" i="14" s="1"/>
  <c r="B253" i="14" a="1"/>
  <c r="B253" i="14" s="1"/>
  <c r="B249" i="14" a="1"/>
  <c r="B249" i="14" s="1"/>
  <c r="B245" i="14" a="1"/>
  <c r="B245" i="14" s="1"/>
  <c r="B241" i="14" a="1"/>
  <c r="B241" i="14" s="1"/>
  <c r="B237" i="14" a="1"/>
  <c r="B237" i="14" s="1"/>
  <c r="B233" i="14" a="1"/>
  <c r="B233" i="14" s="1"/>
  <c r="B229" i="14" a="1"/>
  <c r="B229" i="14" s="1"/>
  <c r="B225" i="14" a="1"/>
  <c r="B225" i="14" s="1"/>
  <c r="B221" i="14" a="1"/>
  <c r="B221" i="14" s="1"/>
  <c r="B217" i="14" a="1"/>
  <c r="B217" i="14" s="1"/>
  <c r="B213" i="14" a="1"/>
  <c r="B213" i="14" s="1"/>
  <c r="B209" i="14" a="1"/>
  <c r="B209" i="14" s="1"/>
  <c r="B205" i="14" a="1"/>
  <c r="B205" i="14" s="1"/>
  <c r="B201" i="14" a="1"/>
  <c r="B201" i="14" s="1"/>
  <c r="B197" i="14" a="1"/>
  <c r="B197" i="14" s="1"/>
  <c r="B193" i="14" a="1"/>
  <c r="B193" i="14" s="1"/>
  <c r="B189" i="14" a="1"/>
  <c r="B189" i="14" s="1"/>
  <c r="B185" i="14" a="1"/>
  <c r="B185" i="14" s="1"/>
  <c r="B181" i="14" a="1"/>
  <c r="B181" i="14" s="1"/>
  <c r="B177" i="14" a="1"/>
  <c r="B177" i="14" s="1"/>
  <c r="B173" i="14" a="1"/>
  <c r="B173" i="14" s="1"/>
  <c r="B169" i="14" a="1"/>
  <c r="B169" i="14" s="1"/>
  <c r="B165" i="14" a="1"/>
  <c r="B165" i="14" s="1"/>
  <c r="B161" i="14" a="1"/>
  <c r="B161" i="14" s="1"/>
  <c r="B157" i="14" a="1"/>
  <c r="B157" i="14" s="1"/>
  <c r="B153" i="14" a="1"/>
  <c r="B153" i="14" s="1"/>
  <c r="B149" i="14" a="1"/>
  <c r="B149" i="14" s="1"/>
  <c r="M239" i="14" a="1"/>
  <c r="M239" i="14" s="1"/>
  <c r="M229" i="14" a="1"/>
  <c r="M229" i="14" s="1"/>
  <c r="M219" i="14" a="1"/>
  <c r="M219" i="14" s="1"/>
  <c r="M207" i="14" a="1"/>
  <c r="M207" i="14" s="1"/>
  <c r="M197" i="14" a="1"/>
  <c r="M197" i="14" s="1"/>
  <c r="M187" i="14" a="1"/>
  <c r="M187" i="14" s="1"/>
  <c r="M175" i="14" a="1"/>
  <c r="M175" i="14" s="1"/>
  <c r="M165" i="14" a="1"/>
  <c r="M165" i="14" s="1"/>
  <c r="M155" i="14" a="1"/>
  <c r="M155" i="14" s="1"/>
  <c r="E115" i="14" a="1"/>
  <c r="E115" i="14" s="1"/>
  <c r="M79" i="14" a="1"/>
  <c r="M79" i="14" s="1"/>
  <c r="L260" i="14" a="1"/>
  <c r="L260" i="14" s="1"/>
  <c r="L238" i="14" a="1"/>
  <c r="L238" i="14" s="1"/>
  <c r="L218" i="14" a="1"/>
  <c r="L218" i="14" s="1"/>
  <c r="L196" i="14" a="1"/>
  <c r="L196" i="14" s="1"/>
  <c r="L174" i="14" a="1"/>
  <c r="L174" i="14" s="1"/>
  <c r="L154" i="14" a="1"/>
  <c r="L154" i="14" s="1"/>
  <c r="L139" i="14" a="1"/>
  <c r="L139" i="14" s="1"/>
  <c r="D124" i="14" a="1"/>
  <c r="D124" i="14" s="1"/>
  <c r="D108" i="14" a="1"/>
  <c r="D108" i="14" s="1"/>
  <c r="D95" i="14" a="1"/>
  <c r="D95" i="14" s="1"/>
  <c r="L82" i="14" a="1"/>
  <c r="L82" i="14" s="1"/>
  <c r="K319" i="14" a="1"/>
  <c r="K319" i="14" s="1"/>
  <c r="K270" i="14" a="1"/>
  <c r="K270" i="14" s="1"/>
  <c r="C88" i="14" a="1"/>
  <c r="C88" i="14" s="1"/>
  <c r="K56" i="14" a="1"/>
  <c r="K56" i="14" s="1"/>
  <c r="K36" i="14" a="1"/>
  <c r="K36" i="14" s="1"/>
  <c r="K20" i="14" a="1"/>
  <c r="K20" i="14" s="1"/>
  <c r="J449" i="14" a="1"/>
  <c r="J449" i="14" s="1"/>
  <c r="B415" i="14" a="1"/>
  <c r="B415" i="14" s="1"/>
  <c r="B328" i="14" a="1"/>
  <c r="B328" i="14" s="1"/>
  <c r="B305" i="14" a="1"/>
  <c r="B305" i="14" s="1"/>
  <c r="J145" i="14" a="1"/>
  <c r="J145" i="14" s="1"/>
  <c r="J141" i="14" a="1"/>
  <c r="J141" i="14" s="1"/>
  <c r="J137" i="14" a="1"/>
  <c r="J137" i="14" s="1"/>
  <c r="J133" i="14" a="1"/>
  <c r="J133" i="14" s="1"/>
  <c r="J129" i="14" a="1"/>
  <c r="J129" i="14" s="1"/>
  <c r="J125" i="14" a="1"/>
  <c r="J125" i="14" s="1"/>
  <c r="J121" i="14" a="1"/>
  <c r="J121" i="14" s="1"/>
  <c r="J117" i="14" a="1"/>
  <c r="J117" i="14" s="1"/>
  <c r="J113" i="14" a="1"/>
  <c r="J113" i="14" s="1"/>
  <c r="J109" i="14" a="1"/>
  <c r="J109" i="14" s="1"/>
  <c r="J105" i="14" a="1"/>
  <c r="J105" i="14" s="1"/>
  <c r="J101" i="14" a="1"/>
  <c r="J101" i="14" s="1"/>
  <c r="J97" i="14" a="1"/>
  <c r="J97" i="14" s="1"/>
  <c r="J93" i="14" a="1"/>
  <c r="J93" i="14" s="1"/>
  <c r="J89" i="14" a="1"/>
  <c r="J89" i="14" s="1"/>
  <c r="J85" i="14" a="1"/>
  <c r="J85" i="14" s="1"/>
  <c r="J81" i="14" a="1"/>
  <c r="J81" i="14" s="1"/>
  <c r="J77" i="14" a="1"/>
  <c r="J77" i="14" s="1"/>
  <c r="J73" i="14" a="1"/>
  <c r="J73" i="14" s="1"/>
  <c r="J69" i="14" a="1"/>
  <c r="J69" i="14" s="1"/>
  <c r="J65" i="14" a="1"/>
  <c r="J65" i="14" s="1"/>
  <c r="J61" i="14" a="1"/>
  <c r="J61" i="14" s="1"/>
  <c r="B57" i="14" a="1"/>
  <c r="B57" i="14" s="1"/>
  <c r="B53" i="14" a="1"/>
  <c r="B53" i="14" s="1"/>
  <c r="B49" i="14" a="1"/>
  <c r="B49" i="14" s="1"/>
  <c r="J44" i="14" a="1"/>
  <c r="J44" i="14" s="1"/>
  <c r="J40" i="14" a="1"/>
  <c r="J40" i="14" s="1"/>
  <c r="J36" i="14" a="1"/>
  <c r="J36" i="14" s="1"/>
  <c r="J32" i="14" a="1"/>
  <c r="J32" i="14" s="1"/>
  <c r="J28" i="14" a="1"/>
  <c r="J28" i="14" s="1"/>
  <c r="B24" i="14" a="1"/>
  <c r="B24" i="14" s="1"/>
  <c r="B20" i="14" a="1"/>
  <c r="B20" i="14" s="1"/>
  <c r="B16" i="14" a="1"/>
  <c r="B16" i="14" s="1"/>
  <c r="J11" i="14" a="1"/>
  <c r="J11" i="14" s="1"/>
  <c r="J7" i="14" a="1"/>
  <c r="J7" i="14" s="1"/>
  <c r="I438" i="14" a="1"/>
  <c r="I438" i="14" s="1"/>
  <c r="I418" i="14" a="1"/>
  <c r="I418" i="14" s="1"/>
  <c r="I391" i="14" a="1"/>
  <c r="I391" i="14" s="1"/>
  <c r="I366" i="14" a="1"/>
  <c r="I366" i="14" s="1"/>
  <c r="I343" i="14" a="1"/>
  <c r="I343" i="14" s="1"/>
  <c r="I325" i="14" a="1"/>
  <c r="I325" i="14" s="1"/>
  <c r="I317" i="14" a="1"/>
  <c r="I317" i="14" s="1"/>
  <c r="I309" i="14" a="1"/>
  <c r="I309" i="14" s="1"/>
  <c r="I301" i="14" a="1"/>
  <c r="I301" i="14" s="1"/>
  <c r="I291" i="14" a="1"/>
  <c r="I291" i="14" s="1"/>
  <c r="I283" i="14" a="1"/>
  <c r="I283" i="14" s="1"/>
  <c r="I275" i="14" a="1"/>
  <c r="I275" i="14" s="1"/>
  <c r="I267" i="14" a="1"/>
  <c r="I267" i="14" s="1"/>
  <c r="I259" i="14" a="1"/>
  <c r="I259" i="14" s="1"/>
  <c r="I251" i="14" a="1"/>
  <c r="I251" i="14" s="1"/>
  <c r="I243" i="14" a="1"/>
  <c r="I243" i="14" s="1"/>
  <c r="I235" i="14" a="1"/>
  <c r="I235" i="14" s="1"/>
  <c r="I227" i="14" a="1"/>
  <c r="I227" i="14" s="1"/>
  <c r="I219" i="14" a="1"/>
  <c r="I219" i="14" s="1"/>
  <c r="I211" i="14" a="1"/>
  <c r="I211" i="14" s="1"/>
  <c r="I203" i="14" a="1"/>
  <c r="I203" i="14" s="1"/>
  <c r="I195" i="14" a="1"/>
  <c r="I195" i="14" s="1"/>
  <c r="I187" i="14" a="1"/>
  <c r="I187" i="14" s="1"/>
  <c r="I179" i="14" a="1"/>
  <c r="I179" i="14" s="1"/>
  <c r="I171" i="14" a="1"/>
  <c r="I171" i="14" s="1"/>
  <c r="I163" i="14" a="1"/>
  <c r="I163" i="14" s="1"/>
  <c r="I155" i="14" a="1"/>
  <c r="I155" i="14" s="1"/>
  <c r="I147" i="14" a="1"/>
  <c r="I147" i="14" s="1"/>
  <c r="G425" i="14" a="1"/>
  <c r="G425" i="14" s="1"/>
  <c r="G373" i="14" a="1"/>
  <c r="G373" i="14" s="1"/>
  <c r="G319" i="14" a="1"/>
  <c r="G319" i="14" s="1"/>
  <c r="G274" i="14" a="1"/>
  <c r="G274" i="14" s="1"/>
  <c r="O145" i="14" a="1"/>
  <c r="O145" i="14" s="1"/>
  <c r="G132" i="14" a="1"/>
  <c r="G132" i="14" s="1"/>
  <c r="G117" i="14" a="1"/>
  <c r="G117" i="14" s="1"/>
  <c r="G102" i="14" a="1"/>
  <c r="G102" i="14" s="1"/>
  <c r="G86" i="14" a="1"/>
  <c r="G86" i="14" s="1"/>
  <c r="O72" i="14" a="1"/>
  <c r="O72" i="14" s="1"/>
  <c r="G54" i="14" a="1"/>
  <c r="G54" i="14" s="1"/>
  <c r="B15" i="14" a="1"/>
  <c r="B15" i="14" s="1"/>
  <c r="I295" i="14" a="1"/>
  <c r="I295" i="14" s="1"/>
  <c r="I137" i="14" a="1"/>
  <c r="I137" i="14" s="1"/>
  <c r="I129" i="14" a="1"/>
  <c r="I129" i="14" s="1"/>
  <c r="I121" i="14" a="1"/>
  <c r="I121" i="14" s="1"/>
  <c r="I113" i="14" a="1"/>
  <c r="I113" i="14" s="1"/>
  <c r="I105" i="14" a="1"/>
  <c r="I105" i="14" s="1"/>
  <c r="I97" i="14" a="1"/>
  <c r="I97" i="14" s="1"/>
  <c r="I89" i="14" a="1"/>
  <c r="I89" i="14" s="1"/>
  <c r="I81" i="14" a="1"/>
  <c r="I81" i="14" s="1"/>
  <c r="I73" i="14" a="1"/>
  <c r="I73" i="14" s="1"/>
  <c r="I65" i="14" a="1"/>
  <c r="I65" i="14" s="1"/>
  <c r="I57" i="14" a="1"/>
  <c r="I57" i="14" s="1"/>
  <c r="I49" i="14" a="1"/>
  <c r="I49" i="14" s="1"/>
  <c r="I41" i="14" a="1"/>
  <c r="I41" i="14" s="1"/>
  <c r="I33" i="14" a="1"/>
  <c r="I33" i="14" s="1"/>
  <c r="I25" i="14" a="1"/>
  <c r="I25" i="14" s="1"/>
  <c r="I17" i="14" a="1"/>
  <c r="I17" i="14" s="1"/>
  <c r="I9" i="14" a="1"/>
  <c r="I9" i="14" s="1"/>
  <c r="P364" i="14" a="1"/>
  <c r="P364" i="14" s="1"/>
  <c r="P315" i="14" a="1"/>
  <c r="P315" i="14" s="1"/>
  <c r="H277" i="14" a="1"/>
  <c r="H277" i="14" s="1"/>
  <c r="P55" i="14" a="1"/>
  <c r="P55" i="14" s="1"/>
  <c r="H36" i="14" a="1"/>
  <c r="H36" i="14" s="1"/>
  <c r="P19" i="14" a="1"/>
  <c r="P19" i="14" s="1"/>
  <c r="P444" i="14" a="1"/>
  <c r="P444" i="14" s="1"/>
  <c r="G38" i="14" a="1"/>
  <c r="G38" i="14" s="1"/>
  <c r="O18" i="14" a="1"/>
  <c r="O18" i="14" s="1"/>
  <c r="C269" i="14" a="1"/>
  <c r="C269" i="14" s="1"/>
  <c r="C265" i="14" a="1"/>
  <c r="C265" i="14" s="1"/>
  <c r="C261" i="14" a="1"/>
  <c r="C261" i="14" s="1"/>
  <c r="C257" i="14" a="1"/>
  <c r="C257" i="14" s="1"/>
  <c r="C253" i="14" a="1"/>
  <c r="C253" i="14" s="1"/>
  <c r="C249" i="14" a="1"/>
  <c r="C249" i="14" s="1"/>
  <c r="C245" i="14" a="1"/>
  <c r="C245" i="14" s="1"/>
  <c r="C241" i="14" a="1"/>
  <c r="C241" i="14" s="1"/>
  <c r="C237" i="14" a="1"/>
  <c r="C237" i="14" s="1"/>
  <c r="C233" i="14" a="1"/>
  <c r="C233" i="14" s="1"/>
  <c r="C229" i="14" a="1"/>
  <c r="C229" i="14" s="1"/>
  <c r="C225" i="14" a="1"/>
  <c r="C225" i="14" s="1"/>
  <c r="C221" i="14" a="1"/>
  <c r="C221" i="14" s="1"/>
  <c r="C217" i="14" a="1"/>
  <c r="C217" i="14" s="1"/>
  <c r="C213" i="14" a="1"/>
  <c r="C213" i="14" s="1"/>
  <c r="C209" i="14" a="1"/>
  <c r="C209" i="14" s="1"/>
  <c r="C205" i="14" a="1"/>
  <c r="C205" i="14" s="1"/>
  <c r="C201" i="14" a="1"/>
  <c r="C201" i="14" s="1"/>
  <c r="C197" i="14" a="1"/>
  <c r="C197" i="14" s="1"/>
  <c r="C193" i="14" a="1"/>
  <c r="C193" i="14" s="1"/>
  <c r="C189" i="14" a="1"/>
  <c r="C189" i="14" s="1"/>
  <c r="C185" i="14" a="1"/>
  <c r="C185" i="14" s="1"/>
  <c r="C181" i="14" a="1"/>
  <c r="C181" i="14" s="1"/>
  <c r="C177" i="14" a="1"/>
  <c r="C177" i="14" s="1"/>
  <c r="C173" i="14" a="1"/>
  <c r="C173" i="14" s="1"/>
  <c r="C169" i="14" a="1"/>
  <c r="C169" i="14" s="1"/>
  <c r="C165" i="14" a="1"/>
  <c r="C165" i="14" s="1"/>
  <c r="C161" i="14" a="1"/>
  <c r="C161" i="14" s="1"/>
  <c r="C157" i="14" a="1"/>
  <c r="C157" i="14" s="1"/>
  <c r="C153" i="14" a="1"/>
  <c r="C153" i="14" s="1"/>
  <c r="K148" i="14" a="1"/>
  <c r="K148" i="14" s="1"/>
  <c r="K144" i="14" a="1"/>
  <c r="K144" i="14" s="1"/>
  <c r="C140" i="14" a="1"/>
  <c r="C140" i="14" s="1"/>
  <c r="K135" i="14" a="1"/>
  <c r="K135" i="14" s="1"/>
  <c r="K131" i="14" a="1"/>
  <c r="K131" i="14" s="1"/>
  <c r="C127" i="14" a="1"/>
  <c r="C127" i="14" s="1"/>
  <c r="C123" i="14" a="1"/>
  <c r="C123" i="14" s="1"/>
  <c r="K118" i="14" a="1"/>
  <c r="K118" i="14" s="1"/>
  <c r="K114" i="14" a="1"/>
  <c r="K114" i="14" s="1"/>
  <c r="C110" i="14" a="1"/>
  <c r="C110" i="14" s="1"/>
  <c r="C106" i="14" a="1"/>
  <c r="C106" i="14" s="1"/>
  <c r="K101" i="14" a="1"/>
  <c r="K101" i="14" s="1"/>
  <c r="K97" i="14" a="1"/>
  <c r="K97" i="14" s="1"/>
  <c r="C93" i="14" a="1"/>
  <c r="C93" i="14" s="1"/>
  <c r="C89" i="14" a="1"/>
  <c r="C89" i="14" s="1"/>
  <c r="K84" i="14" a="1"/>
  <c r="K84" i="14" s="1"/>
  <c r="K80" i="14" a="1"/>
  <c r="K80" i="14" s="1"/>
  <c r="C76" i="14" a="1"/>
  <c r="C76" i="14" s="1"/>
  <c r="K71" i="14" a="1"/>
  <c r="K71" i="14" s="1"/>
  <c r="K66" i="14" a="1"/>
  <c r="K66" i="14" s="1"/>
  <c r="K61" i="14" a="1"/>
  <c r="K61" i="14" s="1"/>
  <c r="K55" i="14" a="1"/>
  <c r="K55" i="14" s="1"/>
  <c r="K50" i="14" a="1"/>
  <c r="K50" i="14" s="1"/>
  <c r="K45" i="14" a="1"/>
  <c r="K45" i="14" s="1"/>
  <c r="K39" i="14" a="1"/>
  <c r="K39" i="14" s="1"/>
  <c r="K34" i="14" a="1"/>
  <c r="K34" i="14" s="1"/>
  <c r="K29" i="14" a="1"/>
  <c r="K29" i="14" s="1"/>
  <c r="K23" i="14" a="1"/>
  <c r="K23" i="14" s="1"/>
  <c r="K18" i="14" a="1"/>
  <c r="K18" i="14" s="1"/>
  <c r="K13" i="14" a="1"/>
  <c r="K13" i="14" s="1"/>
  <c r="K7" i="14" a="1"/>
  <c r="K7" i="14" s="1"/>
  <c r="J455" i="14" a="1"/>
  <c r="J455" i="14" s="1"/>
  <c r="B451" i="14" a="1"/>
  <c r="B451" i="14" s="1"/>
  <c r="J445" i="14" a="1"/>
  <c r="J445" i="14" s="1"/>
  <c r="J441" i="14" a="1"/>
  <c r="J441" i="14" s="1"/>
  <c r="B437" i="14" a="1"/>
  <c r="B437" i="14" s="1"/>
  <c r="J432" i="14" a="1"/>
  <c r="J432" i="14" s="1"/>
  <c r="B428" i="14" a="1"/>
  <c r="B428" i="14" s="1"/>
  <c r="B424" i="14" a="1"/>
  <c r="B424" i="14" s="1"/>
  <c r="J419" i="14" a="1"/>
  <c r="J419" i="14" s="1"/>
  <c r="J414" i="14" a="1"/>
  <c r="J414" i="14" s="1"/>
  <c r="B410" i="14" a="1"/>
  <c r="B410" i="14" s="1"/>
  <c r="B406" i="14" a="1"/>
  <c r="B406" i="14" s="1"/>
  <c r="B401" i="14" a="1"/>
  <c r="B401" i="14" s="1"/>
  <c r="J396" i="14" a="1"/>
  <c r="J396" i="14" s="1"/>
  <c r="J392" i="14" a="1"/>
  <c r="J392" i="14" s="1"/>
  <c r="J388" i="14" a="1"/>
  <c r="J388" i="14" s="1"/>
  <c r="B384" i="14" a="1"/>
  <c r="B384" i="14" s="1"/>
  <c r="J379" i="14" a="1"/>
  <c r="J379" i="14" s="1"/>
  <c r="J375" i="14" a="1"/>
  <c r="J375" i="14" s="1"/>
  <c r="B371" i="14" a="1"/>
  <c r="B371" i="14" s="1"/>
  <c r="B367" i="14" a="1"/>
  <c r="B367" i="14" s="1"/>
  <c r="B363" i="14" a="1"/>
  <c r="B363" i="14" s="1"/>
  <c r="B359" i="14" a="1"/>
  <c r="B359" i="14" s="1"/>
  <c r="J354" i="14" a="1"/>
  <c r="J354" i="14" s="1"/>
  <c r="J350" i="14" a="1"/>
  <c r="J350" i="14" s="1"/>
  <c r="B346" i="14" a="1"/>
  <c r="B346" i="14" s="1"/>
  <c r="B342" i="14" a="1"/>
  <c r="B342" i="14" s="1"/>
  <c r="J337" i="14" a="1"/>
  <c r="J337" i="14" s="1"/>
  <c r="J333" i="14" a="1"/>
  <c r="J333" i="14" s="1"/>
  <c r="J329" i="14" a="1"/>
  <c r="J329" i="14" s="1"/>
  <c r="B324" i="14" a="1"/>
  <c r="B324" i="14" s="1"/>
  <c r="B320" i="14" a="1"/>
  <c r="B320" i="14" s="1"/>
  <c r="J315" i="14" a="1"/>
  <c r="J315" i="14" s="1"/>
  <c r="J310" i="14" a="1"/>
  <c r="J310" i="14" s="1"/>
  <c r="J305" i="14" a="1"/>
  <c r="J305" i="14" s="1"/>
  <c r="B301" i="14" a="1"/>
  <c r="B301" i="14" s="1"/>
  <c r="B297" i="14" a="1"/>
  <c r="B297" i="14" s="1"/>
  <c r="J291" i="14" a="1"/>
  <c r="J291" i="14" s="1"/>
  <c r="J287" i="14" a="1"/>
  <c r="J287" i="14" s="1"/>
  <c r="B283" i="14" a="1"/>
  <c r="B283" i="14" s="1"/>
  <c r="B278" i="14" a="1"/>
  <c r="B278" i="14" s="1"/>
  <c r="J272" i="14" a="1"/>
  <c r="J272" i="14" s="1"/>
  <c r="J268" i="14" a="1"/>
  <c r="J268" i="14" s="1"/>
  <c r="J264" i="14" a="1"/>
  <c r="J264" i="14" s="1"/>
  <c r="J260" i="14" a="1"/>
  <c r="J260" i="14" s="1"/>
  <c r="J256" i="14" a="1"/>
  <c r="J256" i="14" s="1"/>
  <c r="J252" i="14" a="1"/>
  <c r="J252" i="14" s="1"/>
  <c r="J248" i="14" a="1"/>
  <c r="J248" i="14" s="1"/>
  <c r="J244" i="14" a="1"/>
  <c r="J244" i="14" s="1"/>
  <c r="J240" i="14" a="1"/>
  <c r="J240" i="14" s="1"/>
  <c r="J236" i="14" a="1"/>
  <c r="J236" i="14" s="1"/>
  <c r="J232" i="14" a="1"/>
  <c r="J232" i="14" s="1"/>
  <c r="J228" i="14" a="1"/>
  <c r="J228" i="14" s="1"/>
  <c r="J224" i="14" a="1"/>
  <c r="J224" i="14" s="1"/>
  <c r="J220" i="14" a="1"/>
  <c r="J220" i="14" s="1"/>
  <c r="J216" i="14" a="1"/>
  <c r="J216" i="14" s="1"/>
  <c r="J212" i="14" a="1"/>
  <c r="J212" i="14" s="1"/>
  <c r="J208" i="14" a="1"/>
  <c r="J208" i="14" s="1"/>
  <c r="J204" i="14" a="1"/>
  <c r="J204" i="14" s="1"/>
  <c r="J200" i="14" a="1"/>
  <c r="J200" i="14" s="1"/>
  <c r="J196" i="14" a="1"/>
  <c r="J196" i="14" s="1"/>
  <c r="J192" i="14" a="1"/>
  <c r="J192" i="14" s="1"/>
  <c r="J188" i="14" a="1"/>
  <c r="J188" i="14" s="1"/>
  <c r="J184" i="14" a="1"/>
  <c r="J184" i="14" s="1"/>
  <c r="J180" i="14" a="1"/>
  <c r="J180" i="14" s="1"/>
  <c r="J176" i="14" a="1"/>
  <c r="J176" i="14" s="1"/>
  <c r="J172" i="14" a="1"/>
  <c r="J172" i="14" s="1"/>
  <c r="J168" i="14" a="1"/>
  <c r="J168" i="14" s="1"/>
  <c r="J164" i="14" a="1"/>
  <c r="J164" i="14" s="1"/>
  <c r="J160" i="14" a="1"/>
  <c r="J160" i="14" s="1"/>
  <c r="J156" i="14" a="1"/>
  <c r="J156" i="14" s="1"/>
  <c r="J152" i="14" a="1"/>
  <c r="J152" i="14" s="1"/>
  <c r="J148" i="14" a="1"/>
  <c r="J148" i="14" s="1"/>
  <c r="E239" i="14" a="1"/>
  <c r="E239" i="14" s="1"/>
  <c r="E229" i="14" a="1"/>
  <c r="E229" i="14" s="1"/>
  <c r="E217" i="14" a="1"/>
  <c r="E217" i="14" s="1"/>
  <c r="E207" i="14" a="1"/>
  <c r="E207" i="14" s="1"/>
  <c r="E197" i="14" a="1"/>
  <c r="E197" i="14" s="1"/>
  <c r="E185" i="14" a="1"/>
  <c r="E185" i="14" s="1"/>
  <c r="E175" i="14" a="1"/>
  <c r="E175" i="14" s="1"/>
  <c r="E165" i="14" a="1"/>
  <c r="E165" i="14" s="1"/>
  <c r="M151" i="14" a="1"/>
  <c r="M151" i="14" s="1"/>
  <c r="M111" i="14" a="1"/>
  <c r="M111" i="14" s="1"/>
  <c r="E75" i="14" a="1"/>
  <c r="E75" i="14" s="1"/>
  <c r="L258" i="14" a="1"/>
  <c r="L258" i="14" s="1"/>
  <c r="L236" i="14" a="1"/>
  <c r="L236" i="14" s="1"/>
  <c r="L214" i="14" a="1"/>
  <c r="L214" i="14" s="1"/>
  <c r="L194" i="14" a="1"/>
  <c r="L194" i="14" s="1"/>
  <c r="L172" i="14" a="1"/>
  <c r="L172" i="14" s="1"/>
  <c r="L152" i="14" a="1"/>
  <c r="L152" i="14" s="1"/>
  <c r="L136" i="14" a="1"/>
  <c r="L136" i="14" s="1"/>
  <c r="L123" i="14" a="1"/>
  <c r="L123" i="14" s="1"/>
  <c r="L107" i="14" a="1"/>
  <c r="L107" i="14" s="1"/>
  <c r="D92" i="14" a="1"/>
  <c r="D92" i="14" s="1"/>
  <c r="D79" i="14" a="1"/>
  <c r="D79" i="14" s="1"/>
  <c r="C315" i="14" a="1"/>
  <c r="C315" i="14" s="1"/>
  <c r="C152" i="14" a="1"/>
  <c r="C152" i="14" s="1"/>
  <c r="C80" i="14" a="1"/>
  <c r="C80" i="14" s="1"/>
  <c r="C53" i="14" a="1"/>
  <c r="C53" i="14" s="1"/>
  <c r="C33" i="14" a="1"/>
  <c r="C33" i="14" s="1"/>
  <c r="C17" i="14" a="1"/>
  <c r="C17" i="14" s="1"/>
  <c r="B448" i="14" a="1"/>
  <c r="B448" i="14" s="1"/>
  <c r="J403" i="14" a="1"/>
  <c r="J403" i="14" s="1"/>
  <c r="B326" i="14" a="1"/>
  <c r="B326" i="14" s="1"/>
  <c r="B296" i="14" a="1"/>
  <c r="B296" i="14" s="1"/>
  <c r="B145" i="14" a="1"/>
  <c r="B145" i="14" s="1"/>
  <c r="B141" i="14" a="1"/>
  <c r="B141" i="14" s="1"/>
  <c r="B137" i="14" a="1"/>
  <c r="B137" i="14" s="1"/>
  <c r="B133" i="14" a="1"/>
  <c r="B133" i="14" s="1"/>
  <c r="B129" i="14" a="1"/>
  <c r="B129" i="14" s="1"/>
  <c r="B125" i="14" a="1"/>
  <c r="B125" i="14" s="1"/>
  <c r="B121" i="14" a="1"/>
  <c r="B121" i="14" s="1"/>
  <c r="B117" i="14" a="1"/>
  <c r="B117" i="14" s="1"/>
  <c r="B113" i="14" a="1"/>
  <c r="B113" i="14" s="1"/>
  <c r="B109" i="14" a="1"/>
  <c r="B109" i="14" s="1"/>
  <c r="B105" i="14" a="1"/>
  <c r="B105" i="14" s="1"/>
  <c r="B101" i="14" a="1"/>
  <c r="B101" i="14" s="1"/>
  <c r="B97" i="14" a="1"/>
  <c r="B97" i="14" s="1"/>
  <c r="B93" i="14" a="1"/>
  <c r="B93" i="14" s="1"/>
  <c r="B89" i="14" a="1"/>
  <c r="B89" i="14" s="1"/>
  <c r="B85" i="14" a="1"/>
  <c r="B85" i="14" s="1"/>
  <c r="B81" i="14" a="1"/>
  <c r="B81" i="14" s="1"/>
  <c r="B77" i="14" a="1"/>
  <c r="B77" i="14" s="1"/>
  <c r="B73" i="14" a="1"/>
  <c r="B73" i="14" s="1"/>
  <c r="B69" i="14" a="1"/>
  <c r="B69" i="14" s="1"/>
  <c r="B65" i="14" a="1"/>
  <c r="B65" i="14" s="1"/>
  <c r="B61" i="14" a="1"/>
  <c r="B61" i="14" s="1"/>
  <c r="J56" i="14" a="1"/>
  <c r="J56" i="14" s="1"/>
  <c r="J52" i="14" a="1"/>
  <c r="J52" i="14" s="1"/>
  <c r="J48" i="14" a="1"/>
  <c r="J48" i="14" s="1"/>
  <c r="B44" i="14" a="1"/>
  <c r="B44" i="14" s="1"/>
  <c r="B40" i="14" a="1"/>
  <c r="B40" i="14" s="1"/>
  <c r="B36" i="14" a="1"/>
  <c r="B36" i="14" s="1"/>
  <c r="B32" i="14" a="1"/>
  <c r="B32" i="14" s="1"/>
  <c r="B28" i="14" a="1"/>
  <c r="B28" i="14" s="1"/>
  <c r="J23" i="14" a="1"/>
  <c r="J23" i="14" s="1"/>
  <c r="J19" i="14" a="1"/>
  <c r="J19" i="14" s="1"/>
  <c r="J15" i="14" a="1"/>
  <c r="J15" i="14" s="1"/>
  <c r="B11" i="14" a="1"/>
  <c r="B11" i="14" s="1"/>
  <c r="B7" i="14" a="1"/>
  <c r="B7" i="14" s="1"/>
  <c r="I437" i="14" a="1"/>
  <c r="I437" i="14" s="1"/>
  <c r="I411" i="14" a="1"/>
  <c r="I411" i="14" s="1"/>
  <c r="I387" i="14" a="1"/>
  <c r="I387" i="14" s="1"/>
  <c r="I365" i="14" a="1"/>
  <c r="I365" i="14" s="1"/>
  <c r="I342" i="14" a="1"/>
  <c r="I342" i="14" s="1"/>
  <c r="I324" i="14" a="1"/>
  <c r="I324" i="14" s="1"/>
  <c r="I316" i="14" a="1"/>
  <c r="I316" i="14" s="1"/>
  <c r="I308" i="14" a="1"/>
  <c r="I308" i="14" s="1"/>
  <c r="I300" i="14" a="1"/>
  <c r="I300" i="14" s="1"/>
  <c r="I290" i="14" a="1"/>
  <c r="I290" i="14" s="1"/>
  <c r="I282" i="14" a="1"/>
  <c r="I282" i="14" s="1"/>
  <c r="I274" i="14" a="1"/>
  <c r="I274" i="14" s="1"/>
  <c r="I266" i="14" a="1"/>
  <c r="I266" i="14" s="1"/>
  <c r="I258" i="14" a="1"/>
  <c r="I258" i="14" s="1"/>
  <c r="I250" i="14" a="1"/>
  <c r="I250" i="14" s="1"/>
  <c r="I242" i="14" a="1"/>
  <c r="I242" i="14" s="1"/>
  <c r="I234" i="14" a="1"/>
  <c r="I234" i="14" s="1"/>
  <c r="I226" i="14" a="1"/>
  <c r="I226" i="14" s="1"/>
  <c r="I218" i="14" a="1"/>
  <c r="I218" i="14" s="1"/>
  <c r="I210" i="14" a="1"/>
  <c r="I210" i="14" s="1"/>
  <c r="I202" i="14" a="1"/>
  <c r="I202" i="14" s="1"/>
  <c r="I194" i="14" a="1"/>
  <c r="I194" i="14" s="1"/>
  <c r="I186" i="14" a="1"/>
  <c r="I186" i="14" s="1"/>
  <c r="I178" i="14" a="1"/>
  <c r="I178" i="14" s="1"/>
  <c r="I170" i="14" a="1"/>
  <c r="I170" i="14" s="1"/>
  <c r="I162" i="14" a="1"/>
  <c r="I162" i="14" s="1"/>
  <c r="I154" i="14" a="1"/>
  <c r="I154" i="14" s="1"/>
  <c r="I146" i="14" a="1"/>
  <c r="I146" i="14" s="1"/>
  <c r="O416" i="14" a="1"/>
  <c r="O416" i="14" s="1"/>
  <c r="G366" i="14" a="1"/>
  <c r="G366" i="14" s="1"/>
  <c r="G316" i="14" a="1"/>
  <c r="G316" i="14" s="1"/>
  <c r="O273" i="14" a="1"/>
  <c r="O273" i="14" s="1"/>
  <c r="O144" i="14" a="1"/>
  <c r="O144" i="14" s="1"/>
  <c r="O129" i="14" a="1"/>
  <c r="O129" i="14" s="1"/>
  <c r="G116" i="14" a="1"/>
  <c r="G116" i="14" s="1"/>
  <c r="G101" i="14" a="1"/>
  <c r="G101" i="14" s="1"/>
  <c r="G85" i="14" a="1"/>
  <c r="G85" i="14" s="1"/>
  <c r="G70" i="14" a="1"/>
  <c r="G70" i="14" s="1"/>
  <c r="O50" i="14" a="1"/>
  <c r="O50" i="14" s="1"/>
  <c r="J5" i="14" a="1"/>
  <c r="J5" i="14" s="1"/>
  <c r="I144" i="14" a="1"/>
  <c r="I144" i="14" s="1"/>
  <c r="I136" i="14" a="1"/>
  <c r="I136" i="14" s="1"/>
  <c r="I128" i="14" a="1"/>
  <c r="I128" i="14" s="1"/>
  <c r="I120" i="14" a="1"/>
  <c r="I120" i="14" s="1"/>
  <c r="I112" i="14" a="1"/>
  <c r="I112" i="14" s="1"/>
  <c r="I104" i="14" a="1"/>
  <c r="I104" i="14" s="1"/>
  <c r="I96" i="14" a="1"/>
  <c r="I96" i="14" s="1"/>
  <c r="I88" i="14" a="1"/>
  <c r="I88" i="14" s="1"/>
  <c r="I80" i="14" a="1"/>
  <c r="I80" i="14" s="1"/>
  <c r="I72" i="14" a="1"/>
  <c r="I72" i="14" s="1"/>
  <c r="I64" i="14" a="1"/>
  <c r="I64" i="14" s="1"/>
  <c r="I56" i="14" a="1"/>
  <c r="I56" i="14" s="1"/>
  <c r="I48" i="14" a="1"/>
  <c r="I48" i="14" s="1"/>
  <c r="I40" i="14" a="1"/>
  <c r="I40" i="14" s="1"/>
  <c r="I32" i="14" a="1"/>
  <c r="I32" i="14" s="1"/>
  <c r="I24" i="14" a="1"/>
  <c r="I24" i="14" s="1"/>
  <c r="I16" i="14" a="1"/>
  <c r="I16" i="14" s="1"/>
  <c r="I8" i="14" a="1"/>
  <c r="I8" i="14" s="1"/>
  <c r="P361" i="14" a="1"/>
  <c r="P361" i="14" s="1"/>
  <c r="P312" i="14" a="1"/>
  <c r="P312" i="14" s="1"/>
  <c r="P269" i="14" a="1"/>
  <c r="P269" i="14" s="1"/>
  <c r="H52" i="14" a="1"/>
  <c r="H52" i="14" s="1"/>
  <c r="P35" i="14" a="1"/>
  <c r="P35" i="14" s="1"/>
  <c r="H16" i="14" a="1"/>
  <c r="H16" i="14" s="1"/>
  <c r="O34" i="14" a="1"/>
  <c r="O34" i="14" s="1"/>
  <c r="G18" i="14" a="1"/>
  <c r="G18" i="14" s="1"/>
  <c r="L443" i="14" a="1"/>
  <c r="L443" i="14" s="1"/>
  <c r="K378" i="14" a="1"/>
  <c r="K378" i="14" s="1"/>
  <c r="D43" i="14" a="1"/>
  <c r="D43" i="14" s="1"/>
  <c r="D39" i="14" a="1"/>
  <c r="D39" i="14" s="1"/>
  <c r="D35" i="14" a="1"/>
  <c r="D35" i="14" s="1"/>
  <c r="D31" i="14" a="1"/>
  <c r="D31" i="14" s="1"/>
  <c r="D27" i="14" a="1"/>
  <c r="D27" i="14" s="1"/>
  <c r="D23" i="14" a="1"/>
  <c r="D23" i="14" s="1"/>
  <c r="D19" i="14" a="1"/>
  <c r="D19" i="14" s="1"/>
  <c r="D15" i="14" a="1"/>
  <c r="D15" i="14" s="1"/>
  <c r="D11" i="14" a="1"/>
  <c r="D11" i="14" s="1"/>
  <c r="D7" i="14" a="1"/>
  <c r="D7" i="14" s="1"/>
  <c r="C447" i="14" a="1"/>
  <c r="C447" i="14" s="1"/>
  <c r="K434" i="14" a="1"/>
  <c r="K434" i="14" s="1"/>
  <c r="C419" i="14" a="1"/>
  <c r="C419" i="14" s="1"/>
  <c r="C407" i="14" a="1"/>
  <c r="C407" i="14" s="1"/>
  <c r="K396" i="14" a="1"/>
  <c r="K396" i="14" s="1"/>
  <c r="K380" i="14" a="1"/>
  <c r="K380" i="14" s="1"/>
  <c r="C367" i="14" a="1"/>
  <c r="C367" i="14" s="1"/>
  <c r="K352" i="14" a="1"/>
  <c r="K352" i="14" s="1"/>
  <c r="K339" i="14" a="1"/>
  <c r="K339" i="14" s="1"/>
  <c r="C335" i="14" a="1"/>
  <c r="C335" i="14" s="1"/>
  <c r="K330" i="14" a="1"/>
  <c r="K330" i="14" s="1"/>
  <c r="K326" i="14" a="1"/>
  <c r="K326" i="14" s="1"/>
  <c r="K322" i="14" a="1"/>
  <c r="K322" i="14" s="1"/>
  <c r="C318" i="14" a="1"/>
  <c r="C318" i="14" s="1"/>
  <c r="C313" i="14" a="1"/>
  <c r="C313" i="14" s="1"/>
  <c r="C309" i="14" a="1"/>
  <c r="C309" i="14" s="1"/>
  <c r="K304" i="14" a="1"/>
  <c r="K304" i="14" s="1"/>
  <c r="K299" i="14" a="1"/>
  <c r="K299" i="14" s="1"/>
  <c r="K295" i="14" a="1"/>
  <c r="K295" i="14" s="1"/>
  <c r="K291" i="14" a="1"/>
  <c r="K291" i="14" s="1"/>
  <c r="C287" i="14" a="1"/>
  <c r="C287" i="14" s="1"/>
  <c r="K282" i="14" a="1"/>
  <c r="K282" i="14" s="1"/>
  <c r="C278" i="14" a="1"/>
  <c r="C278" i="14" s="1"/>
  <c r="K273" i="14" a="1"/>
  <c r="K273" i="14" s="1"/>
  <c r="K268" i="14" a="1"/>
  <c r="K268" i="14" s="1"/>
  <c r="K264" i="14" a="1"/>
  <c r="K264" i="14" s="1"/>
  <c r="K260" i="14" a="1"/>
  <c r="K260" i="14" s="1"/>
  <c r="K256" i="14" a="1"/>
  <c r="K256" i="14" s="1"/>
  <c r="K252" i="14" a="1"/>
  <c r="K252" i="14" s="1"/>
  <c r="K248" i="14" a="1"/>
  <c r="K248" i="14" s="1"/>
  <c r="K244" i="14" a="1"/>
  <c r="K244" i="14" s="1"/>
  <c r="K240" i="14" a="1"/>
  <c r="K240" i="14" s="1"/>
  <c r="K236" i="14" a="1"/>
  <c r="K236" i="14" s="1"/>
  <c r="K232" i="14" a="1"/>
  <c r="K232" i="14" s="1"/>
  <c r="K228" i="14" a="1"/>
  <c r="K228" i="14" s="1"/>
  <c r="K224" i="14" a="1"/>
  <c r="K224" i="14" s="1"/>
  <c r="K220" i="14" a="1"/>
  <c r="K220" i="14" s="1"/>
  <c r="K216" i="14" a="1"/>
  <c r="K216" i="14" s="1"/>
  <c r="K212" i="14" a="1"/>
  <c r="K212" i="14" s="1"/>
  <c r="K208" i="14" a="1"/>
  <c r="K208" i="14" s="1"/>
  <c r="K204" i="14" a="1"/>
  <c r="K204" i="14" s="1"/>
  <c r="K200" i="14" a="1"/>
  <c r="K200" i="14" s="1"/>
  <c r="K196" i="14" a="1"/>
  <c r="K196" i="14" s="1"/>
  <c r="K192" i="14" a="1"/>
  <c r="K192" i="14" s="1"/>
  <c r="K188" i="14" a="1"/>
  <c r="K188" i="14" s="1"/>
  <c r="K184" i="14" a="1"/>
  <c r="K184" i="14" s="1"/>
  <c r="K180" i="14" a="1"/>
  <c r="K180" i="14" s="1"/>
  <c r="K176" i="14" a="1"/>
  <c r="K176" i="14" s="1"/>
  <c r="K172" i="14" a="1"/>
  <c r="K172" i="14" s="1"/>
  <c r="K168" i="14" a="1"/>
  <c r="K168" i="14" s="1"/>
  <c r="K164" i="14" a="1"/>
  <c r="K164" i="14" s="1"/>
  <c r="K160" i="14" a="1"/>
  <c r="K160" i="14" s="1"/>
  <c r="K156" i="14" a="1"/>
  <c r="K156" i="14" s="1"/>
  <c r="K152" i="14" a="1"/>
  <c r="K152" i="14" s="1"/>
  <c r="C148" i="14" a="1"/>
  <c r="C148" i="14" s="1"/>
  <c r="K143" i="14" a="1"/>
  <c r="K143" i="14" s="1"/>
  <c r="K139" i="14" a="1"/>
  <c r="K139" i="14" s="1"/>
  <c r="C135" i="14" a="1"/>
  <c r="C135" i="14" s="1"/>
  <c r="C131" i="14" a="1"/>
  <c r="C131" i="14" s="1"/>
  <c r="K126" i="14" a="1"/>
  <c r="K126" i="14" s="1"/>
  <c r="K122" i="14" a="1"/>
  <c r="K122" i="14" s="1"/>
  <c r="C118" i="14" a="1"/>
  <c r="C118" i="14" s="1"/>
  <c r="C114" i="14" a="1"/>
  <c r="C114" i="14" s="1"/>
  <c r="K109" i="14" a="1"/>
  <c r="K109" i="14" s="1"/>
  <c r="K105" i="14" a="1"/>
  <c r="K105" i="14" s="1"/>
  <c r="C101" i="14" a="1"/>
  <c r="C101" i="14" s="1"/>
  <c r="C97" i="14" a="1"/>
  <c r="C97" i="14" s="1"/>
  <c r="K92" i="14" a="1"/>
  <c r="K92" i="14" s="1"/>
  <c r="K88" i="14" a="1"/>
  <c r="K88" i="14" s="1"/>
  <c r="C84" i="14" a="1"/>
  <c r="C84" i="14" s="1"/>
  <c r="K79" i="14" a="1"/>
  <c r="K79" i="14" s="1"/>
  <c r="K75" i="14" a="1"/>
  <c r="K75" i="14" s="1"/>
  <c r="C71" i="14" a="1"/>
  <c r="C71" i="14" s="1"/>
  <c r="C66" i="14" a="1"/>
  <c r="C66" i="14" s="1"/>
  <c r="C60" i="14" a="1"/>
  <c r="C60" i="14" s="1"/>
  <c r="C55" i="14" a="1"/>
  <c r="C55" i="14" s="1"/>
  <c r="C50" i="14" a="1"/>
  <c r="C50" i="14" s="1"/>
  <c r="C44" i="14" a="1"/>
  <c r="C44" i="14" s="1"/>
  <c r="C39" i="14" a="1"/>
  <c r="C39" i="14" s="1"/>
  <c r="C34" i="14" a="1"/>
  <c r="C34" i="14" s="1"/>
  <c r="C28" i="14" a="1"/>
  <c r="C28" i="14" s="1"/>
  <c r="C23" i="14" a="1"/>
  <c r="C23" i="14" s="1"/>
  <c r="C18" i="14" a="1"/>
  <c r="C18" i="14" s="1"/>
  <c r="C12" i="14" a="1"/>
  <c r="C12" i="14" s="1"/>
  <c r="C7" i="14" a="1"/>
  <c r="C7" i="14" s="1"/>
  <c r="B455" i="14" a="1"/>
  <c r="B455" i="14" s="1"/>
  <c r="J450" i="14" a="1"/>
  <c r="J450" i="14" s="1"/>
  <c r="B445" i="14" a="1"/>
  <c r="B445" i="14" s="1"/>
  <c r="B441" i="14" a="1"/>
  <c r="B441" i="14" s="1"/>
  <c r="J436" i="14" a="1"/>
  <c r="J436" i="14" s="1"/>
  <c r="B432" i="14" a="1"/>
  <c r="B432" i="14" s="1"/>
  <c r="J427" i="14" a="1"/>
  <c r="J427" i="14" s="1"/>
  <c r="B423" i="14" a="1"/>
  <c r="B423" i="14" s="1"/>
  <c r="B419" i="14" a="1"/>
  <c r="B419" i="14" s="1"/>
  <c r="J413" i="14" a="1"/>
  <c r="J413" i="14" s="1"/>
  <c r="J409" i="14" a="1"/>
  <c r="J409" i="14" s="1"/>
  <c r="J405" i="14" a="1"/>
  <c r="J405" i="14" s="1"/>
  <c r="J400" i="14" a="1"/>
  <c r="J400" i="14" s="1"/>
  <c r="B396" i="14" a="1"/>
  <c r="B396" i="14" s="1"/>
  <c r="B392" i="14" a="1"/>
  <c r="B392" i="14" s="1"/>
  <c r="B388" i="14" a="1"/>
  <c r="B388" i="14" s="1"/>
  <c r="J383" i="14" a="1"/>
  <c r="J383" i="14" s="1"/>
  <c r="B379" i="14" a="1"/>
  <c r="B379" i="14" s="1"/>
  <c r="B375" i="14" a="1"/>
  <c r="B375" i="14" s="1"/>
  <c r="J370" i="14" a="1"/>
  <c r="J370" i="14" s="1"/>
  <c r="J366" i="14" a="1"/>
  <c r="J366" i="14" s="1"/>
  <c r="J362" i="14" a="1"/>
  <c r="J362" i="14" s="1"/>
  <c r="J358" i="14" a="1"/>
  <c r="J358" i="14" s="1"/>
  <c r="B354" i="14" a="1"/>
  <c r="B354" i="14" s="1"/>
  <c r="B350" i="14" a="1"/>
  <c r="B350" i="14" s="1"/>
  <c r="J345" i="14" a="1"/>
  <c r="J345" i="14" s="1"/>
  <c r="J341" i="14" a="1"/>
  <c r="J341" i="14" s="1"/>
  <c r="B337" i="14" a="1"/>
  <c r="B337" i="14" s="1"/>
  <c r="B333" i="14" a="1"/>
  <c r="B333" i="14" s="1"/>
  <c r="B329" i="14" a="1"/>
  <c r="B329" i="14" s="1"/>
  <c r="J323" i="14" a="1"/>
  <c r="J323" i="14" s="1"/>
  <c r="J319" i="14" a="1"/>
  <c r="J319" i="14" s="1"/>
  <c r="B315" i="14" a="1"/>
  <c r="B315" i="14" s="1"/>
  <c r="B310" i="14" a="1"/>
  <c r="B310" i="14" s="1"/>
  <c r="J304" i="14" a="1"/>
  <c r="J304" i="14" s="1"/>
  <c r="J300" i="14" a="1"/>
  <c r="J300" i="14" s="1"/>
  <c r="J296" i="14" a="1"/>
  <c r="J296" i="14" s="1"/>
  <c r="B291" i="14" a="1"/>
  <c r="B291" i="14" s="1"/>
  <c r="B287" i="14" a="1"/>
  <c r="B287" i="14" s="1"/>
  <c r="B282" i="14" a="1"/>
  <c r="B282" i="14" s="1"/>
  <c r="J277" i="14" a="1"/>
  <c r="J277" i="14" s="1"/>
  <c r="B272" i="14" a="1"/>
  <c r="B272" i="14" s="1"/>
  <c r="B268" i="14" a="1"/>
  <c r="B268" i="14" s="1"/>
  <c r="B264" i="14" a="1"/>
  <c r="B264" i="14" s="1"/>
  <c r="B260" i="14" a="1"/>
  <c r="B260" i="14" s="1"/>
  <c r="B256" i="14" a="1"/>
  <c r="B256" i="14" s="1"/>
  <c r="B252" i="14" a="1"/>
  <c r="B252" i="14" s="1"/>
  <c r="B248" i="14" a="1"/>
  <c r="B248" i="14" s="1"/>
  <c r="B244" i="14" a="1"/>
  <c r="B244" i="14" s="1"/>
  <c r="B240" i="14" a="1"/>
  <c r="B240" i="14" s="1"/>
  <c r="B236" i="14" a="1"/>
  <c r="B236" i="14" s="1"/>
  <c r="B232" i="14" a="1"/>
  <c r="B232" i="14" s="1"/>
  <c r="B228" i="14" a="1"/>
  <c r="B228" i="14" s="1"/>
  <c r="B224" i="14" a="1"/>
  <c r="B224" i="14" s="1"/>
  <c r="B220" i="14" a="1"/>
  <c r="B220" i="14" s="1"/>
  <c r="B216" i="14" a="1"/>
  <c r="B216" i="14" s="1"/>
  <c r="B212" i="14" a="1"/>
  <c r="B212" i="14" s="1"/>
  <c r="B208" i="14" a="1"/>
  <c r="B208" i="14" s="1"/>
  <c r="B204" i="14" a="1"/>
  <c r="B204" i="14" s="1"/>
  <c r="B200" i="14" a="1"/>
  <c r="B200" i="14" s="1"/>
  <c r="B196" i="14" a="1"/>
  <c r="B196" i="14" s="1"/>
  <c r="B192" i="14" a="1"/>
  <c r="B192" i="14" s="1"/>
  <c r="B188" i="14" a="1"/>
  <c r="B188" i="14" s="1"/>
  <c r="B184" i="14" a="1"/>
  <c r="B184" i="14" s="1"/>
  <c r="B180" i="14" a="1"/>
  <c r="B180" i="14" s="1"/>
  <c r="B176" i="14" a="1"/>
  <c r="B176" i="14" s="1"/>
  <c r="B172" i="14" a="1"/>
  <c r="B172" i="14" s="1"/>
  <c r="B168" i="14" a="1"/>
  <c r="B168" i="14" s="1"/>
  <c r="B164" i="14" a="1"/>
  <c r="B164" i="14" s="1"/>
  <c r="B160" i="14" a="1"/>
  <c r="B160" i="14" s="1"/>
  <c r="B156" i="14" a="1"/>
  <c r="B156" i="14" s="1"/>
  <c r="B152" i="14" a="1"/>
  <c r="B152" i="14" s="1"/>
  <c r="B148" i="14" a="1"/>
  <c r="B148" i="14" s="1"/>
  <c r="M237" i="14" a="1"/>
  <c r="M237" i="14" s="1"/>
  <c r="M227" i="14" a="1"/>
  <c r="M227" i="14" s="1"/>
  <c r="M215" i="14" a="1"/>
  <c r="M215" i="14" s="1"/>
  <c r="M205" i="14" a="1"/>
  <c r="M205" i="14" s="1"/>
  <c r="M195" i="14" a="1"/>
  <c r="M195" i="14" s="1"/>
  <c r="M183" i="14" a="1"/>
  <c r="M183" i="14" s="1"/>
  <c r="M173" i="14" a="1"/>
  <c r="M173" i="14" s="1"/>
  <c r="M163" i="14" a="1"/>
  <c r="M163" i="14" s="1"/>
  <c r="E147" i="14" a="1"/>
  <c r="E147" i="14" s="1"/>
  <c r="E107" i="14" a="1"/>
  <c r="E107" i="14" s="1"/>
  <c r="M71" i="14" a="1"/>
  <c r="M71" i="14" s="1"/>
  <c r="L254" i="14" a="1"/>
  <c r="L254" i="14" s="1"/>
  <c r="L234" i="14" a="1"/>
  <c r="L234" i="14" s="1"/>
  <c r="L212" i="14" a="1"/>
  <c r="L212" i="14" s="1"/>
  <c r="L190" i="14" a="1"/>
  <c r="L190" i="14" s="1"/>
  <c r="L170" i="14" a="1"/>
  <c r="L170" i="14" s="1"/>
  <c r="D151" i="14" a="1"/>
  <c r="D151" i="14" s="1"/>
  <c r="D135" i="14" a="1"/>
  <c r="D135" i="14" s="1"/>
  <c r="L122" i="14" a="1"/>
  <c r="L122" i="14" s="1"/>
  <c r="L106" i="14" a="1"/>
  <c r="L106" i="14" s="1"/>
  <c r="L91" i="14" a="1"/>
  <c r="L91" i="14" s="1"/>
  <c r="D76" i="14" a="1"/>
  <c r="D76" i="14" s="1"/>
  <c r="C304" i="14" a="1"/>
  <c r="C304" i="14" s="1"/>
  <c r="C144" i="14" a="1"/>
  <c r="C144" i="14" s="1"/>
  <c r="K68" i="14" a="1"/>
  <c r="K68" i="14" s="1"/>
  <c r="K52" i="14" a="1"/>
  <c r="K52" i="14" s="1"/>
  <c r="K32" i="14" a="1"/>
  <c r="K32" i="14" s="1"/>
  <c r="K16" i="14" a="1"/>
  <c r="K16" i="14" s="1"/>
  <c r="B446" i="14" a="1"/>
  <c r="B446" i="14" s="1"/>
  <c r="J387" i="14" a="1"/>
  <c r="J387" i="14" s="1"/>
  <c r="B325" i="14" a="1"/>
  <c r="B325" i="14" s="1"/>
  <c r="B294" i="14" a="1"/>
  <c r="B294" i="14" s="1"/>
  <c r="J144" i="14" a="1"/>
  <c r="J144" i="14" s="1"/>
  <c r="J140" i="14" a="1"/>
  <c r="J140" i="14" s="1"/>
  <c r="J136" i="14" a="1"/>
  <c r="J136" i="14" s="1"/>
  <c r="J132" i="14" a="1"/>
  <c r="J132" i="14" s="1"/>
  <c r="J128" i="14" a="1"/>
  <c r="J128" i="14" s="1"/>
  <c r="J124" i="14" a="1"/>
  <c r="J124" i="14" s="1"/>
  <c r="J120" i="14" a="1"/>
  <c r="J120" i="14" s="1"/>
  <c r="J116" i="14" a="1"/>
  <c r="J116" i="14" s="1"/>
  <c r="J112" i="14" a="1"/>
  <c r="J112" i="14" s="1"/>
  <c r="J108" i="14" a="1"/>
  <c r="J108" i="14" s="1"/>
  <c r="J104" i="14" a="1"/>
  <c r="J104" i="14" s="1"/>
  <c r="J100" i="14" a="1"/>
  <c r="J100" i="14" s="1"/>
  <c r="J96" i="14" a="1"/>
  <c r="J96" i="14" s="1"/>
  <c r="J92" i="14" a="1"/>
  <c r="J92" i="14" s="1"/>
  <c r="J88" i="14" a="1"/>
  <c r="J88" i="14" s="1"/>
  <c r="J84" i="14" a="1"/>
  <c r="J84" i="14" s="1"/>
  <c r="J80" i="14" a="1"/>
  <c r="J80" i="14" s="1"/>
  <c r="J76" i="14" a="1"/>
  <c r="J76" i="14" s="1"/>
  <c r="J72" i="14" a="1"/>
  <c r="J72" i="14" s="1"/>
  <c r="J68" i="14" a="1"/>
  <c r="J68" i="14" s="1"/>
  <c r="J64" i="14" a="1"/>
  <c r="J64" i="14" s="1"/>
  <c r="J60" i="14" a="1"/>
  <c r="J60" i="14" s="1"/>
  <c r="B56" i="14" a="1"/>
  <c r="B56" i="14" s="1"/>
  <c r="B52" i="14" a="1"/>
  <c r="B52" i="14" s="1"/>
  <c r="B48" i="14" a="1"/>
  <c r="B48" i="14" s="1"/>
  <c r="J43" i="14" a="1"/>
  <c r="J43" i="14" s="1"/>
  <c r="J39" i="14" a="1"/>
  <c r="J39" i="14" s="1"/>
  <c r="J35" i="14" a="1"/>
  <c r="J35" i="14" s="1"/>
  <c r="J31" i="14" a="1"/>
  <c r="J31" i="14" s="1"/>
  <c r="B27" i="14" a="1"/>
  <c r="B27" i="14" s="1"/>
  <c r="B23" i="14" a="1"/>
  <c r="B23" i="14" s="1"/>
  <c r="B19" i="14" a="1"/>
  <c r="B19" i="14" s="1"/>
  <c r="J14" i="14" a="1"/>
  <c r="J14" i="14" s="1"/>
  <c r="J10" i="14" a="1"/>
  <c r="J10" i="14" s="1"/>
  <c r="J6" i="14" a="1"/>
  <c r="J6" i="14" s="1"/>
  <c r="I431" i="14" a="1"/>
  <c r="I431" i="14" s="1"/>
  <c r="I409" i="14" a="1"/>
  <c r="I409" i="14" s="1"/>
  <c r="I386" i="14" a="1"/>
  <c r="I386" i="14" s="1"/>
  <c r="I357" i="14" a="1"/>
  <c r="I357" i="14" s="1"/>
  <c r="I341" i="14" a="1"/>
  <c r="I341" i="14" s="1"/>
  <c r="I323" i="14" a="1"/>
  <c r="I323" i="14" s="1"/>
  <c r="I315" i="14" a="1"/>
  <c r="I315" i="14" s="1"/>
  <c r="I307" i="14" a="1"/>
  <c r="I307" i="14" s="1"/>
  <c r="I299" i="14" a="1"/>
  <c r="I299" i="14" s="1"/>
  <c r="I289" i="14" a="1"/>
  <c r="I289" i="14" s="1"/>
  <c r="I281" i="14" a="1"/>
  <c r="I281" i="14" s="1"/>
  <c r="I273" i="14" a="1"/>
  <c r="I273" i="14" s="1"/>
  <c r="I265" i="14" a="1"/>
  <c r="I265" i="14" s="1"/>
  <c r="I257" i="14" a="1"/>
  <c r="I257" i="14" s="1"/>
  <c r="I249" i="14" a="1"/>
  <c r="I249" i="14" s="1"/>
  <c r="I241" i="14" a="1"/>
  <c r="I241" i="14" s="1"/>
  <c r="I233" i="14" a="1"/>
  <c r="I233" i="14" s="1"/>
  <c r="I225" i="14" a="1"/>
  <c r="I225" i="14" s="1"/>
  <c r="I217" i="14" a="1"/>
  <c r="I217" i="14" s="1"/>
  <c r="I209" i="14" a="1"/>
  <c r="I209" i="14" s="1"/>
  <c r="I201" i="14" a="1"/>
  <c r="I201" i="14" s="1"/>
  <c r="I193" i="14" a="1"/>
  <c r="I193" i="14" s="1"/>
  <c r="I185" i="14" a="1"/>
  <c r="I185" i="14" s="1"/>
  <c r="I177" i="14" a="1"/>
  <c r="I177" i="14" s="1"/>
  <c r="I169" i="14" a="1"/>
  <c r="I169" i="14" s="1"/>
  <c r="I161" i="14" a="1"/>
  <c r="I161" i="14" s="1"/>
  <c r="I153" i="14" a="1"/>
  <c r="I153" i="14" s="1"/>
  <c r="I145" i="14" a="1"/>
  <c r="I145" i="14" s="1"/>
  <c r="O413" i="14" a="1"/>
  <c r="O413" i="14" s="1"/>
  <c r="G362" i="14" a="1"/>
  <c r="G362" i="14" s="1"/>
  <c r="G312" i="14" a="1"/>
  <c r="G312" i="14" s="1"/>
  <c r="O272" i="14" a="1"/>
  <c r="O272" i="14" s="1"/>
  <c r="G142" i="14" a="1"/>
  <c r="G142" i="14" s="1"/>
  <c r="O128" i="14" a="1"/>
  <c r="O128" i="14" s="1"/>
  <c r="O112" i="14" a="1"/>
  <c r="O112" i="14" s="1"/>
  <c r="G100" i="14" a="1"/>
  <c r="G100" i="14" s="1"/>
  <c r="G84" i="14" a="1"/>
  <c r="G84" i="14" s="1"/>
  <c r="O66" i="14" a="1"/>
  <c r="O66" i="14" s="1"/>
  <c r="G50" i="14" a="1"/>
  <c r="G50" i="14" s="1"/>
  <c r="B5" i="14" a="1"/>
  <c r="B5" i="14" s="1"/>
  <c r="I143" i="14" a="1"/>
  <c r="I143" i="14" s="1"/>
  <c r="I135" i="14" a="1"/>
  <c r="I135" i="14" s="1"/>
  <c r="I127" i="14" a="1"/>
  <c r="I127" i="14" s="1"/>
  <c r="I119" i="14" a="1"/>
  <c r="I119" i="14" s="1"/>
  <c r="I111" i="14" a="1"/>
  <c r="I111" i="14" s="1"/>
  <c r="I103" i="14" a="1"/>
  <c r="I103" i="14" s="1"/>
  <c r="I95" i="14" a="1"/>
  <c r="I95" i="14" s="1"/>
  <c r="I87" i="14" a="1"/>
  <c r="I87" i="14" s="1"/>
  <c r="I79" i="14" a="1"/>
  <c r="I79" i="14" s="1"/>
  <c r="I71" i="14" a="1"/>
  <c r="I71" i="14" s="1"/>
  <c r="I63" i="14" a="1"/>
  <c r="I63" i="14" s="1"/>
  <c r="I55" i="14" a="1"/>
  <c r="I55" i="14" s="1"/>
  <c r="I47" i="14" a="1"/>
  <c r="I47" i="14" s="1"/>
  <c r="I39" i="14" a="1"/>
  <c r="I39" i="14" s="1"/>
  <c r="I31" i="14" a="1"/>
  <c r="I31" i="14" s="1"/>
  <c r="I23" i="14" a="1"/>
  <c r="I23" i="14" s="1"/>
  <c r="I15" i="14" a="1"/>
  <c r="I15" i="14" s="1"/>
  <c r="I7" i="14" a="1"/>
  <c r="I7" i="14" s="1"/>
  <c r="P356" i="14" a="1"/>
  <c r="P356" i="14" s="1"/>
  <c r="H309" i="14" a="1"/>
  <c r="H309" i="14" s="1"/>
  <c r="H68" i="14" a="1"/>
  <c r="H68" i="14" s="1"/>
  <c r="P51" i="14" a="1"/>
  <c r="P51" i="14" s="1"/>
  <c r="P31" i="14" a="1"/>
  <c r="P31" i="14" s="1"/>
  <c r="P15" i="14" a="1"/>
  <c r="P15" i="14" s="1"/>
  <c r="H429" i="14" a="1"/>
  <c r="H429" i="14" s="1"/>
  <c r="G34" i="14" a="1"/>
  <c r="G34" i="14" s="1"/>
  <c r="O14" i="14" a="1"/>
  <c r="O14" i="14" s="1"/>
  <c r="J243" i="14" a="1"/>
  <c r="J243" i="14" s="1"/>
  <c r="J239" i="14" a="1"/>
  <c r="J239" i="14" s="1"/>
  <c r="J235" i="14" a="1"/>
  <c r="J235" i="14" s="1"/>
  <c r="J231" i="14" a="1"/>
  <c r="J231" i="14" s="1"/>
  <c r="J227" i="14" a="1"/>
  <c r="J227" i="14" s="1"/>
  <c r="J223" i="14" a="1"/>
  <c r="J223" i="14" s="1"/>
  <c r="J219" i="14" a="1"/>
  <c r="J219" i="14" s="1"/>
  <c r="J215" i="14" a="1"/>
  <c r="J215" i="14" s="1"/>
  <c r="J211" i="14" a="1"/>
  <c r="J211" i="14" s="1"/>
  <c r="J207" i="14" a="1"/>
  <c r="J207" i="14" s="1"/>
  <c r="J203" i="14" a="1"/>
  <c r="J203" i="14" s="1"/>
  <c r="J199" i="14" a="1"/>
  <c r="J199" i="14" s="1"/>
  <c r="J195" i="14" a="1"/>
  <c r="J195" i="14" s="1"/>
  <c r="J191" i="14" a="1"/>
  <c r="J191" i="14" s="1"/>
  <c r="J187" i="14" a="1"/>
  <c r="J187" i="14" s="1"/>
  <c r="J183" i="14" a="1"/>
  <c r="J183" i="14" s="1"/>
  <c r="J179" i="14" a="1"/>
  <c r="J179" i="14" s="1"/>
  <c r="J175" i="14" a="1"/>
  <c r="J175" i="14" s="1"/>
  <c r="J171" i="14" a="1"/>
  <c r="J171" i="14" s="1"/>
  <c r="J167" i="14" a="1"/>
  <c r="J167" i="14" s="1"/>
  <c r="J163" i="14" a="1"/>
  <c r="J163" i="14" s="1"/>
  <c r="J159" i="14" a="1"/>
  <c r="J159" i="14" s="1"/>
  <c r="J155" i="14" a="1"/>
  <c r="J155" i="14" s="1"/>
  <c r="J151" i="14" a="1"/>
  <c r="J151" i="14" s="1"/>
  <c r="J147" i="14" a="1"/>
  <c r="J147" i="14" s="1"/>
  <c r="E237" i="14" a="1"/>
  <c r="E237" i="14" s="1"/>
  <c r="E225" i="14" a="1"/>
  <c r="E225" i="14" s="1"/>
  <c r="E215" i="14" a="1"/>
  <c r="E215" i="14" s="1"/>
  <c r="E205" i="14" a="1"/>
  <c r="E205" i="14" s="1"/>
  <c r="E193" i="14" a="1"/>
  <c r="E193" i="14" s="1"/>
  <c r="E183" i="14" a="1"/>
  <c r="E183" i="14" s="1"/>
  <c r="E173" i="14" a="1"/>
  <c r="E173" i="14" s="1"/>
  <c r="E161" i="14" a="1"/>
  <c r="E161" i="14" s="1"/>
  <c r="M143" i="14" a="1"/>
  <c r="M143" i="14" s="1"/>
  <c r="M103" i="14" a="1"/>
  <c r="M103" i="14" s="1"/>
  <c r="E413" i="14" a="1"/>
  <c r="E413" i="14" s="1"/>
  <c r="L252" i="14" a="1"/>
  <c r="L252" i="14" s="1"/>
  <c r="L230" i="14" a="1"/>
  <c r="L230" i="14" s="1"/>
  <c r="L210" i="14" a="1"/>
  <c r="L210" i="14" s="1"/>
  <c r="L188" i="14" a="1"/>
  <c r="L188" i="14" s="1"/>
  <c r="L166" i="14" a="1"/>
  <c r="L166" i="14" s="1"/>
  <c r="D148" i="14" a="1"/>
  <c r="D148" i="14" s="1"/>
  <c r="D132" i="14" a="1"/>
  <c r="D132" i="14" s="1"/>
  <c r="L120" i="14" a="1"/>
  <c r="L120" i="14" s="1"/>
  <c r="L104" i="14" a="1"/>
  <c r="L104" i="14" s="1"/>
  <c r="L90" i="14" a="1"/>
  <c r="L90" i="14" s="1"/>
  <c r="L75" i="14" a="1"/>
  <c r="L75" i="14" s="1"/>
  <c r="K287" i="14" a="1"/>
  <c r="K287" i="14" s="1"/>
  <c r="C128" i="14" a="1"/>
  <c r="C128" i="14" s="1"/>
  <c r="C65" i="14" a="1"/>
  <c r="C65" i="14" s="1"/>
  <c r="C49" i="14" a="1"/>
  <c r="C49" i="14" s="1"/>
  <c r="C29" i="14" a="1"/>
  <c r="C29" i="14" s="1"/>
  <c r="C13" i="14" a="1"/>
  <c r="C13" i="14" s="1"/>
  <c r="B439" i="14" a="1"/>
  <c r="B439" i="14" s="1"/>
  <c r="B383" i="14" a="1"/>
  <c r="B383" i="14" s="1"/>
  <c r="J318" i="14" a="1"/>
  <c r="J318" i="14" s="1"/>
  <c r="B293" i="14" a="1"/>
  <c r="B293" i="14" s="1"/>
  <c r="B144" i="14" a="1"/>
  <c r="B144" i="14" s="1"/>
  <c r="B140" i="14" a="1"/>
  <c r="B140" i="14" s="1"/>
  <c r="B136" i="14" a="1"/>
  <c r="B136" i="14" s="1"/>
  <c r="B132" i="14" a="1"/>
  <c r="B132" i="14" s="1"/>
  <c r="B128" i="14" a="1"/>
  <c r="B128" i="14" s="1"/>
  <c r="B124" i="14" a="1"/>
  <c r="B124" i="14" s="1"/>
  <c r="B120" i="14" a="1"/>
  <c r="B120" i="14" s="1"/>
  <c r="B116" i="14" a="1"/>
  <c r="B116" i="14" s="1"/>
  <c r="B112" i="14" a="1"/>
  <c r="B112" i="14" s="1"/>
  <c r="B108" i="14" a="1"/>
  <c r="B108" i="14" s="1"/>
  <c r="B104" i="14" a="1"/>
  <c r="B104" i="14" s="1"/>
  <c r="B100" i="14" a="1"/>
  <c r="B100" i="14" s="1"/>
  <c r="B96" i="14" a="1"/>
  <c r="B96" i="14" s="1"/>
  <c r="B92" i="14" a="1"/>
  <c r="B92" i="14" s="1"/>
  <c r="B88" i="14" a="1"/>
  <c r="B88" i="14" s="1"/>
  <c r="B84" i="14" a="1"/>
  <c r="B84" i="14" s="1"/>
  <c r="B80" i="14" a="1"/>
  <c r="B80" i="14" s="1"/>
  <c r="B76" i="14" a="1"/>
  <c r="B76" i="14" s="1"/>
  <c r="B72" i="14" a="1"/>
  <c r="B72" i="14" s="1"/>
  <c r="B68" i="14" a="1"/>
  <c r="B68" i="14" s="1"/>
  <c r="B64" i="14" a="1"/>
  <c r="B64" i="14" s="1"/>
  <c r="B60" i="14" a="1"/>
  <c r="B60" i="14" s="1"/>
  <c r="J55" i="14" a="1"/>
  <c r="J55" i="14" s="1"/>
  <c r="J51" i="14" a="1"/>
  <c r="J51" i="14" s="1"/>
  <c r="J47" i="14" a="1"/>
  <c r="J47" i="14" s="1"/>
  <c r="B43" i="14" a="1"/>
  <c r="B43" i="14" s="1"/>
  <c r="B39" i="14" a="1"/>
  <c r="B39" i="14" s="1"/>
  <c r="B35" i="14" a="1"/>
  <c r="B35" i="14" s="1"/>
  <c r="B31" i="14" a="1"/>
  <c r="B31" i="14" s="1"/>
  <c r="J26" i="14" a="1"/>
  <c r="J26" i="14" s="1"/>
  <c r="J22" i="14" a="1"/>
  <c r="J22" i="14" s="1"/>
  <c r="J18" i="14" a="1"/>
  <c r="J18" i="14" s="1"/>
  <c r="B14" i="14" a="1"/>
  <c r="B14" i="14" s="1"/>
  <c r="B10" i="14" a="1"/>
  <c r="B10" i="14" s="1"/>
  <c r="B6" i="14" a="1"/>
  <c r="B6" i="14" s="1"/>
  <c r="I430" i="14" a="1"/>
  <c r="I430" i="14" s="1"/>
  <c r="I407" i="14" a="1"/>
  <c r="I407" i="14" s="1"/>
  <c r="I379" i="14" a="1"/>
  <c r="I379" i="14" s="1"/>
  <c r="I355" i="14" a="1"/>
  <c r="I355" i="14" s="1"/>
  <c r="I335" i="14" a="1"/>
  <c r="I335" i="14" s="1"/>
  <c r="I322" i="14" a="1"/>
  <c r="I322" i="14" s="1"/>
  <c r="I314" i="14" a="1"/>
  <c r="I314" i="14" s="1"/>
  <c r="I306" i="14" a="1"/>
  <c r="I306" i="14" s="1"/>
  <c r="I297" i="14" a="1"/>
  <c r="I297" i="14" s="1"/>
  <c r="I288" i="14" a="1"/>
  <c r="I288" i="14" s="1"/>
  <c r="I280" i="14" a="1"/>
  <c r="I280" i="14" s="1"/>
  <c r="I272" i="14" a="1"/>
  <c r="I272" i="14" s="1"/>
  <c r="I264" i="14" a="1"/>
  <c r="I264" i="14" s="1"/>
  <c r="I256" i="14" a="1"/>
  <c r="I256" i="14" s="1"/>
  <c r="I248" i="14" a="1"/>
  <c r="I248" i="14" s="1"/>
  <c r="I240" i="14" a="1"/>
  <c r="I240" i="14" s="1"/>
  <c r="I232" i="14" a="1"/>
  <c r="I232" i="14" s="1"/>
  <c r="I224" i="14" a="1"/>
  <c r="I224" i="14" s="1"/>
  <c r="I216" i="14" a="1"/>
  <c r="I216" i="14" s="1"/>
  <c r="I208" i="14" a="1"/>
  <c r="I208" i="14" s="1"/>
  <c r="I200" i="14" a="1"/>
  <c r="I200" i="14" s="1"/>
  <c r="I192" i="14" a="1"/>
  <c r="I192" i="14" s="1"/>
  <c r="I184" i="14" a="1"/>
  <c r="I184" i="14" s="1"/>
  <c r="I176" i="14" a="1"/>
  <c r="I176" i="14" s="1"/>
  <c r="I168" i="14" a="1"/>
  <c r="I168" i="14" s="1"/>
  <c r="I160" i="14" a="1"/>
  <c r="I160" i="14" s="1"/>
  <c r="I152" i="14" a="1"/>
  <c r="I152" i="14" s="1"/>
  <c r="G400" i="14" a="1"/>
  <c r="G400" i="14" s="1"/>
  <c r="O357" i="14" a="1"/>
  <c r="O357" i="14" s="1"/>
  <c r="G306" i="14" a="1"/>
  <c r="G306" i="14" s="1"/>
  <c r="G269" i="14" a="1"/>
  <c r="G269" i="14" s="1"/>
  <c r="G140" i="14" a="1"/>
  <c r="G140" i="14" s="1"/>
  <c r="G126" i="14" a="1"/>
  <c r="G126" i="14" s="1"/>
  <c r="G110" i="14" a="1"/>
  <c r="G110" i="14" s="1"/>
  <c r="O97" i="14" a="1"/>
  <c r="O97" i="14" s="1"/>
  <c r="O81" i="14" a="1"/>
  <c r="O81" i="14" s="1"/>
  <c r="G66" i="14" a="1"/>
  <c r="G66" i="14" s="1"/>
  <c r="O46" i="14" a="1"/>
  <c r="O46" i="14" s="1"/>
  <c r="J4" i="14" a="1"/>
  <c r="J4" i="14" s="1"/>
  <c r="I142" i="14" a="1"/>
  <c r="I142" i="14" s="1"/>
  <c r="I134" i="14" a="1"/>
  <c r="I134" i="14" s="1"/>
  <c r="I126" i="14" a="1"/>
  <c r="I126" i="14" s="1"/>
  <c r="I118" i="14" a="1"/>
  <c r="I118" i="14" s="1"/>
  <c r="I110" i="14" a="1"/>
  <c r="I110" i="14" s="1"/>
  <c r="I102" i="14" a="1"/>
  <c r="I102" i="14" s="1"/>
  <c r="I94" i="14" a="1"/>
  <c r="I94" i="14" s="1"/>
  <c r="I86" i="14" a="1"/>
  <c r="I86" i="14" s="1"/>
  <c r="I78" i="14" a="1"/>
  <c r="I78" i="14" s="1"/>
  <c r="I70" i="14" a="1"/>
  <c r="I70" i="14" s="1"/>
  <c r="I62" i="14" a="1"/>
  <c r="I62" i="14" s="1"/>
  <c r="I54" i="14" a="1"/>
  <c r="I54" i="14" s="1"/>
  <c r="I46" i="14" a="1"/>
  <c r="I46" i="14" s="1"/>
  <c r="I38" i="14" a="1"/>
  <c r="I38" i="14" s="1"/>
  <c r="I30" i="14" a="1"/>
  <c r="I30" i="14" s="1"/>
  <c r="I22" i="14" a="1"/>
  <c r="I22" i="14" s="1"/>
  <c r="I14" i="14" a="1"/>
  <c r="I14" i="14" s="1"/>
  <c r="I6" i="14" a="1"/>
  <c r="I6" i="14" s="1"/>
  <c r="H354" i="14" a="1"/>
  <c r="H354" i="14" s="1"/>
  <c r="P301" i="14" a="1"/>
  <c r="P301" i="14" s="1"/>
  <c r="P67" i="14" a="1"/>
  <c r="P67" i="14" s="1"/>
  <c r="H48" i="14" a="1"/>
  <c r="H48" i="14" s="1"/>
  <c r="H28" i="14" a="1"/>
  <c r="H28" i="14" s="1"/>
  <c r="H12" i="14" a="1"/>
  <c r="H12" i="14" s="1"/>
  <c r="O30" i="14" a="1"/>
  <c r="O30" i="14" s="1"/>
  <c r="G14" i="14" a="1"/>
  <c r="G14" i="14" s="1"/>
  <c r="D425" i="14" a="1"/>
  <c r="D425" i="14" s="1"/>
  <c r="K346" i="14" a="1"/>
  <c r="K346" i="14" s="1"/>
  <c r="K338" i="14" a="1"/>
  <c r="K338" i="14" s="1"/>
  <c r="K333" i="14" a="1"/>
  <c r="K333" i="14" s="1"/>
  <c r="K329" i="14" a="1"/>
  <c r="K329" i="14" s="1"/>
  <c r="K325" i="14" a="1"/>
  <c r="K325" i="14" s="1"/>
  <c r="K321" i="14" a="1"/>
  <c r="K321" i="14" s="1"/>
  <c r="C317" i="14" a="1"/>
  <c r="C317" i="14" s="1"/>
  <c r="C312" i="14" a="1"/>
  <c r="C312" i="14" s="1"/>
  <c r="K307" i="14" a="1"/>
  <c r="K307" i="14" s="1"/>
  <c r="C303" i="14" a="1"/>
  <c r="C303" i="14" s="1"/>
  <c r="K298" i="14" a="1"/>
  <c r="K298" i="14" s="1"/>
  <c r="K294" i="14" a="1"/>
  <c r="K294" i="14" s="1"/>
  <c r="K290" i="14" a="1"/>
  <c r="K290" i="14" s="1"/>
  <c r="C286" i="14" a="1"/>
  <c r="C286" i="14" s="1"/>
  <c r="C281" i="14" a="1"/>
  <c r="C281" i="14" s="1"/>
  <c r="C277" i="14" a="1"/>
  <c r="C277" i="14" s="1"/>
  <c r="K272" i="14" a="1"/>
  <c r="K272" i="14" s="1"/>
  <c r="K267" i="14" a="1"/>
  <c r="K267" i="14" s="1"/>
  <c r="K263" i="14" a="1"/>
  <c r="K263" i="14" s="1"/>
  <c r="K259" i="14" a="1"/>
  <c r="K259" i="14" s="1"/>
  <c r="K255" i="14" a="1"/>
  <c r="K255" i="14" s="1"/>
  <c r="K251" i="14" a="1"/>
  <c r="K251" i="14" s="1"/>
  <c r="K247" i="14" a="1"/>
  <c r="K247" i="14" s="1"/>
  <c r="K243" i="14" a="1"/>
  <c r="K243" i="14" s="1"/>
  <c r="K239" i="14" a="1"/>
  <c r="K239" i="14" s="1"/>
  <c r="K235" i="14" a="1"/>
  <c r="K235" i="14" s="1"/>
  <c r="K231" i="14" a="1"/>
  <c r="K231" i="14" s="1"/>
  <c r="K227" i="14" a="1"/>
  <c r="K227" i="14" s="1"/>
  <c r="K223" i="14" a="1"/>
  <c r="K223" i="14" s="1"/>
  <c r="K219" i="14" a="1"/>
  <c r="K219" i="14" s="1"/>
  <c r="K215" i="14" a="1"/>
  <c r="K215" i="14" s="1"/>
  <c r="K211" i="14" a="1"/>
  <c r="K211" i="14" s="1"/>
  <c r="K207" i="14" a="1"/>
  <c r="K207" i="14" s="1"/>
  <c r="K203" i="14" a="1"/>
  <c r="K203" i="14" s="1"/>
  <c r="K199" i="14" a="1"/>
  <c r="K199" i="14" s="1"/>
  <c r="K195" i="14" a="1"/>
  <c r="K195" i="14" s="1"/>
  <c r="K191" i="14" a="1"/>
  <c r="K191" i="14" s="1"/>
  <c r="K187" i="14" a="1"/>
  <c r="K187" i="14" s="1"/>
  <c r="K183" i="14" a="1"/>
  <c r="K183" i="14" s="1"/>
  <c r="K179" i="14" a="1"/>
  <c r="K179" i="14" s="1"/>
  <c r="K175" i="14" a="1"/>
  <c r="K175" i="14" s="1"/>
  <c r="K171" i="14" a="1"/>
  <c r="K171" i="14" s="1"/>
  <c r="K167" i="14" a="1"/>
  <c r="K167" i="14" s="1"/>
  <c r="K163" i="14" a="1"/>
  <c r="K163" i="14" s="1"/>
  <c r="K159" i="14" a="1"/>
  <c r="K159" i="14" s="1"/>
  <c r="K155" i="14" a="1"/>
  <c r="K155" i="14" s="1"/>
  <c r="C151" i="14" a="1"/>
  <c r="C151" i="14" s="1"/>
  <c r="C147" i="14" a="1"/>
  <c r="C147" i="14" s="1"/>
  <c r="K142" i="14" a="1"/>
  <c r="K142" i="14" s="1"/>
  <c r="K138" i="14" a="1"/>
  <c r="K138" i="14" s="1"/>
  <c r="C134" i="14" a="1"/>
  <c r="C134" i="14" s="1"/>
  <c r="C130" i="14" a="1"/>
  <c r="C130" i="14" s="1"/>
  <c r="K125" i="14" a="1"/>
  <c r="K125" i="14" s="1"/>
  <c r="K121" i="14" a="1"/>
  <c r="K121" i="14" s="1"/>
  <c r="C117" i="14" a="1"/>
  <c r="C117" i="14" s="1"/>
  <c r="C113" i="14" a="1"/>
  <c r="C113" i="14" s="1"/>
  <c r="K108" i="14" a="1"/>
  <c r="K108" i="14" s="1"/>
  <c r="K104" i="14" a="1"/>
  <c r="K104" i="14" s="1"/>
  <c r="C100" i="14" a="1"/>
  <c r="C100" i="14" s="1"/>
  <c r="K95" i="14" a="1"/>
  <c r="K95" i="14" s="1"/>
  <c r="K91" i="14" a="1"/>
  <c r="K91" i="14" s="1"/>
  <c r="C87" i="14" a="1"/>
  <c r="C87" i="14" s="1"/>
  <c r="C83" i="14" a="1"/>
  <c r="C83" i="14" s="1"/>
  <c r="K78" i="14" a="1"/>
  <c r="K78" i="14" s="1"/>
  <c r="K74" i="14" a="1"/>
  <c r="K74" i="14" s="1"/>
  <c r="C70" i="14" a="1"/>
  <c r="C70" i="14" s="1"/>
  <c r="C64" i="14" a="1"/>
  <c r="C64" i="14" s="1"/>
  <c r="C59" i="14" a="1"/>
  <c r="C59" i="14" s="1"/>
  <c r="C54" i="14" a="1"/>
  <c r="C54" i="14" s="1"/>
  <c r="C48" i="14" a="1"/>
  <c r="C48" i="14" s="1"/>
  <c r="C43" i="14" a="1"/>
  <c r="C43" i="14" s="1"/>
  <c r="C38" i="14" a="1"/>
  <c r="C38" i="14" s="1"/>
  <c r="C32" i="14" a="1"/>
  <c r="C32" i="14" s="1"/>
  <c r="C27" i="14" a="1"/>
  <c r="C27" i="14" s="1"/>
  <c r="C22" i="14" a="1"/>
  <c r="C22" i="14" s="1"/>
  <c r="C16" i="14" a="1"/>
  <c r="C16" i="14" s="1"/>
  <c r="C11" i="14" a="1"/>
  <c r="C11" i="14" s="1"/>
  <c r="C6" i="14" a="1"/>
  <c r="C6" i="14" s="1"/>
  <c r="J453" i="14" a="1"/>
  <c r="J453" i="14" s="1"/>
  <c r="B449" i="14" a="1"/>
  <c r="B449" i="14" s="1"/>
  <c r="B444" i="14" a="1"/>
  <c r="B444" i="14" s="1"/>
  <c r="B440" i="14" a="1"/>
  <c r="B440" i="14" s="1"/>
  <c r="J435" i="14" a="1"/>
  <c r="J435" i="14" s="1"/>
  <c r="B431" i="14" a="1"/>
  <c r="B431" i="14" s="1"/>
  <c r="J426" i="14" a="1"/>
  <c r="J426" i="14" s="1"/>
  <c r="B422" i="14" a="1"/>
  <c r="B422" i="14" s="1"/>
  <c r="J417" i="14" a="1"/>
  <c r="J417" i="14" s="1"/>
  <c r="J412" i="14" a="1"/>
  <c r="J412" i="14" s="1"/>
  <c r="J408" i="14" a="1"/>
  <c r="J408" i="14" s="1"/>
  <c r="J404" i="14" a="1"/>
  <c r="J404" i="14" s="1"/>
  <c r="J399" i="14" a="1"/>
  <c r="J399" i="14" s="1"/>
  <c r="B395" i="14" a="1"/>
  <c r="B395" i="14" s="1"/>
  <c r="B391" i="14" a="1"/>
  <c r="B391" i="14" s="1"/>
  <c r="J386" i="14" a="1"/>
  <c r="J386" i="14" s="1"/>
  <c r="B382" i="14" a="1"/>
  <c r="B382" i="14" s="1"/>
  <c r="B378" i="14" a="1"/>
  <c r="B378" i="14" s="1"/>
  <c r="B374" i="14" a="1"/>
  <c r="B374" i="14" s="1"/>
  <c r="J369" i="14" a="1"/>
  <c r="J369" i="14" s="1"/>
  <c r="J365" i="14" a="1"/>
  <c r="J365" i="14" s="1"/>
  <c r="J361" i="14" a="1"/>
  <c r="J361" i="14" s="1"/>
  <c r="J357" i="14" a="1"/>
  <c r="J357" i="14" s="1"/>
  <c r="B353" i="14" a="1"/>
  <c r="B353" i="14" s="1"/>
  <c r="B349" i="14" a="1"/>
  <c r="B349" i="14" s="1"/>
  <c r="J344" i="14" a="1"/>
  <c r="J344" i="14" s="1"/>
  <c r="J340" i="14" a="1"/>
  <c r="J340" i="14" s="1"/>
  <c r="B336" i="14" a="1"/>
  <c r="B336" i="14" s="1"/>
  <c r="B332" i="14" a="1"/>
  <c r="B332" i="14" s="1"/>
  <c r="J327" i="14" a="1"/>
  <c r="J327" i="14" s="1"/>
  <c r="J322" i="14" a="1"/>
  <c r="J322" i="14" s="1"/>
  <c r="B318" i="14" a="1"/>
  <c r="B318" i="14" s="1"/>
  <c r="J313" i="14" a="1"/>
  <c r="J313" i="14" s="1"/>
  <c r="B309" i="14" a="1"/>
  <c r="B309" i="14" s="1"/>
  <c r="J303" i="14" a="1"/>
  <c r="J303" i="14" s="1"/>
  <c r="J299" i="14" a="1"/>
  <c r="J299" i="14" s="1"/>
  <c r="B295" i="14" a="1"/>
  <c r="B295" i="14" s="1"/>
  <c r="B290" i="14" a="1"/>
  <c r="B290" i="14" s="1"/>
  <c r="J285" i="14" a="1"/>
  <c r="J285" i="14" s="1"/>
  <c r="B281" i="14" a="1"/>
  <c r="B281" i="14" s="1"/>
  <c r="J276" i="14" a="1"/>
  <c r="J276" i="14" s="1"/>
  <c r="B271" i="14" a="1"/>
  <c r="B271" i="14" s="1"/>
  <c r="B267" i="14" a="1"/>
  <c r="B267" i="14" s="1"/>
  <c r="B263" i="14" a="1"/>
  <c r="B263" i="14" s="1"/>
  <c r="B259" i="14" a="1"/>
  <c r="B259" i="14" s="1"/>
  <c r="B255" i="14" a="1"/>
  <c r="B255" i="14" s="1"/>
  <c r="B251" i="14" a="1"/>
  <c r="B251" i="14" s="1"/>
  <c r="B247" i="14" a="1"/>
  <c r="B247" i="14" s="1"/>
  <c r="B243" i="14" a="1"/>
  <c r="B243" i="14" s="1"/>
  <c r="B239" i="14" a="1"/>
  <c r="B239" i="14" s="1"/>
  <c r="B235" i="14" a="1"/>
  <c r="B235" i="14" s="1"/>
  <c r="B231" i="14" a="1"/>
  <c r="B231" i="14" s="1"/>
  <c r="B227" i="14" a="1"/>
  <c r="B227" i="14" s="1"/>
  <c r="B223" i="14" a="1"/>
  <c r="B223" i="14" s="1"/>
  <c r="B219" i="14" a="1"/>
  <c r="B219" i="14" s="1"/>
  <c r="B215" i="14" a="1"/>
  <c r="B215" i="14" s="1"/>
  <c r="B211" i="14" a="1"/>
  <c r="B211" i="14" s="1"/>
  <c r="B207" i="14" a="1"/>
  <c r="B207" i="14" s="1"/>
  <c r="B203" i="14" a="1"/>
  <c r="B203" i="14" s="1"/>
  <c r="B199" i="14" a="1"/>
  <c r="B199" i="14" s="1"/>
  <c r="B195" i="14" a="1"/>
  <c r="B195" i="14" s="1"/>
  <c r="B191" i="14" a="1"/>
  <c r="B191" i="14" s="1"/>
  <c r="B187" i="14" a="1"/>
  <c r="B187" i="14" s="1"/>
  <c r="B183" i="14" a="1"/>
  <c r="B183" i="14" s="1"/>
  <c r="B179" i="14" a="1"/>
  <c r="B179" i="14" s="1"/>
  <c r="B175" i="14" a="1"/>
  <c r="B175" i="14" s="1"/>
  <c r="B171" i="14" a="1"/>
  <c r="B171" i="14" s="1"/>
  <c r="B167" i="14" a="1"/>
  <c r="B167" i="14" s="1"/>
  <c r="B163" i="14" a="1"/>
  <c r="B163" i="14" s="1"/>
  <c r="B159" i="14" a="1"/>
  <c r="B159" i="14" s="1"/>
  <c r="B155" i="14" a="1"/>
  <c r="B155" i="14" s="1"/>
  <c r="B151" i="14" a="1"/>
  <c r="B151" i="14" s="1"/>
  <c r="B147" i="14" a="1"/>
  <c r="B147" i="14" s="1"/>
  <c r="M235" i="14" a="1"/>
  <c r="M235" i="14" s="1"/>
  <c r="M223" i="14" a="1"/>
  <c r="M223" i="14" s="1"/>
  <c r="M213" i="14" a="1"/>
  <c r="M213" i="14" s="1"/>
  <c r="M203" i="14" a="1"/>
  <c r="M203" i="14" s="1"/>
  <c r="M191" i="14" a="1"/>
  <c r="M191" i="14" s="1"/>
  <c r="M181" i="14" a="1"/>
  <c r="M181" i="14" s="1"/>
  <c r="M171" i="14" a="1"/>
  <c r="M171" i="14" s="1"/>
  <c r="M159" i="14" a="1"/>
  <c r="M159" i="14" s="1"/>
  <c r="E139" i="14" a="1"/>
  <c r="E139" i="14" s="1"/>
  <c r="E99" i="14" a="1"/>
  <c r="E99" i="14" s="1"/>
  <c r="L250" i="14" a="1"/>
  <c r="L250" i="14" s="1"/>
  <c r="L228" i="14" a="1"/>
  <c r="L228" i="14" s="1"/>
  <c r="L206" i="14" a="1"/>
  <c r="L206" i="14" s="1"/>
  <c r="L186" i="14" a="1"/>
  <c r="L186" i="14" s="1"/>
  <c r="L164" i="14" a="1"/>
  <c r="L164" i="14" s="1"/>
  <c r="L147" i="14" a="1"/>
  <c r="L147" i="14" s="1"/>
  <c r="L131" i="14" a="1"/>
  <c r="L131" i="14" s="1"/>
  <c r="D119" i="14" a="1"/>
  <c r="D119" i="14" s="1"/>
  <c r="D103" i="14" a="1"/>
  <c r="D103" i="14" s="1"/>
  <c r="L88" i="14" a="1"/>
  <c r="L88" i="14" s="1"/>
  <c r="L72" i="14" a="1"/>
  <c r="L72" i="14" s="1"/>
  <c r="C283" i="14" a="1"/>
  <c r="C283" i="14" s="1"/>
  <c r="C120" i="14" a="1"/>
  <c r="C120" i="14" s="1"/>
  <c r="K64" i="14" a="1"/>
  <c r="K64" i="14" s="1"/>
  <c r="K48" i="14" a="1"/>
  <c r="K48" i="14" s="1"/>
  <c r="K28" i="14" a="1"/>
  <c r="K28" i="14" s="1"/>
  <c r="C9" i="14" a="1"/>
  <c r="C9" i="14" s="1"/>
  <c r="J434" i="14" a="1"/>
  <c r="J434" i="14" s="1"/>
  <c r="J371" i="14" a="1"/>
  <c r="J371" i="14" s="1"/>
  <c r="J314" i="14" a="1"/>
  <c r="J314" i="14" s="1"/>
  <c r="J286" i="14" a="1"/>
  <c r="J286" i="14" s="1"/>
  <c r="J143" i="14" a="1"/>
  <c r="J143" i="14" s="1"/>
  <c r="J139" i="14" a="1"/>
  <c r="J139" i="14" s="1"/>
  <c r="J135" i="14" a="1"/>
  <c r="J135" i="14" s="1"/>
  <c r="J131" i="14" a="1"/>
  <c r="J131" i="14" s="1"/>
  <c r="J127" i="14" a="1"/>
  <c r="J127" i="14" s="1"/>
  <c r="J123" i="14" a="1"/>
  <c r="J123" i="14" s="1"/>
  <c r="J119" i="14" a="1"/>
  <c r="J119" i="14" s="1"/>
  <c r="J115" i="14" a="1"/>
  <c r="J115" i="14" s="1"/>
  <c r="J111" i="14" a="1"/>
  <c r="J111" i="14" s="1"/>
  <c r="J107" i="14" a="1"/>
  <c r="J107" i="14" s="1"/>
  <c r="J103" i="14" a="1"/>
  <c r="J103" i="14" s="1"/>
  <c r="J99" i="14" a="1"/>
  <c r="J99" i="14" s="1"/>
  <c r="J95" i="14" a="1"/>
  <c r="J95" i="14" s="1"/>
  <c r="J91" i="14" a="1"/>
  <c r="J91" i="14" s="1"/>
  <c r="J87" i="14" a="1"/>
  <c r="J87" i="14" s="1"/>
  <c r="J83" i="14" a="1"/>
  <c r="J83" i="14" s="1"/>
  <c r="J79" i="14" a="1"/>
  <c r="J79" i="14" s="1"/>
  <c r="J75" i="14" a="1"/>
  <c r="J75" i="14" s="1"/>
  <c r="J71" i="14" a="1"/>
  <c r="J71" i="14" s="1"/>
  <c r="J67" i="14" a="1"/>
  <c r="J67" i="14" s="1"/>
  <c r="J63" i="14" a="1"/>
  <c r="J63" i="14" s="1"/>
  <c r="B59" i="14" a="1"/>
  <c r="B59" i="14" s="1"/>
  <c r="B55" i="14" a="1"/>
  <c r="B55" i="14" s="1"/>
  <c r="B51" i="14" a="1"/>
  <c r="B51" i="14" s="1"/>
  <c r="J46" i="14" a="1"/>
  <c r="J46" i="14" s="1"/>
  <c r="J42" i="14" a="1"/>
  <c r="J42" i="14" s="1"/>
  <c r="J38" i="14" a="1"/>
  <c r="J38" i="14" s="1"/>
  <c r="J34" i="14" a="1"/>
  <c r="J34" i="14" s="1"/>
  <c r="J30" i="14" a="1"/>
  <c r="J30" i="14" s="1"/>
  <c r="B26" i="14" a="1"/>
  <c r="B26" i="14" s="1"/>
  <c r="B22" i="14" a="1"/>
  <c r="B22" i="14" s="1"/>
  <c r="B18" i="14" a="1"/>
  <c r="B18" i="14" s="1"/>
  <c r="J13" i="14" a="1"/>
  <c r="J13" i="14" s="1"/>
  <c r="J9" i="14" a="1"/>
  <c r="J9" i="14" s="1"/>
  <c r="I449" i="14" a="1"/>
  <c r="I449" i="14" s="1"/>
  <c r="I429" i="14" a="1"/>
  <c r="I429" i="14" s="1"/>
  <c r="I406" i="14" a="1"/>
  <c r="I406" i="14" s="1"/>
  <c r="I378" i="14" a="1"/>
  <c r="I378" i="14" s="1"/>
  <c r="I354" i="14" a="1"/>
  <c r="I354" i="14" s="1"/>
  <c r="I329" i="14" a="1"/>
  <c r="I329" i="14" s="1"/>
  <c r="I321" i="14" a="1"/>
  <c r="I321" i="14" s="1"/>
  <c r="I313" i="14" a="1"/>
  <c r="I313" i="14" s="1"/>
  <c r="I305" i="14" a="1"/>
  <c r="I305" i="14" s="1"/>
  <c r="I296" i="14" a="1"/>
  <c r="I296" i="14" s="1"/>
  <c r="I287" i="14" a="1"/>
  <c r="I287" i="14" s="1"/>
  <c r="I279" i="14" a="1"/>
  <c r="I279" i="14" s="1"/>
  <c r="I271" i="14" a="1"/>
  <c r="I271" i="14" s="1"/>
  <c r="I263" i="14" a="1"/>
  <c r="I263" i="14" s="1"/>
  <c r="I255" i="14" a="1"/>
  <c r="I255" i="14" s="1"/>
  <c r="I247" i="14" a="1"/>
  <c r="I247" i="14" s="1"/>
  <c r="I239" i="14" a="1"/>
  <c r="I239" i="14" s="1"/>
  <c r="I231" i="14" a="1"/>
  <c r="I231" i="14" s="1"/>
  <c r="I223" i="14" a="1"/>
  <c r="I223" i="14" s="1"/>
  <c r="I215" i="14" a="1"/>
  <c r="I215" i="14" s="1"/>
  <c r="I207" i="14" a="1"/>
  <c r="I207" i="14" s="1"/>
  <c r="I199" i="14" a="1"/>
  <c r="I199" i="14" s="1"/>
  <c r="I191" i="14" a="1"/>
  <c r="I191" i="14" s="1"/>
  <c r="I183" i="14" a="1"/>
  <c r="I183" i="14" s="1"/>
  <c r="I175" i="14" a="1"/>
  <c r="I175" i="14" s="1"/>
  <c r="I167" i="14" a="1"/>
  <c r="I167" i="14" s="1"/>
  <c r="I159" i="14" a="1"/>
  <c r="I159" i="14" s="1"/>
  <c r="I151" i="14" a="1"/>
  <c r="I151" i="14" s="1"/>
  <c r="O452" i="14" a="1"/>
  <c r="O452" i="14" s="1"/>
  <c r="G398" i="14" a="1"/>
  <c r="G398" i="14" s="1"/>
  <c r="G342" i="14" a="1"/>
  <c r="G342" i="14" s="1"/>
  <c r="G287" i="14" a="1"/>
  <c r="G287" i="14" s="1"/>
  <c r="O153" i="14" a="1"/>
  <c r="O153" i="14" s="1"/>
  <c r="O137" i="14" a="1"/>
  <c r="O137" i="14" s="1"/>
  <c r="G125" i="14" a="1"/>
  <c r="G125" i="14" s="1"/>
  <c r="G109" i="14" a="1"/>
  <c r="G109" i="14" s="1"/>
  <c r="O96" i="14" a="1"/>
  <c r="O96" i="14" s="1"/>
  <c r="O80" i="14" a="1"/>
  <c r="O80" i="14" s="1"/>
  <c r="O62" i="14" a="1"/>
  <c r="O62" i="14" s="1"/>
  <c r="G46" i="14" a="1"/>
  <c r="G46" i="14" s="1"/>
  <c r="B4" i="14" a="1"/>
  <c r="B4" i="14" s="1"/>
  <c r="I141" i="14" a="1"/>
  <c r="I141" i="14" s="1"/>
  <c r="I133" i="14" a="1"/>
  <c r="I133" i="14" s="1"/>
  <c r="I125" i="14" a="1"/>
  <c r="I125" i="14" s="1"/>
  <c r="I117" i="14" a="1"/>
  <c r="I117" i="14" s="1"/>
  <c r="I109" i="14" a="1"/>
  <c r="I109" i="14" s="1"/>
  <c r="I101" i="14" a="1"/>
  <c r="I101" i="14" s="1"/>
  <c r="I93" i="14" a="1"/>
  <c r="I93" i="14" s="1"/>
  <c r="I85" i="14" a="1"/>
  <c r="I85" i="14" s="1"/>
  <c r="I77" i="14" a="1"/>
  <c r="I77" i="14" s="1"/>
  <c r="I69" i="14" a="1"/>
  <c r="I69" i="14" s="1"/>
  <c r="I61" i="14" a="1"/>
  <c r="I61" i="14" s="1"/>
  <c r="I53" i="14" a="1"/>
  <c r="I53" i="14" s="1"/>
  <c r="I45" i="14" a="1"/>
  <c r="I45" i="14" s="1"/>
  <c r="I37" i="14" a="1"/>
  <c r="I37" i="14" s="1"/>
  <c r="I29" i="14" a="1"/>
  <c r="I29" i="14" s="1"/>
  <c r="I21" i="14" a="1"/>
  <c r="I21" i="14" s="1"/>
  <c r="I13" i="14" a="1"/>
  <c r="I13" i="14" s="1"/>
  <c r="I5" i="14" a="1"/>
  <c r="I5" i="14" s="1"/>
  <c r="P344" i="14" a="1"/>
  <c r="P344" i="14" s="1"/>
  <c r="P294" i="14" a="1"/>
  <c r="P294" i="14" s="1"/>
  <c r="P63" i="14" a="1"/>
  <c r="P63" i="14" s="1"/>
  <c r="P47" i="14" a="1"/>
  <c r="P47" i="14" s="1"/>
  <c r="P27" i="14" a="1"/>
  <c r="P27" i="14" s="1"/>
  <c r="P11" i="14" a="1"/>
  <c r="P11" i="14" s="1"/>
  <c r="P401" i="14" a="1"/>
  <c r="P401" i="14" s="1"/>
  <c r="G30" i="14" a="1"/>
  <c r="G30" i="14" s="1"/>
  <c r="O10" i="14" a="1"/>
  <c r="O10" i="14" s="1"/>
  <c r="L29" i="14" a="1"/>
  <c r="L29" i="14" s="1"/>
  <c r="L25" i="14" a="1"/>
  <c r="L25" i="14" s="1"/>
  <c r="L21" i="14" a="1"/>
  <c r="L21" i="14" s="1"/>
  <c r="L17" i="14" a="1"/>
  <c r="L17" i="14" s="1"/>
  <c r="L13" i="14" a="1"/>
  <c r="L13" i="14" s="1"/>
  <c r="L9" i="14" a="1"/>
  <c r="L9" i="14" s="1"/>
  <c r="L5" i="14" a="1"/>
  <c r="L5" i="14" s="1"/>
  <c r="K451" i="14" a="1"/>
  <c r="K451" i="14" s="1"/>
  <c r="K442" i="14" a="1"/>
  <c r="K442" i="14" s="1"/>
  <c r="K430" i="14" a="1"/>
  <c r="K430" i="14" s="1"/>
  <c r="K414" i="14" a="1"/>
  <c r="K414" i="14" s="1"/>
  <c r="K402" i="14" a="1"/>
  <c r="K402" i="14" s="1"/>
  <c r="K391" i="14" a="1"/>
  <c r="K391" i="14" s="1"/>
  <c r="C375" i="14" a="1"/>
  <c r="C375" i="14" s="1"/>
  <c r="C364" i="14" a="1"/>
  <c r="C364" i="14" s="1"/>
  <c r="K347" i="14" a="1"/>
  <c r="K347" i="14" s="1"/>
  <c r="C338" i="14" a="1"/>
  <c r="C338" i="14" s="1"/>
  <c r="C333" i="14" a="1"/>
  <c r="C333" i="14" s="1"/>
  <c r="C329" i="14" a="1"/>
  <c r="C329" i="14" s="1"/>
  <c r="C325" i="14" a="1"/>
  <c r="C325" i="14" s="1"/>
  <c r="C321" i="14" a="1"/>
  <c r="C321" i="14" s="1"/>
  <c r="K316" i="14" a="1"/>
  <c r="K316" i="14" s="1"/>
  <c r="K311" i="14" a="1"/>
  <c r="K311" i="14" s="1"/>
  <c r="C307" i="14" a="1"/>
  <c r="C307" i="14" s="1"/>
  <c r="C302" i="14" a="1"/>
  <c r="C302" i="14" s="1"/>
  <c r="C298" i="14" a="1"/>
  <c r="C298" i="14" s="1"/>
  <c r="C294" i="14" a="1"/>
  <c r="C294" i="14" s="1"/>
  <c r="C290" i="14" a="1"/>
  <c r="C290" i="14" s="1"/>
  <c r="K285" i="14" a="1"/>
  <c r="K285" i="14" s="1"/>
  <c r="K280" i="14" a="1"/>
  <c r="K280" i="14" s="1"/>
  <c r="C276" i="14" a="1"/>
  <c r="C276" i="14" s="1"/>
  <c r="K271" i="14" a="1"/>
  <c r="K271" i="14" s="1"/>
  <c r="C267" i="14" a="1"/>
  <c r="C267" i="14" s="1"/>
  <c r="C263" i="14" a="1"/>
  <c r="C263" i="14" s="1"/>
  <c r="C259" i="14" a="1"/>
  <c r="C259" i="14" s="1"/>
  <c r="C255" i="14" a="1"/>
  <c r="C255" i="14" s="1"/>
  <c r="C251" i="14" a="1"/>
  <c r="C251" i="14" s="1"/>
  <c r="C247" i="14" a="1"/>
  <c r="C247" i="14" s="1"/>
  <c r="C243" i="14" a="1"/>
  <c r="C243" i="14" s="1"/>
  <c r="C239" i="14" a="1"/>
  <c r="C239" i="14" s="1"/>
  <c r="C235" i="14" a="1"/>
  <c r="C235" i="14" s="1"/>
  <c r="C231" i="14" a="1"/>
  <c r="C231" i="14" s="1"/>
  <c r="C227" i="14" a="1"/>
  <c r="C227" i="14" s="1"/>
  <c r="C223" i="14" a="1"/>
  <c r="C223" i="14" s="1"/>
  <c r="C219" i="14" a="1"/>
  <c r="C219" i="14" s="1"/>
  <c r="C215" i="14" a="1"/>
  <c r="C215" i="14" s="1"/>
  <c r="C211" i="14" a="1"/>
  <c r="C211" i="14" s="1"/>
  <c r="C207" i="14" a="1"/>
  <c r="C207" i="14" s="1"/>
  <c r="C203" i="14" a="1"/>
  <c r="C203" i="14" s="1"/>
  <c r="C199" i="14" a="1"/>
  <c r="C199" i="14" s="1"/>
  <c r="C195" i="14" a="1"/>
  <c r="C195" i="14" s="1"/>
  <c r="C191" i="14" a="1"/>
  <c r="C191" i="14" s="1"/>
  <c r="C187" i="14" a="1"/>
  <c r="C187" i="14" s="1"/>
  <c r="C183" i="14" a="1"/>
  <c r="C183" i="14" s="1"/>
  <c r="C179" i="14" a="1"/>
  <c r="C179" i="14" s="1"/>
  <c r="C175" i="14" a="1"/>
  <c r="C175" i="14" s="1"/>
  <c r="C171" i="14" a="1"/>
  <c r="C171" i="14" s="1"/>
  <c r="C167" i="14" a="1"/>
  <c r="C167" i="14" s="1"/>
  <c r="C163" i="14" a="1"/>
  <c r="C163" i="14" s="1"/>
  <c r="C159" i="14" a="1"/>
  <c r="C159" i="14" s="1"/>
  <c r="C155" i="14" a="1"/>
  <c r="C155" i="14" s="1"/>
  <c r="K150" i="14" a="1"/>
  <c r="K150" i="14" s="1"/>
  <c r="K146" i="14" a="1"/>
  <c r="K146" i="14" s="1"/>
  <c r="C142" i="14" a="1"/>
  <c r="C142" i="14" s="1"/>
  <c r="C138" i="14" a="1"/>
  <c r="C138" i="14" s="1"/>
  <c r="K133" i="14" a="1"/>
  <c r="K133" i="14" s="1"/>
  <c r="K129" i="14" a="1"/>
  <c r="K129" i="14" s="1"/>
  <c r="C125" i="14" a="1"/>
  <c r="C125" i="14" s="1"/>
  <c r="C121" i="14" a="1"/>
  <c r="C121" i="14" s="1"/>
  <c r="K116" i="14" a="1"/>
  <c r="K116" i="14" s="1"/>
  <c r="K112" i="14" a="1"/>
  <c r="K112" i="14" s="1"/>
  <c r="C108" i="14" a="1"/>
  <c r="C108" i="14" s="1"/>
  <c r="K103" i="14" a="1"/>
  <c r="K103" i="14" s="1"/>
  <c r="K99" i="14" a="1"/>
  <c r="K99" i="14" s="1"/>
  <c r="C95" i="14" a="1"/>
  <c r="C95" i="14" s="1"/>
  <c r="C91" i="14" a="1"/>
  <c r="C91" i="14" s="1"/>
  <c r="K86" i="14" a="1"/>
  <c r="K86" i="14" s="1"/>
  <c r="K82" i="14" a="1"/>
  <c r="K82" i="14" s="1"/>
  <c r="C78" i="14" a="1"/>
  <c r="C78" i="14" s="1"/>
  <c r="C74" i="14" a="1"/>
  <c r="C74" i="14" s="1"/>
  <c r="K69" i="14" a="1"/>
  <c r="K69" i="14" s="1"/>
  <c r="K63" i="14" a="1"/>
  <c r="K63" i="14" s="1"/>
  <c r="K58" i="14" a="1"/>
  <c r="K58" i="14" s="1"/>
  <c r="K53" i="14" a="1"/>
  <c r="K53" i="14" s="1"/>
  <c r="K47" i="14" a="1"/>
  <c r="K47" i="14" s="1"/>
  <c r="K42" i="14" a="1"/>
  <c r="K42" i="14" s="1"/>
  <c r="K37" i="14" a="1"/>
  <c r="K37" i="14" s="1"/>
  <c r="K31" i="14" a="1"/>
  <c r="K31" i="14" s="1"/>
  <c r="K26" i="14" a="1"/>
  <c r="K26" i="14" s="1"/>
  <c r="K21" i="14" a="1"/>
  <c r="K21" i="14" s="1"/>
  <c r="K15" i="14" a="1"/>
  <c r="K15" i="14" s="1"/>
  <c r="K10" i="14" a="1"/>
  <c r="K10" i="14" s="1"/>
  <c r="K5" i="14" a="1"/>
  <c r="K5" i="14" s="1"/>
  <c r="B453" i="14" a="1"/>
  <c r="B453" i="14" s="1"/>
  <c r="J448" i="14" a="1"/>
  <c r="J448" i="14" s="1"/>
  <c r="J443" i="14" a="1"/>
  <c r="J443" i="14" s="1"/>
  <c r="J439" i="14" a="1"/>
  <c r="J439" i="14" s="1"/>
  <c r="B435" i="14" a="1"/>
  <c r="B435" i="14" s="1"/>
  <c r="B430" i="14" a="1"/>
  <c r="B430" i="14" s="1"/>
  <c r="B426" i="14" a="1"/>
  <c r="B426" i="14" s="1"/>
  <c r="J421" i="14" a="1"/>
  <c r="J421" i="14" s="1"/>
  <c r="B417" i="14" a="1"/>
  <c r="B417" i="14" s="1"/>
  <c r="B412" i="14" a="1"/>
  <c r="B412" i="14" s="1"/>
  <c r="B408" i="14" a="1"/>
  <c r="B408" i="14" s="1"/>
  <c r="B404" i="14" a="1"/>
  <c r="B404" i="14" s="1"/>
  <c r="B399" i="14" a="1"/>
  <c r="B399" i="14" s="1"/>
  <c r="J394" i="14" a="1"/>
  <c r="J394" i="14" s="1"/>
  <c r="J390" i="14" a="1"/>
  <c r="J390" i="14" s="1"/>
  <c r="B386" i="14" a="1"/>
  <c r="B386" i="14" s="1"/>
  <c r="J381" i="14" a="1"/>
  <c r="J381" i="14" s="1"/>
  <c r="J377" i="14" a="1"/>
  <c r="J377" i="14" s="1"/>
  <c r="J373" i="14" a="1"/>
  <c r="J373" i="14" s="1"/>
  <c r="B369" i="14" a="1"/>
  <c r="B369" i="14" s="1"/>
  <c r="B365" i="14" a="1"/>
  <c r="B365" i="14" s="1"/>
  <c r="B361" i="14" a="1"/>
  <c r="B361" i="14" s="1"/>
  <c r="B357" i="14" a="1"/>
  <c r="B357" i="14" s="1"/>
  <c r="J352" i="14" a="1"/>
  <c r="J352" i="14" s="1"/>
  <c r="J348" i="14" a="1"/>
  <c r="J348" i="14" s="1"/>
  <c r="B344" i="14" a="1"/>
  <c r="B344" i="14" s="1"/>
  <c r="B340" i="14" a="1"/>
  <c r="B340" i="14" s="1"/>
  <c r="J335" i="14" a="1"/>
  <c r="J335" i="14" s="1"/>
  <c r="J331" i="14" a="1"/>
  <c r="J331" i="14" s="1"/>
  <c r="B327" i="14" a="1"/>
  <c r="B327" i="14" s="1"/>
  <c r="B322" i="14" a="1"/>
  <c r="B322" i="14" s="1"/>
  <c r="J317" i="14" a="1"/>
  <c r="J317" i="14" s="1"/>
  <c r="B313" i="14" a="1"/>
  <c r="B313" i="14" s="1"/>
  <c r="J308" i="14" a="1"/>
  <c r="J308" i="14" s="1"/>
  <c r="B303" i="14" a="1"/>
  <c r="B303" i="14" s="1"/>
  <c r="B299" i="14" a="1"/>
  <c r="B299" i="14" s="1"/>
  <c r="J294" i="14" a="1"/>
  <c r="J294" i="14" s="1"/>
  <c r="J289" i="14" a="1"/>
  <c r="J289" i="14" s="1"/>
  <c r="B285" i="14" a="1"/>
  <c r="B285" i="14" s="1"/>
  <c r="J280" i="14" a="1"/>
  <c r="J280" i="14" s="1"/>
  <c r="J275" i="14" a="1"/>
  <c r="J275" i="14" s="1"/>
  <c r="J270" i="14" a="1"/>
  <c r="J270" i="14" s="1"/>
  <c r="J266" i="14" a="1"/>
  <c r="J266" i="14" s="1"/>
  <c r="J262" i="14" a="1"/>
  <c r="J262" i="14" s="1"/>
  <c r="J258" i="14" a="1"/>
  <c r="J258" i="14" s="1"/>
  <c r="J254" i="14" a="1"/>
  <c r="J254" i="14" s="1"/>
  <c r="J250" i="14" a="1"/>
  <c r="J250" i="14" s="1"/>
  <c r="J246" i="14" a="1"/>
  <c r="J246" i="14" s="1"/>
  <c r="J242" i="14" a="1"/>
  <c r="J242" i="14" s="1"/>
  <c r="J238" i="14" a="1"/>
  <c r="J238" i="14" s="1"/>
  <c r="J234" i="14" a="1"/>
  <c r="J234" i="14" s="1"/>
  <c r="J230" i="14" a="1"/>
  <c r="J230" i="14" s="1"/>
  <c r="J226" i="14" a="1"/>
  <c r="J226" i="14" s="1"/>
  <c r="J222" i="14" a="1"/>
  <c r="J222" i="14" s="1"/>
  <c r="J218" i="14" a="1"/>
  <c r="J218" i="14" s="1"/>
  <c r="J214" i="14" a="1"/>
  <c r="J214" i="14" s="1"/>
  <c r="J210" i="14" a="1"/>
  <c r="J210" i="14" s="1"/>
  <c r="J206" i="14" a="1"/>
  <c r="J206" i="14" s="1"/>
  <c r="J202" i="14" a="1"/>
  <c r="J202" i="14" s="1"/>
  <c r="J198" i="14" a="1"/>
  <c r="J198" i="14" s="1"/>
  <c r="J194" i="14" a="1"/>
  <c r="J194" i="14" s="1"/>
  <c r="J190" i="14" a="1"/>
  <c r="J190" i="14" s="1"/>
  <c r="J186" i="14" a="1"/>
  <c r="J186" i="14" s="1"/>
  <c r="J182" i="14" a="1"/>
  <c r="J182" i="14" s="1"/>
  <c r="J178" i="14" a="1"/>
  <c r="J178" i="14" s="1"/>
  <c r="J174" i="14" a="1"/>
  <c r="J174" i="14" s="1"/>
  <c r="J170" i="14" a="1"/>
  <c r="J170" i="14" s="1"/>
  <c r="J166" i="14" a="1"/>
  <c r="J166" i="14" s="1"/>
  <c r="J162" i="14" a="1"/>
  <c r="J162" i="14" s="1"/>
  <c r="J158" i="14" a="1"/>
  <c r="J158" i="14" s="1"/>
  <c r="J154" i="14" a="1"/>
  <c r="J154" i="14" s="1"/>
  <c r="J150" i="14" a="1"/>
  <c r="J150" i="14" s="1"/>
  <c r="J146" i="14" a="1"/>
  <c r="J146" i="14" s="1"/>
  <c r="E233" i="14" a="1"/>
  <c r="E233" i="14" s="1"/>
  <c r="E223" i="14" a="1"/>
  <c r="E223" i="14" s="1"/>
  <c r="E213" i="14" a="1"/>
  <c r="E213" i="14" s="1"/>
  <c r="E201" i="14" a="1"/>
  <c r="E201" i="14" s="1"/>
  <c r="E191" i="14" a="1"/>
  <c r="E191" i="14" s="1"/>
  <c r="E181" i="14" a="1"/>
  <c r="E181" i="14" s="1"/>
  <c r="E169" i="14" a="1"/>
  <c r="E169" i="14" s="1"/>
  <c r="E159" i="14" a="1"/>
  <c r="E159" i="14" s="1"/>
  <c r="M135" i="14" a="1"/>
  <c r="M135" i="14" s="1"/>
  <c r="M95" i="14" a="1"/>
  <c r="M95" i="14" s="1"/>
  <c r="L271" i="14" a="1"/>
  <c r="L271" i="14" s="1"/>
  <c r="L246" i="14" a="1"/>
  <c r="L246" i="14" s="1"/>
  <c r="L226" i="14" a="1"/>
  <c r="L226" i="14" s="1"/>
  <c r="L204" i="14" a="1"/>
  <c r="L204" i="14" s="1"/>
  <c r="L182" i="14" a="1"/>
  <c r="L182" i="14" s="1"/>
  <c r="L162" i="14" a="1"/>
  <c r="L162" i="14" s="1"/>
  <c r="L146" i="14" a="1"/>
  <c r="L146" i="14" s="1"/>
  <c r="L130" i="14" a="1"/>
  <c r="L130" i="14" s="1"/>
  <c r="L115" i="14" a="1"/>
  <c r="L115" i="14" s="1"/>
  <c r="D100" i="14" a="1"/>
  <c r="D100" i="14" s="1"/>
  <c r="D87" i="14" a="1"/>
  <c r="D87" i="14" s="1"/>
  <c r="D71" i="14" a="1"/>
  <c r="D71" i="14" s="1"/>
  <c r="K281" i="14" a="1"/>
  <c r="K281" i="14" s="1"/>
  <c r="C112" i="14" a="1"/>
  <c r="C112" i="14" s="1"/>
  <c r="C61" i="14" a="1"/>
  <c r="C61" i="14" s="1"/>
  <c r="C45" i="14" a="1"/>
  <c r="C45" i="14" s="1"/>
  <c r="C25" i="14" a="1"/>
  <c r="C25" i="14" s="1"/>
  <c r="K8" i="14" a="1"/>
  <c r="K8" i="14" s="1"/>
  <c r="J430" i="14" a="1"/>
  <c r="J430" i="14" s="1"/>
  <c r="J355" i="14" a="1"/>
  <c r="J355" i="14" s="1"/>
  <c r="J311" i="14" a="1"/>
  <c r="J311" i="14" s="1"/>
  <c r="J279" i="14" a="1"/>
  <c r="J279" i="14" s="1"/>
  <c r="B143" i="14" a="1"/>
  <c r="B143" i="14" s="1"/>
  <c r="B139" i="14" a="1"/>
  <c r="B139" i="14" s="1"/>
  <c r="B135" i="14" a="1"/>
  <c r="B135" i="14" s="1"/>
  <c r="B131" i="14" a="1"/>
  <c r="B131" i="14" s="1"/>
  <c r="B127" i="14" a="1"/>
  <c r="B127" i="14" s="1"/>
  <c r="B123" i="14" a="1"/>
  <c r="B123" i="14" s="1"/>
  <c r="B119" i="14" a="1"/>
  <c r="B119" i="14" s="1"/>
  <c r="B115" i="14" a="1"/>
  <c r="B115" i="14" s="1"/>
  <c r="B111" i="14" a="1"/>
  <c r="B111" i="14" s="1"/>
  <c r="B107" i="14" a="1"/>
  <c r="B107" i="14" s="1"/>
  <c r="B103" i="14" a="1"/>
  <c r="B103" i="14" s="1"/>
  <c r="B99" i="14" a="1"/>
  <c r="B99" i="14" s="1"/>
  <c r="B95" i="14" a="1"/>
  <c r="B95" i="14" s="1"/>
  <c r="B91" i="14" a="1"/>
  <c r="B91" i="14" s="1"/>
  <c r="B87" i="14" a="1"/>
  <c r="B87" i="14" s="1"/>
  <c r="B83" i="14" a="1"/>
  <c r="B83" i="14" s="1"/>
  <c r="B79" i="14" a="1"/>
  <c r="B79" i="14" s="1"/>
  <c r="B75" i="14" a="1"/>
  <c r="B75" i="14" s="1"/>
  <c r="B71" i="14" a="1"/>
  <c r="B71" i="14" s="1"/>
  <c r="B67" i="14" a="1"/>
  <c r="B67" i="14" s="1"/>
  <c r="B63" i="14" a="1"/>
  <c r="B63" i="14" s="1"/>
  <c r="J58" i="14" a="1"/>
  <c r="J58" i="14" s="1"/>
  <c r="J54" i="14" a="1"/>
  <c r="J54" i="14" s="1"/>
  <c r="J50" i="14" a="1"/>
  <c r="J50" i="14" s="1"/>
  <c r="B46" i="14" a="1"/>
  <c r="B46" i="14" s="1"/>
  <c r="B42" i="14" a="1"/>
  <c r="B42" i="14" s="1"/>
  <c r="B38" i="14" a="1"/>
  <c r="B38" i="14" s="1"/>
  <c r="B34" i="14" a="1"/>
  <c r="B34" i="14" s="1"/>
  <c r="B30" i="14" a="1"/>
  <c r="B30" i="14" s="1"/>
  <c r="J25" i="14" a="1"/>
  <c r="J25" i="14" s="1"/>
  <c r="J21" i="14" a="1"/>
  <c r="J21" i="14" s="1"/>
  <c r="J17" i="14" a="1"/>
  <c r="J17" i="14" s="1"/>
  <c r="B13" i="14" a="1"/>
  <c r="B13" i="14" s="1"/>
  <c r="B9" i="14" a="1"/>
  <c r="B9" i="14" s="1"/>
  <c r="I443" i="14" a="1"/>
  <c r="I443" i="14" s="1"/>
  <c r="I423" i="14" a="1"/>
  <c r="I423" i="14" s="1"/>
  <c r="I405" i="14" a="1"/>
  <c r="I405" i="14" s="1"/>
  <c r="I375" i="14" a="1"/>
  <c r="I375" i="14" s="1"/>
  <c r="I353" i="14" a="1"/>
  <c r="I353" i="14" s="1"/>
  <c r="I328" i="14" a="1"/>
  <c r="I328" i="14" s="1"/>
  <c r="I320" i="14" a="1"/>
  <c r="I320" i="14" s="1"/>
  <c r="I312" i="14" a="1"/>
  <c r="I312" i="14" s="1"/>
  <c r="I304" i="14" a="1"/>
  <c r="I304" i="14" s="1"/>
  <c r="I294" i="14" a="1"/>
  <c r="I294" i="14" s="1"/>
  <c r="I286" i="14" a="1"/>
  <c r="I286" i="14" s="1"/>
  <c r="I278" i="14" a="1"/>
  <c r="I278" i="14" s="1"/>
  <c r="I270" i="14" a="1"/>
  <c r="I270" i="14" s="1"/>
  <c r="I262" i="14" a="1"/>
  <c r="I262" i="14" s="1"/>
  <c r="I254" i="14" a="1"/>
  <c r="I254" i="14" s="1"/>
  <c r="I246" i="14" a="1"/>
  <c r="I246" i="14" s="1"/>
  <c r="I238" i="14" a="1"/>
  <c r="I238" i="14" s="1"/>
  <c r="I230" i="14" a="1"/>
  <c r="I230" i="14" s="1"/>
  <c r="I222" i="14" a="1"/>
  <c r="I222" i="14" s="1"/>
  <c r="I214" i="14" a="1"/>
  <c r="I214" i="14" s="1"/>
  <c r="I206" i="14" a="1"/>
  <c r="I206" i="14" s="1"/>
  <c r="I198" i="14" a="1"/>
  <c r="I198" i="14" s="1"/>
  <c r="I190" i="14" a="1"/>
  <c r="I190" i="14" s="1"/>
  <c r="I182" i="14" a="1"/>
  <c r="I182" i="14" s="1"/>
  <c r="I174" i="14" a="1"/>
  <c r="I174" i="14" s="1"/>
  <c r="I166" i="14" a="1"/>
  <c r="I166" i="14" s="1"/>
  <c r="I158" i="14" a="1"/>
  <c r="I158" i="14" s="1"/>
  <c r="I150" i="14" a="1"/>
  <c r="I150" i="14" s="1"/>
  <c r="O448" i="14" a="1"/>
  <c r="O448" i="14" s="1"/>
  <c r="G394" i="14" a="1"/>
  <c r="G394" i="14" s="1"/>
  <c r="G341" i="14" a="1"/>
  <c r="G341" i="14" s="1"/>
  <c r="G284" i="14" a="1"/>
  <c r="G284" i="14" s="1"/>
  <c r="G150" i="14" a="1"/>
  <c r="G150" i="14" s="1"/>
  <c r="O136" i="14" a="1"/>
  <c r="O136" i="14" s="1"/>
  <c r="O121" i="14" a="1"/>
  <c r="O121" i="14" s="1"/>
  <c r="G108" i="14" a="1"/>
  <c r="G108" i="14" s="1"/>
  <c r="G93" i="14" a="1"/>
  <c r="G93" i="14" s="1"/>
  <c r="G78" i="14" a="1"/>
  <c r="G78" i="14" s="1"/>
  <c r="G62" i="14" a="1"/>
  <c r="G62" i="14" s="1"/>
  <c r="J59" i="14" a="1"/>
  <c r="J59" i="14" s="1"/>
  <c r="I140" i="14" a="1"/>
  <c r="I140" i="14" s="1"/>
  <c r="I132" i="14" a="1"/>
  <c r="I132" i="14" s="1"/>
  <c r="I124" i="14" a="1"/>
  <c r="I124" i="14" s="1"/>
  <c r="I116" i="14" a="1"/>
  <c r="I116" i="14" s="1"/>
  <c r="I108" i="14" a="1"/>
  <c r="I108" i="14" s="1"/>
  <c r="I100" i="14" a="1"/>
  <c r="I100" i="14" s="1"/>
  <c r="I92" i="14" a="1"/>
  <c r="I92" i="14" s="1"/>
  <c r="I84" i="14" a="1"/>
  <c r="I84" i="14" s="1"/>
  <c r="I76" i="14" a="1"/>
  <c r="I76" i="14" s="1"/>
  <c r="I68" i="14" a="1"/>
  <c r="I68" i="14" s="1"/>
  <c r="I60" i="14" a="1"/>
  <c r="I60" i="14" s="1"/>
  <c r="I52" i="14" a="1"/>
  <c r="I52" i="14" s="1"/>
  <c r="I44" i="14" a="1"/>
  <c r="I44" i="14" s="1"/>
  <c r="I36" i="14" a="1"/>
  <c r="I36" i="14" s="1"/>
  <c r="I28" i="14" a="1"/>
  <c r="I28" i="14" s="1"/>
  <c r="I20" i="14" a="1"/>
  <c r="I20" i="14" s="1"/>
  <c r="I12" i="14" a="1"/>
  <c r="I12" i="14" s="1"/>
  <c r="I4" i="14" a="1"/>
  <c r="I4" i="14" s="1"/>
  <c r="P338" i="14" a="1"/>
  <c r="P338" i="14" s="1"/>
  <c r="H290" i="14" a="1"/>
  <c r="H290" i="14" s="1"/>
  <c r="H60" i="14" a="1"/>
  <c r="H60" i="14" s="1"/>
  <c r="H44" i="14" a="1"/>
  <c r="H44" i="14" s="1"/>
  <c r="H24" i="14" a="1"/>
  <c r="H24" i="14" s="1"/>
  <c r="H8" i="14" a="1"/>
  <c r="H8" i="14" s="1"/>
  <c r="O26" i="14" a="1"/>
  <c r="O26" i="14" s="1"/>
  <c r="O6" i="14" a="1"/>
  <c r="O6" i="14" s="1"/>
  <c r="L416" i="14" a="1"/>
  <c r="L416" i="14" s="1"/>
  <c r="D41" i="14" a="1"/>
  <c r="D41" i="14" s="1"/>
  <c r="D37" i="14" a="1"/>
  <c r="D37" i="14" s="1"/>
  <c r="D33" i="14" a="1"/>
  <c r="D33" i="14" s="1"/>
  <c r="D29" i="14" a="1"/>
  <c r="D29" i="14" s="1"/>
  <c r="D25" i="14" a="1"/>
  <c r="D25" i="14" s="1"/>
  <c r="D21" i="14" a="1"/>
  <c r="D21" i="14" s="1"/>
  <c r="D17" i="14" a="1"/>
  <c r="D17" i="14" s="1"/>
  <c r="D13" i="14" a="1"/>
  <c r="D13" i="14" s="1"/>
  <c r="D9" i="14" a="1"/>
  <c r="D9" i="14" s="1"/>
  <c r="D5" i="14" a="1"/>
  <c r="D5" i="14" s="1"/>
  <c r="K450" i="14" a="1"/>
  <c r="K450" i="14" s="1"/>
  <c r="C440" i="14" a="1"/>
  <c r="C440" i="14" s="1"/>
  <c r="K428" i="14" a="1"/>
  <c r="K428" i="14" s="1"/>
  <c r="K412" i="14" a="1"/>
  <c r="K412" i="14" s="1"/>
  <c r="C400" i="14" a="1"/>
  <c r="C400" i="14" s="1"/>
  <c r="K390" i="14" a="1"/>
  <c r="K390" i="14" s="1"/>
  <c r="K372" i="14" a="1"/>
  <c r="K372" i="14" s="1"/>
  <c r="K360" i="14" a="1"/>
  <c r="K360" i="14" s="1"/>
  <c r="C343" i="14" a="1"/>
  <c r="C343" i="14" s="1"/>
  <c r="K337" i="14" a="1"/>
  <c r="K337" i="14" s="1"/>
  <c r="K332" i="14" a="1"/>
  <c r="K332" i="14" s="1"/>
  <c r="K328" i="14" a="1"/>
  <c r="K328" i="14" s="1"/>
  <c r="K324" i="14" a="1"/>
  <c r="K324" i="14" s="1"/>
  <c r="K320" i="14" a="1"/>
  <c r="K320" i="14" s="1"/>
  <c r="C316" i="14" a="1"/>
  <c r="C316" i="14" s="1"/>
  <c r="C311" i="14" a="1"/>
  <c r="C311" i="14" s="1"/>
  <c r="K306" i="14" a="1"/>
  <c r="K306" i="14" s="1"/>
  <c r="K301" i="14" a="1"/>
  <c r="K301" i="14" s="1"/>
  <c r="K297" i="14" a="1"/>
  <c r="K297" i="14" s="1"/>
  <c r="K293" i="14" a="1"/>
  <c r="K293" i="14" s="1"/>
  <c r="K289" i="14" a="1"/>
  <c r="K289" i="14" s="1"/>
  <c r="C285" i="14" a="1"/>
  <c r="C285" i="14" s="1"/>
  <c r="C280" i="14" a="1"/>
  <c r="C280" i="14" s="1"/>
  <c r="K275" i="14" a="1"/>
  <c r="K275" i="14" s="1"/>
  <c r="C271" i="14" a="1"/>
  <c r="C271" i="14" s="1"/>
  <c r="K266" i="14" a="1"/>
  <c r="K266" i="14" s="1"/>
  <c r="K262" i="14" a="1"/>
  <c r="K262" i="14" s="1"/>
  <c r="K258" i="14" a="1"/>
  <c r="K258" i="14" s="1"/>
  <c r="K254" i="14" a="1"/>
  <c r="K254" i="14" s="1"/>
  <c r="K250" i="14" a="1"/>
  <c r="K250" i="14" s="1"/>
  <c r="K246" i="14" a="1"/>
  <c r="K246" i="14" s="1"/>
  <c r="K242" i="14" a="1"/>
  <c r="K242" i="14" s="1"/>
  <c r="K238" i="14" a="1"/>
  <c r="K238" i="14" s="1"/>
  <c r="K234" i="14" a="1"/>
  <c r="K234" i="14" s="1"/>
  <c r="K230" i="14" a="1"/>
  <c r="K230" i="14" s="1"/>
  <c r="K226" i="14" a="1"/>
  <c r="K226" i="14" s="1"/>
  <c r="K222" i="14" a="1"/>
  <c r="K222" i="14" s="1"/>
  <c r="K218" i="14" a="1"/>
  <c r="K218" i="14" s="1"/>
  <c r="K214" i="14" a="1"/>
  <c r="K214" i="14" s="1"/>
  <c r="K210" i="14" a="1"/>
  <c r="K210" i="14" s="1"/>
  <c r="K206" i="14" a="1"/>
  <c r="K206" i="14" s="1"/>
  <c r="K202" i="14" a="1"/>
  <c r="K202" i="14" s="1"/>
  <c r="K198" i="14" a="1"/>
  <c r="K198" i="14" s="1"/>
  <c r="K194" i="14" a="1"/>
  <c r="K194" i="14" s="1"/>
  <c r="K190" i="14" a="1"/>
  <c r="K190" i="14" s="1"/>
  <c r="K186" i="14" a="1"/>
  <c r="K186" i="14" s="1"/>
  <c r="K182" i="14" a="1"/>
  <c r="K182" i="14" s="1"/>
  <c r="K178" i="14" a="1"/>
  <c r="K178" i="14" s="1"/>
  <c r="K174" i="14" a="1"/>
  <c r="K174" i="14" s="1"/>
  <c r="K170" i="14" a="1"/>
  <c r="K170" i="14" s="1"/>
  <c r="K166" i="14" a="1"/>
  <c r="K166" i="14" s="1"/>
  <c r="K162" i="14" a="1"/>
  <c r="K162" i="14" s="1"/>
  <c r="K158" i="14" a="1"/>
  <c r="K158" i="14" s="1"/>
  <c r="K154" i="14" a="1"/>
  <c r="K154" i="14" s="1"/>
  <c r="C150" i="14" a="1"/>
  <c r="C150" i="14" s="1"/>
  <c r="C146" i="14" a="1"/>
  <c r="C146" i="14" s="1"/>
  <c r="K141" i="14" a="1"/>
  <c r="K141" i="14" s="1"/>
  <c r="K137" i="14" a="1"/>
  <c r="K137" i="14" s="1"/>
  <c r="C133" i="14" a="1"/>
  <c r="C133" i="14" s="1"/>
  <c r="C129" i="14" a="1"/>
  <c r="C129" i="14" s="1"/>
  <c r="K124" i="14" a="1"/>
  <c r="K124" i="14" s="1"/>
  <c r="K120" i="14" a="1"/>
  <c r="K120" i="14" s="1"/>
  <c r="C116" i="14" a="1"/>
  <c r="C116" i="14" s="1"/>
  <c r="K111" i="14" a="1"/>
  <c r="K111" i="14" s="1"/>
  <c r="K107" i="14" a="1"/>
  <c r="K107" i="14" s="1"/>
  <c r="C103" i="14" a="1"/>
  <c r="C103" i="14" s="1"/>
  <c r="C99" i="14" a="1"/>
  <c r="C99" i="14" s="1"/>
  <c r="K94" i="14" a="1"/>
  <c r="K94" i="14" s="1"/>
  <c r="K90" i="14" a="1"/>
  <c r="K90" i="14" s="1"/>
  <c r="C86" i="14" a="1"/>
  <c r="C86" i="14" s="1"/>
  <c r="C82" i="14" a="1"/>
  <c r="C82" i="14" s="1"/>
  <c r="K77" i="14" a="1"/>
  <c r="K77" i="14" s="1"/>
  <c r="K73" i="14" a="1"/>
  <c r="K73" i="14" s="1"/>
  <c r="C68" i="14" a="1"/>
  <c r="C68" i="14" s="1"/>
  <c r="C63" i="14" a="1"/>
  <c r="C63" i="14" s="1"/>
  <c r="C58" i="14" a="1"/>
  <c r="C58" i="14" s="1"/>
  <c r="C52" i="14" a="1"/>
  <c r="C52" i="14" s="1"/>
  <c r="C47" i="14" a="1"/>
  <c r="C47" i="14" s="1"/>
  <c r="C42" i="14" a="1"/>
  <c r="C42" i="14" s="1"/>
  <c r="C36" i="14" a="1"/>
  <c r="C36" i="14" s="1"/>
  <c r="C31" i="14" a="1"/>
  <c r="C31" i="14" s="1"/>
  <c r="C26" i="14" a="1"/>
  <c r="C26" i="14" s="1"/>
  <c r="C20" i="14" a="1"/>
  <c r="C20" i="14" s="1"/>
  <c r="C15" i="14" a="1"/>
  <c r="C15" i="14" s="1"/>
  <c r="C10" i="14" a="1"/>
  <c r="C10" i="14" s="1"/>
  <c r="C4" i="14" a="1"/>
  <c r="C4" i="14" s="1"/>
  <c r="J452" i="14" a="1"/>
  <c r="J452" i="14" s="1"/>
  <c r="J447" i="14" a="1"/>
  <c r="J447" i="14" s="1"/>
  <c r="B443" i="14" a="1"/>
  <c r="B443" i="14" s="1"/>
  <c r="J438" i="14" a="1"/>
  <c r="J438" i="14" s="1"/>
  <c r="B434" i="14" a="1"/>
  <c r="B434" i="14" s="1"/>
  <c r="J429" i="14" a="1"/>
  <c r="J429" i="14" s="1"/>
  <c r="J425" i="14" a="1"/>
  <c r="J425" i="14" s="1"/>
  <c r="B421" i="14" a="1"/>
  <c r="B421" i="14" s="1"/>
  <c r="J416" i="14" a="1"/>
  <c r="J416" i="14" s="1"/>
  <c r="J411" i="14" a="1"/>
  <c r="J411" i="14" s="1"/>
  <c r="J407" i="14" a="1"/>
  <c r="J407" i="14" s="1"/>
  <c r="B403" i="14" a="1"/>
  <c r="B403" i="14" s="1"/>
  <c r="B398" i="14" a="1"/>
  <c r="B398" i="14" s="1"/>
  <c r="B394" i="14" a="1"/>
  <c r="B394" i="14" s="1"/>
  <c r="B390" i="14" a="1"/>
  <c r="B390" i="14" s="1"/>
  <c r="J385" i="14" a="1"/>
  <c r="J385" i="14" s="1"/>
  <c r="B381" i="14" a="1"/>
  <c r="B381" i="14" s="1"/>
  <c r="B377" i="14" a="1"/>
  <c r="B377" i="14" s="1"/>
  <c r="B373" i="14" a="1"/>
  <c r="B373" i="14" s="1"/>
  <c r="J368" i="14" a="1"/>
  <c r="J368" i="14" s="1"/>
  <c r="J364" i="14" a="1"/>
  <c r="J364" i="14" s="1"/>
  <c r="J360" i="14" a="1"/>
  <c r="J360" i="14" s="1"/>
  <c r="J356" i="14" a="1"/>
  <c r="J356" i="14" s="1"/>
  <c r="B352" i="14" a="1"/>
  <c r="B352" i="14" s="1"/>
  <c r="B348" i="14" a="1"/>
  <c r="B348" i="14" s="1"/>
  <c r="J343" i="14" a="1"/>
  <c r="J343" i="14" s="1"/>
  <c r="J339" i="14" a="1"/>
  <c r="J339" i="14" s="1"/>
  <c r="B335" i="14" a="1"/>
  <c r="B335" i="14" s="1"/>
  <c r="B331" i="14" a="1"/>
  <c r="B331" i="14" s="1"/>
  <c r="J326" i="14" a="1"/>
  <c r="J326" i="14" s="1"/>
  <c r="J321" i="14" a="1"/>
  <c r="J321" i="14" s="1"/>
  <c r="B317" i="14" a="1"/>
  <c r="B317" i="14" s="1"/>
  <c r="J312" i="14" a="1"/>
  <c r="J312" i="14" s="1"/>
  <c r="J307" i="14" a="1"/>
  <c r="J307" i="14" s="1"/>
  <c r="J302" i="14" a="1"/>
  <c r="J302" i="14" s="1"/>
  <c r="J298" i="14" a="1"/>
  <c r="J298" i="14" s="1"/>
  <c r="J293" i="14" a="1"/>
  <c r="J293" i="14" s="1"/>
  <c r="B289" i="14" a="1"/>
  <c r="B289" i="14" s="1"/>
  <c r="J284" i="14" a="1"/>
  <c r="J284" i="14" s="1"/>
  <c r="B280" i="14" a="1"/>
  <c r="B280" i="14" s="1"/>
  <c r="J274" i="14" a="1"/>
  <c r="J274" i="14" s="1"/>
  <c r="B270" i="14" a="1"/>
  <c r="B270" i="14" s="1"/>
  <c r="B266" i="14" a="1"/>
  <c r="B266" i="14" s="1"/>
  <c r="B262" i="14" a="1"/>
  <c r="B262" i="14" s="1"/>
  <c r="B258" i="14" a="1"/>
  <c r="B258" i="14" s="1"/>
  <c r="B254" i="14" a="1"/>
  <c r="B254" i="14" s="1"/>
  <c r="B250" i="14" a="1"/>
  <c r="B250" i="14" s="1"/>
  <c r="B246" i="14" a="1"/>
  <c r="B246" i="14" s="1"/>
  <c r="B242" i="14" a="1"/>
  <c r="B242" i="14" s="1"/>
  <c r="B238" i="14" a="1"/>
  <c r="B238" i="14" s="1"/>
  <c r="B234" i="14" a="1"/>
  <c r="B234" i="14" s="1"/>
  <c r="B230" i="14" a="1"/>
  <c r="B230" i="14" s="1"/>
  <c r="B226" i="14" a="1"/>
  <c r="B226" i="14" s="1"/>
  <c r="B222" i="14" a="1"/>
  <c r="B222" i="14" s="1"/>
  <c r="B218" i="14" a="1"/>
  <c r="B218" i="14" s="1"/>
  <c r="B214" i="14" a="1"/>
  <c r="B214" i="14" s="1"/>
  <c r="B210" i="14" a="1"/>
  <c r="B210" i="14" s="1"/>
  <c r="B206" i="14" a="1"/>
  <c r="B206" i="14" s="1"/>
  <c r="B202" i="14" a="1"/>
  <c r="B202" i="14" s="1"/>
  <c r="B198" i="14" a="1"/>
  <c r="B198" i="14" s="1"/>
  <c r="B194" i="14" a="1"/>
  <c r="B194" i="14" s="1"/>
  <c r="B190" i="14" a="1"/>
  <c r="B190" i="14" s="1"/>
  <c r="B186" i="14" a="1"/>
  <c r="B186" i="14" s="1"/>
  <c r="B182" i="14" a="1"/>
  <c r="B182" i="14" s="1"/>
  <c r="B178" i="14" a="1"/>
  <c r="B178" i="14" s="1"/>
  <c r="B174" i="14" a="1"/>
  <c r="B174" i="14" s="1"/>
  <c r="B170" i="14" a="1"/>
  <c r="B170" i="14" s="1"/>
  <c r="B166" i="14" a="1"/>
  <c r="B166" i="14" s="1"/>
  <c r="B162" i="14" a="1"/>
  <c r="B162" i="14" s="1"/>
  <c r="B158" i="14" a="1"/>
  <c r="B158" i="14" s="1"/>
  <c r="B154" i="14" a="1"/>
  <c r="B154" i="14" s="1"/>
  <c r="B150" i="14" a="1"/>
  <c r="B150" i="14" s="1"/>
  <c r="M243" i="14" a="1"/>
  <c r="M243" i="14" s="1"/>
  <c r="M231" i="14" a="1"/>
  <c r="M231" i="14" s="1"/>
  <c r="M221" i="14" a="1"/>
  <c r="M221" i="14" s="1"/>
  <c r="M211" i="14" a="1"/>
  <c r="M211" i="14" s="1"/>
  <c r="M199" i="14" a="1"/>
  <c r="M199" i="14" s="1"/>
  <c r="M189" i="14" a="1"/>
  <c r="M189" i="14" s="1"/>
  <c r="M179" i="14" a="1"/>
  <c r="M179" i="14" s="1"/>
  <c r="M167" i="14" a="1"/>
  <c r="M167" i="14" s="1"/>
  <c r="M157" i="14" a="1"/>
  <c r="M157" i="14" s="1"/>
  <c r="M127" i="14" a="1"/>
  <c r="M127" i="14" s="1"/>
  <c r="M87" i="14" a="1"/>
  <c r="M87" i="14" s="1"/>
  <c r="L266" i="14" a="1"/>
  <c r="L266" i="14" s="1"/>
  <c r="L244" i="14" a="1"/>
  <c r="L244" i="14" s="1"/>
  <c r="L222" i="14" a="1"/>
  <c r="L222" i="14" s="1"/>
  <c r="L202" i="14" a="1"/>
  <c r="L202" i="14" s="1"/>
  <c r="L180" i="14" a="1"/>
  <c r="L180" i="14" s="1"/>
  <c r="L158" i="14" a="1"/>
  <c r="L158" i="14" s="1"/>
  <c r="D143" i="14" a="1"/>
  <c r="D143" i="14" s="1"/>
  <c r="L128" i="14" a="1"/>
  <c r="L128" i="14" s="1"/>
  <c r="L114" i="14" a="1"/>
  <c r="L114" i="14" s="1"/>
  <c r="L98" i="14" a="1"/>
  <c r="L98" i="14" s="1"/>
  <c r="D84" i="14" a="1"/>
  <c r="D84" i="14" s="1"/>
  <c r="C336" i="14" a="1"/>
  <c r="C336" i="14" s="1"/>
  <c r="K276" i="14" a="1"/>
  <c r="K276" i="14" s="1"/>
  <c r="C104" i="14" a="1"/>
  <c r="C104" i="14" s="1"/>
  <c r="K60" i="14" a="1"/>
  <c r="K60" i="14" s="1"/>
  <c r="C41" i="14" a="1"/>
  <c r="C41" i="14" s="1"/>
  <c r="K24" i="14" a="1"/>
  <c r="K24" i="14" s="1"/>
  <c r="K4" i="14" a="1"/>
  <c r="K4" i="14" s="1"/>
  <c r="J423" i="14" a="1"/>
  <c r="J423" i="14" s="1"/>
  <c r="J347" i="14" a="1"/>
  <c r="J347" i="14" s="1"/>
  <c r="B308" i="14" a="1"/>
  <c r="B308" i="14" s="1"/>
  <c r="B275" i="14" a="1"/>
  <c r="B275" i="14" s="1"/>
  <c r="J142" i="14" a="1"/>
  <c r="J142" i="14" s="1"/>
  <c r="J138" i="14" a="1"/>
  <c r="J138" i="14" s="1"/>
  <c r="J134" i="14" a="1"/>
  <c r="J134" i="14" s="1"/>
  <c r="J130" i="14" a="1"/>
  <c r="J130" i="14" s="1"/>
  <c r="J126" i="14" a="1"/>
  <c r="J126" i="14" s="1"/>
  <c r="J122" i="14" a="1"/>
  <c r="J122" i="14" s="1"/>
  <c r="J118" i="14" a="1"/>
  <c r="J118" i="14" s="1"/>
  <c r="J114" i="14" a="1"/>
  <c r="J114" i="14" s="1"/>
  <c r="J110" i="14" a="1"/>
  <c r="J110" i="14" s="1"/>
  <c r="J106" i="14" a="1"/>
  <c r="J106" i="14" s="1"/>
  <c r="J102" i="14" a="1"/>
  <c r="J102" i="14" s="1"/>
  <c r="J98" i="14" a="1"/>
  <c r="J98" i="14" s="1"/>
  <c r="J94" i="14" a="1"/>
  <c r="J94" i="14" s="1"/>
  <c r="J90" i="14" a="1"/>
  <c r="J90" i="14" s="1"/>
  <c r="J86" i="14" a="1"/>
  <c r="J86" i="14" s="1"/>
  <c r="J82" i="14" a="1"/>
  <c r="J82" i="14" s="1"/>
  <c r="J78" i="14" a="1"/>
  <c r="J78" i="14" s="1"/>
  <c r="J74" i="14" a="1"/>
  <c r="J74" i="14" s="1"/>
  <c r="J70" i="14" a="1"/>
  <c r="J70" i="14" s="1"/>
  <c r="J66" i="14" a="1"/>
  <c r="J66" i="14" s="1"/>
  <c r="J62" i="14" a="1"/>
  <c r="J62" i="14" s="1"/>
  <c r="B58" i="14" a="1"/>
  <c r="B58" i="14" s="1"/>
  <c r="B54" i="14" a="1"/>
  <c r="B54" i="14" s="1"/>
  <c r="B50" i="14" a="1"/>
  <c r="B50" i="14" s="1"/>
  <c r="J45" i="14" a="1"/>
  <c r="J45" i="14" s="1"/>
  <c r="J41" i="14" a="1"/>
  <c r="J41" i="14" s="1"/>
  <c r="J37" i="14" a="1"/>
  <c r="J37" i="14" s="1"/>
  <c r="J33" i="14" a="1"/>
  <c r="J33" i="14" s="1"/>
  <c r="J29" i="14" a="1"/>
  <c r="J29" i="14" s="1"/>
  <c r="B25" i="14" a="1"/>
  <c r="B25" i="14" s="1"/>
  <c r="B21" i="14" a="1"/>
  <c r="B21" i="14" s="1"/>
  <c r="B17" i="14" a="1"/>
  <c r="B17" i="14" s="1"/>
  <c r="J12" i="14" a="1"/>
  <c r="J12" i="14" s="1"/>
  <c r="J8" i="14" a="1"/>
  <c r="J8" i="14" s="1"/>
  <c r="I441" i="14" a="1"/>
  <c r="I441" i="14" s="1"/>
  <c r="I422" i="14" a="1"/>
  <c r="I422" i="14" s="1"/>
  <c r="I398" i="14" a="1"/>
  <c r="I398" i="14" s="1"/>
  <c r="I374" i="14" a="1"/>
  <c r="I374" i="14" s="1"/>
  <c r="I347" i="14" a="1"/>
  <c r="I347" i="14" s="1"/>
  <c r="I327" i="14" a="1"/>
  <c r="I327" i="14" s="1"/>
  <c r="I319" i="14" a="1"/>
  <c r="I319" i="14" s="1"/>
  <c r="I311" i="14" a="1"/>
  <c r="I311" i="14" s="1"/>
  <c r="I303" i="14" a="1"/>
  <c r="I303" i="14" s="1"/>
  <c r="I293" i="14" a="1"/>
  <c r="I293" i="14" s="1"/>
  <c r="I285" i="14" a="1"/>
  <c r="I285" i="14" s="1"/>
  <c r="I277" i="14" a="1"/>
  <c r="I277" i="14" s="1"/>
  <c r="I269" i="14" a="1"/>
  <c r="I269" i="14" s="1"/>
  <c r="I261" i="14" a="1"/>
  <c r="I261" i="14" s="1"/>
  <c r="I253" i="14" a="1"/>
  <c r="I253" i="14" s="1"/>
  <c r="I245" i="14" a="1"/>
  <c r="I245" i="14" s="1"/>
  <c r="I237" i="14" a="1"/>
  <c r="I237" i="14" s="1"/>
  <c r="I229" i="14" a="1"/>
  <c r="I229" i="14" s="1"/>
  <c r="I221" i="14" a="1"/>
  <c r="I221" i="14" s="1"/>
  <c r="I213" i="14" a="1"/>
  <c r="I213" i="14" s="1"/>
  <c r="I205" i="14" a="1"/>
  <c r="I205" i="14" s="1"/>
  <c r="I197" i="14" a="1"/>
  <c r="I197" i="14" s="1"/>
  <c r="I189" i="14" a="1"/>
  <c r="I189" i="14" s="1"/>
  <c r="I181" i="14" a="1"/>
  <c r="I181" i="14" s="1"/>
  <c r="I173" i="14" a="1"/>
  <c r="I173" i="14" s="1"/>
  <c r="I165" i="14" a="1"/>
  <c r="I165" i="14" s="1"/>
  <c r="I157" i="14" a="1"/>
  <c r="I157" i="14" s="1"/>
  <c r="I149" i="14" a="1"/>
  <c r="I149" i="14" s="1"/>
  <c r="G436" i="14" a="1"/>
  <c r="G436" i="14" s="1"/>
  <c r="G393" i="14" a="1"/>
  <c r="G393" i="14" s="1"/>
  <c r="G333" i="14" a="1"/>
  <c r="G333" i="14" s="1"/>
  <c r="G280" i="14" a="1"/>
  <c r="G280" i="14" s="1"/>
  <c r="G149" i="14" a="1"/>
  <c r="G149" i="14" s="1"/>
  <c r="G134" i="14" a="1"/>
  <c r="G134" i="14" s="1"/>
  <c r="O120" i="14" a="1"/>
  <c r="O120" i="14" s="1"/>
  <c r="O105" i="14" a="1"/>
  <c r="O105" i="14" s="1"/>
  <c r="G92" i="14" a="1"/>
  <c r="G92" i="14" s="1"/>
  <c r="G76" i="14" a="1"/>
  <c r="G76" i="14" s="1"/>
  <c r="O58" i="14" a="1"/>
  <c r="O58" i="14" s="1"/>
  <c r="B47" i="14" a="1"/>
  <c r="B47" i="14" s="1"/>
  <c r="I139" i="14" a="1"/>
  <c r="I139" i="14" s="1"/>
  <c r="I131" i="14" a="1"/>
  <c r="I131" i="14" s="1"/>
  <c r="I123" i="14" a="1"/>
  <c r="I123" i="14" s="1"/>
  <c r="I115" i="14" a="1"/>
  <c r="I115" i="14" s="1"/>
  <c r="I107" i="14" a="1"/>
  <c r="I107" i="14" s="1"/>
  <c r="I99" i="14" a="1"/>
  <c r="I99" i="14" s="1"/>
  <c r="I91" i="14" a="1"/>
  <c r="I91" i="14" s="1"/>
  <c r="I83" i="14" a="1"/>
  <c r="I83" i="14" s="1"/>
  <c r="I75" i="14" a="1"/>
  <c r="I75" i="14" s="1"/>
  <c r="I67" i="14" a="1"/>
  <c r="I67" i="14" s="1"/>
  <c r="I59" i="14" a="1"/>
  <c r="I59" i="14" s="1"/>
  <c r="I51" i="14" a="1"/>
  <c r="I51" i="14" s="1"/>
  <c r="I43" i="14" a="1"/>
  <c r="I43" i="14" s="1"/>
  <c r="I35" i="14" a="1"/>
  <c r="I35" i="14" s="1"/>
  <c r="I27" i="14" a="1"/>
  <c r="I27" i="14" s="1"/>
  <c r="I19" i="14" a="1"/>
  <c r="I19" i="14" s="1"/>
  <c r="I11" i="14" a="1"/>
  <c r="I11" i="14" s="1"/>
  <c r="P336" i="14" a="1"/>
  <c r="P336" i="14" s="1"/>
  <c r="H289" i="14" a="1"/>
  <c r="H289" i="14" s="1"/>
  <c r="P59" i="14" a="1"/>
  <c r="P59" i="14" s="1"/>
  <c r="P43" i="14" a="1"/>
  <c r="P43" i="14" s="1"/>
  <c r="P23" i="14" a="1"/>
  <c r="P23" i="14" s="1"/>
  <c r="H4" i="14" a="1"/>
  <c r="H4" i="14" s="1"/>
  <c r="O42" i="14" a="1"/>
  <c r="O42" i="14" s="1"/>
  <c r="G26" i="14" a="1"/>
  <c r="G26" i="14" s="1"/>
  <c r="G6" i="14" a="1"/>
  <c r="G6" i="14" s="1"/>
  <c r="D3" i="14" a="1"/>
  <c r="D3" i="14" s="1"/>
  <c r="N3" i="14" a="1"/>
  <c r="N3" i="14" s="1"/>
  <c r="O3" i="14" a="1"/>
  <c r="O3" i="14" s="1"/>
  <c r="F3" i="14" a="1"/>
  <c r="F3" i="14" s="1"/>
  <c r="G3" i="14" a="1"/>
  <c r="G3" i="14" s="1"/>
  <c r="J3" i="14" a="1"/>
  <c r="J3" i="14" s="1"/>
  <c r="M3" i="14" a="1"/>
  <c r="M3" i="14" s="1"/>
  <c r="I3" i="14" a="1"/>
  <c r="I3" i="14" s="1"/>
  <c r="H3" i="14" a="1"/>
  <c r="H3" i="14" s="1"/>
  <c r="E3" i="14" a="1"/>
  <c r="E3" i="14" s="1"/>
  <c r="K3" i="14" a="1"/>
  <c r="K3" i="14" s="1"/>
  <c r="P3" i="14" a="1"/>
  <c r="P3" i="14" s="1"/>
  <c r="C3" i="14" a="1"/>
  <c r="C3" i="14" s="1"/>
  <c r="L3" i="14" a="1"/>
  <c r="L3" i="14" s="1"/>
  <c r="B3" i="14" a="1"/>
  <c r="B3" i="14" s="1"/>
  <c r="R7" i="14" l="1"/>
  <c r="R6" i="14"/>
  <c r="R5" i="14"/>
  <c r="R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<sst xmlns="http://schemas.openxmlformats.org/spreadsheetml/2006/main" count="11193" uniqueCount="3410">
  <si>
    <t>Chamber</t>
  </si>
  <si>
    <t>Measurement</t>
  </si>
  <si>
    <t>tr1</t>
  </si>
  <si>
    <t>tr8</t>
  </si>
  <si>
    <t>tr_02</t>
  </si>
  <si>
    <t>tr_03</t>
  </si>
  <si>
    <t>tr_04</t>
  </si>
  <si>
    <t>tr_05</t>
  </si>
  <si>
    <t>tr_06</t>
  </si>
  <si>
    <t>tr_07</t>
  </si>
  <si>
    <t>tr_09</t>
  </si>
  <si>
    <t>tr_10</t>
  </si>
  <si>
    <t>tr_11</t>
  </si>
  <si>
    <t>tr_12</t>
  </si>
  <si>
    <t>tr_13</t>
  </si>
  <si>
    <t>tr_14</t>
  </si>
  <si>
    <t>weather</t>
  </si>
  <si>
    <t>adjust_t_sp</t>
  </si>
  <si>
    <t>adjust_t_sp_qty</t>
  </si>
  <si>
    <t>CO2_1_Second</t>
  </si>
  <si>
    <t>co2_dump_vlv_percent_on</t>
  </si>
  <si>
    <t>co2inj_mfc_2_mv</t>
  </si>
  <si>
    <t>co2inj_mfc_mv</t>
  </si>
  <si>
    <t>dl_meter_calibrate</t>
  </si>
  <si>
    <t>dl_meter_increment</t>
  </si>
  <si>
    <t>dl_meter_previous_day_amount</t>
  </si>
  <si>
    <t>dl_total_previous_day</t>
  </si>
  <si>
    <t>et_acc_prev</t>
  </si>
  <si>
    <t>et_cal</t>
  </si>
  <si>
    <t>et_cal_acc</t>
  </si>
  <si>
    <t>et_cal_counter</t>
  </si>
  <si>
    <t>et_cal_val</t>
  </si>
  <si>
    <t>et_meter_calibrate</t>
  </si>
  <si>
    <t>et_meter_increment</t>
  </si>
  <si>
    <t>et_meter_previous_day_amount</t>
  </si>
  <si>
    <t>et_total_previous_day</t>
  </si>
  <si>
    <t>ET-humid_prevDay</t>
  </si>
  <si>
    <t>ET-humid_prevNight</t>
  </si>
  <si>
    <t>ET-RTH_accum</t>
  </si>
  <si>
    <t>et-rth_accum</t>
  </si>
  <si>
    <t>ETmeter-RTH_accum</t>
  </si>
  <si>
    <t>humid-ET_prevDay</t>
  </si>
  <si>
    <t>humid-ET_prevNight</t>
  </si>
  <si>
    <t>humid-ET_sd_accum</t>
  </si>
  <si>
    <t>realtime\epa_dp</t>
  </si>
  <si>
    <t>realtime\epa_rh</t>
  </si>
  <si>
    <t>realtime\epa_therm_1</t>
  </si>
  <si>
    <t>realtime\epa_therm_2</t>
  </si>
  <si>
    <t>realtime\tera_dp</t>
  </si>
  <si>
    <t>realtime\tera_rh</t>
  </si>
  <si>
    <t>realtime\tera_therm_1</t>
  </si>
  <si>
    <t>realtime\tera_therm_2</t>
  </si>
  <si>
    <t>rth_cal_num</t>
  </si>
  <si>
    <t>rth_daily_tot</t>
  </si>
  <si>
    <t>rth_dumping</t>
  </si>
  <si>
    <t>rth_float_1</t>
  </si>
  <si>
    <t>rth_float_2</t>
  </si>
  <si>
    <t>rth_prev_day_tot</t>
  </si>
  <si>
    <t>sd_24hr_dl</t>
  </si>
  <si>
    <t>sd_24hr_et</t>
  </si>
  <si>
    <t>sd_24hr_irrig</t>
  </si>
  <si>
    <t>sd_24hr_prev_dl</t>
  </si>
  <si>
    <t>sd_24hr_prev_irrig</t>
  </si>
  <si>
    <t>sd_24hr_prev_rain_ml</t>
  </si>
  <si>
    <t>sd_24hr_rain_ml</t>
  </si>
  <si>
    <t>sd_24hr_rth</t>
  </si>
  <si>
    <t>sd_day_prev_et</t>
  </si>
  <si>
    <t>sd_day_prev_par</t>
  </si>
  <si>
    <t>sd_day_prev_rh</t>
  </si>
  <si>
    <t>sd_day_prev_rth</t>
  </si>
  <si>
    <t>sd_day_prev_temp</t>
  </si>
  <si>
    <t>sd_night_prev_et</t>
  </si>
  <si>
    <t>sd_night_prev_rh</t>
  </si>
  <si>
    <t>sd_night_prev_rth</t>
  </si>
  <si>
    <t>sd_night_prev_temp</t>
  </si>
  <si>
    <t>sel_tip_bucket_cal</t>
  </si>
  <si>
    <t>soil\moisture\mps_15</t>
  </si>
  <si>
    <t>soil\moisture\mps_35</t>
  </si>
  <si>
    <t>soil\moisture\mps_75</t>
  </si>
  <si>
    <t>soil\moisture\sm_m1c</t>
  </si>
  <si>
    <t>soil\moisture\sm_m2c</t>
  </si>
  <si>
    <t>soil\moisture\sm_mac</t>
  </si>
  <si>
    <t>soil\moisture\sm_ta</t>
  </si>
  <si>
    <t>soil\moisture\sm_tac</t>
  </si>
  <si>
    <t>soil\temp\cr10volts</t>
  </si>
  <si>
    <t>soil\temp\enclotemp</t>
  </si>
  <si>
    <t>soil\temp\insen1</t>
  </si>
  <si>
    <t>soil\temp\insen2</t>
  </si>
  <si>
    <t>soil\temp\insen3</t>
  </si>
  <si>
    <t>soil\temp\insen4</t>
  </si>
  <si>
    <t>soil\temp\insen5</t>
  </si>
  <si>
    <t>soil\temp\insen6</t>
  </si>
  <si>
    <t>soil\temp\insen7</t>
  </si>
  <si>
    <t>soil\temp\insen8</t>
  </si>
  <si>
    <t>soil\temp\insen9</t>
  </si>
  <si>
    <t>soil\temp\insen10</t>
  </si>
  <si>
    <t>soil\temp\watercont</t>
  </si>
  <si>
    <t>soil\tip\dl_tips</t>
  </si>
  <si>
    <t>soil\tip\et_tips</t>
  </si>
  <si>
    <t>soil\tip\rtmevapo</t>
  </si>
  <si>
    <t>soil\tip\rtmleach</t>
  </si>
  <si>
    <t>tr_14_co2_umol</t>
  </si>
  <si>
    <t>tr_aboveground_CER_rate</t>
  </si>
  <si>
    <t>tr_air_temp_sp</t>
  </si>
  <si>
    <t>tr_atm_press</t>
  </si>
  <si>
    <t>tr_avg_air_temp</t>
  </si>
  <si>
    <t>tr_back_off_indicator</t>
  </si>
  <si>
    <t>tr_CER_calc_leak_rate</t>
  </si>
  <si>
    <t>tr_CER_calc_leak_rate_no_sf6</t>
  </si>
  <si>
    <t>tr_cer_calculated</t>
  </si>
  <si>
    <t>tr_CER_Calculated_no_leak_rate</t>
  </si>
  <si>
    <t>tr_CER_end_bp</t>
  </si>
  <si>
    <t>tr_CER_end_CO2</t>
  </si>
  <si>
    <t>tr_CER_end_dp</t>
  </si>
  <si>
    <t>tr_CER_end_temp</t>
  </si>
  <si>
    <t>tr_CER_measure_mode</t>
  </si>
  <si>
    <t>tr_CER_start_CO2</t>
  </si>
  <si>
    <t>tr_CO2_draw_down</t>
  </si>
  <si>
    <t>tr_co2_draw_down_time</t>
  </si>
  <si>
    <t>tr_CO2_draw_down_time</t>
  </si>
  <si>
    <t>tr_co2_umol</t>
  </si>
  <si>
    <t>tr_dev_CO2</t>
  </si>
  <si>
    <t>tr_dev_dewpoint</t>
  </si>
  <si>
    <t>tr_dev_PAR</t>
  </si>
  <si>
    <t>tr_dev_RH</t>
  </si>
  <si>
    <t>tr_dev_temp</t>
  </si>
  <si>
    <t>tr_dew_point</t>
  </si>
  <si>
    <t>tr_dewpoint</t>
  </si>
  <si>
    <t>tr_dl_tip_bucket_calib</t>
  </si>
  <si>
    <t>tr_dump_vlv</t>
  </si>
  <si>
    <t>tr_et_tip_bucket_calib</t>
  </si>
  <si>
    <t>tr_irrig_bucket_prev_day_ml</t>
  </si>
  <si>
    <t>tr_irrig_ml_prev_day_total</t>
  </si>
  <si>
    <t>tr_irrig_pump_rate</t>
  </si>
  <si>
    <t>tr_irrig_time_per_bucket</t>
  </si>
  <si>
    <t>tr_light_level</t>
  </si>
  <si>
    <t>tr_par_umol</t>
  </si>
  <si>
    <t>tr_rain_daily_mL</t>
  </si>
  <si>
    <t>tr_rain_daily_tot</t>
  </si>
  <si>
    <t>tr_rain_event_mL</t>
  </si>
  <si>
    <t>tr_rain_prev_day_tot</t>
  </si>
  <si>
    <t>tr_rel_humid</t>
  </si>
  <si>
    <t>tr_rh</t>
  </si>
  <si>
    <t>tr_sf6_leak_rate</t>
  </si>
  <si>
    <t>tr_soil_efflux_measure_mode</t>
  </si>
  <si>
    <t>tr_soil_efflux_rate</t>
  </si>
  <si>
    <t>tr_soil_efflux_rate_2</t>
  </si>
  <si>
    <t>tr_soil_efflux_rate_3</t>
  </si>
  <si>
    <t>tr_soil_efflux_rate_avg</t>
  </si>
  <si>
    <t>tr_soil_efflux_rate_line</t>
  </si>
  <si>
    <t>tr_soil_efflux_rate_poly</t>
  </si>
  <si>
    <t>tr_therm_1</t>
  </si>
  <si>
    <t>x_amb_diff</t>
  </si>
  <si>
    <t>x_ambCO2_diff</t>
  </si>
  <si>
    <t>x_ambRH_diff</t>
  </si>
  <si>
    <t>Tera Soil</t>
  </si>
  <si>
    <t>TERA</t>
  </si>
  <si>
    <t>Moisture Tag Table</t>
  </si>
  <si>
    <t>Temperature Tag Table</t>
  </si>
  <si>
    <t>AlrmTagTable</t>
  </si>
  <si>
    <t>TagTable (Historical)</t>
  </si>
  <si>
    <t>onChange Tag Table</t>
  </si>
  <si>
    <t>Proc Tag Table</t>
  </si>
  <si>
    <t>0 - 59 before experiment start (could be of interest depending when other tags start)</t>
  </si>
  <si>
    <t>0 - 191 before experiment start (could be of interest depending when other tags start)</t>
  </si>
  <si>
    <t>P29 = Door Open indicator</t>
  </si>
  <si>
    <t>U533,35,37,39,41,43,45,47,49,51,53,55 = Back off indicator</t>
  </si>
  <si>
    <t>Z18,27,36,45,54,63,72,81,90,99,108,117 = Dump Valve</t>
  </si>
  <si>
    <t>60 - 119 = Soil moisture</t>
  </si>
  <si>
    <t>192 - 395 = Soil Temperature</t>
  </si>
  <si>
    <t>Tag Table is blank to be completed by Jillian</t>
  </si>
  <si>
    <t>139-143 =no data because there is no CH#8!</t>
  </si>
  <si>
    <t>FYI: Dates of Float records begin on 02-01-2007</t>
  </si>
  <si>
    <t>THANKS!</t>
  </si>
  <si>
    <t>Tags 216 - 227 only 4 records, assume to ignore</t>
  </si>
  <si>
    <t>Not needed and moved to On Change Table</t>
  </si>
  <si>
    <t>121-129 - MPS soil moisture sensor</t>
  </si>
  <si>
    <t>396 - 419 = Chambers 1 and 8, data start ~2010/2011</t>
  </si>
  <si>
    <t>Numbers are 0-257</t>
  </si>
  <si>
    <t>Lots of Duplicate Tags in different Tables</t>
  </si>
  <si>
    <t>Key:</t>
  </si>
  <si>
    <t>Tags of interest, first of set = yellow, rest = white</t>
  </si>
  <si>
    <t xml:space="preserve">Tags 301-320 only 18k records and only for one month of June 2009 </t>
  </si>
  <si>
    <t>130-139 = Chambers 1 and 8, data start ~2010/2011</t>
  </si>
  <si>
    <t>Alarms were needed for daily operations but are no longer needed.</t>
  </si>
  <si>
    <t xml:space="preserve">   These were entered into wrong tables iniitally then fixed</t>
  </si>
  <si>
    <t>Tags not needed for now</t>
  </si>
  <si>
    <t>Nect to add</t>
  </si>
  <si>
    <t xml:space="preserve">Tags 54-62 there are no records, is this an error? </t>
  </si>
  <si>
    <t>There is no Chamber 8</t>
  </si>
  <si>
    <t xml:space="preserve">   They indicated things like - T, dp, CO2 are WAY out of whack, or door has opened &gt;3x for climate controls</t>
  </si>
  <si>
    <t>.</t>
  </si>
  <si>
    <t>Tags in U505 &amp; U506 have the Dawn and Dusk times</t>
  </si>
  <si>
    <t>230-241 = Door open Man request</t>
  </si>
  <si>
    <t>Moisture Float</t>
  </si>
  <si>
    <t>Temperature Float</t>
  </si>
  <si>
    <t>AlrmFloat</t>
  </si>
  <si>
    <t>Float</t>
  </si>
  <si>
    <t>onChangeFloat</t>
  </si>
  <si>
    <t>ProcFloat</t>
  </si>
  <si>
    <t>Join</t>
  </si>
  <si>
    <t>Moisture Tag</t>
  </si>
  <si>
    <t>Temperature Tag</t>
  </si>
  <si>
    <t>Alrm Tag</t>
  </si>
  <si>
    <t>Tag</t>
  </si>
  <si>
    <t>onChangeTag</t>
  </si>
  <si>
    <t>ProcTag</t>
  </si>
  <si>
    <t>On TagIndex</t>
  </si>
  <si>
    <t>TagName</t>
  </si>
  <si>
    <t>TagIndex</t>
  </si>
  <si>
    <t>TagType</t>
  </si>
  <si>
    <t>TagDataType</t>
  </si>
  <si>
    <t>cr10tdr_15\tera_2\sm_m1c</t>
  </si>
  <si>
    <t>cr10t_10\temp\cr10volts</t>
  </si>
  <si>
    <t>*</t>
  </si>
  <si>
    <t>tr_04\tr_air_temp_sp</t>
  </si>
  <si>
    <t>yellow</t>
  </si>
  <si>
    <t>weather\tr_rain_daily_tot</t>
  </si>
  <si>
    <t>green</t>
  </si>
  <si>
    <t>tr_04\co2inj_mfc_2_mv</t>
  </si>
  <si>
    <t>cr10tdr_15\tera_2\sm_m2c</t>
  </si>
  <si>
    <t>cr10t_10\temp\enclotemp</t>
  </si>
  <si>
    <t>tr_04\tr_co2_sp_umol</t>
  </si>
  <si>
    <t>weather\tr_rain_prev_day_tot</t>
  </si>
  <si>
    <t>tr_04\co2inj_mfc_mv</t>
  </si>
  <si>
    <t>cr10tdr_15\tera_2\sm_mac</t>
  </si>
  <si>
    <t>cr10t_10\temp\insen1</t>
  </si>
  <si>
    <t>bf</t>
  </si>
  <si>
    <t>k</t>
  </si>
  <si>
    <t>tr_04\tr_co2_umol</t>
  </si>
  <si>
    <t>tr_02\dl_total_day</t>
  </si>
  <si>
    <t>tr_04\cwc_ctl_mv</t>
  </si>
  <si>
    <t>cr10tdr_15\tera_2\sm_ta</t>
  </si>
  <si>
    <t>cr10t_10\temp\insen10</t>
  </si>
  <si>
    <t>cd</t>
  </si>
  <si>
    <t>m</t>
  </si>
  <si>
    <t>2d</t>
  </si>
  <si>
    <t>tr_04\tr_dew_point</t>
  </si>
  <si>
    <t>tr_02\dl_total_previous_day</t>
  </si>
  <si>
    <t>tr_04\resist_htr_mv</t>
  </si>
  <si>
    <t>cr10tdr_15\tera_2\sm_tac</t>
  </si>
  <si>
    <t>cr10t_10\temp\insen2</t>
  </si>
  <si>
    <t>dgk</t>
  </si>
  <si>
    <t>2b</t>
  </si>
  <si>
    <t>tr_04\tr_dew_point_sp</t>
  </si>
  <si>
    <t>grey</t>
  </si>
  <si>
    <t>tr_02\et_total_day</t>
  </si>
  <si>
    <t>tr_04\tr_dump_vlv</t>
  </si>
  <si>
    <t>cr10tdr_15\tera_3\sm_m1c</t>
  </si>
  <si>
    <t>cr10t_10\temp\insen3</t>
  </si>
  <si>
    <t>bj</t>
  </si>
  <si>
    <t>2m</t>
  </si>
  <si>
    <t>tr_04\tr_par_umol</t>
  </si>
  <si>
    <t>tr_02\et_total_previous_day</t>
  </si>
  <si>
    <t>tr_04\tr_humid_on_off</t>
  </si>
  <si>
    <t>cr10tdr_15\tera_3\sm_m2c</t>
  </si>
  <si>
    <t>cr10t_10\temp\insen4</t>
  </si>
  <si>
    <t>kp</t>
  </si>
  <si>
    <t>cfgjp</t>
  </si>
  <si>
    <t>tr_04\tr_therm_1</t>
  </si>
  <si>
    <t>tr_03\dl_total_day</t>
  </si>
  <si>
    <t>tr_04\cwc_return_temp</t>
  </si>
  <si>
    <t>cr10tdr_15\tera_3\sm_mac</t>
  </si>
  <si>
    <t>cr10t_10\temp\insen5</t>
  </si>
  <si>
    <t>weather\tr_14_co2_umol</t>
  </si>
  <si>
    <t>tr_03\dl_total_previous_day</t>
  </si>
  <si>
    <t>white</t>
  </si>
  <si>
    <t>tr_04\cwc_supply_temp</t>
  </si>
  <si>
    <t>cr10tdr_15\tera_3\sm_ta</t>
  </si>
  <si>
    <t>cr10t_10\temp\insen6</t>
  </si>
  <si>
    <t>gfb</t>
  </si>
  <si>
    <t>w</t>
  </si>
  <si>
    <t>weather\tr_atm_press</t>
  </si>
  <si>
    <t>tr_03\et_total_day</t>
  </si>
  <si>
    <t>tr_04\resist_htr_tmp</t>
  </si>
  <si>
    <t>cr10tdr_15\tera_3\sm_tac</t>
  </si>
  <si>
    <t>cr10t_10\temp\insen7</t>
  </si>
  <si>
    <t>bw</t>
  </si>
  <si>
    <t>g</t>
  </si>
  <si>
    <t>weather\tr_avg_air_temp</t>
  </si>
  <si>
    <t>tr_03\et_total_previous_day</t>
  </si>
  <si>
    <t>tr_02\co2inj_mfc_2_mv</t>
  </si>
  <si>
    <t>cr10tdr_15\tera_9\sm_m1c</t>
  </si>
  <si>
    <t>cr10t_10\temp\insen8</t>
  </si>
  <si>
    <t>weather\tr_co2_umol</t>
  </si>
  <si>
    <t>tr_04\dl_total_day</t>
  </si>
  <si>
    <t>tr_02\co2inj_mfc_mv</t>
  </si>
  <si>
    <t>cr10tdr_15\tera_9\sm_m2c</t>
  </si>
  <si>
    <t>cr10t_10\temp\insen9</t>
  </si>
  <si>
    <t>weather\tr_dewpoint</t>
  </si>
  <si>
    <t>tr_04\dl_total_previous_day</t>
  </si>
  <si>
    <t>tr_02\cwc_ctl_mv</t>
  </si>
  <si>
    <t>cr10tdr_15\tera_9\sm_mac</t>
  </si>
  <si>
    <t>cr10t_10\tip\dl_tips</t>
  </si>
  <si>
    <t>weather\tr_par_umol</t>
  </si>
  <si>
    <t>tr_04\et_total_day</t>
  </si>
  <si>
    <t>tr_02\resist_htr_mv</t>
  </si>
  <si>
    <t>cr10tdr_15\tera_9\sm_ta</t>
  </si>
  <si>
    <t>cr10t_10\tip\et_tips</t>
  </si>
  <si>
    <t>tr_04\et_total_previous_day</t>
  </si>
  <si>
    <t>tr_02\tr_dump_vlv</t>
  </si>
  <si>
    <t>cr10tdr_15\tera_9\sm_tac</t>
  </si>
  <si>
    <t>cr10t_10\tip\rtmevapo</t>
  </si>
  <si>
    <t>weather\tr_rh</t>
  </si>
  <si>
    <t>tr_05\dl_total_day</t>
  </si>
  <si>
    <t>tr_02\tr_humid_on_off</t>
  </si>
  <si>
    <t>cr10tdr_16\tera_4\sm_m1c</t>
  </si>
  <si>
    <t>cr10t_10\tip\rtmleach</t>
  </si>
  <si>
    <t>tr_04\tr_alrm_door_open</t>
  </si>
  <si>
    <t>tr_05\dl_total_previous_day</t>
  </si>
  <si>
    <t>tr_02\cwc_return_temp</t>
  </si>
  <si>
    <t>cr10tdr_16\tera_4\sm_m2c</t>
  </si>
  <si>
    <t>cr10t_11\temp\cr10volts</t>
  </si>
  <si>
    <t>tr_05\et_total_day</t>
  </si>
  <si>
    <t>tr_02\cwc_supply_temp</t>
  </si>
  <si>
    <t>cr10tdr_16\tera_4\sm_mac</t>
  </si>
  <si>
    <t>cr10t_11\temp\enclotemp</t>
  </si>
  <si>
    <t>tr_05\et_total_previous_day</t>
  </si>
  <si>
    <t>tr_02\resist_htr_tmp</t>
  </si>
  <si>
    <t>cr10tdr_16\tera_4\sm_ta</t>
  </si>
  <si>
    <t>cr10t_11\temp\insen1</t>
  </si>
  <si>
    <t>tr_06\dl_total_day</t>
  </si>
  <si>
    <t>tr_03\co2inj_mfc_2_mv</t>
  </si>
  <si>
    <t>cr10tdr_16\tera_4\sm_tac</t>
  </si>
  <si>
    <t>cr10t_11\temp\insen10</t>
  </si>
  <si>
    <t>tr_06\dl_total_previous_day</t>
  </si>
  <si>
    <t>tr_03\co2inj_mfc_mv</t>
  </si>
  <si>
    <t>cr10tdr_16\tera_5\sm_m1c</t>
  </si>
  <si>
    <t>cr10t_11\temp\insen2</t>
  </si>
  <si>
    <t>tr_06\et_total_day</t>
  </si>
  <si>
    <t>tr_03\cwc_ctl_mv</t>
  </si>
  <si>
    <t>cr10tdr_16\tera_5\sm_m2c</t>
  </si>
  <si>
    <t>cr10t_11\temp\insen3</t>
  </si>
  <si>
    <t>tr_06\et_total_previous_day</t>
  </si>
  <si>
    <t>tr_03\resist_htr_mv</t>
  </si>
  <si>
    <t>cr10tdr_16\tera_5\sm_mac</t>
  </si>
  <si>
    <t>cr10t_11\temp\insen4</t>
  </si>
  <si>
    <t>tr_07\dl_total_day</t>
  </si>
  <si>
    <t>tr_03\tr_dump_vlv</t>
  </si>
  <si>
    <t>cr10tdr_16\tera_5\sm_ta</t>
  </si>
  <si>
    <t>cr10t_11\temp\insen5</t>
  </si>
  <si>
    <t>tr_07\dl_total_previous_day</t>
  </si>
  <si>
    <t>tr_03\tr_humid_on_off</t>
  </si>
  <si>
    <t>cr10tdr_16\tera_5\sm_tac</t>
  </si>
  <si>
    <t>cr10t_11\temp\insen6</t>
  </si>
  <si>
    <t>tr_07\et_total_day</t>
  </si>
  <si>
    <t>tr_03\cwc_return_temp</t>
  </si>
  <si>
    <t>cr10tdr_16\tera_6\sm_m1c</t>
  </si>
  <si>
    <t>cr10t_11\temp\insen7</t>
  </si>
  <si>
    <t>tr_02\tr_air_temp_sp</t>
  </si>
  <si>
    <t>tr_07\et_total_previous_day</t>
  </si>
  <si>
    <t>tr_03\cwc_supply_temp</t>
  </si>
  <si>
    <t>cr10tdr_16\tera_6\sm_m2c</t>
  </si>
  <si>
    <t>cr10t_11\temp\insen8</t>
  </si>
  <si>
    <t>tr_02\tr_co2_sp_umol</t>
  </si>
  <si>
    <t>tr_09\dl_total_day</t>
  </si>
  <si>
    <t>tr_03\resist_htr_tmp</t>
  </si>
  <si>
    <t>cr10tdr_16\tera_6\sm_mac</t>
  </si>
  <si>
    <t>cr10t_11\temp\insen9</t>
  </si>
  <si>
    <t>tr_02\tr_co2_umol</t>
  </si>
  <si>
    <t>tr_09\dl_total_previous_day</t>
  </si>
  <si>
    <t>tr_05\co2inj_mfc_2_mv</t>
  </si>
  <si>
    <t>cr10tdr_16\tera_6\sm_ta</t>
  </si>
  <si>
    <t>cr10t_11\tip\dl_tips</t>
  </si>
  <si>
    <t>tr_02\tr_dew_point</t>
  </si>
  <si>
    <t>tr_09\et_total_day</t>
  </si>
  <si>
    <t>tr_05\co2inj_mfc_mv</t>
  </si>
  <si>
    <t>cr10tdr_16\tera_6\sm_tac</t>
  </si>
  <si>
    <t>cr10t_11\tip\et_tips</t>
  </si>
  <si>
    <t>tr_02\tr_dew_point_sp</t>
  </si>
  <si>
    <t>tr_09\et_total_previous_day</t>
  </si>
  <si>
    <t>tr_05\cwc_ctl_mv</t>
  </si>
  <si>
    <t>cr10tdr_16\tera_7\sm_m1c</t>
  </si>
  <si>
    <t>cr10t_11\tip\rtmevapo</t>
  </si>
  <si>
    <t>tr_02\tr_par_umol</t>
  </si>
  <si>
    <t>tr_10\dl_total_day</t>
  </si>
  <si>
    <t>tr_05\resist_htr_mv</t>
  </si>
  <si>
    <t>cr10tdr_16\tera_7\sm_m2c</t>
  </si>
  <si>
    <t>cr10t_11\tip\rtmleach</t>
  </si>
  <si>
    <t>tr_02\tr_therm_1</t>
  </si>
  <si>
    <t>tr_10\dl_total_previous_day</t>
  </si>
  <si>
    <t>tr_05\tr_dump_vlv</t>
  </si>
  <si>
    <t>cr10tdr_16\tera_7\sm_mac</t>
  </si>
  <si>
    <t>cr10t_12\temp\cr10volts</t>
  </si>
  <si>
    <t>tr_03\tr_air_temp_sp</t>
  </si>
  <si>
    <t>tr_10\et_total_day</t>
  </si>
  <si>
    <t>tr_05\tr_humid_on_off</t>
  </si>
  <si>
    <t>cr10tdr_16\tera_7\sm_ta</t>
  </si>
  <si>
    <t>cr10t_12\temp\enclotemp</t>
  </si>
  <si>
    <t>tr_03\tr_co2_sp_umol</t>
  </si>
  <si>
    <t>tr_10\et_total_previous_day</t>
  </si>
  <si>
    <t>tr_05\cwc_return_temp</t>
  </si>
  <si>
    <t>cr10tdr_16\tera_7\sm_tac</t>
  </si>
  <si>
    <t>cr10t_12\temp\insen1</t>
  </si>
  <si>
    <t>tr_03\tr_co2_umol</t>
  </si>
  <si>
    <t>tr_11\dl_total_day</t>
  </si>
  <si>
    <t>tr_05\cwc_supply_temp</t>
  </si>
  <si>
    <t>cr10tdr_17\tera_10\sm_m1c</t>
  </si>
  <si>
    <t>cr10t_12\temp\insen10</t>
  </si>
  <si>
    <t>tr_03\tr_dew_point</t>
  </si>
  <si>
    <t>tr_11\dl_total_previous_day</t>
  </si>
  <si>
    <t>tr_05\resist_htr_tmp</t>
  </si>
  <si>
    <t>cr10tdr_17\tera_10\sm_m2c</t>
  </si>
  <si>
    <t>cr10t_12\temp\insen2</t>
  </si>
  <si>
    <t>tr_03\tr_dew_point_sp</t>
  </si>
  <si>
    <t>tr_11\et_total_day</t>
  </si>
  <si>
    <t>tr_06\co2inj_mfc_2_mv</t>
  </si>
  <si>
    <t>cr10tdr_17\tera_10\sm_mac</t>
  </si>
  <si>
    <t>cr10t_12\temp\insen3</t>
  </si>
  <si>
    <t>tr_03\tr_par_umol</t>
  </si>
  <si>
    <t>tr_11\et_total_previous_day</t>
  </si>
  <si>
    <t>tr_06\co2inj_mfc_mv</t>
  </si>
  <si>
    <t>cr10tdr_17\tera_10\sm_ta</t>
  </si>
  <si>
    <t>cr10t_12\temp\insen4</t>
  </si>
  <si>
    <t>tr_03\tr_therm_1</t>
  </si>
  <si>
    <t>tr_12\dl_total_day</t>
  </si>
  <si>
    <t>tr_06\cwc_ctl_mv</t>
  </si>
  <si>
    <t>cr10tdr_17\tera_10\sm_tac</t>
  </si>
  <si>
    <t>cr10t_12\temp\insen5</t>
  </si>
  <si>
    <t>tr_05\tr_air_temp_sp</t>
  </si>
  <si>
    <t>tr_12\dl_total_previous_day</t>
  </si>
  <si>
    <t>tr_06\resist_htr_mv</t>
  </si>
  <si>
    <t>cr10tdr_17\tera_11\sm_m1c</t>
  </si>
  <si>
    <t>cr10t_12\temp\insen6</t>
  </si>
  <si>
    <t>tr_05\tr_co2_sp_umol</t>
  </si>
  <si>
    <t>tr_12\et_total_day</t>
  </si>
  <si>
    <t>tr_06\tr_dump_vlv</t>
  </si>
  <si>
    <t>cr10tdr_17\tera_11\sm_m2c</t>
  </si>
  <si>
    <t>cr10t_12\temp\insen7</t>
  </si>
  <si>
    <t>tr_05\tr_co2_umol</t>
  </si>
  <si>
    <t>tr_12\et_total_previous_day</t>
  </si>
  <si>
    <t>tr_06\tr_humid_on_off</t>
  </si>
  <si>
    <t>cr10tdr_17\tera_11\sm_mac</t>
  </si>
  <si>
    <t>cr10t_12\temp\insen8</t>
  </si>
  <si>
    <t>tr_05\tr_dew_point</t>
  </si>
  <si>
    <t>tr_13\dl_total_day</t>
  </si>
  <si>
    <t>tr_06\cwc_return_temp</t>
  </si>
  <si>
    <t>cr10tdr_17\tera_11\sm_ta</t>
  </si>
  <si>
    <t>cr10t_12\temp\insen9</t>
  </si>
  <si>
    <t>tr_05\tr_dew_point_sp</t>
  </si>
  <si>
    <t>tr_13\dl_total_previous_day</t>
  </si>
  <si>
    <t>tr_06\cwc_supply_temp</t>
  </si>
  <si>
    <t>cr10tdr_17\tera_11\sm_tac</t>
  </si>
  <si>
    <t>cr10t_12\tip\dl_tips</t>
  </si>
  <si>
    <t>tr_05\tr_par_umol</t>
  </si>
  <si>
    <t>tr_13\et_total_day</t>
  </si>
  <si>
    <t>tr_06\resist_htr_tmp</t>
  </si>
  <si>
    <t>cr10tdr_17\tera_12\sm_m1c</t>
  </si>
  <si>
    <t>cr10t_12\tip\et_tips</t>
  </si>
  <si>
    <t>tr_05\tr_therm_1</t>
  </si>
  <si>
    <t>tr_13\et_total_previous_day</t>
  </si>
  <si>
    <t>tr_07\co2inj_mfc_2_mv</t>
  </si>
  <si>
    <t>cr10tdr_17\tera_12\sm_m2c</t>
  </si>
  <si>
    <t>cr10t_12\tip\rtmevapo</t>
  </si>
  <si>
    <t>tr_06\tr_air_temp_sp</t>
  </si>
  <si>
    <t>tr_14\dl_total_day</t>
  </si>
  <si>
    <t>tr_07\co2inj_mfc_mv</t>
  </si>
  <si>
    <t>cr10tdr_17\tera_12\sm_mac</t>
  </si>
  <si>
    <t>cr10t_12\tip\rtmleach</t>
  </si>
  <si>
    <t>tr_06\tr_co2_sp_umol</t>
  </si>
  <si>
    <t>tr_14\dl_total_previous_day</t>
  </si>
  <si>
    <t>tr_07\cwc_ctl_mv</t>
  </si>
  <si>
    <t>cr10tdr_17\tera_12\sm_ta</t>
  </si>
  <si>
    <t>cr10t_13\temp\cr10volts</t>
  </si>
  <si>
    <t>tr_06\tr_co2_umol</t>
  </si>
  <si>
    <t>tr_14\et_total_day</t>
  </si>
  <si>
    <t>tr_07\resist_htr_mv</t>
  </si>
  <si>
    <t>cr10tdr_17\tera_12\sm_tac</t>
  </si>
  <si>
    <t>cr10t_13\temp\enclotemp</t>
  </si>
  <si>
    <t>tr_06\tr_dew_point</t>
  </si>
  <si>
    <t>tr_14\et_total_previous_day</t>
  </si>
  <si>
    <t>tr_07\tr_dump_vlv</t>
  </si>
  <si>
    <t>cr10tdr_17\tera_13\sm_m1c</t>
  </si>
  <si>
    <t>cr10t_13\temp\insen1</t>
  </si>
  <si>
    <t>tr_06\tr_dew_point_sp</t>
  </si>
  <si>
    <t>tr_02\tr_CER_end_bp</t>
  </si>
  <si>
    <t>tr_07\tr_humid_on_off</t>
  </si>
  <si>
    <t>cr10tdr_17\tera_13\sm_m2c</t>
  </si>
  <si>
    <t>cr10t_13\temp\insen10</t>
  </si>
  <si>
    <t>tr_06\tr_par_umol</t>
  </si>
  <si>
    <t>tr_02\tr_CER_end_CO2</t>
  </si>
  <si>
    <t>tr_07\cwc_return_temp</t>
  </si>
  <si>
    <t>cr10tdr_17\tera_13\sm_mac</t>
  </si>
  <si>
    <t>cr10t_13\temp\insen2</t>
  </si>
  <si>
    <t>tr_06\tr_therm_1</t>
  </si>
  <si>
    <t>tr_02\tr_CER_end_dp</t>
  </si>
  <si>
    <t>tr_07\cwc_supply_temp</t>
  </si>
  <si>
    <t>cr10tdr_17\tera_13\sm_ta</t>
  </si>
  <si>
    <t>cr10t_13\temp\insen3</t>
  </si>
  <si>
    <t>tr_07\tr_air_temp_sp</t>
  </si>
  <si>
    <t>tr_02\tr_CER_end_temp</t>
  </si>
  <si>
    <t>tr_07\resist_htr_tmp</t>
  </si>
  <si>
    <t>cr10tdr_17\tera_13\sm_tac</t>
  </si>
  <si>
    <t>cr10t_13\temp\insen4</t>
  </si>
  <si>
    <t>tr_07\tr_co2_sp_umol</t>
  </si>
  <si>
    <t>tr_02\tr_CER_start_CO2</t>
  </si>
  <si>
    <t>tr_08\co2inj_mfc_2_mv</t>
  </si>
  <si>
    <t>cr10tdr_17\tera_14\sm_m1c</t>
  </si>
  <si>
    <t>cr10t_13\temp\insen5</t>
  </si>
  <si>
    <t>tr_07\tr_co2_umol</t>
  </si>
  <si>
    <t>tr_02\tr_CO2_draw_down</t>
  </si>
  <si>
    <t>tr_08\co2inj_mfc_mv</t>
  </si>
  <si>
    <t>cr10tdr_17\tera_14\sm_m2c</t>
  </si>
  <si>
    <t>cr10t_13\temp\insen6</t>
  </si>
  <si>
    <t>tr_07\tr_dew_point</t>
  </si>
  <si>
    <t>tr_02\tr_CO2_draw_down_time</t>
  </si>
  <si>
    <t>tr_08\cwc_ctl_mv</t>
  </si>
  <si>
    <t>cr10tdr_17\tera_14\sm_mac</t>
  </si>
  <si>
    <t>cr10t_13\temp\insen7</t>
  </si>
  <si>
    <t>tr_07\tr_dew_point_sp</t>
  </si>
  <si>
    <t>tr_03\tr_CER_Calculated</t>
  </si>
  <si>
    <t>tr_08\resist_htr_mv</t>
  </si>
  <si>
    <t>cr10tdr_17\tera_14\sm_ta</t>
  </si>
  <si>
    <t>cr10t_13\temp\insen8</t>
  </si>
  <si>
    <t>tr_07\tr_par_umol</t>
  </si>
  <si>
    <t>tr_03\tr_CER_end_bp</t>
  </si>
  <si>
    <t>tr_08\tr_dump_vlv</t>
  </si>
  <si>
    <t>cr10tdr_17\tera_14\sm_tac</t>
  </si>
  <si>
    <t>cr10t_13\temp\insen9</t>
  </si>
  <si>
    <t>tr_07\tr_therm_1</t>
  </si>
  <si>
    <t>tr_03\tr_CER_end_CO2</t>
  </si>
  <si>
    <t>tr_08\tr_humid_on_off</t>
  </si>
  <si>
    <t>tr_02\soil\moisture\sm_m1c</t>
  </si>
  <si>
    <t>cr10t_13\tip\dl_tips</t>
  </si>
  <si>
    <t>tr_08\tr_air_temp_sp</t>
  </si>
  <si>
    <t>tr_03\tr_CER_end_dp</t>
  </si>
  <si>
    <t>tr_08\cwc_return_temp</t>
  </si>
  <si>
    <t>tr_02\soil\moisture\sm_m2c</t>
  </si>
  <si>
    <t>cr10t_13\tip\et_tips</t>
  </si>
  <si>
    <t>tr_08\tr_co2_sp_umol</t>
  </si>
  <si>
    <t>tr_03\tr_CER_end_temp</t>
  </si>
  <si>
    <t>tr_08\cwc_supply_temp</t>
  </si>
  <si>
    <t>tr_02\soil\moisture\sm_mac</t>
  </si>
  <si>
    <t>cr10t_13\tip\rtmevapo</t>
  </si>
  <si>
    <t>tr_08\tr_co2_umol</t>
  </si>
  <si>
    <t>tr_03\tr_CER_start_CO2</t>
  </si>
  <si>
    <t>tr_08\resist_htr_tmp</t>
  </si>
  <si>
    <t>tr_02\soil\moisture\sm_ta</t>
  </si>
  <si>
    <t>cr10t_13\tip\rtmleach</t>
  </si>
  <si>
    <t>tr_08\tr_dew_point</t>
  </si>
  <si>
    <t>tr_03\tr_CO2_draw_down</t>
  </si>
  <si>
    <t>tr_09\co2inj_mfc_2_mv</t>
  </si>
  <si>
    <t>tr_02\soil\moisture\sm_tac</t>
  </si>
  <si>
    <t>cr10t_14\temp\cr10volts</t>
  </si>
  <si>
    <t>tr_08\tr_dew_point_sp</t>
  </si>
  <si>
    <t>tr_03\tr_CO2_draw_down_time</t>
  </si>
  <si>
    <t>tr_09\co2inj_mfc_mv</t>
  </si>
  <si>
    <t>tr_03\soil\moisture\sm_m1c</t>
  </si>
  <si>
    <t>cr10t_14\temp\enclotemp</t>
  </si>
  <si>
    <t>tr_08\tr_par_umol</t>
  </si>
  <si>
    <t>tr_02\tr_CER_Calculated</t>
  </si>
  <si>
    <t>tr_09\cwc_ctl_mv</t>
  </si>
  <si>
    <t>tr_03\soil\moisture\sm_m2c</t>
  </si>
  <si>
    <t>cr10t_14\temp\insen1</t>
  </si>
  <si>
    <t>tr_08\tr_therm_1</t>
  </si>
  <si>
    <t>tr_04\tr_CER_Calculated</t>
  </si>
  <si>
    <t>tr_09\resist_htr_mv</t>
  </si>
  <si>
    <t>tr_03\soil\moisture\sm_mac</t>
  </si>
  <si>
    <t>cr10t_14\temp\insen10</t>
  </si>
  <si>
    <t>tr_09\tr_air_temp_sp</t>
  </si>
  <si>
    <t>tr_04\tr_CER_end_bp</t>
  </si>
  <si>
    <t>tr_09\tr_dump_vlv</t>
  </si>
  <si>
    <t>tr_03\soil\moisture\sm_ta</t>
  </si>
  <si>
    <t>cr10t_14\temp\insen2</t>
  </si>
  <si>
    <t>tr_09\tr_co2_sp_umol</t>
  </si>
  <si>
    <t>tr_04\tr_CER_end_CO2</t>
  </si>
  <si>
    <t>tr_09\tr_humid_on_off</t>
  </si>
  <si>
    <t>tr_03\soil\moisture\sm_tac</t>
  </si>
  <si>
    <t>cr10t_14\temp\insen3</t>
  </si>
  <si>
    <t>tr_09\tr_co2_umol</t>
  </si>
  <si>
    <t>tr_04\tr_CER_end_dp</t>
  </si>
  <si>
    <t>tr_09\cwc_return_temp</t>
  </si>
  <si>
    <t>tr_09\soil\moisture\sm_m1c</t>
  </si>
  <si>
    <t>cr10t_14\temp\insen4</t>
  </si>
  <si>
    <t>tr_09\tr_dew_point</t>
  </si>
  <si>
    <t>tr_04\tr_CER_end_temp</t>
  </si>
  <si>
    <t>tr_09\cwc_supply_temp</t>
  </si>
  <si>
    <t>tr_09\soil\moisture\sm_m2c</t>
  </si>
  <si>
    <t>cr10t_14\temp\insen5</t>
  </si>
  <si>
    <t>tr_09\tr_dew_point_sp</t>
  </si>
  <si>
    <t>tr_04\tr_CER_start_CO2</t>
  </si>
  <si>
    <t>tr_09\resist_htr_tmp</t>
  </si>
  <si>
    <t>tr_09\soil\moisture\sm_mac</t>
  </si>
  <si>
    <t>cr10t_14\temp\insen6</t>
  </si>
  <si>
    <t>tr_09\tr_par_umol</t>
  </si>
  <si>
    <t>tr_04\tr_CO2_draw_down</t>
  </si>
  <si>
    <t>tr_10\co2inj_mfc_2_mv</t>
  </si>
  <si>
    <t>tr_09\soil\moisture\sm_ta</t>
  </si>
  <si>
    <t>cr10t_14\temp\insen7</t>
  </si>
  <si>
    <t>tr_09\tr_therm_1</t>
  </si>
  <si>
    <t>tr_04\tr_CO2_draw_down_time</t>
  </si>
  <si>
    <t>tr_10\co2inj_mfc_mv</t>
  </si>
  <si>
    <t>tr_09\soil\moisture\sm_tac</t>
  </si>
  <si>
    <t>cr10t_14\temp\insen8</t>
  </si>
  <si>
    <t>tr_10\tr_air_temp_sp</t>
  </si>
  <si>
    <t>tr_05\tr_CER_Calculated</t>
  </si>
  <si>
    <t>tr_10\cwc_ctl_mv</t>
  </si>
  <si>
    <t>tr_04\soil\moisture\sm_m1c</t>
  </si>
  <si>
    <t>cr10t_14\temp\insen9</t>
  </si>
  <si>
    <t>tr_10\tr_co2_sp_umol</t>
  </si>
  <si>
    <t>tr_05\tr_CER_end_bp</t>
  </si>
  <si>
    <t>tr_10\resist_htr_mv</t>
  </si>
  <si>
    <t>tr_04\soil\moisture\sm_m2c</t>
  </si>
  <si>
    <t>cr10t_14\tip\dl_tips</t>
  </si>
  <si>
    <t>tr_10\tr_co2_umol</t>
  </si>
  <si>
    <t>tr_05\tr_CER_end_CO2</t>
  </si>
  <si>
    <t>tr_10\tr_dump_vlv</t>
  </si>
  <si>
    <t>tr_04\soil\moisture\sm_mac</t>
  </si>
  <si>
    <t>cr10t_14\tip\et_tips</t>
  </si>
  <si>
    <t>tr_10\tr_dew_point</t>
  </si>
  <si>
    <t>tr_05\tr_CER_end_dp</t>
  </si>
  <si>
    <t>tr_10\tr_humid_on_off</t>
  </si>
  <si>
    <t>tr_04\soil\moisture\sm_ta</t>
  </si>
  <si>
    <t>cr10t_14\tip\rtmevapo</t>
  </si>
  <si>
    <t>tr_10\tr_dew_point_sp</t>
  </si>
  <si>
    <t>tr_05\tr_CER_end_temp</t>
  </si>
  <si>
    <t>tr_10\cwc_return_temp</t>
  </si>
  <si>
    <t>tr_04\soil\moisture\sm_tac</t>
  </si>
  <si>
    <t>cr10t_14\tip\rtmleach</t>
  </si>
  <si>
    <t>tr_10\tr_par_umol</t>
  </si>
  <si>
    <t>tr_05\tr_CER_start_CO2</t>
  </si>
  <si>
    <t>tr_10\cwc_supply_temp</t>
  </si>
  <si>
    <t>tr_05\soil\moisture\sm_m1c</t>
  </si>
  <si>
    <t>cr10t_2\temp\cr10volts</t>
  </si>
  <si>
    <t>tr_10\tr_therm_1</t>
  </si>
  <si>
    <t>tr_05\tr_CO2_draw_down</t>
  </si>
  <si>
    <t>tr_10\resist_htr_tmp</t>
  </si>
  <si>
    <t>tr_05\soil\moisture\sm_m2c</t>
  </si>
  <si>
    <t>cr10t_2\temp\enclotemp</t>
  </si>
  <si>
    <t>tr_11\tr_air_temp_sp</t>
  </si>
  <si>
    <t>tr_05\tr_CO2_draw_down_time</t>
  </si>
  <si>
    <t>tr_11\co2inj_mfc_2_mv</t>
  </si>
  <si>
    <t>tr_05\soil\moisture\sm_mac</t>
  </si>
  <si>
    <t>cr10t_2\temp\insen1</t>
  </si>
  <si>
    <t>tr_11\tr_co2_sp_umol</t>
  </si>
  <si>
    <t>tr_06\tr_CER_Calculated</t>
  </si>
  <si>
    <t>tr_11\co2inj_mfc_mv</t>
  </si>
  <si>
    <t>tr_05\soil\moisture\sm_ta</t>
  </si>
  <si>
    <t>cr10t_2\temp\insen10</t>
  </si>
  <si>
    <t>tr_11\tr_co2_umol</t>
  </si>
  <si>
    <t>tr_06\tr_CER_end_bp</t>
  </si>
  <si>
    <t>tr_11\cwc_ctl_mv</t>
  </si>
  <si>
    <t>tr_05\soil\moisture\sm_tac</t>
  </si>
  <si>
    <t>cr10t_2\temp\insen2</t>
  </si>
  <si>
    <t>tr_11\tr_dew_point</t>
  </si>
  <si>
    <t>tr_06\tr_CER_end_CO2</t>
  </si>
  <si>
    <t>tr_11\resist_htr_mv</t>
  </si>
  <si>
    <t>tr_06\soil\moisture\sm_m1c</t>
  </si>
  <si>
    <t>cr10t_2\temp\insen3</t>
  </si>
  <si>
    <t>tr_11\tr_dew_point_sp</t>
  </si>
  <si>
    <t>tr_06\tr_CER_end_dp</t>
  </si>
  <si>
    <t>tr_11\tr_dump_vlv</t>
  </si>
  <si>
    <t>tr_06\soil\moisture\sm_m2c</t>
  </si>
  <si>
    <t>cr10t_2\temp\insen4</t>
  </si>
  <si>
    <t>tr_11\tr_par_umol</t>
  </si>
  <si>
    <t>tr_06\tr_CER_end_temp</t>
  </si>
  <si>
    <t>tr_11\tr_humid_on_off</t>
  </si>
  <si>
    <t>tr_06\soil\moisture\sm_mac</t>
  </si>
  <si>
    <t>cr10t_2\temp\insen5</t>
  </si>
  <si>
    <t>tr_11\tr_therm_1</t>
  </si>
  <si>
    <t>tr_06\tr_CER_start_CO2</t>
  </si>
  <si>
    <t>tr_11\cwc_return_temp</t>
  </si>
  <si>
    <t>tr_06\soil\moisture\sm_ta</t>
  </si>
  <si>
    <t>cr10t_2\temp\insen6</t>
  </si>
  <si>
    <t>tr_12\tr_air_temp_sp</t>
  </si>
  <si>
    <t>tr_06\tr_CO2_draw_down</t>
  </si>
  <si>
    <t>tr_11\cwc_supply_temp</t>
  </si>
  <si>
    <t>tr_06\soil\moisture\sm_tac</t>
  </si>
  <si>
    <t>cr10t_2\temp\insen7</t>
  </si>
  <si>
    <t>tr_12\tr_co2_sp_umol</t>
  </si>
  <si>
    <t>tr_06\tr_CO2_draw_down_time</t>
  </si>
  <si>
    <t>tr_11\resist_htr_tmp</t>
  </si>
  <si>
    <t>tr_07\soil\moisture\sm_m1c</t>
  </si>
  <si>
    <t>cr10t_2\temp\insen8</t>
  </si>
  <si>
    <t>tr_12\tr_co2_umol</t>
  </si>
  <si>
    <t>tr_07\tr_CER_Calculated</t>
  </si>
  <si>
    <t>tr_12\co2inj_mfc_2_mv</t>
  </si>
  <si>
    <t>tr_07\soil\moisture\sm_m2c</t>
  </si>
  <si>
    <t>cr10t_2\temp\insen9</t>
  </si>
  <si>
    <t>tr_12\tr_dew_point</t>
  </si>
  <si>
    <t>tr_07\tr_CER_end_bp</t>
  </si>
  <si>
    <t>tr_12\co2inj_mfc_mv</t>
  </si>
  <si>
    <t>tr_07\soil\moisture\sm_mac</t>
  </si>
  <si>
    <t>cr10t_2\tip\dl_tips</t>
  </si>
  <si>
    <t>tr_12\tr_dew_point_sp</t>
  </si>
  <si>
    <t>tr_07\tr_CER_end_CO2</t>
  </si>
  <si>
    <t>tr_12\cwc_ctl_mv</t>
  </si>
  <si>
    <t>tr_07\soil\moisture\sm_ta</t>
  </si>
  <si>
    <t>cr10t_2\tip\et_tips</t>
  </si>
  <si>
    <t>tr_12\tr_par_umol</t>
  </si>
  <si>
    <t>tr_07\tr_CER_end_dp</t>
  </si>
  <si>
    <t>tr_12\resist_htr_mv</t>
  </si>
  <si>
    <t>tr_07\soil\moisture\sm_tac</t>
  </si>
  <si>
    <t>cr10t_2\tip\rtmevapo</t>
  </si>
  <si>
    <t>tr_12\tr_therm_1</t>
  </si>
  <si>
    <t>tr_07\tr_CER_end_temp</t>
  </si>
  <si>
    <t>tr_12\tr_dump_vlv</t>
  </si>
  <si>
    <t>tr_10\soil\moisture\sm_m1c</t>
  </si>
  <si>
    <t>cr10t_2\tip\rtmleach</t>
  </si>
  <si>
    <t>tr_13\tr_air_temp_sp</t>
  </si>
  <si>
    <t>tr_07\tr_CER_start_CO2</t>
  </si>
  <si>
    <t>tr_12\tr_humid_on_off</t>
  </si>
  <si>
    <t>tr_10\soil\moisture\sm_m2c</t>
  </si>
  <si>
    <t>cr10t_3\temp\cr10volts</t>
  </si>
  <si>
    <t>tr_13\tr_co2_sp_umol</t>
  </si>
  <si>
    <t>tr_07\tr_CO2_draw_down</t>
  </si>
  <si>
    <t>tr_12\cwc_return_temp</t>
  </si>
  <si>
    <t>tr_10\soil\moisture\sm_mac</t>
  </si>
  <si>
    <t>cr10t_3\temp\enclotemp</t>
  </si>
  <si>
    <t>tr_13\tr_co2_umol</t>
  </si>
  <si>
    <t>tr_07\tr_CO2_draw_down_time</t>
  </si>
  <si>
    <t>tr_12\cwc_supply_temp</t>
  </si>
  <si>
    <t>tr_10\soil\moisture\sm_ta</t>
  </si>
  <si>
    <t>cr10t_3\temp\insen1</t>
  </si>
  <si>
    <t>tr_13\tr_dew_point</t>
  </si>
  <si>
    <t>tr_09\tr_CER_Calculated</t>
  </si>
  <si>
    <t>tr_12\resist_htr_tmp</t>
  </si>
  <si>
    <t>tr_10\soil\moisture\sm_tac</t>
  </si>
  <si>
    <t>cr10t_3\temp\insen10</t>
  </si>
  <si>
    <t>tr_13\tr_dew_point_sp</t>
  </si>
  <si>
    <t>tr_09\tr_CER_end_bp</t>
  </si>
  <si>
    <t>tr_13\co2inj_mfc_2_mv</t>
  </si>
  <si>
    <t>tr_11\soil\moisture\sm_m1c</t>
  </si>
  <si>
    <t>cr10t_3\temp\insen2</t>
  </si>
  <si>
    <t>tr_13\tr_par_umol</t>
  </si>
  <si>
    <t>tr_09\tr_CER_end_CO2</t>
  </si>
  <si>
    <t>tr_13\co2inj_mfc_mv</t>
  </si>
  <si>
    <t>tr_11\soil\moisture\sm_m2c</t>
  </si>
  <si>
    <t>cr10t_3\temp\insen3</t>
  </si>
  <si>
    <t>tr_13\tr_therm_1</t>
  </si>
  <si>
    <t>tr_09\tr_CER_end_dp</t>
  </si>
  <si>
    <t>tr_13\cwc_ctl_mv</t>
  </si>
  <si>
    <t>tr_11\soil\moisture\sm_mac</t>
  </si>
  <si>
    <t>cr10t_3\temp\insen4</t>
  </si>
  <si>
    <t>tr_14\tr_air_temp_sp</t>
  </si>
  <si>
    <t>tr_09\tr_CER_end_temp</t>
  </si>
  <si>
    <t>tr_13\resist_htr_mv</t>
  </si>
  <si>
    <t>tr_11\soil\moisture\sm_ta</t>
  </si>
  <si>
    <t>cr10t_3\temp\insen5</t>
  </si>
  <si>
    <t>tr_14\tr_co2_sp_umol</t>
  </si>
  <si>
    <t>tr_09\tr_CER_start_CO2</t>
  </si>
  <si>
    <t>tr_13\tr_dump_vlv</t>
  </si>
  <si>
    <t>tr_11\soil\moisture\sm_tac</t>
  </si>
  <si>
    <t>cr10t_3\temp\insen6</t>
  </si>
  <si>
    <t>tr_14\tr_co2_umol</t>
  </si>
  <si>
    <t>tr_09\tr_CO2_draw_down</t>
  </si>
  <si>
    <t>tr_13\tr_humid_on_off</t>
  </si>
  <si>
    <t>tr_12\soil\moisture\sm_m1c</t>
  </si>
  <si>
    <t>cr10t_3\temp\insen7</t>
  </si>
  <si>
    <t>tr_14\tr_dew_point</t>
  </si>
  <si>
    <t>tr_09\tr_CO2_draw_down_time</t>
  </si>
  <si>
    <t>tr_13\cwc_return_temp</t>
  </si>
  <si>
    <t>tr_12\soil\moisture\sm_m2c</t>
  </si>
  <si>
    <t>cr10t_3\temp\insen8</t>
  </si>
  <si>
    <t>tr_14\tr_dew_point_sp</t>
  </si>
  <si>
    <t>tr_10\tr_CER_Calculated</t>
  </si>
  <si>
    <t>tr_13\cwc_supply_temp</t>
  </si>
  <si>
    <t>tr_12\soil\moisture\sm_mac</t>
  </si>
  <si>
    <t>cr10t_3\temp\insen9</t>
  </si>
  <si>
    <t>tr_14\tr_par_umol</t>
  </si>
  <si>
    <t>tr_10\tr_CER_end_bp</t>
  </si>
  <si>
    <t>tr_13\resist_htr_tmp</t>
  </si>
  <si>
    <t>tr_12\soil\moisture\sm_ta</t>
  </si>
  <si>
    <t>cr10t_3\tip\dl_tips</t>
  </si>
  <si>
    <t>tr_14\tr_therm_1</t>
  </si>
  <si>
    <t>tr_10\tr_CER_end_CO2</t>
  </si>
  <si>
    <t>tr_14\co2inj_mfc_2_mv</t>
  </si>
  <si>
    <t>tr_12\soil\moisture\sm_tac</t>
  </si>
  <si>
    <t>cr10t_3\tip\et_tips</t>
  </si>
  <si>
    <t>tr_02\tr_dev_CO2</t>
  </si>
  <si>
    <t>tr_10\tr_CER_end_dp</t>
  </si>
  <si>
    <t>tr_14\co2inj_mfc_mv</t>
  </si>
  <si>
    <t>tr_13\soil\moisture\sm_m1c</t>
  </si>
  <si>
    <t>cr10t_3\tip\rtmevapo</t>
  </si>
  <si>
    <t>tr_02\tr_dev_dewpoint</t>
  </si>
  <si>
    <t>tr_10\tr_CER_end_temp</t>
  </si>
  <si>
    <t>tr_14\cwc_ctl_mv</t>
  </si>
  <si>
    <t>tr_13\soil\moisture\sm_m2c</t>
  </si>
  <si>
    <t>cr10t_3\tip\rtmleach</t>
  </si>
  <si>
    <t>tr_02\tr_dev_PAR</t>
  </si>
  <si>
    <t>tr_10\tr_CER_start_CO2</t>
  </si>
  <si>
    <t>tr_14\resist_htr_mv</t>
  </si>
  <si>
    <t>tr_13\soil\moisture\sm_mac</t>
  </si>
  <si>
    <t>cr10t_4\temp\cr10volts</t>
  </si>
  <si>
    <t>tr_02\tr_dev_RH</t>
  </si>
  <si>
    <t>tr_10\tr_CO2_draw_down</t>
  </si>
  <si>
    <t>tr_14\tr_dump_vlv</t>
  </si>
  <si>
    <t>tr_13\soil\moisture\sm_ta</t>
  </si>
  <si>
    <t>cr10t_4\temp\enclotemp</t>
  </si>
  <si>
    <t>tr_02\tr_dev_temp</t>
  </si>
  <si>
    <t>tr_10\tr_CO2_draw_down_time</t>
  </si>
  <si>
    <t>tr_14\tr_humid_on_off</t>
  </si>
  <si>
    <t>tr_13\soil\moisture\sm_tac</t>
  </si>
  <si>
    <t>cr10t_4\temp\insen1</t>
  </si>
  <si>
    <t>tr_03\tr_dev_CO2</t>
  </si>
  <si>
    <t>tr_11\tr_CER_Calculated</t>
  </si>
  <si>
    <t>tr_14\cwc_return_temp</t>
  </si>
  <si>
    <t>tr_14\soil\moisture\sm_m1c</t>
  </si>
  <si>
    <t>cr10t_4\temp\insen10</t>
  </si>
  <si>
    <t>tr_03\tr_dev_dewpoint</t>
  </si>
  <si>
    <t>tr_11\tr_CER_end_bp</t>
  </si>
  <si>
    <t>tr_14\cwc_supply_temp</t>
  </si>
  <si>
    <t>tr_14\soil\moisture\sm_m2c</t>
  </si>
  <si>
    <t>cr10t_4\temp\insen2</t>
  </si>
  <si>
    <t>tr_03\tr_dev_PAR</t>
  </si>
  <si>
    <t>tr_11\tr_CER_end_CO2</t>
  </si>
  <si>
    <t>tr_14\resist_htr_tmp</t>
  </si>
  <si>
    <t>tr_14\soil\moisture\sm_mac</t>
  </si>
  <si>
    <t>cr10t_4\temp\insen3</t>
  </si>
  <si>
    <t>tr_03\tr_dev_RH</t>
  </si>
  <si>
    <t>tr_11\tr_CER_end_dp</t>
  </si>
  <si>
    <t>tr_02\ctl_enc_temp_1</t>
  </si>
  <si>
    <t>tr_14\soil\moisture\sm_ta</t>
  </si>
  <si>
    <t>cr10t_4\temp\insen4</t>
  </si>
  <si>
    <t>tr_03\tr_dev_temp</t>
  </si>
  <si>
    <t>tr_11\tr_CER_end_temp</t>
  </si>
  <si>
    <t>tr_03\ctl_enc_temp_1</t>
  </si>
  <si>
    <t>tr_14\soil\moisture\sm_tac</t>
  </si>
  <si>
    <t>cr10t_4\temp\insen5</t>
  </si>
  <si>
    <t>tr_04\tr_dev_CO2</t>
  </si>
  <si>
    <t>tr_11\tr_CER_start_CO2</t>
  </si>
  <si>
    <t>tr_04\ctl_enc_temp_1</t>
  </si>
  <si>
    <t>tr_06\ahu_fan_mv</t>
  </si>
  <si>
    <t>cr10t_4\temp\insen6</t>
  </si>
  <si>
    <t>tr_04\tr_dev_dewpoint</t>
  </si>
  <si>
    <t>tr_11\tr_CO2_draw_down</t>
  </si>
  <si>
    <t>tr_05\ctl_enc_temp_1</t>
  </si>
  <si>
    <t>tr_06\soil\moisture\mps_15</t>
  </si>
  <si>
    <t>cr10t_4\temp\insen7</t>
  </si>
  <si>
    <t>tr_04\tr_dev_PAR</t>
  </si>
  <si>
    <t>tr_11\tr_CO2_draw_down_time</t>
  </si>
  <si>
    <t>tr_06\ctl_enc_temp_1</t>
  </si>
  <si>
    <t>tr_06\soil\moisture\mps_35</t>
  </si>
  <si>
    <t>cr10t_4\temp\insen8</t>
  </si>
  <si>
    <t>tr_04\tr_dev_RH</t>
  </si>
  <si>
    <t>tr_12\tr_CER_Calculated</t>
  </si>
  <si>
    <t>tr_07\ctl_enc_temp_1</t>
  </si>
  <si>
    <t>tr_06\soil\moisture\mps_75</t>
  </si>
  <si>
    <t>cr10t_4\temp\insen9</t>
  </si>
  <si>
    <t>tr_04\tr_dev_temp</t>
  </si>
  <si>
    <t>tr_12\tr_CER_end_bp</t>
  </si>
  <si>
    <t>tr_09\ctl_enc_temp_1</t>
  </si>
  <si>
    <t>tr_07\soil\moisture\mps_15</t>
  </si>
  <si>
    <t>cr10t_4\tip\dl_tips</t>
  </si>
  <si>
    <t>tr_05\tr_dev_CO2</t>
  </si>
  <si>
    <t>tr_12\tr_CER_end_CO2</t>
  </si>
  <si>
    <t>tr_10\ctl_enc_temp_1</t>
  </si>
  <si>
    <t>tr_07\soil\moisture\mps_35</t>
  </si>
  <si>
    <t>cr10t_4\tip\et_tips</t>
  </si>
  <si>
    <t>tr_05\tr_dev_dewpoint</t>
  </si>
  <si>
    <t>tr_12\tr_CER_end_dp</t>
  </si>
  <si>
    <t>tr_11\ctl_enc_temp_1</t>
  </si>
  <si>
    <t>tr_07\soil\moisture\mps_75</t>
  </si>
  <si>
    <t>cr10t_4\tip\rtmevapo</t>
  </si>
  <si>
    <t>tr_05\tr_dev_PAR</t>
  </si>
  <si>
    <t>tr_12\tr_CER_end_temp</t>
  </si>
  <si>
    <t>tr_12\ctl_enc_temp_1</t>
  </si>
  <si>
    <t>tr_11\soil\moisture\mps_15</t>
  </si>
  <si>
    <t>cr10t_4\tip\rtmleach</t>
  </si>
  <si>
    <t>tr_05\tr_dev_RH</t>
  </si>
  <si>
    <t>tr_12\tr_CER_start_CO2</t>
  </si>
  <si>
    <t>tr_13\ctl_enc_temp_1</t>
  </si>
  <si>
    <t>tr_11\soil\moisture\mps_35</t>
  </si>
  <si>
    <t>cr10t_5\temp\cr10volts</t>
  </si>
  <si>
    <t>tr_05\tr_dev_temp</t>
  </si>
  <si>
    <t>tr_12\tr_CO2_draw_down</t>
  </si>
  <si>
    <t>tr_14\ctl_enc_temp_1</t>
  </si>
  <si>
    <t>tr_11\soil\moisture\mps_75</t>
  </si>
  <si>
    <t>cr10t_5\temp\enclotemp</t>
  </si>
  <si>
    <t>tr_06\tr_dev_CO2</t>
  </si>
  <si>
    <t>tr_12\tr_CO2_draw_down_time</t>
  </si>
  <si>
    <t>tr_02\tr_sf6_leak_rate</t>
  </si>
  <si>
    <t>tr_02\soil\moisture\sm_m1c_tr1</t>
  </si>
  <si>
    <t>cr10t_5\temp\insen1</t>
  </si>
  <si>
    <t>tr_06\tr_dev_dewpoint</t>
  </si>
  <si>
    <t>tr_13\tr_CER_Calculated</t>
  </si>
  <si>
    <t>tr_03\tr_sf6_leak_rate</t>
  </si>
  <si>
    <t>tr_02\soil\moisture\sm_m1c_tr8</t>
  </si>
  <si>
    <t>cr10t_5\temp\insen10</t>
  </si>
  <si>
    <t>tr_06\tr_dev_PAR</t>
  </si>
  <si>
    <t>tr_13\tr_CER_end_bp</t>
  </si>
  <si>
    <t>tr_04\tr_sf6_leak_rate</t>
  </si>
  <si>
    <t>tr_02\soil\moisture\sm_m2c_tr1</t>
  </si>
  <si>
    <t>cr10t_5\temp\insen2</t>
  </si>
  <si>
    <t>tr_06\tr_dev_RH</t>
  </si>
  <si>
    <t>tr_13\tr_CER_end_CO2</t>
  </si>
  <si>
    <t>tr_05\tr_sf6_leak_rate</t>
  </si>
  <si>
    <t>tr_02\soil\moisture\sm_m2c_tr8</t>
  </si>
  <si>
    <t>cr10t_5\temp\insen3</t>
  </si>
  <si>
    <t>tr_06\tr_dev_temp</t>
  </si>
  <si>
    <t>tr_13\tr_CER_end_dp</t>
  </si>
  <si>
    <t>tr_06\tr_sf6_leak_rate</t>
  </si>
  <si>
    <t>tr_02\soil\moisture\sm_mac_tr1</t>
  </si>
  <si>
    <t>cr10t_5\temp\insen4</t>
  </si>
  <si>
    <t>tr_07\tr_dev_CO2</t>
  </si>
  <si>
    <t>tr_13\tr_CER_end_temp</t>
  </si>
  <si>
    <t>tr_07\tr_sf6_leak_rate</t>
  </si>
  <si>
    <t>tr_02\soil\moisture\sm_mac_tr8</t>
  </si>
  <si>
    <t>cr10t_5\temp\insen5</t>
  </si>
  <si>
    <t>tr_07\tr_dev_dewpoint</t>
  </si>
  <si>
    <t>tr_13\tr_CER_start_CO2</t>
  </si>
  <si>
    <t>tr_09\tr_sf6_leak_rate</t>
  </si>
  <si>
    <t>tr_02\soil\moisture\sm_ta_tr1</t>
  </si>
  <si>
    <t>cr10t_5\temp\insen6</t>
  </si>
  <si>
    <t>tr_07\tr_dev_PAR</t>
  </si>
  <si>
    <t>tr_13\tr_CO2_draw_down</t>
  </si>
  <si>
    <t>tr_10\tr_sf6_leak_rate</t>
  </si>
  <si>
    <t>tr_02\soil\moisture\sm_ta_tr8</t>
  </si>
  <si>
    <t>cr10t_5\temp\insen7</t>
  </si>
  <si>
    <t>tr_07\tr_dev_RH</t>
  </si>
  <si>
    <t>tr_13\tr_CO2_draw_down_time</t>
  </si>
  <si>
    <t>tr_11\tr_sf6_leak_rate</t>
  </si>
  <si>
    <t>tr_02\soil\moisture\sm_tac_tr1</t>
  </si>
  <si>
    <t>cr10t_5\temp\insen8</t>
  </si>
  <si>
    <t>tr_07\tr_dev_temp</t>
  </si>
  <si>
    <t>tr_14\tr_CER_Calculated</t>
  </si>
  <si>
    <t>tr_12\tr_sf6_leak_rate</t>
  </si>
  <si>
    <t>tr_02\soil\moisture\sm_tac_tr8</t>
  </si>
  <si>
    <t>cr10t_5\temp\insen9</t>
  </si>
  <si>
    <t>tr_08\tr_dev_CO2</t>
  </si>
  <si>
    <t>tr_14\tr_CER_end_bp</t>
  </si>
  <si>
    <t>tr_13\tr_sf6_leak_rate</t>
  </si>
  <si>
    <t>cr10t_5\tip\dl_tips</t>
  </si>
  <si>
    <t>tr_08\tr_dev_dewpoint</t>
  </si>
  <si>
    <t>tr_14\tr_CER_end_CO2</t>
  </si>
  <si>
    <t>tr_14\tr_sf6_leak_rate</t>
  </si>
  <si>
    <t>cr10t_5\tip\et_tips</t>
  </si>
  <si>
    <t>tr_08\tr_dev_PAR</t>
  </si>
  <si>
    <t>tr_14\tr_CER_end_dp</t>
  </si>
  <si>
    <t>cal_gas_concentration</t>
  </si>
  <si>
    <t>cr10t_5\tip\rtmevapo</t>
  </si>
  <si>
    <t>tr_08\tr_dev_RH</t>
  </si>
  <si>
    <t>tr_14\tr_CER_end_temp</t>
  </si>
  <si>
    <t>zero_tag</t>
  </si>
  <si>
    <t>cr10t_5\tip\rtmleach</t>
  </si>
  <si>
    <t>tr_08\tr_dev_temp</t>
  </si>
  <si>
    <t>tr_14\tr_CER_start_CO2</t>
  </si>
  <si>
    <t>tr_02\humid_exh_temp</t>
  </si>
  <si>
    <t>cr10t_6\temp\cr10volts</t>
  </si>
  <si>
    <t>tr_09\tr_dev_CO2</t>
  </si>
  <si>
    <t>tr_14\tr_CO2_draw_down</t>
  </si>
  <si>
    <t>tr_03\humid_exh_temp</t>
  </si>
  <si>
    <t>cr10t_6\temp\enclotemp</t>
  </si>
  <si>
    <t>tr_09\tr_dev_dewpoint</t>
  </si>
  <si>
    <t>tr_14\tr_CO2_draw_down_time</t>
  </si>
  <si>
    <t>tr_04\humid_exh_temp</t>
  </si>
  <si>
    <t>cr10t_6\temp\insen1</t>
  </si>
  <si>
    <t>tr_09\tr_dev_PAR</t>
  </si>
  <si>
    <t>tr_03\tr_CER_start_PLC_minute</t>
  </si>
  <si>
    <t>tr_05\humid_exh_temp</t>
  </si>
  <si>
    <t>cr10t_6\temp\insen10</t>
  </si>
  <si>
    <t>tr_09\tr_dev_RH</t>
  </si>
  <si>
    <t>tr_03\tr_CER_start_PLC_second</t>
  </si>
  <si>
    <t>tr_06\humid_exh_temp</t>
  </si>
  <si>
    <t>cr10t_6\temp\insen2</t>
  </si>
  <si>
    <t>tr_09\tr_dev_temp</t>
  </si>
  <si>
    <t>tr_02\tr_CER_start_PLC_minute</t>
  </si>
  <si>
    <t>tr_07\humid_exh_temp</t>
  </si>
  <si>
    <t>cr10t_6\temp\insen3</t>
  </si>
  <si>
    <t>tr_10\tr_dev_CO2</t>
  </si>
  <si>
    <t>tr_02\tr_CER_start_PLC_second</t>
  </si>
  <si>
    <t>tr_09\humid_exh_temp</t>
  </si>
  <si>
    <t>cr10t_6\temp\insen4</t>
  </si>
  <si>
    <t>tr_10\tr_dev_dewpoint</t>
  </si>
  <si>
    <t>tr_04\tr_CER_start_PLC_minute</t>
  </si>
  <si>
    <t>tr_10\humid_exh_temp</t>
  </si>
  <si>
    <t>cr10t_6\temp\insen5</t>
  </si>
  <si>
    <t>tr_10\tr_dev_PAR</t>
  </si>
  <si>
    <t>tr_04\tr_CER_start_PLC_second</t>
  </si>
  <si>
    <t>tr_11\humid_exh_temp</t>
  </si>
  <si>
    <t>cr10t_6\temp\insen6</t>
  </si>
  <si>
    <t>tr_10\tr_dev_RH</t>
  </si>
  <si>
    <t>tr_05\tr_CER_start_PLC_minute</t>
  </si>
  <si>
    <t>tr_12\humid_exh_temp</t>
  </si>
  <si>
    <t>cr10t_6\temp\insen7</t>
  </si>
  <si>
    <t>tr_10\tr_dev_temp</t>
  </si>
  <si>
    <t>tr_05\tr_CER_start_PLC_second</t>
  </si>
  <si>
    <t>tr_13\humid_exh_temp</t>
  </si>
  <si>
    <t>cr10t_6\temp\insen8</t>
  </si>
  <si>
    <t>tr_11\tr_dev_CO2</t>
  </si>
  <si>
    <t>tr_06\tr_CER_start_PLC_minute</t>
  </si>
  <si>
    <t>tr_14\humid_exh_temp</t>
  </si>
  <si>
    <t>cr10t_6\temp\insen9</t>
  </si>
  <si>
    <t>tr_11\tr_dev_dewpoint</t>
  </si>
  <si>
    <t>tr_06\tr_CER_start_PLC_second</t>
  </si>
  <si>
    <t>tr_02\zero_tag</t>
  </si>
  <si>
    <t>cr10t_6\tip\dl_tips</t>
  </si>
  <si>
    <t>tr_11\tr_dev_PAR</t>
  </si>
  <si>
    <t>tr_07\tr_CER_start_PLC_minute</t>
  </si>
  <si>
    <t>tr_03\zero_tag</t>
  </si>
  <si>
    <t>cr10t_6\tip\et_tips</t>
  </si>
  <si>
    <t>tr_11\tr_dev_RH</t>
  </si>
  <si>
    <t>tr_07\tr_CER_start_PLC_second</t>
  </si>
  <si>
    <t>tr_14\zero_tag</t>
  </si>
  <si>
    <t>cr10t_6\tip\rtmevapo</t>
  </si>
  <si>
    <t>tr_11\tr_dev_temp</t>
  </si>
  <si>
    <t>tr_09\tr_CER_start_PLC_minute</t>
  </si>
  <si>
    <t>tr_13\zero_tag</t>
  </si>
  <si>
    <t>cr10t_6\tip\rtmleach</t>
  </si>
  <si>
    <t>tr_12\tr_dev_CO2</t>
  </si>
  <si>
    <t>tr_09\tr_CER_start_PLC_second</t>
  </si>
  <si>
    <t>tr_12\zero_tag</t>
  </si>
  <si>
    <t>cr10t_7\temp\cr10volts</t>
  </si>
  <si>
    <t>tr_12\tr_dev_dewpoint</t>
  </si>
  <si>
    <t>tr_10\tr_CER_start_PLC_minute</t>
  </si>
  <si>
    <t>tr_11\zero_tag</t>
  </si>
  <si>
    <t>cr10t_7\temp\enclotemp</t>
  </si>
  <si>
    <t>tr_12\tr_dev_PAR</t>
  </si>
  <si>
    <t>tr_10\tr_CER_start_PLC_second</t>
  </si>
  <si>
    <t>tr_10\zero_tag</t>
  </si>
  <si>
    <t>cr10t_7\temp\insen1</t>
  </si>
  <si>
    <t>tr_12\tr_dev_RH</t>
  </si>
  <si>
    <t>tr_11\tr_CER_start_PLC_minute</t>
  </si>
  <si>
    <t>tr_09\zero_tag</t>
  </si>
  <si>
    <t>cr10t_7\temp\insen10</t>
  </si>
  <si>
    <t>tr_12\tr_dev_temp</t>
  </si>
  <si>
    <t>tr_11\tr_CER_start_PLC_second</t>
  </si>
  <si>
    <t>tr_07\zero_tag</t>
  </si>
  <si>
    <t>cr10t_7\temp\insen2</t>
  </si>
  <si>
    <t>tr_13\tr_dev_CO2</t>
  </si>
  <si>
    <t>tr_12\tr_CER_start_PLC_minute</t>
  </si>
  <si>
    <t>tr_06\zero_tag</t>
  </si>
  <si>
    <t>cr10t_7\temp\insen3</t>
  </si>
  <si>
    <t>tr_13\tr_dev_dewpoint</t>
  </si>
  <si>
    <t>tr_12\tr_CER_start_PLC_second</t>
  </si>
  <si>
    <t>tr_05\zero_tag</t>
  </si>
  <si>
    <t>cr10t_7\temp\insen4</t>
  </si>
  <si>
    <t>tr_13\tr_dev_PAR</t>
  </si>
  <si>
    <t>tr_13\tr_CER_start_PLC_minute</t>
  </si>
  <si>
    <t>tr_04\zero_tag</t>
  </si>
  <si>
    <t>cr10t_7\temp\insen5</t>
  </si>
  <si>
    <t>tr_13\tr_dev_RH</t>
  </si>
  <si>
    <t>tr_13\tr_CER_start_PLC_second</t>
  </si>
  <si>
    <t>160_tag</t>
  </si>
  <si>
    <t>cr10t_7\temp\insen6</t>
  </si>
  <si>
    <t>tr_13\tr_dev_temp</t>
  </si>
  <si>
    <t>tr_14\tr_CER_start_PLC_minute</t>
  </si>
  <si>
    <t>75_tag</t>
  </si>
  <si>
    <t>cr10t_7\temp\insen7</t>
  </si>
  <si>
    <t>tr_14\tr_dev_CO2</t>
  </si>
  <si>
    <t>tr_14\tr_CER_start_PLC_second</t>
  </si>
  <si>
    <t>cr10t_7\temp\insen8</t>
  </si>
  <si>
    <t>tr_14\tr_dev_dewpoint</t>
  </si>
  <si>
    <t>tr_02\tr_aboveground_CER_rate</t>
  </si>
  <si>
    <t>tr_02\ahu_fan_mv</t>
  </si>
  <si>
    <t>cr10t_7\temp\insen9</t>
  </si>
  <si>
    <t>tr_14\tr_dev_PAR</t>
  </si>
  <si>
    <t>tr_03\tr_aboveground_CER_rate</t>
  </si>
  <si>
    <t>tr_03\ahu_fan_mv</t>
  </si>
  <si>
    <t>cr10t_7\tip\dl_tips</t>
  </si>
  <si>
    <t>tr_14\tr_dev_RH</t>
  </si>
  <si>
    <t>tr_04\tr_aboveground_CER_rate</t>
  </si>
  <si>
    <t>tr_04\ahu_fan_mv</t>
  </si>
  <si>
    <t>cr10t_7\tip\et_tips</t>
  </si>
  <si>
    <t>tr_14\tr_dev_temp</t>
  </si>
  <si>
    <t>tr_05\tr_aboveground_CER_rate</t>
  </si>
  <si>
    <t>tr_05\ahu_fan_mv</t>
  </si>
  <si>
    <t>cr10t_7\tip\rtmevapo</t>
  </si>
  <si>
    <t>weather\realtime\epa_dp</t>
  </si>
  <si>
    <t>tr_06\tr_aboveground_CER_rate</t>
  </si>
  <si>
    <t>tr_07\ahu_fan_mv</t>
  </si>
  <si>
    <t>cr10t_7\tip\rtmleach</t>
  </si>
  <si>
    <t>weather\realtime\epa_rh</t>
  </si>
  <si>
    <t>tr_07\tr_aboveground_CER_rate</t>
  </si>
  <si>
    <t>tr_09\ahu_fan_mv</t>
  </si>
  <si>
    <t>cr10t_9\temp\cr10volts</t>
  </si>
  <si>
    <t>weather\realtime\epa_therm_1</t>
  </si>
  <si>
    <t>tr_09\tr_aboveground_CER_rate</t>
  </si>
  <si>
    <t>tr_10\ahu_fan_mv</t>
  </si>
  <si>
    <t>cr10t_9\temp\enclotemp</t>
  </si>
  <si>
    <t>weather\realtime\epa_therm_2</t>
  </si>
  <si>
    <t>tr_10\tr_aboveground_CER_rate</t>
  </si>
  <si>
    <t>tr_11\ahu_fan_mv</t>
  </si>
  <si>
    <t>cr10t_9\temp\insen1</t>
  </si>
  <si>
    <t>weather\realtime\tera_dp</t>
  </si>
  <si>
    <t>tr_11\tr_aboveground_CER_rate</t>
  </si>
  <si>
    <t>tr_12\ahu_fan_mv</t>
  </si>
  <si>
    <t>cr10t_9\temp\insen10</t>
  </si>
  <si>
    <t>weather\realtime\tera_rh</t>
  </si>
  <si>
    <t>tr_12\tr_aboveground_CER_rate</t>
  </si>
  <si>
    <t>tr_13\ahu_fan_mv</t>
  </si>
  <si>
    <t>cr10t_9\temp\insen2</t>
  </si>
  <si>
    <t>weather\realtime\tera_therm_1</t>
  </si>
  <si>
    <t>tr_13\tr_aboveground_CER_rate</t>
  </si>
  <si>
    <t>tr_14\ahu_fan_mv</t>
  </si>
  <si>
    <t>cr10t_9\temp\insen3</t>
  </si>
  <si>
    <t>weather\realtime\tera_therm_2</t>
  </si>
  <si>
    <t>tr_14\tr_aboveground_CER_rate</t>
  </si>
  <si>
    <t>250_tag</t>
  </si>
  <si>
    <t>cr10t_9\temp\insen4</t>
  </si>
  <si>
    <t>tr_02\tr_CER_calc_leak_rate</t>
  </si>
  <si>
    <t>central\chiller_temp</t>
  </si>
  <si>
    <t>cr10t_9\temp\insen5</t>
  </si>
  <si>
    <t>tr_02\tr_co2_draw_down_time</t>
  </si>
  <si>
    <t>tr_03\tr_CER_calc_leak_rate</t>
  </si>
  <si>
    <t>tr_02\ht_temp_irrig</t>
  </si>
  <si>
    <t>cr10t_9\temp\insen6</t>
  </si>
  <si>
    <t>tr_02\tr_rel_humid</t>
  </si>
  <si>
    <t>tr_04\tr_CER_calc_leak_rate</t>
  </si>
  <si>
    <t>tr_03\ht_temp_irrig</t>
  </si>
  <si>
    <t>cr10t_9\temp\insen7</t>
  </si>
  <si>
    <t>tr_05\tr_CER_calc_leak_rate</t>
  </si>
  <si>
    <t>tr_04\ht_temp_irrig</t>
  </si>
  <si>
    <t>cr10t_9\temp\insen8</t>
  </si>
  <si>
    <t>tr_03\tr_co2_draw_down_time</t>
  </si>
  <si>
    <t>tr_06\tr_CER_calc_leak_rate</t>
  </si>
  <si>
    <t>tr_05\ht_temp_irrig</t>
  </si>
  <si>
    <t>cr10t_9\temp\insen9</t>
  </si>
  <si>
    <t>tr_03\tr_rel_humid</t>
  </si>
  <si>
    <t>tr_07\tr_CER_calc_leak_rate</t>
  </si>
  <si>
    <t>tr_06\ht_temp_irrig</t>
  </si>
  <si>
    <t>cr10t_9\tip\dl_tips</t>
  </si>
  <si>
    <t>tr_09\tr_CER_calc_leak_rate</t>
  </si>
  <si>
    <t>tr_07\ht_temp_irrig</t>
  </si>
  <si>
    <t>cr10t_9\tip\et_tips</t>
  </si>
  <si>
    <t>tr_04\tr_co2_draw_down_time</t>
  </si>
  <si>
    <t>tr_10\tr_CER_calc_leak_rate</t>
  </si>
  <si>
    <t>tr_09\ht_temp_irrig</t>
  </si>
  <si>
    <t>cr10t_9\tip\rtmevapo</t>
  </si>
  <si>
    <t>tr_04\tr_rel_humid</t>
  </si>
  <si>
    <t>tr_11\tr_CER_calc_leak_rate</t>
  </si>
  <si>
    <t>tr_10\ht_temp_irrig</t>
  </si>
  <si>
    <t>cr10t_9\tip\rtmleach</t>
  </si>
  <si>
    <t>tr_13\tr_CER_calc_leak_rate</t>
  </si>
  <si>
    <t>tr_12\ht_temp_irrig</t>
  </si>
  <si>
    <t>tr_10\soil\temp\cr10volts</t>
  </si>
  <si>
    <t>tr_05\tr_co2_draw_down_time</t>
  </si>
  <si>
    <t>tr_14\tr_CER_calc_leak_rate</t>
  </si>
  <si>
    <t>tr_11\ht_temp_irrig</t>
  </si>
  <si>
    <t>tr_10\soil\temp\enclotemp</t>
  </si>
  <si>
    <t>tr_05\tr_rel_humid</t>
  </si>
  <si>
    <t>tr_12\tr_CER_calc_leak_rate</t>
  </si>
  <si>
    <t>tr_13\ht_temp_irrig</t>
  </si>
  <si>
    <t>tr_10\soil\temp\insen1</t>
  </si>
  <si>
    <t>x</t>
  </si>
  <si>
    <t>central\chiller_request_on_c1</t>
  </si>
  <si>
    <t>tr_14\ht_temp_irrig</t>
  </si>
  <si>
    <t>tr_10\soil\temp\insen10</t>
  </si>
  <si>
    <t>tr_06\tr_co2_draw_down_time</t>
  </si>
  <si>
    <t>central\chiller_request_on_c2</t>
  </si>
  <si>
    <t>central\chiller_supply_temp</t>
  </si>
  <si>
    <t>tr_10\soil\temp\insen2</t>
  </si>
  <si>
    <t>tr_06\tr_rel_humid</t>
  </si>
  <si>
    <t>tr_02\tr_irrig_purge_mode</t>
  </si>
  <si>
    <t>tr_02\ztest_irrig_temp</t>
  </si>
  <si>
    <t>tr_10\soil\temp\insen3</t>
  </si>
  <si>
    <t>tr_02\sel_thermistor</t>
  </si>
  <si>
    <t>tr_06\ztest_irrig_temp</t>
  </si>
  <si>
    <t>tr_10\soil\temp\insen4</t>
  </si>
  <si>
    <t>tr_07\tr_co2_draw_down_time</t>
  </si>
  <si>
    <t>tr_02\tr_dl_tip_bucket_calib</t>
  </si>
  <si>
    <t>weather\ctl_enc_temp</t>
  </si>
  <si>
    <t>tr_10\soil\temp\insen5</t>
  </si>
  <si>
    <t>tr_07\tr_rel_humid</t>
  </si>
  <si>
    <t>tr_02\tr_et_tip_bucket_calib</t>
  </si>
  <si>
    <t>weather\tr_rain_daily_mL</t>
  </si>
  <si>
    <t>tr_10\soil\temp\insen6</t>
  </si>
  <si>
    <t>tr_02\tr_irrig_pump_rate</t>
  </si>
  <si>
    <t>weather\tr_rain_event_mL</t>
  </si>
  <si>
    <t>tr_10\soil\temp\insen7</t>
  </si>
  <si>
    <t>tr_09\tr_co2_draw_down_time</t>
  </si>
  <si>
    <t>weather\sel_tip_bucket_cal</t>
  </si>
  <si>
    <t>tr_02\tr_tc_diff</t>
  </si>
  <si>
    <t>tr_10\soil\temp\insen8</t>
  </si>
  <si>
    <t>tr_09\tr_rel_humid</t>
  </si>
  <si>
    <t>tr_03\sel_thermistor</t>
  </si>
  <si>
    <t>weather\tc_epa_diff</t>
  </si>
  <si>
    <t>tr_10\soil\temp\insen9</t>
  </si>
  <si>
    <t>tr_03\tr_dl_tip_bucket_calib</t>
  </si>
  <si>
    <t>weather\tc_tera_diff</t>
  </si>
  <si>
    <t>tr_10\soil\tip\dl_tips</t>
  </si>
  <si>
    <t>tr_10\tr_co2_draw_down_time</t>
  </si>
  <si>
    <t>tr_03\tr_et_tip_bucket_calib</t>
  </si>
  <si>
    <t>weather\tc_tera_epa_diff</t>
  </si>
  <si>
    <t>tr_10\soil\tip\et_tips</t>
  </si>
  <si>
    <t>tr_10\tr_rel_humid</t>
  </si>
  <si>
    <t>tr_03\tr_irrig_pump_rate</t>
  </si>
  <si>
    <t>tr_03\tr_tc_diff</t>
  </si>
  <si>
    <t>tr_10\soil\tip\rtmevapo</t>
  </si>
  <si>
    <t>tr_03\tr_irrig_purge_mode</t>
  </si>
  <si>
    <t>tr_04\tr_tc_diff</t>
  </si>
  <si>
    <t>tr_10\soil\tip\rtmleach</t>
  </si>
  <si>
    <t>tr_11\tr_co2_draw_down_time</t>
  </si>
  <si>
    <t>tr_04\sel_thermistor</t>
  </si>
  <si>
    <t>tr_05\tr_tc_diff</t>
  </si>
  <si>
    <t>tr_11\soil\temp\cr10volts</t>
  </si>
  <si>
    <t>tr_11\tr_rel_humid</t>
  </si>
  <si>
    <t>tr_04\tr_dl_tip_bucket_calib</t>
  </si>
  <si>
    <t>tr_06\tr_tc_diff</t>
  </si>
  <si>
    <t>tr_11\soil\temp\enclotemp</t>
  </si>
  <si>
    <t>tr_04\tr_et_tip_bucket_calib</t>
  </si>
  <si>
    <t>tr_07\tr_tc_diff</t>
  </si>
  <si>
    <t>tr_11\soil\temp\insen1</t>
  </si>
  <si>
    <t>tr_12\tr_co2_draw_down_time</t>
  </si>
  <si>
    <t>tr_04\tr_irrig_pump_rate</t>
  </si>
  <si>
    <t>tr_09\tr_tc_diff</t>
  </si>
  <si>
    <t>tr_11\soil\temp\insen10</t>
  </si>
  <si>
    <t>tr_12\tr_rel_humid</t>
  </si>
  <si>
    <t>tr_04\tr_irrig_purge_mode</t>
  </si>
  <si>
    <t>tr_10\tr_tc_diff</t>
  </si>
  <si>
    <t>tr_11\soil\temp\insen2</t>
  </si>
  <si>
    <t>tr_05\sel_thermistor</t>
  </si>
  <si>
    <t>tr_12\tr_tc_diff</t>
  </si>
  <si>
    <t>tr_11\soil\temp\insen3</t>
  </si>
  <si>
    <t>tr_13\tr_co2_draw_down_time</t>
  </si>
  <si>
    <t>tr_05\tr_dl_tip_bucket_calib</t>
  </si>
  <si>
    <t>tr_13\tr_tc_diff</t>
  </si>
  <si>
    <t>tr_11\soil\temp\insen4</t>
  </si>
  <si>
    <t>tr_13\tr_rel_humid</t>
  </si>
  <si>
    <t>tr_05\tr_et_tip_bucket_calib</t>
  </si>
  <si>
    <t>tr_14\tr_tc_diff</t>
  </si>
  <si>
    <t>tr_11\soil\temp\insen5</t>
  </si>
  <si>
    <t>tr_05\tr_irrig_pump_rate</t>
  </si>
  <si>
    <t>tr_11\tr_tc_diff</t>
  </si>
  <si>
    <t>tr_11\soil\temp\insen6</t>
  </si>
  <si>
    <t>tr_14\tr_co2_draw_down_time</t>
  </si>
  <si>
    <t>tr_05\tr_irrig_purge_mode</t>
  </si>
  <si>
    <t>tr_02\tr_door_open_man_req</t>
  </si>
  <si>
    <t>blue</t>
  </si>
  <si>
    <t>tr_11\soil\temp\insen7</t>
  </si>
  <si>
    <t>tr_14\tr_rel_humid</t>
  </si>
  <si>
    <t>tr_06\sel_thermistor</t>
  </si>
  <si>
    <t>tr_03\tr_door_open_man_req</t>
  </si>
  <si>
    <t>tr_11\soil\temp\insen8</t>
  </si>
  <si>
    <t>tr_14\tr_therm_2</t>
  </si>
  <si>
    <t>tr_06\tr_dl_tip_bucket_calib</t>
  </si>
  <si>
    <t>tr_04\tr_door_open_man_req</t>
  </si>
  <si>
    <t>tr_11\soil\temp\insen9</t>
  </si>
  <si>
    <t>tr_02\tr_therm_2</t>
  </si>
  <si>
    <t>tr_06\tr_et_tip_bucket_calib</t>
  </si>
  <si>
    <t>tr_05\tr_door_open_man_req</t>
  </si>
  <si>
    <t>tr_11\soil\tip\dl_tips</t>
  </si>
  <si>
    <t>tr_03\tr_therm_2</t>
  </si>
  <si>
    <t>tr_06\tr_irrig_purge_mode</t>
  </si>
  <si>
    <t>tr_06\tr_door_open_man_req</t>
  </si>
  <si>
    <t>tr_11\soil\tip\et_tips</t>
  </si>
  <si>
    <t>tr_04\tr_therm_2</t>
  </si>
  <si>
    <t>tr_06\tr_irrig_time_per_bucket</t>
  </si>
  <si>
    <t>tr_07\tr_door_open_man_req</t>
  </si>
  <si>
    <t>tr_11\soil\tip\rtmevapo</t>
  </si>
  <si>
    <t>tr_05\tr_therm_2</t>
  </si>
  <si>
    <t>tr_07\sel_thermistor</t>
  </si>
  <si>
    <t>tr_09\tr_door_open_man_req</t>
  </si>
  <si>
    <t>tr_11\soil\tip\rtmleach</t>
  </si>
  <si>
    <t>tr_06\tr_therm_2</t>
  </si>
  <si>
    <t>tr_07\tr_dl_tip_bucket_calib</t>
  </si>
  <si>
    <t>tr_10\tr_door_open_man_req</t>
  </si>
  <si>
    <t>tr_12\soil\temp\cr10volts</t>
  </si>
  <si>
    <t>tr_07\tr_therm_2</t>
  </si>
  <si>
    <t>tr_07\tr_et_tip_bucket_calib</t>
  </si>
  <si>
    <t>tr_11\tr_door_open_man_req</t>
  </si>
  <si>
    <t>tr_12\soil\temp\enclotemp</t>
  </si>
  <si>
    <t>tr_09\tr_therm_2</t>
  </si>
  <si>
    <t>tr_07\tr_irrig_pump_rate</t>
  </si>
  <si>
    <t>tr_12\tr_door_open_man_req</t>
  </si>
  <si>
    <t>tr_12\soil\temp\insen1</t>
  </si>
  <si>
    <t>tr_10\tr_therm_2</t>
  </si>
  <si>
    <t>tr_07\tr_irrig_purge_mode</t>
  </si>
  <si>
    <t>tr_13\tr_door_open_man_req</t>
  </si>
  <si>
    <t>tr_12\soil\temp\insen10</t>
  </si>
  <si>
    <t>tr_11\tr_therm_2</t>
  </si>
  <si>
    <t>tr_09\sel_thermistor</t>
  </si>
  <si>
    <t>tr_14\tr_door_open_man_req</t>
  </si>
  <si>
    <t>tr_12\soil\temp\insen2</t>
  </si>
  <si>
    <t>tr_12\tr_therm_2</t>
  </si>
  <si>
    <t>tr_09\tr_dl_tip_bucket_calib</t>
  </si>
  <si>
    <t>tr_02\sd_24hr_irrig</t>
  </si>
  <si>
    <t>tr_12\soil\temp\insen3</t>
  </si>
  <si>
    <t>tr_13\tr_therm_2</t>
  </si>
  <si>
    <t>tr_09\tr_et_tip_bucket_calib</t>
  </si>
  <si>
    <t>tr_02\sd_24hr_dl</t>
  </si>
  <si>
    <t>tr_12\soil\temp\insen4</t>
  </si>
  <si>
    <t>tr_02\tr_cer_calculated</t>
  </si>
  <si>
    <t>tr_09\tr_irrig_pump_rate</t>
  </si>
  <si>
    <t>tr_02\sd_24hr_et</t>
  </si>
  <si>
    <t>tr_12\soil\temp\insen5</t>
  </si>
  <si>
    <t>tr_03\tr_cer_calculated</t>
  </si>
  <si>
    <t>tr_09\tr_irrig_purge_mode</t>
  </si>
  <si>
    <t>tr_02\sd_24hr_rth</t>
  </si>
  <si>
    <t>tr_12\soil\temp\insen6</t>
  </si>
  <si>
    <t>tr_04\tr_cer_calculated</t>
  </si>
  <si>
    <t>tr_10\sel_thermistor</t>
  </si>
  <si>
    <t>tr_03\sd_24hr_irrig</t>
  </si>
  <si>
    <t>tr_12\soil\temp\insen7</t>
  </si>
  <si>
    <t>tr_05\tr_cer_calculated</t>
  </si>
  <si>
    <t>tr_10\tr_dl_tip_bucket_calib</t>
  </si>
  <si>
    <t>tr_03\sd_24hr_dl</t>
  </si>
  <si>
    <t>tr_12\soil\temp\insen8</t>
  </si>
  <si>
    <t>tr_06\tr_cer_calculated</t>
  </si>
  <si>
    <t>tr_10\tr_et_tip_bucket_calib</t>
  </si>
  <si>
    <t>tr_03\sd_24hr_et</t>
  </si>
  <si>
    <t>tr_12\soil\temp\insen9</t>
  </si>
  <si>
    <t>tr_07\tr_cer_calculated</t>
  </si>
  <si>
    <t>tr_10\tr_irrig_pump_rate</t>
  </si>
  <si>
    <t>tr_03\sd_24hr_rth</t>
  </si>
  <si>
    <t>tr_12\soil\tip\dl_tips</t>
  </si>
  <si>
    <t>tr_09\tr_cer_calculated</t>
  </si>
  <si>
    <t>tr_10\tr_irrig_purge_mode</t>
  </si>
  <si>
    <t>tr_04\sd_24hr_irrig</t>
  </si>
  <si>
    <t>tr_12\soil\tip\et_tips</t>
  </si>
  <si>
    <t>tr_10\tr_cer_calculated</t>
  </si>
  <si>
    <t>tr_11\sel_thermistor</t>
  </si>
  <si>
    <t>tr_04\sd_24hr_dl</t>
  </si>
  <si>
    <t>tr_12\soil\tip\rtmevapo</t>
  </si>
  <si>
    <t>tr_11\tr_cer_calculated</t>
  </si>
  <si>
    <t>tr_11\tr_dl_tip_bucket_calib</t>
  </si>
  <si>
    <t>tr_04\sd_24hr_et</t>
  </si>
  <si>
    <t>tr_12\soil\tip\rtmleach</t>
  </si>
  <si>
    <t>tr_12\tr_cer_calculated</t>
  </si>
  <si>
    <t>tr_11\tr_et_tip_bucket_calib</t>
  </si>
  <si>
    <t>tr_04\sd_24hr_rth</t>
  </si>
  <si>
    <t>tr_13\soil\temp\cr10volts</t>
  </si>
  <si>
    <t>tr_13\tr_cer_calculated</t>
  </si>
  <si>
    <t>tr_11\tr_irrig_pump_rate</t>
  </si>
  <si>
    <t>tr_05\sd_24hr_irrig</t>
  </si>
  <si>
    <t>tr_13\soil\temp\enclotemp</t>
  </si>
  <si>
    <t>tr_14\tr_cer_calculated</t>
  </si>
  <si>
    <t>tr_11\tr_irrig_purge_mode</t>
  </si>
  <si>
    <t>tr_05\sd_24hr_dl</t>
  </si>
  <si>
    <t>tr_13\soil\temp\insen1</t>
  </si>
  <si>
    <t>central\irga_cal_in_prog</t>
  </si>
  <si>
    <t>tr_12\sel_thermistor</t>
  </si>
  <si>
    <t>tr_05\sd_24hr_et</t>
  </si>
  <si>
    <t>tr_13\soil\temp\insen10</t>
  </si>
  <si>
    <t>tr_12\tr_dl_tip_bucket_calib</t>
  </si>
  <si>
    <t>tr_05\sd_24hr_rth</t>
  </si>
  <si>
    <t>tr_13\soil\temp\insen2</t>
  </si>
  <si>
    <t>tr_12\tr_et_tip_bucket_calib</t>
  </si>
  <si>
    <t>tr_06\sd_24hr_irrig</t>
  </si>
  <si>
    <t>tr_13\soil\temp\insen3</t>
  </si>
  <si>
    <t>tr_12\tr_irrig_pump_rate</t>
  </si>
  <si>
    <t>tr_06\sd_24hr_dl</t>
  </si>
  <si>
    <t>tr_13\soil\temp\insen4</t>
  </si>
  <si>
    <t>tr_12\tr_irrig_purge_mode</t>
  </si>
  <si>
    <t>tr_06\sd_24hr_et</t>
  </si>
  <si>
    <t>tr_13\soil\temp\insen5</t>
  </si>
  <si>
    <t>tr_13\sel_thermistor</t>
  </si>
  <si>
    <t>tr_06\sd_24hr_rth</t>
  </si>
  <si>
    <t>tr_13\soil\temp\insen6</t>
  </si>
  <si>
    <t>tr_13\tr_dl_tip_bucket_calib</t>
  </si>
  <si>
    <t>tr_07\sd_24hr_irrig</t>
  </si>
  <si>
    <t>tr_13\soil\temp\insen7</t>
  </si>
  <si>
    <t>tr_13\tr_et_tip_bucket_calib</t>
  </si>
  <si>
    <t>tr_07\sd_24hr_dl</t>
  </si>
  <si>
    <t>tr_13\soil\temp\insen8</t>
  </si>
  <si>
    <t>tr_13\tr_irrig_pump_rate</t>
  </si>
  <si>
    <t>tr_07\sd_24hr_et</t>
  </si>
  <si>
    <t>tr_13\soil\temp\insen9</t>
  </si>
  <si>
    <t>tr_13\tr_irrig_purge_mode</t>
  </si>
  <si>
    <t>tr_07\sd_24hr_rth</t>
  </si>
  <si>
    <t>tr_13\soil\tip\dl_tips</t>
  </si>
  <si>
    <t>tr_14\sel_thermistor</t>
  </si>
  <si>
    <t>tr_09\sd_24hr_irrig</t>
  </si>
  <si>
    <t>tr_13\soil\tip\et_tips</t>
  </si>
  <si>
    <t>tr_14\tr_dl_tip_bucket_calib</t>
  </si>
  <si>
    <t>tr_09\sd_24hr_dl</t>
  </si>
  <si>
    <t>tr_13\soil\tip\rtmevapo</t>
  </si>
  <si>
    <t>tr_14\tr_et_tip_bucket_calib</t>
  </si>
  <si>
    <t>tr_09\sd_24hr_et</t>
  </si>
  <si>
    <t>tr_13\soil\tip\rtmleach</t>
  </si>
  <si>
    <t>weather\TERA_second_therm</t>
  </si>
  <si>
    <t>tr_14\tr_irrig_pump_rate</t>
  </si>
  <si>
    <t>tr_09\sd_24hr_rth</t>
  </si>
  <si>
    <t>tr_14\soil\temp\cr10volts</t>
  </si>
  <si>
    <t>weather\epa_thrm_second_avg</t>
  </si>
  <si>
    <t>tr_14\tr_irrig_purge_mode</t>
  </si>
  <si>
    <t>tr_10\sd_24hr_irrig</t>
  </si>
  <si>
    <t>tr_14\soil\temp\enclotemp</t>
  </si>
  <si>
    <t>tr_02\rth_cal_num</t>
  </si>
  <si>
    <t>tr_10\sd_24hr_dl</t>
  </si>
  <si>
    <t>tr_14\soil\temp\insen1</t>
  </si>
  <si>
    <t>weather\tr_rh_second_avg</t>
  </si>
  <si>
    <t>tr_02\rth_prev_day_tot</t>
  </si>
  <si>
    <t>tr_10\sd_24hr_et</t>
  </si>
  <si>
    <t>tr_14\soil\temp\insen10</t>
  </si>
  <si>
    <t>weather\epa_thrm_avg</t>
  </si>
  <si>
    <t>tr_03\rth_cal_num</t>
  </si>
  <si>
    <t>tr_10\sd_24hr_rth</t>
  </si>
  <si>
    <t>tr_14\soil\temp\insen2</t>
  </si>
  <si>
    <t>tr_03\rth_prev_day_tot</t>
  </si>
  <si>
    <t>tr_11\wl_cold_max_out</t>
  </si>
  <si>
    <t>tr_14\soil\temp\insen3</t>
  </si>
  <si>
    <t>tr_04\rth_cal_num</t>
  </si>
  <si>
    <t>tr_11\sd_24hr_prev_irrig</t>
  </si>
  <si>
    <t>tr_14\soil\temp\insen4</t>
  </si>
  <si>
    <t>tr_04\rth_prev_day_tot</t>
  </si>
  <si>
    <t>tr_11\sd_24hr_prev_dl</t>
  </si>
  <si>
    <t>tr_14\soil\temp\insen5</t>
  </si>
  <si>
    <t>tr_05\rth_cal_num</t>
  </si>
  <si>
    <t>tr_11\sd_24hr_et</t>
  </si>
  <si>
    <t>tr_14\soil\temp\insen6</t>
  </si>
  <si>
    <t>tr_05\rth_prev_day_tot</t>
  </si>
  <si>
    <t>tr_12\sd_24hr_irrig</t>
  </si>
  <si>
    <t>tr_14\soil\temp\insen7</t>
  </si>
  <si>
    <t>tr_06\rth_cal_num</t>
  </si>
  <si>
    <t>tr_12\sd_24hr_dl</t>
  </si>
  <si>
    <t>tr_14\soil\temp\insen8</t>
  </si>
  <si>
    <t>tr_06\rth_prev_day_tot</t>
  </si>
  <si>
    <t>tr_12\sd_24hr_et</t>
  </si>
  <si>
    <t>tr_14\soil\temp\insen9</t>
  </si>
  <si>
    <t>tr_07\rth_cal_num</t>
  </si>
  <si>
    <t>tr_12\sd_24hr_rth</t>
  </si>
  <si>
    <t>tr_14\soil\tip\dl_tips</t>
  </si>
  <si>
    <t>tr_07\rth_prev_day_tot</t>
  </si>
  <si>
    <t>tr_13\sd_24hr_irrig</t>
  </si>
  <si>
    <t>tr_14\soil\tip\et_tips</t>
  </si>
  <si>
    <t>tr_09\rth_cal_num</t>
  </si>
  <si>
    <t>tr_13\sd_24hr_dl</t>
  </si>
  <si>
    <t>tr_14\soil\tip\rtmevapo</t>
  </si>
  <si>
    <t>tr_09\rth_prev_day_tot</t>
  </si>
  <si>
    <t>tr_13\sd_24hr_et</t>
  </si>
  <si>
    <t>tr_14\soil\tip\rtmleach</t>
  </si>
  <si>
    <t>tr_10\rth_cal_num</t>
  </si>
  <si>
    <t>tr_13\sd_24hr_rth</t>
  </si>
  <si>
    <t>tr_02\soil\temp\cr10volts</t>
  </si>
  <si>
    <t>tr_10\rth_prev_day_tot</t>
  </si>
  <si>
    <t>tr_14\sd_24hr_irrig</t>
  </si>
  <si>
    <t>tr_02\soil\temp\enclotemp</t>
  </si>
  <si>
    <t>tr_11\rth_cal_num</t>
  </si>
  <si>
    <t>tr_14\sd_24hr_dl</t>
  </si>
  <si>
    <t>tr_02\soil\temp\insen1</t>
  </si>
  <si>
    <t>tr_11\rth_prev_day_tot</t>
  </si>
  <si>
    <t>tr_14\sd_24hr_et</t>
  </si>
  <si>
    <t>tr_02\soil\temp\insen10</t>
  </si>
  <si>
    <t>tr_12\rth_cal_num</t>
  </si>
  <si>
    <t>tr_14\sd_24hr_rth</t>
  </si>
  <si>
    <t>tr_02\soil\temp\insen2</t>
  </si>
  <si>
    <t>tr_12\rth_prev_day_tot</t>
  </si>
  <si>
    <t>drv\tr_02_humid-ET_sd_accum</t>
  </si>
  <si>
    <t>tr_02\soil\temp\insen3</t>
  </si>
  <si>
    <t>tr_13\rth_cal_num</t>
  </si>
  <si>
    <t>drv\tr_03_humid-ET_sd_accum</t>
  </si>
  <si>
    <t>tr_02\soil\temp\insen4</t>
  </si>
  <si>
    <t>tr_13\rth_prev_day_tot</t>
  </si>
  <si>
    <t>drv\tr_04_humid-ET_sd_accum</t>
  </si>
  <si>
    <t>tr_02\soil\temp\insen5</t>
  </si>
  <si>
    <t>tr_14\rth_cal_num</t>
  </si>
  <si>
    <t>drv\tr_05_humid-ET_sd_accum</t>
  </si>
  <si>
    <t>tr_02\soil\temp\insen6</t>
  </si>
  <si>
    <t>tr_14\rth_prev_day_tot</t>
  </si>
  <si>
    <t>drv\tr_06_humid-ET_sd_accum</t>
  </si>
  <si>
    <t>tr_02\soil\temp\insen7</t>
  </si>
  <si>
    <t>tr_03\tr_irrig_ml_prev_day_total</t>
  </si>
  <si>
    <t>drv\tr_07_humid-ET_sd_accum</t>
  </si>
  <si>
    <t>tr_02\soil\temp\insen8</t>
  </si>
  <si>
    <t>tr_03\tr_irrig_time_per_bucket</t>
  </si>
  <si>
    <t>drv\tr_09_humid-ET_sd_accum</t>
  </si>
  <si>
    <t>tr_02\soil\temp\insen9</t>
  </si>
  <si>
    <t>tr_04\tr_irrig_ml_prev_day_total</t>
  </si>
  <si>
    <t>drv\tr_10_humid-ET_sd_accum</t>
  </si>
  <si>
    <t>tr_02\soil\tip\dl_tips</t>
  </si>
  <si>
    <t>tr_04\tr_irrig_time_per_bucket</t>
  </si>
  <si>
    <t>drv\tr_11_humid-ET_sd_accum</t>
  </si>
  <si>
    <t>tr_02\soil\tip\et_tips</t>
  </si>
  <si>
    <t>tr_05\tr_irrig_ml_prev_day_total</t>
  </si>
  <si>
    <t>drv\tr_12_humid-ET_sd_accum</t>
  </si>
  <si>
    <t>tr_02\soil\tip\rtmevapo</t>
  </si>
  <si>
    <t>tr_05\tr_irrig_time_per_bucket</t>
  </si>
  <si>
    <t>drv\tr_13_humid-ET_sd_accum</t>
  </si>
  <si>
    <t>tr_02\soil\tip\rtmleach</t>
  </si>
  <si>
    <t>tr_06\tr_irrig_ml_prev_day_total</t>
  </si>
  <si>
    <t>drv\tr_14_humid-ET_sd_accum</t>
  </si>
  <si>
    <t>tr_03\soil\temp\cr10volts</t>
  </si>
  <si>
    <t>tr_07\tr_irrig_ml_prev_day_total</t>
  </si>
  <si>
    <t>move</t>
  </si>
  <si>
    <t>tr_02\tr_light_level</t>
  </si>
  <si>
    <t>tr_03\soil\temp\enclotemp</t>
  </si>
  <si>
    <t>tr_07\tr_irrig_time_per_bucket</t>
  </si>
  <si>
    <t>tr_02\irga_temp</t>
  </si>
  <si>
    <t>tr_03\soil\temp\insen1</t>
  </si>
  <si>
    <t>tr_09\tr_irrig_ml_prev_day_total</t>
  </si>
  <si>
    <t>tr_03\irga_temp</t>
  </si>
  <si>
    <t>tr_03\soil\temp\insen10</t>
  </si>
  <si>
    <t>tr_09\tr_irrig_time_per_bucket</t>
  </si>
  <si>
    <t>tr_04\irga_temp</t>
  </si>
  <si>
    <t>tr_03\soil\temp\insen2</t>
  </si>
  <si>
    <t>tr_10\tr_irrig_ml_prev_day_total</t>
  </si>
  <si>
    <t>tr_05\irga_temp</t>
  </si>
  <si>
    <t>tr_03\soil\temp\insen3</t>
  </si>
  <si>
    <t>tr_11\tr_irrig_ml_prev_day_total</t>
  </si>
  <si>
    <t>tr_06\irga_temp</t>
  </si>
  <si>
    <t>tr_03\soil\temp\insen4</t>
  </si>
  <si>
    <t>tr_12\tr_irrig_ml_prev_day_total</t>
  </si>
  <si>
    <t>tr_07\irga_temp</t>
  </si>
  <si>
    <t>tr_03\soil\temp\insen5</t>
  </si>
  <si>
    <t>tr_13\tr_irrig_ml_prev_day_total</t>
  </si>
  <si>
    <t>tr_09\irga_temp</t>
  </si>
  <si>
    <t>tr_03\soil\temp\insen6</t>
  </si>
  <si>
    <t>tr_14\tr_irrig_ml_prev_day_total</t>
  </si>
  <si>
    <t>tr_10\irga_temp</t>
  </si>
  <si>
    <t>tr_03\soil\temp\insen7</t>
  </si>
  <si>
    <t>tr_14\tr_irrig_time_per_bucket</t>
  </si>
  <si>
    <t>tr_11\irga_temp</t>
  </si>
  <si>
    <t>tr_03\soil\temp\insen8</t>
  </si>
  <si>
    <t>tr_02\tr_irrig_ml_prev_day_total</t>
  </si>
  <si>
    <t>tr_12\irga_temp</t>
  </si>
  <si>
    <t>tr_03\soil\temp\insen9</t>
  </si>
  <si>
    <t>tr_02\tr_irrig_time_per_bucket</t>
  </si>
  <si>
    <t>tr_13\irga_temp</t>
  </si>
  <si>
    <t>tr_03\soil\tip\dl_tips</t>
  </si>
  <si>
    <t>tr_10\tr_irrig_time_per_bucket</t>
  </si>
  <si>
    <t>tr_14\irga_temp</t>
  </si>
  <si>
    <t>tr_03\soil\tip\et_tips</t>
  </si>
  <si>
    <t>tr_11\tr_irrig_time_per_bucket</t>
  </si>
  <si>
    <t>tr_02\rth_dump_now</t>
  </si>
  <si>
    <t>tr_03\soil\tip\rtmevapo</t>
  </si>
  <si>
    <t>tr_12\tr_irrig_time_per_bucket</t>
  </si>
  <si>
    <t>tr_02\rth_fs1_off_on</t>
  </si>
  <si>
    <t>tr_03\soil\tip\rtmleach</t>
  </si>
  <si>
    <t>tr_13\tr_irrig_time_per_bucket</t>
  </si>
  <si>
    <t>tr_02\rth_fs1_up_down</t>
  </si>
  <si>
    <t>tr_04\soil\temp\cr10volts</t>
  </si>
  <si>
    <t>tr_06\tr_irrig_pump_rate</t>
  </si>
  <si>
    <t>tr_02\rth_fs2_off_on</t>
  </si>
  <si>
    <t>tr_04\soil\temp\enclotemp</t>
  </si>
  <si>
    <t>tr_02\tr_irrig_did_purge</t>
  </si>
  <si>
    <t>tr_02\rth_fs2_up_down</t>
  </si>
  <si>
    <t>tr_04\soil\temp\insen1</t>
  </si>
  <si>
    <t>tr_03\tr_irrig_did_purge</t>
  </si>
  <si>
    <t>tr_12\rth_dump_now</t>
  </si>
  <si>
    <t>tr_04\soil\temp\insen10</t>
  </si>
  <si>
    <t>tr_04\tr_irrig_did_purge</t>
  </si>
  <si>
    <t>tr_12\rth_fs1_off_on</t>
  </si>
  <si>
    <t>tr_04\soil\temp\insen2</t>
  </si>
  <si>
    <t>tr_02\tr_licor_dew_point</t>
  </si>
  <si>
    <t>tr_05\tr_irrig_did_purge</t>
  </si>
  <si>
    <t>tr_12\rth_fs1_up_down</t>
  </si>
  <si>
    <t>tr_04\soil\temp\insen3</t>
  </si>
  <si>
    <t>tr_03\tr_licor_dew_point</t>
  </si>
  <si>
    <t>tr_06\tr_irrig_did_purge</t>
  </si>
  <si>
    <t>tr_12\rth_fs2_off_on</t>
  </si>
  <si>
    <t>tr_04\soil\temp\insen4</t>
  </si>
  <si>
    <t>tr_04\tr_licor_dew_point</t>
  </si>
  <si>
    <t>tr_07\tr_irrig_did_purge</t>
  </si>
  <si>
    <t>tr_12\rth_fs2_up_down</t>
  </si>
  <si>
    <t>tr_04\soil\temp\insen5</t>
  </si>
  <si>
    <t>tr_06\tr_licor_dew_point</t>
  </si>
  <si>
    <t>tr_09\tr_irrig_did_purge</t>
  </si>
  <si>
    <t>tr_09\rth_dump_now</t>
  </si>
  <si>
    <t>tr_04\soil\temp\insen6</t>
  </si>
  <si>
    <t>tr_05\tr_licor_dew_point</t>
  </si>
  <si>
    <t>tr_10\tr_irrig_did_purge</t>
  </si>
  <si>
    <t>tr_09\rth_fs1_off_on</t>
  </si>
  <si>
    <t>tr_04\soil\temp\insen7</t>
  </si>
  <si>
    <t>tr_07\tr_licor_dew_point</t>
  </si>
  <si>
    <t>tr_11\tr_irrig_did_purge</t>
  </si>
  <si>
    <t>tr_09\rth_fs1_up_down</t>
  </si>
  <si>
    <t>tr_04\soil\temp\insen8</t>
  </si>
  <si>
    <t>tr_09\tr_licor_dew_point</t>
  </si>
  <si>
    <t>tr_12\tr_irrig_did_purge</t>
  </si>
  <si>
    <t>tr_09\rth_fs2_off_on</t>
  </si>
  <si>
    <t>tr_04\soil\temp\insen9</t>
  </si>
  <si>
    <t>tr_10\tr_licor_dew_point</t>
  </si>
  <si>
    <t>tr_13\tr_irrig_did_purge</t>
  </si>
  <si>
    <t>tr_09\rth_fs2_up_down</t>
  </si>
  <si>
    <t>tr_04\soil\tip\dl_tips</t>
  </si>
  <si>
    <t>tr_11\tr_licor_dew_point</t>
  </si>
  <si>
    <t>tr_14\tr_irrig_did_purge</t>
  </si>
  <si>
    <t>tr_10\rth_dump_now</t>
  </si>
  <si>
    <t>tr_04\soil\tip\et_tips</t>
  </si>
  <si>
    <t>tr_12\tr_licor_dew_point</t>
  </si>
  <si>
    <t>tr_02\ht_temp_humid</t>
  </si>
  <si>
    <t>tr_10\rth_fs1_off_on</t>
  </si>
  <si>
    <t>tr_04\soil\tip\rtmevapo</t>
  </si>
  <si>
    <t>tr_13\tr_licor_dew_point</t>
  </si>
  <si>
    <t>tr_03\ht_temp_humid</t>
  </si>
  <si>
    <t>tr_10\rth_fs1_up_down</t>
  </si>
  <si>
    <t>tr_04\soil\tip\rtmleach</t>
  </si>
  <si>
    <t>tr_14\tr_licor_dew_point</t>
  </si>
  <si>
    <t>tr_04\ht_temp_humid</t>
  </si>
  <si>
    <t>tr_10\rth_fs2_off_on</t>
  </si>
  <si>
    <t>tr_05\soil\temp\cr10volts</t>
  </si>
  <si>
    <t>tr_02\tr_irrig_calib_mode</t>
  </si>
  <si>
    <t>tr_05\ht_temp_humid</t>
  </si>
  <si>
    <t>tr_10\rth_fs2_up_down</t>
  </si>
  <si>
    <t>tr_05\soil\temp\enclotemp</t>
  </si>
  <si>
    <t>tr_02\tr_irrig_calibration_time</t>
  </si>
  <si>
    <t>tr_06\ht_temp_humid</t>
  </si>
  <si>
    <t>tr_02\et_cal</t>
  </si>
  <si>
    <t>tr_05\soil\temp\insen1</t>
  </si>
  <si>
    <t>tr_02\tr_irrig_ml_day_accum</t>
  </si>
  <si>
    <t>tr_07\ht_temp_humid</t>
  </si>
  <si>
    <t>tr_03\et_cal</t>
  </si>
  <si>
    <t>tr_05\soil\temp\insen10</t>
  </si>
  <si>
    <t>tr_02\tr_irrig_ml_event_accum</t>
  </si>
  <si>
    <t>tr_09\ht_temp_humid</t>
  </si>
  <si>
    <t>tr_04\et_cal</t>
  </si>
  <si>
    <t>tr_05\soil\temp\insen2</t>
  </si>
  <si>
    <t>tr_10\ht_temp_humid</t>
  </si>
  <si>
    <t>tr_05\et_cal</t>
  </si>
  <si>
    <t>tr_05\soil\temp\insen3</t>
  </si>
  <si>
    <t>tr_11\ht_temp_humid</t>
  </si>
  <si>
    <t>tr_06\et_cal</t>
  </si>
  <si>
    <t>tr_05\soil\temp\insen4</t>
  </si>
  <si>
    <t>tr_12\ht_temp_humid</t>
  </si>
  <si>
    <t>tr_07\et_cal</t>
  </si>
  <si>
    <t>tr_05\soil\temp\insen5</t>
  </si>
  <si>
    <t>tr_03\tr_irrig_calib_mode</t>
  </si>
  <si>
    <t>tr_13\ht_temp_humid</t>
  </si>
  <si>
    <t>tr_09\et_cal</t>
  </si>
  <si>
    <t>tr_05\soil\temp\insen6</t>
  </si>
  <si>
    <t>tr_03\tr_irrig_calibration_time</t>
  </si>
  <si>
    <t>tr_14\ht_temp_humid</t>
  </si>
  <si>
    <t>tr_10\et_cal</t>
  </si>
  <si>
    <t>tr_05\soil\temp\insen7</t>
  </si>
  <si>
    <t>tr_03\tr_irrig_ml_day_accum</t>
  </si>
  <si>
    <t>tr_11\et_cal</t>
  </si>
  <si>
    <t>tr_05\soil\temp\insen8</t>
  </si>
  <si>
    <t>tr_03\tr_irrig_ml_event_accum</t>
  </si>
  <si>
    <t>tr_12\et_cal</t>
  </si>
  <si>
    <t>tr_05\soil\temp\insen9</t>
  </si>
  <si>
    <t>tr_13\et_cal</t>
  </si>
  <si>
    <t>tr_05\soil\tip\dl_tips</t>
  </si>
  <si>
    <t>tr_14\et_cal</t>
  </si>
  <si>
    <t>tr_05\soil\tip\et_tips</t>
  </si>
  <si>
    <t>tr_02\et_acc_daily</t>
  </si>
  <si>
    <t>tr_05\soil\tip\rtmevapo</t>
  </si>
  <si>
    <t>tr_04\tr_irrig_calib_mode</t>
  </si>
  <si>
    <t>tr_03\et_acc_daily</t>
  </si>
  <si>
    <t>tr_05\soil\tip\rtmleach</t>
  </si>
  <si>
    <t>tr_04\tr_irrig_calibration_time</t>
  </si>
  <si>
    <t>tr_04\et_acc_daily</t>
  </si>
  <si>
    <t>tr_06\soil\temp\cr10volts</t>
  </si>
  <si>
    <t>tr_04\tr_irrig_ml_day_accum</t>
  </si>
  <si>
    <t>tr_05\et_acc_daily</t>
  </si>
  <si>
    <t>tr_06\soil\temp\enclotemp</t>
  </si>
  <si>
    <t>tr_04\tr_irrig_ml_event_accum</t>
  </si>
  <si>
    <t>tr_06\et_acc_daily</t>
  </si>
  <si>
    <t>tr_06\soil\temp\insen1</t>
  </si>
  <si>
    <t>tr_07\et_acc_daily</t>
  </si>
  <si>
    <t>tr_06\soil\temp\insen10</t>
  </si>
  <si>
    <t>tr_09\et_acc_daily</t>
  </si>
  <si>
    <t>tr_06\soil\temp\insen2</t>
  </si>
  <si>
    <t>tr_10\et_acc_daily</t>
  </si>
  <si>
    <t>tr_06\soil\temp\insen3</t>
  </si>
  <si>
    <t>tr_05\tr_irrig_calib_mode</t>
  </si>
  <si>
    <t>tr_11\et_acc_daily</t>
  </si>
  <si>
    <t>tr_06\soil\temp\insen4</t>
  </si>
  <si>
    <t>tr_05\tr_irrig_calibration_time</t>
  </si>
  <si>
    <t>tr_12\et_acc_daily</t>
  </si>
  <si>
    <t>tr_06\soil\temp\insen5</t>
  </si>
  <si>
    <t>tr_05\tr_irrig_ml_day_accum</t>
  </si>
  <si>
    <t>tr_13\et_acc_daily</t>
  </si>
  <si>
    <t>tr_06\soil\temp\insen6</t>
  </si>
  <si>
    <t>tr_05\tr_irrig_ml_event_accum</t>
  </si>
  <si>
    <t>tr_14\et_acc_daily</t>
  </si>
  <si>
    <t>tr_06\soil\temp\insen7</t>
  </si>
  <si>
    <t>tr_02\et_acc_prev</t>
  </si>
  <si>
    <t>tr_06\soil\temp\insen8</t>
  </si>
  <si>
    <t>tr_03\et_acc_prev</t>
  </si>
  <si>
    <t>tr_06\soil\temp\insen9</t>
  </si>
  <si>
    <t>tr_04\et_acc_prev</t>
  </si>
  <si>
    <t>tr_06\soil\tip\dl_tips</t>
  </si>
  <si>
    <t>tr_06\tr_irrig_calib_mode</t>
  </si>
  <si>
    <t>tr_05\et_acc_prev</t>
  </si>
  <si>
    <t>tr_06\soil\tip\et_tips</t>
  </si>
  <si>
    <t>tr_06\tr_irrig_calibration_time</t>
  </si>
  <si>
    <t>tr_06\et_acc_prev</t>
  </si>
  <si>
    <t>tr_06\soil\tip\rtmevapo</t>
  </si>
  <si>
    <t>tr_06\tr_irrig_ml_day_accum</t>
  </si>
  <si>
    <t>tr_07\et_acc_prev</t>
  </si>
  <si>
    <t>tr_06\soil\tip\rtmleach</t>
  </si>
  <si>
    <t>tr_06\tr_irrig_ml_event_accum</t>
  </si>
  <si>
    <t>tr_09\et_acc_prev</t>
  </si>
  <si>
    <t>tr_07\soil\temp\cr10volts</t>
  </si>
  <si>
    <t>tr_10\et_acc_prev</t>
  </si>
  <si>
    <t>tr_07\soil\temp\enclotemp</t>
  </si>
  <si>
    <t>tr_11\et_acc_prev</t>
  </si>
  <si>
    <t>tr_07\soil\temp\insen1</t>
  </si>
  <si>
    <t>tr_02\wl_high_light_cold_day</t>
  </si>
  <si>
    <t>tr_12\et_acc_prev</t>
  </si>
  <si>
    <t>tr_07\soil\temp\insen10</t>
  </si>
  <si>
    <t>tr_07\tr_irrig_calib_mode</t>
  </si>
  <si>
    <t>tr_02\wl_heater_off_high_t_dev</t>
  </si>
  <si>
    <t>tr_13\et_acc_prev</t>
  </si>
  <si>
    <t>tr_07\soil\temp\insen2</t>
  </si>
  <si>
    <t>tr_07\tr_irrig_calibration_time</t>
  </si>
  <si>
    <t>tr_02\wl_cold_max_out</t>
  </si>
  <si>
    <t>tr_14\et_acc_prev</t>
  </si>
  <si>
    <t>tr_07\soil\temp\insen3</t>
  </si>
  <si>
    <t>tr_07\tr_irrig_ml_day_accum</t>
  </si>
  <si>
    <t>tr_02\sd_24hr_prev_irrig</t>
  </si>
  <si>
    <t>tr_02\et_cal_counter</t>
  </si>
  <si>
    <t>tr_07\soil\temp\insen4</t>
  </si>
  <si>
    <t>tr_07\tr_irrig_ml_event_accum</t>
  </si>
  <si>
    <t>tr_02\sd_24hr_prev_dl</t>
  </si>
  <si>
    <t>tr_03\et_cal_counter</t>
  </si>
  <si>
    <t>tr_07\soil\temp\insen5</t>
  </si>
  <si>
    <t>tr_02\sd_day_prev_et</t>
  </si>
  <si>
    <t>tr_04\et_cal_counter</t>
  </si>
  <si>
    <t>tr_07\soil\temp\insen6</t>
  </si>
  <si>
    <t>tr_02\sd_night_prev_et</t>
  </si>
  <si>
    <t>tr_05\et_cal_counter</t>
  </si>
  <si>
    <t>tr_07\soil\temp\insen7</t>
  </si>
  <si>
    <t>tr_02\sd_day_prev_rth</t>
  </si>
  <si>
    <t>tr_06\et_cal_counter</t>
  </si>
  <si>
    <t>tr_07\soil\temp\insen8</t>
  </si>
  <si>
    <t>tr_09\tr_irrig_calib_mode</t>
  </si>
  <si>
    <t>tr_02\sd_night_prev_rth</t>
  </si>
  <si>
    <t>tr_07\et_cal_counter</t>
  </si>
  <si>
    <t>tr_07\soil\temp\insen9</t>
  </si>
  <si>
    <t>tr_09\tr_irrig_calibration_time</t>
  </si>
  <si>
    <t>tr_02\sd_day_prev_temp</t>
  </si>
  <si>
    <t>tr_09\et_cal_counter</t>
  </si>
  <si>
    <t>tr_07\soil\tip\dl_tips</t>
  </si>
  <si>
    <t>tr_09\tr_irrig_ml_day_accum</t>
  </si>
  <si>
    <t>tr_02\sd_night_prev_temp</t>
  </si>
  <si>
    <t>tr_10\et_cal_counter</t>
  </si>
  <si>
    <t>tr_07\soil\tip\et_tips</t>
  </si>
  <si>
    <t>tr_09\tr_irrig_ml_event_accum</t>
  </si>
  <si>
    <t>tr_03\wl_high_light_cold_day</t>
  </si>
  <si>
    <t>tr_11\et_cal_counter</t>
  </si>
  <si>
    <t>tr_07\soil\tip\rtmevapo</t>
  </si>
  <si>
    <t>tr_03\wl_heater_off_high_t_dev</t>
  </si>
  <si>
    <t>tr_12\et_cal_counter</t>
  </si>
  <si>
    <t>tr_07\soil\tip\rtmleach</t>
  </si>
  <si>
    <t>tr_03\wl_cold_max_out</t>
  </si>
  <si>
    <t>tr_13\et_cal_counter</t>
  </si>
  <si>
    <t>tr_09\soil\temp\cr10volts</t>
  </si>
  <si>
    <t>tr_03\sd_24hr_prev_irrig</t>
  </si>
  <si>
    <t>tr_14\et_cal_counter</t>
  </si>
  <si>
    <t>tr_09\soil\temp\enclotemp</t>
  </si>
  <si>
    <t>tr_10\tr_irrig_calib_mode</t>
  </si>
  <si>
    <t>tr_03\sd_24hr_prev_dl</t>
  </si>
  <si>
    <t>tr_02\et_cal_acc</t>
  </si>
  <si>
    <t>tr_09\soil\temp\insen1</t>
  </si>
  <si>
    <t>tr_10\tr_irrig_calibration_time</t>
  </si>
  <si>
    <t>tr_03\sd_day_prev_et</t>
  </si>
  <si>
    <t>tr_03\et_cal_acc</t>
  </si>
  <si>
    <t>tr_09\soil\temp\insen10</t>
  </si>
  <si>
    <t>tr_10\tr_irrig_ml_day_accum</t>
  </si>
  <si>
    <t>tr_03\sd_night_prev_et</t>
  </si>
  <si>
    <t>tr_04\et_cal_acc</t>
  </si>
  <si>
    <t>tr_09\soil\temp\insen2</t>
  </si>
  <si>
    <t>tr_10\tr_irrig_ml_event_accum</t>
  </si>
  <si>
    <t>tr_03\sd_day_prev_rth</t>
  </si>
  <si>
    <t>tr_05\et_cal_acc</t>
  </si>
  <si>
    <t>tr_09\soil\temp\insen3</t>
  </si>
  <si>
    <t>tr_03\sd_night_prev_rth</t>
  </si>
  <si>
    <t>tr_06\et_cal_acc</t>
  </si>
  <si>
    <t>tr_09\soil\temp\insen4</t>
  </si>
  <si>
    <t>tr_03\sd_day_prev_temp</t>
  </si>
  <si>
    <t>tr_07\et_cal_acc</t>
  </si>
  <si>
    <t>tr_09\soil\temp\insen5</t>
  </si>
  <si>
    <t>tr_03\sd_night_prev_temp</t>
  </si>
  <si>
    <t>tr_09\et_cal_acc</t>
  </si>
  <si>
    <t>tr_09\soil\temp\insen6</t>
  </si>
  <si>
    <t>tr_11\tr_irrig_calib_mode</t>
  </si>
  <si>
    <t>tr_04\wl_high_light_cold_day</t>
  </si>
  <si>
    <t>tr_10\et_cal_acc</t>
  </si>
  <si>
    <t>tr_09\soil\temp\insen7</t>
  </si>
  <si>
    <t>tr_11\tr_irrig_calibration_time</t>
  </si>
  <si>
    <t>tr_04\wl_heater_off_high_t_dev</t>
  </si>
  <si>
    <t>tr_11\et_cal_acc</t>
  </si>
  <si>
    <t>tr_09\soil\temp\insen8</t>
  </si>
  <si>
    <t>tr_11\tr_irrig_ml_day_accum</t>
  </si>
  <si>
    <t>tr_04\wl_cold_max_out</t>
  </si>
  <si>
    <t>tr_12\et_cal_acc</t>
  </si>
  <si>
    <t>tr_09\soil\temp\insen9</t>
  </si>
  <si>
    <t>tr_11\tr_irrig_ml_event_accum</t>
  </si>
  <si>
    <t>tr_04\sd_24hr_prev_irrig</t>
  </si>
  <si>
    <t>tr_13\et_cal_acc</t>
  </si>
  <si>
    <t>tr_09\soil\tip\dl_tips</t>
  </si>
  <si>
    <t>tr_04\sd_24hr_prev_dl</t>
  </si>
  <si>
    <t>tr_14\et_cal_acc</t>
  </si>
  <si>
    <t>tr_09\soil\tip\et_tips</t>
  </si>
  <si>
    <t>tr_04\sd_day_prev_et</t>
  </si>
  <si>
    <t>tr_02\et_cal_val</t>
  </si>
  <si>
    <t>tr_09\soil\tip\rtmevapo</t>
  </si>
  <si>
    <t>tr_04\sd_night_prev_et</t>
  </si>
  <si>
    <t>tr_03\et_cal_val</t>
  </si>
  <si>
    <t>tr_09\soil\tip\rtmleach</t>
  </si>
  <si>
    <t>tr_12\tr_irrig_calib_mode</t>
  </si>
  <si>
    <t>tr_04\sd_day_prev_rth</t>
  </si>
  <si>
    <t>tr_04\et_cal_val</t>
  </si>
  <si>
    <t>tr_14\soil\temp\watercont</t>
  </si>
  <si>
    <t>tr_12\tr_irrig_calibration_time</t>
  </si>
  <si>
    <t>tr_04\sd_night_prev_rth</t>
  </si>
  <si>
    <t>tr_05\et_cal_val</t>
  </si>
  <si>
    <t>tr_13\soil\temp\watercont</t>
  </si>
  <si>
    <t>tr_12\tr_irrig_ml_day_accum</t>
  </si>
  <si>
    <t>tr_04\sd_day_prev_temp</t>
  </si>
  <si>
    <t>tr_06\et_cal_val</t>
  </si>
  <si>
    <t>tr_12\soil\temp\watercont</t>
  </si>
  <si>
    <t>tr_12\tr_irrig_ml_event_accum</t>
  </si>
  <si>
    <t>tr_04\sd_night_prev_temp</t>
  </si>
  <si>
    <t>tr_07\et_cal_val</t>
  </si>
  <si>
    <t>tr_11\soil\temp\watercont</t>
  </si>
  <si>
    <t>tr_05\wl_high_light_cold_day</t>
  </si>
  <si>
    <t>tr_09\et_cal_val</t>
  </si>
  <si>
    <t>tr_10\soil\temp\watercont</t>
  </si>
  <si>
    <t>tr_05\wl_heater_off_high_t_dev</t>
  </si>
  <si>
    <t>tr_10\et_cal_val</t>
  </si>
  <si>
    <t>tr_09\soil\temp\watercont</t>
  </si>
  <si>
    <t>tr_05\wl_cold_max_out</t>
  </si>
  <si>
    <t>tr_11\et_cal_val</t>
  </si>
  <si>
    <t>tr_07\soil\temp\watercont</t>
  </si>
  <si>
    <t>tr_13\tr_irrig_calib_mode</t>
  </si>
  <si>
    <t>tr_05\sd_24hr_prev_irrig</t>
  </si>
  <si>
    <t>tr_12\et_cal_val</t>
  </si>
  <si>
    <t>tr_06\soil\temp\watercont</t>
  </si>
  <si>
    <t>tr_13\tr_irrig_calibration_time</t>
  </si>
  <si>
    <t>tr_05\sd_24hr_prev_dl</t>
  </si>
  <si>
    <t>tr_13\et_cal_val</t>
  </si>
  <si>
    <t>tr_05\soil\temp\watercont</t>
  </si>
  <si>
    <t>tr_13\tr_irrig_ml_day_accum</t>
  </si>
  <si>
    <t>tr_05\sd_day_prev_et</t>
  </si>
  <si>
    <t>tr_14\et_cal_val</t>
  </si>
  <si>
    <t>tr_04\soil\temp\watercont</t>
  </si>
  <si>
    <t>tr_13\tr_irrig_ml_event_accum</t>
  </si>
  <si>
    <t>tr_05\sd_night_prev_et</t>
  </si>
  <si>
    <t>tr_05\et_bottom_sol_on</t>
  </si>
  <si>
    <t>tr_03\soil\temp\watercont</t>
  </si>
  <si>
    <t>tr_05\sd_day_prev_rth</t>
  </si>
  <si>
    <t>tr_05\et_float_up_dn</t>
  </si>
  <si>
    <t>tr_02\soil\temp\watercont</t>
  </si>
  <si>
    <t>tr_05\sd_night_prev_rth</t>
  </si>
  <si>
    <t>tr_05\et_top_sol_on</t>
  </si>
  <si>
    <t>tr_02\soil\temp\cr10volts_tr1</t>
  </si>
  <si>
    <t>tr_05\sd_day_prev_temp</t>
  </si>
  <si>
    <t>central\chiller_supply_temp_adj</t>
  </si>
  <si>
    <t>tr_02\soil\temp\cr10volts_tr8</t>
  </si>
  <si>
    <t>tr_14\tr_irrig_calib_mode</t>
  </si>
  <si>
    <t>tr_05\sd_night_prev_temp</t>
  </si>
  <si>
    <t>weather\tr_14_irga_temp</t>
  </si>
  <si>
    <t>tr_02\soil\temp\enclotemp_tr1</t>
  </si>
  <si>
    <t>tr_14\tr_irrig_calibration_time</t>
  </si>
  <si>
    <t>tr_06\wl_high_light_cold_day</t>
  </si>
  <si>
    <t>central\chiller_CWC_SUP_IN</t>
  </si>
  <si>
    <t>tr_02\soil\temp\enclotemp_tr8</t>
  </si>
  <si>
    <t>tr_14\tr_irrig_ml_day_accum</t>
  </si>
  <si>
    <t>tr_06\wl_heater_off_high_t_dev</t>
  </si>
  <si>
    <t>central\chiller_CWC_TEMP_OUT</t>
  </si>
  <si>
    <t>tr_02\soil\temp\insen1_tr1</t>
  </si>
  <si>
    <t>tr_14\tr_irrig_ml_event_accum</t>
  </si>
  <si>
    <t>tr_06\wl_cold_max_out</t>
  </si>
  <si>
    <t>tr_02\soil\temp\insen1_tr8</t>
  </si>
  <si>
    <t>tr_06\sd_24hr_prev_irrig</t>
  </si>
  <si>
    <t>tr_02\soil\temp\insen10_tr1</t>
  </si>
  <si>
    <t>tr_06\sd_24hr_prev_dl</t>
  </si>
  <si>
    <t>tr_02\soil\temp\insen10_tr8</t>
  </si>
  <si>
    <t>tr_06\sd_day_prev_et</t>
  </si>
  <si>
    <t>tr_02\soil\temp\insen2_tr1</t>
  </si>
  <si>
    <t>tr_02\tr_soil_efflux_rate</t>
  </si>
  <si>
    <t>tr_06\sd_night_prev_et</t>
  </si>
  <si>
    <t>tr_02\soil\temp\insen2_tr8</t>
  </si>
  <si>
    <t>tr_03\tr_soil_efflux_rate</t>
  </si>
  <si>
    <t>tr_06\sd_day_prev_rth</t>
  </si>
  <si>
    <t>tr_02\soil\temp\insen3_tr1</t>
  </si>
  <si>
    <t>tr_04\tr_soil_efflux_rate</t>
  </si>
  <si>
    <t>tr_06\sd_night_prev_rth</t>
  </si>
  <si>
    <t>tr_02\soil\temp\insen3_tr8</t>
  </si>
  <si>
    <t>tr_05\tr_soil_efflux_rate</t>
  </si>
  <si>
    <t>tr_06\sd_day_prev_temp</t>
  </si>
  <si>
    <t>tr_02\soil\temp\insen4_tr1</t>
  </si>
  <si>
    <t>tr_06\tr_soil_efflux_rate</t>
  </si>
  <si>
    <t>tr_06\sd_night_prev_temp</t>
  </si>
  <si>
    <t>tr_02\soil\temp\insen4_tr8</t>
  </si>
  <si>
    <t>tr_07\tr_soil_efflux_rate</t>
  </si>
  <si>
    <t>tr_07\wl_high_light_cold_day</t>
  </si>
  <si>
    <t>tr_02\soil\temp\insen5_tr1</t>
  </si>
  <si>
    <t>tr_09\tr_soil_efflux_rate</t>
  </si>
  <si>
    <t>tr_07\wl_heater_off_high_t_dev</t>
  </si>
  <si>
    <t>tr_02\soil\temp\insen5_tr8</t>
  </si>
  <si>
    <t>tr_10\tr_soil_efflux_rate</t>
  </si>
  <si>
    <t>tr_07\wl_cold_max_out</t>
  </si>
  <si>
    <t>tr_02\soil\temp\insen6_tr1</t>
  </si>
  <si>
    <t>tr_11\tr_soil_efflux_rate</t>
  </si>
  <si>
    <t>tr_07\sd_24hr_prev_irrig</t>
  </si>
  <si>
    <t>tr_02\soil\temp\insen6_tr8</t>
  </si>
  <si>
    <t>tr_12\tr_soil_efflux_rate</t>
  </si>
  <si>
    <t>tr_07\sd_24hr_prev_dl</t>
  </si>
  <si>
    <t>tr_02\soil\temp\insen7_tr1</t>
  </si>
  <si>
    <t>tr_13\tr_soil_efflux_rate</t>
  </si>
  <si>
    <t>tr_07\sd_day_prev_et</t>
  </si>
  <si>
    <t>tr_02\soil\temp\insen7_tr8</t>
  </si>
  <si>
    <t>tr_14\tr_soil_efflux_rate</t>
  </si>
  <si>
    <t>tr_07\sd_night_prev_et</t>
  </si>
  <si>
    <t>tr_02\soil\temp\insen8_tr1</t>
  </si>
  <si>
    <t>tr_07\sd_day_prev_rth</t>
  </si>
  <si>
    <t>tr_02\soil\temp\insen8_tr8</t>
  </si>
  <si>
    <t>tr_07\sd_night_prev_rth</t>
  </si>
  <si>
    <t>tr_02\soil\temp\insen9_tr1</t>
  </si>
  <si>
    <t>tr_07\sd_day_prev_temp</t>
  </si>
  <si>
    <t>tr_02\soil\temp\insen9_tr8</t>
  </si>
  <si>
    <t>tr_07\sd_night_prev_temp</t>
  </si>
  <si>
    <t>tr_09\wl_high_light_cold_day</t>
  </si>
  <si>
    <t>tr_09\wl_heater_off_high_t_dev</t>
  </si>
  <si>
    <t>tr_09\wl_cold_max_out</t>
  </si>
  <si>
    <t>tr_09\sd_24hr_prev_irrig</t>
  </si>
  <si>
    <t>tr_09\sd_24hr_prev_dl</t>
  </si>
  <si>
    <t>tr_09\sd_day_prev_et</t>
  </si>
  <si>
    <t>tr_09\sd_night_prev_et</t>
  </si>
  <si>
    <t>tr_09\sd_day_prev_rth</t>
  </si>
  <si>
    <t>CO2_1_Second\tr_02_CO2</t>
  </si>
  <si>
    <t>tr_09\sd_night_prev_rth</t>
  </si>
  <si>
    <t>CO2_1_Second\tr_03_CO2</t>
  </si>
  <si>
    <t>tr_09\sd_day_prev_temp</t>
  </si>
  <si>
    <t>CO2_1_Second\tr_04_CO2</t>
  </si>
  <si>
    <t>tr_09\sd_night_prev_temp</t>
  </si>
  <si>
    <t>CO2_1_Second\tr_05_CO2</t>
  </si>
  <si>
    <t>tr_10\wl_high_light_cold_day</t>
  </si>
  <si>
    <t>CO2_1_Second\tr_06_CO2</t>
  </si>
  <si>
    <t>tr_10\wl_heater_off_high_t_dev</t>
  </si>
  <si>
    <t>CO2_1_Second\tr_07_CO2</t>
  </si>
  <si>
    <t>tr_10\wl_cold_max_out</t>
  </si>
  <si>
    <t>CO2_1_Second\tr_09_CO2</t>
  </si>
  <si>
    <t>tr_10\sd_24hr_prev_irrig</t>
  </si>
  <si>
    <t>CO2_1_Second\tr_10_CO2</t>
  </si>
  <si>
    <t>tr_10\sd_24hr_prev_dl</t>
  </si>
  <si>
    <t>CO2_1_Second\tr_11_CO2</t>
  </si>
  <si>
    <t>tr_10\sd_day_prev_et</t>
  </si>
  <si>
    <t>CO2_1_Second\tr_12_CO2</t>
  </si>
  <si>
    <t>tr_10\sd_night_prev_et</t>
  </si>
  <si>
    <t>CO2_1_Second\tr_13_CO2</t>
  </si>
  <si>
    <t>tr_10\sd_day_prev_rth</t>
  </si>
  <si>
    <t>CO2_1_Second\tr_14_CO2</t>
  </si>
  <si>
    <t>tr_10\sd_night_prev_rth</t>
  </si>
  <si>
    <t>tr_10\sd_day_prev_temp</t>
  </si>
  <si>
    <t>tr_02\tr_soil_efflux_rate_2</t>
  </si>
  <si>
    <t>tr_10\sd_night_prev_temp</t>
  </si>
  <si>
    <t>tr_02\tr_soil_efflux_rate_3</t>
  </si>
  <si>
    <t>tr_11\wl_high_light_cold_day</t>
  </si>
  <si>
    <t>tr_02\tr_soil_efflux_rate_avg</t>
  </si>
  <si>
    <t>tr_11\wl_heater_off_high_t_dev</t>
  </si>
  <si>
    <t>tr_03\tr_soil_efflux_rate_2</t>
  </si>
  <si>
    <t>tr_11\sd_24hr_irrig</t>
  </si>
  <si>
    <t>tr_03\tr_soil_efflux_rate_3</t>
  </si>
  <si>
    <t>tr_11\sd_24hr_dl</t>
  </si>
  <si>
    <t>tr_03\tr_soil_efflux_rate_avg</t>
  </si>
  <si>
    <t>tr_11\sd_24hr_rth</t>
  </si>
  <si>
    <t>tr_04\tr_soil_efflux_rate_2</t>
  </si>
  <si>
    <t>tr_11\sd_day_prev_et</t>
  </si>
  <si>
    <t>tr_04\tr_soil_efflux_rate_3</t>
  </si>
  <si>
    <t>tr_11\sd_night_prev_et</t>
  </si>
  <si>
    <t>tr_04\tr_soil_efflux_rate_avg</t>
  </si>
  <si>
    <t>tr_11\sd_day_prev_rth</t>
  </si>
  <si>
    <t>tr_05\tr_soil_efflux_rate_2</t>
  </si>
  <si>
    <t>tr_11\sd_night_prev_rth</t>
  </si>
  <si>
    <t>tr_05\tr_soil_efflux_rate_3</t>
  </si>
  <si>
    <t>tr_11\sd_day_prev_temp</t>
  </si>
  <si>
    <t>tr_05\tr_soil_efflux_rate_avg</t>
  </si>
  <si>
    <t>tr_12\wl_high_light_cold_day</t>
  </si>
  <si>
    <t>tr_06\tr_soil_efflux_rate_2</t>
  </si>
  <si>
    <t>tr_12\wl_heater_off_high_t_dev</t>
  </si>
  <si>
    <t>tr_06\tr_soil_efflux_rate_3</t>
  </si>
  <si>
    <t>tr_12\wl_cold_max_out</t>
  </si>
  <si>
    <t>tr_06\tr_soil_efflux_rate_avg</t>
  </si>
  <si>
    <t>tr_12\sd_24hr_prev_irrig</t>
  </si>
  <si>
    <t>tr_07\tr_soil_efflux_rate_2</t>
  </si>
  <si>
    <t>tr_12\sd_24hr_prev_dl</t>
  </si>
  <si>
    <t>tr_07\tr_soil_efflux_rate_3</t>
  </si>
  <si>
    <t>tr_12\sd_day_prev_et</t>
  </si>
  <si>
    <t>tr_07\tr_soil_efflux_rate_avg</t>
  </si>
  <si>
    <t>tr_12\sd_night_prev_et</t>
  </si>
  <si>
    <t>tr_09\tr_soil_efflux_rate_2</t>
  </si>
  <si>
    <t>tr_12\sd_day_prev_rth</t>
  </si>
  <si>
    <t>tr_09\tr_soil_efflux_rate_3</t>
  </si>
  <si>
    <t>tr_12\sd_night_prev_rth</t>
  </si>
  <si>
    <t>tr_09\tr_soil_efflux_rate_avg</t>
  </si>
  <si>
    <t>tr_12\sd_day_prev_temp</t>
  </si>
  <si>
    <t>tr_10\tr_soil_efflux_rate_2</t>
  </si>
  <si>
    <t>tr_12\sd_night_prev_temp</t>
  </si>
  <si>
    <t>tr_10\tr_soil_efflux_rate_3</t>
  </si>
  <si>
    <t>tr_13\wl_high_light_cold_day</t>
  </si>
  <si>
    <t>tr_10\tr_soil_efflux_rate_avg</t>
  </si>
  <si>
    <t>tr_13\wl_heater_off_high_t_dev</t>
  </si>
  <si>
    <t>tr_11\tr_soil_efflux_rate_2</t>
  </si>
  <si>
    <t>tr_13\wl_cold_max_out</t>
  </si>
  <si>
    <t>tr_11\tr_soil_efflux_rate_3</t>
  </si>
  <si>
    <t>tr_13\sd_24hr_prev_irrig</t>
  </si>
  <si>
    <t>tr_11\tr_soil_efflux_rate_avg</t>
  </si>
  <si>
    <t>tr_13\sd_24hr_prev_dl</t>
  </si>
  <si>
    <t>tr_12\tr_soil_efflux_rate_2</t>
  </si>
  <si>
    <t>tr_13\sd_day_prev_et</t>
  </si>
  <si>
    <t>tr_12\tr_soil_efflux_rate_3</t>
  </si>
  <si>
    <t>tr_13\sd_night_prev_et</t>
  </si>
  <si>
    <t>tr_12\tr_soil_efflux_rate_avg</t>
  </si>
  <si>
    <t>tr_13\sd_day_prev_rth</t>
  </si>
  <si>
    <t>tr_13\tr_soil_efflux_rate_2</t>
  </si>
  <si>
    <t>tr_13\sd_night_prev_rth</t>
  </si>
  <si>
    <t>tr_13\tr_soil_efflux_rate_3</t>
  </si>
  <si>
    <t>tr_13\sd_day_prev_temp</t>
  </si>
  <si>
    <t>tr_13\tr_soil_efflux_rate_avg</t>
  </si>
  <si>
    <t>tr_13\sd_night_prev_temp</t>
  </si>
  <si>
    <t>tr_14\tr_soil_efflux_rate_2</t>
  </si>
  <si>
    <t>tr_14\wl_high_light_cold_day</t>
  </si>
  <si>
    <t>tr_14\tr_soil_efflux_rate_3</t>
  </si>
  <si>
    <t>tr_14\wl_heater_off_high_t_dev</t>
  </si>
  <si>
    <t>tr_14\tr_soil_efflux_rate_avg</t>
  </si>
  <si>
    <t>tr_14\wl_cold_max_out</t>
  </si>
  <si>
    <t>tr_04\rth_daily_tot</t>
  </si>
  <si>
    <t>tr_14\sd_24hr_prev_irrig</t>
  </si>
  <si>
    <t>tr_02\rth_daily_tot</t>
  </si>
  <si>
    <t>tr_14\sd_24hr_prev_dl</t>
  </si>
  <si>
    <t>tr_03\rth_daily_tot</t>
  </si>
  <si>
    <t>tr_14\sd_day_prev_et</t>
  </si>
  <si>
    <t>tr_05\rth_daily_tot</t>
  </si>
  <si>
    <t>tr_14\sd_night_prev_et</t>
  </si>
  <si>
    <t>tr_06\rth_daily_tot</t>
  </si>
  <si>
    <t>tr_14\sd_day_prev_rth</t>
  </si>
  <si>
    <t>tr_07\rth_daily_tot</t>
  </si>
  <si>
    <t>tr_14\sd_night_prev_rth</t>
  </si>
  <si>
    <t>tr_09\rth_daily_tot</t>
  </si>
  <si>
    <t>tr_14\sd_day_prev_temp</t>
  </si>
  <si>
    <t>tr_10\rth_daily_tot</t>
  </si>
  <si>
    <t>tr_14\sd_night_prev_temp</t>
  </si>
  <si>
    <t>tr_11\rth_daily_tot</t>
  </si>
  <si>
    <t>weather\sd_24hr_prev_rain_ml</t>
  </si>
  <si>
    <t>tr_12\rth_daily_tot</t>
  </si>
  <si>
    <t>weather\sd_day_prev_par</t>
  </si>
  <si>
    <t>tr_13\rth_daily_tot</t>
  </si>
  <si>
    <t>weather\sd_day_prev_rh</t>
  </si>
  <si>
    <t>tr_14\rth_daily_tot</t>
  </si>
  <si>
    <t>weather\sd_day_prev_temp</t>
  </si>
  <si>
    <t>drv\tr_02_x_amb_diff</t>
  </si>
  <si>
    <t>weather\sd_night_prev_rh</t>
  </si>
  <si>
    <t>drv\tr_02_x_ambCO2_diff</t>
  </si>
  <si>
    <t>weather\sd_night_prev_temp</t>
  </si>
  <si>
    <t>drv\tr_02_x_ambRH_diff</t>
  </si>
  <si>
    <t>weather\sd_prev_dawn_time</t>
  </si>
  <si>
    <t>orange</t>
  </si>
  <si>
    <t>drv\tr_03_x_amb_diff</t>
  </si>
  <si>
    <t>weather\sd_prev_dusk_time</t>
  </si>
  <si>
    <t>drv\tr_03_x_ambCO2_diff</t>
  </si>
  <si>
    <t>drv\tr_02_humid-ET_prevDay</t>
  </si>
  <si>
    <t>drv\tr_03_x_ambRH_diff</t>
  </si>
  <si>
    <t>drv\tr_02_humid-ET_prevNight</t>
  </si>
  <si>
    <t>drv\tr_04_x_amb_diff</t>
  </si>
  <si>
    <t>drv\tr_03_humid-ET_prevDay</t>
  </si>
  <si>
    <t>drv\tr_04_x_ambCO2_diff</t>
  </si>
  <si>
    <t>drv\tr_03_humid-ET_prevNight</t>
  </si>
  <si>
    <t>drv\tr_04_x_ambRH_diff</t>
  </si>
  <si>
    <t>drv\tr_04_humid-ET_prevDay</t>
  </si>
  <si>
    <t>drv\tr_05_x_amb_diff</t>
  </si>
  <si>
    <t>drv\tr_04_humid-ET_prevNight</t>
  </si>
  <si>
    <t>drv\tr_05_x_ambCO2_diff</t>
  </si>
  <si>
    <t>drv\tr_05_humid-ET_prevDay</t>
  </si>
  <si>
    <t>drv\tr_05_x_ambRH_diff</t>
  </si>
  <si>
    <t>drv\tr_05_humid-ET_prevNight</t>
  </si>
  <si>
    <t>drv\tr_06_x_amb_diff</t>
  </si>
  <si>
    <t>drv\tr_06_humid-ET_prevDay</t>
  </si>
  <si>
    <t>drv\tr_06_x_ambCO2_diff</t>
  </si>
  <si>
    <t>drv\tr_06_humid-ET_prevNight</t>
  </si>
  <si>
    <t>drv\tr_06_x_ambRH_diff</t>
  </si>
  <si>
    <t>drv\tr_07_humid-ET_prevDay</t>
  </si>
  <si>
    <t>drv\tr_07_x_amb_diff</t>
  </si>
  <si>
    <t>drv\tr_07_humid-ET_prevNight</t>
  </si>
  <si>
    <t>drv\tr_07_x_ambCO2_diff</t>
  </si>
  <si>
    <t>drv\tr_09_humid-ET_prevDay</t>
  </si>
  <si>
    <t>drv\tr_07_x_ambRH_diff</t>
  </si>
  <si>
    <t>drv\tr_09_humid-ET_prevNight</t>
  </si>
  <si>
    <t>drv\tr_09_x_amb_diff</t>
  </si>
  <si>
    <t>drv\tr_10_humid-ET_prevDay</t>
  </si>
  <si>
    <t>drv\tr_09_x_ambCO2_diff</t>
  </si>
  <si>
    <t>drv\tr_10_humid-ET_prevNight</t>
  </si>
  <si>
    <t>drv\tr_09_x_ambRH_diff</t>
  </si>
  <si>
    <t>drv\tr_11_humid-ET_prevDay</t>
  </si>
  <si>
    <t>drv\tr_10_x_amb_diff</t>
  </si>
  <si>
    <t>drv\tr_11_humid-ET_prevNight</t>
  </si>
  <si>
    <t>drv\tr_10_x_ambCO2_diff</t>
  </si>
  <si>
    <t>drv\tr_12_humid-ET_prevDay</t>
  </si>
  <si>
    <t>drv\tr_10_x_ambRH_diff</t>
  </si>
  <si>
    <t>drv\tr_12_humid-ET_prevNight</t>
  </si>
  <si>
    <t>drv\tr_11_x_amb_diff</t>
  </si>
  <si>
    <t>drv\tr_13_humid-ET_prevDay</t>
  </si>
  <si>
    <t>drv\tr_11_x_ambCO2_diff</t>
  </si>
  <si>
    <t>drv\tr_13_humid-ET_prevNight</t>
  </si>
  <si>
    <t>drv\tr_11_x_ambRH_diff</t>
  </si>
  <si>
    <t>drv\tr_14_humid-ET_prevDay</t>
  </si>
  <si>
    <t>drv\tr_12_x_amb_diff</t>
  </si>
  <si>
    <t>drv\tr_14_humid-ET_prevNight</t>
  </si>
  <si>
    <t>drv\tr_12_x_ambCO2_diff</t>
  </si>
  <si>
    <t>tr_11\sd_night_prev_temp</t>
  </si>
  <si>
    <t>drv\tr_12_x_ambRH_diff</t>
  </si>
  <si>
    <t>tr_14\tr_irrig_bucket_prev_day_ml</t>
  </si>
  <si>
    <t>drv\tr_13_x_amb_diff</t>
  </si>
  <si>
    <t>tr_14\tr_back_off_indicator</t>
  </si>
  <si>
    <t>drv\tr_13_x_ambCO2_diff</t>
  </si>
  <si>
    <t>tr_02\tr_irrig_bucket_prev_day_ml</t>
  </si>
  <si>
    <t>drv\tr_13_x_ambRH_diff</t>
  </si>
  <si>
    <t>tr_02\tr_back_off_indicator</t>
  </si>
  <si>
    <t>drv\tr_14_x_amb_diff</t>
  </si>
  <si>
    <t>tr_03\tr_irrig_bucket_prev_day_ml</t>
  </si>
  <si>
    <t>drv\tr_14_x_ambCO2_diff</t>
  </si>
  <si>
    <t>tr_03\tr_back_off_indicator</t>
  </si>
  <si>
    <t>drv\tr_14_x_ambRH_diff</t>
  </si>
  <si>
    <t>tr_04\tr_irrig_bucket_prev_day_ml</t>
  </si>
  <si>
    <t>drv\x_ambient_tr_CO2</t>
  </si>
  <si>
    <t>tr_04\tr_back_off_indicator</t>
  </si>
  <si>
    <t>drv\x_ambient_tr_rh</t>
  </si>
  <si>
    <t>tr_05\tr_irrig_bucket_prev_day_ml</t>
  </si>
  <si>
    <t>drv\x_ambient_tr_temp</t>
  </si>
  <si>
    <t>tr_05\tr_back_off_indicator</t>
  </si>
  <si>
    <t>drv\tr_02_x_wsRH_diff</t>
  </si>
  <si>
    <t>tr_06\tr_irrig_bucket_prev_day_ml</t>
  </si>
  <si>
    <t>drv\tr_02_x_wsTemp_diff</t>
  </si>
  <si>
    <t>tr_06\tr_back_off_indicator</t>
  </si>
  <si>
    <t>drv\tr_03_x_wsRH_diff</t>
  </si>
  <si>
    <t>tr_07\tr_irrig_bucket_prev_day_ml</t>
  </si>
  <si>
    <t>drv\tr_03_x_wsTemp_diff</t>
  </si>
  <si>
    <t>tr_07\tr_back_off_indicator</t>
  </si>
  <si>
    <t>drv\tr_04_x_wsRH_diff</t>
  </si>
  <si>
    <t>tr_09\tr_irrig_bucket_prev_day_ml</t>
  </si>
  <si>
    <t>drv\tr_04_x_wsTemp_diff</t>
  </si>
  <si>
    <t>tr_09\tr_back_off_indicator</t>
  </si>
  <si>
    <t>drv\tr_05_x_wsRH_diff</t>
  </si>
  <si>
    <t>tr_10\tr_irrig_bucket_prev_day_ml</t>
  </si>
  <si>
    <t>drv\tr_05_x_wsTemp_diff</t>
  </si>
  <si>
    <t>tr_10\tr_back_off_indicator</t>
  </si>
  <si>
    <t>drv\tr_06_x_wsRH_diff</t>
  </si>
  <si>
    <t>tr_11\tr_irrig_bucket_prev_day_ml</t>
  </si>
  <si>
    <t>drv\tr_06_x_wsTemp_diff</t>
  </si>
  <si>
    <t>tr_11\tr_back_off_indicator</t>
  </si>
  <si>
    <t>drv\tr_07_x_wsRH_diff</t>
  </si>
  <si>
    <t>tr_12\tr_irrig_bucket_prev_day_ml</t>
  </si>
  <si>
    <t>drv\tr_07_x_wsTemp_diff</t>
  </si>
  <si>
    <t>tr_12\tr_back_off_indicator</t>
  </si>
  <si>
    <t>drv\tr_09_x_wsRH_diff</t>
  </si>
  <si>
    <t>tr_13\tr_irrig_bucket_prev_day_ml</t>
  </si>
  <si>
    <t>drv\tr_09_x_wsTemp_diff</t>
  </si>
  <si>
    <t>tr_13\tr_back_off_indicator</t>
  </si>
  <si>
    <t>drv\tr_10_x_wsRH_diff</t>
  </si>
  <si>
    <t>rare</t>
  </si>
  <si>
    <t>tr_03\adjust_t_sp</t>
  </si>
  <si>
    <t>drv\tr_10_x_wsTemp_diff</t>
  </si>
  <si>
    <t>tr_03\adjust_t_sp_qty</t>
  </si>
  <si>
    <t>drv\tr_11_x_wsRH_diff</t>
  </si>
  <si>
    <t>tr_02\adjust_t_sp</t>
  </si>
  <si>
    <t>drv\tr_11_x_wsTemp_diff</t>
  </si>
  <si>
    <t>tr_02\adjust_t_sp_qty</t>
  </si>
  <si>
    <t>drv\tr_12_x_wsRH_diff</t>
  </si>
  <si>
    <t>tr_04\adjust_t_sp</t>
  </si>
  <si>
    <t>drv\tr_12_x_wsTemp_diff</t>
  </si>
  <si>
    <t>tr_04\adjust_t_sp_qty</t>
  </si>
  <si>
    <t>drv\tr_13_x_wsRH_diff</t>
  </si>
  <si>
    <t>tr_05\adjust_t_sp</t>
  </si>
  <si>
    <t>drv\tr_13_x_wsTemp_diff</t>
  </si>
  <si>
    <t>tr_05\adjust_t_sp_qty</t>
  </si>
  <si>
    <t>drv\tr_14_x_wsRH_diff</t>
  </si>
  <si>
    <t>tr_06\adjust_t_sp</t>
  </si>
  <si>
    <t>drv\tr_14_x_wsTemp_diff</t>
  </si>
  <si>
    <t>tr_06\adjust_t_sp_qty</t>
  </si>
  <si>
    <t>weather\sd_24hr_rain_ml</t>
  </si>
  <si>
    <t>tr_07\adjust_t_sp</t>
  </si>
  <si>
    <t>tr_02\humid_pid_out</t>
  </si>
  <si>
    <t>tr_07\adjust_t_sp_qty</t>
  </si>
  <si>
    <t>tr_03\humid_pid_out</t>
  </si>
  <si>
    <t>tr_09\adjust_t_sp</t>
  </si>
  <si>
    <t>tr_04\humid_pid_out</t>
  </si>
  <si>
    <t>tr_09\adjust_t_sp_qty</t>
  </si>
  <si>
    <t>tr_05\humid_pid_out</t>
  </si>
  <si>
    <t>tr_10\adjust_t_sp</t>
  </si>
  <si>
    <t>tr_06\humid_pid_out</t>
  </si>
  <si>
    <t>tr_10\adjust_t_sp_qty</t>
  </si>
  <si>
    <t>tr_07\humid_pid_out</t>
  </si>
  <si>
    <t>tr_11\adjust_t_sp</t>
  </si>
  <si>
    <t>tr_09\humid_pid_out</t>
  </si>
  <si>
    <t>tr_11\adjust_t_sp_qty</t>
  </si>
  <si>
    <t>tr_10\humid_pid_out</t>
  </si>
  <si>
    <t>tr_12\adjust_t_sp</t>
  </si>
  <si>
    <t>tr_11\humid_pid_out</t>
  </si>
  <si>
    <t>tr_12\adjust_t_sp_qty</t>
  </si>
  <si>
    <t>tr_12\humid_pid_out</t>
  </si>
  <si>
    <t>tr_13\adjust_t_sp</t>
  </si>
  <si>
    <t>tr_13\humid_pid_out</t>
  </si>
  <si>
    <t>tr_13\adjust_t_sp_qty</t>
  </si>
  <si>
    <t>tr_14\humid_pid_out</t>
  </si>
  <si>
    <t>tr_14\adjust_t_sp</t>
  </si>
  <si>
    <t>weather\temp_9min_avg</t>
  </si>
  <si>
    <t>tr_14\adjust_t_sp_qty</t>
  </si>
  <si>
    <t>OI_Setpoints\alarm_door_open_tries</t>
  </si>
  <si>
    <t>OI_Setpoints\alarm_time_alert_company</t>
  </si>
  <si>
    <t>OI_Setpoints\alarm_time_open_door</t>
  </si>
  <si>
    <t>OI_Setpoints\CER_start_time_pre</t>
  </si>
  <si>
    <t>OI_Setpoints\chiller_amb_cwc_threshold</t>
  </si>
  <si>
    <t>OI_Setpoints\chiller_amb_offset</t>
  </si>
  <si>
    <t>OI_Setpoints\chiller_heater_on_DP_increase_2</t>
  </si>
  <si>
    <t>OI_Setpoints\chiller_heater_on_heater_low_threshold</t>
  </si>
  <si>
    <t>OI_Setpoints\chiller_htr_threshold</t>
  </si>
  <si>
    <t>OI_Setpoints\chiller_humidifier_day</t>
  </si>
  <si>
    <t>OI_Setpoints\chiller_humidifier_night</t>
  </si>
  <si>
    <t>OI_Setpoints\chiller_humidifier_PAR</t>
  </si>
  <si>
    <t>OI_Setpoints\chiller_humidifier_S1</t>
  </si>
  <si>
    <t>tr_02\co2_dump_vlv_percent_on</t>
  </si>
  <si>
    <t>OI_Setpoints\chiller_master_low_threshold</t>
  </si>
  <si>
    <t>tr_03\co2_dump_vlv_percent_on</t>
  </si>
  <si>
    <t>OI_Setpoints\chiller_par_threshold</t>
  </si>
  <si>
    <t>tr_04\co2_dump_vlv_percent_on</t>
  </si>
  <si>
    <t>OI_Setpoints\chiller_rh_threshold</t>
  </si>
  <si>
    <t>tr_05\co2_dump_vlv_percent_on</t>
  </si>
  <si>
    <t>OI_Setpoints\chiller_supply_temp_decrease_amount</t>
  </si>
  <si>
    <t>tr_06\co2_dump_vlv_percent_on</t>
  </si>
  <si>
    <t>OI_Setpoints\chiller_true_zero_plus_x</t>
  </si>
  <si>
    <t>tr_07\co2_dump_vlv_percent_on</t>
  </si>
  <si>
    <t>OI_Setpoints\chiller_true0_check_time</t>
  </si>
  <si>
    <t>tr_09\co2_dump_vlv_percent_on</t>
  </si>
  <si>
    <t>OI_Setpoints\chiller_true0_wait_time</t>
  </si>
  <si>
    <t>tr_10\co2_dump_vlv_percent_on</t>
  </si>
  <si>
    <t>OI_Setpoints\chiller_wait_for_compressor2</t>
  </si>
  <si>
    <t>tr_11\co2_dump_vlv_percent_on</t>
  </si>
  <si>
    <t>OI_Setpoints\co2_dev_sp</t>
  </si>
  <si>
    <t>tr_12\co2_dump_vlv_percent_on</t>
  </si>
  <si>
    <t>OI_Setpoints\co2_dev_sp_day</t>
  </si>
  <si>
    <t>tr_13\co2_dump_vlv_percent_on</t>
  </si>
  <si>
    <t>OI_Setpoints\co2_draw_down_sp</t>
  </si>
  <si>
    <t>tr_14\co2_dump_vlv_percent_on</t>
  </si>
  <si>
    <t>OI_Setpoints\door_close_time</t>
  </si>
  <si>
    <t>tr_02\tr_CER_measure_mode</t>
  </si>
  <si>
    <t>OI_Setpoints\door_cold_day_close_neg_t_dev</t>
  </si>
  <si>
    <t>tr_03\tr_CER_measure_mode</t>
  </si>
  <si>
    <t>OI_Setpoints\door_cold_day_t_dev</t>
  </si>
  <si>
    <t>tr_04\tr_CER_measure_mode</t>
  </si>
  <si>
    <t>OI_Setpoints\door_cold_day_temp_dev_large</t>
  </si>
  <si>
    <t>tr_05\tr_CER_measure_mode</t>
  </si>
  <si>
    <t>OI_Setpoints\door_cold_day_temp_thresh</t>
  </si>
  <si>
    <t>tr_06\tr_CER_measure_mode</t>
  </si>
  <si>
    <t>OI_Setpoints\door_cold_day_time</t>
  </si>
  <si>
    <t>tr_07\tr_CER_measure_mode</t>
  </si>
  <si>
    <t>OI_Setpoints\fudge_co2</t>
  </si>
  <si>
    <t>tr_09\tr_CER_measure_mode</t>
  </si>
  <si>
    <t>OI_Setpoints\fudge_dewpoint</t>
  </si>
  <si>
    <t>tr_10\tr_CER_measure_mode</t>
  </si>
  <si>
    <t>OI_Setpoints\fudge_temp</t>
  </si>
  <si>
    <t>tr_11\tr_CER_measure_mode</t>
  </si>
  <si>
    <t>OI_Setpoints\heat_tape_threshold</t>
  </si>
  <si>
    <t>tr_12\tr_CER_measure_mode</t>
  </si>
  <si>
    <t>OI_Setpoints\heater_turn_off_at_t_dev</t>
  </si>
  <si>
    <t>tr_13\tr_CER_measure_mode</t>
  </si>
  <si>
    <t>OI_Setpoints\humidifier_dev_timer</t>
  </si>
  <si>
    <t>tr_14\tr_CER_measure_mode</t>
  </si>
  <si>
    <t>OI_Setpoints\irrig_new_rain_event</t>
  </si>
  <si>
    <t>tr_02\tr_soil_efflux_measure_mode</t>
  </si>
  <si>
    <t>OI_Setpoints\max_dp_dev_to_cap_chiller</t>
  </si>
  <si>
    <t>tr_03\tr_soil_efflux_measure_mode</t>
  </si>
  <si>
    <t>OI_Setpoints\max_temp_dev_to_cap_chiller</t>
  </si>
  <si>
    <t>tr_04\tr_soil_efflux_measure_mode</t>
  </si>
  <si>
    <t>OI_Setpoints\max_temp_dev_to_force_heater_off</t>
  </si>
  <si>
    <t>tr_05\tr_soil_efflux_measure_mode</t>
  </si>
  <si>
    <t>OI_Setpoints\max_temp_dev_to_open_dump_valve</t>
  </si>
  <si>
    <t>tr_06\tr_soil_efflux_measure_mode</t>
  </si>
  <si>
    <t>OI_Setpoints\mfc1_door_close_percent_output</t>
  </si>
  <si>
    <t>tr_07\tr_soil_efflux_measure_mode</t>
  </si>
  <si>
    <t>OI_Setpoints\night_temp_offset_sp</t>
  </si>
  <si>
    <t>tr_09\tr_soil_efflux_measure_mode</t>
  </si>
  <si>
    <t>OI_Setpoints\par_dawn_sp</t>
  </si>
  <si>
    <t>tr_10\tr_soil_efflux_measure_mode</t>
  </si>
  <si>
    <t>OI_Setpoints\par_night_sp</t>
  </si>
  <si>
    <t>tr_11\tr_soil_efflux_measure_mode</t>
  </si>
  <si>
    <t>OI_Setpoints\par_thresh_dev_change_light</t>
  </si>
  <si>
    <t>tr_12\tr_soil_efflux_measure_mode</t>
  </si>
  <si>
    <t>OI_Setpoints\par_thresh_high</t>
  </si>
  <si>
    <t>tr_13\tr_soil_efflux_measure_mode</t>
  </si>
  <si>
    <t>OI_Setpoints\par_thresh_low</t>
  </si>
  <si>
    <t>tr_14\tr_soil_efflux_measure_mode</t>
  </si>
  <si>
    <t>OI_Setpoints\par_thresh_normal</t>
  </si>
  <si>
    <t>tr_02\rth_dumping</t>
  </si>
  <si>
    <t>OI_Setpoints\PID_chiller_PAR_cutoff</t>
  </si>
  <si>
    <t>tr_03\rth_dumping</t>
  </si>
  <si>
    <t>OI_Setpoints\PID_chiller_valve_slow_I_stage1</t>
  </si>
  <si>
    <t>tr_04\rth_dumping</t>
  </si>
  <si>
    <t>OI_Setpoints\PID_chiller_valve_slow_P_stage1</t>
  </si>
  <si>
    <t>tr_05\rth_dumping</t>
  </si>
  <si>
    <t>OI_Setpoints\PID_chiller_valve_threshold</t>
  </si>
  <si>
    <t>tr_06\rth_dumping</t>
  </si>
  <si>
    <t>OI_Setpoints\PID_CO2_dev_cutoff</t>
  </si>
  <si>
    <t>tr_07\rth_dumping</t>
  </si>
  <si>
    <t>OI_Setpoints\PID_CO2_PAR_cutoff</t>
  </si>
  <si>
    <t>tr_09\rth_dumping</t>
  </si>
  <si>
    <t>OI_Setpoints\PID_Derivative_chiller</t>
  </si>
  <si>
    <t>tr_10\rth_dumping</t>
  </si>
  <si>
    <t>OI_Setpoints\PID_derivative_chiller_lgDeviation</t>
  </si>
  <si>
    <t>tr_11\rth_dumping</t>
  </si>
  <si>
    <t>OI_Setpoints\PID_Derivative_co2</t>
  </si>
  <si>
    <t>tr_12\rth_dumping</t>
  </si>
  <si>
    <t>OI_Setpoints\PID_Derivative_heater</t>
  </si>
  <si>
    <t>tr_13\rth_dumping</t>
  </si>
  <si>
    <t>OI_Setpoints\PID_humidifier_D_fast2</t>
  </si>
  <si>
    <t>tr_14\rth_dumping</t>
  </si>
  <si>
    <t>OI_Setpoints\PID_humidifier_der</t>
  </si>
  <si>
    <t>tr_02\rth_float_1</t>
  </si>
  <si>
    <t>OI_Setpoints\PID_humidifier_derivative_fast</t>
  </si>
  <si>
    <t>tr_02\rth_float_2</t>
  </si>
  <si>
    <t>OI_Setpoints\PID_humidifier_fast_fast2_thresh</t>
  </si>
  <si>
    <t>tr_03\rth_float_1</t>
  </si>
  <si>
    <t>OI_Setpoints\PID_humidifier_fast_slow_thresh</t>
  </si>
  <si>
    <t>tr_03\rth_float_2</t>
  </si>
  <si>
    <t>OI_Setpoints\PID_humidifier_i_fast2</t>
  </si>
  <si>
    <t>tr_04\rth_float_1</t>
  </si>
  <si>
    <t>OI_Setpoints\PID_humidifier_int</t>
  </si>
  <si>
    <t>tr_04\rth_float_2</t>
  </si>
  <si>
    <t>OI_Setpoints\PID_humidifier_integral_fast</t>
  </si>
  <si>
    <t>tr_05\rth_float_1</t>
  </si>
  <si>
    <t>OI_Setpoints\PID_humidifier_P_fast2</t>
  </si>
  <si>
    <t>tr_05\rth_float_2</t>
  </si>
  <si>
    <t>OI_Setpoints\PID_humidifier_P_light</t>
  </si>
  <si>
    <t>tr_06\rth_float_1</t>
  </si>
  <si>
    <t>OI_Setpoints\PID_humidifier_prop</t>
  </si>
  <si>
    <t>tr_06\rth_float_2</t>
  </si>
  <si>
    <t>OI_Setpoints\PID_humidifier_prop_fast</t>
  </si>
  <si>
    <t>tr_07\rth_float_1</t>
  </si>
  <si>
    <t>OI_Setpoints\PID_humidifier_TR02_out_low_limit</t>
  </si>
  <si>
    <t>tr_07\rth_float_2</t>
  </si>
  <si>
    <t>OI_Setpoints\PID_humidifier_TR03_out_low_limit</t>
  </si>
  <si>
    <t>tr_09\rth_float_1</t>
  </si>
  <si>
    <t>OI_Setpoints\PID_humidifier_TR04_out_low_limit</t>
  </si>
  <si>
    <t>tr_09\rth_float_2</t>
  </si>
  <si>
    <t>OI_Setpoints\PID_humidifier_TR05_out_low_limit</t>
  </si>
  <si>
    <t>tr_10\rth_float_1</t>
  </si>
  <si>
    <t>OI_Setpoints\PID_humidifier_TR06_out_low_limit</t>
  </si>
  <si>
    <t>tr_10\rth_float_2</t>
  </si>
  <si>
    <t>OI_Setpoints\PID_humidifier_TR07_out_low_limit</t>
  </si>
  <si>
    <t>tr_11\rth_float_1</t>
  </si>
  <si>
    <t>OI_Setpoints\PID_humidifier_TR09_out_low_limit</t>
  </si>
  <si>
    <t>tr_11\rth_float_2</t>
  </si>
  <si>
    <t>OI_Setpoints\PID_humidifier_TR10_out_low_limit</t>
  </si>
  <si>
    <t>tr_12\rth_float_1</t>
  </si>
  <si>
    <t>OI_Setpoints\PID_humidifier_TR11_out_low_limit</t>
  </si>
  <si>
    <t>tr_12\rth_float_2</t>
  </si>
  <si>
    <t>OI_Setpoints\PID_humidifier_TR12_out_low_limit</t>
  </si>
  <si>
    <t>tr_13\rth_float_1</t>
  </si>
  <si>
    <t>OI_Setpoints\PID_humidifier_TR13_out_low_limit</t>
  </si>
  <si>
    <t>tr_13\rth_float_2</t>
  </si>
  <si>
    <t>OI_Setpoints\PID_humidifier_TR14_out_low_limit</t>
  </si>
  <si>
    <t>tr_14\rth_float_1</t>
  </si>
  <si>
    <t>OI_Setpoints\PID_integral_CO2_door_close</t>
  </si>
  <si>
    <t>tr_14\rth_float_2</t>
  </si>
  <si>
    <t>OI_Setpoints\PID_integral_CO2_door_closing</t>
  </si>
  <si>
    <t>drv\tr_02_ET-RTH_accum</t>
  </si>
  <si>
    <t>OI_Setpoints\PID_integral_fast_chiller_closed</t>
  </si>
  <si>
    <t>drv\tr_03_ET-RTH_accum</t>
  </si>
  <si>
    <t>OI_Setpoints\PID_integral_fast_chiller_mid</t>
  </si>
  <si>
    <t>drv\tr_04_ET-RTH_accum</t>
  </si>
  <si>
    <t>OI_Setpoints\PID_integral_fast_chiller_open</t>
  </si>
  <si>
    <t>drv\tr_05_ET-RTH_accum</t>
  </si>
  <si>
    <t>OI_Setpoints\PID_integral_fast_CO2_high_PAR</t>
  </si>
  <si>
    <t>drv\tr_06_ET-RTH_accum</t>
  </si>
  <si>
    <t>OI_Setpoints\PID_integral_fast_CO2_low_PAR</t>
  </si>
  <si>
    <t>drv\tr_07_ET-RTH_accum</t>
  </si>
  <si>
    <t>OI_Setpoints\PID_integral_fast_heater</t>
  </si>
  <si>
    <t>drv\tr_09_ET-RTH_accum</t>
  </si>
  <si>
    <t>OI_Setpoints\PID_integral_slow_chiller_closed</t>
  </si>
  <si>
    <t>drv\tr_10_et-rth_accum</t>
  </si>
  <si>
    <t>OI_Setpoints\PID_integral_slow_chiller_mid</t>
  </si>
  <si>
    <t>drv\tr_11_et-rth_accum</t>
  </si>
  <si>
    <t>OI_Setpoints\PID_integral_slow_chiller_open</t>
  </si>
  <si>
    <t>drv\tr_12_et-rth_accum</t>
  </si>
  <si>
    <t>OI_Setpoints\PID_integral_slow_CO2_high_PAR</t>
  </si>
  <si>
    <t>drv\tr_13_et-rth_accum</t>
  </si>
  <si>
    <t>OI_Setpoints\PID_integral_slow_CO2_low_PAR</t>
  </si>
  <si>
    <t>drv\tr_14_et-rth_accum</t>
  </si>
  <si>
    <t>OI_Setpoints\PID_integral_slow_heater</t>
  </si>
  <si>
    <t>tr_02\et_meter_daily_accum</t>
  </si>
  <si>
    <t>OI_Setpoints\PID_prop_CO2_door_closing</t>
  </si>
  <si>
    <t>tr_03\et_meter_daily_accum</t>
  </si>
  <si>
    <t>OI_Setpoints\PID_prop_fast_chiller_closed</t>
  </si>
  <si>
    <t>tr_04\et_meter_daily_accum</t>
  </si>
  <si>
    <t>OI_Setpoints\PID_prop_fast_chiller_mid</t>
  </si>
  <si>
    <t>tr_05\et_meter_daily_accum</t>
  </si>
  <si>
    <t>OI_Setpoints\PID_prop_fast_chiller_open</t>
  </si>
  <si>
    <t>tr_06\et_meter_daily_accum</t>
  </si>
  <si>
    <t>OI_Setpoints\PID_prop_fast_CO2_high_PAR</t>
  </si>
  <si>
    <t>tr_07\et_meter_daily_accum</t>
  </si>
  <si>
    <t>OI_Setpoints\PID_prop_fast_CO2_low_PAR</t>
  </si>
  <si>
    <t>tr_09\et_meter_daily_accum</t>
  </si>
  <si>
    <t>OI_Setpoints\PID_prop_fast_heater</t>
  </si>
  <si>
    <t>tr_10\et_meter_daily_accum</t>
  </si>
  <si>
    <t>OI_Setpoints\PID_prop_fast_heater_change_par</t>
  </si>
  <si>
    <t>tr_11\et_meter_daily_accum</t>
  </si>
  <si>
    <t>OI_Setpoints\PID_prop_fast_heater_high_par</t>
  </si>
  <si>
    <t>tr_12\et_meter_daily_accum</t>
  </si>
  <si>
    <t>OI_Setpoints\PID_prop_fast_heater_low_par</t>
  </si>
  <si>
    <t>tr_13\et_meter_daily_accum</t>
  </si>
  <si>
    <t>OI_Setpoints\PID_prop_slow_chiller_closed</t>
  </si>
  <si>
    <t>tr_14\et_meter_daily_accum</t>
  </si>
  <si>
    <t>OI_Setpoints\PID_prop_slow_chiller_mid</t>
  </si>
  <si>
    <t>tr_02\dl_meter_daily_accum</t>
  </si>
  <si>
    <t>OI_Setpoints\PID_prop_slow_chiller_open</t>
  </si>
  <si>
    <t>tr_03\dl_meter_daily_accum</t>
  </si>
  <si>
    <t>OI_Setpoints\PID_prop_slow_CO2_high_PAR</t>
  </si>
  <si>
    <t>tr_04\dl_meter_daily_accum</t>
  </si>
  <si>
    <t>OI_Setpoints\PID_prop_slow_CO2_low_PAR</t>
  </si>
  <si>
    <t>tr_05\dl_meter_daily_accum</t>
  </si>
  <si>
    <t>OI_Setpoints\PID_prop_slow_heater</t>
  </si>
  <si>
    <t>tr_06\dl_meter_daily_accum</t>
  </si>
  <si>
    <t>OI_Setpoints\PID_temp_dev_cutoff</t>
  </si>
  <si>
    <t>tr_07\dl_meter_daily_accum</t>
  </si>
  <si>
    <t>OI_Setpoints\rh_dev_sp</t>
  </si>
  <si>
    <t>tr_09\dl_meter_daily_accum</t>
  </si>
  <si>
    <t>OI_Setpoints\rth_check_time</t>
  </si>
  <si>
    <t>tr_10\dl_meter_daily_accum</t>
  </si>
  <si>
    <t>OI_Setpoints\rth_dump_time</t>
  </si>
  <si>
    <t>tr_11\dl_meter_daily_accum</t>
  </si>
  <si>
    <t>OI_Setpoints\rth_fill_time</t>
  </si>
  <si>
    <t>tr_12\dl_meter_daily_accum</t>
  </si>
  <si>
    <t>OI_Setpoints\soil_efflux_dead_time</t>
  </si>
  <si>
    <t>tr_13\dl_meter_daily_accum</t>
  </si>
  <si>
    <t>OI_Setpoints\soil_efflux_flush_time</t>
  </si>
  <si>
    <t>tr_14\dl_meter_daily_accum</t>
  </si>
  <si>
    <t>OI_Setpoints\soil_efflux_measure_time</t>
  </si>
  <si>
    <t>tr_02\et_meter_previous_day_amount</t>
  </si>
  <si>
    <t>OI_Setpoints\symtemp_offset_sp</t>
  </si>
  <si>
    <t>tr_03\et_meter_previous_day_amount</t>
  </si>
  <si>
    <t>OI_Setpoints\temp_chiller_control_temp</t>
  </si>
  <si>
    <t>tr_04\et_meter_previous_day_amount</t>
  </si>
  <si>
    <t>OI_Setpoints\temp_chiller_control_temp_2</t>
  </si>
  <si>
    <t>tr_05\et_meter_previous_day_amount</t>
  </si>
  <si>
    <t>OI_Setpoints\temp_dawn_offset_sp</t>
  </si>
  <si>
    <t>tr_06\et_meter_previous_day_amount</t>
  </si>
  <si>
    <t>OI_Setpoints\temp_dev_humid_on_low</t>
  </si>
  <si>
    <t>tr_07\et_meter_previous_day_amount</t>
  </si>
  <si>
    <t>OI_Setpoints\temp_midday_offset_sp</t>
  </si>
  <si>
    <t>tr_09\et_meter_previous_day_amount</t>
  </si>
  <si>
    <t>OI_Alarm_Setpoints\co2_high_nite_sp</t>
  </si>
  <si>
    <t>tr_10\et_meter_previous_day_amount</t>
  </si>
  <si>
    <t>OI_Alarm_Setpoints\co2_high_sp</t>
  </si>
  <si>
    <t>tr_11\et_meter_previous_day_amount</t>
  </si>
  <si>
    <t>OI_Alarm_Setpoints\co2_low_nite_sp</t>
  </si>
  <si>
    <t>tr_12\et_meter_previous_day_amount</t>
  </si>
  <si>
    <t>OI_Alarm_Setpoints\co2_low_sp</t>
  </si>
  <si>
    <t>tr_13\et_meter_previous_day_amount</t>
  </si>
  <si>
    <t>OI_Alarm_Setpoints\dp_high_sp</t>
  </si>
  <si>
    <t>tr_14\et_meter_previous_day_amount</t>
  </si>
  <si>
    <t>OI_Alarm_Setpoints\dp_low_sp</t>
  </si>
  <si>
    <t>tr_02\dl_meter_previous_day_amount</t>
  </si>
  <si>
    <t>OI_Alarm_Setpoints\temp_high_sp</t>
  </si>
  <si>
    <t>tr_03\dl_meter_previous_day_amount</t>
  </si>
  <si>
    <t>OI_Alarm_Setpoints\temp_low_sp</t>
  </si>
  <si>
    <t>tr_04\dl_meter_previous_day_amount</t>
  </si>
  <si>
    <t>central\chiller_2_offset</t>
  </si>
  <si>
    <t>tr_05\dl_meter_previous_day_amount</t>
  </si>
  <si>
    <t>central\chiller_control_to</t>
  </si>
  <si>
    <t>tr_06\dl_meter_previous_day_amount</t>
  </si>
  <si>
    <t>central\chiller_DP_offset_AM_PAR</t>
  </si>
  <si>
    <t>tr_07\dl_meter_previous_day_amount</t>
  </si>
  <si>
    <t>central\chiller_en_supply</t>
  </si>
  <si>
    <t>tr_09\dl_meter_previous_day_amount</t>
  </si>
  <si>
    <t>central\chiller_inc_offset_1</t>
  </si>
  <si>
    <t>tr_10\dl_meter_previous_day_amount</t>
  </si>
  <si>
    <t>central\chiller_inc_offset_10</t>
  </si>
  <si>
    <t>tr_11\dl_meter_previous_day_amount</t>
  </si>
  <si>
    <t>central\chiller_inc_offset_2</t>
  </si>
  <si>
    <t>tr_12\dl_meter_previous_day_amount</t>
  </si>
  <si>
    <t>central\chiller_inc_offset_3</t>
  </si>
  <si>
    <t>tr_13\dl_meter_previous_day_amount</t>
  </si>
  <si>
    <t>central\chiller_inc_offset_4</t>
  </si>
  <si>
    <t>tr_14\dl_meter_previous_day_amount</t>
  </si>
  <si>
    <t>central\chiller_inc_offset_5</t>
  </si>
  <si>
    <t>drv\tr_02_ETmeter-RTH_accum</t>
  </si>
  <si>
    <t>central\chiller_inc_offset_6</t>
  </si>
  <si>
    <t>drv\tr_03_ETmeter-RTH_accum</t>
  </si>
  <si>
    <t>central\chiller_inc_offset_7</t>
  </si>
  <si>
    <t>drv\tr_04_ETmeter-RTH_accum</t>
  </si>
  <si>
    <t>central\chiller_inc_offset_8</t>
  </si>
  <si>
    <t>drv\tr_05_ETmeter-RTH_accum</t>
  </si>
  <si>
    <t>central\chiller_inc_offset_9</t>
  </si>
  <si>
    <t>drv\tr_06_ETmeter-RTH_accum</t>
  </si>
  <si>
    <t>central\chiller_inc_rh_1</t>
  </si>
  <si>
    <t>drv\tr_07_ETmeter-RTH_accum</t>
  </si>
  <si>
    <t>central\chiller_inc_rh_2</t>
  </si>
  <si>
    <t>drv\tr_09_ETmeter-RTH_accum</t>
  </si>
  <si>
    <t>central\chiller_inc_rh_3</t>
  </si>
  <si>
    <t>drv\tr_10_ETmeter-RTH_accum</t>
  </si>
  <si>
    <t>central\chiller_inc_rh_4</t>
  </si>
  <si>
    <t>drv\tr_11_ETmeter-RTH_accum</t>
  </si>
  <si>
    <t>central\chiller_inc_rh_5</t>
  </si>
  <si>
    <t>drv\tr_12_ETmeter-RTH_accum</t>
  </si>
  <si>
    <t>central\chiller_inc_rh_6</t>
  </si>
  <si>
    <t>drv\tr_13_ETmeter-RTH_accum</t>
  </si>
  <si>
    <t>central\chiller_inc_rh_7</t>
  </si>
  <si>
    <t>drv\tr_14_ETmeter-RTH_accum</t>
  </si>
  <si>
    <t>central\chiller_inc_rh_8</t>
  </si>
  <si>
    <t>central\chiller_inc_rh_9</t>
  </si>
  <si>
    <t>central\chiller_increase_DP_offset</t>
  </si>
  <si>
    <t>central\chiller_night_dp</t>
  </si>
  <si>
    <t>central\chiller_off</t>
  </si>
  <si>
    <t>weather\chiller_heaters_on</t>
  </si>
  <si>
    <t>weather\chiller_htr_vlv_avg_on</t>
  </si>
  <si>
    <t>weather\chiller_humid_freeze</t>
  </si>
  <si>
    <t>weather\chiller_humidifier_on</t>
  </si>
  <si>
    <t>weather\chiller_solve_down</t>
  </si>
  <si>
    <t>weather\cwc_htr_tdev_thresh</t>
  </si>
  <si>
    <t>weather\cwc_solve_dn_thresh</t>
  </si>
  <si>
    <t>weather\errors</t>
  </si>
  <si>
    <t>weather\humidifier_heater_on_low_threshold</t>
  </si>
  <si>
    <t>weather\humidifier_PID_Man_OI</t>
  </si>
  <si>
    <t>weather\humidifier_PID_reset</t>
  </si>
  <si>
    <t>tr_02\cwc_kp</t>
  </si>
  <si>
    <t>tr_03\cwc_kp</t>
  </si>
  <si>
    <t>tr_04\cwc_kp</t>
  </si>
  <si>
    <t>tr_05\cwc_kp</t>
  </si>
  <si>
    <t>tr_06\cwc_kp</t>
  </si>
  <si>
    <t>tr_07\cwc_kp</t>
  </si>
  <si>
    <t>tr_09\cwc_kp</t>
  </si>
  <si>
    <t>tr_10\cwc_kp</t>
  </si>
  <si>
    <t>tr_11\cwc_kp</t>
  </si>
  <si>
    <t>tr_12\cwc_kp</t>
  </si>
  <si>
    <t>tr_13\cwc_kp</t>
  </si>
  <si>
    <t>tr_14\cwc_kp</t>
  </si>
  <si>
    <t>tr_02\cwc_kp_cube</t>
  </si>
  <si>
    <t>tr_03\cwc_kp_cube</t>
  </si>
  <si>
    <t>tr_04\cwc_kp_cube</t>
  </si>
  <si>
    <t>tr_05\cwc_kp_cube</t>
  </si>
  <si>
    <t>tr_06\cwc_kp_cube</t>
  </si>
  <si>
    <t>tr_07\cwc_kp_cube</t>
  </si>
  <si>
    <t>tr_09\cwc_kp_cube</t>
  </si>
  <si>
    <t>tr_10\cwc_kp_cube</t>
  </si>
  <si>
    <t>tr_11\cwc_kp_cube</t>
  </si>
  <si>
    <t>tr_12\cwc_kp_cube</t>
  </si>
  <si>
    <t>tr_13\cwc_kp_cube</t>
  </si>
  <si>
    <t>tr_14\cwc_kp_cube</t>
  </si>
  <si>
    <t>tr_02\cwc_kp_cube_exponent</t>
  </si>
  <si>
    <t>tr_03\cwc_kp_cube_exponent</t>
  </si>
  <si>
    <t>tr_04\cwc_kp_cube_exponent</t>
  </si>
  <si>
    <t>tr_05\cwc_kp_cube_exponent</t>
  </si>
  <si>
    <t>tr_06\cwc_kp_cube_exponent</t>
  </si>
  <si>
    <t>tr_07\cwc_kp_cube_exponent</t>
  </si>
  <si>
    <t>tr_09\cwc_kp_cube_exponent</t>
  </si>
  <si>
    <t>tr_10\cwc_kp_cube_exponent</t>
  </si>
  <si>
    <t>tr_11\cwc_kp_cube_exponent</t>
  </si>
  <si>
    <t>tr_12\cwc_kp_cube_exponent</t>
  </si>
  <si>
    <t>tr_13\cwc_kp_cube_exponent</t>
  </si>
  <si>
    <t>tr_14\cwc_kp_cube_exponent</t>
  </si>
  <si>
    <t>tr_02\cwc_kp_max</t>
  </si>
  <si>
    <t>tr_03\cwc_kp_max</t>
  </si>
  <si>
    <t>tr_04\cwc_kp_max</t>
  </si>
  <si>
    <t>tr_05\cwc_kp_max</t>
  </si>
  <si>
    <t>tr_06\cwc_kp_max</t>
  </si>
  <si>
    <t>tr_07\cwc_kp_max</t>
  </si>
  <si>
    <t>tr_09\cwc_kp_max</t>
  </si>
  <si>
    <t>tr_10\cwc_kp_max</t>
  </si>
  <si>
    <t>tr_11\cwc_kp_max</t>
  </si>
  <si>
    <t>tr_12\cwc_kp_max</t>
  </si>
  <si>
    <t>tr_13\cwc_kp_max</t>
  </si>
  <si>
    <t>tr_14\cwc_kp_max</t>
  </si>
  <si>
    <t>tr_02\cwc_kp_min</t>
  </si>
  <si>
    <t>tr_03\cwc_kp_min</t>
  </si>
  <si>
    <t>tr_04\cwc_kp_min</t>
  </si>
  <si>
    <t>tr_05\cwc_kp_min</t>
  </si>
  <si>
    <t>tr_06\cwc_kp_min</t>
  </si>
  <si>
    <t>tr_07\cwc_kp_min</t>
  </si>
  <si>
    <t>tr_09\cwc_kp_min</t>
  </si>
  <si>
    <t>tr_10\cwc_kp_min</t>
  </si>
  <si>
    <t>tr_11\cwc_kp_min</t>
  </si>
  <si>
    <t>tr_12\cwc_kp_min</t>
  </si>
  <si>
    <t>tr_13\cwc_kp_min</t>
  </si>
  <si>
    <t>tr_14\cwc_kp_min</t>
  </si>
  <si>
    <t>tr_02\cwc_kp_mult</t>
  </si>
  <si>
    <t>tr_03\cwc_kp_mult</t>
  </si>
  <si>
    <t>tr_04\cwc_kp_mult</t>
  </si>
  <si>
    <t>tr_05\cwc_kp_mult</t>
  </si>
  <si>
    <t>tr_06\cwc_kp_mult</t>
  </si>
  <si>
    <t>tr_07\cwc_kp_mult</t>
  </si>
  <si>
    <t>tr_09\cwc_kp_mult</t>
  </si>
  <si>
    <t>tr_10\cwc_kp_mult</t>
  </si>
  <si>
    <t>tr_11\cwc_kp_mult</t>
  </si>
  <si>
    <t>tr_12\cwc_kp_mult</t>
  </si>
  <si>
    <t>tr_13\cwc_kp_mult</t>
  </si>
  <si>
    <t>tr_14\cwc_kp_mult</t>
  </si>
  <si>
    <t>tr_02\cwc_kp_sqr</t>
  </si>
  <si>
    <t>tr_03\cwc_kp_sqr</t>
  </si>
  <si>
    <t>tr_04\cwc_kp_sqr</t>
  </si>
  <si>
    <t>tr_05\cwc_kp_sqr</t>
  </si>
  <si>
    <t>tr_06\cwc_kp_sqr</t>
  </si>
  <si>
    <t>tr_07\cwc_kp_sqr</t>
  </si>
  <si>
    <t>tr_09\cwc_kp_sqr</t>
  </si>
  <si>
    <t>tr_10\cwc_kp_sqr</t>
  </si>
  <si>
    <t>tr_11\cwc_kp_sqr</t>
  </si>
  <si>
    <t>tr_12\cwc_kp_sqr</t>
  </si>
  <si>
    <t>tr_13\cwc_kp_sqr</t>
  </si>
  <si>
    <t>tr_14\cwc_kp_sqr</t>
  </si>
  <si>
    <t>tr_02\heater_kd</t>
  </si>
  <si>
    <t>tr_03\heater_kd</t>
  </si>
  <si>
    <t>tr_04\heater_kd</t>
  </si>
  <si>
    <t>tr_05\heater_kd</t>
  </si>
  <si>
    <t>tr_06\heater_kd</t>
  </si>
  <si>
    <t>tr_07\heater_kd</t>
  </si>
  <si>
    <t>tr_09\heater_kd</t>
  </si>
  <si>
    <t>tr_10\heater_kd</t>
  </si>
  <si>
    <t>tr_11\heater_kd</t>
  </si>
  <si>
    <t>tr_12\heater_kd</t>
  </si>
  <si>
    <t>tr_13\heater_kd</t>
  </si>
  <si>
    <t>tr_14\heater_kd</t>
  </si>
  <si>
    <t>tr_02\heater_ki</t>
  </si>
  <si>
    <t>tr_03\heater_ki</t>
  </si>
  <si>
    <t>tr_04\heater_ki</t>
  </si>
  <si>
    <t>tr_05\heater_ki</t>
  </si>
  <si>
    <t>tr_06\heater_ki</t>
  </si>
  <si>
    <t>tr_07\heater_ki</t>
  </si>
  <si>
    <t>tr_09\heater_ki</t>
  </si>
  <si>
    <t>tr_10\heater_ki</t>
  </si>
  <si>
    <t>tr_11\heater_ki</t>
  </si>
  <si>
    <t>tr_12\heater_ki</t>
  </si>
  <si>
    <t>tr_13\heater_ki</t>
  </si>
  <si>
    <t>tr_14\heater_ki</t>
  </si>
  <si>
    <t>tr_02\heater_kp</t>
  </si>
  <si>
    <t>tr_03\heater_kp</t>
  </si>
  <si>
    <t>tr_04\heater_kp</t>
  </si>
  <si>
    <t>tr_05\heater_kp</t>
  </si>
  <si>
    <t>tr_06\heater_kp</t>
  </si>
  <si>
    <t>tr_07\heater_kp</t>
  </si>
  <si>
    <t>tr_09\heater_kp</t>
  </si>
  <si>
    <t>tr_10\heater_kp</t>
  </si>
  <si>
    <t>tr_11\heater_kp</t>
  </si>
  <si>
    <t>tr_12\heater_kp</t>
  </si>
  <si>
    <t>tr_13\heater_kp</t>
  </si>
  <si>
    <t>tr_14\heater_kp</t>
  </si>
  <si>
    <t>tr_02\tr_CER_active</t>
  </si>
  <si>
    <t>tr_03\tr_CER_active</t>
  </si>
  <si>
    <t>tr_04\tr_CER_active</t>
  </si>
  <si>
    <t>tr_05\tr_CER_active</t>
  </si>
  <si>
    <t>tr_06\tr_CER_active</t>
  </si>
  <si>
    <t>tr_07\tr_CER_active</t>
  </si>
  <si>
    <t>tr_09\tr_CER_active</t>
  </si>
  <si>
    <t>tr_10\tr_CER_active</t>
  </si>
  <si>
    <t>tr_11\tr_CER_active</t>
  </si>
  <si>
    <t>tr_12\tr_CER_active</t>
  </si>
  <si>
    <t>tr_13\tr_CER_active</t>
  </si>
  <si>
    <t>tr_14\tr_CER_active</t>
  </si>
  <si>
    <t>OI_Alarm_Setpoints\temp_small_thresh</t>
  </si>
  <si>
    <t>OI_Alarm_Setpoints\temp_small_timer</t>
  </si>
  <si>
    <t>tr_02\tr_soil_efflux_bp</t>
  </si>
  <si>
    <t>tr_02\tr_soil_efflux_bp_dry</t>
  </si>
  <si>
    <t>tr_02\tr_soil_efflux_dp</t>
  </si>
  <si>
    <t>tr_02\tr_soil_efflux_temp</t>
  </si>
  <si>
    <t>tr_02\tr_soil_efflux_rate_line</t>
  </si>
  <si>
    <t>tr_02\tr_soil_efflux_rate_poly</t>
  </si>
  <si>
    <t>tr_03\tr_soil_efflux_bp</t>
  </si>
  <si>
    <t>tr_03\tr_soil_efflux_bp_dry</t>
  </si>
  <si>
    <t>tr_03\tr_soil_efflux_dp</t>
  </si>
  <si>
    <t>tr_03\tr_soil_efflux_temp</t>
  </si>
  <si>
    <t>tr_03\tr_soil_efflux_rate_line</t>
  </si>
  <si>
    <t>tr_03\tr_soil_efflux_rate_poly</t>
  </si>
  <si>
    <t>tr_04\tr_soil_efflux_bp</t>
  </si>
  <si>
    <t>tr_04\tr_soil_efflux_bp_dry</t>
  </si>
  <si>
    <t>tr_04\tr_soil_efflux_dp</t>
  </si>
  <si>
    <t>tr_04\tr_soil_efflux_temp</t>
  </si>
  <si>
    <t>tr_04\tr_soil_efflux_rate_line</t>
  </si>
  <si>
    <t>tr_04\tr_soil_efflux_rate_poly</t>
  </si>
  <si>
    <t>tr_05\tr_soil_efflux_bp</t>
  </si>
  <si>
    <t>tr_05\tr_soil_efflux_bp_dry</t>
  </si>
  <si>
    <t>tr_05\tr_soil_efflux_dp</t>
  </si>
  <si>
    <t>tr_05\tr_soil_efflux_temp</t>
  </si>
  <si>
    <t>tr_05\tr_soil_efflux_rate_line</t>
  </si>
  <si>
    <t>tr_05\tr_soil_efflux_rate_poly</t>
  </si>
  <si>
    <t>tr_06\tr_soil_efflux_bp</t>
  </si>
  <si>
    <t>tr_06\tr_soil_efflux_bp_dry</t>
  </si>
  <si>
    <t>tr_06\tr_soil_efflux_dp</t>
  </si>
  <si>
    <t>tr_06\tr_soil_efflux_temp</t>
  </si>
  <si>
    <t>tr_06\tr_soil_efflux_rate_line</t>
  </si>
  <si>
    <t>tr_06\tr_soil_efflux_rate_poly</t>
  </si>
  <si>
    <t>tr_07\tr_soil_efflux_bp</t>
  </si>
  <si>
    <t>tr_07\tr_soil_efflux_bp_dry</t>
  </si>
  <si>
    <t>tr_07\tr_soil_efflux_dp</t>
  </si>
  <si>
    <t>tr_07\tr_soil_efflux_temp</t>
  </si>
  <si>
    <t>tr_07\tr_soil_efflux_rate_line</t>
  </si>
  <si>
    <t>tr_07\tr_soil_efflux_rate_poly</t>
  </si>
  <si>
    <t>tr_09\tr_soil_efflux_bp</t>
  </si>
  <si>
    <t>tr_09\tr_soil_efflux_bp_dry</t>
  </si>
  <si>
    <t>tr_09\tr_soil_efflux_dp</t>
  </si>
  <si>
    <t>tr_09\tr_soil_efflux_temp</t>
  </si>
  <si>
    <t>tr_09\tr_soil_efflux_rate_line</t>
  </si>
  <si>
    <t>tr_09\tr_soil_efflux_rate_poly</t>
  </si>
  <si>
    <t>tr_10\tr_soil_efflux_bp</t>
  </si>
  <si>
    <t>tr_10\tr_soil_efflux_bp_dry</t>
  </si>
  <si>
    <t>tr_10\tr_soil_efflux_dp</t>
  </si>
  <si>
    <t>tr_10\tr_soil_efflux_temp</t>
  </si>
  <si>
    <t>tr_10\tr_soil_efflux_rate_line</t>
  </si>
  <si>
    <t>tr_10\tr_soil_efflux_rate_poly</t>
  </si>
  <si>
    <t>tr_11\tr_soil_efflux_bp</t>
  </si>
  <si>
    <t>tr_11\tr_soil_efflux_bp_dry</t>
  </si>
  <si>
    <t>tr_11\tr_soil_efflux_dp</t>
  </si>
  <si>
    <t>tr_11\tr_soil_efflux_temp</t>
  </si>
  <si>
    <t>tr_11\tr_soil_efflux_rate_line</t>
  </si>
  <si>
    <t>tr_11\tr_soil_efflux_rate_poly</t>
  </si>
  <si>
    <t>tr_12\tr_soil_efflux_bp</t>
  </si>
  <si>
    <t>tr_12\tr_soil_efflux_bp_dry</t>
  </si>
  <si>
    <t>tr_12\tr_soil_efflux_dp</t>
  </si>
  <si>
    <t>tr_12\tr_soil_efflux_temp</t>
  </si>
  <si>
    <t>tr_12\tr_soil_efflux_rate_line</t>
  </si>
  <si>
    <t>tr_12\tr_soil_efflux_rate_poly</t>
  </si>
  <si>
    <t>tr_13\tr_soil_efflux_bp</t>
  </si>
  <si>
    <t>tr_13\tr_soil_efflux_bp_dry</t>
  </si>
  <si>
    <t>tr_13\tr_soil_efflux_dp</t>
  </si>
  <si>
    <t>tr_13\tr_soil_efflux_temp</t>
  </si>
  <si>
    <t>tr_13\tr_soil_efflux_rate_line</t>
  </si>
  <si>
    <t>tr_13\tr_soil_efflux_rate_poly</t>
  </si>
  <si>
    <t>tr_14\tr_soil_efflux_bp</t>
  </si>
  <si>
    <t>tr_14\tr_soil_efflux_bp_dry</t>
  </si>
  <si>
    <t>tr_14\tr_soil_efflux_dp</t>
  </si>
  <si>
    <t>tr_14\tr_soil_efflux_temp</t>
  </si>
  <si>
    <t>tr_14\tr_soil_efflux_rate_line</t>
  </si>
  <si>
    <t>tr_14\tr_soil_efflux_rate_poly</t>
  </si>
  <si>
    <t>tr_02\tr_CER_calc_leak_rate_no_sf6</t>
  </si>
  <si>
    <t>tr_02\tr_CER_Calculated_no_leak_rate</t>
  </si>
  <si>
    <t>tr_03\tr_CER_calc_leak_rate_no_sf6</t>
  </si>
  <si>
    <t>tr_03\tr_CER_Calculated_no_leak_rate</t>
  </si>
  <si>
    <t>tr_04\tr_CER_calc_leak_rate_no_sf6</t>
  </si>
  <si>
    <t>tr_04\tr_CER_Calculated_no_leak_rate</t>
  </si>
  <si>
    <t>tr_05\tr_CER_calc_leak_rate_no_sf6</t>
  </si>
  <si>
    <t>tr_05\tr_CER_Calculated_no_leak_rate</t>
  </si>
  <si>
    <t>tr_06\tr_CER_calc_leak_rate_no_sf6</t>
  </si>
  <si>
    <t>tr_06\tr_CER_Calculated_no_leak_rate</t>
  </si>
  <si>
    <t>tr_07\tr_CER_calc_leak_rate_no_sf6</t>
  </si>
  <si>
    <t>tr_07\tr_CER_Calculated_no_leak_rate</t>
  </si>
  <si>
    <t>tr_09\tr_CER_calc_leak_rate_no_sf6</t>
  </si>
  <si>
    <t>tr_09\tr_CER_Calculated_no_leak_rate</t>
  </si>
  <si>
    <t>tr_10\tr_CER_calc_leak_rate_no_sf6</t>
  </si>
  <si>
    <t>tr_10\tr_CER_Calculated_no_leak_rate</t>
  </si>
  <si>
    <t>tr_11\tr_CER_calc_leak_rate_no_sf6</t>
  </si>
  <si>
    <t>tr_11\tr_CER_Calculated_no_leak_rate</t>
  </si>
  <si>
    <t>tr_12\tr_CER_calc_leak_rate_no_sf6</t>
  </si>
  <si>
    <t>tr_12\tr_CER_Calculated_no_leak_rate</t>
  </si>
  <si>
    <t>tr_13\tr_CER_calc_leak_rate_no_sf6</t>
  </si>
  <si>
    <t>tr_13\tr_CER_Calculated_no_leak_rate</t>
  </si>
  <si>
    <t>tr_14\tr_CER_calc_leak_rate_no_sf6</t>
  </si>
  <si>
    <t>tr_14\tr_CER_Calculated_no_leak_rate</t>
  </si>
  <si>
    <t>OI_Setpoints\static_co2_sp_enable</t>
  </si>
  <si>
    <t>OI_Setpoints\static_dp_sp_enable</t>
  </si>
  <si>
    <t>OI_Setpoints\static_t_sp_enable</t>
  </si>
  <si>
    <t>OI_Setpoints\static_test_co2_sp</t>
  </si>
  <si>
    <t>OI_Setpoints\static_test_dp_sp</t>
  </si>
  <si>
    <t>OI_Setpoints\static_test_enable</t>
  </si>
  <si>
    <t>OI_Setpoints\static_test_t_sp</t>
  </si>
  <si>
    <t>OI_Setpoints\tmp_ambient\bit0</t>
  </si>
  <si>
    <t>OI_Setpoints\tmp_ambient\bit1</t>
  </si>
  <si>
    <t>OI_Setpoints\tmp_ambient\bit10</t>
  </si>
  <si>
    <t>OI_Setpoints\tmp_ambient\bit11</t>
  </si>
  <si>
    <t>OI_Setpoints\tmp_ambient\bit12</t>
  </si>
  <si>
    <t>OI_Setpoints\tmp_ambient\bit13</t>
  </si>
  <si>
    <t>OI_Setpoints\tmp_ambient\bit14</t>
  </si>
  <si>
    <t>OI_Setpoints\tmp_ambient\bit15</t>
  </si>
  <si>
    <t>OI_Setpoints\tmp_ambient\bit2</t>
  </si>
  <si>
    <t>OI_Setpoints\tmp_ambient\bit3</t>
  </si>
  <si>
    <t>OI_Setpoints\tmp_ambient\bit4</t>
  </si>
  <si>
    <t>OI_Setpoints\tmp_ambient\bit5</t>
  </si>
  <si>
    <t>OI_Setpoints\tmp_ambient\bit6</t>
  </si>
  <si>
    <t>OI_Setpoints\tmp_ambient\bit7</t>
  </si>
  <si>
    <t>OI_Setpoints\tmp_ambient\bit8</t>
  </si>
  <si>
    <t>OI_Setpoints\tmp_ambient\bit9</t>
  </si>
  <si>
    <t>OI_Setpoints\tmp_asym\bit0</t>
  </si>
  <si>
    <t>OI_Setpoints\tmp_asym\bit1</t>
  </si>
  <si>
    <t>OI_Setpoints\tmp_asym\bit10</t>
  </si>
  <si>
    <t>OI_Setpoints\tmp_asym\bit11</t>
  </si>
  <si>
    <t>OI_Setpoints\tmp_asym\bit12</t>
  </si>
  <si>
    <t>OI_Setpoints\tmp_asym\bit13</t>
  </si>
  <si>
    <t>OI_Setpoints\tmp_asym\bit14</t>
  </si>
  <si>
    <t>OI_Setpoints\tmp_asym\bit15</t>
  </si>
  <si>
    <t>OI_Setpoints\tmp_asym\bit2</t>
  </si>
  <si>
    <t>OI_Setpoints\tmp_asym\bit3</t>
  </si>
  <si>
    <t>OI_Setpoints\tmp_asym\bit4</t>
  </si>
  <si>
    <t>OI_Setpoints\tmp_asym\bit5</t>
  </si>
  <si>
    <t>OI_Setpoints\tmp_asym\bit6</t>
  </si>
  <si>
    <t>OI_Setpoints\tmp_asym\bit7</t>
  </si>
  <si>
    <t>OI_Setpoints\tmp_asym\bit8</t>
  </si>
  <si>
    <t>OI_Setpoints\tmp_asym\bit9</t>
  </si>
  <si>
    <t>OI_Setpoints\tmp_night\bit0</t>
  </si>
  <si>
    <t>OI_Setpoints\tmp_night\bit1</t>
  </si>
  <si>
    <t>OI_Setpoints\tmp_night\bit10</t>
  </si>
  <si>
    <t>OI_Setpoints\tmp_night\bit11</t>
  </si>
  <si>
    <t>OI_Setpoints\tmp_night\bit12</t>
  </si>
  <si>
    <t>OI_Setpoints\tmp_night\bit13</t>
  </si>
  <si>
    <t>OI_Setpoints\tmp_night\bit14</t>
  </si>
  <si>
    <t>OI_Setpoints\tmp_night\bit15</t>
  </si>
  <si>
    <t>OI_Setpoints\tmp_night\bit2</t>
  </si>
  <si>
    <t>OI_Setpoints\tmp_night\bit3</t>
  </si>
  <si>
    <t>OI_Setpoints\tmp_night\bit4</t>
  </si>
  <si>
    <t>OI_Setpoints\tmp_night\bit5</t>
  </si>
  <si>
    <t>OI_Setpoints\tmp_night\bit6</t>
  </si>
  <si>
    <t>OI_Setpoints\tmp_night\bit7</t>
  </si>
  <si>
    <t>OI_Setpoints\tmp_night\bit8</t>
  </si>
  <si>
    <t>OI_Setpoints\tmp_night\bit9</t>
  </si>
  <si>
    <t>OI_Setpoints\tmp_sym\bit0</t>
  </si>
  <si>
    <t>OI_Setpoints\tmp_sym\bit1</t>
  </si>
  <si>
    <t>OI_Setpoints\tmp_sym\bit10</t>
  </si>
  <si>
    <t>OI_Setpoints\tmp_sym\bit11</t>
  </si>
  <si>
    <t>OI_Setpoints\tmp_sym\bit12</t>
  </si>
  <si>
    <t>OI_Setpoints\tmp_sym\bit13</t>
  </si>
  <si>
    <t>OI_Setpoints\tmp_sym\bit14</t>
  </si>
  <si>
    <t>OI_Setpoints\tmp_sym\bit15</t>
  </si>
  <si>
    <t>OI_Setpoints\tmp_sym\bit2</t>
  </si>
  <si>
    <t>OI_Setpoints\tmp_sym\bit3</t>
  </si>
  <si>
    <t>OI_Setpoints\tmp_sym\bit4</t>
  </si>
  <si>
    <t>OI_Setpoints\tmp_sym\bit5</t>
  </si>
  <si>
    <t>OI_Setpoints\tmp_sym\bit6</t>
  </si>
  <si>
    <t>OI_Setpoints\tmp_sym\bit7</t>
  </si>
  <si>
    <t>OI_Setpoints\tmp_sym\bit8</t>
  </si>
  <si>
    <t>OI_Setpoints\tmp_sym\bit9</t>
  </si>
  <si>
    <t>zero_tag2</t>
  </si>
  <si>
    <t>tr_03\rth_dump_now</t>
  </si>
  <si>
    <t>tr_03\rth_fs1_off_on</t>
  </si>
  <si>
    <t>tr_03\rth_fs1_up_down</t>
  </si>
  <si>
    <t>tr_03\rth_fs2_off_on</t>
  </si>
  <si>
    <t>tr_03\rth_fs2_up_down</t>
  </si>
  <si>
    <t>tr_04\rth_dump_now</t>
  </si>
  <si>
    <t>tr_04\rth_fs1_off_on</t>
  </si>
  <si>
    <t>tr_04\rth_fs1_up_down</t>
  </si>
  <si>
    <t>tr_04\rth_fs2_off_on</t>
  </si>
  <si>
    <t>tr_04\rth_fs2_up_down</t>
  </si>
  <si>
    <t>tr_05\rth_dump_now</t>
  </si>
  <si>
    <t>tr_05\rth_fs1_off_on</t>
  </si>
  <si>
    <t>tr_05\rth_fs1_up_down</t>
  </si>
  <si>
    <t>tr_05\rth_fs2_off_on</t>
  </si>
  <si>
    <t>tr_05\rth_fs2_up_down</t>
  </si>
  <si>
    <t>tr_06\rth_dump_now</t>
  </si>
  <si>
    <t>tr_06\rth_fs1_off_on</t>
  </si>
  <si>
    <t>tr_06\rth_fs1_up_down</t>
  </si>
  <si>
    <t>tr_06\rth_fs2_off_on</t>
  </si>
  <si>
    <t>tr_06\rth_fs2_up_down</t>
  </si>
  <si>
    <t>tr_07\rth_dump_now</t>
  </si>
  <si>
    <t>tr_07\rth_fs1_off_on</t>
  </si>
  <si>
    <t>tr_07\rth_fs1_up_down</t>
  </si>
  <si>
    <t>tr_07\rth_fs2_off_on</t>
  </si>
  <si>
    <t>tr_07\rth_fs2_up_down</t>
  </si>
  <si>
    <t>tr_11\rth_dump_now</t>
  </si>
  <si>
    <t>tr_11\rth_fs1_off_on</t>
  </si>
  <si>
    <t>tr_11\rth_fs1_up_down</t>
  </si>
  <si>
    <t>tr_11\rth_fs2_off_on</t>
  </si>
  <si>
    <t>tr_11\rth_fs2_up_down</t>
  </si>
  <si>
    <t>tr_13\rth_dump_now</t>
  </si>
  <si>
    <t>tr_13\rth_fs1_off_on</t>
  </si>
  <si>
    <t>tr_13\rth_fs1_up_down</t>
  </si>
  <si>
    <t>tr_13\rth_fs2_off_on</t>
  </si>
  <si>
    <t>tr_13\rth_fs2_up_down</t>
  </si>
  <si>
    <t>tr_14\rth_dump_now</t>
  </si>
  <si>
    <t>tr_14\rth_fs1_off_on</t>
  </si>
  <si>
    <t>tr_14\rth_fs1_up_down</t>
  </si>
  <si>
    <t>tr_14\rth_fs2_off_on</t>
  </si>
  <si>
    <t>tr_14\rth_fs2_up_down</t>
  </si>
  <si>
    <t>drv\tr_02_ET-humid_prevDay</t>
  </si>
  <si>
    <t>drv\tr_02_ET-humid_prevNight</t>
  </si>
  <si>
    <t>drv\tr_12_ET-humid_prevDay</t>
  </si>
  <si>
    <t>drv\tr_12_ET-humid_prevNight</t>
  </si>
  <si>
    <t>drv\tr_13_ET-humid_prevDay</t>
  </si>
  <si>
    <t>drv\tr_13_ET-humid_prevNight</t>
  </si>
  <si>
    <t>drv\tr_14_ET-humid_prevDay</t>
  </si>
  <si>
    <t>drv\tr_14_ET-humid_prevNight</t>
  </si>
  <si>
    <t>drv\tr_03_ET-humid_prevDay</t>
  </si>
  <si>
    <t>drv\tr_03_ET-humid_prevNight</t>
  </si>
  <si>
    <t>drv\tr_04_ET-humid_prevDay</t>
  </si>
  <si>
    <t>drv\tr_04_ET-humid_prevNight</t>
  </si>
  <si>
    <t>drv\tr_05_ET-humid_prevDay</t>
  </si>
  <si>
    <t>drv\tr_05_ET-humid_prevNight</t>
  </si>
  <si>
    <t>drv\tr_06_ET-humid_prevDay</t>
  </si>
  <si>
    <t>drv\tr_06_ET-humid_prevNight</t>
  </si>
  <si>
    <t>drv\tr_07_ET-humid_prevDay</t>
  </si>
  <si>
    <t>drv\tr_07_ET-humid_prevNight</t>
  </si>
  <si>
    <t>drv\tr_09_ET-humid_prevDay</t>
  </si>
  <si>
    <t>drv\tr_09_ET-humid_prevNight</t>
  </si>
  <si>
    <t>drv\tr_10_ET-humid_prevDay</t>
  </si>
  <si>
    <t>drv\tr_10_ET-humid_prevNight</t>
  </si>
  <si>
    <t>drv\tr_11_ET-humid_prevDay</t>
  </si>
  <si>
    <t>drv\tr_11_ET-humid_prevNight</t>
  </si>
  <si>
    <t>OI_Alarm_Setpoints\temp_oscillation_range_abs</t>
  </si>
  <si>
    <t>OI_Alarm_Setpoints\temp_oscillation_time</t>
  </si>
  <si>
    <t>tr_02\et_meter_calibrate</t>
  </si>
  <si>
    <t>tr_03\et_meter_calibrate</t>
  </si>
  <si>
    <t>tr_04\et_meter_calibrate</t>
  </si>
  <si>
    <t>tr_05\et_meter_calibrate</t>
  </si>
  <si>
    <t>tr_06\et_meter_calibrate</t>
  </si>
  <si>
    <t>tr_07\et_meter_calibrate</t>
  </si>
  <si>
    <t>tr_09\et_meter_calibrate</t>
  </si>
  <si>
    <t>tr_10\et_meter_calibrate</t>
  </si>
  <si>
    <t>tr_11\et_meter_calibrate</t>
  </si>
  <si>
    <t>tr_12\et_meter_calibrate</t>
  </si>
  <si>
    <t>tr_13\et_meter_calibrate</t>
  </si>
  <si>
    <t>tr_14\et_meter_calibrate</t>
  </si>
  <si>
    <t>tr_02\dl_meter_calibrate</t>
  </si>
  <si>
    <t>tr_03\dl_meter_calibrate</t>
  </si>
  <si>
    <t>tr_04\dl_meter_calibrate</t>
  </si>
  <si>
    <t>tr_05\dl_meter_calibrate</t>
  </si>
  <si>
    <t>tr_06\dl_meter_calibrate</t>
  </si>
  <si>
    <t>tr_07\dl_meter_calibrate</t>
  </si>
  <si>
    <t>tr_09\dl_meter_calibrate</t>
  </si>
  <si>
    <t>tr_10\dl_meter_calibrate</t>
  </si>
  <si>
    <t>tr_11\dl_meter_calibrate</t>
  </si>
  <si>
    <t>tr_12\dl_meter_calibrate</t>
  </si>
  <si>
    <t>tr_13\dl_meter_calibrate</t>
  </si>
  <si>
    <t>tr_14\dl_meter_calibrate</t>
  </si>
  <si>
    <t>tr_02\et_meter_increment</t>
  </si>
  <si>
    <t>tr_02\dl_meter_increment</t>
  </si>
  <si>
    <t>tr_03\et_meter_increment</t>
  </si>
  <si>
    <t>tr_03\dl_meter_increment</t>
  </si>
  <si>
    <t>tr_04\et_meter_increment</t>
  </si>
  <si>
    <t>tr_04\dl_meter_increment</t>
  </si>
  <si>
    <t>tr_05\et_meter_increment</t>
  </si>
  <si>
    <t>tr_05\dl_meter_increment</t>
  </si>
  <si>
    <t>tr_06\et_meter_increment</t>
  </si>
  <si>
    <t>tr_06\dl_meter_increment</t>
  </si>
  <si>
    <t>tr_07\et_meter_increment</t>
  </si>
  <si>
    <t>tr_07\dl_meter_increment</t>
  </si>
  <si>
    <t>tr_09\et_meter_increment</t>
  </si>
  <si>
    <t>tr_09\dl_meter_increment</t>
  </si>
  <si>
    <t>tr_10\et_meter_increment</t>
  </si>
  <si>
    <t>tr_10\dl_meter_increment</t>
  </si>
  <si>
    <t>tr_11\et_meter_increment</t>
  </si>
  <si>
    <t>tr_11\dl_meter_increment</t>
  </si>
  <si>
    <t>tr_12\et_meter_increment</t>
  </si>
  <si>
    <t>tr_12\dl_meter_increment</t>
  </si>
  <si>
    <t>tr_13\et_meter_increment</t>
  </si>
  <si>
    <t>tr_13\dl_meter_increment</t>
  </si>
  <si>
    <t>tr_14\et_meter_increment</t>
  </si>
  <si>
    <t>tr_14\dl_meter_increment</t>
  </si>
  <si>
    <t>historyTags</t>
  </si>
  <si>
    <t>onChangeTags</t>
  </si>
  <si>
    <t>procTags</t>
  </si>
  <si>
    <t>ahu_fan_mv</t>
  </si>
  <si>
    <t>cwc_ctl_mv</t>
  </si>
  <si>
    <t>cwc_return_temp</t>
  </si>
  <si>
    <t>alarm_door_open_tries</t>
  </si>
  <si>
    <t>chiller_CWC_SUP_IN</t>
  </si>
  <si>
    <t>cwc_supply_temp</t>
  </si>
  <si>
    <t>alarm_time_alert_company</t>
  </si>
  <si>
    <t>chiller_CWC_TEMP_OUT</t>
  </si>
  <si>
    <t>dl_meter_daily_accum</t>
  </si>
  <si>
    <t>alarm_time_open_door</t>
  </si>
  <si>
    <t>chiller_supply_temp</t>
  </si>
  <si>
    <t>CER_start_time_pre</t>
  </si>
  <si>
    <t>chiller_supply_temp_adj</t>
  </si>
  <si>
    <t>dl_total_day</t>
  </si>
  <si>
    <t>chiller_2_offset</t>
  </si>
  <si>
    <t>chiller_temp</t>
  </si>
  <si>
    <t>chiller_amb_cwc_threshold</t>
  </si>
  <si>
    <t>epa_thrm_avg</t>
  </si>
  <si>
    <t>chiller_amb_offset</t>
  </si>
  <si>
    <t>epa_thrm_second_avg</t>
  </si>
  <si>
    <t>chiller_control_to</t>
  </si>
  <si>
    <t>ctl_enc_temp</t>
  </si>
  <si>
    <t>et_meter_daily_accum</t>
  </si>
  <si>
    <t>chiller_DP_offset_AM_PAR</t>
  </si>
  <si>
    <t>ctl_enc_temp_1</t>
  </si>
  <si>
    <t>chiller_en_supply</t>
  </si>
  <si>
    <t>et_total_day</t>
  </si>
  <si>
    <t>chiller_heater_on_DP_increase_2</t>
  </si>
  <si>
    <t>chiller_heater_on_heater_low_threshold</t>
  </si>
  <si>
    <t>humid_pid_out</t>
  </si>
  <si>
    <t>chiller_heaters_on</t>
  </si>
  <si>
    <t>et_acc_daily</t>
  </si>
  <si>
    <t>irga_cal_in_prog</t>
  </si>
  <si>
    <t>chiller_htr_threshold</t>
  </si>
  <si>
    <t>chiller_htr_vlv_avg_on</t>
  </si>
  <si>
    <t>et_bottom_sol_on</t>
  </si>
  <si>
    <t>chiller_humid_freeze</t>
  </si>
  <si>
    <t>chiller_humidifier_day</t>
  </si>
  <si>
    <t>chiller_humidifier_night</t>
  </si>
  <si>
    <t>chiller_humidifier_on</t>
  </si>
  <si>
    <t>chiller_humidifier_PAR</t>
  </si>
  <si>
    <t>et_float_up_dn</t>
  </si>
  <si>
    <t>chiller_humidifier_S1</t>
  </si>
  <si>
    <t>et_top_sol_on</t>
  </si>
  <si>
    <t>chiller_inc_offset_1</t>
  </si>
  <si>
    <t>ht_temp_irrig</t>
  </si>
  <si>
    <t>resist_htr_mv</t>
  </si>
  <si>
    <t>chiller_inc_offset_10</t>
  </si>
  <si>
    <t>humid_exh_temp</t>
  </si>
  <si>
    <t>resist_htr_tmp</t>
  </si>
  <si>
    <t>chiller_inc_offset_2</t>
  </si>
  <si>
    <t>irga_temp</t>
  </si>
  <si>
    <t>chiller_inc_offset_3</t>
  </si>
  <si>
    <t>chiller_inc_offset_4</t>
  </si>
  <si>
    <t>chiller_inc_offset_5</t>
  </si>
  <si>
    <t>rth_dump_now</t>
  </si>
  <si>
    <t>chiller_inc_offset_6</t>
  </si>
  <si>
    <t>rth_fs1_off_on</t>
  </si>
  <si>
    <t>chiller_inc_offset_7</t>
  </si>
  <si>
    <t>rth_fs1_up_down</t>
  </si>
  <si>
    <t>chiller_inc_offset_8</t>
  </si>
  <si>
    <t>rth_fs2_off_on</t>
  </si>
  <si>
    <t>temp_9min_avg</t>
  </si>
  <si>
    <t>chiller_inc_offset_9</t>
  </si>
  <si>
    <t>rth_fs2_up_down</t>
  </si>
  <si>
    <t>TERA_second_therm</t>
  </si>
  <si>
    <t>chiller_inc_rh_1</t>
  </si>
  <si>
    <t>tr_02_CO2</t>
  </si>
  <si>
    <t>chiller_inc_rh_2</t>
  </si>
  <si>
    <t>tr_02_ET-RTH_accum</t>
  </si>
  <si>
    <t>chiller_inc_rh_3</t>
  </si>
  <si>
    <t>tr_02_ETmeter-RTH_accum</t>
  </si>
  <si>
    <t>chiller_inc_rh_4</t>
  </si>
  <si>
    <t>tr_02_x_amb_diff</t>
  </si>
  <si>
    <t>chiller_inc_rh_5</t>
  </si>
  <si>
    <t>tr_02_x_ambCO2_diff</t>
  </si>
  <si>
    <t>chiller_inc_rh_6</t>
  </si>
  <si>
    <t>tr_02_x_ambRH_diff</t>
  </si>
  <si>
    <t>chiller_inc_rh_7</t>
  </si>
  <si>
    <t>tc_epa_diff</t>
  </si>
  <si>
    <t>tr_02_x_wsRH_diff</t>
  </si>
  <si>
    <t>chiller_inc_rh_8</t>
  </si>
  <si>
    <t>tc_tera_diff</t>
  </si>
  <si>
    <t>tr_02_x_wsTemp_diff</t>
  </si>
  <si>
    <t>chiller_inc_rh_9</t>
  </si>
  <si>
    <t>tc_tera_epa_diff</t>
  </si>
  <si>
    <t>tr_03_CO2</t>
  </si>
  <si>
    <t>chiller_increase_DP_offset</t>
  </si>
  <si>
    <t>tr_02_humid-ET_sd_accum</t>
  </si>
  <si>
    <t>tr_03_ET-RTH_accum</t>
  </si>
  <si>
    <t>chiller_master_low_threshold</t>
  </si>
  <si>
    <t>tr_03_humid-ET_sd_accum</t>
  </si>
  <si>
    <t>tr_03_ETmeter-RTH_accum</t>
  </si>
  <si>
    <t>chiller_night_dp</t>
  </si>
  <si>
    <t>tr_04_humid-ET_sd_accum</t>
  </si>
  <si>
    <t>tr_03_x_amb_diff</t>
  </si>
  <si>
    <t>chiller_off</t>
  </si>
  <si>
    <t>tr_05_humid-ET_sd_accum</t>
  </si>
  <si>
    <t>tr_03_x_ambCO2_diff</t>
  </si>
  <si>
    <t>chiller_par_threshold</t>
  </si>
  <si>
    <t>tr_06_humid-ET_sd_accum</t>
  </si>
  <si>
    <t>tr_03_x_ambRH_diff</t>
  </si>
  <si>
    <t>chiller_request_on_c1</t>
  </si>
  <si>
    <t>tr_07_humid-ET_sd_accum</t>
  </si>
  <si>
    <t>tr_03_x_wsRH_diff</t>
  </si>
  <si>
    <t>chiller_request_on_c2</t>
  </si>
  <si>
    <t>tr_09_humid-ET_sd_accum</t>
  </si>
  <si>
    <t>tr_03_x_wsTemp_diff</t>
  </si>
  <si>
    <t>chiller_rh_threshold</t>
  </si>
  <si>
    <t>tr_10_humid-ET_sd_accum</t>
  </si>
  <si>
    <t>tr_04_CO2</t>
  </si>
  <si>
    <t>chiller_solve_down</t>
  </si>
  <si>
    <t>tr_11_humid-ET_sd_accum</t>
  </si>
  <si>
    <t>tr_04_ET-RTH_accum</t>
  </si>
  <si>
    <t>chiller_supply_temp_decrease_amount</t>
  </si>
  <si>
    <t>tr_12_humid-ET_sd_accum</t>
  </si>
  <si>
    <t>tr_04_ETmeter-RTH_accum</t>
  </si>
  <si>
    <t>chiller_true_zero_plus_x</t>
  </si>
  <si>
    <t>tr_13_humid-ET_sd_accum</t>
  </si>
  <si>
    <t>tr_04_x_amb_diff</t>
  </si>
  <si>
    <t>chiller_true0_check_time</t>
  </si>
  <si>
    <t>tr_14_humid-ET_sd_accum</t>
  </si>
  <si>
    <t>tr_04_x_ambCO2_diff</t>
  </si>
  <si>
    <t>chiller_true0_wait_time</t>
  </si>
  <si>
    <t>tr_14_irga_temp</t>
  </si>
  <si>
    <t>tr_04_x_ambRH_diff</t>
  </si>
  <si>
    <t>chiller_wait_for_compressor2</t>
  </si>
  <si>
    <t>tr_door_open_man_req</t>
  </si>
  <si>
    <t>tr_04_x_wsRH_diff</t>
  </si>
  <si>
    <t>co2_dev_sp</t>
  </si>
  <si>
    <t>tr_04_x_wsTemp_diff</t>
  </si>
  <si>
    <t>co2_dev_sp_day</t>
  </si>
  <si>
    <t>tr_humid_on_off</t>
  </si>
  <si>
    <t>tr_05_CO2</t>
  </si>
  <si>
    <t>co2_draw_down_sp</t>
  </si>
  <si>
    <t>tr_05_ET-RTH_accum</t>
  </si>
  <si>
    <t>co2_high_nite_sp</t>
  </si>
  <si>
    <t>tr_05_ETmeter-RTH_accum</t>
  </si>
  <si>
    <t>co2_high_sp</t>
  </si>
  <si>
    <t>tr_05_x_amb_diff</t>
  </si>
  <si>
    <t>co2_low_nite_sp</t>
  </si>
  <si>
    <t>tr_05_x_ambCO2_diff</t>
  </si>
  <si>
    <t>co2_low_sp</t>
  </si>
  <si>
    <t>tr_tc_diff</t>
  </si>
  <si>
    <t>tr_05_x_ambRH_diff</t>
  </si>
  <si>
    <t>wl_cold_max_out</t>
  </si>
  <si>
    <t>tr_05_x_wsRH_diff</t>
  </si>
  <si>
    <t>cwc_htr_tdev_thresh</t>
  </si>
  <si>
    <t>tr_05_x_wsTemp_diff</t>
  </si>
  <si>
    <t>cwc_kp</t>
  </si>
  <si>
    <t>ztest_irrig_temp</t>
  </si>
  <si>
    <t>tr_06_CO2</t>
  </si>
  <si>
    <t>cwc_kp_cube</t>
  </si>
  <si>
    <t>tr_06_ET-RTH_accum</t>
  </si>
  <si>
    <t>cwc_kp_cube_exponent</t>
  </si>
  <si>
    <t>tr_06_ETmeter-RTH_accum</t>
  </si>
  <si>
    <t>cwc_kp_max</t>
  </si>
  <si>
    <t>tr_06_x_amb_diff</t>
  </si>
  <si>
    <t>cwc_kp_min</t>
  </si>
  <si>
    <t>tr_06_x_ambCO2_diff</t>
  </si>
  <si>
    <t>cwc_kp_mult</t>
  </si>
  <si>
    <t>tr_06_x_ambRH_diff</t>
  </si>
  <si>
    <t>cwc_kp_sqr</t>
  </si>
  <si>
    <t>tr_06_x_wsRH_diff</t>
  </si>
  <si>
    <t>cwc_solve_dn_thresh</t>
  </si>
  <si>
    <t>tr_06_x_wsTemp_diff</t>
  </si>
  <si>
    <t>tr_07_CO2</t>
  </si>
  <si>
    <t>tr_07_ET-RTH_accum</t>
  </si>
  <si>
    <t>tr_07_ETmeter-RTH_accum</t>
  </si>
  <si>
    <t>tr_07_x_amb_diff</t>
  </si>
  <si>
    <t>tr_07_x_ambCO2_diff</t>
  </si>
  <si>
    <t>door_close_time</t>
  </si>
  <si>
    <t>tr_07_x_ambRH_diff</t>
  </si>
  <si>
    <t>door_cold_day_close_neg_t_dev</t>
  </si>
  <si>
    <t>tr_07_x_wsRH_diff</t>
  </si>
  <si>
    <t>door_cold_day_t_dev</t>
  </si>
  <si>
    <t>tr_07_x_wsTemp_diff</t>
  </si>
  <si>
    <t>door_cold_day_temp_dev_large</t>
  </si>
  <si>
    <t>tr_09_CO2</t>
  </si>
  <si>
    <t>door_cold_day_temp_thresh</t>
  </si>
  <si>
    <t>tr_09_ET-RTH_accum</t>
  </si>
  <si>
    <t>door_cold_day_time</t>
  </si>
  <si>
    <t>tr_09_ETmeter-RTH_accum</t>
  </si>
  <si>
    <t>dp_high_sp</t>
  </si>
  <si>
    <t>tr_09_x_amb_diff</t>
  </si>
  <si>
    <t>dp_low_sp</t>
  </si>
  <si>
    <t>tr_09_x_ambCO2_diff</t>
  </si>
  <si>
    <t>tr_09_x_ambRH_diff</t>
  </si>
  <si>
    <t>tr_09_x_wsRH_diff</t>
  </si>
  <si>
    <t>errors</t>
  </si>
  <si>
    <t>tr_09_x_wsTemp_diff</t>
  </si>
  <si>
    <t>tr_10_CO2</t>
  </si>
  <si>
    <t>tr_10_et-rth_accum</t>
  </si>
  <si>
    <t>tr_10_ETmeter-RTH_accum</t>
  </si>
  <si>
    <t>tr_10_x_amb_diff</t>
  </si>
  <si>
    <t>tr_10_x_ambCO2_diff</t>
  </si>
  <si>
    <t>fudge_co2</t>
  </si>
  <si>
    <t>tr_10_x_ambRH_diff</t>
  </si>
  <si>
    <t>fudge_dewpoint</t>
  </si>
  <si>
    <t>tr_10_x_wsRH_diff</t>
  </si>
  <si>
    <t>fudge_temp</t>
  </si>
  <si>
    <t>tr_10_x_wsTemp_diff</t>
  </si>
  <si>
    <t>heat_tape_threshold</t>
  </si>
  <si>
    <t>tr_11_CO2</t>
  </si>
  <si>
    <t>heater_kd</t>
  </si>
  <si>
    <t>tr_11_et-rth_accum</t>
  </si>
  <si>
    <t>heater_ki</t>
  </si>
  <si>
    <t>tr_11_ETmeter-RTH_accum</t>
  </si>
  <si>
    <t>heater_kp</t>
  </si>
  <si>
    <t>tr_11_x_amb_diff</t>
  </si>
  <si>
    <t>heater_turn_off_at_t_dev</t>
  </si>
  <si>
    <t>tr_11_x_ambCO2_diff</t>
  </si>
  <si>
    <t>ht_temp_humid</t>
  </si>
  <si>
    <t>tr_11_x_ambRH_diff</t>
  </si>
  <si>
    <t>tr_11_x_wsRH_diff</t>
  </si>
  <si>
    <t>humidifier_dev_timer</t>
  </si>
  <si>
    <t>tr_11_x_wsTemp_diff</t>
  </si>
  <si>
    <t>humidifier_heater_on_low_threshold</t>
  </si>
  <si>
    <t>tr_12_CO2</t>
  </si>
  <si>
    <t>humidifier_PID_Man_OI</t>
  </si>
  <si>
    <t>tr_12_et-rth_accum</t>
  </si>
  <si>
    <t>humidifier_PID_reset</t>
  </si>
  <si>
    <t>tr_12_ETmeter-RTH_accum</t>
  </si>
  <si>
    <t>irrig_new_rain_event</t>
  </si>
  <si>
    <t>tr_12_x_amb_diff</t>
  </si>
  <si>
    <t>max_dp_dev_to_cap_chiller</t>
  </si>
  <si>
    <t>tr_12_x_ambCO2_diff</t>
  </si>
  <si>
    <t>max_temp_dev_to_cap_chiller</t>
  </si>
  <si>
    <t>tr_12_x_ambRH_diff</t>
  </si>
  <si>
    <t>max_temp_dev_to_force_heater_off</t>
  </si>
  <si>
    <t>tr_12_x_wsRH_diff</t>
  </si>
  <si>
    <t>max_temp_dev_to_open_dump_valve</t>
  </si>
  <si>
    <t>tr_12_x_wsTemp_diff</t>
  </si>
  <si>
    <t>mfc1_door_close_percent_output</t>
  </si>
  <si>
    <t>tr_13_CO2</t>
  </si>
  <si>
    <t>night_temp_offset_sp</t>
  </si>
  <si>
    <t>tr_13_et-rth_accum</t>
  </si>
  <si>
    <t>par_dawn_sp</t>
  </si>
  <si>
    <t>tr_13_ETmeter-RTH_accum</t>
  </si>
  <si>
    <t>par_night_sp</t>
  </si>
  <si>
    <t>tr_13_x_amb_diff</t>
  </si>
  <si>
    <t>par_thresh_dev_change_light</t>
  </si>
  <si>
    <t>tr_13_x_ambCO2_diff</t>
  </si>
  <si>
    <t>par_thresh_high</t>
  </si>
  <si>
    <t>tr_13_x_ambRH_diff</t>
  </si>
  <si>
    <t>par_thresh_low</t>
  </si>
  <si>
    <t>tr_13_x_wsRH_diff</t>
  </si>
  <si>
    <t>par_thresh_normal</t>
  </si>
  <si>
    <t>tr_13_x_wsTemp_diff</t>
  </si>
  <si>
    <t>PID_chiller_PAR_cutoff</t>
  </si>
  <si>
    <t>tr_14_CO2</t>
  </si>
  <si>
    <t>PID_chiller_valve_slow_I_stage1</t>
  </si>
  <si>
    <t>PID_chiller_valve_slow_P_stage1</t>
  </si>
  <si>
    <t>tr_14_et-rth_accum</t>
  </si>
  <si>
    <t>PID_chiller_valve_threshold</t>
  </si>
  <si>
    <t>tr_14_ETmeter-RTH_accum</t>
  </si>
  <si>
    <t>PID_CO2_dev_cutoff</t>
  </si>
  <si>
    <t>tr_14_x_amb_diff</t>
  </si>
  <si>
    <t>PID_CO2_PAR_cutoff</t>
  </si>
  <si>
    <t>tr_14_x_ambCO2_diff</t>
  </si>
  <si>
    <t>PID_Derivative_chiller</t>
  </si>
  <si>
    <t>tr_14_x_ambRH_diff</t>
  </si>
  <si>
    <t>PID_derivative_chiller_lgDeviation</t>
  </si>
  <si>
    <t>tr_14_x_wsRH_diff</t>
  </si>
  <si>
    <t>PID_Derivative_co2</t>
  </si>
  <si>
    <t>tr_14_x_wsTemp_diff</t>
  </si>
  <si>
    <t>PID_Derivative_heater</t>
  </si>
  <si>
    <t>PID_humidifier_D_fast2</t>
  </si>
  <si>
    <t>PID_humidifier_der</t>
  </si>
  <si>
    <t>tr_alrm_door_open</t>
  </si>
  <si>
    <t>PID_humidifier_derivative_fast</t>
  </si>
  <si>
    <t>PID_humidifier_fast_fast2_thresh</t>
  </si>
  <si>
    <t>PID_humidifier_fast_slow_thresh</t>
  </si>
  <si>
    <t>PID_humidifier_i_fast2</t>
  </si>
  <si>
    <t>PID_humidifier_int</t>
  </si>
  <si>
    <t>PID_humidifier_integral_fast</t>
  </si>
  <si>
    <t>PID_humidifier_P_fast2</t>
  </si>
  <si>
    <t>tr_co2_sp_umol</t>
  </si>
  <si>
    <t>PID_humidifier_P_light</t>
  </si>
  <si>
    <t>PID_humidifier_prop</t>
  </si>
  <si>
    <t>PID_humidifier_prop_fast</t>
  </si>
  <si>
    <t>PID_humidifier_TR02_out_low_limit</t>
  </si>
  <si>
    <t>PID_humidifier_TR03_out_low_limit</t>
  </si>
  <si>
    <t>PID_humidifier_TR04_out_low_limit</t>
  </si>
  <si>
    <t>PID_humidifier_TR05_out_low_limit</t>
  </si>
  <si>
    <t>PID_humidifier_TR06_out_low_limit</t>
  </si>
  <si>
    <t>tr_dew_point_sp</t>
  </si>
  <si>
    <t>PID_humidifier_TR07_out_low_limit</t>
  </si>
  <si>
    <t>PID_humidifier_TR09_out_low_limit</t>
  </si>
  <si>
    <t>PID_humidifier_TR10_out_low_limit</t>
  </si>
  <si>
    <t>PID_humidifier_TR11_out_low_limit</t>
  </si>
  <si>
    <t>tr_irrig_calib_mode</t>
  </si>
  <si>
    <t>PID_humidifier_TR12_out_low_limit</t>
  </si>
  <si>
    <t>tr_irrig_calibration_time</t>
  </si>
  <si>
    <t>PID_humidifier_TR13_out_low_limit</t>
  </si>
  <si>
    <t>tr_irrig_ml_day_accum</t>
  </si>
  <si>
    <t>PID_humidifier_TR14_out_low_limit</t>
  </si>
  <si>
    <t>tr_irrig_ml_event_accum</t>
  </si>
  <si>
    <t>PID_integral_CO2_door_close</t>
  </si>
  <si>
    <t>PID_integral_CO2_door_closing</t>
  </si>
  <si>
    <t>tr_irrig_purge_mode</t>
  </si>
  <si>
    <t>PID_integral_fast_chiller_closed</t>
  </si>
  <si>
    <t>PID_integral_fast_chiller_mid</t>
  </si>
  <si>
    <t>tr_licor_dew_point</t>
  </si>
  <si>
    <t>PID_integral_fast_chiller_open</t>
  </si>
  <si>
    <t>PID_integral_fast_CO2_high_PAR</t>
  </si>
  <si>
    <t>PID_integral_fast_CO2_low_PAR</t>
  </si>
  <si>
    <t>PID_integral_fast_heater</t>
  </si>
  <si>
    <t>PID_integral_slow_chiller_closed</t>
  </si>
  <si>
    <t>PID_integral_slow_chiller_mid</t>
  </si>
  <si>
    <t>PID_integral_slow_chiller_open</t>
  </si>
  <si>
    <t>tr_rh_second_avg</t>
  </si>
  <si>
    <t>PID_integral_slow_CO2_high_PAR</t>
  </si>
  <si>
    <t>PID_integral_slow_CO2_low_PAR</t>
  </si>
  <si>
    <t>PID_integral_slow_heater</t>
  </si>
  <si>
    <t>PID_prop_CO2_door_closing</t>
  </si>
  <si>
    <t>PID_prop_fast_chiller_closed</t>
  </si>
  <si>
    <t>PID_prop_fast_chiller_mid</t>
  </si>
  <si>
    <t>PID_prop_fast_chiller_open</t>
  </si>
  <si>
    <t>PID_prop_fast_CO2_high_PAR</t>
  </si>
  <si>
    <t>tr_therm_2</t>
  </si>
  <si>
    <t>PID_prop_fast_CO2_low_PAR</t>
  </si>
  <si>
    <t>x_ambient_tr_CO2</t>
  </si>
  <si>
    <t>PID_prop_fast_heater</t>
  </si>
  <si>
    <t>x_ambient_tr_rh</t>
  </si>
  <si>
    <t>PID_prop_fast_heater_change_par</t>
  </si>
  <si>
    <t>x_ambient_tr_temp</t>
  </si>
  <si>
    <t>PID_prop_fast_heater_high_par</t>
  </si>
  <si>
    <t>PID_prop_fast_heater_low_par</t>
  </si>
  <si>
    <t>PID_prop_slow_chiller_closed</t>
  </si>
  <si>
    <t>PID_prop_slow_chiller_mid</t>
  </si>
  <si>
    <t>PID_prop_slow_chiller_open</t>
  </si>
  <si>
    <t>PID_prop_slow_CO2_high_PAR</t>
  </si>
  <si>
    <t>PID_prop_slow_CO2_low_PAR</t>
  </si>
  <si>
    <t>PID_prop_slow_heater</t>
  </si>
  <si>
    <t>PID_temp_dev_cutoff</t>
  </si>
  <si>
    <t>rh_dev_sp</t>
  </si>
  <si>
    <t>rth_check_time</t>
  </si>
  <si>
    <t>rth_dump_time</t>
  </si>
  <si>
    <t>rth_fill_time</t>
  </si>
  <si>
    <t>sd_prev_dawn_time</t>
  </si>
  <si>
    <t>sd_prev_dusk_time</t>
  </si>
  <si>
    <t>sel_thermistor</t>
  </si>
  <si>
    <t>soil_efflux_dead_time</t>
  </si>
  <si>
    <t>soil_efflux_flush_time</t>
  </si>
  <si>
    <t>soil_efflux_measure_time</t>
  </si>
  <si>
    <t>static_co2_sp_enable</t>
  </si>
  <si>
    <t>static_dp_sp_enable</t>
  </si>
  <si>
    <t>static_t_sp_enable</t>
  </si>
  <si>
    <t>static_test_co2_sp</t>
  </si>
  <si>
    <t>static_test_dp_sp</t>
  </si>
  <si>
    <t>static_test_enable</t>
  </si>
  <si>
    <t>static_test_t_sp</t>
  </si>
  <si>
    <t>symtemp_offset_sp</t>
  </si>
  <si>
    <t>temp_chiller_control_temp</t>
  </si>
  <si>
    <t>temp_chiller_control_temp_2</t>
  </si>
  <si>
    <t>temp_dawn_offset_sp</t>
  </si>
  <si>
    <t>temp_dev_humid_on_low</t>
  </si>
  <si>
    <t>temp_high_sp</t>
  </si>
  <si>
    <t>temp_low_sp</t>
  </si>
  <si>
    <t>temp_midday_offset_sp</t>
  </si>
  <si>
    <t>temp_oscillation_range_abs</t>
  </si>
  <si>
    <t>temp_oscillation_time</t>
  </si>
  <si>
    <t>temp_small_thresh</t>
  </si>
  <si>
    <t>temp_small_timer</t>
  </si>
  <si>
    <t>tmp_ambient\bit0</t>
  </si>
  <si>
    <t>tmp_ambient\bit1</t>
  </si>
  <si>
    <t>tmp_ambient\bit10</t>
  </si>
  <si>
    <t>tmp_ambient\bit11</t>
  </si>
  <si>
    <t>tmp_ambient\bit12</t>
  </si>
  <si>
    <t>tmp_ambient\bit13</t>
  </si>
  <si>
    <t>tmp_ambient\bit14</t>
  </si>
  <si>
    <t>tmp_ambient\bit15</t>
  </si>
  <si>
    <t>tmp_ambient\bit2</t>
  </si>
  <si>
    <t>tmp_ambient\bit3</t>
  </si>
  <si>
    <t>tmp_ambient\bit4</t>
  </si>
  <si>
    <t>tmp_ambient\bit5</t>
  </si>
  <si>
    <t>tmp_ambient\bit6</t>
  </si>
  <si>
    <t>tmp_ambient\bit7</t>
  </si>
  <si>
    <t>tmp_ambient\bit8</t>
  </si>
  <si>
    <t>tmp_ambient\bit9</t>
  </si>
  <si>
    <t>tmp_asym\bit0</t>
  </si>
  <si>
    <t>tmp_asym\bit1</t>
  </si>
  <si>
    <t>tmp_asym\bit10</t>
  </si>
  <si>
    <t>tmp_asym\bit11</t>
  </si>
  <si>
    <t>tmp_asym\bit12</t>
  </si>
  <si>
    <t>tmp_asym\bit13</t>
  </si>
  <si>
    <t>tmp_asym\bit14</t>
  </si>
  <si>
    <t>tmp_asym\bit15</t>
  </si>
  <si>
    <t>tmp_asym\bit2</t>
  </si>
  <si>
    <t>tmp_asym\bit3</t>
  </si>
  <si>
    <t>tmp_asym\bit4</t>
  </si>
  <si>
    <t>tmp_asym\bit5</t>
  </si>
  <si>
    <t>tmp_asym\bit6</t>
  </si>
  <si>
    <t>tmp_asym\bit7</t>
  </si>
  <si>
    <t>tmp_asym\bit8</t>
  </si>
  <si>
    <t>tmp_asym\bit9</t>
  </si>
  <si>
    <t>tmp_night\bit0</t>
  </si>
  <si>
    <t>tmp_night\bit1</t>
  </si>
  <si>
    <t>tmp_night\bit10</t>
  </si>
  <si>
    <t>tmp_night\bit11</t>
  </si>
  <si>
    <t>tmp_night\bit12</t>
  </si>
  <si>
    <t>tmp_night\bit13</t>
  </si>
  <si>
    <t>tmp_night\bit14</t>
  </si>
  <si>
    <t>tmp_night\bit15</t>
  </si>
  <si>
    <t>tmp_night\bit2</t>
  </si>
  <si>
    <t>tmp_night\bit3</t>
  </si>
  <si>
    <t>tmp_night\bit4</t>
  </si>
  <si>
    <t>tmp_night\bit5</t>
  </si>
  <si>
    <t>tmp_night\bit6</t>
  </si>
  <si>
    <t>tmp_night\bit7</t>
  </si>
  <si>
    <t>tmp_night\bit8</t>
  </si>
  <si>
    <t>tmp_night\bit9</t>
  </si>
  <si>
    <t>tmp_sym\bit0</t>
  </si>
  <si>
    <t>tmp_sym\bit1</t>
  </si>
  <si>
    <t>tmp_sym\bit10</t>
  </si>
  <si>
    <t>tmp_sym\bit11</t>
  </si>
  <si>
    <t>tmp_sym\bit12</t>
  </si>
  <si>
    <t>tmp_sym\bit13</t>
  </si>
  <si>
    <t>tmp_sym\bit14</t>
  </si>
  <si>
    <t>tmp_sym\bit15</t>
  </si>
  <si>
    <t>tmp_sym\bit2</t>
  </si>
  <si>
    <t>tmp_sym\bit3</t>
  </si>
  <si>
    <t>tmp_sym\bit4</t>
  </si>
  <si>
    <t>tmp_sym\bit5</t>
  </si>
  <si>
    <t>tmp_sym\bit6</t>
  </si>
  <si>
    <t>tmp_sym\bit7</t>
  </si>
  <si>
    <t>tmp_sym\bit8</t>
  </si>
  <si>
    <t>tmp_sym\bit9</t>
  </si>
  <si>
    <t>tr_02_ET-humid_prevDay</t>
  </si>
  <si>
    <t>tr_02_ET-humid_prevNight</t>
  </si>
  <si>
    <t>tr_02_humid-ET_prevDay</t>
  </si>
  <si>
    <t>tr_02_humid-ET_prevNight</t>
  </si>
  <si>
    <t>tr_03_ET-humid_prevDay</t>
  </si>
  <si>
    <t>tr_03_ET-humid_prevNight</t>
  </si>
  <si>
    <t>tr_03_humid-ET_prevDay</t>
  </si>
  <si>
    <t>tr_03_humid-ET_prevNight</t>
  </si>
  <si>
    <t>tr_04_ET-humid_prevDay</t>
  </si>
  <si>
    <t>tr_04_ET-humid_prevNight</t>
  </si>
  <si>
    <t>tr_04_humid-ET_prevDay</t>
  </si>
  <si>
    <t>tr_04_humid-ET_prevNight</t>
  </si>
  <si>
    <t>tr_05_ET-humid_prevDay</t>
  </si>
  <si>
    <t>tr_05_ET-humid_prevNight</t>
  </si>
  <si>
    <t>tr_05_humid-ET_prevDay</t>
  </si>
  <si>
    <t>tr_05_humid-ET_prevNight</t>
  </si>
  <si>
    <t>tr_06_ET-humid_prevDay</t>
  </si>
  <si>
    <t>tr_06_ET-humid_prevNight</t>
  </si>
  <si>
    <t>tr_06_humid-ET_prevDay</t>
  </si>
  <si>
    <t>tr_06_humid-ET_prevNight</t>
  </si>
  <si>
    <t>tr_07_ET-humid_prevDay</t>
  </si>
  <si>
    <t>tr_07_ET-humid_prevNight</t>
  </si>
  <si>
    <t>tr_07_humid-ET_prevDay</t>
  </si>
  <si>
    <t>tr_07_humid-ET_prevNight</t>
  </si>
  <si>
    <t>tr_09_ET-humid_prevDay</t>
  </si>
  <si>
    <t>tr_09_ET-humid_prevNight</t>
  </si>
  <si>
    <t>tr_09_humid-ET_prevDay</t>
  </si>
  <si>
    <t>tr_09_humid-ET_prevNight</t>
  </si>
  <si>
    <t>tr_10_ET-humid_prevDay</t>
  </si>
  <si>
    <t>tr_10_ET-humid_prevNight</t>
  </si>
  <si>
    <t>tr_10_humid-ET_prevDay</t>
  </si>
  <si>
    <t>tr_10_humid-ET_prevNight</t>
  </si>
  <si>
    <t>tr_11_ET-humid_prevDay</t>
  </si>
  <si>
    <t>tr_11_ET-humid_prevNight</t>
  </si>
  <si>
    <t>tr_11_humid-ET_prevDay</t>
  </si>
  <si>
    <t>tr_11_humid-ET_prevNight</t>
  </si>
  <si>
    <t>tr_12_ET-humid_prevDay</t>
  </si>
  <si>
    <t>tr_12_ET-humid_prevNight</t>
  </si>
  <si>
    <t>tr_12_humid-ET_prevDay</t>
  </si>
  <si>
    <t>tr_12_humid-ET_prevNight</t>
  </si>
  <si>
    <t>tr_13_ET-humid_prevDay</t>
  </si>
  <si>
    <t>tr_13_ET-humid_prevNight</t>
  </si>
  <si>
    <t>tr_13_humid-ET_prevDay</t>
  </si>
  <si>
    <t>tr_13_humid-ET_prevNight</t>
  </si>
  <si>
    <t>tr_14_ET-humid_prevDay</t>
  </si>
  <si>
    <t>tr_14_ET-humid_prevNight</t>
  </si>
  <si>
    <t>tr_14_humid-ET_prevDay</t>
  </si>
  <si>
    <t>tr_14_humid-ET_prevNight</t>
  </si>
  <si>
    <t>tr_CER_active</t>
  </si>
  <si>
    <t>tr_CER_Calculated</t>
  </si>
  <si>
    <t>tr_CER_start_PLC_minute</t>
  </si>
  <si>
    <t>tr_CER_start_PLC_second</t>
  </si>
  <si>
    <t>tr_irrig_did_purge</t>
  </si>
  <si>
    <t>tr_soil_efflux_bp</t>
  </si>
  <si>
    <t>tr_soil_efflux_bp_dry</t>
  </si>
  <si>
    <t>tr_soil_efflux_dp</t>
  </si>
  <si>
    <t>tr_soil_efflux_temp</t>
  </si>
  <si>
    <t>wl_heater_off_high_t_dev</t>
  </si>
  <si>
    <t>wl_high_light_cold_day</t>
  </si>
  <si>
    <t>Raw</t>
  </si>
  <si>
    <t>Filtered</t>
  </si>
  <si>
    <t>no duplicates</t>
  </si>
  <si>
    <t>selected</t>
  </si>
  <si>
    <t>tags</t>
  </si>
  <si>
    <t>onchangeTags</t>
  </si>
  <si>
    <t>x_wsRH_diff</t>
  </si>
  <si>
    <t>x_wsTemp_diff</t>
  </si>
  <si>
    <t>ignore</t>
  </si>
  <si>
    <t>not needed and not exported</t>
  </si>
  <si>
    <t>have</t>
  </si>
  <si>
    <t>needed and exported</t>
  </si>
  <si>
    <t>missing</t>
  </si>
  <si>
    <t>needed and not exported</t>
  </si>
  <si>
    <t>extra</t>
  </si>
  <si>
    <t>not needed and exported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</si>
</sst>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1"/>
      <color theme="1"/>
      <name val="Calibri"/>
    </font>
    <font>
      <sz val="11"/>
      <color rgb="FFFF0000"/>
      <name val="Calibri"/>
    </font>
    <font>
      <b/>
      <sz val="11"/>
      <color rgb="FF0070C0"/>
      <name val="Calibri"/>
    </font>
    <font>
      <sz val="11"/>
      <color rgb="FF000000"/>
      <name val="Calibri"/>
    </font>
    <font>
      <b/>
      <sz val="11"/>
      <color theme="1"/>
      <name val="Calibri"/>
    </font>
    <font>
      <b/>
      <sz val="10"/>
      <color theme="1"/>
      <name val="Arial"/>
      <scheme val="minor"/>
    </font>
    <font>
      <sz val="10"/>
      <color theme="1"/>
      <name val="Arial"/>
    </font>
    <font>
      <b/>
      <sz val="10"/>
      <color theme="1"/>
      <name val="Arial"/>
    </font>
    <font>
      <sz val="10"/>
      <color rgb="FF000000"/>
      <name val="Arial"/>
    </font>
    <font>
      <b/>
      <sz val="10"/>
      <color rgb="FF000000"/>
      <name val="Arial"/>
    </font>
    <font>
      <sz val="10"/>
      <name val="Arial"/>
    </font>
  </fonts>
  <fills count="10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C8C8C8"/>
        <bgColor rgb="FFC8C8C8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theme="5"/>
        <bgColor theme="5"/>
      </patternFill>
    </fill>
    <fill>
      <patternFill patternType="solid">
        <fgColor rgb="FFFFE599"/>
        <bgColor rgb="FFFFE599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0" fontId="3" fillId="0" borderId="0" xfId="0" applyFont="1"/>
    <xf numFmtId="0" fontId="2" fillId="2" borderId="1" xfId="0" applyFont="1" applyFill="1" applyBorder="1"/>
    <xf numFmtId="0" fontId="2" fillId="2" borderId="0" xfId="0" applyFont="1" applyFill="1"/>
    <xf numFmtId="0" fontId="2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2" xfId="0" applyFont="1" applyBorder="1" applyAlignment="1">
      <alignment horizontal="right"/>
    </xf>
    <xf numFmtId="0" fontId="2" fillId="3" borderId="3" xfId="0" applyFont="1" applyFill="1" applyBorder="1"/>
    <xf numFmtId="0" fontId="2" fillId="3" borderId="0" xfId="0" applyFont="1" applyFill="1"/>
    <xf numFmtId="0" fontId="2" fillId="0" borderId="4" xfId="0" applyFont="1" applyBorder="1" applyAlignment="1">
      <alignment horizontal="right"/>
    </xf>
    <xf numFmtId="0" fontId="2" fillId="4" borderId="5" xfId="0" applyFont="1" applyFill="1" applyBorder="1"/>
    <xf numFmtId="0" fontId="2" fillId="4" borderId="6" xfId="0" applyFont="1" applyFill="1" applyBorder="1"/>
    <xf numFmtId="0" fontId="2" fillId="0" borderId="6" xfId="0" applyFont="1" applyBorder="1"/>
    <xf numFmtId="0" fontId="2" fillId="5" borderId="1" xfId="0" applyFont="1" applyFill="1" applyBorder="1"/>
    <xf numFmtId="0" fontId="2" fillId="0" borderId="7" xfId="0" applyFont="1" applyBorder="1" applyAlignment="1">
      <alignment horizontal="right"/>
    </xf>
    <xf numFmtId="0" fontId="2" fillId="6" borderId="8" xfId="0" applyFont="1" applyFill="1" applyBorder="1"/>
    <xf numFmtId="0" fontId="2" fillId="6" borderId="0" xfId="0" applyFont="1" applyFill="1"/>
    <xf numFmtId="0" fontId="2" fillId="4" borderId="0" xfId="0" applyFont="1" applyFill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0" xfId="0" applyFont="1" applyFill="1"/>
    <xf numFmtId="0" fontId="2" fillId="4" borderId="9" xfId="0" applyFont="1" applyFill="1" applyBorder="1"/>
    <xf numFmtId="0" fontId="2" fillId="4" borderId="10" xfId="0" applyFont="1" applyFill="1" applyBorder="1"/>
    <xf numFmtId="0" fontId="2" fillId="4" borderId="11" xfId="0" applyFont="1" applyFill="1" applyBorder="1"/>
    <xf numFmtId="0" fontId="2" fillId="6" borderId="1" xfId="0" applyFont="1" applyFill="1" applyBorder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7" borderId="0" xfId="0" applyFont="1" applyFill="1" applyAlignment="1">
      <alignment horizontal="left"/>
    </xf>
    <xf numFmtId="0" fontId="11" fillId="7" borderId="0" xfId="0" applyFont="1" applyFill="1" applyAlignment="1">
      <alignment horizontal="left"/>
    </xf>
    <xf numFmtId="0" fontId="1" fillId="0" borderId="12" xfId="0" applyFont="1" applyBorder="1"/>
    <xf numFmtId="0" fontId="1" fillId="4" borderId="12" xfId="0" applyFont="1" applyFill="1" applyBorder="1"/>
    <xf numFmtId="0" fontId="1" fillId="8" borderId="12" xfId="0" applyFont="1" applyFill="1" applyBorder="1"/>
    <xf numFmtId="0" fontId="1" fillId="9" borderId="12" xfId="0" applyFont="1" applyFill="1" applyBorder="1"/>
    <xf numFmtId="0" fontId="8" fillId="0" borderId="0" xfId="0" applyFont="1"/>
    <xf numFmtId="0" fontId="0" fillId="0" borderId="0" xfId="0"/>
    <xf numFmtId="0" fontId="1" fillId="0" borderId="13" xfId="0" applyFont="1" applyBorder="1"/>
    <xf numFmtId="0" fontId="12" fillId="0" borderId="14" xfId="0" applyFont="1" applyBorder="1"/>
  </cellXfs>
  <cellStyles count="1">
    <cellStyle name="Normal" xfId="0" builtinId="0"/>
  </cellStyles>
  <dxfs count="42">
    <dxf>
      <fill>
        <patternFill patternType="solid">
          <fgColor theme="5"/>
          <bgColor theme="5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999999"/>
          <bgColor rgb="FF999999"/>
        </patternFill>
      </fill>
    </dxf>
    <dxf>
      <fill>
        <patternFill patternType="solid">
          <fgColor rgb="FFFFC000"/>
          <bgColor rgb="FFFFC000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9D9D9"/>
          <bgColor rgb="FFD9D9D9"/>
        </patternFill>
      </fill>
    </dxf>
    <dxf>
      <fill>
        <patternFill patternType="solid">
          <fgColor theme="5"/>
          <bgColor theme="5"/>
        </patternFill>
      </fill>
    </dxf>
    <dxf>
      <fill>
        <patternFill patternType="solid">
          <fgColor rgb="FF92D050"/>
          <bgColor rgb="FF92D050"/>
        </patternFill>
      </fill>
    </dxf>
    <dxf>
      <fill>
        <patternFill patternType="solid">
          <fgColor rgb="FFFFE599"/>
          <bgColor rgb="FFFFE59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D9D9D9"/>
          <bgColor rgb="FFD9D9D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14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16" x14ac:dyDescent="0.2">
      <c r="B1" s="1" t="s">
        <v>0</v>
      </c>
    </row>
    <row r="2" spans="1:16" x14ac:dyDescent="0.2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</row>
    <row r="3" spans="1:16" x14ac:dyDescent="0.2">
      <c r="A3" s="1" t="s">
        <v>17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1">
        <v>1</v>
      </c>
      <c r="M3" s="1">
        <v>1</v>
      </c>
      <c r="N3" s="1">
        <v>1</v>
      </c>
      <c r="O3" s="1">
        <v>1</v>
      </c>
    </row>
    <row r="4" spans="1:16" x14ac:dyDescent="0.2">
      <c r="A4" s="1" t="s">
        <v>18</v>
      </c>
      <c r="D4" s="1">
        <v>1</v>
      </c>
      <c r="E4" s="1">
        <v>1</v>
      </c>
      <c r="F4" s="1">
        <v>1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1">
        <v>1</v>
      </c>
      <c r="M4" s="1">
        <v>1</v>
      </c>
      <c r="N4" s="1">
        <v>1</v>
      </c>
      <c r="O4" s="1">
        <v>1</v>
      </c>
    </row>
    <row r="5" spans="1:16" x14ac:dyDescent="0.2">
      <c r="A5" s="1" t="s">
        <v>19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</row>
    <row r="6" spans="1:16" x14ac:dyDescent="0.2">
      <c r="A6" s="1" t="s">
        <v>20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1">
        <v>1</v>
      </c>
      <c r="M6" s="1">
        <v>1</v>
      </c>
      <c r="N6" s="1">
        <v>1</v>
      </c>
      <c r="O6" s="1">
        <v>1</v>
      </c>
    </row>
    <row r="7" spans="1:16" x14ac:dyDescent="0.2">
      <c r="A7" s="1" t="s">
        <v>21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</row>
    <row r="8" spans="1:16" x14ac:dyDescent="0.2">
      <c r="A8" s="1" t="s">
        <v>22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1">
        <v>1</v>
      </c>
      <c r="M8" s="1">
        <v>1</v>
      </c>
      <c r="N8" s="1">
        <v>1</v>
      </c>
      <c r="O8" s="1">
        <v>1</v>
      </c>
    </row>
    <row r="9" spans="1:16" x14ac:dyDescent="0.2">
      <c r="A9" s="1" t="s">
        <v>23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</row>
    <row r="10" spans="1:16" x14ac:dyDescent="0.2">
      <c r="A10" s="1" t="s">
        <v>24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</row>
    <row r="11" spans="1:16" x14ac:dyDescent="0.2">
      <c r="A11" s="1" t="s">
        <v>25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</row>
    <row r="12" spans="1:16" x14ac:dyDescent="0.2">
      <c r="A12" s="1" t="s">
        <v>26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</row>
    <row r="13" spans="1:16" x14ac:dyDescent="0.2">
      <c r="A13" s="1" t="s">
        <v>27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1">
        <v>1</v>
      </c>
      <c r="M13" s="1">
        <v>1</v>
      </c>
      <c r="N13" s="1">
        <v>1</v>
      </c>
      <c r="O13" s="1">
        <v>1</v>
      </c>
    </row>
    <row r="14" spans="1:16" x14ac:dyDescent="0.2">
      <c r="A14" s="1" t="s">
        <v>28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1">
        <v>1</v>
      </c>
      <c r="M14" s="1">
        <v>1</v>
      </c>
      <c r="N14" s="1">
        <v>1</v>
      </c>
      <c r="O14" s="1">
        <v>1</v>
      </c>
    </row>
    <row r="15" spans="1:16" x14ac:dyDescent="0.2">
      <c r="A15" s="1" t="s">
        <v>29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</row>
    <row r="16" spans="1:16" x14ac:dyDescent="0.2">
      <c r="A16" s="1" t="s">
        <v>30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</row>
    <row r="17" spans="1:16" x14ac:dyDescent="0.2">
      <c r="A17" s="1" t="s">
        <v>31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1">
        <v>1</v>
      </c>
      <c r="M17" s="1">
        <v>1</v>
      </c>
      <c r="N17" s="1">
        <v>1</v>
      </c>
      <c r="O17" s="1">
        <v>1</v>
      </c>
    </row>
    <row r="18" spans="1:16" x14ac:dyDescent="0.2">
      <c r="A18" s="1" t="s">
        <v>32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1">
        <v>1</v>
      </c>
      <c r="M18" s="1">
        <v>1</v>
      </c>
      <c r="N18" s="1">
        <v>1</v>
      </c>
      <c r="O18" s="1">
        <v>1</v>
      </c>
    </row>
    <row r="19" spans="1:16" x14ac:dyDescent="0.2">
      <c r="A19" s="1" t="s">
        <v>33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</row>
    <row r="20" spans="1:16" x14ac:dyDescent="0.2">
      <c r="A20" s="1" t="s">
        <v>34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1">
        <v>1</v>
      </c>
      <c r="M20" s="1">
        <v>1</v>
      </c>
      <c r="N20" s="1">
        <v>1</v>
      </c>
      <c r="O20" s="1">
        <v>1</v>
      </c>
    </row>
    <row r="21" spans="1:16" x14ac:dyDescent="0.2">
      <c r="A21" s="1" t="s">
        <v>35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1">
        <v>1</v>
      </c>
      <c r="M21" s="1">
        <v>1</v>
      </c>
      <c r="N21" s="1">
        <v>1</v>
      </c>
      <c r="O21" s="1">
        <v>1</v>
      </c>
    </row>
    <row r="22" spans="1:16" x14ac:dyDescent="0.2">
      <c r="A22" s="1" t="s">
        <v>36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</row>
    <row r="23" spans="1:16" x14ac:dyDescent="0.2">
      <c r="A23" s="1" t="s">
        <v>37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1">
        <v>1</v>
      </c>
      <c r="M23" s="1">
        <v>1</v>
      </c>
      <c r="N23" s="1">
        <v>1</v>
      </c>
      <c r="O23" s="1">
        <v>1</v>
      </c>
    </row>
    <row r="24" spans="1:16" x14ac:dyDescent="0.2">
      <c r="A24" s="1" t="s">
        <v>38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</row>
    <row r="25" spans="1:16" x14ac:dyDescent="0.2">
      <c r="A25" s="1" t="s">
        <v>39</v>
      </c>
      <c r="K25" s="1">
        <v>1</v>
      </c>
      <c r="L25" s="1">
        <v>1</v>
      </c>
      <c r="M25" s="1">
        <v>1</v>
      </c>
      <c r="N25" s="1">
        <v>1</v>
      </c>
      <c r="O25" s="1">
        <v>1</v>
      </c>
    </row>
    <row r="26" spans="1:16" x14ac:dyDescent="0.2">
      <c r="A26" s="1" t="s">
        <v>40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1">
        <v>1</v>
      </c>
      <c r="M26" s="1">
        <v>1</v>
      </c>
      <c r="N26" s="1">
        <v>1</v>
      </c>
      <c r="O26" s="1">
        <v>1</v>
      </c>
    </row>
    <row r="27" spans="1:16" x14ac:dyDescent="0.2">
      <c r="A27" s="1" t="s">
        <v>41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1">
        <v>1</v>
      </c>
      <c r="M27" s="1">
        <v>1</v>
      </c>
      <c r="N27" s="1">
        <v>1</v>
      </c>
      <c r="O27" s="1">
        <v>1</v>
      </c>
    </row>
    <row r="28" spans="1:16" x14ac:dyDescent="0.2">
      <c r="A28" s="1" t="s">
        <v>42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1">
        <v>1</v>
      </c>
      <c r="M28" s="1">
        <v>1</v>
      </c>
      <c r="N28" s="1">
        <v>1</v>
      </c>
      <c r="O28" s="1">
        <v>1</v>
      </c>
    </row>
    <row r="29" spans="1:16" x14ac:dyDescent="0.2">
      <c r="A29" s="1" t="s">
        <v>43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1</v>
      </c>
      <c r="N29" s="1">
        <v>1</v>
      </c>
      <c r="O29" s="1">
        <v>1</v>
      </c>
    </row>
    <row r="30" spans="1:16" x14ac:dyDescent="0.2">
      <c r="A30" s="1" t="s">
        <v>44</v>
      </c>
      <c r="P30" s="1">
        <v>1</v>
      </c>
    </row>
    <row r="31" spans="1:16" x14ac:dyDescent="0.2">
      <c r="A31" s="1" t="s">
        <v>45</v>
      </c>
      <c r="P31" s="1">
        <v>1</v>
      </c>
    </row>
    <row r="32" spans="1:16" x14ac:dyDescent="0.2">
      <c r="A32" s="1" t="s">
        <v>46</v>
      </c>
      <c r="P32" s="1">
        <v>1</v>
      </c>
    </row>
    <row r="33" spans="1:16" x14ac:dyDescent="0.2">
      <c r="A33" s="1" t="s">
        <v>47</v>
      </c>
      <c r="P33" s="1">
        <v>1</v>
      </c>
    </row>
    <row r="34" spans="1:16" x14ac:dyDescent="0.2">
      <c r="A34" s="1" t="s">
        <v>48</v>
      </c>
      <c r="P34" s="1">
        <v>1</v>
      </c>
    </row>
    <row r="35" spans="1:16" x14ac:dyDescent="0.2">
      <c r="A35" s="1" t="s">
        <v>49</v>
      </c>
      <c r="P35" s="1">
        <v>1</v>
      </c>
    </row>
    <row r="36" spans="1:16" x14ac:dyDescent="0.2">
      <c r="A36" s="1" t="s">
        <v>50</v>
      </c>
      <c r="P36" s="1">
        <v>1</v>
      </c>
    </row>
    <row r="37" spans="1:16" x14ac:dyDescent="0.2">
      <c r="A37" s="1" t="s">
        <v>51</v>
      </c>
      <c r="P37" s="1">
        <v>1</v>
      </c>
    </row>
    <row r="38" spans="1:16" x14ac:dyDescent="0.2">
      <c r="A38" s="1" t="s">
        <v>52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1</v>
      </c>
      <c r="O38" s="1">
        <v>1</v>
      </c>
    </row>
    <row r="39" spans="1:16" x14ac:dyDescent="0.2">
      <c r="A39" s="1" t="s">
        <v>53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1">
        <v>1</v>
      </c>
      <c r="M39" s="1">
        <v>1</v>
      </c>
      <c r="N39" s="1">
        <v>1</v>
      </c>
      <c r="O39" s="1">
        <v>1</v>
      </c>
    </row>
    <row r="40" spans="1:16" x14ac:dyDescent="0.2">
      <c r="A40" s="1" t="s">
        <v>54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1">
        <v>1</v>
      </c>
      <c r="M40" s="1">
        <v>1</v>
      </c>
      <c r="N40" s="1">
        <v>1</v>
      </c>
      <c r="O40" s="1">
        <v>1</v>
      </c>
    </row>
    <row r="41" spans="1:16" x14ac:dyDescent="0.2">
      <c r="A41" s="1" t="s">
        <v>55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1">
        <v>1</v>
      </c>
      <c r="M41" s="1">
        <v>1</v>
      </c>
      <c r="N41" s="1">
        <v>1</v>
      </c>
      <c r="O41" s="1">
        <v>1</v>
      </c>
    </row>
    <row r="42" spans="1:16" x14ac:dyDescent="0.2">
      <c r="A42" s="1" t="s">
        <v>56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1">
        <v>1</v>
      </c>
      <c r="M42" s="1">
        <v>1</v>
      </c>
      <c r="N42" s="1">
        <v>1</v>
      </c>
      <c r="O42" s="1">
        <v>1</v>
      </c>
    </row>
    <row r="43" spans="1:16" x14ac:dyDescent="0.2">
      <c r="A43" s="1" t="s">
        <v>57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1">
        <v>1</v>
      </c>
      <c r="M43" s="1">
        <v>1</v>
      </c>
      <c r="N43" s="1">
        <v>1</v>
      </c>
      <c r="O43" s="1">
        <v>1</v>
      </c>
    </row>
    <row r="44" spans="1:16" x14ac:dyDescent="0.2">
      <c r="A44" s="1" t="s">
        <v>58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M44" s="1">
        <v>1</v>
      </c>
      <c r="N44" s="1">
        <v>1</v>
      </c>
      <c r="O44" s="1">
        <v>1</v>
      </c>
    </row>
    <row r="45" spans="1:16" x14ac:dyDescent="0.2">
      <c r="A45" s="1" t="s">
        <v>59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1">
        <v>1</v>
      </c>
      <c r="M45" s="1">
        <v>1</v>
      </c>
      <c r="N45" s="1">
        <v>1</v>
      </c>
      <c r="O45" s="1">
        <v>1</v>
      </c>
    </row>
    <row r="46" spans="1:16" x14ac:dyDescent="0.2">
      <c r="A46" s="1" t="s">
        <v>60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M46" s="1">
        <v>1</v>
      </c>
      <c r="N46" s="1">
        <v>1</v>
      </c>
      <c r="O46" s="1">
        <v>1</v>
      </c>
    </row>
    <row r="47" spans="1:16" x14ac:dyDescent="0.2">
      <c r="A47" s="1" t="s">
        <v>61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M47" s="1">
        <v>1</v>
      </c>
      <c r="N47" s="1">
        <v>1</v>
      </c>
      <c r="O47" s="1">
        <v>1</v>
      </c>
    </row>
    <row r="48" spans="1:16" x14ac:dyDescent="0.2">
      <c r="A48" s="1" t="s">
        <v>62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M48" s="1">
        <v>1</v>
      </c>
      <c r="N48" s="1">
        <v>1</v>
      </c>
      <c r="O48" s="1">
        <v>1</v>
      </c>
    </row>
    <row r="49" spans="1:16" x14ac:dyDescent="0.2">
      <c r="A49" s="1" t="s">
        <v>63</v>
      </c>
      <c r="P49" s="1">
        <v>1</v>
      </c>
    </row>
    <row r="50" spans="1:16" x14ac:dyDescent="0.2">
      <c r="A50" s="1" t="s">
        <v>64</v>
      </c>
      <c r="P50" s="1">
        <v>1</v>
      </c>
    </row>
    <row r="51" spans="1:16" x14ac:dyDescent="0.2">
      <c r="A51" s="1" t="s">
        <v>65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M51" s="1">
        <v>1</v>
      </c>
      <c r="N51" s="1">
        <v>1</v>
      </c>
      <c r="O51" s="1">
        <v>1</v>
      </c>
    </row>
    <row r="52" spans="1:16" x14ac:dyDescent="0.2">
      <c r="A52" s="1" t="s">
        <v>66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1">
        <v>1</v>
      </c>
      <c r="M52" s="1">
        <v>1</v>
      </c>
      <c r="N52" s="1">
        <v>1</v>
      </c>
      <c r="O52" s="1">
        <v>1</v>
      </c>
    </row>
    <row r="53" spans="1:16" x14ac:dyDescent="0.2">
      <c r="A53" s="1" t="s">
        <v>67</v>
      </c>
      <c r="P53" s="1">
        <v>1</v>
      </c>
    </row>
    <row r="54" spans="1:16" x14ac:dyDescent="0.2">
      <c r="A54" s="1" t="s">
        <v>68</v>
      </c>
      <c r="P54" s="1">
        <v>1</v>
      </c>
    </row>
    <row r="55" spans="1:16" x14ac:dyDescent="0.2">
      <c r="A55" s="1" t="s">
        <v>69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1">
        <v>1</v>
      </c>
      <c r="M55" s="1">
        <v>1</v>
      </c>
      <c r="N55" s="1">
        <v>1</v>
      </c>
      <c r="O55" s="1">
        <v>1</v>
      </c>
    </row>
    <row r="56" spans="1:16" x14ac:dyDescent="0.2">
      <c r="A56" s="1" t="s">
        <v>70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1">
        <v>1</v>
      </c>
      <c r="M56" s="1">
        <v>1</v>
      </c>
      <c r="N56" s="1">
        <v>1</v>
      </c>
      <c r="O56" s="1">
        <v>1</v>
      </c>
      <c r="P56" s="1">
        <v>1</v>
      </c>
    </row>
    <row r="57" spans="1:16" x14ac:dyDescent="0.2">
      <c r="A57" s="1" t="s">
        <v>71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1">
        <v>1</v>
      </c>
      <c r="M57" s="1">
        <v>1</v>
      </c>
      <c r="N57" s="1">
        <v>1</v>
      </c>
      <c r="O57" s="1">
        <v>1</v>
      </c>
    </row>
    <row r="58" spans="1:16" x14ac:dyDescent="0.2">
      <c r="A58" s="1" t="s">
        <v>72</v>
      </c>
      <c r="P58" s="1">
        <v>1</v>
      </c>
    </row>
    <row r="59" spans="1:16" x14ac:dyDescent="0.2">
      <c r="A59" s="1" t="s">
        <v>73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1">
        <v>1</v>
      </c>
      <c r="M59" s="1">
        <v>1</v>
      </c>
      <c r="N59" s="1">
        <v>1</v>
      </c>
      <c r="O59" s="1">
        <v>1</v>
      </c>
    </row>
    <row r="60" spans="1:16" x14ac:dyDescent="0.2">
      <c r="A60" s="1" t="s">
        <v>74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1">
        <v>1</v>
      </c>
      <c r="M60" s="1">
        <v>1</v>
      </c>
      <c r="N60" s="1">
        <v>1</v>
      </c>
      <c r="O60" s="1">
        <v>1</v>
      </c>
      <c r="P60" s="1">
        <v>1</v>
      </c>
    </row>
    <row r="61" spans="1:16" x14ac:dyDescent="0.2">
      <c r="A61" s="1" t="s">
        <v>75</v>
      </c>
      <c r="P61" s="1">
        <v>1</v>
      </c>
    </row>
    <row r="62" spans="1:16" x14ac:dyDescent="0.2">
      <c r="A62" s="1" t="s">
        <v>76</v>
      </c>
      <c r="H62" s="1">
        <v>1</v>
      </c>
      <c r="I62" s="1">
        <v>1</v>
      </c>
      <c r="L62" s="1">
        <v>1</v>
      </c>
    </row>
    <row r="63" spans="1:16" x14ac:dyDescent="0.2">
      <c r="A63" s="1" t="s">
        <v>77</v>
      </c>
      <c r="H63" s="1">
        <v>1</v>
      </c>
      <c r="I63" s="1">
        <v>1</v>
      </c>
      <c r="L63" s="1">
        <v>1</v>
      </c>
    </row>
    <row r="64" spans="1:16" x14ac:dyDescent="0.2">
      <c r="A64" s="1" t="s">
        <v>78</v>
      </c>
      <c r="H64" s="1">
        <v>1</v>
      </c>
      <c r="I64" s="1">
        <v>1</v>
      </c>
      <c r="L64" s="1">
        <v>1</v>
      </c>
    </row>
    <row r="65" spans="1:15" x14ac:dyDescent="0.2">
      <c r="A65" s="1" t="s">
        <v>79</v>
      </c>
      <c r="B65" s="1">
        <v>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1">
        <v>1</v>
      </c>
      <c r="M65" s="1">
        <v>1</v>
      </c>
      <c r="N65" s="1">
        <v>1</v>
      </c>
      <c r="O65" s="1">
        <v>1</v>
      </c>
    </row>
    <row r="66" spans="1:15" x14ac:dyDescent="0.2">
      <c r="A66" s="1" t="s">
        <v>80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1">
        <v>1</v>
      </c>
      <c r="M66" s="1">
        <v>1</v>
      </c>
      <c r="N66" s="1">
        <v>1</v>
      </c>
      <c r="O66" s="1">
        <v>1</v>
      </c>
    </row>
    <row r="67" spans="1:15" x14ac:dyDescent="0.2">
      <c r="A67" s="1" t="s">
        <v>81</v>
      </c>
      <c r="B67" s="1">
        <v>1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1">
        <v>1</v>
      </c>
      <c r="M67" s="1">
        <v>1</v>
      </c>
      <c r="N67" s="1">
        <v>1</v>
      </c>
      <c r="O67" s="1">
        <v>1</v>
      </c>
    </row>
    <row r="68" spans="1:15" x14ac:dyDescent="0.2">
      <c r="A68" s="1" t="s">
        <v>82</v>
      </c>
      <c r="B68" s="1">
        <v>1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1">
        <v>1</v>
      </c>
      <c r="M68" s="1">
        <v>1</v>
      </c>
      <c r="N68" s="1">
        <v>1</v>
      </c>
      <c r="O68" s="1">
        <v>1</v>
      </c>
    </row>
    <row r="69" spans="1:15" x14ac:dyDescent="0.2">
      <c r="A69" s="1" t="s">
        <v>83</v>
      </c>
      <c r="B69" s="1">
        <v>1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1">
        <v>1</v>
      </c>
      <c r="M69" s="1">
        <v>1</v>
      </c>
      <c r="N69" s="1">
        <v>1</v>
      </c>
      <c r="O69" s="1">
        <v>1</v>
      </c>
    </row>
    <row r="70" spans="1:15" x14ac:dyDescent="0.2">
      <c r="A70" s="1" t="s">
        <v>84</v>
      </c>
      <c r="B70" s="1">
        <v>1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1">
        <v>1</v>
      </c>
      <c r="M70" s="1">
        <v>1</v>
      </c>
      <c r="N70" s="1">
        <v>1</v>
      </c>
      <c r="O70" s="1">
        <v>1</v>
      </c>
    </row>
    <row r="71" spans="1:15" x14ac:dyDescent="0.2">
      <c r="A71" s="1" t="s">
        <v>85</v>
      </c>
      <c r="B71" s="1">
        <v>1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1</v>
      </c>
      <c r="N71" s="1">
        <v>1</v>
      </c>
      <c r="O71" s="1">
        <v>1</v>
      </c>
    </row>
    <row r="72" spans="1:15" x14ac:dyDescent="0.2">
      <c r="A72" s="1" t="s">
        <v>86</v>
      </c>
      <c r="B72" s="1">
        <v>1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</row>
    <row r="73" spans="1:15" x14ac:dyDescent="0.2">
      <c r="A73" s="1" t="s">
        <v>87</v>
      </c>
      <c r="B73" s="1">
        <v>1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1">
        <v>1</v>
      </c>
      <c r="M73" s="1">
        <v>1</v>
      </c>
      <c r="N73" s="1">
        <v>1</v>
      </c>
      <c r="O73" s="1">
        <v>1</v>
      </c>
    </row>
    <row r="74" spans="1:15" x14ac:dyDescent="0.2">
      <c r="A74" s="1" t="s">
        <v>88</v>
      </c>
      <c r="B74" s="1">
        <v>1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1">
        <v>1</v>
      </c>
      <c r="M74" s="1">
        <v>1</v>
      </c>
      <c r="N74" s="1">
        <v>1</v>
      </c>
      <c r="O74" s="1">
        <v>1</v>
      </c>
    </row>
    <row r="75" spans="1:15" x14ac:dyDescent="0.2">
      <c r="A75" s="1" t="s">
        <v>89</v>
      </c>
      <c r="B75" s="1">
        <v>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1">
        <v>1</v>
      </c>
      <c r="M75" s="1">
        <v>1</v>
      </c>
      <c r="N75" s="1">
        <v>1</v>
      </c>
      <c r="O75" s="1">
        <v>1</v>
      </c>
    </row>
    <row r="76" spans="1:15" x14ac:dyDescent="0.2">
      <c r="A76" s="1" t="s">
        <v>90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1">
        <v>1</v>
      </c>
      <c r="M76" s="1">
        <v>1</v>
      </c>
      <c r="N76" s="1">
        <v>1</v>
      </c>
      <c r="O76" s="1">
        <v>1</v>
      </c>
    </row>
    <row r="77" spans="1:15" x14ac:dyDescent="0.2">
      <c r="A77" s="1" t="s">
        <v>91</v>
      </c>
      <c r="B77" s="1">
        <v>1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1">
        <v>1</v>
      </c>
      <c r="M77" s="1">
        <v>1</v>
      </c>
      <c r="N77" s="1">
        <v>1</v>
      </c>
      <c r="O77" s="1">
        <v>1</v>
      </c>
    </row>
    <row r="78" spans="1:15" x14ac:dyDescent="0.2">
      <c r="A78" s="1" t="s">
        <v>92</v>
      </c>
      <c r="B78" s="1">
        <v>1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</row>
    <row r="79" spans="1:15" x14ac:dyDescent="0.2">
      <c r="A79" s="1" t="s">
        <v>93</v>
      </c>
      <c r="B79" s="1">
        <v>1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1">
        <v>1</v>
      </c>
      <c r="M79" s="1">
        <v>1</v>
      </c>
      <c r="N79" s="1">
        <v>1</v>
      </c>
      <c r="O79" s="1">
        <v>1</v>
      </c>
    </row>
    <row r="80" spans="1:15" x14ac:dyDescent="0.2">
      <c r="A80" s="1" t="s">
        <v>94</v>
      </c>
      <c r="B80" s="1">
        <v>1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</row>
    <row r="81" spans="1:16" x14ac:dyDescent="0.2">
      <c r="A81" s="1" t="s">
        <v>95</v>
      </c>
      <c r="B81" s="1">
        <v>1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</row>
    <row r="82" spans="1:16" x14ac:dyDescent="0.2">
      <c r="A82" s="1" t="s">
        <v>96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1</v>
      </c>
      <c r="M82" s="1">
        <v>1</v>
      </c>
      <c r="N82" s="1">
        <v>1</v>
      </c>
      <c r="O82" s="1">
        <v>1</v>
      </c>
    </row>
    <row r="83" spans="1:16" x14ac:dyDescent="0.2">
      <c r="A83" s="1" t="s">
        <v>97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</row>
    <row r="84" spans="1:16" x14ac:dyDescent="0.2">
      <c r="A84" s="1" t="s">
        <v>98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</row>
    <row r="85" spans="1:16" x14ac:dyDescent="0.2">
      <c r="A85" s="1" t="s">
        <v>99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</row>
    <row r="86" spans="1:16" x14ac:dyDescent="0.2">
      <c r="A86" s="1" t="s">
        <v>100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</row>
    <row r="87" spans="1:16" x14ac:dyDescent="0.2">
      <c r="A87" s="1" t="s">
        <v>101</v>
      </c>
      <c r="P87" s="1">
        <v>1</v>
      </c>
    </row>
    <row r="88" spans="1:16" x14ac:dyDescent="0.2">
      <c r="A88" s="1" t="s">
        <v>102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</row>
    <row r="89" spans="1:16" x14ac:dyDescent="0.2">
      <c r="A89" s="1" t="s">
        <v>103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</row>
    <row r="90" spans="1:16" x14ac:dyDescent="0.2">
      <c r="A90" s="1" t="s">
        <v>104</v>
      </c>
      <c r="P90" s="1">
        <v>1</v>
      </c>
    </row>
    <row r="91" spans="1:16" x14ac:dyDescent="0.2">
      <c r="A91" s="1" t="s">
        <v>105</v>
      </c>
      <c r="P91" s="1">
        <v>1</v>
      </c>
    </row>
    <row r="92" spans="1:16" x14ac:dyDescent="0.2">
      <c r="A92" s="1" t="s">
        <v>106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1">
        <v>1</v>
      </c>
      <c r="M92" s="1">
        <v>1</v>
      </c>
      <c r="N92" s="1">
        <v>1</v>
      </c>
      <c r="O92" s="1">
        <v>1</v>
      </c>
    </row>
    <row r="93" spans="1:16" x14ac:dyDescent="0.2">
      <c r="A93" s="1" t="s">
        <v>107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</row>
    <row r="94" spans="1:16" x14ac:dyDescent="0.2">
      <c r="A94" s="1" t="s">
        <v>108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</row>
    <row r="95" spans="1:16" x14ac:dyDescent="0.2">
      <c r="A95" s="1" t="s">
        <v>109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1">
        <v>1</v>
      </c>
      <c r="M95" s="1">
        <v>1</v>
      </c>
      <c r="N95" s="1">
        <v>1</v>
      </c>
      <c r="O95" s="1">
        <v>1</v>
      </c>
    </row>
    <row r="96" spans="1:16" x14ac:dyDescent="0.2">
      <c r="A96" s="1" t="s">
        <v>110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1</v>
      </c>
    </row>
    <row r="97" spans="1:16" x14ac:dyDescent="0.2">
      <c r="A97" s="1" t="s">
        <v>111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1">
        <v>1</v>
      </c>
      <c r="M97" s="1">
        <v>1</v>
      </c>
      <c r="N97" s="1">
        <v>1</v>
      </c>
      <c r="O97" s="1">
        <v>1</v>
      </c>
    </row>
    <row r="98" spans="1:16" x14ac:dyDescent="0.2">
      <c r="A98" s="1" t="s">
        <v>112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1">
        <v>1</v>
      </c>
      <c r="M98" s="1">
        <v>1</v>
      </c>
      <c r="N98" s="1">
        <v>1</v>
      </c>
      <c r="O98" s="1">
        <v>1</v>
      </c>
    </row>
    <row r="99" spans="1:16" x14ac:dyDescent="0.2">
      <c r="A99" s="1" t="s">
        <v>113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</row>
    <row r="100" spans="1:16" x14ac:dyDescent="0.2">
      <c r="A100" s="1" t="s">
        <v>114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1">
        <v>1</v>
      </c>
      <c r="M100" s="1">
        <v>1</v>
      </c>
      <c r="N100" s="1">
        <v>1</v>
      </c>
      <c r="O100" s="1">
        <v>1</v>
      </c>
    </row>
    <row r="101" spans="1:16" x14ac:dyDescent="0.2">
      <c r="A101" s="1" t="s">
        <v>115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1</v>
      </c>
      <c r="N101" s="1">
        <v>1</v>
      </c>
      <c r="O101" s="1">
        <v>1</v>
      </c>
    </row>
    <row r="102" spans="1:16" x14ac:dyDescent="0.2">
      <c r="A102" s="1" t="s">
        <v>116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1">
        <v>1</v>
      </c>
      <c r="M102" s="1">
        <v>1</v>
      </c>
      <c r="N102" s="1">
        <v>1</v>
      </c>
      <c r="O102" s="1">
        <v>1</v>
      </c>
    </row>
    <row r="103" spans="1:16" x14ac:dyDescent="0.2">
      <c r="A103" s="1" t="s">
        <v>117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1">
        <v>1</v>
      </c>
      <c r="M103" s="1">
        <v>1</v>
      </c>
      <c r="N103" s="1">
        <v>1</v>
      </c>
      <c r="O103" s="1">
        <v>1</v>
      </c>
    </row>
    <row r="104" spans="1:16" x14ac:dyDescent="0.2">
      <c r="A104" s="1" t="s">
        <v>118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1">
        <v>1</v>
      </c>
      <c r="M104" s="1">
        <v>1</v>
      </c>
      <c r="N104" s="1">
        <v>1</v>
      </c>
      <c r="O104" s="1">
        <v>1</v>
      </c>
    </row>
    <row r="105" spans="1:16" x14ac:dyDescent="0.2">
      <c r="A105" s="1" t="s">
        <v>119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1">
        <v>1</v>
      </c>
      <c r="M105" s="1">
        <v>1</v>
      </c>
      <c r="N105" s="1">
        <v>1</v>
      </c>
      <c r="O105" s="1">
        <v>1</v>
      </c>
    </row>
    <row r="106" spans="1:16" x14ac:dyDescent="0.2">
      <c r="A106" s="1" t="s">
        <v>120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1">
        <v>1</v>
      </c>
      <c r="M106" s="1">
        <v>1</v>
      </c>
      <c r="N106" s="1">
        <v>1</v>
      </c>
      <c r="O106" s="1">
        <v>1</v>
      </c>
      <c r="P106" s="1">
        <v>1</v>
      </c>
    </row>
    <row r="107" spans="1:16" x14ac:dyDescent="0.2">
      <c r="A107" s="1" t="s">
        <v>121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</row>
    <row r="108" spans="1:16" x14ac:dyDescent="0.2">
      <c r="A108" s="1" t="s">
        <v>122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1</v>
      </c>
      <c r="O108" s="1">
        <v>1</v>
      </c>
    </row>
    <row r="109" spans="1:16" x14ac:dyDescent="0.2">
      <c r="A109" s="1" t="s">
        <v>123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1</v>
      </c>
      <c r="O109" s="1">
        <v>1</v>
      </c>
    </row>
    <row r="110" spans="1:16" x14ac:dyDescent="0.2">
      <c r="A110" s="1" t="s">
        <v>124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1">
        <v>1</v>
      </c>
      <c r="M110" s="1">
        <v>1</v>
      </c>
      <c r="N110" s="1">
        <v>1</v>
      </c>
      <c r="O110" s="1">
        <v>1</v>
      </c>
    </row>
    <row r="111" spans="1:16" x14ac:dyDescent="0.2">
      <c r="A111" s="1" t="s">
        <v>125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</row>
    <row r="112" spans="1:16" x14ac:dyDescent="0.2">
      <c r="A112" s="1" t="s">
        <v>126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1">
        <v>1</v>
      </c>
      <c r="M112" s="1">
        <v>1</v>
      </c>
      <c r="N112" s="1">
        <v>1</v>
      </c>
      <c r="O112" s="1">
        <v>1</v>
      </c>
    </row>
    <row r="113" spans="1:16" x14ac:dyDescent="0.2">
      <c r="A113" s="1" t="s">
        <v>127</v>
      </c>
      <c r="P113" s="1">
        <v>1</v>
      </c>
    </row>
    <row r="114" spans="1:16" x14ac:dyDescent="0.2">
      <c r="A114" s="1" t="s">
        <v>128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1</v>
      </c>
      <c r="N114" s="1">
        <v>1</v>
      </c>
      <c r="O114" s="1">
        <v>1</v>
      </c>
    </row>
    <row r="115" spans="1:16" x14ac:dyDescent="0.2">
      <c r="A115" s="1" t="s">
        <v>129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1">
        <v>1</v>
      </c>
      <c r="M115" s="1">
        <v>1</v>
      </c>
      <c r="N115" s="1">
        <v>1</v>
      </c>
      <c r="O115" s="1">
        <v>1</v>
      </c>
    </row>
    <row r="116" spans="1:16" x14ac:dyDescent="0.2">
      <c r="A116" s="1" t="s">
        <v>130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1">
        <v>1</v>
      </c>
      <c r="M116" s="1">
        <v>1</v>
      </c>
      <c r="N116" s="1">
        <v>1</v>
      </c>
      <c r="O116" s="1">
        <v>1</v>
      </c>
    </row>
    <row r="117" spans="1:16" x14ac:dyDescent="0.2">
      <c r="A117" s="1" t="s">
        <v>131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1">
        <v>1</v>
      </c>
      <c r="M117" s="1">
        <v>1</v>
      </c>
      <c r="N117" s="1">
        <v>1</v>
      </c>
      <c r="O117" s="1">
        <v>1</v>
      </c>
    </row>
    <row r="118" spans="1:16" x14ac:dyDescent="0.2">
      <c r="A118" s="1" t="s">
        <v>132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</row>
    <row r="119" spans="1:16" x14ac:dyDescent="0.2">
      <c r="A119" s="1" t="s">
        <v>133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1">
        <v>1</v>
      </c>
      <c r="M119" s="1">
        <v>1</v>
      </c>
      <c r="N119" s="1">
        <v>1</v>
      </c>
      <c r="O119" s="1">
        <v>1</v>
      </c>
    </row>
    <row r="120" spans="1:16" x14ac:dyDescent="0.2">
      <c r="A120" s="1" t="s">
        <v>134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1">
        <v>1</v>
      </c>
      <c r="M120" s="1">
        <v>1</v>
      </c>
      <c r="N120" s="1">
        <v>1</v>
      </c>
      <c r="O120" s="1">
        <v>1</v>
      </c>
    </row>
    <row r="121" spans="1:16" x14ac:dyDescent="0.2">
      <c r="A121" s="1" t="s">
        <v>135</v>
      </c>
      <c r="D121" s="1">
        <v>1</v>
      </c>
    </row>
    <row r="122" spans="1:16" x14ac:dyDescent="0.2">
      <c r="A122" s="1" t="s">
        <v>136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1">
        <v>1</v>
      </c>
      <c r="M122" s="1">
        <v>1</v>
      </c>
      <c r="N122" s="1">
        <v>1</v>
      </c>
      <c r="O122" s="1">
        <v>1</v>
      </c>
      <c r="P122" s="1">
        <v>1</v>
      </c>
    </row>
    <row r="123" spans="1:16" x14ac:dyDescent="0.2">
      <c r="A123" s="1" t="s">
        <v>137</v>
      </c>
      <c r="P123" s="1">
        <v>1</v>
      </c>
    </row>
    <row r="124" spans="1:16" x14ac:dyDescent="0.2">
      <c r="A124" s="1" t="s">
        <v>138</v>
      </c>
      <c r="P124" s="1">
        <v>1</v>
      </c>
    </row>
    <row r="125" spans="1:16" x14ac:dyDescent="0.2">
      <c r="A125" s="1" t="s">
        <v>139</v>
      </c>
      <c r="P125" s="1">
        <v>1</v>
      </c>
    </row>
    <row r="126" spans="1:16" x14ac:dyDescent="0.2">
      <c r="A126" s="1" t="s">
        <v>140</v>
      </c>
      <c r="P126" s="1">
        <v>1</v>
      </c>
    </row>
    <row r="127" spans="1:16" x14ac:dyDescent="0.2">
      <c r="A127" s="1" t="s">
        <v>141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1">
        <v>1</v>
      </c>
      <c r="M127" s="1">
        <v>1</v>
      </c>
      <c r="N127" s="1">
        <v>1</v>
      </c>
      <c r="O127" s="1">
        <v>1</v>
      </c>
    </row>
    <row r="128" spans="1:16" x14ac:dyDescent="0.2">
      <c r="A128" s="1" t="s">
        <v>142</v>
      </c>
      <c r="P128" s="1">
        <v>1</v>
      </c>
    </row>
    <row r="129" spans="1:15" x14ac:dyDescent="0.2">
      <c r="A129" s="1" t="s">
        <v>143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1">
        <v>1</v>
      </c>
      <c r="M129" s="1">
        <v>1</v>
      </c>
      <c r="N129" s="1">
        <v>1</v>
      </c>
      <c r="O129" s="1">
        <v>1</v>
      </c>
    </row>
    <row r="130" spans="1:15" x14ac:dyDescent="0.2">
      <c r="A130" s="1" t="s">
        <v>144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</row>
    <row r="131" spans="1:15" x14ac:dyDescent="0.2">
      <c r="A131" s="1" t="s">
        <v>145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1">
        <v>1</v>
      </c>
      <c r="M131" s="1">
        <v>1</v>
      </c>
      <c r="N131" s="1">
        <v>1</v>
      </c>
      <c r="O131" s="1">
        <v>1</v>
      </c>
    </row>
    <row r="132" spans="1:15" x14ac:dyDescent="0.2">
      <c r="A132" s="1" t="s">
        <v>146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1</v>
      </c>
      <c r="O132" s="1">
        <v>1</v>
      </c>
    </row>
    <row r="133" spans="1:15" x14ac:dyDescent="0.2">
      <c r="A133" s="1" t="s">
        <v>147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1">
        <v>1</v>
      </c>
      <c r="M133" s="1">
        <v>1</v>
      </c>
      <c r="N133" s="1">
        <v>1</v>
      </c>
      <c r="O133" s="1">
        <v>1</v>
      </c>
    </row>
    <row r="134" spans="1:15" x14ac:dyDescent="0.2">
      <c r="A134" s="1" t="s">
        <v>148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1">
        <v>1</v>
      </c>
      <c r="M134" s="1">
        <v>1</v>
      </c>
      <c r="N134" s="1">
        <v>1</v>
      </c>
      <c r="O134" s="1">
        <v>1</v>
      </c>
    </row>
    <row r="135" spans="1:15" x14ac:dyDescent="0.2">
      <c r="A135" s="1" t="s">
        <v>149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1">
        <v>1</v>
      </c>
      <c r="M135" s="1">
        <v>1</v>
      </c>
      <c r="N135" s="1">
        <v>1</v>
      </c>
      <c r="O135" s="1">
        <v>1</v>
      </c>
    </row>
    <row r="136" spans="1:15" x14ac:dyDescent="0.2">
      <c r="A136" s="1" t="s">
        <v>150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1">
        <v>1</v>
      </c>
      <c r="M136" s="1">
        <v>1</v>
      </c>
      <c r="N136" s="1">
        <v>1</v>
      </c>
      <c r="O136" s="1">
        <v>1</v>
      </c>
    </row>
    <row r="137" spans="1:15" x14ac:dyDescent="0.2">
      <c r="A137" s="1" t="s">
        <v>151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1</v>
      </c>
      <c r="M137" s="1">
        <v>1</v>
      </c>
      <c r="N137" s="1">
        <v>1</v>
      </c>
      <c r="O137" s="1">
        <v>1</v>
      </c>
    </row>
    <row r="138" spans="1:15" x14ac:dyDescent="0.2">
      <c r="A138" s="1" t="s">
        <v>152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1">
        <v>1</v>
      </c>
      <c r="M138" s="1">
        <v>1</v>
      </c>
      <c r="N138" s="1">
        <v>1</v>
      </c>
      <c r="O138" s="1">
        <v>1</v>
      </c>
    </row>
    <row r="139" spans="1:15" x14ac:dyDescent="0.2">
      <c r="A139" s="1" t="s">
        <v>153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1">
        <v>1</v>
      </c>
      <c r="M139" s="1">
        <v>1</v>
      </c>
      <c r="N139" s="1">
        <v>1</v>
      </c>
      <c r="O139" s="1">
        <v>1</v>
      </c>
    </row>
    <row r="140" spans="1:15" x14ac:dyDescent="0.2">
      <c r="A140" s="1" t="s">
        <v>154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1">
        <v>1</v>
      </c>
      <c r="M140" s="1">
        <v>1</v>
      </c>
      <c r="N140" s="1">
        <v>1</v>
      </c>
      <c r="O140" s="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I1490"/>
  <sheetViews>
    <sheetView tabSelected="1" topLeftCell="H1" workbookViewId="0">
      <pane ySplit="13" topLeftCell="A14" activePane="bottomLeft" state="frozen"/>
      <selection pane="bottomLeft" activeCell="S10" sqref="S10"/>
    </sheetView>
  </sheetViews>
  <sheetFormatPr defaultColWidth="12.5703125" defaultRowHeight="15.75" customHeight="1" x14ac:dyDescent="0.2"/>
  <cols>
    <col min="1" max="1" width="27.42578125" customWidth="1"/>
    <col min="2" max="2" width="8.42578125" customWidth="1"/>
    <col min="3" max="3" width="7.85546875" customWidth="1"/>
    <col min="4" max="4" width="11.140625" customWidth="1"/>
    <col min="5" max="5" width="12.5703125" customWidth="1"/>
    <col min="6" max="6" width="29.140625" customWidth="1"/>
    <col min="15" max="15" width="12.5703125" customWidth="1"/>
    <col min="16" max="16" width="29.42578125" customWidth="1"/>
    <col min="17" max="18" width="12.5703125" customWidth="1"/>
    <col min="22" max="22" width="12.5703125" customWidth="1"/>
    <col min="23" max="23" width="41.42578125" customWidth="1"/>
    <col min="24" max="25" width="12.5703125" customWidth="1"/>
    <col min="29" max="29" width="22.28515625" customWidth="1"/>
    <col min="30" max="30" width="28.42578125" customWidth="1"/>
    <col min="31" max="32" width="12.5703125" customWidth="1"/>
  </cols>
  <sheetData>
    <row r="1" spans="1:35" ht="15" x14ac:dyDescent="0.25">
      <c r="A1" s="2" t="s">
        <v>155</v>
      </c>
      <c r="F1" s="2" t="s">
        <v>155</v>
      </c>
      <c r="K1" s="2" t="s">
        <v>156</v>
      </c>
      <c r="O1" s="3"/>
      <c r="P1" s="2" t="s">
        <v>156</v>
      </c>
      <c r="Q1" s="2"/>
      <c r="R1" s="2"/>
      <c r="V1" s="3"/>
      <c r="W1" s="2"/>
      <c r="X1" s="2"/>
      <c r="Y1" s="2"/>
      <c r="AC1" s="3"/>
      <c r="AD1" s="2" t="s">
        <v>156</v>
      </c>
      <c r="AE1" s="2"/>
      <c r="AF1" s="2"/>
      <c r="AG1" s="2"/>
      <c r="AH1" s="2"/>
      <c r="AI1" s="2"/>
    </row>
    <row r="2" spans="1:35" ht="15" x14ac:dyDescent="0.25">
      <c r="A2" s="2" t="s">
        <v>157</v>
      </c>
      <c r="F2" s="2" t="s">
        <v>158</v>
      </c>
      <c r="K2" s="2" t="s">
        <v>159</v>
      </c>
      <c r="O2" s="3"/>
      <c r="P2" s="2" t="s">
        <v>160</v>
      </c>
      <c r="Q2" s="2"/>
      <c r="R2" s="2"/>
      <c r="V2" s="3"/>
      <c r="W2" s="2" t="s">
        <v>161</v>
      </c>
      <c r="X2" s="2"/>
      <c r="Y2" s="2"/>
      <c r="AC2" s="3"/>
      <c r="AD2" s="2" t="s">
        <v>162</v>
      </c>
      <c r="AE2" s="2"/>
      <c r="AF2" s="2"/>
      <c r="AG2" s="2"/>
      <c r="AH2" s="2"/>
      <c r="AI2" s="2"/>
    </row>
    <row r="3" spans="1:35" ht="15" customHeight="1" x14ac:dyDescent="0.25">
      <c r="A3" s="4" t="s">
        <v>163</v>
      </c>
      <c r="F3" s="4" t="s">
        <v>164</v>
      </c>
      <c r="O3" s="3"/>
      <c r="P3" s="5" t="s">
        <v>165</v>
      </c>
      <c r="Q3" s="6"/>
      <c r="R3" s="2"/>
      <c r="V3" s="3"/>
      <c r="W3" s="5" t="s">
        <v>166</v>
      </c>
      <c r="X3" s="6"/>
      <c r="Y3" s="2"/>
      <c r="AC3" s="3"/>
      <c r="AD3" s="5" t="s">
        <v>167</v>
      </c>
      <c r="AE3" s="5"/>
      <c r="AF3" s="7"/>
      <c r="AG3" s="5"/>
    </row>
    <row r="4" spans="1:35" ht="15" x14ac:dyDescent="0.25">
      <c r="A4" s="8" t="s">
        <v>168</v>
      </c>
      <c r="F4" s="8" t="s">
        <v>169</v>
      </c>
      <c r="K4" s="2" t="s">
        <v>170</v>
      </c>
      <c r="O4" s="3"/>
      <c r="P4" s="2" t="s">
        <v>171</v>
      </c>
      <c r="Q4" s="2"/>
      <c r="R4" s="2"/>
      <c r="V4" s="3"/>
      <c r="W4" s="9" t="s">
        <v>172</v>
      </c>
      <c r="X4" s="9"/>
      <c r="Y4" s="9"/>
      <c r="Z4" s="4" t="s">
        <v>173</v>
      </c>
      <c r="AC4" s="3"/>
      <c r="AD4" s="2" t="s">
        <v>174</v>
      </c>
      <c r="AE4" s="2"/>
      <c r="AF4" s="2"/>
      <c r="AG4" s="4" t="s">
        <v>175</v>
      </c>
    </row>
    <row r="5" spans="1:35" ht="15" x14ac:dyDescent="0.25">
      <c r="A5" s="8" t="s">
        <v>176</v>
      </c>
      <c r="F5" s="8" t="s">
        <v>177</v>
      </c>
      <c r="K5" s="2" t="s">
        <v>178</v>
      </c>
      <c r="O5" s="3"/>
      <c r="P5" s="4" t="s">
        <v>179</v>
      </c>
      <c r="Q5" s="4"/>
      <c r="R5" s="4"/>
      <c r="U5" s="2"/>
      <c r="V5" s="10" t="s">
        <v>180</v>
      </c>
      <c r="W5" s="11" t="s">
        <v>181</v>
      </c>
      <c r="X5" s="12"/>
      <c r="Y5" s="2"/>
      <c r="Z5" s="2"/>
      <c r="AC5" s="3"/>
      <c r="AD5" s="2" t="s">
        <v>182</v>
      </c>
      <c r="AE5" s="2"/>
      <c r="AF5" s="2"/>
      <c r="AG5" s="4" t="s">
        <v>175</v>
      </c>
    </row>
    <row r="6" spans="1:35" ht="15" x14ac:dyDescent="0.25">
      <c r="A6" s="8" t="s">
        <v>183</v>
      </c>
      <c r="K6" s="4" t="s">
        <v>184</v>
      </c>
      <c r="O6" s="3"/>
      <c r="P6" s="4" t="s">
        <v>185</v>
      </c>
      <c r="Q6" s="4"/>
      <c r="R6" s="4"/>
      <c r="U6" s="2"/>
      <c r="V6" s="13"/>
      <c r="W6" s="14" t="s">
        <v>186</v>
      </c>
      <c r="X6" s="15"/>
      <c r="Y6" s="16"/>
      <c r="Z6" s="17" t="s">
        <v>187</v>
      </c>
      <c r="AC6" s="3"/>
      <c r="AD6" s="9" t="s">
        <v>188</v>
      </c>
      <c r="AE6" s="9"/>
      <c r="AF6" s="9"/>
      <c r="AG6" s="4" t="s">
        <v>189</v>
      </c>
    </row>
    <row r="7" spans="1:35" ht="15" x14ac:dyDescent="0.25">
      <c r="F7" s="2"/>
      <c r="K7" s="4" t="s">
        <v>190</v>
      </c>
      <c r="O7" s="3"/>
      <c r="P7" s="2" t="s">
        <v>191</v>
      </c>
      <c r="Q7" s="2"/>
      <c r="R7" s="2"/>
      <c r="U7" s="2"/>
      <c r="V7" s="18"/>
      <c r="W7" s="19" t="s">
        <v>192</v>
      </c>
      <c r="X7" s="20"/>
      <c r="Y7" s="2"/>
      <c r="Z7" s="2"/>
      <c r="AC7" s="3"/>
      <c r="AD7" s="5" t="s">
        <v>193</v>
      </c>
      <c r="AE7" s="6"/>
      <c r="AF7" s="2"/>
    </row>
    <row r="8" spans="1:35" ht="15" x14ac:dyDescent="0.25">
      <c r="A8" s="2" t="s">
        <v>194</v>
      </c>
      <c r="F8" s="2" t="s">
        <v>195</v>
      </c>
      <c r="K8" s="2" t="s">
        <v>196</v>
      </c>
      <c r="O8" s="3"/>
      <c r="P8" s="2" t="s">
        <v>197</v>
      </c>
      <c r="Q8" s="2"/>
      <c r="R8" s="2"/>
      <c r="V8" s="3"/>
      <c r="W8" s="2" t="s">
        <v>198</v>
      </c>
      <c r="X8" s="2"/>
      <c r="Y8" s="2"/>
      <c r="AC8" s="3"/>
      <c r="AD8" s="2" t="s">
        <v>199</v>
      </c>
      <c r="AE8" s="2"/>
      <c r="AF8" s="2"/>
    </row>
    <row r="9" spans="1:35" ht="15" x14ac:dyDescent="0.25">
      <c r="A9" s="2" t="s">
        <v>200</v>
      </c>
      <c r="F9" s="2" t="s">
        <v>200</v>
      </c>
      <c r="K9" s="2" t="s">
        <v>200</v>
      </c>
      <c r="O9" s="3"/>
      <c r="P9" s="2" t="s">
        <v>200</v>
      </c>
      <c r="Q9" s="2"/>
      <c r="R9" s="2"/>
      <c r="V9" s="3"/>
      <c r="W9" s="2" t="s">
        <v>200</v>
      </c>
      <c r="X9" s="2"/>
      <c r="Y9" s="2"/>
      <c r="AC9" s="3"/>
      <c r="AD9" s="2" t="s">
        <v>200</v>
      </c>
      <c r="AE9" s="2"/>
      <c r="AF9" s="2"/>
    </row>
    <row r="10" spans="1:35" ht="15" x14ac:dyDescent="0.25">
      <c r="A10" s="2" t="s">
        <v>201</v>
      </c>
      <c r="F10" s="2" t="s">
        <v>202</v>
      </c>
      <c r="K10" s="2" t="s">
        <v>203</v>
      </c>
      <c r="O10" s="3"/>
      <c r="P10" s="2" t="s">
        <v>204</v>
      </c>
      <c r="Q10" s="2"/>
      <c r="R10" s="2"/>
      <c r="V10" s="3"/>
      <c r="W10" s="2" t="s">
        <v>205</v>
      </c>
      <c r="X10" s="2"/>
      <c r="Y10" s="2"/>
      <c r="AC10" s="3"/>
      <c r="AD10" s="2" t="s">
        <v>206</v>
      </c>
      <c r="AE10" s="2"/>
      <c r="AF10" s="2"/>
    </row>
    <row r="11" spans="1:35" ht="15" x14ac:dyDescent="0.25">
      <c r="A11" s="2" t="s">
        <v>207</v>
      </c>
      <c r="F11" s="2" t="s">
        <v>207</v>
      </c>
      <c r="K11" s="2" t="s">
        <v>207</v>
      </c>
      <c r="O11" s="3"/>
      <c r="P11" s="2" t="s">
        <v>207</v>
      </c>
      <c r="Q11" s="2"/>
      <c r="R11" s="2"/>
      <c r="V11" s="3"/>
      <c r="W11" s="2" t="s">
        <v>207</v>
      </c>
      <c r="X11" s="2"/>
      <c r="Y11" s="2"/>
      <c r="AC11" s="3"/>
      <c r="AD11" s="2" t="s">
        <v>207</v>
      </c>
      <c r="AE11" s="2"/>
      <c r="AF11" s="2"/>
    </row>
    <row r="12" spans="1:35" ht="15" x14ac:dyDescent="0.25">
      <c r="O12" s="3"/>
      <c r="V12" s="3"/>
      <c r="AC12" s="3"/>
    </row>
    <row r="13" spans="1:35" ht="15" x14ac:dyDescent="0.25">
      <c r="A13" s="2" t="s">
        <v>208</v>
      </c>
      <c r="B13" s="2" t="s">
        <v>209</v>
      </c>
      <c r="C13" s="2" t="s">
        <v>210</v>
      </c>
      <c r="D13" s="2" t="s">
        <v>211</v>
      </c>
      <c r="F13" s="2" t="s">
        <v>208</v>
      </c>
      <c r="G13" s="2" t="s">
        <v>209</v>
      </c>
      <c r="H13" s="2" t="s">
        <v>210</v>
      </c>
      <c r="I13" s="2" t="s">
        <v>211</v>
      </c>
      <c r="K13" s="2" t="s">
        <v>208</v>
      </c>
      <c r="L13" s="2" t="s">
        <v>209</v>
      </c>
      <c r="M13" s="2" t="s">
        <v>210</v>
      </c>
      <c r="N13" s="2" t="s">
        <v>211</v>
      </c>
      <c r="O13" s="3"/>
      <c r="P13" s="2" t="s">
        <v>208</v>
      </c>
      <c r="Q13" s="2" t="str">
        <f>"dbo.historyTags.TagIndex IN(" &amp; _xlfn.TEXTJOIN(",", 1, R14:R1490) &amp; ");"</f>
        <v>dbo.historyTags.TagIndex IN(0,2,3,4,5,6,7,8,9,10,11,12,13,14,15,16,17,20,25,27,28,30,31,32,34,35,37,38,39,41,42,44,45,46,48,49,51,52,53,55,56,58,59,60,62,63,65,66,67,69,70,72,73,74,76,77,79,80,81,83,84,86,87,88,90,91,93,94,95,97,98,100,101,102,104,105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1,263,264,265,266,267,268,269,270,271,272,273,274,275,276,277,278,279,280,281,282,283,284,285,286,287,288,289,290,291,292,293,294,295,296,297,298,299,300,301,302,303,304,305,306,307,324,325,326,331,333,338,340,345,347,352,354,359,361,366,368,373,375,380,382,387,389,394,396,401,403,404,405,406,407,408,409,410,411,412,413,414,415,416,417,418,419,420,421,422,423,424,425,426,427,428,429,430,431,432,433,434,435,436,437,438,439,440,441,442,443,444,445,446,447,448,449,450,451,452,453,454,455,456,457,458,459,460,461,462,463,464,465,466,467,468,469,470,471,472,473,474,475,476,477,478,479,480,481,482,483,484,485,486,487,488,489,490,491,492,493,494,495,496,497,498,499,500,501,502,503,504,505,506,507,508,509,510,511,512,513,514,515,516,517,518,519,520,521,522,523,524,552,566,567,568,569,570,571,572,573,574,575,576,577,578,579,580,581,582,583,584,585,586,587,588,589,590,591,592,593,594,595,596,597,598,599,600,601,602,603,604,605,606,607,608,609,610,611,612,613,614,615,616,617,618,619,620,621,622,623,624,625,626,627,628,629,630,631,632,633,634,635,636,637,638,639,640,641,642,643,644,645,646,647,648,649,650,651,652,653,654,655,656,657,658,659,660,661,662,663,664,665,666,667,668,669,670,671,672,673,674,675,676,677,678,679,680,681,682,683,684,685,686,687,688,689,690,691,692,693,694,695,696,697,698,699,700,701,702,703,704,705,706,707,708,709,710,711,712,713,714,715,716,717,718,719,720,721,722);</v>
      </c>
      <c r="R13" s="2"/>
      <c r="S13" s="2" t="s">
        <v>209</v>
      </c>
      <c r="T13" s="2" t="s">
        <v>210</v>
      </c>
      <c r="U13" s="2" t="s">
        <v>211</v>
      </c>
      <c r="V13" s="3"/>
      <c r="W13" s="2" t="s">
        <v>208</v>
      </c>
      <c r="X13" s="2" t="str">
        <f>"dbo.onchangeTags.TagIndex IN(" &amp; _xlfn.TEXTJOIN(",", 1, Y14:Y1490) &amp; ");"</f>
        <v>dbo.onchangeTags.TagIndex IN(1,3,4,5,7,9,11,13,15,17,19,21,23,25,27,29,31,33,35,37,39,41,43,45,47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70,171,172,173,174,175,176,177,178,179,180,181,182,183,184,185,186,187,188,189,190,191,192,193,198,199,200,201,203,204,205,208,209,210,213,214,215,218,219,221,223,224,225,228,229,230,233,234,235,238,239,240,243,244,245,248,249,250,253,254,255,257,258,259,260,261,262,263,264,265,266,267,268,269,270,271,272,273,274,275,276,277,278,279,280,281,282,283,284,285,286,287,288,289,290,291,292,293,294,295,296,297,298,299,300,301,302,303,304,341,357,358,359,360,361,362,363,364,368,369,370,371,372,373,374,375,379,380,381,382,383,384,385,386,390,391,392,393,394,395,396,397,401,402,403,404,405,406,407,408,412,413,414,415,416,417,418,419,423,424,425,426,427,428,429,430,434,435,436,437,438,439,440,441,444,445,446,447,448,449,450,451,455,456,457,458,459,460,461,462,466,467,468,469,470,471,472,473,477,478,479,480,481,482,483,484,485,486,487,488,489,490,491,492,493,494,495,496,497,498,499,500,501,502,503,504,505,506,507,508,509,510,511,512,513,514,515,516,517,518,519,520,521,522,523,524,525,526,527,528,529,530,531,532,533,534,535,536,537,538,539,540,541,542,543,544,545,546,547,548,549,550,551,552,553,554,555,556,557,558,559,560,561,562,563,564,565,880,881,882,888,889,890,896,897,898,904,905,906,912,913,914,920,921,922,928,929,930,936,937,938,944,945,946,952,953,954,960,961,962,968,969,970,971,972,973,974,975,976,977,978,979,980,981,982,983,984,985,986,987,988,989,990,991,992,993,994,1167,1168,1169,1170,1171,1172,1173,1174,1175,1176,1177,1178,1179,1180,1181,1182,1183,1184,1185,1186,1187,1188,1189,1190,1193,1194,1195,1196,1197,1198,1199,1200,1201,1202,1203,1204,1205,1206,1207,1208,1209,1210,1211,1212,1213,1214,1215,1216,1217,1218,1219,1220,1221,1222,1223,1224,1225,1226,1227,1228,1229,1230,1231,1232,1233,1234,1235,1236,1237,1238,1239,1240,1241,1242,1243,1244,1245,1246,1247,1248,1249,1250,1251,1252,1253,1254,1255,1256,1257,1258,1259,1260,1261,1262,1263,1264,1265,1266,1267,1268,1269,1270,1271,1272,1273,1274,1275,1276);</v>
      </c>
      <c r="Y13" s="2"/>
      <c r="Z13" s="2" t="s">
        <v>209</v>
      </c>
      <c r="AA13" s="2" t="s">
        <v>210</v>
      </c>
      <c r="AB13" s="2" t="s">
        <v>211</v>
      </c>
      <c r="AC13" s="3"/>
      <c r="AD13" s="2" t="s">
        <v>208</v>
      </c>
      <c r="AE13" s="2" t="str">
        <f>"dbo.procTags.TagIndex IN(" &amp; _xlfn.TEXTJOIN(",", 1, AF14:AF1490) &amp; ");"</f>
        <v>dbo.procTags.TagIndex IN(0,1,4,9,10,13,18,19,22,27,28,31,36,37,40,45,46,49,63,64,67,72,73,76,81,82,85,90,91,94,99,100,103,108,109,112,129,130,131,132,133,134,135,136,137,138,139,140,199,200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321,322,323,324,325,326,327,328,329,330,331,332,345,346,347,348,349,350,351,352,353,354,355,356,357,358,359,360,361,362,363,364,365,366,367,368,369,370,371,372,373,374,375,376,377,378,379,380,381,382,383,384,385,386,387,388,389,390,391,392);</v>
      </c>
      <c r="AF13" s="2"/>
      <c r="AG13" s="2" t="s">
        <v>209</v>
      </c>
      <c r="AH13" s="2" t="s">
        <v>210</v>
      </c>
      <c r="AI13" s="2" t="s">
        <v>211</v>
      </c>
    </row>
    <row r="14" spans="1:35" ht="15" x14ac:dyDescent="0.25">
      <c r="A14" s="21" t="s">
        <v>212</v>
      </c>
      <c r="B14" s="2">
        <v>0</v>
      </c>
      <c r="C14" s="2">
        <v>2</v>
      </c>
      <c r="D14" s="2">
        <v>1</v>
      </c>
      <c r="F14" s="21" t="s">
        <v>213</v>
      </c>
      <c r="G14" s="2">
        <v>0</v>
      </c>
      <c r="H14" s="2">
        <v>2</v>
      </c>
      <c r="I14" s="2">
        <v>1</v>
      </c>
      <c r="O14" s="3" t="s">
        <v>214</v>
      </c>
      <c r="P14" s="22" t="s">
        <v>215</v>
      </c>
      <c r="Q14" s="12" t="s">
        <v>216</v>
      </c>
      <c r="R14" s="2" cm="1">
        <f t="array" ref="R14">_xlfn.IFS(Q14="yellow",S14,Q14="white",S14,Q14="grey",S14,Q14="green","",Q14&lt;&gt;"green",S14)</f>
        <v>0</v>
      </c>
      <c r="S14" s="2">
        <v>0</v>
      </c>
      <c r="T14" s="2">
        <v>2</v>
      </c>
      <c r="U14" s="2">
        <v>1</v>
      </c>
      <c r="V14" s="3"/>
      <c r="W14" s="23" t="s">
        <v>217</v>
      </c>
      <c r="X14" s="21" t="s">
        <v>218</v>
      </c>
      <c r="Y14" s="2" t="str" cm="1">
        <f t="array" ref="Y14">_xlfn.IFS(X14="yellow",Z14,X14="white",Z14,X14="grey",Z14,X14="green","",X14&lt;&gt;"green",Z14)</f>
        <v/>
      </c>
      <c r="Z14" s="2">
        <v>0</v>
      </c>
      <c r="AA14" s="2">
        <v>2</v>
      </c>
      <c r="AB14" s="2">
        <v>1</v>
      </c>
      <c r="AC14" s="3" t="s">
        <v>214</v>
      </c>
      <c r="AD14" s="22" t="s">
        <v>219</v>
      </c>
      <c r="AE14" s="12" t="s">
        <v>216</v>
      </c>
      <c r="AF14" s="2" cm="1">
        <f t="array" ref="AF14">_xlfn.IFS(AE14="yellow",AG14,AE14="white",AG14,AE14="grey",AG14,AE14="green","",AE14&lt;&gt;"green",AG14)</f>
        <v>0</v>
      </c>
      <c r="AG14" s="2">
        <v>0</v>
      </c>
      <c r="AH14" s="2">
        <v>2</v>
      </c>
      <c r="AI14" s="2">
        <v>1</v>
      </c>
    </row>
    <row r="15" spans="1:35" ht="15" x14ac:dyDescent="0.25">
      <c r="A15" s="21" t="s">
        <v>220</v>
      </c>
      <c r="B15" s="2">
        <v>1</v>
      </c>
      <c r="C15" s="2">
        <v>2</v>
      </c>
      <c r="D15" s="2">
        <v>1</v>
      </c>
      <c r="F15" s="21" t="s">
        <v>221</v>
      </c>
      <c r="G15" s="2">
        <v>1</v>
      </c>
      <c r="H15" s="2">
        <v>2</v>
      </c>
      <c r="I15" s="2">
        <v>1</v>
      </c>
      <c r="O15" s="3"/>
      <c r="P15" s="23" t="s">
        <v>222</v>
      </c>
      <c r="Q15" s="21" t="s">
        <v>218</v>
      </c>
      <c r="R15" s="2" t="str" cm="1">
        <f t="array" ref="R15">_xlfn.IFS(Q15="yellow",S15,Q15="white",S15,Q15="grey",S15,Q15="green","",Q15&lt;&gt;"green",S15)</f>
        <v/>
      </c>
      <c r="S15" s="2">
        <v>1</v>
      </c>
      <c r="T15" s="2">
        <v>2</v>
      </c>
      <c r="U15" s="2">
        <v>1</v>
      </c>
      <c r="V15" s="3" t="s">
        <v>214</v>
      </c>
      <c r="W15" s="22" t="s">
        <v>223</v>
      </c>
      <c r="X15" s="12" t="s">
        <v>216</v>
      </c>
      <c r="Y15" s="2" cm="1">
        <f t="array" ref="Y15">_xlfn.IFS(X15="yellow",Z15,X15="white",Z15,X15="grey",Z15,X15="green","",X15&lt;&gt;"green",Z15)</f>
        <v>1</v>
      </c>
      <c r="Z15" s="2">
        <v>1</v>
      </c>
      <c r="AA15" s="2">
        <v>2</v>
      </c>
      <c r="AB15" s="2">
        <v>1</v>
      </c>
      <c r="AC15" s="3" t="s">
        <v>214</v>
      </c>
      <c r="AD15" s="22" t="s">
        <v>224</v>
      </c>
      <c r="AE15" s="12" t="s">
        <v>216</v>
      </c>
      <c r="AF15" s="2" cm="1">
        <f t="array" ref="AF15">_xlfn.IFS(AE15="yellow",AG15,AE15="white",AG15,AE15="grey",AG15,AE15="green","",AE15&lt;&gt;"green",AG15)</f>
        <v>1</v>
      </c>
      <c r="AG15" s="2">
        <v>1</v>
      </c>
      <c r="AH15" s="2">
        <v>2</v>
      </c>
      <c r="AI15" s="2">
        <v>1</v>
      </c>
    </row>
    <row r="16" spans="1:35" ht="15" x14ac:dyDescent="0.25">
      <c r="A16" s="21" t="s">
        <v>225</v>
      </c>
      <c r="B16" s="2">
        <v>2</v>
      </c>
      <c r="C16" s="2">
        <v>2</v>
      </c>
      <c r="D16" s="2">
        <v>1</v>
      </c>
      <c r="F16" s="21" t="s">
        <v>226</v>
      </c>
      <c r="G16" s="2">
        <v>2</v>
      </c>
      <c r="H16" s="2">
        <v>2</v>
      </c>
      <c r="I16" s="2">
        <v>1</v>
      </c>
      <c r="K16" s="1" t="s">
        <v>227</v>
      </c>
      <c r="L16" s="1" t="s">
        <v>228</v>
      </c>
      <c r="O16" s="3" t="s">
        <v>214</v>
      </c>
      <c r="P16" s="22" t="s">
        <v>229</v>
      </c>
      <c r="Q16" s="12" t="s">
        <v>216</v>
      </c>
      <c r="R16" s="2" cm="1">
        <f t="array" ref="R16">_xlfn.IFS(Q16="yellow",S16,Q16="white",S16,Q16="grey",S16,Q16="green","",Q16&lt;&gt;"green",S16)</f>
        <v>2</v>
      </c>
      <c r="S16" s="2">
        <v>2</v>
      </c>
      <c r="T16" s="2">
        <v>2</v>
      </c>
      <c r="U16" s="2">
        <v>1</v>
      </c>
      <c r="V16" s="3"/>
      <c r="W16" s="23" t="s">
        <v>230</v>
      </c>
      <c r="X16" s="21" t="s">
        <v>218</v>
      </c>
      <c r="Y16" s="2" t="str" cm="1">
        <f t="array" ref="Y16">_xlfn.IFS(X16="yellow",Z16,X16="white",Z16,X16="grey",Z16,X16="green","",X16&lt;&gt;"green",Z16)</f>
        <v/>
      </c>
      <c r="Z16" s="2">
        <v>2</v>
      </c>
      <c r="AA16" s="2">
        <v>2</v>
      </c>
      <c r="AB16" s="2">
        <v>1</v>
      </c>
      <c r="AC16" s="3"/>
      <c r="AD16" s="23" t="s">
        <v>231</v>
      </c>
      <c r="AE16" s="21" t="s">
        <v>218</v>
      </c>
      <c r="AF16" s="2" t="str" cm="1">
        <f t="array" ref="AF16">_xlfn.IFS(AE16="yellow",AG16,AE16="white",AG16,AE16="grey",AG16,AE16="green","",AE16&lt;&gt;"green",AG16)</f>
        <v/>
      </c>
      <c r="AG16" s="2">
        <v>2</v>
      </c>
      <c r="AH16" s="2">
        <v>2</v>
      </c>
      <c r="AI16" s="2">
        <v>1</v>
      </c>
    </row>
    <row r="17" spans="1:35" ht="15" x14ac:dyDescent="0.25">
      <c r="A17" s="21" t="s">
        <v>232</v>
      </c>
      <c r="B17" s="2">
        <v>3</v>
      </c>
      <c r="C17" s="2">
        <v>2</v>
      </c>
      <c r="D17" s="2">
        <v>1</v>
      </c>
      <c r="F17" s="21" t="s">
        <v>233</v>
      </c>
      <c r="G17" s="2">
        <v>3</v>
      </c>
      <c r="H17" s="2">
        <v>2</v>
      </c>
      <c r="I17" s="2">
        <v>1</v>
      </c>
      <c r="K17" s="1" t="s">
        <v>234</v>
      </c>
      <c r="L17" s="1" t="s">
        <v>235</v>
      </c>
      <c r="M17" s="1" t="s">
        <v>236</v>
      </c>
      <c r="O17" s="3" t="s">
        <v>214</v>
      </c>
      <c r="P17" s="22" t="s">
        <v>237</v>
      </c>
      <c r="Q17" s="12" t="s">
        <v>216</v>
      </c>
      <c r="R17" s="2" cm="1">
        <f t="array" ref="R17">_xlfn.IFS(Q17="yellow",S17,Q17="white",S17,Q17="grey",S17,Q17="green","",Q17&lt;&gt;"green",S17)</f>
        <v>3</v>
      </c>
      <c r="S17" s="2">
        <v>3</v>
      </c>
      <c r="T17" s="2">
        <v>2</v>
      </c>
      <c r="U17" s="2">
        <v>1</v>
      </c>
      <c r="V17" s="3" t="s">
        <v>214</v>
      </c>
      <c r="W17" s="22" t="s">
        <v>238</v>
      </c>
      <c r="X17" s="12" t="s">
        <v>216</v>
      </c>
      <c r="Y17" s="2" cm="1">
        <f t="array" ref="Y17">_xlfn.IFS(X17="yellow",Z17,X17="white",Z17,X17="grey",Z17,X17="green","",X17&lt;&gt;"green",Z17)</f>
        <v>3</v>
      </c>
      <c r="Z17" s="2">
        <v>3</v>
      </c>
      <c r="AA17" s="2">
        <v>2</v>
      </c>
      <c r="AB17" s="2">
        <v>1</v>
      </c>
      <c r="AC17" s="3"/>
      <c r="AD17" s="23" t="s">
        <v>239</v>
      </c>
      <c r="AE17" s="21" t="s">
        <v>218</v>
      </c>
      <c r="AF17" s="2" t="str" cm="1">
        <f t="array" ref="AF17">_xlfn.IFS(AE17="yellow",AG17,AE17="white",AG17,AE17="grey",AG17,AE17="green","",AE17&lt;&gt;"green",AG17)</f>
        <v/>
      </c>
      <c r="AG17" s="2">
        <v>3</v>
      </c>
      <c r="AH17" s="2">
        <v>2</v>
      </c>
      <c r="AI17" s="2">
        <v>1</v>
      </c>
    </row>
    <row r="18" spans="1:35" ht="15" x14ac:dyDescent="0.25">
      <c r="A18" s="21" t="s">
        <v>240</v>
      </c>
      <c r="B18" s="2">
        <v>4</v>
      </c>
      <c r="C18" s="2">
        <v>2</v>
      </c>
      <c r="D18" s="2">
        <v>1</v>
      </c>
      <c r="F18" s="21" t="s">
        <v>241</v>
      </c>
      <c r="G18" s="2">
        <v>4</v>
      </c>
      <c r="H18" s="2">
        <v>2</v>
      </c>
      <c r="I18" s="2">
        <v>1</v>
      </c>
      <c r="L18" s="1" t="s">
        <v>242</v>
      </c>
      <c r="M18" s="1" t="s">
        <v>243</v>
      </c>
      <c r="O18" s="3"/>
      <c r="P18" s="17" t="s">
        <v>244</v>
      </c>
      <c r="Q18" s="24" t="s">
        <v>245</v>
      </c>
      <c r="R18" s="2" cm="1">
        <f t="array" ref="R18">_xlfn.IFS(Q18="yellow",S18,Q18="white",S18,Q18="grey",S18,Q18="green","",Q18&lt;&gt;"green",S18)</f>
        <v>4</v>
      </c>
      <c r="S18" s="2">
        <v>4</v>
      </c>
      <c r="T18" s="2">
        <v>2</v>
      </c>
      <c r="U18" s="2">
        <v>1</v>
      </c>
      <c r="V18" s="3"/>
      <c r="W18" s="17" t="s">
        <v>246</v>
      </c>
      <c r="X18" s="24" t="s">
        <v>245</v>
      </c>
      <c r="Y18" s="2" cm="1">
        <f t="array" ref="Y18">_xlfn.IFS(X18="yellow",Z18,X18="white",Z18,X18="grey",Z18,X18="green","",X18&lt;&gt;"green",Z18)</f>
        <v>4</v>
      </c>
      <c r="Z18" s="2">
        <v>4</v>
      </c>
      <c r="AA18" s="2">
        <v>2</v>
      </c>
      <c r="AB18" s="2">
        <v>1</v>
      </c>
      <c r="AC18" s="3" t="s">
        <v>214</v>
      </c>
      <c r="AD18" s="22" t="s">
        <v>247</v>
      </c>
      <c r="AE18" s="12" t="s">
        <v>216</v>
      </c>
      <c r="AF18" s="2" cm="1">
        <f t="array" ref="AF18">_xlfn.IFS(AE18="yellow",AG18,AE18="white",AG18,AE18="grey",AG18,AE18="green","",AE18&lt;&gt;"green",AG18)</f>
        <v>4</v>
      </c>
      <c r="AG18" s="2">
        <v>4</v>
      </c>
      <c r="AH18" s="2">
        <v>3</v>
      </c>
      <c r="AI18" s="2">
        <v>0</v>
      </c>
    </row>
    <row r="19" spans="1:35" ht="15" x14ac:dyDescent="0.25">
      <c r="A19" s="21" t="s">
        <v>248</v>
      </c>
      <c r="B19" s="2">
        <v>5</v>
      </c>
      <c r="C19" s="2">
        <v>2</v>
      </c>
      <c r="D19" s="2">
        <v>1</v>
      </c>
      <c r="F19" s="21" t="s">
        <v>249</v>
      </c>
      <c r="G19" s="2">
        <v>5</v>
      </c>
      <c r="H19" s="2">
        <v>2</v>
      </c>
      <c r="I19" s="2">
        <v>1</v>
      </c>
      <c r="K19" s="1" t="s">
        <v>250</v>
      </c>
      <c r="M19" s="1" t="s">
        <v>251</v>
      </c>
      <c r="O19" s="3" t="s">
        <v>214</v>
      </c>
      <c r="P19" s="22" t="s">
        <v>252</v>
      </c>
      <c r="Q19" s="12" t="s">
        <v>216</v>
      </c>
      <c r="R19" s="2" cm="1">
        <f t="array" ref="R19">_xlfn.IFS(Q19="yellow",S19,Q19="white",S19,Q19="grey",S19,Q19="green","",Q19&lt;&gt;"green",S19)</f>
        <v>5</v>
      </c>
      <c r="S19" s="2">
        <v>5</v>
      </c>
      <c r="T19" s="2">
        <v>2</v>
      </c>
      <c r="U19" s="2">
        <v>1</v>
      </c>
      <c r="V19" s="3" t="s">
        <v>214</v>
      </c>
      <c r="W19" s="22" t="s">
        <v>253</v>
      </c>
      <c r="X19" s="12" t="s">
        <v>216</v>
      </c>
      <c r="Y19" s="2" cm="1">
        <f t="array" ref="Y19">_xlfn.IFS(X19="yellow",Z19,X19="white",Z19,X19="grey",Z19,X19="green","",X19&lt;&gt;"green",Z19)</f>
        <v>5</v>
      </c>
      <c r="Z19" s="2">
        <v>5</v>
      </c>
      <c r="AA19" s="2">
        <v>2</v>
      </c>
      <c r="AB19" s="2">
        <v>1</v>
      </c>
      <c r="AC19" s="3"/>
      <c r="AD19" s="23" t="s">
        <v>254</v>
      </c>
      <c r="AE19" s="21" t="s">
        <v>218</v>
      </c>
      <c r="AF19" s="2" t="str" cm="1">
        <f t="array" ref="AF19">_xlfn.IFS(AE19="yellow",AG19,AE19="white",AG19,AE19="grey",AG19,AE19="green","",AE19&lt;&gt;"green",AG19)</f>
        <v/>
      </c>
      <c r="AG19" s="2">
        <v>5</v>
      </c>
      <c r="AH19" s="2">
        <v>3</v>
      </c>
      <c r="AI19" s="2">
        <v>0</v>
      </c>
    </row>
    <row r="20" spans="1:35" ht="15" x14ac:dyDescent="0.25">
      <c r="A20" s="21" t="s">
        <v>255</v>
      </c>
      <c r="B20" s="2">
        <v>6</v>
      </c>
      <c r="C20" s="2">
        <v>2</v>
      </c>
      <c r="D20" s="2">
        <v>1</v>
      </c>
      <c r="F20" s="21" t="s">
        <v>256</v>
      </c>
      <c r="G20" s="2">
        <v>6</v>
      </c>
      <c r="H20" s="2">
        <v>2</v>
      </c>
      <c r="I20" s="2">
        <v>1</v>
      </c>
      <c r="L20" s="1" t="s">
        <v>257</v>
      </c>
      <c r="M20" s="1" t="s">
        <v>258</v>
      </c>
      <c r="O20" s="3" t="s">
        <v>214</v>
      </c>
      <c r="P20" s="22" t="s">
        <v>259</v>
      </c>
      <c r="Q20" s="12" t="s">
        <v>216</v>
      </c>
      <c r="R20" s="2" cm="1">
        <f t="array" ref="R20">_xlfn.IFS(Q20="yellow",S20,Q20="white",S20,Q20="grey",S20,Q20="green","",Q20&lt;&gt;"green",S20)</f>
        <v>6</v>
      </c>
      <c r="S20" s="2">
        <v>6</v>
      </c>
      <c r="T20" s="2">
        <v>2</v>
      </c>
      <c r="U20" s="2">
        <v>1</v>
      </c>
      <c r="V20" s="3"/>
      <c r="W20" s="23" t="s">
        <v>260</v>
      </c>
      <c r="X20" s="21" t="s">
        <v>218</v>
      </c>
      <c r="Y20" s="2" t="str" cm="1">
        <f t="array" ref="Y20">_xlfn.IFS(X20="yellow",Z20,X20="white",Z20,X20="grey",Z20,X20="green","",X20&lt;&gt;"green",Z20)</f>
        <v/>
      </c>
      <c r="Z20" s="2">
        <v>6</v>
      </c>
      <c r="AA20" s="2">
        <v>2</v>
      </c>
      <c r="AB20" s="2">
        <v>1</v>
      </c>
      <c r="AC20" s="3"/>
      <c r="AD20" s="23" t="s">
        <v>261</v>
      </c>
      <c r="AE20" s="21" t="s">
        <v>218</v>
      </c>
      <c r="AF20" s="2" t="str" cm="1">
        <f t="array" ref="AF20">_xlfn.IFS(AE20="yellow",AG20,AE20="white",AG20,AE20="grey",AG20,AE20="green","",AE20&lt;&gt;"green",AG20)</f>
        <v/>
      </c>
      <c r="AG20" s="2">
        <v>6</v>
      </c>
      <c r="AH20" s="2">
        <v>2</v>
      </c>
      <c r="AI20" s="2">
        <v>1</v>
      </c>
    </row>
    <row r="21" spans="1:35" ht="15.75" customHeight="1" x14ac:dyDescent="0.25">
      <c r="A21" s="21" t="s">
        <v>262</v>
      </c>
      <c r="B21" s="2">
        <v>7</v>
      </c>
      <c r="C21" s="2">
        <v>2</v>
      </c>
      <c r="D21" s="2">
        <v>1</v>
      </c>
      <c r="F21" s="21" t="s">
        <v>263</v>
      </c>
      <c r="G21" s="2">
        <v>7</v>
      </c>
      <c r="H21" s="2">
        <v>2</v>
      </c>
      <c r="I21" s="2">
        <v>1</v>
      </c>
      <c r="O21" s="3" t="s">
        <v>214</v>
      </c>
      <c r="P21" s="22" t="s">
        <v>264</v>
      </c>
      <c r="Q21" s="12" t="s">
        <v>216</v>
      </c>
      <c r="R21" s="2" cm="1">
        <f t="array" ref="R21">_xlfn.IFS(Q21="yellow",S21,Q21="white",S21,Q21="grey",S21,Q21="green","",Q21&lt;&gt;"green",S21)</f>
        <v>7</v>
      </c>
      <c r="S21" s="2">
        <v>7</v>
      </c>
      <c r="T21" s="2">
        <v>2</v>
      </c>
      <c r="U21" s="2">
        <v>1</v>
      </c>
      <c r="V21" s="3"/>
      <c r="W21" s="2" t="s">
        <v>265</v>
      </c>
      <c r="X21" s="2" t="s">
        <v>266</v>
      </c>
      <c r="Y21" s="2" cm="1">
        <f t="array" ref="Y21">_xlfn.IFS(X21="yellow",Z21,X21="white",Z21,X21="grey",Z21,X21="green","",X21&lt;&gt;"green",Z21)</f>
        <v>7</v>
      </c>
      <c r="Z21" s="2">
        <v>7</v>
      </c>
      <c r="AA21" s="2">
        <v>2</v>
      </c>
      <c r="AB21" s="2">
        <v>1</v>
      </c>
      <c r="AC21" s="3"/>
      <c r="AD21" s="23" t="s">
        <v>267</v>
      </c>
      <c r="AE21" s="21" t="s">
        <v>218</v>
      </c>
      <c r="AF21" s="2" t="str" cm="1">
        <f t="array" ref="AF21">_xlfn.IFS(AE21="yellow",AG21,AE21="white",AG21,AE21="grey",AG21,AE21="green","",AE21&lt;&gt;"green",AG21)</f>
        <v/>
      </c>
      <c r="AG21" s="2">
        <v>7</v>
      </c>
      <c r="AH21" s="2">
        <v>2</v>
      </c>
      <c r="AI21" s="2">
        <v>1</v>
      </c>
    </row>
    <row r="22" spans="1:35" ht="15.75" customHeight="1" x14ac:dyDescent="0.25">
      <c r="A22" s="21" t="s">
        <v>268</v>
      </c>
      <c r="B22" s="2">
        <v>8</v>
      </c>
      <c r="C22" s="2">
        <v>2</v>
      </c>
      <c r="D22" s="2">
        <v>1</v>
      </c>
      <c r="F22" s="21" t="s">
        <v>269</v>
      </c>
      <c r="G22" s="2">
        <v>8</v>
      </c>
      <c r="H22" s="2">
        <v>2</v>
      </c>
      <c r="I22" s="2">
        <v>1</v>
      </c>
      <c r="K22" s="1" t="s">
        <v>270</v>
      </c>
      <c r="L22" s="1" t="s">
        <v>271</v>
      </c>
      <c r="O22" s="3" t="s">
        <v>214</v>
      </c>
      <c r="P22" s="22" t="s">
        <v>272</v>
      </c>
      <c r="Q22" s="12" t="s">
        <v>216</v>
      </c>
      <c r="R22" s="2" cm="1">
        <f t="array" ref="R22">_xlfn.IFS(Q22="yellow",S22,Q22="white",S22,Q22="grey",S22,Q22="green","",Q22&lt;&gt;"green",S22)</f>
        <v>8</v>
      </c>
      <c r="S22" s="2">
        <v>8</v>
      </c>
      <c r="T22" s="2">
        <v>2</v>
      </c>
      <c r="U22" s="2">
        <v>1</v>
      </c>
      <c r="V22" s="3"/>
      <c r="W22" s="23" t="s">
        <v>273</v>
      </c>
      <c r="X22" s="21" t="s">
        <v>218</v>
      </c>
      <c r="Y22" s="2" t="str" cm="1">
        <f t="array" ref="Y22">_xlfn.IFS(X22="yellow",Z22,X22="white",Z22,X22="grey",Z22,X22="green","",X22&lt;&gt;"green",Z22)</f>
        <v/>
      </c>
      <c r="Z22" s="2">
        <v>8</v>
      </c>
      <c r="AA22" s="2">
        <v>2</v>
      </c>
      <c r="AB22" s="2">
        <v>1</v>
      </c>
      <c r="AC22" s="3"/>
      <c r="AD22" s="23" t="s">
        <v>274</v>
      </c>
      <c r="AE22" s="21" t="s">
        <v>218</v>
      </c>
      <c r="AF22" s="2" t="str" cm="1">
        <f t="array" ref="AF22">_xlfn.IFS(AE22="yellow",AG22,AE22="white",AG22,AE22="grey",AG22,AE22="green","",AE22&lt;&gt;"green",AG22)</f>
        <v/>
      </c>
      <c r="AG22" s="2">
        <v>8</v>
      </c>
      <c r="AH22" s="2">
        <v>2</v>
      </c>
      <c r="AI22" s="2">
        <v>1</v>
      </c>
    </row>
    <row r="23" spans="1:35" ht="15.75" customHeight="1" x14ac:dyDescent="0.25">
      <c r="A23" s="21" t="s">
        <v>275</v>
      </c>
      <c r="B23" s="2">
        <v>9</v>
      </c>
      <c r="C23" s="2">
        <v>2</v>
      </c>
      <c r="D23" s="2">
        <v>1</v>
      </c>
      <c r="F23" s="21" t="s">
        <v>276</v>
      </c>
      <c r="G23" s="2">
        <v>9</v>
      </c>
      <c r="H23" s="2">
        <v>2</v>
      </c>
      <c r="I23" s="2">
        <v>1</v>
      </c>
      <c r="J23" s="2" t="s">
        <v>277</v>
      </c>
      <c r="K23" s="2" t="s">
        <v>278</v>
      </c>
      <c r="L23" s="2" t="s">
        <v>236</v>
      </c>
      <c r="O23" s="3" t="s">
        <v>214</v>
      </c>
      <c r="P23" s="22" t="s">
        <v>279</v>
      </c>
      <c r="Q23" s="12" t="s">
        <v>216</v>
      </c>
      <c r="R23" s="2" cm="1">
        <f t="array" ref="R23">_xlfn.IFS(Q23="yellow",S23,Q23="white",S23,Q23="grey",S23,Q23="green","",Q23&lt;&gt;"green",S23)</f>
        <v>9</v>
      </c>
      <c r="S23" s="2">
        <v>9</v>
      </c>
      <c r="T23" s="2">
        <v>2</v>
      </c>
      <c r="U23" s="2">
        <v>1</v>
      </c>
      <c r="V23" s="3"/>
      <c r="W23" s="2" t="s">
        <v>280</v>
      </c>
      <c r="X23" s="2" t="s">
        <v>266</v>
      </c>
      <c r="Y23" s="2" cm="1">
        <f t="array" ref="Y23">_xlfn.IFS(X23="yellow",Z23,X23="white",Z23,X23="grey",Z23,X23="green","",X23&lt;&gt;"green",Z23)</f>
        <v>9</v>
      </c>
      <c r="Z23" s="2">
        <v>9</v>
      </c>
      <c r="AA23" s="2">
        <v>2</v>
      </c>
      <c r="AB23" s="2">
        <v>1</v>
      </c>
      <c r="AC23" s="3"/>
      <c r="AD23" s="2" t="s">
        <v>281</v>
      </c>
      <c r="AE23" s="2" t="s">
        <v>266</v>
      </c>
      <c r="AF23" s="2" cm="1">
        <f t="array" ref="AF23">_xlfn.IFS(AE23="yellow",AG23,AE23="white",AG23,AE23="grey",AG23,AE23="green","",AE23&lt;&gt;"green",AG23)</f>
        <v>9</v>
      </c>
      <c r="AG23" s="2">
        <v>9</v>
      </c>
      <c r="AH23" s="2">
        <v>2</v>
      </c>
      <c r="AI23" s="2">
        <v>1</v>
      </c>
    </row>
    <row r="24" spans="1:35" ht="15.75" customHeight="1" x14ac:dyDescent="0.25">
      <c r="A24" s="21" t="s">
        <v>282</v>
      </c>
      <c r="B24" s="2">
        <v>10</v>
      </c>
      <c r="C24" s="2">
        <v>2</v>
      </c>
      <c r="D24" s="2">
        <v>1</v>
      </c>
      <c r="F24" s="21" t="s">
        <v>283</v>
      </c>
      <c r="G24" s="2">
        <v>10</v>
      </c>
      <c r="H24" s="2">
        <v>2</v>
      </c>
      <c r="I24" s="2">
        <v>1</v>
      </c>
      <c r="J24" s="2"/>
      <c r="K24" s="2"/>
      <c r="L24" s="2"/>
      <c r="O24" s="3" t="s">
        <v>214</v>
      </c>
      <c r="P24" s="22" t="s">
        <v>284</v>
      </c>
      <c r="Q24" s="12" t="s">
        <v>216</v>
      </c>
      <c r="R24" s="2" cm="1">
        <f t="array" ref="R24">_xlfn.IFS(Q24="yellow",S24,Q24="white",S24,Q24="grey",S24,Q24="green","",Q24&lt;&gt;"green",S24)</f>
        <v>10</v>
      </c>
      <c r="S24" s="2">
        <v>10</v>
      </c>
      <c r="T24" s="2">
        <v>2</v>
      </c>
      <c r="U24" s="2">
        <v>1</v>
      </c>
      <c r="V24" s="3"/>
      <c r="W24" s="23" t="s">
        <v>285</v>
      </c>
      <c r="X24" s="21" t="s">
        <v>218</v>
      </c>
      <c r="Y24" s="2" t="str" cm="1">
        <f t="array" ref="Y24">_xlfn.IFS(X24="yellow",Z24,X24="white",Z24,X24="grey",Z24,X24="green","",X24&lt;&gt;"green",Z24)</f>
        <v/>
      </c>
      <c r="Z24" s="2">
        <v>10</v>
      </c>
      <c r="AA24" s="2">
        <v>2</v>
      </c>
      <c r="AB24" s="2">
        <v>1</v>
      </c>
      <c r="AC24" s="3"/>
      <c r="AD24" s="2" t="s">
        <v>286</v>
      </c>
      <c r="AE24" s="2" t="s">
        <v>266</v>
      </c>
      <c r="AF24" s="2" cm="1">
        <f t="array" ref="AF24">_xlfn.IFS(AE24="yellow",AG24,AE24="white",AG24,AE24="grey",AG24,AE24="green","",AE24&lt;&gt;"green",AG24)</f>
        <v>10</v>
      </c>
      <c r="AG24" s="2">
        <v>10</v>
      </c>
      <c r="AH24" s="2">
        <v>2</v>
      </c>
      <c r="AI24" s="2">
        <v>1</v>
      </c>
    </row>
    <row r="25" spans="1:35" ht="15.75" customHeight="1" x14ac:dyDescent="0.25">
      <c r="A25" s="21" t="s">
        <v>287</v>
      </c>
      <c r="B25" s="2">
        <v>11</v>
      </c>
      <c r="C25" s="2">
        <v>2</v>
      </c>
      <c r="D25" s="2">
        <v>1</v>
      </c>
      <c r="F25" s="21" t="s">
        <v>288</v>
      </c>
      <c r="G25" s="2">
        <v>11</v>
      </c>
      <c r="H25" s="2">
        <v>2</v>
      </c>
      <c r="I25" s="2">
        <v>1</v>
      </c>
      <c r="O25" s="3" t="s">
        <v>214</v>
      </c>
      <c r="P25" s="22" t="s">
        <v>289</v>
      </c>
      <c r="Q25" s="12" t="s">
        <v>216</v>
      </c>
      <c r="R25" s="2" cm="1">
        <f t="array" ref="R25">_xlfn.IFS(Q25="yellow",S25,Q25="white",S25,Q25="grey",S25,Q25="green","",Q25&lt;&gt;"green",S25)</f>
        <v>11</v>
      </c>
      <c r="S25" s="2">
        <v>11</v>
      </c>
      <c r="T25" s="2">
        <v>2</v>
      </c>
      <c r="U25" s="2">
        <v>1</v>
      </c>
      <c r="V25" s="3"/>
      <c r="W25" s="2" t="s">
        <v>290</v>
      </c>
      <c r="X25" s="2" t="s">
        <v>266</v>
      </c>
      <c r="Y25" s="2" cm="1">
        <f t="array" ref="Y25">_xlfn.IFS(X25="yellow",Z25,X25="white",Z25,X25="grey",Z25,X25="green","",X25&lt;&gt;"green",Z25)</f>
        <v>11</v>
      </c>
      <c r="Z25" s="2">
        <v>11</v>
      </c>
      <c r="AA25" s="2">
        <v>2</v>
      </c>
      <c r="AB25" s="2">
        <v>1</v>
      </c>
      <c r="AC25" s="3"/>
      <c r="AD25" s="23" t="s">
        <v>291</v>
      </c>
      <c r="AE25" s="21" t="s">
        <v>218</v>
      </c>
      <c r="AF25" s="2" t="str" cm="1">
        <f t="array" ref="AF25">_xlfn.IFS(AE25="yellow",AG25,AE25="white",AG25,AE25="grey",AG25,AE25="green","",AE25&lt;&gt;"green",AG25)</f>
        <v/>
      </c>
      <c r="AG25" s="2">
        <v>11</v>
      </c>
      <c r="AH25" s="2">
        <v>2</v>
      </c>
      <c r="AI25" s="2">
        <v>1</v>
      </c>
    </row>
    <row r="26" spans="1:35" ht="15.75" customHeight="1" x14ac:dyDescent="0.25">
      <c r="A26" s="21" t="s">
        <v>292</v>
      </c>
      <c r="B26" s="2">
        <v>12</v>
      </c>
      <c r="C26" s="2">
        <v>2</v>
      </c>
      <c r="D26" s="2">
        <v>1</v>
      </c>
      <c r="F26" s="21" t="s">
        <v>293</v>
      </c>
      <c r="G26" s="2">
        <v>12</v>
      </c>
      <c r="H26" s="2">
        <v>2</v>
      </c>
      <c r="I26" s="2">
        <v>0</v>
      </c>
      <c r="O26" s="3" t="s">
        <v>214</v>
      </c>
      <c r="P26" s="22" t="s">
        <v>294</v>
      </c>
      <c r="Q26" s="12" t="s">
        <v>216</v>
      </c>
      <c r="R26" s="2" cm="1">
        <f t="array" ref="R26">_xlfn.IFS(Q26="yellow",S26,Q26="white",S26,Q26="grey",S26,Q26="green","",Q26&lt;&gt;"green",S26)</f>
        <v>12</v>
      </c>
      <c r="S26" s="2">
        <v>12</v>
      </c>
      <c r="T26" s="2">
        <v>2</v>
      </c>
      <c r="U26" s="2">
        <v>1</v>
      </c>
      <c r="V26" s="3"/>
      <c r="W26" s="23" t="s">
        <v>295</v>
      </c>
      <c r="X26" s="21" t="s">
        <v>218</v>
      </c>
      <c r="Y26" s="2" t="str" cm="1">
        <f t="array" ref="Y26">_xlfn.IFS(X26="yellow",Z26,X26="white",Z26,X26="grey",Z26,X26="green","",X26&lt;&gt;"green",Z26)</f>
        <v/>
      </c>
      <c r="Z26" s="2">
        <v>12</v>
      </c>
      <c r="AA26" s="2">
        <v>2</v>
      </c>
      <c r="AB26" s="2">
        <v>1</v>
      </c>
      <c r="AC26" s="3"/>
      <c r="AD26" s="23" t="s">
        <v>296</v>
      </c>
      <c r="AE26" s="21" t="s">
        <v>218</v>
      </c>
      <c r="AF26" s="2" t="str" cm="1">
        <f t="array" ref="AF26">_xlfn.IFS(AE26="yellow",AG26,AE26="white",AG26,AE26="grey",AG26,AE26="green","",AE26&lt;&gt;"green",AG26)</f>
        <v/>
      </c>
      <c r="AG26" s="2">
        <v>12</v>
      </c>
      <c r="AH26" s="2">
        <v>2</v>
      </c>
      <c r="AI26" s="2">
        <v>1</v>
      </c>
    </row>
    <row r="27" spans="1:35" ht="15.75" customHeight="1" x14ac:dyDescent="0.25">
      <c r="A27" s="21" t="s">
        <v>297</v>
      </c>
      <c r="B27" s="2">
        <v>13</v>
      </c>
      <c r="C27" s="2">
        <v>2</v>
      </c>
      <c r="D27" s="2">
        <v>1</v>
      </c>
      <c r="F27" s="21" t="s">
        <v>298</v>
      </c>
      <c r="G27" s="2">
        <v>13</v>
      </c>
      <c r="H27" s="2">
        <v>2</v>
      </c>
      <c r="I27" s="2">
        <v>0</v>
      </c>
      <c r="O27" s="3" t="s">
        <v>214</v>
      </c>
      <c r="P27" s="22" t="s">
        <v>217</v>
      </c>
      <c r="Q27" s="12" t="s">
        <v>216</v>
      </c>
      <c r="R27" s="2" cm="1">
        <f t="array" ref="R27">_xlfn.IFS(Q27="yellow",S27,Q27="white",S27,Q27="grey",S27,Q27="green","",Q27&lt;&gt;"green",S27)</f>
        <v>13</v>
      </c>
      <c r="S27" s="2">
        <v>13</v>
      </c>
      <c r="T27" s="2">
        <v>2</v>
      </c>
      <c r="U27" s="2">
        <v>1</v>
      </c>
      <c r="V27" s="3"/>
      <c r="W27" s="2" t="s">
        <v>299</v>
      </c>
      <c r="X27" s="2" t="s">
        <v>266</v>
      </c>
      <c r="Y27" s="2" cm="1">
        <f t="array" ref="Y27">_xlfn.IFS(X27="yellow",Z27,X27="white",Z27,X27="grey",Z27,X27="green","",X27&lt;&gt;"green",Z27)</f>
        <v>13</v>
      </c>
      <c r="Z27" s="2">
        <v>13</v>
      </c>
      <c r="AA27" s="2">
        <v>2</v>
      </c>
      <c r="AB27" s="2">
        <v>1</v>
      </c>
      <c r="AC27" s="3" t="s">
        <v>214</v>
      </c>
      <c r="AD27" s="22" t="s">
        <v>300</v>
      </c>
      <c r="AE27" s="12" t="s">
        <v>216</v>
      </c>
      <c r="AF27" s="2" cm="1">
        <f t="array" ref="AF27">_xlfn.IFS(AE27="yellow",AG27,AE27="white",AG27,AE27="grey",AG27,AE27="green","",AE27&lt;&gt;"green",AG27)</f>
        <v>13</v>
      </c>
      <c r="AG27" s="2">
        <v>13</v>
      </c>
      <c r="AH27" s="2">
        <v>3</v>
      </c>
      <c r="AI27" s="2">
        <v>0</v>
      </c>
    </row>
    <row r="28" spans="1:35" ht="15.75" customHeight="1" x14ac:dyDescent="0.25">
      <c r="A28" s="21" t="s">
        <v>301</v>
      </c>
      <c r="B28" s="2">
        <v>14</v>
      </c>
      <c r="C28" s="2">
        <v>2</v>
      </c>
      <c r="D28" s="2">
        <v>1</v>
      </c>
      <c r="F28" s="21" t="s">
        <v>302</v>
      </c>
      <c r="G28" s="2">
        <v>14</v>
      </c>
      <c r="H28" s="2">
        <v>2</v>
      </c>
      <c r="I28" s="2">
        <v>1</v>
      </c>
      <c r="O28" s="3" t="s">
        <v>214</v>
      </c>
      <c r="P28" s="22" t="s">
        <v>303</v>
      </c>
      <c r="Q28" s="12" t="s">
        <v>216</v>
      </c>
      <c r="R28" s="2" cm="1">
        <f t="array" ref="R28">_xlfn.IFS(Q28="yellow",S28,Q28="white",S28,Q28="grey",S28,Q28="green","",Q28&lt;&gt;"green",S28)</f>
        <v>14</v>
      </c>
      <c r="S28" s="2">
        <v>14</v>
      </c>
      <c r="T28" s="2">
        <v>2</v>
      </c>
      <c r="U28" s="2">
        <v>1</v>
      </c>
      <c r="V28" s="3"/>
      <c r="W28" s="23" t="s">
        <v>304</v>
      </c>
      <c r="X28" s="21" t="s">
        <v>218</v>
      </c>
      <c r="Y28" s="2" t="str" cm="1">
        <f t="array" ref="Y28">_xlfn.IFS(X28="yellow",Z28,X28="white",Z28,X28="grey",Z28,X28="green","",X28&lt;&gt;"green",Z28)</f>
        <v/>
      </c>
      <c r="Z28" s="2">
        <v>14</v>
      </c>
      <c r="AA28" s="2">
        <v>2</v>
      </c>
      <c r="AB28" s="2">
        <v>1</v>
      </c>
      <c r="AC28" s="3"/>
      <c r="AD28" s="23" t="s">
        <v>305</v>
      </c>
      <c r="AE28" s="21" t="s">
        <v>218</v>
      </c>
      <c r="AF28" s="2" t="str" cm="1">
        <f t="array" ref="AF28">_xlfn.IFS(AE28="yellow",AG28,AE28="white",AG28,AE28="grey",AG28,AE28="green","",AE28&lt;&gt;"green",AG28)</f>
        <v/>
      </c>
      <c r="AG28" s="2">
        <v>14</v>
      </c>
      <c r="AH28" s="2">
        <v>3</v>
      </c>
      <c r="AI28" s="2">
        <v>0</v>
      </c>
    </row>
    <row r="29" spans="1:35" ht="15.75" customHeight="1" x14ac:dyDescent="0.25">
      <c r="A29" s="21" t="s">
        <v>306</v>
      </c>
      <c r="B29" s="2">
        <v>15</v>
      </c>
      <c r="C29" s="2">
        <v>2</v>
      </c>
      <c r="D29" s="2">
        <v>1</v>
      </c>
      <c r="F29" s="21" t="s">
        <v>307</v>
      </c>
      <c r="G29" s="2">
        <v>15</v>
      </c>
      <c r="H29" s="2">
        <v>2</v>
      </c>
      <c r="I29" s="2">
        <v>1</v>
      </c>
      <c r="O29" s="3" t="s">
        <v>214</v>
      </c>
      <c r="P29" s="2" t="s">
        <v>308</v>
      </c>
      <c r="Q29" s="2" t="s">
        <v>266</v>
      </c>
      <c r="R29" s="2" cm="1">
        <f t="array" ref="R29">_xlfn.IFS(Q29="yellow",S29,Q29="white",S29,Q29="grey",S29,Q29="green","",Q29&lt;&gt;"green",S29)</f>
        <v>15</v>
      </c>
      <c r="S29" s="2">
        <v>15</v>
      </c>
      <c r="T29" s="2">
        <v>3</v>
      </c>
      <c r="U29" s="2">
        <v>0</v>
      </c>
      <c r="V29" s="3"/>
      <c r="W29" s="2" t="s">
        <v>309</v>
      </c>
      <c r="X29" s="2" t="s">
        <v>266</v>
      </c>
      <c r="Y29" s="2" cm="1">
        <f t="array" ref="Y29">_xlfn.IFS(X29="yellow",Z29,X29="white",Z29,X29="grey",Z29,X29="green","",X29&lt;&gt;"green",Z29)</f>
        <v>15</v>
      </c>
      <c r="Z29" s="2">
        <v>15</v>
      </c>
      <c r="AA29" s="2">
        <v>2</v>
      </c>
      <c r="AB29" s="2">
        <v>1</v>
      </c>
      <c r="AC29" s="3"/>
      <c r="AD29" s="23" t="s">
        <v>310</v>
      </c>
      <c r="AE29" s="21" t="s">
        <v>218</v>
      </c>
      <c r="AF29" s="2" t="str" cm="1">
        <f t="array" ref="AF29">_xlfn.IFS(AE29="yellow",AG29,AE29="white",AG29,AE29="grey",AG29,AE29="green","",AE29&lt;&gt;"green",AG29)</f>
        <v/>
      </c>
      <c r="AG29" s="2">
        <v>15</v>
      </c>
      <c r="AH29" s="2">
        <v>2</v>
      </c>
      <c r="AI29" s="2">
        <v>1</v>
      </c>
    </row>
    <row r="30" spans="1:35" ht="15.75" customHeight="1" x14ac:dyDescent="0.25">
      <c r="A30" s="21" t="s">
        <v>311</v>
      </c>
      <c r="B30" s="2">
        <v>16</v>
      </c>
      <c r="C30" s="2">
        <v>2</v>
      </c>
      <c r="D30" s="2">
        <v>1</v>
      </c>
      <c r="F30" s="21" t="s">
        <v>312</v>
      </c>
      <c r="G30" s="2">
        <v>16</v>
      </c>
      <c r="H30" s="2">
        <v>2</v>
      </c>
      <c r="I30" s="2">
        <v>1</v>
      </c>
      <c r="O30" s="3" t="s">
        <v>214</v>
      </c>
      <c r="P30" s="2" t="s">
        <v>219</v>
      </c>
      <c r="Q30" s="2" t="s">
        <v>266</v>
      </c>
      <c r="R30" s="2" cm="1">
        <f t="array" ref="R30">_xlfn.IFS(Q30="yellow",S30,Q30="white",S30,Q30="grey",S30,Q30="green","",Q30&lt;&gt;"green",S30)</f>
        <v>16</v>
      </c>
      <c r="S30" s="2">
        <v>16</v>
      </c>
      <c r="T30" s="2">
        <v>2</v>
      </c>
      <c r="U30" s="2">
        <v>1</v>
      </c>
      <c r="V30" s="3"/>
      <c r="W30" s="23" t="s">
        <v>313</v>
      </c>
      <c r="X30" s="21" t="s">
        <v>218</v>
      </c>
      <c r="Y30" s="2" t="str" cm="1">
        <f t="array" ref="Y30">_xlfn.IFS(X30="yellow",Z30,X30="white",Z30,X30="grey",Z30,X30="green","",X30&lt;&gt;"green",Z30)</f>
        <v/>
      </c>
      <c r="Z30" s="2">
        <v>16</v>
      </c>
      <c r="AA30" s="2">
        <v>2</v>
      </c>
      <c r="AB30" s="2">
        <v>1</v>
      </c>
      <c r="AC30" s="3"/>
      <c r="AD30" s="23" t="s">
        <v>314</v>
      </c>
      <c r="AE30" s="21" t="s">
        <v>218</v>
      </c>
      <c r="AF30" s="2" t="str" cm="1">
        <f t="array" ref="AF30">_xlfn.IFS(AE30="yellow",AG30,AE30="white",AG30,AE30="grey",AG30,AE30="green","",AE30&lt;&gt;"green",AG30)</f>
        <v/>
      </c>
      <c r="AG30" s="2">
        <v>16</v>
      </c>
      <c r="AH30" s="2">
        <v>2</v>
      </c>
      <c r="AI30" s="2">
        <v>1</v>
      </c>
    </row>
    <row r="31" spans="1:35" ht="15.75" customHeight="1" x14ac:dyDescent="0.25">
      <c r="A31" s="21" t="s">
        <v>315</v>
      </c>
      <c r="B31" s="2">
        <v>17</v>
      </c>
      <c r="C31" s="2">
        <v>2</v>
      </c>
      <c r="D31" s="2">
        <v>1</v>
      </c>
      <c r="F31" s="21" t="s">
        <v>316</v>
      </c>
      <c r="G31" s="2">
        <v>17</v>
      </c>
      <c r="H31" s="2">
        <v>2</v>
      </c>
      <c r="I31" s="2">
        <v>1</v>
      </c>
      <c r="O31" s="3" t="s">
        <v>214</v>
      </c>
      <c r="P31" s="2" t="s">
        <v>224</v>
      </c>
      <c r="Q31" s="2" t="s">
        <v>266</v>
      </c>
      <c r="R31" s="2" cm="1">
        <f t="array" ref="R31">_xlfn.IFS(Q31="yellow",S31,Q31="white",S31,Q31="grey",S31,Q31="green","",Q31&lt;&gt;"green",S31)</f>
        <v>17</v>
      </c>
      <c r="S31" s="2">
        <v>17</v>
      </c>
      <c r="T31" s="2">
        <v>2</v>
      </c>
      <c r="U31" s="2">
        <v>1</v>
      </c>
      <c r="V31" s="3"/>
      <c r="W31" s="2" t="s">
        <v>317</v>
      </c>
      <c r="X31" s="2" t="s">
        <v>266</v>
      </c>
      <c r="Y31" s="2" cm="1">
        <f t="array" ref="Y31">_xlfn.IFS(X31="yellow",Z31,X31="white",Z31,X31="grey",Z31,X31="green","",X31&lt;&gt;"green",Z31)</f>
        <v>17</v>
      </c>
      <c r="Z31" s="2">
        <v>17</v>
      </c>
      <c r="AA31" s="2">
        <v>2</v>
      </c>
      <c r="AB31" s="2">
        <v>1</v>
      </c>
      <c r="AC31" s="3"/>
      <c r="AD31" s="23" t="s">
        <v>318</v>
      </c>
      <c r="AE31" s="21" t="s">
        <v>218</v>
      </c>
      <c r="AF31" s="2" t="str" cm="1">
        <f t="array" ref="AF31">_xlfn.IFS(AE31="yellow",AG31,AE31="white",AG31,AE31="grey",AG31,AE31="green","",AE31&lt;&gt;"green",AG31)</f>
        <v/>
      </c>
      <c r="AG31" s="2">
        <v>17</v>
      </c>
      <c r="AH31" s="2">
        <v>2</v>
      </c>
      <c r="AI31" s="2">
        <v>1</v>
      </c>
    </row>
    <row r="32" spans="1:35" ht="15.75" customHeight="1" x14ac:dyDescent="0.25">
      <c r="A32" s="21" t="s">
        <v>319</v>
      </c>
      <c r="B32" s="2">
        <v>18</v>
      </c>
      <c r="C32" s="2">
        <v>2</v>
      </c>
      <c r="D32" s="2">
        <v>1</v>
      </c>
      <c r="F32" s="21" t="s">
        <v>320</v>
      </c>
      <c r="G32" s="2">
        <v>18</v>
      </c>
      <c r="H32" s="2">
        <v>2</v>
      </c>
      <c r="I32" s="2">
        <v>1</v>
      </c>
      <c r="O32" s="3"/>
      <c r="P32" s="23" t="s">
        <v>231</v>
      </c>
      <c r="Q32" s="21" t="s">
        <v>218</v>
      </c>
      <c r="R32" s="2" t="str" cm="1">
        <f t="array" ref="R32">_xlfn.IFS(Q32="yellow",S32,Q32="white",S32,Q32="grey",S32,Q32="green","",Q32&lt;&gt;"green",S32)</f>
        <v/>
      </c>
      <c r="S32" s="2">
        <v>18</v>
      </c>
      <c r="T32" s="2">
        <v>2</v>
      </c>
      <c r="U32" s="2">
        <v>1</v>
      </c>
      <c r="V32" s="3"/>
      <c r="W32" s="23" t="s">
        <v>321</v>
      </c>
      <c r="X32" s="21" t="s">
        <v>218</v>
      </c>
      <c r="Y32" s="2" t="str" cm="1">
        <f t="array" ref="Y32">_xlfn.IFS(X32="yellow",Z32,X32="white",Z32,X32="grey",Z32,X32="green","",X32&lt;&gt;"green",Z32)</f>
        <v/>
      </c>
      <c r="Z32" s="2">
        <v>18</v>
      </c>
      <c r="AA32" s="2">
        <v>2</v>
      </c>
      <c r="AB32" s="2">
        <v>1</v>
      </c>
      <c r="AC32" s="3"/>
      <c r="AD32" s="2" t="s">
        <v>322</v>
      </c>
      <c r="AE32" s="2" t="s">
        <v>266</v>
      </c>
      <c r="AF32" s="2" cm="1">
        <f t="array" ref="AF32">_xlfn.IFS(AE32="yellow",AG32,AE32="white",AG32,AE32="grey",AG32,AE32="green","",AE32&lt;&gt;"green",AG32)</f>
        <v>18</v>
      </c>
      <c r="AG32" s="2">
        <v>18</v>
      </c>
      <c r="AH32" s="2">
        <v>2</v>
      </c>
      <c r="AI32" s="2">
        <v>1</v>
      </c>
    </row>
    <row r="33" spans="1:35" ht="15.75" customHeight="1" x14ac:dyDescent="0.25">
      <c r="A33" s="21" t="s">
        <v>323</v>
      </c>
      <c r="B33" s="2">
        <v>19</v>
      </c>
      <c r="C33" s="2">
        <v>2</v>
      </c>
      <c r="D33" s="2">
        <v>1</v>
      </c>
      <c r="F33" s="21" t="s">
        <v>324</v>
      </c>
      <c r="G33" s="2">
        <v>19</v>
      </c>
      <c r="H33" s="2">
        <v>2</v>
      </c>
      <c r="I33" s="2">
        <v>1</v>
      </c>
      <c r="O33" s="3"/>
      <c r="P33" s="23" t="s">
        <v>239</v>
      </c>
      <c r="Q33" s="21" t="s">
        <v>218</v>
      </c>
      <c r="R33" s="2" t="str" cm="1">
        <f t="array" ref="R33">_xlfn.IFS(Q33="yellow",S33,Q33="white",S33,Q33="grey",S33,Q33="green","",Q33&lt;&gt;"green",S33)</f>
        <v/>
      </c>
      <c r="S33" s="2">
        <v>19</v>
      </c>
      <c r="T33" s="2">
        <v>2</v>
      </c>
      <c r="U33" s="2">
        <v>1</v>
      </c>
      <c r="V33" s="3"/>
      <c r="W33" s="2" t="s">
        <v>325</v>
      </c>
      <c r="X33" s="2" t="s">
        <v>266</v>
      </c>
      <c r="Y33" s="2" cm="1">
        <f t="array" ref="Y33">_xlfn.IFS(X33="yellow",Z33,X33="white",Z33,X33="grey",Z33,X33="green","",X33&lt;&gt;"green",Z33)</f>
        <v>19</v>
      </c>
      <c r="Z33" s="2">
        <v>19</v>
      </c>
      <c r="AA33" s="2">
        <v>2</v>
      </c>
      <c r="AB33" s="2">
        <v>1</v>
      </c>
      <c r="AC33" s="3"/>
      <c r="AD33" s="2" t="s">
        <v>326</v>
      </c>
      <c r="AE33" s="2" t="s">
        <v>266</v>
      </c>
      <c r="AF33" s="2" cm="1">
        <f t="array" ref="AF33">_xlfn.IFS(AE33="yellow",AG33,AE33="white",AG33,AE33="grey",AG33,AE33="green","",AE33&lt;&gt;"green",AG33)</f>
        <v>19</v>
      </c>
      <c r="AG33" s="2">
        <v>19</v>
      </c>
      <c r="AH33" s="2">
        <v>2</v>
      </c>
      <c r="AI33" s="2">
        <v>1</v>
      </c>
    </row>
    <row r="34" spans="1:35" ht="15.75" customHeight="1" x14ac:dyDescent="0.25">
      <c r="A34" s="21" t="s">
        <v>327</v>
      </c>
      <c r="B34" s="2">
        <v>20</v>
      </c>
      <c r="C34" s="2">
        <v>2</v>
      </c>
      <c r="D34" s="2">
        <v>1</v>
      </c>
      <c r="F34" s="21" t="s">
        <v>328</v>
      </c>
      <c r="G34" s="2">
        <v>20</v>
      </c>
      <c r="H34" s="2">
        <v>2</v>
      </c>
      <c r="I34" s="2">
        <v>1</v>
      </c>
      <c r="O34" s="3" t="s">
        <v>214</v>
      </c>
      <c r="P34" s="2" t="s">
        <v>247</v>
      </c>
      <c r="Q34" s="2" t="s">
        <v>266</v>
      </c>
      <c r="R34" s="2" cm="1">
        <f t="array" ref="R34">_xlfn.IFS(Q34="yellow",S34,Q34="white",S34,Q34="grey",S34,Q34="green","",Q34&lt;&gt;"green",S34)</f>
        <v>20</v>
      </c>
      <c r="S34" s="2">
        <v>20</v>
      </c>
      <c r="T34" s="2">
        <v>3</v>
      </c>
      <c r="U34" s="2">
        <v>0</v>
      </c>
      <c r="V34" s="3"/>
      <c r="W34" s="23" t="s">
        <v>329</v>
      </c>
      <c r="X34" s="21" t="s">
        <v>218</v>
      </c>
      <c r="Y34" s="2" t="str" cm="1">
        <f t="array" ref="Y34">_xlfn.IFS(X34="yellow",Z34,X34="white",Z34,X34="grey",Z34,X34="green","",X34&lt;&gt;"green",Z34)</f>
        <v/>
      </c>
      <c r="Z34" s="2">
        <v>20</v>
      </c>
      <c r="AA34" s="2">
        <v>2</v>
      </c>
      <c r="AB34" s="2">
        <v>1</v>
      </c>
      <c r="AC34" s="3"/>
      <c r="AD34" s="23" t="s">
        <v>330</v>
      </c>
      <c r="AE34" s="21" t="s">
        <v>218</v>
      </c>
      <c r="AF34" s="2" t="str" cm="1">
        <f t="array" ref="AF34">_xlfn.IFS(AE34="yellow",AG34,AE34="white",AG34,AE34="grey",AG34,AE34="green","",AE34&lt;&gt;"green",AG34)</f>
        <v/>
      </c>
      <c r="AG34" s="2">
        <v>20</v>
      </c>
      <c r="AH34" s="2">
        <v>2</v>
      </c>
      <c r="AI34" s="2">
        <v>1</v>
      </c>
    </row>
    <row r="35" spans="1:35" ht="15.75" customHeight="1" x14ac:dyDescent="0.25">
      <c r="A35" s="21" t="s">
        <v>331</v>
      </c>
      <c r="B35" s="2">
        <v>21</v>
      </c>
      <c r="C35" s="2">
        <v>2</v>
      </c>
      <c r="D35" s="2">
        <v>1</v>
      </c>
      <c r="F35" s="21" t="s">
        <v>332</v>
      </c>
      <c r="G35" s="2">
        <v>21</v>
      </c>
      <c r="H35" s="2">
        <v>2</v>
      </c>
      <c r="I35" s="2">
        <v>1</v>
      </c>
      <c r="O35" s="3"/>
      <c r="P35" s="23" t="s">
        <v>254</v>
      </c>
      <c r="Q35" s="21" t="s">
        <v>218</v>
      </c>
      <c r="R35" s="2" t="str" cm="1">
        <f t="array" ref="R35">_xlfn.IFS(Q35="yellow",S35,Q35="white",S35,Q35="grey",S35,Q35="green","",Q35&lt;&gt;"green",S35)</f>
        <v/>
      </c>
      <c r="S35" s="2">
        <v>21</v>
      </c>
      <c r="T35" s="2">
        <v>3</v>
      </c>
      <c r="U35" s="2">
        <v>0</v>
      </c>
      <c r="V35" s="3"/>
      <c r="W35" s="2" t="s">
        <v>333</v>
      </c>
      <c r="X35" s="2" t="s">
        <v>266</v>
      </c>
      <c r="Y35" s="2" cm="1">
        <f t="array" ref="Y35">_xlfn.IFS(X35="yellow",Z35,X35="white",Z35,X35="grey",Z35,X35="green","",X35&lt;&gt;"green",Z35)</f>
        <v>21</v>
      </c>
      <c r="Z35" s="2">
        <v>21</v>
      </c>
      <c r="AA35" s="2">
        <v>2</v>
      </c>
      <c r="AB35" s="2">
        <v>1</v>
      </c>
      <c r="AC35" s="3"/>
      <c r="AD35" s="23" t="s">
        <v>334</v>
      </c>
      <c r="AE35" s="21" t="s">
        <v>218</v>
      </c>
      <c r="AF35" s="2" t="str" cm="1">
        <f t="array" ref="AF35">_xlfn.IFS(AE35="yellow",AG35,AE35="white",AG35,AE35="grey",AG35,AE35="green","",AE35&lt;&gt;"green",AG35)</f>
        <v/>
      </c>
      <c r="AG35" s="2">
        <v>21</v>
      </c>
      <c r="AH35" s="2">
        <v>2</v>
      </c>
      <c r="AI35" s="2">
        <v>1</v>
      </c>
    </row>
    <row r="36" spans="1:35" ht="15.75" customHeight="1" x14ac:dyDescent="0.25">
      <c r="A36" s="21" t="s">
        <v>335</v>
      </c>
      <c r="B36" s="2">
        <v>22</v>
      </c>
      <c r="C36" s="2">
        <v>2</v>
      </c>
      <c r="D36" s="2">
        <v>1</v>
      </c>
      <c r="F36" s="21" t="s">
        <v>336</v>
      </c>
      <c r="G36" s="2">
        <v>22</v>
      </c>
      <c r="H36" s="2">
        <v>2</v>
      </c>
      <c r="I36" s="2">
        <v>1</v>
      </c>
      <c r="O36" s="3"/>
      <c r="P36" s="23" t="s">
        <v>261</v>
      </c>
      <c r="Q36" s="21" t="s">
        <v>218</v>
      </c>
      <c r="R36" s="2" t="str" cm="1">
        <f t="array" ref="R36">_xlfn.IFS(Q36="yellow",S36,Q36="white",S36,Q36="grey",S36,Q36="green","",Q36&lt;&gt;"green",S36)</f>
        <v/>
      </c>
      <c r="S36" s="2">
        <v>22</v>
      </c>
      <c r="T36" s="2">
        <v>2</v>
      </c>
      <c r="U36" s="2">
        <v>1</v>
      </c>
      <c r="V36" s="3"/>
      <c r="W36" s="23" t="s">
        <v>337</v>
      </c>
      <c r="X36" s="21" t="s">
        <v>218</v>
      </c>
      <c r="Y36" s="2" t="str" cm="1">
        <f t="array" ref="Y36">_xlfn.IFS(X36="yellow",Z36,X36="white",Z36,X36="grey",Z36,X36="green","",X36&lt;&gt;"green",Z36)</f>
        <v/>
      </c>
      <c r="Z36" s="2">
        <v>22</v>
      </c>
      <c r="AA36" s="2">
        <v>2</v>
      </c>
      <c r="AB36" s="2">
        <v>1</v>
      </c>
      <c r="AC36" s="3"/>
      <c r="AD36" s="2" t="s">
        <v>338</v>
      </c>
      <c r="AE36" s="2" t="s">
        <v>266</v>
      </c>
      <c r="AF36" s="2" cm="1">
        <f t="array" ref="AF36">_xlfn.IFS(AE36="yellow",AG36,AE36="white",AG36,AE36="grey",AG36,AE36="green","",AE36&lt;&gt;"green",AG36)</f>
        <v>22</v>
      </c>
      <c r="AG36" s="2">
        <v>22</v>
      </c>
      <c r="AH36" s="2">
        <v>3</v>
      </c>
      <c r="AI36" s="2">
        <v>0</v>
      </c>
    </row>
    <row r="37" spans="1:35" ht="15.75" customHeight="1" x14ac:dyDescent="0.25">
      <c r="A37" s="21" t="s">
        <v>339</v>
      </c>
      <c r="B37" s="2">
        <v>23</v>
      </c>
      <c r="C37" s="2">
        <v>2</v>
      </c>
      <c r="D37" s="2">
        <v>1</v>
      </c>
      <c r="F37" s="21" t="s">
        <v>340</v>
      </c>
      <c r="G37" s="2">
        <v>23</v>
      </c>
      <c r="H37" s="2">
        <v>2</v>
      </c>
      <c r="I37" s="2">
        <v>1</v>
      </c>
      <c r="O37" s="3"/>
      <c r="P37" s="23" t="s">
        <v>267</v>
      </c>
      <c r="Q37" s="21" t="s">
        <v>218</v>
      </c>
      <c r="R37" s="2" t="str" cm="1">
        <f t="array" ref="R37">_xlfn.IFS(Q37="yellow",S37,Q37="white",S37,Q37="grey",S37,Q37="green","",Q37&lt;&gt;"green",S37)</f>
        <v/>
      </c>
      <c r="S37" s="2">
        <v>23</v>
      </c>
      <c r="T37" s="2">
        <v>2</v>
      </c>
      <c r="U37" s="2">
        <v>1</v>
      </c>
      <c r="V37" s="3"/>
      <c r="W37" s="2" t="s">
        <v>341</v>
      </c>
      <c r="X37" s="2" t="s">
        <v>266</v>
      </c>
      <c r="Y37" s="2" cm="1">
        <f t="array" ref="Y37">_xlfn.IFS(X37="yellow",Z37,X37="white",Z37,X37="grey",Z37,X37="green","",X37&lt;&gt;"green",Z37)</f>
        <v>23</v>
      </c>
      <c r="Z37" s="2">
        <v>23</v>
      </c>
      <c r="AA37" s="2">
        <v>2</v>
      </c>
      <c r="AB37" s="2">
        <v>1</v>
      </c>
      <c r="AC37" s="3"/>
      <c r="AD37" s="23" t="s">
        <v>342</v>
      </c>
      <c r="AE37" s="21" t="s">
        <v>218</v>
      </c>
      <c r="AF37" s="2" t="str" cm="1">
        <f t="array" ref="AF37">_xlfn.IFS(AE37="yellow",AG37,AE37="white",AG37,AE37="grey",AG37,AE37="green","",AE37&lt;&gt;"green",AG37)</f>
        <v/>
      </c>
      <c r="AG37" s="2">
        <v>23</v>
      </c>
      <c r="AH37" s="2">
        <v>3</v>
      </c>
      <c r="AI37" s="2">
        <v>0</v>
      </c>
    </row>
    <row r="38" spans="1:35" ht="15.75" customHeight="1" x14ac:dyDescent="0.25">
      <c r="A38" s="21" t="s">
        <v>343</v>
      </c>
      <c r="B38" s="2">
        <v>24</v>
      </c>
      <c r="C38" s="2">
        <v>2</v>
      </c>
      <c r="D38" s="2">
        <v>1</v>
      </c>
      <c r="F38" s="21" t="s">
        <v>344</v>
      </c>
      <c r="G38" s="2">
        <v>24</v>
      </c>
      <c r="H38" s="2">
        <v>2</v>
      </c>
      <c r="I38" s="2">
        <v>1</v>
      </c>
      <c r="O38" s="3"/>
      <c r="P38" s="23" t="s">
        <v>274</v>
      </c>
      <c r="Q38" s="21" t="s">
        <v>218</v>
      </c>
      <c r="R38" s="2" t="str" cm="1">
        <f t="array" ref="R38">_xlfn.IFS(Q38="yellow",S38,Q38="white",S38,Q38="grey",S38,Q38="green","",Q38&lt;&gt;"green",S38)</f>
        <v/>
      </c>
      <c r="S38" s="2">
        <v>24</v>
      </c>
      <c r="T38" s="2">
        <v>2</v>
      </c>
      <c r="U38" s="2">
        <v>1</v>
      </c>
      <c r="V38" s="3"/>
      <c r="W38" s="23" t="s">
        <v>345</v>
      </c>
      <c r="X38" s="21" t="s">
        <v>218</v>
      </c>
      <c r="Y38" s="2" t="str" cm="1">
        <f t="array" ref="Y38">_xlfn.IFS(X38="yellow",Z38,X38="white",Z38,X38="grey",Z38,X38="green","",X38&lt;&gt;"green",Z38)</f>
        <v/>
      </c>
      <c r="Z38" s="2">
        <v>24</v>
      </c>
      <c r="AA38" s="2">
        <v>2</v>
      </c>
      <c r="AB38" s="2">
        <v>1</v>
      </c>
      <c r="AC38" s="3"/>
      <c r="AD38" s="23" t="s">
        <v>346</v>
      </c>
      <c r="AE38" s="21" t="s">
        <v>218</v>
      </c>
      <c r="AF38" s="2" t="str" cm="1">
        <f t="array" ref="AF38">_xlfn.IFS(AE38="yellow",AG38,AE38="white",AG38,AE38="grey",AG38,AE38="green","",AE38&lt;&gt;"green",AG38)</f>
        <v/>
      </c>
      <c r="AG38" s="2">
        <v>24</v>
      </c>
      <c r="AH38" s="2">
        <v>2</v>
      </c>
      <c r="AI38" s="2">
        <v>1</v>
      </c>
    </row>
    <row r="39" spans="1:35" ht="15.75" customHeight="1" x14ac:dyDescent="0.25">
      <c r="A39" s="21" t="s">
        <v>347</v>
      </c>
      <c r="B39" s="2">
        <v>25</v>
      </c>
      <c r="C39" s="2">
        <v>2</v>
      </c>
      <c r="D39" s="2">
        <v>1</v>
      </c>
      <c r="F39" s="21" t="s">
        <v>348</v>
      </c>
      <c r="G39" s="2">
        <v>25</v>
      </c>
      <c r="H39" s="2">
        <v>2</v>
      </c>
      <c r="I39" s="2">
        <v>1</v>
      </c>
      <c r="O39" s="3" t="s">
        <v>214</v>
      </c>
      <c r="P39" s="22" t="s">
        <v>349</v>
      </c>
      <c r="Q39" s="12" t="s">
        <v>216</v>
      </c>
      <c r="R39" s="2" cm="1">
        <f t="array" ref="R39">_xlfn.IFS(Q39="yellow",S39,Q39="white",S39,Q39="grey",S39,Q39="green","",Q39&lt;&gt;"green",S39)</f>
        <v>25</v>
      </c>
      <c r="S39" s="2">
        <v>25</v>
      </c>
      <c r="T39" s="2">
        <v>2</v>
      </c>
      <c r="U39" s="2">
        <v>1</v>
      </c>
      <c r="V39" s="3"/>
      <c r="W39" s="2" t="s">
        <v>350</v>
      </c>
      <c r="X39" s="2" t="s">
        <v>266</v>
      </c>
      <c r="Y39" s="2" cm="1">
        <f t="array" ref="Y39">_xlfn.IFS(X39="yellow",Z39,X39="white",Z39,X39="grey",Z39,X39="green","",X39&lt;&gt;"green",Z39)</f>
        <v>25</v>
      </c>
      <c r="Z39" s="2">
        <v>25</v>
      </c>
      <c r="AA39" s="2">
        <v>2</v>
      </c>
      <c r="AB39" s="2">
        <v>1</v>
      </c>
      <c r="AC39" s="3"/>
      <c r="AD39" s="23" t="s">
        <v>351</v>
      </c>
      <c r="AE39" s="21" t="s">
        <v>218</v>
      </c>
      <c r="AF39" s="2" t="str" cm="1">
        <f t="array" ref="AF39">_xlfn.IFS(AE39="yellow",AG39,AE39="white",AG39,AE39="grey",AG39,AE39="green","",AE39&lt;&gt;"green",AG39)</f>
        <v/>
      </c>
      <c r="AG39" s="2">
        <v>25</v>
      </c>
      <c r="AH39" s="2">
        <v>2</v>
      </c>
      <c r="AI39" s="2">
        <v>1</v>
      </c>
    </row>
    <row r="40" spans="1:35" ht="15.75" customHeight="1" x14ac:dyDescent="0.25">
      <c r="A40" s="21" t="s">
        <v>352</v>
      </c>
      <c r="B40" s="2">
        <v>26</v>
      </c>
      <c r="C40" s="2">
        <v>2</v>
      </c>
      <c r="D40" s="2">
        <v>1</v>
      </c>
      <c r="F40" s="21" t="s">
        <v>353</v>
      </c>
      <c r="G40" s="2">
        <v>26</v>
      </c>
      <c r="H40" s="2">
        <v>2</v>
      </c>
      <c r="I40" s="2">
        <v>1</v>
      </c>
      <c r="O40" s="3"/>
      <c r="P40" s="23" t="s">
        <v>354</v>
      </c>
      <c r="Q40" s="21" t="s">
        <v>218</v>
      </c>
      <c r="R40" s="2" t="str" cm="1">
        <f t="array" ref="R40">_xlfn.IFS(Q40="yellow",S40,Q40="white",S40,Q40="grey",S40,Q40="green","",Q40&lt;&gt;"green",S40)</f>
        <v/>
      </c>
      <c r="S40" s="2">
        <v>26</v>
      </c>
      <c r="T40" s="2">
        <v>2</v>
      </c>
      <c r="U40" s="2">
        <v>1</v>
      </c>
      <c r="V40" s="3"/>
      <c r="W40" s="23" t="s">
        <v>355</v>
      </c>
      <c r="X40" s="21" t="s">
        <v>218</v>
      </c>
      <c r="Y40" s="2" t="str" cm="1">
        <f t="array" ref="Y40">_xlfn.IFS(X40="yellow",Z40,X40="white",Z40,X40="grey",Z40,X40="green","",X40&lt;&gt;"green",Z40)</f>
        <v/>
      </c>
      <c r="Z40" s="2">
        <v>26</v>
      </c>
      <c r="AA40" s="2">
        <v>2</v>
      </c>
      <c r="AB40" s="2">
        <v>1</v>
      </c>
      <c r="AC40" s="3"/>
      <c r="AD40" s="23" t="s">
        <v>356</v>
      </c>
      <c r="AE40" s="21" t="s">
        <v>218</v>
      </c>
      <c r="AF40" s="2" t="str" cm="1">
        <f t="array" ref="AF40">_xlfn.IFS(AE40="yellow",AG40,AE40="white",AG40,AE40="grey",AG40,AE40="green","",AE40&lt;&gt;"green",AG40)</f>
        <v/>
      </c>
      <c r="AG40" s="2">
        <v>26</v>
      </c>
      <c r="AH40" s="2">
        <v>2</v>
      </c>
      <c r="AI40" s="2">
        <v>1</v>
      </c>
    </row>
    <row r="41" spans="1:35" ht="15.75" customHeight="1" x14ac:dyDescent="0.25">
      <c r="A41" s="21" t="s">
        <v>357</v>
      </c>
      <c r="B41" s="2">
        <v>27</v>
      </c>
      <c r="C41" s="2">
        <v>2</v>
      </c>
      <c r="D41" s="2">
        <v>1</v>
      </c>
      <c r="F41" s="21" t="s">
        <v>358</v>
      </c>
      <c r="G41" s="2">
        <v>27</v>
      </c>
      <c r="H41" s="2">
        <v>2</v>
      </c>
      <c r="I41" s="2">
        <v>1</v>
      </c>
      <c r="O41" s="3" t="s">
        <v>214</v>
      </c>
      <c r="P41" s="22" t="s">
        <v>359</v>
      </c>
      <c r="Q41" s="12" t="s">
        <v>216</v>
      </c>
      <c r="R41" s="2" cm="1">
        <f t="array" ref="R41">_xlfn.IFS(Q41="yellow",S41,Q41="white",S41,Q41="grey",S41,Q41="green","",Q41&lt;&gt;"green",S41)</f>
        <v>27</v>
      </c>
      <c r="S41" s="2">
        <v>27</v>
      </c>
      <c r="T41" s="2">
        <v>2</v>
      </c>
      <c r="U41" s="2">
        <v>1</v>
      </c>
      <c r="V41" s="3"/>
      <c r="W41" s="2" t="s">
        <v>360</v>
      </c>
      <c r="X41" s="2" t="s">
        <v>266</v>
      </c>
      <c r="Y41" s="2" cm="1">
        <f t="array" ref="Y41">_xlfn.IFS(X41="yellow",Z41,X41="white",Z41,X41="grey",Z41,X41="green","",X41&lt;&gt;"green",Z41)</f>
        <v>27</v>
      </c>
      <c r="Z41" s="2">
        <v>27</v>
      </c>
      <c r="AA41" s="2">
        <v>2</v>
      </c>
      <c r="AB41" s="2">
        <v>1</v>
      </c>
      <c r="AC41" s="3"/>
      <c r="AD41" s="2" t="s">
        <v>361</v>
      </c>
      <c r="AE41" s="2" t="s">
        <v>266</v>
      </c>
      <c r="AF41" s="2" cm="1">
        <f t="array" ref="AF41">_xlfn.IFS(AE41="yellow",AG41,AE41="white",AG41,AE41="grey",AG41,AE41="green","",AE41&lt;&gt;"green",AG41)</f>
        <v>27</v>
      </c>
      <c r="AG41" s="2">
        <v>27</v>
      </c>
      <c r="AH41" s="2">
        <v>2</v>
      </c>
      <c r="AI41" s="2">
        <v>1</v>
      </c>
    </row>
    <row r="42" spans="1:35" ht="15.75" customHeight="1" x14ac:dyDescent="0.25">
      <c r="A42" s="21" t="s">
        <v>362</v>
      </c>
      <c r="B42" s="2">
        <v>28</v>
      </c>
      <c r="C42" s="2">
        <v>2</v>
      </c>
      <c r="D42" s="2">
        <v>1</v>
      </c>
      <c r="F42" s="21" t="s">
        <v>363</v>
      </c>
      <c r="G42" s="2">
        <v>28</v>
      </c>
      <c r="H42" s="2">
        <v>2</v>
      </c>
      <c r="I42" s="2">
        <v>0</v>
      </c>
      <c r="O42" s="3" t="s">
        <v>214</v>
      </c>
      <c r="P42" s="22" t="s">
        <v>364</v>
      </c>
      <c r="Q42" s="12" t="s">
        <v>216</v>
      </c>
      <c r="R42" s="2" cm="1">
        <f t="array" ref="R42">_xlfn.IFS(Q42="yellow",S42,Q42="white",S42,Q42="grey",S42,Q42="green","",Q42&lt;&gt;"green",S42)</f>
        <v>28</v>
      </c>
      <c r="S42" s="2">
        <v>28</v>
      </c>
      <c r="T42" s="2">
        <v>2</v>
      </c>
      <c r="U42" s="2">
        <v>1</v>
      </c>
      <c r="V42" s="3"/>
      <c r="W42" s="23" t="s">
        <v>365</v>
      </c>
      <c r="X42" s="21" t="s">
        <v>218</v>
      </c>
      <c r="Y42" s="2" t="str" cm="1">
        <f t="array" ref="Y42">_xlfn.IFS(X42="yellow",Z42,X42="white",Z42,X42="grey",Z42,X42="green","",X42&lt;&gt;"green",Z42)</f>
        <v/>
      </c>
      <c r="Z42" s="2">
        <v>28</v>
      </c>
      <c r="AA42" s="2">
        <v>2</v>
      </c>
      <c r="AB42" s="2">
        <v>1</v>
      </c>
      <c r="AC42" s="3"/>
      <c r="AD42" s="2" t="s">
        <v>366</v>
      </c>
      <c r="AE42" s="2" t="s">
        <v>266</v>
      </c>
      <c r="AF42" s="2" cm="1">
        <f t="array" ref="AF42">_xlfn.IFS(AE42="yellow",AG42,AE42="white",AG42,AE42="grey",AG42,AE42="green","",AE42&lt;&gt;"green",AG42)</f>
        <v>28</v>
      </c>
      <c r="AG42" s="2">
        <v>28</v>
      </c>
      <c r="AH42" s="2">
        <v>2</v>
      </c>
      <c r="AI42" s="2">
        <v>1</v>
      </c>
    </row>
    <row r="43" spans="1:35" ht="15.75" customHeight="1" x14ac:dyDescent="0.25">
      <c r="A43" s="21" t="s">
        <v>367</v>
      </c>
      <c r="B43" s="2">
        <v>29</v>
      </c>
      <c r="C43" s="2">
        <v>2</v>
      </c>
      <c r="D43" s="2">
        <v>1</v>
      </c>
      <c r="F43" s="21" t="s">
        <v>368</v>
      </c>
      <c r="G43" s="2">
        <v>29</v>
      </c>
      <c r="H43" s="2">
        <v>2</v>
      </c>
      <c r="I43" s="2">
        <v>0</v>
      </c>
      <c r="O43" s="3"/>
      <c r="P43" s="23" t="s">
        <v>369</v>
      </c>
      <c r="Q43" s="21" t="s">
        <v>218</v>
      </c>
      <c r="R43" s="2" t="str" cm="1">
        <f t="array" ref="R43">_xlfn.IFS(Q43="yellow",S43,Q43="white",S43,Q43="grey",S43,Q43="green","",Q43&lt;&gt;"green",S43)</f>
        <v/>
      </c>
      <c r="S43" s="2">
        <v>29</v>
      </c>
      <c r="T43" s="2">
        <v>2</v>
      </c>
      <c r="U43" s="2">
        <v>1</v>
      </c>
      <c r="V43" s="3"/>
      <c r="W43" s="2" t="s">
        <v>370</v>
      </c>
      <c r="X43" s="2" t="s">
        <v>266</v>
      </c>
      <c r="Y43" s="2" cm="1">
        <f t="array" ref="Y43">_xlfn.IFS(X43="yellow",Z43,X43="white",Z43,X43="grey",Z43,X43="green","",X43&lt;&gt;"green",Z43)</f>
        <v>29</v>
      </c>
      <c r="Z43" s="2">
        <v>29</v>
      </c>
      <c r="AA43" s="2">
        <v>2</v>
      </c>
      <c r="AB43" s="2">
        <v>1</v>
      </c>
      <c r="AC43" s="3"/>
      <c r="AD43" s="23" t="s">
        <v>371</v>
      </c>
      <c r="AE43" s="21" t="s">
        <v>218</v>
      </c>
      <c r="AF43" s="2" t="str" cm="1">
        <f t="array" ref="AF43">_xlfn.IFS(AE43="yellow",AG43,AE43="white",AG43,AE43="grey",AG43,AE43="green","",AE43&lt;&gt;"green",AG43)</f>
        <v/>
      </c>
      <c r="AG43" s="2">
        <v>29</v>
      </c>
      <c r="AH43" s="2">
        <v>2</v>
      </c>
      <c r="AI43" s="2">
        <v>1</v>
      </c>
    </row>
    <row r="44" spans="1:35" ht="15.75" customHeight="1" x14ac:dyDescent="0.25">
      <c r="A44" s="21" t="s">
        <v>372</v>
      </c>
      <c r="B44" s="2">
        <v>30</v>
      </c>
      <c r="C44" s="2">
        <v>2</v>
      </c>
      <c r="D44" s="2">
        <v>1</v>
      </c>
      <c r="F44" s="21" t="s">
        <v>373</v>
      </c>
      <c r="G44" s="2">
        <v>30</v>
      </c>
      <c r="H44" s="2">
        <v>2</v>
      </c>
      <c r="I44" s="2">
        <v>1</v>
      </c>
      <c r="O44" s="3" t="s">
        <v>214</v>
      </c>
      <c r="P44" s="22" t="s">
        <v>374</v>
      </c>
      <c r="Q44" s="12" t="s">
        <v>216</v>
      </c>
      <c r="R44" s="2" cm="1">
        <f t="array" ref="R44">_xlfn.IFS(Q44="yellow",S44,Q44="white",S44,Q44="grey",S44,Q44="green","",Q44&lt;&gt;"green",S44)</f>
        <v>30</v>
      </c>
      <c r="S44" s="2">
        <v>30</v>
      </c>
      <c r="T44" s="2">
        <v>2</v>
      </c>
      <c r="U44" s="2">
        <v>1</v>
      </c>
      <c r="V44" s="3"/>
      <c r="W44" s="23" t="s">
        <v>375</v>
      </c>
      <c r="X44" s="21" t="s">
        <v>218</v>
      </c>
      <c r="Y44" s="2" t="str" cm="1">
        <f t="array" ref="Y44">_xlfn.IFS(X44="yellow",Z44,X44="white",Z44,X44="grey",Z44,X44="green","",X44&lt;&gt;"green",Z44)</f>
        <v/>
      </c>
      <c r="Z44" s="2">
        <v>30</v>
      </c>
      <c r="AA44" s="2">
        <v>2</v>
      </c>
      <c r="AB44" s="2">
        <v>1</v>
      </c>
      <c r="AC44" s="3"/>
      <c r="AD44" s="23" t="s">
        <v>376</v>
      </c>
      <c r="AE44" s="21" t="s">
        <v>218</v>
      </c>
      <c r="AF44" s="2" t="str" cm="1">
        <f t="array" ref="AF44">_xlfn.IFS(AE44="yellow",AG44,AE44="white",AG44,AE44="grey",AG44,AE44="green","",AE44&lt;&gt;"green",AG44)</f>
        <v/>
      </c>
      <c r="AG44" s="2">
        <v>30</v>
      </c>
      <c r="AH44" s="2">
        <v>2</v>
      </c>
      <c r="AI44" s="2">
        <v>1</v>
      </c>
    </row>
    <row r="45" spans="1:35" ht="15.75" customHeight="1" x14ac:dyDescent="0.25">
      <c r="A45" s="21" t="s">
        <v>377</v>
      </c>
      <c r="B45" s="2">
        <v>31</v>
      </c>
      <c r="C45" s="2">
        <v>2</v>
      </c>
      <c r="D45" s="2">
        <v>1</v>
      </c>
      <c r="F45" s="21" t="s">
        <v>378</v>
      </c>
      <c r="G45" s="2">
        <v>31</v>
      </c>
      <c r="H45" s="2">
        <v>2</v>
      </c>
      <c r="I45" s="2">
        <v>1</v>
      </c>
      <c r="O45" s="3" t="s">
        <v>214</v>
      </c>
      <c r="P45" s="22" t="s">
        <v>379</v>
      </c>
      <c r="Q45" s="12" t="s">
        <v>216</v>
      </c>
      <c r="R45" s="2" cm="1">
        <f t="array" ref="R45">_xlfn.IFS(Q45="yellow",S45,Q45="white",S45,Q45="grey",S45,Q45="green","",Q45&lt;&gt;"green",S45)</f>
        <v>31</v>
      </c>
      <c r="S45" s="2">
        <v>31</v>
      </c>
      <c r="T45" s="2">
        <v>2</v>
      </c>
      <c r="U45" s="2">
        <v>1</v>
      </c>
      <c r="V45" s="3"/>
      <c r="W45" s="2" t="s">
        <v>380</v>
      </c>
      <c r="X45" s="2" t="s">
        <v>266</v>
      </c>
      <c r="Y45" s="2" cm="1">
        <f t="array" ref="Y45">_xlfn.IFS(X45="yellow",Z45,X45="white",Z45,X45="grey",Z45,X45="green","",X45&lt;&gt;"green",Z45)</f>
        <v>31</v>
      </c>
      <c r="Z45" s="2">
        <v>31</v>
      </c>
      <c r="AA45" s="2">
        <v>2</v>
      </c>
      <c r="AB45" s="2">
        <v>1</v>
      </c>
      <c r="AC45" s="3"/>
      <c r="AD45" s="2" t="s">
        <v>381</v>
      </c>
      <c r="AE45" s="2" t="s">
        <v>266</v>
      </c>
      <c r="AF45" s="2" cm="1">
        <f t="array" ref="AF45">_xlfn.IFS(AE45="yellow",AG45,AE45="white",AG45,AE45="grey",AG45,AE45="green","",AE45&lt;&gt;"green",AG45)</f>
        <v>31</v>
      </c>
      <c r="AG45" s="2">
        <v>31</v>
      </c>
      <c r="AH45" s="2">
        <v>3</v>
      </c>
      <c r="AI45" s="2">
        <v>0</v>
      </c>
    </row>
    <row r="46" spans="1:35" ht="15.75" customHeight="1" x14ac:dyDescent="0.25">
      <c r="A46" s="21" t="s">
        <v>382</v>
      </c>
      <c r="B46" s="2">
        <v>32</v>
      </c>
      <c r="C46" s="2">
        <v>2</v>
      </c>
      <c r="D46" s="2">
        <v>1</v>
      </c>
      <c r="F46" s="21" t="s">
        <v>383</v>
      </c>
      <c r="G46" s="2">
        <v>32</v>
      </c>
      <c r="H46" s="2">
        <v>2</v>
      </c>
      <c r="I46" s="2">
        <v>1</v>
      </c>
      <c r="O46" s="3"/>
      <c r="P46" s="2" t="s">
        <v>384</v>
      </c>
      <c r="Q46" s="2" t="s">
        <v>266</v>
      </c>
      <c r="R46" s="2" cm="1">
        <f t="array" ref="R46">_xlfn.IFS(Q46="yellow",S46,Q46="white",S46,Q46="grey",S46,Q46="green","",Q46&lt;&gt;"green",S46)</f>
        <v>32</v>
      </c>
      <c r="S46" s="2">
        <v>32</v>
      </c>
      <c r="T46" s="2">
        <v>2</v>
      </c>
      <c r="U46" s="2">
        <v>1</v>
      </c>
      <c r="V46" s="3"/>
      <c r="W46" s="23" t="s">
        <v>385</v>
      </c>
      <c r="X46" s="21" t="s">
        <v>218</v>
      </c>
      <c r="Y46" s="2" t="str" cm="1">
        <f t="array" ref="Y46">_xlfn.IFS(X46="yellow",Z46,X46="white",Z46,X46="grey",Z46,X46="green","",X46&lt;&gt;"green",Z46)</f>
        <v/>
      </c>
      <c r="Z46" s="2">
        <v>32</v>
      </c>
      <c r="AA46" s="2">
        <v>2</v>
      </c>
      <c r="AB46" s="2">
        <v>1</v>
      </c>
      <c r="AC46" s="3"/>
      <c r="AD46" s="23" t="s">
        <v>386</v>
      </c>
      <c r="AE46" s="21" t="s">
        <v>218</v>
      </c>
      <c r="AF46" s="2" t="str" cm="1">
        <f t="array" ref="AF46">_xlfn.IFS(AE46="yellow",AG46,AE46="white",AG46,AE46="grey",AG46,AE46="green","",AE46&lt;&gt;"green",AG46)</f>
        <v/>
      </c>
      <c r="AG46" s="2">
        <v>32</v>
      </c>
      <c r="AH46" s="2">
        <v>3</v>
      </c>
      <c r="AI46" s="2">
        <v>0</v>
      </c>
    </row>
    <row r="47" spans="1:35" ht="15.75" customHeight="1" x14ac:dyDescent="0.25">
      <c r="A47" s="21" t="s">
        <v>387</v>
      </c>
      <c r="B47" s="2">
        <v>33</v>
      </c>
      <c r="C47" s="2">
        <v>2</v>
      </c>
      <c r="D47" s="2">
        <v>1</v>
      </c>
      <c r="F47" s="21" t="s">
        <v>388</v>
      </c>
      <c r="G47" s="2">
        <v>33</v>
      </c>
      <c r="H47" s="2">
        <v>2</v>
      </c>
      <c r="I47" s="2">
        <v>1</v>
      </c>
      <c r="O47" s="3"/>
      <c r="P47" s="23" t="s">
        <v>389</v>
      </c>
      <c r="Q47" s="21" t="s">
        <v>218</v>
      </c>
      <c r="R47" s="2" t="str" cm="1">
        <f t="array" ref="R47">_xlfn.IFS(Q47="yellow",S47,Q47="white",S47,Q47="grey",S47,Q47="green","",Q47&lt;&gt;"green",S47)</f>
        <v/>
      </c>
      <c r="S47" s="2">
        <v>33</v>
      </c>
      <c r="T47" s="2">
        <v>2</v>
      </c>
      <c r="U47" s="2">
        <v>1</v>
      </c>
      <c r="V47" s="3"/>
      <c r="W47" s="2" t="s">
        <v>390</v>
      </c>
      <c r="X47" s="2" t="s">
        <v>266</v>
      </c>
      <c r="Y47" s="2" cm="1">
        <f t="array" ref="Y47">_xlfn.IFS(X47="yellow",Z47,X47="white",Z47,X47="grey",Z47,X47="green","",X47&lt;&gt;"green",Z47)</f>
        <v>33</v>
      </c>
      <c r="Z47" s="2">
        <v>33</v>
      </c>
      <c r="AA47" s="2">
        <v>2</v>
      </c>
      <c r="AB47" s="2">
        <v>1</v>
      </c>
      <c r="AC47" s="3"/>
      <c r="AD47" s="23" t="s">
        <v>391</v>
      </c>
      <c r="AE47" s="21" t="s">
        <v>218</v>
      </c>
      <c r="AF47" s="2" t="str" cm="1">
        <f t="array" ref="AF47">_xlfn.IFS(AE47="yellow",AG47,AE47="white",AG47,AE47="grey",AG47,AE47="green","",AE47&lt;&gt;"green",AG47)</f>
        <v/>
      </c>
      <c r="AG47" s="2">
        <v>33</v>
      </c>
      <c r="AH47" s="2">
        <v>2</v>
      </c>
      <c r="AI47" s="2">
        <v>1</v>
      </c>
    </row>
    <row r="48" spans="1:35" ht="15.75" customHeight="1" x14ac:dyDescent="0.25">
      <c r="A48" s="21" t="s">
        <v>392</v>
      </c>
      <c r="B48" s="2">
        <v>34</v>
      </c>
      <c r="C48" s="2">
        <v>2</v>
      </c>
      <c r="D48" s="2">
        <v>1</v>
      </c>
      <c r="F48" s="21" t="s">
        <v>393</v>
      </c>
      <c r="G48" s="2">
        <v>34</v>
      </c>
      <c r="H48" s="2">
        <v>2</v>
      </c>
      <c r="I48" s="2">
        <v>1</v>
      </c>
      <c r="O48" s="3"/>
      <c r="P48" s="2" t="s">
        <v>394</v>
      </c>
      <c r="Q48" s="2" t="s">
        <v>266</v>
      </c>
      <c r="R48" s="2" cm="1">
        <f t="array" ref="R48">_xlfn.IFS(Q48="yellow",S48,Q48="white",S48,Q48="grey",S48,Q48="green","",Q48&lt;&gt;"green",S48)</f>
        <v>34</v>
      </c>
      <c r="S48" s="2">
        <v>34</v>
      </c>
      <c r="T48" s="2">
        <v>2</v>
      </c>
      <c r="U48" s="2">
        <v>1</v>
      </c>
      <c r="V48" s="3"/>
      <c r="W48" s="23" t="s">
        <v>395</v>
      </c>
      <c r="X48" s="21" t="s">
        <v>218</v>
      </c>
      <c r="Y48" s="2" t="str" cm="1">
        <f t="array" ref="Y48">_xlfn.IFS(X48="yellow",Z48,X48="white",Z48,X48="grey",Z48,X48="green","",X48&lt;&gt;"green",Z48)</f>
        <v/>
      </c>
      <c r="Z48" s="2">
        <v>34</v>
      </c>
      <c r="AA48" s="2">
        <v>2</v>
      </c>
      <c r="AB48" s="2">
        <v>1</v>
      </c>
      <c r="AC48" s="3"/>
      <c r="AD48" s="23" t="s">
        <v>396</v>
      </c>
      <c r="AE48" s="21" t="s">
        <v>218</v>
      </c>
      <c r="AF48" s="2" t="str" cm="1">
        <f t="array" ref="AF48">_xlfn.IFS(AE48="yellow",AG48,AE48="white",AG48,AE48="grey",AG48,AE48="green","",AE48&lt;&gt;"green",AG48)</f>
        <v/>
      </c>
      <c r="AG48" s="2">
        <v>34</v>
      </c>
      <c r="AH48" s="2">
        <v>2</v>
      </c>
      <c r="AI48" s="2">
        <v>1</v>
      </c>
    </row>
    <row r="49" spans="1:35" ht="15.75" customHeight="1" x14ac:dyDescent="0.25">
      <c r="A49" s="21" t="s">
        <v>397</v>
      </c>
      <c r="B49" s="2">
        <v>35</v>
      </c>
      <c r="C49" s="2">
        <v>2</v>
      </c>
      <c r="D49" s="2">
        <v>1</v>
      </c>
      <c r="F49" s="21" t="s">
        <v>398</v>
      </c>
      <c r="G49" s="2">
        <v>35</v>
      </c>
      <c r="H49" s="2">
        <v>2</v>
      </c>
      <c r="I49" s="2">
        <v>1</v>
      </c>
      <c r="O49" s="3"/>
      <c r="P49" s="2" t="s">
        <v>399</v>
      </c>
      <c r="Q49" s="2" t="s">
        <v>266</v>
      </c>
      <c r="R49" s="2" cm="1">
        <f t="array" ref="R49">_xlfn.IFS(Q49="yellow",S49,Q49="white",S49,Q49="grey",S49,Q49="green","",Q49&lt;&gt;"green",S49)</f>
        <v>35</v>
      </c>
      <c r="S49" s="2">
        <v>35</v>
      </c>
      <c r="T49" s="2">
        <v>2</v>
      </c>
      <c r="U49" s="2">
        <v>1</v>
      </c>
      <c r="V49" s="3"/>
      <c r="W49" s="2" t="s">
        <v>400</v>
      </c>
      <c r="X49" s="2" t="s">
        <v>266</v>
      </c>
      <c r="Y49" s="2" cm="1">
        <f t="array" ref="Y49">_xlfn.IFS(X49="yellow",Z49,X49="white",Z49,X49="grey",Z49,X49="green","",X49&lt;&gt;"green",Z49)</f>
        <v>35</v>
      </c>
      <c r="Z49" s="2">
        <v>35</v>
      </c>
      <c r="AA49" s="2">
        <v>2</v>
      </c>
      <c r="AB49" s="2">
        <v>1</v>
      </c>
      <c r="AC49" s="3"/>
      <c r="AD49" s="23" t="s">
        <v>401</v>
      </c>
      <c r="AE49" s="21" t="s">
        <v>218</v>
      </c>
      <c r="AF49" s="2" t="str" cm="1">
        <f t="array" ref="AF49">_xlfn.IFS(AE49="yellow",AG49,AE49="white",AG49,AE49="grey",AG49,AE49="green","",AE49&lt;&gt;"green",AG49)</f>
        <v/>
      </c>
      <c r="AG49" s="2">
        <v>35</v>
      </c>
      <c r="AH49" s="2">
        <v>2</v>
      </c>
      <c r="AI49" s="2">
        <v>1</v>
      </c>
    </row>
    <row r="50" spans="1:35" ht="15.75" customHeight="1" x14ac:dyDescent="0.25">
      <c r="A50" s="21" t="s">
        <v>402</v>
      </c>
      <c r="B50" s="2">
        <v>36</v>
      </c>
      <c r="C50" s="2">
        <v>2</v>
      </c>
      <c r="D50" s="2">
        <v>1</v>
      </c>
      <c r="F50" s="21" t="s">
        <v>403</v>
      </c>
      <c r="G50" s="2">
        <v>36</v>
      </c>
      <c r="H50" s="2">
        <v>2</v>
      </c>
      <c r="I50" s="2">
        <v>1</v>
      </c>
      <c r="O50" s="3"/>
      <c r="P50" s="23" t="s">
        <v>404</v>
      </c>
      <c r="Q50" s="21" t="s">
        <v>218</v>
      </c>
      <c r="R50" s="2" t="str" cm="1">
        <f t="array" ref="R50">_xlfn.IFS(Q50="yellow",S50,Q50="white",S50,Q50="grey",S50,Q50="green","",Q50&lt;&gt;"green",S50)</f>
        <v/>
      </c>
      <c r="S50" s="2">
        <v>36</v>
      </c>
      <c r="T50" s="2">
        <v>2</v>
      </c>
      <c r="U50" s="2">
        <v>1</v>
      </c>
      <c r="V50" s="3"/>
      <c r="W50" s="23" t="s">
        <v>405</v>
      </c>
      <c r="X50" s="21" t="s">
        <v>218</v>
      </c>
      <c r="Y50" s="2" t="str" cm="1">
        <f t="array" ref="Y50">_xlfn.IFS(X50="yellow",Z50,X50="white",Z50,X50="grey",Z50,X50="green","",X50&lt;&gt;"green",Z50)</f>
        <v/>
      </c>
      <c r="Z50" s="2">
        <v>36</v>
      </c>
      <c r="AA50" s="2">
        <v>2</v>
      </c>
      <c r="AB50" s="2">
        <v>1</v>
      </c>
      <c r="AC50" s="3"/>
      <c r="AD50" s="2" t="s">
        <v>406</v>
      </c>
      <c r="AE50" s="2" t="s">
        <v>266</v>
      </c>
      <c r="AF50" s="2" cm="1">
        <f t="array" ref="AF50">_xlfn.IFS(AE50="yellow",AG50,AE50="white",AG50,AE50="grey",AG50,AE50="green","",AE50&lt;&gt;"green",AG50)</f>
        <v>36</v>
      </c>
      <c r="AG50" s="2">
        <v>36</v>
      </c>
      <c r="AH50" s="2">
        <v>2</v>
      </c>
      <c r="AI50" s="2">
        <v>1</v>
      </c>
    </row>
    <row r="51" spans="1:35" ht="15.75" customHeight="1" x14ac:dyDescent="0.25">
      <c r="A51" s="21" t="s">
        <v>407</v>
      </c>
      <c r="B51" s="2">
        <v>37</v>
      </c>
      <c r="C51" s="2">
        <v>2</v>
      </c>
      <c r="D51" s="2">
        <v>1</v>
      </c>
      <c r="F51" s="21" t="s">
        <v>408</v>
      </c>
      <c r="G51" s="2">
        <v>37</v>
      </c>
      <c r="H51" s="2">
        <v>2</v>
      </c>
      <c r="I51" s="2">
        <v>1</v>
      </c>
      <c r="O51" s="3"/>
      <c r="P51" s="2" t="s">
        <v>409</v>
      </c>
      <c r="Q51" s="2" t="s">
        <v>266</v>
      </c>
      <c r="R51" s="2" cm="1">
        <f t="array" ref="R51">_xlfn.IFS(Q51="yellow",S51,Q51="white",S51,Q51="grey",S51,Q51="green","",Q51&lt;&gt;"green",S51)</f>
        <v>37</v>
      </c>
      <c r="S51" s="2">
        <v>37</v>
      </c>
      <c r="T51" s="2">
        <v>2</v>
      </c>
      <c r="U51" s="2">
        <v>1</v>
      </c>
      <c r="V51" s="3"/>
      <c r="W51" s="2" t="s">
        <v>410</v>
      </c>
      <c r="X51" s="2" t="s">
        <v>266</v>
      </c>
      <c r="Y51" s="2" cm="1">
        <f t="array" ref="Y51">_xlfn.IFS(X51="yellow",Z51,X51="white",Z51,X51="grey",Z51,X51="green","",X51&lt;&gt;"green",Z51)</f>
        <v>37</v>
      </c>
      <c r="Z51" s="2">
        <v>37</v>
      </c>
      <c r="AA51" s="2">
        <v>2</v>
      </c>
      <c r="AB51" s="2">
        <v>1</v>
      </c>
      <c r="AC51" s="3"/>
      <c r="AD51" s="2" t="s">
        <v>411</v>
      </c>
      <c r="AE51" s="2" t="s">
        <v>266</v>
      </c>
      <c r="AF51" s="2" cm="1">
        <f t="array" ref="AF51">_xlfn.IFS(AE51="yellow",AG51,AE51="white",AG51,AE51="grey",AG51,AE51="green","",AE51&lt;&gt;"green",AG51)</f>
        <v>37</v>
      </c>
      <c r="AG51" s="2">
        <v>37</v>
      </c>
      <c r="AH51" s="2">
        <v>2</v>
      </c>
      <c r="AI51" s="2">
        <v>1</v>
      </c>
    </row>
    <row r="52" spans="1:35" ht="15.75" customHeight="1" x14ac:dyDescent="0.25">
      <c r="A52" s="21" t="s">
        <v>412</v>
      </c>
      <c r="B52" s="2">
        <v>38</v>
      </c>
      <c r="C52" s="2">
        <v>2</v>
      </c>
      <c r="D52" s="2">
        <v>1</v>
      </c>
      <c r="F52" s="21" t="s">
        <v>413</v>
      </c>
      <c r="G52" s="2">
        <v>38</v>
      </c>
      <c r="H52" s="2">
        <v>2</v>
      </c>
      <c r="I52" s="2">
        <v>1</v>
      </c>
      <c r="O52" s="3"/>
      <c r="P52" s="2" t="s">
        <v>414</v>
      </c>
      <c r="Q52" s="2" t="s">
        <v>266</v>
      </c>
      <c r="R52" s="2" cm="1">
        <f t="array" ref="R52">_xlfn.IFS(Q52="yellow",S52,Q52="white",S52,Q52="grey",S52,Q52="green","",Q52&lt;&gt;"green",S52)</f>
        <v>38</v>
      </c>
      <c r="S52" s="2">
        <v>38</v>
      </c>
      <c r="T52" s="2">
        <v>2</v>
      </c>
      <c r="U52" s="2">
        <v>1</v>
      </c>
      <c r="V52" s="3"/>
      <c r="W52" s="23" t="s">
        <v>415</v>
      </c>
      <c r="X52" s="21" t="s">
        <v>218</v>
      </c>
      <c r="Y52" s="2" t="str" cm="1">
        <f t="array" ref="Y52">_xlfn.IFS(X52="yellow",Z52,X52="white",Z52,X52="grey",Z52,X52="green","",X52&lt;&gt;"green",Z52)</f>
        <v/>
      </c>
      <c r="Z52" s="2">
        <v>38</v>
      </c>
      <c r="AA52" s="2">
        <v>2</v>
      </c>
      <c r="AB52" s="2">
        <v>1</v>
      </c>
      <c r="AC52" s="3"/>
      <c r="AD52" s="23" t="s">
        <v>416</v>
      </c>
      <c r="AE52" s="21" t="s">
        <v>218</v>
      </c>
      <c r="AF52" s="2" t="str" cm="1">
        <f t="array" ref="AF52">_xlfn.IFS(AE52="yellow",AG52,AE52="white",AG52,AE52="grey",AG52,AE52="green","",AE52&lt;&gt;"green",AG52)</f>
        <v/>
      </c>
      <c r="AG52" s="2">
        <v>38</v>
      </c>
      <c r="AH52" s="2">
        <v>2</v>
      </c>
      <c r="AI52" s="2">
        <v>1</v>
      </c>
    </row>
    <row r="53" spans="1:35" ht="15.75" customHeight="1" x14ac:dyDescent="0.25">
      <c r="A53" s="21" t="s">
        <v>417</v>
      </c>
      <c r="B53" s="2">
        <v>39</v>
      </c>
      <c r="C53" s="2">
        <v>2</v>
      </c>
      <c r="D53" s="2">
        <v>1</v>
      </c>
      <c r="F53" s="21" t="s">
        <v>418</v>
      </c>
      <c r="G53" s="2">
        <v>39</v>
      </c>
      <c r="H53" s="2">
        <v>2</v>
      </c>
      <c r="I53" s="2">
        <v>1</v>
      </c>
      <c r="O53" s="3"/>
      <c r="P53" s="2" t="s">
        <v>419</v>
      </c>
      <c r="Q53" s="2" t="s">
        <v>266</v>
      </c>
      <c r="R53" s="2" cm="1">
        <f t="array" ref="R53">_xlfn.IFS(Q53="yellow",S53,Q53="white",S53,Q53="grey",S53,Q53="green","",Q53&lt;&gt;"green",S53)</f>
        <v>39</v>
      </c>
      <c r="S53" s="2">
        <v>39</v>
      </c>
      <c r="T53" s="2">
        <v>2</v>
      </c>
      <c r="U53" s="2">
        <v>1</v>
      </c>
      <c r="V53" s="3"/>
      <c r="W53" s="2" t="s">
        <v>420</v>
      </c>
      <c r="X53" s="2" t="s">
        <v>266</v>
      </c>
      <c r="Y53" s="2" cm="1">
        <f t="array" ref="Y53">_xlfn.IFS(X53="yellow",Z53,X53="white",Z53,X53="grey",Z53,X53="green","",X53&lt;&gt;"green",Z53)</f>
        <v>39</v>
      </c>
      <c r="Z53" s="2">
        <v>39</v>
      </c>
      <c r="AA53" s="2">
        <v>2</v>
      </c>
      <c r="AB53" s="2">
        <v>1</v>
      </c>
      <c r="AC53" s="3"/>
      <c r="AD53" s="23" t="s">
        <v>421</v>
      </c>
      <c r="AE53" s="21" t="s">
        <v>218</v>
      </c>
      <c r="AF53" s="2" t="str" cm="1">
        <f t="array" ref="AF53">_xlfn.IFS(AE53="yellow",AG53,AE53="white",AG53,AE53="grey",AG53,AE53="green","",AE53&lt;&gt;"green",AG53)</f>
        <v/>
      </c>
      <c r="AG53" s="2">
        <v>39</v>
      </c>
      <c r="AH53" s="2">
        <v>2</v>
      </c>
      <c r="AI53" s="2">
        <v>1</v>
      </c>
    </row>
    <row r="54" spans="1:35" ht="15.75" customHeight="1" x14ac:dyDescent="0.25">
      <c r="A54" s="21" t="s">
        <v>422</v>
      </c>
      <c r="B54" s="2">
        <v>40</v>
      </c>
      <c r="C54" s="2">
        <v>2</v>
      </c>
      <c r="D54" s="2">
        <v>1</v>
      </c>
      <c r="F54" s="21" t="s">
        <v>423</v>
      </c>
      <c r="G54" s="2">
        <v>40</v>
      </c>
      <c r="H54" s="2">
        <v>2</v>
      </c>
      <c r="I54" s="2">
        <v>1</v>
      </c>
      <c r="O54" s="3"/>
      <c r="P54" s="23" t="s">
        <v>424</v>
      </c>
      <c r="Q54" s="21" t="s">
        <v>218</v>
      </c>
      <c r="R54" s="2" t="str" cm="1">
        <f t="array" ref="R54">_xlfn.IFS(Q54="yellow",S54,Q54="white",S54,Q54="grey",S54,Q54="green","",Q54&lt;&gt;"green",S54)</f>
        <v/>
      </c>
      <c r="S54" s="2">
        <v>40</v>
      </c>
      <c r="T54" s="2">
        <v>2</v>
      </c>
      <c r="U54" s="2">
        <v>1</v>
      </c>
      <c r="V54" s="3"/>
      <c r="W54" s="23" t="s">
        <v>425</v>
      </c>
      <c r="X54" s="21" t="s">
        <v>218</v>
      </c>
      <c r="Y54" s="2" t="str" cm="1">
        <f t="array" ref="Y54">_xlfn.IFS(X54="yellow",Z54,X54="white",Z54,X54="grey",Z54,X54="green","",X54&lt;&gt;"green",Z54)</f>
        <v/>
      </c>
      <c r="Z54" s="2">
        <v>40</v>
      </c>
      <c r="AA54" s="2">
        <v>2</v>
      </c>
      <c r="AB54" s="2">
        <v>1</v>
      </c>
      <c r="AC54" s="3"/>
      <c r="AD54" s="2" t="s">
        <v>426</v>
      </c>
      <c r="AE54" s="2" t="s">
        <v>266</v>
      </c>
      <c r="AF54" s="2" cm="1">
        <f t="array" ref="AF54">_xlfn.IFS(AE54="yellow",AG54,AE54="white",AG54,AE54="grey",AG54,AE54="green","",AE54&lt;&gt;"green",AG54)</f>
        <v>40</v>
      </c>
      <c r="AG54" s="2">
        <v>40</v>
      </c>
      <c r="AH54" s="2">
        <v>3</v>
      </c>
      <c r="AI54" s="2">
        <v>0</v>
      </c>
    </row>
    <row r="55" spans="1:35" ht="15.75" customHeight="1" x14ac:dyDescent="0.25">
      <c r="A55" s="21" t="s">
        <v>427</v>
      </c>
      <c r="B55" s="2">
        <v>41</v>
      </c>
      <c r="C55" s="2">
        <v>2</v>
      </c>
      <c r="D55" s="2">
        <v>1</v>
      </c>
      <c r="F55" s="21" t="s">
        <v>428</v>
      </c>
      <c r="G55" s="2">
        <v>41</v>
      </c>
      <c r="H55" s="2">
        <v>2</v>
      </c>
      <c r="I55" s="2">
        <v>1</v>
      </c>
      <c r="O55" s="3"/>
      <c r="P55" s="2" t="s">
        <v>429</v>
      </c>
      <c r="Q55" s="2" t="s">
        <v>266</v>
      </c>
      <c r="R55" s="2" cm="1">
        <f t="array" ref="R55">_xlfn.IFS(Q55="yellow",S55,Q55="white",S55,Q55="grey",S55,Q55="green","",Q55&lt;&gt;"green",S55)</f>
        <v>41</v>
      </c>
      <c r="S55" s="2">
        <v>41</v>
      </c>
      <c r="T55" s="2">
        <v>2</v>
      </c>
      <c r="U55" s="2">
        <v>1</v>
      </c>
      <c r="V55" s="3"/>
      <c r="W55" s="2" t="s">
        <v>430</v>
      </c>
      <c r="X55" s="2" t="s">
        <v>266</v>
      </c>
      <c r="Y55" s="2" cm="1">
        <f t="array" ref="Y55">_xlfn.IFS(X55="yellow",Z55,X55="white",Z55,X55="grey",Z55,X55="green","",X55&lt;&gt;"green",Z55)</f>
        <v>41</v>
      </c>
      <c r="Z55" s="2">
        <v>41</v>
      </c>
      <c r="AA55" s="2">
        <v>2</v>
      </c>
      <c r="AB55" s="2">
        <v>1</v>
      </c>
      <c r="AC55" s="3"/>
      <c r="AD55" s="23" t="s">
        <v>431</v>
      </c>
      <c r="AE55" s="21" t="s">
        <v>218</v>
      </c>
      <c r="AF55" s="2" t="str" cm="1">
        <f t="array" ref="AF55">_xlfn.IFS(AE55="yellow",AG55,AE55="white",AG55,AE55="grey",AG55,AE55="green","",AE55&lt;&gt;"green",AG55)</f>
        <v/>
      </c>
      <c r="AG55" s="2">
        <v>41</v>
      </c>
      <c r="AH55" s="2">
        <v>3</v>
      </c>
      <c r="AI55" s="2">
        <v>0</v>
      </c>
    </row>
    <row r="56" spans="1:35" ht="15.75" customHeight="1" x14ac:dyDescent="0.25">
      <c r="A56" s="21" t="s">
        <v>432</v>
      </c>
      <c r="B56" s="2">
        <v>42</v>
      </c>
      <c r="C56" s="2">
        <v>2</v>
      </c>
      <c r="D56" s="2">
        <v>1</v>
      </c>
      <c r="F56" s="21" t="s">
        <v>433</v>
      </c>
      <c r="G56" s="2">
        <v>42</v>
      </c>
      <c r="H56" s="2">
        <v>2</v>
      </c>
      <c r="I56" s="2">
        <v>1</v>
      </c>
      <c r="O56" s="3"/>
      <c r="P56" s="2" t="s">
        <v>434</v>
      </c>
      <c r="Q56" s="2" t="s">
        <v>266</v>
      </c>
      <c r="R56" s="2" cm="1">
        <f t="array" ref="R56">_xlfn.IFS(Q56="yellow",S56,Q56="white",S56,Q56="grey",S56,Q56="green","",Q56&lt;&gt;"green",S56)</f>
        <v>42</v>
      </c>
      <c r="S56" s="2">
        <v>42</v>
      </c>
      <c r="T56" s="2">
        <v>2</v>
      </c>
      <c r="U56" s="2">
        <v>1</v>
      </c>
      <c r="V56" s="3"/>
      <c r="W56" s="23" t="s">
        <v>435</v>
      </c>
      <c r="X56" s="21" t="s">
        <v>218</v>
      </c>
      <c r="Y56" s="2" t="str" cm="1">
        <f t="array" ref="Y56">_xlfn.IFS(X56="yellow",Z56,X56="white",Z56,X56="grey",Z56,X56="green","",X56&lt;&gt;"green",Z56)</f>
        <v/>
      </c>
      <c r="Z56" s="2">
        <v>42</v>
      </c>
      <c r="AA56" s="2">
        <v>2</v>
      </c>
      <c r="AB56" s="2">
        <v>1</v>
      </c>
      <c r="AC56" s="3"/>
      <c r="AD56" s="23" t="s">
        <v>436</v>
      </c>
      <c r="AE56" s="21" t="s">
        <v>218</v>
      </c>
      <c r="AF56" s="2" t="str" cm="1">
        <f t="array" ref="AF56">_xlfn.IFS(AE56="yellow",AG56,AE56="white",AG56,AE56="grey",AG56,AE56="green","",AE56&lt;&gt;"green",AG56)</f>
        <v/>
      </c>
      <c r="AG56" s="2">
        <v>42</v>
      </c>
      <c r="AH56" s="2">
        <v>2</v>
      </c>
      <c r="AI56" s="2">
        <v>1</v>
      </c>
    </row>
    <row r="57" spans="1:35" ht="15.75" customHeight="1" x14ac:dyDescent="0.25">
      <c r="A57" s="21" t="s">
        <v>437</v>
      </c>
      <c r="B57" s="2">
        <v>43</v>
      </c>
      <c r="C57" s="2">
        <v>2</v>
      </c>
      <c r="D57" s="2">
        <v>1</v>
      </c>
      <c r="F57" s="21" t="s">
        <v>438</v>
      </c>
      <c r="G57" s="2">
        <v>43</v>
      </c>
      <c r="H57" s="2">
        <v>2</v>
      </c>
      <c r="I57" s="2">
        <v>1</v>
      </c>
      <c r="O57" s="3"/>
      <c r="P57" s="23" t="s">
        <v>439</v>
      </c>
      <c r="Q57" s="21" t="s">
        <v>218</v>
      </c>
      <c r="R57" s="2" t="str" cm="1">
        <f t="array" ref="R57">_xlfn.IFS(Q57="yellow",S57,Q57="white",S57,Q57="grey",S57,Q57="green","",Q57&lt;&gt;"green",S57)</f>
        <v/>
      </c>
      <c r="S57" s="2">
        <v>43</v>
      </c>
      <c r="T57" s="2">
        <v>2</v>
      </c>
      <c r="U57" s="2">
        <v>1</v>
      </c>
      <c r="V57" s="3"/>
      <c r="W57" s="2" t="s">
        <v>440</v>
      </c>
      <c r="X57" s="2" t="s">
        <v>266</v>
      </c>
      <c r="Y57" s="2" cm="1">
        <f t="array" ref="Y57">_xlfn.IFS(X57="yellow",Z57,X57="white",Z57,X57="grey",Z57,X57="green","",X57&lt;&gt;"green",Z57)</f>
        <v>43</v>
      </c>
      <c r="Z57" s="2">
        <v>43</v>
      </c>
      <c r="AA57" s="2">
        <v>2</v>
      </c>
      <c r="AB57" s="2">
        <v>1</v>
      </c>
      <c r="AC57" s="3"/>
      <c r="AD57" s="23" t="s">
        <v>441</v>
      </c>
      <c r="AE57" s="21" t="s">
        <v>218</v>
      </c>
      <c r="AF57" s="2" t="str" cm="1">
        <f t="array" ref="AF57">_xlfn.IFS(AE57="yellow",AG57,AE57="white",AG57,AE57="grey",AG57,AE57="green","",AE57&lt;&gt;"green",AG57)</f>
        <v/>
      </c>
      <c r="AG57" s="2">
        <v>43</v>
      </c>
      <c r="AH57" s="2">
        <v>2</v>
      </c>
      <c r="AI57" s="2">
        <v>1</v>
      </c>
    </row>
    <row r="58" spans="1:35" ht="15.75" customHeight="1" x14ac:dyDescent="0.25">
      <c r="A58" s="21" t="s">
        <v>442</v>
      </c>
      <c r="B58" s="2">
        <v>44</v>
      </c>
      <c r="C58" s="2">
        <v>2</v>
      </c>
      <c r="D58" s="2">
        <v>1</v>
      </c>
      <c r="F58" s="21" t="s">
        <v>443</v>
      </c>
      <c r="G58" s="2">
        <v>44</v>
      </c>
      <c r="H58" s="2">
        <v>2</v>
      </c>
      <c r="I58" s="2">
        <v>0</v>
      </c>
      <c r="O58" s="3"/>
      <c r="P58" s="2" t="s">
        <v>444</v>
      </c>
      <c r="Q58" s="2" t="s">
        <v>266</v>
      </c>
      <c r="R58" s="2" cm="1">
        <f t="array" ref="R58">_xlfn.IFS(Q58="yellow",S58,Q58="white",S58,Q58="grey",S58,Q58="green","",Q58&lt;&gt;"green",S58)</f>
        <v>44</v>
      </c>
      <c r="S58" s="2">
        <v>44</v>
      </c>
      <c r="T58" s="2">
        <v>2</v>
      </c>
      <c r="U58" s="2">
        <v>1</v>
      </c>
      <c r="V58" s="3"/>
      <c r="W58" s="23" t="s">
        <v>445</v>
      </c>
      <c r="X58" s="21" t="s">
        <v>218</v>
      </c>
      <c r="Y58" s="2" t="str" cm="1">
        <f t="array" ref="Y58">_xlfn.IFS(X58="yellow",Z58,X58="white",Z58,X58="grey",Z58,X58="green","",X58&lt;&gt;"green",Z58)</f>
        <v/>
      </c>
      <c r="Z58" s="2">
        <v>44</v>
      </c>
      <c r="AA58" s="2">
        <v>2</v>
      </c>
      <c r="AB58" s="2">
        <v>1</v>
      </c>
      <c r="AC58" s="3"/>
      <c r="AD58" s="23" t="s">
        <v>446</v>
      </c>
      <c r="AE58" s="21" t="s">
        <v>218</v>
      </c>
      <c r="AF58" s="2" t="str" cm="1">
        <f t="array" ref="AF58">_xlfn.IFS(AE58="yellow",AG58,AE58="white",AG58,AE58="grey",AG58,AE58="green","",AE58&lt;&gt;"green",AG58)</f>
        <v/>
      </c>
      <c r="AG58" s="2">
        <v>44</v>
      </c>
      <c r="AH58" s="2">
        <v>2</v>
      </c>
      <c r="AI58" s="2">
        <v>1</v>
      </c>
    </row>
    <row r="59" spans="1:35" ht="15.75" customHeight="1" x14ac:dyDescent="0.25">
      <c r="A59" s="21" t="s">
        <v>447</v>
      </c>
      <c r="B59" s="2">
        <v>45</v>
      </c>
      <c r="C59" s="2">
        <v>2</v>
      </c>
      <c r="D59" s="2">
        <v>1</v>
      </c>
      <c r="F59" s="21" t="s">
        <v>448</v>
      </c>
      <c r="G59" s="2">
        <v>45</v>
      </c>
      <c r="H59" s="2">
        <v>2</v>
      </c>
      <c r="I59" s="2">
        <v>0</v>
      </c>
      <c r="O59" s="3"/>
      <c r="P59" s="2" t="s">
        <v>449</v>
      </c>
      <c r="Q59" s="2" t="s">
        <v>266</v>
      </c>
      <c r="R59" s="2" cm="1">
        <f t="array" ref="R59">_xlfn.IFS(Q59="yellow",S59,Q59="white",S59,Q59="grey",S59,Q59="green","",Q59&lt;&gt;"green",S59)</f>
        <v>45</v>
      </c>
      <c r="S59" s="2">
        <v>45</v>
      </c>
      <c r="T59" s="2">
        <v>2</v>
      </c>
      <c r="U59" s="2">
        <v>1</v>
      </c>
      <c r="V59" s="3"/>
      <c r="W59" s="2" t="s">
        <v>450</v>
      </c>
      <c r="X59" s="2" t="s">
        <v>266</v>
      </c>
      <c r="Y59" s="2" cm="1">
        <f t="array" ref="Y59">_xlfn.IFS(X59="yellow",Z59,X59="white",Z59,X59="grey",Z59,X59="green","",X59&lt;&gt;"green",Z59)</f>
        <v>45</v>
      </c>
      <c r="Z59" s="2">
        <v>45</v>
      </c>
      <c r="AA59" s="2">
        <v>2</v>
      </c>
      <c r="AB59" s="2">
        <v>1</v>
      </c>
      <c r="AC59" s="3"/>
      <c r="AD59" s="2" t="s">
        <v>451</v>
      </c>
      <c r="AE59" s="2" t="s">
        <v>266</v>
      </c>
      <c r="AF59" s="2" cm="1">
        <f t="array" ref="AF59">_xlfn.IFS(AE59="yellow",AG59,AE59="white",AG59,AE59="grey",AG59,AE59="green","",AE59&lt;&gt;"green",AG59)</f>
        <v>45</v>
      </c>
      <c r="AG59" s="2">
        <v>45</v>
      </c>
      <c r="AH59" s="2">
        <v>2</v>
      </c>
      <c r="AI59" s="2">
        <v>1</v>
      </c>
    </row>
    <row r="60" spans="1:35" ht="15.75" customHeight="1" x14ac:dyDescent="0.25">
      <c r="A60" s="2" t="s">
        <v>452</v>
      </c>
      <c r="B60" s="2">
        <v>46</v>
      </c>
      <c r="C60" s="2">
        <v>2</v>
      </c>
      <c r="D60" s="2">
        <v>1</v>
      </c>
      <c r="F60" s="21" t="s">
        <v>453</v>
      </c>
      <c r="G60" s="2">
        <v>46</v>
      </c>
      <c r="H60" s="2">
        <v>2</v>
      </c>
      <c r="I60" s="2">
        <v>1</v>
      </c>
      <c r="O60" s="3"/>
      <c r="P60" s="2" t="s">
        <v>454</v>
      </c>
      <c r="Q60" s="2" t="s">
        <v>266</v>
      </c>
      <c r="R60" s="2" cm="1">
        <f t="array" ref="R60">_xlfn.IFS(Q60="yellow",S60,Q60="white",S60,Q60="grey",S60,Q60="green","",Q60&lt;&gt;"green",S60)</f>
        <v>46</v>
      </c>
      <c r="S60" s="2">
        <v>46</v>
      </c>
      <c r="T60" s="2">
        <v>2</v>
      </c>
      <c r="U60" s="2">
        <v>1</v>
      </c>
      <c r="V60" s="3"/>
      <c r="W60" s="23" t="s">
        <v>455</v>
      </c>
      <c r="X60" s="21" t="s">
        <v>218</v>
      </c>
      <c r="Y60" s="2" t="str" cm="1">
        <f t="array" ref="Y60">_xlfn.IFS(X60="yellow",Z60,X60="white",Z60,X60="grey",Z60,X60="green","",X60&lt;&gt;"green",Z60)</f>
        <v/>
      </c>
      <c r="Z60" s="2">
        <v>46</v>
      </c>
      <c r="AA60" s="2">
        <v>2</v>
      </c>
      <c r="AB60" s="2">
        <v>1</v>
      </c>
      <c r="AC60" s="3"/>
      <c r="AD60" s="2" t="s">
        <v>456</v>
      </c>
      <c r="AE60" s="2" t="s">
        <v>266</v>
      </c>
      <c r="AF60" s="2" cm="1">
        <f t="array" ref="AF60">_xlfn.IFS(AE60="yellow",AG60,AE60="white",AG60,AE60="grey",AG60,AE60="green","",AE60&lt;&gt;"green",AG60)</f>
        <v>46</v>
      </c>
      <c r="AG60" s="2">
        <v>46</v>
      </c>
      <c r="AH60" s="2">
        <v>2</v>
      </c>
      <c r="AI60" s="2">
        <v>1</v>
      </c>
    </row>
    <row r="61" spans="1:35" ht="15.75" customHeight="1" x14ac:dyDescent="0.25">
      <c r="A61" s="2" t="s">
        <v>457</v>
      </c>
      <c r="B61" s="2">
        <v>47</v>
      </c>
      <c r="C61" s="2">
        <v>2</v>
      </c>
      <c r="D61" s="2">
        <v>1</v>
      </c>
      <c r="F61" s="21" t="s">
        <v>458</v>
      </c>
      <c r="G61" s="2">
        <v>47</v>
      </c>
      <c r="H61" s="2">
        <v>2</v>
      </c>
      <c r="I61" s="2">
        <v>1</v>
      </c>
      <c r="O61" s="3"/>
      <c r="P61" s="23" t="s">
        <v>459</v>
      </c>
      <c r="Q61" s="21" t="s">
        <v>218</v>
      </c>
      <c r="R61" s="2" t="str" cm="1">
        <f t="array" ref="R61">_xlfn.IFS(Q61="yellow",S61,Q61="white",S61,Q61="grey",S61,Q61="green","",Q61&lt;&gt;"green",S61)</f>
        <v/>
      </c>
      <c r="S61" s="2">
        <v>47</v>
      </c>
      <c r="T61" s="2">
        <v>2</v>
      </c>
      <c r="U61" s="2">
        <v>1</v>
      </c>
      <c r="V61" s="3"/>
      <c r="W61" s="2" t="s">
        <v>460</v>
      </c>
      <c r="X61" s="2" t="s">
        <v>266</v>
      </c>
      <c r="Y61" s="2" cm="1">
        <f t="array" ref="Y61">_xlfn.IFS(X61="yellow",Z61,X61="white",Z61,X61="grey",Z61,X61="green","",X61&lt;&gt;"green",Z61)</f>
        <v>47</v>
      </c>
      <c r="Z61" s="2">
        <v>47</v>
      </c>
      <c r="AA61" s="2">
        <v>2</v>
      </c>
      <c r="AB61" s="2">
        <v>1</v>
      </c>
      <c r="AC61" s="3"/>
      <c r="AD61" s="23" t="s">
        <v>461</v>
      </c>
      <c r="AE61" s="21" t="s">
        <v>218</v>
      </c>
      <c r="AF61" s="2" t="str" cm="1">
        <f t="array" ref="AF61">_xlfn.IFS(AE61="yellow",AG61,AE61="white",AG61,AE61="grey",AG61,AE61="green","",AE61&lt;&gt;"green",AG61)</f>
        <v/>
      </c>
      <c r="AG61" s="2">
        <v>47</v>
      </c>
      <c r="AH61" s="2">
        <v>2</v>
      </c>
      <c r="AI61" s="2">
        <v>1</v>
      </c>
    </row>
    <row r="62" spans="1:35" ht="15.75" customHeight="1" x14ac:dyDescent="0.25">
      <c r="A62" s="2" t="s">
        <v>462</v>
      </c>
      <c r="B62" s="2">
        <v>48</v>
      </c>
      <c r="C62" s="2">
        <v>2</v>
      </c>
      <c r="D62" s="2">
        <v>1</v>
      </c>
      <c r="F62" s="21" t="s">
        <v>463</v>
      </c>
      <c r="G62" s="2">
        <v>48</v>
      </c>
      <c r="H62" s="2">
        <v>2</v>
      </c>
      <c r="I62" s="2">
        <v>1</v>
      </c>
      <c r="O62" s="3"/>
      <c r="P62" s="2" t="s">
        <v>464</v>
      </c>
      <c r="Q62" s="2" t="s">
        <v>266</v>
      </c>
      <c r="R62" s="2" cm="1">
        <f t="array" ref="R62">_xlfn.IFS(Q62="yellow",S62,Q62="white",S62,Q62="grey",S62,Q62="green","",Q62&lt;&gt;"green",S62)</f>
        <v>48</v>
      </c>
      <c r="S62" s="2">
        <v>48</v>
      </c>
      <c r="T62" s="2">
        <v>2</v>
      </c>
      <c r="U62" s="2">
        <v>1</v>
      </c>
      <c r="V62" s="3"/>
      <c r="W62" s="23" t="s">
        <v>465</v>
      </c>
      <c r="X62" s="21" t="s">
        <v>218</v>
      </c>
      <c r="Y62" s="2" t="str" cm="1">
        <f t="array" ref="Y62">_xlfn.IFS(X62="yellow",Z62,X62="white",Z62,X62="grey",Z62,X62="green","",X62&lt;&gt;"green",Z62)</f>
        <v/>
      </c>
      <c r="Z62" s="2">
        <v>48</v>
      </c>
      <c r="AA62" s="2">
        <v>2</v>
      </c>
      <c r="AB62" s="2">
        <v>1</v>
      </c>
      <c r="AC62" s="3"/>
      <c r="AD62" s="23" t="s">
        <v>466</v>
      </c>
      <c r="AE62" s="21" t="s">
        <v>218</v>
      </c>
      <c r="AF62" s="2" t="str" cm="1">
        <f t="array" ref="AF62">_xlfn.IFS(AE62="yellow",AG62,AE62="white",AG62,AE62="grey",AG62,AE62="green","",AE62&lt;&gt;"green",AG62)</f>
        <v/>
      </c>
      <c r="AG62" s="2">
        <v>48</v>
      </c>
      <c r="AH62" s="2">
        <v>2</v>
      </c>
      <c r="AI62" s="2">
        <v>1</v>
      </c>
    </row>
    <row r="63" spans="1:35" ht="15.75" customHeight="1" x14ac:dyDescent="0.25">
      <c r="A63" s="2" t="s">
        <v>467</v>
      </c>
      <c r="B63" s="2">
        <v>49</v>
      </c>
      <c r="C63" s="2">
        <v>2</v>
      </c>
      <c r="D63" s="2">
        <v>1</v>
      </c>
      <c r="F63" s="21" t="s">
        <v>468</v>
      </c>
      <c r="G63" s="2">
        <v>49</v>
      </c>
      <c r="H63" s="2">
        <v>2</v>
      </c>
      <c r="I63" s="2">
        <v>1</v>
      </c>
      <c r="O63" s="3"/>
      <c r="P63" s="2" t="s">
        <v>469</v>
      </c>
      <c r="Q63" s="2" t="s">
        <v>266</v>
      </c>
      <c r="R63" s="2" cm="1">
        <f t="array" ref="R63">_xlfn.IFS(Q63="yellow",S63,Q63="white",S63,Q63="grey",S63,Q63="green","",Q63&lt;&gt;"green",S63)</f>
        <v>49</v>
      </c>
      <c r="S63" s="2">
        <v>49</v>
      </c>
      <c r="T63" s="2">
        <v>2</v>
      </c>
      <c r="U63" s="2">
        <v>1</v>
      </c>
      <c r="V63" s="3"/>
      <c r="W63" s="2" t="s">
        <v>470</v>
      </c>
      <c r="X63" s="2" t="s">
        <v>266</v>
      </c>
      <c r="Y63" s="2" cm="1">
        <f t="array" ref="Y63">_xlfn.IFS(X63="yellow",Z63,X63="white",Z63,X63="grey",Z63,X63="green","",X63&lt;&gt;"green",Z63)</f>
        <v>49</v>
      </c>
      <c r="Z63" s="2">
        <v>49</v>
      </c>
      <c r="AA63" s="2">
        <v>2</v>
      </c>
      <c r="AB63" s="2">
        <v>1</v>
      </c>
      <c r="AC63" s="3"/>
      <c r="AD63" s="2" t="s">
        <v>471</v>
      </c>
      <c r="AE63" s="2" t="s">
        <v>266</v>
      </c>
      <c r="AF63" s="2" cm="1">
        <f t="array" ref="AF63">_xlfn.IFS(AE63="yellow",AG63,AE63="white",AG63,AE63="grey",AG63,AE63="green","",AE63&lt;&gt;"green",AG63)</f>
        <v>49</v>
      </c>
      <c r="AG63" s="2">
        <v>49</v>
      </c>
      <c r="AH63" s="2">
        <v>3</v>
      </c>
      <c r="AI63" s="2">
        <v>0</v>
      </c>
    </row>
    <row r="64" spans="1:35" ht="15.75" customHeight="1" x14ac:dyDescent="0.25">
      <c r="A64" s="2" t="s">
        <v>472</v>
      </c>
      <c r="B64" s="2">
        <v>50</v>
      </c>
      <c r="C64" s="2">
        <v>2</v>
      </c>
      <c r="D64" s="2">
        <v>1</v>
      </c>
      <c r="F64" s="21" t="s">
        <v>473</v>
      </c>
      <c r="G64" s="2">
        <v>50</v>
      </c>
      <c r="H64" s="2">
        <v>2</v>
      </c>
      <c r="I64" s="2">
        <v>1</v>
      </c>
      <c r="O64" s="3"/>
      <c r="P64" s="23" t="s">
        <v>474</v>
      </c>
      <c r="Q64" s="21" t="s">
        <v>218</v>
      </c>
      <c r="R64" s="2" t="str" cm="1">
        <f t="array" ref="R64">_xlfn.IFS(Q64="yellow",S64,Q64="white",S64,Q64="grey",S64,Q64="green","",Q64&lt;&gt;"green",S64)</f>
        <v/>
      </c>
      <c r="S64" s="2">
        <v>50</v>
      </c>
      <c r="T64" s="2">
        <v>2</v>
      </c>
      <c r="U64" s="2">
        <v>1</v>
      </c>
      <c r="V64" s="3" t="s">
        <v>214</v>
      </c>
      <c r="W64" s="22" t="s">
        <v>475</v>
      </c>
      <c r="X64" s="12" t="s">
        <v>216</v>
      </c>
      <c r="Y64" s="2" cm="1">
        <f t="array" ref="Y64">_xlfn.IFS(X64="yellow",Z64,X64="white",Z64,X64="grey",Z64,X64="green","",X64&lt;&gt;"green",Z64)</f>
        <v>50</v>
      </c>
      <c r="Z64" s="2">
        <v>50</v>
      </c>
      <c r="AA64" s="2">
        <v>2</v>
      </c>
      <c r="AB64" s="2">
        <v>1</v>
      </c>
      <c r="AC64" s="3"/>
      <c r="AD64" s="23" t="s">
        <v>476</v>
      </c>
      <c r="AE64" s="21" t="s">
        <v>218</v>
      </c>
      <c r="AF64" s="2" t="str" cm="1">
        <f t="array" ref="AF64">_xlfn.IFS(AE64="yellow",AG64,AE64="white",AG64,AE64="grey",AG64,AE64="green","",AE64&lt;&gt;"green",AG64)</f>
        <v/>
      </c>
      <c r="AG64" s="2">
        <v>50</v>
      </c>
      <c r="AH64" s="2">
        <v>3</v>
      </c>
      <c r="AI64" s="2">
        <v>0</v>
      </c>
    </row>
    <row r="65" spans="1:35" ht="15.75" customHeight="1" x14ac:dyDescent="0.25">
      <c r="A65" s="2" t="s">
        <v>477</v>
      </c>
      <c r="B65" s="2">
        <v>51</v>
      </c>
      <c r="C65" s="2">
        <v>2</v>
      </c>
      <c r="D65" s="2">
        <v>1</v>
      </c>
      <c r="F65" s="21" t="s">
        <v>478</v>
      </c>
      <c r="G65" s="2">
        <v>51</v>
      </c>
      <c r="H65" s="2">
        <v>2</v>
      </c>
      <c r="I65" s="2">
        <v>1</v>
      </c>
      <c r="O65" s="3"/>
      <c r="P65" s="2" t="s">
        <v>479</v>
      </c>
      <c r="Q65" s="2" t="s">
        <v>266</v>
      </c>
      <c r="R65" s="2" cm="1">
        <f t="array" ref="R65">_xlfn.IFS(Q65="yellow",S65,Q65="white",S65,Q65="grey",S65,Q65="green","",Q65&lt;&gt;"green",S65)</f>
        <v>51</v>
      </c>
      <c r="S65" s="2">
        <v>51</v>
      </c>
      <c r="T65" s="2">
        <v>2</v>
      </c>
      <c r="U65" s="2">
        <v>1</v>
      </c>
      <c r="V65" s="3" t="s">
        <v>214</v>
      </c>
      <c r="W65" s="22" t="s">
        <v>480</v>
      </c>
      <c r="X65" s="12" t="s">
        <v>216</v>
      </c>
      <c r="Y65" s="2" cm="1">
        <f t="array" ref="Y65">_xlfn.IFS(X65="yellow",Z65,X65="white",Z65,X65="grey",Z65,X65="green","",X65&lt;&gt;"green",Z65)</f>
        <v>51</v>
      </c>
      <c r="Z65" s="2">
        <v>51</v>
      </c>
      <c r="AA65" s="2">
        <v>2</v>
      </c>
      <c r="AB65" s="2">
        <v>1</v>
      </c>
      <c r="AC65" s="3"/>
      <c r="AD65" s="23" t="s">
        <v>481</v>
      </c>
      <c r="AE65" s="21" t="s">
        <v>218</v>
      </c>
      <c r="AF65" s="2" t="str" cm="1">
        <f t="array" ref="AF65">_xlfn.IFS(AE65="yellow",AG65,AE65="white",AG65,AE65="grey",AG65,AE65="green","",AE65&lt;&gt;"green",AG65)</f>
        <v/>
      </c>
      <c r="AG65" s="2">
        <v>51</v>
      </c>
      <c r="AH65" s="2">
        <v>2</v>
      </c>
      <c r="AI65" s="2">
        <v>1</v>
      </c>
    </row>
    <row r="66" spans="1:35" ht="15.75" customHeight="1" x14ac:dyDescent="0.25">
      <c r="A66" s="2" t="s">
        <v>482</v>
      </c>
      <c r="B66" s="2">
        <v>52</v>
      </c>
      <c r="C66" s="2">
        <v>2</v>
      </c>
      <c r="D66" s="2">
        <v>1</v>
      </c>
      <c r="F66" s="21" t="s">
        <v>483</v>
      </c>
      <c r="G66" s="2">
        <v>52</v>
      </c>
      <c r="H66" s="2">
        <v>2</v>
      </c>
      <c r="I66" s="2">
        <v>1</v>
      </c>
      <c r="O66" s="3"/>
      <c r="P66" s="2" t="s">
        <v>484</v>
      </c>
      <c r="Q66" s="2" t="s">
        <v>266</v>
      </c>
      <c r="R66" s="2" cm="1">
        <f t="array" ref="R66">_xlfn.IFS(Q66="yellow",S66,Q66="white",S66,Q66="grey",S66,Q66="green","",Q66&lt;&gt;"green",S66)</f>
        <v>52</v>
      </c>
      <c r="S66" s="2">
        <v>52</v>
      </c>
      <c r="T66" s="2">
        <v>2</v>
      </c>
      <c r="U66" s="2">
        <v>1</v>
      </c>
      <c r="V66" s="3" t="s">
        <v>214</v>
      </c>
      <c r="W66" s="22" t="s">
        <v>485</v>
      </c>
      <c r="X66" s="12" t="s">
        <v>216</v>
      </c>
      <c r="Y66" s="2" cm="1">
        <f t="array" ref="Y66">_xlfn.IFS(X66="yellow",Z66,X66="white",Z66,X66="grey",Z66,X66="green","",X66&lt;&gt;"green",Z66)</f>
        <v>52</v>
      </c>
      <c r="Z66" s="2">
        <v>52</v>
      </c>
      <c r="AA66" s="2">
        <v>2</v>
      </c>
      <c r="AB66" s="2">
        <v>1</v>
      </c>
      <c r="AC66" s="3"/>
      <c r="AD66" s="23" t="s">
        <v>486</v>
      </c>
      <c r="AE66" s="21" t="s">
        <v>218</v>
      </c>
      <c r="AF66" s="2" t="str" cm="1">
        <f t="array" ref="AF66">_xlfn.IFS(AE66="yellow",AG66,AE66="white",AG66,AE66="grey",AG66,AE66="green","",AE66&lt;&gt;"green",AG66)</f>
        <v/>
      </c>
      <c r="AG66" s="2">
        <v>52</v>
      </c>
      <c r="AH66" s="2">
        <v>2</v>
      </c>
      <c r="AI66" s="2">
        <v>1</v>
      </c>
    </row>
    <row r="67" spans="1:35" ht="15.75" customHeight="1" x14ac:dyDescent="0.25">
      <c r="A67" s="2" t="s">
        <v>487</v>
      </c>
      <c r="B67" s="2">
        <v>53</v>
      </c>
      <c r="C67" s="2">
        <v>2</v>
      </c>
      <c r="D67" s="2">
        <v>1</v>
      </c>
      <c r="F67" s="21" t="s">
        <v>488</v>
      </c>
      <c r="G67" s="2">
        <v>53</v>
      </c>
      <c r="H67" s="2">
        <v>2</v>
      </c>
      <c r="I67" s="2">
        <v>1</v>
      </c>
      <c r="O67" s="3"/>
      <c r="P67" s="2" t="s">
        <v>489</v>
      </c>
      <c r="Q67" s="2" t="s">
        <v>266</v>
      </c>
      <c r="R67" s="2" cm="1">
        <f t="array" ref="R67">_xlfn.IFS(Q67="yellow",S67,Q67="white",S67,Q67="grey",S67,Q67="green","",Q67&lt;&gt;"green",S67)</f>
        <v>53</v>
      </c>
      <c r="S67" s="2">
        <v>53</v>
      </c>
      <c r="T67" s="2">
        <v>2</v>
      </c>
      <c r="U67" s="2">
        <v>1</v>
      </c>
      <c r="V67" s="3" t="s">
        <v>214</v>
      </c>
      <c r="W67" s="22" t="s">
        <v>490</v>
      </c>
      <c r="X67" s="12" t="s">
        <v>216</v>
      </c>
      <c r="Y67" s="2" cm="1">
        <f t="array" ref="Y67">_xlfn.IFS(X67="yellow",Z67,X67="white",Z67,X67="grey",Z67,X67="green","",X67&lt;&gt;"green",Z67)</f>
        <v>53</v>
      </c>
      <c r="Z67" s="2">
        <v>53</v>
      </c>
      <c r="AA67" s="2">
        <v>2</v>
      </c>
      <c r="AB67" s="2">
        <v>1</v>
      </c>
      <c r="AC67" s="3"/>
      <c r="AD67" s="23" t="s">
        <v>491</v>
      </c>
      <c r="AE67" s="21" t="s">
        <v>218</v>
      </c>
      <c r="AF67" s="2" t="str" cm="1">
        <f t="array" ref="AF67">_xlfn.IFS(AE67="yellow",AG67,AE67="white",AG67,AE67="grey",AG67,AE67="green","",AE67&lt;&gt;"green",AG67)</f>
        <v/>
      </c>
      <c r="AG67" s="2">
        <v>53</v>
      </c>
      <c r="AH67" s="2">
        <v>2</v>
      </c>
      <c r="AI67" s="2">
        <v>1</v>
      </c>
    </row>
    <row r="68" spans="1:35" ht="15.75" customHeight="1" x14ac:dyDescent="0.25">
      <c r="A68" s="2" t="s">
        <v>492</v>
      </c>
      <c r="B68" s="2">
        <v>54</v>
      </c>
      <c r="C68" s="2">
        <v>2</v>
      </c>
      <c r="D68" s="2">
        <v>1</v>
      </c>
      <c r="F68" s="21" t="s">
        <v>493</v>
      </c>
      <c r="G68" s="2">
        <v>54</v>
      </c>
      <c r="H68" s="2">
        <v>2</v>
      </c>
      <c r="I68" s="2">
        <v>1</v>
      </c>
      <c r="O68" s="3"/>
      <c r="P68" s="23" t="s">
        <v>494</v>
      </c>
      <c r="Q68" s="21" t="s">
        <v>218</v>
      </c>
      <c r="R68" s="2" t="str" cm="1">
        <f t="array" ref="R68">_xlfn.IFS(Q68="yellow",S68,Q68="white",S68,Q68="grey",S68,Q68="green","",Q68&lt;&gt;"green",S68)</f>
        <v/>
      </c>
      <c r="S68" s="2">
        <v>54</v>
      </c>
      <c r="T68" s="2">
        <v>2</v>
      </c>
      <c r="U68" s="2">
        <v>1</v>
      </c>
      <c r="V68" s="3" t="s">
        <v>214</v>
      </c>
      <c r="W68" s="22" t="s">
        <v>495</v>
      </c>
      <c r="X68" s="12" t="s">
        <v>216</v>
      </c>
      <c r="Y68" s="2" cm="1">
        <f t="array" ref="Y68">_xlfn.IFS(X68="yellow",Z68,X68="white",Z68,X68="grey",Z68,X68="green","",X68&lt;&gt;"green",Z68)</f>
        <v>54</v>
      </c>
      <c r="Z68" s="2">
        <v>54</v>
      </c>
      <c r="AA68" s="2">
        <v>2</v>
      </c>
      <c r="AB68" s="2">
        <v>1</v>
      </c>
      <c r="AC68" s="3"/>
      <c r="AD68" s="23" t="s">
        <v>496</v>
      </c>
      <c r="AE68" s="21" t="s">
        <v>218</v>
      </c>
      <c r="AF68" s="2" t="str" cm="1">
        <f t="array" ref="AF68">_xlfn.IFS(AE68="yellow",AG68,AE68="white",AG68,AE68="grey",AG68,AE68="green","",AE68&lt;&gt;"green",AG68)</f>
        <v/>
      </c>
      <c r="AG68" s="2">
        <v>54</v>
      </c>
      <c r="AH68" s="2">
        <v>2</v>
      </c>
      <c r="AI68" s="2">
        <v>1</v>
      </c>
    </row>
    <row r="69" spans="1:35" ht="15.75" customHeight="1" x14ac:dyDescent="0.25">
      <c r="A69" s="2" t="s">
        <v>497</v>
      </c>
      <c r="B69" s="2">
        <v>55</v>
      </c>
      <c r="C69" s="2">
        <v>2</v>
      </c>
      <c r="D69" s="2">
        <v>1</v>
      </c>
      <c r="F69" s="21" t="s">
        <v>498</v>
      </c>
      <c r="G69" s="2">
        <v>55</v>
      </c>
      <c r="H69" s="2">
        <v>2</v>
      </c>
      <c r="I69" s="2">
        <v>1</v>
      </c>
      <c r="O69" s="3"/>
      <c r="P69" s="2" t="s">
        <v>499</v>
      </c>
      <c r="Q69" s="2" t="s">
        <v>266</v>
      </c>
      <c r="R69" s="2" cm="1">
        <f t="array" ref="R69">_xlfn.IFS(Q69="yellow",S69,Q69="white",S69,Q69="grey",S69,Q69="green","",Q69&lt;&gt;"green",S69)</f>
        <v>55</v>
      </c>
      <c r="S69" s="2">
        <v>55</v>
      </c>
      <c r="T69" s="2">
        <v>2</v>
      </c>
      <c r="U69" s="2">
        <v>1</v>
      </c>
      <c r="V69" s="3" t="s">
        <v>214</v>
      </c>
      <c r="W69" s="22" t="s">
        <v>500</v>
      </c>
      <c r="X69" s="12" t="s">
        <v>216</v>
      </c>
      <c r="Y69" s="2" cm="1">
        <f t="array" ref="Y69">_xlfn.IFS(X69="yellow",Z69,X69="white",Z69,X69="grey",Z69,X69="green","",X69&lt;&gt;"green",Z69)</f>
        <v>55</v>
      </c>
      <c r="Z69" s="2">
        <v>55</v>
      </c>
      <c r="AA69" s="2">
        <v>2</v>
      </c>
      <c r="AB69" s="2">
        <v>1</v>
      </c>
      <c r="AC69" s="3"/>
      <c r="AD69" s="23" t="s">
        <v>501</v>
      </c>
      <c r="AE69" s="21" t="s">
        <v>218</v>
      </c>
      <c r="AF69" s="2" t="str" cm="1">
        <f t="array" ref="AF69">_xlfn.IFS(AE69="yellow",AG69,AE69="white",AG69,AE69="grey",AG69,AE69="green","",AE69&lt;&gt;"green",AG69)</f>
        <v/>
      </c>
      <c r="AG69" s="2">
        <v>55</v>
      </c>
      <c r="AH69" s="2">
        <v>2</v>
      </c>
      <c r="AI69" s="2">
        <v>1</v>
      </c>
    </row>
    <row r="70" spans="1:35" ht="15.75" customHeight="1" x14ac:dyDescent="0.25">
      <c r="A70" s="2" t="s">
        <v>502</v>
      </c>
      <c r="B70" s="2">
        <v>56</v>
      </c>
      <c r="C70" s="2">
        <v>2</v>
      </c>
      <c r="D70" s="2">
        <v>1</v>
      </c>
      <c r="F70" s="21" t="s">
        <v>503</v>
      </c>
      <c r="G70" s="2">
        <v>56</v>
      </c>
      <c r="H70" s="2">
        <v>2</v>
      </c>
      <c r="I70" s="2">
        <v>1</v>
      </c>
      <c r="O70" s="3"/>
      <c r="P70" s="2" t="s">
        <v>504</v>
      </c>
      <c r="Q70" s="2" t="s">
        <v>266</v>
      </c>
      <c r="R70" s="2" cm="1">
        <f t="array" ref="R70">_xlfn.IFS(Q70="yellow",S70,Q70="white",S70,Q70="grey",S70,Q70="green","",Q70&lt;&gt;"green",S70)</f>
        <v>56</v>
      </c>
      <c r="S70" s="2">
        <v>56</v>
      </c>
      <c r="T70" s="2">
        <v>2</v>
      </c>
      <c r="U70" s="2">
        <v>1</v>
      </c>
      <c r="V70" s="3" t="s">
        <v>214</v>
      </c>
      <c r="W70" s="22" t="s">
        <v>505</v>
      </c>
      <c r="X70" s="12" t="s">
        <v>216</v>
      </c>
      <c r="Y70" s="2" cm="1">
        <f t="array" ref="Y70">_xlfn.IFS(X70="yellow",Z70,X70="white",Z70,X70="grey",Z70,X70="green","",X70&lt;&gt;"green",Z70)</f>
        <v>56</v>
      </c>
      <c r="Z70" s="2">
        <v>56</v>
      </c>
      <c r="AA70" s="2">
        <v>2</v>
      </c>
      <c r="AB70" s="2">
        <v>1</v>
      </c>
      <c r="AC70" s="3"/>
      <c r="AD70" s="23" t="s">
        <v>506</v>
      </c>
      <c r="AE70" s="21" t="s">
        <v>218</v>
      </c>
      <c r="AF70" s="2" t="str" cm="1">
        <f t="array" ref="AF70">_xlfn.IFS(AE70="yellow",AG70,AE70="white",AG70,AE70="grey",AG70,AE70="green","",AE70&lt;&gt;"green",AG70)</f>
        <v/>
      </c>
      <c r="AG70" s="2">
        <v>56</v>
      </c>
      <c r="AH70" s="2">
        <v>2</v>
      </c>
      <c r="AI70" s="2">
        <v>1</v>
      </c>
    </row>
    <row r="71" spans="1:35" ht="15.75" customHeight="1" x14ac:dyDescent="0.25">
      <c r="A71" s="2" t="s">
        <v>507</v>
      </c>
      <c r="B71" s="2">
        <v>57</v>
      </c>
      <c r="C71" s="2">
        <v>2</v>
      </c>
      <c r="D71" s="2">
        <v>1</v>
      </c>
      <c r="F71" s="21" t="s">
        <v>508</v>
      </c>
      <c r="G71" s="2">
        <v>57</v>
      </c>
      <c r="H71" s="2">
        <v>2</v>
      </c>
      <c r="I71" s="2">
        <v>1</v>
      </c>
      <c r="O71" s="3"/>
      <c r="P71" s="23" t="s">
        <v>509</v>
      </c>
      <c r="Q71" s="21" t="s">
        <v>218</v>
      </c>
      <c r="R71" s="2" t="str" cm="1">
        <f t="array" ref="R71">_xlfn.IFS(Q71="yellow",S71,Q71="white",S71,Q71="grey",S71,Q71="green","",Q71&lt;&gt;"green",S71)</f>
        <v/>
      </c>
      <c r="S71" s="2">
        <v>57</v>
      </c>
      <c r="T71" s="2">
        <v>2</v>
      </c>
      <c r="U71" s="2">
        <v>1</v>
      </c>
      <c r="V71" s="3"/>
      <c r="W71" s="17" t="s">
        <v>510</v>
      </c>
      <c r="X71" s="24" t="s">
        <v>245</v>
      </c>
      <c r="Y71" s="2" cm="1">
        <f t="array" ref="Y71">_xlfn.IFS(X71="yellow",Z71,X71="white",Z71,X71="grey",Z71,X71="green","",X71&lt;&gt;"green",Z71)</f>
        <v>57</v>
      </c>
      <c r="Z71" s="2">
        <v>57</v>
      </c>
      <c r="AA71" s="2">
        <v>2</v>
      </c>
      <c r="AB71" s="2">
        <v>1</v>
      </c>
      <c r="AC71" s="3"/>
      <c r="AD71" s="23" t="s">
        <v>511</v>
      </c>
      <c r="AE71" s="21" t="s">
        <v>218</v>
      </c>
      <c r="AF71" s="2" t="str" cm="1">
        <f t="array" ref="AF71">_xlfn.IFS(AE71="yellow",AG71,AE71="white",AG71,AE71="grey",AG71,AE71="green","",AE71&lt;&gt;"green",AG71)</f>
        <v/>
      </c>
      <c r="AG71" s="2">
        <v>57</v>
      </c>
      <c r="AH71" s="2">
        <v>2</v>
      </c>
      <c r="AI71" s="2">
        <v>1</v>
      </c>
    </row>
    <row r="72" spans="1:35" ht="15.75" customHeight="1" x14ac:dyDescent="0.25">
      <c r="A72" s="2" t="s">
        <v>512</v>
      </c>
      <c r="B72" s="2">
        <v>58</v>
      </c>
      <c r="C72" s="2">
        <v>2</v>
      </c>
      <c r="D72" s="2">
        <v>1</v>
      </c>
      <c r="F72" s="21" t="s">
        <v>513</v>
      </c>
      <c r="G72" s="2">
        <v>58</v>
      </c>
      <c r="H72" s="2">
        <v>2</v>
      </c>
      <c r="I72" s="2">
        <v>1</v>
      </c>
      <c r="O72" s="3"/>
      <c r="P72" s="2" t="s">
        <v>514</v>
      </c>
      <c r="Q72" s="2" t="s">
        <v>266</v>
      </c>
      <c r="R72" s="2" cm="1">
        <f t="array" ref="R72">_xlfn.IFS(Q72="yellow",S72,Q72="white",S72,Q72="grey",S72,Q72="green","",Q72&lt;&gt;"green",S72)</f>
        <v>58</v>
      </c>
      <c r="S72" s="2">
        <v>58</v>
      </c>
      <c r="T72" s="2">
        <v>2</v>
      </c>
      <c r="U72" s="2">
        <v>1</v>
      </c>
      <c r="V72" s="3"/>
      <c r="W72" s="2" t="s">
        <v>515</v>
      </c>
      <c r="X72" s="2" t="s">
        <v>266</v>
      </c>
      <c r="Y72" s="2" cm="1">
        <f t="array" ref="Y72">_xlfn.IFS(X72="yellow",Z72,X72="white",Z72,X72="grey",Z72,X72="green","",X72&lt;&gt;"green",Z72)</f>
        <v>58</v>
      </c>
      <c r="Z72" s="2">
        <v>58</v>
      </c>
      <c r="AA72" s="2">
        <v>2</v>
      </c>
      <c r="AB72" s="2">
        <v>1</v>
      </c>
      <c r="AC72" s="3"/>
      <c r="AD72" s="23" t="s">
        <v>516</v>
      </c>
      <c r="AE72" s="21" t="s">
        <v>218</v>
      </c>
      <c r="AF72" s="2" t="str" cm="1">
        <f t="array" ref="AF72">_xlfn.IFS(AE72="yellow",AG72,AE72="white",AG72,AE72="grey",AG72,AE72="green","",AE72&lt;&gt;"green",AG72)</f>
        <v/>
      </c>
      <c r="AG72" s="2">
        <v>58</v>
      </c>
      <c r="AH72" s="2">
        <v>3</v>
      </c>
      <c r="AI72" s="2">
        <v>0</v>
      </c>
    </row>
    <row r="73" spans="1:35" ht="15.75" customHeight="1" x14ac:dyDescent="0.25">
      <c r="A73" s="2" t="s">
        <v>517</v>
      </c>
      <c r="B73" s="2">
        <v>59</v>
      </c>
      <c r="C73" s="2">
        <v>2</v>
      </c>
      <c r="D73" s="2">
        <v>1</v>
      </c>
      <c r="F73" s="21" t="s">
        <v>518</v>
      </c>
      <c r="G73" s="2">
        <v>59</v>
      </c>
      <c r="H73" s="2">
        <v>2</v>
      </c>
      <c r="I73" s="2">
        <v>1</v>
      </c>
      <c r="O73" s="3"/>
      <c r="P73" s="2" t="s">
        <v>519</v>
      </c>
      <c r="Q73" s="2" t="s">
        <v>266</v>
      </c>
      <c r="R73" s="2" cm="1">
        <f t="array" ref="R73">_xlfn.IFS(Q73="yellow",S73,Q73="white",S73,Q73="grey",S73,Q73="green","",Q73&lt;&gt;"green",S73)</f>
        <v>59</v>
      </c>
      <c r="S73" s="2">
        <v>59</v>
      </c>
      <c r="T73" s="2">
        <v>2</v>
      </c>
      <c r="U73" s="2">
        <v>1</v>
      </c>
      <c r="V73" s="3"/>
      <c r="W73" s="2" t="s">
        <v>520</v>
      </c>
      <c r="X73" s="2" t="s">
        <v>266</v>
      </c>
      <c r="Y73" s="2" cm="1">
        <f t="array" ref="Y73">_xlfn.IFS(X73="yellow",Z73,X73="white",Z73,X73="grey",Z73,X73="green","",X73&lt;&gt;"green",Z73)</f>
        <v>59</v>
      </c>
      <c r="Z73" s="2">
        <v>59</v>
      </c>
      <c r="AA73" s="2">
        <v>2</v>
      </c>
      <c r="AB73" s="2">
        <v>1</v>
      </c>
      <c r="AC73" s="3"/>
      <c r="AD73" s="23" t="s">
        <v>521</v>
      </c>
      <c r="AE73" s="21" t="s">
        <v>218</v>
      </c>
      <c r="AF73" s="2" t="str" cm="1">
        <f t="array" ref="AF73">_xlfn.IFS(AE73="yellow",AG73,AE73="white",AG73,AE73="grey",AG73,AE73="green","",AE73&lt;&gt;"green",AG73)</f>
        <v/>
      </c>
      <c r="AG73" s="2">
        <v>59</v>
      </c>
      <c r="AH73" s="2">
        <v>3</v>
      </c>
      <c r="AI73" s="2">
        <v>0</v>
      </c>
    </row>
    <row r="74" spans="1:35" ht="15.75" customHeight="1" x14ac:dyDescent="0.25">
      <c r="A74" s="2" t="s">
        <v>522</v>
      </c>
      <c r="B74" s="2">
        <v>60</v>
      </c>
      <c r="C74" s="2">
        <v>2</v>
      </c>
      <c r="D74" s="2">
        <v>1</v>
      </c>
      <c r="F74" s="21" t="s">
        <v>523</v>
      </c>
      <c r="G74" s="2">
        <v>60</v>
      </c>
      <c r="H74" s="2">
        <v>2</v>
      </c>
      <c r="I74" s="2">
        <v>0</v>
      </c>
      <c r="O74" s="3"/>
      <c r="P74" s="2" t="s">
        <v>524</v>
      </c>
      <c r="Q74" s="2" t="s">
        <v>266</v>
      </c>
      <c r="R74" s="2" cm="1">
        <f t="array" ref="R74">_xlfn.IFS(Q74="yellow",S74,Q74="white",S74,Q74="grey",S74,Q74="green","",Q74&lt;&gt;"green",S74)</f>
        <v>60</v>
      </c>
      <c r="S74" s="2">
        <v>60</v>
      </c>
      <c r="T74" s="2">
        <v>2</v>
      </c>
      <c r="U74" s="2">
        <v>1</v>
      </c>
      <c r="V74" s="3"/>
      <c r="W74" s="2" t="s">
        <v>525</v>
      </c>
      <c r="X74" s="2" t="s">
        <v>266</v>
      </c>
      <c r="Y74" s="2" cm="1">
        <f t="array" ref="Y74">_xlfn.IFS(X74="yellow",Z74,X74="white",Z74,X74="grey",Z74,X74="green","",X74&lt;&gt;"green",Z74)</f>
        <v>60</v>
      </c>
      <c r="Z74" s="2">
        <v>60</v>
      </c>
      <c r="AA74" s="2">
        <v>2</v>
      </c>
      <c r="AB74" s="2">
        <v>1</v>
      </c>
      <c r="AC74" s="3"/>
      <c r="AD74" s="23" t="s">
        <v>526</v>
      </c>
      <c r="AE74" s="21" t="s">
        <v>218</v>
      </c>
      <c r="AF74" s="2" t="str" cm="1">
        <f t="array" ref="AF74">_xlfn.IFS(AE74="yellow",AG74,AE74="white",AG74,AE74="grey",AG74,AE74="green","",AE74&lt;&gt;"green",AG74)</f>
        <v/>
      </c>
      <c r="AG74" s="2">
        <v>60</v>
      </c>
      <c r="AH74" s="2">
        <v>2</v>
      </c>
      <c r="AI74" s="2">
        <v>1</v>
      </c>
    </row>
    <row r="75" spans="1:35" ht="15.75" customHeight="1" x14ac:dyDescent="0.25">
      <c r="A75" s="2" t="s">
        <v>527</v>
      </c>
      <c r="B75" s="2">
        <v>61</v>
      </c>
      <c r="C75" s="2">
        <v>2</v>
      </c>
      <c r="D75" s="2">
        <v>1</v>
      </c>
      <c r="F75" s="21" t="s">
        <v>528</v>
      </c>
      <c r="G75" s="2">
        <v>61</v>
      </c>
      <c r="H75" s="2">
        <v>2</v>
      </c>
      <c r="I75" s="2">
        <v>0</v>
      </c>
      <c r="O75" s="3"/>
      <c r="P75" s="23" t="s">
        <v>529</v>
      </c>
      <c r="Q75" s="21" t="s">
        <v>218</v>
      </c>
      <c r="R75" s="2" t="str" cm="1">
        <f t="array" ref="R75">_xlfn.IFS(Q75="yellow",S75,Q75="white",S75,Q75="grey",S75,Q75="green","",Q75&lt;&gt;"green",S75)</f>
        <v/>
      </c>
      <c r="S75" s="2">
        <v>61</v>
      </c>
      <c r="T75" s="2">
        <v>2</v>
      </c>
      <c r="U75" s="2">
        <v>1</v>
      </c>
      <c r="V75" s="3"/>
      <c r="W75" s="2" t="s">
        <v>530</v>
      </c>
      <c r="X75" s="2" t="s">
        <v>266</v>
      </c>
      <c r="Y75" s="2" cm="1">
        <f t="array" ref="Y75">_xlfn.IFS(X75="yellow",Z75,X75="white",Z75,X75="grey",Z75,X75="green","",X75&lt;&gt;"green",Z75)</f>
        <v>61</v>
      </c>
      <c r="Z75" s="2">
        <v>61</v>
      </c>
      <c r="AA75" s="2">
        <v>2</v>
      </c>
      <c r="AB75" s="2">
        <v>1</v>
      </c>
      <c r="AC75" s="3"/>
      <c r="AD75" s="23" t="s">
        <v>531</v>
      </c>
      <c r="AE75" s="21" t="s">
        <v>218</v>
      </c>
      <c r="AF75" s="2" t="str" cm="1">
        <f t="array" ref="AF75">_xlfn.IFS(AE75="yellow",AG75,AE75="white",AG75,AE75="grey",AG75,AE75="green","",AE75&lt;&gt;"green",AG75)</f>
        <v/>
      </c>
      <c r="AG75" s="2">
        <v>61</v>
      </c>
      <c r="AH75" s="2">
        <v>2</v>
      </c>
      <c r="AI75" s="2">
        <v>1</v>
      </c>
    </row>
    <row r="76" spans="1:35" ht="15.75" customHeight="1" x14ac:dyDescent="0.25">
      <c r="A76" s="2" t="s">
        <v>532</v>
      </c>
      <c r="B76" s="2">
        <v>62</v>
      </c>
      <c r="C76" s="2">
        <v>2</v>
      </c>
      <c r="D76" s="2">
        <v>1</v>
      </c>
      <c r="F76" s="21" t="s">
        <v>533</v>
      </c>
      <c r="G76" s="2">
        <v>62</v>
      </c>
      <c r="H76" s="2">
        <v>2</v>
      </c>
      <c r="I76" s="2">
        <v>1</v>
      </c>
      <c r="O76" s="3"/>
      <c r="P76" s="2" t="s">
        <v>534</v>
      </c>
      <c r="Q76" s="2" t="s">
        <v>266</v>
      </c>
      <c r="R76" s="2" cm="1">
        <f t="array" ref="R76">_xlfn.IFS(Q76="yellow",S76,Q76="white",S76,Q76="grey",S76,Q76="green","",Q76&lt;&gt;"green",S76)</f>
        <v>62</v>
      </c>
      <c r="S76" s="2">
        <v>62</v>
      </c>
      <c r="T76" s="2">
        <v>2</v>
      </c>
      <c r="U76" s="2">
        <v>1</v>
      </c>
      <c r="V76" s="3"/>
      <c r="W76" s="2" t="s">
        <v>535</v>
      </c>
      <c r="X76" s="2" t="s">
        <v>266</v>
      </c>
      <c r="Y76" s="2" cm="1">
        <f t="array" ref="Y76">_xlfn.IFS(X76="yellow",Z76,X76="white",Z76,X76="grey",Z76,X76="green","",X76&lt;&gt;"green",Z76)</f>
        <v>62</v>
      </c>
      <c r="Z76" s="2">
        <v>62</v>
      </c>
      <c r="AA76" s="2">
        <v>2</v>
      </c>
      <c r="AB76" s="2">
        <v>1</v>
      </c>
      <c r="AC76" s="3"/>
      <c r="AD76" s="23" t="s">
        <v>536</v>
      </c>
      <c r="AE76" s="21" t="s">
        <v>218</v>
      </c>
      <c r="AF76" s="2" t="str" cm="1">
        <f t="array" ref="AF76">_xlfn.IFS(AE76="yellow",AG76,AE76="white",AG76,AE76="grey",AG76,AE76="green","",AE76&lt;&gt;"green",AG76)</f>
        <v/>
      </c>
      <c r="AG76" s="2">
        <v>62</v>
      </c>
      <c r="AH76" s="2">
        <v>2</v>
      </c>
      <c r="AI76" s="2">
        <v>1</v>
      </c>
    </row>
    <row r="77" spans="1:35" ht="15.75" customHeight="1" x14ac:dyDescent="0.25">
      <c r="A77" s="2" t="s">
        <v>537</v>
      </c>
      <c r="B77" s="2">
        <v>63</v>
      </c>
      <c r="C77" s="2">
        <v>2</v>
      </c>
      <c r="D77" s="2">
        <v>1</v>
      </c>
      <c r="F77" s="21" t="s">
        <v>538</v>
      </c>
      <c r="G77" s="2">
        <v>63</v>
      </c>
      <c r="H77" s="2">
        <v>2</v>
      </c>
      <c r="I77" s="2">
        <v>1</v>
      </c>
      <c r="O77" s="3"/>
      <c r="P77" s="2" t="s">
        <v>539</v>
      </c>
      <c r="Q77" s="2" t="s">
        <v>266</v>
      </c>
      <c r="R77" s="2" cm="1">
        <f t="array" ref="R77">_xlfn.IFS(Q77="yellow",S77,Q77="white",S77,Q77="grey",S77,Q77="green","",Q77&lt;&gt;"green",S77)</f>
        <v>63</v>
      </c>
      <c r="S77" s="2">
        <v>63</v>
      </c>
      <c r="T77" s="2">
        <v>2</v>
      </c>
      <c r="U77" s="2">
        <v>1</v>
      </c>
      <c r="V77" s="3"/>
      <c r="W77" s="2" t="s">
        <v>540</v>
      </c>
      <c r="X77" s="2" t="s">
        <v>266</v>
      </c>
      <c r="Y77" s="2" cm="1">
        <f t="array" ref="Y77">_xlfn.IFS(X77="yellow",Z77,X77="white",Z77,X77="grey",Z77,X77="green","",X77&lt;&gt;"green",Z77)</f>
        <v>63</v>
      </c>
      <c r="Z77" s="2">
        <v>63</v>
      </c>
      <c r="AA77" s="2">
        <v>2</v>
      </c>
      <c r="AB77" s="2">
        <v>1</v>
      </c>
      <c r="AC77" s="3"/>
      <c r="AD77" s="2" t="s">
        <v>541</v>
      </c>
      <c r="AE77" s="2" t="s">
        <v>266</v>
      </c>
      <c r="AF77" s="2" cm="1">
        <f t="array" ref="AF77">_xlfn.IFS(AE77="yellow",AG77,AE77="white",AG77,AE77="grey",AG77,AE77="green","",AE77&lt;&gt;"green",AG77)</f>
        <v>63</v>
      </c>
      <c r="AG77" s="2">
        <v>63</v>
      </c>
      <c r="AH77" s="2">
        <v>2</v>
      </c>
      <c r="AI77" s="2">
        <v>1</v>
      </c>
    </row>
    <row r="78" spans="1:35" ht="15.75" customHeight="1" x14ac:dyDescent="0.25">
      <c r="A78" s="2" t="s">
        <v>542</v>
      </c>
      <c r="B78" s="2">
        <v>64</v>
      </c>
      <c r="C78" s="2">
        <v>2</v>
      </c>
      <c r="D78" s="2">
        <v>1</v>
      </c>
      <c r="F78" s="21" t="s">
        <v>543</v>
      </c>
      <c r="G78" s="2">
        <v>64</v>
      </c>
      <c r="H78" s="2">
        <v>2</v>
      </c>
      <c r="I78" s="2">
        <v>1</v>
      </c>
      <c r="O78" s="3"/>
      <c r="P78" s="23" t="s">
        <v>544</v>
      </c>
      <c r="Q78" s="21" t="s">
        <v>218</v>
      </c>
      <c r="R78" s="2" t="str" cm="1">
        <f t="array" ref="R78">_xlfn.IFS(Q78="yellow",S78,Q78="white",S78,Q78="grey",S78,Q78="green","",Q78&lt;&gt;"green",S78)</f>
        <v/>
      </c>
      <c r="S78" s="2">
        <v>64</v>
      </c>
      <c r="T78" s="2">
        <v>2</v>
      </c>
      <c r="U78" s="2">
        <v>1</v>
      </c>
      <c r="V78" s="3"/>
      <c r="W78" s="2" t="s">
        <v>545</v>
      </c>
      <c r="X78" s="2" t="s">
        <v>266</v>
      </c>
      <c r="Y78" s="2" cm="1">
        <f t="array" ref="Y78">_xlfn.IFS(X78="yellow",Z78,X78="white",Z78,X78="grey",Z78,X78="green","",X78&lt;&gt;"green",Z78)</f>
        <v>64</v>
      </c>
      <c r="Z78" s="2">
        <v>64</v>
      </c>
      <c r="AA78" s="2">
        <v>2</v>
      </c>
      <c r="AB78" s="2">
        <v>1</v>
      </c>
      <c r="AC78" s="3"/>
      <c r="AD78" s="2" t="s">
        <v>546</v>
      </c>
      <c r="AE78" s="2" t="s">
        <v>266</v>
      </c>
      <c r="AF78" s="2" cm="1">
        <f t="array" ref="AF78">_xlfn.IFS(AE78="yellow",AG78,AE78="white",AG78,AE78="grey",AG78,AE78="green","",AE78&lt;&gt;"green",AG78)</f>
        <v>64</v>
      </c>
      <c r="AG78" s="2">
        <v>64</v>
      </c>
      <c r="AH78" s="2">
        <v>2</v>
      </c>
      <c r="AI78" s="2">
        <v>1</v>
      </c>
    </row>
    <row r="79" spans="1:35" ht="15.75" customHeight="1" x14ac:dyDescent="0.25">
      <c r="A79" s="2" t="s">
        <v>547</v>
      </c>
      <c r="B79" s="2">
        <v>65</v>
      </c>
      <c r="C79" s="2">
        <v>2</v>
      </c>
      <c r="D79" s="2">
        <v>1</v>
      </c>
      <c r="F79" s="21" t="s">
        <v>548</v>
      </c>
      <c r="G79" s="2">
        <v>65</v>
      </c>
      <c r="H79" s="2">
        <v>2</v>
      </c>
      <c r="I79" s="2">
        <v>1</v>
      </c>
      <c r="O79" s="3"/>
      <c r="P79" s="2" t="s">
        <v>549</v>
      </c>
      <c r="Q79" s="2" t="s">
        <v>266</v>
      </c>
      <c r="R79" s="2" cm="1">
        <f t="array" ref="R79">_xlfn.IFS(Q79="yellow",S79,Q79="white",S79,Q79="grey",S79,Q79="green","",Q79&lt;&gt;"green",S79)</f>
        <v>65</v>
      </c>
      <c r="S79" s="2">
        <v>65</v>
      </c>
      <c r="T79" s="2">
        <v>2</v>
      </c>
      <c r="U79" s="2">
        <v>1</v>
      </c>
      <c r="V79" s="3"/>
      <c r="W79" s="2" t="s">
        <v>550</v>
      </c>
      <c r="X79" s="2" t="s">
        <v>266</v>
      </c>
      <c r="Y79" s="2" cm="1">
        <f t="array" ref="Y79">_xlfn.IFS(X79="yellow",Z79,X79="white",Z79,X79="grey",Z79,X79="green","",X79&lt;&gt;"green",Z79)</f>
        <v>65</v>
      </c>
      <c r="Z79" s="2">
        <v>65</v>
      </c>
      <c r="AA79" s="2">
        <v>2</v>
      </c>
      <c r="AB79" s="2">
        <v>1</v>
      </c>
      <c r="AC79" s="3"/>
      <c r="AD79" s="23" t="s">
        <v>551</v>
      </c>
      <c r="AE79" s="21" t="s">
        <v>218</v>
      </c>
      <c r="AF79" s="2" t="str" cm="1">
        <f t="array" ref="AF79">_xlfn.IFS(AE79="yellow",AG79,AE79="white",AG79,AE79="grey",AG79,AE79="green","",AE79&lt;&gt;"green",AG79)</f>
        <v/>
      </c>
      <c r="AG79" s="2">
        <v>65</v>
      </c>
      <c r="AH79" s="2">
        <v>2</v>
      </c>
      <c r="AI79" s="2">
        <v>1</v>
      </c>
    </row>
    <row r="80" spans="1:35" ht="15.75" customHeight="1" x14ac:dyDescent="0.25">
      <c r="A80" s="2" t="s">
        <v>552</v>
      </c>
      <c r="B80" s="2">
        <v>66</v>
      </c>
      <c r="C80" s="2">
        <v>2</v>
      </c>
      <c r="D80" s="2">
        <v>1</v>
      </c>
      <c r="F80" s="21" t="s">
        <v>553</v>
      </c>
      <c r="G80" s="2">
        <v>66</v>
      </c>
      <c r="H80" s="2">
        <v>2</v>
      </c>
      <c r="I80" s="2">
        <v>1</v>
      </c>
      <c r="O80" s="3"/>
      <c r="P80" s="2" t="s">
        <v>554</v>
      </c>
      <c r="Q80" s="2" t="s">
        <v>266</v>
      </c>
      <c r="R80" s="2" cm="1">
        <f t="array" ref="R80">_xlfn.IFS(Q80="yellow",S80,Q80="white",S80,Q80="grey",S80,Q80="green","",Q80&lt;&gt;"green",S80)</f>
        <v>66</v>
      </c>
      <c r="S80" s="2">
        <v>66</v>
      </c>
      <c r="T80" s="2">
        <v>2</v>
      </c>
      <c r="U80" s="2">
        <v>1</v>
      </c>
      <c r="V80" s="3"/>
      <c r="W80" s="2" t="s">
        <v>555</v>
      </c>
      <c r="X80" s="2" t="s">
        <v>266</v>
      </c>
      <c r="Y80" s="2" cm="1">
        <f t="array" ref="Y80">_xlfn.IFS(X80="yellow",Z80,X80="white",Z80,X80="grey",Z80,X80="green","",X80&lt;&gt;"green",Z80)</f>
        <v>66</v>
      </c>
      <c r="Z80" s="2">
        <v>66</v>
      </c>
      <c r="AA80" s="2">
        <v>2</v>
      </c>
      <c r="AB80" s="2">
        <v>1</v>
      </c>
      <c r="AC80" s="3"/>
      <c r="AD80" s="23" t="s">
        <v>556</v>
      </c>
      <c r="AE80" s="21" t="s">
        <v>218</v>
      </c>
      <c r="AF80" s="2" t="str" cm="1">
        <f t="array" ref="AF80">_xlfn.IFS(AE80="yellow",AG80,AE80="white",AG80,AE80="grey",AG80,AE80="green","",AE80&lt;&gt;"green",AG80)</f>
        <v/>
      </c>
      <c r="AG80" s="2">
        <v>66</v>
      </c>
      <c r="AH80" s="2">
        <v>2</v>
      </c>
      <c r="AI80" s="2">
        <v>1</v>
      </c>
    </row>
    <row r="81" spans="1:35" ht="15.75" customHeight="1" x14ac:dyDescent="0.25">
      <c r="A81" s="2" t="s">
        <v>557</v>
      </c>
      <c r="B81" s="2">
        <v>67</v>
      </c>
      <c r="C81" s="2">
        <v>2</v>
      </c>
      <c r="D81" s="2">
        <v>1</v>
      </c>
      <c r="F81" s="21" t="s">
        <v>558</v>
      </c>
      <c r="G81" s="2">
        <v>67</v>
      </c>
      <c r="H81" s="2">
        <v>2</v>
      </c>
      <c r="I81" s="2">
        <v>1</v>
      </c>
      <c r="O81" s="3"/>
      <c r="P81" s="2" t="s">
        <v>559</v>
      </c>
      <c r="Q81" s="2" t="s">
        <v>266</v>
      </c>
      <c r="R81" s="2" cm="1">
        <f t="array" ref="R81">_xlfn.IFS(Q81="yellow",S81,Q81="white",S81,Q81="grey",S81,Q81="green","",Q81&lt;&gt;"green",S81)</f>
        <v>67</v>
      </c>
      <c r="S81" s="2">
        <v>67</v>
      </c>
      <c r="T81" s="2">
        <v>2</v>
      </c>
      <c r="U81" s="2">
        <v>1</v>
      </c>
      <c r="V81" s="3"/>
      <c r="W81" s="2" t="s">
        <v>560</v>
      </c>
      <c r="X81" s="2" t="s">
        <v>266</v>
      </c>
      <c r="Y81" s="2" cm="1">
        <f t="array" ref="Y81">_xlfn.IFS(X81="yellow",Z81,X81="white",Z81,X81="grey",Z81,X81="green","",X81&lt;&gt;"green",Z81)</f>
        <v>67</v>
      </c>
      <c r="Z81" s="2">
        <v>67</v>
      </c>
      <c r="AA81" s="2">
        <v>2</v>
      </c>
      <c r="AB81" s="2">
        <v>1</v>
      </c>
      <c r="AC81" s="3"/>
      <c r="AD81" s="2" t="s">
        <v>561</v>
      </c>
      <c r="AE81" s="2" t="s">
        <v>266</v>
      </c>
      <c r="AF81" s="2" cm="1">
        <f t="array" ref="AF81">_xlfn.IFS(AE81="yellow",AG81,AE81="white",AG81,AE81="grey",AG81,AE81="green","",AE81&lt;&gt;"green",AG81)</f>
        <v>67</v>
      </c>
      <c r="AG81" s="2">
        <v>67</v>
      </c>
      <c r="AH81" s="2">
        <v>3</v>
      </c>
      <c r="AI81" s="2">
        <v>0</v>
      </c>
    </row>
    <row r="82" spans="1:35" ht="15.75" customHeight="1" x14ac:dyDescent="0.25">
      <c r="A82" s="2" t="s">
        <v>562</v>
      </c>
      <c r="B82" s="2">
        <v>68</v>
      </c>
      <c r="C82" s="2">
        <v>2</v>
      </c>
      <c r="D82" s="2">
        <v>1</v>
      </c>
      <c r="F82" s="21" t="s">
        <v>563</v>
      </c>
      <c r="G82" s="2">
        <v>68</v>
      </c>
      <c r="H82" s="2">
        <v>2</v>
      </c>
      <c r="I82" s="2">
        <v>1</v>
      </c>
      <c r="O82" s="3"/>
      <c r="P82" s="23" t="s">
        <v>564</v>
      </c>
      <c r="Q82" s="21" t="s">
        <v>218</v>
      </c>
      <c r="R82" s="2" t="str" cm="1">
        <f t="array" ref="R82">_xlfn.IFS(Q82="yellow",S82,Q82="white",S82,Q82="grey",S82,Q82="green","",Q82&lt;&gt;"green",S82)</f>
        <v/>
      </c>
      <c r="S82" s="2">
        <v>68</v>
      </c>
      <c r="T82" s="2">
        <v>2</v>
      </c>
      <c r="U82" s="2">
        <v>1</v>
      </c>
      <c r="V82" s="3"/>
      <c r="W82" s="2" t="s">
        <v>565</v>
      </c>
      <c r="X82" s="2" t="s">
        <v>266</v>
      </c>
      <c r="Y82" s="2" cm="1">
        <f t="array" ref="Y82">_xlfn.IFS(X82="yellow",Z82,X82="white",Z82,X82="grey",Z82,X82="green","",X82&lt;&gt;"green",Z82)</f>
        <v>68</v>
      </c>
      <c r="Z82" s="2">
        <v>68</v>
      </c>
      <c r="AA82" s="2">
        <v>2</v>
      </c>
      <c r="AB82" s="2">
        <v>1</v>
      </c>
      <c r="AC82" s="3"/>
      <c r="AD82" s="23" t="s">
        <v>566</v>
      </c>
      <c r="AE82" s="21" t="s">
        <v>218</v>
      </c>
      <c r="AF82" s="2" t="str" cm="1">
        <f t="array" ref="AF82">_xlfn.IFS(AE82="yellow",AG82,AE82="white",AG82,AE82="grey",AG82,AE82="green","",AE82&lt;&gt;"green",AG82)</f>
        <v/>
      </c>
      <c r="AG82" s="2">
        <v>68</v>
      </c>
      <c r="AH82" s="2">
        <v>3</v>
      </c>
      <c r="AI82" s="2">
        <v>0</v>
      </c>
    </row>
    <row r="83" spans="1:35" ht="15.75" customHeight="1" x14ac:dyDescent="0.25">
      <c r="A83" s="2" t="s">
        <v>567</v>
      </c>
      <c r="B83" s="2">
        <v>69</v>
      </c>
      <c r="C83" s="2">
        <v>2</v>
      </c>
      <c r="D83" s="2">
        <v>1</v>
      </c>
      <c r="F83" s="21" t="s">
        <v>568</v>
      </c>
      <c r="G83" s="2">
        <v>69</v>
      </c>
      <c r="H83" s="2">
        <v>2</v>
      </c>
      <c r="I83" s="2">
        <v>1</v>
      </c>
      <c r="O83" s="3"/>
      <c r="P83" s="2" t="s">
        <v>569</v>
      </c>
      <c r="Q83" s="2" t="s">
        <v>266</v>
      </c>
      <c r="R83" s="2" cm="1">
        <f t="array" ref="R83">_xlfn.IFS(Q83="yellow",S83,Q83="white",S83,Q83="grey",S83,Q83="green","",Q83&lt;&gt;"green",S83)</f>
        <v>69</v>
      </c>
      <c r="S83" s="2">
        <v>69</v>
      </c>
      <c r="T83" s="2">
        <v>2</v>
      </c>
      <c r="U83" s="2">
        <v>1</v>
      </c>
      <c r="V83" s="3"/>
      <c r="W83" s="2" t="s">
        <v>570</v>
      </c>
      <c r="X83" s="2" t="s">
        <v>266</v>
      </c>
      <c r="Y83" s="2" cm="1">
        <f t="array" ref="Y83">_xlfn.IFS(X83="yellow",Z83,X83="white",Z83,X83="grey",Z83,X83="green","",X83&lt;&gt;"green",Z83)</f>
        <v>69</v>
      </c>
      <c r="Z83" s="2">
        <v>69</v>
      </c>
      <c r="AA83" s="2">
        <v>2</v>
      </c>
      <c r="AB83" s="2">
        <v>1</v>
      </c>
      <c r="AC83" s="3"/>
      <c r="AD83" s="23" t="s">
        <v>571</v>
      </c>
      <c r="AE83" s="21" t="s">
        <v>218</v>
      </c>
      <c r="AF83" s="2" t="str" cm="1">
        <f t="array" ref="AF83">_xlfn.IFS(AE83="yellow",AG83,AE83="white",AG83,AE83="grey",AG83,AE83="green","",AE83&lt;&gt;"green",AG83)</f>
        <v/>
      </c>
      <c r="AG83" s="2">
        <v>69</v>
      </c>
      <c r="AH83" s="2">
        <v>2</v>
      </c>
      <c r="AI83" s="2">
        <v>1</v>
      </c>
    </row>
    <row r="84" spans="1:35" ht="15.75" customHeight="1" x14ac:dyDescent="0.25">
      <c r="A84" s="2" t="s">
        <v>572</v>
      </c>
      <c r="B84" s="2">
        <v>70</v>
      </c>
      <c r="C84" s="2">
        <v>2</v>
      </c>
      <c r="D84" s="2">
        <v>1</v>
      </c>
      <c r="F84" s="21" t="s">
        <v>573</v>
      </c>
      <c r="G84" s="2">
        <v>70</v>
      </c>
      <c r="H84" s="2">
        <v>2</v>
      </c>
      <c r="I84" s="2">
        <v>1</v>
      </c>
      <c r="O84" s="3"/>
      <c r="P84" s="2" t="s">
        <v>574</v>
      </c>
      <c r="Q84" s="2" t="s">
        <v>266</v>
      </c>
      <c r="R84" s="2" cm="1">
        <f t="array" ref="R84">_xlfn.IFS(Q84="yellow",S84,Q84="white",S84,Q84="grey",S84,Q84="green","",Q84&lt;&gt;"green",S84)</f>
        <v>70</v>
      </c>
      <c r="S84" s="2">
        <v>70</v>
      </c>
      <c r="T84" s="2">
        <v>2</v>
      </c>
      <c r="U84" s="2">
        <v>1</v>
      </c>
      <c r="V84" s="3"/>
      <c r="W84" s="2" t="s">
        <v>575</v>
      </c>
      <c r="X84" s="2" t="s">
        <v>266</v>
      </c>
      <c r="Y84" s="2" cm="1">
        <f t="array" ref="Y84">_xlfn.IFS(X84="yellow",Z84,X84="white",Z84,X84="grey",Z84,X84="green","",X84&lt;&gt;"green",Z84)</f>
        <v>70</v>
      </c>
      <c r="Z84" s="2">
        <v>70</v>
      </c>
      <c r="AA84" s="2">
        <v>2</v>
      </c>
      <c r="AB84" s="2">
        <v>1</v>
      </c>
      <c r="AC84" s="3"/>
      <c r="AD84" s="23" t="s">
        <v>576</v>
      </c>
      <c r="AE84" s="21" t="s">
        <v>218</v>
      </c>
      <c r="AF84" s="2" t="str" cm="1">
        <f t="array" ref="AF84">_xlfn.IFS(AE84="yellow",AG84,AE84="white",AG84,AE84="grey",AG84,AE84="green","",AE84&lt;&gt;"green",AG84)</f>
        <v/>
      </c>
      <c r="AG84" s="2">
        <v>70</v>
      </c>
      <c r="AH84" s="2">
        <v>2</v>
      </c>
      <c r="AI84" s="2">
        <v>1</v>
      </c>
    </row>
    <row r="85" spans="1:35" ht="15.75" customHeight="1" x14ac:dyDescent="0.25">
      <c r="A85" s="2" t="s">
        <v>577</v>
      </c>
      <c r="B85" s="2">
        <v>71</v>
      </c>
      <c r="C85" s="2">
        <v>2</v>
      </c>
      <c r="D85" s="2">
        <v>1</v>
      </c>
      <c r="F85" s="21" t="s">
        <v>578</v>
      </c>
      <c r="G85" s="2">
        <v>71</v>
      </c>
      <c r="H85" s="2">
        <v>2</v>
      </c>
      <c r="I85" s="2">
        <v>1</v>
      </c>
      <c r="O85" s="3"/>
      <c r="P85" s="23" t="s">
        <v>579</v>
      </c>
      <c r="Q85" s="21" t="s">
        <v>218</v>
      </c>
      <c r="R85" s="2" t="str" cm="1">
        <f t="array" ref="R85">_xlfn.IFS(Q85="yellow",S85,Q85="white",S85,Q85="grey",S85,Q85="green","",Q85&lt;&gt;"green",S85)</f>
        <v/>
      </c>
      <c r="S85" s="2">
        <v>71</v>
      </c>
      <c r="T85" s="2">
        <v>2</v>
      </c>
      <c r="U85" s="2">
        <v>1</v>
      </c>
      <c r="V85" s="3"/>
      <c r="W85" s="2" t="s">
        <v>580</v>
      </c>
      <c r="X85" s="2" t="s">
        <v>266</v>
      </c>
      <c r="Y85" s="2" cm="1">
        <f t="array" ref="Y85">_xlfn.IFS(X85="yellow",Z85,X85="white",Z85,X85="grey",Z85,X85="green","",X85&lt;&gt;"green",Z85)</f>
        <v>71</v>
      </c>
      <c r="Z85" s="2">
        <v>71</v>
      </c>
      <c r="AA85" s="2">
        <v>2</v>
      </c>
      <c r="AB85" s="2">
        <v>1</v>
      </c>
      <c r="AC85" s="3"/>
      <c r="AD85" s="23" t="s">
        <v>581</v>
      </c>
      <c r="AE85" s="21" t="s">
        <v>218</v>
      </c>
      <c r="AF85" s="2" t="str" cm="1">
        <f t="array" ref="AF85">_xlfn.IFS(AE85="yellow",AG85,AE85="white",AG85,AE85="grey",AG85,AE85="green","",AE85&lt;&gt;"green",AG85)</f>
        <v/>
      </c>
      <c r="AG85" s="2">
        <v>71</v>
      </c>
      <c r="AH85" s="2">
        <v>2</v>
      </c>
      <c r="AI85" s="2">
        <v>1</v>
      </c>
    </row>
    <row r="86" spans="1:35" ht="15.75" customHeight="1" x14ac:dyDescent="0.25">
      <c r="A86" s="2" t="s">
        <v>582</v>
      </c>
      <c r="B86" s="2">
        <v>72</v>
      </c>
      <c r="C86" s="2">
        <v>2</v>
      </c>
      <c r="D86" s="2">
        <v>1</v>
      </c>
      <c r="F86" s="21" t="s">
        <v>583</v>
      </c>
      <c r="G86" s="2">
        <v>72</v>
      </c>
      <c r="H86" s="2">
        <v>2</v>
      </c>
      <c r="I86" s="2">
        <v>1</v>
      </c>
      <c r="O86" s="3"/>
      <c r="P86" s="2" t="s">
        <v>584</v>
      </c>
      <c r="Q86" s="2" t="s">
        <v>266</v>
      </c>
      <c r="R86" s="2" cm="1">
        <f t="array" ref="R86">_xlfn.IFS(Q86="yellow",S86,Q86="white",S86,Q86="grey",S86,Q86="green","",Q86&lt;&gt;"green",S86)</f>
        <v>72</v>
      </c>
      <c r="S86" s="2">
        <v>72</v>
      </c>
      <c r="T86" s="2">
        <v>2</v>
      </c>
      <c r="U86" s="2">
        <v>1</v>
      </c>
      <c r="V86" s="3"/>
      <c r="W86" s="2" t="s">
        <v>585</v>
      </c>
      <c r="X86" s="2" t="s">
        <v>266</v>
      </c>
      <c r="Y86" s="2" cm="1">
        <f t="array" ref="Y86">_xlfn.IFS(X86="yellow",Z86,X86="white",Z86,X86="grey",Z86,X86="green","",X86&lt;&gt;"green",Z86)</f>
        <v>72</v>
      </c>
      <c r="Z86" s="2">
        <v>72</v>
      </c>
      <c r="AA86" s="2">
        <v>2</v>
      </c>
      <c r="AB86" s="2">
        <v>1</v>
      </c>
      <c r="AC86" s="3"/>
      <c r="AD86" s="2" t="s">
        <v>586</v>
      </c>
      <c r="AE86" s="2" t="s">
        <v>266</v>
      </c>
      <c r="AF86" s="2" cm="1">
        <f t="array" ref="AF86">_xlfn.IFS(AE86="yellow",AG86,AE86="white",AG86,AE86="grey",AG86,AE86="green","",AE86&lt;&gt;"green",AG86)</f>
        <v>72</v>
      </c>
      <c r="AG86" s="2">
        <v>72</v>
      </c>
      <c r="AH86" s="2">
        <v>2</v>
      </c>
      <c r="AI86" s="2">
        <v>1</v>
      </c>
    </row>
    <row r="87" spans="1:35" ht="15.75" customHeight="1" x14ac:dyDescent="0.25">
      <c r="A87" s="2" t="s">
        <v>587</v>
      </c>
      <c r="B87" s="2">
        <v>73</v>
      </c>
      <c r="C87" s="2">
        <v>2</v>
      </c>
      <c r="D87" s="2">
        <v>1</v>
      </c>
      <c r="F87" s="21" t="s">
        <v>588</v>
      </c>
      <c r="G87" s="2">
        <v>73</v>
      </c>
      <c r="H87" s="2">
        <v>2</v>
      </c>
      <c r="I87" s="2">
        <v>1</v>
      </c>
      <c r="O87" s="3"/>
      <c r="P87" s="2" t="s">
        <v>589</v>
      </c>
      <c r="Q87" s="2" t="s">
        <v>266</v>
      </c>
      <c r="R87" s="2" cm="1">
        <f t="array" ref="R87">_xlfn.IFS(Q87="yellow",S87,Q87="white",S87,Q87="grey",S87,Q87="green","",Q87&lt;&gt;"green",S87)</f>
        <v>73</v>
      </c>
      <c r="S87" s="2">
        <v>73</v>
      </c>
      <c r="T87" s="2">
        <v>2</v>
      </c>
      <c r="U87" s="2">
        <v>1</v>
      </c>
      <c r="V87" s="3"/>
      <c r="W87" s="2" t="s">
        <v>590</v>
      </c>
      <c r="X87" s="2" t="s">
        <v>266</v>
      </c>
      <c r="Y87" s="2" cm="1">
        <f t="array" ref="Y87">_xlfn.IFS(X87="yellow",Z87,X87="white",Z87,X87="grey",Z87,X87="green","",X87&lt;&gt;"green",Z87)</f>
        <v>73</v>
      </c>
      <c r="Z87" s="2">
        <v>73</v>
      </c>
      <c r="AA87" s="2">
        <v>2</v>
      </c>
      <c r="AB87" s="2">
        <v>1</v>
      </c>
      <c r="AC87" s="3"/>
      <c r="AD87" s="2" t="s">
        <v>591</v>
      </c>
      <c r="AE87" s="2" t="s">
        <v>266</v>
      </c>
      <c r="AF87" s="2" cm="1">
        <f t="array" ref="AF87">_xlfn.IFS(AE87="yellow",AG87,AE87="white",AG87,AE87="grey",AG87,AE87="green","",AE87&lt;&gt;"green",AG87)</f>
        <v>73</v>
      </c>
      <c r="AG87" s="2">
        <v>73</v>
      </c>
      <c r="AH87" s="2">
        <v>2</v>
      </c>
      <c r="AI87" s="2">
        <v>1</v>
      </c>
    </row>
    <row r="88" spans="1:35" ht="15.75" customHeight="1" x14ac:dyDescent="0.25">
      <c r="A88" s="2" t="s">
        <v>592</v>
      </c>
      <c r="B88" s="2">
        <v>74</v>
      </c>
      <c r="C88" s="2">
        <v>2</v>
      </c>
      <c r="D88" s="2">
        <v>1</v>
      </c>
      <c r="F88" s="21" t="s">
        <v>593</v>
      </c>
      <c r="G88" s="2">
        <v>74</v>
      </c>
      <c r="H88" s="2">
        <v>2</v>
      </c>
      <c r="I88" s="2">
        <v>1</v>
      </c>
      <c r="O88" s="3"/>
      <c r="P88" s="2" t="s">
        <v>594</v>
      </c>
      <c r="Q88" s="2" t="s">
        <v>266</v>
      </c>
      <c r="R88" s="2" cm="1">
        <f t="array" ref="R88">_xlfn.IFS(Q88="yellow",S88,Q88="white",S88,Q88="grey",S88,Q88="green","",Q88&lt;&gt;"green",S88)</f>
        <v>74</v>
      </c>
      <c r="S88" s="2">
        <v>74</v>
      </c>
      <c r="T88" s="2">
        <v>2</v>
      </c>
      <c r="U88" s="2">
        <v>1</v>
      </c>
      <c r="V88" s="3"/>
      <c r="W88" s="2" t="s">
        <v>595</v>
      </c>
      <c r="X88" s="2" t="s">
        <v>266</v>
      </c>
      <c r="Y88" s="2" cm="1">
        <f t="array" ref="Y88">_xlfn.IFS(X88="yellow",Z88,X88="white",Z88,X88="grey",Z88,X88="green","",X88&lt;&gt;"green",Z88)</f>
        <v>74</v>
      </c>
      <c r="Z88" s="2">
        <v>74</v>
      </c>
      <c r="AA88" s="2">
        <v>2</v>
      </c>
      <c r="AB88" s="2">
        <v>1</v>
      </c>
      <c r="AC88" s="3"/>
      <c r="AD88" s="23" t="s">
        <v>596</v>
      </c>
      <c r="AE88" s="21" t="s">
        <v>218</v>
      </c>
      <c r="AF88" s="2" t="str" cm="1">
        <f t="array" ref="AF88">_xlfn.IFS(AE88="yellow",AG88,AE88="white",AG88,AE88="grey",AG88,AE88="green","",AE88&lt;&gt;"green",AG88)</f>
        <v/>
      </c>
      <c r="AG88" s="2">
        <v>74</v>
      </c>
      <c r="AH88" s="2">
        <v>2</v>
      </c>
      <c r="AI88" s="2">
        <v>1</v>
      </c>
    </row>
    <row r="89" spans="1:35" ht="15.75" customHeight="1" x14ac:dyDescent="0.25">
      <c r="A89" s="2" t="s">
        <v>597</v>
      </c>
      <c r="B89" s="2">
        <v>75</v>
      </c>
      <c r="C89" s="2">
        <v>2</v>
      </c>
      <c r="D89" s="2">
        <v>1</v>
      </c>
      <c r="F89" s="21" t="s">
        <v>598</v>
      </c>
      <c r="G89" s="2">
        <v>75</v>
      </c>
      <c r="H89" s="2">
        <v>2</v>
      </c>
      <c r="I89" s="2">
        <v>1</v>
      </c>
      <c r="O89" s="3"/>
      <c r="P89" s="23" t="s">
        <v>599</v>
      </c>
      <c r="Q89" s="21" t="s">
        <v>218</v>
      </c>
      <c r="R89" s="2" t="str" cm="1">
        <f t="array" ref="R89">_xlfn.IFS(Q89="yellow",S89,Q89="white",S89,Q89="grey",S89,Q89="green","",Q89&lt;&gt;"green",S89)</f>
        <v/>
      </c>
      <c r="S89" s="2">
        <v>75</v>
      </c>
      <c r="T89" s="2">
        <v>2</v>
      </c>
      <c r="U89" s="2">
        <v>1</v>
      </c>
      <c r="V89" s="3"/>
      <c r="W89" s="2" t="s">
        <v>600</v>
      </c>
      <c r="X89" s="2" t="s">
        <v>266</v>
      </c>
      <c r="Y89" s="2" cm="1">
        <f t="array" ref="Y89">_xlfn.IFS(X89="yellow",Z89,X89="white",Z89,X89="grey",Z89,X89="green","",X89&lt;&gt;"green",Z89)</f>
        <v>75</v>
      </c>
      <c r="Z89" s="2">
        <v>75</v>
      </c>
      <c r="AA89" s="2">
        <v>2</v>
      </c>
      <c r="AB89" s="2">
        <v>1</v>
      </c>
      <c r="AC89" s="3"/>
      <c r="AD89" s="23" t="s">
        <v>601</v>
      </c>
      <c r="AE89" s="21" t="s">
        <v>218</v>
      </c>
      <c r="AF89" s="2" t="str" cm="1">
        <f t="array" ref="AF89">_xlfn.IFS(AE89="yellow",AG89,AE89="white",AG89,AE89="grey",AG89,AE89="green","",AE89&lt;&gt;"green",AG89)</f>
        <v/>
      </c>
      <c r="AG89" s="2">
        <v>75</v>
      </c>
      <c r="AH89" s="2">
        <v>2</v>
      </c>
      <c r="AI89" s="2">
        <v>1</v>
      </c>
    </row>
    <row r="90" spans="1:35" ht="15.75" customHeight="1" x14ac:dyDescent="0.25">
      <c r="A90" s="2" t="s">
        <v>602</v>
      </c>
      <c r="B90" s="2">
        <v>76</v>
      </c>
      <c r="C90" s="2">
        <v>2</v>
      </c>
      <c r="D90" s="2">
        <v>1</v>
      </c>
      <c r="F90" s="21" t="s">
        <v>603</v>
      </c>
      <c r="G90" s="2">
        <v>76</v>
      </c>
      <c r="H90" s="2">
        <v>2</v>
      </c>
      <c r="I90" s="2">
        <v>0</v>
      </c>
      <c r="O90" s="3"/>
      <c r="P90" s="2" t="s">
        <v>604</v>
      </c>
      <c r="Q90" s="2" t="s">
        <v>266</v>
      </c>
      <c r="R90" s="2" cm="1">
        <f t="array" ref="R90">_xlfn.IFS(Q90="yellow",S90,Q90="white",S90,Q90="grey",S90,Q90="green","",Q90&lt;&gt;"green",S90)</f>
        <v>76</v>
      </c>
      <c r="S90" s="2">
        <v>76</v>
      </c>
      <c r="T90" s="2">
        <v>2</v>
      </c>
      <c r="U90" s="2">
        <v>1</v>
      </c>
      <c r="V90" s="3"/>
      <c r="W90" s="2" t="s">
        <v>605</v>
      </c>
      <c r="X90" s="2" t="s">
        <v>266</v>
      </c>
      <c r="Y90" s="2" cm="1">
        <f t="array" ref="Y90">_xlfn.IFS(X90="yellow",Z90,X90="white",Z90,X90="grey",Z90,X90="green","",X90&lt;&gt;"green",Z90)</f>
        <v>76</v>
      </c>
      <c r="Z90" s="2">
        <v>76</v>
      </c>
      <c r="AA90" s="2">
        <v>2</v>
      </c>
      <c r="AB90" s="2">
        <v>1</v>
      </c>
      <c r="AC90" s="3"/>
      <c r="AD90" s="2" t="s">
        <v>606</v>
      </c>
      <c r="AE90" s="2" t="s">
        <v>266</v>
      </c>
      <c r="AF90" s="2" cm="1">
        <f t="array" ref="AF90">_xlfn.IFS(AE90="yellow",AG90,AE90="white",AG90,AE90="grey",AG90,AE90="green","",AE90&lt;&gt;"green",AG90)</f>
        <v>76</v>
      </c>
      <c r="AG90" s="2">
        <v>76</v>
      </c>
      <c r="AH90" s="2">
        <v>3</v>
      </c>
      <c r="AI90" s="2">
        <v>0</v>
      </c>
    </row>
    <row r="91" spans="1:35" ht="15.75" customHeight="1" x14ac:dyDescent="0.25">
      <c r="A91" s="2" t="s">
        <v>607</v>
      </c>
      <c r="B91" s="2">
        <v>77</v>
      </c>
      <c r="C91" s="2">
        <v>2</v>
      </c>
      <c r="D91" s="2">
        <v>1</v>
      </c>
      <c r="F91" s="21" t="s">
        <v>608</v>
      </c>
      <c r="G91" s="2">
        <v>77</v>
      </c>
      <c r="H91" s="2">
        <v>2</v>
      </c>
      <c r="I91" s="2">
        <v>0</v>
      </c>
      <c r="O91" s="3"/>
      <c r="P91" s="2" t="s">
        <v>609</v>
      </c>
      <c r="Q91" s="2" t="s">
        <v>266</v>
      </c>
      <c r="R91" s="2" cm="1">
        <f t="array" ref="R91">_xlfn.IFS(Q91="yellow",S91,Q91="white",S91,Q91="grey",S91,Q91="green","",Q91&lt;&gt;"green",S91)</f>
        <v>77</v>
      </c>
      <c r="S91" s="2">
        <v>77</v>
      </c>
      <c r="T91" s="2">
        <v>2</v>
      </c>
      <c r="U91" s="2">
        <v>1</v>
      </c>
      <c r="V91" s="3"/>
      <c r="W91" s="2" t="s">
        <v>610</v>
      </c>
      <c r="X91" s="2" t="s">
        <v>266</v>
      </c>
      <c r="Y91" s="2" cm="1">
        <f t="array" ref="Y91">_xlfn.IFS(X91="yellow",Z91,X91="white",Z91,X91="grey",Z91,X91="green","",X91&lt;&gt;"green",Z91)</f>
        <v>77</v>
      </c>
      <c r="Z91" s="2">
        <v>77</v>
      </c>
      <c r="AA91" s="2">
        <v>2</v>
      </c>
      <c r="AB91" s="2">
        <v>1</v>
      </c>
      <c r="AC91" s="3"/>
      <c r="AD91" s="23" t="s">
        <v>611</v>
      </c>
      <c r="AE91" s="21" t="s">
        <v>218</v>
      </c>
      <c r="AF91" s="2" t="str" cm="1">
        <f t="array" ref="AF91">_xlfn.IFS(AE91="yellow",AG91,AE91="white",AG91,AE91="grey",AG91,AE91="green","",AE91&lt;&gt;"green",AG91)</f>
        <v/>
      </c>
      <c r="AG91" s="2">
        <v>77</v>
      </c>
      <c r="AH91" s="2">
        <v>3</v>
      </c>
      <c r="AI91" s="2">
        <v>0</v>
      </c>
    </row>
    <row r="92" spans="1:35" ht="15.75" customHeight="1" x14ac:dyDescent="0.25">
      <c r="A92" s="2" t="s">
        <v>612</v>
      </c>
      <c r="B92" s="2">
        <v>78</v>
      </c>
      <c r="C92" s="2">
        <v>2</v>
      </c>
      <c r="D92" s="2">
        <v>1</v>
      </c>
      <c r="F92" s="21" t="s">
        <v>613</v>
      </c>
      <c r="G92" s="2">
        <v>78</v>
      </c>
      <c r="H92" s="2">
        <v>2</v>
      </c>
      <c r="I92" s="2">
        <v>1</v>
      </c>
      <c r="O92" s="3"/>
      <c r="P92" s="23" t="s">
        <v>614</v>
      </c>
      <c r="Q92" s="21" t="s">
        <v>218</v>
      </c>
      <c r="R92" s="2" t="str" cm="1">
        <f t="array" ref="R92">_xlfn.IFS(Q92="yellow",S92,Q92="white",S92,Q92="grey",S92,Q92="green","",Q92&lt;&gt;"green",S92)</f>
        <v/>
      </c>
      <c r="S92" s="2">
        <v>78</v>
      </c>
      <c r="T92" s="2">
        <v>2</v>
      </c>
      <c r="U92" s="2">
        <v>1</v>
      </c>
      <c r="V92" s="3"/>
      <c r="W92" s="2" t="s">
        <v>615</v>
      </c>
      <c r="X92" s="2" t="s">
        <v>266</v>
      </c>
      <c r="Y92" s="2" cm="1">
        <f t="array" ref="Y92">_xlfn.IFS(X92="yellow",Z92,X92="white",Z92,X92="grey",Z92,X92="green","",X92&lt;&gt;"green",Z92)</f>
        <v>78</v>
      </c>
      <c r="Z92" s="2">
        <v>78</v>
      </c>
      <c r="AA92" s="2">
        <v>2</v>
      </c>
      <c r="AB92" s="2">
        <v>1</v>
      </c>
      <c r="AC92" s="3"/>
      <c r="AD92" s="23" t="s">
        <v>616</v>
      </c>
      <c r="AE92" s="21" t="s">
        <v>218</v>
      </c>
      <c r="AF92" s="2" t="str" cm="1">
        <f t="array" ref="AF92">_xlfn.IFS(AE92="yellow",AG92,AE92="white",AG92,AE92="grey",AG92,AE92="green","",AE92&lt;&gt;"green",AG92)</f>
        <v/>
      </c>
      <c r="AG92" s="2">
        <v>78</v>
      </c>
      <c r="AH92" s="2">
        <v>2</v>
      </c>
      <c r="AI92" s="2">
        <v>1</v>
      </c>
    </row>
    <row r="93" spans="1:35" ht="15.75" customHeight="1" x14ac:dyDescent="0.25">
      <c r="A93" s="2" t="s">
        <v>617</v>
      </c>
      <c r="B93" s="2">
        <v>79</v>
      </c>
      <c r="C93" s="2">
        <v>2</v>
      </c>
      <c r="D93" s="2">
        <v>1</v>
      </c>
      <c r="F93" s="21" t="s">
        <v>618</v>
      </c>
      <c r="G93" s="2">
        <v>79</v>
      </c>
      <c r="H93" s="2">
        <v>2</v>
      </c>
      <c r="I93" s="2">
        <v>1</v>
      </c>
      <c r="O93" s="3"/>
      <c r="P93" s="2" t="s">
        <v>619</v>
      </c>
      <c r="Q93" s="2" t="s">
        <v>266</v>
      </c>
      <c r="R93" s="2" cm="1">
        <f t="array" ref="R93">_xlfn.IFS(Q93="yellow",S93,Q93="white",S93,Q93="grey",S93,Q93="green","",Q93&lt;&gt;"green",S93)</f>
        <v>79</v>
      </c>
      <c r="S93" s="2">
        <v>79</v>
      </c>
      <c r="T93" s="2">
        <v>2</v>
      </c>
      <c r="U93" s="2">
        <v>1</v>
      </c>
      <c r="V93" s="3"/>
      <c r="W93" s="2" t="s">
        <v>620</v>
      </c>
      <c r="X93" s="2" t="s">
        <v>266</v>
      </c>
      <c r="Y93" s="2" cm="1">
        <f t="array" ref="Y93">_xlfn.IFS(X93="yellow",Z93,X93="white",Z93,X93="grey",Z93,X93="green","",X93&lt;&gt;"green",Z93)</f>
        <v>79</v>
      </c>
      <c r="Z93" s="2">
        <v>79</v>
      </c>
      <c r="AA93" s="2">
        <v>2</v>
      </c>
      <c r="AB93" s="2">
        <v>1</v>
      </c>
      <c r="AC93" s="3"/>
      <c r="AD93" s="23" t="s">
        <v>621</v>
      </c>
      <c r="AE93" s="21" t="s">
        <v>218</v>
      </c>
      <c r="AF93" s="2" t="str" cm="1">
        <f t="array" ref="AF93">_xlfn.IFS(AE93="yellow",AG93,AE93="white",AG93,AE93="grey",AG93,AE93="green","",AE93&lt;&gt;"green",AG93)</f>
        <v/>
      </c>
      <c r="AG93" s="2">
        <v>79</v>
      </c>
      <c r="AH93" s="2">
        <v>2</v>
      </c>
      <c r="AI93" s="2">
        <v>1</v>
      </c>
    </row>
    <row r="94" spans="1:35" ht="15.75" customHeight="1" x14ac:dyDescent="0.25">
      <c r="A94" s="2" t="s">
        <v>622</v>
      </c>
      <c r="B94" s="2">
        <v>80</v>
      </c>
      <c r="C94" s="2">
        <v>2</v>
      </c>
      <c r="D94" s="2">
        <v>1</v>
      </c>
      <c r="F94" s="21" t="s">
        <v>623</v>
      </c>
      <c r="G94" s="2">
        <v>80</v>
      </c>
      <c r="H94" s="2">
        <v>2</v>
      </c>
      <c r="I94" s="2">
        <v>1</v>
      </c>
      <c r="O94" s="3"/>
      <c r="P94" s="2" t="s">
        <v>624</v>
      </c>
      <c r="Q94" s="2" t="s">
        <v>266</v>
      </c>
      <c r="R94" s="2" cm="1">
        <f t="array" ref="R94">_xlfn.IFS(Q94="yellow",S94,Q94="white",S94,Q94="grey",S94,Q94="green","",Q94&lt;&gt;"green",S94)</f>
        <v>80</v>
      </c>
      <c r="S94" s="2">
        <v>80</v>
      </c>
      <c r="T94" s="2">
        <v>2</v>
      </c>
      <c r="U94" s="2">
        <v>1</v>
      </c>
      <c r="V94" s="3"/>
      <c r="W94" s="2" t="s">
        <v>625</v>
      </c>
      <c r="X94" s="2" t="s">
        <v>266</v>
      </c>
      <c r="Y94" s="2" cm="1">
        <f t="array" ref="Y94">_xlfn.IFS(X94="yellow",Z94,X94="white",Z94,X94="grey",Z94,X94="green","",X94&lt;&gt;"green",Z94)</f>
        <v>80</v>
      </c>
      <c r="Z94" s="2">
        <v>80</v>
      </c>
      <c r="AA94" s="2">
        <v>2</v>
      </c>
      <c r="AB94" s="2">
        <v>1</v>
      </c>
      <c r="AC94" s="3"/>
      <c r="AD94" s="23" t="s">
        <v>626</v>
      </c>
      <c r="AE94" s="21" t="s">
        <v>218</v>
      </c>
      <c r="AF94" s="2" t="str" cm="1">
        <f t="array" ref="AF94">_xlfn.IFS(AE94="yellow",AG94,AE94="white",AG94,AE94="grey",AG94,AE94="green","",AE94&lt;&gt;"green",AG94)</f>
        <v/>
      </c>
      <c r="AG94" s="2">
        <v>80</v>
      </c>
      <c r="AH94" s="2">
        <v>2</v>
      </c>
      <c r="AI94" s="2">
        <v>1</v>
      </c>
    </row>
    <row r="95" spans="1:35" ht="15.75" customHeight="1" x14ac:dyDescent="0.25">
      <c r="A95" s="2" t="s">
        <v>627</v>
      </c>
      <c r="B95" s="2">
        <v>81</v>
      </c>
      <c r="C95" s="2">
        <v>2</v>
      </c>
      <c r="D95" s="2">
        <v>1</v>
      </c>
      <c r="F95" s="21" t="s">
        <v>628</v>
      </c>
      <c r="G95" s="2">
        <v>81</v>
      </c>
      <c r="H95" s="2">
        <v>2</v>
      </c>
      <c r="I95" s="2">
        <v>1</v>
      </c>
      <c r="O95" s="3"/>
      <c r="P95" s="2" t="s">
        <v>629</v>
      </c>
      <c r="Q95" s="2" t="s">
        <v>266</v>
      </c>
      <c r="R95" s="2" cm="1">
        <f t="array" ref="R95">_xlfn.IFS(Q95="yellow",S95,Q95="white",S95,Q95="grey",S95,Q95="green","",Q95&lt;&gt;"green",S95)</f>
        <v>81</v>
      </c>
      <c r="S95" s="2">
        <v>81</v>
      </c>
      <c r="T95" s="2">
        <v>2</v>
      </c>
      <c r="U95" s="2">
        <v>1</v>
      </c>
      <c r="V95" s="3"/>
      <c r="W95" s="2" t="s">
        <v>630</v>
      </c>
      <c r="X95" s="2" t="s">
        <v>266</v>
      </c>
      <c r="Y95" s="2" cm="1">
        <f t="array" ref="Y95">_xlfn.IFS(X95="yellow",Z95,X95="white",Z95,X95="grey",Z95,X95="green","",X95&lt;&gt;"green",Z95)</f>
        <v>81</v>
      </c>
      <c r="Z95" s="2">
        <v>81</v>
      </c>
      <c r="AA95" s="2">
        <v>2</v>
      </c>
      <c r="AB95" s="2">
        <v>1</v>
      </c>
      <c r="AC95" s="3"/>
      <c r="AD95" s="2" t="s">
        <v>631</v>
      </c>
      <c r="AE95" s="2" t="s">
        <v>266</v>
      </c>
      <c r="AF95" s="2" cm="1">
        <f t="array" ref="AF95">_xlfn.IFS(AE95="yellow",AG95,AE95="white",AG95,AE95="grey",AG95,AE95="green","",AE95&lt;&gt;"green",AG95)</f>
        <v>81</v>
      </c>
      <c r="AG95" s="2">
        <v>81</v>
      </c>
      <c r="AH95" s="2">
        <v>2</v>
      </c>
      <c r="AI95" s="2">
        <v>1</v>
      </c>
    </row>
    <row r="96" spans="1:35" ht="15.75" customHeight="1" x14ac:dyDescent="0.25">
      <c r="A96" s="2" t="s">
        <v>632</v>
      </c>
      <c r="B96" s="2">
        <v>82</v>
      </c>
      <c r="C96" s="2">
        <v>2</v>
      </c>
      <c r="D96" s="2">
        <v>1</v>
      </c>
      <c r="F96" s="21" t="s">
        <v>633</v>
      </c>
      <c r="G96" s="2">
        <v>82</v>
      </c>
      <c r="H96" s="2">
        <v>2</v>
      </c>
      <c r="I96" s="2">
        <v>1</v>
      </c>
      <c r="O96" s="3"/>
      <c r="P96" s="23" t="s">
        <v>634</v>
      </c>
      <c r="Q96" s="21" t="s">
        <v>218</v>
      </c>
      <c r="R96" s="2" t="str" cm="1">
        <f t="array" ref="R96">_xlfn.IFS(Q96="yellow",S96,Q96="white",S96,Q96="grey",S96,Q96="green","",Q96&lt;&gt;"green",S96)</f>
        <v/>
      </c>
      <c r="S96" s="2">
        <v>82</v>
      </c>
      <c r="T96" s="2">
        <v>2</v>
      </c>
      <c r="U96" s="2">
        <v>1</v>
      </c>
      <c r="V96" s="3"/>
      <c r="W96" s="2" t="s">
        <v>635</v>
      </c>
      <c r="X96" s="2" t="s">
        <v>266</v>
      </c>
      <c r="Y96" s="2" cm="1">
        <f t="array" ref="Y96">_xlfn.IFS(X96="yellow",Z96,X96="white",Z96,X96="grey",Z96,X96="green","",X96&lt;&gt;"green",Z96)</f>
        <v>82</v>
      </c>
      <c r="Z96" s="2">
        <v>82</v>
      </c>
      <c r="AA96" s="2">
        <v>2</v>
      </c>
      <c r="AB96" s="2">
        <v>1</v>
      </c>
      <c r="AC96" s="3"/>
      <c r="AD96" s="2" t="s">
        <v>636</v>
      </c>
      <c r="AE96" s="2" t="s">
        <v>266</v>
      </c>
      <c r="AF96" s="2" cm="1">
        <f t="array" ref="AF96">_xlfn.IFS(AE96="yellow",AG96,AE96="white",AG96,AE96="grey",AG96,AE96="green","",AE96&lt;&gt;"green",AG96)</f>
        <v>82</v>
      </c>
      <c r="AG96" s="2">
        <v>82</v>
      </c>
      <c r="AH96" s="2">
        <v>2</v>
      </c>
      <c r="AI96" s="2">
        <v>1</v>
      </c>
    </row>
    <row r="97" spans="1:35" ht="15.75" customHeight="1" x14ac:dyDescent="0.25">
      <c r="A97" s="2" t="s">
        <v>637</v>
      </c>
      <c r="B97" s="2">
        <v>83</v>
      </c>
      <c r="C97" s="2">
        <v>2</v>
      </c>
      <c r="D97" s="2">
        <v>1</v>
      </c>
      <c r="F97" s="21" t="s">
        <v>638</v>
      </c>
      <c r="G97" s="2">
        <v>83</v>
      </c>
      <c r="H97" s="2">
        <v>2</v>
      </c>
      <c r="I97" s="2">
        <v>1</v>
      </c>
      <c r="O97" s="3"/>
      <c r="P97" s="2" t="s">
        <v>639</v>
      </c>
      <c r="Q97" s="2" t="s">
        <v>266</v>
      </c>
      <c r="R97" s="2" cm="1">
        <f t="array" ref="R97">_xlfn.IFS(Q97="yellow",S97,Q97="white",S97,Q97="grey",S97,Q97="green","",Q97&lt;&gt;"green",S97)</f>
        <v>83</v>
      </c>
      <c r="S97" s="2">
        <v>83</v>
      </c>
      <c r="T97" s="2">
        <v>2</v>
      </c>
      <c r="U97" s="2">
        <v>1</v>
      </c>
      <c r="V97" s="3"/>
      <c r="W97" s="2" t="s">
        <v>640</v>
      </c>
      <c r="X97" s="2" t="s">
        <v>266</v>
      </c>
      <c r="Y97" s="2" cm="1">
        <f t="array" ref="Y97">_xlfn.IFS(X97="yellow",Z97,X97="white",Z97,X97="grey",Z97,X97="green","",X97&lt;&gt;"green",Z97)</f>
        <v>83</v>
      </c>
      <c r="Z97" s="2">
        <v>83</v>
      </c>
      <c r="AA97" s="2">
        <v>2</v>
      </c>
      <c r="AB97" s="2">
        <v>1</v>
      </c>
      <c r="AC97" s="3"/>
      <c r="AD97" s="23" t="s">
        <v>641</v>
      </c>
      <c r="AE97" s="21" t="s">
        <v>218</v>
      </c>
      <c r="AF97" s="2" t="str" cm="1">
        <f t="array" ref="AF97">_xlfn.IFS(AE97="yellow",AG97,AE97="white",AG97,AE97="grey",AG97,AE97="green","",AE97&lt;&gt;"green",AG97)</f>
        <v/>
      </c>
      <c r="AG97" s="2">
        <v>83</v>
      </c>
      <c r="AH97" s="2">
        <v>2</v>
      </c>
      <c r="AI97" s="2">
        <v>1</v>
      </c>
    </row>
    <row r="98" spans="1:35" ht="15.75" customHeight="1" x14ac:dyDescent="0.25">
      <c r="A98" s="2" t="s">
        <v>642</v>
      </c>
      <c r="B98" s="2">
        <v>84</v>
      </c>
      <c r="C98" s="2">
        <v>2</v>
      </c>
      <c r="D98" s="2">
        <v>1</v>
      </c>
      <c r="F98" s="21" t="s">
        <v>643</v>
      </c>
      <c r="G98" s="2">
        <v>84</v>
      </c>
      <c r="H98" s="2">
        <v>2</v>
      </c>
      <c r="I98" s="2">
        <v>1</v>
      </c>
      <c r="O98" s="3"/>
      <c r="P98" s="2" t="s">
        <v>644</v>
      </c>
      <c r="Q98" s="2" t="s">
        <v>266</v>
      </c>
      <c r="R98" s="2" cm="1">
        <f t="array" ref="R98">_xlfn.IFS(Q98="yellow",S98,Q98="white",S98,Q98="grey",S98,Q98="green","",Q98&lt;&gt;"green",S98)</f>
        <v>84</v>
      </c>
      <c r="S98" s="2">
        <v>84</v>
      </c>
      <c r="T98" s="2">
        <v>2</v>
      </c>
      <c r="U98" s="2">
        <v>1</v>
      </c>
      <c r="V98" s="3"/>
      <c r="W98" s="2" t="s">
        <v>645</v>
      </c>
      <c r="X98" s="2" t="s">
        <v>266</v>
      </c>
      <c r="Y98" s="2" cm="1">
        <f t="array" ref="Y98">_xlfn.IFS(X98="yellow",Z98,X98="white",Z98,X98="grey",Z98,X98="green","",X98&lt;&gt;"green",Z98)</f>
        <v>84</v>
      </c>
      <c r="Z98" s="2">
        <v>84</v>
      </c>
      <c r="AA98" s="2">
        <v>2</v>
      </c>
      <c r="AB98" s="2">
        <v>1</v>
      </c>
      <c r="AC98" s="3"/>
      <c r="AD98" s="23" t="s">
        <v>646</v>
      </c>
      <c r="AE98" s="21" t="s">
        <v>218</v>
      </c>
      <c r="AF98" s="2" t="str" cm="1">
        <f t="array" ref="AF98">_xlfn.IFS(AE98="yellow",AG98,AE98="white",AG98,AE98="grey",AG98,AE98="green","",AE98&lt;&gt;"green",AG98)</f>
        <v/>
      </c>
      <c r="AG98" s="2">
        <v>84</v>
      </c>
      <c r="AH98" s="2">
        <v>2</v>
      </c>
      <c r="AI98" s="2">
        <v>1</v>
      </c>
    </row>
    <row r="99" spans="1:35" ht="15.75" customHeight="1" x14ac:dyDescent="0.25">
      <c r="A99" s="2" t="s">
        <v>647</v>
      </c>
      <c r="B99" s="2">
        <v>85</v>
      </c>
      <c r="C99" s="2">
        <v>2</v>
      </c>
      <c r="D99" s="2">
        <v>1</v>
      </c>
      <c r="F99" s="21" t="s">
        <v>648</v>
      </c>
      <c r="G99" s="2">
        <v>85</v>
      </c>
      <c r="H99" s="2">
        <v>2</v>
      </c>
      <c r="I99" s="2">
        <v>1</v>
      </c>
      <c r="O99" s="3"/>
      <c r="P99" s="23" t="s">
        <v>649</v>
      </c>
      <c r="Q99" s="21" t="s">
        <v>218</v>
      </c>
      <c r="R99" s="2" t="str" cm="1">
        <f t="array" ref="R99">_xlfn.IFS(Q99="yellow",S99,Q99="white",S99,Q99="grey",S99,Q99="green","",Q99&lt;&gt;"green",S99)</f>
        <v/>
      </c>
      <c r="S99" s="2">
        <v>85</v>
      </c>
      <c r="T99" s="2">
        <v>2</v>
      </c>
      <c r="U99" s="2">
        <v>1</v>
      </c>
      <c r="V99" s="3"/>
      <c r="W99" s="2" t="s">
        <v>650</v>
      </c>
      <c r="X99" s="2" t="s">
        <v>266</v>
      </c>
      <c r="Y99" s="2" cm="1">
        <f t="array" ref="Y99">_xlfn.IFS(X99="yellow",Z99,X99="white",Z99,X99="grey",Z99,X99="green","",X99&lt;&gt;"green",Z99)</f>
        <v>85</v>
      </c>
      <c r="Z99" s="2">
        <v>85</v>
      </c>
      <c r="AA99" s="2">
        <v>2</v>
      </c>
      <c r="AB99" s="2">
        <v>1</v>
      </c>
      <c r="AC99" s="3"/>
      <c r="AD99" s="2" t="s">
        <v>651</v>
      </c>
      <c r="AE99" s="2" t="s">
        <v>266</v>
      </c>
      <c r="AF99" s="2" cm="1">
        <f t="array" ref="AF99">_xlfn.IFS(AE99="yellow",AG99,AE99="white",AG99,AE99="grey",AG99,AE99="green","",AE99&lt;&gt;"green",AG99)</f>
        <v>85</v>
      </c>
      <c r="AG99" s="2">
        <v>85</v>
      </c>
      <c r="AH99" s="2">
        <v>3</v>
      </c>
      <c r="AI99" s="2">
        <v>0</v>
      </c>
    </row>
    <row r="100" spans="1:35" ht="15.75" customHeight="1" x14ac:dyDescent="0.25">
      <c r="A100" s="2" t="s">
        <v>652</v>
      </c>
      <c r="B100" s="2">
        <v>86</v>
      </c>
      <c r="C100" s="2">
        <v>2</v>
      </c>
      <c r="D100" s="2">
        <v>1</v>
      </c>
      <c r="F100" s="21" t="s">
        <v>653</v>
      </c>
      <c r="G100" s="2">
        <v>86</v>
      </c>
      <c r="H100" s="2">
        <v>2</v>
      </c>
      <c r="I100" s="2">
        <v>1</v>
      </c>
      <c r="O100" s="3"/>
      <c r="P100" s="2" t="s">
        <v>654</v>
      </c>
      <c r="Q100" s="2" t="s">
        <v>266</v>
      </c>
      <c r="R100" s="2" cm="1">
        <f t="array" ref="R100">_xlfn.IFS(Q100="yellow",S100,Q100="white",S100,Q100="grey",S100,Q100="green","",Q100&lt;&gt;"green",S100)</f>
        <v>86</v>
      </c>
      <c r="S100" s="2">
        <v>86</v>
      </c>
      <c r="T100" s="2">
        <v>2</v>
      </c>
      <c r="U100" s="2">
        <v>1</v>
      </c>
      <c r="V100" s="3"/>
      <c r="W100" s="2" t="s">
        <v>655</v>
      </c>
      <c r="X100" s="2" t="s">
        <v>266</v>
      </c>
      <c r="Y100" s="2" cm="1">
        <f t="array" ref="Y100">_xlfn.IFS(X100="yellow",Z100,X100="white",Z100,X100="grey",Z100,X100="green","",X100&lt;&gt;"green",Z100)</f>
        <v>86</v>
      </c>
      <c r="Z100" s="2">
        <v>86</v>
      </c>
      <c r="AA100" s="2">
        <v>2</v>
      </c>
      <c r="AB100" s="2">
        <v>1</v>
      </c>
      <c r="AC100" s="3"/>
      <c r="AD100" s="23" t="s">
        <v>656</v>
      </c>
      <c r="AE100" s="21" t="s">
        <v>218</v>
      </c>
      <c r="AF100" s="2" t="str" cm="1">
        <f t="array" ref="AF100">_xlfn.IFS(AE100="yellow",AG100,AE100="white",AG100,AE100="grey",AG100,AE100="green","",AE100&lt;&gt;"green",AG100)</f>
        <v/>
      </c>
      <c r="AG100" s="2">
        <v>86</v>
      </c>
      <c r="AH100" s="2">
        <v>3</v>
      </c>
      <c r="AI100" s="2">
        <v>0</v>
      </c>
    </row>
    <row r="101" spans="1:35" ht="15.75" customHeight="1" x14ac:dyDescent="0.25">
      <c r="A101" s="2" t="s">
        <v>657</v>
      </c>
      <c r="B101" s="2">
        <v>87</v>
      </c>
      <c r="C101" s="2">
        <v>2</v>
      </c>
      <c r="D101" s="2">
        <v>1</v>
      </c>
      <c r="F101" s="21" t="s">
        <v>658</v>
      </c>
      <c r="G101" s="2">
        <v>87</v>
      </c>
      <c r="H101" s="2">
        <v>2</v>
      </c>
      <c r="I101" s="2">
        <v>1</v>
      </c>
      <c r="O101" s="3"/>
      <c r="P101" s="2" t="s">
        <v>659</v>
      </c>
      <c r="Q101" s="2" t="s">
        <v>266</v>
      </c>
      <c r="R101" s="2" cm="1">
        <f t="array" ref="R101">_xlfn.IFS(Q101="yellow",S101,Q101="white",S101,Q101="grey",S101,Q101="green","",Q101&lt;&gt;"green",S101)</f>
        <v>87</v>
      </c>
      <c r="S101" s="2">
        <v>87</v>
      </c>
      <c r="T101" s="2">
        <v>2</v>
      </c>
      <c r="U101" s="2">
        <v>1</v>
      </c>
      <c r="V101" s="3"/>
      <c r="W101" s="2" t="s">
        <v>660</v>
      </c>
      <c r="X101" s="2" t="s">
        <v>266</v>
      </c>
      <c r="Y101" s="2" cm="1">
        <f t="array" ref="Y101">_xlfn.IFS(X101="yellow",Z101,X101="white",Z101,X101="grey",Z101,X101="green","",X101&lt;&gt;"green",Z101)</f>
        <v>87</v>
      </c>
      <c r="Z101" s="2">
        <v>87</v>
      </c>
      <c r="AA101" s="2">
        <v>2</v>
      </c>
      <c r="AB101" s="2">
        <v>1</v>
      </c>
      <c r="AC101" s="3"/>
      <c r="AD101" s="23" t="s">
        <v>661</v>
      </c>
      <c r="AE101" s="21" t="s">
        <v>218</v>
      </c>
      <c r="AF101" s="2" t="str" cm="1">
        <f t="array" ref="AF101">_xlfn.IFS(AE101="yellow",AG101,AE101="white",AG101,AE101="grey",AG101,AE101="green","",AE101&lt;&gt;"green",AG101)</f>
        <v/>
      </c>
      <c r="AG101" s="2">
        <v>87</v>
      </c>
      <c r="AH101" s="2">
        <v>2</v>
      </c>
      <c r="AI101" s="2">
        <v>1</v>
      </c>
    </row>
    <row r="102" spans="1:35" ht="15.75" customHeight="1" x14ac:dyDescent="0.25">
      <c r="A102" s="2" t="s">
        <v>662</v>
      </c>
      <c r="B102" s="2">
        <v>88</v>
      </c>
      <c r="C102" s="2">
        <v>2</v>
      </c>
      <c r="D102" s="2">
        <v>1</v>
      </c>
      <c r="F102" s="21" t="s">
        <v>663</v>
      </c>
      <c r="G102" s="2">
        <v>88</v>
      </c>
      <c r="H102" s="2">
        <v>2</v>
      </c>
      <c r="I102" s="2">
        <v>1</v>
      </c>
      <c r="O102" s="3"/>
      <c r="P102" s="2" t="s">
        <v>664</v>
      </c>
      <c r="Q102" s="2" t="s">
        <v>266</v>
      </c>
      <c r="R102" s="2" cm="1">
        <f t="array" ref="R102">_xlfn.IFS(Q102="yellow",S102,Q102="white",S102,Q102="grey",S102,Q102="green","",Q102&lt;&gt;"green",S102)</f>
        <v>88</v>
      </c>
      <c r="S102" s="2">
        <v>88</v>
      </c>
      <c r="T102" s="2">
        <v>2</v>
      </c>
      <c r="U102" s="2">
        <v>1</v>
      </c>
      <c r="V102" s="3"/>
      <c r="W102" s="2" t="s">
        <v>665</v>
      </c>
      <c r="X102" s="2" t="s">
        <v>266</v>
      </c>
      <c r="Y102" s="2" cm="1">
        <f t="array" ref="Y102">_xlfn.IFS(X102="yellow",Z102,X102="white",Z102,X102="grey",Z102,X102="green","",X102&lt;&gt;"green",Z102)</f>
        <v>88</v>
      </c>
      <c r="Z102" s="2">
        <v>88</v>
      </c>
      <c r="AA102" s="2">
        <v>2</v>
      </c>
      <c r="AB102" s="2">
        <v>1</v>
      </c>
      <c r="AC102" s="3"/>
      <c r="AD102" s="23" t="s">
        <v>666</v>
      </c>
      <c r="AE102" s="21" t="s">
        <v>218</v>
      </c>
      <c r="AF102" s="2" t="str" cm="1">
        <f t="array" ref="AF102">_xlfn.IFS(AE102="yellow",AG102,AE102="white",AG102,AE102="grey",AG102,AE102="green","",AE102&lt;&gt;"green",AG102)</f>
        <v/>
      </c>
      <c r="AG102" s="2">
        <v>88</v>
      </c>
      <c r="AH102" s="2">
        <v>2</v>
      </c>
      <c r="AI102" s="2">
        <v>1</v>
      </c>
    </row>
    <row r="103" spans="1:35" ht="15.75" customHeight="1" x14ac:dyDescent="0.25">
      <c r="A103" s="2" t="s">
        <v>667</v>
      </c>
      <c r="B103" s="2">
        <v>89</v>
      </c>
      <c r="C103" s="2">
        <v>2</v>
      </c>
      <c r="D103" s="2">
        <v>1</v>
      </c>
      <c r="F103" s="21" t="s">
        <v>668</v>
      </c>
      <c r="G103" s="2">
        <v>89</v>
      </c>
      <c r="H103" s="2">
        <v>2</v>
      </c>
      <c r="I103" s="2">
        <v>1</v>
      </c>
      <c r="O103" s="3"/>
      <c r="P103" s="23" t="s">
        <v>669</v>
      </c>
      <c r="Q103" s="21" t="s">
        <v>218</v>
      </c>
      <c r="R103" s="2" t="str" cm="1">
        <f t="array" ref="R103">_xlfn.IFS(Q103="yellow",S103,Q103="white",S103,Q103="grey",S103,Q103="green","",Q103&lt;&gt;"green",S103)</f>
        <v/>
      </c>
      <c r="S103" s="2">
        <v>89</v>
      </c>
      <c r="T103" s="2">
        <v>2</v>
      </c>
      <c r="U103" s="2">
        <v>1</v>
      </c>
      <c r="V103" s="3"/>
      <c r="W103" s="2" t="s">
        <v>670</v>
      </c>
      <c r="X103" s="2" t="s">
        <v>266</v>
      </c>
      <c r="Y103" s="2" cm="1">
        <f t="array" ref="Y103">_xlfn.IFS(X103="yellow",Z103,X103="white",Z103,X103="grey",Z103,X103="green","",X103&lt;&gt;"green",Z103)</f>
        <v>89</v>
      </c>
      <c r="Z103" s="2">
        <v>89</v>
      </c>
      <c r="AA103" s="2">
        <v>2</v>
      </c>
      <c r="AB103" s="2">
        <v>1</v>
      </c>
      <c r="AC103" s="3"/>
      <c r="AD103" s="23" t="s">
        <v>671</v>
      </c>
      <c r="AE103" s="21" t="s">
        <v>218</v>
      </c>
      <c r="AF103" s="2" t="str" cm="1">
        <f t="array" ref="AF103">_xlfn.IFS(AE103="yellow",AG103,AE103="white",AG103,AE103="grey",AG103,AE103="green","",AE103&lt;&gt;"green",AG103)</f>
        <v/>
      </c>
      <c r="AG103" s="2">
        <v>89</v>
      </c>
      <c r="AH103" s="2">
        <v>2</v>
      </c>
      <c r="AI103" s="2">
        <v>1</v>
      </c>
    </row>
    <row r="104" spans="1:35" ht="15.75" customHeight="1" x14ac:dyDescent="0.25">
      <c r="A104" s="2" t="s">
        <v>672</v>
      </c>
      <c r="B104" s="2">
        <v>90</v>
      </c>
      <c r="C104" s="2">
        <v>2</v>
      </c>
      <c r="D104" s="2">
        <v>1</v>
      </c>
      <c r="F104" s="21" t="s">
        <v>673</v>
      </c>
      <c r="G104" s="2">
        <v>90</v>
      </c>
      <c r="H104" s="2">
        <v>2</v>
      </c>
      <c r="I104" s="2">
        <v>1</v>
      </c>
      <c r="O104" s="3"/>
      <c r="P104" s="2" t="s">
        <v>674</v>
      </c>
      <c r="Q104" s="2" t="s">
        <v>266</v>
      </c>
      <c r="R104" s="2" cm="1">
        <f t="array" ref="R104">_xlfn.IFS(Q104="yellow",S104,Q104="white",S104,Q104="grey",S104,Q104="green","",Q104&lt;&gt;"green",S104)</f>
        <v>90</v>
      </c>
      <c r="S104" s="2">
        <v>90</v>
      </c>
      <c r="T104" s="2">
        <v>2</v>
      </c>
      <c r="U104" s="2">
        <v>1</v>
      </c>
      <c r="V104" s="3"/>
      <c r="W104" s="2" t="s">
        <v>675</v>
      </c>
      <c r="X104" s="2" t="s">
        <v>266</v>
      </c>
      <c r="Y104" s="2" cm="1">
        <f t="array" ref="Y104">_xlfn.IFS(X104="yellow",Z104,X104="white",Z104,X104="grey",Z104,X104="green","",X104&lt;&gt;"green",Z104)</f>
        <v>90</v>
      </c>
      <c r="Z104" s="2">
        <v>90</v>
      </c>
      <c r="AA104" s="2">
        <v>2</v>
      </c>
      <c r="AB104" s="2">
        <v>1</v>
      </c>
      <c r="AC104" s="3"/>
      <c r="AD104" s="2" t="s">
        <v>676</v>
      </c>
      <c r="AE104" s="2" t="s">
        <v>266</v>
      </c>
      <c r="AF104" s="2" cm="1">
        <f t="array" ref="AF104">_xlfn.IFS(AE104="yellow",AG104,AE104="white",AG104,AE104="grey",AG104,AE104="green","",AE104&lt;&gt;"green",AG104)</f>
        <v>90</v>
      </c>
      <c r="AG104" s="2">
        <v>90</v>
      </c>
      <c r="AH104" s="2">
        <v>2</v>
      </c>
      <c r="AI104" s="2">
        <v>1</v>
      </c>
    </row>
    <row r="105" spans="1:35" ht="15.75" customHeight="1" x14ac:dyDescent="0.25">
      <c r="A105" s="2" t="s">
        <v>677</v>
      </c>
      <c r="B105" s="2">
        <v>91</v>
      </c>
      <c r="C105" s="2">
        <v>2</v>
      </c>
      <c r="D105" s="2">
        <v>1</v>
      </c>
      <c r="F105" s="21" t="s">
        <v>678</v>
      </c>
      <c r="G105" s="2">
        <v>91</v>
      </c>
      <c r="H105" s="2">
        <v>2</v>
      </c>
      <c r="I105" s="2">
        <v>1</v>
      </c>
      <c r="O105" s="3"/>
      <c r="P105" s="2" t="s">
        <v>679</v>
      </c>
      <c r="Q105" s="2" t="s">
        <v>266</v>
      </c>
      <c r="R105" s="2" cm="1">
        <f t="array" ref="R105">_xlfn.IFS(Q105="yellow",S105,Q105="white",S105,Q105="grey",S105,Q105="green","",Q105&lt;&gt;"green",S105)</f>
        <v>91</v>
      </c>
      <c r="S105" s="2">
        <v>91</v>
      </c>
      <c r="T105" s="2">
        <v>2</v>
      </c>
      <c r="U105" s="2">
        <v>1</v>
      </c>
      <c r="V105" s="3"/>
      <c r="W105" s="2" t="s">
        <v>680</v>
      </c>
      <c r="X105" s="2" t="s">
        <v>266</v>
      </c>
      <c r="Y105" s="2" cm="1">
        <f t="array" ref="Y105">_xlfn.IFS(X105="yellow",Z105,X105="white",Z105,X105="grey",Z105,X105="green","",X105&lt;&gt;"green",Z105)</f>
        <v>91</v>
      </c>
      <c r="Z105" s="2">
        <v>91</v>
      </c>
      <c r="AA105" s="2">
        <v>2</v>
      </c>
      <c r="AB105" s="2">
        <v>1</v>
      </c>
      <c r="AC105" s="3"/>
      <c r="AD105" s="2" t="s">
        <v>681</v>
      </c>
      <c r="AE105" s="2" t="s">
        <v>266</v>
      </c>
      <c r="AF105" s="2" cm="1">
        <f t="array" ref="AF105">_xlfn.IFS(AE105="yellow",AG105,AE105="white",AG105,AE105="grey",AG105,AE105="green","",AE105&lt;&gt;"green",AG105)</f>
        <v>91</v>
      </c>
      <c r="AG105" s="2">
        <v>91</v>
      </c>
      <c r="AH105" s="2">
        <v>2</v>
      </c>
      <c r="AI105" s="2">
        <v>1</v>
      </c>
    </row>
    <row r="106" spans="1:35" ht="15.75" customHeight="1" x14ac:dyDescent="0.25">
      <c r="A106" s="2" t="s">
        <v>682</v>
      </c>
      <c r="B106" s="2">
        <v>92</v>
      </c>
      <c r="C106" s="2">
        <v>2</v>
      </c>
      <c r="D106" s="2">
        <v>1</v>
      </c>
      <c r="F106" s="21" t="s">
        <v>683</v>
      </c>
      <c r="G106" s="2">
        <v>92</v>
      </c>
      <c r="H106" s="2">
        <v>2</v>
      </c>
      <c r="I106" s="2">
        <v>0</v>
      </c>
      <c r="O106" s="3"/>
      <c r="P106" s="23" t="s">
        <v>684</v>
      </c>
      <c r="Q106" s="21" t="s">
        <v>218</v>
      </c>
      <c r="R106" s="2" t="str" cm="1">
        <f t="array" ref="R106">_xlfn.IFS(Q106="yellow",S106,Q106="white",S106,Q106="grey",S106,Q106="green","",Q106&lt;&gt;"green",S106)</f>
        <v/>
      </c>
      <c r="S106" s="2">
        <v>92</v>
      </c>
      <c r="T106" s="2">
        <v>2</v>
      </c>
      <c r="U106" s="2">
        <v>1</v>
      </c>
      <c r="V106" s="3"/>
      <c r="W106" s="2" t="s">
        <v>685</v>
      </c>
      <c r="X106" s="2" t="s">
        <v>266</v>
      </c>
      <c r="Y106" s="2" cm="1">
        <f t="array" ref="Y106">_xlfn.IFS(X106="yellow",Z106,X106="white",Z106,X106="grey",Z106,X106="green","",X106&lt;&gt;"green",Z106)</f>
        <v>92</v>
      </c>
      <c r="Z106" s="2">
        <v>92</v>
      </c>
      <c r="AA106" s="2">
        <v>2</v>
      </c>
      <c r="AB106" s="2">
        <v>1</v>
      </c>
      <c r="AC106" s="3"/>
      <c r="AD106" s="23" t="s">
        <v>686</v>
      </c>
      <c r="AE106" s="21" t="s">
        <v>218</v>
      </c>
      <c r="AF106" s="2" t="str" cm="1">
        <f t="array" ref="AF106">_xlfn.IFS(AE106="yellow",AG106,AE106="white",AG106,AE106="grey",AG106,AE106="green","",AE106&lt;&gt;"green",AG106)</f>
        <v/>
      </c>
      <c r="AG106" s="2">
        <v>92</v>
      </c>
      <c r="AH106" s="2">
        <v>2</v>
      </c>
      <c r="AI106" s="2">
        <v>1</v>
      </c>
    </row>
    <row r="107" spans="1:35" ht="15.75" customHeight="1" x14ac:dyDescent="0.25">
      <c r="A107" s="2" t="s">
        <v>687</v>
      </c>
      <c r="B107" s="2">
        <v>93</v>
      </c>
      <c r="C107" s="2">
        <v>2</v>
      </c>
      <c r="D107" s="2">
        <v>1</v>
      </c>
      <c r="F107" s="21" t="s">
        <v>688</v>
      </c>
      <c r="G107" s="2">
        <v>93</v>
      </c>
      <c r="H107" s="2">
        <v>2</v>
      </c>
      <c r="I107" s="2">
        <v>0</v>
      </c>
      <c r="O107" s="3"/>
      <c r="P107" s="2" t="s">
        <v>689</v>
      </c>
      <c r="Q107" s="2" t="s">
        <v>266</v>
      </c>
      <c r="R107" s="2" cm="1">
        <f t="array" ref="R107">_xlfn.IFS(Q107="yellow",S107,Q107="white",S107,Q107="grey",S107,Q107="green","",Q107&lt;&gt;"green",S107)</f>
        <v>93</v>
      </c>
      <c r="S107" s="2">
        <v>93</v>
      </c>
      <c r="T107" s="2">
        <v>2</v>
      </c>
      <c r="U107" s="2">
        <v>1</v>
      </c>
      <c r="V107" s="3"/>
      <c r="W107" s="2" t="s">
        <v>690</v>
      </c>
      <c r="X107" s="2" t="s">
        <v>266</v>
      </c>
      <c r="Y107" s="2" cm="1">
        <f t="array" ref="Y107">_xlfn.IFS(X107="yellow",Z107,X107="white",Z107,X107="grey",Z107,X107="green","",X107&lt;&gt;"green",Z107)</f>
        <v>93</v>
      </c>
      <c r="Z107" s="2">
        <v>93</v>
      </c>
      <c r="AA107" s="2">
        <v>2</v>
      </c>
      <c r="AB107" s="2">
        <v>1</v>
      </c>
      <c r="AC107" s="3"/>
      <c r="AD107" s="23" t="s">
        <v>691</v>
      </c>
      <c r="AE107" s="21" t="s">
        <v>218</v>
      </c>
      <c r="AF107" s="2" t="str" cm="1">
        <f t="array" ref="AF107">_xlfn.IFS(AE107="yellow",AG107,AE107="white",AG107,AE107="grey",AG107,AE107="green","",AE107&lt;&gt;"green",AG107)</f>
        <v/>
      </c>
      <c r="AG107" s="2">
        <v>93</v>
      </c>
      <c r="AH107" s="2">
        <v>2</v>
      </c>
      <c r="AI107" s="2">
        <v>1</v>
      </c>
    </row>
    <row r="108" spans="1:35" ht="15.75" customHeight="1" x14ac:dyDescent="0.25">
      <c r="A108" s="2" t="s">
        <v>692</v>
      </c>
      <c r="B108" s="2">
        <v>94</v>
      </c>
      <c r="C108" s="2">
        <v>2</v>
      </c>
      <c r="D108" s="2">
        <v>1</v>
      </c>
      <c r="F108" s="21" t="s">
        <v>693</v>
      </c>
      <c r="G108" s="2">
        <v>94</v>
      </c>
      <c r="H108" s="2">
        <v>2</v>
      </c>
      <c r="I108" s="2">
        <v>1</v>
      </c>
      <c r="O108" s="3"/>
      <c r="P108" s="2" t="s">
        <v>694</v>
      </c>
      <c r="Q108" s="2" t="s">
        <v>266</v>
      </c>
      <c r="R108" s="2" cm="1">
        <f t="array" ref="R108">_xlfn.IFS(Q108="yellow",S108,Q108="white",S108,Q108="grey",S108,Q108="green","",Q108&lt;&gt;"green",S108)</f>
        <v>94</v>
      </c>
      <c r="S108" s="2">
        <v>94</v>
      </c>
      <c r="T108" s="2">
        <v>2</v>
      </c>
      <c r="U108" s="2">
        <v>1</v>
      </c>
      <c r="V108" s="3"/>
      <c r="W108" s="2" t="s">
        <v>695</v>
      </c>
      <c r="X108" s="2" t="s">
        <v>266</v>
      </c>
      <c r="Y108" s="2" cm="1">
        <f t="array" ref="Y108">_xlfn.IFS(X108="yellow",Z108,X108="white",Z108,X108="grey",Z108,X108="green","",X108&lt;&gt;"green",Z108)</f>
        <v>94</v>
      </c>
      <c r="Z108" s="2">
        <v>94</v>
      </c>
      <c r="AA108" s="2">
        <v>2</v>
      </c>
      <c r="AB108" s="2">
        <v>1</v>
      </c>
      <c r="AC108" s="3"/>
      <c r="AD108" s="2" t="s">
        <v>696</v>
      </c>
      <c r="AE108" s="2" t="s">
        <v>266</v>
      </c>
      <c r="AF108" s="2" cm="1">
        <f t="array" ref="AF108">_xlfn.IFS(AE108="yellow",AG108,AE108="white",AG108,AE108="grey",AG108,AE108="green","",AE108&lt;&gt;"green",AG108)</f>
        <v>94</v>
      </c>
      <c r="AG108" s="2">
        <v>94</v>
      </c>
      <c r="AH108" s="2">
        <v>3</v>
      </c>
      <c r="AI108" s="2">
        <v>0</v>
      </c>
    </row>
    <row r="109" spans="1:35" ht="15.75" customHeight="1" x14ac:dyDescent="0.25">
      <c r="A109" s="2" t="s">
        <v>697</v>
      </c>
      <c r="B109" s="2">
        <v>95</v>
      </c>
      <c r="C109" s="2">
        <v>2</v>
      </c>
      <c r="D109" s="2">
        <v>1</v>
      </c>
      <c r="F109" s="21" t="s">
        <v>698</v>
      </c>
      <c r="G109" s="2">
        <v>95</v>
      </c>
      <c r="H109" s="2">
        <v>2</v>
      </c>
      <c r="I109" s="2">
        <v>1</v>
      </c>
      <c r="O109" s="3"/>
      <c r="P109" s="2" t="s">
        <v>699</v>
      </c>
      <c r="Q109" s="2" t="s">
        <v>266</v>
      </c>
      <c r="R109" s="2" cm="1">
        <f t="array" ref="R109">_xlfn.IFS(Q109="yellow",S109,Q109="white",S109,Q109="grey",S109,Q109="green","",Q109&lt;&gt;"green",S109)</f>
        <v>95</v>
      </c>
      <c r="S109" s="2">
        <v>95</v>
      </c>
      <c r="T109" s="2">
        <v>2</v>
      </c>
      <c r="U109" s="2">
        <v>1</v>
      </c>
      <c r="V109" s="3"/>
      <c r="W109" s="2" t="s">
        <v>700</v>
      </c>
      <c r="X109" s="2" t="s">
        <v>266</v>
      </c>
      <c r="Y109" s="2" cm="1">
        <f t="array" ref="Y109">_xlfn.IFS(X109="yellow",Z109,X109="white",Z109,X109="grey",Z109,X109="green","",X109&lt;&gt;"green",Z109)</f>
        <v>95</v>
      </c>
      <c r="Z109" s="2">
        <v>95</v>
      </c>
      <c r="AA109" s="2">
        <v>2</v>
      </c>
      <c r="AB109" s="2">
        <v>1</v>
      </c>
      <c r="AC109" s="3"/>
      <c r="AD109" s="23" t="s">
        <v>701</v>
      </c>
      <c r="AE109" s="21" t="s">
        <v>218</v>
      </c>
      <c r="AF109" s="2" t="str" cm="1">
        <f t="array" ref="AF109">_xlfn.IFS(AE109="yellow",AG109,AE109="white",AG109,AE109="grey",AG109,AE109="green","",AE109&lt;&gt;"green",AG109)</f>
        <v/>
      </c>
      <c r="AG109" s="2">
        <v>95</v>
      </c>
      <c r="AH109" s="2">
        <v>3</v>
      </c>
      <c r="AI109" s="2">
        <v>0</v>
      </c>
    </row>
    <row r="110" spans="1:35" ht="15.75" customHeight="1" x14ac:dyDescent="0.25">
      <c r="A110" s="2" t="s">
        <v>702</v>
      </c>
      <c r="B110" s="2">
        <v>96</v>
      </c>
      <c r="C110" s="2">
        <v>2</v>
      </c>
      <c r="D110" s="2">
        <v>1</v>
      </c>
      <c r="F110" s="21" t="s">
        <v>703</v>
      </c>
      <c r="G110" s="2">
        <v>96</v>
      </c>
      <c r="H110" s="2">
        <v>2</v>
      </c>
      <c r="I110" s="2">
        <v>1</v>
      </c>
      <c r="O110" s="3"/>
      <c r="P110" s="23" t="s">
        <v>704</v>
      </c>
      <c r="Q110" s="21" t="s">
        <v>218</v>
      </c>
      <c r="R110" s="2" t="str" cm="1">
        <f t="array" ref="R110">_xlfn.IFS(Q110="yellow",S110,Q110="white",S110,Q110="grey",S110,Q110="green","",Q110&lt;&gt;"green",S110)</f>
        <v/>
      </c>
      <c r="S110" s="2">
        <v>96</v>
      </c>
      <c r="T110" s="2">
        <v>2</v>
      </c>
      <c r="U110" s="2">
        <v>1</v>
      </c>
      <c r="V110" s="3"/>
      <c r="W110" s="2" t="s">
        <v>705</v>
      </c>
      <c r="X110" s="2" t="s">
        <v>266</v>
      </c>
      <c r="Y110" s="2" cm="1">
        <f t="array" ref="Y110">_xlfn.IFS(X110="yellow",Z110,X110="white",Z110,X110="grey",Z110,X110="green","",X110&lt;&gt;"green",Z110)</f>
        <v>96</v>
      </c>
      <c r="Z110" s="2">
        <v>96</v>
      </c>
      <c r="AA110" s="2">
        <v>2</v>
      </c>
      <c r="AB110" s="2">
        <v>1</v>
      </c>
      <c r="AC110" s="3"/>
      <c r="AD110" s="23" t="s">
        <v>706</v>
      </c>
      <c r="AE110" s="21" t="s">
        <v>218</v>
      </c>
      <c r="AF110" s="2" t="str" cm="1">
        <f t="array" ref="AF110">_xlfn.IFS(AE110="yellow",AG110,AE110="white",AG110,AE110="grey",AG110,AE110="green","",AE110&lt;&gt;"green",AG110)</f>
        <v/>
      </c>
      <c r="AG110" s="2">
        <v>96</v>
      </c>
      <c r="AH110" s="2">
        <v>2</v>
      </c>
      <c r="AI110" s="2">
        <v>1</v>
      </c>
    </row>
    <row r="111" spans="1:35" ht="15.75" customHeight="1" x14ac:dyDescent="0.25">
      <c r="A111" s="2" t="s">
        <v>707</v>
      </c>
      <c r="B111" s="2">
        <v>97</v>
      </c>
      <c r="C111" s="2">
        <v>2</v>
      </c>
      <c r="D111" s="2">
        <v>1</v>
      </c>
      <c r="F111" s="21" t="s">
        <v>708</v>
      </c>
      <c r="G111" s="2">
        <v>97</v>
      </c>
      <c r="H111" s="2">
        <v>2</v>
      </c>
      <c r="I111" s="2">
        <v>1</v>
      </c>
      <c r="O111" s="3"/>
      <c r="P111" s="2" t="s">
        <v>709</v>
      </c>
      <c r="Q111" s="2" t="s">
        <v>266</v>
      </c>
      <c r="R111" s="2" cm="1">
        <f t="array" ref="R111">_xlfn.IFS(Q111="yellow",S111,Q111="white",S111,Q111="grey",S111,Q111="green","",Q111&lt;&gt;"green",S111)</f>
        <v>97</v>
      </c>
      <c r="S111" s="2">
        <v>97</v>
      </c>
      <c r="T111" s="2">
        <v>2</v>
      </c>
      <c r="U111" s="2">
        <v>1</v>
      </c>
      <c r="V111" s="3"/>
      <c r="W111" s="2" t="s">
        <v>710</v>
      </c>
      <c r="X111" s="2" t="s">
        <v>266</v>
      </c>
      <c r="Y111" s="2" cm="1">
        <f t="array" ref="Y111">_xlfn.IFS(X111="yellow",Z111,X111="white",Z111,X111="grey",Z111,X111="green","",X111&lt;&gt;"green",Z111)</f>
        <v>97</v>
      </c>
      <c r="Z111" s="2">
        <v>97</v>
      </c>
      <c r="AA111" s="2">
        <v>2</v>
      </c>
      <c r="AB111" s="2">
        <v>1</v>
      </c>
      <c r="AC111" s="3"/>
      <c r="AD111" s="23" t="s">
        <v>711</v>
      </c>
      <c r="AE111" s="21" t="s">
        <v>218</v>
      </c>
      <c r="AF111" s="2" t="str" cm="1">
        <f t="array" ref="AF111">_xlfn.IFS(AE111="yellow",AG111,AE111="white",AG111,AE111="grey",AG111,AE111="green","",AE111&lt;&gt;"green",AG111)</f>
        <v/>
      </c>
      <c r="AG111" s="2">
        <v>97</v>
      </c>
      <c r="AH111" s="2">
        <v>2</v>
      </c>
      <c r="AI111" s="2">
        <v>1</v>
      </c>
    </row>
    <row r="112" spans="1:35" ht="15.75" customHeight="1" x14ac:dyDescent="0.25">
      <c r="A112" s="2" t="s">
        <v>712</v>
      </c>
      <c r="B112" s="2">
        <v>98</v>
      </c>
      <c r="C112" s="2">
        <v>2</v>
      </c>
      <c r="D112" s="2">
        <v>1</v>
      </c>
      <c r="F112" s="21" t="s">
        <v>713</v>
      </c>
      <c r="G112" s="2">
        <v>98</v>
      </c>
      <c r="H112" s="2">
        <v>2</v>
      </c>
      <c r="I112" s="2">
        <v>1</v>
      </c>
      <c r="O112" s="3"/>
      <c r="P112" s="2" t="s">
        <v>714</v>
      </c>
      <c r="Q112" s="2" t="s">
        <v>266</v>
      </c>
      <c r="R112" s="2" cm="1">
        <f t="array" ref="R112">_xlfn.IFS(Q112="yellow",S112,Q112="white",S112,Q112="grey",S112,Q112="green","",Q112&lt;&gt;"green",S112)</f>
        <v>98</v>
      </c>
      <c r="S112" s="2">
        <v>98</v>
      </c>
      <c r="T112" s="2">
        <v>2</v>
      </c>
      <c r="U112" s="2">
        <v>1</v>
      </c>
      <c r="V112" s="3"/>
      <c r="W112" s="2" t="s">
        <v>715</v>
      </c>
      <c r="X112" s="2" t="s">
        <v>266</v>
      </c>
      <c r="Y112" s="2" cm="1">
        <f t="array" ref="Y112">_xlfn.IFS(X112="yellow",Z112,X112="white",Z112,X112="grey",Z112,X112="green","",X112&lt;&gt;"green",Z112)</f>
        <v>98</v>
      </c>
      <c r="Z112" s="2">
        <v>98</v>
      </c>
      <c r="AA112" s="2">
        <v>2</v>
      </c>
      <c r="AB112" s="2">
        <v>1</v>
      </c>
      <c r="AC112" s="3"/>
      <c r="AD112" s="23" t="s">
        <v>716</v>
      </c>
      <c r="AE112" s="21" t="s">
        <v>218</v>
      </c>
      <c r="AF112" s="2" t="str" cm="1">
        <f t="array" ref="AF112">_xlfn.IFS(AE112="yellow",AG112,AE112="white",AG112,AE112="grey",AG112,AE112="green","",AE112&lt;&gt;"green",AG112)</f>
        <v/>
      </c>
      <c r="AG112" s="2">
        <v>98</v>
      </c>
      <c r="AH112" s="2">
        <v>2</v>
      </c>
      <c r="AI112" s="2">
        <v>1</v>
      </c>
    </row>
    <row r="113" spans="1:35" ht="15.75" customHeight="1" x14ac:dyDescent="0.25">
      <c r="A113" s="2" t="s">
        <v>717</v>
      </c>
      <c r="B113" s="2">
        <v>99</v>
      </c>
      <c r="C113" s="2">
        <v>2</v>
      </c>
      <c r="D113" s="2">
        <v>1</v>
      </c>
      <c r="F113" s="21" t="s">
        <v>718</v>
      </c>
      <c r="G113" s="2">
        <v>99</v>
      </c>
      <c r="H113" s="2">
        <v>2</v>
      </c>
      <c r="I113" s="2">
        <v>1</v>
      </c>
      <c r="O113" s="3"/>
      <c r="P113" s="23" t="s">
        <v>719</v>
      </c>
      <c r="Q113" s="21" t="s">
        <v>218</v>
      </c>
      <c r="R113" s="2" t="str" cm="1">
        <f t="array" ref="R113">_xlfn.IFS(Q113="yellow",S113,Q113="white",S113,Q113="grey",S113,Q113="green","",Q113&lt;&gt;"green",S113)</f>
        <v/>
      </c>
      <c r="S113" s="2">
        <v>99</v>
      </c>
      <c r="T113" s="2">
        <v>2</v>
      </c>
      <c r="U113" s="2">
        <v>1</v>
      </c>
      <c r="V113" s="3"/>
      <c r="W113" s="2" t="s">
        <v>720</v>
      </c>
      <c r="X113" s="2" t="s">
        <v>266</v>
      </c>
      <c r="Y113" s="2" cm="1">
        <f t="array" ref="Y113">_xlfn.IFS(X113="yellow",Z113,X113="white",Z113,X113="grey",Z113,X113="green","",X113&lt;&gt;"green",Z113)</f>
        <v>99</v>
      </c>
      <c r="Z113" s="2">
        <v>99</v>
      </c>
      <c r="AA113" s="2">
        <v>2</v>
      </c>
      <c r="AB113" s="2">
        <v>1</v>
      </c>
      <c r="AC113" s="3"/>
      <c r="AD113" s="2" t="s">
        <v>721</v>
      </c>
      <c r="AE113" s="2" t="s">
        <v>266</v>
      </c>
      <c r="AF113" s="2" cm="1">
        <f t="array" ref="AF113">_xlfn.IFS(AE113="yellow",AG113,AE113="white",AG113,AE113="grey",AG113,AE113="green","",AE113&lt;&gt;"green",AG113)</f>
        <v>99</v>
      </c>
      <c r="AG113" s="2">
        <v>99</v>
      </c>
      <c r="AH113" s="2">
        <v>2</v>
      </c>
      <c r="AI113" s="2">
        <v>1</v>
      </c>
    </row>
    <row r="114" spans="1:35" ht="15.75" customHeight="1" x14ac:dyDescent="0.25">
      <c r="A114" s="2" t="s">
        <v>722</v>
      </c>
      <c r="B114" s="2">
        <v>100</v>
      </c>
      <c r="C114" s="2">
        <v>2</v>
      </c>
      <c r="D114" s="2">
        <v>1</v>
      </c>
      <c r="F114" s="21" t="s">
        <v>723</v>
      </c>
      <c r="G114" s="2">
        <v>100</v>
      </c>
      <c r="H114" s="2">
        <v>2</v>
      </c>
      <c r="I114" s="2">
        <v>1</v>
      </c>
      <c r="O114" s="3"/>
      <c r="P114" s="2" t="s">
        <v>724</v>
      </c>
      <c r="Q114" s="2" t="s">
        <v>266</v>
      </c>
      <c r="R114" s="2" cm="1">
        <f t="array" ref="R114">_xlfn.IFS(Q114="yellow",S114,Q114="white",S114,Q114="grey",S114,Q114="green","",Q114&lt;&gt;"green",S114)</f>
        <v>100</v>
      </c>
      <c r="S114" s="2">
        <v>100</v>
      </c>
      <c r="T114" s="2">
        <v>2</v>
      </c>
      <c r="U114" s="2">
        <v>1</v>
      </c>
      <c r="V114" s="3"/>
      <c r="W114" s="2" t="s">
        <v>725</v>
      </c>
      <c r="X114" s="2" t="s">
        <v>266</v>
      </c>
      <c r="Y114" s="2" cm="1">
        <f t="array" ref="Y114">_xlfn.IFS(X114="yellow",Z114,X114="white",Z114,X114="grey",Z114,X114="green","",X114&lt;&gt;"green",Z114)</f>
        <v>100</v>
      </c>
      <c r="Z114" s="2">
        <v>100</v>
      </c>
      <c r="AA114" s="2">
        <v>2</v>
      </c>
      <c r="AB114" s="2">
        <v>1</v>
      </c>
      <c r="AC114" s="3"/>
      <c r="AD114" s="2" t="s">
        <v>726</v>
      </c>
      <c r="AE114" s="2" t="s">
        <v>266</v>
      </c>
      <c r="AF114" s="2" cm="1">
        <f t="array" ref="AF114">_xlfn.IFS(AE114="yellow",AG114,AE114="white",AG114,AE114="grey",AG114,AE114="green","",AE114&lt;&gt;"green",AG114)</f>
        <v>100</v>
      </c>
      <c r="AG114" s="2">
        <v>100</v>
      </c>
      <c r="AH114" s="2">
        <v>2</v>
      </c>
      <c r="AI114" s="2">
        <v>1</v>
      </c>
    </row>
    <row r="115" spans="1:35" ht="15.75" customHeight="1" x14ac:dyDescent="0.25">
      <c r="A115" s="2" t="s">
        <v>727</v>
      </c>
      <c r="B115" s="2">
        <v>101</v>
      </c>
      <c r="C115" s="2">
        <v>2</v>
      </c>
      <c r="D115" s="2">
        <v>1</v>
      </c>
      <c r="F115" s="21" t="s">
        <v>728</v>
      </c>
      <c r="G115" s="2">
        <v>101</v>
      </c>
      <c r="H115" s="2">
        <v>2</v>
      </c>
      <c r="I115" s="2">
        <v>1</v>
      </c>
      <c r="O115" s="3"/>
      <c r="P115" s="2" t="s">
        <v>729</v>
      </c>
      <c r="Q115" s="2" t="s">
        <v>266</v>
      </c>
      <c r="R115" s="2" cm="1">
        <f t="array" ref="R115">_xlfn.IFS(Q115="yellow",S115,Q115="white",S115,Q115="grey",S115,Q115="green","",Q115&lt;&gt;"green",S115)</f>
        <v>101</v>
      </c>
      <c r="S115" s="2">
        <v>101</v>
      </c>
      <c r="T115" s="2">
        <v>2</v>
      </c>
      <c r="U115" s="2">
        <v>1</v>
      </c>
      <c r="V115" s="3"/>
      <c r="W115" s="2" t="s">
        <v>730</v>
      </c>
      <c r="X115" s="2" t="s">
        <v>266</v>
      </c>
      <c r="Y115" s="2" cm="1">
        <f t="array" ref="Y115">_xlfn.IFS(X115="yellow",Z115,X115="white",Z115,X115="grey",Z115,X115="green","",X115&lt;&gt;"green",Z115)</f>
        <v>101</v>
      </c>
      <c r="Z115" s="2">
        <v>101</v>
      </c>
      <c r="AA115" s="2">
        <v>2</v>
      </c>
      <c r="AB115" s="2">
        <v>1</v>
      </c>
      <c r="AC115" s="3"/>
      <c r="AD115" s="23" t="s">
        <v>731</v>
      </c>
      <c r="AE115" s="21" t="s">
        <v>218</v>
      </c>
      <c r="AF115" s="2" t="str" cm="1">
        <f t="array" ref="AF115">_xlfn.IFS(AE115="yellow",AG115,AE115="white",AG115,AE115="grey",AG115,AE115="green","",AE115&lt;&gt;"green",AG115)</f>
        <v/>
      </c>
      <c r="AG115" s="2">
        <v>101</v>
      </c>
      <c r="AH115" s="2">
        <v>2</v>
      </c>
      <c r="AI115" s="2">
        <v>1</v>
      </c>
    </row>
    <row r="116" spans="1:35" ht="15.75" customHeight="1" x14ac:dyDescent="0.25">
      <c r="A116" s="2" t="s">
        <v>732</v>
      </c>
      <c r="B116" s="2">
        <v>102</v>
      </c>
      <c r="C116" s="2">
        <v>2</v>
      </c>
      <c r="D116" s="2">
        <v>1</v>
      </c>
      <c r="F116" s="21" t="s">
        <v>733</v>
      </c>
      <c r="G116" s="2">
        <v>102</v>
      </c>
      <c r="H116" s="2">
        <v>2</v>
      </c>
      <c r="I116" s="2">
        <v>1</v>
      </c>
      <c r="O116" s="3"/>
      <c r="P116" s="2" t="s">
        <v>734</v>
      </c>
      <c r="Q116" s="2" t="s">
        <v>266</v>
      </c>
      <c r="R116" s="2" cm="1">
        <f t="array" ref="R116">_xlfn.IFS(Q116="yellow",S116,Q116="white",S116,Q116="grey",S116,Q116="green","",Q116&lt;&gt;"green",S116)</f>
        <v>102</v>
      </c>
      <c r="S116" s="2">
        <v>102</v>
      </c>
      <c r="T116" s="2">
        <v>2</v>
      </c>
      <c r="U116" s="2">
        <v>1</v>
      </c>
      <c r="V116" s="3"/>
      <c r="W116" s="2" t="s">
        <v>735</v>
      </c>
      <c r="X116" s="2" t="s">
        <v>266</v>
      </c>
      <c r="Y116" s="2" cm="1">
        <f t="array" ref="Y116">_xlfn.IFS(X116="yellow",Z116,X116="white",Z116,X116="grey",Z116,X116="green","",X116&lt;&gt;"green",Z116)</f>
        <v>102</v>
      </c>
      <c r="Z116" s="2">
        <v>102</v>
      </c>
      <c r="AA116" s="2">
        <v>2</v>
      </c>
      <c r="AB116" s="2">
        <v>1</v>
      </c>
      <c r="AC116" s="3"/>
      <c r="AD116" s="23" t="s">
        <v>736</v>
      </c>
      <c r="AE116" s="21" t="s">
        <v>218</v>
      </c>
      <c r="AF116" s="2" t="str" cm="1">
        <f t="array" ref="AF116">_xlfn.IFS(AE116="yellow",AG116,AE116="white",AG116,AE116="grey",AG116,AE116="green","",AE116&lt;&gt;"green",AG116)</f>
        <v/>
      </c>
      <c r="AG116" s="2">
        <v>102</v>
      </c>
      <c r="AH116" s="2">
        <v>2</v>
      </c>
      <c r="AI116" s="2">
        <v>1</v>
      </c>
    </row>
    <row r="117" spans="1:35" ht="15.75" customHeight="1" x14ac:dyDescent="0.25">
      <c r="A117" s="2" t="s">
        <v>737</v>
      </c>
      <c r="B117" s="2">
        <v>103</v>
      </c>
      <c r="C117" s="2">
        <v>2</v>
      </c>
      <c r="D117" s="2">
        <v>1</v>
      </c>
      <c r="F117" s="21" t="s">
        <v>738</v>
      </c>
      <c r="G117" s="2">
        <v>103</v>
      </c>
      <c r="H117" s="2">
        <v>2</v>
      </c>
      <c r="I117" s="2">
        <v>1</v>
      </c>
      <c r="O117" s="3"/>
      <c r="P117" s="23" t="s">
        <v>739</v>
      </c>
      <c r="Q117" s="21" t="s">
        <v>218</v>
      </c>
      <c r="R117" s="2" t="str" cm="1">
        <f t="array" ref="R117">_xlfn.IFS(Q117="yellow",S117,Q117="white",S117,Q117="grey",S117,Q117="green","",Q117&lt;&gt;"green",S117)</f>
        <v/>
      </c>
      <c r="S117" s="2">
        <v>103</v>
      </c>
      <c r="T117" s="2">
        <v>2</v>
      </c>
      <c r="U117" s="2">
        <v>1</v>
      </c>
      <c r="V117" s="3"/>
      <c r="W117" s="2" t="s">
        <v>740</v>
      </c>
      <c r="X117" s="2" t="s">
        <v>266</v>
      </c>
      <c r="Y117" s="2" cm="1">
        <f t="array" ref="Y117">_xlfn.IFS(X117="yellow",Z117,X117="white",Z117,X117="grey",Z117,X117="green","",X117&lt;&gt;"green",Z117)</f>
        <v>103</v>
      </c>
      <c r="Z117" s="2">
        <v>103</v>
      </c>
      <c r="AA117" s="2">
        <v>2</v>
      </c>
      <c r="AB117" s="2">
        <v>1</v>
      </c>
      <c r="AC117" s="3"/>
      <c r="AD117" s="2" t="s">
        <v>741</v>
      </c>
      <c r="AE117" s="2" t="s">
        <v>266</v>
      </c>
      <c r="AF117" s="2" cm="1">
        <f t="array" ref="AF117">_xlfn.IFS(AE117="yellow",AG117,AE117="white",AG117,AE117="grey",AG117,AE117="green","",AE117&lt;&gt;"green",AG117)</f>
        <v>103</v>
      </c>
      <c r="AG117" s="2">
        <v>103</v>
      </c>
      <c r="AH117" s="2">
        <v>3</v>
      </c>
      <c r="AI117" s="2">
        <v>0</v>
      </c>
    </row>
    <row r="118" spans="1:35" ht="15.75" customHeight="1" x14ac:dyDescent="0.25">
      <c r="A118" s="2" t="s">
        <v>742</v>
      </c>
      <c r="B118" s="2">
        <v>104</v>
      </c>
      <c r="C118" s="2">
        <v>2</v>
      </c>
      <c r="D118" s="2">
        <v>1</v>
      </c>
      <c r="F118" s="21" t="s">
        <v>743</v>
      </c>
      <c r="G118" s="2">
        <v>104</v>
      </c>
      <c r="H118" s="2">
        <v>2</v>
      </c>
      <c r="I118" s="2">
        <v>1</v>
      </c>
      <c r="O118" s="3"/>
      <c r="P118" s="2" t="s">
        <v>744</v>
      </c>
      <c r="Q118" s="2" t="s">
        <v>266</v>
      </c>
      <c r="R118" s="2" cm="1">
        <f t="array" ref="R118">_xlfn.IFS(Q118="yellow",S118,Q118="white",S118,Q118="grey",S118,Q118="green","",Q118&lt;&gt;"green",S118)</f>
        <v>104</v>
      </c>
      <c r="S118" s="2">
        <v>104</v>
      </c>
      <c r="T118" s="2">
        <v>2</v>
      </c>
      <c r="U118" s="2">
        <v>1</v>
      </c>
      <c r="V118" s="3"/>
      <c r="W118" s="2" t="s">
        <v>745</v>
      </c>
      <c r="X118" s="2" t="s">
        <v>266</v>
      </c>
      <c r="Y118" s="2" cm="1">
        <f t="array" ref="Y118">_xlfn.IFS(X118="yellow",Z118,X118="white",Z118,X118="grey",Z118,X118="green","",X118&lt;&gt;"green",Z118)</f>
        <v>104</v>
      </c>
      <c r="Z118" s="2">
        <v>104</v>
      </c>
      <c r="AA118" s="2">
        <v>2</v>
      </c>
      <c r="AB118" s="2">
        <v>1</v>
      </c>
      <c r="AC118" s="3"/>
      <c r="AD118" s="23" t="s">
        <v>746</v>
      </c>
      <c r="AE118" s="21" t="s">
        <v>218</v>
      </c>
      <c r="AF118" s="2" t="str" cm="1">
        <f t="array" ref="AF118">_xlfn.IFS(AE118="yellow",AG118,AE118="white",AG118,AE118="grey",AG118,AE118="green","",AE118&lt;&gt;"green",AG118)</f>
        <v/>
      </c>
      <c r="AG118" s="2">
        <v>104</v>
      </c>
      <c r="AH118" s="2">
        <v>3</v>
      </c>
      <c r="AI118" s="2">
        <v>0</v>
      </c>
    </row>
    <row r="119" spans="1:35" ht="15.75" customHeight="1" x14ac:dyDescent="0.25">
      <c r="A119" s="2" t="s">
        <v>747</v>
      </c>
      <c r="B119" s="2">
        <v>105</v>
      </c>
      <c r="C119" s="2">
        <v>2</v>
      </c>
      <c r="D119" s="2">
        <v>1</v>
      </c>
      <c r="F119" s="21" t="s">
        <v>748</v>
      </c>
      <c r="G119" s="2">
        <v>105</v>
      </c>
      <c r="H119" s="2">
        <v>2</v>
      </c>
      <c r="I119" s="2">
        <v>1</v>
      </c>
      <c r="O119" s="3"/>
      <c r="P119" s="2" t="s">
        <v>749</v>
      </c>
      <c r="Q119" s="2" t="s">
        <v>266</v>
      </c>
      <c r="R119" s="2" cm="1">
        <f t="array" ref="R119">_xlfn.IFS(Q119="yellow",S119,Q119="white",S119,Q119="grey",S119,Q119="green","",Q119&lt;&gt;"green",S119)</f>
        <v>105</v>
      </c>
      <c r="S119" s="2">
        <v>105</v>
      </c>
      <c r="T119" s="2">
        <v>2</v>
      </c>
      <c r="U119" s="2">
        <v>1</v>
      </c>
      <c r="V119" s="3"/>
      <c r="W119" s="2" t="s">
        <v>750</v>
      </c>
      <c r="X119" s="2" t="s">
        <v>266</v>
      </c>
      <c r="Y119" s="2" cm="1">
        <f t="array" ref="Y119">_xlfn.IFS(X119="yellow",Z119,X119="white",Z119,X119="grey",Z119,X119="green","",X119&lt;&gt;"green",Z119)</f>
        <v>105</v>
      </c>
      <c r="Z119" s="2">
        <v>105</v>
      </c>
      <c r="AA119" s="2">
        <v>2</v>
      </c>
      <c r="AB119" s="2">
        <v>1</v>
      </c>
      <c r="AC119" s="3"/>
      <c r="AD119" s="23" t="s">
        <v>751</v>
      </c>
      <c r="AE119" s="21" t="s">
        <v>218</v>
      </c>
      <c r="AF119" s="2" t="str" cm="1">
        <f t="array" ref="AF119">_xlfn.IFS(AE119="yellow",AG119,AE119="white",AG119,AE119="grey",AG119,AE119="green","",AE119&lt;&gt;"green",AG119)</f>
        <v/>
      </c>
      <c r="AG119" s="2">
        <v>105</v>
      </c>
      <c r="AH119" s="2">
        <v>2</v>
      </c>
      <c r="AI119" s="2">
        <v>1</v>
      </c>
    </row>
    <row r="120" spans="1:35" ht="15.75" customHeight="1" x14ac:dyDescent="0.25">
      <c r="A120" s="2" t="s">
        <v>752</v>
      </c>
      <c r="B120" s="2">
        <v>106</v>
      </c>
      <c r="C120" s="2">
        <v>2</v>
      </c>
      <c r="D120" s="2">
        <v>1</v>
      </c>
      <c r="F120" s="21" t="s">
        <v>753</v>
      </c>
      <c r="G120" s="2">
        <v>106</v>
      </c>
      <c r="H120" s="2">
        <v>2</v>
      </c>
      <c r="I120" s="2">
        <v>1</v>
      </c>
      <c r="O120" s="3"/>
      <c r="P120" s="23" t="s">
        <v>754</v>
      </c>
      <c r="Q120" s="21" t="s">
        <v>218</v>
      </c>
      <c r="R120" s="2" t="str" cm="1">
        <f t="array" ref="R120">_xlfn.IFS(Q120="yellow",S120,Q120="white",S120,Q120="grey",S120,Q120="green","",Q120&lt;&gt;"green",S120)</f>
        <v/>
      </c>
      <c r="S120" s="2">
        <v>106</v>
      </c>
      <c r="T120" s="2">
        <v>2</v>
      </c>
      <c r="U120" s="2">
        <v>1</v>
      </c>
      <c r="V120" s="3"/>
      <c r="W120" s="2" t="s">
        <v>755</v>
      </c>
      <c r="X120" s="2" t="s">
        <v>266</v>
      </c>
      <c r="Y120" s="2" cm="1">
        <f t="array" ref="Y120">_xlfn.IFS(X120="yellow",Z120,X120="white",Z120,X120="grey",Z120,X120="green","",X120&lt;&gt;"green",Z120)</f>
        <v>106</v>
      </c>
      <c r="Z120" s="2">
        <v>106</v>
      </c>
      <c r="AA120" s="2">
        <v>2</v>
      </c>
      <c r="AB120" s="2">
        <v>1</v>
      </c>
      <c r="AC120" s="3"/>
      <c r="AD120" s="23" t="s">
        <v>756</v>
      </c>
      <c r="AE120" s="21" t="s">
        <v>218</v>
      </c>
      <c r="AF120" s="2" t="str" cm="1">
        <f t="array" ref="AF120">_xlfn.IFS(AE120="yellow",AG120,AE120="white",AG120,AE120="grey",AG120,AE120="green","",AE120&lt;&gt;"green",AG120)</f>
        <v/>
      </c>
      <c r="AG120" s="2">
        <v>106</v>
      </c>
      <c r="AH120" s="2">
        <v>2</v>
      </c>
      <c r="AI120" s="2">
        <v>1</v>
      </c>
    </row>
    <row r="121" spans="1:35" ht="15.75" customHeight="1" x14ac:dyDescent="0.25">
      <c r="A121" s="2" t="s">
        <v>757</v>
      </c>
      <c r="B121" s="2">
        <v>107</v>
      </c>
      <c r="C121" s="2">
        <v>2</v>
      </c>
      <c r="D121" s="2">
        <v>1</v>
      </c>
      <c r="F121" s="21" t="s">
        <v>758</v>
      </c>
      <c r="G121" s="2">
        <v>107</v>
      </c>
      <c r="H121" s="2">
        <v>2</v>
      </c>
      <c r="I121" s="2">
        <v>1</v>
      </c>
      <c r="O121" s="3"/>
      <c r="P121" s="2" t="s">
        <v>759</v>
      </c>
      <c r="Q121" s="2" t="s">
        <v>266</v>
      </c>
      <c r="R121" s="2" cm="1">
        <f t="array" ref="R121">_xlfn.IFS(Q121="yellow",S121,Q121="white",S121,Q121="grey",S121,Q121="green","",Q121&lt;&gt;"green",S121)</f>
        <v>107</v>
      </c>
      <c r="S121" s="2">
        <v>107</v>
      </c>
      <c r="T121" s="2">
        <v>2</v>
      </c>
      <c r="U121" s="2">
        <v>1</v>
      </c>
      <c r="V121" s="3"/>
      <c r="W121" s="2" t="s">
        <v>760</v>
      </c>
      <c r="X121" s="2" t="s">
        <v>266</v>
      </c>
      <c r="Y121" s="2" cm="1">
        <f t="array" ref="Y121">_xlfn.IFS(X121="yellow",Z121,X121="white",Z121,X121="grey",Z121,X121="green","",X121&lt;&gt;"green",Z121)</f>
        <v>107</v>
      </c>
      <c r="Z121" s="2">
        <v>107</v>
      </c>
      <c r="AA121" s="2">
        <v>2</v>
      </c>
      <c r="AB121" s="2">
        <v>1</v>
      </c>
      <c r="AC121" s="3"/>
      <c r="AD121" s="23" t="s">
        <v>761</v>
      </c>
      <c r="AE121" s="21" t="s">
        <v>218</v>
      </c>
      <c r="AF121" s="2" t="str" cm="1">
        <f t="array" ref="AF121">_xlfn.IFS(AE121="yellow",AG121,AE121="white",AG121,AE121="grey",AG121,AE121="green","",AE121&lt;&gt;"green",AG121)</f>
        <v/>
      </c>
      <c r="AG121" s="2">
        <v>107</v>
      </c>
      <c r="AH121" s="2">
        <v>2</v>
      </c>
      <c r="AI121" s="2">
        <v>1</v>
      </c>
    </row>
    <row r="122" spans="1:35" ht="15.75" customHeight="1" x14ac:dyDescent="0.25">
      <c r="A122" s="2" t="s">
        <v>762</v>
      </c>
      <c r="B122" s="2">
        <v>108</v>
      </c>
      <c r="C122" s="2">
        <v>2</v>
      </c>
      <c r="D122" s="2">
        <v>1</v>
      </c>
      <c r="F122" s="21" t="s">
        <v>763</v>
      </c>
      <c r="G122" s="2">
        <v>108</v>
      </c>
      <c r="H122" s="2">
        <v>2</v>
      </c>
      <c r="I122" s="2">
        <v>0</v>
      </c>
      <c r="O122" s="3"/>
      <c r="P122" s="2" t="s">
        <v>764</v>
      </c>
      <c r="Q122" s="2" t="s">
        <v>266</v>
      </c>
      <c r="R122" s="2" cm="1">
        <f t="array" ref="R122">_xlfn.IFS(Q122="yellow",S122,Q122="white",S122,Q122="grey",S122,Q122="green","",Q122&lt;&gt;"green",S122)</f>
        <v>108</v>
      </c>
      <c r="S122" s="2">
        <v>108</v>
      </c>
      <c r="T122" s="2">
        <v>2</v>
      </c>
      <c r="U122" s="2">
        <v>1</v>
      </c>
      <c r="V122" s="3"/>
      <c r="W122" s="2" t="s">
        <v>765</v>
      </c>
      <c r="X122" s="2" t="s">
        <v>266</v>
      </c>
      <c r="Y122" s="2" cm="1">
        <f t="array" ref="Y122">_xlfn.IFS(X122="yellow",Z122,X122="white",Z122,X122="grey",Z122,X122="green","",X122&lt;&gt;"green",Z122)</f>
        <v>108</v>
      </c>
      <c r="Z122" s="2">
        <v>108</v>
      </c>
      <c r="AA122" s="2">
        <v>2</v>
      </c>
      <c r="AB122" s="2">
        <v>1</v>
      </c>
      <c r="AC122" s="3"/>
      <c r="AD122" s="2" t="s">
        <v>766</v>
      </c>
      <c r="AE122" s="2" t="s">
        <v>266</v>
      </c>
      <c r="AF122" s="2" cm="1">
        <f t="array" ref="AF122">_xlfn.IFS(AE122="yellow",AG122,AE122="white",AG122,AE122="grey",AG122,AE122="green","",AE122&lt;&gt;"green",AG122)</f>
        <v>108</v>
      </c>
      <c r="AG122" s="2">
        <v>108</v>
      </c>
      <c r="AH122" s="2">
        <v>2</v>
      </c>
      <c r="AI122" s="2">
        <v>1</v>
      </c>
    </row>
    <row r="123" spans="1:35" ht="15.75" customHeight="1" x14ac:dyDescent="0.25">
      <c r="A123" s="2" t="s">
        <v>767</v>
      </c>
      <c r="B123" s="2">
        <v>109</v>
      </c>
      <c r="C123" s="2">
        <v>2</v>
      </c>
      <c r="D123" s="2">
        <v>1</v>
      </c>
      <c r="F123" s="21" t="s">
        <v>768</v>
      </c>
      <c r="G123" s="2">
        <v>109</v>
      </c>
      <c r="H123" s="2">
        <v>2</v>
      </c>
      <c r="I123" s="2">
        <v>0</v>
      </c>
      <c r="O123" s="3" t="s">
        <v>214</v>
      </c>
      <c r="P123" s="22" t="s">
        <v>769</v>
      </c>
      <c r="Q123" s="12" t="s">
        <v>216</v>
      </c>
      <c r="R123" s="2" cm="1">
        <f t="array" ref="R123">_xlfn.IFS(Q123="yellow",S123,Q123="white",S123,Q123="grey",S123,Q123="green","",Q123&lt;&gt;"green",S123)</f>
        <v>109</v>
      </c>
      <c r="S123" s="2">
        <v>109</v>
      </c>
      <c r="T123" s="2">
        <v>2</v>
      </c>
      <c r="U123" s="2">
        <v>1</v>
      </c>
      <c r="V123" s="3"/>
      <c r="W123" s="2" t="s">
        <v>770</v>
      </c>
      <c r="X123" s="2" t="s">
        <v>266</v>
      </c>
      <c r="Y123" s="2" cm="1">
        <f t="array" ref="Y123">_xlfn.IFS(X123="yellow",Z123,X123="white",Z123,X123="grey",Z123,X123="green","",X123&lt;&gt;"green",Z123)</f>
        <v>109</v>
      </c>
      <c r="Z123" s="2">
        <v>109</v>
      </c>
      <c r="AA123" s="2">
        <v>2</v>
      </c>
      <c r="AB123" s="2">
        <v>1</v>
      </c>
      <c r="AC123" s="3"/>
      <c r="AD123" s="2" t="s">
        <v>771</v>
      </c>
      <c r="AE123" s="2" t="s">
        <v>266</v>
      </c>
      <c r="AF123" s="2" cm="1">
        <f t="array" ref="AF123">_xlfn.IFS(AE123="yellow",AG123,AE123="white",AG123,AE123="grey",AG123,AE123="green","",AE123&lt;&gt;"green",AG123)</f>
        <v>109</v>
      </c>
      <c r="AG123" s="2">
        <v>109</v>
      </c>
      <c r="AH123" s="2">
        <v>2</v>
      </c>
      <c r="AI123" s="2">
        <v>1</v>
      </c>
    </row>
    <row r="124" spans="1:35" ht="15.75" customHeight="1" x14ac:dyDescent="0.25">
      <c r="A124" s="2" t="s">
        <v>772</v>
      </c>
      <c r="B124" s="2">
        <v>110</v>
      </c>
      <c r="C124" s="2">
        <v>2</v>
      </c>
      <c r="D124" s="2">
        <v>1</v>
      </c>
      <c r="F124" s="21" t="s">
        <v>773</v>
      </c>
      <c r="G124" s="2">
        <v>110</v>
      </c>
      <c r="H124" s="2">
        <v>2</v>
      </c>
      <c r="I124" s="2">
        <v>1</v>
      </c>
      <c r="O124" s="3" t="s">
        <v>214</v>
      </c>
      <c r="P124" s="22" t="s">
        <v>774</v>
      </c>
      <c r="Q124" s="12" t="s">
        <v>216</v>
      </c>
      <c r="R124" s="2" cm="1">
        <f t="array" ref="R124">_xlfn.IFS(Q124="yellow",S124,Q124="white",S124,Q124="grey",S124,Q124="green","",Q124&lt;&gt;"green",S124)</f>
        <v>110</v>
      </c>
      <c r="S124" s="2">
        <v>110</v>
      </c>
      <c r="T124" s="2">
        <v>2</v>
      </c>
      <c r="U124" s="2">
        <v>1</v>
      </c>
      <c r="V124" s="3"/>
      <c r="W124" s="2" t="s">
        <v>775</v>
      </c>
      <c r="X124" s="2" t="s">
        <v>266</v>
      </c>
      <c r="Y124" s="2" cm="1">
        <f t="array" ref="Y124">_xlfn.IFS(X124="yellow",Z124,X124="white",Z124,X124="grey",Z124,X124="green","",X124&lt;&gt;"green",Z124)</f>
        <v>110</v>
      </c>
      <c r="Z124" s="2">
        <v>110</v>
      </c>
      <c r="AA124" s="2">
        <v>2</v>
      </c>
      <c r="AB124" s="2">
        <v>1</v>
      </c>
      <c r="AC124" s="3"/>
      <c r="AD124" s="23" t="s">
        <v>776</v>
      </c>
      <c r="AE124" s="21" t="s">
        <v>218</v>
      </c>
      <c r="AF124" s="2" t="str" cm="1">
        <f t="array" ref="AF124">_xlfn.IFS(AE124="yellow",AG124,AE124="white",AG124,AE124="grey",AG124,AE124="green","",AE124&lt;&gt;"green",AG124)</f>
        <v/>
      </c>
      <c r="AG124" s="2">
        <v>110</v>
      </c>
      <c r="AH124" s="2">
        <v>2</v>
      </c>
      <c r="AI124" s="2">
        <v>1</v>
      </c>
    </row>
    <row r="125" spans="1:35" ht="15.75" customHeight="1" x14ac:dyDescent="0.25">
      <c r="A125" s="2" t="s">
        <v>777</v>
      </c>
      <c r="B125" s="2">
        <v>111</v>
      </c>
      <c r="C125" s="2">
        <v>2</v>
      </c>
      <c r="D125" s="2">
        <v>1</v>
      </c>
      <c r="F125" s="21" t="s">
        <v>778</v>
      </c>
      <c r="G125" s="2">
        <v>111</v>
      </c>
      <c r="H125" s="2">
        <v>2</v>
      </c>
      <c r="I125" s="2">
        <v>1</v>
      </c>
      <c r="O125" s="3" t="s">
        <v>214</v>
      </c>
      <c r="P125" s="22" t="s">
        <v>779</v>
      </c>
      <c r="Q125" s="12" t="s">
        <v>216</v>
      </c>
      <c r="R125" s="2" cm="1">
        <f t="array" ref="R125">_xlfn.IFS(Q125="yellow",S125,Q125="white",S125,Q125="grey",S125,Q125="green","",Q125&lt;&gt;"green",S125)</f>
        <v>111</v>
      </c>
      <c r="S125" s="2">
        <v>111</v>
      </c>
      <c r="T125" s="2">
        <v>2</v>
      </c>
      <c r="U125" s="2">
        <v>1</v>
      </c>
      <c r="V125" s="3"/>
      <c r="W125" s="2" t="s">
        <v>780</v>
      </c>
      <c r="X125" s="2" t="s">
        <v>266</v>
      </c>
      <c r="Y125" s="2" cm="1">
        <f t="array" ref="Y125">_xlfn.IFS(X125="yellow",Z125,X125="white",Z125,X125="grey",Z125,X125="green","",X125&lt;&gt;"green",Z125)</f>
        <v>111</v>
      </c>
      <c r="Z125" s="2">
        <v>111</v>
      </c>
      <c r="AA125" s="2">
        <v>2</v>
      </c>
      <c r="AB125" s="2">
        <v>1</v>
      </c>
      <c r="AC125" s="3"/>
      <c r="AD125" s="23" t="s">
        <v>781</v>
      </c>
      <c r="AE125" s="21" t="s">
        <v>218</v>
      </c>
      <c r="AF125" s="2" t="str" cm="1">
        <f t="array" ref="AF125">_xlfn.IFS(AE125="yellow",AG125,AE125="white",AG125,AE125="grey",AG125,AE125="green","",AE125&lt;&gt;"green",AG125)</f>
        <v/>
      </c>
      <c r="AG125" s="2">
        <v>111</v>
      </c>
      <c r="AH125" s="2">
        <v>2</v>
      </c>
      <c r="AI125" s="2">
        <v>1</v>
      </c>
    </row>
    <row r="126" spans="1:35" ht="15.75" customHeight="1" x14ac:dyDescent="0.25">
      <c r="A126" s="2" t="s">
        <v>782</v>
      </c>
      <c r="B126" s="2">
        <v>112</v>
      </c>
      <c r="C126" s="2">
        <v>2</v>
      </c>
      <c r="D126" s="2">
        <v>1</v>
      </c>
      <c r="F126" s="21" t="s">
        <v>783</v>
      </c>
      <c r="G126" s="2">
        <v>112</v>
      </c>
      <c r="H126" s="2">
        <v>2</v>
      </c>
      <c r="I126" s="2">
        <v>1</v>
      </c>
      <c r="O126" s="3" t="s">
        <v>214</v>
      </c>
      <c r="P126" s="22" t="s">
        <v>784</v>
      </c>
      <c r="Q126" s="12" t="s">
        <v>216</v>
      </c>
      <c r="R126" s="2" cm="1">
        <f t="array" ref="R126">_xlfn.IFS(Q126="yellow",S126,Q126="white",S126,Q126="grey",S126,Q126="green","",Q126&lt;&gt;"green",S126)</f>
        <v>112</v>
      </c>
      <c r="S126" s="2">
        <v>112</v>
      </c>
      <c r="T126" s="2">
        <v>2</v>
      </c>
      <c r="U126" s="2">
        <v>1</v>
      </c>
      <c r="V126" s="3"/>
      <c r="W126" s="2" t="s">
        <v>785</v>
      </c>
      <c r="X126" s="2" t="s">
        <v>266</v>
      </c>
      <c r="Y126" s="2" cm="1">
        <f t="array" ref="Y126">_xlfn.IFS(X126="yellow",Z126,X126="white",Z126,X126="grey",Z126,X126="green","",X126&lt;&gt;"green",Z126)</f>
        <v>112</v>
      </c>
      <c r="Z126" s="2">
        <v>112</v>
      </c>
      <c r="AA126" s="2">
        <v>2</v>
      </c>
      <c r="AB126" s="2">
        <v>1</v>
      </c>
      <c r="AC126" s="3"/>
      <c r="AD126" s="2" t="s">
        <v>786</v>
      </c>
      <c r="AE126" s="2" t="s">
        <v>266</v>
      </c>
      <c r="AF126" s="2" cm="1">
        <f t="array" ref="AF126">_xlfn.IFS(AE126="yellow",AG126,AE126="white",AG126,AE126="grey",AG126,AE126="green","",AE126&lt;&gt;"green",AG126)</f>
        <v>112</v>
      </c>
      <c r="AG126" s="2">
        <v>112</v>
      </c>
      <c r="AH126" s="2">
        <v>3</v>
      </c>
      <c r="AI126" s="2">
        <v>0</v>
      </c>
    </row>
    <row r="127" spans="1:35" ht="15.75" customHeight="1" x14ac:dyDescent="0.25">
      <c r="A127" s="2" t="s">
        <v>787</v>
      </c>
      <c r="B127" s="2">
        <v>113</v>
      </c>
      <c r="C127" s="2">
        <v>2</v>
      </c>
      <c r="D127" s="2">
        <v>1</v>
      </c>
      <c r="F127" s="21" t="s">
        <v>788</v>
      </c>
      <c r="G127" s="2">
        <v>113</v>
      </c>
      <c r="H127" s="2">
        <v>2</v>
      </c>
      <c r="I127" s="2">
        <v>1</v>
      </c>
      <c r="O127" s="3" t="s">
        <v>214</v>
      </c>
      <c r="P127" s="22" t="s">
        <v>789</v>
      </c>
      <c r="Q127" s="12" t="s">
        <v>216</v>
      </c>
      <c r="R127" s="2" cm="1">
        <f t="array" ref="R127">_xlfn.IFS(Q127="yellow",S127,Q127="white",S127,Q127="grey",S127,Q127="green","",Q127&lt;&gt;"green",S127)</f>
        <v>113</v>
      </c>
      <c r="S127" s="2">
        <v>113</v>
      </c>
      <c r="T127" s="2">
        <v>2</v>
      </c>
      <c r="U127" s="2">
        <v>1</v>
      </c>
      <c r="V127" s="3"/>
      <c r="W127" s="2" t="s">
        <v>790</v>
      </c>
      <c r="X127" s="2" t="s">
        <v>266</v>
      </c>
      <c r="Y127" s="2" cm="1">
        <f t="array" ref="Y127">_xlfn.IFS(X127="yellow",Z127,X127="white",Z127,X127="grey",Z127,X127="green","",X127&lt;&gt;"green",Z127)</f>
        <v>113</v>
      </c>
      <c r="Z127" s="2">
        <v>113</v>
      </c>
      <c r="AA127" s="2">
        <v>2</v>
      </c>
      <c r="AB127" s="2">
        <v>1</v>
      </c>
      <c r="AC127" s="3"/>
      <c r="AD127" s="23" t="s">
        <v>791</v>
      </c>
      <c r="AE127" s="21" t="s">
        <v>218</v>
      </c>
      <c r="AF127" s="2" t="str" cm="1">
        <f t="array" ref="AF127">_xlfn.IFS(AE127="yellow",AG127,AE127="white",AG127,AE127="grey",AG127,AE127="green","",AE127&lt;&gt;"green",AG127)</f>
        <v/>
      </c>
      <c r="AG127" s="2">
        <v>113</v>
      </c>
      <c r="AH127" s="2">
        <v>3</v>
      </c>
      <c r="AI127" s="2">
        <v>0</v>
      </c>
    </row>
    <row r="128" spans="1:35" ht="15.75" customHeight="1" x14ac:dyDescent="0.25">
      <c r="A128" s="2" t="s">
        <v>792</v>
      </c>
      <c r="B128" s="2">
        <v>114</v>
      </c>
      <c r="C128" s="2">
        <v>2</v>
      </c>
      <c r="D128" s="2">
        <v>1</v>
      </c>
      <c r="F128" s="21" t="s">
        <v>793</v>
      </c>
      <c r="G128" s="2">
        <v>114</v>
      </c>
      <c r="H128" s="2">
        <v>2</v>
      </c>
      <c r="I128" s="2">
        <v>1</v>
      </c>
      <c r="O128" s="3"/>
      <c r="P128" s="2" t="s">
        <v>794</v>
      </c>
      <c r="Q128" s="2" t="s">
        <v>266</v>
      </c>
      <c r="R128" s="2" cm="1">
        <f t="array" ref="R128">_xlfn.IFS(Q128="yellow",S128,Q128="white",S128,Q128="grey",S128,Q128="green","",Q128&lt;&gt;"green",S128)</f>
        <v>114</v>
      </c>
      <c r="S128" s="2">
        <v>114</v>
      </c>
      <c r="T128" s="2">
        <v>2</v>
      </c>
      <c r="U128" s="2">
        <v>1</v>
      </c>
      <c r="V128" s="3"/>
      <c r="W128" s="2" t="s">
        <v>795</v>
      </c>
      <c r="X128" s="2" t="s">
        <v>266</v>
      </c>
      <c r="Y128" s="2" cm="1">
        <f t="array" ref="Y128">_xlfn.IFS(X128="yellow",Z128,X128="white",Z128,X128="grey",Z128,X128="green","",X128&lt;&gt;"green",Z128)</f>
        <v>114</v>
      </c>
      <c r="Z128" s="2">
        <v>114</v>
      </c>
      <c r="AA128" s="2">
        <v>2</v>
      </c>
      <c r="AB128" s="2">
        <v>1</v>
      </c>
      <c r="AC128" s="3"/>
      <c r="AD128" s="23" t="s">
        <v>796</v>
      </c>
      <c r="AE128" s="21" t="s">
        <v>218</v>
      </c>
      <c r="AF128" s="2" t="str" cm="1">
        <f t="array" ref="AF128">_xlfn.IFS(AE128="yellow",AG128,AE128="white",AG128,AE128="grey",AG128,AE128="green","",AE128&lt;&gt;"green",AG128)</f>
        <v/>
      </c>
      <c r="AG128" s="2">
        <v>114</v>
      </c>
      <c r="AH128" s="2">
        <v>2</v>
      </c>
      <c r="AI128" s="2">
        <v>1</v>
      </c>
    </row>
    <row r="129" spans="1:35" ht="15.75" customHeight="1" x14ac:dyDescent="0.25">
      <c r="A129" s="2" t="s">
        <v>797</v>
      </c>
      <c r="B129" s="2">
        <v>115</v>
      </c>
      <c r="C129" s="2">
        <v>2</v>
      </c>
      <c r="D129" s="2">
        <v>1</v>
      </c>
      <c r="F129" s="21" t="s">
        <v>798</v>
      </c>
      <c r="G129" s="2">
        <v>115</v>
      </c>
      <c r="H129" s="2">
        <v>2</v>
      </c>
      <c r="I129" s="2">
        <v>1</v>
      </c>
      <c r="O129" s="3"/>
      <c r="P129" s="2" t="s">
        <v>799</v>
      </c>
      <c r="Q129" s="2" t="s">
        <v>266</v>
      </c>
      <c r="R129" s="2" cm="1">
        <f t="array" ref="R129">_xlfn.IFS(Q129="yellow",S129,Q129="white",S129,Q129="grey",S129,Q129="green","",Q129&lt;&gt;"green",S129)</f>
        <v>115</v>
      </c>
      <c r="S129" s="2">
        <v>115</v>
      </c>
      <c r="T129" s="2">
        <v>2</v>
      </c>
      <c r="U129" s="2">
        <v>1</v>
      </c>
      <c r="V129" s="3"/>
      <c r="W129" s="2" t="s">
        <v>800</v>
      </c>
      <c r="X129" s="2" t="s">
        <v>266</v>
      </c>
      <c r="Y129" s="2" cm="1">
        <f t="array" ref="Y129">_xlfn.IFS(X129="yellow",Z129,X129="white",Z129,X129="grey",Z129,X129="green","",X129&lt;&gt;"green",Z129)</f>
        <v>115</v>
      </c>
      <c r="Z129" s="2">
        <v>115</v>
      </c>
      <c r="AA129" s="2">
        <v>2</v>
      </c>
      <c r="AB129" s="2">
        <v>1</v>
      </c>
      <c r="AC129" s="3"/>
      <c r="AD129" s="23" t="s">
        <v>801</v>
      </c>
      <c r="AE129" s="21" t="s">
        <v>218</v>
      </c>
      <c r="AF129" s="2" t="str" cm="1">
        <f t="array" ref="AF129">_xlfn.IFS(AE129="yellow",AG129,AE129="white",AG129,AE129="grey",AG129,AE129="green","",AE129&lt;&gt;"green",AG129)</f>
        <v/>
      </c>
      <c r="AG129" s="2">
        <v>115</v>
      </c>
      <c r="AH129" s="2">
        <v>2</v>
      </c>
      <c r="AI129" s="2">
        <v>1</v>
      </c>
    </row>
    <row r="130" spans="1:35" ht="15.75" customHeight="1" x14ac:dyDescent="0.25">
      <c r="A130" s="2" t="s">
        <v>802</v>
      </c>
      <c r="B130" s="2">
        <v>116</v>
      </c>
      <c r="C130" s="2">
        <v>2</v>
      </c>
      <c r="D130" s="2">
        <v>1</v>
      </c>
      <c r="F130" s="21" t="s">
        <v>803</v>
      </c>
      <c r="G130" s="2">
        <v>116</v>
      </c>
      <c r="H130" s="2">
        <v>2</v>
      </c>
      <c r="I130" s="2">
        <v>1</v>
      </c>
      <c r="O130" s="3"/>
      <c r="P130" s="2" t="s">
        <v>804</v>
      </c>
      <c r="Q130" s="2" t="s">
        <v>266</v>
      </c>
      <c r="R130" s="2" cm="1">
        <f t="array" ref="R130">_xlfn.IFS(Q130="yellow",S130,Q130="white",S130,Q130="grey",S130,Q130="green","",Q130&lt;&gt;"green",S130)</f>
        <v>116</v>
      </c>
      <c r="S130" s="2">
        <v>116</v>
      </c>
      <c r="T130" s="2">
        <v>2</v>
      </c>
      <c r="U130" s="2">
        <v>1</v>
      </c>
      <c r="V130" s="3"/>
      <c r="W130" s="2" t="s">
        <v>805</v>
      </c>
      <c r="X130" s="2" t="s">
        <v>266</v>
      </c>
      <c r="Y130" s="2" cm="1">
        <f t="array" ref="Y130">_xlfn.IFS(X130="yellow",Z130,X130="white",Z130,X130="grey",Z130,X130="green","",X130&lt;&gt;"green",Z130)</f>
        <v>116</v>
      </c>
      <c r="Z130" s="2">
        <v>116</v>
      </c>
      <c r="AA130" s="2">
        <v>2</v>
      </c>
      <c r="AB130" s="2">
        <v>1</v>
      </c>
      <c r="AC130" s="3"/>
      <c r="AD130" s="23" t="s">
        <v>806</v>
      </c>
      <c r="AE130" s="21" t="s">
        <v>218</v>
      </c>
      <c r="AF130" s="2" t="str" cm="1">
        <f t="array" ref="AF130">_xlfn.IFS(AE130="yellow",AG130,AE130="white",AG130,AE130="grey",AG130,AE130="green","",AE130&lt;&gt;"green",AG130)</f>
        <v/>
      </c>
      <c r="AG130" s="2">
        <v>116</v>
      </c>
      <c r="AH130" s="2">
        <v>2</v>
      </c>
      <c r="AI130" s="2">
        <v>1</v>
      </c>
    </row>
    <row r="131" spans="1:35" ht="15.75" customHeight="1" x14ac:dyDescent="0.25">
      <c r="A131" s="2" t="s">
        <v>807</v>
      </c>
      <c r="B131" s="2">
        <v>117</v>
      </c>
      <c r="C131" s="2">
        <v>2</v>
      </c>
      <c r="D131" s="2">
        <v>1</v>
      </c>
      <c r="F131" s="21" t="s">
        <v>808</v>
      </c>
      <c r="G131" s="2">
        <v>117</v>
      </c>
      <c r="H131" s="2">
        <v>2</v>
      </c>
      <c r="I131" s="2">
        <v>1</v>
      </c>
      <c r="O131" s="3"/>
      <c r="P131" s="2" t="s">
        <v>809</v>
      </c>
      <c r="Q131" s="2" t="s">
        <v>266</v>
      </c>
      <c r="R131" s="2" cm="1">
        <f t="array" ref="R131">_xlfn.IFS(Q131="yellow",S131,Q131="white",S131,Q131="grey",S131,Q131="green","",Q131&lt;&gt;"green",S131)</f>
        <v>117</v>
      </c>
      <c r="S131" s="2">
        <v>117</v>
      </c>
      <c r="T131" s="2">
        <v>2</v>
      </c>
      <c r="U131" s="2">
        <v>1</v>
      </c>
      <c r="V131" s="3"/>
      <c r="W131" s="2" t="s">
        <v>810</v>
      </c>
      <c r="X131" s="2" t="s">
        <v>266</v>
      </c>
      <c r="Y131" s="2" cm="1">
        <f t="array" ref="Y131">_xlfn.IFS(X131="yellow",Z131,X131="white",Z131,X131="grey",Z131,X131="green","",X131&lt;&gt;"green",Z131)</f>
        <v>117</v>
      </c>
      <c r="Z131" s="2">
        <v>117</v>
      </c>
      <c r="AA131" s="2">
        <v>2</v>
      </c>
      <c r="AB131" s="2">
        <v>1</v>
      </c>
      <c r="AC131" s="3"/>
      <c r="AD131" s="23" t="s">
        <v>811</v>
      </c>
      <c r="AE131" s="21" t="s">
        <v>218</v>
      </c>
      <c r="AF131" s="2" t="str" cm="1">
        <f t="array" ref="AF131">_xlfn.IFS(AE131="yellow",AG131,AE131="white",AG131,AE131="grey",AG131,AE131="green","",AE131&lt;&gt;"green",AG131)</f>
        <v/>
      </c>
      <c r="AG131" s="2">
        <v>117</v>
      </c>
      <c r="AH131" s="2">
        <v>2</v>
      </c>
      <c r="AI131" s="2">
        <v>1</v>
      </c>
    </row>
    <row r="132" spans="1:35" ht="15.75" customHeight="1" x14ac:dyDescent="0.25">
      <c r="A132" s="2" t="s">
        <v>812</v>
      </c>
      <c r="B132" s="2">
        <v>118</v>
      </c>
      <c r="C132" s="2">
        <v>2</v>
      </c>
      <c r="D132" s="2">
        <v>1</v>
      </c>
      <c r="F132" s="21" t="s">
        <v>813</v>
      </c>
      <c r="G132" s="2">
        <v>118</v>
      </c>
      <c r="H132" s="2">
        <v>2</v>
      </c>
      <c r="I132" s="2">
        <v>1</v>
      </c>
      <c r="O132" s="3"/>
      <c r="P132" s="2" t="s">
        <v>814</v>
      </c>
      <c r="Q132" s="2" t="s">
        <v>266</v>
      </c>
      <c r="R132" s="2" cm="1">
        <f t="array" ref="R132">_xlfn.IFS(Q132="yellow",S132,Q132="white",S132,Q132="grey",S132,Q132="green","",Q132&lt;&gt;"green",S132)</f>
        <v>118</v>
      </c>
      <c r="S132" s="2">
        <v>118</v>
      </c>
      <c r="T132" s="2">
        <v>2</v>
      </c>
      <c r="U132" s="2">
        <v>1</v>
      </c>
      <c r="V132" s="3"/>
      <c r="W132" s="2" t="s">
        <v>815</v>
      </c>
      <c r="X132" s="2" t="s">
        <v>266</v>
      </c>
      <c r="Y132" s="2" cm="1">
        <f t="array" ref="Y132">_xlfn.IFS(X132="yellow",Z132,X132="white",Z132,X132="grey",Z132,X132="green","",X132&lt;&gt;"green",Z132)</f>
        <v>118</v>
      </c>
      <c r="Z132" s="2">
        <v>118</v>
      </c>
      <c r="AA132" s="2">
        <v>2</v>
      </c>
      <c r="AB132" s="2">
        <v>1</v>
      </c>
      <c r="AC132" s="3"/>
      <c r="AD132" s="23" t="s">
        <v>816</v>
      </c>
      <c r="AE132" s="21" t="s">
        <v>218</v>
      </c>
      <c r="AF132" s="2" t="str" cm="1">
        <f t="array" ref="AF132">_xlfn.IFS(AE132="yellow",AG132,AE132="white",AG132,AE132="grey",AG132,AE132="green","",AE132&lt;&gt;"green",AG132)</f>
        <v/>
      </c>
      <c r="AG132" s="2">
        <v>118</v>
      </c>
      <c r="AH132" s="2">
        <v>2</v>
      </c>
      <c r="AI132" s="2">
        <v>1</v>
      </c>
    </row>
    <row r="133" spans="1:35" ht="15.75" customHeight="1" x14ac:dyDescent="0.25">
      <c r="A133" s="2" t="s">
        <v>817</v>
      </c>
      <c r="B133" s="2">
        <v>119</v>
      </c>
      <c r="C133" s="2">
        <v>2</v>
      </c>
      <c r="D133" s="2">
        <v>1</v>
      </c>
      <c r="F133" s="21" t="s">
        <v>818</v>
      </c>
      <c r="G133" s="2">
        <v>119</v>
      </c>
      <c r="H133" s="2">
        <v>2</v>
      </c>
      <c r="I133" s="2">
        <v>1</v>
      </c>
      <c r="O133" s="3"/>
      <c r="P133" s="2" t="s">
        <v>819</v>
      </c>
      <c r="Q133" s="2" t="s">
        <v>266</v>
      </c>
      <c r="R133" s="2" cm="1">
        <f t="array" ref="R133">_xlfn.IFS(Q133="yellow",S133,Q133="white",S133,Q133="grey",S133,Q133="green","",Q133&lt;&gt;"green",S133)</f>
        <v>119</v>
      </c>
      <c r="S133" s="2">
        <v>119</v>
      </c>
      <c r="T133" s="2">
        <v>2</v>
      </c>
      <c r="U133" s="2">
        <v>1</v>
      </c>
      <c r="V133" s="3"/>
      <c r="W133" s="2" t="s">
        <v>820</v>
      </c>
      <c r="X133" s="2" t="s">
        <v>266</v>
      </c>
      <c r="Y133" s="2" cm="1">
        <f t="array" ref="Y133">_xlfn.IFS(X133="yellow",Z133,X133="white",Z133,X133="grey",Z133,X133="green","",X133&lt;&gt;"green",Z133)</f>
        <v>119</v>
      </c>
      <c r="Z133" s="2">
        <v>119</v>
      </c>
      <c r="AA133" s="2">
        <v>2</v>
      </c>
      <c r="AB133" s="2">
        <v>1</v>
      </c>
      <c r="AC133" s="3"/>
      <c r="AD133" s="23" t="s">
        <v>821</v>
      </c>
      <c r="AE133" s="21" t="s">
        <v>218</v>
      </c>
      <c r="AF133" s="2" t="str" cm="1">
        <f t="array" ref="AF133">_xlfn.IFS(AE133="yellow",AG133,AE133="white",AG133,AE133="grey",AG133,AE133="green","",AE133&lt;&gt;"green",AG133)</f>
        <v/>
      </c>
      <c r="AG133" s="2">
        <v>119</v>
      </c>
      <c r="AH133" s="2">
        <v>2</v>
      </c>
      <c r="AI133" s="2">
        <v>1</v>
      </c>
    </row>
    <row r="134" spans="1:35" ht="15.75" customHeight="1" x14ac:dyDescent="0.25">
      <c r="A134" s="21" t="s">
        <v>822</v>
      </c>
      <c r="B134" s="2">
        <v>120</v>
      </c>
      <c r="C134" s="2">
        <v>2</v>
      </c>
      <c r="D134" s="2">
        <v>1</v>
      </c>
      <c r="F134" s="21" t="s">
        <v>823</v>
      </c>
      <c r="G134" s="2">
        <v>120</v>
      </c>
      <c r="H134" s="2">
        <v>2</v>
      </c>
      <c r="I134" s="2">
        <v>1</v>
      </c>
      <c r="O134" s="3"/>
      <c r="P134" s="2" t="s">
        <v>824</v>
      </c>
      <c r="Q134" s="2" t="s">
        <v>266</v>
      </c>
      <c r="R134" s="2" cm="1">
        <f t="array" ref="R134">_xlfn.IFS(Q134="yellow",S134,Q134="white",S134,Q134="grey",S134,Q134="green","",Q134&lt;&gt;"green",S134)</f>
        <v>120</v>
      </c>
      <c r="S134" s="2">
        <v>120</v>
      </c>
      <c r="T134" s="2">
        <v>2</v>
      </c>
      <c r="U134" s="2">
        <v>1</v>
      </c>
      <c r="V134" s="3"/>
      <c r="W134" s="2" t="s">
        <v>825</v>
      </c>
      <c r="X134" s="2" t="s">
        <v>266</v>
      </c>
      <c r="Y134" s="2" cm="1">
        <f t="array" ref="Y134">_xlfn.IFS(X134="yellow",Z134,X134="white",Z134,X134="grey",Z134,X134="green","",X134&lt;&gt;"green",Z134)</f>
        <v>120</v>
      </c>
      <c r="Z134" s="2">
        <v>120</v>
      </c>
      <c r="AA134" s="2">
        <v>2</v>
      </c>
      <c r="AB134" s="2">
        <v>1</v>
      </c>
      <c r="AC134" s="3"/>
      <c r="AD134" s="23" t="s">
        <v>826</v>
      </c>
      <c r="AE134" s="21" t="s">
        <v>218</v>
      </c>
      <c r="AF134" s="2" t="str" cm="1">
        <f t="array" ref="AF134">_xlfn.IFS(AE134="yellow",AG134,AE134="white",AG134,AE134="grey",AG134,AE134="green","",AE134&lt;&gt;"green",AG134)</f>
        <v/>
      </c>
      <c r="AG134" s="2">
        <v>120</v>
      </c>
      <c r="AH134" s="2">
        <v>2</v>
      </c>
      <c r="AI134" s="2">
        <v>1</v>
      </c>
    </row>
    <row r="135" spans="1:35" ht="15.75" customHeight="1" x14ac:dyDescent="0.25">
      <c r="A135" s="2" t="s">
        <v>827</v>
      </c>
      <c r="B135" s="2">
        <v>121</v>
      </c>
      <c r="C135" s="2">
        <v>2</v>
      </c>
      <c r="D135" s="2">
        <v>1</v>
      </c>
      <c r="F135" s="21" t="s">
        <v>828</v>
      </c>
      <c r="G135" s="2">
        <v>121</v>
      </c>
      <c r="H135" s="2">
        <v>2</v>
      </c>
      <c r="I135" s="2">
        <v>1</v>
      </c>
      <c r="O135" s="3"/>
      <c r="P135" s="2" t="s">
        <v>829</v>
      </c>
      <c r="Q135" s="2" t="s">
        <v>266</v>
      </c>
      <c r="R135" s="2" cm="1">
        <f t="array" ref="R135">_xlfn.IFS(Q135="yellow",S135,Q135="white",S135,Q135="grey",S135,Q135="green","",Q135&lt;&gt;"green",S135)</f>
        <v>121</v>
      </c>
      <c r="S135" s="2">
        <v>121</v>
      </c>
      <c r="T135" s="2">
        <v>2</v>
      </c>
      <c r="U135" s="2">
        <v>1</v>
      </c>
      <c r="V135" s="3"/>
      <c r="W135" s="2" t="s">
        <v>830</v>
      </c>
      <c r="X135" s="2" t="s">
        <v>266</v>
      </c>
      <c r="Y135" s="2" cm="1">
        <f t="array" ref="Y135">_xlfn.IFS(X135="yellow",Z135,X135="white",Z135,X135="grey",Z135,X135="green","",X135&lt;&gt;"green",Z135)</f>
        <v>121</v>
      </c>
      <c r="Z135" s="2">
        <v>121</v>
      </c>
      <c r="AA135" s="2">
        <v>2</v>
      </c>
      <c r="AB135" s="2">
        <v>1</v>
      </c>
      <c r="AC135" s="3"/>
      <c r="AD135" s="23" t="s">
        <v>831</v>
      </c>
      <c r="AE135" s="21" t="s">
        <v>218</v>
      </c>
      <c r="AF135" s="2" t="str" cm="1">
        <f t="array" ref="AF135">_xlfn.IFS(AE135="yellow",AG135,AE135="white",AG135,AE135="grey",AG135,AE135="green","",AE135&lt;&gt;"green",AG135)</f>
        <v/>
      </c>
      <c r="AG135" s="2">
        <v>121</v>
      </c>
      <c r="AH135" s="2">
        <v>2</v>
      </c>
      <c r="AI135" s="2">
        <v>1</v>
      </c>
    </row>
    <row r="136" spans="1:35" ht="15.75" customHeight="1" x14ac:dyDescent="0.25">
      <c r="A136" s="2" t="s">
        <v>832</v>
      </c>
      <c r="B136" s="2">
        <v>122</v>
      </c>
      <c r="C136" s="2">
        <v>2</v>
      </c>
      <c r="D136" s="2">
        <v>1</v>
      </c>
      <c r="F136" s="21" t="s">
        <v>833</v>
      </c>
      <c r="G136" s="2">
        <v>122</v>
      </c>
      <c r="H136" s="2">
        <v>2</v>
      </c>
      <c r="I136" s="2">
        <v>1</v>
      </c>
      <c r="O136" s="3"/>
      <c r="P136" s="2" t="s">
        <v>834</v>
      </c>
      <c r="Q136" s="2" t="s">
        <v>266</v>
      </c>
      <c r="R136" s="2" cm="1">
        <f t="array" ref="R136">_xlfn.IFS(Q136="yellow",S136,Q136="white",S136,Q136="grey",S136,Q136="green","",Q136&lt;&gt;"green",S136)</f>
        <v>122</v>
      </c>
      <c r="S136" s="2">
        <v>122</v>
      </c>
      <c r="T136" s="2">
        <v>2</v>
      </c>
      <c r="U136" s="2">
        <v>1</v>
      </c>
      <c r="V136" s="3"/>
      <c r="W136" s="2" t="s">
        <v>835</v>
      </c>
      <c r="X136" s="2" t="s">
        <v>266</v>
      </c>
      <c r="Y136" s="2" cm="1">
        <f t="array" ref="Y136">_xlfn.IFS(X136="yellow",Z136,X136="white",Z136,X136="grey",Z136,X136="green","",X136&lt;&gt;"green",Z136)</f>
        <v>122</v>
      </c>
      <c r="Z136" s="2">
        <v>122</v>
      </c>
      <c r="AA136" s="2">
        <v>2</v>
      </c>
      <c r="AB136" s="2">
        <v>1</v>
      </c>
      <c r="AC136" s="3"/>
      <c r="AD136" s="23" t="s">
        <v>836</v>
      </c>
      <c r="AE136" s="21" t="s">
        <v>218</v>
      </c>
      <c r="AF136" s="2" t="str" cm="1">
        <f t="array" ref="AF136">_xlfn.IFS(AE136="yellow",AG136,AE136="white",AG136,AE136="grey",AG136,AE136="green","",AE136&lt;&gt;"green",AG136)</f>
        <v/>
      </c>
      <c r="AG136" s="2">
        <v>122</v>
      </c>
      <c r="AH136" s="2">
        <v>2</v>
      </c>
      <c r="AI136" s="2">
        <v>1</v>
      </c>
    </row>
    <row r="137" spans="1:35" ht="15.75" customHeight="1" x14ac:dyDescent="0.25">
      <c r="A137" s="2" t="s">
        <v>837</v>
      </c>
      <c r="B137" s="2">
        <v>123</v>
      </c>
      <c r="C137" s="2">
        <v>2</v>
      </c>
      <c r="D137" s="2">
        <v>1</v>
      </c>
      <c r="F137" s="21" t="s">
        <v>838</v>
      </c>
      <c r="G137" s="2">
        <v>123</v>
      </c>
      <c r="H137" s="2">
        <v>2</v>
      </c>
      <c r="I137" s="2">
        <v>1</v>
      </c>
      <c r="O137" s="3"/>
      <c r="P137" s="2" t="s">
        <v>839</v>
      </c>
      <c r="Q137" s="2" t="s">
        <v>266</v>
      </c>
      <c r="R137" s="2" cm="1">
        <f t="array" ref="R137">_xlfn.IFS(Q137="yellow",S137,Q137="white",S137,Q137="grey",S137,Q137="green","",Q137&lt;&gt;"green",S137)</f>
        <v>123</v>
      </c>
      <c r="S137" s="2">
        <v>123</v>
      </c>
      <c r="T137" s="2">
        <v>2</v>
      </c>
      <c r="U137" s="2">
        <v>1</v>
      </c>
      <c r="V137" s="3"/>
      <c r="W137" s="2" t="s">
        <v>840</v>
      </c>
      <c r="X137" s="2" t="s">
        <v>266</v>
      </c>
      <c r="Y137" s="2" cm="1">
        <f t="array" ref="Y137">_xlfn.IFS(X137="yellow",Z137,X137="white",Z137,X137="grey",Z137,X137="green","",X137&lt;&gt;"green",Z137)</f>
        <v>123</v>
      </c>
      <c r="Z137" s="2">
        <v>123</v>
      </c>
      <c r="AA137" s="2">
        <v>2</v>
      </c>
      <c r="AB137" s="2">
        <v>1</v>
      </c>
      <c r="AC137" s="3"/>
      <c r="AD137" s="23" t="s">
        <v>841</v>
      </c>
      <c r="AE137" s="21" t="s">
        <v>218</v>
      </c>
      <c r="AF137" s="2" t="str" cm="1">
        <f t="array" ref="AF137">_xlfn.IFS(AE137="yellow",AG137,AE137="white",AG137,AE137="grey",AG137,AE137="green","",AE137&lt;&gt;"green",AG137)</f>
        <v/>
      </c>
      <c r="AG137" s="2">
        <v>123</v>
      </c>
      <c r="AH137" s="2">
        <v>2</v>
      </c>
      <c r="AI137" s="2">
        <v>1</v>
      </c>
    </row>
    <row r="138" spans="1:35" ht="15.75" customHeight="1" x14ac:dyDescent="0.25">
      <c r="A138" s="2" t="s">
        <v>842</v>
      </c>
      <c r="B138" s="2">
        <v>124</v>
      </c>
      <c r="C138" s="2">
        <v>2</v>
      </c>
      <c r="D138" s="2">
        <v>1</v>
      </c>
      <c r="F138" s="21" t="s">
        <v>843</v>
      </c>
      <c r="G138" s="2">
        <v>124</v>
      </c>
      <c r="H138" s="2">
        <v>2</v>
      </c>
      <c r="I138" s="2">
        <v>0</v>
      </c>
      <c r="O138" s="3"/>
      <c r="P138" s="2" t="s">
        <v>844</v>
      </c>
      <c r="Q138" s="2" t="s">
        <v>266</v>
      </c>
      <c r="R138" s="2" cm="1">
        <f t="array" ref="R138">_xlfn.IFS(Q138="yellow",S138,Q138="white",S138,Q138="grey",S138,Q138="green","",Q138&lt;&gt;"green",S138)</f>
        <v>124</v>
      </c>
      <c r="S138" s="2">
        <v>124</v>
      </c>
      <c r="T138" s="2">
        <v>2</v>
      </c>
      <c r="U138" s="2">
        <v>1</v>
      </c>
      <c r="V138" s="3"/>
      <c r="W138" s="2" t="s">
        <v>845</v>
      </c>
      <c r="X138" s="2" t="s">
        <v>266</v>
      </c>
      <c r="Y138" s="2" cm="1">
        <f t="array" ref="Y138">_xlfn.IFS(X138="yellow",Z138,X138="white",Z138,X138="grey",Z138,X138="green","",X138&lt;&gt;"green",Z138)</f>
        <v>124</v>
      </c>
      <c r="Z138" s="2">
        <v>124</v>
      </c>
      <c r="AA138" s="2">
        <v>2</v>
      </c>
      <c r="AB138" s="2">
        <v>1</v>
      </c>
      <c r="AC138" s="3"/>
      <c r="AD138" s="23" t="s">
        <v>846</v>
      </c>
      <c r="AE138" s="21" t="s">
        <v>218</v>
      </c>
      <c r="AF138" s="2" t="str" cm="1">
        <f t="array" ref="AF138">_xlfn.IFS(AE138="yellow",AG138,AE138="white",AG138,AE138="grey",AG138,AE138="green","",AE138&lt;&gt;"green",AG138)</f>
        <v/>
      </c>
      <c r="AG138" s="2">
        <v>124</v>
      </c>
      <c r="AH138" s="2">
        <v>2</v>
      </c>
      <c r="AI138" s="2">
        <v>1</v>
      </c>
    </row>
    <row r="139" spans="1:35" ht="15.75" customHeight="1" x14ac:dyDescent="0.25">
      <c r="A139" s="2" t="s">
        <v>847</v>
      </c>
      <c r="B139" s="2">
        <v>125</v>
      </c>
      <c r="C139" s="2">
        <v>2</v>
      </c>
      <c r="D139" s="2">
        <v>1</v>
      </c>
      <c r="F139" s="21" t="s">
        <v>848</v>
      </c>
      <c r="G139" s="2">
        <v>125</v>
      </c>
      <c r="H139" s="2">
        <v>2</v>
      </c>
      <c r="I139" s="2">
        <v>0</v>
      </c>
      <c r="O139" s="3"/>
      <c r="P139" s="2" t="s">
        <v>849</v>
      </c>
      <c r="Q139" s="2" t="s">
        <v>266</v>
      </c>
      <c r="R139" s="2" cm="1">
        <f t="array" ref="R139">_xlfn.IFS(Q139="yellow",S139,Q139="white",S139,Q139="grey",S139,Q139="green","",Q139&lt;&gt;"green",S139)</f>
        <v>125</v>
      </c>
      <c r="S139" s="2">
        <v>125</v>
      </c>
      <c r="T139" s="2">
        <v>2</v>
      </c>
      <c r="U139" s="2">
        <v>1</v>
      </c>
      <c r="V139" s="3"/>
      <c r="W139" s="2" t="s">
        <v>850</v>
      </c>
      <c r="X139" s="2" t="s">
        <v>266</v>
      </c>
      <c r="Y139" s="2" cm="1">
        <f t="array" ref="Y139">_xlfn.IFS(X139="yellow",Z139,X139="white",Z139,X139="grey",Z139,X139="green","",X139&lt;&gt;"green",Z139)</f>
        <v>125</v>
      </c>
      <c r="Z139" s="2">
        <v>125</v>
      </c>
      <c r="AA139" s="2">
        <v>2</v>
      </c>
      <c r="AB139" s="2">
        <v>1</v>
      </c>
      <c r="AC139" s="3"/>
      <c r="AD139" s="23" t="s">
        <v>851</v>
      </c>
      <c r="AE139" s="21" t="s">
        <v>218</v>
      </c>
      <c r="AF139" s="2" t="str" cm="1">
        <f t="array" ref="AF139">_xlfn.IFS(AE139="yellow",AG139,AE139="white",AG139,AE139="grey",AG139,AE139="green","",AE139&lt;&gt;"green",AG139)</f>
        <v/>
      </c>
      <c r="AG139" s="2">
        <v>125</v>
      </c>
      <c r="AH139" s="2">
        <v>2</v>
      </c>
      <c r="AI139" s="2">
        <v>1</v>
      </c>
    </row>
    <row r="140" spans="1:35" ht="15.75" customHeight="1" x14ac:dyDescent="0.25">
      <c r="A140" s="2" t="s">
        <v>852</v>
      </c>
      <c r="B140" s="2">
        <v>126</v>
      </c>
      <c r="C140" s="2">
        <v>2</v>
      </c>
      <c r="D140" s="2">
        <v>1</v>
      </c>
      <c r="F140" s="21" t="s">
        <v>853</v>
      </c>
      <c r="G140" s="2">
        <v>126</v>
      </c>
      <c r="H140" s="2">
        <v>2</v>
      </c>
      <c r="I140" s="2">
        <v>1</v>
      </c>
      <c r="O140" s="3"/>
      <c r="P140" s="2" t="s">
        <v>854</v>
      </c>
      <c r="Q140" s="2" t="s">
        <v>266</v>
      </c>
      <c r="R140" s="2" cm="1">
        <f t="array" ref="R140">_xlfn.IFS(Q140="yellow",S140,Q140="white",S140,Q140="grey",S140,Q140="green","",Q140&lt;&gt;"green",S140)</f>
        <v>126</v>
      </c>
      <c r="S140" s="2">
        <v>126</v>
      </c>
      <c r="T140" s="2">
        <v>2</v>
      </c>
      <c r="U140" s="2">
        <v>1</v>
      </c>
      <c r="V140" s="3"/>
      <c r="W140" s="2" t="s">
        <v>855</v>
      </c>
      <c r="X140" s="2" t="s">
        <v>266</v>
      </c>
      <c r="Y140" s="2" cm="1">
        <f t="array" ref="Y140">_xlfn.IFS(X140="yellow",Z140,X140="white",Z140,X140="grey",Z140,X140="green","",X140&lt;&gt;"green",Z140)</f>
        <v>126</v>
      </c>
      <c r="Z140" s="2">
        <v>126</v>
      </c>
      <c r="AA140" s="2">
        <v>2</v>
      </c>
      <c r="AB140" s="2">
        <v>1</v>
      </c>
      <c r="AC140" s="3"/>
      <c r="AD140" s="23" t="s">
        <v>856</v>
      </c>
      <c r="AE140" s="21" t="s">
        <v>218</v>
      </c>
      <c r="AF140" s="2" t="str" cm="1">
        <f t="array" ref="AF140">_xlfn.IFS(AE140="yellow",AG140,AE140="white",AG140,AE140="grey",AG140,AE140="green","",AE140&lt;&gt;"green",AG140)</f>
        <v/>
      </c>
      <c r="AG140" s="2">
        <v>126</v>
      </c>
      <c r="AH140" s="2">
        <v>2</v>
      </c>
      <c r="AI140" s="2">
        <v>1</v>
      </c>
    </row>
    <row r="141" spans="1:35" ht="15.75" customHeight="1" x14ac:dyDescent="0.25">
      <c r="A141" s="2" t="s">
        <v>857</v>
      </c>
      <c r="B141" s="2">
        <v>127</v>
      </c>
      <c r="C141" s="2">
        <v>2</v>
      </c>
      <c r="D141" s="2">
        <v>1</v>
      </c>
      <c r="F141" s="21" t="s">
        <v>858</v>
      </c>
      <c r="G141" s="2">
        <v>127</v>
      </c>
      <c r="H141" s="2">
        <v>2</v>
      </c>
      <c r="I141" s="2">
        <v>1</v>
      </c>
      <c r="O141" s="3"/>
      <c r="P141" s="2" t="s">
        <v>859</v>
      </c>
      <c r="Q141" s="2" t="s">
        <v>266</v>
      </c>
      <c r="R141" s="2" cm="1">
        <f t="array" ref="R141">_xlfn.IFS(Q141="yellow",S141,Q141="white",S141,Q141="grey",S141,Q141="green","",Q141&lt;&gt;"green",S141)</f>
        <v>127</v>
      </c>
      <c r="S141" s="2">
        <v>127</v>
      </c>
      <c r="T141" s="2">
        <v>2</v>
      </c>
      <c r="U141" s="2">
        <v>1</v>
      </c>
      <c r="V141" s="3"/>
      <c r="W141" s="2" t="s">
        <v>860</v>
      </c>
      <c r="X141" s="2" t="s">
        <v>266</v>
      </c>
      <c r="Y141" s="2" cm="1">
        <f t="array" ref="Y141">_xlfn.IFS(X141="yellow",Z141,X141="white",Z141,X141="grey",Z141,X141="green","",X141&lt;&gt;"green",Z141)</f>
        <v>127</v>
      </c>
      <c r="Z141" s="2">
        <v>127</v>
      </c>
      <c r="AA141" s="2">
        <v>2</v>
      </c>
      <c r="AB141" s="2">
        <v>1</v>
      </c>
      <c r="AC141" s="3"/>
      <c r="AD141" s="23" t="s">
        <v>861</v>
      </c>
      <c r="AE141" s="21" t="s">
        <v>218</v>
      </c>
      <c r="AF141" s="2" t="str" cm="1">
        <f t="array" ref="AF141">_xlfn.IFS(AE141="yellow",AG141,AE141="white",AG141,AE141="grey",AG141,AE141="green","",AE141&lt;&gt;"green",AG141)</f>
        <v/>
      </c>
      <c r="AG141" s="2">
        <v>127</v>
      </c>
      <c r="AH141" s="2">
        <v>2</v>
      </c>
      <c r="AI141" s="2">
        <v>1</v>
      </c>
    </row>
    <row r="142" spans="1:35" ht="15.75" customHeight="1" x14ac:dyDescent="0.25">
      <c r="A142" s="2" t="s">
        <v>862</v>
      </c>
      <c r="B142" s="2">
        <v>128</v>
      </c>
      <c r="C142" s="2">
        <v>2</v>
      </c>
      <c r="D142" s="2">
        <v>1</v>
      </c>
      <c r="F142" s="21" t="s">
        <v>863</v>
      </c>
      <c r="G142" s="2">
        <v>128</v>
      </c>
      <c r="H142" s="2">
        <v>2</v>
      </c>
      <c r="I142" s="2">
        <v>1</v>
      </c>
      <c r="O142" s="3"/>
      <c r="P142" s="2" t="s">
        <v>864</v>
      </c>
      <c r="Q142" s="2" t="s">
        <v>266</v>
      </c>
      <c r="R142" s="2" cm="1">
        <f t="array" ref="R142">_xlfn.IFS(Q142="yellow",S142,Q142="white",S142,Q142="grey",S142,Q142="green","",Q142&lt;&gt;"green",S142)</f>
        <v>128</v>
      </c>
      <c r="S142" s="2">
        <v>128</v>
      </c>
      <c r="T142" s="2">
        <v>2</v>
      </c>
      <c r="U142" s="2">
        <v>1</v>
      </c>
      <c r="V142" s="3"/>
      <c r="W142" s="2" t="s">
        <v>865</v>
      </c>
      <c r="X142" s="2" t="s">
        <v>266</v>
      </c>
      <c r="Y142" s="2" cm="1">
        <f t="array" ref="Y142">_xlfn.IFS(X142="yellow",Z142,X142="white",Z142,X142="grey",Z142,X142="green","",X142&lt;&gt;"green",Z142)</f>
        <v>128</v>
      </c>
      <c r="Z142" s="2">
        <v>128</v>
      </c>
      <c r="AA142" s="2">
        <v>2</v>
      </c>
      <c r="AB142" s="2">
        <v>1</v>
      </c>
      <c r="AC142" s="3"/>
      <c r="AD142" s="23" t="s">
        <v>866</v>
      </c>
      <c r="AE142" s="21" t="s">
        <v>218</v>
      </c>
      <c r="AF142" s="2" t="str" cm="1">
        <f t="array" ref="AF142">_xlfn.IFS(AE142="yellow",AG142,AE142="white",AG142,AE142="grey",AG142,AE142="green","",AE142&lt;&gt;"green",AG142)</f>
        <v/>
      </c>
      <c r="AG142" s="2">
        <v>128</v>
      </c>
      <c r="AH142" s="2">
        <v>2</v>
      </c>
      <c r="AI142" s="2">
        <v>1</v>
      </c>
    </row>
    <row r="143" spans="1:35" ht="15.75" customHeight="1" x14ac:dyDescent="0.25">
      <c r="A143" s="2" t="s">
        <v>867</v>
      </c>
      <c r="B143" s="2">
        <v>129</v>
      </c>
      <c r="C143" s="2">
        <v>2</v>
      </c>
      <c r="D143" s="2">
        <v>1</v>
      </c>
      <c r="F143" s="21" t="s">
        <v>868</v>
      </c>
      <c r="G143" s="2">
        <v>129</v>
      </c>
      <c r="H143" s="2">
        <v>2</v>
      </c>
      <c r="I143" s="2">
        <v>1</v>
      </c>
      <c r="O143" s="3"/>
      <c r="P143" s="2" t="s">
        <v>869</v>
      </c>
      <c r="Q143" s="2" t="s">
        <v>266</v>
      </c>
      <c r="R143" s="2" cm="1">
        <f t="array" ref="R143">_xlfn.IFS(Q143="yellow",S143,Q143="white",S143,Q143="grey",S143,Q143="green","",Q143&lt;&gt;"green",S143)</f>
        <v>129</v>
      </c>
      <c r="S143" s="2">
        <v>129</v>
      </c>
      <c r="T143" s="2">
        <v>2</v>
      </c>
      <c r="U143" s="2">
        <v>1</v>
      </c>
      <c r="V143" s="3"/>
      <c r="W143" s="2" t="s">
        <v>870</v>
      </c>
      <c r="X143" s="2" t="s">
        <v>266</v>
      </c>
      <c r="Y143" s="2" cm="1">
        <f t="array" ref="Y143">_xlfn.IFS(X143="yellow",Z143,X143="white",Z143,X143="grey",Z143,X143="green","",X143&lt;&gt;"green",Z143)</f>
        <v>129</v>
      </c>
      <c r="Z143" s="2">
        <v>129</v>
      </c>
      <c r="AA143" s="2">
        <v>2</v>
      </c>
      <c r="AB143" s="2">
        <v>1</v>
      </c>
      <c r="AC143" s="3" t="s">
        <v>214</v>
      </c>
      <c r="AD143" s="22" t="s">
        <v>871</v>
      </c>
      <c r="AE143" s="12" t="s">
        <v>216</v>
      </c>
      <c r="AF143" s="2" cm="1">
        <f t="array" ref="AF143">_xlfn.IFS(AE143="yellow",AG143,AE143="white",AG143,AE143="grey",AG143,AE143="green","",AE143&lt;&gt;"green",AG143)</f>
        <v>129</v>
      </c>
      <c r="AG143" s="2">
        <v>129</v>
      </c>
      <c r="AH143" s="2">
        <v>2</v>
      </c>
      <c r="AI143" s="2">
        <v>1</v>
      </c>
    </row>
    <row r="144" spans="1:35" ht="15.75" customHeight="1" x14ac:dyDescent="0.25">
      <c r="A144" s="2" t="s">
        <v>872</v>
      </c>
      <c r="B144" s="2">
        <v>130</v>
      </c>
      <c r="C144" s="2">
        <v>2</v>
      </c>
      <c r="D144" s="2">
        <v>1</v>
      </c>
      <c r="F144" s="21" t="s">
        <v>873</v>
      </c>
      <c r="G144" s="2">
        <v>130</v>
      </c>
      <c r="H144" s="2">
        <v>2</v>
      </c>
      <c r="I144" s="2">
        <v>1</v>
      </c>
      <c r="O144" s="3"/>
      <c r="P144" s="2" t="s">
        <v>874</v>
      </c>
      <c r="Q144" s="2" t="s">
        <v>266</v>
      </c>
      <c r="R144" s="2" cm="1">
        <f t="array" ref="R144">_xlfn.IFS(Q144="yellow",S144,Q144="white",S144,Q144="grey",S144,Q144="green","",Q144&lt;&gt;"green",S144)</f>
        <v>130</v>
      </c>
      <c r="S144" s="2">
        <v>130</v>
      </c>
      <c r="T144" s="2">
        <v>2</v>
      </c>
      <c r="U144" s="2">
        <v>1</v>
      </c>
      <c r="V144" s="3"/>
      <c r="W144" s="2" t="s">
        <v>875</v>
      </c>
      <c r="X144" s="2" t="s">
        <v>266</v>
      </c>
      <c r="Y144" s="2" cm="1">
        <f t="array" ref="Y144">_xlfn.IFS(X144="yellow",Z144,X144="white",Z144,X144="grey",Z144,X144="green","",X144&lt;&gt;"green",Z144)</f>
        <v>130</v>
      </c>
      <c r="Z144" s="2">
        <v>130</v>
      </c>
      <c r="AA144" s="2">
        <v>2</v>
      </c>
      <c r="AB144" s="2">
        <v>1</v>
      </c>
      <c r="AC144" s="3"/>
      <c r="AD144" s="2" t="s">
        <v>876</v>
      </c>
      <c r="AE144" s="2" t="s">
        <v>266</v>
      </c>
      <c r="AF144" s="2" cm="1">
        <f t="array" ref="AF144">_xlfn.IFS(AE144="yellow",AG144,AE144="white",AG144,AE144="grey",AG144,AE144="green","",AE144&lt;&gt;"green",AG144)</f>
        <v>130</v>
      </c>
      <c r="AG144" s="2">
        <v>130</v>
      </c>
      <c r="AH144" s="2">
        <v>2</v>
      </c>
      <c r="AI144" s="2">
        <v>1</v>
      </c>
    </row>
    <row r="145" spans="1:35" ht="15.75" customHeight="1" x14ac:dyDescent="0.25">
      <c r="A145" s="2" t="s">
        <v>877</v>
      </c>
      <c r="B145" s="2">
        <v>131</v>
      </c>
      <c r="C145" s="2">
        <v>2</v>
      </c>
      <c r="D145" s="2">
        <v>1</v>
      </c>
      <c r="F145" s="21" t="s">
        <v>878</v>
      </c>
      <c r="G145" s="2">
        <v>131</v>
      </c>
      <c r="H145" s="2">
        <v>2</v>
      </c>
      <c r="I145" s="2">
        <v>1</v>
      </c>
      <c r="O145" s="3"/>
      <c r="P145" s="2" t="s">
        <v>879</v>
      </c>
      <c r="Q145" s="2" t="s">
        <v>266</v>
      </c>
      <c r="R145" s="2" cm="1">
        <f t="array" ref="R145">_xlfn.IFS(Q145="yellow",S145,Q145="white",S145,Q145="grey",S145,Q145="green","",Q145&lt;&gt;"green",S145)</f>
        <v>131</v>
      </c>
      <c r="S145" s="2">
        <v>131</v>
      </c>
      <c r="T145" s="2">
        <v>2</v>
      </c>
      <c r="U145" s="2">
        <v>1</v>
      </c>
      <c r="V145" s="3"/>
      <c r="W145" s="2" t="s">
        <v>880</v>
      </c>
      <c r="X145" s="2" t="s">
        <v>266</v>
      </c>
      <c r="Y145" s="2" cm="1">
        <f t="array" ref="Y145">_xlfn.IFS(X145="yellow",Z145,X145="white",Z145,X145="grey",Z145,X145="green","",X145&lt;&gt;"green",Z145)</f>
        <v>131</v>
      </c>
      <c r="Z145" s="2">
        <v>131</v>
      </c>
      <c r="AA145" s="2">
        <v>2</v>
      </c>
      <c r="AB145" s="2">
        <v>1</v>
      </c>
      <c r="AC145" s="3"/>
      <c r="AD145" s="2" t="s">
        <v>881</v>
      </c>
      <c r="AE145" s="2" t="s">
        <v>266</v>
      </c>
      <c r="AF145" s="2" cm="1">
        <f t="array" ref="AF145">_xlfn.IFS(AE145="yellow",AG145,AE145="white",AG145,AE145="grey",AG145,AE145="green","",AE145&lt;&gt;"green",AG145)</f>
        <v>131</v>
      </c>
      <c r="AG145" s="2">
        <v>131</v>
      </c>
      <c r="AH145" s="2">
        <v>2</v>
      </c>
      <c r="AI145" s="2">
        <v>1</v>
      </c>
    </row>
    <row r="146" spans="1:35" ht="15.75" customHeight="1" x14ac:dyDescent="0.25">
      <c r="A146" s="2" t="s">
        <v>882</v>
      </c>
      <c r="B146" s="2">
        <v>132</v>
      </c>
      <c r="C146" s="2">
        <v>2</v>
      </c>
      <c r="D146" s="2">
        <v>1</v>
      </c>
      <c r="F146" s="21" t="s">
        <v>883</v>
      </c>
      <c r="G146" s="2">
        <v>132</v>
      </c>
      <c r="H146" s="2">
        <v>2</v>
      </c>
      <c r="I146" s="2">
        <v>1</v>
      </c>
      <c r="O146" s="3"/>
      <c r="P146" s="2" t="s">
        <v>884</v>
      </c>
      <c r="Q146" s="2" t="s">
        <v>266</v>
      </c>
      <c r="R146" s="2" cm="1">
        <f t="array" ref="R146">_xlfn.IFS(Q146="yellow",S146,Q146="white",S146,Q146="grey",S146,Q146="green","",Q146&lt;&gt;"green",S146)</f>
        <v>132</v>
      </c>
      <c r="S146" s="2">
        <v>132</v>
      </c>
      <c r="T146" s="2">
        <v>2</v>
      </c>
      <c r="U146" s="2">
        <v>1</v>
      </c>
      <c r="V146" s="3"/>
      <c r="W146" s="2" t="s">
        <v>885</v>
      </c>
      <c r="X146" s="2" t="s">
        <v>266</v>
      </c>
      <c r="Y146" s="2" cm="1">
        <f t="array" ref="Y146">_xlfn.IFS(X146="yellow",Z146,X146="white",Z146,X146="grey",Z146,X146="green","",X146&lt;&gt;"green",Z146)</f>
        <v>132</v>
      </c>
      <c r="Z146" s="2">
        <v>132</v>
      </c>
      <c r="AA146" s="2">
        <v>2</v>
      </c>
      <c r="AB146" s="2">
        <v>1</v>
      </c>
      <c r="AC146" s="3"/>
      <c r="AD146" s="2" t="s">
        <v>886</v>
      </c>
      <c r="AE146" s="2" t="s">
        <v>266</v>
      </c>
      <c r="AF146" s="2" cm="1">
        <f t="array" ref="AF146">_xlfn.IFS(AE146="yellow",AG146,AE146="white",AG146,AE146="grey",AG146,AE146="green","",AE146&lt;&gt;"green",AG146)</f>
        <v>132</v>
      </c>
      <c r="AG146" s="2">
        <v>132</v>
      </c>
      <c r="AH146" s="2">
        <v>2</v>
      </c>
      <c r="AI146" s="2">
        <v>1</v>
      </c>
    </row>
    <row r="147" spans="1:35" ht="15.75" customHeight="1" x14ac:dyDescent="0.25">
      <c r="A147" s="2" t="s">
        <v>887</v>
      </c>
      <c r="B147" s="2">
        <v>133</v>
      </c>
      <c r="C147" s="2">
        <v>2</v>
      </c>
      <c r="D147" s="2">
        <v>1</v>
      </c>
      <c r="F147" s="21" t="s">
        <v>888</v>
      </c>
      <c r="G147" s="2">
        <v>133</v>
      </c>
      <c r="H147" s="2">
        <v>2</v>
      </c>
      <c r="I147" s="2">
        <v>1</v>
      </c>
      <c r="O147" s="3"/>
      <c r="P147" s="2" t="s">
        <v>889</v>
      </c>
      <c r="Q147" s="2" t="s">
        <v>266</v>
      </c>
      <c r="R147" s="2" cm="1">
        <f t="array" ref="R147">_xlfn.IFS(Q147="yellow",S147,Q147="white",S147,Q147="grey",S147,Q147="green","",Q147&lt;&gt;"green",S147)</f>
        <v>133</v>
      </c>
      <c r="S147" s="2">
        <v>133</v>
      </c>
      <c r="T147" s="2">
        <v>2</v>
      </c>
      <c r="U147" s="2">
        <v>1</v>
      </c>
      <c r="V147" s="3"/>
      <c r="W147" s="2" t="s">
        <v>890</v>
      </c>
      <c r="X147" s="2" t="s">
        <v>266</v>
      </c>
      <c r="Y147" s="2" cm="1">
        <f t="array" ref="Y147">_xlfn.IFS(X147="yellow",Z147,X147="white",Z147,X147="grey",Z147,X147="green","",X147&lt;&gt;"green",Z147)</f>
        <v>133</v>
      </c>
      <c r="Z147" s="2">
        <v>133</v>
      </c>
      <c r="AA147" s="2">
        <v>2</v>
      </c>
      <c r="AB147" s="2">
        <v>1</v>
      </c>
      <c r="AC147" s="3"/>
      <c r="AD147" s="2" t="s">
        <v>891</v>
      </c>
      <c r="AE147" s="2" t="s">
        <v>266</v>
      </c>
      <c r="AF147" s="2" cm="1">
        <f t="array" ref="AF147">_xlfn.IFS(AE147="yellow",AG147,AE147="white",AG147,AE147="grey",AG147,AE147="green","",AE147&lt;&gt;"green",AG147)</f>
        <v>133</v>
      </c>
      <c r="AG147" s="2">
        <v>133</v>
      </c>
      <c r="AH147" s="2">
        <v>2</v>
      </c>
      <c r="AI147" s="2">
        <v>1</v>
      </c>
    </row>
    <row r="148" spans="1:35" ht="15.75" customHeight="1" x14ac:dyDescent="0.25">
      <c r="A148" s="2" t="s">
        <v>892</v>
      </c>
      <c r="B148" s="2">
        <v>134</v>
      </c>
      <c r="C148" s="2">
        <v>2</v>
      </c>
      <c r="D148" s="2">
        <v>1</v>
      </c>
      <c r="F148" s="21" t="s">
        <v>893</v>
      </c>
      <c r="G148" s="2">
        <v>134</v>
      </c>
      <c r="H148" s="2">
        <v>2</v>
      </c>
      <c r="I148" s="2">
        <v>1</v>
      </c>
      <c r="O148" s="3"/>
      <c r="P148" s="2" t="s">
        <v>894</v>
      </c>
      <c r="Q148" s="2" t="s">
        <v>266</v>
      </c>
      <c r="R148" s="2" cm="1">
        <f t="array" ref="R148">_xlfn.IFS(Q148="yellow",S148,Q148="white",S148,Q148="grey",S148,Q148="green","",Q148&lt;&gt;"green",S148)</f>
        <v>134</v>
      </c>
      <c r="S148" s="2">
        <v>134</v>
      </c>
      <c r="T148" s="2">
        <v>2</v>
      </c>
      <c r="U148" s="2">
        <v>1</v>
      </c>
      <c r="V148" s="3"/>
      <c r="W148" s="2" t="s">
        <v>895</v>
      </c>
      <c r="X148" s="2" t="s">
        <v>266</v>
      </c>
      <c r="Y148" s="2" cm="1">
        <f t="array" ref="Y148">_xlfn.IFS(X148="yellow",Z148,X148="white",Z148,X148="grey",Z148,X148="green","",X148&lt;&gt;"green",Z148)</f>
        <v>134</v>
      </c>
      <c r="Z148" s="2">
        <v>134</v>
      </c>
      <c r="AA148" s="2">
        <v>2</v>
      </c>
      <c r="AB148" s="2">
        <v>1</v>
      </c>
      <c r="AC148" s="3"/>
      <c r="AD148" s="2" t="s">
        <v>896</v>
      </c>
      <c r="AE148" s="2" t="s">
        <v>266</v>
      </c>
      <c r="AF148" s="2" cm="1">
        <f t="array" ref="AF148">_xlfn.IFS(AE148="yellow",AG148,AE148="white",AG148,AE148="grey",AG148,AE148="green","",AE148&lt;&gt;"green",AG148)</f>
        <v>134</v>
      </c>
      <c r="AG148" s="2">
        <v>134</v>
      </c>
      <c r="AH148" s="2">
        <v>2</v>
      </c>
      <c r="AI148" s="2">
        <v>1</v>
      </c>
    </row>
    <row r="149" spans="1:35" ht="15.75" customHeight="1" x14ac:dyDescent="0.25">
      <c r="A149" s="2" t="s">
        <v>897</v>
      </c>
      <c r="B149" s="2">
        <v>135</v>
      </c>
      <c r="C149" s="2">
        <v>2</v>
      </c>
      <c r="D149" s="2">
        <v>1</v>
      </c>
      <c r="F149" s="21" t="s">
        <v>898</v>
      </c>
      <c r="G149" s="2">
        <v>135</v>
      </c>
      <c r="H149" s="2">
        <v>2</v>
      </c>
      <c r="I149" s="2">
        <v>1</v>
      </c>
      <c r="O149" s="3"/>
      <c r="P149" s="2" t="s">
        <v>899</v>
      </c>
      <c r="Q149" s="2" t="s">
        <v>266</v>
      </c>
      <c r="R149" s="2" cm="1">
        <f t="array" ref="R149">_xlfn.IFS(Q149="yellow",S149,Q149="white",S149,Q149="grey",S149,Q149="green","",Q149&lt;&gt;"green",S149)</f>
        <v>135</v>
      </c>
      <c r="S149" s="2">
        <v>135</v>
      </c>
      <c r="T149" s="2">
        <v>2</v>
      </c>
      <c r="U149" s="2">
        <v>1</v>
      </c>
      <c r="V149" s="3"/>
      <c r="W149" s="2" t="s">
        <v>900</v>
      </c>
      <c r="X149" s="2" t="s">
        <v>266</v>
      </c>
      <c r="Y149" s="2" cm="1">
        <f t="array" ref="Y149">_xlfn.IFS(X149="yellow",Z149,X149="white",Z149,X149="grey",Z149,X149="green","",X149&lt;&gt;"green",Z149)</f>
        <v>135</v>
      </c>
      <c r="Z149" s="2">
        <v>135</v>
      </c>
      <c r="AA149" s="2">
        <v>2</v>
      </c>
      <c r="AB149" s="2">
        <v>1</v>
      </c>
      <c r="AC149" s="3"/>
      <c r="AD149" s="2" t="s">
        <v>901</v>
      </c>
      <c r="AE149" s="2" t="s">
        <v>266</v>
      </c>
      <c r="AF149" s="2" cm="1">
        <f t="array" ref="AF149">_xlfn.IFS(AE149="yellow",AG149,AE149="white",AG149,AE149="grey",AG149,AE149="green","",AE149&lt;&gt;"green",AG149)</f>
        <v>135</v>
      </c>
      <c r="AG149" s="2">
        <v>135</v>
      </c>
      <c r="AH149" s="2">
        <v>2</v>
      </c>
      <c r="AI149" s="2">
        <v>1</v>
      </c>
    </row>
    <row r="150" spans="1:35" ht="15.75" customHeight="1" x14ac:dyDescent="0.25">
      <c r="A150" s="2" t="s">
        <v>902</v>
      </c>
      <c r="B150" s="2">
        <v>136</v>
      </c>
      <c r="C150" s="2">
        <v>2</v>
      </c>
      <c r="D150" s="2">
        <v>1</v>
      </c>
      <c r="F150" s="21" t="s">
        <v>903</v>
      </c>
      <c r="G150" s="2">
        <v>136</v>
      </c>
      <c r="H150" s="2">
        <v>2</v>
      </c>
      <c r="I150" s="2">
        <v>1</v>
      </c>
      <c r="O150" s="3"/>
      <c r="P150" s="2" t="s">
        <v>904</v>
      </c>
      <c r="Q150" s="2" t="s">
        <v>266</v>
      </c>
      <c r="R150" s="2" cm="1">
        <f t="array" ref="R150">_xlfn.IFS(Q150="yellow",S150,Q150="white",S150,Q150="grey",S150,Q150="green","",Q150&lt;&gt;"green",S150)</f>
        <v>136</v>
      </c>
      <c r="S150" s="2">
        <v>136</v>
      </c>
      <c r="T150" s="2">
        <v>2</v>
      </c>
      <c r="U150" s="2">
        <v>1</v>
      </c>
      <c r="V150" s="3"/>
      <c r="W150" s="2" t="s">
        <v>905</v>
      </c>
      <c r="X150" s="2" t="s">
        <v>266</v>
      </c>
      <c r="Y150" s="2" cm="1">
        <f t="array" ref="Y150">_xlfn.IFS(X150="yellow",Z150,X150="white",Z150,X150="grey",Z150,X150="green","",X150&lt;&gt;"green",Z150)</f>
        <v>136</v>
      </c>
      <c r="Z150" s="2">
        <v>136</v>
      </c>
      <c r="AA150" s="2">
        <v>2</v>
      </c>
      <c r="AB150" s="2">
        <v>1</v>
      </c>
      <c r="AC150" s="3"/>
      <c r="AD150" s="2" t="s">
        <v>906</v>
      </c>
      <c r="AE150" s="2" t="s">
        <v>266</v>
      </c>
      <c r="AF150" s="2" cm="1">
        <f t="array" ref="AF150">_xlfn.IFS(AE150="yellow",AG150,AE150="white",AG150,AE150="grey",AG150,AE150="green","",AE150&lt;&gt;"green",AG150)</f>
        <v>136</v>
      </c>
      <c r="AG150" s="2">
        <v>136</v>
      </c>
      <c r="AH150" s="2">
        <v>2</v>
      </c>
      <c r="AI150" s="2">
        <v>1</v>
      </c>
    </row>
    <row r="151" spans="1:35" ht="15.75" customHeight="1" x14ac:dyDescent="0.25">
      <c r="A151" s="2" t="s">
        <v>907</v>
      </c>
      <c r="B151" s="2">
        <v>137</v>
      </c>
      <c r="C151" s="2">
        <v>2</v>
      </c>
      <c r="D151" s="2">
        <v>1</v>
      </c>
      <c r="F151" s="21" t="s">
        <v>908</v>
      </c>
      <c r="G151" s="2">
        <v>137</v>
      </c>
      <c r="H151" s="2">
        <v>2</v>
      </c>
      <c r="I151" s="2">
        <v>1</v>
      </c>
      <c r="O151" s="3"/>
      <c r="P151" s="2" t="s">
        <v>909</v>
      </c>
      <c r="Q151" s="2" t="s">
        <v>266</v>
      </c>
      <c r="R151" s="2" cm="1">
        <f t="array" ref="R151">_xlfn.IFS(Q151="yellow",S151,Q151="white",S151,Q151="grey",S151,Q151="green","",Q151&lt;&gt;"green",S151)</f>
        <v>137</v>
      </c>
      <c r="S151" s="2">
        <v>137</v>
      </c>
      <c r="T151" s="2">
        <v>2</v>
      </c>
      <c r="U151" s="2">
        <v>1</v>
      </c>
      <c r="V151" s="3"/>
      <c r="W151" s="2" t="s">
        <v>910</v>
      </c>
      <c r="X151" s="2" t="s">
        <v>266</v>
      </c>
      <c r="Y151" s="2" cm="1">
        <f t="array" ref="Y151">_xlfn.IFS(X151="yellow",Z151,X151="white",Z151,X151="grey",Z151,X151="green","",X151&lt;&gt;"green",Z151)</f>
        <v>137</v>
      </c>
      <c r="Z151" s="2">
        <v>137</v>
      </c>
      <c r="AA151" s="2">
        <v>2</v>
      </c>
      <c r="AB151" s="2">
        <v>1</v>
      </c>
      <c r="AC151" s="3"/>
      <c r="AD151" s="2" t="s">
        <v>911</v>
      </c>
      <c r="AE151" s="2" t="s">
        <v>266</v>
      </c>
      <c r="AF151" s="2" cm="1">
        <f t="array" ref="AF151">_xlfn.IFS(AE151="yellow",AG151,AE151="white",AG151,AE151="grey",AG151,AE151="green","",AE151&lt;&gt;"green",AG151)</f>
        <v>137</v>
      </c>
      <c r="AG151" s="2">
        <v>137</v>
      </c>
      <c r="AH151" s="2">
        <v>2</v>
      </c>
      <c r="AI151" s="2">
        <v>1</v>
      </c>
    </row>
    <row r="152" spans="1:35" ht="15.75" customHeight="1" x14ac:dyDescent="0.25">
      <c r="A152" s="2" t="s">
        <v>912</v>
      </c>
      <c r="B152" s="2">
        <v>138</v>
      </c>
      <c r="C152" s="2">
        <v>2</v>
      </c>
      <c r="D152" s="2">
        <v>1</v>
      </c>
      <c r="F152" s="21" t="s">
        <v>913</v>
      </c>
      <c r="G152" s="2">
        <v>138</v>
      </c>
      <c r="H152" s="2">
        <v>2</v>
      </c>
      <c r="I152" s="2">
        <v>1</v>
      </c>
      <c r="O152" s="3"/>
      <c r="P152" s="2" t="s">
        <v>914</v>
      </c>
      <c r="Q152" s="2" t="s">
        <v>266</v>
      </c>
      <c r="R152" s="2" cm="1">
        <f t="array" ref="R152">_xlfn.IFS(Q152="yellow",S152,Q152="white",S152,Q152="grey",S152,Q152="green","",Q152&lt;&gt;"green",S152)</f>
        <v>138</v>
      </c>
      <c r="S152" s="2">
        <v>138</v>
      </c>
      <c r="T152" s="2">
        <v>2</v>
      </c>
      <c r="U152" s="2">
        <v>1</v>
      </c>
      <c r="V152" s="3"/>
      <c r="W152" s="2" t="s">
        <v>915</v>
      </c>
      <c r="X152" s="2" t="s">
        <v>266</v>
      </c>
      <c r="Y152" s="2" cm="1">
        <f t="array" ref="Y152">_xlfn.IFS(X152="yellow",Z152,X152="white",Z152,X152="grey",Z152,X152="green","",X152&lt;&gt;"green",Z152)</f>
        <v>138</v>
      </c>
      <c r="Z152" s="2">
        <v>138</v>
      </c>
      <c r="AA152" s="2">
        <v>2</v>
      </c>
      <c r="AB152" s="2">
        <v>1</v>
      </c>
      <c r="AC152" s="3"/>
      <c r="AD152" s="2" t="s">
        <v>916</v>
      </c>
      <c r="AE152" s="2" t="s">
        <v>266</v>
      </c>
      <c r="AF152" s="2" cm="1">
        <f t="array" ref="AF152">_xlfn.IFS(AE152="yellow",AG152,AE152="white",AG152,AE152="grey",AG152,AE152="green","",AE152&lt;&gt;"green",AG152)</f>
        <v>138</v>
      </c>
      <c r="AG152" s="2">
        <v>138</v>
      </c>
      <c r="AH152" s="2">
        <v>2</v>
      </c>
      <c r="AI152" s="2">
        <v>1</v>
      </c>
    </row>
    <row r="153" spans="1:35" ht="15.75" customHeight="1" x14ac:dyDescent="0.25">
      <c r="A153" s="2" t="s">
        <v>917</v>
      </c>
      <c r="B153" s="2">
        <v>139</v>
      </c>
      <c r="C153" s="2">
        <v>2</v>
      </c>
      <c r="D153" s="2">
        <v>1</v>
      </c>
      <c r="F153" s="21" t="s">
        <v>918</v>
      </c>
      <c r="G153" s="2">
        <v>139</v>
      </c>
      <c r="H153" s="2">
        <v>2</v>
      </c>
      <c r="I153" s="2">
        <v>1</v>
      </c>
      <c r="O153" s="3"/>
      <c r="P153" s="2" t="s">
        <v>919</v>
      </c>
      <c r="Q153" s="2" t="s">
        <v>266</v>
      </c>
      <c r="R153" s="2" cm="1">
        <f t="array" ref="R153">_xlfn.IFS(Q153="yellow",S153,Q153="white",S153,Q153="grey",S153,Q153="green","",Q153&lt;&gt;"green",S153)</f>
        <v>139</v>
      </c>
      <c r="S153" s="2">
        <v>139</v>
      </c>
      <c r="T153" s="2">
        <v>2</v>
      </c>
      <c r="U153" s="2">
        <v>1</v>
      </c>
      <c r="V153" s="3"/>
      <c r="W153" s="2" t="s">
        <v>920</v>
      </c>
      <c r="X153" s="2" t="s">
        <v>266</v>
      </c>
      <c r="Y153" s="2" cm="1">
        <f t="array" ref="Y153">_xlfn.IFS(X153="yellow",Z153,X153="white",Z153,X153="grey",Z153,X153="green","",X153&lt;&gt;"green",Z153)</f>
        <v>139</v>
      </c>
      <c r="Z153" s="2">
        <v>139</v>
      </c>
      <c r="AA153" s="2">
        <v>2</v>
      </c>
      <c r="AB153" s="2">
        <v>1</v>
      </c>
      <c r="AC153" s="3"/>
      <c r="AD153" s="2" t="s">
        <v>921</v>
      </c>
      <c r="AE153" s="2" t="s">
        <v>266</v>
      </c>
      <c r="AF153" s="2" cm="1">
        <f t="array" ref="AF153">_xlfn.IFS(AE153="yellow",AG153,AE153="white",AG153,AE153="grey",AG153,AE153="green","",AE153&lt;&gt;"green",AG153)</f>
        <v>139</v>
      </c>
      <c r="AG153" s="2">
        <v>139</v>
      </c>
      <c r="AH153" s="2">
        <v>2</v>
      </c>
      <c r="AI153" s="2">
        <v>1</v>
      </c>
    </row>
    <row r="154" spans="1:35" ht="15.75" customHeight="1" x14ac:dyDescent="0.25">
      <c r="F154" s="21" t="s">
        <v>922</v>
      </c>
      <c r="G154" s="2">
        <v>140</v>
      </c>
      <c r="H154" s="2">
        <v>2</v>
      </c>
      <c r="I154" s="2">
        <v>0</v>
      </c>
      <c r="O154" s="3"/>
      <c r="P154" s="2" t="s">
        <v>923</v>
      </c>
      <c r="Q154" s="2" t="s">
        <v>266</v>
      </c>
      <c r="R154" s="2" cm="1">
        <f t="array" ref="R154">_xlfn.IFS(Q154="yellow",S154,Q154="white",S154,Q154="grey",S154,Q154="green","",Q154&lt;&gt;"green",S154)</f>
        <v>140</v>
      </c>
      <c r="S154" s="2">
        <v>140</v>
      </c>
      <c r="T154" s="2">
        <v>2</v>
      </c>
      <c r="U154" s="2">
        <v>1</v>
      </c>
      <c r="V154" s="3"/>
      <c r="W154" s="2" t="s">
        <v>924</v>
      </c>
      <c r="X154" s="2" t="s">
        <v>266</v>
      </c>
      <c r="Y154" s="2" cm="1">
        <f t="array" ref="Y154">_xlfn.IFS(X154="yellow",Z154,X154="white",Z154,X154="grey",Z154,X154="green","",X154&lt;&gt;"green",Z154)</f>
        <v>140</v>
      </c>
      <c r="Z154" s="2">
        <v>140</v>
      </c>
      <c r="AA154" s="2">
        <v>2</v>
      </c>
      <c r="AB154" s="2">
        <v>1</v>
      </c>
      <c r="AC154" s="3"/>
      <c r="AD154" s="2" t="s">
        <v>925</v>
      </c>
      <c r="AE154" s="2" t="s">
        <v>266</v>
      </c>
      <c r="AF154" s="2" cm="1">
        <f t="array" ref="AF154">_xlfn.IFS(AE154="yellow",AG154,AE154="white",AG154,AE154="grey",AG154,AE154="green","",AE154&lt;&gt;"green",AG154)</f>
        <v>140</v>
      </c>
      <c r="AG154" s="2">
        <v>140</v>
      </c>
      <c r="AH154" s="2">
        <v>2</v>
      </c>
      <c r="AI154" s="2">
        <v>1</v>
      </c>
    </row>
    <row r="155" spans="1:35" ht="15.75" customHeight="1" x14ac:dyDescent="0.25">
      <c r="F155" s="21" t="s">
        <v>926</v>
      </c>
      <c r="G155" s="2">
        <v>141</v>
      </c>
      <c r="H155" s="2">
        <v>2</v>
      </c>
      <c r="I155" s="2">
        <v>0</v>
      </c>
      <c r="O155" s="3"/>
      <c r="P155" s="2" t="s">
        <v>927</v>
      </c>
      <c r="Q155" s="2" t="s">
        <v>266</v>
      </c>
      <c r="R155" s="2" cm="1">
        <f t="array" ref="R155">_xlfn.IFS(Q155="yellow",S155,Q155="white",S155,Q155="grey",S155,Q155="green","",Q155&lt;&gt;"green",S155)</f>
        <v>141</v>
      </c>
      <c r="S155" s="2">
        <v>141</v>
      </c>
      <c r="T155" s="2">
        <v>2</v>
      </c>
      <c r="U155" s="2">
        <v>1</v>
      </c>
      <c r="V155" s="3"/>
      <c r="W155" s="2" t="s">
        <v>928</v>
      </c>
      <c r="X155" s="2" t="s">
        <v>266</v>
      </c>
      <c r="Y155" s="2" cm="1">
        <f t="array" ref="Y155">_xlfn.IFS(X155="yellow",Z155,X155="white",Z155,X155="grey",Z155,X155="green","",X155&lt;&gt;"green",Z155)</f>
        <v>141</v>
      </c>
      <c r="Z155" s="2">
        <v>141</v>
      </c>
      <c r="AA155" s="2">
        <v>2</v>
      </c>
      <c r="AB155" s="2">
        <v>1</v>
      </c>
      <c r="AC155" s="3"/>
      <c r="AD155" s="23" t="s">
        <v>929</v>
      </c>
      <c r="AE155" s="21" t="s">
        <v>218</v>
      </c>
      <c r="AF155" s="2" t="str" cm="1">
        <f t="array" ref="AF155">_xlfn.IFS(AE155="yellow",AG155,AE155="white",AG155,AE155="grey",AG155,AE155="green","",AE155&lt;&gt;"green",AG155)</f>
        <v/>
      </c>
      <c r="AG155" s="2">
        <v>141</v>
      </c>
      <c r="AH155" s="2">
        <v>2</v>
      </c>
      <c r="AI155" s="2">
        <v>1</v>
      </c>
    </row>
    <row r="156" spans="1:35" ht="15.75" customHeight="1" x14ac:dyDescent="0.25">
      <c r="F156" s="21" t="s">
        <v>930</v>
      </c>
      <c r="G156" s="2">
        <v>142</v>
      </c>
      <c r="H156" s="2">
        <v>2</v>
      </c>
      <c r="I156" s="2">
        <v>1</v>
      </c>
      <c r="O156" s="3"/>
      <c r="P156" s="2" t="s">
        <v>931</v>
      </c>
      <c r="Q156" s="2" t="s">
        <v>266</v>
      </c>
      <c r="R156" s="2" cm="1">
        <f t="array" ref="R156">_xlfn.IFS(Q156="yellow",S156,Q156="white",S156,Q156="grey",S156,Q156="green","",Q156&lt;&gt;"green",S156)</f>
        <v>142</v>
      </c>
      <c r="S156" s="2">
        <v>142</v>
      </c>
      <c r="T156" s="2">
        <v>2</v>
      </c>
      <c r="U156" s="2">
        <v>1</v>
      </c>
      <c r="V156" s="3"/>
      <c r="W156" s="2" t="s">
        <v>932</v>
      </c>
      <c r="X156" s="2" t="s">
        <v>266</v>
      </c>
      <c r="Y156" s="2" cm="1">
        <f t="array" ref="Y156">_xlfn.IFS(X156="yellow",Z156,X156="white",Z156,X156="grey",Z156,X156="green","",X156&lt;&gt;"green",Z156)</f>
        <v>142</v>
      </c>
      <c r="Z156" s="2">
        <v>142</v>
      </c>
      <c r="AA156" s="2">
        <v>2</v>
      </c>
      <c r="AB156" s="2">
        <v>1</v>
      </c>
      <c r="AC156" s="3"/>
      <c r="AD156" s="23" t="s">
        <v>933</v>
      </c>
      <c r="AE156" s="21" t="s">
        <v>218</v>
      </c>
      <c r="AF156" s="2" t="str" cm="1">
        <f t="array" ref="AF156">_xlfn.IFS(AE156="yellow",AG156,AE156="white",AG156,AE156="grey",AG156,AE156="green","",AE156&lt;&gt;"green",AG156)</f>
        <v/>
      </c>
      <c r="AG156" s="2">
        <v>142</v>
      </c>
      <c r="AH156" s="2">
        <v>2</v>
      </c>
      <c r="AI156" s="2">
        <v>1</v>
      </c>
    </row>
    <row r="157" spans="1:35" ht="15.75" customHeight="1" x14ac:dyDescent="0.25">
      <c r="F157" s="21" t="s">
        <v>934</v>
      </c>
      <c r="G157" s="2">
        <v>143</v>
      </c>
      <c r="H157" s="2">
        <v>2</v>
      </c>
      <c r="I157" s="2">
        <v>1</v>
      </c>
      <c r="O157" s="3"/>
      <c r="P157" s="2" t="s">
        <v>935</v>
      </c>
      <c r="Q157" s="2" t="s">
        <v>266</v>
      </c>
      <c r="R157" s="2" cm="1">
        <f t="array" ref="R157">_xlfn.IFS(Q157="yellow",S157,Q157="white",S157,Q157="grey",S157,Q157="green","",Q157&lt;&gt;"green",S157)</f>
        <v>143</v>
      </c>
      <c r="S157" s="2">
        <v>143</v>
      </c>
      <c r="T157" s="2">
        <v>2</v>
      </c>
      <c r="U157" s="2">
        <v>1</v>
      </c>
      <c r="V157" s="3"/>
      <c r="W157" s="2" t="s">
        <v>936</v>
      </c>
      <c r="X157" s="2" t="s">
        <v>266</v>
      </c>
      <c r="Y157" s="2" cm="1">
        <f t="array" ref="Y157">_xlfn.IFS(X157="yellow",Z157,X157="white",Z157,X157="grey",Z157,X157="green","",X157&lt;&gt;"green",Z157)</f>
        <v>143</v>
      </c>
      <c r="Z157" s="2">
        <v>143</v>
      </c>
      <c r="AA157" s="2">
        <v>2</v>
      </c>
      <c r="AB157" s="2">
        <v>1</v>
      </c>
      <c r="AC157" s="3"/>
      <c r="AD157" s="23" t="s">
        <v>937</v>
      </c>
      <c r="AE157" s="21" t="s">
        <v>218</v>
      </c>
      <c r="AF157" s="2" t="str" cm="1">
        <f t="array" ref="AF157">_xlfn.IFS(AE157="yellow",AG157,AE157="white",AG157,AE157="grey",AG157,AE157="green","",AE157&lt;&gt;"green",AG157)</f>
        <v/>
      </c>
      <c r="AG157" s="2">
        <v>143</v>
      </c>
      <c r="AH157" s="2">
        <v>2</v>
      </c>
      <c r="AI157" s="2">
        <v>1</v>
      </c>
    </row>
    <row r="158" spans="1:35" ht="15.75" customHeight="1" x14ac:dyDescent="0.25">
      <c r="F158" s="21" t="s">
        <v>938</v>
      </c>
      <c r="G158" s="2">
        <v>144</v>
      </c>
      <c r="H158" s="2">
        <v>2</v>
      </c>
      <c r="I158" s="2">
        <v>1</v>
      </c>
      <c r="O158" s="3"/>
      <c r="P158" s="2" t="s">
        <v>939</v>
      </c>
      <c r="Q158" s="2" t="s">
        <v>266</v>
      </c>
      <c r="R158" s="2" cm="1">
        <f t="array" ref="R158">_xlfn.IFS(Q158="yellow",S158,Q158="white",S158,Q158="grey",S158,Q158="green","",Q158&lt;&gt;"green",S158)</f>
        <v>144</v>
      </c>
      <c r="S158" s="2">
        <v>144</v>
      </c>
      <c r="T158" s="2">
        <v>2</v>
      </c>
      <c r="U158" s="2">
        <v>1</v>
      </c>
      <c r="V158" s="3"/>
      <c r="W158" s="2" t="s">
        <v>940</v>
      </c>
      <c r="X158" s="2" t="s">
        <v>266</v>
      </c>
      <c r="Y158" s="2" cm="1">
        <f t="array" ref="Y158">_xlfn.IFS(X158="yellow",Z158,X158="white",Z158,X158="grey",Z158,X158="green","",X158&lt;&gt;"green",Z158)</f>
        <v>144</v>
      </c>
      <c r="Z158" s="2">
        <v>144</v>
      </c>
      <c r="AA158" s="2">
        <v>2</v>
      </c>
      <c r="AB158" s="2">
        <v>1</v>
      </c>
      <c r="AC158" s="3"/>
      <c r="AD158" s="23" t="s">
        <v>941</v>
      </c>
      <c r="AE158" s="21" t="s">
        <v>218</v>
      </c>
      <c r="AF158" s="2" t="str" cm="1">
        <f t="array" ref="AF158">_xlfn.IFS(AE158="yellow",AG158,AE158="white",AG158,AE158="grey",AG158,AE158="green","",AE158&lt;&gt;"green",AG158)</f>
        <v/>
      </c>
      <c r="AG158" s="2">
        <v>144</v>
      </c>
      <c r="AH158" s="2">
        <v>2</v>
      </c>
      <c r="AI158" s="2">
        <v>1</v>
      </c>
    </row>
    <row r="159" spans="1:35" ht="15.75" customHeight="1" x14ac:dyDescent="0.25">
      <c r="F159" s="21" t="s">
        <v>942</v>
      </c>
      <c r="G159" s="2">
        <v>145</v>
      </c>
      <c r="H159" s="2">
        <v>2</v>
      </c>
      <c r="I159" s="2">
        <v>1</v>
      </c>
      <c r="O159" s="3"/>
      <c r="P159" s="2" t="s">
        <v>943</v>
      </c>
      <c r="Q159" s="2" t="s">
        <v>266</v>
      </c>
      <c r="R159" s="2" cm="1">
        <f t="array" ref="R159">_xlfn.IFS(Q159="yellow",S159,Q159="white",S159,Q159="grey",S159,Q159="green","",Q159&lt;&gt;"green",S159)</f>
        <v>145</v>
      </c>
      <c r="S159" s="2">
        <v>145</v>
      </c>
      <c r="T159" s="2">
        <v>2</v>
      </c>
      <c r="U159" s="2">
        <v>1</v>
      </c>
      <c r="V159" s="3"/>
      <c r="W159" s="2" t="s">
        <v>944</v>
      </c>
      <c r="X159" s="2" t="s">
        <v>266</v>
      </c>
      <c r="Y159" s="2" cm="1">
        <f t="array" ref="Y159">_xlfn.IFS(X159="yellow",Z159,X159="white",Z159,X159="grey",Z159,X159="green","",X159&lt;&gt;"green",Z159)</f>
        <v>145</v>
      </c>
      <c r="Z159" s="2">
        <v>145</v>
      </c>
      <c r="AA159" s="2">
        <v>2</v>
      </c>
      <c r="AB159" s="2">
        <v>1</v>
      </c>
      <c r="AC159" s="3"/>
      <c r="AD159" s="23" t="s">
        <v>945</v>
      </c>
      <c r="AE159" s="21" t="s">
        <v>218</v>
      </c>
      <c r="AF159" s="2" t="str" cm="1">
        <f t="array" ref="AF159">_xlfn.IFS(AE159="yellow",AG159,AE159="white",AG159,AE159="grey",AG159,AE159="green","",AE159&lt;&gt;"green",AG159)</f>
        <v/>
      </c>
      <c r="AG159" s="2">
        <v>145</v>
      </c>
      <c r="AH159" s="2">
        <v>2</v>
      </c>
      <c r="AI159" s="2">
        <v>1</v>
      </c>
    </row>
    <row r="160" spans="1:35" ht="15.75" customHeight="1" x14ac:dyDescent="0.25">
      <c r="F160" s="21" t="s">
        <v>946</v>
      </c>
      <c r="G160" s="2">
        <v>146</v>
      </c>
      <c r="H160" s="2">
        <v>2</v>
      </c>
      <c r="I160" s="2">
        <v>1</v>
      </c>
      <c r="O160" s="3"/>
      <c r="P160" s="2" t="s">
        <v>947</v>
      </c>
      <c r="Q160" s="2" t="s">
        <v>266</v>
      </c>
      <c r="R160" s="2" cm="1">
        <f t="array" ref="R160">_xlfn.IFS(Q160="yellow",S160,Q160="white",S160,Q160="grey",S160,Q160="green","",Q160&lt;&gt;"green",S160)</f>
        <v>146</v>
      </c>
      <c r="S160" s="2">
        <v>146</v>
      </c>
      <c r="T160" s="2">
        <v>2</v>
      </c>
      <c r="U160" s="2">
        <v>1</v>
      </c>
      <c r="V160" s="3" t="s">
        <v>214</v>
      </c>
      <c r="W160" s="23" t="s">
        <v>948</v>
      </c>
      <c r="X160" s="21" t="s">
        <v>218</v>
      </c>
      <c r="Y160" s="2" t="str" cm="1">
        <f t="array" ref="Y160">_xlfn.IFS(X160="yellow",Z160,X160="white",Z160,X160="grey",Z160,X160="green","",X160&lt;&gt;"green",Z160)</f>
        <v/>
      </c>
      <c r="Z160" s="2">
        <v>146</v>
      </c>
      <c r="AA160" s="2">
        <v>2</v>
      </c>
      <c r="AB160" s="2">
        <v>1</v>
      </c>
      <c r="AC160" s="3"/>
      <c r="AD160" s="23" t="s">
        <v>949</v>
      </c>
      <c r="AE160" s="21" t="s">
        <v>218</v>
      </c>
      <c r="AF160" s="2" t="str" cm="1">
        <f t="array" ref="AF160">_xlfn.IFS(AE160="yellow",AG160,AE160="white",AG160,AE160="grey",AG160,AE160="green","",AE160&lt;&gt;"green",AG160)</f>
        <v/>
      </c>
      <c r="AG160" s="2">
        <v>146</v>
      </c>
      <c r="AH160" s="2">
        <v>2</v>
      </c>
      <c r="AI160" s="2">
        <v>1</v>
      </c>
    </row>
    <row r="161" spans="6:35" ht="15.75" customHeight="1" x14ac:dyDescent="0.25">
      <c r="F161" s="21" t="s">
        <v>950</v>
      </c>
      <c r="G161" s="2">
        <v>147</v>
      </c>
      <c r="H161" s="2">
        <v>2</v>
      </c>
      <c r="I161" s="2">
        <v>1</v>
      </c>
      <c r="O161" s="3"/>
      <c r="P161" s="2" t="s">
        <v>951</v>
      </c>
      <c r="Q161" s="2" t="s">
        <v>266</v>
      </c>
      <c r="R161" s="2" cm="1">
        <f t="array" ref="R161">_xlfn.IFS(Q161="yellow",S161,Q161="white",S161,Q161="grey",S161,Q161="green","",Q161&lt;&gt;"green",S161)</f>
        <v>147</v>
      </c>
      <c r="S161" s="2">
        <v>147</v>
      </c>
      <c r="T161" s="2">
        <v>2</v>
      </c>
      <c r="U161" s="2">
        <v>1</v>
      </c>
      <c r="V161" s="3" t="s">
        <v>214</v>
      </c>
      <c r="W161" s="23" t="s">
        <v>952</v>
      </c>
      <c r="X161" s="21" t="s">
        <v>218</v>
      </c>
      <c r="Y161" s="2" t="str" cm="1">
        <f t="array" ref="Y161">_xlfn.IFS(X161="yellow",Z161,X161="white",Z161,X161="grey",Z161,X161="green","",X161&lt;&gt;"green",Z161)</f>
        <v/>
      </c>
      <c r="Z161" s="2">
        <v>147</v>
      </c>
      <c r="AA161" s="2">
        <v>2</v>
      </c>
      <c r="AB161" s="2">
        <v>1</v>
      </c>
      <c r="AC161" s="3"/>
      <c r="AD161" s="23" t="s">
        <v>953</v>
      </c>
      <c r="AE161" s="21" t="s">
        <v>218</v>
      </c>
      <c r="AF161" s="2" t="str" cm="1">
        <f t="array" ref="AF161">_xlfn.IFS(AE161="yellow",AG161,AE161="white",AG161,AE161="grey",AG161,AE161="green","",AE161&lt;&gt;"green",AG161)</f>
        <v/>
      </c>
      <c r="AG161" s="2">
        <v>147</v>
      </c>
      <c r="AH161" s="2">
        <v>2</v>
      </c>
      <c r="AI161" s="2">
        <v>1</v>
      </c>
    </row>
    <row r="162" spans="6:35" ht="15.75" customHeight="1" x14ac:dyDescent="0.25">
      <c r="F162" s="21" t="s">
        <v>954</v>
      </c>
      <c r="G162" s="2">
        <v>148</v>
      </c>
      <c r="H162" s="2">
        <v>2</v>
      </c>
      <c r="I162" s="2">
        <v>1</v>
      </c>
      <c r="O162" s="3"/>
      <c r="P162" s="2" t="s">
        <v>955</v>
      </c>
      <c r="Q162" s="2" t="s">
        <v>266</v>
      </c>
      <c r="R162" s="2" cm="1">
        <f t="array" ref="R162">_xlfn.IFS(Q162="yellow",S162,Q162="white",S162,Q162="grey",S162,Q162="green","",Q162&lt;&gt;"green",S162)</f>
        <v>148</v>
      </c>
      <c r="S162" s="2">
        <v>148</v>
      </c>
      <c r="T162" s="2">
        <v>2</v>
      </c>
      <c r="U162" s="2">
        <v>1</v>
      </c>
      <c r="V162" s="3"/>
      <c r="W162" s="23" t="s">
        <v>956</v>
      </c>
      <c r="X162" s="21" t="s">
        <v>218</v>
      </c>
      <c r="Y162" s="2" t="str" cm="1">
        <f t="array" ref="Y162">_xlfn.IFS(X162="yellow",Z162,X162="white",Z162,X162="grey",Z162,X162="green","",X162&lt;&gt;"green",Z162)</f>
        <v/>
      </c>
      <c r="Z162" s="2">
        <v>148</v>
      </c>
      <c r="AA162" s="2">
        <v>2</v>
      </c>
      <c r="AB162" s="2">
        <v>1</v>
      </c>
      <c r="AC162" s="3"/>
      <c r="AD162" s="23" t="s">
        <v>957</v>
      </c>
      <c r="AE162" s="21" t="s">
        <v>218</v>
      </c>
      <c r="AF162" s="2" t="str" cm="1">
        <f t="array" ref="AF162">_xlfn.IFS(AE162="yellow",AG162,AE162="white",AG162,AE162="grey",AG162,AE162="green","",AE162&lt;&gt;"green",AG162)</f>
        <v/>
      </c>
      <c r="AG162" s="2">
        <v>148</v>
      </c>
      <c r="AH162" s="2">
        <v>2</v>
      </c>
      <c r="AI162" s="2">
        <v>1</v>
      </c>
    </row>
    <row r="163" spans="6:35" ht="15.75" customHeight="1" x14ac:dyDescent="0.25">
      <c r="F163" s="21" t="s">
        <v>958</v>
      </c>
      <c r="G163" s="2">
        <v>149</v>
      </c>
      <c r="H163" s="2">
        <v>2</v>
      </c>
      <c r="I163" s="2">
        <v>1</v>
      </c>
      <c r="O163" s="3"/>
      <c r="P163" s="2" t="s">
        <v>959</v>
      </c>
      <c r="Q163" s="2" t="s">
        <v>266</v>
      </c>
      <c r="R163" s="2" cm="1">
        <f t="array" ref="R163">_xlfn.IFS(Q163="yellow",S163,Q163="white",S163,Q163="grey",S163,Q163="green","",Q163&lt;&gt;"green",S163)</f>
        <v>149</v>
      </c>
      <c r="S163" s="2">
        <v>149</v>
      </c>
      <c r="T163" s="2">
        <v>2</v>
      </c>
      <c r="U163" s="2">
        <v>1</v>
      </c>
      <c r="V163" s="3"/>
      <c r="W163" s="23" t="s">
        <v>960</v>
      </c>
      <c r="X163" s="21" t="s">
        <v>218</v>
      </c>
      <c r="Y163" s="2" t="str" cm="1">
        <f t="array" ref="Y163">_xlfn.IFS(X163="yellow",Z163,X163="white",Z163,X163="grey",Z163,X163="green","",X163&lt;&gt;"green",Z163)</f>
        <v/>
      </c>
      <c r="Z163" s="2">
        <v>149</v>
      </c>
      <c r="AA163" s="2">
        <v>2</v>
      </c>
      <c r="AB163" s="2">
        <v>1</v>
      </c>
      <c r="AC163" s="3"/>
      <c r="AD163" s="23" t="s">
        <v>961</v>
      </c>
      <c r="AE163" s="21" t="s">
        <v>218</v>
      </c>
      <c r="AF163" s="2" t="str" cm="1">
        <f t="array" ref="AF163">_xlfn.IFS(AE163="yellow",AG163,AE163="white",AG163,AE163="grey",AG163,AE163="green","",AE163&lt;&gt;"green",AG163)</f>
        <v/>
      </c>
      <c r="AG163" s="2">
        <v>149</v>
      </c>
      <c r="AH163" s="2">
        <v>2</v>
      </c>
      <c r="AI163" s="2">
        <v>1</v>
      </c>
    </row>
    <row r="164" spans="6:35" ht="15.75" customHeight="1" x14ac:dyDescent="0.25">
      <c r="F164" s="21" t="s">
        <v>962</v>
      </c>
      <c r="G164" s="2">
        <v>150</v>
      </c>
      <c r="H164" s="2">
        <v>2</v>
      </c>
      <c r="I164" s="2">
        <v>1</v>
      </c>
      <c r="O164" s="3"/>
      <c r="P164" s="2" t="s">
        <v>963</v>
      </c>
      <c r="Q164" s="2" t="s">
        <v>266</v>
      </c>
      <c r="R164" s="2" cm="1">
        <f t="array" ref="R164">_xlfn.IFS(Q164="yellow",S164,Q164="white",S164,Q164="grey",S164,Q164="green","",Q164&lt;&gt;"green",S164)</f>
        <v>150</v>
      </c>
      <c r="S164" s="2">
        <v>150</v>
      </c>
      <c r="T164" s="2">
        <v>2</v>
      </c>
      <c r="U164" s="2">
        <v>1</v>
      </c>
      <c r="V164" s="3"/>
      <c r="W164" s="23" t="s">
        <v>964</v>
      </c>
      <c r="X164" s="21" t="s">
        <v>218</v>
      </c>
      <c r="Y164" s="2" t="str" cm="1">
        <f t="array" ref="Y164">_xlfn.IFS(X164="yellow",Z164,X164="white",Z164,X164="grey",Z164,X164="green","",X164&lt;&gt;"green",Z164)</f>
        <v/>
      </c>
      <c r="Z164" s="2">
        <v>150</v>
      </c>
      <c r="AA164" s="2">
        <v>2</v>
      </c>
      <c r="AB164" s="2">
        <v>1</v>
      </c>
      <c r="AC164" s="3"/>
      <c r="AD164" s="23" t="s">
        <v>965</v>
      </c>
      <c r="AE164" s="21" t="s">
        <v>218</v>
      </c>
      <c r="AF164" s="2" t="str" cm="1">
        <f t="array" ref="AF164">_xlfn.IFS(AE164="yellow",AG164,AE164="white",AG164,AE164="grey",AG164,AE164="green","",AE164&lt;&gt;"green",AG164)</f>
        <v/>
      </c>
      <c r="AG164" s="2">
        <v>150</v>
      </c>
      <c r="AH164" s="2">
        <v>2</v>
      </c>
      <c r="AI164" s="2">
        <v>1</v>
      </c>
    </row>
    <row r="165" spans="6:35" ht="15.75" customHeight="1" x14ac:dyDescent="0.25">
      <c r="F165" s="21" t="s">
        <v>966</v>
      </c>
      <c r="G165" s="2">
        <v>151</v>
      </c>
      <c r="H165" s="2">
        <v>2</v>
      </c>
      <c r="I165" s="2">
        <v>1</v>
      </c>
      <c r="O165" s="3"/>
      <c r="P165" s="2" t="s">
        <v>967</v>
      </c>
      <c r="Q165" s="2" t="s">
        <v>266</v>
      </c>
      <c r="R165" s="2" cm="1">
        <f t="array" ref="R165">_xlfn.IFS(Q165="yellow",S165,Q165="white",S165,Q165="grey",S165,Q165="green","",Q165&lt;&gt;"green",S165)</f>
        <v>151</v>
      </c>
      <c r="S165" s="2">
        <v>151</v>
      </c>
      <c r="T165" s="2">
        <v>2</v>
      </c>
      <c r="U165" s="2">
        <v>1</v>
      </c>
      <c r="V165" s="3"/>
      <c r="W165" s="23" t="s">
        <v>968</v>
      </c>
      <c r="X165" s="21" t="s">
        <v>218</v>
      </c>
      <c r="Y165" s="2" t="str" cm="1">
        <f t="array" ref="Y165">_xlfn.IFS(X165="yellow",Z165,X165="white",Z165,X165="grey",Z165,X165="green","",X165&lt;&gt;"green",Z165)</f>
        <v/>
      </c>
      <c r="Z165" s="2">
        <v>151</v>
      </c>
      <c r="AA165" s="2">
        <v>2</v>
      </c>
      <c r="AB165" s="2">
        <v>1</v>
      </c>
      <c r="AC165" s="3"/>
      <c r="AD165" s="23" t="s">
        <v>969</v>
      </c>
      <c r="AE165" s="21" t="s">
        <v>218</v>
      </c>
      <c r="AF165" s="2" t="str" cm="1">
        <f t="array" ref="AF165">_xlfn.IFS(AE165="yellow",AG165,AE165="white",AG165,AE165="grey",AG165,AE165="green","",AE165&lt;&gt;"green",AG165)</f>
        <v/>
      </c>
      <c r="AG165" s="2">
        <v>151</v>
      </c>
      <c r="AH165" s="2">
        <v>2</v>
      </c>
      <c r="AI165" s="2">
        <v>1</v>
      </c>
    </row>
    <row r="166" spans="6:35" ht="15.75" customHeight="1" x14ac:dyDescent="0.25">
      <c r="F166" s="21" t="s">
        <v>970</v>
      </c>
      <c r="G166" s="2">
        <v>152</v>
      </c>
      <c r="H166" s="2">
        <v>2</v>
      </c>
      <c r="I166" s="2">
        <v>1</v>
      </c>
      <c r="O166" s="3"/>
      <c r="P166" s="2" t="s">
        <v>971</v>
      </c>
      <c r="Q166" s="2" t="s">
        <v>266</v>
      </c>
      <c r="R166" s="2" cm="1">
        <f t="array" ref="R166">_xlfn.IFS(Q166="yellow",S166,Q166="white",S166,Q166="grey",S166,Q166="green","",Q166&lt;&gt;"green",S166)</f>
        <v>152</v>
      </c>
      <c r="S166" s="2">
        <v>152</v>
      </c>
      <c r="T166" s="2">
        <v>2</v>
      </c>
      <c r="U166" s="2">
        <v>1</v>
      </c>
      <c r="V166" s="3"/>
      <c r="W166" s="23" t="s">
        <v>972</v>
      </c>
      <c r="X166" s="21" t="s">
        <v>218</v>
      </c>
      <c r="Y166" s="2" t="str" cm="1">
        <f t="array" ref="Y166">_xlfn.IFS(X166="yellow",Z166,X166="white",Z166,X166="grey",Z166,X166="green","",X166&lt;&gt;"green",Z166)</f>
        <v/>
      </c>
      <c r="Z166" s="2">
        <v>152</v>
      </c>
      <c r="AA166" s="2">
        <v>2</v>
      </c>
      <c r="AB166" s="2">
        <v>1</v>
      </c>
      <c r="AC166" s="3"/>
      <c r="AD166" s="23" t="s">
        <v>973</v>
      </c>
      <c r="AE166" s="21" t="s">
        <v>218</v>
      </c>
      <c r="AF166" s="2" t="str" cm="1">
        <f t="array" ref="AF166">_xlfn.IFS(AE166="yellow",AG166,AE166="white",AG166,AE166="grey",AG166,AE166="green","",AE166&lt;&gt;"green",AG166)</f>
        <v/>
      </c>
      <c r="AG166" s="2">
        <v>152</v>
      </c>
      <c r="AH166" s="2">
        <v>2</v>
      </c>
      <c r="AI166" s="2">
        <v>1</v>
      </c>
    </row>
    <row r="167" spans="6:35" ht="15.75" customHeight="1" x14ac:dyDescent="0.25">
      <c r="F167" s="21" t="s">
        <v>974</v>
      </c>
      <c r="G167" s="2">
        <v>153</v>
      </c>
      <c r="H167" s="2">
        <v>2</v>
      </c>
      <c r="I167" s="2">
        <v>1</v>
      </c>
      <c r="O167" s="3"/>
      <c r="P167" s="2" t="s">
        <v>975</v>
      </c>
      <c r="Q167" s="2" t="s">
        <v>266</v>
      </c>
      <c r="R167" s="2" cm="1">
        <f t="array" ref="R167">_xlfn.IFS(Q167="yellow",S167,Q167="white",S167,Q167="grey",S167,Q167="green","",Q167&lt;&gt;"green",S167)</f>
        <v>153</v>
      </c>
      <c r="S167" s="2">
        <v>153</v>
      </c>
      <c r="T167" s="2">
        <v>2</v>
      </c>
      <c r="U167" s="2">
        <v>1</v>
      </c>
      <c r="V167" s="3"/>
      <c r="W167" s="23" t="s">
        <v>976</v>
      </c>
      <c r="X167" s="21" t="s">
        <v>218</v>
      </c>
      <c r="Y167" s="2" t="str" cm="1">
        <f t="array" ref="Y167">_xlfn.IFS(X167="yellow",Z167,X167="white",Z167,X167="grey",Z167,X167="green","",X167&lt;&gt;"green",Z167)</f>
        <v/>
      </c>
      <c r="Z167" s="2">
        <v>153</v>
      </c>
      <c r="AA167" s="2">
        <v>2</v>
      </c>
      <c r="AB167" s="2">
        <v>1</v>
      </c>
      <c r="AC167" s="3"/>
      <c r="AD167" s="23" t="s">
        <v>977</v>
      </c>
      <c r="AE167" s="21" t="s">
        <v>218</v>
      </c>
      <c r="AF167" s="2" t="str" cm="1">
        <f t="array" ref="AF167">_xlfn.IFS(AE167="yellow",AG167,AE167="white",AG167,AE167="grey",AG167,AE167="green","",AE167&lt;&gt;"green",AG167)</f>
        <v/>
      </c>
      <c r="AG167" s="2">
        <v>153</v>
      </c>
      <c r="AH167" s="2">
        <v>2</v>
      </c>
      <c r="AI167" s="2">
        <v>1</v>
      </c>
    </row>
    <row r="168" spans="6:35" ht="15.75" customHeight="1" x14ac:dyDescent="0.25">
      <c r="F168" s="21" t="s">
        <v>978</v>
      </c>
      <c r="G168" s="2">
        <v>154</v>
      </c>
      <c r="H168" s="2">
        <v>2</v>
      </c>
      <c r="I168" s="2">
        <v>1</v>
      </c>
      <c r="O168" s="3"/>
      <c r="P168" s="2" t="s">
        <v>979</v>
      </c>
      <c r="Q168" s="2" t="s">
        <v>266</v>
      </c>
      <c r="R168" s="2" cm="1">
        <f t="array" ref="R168">_xlfn.IFS(Q168="yellow",S168,Q168="white",S168,Q168="grey",S168,Q168="green","",Q168&lt;&gt;"green",S168)</f>
        <v>154</v>
      </c>
      <c r="S168" s="2">
        <v>154</v>
      </c>
      <c r="T168" s="2">
        <v>2</v>
      </c>
      <c r="U168" s="2">
        <v>1</v>
      </c>
      <c r="V168" s="3"/>
      <c r="W168" s="23" t="s">
        <v>980</v>
      </c>
      <c r="X168" s="21" t="s">
        <v>218</v>
      </c>
      <c r="Y168" s="2" t="str" cm="1">
        <f t="array" ref="Y168">_xlfn.IFS(X168="yellow",Z168,X168="white",Z168,X168="grey",Z168,X168="green","",X168&lt;&gt;"green",Z168)</f>
        <v/>
      </c>
      <c r="Z168" s="2">
        <v>154</v>
      </c>
      <c r="AA168" s="2">
        <v>2</v>
      </c>
      <c r="AB168" s="2">
        <v>1</v>
      </c>
      <c r="AC168" s="3"/>
      <c r="AD168" s="23" t="s">
        <v>981</v>
      </c>
      <c r="AE168" s="21" t="s">
        <v>218</v>
      </c>
      <c r="AF168" s="2" t="str" cm="1">
        <f t="array" ref="AF168">_xlfn.IFS(AE168="yellow",AG168,AE168="white",AG168,AE168="grey",AG168,AE168="green","",AE168&lt;&gt;"green",AG168)</f>
        <v/>
      </c>
      <c r="AG168" s="2">
        <v>154</v>
      </c>
      <c r="AH168" s="2">
        <v>2</v>
      </c>
      <c r="AI168" s="2">
        <v>1</v>
      </c>
    </row>
    <row r="169" spans="6:35" ht="15.75" customHeight="1" x14ac:dyDescent="0.25">
      <c r="F169" s="21" t="s">
        <v>982</v>
      </c>
      <c r="G169" s="2">
        <v>155</v>
      </c>
      <c r="H169" s="2">
        <v>2</v>
      </c>
      <c r="I169" s="2">
        <v>1</v>
      </c>
      <c r="O169" s="3"/>
      <c r="P169" s="2" t="s">
        <v>983</v>
      </c>
      <c r="Q169" s="2" t="s">
        <v>266</v>
      </c>
      <c r="R169" s="2" cm="1">
        <f t="array" ref="R169">_xlfn.IFS(Q169="yellow",S169,Q169="white",S169,Q169="grey",S169,Q169="green","",Q169&lt;&gt;"green",S169)</f>
        <v>155</v>
      </c>
      <c r="S169" s="2">
        <v>155</v>
      </c>
      <c r="T169" s="2">
        <v>2</v>
      </c>
      <c r="U169" s="2">
        <v>1</v>
      </c>
      <c r="V169" s="3"/>
      <c r="W169" s="23" t="s">
        <v>984</v>
      </c>
      <c r="X169" s="21" t="s">
        <v>218</v>
      </c>
      <c r="Y169" s="2" t="str" cm="1">
        <f t="array" ref="Y169">_xlfn.IFS(X169="yellow",Z169,X169="white",Z169,X169="grey",Z169,X169="green","",X169&lt;&gt;"green",Z169)</f>
        <v/>
      </c>
      <c r="Z169" s="2">
        <v>155</v>
      </c>
      <c r="AA169" s="2">
        <v>2</v>
      </c>
      <c r="AB169" s="2">
        <v>1</v>
      </c>
      <c r="AC169" s="3"/>
      <c r="AD169" s="23" t="s">
        <v>985</v>
      </c>
      <c r="AE169" s="21" t="s">
        <v>218</v>
      </c>
      <c r="AF169" s="2" t="str" cm="1">
        <f t="array" ref="AF169">_xlfn.IFS(AE169="yellow",AG169,AE169="white",AG169,AE169="grey",AG169,AE169="green","",AE169&lt;&gt;"green",AG169)</f>
        <v/>
      </c>
      <c r="AG169" s="2">
        <v>155</v>
      </c>
      <c r="AH169" s="2">
        <v>2</v>
      </c>
      <c r="AI169" s="2">
        <v>1</v>
      </c>
    </row>
    <row r="170" spans="6:35" ht="15.75" customHeight="1" x14ac:dyDescent="0.25">
      <c r="F170" s="21" t="s">
        <v>986</v>
      </c>
      <c r="G170" s="2">
        <v>156</v>
      </c>
      <c r="H170" s="2">
        <v>2</v>
      </c>
      <c r="I170" s="2">
        <v>0</v>
      </c>
      <c r="O170" s="3"/>
      <c r="P170" s="2" t="s">
        <v>987</v>
      </c>
      <c r="Q170" s="2" t="s">
        <v>266</v>
      </c>
      <c r="R170" s="2" cm="1">
        <f t="array" ref="R170">_xlfn.IFS(Q170="yellow",S170,Q170="white",S170,Q170="grey",S170,Q170="green","",Q170&lt;&gt;"green",S170)</f>
        <v>156</v>
      </c>
      <c r="S170" s="2">
        <v>156</v>
      </c>
      <c r="T170" s="2">
        <v>2</v>
      </c>
      <c r="U170" s="2">
        <v>1</v>
      </c>
      <c r="V170" s="3"/>
      <c r="W170" s="23" t="s">
        <v>988</v>
      </c>
      <c r="X170" s="21" t="s">
        <v>218</v>
      </c>
      <c r="Y170" s="2" t="str" cm="1">
        <f t="array" ref="Y170">_xlfn.IFS(X170="yellow",Z170,X170="white",Z170,X170="grey",Z170,X170="green","",X170&lt;&gt;"green",Z170)</f>
        <v/>
      </c>
      <c r="Z170" s="2">
        <v>156</v>
      </c>
      <c r="AA170" s="2">
        <v>2</v>
      </c>
      <c r="AB170" s="2">
        <v>1</v>
      </c>
      <c r="AC170" s="3"/>
      <c r="AD170" s="23" t="s">
        <v>989</v>
      </c>
      <c r="AE170" s="21" t="s">
        <v>218</v>
      </c>
      <c r="AF170" s="2" t="str" cm="1">
        <f t="array" ref="AF170">_xlfn.IFS(AE170="yellow",AG170,AE170="white",AG170,AE170="grey",AG170,AE170="green","",AE170&lt;&gt;"green",AG170)</f>
        <v/>
      </c>
      <c r="AG170" s="2">
        <v>156</v>
      </c>
      <c r="AH170" s="2">
        <v>2</v>
      </c>
      <c r="AI170" s="2">
        <v>1</v>
      </c>
    </row>
    <row r="171" spans="6:35" ht="15.75" customHeight="1" x14ac:dyDescent="0.25">
      <c r="F171" s="21" t="s">
        <v>990</v>
      </c>
      <c r="G171" s="2">
        <v>157</v>
      </c>
      <c r="H171" s="2">
        <v>2</v>
      </c>
      <c r="I171" s="2">
        <v>0</v>
      </c>
      <c r="O171" s="3"/>
      <c r="P171" s="2" t="s">
        <v>991</v>
      </c>
      <c r="Q171" s="2" t="s">
        <v>266</v>
      </c>
      <c r="R171" s="2" cm="1">
        <f t="array" ref="R171">_xlfn.IFS(Q171="yellow",S171,Q171="white",S171,Q171="grey",S171,Q171="green","",Q171&lt;&gt;"green",S171)</f>
        <v>157</v>
      </c>
      <c r="S171" s="2">
        <v>157</v>
      </c>
      <c r="T171" s="2">
        <v>2</v>
      </c>
      <c r="U171" s="2">
        <v>1</v>
      </c>
      <c r="V171" s="3"/>
      <c r="W171" s="23" t="s">
        <v>992</v>
      </c>
      <c r="X171" s="21" t="s">
        <v>218</v>
      </c>
      <c r="Y171" s="2" t="str" cm="1">
        <f t="array" ref="Y171">_xlfn.IFS(X171="yellow",Z171,X171="white",Z171,X171="grey",Z171,X171="green","",X171&lt;&gt;"green",Z171)</f>
        <v/>
      </c>
      <c r="Z171" s="2">
        <v>157</v>
      </c>
      <c r="AA171" s="2">
        <v>2</v>
      </c>
      <c r="AB171" s="2">
        <v>1</v>
      </c>
      <c r="AC171" s="3"/>
      <c r="AD171" s="23" t="s">
        <v>993</v>
      </c>
      <c r="AE171" s="21" t="s">
        <v>218</v>
      </c>
      <c r="AF171" s="2" t="str" cm="1">
        <f t="array" ref="AF171">_xlfn.IFS(AE171="yellow",AG171,AE171="white",AG171,AE171="grey",AG171,AE171="green","",AE171&lt;&gt;"green",AG171)</f>
        <v/>
      </c>
      <c r="AG171" s="2">
        <v>157</v>
      </c>
      <c r="AH171" s="2">
        <v>2</v>
      </c>
      <c r="AI171" s="2">
        <v>1</v>
      </c>
    </row>
    <row r="172" spans="6:35" ht="15.75" customHeight="1" x14ac:dyDescent="0.25">
      <c r="F172" s="21" t="s">
        <v>994</v>
      </c>
      <c r="G172" s="2">
        <v>158</v>
      </c>
      <c r="H172" s="2">
        <v>2</v>
      </c>
      <c r="I172" s="2">
        <v>1</v>
      </c>
      <c r="O172" s="3"/>
      <c r="P172" s="2" t="s">
        <v>995</v>
      </c>
      <c r="Q172" s="2" t="s">
        <v>266</v>
      </c>
      <c r="R172" s="2" cm="1">
        <f t="array" ref="R172">_xlfn.IFS(Q172="yellow",S172,Q172="white",S172,Q172="grey",S172,Q172="green","",Q172&lt;&gt;"green",S172)</f>
        <v>158</v>
      </c>
      <c r="S172" s="2">
        <v>158</v>
      </c>
      <c r="T172" s="2">
        <v>2</v>
      </c>
      <c r="U172" s="2">
        <v>1</v>
      </c>
      <c r="V172" s="3"/>
      <c r="W172" s="23" t="s">
        <v>996</v>
      </c>
      <c r="X172" s="21" t="s">
        <v>218</v>
      </c>
      <c r="Y172" s="2" t="str" cm="1">
        <f t="array" ref="Y172">_xlfn.IFS(X172="yellow",Z172,X172="white",Z172,X172="grey",Z172,X172="green","",X172&lt;&gt;"green",Z172)</f>
        <v/>
      </c>
      <c r="Z172" s="2">
        <v>158</v>
      </c>
      <c r="AA172" s="2">
        <v>2</v>
      </c>
      <c r="AB172" s="2">
        <v>1</v>
      </c>
      <c r="AC172" s="3"/>
      <c r="AD172" s="23" t="s">
        <v>997</v>
      </c>
      <c r="AE172" s="21" t="s">
        <v>218</v>
      </c>
      <c r="AF172" s="2" t="str" cm="1">
        <f t="array" ref="AF172">_xlfn.IFS(AE172="yellow",AG172,AE172="white",AG172,AE172="grey",AG172,AE172="green","",AE172&lt;&gt;"green",AG172)</f>
        <v/>
      </c>
      <c r="AG172" s="2">
        <v>158</v>
      </c>
      <c r="AH172" s="2">
        <v>2</v>
      </c>
      <c r="AI172" s="2">
        <v>1</v>
      </c>
    </row>
    <row r="173" spans="6:35" ht="15.75" customHeight="1" x14ac:dyDescent="0.25">
      <c r="F173" s="21" t="s">
        <v>998</v>
      </c>
      <c r="G173" s="2">
        <v>159</v>
      </c>
      <c r="H173" s="2">
        <v>2</v>
      </c>
      <c r="I173" s="2">
        <v>1</v>
      </c>
      <c r="O173" s="3"/>
      <c r="P173" s="2" t="s">
        <v>999</v>
      </c>
      <c r="Q173" s="2" t="s">
        <v>266</v>
      </c>
      <c r="R173" s="2" cm="1">
        <f t="array" ref="R173">_xlfn.IFS(Q173="yellow",S173,Q173="white",S173,Q173="grey",S173,Q173="green","",Q173&lt;&gt;"green",S173)</f>
        <v>159</v>
      </c>
      <c r="S173" s="2">
        <v>159</v>
      </c>
      <c r="T173" s="2">
        <v>2</v>
      </c>
      <c r="U173" s="2">
        <v>1</v>
      </c>
      <c r="V173" s="3"/>
      <c r="W173" s="23" t="s">
        <v>1000</v>
      </c>
      <c r="X173" s="21" t="s">
        <v>218</v>
      </c>
      <c r="Y173" s="2" t="str" cm="1">
        <f t="array" ref="Y173">_xlfn.IFS(X173="yellow",Z173,X173="white",Z173,X173="grey",Z173,X173="green","",X173&lt;&gt;"green",Z173)</f>
        <v/>
      </c>
      <c r="Z173" s="2">
        <v>159</v>
      </c>
      <c r="AA173" s="2">
        <v>2</v>
      </c>
      <c r="AB173" s="2">
        <v>1</v>
      </c>
      <c r="AC173" s="3"/>
      <c r="AD173" s="23" t="s">
        <v>1001</v>
      </c>
      <c r="AE173" s="21" t="s">
        <v>218</v>
      </c>
      <c r="AF173" s="2" t="str" cm="1">
        <f t="array" ref="AF173">_xlfn.IFS(AE173="yellow",AG173,AE173="white",AG173,AE173="grey",AG173,AE173="green","",AE173&lt;&gt;"green",AG173)</f>
        <v/>
      </c>
      <c r="AG173" s="2">
        <v>159</v>
      </c>
      <c r="AH173" s="2">
        <v>2</v>
      </c>
      <c r="AI173" s="2">
        <v>1</v>
      </c>
    </row>
    <row r="174" spans="6:35" ht="15.75" customHeight="1" x14ac:dyDescent="0.25">
      <c r="F174" s="21" t="s">
        <v>1002</v>
      </c>
      <c r="G174" s="2">
        <v>160</v>
      </c>
      <c r="H174" s="2">
        <v>2</v>
      </c>
      <c r="I174" s="2">
        <v>1</v>
      </c>
      <c r="O174" s="3"/>
      <c r="P174" s="2" t="s">
        <v>1003</v>
      </c>
      <c r="Q174" s="2" t="s">
        <v>266</v>
      </c>
      <c r="R174" s="2" cm="1">
        <f t="array" ref="R174">_xlfn.IFS(Q174="yellow",S174,Q174="white",S174,Q174="grey",S174,Q174="green","",Q174&lt;&gt;"green",S174)</f>
        <v>160</v>
      </c>
      <c r="S174" s="2">
        <v>160</v>
      </c>
      <c r="T174" s="2">
        <v>2</v>
      </c>
      <c r="U174" s="2">
        <v>1</v>
      </c>
      <c r="V174" s="3"/>
      <c r="W174" s="23" t="s">
        <v>1004</v>
      </c>
      <c r="X174" s="21" t="s">
        <v>218</v>
      </c>
      <c r="Y174" s="2" t="str" cm="1">
        <f t="array" ref="Y174">_xlfn.IFS(X174="yellow",Z174,X174="white",Z174,X174="grey",Z174,X174="green","",X174&lt;&gt;"green",Z174)</f>
        <v/>
      </c>
      <c r="Z174" s="2">
        <v>160</v>
      </c>
      <c r="AA174" s="2">
        <v>2</v>
      </c>
      <c r="AB174" s="2">
        <v>1</v>
      </c>
      <c r="AC174" s="3"/>
      <c r="AD174" s="23" t="s">
        <v>1005</v>
      </c>
      <c r="AE174" s="21" t="s">
        <v>218</v>
      </c>
      <c r="AF174" s="2" t="str" cm="1">
        <f t="array" ref="AF174">_xlfn.IFS(AE174="yellow",AG174,AE174="white",AG174,AE174="grey",AG174,AE174="green","",AE174&lt;&gt;"green",AG174)</f>
        <v/>
      </c>
      <c r="AG174" s="2">
        <v>160</v>
      </c>
      <c r="AH174" s="2">
        <v>2</v>
      </c>
      <c r="AI174" s="2">
        <v>1</v>
      </c>
    </row>
    <row r="175" spans="6:35" ht="15.75" customHeight="1" x14ac:dyDescent="0.25">
      <c r="F175" s="21" t="s">
        <v>1006</v>
      </c>
      <c r="G175" s="2">
        <v>161</v>
      </c>
      <c r="H175" s="2">
        <v>2</v>
      </c>
      <c r="I175" s="2">
        <v>1</v>
      </c>
      <c r="O175" s="3"/>
      <c r="P175" s="2" t="s">
        <v>1007</v>
      </c>
      <c r="Q175" s="2" t="s">
        <v>266</v>
      </c>
      <c r="R175" s="2" cm="1">
        <f t="array" ref="R175">_xlfn.IFS(Q175="yellow",S175,Q175="white",S175,Q175="grey",S175,Q175="green","",Q175&lt;&gt;"green",S175)</f>
        <v>161</v>
      </c>
      <c r="S175" s="2">
        <v>161</v>
      </c>
      <c r="T175" s="2">
        <v>2</v>
      </c>
      <c r="U175" s="2">
        <v>1</v>
      </c>
      <c r="V175" s="3"/>
      <c r="W175" s="23" t="s">
        <v>1008</v>
      </c>
      <c r="X175" s="21" t="s">
        <v>218</v>
      </c>
      <c r="Y175" s="2" t="str" cm="1">
        <f t="array" ref="Y175">_xlfn.IFS(X175="yellow",Z175,X175="white",Z175,X175="grey",Z175,X175="green","",X175&lt;&gt;"green",Z175)</f>
        <v/>
      </c>
      <c r="Z175" s="2">
        <v>161</v>
      </c>
      <c r="AA175" s="2">
        <v>2</v>
      </c>
      <c r="AB175" s="2">
        <v>1</v>
      </c>
      <c r="AC175" s="3"/>
      <c r="AD175" s="23" t="s">
        <v>1009</v>
      </c>
      <c r="AE175" s="21" t="s">
        <v>218</v>
      </c>
      <c r="AF175" s="2" t="str" cm="1">
        <f t="array" ref="AF175">_xlfn.IFS(AE175="yellow",AG175,AE175="white",AG175,AE175="grey",AG175,AE175="green","",AE175&lt;&gt;"green",AG175)</f>
        <v/>
      </c>
      <c r="AG175" s="2">
        <v>161</v>
      </c>
      <c r="AH175" s="2">
        <v>2</v>
      </c>
      <c r="AI175" s="2">
        <v>1</v>
      </c>
    </row>
    <row r="176" spans="6:35" ht="15.75" customHeight="1" x14ac:dyDescent="0.25">
      <c r="F176" s="21" t="s">
        <v>1010</v>
      </c>
      <c r="G176" s="2">
        <v>162</v>
      </c>
      <c r="H176" s="2">
        <v>2</v>
      </c>
      <c r="I176" s="2">
        <v>1</v>
      </c>
      <c r="O176" s="3"/>
      <c r="P176" s="2" t="s">
        <v>1011</v>
      </c>
      <c r="Q176" s="2" t="s">
        <v>266</v>
      </c>
      <c r="R176" s="2" cm="1">
        <f t="array" ref="R176">_xlfn.IFS(Q176="yellow",S176,Q176="white",S176,Q176="grey",S176,Q176="green","",Q176&lt;&gt;"green",S176)</f>
        <v>162</v>
      </c>
      <c r="S176" s="2">
        <v>162</v>
      </c>
      <c r="T176" s="2">
        <v>2</v>
      </c>
      <c r="U176" s="2">
        <v>1</v>
      </c>
      <c r="V176" s="3"/>
      <c r="W176" s="23" t="s">
        <v>1012</v>
      </c>
      <c r="X176" s="21" t="s">
        <v>218</v>
      </c>
      <c r="Y176" s="2" t="str" cm="1">
        <f t="array" ref="Y176">_xlfn.IFS(X176="yellow",Z176,X176="white",Z176,X176="grey",Z176,X176="green","",X176&lt;&gt;"green",Z176)</f>
        <v/>
      </c>
      <c r="Z176" s="2">
        <v>162</v>
      </c>
      <c r="AA176" s="2">
        <v>2</v>
      </c>
      <c r="AB176" s="2">
        <v>1</v>
      </c>
      <c r="AC176" s="3"/>
      <c r="AD176" s="23" t="s">
        <v>1013</v>
      </c>
      <c r="AE176" s="21" t="s">
        <v>218</v>
      </c>
      <c r="AF176" s="2" t="str" cm="1">
        <f t="array" ref="AF176">_xlfn.IFS(AE176="yellow",AG176,AE176="white",AG176,AE176="grey",AG176,AE176="green","",AE176&lt;&gt;"green",AG176)</f>
        <v/>
      </c>
      <c r="AG176" s="2">
        <v>162</v>
      </c>
      <c r="AH176" s="2">
        <v>2</v>
      </c>
      <c r="AI176" s="2">
        <v>1</v>
      </c>
    </row>
    <row r="177" spans="6:35" ht="15.75" customHeight="1" x14ac:dyDescent="0.25">
      <c r="F177" s="21" t="s">
        <v>1014</v>
      </c>
      <c r="G177" s="2">
        <v>163</v>
      </c>
      <c r="H177" s="2">
        <v>2</v>
      </c>
      <c r="I177" s="2">
        <v>1</v>
      </c>
      <c r="O177" s="3"/>
      <c r="P177" s="2" t="s">
        <v>1015</v>
      </c>
      <c r="Q177" s="2" t="s">
        <v>266</v>
      </c>
      <c r="R177" s="2" cm="1">
        <f t="array" ref="R177">_xlfn.IFS(Q177="yellow",S177,Q177="white",S177,Q177="grey",S177,Q177="green","",Q177&lt;&gt;"green",S177)</f>
        <v>163</v>
      </c>
      <c r="S177" s="2">
        <v>163</v>
      </c>
      <c r="T177" s="2">
        <v>2</v>
      </c>
      <c r="U177" s="2">
        <v>1</v>
      </c>
      <c r="V177" s="3"/>
      <c r="W177" s="23" t="s">
        <v>1016</v>
      </c>
      <c r="X177" s="21" t="s">
        <v>218</v>
      </c>
      <c r="Y177" s="2" t="str" cm="1">
        <f t="array" ref="Y177">_xlfn.IFS(X177="yellow",Z177,X177="white",Z177,X177="grey",Z177,X177="green","",X177&lt;&gt;"green",Z177)</f>
        <v/>
      </c>
      <c r="Z177" s="2">
        <v>163</v>
      </c>
      <c r="AA177" s="2">
        <v>2</v>
      </c>
      <c r="AB177" s="2">
        <v>1</v>
      </c>
      <c r="AC177" s="3"/>
      <c r="AD177" s="23" t="s">
        <v>1017</v>
      </c>
      <c r="AE177" s="21" t="s">
        <v>218</v>
      </c>
      <c r="AF177" s="2" t="str" cm="1">
        <f t="array" ref="AF177">_xlfn.IFS(AE177="yellow",AG177,AE177="white",AG177,AE177="grey",AG177,AE177="green","",AE177&lt;&gt;"green",AG177)</f>
        <v/>
      </c>
      <c r="AG177" s="2">
        <v>163</v>
      </c>
      <c r="AH177" s="2">
        <v>2</v>
      </c>
      <c r="AI177" s="2">
        <v>1</v>
      </c>
    </row>
    <row r="178" spans="6:35" ht="15.75" customHeight="1" x14ac:dyDescent="0.25">
      <c r="F178" s="21" t="s">
        <v>1018</v>
      </c>
      <c r="G178" s="2">
        <v>164</v>
      </c>
      <c r="H178" s="2">
        <v>2</v>
      </c>
      <c r="I178" s="2">
        <v>1</v>
      </c>
      <c r="O178" s="3"/>
      <c r="P178" s="2" t="s">
        <v>1019</v>
      </c>
      <c r="Q178" s="2" t="s">
        <v>266</v>
      </c>
      <c r="R178" s="2" cm="1">
        <f t="array" ref="R178">_xlfn.IFS(Q178="yellow",S178,Q178="white",S178,Q178="grey",S178,Q178="green","",Q178&lt;&gt;"green",S178)</f>
        <v>164</v>
      </c>
      <c r="S178" s="2">
        <v>164</v>
      </c>
      <c r="T178" s="2">
        <v>2</v>
      </c>
      <c r="U178" s="2">
        <v>1</v>
      </c>
      <c r="V178" s="3"/>
      <c r="W178" s="23" t="s">
        <v>1020</v>
      </c>
      <c r="X178" s="21" t="s">
        <v>218</v>
      </c>
      <c r="Y178" s="2" t="str" cm="1">
        <f t="array" ref="Y178">_xlfn.IFS(X178="yellow",Z178,X178="white",Z178,X178="grey",Z178,X178="green","",X178&lt;&gt;"green",Z178)</f>
        <v/>
      </c>
      <c r="Z178" s="2">
        <v>164</v>
      </c>
      <c r="AA178" s="2">
        <v>2</v>
      </c>
      <c r="AB178" s="2">
        <v>1</v>
      </c>
      <c r="AC178" s="3"/>
      <c r="AD178" s="23" t="s">
        <v>1021</v>
      </c>
      <c r="AE178" s="21" t="s">
        <v>218</v>
      </c>
      <c r="AF178" s="2" t="str" cm="1">
        <f t="array" ref="AF178">_xlfn.IFS(AE178="yellow",AG178,AE178="white",AG178,AE178="grey",AG178,AE178="green","",AE178&lt;&gt;"green",AG178)</f>
        <v/>
      </c>
      <c r="AG178" s="2">
        <v>164</v>
      </c>
      <c r="AH178" s="2">
        <v>2</v>
      </c>
      <c r="AI178" s="2">
        <v>1</v>
      </c>
    </row>
    <row r="179" spans="6:35" ht="15.75" customHeight="1" x14ac:dyDescent="0.25">
      <c r="F179" s="21" t="s">
        <v>1022</v>
      </c>
      <c r="G179" s="2">
        <v>165</v>
      </c>
      <c r="H179" s="2">
        <v>2</v>
      </c>
      <c r="I179" s="2">
        <v>1</v>
      </c>
      <c r="O179" s="3"/>
      <c r="P179" s="2" t="s">
        <v>1023</v>
      </c>
      <c r="Q179" s="2" t="s">
        <v>266</v>
      </c>
      <c r="R179" s="2" cm="1">
        <f t="array" ref="R179">_xlfn.IFS(Q179="yellow",S179,Q179="white",S179,Q179="grey",S179,Q179="green","",Q179&lt;&gt;"green",S179)</f>
        <v>165</v>
      </c>
      <c r="S179" s="2">
        <v>165</v>
      </c>
      <c r="T179" s="2">
        <v>2</v>
      </c>
      <c r="U179" s="2">
        <v>1</v>
      </c>
      <c r="V179" s="3"/>
      <c r="W179" s="23" t="s">
        <v>1024</v>
      </c>
      <c r="X179" s="21" t="s">
        <v>218</v>
      </c>
      <c r="Y179" s="2" t="str" cm="1">
        <f t="array" ref="Y179">_xlfn.IFS(X179="yellow",Z179,X179="white",Z179,X179="grey",Z179,X179="green","",X179&lt;&gt;"green",Z179)</f>
        <v/>
      </c>
      <c r="Z179" s="2">
        <v>165</v>
      </c>
      <c r="AA179" s="2">
        <v>2</v>
      </c>
      <c r="AB179" s="2">
        <v>1</v>
      </c>
      <c r="AC179" s="3"/>
      <c r="AD179" s="23" t="s">
        <v>1025</v>
      </c>
      <c r="AE179" s="21" t="s">
        <v>218</v>
      </c>
      <c r="AF179" s="2" t="str" cm="1">
        <f t="array" ref="AF179">_xlfn.IFS(AE179="yellow",AG179,AE179="white",AG179,AE179="grey",AG179,AE179="green","",AE179&lt;&gt;"green",AG179)</f>
        <v/>
      </c>
      <c r="AG179" s="2">
        <v>165</v>
      </c>
      <c r="AH179" s="2">
        <v>2</v>
      </c>
      <c r="AI179" s="2">
        <v>1</v>
      </c>
    </row>
    <row r="180" spans="6:35" ht="15.75" customHeight="1" x14ac:dyDescent="0.25">
      <c r="F180" s="21" t="s">
        <v>1026</v>
      </c>
      <c r="G180" s="2">
        <v>166</v>
      </c>
      <c r="H180" s="2">
        <v>2</v>
      </c>
      <c r="I180" s="2">
        <v>1</v>
      </c>
      <c r="O180" s="3"/>
      <c r="P180" s="2" t="s">
        <v>1027</v>
      </c>
      <c r="Q180" s="2" t="s">
        <v>266</v>
      </c>
      <c r="R180" s="2" cm="1">
        <f t="array" ref="R180">_xlfn.IFS(Q180="yellow",S180,Q180="white",S180,Q180="grey",S180,Q180="green","",Q180&lt;&gt;"green",S180)</f>
        <v>166</v>
      </c>
      <c r="S180" s="2">
        <v>166</v>
      </c>
      <c r="T180" s="2">
        <v>2</v>
      </c>
      <c r="U180" s="2">
        <v>1</v>
      </c>
      <c r="V180" s="3"/>
      <c r="W180" s="23" t="s">
        <v>1028</v>
      </c>
      <c r="X180" s="21" t="s">
        <v>218</v>
      </c>
      <c r="Y180" s="2" t="str" cm="1">
        <f t="array" ref="Y180">_xlfn.IFS(X180="yellow",Z180,X180="white",Z180,X180="grey",Z180,X180="green","",X180&lt;&gt;"green",Z180)</f>
        <v/>
      </c>
      <c r="Z180" s="2">
        <v>166</v>
      </c>
      <c r="AA180" s="2">
        <v>2</v>
      </c>
      <c r="AB180" s="2">
        <v>1</v>
      </c>
      <c r="AC180" s="3"/>
      <c r="AD180" s="23" t="s">
        <v>1029</v>
      </c>
      <c r="AE180" s="21" t="s">
        <v>218</v>
      </c>
      <c r="AF180" s="2" t="str" cm="1">
        <f t="array" ref="AF180">_xlfn.IFS(AE180="yellow",AG180,AE180="white",AG180,AE180="grey",AG180,AE180="green","",AE180&lt;&gt;"green",AG180)</f>
        <v/>
      </c>
      <c r="AG180" s="2">
        <v>166</v>
      </c>
      <c r="AH180" s="2">
        <v>2</v>
      </c>
      <c r="AI180" s="2">
        <v>1</v>
      </c>
    </row>
    <row r="181" spans="6:35" ht="15.75" customHeight="1" x14ac:dyDescent="0.25">
      <c r="F181" s="21" t="s">
        <v>1030</v>
      </c>
      <c r="G181" s="2">
        <v>167</v>
      </c>
      <c r="H181" s="2">
        <v>2</v>
      </c>
      <c r="I181" s="2">
        <v>1</v>
      </c>
      <c r="O181" s="3"/>
      <c r="P181" s="2" t="s">
        <v>1031</v>
      </c>
      <c r="Q181" s="2" t="s">
        <v>266</v>
      </c>
      <c r="R181" s="2" cm="1">
        <f t="array" ref="R181">_xlfn.IFS(Q181="yellow",S181,Q181="white",S181,Q181="grey",S181,Q181="green","",Q181&lt;&gt;"green",S181)</f>
        <v>167</v>
      </c>
      <c r="S181" s="2">
        <v>167</v>
      </c>
      <c r="T181" s="2">
        <v>2</v>
      </c>
      <c r="U181" s="2">
        <v>1</v>
      </c>
      <c r="V181" s="3"/>
      <c r="W181" s="23" t="s">
        <v>1032</v>
      </c>
      <c r="X181" s="21" t="s">
        <v>218</v>
      </c>
      <c r="Y181" s="2" t="str" cm="1">
        <f t="array" ref="Y181">_xlfn.IFS(X181="yellow",Z181,X181="white",Z181,X181="grey",Z181,X181="green","",X181&lt;&gt;"green",Z181)</f>
        <v/>
      </c>
      <c r="Z181" s="2">
        <v>167</v>
      </c>
      <c r="AA181" s="2">
        <v>2</v>
      </c>
      <c r="AB181" s="2">
        <v>1</v>
      </c>
      <c r="AC181" s="3"/>
      <c r="AD181" s="23" t="s">
        <v>1033</v>
      </c>
      <c r="AE181" s="21" t="s">
        <v>218</v>
      </c>
      <c r="AF181" s="2" t="str" cm="1">
        <f t="array" ref="AF181">_xlfn.IFS(AE181="yellow",AG181,AE181="white",AG181,AE181="grey",AG181,AE181="green","",AE181&lt;&gt;"green",AG181)</f>
        <v/>
      </c>
      <c r="AG181" s="2">
        <v>167</v>
      </c>
      <c r="AH181" s="2">
        <v>2</v>
      </c>
      <c r="AI181" s="2">
        <v>1</v>
      </c>
    </row>
    <row r="182" spans="6:35" ht="15.75" customHeight="1" x14ac:dyDescent="0.25">
      <c r="F182" s="21" t="s">
        <v>1034</v>
      </c>
      <c r="G182" s="2">
        <v>168</v>
      </c>
      <c r="H182" s="2">
        <v>2</v>
      </c>
      <c r="I182" s="2">
        <v>1</v>
      </c>
      <c r="O182" s="3"/>
      <c r="P182" s="2" t="s">
        <v>1035</v>
      </c>
      <c r="Q182" s="2" t="s">
        <v>266</v>
      </c>
      <c r="R182" s="2" cm="1">
        <f t="array" ref="R182">_xlfn.IFS(Q182="yellow",S182,Q182="white",S182,Q182="grey",S182,Q182="green","",Q182&lt;&gt;"green",S182)</f>
        <v>168</v>
      </c>
      <c r="S182" s="2">
        <v>168</v>
      </c>
      <c r="T182" s="2">
        <v>2</v>
      </c>
      <c r="U182" s="2">
        <v>1</v>
      </c>
      <c r="V182" s="3"/>
      <c r="W182" s="23" t="s">
        <v>1036</v>
      </c>
      <c r="X182" s="21" t="s">
        <v>218</v>
      </c>
      <c r="Y182" s="2" t="str" cm="1">
        <f t="array" ref="Y182">_xlfn.IFS(X182="yellow",Z182,X182="white",Z182,X182="grey",Z182,X182="green","",X182&lt;&gt;"green",Z182)</f>
        <v/>
      </c>
      <c r="Z182" s="2">
        <v>168</v>
      </c>
      <c r="AA182" s="2">
        <v>2</v>
      </c>
      <c r="AB182" s="2">
        <v>1</v>
      </c>
      <c r="AC182" s="3"/>
      <c r="AD182" s="23" t="s">
        <v>1037</v>
      </c>
      <c r="AE182" s="21" t="s">
        <v>218</v>
      </c>
      <c r="AF182" s="2" t="str" cm="1">
        <f t="array" ref="AF182">_xlfn.IFS(AE182="yellow",AG182,AE182="white",AG182,AE182="grey",AG182,AE182="green","",AE182&lt;&gt;"green",AG182)</f>
        <v/>
      </c>
      <c r="AG182" s="2">
        <v>168</v>
      </c>
      <c r="AH182" s="2">
        <v>2</v>
      </c>
      <c r="AI182" s="2">
        <v>1</v>
      </c>
    </row>
    <row r="183" spans="6:35" ht="15.75" customHeight="1" x14ac:dyDescent="0.25">
      <c r="F183" s="21" t="s">
        <v>1038</v>
      </c>
      <c r="G183" s="2">
        <v>169</v>
      </c>
      <c r="H183" s="2">
        <v>2</v>
      </c>
      <c r="I183" s="2">
        <v>1</v>
      </c>
      <c r="O183" s="3"/>
      <c r="P183" s="2" t="s">
        <v>1039</v>
      </c>
      <c r="Q183" s="2" t="s">
        <v>266</v>
      </c>
      <c r="R183" s="2" cm="1">
        <f t="array" ref="R183">_xlfn.IFS(Q183="yellow",S183,Q183="white",S183,Q183="grey",S183,Q183="green","",Q183&lt;&gt;"green",S183)</f>
        <v>169</v>
      </c>
      <c r="S183" s="2">
        <v>169</v>
      </c>
      <c r="T183" s="2">
        <v>2</v>
      </c>
      <c r="U183" s="2">
        <v>1</v>
      </c>
      <c r="V183" s="3"/>
      <c r="W183" s="23" t="s">
        <v>1040</v>
      </c>
      <c r="X183" s="21" t="s">
        <v>218</v>
      </c>
      <c r="Y183" s="2" t="str" cm="1">
        <f t="array" ref="Y183">_xlfn.IFS(X183="yellow",Z183,X183="white",Z183,X183="grey",Z183,X183="green","",X183&lt;&gt;"green",Z183)</f>
        <v/>
      </c>
      <c r="Z183" s="2">
        <v>169</v>
      </c>
      <c r="AA183" s="2">
        <v>2</v>
      </c>
      <c r="AB183" s="2">
        <v>1</v>
      </c>
      <c r="AC183" s="3"/>
      <c r="AD183" s="23" t="s">
        <v>822</v>
      </c>
      <c r="AE183" s="21" t="s">
        <v>218</v>
      </c>
      <c r="AF183" s="2" t="str" cm="1">
        <f t="array" ref="AF183">_xlfn.IFS(AE183="yellow",AG183,AE183="white",AG183,AE183="grey",AG183,AE183="green","",AE183&lt;&gt;"green",AG183)</f>
        <v/>
      </c>
      <c r="AG183" s="2">
        <v>169</v>
      </c>
      <c r="AH183" s="2">
        <v>2</v>
      </c>
      <c r="AI183" s="2">
        <v>1</v>
      </c>
    </row>
    <row r="184" spans="6:35" ht="15.75" customHeight="1" x14ac:dyDescent="0.25">
      <c r="F184" s="21" t="s">
        <v>1041</v>
      </c>
      <c r="G184" s="2">
        <v>170</v>
      </c>
      <c r="H184" s="2">
        <v>2</v>
      </c>
      <c r="I184" s="2">
        <v>1</v>
      </c>
      <c r="O184" s="3"/>
      <c r="P184" s="2" t="s">
        <v>1042</v>
      </c>
      <c r="Q184" s="2" t="s">
        <v>266</v>
      </c>
      <c r="R184" s="2" cm="1">
        <f t="array" ref="R184">_xlfn.IFS(Q184="yellow",S184,Q184="white",S184,Q184="grey",S184,Q184="green","",Q184&lt;&gt;"green",S184)</f>
        <v>170</v>
      </c>
      <c r="S184" s="2">
        <v>170</v>
      </c>
      <c r="T184" s="2">
        <v>2</v>
      </c>
      <c r="U184" s="2">
        <v>1</v>
      </c>
      <c r="V184" s="3" t="s">
        <v>214</v>
      </c>
      <c r="W184" s="22" t="s">
        <v>1043</v>
      </c>
      <c r="X184" s="12" t="s">
        <v>216</v>
      </c>
      <c r="Y184" s="2" cm="1">
        <f t="array" ref="Y184">_xlfn.IFS(X184="yellow",Z184,X184="white",Z184,X184="grey",Z184,X184="green","",X184&lt;&gt;"green",Z184)</f>
        <v>170</v>
      </c>
      <c r="Z184" s="2">
        <v>170</v>
      </c>
      <c r="AA184" s="2">
        <v>2</v>
      </c>
      <c r="AB184" s="2">
        <v>1</v>
      </c>
      <c r="AC184" s="3"/>
      <c r="AD184" s="23" t="s">
        <v>1044</v>
      </c>
      <c r="AE184" s="21" t="s">
        <v>218</v>
      </c>
      <c r="AF184" s="2" t="str" cm="1">
        <f t="array" ref="AF184">_xlfn.IFS(AE184="yellow",AG184,AE184="white",AG184,AE184="grey",AG184,AE184="green","",AE184&lt;&gt;"green",AG184)</f>
        <v/>
      </c>
      <c r="AG184" s="2">
        <v>170</v>
      </c>
      <c r="AH184" s="2">
        <v>2</v>
      </c>
      <c r="AI184" s="2">
        <v>1</v>
      </c>
    </row>
    <row r="185" spans="6:35" ht="15.75" customHeight="1" x14ac:dyDescent="0.25">
      <c r="F185" s="21" t="s">
        <v>1045</v>
      </c>
      <c r="G185" s="2">
        <v>171</v>
      </c>
      <c r="H185" s="2">
        <v>2</v>
      </c>
      <c r="I185" s="2">
        <v>1</v>
      </c>
      <c r="O185" s="3"/>
      <c r="P185" s="2" t="s">
        <v>1046</v>
      </c>
      <c r="Q185" s="2" t="s">
        <v>266</v>
      </c>
      <c r="R185" s="2" cm="1">
        <f t="array" ref="R185">_xlfn.IFS(Q185="yellow",S185,Q185="white",S185,Q185="grey",S185,Q185="green","",Q185&lt;&gt;"green",S185)</f>
        <v>171</v>
      </c>
      <c r="S185" s="2">
        <v>171</v>
      </c>
      <c r="T185" s="2">
        <v>2</v>
      </c>
      <c r="U185" s="2">
        <v>1</v>
      </c>
      <c r="V185" s="3"/>
      <c r="W185" s="2" t="s">
        <v>1047</v>
      </c>
      <c r="X185" s="2" t="s">
        <v>266</v>
      </c>
      <c r="Y185" s="2" cm="1">
        <f t="array" ref="Y185">_xlfn.IFS(X185="yellow",Z185,X185="white",Z185,X185="grey",Z185,X185="green","",X185&lt;&gt;"green",Z185)</f>
        <v>171</v>
      </c>
      <c r="Z185" s="2">
        <v>171</v>
      </c>
      <c r="AA185" s="2">
        <v>2</v>
      </c>
      <c r="AB185" s="2">
        <v>1</v>
      </c>
      <c r="AC185" s="3"/>
      <c r="AD185" s="23" t="s">
        <v>1048</v>
      </c>
      <c r="AE185" s="21" t="s">
        <v>218</v>
      </c>
      <c r="AF185" s="2" t="str" cm="1">
        <f t="array" ref="AF185">_xlfn.IFS(AE185="yellow",AG185,AE185="white",AG185,AE185="grey",AG185,AE185="green","",AE185&lt;&gt;"green",AG185)</f>
        <v/>
      </c>
      <c r="AG185" s="2">
        <v>171</v>
      </c>
      <c r="AH185" s="2">
        <v>2</v>
      </c>
      <c r="AI185" s="2">
        <v>1</v>
      </c>
    </row>
    <row r="186" spans="6:35" ht="15.75" customHeight="1" x14ac:dyDescent="0.25">
      <c r="F186" s="21" t="s">
        <v>1049</v>
      </c>
      <c r="G186" s="2">
        <v>172</v>
      </c>
      <c r="H186" s="2">
        <v>2</v>
      </c>
      <c r="I186" s="2">
        <v>0</v>
      </c>
      <c r="O186" s="3"/>
      <c r="P186" s="2" t="s">
        <v>1050</v>
      </c>
      <c r="Q186" s="2" t="s">
        <v>266</v>
      </c>
      <c r="R186" s="2" cm="1">
        <f t="array" ref="R186">_xlfn.IFS(Q186="yellow",S186,Q186="white",S186,Q186="grey",S186,Q186="green","",Q186&lt;&gt;"green",S186)</f>
        <v>172</v>
      </c>
      <c r="S186" s="2">
        <v>172</v>
      </c>
      <c r="T186" s="2">
        <v>2</v>
      </c>
      <c r="U186" s="2">
        <v>1</v>
      </c>
      <c r="V186" s="3"/>
      <c r="W186" s="2" t="s">
        <v>1051</v>
      </c>
      <c r="X186" s="2" t="s">
        <v>266</v>
      </c>
      <c r="Y186" s="2" cm="1">
        <f t="array" ref="Y186">_xlfn.IFS(X186="yellow",Z186,X186="white",Z186,X186="grey",Z186,X186="green","",X186&lt;&gt;"green",Z186)</f>
        <v>172</v>
      </c>
      <c r="Z186" s="2">
        <v>172</v>
      </c>
      <c r="AA186" s="2">
        <v>2</v>
      </c>
      <c r="AB186" s="2">
        <v>1</v>
      </c>
      <c r="AC186" s="3"/>
      <c r="AD186" s="23" t="s">
        <v>1052</v>
      </c>
      <c r="AE186" s="21" t="s">
        <v>218</v>
      </c>
      <c r="AF186" s="2" t="str" cm="1">
        <f t="array" ref="AF186">_xlfn.IFS(AE186="yellow",AG186,AE186="white",AG186,AE186="grey",AG186,AE186="green","",AE186&lt;&gt;"green",AG186)</f>
        <v/>
      </c>
      <c r="AG186" s="2">
        <v>172</v>
      </c>
      <c r="AH186" s="2">
        <v>2</v>
      </c>
      <c r="AI186" s="2">
        <v>1</v>
      </c>
    </row>
    <row r="187" spans="6:35" ht="15.75" customHeight="1" x14ac:dyDescent="0.25">
      <c r="F187" s="21" t="s">
        <v>1053</v>
      </c>
      <c r="G187" s="2">
        <v>173</v>
      </c>
      <c r="H187" s="2">
        <v>2</v>
      </c>
      <c r="I187" s="2">
        <v>0</v>
      </c>
      <c r="O187" s="3"/>
      <c r="P187" s="2" t="s">
        <v>1054</v>
      </c>
      <c r="Q187" s="2" t="s">
        <v>266</v>
      </c>
      <c r="R187" s="2" cm="1">
        <f t="array" ref="R187">_xlfn.IFS(Q187="yellow",S187,Q187="white",S187,Q187="grey",S187,Q187="green","",Q187&lt;&gt;"green",S187)</f>
        <v>173</v>
      </c>
      <c r="S187" s="2">
        <v>173</v>
      </c>
      <c r="T187" s="2">
        <v>2</v>
      </c>
      <c r="U187" s="2">
        <v>1</v>
      </c>
      <c r="V187" s="3"/>
      <c r="W187" s="2" t="s">
        <v>1055</v>
      </c>
      <c r="X187" s="2" t="s">
        <v>266</v>
      </c>
      <c r="Y187" s="2" cm="1">
        <f t="array" ref="Y187">_xlfn.IFS(X187="yellow",Z187,X187="white",Z187,X187="grey",Z187,X187="green","",X187&lt;&gt;"green",Z187)</f>
        <v>173</v>
      </c>
      <c r="Z187" s="2">
        <v>173</v>
      </c>
      <c r="AA187" s="2">
        <v>2</v>
      </c>
      <c r="AB187" s="2">
        <v>1</v>
      </c>
      <c r="AC187" s="3"/>
      <c r="AD187" s="23" t="s">
        <v>1056</v>
      </c>
      <c r="AE187" s="21" t="s">
        <v>218</v>
      </c>
      <c r="AF187" s="2" t="str" cm="1">
        <f t="array" ref="AF187">_xlfn.IFS(AE187="yellow",AG187,AE187="white",AG187,AE187="grey",AG187,AE187="green","",AE187&lt;&gt;"green",AG187)</f>
        <v/>
      </c>
      <c r="AG187" s="2">
        <v>173</v>
      </c>
      <c r="AH187" s="2">
        <v>2</v>
      </c>
      <c r="AI187" s="2">
        <v>1</v>
      </c>
    </row>
    <row r="188" spans="6:35" ht="15.75" customHeight="1" x14ac:dyDescent="0.25">
      <c r="F188" s="21" t="s">
        <v>1057</v>
      </c>
      <c r="G188" s="2">
        <v>174</v>
      </c>
      <c r="H188" s="2">
        <v>2</v>
      </c>
      <c r="I188" s="2">
        <v>1</v>
      </c>
      <c r="O188" s="3" t="s">
        <v>214</v>
      </c>
      <c r="P188" s="22" t="s">
        <v>1058</v>
      </c>
      <c r="Q188" s="12" t="s">
        <v>216</v>
      </c>
      <c r="R188" s="2" cm="1">
        <f t="array" ref="R188">_xlfn.IFS(Q188="yellow",S188,Q188="white",S188,Q188="grey",S188,Q188="green","",Q188&lt;&gt;"green",S188)</f>
        <v>174</v>
      </c>
      <c r="S188" s="2">
        <v>174</v>
      </c>
      <c r="T188" s="2">
        <v>2</v>
      </c>
      <c r="U188" s="2">
        <v>1</v>
      </c>
      <c r="V188" s="3"/>
      <c r="W188" s="2" t="s">
        <v>1059</v>
      </c>
      <c r="X188" s="2" t="s">
        <v>266</v>
      </c>
      <c r="Y188" s="2" cm="1">
        <f t="array" ref="Y188">_xlfn.IFS(X188="yellow",Z188,X188="white",Z188,X188="grey",Z188,X188="green","",X188&lt;&gt;"green",Z188)</f>
        <v>174</v>
      </c>
      <c r="Z188" s="2">
        <v>174</v>
      </c>
      <c r="AA188" s="2">
        <v>2</v>
      </c>
      <c r="AB188" s="2">
        <v>1</v>
      </c>
      <c r="AC188" s="3"/>
      <c r="AD188" s="23" t="s">
        <v>1060</v>
      </c>
      <c r="AE188" s="21" t="s">
        <v>218</v>
      </c>
      <c r="AF188" s="2" t="str" cm="1">
        <f t="array" ref="AF188">_xlfn.IFS(AE188="yellow",AG188,AE188="white",AG188,AE188="grey",AG188,AE188="green","",AE188&lt;&gt;"green",AG188)</f>
        <v/>
      </c>
      <c r="AG188" s="2">
        <v>174</v>
      </c>
      <c r="AH188" s="2">
        <v>2</v>
      </c>
      <c r="AI188" s="2">
        <v>1</v>
      </c>
    </row>
    <row r="189" spans="6:35" ht="15.75" customHeight="1" x14ac:dyDescent="0.25">
      <c r="F189" s="21" t="s">
        <v>1061</v>
      </c>
      <c r="G189" s="2">
        <v>175</v>
      </c>
      <c r="H189" s="2">
        <v>2</v>
      </c>
      <c r="I189" s="2">
        <v>1</v>
      </c>
      <c r="O189" s="3" t="s">
        <v>214</v>
      </c>
      <c r="P189" s="22" t="s">
        <v>1062</v>
      </c>
      <c r="Q189" s="12" t="s">
        <v>216</v>
      </c>
      <c r="R189" s="2" cm="1">
        <f t="array" ref="R189">_xlfn.IFS(Q189="yellow",S189,Q189="white",S189,Q189="grey",S189,Q189="green","",Q189&lt;&gt;"green",S189)</f>
        <v>175</v>
      </c>
      <c r="S189" s="2">
        <v>175</v>
      </c>
      <c r="T189" s="2">
        <v>2</v>
      </c>
      <c r="U189" s="2">
        <v>1</v>
      </c>
      <c r="V189" s="3"/>
      <c r="W189" s="2" t="s">
        <v>1063</v>
      </c>
      <c r="X189" s="2" t="s">
        <v>266</v>
      </c>
      <c r="Y189" s="2" cm="1">
        <f t="array" ref="Y189">_xlfn.IFS(X189="yellow",Z189,X189="white",Z189,X189="grey",Z189,X189="green","",X189&lt;&gt;"green",Z189)</f>
        <v>175</v>
      </c>
      <c r="Z189" s="2">
        <v>175</v>
      </c>
      <c r="AA189" s="2">
        <v>2</v>
      </c>
      <c r="AB189" s="2">
        <v>1</v>
      </c>
      <c r="AC189" s="3"/>
      <c r="AD189" s="23" t="s">
        <v>1064</v>
      </c>
      <c r="AE189" s="21" t="s">
        <v>218</v>
      </c>
      <c r="AF189" s="2" t="str" cm="1">
        <f t="array" ref="AF189">_xlfn.IFS(AE189="yellow",AG189,AE189="white",AG189,AE189="grey",AG189,AE189="green","",AE189&lt;&gt;"green",AG189)</f>
        <v/>
      </c>
      <c r="AG189" s="2">
        <v>175</v>
      </c>
      <c r="AH189" s="2">
        <v>2</v>
      </c>
      <c r="AI189" s="2">
        <v>1</v>
      </c>
    </row>
    <row r="190" spans="6:35" ht="15.75" customHeight="1" x14ac:dyDescent="0.25">
      <c r="F190" s="21" t="s">
        <v>1065</v>
      </c>
      <c r="G190" s="2">
        <v>176</v>
      </c>
      <c r="H190" s="2">
        <v>2</v>
      </c>
      <c r="I190" s="2">
        <v>1</v>
      </c>
      <c r="O190" s="3" t="s">
        <v>214</v>
      </c>
      <c r="P190" s="22" t="s">
        <v>1066</v>
      </c>
      <c r="Q190" s="12" t="s">
        <v>216</v>
      </c>
      <c r="R190" s="2" cm="1">
        <f t="array" ref="R190">_xlfn.IFS(Q190="yellow",S190,Q190="white",S190,Q190="grey",S190,Q190="green","",Q190&lt;&gt;"green",S190)</f>
        <v>176</v>
      </c>
      <c r="S190" s="2">
        <v>176</v>
      </c>
      <c r="T190" s="2">
        <v>2</v>
      </c>
      <c r="U190" s="2">
        <v>1</v>
      </c>
      <c r="V190" s="3"/>
      <c r="W190" s="2" t="s">
        <v>1067</v>
      </c>
      <c r="X190" s="2" t="s">
        <v>266</v>
      </c>
      <c r="Y190" s="2" cm="1">
        <f t="array" ref="Y190">_xlfn.IFS(X190="yellow",Z190,X190="white",Z190,X190="grey",Z190,X190="green","",X190&lt;&gt;"green",Z190)</f>
        <v>176</v>
      </c>
      <c r="Z190" s="2">
        <v>176</v>
      </c>
      <c r="AA190" s="2">
        <v>2</v>
      </c>
      <c r="AB190" s="2">
        <v>1</v>
      </c>
      <c r="AC190" s="3"/>
      <c r="AD190" s="23" t="s">
        <v>1068</v>
      </c>
      <c r="AE190" s="21" t="s">
        <v>218</v>
      </c>
      <c r="AF190" s="2" t="str" cm="1">
        <f t="array" ref="AF190">_xlfn.IFS(AE190="yellow",AG190,AE190="white",AG190,AE190="grey",AG190,AE190="green","",AE190&lt;&gt;"green",AG190)</f>
        <v/>
      </c>
      <c r="AG190" s="2">
        <v>176</v>
      </c>
      <c r="AH190" s="2">
        <v>2</v>
      </c>
      <c r="AI190" s="2">
        <v>1</v>
      </c>
    </row>
    <row r="191" spans="6:35" ht="15.75" customHeight="1" x14ac:dyDescent="0.25">
      <c r="F191" s="21" t="s">
        <v>1069</v>
      </c>
      <c r="G191" s="2">
        <v>177</v>
      </c>
      <c r="H191" s="2">
        <v>2</v>
      </c>
      <c r="I191" s="2">
        <v>1</v>
      </c>
      <c r="O191" s="3" t="s">
        <v>214</v>
      </c>
      <c r="P191" s="22" t="s">
        <v>1070</v>
      </c>
      <c r="Q191" s="12" t="s">
        <v>216</v>
      </c>
      <c r="R191" s="2" cm="1">
        <f t="array" ref="R191">_xlfn.IFS(Q191="yellow",S191,Q191="white",S191,Q191="grey",S191,Q191="green","",Q191&lt;&gt;"green",S191)</f>
        <v>177</v>
      </c>
      <c r="S191" s="2">
        <v>177</v>
      </c>
      <c r="T191" s="2">
        <v>2</v>
      </c>
      <c r="U191" s="2">
        <v>1</v>
      </c>
      <c r="V191" s="3"/>
      <c r="W191" s="2" t="s">
        <v>1071</v>
      </c>
      <c r="X191" s="2" t="s">
        <v>266</v>
      </c>
      <c r="Y191" s="2" cm="1">
        <f t="array" ref="Y191">_xlfn.IFS(X191="yellow",Z191,X191="white",Z191,X191="grey",Z191,X191="green","",X191&lt;&gt;"green",Z191)</f>
        <v>177</v>
      </c>
      <c r="Z191" s="2">
        <v>177</v>
      </c>
      <c r="AA191" s="2">
        <v>2</v>
      </c>
      <c r="AB191" s="2">
        <v>1</v>
      </c>
      <c r="AC191" s="3"/>
      <c r="AD191" s="23" t="s">
        <v>1072</v>
      </c>
      <c r="AE191" s="21" t="s">
        <v>218</v>
      </c>
      <c r="AF191" s="2" t="str" cm="1">
        <f t="array" ref="AF191">_xlfn.IFS(AE191="yellow",AG191,AE191="white",AG191,AE191="grey",AG191,AE191="green","",AE191&lt;&gt;"green",AG191)</f>
        <v/>
      </c>
      <c r="AG191" s="2">
        <v>177</v>
      </c>
      <c r="AH191" s="2">
        <v>2</v>
      </c>
      <c r="AI191" s="2">
        <v>1</v>
      </c>
    </row>
    <row r="192" spans="6:35" ht="15.75" customHeight="1" x14ac:dyDescent="0.25">
      <c r="F192" s="21" t="s">
        <v>1073</v>
      </c>
      <c r="G192" s="2">
        <v>178</v>
      </c>
      <c r="H192" s="2">
        <v>2</v>
      </c>
      <c r="I192" s="2">
        <v>1</v>
      </c>
      <c r="O192" s="3" t="s">
        <v>214</v>
      </c>
      <c r="P192" s="22" t="s">
        <v>1074</v>
      </c>
      <c r="Q192" s="12" t="s">
        <v>216</v>
      </c>
      <c r="R192" s="2" cm="1">
        <f t="array" ref="R192">_xlfn.IFS(Q192="yellow",S192,Q192="white",S192,Q192="grey",S192,Q192="green","",Q192&lt;&gt;"green",S192)</f>
        <v>178</v>
      </c>
      <c r="S192" s="2">
        <v>178</v>
      </c>
      <c r="T192" s="2">
        <v>2</v>
      </c>
      <c r="U192" s="2">
        <v>1</v>
      </c>
      <c r="V192" s="3"/>
      <c r="W192" s="2" t="s">
        <v>1075</v>
      </c>
      <c r="X192" s="2" t="s">
        <v>266</v>
      </c>
      <c r="Y192" s="2" cm="1">
        <f t="array" ref="Y192">_xlfn.IFS(X192="yellow",Z192,X192="white",Z192,X192="grey",Z192,X192="green","",X192&lt;&gt;"green",Z192)</f>
        <v>178</v>
      </c>
      <c r="Z192" s="2">
        <v>178</v>
      </c>
      <c r="AA192" s="2">
        <v>2</v>
      </c>
      <c r="AB192" s="2">
        <v>1</v>
      </c>
      <c r="AC192" s="3"/>
      <c r="AD192" s="23" t="s">
        <v>1076</v>
      </c>
      <c r="AE192" s="21" t="s">
        <v>218</v>
      </c>
      <c r="AF192" s="2" t="str" cm="1">
        <f t="array" ref="AF192">_xlfn.IFS(AE192="yellow",AG192,AE192="white",AG192,AE192="grey",AG192,AE192="green","",AE192&lt;&gt;"green",AG192)</f>
        <v/>
      </c>
      <c r="AG192" s="2">
        <v>178</v>
      </c>
      <c r="AH192" s="2">
        <v>2</v>
      </c>
      <c r="AI192" s="2">
        <v>1</v>
      </c>
    </row>
    <row r="193" spans="6:35" ht="15.75" customHeight="1" x14ac:dyDescent="0.25">
      <c r="F193" s="21" t="s">
        <v>1077</v>
      </c>
      <c r="G193" s="2">
        <v>179</v>
      </c>
      <c r="H193" s="2">
        <v>2</v>
      </c>
      <c r="I193" s="2">
        <v>1</v>
      </c>
      <c r="O193" s="3" t="s">
        <v>214</v>
      </c>
      <c r="P193" s="22" t="s">
        <v>1078</v>
      </c>
      <c r="Q193" s="12" t="s">
        <v>216</v>
      </c>
      <c r="R193" s="2" cm="1">
        <f t="array" ref="R193">_xlfn.IFS(Q193="yellow",S193,Q193="white",S193,Q193="grey",S193,Q193="green","",Q193&lt;&gt;"green",S193)</f>
        <v>179</v>
      </c>
      <c r="S193" s="2">
        <v>179</v>
      </c>
      <c r="T193" s="2">
        <v>2</v>
      </c>
      <c r="U193" s="2">
        <v>1</v>
      </c>
      <c r="V193" s="3"/>
      <c r="W193" s="2" t="s">
        <v>1079</v>
      </c>
      <c r="X193" s="2" t="s">
        <v>266</v>
      </c>
      <c r="Y193" s="2" cm="1">
        <f t="array" ref="Y193">_xlfn.IFS(X193="yellow",Z193,X193="white",Z193,X193="grey",Z193,X193="green","",X193&lt;&gt;"green",Z193)</f>
        <v>179</v>
      </c>
      <c r="Z193" s="2">
        <v>179</v>
      </c>
      <c r="AA193" s="2">
        <v>2</v>
      </c>
      <c r="AB193" s="2">
        <v>1</v>
      </c>
      <c r="AC193" s="3"/>
      <c r="AD193" s="23" t="s">
        <v>1080</v>
      </c>
      <c r="AE193" s="21" t="s">
        <v>218</v>
      </c>
      <c r="AF193" s="2" t="str" cm="1">
        <f t="array" ref="AF193">_xlfn.IFS(AE193="yellow",AG193,AE193="white",AG193,AE193="grey",AG193,AE193="green","",AE193&lt;&gt;"green",AG193)</f>
        <v/>
      </c>
      <c r="AG193" s="2">
        <v>179</v>
      </c>
      <c r="AH193" s="2">
        <v>2</v>
      </c>
      <c r="AI193" s="2">
        <v>1</v>
      </c>
    </row>
    <row r="194" spans="6:35" ht="15.75" customHeight="1" x14ac:dyDescent="0.25">
      <c r="F194" s="21" t="s">
        <v>1081</v>
      </c>
      <c r="G194" s="2">
        <v>180</v>
      </c>
      <c r="H194" s="2">
        <v>2</v>
      </c>
      <c r="I194" s="2">
        <v>1</v>
      </c>
      <c r="O194" s="3" t="s">
        <v>214</v>
      </c>
      <c r="P194" s="22" t="s">
        <v>1082</v>
      </c>
      <c r="Q194" s="12" t="s">
        <v>216</v>
      </c>
      <c r="R194" s="2" cm="1">
        <f t="array" ref="R194">_xlfn.IFS(Q194="yellow",S194,Q194="white",S194,Q194="grey",S194,Q194="green","",Q194&lt;&gt;"green",S194)</f>
        <v>180</v>
      </c>
      <c r="S194" s="2">
        <v>180</v>
      </c>
      <c r="T194" s="2">
        <v>2</v>
      </c>
      <c r="U194" s="2">
        <v>1</v>
      </c>
      <c r="V194" s="3"/>
      <c r="W194" s="2" t="s">
        <v>1083</v>
      </c>
      <c r="X194" s="2" t="s">
        <v>266</v>
      </c>
      <c r="Y194" s="2" cm="1">
        <f t="array" ref="Y194">_xlfn.IFS(X194="yellow",Z194,X194="white",Z194,X194="grey",Z194,X194="green","",X194&lt;&gt;"green",Z194)</f>
        <v>180</v>
      </c>
      <c r="Z194" s="2">
        <v>180</v>
      </c>
      <c r="AA194" s="2">
        <v>2</v>
      </c>
      <c r="AB194" s="2">
        <v>1</v>
      </c>
      <c r="AC194" s="3"/>
      <c r="AD194" s="23" t="s">
        <v>1084</v>
      </c>
      <c r="AE194" s="21" t="s">
        <v>218</v>
      </c>
      <c r="AF194" s="2" t="str" cm="1">
        <f t="array" ref="AF194">_xlfn.IFS(AE194="yellow",AG194,AE194="white",AG194,AE194="grey",AG194,AE194="green","",AE194&lt;&gt;"green",AG194)</f>
        <v/>
      </c>
      <c r="AG194" s="2">
        <v>180</v>
      </c>
      <c r="AH194" s="2">
        <v>2</v>
      </c>
      <c r="AI194" s="2">
        <v>1</v>
      </c>
    </row>
    <row r="195" spans="6:35" ht="15.75" customHeight="1" x14ac:dyDescent="0.25">
      <c r="F195" s="21" t="s">
        <v>1085</v>
      </c>
      <c r="G195" s="2">
        <v>181</v>
      </c>
      <c r="H195" s="2">
        <v>2</v>
      </c>
      <c r="I195" s="2">
        <v>1</v>
      </c>
      <c r="O195" s="3" t="s">
        <v>214</v>
      </c>
      <c r="P195" s="22" t="s">
        <v>1086</v>
      </c>
      <c r="Q195" s="12" t="s">
        <v>216</v>
      </c>
      <c r="R195" s="2" cm="1">
        <f t="array" ref="R195">_xlfn.IFS(Q195="yellow",S195,Q195="white",S195,Q195="grey",S195,Q195="green","",Q195&lt;&gt;"green",S195)</f>
        <v>181</v>
      </c>
      <c r="S195" s="2">
        <v>181</v>
      </c>
      <c r="T195" s="2">
        <v>2</v>
      </c>
      <c r="U195" s="2">
        <v>1</v>
      </c>
      <c r="V195" s="3"/>
      <c r="W195" s="2" t="s">
        <v>1087</v>
      </c>
      <c r="X195" s="2" t="s">
        <v>266</v>
      </c>
      <c r="Y195" s="2" cm="1">
        <f t="array" ref="Y195">_xlfn.IFS(X195="yellow",Z195,X195="white",Z195,X195="grey",Z195,X195="green","",X195&lt;&gt;"green",Z195)</f>
        <v>181</v>
      </c>
      <c r="Z195" s="2">
        <v>181</v>
      </c>
      <c r="AA195" s="2">
        <v>2</v>
      </c>
      <c r="AB195" s="2">
        <v>1</v>
      </c>
      <c r="AC195" s="3"/>
      <c r="AD195" s="23" t="s">
        <v>1088</v>
      </c>
      <c r="AE195" s="21" t="s">
        <v>218</v>
      </c>
      <c r="AF195" s="2" t="str" cm="1">
        <f t="array" ref="AF195">_xlfn.IFS(AE195="yellow",AG195,AE195="white",AG195,AE195="grey",AG195,AE195="green","",AE195&lt;&gt;"green",AG195)</f>
        <v/>
      </c>
      <c r="AG195" s="2">
        <v>181</v>
      </c>
      <c r="AH195" s="2">
        <v>2</v>
      </c>
      <c r="AI195" s="2">
        <v>1</v>
      </c>
    </row>
    <row r="196" spans="6:35" ht="15.75" customHeight="1" x14ac:dyDescent="0.25">
      <c r="F196" s="21" t="s">
        <v>1089</v>
      </c>
      <c r="G196" s="2">
        <v>182</v>
      </c>
      <c r="H196" s="2">
        <v>2</v>
      </c>
      <c r="I196" s="2">
        <v>1</v>
      </c>
      <c r="O196" s="3" t="s">
        <v>214</v>
      </c>
      <c r="P196" s="22" t="s">
        <v>500</v>
      </c>
      <c r="Q196" s="12" t="s">
        <v>216</v>
      </c>
      <c r="R196" s="2" cm="1">
        <f t="array" ref="R196">_xlfn.IFS(Q196="yellow",S196,Q196="white",S196,Q196="grey",S196,Q196="green","",Q196&lt;&gt;"green",S196)</f>
        <v>182</v>
      </c>
      <c r="S196" s="2">
        <v>182</v>
      </c>
      <c r="T196" s="2">
        <v>2</v>
      </c>
      <c r="U196" s="2">
        <v>1</v>
      </c>
      <c r="V196" s="3" t="s">
        <v>214</v>
      </c>
      <c r="W196" s="22" t="s">
        <v>1090</v>
      </c>
      <c r="X196" s="12" t="s">
        <v>216</v>
      </c>
      <c r="Y196" s="2" cm="1">
        <f t="array" ref="Y196">_xlfn.IFS(X196="yellow",Z196,X196="white",Z196,X196="grey",Z196,X196="green","",X196&lt;&gt;"green",Z196)</f>
        <v>182</v>
      </c>
      <c r="Z196" s="2">
        <v>182</v>
      </c>
      <c r="AA196" s="2">
        <v>2</v>
      </c>
      <c r="AB196" s="2">
        <v>1</v>
      </c>
      <c r="AC196" s="3"/>
      <c r="AD196" s="23" t="s">
        <v>1091</v>
      </c>
      <c r="AE196" s="21" t="s">
        <v>218</v>
      </c>
      <c r="AF196" s="2" t="str" cm="1">
        <f t="array" ref="AF196">_xlfn.IFS(AE196="yellow",AG196,AE196="white",AG196,AE196="grey",AG196,AE196="green","",AE196&lt;&gt;"green",AG196)</f>
        <v/>
      </c>
      <c r="AG196" s="2">
        <v>182</v>
      </c>
      <c r="AH196" s="2">
        <v>2</v>
      </c>
      <c r="AI196" s="2">
        <v>0</v>
      </c>
    </row>
    <row r="197" spans="6:35" ht="15.75" customHeight="1" x14ac:dyDescent="0.25">
      <c r="F197" s="21" t="s">
        <v>1092</v>
      </c>
      <c r="G197" s="2">
        <v>183</v>
      </c>
      <c r="H197" s="2">
        <v>2</v>
      </c>
      <c r="I197" s="2">
        <v>1</v>
      </c>
      <c r="O197" s="3" t="s">
        <v>214</v>
      </c>
      <c r="P197" s="22" t="s">
        <v>1093</v>
      </c>
      <c r="Q197" s="12" t="s">
        <v>216</v>
      </c>
      <c r="R197" s="2" cm="1">
        <f t="array" ref="R197">_xlfn.IFS(Q197="yellow",S197,Q197="white",S197,Q197="grey",S197,Q197="green","",Q197&lt;&gt;"green",S197)</f>
        <v>183</v>
      </c>
      <c r="S197" s="2">
        <v>183</v>
      </c>
      <c r="T197" s="2">
        <v>2</v>
      </c>
      <c r="U197" s="2">
        <v>1</v>
      </c>
      <c r="V197" s="3"/>
      <c r="W197" s="2" t="s">
        <v>1094</v>
      </c>
      <c r="X197" s="2" t="s">
        <v>266</v>
      </c>
      <c r="Y197" s="2" cm="1">
        <f t="array" ref="Y197">_xlfn.IFS(X197="yellow",Z197,X197="white",Z197,X197="grey",Z197,X197="green","",X197&lt;&gt;"green",Z197)</f>
        <v>183</v>
      </c>
      <c r="Z197" s="2">
        <v>183</v>
      </c>
      <c r="AA197" s="2">
        <v>2</v>
      </c>
      <c r="AB197" s="2">
        <v>1</v>
      </c>
      <c r="AC197" s="3"/>
      <c r="AD197" s="23" t="s">
        <v>1095</v>
      </c>
      <c r="AE197" s="21" t="s">
        <v>218</v>
      </c>
      <c r="AF197" s="2" t="str" cm="1">
        <f t="array" ref="AF197">_xlfn.IFS(AE197="yellow",AG197,AE197="white",AG197,AE197="grey",AG197,AE197="green","",AE197&lt;&gt;"green",AG197)</f>
        <v/>
      </c>
      <c r="AG197" s="2">
        <v>183</v>
      </c>
      <c r="AH197" s="2">
        <v>2</v>
      </c>
      <c r="AI197" s="2">
        <v>0</v>
      </c>
    </row>
    <row r="198" spans="6:35" ht="15.75" customHeight="1" x14ac:dyDescent="0.25">
      <c r="F198" s="21" t="s">
        <v>1096</v>
      </c>
      <c r="G198" s="2">
        <v>184</v>
      </c>
      <c r="H198" s="2">
        <v>2</v>
      </c>
      <c r="I198" s="2">
        <v>1</v>
      </c>
      <c r="O198" s="3" t="s">
        <v>214</v>
      </c>
      <c r="P198" s="22" t="s">
        <v>1097</v>
      </c>
      <c r="Q198" s="12" t="s">
        <v>216</v>
      </c>
      <c r="R198" s="2" cm="1">
        <f t="array" ref="R198">_xlfn.IFS(Q198="yellow",S198,Q198="white",S198,Q198="grey",S198,Q198="green","",Q198&lt;&gt;"green",S198)</f>
        <v>184</v>
      </c>
      <c r="S198" s="2">
        <v>184</v>
      </c>
      <c r="T198" s="2">
        <v>2</v>
      </c>
      <c r="U198" s="2">
        <v>1</v>
      </c>
      <c r="V198" s="3"/>
      <c r="W198" s="2" t="s">
        <v>1098</v>
      </c>
      <c r="X198" s="2" t="s">
        <v>266</v>
      </c>
      <c r="Y198" s="2" cm="1">
        <f t="array" ref="Y198">_xlfn.IFS(X198="yellow",Z198,X198="white",Z198,X198="grey",Z198,X198="green","",X198&lt;&gt;"green",Z198)</f>
        <v>184</v>
      </c>
      <c r="Z198" s="2">
        <v>184</v>
      </c>
      <c r="AA198" s="2">
        <v>2</v>
      </c>
      <c r="AB198" s="2">
        <v>1</v>
      </c>
      <c r="AC198" s="3"/>
      <c r="AD198" s="23" t="s">
        <v>1099</v>
      </c>
      <c r="AE198" s="21" t="s">
        <v>218</v>
      </c>
      <c r="AF198" s="2" t="str" cm="1">
        <f t="array" ref="AF198">_xlfn.IFS(AE198="yellow",AG198,AE198="white",AG198,AE198="grey",AG198,AE198="green","",AE198&lt;&gt;"green",AG198)</f>
        <v/>
      </c>
      <c r="AG198" s="2">
        <v>184</v>
      </c>
      <c r="AH198" s="2">
        <v>2</v>
      </c>
      <c r="AI198" s="2">
        <v>0</v>
      </c>
    </row>
    <row r="199" spans="6:35" ht="15.75" customHeight="1" x14ac:dyDescent="0.25">
      <c r="F199" s="21" t="s">
        <v>1100</v>
      </c>
      <c r="G199" s="2">
        <v>185</v>
      </c>
      <c r="H199" s="2">
        <v>2</v>
      </c>
      <c r="I199" s="2">
        <v>1</v>
      </c>
      <c r="O199" s="3"/>
      <c r="P199" s="2" t="s">
        <v>540</v>
      </c>
      <c r="Q199" s="2" t="s">
        <v>266</v>
      </c>
      <c r="R199" s="2" cm="1">
        <f t="array" ref="R199">_xlfn.IFS(Q199="yellow",S199,Q199="white",S199,Q199="grey",S199,Q199="green","",Q199&lt;&gt;"green",S199)</f>
        <v>185</v>
      </c>
      <c r="S199" s="2">
        <v>185</v>
      </c>
      <c r="T199" s="2">
        <v>2</v>
      </c>
      <c r="U199" s="2">
        <v>1</v>
      </c>
      <c r="V199" s="3"/>
      <c r="W199" s="2" t="s">
        <v>1101</v>
      </c>
      <c r="X199" s="2" t="s">
        <v>266</v>
      </c>
      <c r="Y199" s="2" cm="1">
        <f t="array" ref="Y199">_xlfn.IFS(X199="yellow",Z199,X199="white",Z199,X199="grey",Z199,X199="green","",X199&lt;&gt;"green",Z199)</f>
        <v>185</v>
      </c>
      <c r="Z199" s="2">
        <v>185</v>
      </c>
      <c r="AA199" s="2">
        <v>2</v>
      </c>
      <c r="AB199" s="2">
        <v>1</v>
      </c>
      <c r="AC199" s="3"/>
      <c r="AD199" s="23" t="s">
        <v>1102</v>
      </c>
      <c r="AE199" s="21" t="s">
        <v>218</v>
      </c>
      <c r="AF199" s="2" t="str" cm="1">
        <f t="array" ref="AF199">_xlfn.IFS(AE199="yellow",AG199,AE199="white",AG199,AE199="grey",AG199,AE199="green","",AE199&lt;&gt;"green",AG199)</f>
        <v/>
      </c>
      <c r="AG199" s="2">
        <v>185</v>
      </c>
      <c r="AH199" s="2">
        <v>2</v>
      </c>
      <c r="AI199" s="2">
        <v>0</v>
      </c>
    </row>
    <row r="200" spans="6:35" ht="15.75" customHeight="1" x14ac:dyDescent="0.25">
      <c r="F200" s="21" t="s">
        <v>1103</v>
      </c>
      <c r="G200" s="2">
        <v>186</v>
      </c>
      <c r="H200" s="2">
        <v>2</v>
      </c>
      <c r="I200" s="2">
        <v>1</v>
      </c>
      <c r="O200" s="3"/>
      <c r="P200" s="2" t="s">
        <v>1104</v>
      </c>
      <c r="Q200" s="2" t="s">
        <v>266</v>
      </c>
      <c r="R200" s="2" cm="1">
        <f t="array" ref="R200">_xlfn.IFS(Q200="yellow",S200,Q200="white",S200,Q200="grey",S200,Q200="green","",Q200&lt;&gt;"green",S200)</f>
        <v>186</v>
      </c>
      <c r="S200" s="2">
        <v>186</v>
      </c>
      <c r="T200" s="2">
        <v>2</v>
      </c>
      <c r="U200" s="2">
        <v>1</v>
      </c>
      <c r="V200" s="3"/>
      <c r="W200" s="2" t="s">
        <v>1105</v>
      </c>
      <c r="X200" s="2" t="s">
        <v>266</v>
      </c>
      <c r="Y200" s="2" cm="1">
        <f t="array" ref="Y200">_xlfn.IFS(X200="yellow",Z200,X200="white",Z200,X200="grey",Z200,X200="green","",X200&lt;&gt;"green",Z200)</f>
        <v>186</v>
      </c>
      <c r="Z200" s="2">
        <v>186</v>
      </c>
      <c r="AA200" s="2">
        <v>2</v>
      </c>
      <c r="AB200" s="2">
        <v>1</v>
      </c>
      <c r="AC200" s="3"/>
      <c r="AD200" s="23" t="s">
        <v>1106</v>
      </c>
      <c r="AE200" s="21" t="s">
        <v>218</v>
      </c>
      <c r="AF200" s="2" t="str" cm="1">
        <f t="array" ref="AF200">_xlfn.IFS(AE200="yellow",AG200,AE200="white",AG200,AE200="grey",AG200,AE200="green","",AE200&lt;&gt;"green",AG200)</f>
        <v/>
      </c>
      <c r="AG200" s="2">
        <v>186</v>
      </c>
      <c r="AH200" s="2">
        <v>2</v>
      </c>
      <c r="AI200" s="2">
        <v>0</v>
      </c>
    </row>
    <row r="201" spans="6:35" ht="15.75" customHeight="1" x14ac:dyDescent="0.25">
      <c r="F201" s="21" t="s">
        <v>1107</v>
      </c>
      <c r="G201" s="2">
        <v>187</v>
      </c>
      <c r="H201" s="2">
        <v>2</v>
      </c>
      <c r="I201" s="2">
        <v>1</v>
      </c>
      <c r="O201" s="3"/>
      <c r="P201" s="2" t="s">
        <v>1108</v>
      </c>
      <c r="Q201" s="2" t="s">
        <v>266</v>
      </c>
      <c r="R201" s="2" cm="1">
        <f t="array" ref="R201">_xlfn.IFS(Q201="yellow",S201,Q201="white",S201,Q201="grey",S201,Q201="green","",Q201&lt;&gt;"green",S201)</f>
        <v>187</v>
      </c>
      <c r="S201" s="2">
        <v>187</v>
      </c>
      <c r="T201" s="2">
        <v>2</v>
      </c>
      <c r="U201" s="2">
        <v>1</v>
      </c>
      <c r="V201" s="3"/>
      <c r="W201" s="2" t="s">
        <v>1109</v>
      </c>
      <c r="X201" s="2" t="s">
        <v>266</v>
      </c>
      <c r="Y201" s="2" cm="1">
        <f t="array" ref="Y201">_xlfn.IFS(X201="yellow",Z201,X201="white",Z201,X201="grey",Z201,X201="green","",X201&lt;&gt;"green",Z201)</f>
        <v>187</v>
      </c>
      <c r="Z201" s="2">
        <v>187</v>
      </c>
      <c r="AA201" s="2">
        <v>2</v>
      </c>
      <c r="AB201" s="2">
        <v>1</v>
      </c>
      <c r="AC201" s="3"/>
      <c r="AD201" s="23" t="s">
        <v>1110</v>
      </c>
      <c r="AE201" s="21" t="s">
        <v>218</v>
      </c>
      <c r="AF201" s="2" t="str" cm="1">
        <f t="array" ref="AF201">_xlfn.IFS(AE201="yellow",AG201,AE201="white",AG201,AE201="grey",AG201,AE201="green","",AE201&lt;&gt;"green",AG201)</f>
        <v/>
      </c>
      <c r="AG201" s="2">
        <v>187</v>
      </c>
      <c r="AH201" s="2">
        <v>2</v>
      </c>
      <c r="AI201" s="2">
        <v>0</v>
      </c>
    </row>
    <row r="202" spans="6:35" ht="15.75" customHeight="1" x14ac:dyDescent="0.25">
      <c r="F202" s="21" t="s">
        <v>1111</v>
      </c>
      <c r="G202" s="2">
        <v>188</v>
      </c>
      <c r="H202" s="2">
        <v>2</v>
      </c>
      <c r="I202" s="2">
        <v>0</v>
      </c>
      <c r="O202" s="3"/>
      <c r="P202" s="2" t="s">
        <v>585</v>
      </c>
      <c r="Q202" s="2" t="s">
        <v>266</v>
      </c>
      <c r="R202" s="2" cm="1">
        <f t="array" ref="R202">_xlfn.IFS(Q202="yellow",S202,Q202="white",S202,Q202="grey",S202,Q202="green","",Q202&lt;&gt;"green",S202)</f>
        <v>188</v>
      </c>
      <c r="S202" s="2">
        <v>188</v>
      </c>
      <c r="T202" s="2">
        <v>2</v>
      </c>
      <c r="U202" s="2">
        <v>1</v>
      </c>
      <c r="V202" s="3"/>
      <c r="W202" s="2" t="s">
        <v>1112</v>
      </c>
      <c r="X202" s="2" t="s">
        <v>266</v>
      </c>
      <c r="Y202" s="2" cm="1">
        <f t="array" ref="Y202">_xlfn.IFS(X202="yellow",Z202,X202="white",Z202,X202="grey",Z202,X202="green","",X202&lt;&gt;"green",Z202)</f>
        <v>188</v>
      </c>
      <c r="Z202" s="2">
        <v>188</v>
      </c>
      <c r="AA202" s="2">
        <v>2</v>
      </c>
      <c r="AB202" s="2">
        <v>1</v>
      </c>
      <c r="AC202" s="3"/>
      <c r="AD202" s="23" t="s">
        <v>1113</v>
      </c>
      <c r="AE202" s="21" t="s">
        <v>218</v>
      </c>
      <c r="AF202" s="2" t="str" cm="1">
        <f t="array" ref="AF202">_xlfn.IFS(AE202="yellow",AG202,AE202="white",AG202,AE202="grey",AG202,AE202="green","",AE202&lt;&gt;"green",AG202)</f>
        <v/>
      </c>
      <c r="AG202" s="2">
        <v>188</v>
      </c>
      <c r="AH202" s="2">
        <v>2</v>
      </c>
      <c r="AI202" s="2">
        <v>0</v>
      </c>
    </row>
    <row r="203" spans="6:35" ht="15.75" customHeight="1" x14ac:dyDescent="0.25">
      <c r="F203" s="21" t="s">
        <v>1114</v>
      </c>
      <c r="G203" s="2">
        <v>189</v>
      </c>
      <c r="H203" s="2">
        <v>2</v>
      </c>
      <c r="I203" s="2">
        <v>0</v>
      </c>
      <c r="O203" s="3"/>
      <c r="P203" s="2" t="s">
        <v>1115</v>
      </c>
      <c r="Q203" s="2" t="s">
        <v>266</v>
      </c>
      <c r="R203" s="2" cm="1">
        <f t="array" ref="R203">_xlfn.IFS(Q203="yellow",S203,Q203="white",S203,Q203="grey",S203,Q203="green","",Q203&lt;&gt;"green",S203)</f>
        <v>189</v>
      </c>
      <c r="S203" s="2">
        <v>189</v>
      </c>
      <c r="T203" s="2">
        <v>2</v>
      </c>
      <c r="U203" s="2">
        <v>1</v>
      </c>
      <c r="V203" s="3"/>
      <c r="W203" s="2" t="s">
        <v>1116</v>
      </c>
      <c r="X203" s="2" t="s">
        <v>266</v>
      </c>
      <c r="Y203" s="2" cm="1">
        <f t="array" ref="Y203">_xlfn.IFS(X203="yellow",Z203,X203="white",Z203,X203="grey",Z203,X203="green","",X203&lt;&gt;"green",Z203)</f>
        <v>189</v>
      </c>
      <c r="Z203" s="2">
        <v>189</v>
      </c>
      <c r="AA203" s="2">
        <v>2</v>
      </c>
      <c r="AB203" s="2">
        <v>1</v>
      </c>
      <c r="AC203" s="3"/>
      <c r="AD203" s="23" t="s">
        <v>1117</v>
      </c>
      <c r="AE203" s="21" t="s">
        <v>218</v>
      </c>
      <c r="AF203" s="2" t="str" cm="1">
        <f t="array" ref="AF203">_xlfn.IFS(AE203="yellow",AG203,AE203="white",AG203,AE203="grey",AG203,AE203="green","",AE203&lt;&gt;"green",AG203)</f>
        <v/>
      </c>
      <c r="AG203" s="2">
        <v>189</v>
      </c>
      <c r="AH203" s="2">
        <v>2</v>
      </c>
      <c r="AI203" s="2">
        <v>0</v>
      </c>
    </row>
    <row r="204" spans="6:35" ht="15.75" customHeight="1" x14ac:dyDescent="0.25">
      <c r="F204" s="21" t="s">
        <v>1118</v>
      </c>
      <c r="G204" s="2">
        <v>190</v>
      </c>
      <c r="H204" s="2">
        <v>2</v>
      </c>
      <c r="I204" s="2">
        <v>1</v>
      </c>
      <c r="O204" s="3"/>
      <c r="P204" s="2" t="s">
        <v>1119</v>
      </c>
      <c r="Q204" s="2" t="s">
        <v>266</v>
      </c>
      <c r="R204" s="2" cm="1">
        <f t="array" ref="R204">_xlfn.IFS(Q204="yellow",S204,Q204="white",S204,Q204="grey",S204,Q204="green","",Q204&lt;&gt;"green",S204)</f>
        <v>190</v>
      </c>
      <c r="S204" s="2">
        <v>190</v>
      </c>
      <c r="T204" s="2">
        <v>2</v>
      </c>
      <c r="U204" s="2">
        <v>1</v>
      </c>
      <c r="V204" s="3"/>
      <c r="W204" s="2" t="s">
        <v>1120</v>
      </c>
      <c r="X204" s="2" t="s">
        <v>266</v>
      </c>
      <c r="Y204" s="2" cm="1">
        <f t="array" ref="Y204">_xlfn.IFS(X204="yellow",Z204,X204="white",Z204,X204="grey",Z204,X204="green","",X204&lt;&gt;"green",Z204)</f>
        <v>190</v>
      </c>
      <c r="Z204" s="2">
        <v>190</v>
      </c>
      <c r="AA204" s="2">
        <v>2</v>
      </c>
      <c r="AB204" s="2">
        <v>1</v>
      </c>
      <c r="AC204" s="3"/>
      <c r="AD204" s="23" t="s">
        <v>1121</v>
      </c>
      <c r="AE204" s="21" t="s">
        <v>218</v>
      </c>
      <c r="AF204" s="2" t="str" cm="1">
        <f t="array" ref="AF204">_xlfn.IFS(AE204="yellow",AG204,AE204="white",AG204,AE204="grey",AG204,AE204="green","",AE204&lt;&gt;"green",AG204)</f>
        <v/>
      </c>
      <c r="AG204" s="2">
        <v>190</v>
      </c>
      <c r="AH204" s="2">
        <v>2</v>
      </c>
      <c r="AI204" s="2">
        <v>0</v>
      </c>
    </row>
    <row r="205" spans="6:35" ht="15.75" customHeight="1" x14ac:dyDescent="0.25">
      <c r="F205" s="21" t="s">
        <v>1122</v>
      </c>
      <c r="G205" s="2">
        <v>191</v>
      </c>
      <c r="H205" s="2">
        <v>2</v>
      </c>
      <c r="I205" s="2">
        <v>1</v>
      </c>
      <c r="O205" s="3"/>
      <c r="P205" s="2" t="s">
        <v>625</v>
      </c>
      <c r="Q205" s="2" t="s">
        <v>266</v>
      </c>
      <c r="R205" s="2" cm="1">
        <f t="array" ref="R205">_xlfn.IFS(Q205="yellow",S205,Q205="white",S205,Q205="grey",S205,Q205="green","",Q205&lt;&gt;"green",S205)</f>
        <v>191</v>
      </c>
      <c r="S205" s="2">
        <v>191</v>
      </c>
      <c r="T205" s="2">
        <v>2</v>
      </c>
      <c r="U205" s="2">
        <v>1</v>
      </c>
      <c r="V205" s="3"/>
      <c r="W205" s="2" t="s">
        <v>1123</v>
      </c>
      <c r="X205" s="2" t="s">
        <v>266</v>
      </c>
      <c r="Y205" s="2" cm="1">
        <f t="array" ref="Y205">_xlfn.IFS(X205="yellow",Z205,X205="white",Z205,X205="grey",Z205,X205="green","",X205&lt;&gt;"green",Z205)</f>
        <v>191</v>
      </c>
      <c r="Z205" s="2">
        <v>191</v>
      </c>
      <c r="AA205" s="2">
        <v>2</v>
      </c>
      <c r="AB205" s="2">
        <v>1</v>
      </c>
      <c r="AC205" s="3"/>
      <c r="AD205" s="23" t="s">
        <v>1124</v>
      </c>
      <c r="AE205" s="21" t="s">
        <v>218</v>
      </c>
      <c r="AF205" s="2" t="str" cm="1">
        <f t="array" ref="AF205">_xlfn.IFS(AE205="yellow",AG205,AE205="white",AG205,AE205="grey",AG205,AE205="green","",AE205&lt;&gt;"green",AG205)</f>
        <v/>
      </c>
      <c r="AG205" s="2">
        <v>191</v>
      </c>
      <c r="AH205" s="2">
        <v>2</v>
      </c>
      <c r="AI205" s="2">
        <v>0</v>
      </c>
    </row>
    <row r="206" spans="6:35" ht="15.75" customHeight="1" x14ac:dyDescent="0.25">
      <c r="F206" s="2" t="s">
        <v>1125</v>
      </c>
      <c r="G206" s="2">
        <v>192</v>
      </c>
      <c r="H206" s="2">
        <v>2</v>
      </c>
      <c r="I206" s="2">
        <v>1</v>
      </c>
      <c r="O206" s="3"/>
      <c r="P206" s="2" t="s">
        <v>1126</v>
      </c>
      <c r="Q206" s="2" t="s">
        <v>266</v>
      </c>
      <c r="R206" s="2" cm="1">
        <f t="array" ref="R206">_xlfn.IFS(Q206="yellow",S206,Q206="white",S206,Q206="grey",S206,Q206="green","",Q206&lt;&gt;"green",S206)</f>
        <v>192</v>
      </c>
      <c r="S206" s="2">
        <v>192</v>
      </c>
      <c r="T206" s="2">
        <v>2</v>
      </c>
      <c r="U206" s="2">
        <v>1</v>
      </c>
      <c r="V206" s="3"/>
      <c r="W206" s="2" t="s">
        <v>1127</v>
      </c>
      <c r="X206" s="2" t="s">
        <v>266</v>
      </c>
      <c r="Y206" s="2" cm="1">
        <f t="array" ref="Y206">_xlfn.IFS(X206="yellow",Z206,X206="white",Z206,X206="grey",Z206,X206="green","",X206&lt;&gt;"green",Z206)</f>
        <v>192</v>
      </c>
      <c r="Z206" s="2">
        <v>192</v>
      </c>
      <c r="AA206" s="2">
        <v>2</v>
      </c>
      <c r="AB206" s="2">
        <v>1</v>
      </c>
      <c r="AC206" s="3"/>
      <c r="AD206" s="23" t="s">
        <v>1128</v>
      </c>
      <c r="AE206" s="21" t="s">
        <v>218</v>
      </c>
      <c r="AF206" s="2" t="str" cm="1">
        <f t="array" ref="AF206">_xlfn.IFS(AE206="yellow",AG206,AE206="white",AG206,AE206="grey",AG206,AE206="green","",AE206&lt;&gt;"green",AG206)</f>
        <v/>
      </c>
      <c r="AG206" s="2">
        <v>192</v>
      </c>
      <c r="AH206" s="2">
        <v>2</v>
      </c>
      <c r="AI206" s="2">
        <v>0</v>
      </c>
    </row>
    <row r="207" spans="6:35" ht="15.75" customHeight="1" x14ac:dyDescent="0.25">
      <c r="F207" s="2" t="s">
        <v>1129</v>
      </c>
      <c r="G207" s="2">
        <v>193</v>
      </c>
      <c r="H207" s="2">
        <v>2</v>
      </c>
      <c r="I207" s="2">
        <v>1</v>
      </c>
      <c r="O207" s="3"/>
      <c r="P207" s="2" t="s">
        <v>1130</v>
      </c>
      <c r="Q207" s="2" t="s">
        <v>266</v>
      </c>
      <c r="R207" s="2" cm="1">
        <f t="array" ref="R207">_xlfn.IFS(Q207="yellow",S207,Q207="white",S207,Q207="grey",S207,Q207="green","",Q207&lt;&gt;"green",S207)</f>
        <v>193</v>
      </c>
      <c r="S207" s="2">
        <v>193</v>
      </c>
      <c r="T207" s="2">
        <v>2</v>
      </c>
      <c r="U207" s="2">
        <v>1</v>
      </c>
      <c r="V207" s="3"/>
      <c r="W207" s="2" t="s">
        <v>1131</v>
      </c>
      <c r="X207" s="2" t="s">
        <v>266</v>
      </c>
      <c r="Y207" s="2" cm="1">
        <f t="array" ref="Y207">_xlfn.IFS(X207="yellow",Z207,X207="white",Z207,X207="grey",Z207,X207="green","",X207&lt;&gt;"green",Z207)</f>
        <v>193</v>
      </c>
      <c r="Z207" s="2">
        <v>193</v>
      </c>
      <c r="AA207" s="2">
        <v>2</v>
      </c>
      <c r="AB207" s="2">
        <v>1</v>
      </c>
      <c r="AC207" s="3"/>
      <c r="AD207" s="23" t="s">
        <v>1132</v>
      </c>
      <c r="AE207" s="21" t="s">
        <v>218</v>
      </c>
      <c r="AF207" s="2" t="str" cm="1">
        <f t="array" ref="AF207">_xlfn.IFS(AE207="yellow",AG207,AE207="white",AG207,AE207="grey",AG207,AE207="green","",AE207&lt;&gt;"green",AG207)</f>
        <v/>
      </c>
      <c r="AG207" s="2">
        <v>193</v>
      </c>
      <c r="AH207" s="2">
        <v>2</v>
      </c>
      <c r="AI207" s="2">
        <v>0</v>
      </c>
    </row>
    <row r="208" spans="6:35" ht="15.75" customHeight="1" x14ac:dyDescent="0.25">
      <c r="F208" s="2" t="s">
        <v>1133</v>
      </c>
      <c r="G208" s="2">
        <v>194</v>
      </c>
      <c r="H208" s="2">
        <v>2</v>
      </c>
      <c r="I208" s="2">
        <v>1</v>
      </c>
      <c r="O208" s="3"/>
      <c r="P208" s="2" t="s">
        <v>665</v>
      </c>
      <c r="Q208" s="2" t="s">
        <v>266</v>
      </c>
      <c r="R208" s="2" cm="1">
        <f t="array" ref="R208">_xlfn.IFS(Q208="yellow",S208,Q208="white",S208,Q208="grey",S208,Q208="green","",Q208&lt;&gt;"green",S208)</f>
        <v>194</v>
      </c>
      <c r="S208" s="2">
        <v>194</v>
      </c>
      <c r="T208" s="2">
        <v>2</v>
      </c>
      <c r="U208" s="2">
        <v>1</v>
      </c>
      <c r="V208" s="3" t="s">
        <v>1134</v>
      </c>
      <c r="W208" s="23" t="s">
        <v>1135</v>
      </c>
      <c r="X208" s="21" t="s">
        <v>218</v>
      </c>
      <c r="Y208" s="2" t="str" cm="1">
        <f t="array" ref="Y208">_xlfn.IFS(X208="yellow",Z208,X208="white",Z208,X208="grey",Z208,X208="green","",X208&lt;&gt;"green",Z208)</f>
        <v/>
      </c>
      <c r="Z208" s="2">
        <v>194</v>
      </c>
      <c r="AA208" s="2">
        <v>3</v>
      </c>
      <c r="AB208" s="2">
        <v>0</v>
      </c>
      <c r="AC208" s="3"/>
      <c r="AD208" s="23" t="s">
        <v>1136</v>
      </c>
      <c r="AE208" s="21" t="s">
        <v>218</v>
      </c>
      <c r="AF208" s="2" t="str" cm="1">
        <f t="array" ref="AF208">_xlfn.IFS(AE208="yellow",AG208,AE208="white",AG208,AE208="grey",AG208,AE208="green","",AE208&lt;&gt;"green",AG208)</f>
        <v/>
      </c>
      <c r="AG208" s="2">
        <v>194</v>
      </c>
      <c r="AH208" s="2">
        <v>2</v>
      </c>
      <c r="AI208" s="2">
        <v>0</v>
      </c>
    </row>
    <row r="209" spans="6:35" ht="15.75" customHeight="1" x14ac:dyDescent="0.25">
      <c r="F209" s="2" t="s">
        <v>1137</v>
      </c>
      <c r="G209" s="2">
        <v>195</v>
      </c>
      <c r="H209" s="2">
        <v>2</v>
      </c>
      <c r="I209" s="2">
        <v>1</v>
      </c>
      <c r="O209" s="3"/>
      <c r="P209" s="2" t="s">
        <v>1138</v>
      </c>
      <c r="Q209" s="2" t="s">
        <v>266</v>
      </c>
      <c r="R209" s="2" cm="1">
        <f t="array" ref="R209">_xlfn.IFS(Q209="yellow",S209,Q209="white",S209,Q209="grey",S209,Q209="green","",Q209&lt;&gt;"green",S209)</f>
        <v>195</v>
      </c>
      <c r="S209" s="2">
        <v>195</v>
      </c>
      <c r="T209" s="2">
        <v>2</v>
      </c>
      <c r="U209" s="2">
        <v>1</v>
      </c>
      <c r="V209" s="3" t="s">
        <v>1134</v>
      </c>
      <c r="W209" s="23" t="s">
        <v>1139</v>
      </c>
      <c r="X209" s="21" t="s">
        <v>218</v>
      </c>
      <c r="Y209" s="2" t="str" cm="1">
        <f t="array" ref="Y209">_xlfn.IFS(X209="yellow",Z209,X209="white",Z209,X209="grey",Z209,X209="green","",X209&lt;&gt;"green",Z209)</f>
        <v/>
      </c>
      <c r="Z209" s="2">
        <v>195</v>
      </c>
      <c r="AA209" s="2">
        <v>3</v>
      </c>
      <c r="AB209" s="2">
        <v>0</v>
      </c>
      <c r="AC209" s="3"/>
      <c r="AD209" s="23" t="s">
        <v>1140</v>
      </c>
      <c r="AE209" s="21" t="s">
        <v>218</v>
      </c>
      <c r="AF209" s="2" t="str" cm="1">
        <f t="array" ref="AF209">_xlfn.IFS(AE209="yellow",AG209,AE209="white",AG209,AE209="grey",AG209,AE209="green","",AE209&lt;&gt;"green",AG209)</f>
        <v/>
      </c>
      <c r="AG209" s="2">
        <v>195</v>
      </c>
      <c r="AH209" s="2">
        <v>2</v>
      </c>
      <c r="AI209" s="2">
        <v>1</v>
      </c>
    </row>
    <row r="210" spans="6:35" ht="15.75" customHeight="1" x14ac:dyDescent="0.25">
      <c r="F210" s="2" t="s">
        <v>1141</v>
      </c>
      <c r="G210" s="2">
        <v>196</v>
      </c>
      <c r="H210" s="2">
        <v>2</v>
      </c>
      <c r="I210" s="2">
        <v>1</v>
      </c>
      <c r="O210" s="3"/>
      <c r="P210" s="2" t="s">
        <v>1142</v>
      </c>
      <c r="Q210" s="2" t="s">
        <v>266</v>
      </c>
      <c r="R210" s="2" cm="1">
        <f t="array" ref="R210">_xlfn.IFS(Q210="yellow",S210,Q210="white",S210,Q210="grey",S210,Q210="green","",Q210&lt;&gt;"green",S210)</f>
        <v>196</v>
      </c>
      <c r="S210" s="2">
        <v>196</v>
      </c>
      <c r="T210" s="2">
        <v>2</v>
      </c>
      <c r="U210" s="2">
        <v>1</v>
      </c>
      <c r="V210" s="3" t="s">
        <v>1134</v>
      </c>
      <c r="W210" s="23" t="s">
        <v>1143</v>
      </c>
      <c r="X210" s="21" t="s">
        <v>218</v>
      </c>
      <c r="Y210" s="2" t="str" cm="1">
        <f t="array" ref="Y210">_xlfn.IFS(X210="yellow",Z210,X210="white",Z210,X210="grey",Z210,X210="green","",X210&lt;&gt;"green",Z210)</f>
        <v/>
      </c>
      <c r="Z210" s="2">
        <v>196</v>
      </c>
      <c r="AA210" s="2">
        <v>3</v>
      </c>
      <c r="AB210" s="2">
        <v>0</v>
      </c>
      <c r="AC210" s="3"/>
      <c r="AD210" s="23" t="s">
        <v>1144</v>
      </c>
      <c r="AE210" s="21" t="s">
        <v>218</v>
      </c>
      <c r="AF210" s="2" t="str" cm="1">
        <f t="array" ref="AF210">_xlfn.IFS(AE210="yellow",AG210,AE210="white",AG210,AE210="grey",AG210,AE210="green","",AE210&lt;&gt;"green",AG210)</f>
        <v/>
      </c>
      <c r="AG210" s="2">
        <v>196</v>
      </c>
      <c r="AH210" s="2">
        <v>2</v>
      </c>
      <c r="AI210" s="2">
        <v>0</v>
      </c>
    </row>
    <row r="211" spans="6:35" ht="15.75" customHeight="1" x14ac:dyDescent="0.25">
      <c r="F211" s="2" t="s">
        <v>1145</v>
      </c>
      <c r="G211" s="2">
        <v>197</v>
      </c>
      <c r="H211" s="2">
        <v>2</v>
      </c>
      <c r="I211" s="2">
        <v>1</v>
      </c>
      <c r="O211" s="3"/>
      <c r="P211" s="2" t="s">
        <v>705</v>
      </c>
      <c r="Q211" s="2" t="s">
        <v>266</v>
      </c>
      <c r="R211" s="2" cm="1">
        <f t="array" ref="R211">_xlfn.IFS(Q211="yellow",S211,Q211="white",S211,Q211="grey",S211,Q211="green","",Q211&lt;&gt;"green",S211)</f>
        <v>197</v>
      </c>
      <c r="S211" s="2">
        <v>197</v>
      </c>
      <c r="T211" s="2">
        <v>2</v>
      </c>
      <c r="U211" s="2">
        <v>1</v>
      </c>
      <c r="V211" s="3" t="s">
        <v>1134</v>
      </c>
      <c r="W211" s="23" t="s">
        <v>1146</v>
      </c>
      <c r="X211" s="21" t="s">
        <v>218</v>
      </c>
      <c r="Y211" s="2" t="str" cm="1">
        <f t="array" ref="Y211">_xlfn.IFS(X211="yellow",Z211,X211="white",Z211,X211="grey",Z211,X211="green","",X211&lt;&gt;"green",Z211)</f>
        <v/>
      </c>
      <c r="Z211" s="2">
        <v>197</v>
      </c>
      <c r="AA211" s="2">
        <v>3</v>
      </c>
      <c r="AB211" s="2">
        <v>0</v>
      </c>
      <c r="AC211" s="3"/>
      <c r="AD211" s="23" t="s">
        <v>1147</v>
      </c>
      <c r="AE211" s="21" t="s">
        <v>218</v>
      </c>
      <c r="AF211" s="2" t="str" cm="1">
        <f t="array" ref="AF211">_xlfn.IFS(AE211="yellow",AG211,AE211="white",AG211,AE211="grey",AG211,AE211="green","",AE211&lt;&gt;"green",AG211)</f>
        <v/>
      </c>
      <c r="AG211" s="2">
        <v>197</v>
      </c>
      <c r="AH211" s="2">
        <v>2</v>
      </c>
      <c r="AI211" s="2">
        <v>0</v>
      </c>
    </row>
    <row r="212" spans="6:35" ht="15.75" customHeight="1" x14ac:dyDescent="0.25">
      <c r="F212" s="2" t="s">
        <v>1148</v>
      </c>
      <c r="G212" s="2">
        <v>198</v>
      </c>
      <c r="H212" s="2">
        <v>2</v>
      </c>
      <c r="I212" s="2">
        <v>1</v>
      </c>
      <c r="O212" s="3"/>
      <c r="P212" s="2" t="s">
        <v>1149</v>
      </c>
      <c r="Q212" s="2" t="s">
        <v>266</v>
      </c>
      <c r="R212" s="2" cm="1">
        <f t="array" ref="R212">_xlfn.IFS(Q212="yellow",S212,Q212="white",S212,Q212="grey",S212,Q212="green","",Q212&lt;&gt;"green",S212)</f>
        <v>198</v>
      </c>
      <c r="S212" s="2">
        <v>198</v>
      </c>
      <c r="T212" s="2">
        <v>2</v>
      </c>
      <c r="U212" s="2">
        <v>1</v>
      </c>
      <c r="V212" s="3" t="s">
        <v>214</v>
      </c>
      <c r="W212" s="22" t="s">
        <v>1150</v>
      </c>
      <c r="X212" s="12" t="s">
        <v>216</v>
      </c>
      <c r="Y212" s="2" cm="1">
        <f t="array" ref="Y212">_xlfn.IFS(X212="yellow",Z212,X212="white",Z212,X212="grey",Z212,X212="green","",X212&lt;&gt;"green",Z212)</f>
        <v>198</v>
      </c>
      <c r="Z212" s="2">
        <v>198</v>
      </c>
      <c r="AA212" s="2">
        <v>2</v>
      </c>
      <c r="AB212" s="2">
        <v>1</v>
      </c>
      <c r="AC212" s="3"/>
      <c r="AD212" s="23" t="s">
        <v>1151</v>
      </c>
      <c r="AE212" s="21" t="s">
        <v>218</v>
      </c>
      <c r="AF212" s="2" t="str" cm="1">
        <f t="array" ref="AF212">_xlfn.IFS(AE212="yellow",AG212,AE212="white",AG212,AE212="grey",AG212,AE212="green","",AE212&lt;&gt;"green",AG212)</f>
        <v/>
      </c>
      <c r="AG212" s="2">
        <v>198</v>
      </c>
      <c r="AH212" s="2">
        <v>2</v>
      </c>
      <c r="AI212" s="2">
        <v>1</v>
      </c>
    </row>
    <row r="213" spans="6:35" ht="15.75" customHeight="1" x14ac:dyDescent="0.25">
      <c r="F213" s="2" t="s">
        <v>1152</v>
      </c>
      <c r="G213" s="2">
        <v>199</v>
      </c>
      <c r="H213" s="2">
        <v>2</v>
      </c>
      <c r="I213" s="2">
        <v>1</v>
      </c>
      <c r="O213" s="3"/>
      <c r="P213" s="2" t="s">
        <v>1153</v>
      </c>
      <c r="Q213" s="2" t="s">
        <v>266</v>
      </c>
      <c r="R213" s="2" cm="1">
        <f t="array" ref="R213">_xlfn.IFS(Q213="yellow",S213,Q213="white",S213,Q213="grey",S213,Q213="green","",Q213&lt;&gt;"green",S213)</f>
        <v>199</v>
      </c>
      <c r="S213" s="2">
        <v>199</v>
      </c>
      <c r="T213" s="2">
        <v>2</v>
      </c>
      <c r="U213" s="2">
        <v>1</v>
      </c>
      <c r="V213" s="3" t="s">
        <v>214</v>
      </c>
      <c r="W213" s="22" t="s">
        <v>1154</v>
      </c>
      <c r="X213" s="12" t="s">
        <v>216</v>
      </c>
      <c r="Y213" s="2" cm="1">
        <f t="array" ref="Y213">_xlfn.IFS(X213="yellow",Z213,X213="white",Z213,X213="grey",Z213,X213="green","",X213&lt;&gt;"green",Z213)</f>
        <v>199</v>
      </c>
      <c r="Z213" s="2">
        <v>199</v>
      </c>
      <c r="AA213" s="2">
        <v>2</v>
      </c>
      <c r="AB213" s="2">
        <v>1</v>
      </c>
      <c r="AC213" s="3" t="s">
        <v>214</v>
      </c>
      <c r="AD213" s="22" t="s">
        <v>1155</v>
      </c>
      <c r="AE213" s="12" t="s">
        <v>216</v>
      </c>
      <c r="AF213" s="2" cm="1">
        <f t="array" ref="AF213">_xlfn.IFS(AE213="yellow",AG213,AE213="white",AG213,AE213="grey",AG213,AE213="green","",AE213&lt;&gt;"green",AG213)</f>
        <v>199</v>
      </c>
      <c r="AG213" s="2">
        <v>199</v>
      </c>
      <c r="AH213" s="2">
        <v>2</v>
      </c>
      <c r="AI213" s="2">
        <v>1</v>
      </c>
    </row>
    <row r="214" spans="6:35" ht="15.75" customHeight="1" x14ac:dyDescent="0.25">
      <c r="F214" s="2" t="s">
        <v>1156</v>
      </c>
      <c r="G214" s="2">
        <v>200</v>
      </c>
      <c r="H214" s="2">
        <v>2</v>
      </c>
      <c r="I214" s="2">
        <v>1</v>
      </c>
      <c r="O214" s="3"/>
      <c r="P214" s="2" t="s">
        <v>745</v>
      </c>
      <c r="Q214" s="2" t="s">
        <v>266</v>
      </c>
      <c r="R214" s="2" cm="1">
        <f t="array" ref="R214">_xlfn.IFS(Q214="yellow",S214,Q214="white",S214,Q214="grey",S214,Q214="green","",Q214&lt;&gt;"green",S214)</f>
        <v>200</v>
      </c>
      <c r="S214" s="2">
        <v>200</v>
      </c>
      <c r="T214" s="2">
        <v>2</v>
      </c>
      <c r="U214" s="2">
        <v>1</v>
      </c>
      <c r="V214" s="3" t="s">
        <v>214</v>
      </c>
      <c r="W214" s="22" t="s">
        <v>1157</v>
      </c>
      <c r="X214" s="12" t="s">
        <v>216</v>
      </c>
      <c r="Y214" s="2" cm="1">
        <f t="array" ref="Y214">_xlfn.IFS(X214="yellow",Z214,X214="white",Z214,X214="grey",Z214,X214="green","",X214&lt;&gt;"green",Z214)</f>
        <v>200</v>
      </c>
      <c r="Z214" s="2">
        <v>200</v>
      </c>
      <c r="AA214" s="2">
        <v>2</v>
      </c>
      <c r="AB214" s="2">
        <v>1</v>
      </c>
      <c r="AC214" s="3" t="s">
        <v>214</v>
      </c>
      <c r="AD214" s="22" t="s">
        <v>1158</v>
      </c>
      <c r="AE214" s="12" t="s">
        <v>216</v>
      </c>
      <c r="AF214" s="2" cm="1">
        <f t="array" ref="AF214">_xlfn.IFS(AE214="yellow",AG214,AE214="white",AG214,AE214="grey",AG214,AE214="green","",AE214&lt;&gt;"green",AG214)</f>
        <v>200</v>
      </c>
      <c r="AG214" s="2">
        <v>200</v>
      </c>
      <c r="AH214" s="2">
        <v>2</v>
      </c>
      <c r="AI214" s="2">
        <v>1</v>
      </c>
    </row>
    <row r="215" spans="6:35" ht="15.75" customHeight="1" x14ac:dyDescent="0.25">
      <c r="F215" s="2" t="s">
        <v>1159</v>
      </c>
      <c r="G215" s="2">
        <v>201</v>
      </c>
      <c r="H215" s="2">
        <v>2</v>
      </c>
      <c r="I215" s="2">
        <v>1</v>
      </c>
      <c r="O215" s="3"/>
      <c r="P215" s="2" t="s">
        <v>1160</v>
      </c>
      <c r="Q215" s="2" t="s">
        <v>266</v>
      </c>
      <c r="R215" s="2" cm="1">
        <f t="array" ref="R215">_xlfn.IFS(Q215="yellow",S215,Q215="white",S215,Q215="grey",S215,Q215="green","",Q215&lt;&gt;"green",S215)</f>
        <v>201</v>
      </c>
      <c r="S215" s="2">
        <v>201</v>
      </c>
      <c r="T215" s="2">
        <v>2</v>
      </c>
      <c r="U215" s="2">
        <v>1</v>
      </c>
      <c r="V215" s="3" t="s">
        <v>214</v>
      </c>
      <c r="W215" s="22" t="s">
        <v>1161</v>
      </c>
      <c r="X215" s="12" t="s">
        <v>216</v>
      </c>
      <c r="Y215" s="2" cm="1">
        <f t="array" ref="Y215">_xlfn.IFS(X215="yellow",Z215,X215="white",Z215,X215="grey",Z215,X215="green","",X215&lt;&gt;"green",Z215)</f>
        <v>201</v>
      </c>
      <c r="Z215" s="2">
        <v>201</v>
      </c>
      <c r="AA215" s="2">
        <v>2</v>
      </c>
      <c r="AB215" s="2">
        <v>1</v>
      </c>
      <c r="AC215" s="3"/>
      <c r="AD215" s="23" t="s">
        <v>1162</v>
      </c>
      <c r="AE215" s="21" t="s">
        <v>218</v>
      </c>
      <c r="AF215" s="2" t="str" cm="1">
        <f t="array" ref="AF215">_xlfn.IFS(AE215="yellow",AG215,AE215="white",AG215,AE215="grey",AG215,AE215="green","",AE215&lt;&gt;"green",AG215)</f>
        <v/>
      </c>
      <c r="AG215" s="2">
        <v>201</v>
      </c>
      <c r="AH215" s="2">
        <v>2</v>
      </c>
      <c r="AI215" s="2">
        <v>1</v>
      </c>
    </row>
    <row r="216" spans="6:35" ht="15.75" customHeight="1" x14ac:dyDescent="0.25">
      <c r="F216" s="2" t="s">
        <v>1163</v>
      </c>
      <c r="G216" s="2">
        <v>202</v>
      </c>
      <c r="H216" s="2">
        <v>2</v>
      </c>
      <c r="I216" s="2">
        <v>1</v>
      </c>
      <c r="O216" s="3"/>
      <c r="P216" s="2" t="s">
        <v>1164</v>
      </c>
      <c r="Q216" s="2" t="s">
        <v>266</v>
      </c>
      <c r="R216" s="2" cm="1">
        <f t="array" ref="R216">_xlfn.IFS(Q216="yellow",S216,Q216="white",S216,Q216="grey",S216,Q216="green","",Q216&lt;&gt;"green",S216)</f>
        <v>202</v>
      </c>
      <c r="S216" s="2">
        <v>202</v>
      </c>
      <c r="T216" s="2">
        <v>2</v>
      </c>
      <c r="U216" s="2">
        <v>1</v>
      </c>
      <c r="V216" s="3"/>
      <c r="W216" s="23" t="s">
        <v>1165</v>
      </c>
      <c r="X216" s="21" t="s">
        <v>218</v>
      </c>
      <c r="Y216" s="2" t="str" cm="1">
        <f t="array" ref="Y216">_xlfn.IFS(X216="yellow",Z216,X216="white",Z216,X216="grey",Z216,X216="green","",X216&lt;&gt;"green",Z216)</f>
        <v/>
      </c>
      <c r="Z216" s="2">
        <v>202</v>
      </c>
      <c r="AA216" s="2">
        <v>3</v>
      </c>
      <c r="AB216" s="2">
        <v>0</v>
      </c>
      <c r="AC216" s="3"/>
      <c r="AD216" s="23" t="s">
        <v>1166</v>
      </c>
      <c r="AE216" s="21" t="s">
        <v>218</v>
      </c>
      <c r="AF216" s="2" t="str" cm="1">
        <f t="array" ref="AF216">_xlfn.IFS(AE216="yellow",AG216,AE216="white",AG216,AE216="grey",AG216,AE216="green","",AE216&lt;&gt;"green",AG216)</f>
        <v/>
      </c>
      <c r="AG216" s="2">
        <v>202</v>
      </c>
      <c r="AH216" s="2">
        <v>2</v>
      </c>
      <c r="AI216" s="2">
        <v>1</v>
      </c>
    </row>
    <row r="217" spans="6:35" ht="15.75" customHeight="1" x14ac:dyDescent="0.25">
      <c r="F217" s="2" t="s">
        <v>1167</v>
      </c>
      <c r="G217" s="2">
        <v>203</v>
      </c>
      <c r="H217" s="2">
        <v>2</v>
      </c>
      <c r="I217" s="2">
        <v>1</v>
      </c>
      <c r="O217" s="3"/>
      <c r="P217" s="2" t="s">
        <v>785</v>
      </c>
      <c r="Q217" s="2" t="s">
        <v>266</v>
      </c>
      <c r="R217" s="2" cm="1">
        <f t="array" ref="R217">_xlfn.IFS(Q217="yellow",S217,Q217="white",S217,Q217="grey",S217,Q217="green","",Q217&lt;&gt;"green",S217)</f>
        <v>203</v>
      </c>
      <c r="S217" s="2">
        <v>203</v>
      </c>
      <c r="T217" s="2">
        <v>2</v>
      </c>
      <c r="U217" s="2">
        <v>1</v>
      </c>
      <c r="V217" s="3"/>
      <c r="W217" s="2" t="s">
        <v>1168</v>
      </c>
      <c r="X217" s="2" t="s">
        <v>266</v>
      </c>
      <c r="Y217" s="2" cm="1">
        <f t="array" ref="Y217">_xlfn.IFS(X217="yellow",Z217,X217="white",Z217,X217="grey",Z217,X217="green","",X217&lt;&gt;"green",Z217)</f>
        <v>203</v>
      </c>
      <c r="Z217" s="2">
        <v>203</v>
      </c>
      <c r="AA217" s="2">
        <v>2</v>
      </c>
      <c r="AB217" s="2">
        <v>1</v>
      </c>
      <c r="AC217" s="3"/>
      <c r="AD217" s="23" t="s">
        <v>1169</v>
      </c>
      <c r="AE217" s="21" t="s">
        <v>218</v>
      </c>
      <c r="AF217" s="2" t="str" cm="1">
        <f t="array" ref="AF217">_xlfn.IFS(AE217="yellow",AG217,AE217="white",AG217,AE217="grey",AG217,AE217="green","",AE217&lt;&gt;"green",AG217)</f>
        <v/>
      </c>
      <c r="AG217" s="2">
        <v>203</v>
      </c>
      <c r="AH217" s="2">
        <v>2</v>
      </c>
      <c r="AI217" s="2">
        <v>1</v>
      </c>
    </row>
    <row r="218" spans="6:35" ht="15.75" customHeight="1" x14ac:dyDescent="0.25">
      <c r="F218" s="2" t="s">
        <v>1170</v>
      </c>
      <c r="G218" s="2">
        <v>204</v>
      </c>
      <c r="H218" s="2">
        <v>2</v>
      </c>
      <c r="I218" s="2">
        <v>0</v>
      </c>
      <c r="O218" s="3"/>
      <c r="P218" s="2" t="s">
        <v>1171</v>
      </c>
      <c r="Q218" s="2" t="s">
        <v>266</v>
      </c>
      <c r="R218" s="2" cm="1">
        <f t="array" ref="R218">_xlfn.IFS(Q218="yellow",S218,Q218="white",S218,Q218="grey",S218,Q218="green","",Q218&lt;&gt;"green",S218)</f>
        <v>204</v>
      </c>
      <c r="S218" s="2">
        <v>204</v>
      </c>
      <c r="T218" s="2">
        <v>2</v>
      </c>
      <c r="U218" s="2">
        <v>1</v>
      </c>
      <c r="V218" s="3"/>
      <c r="W218" s="2" t="s">
        <v>1172</v>
      </c>
      <c r="X218" s="2" t="s">
        <v>266</v>
      </c>
      <c r="Y218" s="2" cm="1">
        <f t="array" ref="Y218">_xlfn.IFS(X218="yellow",Z218,X218="white",Z218,X218="grey",Z218,X218="green","",X218&lt;&gt;"green",Z218)</f>
        <v>204</v>
      </c>
      <c r="Z218" s="2">
        <v>204</v>
      </c>
      <c r="AA218" s="2">
        <v>2</v>
      </c>
      <c r="AB218" s="2">
        <v>1</v>
      </c>
      <c r="AC218" s="3"/>
      <c r="AD218" s="23" t="s">
        <v>1173</v>
      </c>
      <c r="AE218" s="21" t="s">
        <v>218</v>
      </c>
      <c r="AF218" s="2" t="str" cm="1">
        <f t="array" ref="AF218">_xlfn.IFS(AE218="yellow",AG218,AE218="white",AG218,AE218="grey",AG218,AE218="green","",AE218&lt;&gt;"green",AG218)</f>
        <v/>
      </c>
      <c r="AG218" s="2">
        <v>204</v>
      </c>
      <c r="AH218" s="2">
        <v>2</v>
      </c>
      <c r="AI218" s="2">
        <v>1</v>
      </c>
    </row>
    <row r="219" spans="6:35" ht="15.75" customHeight="1" x14ac:dyDescent="0.25">
      <c r="F219" s="2" t="s">
        <v>1174</v>
      </c>
      <c r="G219" s="2">
        <v>205</v>
      </c>
      <c r="H219" s="2">
        <v>2</v>
      </c>
      <c r="I219" s="2">
        <v>0</v>
      </c>
      <c r="O219" s="3"/>
      <c r="P219" s="2" t="s">
        <v>1175</v>
      </c>
      <c r="Q219" s="2" t="s">
        <v>266</v>
      </c>
      <c r="R219" s="2" cm="1">
        <f t="array" ref="R219">_xlfn.IFS(Q219="yellow",S219,Q219="white",S219,Q219="grey",S219,Q219="green","",Q219&lt;&gt;"green",S219)</f>
        <v>205</v>
      </c>
      <c r="S219" s="2">
        <v>205</v>
      </c>
      <c r="T219" s="2">
        <v>2</v>
      </c>
      <c r="U219" s="2">
        <v>1</v>
      </c>
      <c r="V219" s="3"/>
      <c r="W219" s="2" t="s">
        <v>1176</v>
      </c>
      <c r="X219" s="2" t="s">
        <v>266</v>
      </c>
      <c r="Y219" s="2" cm="1">
        <f t="array" ref="Y219">_xlfn.IFS(X219="yellow",Z219,X219="white",Z219,X219="grey",Z219,X219="green","",X219&lt;&gt;"green",Z219)</f>
        <v>205</v>
      </c>
      <c r="Z219" s="2">
        <v>205</v>
      </c>
      <c r="AA219" s="2">
        <v>2</v>
      </c>
      <c r="AB219" s="2">
        <v>1</v>
      </c>
      <c r="AC219" s="3"/>
      <c r="AD219" s="23" t="s">
        <v>1177</v>
      </c>
      <c r="AE219" s="21" t="s">
        <v>218</v>
      </c>
      <c r="AF219" s="2" t="str" cm="1">
        <f t="array" ref="AF219">_xlfn.IFS(AE219="yellow",AG219,AE219="white",AG219,AE219="grey",AG219,AE219="green","",AE219&lt;&gt;"green",AG219)</f>
        <v/>
      </c>
      <c r="AG219" s="2">
        <v>205</v>
      </c>
      <c r="AH219" s="2">
        <v>2</v>
      </c>
      <c r="AI219" s="2">
        <v>1</v>
      </c>
    </row>
    <row r="220" spans="6:35" ht="15.75" customHeight="1" x14ac:dyDescent="0.25">
      <c r="F220" s="2" t="s">
        <v>1178</v>
      </c>
      <c r="G220" s="2">
        <v>206</v>
      </c>
      <c r="H220" s="2">
        <v>2</v>
      </c>
      <c r="I220" s="2">
        <v>1</v>
      </c>
      <c r="O220" s="3"/>
      <c r="P220" s="2" t="s">
        <v>825</v>
      </c>
      <c r="Q220" s="2" t="s">
        <v>266</v>
      </c>
      <c r="R220" s="2" cm="1">
        <f t="array" ref="R220">_xlfn.IFS(Q220="yellow",S220,Q220="white",S220,Q220="grey",S220,Q220="green","",Q220&lt;&gt;"green",S220)</f>
        <v>206</v>
      </c>
      <c r="S220" s="2">
        <v>206</v>
      </c>
      <c r="T220" s="2">
        <v>2</v>
      </c>
      <c r="U220" s="2">
        <v>1</v>
      </c>
      <c r="V220" s="3"/>
      <c r="W220" s="23" t="s">
        <v>1179</v>
      </c>
      <c r="X220" s="21" t="s">
        <v>218</v>
      </c>
      <c r="Y220" s="2" t="str" cm="1">
        <f t="array" ref="Y220">_xlfn.IFS(X220="yellow",Z220,X220="white",Z220,X220="grey",Z220,X220="green","",X220&lt;&gt;"green",Z220)</f>
        <v/>
      </c>
      <c r="Z220" s="2">
        <v>206</v>
      </c>
      <c r="AA220" s="2">
        <v>3</v>
      </c>
      <c r="AB220" s="2">
        <v>0</v>
      </c>
      <c r="AC220" s="3"/>
      <c r="AD220" s="23" t="s">
        <v>1180</v>
      </c>
      <c r="AE220" s="21" t="s">
        <v>218</v>
      </c>
      <c r="AF220" s="2" t="str" cm="1">
        <f t="array" ref="AF220">_xlfn.IFS(AE220="yellow",AG220,AE220="white",AG220,AE220="grey",AG220,AE220="green","",AE220&lt;&gt;"green",AG220)</f>
        <v/>
      </c>
      <c r="AG220" s="2">
        <v>206</v>
      </c>
      <c r="AH220" s="2">
        <v>2</v>
      </c>
      <c r="AI220" s="2">
        <v>1</v>
      </c>
    </row>
    <row r="221" spans="6:35" ht="15.75" customHeight="1" x14ac:dyDescent="0.25">
      <c r="F221" s="2" t="s">
        <v>1181</v>
      </c>
      <c r="G221" s="2">
        <v>207</v>
      </c>
      <c r="H221" s="2">
        <v>2</v>
      </c>
      <c r="I221" s="2">
        <v>1</v>
      </c>
      <c r="O221" s="3"/>
      <c r="P221" s="2" t="s">
        <v>1182</v>
      </c>
      <c r="Q221" s="2" t="s">
        <v>266</v>
      </c>
      <c r="R221" s="2" cm="1">
        <f t="array" ref="R221">_xlfn.IFS(Q221="yellow",S221,Q221="white",S221,Q221="grey",S221,Q221="green","",Q221&lt;&gt;"green",S221)</f>
        <v>207</v>
      </c>
      <c r="S221" s="2">
        <v>207</v>
      </c>
      <c r="T221" s="2">
        <v>2</v>
      </c>
      <c r="U221" s="2">
        <v>1</v>
      </c>
      <c r="V221" s="3"/>
      <c r="W221" s="23" t="s">
        <v>1183</v>
      </c>
      <c r="X221" s="21" t="s">
        <v>218</v>
      </c>
      <c r="Y221" s="2" t="str" cm="1">
        <f t="array" ref="Y221">_xlfn.IFS(X221="yellow",Z221,X221="white",Z221,X221="grey",Z221,X221="green","",X221&lt;&gt;"green",Z221)</f>
        <v/>
      </c>
      <c r="Z221" s="2">
        <v>207</v>
      </c>
      <c r="AA221" s="2">
        <v>3</v>
      </c>
      <c r="AB221" s="2">
        <v>0</v>
      </c>
      <c r="AC221" s="3"/>
      <c r="AD221" s="23" t="s">
        <v>1184</v>
      </c>
      <c r="AE221" s="21" t="s">
        <v>218</v>
      </c>
      <c r="AF221" s="2" t="str" cm="1">
        <f t="array" ref="AF221">_xlfn.IFS(AE221="yellow",AG221,AE221="white",AG221,AE221="grey",AG221,AE221="green","",AE221&lt;&gt;"green",AG221)</f>
        <v/>
      </c>
      <c r="AG221" s="2">
        <v>207</v>
      </c>
      <c r="AH221" s="2">
        <v>2</v>
      </c>
      <c r="AI221" s="2">
        <v>1</v>
      </c>
    </row>
    <row r="222" spans="6:35" ht="15.75" customHeight="1" x14ac:dyDescent="0.25">
      <c r="F222" s="2" t="s">
        <v>1185</v>
      </c>
      <c r="G222" s="2">
        <v>208</v>
      </c>
      <c r="H222" s="2">
        <v>2</v>
      </c>
      <c r="I222" s="2">
        <v>1</v>
      </c>
      <c r="O222" s="3"/>
      <c r="P222" s="2" t="s">
        <v>1186</v>
      </c>
      <c r="Q222" s="2" t="s">
        <v>266</v>
      </c>
      <c r="R222" s="2" cm="1">
        <f t="array" ref="R222">_xlfn.IFS(Q222="yellow",S222,Q222="white",S222,Q222="grey",S222,Q222="green","",Q222&lt;&gt;"green",S222)</f>
        <v>208</v>
      </c>
      <c r="S222" s="2">
        <v>208</v>
      </c>
      <c r="T222" s="2">
        <v>2</v>
      </c>
      <c r="U222" s="2">
        <v>1</v>
      </c>
      <c r="V222" s="3"/>
      <c r="W222" s="2" t="s">
        <v>1187</v>
      </c>
      <c r="X222" s="2" t="s">
        <v>266</v>
      </c>
      <c r="Y222" s="2" cm="1">
        <f t="array" ref="Y222">_xlfn.IFS(X222="yellow",Z222,X222="white",Z222,X222="grey",Z222,X222="green","",X222&lt;&gt;"green",Z222)</f>
        <v>208</v>
      </c>
      <c r="Z222" s="2">
        <v>208</v>
      </c>
      <c r="AA222" s="2">
        <v>2</v>
      </c>
      <c r="AB222" s="2">
        <v>1</v>
      </c>
      <c r="AC222" s="3"/>
      <c r="AD222" s="23" t="s">
        <v>1188</v>
      </c>
      <c r="AE222" s="21" t="s">
        <v>218</v>
      </c>
      <c r="AF222" s="2" t="str" cm="1">
        <f t="array" ref="AF222">_xlfn.IFS(AE222="yellow",AG222,AE222="white",AG222,AE222="grey",AG222,AE222="green","",AE222&lt;&gt;"green",AG222)</f>
        <v/>
      </c>
      <c r="AG222" s="2">
        <v>208</v>
      </c>
      <c r="AH222" s="2">
        <v>2</v>
      </c>
      <c r="AI222" s="2">
        <v>1</v>
      </c>
    </row>
    <row r="223" spans="6:35" ht="15.75" customHeight="1" x14ac:dyDescent="0.25">
      <c r="F223" s="2" t="s">
        <v>1189</v>
      </c>
      <c r="G223" s="2">
        <v>209</v>
      </c>
      <c r="H223" s="2">
        <v>2</v>
      </c>
      <c r="I223" s="2">
        <v>1</v>
      </c>
      <c r="O223" s="3"/>
      <c r="P223" s="2" t="s">
        <v>865</v>
      </c>
      <c r="Q223" s="2" t="s">
        <v>266</v>
      </c>
      <c r="R223" s="2" cm="1">
        <f t="array" ref="R223">_xlfn.IFS(Q223="yellow",S223,Q223="white",S223,Q223="grey",S223,Q223="green","",Q223&lt;&gt;"green",S223)</f>
        <v>209</v>
      </c>
      <c r="S223" s="2">
        <v>209</v>
      </c>
      <c r="T223" s="2">
        <v>2</v>
      </c>
      <c r="U223" s="2">
        <v>1</v>
      </c>
      <c r="V223" s="3"/>
      <c r="W223" s="2" t="s">
        <v>1190</v>
      </c>
      <c r="X223" s="2" t="s">
        <v>266</v>
      </c>
      <c r="Y223" s="2" cm="1">
        <f t="array" ref="Y223">_xlfn.IFS(X223="yellow",Z223,X223="white",Z223,X223="grey",Z223,X223="green","",X223&lt;&gt;"green",Z223)</f>
        <v>209</v>
      </c>
      <c r="Z223" s="2">
        <v>209</v>
      </c>
      <c r="AA223" s="2">
        <v>2</v>
      </c>
      <c r="AB223" s="2">
        <v>1</v>
      </c>
      <c r="AC223" s="3"/>
      <c r="AD223" s="23" t="s">
        <v>1191</v>
      </c>
      <c r="AE223" s="21" t="s">
        <v>218</v>
      </c>
      <c r="AF223" s="2" t="str" cm="1">
        <f t="array" ref="AF223">_xlfn.IFS(AE223="yellow",AG223,AE223="white",AG223,AE223="grey",AG223,AE223="green","",AE223&lt;&gt;"green",AG223)</f>
        <v/>
      </c>
      <c r="AG223" s="2">
        <v>209</v>
      </c>
      <c r="AH223" s="2">
        <v>2</v>
      </c>
      <c r="AI223" s="2">
        <v>1</v>
      </c>
    </row>
    <row r="224" spans="6:35" ht="15.75" customHeight="1" x14ac:dyDescent="0.25">
      <c r="F224" s="2" t="s">
        <v>1192</v>
      </c>
      <c r="G224" s="2">
        <v>210</v>
      </c>
      <c r="H224" s="2">
        <v>2</v>
      </c>
      <c r="I224" s="2">
        <v>1</v>
      </c>
      <c r="O224" s="3"/>
      <c r="P224" s="2" t="s">
        <v>1193</v>
      </c>
      <c r="Q224" s="2" t="s">
        <v>266</v>
      </c>
      <c r="R224" s="2" cm="1">
        <f t="array" ref="R224">_xlfn.IFS(Q224="yellow",S224,Q224="white",S224,Q224="grey",S224,Q224="green","",Q224&lt;&gt;"green",S224)</f>
        <v>210</v>
      </c>
      <c r="S224" s="2">
        <v>210</v>
      </c>
      <c r="T224" s="2">
        <v>2</v>
      </c>
      <c r="U224" s="2">
        <v>1</v>
      </c>
      <c r="V224" s="3"/>
      <c r="W224" s="2" t="s">
        <v>1194</v>
      </c>
      <c r="X224" s="2" t="s">
        <v>266</v>
      </c>
      <c r="Y224" s="2" cm="1">
        <f t="array" ref="Y224">_xlfn.IFS(X224="yellow",Z224,X224="white",Z224,X224="grey",Z224,X224="green","",X224&lt;&gt;"green",Z224)</f>
        <v>210</v>
      </c>
      <c r="Z224" s="2">
        <v>210</v>
      </c>
      <c r="AA224" s="2">
        <v>2</v>
      </c>
      <c r="AB224" s="2">
        <v>1</v>
      </c>
      <c r="AC224" s="3"/>
      <c r="AD224" s="23" t="s">
        <v>1195</v>
      </c>
      <c r="AE224" s="21" t="s">
        <v>218</v>
      </c>
      <c r="AF224" s="2" t="str" cm="1">
        <f t="array" ref="AF224">_xlfn.IFS(AE224="yellow",AG224,AE224="white",AG224,AE224="grey",AG224,AE224="green","",AE224&lt;&gt;"green",AG224)</f>
        <v/>
      </c>
      <c r="AG224" s="2">
        <v>210</v>
      </c>
      <c r="AH224" s="2">
        <v>2</v>
      </c>
      <c r="AI224" s="2">
        <v>1</v>
      </c>
    </row>
    <row r="225" spans="6:35" ht="15.75" customHeight="1" x14ac:dyDescent="0.25">
      <c r="F225" s="2" t="s">
        <v>1196</v>
      </c>
      <c r="G225" s="2">
        <v>211</v>
      </c>
      <c r="H225" s="2">
        <v>2</v>
      </c>
      <c r="I225" s="2">
        <v>1</v>
      </c>
      <c r="O225" s="3"/>
      <c r="P225" s="2" t="s">
        <v>1197</v>
      </c>
      <c r="Q225" s="2" t="s">
        <v>266</v>
      </c>
      <c r="R225" s="2" cm="1">
        <f t="array" ref="R225">_xlfn.IFS(Q225="yellow",S225,Q225="white",S225,Q225="grey",S225,Q225="green","",Q225&lt;&gt;"green",S225)</f>
        <v>211</v>
      </c>
      <c r="S225" s="2">
        <v>211</v>
      </c>
      <c r="T225" s="2">
        <v>2</v>
      </c>
      <c r="U225" s="2">
        <v>1</v>
      </c>
      <c r="V225" s="3"/>
      <c r="W225" s="23" t="s">
        <v>1198</v>
      </c>
      <c r="X225" s="21" t="s">
        <v>218</v>
      </c>
      <c r="Y225" s="2" t="str" cm="1">
        <f t="array" ref="Y225">_xlfn.IFS(X225="yellow",Z225,X225="white",Z225,X225="grey",Z225,X225="green","",X225&lt;&gt;"green",Z225)</f>
        <v/>
      </c>
      <c r="Z225" s="2">
        <v>211</v>
      </c>
      <c r="AA225" s="2">
        <v>3</v>
      </c>
      <c r="AB225" s="2">
        <v>0</v>
      </c>
      <c r="AC225" s="3"/>
      <c r="AD225" s="23" t="s">
        <v>1199</v>
      </c>
      <c r="AE225" s="21" t="s">
        <v>218</v>
      </c>
      <c r="AF225" s="2" t="str" cm="1">
        <f t="array" ref="AF225">_xlfn.IFS(AE225="yellow",AG225,AE225="white",AG225,AE225="grey",AG225,AE225="green","",AE225&lt;&gt;"green",AG225)</f>
        <v/>
      </c>
      <c r="AG225" s="2">
        <v>211</v>
      </c>
      <c r="AH225" s="2">
        <v>2</v>
      </c>
      <c r="AI225" s="2">
        <v>1</v>
      </c>
    </row>
    <row r="226" spans="6:35" ht="15.75" customHeight="1" x14ac:dyDescent="0.25">
      <c r="F226" s="2" t="s">
        <v>1200</v>
      </c>
      <c r="G226" s="2">
        <v>212</v>
      </c>
      <c r="H226" s="2">
        <v>2</v>
      </c>
      <c r="I226" s="2">
        <v>1</v>
      </c>
      <c r="O226" s="3"/>
      <c r="P226" s="2" t="s">
        <v>905</v>
      </c>
      <c r="Q226" s="2" t="s">
        <v>266</v>
      </c>
      <c r="R226" s="2" cm="1">
        <f t="array" ref="R226">_xlfn.IFS(Q226="yellow",S226,Q226="white",S226,Q226="grey",S226,Q226="green","",Q226&lt;&gt;"green",S226)</f>
        <v>212</v>
      </c>
      <c r="S226" s="2">
        <v>212</v>
      </c>
      <c r="T226" s="2">
        <v>2</v>
      </c>
      <c r="U226" s="2">
        <v>1</v>
      </c>
      <c r="V226" s="3"/>
      <c r="W226" s="23" t="s">
        <v>1201</v>
      </c>
      <c r="X226" s="21" t="s">
        <v>218</v>
      </c>
      <c r="Y226" s="2" t="str" cm="1">
        <f t="array" ref="Y226">_xlfn.IFS(X226="yellow",Z226,X226="white",Z226,X226="grey",Z226,X226="green","",X226&lt;&gt;"green",Z226)</f>
        <v/>
      </c>
      <c r="Z226" s="2">
        <v>212</v>
      </c>
      <c r="AA226" s="2">
        <v>3</v>
      </c>
      <c r="AB226" s="2">
        <v>0</v>
      </c>
      <c r="AC226" s="3"/>
      <c r="AD226" s="23" t="s">
        <v>1202</v>
      </c>
      <c r="AE226" s="21" t="s">
        <v>218</v>
      </c>
      <c r="AF226" s="2" t="str" cm="1">
        <f t="array" ref="AF226">_xlfn.IFS(AE226="yellow",AG226,AE226="white",AG226,AE226="grey",AG226,AE226="green","",AE226&lt;&gt;"green",AG226)</f>
        <v/>
      </c>
      <c r="AG226" s="2">
        <v>212</v>
      </c>
      <c r="AH226" s="2">
        <v>2</v>
      </c>
      <c r="AI226" s="2">
        <v>1</v>
      </c>
    </row>
    <row r="227" spans="6:35" ht="15.75" customHeight="1" x14ac:dyDescent="0.25">
      <c r="F227" s="2" t="s">
        <v>1203</v>
      </c>
      <c r="G227" s="2">
        <v>213</v>
      </c>
      <c r="H227" s="2">
        <v>2</v>
      </c>
      <c r="I227" s="2">
        <v>1</v>
      </c>
      <c r="O227" s="3"/>
      <c r="P227" s="2" t="s">
        <v>1204</v>
      </c>
      <c r="Q227" s="2" t="s">
        <v>266</v>
      </c>
      <c r="R227" s="2" cm="1">
        <f t="array" ref="R227">_xlfn.IFS(Q227="yellow",S227,Q227="white",S227,Q227="grey",S227,Q227="green","",Q227&lt;&gt;"green",S227)</f>
        <v>213</v>
      </c>
      <c r="S227" s="2">
        <v>213</v>
      </c>
      <c r="T227" s="2">
        <v>2</v>
      </c>
      <c r="U227" s="2">
        <v>1</v>
      </c>
      <c r="V227" s="3"/>
      <c r="W227" s="2" t="s">
        <v>1205</v>
      </c>
      <c r="X227" s="2" t="s">
        <v>266</v>
      </c>
      <c r="Y227" s="2" cm="1">
        <f t="array" ref="Y227">_xlfn.IFS(X227="yellow",Z227,X227="white",Z227,X227="grey",Z227,X227="green","",X227&lt;&gt;"green",Z227)</f>
        <v>213</v>
      </c>
      <c r="Z227" s="2">
        <v>213</v>
      </c>
      <c r="AA227" s="2">
        <v>2</v>
      </c>
      <c r="AB227" s="2">
        <v>1</v>
      </c>
      <c r="AC227" s="3"/>
      <c r="AD227" s="23" t="s">
        <v>1206</v>
      </c>
      <c r="AE227" s="21" t="s">
        <v>218</v>
      </c>
      <c r="AF227" s="2" t="str" cm="1">
        <f t="array" ref="AF227">_xlfn.IFS(AE227="yellow",AG227,AE227="white",AG227,AE227="grey",AG227,AE227="green","",AE227&lt;&gt;"green",AG227)</f>
        <v/>
      </c>
      <c r="AG227" s="2">
        <v>213</v>
      </c>
      <c r="AH227" s="2">
        <v>2</v>
      </c>
      <c r="AI227" s="2">
        <v>1</v>
      </c>
    </row>
    <row r="228" spans="6:35" ht="15.75" customHeight="1" x14ac:dyDescent="0.25">
      <c r="F228" s="2" t="s">
        <v>1207</v>
      </c>
      <c r="G228" s="2">
        <v>214</v>
      </c>
      <c r="H228" s="2">
        <v>2</v>
      </c>
      <c r="I228" s="2">
        <v>1</v>
      </c>
      <c r="O228" s="3"/>
      <c r="P228" s="2" t="s">
        <v>1208</v>
      </c>
      <c r="Q228" s="2" t="s">
        <v>266</v>
      </c>
      <c r="R228" s="2" cm="1">
        <f t="array" ref="R228">_xlfn.IFS(Q228="yellow",S228,Q228="white",S228,Q228="grey",S228,Q228="green","",Q228&lt;&gt;"green",S228)</f>
        <v>214</v>
      </c>
      <c r="S228" s="2">
        <v>214</v>
      </c>
      <c r="T228" s="2">
        <v>2</v>
      </c>
      <c r="U228" s="2">
        <v>1</v>
      </c>
      <c r="V228" s="3"/>
      <c r="W228" s="2" t="s">
        <v>1209</v>
      </c>
      <c r="X228" s="2" t="s">
        <v>266</v>
      </c>
      <c r="Y228" s="2" cm="1">
        <f t="array" ref="Y228">_xlfn.IFS(X228="yellow",Z228,X228="white",Z228,X228="grey",Z228,X228="green","",X228&lt;&gt;"green",Z228)</f>
        <v>214</v>
      </c>
      <c r="Z228" s="2">
        <v>214</v>
      </c>
      <c r="AA228" s="2">
        <v>2</v>
      </c>
      <c r="AB228" s="2">
        <v>1</v>
      </c>
      <c r="AC228" s="3"/>
      <c r="AD228" s="23" t="s">
        <v>1210</v>
      </c>
      <c r="AE228" s="21" t="s">
        <v>218</v>
      </c>
      <c r="AF228" s="2" t="str" cm="1">
        <f t="array" ref="AF228">_xlfn.IFS(AE228="yellow",AG228,AE228="white",AG228,AE228="grey",AG228,AE228="green","",AE228&lt;&gt;"green",AG228)</f>
        <v/>
      </c>
      <c r="AG228" s="2">
        <v>214</v>
      </c>
      <c r="AH228" s="2">
        <v>2</v>
      </c>
      <c r="AI228" s="2">
        <v>1</v>
      </c>
    </row>
    <row r="229" spans="6:35" ht="15.75" customHeight="1" x14ac:dyDescent="0.25">
      <c r="F229" s="2" t="s">
        <v>1211</v>
      </c>
      <c r="G229" s="2">
        <v>215</v>
      </c>
      <c r="H229" s="2">
        <v>2</v>
      </c>
      <c r="I229" s="2">
        <v>1</v>
      </c>
      <c r="O229" s="3"/>
      <c r="P229" s="2" t="s">
        <v>940</v>
      </c>
      <c r="Q229" s="2" t="s">
        <v>266</v>
      </c>
      <c r="R229" s="2" cm="1">
        <f t="array" ref="R229">_xlfn.IFS(Q229="yellow",S229,Q229="white",S229,Q229="grey",S229,Q229="green","",Q229&lt;&gt;"green",S229)</f>
        <v>215</v>
      </c>
      <c r="S229" s="2">
        <v>215</v>
      </c>
      <c r="T229" s="2">
        <v>2</v>
      </c>
      <c r="U229" s="2">
        <v>1</v>
      </c>
      <c r="V229" s="3"/>
      <c r="W229" s="2" t="s">
        <v>1212</v>
      </c>
      <c r="X229" s="2" t="s">
        <v>266</v>
      </c>
      <c r="Y229" s="2" cm="1">
        <f t="array" ref="Y229">_xlfn.IFS(X229="yellow",Z229,X229="white",Z229,X229="grey",Z229,X229="green","",X229&lt;&gt;"green",Z229)</f>
        <v>215</v>
      </c>
      <c r="Z229" s="2">
        <v>215</v>
      </c>
      <c r="AA229" s="2">
        <v>2</v>
      </c>
      <c r="AB229" s="2">
        <v>1</v>
      </c>
      <c r="AC229" s="3"/>
      <c r="AD229" s="23" t="s">
        <v>1213</v>
      </c>
      <c r="AE229" s="21" t="s">
        <v>218</v>
      </c>
      <c r="AF229" s="2" t="str" cm="1">
        <f t="array" ref="AF229">_xlfn.IFS(AE229="yellow",AG229,AE229="white",AG229,AE229="grey",AG229,AE229="green","",AE229&lt;&gt;"green",AG229)</f>
        <v/>
      </c>
      <c r="AG229" s="2">
        <v>215</v>
      </c>
      <c r="AH229" s="2">
        <v>2</v>
      </c>
      <c r="AI229" s="2">
        <v>1</v>
      </c>
    </row>
    <row r="230" spans="6:35" ht="15.75" customHeight="1" x14ac:dyDescent="0.25">
      <c r="F230" s="2" t="s">
        <v>1214</v>
      </c>
      <c r="G230" s="2">
        <v>216</v>
      </c>
      <c r="H230" s="2">
        <v>2</v>
      </c>
      <c r="I230" s="2">
        <v>1</v>
      </c>
      <c r="O230" s="3"/>
      <c r="P230" s="2" t="s">
        <v>1215</v>
      </c>
      <c r="Q230" s="2" t="s">
        <v>266</v>
      </c>
      <c r="R230" s="2" cm="1">
        <f t="array" ref="R230">_xlfn.IFS(Q230="yellow",S230,Q230="white",S230,Q230="grey",S230,Q230="green","",Q230&lt;&gt;"green",S230)</f>
        <v>216</v>
      </c>
      <c r="S230" s="2">
        <v>216</v>
      </c>
      <c r="T230" s="2">
        <v>2</v>
      </c>
      <c r="U230" s="2">
        <v>1</v>
      </c>
      <c r="V230" s="3"/>
      <c r="W230" s="23" t="s">
        <v>1216</v>
      </c>
      <c r="X230" s="21" t="s">
        <v>218</v>
      </c>
      <c r="Y230" s="2" t="str" cm="1">
        <f t="array" ref="Y230">_xlfn.IFS(X230="yellow",Z230,X230="white",Z230,X230="grey",Z230,X230="green","",X230&lt;&gt;"green",Z230)</f>
        <v/>
      </c>
      <c r="Z230" s="2">
        <v>216</v>
      </c>
      <c r="AA230" s="2">
        <v>3</v>
      </c>
      <c r="AB230" s="2">
        <v>0</v>
      </c>
      <c r="AC230" s="3"/>
      <c r="AD230" s="5" t="s">
        <v>1217</v>
      </c>
      <c r="AE230" s="6" t="s">
        <v>1218</v>
      </c>
      <c r="AF230" s="2" cm="1">
        <f t="array" ref="AF230">_xlfn.IFS(AE230="yellow",AG230,AE230="white",AG230,AE230="grey",AG230,AE230="green","",AE230&lt;&gt;"green",AG230)</f>
        <v>216</v>
      </c>
      <c r="AG230" s="2">
        <v>216</v>
      </c>
      <c r="AH230" s="2">
        <v>3</v>
      </c>
      <c r="AI230" s="2">
        <v>0</v>
      </c>
    </row>
    <row r="231" spans="6:35" ht="15.75" customHeight="1" x14ac:dyDescent="0.25">
      <c r="F231" s="2" t="s">
        <v>1219</v>
      </c>
      <c r="G231" s="2">
        <v>217</v>
      </c>
      <c r="H231" s="2">
        <v>2</v>
      </c>
      <c r="I231" s="2">
        <v>1</v>
      </c>
      <c r="O231" s="3"/>
      <c r="P231" s="2" t="s">
        <v>1220</v>
      </c>
      <c r="Q231" s="2" t="s">
        <v>266</v>
      </c>
      <c r="R231" s="2" cm="1">
        <f t="array" ref="R231">_xlfn.IFS(Q231="yellow",S231,Q231="white",S231,Q231="grey",S231,Q231="green","",Q231&lt;&gt;"green",S231)</f>
        <v>217</v>
      </c>
      <c r="S231" s="2">
        <v>217</v>
      </c>
      <c r="T231" s="2">
        <v>2</v>
      </c>
      <c r="U231" s="2">
        <v>1</v>
      </c>
      <c r="V231" s="3"/>
      <c r="W231" s="23" t="s">
        <v>1221</v>
      </c>
      <c r="X231" s="21" t="s">
        <v>218</v>
      </c>
      <c r="Y231" s="2" t="str" cm="1">
        <f t="array" ref="Y231">_xlfn.IFS(X231="yellow",Z231,X231="white",Z231,X231="grey",Z231,X231="green","",X231&lt;&gt;"green",Z231)</f>
        <v/>
      </c>
      <c r="Z231" s="2">
        <v>217</v>
      </c>
      <c r="AA231" s="2">
        <v>3</v>
      </c>
      <c r="AB231" s="2">
        <v>0</v>
      </c>
      <c r="AC231" s="3"/>
      <c r="AD231" s="5" t="s">
        <v>1222</v>
      </c>
      <c r="AE231" s="6" t="s">
        <v>1218</v>
      </c>
      <c r="AF231" s="2" cm="1">
        <f t="array" ref="AF231">_xlfn.IFS(AE231="yellow",AG231,AE231="white",AG231,AE231="grey",AG231,AE231="green","",AE231&lt;&gt;"green",AG231)</f>
        <v>217</v>
      </c>
      <c r="AG231" s="2">
        <v>217</v>
      </c>
      <c r="AH231" s="2">
        <v>3</v>
      </c>
      <c r="AI231" s="2">
        <v>0</v>
      </c>
    </row>
    <row r="232" spans="6:35" ht="15.75" customHeight="1" x14ac:dyDescent="0.25">
      <c r="F232" s="2" t="s">
        <v>1223</v>
      </c>
      <c r="G232" s="2">
        <v>218</v>
      </c>
      <c r="H232" s="2">
        <v>2</v>
      </c>
      <c r="I232" s="2">
        <v>1</v>
      </c>
      <c r="O232" s="3"/>
      <c r="P232" s="2" t="s">
        <v>1224</v>
      </c>
      <c r="Q232" s="2" t="s">
        <v>266</v>
      </c>
      <c r="R232" s="2" cm="1">
        <f t="array" ref="R232">_xlfn.IFS(Q232="yellow",S232,Q232="white",S232,Q232="grey",S232,Q232="green","",Q232&lt;&gt;"green",S232)</f>
        <v>218</v>
      </c>
      <c r="S232" s="2">
        <v>218</v>
      </c>
      <c r="T232" s="2">
        <v>2</v>
      </c>
      <c r="U232" s="2">
        <v>1</v>
      </c>
      <c r="V232" s="3"/>
      <c r="W232" s="2" t="s">
        <v>1225</v>
      </c>
      <c r="X232" s="2" t="s">
        <v>266</v>
      </c>
      <c r="Y232" s="2" cm="1">
        <f t="array" ref="Y232">_xlfn.IFS(X232="yellow",Z232,X232="white",Z232,X232="grey",Z232,X232="green","",X232&lt;&gt;"green",Z232)</f>
        <v>218</v>
      </c>
      <c r="Z232" s="2">
        <v>218</v>
      </c>
      <c r="AA232" s="2">
        <v>2</v>
      </c>
      <c r="AB232" s="2">
        <v>1</v>
      </c>
      <c r="AC232" s="3"/>
      <c r="AD232" s="5" t="s">
        <v>1226</v>
      </c>
      <c r="AE232" s="6" t="s">
        <v>1218</v>
      </c>
      <c r="AF232" s="2" cm="1">
        <f t="array" ref="AF232">_xlfn.IFS(AE232="yellow",AG232,AE232="white",AG232,AE232="grey",AG232,AE232="green","",AE232&lt;&gt;"green",AG232)</f>
        <v>218</v>
      </c>
      <c r="AG232" s="2">
        <v>218</v>
      </c>
      <c r="AH232" s="2">
        <v>3</v>
      </c>
      <c r="AI232" s="2">
        <v>0</v>
      </c>
    </row>
    <row r="233" spans="6:35" ht="15.75" customHeight="1" x14ac:dyDescent="0.25">
      <c r="F233" s="2" t="s">
        <v>1227</v>
      </c>
      <c r="G233" s="2">
        <v>219</v>
      </c>
      <c r="H233" s="2">
        <v>2</v>
      </c>
      <c r="I233" s="2">
        <v>1</v>
      </c>
      <c r="O233" s="3"/>
      <c r="P233" s="2" t="s">
        <v>1228</v>
      </c>
      <c r="Q233" s="2" t="s">
        <v>266</v>
      </c>
      <c r="R233" s="2" cm="1">
        <f t="array" ref="R233">_xlfn.IFS(Q233="yellow",S233,Q233="white",S233,Q233="grey",S233,Q233="green","",Q233&lt;&gt;"green",S233)</f>
        <v>219</v>
      </c>
      <c r="S233" s="2">
        <v>219</v>
      </c>
      <c r="T233" s="2">
        <v>2</v>
      </c>
      <c r="U233" s="2">
        <v>1</v>
      </c>
      <c r="V233" s="3"/>
      <c r="W233" s="2" t="s">
        <v>1229</v>
      </c>
      <c r="X233" s="2" t="s">
        <v>266</v>
      </c>
      <c r="Y233" s="2" cm="1">
        <f t="array" ref="Y233">_xlfn.IFS(X233="yellow",Z233,X233="white",Z233,X233="grey",Z233,X233="green","",X233&lt;&gt;"green",Z233)</f>
        <v>219</v>
      </c>
      <c r="Z233" s="2">
        <v>219</v>
      </c>
      <c r="AA233" s="2">
        <v>2</v>
      </c>
      <c r="AB233" s="2">
        <v>1</v>
      </c>
      <c r="AC233" s="3"/>
      <c r="AD233" s="5" t="s">
        <v>1230</v>
      </c>
      <c r="AE233" s="6" t="s">
        <v>1218</v>
      </c>
      <c r="AF233" s="2" cm="1">
        <f t="array" ref="AF233">_xlfn.IFS(AE233="yellow",AG233,AE233="white",AG233,AE233="grey",AG233,AE233="green","",AE233&lt;&gt;"green",AG233)</f>
        <v>219</v>
      </c>
      <c r="AG233" s="2">
        <v>219</v>
      </c>
      <c r="AH233" s="2">
        <v>3</v>
      </c>
      <c r="AI233" s="2">
        <v>0</v>
      </c>
    </row>
    <row r="234" spans="6:35" ht="15.75" customHeight="1" x14ac:dyDescent="0.25">
      <c r="F234" s="2" t="s">
        <v>1231</v>
      </c>
      <c r="G234" s="2">
        <v>220</v>
      </c>
      <c r="H234" s="2">
        <v>2</v>
      </c>
      <c r="I234" s="2">
        <v>0</v>
      </c>
      <c r="O234" s="3"/>
      <c r="P234" s="2" t="s">
        <v>1232</v>
      </c>
      <c r="Q234" s="2" t="s">
        <v>266</v>
      </c>
      <c r="R234" s="2" cm="1">
        <f t="array" ref="R234">_xlfn.IFS(Q234="yellow",S234,Q234="white",S234,Q234="grey",S234,Q234="green","",Q234&lt;&gt;"green",S234)</f>
        <v>220</v>
      </c>
      <c r="S234" s="2">
        <v>220</v>
      </c>
      <c r="T234" s="2">
        <v>2</v>
      </c>
      <c r="U234" s="2">
        <v>1</v>
      </c>
      <c r="V234" s="3"/>
      <c r="W234" s="23" t="s">
        <v>1233</v>
      </c>
      <c r="X234" s="21" t="s">
        <v>218</v>
      </c>
      <c r="Y234" s="2" t="str" cm="1">
        <f t="array" ref="Y234">_xlfn.IFS(X234="yellow",Z234,X234="white",Z234,X234="grey",Z234,X234="green","",X234&lt;&gt;"green",Z234)</f>
        <v/>
      </c>
      <c r="Z234" s="2">
        <v>220</v>
      </c>
      <c r="AA234" s="2">
        <v>3</v>
      </c>
      <c r="AB234" s="2">
        <v>0</v>
      </c>
      <c r="AC234" s="3"/>
      <c r="AD234" s="5" t="s">
        <v>1234</v>
      </c>
      <c r="AE234" s="6" t="s">
        <v>1218</v>
      </c>
      <c r="AF234" s="2" cm="1">
        <f t="array" ref="AF234">_xlfn.IFS(AE234="yellow",AG234,AE234="white",AG234,AE234="grey",AG234,AE234="green","",AE234&lt;&gt;"green",AG234)</f>
        <v>220</v>
      </c>
      <c r="AG234" s="2">
        <v>220</v>
      </c>
      <c r="AH234" s="2">
        <v>3</v>
      </c>
      <c r="AI234" s="2">
        <v>0</v>
      </c>
    </row>
    <row r="235" spans="6:35" ht="15.75" customHeight="1" x14ac:dyDescent="0.25">
      <c r="F235" s="2" t="s">
        <v>1235</v>
      </c>
      <c r="G235" s="2">
        <v>221</v>
      </c>
      <c r="H235" s="2">
        <v>2</v>
      </c>
      <c r="I235" s="2">
        <v>0</v>
      </c>
      <c r="O235" s="3"/>
      <c r="P235" s="2" t="s">
        <v>1236</v>
      </c>
      <c r="Q235" s="2" t="s">
        <v>266</v>
      </c>
      <c r="R235" s="2" cm="1">
        <f t="array" ref="R235">_xlfn.IFS(Q235="yellow",S235,Q235="white",S235,Q235="grey",S235,Q235="green","",Q235&lt;&gt;"green",S235)</f>
        <v>221</v>
      </c>
      <c r="S235" s="2">
        <v>221</v>
      </c>
      <c r="T235" s="2">
        <v>2</v>
      </c>
      <c r="U235" s="2">
        <v>1</v>
      </c>
      <c r="V235" s="3"/>
      <c r="W235" s="2" t="s">
        <v>1237</v>
      </c>
      <c r="X235" s="2" t="s">
        <v>266</v>
      </c>
      <c r="Y235" s="2" cm="1">
        <f t="array" ref="Y235">_xlfn.IFS(X235="yellow",Z235,X235="white",Z235,X235="grey",Z235,X235="green","",X235&lt;&gt;"green",Z235)</f>
        <v>221</v>
      </c>
      <c r="Z235" s="2">
        <v>221</v>
      </c>
      <c r="AA235" s="2">
        <v>2</v>
      </c>
      <c r="AB235" s="2">
        <v>1</v>
      </c>
      <c r="AC235" s="3"/>
      <c r="AD235" s="5" t="s">
        <v>1238</v>
      </c>
      <c r="AE235" s="6" t="s">
        <v>1218</v>
      </c>
      <c r="AF235" s="2" cm="1">
        <f t="array" ref="AF235">_xlfn.IFS(AE235="yellow",AG235,AE235="white",AG235,AE235="grey",AG235,AE235="green","",AE235&lt;&gt;"green",AG235)</f>
        <v>221</v>
      </c>
      <c r="AG235" s="2">
        <v>221</v>
      </c>
      <c r="AH235" s="2">
        <v>3</v>
      </c>
      <c r="AI235" s="2">
        <v>0</v>
      </c>
    </row>
    <row r="236" spans="6:35" ht="15.75" customHeight="1" x14ac:dyDescent="0.25">
      <c r="F236" s="2" t="s">
        <v>1239</v>
      </c>
      <c r="G236" s="2">
        <v>222</v>
      </c>
      <c r="H236" s="2">
        <v>2</v>
      </c>
      <c r="I236" s="2">
        <v>1</v>
      </c>
      <c r="O236" s="3"/>
      <c r="P236" s="2" t="s">
        <v>1240</v>
      </c>
      <c r="Q236" s="2" t="s">
        <v>266</v>
      </c>
      <c r="R236" s="2" cm="1">
        <f t="array" ref="R236">_xlfn.IFS(Q236="yellow",S236,Q236="white",S236,Q236="grey",S236,Q236="green","",Q236&lt;&gt;"green",S236)</f>
        <v>222</v>
      </c>
      <c r="S236" s="2">
        <v>222</v>
      </c>
      <c r="T236" s="2">
        <v>2</v>
      </c>
      <c r="U236" s="2">
        <v>1</v>
      </c>
      <c r="V236" s="3"/>
      <c r="W236" s="23" t="s">
        <v>1241</v>
      </c>
      <c r="X236" s="21" t="s">
        <v>218</v>
      </c>
      <c r="Y236" s="2" t="str" cm="1">
        <f t="array" ref="Y236">_xlfn.IFS(X236="yellow",Z236,X236="white",Z236,X236="grey",Z236,X236="green","",X236&lt;&gt;"green",Z236)</f>
        <v/>
      </c>
      <c r="Z236" s="2">
        <v>222</v>
      </c>
      <c r="AA236" s="2">
        <v>3</v>
      </c>
      <c r="AB236" s="2">
        <v>0</v>
      </c>
      <c r="AC236" s="3"/>
      <c r="AD236" s="5" t="s">
        <v>1242</v>
      </c>
      <c r="AE236" s="6" t="s">
        <v>1218</v>
      </c>
      <c r="AF236" s="2" cm="1">
        <f t="array" ref="AF236">_xlfn.IFS(AE236="yellow",AG236,AE236="white",AG236,AE236="grey",AG236,AE236="green","",AE236&lt;&gt;"green",AG236)</f>
        <v>222</v>
      </c>
      <c r="AG236" s="2">
        <v>222</v>
      </c>
      <c r="AH236" s="2">
        <v>3</v>
      </c>
      <c r="AI236" s="2">
        <v>0</v>
      </c>
    </row>
    <row r="237" spans="6:35" ht="15.75" customHeight="1" x14ac:dyDescent="0.25">
      <c r="F237" s="2" t="s">
        <v>1243</v>
      </c>
      <c r="G237" s="2">
        <v>223</v>
      </c>
      <c r="H237" s="2">
        <v>2</v>
      </c>
      <c r="I237" s="2">
        <v>1</v>
      </c>
      <c r="O237" s="3"/>
      <c r="P237" s="2" t="s">
        <v>1244</v>
      </c>
      <c r="Q237" s="2" t="s">
        <v>266</v>
      </c>
      <c r="R237" s="2" cm="1">
        <f t="array" ref="R237">_xlfn.IFS(Q237="yellow",S237,Q237="white",S237,Q237="grey",S237,Q237="green","",Q237&lt;&gt;"green",S237)</f>
        <v>223</v>
      </c>
      <c r="S237" s="2">
        <v>223</v>
      </c>
      <c r="T237" s="2">
        <v>2</v>
      </c>
      <c r="U237" s="2">
        <v>1</v>
      </c>
      <c r="V237" s="3"/>
      <c r="W237" s="2" t="s">
        <v>1245</v>
      </c>
      <c r="X237" s="2" t="s">
        <v>266</v>
      </c>
      <c r="Y237" s="2" cm="1">
        <f t="array" ref="Y237">_xlfn.IFS(X237="yellow",Z237,X237="white",Z237,X237="grey",Z237,X237="green","",X237&lt;&gt;"green",Z237)</f>
        <v>223</v>
      </c>
      <c r="Z237" s="2">
        <v>223</v>
      </c>
      <c r="AA237" s="2">
        <v>2</v>
      </c>
      <c r="AB237" s="2">
        <v>1</v>
      </c>
      <c r="AC237" s="3"/>
      <c r="AD237" s="5" t="s">
        <v>1246</v>
      </c>
      <c r="AE237" s="6" t="s">
        <v>1218</v>
      </c>
      <c r="AF237" s="2" cm="1">
        <f t="array" ref="AF237">_xlfn.IFS(AE237="yellow",AG237,AE237="white",AG237,AE237="grey",AG237,AE237="green","",AE237&lt;&gt;"green",AG237)</f>
        <v>223</v>
      </c>
      <c r="AG237" s="2">
        <v>223</v>
      </c>
      <c r="AH237" s="2">
        <v>3</v>
      </c>
      <c r="AI237" s="2">
        <v>0</v>
      </c>
    </row>
    <row r="238" spans="6:35" ht="15.75" customHeight="1" x14ac:dyDescent="0.25">
      <c r="F238" s="2" t="s">
        <v>1247</v>
      </c>
      <c r="G238" s="2">
        <v>224</v>
      </c>
      <c r="H238" s="2">
        <v>2</v>
      </c>
      <c r="I238" s="2">
        <v>1</v>
      </c>
      <c r="O238" s="3"/>
      <c r="P238" s="2" t="s">
        <v>1248</v>
      </c>
      <c r="Q238" s="2" t="s">
        <v>266</v>
      </c>
      <c r="R238" s="2" cm="1">
        <f t="array" ref="R238">_xlfn.IFS(Q238="yellow",S238,Q238="white",S238,Q238="grey",S238,Q238="green","",Q238&lt;&gt;"green",S238)</f>
        <v>224</v>
      </c>
      <c r="S238" s="2">
        <v>224</v>
      </c>
      <c r="T238" s="2">
        <v>2</v>
      </c>
      <c r="U238" s="2">
        <v>1</v>
      </c>
      <c r="V238" s="3"/>
      <c r="W238" s="2" t="s">
        <v>1249</v>
      </c>
      <c r="X238" s="2" t="s">
        <v>266</v>
      </c>
      <c r="Y238" s="2" cm="1">
        <f t="array" ref="Y238">_xlfn.IFS(X238="yellow",Z238,X238="white",Z238,X238="grey",Z238,X238="green","",X238&lt;&gt;"green",Z238)</f>
        <v>224</v>
      </c>
      <c r="Z238" s="2">
        <v>224</v>
      </c>
      <c r="AA238" s="2">
        <v>2</v>
      </c>
      <c r="AB238" s="2">
        <v>1</v>
      </c>
      <c r="AC238" s="3"/>
      <c r="AD238" s="5" t="s">
        <v>1250</v>
      </c>
      <c r="AE238" s="6" t="s">
        <v>1218</v>
      </c>
      <c r="AF238" s="2" cm="1">
        <f t="array" ref="AF238">_xlfn.IFS(AE238="yellow",AG238,AE238="white",AG238,AE238="grey",AG238,AE238="green","",AE238&lt;&gt;"green",AG238)</f>
        <v>224</v>
      </c>
      <c r="AG238" s="2">
        <v>224</v>
      </c>
      <c r="AH238" s="2">
        <v>3</v>
      </c>
      <c r="AI238" s="2">
        <v>0</v>
      </c>
    </row>
    <row r="239" spans="6:35" ht="15.75" customHeight="1" x14ac:dyDescent="0.25">
      <c r="F239" s="2" t="s">
        <v>1251</v>
      </c>
      <c r="G239" s="2">
        <v>225</v>
      </c>
      <c r="H239" s="2">
        <v>2</v>
      </c>
      <c r="I239" s="2">
        <v>1</v>
      </c>
      <c r="O239" s="3"/>
      <c r="P239" s="2" t="s">
        <v>1252</v>
      </c>
      <c r="Q239" s="2" t="s">
        <v>266</v>
      </c>
      <c r="R239" s="2" cm="1">
        <f t="array" ref="R239">_xlfn.IFS(Q239="yellow",S239,Q239="white",S239,Q239="grey",S239,Q239="green","",Q239&lt;&gt;"green",S239)</f>
        <v>225</v>
      </c>
      <c r="S239" s="2">
        <v>225</v>
      </c>
      <c r="T239" s="2">
        <v>2</v>
      </c>
      <c r="U239" s="2">
        <v>1</v>
      </c>
      <c r="V239" s="3"/>
      <c r="W239" s="2" t="s">
        <v>1253</v>
      </c>
      <c r="X239" s="2" t="s">
        <v>266</v>
      </c>
      <c r="Y239" s="2" cm="1">
        <f t="array" ref="Y239">_xlfn.IFS(X239="yellow",Z239,X239="white",Z239,X239="grey",Z239,X239="green","",X239&lt;&gt;"green",Z239)</f>
        <v>225</v>
      </c>
      <c r="Z239" s="2">
        <v>225</v>
      </c>
      <c r="AA239" s="2">
        <v>2</v>
      </c>
      <c r="AB239" s="2">
        <v>1</v>
      </c>
      <c r="AC239" s="3"/>
      <c r="AD239" s="5" t="s">
        <v>1254</v>
      </c>
      <c r="AE239" s="6" t="s">
        <v>1218</v>
      </c>
      <c r="AF239" s="2" cm="1">
        <f t="array" ref="AF239">_xlfn.IFS(AE239="yellow",AG239,AE239="white",AG239,AE239="grey",AG239,AE239="green","",AE239&lt;&gt;"green",AG239)</f>
        <v>225</v>
      </c>
      <c r="AG239" s="2">
        <v>225</v>
      </c>
      <c r="AH239" s="2">
        <v>3</v>
      </c>
      <c r="AI239" s="2">
        <v>0</v>
      </c>
    </row>
    <row r="240" spans="6:35" ht="15.75" customHeight="1" x14ac:dyDescent="0.25">
      <c r="F240" s="2" t="s">
        <v>1255</v>
      </c>
      <c r="G240" s="2">
        <v>226</v>
      </c>
      <c r="H240" s="2">
        <v>2</v>
      </c>
      <c r="I240" s="2">
        <v>1</v>
      </c>
      <c r="O240" s="3"/>
      <c r="P240" s="2" t="s">
        <v>1256</v>
      </c>
      <c r="Q240" s="2" t="s">
        <v>266</v>
      </c>
      <c r="R240" s="2" cm="1">
        <f t="array" ref="R240">_xlfn.IFS(Q240="yellow",S240,Q240="white",S240,Q240="grey",S240,Q240="green","",Q240&lt;&gt;"green",S240)</f>
        <v>226</v>
      </c>
      <c r="S240" s="2">
        <v>226</v>
      </c>
      <c r="T240" s="2">
        <v>2</v>
      </c>
      <c r="U240" s="2">
        <v>1</v>
      </c>
      <c r="V240" s="3"/>
      <c r="W240" s="23" t="s">
        <v>1257</v>
      </c>
      <c r="X240" s="21" t="s">
        <v>218</v>
      </c>
      <c r="Y240" s="2" t="str" cm="1">
        <f t="array" ref="Y240">_xlfn.IFS(X240="yellow",Z240,X240="white",Z240,X240="grey",Z240,X240="green","",X240&lt;&gt;"green",Z240)</f>
        <v/>
      </c>
      <c r="Z240" s="2">
        <v>226</v>
      </c>
      <c r="AA240" s="2">
        <v>3</v>
      </c>
      <c r="AB240" s="2">
        <v>0</v>
      </c>
      <c r="AC240" s="3"/>
      <c r="AD240" s="5" t="s">
        <v>1258</v>
      </c>
      <c r="AE240" s="6" t="s">
        <v>1218</v>
      </c>
      <c r="AF240" s="2" cm="1">
        <f t="array" ref="AF240">_xlfn.IFS(AE240="yellow",AG240,AE240="white",AG240,AE240="grey",AG240,AE240="green","",AE240&lt;&gt;"green",AG240)</f>
        <v>226</v>
      </c>
      <c r="AG240" s="2">
        <v>226</v>
      </c>
      <c r="AH240" s="2">
        <v>3</v>
      </c>
      <c r="AI240" s="2">
        <v>0</v>
      </c>
    </row>
    <row r="241" spans="6:35" ht="15.75" customHeight="1" x14ac:dyDescent="0.25">
      <c r="F241" s="2" t="s">
        <v>1259</v>
      </c>
      <c r="G241" s="2">
        <v>227</v>
      </c>
      <c r="H241" s="2">
        <v>2</v>
      </c>
      <c r="I241" s="2">
        <v>1</v>
      </c>
      <c r="O241" s="3"/>
      <c r="P241" s="2" t="s">
        <v>1260</v>
      </c>
      <c r="Q241" s="2" t="s">
        <v>266</v>
      </c>
      <c r="R241" s="2" cm="1">
        <f t="array" ref="R241">_xlfn.IFS(Q241="yellow",S241,Q241="white",S241,Q241="grey",S241,Q241="green","",Q241&lt;&gt;"green",S241)</f>
        <v>227</v>
      </c>
      <c r="S241" s="2">
        <v>227</v>
      </c>
      <c r="T241" s="2">
        <v>2</v>
      </c>
      <c r="U241" s="2">
        <v>1</v>
      </c>
      <c r="V241" s="3"/>
      <c r="W241" s="23" t="s">
        <v>1261</v>
      </c>
      <c r="X241" s="21" t="s">
        <v>218</v>
      </c>
      <c r="Y241" s="2" t="str" cm="1">
        <f t="array" ref="Y241">_xlfn.IFS(X241="yellow",Z241,X241="white",Z241,X241="grey",Z241,X241="green","",X241&lt;&gt;"green",Z241)</f>
        <v/>
      </c>
      <c r="Z241" s="2">
        <v>227</v>
      </c>
      <c r="AA241" s="2">
        <v>3</v>
      </c>
      <c r="AB241" s="2">
        <v>0</v>
      </c>
      <c r="AC241" s="3"/>
      <c r="AD241" s="5" t="s">
        <v>1262</v>
      </c>
      <c r="AE241" s="6" t="s">
        <v>1218</v>
      </c>
      <c r="AF241" s="2" cm="1">
        <f t="array" ref="AF241">_xlfn.IFS(AE241="yellow",AG241,AE241="white",AG241,AE241="grey",AG241,AE241="green","",AE241&lt;&gt;"green",AG241)</f>
        <v>227</v>
      </c>
      <c r="AG241" s="2">
        <v>227</v>
      </c>
      <c r="AH241" s="2">
        <v>3</v>
      </c>
      <c r="AI241" s="2">
        <v>0</v>
      </c>
    </row>
    <row r="242" spans="6:35" ht="15.75" customHeight="1" x14ac:dyDescent="0.25">
      <c r="F242" s="2" t="s">
        <v>1263</v>
      </c>
      <c r="G242" s="2">
        <v>228</v>
      </c>
      <c r="H242" s="2">
        <v>2</v>
      </c>
      <c r="I242" s="2">
        <v>1</v>
      </c>
      <c r="O242" s="3"/>
      <c r="P242" s="2" t="s">
        <v>1264</v>
      </c>
      <c r="Q242" s="2" t="s">
        <v>266</v>
      </c>
      <c r="R242" s="2" cm="1">
        <f t="array" ref="R242">_xlfn.IFS(Q242="yellow",S242,Q242="white",S242,Q242="grey",S242,Q242="green","",Q242&lt;&gt;"green",S242)</f>
        <v>228</v>
      </c>
      <c r="S242" s="2">
        <v>228</v>
      </c>
      <c r="T242" s="2">
        <v>2</v>
      </c>
      <c r="U242" s="2">
        <v>1</v>
      </c>
      <c r="V242" s="3"/>
      <c r="W242" s="2" t="s">
        <v>1265</v>
      </c>
      <c r="X242" s="2" t="s">
        <v>266</v>
      </c>
      <c r="Y242" s="2" cm="1">
        <f t="array" ref="Y242">_xlfn.IFS(X242="yellow",Z242,X242="white",Z242,X242="grey",Z242,X242="green","",X242&lt;&gt;"green",Z242)</f>
        <v>228</v>
      </c>
      <c r="Z242" s="2">
        <v>228</v>
      </c>
      <c r="AA242" s="2">
        <v>2</v>
      </c>
      <c r="AB242" s="2">
        <v>1</v>
      </c>
      <c r="AC242" s="3" t="s">
        <v>214</v>
      </c>
      <c r="AD242" s="22" t="s">
        <v>1266</v>
      </c>
      <c r="AE242" s="12" t="s">
        <v>216</v>
      </c>
      <c r="AF242" s="2" cm="1">
        <f t="array" ref="AF242">_xlfn.IFS(AE242="yellow",AG242,AE242="white",AG242,AE242="grey",AG242,AE242="green","",AE242&lt;&gt;"green",AG242)</f>
        <v>228</v>
      </c>
      <c r="AG242" s="2">
        <v>228</v>
      </c>
      <c r="AH242" s="2">
        <v>2</v>
      </c>
      <c r="AI242" s="2">
        <v>1</v>
      </c>
    </row>
    <row r="243" spans="6:35" ht="15.75" customHeight="1" x14ac:dyDescent="0.25">
      <c r="F243" s="2" t="s">
        <v>1267</v>
      </c>
      <c r="G243" s="2">
        <v>229</v>
      </c>
      <c r="H243" s="2">
        <v>2</v>
      </c>
      <c r="I243" s="2">
        <v>1</v>
      </c>
      <c r="O243" s="3"/>
      <c r="P243" s="2" t="s">
        <v>1268</v>
      </c>
      <c r="Q243" s="2" t="s">
        <v>266</v>
      </c>
      <c r="R243" s="2" cm="1">
        <f t="array" ref="R243">_xlfn.IFS(Q243="yellow",S243,Q243="white",S243,Q243="grey",S243,Q243="green","",Q243&lt;&gt;"green",S243)</f>
        <v>229</v>
      </c>
      <c r="S243" s="2">
        <v>229</v>
      </c>
      <c r="T243" s="2">
        <v>2</v>
      </c>
      <c r="U243" s="2">
        <v>1</v>
      </c>
      <c r="V243" s="3"/>
      <c r="W243" s="2" t="s">
        <v>1269</v>
      </c>
      <c r="X243" s="2" t="s">
        <v>266</v>
      </c>
      <c r="Y243" s="2" cm="1">
        <f t="array" ref="Y243">_xlfn.IFS(X243="yellow",Z243,X243="white",Z243,X243="grey",Z243,X243="green","",X243&lt;&gt;"green",Z243)</f>
        <v>229</v>
      </c>
      <c r="Z243" s="2">
        <v>229</v>
      </c>
      <c r="AA243" s="2">
        <v>2</v>
      </c>
      <c r="AB243" s="2">
        <v>1</v>
      </c>
      <c r="AC243" s="3" t="s">
        <v>214</v>
      </c>
      <c r="AD243" s="22" t="s">
        <v>1270</v>
      </c>
      <c r="AE243" s="12" t="s">
        <v>216</v>
      </c>
      <c r="AF243" s="2" cm="1">
        <f t="array" ref="AF243">_xlfn.IFS(AE243="yellow",AG243,AE243="white",AG243,AE243="grey",AG243,AE243="green","",AE243&lt;&gt;"green",AG243)</f>
        <v>229</v>
      </c>
      <c r="AG243" s="2">
        <v>229</v>
      </c>
      <c r="AH243" s="2">
        <v>2</v>
      </c>
      <c r="AI243" s="2">
        <v>1</v>
      </c>
    </row>
    <row r="244" spans="6:35" ht="15.75" customHeight="1" x14ac:dyDescent="0.25">
      <c r="F244" s="2" t="s">
        <v>1271</v>
      </c>
      <c r="G244" s="2">
        <v>230</v>
      </c>
      <c r="H244" s="2">
        <v>2</v>
      </c>
      <c r="I244" s="2">
        <v>1</v>
      </c>
      <c r="O244" s="3" t="s">
        <v>214</v>
      </c>
      <c r="P244" s="22" t="s">
        <v>1272</v>
      </c>
      <c r="Q244" s="12" t="s">
        <v>216</v>
      </c>
      <c r="R244" s="2" cm="1">
        <f t="array" ref="R244">_xlfn.IFS(Q244="yellow",S244,Q244="white",S244,Q244="grey",S244,Q244="green","",Q244&lt;&gt;"green",S244)</f>
        <v>230</v>
      </c>
      <c r="S244" s="2">
        <v>230</v>
      </c>
      <c r="T244" s="2">
        <v>2</v>
      </c>
      <c r="U244" s="2">
        <v>1</v>
      </c>
      <c r="V244" s="3"/>
      <c r="W244" s="2" t="s">
        <v>1273</v>
      </c>
      <c r="X244" s="2" t="s">
        <v>266</v>
      </c>
      <c r="Y244" s="2" cm="1">
        <f t="array" ref="Y244">_xlfn.IFS(X244="yellow",Z244,X244="white",Z244,X244="grey",Z244,X244="green","",X244&lt;&gt;"green",Z244)</f>
        <v>230</v>
      </c>
      <c r="Z244" s="2">
        <v>230</v>
      </c>
      <c r="AA244" s="2">
        <v>2</v>
      </c>
      <c r="AB244" s="2">
        <v>1</v>
      </c>
      <c r="AC244" s="3" t="s">
        <v>214</v>
      </c>
      <c r="AD244" s="22" t="s">
        <v>1274</v>
      </c>
      <c r="AE244" s="12" t="s">
        <v>216</v>
      </c>
      <c r="AF244" s="2" cm="1">
        <f t="array" ref="AF244">_xlfn.IFS(AE244="yellow",AG244,AE244="white",AG244,AE244="grey",AG244,AE244="green","",AE244&lt;&gt;"green",AG244)</f>
        <v>230</v>
      </c>
      <c r="AG244" s="2">
        <v>230</v>
      </c>
      <c r="AH244" s="2">
        <v>2</v>
      </c>
      <c r="AI244" s="2">
        <v>1</v>
      </c>
    </row>
    <row r="245" spans="6:35" ht="15.75" customHeight="1" x14ac:dyDescent="0.25">
      <c r="F245" s="2" t="s">
        <v>1275</v>
      </c>
      <c r="G245" s="2">
        <v>231</v>
      </c>
      <c r="H245" s="2">
        <v>2</v>
      </c>
      <c r="I245" s="2">
        <v>1</v>
      </c>
      <c r="O245" s="3"/>
      <c r="P245" s="2" t="s">
        <v>1276</v>
      </c>
      <c r="Q245" s="2" t="s">
        <v>266</v>
      </c>
      <c r="R245" s="2" cm="1">
        <f t="array" ref="R245">_xlfn.IFS(Q245="yellow",S245,Q245="white",S245,Q245="grey",S245,Q245="green","",Q245&lt;&gt;"green",S245)</f>
        <v>231</v>
      </c>
      <c r="S245" s="2">
        <v>231</v>
      </c>
      <c r="T245" s="2">
        <v>2</v>
      </c>
      <c r="U245" s="2">
        <v>1</v>
      </c>
      <c r="V245" s="3"/>
      <c r="W245" s="23" t="s">
        <v>1277</v>
      </c>
      <c r="X245" s="21" t="s">
        <v>218</v>
      </c>
      <c r="Y245" s="2" t="str" cm="1">
        <f t="array" ref="Y245">_xlfn.IFS(X245="yellow",Z245,X245="white",Z245,X245="grey",Z245,X245="green","",X245&lt;&gt;"green",Z245)</f>
        <v/>
      </c>
      <c r="Z245" s="2">
        <v>231</v>
      </c>
      <c r="AA245" s="2">
        <v>3</v>
      </c>
      <c r="AB245" s="2">
        <v>0</v>
      </c>
      <c r="AC245" s="3" t="s">
        <v>214</v>
      </c>
      <c r="AD245" s="22" t="s">
        <v>1278</v>
      </c>
      <c r="AE245" s="12" t="s">
        <v>216</v>
      </c>
      <c r="AF245" s="2" cm="1">
        <f t="array" ref="AF245">_xlfn.IFS(AE245="yellow",AG245,AE245="white",AG245,AE245="grey",AG245,AE245="green","",AE245&lt;&gt;"green",AG245)</f>
        <v>231</v>
      </c>
      <c r="AG245" s="2">
        <v>231</v>
      </c>
      <c r="AH245" s="2">
        <v>2</v>
      </c>
      <c r="AI245" s="2">
        <v>1</v>
      </c>
    </row>
    <row r="246" spans="6:35" ht="15.75" customHeight="1" x14ac:dyDescent="0.25">
      <c r="F246" s="2" t="s">
        <v>1279</v>
      </c>
      <c r="G246" s="2">
        <v>232</v>
      </c>
      <c r="H246" s="2">
        <v>2</v>
      </c>
      <c r="I246" s="2">
        <v>1</v>
      </c>
      <c r="O246" s="3"/>
      <c r="P246" s="2" t="s">
        <v>1280</v>
      </c>
      <c r="Q246" s="2" t="s">
        <v>266</v>
      </c>
      <c r="R246" s="2" cm="1">
        <f t="array" ref="R246">_xlfn.IFS(Q246="yellow",S246,Q246="white",S246,Q246="grey",S246,Q246="green","",Q246&lt;&gt;"green",S246)</f>
        <v>232</v>
      </c>
      <c r="S246" s="2">
        <v>232</v>
      </c>
      <c r="T246" s="2">
        <v>2</v>
      </c>
      <c r="U246" s="2">
        <v>1</v>
      </c>
      <c r="V246" s="3"/>
      <c r="W246" s="23" t="s">
        <v>1281</v>
      </c>
      <c r="X246" s="21" t="s">
        <v>218</v>
      </c>
      <c r="Y246" s="2" t="str" cm="1">
        <f t="array" ref="Y246">_xlfn.IFS(X246="yellow",Z246,X246="white",Z246,X246="grey",Z246,X246="green","",X246&lt;&gt;"green",Z246)</f>
        <v/>
      </c>
      <c r="Z246" s="2">
        <v>232</v>
      </c>
      <c r="AA246" s="2">
        <v>3</v>
      </c>
      <c r="AB246" s="2">
        <v>0</v>
      </c>
      <c r="AC246" s="3"/>
      <c r="AD246" s="2" t="s">
        <v>1282</v>
      </c>
      <c r="AE246" s="2" t="s">
        <v>266</v>
      </c>
      <c r="AF246" s="2" cm="1">
        <f t="array" ref="AF246">_xlfn.IFS(AE246="yellow",AG246,AE246="white",AG246,AE246="grey",AG246,AE246="green","",AE246&lt;&gt;"green",AG246)</f>
        <v>232</v>
      </c>
      <c r="AG246" s="2">
        <v>232</v>
      </c>
      <c r="AH246" s="2">
        <v>2</v>
      </c>
      <c r="AI246" s="2">
        <v>1</v>
      </c>
    </row>
    <row r="247" spans="6:35" ht="15.75" customHeight="1" x14ac:dyDescent="0.25">
      <c r="F247" s="2" t="s">
        <v>1283</v>
      </c>
      <c r="G247" s="2">
        <v>233</v>
      </c>
      <c r="H247" s="2">
        <v>2</v>
      </c>
      <c r="I247" s="2">
        <v>1</v>
      </c>
      <c r="O247" s="3"/>
      <c r="P247" s="2" t="s">
        <v>1284</v>
      </c>
      <c r="Q247" s="2" t="s">
        <v>266</v>
      </c>
      <c r="R247" s="2" cm="1">
        <f t="array" ref="R247">_xlfn.IFS(Q247="yellow",S247,Q247="white",S247,Q247="grey",S247,Q247="green","",Q247&lt;&gt;"green",S247)</f>
        <v>233</v>
      </c>
      <c r="S247" s="2">
        <v>233</v>
      </c>
      <c r="T247" s="2">
        <v>2</v>
      </c>
      <c r="U247" s="2">
        <v>1</v>
      </c>
      <c r="V247" s="3"/>
      <c r="W247" s="2" t="s">
        <v>1285</v>
      </c>
      <c r="X247" s="2" t="s">
        <v>266</v>
      </c>
      <c r="Y247" s="2" cm="1">
        <f t="array" ref="Y247">_xlfn.IFS(X247="yellow",Z247,X247="white",Z247,X247="grey",Z247,X247="green","",X247&lt;&gt;"green",Z247)</f>
        <v>233</v>
      </c>
      <c r="Z247" s="2">
        <v>233</v>
      </c>
      <c r="AA247" s="2">
        <v>2</v>
      </c>
      <c r="AB247" s="2">
        <v>1</v>
      </c>
      <c r="AC247" s="3"/>
      <c r="AD247" s="2" t="s">
        <v>1286</v>
      </c>
      <c r="AE247" s="2" t="s">
        <v>266</v>
      </c>
      <c r="AF247" s="2" cm="1">
        <f t="array" ref="AF247">_xlfn.IFS(AE247="yellow",AG247,AE247="white",AG247,AE247="grey",AG247,AE247="green","",AE247&lt;&gt;"green",AG247)</f>
        <v>233</v>
      </c>
      <c r="AG247" s="2">
        <v>233</v>
      </c>
      <c r="AH247" s="2">
        <v>2</v>
      </c>
      <c r="AI247" s="2">
        <v>1</v>
      </c>
    </row>
    <row r="248" spans="6:35" ht="15.75" customHeight="1" x14ac:dyDescent="0.25">
      <c r="F248" s="2" t="s">
        <v>1287</v>
      </c>
      <c r="G248" s="2">
        <v>234</v>
      </c>
      <c r="H248" s="2">
        <v>2</v>
      </c>
      <c r="I248" s="2">
        <v>1</v>
      </c>
      <c r="O248" s="3"/>
      <c r="P248" s="2" t="s">
        <v>1288</v>
      </c>
      <c r="Q248" s="2" t="s">
        <v>266</v>
      </c>
      <c r="R248" s="2" cm="1">
        <f t="array" ref="R248">_xlfn.IFS(Q248="yellow",S248,Q248="white",S248,Q248="grey",S248,Q248="green","",Q248&lt;&gt;"green",S248)</f>
        <v>234</v>
      </c>
      <c r="S248" s="2">
        <v>234</v>
      </c>
      <c r="T248" s="2">
        <v>2</v>
      </c>
      <c r="U248" s="2">
        <v>1</v>
      </c>
      <c r="V248" s="3"/>
      <c r="W248" s="2" t="s">
        <v>1289</v>
      </c>
      <c r="X248" s="2" t="s">
        <v>266</v>
      </c>
      <c r="Y248" s="2" cm="1">
        <f t="array" ref="Y248">_xlfn.IFS(X248="yellow",Z248,X248="white",Z248,X248="grey",Z248,X248="green","",X248&lt;&gt;"green",Z248)</f>
        <v>234</v>
      </c>
      <c r="Z248" s="2">
        <v>234</v>
      </c>
      <c r="AA248" s="2">
        <v>2</v>
      </c>
      <c r="AB248" s="2">
        <v>1</v>
      </c>
      <c r="AC248" s="3"/>
      <c r="AD248" s="2" t="s">
        <v>1290</v>
      </c>
      <c r="AE248" s="2" t="s">
        <v>266</v>
      </c>
      <c r="AF248" s="2" cm="1">
        <f t="array" ref="AF248">_xlfn.IFS(AE248="yellow",AG248,AE248="white",AG248,AE248="grey",AG248,AE248="green","",AE248&lt;&gt;"green",AG248)</f>
        <v>234</v>
      </c>
      <c r="AG248" s="2">
        <v>234</v>
      </c>
      <c r="AH248" s="2">
        <v>2</v>
      </c>
      <c r="AI248" s="2">
        <v>1</v>
      </c>
    </row>
    <row r="249" spans="6:35" ht="15.75" customHeight="1" x14ac:dyDescent="0.25">
      <c r="F249" s="2" t="s">
        <v>1291</v>
      </c>
      <c r="G249" s="2">
        <v>235</v>
      </c>
      <c r="H249" s="2">
        <v>2</v>
      </c>
      <c r="I249" s="2">
        <v>1</v>
      </c>
      <c r="O249" s="3"/>
      <c r="P249" s="2" t="s">
        <v>1292</v>
      </c>
      <c r="Q249" s="2" t="s">
        <v>266</v>
      </c>
      <c r="R249" s="2" cm="1">
        <f t="array" ref="R249">_xlfn.IFS(Q249="yellow",S249,Q249="white",S249,Q249="grey",S249,Q249="green","",Q249&lt;&gt;"green",S249)</f>
        <v>235</v>
      </c>
      <c r="S249" s="2">
        <v>235</v>
      </c>
      <c r="T249" s="2">
        <v>2</v>
      </c>
      <c r="U249" s="2">
        <v>1</v>
      </c>
      <c r="V249" s="3"/>
      <c r="W249" s="2" t="s">
        <v>1293</v>
      </c>
      <c r="X249" s="2" t="s">
        <v>266</v>
      </c>
      <c r="Y249" s="2" cm="1">
        <f t="array" ref="Y249">_xlfn.IFS(X249="yellow",Z249,X249="white",Z249,X249="grey",Z249,X249="green","",X249&lt;&gt;"green",Z249)</f>
        <v>235</v>
      </c>
      <c r="Z249" s="2">
        <v>235</v>
      </c>
      <c r="AA249" s="2">
        <v>2</v>
      </c>
      <c r="AB249" s="2">
        <v>1</v>
      </c>
      <c r="AC249" s="3"/>
      <c r="AD249" s="2" t="s">
        <v>1294</v>
      </c>
      <c r="AE249" s="2" t="s">
        <v>266</v>
      </c>
      <c r="AF249" s="2" cm="1">
        <f t="array" ref="AF249">_xlfn.IFS(AE249="yellow",AG249,AE249="white",AG249,AE249="grey",AG249,AE249="green","",AE249&lt;&gt;"green",AG249)</f>
        <v>235</v>
      </c>
      <c r="AG249" s="2">
        <v>235</v>
      </c>
      <c r="AH249" s="2">
        <v>2</v>
      </c>
      <c r="AI249" s="2">
        <v>1</v>
      </c>
    </row>
    <row r="250" spans="6:35" ht="15.75" customHeight="1" x14ac:dyDescent="0.25">
      <c r="F250" s="2" t="s">
        <v>1295</v>
      </c>
      <c r="G250" s="2">
        <v>236</v>
      </c>
      <c r="H250" s="2">
        <v>2</v>
      </c>
      <c r="I250" s="2">
        <v>0</v>
      </c>
      <c r="O250" s="3"/>
      <c r="P250" s="2" t="s">
        <v>1296</v>
      </c>
      <c r="Q250" s="2" t="s">
        <v>266</v>
      </c>
      <c r="R250" s="2" cm="1">
        <f t="array" ref="R250">_xlfn.IFS(Q250="yellow",S250,Q250="white",S250,Q250="grey",S250,Q250="green","",Q250&lt;&gt;"green",S250)</f>
        <v>236</v>
      </c>
      <c r="S250" s="2">
        <v>236</v>
      </c>
      <c r="T250" s="2">
        <v>2</v>
      </c>
      <c r="U250" s="2">
        <v>1</v>
      </c>
      <c r="V250" s="3"/>
      <c r="W250" s="23" t="s">
        <v>1297</v>
      </c>
      <c r="X250" s="21" t="s">
        <v>218</v>
      </c>
      <c r="Y250" s="2" t="str" cm="1">
        <f t="array" ref="Y250">_xlfn.IFS(X250="yellow",Z250,X250="white",Z250,X250="grey",Z250,X250="green","",X250&lt;&gt;"green",Z250)</f>
        <v/>
      </c>
      <c r="Z250" s="2">
        <v>236</v>
      </c>
      <c r="AA250" s="2">
        <v>3</v>
      </c>
      <c r="AB250" s="2">
        <v>0</v>
      </c>
      <c r="AC250" s="3"/>
      <c r="AD250" s="2" t="s">
        <v>1298</v>
      </c>
      <c r="AE250" s="2" t="s">
        <v>266</v>
      </c>
      <c r="AF250" s="2" cm="1">
        <f t="array" ref="AF250">_xlfn.IFS(AE250="yellow",AG250,AE250="white",AG250,AE250="grey",AG250,AE250="green","",AE250&lt;&gt;"green",AG250)</f>
        <v>236</v>
      </c>
      <c r="AG250" s="2">
        <v>236</v>
      </c>
      <c r="AH250" s="2">
        <v>2</v>
      </c>
      <c r="AI250" s="2">
        <v>1</v>
      </c>
    </row>
    <row r="251" spans="6:35" ht="15.75" customHeight="1" x14ac:dyDescent="0.25">
      <c r="F251" s="2" t="s">
        <v>1299</v>
      </c>
      <c r="G251" s="2">
        <v>237</v>
      </c>
      <c r="H251" s="2">
        <v>2</v>
      </c>
      <c r="I251" s="2">
        <v>0</v>
      </c>
      <c r="O251" s="3"/>
      <c r="P251" s="2" t="s">
        <v>1300</v>
      </c>
      <c r="Q251" s="2" t="s">
        <v>266</v>
      </c>
      <c r="R251" s="2" cm="1">
        <f t="array" ref="R251">_xlfn.IFS(Q251="yellow",S251,Q251="white",S251,Q251="grey",S251,Q251="green","",Q251&lt;&gt;"green",S251)</f>
        <v>237</v>
      </c>
      <c r="S251" s="2">
        <v>237</v>
      </c>
      <c r="T251" s="2">
        <v>2</v>
      </c>
      <c r="U251" s="2">
        <v>1</v>
      </c>
      <c r="V251" s="3"/>
      <c r="W251" s="23" t="s">
        <v>1301</v>
      </c>
      <c r="X251" s="21" t="s">
        <v>218</v>
      </c>
      <c r="Y251" s="2" t="str" cm="1">
        <f t="array" ref="Y251">_xlfn.IFS(X251="yellow",Z251,X251="white",Z251,X251="grey",Z251,X251="green","",X251&lt;&gt;"green",Z251)</f>
        <v/>
      </c>
      <c r="Z251" s="2">
        <v>237</v>
      </c>
      <c r="AA251" s="2">
        <v>3</v>
      </c>
      <c r="AB251" s="2">
        <v>0</v>
      </c>
      <c r="AC251" s="3"/>
      <c r="AD251" s="2" t="s">
        <v>1302</v>
      </c>
      <c r="AE251" s="2" t="s">
        <v>266</v>
      </c>
      <c r="AF251" s="2" cm="1">
        <f t="array" ref="AF251">_xlfn.IFS(AE251="yellow",AG251,AE251="white",AG251,AE251="grey",AG251,AE251="green","",AE251&lt;&gt;"green",AG251)</f>
        <v>237</v>
      </c>
      <c r="AG251" s="2">
        <v>237</v>
      </c>
      <c r="AH251" s="2">
        <v>2</v>
      </c>
      <c r="AI251" s="2">
        <v>1</v>
      </c>
    </row>
    <row r="252" spans="6:35" ht="15.75" customHeight="1" x14ac:dyDescent="0.25">
      <c r="F252" s="2" t="s">
        <v>1303</v>
      </c>
      <c r="G252" s="2">
        <v>238</v>
      </c>
      <c r="H252" s="2">
        <v>2</v>
      </c>
      <c r="I252" s="2">
        <v>1</v>
      </c>
      <c r="O252" s="3"/>
      <c r="P252" s="2" t="s">
        <v>1304</v>
      </c>
      <c r="Q252" s="2" t="s">
        <v>266</v>
      </c>
      <c r="R252" s="2" cm="1">
        <f t="array" ref="R252">_xlfn.IFS(Q252="yellow",S252,Q252="white",S252,Q252="grey",S252,Q252="green","",Q252&lt;&gt;"green",S252)</f>
        <v>238</v>
      </c>
      <c r="S252" s="2">
        <v>238</v>
      </c>
      <c r="T252" s="2">
        <v>2</v>
      </c>
      <c r="U252" s="2">
        <v>1</v>
      </c>
      <c r="V252" s="3"/>
      <c r="W252" s="2" t="s">
        <v>1305</v>
      </c>
      <c r="X252" s="2" t="s">
        <v>266</v>
      </c>
      <c r="Y252" s="2" cm="1">
        <f t="array" ref="Y252">_xlfn.IFS(X252="yellow",Z252,X252="white",Z252,X252="grey",Z252,X252="green","",X252&lt;&gt;"green",Z252)</f>
        <v>238</v>
      </c>
      <c r="Z252" s="2">
        <v>238</v>
      </c>
      <c r="AA252" s="2">
        <v>2</v>
      </c>
      <c r="AB252" s="2">
        <v>1</v>
      </c>
      <c r="AC252" s="3"/>
      <c r="AD252" s="2" t="s">
        <v>1306</v>
      </c>
      <c r="AE252" s="2" t="s">
        <v>266</v>
      </c>
      <c r="AF252" s="2" cm="1">
        <f t="array" ref="AF252">_xlfn.IFS(AE252="yellow",AG252,AE252="white",AG252,AE252="grey",AG252,AE252="green","",AE252&lt;&gt;"green",AG252)</f>
        <v>238</v>
      </c>
      <c r="AG252" s="2">
        <v>238</v>
      </c>
      <c r="AH252" s="2">
        <v>2</v>
      </c>
      <c r="AI252" s="2">
        <v>1</v>
      </c>
    </row>
    <row r="253" spans="6:35" ht="15.75" customHeight="1" x14ac:dyDescent="0.25">
      <c r="F253" s="2" t="s">
        <v>1307</v>
      </c>
      <c r="G253" s="2">
        <v>239</v>
      </c>
      <c r="H253" s="2">
        <v>2</v>
      </c>
      <c r="I253" s="2">
        <v>1</v>
      </c>
      <c r="O253" s="3"/>
      <c r="P253" s="2" t="s">
        <v>1308</v>
      </c>
      <c r="Q253" s="2" t="s">
        <v>266</v>
      </c>
      <c r="R253" s="2" cm="1">
        <f t="array" ref="R253">_xlfn.IFS(Q253="yellow",S253,Q253="white",S253,Q253="grey",S253,Q253="green","",Q253&lt;&gt;"green",S253)</f>
        <v>239</v>
      </c>
      <c r="S253" s="2">
        <v>239</v>
      </c>
      <c r="T253" s="2">
        <v>2</v>
      </c>
      <c r="U253" s="2">
        <v>1</v>
      </c>
      <c r="V253" s="3"/>
      <c r="W253" s="2" t="s">
        <v>1309</v>
      </c>
      <c r="X253" s="2" t="s">
        <v>266</v>
      </c>
      <c r="Y253" s="2" cm="1">
        <f t="array" ref="Y253">_xlfn.IFS(X253="yellow",Z253,X253="white",Z253,X253="grey",Z253,X253="green","",X253&lt;&gt;"green",Z253)</f>
        <v>239</v>
      </c>
      <c r="Z253" s="2">
        <v>239</v>
      </c>
      <c r="AA253" s="2">
        <v>2</v>
      </c>
      <c r="AB253" s="2">
        <v>1</v>
      </c>
      <c r="AC253" s="3"/>
      <c r="AD253" s="2" t="s">
        <v>1310</v>
      </c>
      <c r="AE253" s="2" t="s">
        <v>266</v>
      </c>
      <c r="AF253" s="2" cm="1">
        <f t="array" ref="AF253">_xlfn.IFS(AE253="yellow",AG253,AE253="white",AG253,AE253="grey",AG253,AE253="green","",AE253&lt;&gt;"green",AG253)</f>
        <v>239</v>
      </c>
      <c r="AG253" s="2">
        <v>239</v>
      </c>
      <c r="AH253" s="2">
        <v>2</v>
      </c>
      <c r="AI253" s="2">
        <v>1</v>
      </c>
    </row>
    <row r="254" spans="6:35" ht="15.75" customHeight="1" x14ac:dyDescent="0.25">
      <c r="F254" s="2" t="s">
        <v>1311</v>
      </c>
      <c r="G254" s="2">
        <v>240</v>
      </c>
      <c r="H254" s="2">
        <v>2</v>
      </c>
      <c r="I254" s="2">
        <v>1</v>
      </c>
      <c r="O254" s="3"/>
      <c r="P254" s="2" t="s">
        <v>1312</v>
      </c>
      <c r="Q254" s="2" t="s">
        <v>266</v>
      </c>
      <c r="R254" s="2" cm="1">
        <f t="array" ref="R254">_xlfn.IFS(Q254="yellow",S254,Q254="white",S254,Q254="grey",S254,Q254="green","",Q254&lt;&gt;"green",S254)</f>
        <v>240</v>
      </c>
      <c r="S254" s="2">
        <v>240</v>
      </c>
      <c r="T254" s="2">
        <v>2</v>
      </c>
      <c r="U254" s="2">
        <v>1</v>
      </c>
      <c r="V254" s="3"/>
      <c r="W254" s="2" t="s">
        <v>1313</v>
      </c>
      <c r="X254" s="2" t="s">
        <v>266</v>
      </c>
      <c r="Y254" s="2" cm="1">
        <f t="array" ref="Y254">_xlfn.IFS(X254="yellow",Z254,X254="white",Z254,X254="grey",Z254,X254="green","",X254&lt;&gt;"green",Z254)</f>
        <v>240</v>
      </c>
      <c r="Z254" s="2">
        <v>240</v>
      </c>
      <c r="AA254" s="2">
        <v>2</v>
      </c>
      <c r="AB254" s="2">
        <v>1</v>
      </c>
      <c r="AC254" s="3"/>
      <c r="AD254" s="2" t="s">
        <v>1314</v>
      </c>
      <c r="AE254" s="2" t="s">
        <v>266</v>
      </c>
      <c r="AF254" s="2" cm="1">
        <f t="array" ref="AF254">_xlfn.IFS(AE254="yellow",AG254,AE254="white",AG254,AE254="grey",AG254,AE254="green","",AE254&lt;&gt;"green",AG254)</f>
        <v>240</v>
      </c>
      <c r="AG254" s="2">
        <v>240</v>
      </c>
      <c r="AH254" s="2">
        <v>2</v>
      </c>
      <c r="AI254" s="2">
        <v>1</v>
      </c>
    </row>
    <row r="255" spans="6:35" ht="15.75" customHeight="1" x14ac:dyDescent="0.25">
      <c r="F255" s="2" t="s">
        <v>1315</v>
      </c>
      <c r="G255" s="2">
        <v>241</v>
      </c>
      <c r="H255" s="2">
        <v>2</v>
      </c>
      <c r="I255" s="2">
        <v>1</v>
      </c>
      <c r="O255" s="3"/>
      <c r="P255" s="2" t="s">
        <v>1316</v>
      </c>
      <c r="Q255" s="2" t="s">
        <v>266</v>
      </c>
      <c r="R255" s="2" cm="1">
        <f t="array" ref="R255">_xlfn.IFS(Q255="yellow",S255,Q255="white",S255,Q255="grey",S255,Q255="green","",Q255&lt;&gt;"green",S255)</f>
        <v>241</v>
      </c>
      <c r="S255" s="2">
        <v>241</v>
      </c>
      <c r="T255" s="2">
        <v>2</v>
      </c>
      <c r="U255" s="2">
        <v>1</v>
      </c>
      <c r="V255" s="3"/>
      <c r="W255" s="23" t="s">
        <v>1317</v>
      </c>
      <c r="X255" s="21" t="s">
        <v>218</v>
      </c>
      <c r="Y255" s="2" t="str" cm="1">
        <f t="array" ref="Y255">_xlfn.IFS(X255="yellow",Z255,X255="white",Z255,X255="grey",Z255,X255="green","",X255&lt;&gt;"green",Z255)</f>
        <v/>
      </c>
      <c r="Z255" s="2">
        <v>241</v>
      </c>
      <c r="AA255" s="2">
        <v>3</v>
      </c>
      <c r="AB255" s="2">
        <v>0</v>
      </c>
      <c r="AC255" s="3"/>
      <c r="AD255" s="2" t="s">
        <v>1318</v>
      </c>
      <c r="AE255" s="2" t="s">
        <v>266</v>
      </c>
      <c r="AF255" s="2" cm="1">
        <f t="array" ref="AF255">_xlfn.IFS(AE255="yellow",AG255,AE255="white",AG255,AE255="grey",AG255,AE255="green","",AE255&lt;&gt;"green",AG255)</f>
        <v>241</v>
      </c>
      <c r="AG255" s="2">
        <v>241</v>
      </c>
      <c r="AH255" s="2">
        <v>2</v>
      </c>
      <c r="AI255" s="2">
        <v>1</v>
      </c>
    </row>
    <row r="256" spans="6:35" ht="15.75" customHeight="1" x14ac:dyDescent="0.25">
      <c r="F256" s="2" t="s">
        <v>1319</v>
      </c>
      <c r="G256" s="2">
        <v>242</v>
      </c>
      <c r="H256" s="2">
        <v>2</v>
      </c>
      <c r="I256" s="2">
        <v>1</v>
      </c>
      <c r="O256" s="3"/>
      <c r="P256" s="2" t="s">
        <v>1320</v>
      </c>
      <c r="Q256" s="2" t="s">
        <v>266</v>
      </c>
      <c r="R256" s="2" cm="1">
        <f t="array" ref="R256">_xlfn.IFS(Q256="yellow",S256,Q256="white",S256,Q256="grey",S256,Q256="green","",Q256&lt;&gt;"green",S256)</f>
        <v>242</v>
      </c>
      <c r="S256" s="2">
        <v>242</v>
      </c>
      <c r="T256" s="2">
        <v>3</v>
      </c>
      <c r="U256" s="2">
        <v>0</v>
      </c>
      <c r="V256" s="3"/>
      <c r="W256" s="23" t="s">
        <v>1321</v>
      </c>
      <c r="X256" s="21" t="s">
        <v>218</v>
      </c>
      <c r="Y256" s="2" t="str" cm="1">
        <f t="array" ref="Y256">_xlfn.IFS(X256="yellow",Z256,X256="white",Z256,X256="grey",Z256,X256="green","",X256&lt;&gt;"green",Z256)</f>
        <v/>
      </c>
      <c r="Z256" s="2">
        <v>242</v>
      </c>
      <c r="AA256" s="2">
        <v>3</v>
      </c>
      <c r="AB256" s="2">
        <v>0</v>
      </c>
      <c r="AC256" s="3"/>
      <c r="AD256" s="2" t="s">
        <v>1322</v>
      </c>
      <c r="AE256" s="2" t="s">
        <v>266</v>
      </c>
      <c r="AF256" s="2" cm="1">
        <f t="array" ref="AF256">_xlfn.IFS(AE256="yellow",AG256,AE256="white",AG256,AE256="grey",AG256,AE256="green","",AE256&lt;&gt;"green",AG256)</f>
        <v>242</v>
      </c>
      <c r="AG256" s="2">
        <v>242</v>
      </c>
      <c r="AH256" s="2">
        <v>2</v>
      </c>
      <c r="AI256" s="2">
        <v>1</v>
      </c>
    </row>
    <row r="257" spans="6:35" ht="15.75" customHeight="1" x14ac:dyDescent="0.25">
      <c r="F257" s="2" t="s">
        <v>1323</v>
      </c>
      <c r="G257" s="2">
        <v>243</v>
      </c>
      <c r="H257" s="2">
        <v>2</v>
      </c>
      <c r="I257" s="2">
        <v>1</v>
      </c>
      <c r="O257" s="3" t="s">
        <v>214</v>
      </c>
      <c r="P257" s="22" t="s">
        <v>876</v>
      </c>
      <c r="Q257" s="12" t="s">
        <v>216</v>
      </c>
      <c r="R257" s="2" cm="1">
        <f t="array" ref="R257">_xlfn.IFS(Q257="yellow",S257,Q257="white",S257,Q257="grey",S257,Q257="green","",Q257&lt;&gt;"green",S257)</f>
        <v>243</v>
      </c>
      <c r="S257" s="2">
        <v>243</v>
      </c>
      <c r="T257" s="2">
        <v>2</v>
      </c>
      <c r="U257" s="2">
        <v>1</v>
      </c>
      <c r="V257" s="3"/>
      <c r="W257" s="2" t="s">
        <v>1324</v>
      </c>
      <c r="X257" s="2" t="s">
        <v>266</v>
      </c>
      <c r="Y257" s="2" cm="1">
        <f t="array" ref="Y257">_xlfn.IFS(X257="yellow",Z257,X257="white",Z257,X257="grey",Z257,X257="green","",X257&lt;&gt;"green",Z257)</f>
        <v>243</v>
      </c>
      <c r="Z257" s="2">
        <v>243</v>
      </c>
      <c r="AA257" s="2">
        <v>2</v>
      </c>
      <c r="AB257" s="2">
        <v>1</v>
      </c>
      <c r="AC257" s="3"/>
      <c r="AD257" s="2" t="s">
        <v>1325</v>
      </c>
      <c r="AE257" s="2" t="s">
        <v>266</v>
      </c>
      <c r="AF257" s="2" cm="1">
        <f t="array" ref="AF257">_xlfn.IFS(AE257="yellow",AG257,AE257="white",AG257,AE257="grey",AG257,AE257="green","",AE257&lt;&gt;"green",AG257)</f>
        <v>243</v>
      </c>
      <c r="AG257" s="2">
        <v>243</v>
      </c>
      <c r="AH257" s="2">
        <v>2</v>
      </c>
      <c r="AI257" s="2">
        <v>1</v>
      </c>
    </row>
    <row r="258" spans="6:35" ht="15.75" customHeight="1" x14ac:dyDescent="0.25">
      <c r="F258" s="2" t="s">
        <v>1326</v>
      </c>
      <c r="G258" s="2">
        <v>244</v>
      </c>
      <c r="H258" s="2">
        <v>2</v>
      </c>
      <c r="I258" s="2">
        <v>1</v>
      </c>
      <c r="O258" s="3"/>
      <c r="P258" s="2" t="s">
        <v>871</v>
      </c>
      <c r="Q258" s="2" t="s">
        <v>266</v>
      </c>
      <c r="R258" s="2" cm="1">
        <f t="array" ref="R258">_xlfn.IFS(Q258="yellow",S258,Q258="white",S258,Q258="grey",S258,Q258="green","",Q258&lt;&gt;"green",S258)</f>
        <v>244</v>
      </c>
      <c r="S258" s="2">
        <v>244</v>
      </c>
      <c r="T258" s="2">
        <v>2</v>
      </c>
      <c r="U258" s="2">
        <v>1</v>
      </c>
      <c r="V258" s="3"/>
      <c r="W258" s="2" t="s">
        <v>1327</v>
      </c>
      <c r="X258" s="2" t="s">
        <v>266</v>
      </c>
      <c r="Y258" s="2" cm="1">
        <f t="array" ref="Y258">_xlfn.IFS(X258="yellow",Z258,X258="white",Z258,X258="grey",Z258,X258="green","",X258&lt;&gt;"green",Z258)</f>
        <v>244</v>
      </c>
      <c r="Z258" s="2">
        <v>244</v>
      </c>
      <c r="AA258" s="2">
        <v>2</v>
      </c>
      <c r="AB258" s="2">
        <v>1</v>
      </c>
      <c r="AC258" s="3"/>
      <c r="AD258" s="2" t="s">
        <v>1328</v>
      </c>
      <c r="AE258" s="2" t="s">
        <v>266</v>
      </c>
      <c r="AF258" s="2" cm="1">
        <f t="array" ref="AF258">_xlfn.IFS(AE258="yellow",AG258,AE258="white",AG258,AE258="grey",AG258,AE258="green","",AE258&lt;&gt;"green",AG258)</f>
        <v>244</v>
      </c>
      <c r="AG258" s="2">
        <v>244</v>
      </c>
      <c r="AH258" s="2">
        <v>2</v>
      </c>
      <c r="AI258" s="2">
        <v>1</v>
      </c>
    </row>
    <row r="259" spans="6:35" ht="15.75" customHeight="1" x14ac:dyDescent="0.25">
      <c r="F259" s="2" t="s">
        <v>1329</v>
      </c>
      <c r="G259" s="2">
        <v>245</v>
      </c>
      <c r="H259" s="2">
        <v>2</v>
      </c>
      <c r="I259" s="2">
        <v>1</v>
      </c>
      <c r="O259" s="3"/>
      <c r="P259" s="2" t="s">
        <v>881</v>
      </c>
      <c r="Q259" s="2" t="s">
        <v>266</v>
      </c>
      <c r="R259" s="2" cm="1">
        <f t="array" ref="R259">_xlfn.IFS(Q259="yellow",S259,Q259="white",S259,Q259="grey",S259,Q259="green","",Q259&lt;&gt;"green",S259)</f>
        <v>245</v>
      </c>
      <c r="S259" s="2">
        <v>245</v>
      </c>
      <c r="T259" s="2">
        <v>2</v>
      </c>
      <c r="U259" s="2">
        <v>1</v>
      </c>
      <c r="V259" s="3"/>
      <c r="W259" s="2" t="s">
        <v>1330</v>
      </c>
      <c r="X259" s="2" t="s">
        <v>266</v>
      </c>
      <c r="Y259" s="2" cm="1">
        <f t="array" ref="Y259">_xlfn.IFS(X259="yellow",Z259,X259="white",Z259,X259="grey",Z259,X259="green","",X259&lt;&gt;"green",Z259)</f>
        <v>245</v>
      </c>
      <c r="Z259" s="2">
        <v>245</v>
      </c>
      <c r="AA259" s="2">
        <v>2</v>
      </c>
      <c r="AB259" s="2">
        <v>1</v>
      </c>
      <c r="AC259" s="3"/>
      <c r="AD259" s="2" t="s">
        <v>1331</v>
      </c>
      <c r="AE259" s="2" t="s">
        <v>266</v>
      </c>
      <c r="AF259" s="2" cm="1">
        <f t="array" ref="AF259">_xlfn.IFS(AE259="yellow",AG259,AE259="white",AG259,AE259="grey",AG259,AE259="green","",AE259&lt;&gt;"green",AG259)</f>
        <v>245</v>
      </c>
      <c r="AG259" s="2">
        <v>245</v>
      </c>
      <c r="AH259" s="2">
        <v>2</v>
      </c>
      <c r="AI259" s="2">
        <v>1</v>
      </c>
    </row>
    <row r="260" spans="6:35" ht="15.75" customHeight="1" x14ac:dyDescent="0.25">
      <c r="F260" s="2" t="s">
        <v>1332</v>
      </c>
      <c r="G260" s="2">
        <v>246</v>
      </c>
      <c r="H260" s="2">
        <v>2</v>
      </c>
      <c r="I260" s="2">
        <v>1</v>
      </c>
      <c r="O260" s="3"/>
      <c r="P260" s="2" t="s">
        <v>886</v>
      </c>
      <c r="Q260" s="2" t="s">
        <v>266</v>
      </c>
      <c r="R260" s="2" cm="1">
        <f t="array" ref="R260">_xlfn.IFS(Q260="yellow",S260,Q260="white",S260,Q260="grey",S260,Q260="green","",Q260&lt;&gt;"green",S260)</f>
        <v>246</v>
      </c>
      <c r="S260" s="2">
        <v>246</v>
      </c>
      <c r="T260" s="2">
        <v>2</v>
      </c>
      <c r="U260" s="2">
        <v>1</v>
      </c>
      <c r="V260" s="3"/>
      <c r="W260" s="23" t="s">
        <v>1333</v>
      </c>
      <c r="X260" s="21" t="s">
        <v>218</v>
      </c>
      <c r="Y260" s="2" t="str" cm="1">
        <f t="array" ref="Y260">_xlfn.IFS(X260="yellow",Z260,X260="white",Z260,X260="grey",Z260,X260="green","",X260&lt;&gt;"green",Z260)</f>
        <v/>
      </c>
      <c r="Z260" s="2">
        <v>246</v>
      </c>
      <c r="AA260" s="2">
        <v>3</v>
      </c>
      <c r="AB260" s="2">
        <v>0</v>
      </c>
      <c r="AC260" s="3"/>
      <c r="AD260" s="2" t="s">
        <v>1334</v>
      </c>
      <c r="AE260" s="2" t="s">
        <v>266</v>
      </c>
      <c r="AF260" s="2" cm="1">
        <f t="array" ref="AF260">_xlfn.IFS(AE260="yellow",AG260,AE260="white",AG260,AE260="grey",AG260,AE260="green","",AE260&lt;&gt;"green",AG260)</f>
        <v>246</v>
      </c>
      <c r="AG260" s="2">
        <v>246</v>
      </c>
      <c r="AH260" s="2">
        <v>2</v>
      </c>
      <c r="AI260" s="2">
        <v>1</v>
      </c>
    </row>
    <row r="261" spans="6:35" ht="15.75" customHeight="1" x14ac:dyDescent="0.25">
      <c r="F261" s="2" t="s">
        <v>1335</v>
      </c>
      <c r="G261" s="2">
        <v>247</v>
      </c>
      <c r="H261" s="2">
        <v>2</v>
      </c>
      <c r="I261" s="2">
        <v>1</v>
      </c>
      <c r="O261" s="3"/>
      <c r="P261" s="2" t="s">
        <v>891</v>
      </c>
      <c r="Q261" s="2" t="s">
        <v>266</v>
      </c>
      <c r="R261" s="2" cm="1">
        <f t="array" ref="R261">_xlfn.IFS(Q261="yellow",S261,Q261="white",S261,Q261="grey",S261,Q261="green","",Q261&lt;&gt;"green",S261)</f>
        <v>247</v>
      </c>
      <c r="S261" s="2">
        <v>247</v>
      </c>
      <c r="T261" s="2">
        <v>2</v>
      </c>
      <c r="U261" s="2">
        <v>1</v>
      </c>
      <c r="V261" s="3"/>
      <c r="W261" s="23" t="s">
        <v>1336</v>
      </c>
      <c r="X261" s="21" t="s">
        <v>218</v>
      </c>
      <c r="Y261" s="2" t="str" cm="1">
        <f t="array" ref="Y261">_xlfn.IFS(X261="yellow",Z261,X261="white",Z261,X261="grey",Z261,X261="green","",X261&lt;&gt;"green",Z261)</f>
        <v/>
      </c>
      <c r="Z261" s="2">
        <v>247</v>
      </c>
      <c r="AA261" s="2">
        <v>3</v>
      </c>
      <c r="AB261" s="2">
        <v>0</v>
      </c>
      <c r="AC261" s="3"/>
      <c r="AD261" s="2" t="s">
        <v>1337</v>
      </c>
      <c r="AE261" s="2" t="s">
        <v>266</v>
      </c>
      <c r="AF261" s="2" cm="1">
        <f t="array" ref="AF261">_xlfn.IFS(AE261="yellow",AG261,AE261="white",AG261,AE261="grey",AG261,AE261="green","",AE261&lt;&gt;"green",AG261)</f>
        <v>247</v>
      </c>
      <c r="AG261" s="2">
        <v>247</v>
      </c>
      <c r="AH261" s="2">
        <v>2</v>
      </c>
      <c r="AI261" s="2">
        <v>1</v>
      </c>
    </row>
    <row r="262" spans="6:35" ht="15.75" customHeight="1" x14ac:dyDescent="0.25">
      <c r="F262" s="2" t="s">
        <v>1338</v>
      </c>
      <c r="G262" s="2">
        <v>248</v>
      </c>
      <c r="H262" s="2">
        <v>2</v>
      </c>
      <c r="I262" s="2">
        <v>1</v>
      </c>
      <c r="O262" s="3"/>
      <c r="P262" s="2" t="s">
        <v>896</v>
      </c>
      <c r="Q262" s="2" t="s">
        <v>266</v>
      </c>
      <c r="R262" s="2" cm="1">
        <f t="array" ref="R262">_xlfn.IFS(Q262="yellow",S262,Q262="white",S262,Q262="grey",S262,Q262="green","",Q262&lt;&gt;"green",S262)</f>
        <v>248</v>
      </c>
      <c r="S262" s="2">
        <v>248</v>
      </c>
      <c r="T262" s="2">
        <v>2</v>
      </c>
      <c r="U262" s="2">
        <v>1</v>
      </c>
      <c r="V262" s="3"/>
      <c r="W262" s="2" t="s">
        <v>1339</v>
      </c>
      <c r="X262" s="2" t="s">
        <v>266</v>
      </c>
      <c r="Y262" s="2" cm="1">
        <f t="array" ref="Y262">_xlfn.IFS(X262="yellow",Z262,X262="white",Z262,X262="grey",Z262,X262="green","",X262&lt;&gt;"green",Z262)</f>
        <v>248</v>
      </c>
      <c r="Z262" s="2">
        <v>248</v>
      </c>
      <c r="AA262" s="2">
        <v>2</v>
      </c>
      <c r="AB262" s="2">
        <v>1</v>
      </c>
      <c r="AC262" s="3"/>
      <c r="AD262" s="2" t="s">
        <v>1340</v>
      </c>
      <c r="AE262" s="2" t="s">
        <v>266</v>
      </c>
      <c r="AF262" s="2" cm="1">
        <f t="array" ref="AF262">_xlfn.IFS(AE262="yellow",AG262,AE262="white",AG262,AE262="grey",AG262,AE262="green","",AE262&lt;&gt;"green",AG262)</f>
        <v>248</v>
      </c>
      <c r="AG262" s="2">
        <v>248</v>
      </c>
      <c r="AH262" s="2">
        <v>2</v>
      </c>
      <c r="AI262" s="2">
        <v>1</v>
      </c>
    </row>
    <row r="263" spans="6:35" ht="15.75" customHeight="1" x14ac:dyDescent="0.25">
      <c r="F263" s="2" t="s">
        <v>1341</v>
      </c>
      <c r="G263" s="2">
        <v>249</v>
      </c>
      <c r="H263" s="2">
        <v>2</v>
      </c>
      <c r="I263" s="2">
        <v>1</v>
      </c>
      <c r="O263" s="3"/>
      <c r="P263" s="2" t="s">
        <v>901</v>
      </c>
      <c r="Q263" s="2" t="s">
        <v>266</v>
      </c>
      <c r="R263" s="2" cm="1">
        <f t="array" ref="R263">_xlfn.IFS(Q263="yellow",S263,Q263="white",S263,Q263="grey",S263,Q263="green","",Q263&lt;&gt;"green",S263)</f>
        <v>249</v>
      </c>
      <c r="S263" s="2">
        <v>249</v>
      </c>
      <c r="T263" s="2">
        <v>2</v>
      </c>
      <c r="U263" s="2">
        <v>1</v>
      </c>
      <c r="V263" s="3"/>
      <c r="W263" s="2" t="s">
        <v>1342</v>
      </c>
      <c r="X263" s="2" t="s">
        <v>266</v>
      </c>
      <c r="Y263" s="2" cm="1">
        <f t="array" ref="Y263">_xlfn.IFS(X263="yellow",Z263,X263="white",Z263,X263="grey",Z263,X263="green","",X263&lt;&gt;"green",Z263)</f>
        <v>249</v>
      </c>
      <c r="Z263" s="2">
        <v>249</v>
      </c>
      <c r="AA263" s="2">
        <v>2</v>
      </c>
      <c r="AB263" s="2">
        <v>1</v>
      </c>
      <c r="AC263" s="3"/>
      <c r="AD263" s="2" t="s">
        <v>1343</v>
      </c>
      <c r="AE263" s="2" t="s">
        <v>266</v>
      </c>
      <c r="AF263" s="2" cm="1">
        <f t="array" ref="AF263">_xlfn.IFS(AE263="yellow",AG263,AE263="white",AG263,AE263="grey",AG263,AE263="green","",AE263&lt;&gt;"green",AG263)</f>
        <v>249</v>
      </c>
      <c r="AG263" s="2">
        <v>249</v>
      </c>
      <c r="AH263" s="2">
        <v>2</v>
      </c>
      <c r="AI263" s="2">
        <v>1</v>
      </c>
    </row>
    <row r="264" spans="6:35" ht="15.75" customHeight="1" x14ac:dyDescent="0.25">
      <c r="F264" s="2" t="s">
        <v>1344</v>
      </c>
      <c r="G264" s="2">
        <v>250</v>
      </c>
      <c r="H264" s="2">
        <v>2</v>
      </c>
      <c r="I264" s="2">
        <v>1</v>
      </c>
      <c r="O264" s="3"/>
      <c r="P264" s="2" t="s">
        <v>906</v>
      </c>
      <c r="Q264" s="2" t="s">
        <v>266</v>
      </c>
      <c r="R264" s="2" cm="1">
        <f t="array" ref="R264">_xlfn.IFS(Q264="yellow",S264,Q264="white",S264,Q264="grey",S264,Q264="green","",Q264&lt;&gt;"green",S264)</f>
        <v>250</v>
      </c>
      <c r="S264" s="2">
        <v>250</v>
      </c>
      <c r="T264" s="2">
        <v>2</v>
      </c>
      <c r="U264" s="2">
        <v>1</v>
      </c>
      <c r="V264" s="3"/>
      <c r="W264" s="2" t="s">
        <v>1345</v>
      </c>
      <c r="X264" s="2" t="s">
        <v>266</v>
      </c>
      <c r="Y264" s="2" cm="1">
        <f t="array" ref="Y264">_xlfn.IFS(X264="yellow",Z264,X264="white",Z264,X264="grey",Z264,X264="green","",X264&lt;&gt;"green",Z264)</f>
        <v>250</v>
      </c>
      <c r="Z264" s="2">
        <v>250</v>
      </c>
      <c r="AA264" s="2">
        <v>2</v>
      </c>
      <c r="AB264" s="2">
        <v>1</v>
      </c>
      <c r="AC264" s="3"/>
      <c r="AD264" s="2" t="s">
        <v>1346</v>
      </c>
      <c r="AE264" s="2" t="s">
        <v>266</v>
      </c>
      <c r="AF264" s="2" cm="1">
        <f t="array" ref="AF264">_xlfn.IFS(AE264="yellow",AG264,AE264="white",AG264,AE264="grey",AG264,AE264="green","",AE264&lt;&gt;"green",AG264)</f>
        <v>250</v>
      </c>
      <c r="AG264" s="2">
        <v>250</v>
      </c>
      <c r="AH264" s="2">
        <v>2</v>
      </c>
      <c r="AI264" s="2">
        <v>1</v>
      </c>
    </row>
    <row r="265" spans="6:35" ht="15.75" customHeight="1" x14ac:dyDescent="0.25">
      <c r="F265" s="2" t="s">
        <v>1347</v>
      </c>
      <c r="G265" s="2">
        <v>251</v>
      </c>
      <c r="H265" s="2">
        <v>2</v>
      </c>
      <c r="I265" s="2">
        <v>1</v>
      </c>
      <c r="O265" s="3"/>
      <c r="P265" s="2" t="s">
        <v>911</v>
      </c>
      <c r="Q265" s="2" t="s">
        <v>266</v>
      </c>
      <c r="R265" s="2" cm="1">
        <f t="array" ref="R265">_xlfn.IFS(Q265="yellow",S265,Q265="white",S265,Q265="grey",S265,Q265="green","",Q265&lt;&gt;"green",S265)</f>
        <v>251</v>
      </c>
      <c r="S265" s="2">
        <v>251</v>
      </c>
      <c r="T265" s="2">
        <v>2</v>
      </c>
      <c r="U265" s="2">
        <v>1</v>
      </c>
      <c r="V265" s="3"/>
      <c r="W265" s="23" t="s">
        <v>1348</v>
      </c>
      <c r="X265" s="21" t="s">
        <v>218</v>
      </c>
      <c r="Y265" s="2" t="str" cm="1">
        <f t="array" ref="Y265">_xlfn.IFS(X265="yellow",Z265,X265="white",Z265,X265="grey",Z265,X265="green","",X265&lt;&gt;"green",Z265)</f>
        <v/>
      </c>
      <c r="Z265" s="2">
        <v>251</v>
      </c>
      <c r="AA265" s="2">
        <v>3</v>
      </c>
      <c r="AB265" s="2">
        <v>0</v>
      </c>
      <c r="AC265" s="3"/>
      <c r="AD265" s="2" t="s">
        <v>1349</v>
      </c>
      <c r="AE265" s="2" t="s">
        <v>266</v>
      </c>
      <c r="AF265" s="2" cm="1">
        <f t="array" ref="AF265">_xlfn.IFS(AE265="yellow",AG265,AE265="white",AG265,AE265="grey",AG265,AE265="green","",AE265&lt;&gt;"green",AG265)</f>
        <v>251</v>
      </c>
      <c r="AG265" s="2">
        <v>251</v>
      </c>
      <c r="AH265" s="2">
        <v>2</v>
      </c>
      <c r="AI265" s="2">
        <v>1</v>
      </c>
    </row>
    <row r="266" spans="6:35" ht="15.75" customHeight="1" x14ac:dyDescent="0.25">
      <c r="F266" s="2" t="s">
        <v>1350</v>
      </c>
      <c r="G266" s="2">
        <v>252</v>
      </c>
      <c r="H266" s="2">
        <v>2</v>
      </c>
      <c r="I266" s="2">
        <v>0</v>
      </c>
      <c r="O266" s="3"/>
      <c r="P266" s="2" t="s">
        <v>916</v>
      </c>
      <c r="Q266" s="2" t="s">
        <v>266</v>
      </c>
      <c r="R266" s="2" cm="1">
        <f t="array" ref="R266">_xlfn.IFS(Q266="yellow",S266,Q266="white",S266,Q266="grey",S266,Q266="green","",Q266&lt;&gt;"green",S266)</f>
        <v>252</v>
      </c>
      <c r="S266" s="2">
        <v>252</v>
      </c>
      <c r="T266" s="2">
        <v>2</v>
      </c>
      <c r="U266" s="2">
        <v>1</v>
      </c>
      <c r="V266" s="3"/>
      <c r="W266" s="23" t="s">
        <v>1351</v>
      </c>
      <c r="X266" s="21" t="s">
        <v>218</v>
      </c>
      <c r="Y266" s="2" t="str" cm="1">
        <f t="array" ref="Y266">_xlfn.IFS(X266="yellow",Z266,X266="white",Z266,X266="grey",Z266,X266="green","",X266&lt;&gt;"green",Z266)</f>
        <v/>
      </c>
      <c r="Z266" s="2">
        <v>252</v>
      </c>
      <c r="AA266" s="2">
        <v>3</v>
      </c>
      <c r="AB266" s="2">
        <v>0</v>
      </c>
      <c r="AC266" s="3"/>
      <c r="AD266" s="2" t="s">
        <v>1352</v>
      </c>
      <c r="AE266" s="2" t="s">
        <v>266</v>
      </c>
      <c r="AF266" s="2" cm="1">
        <f t="array" ref="AF266">_xlfn.IFS(AE266="yellow",AG266,AE266="white",AG266,AE266="grey",AG266,AE266="green","",AE266&lt;&gt;"green",AG266)</f>
        <v>252</v>
      </c>
      <c r="AG266" s="2">
        <v>252</v>
      </c>
      <c r="AH266" s="2">
        <v>2</v>
      </c>
      <c r="AI266" s="2">
        <v>1</v>
      </c>
    </row>
    <row r="267" spans="6:35" ht="15.75" customHeight="1" x14ac:dyDescent="0.25">
      <c r="F267" s="2" t="s">
        <v>1353</v>
      </c>
      <c r="G267" s="2">
        <v>253</v>
      </c>
      <c r="H267" s="2">
        <v>2</v>
      </c>
      <c r="I267" s="2">
        <v>0</v>
      </c>
      <c r="O267" s="3"/>
      <c r="P267" s="2" t="s">
        <v>921</v>
      </c>
      <c r="Q267" s="2" t="s">
        <v>266</v>
      </c>
      <c r="R267" s="2" cm="1">
        <f t="array" ref="R267">_xlfn.IFS(Q267="yellow",S267,Q267="white",S267,Q267="grey",S267,Q267="green","",Q267&lt;&gt;"green",S267)</f>
        <v>253</v>
      </c>
      <c r="S267" s="2">
        <v>253</v>
      </c>
      <c r="T267" s="2">
        <v>2</v>
      </c>
      <c r="U267" s="2">
        <v>1</v>
      </c>
      <c r="V267" s="3"/>
      <c r="W267" s="2" t="s">
        <v>1354</v>
      </c>
      <c r="X267" s="2" t="s">
        <v>266</v>
      </c>
      <c r="Y267" s="2" cm="1">
        <f t="array" ref="Y267">_xlfn.IFS(X267="yellow",Z267,X267="white",Z267,X267="grey",Z267,X267="green","",X267&lt;&gt;"green",Z267)</f>
        <v>253</v>
      </c>
      <c r="Z267" s="2">
        <v>253</v>
      </c>
      <c r="AA267" s="2">
        <v>2</v>
      </c>
      <c r="AB267" s="2">
        <v>1</v>
      </c>
      <c r="AC267" s="3"/>
      <c r="AD267" s="2" t="s">
        <v>1355</v>
      </c>
      <c r="AE267" s="2" t="s">
        <v>266</v>
      </c>
      <c r="AF267" s="2" cm="1">
        <f t="array" ref="AF267">_xlfn.IFS(AE267="yellow",AG267,AE267="white",AG267,AE267="grey",AG267,AE267="green","",AE267&lt;&gt;"green",AG267)</f>
        <v>253</v>
      </c>
      <c r="AG267" s="2">
        <v>253</v>
      </c>
      <c r="AH267" s="2">
        <v>2</v>
      </c>
      <c r="AI267" s="2">
        <v>1</v>
      </c>
    </row>
    <row r="268" spans="6:35" ht="15.75" customHeight="1" x14ac:dyDescent="0.25">
      <c r="F268" s="2" t="s">
        <v>1356</v>
      </c>
      <c r="G268" s="2">
        <v>254</v>
      </c>
      <c r="H268" s="2">
        <v>2</v>
      </c>
      <c r="I268" s="2">
        <v>1</v>
      </c>
      <c r="O268" s="3"/>
      <c r="P268" s="2" t="s">
        <v>925</v>
      </c>
      <c r="Q268" s="2" t="s">
        <v>266</v>
      </c>
      <c r="R268" s="2" cm="1">
        <f t="array" ref="R268">_xlfn.IFS(Q268="yellow",S268,Q268="white",S268,Q268="grey",S268,Q268="green","",Q268&lt;&gt;"green",S268)</f>
        <v>254</v>
      </c>
      <c r="S268" s="2">
        <v>254</v>
      </c>
      <c r="T268" s="2">
        <v>2</v>
      </c>
      <c r="U268" s="2">
        <v>1</v>
      </c>
      <c r="V268" s="3"/>
      <c r="W268" s="2" t="s">
        <v>1357</v>
      </c>
      <c r="X268" s="2" t="s">
        <v>266</v>
      </c>
      <c r="Y268" s="2" cm="1">
        <f t="array" ref="Y268">_xlfn.IFS(X268="yellow",Z268,X268="white",Z268,X268="grey",Z268,X268="green","",X268&lt;&gt;"green",Z268)</f>
        <v>254</v>
      </c>
      <c r="Z268" s="2">
        <v>254</v>
      </c>
      <c r="AA268" s="2">
        <v>2</v>
      </c>
      <c r="AB268" s="2">
        <v>1</v>
      </c>
      <c r="AC268" s="3"/>
      <c r="AD268" s="2" t="s">
        <v>1358</v>
      </c>
      <c r="AE268" s="2" t="s">
        <v>266</v>
      </c>
      <c r="AF268" s="2" cm="1">
        <f t="array" ref="AF268">_xlfn.IFS(AE268="yellow",AG268,AE268="white",AG268,AE268="grey",AG268,AE268="green","",AE268&lt;&gt;"green",AG268)</f>
        <v>254</v>
      </c>
      <c r="AG268" s="2">
        <v>254</v>
      </c>
      <c r="AH268" s="2">
        <v>2</v>
      </c>
      <c r="AI268" s="2">
        <v>1</v>
      </c>
    </row>
    <row r="269" spans="6:35" ht="15.75" customHeight="1" x14ac:dyDescent="0.25">
      <c r="F269" s="2" t="s">
        <v>1359</v>
      </c>
      <c r="G269" s="2">
        <v>255</v>
      </c>
      <c r="H269" s="2">
        <v>2</v>
      </c>
      <c r="I269" s="2">
        <v>1</v>
      </c>
      <c r="O269" s="3"/>
      <c r="P269" s="2" t="s">
        <v>1360</v>
      </c>
      <c r="Q269" s="2" t="s">
        <v>266</v>
      </c>
      <c r="R269" s="2" cm="1">
        <f t="array" ref="R269">_xlfn.IFS(Q269="yellow",S269,Q269="white",S269,Q269="grey",S269,Q269="green","",Q269&lt;&gt;"green",S269)</f>
        <v>255</v>
      </c>
      <c r="S269" s="2">
        <v>255</v>
      </c>
      <c r="T269" s="2">
        <v>2</v>
      </c>
      <c r="U269" s="2">
        <v>1</v>
      </c>
      <c r="V269" s="3"/>
      <c r="W269" s="2" t="s">
        <v>1361</v>
      </c>
      <c r="X269" s="2" t="s">
        <v>266</v>
      </c>
      <c r="Y269" s="2" cm="1">
        <f t="array" ref="Y269">_xlfn.IFS(X269="yellow",Z269,X269="white",Z269,X269="grey",Z269,X269="green","",X269&lt;&gt;"green",Z269)</f>
        <v>255</v>
      </c>
      <c r="Z269" s="2">
        <v>255</v>
      </c>
      <c r="AA269" s="2">
        <v>2</v>
      </c>
      <c r="AB269" s="2">
        <v>1</v>
      </c>
      <c r="AC269" s="3"/>
      <c r="AD269" s="2" t="s">
        <v>1362</v>
      </c>
      <c r="AE269" s="2" t="s">
        <v>266</v>
      </c>
      <c r="AF269" s="2" cm="1">
        <f t="array" ref="AF269">_xlfn.IFS(AE269="yellow",AG269,AE269="white",AG269,AE269="grey",AG269,AE269="green","",AE269&lt;&gt;"green",AG269)</f>
        <v>255</v>
      </c>
      <c r="AG269" s="2">
        <v>255</v>
      </c>
      <c r="AH269" s="2">
        <v>2</v>
      </c>
      <c r="AI269" s="2">
        <v>1</v>
      </c>
    </row>
    <row r="270" spans="6:35" ht="15.75" customHeight="1" x14ac:dyDescent="0.25">
      <c r="F270" s="2" t="s">
        <v>1363</v>
      </c>
      <c r="G270" s="2">
        <v>256</v>
      </c>
      <c r="H270" s="2">
        <v>2</v>
      </c>
      <c r="I270" s="2">
        <v>1</v>
      </c>
      <c r="O270" s="3"/>
      <c r="P270" s="2" t="s">
        <v>1364</v>
      </c>
      <c r="Q270" s="2" t="s">
        <v>266</v>
      </c>
      <c r="R270" s="2" cm="1">
        <f t="array" ref="R270">_xlfn.IFS(Q270="yellow",S270,Q270="white",S270,Q270="grey",S270,Q270="green","",Q270&lt;&gt;"green",S270)</f>
        <v>256</v>
      </c>
      <c r="S270" s="2">
        <v>256</v>
      </c>
      <c r="T270" s="2">
        <v>2</v>
      </c>
      <c r="U270" s="2">
        <v>1</v>
      </c>
      <c r="V270" s="3"/>
      <c r="W270" s="23" t="s">
        <v>1365</v>
      </c>
      <c r="X270" s="21" t="s">
        <v>218</v>
      </c>
      <c r="Y270" s="2" t="str" cm="1">
        <f t="array" ref="Y270">_xlfn.IFS(X270="yellow",Z270,X270="white",Z270,X270="grey",Z270,X270="green","",X270&lt;&gt;"green",Z270)</f>
        <v/>
      </c>
      <c r="Z270" s="2">
        <v>256</v>
      </c>
      <c r="AA270" s="2">
        <v>3</v>
      </c>
      <c r="AB270" s="2">
        <v>0</v>
      </c>
      <c r="AC270" s="3"/>
      <c r="AD270" s="2" t="s">
        <v>1366</v>
      </c>
      <c r="AE270" s="2" t="s">
        <v>266</v>
      </c>
      <c r="AF270" s="2" cm="1">
        <f t="array" ref="AF270">_xlfn.IFS(AE270="yellow",AG270,AE270="white",AG270,AE270="grey",AG270,AE270="green","",AE270&lt;&gt;"green",AG270)</f>
        <v>256</v>
      </c>
      <c r="AG270" s="2">
        <v>256</v>
      </c>
      <c r="AH270" s="2">
        <v>2</v>
      </c>
      <c r="AI270" s="2">
        <v>1</v>
      </c>
    </row>
    <row r="271" spans="6:35" ht="15.75" customHeight="1" x14ac:dyDescent="0.25">
      <c r="F271" s="2" t="s">
        <v>1367</v>
      </c>
      <c r="G271" s="2">
        <v>257</v>
      </c>
      <c r="H271" s="2">
        <v>2</v>
      </c>
      <c r="I271" s="2">
        <v>1</v>
      </c>
      <c r="O271" s="3"/>
      <c r="P271" s="2" t="s">
        <v>223</v>
      </c>
      <c r="Q271" s="2" t="s">
        <v>266</v>
      </c>
      <c r="R271" s="2" cm="1">
        <f t="array" ref="R271">_xlfn.IFS(Q271="yellow",S271,Q271="white",S271,Q271="grey",S271,Q271="green","",Q271&lt;&gt;"green",S271)</f>
        <v>257</v>
      </c>
      <c r="S271" s="2">
        <v>257</v>
      </c>
      <c r="T271" s="2">
        <v>2</v>
      </c>
      <c r="U271" s="2">
        <v>1</v>
      </c>
      <c r="V271" s="3" t="s">
        <v>214</v>
      </c>
      <c r="W271" s="22" t="s">
        <v>1368</v>
      </c>
      <c r="X271" s="12" t="s">
        <v>216</v>
      </c>
      <c r="Y271" s="2" cm="1">
        <f t="array" ref="Y271">_xlfn.IFS(X271="yellow",Z271,X271="white",Z271,X271="grey",Z271,X271="green","",X271&lt;&gt;"green",Z271)</f>
        <v>257</v>
      </c>
      <c r="Z271" s="2">
        <v>257</v>
      </c>
      <c r="AA271" s="2">
        <v>2</v>
      </c>
      <c r="AB271" s="2">
        <v>0</v>
      </c>
      <c r="AC271" s="3"/>
      <c r="AD271" s="2" t="s">
        <v>1369</v>
      </c>
      <c r="AE271" s="2" t="s">
        <v>266</v>
      </c>
      <c r="AF271" s="2" cm="1">
        <f t="array" ref="AF271">_xlfn.IFS(AE271="yellow",AG271,AE271="white",AG271,AE271="grey",AG271,AE271="green","",AE271&lt;&gt;"green",AG271)</f>
        <v>257</v>
      </c>
      <c r="AG271" s="2">
        <v>257</v>
      </c>
      <c r="AH271" s="2">
        <v>2</v>
      </c>
      <c r="AI271" s="2">
        <v>1</v>
      </c>
    </row>
    <row r="272" spans="6:35" ht="15.75" customHeight="1" x14ac:dyDescent="0.25">
      <c r="F272" s="2" t="s">
        <v>1370</v>
      </c>
      <c r="G272" s="2">
        <v>258</v>
      </c>
      <c r="H272" s="2">
        <v>2</v>
      </c>
      <c r="I272" s="2">
        <v>1</v>
      </c>
      <c r="O272" s="3"/>
      <c r="P272" s="2" t="s">
        <v>1371</v>
      </c>
      <c r="Q272" s="2" t="s">
        <v>266</v>
      </c>
      <c r="R272" s="2" cm="1">
        <f t="array" ref="R272">_xlfn.IFS(Q272="yellow",S272,Q272="white",S272,Q272="grey",S272,Q272="green","",Q272&lt;&gt;"green",S272)</f>
        <v>258</v>
      </c>
      <c r="S272" s="2">
        <v>258</v>
      </c>
      <c r="T272" s="2">
        <v>2</v>
      </c>
      <c r="U272" s="2">
        <v>1</v>
      </c>
      <c r="V272" s="3" t="s">
        <v>214</v>
      </c>
      <c r="W272" s="22" t="s">
        <v>1372</v>
      </c>
      <c r="X272" s="12" t="s">
        <v>216</v>
      </c>
      <c r="Y272" s="2" cm="1">
        <f t="array" ref="Y272">_xlfn.IFS(X272="yellow",Z272,X272="white",Z272,X272="grey",Z272,X272="green","",X272&lt;&gt;"green",Z272)</f>
        <v>258</v>
      </c>
      <c r="Z272" s="2">
        <v>258</v>
      </c>
      <c r="AA272" s="2">
        <v>2</v>
      </c>
      <c r="AB272" s="2">
        <v>1</v>
      </c>
      <c r="AC272" s="3"/>
      <c r="AD272" s="2" t="s">
        <v>1373</v>
      </c>
      <c r="AE272" s="2" t="s">
        <v>266</v>
      </c>
      <c r="AF272" s="2" cm="1">
        <f t="array" ref="AF272">_xlfn.IFS(AE272="yellow",AG272,AE272="white",AG272,AE272="grey",AG272,AE272="green","",AE272&lt;&gt;"green",AG272)</f>
        <v>258</v>
      </c>
      <c r="AG272" s="2">
        <v>258</v>
      </c>
      <c r="AH272" s="2">
        <v>2</v>
      </c>
      <c r="AI272" s="2">
        <v>1</v>
      </c>
    </row>
    <row r="273" spans="6:35" ht="15.75" customHeight="1" x14ac:dyDescent="0.25">
      <c r="F273" s="2" t="s">
        <v>1374</v>
      </c>
      <c r="G273" s="2">
        <v>259</v>
      </c>
      <c r="H273" s="2">
        <v>2</v>
      </c>
      <c r="I273" s="2">
        <v>1</v>
      </c>
      <c r="O273" s="3"/>
      <c r="P273" s="2" t="s">
        <v>1375</v>
      </c>
      <c r="Q273" s="2" t="s">
        <v>266</v>
      </c>
      <c r="R273" s="2" cm="1">
        <f t="array" ref="R273">_xlfn.IFS(Q273="yellow",S273,Q273="white",S273,Q273="grey",S273,Q273="green","",Q273&lt;&gt;"green",S273)</f>
        <v>259</v>
      </c>
      <c r="S273" s="2">
        <v>259</v>
      </c>
      <c r="T273" s="2">
        <v>2</v>
      </c>
      <c r="U273" s="2">
        <v>1</v>
      </c>
      <c r="V273" s="3"/>
      <c r="W273" s="2" t="s">
        <v>1376</v>
      </c>
      <c r="X273" s="2" t="s">
        <v>266</v>
      </c>
      <c r="Y273" s="2" cm="1">
        <f t="array" ref="Y273">_xlfn.IFS(X273="yellow",Z273,X273="white",Z273,X273="grey",Z273,X273="green","",X273&lt;&gt;"green",Z273)</f>
        <v>259</v>
      </c>
      <c r="Z273" s="2">
        <v>259</v>
      </c>
      <c r="AA273" s="2">
        <v>2</v>
      </c>
      <c r="AB273" s="2">
        <v>0</v>
      </c>
      <c r="AC273" s="3"/>
      <c r="AD273" s="2" t="s">
        <v>1377</v>
      </c>
      <c r="AE273" s="2" t="s">
        <v>266</v>
      </c>
      <c r="AF273" s="2" cm="1">
        <f t="array" ref="AF273">_xlfn.IFS(AE273="yellow",AG273,AE273="white",AG273,AE273="grey",AG273,AE273="green","",AE273&lt;&gt;"green",AG273)</f>
        <v>259</v>
      </c>
      <c r="AG273" s="2">
        <v>259</v>
      </c>
      <c r="AH273" s="2">
        <v>2</v>
      </c>
      <c r="AI273" s="2">
        <v>1</v>
      </c>
    </row>
    <row r="274" spans="6:35" ht="15.75" customHeight="1" x14ac:dyDescent="0.25">
      <c r="F274" s="2" t="s">
        <v>1378</v>
      </c>
      <c r="G274" s="2">
        <v>260</v>
      </c>
      <c r="H274" s="2">
        <v>2</v>
      </c>
      <c r="I274" s="2">
        <v>1</v>
      </c>
      <c r="O274" s="3"/>
      <c r="P274" s="23" t="s">
        <v>246</v>
      </c>
      <c r="Q274" s="21" t="s">
        <v>218</v>
      </c>
      <c r="R274" s="2" t="str" cm="1">
        <f t="array" ref="R274">_xlfn.IFS(Q274="yellow",S274,Q274="white",S274,Q274="grey",S274,Q274="green","",Q274&lt;&gt;"green",S274)</f>
        <v/>
      </c>
      <c r="S274" s="2">
        <v>260</v>
      </c>
      <c r="T274" s="2">
        <v>2</v>
      </c>
      <c r="U274" s="2">
        <v>1</v>
      </c>
      <c r="V274" s="3"/>
      <c r="W274" s="2" t="s">
        <v>1379</v>
      </c>
      <c r="X274" s="2" t="s">
        <v>266</v>
      </c>
      <c r="Y274" s="2" cm="1">
        <f t="array" ref="Y274">_xlfn.IFS(X274="yellow",Z274,X274="white",Z274,X274="grey",Z274,X274="green","",X274&lt;&gt;"green",Z274)</f>
        <v>260</v>
      </c>
      <c r="Z274" s="2">
        <v>260</v>
      </c>
      <c r="AA274" s="2">
        <v>2</v>
      </c>
      <c r="AB274" s="2">
        <v>1</v>
      </c>
      <c r="AC274" s="3"/>
      <c r="AD274" s="2" t="s">
        <v>1380</v>
      </c>
      <c r="AE274" s="2" t="s">
        <v>266</v>
      </c>
      <c r="AF274" s="2" cm="1">
        <f t="array" ref="AF274">_xlfn.IFS(AE274="yellow",AG274,AE274="white",AG274,AE274="grey",AG274,AE274="green","",AE274&lt;&gt;"green",AG274)</f>
        <v>260</v>
      </c>
      <c r="AG274" s="2">
        <v>260</v>
      </c>
      <c r="AH274" s="2">
        <v>3</v>
      </c>
      <c r="AI274" s="2">
        <v>0</v>
      </c>
    </row>
    <row r="275" spans="6:35" ht="15.75" customHeight="1" x14ac:dyDescent="0.25">
      <c r="F275" s="2" t="s">
        <v>1381</v>
      </c>
      <c r="G275" s="2">
        <v>261</v>
      </c>
      <c r="H275" s="2">
        <v>2</v>
      </c>
      <c r="I275" s="2">
        <v>1</v>
      </c>
      <c r="O275" s="3" t="s">
        <v>214</v>
      </c>
      <c r="P275" s="22" t="s">
        <v>253</v>
      </c>
      <c r="Q275" s="12" t="s">
        <v>216</v>
      </c>
      <c r="R275" s="2" cm="1">
        <f t="array" ref="R275">_xlfn.IFS(Q275="yellow",S275,Q275="white",S275,Q275="grey",S275,Q275="green","",Q275&lt;&gt;"green",S275)</f>
        <v>261</v>
      </c>
      <c r="S275" s="2">
        <v>261</v>
      </c>
      <c r="T275" s="2">
        <v>2</v>
      </c>
      <c r="U275" s="2">
        <v>1</v>
      </c>
      <c r="V275" s="3"/>
      <c r="W275" s="2" t="s">
        <v>1382</v>
      </c>
      <c r="X275" s="2" t="s">
        <v>266</v>
      </c>
      <c r="Y275" s="2" cm="1">
        <f t="array" ref="Y275">_xlfn.IFS(X275="yellow",Z275,X275="white",Z275,X275="grey",Z275,X275="green","",X275&lt;&gt;"green",Z275)</f>
        <v>261</v>
      </c>
      <c r="Z275" s="2">
        <v>261</v>
      </c>
      <c r="AA275" s="2">
        <v>2</v>
      </c>
      <c r="AB275" s="2">
        <v>0</v>
      </c>
      <c r="AC275" s="3"/>
      <c r="AD275" s="2" t="s">
        <v>1383</v>
      </c>
      <c r="AE275" s="2" t="s">
        <v>266</v>
      </c>
      <c r="AF275" s="2" cm="1">
        <f t="array" ref="AF275">_xlfn.IFS(AE275="yellow",AG275,AE275="white",AG275,AE275="grey",AG275,AE275="green","",AE275&lt;&gt;"green",AG275)</f>
        <v>261</v>
      </c>
      <c r="AG275" s="2">
        <v>261</v>
      </c>
      <c r="AH275" s="2">
        <v>2</v>
      </c>
      <c r="AI275" s="2">
        <v>1</v>
      </c>
    </row>
    <row r="276" spans="6:35" ht="15.75" customHeight="1" x14ac:dyDescent="0.25">
      <c r="F276" s="2" t="s">
        <v>1384</v>
      </c>
      <c r="G276" s="2">
        <v>262</v>
      </c>
      <c r="H276" s="2">
        <v>2</v>
      </c>
      <c r="I276" s="2">
        <v>1</v>
      </c>
      <c r="O276" s="3"/>
      <c r="P276" s="23" t="s">
        <v>230</v>
      </c>
      <c r="Q276" s="21" t="s">
        <v>218</v>
      </c>
      <c r="R276" s="2" t="str" cm="1">
        <f t="array" ref="R276">_xlfn.IFS(Q276="yellow",S276,Q276="white",S276,Q276="grey",S276,Q276="green","",Q276&lt;&gt;"green",S276)</f>
        <v/>
      </c>
      <c r="S276" s="2">
        <v>262</v>
      </c>
      <c r="T276" s="2">
        <v>2</v>
      </c>
      <c r="U276" s="2">
        <v>1</v>
      </c>
      <c r="V276" s="3"/>
      <c r="W276" s="2" t="s">
        <v>1385</v>
      </c>
      <c r="X276" s="2" t="s">
        <v>266</v>
      </c>
      <c r="Y276" s="2" cm="1">
        <f t="array" ref="Y276">_xlfn.IFS(X276="yellow",Z276,X276="white",Z276,X276="grey",Z276,X276="green","",X276&lt;&gt;"green",Z276)</f>
        <v>262</v>
      </c>
      <c r="Z276" s="2">
        <v>262</v>
      </c>
      <c r="AA276" s="2">
        <v>2</v>
      </c>
      <c r="AB276" s="2">
        <v>1</v>
      </c>
      <c r="AC276" s="3"/>
      <c r="AD276" s="2" t="s">
        <v>1386</v>
      </c>
      <c r="AE276" s="2" t="s">
        <v>266</v>
      </c>
      <c r="AF276" s="2" cm="1">
        <f t="array" ref="AF276">_xlfn.IFS(AE276="yellow",AG276,AE276="white",AG276,AE276="grey",AG276,AE276="green","",AE276&lt;&gt;"green",AG276)</f>
        <v>262</v>
      </c>
      <c r="AG276" s="2">
        <v>262</v>
      </c>
      <c r="AH276" s="2">
        <v>2</v>
      </c>
      <c r="AI276" s="2">
        <v>1</v>
      </c>
    </row>
    <row r="277" spans="6:35" ht="15.75" customHeight="1" x14ac:dyDescent="0.25">
      <c r="F277" s="2" t="s">
        <v>1387</v>
      </c>
      <c r="G277" s="2">
        <v>263</v>
      </c>
      <c r="H277" s="2">
        <v>2</v>
      </c>
      <c r="I277" s="2">
        <v>1</v>
      </c>
      <c r="O277" s="3" t="s">
        <v>214</v>
      </c>
      <c r="P277" s="22" t="s">
        <v>238</v>
      </c>
      <c r="Q277" s="12" t="s">
        <v>216</v>
      </c>
      <c r="R277" s="2" cm="1">
        <f t="array" ref="R277">_xlfn.IFS(Q277="yellow",S277,Q277="white",S277,Q277="grey",S277,Q277="green","",Q277&lt;&gt;"green",S277)</f>
        <v>263</v>
      </c>
      <c r="S277" s="2">
        <v>263</v>
      </c>
      <c r="T277" s="2">
        <v>2</v>
      </c>
      <c r="U277" s="2">
        <v>1</v>
      </c>
      <c r="V277" s="3"/>
      <c r="W277" s="2" t="s">
        <v>1388</v>
      </c>
      <c r="X277" s="2" t="s">
        <v>266</v>
      </c>
      <c r="Y277" s="2" cm="1">
        <f t="array" ref="Y277">_xlfn.IFS(X277="yellow",Z277,X277="white",Z277,X277="grey",Z277,X277="green","",X277&lt;&gt;"green",Z277)</f>
        <v>263</v>
      </c>
      <c r="Z277" s="2">
        <v>263</v>
      </c>
      <c r="AA277" s="2">
        <v>2</v>
      </c>
      <c r="AB277" s="2">
        <v>0</v>
      </c>
      <c r="AC277" s="3"/>
      <c r="AD277" s="2" t="s">
        <v>1389</v>
      </c>
      <c r="AE277" s="2" t="s">
        <v>266</v>
      </c>
      <c r="AF277" s="2" cm="1">
        <f t="array" ref="AF277">_xlfn.IFS(AE277="yellow",AG277,AE277="white",AG277,AE277="grey",AG277,AE277="green","",AE277&lt;&gt;"green",AG277)</f>
        <v>263</v>
      </c>
      <c r="AG277" s="2">
        <v>263</v>
      </c>
      <c r="AH277" s="2">
        <v>2</v>
      </c>
      <c r="AI277" s="2">
        <v>1</v>
      </c>
    </row>
    <row r="278" spans="6:35" ht="15.75" customHeight="1" x14ac:dyDescent="0.25">
      <c r="F278" s="2" t="s">
        <v>1390</v>
      </c>
      <c r="G278" s="2">
        <v>264</v>
      </c>
      <c r="H278" s="2">
        <v>2</v>
      </c>
      <c r="I278" s="2">
        <v>1</v>
      </c>
      <c r="O278" s="3"/>
      <c r="P278" s="2" t="s">
        <v>273</v>
      </c>
      <c r="Q278" s="2" t="s">
        <v>266</v>
      </c>
      <c r="R278" s="2" cm="1">
        <f t="array" ref="R278">_xlfn.IFS(Q278="yellow",S278,Q278="white",S278,Q278="grey",S278,Q278="green","",Q278&lt;&gt;"green",S278)</f>
        <v>264</v>
      </c>
      <c r="S278" s="2">
        <v>264</v>
      </c>
      <c r="T278" s="2">
        <v>2</v>
      </c>
      <c r="U278" s="2">
        <v>1</v>
      </c>
      <c r="V278" s="3"/>
      <c r="W278" s="2" t="s">
        <v>1391</v>
      </c>
      <c r="X278" s="2" t="s">
        <v>266</v>
      </c>
      <c r="Y278" s="2" cm="1">
        <f t="array" ref="Y278">_xlfn.IFS(X278="yellow",Z278,X278="white",Z278,X278="grey",Z278,X278="green","",X278&lt;&gt;"green",Z278)</f>
        <v>264</v>
      </c>
      <c r="Z278" s="2">
        <v>264</v>
      </c>
      <c r="AA278" s="2">
        <v>2</v>
      </c>
      <c r="AB278" s="2">
        <v>1</v>
      </c>
      <c r="AC278" s="3"/>
      <c r="AD278" s="2" t="s">
        <v>1392</v>
      </c>
      <c r="AE278" s="2" t="s">
        <v>266</v>
      </c>
      <c r="AF278" s="2" cm="1">
        <f t="array" ref="AF278">_xlfn.IFS(AE278="yellow",AG278,AE278="white",AG278,AE278="grey",AG278,AE278="green","",AE278&lt;&gt;"green",AG278)</f>
        <v>264</v>
      </c>
      <c r="AG278" s="2">
        <v>264</v>
      </c>
      <c r="AH278" s="2">
        <v>2</v>
      </c>
      <c r="AI278" s="2">
        <v>1</v>
      </c>
    </row>
    <row r="279" spans="6:35" ht="15.75" customHeight="1" x14ac:dyDescent="0.25">
      <c r="F279" s="2" t="s">
        <v>1393</v>
      </c>
      <c r="G279" s="2">
        <v>265</v>
      </c>
      <c r="H279" s="2">
        <v>2</v>
      </c>
      <c r="I279" s="2">
        <v>1</v>
      </c>
      <c r="O279" s="3"/>
      <c r="P279" s="2" t="s">
        <v>280</v>
      </c>
      <c r="Q279" s="2" t="s">
        <v>266</v>
      </c>
      <c r="R279" s="2" cm="1">
        <f t="array" ref="R279">_xlfn.IFS(Q279="yellow",S279,Q279="white",S279,Q279="grey",S279,Q279="green","",Q279&lt;&gt;"green",S279)</f>
        <v>265</v>
      </c>
      <c r="S279" s="2">
        <v>265</v>
      </c>
      <c r="T279" s="2">
        <v>2</v>
      </c>
      <c r="U279" s="2">
        <v>1</v>
      </c>
      <c r="V279" s="3"/>
      <c r="W279" s="2" t="s">
        <v>1394</v>
      </c>
      <c r="X279" s="2" t="s">
        <v>266</v>
      </c>
      <c r="Y279" s="2" cm="1">
        <f t="array" ref="Y279">_xlfn.IFS(X279="yellow",Z279,X279="white",Z279,X279="grey",Z279,X279="green","",X279&lt;&gt;"green",Z279)</f>
        <v>265</v>
      </c>
      <c r="Z279" s="2">
        <v>265</v>
      </c>
      <c r="AA279" s="2">
        <v>2</v>
      </c>
      <c r="AB279" s="2">
        <v>0</v>
      </c>
      <c r="AC279" s="3"/>
      <c r="AD279" s="2" t="s">
        <v>1395</v>
      </c>
      <c r="AE279" s="2" t="s">
        <v>266</v>
      </c>
      <c r="AF279" s="2" cm="1">
        <f t="array" ref="AF279">_xlfn.IFS(AE279="yellow",AG279,AE279="white",AG279,AE279="grey",AG279,AE279="green","",AE279&lt;&gt;"green",AG279)</f>
        <v>265</v>
      </c>
      <c r="AG279" s="2">
        <v>265</v>
      </c>
      <c r="AH279" s="2">
        <v>2</v>
      </c>
      <c r="AI279" s="2">
        <v>1</v>
      </c>
    </row>
    <row r="280" spans="6:35" ht="15.75" customHeight="1" x14ac:dyDescent="0.25">
      <c r="F280" s="2" t="s">
        <v>1396</v>
      </c>
      <c r="G280" s="2">
        <v>266</v>
      </c>
      <c r="H280" s="2">
        <v>2</v>
      </c>
      <c r="I280" s="2">
        <v>1</v>
      </c>
      <c r="O280" s="3"/>
      <c r="P280" s="2" t="s">
        <v>260</v>
      </c>
      <c r="Q280" s="2" t="s">
        <v>266</v>
      </c>
      <c r="R280" s="2" cm="1">
        <f t="array" ref="R280">_xlfn.IFS(Q280="yellow",S280,Q280="white",S280,Q280="grey",S280,Q280="green","",Q280&lt;&gt;"green",S280)</f>
        <v>266</v>
      </c>
      <c r="S280" s="2">
        <v>266</v>
      </c>
      <c r="T280" s="2">
        <v>2</v>
      </c>
      <c r="U280" s="2">
        <v>1</v>
      </c>
      <c r="V280" s="3"/>
      <c r="W280" s="2" t="s">
        <v>1397</v>
      </c>
      <c r="X280" s="2" t="s">
        <v>266</v>
      </c>
      <c r="Y280" s="2" cm="1">
        <f t="array" ref="Y280">_xlfn.IFS(X280="yellow",Z280,X280="white",Z280,X280="grey",Z280,X280="green","",X280&lt;&gt;"green",Z280)</f>
        <v>266</v>
      </c>
      <c r="Z280" s="2">
        <v>266</v>
      </c>
      <c r="AA280" s="2">
        <v>2</v>
      </c>
      <c r="AB280" s="2">
        <v>1</v>
      </c>
      <c r="AC280" s="3"/>
      <c r="AD280" s="2" t="s">
        <v>1398</v>
      </c>
      <c r="AE280" s="2" t="s">
        <v>266</v>
      </c>
      <c r="AF280" s="2" cm="1">
        <f t="array" ref="AF280">_xlfn.IFS(AE280="yellow",AG280,AE280="white",AG280,AE280="grey",AG280,AE280="green","",AE280&lt;&gt;"green",AG280)</f>
        <v>266</v>
      </c>
      <c r="AG280" s="2">
        <v>266</v>
      </c>
      <c r="AH280" s="2">
        <v>2</v>
      </c>
      <c r="AI280" s="2">
        <v>1</v>
      </c>
    </row>
    <row r="281" spans="6:35" ht="15.75" customHeight="1" x14ac:dyDescent="0.25">
      <c r="F281" s="2" t="s">
        <v>1399</v>
      </c>
      <c r="G281" s="2">
        <v>267</v>
      </c>
      <c r="H281" s="2">
        <v>2</v>
      </c>
      <c r="I281" s="2">
        <v>1</v>
      </c>
      <c r="O281" s="3"/>
      <c r="P281" s="2" t="s">
        <v>265</v>
      </c>
      <c r="Q281" s="2" t="s">
        <v>266</v>
      </c>
      <c r="R281" s="2" cm="1">
        <f t="array" ref="R281">_xlfn.IFS(Q281="yellow",S281,Q281="white",S281,Q281="grey",S281,Q281="green","",Q281&lt;&gt;"green",S281)</f>
        <v>267</v>
      </c>
      <c r="S281" s="2">
        <v>267</v>
      </c>
      <c r="T281" s="2">
        <v>2</v>
      </c>
      <c r="U281" s="2">
        <v>1</v>
      </c>
      <c r="V281" s="3"/>
      <c r="W281" s="2" t="s">
        <v>1400</v>
      </c>
      <c r="X281" s="2" t="s">
        <v>266</v>
      </c>
      <c r="Y281" s="2" cm="1">
        <f t="array" ref="Y281">_xlfn.IFS(X281="yellow",Z281,X281="white",Z281,X281="grey",Z281,X281="green","",X281&lt;&gt;"green",Z281)</f>
        <v>267</v>
      </c>
      <c r="Z281" s="2">
        <v>267</v>
      </c>
      <c r="AA281" s="2">
        <v>2</v>
      </c>
      <c r="AB281" s="2">
        <v>0</v>
      </c>
      <c r="AC281" s="3"/>
      <c r="AD281" s="2" t="s">
        <v>1401</v>
      </c>
      <c r="AE281" s="2" t="s">
        <v>266</v>
      </c>
      <c r="AF281" s="2" cm="1">
        <f t="array" ref="AF281">_xlfn.IFS(AE281="yellow",AG281,AE281="white",AG281,AE281="grey",AG281,AE281="green","",AE281&lt;&gt;"green",AG281)</f>
        <v>267</v>
      </c>
      <c r="AG281" s="2">
        <v>267</v>
      </c>
      <c r="AH281" s="2">
        <v>2</v>
      </c>
      <c r="AI281" s="2">
        <v>1</v>
      </c>
    </row>
    <row r="282" spans="6:35" ht="15.75" customHeight="1" x14ac:dyDescent="0.25">
      <c r="F282" s="2" t="s">
        <v>1402</v>
      </c>
      <c r="G282" s="2">
        <v>268</v>
      </c>
      <c r="H282" s="2">
        <v>2</v>
      </c>
      <c r="I282" s="2">
        <v>0</v>
      </c>
      <c r="O282" s="3"/>
      <c r="P282" s="2" t="s">
        <v>295</v>
      </c>
      <c r="Q282" s="2" t="s">
        <v>266</v>
      </c>
      <c r="R282" s="2" cm="1">
        <f t="array" ref="R282">_xlfn.IFS(Q282="yellow",S282,Q282="white",S282,Q282="grey",S282,Q282="green","",Q282&lt;&gt;"green",S282)</f>
        <v>268</v>
      </c>
      <c r="S282" s="2">
        <v>268</v>
      </c>
      <c r="T282" s="2">
        <v>2</v>
      </c>
      <c r="U282" s="2">
        <v>1</v>
      </c>
      <c r="V282" s="3"/>
      <c r="W282" s="2" t="s">
        <v>1403</v>
      </c>
      <c r="X282" s="2" t="s">
        <v>266</v>
      </c>
      <c r="Y282" s="2" cm="1">
        <f t="array" ref="Y282">_xlfn.IFS(X282="yellow",Z282,X282="white",Z282,X282="grey",Z282,X282="green","",X282&lt;&gt;"green",Z282)</f>
        <v>268</v>
      </c>
      <c r="Z282" s="2">
        <v>268</v>
      </c>
      <c r="AA282" s="2">
        <v>2</v>
      </c>
      <c r="AB282" s="2">
        <v>1</v>
      </c>
      <c r="AC282" s="3"/>
      <c r="AD282" s="2" t="s">
        <v>1404</v>
      </c>
      <c r="AE282" s="2" t="s">
        <v>266</v>
      </c>
      <c r="AF282" s="2" cm="1">
        <f t="array" ref="AF282">_xlfn.IFS(AE282="yellow",AG282,AE282="white",AG282,AE282="grey",AG282,AE282="green","",AE282&lt;&gt;"green",AG282)</f>
        <v>268</v>
      </c>
      <c r="AG282" s="2">
        <v>268</v>
      </c>
      <c r="AH282" s="2">
        <v>2</v>
      </c>
      <c r="AI282" s="2">
        <v>1</v>
      </c>
    </row>
    <row r="283" spans="6:35" ht="15.75" customHeight="1" x14ac:dyDescent="0.25">
      <c r="F283" s="2" t="s">
        <v>1405</v>
      </c>
      <c r="G283" s="2">
        <v>269</v>
      </c>
      <c r="H283" s="2">
        <v>2</v>
      </c>
      <c r="I283" s="2">
        <v>0</v>
      </c>
      <c r="O283" s="3"/>
      <c r="P283" s="2" t="s">
        <v>299</v>
      </c>
      <c r="Q283" s="2" t="s">
        <v>266</v>
      </c>
      <c r="R283" s="2" cm="1">
        <f t="array" ref="R283">_xlfn.IFS(Q283="yellow",S283,Q283="white",S283,Q283="grey",S283,Q283="green","",Q283&lt;&gt;"green",S283)</f>
        <v>269</v>
      </c>
      <c r="S283" s="2">
        <v>269</v>
      </c>
      <c r="T283" s="2">
        <v>2</v>
      </c>
      <c r="U283" s="2">
        <v>1</v>
      </c>
      <c r="V283" s="3"/>
      <c r="W283" s="2" t="s">
        <v>1406</v>
      </c>
      <c r="X283" s="2" t="s">
        <v>266</v>
      </c>
      <c r="Y283" s="2" cm="1">
        <f t="array" ref="Y283">_xlfn.IFS(X283="yellow",Z283,X283="white",Z283,X283="grey",Z283,X283="green","",X283&lt;&gt;"green",Z283)</f>
        <v>269</v>
      </c>
      <c r="Z283" s="2">
        <v>269</v>
      </c>
      <c r="AA283" s="2">
        <v>2</v>
      </c>
      <c r="AB283" s="2">
        <v>0</v>
      </c>
      <c r="AC283" s="3"/>
      <c r="AD283" s="2" t="s">
        <v>1407</v>
      </c>
      <c r="AE283" s="2" t="s">
        <v>266</v>
      </c>
      <c r="AF283" s="2" cm="1">
        <f t="array" ref="AF283">_xlfn.IFS(AE283="yellow",AG283,AE283="white",AG283,AE283="grey",AG283,AE283="green","",AE283&lt;&gt;"green",AG283)</f>
        <v>269</v>
      </c>
      <c r="AG283" s="2">
        <v>269</v>
      </c>
      <c r="AH283" s="2">
        <v>2</v>
      </c>
      <c r="AI283" s="2">
        <v>1</v>
      </c>
    </row>
    <row r="284" spans="6:35" ht="15.75" customHeight="1" x14ac:dyDescent="0.25">
      <c r="F284" s="2" t="s">
        <v>1408</v>
      </c>
      <c r="G284" s="2">
        <v>270</v>
      </c>
      <c r="H284" s="2">
        <v>2</v>
      </c>
      <c r="I284" s="2">
        <v>1</v>
      </c>
      <c r="O284" s="3"/>
      <c r="P284" s="2" t="s">
        <v>285</v>
      </c>
      <c r="Q284" s="2" t="s">
        <v>266</v>
      </c>
      <c r="R284" s="2" cm="1">
        <f t="array" ref="R284">_xlfn.IFS(Q284="yellow",S284,Q284="white",S284,Q284="grey",S284,Q284="green","",Q284&lt;&gt;"green",S284)</f>
        <v>270</v>
      </c>
      <c r="S284" s="2">
        <v>270</v>
      </c>
      <c r="T284" s="2">
        <v>2</v>
      </c>
      <c r="U284" s="2">
        <v>1</v>
      </c>
      <c r="V284" s="3"/>
      <c r="W284" s="2" t="s">
        <v>1409</v>
      </c>
      <c r="X284" s="2" t="s">
        <v>266</v>
      </c>
      <c r="Y284" s="2" cm="1">
        <f t="array" ref="Y284">_xlfn.IFS(X284="yellow",Z284,X284="white",Z284,X284="grey",Z284,X284="green","",X284&lt;&gt;"green",Z284)</f>
        <v>270</v>
      </c>
      <c r="Z284" s="2">
        <v>270</v>
      </c>
      <c r="AA284" s="2">
        <v>2</v>
      </c>
      <c r="AB284" s="2">
        <v>1</v>
      </c>
      <c r="AC284" s="3"/>
      <c r="AD284" s="2" t="s">
        <v>1410</v>
      </c>
      <c r="AE284" s="2" t="s">
        <v>266</v>
      </c>
      <c r="AF284" s="2" cm="1">
        <f t="array" ref="AF284">_xlfn.IFS(AE284="yellow",AG284,AE284="white",AG284,AE284="grey",AG284,AE284="green","",AE284&lt;&gt;"green",AG284)</f>
        <v>270</v>
      </c>
      <c r="AG284" s="2">
        <v>270</v>
      </c>
      <c r="AH284" s="2">
        <v>2</v>
      </c>
      <c r="AI284" s="2">
        <v>1</v>
      </c>
    </row>
    <row r="285" spans="6:35" ht="15.75" customHeight="1" x14ac:dyDescent="0.25">
      <c r="F285" s="2" t="s">
        <v>1411</v>
      </c>
      <c r="G285" s="2">
        <v>271</v>
      </c>
      <c r="H285" s="2">
        <v>2</v>
      </c>
      <c r="I285" s="2">
        <v>1</v>
      </c>
      <c r="O285" s="3"/>
      <c r="P285" s="2" t="s">
        <v>290</v>
      </c>
      <c r="Q285" s="2" t="s">
        <v>266</v>
      </c>
      <c r="R285" s="2" cm="1">
        <f t="array" ref="R285">_xlfn.IFS(Q285="yellow",S285,Q285="white",S285,Q285="grey",S285,Q285="green","",Q285&lt;&gt;"green",S285)</f>
        <v>271</v>
      </c>
      <c r="S285" s="2">
        <v>271</v>
      </c>
      <c r="T285" s="2">
        <v>2</v>
      </c>
      <c r="U285" s="2">
        <v>1</v>
      </c>
      <c r="V285" s="3"/>
      <c r="W285" s="2" t="s">
        <v>1412</v>
      </c>
      <c r="X285" s="2" t="s">
        <v>266</v>
      </c>
      <c r="Y285" s="2" cm="1">
        <f t="array" ref="Y285">_xlfn.IFS(X285="yellow",Z285,X285="white",Z285,X285="grey",Z285,X285="green","",X285&lt;&gt;"green",Z285)</f>
        <v>271</v>
      </c>
      <c r="Z285" s="2">
        <v>271</v>
      </c>
      <c r="AA285" s="2">
        <v>2</v>
      </c>
      <c r="AB285" s="2">
        <v>0</v>
      </c>
      <c r="AC285" s="3"/>
      <c r="AD285" s="2" t="s">
        <v>1413</v>
      </c>
      <c r="AE285" s="2" t="s">
        <v>266</v>
      </c>
      <c r="AF285" s="2" cm="1">
        <f t="array" ref="AF285">_xlfn.IFS(AE285="yellow",AG285,AE285="white",AG285,AE285="grey",AG285,AE285="green","",AE285&lt;&gt;"green",AG285)</f>
        <v>271</v>
      </c>
      <c r="AG285" s="2">
        <v>271</v>
      </c>
      <c r="AH285" s="2">
        <v>2</v>
      </c>
      <c r="AI285" s="2">
        <v>1</v>
      </c>
    </row>
    <row r="286" spans="6:35" ht="15.75" customHeight="1" x14ac:dyDescent="0.25">
      <c r="F286" s="2" t="s">
        <v>1414</v>
      </c>
      <c r="G286" s="2">
        <v>272</v>
      </c>
      <c r="H286" s="2">
        <v>2</v>
      </c>
      <c r="I286" s="2">
        <v>1</v>
      </c>
      <c r="O286" s="3"/>
      <c r="P286" s="2" t="s">
        <v>313</v>
      </c>
      <c r="Q286" s="2" t="s">
        <v>266</v>
      </c>
      <c r="R286" s="2" cm="1">
        <f t="array" ref="R286">_xlfn.IFS(Q286="yellow",S286,Q286="white",S286,Q286="grey",S286,Q286="green","",Q286&lt;&gt;"green",S286)</f>
        <v>272</v>
      </c>
      <c r="S286" s="2">
        <v>272</v>
      </c>
      <c r="T286" s="2">
        <v>2</v>
      </c>
      <c r="U286" s="2">
        <v>1</v>
      </c>
      <c r="V286" s="3"/>
      <c r="W286" s="2" t="s">
        <v>1415</v>
      </c>
      <c r="X286" s="2" t="s">
        <v>266</v>
      </c>
      <c r="Y286" s="2" cm="1">
        <f t="array" ref="Y286">_xlfn.IFS(X286="yellow",Z286,X286="white",Z286,X286="grey",Z286,X286="green","",X286&lt;&gt;"green",Z286)</f>
        <v>272</v>
      </c>
      <c r="Z286" s="2">
        <v>272</v>
      </c>
      <c r="AA286" s="2">
        <v>2</v>
      </c>
      <c r="AB286" s="2">
        <v>1</v>
      </c>
      <c r="AC286" s="3"/>
      <c r="AD286" s="2" t="s">
        <v>1416</v>
      </c>
      <c r="AE286" s="2" t="s">
        <v>266</v>
      </c>
      <c r="AF286" s="2" cm="1">
        <f t="array" ref="AF286">_xlfn.IFS(AE286="yellow",AG286,AE286="white",AG286,AE286="grey",AG286,AE286="green","",AE286&lt;&gt;"green",AG286)</f>
        <v>272</v>
      </c>
      <c r="AG286" s="2">
        <v>272</v>
      </c>
      <c r="AH286" s="2">
        <v>2</v>
      </c>
      <c r="AI286" s="2">
        <v>1</v>
      </c>
    </row>
    <row r="287" spans="6:35" ht="15.75" customHeight="1" x14ac:dyDescent="0.25">
      <c r="F287" s="2" t="s">
        <v>1417</v>
      </c>
      <c r="G287" s="2">
        <v>273</v>
      </c>
      <c r="H287" s="2">
        <v>2</v>
      </c>
      <c r="I287" s="2">
        <v>1</v>
      </c>
      <c r="O287" s="3"/>
      <c r="P287" s="2" t="s">
        <v>317</v>
      </c>
      <c r="Q287" s="2" t="s">
        <v>266</v>
      </c>
      <c r="R287" s="2" cm="1">
        <f t="array" ref="R287">_xlfn.IFS(Q287="yellow",S287,Q287="white",S287,Q287="grey",S287,Q287="green","",Q287&lt;&gt;"green",S287)</f>
        <v>273</v>
      </c>
      <c r="S287" s="2">
        <v>273</v>
      </c>
      <c r="T287" s="2">
        <v>2</v>
      </c>
      <c r="U287" s="2">
        <v>1</v>
      </c>
      <c r="V287" s="3"/>
      <c r="W287" s="2" t="s">
        <v>1418</v>
      </c>
      <c r="X287" s="2" t="s">
        <v>266</v>
      </c>
      <c r="Y287" s="2" cm="1">
        <f t="array" ref="Y287">_xlfn.IFS(X287="yellow",Z287,X287="white",Z287,X287="grey",Z287,X287="green","",X287&lt;&gt;"green",Z287)</f>
        <v>273</v>
      </c>
      <c r="Z287" s="2">
        <v>273</v>
      </c>
      <c r="AA287" s="2">
        <v>2</v>
      </c>
      <c r="AB287" s="2">
        <v>0</v>
      </c>
      <c r="AC287" s="3"/>
      <c r="AD287" s="2" t="s">
        <v>1419</v>
      </c>
      <c r="AE287" s="2" t="s">
        <v>266</v>
      </c>
      <c r="AF287" s="2" cm="1">
        <f t="array" ref="AF287">_xlfn.IFS(AE287="yellow",AG287,AE287="white",AG287,AE287="grey",AG287,AE287="green","",AE287&lt;&gt;"green",AG287)</f>
        <v>273</v>
      </c>
      <c r="AG287" s="2">
        <v>273</v>
      </c>
      <c r="AH287" s="2">
        <v>2</v>
      </c>
      <c r="AI287" s="2">
        <v>1</v>
      </c>
    </row>
    <row r="288" spans="6:35" ht="15.75" customHeight="1" x14ac:dyDescent="0.25">
      <c r="F288" s="2" t="s">
        <v>1420</v>
      </c>
      <c r="G288" s="2">
        <v>274</v>
      </c>
      <c r="H288" s="2">
        <v>2</v>
      </c>
      <c r="I288" s="2">
        <v>1</v>
      </c>
      <c r="O288" s="3"/>
      <c r="P288" s="2" t="s">
        <v>304</v>
      </c>
      <c r="Q288" s="2" t="s">
        <v>266</v>
      </c>
      <c r="R288" s="2" cm="1">
        <f t="array" ref="R288">_xlfn.IFS(Q288="yellow",S288,Q288="white",S288,Q288="grey",S288,Q288="green","",Q288&lt;&gt;"green",S288)</f>
        <v>274</v>
      </c>
      <c r="S288" s="2">
        <v>274</v>
      </c>
      <c r="T288" s="2">
        <v>2</v>
      </c>
      <c r="U288" s="2">
        <v>1</v>
      </c>
      <c r="V288" s="3"/>
      <c r="W288" s="2" t="s">
        <v>1421</v>
      </c>
      <c r="X288" s="2" t="s">
        <v>266</v>
      </c>
      <c r="Y288" s="2" cm="1">
        <f t="array" ref="Y288">_xlfn.IFS(X288="yellow",Z288,X288="white",Z288,X288="grey",Z288,X288="green","",X288&lt;&gt;"green",Z288)</f>
        <v>274</v>
      </c>
      <c r="Z288" s="2">
        <v>274</v>
      </c>
      <c r="AA288" s="2">
        <v>2</v>
      </c>
      <c r="AB288" s="2">
        <v>1</v>
      </c>
      <c r="AC288" s="3"/>
      <c r="AD288" s="2" t="s">
        <v>1422</v>
      </c>
      <c r="AE288" s="2" t="s">
        <v>266</v>
      </c>
      <c r="AF288" s="2" cm="1">
        <f t="array" ref="AF288">_xlfn.IFS(AE288="yellow",AG288,AE288="white",AG288,AE288="grey",AG288,AE288="green","",AE288&lt;&gt;"green",AG288)</f>
        <v>274</v>
      </c>
      <c r="AG288" s="2">
        <v>274</v>
      </c>
      <c r="AH288" s="2">
        <v>2</v>
      </c>
      <c r="AI288" s="2">
        <v>1</v>
      </c>
    </row>
    <row r="289" spans="6:35" ht="15.75" customHeight="1" x14ac:dyDescent="0.25">
      <c r="F289" s="2" t="s">
        <v>1423</v>
      </c>
      <c r="G289" s="2">
        <v>275</v>
      </c>
      <c r="H289" s="2">
        <v>2</v>
      </c>
      <c r="I289" s="2">
        <v>1</v>
      </c>
      <c r="O289" s="3"/>
      <c r="P289" s="2" t="s">
        <v>309</v>
      </c>
      <c r="Q289" s="2" t="s">
        <v>266</v>
      </c>
      <c r="R289" s="2" cm="1">
        <f t="array" ref="R289">_xlfn.IFS(Q289="yellow",S289,Q289="white",S289,Q289="grey",S289,Q289="green","",Q289&lt;&gt;"green",S289)</f>
        <v>275</v>
      </c>
      <c r="S289" s="2">
        <v>275</v>
      </c>
      <c r="T289" s="2">
        <v>2</v>
      </c>
      <c r="U289" s="2">
        <v>1</v>
      </c>
      <c r="V289" s="3"/>
      <c r="W289" s="2" t="s">
        <v>1424</v>
      </c>
      <c r="X289" s="2" t="s">
        <v>266</v>
      </c>
      <c r="Y289" s="2" cm="1">
        <f t="array" ref="Y289">_xlfn.IFS(X289="yellow",Z289,X289="white",Z289,X289="grey",Z289,X289="green","",X289&lt;&gt;"green",Z289)</f>
        <v>275</v>
      </c>
      <c r="Z289" s="2">
        <v>275</v>
      </c>
      <c r="AA289" s="2">
        <v>2</v>
      </c>
      <c r="AB289" s="2">
        <v>0</v>
      </c>
      <c r="AC289" s="3"/>
      <c r="AD289" s="2" t="s">
        <v>1425</v>
      </c>
      <c r="AE289" s="2" t="s">
        <v>266</v>
      </c>
      <c r="AF289" s="2" cm="1">
        <f t="array" ref="AF289">_xlfn.IFS(AE289="yellow",AG289,AE289="white",AG289,AE289="grey",AG289,AE289="green","",AE289&lt;&gt;"green",AG289)</f>
        <v>275</v>
      </c>
      <c r="AG289" s="2">
        <v>275</v>
      </c>
      <c r="AH289" s="2">
        <v>2</v>
      </c>
      <c r="AI289" s="2">
        <v>1</v>
      </c>
    </row>
    <row r="290" spans="6:35" ht="15.75" customHeight="1" x14ac:dyDescent="0.25">
      <c r="F290" s="2" t="s">
        <v>1426</v>
      </c>
      <c r="G290" s="2">
        <v>276</v>
      </c>
      <c r="H290" s="2">
        <v>2</v>
      </c>
      <c r="I290" s="2">
        <v>1</v>
      </c>
      <c r="O290" s="3"/>
      <c r="P290" s="2" t="s">
        <v>329</v>
      </c>
      <c r="Q290" s="2" t="s">
        <v>266</v>
      </c>
      <c r="R290" s="2" cm="1">
        <f t="array" ref="R290">_xlfn.IFS(Q290="yellow",S290,Q290="white",S290,Q290="grey",S290,Q290="green","",Q290&lt;&gt;"green",S290)</f>
        <v>276</v>
      </c>
      <c r="S290" s="2">
        <v>276</v>
      </c>
      <c r="T290" s="2">
        <v>2</v>
      </c>
      <c r="U290" s="2">
        <v>1</v>
      </c>
      <c r="V290" s="3"/>
      <c r="W290" s="2" t="s">
        <v>1427</v>
      </c>
      <c r="X290" s="2" t="s">
        <v>266</v>
      </c>
      <c r="Y290" s="2" cm="1">
        <f t="array" ref="Y290">_xlfn.IFS(X290="yellow",Z290,X290="white",Z290,X290="grey",Z290,X290="green","",X290&lt;&gt;"green",Z290)</f>
        <v>276</v>
      </c>
      <c r="Z290" s="2">
        <v>276</v>
      </c>
      <c r="AA290" s="2">
        <v>2</v>
      </c>
      <c r="AB290" s="2">
        <v>1</v>
      </c>
      <c r="AC290" s="3" t="s">
        <v>214</v>
      </c>
      <c r="AD290" s="22" t="s">
        <v>1428</v>
      </c>
      <c r="AE290" s="12" t="s">
        <v>216</v>
      </c>
      <c r="AF290" s="2" cm="1">
        <f t="array" ref="AF290">_xlfn.IFS(AE290="yellow",AG290,AE290="white",AG290,AE290="grey",AG290,AE290="green","",AE290&lt;&gt;"green",AG290)</f>
        <v>276</v>
      </c>
      <c r="AG290" s="2">
        <v>276</v>
      </c>
      <c r="AH290" s="2">
        <v>2</v>
      </c>
      <c r="AI290" s="2">
        <v>1</v>
      </c>
    </row>
    <row r="291" spans="6:35" ht="15.75" customHeight="1" x14ac:dyDescent="0.25">
      <c r="F291" s="2" t="s">
        <v>1429</v>
      </c>
      <c r="G291" s="2">
        <v>277</v>
      </c>
      <c r="H291" s="2">
        <v>2</v>
      </c>
      <c r="I291" s="2">
        <v>1</v>
      </c>
      <c r="O291" s="3"/>
      <c r="P291" s="2" t="s">
        <v>333</v>
      </c>
      <c r="Q291" s="2" t="s">
        <v>266</v>
      </c>
      <c r="R291" s="2" cm="1">
        <f t="array" ref="R291">_xlfn.IFS(Q291="yellow",S291,Q291="white",S291,Q291="grey",S291,Q291="green","",Q291&lt;&gt;"green",S291)</f>
        <v>277</v>
      </c>
      <c r="S291" s="2">
        <v>277</v>
      </c>
      <c r="T291" s="2">
        <v>2</v>
      </c>
      <c r="U291" s="2">
        <v>1</v>
      </c>
      <c r="V291" s="3"/>
      <c r="W291" s="2" t="s">
        <v>1430</v>
      </c>
      <c r="X291" s="2" t="s">
        <v>266</v>
      </c>
      <c r="Y291" s="2" cm="1">
        <f t="array" ref="Y291">_xlfn.IFS(X291="yellow",Z291,X291="white",Z291,X291="grey",Z291,X291="green","",X291&lt;&gt;"green",Z291)</f>
        <v>277</v>
      </c>
      <c r="Z291" s="2">
        <v>277</v>
      </c>
      <c r="AA291" s="2">
        <v>2</v>
      </c>
      <c r="AB291" s="2">
        <v>0</v>
      </c>
      <c r="AC291" s="3"/>
      <c r="AD291" s="2" t="s">
        <v>1431</v>
      </c>
      <c r="AE291" s="2" t="s">
        <v>266</v>
      </c>
      <c r="AF291" s="2" cm="1">
        <f t="array" ref="AF291">_xlfn.IFS(AE291="yellow",AG291,AE291="white",AG291,AE291="grey",AG291,AE291="green","",AE291&lt;&gt;"green",AG291)</f>
        <v>277</v>
      </c>
      <c r="AG291" s="2">
        <v>277</v>
      </c>
      <c r="AH291" s="2">
        <v>2</v>
      </c>
      <c r="AI291" s="2">
        <v>1</v>
      </c>
    </row>
    <row r="292" spans="6:35" ht="15.75" customHeight="1" x14ac:dyDescent="0.25">
      <c r="F292" s="2" t="s">
        <v>1432</v>
      </c>
      <c r="G292" s="2">
        <v>278</v>
      </c>
      <c r="H292" s="2">
        <v>2</v>
      </c>
      <c r="I292" s="2">
        <v>1</v>
      </c>
      <c r="O292" s="3"/>
      <c r="P292" s="2" t="s">
        <v>321</v>
      </c>
      <c r="Q292" s="2" t="s">
        <v>266</v>
      </c>
      <c r="R292" s="2" cm="1">
        <f t="array" ref="R292">_xlfn.IFS(Q292="yellow",S292,Q292="white",S292,Q292="grey",S292,Q292="green","",Q292&lt;&gt;"green",S292)</f>
        <v>278</v>
      </c>
      <c r="S292" s="2">
        <v>278</v>
      </c>
      <c r="T292" s="2">
        <v>2</v>
      </c>
      <c r="U292" s="2">
        <v>1</v>
      </c>
      <c r="V292" s="3"/>
      <c r="W292" s="2" t="s">
        <v>1433</v>
      </c>
      <c r="X292" s="2" t="s">
        <v>266</v>
      </c>
      <c r="Y292" s="2" cm="1">
        <f t="array" ref="Y292">_xlfn.IFS(X292="yellow",Z292,X292="white",Z292,X292="grey",Z292,X292="green","",X292&lt;&gt;"green",Z292)</f>
        <v>278</v>
      </c>
      <c r="Z292" s="2">
        <v>278</v>
      </c>
      <c r="AA292" s="2">
        <v>2</v>
      </c>
      <c r="AB292" s="2">
        <v>1</v>
      </c>
      <c r="AC292" s="3"/>
      <c r="AD292" s="2" t="s">
        <v>1434</v>
      </c>
      <c r="AE292" s="2" t="s">
        <v>266</v>
      </c>
      <c r="AF292" s="2" cm="1">
        <f t="array" ref="AF292">_xlfn.IFS(AE292="yellow",AG292,AE292="white",AG292,AE292="grey",AG292,AE292="green","",AE292&lt;&gt;"green",AG292)</f>
        <v>278</v>
      </c>
      <c r="AG292" s="2">
        <v>278</v>
      </c>
      <c r="AH292" s="2">
        <v>2</v>
      </c>
      <c r="AI292" s="2">
        <v>1</v>
      </c>
    </row>
    <row r="293" spans="6:35" ht="15.75" customHeight="1" x14ac:dyDescent="0.25">
      <c r="F293" s="2" t="s">
        <v>1435</v>
      </c>
      <c r="G293" s="2">
        <v>279</v>
      </c>
      <c r="H293" s="2">
        <v>2</v>
      </c>
      <c r="I293" s="2">
        <v>1</v>
      </c>
      <c r="O293" s="3"/>
      <c r="P293" s="2" t="s">
        <v>325</v>
      </c>
      <c r="Q293" s="2" t="s">
        <v>266</v>
      </c>
      <c r="R293" s="2" cm="1">
        <f t="array" ref="R293">_xlfn.IFS(Q293="yellow",S293,Q293="white",S293,Q293="grey",S293,Q293="green","",Q293&lt;&gt;"green",S293)</f>
        <v>279</v>
      </c>
      <c r="S293" s="2">
        <v>279</v>
      </c>
      <c r="T293" s="2">
        <v>2</v>
      </c>
      <c r="U293" s="2">
        <v>1</v>
      </c>
      <c r="V293" s="3"/>
      <c r="W293" s="2" t="s">
        <v>1436</v>
      </c>
      <c r="X293" s="2" t="s">
        <v>266</v>
      </c>
      <c r="Y293" s="2" cm="1">
        <f t="array" ref="Y293">_xlfn.IFS(X293="yellow",Z293,X293="white",Z293,X293="grey",Z293,X293="green","",X293&lt;&gt;"green",Z293)</f>
        <v>279</v>
      </c>
      <c r="Z293" s="2">
        <v>279</v>
      </c>
      <c r="AA293" s="2">
        <v>2</v>
      </c>
      <c r="AB293" s="2">
        <v>0</v>
      </c>
      <c r="AC293" s="3"/>
      <c r="AD293" s="2" t="s">
        <v>1437</v>
      </c>
      <c r="AE293" s="2" t="s">
        <v>266</v>
      </c>
      <c r="AF293" s="2" cm="1">
        <f t="array" ref="AF293">_xlfn.IFS(AE293="yellow",AG293,AE293="white",AG293,AE293="grey",AG293,AE293="green","",AE293&lt;&gt;"green",AG293)</f>
        <v>279</v>
      </c>
      <c r="AG293" s="2">
        <v>279</v>
      </c>
      <c r="AH293" s="2">
        <v>2</v>
      </c>
      <c r="AI293" s="2">
        <v>1</v>
      </c>
    </row>
    <row r="294" spans="6:35" ht="15.75" customHeight="1" x14ac:dyDescent="0.25">
      <c r="F294" s="2" t="s">
        <v>1438</v>
      </c>
      <c r="G294" s="2">
        <v>280</v>
      </c>
      <c r="H294" s="2">
        <v>2</v>
      </c>
      <c r="I294" s="2">
        <v>1</v>
      </c>
      <c r="O294" s="3"/>
      <c r="P294" s="2" t="s">
        <v>345</v>
      </c>
      <c r="Q294" s="2" t="s">
        <v>266</v>
      </c>
      <c r="R294" s="2" cm="1">
        <f t="array" ref="R294">_xlfn.IFS(Q294="yellow",S294,Q294="white",S294,Q294="grey",S294,Q294="green","",Q294&lt;&gt;"green",S294)</f>
        <v>280</v>
      </c>
      <c r="S294" s="2">
        <v>280</v>
      </c>
      <c r="T294" s="2">
        <v>2</v>
      </c>
      <c r="U294" s="2">
        <v>1</v>
      </c>
      <c r="V294" s="3"/>
      <c r="W294" s="2" t="s">
        <v>1439</v>
      </c>
      <c r="X294" s="2" t="s">
        <v>266</v>
      </c>
      <c r="Y294" s="2" cm="1">
        <f t="array" ref="Y294">_xlfn.IFS(X294="yellow",Z294,X294="white",Z294,X294="grey",Z294,X294="green","",X294&lt;&gt;"green",Z294)</f>
        <v>280</v>
      </c>
      <c r="Z294" s="2">
        <v>280</v>
      </c>
      <c r="AA294" s="2">
        <v>2</v>
      </c>
      <c r="AB294" s="2">
        <v>1</v>
      </c>
      <c r="AC294" s="3"/>
      <c r="AD294" s="2" t="s">
        <v>1440</v>
      </c>
      <c r="AE294" s="2" t="s">
        <v>266</v>
      </c>
      <c r="AF294" s="2" cm="1">
        <f t="array" ref="AF294">_xlfn.IFS(AE294="yellow",AG294,AE294="white",AG294,AE294="grey",AG294,AE294="green","",AE294&lt;&gt;"green",AG294)</f>
        <v>280</v>
      </c>
      <c r="AG294" s="2">
        <v>280</v>
      </c>
      <c r="AH294" s="2">
        <v>2</v>
      </c>
      <c r="AI294" s="2">
        <v>1</v>
      </c>
    </row>
    <row r="295" spans="6:35" ht="15.75" customHeight="1" x14ac:dyDescent="0.25">
      <c r="F295" s="2" t="s">
        <v>1441</v>
      </c>
      <c r="G295" s="2">
        <v>281</v>
      </c>
      <c r="H295" s="2">
        <v>2</v>
      </c>
      <c r="I295" s="2">
        <v>1</v>
      </c>
      <c r="O295" s="3"/>
      <c r="P295" s="2" t="s">
        <v>350</v>
      </c>
      <c r="Q295" s="2" t="s">
        <v>266</v>
      </c>
      <c r="R295" s="2" cm="1">
        <f t="array" ref="R295">_xlfn.IFS(Q295="yellow",S295,Q295="white",S295,Q295="grey",S295,Q295="green","",Q295&lt;&gt;"green",S295)</f>
        <v>281</v>
      </c>
      <c r="S295" s="2">
        <v>281</v>
      </c>
      <c r="T295" s="2">
        <v>2</v>
      </c>
      <c r="U295" s="2">
        <v>1</v>
      </c>
      <c r="V295" s="3" t="s">
        <v>214</v>
      </c>
      <c r="W295" s="22" t="s">
        <v>1442</v>
      </c>
      <c r="X295" s="12" t="s">
        <v>216</v>
      </c>
      <c r="Y295" s="2" cm="1">
        <f t="array" ref="Y295">_xlfn.IFS(X295="yellow",Z295,X295="white",Z295,X295="grey",Z295,X295="green","",X295&lt;&gt;"green",Z295)</f>
        <v>281</v>
      </c>
      <c r="Z295" s="2">
        <v>281</v>
      </c>
      <c r="AA295" s="2">
        <v>2</v>
      </c>
      <c r="AB295" s="2">
        <v>1</v>
      </c>
      <c r="AC295" s="3"/>
      <c r="AD295" s="2" t="s">
        <v>1443</v>
      </c>
      <c r="AE295" s="2" t="s">
        <v>266</v>
      </c>
      <c r="AF295" s="2" cm="1">
        <f t="array" ref="AF295">_xlfn.IFS(AE295="yellow",AG295,AE295="white",AG295,AE295="grey",AG295,AE295="green","",AE295&lt;&gt;"green",AG295)</f>
        <v>281</v>
      </c>
      <c r="AG295" s="2">
        <v>281</v>
      </c>
      <c r="AH295" s="2">
        <v>2</v>
      </c>
      <c r="AI295" s="2">
        <v>1</v>
      </c>
    </row>
    <row r="296" spans="6:35" ht="15.75" customHeight="1" x14ac:dyDescent="0.25">
      <c r="F296" s="2" t="s">
        <v>1444</v>
      </c>
      <c r="G296" s="2">
        <v>282</v>
      </c>
      <c r="H296" s="2">
        <v>2</v>
      </c>
      <c r="I296" s="2">
        <v>1</v>
      </c>
      <c r="O296" s="3"/>
      <c r="P296" s="2" t="s">
        <v>337</v>
      </c>
      <c r="Q296" s="2" t="s">
        <v>266</v>
      </c>
      <c r="R296" s="2" cm="1">
        <f t="array" ref="R296">_xlfn.IFS(Q296="yellow",S296,Q296="white",S296,Q296="grey",S296,Q296="green","",Q296&lt;&gt;"green",S296)</f>
        <v>282</v>
      </c>
      <c r="S296" s="2">
        <v>282</v>
      </c>
      <c r="T296" s="2">
        <v>2</v>
      </c>
      <c r="U296" s="2">
        <v>1</v>
      </c>
      <c r="V296" s="3" t="s">
        <v>214</v>
      </c>
      <c r="W296" s="22" t="s">
        <v>1445</v>
      </c>
      <c r="X296" s="12" t="s">
        <v>216</v>
      </c>
      <c r="Y296" s="2" cm="1">
        <f t="array" ref="Y296">_xlfn.IFS(X296="yellow",Z296,X296="white",Z296,X296="grey",Z296,X296="green","",X296&lt;&gt;"green",Z296)</f>
        <v>282</v>
      </c>
      <c r="Z296" s="2">
        <v>282</v>
      </c>
      <c r="AA296" s="2">
        <v>2</v>
      </c>
      <c r="AB296" s="2">
        <v>1</v>
      </c>
      <c r="AC296" s="3"/>
      <c r="AD296" s="2" t="s">
        <v>1446</v>
      </c>
      <c r="AE296" s="2" t="s">
        <v>266</v>
      </c>
      <c r="AF296" s="2" cm="1">
        <f t="array" ref="AF296">_xlfn.IFS(AE296="yellow",AG296,AE296="white",AG296,AE296="grey",AG296,AE296="green","",AE296&lt;&gt;"green",AG296)</f>
        <v>282</v>
      </c>
      <c r="AG296" s="2">
        <v>282</v>
      </c>
      <c r="AH296" s="2">
        <v>2</v>
      </c>
      <c r="AI296" s="2">
        <v>1</v>
      </c>
    </row>
    <row r="297" spans="6:35" ht="15.75" customHeight="1" x14ac:dyDescent="0.25">
      <c r="F297" s="2" t="s">
        <v>1447</v>
      </c>
      <c r="G297" s="2">
        <v>283</v>
      </c>
      <c r="H297" s="2">
        <v>2</v>
      </c>
      <c r="I297" s="2">
        <v>1</v>
      </c>
      <c r="O297" s="3"/>
      <c r="P297" s="2" t="s">
        <v>341</v>
      </c>
      <c r="Q297" s="2" t="s">
        <v>266</v>
      </c>
      <c r="R297" s="2" cm="1">
        <f t="array" ref="R297">_xlfn.IFS(Q297="yellow",S297,Q297="white",S297,Q297="grey",S297,Q297="green","",Q297&lt;&gt;"green",S297)</f>
        <v>283</v>
      </c>
      <c r="S297" s="2">
        <v>283</v>
      </c>
      <c r="T297" s="2">
        <v>2</v>
      </c>
      <c r="U297" s="2">
        <v>1</v>
      </c>
      <c r="V297" s="3"/>
      <c r="W297" s="2" t="s">
        <v>1448</v>
      </c>
      <c r="X297" s="2" t="s">
        <v>266</v>
      </c>
      <c r="Y297" s="2" cm="1">
        <f t="array" ref="Y297">_xlfn.IFS(X297="yellow",Z297,X297="white",Z297,X297="grey",Z297,X297="green","",X297&lt;&gt;"green",Z297)</f>
        <v>283</v>
      </c>
      <c r="Z297" s="2">
        <v>283</v>
      </c>
      <c r="AA297" s="2">
        <v>2</v>
      </c>
      <c r="AB297" s="2">
        <v>1</v>
      </c>
      <c r="AC297" s="3"/>
      <c r="AD297" s="2" t="s">
        <v>1449</v>
      </c>
      <c r="AE297" s="2" t="s">
        <v>266</v>
      </c>
      <c r="AF297" s="2" cm="1">
        <f t="array" ref="AF297">_xlfn.IFS(AE297="yellow",AG297,AE297="white",AG297,AE297="grey",AG297,AE297="green","",AE297&lt;&gt;"green",AG297)</f>
        <v>283</v>
      </c>
      <c r="AG297" s="2">
        <v>283</v>
      </c>
      <c r="AH297" s="2">
        <v>2</v>
      </c>
      <c r="AI297" s="2">
        <v>1</v>
      </c>
    </row>
    <row r="298" spans="6:35" ht="15.75" customHeight="1" x14ac:dyDescent="0.25">
      <c r="F298" s="2" t="s">
        <v>1450</v>
      </c>
      <c r="G298" s="2">
        <v>284</v>
      </c>
      <c r="H298" s="2">
        <v>2</v>
      </c>
      <c r="I298" s="2">
        <v>0</v>
      </c>
      <c r="O298" s="3"/>
      <c r="P298" s="2" t="s">
        <v>365</v>
      </c>
      <c r="Q298" s="2" t="s">
        <v>266</v>
      </c>
      <c r="R298" s="2" cm="1">
        <f t="array" ref="R298">_xlfn.IFS(Q298="yellow",S298,Q298="white",S298,Q298="grey",S298,Q298="green","",Q298&lt;&gt;"green",S298)</f>
        <v>284</v>
      </c>
      <c r="S298" s="2">
        <v>284</v>
      </c>
      <c r="T298" s="2">
        <v>2</v>
      </c>
      <c r="U298" s="2">
        <v>1</v>
      </c>
      <c r="V298" s="3"/>
      <c r="W298" s="2" t="s">
        <v>1451</v>
      </c>
      <c r="X298" s="2" t="s">
        <v>266</v>
      </c>
      <c r="Y298" s="2" cm="1">
        <f t="array" ref="Y298">_xlfn.IFS(X298="yellow",Z298,X298="white",Z298,X298="grey",Z298,X298="green","",X298&lt;&gt;"green",Z298)</f>
        <v>284</v>
      </c>
      <c r="Z298" s="2">
        <v>284</v>
      </c>
      <c r="AA298" s="2">
        <v>2</v>
      </c>
      <c r="AB298" s="2">
        <v>1</v>
      </c>
      <c r="AC298" s="3"/>
      <c r="AD298" s="2" t="s">
        <v>1452</v>
      </c>
      <c r="AE298" s="2" t="s">
        <v>266</v>
      </c>
      <c r="AF298" s="2" cm="1">
        <f t="array" ref="AF298">_xlfn.IFS(AE298="yellow",AG298,AE298="white",AG298,AE298="grey",AG298,AE298="green","",AE298&lt;&gt;"green",AG298)</f>
        <v>284</v>
      </c>
      <c r="AG298" s="2">
        <v>284</v>
      </c>
      <c r="AH298" s="2">
        <v>2</v>
      </c>
      <c r="AI298" s="2">
        <v>1</v>
      </c>
    </row>
    <row r="299" spans="6:35" ht="15.75" customHeight="1" x14ac:dyDescent="0.25">
      <c r="F299" s="2" t="s">
        <v>1453</v>
      </c>
      <c r="G299" s="2">
        <v>285</v>
      </c>
      <c r="H299" s="2">
        <v>2</v>
      </c>
      <c r="I299" s="2">
        <v>0</v>
      </c>
      <c r="O299" s="3"/>
      <c r="P299" s="2" t="s">
        <v>370</v>
      </c>
      <c r="Q299" s="2" t="s">
        <v>266</v>
      </c>
      <c r="R299" s="2" cm="1">
        <f t="array" ref="R299">_xlfn.IFS(Q299="yellow",S299,Q299="white",S299,Q299="grey",S299,Q299="green","",Q299&lt;&gt;"green",S299)</f>
        <v>285</v>
      </c>
      <c r="S299" s="2">
        <v>285</v>
      </c>
      <c r="T299" s="2">
        <v>2</v>
      </c>
      <c r="U299" s="2">
        <v>1</v>
      </c>
      <c r="V299" s="3"/>
      <c r="W299" s="2" t="s">
        <v>1454</v>
      </c>
      <c r="X299" s="2" t="s">
        <v>266</v>
      </c>
      <c r="Y299" s="2" cm="1">
        <f t="array" ref="Y299">_xlfn.IFS(X299="yellow",Z299,X299="white",Z299,X299="grey",Z299,X299="green","",X299&lt;&gt;"green",Z299)</f>
        <v>285</v>
      </c>
      <c r="Z299" s="2">
        <v>285</v>
      </c>
      <c r="AA299" s="2">
        <v>2</v>
      </c>
      <c r="AB299" s="2">
        <v>1</v>
      </c>
      <c r="AC299" s="3"/>
      <c r="AD299" s="2" t="s">
        <v>1455</v>
      </c>
      <c r="AE299" s="2" t="s">
        <v>266</v>
      </c>
      <c r="AF299" s="2" cm="1">
        <f t="array" ref="AF299">_xlfn.IFS(AE299="yellow",AG299,AE299="white",AG299,AE299="grey",AG299,AE299="green","",AE299&lt;&gt;"green",AG299)</f>
        <v>285</v>
      </c>
      <c r="AG299" s="2">
        <v>285</v>
      </c>
      <c r="AH299" s="2">
        <v>2</v>
      </c>
      <c r="AI299" s="2">
        <v>1</v>
      </c>
    </row>
    <row r="300" spans="6:35" ht="15.75" customHeight="1" x14ac:dyDescent="0.25">
      <c r="F300" s="2" t="s">
        <v>1456</v>
      </c>
      <c r="G300" s="2">
        <v>286</v>
      </c>
      <c r="H300" s="2">
        <v>2</v>
      </c>
      <c r="I300" s="2">
        <v>1</v>
      </c>
      <c r="O300" s="3"/>
      <c r="P300" s="2" t="s">
        <v>355</v>
      </c>
      <c r="Q300" s="2" t="s">
        <v>266</v>
      </c>
      <c r="R300" s="2" cm="1">
        <f t="array" ref="R300">_xlfn.IFS(Q300="yellow",S300,Q300="white",S300,Q300="grey",S300,Q300="green","",Q300&lt;&gt;"green",S300)</f>
        <v>286</v>
      </c>
      <c r="S300" s="2">
        <v>286</v>
      </c>
      <c r="T300" s="2">
        <v>2</v>
      </c>
      <c r="U300" s="2">
        <v>1</v>
      </c>
      <c r="V300" s="3"/>
      <c r="W300" s="2" t="s">
        <v>1457</v>
      </c>
      <c r="X300" s="2" t="s">
        <v>266</v>
      </c>
      <c r="Y300" s="2" cm="1">
        <f t="array" ref="Y300">_xlfn.IFS(X300="yellow",Z300,X300="white",Z300,X300="grey",Z300,X300="green","",X300&lt;&gt;"green",Z300)</f>
        <v>286</v>
      </c>
      <c r="Z300" s="2">
        <v>286</v>
      </c>
      <c r="AA300" s="2">
        <v>2</v>
      </c>
      <c r="AB300" s="2">
        <v>1</v>
      </c>
      <c r="AC300" s="3"/>
      <c r="AD300" s="2" t="s">
        <v>1458</v>
      </c>
      <c r="AE300" s="2" t="s">
        <v>266</v>
      </c>
      <c r="AF300" s="2" cm="1">
        <f t="array" ref="AF300">_xlfn.IFS(AE300="yellow",AG300,AE300="white",AG300,AE300="grey",AG300,AE300="green","",AE300&lt;&gt;"green",AG300)</f>
        <v>286</v>
      </c>
      <c r="AG300" s="2">
        <v>286</v>
      </c>
      <c r="AH300" s="2">
        <v>2</v>
      </c>
      <c r="AI300" s="2">
        <v>1</v>
      </c>
    </row>
    <row r="301" spans="6:35" ht="15.75" customHeight="1" x14ac:dyDescent="0.25">
      <c r="F301" s="2" t="s">
        <v>1459</v>
      </c>
      <c r="G301" s="2">
        <v>287</v>
      </c>
      <c r="H301" s="2">
        <v>2</v>
      </c>
      <c r="I301" s="2">
        <v>1</v>
      </c>
      <c r="O301" s="3"/>
      <c r="P301" s="2" t="s">
        <v>360</v>
      </c>
      <c r="Q301" s="2" t="s">
        <v>266</v>
      </c>
      <c r="R301" s="2" cm="1">
        <f t="array" ref="R301">_xlfn.IFS(Q301="yellow",S301,Q301="white",S301,Q301="grey",S301,Q301="green","",Q301&lt;&gt;"green",S301)</f>
        <v>287</v>
      </c>
      <c r="S301" s="2">
        <v>287</v>
      </c>
      <c r="T301" s="2">
        <v>2</v>
      </c>
      <c r="U301" s="2">
        <v>1</v>
      </c>
      <c r="V301" s="3"/>
      <c r="W301" s="2" t="s">
        <v>1460</v>
      </c>
      <c r="X301" s="2" t="s">
        <v>266</v>
      </c>
      <c r="Y301" s="2" cm="1">
        <f t="array" ref="Y301">_xlfn.IFS(X301="yellow",Z301,X301="white",Z301,X301="grey",Z301,X301="green","",X301&lt;&gt;"green",Z301)</f>
        <v>287</v>
      </c>
      <c r="Z301" s="2">
        <v>287</v>
      </c>
      <c r="AA301" s="2">
        <v>2</v>
      </c>
      <c r="AB301" s="2">
        <v>1</v>
      </c>
      <c r="AC301" s="3"/>
      <c r="AD301" s="2" t="s">
        <v>1461</v>
      </c>
      <c r="AE301" s="2" t="s">
        <v>266</v>
      </c>
      <c r="AF301" s="2" cm="1">
        <f t="array" ref="AF301">_xlfn.IFS(AE301="yellow",AG301,AE301="white",AG301,AE301="grey",AG301,AE301="green","",AE301&lt;&gt;"green",AG301)</f>
        <v>287</v>
      </c>
      <c r="AG301" s="2">
        <v>287</v>
      </c>
      <c r="AH301" s="2">
        <v>2</v>
      </c>
      <c r="AI301" s="2">
        <v>1</v>
      </c>
    </row>
    <row r="302" spans="6:35" ht="15.75" customHeight="1" x14ac:dyDescent="0.25">
      <c r="F302" s="2" t="s">
        <v>1462</v>
      </c>
      <c r="G302" s="2">
        <v>288</v>
      </c>
      <c r="H302" s="2">
        <v>2</v>
      </c>
      <c r="I302" s="2">
        <v>1</v>
      </c>
      <c r="O302" s="3"/>
      <c r="P302" s="2" t="s">
        <v>385</v>
      </c>
      <c r="Q302" s="2" t="s">
        <v>266</v>
      </c>
      <c r="R302" s="2" cm="1">
        <f t="array" ref="R302">_xlfn.IFS(Q302="yellow",S302,Q302="white",S302,Q302="grey",S302,Q302="green","",Q302&lt;&gt;"green",S302)</f>
        <v>288</v>
      </c>
      <c r="S302" s="2">
        <v>288</v>
      </c>
      <c r="T302" s="2">
        <v>2</v>
      </c>
      <c r="U302" s="2">
        <v>1</v>
      </c>
      <c r="V302" s="3"/>
      <c r="W302" s="2" t="s">
        <v>1463</v>
      </c>
      <c r="X302" s="2" t="s">
        <v>266</v>
      </c>
      <c r="Y302" s="2" cm="1">
        <f t="array" ref="Y302">_xlfn.IFS(X302="yellow",Z302,X302="white",Z302,X302="grey",Z302,X302="green","",X302&lt;&gt;"green",Z302)</f>
        <v>288</v>
      </c>
      <c r="Z302" s="2">
        <v>288</v>
      </c>
      <c r="AA302" s="2">
        <v>2</v>
      </c>
      <c r="AB302" s="2">
        <v>1</v>
      </c>
      <c r="AC302" s="3" t="s">
        <v>1464</v>
      </c>
      <c r="AD302" s="22" t="s">
        <v>1465</v>
      </c>
      <c r="AE302" s="12" t="s">
        <v>216</v>
      </c>
      <c r="AF302" s="2" cm="1">
        <f t="array" ref="AF302">_xlfn.IFS(AE302="yellow",AG302,AE302="white",AG302,AE302="grey",AG302,AE302="green","",AE302&lt;&gt;"green",AG302)</f>
        <v>288</v>
      </c>
      <c r="AG302" s="2">
        <v>288</v>
      </c>
      <c r="AH302" s="2">
        <v>2</v>
      </c>
      <c r="AI302" s="2">
        <v>0</v>
      </c>
    </row>
    <row r="303" spans="6:35" ht="15.75" customHeight="1" x14ac:dyDescent="0.25">
      <c r="F303" s="2" t="s">
        <v>1466</v>
      </c>
      <c r="G303" s="2">
        <v>289</v>
      </c>
      <c r="H303" s="2">
        <v>2</v>
      </c>
      <c r="I303" s="2">
        <v>1</v>
      </c>
      <c r="O303" s="3"/>
      <c r="P303" s="2" t="s">
        <v>390</v>
      </c>
      <c r="Q303" s="2" t="s">
        <v>266</v>
      </c>
      <c r="R303" s="2" cm="1">
        <f t="array" ref="R303">_xlfn.IFS(Q303="yellow",S303,Q303="white",S303,Q303="grey",S303,Q303="green","",Q303&lt;&gt;"green",S303)</f>
        <v>289</v>
      </c>
      <c r="S303" s="2">
        <v>289</v>
      </c>
      <c r="T303" s="2">
        <v>2</v>
      </c>
      <c r="U303" s="2">
        <v>1</v>
      </c>
      <c r="V303" s="3"/>
      <c r="W303" s="2" t="s">
        <v>1467</v>
      </c>
      <c r="X303" s="2" t="s">
        <v>266</v>
      </c>
      <c r="Y303" s="2" cm="1">
        <f t="array" ref="Y303">_xlfn.IFS(X303="yellow",Z303,X303="white",Z303,X303="grey",Z303,X303="green","",X303&lt;&gt;"green",Z303)</f>
        <v>289</v>
      </c>
      <c r="Z303" s="2">
        <v>289</v>
      </c>
      <c r="AA303" s="2">
        <v>2</v>
      </c>
      <c r="AB303" s="2">
        <v>1</v>
      </c>
      <c r="AC303" s="3"/>
      <c r="AD303" s="23" t="s">
        <v>1468</v>
      </c>
      <c r="AE303" s="21" t="s">
        <v>218</v>
      </c>
      <c r="AF303" s="2" t="str" cm="1">
        <f t="array" ref="AF303">_xlfn.IFS(AE303="yellow",AG303,AE303="white",AG303,AE303="grey",AG303,AE303="green","",AE303&lt;&gt;"green",AG303)</f>
        <v/>
      </c>
      <c r="AG303" s="2">
        <v>289</v>
      </c>
      <c r="AH303" s="2">
        <v>2</v>
      </c>
      <c r="AI303" s="2">
        <v>1</v>
      </c>
    </row>
    <row r="304" spans="6:35" ht="15.75" customHeight="1" x14ac:dyDescent="0.25">
      <c r="F304" s="2" t="s">
        <v>1469</v>
      </c>
      <c r="G304" s="2">
        <v>290</v>
      </c>
      <c r="H304" s="2">
        <v>2</v>
      </c>
      <c r="I304" s="2">
        <v>1</v>
      </c>
      <c r="O304" s="3"/>
      <c r="P304" s="2" t="s">
        <v>375</v>
      </c>
      <c r="Q304" s="2" t="s">
        <v>266</v>
      </c>
      <c r="R304" s="2" cm="1">
        <f t="array" ref="R304">_xlfn.IFS(Q304="yellow",S304,Q304="white",S304,Q304="grey",S304,Q304="green","",Q304&lt;&gt;"green",S304)</f>
        <v>290</v>
      </c>
      <c r="S304" s="2">
        <v>290</v>
      </c>
      <c r="T304" s="2">
        <v>2</v>
      </c>
      <c r="U304" s="2">
        <v>1</v>
      </c>
      <c r="V304" s="3"/>
      <c r="W304" s="2" t="s">
        <v>1470</v>
      </c>
      <c r="X304" s="2" t="s">
        <v>266</v>
      </c>
      <c r="Y304" s="2" cm="1">
        <f t="array" ref="Y304">_xlfn.IFS(X304="yellow",Z304,X304="white",Z304,X304="grey",Z304,X304="green","",X304&lt;&gt;"green",Z304)</f>
        <v>290</v>
      </c>
      <c r="Z304" s="2">
        <v>290</v>
      </c>
      <c r="AA304" s="2">
        <v>2</v>
      </c>
      <c r="AB304" s="2">
        <v>1</v>
      </c>
      <c r="AC304" s="3"/>
      <c r="AD304" s="23" t="s">
        <v>1471</v>
      </c>
      <c r="AE304" s="21" t="s">
        <v>218</v>
      </c>
      <c r="AF304" s="2" t="str" cm="1">
        <f t="array" ref="AF304">_xlfn.IFS(AE304="yellow",AG304,AE304="white",AG304,AE304="grey",AG304,AE304="green","",AE304&lt;&gt;"green",AG304)</f>
        <v/>
      </c>
      <c r="AG304" s="2">
        <v>290</v>
      </c>
      <c r="AH304" s="2">
        <v>2</v>
      </c>
      <c r="AI304" s="2">
        <v>1</v>
      </c>
    </row>
    <row r="305" spans="6:35" ht="15.75" customHeight="1" x14ac:dyDescent="0.25">
      <c r="F305" s="2" t="s">
        <v>1472</v>
      </c>
      <c r="G305" s="2">
        <v>291</v>
      </c>
      <c r="H305" s="2">
        <v>2</v>
      </c>
      <c r="I305" s="2">
        <v>1</v>
      </c>
      <c r="O305" s="3"/>
      <c r="P305" s="2" t="s">
        <v>380</v>
      </c>
      <c r="Q305" s="2" t="s">
        <v>266</v>
      </c>
      <c r="R305" s="2" cm="1">
        <f t="array" ref="R305">_xlfn.IFS(Q305="yellow",S305,Q305="white",S305,Q305="grey",S305,Q305="green","",Q305&lt;&gt;"green",S305)</f>
        <v>291</v>
      </c>
      <c r="S305" s="2">
        <v>291</v>
      </c>
      <c r="T305" s="2">
        <v>2</v>
      </c>
      <c r="U305" s="2">
        <v>1</v>
      </c>
      <c r="V305" s="3"/>
      <c r="W305" s="2" t="s">
        <v>1473</v>
      </c>
      <c r="X305" s="2" t="s">
        <v>266</v>
      </c>
      <c r="Y305" s="2" cm="1">
        <f t="array" ref="Y305">_xlfn.IFS(X305="yellow",Z305,X305="white",Z305,X305="grey",Z305,X305="green","",X305&lt;&gt;"green",Z305)</f>
        <v>291</v>
      </c>
      <c r="Z305" s="2">
        <v>291</v>
      </c>
      <c r="AA305" s="2">
        <v>2</v>
      </c>
      <c r="AB305" s="2">
        <v>1</v>
      </c>
      <c r="AC305" s="3"/>
      <c r="AD305" s="23" t="s">
        <v>1474</v>
      </c>
      <c r="AE305" s="21" t="s">
        <v>218</v>
      </c>
      <c r="AF305" s="2" t="str" cm="1">
        <f t="array" ref="AF305">_xlfn.IFS(AE305="yellow",AG305,AE305="white",AG305,AE305="grey",AG305,AE305="green","",AE305&lt;&gt;"green",AG305)</f>
        <v/>
      </c>
      <c r="AG305" s="2">
        <v>291</v>
      </c>
      <c r="AH305" s="2">
        <v>2</v>
      </c>
      <c r="AI305" s="2">
        <v>1</v>
      </c>
    </row>
    <row r="306" spans="6:35" ht="15.75" customHeight="1" x14ac:dyDescent="0.25">
      <c r="F306" s="2" t="s">
        <v>1475</v>
      </c>
      <c r="G306" s="2">
        <v>292</v>
      </c>
      <c r="H306" s="2">
        <v>2</v>
      </c>
      <c r="I306" s="2">
        <v>1</v>
      </c>
      <c r="O306" s="3"/>
      <c r="P306" s="2" t="s">
        <v>405</v>
      </c>
      <c r="Q306" s="2" t="s">
        <v>266</v>
      </c>
      <c r="R306" s="2" cm="1">
        <f t="array" ref="R306">_xlfn.IFS(Q306="yellow",S306,Q306="white",S306,Q306="grey",S306,Q306="green","",Q306&lt;&gt;"green",S306)</f>
        <v>292</v>
      </c>
      <c r="S306" s="2">
        <v>292</v>
      </c>
      <c r="T306" s="2">
        <v>2</v>
      </c>
      <c r="U306" s="2">
        <v>1</v>
      </c>
      <c r="V306" s="3"/>
      <c r="W306" s="2" t="s">
        <v>1476</v>
      </c>
      <c r="X306" s="2" t="s">
        <v>266</v>
      </c>
      <c r="Y306" s="2" cm="1">
        <f t="array" ref="Y306">_xlfn.IFS(X306="yellow",Z306,X306="white",Z306,X306="grey",Z306,X306="green","",X306&lt;&gt;"green",Z306)</f>
        <v>292</v>
      </c>
      <c r="Z306" s="2">
        <v>292</v>
      </c>
      <c r="AA306" s="2">
        <v>2</v>
      </c>
      <c r="AB306" s="2">
        <v>1</v>
      </c>
      <c r="AC306" s="3"/>
      <c r="AD306" s="23" t="s">
        <v>1477</v>
      </c>
      <c r="AE306" s="21" t="s">
        <v>218</v>
      </c>
      <c r="AF306" s="2" t="str" cm="1">
        <f t="array" ref="AF306">_xlfn.IFS(AE306="yellow",AG306,AE306="white",AG306,AE306="grey",AG306,AE306="green","",AE306&lt;&gt;"green",AG306)</f>
        <v/>
      </c>
      <c r="AG306" s="2">
        <v>292</v>
      </c>
      <c r="AH306" s="2">
        <v>2</v>
      </c>
      <c r="AI306" s="2">
        <v>1</v>
      </c>
    </row>
    <row r="307" spans="6:35" ht="15.75" customHeight="1" x14ac:dyDescent="0.25">
      <c r="F307" s="2" t="s">
        <v>1478</v>
      </c>
      <c r="G307" s="2">
        <v>293</v>
      </c>
      <c r="H307" s="2">
        <v>2</v>
      </c>
      <c r="I307" s="2">
        <v>1</v>
      </c>
      <c r="O307" s="3"/>
      <c r="P307" s="2" t="s">
        <v>410</v>
      </c>
      <c r="Q307" s="2" t="s">
        <v>266</v>
      </c>
      <c r="R307" s="2" cm="1">
        <f t="array" ref="R307">_xlfn.IFS(Q307="yellow",S307,Q307="white",S307,Q307="grey",S307,Q307="green","",Q307&lt;&gt;"green",S307)</f>
        <v>293</v>
      </c>
      <c r="S307" s="2">
        <v>293</v>
      </c>
      <c r="T307" s="2">
        <v>2</v>
      </c>
      <c r="U307" s="2">
        <v>1</v>
      </c>
      <c r="V307" s="3"/>
      <c r="W307" s="2" t="s">
        <v>1479</v>
      </c>
      <c r="X307" s="2" t="s">
        <v>266</v>
      </c>
      <c r="Y307" s="2" cm="1">
        <f t="array" ref="Y307">_xlfn.IFS(X307="yellow",Z307,X307="white",Z307,X307="grey",Z307,X307="green","",X307&lt;&gt;"green",Z307)</f>
        <v>293</v>
      </c>
      <c r="Z307" s="2">
        <v>293</v>
      </c>
      <c r="AA307" s="2">
        <v>2</v>
      </c>
      <c r="AB307" s="2">
        <v>1</v>
      </c>
      <c r="AC307" s="3"/>
      <c r="AD307" s="23" t="s">
        <v>1480</v>
      </c>
      <c r="AE307" s="21" t="s">
        <v>218</v>
      </c>
      <c r="AF307" s="2" t="str" cm="1">
        <f t="array" ref="AF307">_xlfn.IFS(AE307="yellow",AG307,AE307="white",AG307,AE307="grey",AG307,AE307="green","",AE307&lt;&gt;"green",AG307)</f>
        <v/>
      </c>
      <c r="AG307" s="2">
        <v>293</v>
      </c>
      <c r="AH307" s="2">
        <v>2</v>
      </c>
      <c r="AI307" s="2">
        <v>1</v>
      </c>
    </row>
    <row r="308" spans="6:35" ht="15.75" customHeight="1" x14ac:dyDescent="0.25">
      <c r="F308" s="2" t="s">
        <v>1481</v>
      </c>
      <c r="G308" s="2">
        <v>294</v>
      </c>
      <c r="H308" s="2">
        <v>2</v>
      </c>
      <c r="I308" s="2">
        <v>1</v>
      </c>
      <c r="O308" s="3"/>
      <c r="P308" s="2" t="s">
        <v>395</v>
      </c>
      <c r="Q308" s="2" t="s">
        <v>266</v>
      </c>
      <c r="R308" s="2" cm="1">
        <f t="array" ref="R308">_xlfn.IFS(Q308="yellow",S308,Q308="white",S308,Q308="grey",S308,Q308="green","",Q308&lt;&gt;"green",S308)</f>
        <v>294</v>
      </c>
      <c r="S308" s="2">
        <v>294</v>
      </c>
      <c r="T308" s="2">
        <v>2</v>
      </c>
      <c r="U308" s="2">
        <v>1</v>
      </c>
      <c r="V308" s="3"/>
      <c r="W308" s="2" t="s">
        <v>1482</v>
      </c>
      <c r="X308" s="2" t="s">
        <v>266</v>
      </c>
      <c r="Y308" s="2" cm="1">
        <f t="array" ref="Y308">_xlfn.IFS(X308="yellow",Z308,X308="white",Z308,X308="grey",Z308,X308="green","",X308&lt;&gt;"green",Z308)</f>
        <v>294</v>
      </c>
      <c r="Z308" s="2">
        <v>294</v>
      </c>
      <c r="AA308" s="2">
        <v>2</v>
      </c>
      <c r="AB308" s="2">
        <v>1</v>
      </c>
      <c r="AC308" s="3"/>
      <c r="AD308" s="23" t="s">
        <v>1483</v>
      </c>
      <c r="AE308" s="21" t="s">
        <v>218</v>
      </c>
      <c r="AF308" s="2" t="str" cm="1">
        <f t="array" ref="AF308">_xlfn.IFS(AE308="yellow",AG308,AE308="white",AG308,AE308="grey",AG308,AE308="green","",AE308&lt;&gt;"green",AG308)</f>
        <v/>
      </c>
      <c r="AG308" s="2">
        <v>294</v>
      </c>
      <c r="AH308" s="2">
        <v>2</v>
      </c>
      <c r="AI308" s="2">
        <v>1</v>
      </c>
    </row>
    <row r="309" spans="6:35" ht="15.75" customHeight="1" x14ac:dyDescent="0.25">
      <c r="F309" s="2" t="s">
        <v>1484</v>
      </c>
      <c r="G309" s="2">
        <v>295</v>
      </c>
      <c r="H309" s="2">
        <v>2</v>
      </c>
      <c r="I309" s="2">
        <v>1</v>
      </c>
      <c r="O309" s="3"/>
      <c r="P309" s="2" t="s">
        <v>400</v>
      </c>
      <c r="Q309" s="2" t="s">
        <v>266</v>
      </c>
      <c r="R309" s="2" cm="1">
        <f t="array" ref="R309">_xlfn.IFS(Q309="yellow",S309,Q309="white",S309,Q309="grey",S309,Q309="green","",Q309&lt;&gt;"green",S309)</f>
        <v>295</v>
      </c>
      <c r="S309" s="2">
        <v>295</v>
      </c>
      <c r="T309" s="2">
        <v>2</v>
      </c>
      <c r="U309" s="2">
        <v>1</v>
      </c>
      <c r="V309" s="3"/>
      <c r="W309" s="2" t="s">
        <v>1485</v>
      </c>
      <c r="X309" s="2" t="s">
        <v>266</v>
      </c>
      <c r="Y309" s="2" cm="1">
        <f t="array" ref="Y309">_xlfn.IFS(X309="yellow",Z309,X309="white",Z309,X309="grey",Z309,X309="green","",X309&lt;&gt;"green",Z309)</f>
        <v>295</v>
      </c>
      <c r="Z309" s="2">
        <v>295</v>
      </c>
      <c r="AA309" s="2">
        <v>2</v>
      </c>
      <c r="AB309" s="2">
        <v>1</v>
      </c>
      <c r="AC309" s="3"/>
      <c r="AD309" s="23" t="s">
        <v>1486</v>
      </c>
      <c r="AE309" s="21" t="s">
        <v>218</v>
      </c>
      <c r="AF309" s="2" t="str" cm="1">
        <f t="array" ref="AF309">_xlfn.IFS(AE309="yellow",AG309,AE309="white",AG309,AE309="grey",AG309,AE309="green","",AE309&lt;&gt;"green",AG309)</f>
        <v/>
      </c>
      <c r="AG309" s="2">
        <v>295</v>
      </c>
      <c r="AH309" s="2">
        <v>2</v>
      </c>
      <c r="AI309" s="2">
        <v>1</v>
      </c>
    </row>
    <row r="310" spans="6:35" ht="15.75" customHeight="1" x14ac:dyDescent="0.25">
      <c r="F310" s="2" t="s">
        <v>1487</v>
      </c>
      <c r="G310" s="2">
        <v>296</v>
      </c>
      <c r="H310" s="2">
        <v>2</v>
      </c>
      <c r="I310" s="2">
        <v>1</v>
      </c>
      <c r="O310" s="3"/>
      <c r="P310" s="2" t="s">
        <v>425</v>
      </c>
      <c r="Q310" s="2" t="s">
        <v>266</v>
      </c>
      <c r="R310" s="2" cm="1">
        <f t="array" ref="R310">_xlfn.IFS(Q310="yellow",S310,Q310="white",S310,Q310="grey",S310,Q310="green","",Q310&lt;&gt;"green",S310)</f>
        <v>296</v>
      </c>
      <c r="S310" s="2">
        <v>296</v>
      </c>
      <c r="T310" s="2">
        <v>2</v>
      </c>
      <c r="U310" s="2">
        <v>1</v>
      </c>
      <c r="V310" s="3"/>
      <c r="W310" s="2" t="s">
        <v>1488</v>
      </c>
      <c r="X310" s="2" t="s">
        <v>266</v>
      </c>
      <c r="Y310" s="2" cm="1">
        <f t="array" ref="Y310">_xlfn.IFS(X310="yellow",Z310,X310="white",Z310,X310="grey",Z310,X310="green","",X310&lt;&gt;"green",Z310)</f>
        <v>296</v>
      </c>
      <c r="Z310" s="2">
        <v>296</v>
      </c>
      <c r="AA310" s="2">
        <v>2</v>
      </c>
      <c r="AB310" s="2">
        <v>1</v>
      </c>
      <c r="AC310" s="3"/>
      <c r="AD310" s="23" t="s">
        <v>1489</v>
      </c>
      <c r="AE310" s="21" t="s">
        <v>218</v>
      </c>
      <c r="AF310" s="2" t="str" cm="1">
        <f t="array" ref="AF310">_xlfn.IFS(AE310="yellow",AG310,AE310="white",AG310,AE310="grey",AG310,AE310="green","",AE310&lt;&gt;"green",AG310)</f>
        <v/>
      </c>
      <c r="AG310" s="2">
        <v>296</v>
      </c>
      <c r="AH310" s="2">
        <v>2</v>
      </c>
      <c r="AI310" s="2">
        <v>1</v>
      </c>
    </row>
    <row r="311" spans="6:35" ht="15.75" customHeight="1" x14ac:dyDescent="0.25">
      <c r="F311" s="2" t="s">
        <v>1490</v>
      </c>
      <c r="G311" s="2">
        <v>297</v>
      </c>
      <c r="H311" s="2">
        <v>2</v>
      </c>
      <c r="I311" s="2">
        <v>1</v>
      </c>
      <c r="O311" s="3"/>
      <c r="P311" s="2" t="s">
        <v>430</v>
      </c>
      <c r="Q311" s="2" t="s">
        <v>266</v>
      </c>
      <c r="R311" s="2" cm="1">
        <f t="array" ref="R311">_xlfn.IFS(Q311="yellow",S311,Q311="white",S311,Q311="grey",S311,Q311="green","",Q311&lt;&gt;"green",S311)</f>
        <v>297</v>
      </c>
      <c r="S311" s="2">
        <v>297</v>
      </c>
      <c r="T311" s="2">
        <v>2</v>
      </c>
      <c r="U311" s="2">
        <v>1</v>
      </c>
      <c r="V311" s="3"/>
      <c r="W311" s="2" t="s">
        <v>1491</v>
      </c>
      <c r="X311" s="2" t="s">
        <v>266</v>
      </c>
      <c r="Y311" s="2" cm="1">
        <f t="array" ref="Y311">_xlfn.IFS(X311="yellow",Z311,X311="white",Z311,X311="grey",Z311,X311="green","",X311&lt;&gt;"green",Z311)</f>
        <v>297</v>
      </c>
      <c r="Z311" s="2">
        <v>297</v>
      </c>
      <c r="AA311" s="2">
        <v>2</v>
      </c>
      <c r="AB311" s="2">
        <v>1</v>
      </c>
      <c r="AC311" s="3"/>
      <c r="AD311" s="23" t="s">
        <v>1492</v>
      </c>
      <c r="AE311" s="21" t="s">
        <v>218</v>
      </c>
      <c r="AF311" s="2" t="str" cm="1">
        <f t="array" ref="AF311">_xlfn.IFS(AE311="yellow",AG311,AE311="white",AG311,AE311="grey",AG311,AE311="green","",AE311&lt;&gt;"green",AG311)</f>
        <v/>
      </c>
      <c r="AG311" s="2">
        <v>297</v>
      </c>
      <c r="AH311" s="2">
        <v>2</v>
      </c>
      <c r="AI311" s="2">
        <v>1</v>
      </c>
    </row>
    <row r="312" spans="6:35" ht="15.75" customHeight="1" x14ac:dyDescent="0.25">
      <c r="F312" s="2" t="s">
        <v>1493</v>
      </c>
      <c r="G312" s="2">
        <v>298</v>
      </c>
      <c r="H312" s="2">
        <v>2</v>
      </c>
      <c r="I312" s="2">
        <v>1</v>
      </c>
      <c r="O312" s="3"/>
      <c r="P312" s="2" t="s">
        <v>415</v>
      </c>
      <c r="Q312" s="2" t="s">
        <v>266</v>
      </c>
      <c r="R312" s="2" cm="1">
        <f t="array" ref="R312">_xlfn.IFS(Q312="yellow",S312,Q312="white",S312,Q312="grey",S312,Q312="green","",Q312&lt;&gt;"green",S312)</f>
        <v>298</v>
      </c>
      <c r="S312" s="2">
        <v>298</v>
      </c>
      <c r="T312" s="2">
        <v>2</v>
      </c>
      <c r="U312" s="2">
        <v>1</v>
      </c>
      <c r="V312" s="3"/>
      <c r="W312" s="2" t="s">
        <v>1494</v>
      </c>
      <c r="X312" s="2" t="s">
        <v>266</v>
      </c>
      <c r="Y312" s="2" cm="1">
        <f t="array" ref="Y312">_xlfn.IFS(X312="yellow",Z312,X312="white",Z312,X312="grey",Z312,X312="green","",X312&lt;&gt;"green",Z312)</f>
        <v>298</v>
      </c>
      <c r="Z312" s="2">
        <v>298</v>
      </c>
      <c r="AA312" s="2">
        <v>2</v>
      </c>
      <c r="AB312" s="2">
        <v>1</v>
      </c>
      <c r="AC312" s="3"/>
      <c r="AD312" s="23" t="s">
        <v>1495</v>
      </c>
      <c r="AE312" s="21" t="s">
        <v>218</v>
      </c>
      <c r="AF312" s="2" t="str" cm="1">
        <f t="array" ref="AF312">_xlfn.IFS(AE312="yellow",AG312,AE312="white",AG312,AE312="grey",AG312,AE312="green","",AE312&lt;&gt;"green",AG312)</f>
        <v/>
      </c>
      <c r="AG312" s="2">
        <v>298</v>
      </c>
      <c r="AH312" s="2">
        <v>2</v>
      </c>
      <c r="AI312" s="2">
        <v>1</v>
      </c>
    </row>
    <row r="313" spans="6:35" ht="15.75" customHeight="1" x14ac:dyDescent="0.25">
      <c r="F313" s="2" t="s">
        <v>1496</v>
      </c>
      <c r="G313" s="2">
        <v>299</v>
      </c>
      <c r="H313" s="2">
        <v>2</v>
      </c>
      <c r="I313" s="2">
        <v>1</v>
      </c>
      <c r="O313" s="3"/>
      <c r="P313" s="2" t="s">
        <v>420</v>
      </c>
      <c r="Q313" s="2" t="s">
        <v>266</v>
      </c>
      <c r="R313" s="2" cm="1">
        <f t="array" ref="R313">_xlfn.IFS(Q313="yellow",S313,Q313="white",S313,Q313="grey",S313,Q313="green","",Q313&lt;&gt;"green",S313)</f>
        <v>299</v>
      </c>
      <c r="S313" s="2">
        <v>299</v>
      </c>
      <c r="T313" s="2">
        <v>2</v>
      </c>
      <c r="U313" s="2">
        <v>1</v>
      </c>
      <c r="V313" s="3"/>
      <c r="W313" s="2" t="s">
        <v>1497</v>
      </c>
      <c r="X313" s="2" t="s">
        <v>266</v>
      </c>
      <c r="Y313" s="2" cm="1">
        <f t="array" ref="Y313">_xlfn.IFS(X313="yellow",Z313,X313="white",Z313,X313="grey",Z313,X313="green","",X313&lt;&gt;"green",Z313)</f>
        <v>299</v>
      </c>
      <c r="Z313" s="2">
        <v>299</v>
      </c>
      <c r="AA313" s="2">
        <v>2</v>
      </c>
      <c r="AB313" s="2">
        <v>1</v>
      </c>
      <c r="AC313" s="3"/>
      <c r="AD313" s="23" t="s">
        <v>1498</v>
      </c>
      <c r="AE313" s="21" t="s">
        <v>218</v>
      </c>
      <c r="AF313" s="2" t="str" cm="1">
        <f t="array" ref="AF313">_xlfn.IFS(AE313="yellow",AG313,AE313="white",AG313,AE313="grey",AG313,AE313="green","",AE313&lt;&gt;"green",AG313)</f>
        <v/>
      </c>
      <c r="AG313" s="2">
        <v>299</v>
      </c>
      <c r="AH313" s="2">
        <v>2</v>
      </c>
      <c r="AI313" s="2">
        <v>1</v>
      </c>
    </row>
    <row r="314" spans="6:35" ht="15.75" customHeight="1" x14ac:dyDescent="0.25">
      <c r="F314" s="2" t="s">
        <v>1499</v>
      </c>
      <c r="G314" s="2">
        <v>300</v>
      </c>
      <c r="H314" s="2">
        <v>2</v>
      </c>
      <c r="I314" s="2">
        <v>0</v>
      </c>
      <c r="O314" s="3"/>
      <c r="P314" s="2" t="s">
        <v>445</v>
      </c>
      <c r="Q314" s="2" t="s">
        <v>266</v>
      </c>
      <c r="R314" s="2" cm="1">
        <f t="array" ref="R314">_xlfn.IFS(Q314="yellow",S314,Q314="white",S314,Q314="grey",S314,Q314="green","",Q314&lt;&gt;"green",S314)</f>
        <v>300</v>
      </c>
      <c r="S314" s="2">
        <v>300</v>
      </c>
      <c r="T314" s="2">
        <v>2</v>
      </c>
      <c r="U314" s="2">
        <v>1</v>
      </c>
      <c r="V314" s="3"/>
      <c r="W314" s="2" t="s">
        <v>1500</v>
      </c>
      <c r="X314" s="2" t="s">
        <v>266</v>
      </c>
      <c r="Y314" s="2" cm="1">
        <f t="array" ref="Y314">_xlfn.IFS(X314="yellow",Z314,X314="white",Z314,X314="grey",Z314,X314="green","",X314&lt;&gt;"green",Z314)</f>
        <v>300</v>
      </c>
      <c r="Z314" s="2">
        <v>300</v>
      </c>
      <c r="AA314" s="2">
        <v>2</v>
      </c>
      <c r="AB314" s="2">
        <v>1</v>
      </c>
      <c r="AC314" s="3"/>
      <c r="AD314" s="23" t="s">
        <v>1501</v>
      </c>
      <c r="AE314" s="21" t="s">
        <v>218</v>
      </c>
      <c r="AF314" s="2" t="str" cm="1">
        <f t="array" ref="AF314">_xlfn.IFS(AE314="yellow",AG314,AE314="white",AG314,AE314="grey",AG314,AE314="green","",AE314&lt;&gt;"green",AG314)</f>
        <v/>
      </c>
      <c r="AG314" s="2">
        <v>300</v>
      </c>
      <c r="AH314" s="2">
        <v>2</v>
      </c>
      <c r="AI314" s="2">
        <v>1</v>
      </c>
    </row>
    <row r="315" spans="6:35" ht="15.75" customHeight="1" x14ac:dyDescent="0.25">
      <c r="F315" s="2" t="s">
        <v>1502</v>
      </c>
      <c r="G315" s="2">
        <v>301</v>
      </c>
      <c r="H315" s="2">
        <v>2</v>
      </c>
      <c r="I315" s="2">
        <v>0</v>
      </c>
      <c r="O315" s="3"/>
      <c r="P315" s="2" t="s">
        <v>450</v>
      </c>
      <c r="Q315" s="2" t="s">
        <v>266</v>
      </c>
      <c r="R315" s="2" cm="1">
        <f t="array" ref="R315">_xlfn.IFS(Q315="yellow",S315,Q315="white",S315,Q315="grey",S315,Q315="green","",Q315&lt;&gt;"green",S315)</f>
        <v>301</v>
      </c>
      <c r="S315" s="2">
        <v>301</v>
      </c>
      <c r="T315" s="2">
        <v>2</v>
      </c>
      <c r="U315" s="2">
        <v>1</v>
      </c>
      <c r="V315" s="3"/>
      <c r="W315" s="2" t="s">
        <v>1503</v>
      </c>
      <c r="X315" s="2" t="s">
        <v>266</v>
      </c>
      <c r="Y315" s="2" cm="1">
        <f t="array" ref="Y315">_xlfn.IFS(X315="yellow",Z315,X315="white",Z315,X315="grey",Z315,X315="green","",X315&lt;&gt;"green",Z315)</f>
        <v>301</v>
      </c>
      <c r="Z315" s="2">
        <v>301</v>
      </c>
      <c r="AA315" s="2">
        <v>2</v>
      </c>
      <c r="AB315" s="2">
        <v>1</v>
      </c>
      <c r="AC315" s="3"/>
      <c r="AD315" s="23" t="s">
        <v>1504</v>
      </c>
      <c r="AE315" s="21" t="s">
        <v>218</v>
      </c>
      <c r="AF315" s="2" t="str" cm="1">
        <f t="array" ref="AF315">_xlfn.IFS(AE315="yellow",AG315,AE315="white",AG315,AE315="grey",AG315,AE315="green","",AE315&lt;&gt;"green",AG315)</f>
        <v/>
      </c>
      <c r="AG315" s="2">
        <v>301</v>
      </c>
      <c r="AH315" s="2">
        <v>3</v>
      </c>
      <c r="AI315" s="2">
        <v>0</v>
      </c>
    </row>
    <row r="316" spans="6:35" ht="15.75" customHeight="1" x14ac:dyDescent="0.25">
      <c r="F316" s="2" t="s">
        <v>1505</v>
      </c>
      <c r="G316" s="2">
        <v>302</v>
      </c>
      <c r="H316" s="2">
        <v>2</v>
      </c>
      <c r="I316" s="2">
        <v>1</v>
      </c>
      <c r="O316" s="3"/>
      <c r="P316" s="2" t="s">
        <v>435</v>
      </c>
      <c r="Q316" s="2" t="s">
        <v>266</v>
      </c>
      <c r="R316" s="2" cm="1">
        <f t="array" ref="R316">_xlfn.IFS(Q316="yellow",S316,Q316="white",S316,Q316="grey",S316,Q316="green","",Q316&lt;&gt;"green",S316)</f>
        <v>302</v>
      </c>
      <c r="S316" s="2">
        <v>302</v>
      </c>
      <c r="T316" s="2">
        <v>2</v>
      </c>
      <c r="U316" s="2">
        <v>1</v>
      </c>
      <c r="V316" s="3"/>
      <c r="W316" s="2" t="s">
        <v>1506</v>
      </c>
      <c r="X316" s="2" t="s">
        <v>266</v>
      </c>
      <c r="Y316" s="2" cm="1">
        <f t="array" ref="Y316">_xlfn.IFS(X316="yellow",Z316,X316="white",Z316,X316="grey",Z316,X316="green","",X316&lt;&gt;"green",Z316)</f>
        <v>302</v>
      </c>
      <c r="Z316" s="2">
        <v>302</v>
      </c>
      <c r="AA316" s="2">
        <v>2</v>
      </c>
      <c r="AB316" s="2">
        <v>1</v>
      </c>
      <c r="AC316" s="3"/>
      <c r="AD316" s="23" t="s">
        <v>1507</v>
      </c>
      <c r="AE316" s="21" t="s">
        <v>218</v>
      </c>
      <c r="AF316" s="2" t="str" cm="1">
        <f t="array" ref="AF316">_xlfn.IFS(AE316="yellow",AG316,AE316="white",AG316,AE316="grey",AG316,AE316="green","",AE316&lt;&gt;"green",AG316)</f>
        <v/>
      </c>
      <c r="AG316" s="2">
        <v>302</v>
      </c>
      <c r="AH316" s="2">
        <v>3</v>
      </c>
      <c r="AI316" s="2">
        <v>0</v>
      </c>
    </row>
    <row r="317" spans="6:35" ht="15.75" customHeight="1" x14ac:dyDescent="0.25">
      <c r="F317" s="2" t="s">
        <v>1508</v>
      </c>
      <c r="G317" s="2">
        <v>303</v>
      </c>
      <c r="H317" s="2">
        <v>2</v>
      </c>
      <c r="I317" s="2">
        <v>1</v>
      </c>
      <c r="O317" s="3"/>
      <c r="P317" s="2" t="s">
        <v>440</v>
      </c>
      <c r="Q317" s="2" t="s">
        <v>266</v>
      </c>
      <c r="R317" s="2" cm="1">
        <f t="array" ref="R317">_xlfn.IFS(Q317="yellow",S317,Q317="white",S317,Q317="grey",S317,Q317="green","",Q317&lt;&gt;"green",S317)</f>
        <v>303</v>
      </c>
      <c r="S317" s="2">
        <v>303</v>
      </c>
      <c r="T317" s="2">
        <v>2</v>
      </c>
      <c r="U317" s="2">
        <v>1</v>
      </c>
      <c r="V317" s="3"/>
      <c r="W317" s="2" t="s">
        <v>1509</v>
      </c>
      <c r="X317" s="2" t="s">
        <v>266</v>
      </c>
      <c r="Y317" s="2" cm="1">
        <f t="array" ref="Y317">_xlfn.IFS(X317="yellow",Z317,X317="white",Z317,X317="grey",Z317,X317="green","",X317&lt;&gt;"green",Z317)</f>
        <v>303</v>
      </c>
      <c r="Z317" s="2">
        <v>303</v>
      </c>
      <c r="AA317" s="2">
        <v>2</v>
      </c>
      <c r="AB317" s="2">
        <v>1</v>
      </c>
      <c r="AC317" s="3"/>
      <c r="AD317" s="23" t="s">
        <v>1510</v>
      </c>
      <c r="AE317" s="21" t="s">
        <v>218</v>
      </c>
      <c r="AF317" s="2" t="str" cm="1">
        <f t="array" ref="AF317">_xlfn.IFS(AE317="yellow",AG317,AE317="white",AG317,AE317="grey",AG317,AE317="green","",AE317&lt;&gt;"green",AG317)</f>
        <v/>
      </c>
      <c r="AG317" s="2">
        <v>303</v>
      </c>
      <c r="AH317" s="2">
        <v>3</v>
      </c>
      <c r="AI317" s="2">
        <v>0</v>
      </c>
    </row>
    <row r="318" spans="6:35" ht="15.75" customHeight="1" x14ac:dyDescent="0.25">
      <c r="F318" s="2" t="s">
        <v>1511</v>
      </c>
      <c r="G318" s="2">
        <v>304</v>
      </c>
      <c r="H318" s="2">
        <v>2</v>
      </c>
      <c r="I318" s="2">
        <v>1</v>
      </c>
      <c r="O318" s="3"/>
      <c r="P318" s="2" t="s">
        <v>465</v>
      </c>
      <c r="Q318" s="2" t="s">
        <v>266</v>
      </c>
      <c r="R318" s="2" cm="1">
        <f t="array" ref="R318">_xlfn.IFS(Q318="yellow",S318,Q318="white",S318,Q318="grey",S318,Q318="green","",Q318&lt;&gt;"green",S318)</f>
        <v>304</v>
      </c>
      <c r="S318" s="2">
        <v>304</v>
      </c>
      <c r="T318" s="2">
        <v>2</v>
      </c>
      <c r="U318" s="2">
        <v>1</v>
      </c>
      <c r="V318" s="3"/>
      <c r="W318" s="2" t="s">
        <v>1512</v>
      </c>
      <c r="X318" s="2" t="s">
        <v>266</v>
      </c>
      <c r="Y318" s="2" cm="1">
        <f t="array" ref="Y318">_xlfn.IFS(X318="yellow",Z318,X318="white",Z318,X318="grey",Z318,X318="green","",X318&lt;&gt;"green",Z318)</f>
        <v>304</v>
      </c>
      <c r="Z318" s="2">
        <v>304</v>
      </c>
      <c r="AA318" s="2">
        <v>2</v>
      </c>
      <c r="AB318" s="2">
        <v>1</v>
      </c>
      <c r="AC318" s="3"/>
      <c r="AD318" s="23" t="s">
        <v>1513</v>
      </c>
      <c r="AE318" s="21" t="s">
        <v>218</v>
      </c>
      <c r="AF318" s="2" t="str" cm="1">
        <f t="array" ref="AF318">_xlfn.IFS(AE318="yellow",AG318,AE318="white",AG318,AE318="grey",AG318,AE318="green","",AE318&lt;&gt;"green",AG318)</f>
        <v/>
      </c>
      <c r="AG318" s="2">
        <v>304</v>
      </c>
      <c r="AH318" s="2">
        <v>3</v>
      </c>
      <c r="AI318" s="2">
        <v>0</v>
      </c>
    </row>
    <row r="319" spans="6:35" ht="15.75" customHeight="1" x14ac:dyDescent="0.25">
      <c r="F319" s="2" t="s">
        <v>1514</v>
      </c>
      <c r="G319" s="2">
        <v>305</v>
      </c>
      <c r="H319" s="2">
        <v>2</v>
      </c>
      <c r="I319" s="2">
        <v>1</v>
      </c>
      <c r="O319" s="3"/>
      <c r="P319" s="2" t="s">
        <v>470</v>
      </c>
      <c r="Q319" s="2" t="s">
        <v>266</v>
      </c>
      <c r="R319" s="2" cm="1">
        <f t="array" ref="R319">_xlfn.IFS(Q319="yellow",S319,Q319="white",S319,Q319="grey",S319,Q319="green","",Q319&lt;&gt;"green",S319)</f>
        <v>305</v>
      </c>
      <c r="S319" s="2">
        <v>305</v>
      </c>
      <c r="T319" s="2">
        <v>2</v>
      </c>
      <c r="U319" s="2">
        <v>1</v>
      </c>
      <c r="V319" s="3" t="s">
        <v>1134</v>
      </c>
      <c r="W319" s="25" t="s">
        <v>1515</v>
      </c>
      <c r="X319" s="21" t="s">
        <v>218</v>
      </c>
      <c r="Y319" s="2" t="str" cm="1">
        <f t="array" ref="Y319">_xlfn.IFS(X319="yellow",Z319,X319="white",Z319,X319="grey",Z319,X319="green","",X319&lt;&gt;"green",Z319)</f>
        <v/>
      </c>
      <c r="Z319" s="2">
        <v>305</v>
      </c>
      <c r="AA319" s="2">
        <v>3</v>
      </c>
      <c r="AB319" s="2">
        <v>0</v>
      </c>
      <c r="AC319" s="3"/>
      <c r="AD319" s="23" t="s">
        <v>1516</v>
      </c>
      <c r="AE319" s="21" t="s">
        <v>218</v>
      </c>
      <c r="AF319" s="2" t="str" cm="1">
        <f t="array" ref="AF319">_xlfn.IFS(AE319="yellow",AG319,AE319="white",AG319,AE319="grey",AG319,AE319="green","",AE319&lt;&gt;"green",AG319)</f>
        <v/>
      </c>
      <c r="AG319" s="2">
        <v>305</v>
      </c>
      <c r="AH319" s="2">
        <v>3</v>
      </c>
      <c r="AI319" s="2">
        <v>0</v>
      </c>
    </row>
    <row r="320" spans="6:35" ht="15.75" customHeight="1" x14ac:dyDescent="0.25">
      <c r="F320" s="2" t="s">
        <v>1517</v>
      </c>
      <c r="G320" s="2">
        <v>306</v>
      </c>
      <c r="H320" s="2">
        <v>2</v>
      </c>
      <c r="I320" s="2">
        <v>1</v>
      </c>
      <c r="O320" s="3"/>
      <c r="P320" s="2" t="s">
        <v>455</v>
      </c>
      <c r="Q320" s="2" t="s">
        <v>266</v>
      </c>
      <c r="R320" s="2" cm="1">
        <f t="array" ref="R320">_xlfn.IFS(Q320="yellow",S320,Q320="white",S320,Q320="grey",S320,Q320="green","",Q320&lt;&gt;"green",S320)</f>
        <v>306</v>
      </c>
      <c r="S320" s="2">
        <v>306</v>
      </c>
      <c r="T320" s="2">
        <v>2</v>
      </c>
      <c r="U320" s="2">
        <v>1</v>
      </c>
      <c r="V320" s="3"/>
      <c r="W320" s="26" t="s">
        <v>1518</v>
      </c>
      <c r="X320" s="21" t="s">
        <v>218</v>
      </c>
      <c r="Y320" s="2" t="str" cm="1">
        <f t="array" ref="Y320">_xlfn.IFS(X320="yellow",Z320,X320="white",Z320,X320="grey",Z320,X320="green","",X320&lt;&gt;"green",Z320)</f>
        <v/>
      </c>
      <c r="Z320" s="2">
        <v>306</v>
      </c>
      <c r="AA320" s="2">
        <v>3</v>
      </c>
      <c r="AB320" s="2">
        <v>0</v>
      </c>
      <c r="AC320" s="3"/>
      <c r="AD320" s="23" t="s">
        <v>1519</v>
      </c>
      <c r="AE320" s="21" t="s">
        <v>218</v>
      </c>
      <c r="AF320" s="2" t="str" cm="1">
        <f t="array" ref="AF320">_xlfn.IFS(AE320="yellow",AG320,AE320="white",AG320,AE320="grey",AG320,AE320="green","",AE320&lt;&gt;"green",AG320)</f>
        <v/>
      </c>
      <c r="AG320" s="2">
        <v>306</v>
      </c>
      <c r="AH320" s="2">
        <v>3</v>
      </c>
      <c r="AI320" s="2">
        <v>0</v>
      </c>
    </row>
    <row r="321" spans="6:35" ht="15.75" customHeight="1" x14ac:dyDescent="0.25">
      <c r="F321" s="2" t="s">
        <v>1520</v>
      </c>
      <c r="G321" s="2">
        <v>307</v>
      </c>
      <c r="H321" s="2">
        <v>2</v>
      </c>
      <c r="I321" s="2">
        <v>1</v>
      </c>
      <c r="O321" s="3"/>
      <c r="P321" s="2" t="s">
        <v>460</v>
      </c>
      <c r="Q321" s="2" t="s">
        <v>266</v>
      </c>
      <c r="R321" s="2" cm="1">
        <f t="array" ref="R321">_xlfn.IFS(Q321="yellow",S321,Q321="white",S321,Q321="grey",S321,Q321="green","",Q321&lt;&gt;"green",S321)</f>
        <v>307</v>
      </c>
      <c r="S321" s="2">
        <v>307</v>
      </c>
      <c r="T321" s="2">
        <v>2</v>
      </c>
      <c r="U321" s="2">
        <v>1</v>
      </c>
      <c r="V321" s="3"/>
      <c r="W321" s="26" t="s">
        <v>1521</v>
      </c>
      <c r="X321" s="21" t="s">
        <v>218</v>
      </c>
      <c r="Y321" s="2" t="str" cm="1">
        <f t="array" ref="Y321">_xlfn.IFS(X321="yellow",Z321,X321="white",Z321,X321="grey",Z321,X321="green","",X321&lt;&gt;"green",Z321)</f>
        <v/>
      </c>
      <c r="Z321" s="2">
        <v>307</v>
      </c>
      <c r="AA321" s="2">
        <v>3</v>
      </c>
      <c r="AB321" s="2">
        <v>0</v>
      </c>
      <c r="AC321" s="3"/>
      <c r="AD321" s="23" t="s">
        <v>1522</v>
      </c>
      <c r="AE321" s="21" t="s">
        <v>218</v>
      </c>
      <c r="AF321" s="2" t="str" cm="1">
        <f t="array" ref="AF321">_xlfn.IFS(AE321="yellow",AG321,AE321="white",AG321,AE321="grey",AG321,AE321="green","",AE321&lt;&gt;"green",AG321)</f>
        <v/>
      </c>
      <c r="AG321" s="2">
        <v>307</v>
      </c>
      <c r="AH321" s="2">
        <v>3</v>
      </c>
      <c r="AI321" s="2">
        <v>0</v>
      </c>
    </row>
    <row r="322" spans="6:35" ht="15.75" customHeight="1" x14ac:dyDescent="0.25">
      <c r="F322" s="2" t="s">
        <v>1523</v>
      </c>
      <c r="G322" s="2">
        <v>308</v>
      </c>
      <c r="H322" s="2">
        <v>2</v>
      </c>
      <c r="I322" s="2">
        <v>1</v>
      </c>
      <c r="O322" s="3"/>
      <c r="P322" s="23" t="s">
        <v>1524</v>
      </c>
      <c r="Q322" s="21" t="s">
        <v>218</v>
      </c>
      <c r="R322" s="2" t="str" cm="1">
        <f t="array" ref="R322">_xlfn.IFS(Q322="yellow",S322,Q322="white",S322,Q322="grey",S322,Q322="green","",Q322&lt;&gt;"green",S322)</f>
        <v/>
      </c>
      <c r="S322" s="2">
        <v>308</v>
      </c>
      <c r="T322" s="2">
        <v>2</v>
      </c>
      <c r="U322" s="2">
        <v>1</v>
      </c>
      <c r="V322" s="3"/>
      <c r="W322" s="26" t="s">
        <v>1525</v>
      </c>
      <c r="X322" s="21" t="s">
        <v>218</v>
      </c>
      <c r="Y322" s="2" t="str" cm="1">
        <f t="array" ref="Y322">_xlfn.IFS(X322="yellow",Z322,X322="white",Z322,X322="grey",Z322,X322="green","",X322&lt;&gt;"green",Z322)</f>
        <v/>
      </c>
      <c r="Z322" s="2">
        <v>308</v>
      </c>
      <c r="AA322" s="2">
        <v>3</v>
      </c>
      <c r="AB322" s="2">
        <v>0</v>
      </c>
      <c r="AC322" s="3"/>
      <c r="AD322" s="23" t="s">
        <v>1526</v>
      </c>
      <c r="AE322" s="21" t="s">
        <v>218</v>
      </c>
      <c r="AF322" s="2" t="str" cm="1">
        <f t="array" ref="AF322">_xlfn.IFS(AE322="yellow",AG322,AE322="white",AG322,AE322="grey",AG322,AE322="green","",AE322&lt;&gt;"green",AG322)</f>
        <v/>
      </c>
      <c r="AG322" s="2">
        <v>308</v>
      </c>
      <c r="AH322" s="2">
        <v>3</v>
      </c>
      <c r="AI322" s="2">
        <v>0</v>
      </c>
    </row>
    <row r="323" spans="6:35" ht="15.75" customHeight="1" x14ac:dyDescent="0.25">
      <c r="F323" s="2" t="s">
        <v>1527</v>
      </c>
      <c r="G323" s="2">
        <v>309</v>
      </c>
      <c r="H323" s="2">
        <v>2</v>
      </c>
      <c r="I323" s="2">
        <v>1</v>
      </c>
      <c r="O323" s="3"/>
      <c r="P323" s="23" t="s">
        <v>1528</v>
      </c>
      <c r="Q323" s="21" t="s">
        <v>218</v>
      </c>
      <c r="R323" s="2" t="str" cm="1">
        <f t="array" ref="R323">_xlfn.IFS(Q323="yellow",S323,Q323="white",S323,Q323="grey",S323,Q323="green","",Q323&lt;&gt;"green",S323)</f>
        <v/>
      </c>
      <c r="S323" s="2">
        <v>309</v>
      </c>
      <c r="T323" s="2">
        <v>2</v>
      </c>
      <c r="U323" s="2">
        <v>1</v>
      </c>
      <c r="V323" s="3"/>
      <c r="W323" s="26" t="s">
        <v>1529</v>
      </c>
      <c r="X323" s="21" t="s">
        <v>218</v>
      </c>
      <c r="Y323" s="2" t="str" cm="1">
        <f t="array" ref="Y323">_xlfn.IFS(X323="yellow",Z323,X323="white",Z323,X323="grey",Z323,X323="green","",X323&lt;&gt;"green",Z323)</f>
        <v/>
      </c>
      <c r="Z323" s="2">
        <v>309</v>
      </c>
      <c r="AA323" s="2">
        <v>3</v>
      </c>
      <c r="AB323" s="2">
        <v>0</v>
      </c>
      <c r="AC323" s="3"/>
      <c r="AD323" s="23" t="s">
        <v>1530</v>
      </c>
      <c r="AE323" s="21" t="s">
        <v>218</v>
      </c>
      <c r="AF323" s="2" t="str" cm="1">
        <f t="array" ref="AF323">_xlfn.IFS(AE323="yellow",AG323,AE323="white",AG323,AE323="grey",AG323,AE323="green","",AE323&lt;&gt;"green",AG323)</f>
        <v/>
      </c>
      <c r="AG323" s="2">
        <v>309</v>
      </c>
      <c r="AH323" s="2">
        <v>3</v>
      </c>
      <c r="AI323" s="2">
        <v>0</v>
      </c>
    </row>
    <row r="324" spans="6:35" ht="15.75" customHeight="1" x14ac:dyDescent="0.25">
      <c r="F324" s="2" t="s">
        <v>1531</v>
      </c>
      <c r="G324" s="2">
        <v>310</v>
      </c>
      <c r="H324" s="2">
        <v>2</v>
      </c>
      <c r="I324" s="2">
        <v>1</v>
      </c>
      <c r="O324" s="3"/>
      <c r="P324" s="23" t="s">
        <v>1532</v>
      </c>
      <c r="Q324" s="21" t="s">
        <v>218</v>
      </c>
      <c r="R324" s="2" t="str" cm="1">
        <f t="array" ref="R324">_xlfn.IFS(Q324="yellow",S324,Q324="white",S324,Q324="grey",S324,Q324="green","",Q324&lt;&gt;"green",S324)</f>
        <v/>
      </c>
      <c r="S324" s="2">
        <v>310</v>
      </c>
      <c r="T324" s="2">
        <v>2</v>
      </c>
      <c r="U324" s="2">
        <v>1</v>
      </c>
      <c r="V324" s="3"/>
      <c r="W324" s="26" t="s">
        <v>1533</v>
      </c>
      <c r="X324" s="21" t="s">
        <v>218</v>
      </c>
      <c r="Y324" s="2" t="str" cm="1">
        <f t="array" ref="Y324">_xlfn.IFS(X324="yellow",Z324,X324="white",Z324,X324="grey",Z324,X324="green","",X324&lt;&gt;"green",Z324)</f>
        <v/>
      </c>
      <c r="Z324" s="2">
        <v>310</v>
      </c>
      <c r="AA324" s="2">
        <v>3</v>
      </c>
      <c r="AB324" s="2">
        <v>0</v>
      </c>
      <c r="AC324" s="3"/>
      <c r="AD324" s="23" t="s">
        <v>1534</v>
      </c>
      <c r="AE324" s="21" t="s">
        <v>218</v>
      </c>
      <c r="AF324" s="2" t="str" cm="1">
        <f t="array" ref="AF324">_xlfn.IFS(AE324="yellow",AG324,AE324="white",AG324,AE324="grey",AG324,AE324="green","",AE324&lt;&gt;"green",AG324)</f>
        <v/>
      </c>
      <c r="AG324" s="2">
        <v>310</v>
      </c>
      <c r="AH324" s="2">
        <v>3</v>
      </c>
      <c r="AI324" s="2">
        <v>0</v>
      </c>
    </row>
    <row r="325" spans="6:35" ht="15.75" customHeight="1" x14ac:dyDescent="0.25">
      <c r="F325" s="2" t="s">
        <v>1535</v>
      </c>
      <c r="G325" s="2">
        <v>311</v>
      </c>
      <c r="H325" s="2">
        <v>2</v>
      </c>
      <c r="I325" s="2">
        <v>1</v>
      </c>
      <c r="O325" s="3"/>
      <c r="P325" s="23" t="s">
        <v>1536</v>
      </c>
      <c r="Q325" s="21" t="s">
        <v>218</v>
      </c>
      <c r="R325" s="2" t="str" cm="1">
        <f t="array" ref="R325">_xlfn.IFS(Q325="yellow",S325,Q325="white",S325,Q325="grey",S325,Q325="green","",Q325&lt;&gt;"green",S325)</f>
        <v/>
      </c>
      <c r="S325" s="2">
        <v>311</v>
      </c>
      <c r="T325" s="2">
        <v>2</v>
      </c>
      <c r="U325" s="2">
        <v>1</v>
      </c>
      <c r="V325" s="3"/>
      <c r="W325" s="26" t="s">
        <v>1537</v>
      </c>
      <c r="X325" s="21" t="s">
        <v>218</v>
      </c>
      <c r="Y325" s="2" t="str" cm="1">
        <f t="array" ref="Y325">_xlfn.IFS(X325="yellow",Z325,X325="white",Z325,X325="grey",Z325,X325="green","",X325&lt;&gt;"green",Z325)</f>
        <v/>
      </c>
      <c r="Z325" s="2">
        <v>311</v>
      </c>
      <c r="AA325" s="2">
        <v>3</v>
      </c>
      <c r="AB325" s="2">
        <v>0</v>
      </c>
      <c r="AC325" s="3"/>
      <c r="AD325" s="23" t="s">
        <v>1538</v>
      </c>
      <c r="AE325" s="21" t="s">
        <v>218</v>
      </c>
      <c r="AF325" s="2" t="str" cm="1">
        <f t="array" ref="AF325">_xlfn.IFS(AE325="yellow",AG325,AE325="white",AG325,AE325="grey",AG325,AE325="green","",AE325&lt;&gt;"green",AG325)</f>
        <v/>
      </c>
      <c r="AG325" s="2">
        <v>311</v>
      </c>
      <c r="AH325" s="2">
        <v>3</v>
      </c>
      <c r="AI325" s="2">
        <v>0</v>
      </c>
    </row>
    <row r="326" spans="6:35" ht="15.75" customHeight="1" x14ac:dyDescent="0.25">
      <c r="F326" s="2" t="s">
        <v>1539</v>
      </c>
      <c r="G326" s="2">
        <v>312</v>
      </c>
      <c r="H326" s="2">
        <v>2</v>
      </c>
      <c r="I326" s="2">
        <v>1</v>
      </c>
      <c r="O326" s="3"/>
      <c r="P326" s="23" t="s">
        <v>1540</v>
      </c>
      <c r="Q326" s="21" t="s">
        <v>218</v>
      </c>
      <c r="R326" s="2" t="str" cm="1">
        <f t="array" ref="R326">_xlfn.IFS(Q326="yellow",S326,Q326="white",S326,Q326="grey",S326,Q326="green","",Q326&lt;&gt;"green",S326)</f>
        <v/>
      </c>
      <c r="S326" s="2">
        <v>312</v>
      </c>
      <c r="T326" s="2">
        <v>2</v>
      </c>
      <c r="U326" s="2">
        <v>1</v>
      </c>
      <c r="V326" s="3"/>
      <c r="W326" s="26" t="s">
        <v>1541</v>
      </c>
      <c r="X326" s="21" t="s">
        <v>218</v>
      </c>
      <c r="Y326" s="2" t="str" cm="1">
        <f t="array" ref="Y326">_xlfn.IFS(X326="yellow",Z326,X326="white",Z326,X326="grey",Z326,X326="green","",X326&lt;&gt;"green",Z326)</f>
        <v/>
      </c>
      <c r="Z326" s="2">
        <v>312</v>
      </c>
      <c r="AA326" s="2">
        <v>3</v>
      </c>
      <c r="AB326" s="2">
        <v>0</v>
      </c>
      <c r="AC326" s="3"/>
      <c r="AD326" s="23" t="s">
        <v>1542</v>
      </c>
      <c r="AE326" s="21" t="s">
        <v>218</v>
      </c>
      <c r="AF326" s="2" t="str" cm="1">
        <f t="array" ref="AF326">_xlfn.IFS(AE326="yellow",AG326,AE326="white",AG326,AE326="grey",AG326,AE326="green","",AE326&lt;&gt;"green",AG326)</f>
        <v/>
      </c>
      <c r="AG326" s="2">
        <v>312</v>
      </c>
      <c r="AH326" s="2">
        <v>3</v>
      </c>
      <c r="AI326" s="2">
        <v>0</v>
      </c>
    </row>
    <row r="327" spans="6:35" ht="15.75" customHeight="1" x14ac:dyDescent="0.25">
      <c r="F327" s="2" t="s">
        <v>1543</v>
      </c>
      <c r="G327" s="2">
        <v>313</v>
      </c>
      <c r="H327" s="2">
        <v>2</v>
      </c>
      <c r="I327" s="2">
        <v>1</v>
      </c>
      <c r="O327" s="3"/>
      <c r="P327" s="23" t="s">
        <v>1544</v>
      </c>
      <c r="Q327" s="21" t="s">
        <v>218</v>
      </c>
      <c r="R327" s="2" t="str" cm="1">
        <f t="array" ref="R327">_xlfn.IFS(Q327="yellow",S327,Q327="white",S327,Q327="grey",S327,Q327="green","",Q327&lt;&gt;"green",S327)</f>
        <v/>
      </c>
      <c r="S327" s="2">
        <v>313</v>
      </c>
      <c r="T327" s="2">
        <v>2</v>
      </c>
      <c r="U327" s="2">
        <v>1</v>
      </c>
      <c r="V327" s="3"/>
      <c r="W327" s="26" t="s">
        <v>1545</v>
      </c>
      <c r="X327" s="21" t="s">
        <v>218</v>
      </c>
      <c r="Y327" s="2" t="str" cm="1">
        <f t="array" ref="Y327">_xlfn.IFS(X327="yellow",Z327,X327="white",Z327,X327="grey",Z327,X327="green","",X327&lt;&gt;"green",Z327)</f>
        <v/>
      </c>
      <c r="Z327" s="2">
        <v>313</v>
      </c>
      <c r="AA327" s="2">
        <v>3</v>
      </c>
      <c r="AB327" s="2">
        <v>0</v>
      </c>
      <c r="AC327" s="3"/>
      <c r="AD327" s="23" t="s">
        <v>1546</v>
      </c>
      <c r="AE327" s="21" t="s">
        <v>218</v>
      </c>
      <c r="AF327" s="2" t="str" cm="1">
        <f t="array" ref="AF327">_xlfn.IFS(AE327="yellow",AG327,AE327="white",AG327,AE327="grey",AG327,AE327="green","",AE327&lt;&gt;"green",AG327)</f>
        <v/>
      </c>
      <c r="AG327" s="2">
        <v>313</v>
      </c>
      <c r="AH327" s="2">
        <v>3</v>
      </c>
      <c r="AI327" s="2">
        <v>0</v>
      </c>
    </row>
    <row r="328" spans="6:35" ht="15.75" customHeight="1" x14ac:dyDescent="0.25">
      <c r="F328" s="2" t="s">
        <v>1547</v>
      </c>
      <c r="G328" s="2">
        <v>314</v>
      </c>
      <c r="H328" s="2">
        <v>2</v>
      </c>
      <c r="I328" s="2">
        <v>1</v>
      </c>
      <c r="O328" s="3"/>
      <c r="P328" s="23" t="s">
        <v>1548</v>
      </c>
      <c r="Q328" s="21" t="s">
        <v>218</v>
      </c>
      <c r="R328" s="2" t="str" cm="1">
        <f t="array" ref="R328">_xlfn.IFS(Q328="yellow",S328,Q328="white",S328,Q328="grey",S328,Q328="green","",Q328&lt;&gt;"green",S328)</f>
        <v/>
      </c>
      <c r="S328" s="2">
        <v>314</v>
      </c>
      <c r="T328" s="2">
        <v>2</v>
      </c>
      <c r="U328" s="2">
        <v>1</v>
      </c>
      <c r="V328" s="3"/>
      <c r="W328" s="26" t="s">
        <v>1549</v>
      </c>
      <c r="X328" s="21" t="s">
        <v>218</v>
      </c>
      <c r="Y328" s="2" t="str" cm="1">
        <f t="array" ref="Y328">_xlfn.IFS(X328="yellow",Z328,X328="white",Z328,X328="grey",Z328,X328="green","",X328&lt;&gt;"green",Z328)</f>
        <v/>
      </c>
      <c r="Z328" s="2">
        <v>314</v>
      </c>
      <c r="AA328" s="2">
        <v>3</v>
      </c>
      <c r="AB328" s="2">
        <v>0</v>
      </c>
      <c r="AC328" s="3"/>
      <c r="AD328" s="23" t="s">
        <v>1550</v>
      </c>
      <c r="AE328" s="21" t="s">
        <v>218</v>
      </c>
      <c r="AF328" s="2" t="str" cm="1">
        <f t="array" ref="AF328">_xlfn.IFS(AE328="yellow",AG328,AE328="white",AG328,AE328="grey",AG328,AE328="green","",AE328&lt;&gt;"green",AG328)</f>
        <v/>
      </c>
      <c r="AG328" s="2">
        <v>314</v>
      </c>
      <c r="AH328" s="2">
        <v>3</v>
      </c>
      <c r="AI328" s="2">
        <v>0</v>
      </c>
    </row>
    <row r="329" spans="6:35" ht="15.75" customHeight="1" x14ac:dyDescent="0.25">
      <c r="F329" s="2" t="s">
        <v>1551</v>
      </c>
      <c r="G329" s="2">
        <v>315</v>
      </c>
      <c r="H329" s="2">
        <v>2</v>
      </c>
      <c r="I329" s="2">
        <v>1</v>
      </c>
      <c r="O329" s="3"/>
      <c r="P329" s="23" t="s">
        <v>1552</v>
      </c>
      <c r="Q329" s="21" t="s">
        <v>218</v>
      </c>
      <c r="R329" s="2" t="str" cm="1">
        <f t="array" ref="R329">_xlfn.IFS(Q329="yellow",S329,Q329="white",S329,Q329="grey",S329,Q329="green","",Q329&lt;&gt;"green",S329)</f>
        <v/>
      </c>
      <c r="S329" s="2">
        <v>315</v>
      </c>
      <c r="T329" s="2">
        <v>2</v>
      </c>
      <c r="U329" s="2">
        <v>1</v>
      </c>
      <c r="V329" s="3"/>
      <c r="W329" s="26" t="s">
        <v>1553</v>
      </c>
      <c r="X329" s="21" t="s">
        <v>218</v>
      </c>
      <c r="Y329" s="2" t="str" cm="1">
        <f t="array" ref="Y329">_xlfn.IFS(X329="yellow",Z329,X329="white",Z329,X329="grey",Z329,X329="green","",X329&lt;&gt;"green",Z329)</f>
        <v/>
      </c>
      <c r="Z329" s="2">
        <v>315</v>
      </c>
      <c r="AA329" s="2">
        <v>3</v>
      </c>
      <c r="AB329" s="2">
        <v>0</v>
      </c>
      <c r="AC329" s="3"/>
      <c r="AD329" s="23" t="s">
        <v>1554</v>
      </c>
      <c r="AE329" s="21" t="s">
        <v>218</v>
      </c>
      <c r="AF329" s="2" t="str" cm="1">
        <f t="array" ref="AF329">_xlfn.IFS(AE329="yellow",AG329,AE329="white",AG329,AE329="grey",AG329,AE329="green","",AE329&lt;&gt;"green",AG329)</f>
        <v/>
      </c>
      <c r="AG329" s="2">
        <v>315</v>
      </c>
      <c r="AH329" s="2">
        <v>3</v>
      </c>
      <c r="AI329" s="2">
        <v>0</v>
      </c>
    </row>
    <row r="330" spans="6:35" ht="15.75" customHeight="1" x14ac:dyDescent="0.25">
      <c r="F330" s="2" t="s">
        <v>1555</v>
      </c>
      <c r="G330" s="2">
        <v>316</v>
      </c>
      <c r="H330" s="2">
        <v>2</v>
      </c>
      <c r="I330" s="2">
        <v>0</v>
      </c>
      <c r="O330" s="3"/>
      <c r="P330" s="23" t="s">
        <v>1556</v>
      </c>
      <c r="Q330" s="21" t="s">
        <v>218</v>
      </c>
      <c r="R330" s="2" t="str" cm="1">
        <f t="array" ref="R330">_xlfn.IFS(Q330="yellow",S330,Q330="white",S330,Q330="grey",S330,Q330="green","",Q330&lt;&gt;"green",S330)</f>
        <v/>
      </c>
      <c r="S330" s="2">
        <v>316</v>
      </c>
      <c r="T330" s="2">
        <v>2</v>
      </c>
      <c r="U330" s="2">
        <v>1</v>
      </c>
      <c r="V330" s="3"/>
      <c r="W330" s="27" t="s">
        <v>1557</v>
      </c>
      <c r="X330" s="21" t="s">
        <v>218</v>
      </c>
      <c r="Y330" s="2" t="str" cm="1">
        <f t="array" ref="Y330">_xlfn.IFS(X330="yellow",Z330,X330="white",Z330,X330="grey",Z330,X330="green","",X330&lt;&gt;"green",Z330)</f>
        <v/>
      </c>
      <c r="Z330" s="2">
        <v>316</v>
      </c>
      <c r="AA330" s="2">
        <v>3</v>
      </c>
      <c r="AB330" s="2">
        <v>0</v>
      </c>
      <c r="AC330" s="3"/>
      <c r="AD330" s="23" t="s">
        <v>1558</v>
      </c>
      <c r="AE330" s="21" t="s">
        <v>218</v>
      </c>
      <c r="AF330" s="2" t="str" cm="1">
        <f t="array" ref="AF330">_xlfn.IFS(AE330="yellow",AG330,AE330="white",AG330,AE330="grey",AG330,AE330="green","",AE330&lt;&gt;"green",AG330)</f>
        <v/>
      </c>
      <c r="AG330" s="2">
        <v>316</v>
      </c>
      <c r="AH330" s="2">
        <v>3</v>
      </c>
      <c r="AI330" s="2">
        <v>0</v>
      </c>
    </row>
    <row r="331" spans="6:35" ht="15.75" customHeight="1" x14ac:dyDescent="0.25">
      <c r="F331" s="2" t="s">
        <v>1559</v>
      </c>
      <c r="G331" s="2">
        <v>317</v>
      </c>
      <c r="H331" s="2">
        <v>2</v>
      </c>
      <c r="I331" s="2">
        <v>0</v>
      </c>
      <c r="O331" s="3"/>
      <c r="P331" s="23" t="s">
        <v>1560</v>
      </c>
      <c r="Q331" s="21" t="s">
        <v>218</v>
      </c>
      <c r="R331" s="2" t="str" cm="1">
        <f t="array" ref="R331">_xlfn.IFS(Q331="yellow",S331,Q331="white",S331,Q331="grey",S331,Q331="green","",Q331&lt;&gt;"green",S331)</f>
        <v/>
      </c>
      <c r="S331" s="2">
        <v>317</v>
      </c>
      <c r="T331" s="2">
        <v>2</v>
      </c>
      <c r="U331" s="2">
        <v>1</v>
      </c>
      <c r="V331" s="3" t="s">
        <v>1134</v>
      </c>
      <c r="W331" s="26" t="s">
        <v>1561</v>
      </c>
      <c r="X331" s="21" t="s">
        <v>218</v>
      </c>
      <c r="Y331" s="2" t="str" cm="1">
        <f t="array" ref="Y331">_xlfn.IFS(X331="yellow",Z331,X331="white",Z331,X331="grey",Z331,X331="green","",X331&lt;&gt;"green",Z331)</f>
        <v/>
      </c>
      <c r="Z331" s="2">
        <v>317</v>
      </c>
      <c r="AA331" s="2">
        <v>2</v>
      </c>
      <c r="AB331" s="2">
        <v>0</v>
      </c>
      <c r="AC331" s="3"/>
      <c r="AD331" s="23" t="s">
        <v>1562</v>
      </c>
      <c r="AE331" s="21" t="s">
        <v>218</v>
      </c>
      <c r="AF331" s="2" t="str" cm="1">
        <f t="array" ref="AF331">_xlfn.IFS(AE331="yellow",AG331,AE331="white",AG331,AE331="grey",AG331,AE331="green","",AE331&lt;&gt;"green",AG331)</f>
        <v/>
      </c>
      <c r="AG331" s="2">
        <v>317</v>
      </c>
      <c r="AH331" s="2">
        <v>3</v>
      </c>
      <c r="AI331" s="2">
        <v>0</v>
      </c>
    </row>
    <row r="332" spans="6:35" ht="15.75" customHeight="1" x14ac:dyDescent="0.25">
      <c r="F332" s="2" t="s">
        <v>1563</v>
      </c>
      <c r="G332" s="2">
        <v>318</v>
      </c>
      <c r="H332" s="2">
        <v>2</v>
      </c>
      <c r="I332" s="2">
        <v>1</v>
      </c>
      <c r="O332" s="3"/>
      <c r="P332" s="23" t="s">
        <v>1564</v>
      </c>
      <c r="Q332" s="21" t="s">
        <v>218</v>
      </c>
      <c r="R332" s="2" t="str" cm="1">
        <f t="array" ref="R332">_xlfn.IFS(Q332="yellow",S332,Q332="white",S332,Q332="grey",S332,Q332="green","",Q332&lt;&gt;"green",S332)</f>
        <v/>
      </c>
      <c r="S332" s="2">
        <v>318</v>
      </c>
      <c r="T332" s="2">
        <v>2</v>
      </c>
      <c r="U332" s="2">
        <v>1</v>
      </c>
      <c r="V332" s="3"/>
      <c r="W332" s="26" t="s">
        <v>1565</v>
      </c>
      <c r="X332" s="21" t="s">
        <v>218</v>
      </c>
      <c r="Y332" s="2" t="str" cm="1">
        <f t="array" ref="Y332">_xlfn.IFS(X332="yellow",Z332,X332="white",Z332,X332="grey",Z332,X332="green","",X332&lt;&gt;"green",Z332)</f>
        <v/>
      </c>
      <c r="Z332" s="2">
        <v>318</v>
      </c>
      <c r="AA332" s="2">
        <v>2</v>
      </c>
      <c r="AB332" s="2">
        <v>0</v>
      </c>
      <c r="AC332" s="3"/>
      <c r="AD332" s="23" t="s">
        <v>1566</v>
      </c>
      <c r="AE332" s="21" t="s">
        <v>218</v>
      </c>
      <c r="AF332" s="2" t="str" cm="1">
        <f t="array" ref="AF332">_xlfn.IFS(AE332="yellow",AG332,AE332="white",AG332,AE332="grey",AG332,AE332="green","",AE332&lt;&gt;"green",AG332)</f>
        <v/>
      </c>
      <c r="AG332" s="2">
        <v>318</v>
      </c>
      <c r="AH332" s="2">
        <v>3</v>
      </c>
      <c r="AI332" s="2">
        <v>0</v>
      </c>
    </row>
    <row r="333" spans="6:35" ht="15.75" customHeight="1" x14ac:dyDescent="0.25">
      <c r="F333" s="2" t="s">
        <v>1567</v>
      </c>
      <c r="G333" s="2">
        <v>319</v>
      </c>
      <c r="H333" s="2">
        <v>2</v>
      </c>
      <c r="I333" s="2">
        <v>1</v>
      </c>
      <c r="O333" s="3"/>
      <c r="P333" s="23" t="s">
        <v>1568</v>
      </c>
      <c r="Q333" s="21" t="s">
        <v>218</v>
      </c>
      <c r="R333" s="2" t="str" cm="1">
        <f t="array" ref="R333">_xlfn.IFS(Q333="yellow",S333,Q333="white",S333,Q333="grey",S333,Q333="green","",Q333&lt;&gt;"green",S333)</f>
        <v/>
      </c>
      <c r="S333" s="2">
        <v>319</v>
      </c>
      <c r="T333" s="2">
        <v>2</v>
      </c>
      <c r="U333" s="2">
        <v>1</v>
      </c>
      <c r="V333" s="3"/>
      <c r="W333" s="26" t="s">
        <v>1569</v>
      </c>
      <c r="X333" s="21" t="s">
        <v>218</v>
      </c>
      <c r="Y333" s="2" t="str" cm="1">
        <f t="array" ref="Y333">_xlfn.IFS(X333="yellow",Z333,X333="white",Z333,X333="grey",Z333,X333="green","",X333&lt;&gt;"green",Z333)</f>
        <v/>
      </c>
      <c r="Z333" s="2">
        <v>319</v>
      </c>
      <c r="AA333" s="2">
        <v>2</v>
      </c>
      <c r="AB333" s="2">
        <v>0</v>
      </c>
      <c r="AC333" s="3"/>
      <c r="AD333" s="23" t="s">
        <v>1570</v>
      </c>
      <c r="AE333" s="21" t="s">
        <v>218</v>
      </c>
      <c r="AF333" s="2" t="str" cm="1">
        <f t="array" ref="AF333">_xlfn.IFS(AE333="yellow",AG333,AE333="white",AG333,AE333="grey",AG333,AE333="green","",AE333&lt;&gt;"green",AG333)</f>
        <v/>
      </c>
      <c r="AG333" s="2">
        <v>319</v>
      </c>
      <c r="AH333" s="2">
        <v>3</v>
      </c>
      <c r="AI333" s="2">
        <v>0</v>
      </c>
    </row>
    <row r="334" spans="6:35" ht="15.75" customHeight="1" x14ac:dyDescent="0.25">
      <c r="F334" s="2" t="s">
        <v>1571</v>
      </c>
      <c r="G334" s="2">
        <v>320</v>
      </c>
      <c r="H334" s="2">
        <v>2</v>
      </c>
      <c r="I334" s="2">
        <v>1</v>
      </c>
      <c r="O334" s="3"/>
      <c r="P334" s="23" t="s">
        <v>1572</v>
      </c>
      <c r="Q334" s="21" t="s">
        <v>218</v>
      </c>
      <c r="R334" s="2" t="str" cm="1">
        <f t="array" ref="R334">_xlfn.IFS(Q334="yellow",S334,Q334="white",S334,Q334="grey",S334,Q334="green","",Q334&lt;&gt;"green",S334)</f>
        <v/>
      </c>
      <c r="S334" s="2">
        <v>320</v>
      </c>
      <c r="T334" s="2">
        <v>3</v>
      </c>
      <c r="U334" s="2">
        <v>0</v>
      </c>
      <c r="V334" s="3"/>
      <c r="W334" s="26" t="s">
        <v>1573</v>
      </c>
      <c r="X334" s="21" t="s">
        <v>218</v>
      </c>
      <c r="Y334" s="2" t="str" cm="1">
        <f t="array" ref="Y334">_xlfn.IFS(X334="yellow",Z334,X334="white",Z334,X334="grey",Z334,X334="green","",X334&lt;&gt;"green",Z334)</f>
        <v/>
      </c>
      <c r="Z334" s="2">
        <v>320</v>
      </c>
      <c r="AA334" s="2">
        <v>2</v>
      </c>
      <c r="AB334" s="2">
        <v>0</v>
      </c>
      <c r="AC334" s="3"/>
      <c r="AD334" s="23" t="s">
        <v>1574</v>
      </c>
      <c r="AE334" s="21" t="s">
        <v>218</v>
      </c>
      <c r="AF334" s="2" t="str" cm="1">
        <f t="array" ref="AF334">_xlfn.IFS(AE334="yellow",AG334,AE334="white",AG334,AE334="grey",AG334,AE334="green","",AE334&lt;&gt;"green",AG334)</f>
        <v/>
      </c>
      <c r="AG334" s="2">
        <v>320</v>
      </c>
      <c r="AH334" s="2">
        <v>3</v>
      </c>
      <c r="AI334" s="2">
        <v>0</v>
      </c>
    </row>
    <row r="335" spans="6:35" ht="15.75" customHeight="1" x14ac:dyDescent="0.25">
      <c r="F335" s="2" t="s">
        <v>1575</v>
      </c>
      <c r="G335" s="2">
        <v>321</v>
      </c>
      <c r="H335" s="2">
        <v>2</v>
      </c>
      <c r="I335" s="2">
        <v>1</v>
      </c>
      <c r="O335" s="3"/>
      <c r="P335" s="23" t="s">
        <v>1576</v>
      </c>
      <c r="Q335" s="21" t="s">
        <v>218</v>
      </c>
      <c r="R335" s="2" t="str" cm="1">
        <f t="array" ref="R335">_xlfn.IFS(Q335="yellow",S335,Q335="white",S335,Q335="grey",S335,Q335="green","",Q335&lt;&gt;"green",S335)</f>
        <v/>
      </c>
      <c r="S335" s="2">
        <v>321</v>
      </c>
      <c r="T335" s="2">
        <v>2</v>
      </c>
      <c r="U335" s="2">
        <v>1</v>
      </c>
      <c r="V335" s="3"/>
      <c r="W335" s="26" t="s">
        <v>1577</v>
      </c>
      <c r="X335" s="21" t="s">
        <v>218</v>
      </c>
      <c r="Y335" s="2" t="str" cm="1">
        <f t="array" ref="Y335">_xlfn.IFS(X335="yellow",Z335,X335="white",Z335,X335="grey",Z335,X335="green","",X335&lt;&gt;"green",Z335)</f>
        <v/>
      </c>
      <c r="Z335" s="2">
        <v>321</v>
      </c>
      <c r="AA335" s="2">
        <v>2</v>
      </c>
      <c r="AB335" s="2">
        <v>0</v>
      </c>
      <c r="AC335" s="3" t="s">
        <v>214</v>
      </c>
      <c r="AD335" s="22" t="s">
        <v>1578</v>
      </c>
      <c r="AE335" s="12" t="s">
        <v>216</v>
      </c>
      <c r="AF335" s="2" cm="1">
        <f t="array" ref="AF335">_xlfn.IFS(AE335="yellow",AG335,AE335="white",AG335,AE335="grey",AG335,AE335="green","",AE335&lt;&gt;"green",AG335)</f>
        <v>321</v>
      </c>
      <c r="AG335" s="2">
        <v>321</v>
      </c>
      <c r="AH335" s="2">
        <v>3</v>
      </c>
      <c r="AI335" s="2">
        <v>0</v>
      </c>
    </row>
    <row r="336" spans="6:35" ht="15.75" customHeight="1" x14ac:dyDescent="0.25">
      <c r="F336" s="2" t="s">
        <v>1579</v>
      </c>
      <c r="G336" s="2">
        <v>322</v>
      </c>
      <c r="H336" s="2">
        <v>2</v>
      </c>
      <c r="I336" s="2">
        <v>1</v>
      </c>
      <c r="O336" s="3"/>
      <c r="P336" s="23" t="s">
        <v>1580</v>
      </c>
      <c r="Q336" s="21" t="s">
        <v>218</v>
      </c>
      <c r="R336" s="2" t="str" cm="1">
        <f t="array" ref="R336">_xlfn.IFS(Q336="yellow",S336,Q336="white",S336,Q336="grey",S336,Q336="green","",Q336&lt;&gt;"green",S336)</f>
        <v/>
      </c>
      <c r="S336" s="2">
        <v>322</v>
      </c>
      <c r="T336" s="2">
        <v>2</v>
      </c>
      <c r="U336" s="2">
        <v>1</v>
      </c>
      <c r="V336" s="3"/>
      <c r="W336" s="26" t="s">
        <v>1581</v>
      </c>
      <c r="X336" s="21" t="s">
        <v>218</v>
      </c>
      <c r="Y336" s="2" t="str" cm="1">
        <f t="array" ref="Y336">_xlfn.IFS(X336="yellow",Z336,X336="white",Z336,X336="grey",Z336,X336="green","",X336&lt;&gt;"green",Z336)</f>
        <v/>
      </c>
      <c r="Z336" s="2">
        <v>322</v>
      </c>
      <c r="AA336" s="2">
        <v>2</v>
      </c>
      <c r="AB336" s="2">
        <v>0</v>
      </c>
      <c r="AC336" s="3"/>
      <c r="AD336" s="2" t="s">
        <v>1582</v>
      </c>
      <c r="AE336" s="2" t="s">
        <v>266</v>
      </c>
      <c r="AF336" s="2" cm="1">
        <f t="array" ref="AF336">_xlfn.IFS(AE336="yellow",AG336,AE336="white",AG336,AE336="grey",AG336,AE336="green","",AE336&lt;&gt;"green",AG336)</f>
        <v>322</v>
      </c>
      <c r="AG336" s="2">
        <v>322</v>
      </c>
      <c r="AH336" s="2">
        <v>3</v>
      </c>
      <c r="AI336" s="2">
        <v>0</v>
      </c>
    </row>
    <row r="337" spans="6:35" ht="15.75" customHeight="1" x14ac:dyDescent="0.25">
      <c r="F337" s="2" t="s">
        <v>1583</v>
      </c>
      <c r="G337" s="2">
        <v>323</v>
      </c>
      <c r="H337" s="2">
        <v>2</v>
      </c>
      <c r="I337" s="2">
        <v>1</v>
      </c>
      <c r="O337" s="3"/>
      <c r="P337" s="23" t="s">
        <v>1584</v>
      </c>
      <c r="Q337" s="21" t="s">
        <v>218</v>
      </c>
      <c r="R337" s="2" t="str" cm="1">
        <f t="array" ref="R337">_xlfn.IFS(Q337="yellow",S337,Q337="white",S337,Q337="grey",S337,Q337="green","",Q337&lt;&gt;"green",S337)</f>
        <v/>
      </c>
      <c r="S337" s="2">
        <v>323</v>
      </c>
      <c r="T337" s="2">
        <v>2</v>
      </c>
      <c r="U337" s="2">
        <v>1</v>
      </c>
      <c r="V337" s="3"/>
      <c r="W337" s="26" t="s">
        <v>1585</v>
      </c>
      <c r="X337" s="21" t="s">
        <v>218</v>
      </c>
      <c r="Y337" s="2" t="str" cm="1">
        <f t="array" ref="Y337">_xlfn.IFS(X337="yellow",Z337,X337="white",Z337,X337="grey",Z337,X337="green","",X337&lt;&gt;"green",Z337)</f>
        <v/>
      </c>
      <c r="Z337" s="2">
        <v>323</v>
      </c>
      <c r="AA337" s="2">
        <v>2</v>
      </c>
      <c r="AB337" s="2">
        <v>0</v>
      </c>
      <c r="AC337" s="3"/>
      <c r="AD337" s="2" t="s">
        <v>1586</v>
      </c>
      <c r="AE337" s="2" t="s">
        <v>266</v>
      </c>
      <c r="AF337" s="2" cm="1">
        <f t="array" ref="AF337">_xlfn.IFS(AE337="yellow",AG337,AE337="white",AG337,AE337="grey",AG337,AE337="green","",AE337&lt;&gt;"green",AG337)</f>
        <v>323</v>
      </c>
      <c r="AG337" s="2">
        <v>323</v>
      </c>
      <c r="AH337" s="2">
        <v>3</v>
      </c>
      <c r="AI337" s="2">
        <v>0</v>
      </c>
    </row>
    <row r="338" spans="6:35" ht="15.75" customHeight="1" x14ac:dyDescent="0.25">
      <c r="F338" s="2" t="s">
        <v>1587</v>
      </c>
      <c r="G338" s="2">
        <v>324</v>
      </c>
      <c r="H338" s="2">
        <v>2</v>
      </c>
      <c r="I338" s="2">
        <v>1</v>
      </c>
      <c r="O338" s="3" t="s">
        <v>214</v>
      </c>
      <c r="P338" s="22" t="s">
        <v>1494</v>
      </c>
      <c r="Q338" s="12" t="s">
        <v>216</v>
      </c>
      <c r="R338" s="2" cm="1">
        <f t="array" ref="R338">_xlfn.IFS(Q338="yellow",S338,Q338="white",S338,Q338="grey",S338,Q338="green","",Q338&lt;&gt;"green",S338)</f>
        <v>324</v>
      </c>
      <c r="S338" s="2">
        <v>324</v>
      </c>
      <c r="T338" s="2">
        <v>2</v>
      </c>
      <c r="U338" s="2">
        <v>1</v>
      </c>
      <c r="V338" s="3"/>
      <c r="W338" s="26" t="s">
        <v>1588</v>
      </c>
      <c r="X338" s="21" t="s">
        <v>218</v>
      </c>
      <c r="Y338" s="2" t="str" cm="1">
        <f t="array" ref="Y338">_xlfn.IFS(X338="yellow",Z338,X338="white",Z338,X338="grey",Z338,X338="green","",X338&lt;&gt;"green",Z338)</f>
        <v/>
      </c>
      <c r="Z338" s="2">
        <v>324</v>
      </c>
      <c r="AA338" s="2">
        <v>2</v>
      </c>
      <c r="AB338" s="2">
        <v>0</v>
      </c>
      <c r="AC338" s="3"/>
      <c r="AD338" s="2" t="s">
        <v>1589</v>
      </c>
      <c r="AE338" s="2" t="s">
        <v>266</v>
      </c>
      <c r="AF338" s="2" cm="1">
        <f t="array" ref="AF338">_xlfn.IFS(AE338="yellow",AG338,AE338="white",AG338,AE338="grey",AG338,AE338="green","",AE338&lt;&gt;"green",AG338)</f>
        <v>324</v>
      </c>
      <c r="AG338" s="2">
        <v>324</v>
      </c>
      <c r="AH338" s="2">
        <v>3</v>
      </c>
      <c r="AI338" s="2">
        <v>0</v>
      </c>
    </row>
    <row r="339" spans="6:35" ht="15.75" customHeight="1" x14ac:dyDescent="0.25">
      <c r="F339" s="2" t="s">
        <v>1590</v>
      </c>
      <c r="G339" s="2">
        <v>325</v>
      </c>
      <c r="H339" s="2">
        <v>2</v>
      </c>
      <c r="I339" s="2">
        <v>1</v>
      </c>
      <c r="O339" s="3"/>
      <c r="P339" s="2" t="s">
        <v>1143</v>
      </c>
      <c r="Q339" s="2" t="s">
        <v>266</v>
      </c>
      <c r="R339" s="2" cm="1">
        <f t="array" ref="R339">_xlfn.IFS(Q339="yellow",S339,Q339="white",S339,Q339="grey",S339,Q339="green","",Q339&lt;&gt;"green",S339)</f>
        <v>325</v>
      </c>
      <c r="S339" s="2">
        <v>325</v>
      </c>
      <c r="T339" s="2">
        <v>3</v>
      </c>
      <c r="U339" s="2">
        <v>0</v>
      </c>
      <c r="V339" s="3"/>
      <c r="W339" s="26" t="s">
        <v>1591</v>
      </c>
      <c r="X339" s="21" t="s">
        <v>218</v>
      </c>
      <c r="Y339" s="2" t="str" cm="1">
        <f t="array" ref="Y339">_xlfn.IFS(X339="yellow",Z339,X339="white",Z339,X339="grey",Z339,X339="green","",X339&lt;&gt;"green",Z339)</f>
        <v/>
      </c>
      <c r="Z339" s="2">
        <v>325</v>
      </c>
      <c r="AA339" s="2">
        <v>2</v>
      </c>
      <c r="AB339" s="2">
        <v>0</v>
      </c>
      <c r="AC339" s="3"/>
      <c r="AD339" s="2" t="s">
        <v>1592</v>
      </c>
      <c r="AE339" s="2" t="s">
        <v>266</v>
      </c>
      <c r="AF339" s="2" cm="1">
        <f t="array" ref="AF339">_xlfn.IFS(AE339="yellow",AG339,AE339="white",AG339,AE339="grey",AG339,AE339="green","",AE339&lt;&gt;"green",AG339)</f>
        <v>325</v>
      </c>
      <c r="AG339" s="2">
        <v>325</v>
      </c>
      <c r="AH339" s="2">
        <v>3</v>
      </c>
      <c r="AI339" s="2">
        <v>0</v>
      </c>
    </row>
    <row r="340" spans="6:35" ht="15.75" customHeight="1" x14ac:dyDescent="0.25">
      <c r="F340" s="2" t="s">
        <v>1593</v>
      </c>
      <c r="G340" s="2">
        <v>326</v>
      </c>
      <c r="H340" s="2">
        <v>2</v>
      </c>
      <c r="I340" s="2">
        <v>1</v>
      </c>
      <c r="O340" s="3" t="s">
        <v>214</v>
      </c>
      <c r="P340" s="22" t="s">
        <v>1497</v>
      </c>
      <c r="Q340" s="12" t="s">
        <v>216</v>
      </c>
      <c r="R340" s="2" cm="1">
        <f t="array" ref="R340">_xlfn.IFS(Q340="yellow",S340,Q340="white",S340,Q340="grey",S340,Q340="green","",Q340&lt;&gt;"green",S340)</f>
        <v>326</v>
      </c>
      <c r="S340" s="2">
        <v>326</v>
      </c>
      <c r="T340" s="2">
        <v>2</v>
      </c>
      <c r="U340" s="2">
        <v>1</v>
      </c>
      <c r="V340" s="3"/>
      <c r="W340" s="26" t="s">
        <v>1594</v>
      </c>
      <c r="X340" s="21" t="s">
        <v>218</v>
      </c>
      <c r="Y340" s="2" t="str" cm="1">
        <f t="array" ref="Y340">_xlfn.IFS(X340="yellow",Z340,X340="white",Z340,X340="grey",Z340,X340="green","",X340&lt;&gt;"green",Z340)</f>
        <v/>
      </c>
      <c r="Z340" s="2">
        <v>326</v>
      </c>
      <c r="AA340" s="2">
        <v>2</v>
      </c>
      <c r="AB340" s="2">
        <v>0</v>
      </c>
      <c r="AC340" s="3"/>
      <c r="AD340" s="2" t="s">
        <v>1595</v>
      </c>
      <c r="AE340" s="2" t="s">
        <v>266</v>
      </c>
      <c r="AF340" s="2" cm="1">
        <f t="array" ref="AF340">_xlfn.IFS(AE340="yellow",AG340,AE340="white",AG340,AE340="grey",AG340,AE340="green","",AE340&lt;&gt;"green",AG340)</f>
        <v>326</v>
      </c>
      <c r="AG340" s="2">
        <v>326</v>
      </c>
      <c r="AH340" s="2">
        <v>3</v>
      </c>
      <c r="AI340" s="2">
        <v>0</v>
      </c>
    </row>
    <row r="341" spans="6:35" ht="15.75" customHeight="1" x14ac:dyDescent="0.25">
      <c r="F341" s="2" t="s">
        <v>1596</v>
      </c>
      <c r="G341" s="2">
        <v>327</v>
      </c>
      <c r="H341" s="2">
        <v>2</v>
      </c>
      <c r="I341" s="2">
        <v>1</v>
      </c>
      <c r="O341" s="3"/>
      <c r="P341" s="23" t="s">
        <v>1597</v>
      </c>
      <c r="Q341" s="21" t="s">
        <v>218</v>
      </c>
      <c r="R341" s="2" t="str" cm="1">
        <f t="array" ref="R341">_xlfn.IFS(Q341="yellow",S341,Q341="white",S341,Q341="grey",S341,Q341="green","",Q341&lt;&gt;"green",S341)</f>
        <v/>
      </c>
      <c r="S341" s="2">
        <v>327</v>
      </c>
      <c r="T341" s="2">
        <v>3</v>
      </c>
      <c r="U341" s="2">
        <v>0</v>
      </c>
      <c r="V341" s="3"/>
      <c r="W341" s="26" t="s">
        <v>1598</v>
      </c>
      <c r="X341" s="21" t="s">
        <v>218</v>
      </c>
      <c r="Y341" s="2" t="str" cm="1">
        <f t="array" ref="Y341">_xlfn.IFS(X341="yellow",Z341,X341="white",Z341,X341="grey",Z341,X341="green","",X341&lt;&gt;"green",Z341)</f>
        <v/>
      </c>
      <c r="Z341" s="2">
        <v>327</v>
      </c>
      <c r="AA341" s="2">
        <v>2</v>
      </c>
      <c r="AB341" s="2">
        <v>0</v>
      </c>
      <c r="AC341" s="3"/>
      <c r="AD341" s="2" t="s">
        <v>1599</v>
      </c>
      <c r="AE341" s="2" t="s">
        <v>266</v>
      </c>
      <c r="AF341" s="2" cm="1">
        <f t="array" ref="AF341">_xlfn.IFS(AE341="yellow",AG341,AE341="white",AG341,AE341="grey",AG341,AE341="green","",AE341&lt;&gt;"green",AG341)</f>
        <v>327</v>
      </c>
      <c r="AG341" s="2">
        <v>327</v>
      </c>
      <c r="AH341" s="2">
        <v>3</v>
      </c>
      <c r="AI341" s="2">
        <v>0</v>
      </c>
    </row>
    <row r="342" spans="6:35" ht="15.75" customHeight="1" x14ac:dyDescent="0.25">
      <c r="F342" s="2" t="s">
        <v>1600</v>
      </c>
      <c r="G342" s="2">
        <v>328</v>
      </c>
      <c r="H342" s="2">
        <v>2</v>
      </c>
      <c r="I342" s="2">
        <v>1</v>
      </c>
      <c r="O342" s="3"/>
      <c r="P342" s="23" t="s">
        <v>1601</v>
      </c>
      <c r="Q342" s="21" t="s">
        <v>218</v>
      </c>
      <c r="R342" s="2" t="str" cm="1">
        <f t="array" ref="R342">_xlfn.IFS(Q342="yellow",S342,Q342="white",S342,Q342="grey",S342,Q342="green","",Q342&lt;&gt;"green",S342)</f>
        <v/>
      </c>
      <c r="S342" s="2">
        <v>328</v>
      </c>
      <c r="T342" s="2">
        <v>2</v>
      </c>
      <c r="U342" s="2">
        <v>1</v>
      </c>
      <c r="V342" s="3"/>
      <c r="W342" s="27" t="s">
        <v>1602</v>
      </c>
      <c r="X342" s="21" t="s">
        <v>218</v>
      </c>
      <c r="Y342" s="2" t="str" cm="1">
        <f t="array" ref="Y342">_xlfn.IFS(X342="yellow",Z342,X342="white",Z342,X342="grey",Z342,X342="green","",X342&lt;&gt;"green",Z342)</f>
        <v/>
      </c>
      <c r="Z342" s="2">
        <v>328</v>
      </c>
      <c r="AA342" s="2">
        <v>2</v>
      </c>
      <c r="AB342" s="2">
        <v>0</v>
      </c>
      <c r="AC342" s="3"/>
      <c r="AD342" s="2" t="s">
        <v>1603</v>
      </c>
      <c r="AE342" s="2" t="s">
        <v>266</v>
      </c>
      <c r="AF342" s="2" cm="1">
        <f t="array" ref="AF342">_xlfn.IFS(AE342="yellow",AG342,AE342="white",AG342,AE342="grey",AG342,AE342="green","",AE342&lt;&gt;"green",AG342)</f>
        <v>328</v>
      </c>
      <c r="AG342" s="2">
        <v>328</v>
      </c>
      <c r="AH342" s="2">
        <v>3</v>
      </c>
      <c r="AI342" s="2">
        <v>0</v>
      </c>
    </row>
    <row r="343" spans="6:35" ht="15.75" customHeight="1" x14ac:dyDescent="0.25">
      <c r="F343" s="2" t="s">
        <v>1604</v>
      </c>
      <c r="G343" s="2">
        <v>329</v>
      </c>
      <c r="H343" s="2">
        <v>2</v>
      </c>
      <c r="I343" s="2">
        <v>1</v>
      </c>
      <c r="O343" s="3"/>
      <c r="P343" s="23" t="s">
        <v>1605</v>
      </c>
      <c r="Q343" s="21" t="s">
        <v>218</v>
      </c>
      <c r="R343" s="2" t="str" cm="1">
        <f t="array" ref="R343">_xlfn.IFS(Q343="yellow",S343,Q343="white",S343,Q343="grey",S343,Q343="green","",Q343&lt;&gt;"green",S343)</f>
        <v/>
      </c>
      <c r="S343" s="2">
        <v>329</v>
      </c>
      <c r="T343" s="2">
        <v>2</v>
      </c>
      <c r="U343" s="2">
        <v>1</v>
      </c>
      <c r="V343" s="3" t="s">
        <v>1134</v>
      </c>
      <c r="W343" s="26" t="s">
        <v>1095</v>
      </c>
      <c r="X343" s="21" t="s">
        <v>218</v>
      </c>
      <c r="Y343" s="2" t="str" cm="1">
        <f t="array" ref="Y343">_xlfn.IFS(X343="yellow",Z343,X343="white",Z343,X343="grey",Z343,X343="green","",X343&lt;&gt;"green",Z343)</f>
        <v/>
      </c>
      <c r="Z343" s="2">
        <v>329</v>
      </c>
      <c r="AA343" s="2">
        <v>2</v>
      </c>
      <c r="AB343" s="2">
        <v>0</v>
      </c>
      <c r="AC343" s="3"/>
      <c r="AD343" s="2" t="s">
        <v>1606</v>
      </c>
      <c r="AE343" s="2" t="s">
        <v>266</v>
      </c>
      <c r="AF343" s="2" cm="1">
        <f t="array" ref="AF343">_xlfn.IFS(AE343="yellow",AG343,AE343="white",AG343,AE343="grey",AG343,AE343="green","",AE343&lt;&gt;"green",AG343)</f>
        <v>329</v>
      </c>
      <c r="AG343" s="2">
        <v>329</v>
      </c>
      <c r="AH343" s="2">
        <v>3</v>
      </c>
      <c r="AI343" s="2">
        <v>0</v>
      </c>
    </row>
    <row r="344" spans="6:35" ht="15.75" customHeight="1" x14ac:dyDescent="0.25">
      <c r="F344" s="2" t="s">
        <v>1607</v>
      </c>
      <c r="G344" s="2">
        <v>330</v>
      </c>
      <c r="H344" s="2">
        <v>2</v>
      </c>
      <c r="I344" s="2">
        <v>1</v>
      </c>
      <c r="O344" s="3"/>
      <c r="P344" s="23" t="s">
        <v>1608</v>
      </c>
      <c r="Q344" s="21" t="s">
        <v>218</v>
      </c>
      <c r="R344" s="2" t="str" cm="1">
        <f t="array" ref="R344">_xlfn.IFS(Q344="yellow",S344,Q344="white",S344,Q344="grey",S344,Q344="green","",Q344&lt;&gt;"green",S344)</f>
        <v/>
      </c>
      <c r="S344" s="2">
        <v>330</v>
      </c>
      <c r="T344" s="2">
        <v>2</v>
      </c>
      <c r="U344" s="2">
        <v>1</v>
      </c>
      <c r="V344" s="3"/>
      <c r="W344" s="26" t="s">
        <v>1099</v>
      </c>
      <c r="X344" s="21" t="s">
        <v>218</v>
      </c>
      <c r="Y344" s="2" t="str" cm="1">
        <f t="array" ref="Y344">_xlfn.IFS(X344="yellow",Z344,X344="white",Z344,X344="grey",Z344,X344="green","",X344&lt;&gt;"green",Z344)</f>
        <v/>
      </c>
      <c r="Z344" s="2">
        <v>330</v>
      </c>
      <c r="AA344" s="2">
        <v>2</v>
      </c>
      <c r="AB344" s="2">
        <v>0</v>
      </c>
      <c r="AC344" s="3"/>
      <c r="AD344" s="2" t="s">
        <v>1609</v>
      </c>
      <c r="AE344" s="2" t="s">
        <v>266</v>
      </c>
      <c r="AF344" s="2" cm="1">
        <f t="array" ref="AF344">_xlfn.IFS(AE344="yellow",AG344,AE344="white",AG344,AE344="grey",AG344,AE344="green","",AE344&lt;&gt;"green",AG344)</f>
        <v>330</v>
      </c>
      <c r="AG344" s="2">
        <v>330</v>
      </c>
      <c r="AH344" s="2">
        <v>3</v>
      </c>
      <c r="AI344" s="2">
        <v>0</v>
      </c>
    </row>
    <row r="345" spans="6:35" ht="15.75" customHeight="1" x14ac:dyDescent="0.25">
      <c r="F345" s="2" t="s">
        <v>1610</v>
      </c>
      <c r="G345" s="2">
        <v>331</v>
      </c>
      <c r="H345" s="2">
        <v>2</v>
      </c>
      <c r="I345" s="2">
        <v>1</v>
      </c>
      <c r="O345" s="3"/>
      <c r="P345" s="22" t="s">
        <v>1442</v>
      </c>
      <c r="Q345" s="12" t="s">
        <v>216</v>
      </c>
      <c r="R345" s="2" cm="1">
        <f t="array" ref="R345">_xlfn.IFS(Q345="yellow",S345,Q345="white",S345,Q345="grey",S345,Q345="green","",Q345&lt;&gt;"green",S345)</f>
        <v>331</v>
      </c>
      <c r="S345" s="2">
        <v>331</v>
      </c>
      <c r="T345" s="2">
        <v>2</v>
      </c>
      <c r="U345" s="2">
        <v>1</v>
      </c>
      <c r="V345" s="3"/>
      <c r="W345" s="26" t="s">
        <v>1102</v>
      </c>
      <c r="X345" s="21" t="s">
        <v>218</v>
      </c>
      <c r="Y345" s="2" t="str" cm="1">
        <f t="array" ref="Y345">_xlfn.IFS(X345="yellow",Z345,X345="white",Z345,X345="grey",Z345,X345="green","",X345&lt;&gt;"green",Z345)</f>
        <v/>
      </c>
      <c r="Z345" s="2">
        <v>331</v>
      </c>
      <c r="AA345" s="2">
        <v>2</v>
      </c>
      <c r="AB345" s="2">
        <v>0</v>
      </c>
      <c r="AC345" s="3"/>
      <c r="AD345" s="2" t="s">
        <v>1611</v>
      </c>
      <c r="AE345" s="2" t="s">
        <v>266</v>
      </c>
      <c r="AF345" s="2" cm="1">
        <f t="array" ref="AF345">_xlfn.IFS(AE345="yellow",AG345,AE345="white",AG345,AE345="grey",AG345,AE345="green","",AE345&lt;&gt;"green",AG345)</f>
        <v>331</v>
      </c>
      <c r="AG345" s="2">
        <v>331</v>
      </c>
      <c r="AH345" s="2">
        <v>3</v>
      </c>
      <c r="AI345" s="2">
        <v>0</v>
      </c>
    </row>
    <row r="346" spans="6:35" ht="15.75" customHeight="1" x14ac:dyDescent="0.25">
      <c r="F346" s="2" t="s">
        <v>1612</v>
      </c>
      <c r="G346" s="2">
        <v>332</v>
      </c>
      <c r="H346" s="2">
        <v>2</v>
      </c>
      <c r="I346" s="2">
        <v>0</v>
      </c>
      <c r="O346" s="3"/>
      <c r="P346" s="23" t="s">
        <v>1179</v>
      </c>
      <c r="Q346" s="21" t="s">
        <v>218</v>
      </c>
      <c r="R346" s="2" t="str" cm="1">
        <f t="array" ref="R346">_xlfn.IFS(Q346="yellow",S346,Q346="white",S346,Q346="grey",S346,Q346="green","",Q346&lt;&gt;"green",S346)</f>
        <v/>
      </c>
      <c r="S346" s="2">
        <v>332</v>
      </c>
      <c r="T346" s="2">
        <v>3</v>
      </c>
      <c r="U346" s="2">
        <v>0</v>
      </c>
      <c r="V346" s="3"/>
      <c r="W346" s="26" t="s">
        <v>1106</v>
      </c>
      <c r="X346" s="21" t="s">
        <v>218</v>
      </c>
      <c r="Y346" s="2" t="str" cm="1">
        <f t="array" ref="Y346">_xlfn.IFS(X346="yellow",Z346,X346="white",Z346,X346="grey",Z346,X346="green","",X346&lt;&gt;"green",Z346)</f>
        <v/>
      </c>
      <c r="Z346" s="2">
        <v>332</v>
      </c>
      <c r="AA346" s="2">
        <v>2</v>
      </c>
      <c r="AB346" s="2">
        <v>0</v>
      </c>
      <c r="AC346" s="3"/>
      <c r="AD346" s="2" t="s">
        <v>1613</v>
      </c>
      <c r="AE346" s="2" t="s">
        <v>266</v>
      </c>
      <c r="AF346" s="2" cm="1">
        <f t="array" ref="AF346">_xlfn.IFS(AE346="yellow",AG346,AE346="white",AG346,AE346="grey",AG346,AE346="green","",AE346&lt;&gt;"green",AG346)</f>
        <v>332</v>
      </c>
      <c r="AG346" s="2">
        <v>332</v>
      </c>
      <c r="AH346" s="2">
        <v>3</v>
      </c>
      <c r="AI346" s="2">
        <v>0</v>
      </c>
    </row>
    <row r="347" spans="6:35" ht="15.75" customHeight="1" x14ac:dyDescent="0.25">
      <c r="F347" s="2" t="s">
        <v>1614</v>
      </c>
      <c r="G347" s="2">
        <v>333</v>
      </c>
      <c r="H347" s="2">
        <v>2</v>
      </c>
      <c r="I347" s="2">
        <v>0</v>
      </c>
      <c r="O347" s="3"/>
      <c r="P347" s="22" t="s">
        <v>1445</v>
      </c>
      <c r="Q347" s="12" t="s">
        <v>216</v>
      </c>
      <c r="R347" s="2" cm="1">
        <f t="array" ref="R347">_xlfn.IFS(Q347="yellow",S347,Q347="white",S347,Q347="grey",S347,Q347="green","",Q347&lt;&gt;"green",S347)</f>
        <v>333</v>
      </c>
      <c r="S347" s="2">
        <v>333</v>
      </c>
      <c r="T347" s="2">
        <v>2</v>
      </c>
      <c r="U347" s="2">
        <v>1</v>
      </c>
      <c r="V347" s="3"/>
      <c r="W347" s="26" t="s">
        <v>1110</v>
      </c>
      <c r="X347" s="21" t="s">
        <v>218</v>
      </c>
      <c r="Y347" s="2" t="str" cm="1">
        <f t="array" ref="Y347">_xlfn.IFS(X347="yellow",Z347,X347="white",Z347,X347="grey",Z347,X347="green","",X347&lt;&gt;"green",Z347)</f>
        <v/>
      </c>
      <c r="Z347" s="2">
        <v>333</v>
      </c>
      <c r="AA347" s="2">
        <v>2</v>
      </c>
      <c r="AB347" s="2">
        <v>0</v>
      </c>
      <c r="AC347" s="3"/>
      <c r="AD347" s="23" t="s">
        <v>1615</v>
      </c>
      <c r="AE347" s="21" t="s">
        <v>218</v>
      </c>
      <c r="AF347" s="2" t="str" cm="1">
        <f t="array" ref="AF347">_xlfn.IFS(AE347="yellow",AG347,AE347="white",AG347,AE347="grey",AG347,AE347="green","",AE347&lt;&gt;"green",AG347)</f>
        <v/>
      </c>
      <c r="AG347" s="2">
        <v>333</v>
      </c>
      <c r="AH347" s="2">
        <v>2</v>
      </c>
      <c r="AI347" s="2">
        <v>1</v>
      </c>
    </row>
    <row r="348" spans="6:35" ht="15.75" customHeight="1" x14ac:dyDescent="0.25">
      <c r="F348" s="2" t="s">
        <v>1616</v>
      </c>
      <c r="G348" s="2">
        <v>334</v>
      </c>
      <c r="H348" s="2">
        <v>2</v>
      </c>
      <c r="I348" s="2">
        <v>1</v>
      </c>
      <c r="O348" s="3"/>
      <c r="P348" s="23" t="s">
        <v>1617</v>
      </c>
      <c r="Q348" s="21" t="s">
        <v>218</v>
      </c>
      <c r="R348" s="2" t="str" cm="1">
        <f t="array" ref="R348">_xlfn.IFS(Q348="yellow",S348,Q348="white",S348,Q348="grey",S348,Q348="green","",Q348&lt;&gt;"green",S348)</f>
        <v/>
      </c>
      <c r="S348" s="2">
        <v>334</v>
      </c>
      <c r="T348" s="2">
        <v>3</v>
      </c>
      <c r="U348" s="2">
        <v>0</v>
      </c>
      <c r="V348" s="3"/>
      <c r="W348" s="26" t="s">
        <v>1113</v>
      </c>
      <c r="X348" s="21" t="s">
        <v>218</v>
      </c>
      <c r="Y348" s="2" t="str" cm="1">
        <f t="array" ref="Y348">_xlfn.IFS(X348="yellow",Z348,X348="white",Z348,X348="grey",Z348,X348="green","",X348&lt;&gt;"green",Z348)</f>
        <v/>
      </c>
      <c r="Z348" s="2">
        <v>334</v>
      </c>
      <c r="AA348" s="2">
        <v>2</v>
      </c>
      <c r="AB348" s="2">
        <v>0</v>
      </c>
      <c r="AC348" s="3"/>
      <c r="AD348" s="23" t="s">
        <v>1618</v>
      </c>
      <c r="AE348" s="21" t="s">
        <v>218</v>
      </c>
      <c r="AF348" s="2" t="str" cm="1">
        <f t="array" ref="AF348">_xlfn.IFS(AE348="yellow",AG348,AE348="white",AG348,AE348="grey",AG348,AE348="green","",AE348&lt;&gt;"green",AG348)</f>
        <v/>
      </c>
      <c r="AG348" s="2">
        <v>334</v>
      </c>
      <c r="AH348" s="2">
        <v>2</v>
      </c>
      <c r="AI348" s="2">
        <v>1</v>
      </c>
    </row>
    <row r="349" spans="6:35" ht="15.75" customHeight="1" x14ac:dyDescent="0.25">
      <c r="F349" s="2" t="s">
        <v>1619</v>
      </c>
      <c r="G349" s="2">
        <v>335</v>
      </c>
      <c r="H349" s="2">
        <v>2</v>
      </c>
      <c r="I349" s="2">
        <v>1</v>
      </c>
      <c r="O349" s="3"/>
      <c r="P349" s="23" t="s">
        <v>1620</v>
      </c>
      <c r="Q349" s="21" t="s">
        <v>218</v>
      </c>
      <c r="R349" s="2" t="str" cm="1">
        <f t="array" ref="R349">_xlfn.IFS(Q349="yellow",S349,Q349="white",S349,Q349="grey",S349,Q349="green","",Q349&lt;&gt;"green",S349)</f>
        <v/>
      </c>
      <c r="S349" s="2">
        <v>335</v>
      </c>
      <c r="T349" s="2">
        <v>2</v>
      </c>
      <c r="U349" s="2">
        <v>1</v>
      </c>
      <c r="V349" s="3"/>
      <c r="W349" s="26" t="s">
        <v>1117</v>
      </c>
      <c r="X349" s="21" t="s">
        <v>218</v>
      </c>
      <c r="Y349" s="2" t="str" cm="1">
        <f t="array" ref="Y349">_xlfn.IFS(X349="yellow",Z349,X349="white",Z349,X349="grey",Z349,X349="green","",X349&lt;&gt;"green",Z349)</f>
        <v/>
      </c>
      <c r="Z349" s="2">
        <v>335</v>
      </c>
      <c r="AA349" s="2">
        <v>2</v>
      </c>
      <c r="AB349" s="2">
        <v>0</v>
      </c>
      <c r="AC349" s="3"/>
      <c r="AD349" s="23" t="s">
        <v>1621</v>
      </c>
      <c r="AE349" s="21" t="s">
        <v>218</v>
      </c>
      <c r="AF349" s="2" t="str" cm="1">
        <f t="array" ref="AF349">_xlfn.IFS(AE349="yellow",AG349,AE349="white",AG349,AE349="grey",AG349,AE349="green","",AE349&lt;&gt;"green",AG349)</f>
        <v/>
      </c>
      <c r="AG349" s="2">
        <v>335</v>
      </c>
      <c r="AH349" s="2">
        <v>2</v>
      </c>
      <c r="AI349" s="2">
        <v>1</v>
      </c>
    </row>
    <row r="350" spans="6:35" ht="15.75" customHeight="1" x14ac:dyDescent="0.25">
      <c r="F350" s="2" t="s">
        <v>1622</v>
      </c>
      <c r="G350" s="2">
        <v>336</v>
      </c>
      <c r="H350" s="2">
        <v>2</v>
      </c>
      <c r="I350" s="2">
        <v>1</v>
      </c>
      <c r="O350" s="3"/>
      <c r="P350" s="23" t="s">
        <v>1623</v>
      </c>
      <c r="Q350" s="21" t="s">
        <v>218</v>
      </c>
      <c r="R350" s="2" t="str" cm="1">
        <f t="array" ref="R350">_xlfn.IFS(Q350="yellow",S350,Q350="white",S350,Q350="grey",S350,Q350="green","",Q350&lt;&gt;"green",S350)</f>
        <v/>
      </c>
      <c r="S350" s="2">
        <v>336</v>
      </c>
      <c r="T350" s="2">
        <v>2</v>
      </c>
      <c r="U350" s="2">
        <v>1</v>
      </c>
      <c r="V350" s="3"/>
      <c r="W350" s="26" t="s">
        <v>1121</v>
      </c>
      <c r="X350" s="21" t="s">
        <v>218</v>
      </c>
      <c r="Y350" s="2" t="str" cm="1">
        <f t="array" ref="Y350">_xlfn.IFS(X350="yellow",Z350,X350="white",Z350,X350="grey",Z350,X350="green","",X350&lt;&gt;"green",Z350)</f>
        <v/>
      </c>
      <c r="Z350" s="2">
        <v>336</v>
      </c>
      <c r="AA350" s="2">
        <v>2</v>
      </c>
      <c r="AB350" s="2">
        <v>0</v>
      </c>
      <c r="AC350" s="3"/>
      <c r="AD350" s="23" t="s">
        <v>1624</v>
      </c>
      <c r="AE350" s="21" t="s">
        <v>218</v>
      </c>
      <c r="AF350" s="2" t="str" cm="1">
        <f t="array" ref="AF350">_xlfn.IFS(AE350="yellow",AG350,AE350="white",AG350,AE350="grey",AG350,AE350="green","",AE350&lt;&gt;"green",AG350)</f>
        <v/>
      </c>
      <c r="AG350" s="2">
        <v>336</v>
      </c>
      <c r="AH350" s="2">
        <v>2</v>
      </c>
      <c r="AI350" s="2">
        <v>1</v>
      </c>
    </row>
    <row r="351" spans="6:35" ht="15.75" customHeight="1" x14ac:dyDescent="0.25">
      <c r="F351" s="2" t="s">
        <v>1625</v>
      </c>
      <c r="G351" s="2">
        <v>337</v>
      </c>
      <c r="H351" s="2">
        <v>2</v>
      </c>
      <c r="I351" s="2">
        <v>1</v>
      </c>
      <c r="O351" s="3"/>
      <c r="P351" s="23" t="s">
        <v>1626</v>
      </c>
      <c r="Q351" s="21" t="s">
        <v>218</v>
      </c>
      <c r="R351" s="2" t="str" cm="1">
        <f t="array" ref="R351">_xlfn.IFS(Q351="yellow",S351,Q351="white",S351,Q351="grey",S351,Q351="green","",Q351&lt;&gt;"green",S351)</f>
        <v/>
      </c>
      <c r="S351" s="2">
        <v>337</v>
      </c>
      <c r="T351" s="2">
        <v>2</v>
      </c>
      <c r="U351" s="2">
        <v>1</v>
      </c>
      <c r="V351" s="3"/>
      <c r="W351" s="26" t="s">
        <v>1128</v>
      </c>
      <c r="X351" s="21" t="s">
        <v>218</v>
      </c>
      <c r="Y351" s="2" t="str" cm="1">
        <f t="array" ref="Y351">_xlfn.IFS(X351="yellow",Z351,X351="white",Z351,X351="grey",Z351,X351="green","",X351&lt;&gt;"green",Z351)</f>
        <v/>
      </c>
      <c r="Z351" s="2">
        <v>337</v>
      </c>
      <c r="AA351" s="2">
        <v>2</v>
      </c>
      <c r="AB351" s="2">
        <v>0</v>
      </c>
      <c r="AC351" s="3"/>
      <c r="AD351" s="23" t="s">
        <v>1627</v>
      </c>
      <c r="AE351" s="21" t="s">
        <v>218</v>
      </c>
      <c r="AF351" s="2" t="str" cm="1">
        <f t="array" ref="AF351">_xlfn.IFS(AE351="yellow",AG351,AE351="white",AG351,AE351="grey",AG351,AE351="green","",AE351&lt;&gt;"green",AG351)</f>
        <v/>
      </c>
      <c r="AG351" s="2">
        <v>337</v>
      </c>
      <c r="AH351" s="2">
        <v>2</v>
      </c>
      <c r="AI351" s="2">
        <v>1</v>
      </c>
    </row>
    <row r="352" spans="6:35" ht="15.75" customHeight="1" x14ac:dyDescent="0.25">
      <c r="F352" s="2" t="s">
        <v>1628</v>
      </c>
      <c r="G352" s="2">
        <v>338</v>
      </c>
      <c r="H352" s="2">
        <v>2</v>
      </c>
      <c r="I352" s="2">
        <v>1</v>
      </c>
      <c r="O352" s="3"/>
      <c r="P352" s="22" t="s">
        <v>1448</v>
      </c>
      <c r="Q352" s="12" t="s">
        <v>216</v>
      </c>
      <c r="R352" s="2" cm="1">
        <f t="array" ref="R352">_xlfn.IFS(Q352="yellow",S352,Q352="white",S352,Q352="grey",S352,Q352="green","",Q352&lt;&gt;"green",S352)</f>
        <v>338</v>
      </c>
      <c r="S352" s="2">
        <v>338</v>
      </c>
      <c r="T352" s="2">
        <v>2</v>
      </c>
      <c r="U352" s="2">
        <v>1</v>
      </c>
      <c r="V352" s="3"/>
      <c r="W352" s="26" t="s">
        <v>1124</v>
      </c>
      <c r="X352" s="21" t="s">
        <v>218</v>
      </c>
      <c r="Y352" s="2" t="str" cm="1">
        <f t="array" ref="Y352">_xlfn.IFS(X352="yellow",Z352,X352="white",Z352,X352="grey",Z352,X352="green","",X352&lt;&gt;"green",Z352)</f>
        <v/>
      </c>
      <c r="Z352" s="2">
        <v>338</v>
      </c>
      <c r="AA352" s="2">
        <v>2</v>
      </c>
      <c r="AB352" s="2">
        <v>0</v>
      </c>
      <c r="AC352" s="3"/>
      <c r="AD352" s="23" t="s">
        <v>1629</v>
      </c>
      <c r="AE352" s="21" t="s">
        <v>218</v>
      </c>
      <c r="AF352" s="2" t="str" cm="1">
        <f t="array" ref="AF352">_xlfn.IFS(AE352="yellow",AG352,AE352="white",AG352,AE352="grey",AG352,AE352="green","",AE352&lt;&gt;"green",AG352)</f>
        <v/>
      </c>
      <c r="AG352" s="2">
        <v>338</v>
      </c>
      <c r="AH352" s="2">
        <v>2</v>
      </c>
      <c r="AI352" s="2">
        <v>1</v>
      </c>
    </row>
    <row r="353" spans="6:35" ht="15.75" customHeight="1" x14ac:dyDescent="0.25">
      <c r="F353" s="2" t="s">
        <v>1630</v>
      </c>
      <c r="G353" s="2">
        <v>339</v>
      </c>
      <c r="H353" s="2">
        <v>2</v>
      </c>
      <c r="I353" s="2">
        <v>1</v>
      </c>
      <c r="O353" s="3"/>
      <c r="P353" s="23" t="s">
        <v>1198</v>
      </c>
      <c r="Q353" s="21" t="s">
        <v>218</v>
      </c>
      <c r="R353" s="2" t="str" cm="1">
        <f t="array" ref="R353">_xlfn.IFS(Q353="yellow",S353,Q353="white",S353,Q353="grey",S353,Q353="green","",Q353&lt;&gt;"green",S353)</f>
        <v/>
      </c>
      <c r="S353" s="2">
        <v>339</v>
      </c>
      <c r="T353" s="2">
        <v>3</v>
      </c>
      <c r="U353" s="2">
        <v>0</v>
      </c>
      <c r="V353" s="3"/>
      <c r="W353" s="26" t="s">
        <v>1132</v>
      </c>
      <c r="X353" s="21" t="s">
        <v>218</v>
      </c>
      <c r="Y353" s="2" t="str" cm="1">
        <f t="array" ref="Y353">_xlfn.IFS(X353="yellow",Z353,X353="white",Z353,X353="grey",Z353,X353="green","",X353&lt;&gt;"green",Z353)</f>
        <v/>
      </c>
      <c r="Z353" s="2">
        <v>339</v>
      </c>
      <c r="AA353" s="2">
        <v>2</v>
      </c>
      <c r="AB353" s="2">
        <v>0</v>
      </c>
      <c r="AC353" s="3"/>
      <c r="AD353" s="23" t="s">
        <v>1631</v>
      </c>
      <c r="AE353" s="21" t="s">
        <v>218</v>
      </c>
      <c r="AF353" s="2" t="str" cm="1">
        <f t="array" ref="AF353">_xlfn.IFS(AE353="yellow",AG353,AE353="white",AG353,AE353="grey",AG353,AE353="green","",AE353&lt;&gt;"green",AG353)</f>
        <v/>
      </c>
      <c r="AG353" s="2">
        <v>339</v>
      </c>
      <c r="AH353" s="2">
        <v>2</v>
      </c>
      <c r="AI353" s="2">
        <v>1</v>
      </c>
    </row>
    <row r="354" spans="6:35" ht="15.75" customHeight="1" x14ac:dyDescent="0.25">
      <c r="F354" s="2" t="s">
        <v>1632</v>
      </c>
      <c r="G354" s="2">
        <v>340</v>
      </c>
      <c r="H354" s="2">
        <v>2</v>
      </c>
      <c r="I354" s="2">
        <v>1</v>
      </c>
      <c r="O354" s="3"/>
      <c r="P354" s="22" t="s">
        <v>1451</v>
      </c>
      <c r="Q354" s="12" t="s">
        <v>216</v>
      </c>
      <c r="R354" s="2" cm="1">
        <f t="array" ref="R354">_xlfn.IFS(Q354="yellow",S354,Q354="white",S354,Q354="grey",S354,Q354="green","",Q354&lt;&gt;"green",S354)</f>
        <v>340</v>
      </c>
      <c r="S354" s="2">
        <v>340</v>
      </c>
      <c r="T354" s="2">
        <v>2</v>
      </c>
      <c r="U354" s="2">
        <v>1</v>
      </c>
      <c r="V354" s="3"/>
      <c r="W354" s="27" t="s">
        <v>1136</v>
      </c>
      <c r="X354" s="21" t="s">
        <v>218</v>
      </c>
      <c r="Y354" s="2" t="str" cm="1">
        <f t="array" ref="Y354">_xlfn.IFS(X354="yellow",Z354,X354="white",Z354,X354="grey",Z354,X354="green","",X354&lt;&gt;"green",Z354)</f>
        <v/>
      </c>
      <c r="Z354" s="2">
        <v>340</v>
      </c>
      <c r="AA354" s="2">
        <v>2</v>
      </c>
      <c r="AB354" s="2">
        <v>0</v>
      </c>
      <c r="AC354" s="3"/>
      <c r="AD354" s="23" t="s">
        <v>1633</v>
      </c>
      <c r="AE354" s="21" t="s">
        <v>218</v>
      </c>
      <c r="AF354" s="2" t="str" cm="1">
        <f t="array" ref="AF354">_xlfn.IFS(AE354="yellow",AG354,AE354="white",AG354,AE354="grey",AG354,AE354="green","",AE354&lt;&gt;"green",AG354)</f>
        <v/>
      </c>
      <c r="AG354" s="2">
        <v>340</v>
      </c>
      <c r="AH354" s="2">
        <v>2</v>
      </c>
      <c r="AI354" s="2">
        <v>1</v>
      </c>
    </row>
    <row r="355" spans="6:35" ht="15.75" customHeight="1" x14ac:dyDescent="0.25">
      <c r="F355" s="2" t="s">
        <v>1634</v>
      </c>
      <c r="G355" s="2">
        <v>341</v>
      </c>
      <c r="H355" s="2">
        <v>2</v>
      </c>
      <c r="I355" s="2">
        <v>1</v>
      </c>
      <c r="O355" s="3"/>
      <c r="P355" s="23" t="s">
        <v>1635</v>
      </c>
      <c r="Q355" s="21" t="s">
        <v>218</v>
      </c>
      <c r="R355" s="2" t="str" cm="1">
        <f t="array" ref="R355">_xlfn.IFS(Q355="yellow",S355,Q355="white",S355,Q355="grey",S355,Q355="green","",Q355&lt;&gt;"green",S355)</f>
        <v/>
      </c>
      <c r="S355" s="2">
        <v>341</v>
      </c>
      <c r="T355" s="2">
        <v>3</v>
      </c>
      <c r="U355" s="2">
        <v>0</v>
      </c>
      <c r="V355" s="3"/>
      <c r="W355" s="2" t="s">
        <v>985</v>
      </c>
      <c r="X355" s="2" t="s">
        <v>266</v>
      </c>
      <c r="Y355" s="2" cm="1">
        <f t="array" ref="Y355">_xlfn.IFS(X355="yellow",Z355,X355="white",Z355,X355="grey",Z355,X355="green","",X355&lt;&gt;"green",Z355)</f>
        <v>341</v>
      </c>
      <c r="Z355" s="2">
        <v>341</v>
      </c>
      <c r="AA355" s="2">
        <v>2</v>
      </c>
      <c r="AB355" s="2">
        <v>1</v>
      </c>
      <c r="AC355" s="3"/>
      <c r="AD355" s="23" t="s">
        <v>1636</v>
      </c>
      <c r="AE355" s="21" t="s">
        <v>218</v>
      </c>
      <c r="AF355" s="2" t="str" cm="1">
        <f t="array" ref="AF355">_xlfn.IFS(AE355="yellow",AG355,AE355="white",AG355,AE355="grey",AG355,AE355="green","",AE355&lt;&gt;"green",AG355)</f>
        <v/>
      </c>
      <c r="AG355" s="2">
        <v>341</v>
      </c>
      <c r="AH355" s="2">
        <v>2</v>
      </c>
      <c r="AI355" s="2">
        <v>1</v>
      </c>
    </row>
    <row r="356" spans="6:35" ht="15.75" customHeight="1" x14ac:dyDescent="0.25">
      <c r="F356" s="2" t="s">
        <v>1637</v>
      </c>
      <c r="G356" s="2">
        <v>342</v>
      </c>
      <c r="H356" s="2">
        <v>2</v>
      </c>
      <c r="I356" s="2">
        <v>1</v>
      </c>
      <c r="O356" s="3"/>
      <c r="P356" s="23" t="s">
        <v>1638</v>
      </c>
      <c r="Q356" s="21" t="s">
        <v>218</v>
      </c>
      <c r="R356" s="2" t="str" cm="1">
        <f t="array" ref="R356">_xlfn.IFS(Q356="yellow",S356,Q356="white",S356,Q356="grey",S356,Q356="green","",Q356&lt;&gt;"green",S356)</f>
        <v/>
      </c>
      <c r="S356" s="2">
        <v>342</v>
      </c>
      <c r="T356" s="2">
        <v>2</v>
      </c>
      <c r="U356" s="2">
        <v>1</v>
      </c>
      <c r="V356" s="3" t="s">
        <v>1134</v>
      </c>
      <c r="W356" s="23" t="s">
        <v>1217</v>
      </c>
      <c r="X356" s="21" t="s">
        <v>218</v>
      </c>
      <c r="Y356" s="2" t="str" cm="1">
        <f t="array" ref="Y356">_xlfn.IFS(X356="yellow",Z356,X356="white",Z356,X356="grey",Z356,X356="green","",X356&lt;&gt;"green",Z356)</f>
        <v/>
      </c>
      <c r="Z356" s="2">
        <v>342</v>
      </c>
      <c r="AA356" s="2">
        <v>3</v>
      </c>
      <c r="AB356" s="2">
        <v>0</v>
      </c>
      <c r="AC356" s="3"/>
      <c r="AD356" s="23" t="s">
        <v>1639</v>
      </c>
      <c r="AE356" s="21" t="s">
        <v>218</v>
      </c>
      <c r="AF356" s="2" t="str" cm="1">
        <f t="array" ref="AF356">_xlfn.IFS(AE356="yellow",AG356,AE356="white",AG356,AE356="grey",AG356,AE356="green","",AE356&lt;&gt;"green",AG356)</f>
        <v/>
      </c>
      <c r="AG356" s="2">
        <v>342</v>
      </c>
      <c r="AH356" s="2">
        <v>2</v>
      </c>
      <c r="AI356" s="2">
        <v>1</v>
      </c>
    </row>
    <row r="357" spans="6:35" ht="15.75" customHeight="1" x14ac:dyDescent="0.25">
      <c r="F357" s="2" t="s">
        <v>1640</v>
      </c>
      <c r="G357" s="2">
        <v>343</v>
      </c>
      <c r="H357" s="2">
        <v>2</v>
      </c>
      <c r="I357" s="2">
        <v>1</v>
      </c>
      <c r="O357" s="3"/>
      <c r="P357" s="23" t="s">
        <v>1641</v>
      </c>
      <c r="Q357" s="21" t="s">
        <v>218</v>
      </c>
      <c r="R357" s="2" t="str" cm="1">
        <f t="array" ref="R357">_xlfn.IFS(Q357="yellow",S357,Q357="white",S357,Q357="grey",S357,Q357="green","",Q357&lt;&gt;"green",S357)</f>
        <v/>
      </c>
      <c r="S357" s="2">
        <v>343</v>
      </c>
      <c r="T357" s="2">
        <v>2</v>
      </c>
      <c r="U357" s="2">
        <v>1</v>
      </c>
      <c r="V357" s="3"/>
      <c r="W357" s="23" t="s">
        <v>1222</v>
      </c>
      <c r="X357" s="21" t="s">
        <v>218</v>
      </c>
      <c r="Y357" s="2" t="str" cm="1">
        <f t="array" ref="Y357">_xlfn.IFS(X357="yellow",Z357,X357="white",Z357,X357="grey",Z357,X357="green","",X357&lt;&gt;"green",Z357)</f>
        <v/>
      </c>
      <c r="Z357" s="2">
        <v>343</v>
      </c>
      <c r="AA357" s="2">
        <v>3</v>
      </c>
      <c r="AB357" s="2">
        <v>0</v>
      </c>
      <c r="AC357" s="3"/>
      <c r="AD357" s="23" t="s">
        <v>1642</v>
      </c>
      <c r="AE357" s="21" t="s">
        <v>218</v>
      </c>
      <c r="AF357" s="2" t="str" cm="1">
        <f t="array" ref="AF357">_xlfn.IFS(AE357="yellow",AG357,AE357="white",AG357,AE357="grey",AG357,AE357="green","",AE357&lt;&gt;"green",AG357)</f>
        <v/>
      </c>
      <c r="AG357" s="2">
        <v>343</v>
      </c>
      <c r="AH357" s="2">
        <v>2</v>
      </c>
      <c r="AI357" s="2">
        <v>1</v>
      </c>
    </row>
    <row r="358" spans="6:35" ht="15.75" customHeight="1" x14ac:dyDescent="0.25">
      <c r="F358" s="2" t="s">
        <v>1643</v>
      </c>
      <c r="G358" s="2">
        <v>344</v>
      </c>
      <c r="H358" s="2">
        <v>2</v>
      </c>
      <c r="I358" s="2">
        <v>1</v>
      </c>
      <c r="O358" s="3"/>
      <c r="P358" s="23" t="s">
        <v>1644</v>
      </c>
      <c r="Q358" s="21" t="s">
        <v>218</v>
      </c>
      <c r="R358" s="2" t="str" cm="1">
        <f t="array" ref="R358">_xlfn.IFS(Q358="yellow",S358,Q358="white",S358,Q358="grey",S358,Q358="green","",Q358&lt;&gt;"green",S358)</f>
        <v/>
      </c>
      <c r="S358" s="2">
        <v>344</v>
      </c>
      <c r="T358" s="2">
        <v>2</v>
      </c>
      <c r="U358" s="2">
        <v>1</v>
      </c>
      <c r="V358" s="3"/>
      <c r="W358" s="23" t="s">
        <v>1226</v>
      </c>
      <c r="X358" s="21" t="s">
        <v>218</v>
      </c>
      <c r="Y358" s="2" t="str" cm="1">
        <f t="array" ref="Y358">_xlfn.IFS(X358="yellow",Z358,X358="white",Z358,X358="grey",Z358,X358="green","",X358&lt;&gt;"green",Z358)</f>
        <v/>
      </c>
      <c r="Z358" s="2">
        <v>344</v>
      </c>
      <c r="AA358" s="2">
        <v>3</v>
      </c>
      <c r="AB358" s="2">
        <v>0</v>
      </c>
      <c r="AC358" s="3"/>
      <c r="AD358" s="23" t="s">
        <v>1645</v>
      </c>
      <c r="AE358" s="21" t="s">
        <v>218</v>
      </c>
      <c r="AF358" s="2" t="str" cm="1">
        <f t="array" ref="AF358">_xlfn.IFS(AE358="yellow",AG358,AE358="white",AG358,AE358="grey",AG358,AE358="green","",AE358&lt;&gt;"green",AG358)</f>
        <v/>
      </c>
      <c r="AG358" s="2">
        <v>344</v>
      </c>
      <c r="AH358" s="2">
        <v>2</v>
      </c>
      <c r="AI358" s="2">
        <v>1</v>
      </c>
    </row>
    <row r="359" spans="6:35" ht="15.75" customHeight="1" x14ac:dyDescent="0.25">
      <c r="F359" s="2" t="s">
        <v>1646</v>
      </c>
      <c r="G359" s="2">
        <v>345</v>
      </c>
      <c r="H359" s="2">
        <v>2</v>
      </c>
      <c r="I359" s="2">
        <v>1</v>
      </c>
      <c r="O359" s="3"/>
      <c r="P359" s="22" t="s">
        <v>1454</v>
      </c>
      <c r="Q359" s="12" t="s">
        <v>216</v>
      </c>
      <c r="R359" s="2" cm="1">
        <f t="array" ref="R359">_xlfn.IFS(Q359="yellow",S359,Q359="white",S359,Q359="grey",S359,Q359="green","",Q359&lt;&gt;"green",S359)</f>
        <v>345</v>
      </c>
      <c r="S359" s="2">
        <v>345</v>
      </c>
      <c r="T359" s="2">
        <v>2</v>
      </c>
      <c r="U359" s="2">
        <v>1</v>
      </c>
      <c r="V359" s="3"/>
      <c r="W359" s="23" t="s">
        <v>1230</v>
      </c>
      <c r="X359" s="21" t="s">
        <v>218</v>
      </c>
      <c r="Y359" s="2" t="str" cm="1">
        <f t="array" ref="Y359">_xlfn.IFS(X359="yellow",Z359,X359="white",Z359,X359="grey",Z359,X359="green","",X359&lt;&gt;"green",Z359)</f>
        <v/>
      </c>
      <c r="Z359" s="2">
        <v>345</v>
      </c>
      <c r="AA359" s="2">
        <v>3</v>
      </c>
      <c r="AB359" s="2">
        <v>0</v>
      </c>
      <c r="AC359" s="3" t="s">
        <v>214</v>
      </c>
      <c r="AD359" s="22" t="s">
        <v>1647</v>
      </c>
      <c r="AE359" s="12" t="s">
        <v>216</v>
      </c>
      <c r="AF359" s="2" cm="1">
        <f t="array" ref="AF359">_xlfn.IFS(AE359="yellow",AG359,AE359="white",AG359,AE359="grey",AG359,AE359="green","",AE359&lt;&gt;"green",AG359)</f>
        <v>345</v>
      </c>
      <c r="AG359" s="2">
        <v>345</v>
      </c>
      <c r="AH359" s="2">
        <v>2</v>
      </c>
      <c r="AI359" s="2">
        <v>1</v>
      </c>
    </row>
    <row r="360" spans="6:35" ht="15.75" customHeight="1" x14ac:dyDescent="0.25">
      <c r="F360" s="2" t="s">
        <v>1648</v>
      </c>
      <c r="G360" s="2">
        <v>346</v>
      </c>
      <c r="H360" s="2">
        <v>2</v>
      </c>
      <c r="I360" s="2">
        <v>1</v>
      </c>
      <c r="O360" s="3"/>
      <c r="P360" s="23" t="s">
        <v>1216</v>
      </c>
      <c r="Q360" s="21" t="s">
        <v>218</v>
      </c>
      <c r="R360" s="2" t="str" cm="1">
        <f t="array" ref="R360">_xlfn.IFS(Q360="yellow",S360,Q360="white",S360,Q360="grey",S360,Q360="green","",Q360&lt;&gt;"green",S360)</f>
        <v/>
      </c>
      <c r="S360" s="2">
        <v>346</v>
      </c>
      <c r="T360" s="2">
        <v>3</v>
      </c>
      <c r="U360" s="2">
        <v>0</v>
      </c>
      <c r="V360" s="3"/>
      <c r="W360" s="23" t="s">
        <v>1234</v>
      </c>
      <c r="X360" s="21" t="s">
        <v>218</v>
      </c>
      <c r="Y360" s="2" t="str" cm="1">
        <f t="array" ref="Y360">_xlfn.IFS(X360="yellow",Z360,X360="white",Z360,X360="grey",Z360,X360="green","",X360&lt;&gt;"green",Z360)</f>
        <v/>
      </c>
      <c r="Z360" s="2">
        <v>346</v>
      </c>
      <c r="AA360" s="2">
        <v>3</v>
      </c>
      <c r="AB360" s="2">
        <v>0</v>
      </c>
      <c r="AC360" s="3"/>
      <c r="AD360" s="2" t="s">
        <v>1649</v>
      </c>
      <c r="AE360" s="2" t="s">
        <v>266</v>
      </c>
      <c r="AF360" s="2" cm="1">
        <f t="array" ref="AF360">_xlfn.IFS(AE360="yellow",AG360,AE360="white",AG360,AE360="grey",AG360,AE360="green","",AE360&lt;&gt;"green",AG360)</f>
        <v>346</v>
      </c>
      <c r="AG360" s="2">
        <v>346</v>
      </c>
      <c r="AH360" s="2">
        <v>2</v>
      </c>
      <c r="AI360" s="2">
        <v>1</v>
      </c>
    </row>
    <row r="361" spans="6:35" ht="15.75" customHeight="1" x14ac:dyDescent="0.25">
      <c r="F361" s="2" t="s">
        <v>1650</v>
      </c>
      <c r="G361" s="2">
        <v>347</v>
      </c>
      <c r="H361" s="2">
        <v>2</v>
      </c>
      <c r="I361" s="2">
        <v>1</v>
      </c>
      <c r="O361" s="3"/>
      <c r="P361" s="22" t="s">
        <v>1457</v>
      </c>
      <c r="Q361" s="12" t="s">
        <v>216</v>
      </c>
      <c r="R361" s="2" cm="1">
        <f t="array" ref="R361">_xlfn.IFS(Q361="yellow",S361,Q361="white",S361,Q361="grey",S361,Q361="green","",Q361&lt;&gt;"green",S361)</f>
        <v>347</v>
      </c>
      <c r="S361" s="2">
        <v>347</v>
      </c>
      <c r="T361" s="2">
        <v>2</v>
      </c>
      <c r="U361" s="2">
        <v>1</v>
      </c>
      <c r="V361" s="3"/>
      <c r="W361" s="23" t="s">
        <v>1238</v>
      </c>
      <c r="X361" s="21" t="s">
        <v>218</v>
      </c>
      <c r="Y361" s="2" t="str" cm="1">
        <f t="array" ref="Y361">_xlfn.IFS(X361="yellow",Z361,X361="white",Z361,X361="grey",Z361,X361="green","",X361&lt;&gt;"green",Z361)</f>
        <v/>
      </c>
      <c r="Z361" s="2">
        <v>347</v>
      </c>
      <c r="AA361" s="2">
        <v>3</v>
      </c>
      <c r="AB361" s="2">
        <v>0</v>
      </c>
      <c r="AC361" s="3"/>
      <c r="AD361" s="2" t="s">
        <v>1651</v>
      </c>
      <c r="AE361" s="2" t="s">
        <v>266</v>
      </c>
      <c r="AF361" s="2" cm="1">
        <f t="array" ref="AF361">_xlfn.IFS(AE361="yellow",AG361,AE361="white",AG361,AE361="grey",AG361,AE361="green","",AE361&lt;&gt;"green",AG361)</f>
        <v>347</v>
      </c>
      <c r="AG361" s="2">
        <v>347</v>
      </c>
      <c r="AH361" s="2">
        <v>2</v>
      </c>
      <c r="AI361" s="2">
        <v>1</v>
      </c>
    </row>
    <row r="362" spans="6:35" ht="15.75" customHeight="1" x14ac:dyDescent="0.25">
      <c r="F362" s="2" t="s">
        <v>1652</v>
      </c>
      <c r="G362" s="2">
        <v>348</v>
      </c>
      <c r="H362" s="2">
        <v>2</v>
      </c>
      <c r="I362" s="2">
        <v>0</v>
      </c>
      <c r="O362" s="3"/>
      <c r="P362" s="23" t="s">
        <v>1653</v>
      </c>
      <c r="Q362" s="21" t="s">
        <v>218</v>
      </c>
      <c r="R362" s="2" t="str" cm="1">
        <f t="array" ref="R362">_xlfn.IFS(Q362="yellow",S362,Q362="white",S362,Q362="grey",S362,Q362="green","",Q362&lt;&gt;"green",S362)</f>
        <v/>
      </c>
      <c r="S362" s="2">
        <v>348</v>
      </c>
      <c r="T362" s="2">
        <v>3</v>
      </c>
      <c r="U362" s="2">
        <v>0</v>
      </c>
      <c r="V362" s="3"/>
      <c r="W362" s="23" t="s">
        <v>1242</v>
      </c>
      <c r="X362" s="21" t="s">
        <v>218</v>
      </c>
      <c r="Y362" s="2" t="str" cm="1">
        <f t="array" ref="Y362">_xlfn.IFS(X362="yellow",Z362,X362="white",Z362,X362="grey",Z362,X362="green","",X362&lt;&gt;"green",Z362)</f>
        <v/>
      </c>
      <c r="Z362" s="2">
        <v>348</v>
      </c>
      <c r="AA362" s="2">
        <v>3</v>
      </c>
      <c r="AB362" s="2">
        <v>0</v>
      </c>
      <c r="AC362" s="3"/>
      <c r="AD362" s="2" t="s">
        <v>1654</v>
      </c>
      <c r="AE362" s="2" t="s">
        <v>266</v>
      </c>
      <c r="AF362" s="2" cm="1">
        <f t="array" ref="AF362">_xlfn.IFS(AE362="yellow",AG362,AE362="white",AG362,AE362="grey",AG362,AE362="green","",AE362&lt;&gt;"green",AG362)</f>
        <v>348</v>
      </c>
      <c r="AG362" s="2">
        <v>348</v>
      </c>
      <c r="AH362" s="2">
        <v>2</v>
      </c>
      <c r="AI362" s="2">
        <v>1</v>
      </c>
    </row>
    <row r="363" spans="6:35" ht="15.75" customHeight="1" x14ac:dyDescent="0.25">
      <c r="F363" s="2" t="s">
        <v>1655</v>
      </c>
      <c r="G363" s="2">
        <v>349</v>
      </c>
      <c r="H363" s="2">
        <v>2</v>
      </c>
      <c r="I363" s="2">
        <v>0</v>
      </c>
      <c r="O363" s="3"/>
      <c r="P363" s="23" t="s">
        <v>1656</v>
      </c>
      <c r="Q363" s="21" t="s">
        <v>218</v>
      </c>
      <c r="R363" s="2" t="str" cm="1">
        <f t="array" ref="R363">_xlfn.IFS(Q363="yellow",S363,Q363="white",S363,Q363="grey",S363,Q363="green","",Q363&lt;&gt;"green",S363)</f>
        <v/>
      </c>
      <c r="S363" s="2">
        <v>349</v>
      </c>
      <c r="T363" s="2">
        <v>2</v>
      </c>
      <c r="U363" s="2">
        <v>1</v>
      </c>
      <c r="V363" s="3"/>
      <c r="W363" s="23" t="s">
        <v>1246</v>
      </c>
      <c r="X363" s="21" t="s">
        <v>218</v>
      </c>
      <c r="Y363" s="2" t="str" cm="1">
        <f t="array" ref="Y363">_xlfn.IFS(X363="yellow",Z363,X363="white",Z363,X363="grey",Z363,X363="green","",X363&lt;&gt;"green",Z363)</f>
        <v/>
      </c>
      <c r="Z363" s="2">
        <v>349</v>
      </c>
      <c r="AA363" s="2">
        <v>3</v>
      </c>
      <c r="AB363" s="2">
        <v>0</v>
      </c>
      <c r="AC363" s="3"/>
      <c r="AD363" s="2" t="s">
        <v>1657</v>
      </c>
      <c r="AE363" s="2" t="s">
        <v>266</v>
      </c>
      <c r="AF363" s="2" cm="1">
        <f t="array" ref="AF363">_xlfn.IFS(AE363="yellow",AG363,AE363="white",AG363,AE363="grey",AG363,AE363="green","",AE363&lt;&gt;"green",AG363)</f>
        <v>349</v>
      </c>
      <c r="AG363" s="2">
        <v>349</v>
      </c>
      <c r="AH363" s="2">
        <v>2</v>
      </c>
      <c r="AI363" s="2">
        <v>1</v>
      </c>
    </row>
    <row r="364" spans="6:35" ht="15.75" customHeight="1" x14ac:dyDescent="0.25">
      <c r="F364" s="2" t="s">
        <v>1658</v>
      </c>
      <c r="G364" s="2">
        <v>350</v>
      </c>
      <c r="H364" s="2">
        <v>2</v>
      </c>
      <c r="I364" s="2">
        <v>1</v>
      </c>
      <c r="O364" s="3"/>
      <c r="P364" s="23" t="s">
        <v>1659</v>
      </c>
      <c r="Q364" s="21" t="s">
        <v>218</v>
      </c>
      <c r="R364" s="2" t="str" cm="1">
        <f t="array" ref="R364">_xlfn.IFS(Q364="yellow",S364,Q364="white",S364,Q364="grey",S364,Q364="green","",Q364&lt;&gt;"green",S364)</f>
        <v/>
      </c>
      <c r="S364" s="2">
        <v>350</v>
      </c>
      <c r="T364" s="2">
        <v>2</v>
      </c>
      <c r="U364" s="2">
        <v>1</v>
      </c>
      <c r="V364" s="3"/>
      <c r="W364" s="23" t="s">
        <v>1250</v>
      </c>
      <c r="X364" s="21" t="s">
        <v>218</v>
      </c>
      <c r="Y364" s="2" t="str" cm="1">
        <f t="array" ref="Y364">_xlfn.IFS(X364="yellow",Z364,X364="white",Z364,X364="grey",Z364,X364="green","",X364&lt;&gt;"green",Z364)</f>
        <v/>
      </c>
      <c r="Z364" s="2">
        <v>350</v>
      </c>
      <c r="AA364" s="2">
        <v>3</v>
      </c>
      <c r="AB364" s="2">
        <v>0</v>
      </c>
      <c r="AC364" s="3"/>
      <c r="AD364" s="2" t="s">
        <v>1660</v>
      </c>
      <c r="AE364" s="2" t="s">
        <v>266</v>
      </c>
      <c r="AF364" s="2" cm="1">
        <f t="array" ref="AF364">_xlfn.IFS(AE364="yellow",AG364,AE364="white",AG364,AE364="grey",AG364,AE364="green","",AE364&lt;&gt;"green",AG364)</f>
        <v>350</v>
      </c>
      <c r="AG364" s="2">
        <v>350</v>
      </c>
      <c r="AH364" s="2">
        <v>2</v>
      </c>
      <c r="AI364" s="2">
        <v>1</v>
      </c>
    </row>
    <row r="365" spans="6:35" ht="15.75" customHeight="1" x14ac:dyDescent="0.25">
      <c r="F365" s="2" t="s">
        <v>1661</v>
      </c>
      <c r="G365" s="2">
        <v>351</v>
      </c>
      <c r="H365" s="2">
        <v>2</v>
      </c>
      <c r="I365" s="2">
        <v>1</v>
      </c>
      <c r="O365" s="3"/>
      <c r="P365" s="23" t="s">
        <v>1662</v>
      </c>
      <c r="Q365" s="21" t="s">
        <v>218</v>
      </c>
      <c r="R365" s="2" t="str" cm="1">
        <f t="array" ref="R365">_xlfn.IFS(Q365="yellow",S365,Q365="white",S365,Q365="grey",S365,Q365="green","",Q365&lt;&gt;"green",S365)</f>
        <v/>
      </c>
      <c r="S365" s="2">
        <v>351</v>
      </c>
      <c r="T365" s="2">
        <v>2</v>
      </c>
      <c r="U365" s="2">
        <v>1</v>
      </c>
      <c r="V365" s="3"/>
      <c r="W365" s="23" t="s">
        <v>1254</v>
      </c>
      <c r="X365" s="21" t="s">
        <v>218</v>
      </c>
      <c r="Y365" s="2" t="str" cm="1">
        <f t="array" ref="Y365">_xlfn.IFS(X365="yellow",Z365,X365="white",Z365,X365="grey",Z365,X365="green","",X365&lt;&gt;"green",Z365)</f>
        <v/>
      </c>
      <c r="Z365" s="2">
        <v>351</v>
      </c>
      <c r="AA365" s="2">
        <v>3</v>
      </c>
      <c r="AB365" s="2">
        <v>0</v>
      </c>
      <c r="AC365" s="3"/>
      <c r="AD365" s="2" t="s">
        <v>1663</v>
      </c>
      <c r="AE365" s="2" t="s">
        <v>266</v>
      </c>
      <c r="AF365" s="2" cm="1">
        <f t="array" ref="AF365">_xlfn.IFS(AE365="yellow",AG365,AE365="white",AG365,AE365="grey",AG365,AE365="green","",AE365&lt;&gt;"green",AG365)</f>
        <v>351</v>
      </c>
      <c r="AG365" s="2">
        <v>351</v>
      </c>
      <c r="AH365" s="2">
        <v>2</v>
      </c>
      <c r="AI365" s="2">
        <v>1</v>
      </c>
    </row>
    <row r="366" spans="6:35" ht="15.75" customHeight="1" x14ac:dyDescent="0.25">
      <c r="F366" s="2" t="s">
        <v>1664</v>
      </c>
      <c r="G366" s="2">
        <v>352</v>
      </c>
      <c r="H366" s="2">
        <v>2</v>
      </c>
      <c r="I366" s="2">
        <v>1</v>
      </c>
      <c r="O366" s="3"/>
      <c r="P366" s="22" t="s">
        <v>1460</v>
      </c>
      <c r="Q366" s="12" t="s">
        <v>216</v>
      </c>
      <c r="R366" s="2" cm="1">
        <f t="array" ref="R366">_xlfn.IFS(Q366="yellow",S366,Q366="white",S366,Q366="grey",S366,Q366="green","",Q366&lt;&gt;"green",S366)</f>
        <v>352</v>
      </c>
      <c r="S366" s="2">
        <v>352</v>
      </c>
      <c r="T366" s="2">
        <v>2</v>
      </c>
      <c r="U366" s="2">
        <v>1</v>
      </c>
      <c r="V366" s="3"/>
      <c r="W366" s="23" t="s">
        <v>1258</v>
      </c>
      <c r="X366" s="21" t="s">
        <v>218</v>
      </c>
      <c r="Y366" s="2" t="str" cm="1">
        <f t="array" ref="Y366">_xlfn.IFS(X366="yellow",Z366,X366="white",Z366,X366="grey",Z366,X366="green","",X366&lt;&gt;"green",Z366)</f>
        <v/>
      </c>
      <c r="Z366" s="2">
        <v>352</v>
      </c>
      <c r="AA366" s="2">
        <v>3</v>
      </c>
      <c r="AB366" s="2">
        <v>0</v>
      </c>
      <c r="AC366" s="3"/>
      <c r="AD366" s="2" t="s">
        <v>1665</v>
      </c>
      <c r="AE366" s="2" t="s">
        <v>266</v>
      </c>
      <c r="AF366" s="2" cm="1">
        <f t="array" ref="AF366">_xlfn.IFS(AE366="yellow",AG366,AE366="white",AG366,AE366="grey",AG366,AE366="green","",AE366&lt;&gt;"green",AG366)</f>
        <v>352</v>
      </c>
      <c r="AG366" s="2">
        <v>352</v>
      </c>
      <c r="AH366" s="2">
        <v>2</v>
      </c>
      <c r="AI366" s="2">
        <v>1</v>
      </c>
    </row>
    <row r="367" spans="6:35" ht="15.75" customHeight="1" x14ac:dyDescent="0.25">
      <c r="F367" s="2" t="s">
        <v>1666</v>
      </c>
      <c r="G367" s="2">
        <v>353</v>
      </c>
      <c r="H367" s="2">
        <v>2</v>
      </c>
      <c r="I367" s="2">
        <v>1</v>
      </c>
      <c r="O367" s="3"/>
      <c r="P367" s="23" t="s">
        <v>1233</v>
      </c>
      <c r="Q367" s="21" t="s">
        <v>218</v>
      </c>
      <c r="R367" s="2" t="str" cm="1">
        <f t="array" ref="R367">_xlfn.IFS(Q367="yellow",S367,Q367="white",S367,Q367="grey",S367,Q367="green","",Q367&lt;&gt;"green",S367)</f>
        <v/>
      </c>
      <c r="S367" s="2">
        <v>353</v>
      </c>
      <c r="T367" s="2">
        <v>3</v>
      </c>
      <c r="U367" s="2">
        <v>0</v>
      </c>
      <c r="V367" s="3"/>
      <c r="W367" s="23" t="s">
        <v>1262</v>
      </c>
      <c r="X367" s="21" t="s">
        <v>218</v>
      </c>
      <c r="Y367" s="2" t="str" cm="1">
        <f t="array" ref="Y367">_xlfn.IFS(X367="yellow",Z367,X367="white",Z367,X367="grey",Z367,X367="green","",X367&lt;&gt;"green",Z367)</f>
        <v/>
      </c>
      <c r="Z367" s="2">
        <v>353</v>
      </c>
      <c r="AA367" s="2">
        <v>3</v>
      </c>
      <c r="AB367" s="2">
        <v>0</v>
      </c>
      <c r="AC367" s="3"/>
      <c r="AD367" s="2" t="s">
        <v>1667</v>
      </c>
      <c r="AE367" s="2" t="s">
        <v>266</v>
      </c>
      <c r="AF367" s="2" cm="1">
        <f t="array" ref="AF367">_xlfn.IFS(AE367="yellow",AG367,AE367="white",AG367,AE367="grey",AG367,AE367="green","",AE367&lt;&gt;"green",AG367)</f>
        <v>353</v>
      </c>
      <c r="AG367" s="2">
        <v>353</v>
      </c>
      <c r="AH367" s="2">
        <v>2</v>
      </c>
      <c r="AI367" s="2">
        <v>1</v>
      </c>
    </row>
    <row r="368" spans="6:35" ht="15.75" customHeight="1" x14ac:dyDescent="0.25">
      <c r="F368" s="2" t="s">
        <v>1668</v>
      </c>
      <c r="G368" s="2">
        <v>354</v>
      </c>
      <c r="H368" s="2">
        <v>2</v>
      </c>
      <c r="I368" s="2">
        <v>1</v>
      </c>
      <c r="O368" s="3"/>
      <c r="P368" s="22" t="s">
        <v>1237</v>
      </c>
      <c r="Q368" s="12" t="s">
        <v>216</v>
      </c>
      <c r="R368" s="2" cm="1">
        <f t="array" ref="R368">_xlfn.IFS(Q368="yellow",S368,Q368="white",S368,Q368="grey",S368,Q368="green","",Q368&lt;&gt;"green",S368)</f>
        <v>354</v>
      </c>
      <c r="S368" s="2">
        <v>354</v>
      </c>
      <c r="T368" s="2">
        <v>2</v>
      </c>
      <c r="U368" s="2">
        <v>1</v>
      </c>
      <c r="V368" s="3" t="s">
        <v>1134</v>
      </c>
      <c r="W368" s="25" t="s">
        <v>1669</v>
      </c>
      <c r="X368" s="21" t="s">
        <v>218</v>
      </c>
      <c r="Y368" s="2" t="str" cm="1">
        <f t="array" ref="Y368">_xlfn.IFS(X368="yellow",Z368,X368="white",Z368,X368="grey",Z368,X368="green","",X368&lt;&gt;"green",Z368)</f>
        <v/>
      </c>
      <c r="Z368" s="2">
        <v>354</v>
      </c>
      <c r="AA368" s="2">
        <v>3</v>
      </c>
      <c r="AB368" s="2">
        <v>0</v>
      </c>
      <c r="AC368" s="3"/>
      <c r="AD368" s="2" t="s">
        <v>1670</v>
      </c>
      <c r="AE368" s="2" t="s">
        <v>266</v>
      </c>
      <c r="AF368" s="2" cm="1">
        <f t="array" ref="AF368">_xlfn.IFS(AE368="yellow",AG368,AE368="white",AG368,AE368="grey",AG368,AE368="green","",AE368&lt;&gt;"green",AG368)</f>
        <v>354</v>
      </c>
      <c r="AG368" s="2">
        <v>354</v>
      </c>
      <c r="AH368" s="2">
        <v>2</v>
      </c>
      <c r="AI368" s="2">
        <v>1</v>
      </c>
    </row>
    <row r="369" spans="6:35" ht="15.75" customHeight="1" x14ac:dyDescent="0.25">
      <c r="F369" s="2" t="s">
        <v>1671</v>
      </c>
      <c r="G369" s="2">
        <v>355</v>
      </c>
      <c r="H369" s="2">
        <v>2</v>
      </c>
      <c r="I369" s="2">
        <v>1</v>
      </c>
      <c r="O369" s="3"/>
      <c r="P369" s="23" t="s">
        <v>1672</v>
      </c>
      <c r="Q369" s="21" t="s">
        <v>218</v>
      </c>
      <c r="R369" s="2" t="str" cm="1">
        <f t="array" ref="R369">_xlfn.IFS(Q369="yellow",S369,Q369="white",S369,Q369="grey",S369,Q369="green","",Q369&lt;&gt;"green",S369)</f>
        <v/>
      </c>
      <c r="S369" s="2">
        <v>355</v>
      </c>
      <c r="T369" s="2">
        <v>3</v>
      </c>
      <c r="U369" s="2">
        <v>0</v>
      </c>
      <c r="V369" s="3" t="s">
        <v>1134</v>
      </c>
      <c r="W369" s="26" t="s">
        <v>1673</v>
      </c>
      <c r="X369" s="21" t="s">
        <v>218</v>
      </c>
      <c r="Y369" s="2" t="str" cm="1">
        <f t="array" ref="Y369">_xlfn.IFS(X369="yellow",Z369,X369="white",Z369,X369="grey",Z369,X369="green","",X369&lt;&gt;"green",Z369)</f>
        <v/>
      </c>
      <c r="Z369" s="2">
        <v>355</v>
      </c>
      <c r="AA369" s="2">
        <v>3</v>
      </c>
      <c r="AB369" s="2">
        <v>0</v>
      </c>
      <c r="AC369" s="3"/>
      <c r="AD369" s="2" t="s">
        <v>1674</v>
      </c>
      <c r="AE369" s="2" t="s">
        <v>266</v>
      </c>
      <c r="AF369" s="2" cm="1">
        <f t="array" ref="AF369">_xlfn.IFS(AE369="yellow",AG369,AE369="white",AG369,AE369="grey",AG369,AE369="green","",AE369&lt;&gt;"green",AG369)</f>
        <v>355</v>
      </c>
      <c r="AG369" s="2">
        <v>355</v>
      </c>
      <c r="AH369" s="2">
        <v>2</v>
      </c>
      <c r="AI369" s="2">
        <v>1</v>
      </c>
    </row>
    <row r="370" spans="6:35" ht="15.75" customHeight="1" x14ac:dyDescent="0.25">
      <c r="F370" s="2" t="s">
        <v>1675</v>
      </c>
      <c r="G370" s="2">
        <v>356</v>
      </c>
      <c r="H370" s="2">
        <v>2</v>
      </c>
      <c r="I370" s="2">
        <v>1</v>
      </c>
      <c r="O370" s="3"/>
      <c r="P370" s="23" t="s">
        <v>1676</v>
      </c>
      <c r="Q370" s="21" t="s">
        <v>218</v>
      </c>
      <c r="R370" s="2" t="str" cm="1">
        <f t="array" ref="R370">_xlfn.IFS(Q370="yellow",S370,Q370="white",S370,Q370="grey",S370,Q370="green","",Q370&lt;&gt;"green",S370)</f>
        <v/>
      </c>
      <c r="S370" s="2">
        <v>356</v>
      </c>
      <c r="T370" s="2">
        <v>2</v>
      </c>
      <c r="U370" s="2">
        <v>1</v>
      </c>
      <c r="V370" s="3" t="s">
        <v>1134</v>
      </c>
      <c r="W370" s="27" t="s">
        <v>1677</v>
      </c>
      <c r="X370" s="21" t="s">
        <v>218</v>
      </c>
      <c r="Y370" s="2" t="str" cm="1">
        <f t="array" ref="Y370">_xlfn.IFS(X370="yellow",Z370,X370="white",Z370,X370="grey",Z370,X370="green","",X370&lt;&gt;"green",Z370)</f>
        <v/>
      </c>
      <c r="Z370" s="2">
        <v>356</v>
      </c>
      <c r="AA370" s="2">
        <v>3</v>
      </c>
      <c r="AB370" s="2">
        <v>0</v>
      </c>
      <c r="AC370" s="3"/>
      <c r="AD370" s="2" t="s">
        <v>1678</v>
      </c>
      <c r="AE370" s="2" t="s">
        <v>266</v>
      </c>
      <c r="AF370" s="2" cm="1">
        <f t="array" ref="AF370">_xlfn.IFS(AE370="yellow",AG370,AE370="white",AG370,AE370="grey",AG370,AE370="green","",AE370&lt;&gt;"green",AG370)</f>
        <v>356</v>
      </c>
      <c r="AG370" s="2">
        <v>356</v>
      </c>
      <c r="AH370" s="2">
        <v>2</v>
      </c>
      <c r="AI370" s="2">
        <v>1</v>
      </c>
    </row>
    <row r="371" spans="6:35" ht="15.75" customHeight="1" x14ac:dyDescent="0.25">
      <c r="F371" s="2" t="s">
        <v>1679</v>
      </c>
      <c r="G371" s="2">
        <v>357</v>
      </c>
      <c r="H371" s="2">
        <v>2</v>
      </c>
      <c r="I371" s="2">
        <v>1</v>
      </c>
      <c r="O371" s="3"/>
      <c r="P371" s="23" t="s">
        <v>1680</v>
      </c>
      <c r="Q371" s="21" t="s">
        <v>218</v>
      </c>
      <c r="R371" s="2" t="str" cm="1">
        <f t="array" ref="R371">_xlfn.IFS(Q371="yellow",S371,Q371="white",S371,Q371="grey",S371,Q371="green","",Q371&lt;&gt;"green",S371)</f>
        <v/>
      </c>
      <c r="S371" s="2">
        <v>357</v>
      </c>
      <c r="T371" s="2">
        <v>2</v>
      </c>
      <c r="U371" s="2">
        <v>1</v>
      </c>
      <c r="V371" s="3" t="s">
        <v>214</v>
      </c>
      <c r="W371" s="22" t="s">
        <v>1681</v>
      </c>
      <c r="X371" s="12" t="s">
        <v>216</v>
      </c>
      <c r="Y371" s="2" cm="1">
        <f t="array" ref="Y371">_xlfn.IFS(X371="yellow",Z371,X371="white",Z371,X371="grey",Z371,X371="green","",X371&lt;&gt;"green",Z371)</f>
        <v>357</v>
      </c>
      <c r="Z371" s="2">
        <v>357</v>
      </c>
      <c r="AA371" s="2">
        <v>2</v>
      </c>
      <c r="AB371" s="2">
        <v>1</v>
      </c>
      <c r="AC371" s="3" t="s">
        <v>214</v>
      </c>
      <c r="AD371" s="22" t="s">
        <v>1682</v>
      </c>
      <c r="AE371" s="12" t="s">
        <v>216</v>
      </c>
      <c r="AF371" s="2" cm="1">
        <f t="array" ref="AF371">_xlfn.IFS(AE371="yellow",AG371,AE371="white",AG371,AE371="grey",AG371,AE371="green","",AE371&lt;&gt;"green",AG371)</f>
        <v>357</v>
      </c>
      <c r="AG371" s="2">
        <v>357</v>
      </c>
      <c r="AH371" s="2">
        <v>2</v>
      </c>
      <c r="AI371" s="2">
        <v>1</v>
      </c>
    </row>
    <row r="372" spans="6:35" ht="15.75" customHeight="1" x14ac:dyDescent="0.25">
      <c r="F372" s="2" t="s">
        <v>1683</v>
      </c>
      <c r="G372" s="2">
        <v>358</v>
      </c>
      <c r="H372" s="2">
        <v>2</v>
      </c>
      <c r="I372" s="2">
        <v>1</v>
      </c>
      <c r="O372" s="3"/>
      <c r="P372" s="23" t="s">
        <v>1684</v>
      </c>
      <c r="Q372" s="21" t="s">
        <v>218</v>
      </c>
      <c r="R372" s="2" t="str" cm="1">
        <f t="array" ref="R372">_xlfn.IFS(Q372="yellow",S372,Q372="white",S372,Q372="grey",S372,Q372="green","",Q372&lt;&gt;"green",S372)</f>
        <v/>
      </c>
      <c r="S372" s="2">
        <v>358</v>
      </c>
      <c r="T372" s="2">
        <v>2</v>
      </c>
      <c r="U372" s="2">
        <v>1</v>
      </c>
      <c r="V372" s="3" t="s">
        <v>214</v>
      </c>
      <c r="W372" s="22" t="s">
        <v>1685</v>
      </c>
      <c r="X372" s="12" t="s">
        <v>216</v>
      </c>
      <c r="Y372" s="2" cm="1">
        <f t="array" ref="Y372">_xlfn.IFS(X372="yellow",Z372,X372="white",Z372,X372="grey",Z372,X372="green","",X372&lt;&gt;"green",Z372)</f>
        <v>358</v>
      </c>
      <c r="Z372" s="2">
        <v>358</v>
      </c>
      <c r="AA372" s="2">
        <v>2</v>
      </c>
      <c r="AB372" s="2">
        <v>1</v>
      </c>
      <c r="AC372" s="3"/>
      <c r="AD372" s="2" t="s">
        <v>1686</v>
      </c>
      <c r="AE372" s="2" t="s">
        <v>266</v>
      </c>
      <c r="AF372" s="2" cm="1">
        <f t="array" ref="AF372">_xlfn.IFS(AE372="yellow",AG372,AE372="white",AG372,AE372="grey",AG372,AE372="green","",AE372&lt;&gt;"green",AG372)</f>
        <v>358</v>
      </c>
      <c r="AG372" s="2">
        <v>358</v>
      </c>
      <c r="AH372" s="2">
        <v>2</v>
      </c>
      <c r="AI372" s="2">
        <v>1</v>
      </c>
    </row>
    <row r="373" spans="6:35" ht="15.75" customHeight="1" x14ac:dyDescent="0.25">
      <c r="F373" s="2" t="s">
        <v>1687</v>
      </c>
      <c r="G373" s="2">
        <v>359</v>
      </c>
      <c r="H373" s="2">
        <v>2</v>
      </c>
      <c r="I373" s="2">
        <v>1</v>
      </c>
      <c r="O373" s="3"/>
      <c r="P373" s="22" t="s">
        <v>1463</v>
      </c>
      <c r="Q373" s="12" t="s">
        <v>216</v>
      </c>
      <c r="R373" s="2" cm="1">
        <f t="array" ref="R373">_xlfn.IFS(Q373="yellow",S373,Q373="white",S373,Q373="grey",S373,Q373="green","",Q373&lt;&gt;"green",S373)</f>
        <v>359</v>
      </c>
      <c r="S373" s="2">
        <v>359</v>
      </c>
      <c r="T373" s="2">
        <v>2</v>
      </c>
      <c r="U373" s="2">
        <v>1</v>
      </c>
      <c r="V373" s="3" t="s">
        <v>214</v>
      </c>
      <c r="W373" s="22" t="s">
        <v>1688</v>
      </c>
      <c r="X373" s="12" t="s">
        <v>216</v>
      </c>
      <c r="Y373" s="2" cm="1">
        <f t="array" ref="Y373">_xlfn.IFS(X373="yellow",Z373,X373="white",Z373,X373="grey",Z373,X373="green","",X373&lt;&gt;"green",Z373)</f>
        <v>359</v>
      </c>
      <c r="Z373" s="2">
        <v>359</v>
      </c>
      <c r="AA373" s="2">
        <v>2</v>
      </c>
      <c r="AB373" s="2">
        <v>1</v>
      </c>
      <c r="AC373" s="3"/>
      <c r="AD373" s="2" t="s">
        <v>1689</v>
      </c>
      <c r="AE373" s="2" t="s">
        <v>266</v>
      </c>
      <c r="AF373" s="2" cm="1">
        <f t="array" ref="AF373">_xlfn.IFS(AE373="yellow",AG373,AE373="white",AG373,AE373="grey",AG373,AE373="green","",AE373&lt;&gt;"green",AG373)</f>
        <v>359</v>
      </c>
      <c r="AG373" s="2">
        <v>359</v>
      </c>
      <c r="AH373" s="2">
        <v>2</v>
      </c>
      <c r="AI373" s="2">
        <v>1</v>
      </c>
    </row>
    <row r="374" spans="6:35" ht="15.75" customHeight="1" x14ac:dyDescent="0.25">
      <c r="F374" s="2" t="s">
        <v>1690</v>
      </c>
      <c r="G374" s="2">
        <v>360</v>
      </c>
      <c r="H374" s="2">
        <v>2</v>
      </c>
      <c r="I374" s="2">
        <v>1</v>
      </c>
      <c r="O374" s="3"/>
      <c r="P374" s="23" t="s">
        <v>1257</v>
      </c>
      <c r="Q374" s="21" t="s">
        <v>218</v>
      </c>
      <c r="R374" s="2" t="str" cm="1">
        <f t="array" ref="R374">_xlfn.IFS(Q374="yellow",S374,Q374="white",S374,Q374="grey",S374,Q374="green","",Q374&lt;&gt;"green",S374)</f>
        <v/>
      </c>
      <c r="S374" s="2">
        <v>360</v>
      </c>
      <c r="T374" s="2">
        <v>3</v>
      </c>
      <c r="U374" s="2">
        <v>0</v>
      </c>
      <c r="V374" s="3" t="s">
        <v>214</v>
      </c>
      <c r="W374" s="22" t="s">
        <v>1691</v>
      </c>
      <c r="X374" s="12" t="s">
        <v>216</v>
      </c>
      <c r="Y374" s="2" cm="1">
        <f t="array" ref="Y374">_xlfn.IFS(X374="yellow",Z374,X374="white",Z374,X374="grey",Z374,X374="green","",X374&lt;&gt;"green",Z374)</f>
        <v>360</v>
      </c>
      <c r="Z374" s="2">
        <v>360</v>
      </c>
      <c r="AA374" s="2">
        <v>2</v>
      </c>
      <c r="AB374" s="2">
        <v>1</v>
      </c>
      <c r="AC374" s="3"/>
      <c r="AD374" s="2" t="s">
        <v>1692</v>
      </c>
      <c r="AE374" s="2" t="s">
        <v>266</v>
      </c>
      <c r="AF374" s="2" cm="1">
        <f t="array" ref="AF374">_xlfn.IFS(AE374="yellow",AG374,AE374="white",AG374,AE374="grey",AG374,AE374="green","",AE374&lt;&gt;"green",AG374)</f>
        <v>360</v>
      </c>
      <c r="AG374" s="2">
        <v>360</v>
      </c>
      <c r="AH374" s="2">
        <v>2</v>
      </c>
      <c r="AI374" s="2">
        <v>1</v>
      </c>
    </row>
    <row r="375" spans="6:35" ht="15.75" customHeight="1" x14ac:dyDescent="0.25">
      <c r="F375" s="2" t="s">
        <v>1693</v>
      </c>
      <c r="G375" s="2">
        <v>361</v>
      </c>
      <c r="H375" s="2">
        <v>2</v>
      </c>
      <c r="I375" s="2">
        <v>1</v>
      </c>
      <c r="O375" s="3"/>
      <c r="P375" s="22" t="s">
        <v>1467</v>
      </c>
      <c r="Q375" s="12" t="s">
        <v>216</v>
      </c>
      <c r="R375" s="2" cm="1">
        <f t="array" ref="R375">_xlfn.IFS(Q375="yellow",S375,Q375="white",S375,Q375="grey",S375,Q375="green","",Q375&lt;&gt;"green",S375)</f>
        <v>361</v>
      </c>
      <c r="S375" s="2">
        <v>361</v>
      </c>
      <c r="T375" s="2">
        <v>2</v>
      </c>
      <c r="U375" s="2">
        <v>1</v>
      </c>
      <c r="V375" s="3" t="s">
        <v>214</v>
      </c>
      <c r="W375" s="22" t="s">
        <v>1694</v>
      </c>
      <c r="X375" s="12" t="s">
        <v>216</v>
      </c>
      <c r="Y375" s="2" cm="1">
        <f t="array" ref="Y375">_xlfn.IFS(X375="yellow",Z375,X375="white",Z375,X375="grey",Z375,X375="green","",X375&lt;&gt;"green",Z375)</f>
        <v>361</v>
      </c>
      <c r="Z375" s="2">
        <v>361</v>
      </c>
      <c r="AA375" s="2">
        <v>2</v>
      </c>
      <c r="AB375" s="2">
        <v>1</v>
      </c>
      <c r="AC375" s="3"/>
      <c r="AD375" s="2" t="s">
        <v>1695</v>
      </c>
      <c r="AE375" s="2" t="s">
        <v>266</v>
      </c>
      <c r="AF375" s="2" cm="1">
        <f t="array" ref="AF375">_xlfn.IFS(AE375="yellow",AG375,AE375="white",AG375,AE375="grey",AG375,AE375="green","",AE375&lt;&gt;"green",AG375)</f>
        <v>361</v>
      </c>
      <c r="AG375" s="2">
        <v>361</v>
      </c>
      <c r="AH375" s="2">
        <v>2</v>
      </c>
      <c r="AI375" s="2">
        <v>1</v>
      </c>
    </row>
    <row r="376" spans="6:35" ht="15.75" customHeight="1" x14ac:dyDescent="0.25">
      <c r="F376" s="2" t="s">
        <v>1696</v>
      </c>
      <c r="G376" s="2">
        <v>362</v>
      </c>
      <c r="H376" s="2">
        <v>2</v>
      </c>
      <c r="I376" s="2">
        <v>1</v>
      </c>
      <c r="O376" s="3"/>
      <c r="P376" s="23" t="s">
        <v>1697</v>
      </c>
      <c r="Q376" s="21" t="s">
        <v>218</v>
      </c>
      <c r="R376" s="2" t="str" cm="1">
        <f t="array" ref="R376">_xlfn.IFS(Q376="yellow",S376,Q376="white",S376,Q376="grey",S376,Q376="green","",Q376&lt;&gt;"green",S376)</f>
        <v/>
      </c>
      <c r="S376" s="2">
        <v>362</v>
      </c>
      <c r="T376" s="2">
        <v>3</v>
      </c>
      <c r="U376" s="2">
        <v>0</v>
      </c>
      <c r="V376" s="3" t="s">
        <v>214</v>
      </c>
      <c r="W376" s="22" t="s">
        <v>1698</v>
      </c>
      <c r="X376" s="12" t="s">
        <v>216</v>
      </c>
      <c r="Y376" s="2" cm="1">
        <f t="array" ref="Y376">_xlfn.IFS(X376="yellow",Z376,X376="white",Z376,X376="grey",Z376,X376="green","",X376&lt;&gt;"green",Z376)</f>
        <v>362</v>
      </c>
      <c r="Z376" s="2">
        <v>362</v>
      </c>
      <c r="AA376" s="2">
        <v>2</v>
      </c>
      <c r="AB376" s="2">
        <v>1</v>
      </c>
      <c r="AC376" s="3"/>
      <c r="AD376" s="2" t="s">
        <v>1699</v>
      </c>
      <c r="AE376" s="2" t="s">
        <v>266</v>
      </c>
      <c r="AF376" s="2" cm="1">
        <f t="array" ref="AF376">_xlfn.IFS(AE376="yellow",AG376,AE376="white",AG376,AE376="grey",AG376,AE376="green","",AE376&lt;&gt;"green",AG376)</f>
        <v>362</v>
      </c>
      <c r="AG376" s="2">
        <v>362</v>
      </c>
      <c r="AH376" s="2">
        <v>2</v>
      </c>
      <c r="AI376" s="2">
        <v>1</v>
      </c>
    </row>
    <row r="377" spans="6:35" ht="15.75" customHeight="1" x14ac:dyDescent="0.25">
      <c r="F377" s="2" t="s">
        <v>1700</v>
      </c>
      <c r="G377" s="2">
        <v>363</v>
      </c>
      <c r="H377" s="2">
        <v>2</v>
      </c>
      <c r="I377" s="2">
        <v>1</v>
      </c>
      <c r="O377" s="3"/>
      <c r="P377" s="23" t="s">
        <v>1701</v>
      </c>
      <c r="Q377" s="21" t="s">
        <v>218</v>
      </c>
      <c r="R377" s="2" t="str" cm="1">
        <f t="array" ref="R377">_xlfn.IFS(Q377="yellow",S377,Q377="white",S377,Q377="grey",S377,Q377="green","",Q377&lt;&gt;"green",S377)</f>
        <v/>
      </c>
      <c r="S377" s="2">
        <v>363</v>
      </c>
      <c r="T377" s="2">
        <v>2</v>
      </c>
      <c r="U377" s="2">
        <v>1</v>
      </c>
      <c r="V377" s="3" t="s">
        <v>214</v>
      </c>
      <c r="W377" s="22" t="s">
        <v>1702</v>
      </c>
      <c r="X377" s="12" t="s">
        <v>216</v>
      </c>
      <c r="Y377" s="2" cm="1">
        <f t="array" ref="Y377">_xlfn.IFS(X377="yellow",Z377,X377="white",Z377,X377="grey",Z377,X377="green","",X377&lt;&gt;"green",Z377)</f>
        <v>363</v>
      </c>
      <c r="Z377" s="2">
        <v>363</v>
      </c>
      <c r="AA377" s="2">
        <v>2</v>
      </c>
      <c r="AB377" s="2">
        <v>1</v>
      </c>
      <c r="AC377" s="3"/>
      <c r="AD377" s="2" t="s">
        <v>1703</v>
      </c>
      <c r="AE377" s="2" t="s">
        <v>266</v>
      </c>
      <c r="AF377" s="2" cm="1">
        <f t="array" ref="AF377">_xlfn.IFS(AE377="yellow",AG377,AE377="white",AG377,AE377="grey",AG377,AE377="green","",AE377&lt;&gt;"green",AG377)</f>
        <v>363</v>
      </c>
      <c r="AG377" s="2">
        <v>363</v>
      </c>
      <c r="AH377" s="2">
        <v>2</v>
      </c>
      <c r="AI377" s="2">
        <v>1</v>
      </c>
    </row>
    <row r="378" spans="6:35" ht="15.75" customHeight="1" x14ac:dyDescent="0.25">
      <c r="F378" s="2" t="s">
        <v>1704</v>
      </c>
      <c r="G378" s="2">
        <v>364</v>
      </c>
      <c r="H378" s="2">
        <v>2</v>
      </c>
      <c r="I378" s="2">
        <v>0</v>
      </c>
      <c r="O378" s="3"/>
      <c r="P378" s="23" t="s">
        <v>1705</v>
      </c>
      <c r="Q378" s="21" t="s">
        <v>218</v>
      </c>
      <c r="R378" s="2" t="str" cm="1">
        <f t="array" ref="R378">_xlfn.IFS(Q378="yellow",S378,Q378="white",S378,Q378="grey",S378,Q378="green","",Q378&lt;&gt;"green",S378)</f>
        <v/>
      </c>
      <c r="S378" s="2">
        <v>364</v>
      </c>
      <c r="T378" s="2">
        <v>2</v>
      </c>
      <c r="U378" s="2">
        <v>1</v>
      </c>
      <c r="V378" s="3" t="s">
        <v>214</v>
      </c>
      <c r="W378" s="22" t="s">
        <v>1706</v>
      </c>
      <c r="X378" s="12" t="s">
        <v>216</v>
      </c>
      <c r="Y378" s="2" cm="1">
        <f t="array" ref="Y378">_xlfn.IFS(X378="yellow",Z378,X378="white",Z378,X378="grey",Z378,X378="green","",X378&lt;&gt;"green",Z378)</f>
        <v>364</v>
      </c>
      <c r="Z378" s="2">
        <v>364</v>
      </c>
      <c r="AA378" s="2">
        <v>2</v>
      </c>
      <c r="AB378" s="2">
        <v>1</v>
      </c>
      <c r="AC378" s="3"/>
      <c r="AD378" s="2" t="s">
        <v>1707</v>
      </c>
      <c r="AE378" s="2" t="s">
        <v>266</v>
      </c>
      <c r="AF378" s="2" cm="1">
        <f t="array" ref="AF378">_xlfn.IFS(AE378="yellow",AG378,AE378="white",AG378,AE378="grey",AG378,AE378="green","",AE378&lt;&gt;"green",AG378)</f>
        <v>364</v>
      </c>
      <c r="AG378" s="2">
        <v>364</v>
      </c>
      <c r="AH378" s="2">
        <v>2</v>
      </c>
      <c r="AI378" s="2">
        <v>1</v>
      </c>
    </row>
    <row r="379" spans="6:35" ht="15.75" customHeight="1" x14ac:dyDescent="0.25">
      <c r="F379" s="2" t="s">
        <v>1708</v>
      </c>
      <c r="G379" s="2">
        <v>365</v>
      </c>
      <c r="H379" s="2">
        <v>2</v>
      </c>
      <c r="I379" s="2">
        <v>0</v>
      </c>
      <c r="O379" s="3"/>
      <c r="P379" s="23" t="s">
        <v>1709</v>
      </c>
      <c r="Q379" s="21" t="s">
        <v>218</v>
      </c>
      <c r="R379" s="2" t="str" cm="1">
        <f t="array" ref="R379">_xlfn.IFS(Q379="yellow",S379,Q379="white",S379,Q379="grey",S379,Q379="green","",Q379&lt;&gt;"green",S379)</f>
        <v/>
      </c>
      <c r="S379" s="2">
        <v>365</v>
      </c>
      <c r="T379" s="2">
        <v>2</v>
      </c>
      <c r="U379" s="2">
        <v>1</v>
      </c>
      <c r="V379" s="3"/>
      <c r="W379" s="23" t="s">
        <v>1710</v>
      </c>
      <c r="X379" s="21" t="s">
        <v>218</v>
      </c>
      <c r="Y379" s="2" t="str" cm="1">
        <f t="array" ref="Y379">_xlfn.IFS(X379="yellow",Z379,X379="white",Z379,X379="grey",Z379,X379="green","",X379&lt;&gt;"green",Z379)</f>
        <v/>
      </c>
      <c r="Z379" s="2">
        <v>365</v>
      </c>
      <c r="AA379" s="2">
        <v>3</v>
      </c>
      <c r="AB379" s="2">
        <v>0</v>
      </c>
      <c r="AC379" s="3"/>
      <c r="AD379" s="2" t="s">
        <v>1711</v>
      </c>
      <c r="AE379" s="2" t="s">
        <v>266</v>
      </c>
      <c r="AF379" s="2" cm="1">
        <f t="array" ref="AF379">_xlfn.IFS(AE379="yellow",AG379,AE379="white",AG379,AE379="grey",AG379,AE379="green","",AE379&lt;&gt;"green",AG379)</f>
        <v>365</v>
      </c>
      <c r="AG379" s="2">
        <v>365</v>
      </c>
      <c r="AH379" s="2">
        <v>2</v>
      </c>
      <c r="AI379" s="2">
        <v>1</v>
      </c>
    </row>
    <row r="380" spans="6:35" ht="15.75" customHeight="1" x14ac:dyDescent="0.25">
      <c r="F380" s="2" t="s">
        <v>1712</v>
      </c>
      <c r="G380" s="2">
        <v>366</v>
      </c>
      <c r="H380" s="2">
        <v>2</v>
      </c>
      <c r="I380" s="2">
        <v>1</v>
      </c>
      <c r="O380" s="3"/>
      <c r="P380" s="22" t="s">
        <v>1470</v>
      </c>
      <c r="Q380" s="12" t="s">
        <v>216</v>
      </c>
      <c r="R380" s="2" cm="1">
        <f t="array" ref="R380">_xlfn.IFS(Q380="yellow",S380,Q380="white",S380,Q380="grey",S380,Q380="green","",Q380&lt;&gt;"green",S380)</f>
        <v>366</v>
      </c>
      <c r="S380" s="2">
        <v>366</v>
      </c>
      <c r="T380" s="2">
        <v>2</v>
      </c>
      <c r="U380" s="2">
        <v>1</v>
      </c>
      <c r="V380" s="3"/>
      <c r="W380" s="23" t="s">
        <v>1713</v>
      </c>
      <c r="X380" s="21" t="s">
        <v>218</v>
      </c>
      <c r="Y380" s="2" t="str" cm="1">
        <f t="array" ref="Y380">_xlfn.IFS(X380="yellow",Z380,X380="white",Z380,X380="grey",Z380,X380="green","",X380&lt;&gt;"green",Z380)</f>
        <v/>
      </c>
      <c r="Z380" s="2">
        <v>366</v>
      </c>
      <c r="AA380" s="2">
        <v>3</v>
      </c>
      <c r="AB380" s="2">
        <v>0</v>
      </c>
      <c r="AC380" s="3"/>
      <c r="AD380" s="2" t="s">
        <v>1714</v>
      </c>
      <c r="AE380" s="2" t="s">
        <v>266</v>
      </c>
      <c r="AF380" s="2" cm="1">
        <f t="array" ref="AF380">_xlfn.IFS(AE380="yellow",AG380,AE380="white",AG380,AE380="grey",AG380,AE380="green","",AE380&lt;&gt;"green",AG380)</f>
        <v>366</v>
      </c>
      <c r="AG380" s="2">
        <v>366</v>
      </c>
      <c r="AH380" s="2">
        <v>2</v>
      </c>
      <c r="AI380" s="2">
        <v>1</v>
      </c>
    </row>
    <row r="381" spans="6:35" ht="15.75" customHeight="1" x14ac:dyDescent="0.25">
      <c r="F381" s="2" t="s">
        <v>1715</v>
      </c>
      <c r="G381" s="2">
        <v>367</v>
      </c>
      <c r="H381" s="2">
        <v>2</v>
      </c>
      <c r="I381" s="2">
        <v>1</v>
      </c>
      <c r="O381" s="3"/>
      <c r="P381" s="23" t="s">
        <v>1277</v>
      </c>
      <c r="Q381" s="21" t="s">
        <v>218</v>
      </c>
      <c r="R381" s="2" t="str" cm="1">
        <f t="array" ref="R381">_xlfn.IFS(Q381="yellow",S381,Q381="white",S381,Q381="grey",S381,Q381="green","",Q381&lt;&gt;"green",S381)</f>
        <v/>
      </c>
      <c r="S381" s="2">
        <v>367</v>
      </c>
      <c r="T381" s="2">
        <v>3</v>
      </c>
      <c r="U381" s="2">
        <v>0</v>
      </c>
      <c r="V381" s="3"/>
      <c r="W381" s="23" t="s">
        <v>1716</v>
      </c>
      <c r="X381" s="21" t="s">
        <v>218</v>
      </c>
      <c r="Y381" s="2" t="str" cm="1">
        <f t="array" ref="Y381">_xlfn.IFS(X381="yellow",Z381,X381="white",Z381,X381="grey",Z381,X381="green","",X381&lt;&gt;"green",Z381)</f>
        <v/>
      </c>
      <c r="Z381" s="2">
        <v>367</v>
      </c>
      <c r="AA381" s="2">
        <v>3</v>
      </c>
      <c r="AB381" s="2">
        <v>0</v>
      </c>
      <c r="AC381" s="3"/>
      <c r="AD381" s="2" t="s">
        <v>1717</v>
      </c>
      <c r="AE381" s="2" t="s">
        <v>266</v>
      </c>
      <c r="AF381" s="2" cm="1">
        <f t="array" ref="AF381">_xlfn.IFS(AE381="yellow",AG381,AE381="white",AG381,AE381="grey",AG381,AE381="green","",AE381&lt;&gt;"green",AG381)</f>
        <v>367</v>
      </c>
      <c r="AG381" s="2">
        <v>367</v>
      </c>
      <c r="AH381" s="2">
        <v>2</v>
      </c>
      <c r="AI381" s="2">
        <v>1</v>
      </c>
    </row>
    <row r="382" spans="6:35" ht="15.75" customHeight="1" x14ac:dyDescent="0.25">
      <c r="F382" s="2" t="s">
        <v>1718</v>
      </c>
      <c r="G382" s="2">
        <v>368</v>
      </c>
      <c r="H382" s="2">
        <v>2</v>
      </c>
      <c r="I382" s="2">
        <v>1</v>
      </c>
      <c r="O382" s="3"/>
      <c r="P382" s="22" t="s">
        <v>1473</v>
      </c>
      <c r="Q382" s="12" t="s">
        <v>216</v>
      </c>
      <c r="R382" s="2" cm="1">
        <f t="array" ref="R382">_xlfn.IFS(Q382="yellow",S382,Q382="white",S382,Q382="grey",S382,Q382="green","",Q382&lt;&gt;"green",S382)</f>
        <v>368</v>
      </c>
      <c r="S382" s="2">
        <v>368</v>
      </c>
      <c r="T382" s="2">
        <v>2</v>
      </c>
      <c r="U382" s="2">
        <v>1</v>
      </c>
      <c r="V382" s="3"/>
      <c r="W382" s="2" t="s">
        <v>1719</v>
      </c>
      <c r="X382" s="2" t="s">
        <v>266</v>
      </c>
      <c r="Y382" s="2" cm="1">
        <f t="array" ref="Y382">_xlfn.IFS(X382="yellow",Z382,X382="white",Z382,X382="grey",Z382,X382="green","",X382&lt;&gt;"green",Z382)</f>
        <v>368</v>
      </c>
      <c r="Z382" s="2">
        <v>368</v>
      </c>
      <c r="AA382" s="2">
        <v>2</v>
      </c>
      <c r="AB382" s="2">
        <v>1</v>
      </c>
      <c r="AC382" s="3"/>
      <c r="AD382" s="2" t="s">
        <v>1720</v>
      </c>
      <c r="AE382" s="2" t="s">
        <v>266</v>
      </c>
      <c r="AF382" s="2" cm="1">
        <f t="array" ref="AF382">_xlfn.IFS(AE382="yellow",AG382,AE382="white",AG382,AE382="grey",AG382,AE382="green","",AE382&lt;&gt;"green",AG382)</f>
        <v>368</v>
      </c>
      <c r="AG382" s="2">
        <v>368</v>
      </c>
      <c r="AH382" s="2">
        <v>2</v>
      </c>
      <c r="AI382" s="2">
        <v>1</v>
      </c>
    </row>
    <row r="383" spans="6:35" ht="15.75" customHeight="1" x14ac:dyDescent="0.25">
      <c r="F383" s="2" t="s">
        <v>1721</v>
      </c>
      <c r="G383" s="2">
        <v>369</v>
      </c>
      <c r="H383" s="2">
        <v>2</v>
      </c>
      <c r="I383" s="2">
        <v>1</v>
      </c>
      <c r="O383" s="3"/>
      <c r="P383" s="23" t="s">
        <v>1722</v>
      </c>
      <c r="Q383" s="21" t="s">
        <v>218</v>
      </c>
      <c r="R383" s="2" t="str" cm="1">
        <f t="array" ref="R383">_xlfn.IFS(Q383="yellow",S383,Q383="white",S383,Q383="grey",S383,Q383="green","",Q383&lt;&gt;"green",S383)</f>
        <v/>
      </c>
      <c r="S383" s="2">
        <v>369</v>
      </c>
      <c r="T383" s="2">
        <v>3</v>
      </c>
      <c r="U383" s="2">
        <v>0</v>
      </c>
      <c r="V383" s="3"/>
      <c r="W383" s="2" t="s">
        <v>1723</v>
      </c>
      <c r="X383" s="2" t="s">
        <v>266</v>
      </c>
      <c r="Y383" s="2" cm="1">
        <f t="array" ref="Y383">_xlfn.IFS(X383="yellow",Z383,X383="white",Z383,X383="grey",Z383,X383="green","",X383&lt;&gt;"green",Z383)</f>
        <v>369</v>
      </c>
      <c r="Z383" s="2">
        <v>369</v>
      </c>
      <c r="AA383" s="2">
        <v>2</v>
      </c>
      <c r="AB383" s="2">
        <v>1</v>
      </c>
      <c r="AC383" s="3" t="s">
        <v>214</v>
      </c>
      <c r="AD383" s="22" t="s">
        <v>1724</v>
      </c>
      <c r="AE383" s="12" t="s">
        <v>216</v>
      </c>
      <c r="AF383" s="2" cm="1">
        <f t="array" ref="AF383">_xlfn.IFS(AE383="yellow",AG383,AE383="white",AG383,AE383="grey",AG383,AE383="green","",AE383&lt;&gt;"green",AG383)</f>
        <v>369</v>
      </c>
      <c r="AG383" s="2">
        <v>369</v>
      </c>
      <c r="AH383" s="2">
        <v>2</v>
      </c>
      <c r="AI383" s="2">
        <v>1</v>
      </c>
    </row>
    <row r="384" spans="6:35" ht="15.75" customHeight="1" x14ac:dyDescent="0.25">
      <c r="F384" s="2" t="s">
        <v>1725</v>
      </c>
      <c r="G384" s="2">
        <v>370</v>
      </c>
      <c r="H384" s="2">
        <v>2</v>
      </c>
      <c r="I384" s="2">
        <v>1</v>
      </c>
      <c r="O384" s="3"/>
      <c r="P384" s="23" t="s">
        <v>1726</v>
      </c>
      <c r="Q384" s="21" t="s">
        <v>218</v>
      </c>
      <c r="R384" s="2" t="str" cm="1">
        <f t="array" ref="R384">_xlfn.IFS(Q384="yellow",S384,Q384="white",S384,Q384="grey",S384,Q384="green","",Q384&lt;&gt;"green",S384)</f>
        <v/>
      </c>
      <c r="S384" s="2">
        <v>370</v>
      </c>
      <c r="T384" s="2">
        <v>2</v>
      </c>
      <c r="U384" s="2">
        <v>1</v>
      </c>
      <c r="V384" s="3"/>
      <c r="W384" s="2" t="s">
        <v>1727</v>
      </c>
      <c r="X384" s="2" t="s">
        <v>266</v>
      </c>
      <c r="Y384" s="2" cm="1">
        <f t="array" ref="Y384">_xlfn.IFS(X384="yellow",Z384,X384="white",Z384,X384="grey",Z384,X384="green","",X384&lt;&gt;"green",Z384)</f>
        <v>370</v>
      </c>
      <c r="Z384" s="2">
        <v>370</v>
      </c>
      <c r="AA384" s="2">
        <v>2</v>
      </c>
      <c r="AB384" s="2">
        <v>1</v>
      </c>
      <c r="AC384" s="3"/>
      <c r="AD384" s="2" t="s">
        <v>1728</v>
      </c>
      <c r="AE384" s="2" t="s">
        <v>266</v>
      </c>
      <c r="AF384" s="2" cm="1">
        <f t="array" ref="AF384">_xlfn.IFS(AE384="yellow",AG384,AE384="white",AG384,AE384="grey",AG384,AE384="green","",AE384&lt;&gt;"green",AG384)</f>
        <v>370</v>
      </c>
      <c r="AG384" s="2">
        <v>370</v>
      </c>
      <c r="AH384" s="2">
        <v>2</v>
      </c>
      <c r="AI384" s="2">
        <v>1</v>
      </c>
    </row>
    <row r="385" spans="6:35" ht="15.75" customHeight="1" x14ac:dyDescent="0.25">
      <c r="F385" s="2" t="s">
        <v>1729</v>
      </c>
      <c r="G385" s="2">
        <v>371</v>
      </c>
      <c r="H385" s="2">
        <v>2</v>
      </c>
      <c r="I385" s="2">
        <v>1</v>
      </c>
      <c r="O385" s="3"/>
      <c r="P385" s="23" t="s">
        <v>1730</v>
      </c>
      <c r="Q385" s="21" t="s">
        <v>218</v>
      </c>
      <c r="R385" s="2" t="str" cm="1">
        <f t="array" ref="R385">_xlfn.IFS(Q385="yellow",S385,Q385="white",S385,Q385="grey",S385,Q385="green","",Q385&lt;&gt;"green",S385)</f>
        <v/>
      </c>
      <c r="S385" s="2">
        <v>371</v>
      </c>
      <c r="T385" s="2">
        <v>2</v>
      </c>
      <c r="U385" s="2">
        <v>1</v>
      </c>
      <c r="V385" s="3"/>
      <c r="W385" s="2" t="s">
        <v>1731</v>
      </c>
      <c r="X385" s="2" t="s">
        <v>266</v>
      </c>
      <c r="Y385" s="2" cm="1">
        <f t="array" ref="Y385">_xlfn.IFS(X385="yellow",Z385,X385="white",Z385,X385="grey",Z385,X385="green","",X385&lt;&gt;"green",Z385)</f>
        <v>371</v>
      </c>
      <c r="Z385" s="2">
        <v>371</v>
      </c>
      <c r="AA385" s="2">
        <v>2</v>
      </c>
      <c r="AB385" s="2">
        <v>1</v>
      </c>
      <c r="AC385" s="3"/>
      <c r="AD385" s="2" t="s">
        <v>1732</v>
      </c>
      <c r="AE385" s="2" t="s">
        <v>266</v>
      </c>
      <c r="AF385" s="2" cm="1">
        <f t="array" ref="AF385">_xlfn.IFS(AE385="yellow",AG385,AE385="white",AG385,AE385="grey",AG385,AE385="green","",AE385&lt;&gt;"green",AG385)</f>
        <v>371</v>
      </c>
      <c r="AG385" s="2">
        <v>371</v>
      </c>
      <c r="AH385" s="2">
        <v>2</v>
      </c>
      <c r="AI385" s="2">
        <v>1</v>
      </c>
    </row>
    <row r="386" spans="6:35" ht="15.75" customHeight="1" x14ac:dyDescent="0.25">
      <c r="F386" s="2" t="s">
        <v>1733</v>
      </c>
      <c r="G386" s="2">
        <v>372</v>
      </c>
      <c r="H386" s="2">
        <v>2</v>
      </c>
      <c r="I386" s="2">
        <v>1</v>
      </c>
      <c r="O386" s="3"/>
      <c r="P386" s="23" t="s">
        <v>1734</v>
      </c>
      <c r="Q386" s="21" t="s">
        <v>218</v>
      </c>
      <c r="R386" s="2" t="str" cm="1">
        <f t="array" ref="R386">_xlfn.IFS(Q386="yellow",S386,Q386="white",S386,Q386="grey",S386,Q386="green","",Q386&lt;&gt;"green",S386)</f>
        <v/>
      </c>
      <c r="S386" s="2">
        <v>372</v>
      </c>
      <c r="T386" s="2">
        <v>2</v>
      </c>
      <c r="U386" s="2">
        <v>1</v>
      </c>
      <c r="V386" s="3"/>
      <c r="W386" s="2" t="s">
        <v>1735</v>
      </c>
      <c r="X386" s="2" t="s">
        <v>266</v>
      </c>
      <c r="Y386" s="2" cm="1">
        <f t="array" ref="Y386">_xlfn.IFS(X386="yellow",Z386,X386="white",Z386,X386="grey",Z386,X386="green","",X386&lt;&gt;"green",Z386)</f>
        <v>372</v>
      </c>
      <c r="Z386" s="2">
        <v>372</v>
      </c>
      <c r="AA386" s="2">
        <v>2</v>
      </c>
      <c r="AB386" s="2">
        <v>1</v>
      </c>
      <c r="AC386" s="3"/>
      <c r="AD386" s="2" t="s">
        <v>1736</v>
      </c>
      <c r="AE386" s="2" t="s">
        <v>266</v>
      </c>
      <c r="AF386" s="2" cm="1">
        <f t="array" ref="AF386">_xlfn.IFS(AE386="yellow",AG386,AE386="white",AG386,AE386="grey",AG386,AE386="green","",AE386&lt;&gt;"green",AG386)</f>
        <v>372</v>
      </c>
      <c r="AG386" s="2">
        <v>372</v>
      </c>
      <c r="AH386" s="2">
        <v>2</v>
      </c>
      <c r="AI386" s="2">
        <v>1</v>
      </c>
    </row>
    <row r="387" spans="6:35" ht="15.75" customHeight="1" x14ac:dyDescent="0.25">
      <c r="F387" s="2" t="s">
        <v>1737</v>
      </c>
      <c r="G387" s="2">
        <v>373</v>
      </c>
      <c r="H387" s="2">
        <v>2</v>
      </c>
      <c r="I387" s="2">
        <v>1</v>
      </c>
      <c r="O387" s="3"/>
      <c r="P387" s="22" t="s">
        <v>1476</v>
      </c>
      <c r="Q387" s="12" t="s">
        <v>216</v>
      </c>
      <c r="R387" s="2" cm="1">
        <f t="array" ref="R387">_xlfn.IFS(Q387="yellow",S387,Q387="white",S387,Q387="grey",S387,Q387="green","",Q387&lt;&gt;"green",S387)</f>
        <v>373</v>
      </c>
      <c r="S387" s="2">
        <v>373</v>
      </c>
      <c r="T387" s="2">
        <v>2</v>
      </c>
      <c r="U387" s="2">
        <v>1</v>
      </c>
      <c r="V387" s="3"/>
      <c r="W387" s="2" t="s">
        <v>1738</v>
      </c>
      <c r="X387" s="2" t="s">
        <v>266</v>
      </c>
      <c r="Y387" s="2" cm="1">
        <f t="array" ref="Y387">_xlfn.IFS(X387="yellow",Z387,X387="white",Z387,X387="grey",Z387,X387="green","",X387&lt;&gt;"green",Z387)</f>
        <v>373</v>
      </c>
      <c r="Z387" s="2">
        <v>373</v>
      </c>
      <c r="AA387" s="2">
        <v>2</v>
      </c>
      <c r="AB387" s="2">
        <v>1</v>
      </c>
      <c r="AC387" s="3"/>
      <c r="AD387" s="2" t="s">
        <v>1739</v>
      </c>
      <c r="AE387" s="2" t="s">
        <v>266</v>
      </c>
      <c r="AF387" s="2" cm="1">
        <f t="array" ref="AF387">_xlfn.IFS(AE387="yellow",AG387,AE387="white",AG387,AE387="grey",AG387,AE387="green","",AE387&lt;&gt;"green",AG387)</f>
        <v>373</v>
      </c>
      <c r="AG387" s="2">
        <v>373</v>
      </c>
      <c r="AH387" s="2">
        <v>2</v>
      </c>
      <c r="AI387" s="2">
        <v>1</v>
      </c>
    </row>
    <row r="388" spans="6:35" ht="15.75" customHeight="1" x14ac:dyDescent="0.25">
      <c r="F388" s="2" t="s">
        <v>1740</v>
      </c>
      <c r="G388" s="2">
        <v>374</v>
      </c>
      <c r="H388" s="2">
        <v>2</v>
      </c>
      <c r="I388" s="2">
        <v>1</v>
      </c>
      <c r="O388" s="3"/>
      <c r="P388" s="23" t="s">
        <v>1297</v>
      </c>
      <c r="Q388" s="21" t="s">
        <v>218</v>
      </c>
      <c r="R388" s="2" t="str" cm="1">
        <f t="array" ref="R388">_xlfn.IFS(Q388="yellow",S388,Q388="white",S388,Q388="grey",S388,Q388="green","",Q388&lt;&gt;"green",S388)</f>
        <v/>
      </c>
      <c r="S388" s="2">
        <v>374</v>
      </c>
      <c r="T388" s="2">
        <v>3</v>
      </c>
      <c r="U388" s="2">
        <v>0</v>
      </c>
      <c r="V388" s="3"/>
      <c r="W388" s="2" t="s">
        <v>1741</v>
      </c>
      <c r="X388" s="2" t="s">
        <v>266</v>
      </c>
      <c r="Y388" s="2" cm="1">
        <f t="array" ref="Y388">_xlfn.IFS(X388="yellow",Z388,X388="white",Z388,X388="grey",Z388,X388="green","",X388&lt;&gt;"green",Z388)</f>
        <v>374</v>
      </c>
      <c r="Z388" s="2">
        <v>374</v>
      </c>
      <c r="AA388" s="2">
        <v>2</v>
      </c>
      <c r="AB388" s="2">
        <v>1</v>
      </c>
      <c r="AC388" s="3"/>
      <c r="AD388" s="2" t="s">
        <v>1742</v>
      </c>
      <c r="AE388" s="2" t="s">
        <v>266</v>
      </c>
      <c r="AF388" s="2" cm="1">
        <f t="array" ref="AF388">_xlfn.IFS(AE388="yellow",AG388,AE388="white",AG388,AE388="grey",AG388,AE388="green","",AE388&lt;&gt;"green",AG388)</f>
        <v>374</v>
      </c>
      <c r="AG388" s="2">
        <v>374</v>
      </c>
      <c r="AH388" s="2">
        <v>2</v>
      </c>
      <c r="AI388" s="2">
        <v>1</v>
      </c>
    </row>
    <row r="389" spans="6:35" ht="15.75" customHeight="1" x14ac:dyDescent="0.25">
      <c r="F389" s="2" t="s">
        <v>1743</v>
      </c>
      <c r="G389" s="2">
        <v>375</v>
      </c>
      <c r="H389" s="2">
        <v>2</v>
      </c>
      <c r="I389" s="2">
        <v>1</v>
      </c>
      <c r="O389" s="3"/>
      <c r="P389" s="22" t="s">
        <v>1500</v>
      </c>
      <c r="Q389" s="12" t="s">
        <v>216</v>
      </c>
      <c r="R389" s="2" cm="1">
        <f t="array" ref="R389">_xlfn.IFS(Q389="yellow",S389,Q389="white",S389,Q389="grey",S389,Q389="green","",Q389&lt;&gt;"green",S389)</f>
        <v>375</v>
      </c>
      <c r="S389" s="2">
        <v>375</v>
      </c>
      <c r="T389" s="2">
        <v>2</v>
      </c>
      <c r="U389" s="2">
        <v>1</v>
      </c>
      <c r="V389" s="3"/>
      <c r="W389" s="2" t="s">
        <v>1744</v>
      </c>
      <c r="X389" s="2" t="s">
        <v>266</v>
      </c>
      <c r="Y389" s="2" cm="1">
        <f t="array" ref="Y389">_xlfn.IFS(X389="yellow",Z389,X389="white",Z389,X389="grey",Z389,X389="green","",X389&lt;&gt;"green",Z389)</f>
        <v>375</v>
      </c>
      <c r="Z389" s="2">
        <v>375</v>
      </c>
      <c r="AA389" s="2">
        <v>2</v>
      </c>
      <c r="AB389" s="2">
        <v>1</v>
      </c>
      <c r="AC389" s="3"/>
      <c r="AD389" s="2" t="s">
        <v>1745</v>
      </c>
      <c r="AE389" s="2" t="s">
        <v>266</v>
      </c>
      <c r="AF389" s="2" cm="1">
        <f t="array" ref="AF389">_xlfn.IFS(AE389="yellow",AG389,AE389="white",AG389,AE389="grey",AG389,AE389="green","",AE389&lt;&gt;"green",AG389)</f>
        <v>375</v>
      </c>
      <c r="AG389" s="2">
        <v>375</v>
      </c>
      <c r="AH389" s="2">
        <v>2</v>
      </c>
      <c r="AI389" s="2">
        <v>1</v>
      </c>
    </row>
    <row r="390" spans="6:35" ht="15.75" customHeight="1" x14ac:dyDescent="0.25">
      <c r="F390" s="2" t="s">
        <v>1746</v>
      </c>
      <c r="G390" s="2">
        <v>376</v>
      </c>
      <c r="H390" s="2">
        <v>2</v>
      </c>
      <c r="I390" s="2">
        <v>1</v>
      </c>
      <c r="O390" s="3"/>
      <c r="P390" s="23" t="s">
        <v>1747</v>
      </c>
      <c r="Q390" s="21" t="s">
        <v>218</v>
      </c>
      <c r="R390" s="2" t="str" cm="1">
        <f t="array" ref="R390">_xlfn.IFS(Q390="yellow",S390,Q390="white",S390,Q390="grey",S390,Q390="green","",Q390&lt;&gt;"green",S390)</f>
        <v/>
      </c>
      <c r="S390" s="2">
        <v>376</v>
      </c>
      <c r="T390" s="2">
        <v>3</v>
      </c>
      <c r="U390" s="2">
        <v>0</v>
      </c>
      <c r="V390" s="3"/>
      <c r="W390" s="23" t="s">
        <v>1748</v>
      </c>
      <c r="X390" s="21" t="s">
        <v>218</v>
      </c>
      <c r="Y390" s="2" t="str" cm="1">
        <f t="array" ref="Y390">_xlfn.IFS(X390="yellow",Z390,X390="white",Z390,X390="grey",Z390,X390="green","",X390&lt;&gt;"green",Z390)</f>
        <v/>
      </c>
      <c r="Z390" s="2">
        <v>376</v>
      </c>
      <c r="AA390" s="2">
        <v>3</v>
      </c>
      <c r="AB390" s="2">
        <v>0</v>
      </c>
      <c r="AC390" s="3"/>
      <c r="AD390" s="2" t="s">
        <v>1749</v>
      </c>
      <c r="AE390" s="2" t="s">
        <v>266</v>
      </c>
      <c r="AF390" s="2" cm="1">
        <f t="array" ref="AF390">_xlfn.IFS(AE390="yellow",AG390,AE390="white",AG390,AE390="grey",AG390,AE390="green","",AE390&lt;&gt;"green",AG390)</f>
        <v>376</v>
      </c>
      <c r="AG390" s="2">
        <v>376</v>
      </c>
      <c r="AH390" s="2">
        <v>2</v>
      </c>
      <c r="AI390" s="2">
        <v>1</v>
      </c>
    </row>
    <row r="391" spans="6:35" ht="15.75" customHeight="1" x14ac:dyDescent="0.25">
      <c r="F391" s="2" t="s">
        <v>1750</v>
      </c>
      <c r="G391" s="2">
        <v>377</v>
      </c>
      <c r="H391" s="2">
        <v>2</v>
      </c>
      <c r="I391" s="2">
        <v>1</v>
      </c>
      <c r="O391" s="3"/>
      <c r="P391" s="23" t="s">
        <v>1751</v>
      </c>
      <c r="Q391" s="21" t="s">
        <v>218</v>
      </c>
      <c r="R391" s="2" t="str" cm="1">
        <f t="array" ref="R391">_xlfn.IFS(Q391="yellow",S391,Q391="white",S391,Q391="grey",S391,Q391="green","",Q391&lt;&gt;"green",S391)</f>
        <v/>
      </c>
      <c r="S391" s="2">
        <v>377</v>
      </c>
      <c r="T391" s="2">
        <v>2</v>
      </c>
      <c r="U391" s="2">
        <v>1</v>
      </c>
      <c r="V391" s="3"/>
      <c r="W391" s="23" t="s">
        <v>1752</v>
      </c>
      <c r="X391" s="21" t="s">
        <v>218</v>
      </c>
      <c r="Y391" s="2" t="str" cm="1">
        <f t="array" ref="Y391">_xlfn.IFS(X391="yellow",Z391,X391="white",Z391,X391="grey",Z391,X391="green","",X391&lt;&gt;"green",Z391)</f>
        <v/>
      </c>
      <c r="Z391" s="2">
        <v>377</v>
      </c>
      <c r="AA391" s="2">
        <v>3</v>
      </c>
      <c r="AB391" s="2">
        <v>0</v>
      </c>
      <c r="AC391" s="3"/>
      <c r="AD391" s="2" t="s">
        <v>1753</v>
      </c>
      <c r="AE391" s="2" t="s">
        <v>266</v>
      </c>
      <c r="AF391" s="2" cm="1">
        <f t="array" ref="AF391">_xlfn.IFS(AE391="yellow",AG391,AE391="white",AG391,AE391="grey",AG391,AE391="green","",AE391&lt;&gt;"green",AG391)</f>
        <v>377</v>
      </c>
      <c r="AG391" s="2">
        <v>377</v>
      </c>
      <c r="AH391" s="2">
        <v>2</v>
      </c>
      <c r="AI391" s="2">
        <v>1</v>
      </c>
    </row>
    <row r="392" spans="6:35" ht="15.75" customHeight="1" x14ac:dyDescent="0.25">
      <c r="F392" s="2" t="s">
        <v>1754</v>
      </c>
      <c r="G392" s="2">
        <v>378</v>
      </c>
      <c r="H392" s="2">
        <v>2</v>
      </c>
      <c r="I392" s="2">
        <v>1</v>
      </c>
      <c r="O392" s="3"/>
      <c r="P392" s="23" t="s">
        <v>1755</v>
      </c>
      <c r="Q392" s="21" t="s">
        <v>218</v>
      </c>
      <c r="R392" s="2" t="str" cm="1">
        <f t="array" ref="R392">_xlfn.IFS(Q392="yellow",S392,Q392="white",S392,Q392="grey",S392,Q392="green","",Q392&lt;&gt;"green",S392)</f>
        <v/>
      </c>
      <c r="S392" s="2">
        <v>378</v>
      </c>
      <c r="T392" s="2">
        <v>2</v>
      </c>
      <c r="U392" s="2">
        <v>1</v>
      </c>
      <c r="V392" s="3"/>
      <c r="W392" s="23" t="s">
        <v>1756</v>
      </c>
      <c r="X392" s="21" t="s">
        <v>218</v>
      </c>
      <c r="Y392" s="2" t="str" cm="1">
        <f t="array" ref="Y392">_xlfn.IFS(X392="yellow",Z392,X392="white",Z392,X392="grey",Z392,X392="green","",X392&lt;&gt;"green",Z392)</f>
        <v/>
      </c>
      <c r="Z392" s="2">
        <v>378</v>
      </c>
      <c r="AA392" s="2">
        <v>3</v>
      </c>
      <c r="AB392" s="2">
        <v>0</v>
      </c>
      <c r="AC392" s="3"/>
      <c r="AD392" s="2" t="s">
        <v>1757</v>
      </c>
      <c r="AE392" s="2" t="s">
        <v>266</v>
      </c>
      <c r="AF392" s="2" cm="1">
        <f t="array" ref="AF392">_xlfn.IFS(AE392="yellow",AG392,AE392="white",AG392,AE392="grey",AG392,AE392="green","",AE392&lt;&gt;"green",AG392)</f>
        <v>378</v>
      </c>
      <c r="AG392" s="2">
        <v>378</v>
      </c>
      <c r="AH392" s="2">
        <v>2</v>
      </c>
      <c r="AI392" s="2">
        <v>1</v>
      </c>
    </row>
    <row r="393" spans="6:35" ht="15.75" customHeight="1" x14ac:dyDescent="0.25">
      <c r="F393" s="2" t="s">
        <v>1758</v>
      </c>
      <c r="G393" s="2">
        <v>379</v>
      </c>
      <c r="H393" s="2">
        <v>2</v>
      </c>
      <c r="I393" s="2">
        <v>1</v>
      </c>
      <c r="O393" s="3"/>
      <c r="P393" s="23" t="s">
        <v>1759</v>
      </c>
      <c r="Q393" s="21" t="s">
        <v>218</v>
      </c>
      <c r="R393" s="2" t="str" cm="1">
        <f t="array" ref="R393">_xlfn.IFS(Q393="yellow",S393,Q393="white",S393,Q393="grey",S393,Q393="green","",Q393&lt;&gt;"green",S393)</f>
        <v/>
      </c>
      <c r="S393" s="2">
        <v>379</v>
      </c>
      <c r="T393" s="2">
        <v>2</v>
      </c>
      <c r="U393" s="2">
        <v>1</v>
      </c>
      <c r="V393" s="3"/>
      <c r="W393" s="2" t="s">
        <v>1760</v>
      </c>
      <c r="X393" s="2" t="s">
        <v>266</v>
      </c>
      <c r="Y393" s="2" cm="1">
        <f t="array" ref="Y393">_xlfn.IFS(X393="yellow",Z393,X393="white",Z393,X393="grey",Z393,X393="green","",X393&lt;&gt;"green",Z393)</f>
        <v>379</v>
      </c>
      <c r="Z393" s="2">
        <v>379</v>
      </c>
      <c r="AA393" s="2">
        <v>2</v>
      </c>
      <c r="AB393" s="2">
        <v>1</v>
      </c>
      <c r="AC393" s="3"/>
      <c r="AD393" s="2" t="s">
        <v>1761</v>
      </c>
      <c r="AE393" s="2" t="s">
        <v>266</v>
      </c>
      <c r="AF393" s="2" cm="1">
        <f t="array" ref="AF393">_xlfn.IFS(AE393="yellow",AG393,AE393="white",AG393,AE393="grey",AG393,AE393="green","",AE393&lt;&gt;"green",AG393)</f>
        <v>379</v>
      </c>
      <c r="AG393" s="2">
        <v>379</v>
      </c>
      <c r="AH393" s="2">
        <v>2</v>
      </c>
      <c r="AI393" s="2">
        <v>1</v>
      </c>
    </row>
    <row r="394" spans="6:35" ht="15.75" customHeight="1" x14ac:dyDescent="0.25">
      <c r="F394" s="2" t="s">
        <v>1762</v>
      </c>
      <c r="G394" s="2">
        <v>380</v>
      </c>
      <c r="H394" s="2">
        <v>2</v>
      </c>
      <c r="I394" s="2">
        <v>0</v>
      </c>
      <c r="O394" s="3"/>
      <c r="P394" s="22" t="s">
        <v>1479</v>
      </c>
      <c r="Q394" s="12" t="s">
        <v>216</v>
      </c>
      <c r="R394" s="2" cm="1">
        <f t="array" ref="R394">_xlfn.IFS(Q394="yellow",S394,Q394="white",S394,Q394="grey",S394,Q394="green","",Q394&lt;&gt;"green",S394)</f>
        <v>380</v>
      </c>
      <c r="S394" s="2">
        <v>380</v>
      </c>
      <c r="T394" s="2">
        <v>2</v>
      </c>
      <c r="U394" s="2">
        <v>1</v>
      </c>
      <c r="V394" s="3"/>
      <c r="W394" s="2" t="s">
        <v>1763</v>
      </c>
      <c r="X394" s="2" t="s">
        <v>266</v>
      </c>
      <c r="Y394" s="2" cm="1">
        <f t="array" ref="Y394">_xlfn.IFS(X394="yellow",Z394,X394="white",Z394,X394="grey",Z394,X394="green","",X394&lt;&gt;"green",Z394)</f>
        <v>380</v>
      </c>
      <c r="Z394" s="2">
        <v>380</v>
      </c>
      <c r="AA394" s="2">
        <v>2</v>
      </c>
      <c r="AB394" s="2">
        <v>1</v>
      </c>
      <c r="AC394" s="3"/>
      <c r="AD394" s="2" t="s">
        <v>1764</v>
      </c>
      <c r="AE394" s="2" t="s">
        <v>266</v>
      </c>
      <c r="AF394" s="2" cm="1">
        <f t="array" ref="AF394">_xlfn.IFS(AE394="yellow",AG394,AE394="white",AG394,AE394="grey",AG394,AE394="green","",AE394&lt;&gt;"green",AG394)</f>
        <v>380</v>
      </c>
      <c r="AG394" s="2">
        <v>380</v>
      </c>
      <c r="AH394" s="2">
        <v>2</v>
      </c>
      <c r="AI394" s="2">
        <v>1</v>
      </c>
    </row>
    <row r="395" spans="6:35" ht="15.75" customHeight="1" x14ac:dyDescent="0.25">
      <c r="F395" s="2" t="s">
        <v>1765</v>
      </c>
      <c r="G395" s="2">
        <v>381</v>
      </c>
      <c r="H395" s="2">
        <v>2</v>
      </c>
      <c r="I395" s="2">
        <v>0</v>
      </c>
      <c r="O395" s="3"/>
      <c r="P395" s="23" t="s">
        <v>1317</v>
      </c>
      <c r="Q395" s="21" t="s">
        <v>218</v>
      </c>
      <c r="R395" s="2" t="str" cm="1">
        <f t="array" ref="R395">_xlfn.IFS(Q395="yellow",S395,Q395="white",S395,Q395="grey",S395,Q395="green","",Q395&lt;&gt;"green",S395)</f>
        <v/>
      </c>
      <c r="S395" s="2">
        <v>381</v>
      </c>
      <c r="T395" s="2">
        <v>3</v>
      </c>
      <c r="U395" s="2">
        <v>0</v>
      </c>
      <c r="V395" s="3"/>
      <c r="W395" s="2" t="s">
        <v>1766</v>
      </c>
      <c r="X395" s="2" t="s">
        <v>266</v>
      </c>
      <c r="Y395" s="2" cm="1">
        <f t="array" ref="Y395">_xlfn.IFS(X395="yellow",Z395,X395="white",Z395,X395="grey",Z395,X395="green","",X395&lt;&gt;"green",Z395)</f>
        <v>381</v>
      </c>
      <c r="Z395" s="2">
        <v>381</v>
      </c>
      <c r="AA395" s="2">
        <v>2</v>
      </c>
      <c r="AB395" s="2">
        <v>1</v>
      </c>
      <c r="AC395" s="3" t="s">
        <v>214</v>
      </c>
      <c r="AD395" s="22" t="s">
        <v>1767</v>
      </c>
      <c r="AE395" s="12" t="s">
        <v>216</v>
      </c>
      <c r="AF395" s="2" cm="1">
        <f t="array" ref="AF395">_xlfn.IFS(AE395="yellow",AG395,AE395="white",AG395,AE395="grey",AG395,AE395="green","",AE395&lt;&gt;"green",AG395)</f>
        <v>381</v>
      </c>
      <c r="AG395" s="2">
        <v>381</v>
      </c>
      <c r="AH395" s="2">
        <v>2</v>
      </c>
      <c r="AI395" s="2">
        <v>1</v>
      </c>
    </row>
    <row r="396" spans="6:35" ht="15.75" customHeight="1" x14ac:dyDescent="0.25">
      <c r="F396" s="2" t="s">
        <v>1768</v>
      </c>
      <c r="G396" s="2">
        <v>382</v>
      </c>
      <c r="H396" s="2">
        <v>2</v>
      </c>
      <c r="I396" s="2">
        <v>1</v>
      </c>
      <c r="O396" s="3"/>
      <c r="P396" s="22" t="s">
        <v>1503</v>
      </c>
      <c r="Q396" s="12" t="s">
        <v>216</v>
      </c>
      <c r="R396" s="2" cm="1">
        <f t="array" ref="R396">_xlfn.IFS(Q396="yellow",S396,Q396="white",S396,Q396="grey",S396,Q396="green","",Q396&lt;&gt;"green",S396)</f>
        <v>382</v>
      </c>
      <c r="S396" s="2">
        <v>382</v>
      </c>
      <c r="T396" s="2">
        <v>2</v>
      </c>
      <c r="U396" s="2">
        <v>1</v>
      </c>
      <c r="V396" s="3"/>
      <c r="W396" s="2" t="s">
        <v>1769</v>
      </c>
      <c r="X396" s="2" t="s">
        <v>266</v>
      </c>
      <c r="Y396" s="2" cm="1">
        <f t="array" ref="Y396">_xlfn.IFS(X396="yellow",Z396,X396="white",Z396,X396="grey",Z396,X396="green","",X396&lt;&gt;"green",Z396)</f>
        <v>382</v>
      </c>
      <c r="Z396" s="2">
        <v>382</v>
      </c>
      <c r="AA396" s="2">
        <v>2</v>
      </c>
      <c r="AB396" s="2">
        <v>1</v>
      </c>
      <c r="AC396" s="3"/>
      <c r="AD396" s="2" t="s">
        <v>1770</v>
      </c>
      <c r="AE396" s="2" t="s">
        <v>266</v>
      </c>
      <c r="AF396" s="2" cm="1">
        <f t="array" ref="AF396">_xlfn.IFS(AE396="yellow",AG396,AE396="white",AG396,AE396="grey",AG396,AE396="green","",AE396&lt;&gt;"green",AG396)</f>
        <v>382</v>
      </c>
      <c r="AG396" s="2">
        <v>382</v>
      </c>
      <c r="AH396" s="2">
        <v>2</v>
      </c>
      <c r="AI396" s="2">
        <v>1</v>
      </c>
    </row>
    <row r="397" spans="6:35" ht="15.75" customHeight="1" x14ac:dyDescent="0.25">
      <c r="F397" s="2" t="s">
        <v>1771</v>
      </c>
      <c r="G397" s="2">
        <v>383</v>
      </c>
      <c r="H397" s="2">
        <v>2</v>
      </c>
      <c r="I397" s="2">
        <v>1</v>
      </c>
      <c r="O397" s="3"/>
      <c r="P397" s="23" t="s">
        <v>1772</v>
      </c>
      <c r="Q397" s="21" t="s">
        <v>218</v>
      </c>
      <c r="R397" s="2" t="str" cm="1">
        <f t="array" ref="R397">_xlfn.IFS(Q397="yellow",S397,Q397="white",S397,Q397="grey",S397,Q397="green","",Q397&lt;&gt;"green",S397)</f>
        <v/>
      </c>
      <c r="S397" s="2">
        <v>383</v>
      </c>
      <c r="T397" s="2">
        <v>3</v>
      </c>
      <c r="U397" s="2">
        <v>0</v>
      </c>
      <c r="V397" s="3"/>
      <c r="W397" s="2" t="s">
        <v>1773</v>
      </c>
      <c r="X397" s="2" t="s">
        <v>266</v>
      </c>
      <c r="Y397" s="2" cm="1">
        <f t="array" ref="Y397">_xlfn.IFS(X397="yellow",Z397,X397="white",Z397,X397="grey",Z397,X397="green","",X397&lt;&gt;"green",Z397)</f>
        <v>383</v>
      </c>
      <c r="Z397" s="2">
        <v>383</v>
      </c>
      <c r="AA397" s="2">
        <v>2</v>
      </c>
      <c r="AB397" s="2">
        <v>1</v>
      </c>
      <c r="AC397" s="3"/>
      <c r="AD397" s="2" t="s">
        <v>1774</v>
      </c>
      <c r="AE397" s="2" t="s">
        <v>266</v>
      </c>
      <c r="AF397" s="2" cm="1">
        <f t="array" ref="AF397">_xlfn.IFS(AE397="yellow",AG397,AE397="white",AG397,AE397="grey",AG397,AE397="green","",AE397&lt;&gt;"green",AG397)</f>
        <v>383</v>
      </c>
      <c r="AG397" s="2">
        <v>383</v>
      </c>
      <c r="AH397" s="2">
        <v>2</v>
      </c>
      <c r="AI397" s="2">
        <v>1</v>
      </c>
    </row>
    <row r="398" spans="6:35" ht="15.75" customHeight="1" x14ac:dyDescent="0.25">
      <c r="F398" s="2" t="s">
        <v>1775</v>
      </c>
      <c r="G398" s="2">
        <v>384</v>
      </c>
      <c r="H398" s="2">
        <v>2</v>
      </c>
      <c r="I398" s="2">
        <v>1</v>
      </c>
      <c r="O398" s="3"/>
      <c r="P398" s="23" t="s">
        <v>1776</v>
      </c>
      <c r="Q398" s="21" t="s">
        <v>218</v>
      </c>
      <c r="R398" s="2" t="str" cm="1">
        <f t="array" ref="R398">_xlfn.IFS(Q398="yellow",S398,Q398="white",S398,Q398="grey",S398,Q398="green","",Q398&lt;&gt;"green",S398)</f>
        <v/>
      </c>
      <c r="S398" s="2">
        <v>384</v>
      </c>
      <c r="T398" s="2">
        <v>2</v>
      </c>
      <c r="U398" s="2">
        <v>1</v>
      </c>
      <c r="V398" s="3"/>
      <c r="W398" s="2" t="s">
        <v>1777</v>
      </c>
      <c r="X398" s="2" t="s">
        <v>266</v>
      </c>
      <c r="Y398" s="2" cm="1">
        <f t="array" ref="Y398">_xlfn.IFS(X398="yellow",Z398,X398="white",Z398,X398="grey",Z398,X398="green","",X398&lt;&gt;"green",Z398)</f>
        <v>384</v>
      </c>
      <c r="Z398" s="2">
        <v>384</v>
      </c>
      <c r="AA398" s="2">
        <v>2</v>
      </c>
      <c r="AB398" s="2">
        <v>1</v>
      </c>
      <c r="AC398" s="3"/>
      <c r="AD398" s="2" t="s">
        <v>1778</v>
      </c>
      <c r="AE398" s="2" t="s">
        <v>266</v>
      </c>
      <c r="AF398" s="2" cm="1">
        <f t="array" ref="AF398">_xlfn.IFS(AE398="yellow",AG398,AE398="white",AG398,AE398="grey",AG398,AE398="green","",AE398&lt;&gt;"green",AG398)</f>
        <v>384</v>
      </c>
      <c r="AG398" s="2">
        <v>384</v>
      </c>
      <c r="AH398" s="2">
        <v>2</v>
      </c>
      <c r="AI398" s="2">
        <v>1</v>
      </c>
    </row>
    <row r="399" spans="6:35" ht="15.75" customHeight="1" x14ac:dyDescent="0.25">
      <c r="F399" s="2" t="s">
        <v>1779</v>
      </c>
      <c r="G399" s="2">
        <v>385</v>
      </c>
      <c r="H399" s="2">
        <v>2</v>
      </c>
      <c r="I399" s="2">
        <v>1</v>
      </c>
      <c r="O399" s="3"/>
      <c r="P399" s="23" t="s">
        <v>1780</v>
      </c>
      <c r="Q399" s="21" t="s">
        <v>218</v>
      </c>
      <c r="R399" s="2" t="str" cm="1">
        <f t="array" ref="R399">_xlfn.IFS(Q399="yellow",S399,Q399="white",S399,Q399="grey",S399,Q399="green","",Q399&lt;&gt;"green",S399)</f>
        <v/>
      </c>
      <c r="S399" s="2">
        <v>385</v>
      </c>
      <c r="T399" s="2">
        <v>2</v>
      </c>
      <c r="U399" s="2">
        <v>1</v>
      </c>
      <c r="V399" s="3"/>
      <c r="W399" s="2" t="s">
        <v>1781</v>
      </c>
      <c r="X399" s="2" t="s">
        <v>266</v>
      </c>
      <c r="Y399" s="2" cm="1">
        <f t="array" ref="Y399">_xlfn.IFS(X399="yellow",Z399,X399="white",Z399,X399="grey",Z399,X399="green","",X399&lt;&gt;"green",Z399)</f>
        <v>385</v>
      </c>
      <c r="Z399" s="2">
        <v>385</v>
      </c>
      <c r="AA399" s="2">
        <v>2</v>
      </c>
      <c r="AB399" s="2">
        <v>1</v>
      </c>
      <c r="AC399" s="3"/>
      <c r="AD399" s="2" t="s">
        <v>1782</v>
      </c>
      <c r="AE399" s="2" t="s">
        <v>266</v>
      </c>
      <c r="AF399" s="2" cm="1">
        <f t="array" ref="AF399">_xlfn.IFS(AE399="yellow",AG399,AE399="white",AG399,AE399="grey",AG399,AE399="green","",AE399&lt;&gt;"green",AG399)</f>
        <v>385</v>
      </c>
      <c r="AG399" s="2">
        <v>385</v>
      </c>
      <c r="AH399" s="2">
        <v>2</v>
      </c>
      <c r="AI399" s="2">
        <v>1</v>
      </c>
    </row>
    <row r="400" spans="6:35" ht="15.75" customHeight="1" x14ac:dyDescent="0.25">
      <c r="F400" s="2" t="s">
        <v>1783</v>
      </c>
      <c r="G400" s="2">
        <v>386</v>
      </c>
      <c r="H400" s="2">
        <v>2</v>
      </c>
      <c r="I400" s="2">
        <v>1</v>
      </c>
      <c r="O400" s="3"/>
      <c r="P400" s="23" t="s">
        <v>1784</v>
      </c>
      <c r="Q400" s="21" t="s">
        <v>218</v>
      </c>
      <c r="R400" s="2" t="str" cm="1">
        <f t="array" ref="R400">_xlfn.IFS(Q400="yellow",S400,Q400="white",S400,Q400="grey",S400,Q400="green","",Q400&lt;&gt;"green",S400)</f>
        <v/>
      </c>
      <c r="S400" s="2">
        <v>386</v>
      </c>
      <c r="T400" s="2">
        <v>2</v>
      </c>
      <c r="U400" s="2">
        <v>1</v>
      </c>
      <c r="V400" s="3"/>
      <c r="W400" s="2" t="s">
        <v>1785</v>
      </c>
      <c r="X400" s="2" t="s">
        <v>266</v>
      </c>
      <c r="Y400" s="2" cm="1">
        <f t="array" ref="Y400">_xlfn.IFS(X400="yellow",Z400,X400="white",Z400,X400="grey",Z400,X400="green","",X400&lt;&gt;"green",Z400)</f>
        <v>386</v>
      </c>
      <c r="Z400" s="2">
        <v>386</v>
      </c>
      <c r="AA400" s="2">
        <v>2</v>
      </c>
      <c r="AB400" s="2">
        <v>1</v>
      </c>
      <c r="AC400" s="3"/>
      <c r="AD400" s="2" t="s">
        <v>1786</v>
      </c>
      <c r="AE400" s="2" t="s">
        <v>266</v>
      </c>
      <c r="AF400" s="2" cm="1">
        <f t="array" ref="AF400">_xlfn.IFS(AE400="yellow",AG400,AE400="white",AG400,AE400="grey",AG400,AE400="green","",AE400&lt;&gt;"green",AG400)</f>
        <v>386</v>
      </c>
      <c r="AG400" s="2">
        <v>386</v>
      </c>
      <c r="AH400" s="2">
        <v>2</v>
      </c>
      <c r="AI400" s="2">
        <v>1</v>
      </c>
    </row>
    <row r="401" spans="6:35" ht="15.75" customHeight="1" x14ac:dyDescent="0.25">
      <c r="F401" s="2" t="s">
        <v>1787</v>
      </c>
      <c r="G401" s="2">
        <v>387</v>
      </c>
      <c r="H401" s="2">
        <v>2</v>
      </c>
      <c r="I401" s="2">
        <v>1</v>
      </c>
      <c r="O401" s="3"/>
      <c r="P401" s="22" t="s">
        <v>1482</v>
      </c>
      <c r="Q401" s="12" t="s">
        <v>216</v>
      </c>
      <c r="R401" s="2" cm="1">
        <f t="array" ref="R401">_xlfn.IFS(Q401="yellow",S401,Q401="white",S401,Q401="grey",S401,Q401="green","",Q401&lt;&gt;"green",S401)</f>
        <v>387</v>
      </c>
      <c r="S401" s="2">
        <v>387</v>
      </c>
      <c r="T401" s="2">
        <v>2</v>
      </c>
      <c r="U401" s="2">
        <v>1</v>
      </c>
      <c r="V401" s="3"/>
      <c r="W401" s="23" t="s">
        <v>1788</v>
      </c>
      <c r="X401" s="21" t="s">
        <v>218</v>
      </c>
      <c r="Y401" s="2" t="str" cm="1">
        <f t="array" ref="Y401">_xlfn.IFS(X401="yellow",Z401,X401="white",Z401,X401="grey",Z401,X401="green","",X401&lt;&gt;"green",Z401)</f>
        <v/>
      </c>
      <c r="Z401" s="2">
        <v>387</v>
      </c>
      <c r="AA401" s="2">
        <v>3</v>
      </c>
      <c r="AB401" s="2">
        <v>0</v>
      </c>
      <c r="AC401" s="3"/>
      <c r="AD401" s="2" t="s">
        <v>1789</v>
      </c>
      <c r="AE401" s="2" t="s">
        <v>266</v>
      </c>
      <c r="AF401" s="2" cm="1">
        <f t="array" ref="AF401">_xlfn.IFS(AE401="yellow",AG401,AE401="white",AG401,AE401="grey",AG401,AE401="green","",AE401&lt;&gt;"green",AG401)</f>
        <v>387</v>
      </c>
      <c r="AG401" s="2">
        <v>387</v>
      </c>
      <c r="AH401" s="2">
        <v>2</v>
      </c>
      <c r="AI401" s="2">
        <v>1</v>
      </c>
    </row>
    <row r="402" spans="6:35" ht="15.75" customHeight="1" x14ac:dyDescent="0.25">
      <c r="F402" s="2" t="s">
        <v>1790</v>
      </c>
      <c r="G402" s="2">
        <v>388</v>
      </c>
      <c r="H402" s="2">
        <v>2</v>
      </c>
      <c r="I402" s="2">
        <v>1</v>
      </c>
      <c r="O402" s="3"/>
      <c r="P402" s="23" t="s">
        <v>1333</v>
      </c>
      <c r="Q402" s="21" t="s">
        <v>218</v>
      </c>
      <c r="R402" s="2" t="str" cm="1">
        <f t="array" ref="R402">_xlfn.IFS(Q402="yellow",S402,Q402="white",S402,Q402="grey",S402,Q402="green","",Q402&lt;&gt;"green",S402)</f>
        <v/>
      </c>
      <c r="S402" s="2">
        <v>388</v>
      </c>
      <c r="T402" s="2">
        <v>3</v>
      </c>
      <c r="U402" s="2">
        <v>0</v>
      </c>
      <c r="V402" s="3"/>
      <c r="W402" s="23" t="s">
        <v>1791</v>
      </c>
      <c r="X402" s="21" t="s">
        <v>218</v>
      </c>
      <c r="Y402" s="2" t="str" cm="1">
        <f t="array" ref="Y402">_xlfn.IFS(X402="yellow",Z402,X402="white",Z402,X402="grey",Z402,X402="green","",X402&lt;&gt;"green",Z402)</f>
        <v/>
      </c>
      <c r="Z402" s="2">
        <v>388</v>
      </c>
      <c r="AA402" s="2">
        <v>3</v>
      </c>
      <c r="AB402" s="2">
        <v>0</v>
      </c>
      <c r="AC402" s="3"/>
      <c r="AD402" s="2" t="s">
        <v>1792</v>
      </c>
      <c r="AE402" s="2" t="s">
        <v>266</v>
      </c>
      <c r="AF402" s="2" cm="1">
        <f t="array" ref="AF402">_xlfn.IFS(AE402="yellow",AG402,AE402="white",AG402,AE402="grey",AG402,AE402="green","",AE402&lt;&gt;"green",AG402)</f>
        <v>388</v>
      </c>
      <c r="AG402" s="2">
        <v>388</v>
      </c>
      <c r="AH402" s="2">
        <v>2</v>
      </c>
      <c r="AI402" s="2">
        <v>1</v>
      </c>
    </row>
    <row r="403" spans="6:35" ht="15.75" customHeight="1" x14ac:dyDescent="0.25">
      <c r="F403" s="2" t="s">
        <v>1793</v>
      </c>
      <c r="G403" s="2">
        <v>389</v>
      </c>
      <c r="H403" s="2">
        <v>2</v>
      </c>
      <c r="I403" s="2">
        <v>1</v>
      </c>
      <c r="O403" s="3"/>
      <c r="P403" s="22" t="s">
        <v>1506</v>
      </c>
      <c r="Q403" s="12" t="s">
        <v>216</v>
      </c>
      <c r="R403" s="2" cm="1">
        <f t="array" ref="R403">_xlfn.IFS(Q403="yellow",S403,Q403="white",S403,Q403="grey",S403,Q403="green","",Q403&lt;&gt;"green",S403)</f>
        <v>389</v>
      </c>
      <c r="S403" s="2">
        <v>389</v>
      </c>
      <c r="T403" s="2">
        <v>2</v>
      </c>
      <c r="U403" s="2">
        <v>1</v>
      </c>
      <c r="V403" s="3"/>
      <c r="W403" s="23" t="s">
        <v>1794</v>
      </c>
      <c r="X403" s="21" t="s">
        <v>218</v>
      </c>
      <c r="Y403" s="2" t="str" cm="1">
        <f t="array" ref="Y403">_xlfn.IFS(X403="yellow",Z403,X403="white",Z403,X403="grey",Z403,X403="green","",X403&lt;&gt;"green",Z403)</f>
        <v/>
      </c>
      <c r="Z403" s="2">
        <v>389</v>
      </c>
      <c r="AA403" s="2">
        <v>3</v>
      </c>
      <c r="AB403" s="2">
        <v>0</v>
      </c>
      <c r="AC403" s="3"/>
      <c r="AD403" s="2" t="s">
        <v>1795</v>
      </c>
      <c r="AE403" s="2" t="s">
        <v>266</v>
      </c>
      <c r="AF403" s="2" cm="1">
        <f t="array" ref="AF403">_xlfn.IFS(AE403="yellow",AG403,AE403="white",AG403,AE403="grey",AG403,AE403="green","",AE403&lt;&gt;"green",AG403)</f>
        <v>389</v>
      </c>
      <c r="AG403" s="2">
        <v>389</v>
      </c>
      <c r="AH403" s="2">
        <v>2</v>
      </c>
      <c r="AI403" s="2">
        <v>1</v>
      </c>
    </row>
    <row r="404" spans="6:35" ht="15.75" customHeight="1" x14ac:dyDescent="0.25">
      <c r="F404" s="2" t="s">
        <v>1796</v>
      </c>
      <c r="G404" s="2">
        <v>390</v>
      </c>
      <c r="H404" s="2">
        <v>2</v>
      </c>
      <c r="I404" s="2">
        <v>1</v>
      </c>
      <c r="O404" s="3"/>
      <c r="P404" s="23" t="s">
        <v>1797</v>
      </c>
      <c r="Q404" s="21" t="s">
        <v>218</v>
      </c>
      <c r="R404" s="2" t="str" cm="1">
        <f t="array" ref="R404">_xlfn.IFS(Q404="yellow",S404,Q404="white",S404,Q404="grey",S404,Q404="green","",Q404&lt;&gt;"green",S404)</f>
        <v/>
      </c>
      <c r="S404" s="2">
        <v>390</v>
      </c>
      <c r="T404" s="2">
        <v>3</v>
      </c>
      <c r="U404" s="2">
        <v>0</v>
      </c>
      <c r="V404" s="3"/>
      <c r="W404" s="2" t="s">
        <v>1798</v>
      </c>
      <c r="X404" s="2" t="s">
        <v>266</v>
      </c>
      <c r="Y404" s="2" cm="1">
        <f t="array" ref="Y404">_xlfn.IFS(X404="yellow",Z404,X404="white",Z404,X404="grey",Z404,X404="green","",X404&lt;&gt;"green",Z404)</f>
        <v>390</v>
      </c>
      <c r="Z404" s="2">
        <v>390</v>
      </c>
      <c r="AA404" s="2">
        <v>2</v>
      </c>
      <c r="AB404" s="2">
        <v>1</v>
      </c>
      <c r="AC404" s="3"/>
      <c r="AD404" s="2" t="s">
        <v>1799</v>
      </c>
      <c r="AE404" s="2" t="s">
        <v>266</v>
      </c>
      <c r="AF404" s="2" cm="1">
        <f t="array" ref="AF404">_xlfn.IFS(AE404="yellow",AG404,AE404="white",AG404,AE404="grey",AG404,AE404="green","",AE404&lt;&gt;"green",AG404)</f>
        <v>390</v>
      </c>
      <c r="AG404" s="2">
        <v>390</v>
      </c>
      <c r="AH404" s="2">
        <v>2</v>
      </c>
      <c r="AI404" s="2">
        <v>1</v>
      </c>
    </row>
    <row r="405" spans="6:35" ht="15.75" customHeight="1" x14ac:dyDescent="0.25">
      <c r="F405" s="2" t="s">
        <v>1800</v>
      </c>
      <c r="G405" s="2">
        <v>391</v>
      </c>
      <c r="H405" s="2">
        <v>2</v>
      </c>
      <c r="I405" s="2">
        <v>1</v>
      </c>
      <c r="O405" s="3"/>
      <c r="P405" s="23" t="s">
        <v>1801</v>
      </c>
      <c r="Q405" s="21" t="s">
        <v>218</v>
      </c>
      <c r="R405" s="2" t="str" cm="1">
        <f t="array" ref="R405">_xlfn.IFS(Q405="yellow",S405,Q405="white",S405,Q405="grey",S405,Q405="green","",Q405&lt;&gt;"green",S405)</f>
        <v/>
      </c>
      <c r="S405" s="2">
        <v>391</v>
      </c>
      <c r="T405" s="2">
        <v>2</v>
      </c>
      <c r="U405" s="2">
        <v>1</v>
      </c>
      <c r="V405" s="3"/>
      <c r="W405" s="2" t="s">
        <v>1802</v>
      </c>
      <c r="X405" s="2" t="s">
        <v>266</v>
      </c>
      <c r="Y405" s="2" cm="1">
        <f t="array" ref="Y405">_xlfn.IFS(X405="yellow",Z405,X405="white",Z405,X405="grey",Z405,X405="green","",X405&lt;&gt;"green",Z405)</f>
        <v>391</v>
      </c>
      <c r="Z405" s="2">
        <v>391</v>
      </c>
      <c r="AA405" s="2">
        <v>2</v>
      </c>
      <c r="AB405" s="2">
        <v>1</v>
      </c>
      <c r="AC405" s="3"/>
      <c r="AD405" s="2" t="s">
        <v>1803</v>
      </c>
      <c r="AE405" s="2" t="s">
        <v>266</v>
      </c>
      <c r="AF405" s="2" cm="1">
        <f t="array" ref="AF405">_xlfn.IFS(AE405="yellow",AG405,AE405="white",AG405,AE405="grey",AG405,AE405="green","",AE405&lt;&gt;"green",AG405)</f>
        <v>391</v>
      </c>
      <c r="AG405" s="2">
        <v>391</v>
      </c>
      <c r="AH405" s="2">
        <v>2</v>
      </c>
      <c r="AI405" s="2">
        <v>1</v>
      </c>
    </row>
    <row r="406" spans="6:35" ht="15.75" customHeight="1" x14ac:dyDescent="0.25">
      <c r="F406" s="2" t="s">
        <v>1804</v>
      </c>
      <c r="G406" s="2">
        <v>392</v>
      </c>
      <c r="H406" s="2">
        <v>2</v>
      </c>
      <c r="I406" s="2">
        <v>1</v>
      </c>
      <c r="O406" s="3"/>
      <c r="P406" s="23" t="s">
        <v>1805</v>
      </c>
      <c r="Q406" s="21" t="s">
        <v>218</v>
      </c>
      <c r="R406" s="2" t="str" cm="1">
        <f t="array" ref="R406">_xlfn.IFS(Q406="yellow",S406,Q406="white",S406,Q406="grey",S406,Q406="green","",Q406&lt;&gt;"green",S406)</f>
        <v/>
      </c>
      <c r="S406" s="2">
        <v>392</v>
      </c>
      <c r="T406" s="2">
        <v>2</v>
      </c>
      <c r="U406" s="2">
        <v>1</v>
      </c>
      <c r="V406" s="3"/>
      <c r="W406" s="2" t="s">
        <v>1806</v>
      </c>
      <c r="X406" s="2" t="s">
        <v>266</v>
      </c>
      <c r="Y406" s="2" cm="1">
        <f t="array" ref="Y406">_xlfn.IFS(X406="yellow",Z406,X406="white",Z406,X406="grey",Z406,X406="green","",X406&lt;&gt;"green",Z406)</f>
        <v>392</v>
      </c>
      <c r="Z406" s="2">
        <v>392</v>
      </c>
      <c r="AA406" s="2">
        <v>2</v>
      </c>
      <c r="AB406" s="2">
        <v>1</v>
      </c>
      <c r="AC406" s="3"/>
      <c r="AD406" s="2" t="s">
        <v>1807</v>
      </c>
      <c r="AE406" s="2" t="s">
        <v>266</v>
      </c>
      <c r="AF406" s="2" cm="1">
        <f t="array" ref="AF406">_xlfn.IFS(AE406="yellow",AG406,AE406="white",AG406,AE406="grey",AG406,AE406="green","",AE406&lt;&gt;"green",AG406)</f>
        <v>392</v>
      </c>
      <c r="AG406" s="2">
        <v>392</v>
      </c>
      <c r="AH406" s="2">
        <v>2</v>
      </c>
      <c r="AI406" s="2">
        <v>1</v>
      </c>
    </row>
    <row r="407" spans="6:35" ht="15.75" customHeight="1" x14ac:dyDescent="0.25">
      <c r="F407" s="2" t="s">
        <v>1808</v>
      </c>
      <c r="G407" s="2">
        <v>393</v>
      </c>
      <c r="H407" s="2">
        <v>2</v>
      </c>
      <c r="I407" s="2">
        <v>1</v>
      </c>
      <c r="O407" s="3"/>
      <c r="P407" s="23" t="s">
        <v>1809</v>
      </c>
      <c r="Q407" s="21" t="s">
        <v>218</v>
      </c>
      <c r="R407" s="2" t="str" cm="1">
        <f t="array" ref="R407">_xlfn.IFS(Q407="yellow",S407,Q407="white",S407,Q407="grey",S407,Q407="green","",Q407&lt;&gt;"green",S407)</f>
        <v/>
      </c>
      <c r="S407" s="2">
        <v>393</v>
      </c>
      <c r="T407" s="2">
        <v>2</v>
      </c>
      <c r="U407" s="2">
        <v>1</v>
      </c>
      <c r="V407" s="3"/>
      <c r="W407" s="2" t="s">
        <v>1810</v>
      </c>
      <c r="X407" s="2" t="s">
        <v>266</v>
      </c>
      <c r="Y407" s="2" cm="1">
        <f t="array" ref="Y407">_xlfn.IFS(X407="yellow",Z407,X407="white",Z407,X407="grey",Z407,X407="green","",X407&lt;&gt;"green",Z407)</f>
        <v>393</v>
      </c>
      <c r="Z407" s="2">
        <v>393</v>
      </c>
      <c r="AA407" s="2">
        <v>2</v>
      </c>
      <c r="AB407" s="2">
        <v>1</v>
      </c>
      <c r="AC407" s="3" t="s">
        <v>1464</v>
      </c>
      <c r="AD407" s="23" t="s">
        <v>1811</v>
      </c>
      <c r="AE407" s="21" t="s">
        <v>218</v>
      </c>
      <c r="AF407" s="2" t="str" cm="1">
        <f t="array" ref="AF407">_xlfn.IFS(AE407="yellow",AG407,AE407="white",AG407,AE407="grey",AG407,AE407="green","",AE407&lt;&gt;"green",AG407)</f>
        <v/>
      </c>
      <c r="AG407" s="2">
        <v>393</v>
      </c>
      <c r="AH407" s="2">
        <v>3</v>
      </c>
      <c r="AI407" s="2">
        <v>0</v>
      </c>
    </row>
    <row r="408" spans="6:35" ht="15.75" customHeight="1" x14ac:dyDescent="0.25">
      <c r="F408" s="2" t="s">
        <v>1812</v>
      </c>
      <c r="G408" s="2">
        <v>394</v>
      </c>
      <c r="H408" s="2">
        <v>2</v>
      </c>
      <c r="I408" s="2">
        <v>1</v>
      </c>
      <c r="O408" s="3"/>
      <c r="P408" s="22" t="s">
        <v>1485</v>
      </c>
      <c r="Q408" s="12" t="s">
        <v>216</v>
      </c>
      <c r="R408" s="2" cm="1">
        <f t="array" ref="R408">_xlfn.IFS(Q408="yellow",S408,Q408="white",S408,Q408="grey",S408,Q408="green","",Q408&lt;&gt;"green",S408)</f>
        <v>394</v>
      </c>
      <c r="S408" s="2">
        <v>394</v>
      </c>
      <c r="T408" s="2">
        <v>2</v>
      </c>
      <c r="U408" s="2">
        <v>1</v>
      </c>
      <c r="V408" s="3"/>
      <c r="W408" s="2" t="s">
        <v>1813</v>
      </c>
      <c r="X408" s="2" t="s">
        <v>266</v>
      </c>
      <c r="Y408" s="2" cm="1">
        <f t="array" ref="Y408">_xlfn.IFS(X408="yellow",Z408,X408="white",Z408,X408="grey",Z408,X408="green","",X408&lt;&gt;"green",Z408)</f>
        <v>394</v>
      </c>
      <c r="Z408" s="2">
        <v>394</v>
      </c>
      <c r="AA408" s="2">
        <v>2</v>
      </c>
      <c r="AB408" s="2">
        <v>1</v>
      </c>
      <c r="AC408" s="3" t="s">
        <v>1464</v>
      </c>
      <c r="AD408" s="23" t="s">
        <v>1814</v>
      </c>
      <c r="AE408" s="21" t="s">
        <v>218</v>
      </c>
      <c r="AF408" s="2" t="str" cm="1">
        <f t="array" ref="AF408">_xlfn.IFS(AE408="yellow",AG408,AE408="white",AG408,AE408="grey",AG408,AE408="green","",AE408&lt;&gt;"green",AG408)</f>
        <v/>
      </c>
      <c r="AG408" s="2">
        <v>394</v>
      </c>
      <c r="AH408" s="2">
        <v>3</v>
      </c>
      <c r="AI408" s="2">
        <v>0</v>
      </c>
    </row>
    <row r="409" spans="6:35" ht="15.75" customHeight="1" x14ac:dyDescent="0.25">
      <c r="F409" s="2" t="s">
        <v>1815</v>
      </c>
      <c r="G409" s="2">
        <v>395</v>
      </c>
      <c r="H409" s="2">
        <v>2</v>
      </c>
      <c r="I409" s="2">
        <v>1</v>
      </c>
      <c r="O409" s="3"/>
      <c r="P409" s="23" t="s">
        <v>1348</v>
      </c>
      <c r="Q409" s="21" t="s">
        <v>218</v>
      </c>
      <c r="R409" s="2" t="str" cm="1">
        <f t="array" ref="R409">_xlfn.IFS(Q409="yellow",S409,Q409="white",S409,Q409="grey",S409,Q409="green","",Q409&lt;&gt;"green",S409)</f>
        <v/>
      </c>
      <c r="S409" s="2">
        <v>395</v>
      </c>
      <c r="T409" s="2">
        <v>3</v>
      </c>
      <c r="U409" s="2">
        <v>0</v>
      </c>
      <c r="V409" s="3"/>
      <c r="W409" s="2" t="s">
        <v>1816</v>
      </c>
      <c r="X409" s="2" t="s">
        <v>266</v>
      </c>
      <c r="Y409" s="2" cm="1">
        <f t="array" ref="Y409">_xlfn.IFS(X409="yellow",Z409,X409="white",Z409,X409="grey",Z409,X409="green","",X409&lt;&gt;"green",Z409)</f>
        <v>395</v>
      </c>
      <c r="Z409" s="2">
        <v>395</v>
      </c>
      <c r="AA409" s="2">
        <v>2</v>
      </c>
      <c r="AB409" s="2">
        <v>1</v>
      </c>
      <c r="AC409" s="3" t="s">
        <v>1464</v>
      </c>
      <c r="AD409" s="23" t="s">
        <v>1817</v>
      </c>
      <c r="AE409" s="21" t="s">
        <v>218</v>
      </c>
      <c r="AF409" s="2" t="str" cm="1">
        <f t="array" ref="AF409">_xlfn.IFS(AE409="yellow",AG409,AE409="white",AG409,AE409="grey",AG409,AE409="green","",AE409&lt;&gt;"green",AG409)</f>
        <v/>
      </c>
      <c r="AG409" s="2">
        <v>395</v>
      </c>
      <c r="AH409" s="2">
        <v>3</v>
      </c>
      <c r="AI409" s="2">
        <v>0</v>
      </c>
    </row>
    <row r="410" spans="6:35" ht="15.75" customHeight="1" x14ac:dyDescent="0.25">
      <c r="F410" s="2" t="s">
        <v>1818</v>
      </c>
      <c r="G410" s="2">
        <v>396</v>
      </c>
      <c r="H410" s="2">
        <v>2</v>
      </c>
      <c r="I410" s="2">
        <v>1</v>
      </c>
      <c r="O410" s="3"/>
      <c r="P410" s="22" t="s">
        <v>1509</v>
      </c>
      <c r="Q410" s="12" t="s">
        <v>216</v>
      </c>
      <c r="R410" s="2" cm="1">
        <f t="array" ref="R410">_xlfn.IFS(Q410="yellow",S410,Q410="white",S410,Q410="grey",S410,Q410="green","",Q410&lt;&gt;"green",S410)</f>
        <v>396</v>
      </c>
      <c r="S410" s="2">
        <v>396</v>
      </c>
      <c r="T410" s="2">
        <v>2</v>
      </c>
      <c r="U410" s="2">
        <v>1</v>
      </c>
      <c r="V410" s="3"/>
      <c r="W410" s="2" t="s">
        <v>1819</v>
      </c>
      <c r="X410" s="2" t="s">
        <v>266</v>
      </c>
      <c r="Y410" s="2" cm="1">
        <f t="array" ref="Y410">_xlfn.IFS(X410="yellow",Z410,X410="white",Z410,X410="grey",Z410,X410="green","",X410&lt;&gt;"green",Z410)</f>
        <v>396</v>
      </c>
      <c r="Z410" s="2">
        <v>396</v>
      </c>
      <c r="AA410" s="2">
        <v>2</v>
      </c>
      <c r="AB410" s="2">
        <v>1</v>
      </c>
      <c r="AC410" s="3"/>
      <c r="AD410" s="23" t="s">
        <v>1820</v>
      </c>
      <c r="AE410" s="21" t="s">
        <v>218</v>
      </c>
      <c r="AF410" s="2" t="str" cm="1">
        <f t="array" ref="AF410">_xlfn.IFS(AE410="yellow",AG410,AE410="white",AG410,AE410="grey",AG410,AE410="green","",AE410&lt;&gt;"green",AG410)</f>
        <v/>
      </c>
      <c r="AG410" s="2">
        <v>396</v>
      </c>
      <c r="AH410" s="2">
        <v>2</v>
      </c>
      <c r="AI410" s="2">
        <v>1</v>
      </c>
    </row>
    <row r="411" spans="6:35" ht="15.75" customHeight="1" x14ac:dyDescent="0.25">
      <c r="F411" s="2" t="s">
        <v>1821</v>
      </c>
      <c r="G411" s="2">
        <v>397</v>
      </c>
      <c r="H411" s="2">
        <v>2</v>
      </c>
      <c r="I411" s="2">
        <v>1</v>
      </c>
      <c r="O411" s="3"/>
      <c r="P411" s="23" t="s">
        <v>1822</v>
      </c>
      <c r="Q411" s="21" t="s">
        <v>218</v>
      </c>
      <c r="R411" s="2" t="str" cm="1">
        <f t="array" ref="R411">_xlfn.IFS(Q411="yellow",S411,Q411="white",S411,Q411="grey",S411,Q411="green","",Q411&lt;&gt;"green",S411)</f>
        <v/>
      </c>
      <c r="S411" s="2">
        <v>397</v>
      </c>
      <c r="T411" s="2">
        <v>3</v>
      </c>
      <c r="U411" s="2">
        <v>0</v>
      </c>
      <c r="V411" s="3"/>
      <c r="W411" s="2" t="s">
        <v>1823</v>
      </c>
      <c r="X411" s="2" t="s">
        <v>266</v>
      </c>
      <c r="Y411" s="2" cm="1">
        <f t="array" ref="Y411">_xlfn.IFS(X411="yellow",Z411,X411="white",Z411,X411="grey",Z411,X411="green","",X411&lt;&gt;"green",Z411)</f>
        <v>397</v>
      </c>
      <c r="Z411" s="2">
        <v>397</v>
      </c>
      <c r="AA411" s="2">
        <v>2</v>
      </c>
      <c r="AB411" s="2">
        <v>1</v>
      </c>
      <c r="AC411" s="3"/>
      <c r="AD411" s="23" t="s">
        <v>1824</v>
      </c>
      <c r="AE411" s="21" t="s">
        <v>218</v>
      </c>
      <c r="AF411" s="2" t="str" cm="1">
        <f t="array" ref="AF411">_xlfn.IFS(AE411="yellow",AG411,AE411="white",AG411,AE411="grey",AG411,AE411="green","",AE411&lt;&gt;"green",AG411)</f>
        <v/>
      </c>
      <c r="AG411" s="2">
        <v>397</v>
      </c>
      <c r="AH411" s="2">
        <v>2</v>
      </c>
      <c r="AI411" s="2">
        <v>1</v>
      </c>
    </row>
    <row r="412" spans="6:35" ht="15.75" customHeight="1" x14ac:dyDescent="0.25">
      <c r="F412" s="2" t="s">
        <v>1825</v>
      </c>
      <c r="G412" s="2">
        <v>398</v>
      </c>
      <c r="H412" s="2">
        <v>2</v>
      </c>
      <c r="I412" s="2">
        <v>1</v>
      </c>
      <c r="O412" s="3"/>
      <c r="P412" s="23" t="s">
        <v>1826</v>
      </c>
      <c r="Q412" s="21" t="s">
        <v>218</v>
      </c>
      <c r="R412" s="2" t="str" cm="1">
        <f t="array" ref="R412">_xlfn.IFS(Q412="yellow",S412,Q412="white",S412,Q412="grey",S412,Q412="green","",Q412&lt;&gt;"green",S412)</f>
        <v/>
      </c>
      <c r="S412" s="2">
        <v>398</v>
      </c>
      <c r="T412" s="2">
        <v>2</v>
      </c>
      <c r="U412" s="2">
        <v>1</v>
      </c>
      <c r="V412" s="3"/>
      <c r="W412" s="23" t="s">
        <v>1827</v>
      </c>
      <c r="X412" s="21" t="s">
        <v>218</v>
      </c>
      <c r="Y412" s="2" t="str" cm="1">
        <f t="array" ref="Y412">_xlfn.IFS(X412="yellow",Z412,X412="white",Z412,X412="grey",Z412,X412="green","",X412&lt;&gt;"green",Z412)</f>
        <v/>
      </c>
      <c r="Z412" s="2">
        <v>398</v>
      </c>
      <c r="AA412" s="2">
        <v>3</v>
      </c>
      <c r="AB412" s="2">
        <v>0</v>
      </c>
      <c r="AC412" s="3"/>
      <c r="AD412" s="23" t="s">
        <v>1828</v>
      </c>
      <c r="AE412" s="21" t="s">
        <v>218</v>
      </c>
      <c r="AF412" s="2" t="str" cm="1">
        <f t="array" ref="AF412">_xlfn.IFS(AE412="yellow",AG412,AE412="white",AG412,AE412="grey",AG412,AE412="green","",AE412&lt;&gt;"green",AG412)</f>
        <v/>
      </c>
      <c r="AG412" s="2">
        <v>398</v>
      </c>
      <c r="AH412" s="2">
        <v>2</v>
      </c>
      <c r="AI412" s="2">
        <v>1</v>
      </c>
    </row>
    <row r="413" spans="6:35" ht="15.75" customHeight="1" x14ac:dyDescent="0.25">
      <c r="F413" s="2" t="s">
        <v>1829</v>
      </c>
      <c r="G413" s="2">
        <v>399</v>
      </c>
      <c r="H413" s="2">
        <v>2</v>
      </c>
      <c r="I413" s="2">
        <v>1</v>
      </c>
      <c r="O413" s="3"/>
      <c r="P413" s="23" t="s">
        <v>1830</v>
      </c>
      <c r="Q413" s="21" t="s">
        <v>218</v>
      </c>
      <c r="R413" s="2" t="str" cm="1">
        <f t="array" ref="R413">_xlfn.IFS(Q413="yellow",S413,Q413="white",S413,Q413="grey",S413,Q413="green","",Q413&lt;&gt;"green",S413)</f>
        <v/>
      </c>
      <c r="S413" s="2">
        <v>399</v>
      </c>
      <c r="T413" s="2">
        <v>2</v>
      </c>
      <c r="U413" s="2">
        <v>1</v>
      </c>
      <c r="V413" s="3"/>
      <c r="W413" s="23" t="s">
        <v>1831</v>
      </c>
      <c r="X413" s="21" t="s">
        <v>218</v>
      </c>
      <c r="Y413" s="2" t="str" cm="1">
        <f t="array" ref="Y413">_xlfn.IFS(X413="yellow",Z413,X413="white",Z413,X413="grey",Z413,X413="green","",X413&lt;&gt;"green",Z413)</f>
        <v/>
      </c>
      <c r="Z413" s="2">
        <v>399</v>
      </c>
      <c r="AA413" s="2">
        <v>3</v>
      </c>
      <c r="AB413" s="2">
        <v>0</v>
      </c>
      <c r="AC413" s="3"/>
      <c r="AD413" s="23" t="s">
        <v>1832</v>
      </c>
      <c r="AE413" s="21" t="s">
        <v>218</v>
      </c>
      <c r="AF413" s="2" t="str" cm="1">
        <f t="array" ref="AF413">_xlfn.IFS(AE413="yellow",AG413,AE413="white",AG413,AE413="grey",AG413,AE413="green","",AE413&lt;&gt;"green",AG413)</f>
        <v/>
      </c>
      <c r="AG413" s="2">
        <v>399</v>
      </c>
      <c r="AH413" s="2">
        <v>2</v>
      </c>
      <c r="AI413" s="2">
        <v>1</v>
      </c>
    </row>
    <row r="414" spans="6:35" ht="15.75" customHeight="1" x14ac:dyDescent="0.25">
      <c r="F414" s="2" t="s">
        <v>1833</v>
      </c>
      <c r="G414" s="2">
        <v>400</v>
      </c>
      <c r="H414" s="2">
        <v>2</v>
      </c>
      <c r="I414" s="2">
        <v>1</v>
      </c>
      <c r="O414" s="3"/>
      <c r="P414" s="23" t="s">
        <v>1834</v>
      </c>
      <c r="Q414" s="21" t="s">
        <v>218</v>
      </c>
      <c r="R414" s="2" t="str" cm="1">
        <f t="array" ref="R414">_xlfn.IFS(Q414="yellow",S414,Q414="white",S414,Q414="grey",S414,Q414="green","",Q414&lt;&gt;"green",S414)</f>
        <v/>
      </c>
      <c r="S414" s="2">
        <v>400</v>
      </c>
      <c r="T414" s="2">
        <v>2</v>
      </c>
      <c r="U414" s="2">
        <v>1</v>
      </c>
      <c r="V414" s="3"/>
      <c r="W414" s="23" t="s">
        <v>1835</v>
      </c>
      <c r="X414" s="21" t="s">
        <v>218</v>
      </c>
      <c r="Y414" s="2" t="str" cm="1">
        <f t="array" ref="Y414">_xlfn.IFS(X414="yellow",Z414,X414="white",Z414,X414="grey",Z414,X414="green","",X414&lt;&gt;"green",Z414)</f>
        <v/>
      </c>
      <c r="Z414" s="2">
        <v>400</v>
      </c>
      <c r="AA414" s="2">
        <v>3</v>
      </c>
      <c r="AB414" s="2">
        <v>0</v>
      </c>
      <c r="AC414" s="3"/>
      <c r="AF414" s="1"/>
    </row>
    <row r="415" spans="6:35" ht="15.75" customHeight="1" x14ac:dyDescent="0.25">
      <c r="F415" s="2" t="s">
        <v>1836</v>
      </c>
      <c r="G415" s="2">
        <v>401</v>
      </c>
      <c r="H415" s="2">
        <v>2</v>
      </c>
      <c r="I415" s="2">
        <v>1</v>
      </c>
      <c r="O415" s="3"/>
      <c r="P415" s="22" t="s">
        <v>1488</v>
      </c>
      <c r="Q415" s="12" t="s">
        <v>216</v>
      </c>
      <c r="R415" s="2" cm="1">
        <f t="array" ref="R415">_xlfn.IFS(Q415="yellow",S415,Q415="white",S415,Q415="grey",S415,Q415="green","",Q415&lt;&gt;"green",S415)</f>
        <v>401</v>
      </c>
      <c r="S415" s="2">
        <v>401</v>
      </c>
      <c r="T415" s="2">
        <v>2</v>
      </c>
      <c r="U415" s="2">
        <v>1</v>
      </c>
      <c r="V415" s="3"/>
      <c r="W415" s="2" t="s">
        <v>1837</v>
      </c>
      <c r="X415" s="2" t="s">
        <v>266</v>
      </c>
      <c r="Y415" s="2" cm="1">
        <f t="array" ref="Y415">_xlfn.IFS(X415="yellow",Z415,X415="white",Z415,X415="grey",Z415,X415="green","",X415&lt;&gt;"green",Z415)</f>
        <v>401</v>
      </c>
      <c r="Z415" s="2">
        <v>401</v>
      </c>
      <c r="AA415" s="2">
        <v>2</v>
      </c>
      <c r="AB415" s="2">
        <v>1</v>
      </c>
      <c r="AC415" s="3"/>
      <c r="AF415" s="1"/>
    </row>
    <row r="416" spans="6:35" ht="15.75" customHeight="1" x14ac:dyDescent="0.25">
      <c r="F416" s="2" t="s">
        <v>1838</v>
      </c>
      <c r="G416" s="2">
        <v>402</v>
      </c>
      <c r="H416" s="2">
        <v>2</v>
      </c>
      <c r="I416" s="2">
        <v>1</v>
      </c>
      <c r="O416" s="3"/>
      <c r="P416" s="23" t="s">
        <v>1365</v>
      </c>
      <c r="Q416" s="21" t="s">
        <v>218</v>
      </c>
      <c r="R416" s="2" t="str" cm="1">
        <f t="array" ref="R416">_xlfn.IFS(Q416="yellow",S416,Q416="white",S416,Q416="grey",S416,Q416="green","",Q416&lt;&gt;"green",S416)</f>
        <v/>
      </c>
      <c r="S416" s="2">
        <v>402</v>
      </c>
      <c r="T416" s="2">
        <v>3</v>
      </c>
      <c r="U416" s="2">
        <v>0</v>
      </c>
      <c r="V416" s="3"/>
      <c r="W416" s="2" t="s">
        <v>1839</v>
      </c>
      <c r="X416" s="2" t="s">
        <v>266</v>
      </c>
      <c r="Y416" s="2" cm="1">
        <f t="array" ref="Y416">_xlfn.IFS(X416="yellow",Z416,X416="white",Z416,X416="grey",Z416,X416="green","",X416&lt;&gt;"green",Z416)</f>
        <v>402</v>
      </c>
      <c r="Z416" s="2">
        <v>402</v>
      </c>
      <c r="AA416" s="2">
        <v>2</v>
      </c>
      <c r="AB416" s="2">
        <v>1</v>
      </c>
      <c r="AC416" s="3"/>
      <c r="AF416" s="1"/>
    </row>
    <row r="417" spans="6:32" ht="15.75" customHeight="1" x14ac:dyDescent="0.25">
      <c r="F417" s="2" t="s">
        <v>1840</v>
      </c>
      <c r="G417" s="2">
        <v>403</v>
      </c>
      <c r="H417" s="2">
        <v>2</v>
      </c>
      <c r="I417" s="2">
        <v>1</v>
      </c>
      <c r="O417" s="3"/>
      <c r="P417" s="22" t="s">
        <v>1491</v>
      </c>
      <c r="Q417" s="12" t="s">
        <v>216</v>
      </c>
      <c r="R417" s="2" cm="1">
        <f t="array" ref="R417">_xlfn.IFS(Q417="yellow",S417,Q417="white",S417,Q417="grey",S417,Q417="green","",Q417&lt;&gt;"green",S417)</f>
        <v>403</v>
      </c>
      <c r="S417" s="2">
        <v>403</v>
      </c>
      <c r="T417" s="2">
        <v>2</v>
      </c>
      <c r="U417" s="2">
        <v>1</v>
      </c>
      <c r="V417" s="3"/>
      <c r="W417" s="2" t="s">
        <v>1841</v>
      </c>
      <c r="X417" s="2" t="s">
        <v>266</v>
      </c>
      <c r="Y417" s="2" cm="1">
        <f t="array" ref="Y417">_xlfn.IFS(X417="yellow",Z417,X417="white",Z417,X417="grey",Z417,X417="green","",X417&lt;&gt;"green",Z417)</f>
        <v>403</v>
      </c>
      <c r="Z417" s="2">
        <v>403</v>
      </c>
      <c r="AA417" s="2">
        <v>2</v>
      </c>
      <c r="AB417" s="2">
        <v>1</v>
      </c>
      <c r="AC417" s="3"/>
      <c r="AF417" s="1"/>
    </row>
    <row r="418" spans="6:32" ht="15.75" customHeight="1" x14ac:dyDescent="0.25">
      <c r="F418" s="2" t="s">
        <v>1842</v>
      </c>
      <c r="G418" s="2">
        <v>404</v>
      </c>
      <c r="H418" s="2">
        <v>2</v>
      </c>
      <c r="I418" s="2">
        <v>1</v>
      </c>
      <c r="O418" s="3" t="s">
        <v>214</v>
      </c>
      <c r="P418" s="22" t="s">
        <v>1843</v>
      </c>
      <c r="Q418" s="12" t="s">
        <v>216</v>
      </c>
      <c r="R418" s="2" cm="1">
        <f t="array" ref="R418">_xlfn.IFS(Q418="yellow",S418,Q418="white",S418,Q418="grey",S418,Q418="green","",Q418&lt;&gt;"green",S418)</f>
        <v>404</v>
      </c>
      <c r="S418" s="2">
        <v>404</v>
      </c>
      <c r="T418" s="2">
        <v>2</v>
      </c>
      <c r="U418" s="2">
        <v>1</v>
      </c>
      <c r="V418" s="3"/>
      <c r="W418" s="2" t="s">
        <v>1844</v>
      </c>
      <c r="X418" s="2" t="s">
        <v>266</v>
      </c>
      <c r="Y418" s="2" cm="1">
        <f t="array" ref="Y418">_xlfn.IFS(X418="yellow",Z418,X418="white",Z418,X418="grey",Z418,X418="green","",X418&lt;&gt;"green",Z418)</f>
        <v>404</v>
      </c>
      <c r="Z418" s="2">
        <v>404</v>
      </c>
      <c r="AA418" s="2">
        <v>2</v>
      </c>
      <c r="AB418" s="2">
        <v>1</v>
      </c>
      <c r="AC418" s="3"/>
      <c r="AF418" s="1"/>
    </row>
    <row r="419" spans="6:32" ht="15.75" customHeight="1" x14ac:dyDescent="0.25">
      <c r="F419" s="2" t="s">
        <v>1845</v>
      </c>
      <c r="G419" s="2">
        <v>405</v>
      </c>
      <c r="H419" s="2">
        <v>2</v>
      </c>
      <c r="I419" s="2">
        <v>1</v>
      </c>
      <c r="O419" s="3"/>
      <c r="P419" s="2" t="s">
        <v>1846</v>
      </c>
      <c r="Q419" s="2" t="s">
        <v>266</v>
      </c>
      <c r="R419" s="2" cm="1">
        <f t="array" ref="R419">_xlfn.IFS(Q419="yellow",S419,Q419="white",S419,Q419="grey",S419,Q419="green","",Q419&lt;&gt;"green",S419)</f>
        <v>405</v>
      </c>
      <c r="S419" s="2">
        <v>405</v>
      </c>
      <c r="T419" s="2">
        <v>2</v>
      </c>
      <c r="U419" s="2">
        <v>1</v>
      </c>
      <c r="V419" s="3"/>
      <c r="W419" s="2" t="s">
        <v>1847</v>
      </c>
      <c r="X419" s="2" t="s">
        <v>266</v>
      </c>
      <c r="Y419" s="2" cm="1">
        <f t="array" ref="Y419">_xlfn.IFS(X419="yellow",Z419,X419="white",Z419,X419="grey",Z419,X419="green","",X419&lt;&gt;"green",Z419)</f>
        <v>405</v>
      </c>
      <c r="Z419" s="2">
        <v>405</v>
      </c>
      <c r="AA419" s="2">
        <v>2</v>
      </c>
      <c r="AB419" s="2">
        <v>1</v>
      </c>
      <c r="AC419" s="3"/>
      <c r="AF419" s="1"/>
    </row>
    <row r="420" spans="6:32" ht="15.75" customHeight="1" x14ac:dyDescent="0.25">
      <c r="F420" s="2" t="s">
        <v>1848</v>
      </c>
      <c r="G420" s="2">
        <v>406</v>
      </c>
      <c r="H420" s="2">
        <v>2</v>
      </c>
      <c r="I420" s="2">
        <v>1</v>
      </c>
      <c r="O420" s="3"/>
      <c r="P420" s="2" t="s">
        <v>1849</v>
      </c>
      <c r="Q420" s="2" t="s">
        <v>266</v>
      </c>
      <c r="R420" s="2" cm="1">
        <f t="array" ref="R420">_xlfn.IFS(Q420="yellow",S420,Q420="white",S420,Q420="grey",S420,Q420="green","",Q420&lt;&gt;"green",S420)</f>
        <v>406</v>
      </c>
      <c r="S420" s="2">
        <v>406</v>
      </c>
      <c r="T420" s="2">
        <v>2</v>
      </c>
      <c r="U420" s="2">
        <v>1</v>
      </c>
      <c r="V420" s="3"/>
      <c r="W420" s="2" t="s">
        <v>1850</v>
      </c>
      <c r="X420" s="2" t="s">
        <v>266</v>
      </c>
      <c r="Y420" s="2" cm="1">
        <f t="array" ref="Y420">_xlfn.IFS(X420="yellow",Z420,X420="white",Z420,X420="grey",Z420,X420="green","",X420&lt;&gt;"green",Z420)</f>
        <v>406</v>
      </c>
      <c r="Z420" s="2">
        <v>406</v>
      </c>
      <c r="AA420" s="2">
        <v>2</v>
      </c>
      <c r="AB420" s="2">
        <v>1</v>
      </c>
      <c r="AC420" s="3"/>
      <c r="AF420" s="1"/>
    </row>
    <row r="421" spans="6:32" ht="15.75" customHeight="1" x14ac:dyDescent="0.25">
      <c r="F421" s="2" t="s">
        <v>1851</v>
      </c>
      <c r="G421" s="2">
        <v>407</v>
      </c>
      <c r="H421" s="2">
        <v>2</v>
      </c>
      <c r="I421" s="2">
        <v>1</v>
      </c>
      <c r="O421" s="3"/>
      <c r="P421" s="2" t="s">
        <v>1852</v>
      </c>
      <c r="Q421" s="2" t="s">
        <v>266</v>
      </c>
      <c r="R421" s="2" cm="1">
        <f t="array" ref="R421">_xlfn.IFS(Q421="yellow",S421,Q421="white",S421,Q421="grey",S421,Q421="green","",Q421&lt;&gt;"green",S421)</f>
        <v>407</v>
      </c>
      <c r="S421" s="2">
        <v>407</v>
      </c>
      <c r="T421" s="2">
        <v>2</v>
      </c>
      <c r="U421" s="2">
        <v>1</v>
      </c>
      <c r="V421" s="3"/>
      <c r="W421" s="2" t="s">
        <v>1853</v>
      </c>
      <c r="X421" s="2" t="s">
        <v>266</v>
      </c>
      <c r="Y421" s="2" cm="1">
        <f t="array" ref="Y421">_xlfn.IFS(X421="yellow",Z421,X421="white",Z421,X421="grey",Z421,X421="green","",X421&lt;&gt;"green",Z421)</f>
        <v>407</v>
      </c>
      <c r="Z421" s="2">
        <v>407</v>
      </c>
      <c r="AA421" s="2">
        <v>2</v>
      </c>
      <c r="AB421" s="2">
        <v>1</v>
      </c>
      <c r="AC421" s="3"/>
      <c r="AF421" s="1"/>
    </row>
    <row r="422" spans="6:32" ht="15.75" customHeight="1" x14ac:dyDescent="0.25">
      <c r="F422" s="2" t="s">
        <v>1854</v>
      </c>
      <c r="G422" s="2">
        <v>408</v>
      </c>
      <c r="H422" s="2">
        <v>2</v>
      </c>
      <c r="I422" s="2">
        <v>1</v>
      </c>
      <c r="O422" s="3"/>
      <c r="P422" s="2" t="s">
        <v>1855</v>
      </c>
      <c r="Q422" s="2" t="s">
        <v>266</v>
      </c>
      <c r="R422" s="2" cm="1">
        <f t="array" ref="R422">_xlfn.IFS(Q422="yellow",S422,Q422="white",S422,Q422="grey",S422,Q422="green","",Q422&lt;&gt;"green",S422)</f>
        <v>408</v>
      </c>
      <c r="S422" s="2">
        <v>408</v>
      </c>
      <c r="T422" s="2">
        <v>2</v>
      </c>
      <c r="U422" s="2">
        <v>1</v>
      </c>
      <c r="V422" s="3"/>
      <c r="W422" s="2" t="s">
        <v>1856</v>
      </c>
      <c r="X422" s="2" t="s">
        <v>266</v>
      </c>
      <c r="Y422" s="2" cm="1">
        <f t="array" ref="Y422">_xlfn.IFS(X422="yellow",Z422,X422="white",Z422,X422="grey",Z422,X422="green","",X422&lt;&gt;"green",Z422)</f>
        <v>408</v>
      </c>
      <c r="Z422" s="2">
        <v>408</v>
      </c>
      <c r="AA422" s="2">
        <v>2</v>
      </c>
      <c r="AB422" s="2">
        <v>1</v>
      </c>
      <c r="AC422" s="3"/>
      <c r="AF422" s="1"/>
    </row>
    <row r="423" spans="6:32" ht="15.75" customHeight="1" x14ac:dyDescent="0.25">
      <c r="F423" s="2" t="s">
        <v>1857</v>
      </c>
      <c r="G423" s="2">
        <v>409</v>
      </c>
      <c r="H423" s="2">
        <v>2</v>
      </c>
      <c r="I423" s="2">
        <v>1</v>
      </c>
      <c r="O423" s="3"/>
      <c r="P423" s="2" t="s">
        <v>1858</v>
      </c>
      <c r="Q423" s="2" t="s">
        <v>266</v>
      </c>
      <c r="R423" s="2" cm="1">
        <f t="array" ref="R423">_xlfn.IFS(Q423="yellow",S423,Q423="white",S423,Q423="grey",S423,Q423="green","",Q423&lt;&gt;"green",S423)</f>
        <v>409</v>
      </c>
      <c r="S423" s="2">
        <v>409</v>
      </c>
      <c r="T423" s="2">
        <v>2</v>
      </c>
      <c r="U423" s="2">
        <v>1</v>
      </c>
      <c r="V423" s="3"/>
      <c r="W423" s="23" t="s">
        <v>1859</v>
      </c>
      <c r="X423" s="21" t="s">
        <v>218</v>
      </c>
      <c r="Y423" s="2" t="str" cm="1">
        <f t="array" ref="Y423">_xlfn.IFS(X423="yellow",Z423,X423="white",Z423,X423="grey",Z423,X423="green","",X423&lt;&gt;"green",Z423)</f>
        <v/>
      </c>
      <c r="Z423" s="2">
        <v>409</v>
      </c>
      <c r="AA423" s="2">
        <v>3</v>
      </c>
      <c r="AB423" s="2">
        <v>0</v>
      </c>
      <c r="AC423" s="3"/>
      <c r="AF423" s="1"/>
    </row>
    <row r="424" spans="6:32" ht="15.75" customHeight="1" x14ac:dyDescent="0.25">
      <c r="F424" s="2" t="s">
        <v>1860</v>
      </c>
      <c r="G424" s="2">
        <v>410</v>
      </c>
      <c r="H424" s="2">
        <v>2</v>
      </c>
      <c r="I424" s="2">
        <v>1</v>
      </c>
      <c r="O424" s="3"/>
      <c r="P424" s="2" t="s">
        <v>1861</v>
      </c>
      <c r="Q424" s="2" t="s">
        <v>266</v>
      </c>
      <c r="R424" s="2" cm="1">
        <f t="array" ref="R424">_xlfn.IFS(Q424="yellow",S424,Q424="white",S424,Q424="grey",S424,Q424="green","",Q424&lt;&gt;"green",S424)</f>
        <v>410</v>
      </c>
      <c r="S424" s="2">
        <v>410</v>
      </c>
      <c r="T424" s="2">
        <v>2</v>
      </c>
      <c r="U424" s="2">
        <v>1</v>
      </c>
      <c r="V424" s="3"/>
      <c r="W424" s="23" t="s">
        <v>1862</v>
      </c>
      <c r="X424" s="21" t="s">
        <v>218</v>
      </c>
      <c r="Y424" s="2" t="str" cm="1">
        <f t="array" ref="Y424">_xlfn.IFS(X424="yellow",Z424,X424="white",Z424,X424="grey",Z424,X424="green","",X424&lt;&gt;"green",Z424)</f>
        <v/>
      </c>
      <c r="Z424" s="2">
        <v>410</v>
      </c>
      <c r="AA424" s="2">
        <v>3</v>
      </c>
      <c r="AB424" s="2">
        <v>0</v>
      </c>
      <c r="AC424" s="3"/>
      <c r="AF424" s="1"/>
    </row>
    <row r="425" spans="6:32" ht="15.75" customHeight="1" x14ac:dyDescent="0.25">
      <c r="F425" s="2" t="s">
        <v>1863</v>
      </c>
      <c r="G425" s="2">
        <v>411</v>
      </c>
      <c r="H425" s="2">
        <v>2</v>
      </c>
      <c r="I425" s="2">
        <v>1</v>
      </c>
      <c r="O425" s="3"/>
      <c r="P425" s="2" t="s">
        <v>1864</v>
      </c>
      <c r="Q425" s="2" t="s">
        <v>266</v>
      </c>
      <c r="R425" s="2" cm="1">
        <f t="array" ref="R425">_xlfn.IFS(Q425="yellow",S425,Q425="white",S425,Q425="grey",S425,Q425="green","",Q425&lt;&gt;"green",S425)</f>
        <v>411</v>
      </c>
      <c r="S425" s="2">
        <v>411</v>
      </c>
      <c r="T425" s="2">
        <v>2</v>
      </c>
      <c r="U425" s="2">
        <v>1</v>
      </c>
      <c r="V425" s="3"/>
      <c r="W425" s="23" t="s">
        <v>1865</v>
      </c>
      <c r="X425" s="21" t="s">
        <v>218</v>
      </c>
      <c r="Y425" s="2" t="str" cm="1">
        <f t="array" ref="Y425">_xlfn.IFS(X425="yellow",Z425,X425="white",Z425,X425="grey",Z425,X425="green","",X425&lt;&gt;"green",Z425)</f>
        <v/>
      </c>
      <c r="Z425" s="2">
        <v>411</v>
      </c>
      <c r="AA425" s="2">
        <v>3</v>
      </c>
      <c r="AB425" s="2">
        <v>0</v>
      </c>
      <c r="AC425" s="3"/>
      <c r="AF425" s="1"/>
    </row>
    <row r="426" spans="6:32" ht="15.75" customHeight="1" x14ac:dyDescent="0.25">
      <c r="F426" s="2" t="s">
        <v>1866</v>
      </c>
      <c r="G426" s="2">
        <v>412</v>
      </c>
      <c r="H426" s="2">
        <v>2</v>
      </c>
      <c r="I426" s="2">
        <v>1</v>
      </c>
      <c r="O426" s="3"/>
      <c r="P426" s="2" t="s">
        <v>1867</v>
      </c>
      <c r="Q426" s="2" t="s">
        <v>266</v>
      </c>
      <c r="R426" s="2" cm="1">
        <f t="array" ref="R426">_xlfn.IFS(Q426="yellow",S426,Q426="white",S426,Q426="grey",S426,Q426="green","",Q426&lt;&gt;"green",S426)</f>
        <v>412</v>
      </c>
      <c r="S426" s="2">
        <v>412</v>
      </c>
      <c r="T426" s="2">
        <v>2</v>
      </c>
      <c r="U426" s="2">
        <v>1</v>
      </c>
      <c r="V426" s="3"/>
      <c r="W426" s="2" t="s">
        <v>1868</v>
      </c>
      <c r="X426" s="2" t="s">
        <v>266</v>
      </c>
      <c r="Y426" s="2" cm="1">
        <f t="array" ref="Y426">_xlfn.IFS(X426="yellow",Z426,X426="white",Z426,X426="grey",Z426,X426="green","",X426&lt;&gt;"green",Z426)</f>
        <v>412</v>
      </c>
      <c r="Z426" s="2">
        <v>412</v>
      </c>
      <c r="AA426" s="2">
        <v>2</v>
      </c>
      <c r="AB426" s="2">
        <v>1</v>
      </c>
      <c r="AC426" s="3"/>
      <c r="AF426" s="1"/>
    </row>
    <row r="427" spans="6:32" ht="15.75" customHeight="1" x14ac:dyDescent="0.25">
      <c r="F427" s="2" t="s">
        <v>1869</v>
      </c>
      <c r="G427" s="2">
        <v>413</v>
      </c>
      <c r="H427" s="2">
        <v>2</v>
      </c>
      <c r="I427" s="2">
        <v>1</v>
      </c>
      <c r="O427" s="3"/>
      <c r="P427" s="2" t="s">
        <v>1870</v>
      </c>
      <c r="Q427" s="2" t="s">
        <v>266</v>
      </c>
      <c r="R427" s="2" cm="1">
        <f t="array" ref="R427">_xlfn.IFS(Q427="yellow",S427,Q427="white",S427,Q427="grey",S427,Q427="green","",Q427&lt;&gt;"green",S427)</f>
        <v>413</v>
      </c>
      <c r="S427" s="2">
        <v>413</v>
      </c>
      <c r="T427" s="2">
        <v>2</v>
      </c>
      <c r="U427" s="2">
        <v>1</v>
      </c>
      <c r="V427" s="3"/>
      <c r="W427" s="2" t="s">
        <v>1871</v>
      </c>
      <c r="X427" s="2" t="s">
        <v>266</v>
      </c>
      <c r="Y427" s="2" cm="1">
        <f t="array" ref="Y427">_xlfn.IFS(X427="yellow",Z427,X427="white",Z427,X427="grey",Z427,X427="green","",X427&lt;&gt;"green",Z427)</f>
        <v>413</v>
      </c>
      <c r="Z427" s="2">
        <v>413</v>
      </c>
      <c r="AA427" s="2">
        <v>2</v>
      </c>
      <c r="AB427" s="2">
        <v>1</v>
      </c>
      <c r="AC427" s="3"/>
      <c r="AF427" s="1"/>
    </row>
    <row r="428" spans="6:32" ht="15.75" customHeight="1" x14ac:dyDescent="0.25">
      <c r="F428" s="2" t="s">
        <v>1872</v>
      </c>
      <c r="G428" s="2">
        <v>414</v>
      </c>
      <c r="H428" s="2">
        <v>2</v>
      </c>
      <c r="I428" s="2">
        <v>1</v>
      </c>
      <c r="O428" s="3"/>
      <c r="P428" s="2" t="s">
        <v>1873</v>
      </c>
      <c r="Q428" s="2" t="s">
        <v>266</v>
      </c>
      <c r="R428" s="2" cm="1">
        <f t="array" ref="R428">_xlfn.IFS(Q428="yellow",S428,Q428="white",S428,Q428="grey",S428,Q428="green","",Q428&lt;&gt;"green",S428)</f>
        <v>414</v>
      </c>
      <c r="S428" s="2">
        <v>414</v>
      </c>
      <c r="T428" s="2">
        <v>2</v>
      </c>
      <c r="U428" s="2">
        <v>1</v>
      </c>
      <c r="V428" s="3"/>
      <c r="W428" s="2" t="s">
        <v>1874</v>
      </c>
      <c r="X428" s="2" t="s">
        <v>266</v>
      </c>
      <c r="Y428" s="2" cm="1">
        <f t="array" ref="Y428">_xlfn.IFS(X428="yellow",Z428,X428="white",Z428,X428="grey",Z428,X428="green","",X428&lt;&gt;"green",Z428)</f>
        <v>414</v>
      </c>
      <c r="Z428" s="2">
        <v>414</v>
      </c>
      <c r="AA428" s="2">
        <v>2</v>
      </c>
      <c r="AB428" s="2">
        <v>1</v>
      </c>
      <c r="AC428" s="3"/>
      <c r="AF428" s="1"/>
    </row>
    <row r="429" spans="6:32" ht="15.75" customHeight="1" x14ac:dyDescent="0.25">
      <c r="F429" s="2" t="s">
        <v>1875</v>
      </c>
      <c r="G429" s="2">
        <v>415</v>
      </c>
      <c r="H429" s="2">
        <v>2</v>
      </c>
      <c r="I429" s="2">
        <v>1</v>
      </c>
      <c r="O429" s="3"/>
      <c r="P429" s="2" t="s">
        <v>1876</v>
      </c>
      <c r="Q429" s="2" t="s">
        <v>266</v>
      </c>
      <c r="R429" s="2" cm="1">
        <f t="array" ref="R429">_xlfn.IFS(Q429="yellow",S429,Q429="white",S429,Q429="grey",S429,Q429="green","",Q429&lt;&gt;"green",S429)</f>
        <v>415</v>
      </c>
      <c r="S429" s="2">
        <v>415</v>
      </c>
      <c r="T429" s="2">
        <v>2</v>
      </c>
      <c r="U429" s="2">
        <v>1</v>
      </c>
      <c r="V429" s="3"/>
      <c r="W429" s="2" t="s">
        <v>1877</v>
      </c>
      <c r="X429" s="2" t="s">
        <v>266</v>
      </c>
      <c r="Y429" s="2" cm="1">
        <f t="array" ref="Y429">_xlfn.IFS(X429="yellow",Z429,X429="white",Z429,X429="grey",Z429,X429="green","",X429&lt;&gt;"green",Z429)</f>
        <v>415</v>
      </c>
      <c r="Z429" s="2">
        <v>415</v>
      </c>
      <c r="AA429" s="2">
        <v>2</v>
      </c>
      <c r="AB429" s="2">
        <v>1</v>
      </c>
      <c r="AC429" s="3"/>
      <c r="AF429" s="1"/>
    </row>
    <row r="430" spans="6:32" ht="15.75" customHeight="1" x14ac:dyDescent="0.25">
      <c r="F430" s="2" t="s">
        <v>1878</v>
      </c>
      <c r="G430" s="2">
        <v>416</v>
      </c>
      <c r="H430" s="2">
        <v>2</v>
      </c>
      <c r="I430" s="2">
        <v>1</v>
      </c>
      <c r="O430" s="3" t="s">
        <v>214</v>
      </c>
      <c r="P430" s="22" t="s">
        <v>1043</v>
      </c>
      <c r="Q430" s="12" t="s">
        <v>216</v>
      </c>
      <c r="R430" s="2" cm="1">
        <f t="array" ref="R430">_xlfn.IFS(Q430="yellow",S430,Q430="white",S430,Q430="grey",S430,Q430="green","",Q430&lt;&gt;"green",S430)</f>
        <v>416</v>
      </c>
      <c r="S430" s="2">
        <v>416</v>
      </c>
      <c r="T430" s="2">
        <v>2</v>
      </c>
      <c r="U430" s="2">
        <v>1</v>
      </c>
      <c r="V430" s="3"/>
      <c r="W430" s="2" t="s">
        <v>1879</v>
      </c>
      <c r="X430" s="2" t="s">
        <v>266</v>
      </c>
      <c r="Y430" s="2" cm="1">
        <f t="array" ref="Y430">_xlfn.IFS(X430="yellow",Z430,X430="white",Z430,X430="grey",Z430,X430="green","",X430&lt;&gt;"green",Z430)</f>
        <v>416</v>
      </c>
      <c r="Z430" s="2">
        <v>416</v>
      </c>
      <c r="AA430" s="2">
        <v>2</v>
      </c>
      <c r="AB430" s="2">
        <v>1</v>
      </c>
      <c r="AC430" s="3"/>
      <c r="AF430" s="1"/>
    </row>
    <row r="431" spans="6:32" ht="15.75" customHeight="1" x14ac:dyDescent="0.25">
      <c r="F431" s="2" t="s">
        <v>1880</v>
      </c>
      <c r="G431" s="2">
        <v>417</v>
      </c>
      <c r="H431" s="2">
        <v>2</v>
      </c>
      <c r="I431" s="2">
        <v>1</v>
      </c>
      <c r="O431" s="3"/>
      <c r="P431" s="2" t="s">
        <v>1047</v>
      </c>
      <c r="Q431" s="2" t="s">
        <v>266</v>
      </c>
      <c r="R431" s="2" cm="1">
        <f t="array" ref="R431">_xlfn.IFS(Q431="yellow",S431,Q431="white",S431,Q431="grey",S431,Q431="green","",Q431&lt;&gt;"green",S431)</f>
        <v>417</v>
      </c>
      <c r="S431" s="2">
        <v>417</v>
      </c>
      <c r="T431" s="2">
        <v>2</v>
      </c>
      <c r="U431" s="2">
        <v>1</v>
      </c>
      <c r="V431" s="3"/>
      <c r="W431" s="2" t="s">
        <v>1881</v>
      </c>
      <c r="X431" s="2" t="s">
        <v>266</v>
      </c>
      <c r="Y431" s="2" cm="1">
        <f t="array" ref="Y431">_xlfn.IFS(X431="yellow",Z431,X431="white",Z431,X431="grey",Z431,X431="green","",X431&lt;&gt;"green",Z431)</f>
        <v>417</v>
      </c>
      <c r="Z431" s="2">
        <v>417</v>
      </c>
      <c r="AA431" s="2">
        <v>2</v>
      </c>
      <c r="AB431" s="2">
        <v>1</v>
      </c>
      <c r="AC431" s="3"/>
      <c r="AF431" s="1"/>
    </row>
    <row r="432" spans="6:32" ht="15.75" customHeight="1" x14ac:dyDescent="0.25">
      <c r="F432" s="2" t="s">
        <v>1882</v>
      </c>
      <c r="G432" s="2">
        <v>418</v>
      </c>
      <c r="H432" s="2">
        <v>2</v>
      </c>
      <c r="I432" s="2">
        <v>1</v>
      </c>
      <c r="O432" s="3"/>
      <c r="P432" s="2" t="s">
        <v>1051</v>
      </c>
      <c r="Q432" s="2" t="s">
        <v>266</v>
      </c>
      <c r="R432" s="2" cm="1">
        <f t="array" ref="R432">_xlfn.IFS(Q432="yellow",S432,Q432="white",S432,Q432="grey",S432,Q432="green","",Q432&lt;&gt;"green",S432)</f>
        <v>418</v>
      </c>
      <c r="S432" s="2">
        <v>418</v>
      </c>
      <c r="T432" s="2">
        <v>2</v>
      </c>
      <c r="U432" s="2">
        <v>1</v>
      </c>
      <c r="V432" s="3"/>
      <c r="W432" s="2" t="s">
        <v>1883</v>
      </c>
      <c r="X432" s="2" t="s">
        <v>266</v>
      </c>
      <c r="Y432" s="2" cm="1">
        <f t="array" ref="Y432">_xlfn.IFS(X432="yellow",Z432,X432="white",Z432,X432="grey",Z432,X432="green","",X432&lt;&gt;"green",Z432)</f>
        <v>418</v>
      </c>
      <c r="Z432" s="2">
        <v>418</v>
      </c>
      <c r="AA432" s="2">
        <v>2</v>
      </c>
      <c r="AB432" s="2">
        <v>1</v>
      </c>
      <c r="AC432" s="3"/>
      <c r="AF432" s="1"/>
    </row>
    <row r="433" spans="6:32" ht="15.75" customHeight="1" x14ac:dyDescent="0.25">
      <c r="F433" s="2" t="s">
        <v>1884</v>
      </c>
      <c r="G433" s="2">
        <v>419</v>
      </c>
      <c r="H433" s="2">
        <v>2</v>
      </c>
      <c r="I433" s="2">
        <v>1</v>
      </c>
      <c r="O433" s="3"/>
      <c r="P433" s="2" t="s">
        <v>1055</v>
      </c>
      <c r="Q433" s="2" t="s">
        <v>266</v>
      </c>
      <c r="R433" s="2" cm="1">
        <f t="array" ref="R433">_xlfn.IFS(Q433="yellow",S433,Q433="white",S433,Q433="grey",S433,Q433="green","",Q433&lt;&gt;"green",S433)</f>
        <v>419</v>
      </c>
      <c r="S433" s="2">
        <v>419</v>
      </c>
      <c r="T433" s="2">
        <v>2</v>
      </c>
      <c r="U433" s="2">
        <v>1</v>
      </c>
      <c r="V433" s="3"/>
      <c r="W433" s="2" t="s">
        <v>1885</v>
      </c>
      <c r="X433" s="2" t="s">
        <v>266</v>
      </c>
      <c r="Y433" s="2" cm="1">
        <f t="array" ref="Y433">_xlfn.IFS(X433="yellow",Z433,X433="white",Z433,X433="grey",Z433,X433="green","",X433&lt;&gt;"green",Z433)</f>
        <v>419</v>
      </c>
      <c r="Z433" s="2">
        <v>419</v>
      </c>
      <c r="AA433" s="2">
        <v>2</v>
      </c>
      <c r="AB433" s="2">
        <v>1</v>
      </c>
      <c r="AC433" s="3"/>
      <c r="AF433" s="1"/>
    </row>
    <row r="434" spans="6:32" ht="15.75" customHeight="1" x14ac:dyDescent="0.25">
      <c r="O434" s="3"/>
      <c r="P434" s="2" t="s">
        <v>1059</v>
      </c>
      <c r="Q434" s="2" t="s">
        <v>266</v>
      </c>
      <c r="R434" s="2" cm="1">
        <f t="array" ref="R434">_xlfn.IFS(Q434="yellow",S434,Q434="white",S434,Q434="grey",S434,Q434="green","",Q434&lt;&gt;"green",S434)</f>
        <v>420</v>
      </c>
      <c r="S434" s="2">
        <v>420</v>
      </c>
      <c r="T434" s="2">
        <v>2</v>
      </c>
      <c r="U434" s="2">
        <v>1</v>
      </c>
      <c r="V434" s="3"/>
      <c r="W434" s="23" t="s">
        <v>1886</v>
      </c>
      <c r="X434" s="21" t="s">
        <v>218</v>
      </c>
      <c r="Y434" s="2" t="str" cm="1">
        <f t="array" ref="Y434">_xlfn.IFS(X434="yellow",Z434,X434="white",Z434,X434="grey",Z434,X434="green","",X434&lt;&gt;"green",Z434)</f>
        <v/>
      </c>
      <c r="Z434" s="2">
        <v>420</v>
      </c>
      <c r="AA434" s="2">
        <v>3</v>
      </c>
      <c r="AB434" s="2">
        <v>0</v>
      </c>
      <c r="AC434" s="3"/>
      <c r="AF434" s="1"/>
    </row>
    <row r="435" spans="6:32" ht="15.75" customHeight="1" x14ac:dyDescent="0.25">
      <c r="O435" s="3"/>
      <c r="P435" s="2" t="s">
        <v>1063</v>
      </c>
      <c r="Q435" s="2" t="s">
        <v>266</v>
      </c>
      <c r="R435" s="2" cm="1">
        <f t="array" ref="R435">_xlfn.IFS(Q435="yellow",S435,Q435="white",S435,Q435="grey",S435,Q435="green","",Q435&lt;&gt;"green",S435)</f>
        <v>421</v>
      </c>
      <c r="S435" s="2">
        <v>421</v>
      </c>
      <c r="T435" s="2">
        <v>2</v>
      </c>
      <c r="U435" s="2">
        <v>1</v>
      </c>
      <c r="V435" s="3"/>
      <c r="W435" s="23" t="s">
        <v>1887</v>
      </c>
      <c r="X435" s="21" t="s">
        <v>218</v>
      </c>
      <c r="Y435" s="2" t="str" cm="1">
        <f t="array" ref="Y435">_xlfn.IFS(X435="yellow",Z435,X435="white",Z435,X435="grey",Z435,X435="green","",X435&lt;&gt;"green",Z435)</f>
        <v/>
      </c>
      <c r="Z435" s="2">
        <v>421</v>
      </c>
      <c r="AA435" s="2">
        <v>3</v>
      </c>
      <c r="AB435" s="2">
        <v>0</v>
      </c>
      <c r="AC435" s="3"/>
      <c r="AF435" s="1"/>
    </row>
    <row r="436" spans="6:32" ht="15.75" customHeight="1" x14ac:dyDescent="0.25">
      <c r="O436" s="3"/>
      <c r="P436" s="2" t="s">
        <v>1067</v>
      </c>
      <c r="Q436" s="2" t="s">
        <v>266</v>
      </c>
      <c r="R436" s="2" cm="1">
        <f t="array" ref="R436">_xlfn.IFS(Q436="yellow",S436,Q436="white",S436,Q436="grey",S436,Q436="green","",Q436&lt;&gt;"green",S436)</f>
        <v>422</v>
      </c>
      <c r="S436" s="2">
        <v>422</v>
      </c>
      <c r="T436" s="2">
        <v>2</v>
      </c>
      <c r="U436" s="2">
        <v>1</v>
      </c>
      <c r="V436" s="3"/>
      <c r="W436" s="23" t="s">
        <v>1888</v>
      </c>
      <c r="X436" s="21" t="s">
        <v>218</v>
      </c>
      <c r="Y436" s="2" t="str" cm="1">
        <f t="array" ref="Y436">_xlfn.IFS(X436="yellow",Z436,X436="white",Z436,X436="grey",Z436,X436="green","",X436&lt;&gt;"green",Z436)</f>
        <v/>
      </c>
      <c r="Z436" s="2">
        <v>422</v>
      </c>
      <c r="AA436" s="2">
        <v>3</v>
      </c>
      <c r="AB436" s="2">
        <v>0</v>
      </c>
      <c r="AC436" s="3"/>
      <c r="AF436" s="1"/>
    </row>
    <row r="437" spans="6:32" ht="15.75" customHeight="1" x14ac:dyDescent="0.25">
      <c r="O437" s="3"/>
      <c r="P437" s="2" t="s">
        <v>1075</v>
      </c>
      <c r="Q437" s="2" t="s">
        <v>266</v>
      </c>
      <c r="R437" s="2" cm="1">
        <f t="array" ref="R437">_xlfn.IFS(Q437="yellow",S437,Q437="white",S437,Q437="grey",S437,Q437="green","",Q437&lt;&gt;"green",S437)</f>
        <v>423</v>
      </c>
      <c r="S437" s="2">
        <v>423</v>
      </c>
      <c r="T437" s="2">
        <v>2</v>
      </c>
      <c r="U437" s="2">
        <v>1</v>
      </c>
      <c r="V437" s="3"/>
      <c r="W437" s="2" t="s">
        <v>1889</v>
      </c>
      <c r="X437" s="2" t="s">
        <v>266</v>
      </c>
      <c r="Y437" s="2" cm="1">
        <f t="array" ref="Y437">_xlfn.IFS(X437="yellow",Z437,X437="white",Z437,X437="grey",Z437,X437="green","",X437&lt;&gt;"green",Z437)</f>
        <v>423</v>
      </c>
      <c r="Z437" s="2">
        <v>423</v>
      </c>
      <c r="AA437" s="2">
        <v>2</v>
      </c>
      <c r="AB437" s="2">
        <v>1</v>
      </c>
      <c r="AC437" s="3"/>
      <c r="AF437" s="1"/>
    </row>
    <row r="438" spans="6:32" ht="15.75" customHeight="1" x14ac:dyDescent="0.25">
      <c r="O438" s="3"/>
      <c r="P438" s="2" t="s">
        <v>1071</v>
      </c>
      <c r="Q438" s="2" t="s">
        <v>266</v>
      </c>
      <c r="R438" s="2" cm="1">
        <f t="array" ref="R438">_xlfn.IFS(Q438="yellow",S438,Q438="white",S438,Q438="grey",S438,Q438="green","",Q438&lt;&gt;"green",S438)</f>
        <v>424</v>
      </c>
      <c r="S438" s="2">
        <v>424</v>
      </c>
      <c r="T438" s="2">
        <v>2</v>
      </c>
      <c r="U438" s="2">
        <v>1</v>
      </c>
      <c r="V438" s="3"/>
      <c r="W438" s="2" t="s">
        <v>1890</v>
      </c>
      <c r="X438" s="2" t="s">
        <v>266</v>
      </c>
      <c r="Y438" s="2" cm="1">
        <f t="array" ref="Y438">_xlfn.IFS(X438="yellow",Z438,X438="white",Z438,X438="grey",Z438,X438="green","",X438&lt;&gt;"green",Z438)</f>
        <v>424</v>
      </c>
      <c r="Z438" s="2">
        <v>424</v>
      </c>
      <c r="AA438" s="2">
        <v>2</v>
      </c>
      <c r="AB438" s="2">
        <v>1</v>
      </c>
      <c r="AC438" s="3"/>
      <c r="AF438" s="1"/>
    </row>
    <row r="439" spans="6:32" ht="15.75" customHeight="1" x14ac:dyDescent="0.25">
      <c r="O439" s="3"/>
      <c r="P439" s="2" t="s">
        <v>1083</v>
      </c>
      <c r="Q439" s="2" t="s">
        <v>266</v>
      </c>
      <c r="R439" s="2" cm="1">
        <f t="array" ref="R439">_xlfn.IFS(Q439="yellow",S439,Q439="white",S439,Q439="grey",S439,Q439="green","",Q439&lt;&gt;"green",S439)</f>
        <v>425</v>
      </c>
      <c r="S439" s="2">
        <v>425</v>
      </c>
      <c r="T439" s="2">
        <v>2</v>
      </c>
      <c r="U439" s="2">
        <v>1</v>
      </c>
      <c r="V439" s="3"/>
      <c r="W439" s="2" t="s">
        <v>1891</v>
      </c>
      <c r="X439" s="2" t="s">
        <v>266</v>
      </c>
      <c r="Y439" s="2" cm="1">
        <f t="array" ref="Y439">_xlfn.IFS(X439="yellow",Z439,X439="white",Z439,X439="grey",Z439,X439="green","",X439&lt;&gt;"green",Z439)</f>
        <v>425</v>
      </c>
      <c r="Z439" s="2">
        <v>425</v>
      </c>
      <c r="AA439" s="2">
        <v>2</v>
      </c>
      <c r="AB439" s="2">
        <v>1</v>
      </c>
      <c r="AC439" s="3"/>
    </row>
    <row r="440" spans="6:32" ht="15.75" customHeight="1" x14ac:dyDescent="0.25">
      <c r="O440" s="3"/>
      <c r="P440" s="2" t="s">
        <v>1087</v>
      </c>
      <c r="Q440" s="2" t="s">
        <v>266</v>
      </c>
      <c r="R440" s="2" cm="1">
        <f t="array" ref="R440">_xlfn.IFS(Q440="yellow",S440,Q440="white",S440,Q440="grey",S440,Q440="green","",Q440&lt;&gt;"green",S440)</f>
        <v>426</v>
      </c>
      <c r="S440" s="2">
        <v>426</v>
      </c>
      <c r="T440" s="2">
        <v>2</v>
      </c>
      <c r="U440" s="2">
        <v>1</v>
      </c>
      <c r="V440" s="3"/>
      <c r="W440" s="2" t="s">
        <v>1892</v>
      </c>
      <c r="X440" s="2" t="s">
        <v>266</v>
      </c>
      <c r="Y440" s="2" cm="1">
        <f t="array" ref="Y440">_xlfn.IFS(X440="yellow",Z440,X440="white",Z440,X440="grey",Z440,X440="green","",X440&lt;&gt;"green",Z440)</f>
        <v>426</v>
      </c>
      <c r="Z440" s="2">
        <v>426</v>
      </c>
      <c r="AA440" s="2">
        <v>2</v>
      </c>
      <c r="AB440" s="2">
        <v>1</v>
      </c>
      <c r="AC440" s="3"/>
    </row>
    <row r="441" spans="6:32" ht="15.75" customHeight="1" x14ac:dyDescent="0.25">
      <c r="O441" s="3"/>
      <c r="P441" s="2" t="s">
        <v>1079</v>
      </c>
      <c r="Q441" s="2" t="s">
        <v>266</v>
      </c>
      <c r="R441" s="2" cm="1">
        <f t="array" ref="R441">_xlfn.IFS(Q441="yellow",S441,Q441="white",S441,Q441="grey",S441,Q441="green","",Q441&lt;&gt;"green",S441)</f>
        <v>427</v>
      </c>
      <c r="S441" s="2">
        <v>427</v>
      </c>
      <c r="T441" s="2">
        <v>2</v>
      </c>
      <c r="U441" s="2">
        <v>1</v>
      </c>
      <c r="V441" s="3"/>
      <c r="W441" s="2" t="s">
        <v>1893</v>
      </c>
      <c r="X441" s="2" t="s">
        <v>266</v>
      </c>
      <c r="Y441" s="2" cm="1">
        <f t="array" ref="Y441">_xlfn.IFS(X441="yellow",Z441,X441="white",Z441,X441="grey",Z441,X441="green","",X441&lt;&gt;"green",Z441)</f>
        <v>427</v>
      </c>
      <c r="Z441" s="2">
        <v>427</v>
      </c>
      <c r="AA441" s="2">
        <v>2</v>
      </c>
      <c r="AB441" s="2">
        <v>1</v>
      </c>
      <c r="AC441" s="3"/>
    </row>
    <row r="442" spans="6:32" ht="15.75" customHeight="1" x14ac:dyDescent="0.25">
      <c r="O442" s="3" t="s">
        <v>214</v>
      </c>
      <c r="P442" s="22" t="s">
        <v>1894</v>
      </c>
      <c r="Q442" s="12" t="s">
        <v>216</v>
      </c>
      <c r="R442" s="2" cm="1">
        <f t="array" ref="R442">_xlfn.IFS(Q442="yellow",S442,Q442="white",S442,Q442="grey",S442,Q442="green","",Q442&lt;&gt;"green",S442)</f>
        <v>428</v>
      </c>
      <c r="S442" s="2">
        <v>428</v>
      </c>
      <c r="T442" s="2">
        <v>2</v>
      </c>
      <c r="U442" s="2">
        <v>0</v>
      </c>
      <c r="V442" s="3"/>
      <c r="W442" s="2" t="s">
        <v>1895</v>
      </c>
      <c r="X442" s="2" t="s">
        <v>266</v>
      </c>
      <c r="Y442" s="2" cm="1">
        <f t="array" ref="Y442">_xlfn.IFS(X442="yellow",Z442,X442="white",Z442,X442="grey",Z442,X442="green","",X442&lt;&gt;"green",Z442)</f>
        <v>428</v>
      </c>
      <c r="Z442" s="2">
        <v>428</v>
      </c>
      <c r="AA442" s="2">
        <v>2</v>
      </c>
      <c r="AB442" s="2">
        <v>1</v>
      </c>
      <c r="AC442" s="3"/>
    </row>
    <row r="443" spans="6:32" ht="15.75" customHeight="1" x14ac:dyDescent="0.25">
      <c r="O443" s="3"/>
      <c r="P443" s="2" t="s">
        <v>1896</v>
      </c>
      <c r="Q443" s="2" t="s">
        <v>266</v>
      </c>
      <c r="R443" s="2" cm="1">
        <f t="array" ref="R443">_xlfn.IFS(Q443="yellow",S443,Q443="white",S443,Q443="grey",S443,Q443="green","",Q443&lt;&gt;"green",S443)</f>
        <v>429</v>
      </c>
      <c r="S443" s="2">
        <v>429</v>
      </c>
      <c r="T443" s="2">
        <v>2</v>
      </c>
      <c r="U443" s="2">
        <v>0</v>
      </c>
      <c r="V443" s="3"/>
      <c r="W443" s="2" t="s">
        <v>1897</v>
      </c>
      <c r="X443" s="2" t="s">
        <v>266</v>
      </c>
      <c r="Y443" s="2" cm="1">
        <f t="array" ref="Y443">_xlfn.IFS(X443="yellow",Z443,X443="white",Z443,X443="grey",Z443,X443="green","",X443&lt;&gt;"green",Z443)</f>
        <v>429</v>
      </c>
      <c r="Z443" s="2">
        <v>429</v>
      </c>
      <c r="AA443" s="2">
        <v>2</v>
      </c>
      <c r="AB443" s="2">
        <v>1</v>
      </c>
      <c r="AC443" s="3"/>
    </row>
    <row r="444" spans="6:32" ht="15.75" customHeight="1" x14ac:dyDescent="0.25">
      <c r="O444" s="3"/>
      <c r="P444" s="2" t="s">
        <v>1898</v>
      </c>
      <c r="Q444" s="2" t="s">
        <v>266</v>
      </c>
      <c r="R444" s="2" cm="1">
        <f t="array" ref="R444">_xlfn.IFS(Q444="yellow",S444,Q444="white",S444,Q444="grey",S444,Q444="green","",Q444&lt;&gt;"green",S444)</f>
        <v>430</v>
      </c>
      <c r="S444" s="2">
        <v>430</v>
      </c>
      <c r="T444" s="2">
        <v>2</v>
      </c>
      <c r="U444" s="2">
        <v>0</v>
      </c>
      <c r="V444" s="3"/>
      <c r="W444" s="2" t="s">
        <v>1899</v>
      </c>
      <c r="X444" s="2" t="s">
        <v>266</v>
      </c>
      <c r="Y444" s="2" cm="1">
        <f t="array" ref="Y444">_xlfn.IFS(X444="yellow",Z444,X444="white",Z444,X444="grey",Z444,X444="green","",X444&lt;&gt;"green",Z444)</f>
        <v>430</v>
      </c>
      <c r="Z444" s="2">
        <v>430</v>
      </c>
      <c r="AA444" s="2">
        <v>2</v>
      </c>
      <c r="AB444" s="2">
        <v>1</v>
      </c>
      <c r="AC444" s="3"/>
    </row>
    <row r="445" spans="6:32" ht="15.75" customHeight="1" x14ac:dyDescent="0.25">
      <c r="O445" s="3"/>
      <c r="P445" s="2" t="s">
        <v>1900</v>
      </c>
      <c r="Q445" s="2" t="s">
        <v>266</v>
      </c>
      <c r="R445" s="2" cm="1">
        <f t="array" ref="R445">_xlfn.IFS(Q445="yellow",S445,Q445="white",S445,Q445="grey",S445,Q445="green","",Q445&lt;&gt;"green",S445)</f>
        <v>431</v>
      </c>
      <c r="S445" s="2">
        <v>431</v>
      </c>
      <c r="T445" s="2">
        <v>2</v>
      </c>
      <c r="U445" s="2">
        <v>0</v>
      </c>
      <c r="V445" s="3"/>
      <c r="W445" s="23" t="s">
        <v>1901</v>
      </c>
      <c r="X445" s="21" t="s">
        <v>218</v>
      </c>
      <c r="Y445" s="2" t="str" cm="1">
        <f t="array" ref="Y445">_xlfn.IFS(X445="yellow",Z445,X445="white",Z445,X445="grey",Z445,X445="green","",X445&lt;&gt;"green",Z445)</f>
        <v/>
      </c>
      <c r="Z445" s="2">
        <v>431</v>
      </c>
      <c r="AA445" s="2">
        <v>3</v>
      </c>
      <c r="AB445" s="2">
        <v>0</v>
      </c>
      <c r="AC445" s="3"/>
    </row>
    <row r="446" spans="6:32" ht="15.75" customHeight="1" x14ac:dyDescent="0.25">
      <c r="O446" s="3"/>
      <c r="P446" s="2" t="s">
        <v>1902</v>
      </c>
      <c r="Q446" s="2" t="s">
        <v>266</v>
      </c>
      <c r="R446" s="2" cm="1">
        <f t="array" ref="R446">_xlfn.IFS(Q446="yellow",S446,Q446="white",S446,Q446="grey",S446,Q446="green","",Q446&lt;&gt;"green",S446)</f>
        <v>432</v>
      </c>
      <c r="S446" s="2">
        <v>432</v>
      </c>
      <c r="T446" s="2">
        <v>2</v>
      </c>
      <c r="U446" s="2">
        <v>0</v>
      </c>
      <c r="V446" s="3"/>
      <c r="W446" s="23" t="s">
        <v>1903</v>
      </c>
      <c r="X446" s="21" t="s">
        <v>218</v>
      </c>
      <c r="Y446" s="2" t="str" cm="1">
        <f t="array" ref="Y446">_xlfn.IFS(X446="yellow",Z446,X446="white",Z446,X446="grey",Z446,X446="green","",X446&lt;&gt;"green",Z446)</f>
        <v/>
      </c>
      <c r="Z446" s="2">
        <v>432</v>
      </c>
      <c r="AA446" s="2">
        <v>3</v>
      </c>
      <c r="AB446" s="2">
        <v>0</v>
      </c>
      <c r="AC446" s="3"/>
    </row>
    <row r="447" spans="6:32" ht="15.75" customHeight="1" x14ac:dyDescent="0.25">
      <c r="O447" s="3"/>
      <c r="P447" s="2" t="s">
        <v>1904</v>
      </c>
      <c r="Q447" s="2" t="s">
        <v>266</v>
      </c>
      <c r="R447" s="2" cm="1">
        <f t="array" ref="R447">_xlfn.IFS(Q447="yellow",S447,Q447="white",S447,Q447="grey",S447,Q447="green","",Q447&lt;&gt;"green",S447)</f>
        <v>433</v>
      </c>
      <c r="S447" s="2">
        <v>433</v>
      </c>
      <c r="T447" s="2">
        <v>2</v>
      </c>
      <c r="U447" s="2">
        <v>0</v>
      </c>
      <c r="V447" s="3"/>
      <c r="W447" s="23" t="s">
        <v>1905</v>
      </c>
      <c r="X447" s="21" t="s">
        <v>218</v>
      </c>
      <c r="Y447" s="2" t="str" cm="1">
        <f t="array" ref="Y447">_xlfn.IFS(X447="yellow",Z447,X447="white",Z447,X447="grey",Z447,X447="green","",X447&lt;&gt;"green",Z447)</f>
        <v/>
      </c>
      <c r="Z447" s="2">
        <v>433</v>
      </c>
      <c r="AA447" s="2">
        <v>3</v>
      </c>
      <c r="AB447" s="2">
        <v>0</v>
      </c>
      <c r="AC447" s="3"/>
    </row>
    <row r="448" spans="6:32" ht="15.75" customHeight="1" x14ac:dyDescent="0.25">
      <c r="O448" s="3"/>
      <c r="P448" s="2" t="s">
        <v>1906</v>
      </c>
      <c r="Q448" s="2" t="s">
        <v>266</v>
      </c>
      <c r="R448" s="2" cm="1">
        <f t="array" ref="R448">_xlfn.IFS(Q448="yellow",S448,Q448="white",S448,Q448="grey",S448,Q448="green","",Q448&lt;&gt;"green",S448)</f>
        <v>434</v>
      </c>
      <c r="S448" s="2">
        <v>434</v>
      </c>
      <c r="T448" s="2">
        <v>2</v>
      </c>
      <c r="U448" s="2">
        <v>0</v>
      </c>
      <c r="V448" s="3"/>
      <c r="W448" s="2" t="s">
        <v>1907</v>
      </c>
      <c r="X448" s="2" t="s">
        <v>266</v>
      </c>
      <c r="Y448" s="2" cm="1">
        <f t="array" ref="Y448">_xlfn.IFS(X448="yellow",Z448,X448="white",Z448,X448="grey",Z448,X448="green","",X448&lt;&gt;"green",Z448)</f>
        <v>434</v>
      </c>
      <c r="Z448" s="2">
        <v>434</v>
      </c>
      <c r="AA448" s="2">
        <v>2</v>
      </c>
      <c r="AB448" s="2">
        <v>1</v>
      </c>
      <c r="AC448" s="3"/>
    </row>
    <row r="449" spans="15:29" ht="15.75" customHeight="1" x14ac:dyDescent="0.25">
      <c r="O449" s="3"/>
      <c r="P449" s="2" t="s">
        <v>1908</v>
      </c>
      <c r="Q449" s="2" t="s">
        <v>266</v>
      </c>
      <c r="R449" s="2" cm="1">
        <f t="array" ref="R449">_xlfn.IFS(Q449="yellow",S449,Q449="white",S449,Q449="grey",S449,Q449="green","",Q449&lt;&gt;"green",S449)</f>
        <v>435</v>
      </c>
      <c r="S449" s="2">
        <v>435</v>
      </c>
      <c r="T449" s="2">
        <v>2</v>
      </c>
      <c r="U449" s="2">
        <v>0</v>
      </c>
      <c r="V449" s="3"/>
      <c r="W449" s="2" t="s">
        <v>1909</v>
      </c>
      <c r="X449" s="2" t="s">
        <v>266</v>
      </c>
      <c r="Y449" s="2" cm="1">
        <f t="array" ref="Y449">_xlfn.IFS(X449="yellow",Z449,X449="white",Z449,X449="grey",Z449,X449="green","",X449&lt;&gt;"green",Z449)</f>
        <v>435</v>
      </c>
      <c r="Z449" s="2">
        <v>435</v>
      </c>
      <c r="AA449" s="2">
        <v>2</v>
      </c>
      <c r="AB449" s="2">
        <v>1</v>
      </c>
      <c r="AC449" s="3"/>
    </row>
    <row r="450" spans="15:29" ht="15.75" customHeight="1" x14ac:dyDescent="0.25">
      <c r="O450" s="3"/>
      <c r="P450" s="2" t="s">
        <v>1910</v>
      </c>
      <c r="Q450" s="2" t="s">
        <v>266</v>
      </c>
      <c r="R450" s="2" cm="1">
        <f t="array" ref="R450">_xlfn.IFS(Q450="yellow",S450,Q450="white",S450,Q450="grey",S450,Q450="green","",Q450&lt;&gt;"green",S450)</f>
        <v>436</v>
      </c>
      <c r="S450" s="2">
        <v>436</v>
      </c>
      <c r="T450" s="2">
        <v>2</v>
      </c>
      <c r="U450" s="2">
        <v>0</v>
      </c>
      <c r="V450" s="3"/>
      <c r="W450" s="2" t="s">
        <v>1911</v>
      </c>
      <c r="X450" s="2" t="s">
        <v>266</v>
      </c>
      <c r="Y450" s="2" cm="1">
        <f t="array" ref="Y450">_xlfn.IFS(X450="yellow",Z450,X450="white",Z450,X450="grey",Z450,X450="green","",X450&lt;&gt;"green",Z450)</f>
        <v>436</v>
      </c>
      <c r="Z450" s="2">
        <v>436</v>
      </c>
      <c r="AA450" s="2">
        <v>2</v>
      </c>
      <c r="AB450" s="2">
        <v>1</v>
      </c>
      <c r="AC450" s="3"/>
    </row>
    <row r="451" spans="15:29" ht="15.75" customHeight="1" x14ac:dyDescent="0.25">
      <c r="O451" s="3"/>
      <c r="P451" s="2" t="s">
        <v>1912</v>
      </c>
      <c r="Q451" s="2" t="s">
        <v>266</v>
      </c>
      <c r="R451" s="2" cm="1">
        <f t="array" ref="R451">_xlfn.IFS(Q451="yellow",S451,Q451="white",S451,Q451="grey",S451,Q451="green","",Q451&lt;&gt;"green",S451)</f>
        <v>437</v>
      </c>
      <c r="S451" s="2">
        <v>437</v>
      </c>
      <c r="T451" s="2">
        <v>2</v>
      </c>
      <c r="U451" s="2">
        <v>0</v>
      </c>
      <c r="V451" s="3"/>
      <c r="W451" s="2" t="s">
        <v>1913</v>
      </c>
      <c r="X451" s="2" t="s">
        <v>266</v>
      </c>
      <c r="Y451" s="2" cm="1">
        <f t="array" ref="Y451">_xlfn.IFS(X451="yellow",Z451,X451="white",Z451,X451="grey",Z451,X451="green","",X451&lt;&gt;"green",Z451)</f>
        <v>437</v>
      </c>
      <c r="Z451" s="2">
        <v>437</v>
      </c>
      <c r="AA451" s="2">
        <v>2</v>
      </c>
      <c r="AB451" s="2">
        <v>1</v>
      </c>
      <c r="AC451" s="3"/>
    </row>
    <row r="452" spans="15:29" ht="15.75" customHeight="1" x14ac:dyDescent="0.25">
      <c r="O452" s="3"/>
      <c r="P452" s="2" t="s">
        <v>1914</v>
      </c>
      <c r="Q452" s="2" t="s">
        <v>266</v>
      </c>
      <c r="R452" s="2" cm="1">
        <f t="array" ref="R452">_xlfn.IFS(Q452="yellow",S452,Q452="white",S452,Q452="grey",S452,Q452="green","",Q452&lt;&gt;"green",S452)</f>
        <v>438</v>
      </c>
      <c r="S452" s="2">
        <v>438</v>
      </c>
      <c r="T452" s="2">
        <v>2</v>
      </c>
      <c r="U452" s="2">
        <v>0</v>
      </c>
      <c r="V452" s="3"/>
      <c r="W452" s="2" t="s">
        <v>1915</v>
      </c>
      <c r="X452" s="2" t="s">
        <v>266</v>
      </c>
      <c r="Y452" s="2" cm="1">
        <f t="array" ref="Y452">_xlfn.IFS(X452="yellow",Z452,X452="white",Z452,X452="grey",Z452,X452="green","",X452&lt;&gt;"green",Z452)</f>
        <v>438</v>
      </c>
      <c r="Z452" s="2">
        <v>438</v>
      </c>
      <c r="AA452" s="2">
        <v>2</v>
      </c>
      <c r="AB452" s="2">
        <v>1</v>
      </c>
      <c r="AC452" s="3"/>
    </row>
    <row r="453" spans="15:29" ht="15.75" customHeight="1" x14ac:dyDescent="0.25">
      <c r="O453" s="3"/>
      <c r="P453" s="2" t="s">
        <v>1916</v>
      </c>
      <c r="Q453" s="2" t="s">
        <v>266</v>
      </c>
      <c r="R453" s="2" cm="1">
        <f t="array" ref="R453">_xlfn.IFS(Q453="yellow",S453,Q453="white",S453,Q453="grey",S453,Q453="green","",Q453&lt;&gt;"green",S453)</f>
        <v>439</v>
      </c>
      <c r="S453" s="2">
        <v>439</v>
      </c>
      <c r="T453" s="2">
        <v>2</v>
      </c>
      <c r="U453" s="2">
        <v>0</v>
      </c>
      <c r="V453" s="3"/>
      <c r="W453" s="2" t="s">
        <v>1917</v>
      </c>
      <c r="X453" s="2" t="s">
        <v>266</v>
      </c>
      <c r="Y453" s="2" cm="1">
        <f t="array" ref="Y453">_xlfn.IFS(X453="yellow",Z453,X453="white",Z453,X453="grey",Z453,X453="green","",X453&lt;&gt;"green",Z453)</f>
        <v>439</v>
      </c>
      <c r="Z453" s="2">
        <v>439</v>
      </c>
      <c r="AA453" s="2">
        <v>2</v>
      </c>
      <c r="AB453" s="2">
        <v>1</v>
      </c>
      <c r="AC453" s="3"/>
    </row>
    <row r="454" spans="15:29" ht="15.75" customHeight="1" x14ac:dyDescent="0.25">
      <c r="O454" s="3"/>
      <c r="P454" s="2" t="s">
        <v>822</v>
      </c>
      <c r="Q454" s="2" t="s">
        <v>266</v>
      </c>
      <c r="R454" s="2" cm="1">
        <f t="array" ref="R454">_xlfn.IFS(Q454="yellow",S454,Q454="white",S454,Q454="grey",S454,Q454="green","",Q454&lt;&gt;"green",S454)</f>
        <v>440</v>
      </c>
      <c r="S454" s="2">
        <v>440</v>
      </c>
      <c r="T454" s="2">
        <v>2</v>
      </c>
      <c r="U454" s="2">
        <v>1</v>
      </c>
      <c r="V454" s="3"/>
      <c r="W454" s="2" t="s">
        <v>1918</v>
      </c>
      <c r="X454" s="2" t="s">
        <v>266</v>
      </c>
      <c r="Y454" s="2" cm="1">
        <f t="array" ref="Y454">_xlfn.IFS(X454="yellow",Z454,X454="white",Z454,X454="grey",Z454,X454="green","",X454&lt;&gt;"green",Z454)</f>
        <v>440</v>
      </c>
      <c r="Z454" s="2">
        <v>440</v>
      </c>
      <c r="AA454" s="2">
        <v>2</v>
      </c>
      <c r="AB454" s="2">
        <v>1</v>
      </c>
      <c r="AC454" s="3"/>
    </row>
    <row r="455" spans="15:29" ht="15.75" customHeight="1" x14ac:dyDescent="0.25">
      <c r="O455" s="3" t="s">
        <v>214</v>
      </c>
      <c r="P455" s="22" t="s">
        <v>1919</v>
      </c>
      <c r="Q455" s="12" t="s">
        <v>216</v>
      </c>
      <c r="R455" s="2" cm="1">
        <f t="array" ref="R455">_xlfn.IFS(Q455="yellow",S455,Q455="white",S455,Q455="grey",S455,Q455="green","",Q455&lt;&gt;"green",S455)</f>
        <v>441</v>
      </c>
      <c r="S455" s="2">
        <v>441</v>
      </c>
      <c r="T455" s="2">
        <v>2</v>
      </c>
      <c r="U455" s="2">
        <v>1</v>
      </c>
      <c r="V455" s="3"/>
      <c r="W455" s="2" t="s">
        <v>1920</v>
      </c>
      <c r="X455" s="2" t="s">
        <v>266</v>
      </c>
      <c r="Y455" s="2" cm="1">
        <f t="array" ref="Y455">_xlfn.IFS(X455="yellow",Z455,X455="white",Z455,X455="grey",Z455,X455="green","",X455&lt;&gt;"green",Z455)</f>
        <v>441</v>
      </c>
      <c r="Z455" s="2">
        <v>441</v>
      </c>
      <c r="AA455" s="2">
        <v>2</v>
      </c>
      <c r="AB455" s="2">
        <v>1</v>
      </c>
      <c r="AC455" s="3"/>
    </row>
    <row r="456" spans="15:29" ht="15.75" customHeight="1" x14ac:dyDescent="0.25">
      <c r="O456" s="3" t="s">
        <v>214</v>
      </c>
      <c r="P456" s="22" t="s">
        <v>1921</v>
      </c>
      <c r="Q456" s="12" t="s">
        <v>216</v>
      </c>
      <c r="R456" s="2" cm="1">
        <f t="array" ref="R456">_xlfn.IFS(Q456="yellow",S456,Q456="white",S456,Q456="grey",S456,Q456="green","",Q456&lt;&gt;"green",S456)</f>
        <v>442</v>
      </c>
      <c r="S456" s="2">
        <v>442</v>
      </c>
      <c r="T456" s="2">
        <v>2</v>
      </c>
      <c r="U456" s="2">
        <v>1</v>
      </c>
      <c r="V456" s="3"/>
      <c r="W456" s="23" t="s">
        <v>1922</v>
      </c>
      <c r="X456" s="21" t="s">
        <v>218</v>
      </c>
      <c r="Y456" s="2" t="str" cm="1">
        <f t="array" ref="Y456">_xlfn.IFS(X456="yellow",Z456,X456="white",Z456,X456="grey",Z456,X456="green","",X456&lt;&gt;"green",Z456)</f>
        <v/>
      </c>
      <c r="Z456" s="2">
        <v>442</v>
      </c>
      <c r="AA456" s="2">
        <v>3</v>
      </c>
      <c r="AB456" s="2">
        <v>0</v>
      </c>
      <c r="AC456" s="3"/>
    </row>
    <row r="457" spans="15:29" ht="15.75" customHeight="1" x14ac:dyDescent="0.25">
      <c r="O457" s="3" t="s">
        <v>214</v>
      </c>
      <c r="P457" s="22" t="s">
        <v>1923</v>
      </c>
      <c r="Q457" s="12" t="s">
        <v>216</v>
      </c>
      <c r="R457" s="2" cm="1">
        <f t="array" ref="R457">_xlfn.IFS(Q457="yellow",S457,Q457="white",S457,Q457="grey",S457,Q457="green","",Q457&lt;&gt;"green",S457)</f>
        <v>443</v>
      </c>
      <c r="S457" s="2">
        <v>443</v>
      </c>
      <c r="T457" s="2">
        <v>2</v>
      </c>
      <c r="U457" s="2">
        <v>1</v>
      </c>
      <c r="V457" s="3"/>
      <c r="W457" s="23" t="s">
        <v>1924</v>
      </c>
      <c r="X457" s="21" t="s">
        <v>218</v>
      </c>
      <c r="Y457" s="2" t="str" cm="1">
        <f t="array" ref="Y457">_xlfn.IFS(X457="yellow",Z457,X457="white",Z457,X457="grey",Z457,X457="green","",X457&lt;&gt;"green",Z457)</f>
        <v/>
      </c>
      <c r="Z457" s="2">
        <v>443</v>
      </c>
      <c r="AA457" s="2">
        <v>3</v>
      </c>
      <c r="AB457" s="2">
        <v>0</v>
      </c>
      <c r="AC457" s="3"/>
    </row>
    <row r="458" spans="15:29" ht="15.75" customHeight="1" x14ac:dyDescent="0.25">
      <c r="O458" s="3"/>
      <c r="P458" s="2" t="s">
        <v>1925</v>
      </c>
      <c r="Q458" s="2" t="s">
        <v>266</v>
      </c>
      <c r="R458" s="2" cm="1">
        <f t="array" ref="R458">_xlfn.IFS(Q458="yellow",S458,Q458="white",S458,Q458="grey",S458,Q458="green","",Q458&lt;&gt;"green",S458)</f>
        <v>444</v>
      </c>
      <c r="S458" s="2">
        <v>444</v>
      </c>
      <c r="T458" s="2">
        <v>2</v>
      </c>
      <c r="U458" s="2">
        <v>1</v>
      </c>
      <c r="V458" s="3"/>
      <c r="W458" s="2" t="s">
        <v>1926</v>
      </c>
      <c r="X458" s="2" t="s">
        <v>266</v>
      </c>
      <c r="Y458" s="2" cm="1">
        <f t="array" ref="Y458">_xlfn.IFS(X458="yellow",Z458,X458="white",Z458,X458="grey",Z458,X458="green","",X458&lt;&gt;"green",Z458)</f>
        <v>444</v>
      </c>
      <c r="Z458" s="2">
        <v>444</v>
      </c>
      <c r="AA458" s="2">
        <v>2</v>
      </c>
      <c r="AB458" s="2">
        <v>1</v>
      </c>
      <c r="AC458" s="3"/>
    </row>
    <row r="459" spans="15:29" ht="15.75" customHeight="1" x14ac:dyDescent="0.25">
      <c r="O459" s="3"/>
      <c r="P459" s="2" t="s">
        <v>1927</v>
      </c>
      <c r="Q459" s="2" t="s">
        <v>266</v>
      </c>
      <c r="R459" s="2" cm="1">
        <f t="array" ref="R459">_xlfn.IFS(Q459="yellow",S459,Q459="white",S459,Q459="grey",S459,Q459="green","",Q459&lt;&gt;"green",S459)</f>
        <v>445</v>
      </c>
      <c r="S459" s="2">
        <v>445</v>
      </c>
      <c r="T459" s="2">
        <v>2</v>
      </c>
      <c r="U459" s="2">
        <v>1</v>
      </c>
      <c r="V459" s="3"/>
      <c r="W459" s="2" t="s">
        <v>1928</v>
      </c>
      <c r="X459" s="2" t="s">
        <v>266</v>
      </c>
      <c r="Y459" s="2" cm="1">
        <f t="array" ref="Y459">_xlfn.IFS(X459="yellow",Z459,X459="white",Z459,X459="grey",Z459,X459="green","",X459&lt;&gt;"green",Z459)</f>
        <v>445</v>
      </c>
      <c r="Z459" s="2">
        <v>445</v>
      </c>
      <c r="AA459" s="2">
        <v>2</v>
      </c>
      <c r="AB459" s="2">
        <v>1</v>
      </c>
      <c r="AC459" s="3"/>
    </row>
    <row r="460" spans="15:29" ht="15.75" customHeight="1" x14ac:dyDescent="0.25">
      <c r="O460" s="3"/>
      <c r="P460" s="2" t="s">
        <v>1929</v>
      </c>
      <c r="Q460" s="2" t="s">
        <v>266</v>
      </c>
      <c r="R460" s="2" cm="1">
        <f t="array" ref="R460">_xlfn.IFS(Q460="yellow",S460,Q460="white",S460,Q460="grey",S460,Q460="green","",Q460&lt;&gt;"green",S460)</f>
        <v>446</v>
      </c>
      <c r="S460" s="2">
        <v>446</v>
      </c>
      <c r="T460" s="2">
        <v>2</v>
      </c>
      <c r="U460" s="2">
        <v>1</v>
      </c>
      <c r="V460" s="3"/>
      <c r="W460" s="2" t="s">
        <v>1930</v>
      </c>
      <c r="X460" s="2" t="s">
        <v>266</v>
      </c>
      <c r="Y460" s="2" cm="1">
        <f t="array" ref="Y460">_xlfn.IFS(X460="yellow",Z460,X460="white",Z460,X460="grey",Z460,X460="green","",X460&lt;&gt;"green",Z460)</f>
        <v>446</v>
      </c>
      <c r="Z460" s="2">
        <v>446</v>
      </c>
      <c r="AA460" s="2">
        <v>2</v>
      </c>
      <c r="AB460" s="2">
        <v>1</v>
      </c>
      <c r="AC460" s="3"/>
    </row>
    <row r="461" spans="15:29" ht="15.75" customHeight="1" x14ac:dyDescent="0.25">
      <c r="O461" s="3"/>
      <c r="P461" s="2" t="s">
        <v>1931</v>
      </c>
      <c r="Q461" s="2" t="s">
        <v>266</v>
      </c>
      <c r="R461" s="2" cm="1">
        <f t="array" ref="R461">_xlfn.IFS(Q461="yellow",S461,Q461="white",S461,Q461="grey",S461,Q461="green","",Q461&lt;&gt;"green",S461)</f>
        <v>447</v>
      </c>
      <c r="S461" s="2">
        <v>447</v>
      </c>
      <c r="T461" s="2">
        <v>2</v>
      </c>
      <c r="U461" s="2">
        <v>1</v>
      </c>
      <c r="V461" s="3"/>
      <c r="W461" s="2" t="s">
        <v>1932</v>
      </c>
      <c r="X461" s="2" t="s">
        <v>266</v>
      </c>
      <c r="Y461" s="2" cm="1">
        <f t="array" ref="Y461">_xlfn.IFS(X461="yellow",Z461,X461="white",Z461,X461="grey",Z461,X461="green","",X461&lt;&gt;"green",Z461)</f>
        <v>447</v>
      </c>
      <c r="Z461" s="2">
        <v>447</v>
      </c>
      <c r="AA461" s="2">
        <v>2</v>
      </c>
      <c r="AB461" s="2">
        <v>1</v>
      </c>
      <c r="AC461" s="3"/>
    </row>
    <row r="462" spans="15:29" ht="15.75" customHeight="1" x14ac:dyDescent="0.25">
      <c r="O462" s="3"/>
      <c r="P462" s="2" t="s">
        <v>1933</v>
      </c>
      <c r="Q462" s="2" t="s">
        <v>266</v>
      </c>
      <c r="R462" s="2" cm="1">
        <f t="array" ref="R462">_xlfn.IFS(Q462="yellow",S462,Q462="white",S462,Q462="grey",S462,Q462="green","",Q462&lt;&gt;"green",S462)</f>
        <v>448</v>
      </c>
      <c r="S462" s="2">
        <v>448</v>
      </c>
      <c r="T462" s="2">
        <v>2</v>
      </c>
      <c r="U462" s="2">
        <v>1</v>
      </c>
      <c r="V462" s="3"/>
      <c r="W462" s="2" t="s">
        <v>1934</v>
      </c>
      <c r="X462" s="2" t="s">
        <v>266</v>
      </c>
      <c r="Y462" s="2" cm="1">
        <f t="array" ref="Y462">_xlfn.IFS(X462="yellow",Z462,X462="white",Z462,X462="grey",Z462,X462="green","",X462&lt;&gt;"green",Z462)</f>
        <v>448</v>
      </c>
      <c r="Z462" s="2">
        <v>448</v>
      </c>
      <c r="AA462" s="2">
        <v>2</v>
      </c>
      <c r="AB462" s="2">
        <v>1</v>
      </c>
      <c r="AC462" s="3"/>
    </row>
    <row r="463" spans="15:29" ht="15.75" customHeight="1" x14ac:dyDescent="0.25">
      <c r="O463" s="3"/>
      <c r="P463" s="2" t="s">
        <v>1935</v>
      </c>
      <c r="Q463" s="2" t="s">
        <v>266</v>
      </c>
      <c r="R463" s="2" cm="1">
        <f t="array" ref="R463">_xlfn.IFS(Q463="yellow",S463,Q463="white",S463,Q463="grey",S463,Q463="green","",Q463&lt;&gt;"green",S463)</f>
        <v>449</v>
      </c>
      <c r="S463" s="2">
        <v>449</v>
      </c>
      <c r="T463" s="2">
        <v>2</v>
      </c>
      <c r="U463" s="2">
        <v>1</v>
      </c>
      <c r="V463" s="3"/>
      <c r="W463" s="2" t="s">
        <v>1936</v>
      </c>
      <c r="X463" s="2" t="s">
        <v>266</v>
      </c>
      <c r="Y463" s="2" cm="1">
        <f t="array" ref="Y463">_xlfn.IFS(X463="yellow",Z463,X463="white",Z463,X463="grey",Z463,X463="green","",X463&lt;&gt;"green",Z463)</f>
        <v>449</v>
      </c>
      <c r="Z463" s="2">
        <v>449</v>
      </c>
      <c r="AA463" s="2">
        <v>2</v>
      </c>
      <c r="AB463" s="2">
        <v>1</v>
      </c>
      <c r="AC463" s="3"/>
    </row>
    <row r="464" spans="15:29" ht="15.75" customHeight="1" x14ac:dyDescent="0.25">
      <c r="O464" s="3"/>
      <c r="P464" s="2" t="s">
        <v>1937</v>
      </c>
      <c r="Q464" s="2" t="s">
        <v>266</v>
      </c>
      <c r="R464" s="2" cm="1">
        <f t="array" ref="R464">_xlfn.IFS(Q464="yellow",S464,Q464="white",S464,Q464="grey",S464,Q464="green","",Q464&lt;&gt;"green",S464)</f>
        <v>450</v>
      </c>
      <c r="S464" s="2">
        <v>450</v>
      </c>
      <c r="T464" s="2">
        <v>2</v>
      </c>
      <c r="U464" s="2">
        <v>1</v>
      </c>
      <c r="V464" s="3"/>
      <c r="W464" s="2" t="s">
        <v>1938</v>
      </c>
      <c r="X464" s="2" t="s">
        <v>266</v>
      </c>
      <c r="Y464" s="2" cm="1">
        <f t="array" ref="Y464">_xlfn.IFS(X464="yellow",Z464,X464="white",Z464,X464="grey",Z464,X464="green","",X464&lt;&gt;"green",Z464)</f>
        <v>450</v>
      </c>
      <c r="Z464" s="2">
        <v>450</v>
      </c>
      <c r="AA464" s="2">
        <v>2</v>
      </c>
      <c r="AB464" s="2">
        <v>1</v>
      </c>
      <c r="AC464" s="3"/>
    </row>
    <row r="465" spans="15:29" ht="15.75" customHeight="1" x14ac:dyDescent="0.25">
      <c r="O465" s="3"/>
      <c r="P465" s="2" t="s">
        <v>1939</v>
      </c>
      <c r="Q465" s="2" t="s">
        <v>266</v>
      </c>
      <c r="R465" s="2" cm="1">
        <f t="array" ref="R465">_xlfn.IFS(Q465="yellow",S465,Q465="white",S465,Q465="grey",S465,Q465="green","",Q465&lt;&gt;"green",S465)</f>
        <v>451</v>
      </c>
      <c r="S465" s="2">
        <v>451</v>
      </c>
      <c r="T465" s="2">
        <v>2</v>
      </c>
      <c r="U465" s="2">
        <v>1</v>
      </c>
      <c r="V465" s="3"/>
      <c r="W465" s="2" t="s">
        <v>1940</v>
      </c>
      <c r="X465" s="2" t="s">
        <v>266</v>
      </c>
      <c r="Y465" s="2" cm="1">
        <f t="array" ref="Y465">_xlfn.IFS(X465="yellow",Z465,X465="white",Z465,X465="grey",Z465,X465="green","",X465&lt;&gt;"green",Z465)</f>
        <v>451</v>
      </c>
      <c r="Z465" s="2">
        <v>451</v>
      </c>
      <c r="AA465" s="2">
        <v>2</v>
      </c>
      <c r="AB465" s="2">
        <v>1</v>
      </c>
      <c r="AC465" s="3"/>
    </row>
    <row r="466" spans="15:29" ht="15.75" customHeight="1" x14ac:dyDescent="0.25">
      <c r="O466" s="3"/>
      <c r="P466" s="2" t="s">
        <v>1941</v>
      </c>
      <c r="Q466" s="2" t="s">
        <v>266</v>
      </c>
      <c r="R466" s="2" cm="1">
        <f t="array" ref="R466">_xlfn.IFS(Q466="yellow",S466,Q466="white",S466,Q466="grey",S466,Q466="green","",Q466&lt;&gt;"green",S466)</f>
        <v>452</v>
      </c>
      <c r="S466" s="2">
        <v>452</v>
      </c>
      <c r="T466" s="2">
        <v>2</v>
      </c>
      <c r="U466" s="2">
        <v>1</v>
      </c>
      <c r="V466" s="3"/>
      <c r="W466" s="23" t="s">
        <v>1942</v>
      </c>
      <c r="X466" s="21" t="s">
        <v>218</v>
      </c>
      <c r="Y466" s="2" t="str" cm="1">
        <f t="array" ref="Y466">_xlfn.IFS(X466="yellow",Z466,X466="white",Z466,X466="grey",Z466,X466="green","",X466&lt;&gt;"green",Z466)</f>
        <v/>
      </c>
      <c r="Z466" s="2">
        <v>452</v>
      </c>
      <c r="AA466" s="2">
        <v>3</v>
      </c>
      <c r="AB466" s="2">
        <v>0</v>
      </c>
      <c r="AC466" s="3"/>
    </row>
    <row r="467" spans="15:29" ht="15.75" customHeight="1" x14ac:dyDescent="0.25">
      <c r="O467" s="3"/>
      <c r="P467" s="2" t="s">
        <v>1943</v>
      </c>
      <c r="Q467" s="2" t="s">
        <v>266</v>
      </c>
      <c r="R467" s="2" cm="1">
        <f t="array" ref="R467">_xlfn.IFS(Q467="yellow",S467,Q467="white",S467,Q467="grey",S467,Q467="green","",Q467&lt;&gt;"green",S467)</f>
        <v>453</v>
      </c>
      <c r="S467" s="2">
        <v>453</v>
      </c>
      <c r="T467" s="2">
        <v>2</v>
      </c>
      <c r="U467" s="2">
        <v>1</v>
      </c>
      <c r="V467" s="3"/>
      <c r="W467" s="23" t="s">
        <v>1944</v>
      </c>
      <c r="X467" s="21" t="s">
        <v>218</v>
      </c>
      <c r="Y467" s="2" t="str" cm="1">
        <f t="array" ref="Y467">_xlfn.IFS(X467="yellow",Z467,X467="white",Z467,X467="grey",Z467,X467="green","",X467&lt;&gt;"green",Z467)</f>
        <v/>
      </c>
      <c r="Z467" s="2">
        <v>453</v>
      </c>
      <c r="AA467" s="2">
        <v>3</v>
      </c>
      <c r="AB467" s="2">
        <v>0</v>
      </c>
      <c r="AC467" s="3"/>
    </row>
    <row r="468" spans="15:29" ht="15.75" customHeight="1" x14ac:dyDescent="0.25">
      <c r="O468" s="3"/>
      <c r="P468" s="2" t="s">
        <v>1945</v>
      </c>
      <c r="Q468" s="2" t="s">
        <v>266</v>
      </c>
      <c r="R468" s="2" cm="1">
        <f t="array" ref="R468">_xlfn.IFS(Q468="yellow",S468,Q468="white",S468,Q468="grey",S468,Q468="green","",Q468&lt;&gt;"green",S468)</f>
        <v>454</v>
      </c>
      <c r="S468" s="2">
        <v>454</v>
      </c>
      <c r="T468" s="2">
        <v>2</v>
      </c>
      <c r="U468" s="2">
        <v>1</v>
      </c>
      <c r="V468" s="3"/>
      <c r="W468" s="23" t="s">
        <v>1946</v>
      </c>
      <c r="X468" s="21" t="s">
        <v>218</v>
      </c>
      <c r="Y468" s="2" t="str" cm="1">
        <f t="array" ref="Y468">_xlfn.IFS(X468="yellow",Z468,X468="white",Z468,X468="grey",Z468,X468="green","",X468&lt;&gt;"green",Z468)</f>
        <v/>
      </c>
      <c r="Z468" s="2">
        <v>454</v>
      </c>
      <c r="AA468" s="2">
        <v>3</v>
      </c>
      <c r="AB468" s="2">
        <v>0</v>
      </c>
      <c r="AC468" s="3"/>
    </row>
    <row r="469" spans="15:29" ht="15.75" customHeight="1" x14ac:dyDescent="0.25">
      <c r="O469" s="3"/>
      <c r="P469" s="2" t="s">
        <v>1947</v>
      </c>
      <c r="Q469" s="2" t="s">
        <v>266</v>
      </c>
      <c r="R469" s="2" cm="1">
        <f t="array" ref="R469">_xlfn.IFS(Q469="yellow",S469,Q469="white",S469,Q469="grey",S469,Q469="green","",Q469&lt;&gt;"green",S469)</f>
        <v>455</v>
      </c>
      <c r="S469" s="2">
        <v>455</v>
      </c>
      <c r="T469" s="2">
        <v>2</v>
      </c>
      <c r="U469" s="2">
        <v>1</v>
      </c>
      <c r="V469" s="3"/>
      <c r="W469" s="2" t="s">
        <v>1948</v>
      </c>
      <c r="X469" s="2" t="s">
        <v>266</v>
      </c>
      <c r="Y469" s="2" cm="1">
        <f t="array" ref="Y469">_xlfn.IFS(X469="yellow",Z469,X469="white",Z469,X469="grey",Z469,X469="green","",X469&lt;&gt;"green",Z469)</f>
        <v>455</v>
      </c>
      <c r="Z469" s="2">
        <v>455</v>
      </c>
      <c r="AA469" s="2">
        <v>2</v>
      </c>
      <c r="AB469" s="2">
        <v>1</v>
      </c>
      <c r="AC469" s="3"/>
    </row>
    <row r="470" spans="15:29" ht="15.75" customHeight="1" x14ac:dyDescent="0.25">
      <c r="O470" s="3"/>
      <c r="P470" s="2" t="s">
        <v>1949</v>
      </c>
      <c r="Q470" s="2" t="s">
        <v>266</v>
      </c>
      <c r="R470" s="2" cm="1">
        <f t="array" ref="R470">_xlfn.IFS(Q470="yellow",S470,Q470="white",S470,Q470="grey",S470,Q470="green","",Q470&lt;&gt;"green",S470)</f>
        <v>456</v>
      </c>
      <c r="S470" s="2">
        <v>456</v>
      </c>
      <c r="T470" s="2">
        <v>2</v>
      </c>
      <c r="U470" s="2">
        <v>1</v>
      </c>
      <c r="V470" s="3"/>
      <c r="W470" s="2" t="s">
        <v>1950</v>
      </c>
      <c r="X470" s="2" t="s">
        <v>266</v>
      </c>
      <c r="Y470" s="2" cm="1">
        <f t="array" ref="Y470">_xlfn.IFS(X470="yellow",Z470,X470="white",Z470,X470="grey",Z470,X470="green","",X470&lt;&gt;"green",Z470)</f>
        <v>456</v>
      </c>
      <c r="Z470" s="2">
        <v>456</v>
      </c>
      <c r="AA470" s="2">
        <v>2</v>
      </c>
      <c r="AB470" s="2">
        <v>1</v>
      </c>
      <c r="AC470" s="3"/>
    </row>
    <row r="471" spans="15:29" ht="15.75" customHeight="1" x14ac:dyDescent="0.25">
      <c r="O471" s="3"/>
      <c r="P471" s="2" t="s">
        <v>1951</v>
      </c>
      <c r="Q471" s="2" t="s">
        <v>266</v>
      </c>
      <c r="R471" s="2" cm="1">
        <f t="array" ref="R471">_xlfn.IFS(Q471="yellow",S471,Q471="white",S471,Q471="grey",S471,Q471="green","",Q471&lt;&gt;"green",S471)</f>
        <v>457</v>
      </c>
      <c r="S471" s="2">
        <v>457</v>
      </c>
      <c r="T471" s="2">
        <v>2</v>
      </c>
      <c r="U471" s="2">
        <v>1</v>
      </c>
      <c r="V471" s="3"/>
      <c r="W471" s="2" t="s">
        <v>1952</v>
      </c>
      <c r="X471" s="2" t="s">
        <v>266</v>
      </c>
      <c r="Y471" s="2" cm="1">
        <f t="array" ref="Y471">_xlfn.IFS(X471="yellow",Z471,X471="white",Z471,X471="grey",Z471,X471="green","",X471&lt;&gt;"green",Z471)</f>
        <v>457</v>
      </c>
      <c r="Z471" s="2">
        <v>457</v>
      </c>
      <c r="AA471" s="2">
        <v>2</v>
      </c>
      <c r="AB471" s="2">
        <v>1</v>
      </c>
      <c r="AC471" s="3"/>
    </row>
    <row r="472" spans="15:29" ht="15.75" customHeight="1" x14ac:dyDescent="0.25">
      <c r="O472" s="3"/>
      <c r="P472" s="2" t="s">
        <v>1953</v>
      </c>
      <c r="Q472" s="2" t="s">
        <v>266</v>
      </c>
      <c r="R472" s="2" cm="1">
        <f t="array" ref="R472">_xlfn.IFS(Q472="yellow",S472,Q472="white",S472,Q472="grey",S472,Q472="green","",Q472&lt;&gt;"green",S472)</f>
        <v>458</v>
      </c>
      <c r="S472" s="2">
        <v>458</v>
      </c>
      <c r="T472" s="2">
        <v>2</v>
      </c>
      <c r="U472" s="2">
        <v>1</v>
      </c>
      <c r="V472" s="3"/>
      <c r="W472" s="2" t="s">
        <v>1954</v>
      </c>
      <c r="X472" s="2" t="s">
        <v>266</v>
      </c>
      <c r="Y472" s="2" cm="1">
        <f t="array" ref="Y472">_xlfn.IFS(X472="yellow",Z472,X472="white",Z472,X472="grey",Z472,X472="green","",X472&lt;&gt;"green",Z472)</f>
        <v>458</v>
      </c>
      <c r="Z472" s="2">
        <v>458</v>
      </c>
      <c r="AA472" s="2">
        <v>2</v>
      </c>
      <c r="AB472" s="2">
        <v>1</v>
      </c>
      <c r="AC472" s="3"/>
    </row>
    <row r="473" spans="15:29" ht="15.75" customHeight="1" x14ac:dyDescent="0.25">
      <c r="O473" s="3"/>
      <c r="P473" s="2" t="s">
        <v>1955</v>
      </c>
      <c r="Q473" s="2" t="s">
        <v>266</v>
      </c>
      <c r="R473" s="2" cm="1">
        <f t="array" ref="R473">_xlfn.IFS(Q473="yellow",S473,Q473="white",S473,Q473="grey",S473,Q473="green","",Q473&lt;&gt;"green",S473)</f>
        <v>459</v>
      </c>
      <c r="S473" s="2">
        <v>459</v>
      </c>
      <c r="T473" s="2">
        <v>2</v>
      </c>
      <c r="U473" s="2">
        <v>1</v>
      </c>
      <c r="V473" s="3"/>
      <c r="W473" s="2" t="s">
        <v>1956</v>
      </c>
      <c r="X473" s="2" t="s">
        <v>266</v>
      </c>
      <c r="Y473" s="2" cm="1">
        <f t="array" ref="Y473">_xlfn.IFS(X473="yellow",Z473,X473="white",Z473,X473="grey",Z473,X473="green","",X473&lt;&gt;"green",Z473)</f>
        <v>459</v>
      </c>
      <c r="Z473" s="2">
        <v>459</v>
      </c>
      <c r="AA473" s="2">
        <v>2</v>
      </c>
      <c r="AB473" s="2">
        <v>1</v>
      </c>
      <c r="AC473" s="3"/>
    </row>
    <row r="474" spans="15:29" ht="15.75" customHeight="1" x14ac:dyDescent="0.25">
      <c r="O474" s="3"/>
      <c r="P474" s="2" t="s">
        <v>1957</v>
      </c>
      <c r="Q474" s="2" t="s">
        <v>266</v>
      </c>
      <c r="R474" s="2" cm="1">
        <f t="array" ref="R474">_xlfn.IFS(Q474="yellow",S474,Q474="white",S474,Q474="grey",S474,Q474="green","",Q474&lt;&gt;"green",S474)</f>
        <v>460</v>
      </c>
      <c r="S474" s="2">
        <v>460</v>
      </c>
      <c r="T474" s="2">
        <v>2</v>
      </c>
      <c r="U474" s="2">
        <v>1</v>
      </c>
      <c r="V474" s="3"/>
      <c r="W474" s="2" t="s">
        <v>1958</v>
      </c>
      <c r="X474" s="2" t="s">
        <v>266</v>
      </c>
      <c r="Y474" s="2" cm="1">
        <f t="array" ref="Y474">_xlfn.IFS(X474="yellow",Z474,X474="white",Z474,X474="grey",Z474,X474="green","",X474&lt;&gt;"green",Z474)</f>
        <v>460</v>
      </c>
      <c r="Z474" s="2">
        <v>460</v>
      </c>
      <c r="AA474" s="2">
        <v>2</v>
      </c>
      <c r="AB474" s="2">
        <v>1</v>
      </c>
      <c r="AC474" s="3"/>
    </row>
    <row r="475" spans="15:29" ht="15.75" customHeight="1" x14ac:dyDescent="0.25">
      <c r="O475" s="3"/>
      <c r="P475" s="2" t="s">
        <v>1959</v>
      </c>
      <c r="Q475" s="2" t="s">
        <v>266</v>
      </c>
      <c r="R475" s="2" cm="1">
        <f t="array" ref="R475">_xlfn.IFS(Q475="yellow",S475,Q475="white",S475,Q475="grey",S475,Q475="green","",Q475&lt;&gt;"green",S475)</f>
        <v>461</v>
      </c>
      <c r="S475" s="2">
        <v>461</v>
      </c>
      <c r="T475" s="2">
        <v>2</v>
      </c>
      <c r="U475" s="2">
        <v>1</v>
      </c>
      <c r="V475" s="3"/>
      <c r="W475" s="2" t="s">
        <v>1960</v>
      </c>
      <c r="X475" s="2" t="s">
        <v>266</v>
      </c>
      <c r="Y475" s="2" cm="1">
        <f t="array" ref="Y475">_xlfn.IFS(X475="yellow",Z475,X475="white",Z475,X475="grey",Z475,X475="green","",X475&lt;&gt;"green",Z475)</f>
        <v>461</v>
      </c>
      <c r="Z475" s="2">
        <v>461</v>
      </c>
      <c r="AA475" s="2">
        <v>2</v>
      </c>
      <c r="AB475" s="2">
        <v>1</v>
      </c>
      <c r="AC475" s="3"/>
    </row>
    <row r="476" spans="15:29" ht="15.75" customHeight="1" x14ac:dyDescent="0.25">
      <c r="O476" s="3"/>
      <c r="P476" s="2" t="s">
        <v>1961</v>
      </c>
      <c r="Q476" s="2" t="s">
        <v>266</v>
      </c>
      <c r="R476" s="2" cm="1">
        <f t="array" ref="R476">_xlfn.IFS(Q476="yellow",S476,Q476="white",S476,Q476="grey",S476,Q476="green","",Q476&lt;&gt;"green",S476)</f>
        <v>462</v>
      </c>
      <c r="S476" s="2">
        <v>462</v>
      </c>
      <c r="T476" s="2">
        <v>2</v>
      </c>
      <c r="U476" s="2">
        <v>1</v>
      </c>
      <c r="V476" s="3"/>
      <c r="W476" s="2" t="s">
        <v>1962</v>
      </c>
      <c r="X476" s="2" t="s">
        <v>266</v>
      </c>
      <c r="Y476" s="2" cm="1">
        <f t="array" ref="Y476">_xlfn.IFS(X476="yellow",Z476,X476="white",Z476,X476="grey",Z476,X476="green","",X476&lt;&gt;"green",Z476)</f>
        <v>462</v>
      </c>
      <c r="Z476" s="2">
        <v>462</v>
      </c>
      <c r="AA476" s="2">
        <v>2</v>
      </c>
      <c r="AB476" s="2">
        <v>1</v>
      </c>
      <c r="AC476" s="3"/>
    </row>
    <row r="477" spans="15:29" ht="15.75" customHeight="1" x14ac:dyDescent="0.25">
      <c r="O477" s="3"/>
      <c r="P477" s="2" t="s">
        <v>1963</v>
      </c>
      <c r="Q477" s="2" t="s">
        <v>266</v>
      </c>
      <c r="R477" s="2" cm="1">
        <f t="array" ref="R477">_xlfn.IFS(Q477="yellow",S477,Q477="white",S477,Q477="grey",S477,Q477="green","",Q477&lt;&gt;"green",S477)</f>
        <v>463</v>
      </c>
      <c r="S477" s="2">
        <v>463</v>
      </c>
      <c r="T477" s="2">
        <v>2</v>
      </c>
      <c r="U477" s="2">
        <v>1</v>
      </c>
      <c r="V477" s="3"/>
      <c r="W477" s="23" t="s">
        <v>1964</v>
      </c>
      <c r="X477" s="21" t="s">
        <v>218</v>
      </c>
      <c r="Y477" s="2" t="str" cm="1">
        <f t="array" ref="Y477">_xlfn.IFS(X477="yellow",Z477,X477="white",Z477,X477="grey",Z477,X477="green","",X477&lt;&gt;"green",Z477)</f>
        <v/>
      </c>
      <c r="Z477" s="2">
        <v>463</v>
      </c>
      <c r="AA477" s="2">
        <v>3</v>
      </c>
      <c r="AB477" s="2">
        <v>0</v>
      </c>
      <c r="AC477" s="3"/>
    </row>
    <row r="478" spans="15:29" ht="15.75" customHeight="1" x14ac:dyDescent="0.25">
      <c r="O478" s="3"/>
      <c r="P478" s="2" t="s">
        <v>1965</v>
      </c>
      <c r="Q478" s="2" t="s">
        <v>266</v>
      </c>
      <c r="R478" s="2" cm="1">
        <f t="array" ref="R478">_xlfn.IFS(Q478="yellow",S478,Q478="white",S478,Q478="grey",S478,Q478="green","",Q478&lt;&gt;"green",S478)</f>
        <v>464</v>
      </c>
      <c r="S478" s="2">
        <v>464</v>
      </c>
      <c r="T478" s="2">
        <v>2</v>
      </c>
      <c r="U478" s="2">
        <v>1</v>
      </c>
      <c r="V478" s="3"/>
      <c r="W478" s="23" t="s">
        <v>1966</v>
      </c>
      <c r="X478" s="21" t="s">
        <v>218</v>
      </c>
      <c r="Y478" s="2" t="str" cm="1">
        <f t="array" ref="Y478">_xlfn.IFS(X478="yellow",Z478,X478="white",Z478,X478="grey",Z478,X478="green","",X478&lt;&gt;"green",Z478)</f>
        <v/>
      </c>
      <c r="Z478" s="2">
        <v>464</v>
      </c>
      <c r="AA478" s="2">
        <v>3</v>
      </c>
      <c r="AB478" s="2">
        <v>0</v>
      </c>
      <c r="AC478" s="3"/>
    </row>
    <row r="479" spans="15:29" ht="15.75" customHeight="1" x14ac:dyDescent="0.25">
      <c r="O479" s="3"/>
      <c r="P479" s="2" t="s">
        <v>1967</v>
      </c>
      <c r="Q479" s="2" t="s">
        <v>266</v>
      </c>
      <c r="R479" s="2" cm="1">
        <f t="array" ref="R479">_xlfn.IFS(Q479="yellow",S479,Q479="white",S479,Q479="grey",S479,Q479="green","",Q479&lt;&gt;"green",S479)</f>
        <v>465</v>
      </c>
      <c r="S479" s="2">
        <v>465</v>
      </c>
      <c r="T479" s="2">
        <v>2</v>
      </c>
      <c r="U479" s="2">
        <v>1</v>
      </c>
      <c r="V479" s="3"/>
      <c r="W479" s="23" t="s">
        <v>1968</v>
      </c>
      <c r="X479" s="21" t="s">
        <v>218</v>
      </c>
      <c r="Y479" s="2" t="str" cm="1">
        <f t="array" ref="Y479">_xlfn.IFS(X479="yellow",Z479,X479="white",Z479,X479="grey",Z479,X479="green","",X479&lt;&gt;"green",Z479)</f>
        <v/>
      </c>
      <c r="Z479" s="2">
        <v>465</v>
      </c>
      <c r="AA479" s="2">
        <v>3</v>
      </c>
      <c r="AB479" s="2">
        <v>0</v>
      </c>
      <c r="AC479" s="3"/>
    </row>
    <row r="480" spans="15:29" ht="15.75" customHeight="1" x14ac:dyDescent="0.25">
      <c r="O480" s="3"/>
      <c r="P480" s="2" t="s">
        <v>1969</v>
      </c>
      <c r="Q480" s="2" t="s">
        <v>266</v>
      </c>
      <c r="R480" s="2" cm="1">
        <f t="array" ref="R480">_xlfn.IFS(Q480="yellow",S480,Q480="white",S480,Q480="grey",S480,Q480="green","",Q480&lt;&gt;"green",S480)</f>
        <v>466</v>
      </c>
      <c r="S480" s="2">
        <v>466</v>
      </c>
      <c r="T480" s="2">
        <v>2</v>
      </c>
      <c r="U480" s="2">
        <v>1</v>
      </c>
      <c r="V480" s="3"/>
      <c r="W480" s="2" t="s">
        <v>1970</v>
      </c>
      <c r="X480" s="2" t="s">
        <v>266</v>
      </c>
      <c r="Y480" s="2" cm="1">
        <f t="array" ref="Y480">_xlfn.IFS(X480="yellow",Z480,X480="white",Z480,X480="grey",Z480,X480="green","",X480&lt;&gt;"green",Z480)</f>
        <v>466</v>
      </c>
      <c r="Z480" s="2">
        <v>466</v>
      </c>
      <c r="AA480" s="2">
        <v>2</v>
      </c>
      <c r="AB480" s="2">
        <v>1</v>
      </c>
      <c r="AC480" s="3"/>
    </row>
    <row r="481" spans="15:29" ht="15.75" customHeight="1" x14ac:dyDescent="0.25">
      <c r="O481" s="3"/>
      <c r="P481" s="2" t="s">
        <v>1971</v>
      </c>
      <c r="Q481" s="2" t="s">
        <v>266</v>
      </c>
      <c r="R481" s="2" cm="1">
        <f t="array" ref="R481">_xlfn.IFS(Q481="yellow",S481,Q481="white",S481,Q481="grey",S481,Q481="green","",Q481&lt;&gt;"green",S481)</f>
        <v>467</v>
      </c>
      <c r="S481" s="2">
        <v>467</v>
      </c>
      <c r="T481" s="2">
        <v>2</v>
      </c>
      <c r="U481" s="2">
        <v>1</v>
      </c>
      <c r="V481" s="3"/>
      <c r="W481" s="2" t="s">
        <v>1972</v>
      </c>
      <c r="X481" s="2" t="s">
        <v>266</v>
      </c>
      <c r="Y481" s="2" cm="1">
        <f t="array" ref="Y481">_xlfn.IFS(X481="yellow",Z481,X481="white",Z481,X481="grey",Z481,X481="green","",X481&lt;&gt;"green",Z481)</f>
        <v>467</v>
      </c>
      <c r="Z481" s="2">
        <v>467</v>
      </c>
      <c r="AA481" s="2">
        <v>2</v>
      </c>
      <c r="AB481" s="2">
        <v>1</v>
      </c>
      <c r="AC481" s="3"/>
    </row>
    <row r="482" spans="15:29" ht="15.75" customHeight="1" x14ac:dyDescent="0.25">
      <c r="O482" s="3"/>
      <c r="P482" s="2" t="s">
        <v>1973</v>
      </c>
      <c r="Q482" s="2" t="s">
        <v>266</v>
      </c>
      <c r="R482" s="2" cm="1">
        <f t="array" ref="R482">_xlfn.IFS(Q482="yellow",S482,Q482="white",S482,Q482="grey",S482,Q482="green","",Q482&lt;&gt;"green",S482)</f>
        <v>468</v>
      </c>
      <c r="S482" s="2">
        <v>468</v>
      </c>
      <c r="T482" s="2">
        <v>2</v>
      </c>
      <c r="U482" s="2">
        <v>1</v>
      </c>
      <c r="V482" s="3"/>
      <c r="W482" s="2" t="s">
        <v>1974</v>
      </c>
      <c r="X482" s="2" t="s">
        <v>266</v>
      </c>
      <c r="Y482" s="2" cm="1">
        <f t="array" ref="Y482">_xlfn.IFS(X482="yellow",Z482,X482="white",Z482,X482="grey",Z482,X482="green","",X482&lt;&gt;"green",Z482)</f>
        <v>468</v>
      </c>
      <c r="Z482" s="2">
        <v>468</v>
      </c>
      <c r="AA482" s="2">
        <v>2</v>
      </c>
      <c r="AB482" s="2">
        <v>1</v>
      </c>
      <c r="AC482" s="3"/>
    </row>
    <row r="483" spans="15:29" ht="15.75" customHeight="1" x14ac:dyDescent="0.25">
      <c r="O483" s="3"/>
      <c r="P483" s="2" t="s">
        <v>1975</v>
      </c>
      <c r="Q483" s="2" t="s">
        <v>266</v>
      </c>
      <c r="R483" s="2" cm="1">
        <f t="array" ref="R483">_xlfn.IFS(Q483="yellow",S483,Q483="white",S483,Q483="grey",S483,Q483="green","",Q483&lt;&gt;"green",S483)</f>
        <v>469</v>
      </c>
      <c r="S483" s="2">
        <v>469</v>
      </c>
      <c r="T483" s="2">
        <v>2</v>
      </c>
      <c r="U483" s="2">
        <v>1</v>
      </c>
      <c r="V483" s="3"/>
      <c r="W483" s="2" t="s">
        <v>1976</v>
      </c>
      <c r="X483" s="2" t="s">
        <v>266</v>
      </c>
      <c r="Y483" s="2" cm="1">
        <f t="array" ref="Y483">_xlfn.IFS(X483="yellow",Z483,X483="white",Z483,X483="grey",Z483,X483="green","",X483&lt;&gt;"green",Z483)</f>
        <v>469</v>
      </c>
      <c r="Z483" s="2">
        <v>469</v>
      </c>
      <c r="AA483" s="2">
        <v>2</v>
      </c>
      <c r="AB483" s="2">
        <v>1</v>
      </c>
      <c r="AC483" s="3"/>
    </row>
    <row r="484" spans="15:29" ht="15.75" customHeight="1" x14ac:dyDescent="0.25">
      <c r="O484" s="3"/>
      <c r="P484" s="2" t="s">
        <v>1977</v>
      </c>
      <c r="Q484" s="2" t="s">
        <v>266</v>
      </c>
      <c r="R484" s="2" cm="1">
        <f t="array" ref="R484">_xlfn.IFS(Q484="yellow",S484,Q484="white",S484,Q484="grey",S484,Q484="green","",Q484&lt;&gt;"green",S484)</f>
        <v>470</v>
      </c>
      <c r="S484" s="2">
        <v>470</v>
      </c>
      <c r="T484" s="2">
        <v>2</v>
      </c>
      <c r="U484" s="2">
        <v>1</v>
      </c>
      <c r="V484" s="3"/>
      <c r="W484" s="2" t="s">
        <v>1978</v>
      </c>
      <c r="X484" s="2" t="s">
        <v>266</v>
      </c>
      <c r="Y484" s="2" cm="1">
        <f t="array" ref="Y484">_xlfn.IFS(X484="yellow",Z484,X484="white",Z484,X484="grey",Z484,X484="green","",X484&lt;&gt;"green",Z484)</f>
        <v>470</v>
      </c>
      <c r="Z484" s="2">
        <v>470</v>
      </c>
      <c r="AA484" s="2">
        <v>2</v>
      </c>
      <c r="AB484" s="2">
        <v>1</v>
      </c>
      <c r="AC484" s="3"/>
    </row>
    <row r="485" spans="15:29" ht="15.75" customHeight="1" x14ac:dyDescent="0.25">
      <c r="O485" s="3"/>
      <c r="P485" s="2" t="s">
        <v>1979</v>
      </c>
      <c r="Q485" s="2" t="s">
        <v>266</v>
      </c>
      <c r="R485" s="2" cm="1">
        <f t="array" ref="R485">_xlfn.IFS(Q485="yellow",S485,Q485="white",S485,Q485="grey",S485,Q485="green","",Q485&lt;&gt;"green",S485)</f>
        <v>471</v>
      </c>
      <c r="S485" s="2">
        <v>471</v>
      </c>
      <c r="T485" s="2">
        <v>2</v>
      </c>
      <c r="U485" s="2">
        <v>1</v>
      </c>
      <c r="V485" s="3"/>
      <c r="W485" s="2" t="s">
        <v>1980</v>
      </c>
      <c r="X485" s="2" t="s">
        <v>266</v>
      </c>
      <c r="Y485" s="2" cm="1">
        <f t="array" ref="Y485">_xlfn.IFS(X485="yellow",Z485,X485="white",Z485,X485="grey",Z485,X485="green","",X485&lt;&gt;"green",Z485)</f>
        <v>471</v>
      </c>
      <c r="Z485" s="2">
        <v>471</v>
      </c>
      <c r="AA485" s="2">
        <v>2</v>
      </c>
      <c r="AB485" s="2">
        <v>1</v>
      </c>
      <c r="AC485" s="3"/>
    </row>
    <row r="486" spans="15:29" ht="15.75" customHeight="1" x14ac:dyDescent="0.25">
      <c r="O486" s="3"/>
      <c r="P486" s="2" t="s">
        <v>1981</v>
      </c>
      <c r="Q486" s="2" t="s">
        <v>266</v>
      </c>
      <c r="R486" s="2" cm="1">
        <f t="array" ref="R486">_xlfn.IFS(Q486="yellow",S486,Q486="white",S486,Q486="grey",S486,Q486="green","",Q486&lt;&gt;"green",S486)</f>
        <v>472</v>
      </c>
      <c r="S486" s="2">
        <v>472</v>
      </c>
      <c r="T486" s="2">
        <v>2</v>
      </c>
      <c r="U486" s="2">
        <v>1</v>
      </c>
      <c r="V486" s="3"/>
      <c r="W486" s="2" t="s">
        <v>1982</v>
      </c>
      <c r="X486" s="2" t="s">
        <v>266</v>
      </c>
      <c r="Y486" s="2" cm="1">
        <f t="array" ref="Y486">_xlfn.IFS(X486="yellow",Z486,X486="white",Z486,X486="grey",Z486,X486="green","",X486&lt;&gt;"green",Z486)</f>
        <v>472</v>
      </c>
      <c r="Z486" s="2">
        <v>472</v>
      </c>
      <c r="AA486" s="2">
        <v>2</v>
      </c>
      <c r="AB486" s="2">
        <v>1</v>
      </c>
      <c r="AC486" s="3"/>
    </row>
    <row r="487" spans="15:29" ht="15.75" customHeight="1" x14ac:dyDescent="0.25">
      <c r="O487" s="3"/>
      <c r="P487" s="2" t="s">
        <v>1983</v>
      </c>
      <c r="Q487" s="2" t="s">
        <v>266</v>
      </c>
      <c r="R487" s="2" cm="1">
        <f t="array" ref="R487">_xlfn.IFS(Q487="yellow",S487,Q487="white",S487,Q487="grey",S487,Q487="green","",Q487&lt;&gt;"green",S487)</f>
        <v>473</v>
      </c>
      <c r="S487" s="2">
        <v>473</v>
      </c>
      <c r="T487" s="2">
        <v>2</v>
      </c>
      <c r="U487" s="2">
        <v>1</v>
      </c>
      <c r="V487" s="3"/>
      <c r="W487" s="2" t="s">
        <v>1984</v>
      </c>
      <c r="X487" s="2" t="s">
        <v>266</v>
      </c>
      <c r="Y487" s="2" cm="1">
        <f t="array" ref="Y487">_xlfn.IFS(X487="yellow",Z487,X487="white",Z487,X487="grey",Z487,X487="green","",X487&lt;&gt;"green",Z487)</f>
        <v>473</v>
      </c>
      <c r="Z487" s="2">
        <v>473</v>
      </c>
      <c r="AA487" s="2">
        <v>2</v>
      </c>
      <c r="AB487" s="2">
        <v>1</v>
      </c>
      <c r="AC487" s="3"/>
    </row>
    <row r="488" spans="15:29" ht="15.75" customHeight="1" x14ac:dyDescent="0.25">
      <c r="O488" s="3"/>
      <c r="P488" s="2" t="s">
        <v>1985</v>
      </c>
      <c r="Q488" s="2" t="s">
        <v>266</v>
      </c>
      <c r="R488" s="2" cm="1">
        <f t="array" ref="R488">_xlfn.IFS(Q488="yellow",S488,Q488="white",S488,Q488="grey",S488,Q488="green","",Q488&lt;&gt;"green",S488)</f>
        <v>474</v>
      </c>
      <c r="S488" s="2">
        <v>474</v>
      </c>
      <c r="T488" s="2">
        <v>2</v>
      </c>
      <c r="U488" s="2">
        <v>1</v>
      </c>
      <c r="V488" s="3"/>
      <c r="W488" s="23" t="s">
        <v>1986</v>
      </c>
      <c r="X488" s="21" t="s">
        <v>218</v>
      </c>
      <c r="Y488" s="2" t="str" cm="1">
        <f t="array" ref="Y488">_xlfn.IFS(X488="yellow",Z488,X488="white",Z488,X488="grey",Z488,X488="green","",X488&lt;&gt;"green",Z488)</f>
        <v/>
      </c>
      <c r="Z488" s="2">
        <v>474</v>
      </c>
      <c r="AA488" s="2">
        <v>3</v>
      </c>
      <c r="AB488" s="2">
        <v>0</v>
      </c>
      <c r="AC488" s="3"/>
    </row>
    <row r="489" spans="15:29" ht="15.75" customHeight="1" x14ac:dyDescent="0.25">
      <c r="O489" s="3"/>
      <c r="P489" s="2" t="s">
        <v>1987</v>
      </c>
      <c r="Q489" s="2" t="s">
        <v>266</v>
      </c>
      <c r="R489" s="2" cm="1">
        <f t="array" ref="R489">_xlfn.IFS(Q489="yellow",S489,Q489="white",S489,Q489="grey",S489,Q489="green","",Q489&lt;&gt;"green",S489)</f>
        <v>475</v>
      </c>
      <c r="S489" s="2">
        <v>475</v>
      </c>
      <c r="T489" s="2">
        <v>2</v>
      </c>
      <c r="U489" s="2">
        <v>1</v>
      </c>
      <c r="V489" s="3"/>
      <c r="W489" s="23" t="s">
        <v>1988</v>
      </c>
      <c r="X489" s="21" t="s">
        <v>218</v>
      </c>
      <c r="Y489" s="2" t="str" cm="1">
        <f t="array" ref="Y489">_xlfn.IFS(X489="yellow",Z489,X489="white",Z489,X489="grey",Z489,X489="green","",X489&lt;&gt;"green",Z489)</f>
        <v/>
      </c>
      <c r="Z489" s="2">
        <v>475</v>
      </c>
      <c r="AA489" s="2">
        <v>3</v>
      </c>
      <c r="AB489" s="2">
        <v>0</v>
      </c>
      <c r="AC489" s="3"/>
    </row>
    <row r="490" spans="15:29" ht="15.75" customHeight="1" x14ac:dyDescent="0.25">
      <c r="O490" s="3"/>
      <c r="P490" s="2" t="s">
        <v>1989</v>
      </c>
      <c r="Q490" s="2" t="s">
        <v>266</v>
      </c>
      <c r="R490" s="2" cm="1">
        <f t="array" ref="R490">_xlfn.IFS(Q490="yellow",S490,Q490="white",S490,Q490="grey",S490,Q490="green","",Q490&lt;&gt;"green",S490)</f>
        <v>476</v>
      </c>
      <c r="S490" s="2">
        <v>476</v>
      </c>
      <c r="T490" s="2">
        <v>2</v>
      </c>
      <c r="U490" s="2">
        <v>1</v>
      </c>
      <c r="V490" s="3"/>
      <c r="W490" s="23" t="s">
        <v>1990</v>
      </c>
      <c r="X490" s="21" t="s">
        <v>218</v>
      </c>
      <c r="Y490" s="2" t="str" cm="1">
        <f t="array" ref="Y490">_xlfn.IFS(X490="yellow",Z490,X490="white",Z490,X490="grey",Z490,X490="green","",X490&lt;&gt;"green",Z490)</f>
        <v/>
      </c>
      <c r="Z490" s="2">
        <v>476</v>
      </c>
      <c r="AA490" s="2">
        <v>3</v>
      </c>
      <c r="AB490" s="2">
        <v>0</v>
      </c>
      <c r="AC490" s="3"/>
    </row>
    <row r="491" spans="15:29" ht="15.75" customHeight="1" x14ac:dyDescent="0.25">
      <c r="O491" s="3" t="s">
        <v>214</v>
      </c>
      <c r="P491" s="22" t="s">
        <v>1991</v>
      </c>
      <c r="Q491" s="12" t="s">
        <v>216</v>
      </c>
      <c r="R491" s="2" cm="1">
        <f t="array" ref="R491">_xlfn.IFS(Q491="yellow",S491,Q491="white",S491,Q491="grey",S491,Q491="green","",Q491&lt;&gt;"green",S491)</f>
        <v>477</v>
      </c>
      <c r="S491" s="2">
        <v>477</v>
      </c>
      <c r="T491" s="2">
        <v>2</v>
      </c>
      <c r="U491" s="2">
        <v>1</v>
      </c>
      <c r="V491" s="3"/>
      <c r="W491" s="2" t="s">
        <v>1992</v>
      </c>
      <c r="X491" s="2" t="s">
        <v>266</v>
      </c>
      <c r="Y491" s="2" cm="1">
        <f t="array" ref="Y491">_xlfn.IFS(X491="yellow",Z491,X491="white",Z491,X491="grey",Z491,X491="green","",X491&lt;&gt;"green",Z491)</f>
        <v>477</v>
      </c>
      <c r="Z491" s="2">
        <v>477</v>
      </c>
      <c r="AA491" s="2">
        <v>2</v>
      </c>
      <c r="AB491" s="2">
        <v>1</v>
      </c>
      <c r="AC491" s="3"/>
    </row>
    <row r="492" spans="15:29" ht="15.75" customHeight="1" x14ac:dyDescent="0.25">
      <c r="O492" s="3"/>
      <c r="P492" s="2" t="s">
        <v>1993</v>
      </c>
      <c r="Q492" s="2" t="s">
        <v>266</v>
      </c>
      <c r="R492" s="2" cm="1">
        <f t="array" ref="R492">_xlfn.IFS(Q492="yellow",S492,Q492="white",S492,Q492="grey",S492,Q492="green","",Q492&lt;&gt;"green",S492)</f>
        <v>478</v>
      </c>
      <c r="S492" s="2">
        <v>478</v>
      </c>
      <c r="T492" s="2">
        <v>2</v>
      </c>
      <c r="U492" s="2">
        <v>1</v>
      </c>
      <c r="V492" s="3"/>
      <c r="W492" s="2" t="s">
        <v>1994</v>
      </c>
      <c r="X492" s="2" t="s">
        <v>266</v>
      </c>
      <c r="Y492" s="2" cm="1">
        <f t="array" ref="Y492">_xlfn.IFS(X492="yellow",Z492,X492="white",Z492,X492="grey",Z492,X492="green","",X492&lt;&gt;"green",Z492)</f>
        <v>478</v>
      </c>
      <c r="Z492" s="2">
        <v>478</v>
      </c>
      <c r="AA492" s="2">
        <v>2</v>
      </c>
      <c r="AB492" s="2">
        <v>1</v>
      </c>
      <c r="AC492" s="3"/>
    </row>
    <row r="493" spans="15:29" ht="15.75" customHeight="1" x14ac:dyDescent="0.25">
      <c r="O493" s="3"/>
      <c r="P493" s="2" t="s">
        <v>1995</v>
      </c>
      <c r="Q493" s="2" t="s">
        <v>266</v>
      </c>
      <c r="R493" s="2" cm="1">
        <f t="array" ref="R493">_xlfn.IFS(Q493="yellow",S493,Q493="white",S493,Q493="grey",S493,Q493="green","",Q493&lt;&gt;"green",S493)</f>
        <v>479</v>
      </c>
      <c r="S493" s="2">
        <v>479</v>
      </c>
      <c r="T493" s="2">
        <v>2</v>
      </c>
      <c r="U493" s="2">
        <v>1</v>
      </c>
      <c r="V493" s="3"/>
      <c r="W493" s="2" t="s">
        <v>1996</v>
      </c>
      <c r="X493" s="2" t="s">
        <v>266</v>
      </c>
      <c r="Y493" s="2" cm="1">
        <f t="array" ref="Y493">_xlfn.IFS(X493="yellow",Z493,X493="white",Z493,X493="grey",Z493,X493="green","",X493&lt;&gt;"green",Z493)</f>
        <v>479</v>
      </c>
      <c r="Z493" s="2">
        <v>479</v>
      </c>
      <c r="AA493" s="2">
        <v>2</v>
      </c>
      <c r="AB493" s="2">
        <v>1</v>
      </c>
      <c r="AC493" s="3"/>
    </row>
    <row r="494" spans="15:29" ht="15.75" customHeight="1" x14ac:dyDescent="0.25">
      <c r="O494" s="3"/>
      <c r="P494" s="2" t="s">
        <v>1997</v>
      </c>
      <c r="Q494" s="2" t="s">
        <v>266</v>
      </c>
      <c r="R494" s="2" cm="1">
        <f t="array" ref="R494">_xlfn.IFS(Q494="yellow",S494,Q494="white",S494,Q494="grey",S494,Q494="green","",Q494&lt;&gt;"green",S494)</f>
        <v>480</v>
      </c>
      <c r="S494" s="2">
        <v>480</v>
      </c>
      <c r="T494" s="2">
        <v>2</v>
      </c>
      <c r="U494" s="2">
        <v>1</v>
      </c>
      <c r="V494" s="3"/>
      <c r="W494" s="2" t="s">
        <v>1998</v>
      </c>
      <c r="X494" s="2" t="s">
        <v>266</v>
      </c>
      <c r="Y494" s="2" cm="1">
        <f t="array" ref="Y494">_xlfn.IFS(X494="yellow",Z494,X494="white",Z494,X494="grey",Z494,X494="green","",X494&lt;&gt;"green",Z494)</f>
        <v>480</v>
      </c>
      <c r="Z494" s="2">
        <v>480</v>
      </c>
      <c r="AA494" s="2">
        <v>2</v>
      </c>
      <c r="AB494" s="2">
        <v>1</v>
      </c>
      <c r="AC494" s="3"/>
    </row>
    <row r="495" spans="15:29" ht="15.75" customHeight="1" x14ac:dyDescent="0.25">
      <c r="O495" s="3"/>
      <c r="P495" s="2" t="s">
        <v>1999</v>
      </c>
      <c r="Q495" s="2" t="s">
        <v>266</v>
      </c>
      <c r="R495" s="2" cm="1">
        <f t="array" ref="R495">_xlfn.IFS(Q495="yellow",S495,Q495="white",S495,Q495="grey",S495,Q495="green","",Q495&lt;&gt;"green",S495)</f>
        <v>481</v>
      </c>
      <c r="S495" s="2">
        <v>481</v>
      </c>
      <c r="T495" s="2">
        <v>2</v>
      </c>
      <c r="U495" s="2">
        <v>1</v>
      </c>
      <c r="V495" s="3"/>
      <c r="W495" s="2" t="s">
        <v>2000</v>
      </c>
      <c r="X495" s="2" t="s">
        <v>266</v>
      </c>
      <c r="Y495" s="2" cm="1">
        <f t="array" ref="Y495">_xlfn.IFS(X495="yellow",Z495,X495="white",Z495,X495="grey",Z495,X495="green","",X495&lt;&gt;"green",Z495)</f>
        <v>481</v>
      </c>
      <c r="Z495" s="2">
        <v>481</v>
      </c>
      <c r="AA495" s="2">
        <v>2</v>
      </c>
      <c r="AB495" s="2">
        <v>1</v>
      </c>
      <c r="AC495" s="3"/>
    </row>
    <row r="496" spans="15:29" ht="15.75" customHeight="1" x14ac:dyDescent="0.25">
      <c r="O496" s="3"/>
      <c r="P496" s="2" t="s">
        <v>2001</v>
      </c>
      <c r="Q496" s="2" t="s">
        <v>266</v>
      </c>
      <c r="R496" s="2" cm="1">
        <f t="array" ref="R496">_xlfn.IFS(Q496="yellow",S496,Q496="white",S496,Q496="grey",S496,Q496="green","",Q496&lt;&gt;"green",S496)</f>
        <v>482</v>
      </c>
      <c r="S496" s="2">
        <v>482</v>
      </c>
      <c r="T496" s="2">
        <v>2</v>
      </c>
      <c r="U496" s="2">
        <v>1</v>
      </c>
      <c r="V496" s="3"/>
      <c r="W496" s="2" t="s">
        <v>2002</v>
      </c>
      <c r="X496" s="2" t="s">
        <v>266</v>
      </c>
      <c r="Y496" s="2" cm="1">
        <f t="array" ref="Y496">_xlfn.IFS(X496="yellow",Z496,X496="white",Z496,X496="grey",Z496,X496="green","",X496&lt;&gt;"green",Z496)</f>
        <v>482</v>
      </c>
      <c r="Z496" s="2">
        <v>482</v>
      </c>
      <c r="AA496" s="2">
        <v>2</v>
      </c>
      <c r="AB496" s="2">
        <v>1</v>
      </c>
      <c r="AC496" s="3"/>
    </row>
    <row r="497" spans="15:29" ht="15.75" customHeight="1" x14ac:dyDescent="0.25">
      <c r="O497" s="3"/>
      <c r="P497" s="2" t="s">
        <v>2003</v>
      </c>
      <c r="Q497" s="2" t="s">
        <v>266</v>
      </c>
      <c r="R497" s="2" cm="1">
        <f t="array" ref="R497">_xlfn.IFS(Q497="yellow",S497,Q497="white",S497,Q497="grey",S497,Q497="green","",Q497&lt;&gt;"green",S497)</f>
        <v>483</v>
      </c>
      <c r="S497" s="2">
        <v>483</v>
      </c>
      <c r="T497" s="2">
        <v>2</v>
      </c>
      <c r="U497" s="2">
        <v>1</v>
      </c>
      <c r="V497" s="3"/>
      <c r="W497" s="2" t="s">
        <v>2004</v>
      </c>
      <c r="X497" s="2" t="s">
        <v>266</v>
      </c>
      <c r="Y497" s="2" cm="1">
        <f t="array" ref="Y497">_xlfn.IFS(X497="yellow",Z497,X497="white",Z497,X497="grey",Z497,X497="green","",X497&lt;&gt;"green",Z497)</f>
        <v>483</v>
      </c>
      <c r="Z497" s="2">
        <v>483</v>
      </c>
      <c r="AA497" s="2">
        <v>2</v>
      </c>
      <c r="AB497" s="2">
        <v>1</v>
      </c>
      <c r="AC497" s="3"/>
    </row>
    <row r="498" spans="15:29" ht="15.75" customHeight="1" x14ac:dyDescent="0.25">
      <c r="O498" s="3"/>
      <c r="P498" s="2" t="s">
        <v>2005</v>
      </c>
      <c r="Q498" s="2" t="s">
        <v>266</v>
      </c>
      <c r="R498" s="2" cm="1">
        <f t="array" ref="R498">_xlfn.IFS(Q498="yellow",S498,Q498="white",S498,Q498="grey",S498,Q498="green","",Q498&lt;&gt;"green",S498)</f>
        <v>484</v>
      </c>
      <c r="S498" s="2">
        <v>484</v>
      </c>
      <c r="T498" s="2">
        <v>2</v>
      </c>
      <c r="U498" s="2">
        <v>1</v>
      </c>
      <c r="V498" s="3"/>
      <c r="W498" s="2" t="s">
        <v>2006</v>
      </c>
      <c r="X498" s="2" t="s">
        <v>266</v>
      </c>
      <c r="Y498" s="2" cm="1">
        <f t="array" ref="Y498">_xlfn.IFS(X498="yellow",Z498,X498="white",Z498,X498="grey",Z498,X498="green","",X498&lt;&gt;"green",Z498)</f>
        <v>484</v>
      </c>
      <c r="Z498" s="2">
        <v>484</v>
      </c>
      <c r="AA498" s="2">
        <v>2</v>
      </c>
      <c r="AB498" s="2">
        <v>1</v>
      </c>
      <c r="AC498" s="3"/>
    </row>
    <row r="499" spans="15:29" ht="15.75" customHeight="1" x14ac:dyDescent="0.25">
      <c r="O499" s="3"/>
      <c r="P499" s="2" t="s">
        <v>2007</v>
      </c>
      <c r="Q499" s="2" t="s">
        <v>266</v>
      </c>
      <c r="R499" s="2" cm="1">
        <f t="array" ref="R499">_xlfn.IFS(Q499="yellow",S499,Q499="white",S499,Q499="grey",S499,Q499="green","",Q499&lt;&gt;"green",S499)</f>
        <v>485</v>
      </c>
      <c r="S499" s="2">
        <v>485</v>
      </c>
      <c r="T499" s="2">
        <v>2</v>
      </c>
      <c r="U499" s="2">
        <v>1</v>
      </c>
      <c r="V499" s="3" t="s">
        <v>214</v>
      </c>
      <c r="W499" s="22" t="s">
        <v>2008</v>
      </c>
      <c r="X499" s="12" t="s">
        <v>216</v>
      </c>
      <c r="Y499" s="2" cm="1">
        <f t="array" ref="Y499">_xlfn.IFS(X499="yellow",Z499,X499="white",Z499,X499="grey",Z499,X499="green","",X499&lt;&gt;"green",Z499)</f>
        <v>485</v>
      </c>
      <c r="Z499" s="2">
        <v>485</v>
      </c>
      <c r="AA499" s="2">
        <v>2</v>
      </c>
      <c r="AB499" s="2">
        <v>1</v>
      </c>
      <c r="AC499" s="3"/>
    </row>
    <row r="500" spans="15:29" ht="15.75" customHeight="1" x14ac:dyDescent="0.25">
      <c r="O500" s="3"/>
      <c r="P500" s="2" t="s">
        <v>2009</v>
      </c>
      <c r="Q500" s="2" t="s">
        <v>266</v>
      </c>
      <c r="R500" s="2" cm="1">
        <f t="array" ref="R500">_xlfn.IFS(Q500="yellow",S500,Q500="white",S500,Q500="grey",S500,Q500="green","",Q500&lt;&gt;"green",S500)</f>
        <v>486</v>
      </c>
      <c r="S500" s="2">
        <v>486</v>
      </c>
      <c r="T500" s="2">
        <v>2</v>
      </c>
      <c r="U500" s="2">
        <v>1</v>
      </c>
      <c r="V500" s="3" t="s">
        <v>214</v>
      </c>
      <c r="W500" s="22" t="s">
        <v>2010</v>
      </c>
      <c r="X500" s="12" t="s">
        <v>216</v>
      </c>
      <c r="Y500" s="2" cm="1">
        <f t="array" ref="Y500">_xlfn.IFS(X500="yellow",Z500,X500="white",Z500,X500="grey",Z500,X500="green","",X500&lt;&gt;"green",Z500)</f>
        <v>486</v>
      </c>
      <c r="Z500" s="2">
        <v>486</v>
      </c>
      <c r="AA500" s="2">
        <v>2</v>
      </c>
      <c r="AB500" s="2">
        <v>1</v>
      </c>
      <c r="AC500" s="3"/>
    </row>
    <row r="501" spans="15:29" ht="15.75" customHeight="1" x14ac:dyDescent="0.25">
      <c r="O501" s="3"/>
      <c r="P501" s="2" t="s">
        <v>2011</v>
      </c>
      <c r="Q501" s="2" t="s">
        <v>266</v>
      </c>
      <c r="R501" s="2" cm="1">
        <f t="array" ref="R501">_xlfn.IFS(Q501="yellow",S501,Q501="white",S501,Q501="grey",S501,Q501="green","",Q501&lt;&gt;"green",S501)</f>
        <v>487</v>
      </c>
      <c r="S501" s="2">
        <v>487</v>
      </c>
      <c r="T501" s="2">
        <v>2</v>
      </c>
      <c r="U501" s="2">
        <v>1</v>
      </c>
      <c r="V501" s="3" t="s">
        <v>214</v>
      </c>
      <c r="W501" s="22" t="s">
        <v>2012</v>
      </c>
      <c r="X501" s="12" t="s">
        <v>216</v>
      </c>
      <c r="Y501" s="2" cm="1">
        <f t="array" ref="Y501">_xlfn.IFS(X501="yellow",Z501,X501="white",Z501,X501="grey",Z501,X501="green","",X501&lt;&gt;"green",Z501)</f>
        <v>487</v>
      </c>
      <c r="Z501" s="2">
        <v>487</v>
      </c>
      <c r="AA501" s="2">
        <v>2</v>
      </c>
      <c r="AB501" s="2">
        <v>1</v>
      </c>
      <c r="AC501" s="3"/>
    </row>
    <row r="502" spans="15:29" ht="15.75" customHeight="1" x14ac:dyDescent="0.25">
      <c r="O502" s="3"/>
      <c r="P502" s="2" t="s">
        <v>2013</v>
      </c>
      <c r="Q502" s="2" t="s">
        <v>266</v>
      </c>
      <c r="R502" s="2" cm="1">
        <f t="array" ref="R502">_xlfn.IFS(Q502="yellow",S502,Q502="white",S502,Q502="grey",S502,Q502="green","",Q502&lt;&gt;"green",S502)</f>
        <v>488</v>
      </c>
      <c r="S502" s="2">
        <v>488</v>
      </c>
      <c r="T502" s="2">
        <v>2</v>
      </c>
      <c r="U502" s="2">
        <v>1</v>
      </c>
      <c r="V502" s="3" t="s">
        <v>214</v>
      </c>
      <c r="W502" s="22" t="s">
        <v>2014</v>
      </c>
      <c r="X502" s="12" t="s">
        <v>216</v>
      </c>
      <c r="Y502" s="2" cm="1">
        <f t="array" ref="Y502">_xlfn.IFS(X502="yellow",Z502,X502="white",Z502,X502="grey",Z502,X502="green","",X502&lt;&gt;"green",Z502)</f>
        <v>488</v>
      </c>
      <c r="Z502" s="2">
        <v>488</v>
      </c>
      <c r="AA502" s="2">
        <v>2</v>
      </c>
      <c r="AB502" s="2">
        <v>1</v>
      </c>
      <c r="AC502" s="3"/>
    </row>
    <row r="503" spans="15:29" ht="15.75" customHeight="1" x14ac:dyDescent="0.25">
      <c r="O503" s="3" t="s">
        <v>214</v>
      </c>
      <c r="P503" s="22" t="s">
        <v>2015</v>
      </c>
      <c r="Q503" s="12" t="s">
        <v>216</v>
      </c>
      <c r="R503" s="2" cm="1">
        <f t="array" ref="R503">_xlfn.IFS(Q503="yellow",S503,Q503="white",S503,Q503="grey",S503,Q503="green","",Q503&lt;&gt;"green",S503)</f>
        <v>489</v>
      </c>
      <c r="S503" s="2">
        <v>489</v>
      </c>
      <c r="T503" s="2">
        <v>2</v>
      </c>
      <c r="U503" s="2">
        <v>1</v>
      </c>
      <c r="V503" s="3" t="s">
        <v>214</v>
      </c>
      <c r="W503" s="22" t="s">
        <v>2016</v>
      </c>
      <c r="X503" s="12" t="s">
        <v>216</v>
      </c>
      <c r="Y503" s="2" cm="1">
        <f t="array" ref="Y503">_xlfn.IFS(X503="yellow",Z503,X503="white",Z503,X503="grey",Z503,X503="green","",X503&lt;&gt;"green",Z503)</f>
        <v>489</v>
      </c>
      <c r="Z503" s="2">
        <v>489</v>
      </c>
      <c r="AA503" s="2">
        <v>2</v>
      </c>
      <c r="AB503" s="2">
        <v>1</v>
      </c>
      <c r="AC503" s="3"/>
    </row>
    <row r="504" spans="15:29" ht="15.75" customHeight="1" x14ac:dyDescent="0.25">
      <c r="O504" s="3" t="s">
        <v>214</v>
      </c>
      <c r="P504" s="22" t="s">
        <v>2017</v>
      </c>
      <c r="Q504" s="12" t="s">
        <v>216</v>
      </c>
      <c r="R504" s="2" cm="1">
        <f t="array" ref="R504">_xlfn.IFS(Q504="yellow",S504,Q504="white",S504,Q504="grey",S504,Q504="green","",Q504&lt;&gt;"green",S504)</f>
        <v>490</v>
      </c>
      <c r="S504" s="2">
        <v>490</v>
      </c>
      <c r="T504" s="2">
        <v>2</v>
      </c>
      <c r="U504" s="2">
        <v>1</v>
      </c>
      <c r="V504" s="3" t="s">
        <v>214</v>
      </c>
      <c r="W504" s="22" t="s">
        <v>2018</v>
      </c>
      <c r="X504" s="12" t="s">
        <v>216</v>
      </c>
      <c r="Y504" s="2" cm="1">
        <f t="array" ref="Y504">_xlfn.IFS(X504="yellow",Z504,X504="white",Z504,X504="grey",Z504,X504="green","",X504&lt;&gt;"green",Z504)</f>
        <v>490</v>
      </c>
      <c r="Z504" s="2">
        <v>490</v>
      </c>
      <c r="AA504" s="2">
        <v>2</v>
      </c>
      <c r="AB504" s="2">
        <v>1</v>
      </c>
      <c r="AC504" s="3"/>
    </row>
    <row r="505" spans="15:29" ht="15.75" customHeight="1" x14ac:dyDescent="0.25">
      <c r="O505" s="3" t="s">
        <v>214</v>
      </c>
      <c r="P505" s="22" t="s">
        <v>2019</v>
      </c>
      <c r="Q505" s="12" t="s">
        <v>216</v>
      </c>
      <c r="R505" s="2" cm="1">
        <f t="array" ref="R505">_xlfn.IFS(Q505="yellow",S505,Q505="white",S505,Q505="grey",S505,Q505="green","",Q505&lt;&gt;"green",S505)</f>
        <v>491</v>
      </c>
      <c r="S505" s="2">
        <v>491</v>
      </c>
      <c r="T505" s="2">
        <v>2</v>
      </c>
      <c r="U505" s="2">
        <v>1</v>
      </c>
      <c r="V505" s="3" t="s">
        <v>214</v>
      </c>
      <c r="W505" s="28" t="s">
        <v>2020</v>
      </c>
      <c r="X505" s="20" t="s">
        <v>2021</v>
      </c>
      <c r="Y505" s="2" cm="1">
        <f t="array" ref="Y505">_xlfn.IFS(X505="yellow",Z505,X505="white",Z505,X505="grey",Z505,X505="green","",X505&lt;&gt;"green",Z505)</f>
        <v>491</v>
      </c>
      <c r="Z505" s="2">
        <v>491</v>
      </c>
      <c r="AA505" s="2">
        <v>2</v>
      </c>
      <c r="AB505" s="2">
        <v>1</v>
      </c>
      <c r="AC505" s="3"/>
    </row>
    <row r="506" spans="15:29" ht="15.75" customHeight="1" x14ac:dyDescent="0.25">
      <c r="O506" s="3"/>
      <c r="P506" s="2" t="s">
        <v>2022</v>
      </c>
      <c r="Q506" s="2" t="s">
        <v>266</v>
      </c>
      <c r="R506" s="2" cm="1">
        <f t="array" ref="R506">_xlfn.IFS(Q506="yellow",S506,Q506="white",S506,Q506="grey",S506,Q506="green","",Q506&lt;&gt;"green",S506)</f>
        <v>492</v>
      </c>
      <c r="S506" s="2">
        <v>492</v>
      </c>
      <c r="T506" s="2">
        <v>2</v>
      </c>
      <c r="U506" s="2">
        <v>1</v>
      </c>
      <c r="V506" s="3" t="s">
        <v>214</v>
      </c>
      <c r="W506" s="28" t="s">
        <v>2023</v>
      </c>
      <c r="X506" s="20" t="s">
        <v>2021</v>
      </c>
      <c r="Y506" s="2" cm="1">
        <f t="array" ref="Y506">_xlfn.IFS(X506="yellow",Z506,X506="white",Z506,X506="grey",Z506,X506="green","",X506&lt;&gt;"green",Z506)</f>
        <v>492</v>
      </c>
      <c r="Z506" s="2">
        <v>492</v>
      </c>
      <c r="AA506" s="2">
        <v>2</v>
      </c>
      <c r="AB506" s="2">
        <v>1</v>
      </c>
      <c r="AC506" s="3"/>
    </row>
    <row r="507" spans="15:29" ht="15.75" customHeight="1" x14ac:dyDescent="0.25">
      <c r="O507" s="3"/>
      <c r="P507" s="2" t="s">
        <v>2024</v>
      </c>
      <c r="Q507" s="2" t="s">
        <v>266</v>
      </c>
      <c r="R507" s="2" cm="1">
        <f t="array" ref="R507">_xlfn.IFS(Q507="yellow",S507,Q507="white",S507,Q507="grey",S507,Q507="green","",Q507&lt;&gt;"green",S507)</f>
        <v>493</v>
      </c>
      <c r="S507" s="2">
        <v>493</v>
      </c>
      <c r="T507" s="2">
        <v>2</v>
      </c>
      <c r="U507" s="2">
        <v>1</v>
      </c>
      <c r="V507" s="3" t="s">
        <v>214</v>
      </c>
      <c r="W507" s="22" t="s">
        <v>2025</v>
      </c>
      <c r="X507" s="12" t="s">
        <v>216</v>
      </c>
      <c r="Y507" s="2" cm="1">
        <f t="array" ref="Y507">_xlfn.IFS(X507="yellow",Z507,X507="white",Z507,X507="grey",Z507,X507="green","",X507&lt;&gt;"green",Z507)</f>
        <v>493</v>
      </c>
      <c r="Z507" s="2">
        <v>493</v>
      </c>
      <c r="AA507" s="2">
        <v>2</v>
      </c>
      <c r="AB507" s="2">
        <v>1</v>
      </c>
      <c r="AC507" s="3"/>
    </row>
    <row r="508" spans="15:29" ht="15.75" customHeight="1" x14ac:dyDescent="0.25">
      <c r="O508" s="3"/>
      <c r="P508" s="2" t="s">
        <v>2026</v>
      </c>
      <c r="Q508" s="2" t="s">
        <v>266</v>
      </c>
      <c r="R508" s="2" cm="1">
        <f t="array" ref="R508">_xlfn.IFS(Q508="yellow",S508,Q508="white",S508,Q508="grey",S508,Q508="green","",Q508&lt;&gt;"green",S508)</f>
        <v>494</v>
      </c>
      <c r="S508" s="2">
        <v>494</v>
      </c>
      <c r="T508" s="2">
        <v>2</v>
      </c>
      <c r="U508" s="2">
        <v>1</v>
      </c>
      <c r="V508" s="3" t="s">
        <v>214</v>
      </c>
      <c r="W508" s="22" t="s">
        <v>2027</v>
      </c>
      <c r="X508" s="12" t="s">
        <v>216</v>
      </c>
      <c r="Y508" s="2" cm="1">
        <f t="array" ref="Y508">_xlfn.IFS(X508="yellow",Z508,X508="white",Z508,X508="grey",Z508,X508="green","",X508&lt;&gt;"green",Z508)</f>
        <v>494</v>
      </c>
      <c r="Z508" s="2">
        <v>494</v>
      </c>
      <c r="AA508" s="2">
        <v>2</v>
      </c>
      <c r="AB508" s="2">
        <v>1</v>
      </c>
      <c r="AC508" s="3"/>
    </row>
    <row r="509" spans="15:29" ht="15.75" customHeight="1" x14ac:dyDescent="0.25">
      <c r="O509" s="3"/>
      <c r="P509" s="2" t="s">
        <v>2028</v>
      </c>
      <c r="Q509" s="2" t="s">
        <v>266</v>
      </c>
      <c r="R509" s="2" cm="1">
        <f t="array" ref="R509">_xlfn.IFS(Q509="yellow",S509,Q509="white",S509,Q509="grey",S509,Q509="green","",Q509&lt;&gt;"green",S509)</f>
        <v>495</v>
      </c>
      <c r="S509" s="2">
        <v>495</v>
      </c>
      <c r="T509" s="2">
        <v>2</v>
      </c>
      <c r="U509" s="2">
        <v>1</v>
      </c>
      <c r="V509" s="3"/>
      <c r="W509" s="2" t="s">
        <v>2029</v>
      </c>
      <c r="X509" s="2" t="s">
        <v>266</v>
      </c>
      <c r="Y509" s="2" cm="1">
        <f t="array" ref="Y509">_xlfn.IFS(X509="yellow",Z509,X509="white",Z509,X509="grey",Z509,X509="green","",X509&lt;&gt;"green",Z509)</f>
        <v>495</v>
      </c>
      <c r="Z509" s="2">
        <v>495</v>
      </c>
      <c r="AA509" s="2">
        <v>2</v>
      </c>
      <c r="AB509" s="2">
        <v>1</v>
      </c>
      <c r="AC509" s="3"/>
    </row>
    <row r="510" spans="15:29" ht="15.75" customHeight="1" x14ac:dyDescent="0.25">
      <c r="O510" s="3"/>
      <c r="P510" s="2" t="s">
        <v>2030</v>
      </c>
      <c r="Q510" s="2" t="s">
        <v>266</v>
      </c>
      <c r="R510" s="2" cm="1">
        <f t="array" ref="R510">_xlfn.IFS(Q510="yellow",S510,Q510="white",S510,Q510="grey",S510,Q510="green","",Q510&lt;&gt;"green",S510)</f>
        <v>496</v>
      </c>
      <c r="S510" s="2">
        <v>496</v>
      </c>
      <c r="T510" s="2">
        <v>2</v>
      </c>
      <c r="U510" s="2">
        <v>1</v>
      </c>
      <c r="V510" s="3"/>
      <c r="W510" s="2" t="s">
        <v>2031</v>
      </c>
      <c r="X510" s="2" t="s">
        <v>266</v>
      </c>
      <c r="Y510" s="2" cm="1">
        <f t="array" ref="Y510">_xlfn.IFS(X510="yellow",Z510,X510="white",Z510,X510="grey",Z510,X510="green","",X510&lt;&gt;"green",Z510)</f>
        <v>496</v>
      </c>
      <c r="Z510" s="2">
        <v>496</v>
      </c>
      <c r="AA510" s="2">
        <v>2</v>
      </c>
      <c r="AB510" s="2">
        <v>1</v>
      </c>
      <c r="AC510" s="3"/>
    </row>
    <row r="511" spans="15:29" ht="15.75" customHeight="1" x14ac:dyDescent="0.25">
      <c r="O511" s="3"/>
      <c r="P511" s="2" t="s">
        <v>2032</v>
      </c>
      <c r="Q511" s="2" t="s">
        <v>266</v>
      </c>
      <c r="R511" s="2" cm="1">
        <f t="array" ref="R511">_xlfn.IFS(Q511="yellow",S511,Q511="white",S511,Q511="grey",S511,Q511="green","",Q511&lt;&gt;"green",S511)</f>
        <v>497</v>
      </c>
      <c r="S511" s="2">
        <v>497</v>
      </c>
      <c r="T511" s="2">
        <v>2</v>
      </c>
      <c r="U511" s="2">
        <v>1</v>
      </c>
      <c r="V511" s="3"/>
      <c r="W511" s="2" t="s">
        <v>2033</v>
      </c>
      <c r="X511" s="2" t="s">
        <v>266</v>
      </c>
      <c r="Y511" s="2" cm="1">
        <f t="array" ref="Y511">_xlfn.IFS(X511="yellow",Z511,X511="white",Z511,X511="grey",Z511,X511="green","",X511&lt;&gt;"green",Z511)</f>
        <v>497</v>
      </c>
      <c r="Z511" s="2">
        <v>497</v>
      </c>
      <c r="AA511" s="2">
        <v>2</v>
      </c>
      <c r="AB511" s="2">
        <v>1</v>
      </c>
      <c r="AC511" s="3"/>
    </row>
    <row r="512" spans="15:29" ht="15.75" customHeight="1" x14ac:dyDescent="0.25">
      <c r="O512" s="3"/>
      <c r="P512" s="2" t="s">
        <v>2034</v>
      </c>
      <c r="Q512" s="2" t="s">
        <v>266</v>
      </c>
      <c r="R512" s="2" cm="1">
        <f t="array" ref="R512">_xlfn.IFS(Q512="yellow",S512,Q512="white",S512,Q512="grey",S512,Q512="green","",Q512&lt;&gt;"green",S512)</f>
        <v>498</v>
      </c>
      <c r="S512" s="2">
        <v>498</v>
      </c>
      <c r="T512" s="2">
        <v>2</v>
      </c>
      <c r="U512" s="2">
        <v>1</v>
      </c>
      <c r="V512" s="3"/>
      <c r="W512" s="2" t="s">
        <v>2035</v>
      </c>
      <c r="X512" s="2" t="s">
        <v>266</v>
      </c>
      <c r="Y512" s="2" cm="1">
        <f t="array" ref="Y512">_xlfn.IFS(X512="yellow",Z512,X512="white",Z512,X512="grey",Z512,X512="green","",X512&lt;&gt;"green",Z512)</f>
        <v>498</v>
      </c>
      <c r="Z512" s="2">
        <v>498</v>
      </c>
      <c r="AA512" s="2">
        <v>2</v>
      </c>
      <c r="AB512" s="2">
        <v>1</v>
      </c>
      <c r="AC512" s="3"/>
    </row>
    <row r="513" spans="15:29" ht="15.75" customHeight="1" x14ac:dyDescent="0.25">
      <c r="O513" s="3"/>
      <c r="P513" s="2" t="s">
        <v>2036</v>
      </c>
      <c r="Q513" s="2" t="s">
        <v>266</v>
      </c>
      <c r="R513" s="2" cm="1">
        <f t="array" ref="R513">_xlfn.IFS(Q513="yellow",S513,Q513="white",S513,Q513="grey",S513,Q513="green","",Q513&lt;&gt;"green",S513)</f>
        <v>499</v>
      </c>
      <c r="S513" s="2">
        <v>499</v>
      </c>
      <c r="T513" s="2">
        <v>2</v>
      </c>
      <c r="U513" s="2">
        <v>1</v>
      </c>
      <c r="V513" s="3"/>
      <c r="W513" s="2" t="s">
        <v>2037</v>
      </c>
      <c r="X513" s="2" t="s">
        <v>266</v>
      </c>
      <c r="Y513" s="2" cm="1">
        <f t="array" ref="Y513">_xlfn.IFS(X513="yellow",Z513,X513="white",Z513,X513="grey",Z513,X513="green","",X513&lt;&gt;"green",Z513)</f>
        <v>499</v>
      </c>
      <c r="Z513" s="2">
        <v>499</v>
      </c>
      <c r="AA513" s="2">
        <v>2</v>
      </c>
      <c r="AB513" s="2">
        <v>1</v>
      </c>
      <c r="AC513" s="3"/>
    </row>
    <row r="514" spans="15:29" ht="15.75" customHeight="1" x14ac:dyDescent="0.25">
      <c r="O514" s="3"/>
      <c r="P514" s="2" t="s">
        <v>2038</v>
      </c>
      <c r="Q514" s="2" t="s">
        <v>266</v>
      </c>
      <c r="R514" s="2" cm="1">
        <f t="array" ref="R514">_xlfn.IFS(Q514="yellow",S514,Q514="white",S514,Q514="grey",S514,Q514="green","",Q514&lt;&gt;"green",S514)</f>
        <v>500</v>
      </c>
      <c r="S514" s="2">
        <v>500</v>
      </c>
      <c r="T514" s="2">
        <v>2</v>
      </c>
      <c r="U514" s="2">
        <v>1</v>
      </c>
      <c r="V514" s="3"/>
      <c r="W514" s="2" t="s">
        <v>2039</v>
      </c>
      <c r="X514" s="2" t="s">
        <v>266</v>
      </c>
      <c r="Y514" s="2" cm="1">
        <f t="array" ref="Y514">_xlfn.IFS(X514="yellow",Z514,X514="white",Z514,X514="grey",Z514,X514="green","",X514&lt;&gt;"green",Z514)</f>
        <v>500</v>
      </c>
      <c r="Z514" s="2">
        <v>500</v>
      </c>
      <c r="AA514" s="2">
        <v>2</v>
      </c>
      <c r="AB514" s="2">
        <v>1</v>
      </c>
      <c r="AC514" s="3"/>
    </row>
    <row r="515" spans="15:29" ht="15.75" customHeight="1" x14ac:dyDescent="0.25">
      <c r="O515" s="3"/>
      <c r="P515" s="2" t="s">
        <v>2040</v>
      </c>
      <c r="Q515" s="2" t="s">
        <v>266</v>
      </c>
      <c r="R515" s="2" cm="1">
        <f t="array" ref="R515">_xlfn.IFS(Q515="yellow",S515,Q515="white",S515,Q515="grey",S515,Q515="green","",Q515&lt;&gt;"green",S515)</f>
        <v>501</v>
      </c>
      <c r="S515" s="2">
        <v>501</v>
      </c>
      <c r="T515" s="2">
        <v>2</v>
      </c>
      <c r="U515" s="2">
        <v>1</v>
      </c>
      <c r="V515" s="3"/>
      <c r="W515" s="2" t="s">
        <v>2041</v>
      </c>
      <c r="X515" s="2" t="s">
        <v>266</v>
      </c>
      <c r="Y515" s="2" cm="1">
        <f t="array" ref="Y515">_xlfn.IFS(X515="yellow",Z515,X515="white",Z515,X515="grey",Z515,X515="green","",X515&lt;&gt;"green",Z515)</f>
        <v>501</v>
      </c>
      <c r="Z515" s="2">
        <v>501</v>
      </c>
      <c r="AA515" s="2">
        <v>2</v>
      </c>
      <c r="AB515" s="2">
        <v>1</v>
      </c>
      <c r="AC515" s="3"/>
    </row>
    <row r="516" spans="15:29" ht="15.75" customHeight="1" x14ac:dyDescent="0.25">
      <c r="O516" s="3"/>
      <c r="P516" s="2" t="s">
        <v>2042</v>
      </c>
      <c r="Q516" s="2" t="s">
        <v>266</v>
      </c>
      <c r="R516" s="2" cm="1">
        <f t="array" ref="R516">_xlfn.IFS(Q516="yellow",S516,Q516="white",S516,Q516="grey",S516,Q516="green","",Q516&lt;&gt;"green",S516)</f>
        <v>502</v>
      </c>
      <c r="S516" s="2">
        <v>502</v>
      </c>
      <c r="T516" s="2">
        <v>2</v>
      </c>
      <c r="U516" s="2">
        <v>1</v>
      </c>
      <c r="V516" s="3"/>
      <c r="W516" s="2" t="s">
        <v>2043</v>
      </c>
      <c r="X516" s="2" t="s">
        <v>266</v>
      </c>
      <c r="Y516" s="2" cm="1">
        <f t="array" ref="Y516">_xlfn.IFS(X516="yellow",Z516,X516="white",Z516,X516="grey",Z516,X516="green","",X516&lt;&gt;"green",Z516)</f>
        <v>502</v>
      </c>
      <c r="Z516" s="2">
        <v>502</v>
      </c>
      <c r="AA516" s="2">
        <v>2</v>
      </c>
      <c r="AB516" s="2">
        <v>1</v>
      </c>
      <c r="AC516" s="3"/>
    </row>
    <row r="517" spans="15:29" ht="15.75" customHeight="1" x14ac:dyDescent="0.25">
      <c r="O517" s="3"/>
      <c r="P517" s="2" t="s">
        <v>2044</v>
      </c>
      <c r="Q517" s="2" t="s">
        <v>266</v>
      </c>
      <c r="R517" s="2" cm="1">
        <f t="array" ref="R517">_xlfn.IFS(Q517="yellow",S517,Q517="white",S517,Q517="grey",S517,Q517="green","",Q517&lt;&gt;"green",S517)</f>
        <v>503</v>
      </c>
      <c r="S517" s="2">
        <v>503</v>
      </c>
      <c r="T517" s="2">
        <v>2</v>
      </c>
      <c r="U517" s="2">
        <v>1</v>
      </c>
      <c r="V517" s="3"/>
      <c r="W517" s="2" t="s">
        <v>2045</v>
      </c>
      <c r="X517" s="2" t="s">
        <v>266</v>
      </c>
      <c r="Y517" s="2" cm="1">
        <f t="array" ref="Y517">_xlfn.IFS(X517="yellow",Z517,X517="white",Z517,X517="grey",Z517,X517="green","",X517&lt;&gt;"green",Z517)</f>
        <v>503</v>
      </c>
      <c r="Z517" s="2">
        <v>503</v>
      </c>
      <c r="AA517" s="2">
        <v>2</v>
      </c>
      <c r="AB517" s="2">
        <v>1</v>
      </c>
      <c r="AC517" s="3"/>
    </row>
    <row r="518" spans="15:29" ht="15.75" customHeight="1" x14ac:dyDescent="0.25">
      <c r="O518" s="3"/>
      <c r="P518" s="2" t="s">
        <v>2046</v>
      </c>
      <c r="Q518" s="2" t="s">
        <v>266</v>
      </c>
      <c r="R518" s="2" cm="1">
        <f t="array" ref="R518">_xlfn.IFS(Q518="yellow",S518,Q518="white",S518,Q518="grey",S518,Q518="green","",Q518&lt;&gt;"green",S518)</f>
        <v>504</v>
      </c>
      <c r="S518" s="2">
        <v>504</v>
      </c>
      <c r="T518" s="2">
        <v>2</v>
      </c>
      <c r="U518" s="2">
        <v>1</v>
      </c>
      <c r="V518" s="3"/>
      <c r="W518" s="2" t="s">
        <v>2047</v>
      </c>
      <c r="X518" s="2" t="s">
        <v>266</v>
      </c>
      <c r="Y518" s="2" cm="1">
        <f t="array" ref="Y518">_xlfn.IFS(X518="yellow",Z518,X518="white",Z518,X518="grey",Z518,X518="green","",X518&lt;&gt;"green",Z518)</f>
        <v>504</v>
      </c>
      <c r="Z518" s="2">
        <v>504</v>
      </c>
      <c r="AA518" s="2">
        <v>2</v>
      </c>
      <c r="AB518" s="2">
        <v>1</v>
      </c>
      <c r="AC518" s="3"/>
    </row>
    <row r="519" spans="15:29" ht="15.75" customHeight="1" x14ac:dyDescent="0.25">
      <c r="O519" s="3"/>
      <c r="P519" s="2" t="s">
        <v>2048</v>
      </c>
      <c r="Q519" s="2" t="s">
        <v>266</v>
      </c>
      <c r="R519" s="2" cm="1">
        <f t="array" ref="R519">_xlfn.IFS(Q519="yellow",S519,Q519="white",S519,Q519="grey",S519,Q519="green","",Q519&lt;&gt;"green",S519)</f>
        <v>505</v>
      </c>
      <c r="S519" s="2">
        <v>505</v>
      </c>
      <c r="T519" s="2">
        <v>2</v>
      </c>
      <c r="U519" s="2">
        <v>1</v>
      </c>
      <c r="V519" s="3"/>
      <c r="W519" s="2" t="s">
        <v>2049</v>
      </c>
      <c r="X519" s="2" t="s">
        <v>266</v>
      </c>
      <c r="Y519" s="2" cm="1">
        <f t="array" ref="Y519">_xlfn.IFS(X519="yellow",Z519,X519="white",Z519,X519="grey",Z519,X519="green","",X519&lt;&gt;"green",Z519)</f>
        <v>505</v>
      </c>
      <c r="Z519" s="2">
        <v>505</v>
      </c>
      <c r="AA519" s="2">
        <v>2</v>
      </c>
      <c r="AB519" s="2">
        <v>1</v>
      </c>
      <c r="AC519" s="3"/>
    </row>
    <row r="520" spans="15:29" ht="15.75" customHeight="1" x14ac:dyDescent="0.25">
      <c r="O520" s="3"/>
      <c r="P520" s="2" t="s">
        <v>2050</v>
      </c>
      <c r="Q520" s="2" t="s">
        <v>266</v>
      </c>
      <c r="R520" s="2" cm="1">
        <f t="array" ref="R520">_xlfn.IFS(Q520="yellow",S520,Q520="white",S520,Q520="grey",S520,Q520="green","",Q520&lt;&gt;"green",S520)</f>
        <v>506</v>
      </c>
      <c r="S520" s="2">
        <v>506</v>
      </c>
      <c r="T520" s="2">
        <v>2</v>
      </c>
      <c r="U520" s="2">
        <v>1</v>
      </c>
      <c r="V520" s="3"/>
      <c r="W520" s="2" t="s">
        <v>2051</v>
      </c>
      <c r="X520" s="2" t="s">
        <v>266</v>
      </c>
      <c r="Y520" s="2" cm="1">
        <f t="array" ref="Y520">_xlfn.IFS(X520="yellow",Z520,X520="white",Z520,X520="grey",Z520,X520="green","",X520&lt;&gt;"green",Z520)</f>
        <v>506</v>
      </c>
      <c r="Z520" s="2">
        <v>506</v>
      </c>
      <c r="AA520" s="2">
        <v>2</v>
      </c>
      <c r="AB520" s="2">
        <v>1</v>
      </c>
      <c r="AC520" s="3"/>
    </row>
    <row r="521" spans="15:29" ht="15.75" customHeight="1" x14ac:dyDescent="0.25">
      <c r="O521" s="3"/>
      <c r="P521" s="2" t="s">
        <v>2052</v>
      </c>
      <c r="Q521" s="2" t="s">
        <v>266</v>
      </c>
      <c r="R521" s="2" cm="1">
        <f t="array" ref="R521">_xlfn.IFS(Q521="yellow",S521,Q521="white",S521,Q521="grey",S521,Q521="green","",Q521&lt;&gt;"green",S521)</f>
        <v>507</v>
      </c>
      <c r="S521" s="2">
        <v>507</v>
      </c>
      <c r="T521" s="2">
        <v>2</v>
      </c>
      <c r="U521" s="2">
        <v>1</v>
      </c>
      <c r="V521" s="3"/>
      <c r="W521" s="2" t="s">
        <v>2053</v>
      </c>
      <c r="X521" s="2" t="s">
        <v>266</v>
      </c>
      <c r="Y521" s="2" cm="1">
        <f t="array" ref="Y521">_xlfn.IFS(X521="yellow",Z521,X521="white",Z521,X521="grey",Z521,X521="green","",X521&lt;&gt;"green",Z521)</f>
        <v>507</v>
      </c>
      <c r="Z521" s="2">
        <v>507</v>
      </c>
      <c r="AA521" s="2">
        <v>2</v>
      </c>
      <c r="AB521" s="2">
        <v>1</v>
      </c>
      <c r="AC521" s="3"/>
    </row>
    <row r="522" spans="15:29" ht="15.75" customHeight="1" x14ac:dyDescent="0.25">
      <c r="O522" s="3"/>
      <c r="P522" s="2" t="s">
        <v>2054</v>
      </c>
      <c r="Q522" s="2" t="s">
        <v>266</v>
      </c>
      <c r="R522" s="2" cm="1">
        <f t="array" ref="R522">_xlfn.IFS(Q522="yellow",S522,Q522="white",S522,Q522="grey",S522,Q522="green","",Q522&lt;&gt;"green",S522)</f>
        <v>508</v>
      </c>
      <c r="S522" s="2">
        <v>508</v>
      </c>
      <c r="T522" s="2">
        <v>2</v>
      </c>
      <c r="U522" s="2">
        <v>1</v>
      </c>
      <c r="V522" s="3"/>
      <c r="W522" s="2" t="s">
        <v>2055</v>
      </c>
      <c r="X522" s="2" t="s">
        <v>266</v>
      </c>
      <c r="Y522" s="2" cm="1">
        <f t="array" ref="Y522">_xlfn.IFS(X522="yellow",Z522,X522="white",Z522,X522="grey",Z522,X522="green","",X522&lt;&gt;"green",Z522)</f>
        <v>508</v>
      </c>
      <c r="Z522" s="2">
        <v>508</v>
      </c>
      <c r="AA522" s="2">
        <v>2</v>
      </c>
      <c r="AB522" s="2">
        <v>1</v>
      </c>
      <c r="AC522" s="3"/>
    </row>
    <row r="523" spans="15:29" ht="15.75" customHeight="1" x14ac:dyDescent="0.25">
      <c r="O523" s="3"/>
      <c r="P523" s="2" t="s">
        <v>2056</v>
      </c>
      <c r="Q523" s="2" t="s">
        <v>266</v>
      </c>
      <c r="R523" s="2" cm="1">
        <f t="array" ref="R523">_xlfn.IFS(Q523="yellow",S523,Q523="white",S523,Q523="grey",S523,Q523="green","",Q523&lt;&gt;"green",S523)</f>
        <v>509</v>
      </c>
      <c r="S523" s="2">
        <v>509</v>
      </c>
      <c r="T523" s="2">
        <v>2</v>
      </c>
      <c r="U523" s="2">
        <v>1</v>
      </c>
      <c r="V523" s="3"/>
      <c r="W523" s="2" t="s">
        <v>2057</v>
      </c>
      <c r="X523" s="2" t="s">
        <v>266</v>
      </c>
      <c r="Y523" s="2" cm="1">
        <f t="array" ref="Y523">_xlfn.IFS(X523="yellow",Z523,X523="white",Z523,X523="grey",Z523,X523="green","",X523&lt;&gt;"green",Z523)</f>
        <v>509</v>
      </c>
      <c r="Z523" s="2">
        <v>509</v>
      </c>
      <c r="AA523" s="2">
        <v>2</v>
      </c>
      <c r="AB523" s="2">
        <v>1</v>
      </c>
      <c r="AC523" s="3"/>
    </row>
    <row r="524" spans="15:29" ht="15.75" customHeight="1" x14ac:dyDescent="0.25">
      <c r="O524" s="3"/>
      <c r="P524" s="2" t="s">
        <v>2058</v>
      </c>
      <c r="Q524" s="2" t="s">
        <v>266</v>
      </c>
      <c r="R524" s="2" cm="1">
        <f t="array" ref="R524">_xlfn.IFS(Q524="yellow",S524,Q524="white",S524,Q524="grey",S524,Q524="green","",Q524&lt;&gt;"green",S524)</f>
        <v>510</v>
      </c>
      <c r="S524" s="2">
        <v>510</v>
      </c>
      <c r="T524" s="2">
        <v>2</v>
      </c>
      <c r="U524" s="2">
        <v>1</v>
      </c>
      <c r="V524" s="3"/>
      <c r="W524" s="2" t="s">
        <v>2059</v>
      </c>
      <c r="X524" s="2" t="s">
        <v>266</v>
      </c>
      <c r="Y524" s="2" cm="1">
        <f t="array" ref="Y524">_xlfn.IFS(X524="yellow",Z524,X524="white",Z524,X524="grey",Z524,X524="green","",X524&lt;&gt;"green",Z524)</f>
        <v>510</v>
      </c>
      <c r="Z524" s="2">
        <v>510</v>
      </c>
      <c r="AA524" s="2">
        <v>2</v>
      </c>
      <c r="AB524" s="2">
        <v>1</v>
      </c>
      <c r="AC524" s="3"/>
    </row>
    <row r="525" spans="15:29" ht="15.75" customHeight="1" x14ac:dyDescent="0.25">
      <c r="O525" s="3"/>
      <c r="P525" s="2" t="s">
        <v>2060</v>
      </c>
      <c r="Q525" s="2" t="s">
        <v>266</v>
      </c>
      <c r="R525" s="2" cm="1">
        <f t="array" ref="R525">_xlfn.IFS(Q525="yellow",S525,Q525="white",S525,Q525="grey",S525,Q525="green","",Q525&lt;&gt;"green",S525)</f>
        <v>511</v>
      </c>
      <c r="S525" s="2">
        <v>511</v>
      </c>
      <c r="T525" s="2">
        <v>2</v>
      </c>
      <c r="U525" s="2">
        <v>1</v>
      </c>
      <c r="V525" s="3"/>
      <c r="W525" s="2" t="s">
        <v>2061</v>
      </c>
      <c r="X525" s="2" t="s">
        <v>266</v>
      </c>
      <c r="Y525" s="2" cm="1">
        <f t="array" ref="Y525">_xlfn.IFS(X525="yellow",Z525,X525="white",Z525,X525="grey",Z525,X525="green","",X525&lt;&gt;"green",Z525)</f>
        <v>511</v>
      </c>
      <c r="Z525" s="2">
        <v>511</v>
      </c>
      <c r="AA525" s="2">
        <v>2</v>
      </c>
      <c r="AB525" s="2">
        <v>1</v>
      </c>
      <c r="AC525" s="3"/>
    </row>
    <row r="526" spans="15:29" ht="15.75" customHeight="1" x14ac:dyDescent="0.25">
      <c r="O526" s="3"/>
      <c r="P526" s="2" t="s">
        <v>2062</v>
      </c>
      <c r="Q526" s="2" t="s">
        <v>266</v>
      </c>
      <c r="R526" s="2" cm="1">
        <f t="array" ref="R526">_xlfn.IFS(Q526="yellow",S526,Q526="white",S526,Q526="grey",S526,Q526="green","",Q526&lt;&gt;"green",S526)</f>
        <v>512</v>
      </c>
      <c r="S526" s="2">
        <v>512</v>
      </c>
      <c r="T526" s="2">
        <v>2</v>
      </c>
      <c r="U526" s="2">
        <v>1</v>
      </c>
      <c r="V526" s="3"/>
      <c r="W526" s="2" t="s">
        <v>2063</v>
      </c>
      <c r="X526" s="2" t="s">
        <v>266</v>
      </c>
      <c r="Y526" s="2" cm="1">
        <f t="array" ref="Y526">_xlfn.IFS(X526="yellow",Z526,X526="white",Z526,X526="grey",Z526,X526="green","",X526&lt;&gt;"green",Z526)</f>
        <v>512</v>
      </c>
      <c r="Z526" s="2">
        <v>512</v>
      </c>
      <c r="AA526" s="2">
        <v>2</v>
      </c>
      <c r="AB526" s="2">
        <v>1</v>
      </c>
      <c r="AC526" s="3"/>
    </row>
    <row r="527" spans="15:29" ht="15.75" customHeight="1" x14ac:dyDescent="0.25">
      <c r="O527" s="3"/>
      <c r="P527" s="2" t="s">
        <v>2064</v>
      </c>
      <c r="Q527" s="2" t="s">
        <v>266</v>
      </c>
      <c r="R527" s="2" cm="1">
        <f t="array" ref="R527">_xlfn.IFS(Q527="yellow",S527,Q527="white",S527,Q527="grey",S527,Q527="green","",Q527&lt;&gt;"green",S527)</f>
        <v>513</v>
      </c>
      <c r="S527" s="2">
        <v>513</v>
      </c>
      <c r="T527" s="2">
        <v>2</v>
      </c>
      <c r="U527" s="2">
        <v>1</v>
      </c>
      <c r="V527" s="3"/>
      <c r="W527" s="2" t="s">
        <v>2065</v>
      </c>
      <c r="X527" s="2" t="s">
        <v>266</v>
      </c>
      <c r="Y527" s="2" cm="1">
        <f t="array" ref="Y527">_xlfn.IFS(X527="yellow",Z527,X527="white",Z527,X527="grey",Z527,X527="green","",X527&lt;&gt;"green",Z527)</f>
        <v>513</v>
      </c>
      <c r="Z527" s="2">
        <v>513</v>
      </c>
      <c r="AA527" s="2">
        <v>2</v>
      </c>
      <c r="AB527" s="2">
        <v>1</v>
      </c>
      <c r="AC527" s="3"/>
    </row>
    <row r="528" spans="15:29" ht="15.75" customHeight="1" x14ac:dyDescent="0.25">
      <c r="O528" s="3"/>
      <c r="P528" s="2" t="s">
        <v>2066</v>
      </c>
      <c r="Q528" s="2" t="s">
        <v>266</v>
      </c>
      <c r="R528" s="2" cm="1">
        <f t="array" ref="R528">_xlfn.IFS(Q528="yellow",S528,Q528="white",S528,Q528="grey",S528,Q528="green","",Q528&lt;&gt;"green",S528)</f>
        <v>514</v>
      </c>
      <c r="S528" s="2">
        <v>514</v>
      </c>
      <c r="T528" s="2">
        <v>2</v>
      </c>
      <c r="U528" s="2">
        <v>1</v>
      </c>
      <c r="V528" s="3"/>
      <c r="W528" s="2" t="s">
        <v>2067</v>
      </c>
      <c r="X528" s="2" t="s">
        <v>266</v>
      </c>
      <c r="Y528" s="2" cm="1">
        <f t="array" ref="Y528">_xlfn.IFS(X528="yellow",Z528,X528="white",Z528,X528="grey",Z528,X528="green","",X528&lt;&gt;"green",Z528)</f>
        <v>514</v>
      </c>
      <c r="Z528" s="2">
        <v>514</v>
      </c>
      <c r="AA528" s="2">
        <v>2</v>
      </c>
      <c r="AB528" s="2">
        <v>1</v>
      </c>
      <c r="AC528" s="3"/>
    </row>
    <row r="529" spans="15:29" ht="15.75" customHeight="1" x14ac:dyDescent="0.25">
      <c r="O529" s="3"/>
      <c r="P529" s="2" t="s">
        <v>2068</v>
      </c>
      <c r="Q529" s="2" t="s">
        <v>266</v>
      </c>
      <c r="R529" s="2" cm="1">
        <f t="array" ref="R529">_xlfn.IFS(Q529="yellow",S529,Q529="white",S529,Q529="grey",S529,Q529="green","",Q529&lt;&gt;"green",S529)</f>
        <v>515</v>
      </c>
      <c r="S529" s="2">
        <v>515</v>
      </c>
      <c r="T529" s="2">
        <v>2</v>
      </c>
      <c r="U529" s="2">
        <v>1</v>
      </c>
      <c r="V529" s="3"/>
      <c r="W529" s="2" t="s">
        <v>2069</v>
      </c>
      <c r="X529" s="2" t="s">
        <v>266</v>
      </c>
      <c r="Y529" s="2" cm="1">
        <f t="array" ref="Y529">_xlfn.IFS(X529="yellow",Z529,X529="white",Z529,X529="grey",Z529,X529="green","",X529&lt;&gt;"green",Z529)</f>
        <v>515</v>
      </c>
      <c r="Z529" s="2">
        <v>515</v>
      </c>
      <c r="AA529" s="2">
        <v>2</v>
      </c>
      <c r="AB529" s="2">
        <v>1</v>
      </c>
      <c r="AC529" s="3"/>
    </row>
    <row r="530" spans="15:29" ht="15.75" customHeight="1" x14ac:dyDescent="0.25">
      <c r="O530" s="3"/>
      <c r="P530" s="2" t="s">
        <v>2070</v>
      </c>
      <c r="Q530" s="2" t="s">
        <v>266</v>
      </c>
      <c r="R530" s="2" cm="1">
        <f t="array" ref="R530">_xlfn.IFS(Q530="yellow",S530,Q530="white",S530,Q530="grey",S530,Q530="green","",Q530&lt;&gt;"green",S530)</f>
        <v>516</v>
      </c>
      <c r="S530" s="2">
        <v>516</v>
      </c>
      <c r="T530" s="2">
        <v>2</v>
      </c>
      <c r="U530" s="2">
        <v>1</v>
      </c>
      <c r="V530" s="3"/>
      <c r="W530" s="2" t="s">
        <v>2071</v>
      </c>
      <c r="X530" s="2" t="s">
        <v>266</v>
      </c>
      <c r="Y530" s="2" cm="1">
        <f t="array" ref="Y530">_xlfn.IFS(X530="yellow",Z530,X530="white",Z530,X530="grey",Z530,X530="green","",X530&lt;&gt;"green",Z530)</f>
        <v>516</v>
      </c>
      <c r="Z530" s="2">
        <v>516</v>
      </c>
      <c r="AA530" s="2">
        <v>2</v>
      </c>
      <c r="AB530" s="2">
        <v>1</v>
      </c>
      <c r="AC530" s="3"/>
    </row>
    <row r="531" spans="15:29" ht="15.75" customHeight="1" x14ac:dyDescent="0.25">
      <c r="O531" s="3"/>
      <c r="P531" s="2" t="s">
        <v>2072</v>
      </c>
      <c r="Q531" s="2" t="s">
        <v>266</v>
      </c>
      <c r="R531" s="2" cm="1">
        <f t="array" ref="R531">_xlfn.IFS(Q531="yellow",S531,Q531="white",S531,Q531="grey",S531,Q531="green","",Q531&lt;&gt;"green",S531)</f>
        <v>517</v>
      </c>
      <c r="S531" s="2">
        <v>517</v>
      </c>
      <c r="T531" s="2">
        <v>2</v>
      </c>
      <c r="U531" s="2">
        <v>1</v>
      </c>
      <c r="V531" s="3" t="s">
        <v>1464</v>
      </c>
      <c r="W531" s="2" t="s">
        <v>2073</v>
      </c>
      <c r="X531" s="2" t="s">
        <v>266</v>
      </c>
      <c r="Y531" s="2" cm="1">
        <f t="array" ref="Y531">_xlfn.IFS(X531="yellow",Z531,X531="white",Z531,X531="grey",Z531,X531="green","",X531&lt;&gt;"green",Z531)</f>
        <v>517</v>
      </c>
      <c r="Z531" s="2">
        <v>517</v>
      </c>
      <c r="AA531" s="2">
        <v>2</v>
      </c>
      <c r="AB531" s="2">
        <v>1</v>
      </c>
      <c r="AC531" s="3"/>
    </row>
    <row r="532" spans="15:29" ht="15.75" customHeight="1" x14ac:dyDescent="0.25">
      <c r="O532" s="3"/>
      <c r="P532" s="2" t="s">
        <v>2074</v>
      </c>
      <c r="Q532" s="2" t="s">
        <v>266</v>
      </c>
      <c r="R532" s="2" cm="1">
        <f t="array" ref="R532">_xlfn.IFS(Q532="yellow",S532,Q532="white",S532,Q532="grey",S532,Q532="green","",Q532&lt;&gt;"green",S532)</f>
        <v>518</v>
      </c>
      <c r="S532" s="2">
        <v>518</v>
      </c>
      <c r="T532" s="2">
        <v>2</v>
      </c>
      <c r="U532" s="2">
        <v>1</v>
      </c>
      <c r="V532" s="3" t="s">
        <v>214</v>
      </c>
      <c r="W532" s="22" t="s">
        <v>2075</v>
      </c>
      <c r="X532" s="12" t="s">
        <v>216</v>
      </c>
      <c r="Y532" s="2" cm="1">
        <f t="array" ref="Y532">_xlfn.IFS(X532="yellow",Z532,X532="white",Z532,X532="grey",Z532,X532="green","",X532&lt;&gt;"green",Z532)</f>
        <v>518</v>
      </c>
      <c r="Z532" s="2">
        <v>518</v>
      </c>
      <c r="AA532" s="2">
        <v>2</v>
      </c>
      <c r="AB532" s="2">
        <v>1</v>
      </c>
      <c r="AC532" s="3"/>
    </row>
    <row r="533" spans="15:29" ht="15.75" customHeight="1" x14ac:dyDescent="0.25">
      <c r="O533" s="3"/>
      <c r="P533" s="2" t="s">
        <v>2076</v>
      </c>
      <c r="Q533" s="2" t="s">
        <v>266</v>
      </c>
      <c r="R533" s="2" cm="1">
        <f t="array" ref="R533">_xlfn.IFS(Q533="yellow",S533,Q533="white",S533,Q533="grey",S533,Q533="green","",Q533&lt;&gt;"green",S533)</f>
        <v>519</v>
      </c>
      <c r="S533" s="2">
        <v>519</v>
      </c>
      <c r="T533" s="2">
        <v>2</v>
      </c>
      <c r="U533" s="2">
        <v>1</v>
      </c>
      <c r="V533" s="3" t="s">
        <v>214</v>
      </c>
      <c r="W533" s="22" t="s">
        <v>2077</v>
      </c>
      <c r="X533" s="12" t="s">
        <v>216</v>
      </c>
      <c r="Y533" s="2" cm="1">
        <f t="array" ref="Y533">_xlfn.IFS(X533="yellow",Z533,X533="white",Z533,X533="grey",Z533,X533="green","",X533&lt;&gt;"green",Z533)</f>
        <v>519</v>
      </c>
      <c r="Z533" s="2">
        <v>519</v>
      </c>
      <c r="AA533" s="2">
        <v>3</v>
      </c>
      <c r="AB533" s="2">
        <v>0</v>
      </c>
      <c r="AC533" s="3"/>
    </row>
    <row r="534" spans="15:29" ht="15.75" customHeight="1" x14ac:dyDescent="0.25">
      <c r="O534" s="3"/>
      <c r="P534" s="2" t="s">
        <v>2078</v>
      </c>
      <c r="Q534" s="2" t="s">
        <v>266</v>
      </c>
      <c r="R534" s="2" cm="1">
        <f t="array" ref="R534">_xlfn.IFS(Q534="yellow",S534,Q534="white",S534,Q534="grey",S534,Q534="green","",Q534&lt;&gt;"green",S534)</f>
        <v>520</v>
      </c>
      <c r="S534" s="2">
        <v>520</v>
      </c>
      <c r="T534" s="2">
        <v>2</v>
      </c>
      <c r="U534" s="2">
        <v>1</v>
      </c>
      <c r="V534" s="3" t="s">
        <v>214</v>
      </c>
      <c r="W534" s="22" t="s">
        <v>2079</v>
      </c>
      <c r="X534" s="12" t="s">
        <v>216</v>
      </c>
      <c r="Y534" s="2" cm="1">
        <f t="array" ref="Y534">_xlfn.IFS(X534="yellow",Z534,X534="white",Z534,X534="grey",Z534,X534="green","",X534&lt;&gt;"green",Z534)</f>
        <v>520</v>
      </c>
      <c r="Z534" s="2">
        <v>520</v>
      </c>
      <c r="AA534" s="2">
        <v>2</v>
      </c>
      <c r="AB534" s="2">
        <v>1</v>
      </c>
      <c r="AC534" s="3"/>
    </row>
    <row r="535" spans="15:29" ht="15.75" customHeight="1" x14ac:dyDescent="0.25">
      <c r="O535" s="3"/>
      <c r="P535" s="2" t="s">
        <v>2080</v>
      </c>
      <c r="Q535" s="2" t="s">
        <v>266</v>
      </c>
      <c r="R535" s="2" cm="1">
        <f t="array" ref="R535">_xlfn.IFS(Q535="yellow",S535,Q535="white",S535,Q535="grey",S535,Q535="green","",Q535&lt;&gt;"green",S535)</f>
        <v>521</v>
      </c>
      <c r="S535" s="2">
        <v>521</v>
      </c>
      <c r="T535" s="2">
        <v>2</v>
      </c>
      <c r="U535" s="2">
        <v>1</v>
      </c>
      <c r="V535" s="3" t="s">
        <v>214</v>
      </c>
      <c r="W535" s="22" t="s">
        <v>2081</v>
      </c>
      <c r="X535" s="12" t="s">
        <v>216</v>
      </c>
      <c r="Y535" s="2" cm="1">
        <f t="array" ref="Y535">_xlfn.IFS(X535="yellow",Z535,X535="white",Z535,X535="grey",Z535,X535="green","",X535&lt;&gt;"green",Z535)</f>
        <v>521</v>
      </c>
      <c r="Z535" s="2">
        <v>521</v>
      </c>
      <c r="AA535" s="2">
        <v>3</v>
      </c>
      <c r="AB535" s="2">
        <v>0</v>
      </c>
      <c r="AC535" s="3"/>
    </row>
    <row r="536" spans="15:29" ht="15.75" customHeight="1" x14ac:dyDescent="0.25">
      <c r="O536" s="3"/>
      <c r="P536" s="2" t="s">
        <v>2082</v>
      </c>
      <c r="Q536" s="2" t="s">
        <v>266</v>
      </c>
      <c r="R536" s="2" cm="1">
        <f t="array" ref="R536">_xlfn.IFS(Q536="yellow",S536,Q536="white",S536,Q536="grey",S536,Q536="green","",Q536&lt;&gt;"green",S536)</f>
        <v>522</v>
      </c>
      <c r="S536" s="2">
        <v>522</v>
      </c>
      <c r="T536" s="2">
        <v>2</v>
      </c>
      <c r="U536" s="2">
        <v>1</v>
      </c>
      <c r="V536" s="3"/>
      <c r="W536" s="2" t="s">
        <v>2083</v>
      </c>
      <c r="X536" s="2" t="s">
        <v>266</v>
      </c>
      <c r="Y536" s="2" cm="1">
        <f t="array" ref="Y536">_xlfn.IFS(X536="yellow",Z536,X536="white",Z536,X536="grey",Z536,X536="green","",X536&lt;&gt;"green",Z536)</f>
        <v>522</v>
      </c>
      <c r="Z536" s="2">
        <v>522</v>
      </c>
      <c r="AA536" s="2">
        <v>2</v>
      </c>
      <c r="AB536" s="2">
        <v>1</v>
      </c>
      <c r="AC536" s="3"/>
    </row>
    <row r="537" spans="15:29" ht="15.75" customHeight="1" x14ac:dyDescent="0.25">
      <c r="O537" s="3"/>
      <c r="P537" s="2" t="s">
        <v>2084</v>
      </c>
      <c r="Q537" s="2" t="s">
        <v>266</v>
      </c>
      <c r="R537" s="2" cm="1">
        <f t="array" ref="R537">_xlfn.IFS(Q537="yellow",S537,Q537="white",S537,Q537="grey",S537,Q537="green","",Q537&lt;&gt;"green",S537)</f>
        <v>523</v>
      </c>
      <c r="S537" s="2">
        <v>523</v>
      </c>
      <c r="T537" s="2">
        <v>2</v>
      </c>
      <c r="U537" s="2">
        <v>1</v>
      </c>
      <c r="V537" s="3"/>
      <c r="W537" s="2" t="s">
        <v>2085</v>
      </c>
      <c r="X537" s="2" t="s">
        <v>266</v>
      </c>
      <c r="Y537" s="2" cm="1">
        <f t="array" ref="Y537">_xlfn.IFS(X537="yellow",Z537,X537="white",Z537,X537="grey",Z537,X537="green","",X537&lt;&gt;"green",Z537)</f>
        <v>523</v>
      </c>
      <c r="Z537" s="2">
        <v>523</v>
      </c>
      <c r="AA537" s="2">
        <v>3</v>
      </c>
      <c r="AB537" s="2">
        <v>0</v>
      </c>
      <c r="AC537" s="3"/>
    </row>
    <row r="538" spans="15:29" ht="15.75" customHeight="1" x14ac:dyDescent="0.25">
      <c r="O538" s="3"/>
      <c r="P538" s="2" t="s">
        <v>2086</v>
      </c>
      <c r="Q538" s="2" t="s">
        <v>266</v>
      </c>
      <c r="R538" s="2" cm="1">
        <f t="array" ref="R538">_xlfn.IFS(Q538="yellow",S538,Q538="white",S538,Q538="grey",S538,Q538="green","",Q538&lt;&gt;"green",S538)</f>
        <v>524</v>
      </c>
      <c r="S538" s="2">
        <v>524</v>
      </c>
      <c r="T538" s="2">
        <v>2</v>
      </c>
      <c r="U538" s="2">
        <v>1</v>
      </c>
      <c r="V538" s="3"/>
      <c r="W538" s="2" t="s">
        <v>2087</v>
      </c>
      <c r="X538" s="2" t="s">
        <v>266</v>
      </c>
      <c r="Y538" s="2" cm="1">
        <f t="array" ref="Y538">_xlfn.IFS(X538="yellow",Z538,X538="white",Z538,X538="grey",Z538,X538="green","",X538&lt;&gt;"green",Z538)</f>
        <v>524</v>
      </c>
      <c r="Z538" s="2">
        <v>524</v>
      </c>
      <c r="AA538" s="2">
        <v>2</v>
      </c>
      <c r="AB538" s="2">
        <v>1</v>
      </c>
      <c r="AC538" s="3"/>
    </row>
    <row r="539" spans="15:29" ht="15.75" customHeight="1" x14ac:dyDescent="0.25">
      <c r="O539" s="3"/>
      <c r="P539" s="23" t="s">
        <v>2088</v>
      </c>
      <c r="Q539" s="21" t="s">
        <v>218</v>
      </c>
      <c r="R539" s="2" t="str" cm="1">
        <f t="array" ref="R539">_xlfn.IFS(Q539="yellow",S539,Q539="white",S539,Q539="grey",S539,Q539="green","",Q539&lt;&gt;"green",S539)</f>
        <v/>
      </c>
      <c r="S539" s="2">
        <v>525</v>
      </c>
      <c r="T539" s="2">
        <v>2</v>
      </c>
      <c r="U539" s="2">
        <v>1</v>
      </c>
      <c r="V539" s="3"/>
      <c r="W539" s="2" t="s">
        <v>2089</v>
      </c>
      <c r="X539" s="2" t="s">
        <v>266</v>
      </c>
      <c r="Y539" s="2" cm="1">
        <f t="array" ref="Y539">_xlfn.IFS(X539="yellow",Z539,X539="white",Z539,X539="grey",Z539,X539="green","",X539&lt;&gt;"green",Z539)</f>
        <v>525</v>
      </c>
      <c r="Z539" s="2">
        <v>525</v>
      </c>
      <c r="AA539" s="2">
        <v>3</v>
      </c>
      <c r="AB539" s="2">
        <v>0</v>
      </c>
      <c r="AC539" s="3"/>
    </row>
    <row r="540" spans="15:29" ht="15.75" customHeight="1" x14ac:dyDescent="0.25">
      <c r="O540" s="3"/>
      <c r="P540" s="23" t="s">
        <v>2090</v>
      </c>
      <c r="Q540" s="21" t="s">
        <v>218</v>
      </c>
      <c r="R540" s="2" t="str" cm="1">
        <f t="array" ref="R540">_xlfn.IFS(Q540="yellow",S540,Q540="white",S540,Q540="grey",S540,Q540="green","",Q540&lt;&gt;"green",S540)</f>
        <v/>
      </c>
      <c r="S540" s="2">
        <v>526</v>
      </c>
      <c r="T540" s="2">
        <v>2</v>
      </c>
      <c r="U540" s="2">
        <v>1</v>
      </c>
      <c r="V540" s="3"/>
      <c r="W540" s="2" t="s">
        <v>2091</v>
      </c>
      <c r="X540" s="2" t="s">
        <v>266</v>
      </c>
      <c r="Y540" s="2" cm="1">
        <f t="array" ref="Y540">_xlfn.IFS(X540="yellow",Z540,X540="white",Z540,X540="grey",Z540,X540="green","",X540&lt;&gt;"green",Z540)</f>
        <v>526</v>
      </c>
      <c r="Z540" s="2">
        <v>526</v>
      </c>
      <c r="AA540" s="2">
        <v>2</v>
      </c>
      <c r="AB540" s="2">
        <v>1</v>
      </c>
      <c r="AC540" s="3"/>
    </row>
    <row r="541" spans="15:29" ht="15.75" customHeight="1" x14ac:dyDescent="0.25">
      <c r="O541" s="3"/>
      <c r="P541" s="23" t="s">
        <v>2092</v>
      </c>
      <c r="Q541" s="21" t="s">
        <v>218</v>
      </c>
      <c r="R541" s="2" t="str" cm="1">
        <f t="array" ref="R541">_xlfn.IFS(Q541="yellow",S541,Q541="white",S541,Q541="grey",S541,Q541="green","",Q541&lt;&gt;"green",S541)</f>
        <v/>
      </c>
      <c r="S541" s="2">
        <v>527</v>
      </c>
      <c r="T541" s="2">
        <v>2</v>
      </c>
      <c r="U541" s="2">
        <v>1</v>
      </c>
      <c r="V541" s="3"/>
      <c r="W541" s="2" t="s">
        <v>2093</v>
      </c>
      <c r="X541" s="2" t="s">
        <v>266</v>
      </c>
      <c r="Y541" s="2" cm="1">
        <f t="array" ref="Y541">_xlfn.IFS(X541="yellow",Z541,X541="white",Z541,X541="grey",Z541,X541="green","",X541&lt;&gt;"green",Z541)</f>
        <v>527</v>
      </c>
      <c r="Z541" s="2">
        <v>527</v>
      </c>
      <c r="AA541" s="2">
        <v>3</v>
      </c>
      <c r="AB541" s="2">
        <v>0</v>
      </c>
      <c r="AC541" s="3"/>
    </row>
    <row r="542" spans="15:29" ht="15.75" customHeight="1" x14ac:dyDescent="0.25">
      <c r="O542" s="3"/>
      <c r="P542" s="23" t="s">
        <v>2094</v>
      </c>
      <c r="Q542" s="21" t="s">
        <v>218</v>
      </c>
      <c r="R542" s="2" t="str" cm="1">
        <f t="array" ref="R542">_xlfn.IFS(Q542="yellow",S542,Q542="white",S542,Q542="grey",S542,Q542="green","",Q542&lt;&gt;"green",S542)</f>
        <v/>
      </c>
      <c r="S542" s="2">
        <v>528</v>
      </c>
      <c r="T542" s="2">
        <v>2</v>
      </c>
      <c r="U542" s="2">
        <v>1</v>
      </c>
      <c r="V542" s="3"/>
      <c r="W542" s="2" t="s">
        <v>2095</v>
      </c>
      <c r="X542" s="2" t="s">
        <v>266</v>
      </c>
      <c r="Y542" s="2" cm="1">
        <f t="array" ref="Y542">_xlfn.IFS(X542="yellow",Z542,X542="white",Z542,X542="grey",Z542,X542="green","",X542&lt;&gt;"green",Z542)</f>
        <v>528</v>
      </c>
      <c r="Z542" s="2">
        <v>528</v>
      </c>
      <c r="AA542" s="2">
        <v>2</v>
      </c>
      <c r="AB542" s="2">
        <v>1</v>
      </c>
      <c r="AC542" s="3"/>
    </row>
    <row r="543" spans="15:29" ht="15.75" customHeight="1" x14ac:dyDescent="0.25">
      <c r="O543" s="3"/>
      <c r="P543" s="23" t="s">
        <v>2096</v>
      </c>
      <c r="Q543" s="21" t="s">
        <v>218</v>
      </c>
      <c r="R543" s="2" t="str" cm="1">
        <f t="array" ref="R543">_xlfn.IFS(Q543="yellow",S543,Q543="white",S543,Q543="grey",S543,Q543="green","",Q543&lt;&gt;"green",S543)</f>
        <v/>
      </c>
      <c r="S543" s="2">
        <v>529</v>
      </c>
      <c r="T543" s="2">
        <v>2</v>
      </c>
      <c r="U543" s="2">
        <v>1</v>
      </c>
      <c r="V543" s="3"/>
      <c r="W543" s="2" t="s">
        <v>2097</v>
      </c>
      <c r="X543" s="2" t="s">
        <v>266</v>
      </c>
      <c r="Y543" s="2" cm="1">
        <f t="array" ref="Y543">_xlfn.IFS(X543="yellow",Z543,X543="white",Z543,X543="grey",Z543,X543="green","",X543&lt;&gt;"green",Z543)</f>
        <v>529</v>
      </c>
      <c r="Z543" s="2">
        <v>529</v>
      </c>
      <c r="AA543" s="2">
        <v>3</v>
      </c>
      <c r="AB543" s="2">
        <v>0</v>
      </c>
      <c r="AC543" s="3"/>
    </row>
    <row r="544" spans="15:29" ht="15.75" customHeight="1" x14ac:dyDescent="0.25">
      <c r="O544" s="3"/>
      <c r="P544" s="23" t="s">
        <v>2098</v>
      </c>
      <c r="Q544" s="21" t="s">
        <v>218</v>
      </c>
      <c r="R544" s="2" t="str" cm="1">
        <f t="array" ref="R544">_xlfn.IFS(Q544="yellow",S544,Q544="white",S544,Q544="grey",S544,Q544="green","",Q544&lt;&gt;"green",S544)</f>
        <v/>
      </c>
      <c r="S544" s="2">
        <v>530</v>
      </c>
      <c r="T544" s="2">
        <v>2</v>
      </c>
      <c r="U544" s="2">
        <v>1</v>
      </c>
      <c r="V544" s="3"/>
      <c r="W544" s="2" t="s">
        <v>2099</v>
      </c>
      <c r="X544" s="2" t="s">
        <v>266</v>
      </c>
      <c r="Y544" s="2" cm="1">
        <f t="array" ref="Y544">_xlfn.IFS(X544="yellow",Z544,X544="white",Z544,X544="grey",Z544,X544="green","",X544&lt;&gt;"green",Z544)</f>
        <v>530</v>
      </c>
      <c r="Z544" s="2">
        <v>530</v>
      </c>
      <c r="AA544" s="2">
        <v>2</v>
      </c>
      <c r="AB544" s="2">
        <v>1</v>
      </c>
      <c r="AC544" s="3"/>
    </row>
    <row r="545" spans="15:29" ht="15.75" customHeight="1" x14ac:dyDescent="0.25">
      <c r="O545" s="3"/>
      <c r="P545" s="23" t="s">
        <v>2100</v>
      </c>
      <c r="Q545" s="21" t="s">
        <v>218</v>
      </c>
      <c r="R545" s="2" t="str" cm="1">
        <f t="array" ref="R545">_xlfn.IFS(Q545="yellow",S545,Q545="white",S545,Q545="grey",S545,Q545="green","",Q545&lt;&gt;"green",S545)</f>
        <v/>
      </c>
      <c r="S545" s="2">
        <v>531</v>
      </c>
      <c r="T545" s="2">
        <v>2</v>
      </c>
      <c r="U545" s="2">
        <v>1</v>
      </c>
      <c r="V545" s="3"/>
      <c r="W545" s="2" t="s">
        <v>2101</v>
      </c>
      <c r="X545" s="2" t="s">
        <v>266</v>
      </c>
      <c r="Y545" s="2" cm="1">
        <f t="array" ref="Y545">_xlfn.IFS(X545="yellow",Z545,X545="white",Z545,X545="grey",Z545,X545="green","",X545&lt;&gt;"green",Z545)</f>
        <v>531</v>
      </c>
      <c r="Z545" s="2">
        <v>531</v>
      </c>
      <c r="AA545" s="2">
        <v>3</v>
      </c>
      <c r="AB545" s="2">
        <v>0</v>
      </c>
      <c r="AC545" s="3"/>
    </row>
    <row r="546" spans="15:29" ht="15.75" customHeight="1" x14ac:dyDescent="0.25">
      <c r="O546" s="3"/>
      <c r="P546" s="23" t="s">
        <v>2102</v>
      </c>
      <c r="Q546" s="21" t="s">
        <v>218</v>
      </c>
      <c r="R546" s="2" t="str" cm="1">
        <f t="array" ref="R546">_xlfn.IFS(Q546="yellow",S546,Q546="white",S546,Q546="grey",S546,Q546="green","",Q546&lt;&gt;"green",S546)</f>
        <v/>
      </c>
      <c r="S546" s="2">
        <v>532</v>
      </c>
      <c r="T546" s="2">
        <v>2</v>
      </c>
      <c r="U546" s="2">
        <v>1</v>
      </c>
      <c r="V546" s="3"/>
      <c r="W546" s="2" t="s">
        <v>2103</v>
      </c>
      <c r="X546" s="2" t="s">
        <v>266</v>
      </c>
      <c r="Y546" s="2" cm="1">
        <f t="array" ref="Y546">_xlfn.IFS(X546="yellow",Z546,X546="white",Z546,X546="grey",Z546,X546="green","",X546&lt;&gt;"green",Z546)</f>
        <v>532</v>
      </c>
      <c r="Z546" s="2">
        <v>532</v>
      </c>
      <c r="AA546" s="2">
        <v>2</v>
      </c>
      <c r="AB546" s="2">
        <v>1</v>
      </c>
      <c r="AC546" s="3"/>
    </row>
    <row r="547" spans="15:29" ht="15.75" customHeight="1" x14ac:dyDescent="0.25">
      <c r="O547" s="3"/>
      <c r="P547" s="23" t="s">
        <v>2104</v>
      </c>
      <c r="Q547" s="21" t="s">
        <v>218</v>
      </c>
      <c r="R547" s="2" t="str" cm="1">
        <f t="array" ref="R547">_xlfn.IFS(Q547="yellow",S547,Q547="white",S547,Q547="grey",S547,Q547="green","",Q547&lt;&gt;"green",S547)</f>
        <v/>
      </c>
      <c r="S547" s="2">
        <v>533</v>
      </c>
      <c r="T547" s="2">
        <v>2</v>
      </c>
      <c r="U547" s="2">
        <v>1</v>
      </c>
      <c r="V547" s="3"/>
      <c r="W547" s="2" t="s">
        <v>2105</v>
      </c>
      <c r="X547" s="2" t="s">
        <v>266</v>
      </c>
      <c r="Y547" s="2" cm="1">
        <f t="array" ref="Y547">_xlfn.IFS(X547="yellow",Z547,X547="white",Z547,X547="grey",Z547,X547="green","",X547&lt;&gt;"green",Z547)</f>
        <v>533</v>
      </c>
      <c r="Z547" s="2">
        <v>533</v>
      </c>
      <c r="AA547" s="2">
        <v>3</v>
      </c>
      <c r="AB547" s="2">
        <v>0</v>
      </c>
      <c r="AC547" s="3"/>
    </row>
    <row r="548" spans="15:29" ht="15.75" customHeight="1" x14ac:dyDescent="0.25">
      <c r="O548" s="3"/>
      <c r="P548" s="23" t="s">
        <v>2106</v>
      </c>
      <c r="Q548" s="21" t="s">
        <v>218</v>
      </c>
      <c r="R548" s="2" t="str" cm="1">
        <f t="array" ref="R548">_xlfn.IFS(Q548="yellow",S548,Q548="white",S548,Q548="grey",S548,Q548="green","",Q548&lt;&gt;"green",S548)</f>
        <v/>
      </c>
      <c r="S548" s="2">
        <v>534</v>
      </c>
      <c r="T548" s="2">
        <v>2</v>
      </c>
      <c r="U548" s="2">
        <v>1</v>
      </c>
      <c r="V548" s="3"/>
      <c r="W548" s="2" t="s">
        <v>2107</v>
      </c>
      <c r="X548" s="2" t="s">
        <v>266</v>
      </c>
      <c r="Y548" s="2" cm="1">
        <f t="array" ref="Y548">_xlfn.IFS(X548="yellow",Z548,X548="white",Z548,X548="grey",Z548,X548="green","",X548&lt;&gt;"green",Z548)</f>
        <v>534</v>
      </c>
      <c r="Z548" s="2">
        <v>534</v>
      </c>
      <c r="AA548" s="2">
        <v>2</v>
      </c>
      <c r="AB548" s="2">
        <v>1</v>
      </c>
      <c r="AC548" s="3"/>
    </row>
    <row r="549" spans="15:29" ht="15.75" customHeight="1" x14ac:dyDescent="0.25">
      <c r="O549" s="3"/>
      <c r="P549" s="23" t="s">
        <v>2108</v>
      </c>
      <c r="Q549" s="21" t="s">
        <v>218</v>
      </c>
      <c r="R549" s="2" t="str" cm="1">
        <f t="array" ref="R549">_xlfn.IFS(Q549="yellow",S549,Q549="white",S549,Q549="grey",S549,Q549="green","",Q549&lt;&gt;"green",S549)</f>
        <v/>
      </c>
      <c r="S549" s="2">
        <v>535</v>
      </c>
      <c r="T549" s="2">
        <v>2</v>
      </c>
      <c r="U549" s="2">
        <v>1</v>
      </c>
      <c r="V549" s="3"/>
      <c r="W549" s="2" t="s">
        <v>2109</v>
      </c>
      <c r="X549" s="2" t="s">
        <v>266</v>
      </c>
      <c r="Y549" s="2" cm="1">
        <f t="array" ref="Y549">_xlfn.IFS(X549="yellow",Z549,X549="white",Z549,X549="grey",Z549,X549="green","",X549&lt;&gt;"green",Z549)</f>
        <v>535</v>
      </c>
      <c r="Z549" s="2">
        <v>535</v>
      </c>
      <c r="AA549" s="2">
        <v>3</v>
      </c>
      <c r="AB549" s="2">
        <v>0</v>
      </c>
      <c r="AC549" s="3"/>
    </row>
    <row r="550" spans="15:29" ht="15.75" customHeight="1" x14ac:dyDescent="0.25">
      <c r="O550" s="3"/>
      <c r="P550" s="23" t="s">
        <v>2110</v>
      </c>
      <c r="Q550" s="21" t="s">
        <v>218</v>
      </c>
      <c r="R550" s="2" t="str" cm="1">
        <f t="array" ref="R550">_xlfn.IFS(Q550="yellow",S550,Q550="white",S550,Q550="grey",S550,Q550="green","",Q550&lt;&gt;"green",S550)</f>
        <v/>
      </c>
      <c r="S550" s="2">
        <v>536</v>
      </c>
      <c r="T550" s="2">
        <v>2</v>
      </c>
      <c r="U550" s="2">
        <v>1</v>
      </c>
      <c r="V550" s="3"/>
      <c r="W550" s="2" t="s">
        <v>2111</v>
      </c>
      <c r="X550" s="2" t="s">
        <v>266</v>
      </c>
      <c r="Y550" s="2" cm="1">
        <f t="array" ref="Y550">_xlfn.IFS(X550="yellow",Z550,X550="white",Z550,X550="grey",Z550,X550="green","",X550&lt;&gt;"green",Z550)</f>
        <v>536</v>
      </c>
      <c r="Z550" s="2">
        <v>536</v>
      </c>
      <c r="AA550" s="2">
        <v>2</v>
      </c>
      <c r="AB550" s="2">
        <v>1</v>
      </c>
      <c r="AC550" s="3"/>
    </row>
    <row r="551" spans="15:29" ht="15.75" customHeight="1" x14ac:dyDescent="0.25">
      <c r="O551" s="3"/>
      <c r="P551" s="23" t="s">
        <v>2112</v>
      </c>
      <c r="Q551" s="21" t="s">
        <v>218</v>
      </c>
      <c r="R551" s="2" t="str" cm="1">
        <f t="array" ref="R551">_xlfn.IFS(Q551="yellow",S551,Q551="white",S551,Q551="grey",S551,Q551="green","",Q551&lt;&gt;"green",S551)</f>
        <v/>
      </c>
      <c r="S551" s="2">
        <v>537</v>
      </c>
      <c r="T551" s="2">
        <v>2</v>
      </c>
      <c r="U551" s="2">
        <v>1</v>
      </c>
      <c r="V551" s="3"/>
      <c r="W551" s="2" t="s">
        <v>2113</v>
      </c>
      <c r="X551" s="2" t="s">
        <v>266</v>
      </c>
      <c r="Y551" s="2" cm="1">
        <f t="array" ref="Y551">_xlfn.IFS(X551="yellow",Z551,X551="white",Z551,X551="grey",Z551,X551="green","",X551&lt;&gt;"green",Z551)</f>
        <v>537</v>
      </c>
      <c r="Z551" s="2">
        <v>537</v>
      </c>
      <c r="AA551" s="2">
        <v>3</v>
      </c>
      <c r="AB551" s="2">
        <v>0</v>
      </c>
      <c r="AC551" s="3"/>
    </row>
    <row r="552" spans="15:29" ht="15.75" customHeight="1" x14ac:dyDescent="0.25">
      <c r="O552" s="3"/>
      <c r="P552" s="23" t="s">
        <v>2114</v>
      </c>
      <c r="Q552" s="21" t="s">
        <v>218</v>
      </c>
      <c r="R552" s="2" t="str" cm="1">
        <f t="array" ref="R552">_xlfn.IFS(Q552="yellow",S552,Q552="white",S552,Q552="grey",S552,Q552="green","",Q552&lt;&gt;"green",S552)</f>
        <v/>
      </c>
      <c r="S552" s="2">
        <v>538</v>
      </c>
      <c r="T552" s="2">
        <v>2</v>
      </c>
      <c r="U552" s="2">
        <v>1</v>
      </c>
      <c r="V552" s="3"/>
      <c r="W552" s="2" t="s">
        <v>2115</v>
      </c>
      <c r="X552" s="2" t="s">
        <v>266</v>
      </c>
      <c r="Y552" s="2" cm="1">
        <f t="array" ref="Y552">_xlfn.IFS(X552="yellow",Z552,X552="white",Z552,X552="grey",Z552,X552="green","",X552&lt;&gt;"green",Z552)</f>
        <v>538</v>
      </c>
      <c r="Z552" s="2">
        <v>538</v>
      </c>
      <c r="AA552" s="2">
        <v>2</v>
      </c>
      <c r="AB552" s="2">
        <v>1</v>
      </c>
      <c r="AC552" s="3"/>
    </row>
    <row r="553" spans="15:29" ht="15.75" customHeight="1" x14ac:dyDescent="0.25">
      <c r="O553" s="3"/>
      <c r="P553" s="23" t="s">
        <v>2116</v>
      </c>
      <c r="Q553" s="21" t="s">
        <v>218</v>
      </c>
      <c r="R553" s="2" t="str" cm="1">
        <f t="array" ref="R553">_xlfn.IFS(Q553="yellow",S553,Q553="white",S553,Q553="grey",S553,Q553="green","",Q553&lt;&gt;"green",S553)</f>
        <v/>
      </c>
      <c r="S553" s="2">
        <v>539</v>
      </c>
      <c r="T553" s="2">
        <v>2</v>
      </c>
      <c r="U553" s="2">
        <v>1</v>
      </c>
      <c r="V553" s="3"/>
      <c r="W553" s="2" t="s">
        <v>2117</v>
      </c>
      <c r="X553" s="2" t="s">
        <v>266</v>
      </c>
      <c r="Y553" s="2" cm="1">
        <f t="array" ref="Y553">_xlfn.IFS(X553="yellow",Z553,X553="white",Z553,X553="grey",Z553,X553="green","",X553&lt;&gt;"green",Z553)</f>
        <v>539</v>
      </c>
      <c r="Z553" s="2">
        <v>539</v>
      </c>
      <c r="AA553" s="2">
        <v>3</v>
      </c>
      <c r="AB553" s="2">
        <v>0</v>
      </c>
      <c r="AC553" s="3"/>
    </row>
    <row r="554" spans="15:29" ht="15.75" customHeight="1" x14ac:dyDescent="0.25">
      <c r="O554" s="3"/>
      <c r="P554" s="23" t="s">
        <v>2118</v>
      </c>
      <c r="Q554" s="21" t="s">
        <v>218</v>
      </c>
      <c r="R554" s="2" t="str" cm="1">
        <f t="array" ref="R554">_xlfn.IFS(Q554="yellow",S554,Q554="white",S554,Q554="grey",S554,Q554="green","",Q554&lt;&gt;"green",S554)</f>
        <v/>
      </c>
      <c r="S554" s="2">
        <v>540</v>
      </c>
      <c r="T554" s="2">
        <v>2</v>
      </c>
      <c r="U554" s="2">
        <v>1</v>
      </c>
      <c r="V554" s="3"/>
      <c r="W554" s="2" t="s">
        <v>2119</v>
      </c>
      <c r="X554" s="2" t="s">
        <v>266</v>
      </c>
      <c r="Y554" s="2" cm="1">
        <f t="array" ref="Y554">_xlfn.IFS(X554="yellow",Z554,X554="white",Z554,X554="grey",Z554,X554="green","",X554&lt;&gt;"green",Z554)</f>
        <v>540</v>
      </c>
      <c r="Z554" s="2">
        <v>540</v>
      </c>
      <c r="AA554" s="2">
        <v>2</v>
      </c>
      <c r="AB554" s="2">
        <v>1</v>
      </c>
      <c r="AC554" s="3"/>
    </row>
    <row r="555" spans="15:29" ht="15.75" customHeight="1" x14ac:dyDescent="0.25">
      <c r="O555" s="3"/>
      <c r="P555" s="23" t="s">
        <v>2120</v>
      </c>
      <c r="Q555" s="21" t="s">
        <v>218</v>
      </c>
      <c r="R555" s="2" t="str" cm="1">
        <f t="array" ref="R555">_xlfn.IFS(Q555="yellow",S555,Q555="white",S555,Q555="grey",S555,Q555="green","",Q555&lt;&gt;"green",S555)</f>
        <v/>
      </c>
      <c r="S555" s="2">
        <v>541</v>
      </c>
      <c r="T555" s="2">
        <v>2</v>
      </c>
      <c r="U555" s="2">
        <v>1</v>
      </c>
      <c r="V555" s="3"/>
      <c r="W555" s="2" t="s">
        <v>2121</v>
      </c>
      <c r="X555" s="2" t="s">
        <v>266</v>
      </c>
      <c r="Y555" s="2" cm="1">
        <f t="array" ref="Y555">_xlfn.IFS(X555="yellow",Z555,X555="white",Z555,X555="grey",Z555,X555="green","",X555&lt;&gt;"green",Z555)</f>
        <v>541</v>
      </c>
      <c r="Z555" s="2">
        <v>541</v>
      </c>
      <c r="AA555" s="2">
        <v>3</v>
      </c>
      <c r="AB555" s="2">
        <v>0</v>
      </c>
      <c r="AC555" s="3"/>
    </row>
    <row r="556" spans="15:29" ht="15.75" customHeight="1" x14ac:dyDescent="0.25">
      <c r="O556" s="3"/>
      <c r="P556" s="23" t="s">
        <v>2122</v>
      </c>
      <c r="Q556" s="21" t="s">
        <v>218</v>
      </c>
      <c r="R556" s="2" t="str" cm="1">
        <f t="array" ref="R556">_xlfn.IFS(Q556="yellow",S556,Q556="white",S556,Q556="grey",S556,Q556="green","",Q556&lt;&gt;"green",S556)</f>
        <v/>
      </c>
      <c r="S556" s="2">
        <v>542</v>
      </c>
      <c r="T556" s="2">
        <v>2</v>
      </c>
      <c r="U556" s="2">
        <v>1</v>
      </c>
      <c r="V556" s="3" t="s">
        <v>2123</v>
      </c>
      <c r="W556" s="22" t="s">
        <v>2124</v>
      </c>
      <c r="X556" s="12" t="s">
        <v>216</v>
      </c>
      <c r="Y556" s="2" cm="1">
        <f t="array" ref="Y556">_xlfn.IFS(X556="yellow",Z556,X556="white",Z556,X556="grey",Z556,X556="green","",X556&lt;&gt;"green",Z556)</f>
        <v>542</v>
      </c>
      <c r="Z556" s="2">
        <v>542</v>
      </c>
      <c r="AA556" s="2">
        <v>3</v>
      </c>
      <c r="AB556" s="2">
        <v>0</v>
      </c>
      <c r="AC556" s="3"/>
    </row>
    <row r="557" spans="15:29" ht="15.75" customHeight="1" x14ac:dyDescent="0.25">
      <c r="O557" s="3"/>
      <c r="P557" s="23" t="s">
        <v>2125</v>
      </c>
      <c r="Q557" s="21" t="s">
        <v>218</v>
      </c>
      <c r="R557" s="2" t="str" cm="1">
        <f t="array" ref="R557">_xlfn.IFS(Q557="yellow",S557,Q557="white",S557,Q557="grey",S557,Q557="green","",Q557&lt;&gt;"green",S557)</f>
        <v/>
      </c>
      <c r="S557" s="2">
        <v>543</v>
      </c>
      <c r="T557" s="2">
        <v>2</v>
      </c>
      <c r="U557" s="2">
        <v>1</v>
      </c>
      <c r="V557" s="3" t="s">
        <v>2123</v>
      </c>
      <c r="W557" s="22" t="s">
        <v>2126</v>
      </c>
      <c r="X557" s="12" t="s">
        <v>216</v>
      </c>
      <c r="Y557" s="2" cm="1">
        <f t="array" ref="Y557">_xlfn.IFS(X557="yellow",Z557,X557="white",Z557,X557="grey",Z557,X557="green","",X557&lt;&gt;"green",Z557)</f>
        <v>543</v>
      </c>
      <c r="Z557" s="2">
        <v>543</v>
      </c>
      <c r="AA557" s="2">
        <v>2</v>
      </c>
      <c r="AB557" s="2">
        <v>1</v>
      </c>
      <c r="AC557" s="3"/>
    </row>
    <row r="558" spans="15:29" ht="15.75" customHeight="1" x14ac:dyDescent="0.25">
      <c r="O558" s="3"/>
      <c r="P558" s="23" t="s">
        <v>2127</v>
      </c>
      <c r="Q558" s="21" t="s">
        <v>218</v>
      </c>
      <c r="R558" s="2" t="str" cm="1">
        <f t="array" ref="R558">_xlfn.IFS(Q558="yellow",S558,Q558="white",S558,Q558="grey",S558,Q558="green","",Q558&lt;&gt;"green",S558)</f>
        <v/>
      </c>
      <c r="S558" s="2">
        <v>544</v>
      </c>
      <c r="T558" s="2">
        <v>2</v>
      </c>
      <c r="U558" s="2">
        <v>1</v>
      </c>
      <c r="V558" s="3" t="s">
        <v>2123</v>
      </c>
      <c r="W558" s="22" t="s">
        <v>2128</v>
      </c>
      <c r="X558" s="12" t="s">
        <v>216</v>
      </c>
      <c r="Y558" s="2" cm="1">
        <f t="array" ref="Y558">_xlfn.IFS(X558="yellow",Z558,X558="white",Z558,X558="grey",Z558,X558="green","",X558&lt;&gt;"green",Z558)</f>
        <v>544</v>
      </c>
      <c r="Z558" s="2">
        <v>544</v>
      </c>
      <c r="AA558" s="2">
        <v>3</v>
      </c>
      <c r="AB558" s="2">
        <v>0</v>
      </c>
      <c r="AC558" s="3"/>
    </row>
    <row r="559" spans="15:29" ht="15.75" customHeight="1" x14ac:dyDescent="0.25">
      <c r="O559" s="3"/>
      <c r="P559" s="23" t="s">
        <v>2129</v>
      </c>
      <c r="Q559" s="21" t="s">
        <v>218</v>
      </c>
      <c r="R559" s="2" t="str" cm="1">
        <f t="array" ref="R559">_xlfn.IFS(Q559="yellow",S559,Q559="white",S559,Q559="grey",S559,Q559="green","",Q559&lt;&gt;"green",S559)</f>
        <v/>
      </c>
      <c r="S559" s="2">
        <v>545</v>
      </c>
      <c r="T559" s="2">
        <v>2</v>
      </c>
      <c r="U559" s="2">
        <v>1</v>
      </c>
      <c r="V559" s="3" t="s">
        <v>2123</v>
      </c>
      <c r="W559" s="22" t="s">
        <v>2130</v>
      </c>
      <c r="X559" s="12" t="s">
        <v>216</v>
      </c>
      <c r="Y559" s="2" cm="1">
        <f t="array" ref="Y559">_xlfn.IFS(X559="yellow",Z559,X559="white",Z559,X559="grey",Z559,X559="green","",X559&lt;&gt;"green",Z559)</f>
        <v>545</v>
      </c>
      <c r="Z559" s="2">
        <v>545</v>
      </c>
      <c r="AA559" s="2">
        <v>2</v>
      </c>
      <c r="AB559" s="2">
        <v>1</v>
      </c>
      <c r="AC559" s="3"/>
    </row>
    <row r="560" spans="15:29" ht="15.75" customHeight="1" x14ac:dyDescent="0.25">
      <c r="O560" s="3"/>
      <c r="P560" s="23" t="s">
        <v>2131</v>
      </c>
      <c r="Q560" s="21" t="s">
        <v>218</v>
      </c>
      <c r="R560" s="2" t="str" cm="1">
        <f t="array" ref="R560">_xlfn.IFS(Q560="yellow",S560,Q560="white",S560,Q560="grey",S560,Q560="green","",Q560&lt;&gt;"green",S560)</f>
        <v/>
      </c>
      <c r="S560" s="2">
        <v>546</v>
      </c>
      <c r="T560" s="2">
        <v>2</v>
      </c>
      <c r="U560" s="2">
        <v>1</v>
      </c>
      <c r="V560" s="3" t="s">
        <v>2123</v>
      </c>
      <c r="W560" s="22" t="s">
        <v>2132</v>
      </c>
      <c r="X560" s="12" t="s">
        <v>216</v>
      </c>
      <c r="Y560" s="2" cm="1">
        <f t="array" ref="Y560">_xlfn.IFS(X560="yellow",Z560,X560="white",Z560,X560="grey",Z560,X560="green","",X560&lt;&gt;"green",Z560)</f>
        <v>546</v>
      </c>
      <c r="Z560" s="2">
        <v>546</v>
      </c>
      <c r="AA560" s="2">
        <v>3</v>
      </c>
      <c r="AB560" s="2">
        <v>0</v>
      </c>
      <c r="AC560" s="3"/>
    </row>
    <row r="561" spans="15:29" ht="15.75" customHeight="1" x14ac:dyDescent="0.25">
      <c r="O561" s="3"/>
      <c r="P561" s="23" t="s">
        <v>2133</v>
      </c>
      <c r="Q561" s="21" t="s">
        <v>218</v>
      </c>
      <c r="R561" s="2" t="str" cm="1">
        <f t="array" ref="R561">_xlfn.IFS(Q561="yellow",S561,Q561="white",S561,Q561="grey",S561,Q561="green","",Q561&lt;&gt;"green",S561)</f>
        <v/>
      </c>
      <c r="S561" s="2">
        <v>547</v>
      </c>
      <c r="T561" s="2">
        <v>2</v>
      </c>
      <c r="U561" s="2">
        <v>1</v>
      </c>
      <c r="V561" s="3" t="s">
        <v>2123</v>
      </c>
      <c r="W561" s="22" t="s">
        <v>2134</v>
      </c>
      <c r="X561" s="12" t="s">
        <v>216</v>
      </c>
      <c r="Y561" s="2" cm="1">
        <f t="array" ref="Y561">_xlfn.IFS(X561="yellow",Z561,X561="white",Z561,X561="grey",Z561,X561="green","",X561&lt;&gt;"green",Z561)</f>
        <v>547</v>
      </c>
      <c r="Z561" s="2">
        <v>547</v>
      </c>
      <c r="AA561" s="2">
        <v>2</v>
      </c>
      <c r="AB561" s="2">
        <v>1</v>
      </c>
      <c r="AC561" s="3"/>
    </row>
    <row r="562" spans="15:29" ht="15.75" customHeight="1" x14ac:dyDescent="0.25">
      <c r="O562" s="3"/>
      <c r="P562" s="23" t="s">
        <v>2135</v>
      </c>
      <c r="Q562" s="21" t="s">
        <v>218</v>
      </c>
      <c r="R562" s="2" t="str" cm="1">
        <f t="array" ref="R562">_xlfn.IFS(Q562="yellow",S562,Q562="white",S562,Q562="grey",S562,Q562="green","",Q562&lt;&gt;"green",S562)</f>
        <v/>
      </c>
      <c r="S562" s="2">
        <v>548</v>
      </c>
      <c r="T562" s="2">
        <v>2</v>
      </c>
      <c r="U562" s="2">
        <v>1</v>
      </c>
      <c r="V562" s="3" t="s">
        <v>2123</v>
      </c>
      <c r="W562" s="22" t="s">
        <v>2136</v>
      </c>
      <c r="X562" s="12" t="s">
        <v>216</v>
      </c>
      <c r="Y562" s="2" cm="1">
        <f t="array" ref="Y562">_xlfn.IFS(X562="yellow",Z562,X562="white",Z562,X562="grey",Z562,X562="green","",X562&lt;&gt;"green",Z562)</f>
        <v>548</v>
      </c>
      <c r="Z562" s="2">
        <v>548</v>
      </c>
      <c r="AA562" s="2">
        <v>3</v>
      </c>
      <c r="AB562" s="2">
        <v>0</v>
      </c>
      <c r="AC562" s="3"/>
    </row>
    <row r="563" spans="15:29" ht="15.75" customHeight="1" x14ac:dyDescent="0.25">
      <c r="O563" s="3"/>
      <c r="P563" s="23" t="s">
        <v>2137</v>
      </c>
      <c r="Q563" s="21" t="s">
        <v>218</v>
      </c>
      <c r="R563" s="2" t="str" cm="1">
        <f t="array" ref="R563">_xlfn.IFS(Q563="yellow",S563,Q563="white",S563,Q563="grey",S563,Q563="green","",Q563&lt;&gt;"green",S563)</f>
        <v/>
      </c>
      <c r="S563" s="2">
        <v>549</v>
      </c>
      <c r="T563" s="2">
        <v>2</v>
      </c>
      <c r="U563" s="2">
        <v>1</v>
      </c>
      <c r="V563" s="3" t="s">
        <v>2123</v>
      </c>
      <c r="W563" s="22" t="s">
        <v>2138</v>
      </c>
      <c r="X563" s="12" t="s">
        <v>216</v>
      </c>
      <c r="Y563" s="2" cm="1">
        <f t="array" ref="Y563">_xlfn.IFS(X563="yellow",Z563,X563="white",Z563,X563="grey",Z563,X563="green","",X563&lt;&gt;"green",Z563)</f>
        <v>549</v>
      </c>
      <c r="Z563" s="2">
        <v>549</v>
      </c>
      <c r="AA563" s="2">
        <v>2</v>
      </c>
      <c r="AB563" s="2">
        <v>1</v>
      </c>
      <c r="AC563" s="3"/>
    </row>
    <row r="564" spans="15:29" ht="15.75" customHeight="1" x14ac:dyDescent="0.25">
      <c r="O564" s="3"/>
      <c r="P564" s="23" t="s">
        <v>2139</v>
      </c>
      <c r="Q564" s="21" t="s">
        <v>218</v>
      </c>
      <c r="R564" s="2" t="str" cm="1">
        <f t="array" ref="R564">_xlfn.IFS(Q564="yellow",S564,Q564="white",S564,Q564="grey",S564,Q564="green","",Q564&lt;&gt;"green",S564)</f>
        <v/>
      </c>
      <c r="S564" s="2">
        <v>550</v>
      </c>
      <c r="T564" s="2">
        <v>2</v>
      </c>
      <c r="U564" s="2">
        <v>1</v>
      </c>
      <c r="V564" s="3" t="s">
        <v>2123</v>
      </c>
      <c r="W564" s="22" t="s">
        <v>2140</v>
      </c>
      <c r="X564" s="12" t="s">
        <v>216</v>
      </c>
      <c r="Y564" s="2" cm="1">
        <f t="array" ref="Y564">_xlfn.IFS(X564="yellow",Z564,X564="white",Z564,X564="grey",Z564,X564="green","",X564&lt;&gt;"green",Z564)</f>
        <v>550</v>
      </c>
      <c r="Z564" s="2">
        <v>550</v>
      </c>
      <c r="AA564" s="2">
        <v>3</v>
      </c>
      <c r="AB564" s="2">
        <v>0</v>
      </c>
      <c r="AC564" s="3"/>
    </row>
    <row r="565" spans="15:29" ht="15.75" customHeight="1" x14ac:dyDescent="0.25">
      <c r="O565" s="3"/>
      <c r="P565" s="23" t="s">
        <v>2141</v>
      </c>
      <c r="Q565" s="21" t="s">
        <v>218</v>
      </c>
      <c r="R565" s="2" t="str" cm="1">
        <f t="array" ref="R565">_xlfn.IFS(Q565="yellow",S565,Q565="white",S565,Q565="grey",S565,Q565="green","",Q565&lt;&gt;"green",S565)</f>
        <v/>
      </c>
      <c r="S565" s="2">
        <v>551</v>
      </c>
      <c r="T565" s="2">
        <v>2</v>
      </c>
      <c r="U565" s="2">
        <v>1</v>
      </c>
      <c r="V565" s="3" t="s">
        <v>2123</v>
      </c>
      <c r="W565" s="22" t="s">
        <v>2142</v>
      </c>
      <c r="X565" s="12" t="s">
        <v>216</v>
      </c>
      <c r="Y565" s="2" cm="1">
        <f t="array" ref="Y565">_xlfn.IFS(X565="yellow",Z565,X565="white",Z565,X565="grey",Z565,X565="green","",X565&lt;&gt;"green",Z565)</f>
        <v>551</v>
      </c>
      <c r="Z565" s="2">
        <v>551</v>
      </c>
      <c r="AA565" s="2">
        <v>2</v>
      </c>
      <c r="AB565" s="2">
        <v>1</v>
      </c>
      <c r="AC565" s="3"/>
    </row>
    <row r="566" spans="15:29" ht="15.75" customHeight="1" x14ac:dyDescent="0.25">
      <c r="O566" s="3" t="s">
        <v>214</v>
      </c>
      <c r="P566" s="22" t="s">
        <v>2143</v>
      </c>
      <c r="Q566" s="12" t="s">
        <v>216</v>
      </c>
      <c r="R566" s="2" cm="1">
        <f t="array" ref="R566">_xlfn.IFS(Q566="yellow",S566,Q566="white",S566,Q566="grey",S566,Q566="green","",Q566&lt;&gt;"green",S566)</f>
        <v>552</v>
      </c>
      <c r="S566" s="2">
        <v>552</v>
      </c>
      <c r="T566" s="2">
        <v>2</v>
      </c>
      <c r="U566" s="2">
        <v>1</v>
      </c>
      <c r="V566" s="3" t="s">
        <v>2123</v>
      </c>
      <c r="W566" s="22" t="s">
        <v>2144</v>
      </c>
      <c r="X566" s="12" t="s">
        <v>216</v>
      </c>
      <c r="Y566" s="2" cm="1">
        <f t="array" ref="Y566">_xlfn.IFS(X566="yellow",Z566,X566="white",Z566,X566="grey",Z566,X566="green","",X566&lt;&gt;"green",Z566)</f>
        <v>552</v>
      </c>
      <c r="Z566" s="2">
        <v>552</v>
      </c>
      <c r="AA566" s="2">
        <v>3</v>
      </c>
      <c r="AB566" s="2">
        <v>0</v>
      </c>
      <c r="AC566" s="3"/>
    </row>
    <row r="567" spans="15:29" ht="15.75" customHeight="1" x14ac:dyDescent="0.25">
      <c r="O567" s="3"/>
      <c r="P567" s="23" t="s">
        <v>2145</v>
      </c>
      <c r="Q567" s="21" t="s">
        <v>218</v>
      </c>
      <c r="R567" s="2" t="str" cm="1">
        <f t="array" ref="R567">_xlfn.IFS(Q567="yellow",S567,Q567="white",S567,Q567="grey",S567,Q567="green","",Q567&lt;&gt;"green",S567)</f>
        <v/>
      </c>
      <c r="S567" s="2">
        <v>553</v>
      </c>
      <c r="T567" s="2">
        <v>2</v>
      </c>
      <c r="U567" s="2">
        <v>1</v>
      </c>
      <c r="V567" s="3" t="s">
        <v>2123</v>
      </c>
      <c r="W567" s="22" t="s">
        <v>2146</v>
      </c>
      <c r="X567" s="12" t="s">
        <v>216</v>
      </c>
      <c r="Y567" s="2" cm="1">
        <f t="array" ref="Y567">_xlfn.IFS(X567="yellow",Z567,X567="white",Z567,X567="grey",Z567,X567="green","",X567&lt;&gt;"green",Z567)</f>
        <v>553</v>
      </c>
      <c r="Z567" s="2">
        <v>553</v>
      </c>
      <c r="AA567" s="2">
        <v>2</v>
      </c>
      <c r="AB567" s="2">
        <v>1</v>
      </c>
      <c r="AC567" s="3"/>
    </row>
    <row r="568" spans="15:29" ht="15.75" customHeight="1" x14ac:dyDescent="0.25">
      <c r="O568" s="3"/>
      <c r="P568" s="23" t="s">
        <v>2147</v>
      </c>
      <c r="Q568" s="21" t="s">
        <v>218</v>
      </c>
      <c r="R568" s="2" t="str" cm="1">
        <f t="array" ref="R568">_xlfn.IFS(Q568="yellow",S568,Q568="white",S568,Q568="grey",S568,Q568="green","",Q568&lt;&gt;"green",S568)</f>
        <v/>
      </c>
      <c r="S568" s="2">
        <v>554</v>
      </c>
      <c r="T568" s="2">
        <v>2</v>
      </c>
      <c r="U568" s="2">
        <v>1</v>
      </c>
      <c r="V568" s="3" t="s">
        <v>2123</v>
      </c>
      <c r="W568" s="22" t="s">
        <v>2148</v>
      </c>
      <c r="X568" s="12" t="s">
        <v>216</v>
      </c>
      <c r="Y568" s="2" cm="1">
        <f t="array" ref="Y568">_xlfn.IFS(X568="yellow",Z568,X568="white",Z568,X568="grey",Z568,X568="green","",X568&lt;&gt;"green",Z568)</f>
        <v>554</v>
      </c>
      <c r="Z568" s="2">
        <v>554</v>
      </c>
      <c r="AA568" s="2">
        <v>3</v>
      </c>
      <c r="AB568" s="2">
        <v>0</v>
      </c>
      <c r="AC568" s="3"/>
    </row>
    <row r="569" spans="15:29" ht="15.75" customHeight="1" x14ac:dyDescent="0.25">
      <c r="O569" s="3"/>
      <c r="P569" s="23" t="s">
        <v>2149</v>
      </c>
      <c r="Q569" s="21" t="s">
        <v>218</v>
      </c>
      <c r="R569" s="2" t="str" cm="1">
        <f t="array" ref="R569">_xlfn.IFS(Q569="yellow",S569,Q569="white",S569,Q569="grey",S569,Q569="green","",Q569&lt;&gt;"green",S569)</f>
        <v/>
      </c>
      <c r="S569" s="2">
        <v>555</v>
      </c>
      <c r="T569" s="2">
        <v>2</v>
      </c>
      <c r="U569" s="2">
        <v>1</v>
      </c>
      <c r="V569" s="3" t="s">
        <v>2123</v>
      </c>
      <c r="W569" s="22" t="s">
        <v>2150</v>
      </c>
      <c r="X569" s="12" t="s">
        <v>216</v>
      </c>
      <c r="Y569" s="2" cm="1">
        <f t="array" ref="Y569">_xlfn.IFS(X569="yellow",Z569,X569="white",Z569,X569="grey",Z569,X569="green","",X569&lt;&gt;"green",Z569)</f>
        <v>555</v>
      </c>
      <c r="Z569" s="2">
        <v>555</v>
      </c>
      <c r="AA569" s="2">
        <v>2</v>
      </c>
      <c r="AB569" s="2">
        <v>1</v>
      </c>
      <c r="AC569" s="3"/>
    </row>
    <row r="570" spans="15:29" ht="15.75" customHeight="1" x14ac:dyDescent="0.25">
      <c r="O570" s="3"/>
      <c r="P570" s="23" t="s">
        <v>2151</v>
      </c>
      <c r="Q570" s="21" t="s">
        <v>218</v>
      </c>
      <c r="R570" s="2" t="str" cm="1">
        <f t="array" ref="R570">_xlfn.IFS(Q570="yellow",S570,Q570="white",S570,Q570="grey",S570,Q570="green","",Q570&lt;&gt;"green",S570)</f>
        <v/>
      </c>
      <c r="S570" s="2">
        <v>556</v>
      </c>
      <c r="T570" s="2">
        <v>2</v>
      </c>
      <c r="U570" s="2">
        <v>1</v>
      </c>
      <c r="V570" s="3" t="s">
        <v>2123</v>
      </c>
      <c r="W570" s="22" t="s">
        <v>2152</v>
      </c>
      <c r="X570" s="12" t="s">
        <v>216</v>
      </c>
      <c r="Y570" s="2" cm="1">
        <f t="array" ref="Y570">_xlfn.IFS(X570="yellow",Z570,X570="white",Z570,X570="grey",Z570,X570="green","",X570&lt;&gt;"green",Z570)</f>
        <v>556</v>
      </c>
      <c r="Z570" s="2">
        <v>556</v>
      </c>
      <c r="AA570" s="2">
        <v>3</v>
      </c>
      <c r="AB570" s="2">
        <v>0</v>
      </c>
      <c r="AC570" s="3"/>
    </row>
    <row r="571" spans="15:29" ht="15.75" customHeight="1" x14ac:dyDescent="0.25">
      <c r="O571" s="3"/>
      <c r="P571" s="23" t="s">
        <v>2153</v>
      </c>
      <c r="Q571" s="21" t="s">
        <v>218</v>
      </c>
      <c r="R571" s="2" t="str" cm="1">
        <f t="array" ref="R571">_xlfn.IFS(Q571="yellow",S571,Q571="white",S571,Q571="grey",S571,Q571="green","",Q571&lt;&gt;"green",S571)</f>
        <v/>
      </c>
      <c r="S571" s="2">
        <v>557</v>
      </c>
      <c r="T571" s="2">
        <v>2</v>
      </c>
      <c r="U571" s="2">
        <v>1</v>
      </c>
      <c r="V571" s="3" t="s">
        <v>2123</v>
      </c>
      <c r="W571" s="22" t="s">
        <v>2154</v>
      </c>
      <c r="X571" s="12" t="s">
        <v>216</v>
      </c>
      <c r="Y571" s="2" cm="1">
        <f t="array" ref="Y571">_xlfn.IFS(X571="yellow",Z571,X571="white",Z571,X571="grey",Z571,X571="green","",X571&lt;&gt;"green",Z571)</f>
        <v>557</v>
      </c>
      <c r="Z571" s="2">
        <v>557</v>
      </c>
      <c r="AA571" s="2">
        <v>2</v>
      </c>
      <c r="AB571" s="2">
        <v>1</v>
      </c>
      <c r="AC571" s="3"/>
    </row>
    <row r="572" spans="15:29" ht="15.75" customHeight="1" x14ac:dyDescent="0.25">
      <c r="O572" s="3"/>
      <c r="P572" s="23" t="s">
        <v>2155</v>
      </c>
      <c r="Q572" s="21" t="s">
        <v>218</v>
      </c>
      <c r="R572" s="2" t="str" cm="1">
        <f t="array" ref="R572">_xlfn.IFS(Q572="yellow",S572,Q572="white",S572,Q572="grey",S572,Q572="green","",Q572&lt;&gt;"green",S572)</f>
        <v/>
      </c>
      <c r="S572" s="2">
        <v>558</v>
      </c>
      <c r="T572" s="2">
        <v>2</v>
      </c>
      <c r="U572" s="2">
        <v>1</v>
      </c>
      <c r="V572" s="3" t="s">
        <v>2123</v>
      </c>
      <c r="W572" s="22" t="s">
        <v>2156</v>
      </c>
      <c r="X572" s="12" t="s">
        <v>216</v>
      </c>
      <c r="Y572" s="2" cm="1">
        <f t="array" ref="Y572">_xlfn.IFS(X572="yellow",Z572,X572="white",Z572,X572="grey",Z572,X572="green","",X572&lt;&gt;"green",Z572)</f>
        <v>558</v>
      </c>
      <c r="Z572" s="2">
        <v>558</v>
      </c>
      <c r="AA572" s="2">
        <v>3</v>
      </c>
      <c r="AB572" s="2">
        <v>0</v>
      </c>
      <c r="AC572" s="3"/>
    </row>
    <row r="573" spans="15:29" ht="15.75" customHeight="1" x14ac:dyDescent="0.25">
      <c r="O573" s="3"/>
      <c r="P573" s="23" t="s">
        <v>2157</v>
      </c>
      <c r="Q573" s="21" t="s">
        <v>218</v>
      </c>
      <c r="R573" s="2" t="str" cm="1">
        <f t="array" ref="R573">_xlfn.IFS(Q573="yellow",S573,Q573="white",S573,Q573="grey",S573,Q573="green","",Q573&lt;&gt;"green",S573)</f>
        <v/>
      </c>
      <c r="S573" s="2">
        <v>559</v>
      </c>
      <c r="T573" s="2">
        <v>2</v>
      </c>
      <c r="U573" s="2">
        <v>1</v>
      </c>
      <c r="V573" s="3" t="s">
        <v>2123</v>
      </c>
      <c r="W573" s="22" t="s">
        <v>2158</v>
      </c>
      <c r="X573" s="12" t="s">
        <v>216</v>
      </c>
      <c r="Y573" s="2" cm="1">
        <f t="array" ref="Y573">_xlfn.IFS(X573="yellow",Z573,X573="white",Z573,X573="grey",Z573,X573="green","",X573&lt;&gt;"green",Z573)</f>
        <v>559</v>
      </c>
      <c r="Z573" s="2">
        <v>559</v>
      </c>
      <c r="AA573" s="2">
        <v>2</v>
      </c>
      <c r="AB573" s="2">
        <v>1</v>
      </c>
      <c r="AC573" s="3"/>
    </row>
    <row r="574" spans="15:29" ht="15.75" customHeight="1" x14ac:dyDescent="0.25">
      <c r="O574" s="3"/>
      <c r="P574" s="23" t="s">
        <v>2159</v>
      </c>
      <c r="Q574" s="21" t="s">
        <v>218</v>
      </c>
      <c r="R574" s="2" t="str" cm="1">
        <f t="array" ref="R574">_xlfn.IFS(Q574="yellow",S574,Q574="white",S574,Q574="grey",S574,Q574="green","",Q574&lt;&gt;"green",S574)</f>
        <v/>
      </c>
      <c r="S574" s="2">
        <v>560</v>
      </c>
      <c r="T574" s="2">
        <v>2</v>
      </c>
      <c r="U574" s="2">
        <v>1</v>
      </c>
      <c r="V574" s="3" t="s">
        <v>2123</v>
      </c>
      <c r="W574" s="22" t="s">
        <v>2160</v>
      </c>
      <c r="X574" s="12" t="s">
        <v>216</v>
      </c>
      <c r="Y574" s="2" cm="1">
        <f t="array" ref="Y574">_xlfn.IFS(X574="yellow",Z574,X574="white",Z574,X574="grey",Z574,X574="green","",X574&lt;&gt;"green",Z574)</f>
        <v>560</v>
      </c>
      <c r="Z574" s="2">
        <v>560</v>
      </c>
      <c r="AA574" s="2">
        <v>3</v>
      </c>
      <c r="AB574" s="2">
        <v>0</v>
      </c>
      <c r="AC574" s="3"/>
    </row>
    <row r="575" spans="15:29" ht="15.75" customHeight="1" x14ac:dyDescent="0.25">
      <c r="O575" s="3"/>
      <c r="P575" s="23" t="s">
        <v>2161</v>
      </c>
      <c r="Q575" s="21" t="s">
        <v>218</v>
      </c>
      <c r="R575" s="2" t="str" cm="1">
        <f t="array" ref="R575">_xlfn.IFS(Q575="yellow",S575,Q575="white",S575,Q575="grey",S575,Q575="green","",Q575&lt;&gt;"green",S575)</f>
        <v/>
      </c>
      <c r="S575" s="2">
        <v>561</v>
      </c>
      <c r="T575" s="2">
        <v>2</v>
      </c>
      <c r="U575" s="2">
        <v>1</v>
      </c>
      <c r="V575" s="3" t="s">
        <v>2123</v>
      </c>
      <c r="W575" s="22" t="s">
        <v>2162</v>
      </c>
      <c r="X575" s="12" t="s">
        <v>216</v>
      </c>
      <c r="Y575" s="2" cm="1">
        <f t="array" ref="Y575">_xlfn.IFS(X575="yellow",Z575,X575="white",Z575,X575="grey",Z575,X575="green","",X575&lt;&gt;"green",Z575)</f>
        <v>561</v>
      </c>
      <c r="Z575" s="2">
        <v>561</v>
      </c>
      <c r="AA575" s="2">
        <v>2</v>
      </c>
      <c r="AB575" s="2">
        <v>1</v>
      </c>
      <c r="AC575" s="3"/>
    </row>
    <row r="576" spans="15:29" ht="15.75" customHeight="1" x14ac:dyDescent="0.25">
      <c r="O576" s="3"/>
      <c r="P576" s="23" t="s">
        <v>2163</v>
      </c>
      <c r="Q576" s="21" t="s">
        <v>218</v>
      </c>
      <c r="R576" s="2" t="str" cm="1">
        <f t="array" ref="R576">_xlfn.IFS(Q576="yellow",S576,Q576="white",S576,Q576="grey",S576,Q576="green","",Q576&lt;&gt;"green",S576)</f>
        <v/>
      </c>
      <c r="S576" s="2">
        <v>562</v>
      </c>
      <c r="T576" s="2">
        <v>2</v>
      </c>
      <c r="U576" s="2">
        <v>1</v>
      </c>
      <c r="V576" s="3" t="s">
        <v>2123</v>
      </c>
      <c r="W576" s="22" t="s">
        <v>2164</v>
      </c>
      <c r="X576" s="12" t="s">
        <v>216</v>
      </c>
      <c r="Y576" s="2" cm="1">
        <f t="array" ref="Y576">_xlfn.IFS(X576="yellow",Z576,X576="white",Z576,X576="grey",Z576,X576="green","",X576&lt;&gt;"green",Z576)</f>
        <v>562</v>
      </c>
      <c r="Z576" s="2">
        <v>562</v>
      </c>
      <c r="AA576" s="2">
        <v>3</v>
      </c>
      <c r="AB576" s="2">
        <v>0</v>
      </c>
      <c r="AC576" s="3"/>
    </row>
    <row r="577" spans="15:29" ht="15.75" customHeight="1" x14ac:dyDescent="0.25">
      <c r="O577" s="3"/>
      <c r="P577" s="23" t="s">
        <v>2165</v>
      </c>
      <c r="Q577" s="21" t="s">
        <v>218</v>
      </c>
      <c r="R577" s="2" t="str" cm="1">
        <f t="array" ref="R577">_xlfn.IFS(Q577="yellow",S577,Q577="white",S577,Q577="grey",S577,Q577="green","",Q577&lt;&gt;"green",S577)</f>
        <v/>
      </c>
      <c r="S577" s="2">
        <v>563</v>
      </c>
      <c r="T577" s="2">
        <v>2</v>
      </c>
      <c r="U577" s="2">
        <v>1</v>
      </c>
      <c r="V577" s="3" t="s">
        <v>2123</v>
      </c>
      <c r="W577" s="22" t="s">
        <v>2166</v>
      </c>
      <c r="X577" s="12" t="s">
        <v>216</v>
      </c>
      <c r="Y577" s="2" cm="1">
        <f t="array" ref="Y577">_xlfn.IFS(X577="yellow",Z577,X577="white",Z577,X577="grey",Z577,X577="green","",X577&lt;&gt;"green",Z577)</f>
        <v>563</v>
      </c>
      <c r="Z577" s="2">
        <v>563</v>
      </c>
      <c r="AA577" s="2">
        <v>2</v>
      </c>
      <c r="AB577" s="2">
        <v>1</v>
      </c>
      <c r="AC577" s="3"/>
    </row>
    <row r="578" spans="15:29" ht="15.75" customHeight="1" x14ac:dyDescent="0.25">
      <c r="O578" s="3"/>
      <c r="P578" s="23" t="s">
        <v>2167</v>
      </c>
      <c r="Q578" s="21" t="s">
        <v>218</v>
      </c>
      <c r="R578" s="2" t="str" cm="1">
        <f t="array" ref="R578">_xlfn.IFS(Q578="yellow",S578,Q578="white",S578,Q578="grey",S578,Q578="green","",Q578&lt;&gt;"green",S578)</f>
        <v/>
      </c>
      <c r="S578" s="2">
        <v>564</v>
      </c>
      <c r="T578" s="2">
        <v>2</v>
      </c>
      <c r="U578" s="2">
        <v>1</v>
      </c>
      <c r="V578" s="3" t="s">
        <v>2123</v>
      </c>
      <c r="W578" s="22" t="s">
        <v>2168</v>
      </c>
      <c r="X578" s="12" t="s">
        <v>216</v>
      </c>
      <c r="Y578" s="2" cm="1">
        <f t="array" ref="Y578">_xlfn.IFS(X578="yellow",Z578,X578="white",Z578,X578="grey",Z578,X578="green","",X578&lt;&gt;"green",Z578)</f>
        <v>564</v>
      </c>
      <c r="Z578" s="2">
        <v>564</v>
      </c>
      <c r="AA578" s="2">
        <v>3</v>
      </c>
      <c r="AB578" s="2">
        <v>0</v>
      </c>
      <c r="AC578" s="3"/>
    </row>
    <row r="579" spans="15:29" ht="15.75" customHeight="1" x14ac:dyDescent="0.25">
      <c r="O579" s="3"/>
      <c r="P579" s="23" t="s">
        <v>2169</v>
      </c>
      <c r="Q579" s="21" t="s">
        <v>218</v>
      </c>
      <c r="R579" s="2" t="str" cm="1">
        <f t="array" ref="R579">_xlfn.IFS(Q579="yellow",S579,Q579="white",S579,Q579="grey",S579,Q579="green","",Q579&lt;&gt;"green",S579)</f>
        <v/>
      </c>
      <c r="S579" s="2">
        <v>565</v>
      </c>
      <c r="T579" s="2">
        <v>2</v>
      </c>
      <c r="U579" s="2">
        <v>1</v>
      </c>
      <c r="V579" s="3" t="s">
        <v>2123</v>
      </c>
      <c r="W579" s="22" t="s">
        <v>2170</v>
      </c>
      <c r="X579" s="12" t="s">
        <v>216</v>
      </c>
      <c r="Y579" s="2" cm="1">
        <f t="array" ref="Y579">_xlfn.IFS(X579="yellow",Z579,X579="white",Z579,X579="grey",Z579,X579="green","",X579&lt;&gt;"green",Z579)</f>
        <v>565</v>
      </c>
      <c r="Z579" s="2">
        <v>565</v>
      </c>
      <c r="AA579" s="2">
        <v>2</v>
      </c>
      <c r="AB579" s="2">
        <v>1</v>
      </c>
      <c r="AC579" s="3"/>
    </row>
    <row r="580" spans="15:29" ht="15.75" customHeight="1" x14ac:dyDescent="0.25">
      <c r="O580" s="3" t="s">
        <v>214</v>
      </c>
      <c r="P580" s="22" t="s">
        <v>1465</v>
      </c>
      <c r="Q580" s="12" t="s">
        <v>216</v>
      </c>
      <c r="R580" s="2" cm="1">
        <f t="array" ref="R580">_xlfn.IFS(Q580="yellow",S580,Q580="white",S580,Q580="grey",S580,Q580="green","",Q580&lt;&gt;"green",S580)</f>
        <v>566</v>
      </c>
      <c r="S580" s="2">
        <v>566</v>
      </c>
      <c r="T580" s="2">
        <v>2</v>
      </c>
      <c r="U580" s="2">
        <v>0</v>
      </c>
      <c r="V580" s="3"/>
      <c r="W580" s="23" t="s">
        <v>2171</v>
      </c>
      <c r="X580" s="21" t="s">
        <v>218</v>
      </c>
      <c r="Y580" s="2" t="str" cm="1">
        <f t="array" ref="Y580">_xlfn.IFS(X580="yellow",Z580,X580="white",Z580,X580="grey",Z580,X580="green","",X580&lt;&gt;"green",Z580)</f>
        <v/>
      </c>
      <c r="Z580" s="2">
        <v>566</v>
      </c>
      <c r="AA580" s="2">
        <v>2</v>
      </c>
      <c r="AB580" s="2">
        <v>1</v>
      </c>
      <c r="AC580" s="3"/>
    </row>
    <row r="581" spans="15:29" ht="15.75" customHeight="1" x14ac:dyDescent="0.25">
      <c r="O581" s="3" t="s">
        <v>214</v>
      </c>
      <c r="P581" s="22" t="s">
        <v>1368</v>
      </c>
      <c r="Q581" s="12" t="s">
        <v>216</v>
      </c>
      <c r="R581" s="2" cm="1">
        <f t="array" ref="R581">_xlfn.IFS(Q581="yellow",S581,Q581="white",S581,Q581="grey",S581,Q581="green","",Q581&lt;&gt;"green",S581)</f>
        <v>567</v>
      </c>
      <c r="S581" s="2">
        <v>567</v>
      </c>
      <c r="T581" s="2">
        <v>2</v>
      </c>
      <c r="U581" s="2">
        <v>0</v>
      </c>
      <c r="V581" s="3"/>
      <c r="W581" s="23" t="s">
        <v>2172</v>
      </c>
      <c r="X581" s="21" t="s">
        <v>218</v>
      </c>
      <c r="Y581" s="2" t="str" cm="1">
        <f t="array" ref="Y581">_xlfn.IFS(X581="yellow",Z581,X581="white",Z581,X581="grey",Z581,X581="green","",X581&lt;&gt;"green",Z581)</f>
        <v/>
      </c>
      <c r="Z581" s="2">
        <v>567</v>
      </c>
      <c r="AA581" s="2">
        <v>2</v>
      </c>
      <c r="AB581" s="2">
        <v>1</v>
      </c>
      <c r="AC581" s="3"/>
    </row>
    <row r="582" spans="15:29" ht="15.75" customHeight="1" x14ac:dyDescent="0.25">
      <c r="O582" s="3"/>
      <c r="P582" s="2" t="s">
        <v>1376</v>
      </c>
      <c r="Q582" s="2" t="s">
        <v>266</v>
      </c>
      <c r="R582" s="2" cm="1">
        <f t="array" ref="R582">_xlfn.IFS(Q582="yellow",S582,Q582="white",S582,Q582="grey",S582,Q582="green","",Q582&lt;&gt;"green",S582)</f>
        <v>568</v>
      </c>
      <c r="S582" s="2">
        <v>568</v>
      </c>
      <c r="T582" s="2">
        <v>2</v>
      </c>
      <c r="U582" s="2">
        <v>0</v>
      </c>
      <c r="V582" s="3"/>
      <c r="W582" s="23" t="s">
        <v>2173</v>
      </c>
      <c r="X582" s="21" t="s">
        <v>218</v>
      </c>
      <c r="Y582" s="2" t="str" cm="1">
        <f t="array" ref="Y582">_xlfn.IFS(X582="yellow",Z582,X582="white",Z582,X582="grey",Z582,X582="green","",X582&lt;&gt;"green",Z582)</f>
        <v/>
      </c>
      <c r="Z582" s="2">
        <v>568</v>
      </c>
      <c r="AA582" s="2">
        <v>2</v>
      </c>
      <c r="AB582" s="2">
        <v>1</v>
      </c>
      <c r="AC582" s="3"/>
    </row>
    <row r="583" spans="15:29" ht="15.75" customHeight="1" x14ac:dyDescent="0.25">
      <c r="O583" s="3"/>
      <c r="P583" s="2" t="s">
        <v>1382</v>
      </c>
      <c r="Q583" s="2" t="s">
        <v>266</v>
      </c>
      <c r="R583" s="2" cm="1">
        <f t="array" ref="R583">_xlfn.IFS(Q583="yellow",S583,Q583="white",S583,Q583="grey",S583,Q583="green","",Q583&lt;&gt;"green",S583)</f>
        <v>569</v>
      </c>
      <c r="S583" s="2">
        <v>569</v>
      </c>
      <c r="T583" s="2">
        <v>2</v>
      </c>
      <c r="U583" s="2">
        <v>0</v>
      </c>
      <c r="V583" s="3"/>
      <c r="W583" s="23" t="s">
        <v>2174</v>
      </c>
      <c r="X583" s="21" t="s">
        <v>218</v>
      </c>
      <c r="Y583" s="2" t="str" cm="1">
        <f t="array" ref="Y583">_xlfn.IFS(X583="yellow",Z583,X583="white",Z583,X583="grey",Z583,X583="green","",X583&lt;&gt;"green",Z583)</f>
        <v/>
      </c>
      <c r="Z583" s="2">
        <v>569</v>
      </c>
      <c r="AA583" s="2">
        <v>2</v>
      </c>
      <c r="AB583" s="2">
        <v>1</v>
      </c>
      <c r="AC583" s="3"/>
    </row>
    <row r="584" spans="15:29" ht="15.75" customHeight="1" x14ac:dyDescent="0.25">
      <c r="O584" s="3"/>
      <c r="P584" s="2" t="s">
        <v>1388</v>
      </c>
      <c r="Q584" s="2" t="s">
        <v>266</v>
      </c>
      <c r="R584" s="2" cm="1">
        <f t="array" ref="R584">_xlfn.IFS(Q584="yellow",S584,Q584="white",S584,Q584="grey",S584,Q584="green","",Q584&lt;&gt;"green",S584)</f>
        <v>570</v>
      </c>
      <c r="S584" s="2">
        <v>570</v>
      </c>
      <c r="T584" s="2">
        <v>2</v>
      </c>
      <c r="U584" s="2">
        <v>0</v>
      </c>
      <c r="V584" s="3"/>
      <c r="W584" s="23" t="s">
        <v>2175</v>
      </c>
      <c r="X584" s="21" t="s">
        <v>218</v>
      </c>
      <c r="Y584" s="2" t="str" cm="1">
        <f t="array" ref="Y584">_xlfn.IFS(X584="yellow",Z584,X584="white",Z584,X584="grey",Z584,X584="green","",X584&lt;&gt;"green",Z584)</f>
        <v/>
      </c>
      <c r="Z584" s="2">
        <v>570</v>
      </c>
      <c r="AA584" s="2">
        <v>2</v>
      </c>
      <c r="AB584" s="2">
        <v>1</v>
      </c>
      <c r="AC584" s="3"/>
    </row>
    <row r="585" spans="15:29" ht="15.75" customHeight="1" x14ac:dyDescent="0.25">
      <c r="O585" s="3"/>
      <c r="P585" s="2" t="s">
        <v>1394</v>
      </c>
      <c r="Q585" s="2" t="s">
        <v>266</v>
      </c>
      <c r="R585" s="2" cm="1">
        <f t="array" ref="R585">_xlfn.IFS(Q585="yellow",S585,Q585="white",S585,Q585="grey",S585,Q585="green","",Q585&lt;&gt;"green",S585)</f>
        <v>571</v>
      </c>
      <c r="S585" s="2">
        <v>571</v>
      </c>
      <c r="T585" s="2">
        <v>2</v>
      </c>
      <c r="U585" s="2">
        <v>0</v>
      </c>
      <c r="V585" s="3"/>
      <c r="W585" s="23" t="s">
        <v>2176</v>
      </c>
      <c r="X585" s="21" t="s">
        <v>218</v>
      </c>
      <c r="Y585" s="2" t="str" cm="1">
        <f t="array" ref="Y585">_xlfn.IFS(X585="yellow",Z585,X585="white",Z585,X585="grey",Z585,X585="green","",X585&lt;&gt;"green",Z585)</f>
        <v/>
      </c>
      <c r="Z585" s="2">
        <v>571</v>
      </c>
      <c r="AA585" s="2">
        <v>2</v>
      </c>
      <c r="AB585" s="2">
        <v>1</v>
      </c>
      <c r="AC585" s="3"/>
    </row>
    <row r="586" spans="15:29" ht="15.75" customHeight="1" x14ac:dyDescent="0.25">
      <c r="O586" s="3"/>
      <c r="P586" s="2" t="s">
        <v>1400</v>
      </c>
      <c r="Q586" s="2" t="s">
        <v>266</v>
      </c>
      <c r="R586" s="2" cm="1">
        <f t="array" ref="R586">_xlfn.IFS(Q586="yellow",S586,Q586="white",S586,Q586="grey",S586,Q586="green","",Q586&lt;&gt;"green",S586)</f>
        <v>572</v>
      </c>
      <c r="S586" s="2">
        <v>572</v>
      </c>
      <c r="T586" s="2">
        <v>2</v>
      </c>
      <c r="U586" s="2">
        <v>0</v>
      </c>
      <c r="V586" s="3"/>
      <c r="W586" s="23" t="s">
        <v>2177</v>
      </c>
      <c r="X586" s="21" t="s">
        <v>218</v>
      </c>
      <c r="Y586" s="2" t="str" cm="1">
        <f t="array" ref="Y586">_xlfn.IFS(X586="yellow",Z586,X586="white",Z586,X586="grey",Z586,X586="green","",X586&lt;&gt;"green",Z586)</f>
        <v/>
      </c>
      <c r="Z586" s="2">
        <v>572</v>
      </c>
      <c r="AA586" s="2">
        <v>2</v>
      </c>
      <c r="AB586" s="2">
        <v>1</v>
      </c>
      <c r="AC586" s="3"/>
    </row>
    <row r="587" spans="15:29" ht="15.75" customHeight="1" x14ac:dyDescent="0.25">
      <c r="O587" s="3"/>
      <c r="P587" s="2" t="s">
        <v>1406</v>
      </c>
      <c r="Q587" s="2" t="s">
        <v>266</v>
      </c>
      <c r="R587" s="2" cm="1">
        <f t="array" ref="R587">_xlfn.IFS(Q587="yellow",S587,Q587="white",S587,Q587="grey",S587,Q587="green","",Q587&lt;&gt;"green",S587)</f>
        <v>573</v>
      </c>
      <c r="S587" s="2">
        <v>573</v>
      </c>
      <c r="T587" s="2">
        <v>2</v>
      </c>
      <c r="U587" s="2">
        <v>0</v>
      </c>
      <c r="V587" s="3"/>
      <c r="W587" s="23" t="s">
        <v>2178</v>
      </c>
      <c r="X587" s="21" t="s">
        <v>218</v>
      </c>
      <c r="Y587" s="2" t="str" cm="1">
        <f t="array" ref="Y587">_xlfn.IFS(X587="yellow",Z587,X587="white",Z587,X587="grey",Z587,X587="green","",X587&lt;&gt;"green",Z587)</f>
        <v/>
      </c>
      <c r="Z587" s="2">
        <v>573</v>
      </c>
      <c r="AA587" s="2">
        <v>2</v>
      </c>
      <c r="AB587" s="2">
        <v>1</v>
      </c>
      <c r="AC587" s="3"/>
    </row>
    <row r="588" spans="15:29" ht="15.75" customHeight="1" x14ac:dyDescent="0.25">
      <c r="O588" s="3"/>
      <c r="P588" s="2" t="s">
        <v>1412</v>
      </c>
      <c r="Q588" s="2" t="s">
        <v>266</v>
      </c>
      <c r="R588" s="2" cm="1">
        <f t="array" ref="R588">_xlfn.IFS(Q588="yellow",S588,Q588="white",S588,Q588="grey",S588,Q588="green","",Q588&lt;&gt;"green",S588)</f>
        <v>574</v>
      </c>
      <c r="S588" s="2">
        <v>574</v>
      </c>
      <c r="T588" s="2">
        <v>2</v>
      </c>
      <c r="U588" s="2">
        <v>0</v>
      </c>
      <c r="V588" s="3"/>
      <c r="W588" s="23" t="s">
        <v>2179</v>
      </c>
      <c r="X588" s="21" t="s">
        <v>218</v>
      </c>
      <c r="Y588" s="2" t="str" cm="1">
        <f t="array" ref="Y588">_xlfn.IFS(X588="yellow",Z588,X588="white",Z588,X588="grey",Z588,X588="green","",X588&lt;&gt;"green",Z588)</f>
        <v/>
      </c>
      <c r="Z588" s="2">
        <v>574</v>
      </c>
      <c r="AA588" s="2">
        <v>2</v>
      </c>
      <c r="AB588" s="2">
        <v>1</v>
      </c>
      <c r="AC588" s="3"/>
    </row>
    <row r="589" spans="15:29" ht="15.75" customHeight="1" x14ac:dyDescent="0.25">
      <c r="O589" s="3"/>
      <c r="P589" s="2" t="s">
        <v>1418</v>
      </c>
      <c r="Q589" s="2" t="s">
        <v>266</v>
      </c>
      <c r="R589" s="2" cm="1">
        <f t="array" ref="R589">_xlfn.IFS(Q589="yellow",S589,Q589="white",S589,Q589="grey",S589,Q589="green","",Q589&lt;&gt;"green",S589)</f>
        <v>575</v>
      </c>
      <c r="S589" s="2">
        <v>575</v>
      </c>
      <c r="T589" s="2">
        <v>2</v>
      </c>
      <c r="U589" s="2">
        <v>0</v>
      </c>
      <c r="V589" s="3"/>
      <c r="W589" s="23" t="s">
        <v>2180</v>
      </c>
      <c r="X589" s="21" t="s">
        <v>218</v>
      </c>
      <c r="Y589" s="2" t="str" cm="1">
        <f t="array" ref="Y589">_xlfn.IFS(X589="yellow",Z589,X589="white",Z589,X589="grey",Z589,X589="green","",X589&lt;&gt;"green",Z589)</f>
        <v/>
      </c>
      <c r="Z589" s="2">
        <v>575</v>
      </c>
      <c r="AA589" s="2">
        <v>2</v>
      </c>
      <c r="AB589" s="2">
        <v>1</v>
      </c>
      <c r="AC589" s="3"/>
    </row>
    <row r="590" spans="15:29" ht="15.75" customHeight="1" x14ac:dyDescent="0.25">
      <c r="O590" s="3"/>
      <c r="P590" s="2" t="s">
        <v>1424</v>
      </c>
      <c r="Q590" s="2" t="s">
        <v>266</v>
      </c>
      <c r="R590" s="2" cm="1">
        <f t="array" ref="R590">_xlfn.IFS(Q590="yellow",S590,Q590="white",S590,Q590="grey",S590,Q590="green","",Q590&lt;&gt;"green",S590)</f>
        <v>576</v>
      </c>
      <c r="S590" s="2">
        <v>576</v>
      </c>
      <c r="T590" s="2">
        <v>2</v>
      </c>
      <c r="U590" s="2">
        <v>0</v>
      </c>
      <c r="V590" s="3"/>
      <c r="W590" s="23" t="s">
        <v>2181</v>
      </c>
      <c r="X590" s="21" t="s">
        <v>218</v>
      </c>
      <c r="Y590" s="2" t="str" cm="1">
        <f t="array" ref="Y590">_xlfn.IFS(X590="yellow",Z590,X590="white",Z590,X590="grey",Z590,X590="green","",X590&lt;&gt;"green",Z590)</f>
        <v/>
      </c>
      <c r="Z590" s="2">
        <v>576</v>
      </c>
      <c r="AA590" s="2">
        <v>2</v>
      </c>
      <c r="AB590" s="2">
        <v>1</v>
      </c>
      <c r="AC590" s="3"/>
    </row>
    <row r="591" spans="15:29" ht="15.75" customHeight="1" x14ac:dyDescent="0.25">
      <c r="O591" s="3"/>
      <c r="P591" s="2" t="s">
        <v>1430</v>
      </c>
      <c r="Q591" s="2" t="s">
        <v>266</v>
      </c>
      <c r="R591" s="2" cm="1">
        <f t="array" ref="R591">_xlfn.IFS(Q591="yellow",S591,Q591="white",S591,Q591="grey",S591,Q591="green","",Q591&lt;&gt;"green",S591)</f>
        <v>577</v>
      </c>
      <c r="S591" s="2">
        <v>577</v>
      </c>
      <c r="T591" s="2">
        <v>2</v>
      </c>
      <c r="U591" s="2">
        <v>0</v>
      </c>
      <c r="V591" s="3"/>
      <c r="W591" s="23" t="s">
        <v>2182</v>
      </c>
      <c r="X591" s="21" t="s">
        <v>218</v>
      </c>
      <c r="Y591" s="2" t="str" cm="1">
        <f t="array" ref="Y591">_xlfn.IFS(X591="yellow",Z591,X591="white",Z591,X591="grey",Z591,X591="green","",X591&lt;&gt;"green",Z591)</f>
        <v/>
      </c>
      <c r="Z591" s="2">
        <v>577</v>
      </c>
      <c r="AA591" s="2">
        <v>2</v>
      </c>
      <c r="AB591" s="2">
        <v>1</v>
      </c>
      <c r="AC591" s="3"/>
    </row>
    <row r="592" spans="15:29" ht="15.75" customHeight="1" x14ac:dyDescent="0.25">
      <c r="O592" s="3"/>
      <c r="P592" s="2" t="s">
        <v>1436</v>
      </c>
      <c r="Q592" s="2" t="s">
        <v>266</v>
      </c>
      <c r="R592" s="2" cm="1">
        <f t="array" ref="R592">_xlfn.IFS(Q592="yellow",S592,Q592="white",S592,Q592="grey",S592,Q592="green","",Q592&lt;&gt;"green",S592)</f>
        <v>578</v>
      </c>
      <c r="S592" s="2">
        <v>578</v>
      </c>
      <c r="T592" s="2">
        <v>2</v>
      </c>
      <c r="U592" s="2">
        <v>0</v>
      </c>
      <c r="V592" s="3"/>
      <c r="W592" s="23" t="s">
        <v>2183</v>
      </c>
      <c r="X592" s="21" t="s">
        <v>218</v>
      </c>
      <c r="Y592" s="2" t="str" cm="1">
        <f t="array" ref="Y592">_xlfn.IFS(X592="yellow",Z592,X592="white",Z592,X592="grey",Z592,X592="green","",X592&lt;&gt;"green",Z592)</f>
        <v/>
      </c>
      <c r="Z592" s="2">
        <v>578</v>
      </c>
      <c r="AA592" s="2">
        <v>2</v>
      </c>
      <c r="AB592" s="2">
        <v>1</v>
      </c>
      <c r="AC592" s="3"/>
    </row>
    <row r="593" spans="15:29" ht="15.75" customHeight="1" x14ac:dyDescent="0.25">
      <c r="O593" s="3" t="s">
        <v>214</v>
      </c>
      <c r="P593" s="22" t="s">
        <v>2184</v>
      </c>
      <c r="Q593" s="12" t="s">
        <v>216</v>
      </c>
      <c r="R593" s="2" cm="1">
        <f t="array" ref="R593">_xlfn.IFS(Q593="yellow",S593,Q593="white",S593,Q593="grey",S593,Q593="green","",Q593&lt;&gt;"green",S593)</f>
        <v>579</v>
      </c>
      <c r="S593" s="2">
        <v>579</v>
      </c>
      <c r="T593" s="2">
        <v>2</v>
      </c>
      <c r="U593" s="2">
        <v>1</v>
      </c>
      <c r="V593" s="3"/>
      <c r="W593" s="23" t="s">
        <v>2185</v>
      </c>
      <c r="X593" s="21" t="s">
        <v>218</v>
      </c>
      <c r="Y593" s="2" t="str" cm="1">
        <f t="array" ref="Y593">_xlfn.IFS(X593="yellow",Z593,X593="white",Z593,X593="grey",Z593,X593="green","",X593&lt;&gt;"green",Z593)</f>
        <v/>
      </c>
      <c r="Z593" s="2">
        <v>579</v>
      </c>
      <c r="AA593" s="2">
        <v>2</v>
      </c>
      <c r="AB593" s="2">
        <v>1</v>
      </c>
      <c r="AC593" s="3"/>
    </row>
    <row r="594" spans="15:29" ht="15.75" customHeight="1" x14ac:dyDescent="0.25">
      <c r="O594" s="3"/>
      <c r="P594" s="2" t="s">
        <v>2186</v>
      </c>
      <c r="Q594" s="2" t="s">
        <v>266</v>
      </c>
      <c r="R594" s="2" cm="1">
        <f t="array" ref="R594">_xlfn.IFS(Q594="yellow",S594,Q594="white",S594,Q594="grey",S594,Q594="green","",Q594&lt;&gt;"green",S594)</f>
        <v>580</v>
      </c>
      <c r="S594" s="2">
        <v>580</v>
      </c>
      <c r="T594" s="2">
        <v>2</v>
      </c>
      <c r="U594" s="2">
        <v>1</v>
      </c>
      <c r="V594" s="3"/>
      <c r="W594" s="23" t="s">
        <v>2187</v>
      </c>
      <c r="X594" s="21" t="s">
        <v>218</v>
      </c>
      <c r="Y594" s="2" t="str" cm="1">
        <f t="array" ref="Y594">_xlfn.IFS(X594="yellow",Z594,X594="white",Z594,X594="grey",Z594,X594="green","",X594&lt;&gt;"green",Z594)</f>
        <v/>
      </c>
      <c r="Z594" s="2">
        <v>580</v>
      </c>
      <c r="AA594" s="2">
        <v>2</v>
      </c>
      <c r="AB594" s="2">
        <v>1</v>
      </c>
      <c r="AC594" s="3"/>
    </row>
    <row r="595" spans="15:29" ht="15.75" customHeight="1" x14ac:dyDescent="0.25">
      <c r="O595" s="3"/>
      <c r="P595" s="2" t="s">
        <v>2188</v>
      </c>
      <c r="Q595" s="2" t="s">
        <v>266</v>
      </c>
      <c r="R595" s="2" cm="1">
        <f t="array" ref="R595">_xlfn.IFS(Q595="yellow",S595,Q595="white",S595,Q595="grey",S595,Q595="green","",Q595&lt;&gt;"green",S595)</f>
        <v>581</v>
      </c>
      <c r="S595" s="2">
        <v>581</v>
      </c>
      <c r="T595" s="2">
        <v>2</v>
      </c>
      <c r="U595" s="2">
        <v>1</v>
      </c>
      <c r="V595" s="3"/>
      <c r="W595" s="23" t="s">
        <v>2189</v>
      </c>
      <c r="X595" s="21" t="s">
        <v>218</v>
      </c>
      <c r="Y595" s="2" t="str" cm="1">
        <f t="array" ref="Y595">_xlfn.IFS(X595="yellow",Z595,X595="white",Z595,X595="grey",Z595,X595="green","",X595&lt;&gt;"green",Z595)</f>
        <v/>
      </c>
      <c r="Z595" s="2">
        <v>581</v>
      </c>
      <c r="AA595" s="2">
        <v>2</v>
      </c>
      <c r="AB595" s="2">
        <v>1</v>
      </c>
      <c r="AC595" s="3"/>
    </row>
    <row r="596" spans="15:29" ht="15.75" customHeight="1" x14ac:dyDescent="0.25">
      <c r="O596" s="3"/>
      <c r="P596" s="2" t="s">
        <v>2190</v>
      </c>
      <c r="Q596" s="2" t="s">
        <v>266</v>
      </c>
      <c r="R596" s="2" cm="1">
        <f t="array" ref="R596">_xlfn.IFS(Q596="yellow",S596,Q596="white",S596,Q596="grey",S596,Q596="green","",Q596&lt;&gt;"green",S596)</f>
        <v>582</v>
      </c>
      <c r="S596" s="2">
        <v>582</v>
      </c>
      <c r="T596" s="2">
        <v>2</v>
      </c>
      <c r="U596" s="2">
        <v>1</v>
      </c>
      <c r="V596" s="3"/>
      <c r="W596" s="23" t="s">
        <v>2191</v>
      </c>
      <c r="X596" s="21" t="s">
        <v>218</v>
      </c>
      <c r="Y596" s="2" t="str" cm="1">
        <f t="array" ref="Y596">_xlfn.IFS(X596="yellow",Z596,X596="white",Z596,X596="grey",Z596,X596="green","",X596&lt;&gt;"green",Z596)</f>
        <v/>
      </c>
      <c r="Z596" s="2">
        <v>582</v>
      </c>
      <c r="AA596" s="2">
        <v>2</v>
      </c>
      <c r="AB596" s="2">
        <v>1</v>
      </c>
      <c r="AC596" s="3"/>
    </row>
    <row r="597" spans="15:29" ht="15.75" customHeight="1" x14ac:dyDescent="0.25">
      <c r="O597" s="3"/>
      <c r="P597" s="2" t="s">
        <v>2192</v>
      </c>
      <c r="Q597" s="2" t="s">
        <v>266</v>
      </c>
      <c r="R597" s="2" cm="1">
        <f t="array" ref="R597">_xlfn.IFS(Q597="yellow",S597,Q597="white",S597,Q597="grey",S597,Q597="green","",Q597&lt;&gt;"green",S597)</f>
        <v>583</v>
      </c>
      <c r="S597" s="2">
        <v>583</v>
      </c>
      <c r="T597" s="2">
        <v>2</v>
      </c>
      <c r="U597" s="2">
        <v>1</v>
      </c>
      <c r="V597" s="3"/>
      <c r="W597" s="23" t="s">
        <v>2193</v>
      </c>
      <c r="X597" s="21" t="s">
        <v>218</v>
      </c>
      <c r="Y597" s="2" t="str" cm="1">
        <f t="array" ref="Y597">_xlfn.IFS(X597="yellow",Z597,X597="white",Z597,X597="grey",Z597,X597="green","",X597&lt;&gt;"green",Z597)</f>
        <v/>
      </c>
      <c r="Z597" s="2">
        <v>583</v>
      </c>
      <c r="AA597" s="2">
        <v>2</v>
      </c>
      <c r="AB597" s="2">
        <v>1</v>
      </c>
      <c r="AC597" s="3"/>
    </row>
    <row r="598" spans="15:29" ht="15.75" customHeight="1" x14ac:dyDescent="0.25">
      <c r="O598" s="3"/>
      <c r="P598" s="2" t="s">
        <v>2194</v>
      </c>
      <c r="Q598" s="2" t="s">
        <v>266</v>
      </c>
      <c r="R598" s="2" cm="1">
        <f t="array" ref="R598">_xlfn.IFS(Q598="yellow",S598,Q598="white",S598,Q598="grey",S598,Q598="green","",Q598&lt;&gt;"green",S598)</f>
        <v>584</v>
      </c>
      <c r="S598" s="2">
        <v>584</v>
      </c>
      <c r="T598" s="2">
        <v>2</v>
      </c>
      <c r="U598" s="2">
        <v>1</v>
      </c>
      <c r="V598" s="3"/>
      <c r="W598" s="23" t="s">
        <v>2195</v>
      </c>
      <c r="X598" s="21" t="s">
        <v>218</v>
      </c>
      <c r="Y598" s="2" t="str" cm="1">
        <f t="array" ref="Y598">_xlfn.IFS(X598="yellow",Z598,X598="white",Z598,X598="grey",Z598,X598="green","",X598&lt;&gt;"green",Z598)</f>
        <v/>
      </c>
      <c r="Z598" s="2">
        <v>584</v>
      </c>
      <c r="AA598" s="2">
        <v>2</v>
      </c>
      <c r="AB598" s="2">
        <v>1</v>
      </c>
      <c r="AC598" s="3"/>
    </row>
    <row r="599" spans="15:29" ht="15.75" customHeight="1" x14ac:dyDescent="0.25">
      <c r="O599" s="3"/>
      <c r="P599" s="2" t="s">
        <v>2196</v>
      </c>
      <c r="Q599" s="2" t="s">
        <v>266</v>
      </c>
      <c r="R599" s="2" cm="1">
        <f t="array" ref="R599">_xlfn.IFS(Q599="yellow",S599,Q599="white",S599,Q599="grey",S599,Q599="green","",Q599&lt;&gt;"green",S599)</f>
        <v>585</v>
      </c>
      <c r="S599" s="2">
        <v>585</v>
      </c>
      <c r="T599" s="2">
        <v>2</v>
      </c>
      <c r="U599" s="2">
        <v>1</v>
      </c>
      <c r="V599" s="3"/>
      <c r="W599" s="23" t="s">
        <v>2197</v>
      </c>
      <c r="X599" s="21" t="s">
        <v>218</v>
      </c>
      <c r="Y599" s="2" t="str" cm="1">
        <f t="array" ref="Y599">_xlfn.IFS(X599="yellow",Z599,X599="white",Z599,X599="grey",Z599,X599="green","",X599&lt;&gt;"green",Z599)</f>
        <v/>
      </c>
      <c r="Z599" s="2">
        <v>585</v>
      </c>
      <c r="AA599" s="2">
        <v>2</v>
      </c>
      <c r="AB599" s="2">
        <v>1</v>
      </c>
      <c r="AC599" s="3"/>
    </row>
    <row r="600" spans="15:29" ht="15.75" customHeight="1" x14ac:dyDescent="0.25">
      <c r="O600" s="3"/>
      <c r="P600" s="2" t="s">
        <v>2198</v>
      </c>
      <c r="Q600" s="2" t="s">
        <v>266</v>
      </c>
      <c r="R600" s="2" cm="1">
        <f t="array" ref="R600">_xlfn.IFS(Q600="yellow",S600,Q600="white",S600,Q600="grey",S600,Q600="green","",Q600&lt;&gt;"green",S600)</f>
        <v>586</v>
      </c>
      <c r="S600" s="2">
        <v>586</v>
      </c>
      <c r="T600" s="2">
        <v>2</v>
      </c>
      <c r="U600" s="2">
        <v>1</v>
      </c>
      <c r="V600" s="3"/>
      <c r="W600" s="23" t="s">
        <v>2199</v>
      </c>
      <c r="X600" s="21" t="s">
        <v>218</v>
      </c>
      <c r="Y600" s="2" t="str" cm="1">
        <f t="array" ref="Y600">_xlfn.IFS(X600="yellow",Z600,X600="white",Z600,X600="grey",Z600,X600="green","",X600&lt;&gt;"green",Z600)</f>
        <v/>
      </c>
      <c r="Z600" s="2">
        <v>586</v>
      </c>
      <c r="AA600" s="2">
        <v>2</v>
      </c>
      <c r="AB600" s="2">
        <v>1</v>
      </c>
      <c r="AC600" s="3"/>
    </row>
    <row r="601" spans="15:29" ht="15.75" customHeight="1" x14ac:dyDescent="0.25">
      <c r="O601" s="3"/>
      <c r="P601" s="2" t="s">
        <v>2200</v>
      </c>
      <c r="Q601" s="2" t="s">
        <v>266</v>
      </c>
      <c r="R601" s="2" cm="1">
        <f t="array" ref="R601">_xlfn.IFS(Q601="yellow",S601,Q601="white",S601,Q601="grey",S601,Q601="green","",Q601&lt;&gt;"green",S601)</f>
        <v>587</v>
      </c>
      <c r="S601" s="2">
        <v>587</v>
      </c>
      <c r="T601" s="2">
        <v>2</v>
      </c>
      <c r="U601" s="2">
        <v>1</v>
      </c>
      <c r="V601" s="3"/>
      <c r="W601" s="23" t="s">
        <v>2201</v>
      </c>
      <c r="X601" s="21" t="s">
        <v>218</v>
      </c>
      <c r="Y601" s="2" t="str" cm="1">
        <f t="array" ref="Y601">_xlfn.IFS(X601="yellow",Z601,X601="white",Z601,X601="grey",Z601,X601="green","",X601&lt;&gt;"green",Z601)</f>
        <v/>
      </c>
      <c r="Z601" s="2">
        <v>587</v>
      </c>
      <c r="AA601" s="2">
        <v>2</v>
      </c>
      <c r="AB601" s="2">
        <v>1</v>
      </c>
      <c r="AC601" s="3"/>
    </row>
    <row r="602" spans="15:29" ht="15.75" customHeight="1" x14ac:dyDescent="0.25">
      <c r="O602" s="3"/>
      <c r="P602" s="2" t="s">
        <v>2202</v>
      </c>
      <c r="Q602" s="2" t="s">
        <v>266</v>
      </c>
      <c r="R602" s="2" cm="1">
        <f t="array" ref="R602">_xlfn.IFS(Q602="yellow",S602,Q602="white",S602,Q602="grey",S602,Q602="green","",Q602&lt;&gt;"green",S602)</f>
        <v>588</v>
      </c>
      <c r="S602" s="2">
        <v>588</v>
      </c>
      <c r="T602" s="2">
        <v>2</v>
      </c>
      <c r="U602" s="2">
        <v>1</v>
      </c>
      <c r="V602" s="3"/>
      <c r="W602" s="23" t="s">
        <v>2203</v>
      </c>
      <c r="X602" s="21" t="s">
        <v>218</v>
      </c>
      <c r="Y602" s="2" t="str" cm="1">
        <f t="array" ref="Y602">_xlfn.IFS(X602="yellow",Z602,X602="white",Z602,X602="grey",Z602,X602="green","",X602&lt;&gt;"green",Z602)</f>
        <v/>
      </c>
      <c r="Z602" s="2">
        <v>588</v>
      </c>
      <c r="AA602" s="2">
        <v>2</v>
      </c>
      <c r="AB602" s="2">
        <v>1</v>
      </c>
      <c r="AC602" s="3"/>
    </row>
    <row r="603" spans="15:29" ht="15.75" customHeight="1" x14ac:dyDescent="0.25">
      <c r="O603" s="3"/>
      <c r="P603" s="2" t="s">
        <v>2204</v>
      </c>
      <c r="Q603" s="2" t="s">
        <v>266</v>
      </c>
      <c r="R603" s="2" cm="1">
        <f t="array" ref="R603">_xlfn.IFS(Q603="yellow",S603,Q603="white",S603,Q603="grey",S603,Q603="green","",Q603&lt;&gt;"green",S603)</f>
        <v>589</v>
      </c>
      <c r="S603" s="2">
        <v>589</v>
      </c>
      <c r="T603" s="2">
        <v>2</v>
      </c>
      <c r="U603" s="2">
        <v>1</v>
      </c>
      <c r="V603" s="3"/>
      <c r="W603" s="23" t="s">
        <v>2205</v>
      </c>
      <c r="X603" s="21" t="s">
        <v>218</v>
      </c>
      <c r="Y603" s="2" t="str" cm="1">
        <f t="array" ref="Y603">_xlfn.IFS(X603="yellow",Z603,X603="white",Z603,X603="grey",Z603,X603="green","",X603&lt;&gt;"green",Z603)</f>
        <v/>
      </c>
      <c r="Z603" s="2">
        <v>589</v>
      </c>
      <c r="AA603" s="2">
        <v>2</v>
      </c>
      <c r="AB603" s="2">
        <v>1</v>
      </c>
      <c r="AC603" s="3"/>
    </row>
    <row r="604" spans="15:29" ht="15.75" customHeight="1" x14ac:dyDescent="0.25">
      <c r="O604" s="3"/>
      <c r="P604" s="2" t="s">
        <v>2206</v>
      </c>
      <c r="Q604" s="2" t="s">
        <v>266</v>
      </c>
      <c r="R604" s="2" cm="1">
        <f t="array" ref="R604">_xlfn.IFS(Q604="yellow",S604,Q604="white",S604,Q604="grey",S604,Q604="green","",Q604&lt;&gt;"green",S604)</f>
        <v>590</v>
      </c>
      <c r="S604" s="2">
        <v>590</v>
      </c>
      <c r="T604" s="2">
        <v>2</v>
      </c>
      <c r="U604" s="2">
        <v>1</v>
      </c>
      <c r="V604" s="3"/>
      <c r="W604" s="23" t="s">
        <v>2207</v>
      </c>
      <c r="X604" s="21" t="s">
        <v>218</v>
      </c>
      <c r="Y604" s="2" t="str" cm="1">
        <f t="array" ref="Y604">_xlfn.IFS(X604="yellow",Z604,X604="white",Z604,X604="grey",Z604,X604="green","",X604&lt;&gt;"green",Z604)</f>
        <v/>
      </c>
      <c r="Z604" s="2">
        <v>590</v>
      </c>
      <c r="AA604" s="2">
        <v>2</v>
      </c>
      <c r="AB604" s="2">
        <v>1</v>
      </c>
      <c r="AC604" s="3"/>
    </row>
    <row r="605" spans="15:29" ht="15.75" customHeight="1" x14ac:dyDescent="0.25">
      <c r="O605" s="3" t="s">
        <v>214</v>
      </c>
      <c r="P605" s="22" t="s">
        <v>2208</v>
      </c>
      <c r="Q605" s="12" t="s">
        <v>216</v>
      </c>
      <c r="R605" s="2" cm="1">
        <f t="array" ref="R605">_xlfn.IFS(Q605="yellow",S605,Q605="white",S605,Q605="grey",S605,Q605="green","",Q605&lt;&gt;"green",S605)</f>
        <v>591</v>
      </c>
      <c r="S605" s="2">
        <v>591</v>
      </c>
      <c r="T605" s="2">
        <v>3</v>
      </c>
      <c r="U605" s="2">
        <v>0</v>
      </c>
      <c r="V605" s="3"/>
      <c r="W605" s="23" t="s">
        <v>2209</v>
      </c>
      <c r="X605" s="21" t="s">
        <v>218</v>
      </c>
      <c r="Y605" s="2" t="str" cm="1">
        <f t="array" ref="Y605">_xlfn.IFS(X605="yellow",Z605,X605="white",Z605,X605="grey",Z605,X605="green","",X605&lt;&gt;"green",Z605)</f>
        <v/>
      </c>
      <c r="Z605" s="2">
        <v>591</v>
      </c>
      <c r="AA605" s="2">
        <v>2</v>
      </c>
      <c r="AB605" s="2">
        <v>1</v>
      </c>
      <c r="AC605" s="3"/>
    </row>
    <row r="606" spans="15:29" ht="15.75" customHeight="1" x14ac:dyDescent="0.25">
      <c r="O606" s="3"/>
      <c r="P606" s="2" t="s">
        <v>2210</v>
      </c>
      <c r="Q606" s="2" t="s">
        <v>266</v>
      </c>
      <c r="R606" s="2" cm="1">
        <f t="array" ref="R606">_xlfn.IFS(Q606="yellow",S606,Q606="white",S606,Q606="grey",S606,Q606="green","",Q606&lt;&gt;"green",S606)</f>
        <v>592</v>
      </c>
      <c r="S606" s="2">
        <v>592</v>
      </c>
      <c r="T606" s="2">
        <v>3</v>
      </c>
      <c r="U606" s="2">
        <v>0</v>
      </c>
      <c r="V606" s="3"/>
      <c r="W606" s="23" t="s">
        <v>2211</v>
      </c>
      <c r="X606" s="21" t="s">
        <v>218</v>
      </c>
      <c r="Y606" s="2" t="str" cm="1">
        <f t="array" ref="Y606">_xlfn.IFS(X606="yellow",Z606,X606="white",Z606,X606="grey",Z606,X606="green","",X606&lt;&gt;"green",Z606)</f>
        <v/>
      </c>
      <c r="Z606" s="2">
        <v>592</v>
      </c>
      <c r="AA606" s="2">
        <v>2</v>
      </c>
      <c r="AB606" s="2">
        <v>1</v>
      </c>
      <c r="AC606" s="3"/>
    </row>
    <row r="607" spans="15:29" ht="15.75" customHeight="1" x14ac:dyDescent="0.25">
      <c r="O607" s="3"/>
      <c r="P607" s="2" t="s">
        <v>2212</v>
      </c>
      <c r="Q607" s="2" t="s">
        <v>266</v>
      </c>
      <c r="R607" s="2" cm="1">
        <f t="array" ref="R607">_xlfn.IFS(Q607="yellow",S607,Q607="white",S607,Q607="grey",S607,Q607="green","",Q607&lt;&gt;"green",S607)</f>
        <v>593</v>
      </c>
      <c r="S607" s="2">
        <v>593</v>
      </c>
      <c r="T607" s="2">
        <v>3</v>
      </c>
      <c r="U607" s="2">
        <v>0</v>
      </c>
      <c r="V607" s="3"/>
      <c r="W607" s="23" t="s">
        <v>2213</v>
      </c>
      <c r="X607" s="21" t="s">
        <v>218</v>
      </c>
      <c r="Y607" s="2" t="str" cm="1">
        <f t="array" ref="Y607">_xlfn.IFS(X607="yellow",Z607,X607="white",Z607,X607="grey",Z607,X607="green","",X607&lt;&gt;"green",Z607)</f>
        <v/>
      </c>
      <c r="Z607" s="2">
        <v>593</v>
      </c>
      <c r="AA607" s="2">
        <v>2</v>
      </c>
      <c r="AB607" s="2">
        <v>1</v>
      </c>
      <c r="AC607" s="3"/>
    </row>
    <row r="608" spans="15:29" ht="15.75" customHeight="1" x14ac:dyDescent="0.25">
      <c r="O608" s="3"/>
      <c r="P608" s="2" t="s">
        <v>2214</v>
      </c>
      <c r="Q608" s="2" t="s">
        <v>266</v>
      </c>
      <c r="R608" s="2" cm="1">
        <f t="array" ref="R608">_xlfn.IFS(Q608="yellow",S608,Q608="white",S608,Q608="grey",S608,Q608="green","",Q608&lt;&gt;"green",S608)</f>
        <v>594</v>
      </c>
      <c r="S608" s="2">
        <v>594</v>
      </c>
      <c r="T608" s="2">
        <v>3</v>
      </c>
      <c r="U608" s="2">
        <v>0</v>
      </c>
      <c r="V608" s="3"/>
      <c r="W608" s="23" t="s">
        <v>2215</v>
      </c>
      <c r="X608" s="21" t="s">
        <v>218</v>
      </c>
      <c r="Y608" s="2" t="str" cm="1">
        <f t="array" ref="Y608">_xlfn.IFS(X608="yellow",Z608,X608="white",Z608,X608="grey",Z608,X608="green","",X608&lt;&gt;"green",Z608)</f>
        <v/>
      </c>
      <c r="Z608" s="2">
        <v>594</v>
      </c>
      <c r="AA608" s="2">
        <v>2</v>
      </c>
      <c r="AB608" s="2">
        <v>1</v>
      </c>
      <c r="AC608" s="3"/>
    </row>
    <row r="609" spans="15:29" ht="15.75" customHeight="1" x14ac:dyDescent="0.25">
      <c r="O609" s="3"/>
      <c r="P609" s="2" t="s">
        <v>2216</v>
      </c>
      <c r="Q609" s="2" t="s">
        <v>266</v>
      </c>
      <c r="R609" s="2" cm="1">
        <f t="array" ref="R609">_xlfn.IFS(Q609="yellow",S609,Q609="white",S609,Q609="grey",S609,Q609="green","",Q609&lt;&gt;"green",S609)</f>
        <v>595</v>
      </c>
      <c r="S609" s="2">
        <v>595</v>
      </c>
      <c r="T609" s="2">
        <v>3</v>
      </c>
      <c r="U609" s="2">
        <v>0</v>
      </c>
      <c r="V609" s="3"/>
      <c r="W609" s="23" t="s">
        <v>2217</v>
      </c>
      <c r="X609" s="21" t="s">
        <v>218</v>
      </c>
      <c r="Y609" s="2" t="str" cm="1">
        <f t="array" ref="Y609">_xlfn.IFS(X609="yellow",Z609,X609="white",Z609,X609="grey",Z609,X609="green","",X609&lt;&gt;"green",Z609)</f>
        <v/>
      </c>
      <c r="Z609" s="2">
        <v>595</v>
      </c>
      <c r="AA609" s="2">
        <v>2</v>
      </c>
      <c r="AB609" s="2">
        <v>1</v>
      </c>
      <c r="AC609" s="3"/>
    </row>
    <row r="610" spans="15:29" ht="15.75" customHeight="1" x14ac:dyDescent="0.25">
      <c r="O610" s="3"/>
      <c r="P610" s="2" t="s">
        <v>2218</v>
      </c>
      <c r="Q610" s="2" t="s">
        <v>266</v>
      </c>
      <c r="R610" s="2" cm="1">
        <f t="array" ref="R610">_xlfn.IFS(Q610="yellow",S610,Q610="white",S610,Q610="grey",S610,Q610="green","",Q610&lt;&gt;"green",S610)</f>
        <v>596</v>
      </c>
      <c r="S610" s="2">
        <v>596</v>
      </c>
      <c r="T610" s="2">
        <v>3</v>
      </c>
      <c r="U610" s="2">
        <v>0</v>
      </c>
      <c r="V610" s="3"/>
      <c r="W610" s="23" t="s">
        <v>2219</v>
      </c>
      <c r="X610" s="21" t="s">
        <v>218</v>
      </c>
      <c r="Y610" s="2" t="str" cm="1">
        <f t="array" ref="Y610">_xlfn.IFS(X610="yellow",Z610,X610="white",Z610,X610="grey",Z610,X610="green","",X610&lt;&gt;"green",Z610)</f>
        <v/>
      </c>
      <c r="Z610" s="2">
        <v>596</v>
      </c>
      <c r="AA610" s="2">
        <v>2</v>
      </c>
      <c r="AB610" s="2">
        <v>1</v>
      </c>
      <c r="AC610" s="3"/>
    </row>
    <row r="611" spans="15:29" ht="15.75" customHeight="1" x14ac:dyDescent="0.25">
      <c r="O611" s="3"/>
      <c r="P611" s="2" t="s">
        <v>2220</v>
      </c>
      <c r="Q611" s="2" t="s">
        <v>266</v>
      </c>
      <c r="R611" s="2" cm="1">
        <f t="array" ref="R611">_xlfn.IFS(Q611="yellow",S611,Q611="white",S611,Q611="grey",S611,Q611="green","",Q611&lt;&gt;"green",S611)</f>
        <v>597</v>
      </c>
      <c r="S611" s="2">
        <v>597</v>
      </c>
      <c r="T611" s="2">
        <v>3</v>
      </c>
      <c r="U611" s="2">
        <v>0</v>
      </c>
      <c r="V611" s="3"/>
      <c r="W611" s="23" t="s">
        <v>2221</v>
      </c>
      <c r="X611" s="21" t="s">
        <v>218</v>
      </c>
      <c r="Y611" s="2" t="str" cm="1">
        <f t="array" ref="Y611">_xlfn.IFS(X611="yellow",Z611,X611="white",Z611,X611="grey",Z611,X611="green","",X611&lt;&gt;"green",Z611)</f>
        <v/>
      </c>
      <c r="Z611" s="2">
        <v>597</v>
      </c>
      <c r="AA611" s="2">
        <v>2</v>
      </c>
      <c r="AB611" s="2">
        <v>1</v>
      </c>
      <c r="AC611" s="3"/>
    </row>
    <row r="612" spans="15:29" ht="15.75" customHeight="1" x14ac:dyDescent="0.25">
      <c r="O612" s="3"/>
      <c r="P612" s="2" t="s">
        <v>2222</v>
      </c>
      <c r="Q612" s="2" t="s">
        <v>266</v>
      </c>
      <c r="R612" s="2" cm="1">
        <f t="array" ref="R612">_xlfn.IFS(Q612="yellow",S612,Q612="white",S612,Q612="grey",S612,Q612="green","",Q612&lt;&gt;"green",S612)</f>
        <v>598</v>
      </c>
      <c r="S612" s="2">
        <v>598</v>
      </c>
      <c r="T612" s="2">
        <v>3</v>
      </c>
      <c r="U612" s="2">
        <v>0</v>
      </c>
      <c r="V612" s="3"/>
      <c r="W612" s="23" t="s">
        <v>2223</v>
      </c>
      <c r="X612" s="21" t="s">
        <v>218</v>
      </c>
      <c r="Y612" s="2" t="str" cm="1">
        <f t="array" ref="Y612">_xlfn.IFS(X612="yellow",Z612,X612="white",Z612,X612="grey",Z612,X612="green","",X612&lt;&gt;"green",Z612)</f>
        <v/>
      </c>
      <c r="Z612" s="2">
        <v>598</v>
      </c>
      <c r="AA612" s="2">
        <v>2</v>
      </c>
      <c r="AB612" s="2">
        <v>1</v>
      </c>
      <c r="AC612" s="3"/>
    </row>
    <row r="613" spans="15:29" ht="15.75" customHeight="1" x14ac:dyDescent="0.25">
      <c r="O613" s="3"/>
      <c r="P613" s="2" t="s">
        <v>2224</v>
      </c>
      <c r="Q613" s="2" t="s">
        <v>266</v>
      </c>
      <c r="R613" s="2" cm="1">
        <f t="array" ref="R613">_xlfn.IFS(Q613="yellow",S613,Q613="white",S613,Q613="grey",S613,Q613="green","",Q613&lt;&gt;"green",S613)</f>
        <v>599</v>
      </c>
      <c r="S613" s="2">
        <v>599</v>
      </c>
      <c r="T613" s="2">
        <v>3</v>
      </c>
      <c r="U613" s="2">
        <v>0</v>
      </c>
      <c r="V613" s="3"/>
      <c r="W613" s="23" t="s">
        <v>2225</v>
      </c>
      <c r="X613" s="21" t="s">
        <v>218</v>
      </c>
      <c r="Y613" s="2" t="str" cm="1">
        <f t="array" ref="Y613">_xlfn.IFS(X613="yellow",Z613,X613="white",Z613,X613="grey",Z613,X613="green","",X613&lt;&gt;"green",Z613)</f>
        <v/>
      </c>
      <c r="Z613" s="2">
        <v>599</v>
      </c>
      <c r="AA613" s="2">
        <v>2</v>
      </c>
      <c r="AB613" s="2">
        <v>1</v>
      </c>
      <c r="AC613" s="3"/>
    </row>
    <row r="614" spans="15:29" ht="15.75" customHeight="1" x14ac:dyDescent="0.25">
      <c r="O614" s="3"/>
      <c r="P614" s="2" t="s">
        <v>2226</v>
      </c>
      <c r="Q614" s="2" t="s">
        <v>266</v>
      </c>
      <c r="R614" s="2" cm="1">
        <f t="array" ref="R614">_xlfn.IFS(Q614="yellow",S614,Q614="white",S614,Q614="grey",S614,Q614="green","",Q614&lt;&gt;"green",S614)</f>
        <v>600</v>
      </c>
      <c r="S614" s="2">
        <v>600</v>
      </c>
      <c r="T614" s="2">
        <v>3</v>
      </c>
      <c r="U614" s="2">
        <v>0</v>
      </c>
      <c r="V614" s="3"/>
      <c r="W614" s="23" t="s">
        <v>2227</v>
      </c>
      <c r="X614" s="21" t="s">
        <v>218</v>
      </c>
      <c r="Y614" s="2" t="str" cm="1">
        <f t="array" ref="Y614">_xlfn.IFS(X614="yellow",Z614,X614="white",Z614,X614="grey",Z614,X614="green","",X614&lt;&gt;"green",Z614)</f>
        <v/>
      </c>
      <c r="Z614" s="2">
        <v>600</v>
      </c>
      <c r="AA614" s="2">
        <v>2</v>
      </c>
      <c r="AB614" s="2">
        <v>1</v>
      </c>
      <c r="AC614" s="3"/>
    </row>
    <row r="615" spans="15:29" ht="15.75" customHeight="1" x14ac:dyDescent="0.25">
      <c r="O615" s="3"/>
      <c r="P615" s="2" t="s">
        <v>2228</v>
      </c>
      <c r="Q615" s="2" t="s">
        <v>266</v>
      </c>
      <c r="R615" s="2" cm="1">
        <f t="array" ref="R615">_xlfn.IFS(Q615="yellow",S615,Q615="white",S615,Q615="grey",S615,Q615="green","",Q615&lt;&gt;"green",S615)</f>
        <v>601</v>
      </c>
      <c r="S615" s="2">
        <v>601</v>
      </c>
      <c r="T615" s="2">
        <v>3</v>
      </c>
      <c r="U615" s="2">
        <v>0</v>
      </c>
      <c r="V615" s="3"/>
      <c r="W615" s="23" t="s">
        <v>2229</v>
      </c>
      <c r="X615" s="21" t="s">
        <v>218</v>
      </c>
      <c r="Y615" s="2" t="str" cm="1">
        <f t="array" ref="Y615">_xlfn.IFS(X615="yellow",Z615,X615="white",Z615,X615="grey",Z615,X615="green","",X615&lt;&gt;"green",Z615)</f>
        <v/>
      </c>
      <c r="Z615" s="2">
        <v>601</v>
      </c>
      <c r="AA615" s="2">
        <v>2</v>
      </c>
      <c r="AB615" s="2">
        <v>1</v>
      </c>
      <c r="AC615" s="3"/>
    </row>
    <row r="616" spans="15:29" ht="15.75" customHeight="1" x14ac:dyDescent="0.25">
      <c r="O616" s="3"/>
      <c r="P616" s="2" t="s">
        <v>2230</v>
      </c>
      <c r="Q616" s="2" t="s">
        <v>266</v>
      </c>
      <c r="R616" s="2" cm="1">
        <f t="array" ref="R616">_xlfn.IFS(Q616="yellow",S616,Q616="white",S616,Q616="grey",S616,Q616="green","",Q616&lt;&gt;"green",S616)</f>
        <v>602</v>
      </c>
      <c r="S616" s="2">
        <v>602</v>
      </c>
      <c r="T616" s="2">
        <v>3</v>
      </c>
      <c r="U616" s="2">
        <v>0</v>
      </c>
      <c r="V616" s="3"/>
      <c r="W616" s="23" t="s">
        <v>2231</v>
      </c>
      <c r="X616" s="21" t="s">
        <v>218</v>
      </c>
      <c r="Y616" s="2" t="str" cm="1">
        <f t="array" ref="Y616">_xlfn.IFS(X616="yellow",Z616,X616="white",Z616,X616="grey",Z616,X616="green","",X616&lt;&gt;"green",Z616)</f>
        <v/>
      </c>
      <c r="Z616" s="2">
        <v>602</v>
      </c>
      <c r="AA616" s="2">
        <v>3</v>
      </c>
      <c r="AB616" s="2">
        <v>0</v>
      </c>
      <c r="AC616" s="3"/>
    </row>
    <row r="617" spans="15:29" ht="15.75" customHeight="1" x14ac:dyDescent="0.25">
      <c r="O617" s="3" t="s">
        <v>214</v>
      </c>
      <c r="P617" s="22" t="s">
        <v>2232</v>
      </c>
      <c r="Q617" s="12" t="s">
        <v>216</v>
      </c>
      <c r="R617" s="2" cm="1">
        <f t="array" ref="R617">_xlfn.IFS(Q617="yellow",S617,Q617="white",S617,Q617="grey",S617,Q617="green","",Q617&lt;&gt;"green",S617)</f>
        <v>603</v>
      </c>
      <c r="S617" s="2">
        <v>603</v>
      </c>
      <c r="T617" s="2">
        <v>3</v>
      </c>
      <c r="U617" s="2">
        <v>0</v>
      </c>
      <c r="V617" s="3"/>
      <c r="W617" s="23" t="s">
        <v>2233</v>
      </c>
      <c r="X617" s="21" t="s">
        <v>218</v>
      </c>
      <c r="Y617" s="2" t="str" cm="1">
        <f t="array" ref="Y617">_xlfn.IFS(X617="yellow",Z617,X617="white",Z617,X617="grey",Z617,X617="green","",X617&lt;&gt;"green",Z617)</f>
        <v/>
      </c>
      <c r="Z617" s="2">
        <v>603</v>
      </c>
      <c r="AA617" s="2">
        <v>2</v>
      </c>
      <c r="AB617" s="2">
        <v>1</v>
      </c>
      <c r="AC617" s="3"/>
    </row>
    <row r="618" spans="15:29" ht="15.75" customHeight="1" x14ac:dyDescent="0.25">
      <c r="O618" s="3"/>
      <c r="P618" s="2" t="s">
        <v>2234</v>
      </c>
      <c r="Q618" s="2" t="s">
        <v>266</v>
      </c>
      <c r="R618" s="2" cm="1">
        <f t="array" ref="R618">_xlfn.IFS(Q618="yellow",S618,Q618="white",S618,Q618="grey",S618,Q618="green","",Q618&lt;&gt;"green",S618)</f>
        <v>604</v>
      </c>
      <c r="S618" s="2">
        <v>604</v>
      </c>
      <c r="T618" s="2">
        <v>3</v>
      </c>
      <c r="U618" s="2">
        <v>0</v>
      </c>
      <c r="V618" s="3"/>
      <c r="W618" s="23" t="s">
        <v>2235</v>
      </c>
      <c r="X618" s="21" t="s">
        <v>218</v>
      </c>
      <c r="Y618" s="2" t="str" cm="1">
        <f t="array" ref="Y618">_xlfn.IFS(X618="yellow",Z618,X618="white",Z618,X618="grey",Z618,X618="green","",X618&lt;&gt;"green",Z618)</f>
        <v/>
      </c>
      <c r="Z618" s="2">
        <v>604</v>
      </c>
      <c r="AA618" s="2">
        <v>2</v>
      </c>
      <c r="AB618" s="2">
        <v>1</v>
      </c>
      <c r="AC618" s="3"/>
    </row>
    <row r="619" spans="15:29" ht="15.75" customHeight="1" x14ac:dyDescent="0.25">
      <c r="O619" s="3"/>
      <c r="P619" s="2" t="s">
        <v>2236</v>
      </c>
      <c r="Q619" s="2" t="s">
        <v>266</v>
      </c>
      <c r="R619" s="2" cm="1">
        <f t="array" ref="R619">_xlfn.IFS(Q619="yellow",S619,Q619="white",S619,Q619="grey",S619,Q619="green","",Q619&lt;&gt;"green",S619)</f>
        <v>605</v>
      </c>
      <c r="S619" s="2">
        <v>605</v>
      </c>
      <c r="T619" s="2">
        <v>3</v>
      </c>
      <c r="U619" s="2">
        <v>0</v>
      </c>
      <c r="V619" s="3"/>
      <c r="W619" s="23" t="s">
        <v>2237</v>
      </c>
      <c r="X619" s="21" t="s">
        <v>218</v>
      </c>
      <c r="Y619" s="2" t="str" cm="1">
        <f t="array" ref="Y619">_xlfn.IFS(X619="yellow",Z619,X619="white",Z619,X619="grey",Z619,X619="green","",X619&lt;&gt;"green",Z619)</f>
        <v/>
      </c>
      <c r="Z619" s="2">
        <v>605</v>
      </c>
      <c r="AA619" s="2">
        <v>2</v>
      </c>
      <c r="AB619" s="2">
        <v>1</v>
      </c>
      <c r="AC619" s="3"/>
    </row>
    <row r="620" spans="15:29" ht="15.75" customHeight="1" x14ac:dyDescent="0.25">
      <c r="O620" s="3"/>
      <c r="P620" s="2" t="s">
        <v>2238</v>
      </c>
      <c r="Q620" s="2" t="s">
        <v>266</v>
      </c>
      <c r="R620" s="2" cm="1">
        <f t="array" ref="R620">_xlfn.IFS(Q620="yellow",S620,Q620="white",S620,Q620="grey",S620,Q620="green","",Q620&lt;&gt;"green",S620)</f>
        <v>606</v>
      </c>
      <c r="S620" s="2">
        <v>606</v>
      </c>
      <c r="T620" s="2">
        <v>3</v>
      </c>
      <c r="U620" s="2">
        <v>0</v>
      </c>
      <c r="V620" s="3"/>
      <c r="W620" s="23" t="s">
        <v>2239</v>
      </c>
      <c r="X620" s="21" t="s">
        <v>218</v>
      </c>
      <c r="Y620" s="2" t="str" cm="1">
        <f t="array" ref="Y620">_xlfn.IFS(X620="yellow",Z620,X620="white",Z620,X620="grey",Z620,X620="green","",X620&lt;&gt;"green",Z620)</f>
        <v/>
      </c>
      <c r="Z620" s="2">
        <v>606</v>
      </c>
      <c r="AA620" s="2">
        <v>2</v>
      </c>
      <c r="AB620" s="2">
        <v>1</v>
      </c>
      <c r="AC620" s="3"/>
    </row>
    <row r="621" spans="15:29" ht="15.75" customHeight="1" x14ac:dyDescent="0.25">
      <c r="O621" s="3"/>
      <c r="P621" s="2" t="s">
        <v>2240</v>
      </c>
      <c r="Q621" s="2" t="s">
        <v>266</v>
      </c>
      <c r="R621" s="2" cm="1">
        <f t="array" ref="R621">_xlfn.IFS(Q621="yellow",S621,Q621="white",S621,Q621="grey",S621,Q621="green","",Q621&lt;&gt;"green",S621)</f>
        <v>607</v>
      </c>
      <c r="S621" s="2">
        <v>607</v>
      </c>
      <c r="T621" s="2">
        <v>3</v>
      </c>
      <c r="U621" s="2">
        <v>0</v>
      </c>
      <c r="V621" s="3"/>
      <c r="W621" s="23" t="s">
        <v>2241</v>
      </c>
      <c r="X621" s="21" t="s">
        <v>218</v>
      </c>
      <c r="Y621" s="2" t="str" cm="1">
        <f t="array" ref="Y621">_xlfn.IFS(X621="yellow",Z621,X621="white",Z621,X621="grey",Z621,X621="green","",X621&lt;&gt;"green",Z621)</f>
        <v/>
      </c>
      <c r="Z621" s="2">
        <v>607</v>
      </c>
      <c r="AA621" s="2">
        <v>2</v>
      </c>
      <c r="AB621" s="2">
        <v>1</v>
      </c>
      <c r="AC621" s="3"/>
    </row>
    <row r="622" spans="15:29" ht="15.75" customHeight="1" x14ac:dyDescent="0.25">
      <c r="O622" s="3"/>
      <c r="P622" s="2" t="s">
        <v>2242</v>
      </c>
      <c r="Q622" s="2" t="s">
        <v>266</v>
      </c>
      <c r="R622" s="2" cm="1">
        <f t="array" ref="R622">_xlfn.IFS(Q622="yellow",S622,Q622="white",S622,Q622="grey",S622,Q622="green","",Q622&lt;&gt;"green",S622)</f>
        <v>608</v>
      </c>
      <c r="S622" s="2">
        <v>608</v>
      </c>
      <c r="T622" s="2">
        <v>3</v>
      </c>
      <c r="U622" s="2">
        <v>0</v>
      </c>
      <c r="V622" s="3"/>
      <c r="W622" s="23" t="s">
        <v>2243</v>
      </c>
      <c r="X622" s="21" t="s">
        <v>218</v>
      </c>
      <c r="Y622" s="2" t="str" cm="1">
        <f t="array" ref="Y622">_xlfn.IFS(X622="yellow",Z622,X622="white",Z622,X622="grey",Z622,X622="green","",X622&lt;&gt;"green",Z622)</f>
        <v/>
      </c>
      <c r="Z622" s="2">
        <v>608</v>
      </c>
      <c r="AA622" s="2">
        <v>2</v>
      </c>
      <c r="AB622" s="2">
        <v>1</v>
      </c>
      <c r="AC622" s="3"/>
    </row>
    <row r="623" spans="15:29" ht="15.75" customHeight="1" x14ac:dyDescent="0.25">
      <c r="O623" s="3"/>
      <c r="P623" s="2" t="s">
        <v>2244</v>
      </c>
      <c r="Q623" s="2" t="s">
        <v>266</v>
      </c>
      <c r="R623" s="2" cm="1">
        <f t="array" ref="R623">_xlfn.IFS(Q623="yellow",S623,Q623="white",S623,Q623="grey",S623,Q623="green","",Q623&lt;&gt;"green",S623)</f>
        <v>609</v>
      </c>
      <c r="S623" s="2">
        <v>609</v>
      </c>
      <c r="T623" s="2">
        <v>3</v>
      </c>
      <c r="U623" s="2">
        <v>0</v>
      </c>
      <c r="V623" s="3"/>
      <c r="W623" s="23" t="s">
        <v>2245</v>
      </c>
      <c r="X623" s="21" t="s">
        <v>218</v>
      </c>
      <c r="Y623" s="2" t="str" cm="1">
        <f t="array" ref="Y623">_xlfn.IFS(X623="yellow",Z623,X623="white",Z623,X623="grey",Z623,X623="green","",X623&lt;&gt;"green",Z623)</f>
        <v/>
      </c>
      <c r="Z623" s="2">
        <v>609</v>
      </c>
      <c r="AA623" s="2">
        <v>2</v>
      </c>
      <c r="AB623" s="2">
        <v>1</v>
      </c>
      <c r="AC623" s="3"/>
    </row>
    <row r="624" spans="15:29" ht="15.75" customHeight="1" x14ac:dyDescent="0.25">
      <c r="O624" s="3"/>
      <c r="P624" s="2" t="s">
        <v>2246</v>
      </c>
      <c r="Q624" s="2" t="s">
        <v>266</v>
      </c>
      <c r="R624" s="2" cm="1">
        <f t="array" ref="R624">_xlfn.IFS(Q624="yellow",S624,Q624="white",S624,Q624="grey",S624,Q624="green","",Q624&lt;&gt;"green",S624)</f>
        <v>610</v>
      </c>
      <c r="S624" s="2">
        <v>610</v>
      </c>
      <c r="T624" s="2">
        <v>3</v>
      </c>
      <c r="U624" s="2">
        <v>0</v>
      </c>
      <c r="V624" s="3"/>
      <c r="W624" s="23" t="s">
        <v>2247</v>
      </c>
      <c r="X624" s="21" t="s">
        <v>218</v>
      </c>
      <c r="Y624" s="2" t="str" cm="1">
        <f t="array" ref="Y624">_xlfn.IFS(X624="yellow",Z624,X624="white",Z624,X624="grey",Z624,X624="green","",X624&lt;&gt;"green",Z624)</f>
        <v/>
      </c>
      <c r="Z624" s="2">
        <v>610</v>
      </c>
      <c r="AA624" s="2">
        <v>2</v>
      </c>
      <c r="AB624" s="2">
        <v>1</v>
      </c>
      <c r="AC624" s="3"/>
    </row>
    <row r="625" spans="15:29" ht="15.75" customHeight="1" x14ac:dyDescent="0.25">
      <c r="O625" s="3"/>
      <c r="P625" s="2" t="s">
        <v>2248</v>
      </c>
      <c r="Q625" s="2" t="s">
        <v>266</v>
      </c>
      <c r="R625" s="2" cm="1">
        <f t="array" ref="R625">_xlfn.IFS(Q625="yellow",S625,Q625="white",S625,Q625="grey",S625,Q625="green","",Q625&lt;&gt;"green",S625)</f>
        <v>611</v>
      </c>
      <c r="S625" s="2">
        <v>611</v>
      </c>
      <c r="T625" s="2">
        <v>3</v>
      </c>
      <c r="U625" s="2">
        <v>0</v>
      </c>
      <c r="V625" s="3"/>
      <c r="W625" s="23" t="s">
        <v>2249</v>
      </c>
      <c r="X625" s="21" t="s">
        <v>218</v>
      </c>
      <c r="Y625" s="2" t="str" cm="1">
        <f t="array" ref="Y625">_xlfn.IFS(X625="yellow",Z625,X625="white",Z625,X625="grey",Z625,X625="green","",X625&lt;&gt;"green",Z625)</f>
        <v/>
      </c>
      <c r="Z625" s="2">
        <v>611</v>
      </c>
      <c r="AA625" s="2">
        <v>2</v>
      </c>
      <c r="AB625" s="2">
        <v>1</v>
      </c>
      <c r="AC625" s="3"/>
    </row>
    <row r="626" spans="15:29" ht="15.75" customHeight="1" x14ac:dyDescent="0.25">
      <c r="O626" s="3"/>
      <c r="P626" s="2" t="s">
        <v>2250</v>
      </c>
      <c r="Q626" s="2" t="s">
        <v>266</v>
      </c>
      <c r="R626" s="2" cm="1">
        <f t="array" ref="R626">_xlfn.IFS(Q626="yellow",S626,Q626="white",S626,Q626="grey",S626,Q626="green","",Q626&lt;&gt;"green",S626)</f>
        <v>612</v>
      </c>
      <c r="S626" s="2">
        <v>612</v>
      </c>
      <c r="T626" s="2">
        <v>3</v>
      </c>
      <c r="U626" s="2">
        <v>0</v>
      </c>
      <c r="V626" s="3"/>
      <c r="W626" s="23" t="s">
        <v>2251</v>
      </c>
      <c r="X626" s="21" t="s">
        <v>218</v>
      </c>
      <c r="Y626" s="2" t="str" cm="1">
        <f t="array" ref="Y626">_xlfn.IFS(X626="yellow",Z626,X626="white",Z626,X626="grey",Z626,X626="green","",X626&lt;&gt;"green",Z626)</f>
        <v/>
      </c>
      <c r="Z626" s="2">
        <v>612</v>
      </c>
      <c r="AA626" s="2">
        <v>2</v>
      </c>
      <c r="AB626" s="2">
        <v>1</v>
      </c>
      <c r="AC626" s="3"/>
    </row>
    <row r="627" spans="15:29" ht="15.75" customHeight="1" x14ac:dyDescent="0.25">
      <c r="O627" s="3"/>
      <c r="P627" s="2" t="s">
        <v>2252</v>
      </c>
      <c r="Q627" s="2" t="s">
        <v>266</v>
      </c>
      <c r="R627" s="2" cm="1">
        <f t="array" ref="R627">_xlfn.IFS(Q627="yellow",S627,Q627="white",S627,Q627="grey",S627,Q627="green","",Q627&lt;&gt;"green",S627)</f>
        <v>613</v>
      </c>
      <c r="S627" s="2">
        <v>613</v>
      </c>
      <c r="T627" s="2">
        <v>3</v>
      </c>
      <c r="U627" s="2">
        <v>0</v>
      </c>
      <c r="V627" s="3"/>
      <c r="W627" s="23" t="s">
        <v>2253</v>
      </c>
      <c r="X627" s="21" t="s">
        <v>218</v>
      </c>
      <c r="Y627" s="2" t="str" cm="1">
        <f t="array" ref="Y627">_xlfn.IFS(X627="yellow",Z627,X627="white",Z627,X627="grey",Z627,X627="green","",X627&lt;&gt;"green",Z627)</f>
        <v/>
      </c>
      <c r="Z627" s="2">
        <v>613</v>
      </c>
      <c r="AA627" s="2">
        <v>2</v>
      </c>
      <c r="AB627" s="2">
        <v>1</v>
      </c>
      <c r="AC627" s="3"/>
    </row>
    <row r="628" spans="15:29" ht="15.75" customHeight="1" x14ac:dyDescent="0.25">
      <c r="O628" s="3"/>
      <c r="P628" s="2" t="s">
        <v>2254</v>
      </c>
      <c r="Q628" s="2" t="s">
        <v>266</v>
      </c>
      <c r="R628" s="2" cm="1">
        <f t="array" ref="R628">_xlfn.IFS(Q628="yellow",S628,Q628="white",S628,Q628="grey",S628,Q628="green","",Q628&lt;&gt;"green",S628)</f>
        <v>614</v>
      </c>
      <c r="S628" s="2">
        <v>614</v>
      </c>
      <c r="T628" s="2">
        <v>3</v>
      </c>
      <c r="U628" s="2">
        <v>0</v>
      </c>
      <c r="V628" s="3"/>
      <c r="W628" s="23" t="s">
        <v>2255</v>
      </c>
      <c r="X628" s="21" t="s">
        <v>218</v>
      </c>
      <c r="Y628" s="2" t="str" cm="1">
        <f t="array" ref="Y628">_xlfn.IFS(X628="yellow",Z628,X628="white",Z628,X628="grey",Z628,X628="green","",X628&lt;&gt;"green",Z628)</f>
        <v/>
      </c>
      <c r="Z628" s="2">
        <v>614</v>
      </c>
      <c r="AA628" s="2">
        <v>2</v>
      </c>
      <c r="AB628" s="2">
        <v>1</v>
      </c>
      <c r="AC628" s="3"/>
    </row>
    <row r="629" spans="15:29" ht="15.75" customHeight="1" x14ac:dyDescent="0.25">
      <c r="O629" s="3"/>
      <c r="P629" s="22" t="s">
        <v>2256</v>
      </c>
      <c r="Q629" s="12" t="s">
        <v>216</v>
      </c>
      <c r="R629" s="2" cm="1">
        <f t="array" ref="R629">_xlfn.IFS(Q629="yellow",S629,Q629="white",S629,Q629="grey",S629,Q629="green","",Q629&lt;&gt;"green",S629)</f>
        <v>615</v>
      </c>
      <c r="S629" s="2">
        <v>615</v>
      </c>
      <c r="T629" s="2">
        <v>3</v>
      </c>
      <c r="U629" s="2">
        <v>0</v>
      </c>
      <c r="V629" s="3"/>
      <c r="W629" s="23" t="s">
        <v>2257</v>
      </c>
      <c r="X629" s="21" t="s">
        <v>218</v>
      </c>
      <c r="Y629" s="2" t="str" cm="1">
        <f t="array" ref="Y629">_xlfn.IFS(X629="yellow",Z629,X629="white",Z629,X629="grey",Z629,X629="green","",X629&lt;&gt;"green",Z629)</f>
        <v/>
      </c>
      <c r="Z629" s="2">
        <v>615</v>
      </c>
      <c r="AA629" s="2">
        <v>2</v>
      </c>
      <c r="AB629" s="2">
        <v>1</v>
      </c>
      <c r="AC629" s="3"/>
    </row>
    <row r="630" spans="15:29" ht="15.75" customHeight="1" x14ac:dyDescent="0.25">
      <c r="O630" s="3"/>
      <c r="P630" s="22" t="s">
        <v>2258</v>
      </c>
      <c r="Q630" s="12" t="s">
        <v>216</v>
      </c>
      <c r="R630" s="2" cm="1">
        <f t="array" ref="R630">_xlfn.IFS(Q630="yellow",S630,Q630="white",S630,Q630="grey",S630,Q630="green","",Q630&lt;&gt;"green",S630)</f>
        <v>616</v>
      </c>
      <c r="S630" s="2">
        <v>616</v>
      </c>
      <c r="T630" s="2">
        <v>3</v>
      </c>
      <c r="U630" s="2">
        <v>0</v>
      </c>
      <c r="V630" s="3"/>
      <c r="W630" s="23" t="s">
        <v>2259</v>
      </c>
      <c r="X630" s="21" t="s">
        <v>218</v>
      </c>
      <c r="Y630" s="2" t="str" cm="1">
        <f t="array" ref="Y630">_xlfn.IFS(X630="yellow",Z630,X630="white",Z630,X630="grey",Z630,X630="green","",X630&lt;&gt;"green",Z630)</f>
        <v/>
      </c>
      <c r="Z630" s="2">
        <v>616</v>
      </c>
      <c r="AA630" s="2">
        <v>2</v>
      </c>
      <c r="AB630" s="2">
        <v>1</v>
      </c>
      <c r="AC630" s="3"/>
    </row>
    <row r="631" spans="15:29" ht="15.75" customHeight="1" x14ac:dyDescent="0.25">
      <c r="O631" s="3"/>
      <c r="P631" s="22" t="s">
        <v>2260</v>
      </c>
      <c r="Q631" s="12" t="s">
        <v>216</v>
      </c>
      <c r="R631" s="2" cm="1">
        <f t="array" ref="R631">_xlfn.IFS(Q631="yellow",S631,Q631="white",S631,Q631="grey",S631,Q631="green","",Q631&lt;&gt;"green",S631)</f>
        <v>617</v>
      </c>
      <c r="S631" s="2">
        <v>617</v>
      </c>
      <c r="T631" s="2">
        <v>3</v>
      </c>
      <c r="U631" s="2">
        <v>0</v>
      </c>
      <c r="V631" s="3"/>
      <c r="W631" s="23" t="s">
        <v>2261</v>
      </c>
      <c r="X631" s="21" t="s">
        <v>218</v>
      </c>
      <c r="Y631" s="2" t="str" cm="1">
        <f t="array" ref="Y631">_xlfn.IFS(X631="yellow",Z631,X631="white",Z631,X631="grey",Z631,X631="green","",X631&lt;&gt;"green",Z631)</f>
        <v/>
      </c>
      <c r="Z631" s="2">
        <v>617</v>
      </c>
      <c r="AA631" s="2">
        <v>2</v>
      </c>
      <c r="AB631" s="2">
        <v>1</v>
      </c>
      <c r="AC631" s="3"/>
    </row>
    <row r="632" spans="15:29" ht="15.75" customHeight="1" x14ac:dyDescent="0.25">
      <c r="O632" s="3"/>
      <c r="P632" s="22" t="s">
        <v>2262</v>
      </c>
      <c r="Q632" s="12" t="s">
        <v>216</v>
      </c>
      <c r="R632" s="2" cm="1">
        <f t="array" ref="R632">_xlfn.IFS(Q632="yellow",S632,Q632="white",S632,Q632="grey",S632,Q632="green","",Q632&lt;&gt;"green",S632)</f>
        <v>618</v>
      </c>
      <c r="S632" s="2">
        <v>618</v>
      </c>
      <c r="T632" s="2">
        <v>3</v>
      </c>
      <c r="U632" s="2">
        <v>0</v>
      </c>
      <c r="V632" s="3"/>
      <c r="W632" s="23" t="s">
        <v>2263</v>
      </c>
      <c r="X632" s="21" t="s">
        <v>218</v>
      </c>
      <c r="Y632" s="2" t="str" cm="1">
        <f t="array" ref="Y632">_xlfn.IFS(X632="yellow",Z632,X632="white",Z632,X632="grey",Z632,X632="green","",X632&lt;&gt;"green",Z632)</f>
        <v/>
      </c>
      <c r="Z632" s="2">
        <v>618</v>
      </c>
      <c r="AA632" s="2">
        <v>2</v>
      </c>
      <c r="AB632" s="2">
        <v>1</v>
      </c>
      <c r="AC632" s="3"/>
    </row>
    <row r="633" spans="15:29" ht="15.75" customHeight="1" x14ac:dyDescent="0.25">
      <c r="O633" s="3"/>
      <c r="P633" s="22" t="s">
        <v>2264</v>
      </c>
      <c r="Q633" s="12" t="s">
        <v>216</v>
      </c>
      <c r="R633" s="2" cm="1">
        <f t="array" ref="R633">_xlfn.IFS(Q633="yellow",S633,Q633="white",S633,Q633="grey",S633,Q633="green","",Q633&lt;&gt;"green",S633)</f>
        <v>619</v>
      </c>
      <c r="S633" s="2">
        <v>619</v>
      </c>
      <c r="T633" s="2">
        <v>3</v>
      </c>
      <c r="U633" s="2">
        <v>0</v>
      </c>
      <c r="V633" s="3"/>
      <c r="W633" s="23" t="s">
        <v>2265</v>
      </c>
      <c r="X633" s="21" t="s">
        <v>218</v>
      </c>
      <c r="Y633" s="2" t="str" cm="1">
        <f t="array" ref="Y633">_xlfn.IFS(X633="yellow",Z633,X633="white",Z633,X633="grey",Z633,X633="green","",X633&lt;&gt;"green",Z633)</f>
        <v/>
      </c>
      <c r="Z633" s="2">
        <v>619</v>
      </c>
      <c r="AA633" s="2">
        <v>2</v>
      </c>
      <c r="AB633" s="2">
        <v>1</v>
      </c>
      <c r="AC633" s="3"/>
    </row>
    <row r="634" spans="15:29" ht="15.75" customHeight="1" x14ac:dyDescent="0.25">
      <c r="O634" s="3"/>
      <c r="P634" s="22" t="s">
        <v>2266</v>
      </c>
      <c r="Q634" s="12" t="s">
        <v>216</v>
      </c>
      <c r="R634" s="2" cm="1">
        <f t="array" ref="R634">_xlfn.IFS(Q634="yellow",S634,Q634="white",S634,Q634="grey",S634,Q634="green","",Q634&lt;&gt;"green",S634)</f>
        <v>620</v>
      </c>
      <c r="S634" s="2">
        <v>620</v>
      </c>
      <c r="T634" s="2">
        <v>3</v>
      </c>
      <c r="U634" s="2">
        <v>0</v>
      </c>
      <c r="V634" s="3"/>
      <c r="W634" s="23" t="s">
        <v>2267</v>
      </c>
      <c r="X634" s="21" t="s">
        <v>218</v>
      </c>
      <c r="Y634" s="2" t="str" cm="1">
        <f t="array" ref="Y634">_xlfn.IFS(X634="yellow",Z634,X634="white",Z634,X634="grey",Z634,X634="green","",X634&lt;&gt;"green",Z634)</f>
        <v/>
      </c>
      <c r="Z634" s="2">
        <v>620</v>
      </c>
      <c r="AA634" s="2">
        <v>2</v>
      </c>
      <c r="AB634" s="2">
        <v>1</v>
      </c>
      <c r="AC634" s="3"/>
    </row>
    <row r="635" spans="15:29" ht="15.75" customHeight="1" x14ac:dyDescent="0.25">
      <c r="O635" s="3"/>
      <c r="P635" s="22" t="s">
        <v>2268</v>
      </c>
      <c r="Q635" s="12" t="s">
        <v>216</v>
      </c>
      <c r="R635" s="2" cm="1">
        <f t="array" ref="R635">_xlfn.IFS(Q635="yellow",S635,Q635="white",S635,Q635="grey",S635,Q635="green","",Q635&lt;&gt;"green",S635)</f>
        <v>621</v>
      </c>
      <c r="S635" s="2">
        <v>621</v>
      </c>
      <c r="T635" s="2">
        <v>3</v>
      </c>
      <c r="U635" s="2">
        <v>0</v>
      </c>
      <c r="V635" s="3"/>
      <c r="W635" s="23" t="s">
        <v>2269</v>
      </c>
      <c r="X635" s="21" t="s">
        <v>218</v>
      </c>
      <c r="Y635" s="2" t="str" cm="1">
        <f t="array" ref="Y635">_xlfn.IFS(X635="yellow",Z635,X635="white",Z635,X635="grey",Z635,X635="green","",X635&lt;&gt;"green",Z635)</f>
        <v/>
      </c>
      <c r="Z635" s="2">
        <v>621</v>
      </c>
      <c r="AA635" s="2">
        <v>2</v>
      </c>
      <c r="AB635" s="2">
        <v>1</v>
      </c>
      <c r="AC635" s="3"/>
    </row>
    <row r="636" spans="15:29" ht="15.75" customHeight="1" x14ac:dyDescent="0.25">
      <c r="O636" s="3"/>
      <c r="P636" s="22" t="s">
        <v>2270</v>
      </c>
      <c r="Q636" s="12" t="s">
        <v>216</v>
      </c>
      <c r="R636" s="2" cm="1">
        <f t="array" ref="R636">_xlfn.IFS(Q636="yellow",S636,Q636="white",S636,Q636="grey",S636,Q636="green","",Q636&lt;&gt;"green",S636)</f>
        <v>622</v>
      </c>
      <c r="S636" s="2">
        <v>622</v>
      </c>
      <c r="T636" s="2">
        <v>3</v>
      </c>
      <c r="U636" s="2">
        <v>0</v>
      </c>
      <c r="V636" s="3"/>
      <c r="W636" s="23" t="s">
        <v>2271</v>
      </c>
      <c r="X636" s="21" t="s">
        <v>218</v>
      </c>
      <c r="Y636" s="2" t="str" cm="1">
        <f t="array" ref="Y636">_xlfn.IFS(X636="yellow",Z636,X636="white",Z636,X636="grey",Z636,X636="green","",X636&lt;&gt;"green",Z636)</f>
        <v/>
      </c>
      <c r="Z636" s="2">
        <v>622</v>
      </c>
      <c r="AA636" s="2">
        <v>2</v>
      </c>
      <c r="AB636" s="2">
        <v>1</v>
      </c>
      <c r="AC636" s="3"/>
    </row>
    <row r="637" spans="15:29" ht="15.75" customHeight="1" x14ac:dyDescent="0.25">
      <c r="O637" s="3"/>
      <c r="P637" s="22" t="s">
        <v>2272</v>
      </c>
      <c r="Q637" s="12" t="s">
        <v>216</v>
      </c>
      <c r="R637" s="2" cm="1">
        <f t="array" ref="R637">_xlfn.IFS(Q637="yellow",S637,Q637="white",S637,Q637="grey",S637,Q637="green","",Q637&lt;&gt;"green",S637)</f>
        <v>623</v>
      </c>
      <c r="S637" s="2">
        <v>623</v>
      </c>
      <c r="T637" s="2">
        <v>3</v>
      </c>
      <c r="U637" s="2">
        <v>0</v>
      </c>
      <c r="V637" s="3"/>
      <c r="W637" s="23" t="s">
        <v>2273</v>
      </c>
      <c r="X637" s="21" t="s">
        <v>218</v>
      </c>
      <c r="Y637" s="2" t="str" cm="1">
        <f t="array" ref="Y637">_xlfn.IFS(X637="yellow",Z637,X637="white",Z637,X637="grey",Z637,X637="green","",X637&lt;&gt;"green",Z637)</f>
        <v/>
      </c>
      <c r="Z637" s="2">
        <v>623</v>
      </c>
      <c r="AA637" s="2">
        <v>2</v>
      </c>
      <c r="AB637" s="2">
        <v>1</v>
      </c>
      <c r="AC637" s="3"/>
    </row>
    <row r="638" spans="15:29" ht="15.75" customHeight="1" x14ac:dyDescent="0.25">
      <c r="O638" s="3"/>
      <c r="P638" s="22" t="s">
        <v>2274</v>
      </c>
      <c r="Q638" s="12" t="s">
        <v>216</v>
      </c>
      <c r="R638" s="2" cm="1">
        <f t="array" ref="R638">_xlfn.IFS(Q638="yellow",S638,Q638="white",S638,Q638="grey",S638,Q638="green","",Q638&lt;&gt;"green",S638)</f>
        <v>624</v>
      </c>
      <c r="S638" s="2">
        <v>624</v>
      </c>
      <c r="T638" s="2">
        <v>3</v>
      </c>
      <c r="U638" s="2">
        <v>0</v>
      </c>
      <c r="V638" s="3"/>
      <c r="W638" s="23" t="s">
        <v>2275</v>
      </c>
      <c r="X638" s="21" t="s">
        <v>218</v>
      </c>
      <c r="Y638" s="2" t="str" cm="1">
        <f t="array" ref="Y638">_xlfn.IFS(X638="yellow",Z638,X638="white",Z638,X638="grey",Z638,X638="green","",X638&lt;&gt;"green",Z638)</f>
        <v/>
      </c>
      <c r="Z638" s="2">
        <v>624</v>
      </c>
      <c r="AA638" s="2">
        <v>2</v>
      </c>
      <c r="AB638" s="2">
        <v>1</v>
      </c>
      <c r="AC638" s="3"/>
    </row>
    <row r="639" spans="15:29" ht="15.75" customHeight="1" x14ac:dyDescent="0.25">
      <c r="O639" s="3"/>
      <c r="P639" s="22" t="s">
        <v>2276</v>
      </c>
      <c r="Q639" s="12" t="s">
        <v>216</v>
      </c>
      <c r="R639" s="2" cm="1">
        <f t="array" ref="R639">_xlfn.IFS(Q639="yellow",S639,Q639="white",S639,Q639="grey",S639,Q639="green","",Q639&lt;&gt;"green",S639)</f>
        <v>625</v>
      </c>
      <c r="S639" s="2">
        <v>625</v>
      </c>
      <c r="T639" s="2">
        <v>3</v>
      </c>
      <c r="U639" s="2">
        <v>0</v>
      </c>
      <c r="V639" s="3"/>
      <c r="W639" s="23" t="s">
        <v>2277</v>
      </c>
      <c r="X639" s="21" t="s">
        <v>218</v>
      </c>
      <c r="Y639" s="2" t="str" cm="1">
        <f t="array" ref="Y639">_xlfn.IFS(X639="yellow",Z639,X639="white",Z639,X639="grey",Z639,X639="green","",X639&lt;&gt;"green",Z639)</f>
        <v/>
      </c>
      <c r="Z639" s="2">
        <v>625</v>
      </c>
      <c r="AA639" s="2">
        <v>2</v>
      </c>
      <c r="AB639" s="2">
        <v>1</v>
      </c>
      <c r="AC639" s="3"/>
    </row>
    <row r="640" spans="15:29" ht="15.75" customHeight="1" x14ac:dyDescent="0.25">
      <c r="O640" s="3"/>
      <c r="P640" s="22" t="s">
        <v>2278</v>
      </c>
      <c r="Q640" s="12" t="s">
        <v>216</v>
      </c>
      <c r="R640" s="2" cm="1">
        <f t="array" ref="R640">_xlfn.IFS(Q640="yellow",S640,Q640="white",S640,Q640="grey",S640,Q640="green","",Q640&lt;&gt;"green",S640)</f>
        <v>626</v>
      </c>
      <c r="S640" s="2">
        <v>626</v>
      </c>
      <c r="T640" s="2">
        <v>3</v>
      </c>
      <c r="U640" s="2">
        <v>0</v>
      </c>
      <c r="V640" s="3"/>
      <c r="W640" s="23" t="s">
        <v>2279</v>
      </c>
      <c r="X640" s="21" t="s">
        <v>218</v>
      </c>
      <c r="Y640" s="2" t="str" cm="1">
        <f t="array" ref="Y640">_xlfn.IFS(X640="yellow",Z640,X640="white",Z640,X640="grey",Z640,X640="green","",X640&lt;&gt;"green",Z640)</f>
        <v/>
      </c>
      <c r="Z640" s="2">
        <v>626</v>
      </c>
      <c r="AA640" s="2">
        <v>2</v>
      </c>
      <c r="AB640" s="2">
        <v>1</v>
      </c>
      <c r="AC640" s="3"/>
    </row>
    <row r="641" spans="15:29" ht="15.75" customHeight="1" x14ac:dyDescent="0.25">
      <c r="O641" s="3"/>
      <c r="P641" s="22" t="s">
        <v>2280</v>
      </c>
      <c r="Q641" s="12" t="s">
        <v>216</v>
      </c>
      <c r="R641" s="2" cm="1">
        <f t="array" ref="R641">_xlfn.IFS(Q641="yellow",S641,Q641="white",S641,Q641="grey",S641,Q641="green","",Q641&lt;&gt;"green",S641)</f>
        <v>627</v>
      </c>
      <c r="S641" s="2">
        <v>627</v>
      </c>
      <c r="T641" s="2">
        <v>2</v>
      </c>
      <c r="U641" s="2">
        <v>1</v>
      </c>
      <c r="V641" s="3"/>
      <c r="W641" s="23" t="s">
        <v>2281</v>
      </c>
      <c r="X641" s="21" t="s">
        <v>218</v>
      </c>
      <c r="Y641" s="2" t="str" cm="1">
        <f t="array" ref="Y641">_xlfn.IFS(X641="yellow",Z641,X641="white",Z641,X641="grey",Z641,X641="green","",X641&lt;&gt;"green",Z641)</f>
        <v/>
      </c>
      <c r="Z641" s="2">
        <v>627</v>
      </c>
      <c r="AA641" s="2">
        <v>2</v>
      </c>
      <c r="AB641" s="2">
        <v>1</v>
      </c>
      <c r="AC641" s="3"/>
    </row>
    <row r="642" spans="15:29" ht="15.75" customHeight="1" x14ac:dyDescent="0.25">
      <c r="O642" s="3"/>
      <c r="P642" s="22" t="s">
        <v>2282</v>
      </c>
      <c r="Q642" s="12" t="s">
        <v>216</v>
      </c>
      <c r="R642" s="2" cm="1">
        <f t="array" ref="R642">_xlfn.IFS(Q642="yellow",S642,Q642="white",S642,Q642="grey",S642,Q642="green","",Q642&lt;&gt;"green",S642)</f>
        <v>628</v>
      </c>
      <c r="S642" s="2">
        <v>628</v>
      </c>
      <c r="T642" s="2">
        <v>2</v>
      </c>
      <c r="U642" s="2">
        <v>1</v>
      </c>
      <c r="V642" s="3"/>
      <c r="W642" s="23" t="s">
        <v>2283</v>
      </c>
      <c r="X642" s="21" t="s">
        <v>218</v>
      </c>
      <c r="Y642" s="2" t="str" cm="1">
        <f t="array" ref="Y642">_xlfn.IFS(X642="yellow",Z642,X642="white",Z642,X642="grey",Z642,X642="green","",X642&lt;&gt;"green",Z642)</f>
        <v/>
      </c>
      <c r="Z642" s="2">
        <v>628</v>
      </c>
      <c r="AA642" s="2">
        <v>2</v>
      </c>
      <c r="AB642" s="2">
        <v>1</v>
      </c>
      <c r="AC642" s="3"/>
    </row>
    <row r="643" spans="15:29" ht="15.75" customHeight="1" x14ac:dyDescent="0.25">
      <c r="O643" s="3"/>
      <c r="P643" s="22" t="s">
        <v>2284</v>
      </c>
      <c r="Q643" s="12" t="s">
        <v>216</v>
      </c>
      <c r="R643" s="2" cm="1">
        <f t="array" ref="R643">_xlfn.IFS(Q643="yellow",S643,Q643="white",S643,Q643="grey",S643,Q643="green","",Q643&lt;&gt;"green",S643)</f>
        <v>629</v>
      </c>
      <c r="S643" s="2">
        <v>629</v>
      </c>
      <c r="T643" s="2">
        <v>2</v>
      </c>
      <c r="U643" s="2">
        <v>1</v>
      </c>
      <c r="V643" s="3"/>
      <c r="W643" s="23" t="s">
        <v>2285</v>
      </c>
      <c r="X643" s="21" t="s">
        <v>218</v>
      </c>
      <c r="Y643" s="2" t="str" cm="1">
        <f t="array" ref="Y643">_xlfn.IFS(X643="yellow",Z643,X643="white",Z643,X643="grey",Z643,X643="green","",X643&lt;&gt;"green",Z643)</f>
        <v/>
      </c>
      <c r="Z643" s="2">
        <v>629</v>
      </c>
      <c r="AA643" s="2">
        <v>2</v>
      </c>
      <c r="AB643" s="2">
        <v>1</v>
      </c>
      <c r="AC643" s="3"/>
    </row>
    <row r="644" spans="15:29" ht="15.75" customHeight="1" x14ac:dyDescent="0.25">
      <c r="O644" s="3"/>
      <c r="P644" s="22" t="s">
        <v>2286</v>
      </c>
      <c r="Q644" s="12" t="s">
        <v>216</v>
      </c>
      <c r="R644" s="2" cm="1">
        <f t="array" ref="R644">_xlfn.IFS(Q644="yellow",S644,Q644="white",S644,Q644="grey",S644,Q644="green","",Q644&lt;&gt;"green",S644)</f>
        <v>630</v>
      </c>
      <c r="S644" s="2">
        <v>630</v>
      </c>
      <c r="T644" s="2">
        <v>2</v>
      </c>
      <c r="U644" s="2">
        <v>1</v>
      </c>
      <c r="V644" s="3"/>
      <c r="W644" s="23" t="s">
        <v>2287</v>
      </c>
      <c r="X644" s="21" t="s">
        <v>218</v>
      </c>
      <c r="Y644" s="2" t="str" cm="1">
        <f t="array" ref="Y644">_xlfn.IFS(X644="yellow",Z644,X644="white",Z644,X644="grey",Z644,X644="green","",X644&lt;&gt;"green",Z644)</f>
        <v/>
      </c>
      <c r="Z644" s="2">
        <v>630</v>
      </c>
      <c r="AA644" s="2">
        <v>2</v>
      </c>
      <c r="AB644" s="2">
        <v>1</v>
      </c>
      <c r="AC644" s="3"/>
    </row>
    <row r="645" spans="15:29" ht="15.75" customHeight="1" x14ac:dyDescent="0.25">
      <c r="O645" s="3"/>
      <c r="P645" s="22" t="s">
        <v>2288</v>
      </c>
      <c r="Q645" s="12" t="s">
        <v>216</v>
      </c>
      <c r="R645" s="2" cm="1">
        <f t="array" ref="R645">_xlfn.IFS(Q645="yellow",S645,Q645="white",S645,Q645="grey",S645,Q645="green","",Q645&lt;&gt;"green",S645)</f>
        <v>631</v>
      </c>
      <c r="S645" s="2">
        <v>631</v>
      </c>
      <c r="T645" s="2">
        <v>2</v>
      </c>
      <c r="U645" s="2">
        <v>1</v>
      </c>
      <c r="V645" s="3"/>
      <c r="W645" s="23" t="s">
        <v>2289</v>
      </c>
      <c r="X645" s="21" t="s">
        <v>218</v>
      </c>
      <c r="Y645" s="2" t="str" cm="1">
        <f t="array" ref="Y645">_xlfn.IFS(X645="yellow",Z645,X645="white",Z645,X645="grey",Z645,X645="green","",X645&lt;&gt;"green",Z645)</f>
        <v/>
      </c>
      <c r="Z645" s="2">
        <v>631</v>
      </c>
      <c r="AA645" s="2">
        <v>2</v>
      </c>
      <c r="AB645" s="2">
        <v>1</v>
      </c>
      <c r="AC645" s="3"/>
    </row>
    <row r="646" spans="15:29" ht="15.75" customHeight="1" x14ac:dyDescent="0.25">
      <c r="O646" s="3"/>
      <c r="P646" s="22" t="s">
        <v>2290</v>
      </c>
      <c r="Q646" s="12" t="s">
        <v>216</v>
      </c>
      <c r="R646" s="2" cm="1">
        <f t="array" ref="R646">_xlfn.IFS(Q646="yellow",S646,Q646="white",S646,Q646="grey",S646,Q646="green","",Q646&lt;&gt;"green",S646)</f>
        <v>632</v>
      </c>
      <c r="S646" s="2">
        <v>632</v>
      </c>
      <c r="T646" s="2">
        <v>2</v>
      </c>
      <c r="U646" s="2">
        <v>1</v>
      </c>
      <c r="V646" s="3"/>
      <c r="W646" s="23" t="s">
        <v>2291</v>
      </c>
      <c r="X646" s="21" t="s">
        <v>218</v>
      </c>
      <c r="Y646" s="2" t="str" cm="1">
        <f t="array" ref="Y646">_xlfn.IFS(X646="yellow",Z646,X646="white",Z646,X646="grey",Z646,X646="green","",X646&lt;&gt;"green",Z646)</f>
        <v/>
      </c>
      <c r="Z646" s="2">
        <v>632</v>
      </c>
      <c r="AA646" s="2">
        <v>2</v>
      </c>
      <c r="AB646" s="2">
        <v>1</v>
      </c>
      <c r="AC646" s="3"/>
    </row>
    <row r="647" spans="15:29" ht="15.75" customHeight="1" x14ac:dyDescent="0.25">
      <c r="O647" s="3"/>
      <c r="P647" s="22" t="s">
        <v>2292</v>
      </c>
      <c r="Q647" s="12" t="s">
        <v>216</v>
      </c>
      <c r="R647" s="2" cm="1">
        <f t="array" ref="R647">_xlfn.IFS(Q647="yellow",S647,Q647="white",S647,Q647="grey",S647,Q647="green","",Q647&lt;&gt;"green",S647)</f>
        <v>633</v>
      </c>
      <c r="S647" s="2">
        <v>633</v>
      </c>
      <c r="T647" s="2">
        <v>2</v>
      </c>
      <c r="U647" s="2">
        <v>1</v>
      </c>
      <c r="V647" s="3"/>
      <c r="W647" s="23" t="s">
        <v>2293</v>
      </c>
      <c r="X647" s="21" t="s">
        <v>218</v>
      </c>
      <c r="Y647" s="2" t="str" cm="1">
        <f t="array" ref="Y647">_xlfn.IFS(X647="yellow",Z647,X647="white",Z647,X647="grey",Z647,X647="green","",X647&lt;&gt;"green",Z647)</f>
        <v/>
      </c>
      <c r="Z647" s="2">
        <v>633</v>
      </c>
      <c r="AA647" s="2">
        <v>2</v>
      </c>
      <c r="AB647" s="2">
        <v>1</v>
      </c>
      <c r="AC647" s="3"/>
    </row>
    <row r="648" spans="15:29" ht="15.75" customHeight="1" x14ac:dyDescent="0.25">
      <c r="O648" s="3"/>
      <c r="P648" s="22" t="s">
        <v>2294</v>
      </c>
      <c r="Q648" s="12" t="s">
        <v>216</v>
      </c>
      <c r="R648" s="2" cm="1">
        <f t="array" ref="R648">_xlfn.IFS(Q648="yellow",S648,Q648="white",S648,Q648="grey",S648,Q648="green","",Q648&lt;&gt;"green",S648)</f>
        <v>634</v>
      </c>
      <c r="S648" s="2">
        <v>634</v>
      </c>
      <c r="T648" s="2">
        <v>2</v>
      </c>
      <c r="U648" s="2">
        <v>1</v>
      </c>
      <c r="V648" s="3"/>
      <c r="W648" s="23" t="s">
        <v>2295</v>
      </c>
      <c r="X648" s="21" t="s">
        <v>218</v>
      </c>
      <c r="Y648" s="2" t="str" cm="1">
        <f t="array" ref="Y648">_xlfn.IFS(X648="yellow",Z648,X648="white",Z648,X648="grey",Z648,X648="green","",X648&lt;&gt;"green",Z648)</f>
        <v/>
      </c>
      <c r="Z648" s="2">
        <v>634</v>
      </c>
      <c r="AA648" s="2">
        <v>2</v>
      </c>
      <c r="AB648" s="2">
        <v>1</v>
      </c>
      <c r="AC648" s="3"/>
    </row>
    <row r="649" spans="15:29" ht="15.75" customHeight="1" x14ac:dyDescent="0.25">
      <c r="O649" s="3"/>
      <c r="P649" s="22" t="s">
        <v>2296</v>
      </c>
      <c r="Q649" s="12" t="s">
        <v>216</v>
      </c>
      <c r="R649" s="2" cm="1">
        <f t="array" ref="R649">_xlfn.IFS(Q649="yellow",S649,Q649="white",S649,Q649="grey",S649,Q649="green","",Q649&lt;&gt;"green",S649)</f>
        <v>635</v>
      </c>
      <c r="S649" s="2">
        <v>635</v>
      </c>
      <c r="T649" s="2">
        <v>2</v>
      </c>
      <c r="U649" s="2">
        <v>1</v>
      </c>
      <c r="V649" s="3"/>
      <c r="W649" s="23" t="s">
        <v>2297</v>
      </c>
      <c r="X649" s="21" t="s">
        <v>218</v>
      </c>
      <c r="Y649" s="2" t="str" cm="1">
        <f t="array" ref="Y649">_xlfn.IFS(X649="yellow",Z649,X649="white",Z649,X649="grey",Z649,X649="green","",X649&lt;&gt;"green",Z649)</f>
        <v/>
      </c>
      <c r="Z649" s="2">
        <v>635</v>
      </c>
      <c r="AA649" s="2">
        <v>2</v>
      </c>
      <c r="AB649" s="2">
        <v>1</v>
      </c>
      <c r="AC649" s="3"/>
    </row>
    <row r="650" spans="15:29" ht="15.75" customHeight="1" x14ac:dyDescent="0.25">
      <c r="O650" s="3"/>
      <c r="P650" s="22" t="s">
        <v>2298</v>
      </c>
      <c r="Q650" s="12" t="s">
        <v>216</v>
      </c>
      <c r="R650" s="2" cm="1">
        <f t="array" ref="R650">_xlfn.IFS(Q650="yellow",S650,Q650="white",S650,Q650="grey",S650,Q650="green","",Q650&lt;&gt;"green",S650)</f>
        <v>636</v>
      </c>
      <c r="S650" s="2">
        <v>636</v>
      </c>
      <c r="T650" s="2">
        <v>2</v>
      </c>
      <c r="U650" s="2">
        <v>1</v>
      </c>
      <c r="V650" s="3"/>
      <c r="W650" s="23" t="s">
        <v>2299</v>
      </c>
      <c r="X650" s="21" t="s">
        <v>218</v>
      </c>
      <c r="Y650" s="2" t="str" cm="1">
        <f t="array" ref="Y650">_xlfn.IFS(X650="yellow",Z650,X650="white",Z650,X650="grey",Z650,X650="green","",X650&lt;&gt;"green",Z650)</f>
        <v/>
      </c>
      <c r="Z650" s="2">
        <v>636</v>
      </c>
      <c r="AA650" s="2">
        <v>2</v>
      </c>
      <c r="AB650" s="2">
        <v>1</v>
      </c>
      <c r="AC650" s="3"/>
    </row>
    <row r="651" spans="15:29" ht="15.75" customHeight="1" x14ac:dyDescent="0.25">
      <c r="O651" s="3"/>
      <c r="P651" s="22" t="s">
        <v>2300</v>
      </c>
      <c r="Q651" s="12" t="s">
        <v>216</v>
      </c>
      <c r="R651" s="2" cm="1">
        <f t="array" ref="R651">_xlfn.IFS(Q651="yellow",S651,Q651="white",S651,Q651="grey",S651,Q651="green","",Q651&lt;&gt;"green",S651)</f>
        <v>637</v>
      </c>
      <c r="S651" s="2">
        <v>637</v>
      </c>
      <c r="T651" s="2">
        <v>2</v>
      </c>
      <c r="U651" s="2">
        <v>1</v>
      </c>
      <c r="V651" s="3"/>
      <c r="W651" s="23" t="s">
        <v>2301</v>
      </c>
      <c r="X651" s="21" t="s">
        <v>218</v>
      </c>
      <c r="Y651" s="2" t="str" cm="1">
        <f t="array" ref="Y651">_xlfn.IFS(X651="yellow",Z651,X651="white",Z651,X651="grey",Z651,X651="green","",X651&lt;&gt;"green",Z651)</f>
        <v/>
      </c>
      <c r="Z651" s="2">
        <v>637</v>
      </c>
      <c r="AA651" s="2">
        <v>2</v>
      </c>
      <c r="AB651" s="2">
        <v>1</v>
      </c>
      <c r="AC651" s="3"/>
    </row>
    <row r="652" spans="15:29" ht="15.75" customHeight="1" x14ac:dyDescent="0.25">
      <c r="O652" s="3"/>
      <c r="P652" s="22" t="s">
        <v>2302</v>
      </c>
      <c r="Q652" s="12" t="s">
        <v>216</v>
      </c>
      <c r="R652" s="2" cm="1">
        <f t="array" ref="R652">_xlfn.IFS(Q652="yellow",S652,Q652="white",S652,Q652="grey",S652,Q652="green","",Q652&lt;&gt;"green",S652)</f>
        <v>638</v>
      </c>
      <c r="S652" s="2">
        <v>638</v>
      </c>
      <c r="T652" s="2">
        <v>2</v>
      </c>
      <c r="U652" s="2">
        <v>1</v>
      </c>
      <c r="V652" s="3"/>
      <c r="W652" s="23" t="s">
        <v>2303</v>
      </c>
      <c r="X652" s="21" t="s">
        <v>218</v>
      </c>
      <c r="Y652" s="2" t="str" cm="1">
        <f t="array" ref="Y652">_xlfn.IFS(X652="yellow",Z652,X652="white",Z652,X652="grey",Z652,X652="green","",X652&lt;&gt;"green",Z652)</f>
        <v/>
      </c>
      <c r="Z652" s="2">
        <v>638</v>
      </c>
      <c r="AA652" s="2">
        <v>2</v>
      </c>
      <c r="AB652" s="2">
        <v>1</v>
      </c>
      <c r="AC652" s="3"/>
    </row>
    <row r="653" spans="15:29" ht="15.75" customHeight="1" x14ac:dyDescent="0.25">
      <c r="O653" s="3"/>
      <c r="P653" s="22" t="s">
        <v>2304</v>
      </c>
      <c r="Q653" s="12" t="s">
        <v>216</v>
      </c>
      <c r="R653" s="2" cm="1">
        <f t="array" ref="R653">_xlfn.IFS(Q653="yellow",S653,Q653="white",S653,Q653="grey",S653,Q653="green","",Q653&lt;&gt;"green",S653)</f>
        <v>639</v>
      </c>
      <c r="S653" s="2">
        <v>639</v>
      </c>
      <c r="T653" s="2">
        <v>2</v>
      </c>
      <c r="U653" s="2">
        <v>1</v>
      </c>
      <c r="V653" s="3"/>
      <c r="W653" s="23" t="s">
        <v>2305</v>
      </c>
      <c r="X653" s="21" t="s">
        <v>218</v>
      </c>
      <c r="Y653" s="2" t="str" cm="1">
        <f t="array" ref="Y653">_xlfn.IFS(X653="yellow",Z653,X653="white",Z653,X653="grey",Z653,X653="green","",X653&lt;&gt;"green",Z653)</f>
        <v/>
      </c>
      <c r="Z653" s="2">
        <v>639</v>
      </c>
      <c r="AA653" s="2">
        <v>2</v>
      </c>
      <c r="AB653" s="2">
        <v>1</v>
      </c>
      <c r="AC653" s="3"/>
    </row>
    <row r="654" spans="15:29" ht="15.75" customHeight="1" x14ac:dyDescent="0.25">
      <c r="O654" s="3"/>
      <c r="P654" s="22" t="s">
        <v>2306</v>
      </c>
      <c r="Q654" s="12" t="s">
        <v>216</v>
      </c>
      <c r="R654" s="2" cm="1">
        <f t="array" ref="R654">_xlfn.IFS(Q654="yellow",S654,Q654="white",S654,Q654="grey",S654,Q654="green","",Q654&lt;&gt;"green",S654)</f>
        <v>640</v>
      </c>
      <c r="S654" s="2">
        <v>640</v>
      </c>
      <c r="T654" s="2">
        <v>2</v>
      </c>
      <c r="U654" s="2">
        <v>1</v>
      </c>
      <c r="V654" s="3"/>
      <c r="W654" s="23" t="s">
        <v>2307</v>
      </c>
      <c r="X654" s="21" t="s">
        <v>218</v>
      </c>
      <c r="Y654" s="2" t="str" cm="1">
        <f t="array" ref="Y654">_xlfn.IFS(X654="yellow",Z654,X654="white",Z654,X654="grey",Z654,X654="green","",X654&lt;&gt;"green",Z654)</f>
        <v/>
      </c>
      <c r="Z654" s="2">
        <v>640</v>
      </c>
      <c r="AA654" s="2">
        <v>2</v>
      </c>
      <c r="AB654" s="2">
        <v>1</v>
      </c>
      <c r="AC654" s="3"/>
    </row>
    <row r="655" spans="15:29" ht="15.75" customHeight="1" x14ac:dyDescent="0.25">
      <c r="O655" s="3"/>
      <c r="P655" s="22" t="s">
        <v>2308</v>
      </c>
      <c r="Q655" s="12" t="s">
        <v>216</v>
      </c>
      <c r="R655" s="2" cm="1">
        <f t="array" ref="R655">_xlfn.IFS(Q655="yellow",S655,Q655="white",S655,Q655="grey",S655,Q655="green","",Q655&lt;&gt;"green",S655)</f>
        <v>641</v>
      </c>
      <c r="S655" s="2">
        <v>641</v>
      </c>
      <c r="T655" s="2">
        <v>2</v>
      </c>
      <c r="U655" s="2">
        <v>1</v>
      </c>
      <c r="V655" s="3"/>
      <c r="W655" s="23" t="s">
        <v>2309</v>
      </c>
      <c r="X655" s="21" t="s">
        <v>218</v>
      </c>
      <c r="Y655" s="2" t="str" cm="1">
        <f t="array" ref="Y655">_xlfn.IFS(X655="yellow",Z655,X655="white",Z655,X655="grey",Z655,X655="green","",X655&lt;&gt;"green",Z655)</f>
        <v/>
      </c>
      <c r="Z655" s="2">
        <v>641</v>
      </c>
      <c r="AA655" s="2">
        <v>2</v>
      </c>
      <c r="AB655" s="2">
        <v>1</v>
      </c>
      <c r="AC655" s="3"/>
    </row>
    <row r="656" spans="15:29" ht="15.75" customHeight="1" x14ac:dyDescent="0.25">
      <c r="O656" s="3"/>
      <c r="P656" s="22" t="s">
        <v>2310</v>
      </c>
      <c r="Q656" s="12" t="s">
        <v>216</v>
      </c>
      <c r="R656" s="2" cm="1">
        <f t="array" ref="R656">_xlfn.IFS(Q656="yellow",S656,Q656="white",S656,Q656="grey",S656,Q656="green","",Q656&lt;&gt;"green",S656)</f>
        <v>642</v>
      </c>
      <c r="S656" s="2">
        <v>642</v>
      </c>
      <c r="T656" s="2">
        <v>2</v>
      </c>
      <c r="U656" s="2">
        <v>1</v>
      </c>
      <c r="V656" s="3"/>
      <c r="W656" s="23" t="s">
        <v>2311</v>
      </c>
      <c r="X656" s="21" t="s">
        <v>218</v>
      </c>
      <c r="Y656" s="2" t="str" cm="1">
        <f t="array" ref="Y656">_xlfn.IFS(X656="yellow",Z656,X656="white",Z656,X656="grey",Z656,X656="green","",X656&lt;&gt;"green",Z656)</f>
        <v/>
      </c>
      <c r="Z656" s="2">
        <v>642</v>
      </c>
      <c r="AA656" s="2">
        <v>2</v>
      </c>
      <c r="AB656" s="2">
        <v>1</v>
      </c>
      <c r="AC656" s="3"/>
    </row>
    <row r="657" spans="15:29" ht="15.75" customHeight="1" x14ac:dyDescent="0.25">
      <c r="O657" s="3"/>
      <c r="P657" s="22" t="s">
        <v>2312</v>
      </c>
      <c r="Q657" s="12" t="s">
        <v>216</v>
      </c>
      <c r="R657" s="2" cm="1">
        <f t="array" ref="R657">_xlfn.IFS(Q657="yellow",S657,Q657="white",S657,Q657="grey",S657,Q657="green","",Q657&lt;&gt;"green",S657)</f>
        <v>643</v>
      </c>
      <c r="S657" s="2">
        <v>643</v>
      </c>
      <c r="T657" s="2">
        <v>2</v>
      </c>
      <c r="U657" s="2">
        <v>1</v>
      </c>
      <c r="V657" s="3"/>
      <c r="W657" s="23" t="s">
        <v>2313</v>
      </c>
      <c r="X657" s="21" t="s">
        <v>218</v>
      </c>
      <c r="Y657" s="2" t="str" cm="1">
        <f t="array" ref="Y657">_xlfn.IFS(X657="yellow",Z657,X657="white",Z657,X657="grey",Z657,X657="green","",X657&lt;&gt;"green",Z657)</f>
        <v/>
      </c>
      <c r="Z657" s="2">
        <v>643</v>
      </c>
      <c r="AA657" s="2">
        <v>2</v>
      </c>
      <c r="AB657" s="2">
        <v>1</v>
      </c>
      <c r="AC657" s="3"/>
    </row>
    <row r="658" spans="15:29" ht="15.75" customHeight="1" x14ac:dyDescent="0.25">
      <c r="O658" s="3"/>
      <c r="P658" s="22" t="s">
        <v>2314</v>
      </c>
      <c r="Q658" s="12" t="s">
        <v>216</v>
      </c>
      <c r="R658" s="2" cm="1">
        <f t="array" ref="R658">_xlfn.IFS(Q658="yellow",S658,Q658="white",S658,Q658="grey",S658,Q658="green","",Q658&lt;&gt;"green",S658)</f>
        <v>644</v>
      </c>
      <c r="S658" s="2">
        <v>644</v>
      </c>
      <c r="T658" s="2">
        <v>2</v>
      </c>
      <c r="U658" s="2">
        <v>1</v>
      </c>
      <c r="V658" s="3"/>
      <c r="W658" s="23" t="s">
        <v>2315</v>
      </c>
      <c r="X658" s="21" t="s">
        <v>218</v>
      </c>
      <c r="Y658" s="2" t="str" cm="1">
        <f t="array" ref="Y658">_xlfn.IFS(X658="yellow",Z658,X658="white",Z658,X658="grey",Z658,X658="green","",X658&lt;&gt;"green",Z658)</f>
        <v/>
      </c>
      <c r="Z658" s="2">
        <v>644</v>
      </c>
      <c r="AA658" s="2">
        <v>2</v>
      </c>
      <c r="AB658" s="2">
        <v>1</v>
      </c>
      <c r="AC658" s="3"/>
    </row>
    <row r="659" spans="15:29" ht="15.75" customHeight="1" x14ac:dyDescent="0.25">
      <c r="O659" s="3"/>
      <c r="P659" s="22" t="s">
        <v>2316</v>
      </c>
      <c r="Q659" s="12" t="s">
        <v>216</v>
      </c>
      <c r="R659" s="2" cm="1">
        <f t="array" ref="R659">_xlfn.IFS(Q659="yellow",S659,Q659="white",S659,Q659="grey",S659,Q659="green","",Q659&lt;&gt;"green",S659)</f>
        <v>645</v>
      </c>
      <c r="S659" s="2">
        <v>645</v>
      </c>
      <c r="T659" s="2">
        <v>2</v>
      </c>
      <c r="U659" s="2">
        <v>1</v>
      </c>
      <c r="V659" s="3"/>
      <c r="W659" s="23" t="s">
        <v>2317</v>
      </c>
      <c r="X659" s="21" t="s">
        <v>218</v>
      </c>
      <c r="Y659" s="2" t="str" cm="1">
        <f t="array" ref="Y659">_xlfn.IFS(X659="yellow",Z659,X659="white",Z659,X659="grey",Z659,X659="green","",X659&lt;&gt;"green",Z659)</f>
        <v/>
      </c>
      <c r="Z659" s="2">
        <v>645</v>
      </c>
      <c r="AA659" s="2">
        <v>2</v>
      </c>
      <c r="AB659" s="2">
        <v>1</v>
      </c>
      <c r="AC659" s="3"/>
    </row>
    <row r="660" spans="15:29" ht="15.75" customHeight="1" x14ac:dyDescent="0.25">
      <c r="O660" s="3"/>
      <c r="P660" s="22" t="s">
        <v>2318</v>
      </c>
      <c r="Q660" s="12" t="s">
        <v>216</v>
      </c>
      <c r="R660" s="2" cm="1">
        <f t="array" ref="R660">_xlfn.IFS(Q660="yellow",S660,Q660="white",S660,Q660="grey",S660,Q660="green","",Q660&lt;&gt;"green",S660)</f>
        <v>646</v>
      </c>
      <c r="S660" s="2">
        <v>646</v>
      </c>
      <c r="T660" s="2">
        <v>2</v>
      </c>
      <c r="U660" s="2">
        <v>1</v>
      </c>
      <c r="V660" s="3"/>
      <c r="W660" s="23" t="s">
        <v>2319</v>
      </c>
      <c r="X660" s="21" t="s">
        <v>218</v>
      </c>
      <c r="Y660" s="2" t="str" cm="1">
        <f t="array" ref="Y660">_xlfn.IFS(X660="yellow",Z660,X660="white",Z660,X660="grey",Z660,X660="green","",X660&lt;&gt;"green",Z660)</f>
        <v/>
      </c>
      <c r="Z660" s="2">
        <v>646</v>
      </c>
      <c r="AA660" s="2">
        <v>2</v>
      </c>
      <c r="AB660" s="2">
        <v>1</v>
      </c>
      <c r="AC660" s="3"/>
    </row>
    <row r="661" spans="15:29" ht="15.75" customHeight="1" x14ac:dyDescent="0.25">
      <c r="O661" s="3"/>
      <c r="P661" s="22" t="s">
        <v>2320</v>
      </c>
      <c r="Q661" s="12" t="s">
        <v>216</v>
      </c>
      <c r="R661" s="2" cm="1">
        <f t="array" ref="R661">_xlfn.IFS(Q661="yellow",S661,Q661="white",S661,Q661="grey",S661,Q661="green","",Q661&lt;&gt;"green",S661)</f>
        <v>647</v>
      </c>
      <c r="S661" s="2">
        <v>647</v>
      </c>
      <c r="T661" s="2">
        <v>2</v>
      </c>
      <c r="U661" s="2">
        <v>1</v>
      </c>
      <c r="V661" s="3"/>
      <c r="W661" s="23" t="s">
        <v>2321</v>
      </c>
      <c r="X661" s="21" t="s">
        <v>218</v>
      </c>
      <c r="Y661" s="2" t="str" cm="1">
        <f t="array" ref="Y661">_xlfn.IFS(X661="yellow",Z661,X661="white",Z661,X661="grey",Z661,X661="green","",X661&lt;&gt;"green",Z661)</f>
        <v/>
      </c>
      <c r="Z661" s="2">
        <v>647</v>
      </c>
      <c r="AA661" s="2">
        <v>2</v>
      </c>
      <c r="AB661" s="2">
        <v>1</v>
      </c>
      <c r="AC661" s="3"/>
    </row>
    <row r="662" spans="15:29" ht="15.75" customHeight="1" x14ac:dyDescent="0.25">
      <c r="O662" s="3"/>
      <c r="P662" s="22" t="s">
        <v>2322</v>
      </c>
      <c r="Q662" s="12" t="s">
        <v>216</v>
      </c>
      <c r="R662" s="2" cm="1">
        <f t="array" ref="R662">_xlfn.IFS(Q662="yellow",S662,Q662="white",S662,Q662="grey",S662,Q662="green","",Q662&lt;&gt;"green",S662)</f>
        <v>648</v>
      </c>
      <c r="S662" s="2">
        <v>648</v>
      </c>
      <c r="T662" s="2">
        <v>2</v>
      </c>
      <c r="U662" s="2">
        <v>1</v>
      </c>
      <c r="V662" s="3"/>
      <c r="W662" s="23" t="s">
        <v>2323</v>
      </c>
      <c r="X662" s="21" t="s">
        <v>218</v>
      </c>
      <c r="Y662" s="2" t="str" cm="1">
        <f t="array" ref="Y662">_xlfn.IFS(X662="yellow",Z662,X662="white",Z662,X662="grey",Z662,X662="green","",X662&lt;&gt;"green",Z662)</f>
        <v/>
      </c>
      <c r="Z662" s="2">
        <v>648</v>
      </c>
      <c r="AA662" s="2">
        <v>2</v>
      </c>
      <c r="AB662" s="2">
        <v>1</v>
      </c>
      <c r="AC662" s="3"/>
    </row>
    <row r="663" spans="15:29" ht="15.75" customHeight="1" x14ac:dyDescent="0.25">
      <c r="O663" s="3"/>
      <c r="P663" s="22" t="s">
        <v>2324</v>
      </c>
      <c r="Q663" s="12" t="s">
        <v>216</v>
      </c>
      <c r="R663" s="2" cm="1">
        <f t="array" ref="R663">_xlfn.IFS(Q663="yellow",S663,Q663="white",S663,Q663="grey",S663,Q663="green","",Q663&lt;&gt;"green",S663)</f>
        <v>649</v>
      </c>
      <c r="S663" s="2">
        <v>649</v>
      </c>
      <c r="T663" s="2">
        <v>2</v>
      </c>
      <c r="U663" s="2">
        <v>1</v>
      </c>
      <c r="V663" s="3"/>
      <c r="W663" s="23" t="s">
        <v>2325</v>
      </c>
      <c r="X663" s="21" t="s">
        <v>218</v>
      </c>
      <c r="Y663" s="2" t="str" cm="1">
        <f t="array" ref="Y663">_xlfn.IFS(X663="yellow",Z663,X663="white",Z663,X663="grey",Z663,X663="green","",X663&lt;&gt;"green",Z663)</f>
        <v/>
      </c>
      <c r="Z663" s="2">
        <v>649</v>
      </c>
      <c r="AA663" s="2">
        <v>2</v>
      </c>
      <c r="AB663" s="2">
        <v>1</v>
      </c>
      <c r="AC663" s="3"/>
    </row>
    <row r="664" spans="15:29" ht="15.75" customHeight="1" x14ac:dyDescent="0.25">
      <c r="O664" s="3"/>
      <c r="P664" s="22" t="s">
        <v>2326</v>
      </c>
      <c r="Q664" s="12" t="s">
        <v>216</v>
      </c>
      <c r="R664" s="2" cm="1">
        <f t="array" ref="R664">_xlfn.IFS(Q664="yellow",S664,Q664="white",S664,Q664="grey",S664,Q664="green","",Q664&lt;&gt;"green",S664)</f>
        <v>650</v>
      </c>
      <c r="S664" s="2">
        <v>650</v>
      </c>
      <c r="T664" s="2">
        <v>2</v>
      </c>
      <c r="U664" s="2">
        <v>1</v>
      </c>
      <c r="V664" s="3"/>
      <c r="W664" s="23" t="s">
        <v>2327</v>
      </c>
      <c r="X664" s="21" t="s">
        <v>218</v>
      </c>
      <c r="Y664" s="2" t="str" cm="1">
        <f t="array" ref="Y664">_xlfn.IFS(X664="yellow",Z664,X664="white",Z664,X664="grey",Z664,X664="green","",X664&lt;&gt;"green",Z664)</f>
        <v/>
      </c>
      <c r="Z664" s="2">
        <v>650</v>
      </c>
      <c r="AA664" s="2">
        <v>2</v>
      </c>
      <c r="AB664" s="2">
        <v>1</v>
      </c>
      <c r="AC664" s="3"/>
    </row>
    <row r="665" spans="15:29" ht="15.75" customHeight="1" x14ac:dyDescent="0.25">
      <c r="O665" s="3" t="s">
        <v>214</v>
      </c>
      <c r="P665" s="22" t="s">
        <v>2328</v>
      </c>
      <c r="Q665" s="12" t="s">
        <v>216</v>
      </c>
      <c r="R665" s="2" cm="1">
        <f t="array" ref="R665">_xlfn.IFS(Q665="yellow",S665,Q665="white",S665,Q665="grey",S665,Q665="green","",Q665&lt;&gt;"green",S665)</f>
        <v>651</v>
      </c>
      <c r="S665" s="2">
        <v>651</v>
      </c>
      <c r="T665" s="2">
        <v>2</v>
      </c>
      <c r="U665" s="2">
        <v>1</v>
      </c>
      <c r="V665" s="3"/>
      <c r="W665" s="23" t="s">
        <v>2329</v>
      </c>
      <c r="X665" s="21" t="s">
        <v>218</v>
      </c>
      <c r="Y665" s="2" t="str" cm="1">
        <f t="array" ref="Y665">_xlfn.IFS(X665="yellow",Z665,X665="white",Z665,X665="grey",Z665,X665="green","",X665&lt;&gt;"green",Z665)</f>
        <v/>
      </c>
      <c r="Z665" s="2">
        <v>651</v>
      </c>
      <c r="AA665" s="2">
        <v>2</v>
      </c>
      <c r="AB665" s="2">
        <v>1</v>
      </c>
      <c r="AC665" s="3"/>
    </row>
    <row r="666" spans="15:29" ht="15.75" customHeight="1" x14ac:dyDescent="0.25">
      <c r="O666" s="3"/>
      <c r="P666" s="2" t="s">
        <v>2330</v>
      </c>
      <c r="Q666" s="2" t="s">
        <v>266</v>
      </c>
      <c r="R666" s="2" cm="1">
        <f t="array" ref="R666">_xlfn.IFS(Q666="yellow",S666,Q666="white",S666,Q666="grey",S666,Q666="green","",Q666&lt;&gt;"green",S666)</f>
        <v>652</v>
      </c>
      <c r="S666" s="2">
        <v>652</v>
      </c>
      <c r="T666" s="2">
        <v>2</v>
      </c>
      <c r="U666" s="2">
        <v>1</v>
      </c>
      <c r="V666" s="3"/>
      <c r="W666" s="23" t="s">
        <v>2331</v>
      </c>
      <c r="X666" s="21" t="s">
        <v>218</v>
      </c>
      <c r="Y666" s="2" t="str" cm="1">
        <f t="array" ref="Y666">_xlfn.IFS(X666="yellow",Z666,X666="white",Z666,X666="grey",Z666,X666="green","",X666&lt;&gt;"green",Z666)</f>
        <v/>
      </c>
      <c r="Z666" s="2">
        <v>652</v>
      </c>
      <c r="AA666" s="2">
        <v>2</v>
      </c>
      <c r="AB666" s="2">
        <v>1</v>
      </c>
      <c r="AC666" s="3"/>
    </row>
    <row r="667" spans="15:29" ht="15.75" customHeight="1" x14ac:dyDescent="0.25">
      <c r="O667" s="3"/>
      <c r="P667" s="2" t="s">
        <v>2332</v>
      </c>
      <c r="Q667" s="2" t="s">
        <v>266</v>
      </c>
      <c r="R667" s="2" cm="1">
        <f t="array" ref="R667">_xlfn.IFS(Q667="yellow",S667,Q667="white",S667,Q667="grey",S667,Q667="green","",Q667&lt;&gt;"green",S667)</f>
        <v>653</v>
      </c>
      <c r="S667" s="2">
        <v>653</v>
      </c>
      <c r="T667" s="2">
        <v>2</v>
      </c>
      <c r="U667" s="2">
        <v>1</v>
      </c>
      <c r="V667" s="3"/>
      <c r="W667" s="23" t="s">
        <v>2333</v>
      </c>
      <c r="X667" s="21" t="s">
        <v>218</v>
      </c>
      <c r="Y667" s="2" t="str" cm="1">
        <f t="array" ref="Y667">_xlfn.IFS(X667="yellow",Z667,X667="white",Z667,X667="grey",Z667,X667="green","",X667&lt;&gt;"green",Z667)</f>
        <v/>
      </c>
      <c r="Z667" s="2">
        <v>653</v>
      </c>
      <c r="AA667" s="2">
        <v>2</v>
      </c>
      <c r="AB667" s="2">
        <v>1</v>
      </c>
      <c r="AC667" s="3"/>
    </row>
    <row r="668" spans="15:29" ht="15.75" customHeight="1" x14ac:dyDescent="0.25">
      <c r="O668" s="3"/>
      <c r="P668" s="2" t="s">
        <v>2334</v>
      </c>
      <c r="Q668" s="2" t="s">
        <v>266</v>
      </c>
      <c r="R668" s="2" cm="1">
        <f t="array" ref="R668">_xlfn.IFS(Q668="yellow",S668,Q668="white",S668,Q668="grey",S668,Q668="green","",Q668&lt;&gt;"green",S668)</f>
        <v>654</v>
      </c>
      <c r="S668" s="2">
        <v>654</v>
      </c>
      <c r="T668" s="2">
        <v>2</v>
      </c>
      <c r="U668" s="2">
        <v>1</v>
      </c>
      <c r="V668" s="3"/>
      <c r="W668" s="23" t="s">
        <v>2335</v>
      </c>
      <c r="X668" s="21" t="s">
        <v>218</v>
      </c>
      <c r="Y668" s="2" t="str" cm="1">
        <f t="array" ref="Y668">_xlfn.IFS(X668="yellow",Z668,X668="white",Z668,X668="grey",Z668,X668="green","",X668&lt;&gt;"green",Z668)</f>
        <v/>
      </c>
      <c r="Z668" s="2">
        <v>654</v>
      </c>
      <c r="AA668" s="2">
        <v>2</v>
      </c>
      <c r="AB668" s="2">
        <v>1</v>
      </c>
      <c r="AC668" s="3"/>
    </row>
    <row r="669" spans="15:29" ht="15.75" customHeight="1" x14ac:dyDescent="0.25">
      <c r="O669" s="3"/>
      <c r="P669" s="2" t="s">
        <v>2336</v>
      </c>
      <c r="Q669" s="2" t="s">
        <v>266</v>
      </c>
      <c r="R669" s="2" cm="1">
        <f t="array" ref="R669">_xlfn.IFS(Q669="yellow",S669,Q669="white",S669,Q669="grey",S669,Q669="green","",Q669&lt;&gt;"green",S669)</f>
        <v>655</v>
      </c>
      <c r="S669" s="2">
        <v>655</v>
      </c>
      <c r="T669" s="2">
        <v>2</v>
      </c>
      <c r="U669" s="2">
        <v>1</v>
      </c>
      <c r="V669" s="3"/>
      <c r="W669" s="23" t="s">
        <v>2337</v>
      </c>
      <c r="X669" s="21" t="s">
        <v>218</v>
      </c>
      <c r="Y669" s="2" t="str" cm="1">
        <f t="array" ref="Y669">_xlfn.IFS(X669="yellow",Z669,X669="white",Z669,X669="grey",Z669,X669="green","",X669&lt;&gt;"green",Z669)</f>
        <v/>
      </c>
      <c r="Z669" s="2">
        <v>655</v>
      </c>
      <c r="AA669" s="2">
        <v>2</v>
      </c>
      <c r="AB669" s="2">
        <v>1</v>
      </c>
      <c r="AC669" s="3"/>
    </row>
    <row r="670" spans="15:29" ht="15.75" customHeight="1" x14ac:dyDescent="0.25">
      <c r="O670" s="3"/>
      <c r="P670" s="2" t="s">
        <v>2338</v>
      </c>
      <c r="Q670" s="2" t="s">
        <v>266</v>
      </c>
      <c r="R670" s="2" cm="1">
        <f t="array" ref="R670">_xlfn.IFS(Q670="yellow",S670,Q670="white",S670,Q670="grey",S670,Q670="green","",Q670&lt;&gt;"green",S670)</f>
        <v>656</v>
      </c>
      <c r="S670" s="2">
        <v>656</v>
      </c>
      <c r="T670" s="2">
        <v>2</v>
      </c>
      <c r="U670" s="2">
        <v>1</v>
      </c>
      <c r="V670" s="3"/>
      <c r="W670" s="23" t="s">
        <v>2339</v>
      </c>
      <c r="X670" s="21" t="s">
        <v>218</v>
      </c>
      <c r="Y670" s="2" t="str" cm="1">
        <f t="array" ref="Y670">_xlfn.IFS(X670="yellow",Z670,X670="white",Z670,X670="grey",Z670,X670="green","",X670&lt;&gt;"green",Z670)</f>
        <v/>
      </c>
      <c r="Z670" s="2">
        <v>656</v>
      </c>
      <c r="AA670" s="2">
        <v>2</v>
      </c>
      <c r="AB670" s="2">
        <v>1</v>
      </c>
      <c r="AC670" s="3"/>
    </row>
    <row r="671" spans="15:29" ht="15.75" customHeight="1" x14ac:dyDescent="0.25">
      <c r="O671" s="3"/>
      <c r="P671" s="2" t="s">
        <v>2340</v>
      </c>
      <c r="Q671" s="2" t="s">
        <v>266</v>
      </c>
      <c r="R671" s="2" cm="1">
        <f t="array" ref="R671">_xlfn.IFS(Q671="yellow",S671,Q671="white",S671,Q671="grey",S671,Q671="green","",Q671&lt;&gt;"green",S671)</f>
        <v>657</v>
      </c>
      <c r="S671" s="2">
        <v>657</v>
      </c>
      <c r="T671" s="2">
        <v>2</v>
      </c>
      <c r="U671" s="2">
        <v>1</v>
      </c>
      <c r="V671" s="3"/>
      <c r="W671" s="23" t="s">
        <v>2341</v>
      </c>
      <c r="X671" s="21" t="s">
        <v>218</v>
      </c>
      <c r="Y671" s="2" t="str" cm="1">
        <f t="array" ref="Y671">_xlfn.IFS(X671="yellow",Z671,X671="white",Z671,X671="grey",Z671,X671="green","",X671&lt;&gt;"green",Z671)</f>
        <v/>
      </c>
      <c r="Z671" s="2">
        <v>657</v>
      </c>
      <c r="AA671" s="2">
        <v>2</v>
      </c>
      <c r="AB671" s="2">
        <v>1</v>
      </c>
      <c r="AC671" s="3"/>
    </row>
    <row r="672" spans="15:29" ht="15.75" customHeight="1" x14ac:dyDescent="0.25">
      <c r="O672" s="3"/>
      <c r="P672" s="2" t="s">
        <v>2342</v>
      </c>
      <c r="Q672" s="2" t="s">
        <v>266</v>
      </c>
      <c r="R672" s="2" cm="1">
        <f t="array" ref="R672">_xlfn.IFS(Q672="yellow",S672,Q672="white",S672,Q672="grey",S672,Q672="green","",Q672&lt;&gt;"green",S672)</f>
        <v>658</v>
      </c>
      <c r="S672" s="2">
        <v>658</v>
      </c>
      <c r="T672" s="2">
        <v>2</v>
      </c>
      <c r="U672" s="2">
        <v>1</v>
      </c>
      <c r="V672" s="3"/>
      <c r="W672" s="23" t="s">
        <v>2343</v>
      </c>
      <c r="X672" s="21" t="s">
        <v>218</v>
      </c>
      <c r="Y672" s="2" t="str" cm="1">
        <f t="array" ref="Y672">_xlfn.IFS(X672="yellow",Z672,X672="white",Z672,X672="grey",Z672,X672="green","",X672&lt;&gt;"green",Z672)</f>
        <v/>
      </c>
      <c r="Z672" s="2">
        <v>658</v>
      </c>
      <c r="AA672" s="2">
        <v>2</v>
      </c>
      <c r="AB672" s="2">
        <v>1</v>
      </c>
      <c r="AC672" s="3"/>
    </row>
    <row r="673" spans="15:29" ht="15.75" customHeight="1" x14ac:dyDescent="0.25">
      <c r="O673" s="3"/>
      <c r="P673" s="2" t="s">
        <v>2344</v>
      </c>
      <c r="Q673" s="2" t="s">
        <v>266</v>
      </c>
      <c r="R673" s="2" cm="1">
        <f t="array" ref="R673">_xlfn.IFS(Q673="yellow",S673,Q673="white",S673,Q673="grey",S673,Q673="green","",Q673&lt;&gt;"green",S673)</f>
        <v>659</v>
      </c>
      <c r="S673" s="2">
        <v>659</v>
      </c>
      <c r="T673" s="2">
        <v>2</v>
      </c>
      <c r="U673" s="2">
        <v>1</v>
      </c>
      <c r="V673" s="3"/>
      <c r="W673" s="23" t="s">
        <v>2345</v>
      </c>
      <c r="X673" s="21" t="s">
        <v>218</v>
      </c>
      <c r="Y673" s="2" t="str" cm="1">
        <f t="array" ref="Y673">_xlfn.IFS(X673="yellow",Z673,X673="white",Z673,X673="grey",Z673,X673="green","",X673&lt;&gt;"green",Z673)</f>
        <v/>
      </c>
      <c r="Z673" s="2">
        <v>659</v>
      </c>
      <c r="AA673" s="2">
        <v>2</v>
      </c>
      <c r="AB673" s="2">
        <v>1</v>
      </c>
      <c r="AC673" s="3"/>
    </row>
    <row r="674" spans="15:29" ht="15.75" customHeight="1" x14ac:dyDescent="0.25">
      <c r="O674" s="3"/>
      <c r="P674" s="2" t="s">
        <v>2346</v>
      </c>
      <c r="Q674" s="2" t="s">
        <v>266</v>
      </c>
      <c r="R674" s="2" cm="1">
        <f t="array" ref="R674">_xlfn.IFS(Q674="yellow",S674,Q674="white",S674,Q674="grey",S674,Q674="green","",Q674&lt;&gt;"green",S674)</f>
        <v>660</v>
      </c>
      <c r="S674" s="2">
        <v>660</v>
      </c>
      <c r="T674" s="2">
        <v>2</v>
      </c>
      <c r="U674" s="2">
        <v>1</v>
      </c>
      <c r="V674" s="3"/>
      <c r="W674" s="23" t="s">
        <v>2347</v>
      </c>
      <c r="X674" s="21" t="s">
        <v>218</v>
      </c>
      <c r="Y674" s="2" t="str" cm="1">
        <f t="array" ref="Y674">_xlfn.IFS(X674="yellow",Z674,X674="white",Z674,X674="grey",Z674,X674="green","",X674&lt;&gt;"green",Z674)</f>
        <v/>
      </c>
      <c r="Z674" s="2">
        <v>660</v>
      </c>
      <c r="AA674" s="2">
        <v>2</v>
      </c>
      <c r="AB674" s="2">
        <v>1</v>
      </c>
      <c r="AC674" s="3"/>
    </row>
    <row r="675" spans="15:29" ht="15.75" customHeight="1" x14ac:dyDescent="0.25">
      <c r="O675" s="3"/>
      <c r="P675" s="2" t="s">
        <v>2348</v>
      </c>
      <c r="Q675" s="2" t="s">
        <v>266</v>
      </c>
      <c r="R675" s="2" cm="1">
        <f t="array" ref="R675">_xlfn.IFS(Q675="yellow",S675,Q675="white",S675,Q675="grey",S675,Q675="green","",Q675&lt;&gt;"green",S675)</f>
        <v>661</v>
      </c>
      <c r="S675" s="2">
        <v>661</v>
      </c>
      <c r="T675" s="2">
        <v>2</v>
      </c>
      <c r="U675" s="2">
        <v>1</v>
      </c>
      <c r="V675" s="3"/>
      <c r="W675" s="23" t="s">
        <v>2349</v>
      </c>
      <c r="X675" s="21" t="s">
        <v>218</v>
      </c>
      <c r="Y675" s="2" t="str" cm="1">
        <f t="array" ref="Y675">_xlfn.IFS(X675="yellow",Z675,X675="white",Z675,X675="grey",Z675,X675="green","",X675&lt;&gt;"green",Z675)</f>
        <v/>
      </c>
      <c r="Z675" s="2">
        <v>661</v>
      </c>
      <c r="AA675" s="2">
        <v>2</v>
      </c>
      <c r="AB675" s="2">
        <v>1</v>
      </c>
      <c r="AC675" s="3"/>
    </row>
    <row r="676" spans="15:29" ht="15.75" customHeight="1" x14ac:dyDescent="0.25">
      <c r="O676" s="3"/>
      <c r="P676" s="2" t="s">
        <v>2350</v>
      </c>
      <c r="Q676" s="2" t="s">
        <v>266</v>
      </c>
      <c r="R676" s="2" cm="1">
        <f t="array" ref="R676">_xlfn.IFS(Q676="yellow",S676,Q676="white",S676,Q676="grey",S676,Q676="green","",Q676&lt;&gt;"green",S676)</f>
        <v>662</v>
      </c>
      <c r="S676" s="2">
        <v>662</v>
      </c>
      <c r="T676" s="2">
        <v>2</v>
      </c>
      <c r="U676" s="2">
        <v>1</v>
      </c>
      <c r="V676" s="3"/>
      <c r="W676" s="23" t="s">
        <v>2351</v>
      </c>
      <c r="X676" s="21" t="s">
        <v>218</v>
      </c>
      <c r="Y676" s="2" t="str" cm="1">
        <f t="array" ref="Y676">_xlfn.IFS(X676="yellow",Z676,X676="white",Z676,X676="grey",Z676,X676="green","",X676&lt;&gt;"green",Z676)</f>
        <v/>
      </c>
      <c r="Z676" s="2">
        <v>662</v>
      </c>
      <c r="AA676" s="2">
        <v>2</v>
      </c>
      <c r="AB676" s="2">
        <v>1</v>
      </c>
      <c r="AC676" s="3"/>
    </row>
    <row r="677" spans="15:29" ht="15.75" customHeight="1" x14ac:dyDescent="0.25">
      <c r="O677" s="3"/>
      <c r="P677" s="2" t="s">
        <v>2352</v>
      </c>
      <c r="Q677" s="2" t="s">
        <v>266</v>
      </c>
      <c r="R677" s="2" cm="1">
        <f t="array" ref="R677">_xlfn.IFS(Q677="yellow",S677,Q677="white",S677,Q677="grey",S677,Q677="green","",Q677&lt;&gt;"green",S677)</f>
        <v>663</v>
      </c>
      <c r="S677" s="2">
        <v>663</v>
      </c>
      <c r="T677" s="2">
        <v>2</v>
      </c>
      <c r="U677" s="2">
        <v>1</v>
      </c>
      <c r="V677" s="3"/>
      <c r="W677" s="23" t="s">
        <v>2353</v>
      </c>
      <c r="X677" s="21" t="s">
        <v>218</v>
      </c>
      <c r="Y677" s="2" t="str" cm="1">
        <f t="array" ref="Y677">_xlfn.IFS(X677="yellow",Z677,X677="white",Z677,X677="grey",Z677,X677="green","",X677&lt;&gt;"green",Z677)</f>
        <v/>
      </c>
      <c r="Z677" s="2">
        <v>663</v>
      </c>
      <c r="AA677" s="2">
        <v>2</v>
      </c>
      <c r="AB677" s="2">
        <v>1</v>
      </c>
      <c r="AC677" s="3"/>
    </row>
    <row r="678" spans="15:29" ht="15.75" customHeight="1" x14ac:dyDescent="0.25">
      <c r="O678" s="3"/>
      <c r="P678" s="2" t="s">
        <v>2354</v>
      </c>
      <c r="Q678" s="2" t="s">
        <v>266</v>
      </c>
      <c r="R678" s="2" cm="1">
        <f t="array" ref="R678">_xlfn.IFS(Q678="yellow",S678,Q678="white",S678,Q678="grey",S678,Q678="green","",Q678&lt;&gt;"green",S678)</f>
        <v>664</v>
      </c>
      <c r="S678" s="2">
        <v>664</v>
      </c>
      <c r="T678" s="2">
        <v>2</v>
      </c>
      <c r="U678" s="2">
        <v>1</v>
      </c>
      <c r="V678" s="3"/>
      <c r="W678" s="23" t="s">
        <v>2355</v>
      </c>
      <c r="X678" s="21" t="s">
        <v>218</v>
      </c>
      <c r="Y678" s="2" t="str" cm="1">
        <f t="array" ref="Y678">_xlfn.IFS(X678="yellow",Z678,X678="white",Z678,X678="grey",Z678,X678="green","",X678&lt;&gt;"green",Z678)</f>
        <v/>
      </c>
      <c r="Z678" s="2">
        <v>664</v>
      </c>
      <c r="AA678" s="2">
        <v>2</v>
      </c>
      <c r="AB678" s="2">
        <v>1</v>
      </c>
      <c r="AC678" s="3"/>
    </row>
    <row r="679" spans="15:29" ht="15.75" customHeight="1" x14ac:dyDescent="0.25">
      <c r="O679" s="3"/>
      <c r="P679" s="2" t="s">
        <v>2356</v>
      </c>
      <c r="Q679" s="2" t="s">
        <v>266</v>
      </c>
      <c r="R679" s="2" cm="1">
        <f t="array" ref="R679">_xlfn.IFS(Q679="yellow",S679,Q679="white",S679,Q679="grey",S679,Q679="green","",Q679&lt;&gt;"green",S679)</f>
        <v>665</v>
      </c>
      <c r="S679" s="2">
        <v>665</v>
      </c>
      <c r="T679" s="2">
        <v>2</v>
      </c>
      <c r="U679" s="2">
        <v>1</v>
      </c>
      <c r="V679" s="3"/>
      <c r="W679" s="23" t="s">
        <v>2357</v>
      </c>
      <c r="X679" s="21" t="s">
        <v>218</v>
      </c>
      <c r="Y679" s="2" t="str" cm="1">
        <f t="array" ref="Y679">_xlfn.IFS(X679="yellow",Z679,X679="white",Z679,X679="grey",Z679,X679="green","",X679&lt;&gt;"green",Z679)</f>
        <v/>
      </c>
      <c r="Z679" s="2">
        <v>665</v>
      </c>
      <c r="AA679" s="2">
        <v>2</v>
      </c>
      <c r="AB679" s="2">
        <v>1</v>
      </c>
      <c r="AC679" s="3"/>
    </row>
    <row r="680" spans="15:29" ht="15.75" customHeight="1" x14ac:dyDescent="0.25">
      <c r="O680" s="3"/>
      <c r="P680" s="2" t="s">
        <v>2358</v>
      </c>
      <c r="Q680" s="2" t="s">
        <v>266</v>
      </c>
      <c r="R680" s="2" cm="1">
        <f t="array" ref="R680">_xlfn.IFS(Q680="yellow",S680,Q680="white",S680,Q680="grey",S680,Q680="green","",Q680&lt;&gt;"green",S680)</f>
        <v>666</v>
      </c>
      <c r="S680" s="2">
        <v>666</v>
      </c>
      <c r="T680" s="2">
        <v>2</v>
      </c>
      <c r="U680" s="2">
        <v>1</v>
      </c>
      <c r="V680" s="3"/>
      <c r="W680" s="23" t="s">
        <v>2359</v>
      </c>
      <c r="X680" s="21" t="s">
        <v>218</v>
      </c>
      <c r="Y680" s="2" t="str" cm="1">
        <f t="array" ref="Y680">_xlfn.IFS(X680="yellow",Z680,X680="white",Z680,X680="grey",Z680,X680="green","",X680&lt;&gt;"green",Z680)</f>
        <v/>
      </c>
      <c r="Z680" s="2">
        <v>666</v>
      </c>
      <c r="AA680" s="2">
        <v>2</v>
      </c>
      <c r="AB680" s="2">
        <v>1</v>
      </c>
      <c r="AC680" s="3"/>
    </row>
    <row r="681" spans="15:29" ht="15.75" customHeight="1" x14ac:dyDescent="0.25">
      <c r="O681" s="3"/>
      <c r="P681" s="2" t="s">
        <v>2360</v>
      </c>
      <c r="Q681" s="2" t="s">
        <v>266</v>
      </c>
      <c r="R681" s="2" cm="1">
        <f t="array" ref="R681">_xlfn.IFS(Q681="yellow",S681,Q681="white",S681,Q681="grey",S681,Q681="green","",Q681&lt;&gt;"green",S681)</f>
        <v>667</v>
      </c>
      <c r="S681" s="2">
        <v>667</v>
      </c>
      <c r="T681" s="2">
        <v>2</v>
      </c>
      <c r="U681" s="2">
        <v>1</v>
      </c>
      <c r="V681" s="3"/>
      <c r="W681" s="23" t="s">
        <v>2361</v>
      </c>
      <c r="X681" s="21" t="s">
        <v>218</v>
      </c>
      <c r="Y681" s="2" t="str" cm="1">
        <f t="array" ref="Y681">_xlfn.IFS(X681="yellow",Z681,X681="white",Z681,X681="grey",Z681,X681="green","",X681&lt;&gt;"green",Z681)</f>
        <v/>
      </c>
      <c r="Z681" s="2">
        <v>667</v>
      </c>
      <c r="AA681" s="2">
        <v>2</v>
      </c>
      <c r="AB681" s="2">
        <v>1</v>
      </c>
      <c r="AC681" s="3"/>
    </row>
    <row r="682" spans="15:29" ht="15.75" customHeight="1" x14ac:dyDescent="0.25">
      <c r="O682" s="3"/>
      <c r="P682" s="2" t="s">
        <v>2362</v>
      </c>
      <c r="Q682" s="2" t="s">
        <v>266</v>
      </c>
      <c r="R682" s="2" cm="1">
        <f t="array" ref="R682">_xlfn.IFS(Q682="yellow",S682,Q682="white",S682,Q682="grey",S682,Q682="green","",Q682&lt;&gt;"green",S682)</f>
        <v>668</v>
      </c>
      <c r="S682" s="2">
        <v>668</v>
      </c>
      <c r="T682" s="2">
        <v>2</v>
      </c>
      <c r="U682" s="2">
        <v>1</v>
      </c>
      <c r="V682" s="3"/>
      <c r="W682" s="23" t="s">
        <v>2363</v>
      </c>
      <c r="X682" s="21" t="s">
        <v>218</v>
      </c>
      <c r="Y682" s="2" t="str" cm="1">
        <f t="array" ref="Y682">_xlfn.IFS(X682="yellow",Z682,X682="white",Z682,X682="grey",Z682,X682="green","",X682&lt;&gt;"green",Z682)</f>
        <v/>
      </c>
      <c r="Z682" s="2">
        <v>668</v>
      </c>
      <c r="AA682" s="2">
        <v>2</v>
      </c>
      <c r="AB682" s="2">
        <v>1</v>
      </c>
      <c r="AC682" s="3"/>
    </row>
    <row r="683" spans="15:29" ht="15.75" customHeight="1" x14ac:dyDescent="0.25">
      <c r="O683" s="3"/>
      <c r="P683" s="2" t="s">
        <v>2364</v>
      </c>
      <c r="Q683" s="2" t="s">
        <v>266</v>
      </c>
      <c r="R683" s="2" cm="1">
        <f t="array" ref="R683">_xlfn.IFS(Q683="yellow",S683,Q683="white",S683,Q683="grey",S683,Q683="green","",Q683&lt;&gt;"green",S683)</f>
        <v>669</v>
      </c>
      <c r="S683" s="2">
        <v>669</v>
      </c>
      <c r="T683" s="2">
        <v>2</v>
      </c>
      <c r="U683" s="2">
        <v>1</v>
      </c>
      <c r="V683" s="3"/>
      <c r="W683" s="23" t="s">
        <v>2365</v>
      </c>
      <c r="X683" s="21" t="s">
        <v>218</v>
      </c>
      <c r="Y683" s="2" t="str" cm="1">
        <f t="array" ref="Y683">_xlfn.IFS(X683="yellow",Z683,X683="white",Z683,X683="grey",Z683,X683="green","",X683&lt;&gt;"green",Z683)</f>
        <v/>
      </c>
      <c r="Z683" s="2">
        <v>669</v>
      </c>
      <c r="AA683" s="2">
        <v>2</v>
      </c>
      <c r="AB683" s="2">
        <v>1</v>
      </c>
      <c r="AC683" s="3"/>
    </row>
    <row r="684" spans="15:29" ht="15.75" customHeight="1" x14ac:dyDescent="0.25">
      <c r="O684" s="3"/>
      <c r="P684" s="2" t="s">
        <v>2366</v>
      </c>
      <c r="Q684" s="2" t="s">
        <v>266</v>
      </c>
      <c r="R684" s="2" cm="1">
        <f t="array" ref="R684">_xlfn.IFS(Q684="yellow",S684,Q684="white",S684,Q684="grey",S684,Q684="green","",Q684&lt;&gt;"green",S684)</f>
        <v>670</v>
      </c>
      <c r="S684" s="2">
        <v>670</v>
      </c>
      <c r="T684" s="2">
        <v>2</v>
      </c>
      <c r="U684" s="2">
        <v>1</v>
      </c>
      <c r="V684" s="3"/>
      <c r="W684" s="23" t="s">
        <v>2367</v>
      </c>
      <c r="X684" s="21" t="s">
        <v>218</v>
      </c>
      <c r="Y684" s="2" t="str" cm="1">
        <f t="array" ref="Y684">_xlfn.IFS(X684="yellow",Z684,X684="white",Z684,X684="grey",Z684,X684="green","",X684&lt;&gt;"green",Z684)</f>
        <v/>
      </c>
      <c r="Z684" s="2">
        <v>670</v>
      </c>
      <c r="AA684" s="2">
        <v>2</v>
      </c>
      <c r="AB684" s="2">
        <v>1</v>
      </c>
      <c r="AC684" s="3"/>
    </row>
    <row r="685" spans="15:29" ht="15.75" customHeight="1" x14ac:dyDescent="0.25">
      <c r="O685" s="3"/>
      <c r="P685" s="2" t="s">
        <v>2368</v>
      </c>
      <c r="Q685" s="2" t="s">
        <v>266</v>
      </c>
      <c r="R685" s="2" cm="1">
        <f t="array" ref="R685">_xlfn.IFS(Q685="yellow",S685,Q685="white",S685,Q685="grey",S685,Q685="green","",Q685&lt;&gt;"green",S685)</f>
        <v>671</v>
      </c>
      <c r="S685" s="2">
        <v>671</v>
      </c>
      <c r="T685" s="2">
        <v>2</v>
      </c>
      <c r="U685" s="2">
        <v>1</v>
      </c>
      <c r="V685" s="3"/>
      <c r="W685" s="23" t="s">
        <v>2369</v>
      </c>
      <c r="X685" s="21" t="s">
        <v>218</v>
      </c>
      <c r="Y685" s="2" t="str" cm="1">
        <f t="array" ref="Y685">_xlfn.IFS(X685="yellow",Z685,X685="white",Z685,X685="grey",Z685,X685="green","",X685&lt;&gt;"green",Z685)</f>
        <v/>
      </c>
      <c r="Z685" s="2">
        <v>671</v>
      </c>
      <c r="AA685" s="2">
        <v>2</v>
      </c>
      <c r="AB685" s="2">
        <v>1</v>
      </c>
      <c r="AC685" s="3"/>
    </row>
    <row r="686" spans="15:29" ht="15.75" customHeight="1" x14ac:dyDescent="0.25">
      <c r="O686" s="3"/>
      <c r="P686" s="2" t="s">
        <v>2370</v>
      </c>
      <c r="Q686" s="2" t="s">
        <v>266</v>
      </c>
      <c r="R686" s="2" cm="1">
        <f t="array" ref="R686">_xlfn.IFS(Q686="yellow",S686,Q686="white",S686,Q686="grey",S686,Q686="green","",Q686&lt;&gt;"green",S686)</f>
        <v>672</v>
      </c>
      <c r="S686" s="2">
        <v>672</v>
      </c>
      <c r="T686" s="2">
        <v>2</v>
      </c>
      <c r="U686" s="2">
        <v>1</v>
      </c>
      <c r="V686" s="3"/>
      <c r="W686" s="23" t="s">
        <v>2371</v>
      </c>
      <c r="X686" s="21" t="s">
        <v>218</v>
      </c>
      <c r="Y686" s="2" t="str" cm="1">
        <f t="array" ref="Y686">_xlfn.IFS(X686="yellow",Z686,X686="white",Z686,X686="grey",Z686,X686="green","",X686&lt;&gt;"green",Z686)</f>
        <v/>
      </c>
      <c r="Z686" s="2">
        <v>672</v>
      </c>
      <c r="AA686" s="2">
        <v>2</v>
      </c>
      <c r="AB686" s="2">
        <v>1</v>
      </c>
      <c r="AC686" s="3"/>
    </row>
    <row r="687" spans="15:29" ht="15.75" customHeight="1" x14ac:dyDescent="0.25">
      <c r="O687" s="3"/>
      <c r="P687" s="2" t="s">
        <v>2372</v>
      </c>
      <c r="Q687" s="2" t="s">
        <v>266</v>
      </c>
      <c r="R687" s="2" cm="1">
        <f t="array" ref="R687">_xlfn.IFS(Q687="yellow",S687,Q687="white",S687,Q687="grey",S687,Q687="green","",Q687&lt;&gt;"green",S687)</f>
        <v>673</v>
      </c>
      <c r="S687" s="2">
        <v>673</v>
      </c>
      <c r="T687" s="2">
        <v>2</v>
      </c>
      <c r="U687" s="2">
        <v>1</v>
      </c>
      <c r="V687" s="3"/>
      <c r="W687" s="23" t="s">
        <v>2373</v>
      </c>
      <c r="X687" s="21" t="s">
        <v>218</v>
      </c>
      <c r="Y687" s="2" t="str" cm="1">
        <f t="array" ref="Y687">_xlfn.IFS(X687="yellow",Z687,X687="white",Z687,X687="grey",Z687,X687="green","",X687&lt;&gt;"green",Z687)</f>
        <v/>
      </c>
      <c r="Z687" s="2">
        <v>673</v>
      </c>
      <c r="AA687" s="2">
        <v>2</v>
      </c>
      <c r="AB687" s="2">
        <v>1</v>
      </c>
      <c r="AC687" s="3"/>
    </row>
    <row r="688" spans="15:29" ht="15.75" customHeight="1" x14ac:dyDescent="0.25">
      <c r="O688" s="3"/>
      <c r="P688" s="2" t="s">
        <v>2374</v>
      </c>
      <c r="Q688" s="2" t="s">
        <v>266</v>
      </c>
      <c r="R688" s="2" cm="1">
        <f t="array" ref="R688">_xlfn.IFS(Q688="yellow",S688,Q688="white",S688,Q688="grey",S688,Q688="green","",Q688&lt;&gt;"green",S688)</f>
        <v>674</v>
      </c>
      <c r="S688" s="2">
        <v>674</v>
      </c>
      <c r="T688" s="2">
        <v>2</v>
      </c>
      <c r="U688" s="2">
        <v>1</v>
      </c>
      <c r="V688" s="3"/>
      <c r="W688" s="23" t="s">
        <v>2375</v>
      </c>
      <c r="X688" s="21" t="s">
        <v>218</v>
      </c>
      <c r="Y688" s="2" t="str" cm="1">
        <f t="array" ref="Y688">_xlfn.IFS(X688="yellow",Z688,X688="white",Z688,X688="grey",Z688,X688="green","",X688&lt;&gt;"green",Z688)</f>
        <v/>
      </c>
      <c r="Z688" s="2">
        <v>674</v>
      </c>
      <c r="AA688" s="2">
        <v>2</v>
      </c>
      <c r="AB688" s="2">
        <v>1</v>
      </c>
      <c r="AC688" s="3"/>
    </row>
    <row r="689" spans="15:29" ht="15.75" customHeight="1" x14ac:dyDescent="0.25">
      <c r="O689" s="3"/>
      <c r="P689" s="2" t="s">
        <v>2376</v>
      </c>
      <c r="Q689" s="2" t="s">
        <v>266</v>
      </c>
      <c r="R689" s="2" cm="1">
        <f t="array" ref="R689">_xlfn.IFS(Q689="yellow",S689,Q689="white",S689,Q689="grey",S689,Q689="green","",Q689&lt;&gt;"green",S689)</f>
        <v>675</v>
      </c>
      <c r="S689" s="2">
        <v>675</v>
      </c>
      <c r="T689" s="2">
        <v>2</v>
      </c>
      <c r="U689" s="2">
        <v>1</v>
      </c>
      <c r="V689" s="3"/>
      <c r="W689" s="23" t="s">
        <v>2377</v>
      </c>
      <c r="X689" s="21" t="s">
        <v>218</v>
      </c>
      <c r="Y689" s="2" t="str" cm="1">
        <f t="array" ref="Y689">_xlfn.IFS(X689="yellow",Z689,X689="white",Z689,X689="grey",Z689,X689="green","",X689&lt;&gt;"green",Z689)</f>
        <v/>
      </c>
      <c r="Z689" s="2">
        <v>675</v>
      </c>
      <c r="AA689" s="2">
        <v>2</v>
      </c>
      <c r="AB689" s="2">
        <v>1</v>
      </c>
      <c r="AC689" s="3"/>
    </row>
    <row r="690" spans="15:29" ht="15.75" customHeight="1" x14ac:dyDescent="0.25">
      <c r="O690" s="3"/>
      <c r="P690" s="2" t="s">
        <v>2378</v>
      </c>
      <c r="Q690" s="2" t="s">
        <v>266</v>
      </c>
      <c r="R690" s="2" cm="1">
        <f t="array" ref="R690">_xlfn.IFS(Q690="yellow",S690,Q690="white",S690,Q690="grey",S690,Q690="green","",Q690&lt;&gt;"green",S690)</f>
        <v>676</v>
      </c>
      <c r="S690" s="2">
        <v>676</v>
      </c>
      <c r="T690" s="2">
        <v>2</v>
      </c>
      <c r="U690" s="2">
        <v>1</v>
      </c>
      <c r="V690" s="3"/>
      <c r="W690" s="23" t="s">
        <v>2379</v>
      </c>
      <c r="X690" s="21" t="s">
        <v>218</v>
      </c>
      <c r="Y690" s="2" t="str" cm="1">
        <f t="array" ref="Y690">_xlfn.IFS(X690="yellow",Z690,X690="white",Z690,X690="grey",Z690,X690="green","",X690&lt;&gt;"green",Z690)</f>
        <v/>
      </c>
      <c r="Z690" s="2">
        <v>676</v>
      </c>
      <c r="AA690" s="2">
        <v>2</v>
      </c>
      <c r="AB690" s="2">
        <v>1</v>
      </c>
      <c r="AC690" s="3"/>
    </row>
    <row r="691" spans="15:29" ht="15.75" customHeight="1" x14ac:dyDescent="0.25">
      <c r="O691" s="3"/>
      <c r="P691" s="2" t="s">
        <v>2380</v>
      </c>
      <c r="Q691" s="2" t="s">
        <v>266</v>
      </c>
      <c r="R691" s="2" cm="1">
        <f t="array" ref="R691">_xlfn.IFS(Q691="yellow",S691,Q691="white",S691,Q691="grey",S691,Q691="green","",Q691&lt;&gt;"green",S691)</f>
        <v>677</v>
      </c>
      <c r="S691" s="2">
        <v>677</v>
      </c>
      <c r="T691" s="2">
        <v>2</v>
      </c>
      <c r="U691" s="2">
        <v>1</v>
      </c>
      <c r="V691" s="3"/>
      <c r="W691" s="23" t="s">
        <v>2381</v>
      </c>
      <c r="X691" s="21" t="s">
        <v>218</v>
      </c>
      <c r="Y691" s="2" t="str" cm="1">
        <f t="array" ref="Y691">_xlfn.IFS(X691="yellow",Z691,X691="white",Z691,X691="grey",Z691,X691="green","",X691&lt;&gt;"green",Z691)</f>
        <v/>
      </c>
      <c r="Z691" s="2">
        <v>677</v>
      </c>
      <c r="AA691" s="2">
        <v>2</v>
      </c>
      <c r="AB691" s="2">
        <v>1</v>
      </c>
      <c r="AC691" s="3"/>
    </row>
    <row r="692" spans="15:29" ht="15.75" customHeight="1" x14ac:dyDescent="0.25">
      <c r="O692" s="3"/>
      <c r="P692" s="2" t="s">
        <v>2382</v>
      </c>
      <c r="Q692" s="2" t="s">
        <v>266</v>
      </c>
      <c r="R692" s="2" cm="1">
        <f t="array" ref="R692">_xlfn.IFS(Q692="yellow",S692,Q692="white",S692,Q692="grey",S692,Q692="green","",Q692&lt;&gt;"green",S692)</f>
        <v>678</v>
      </c>
      <c r="S692" s="2">
        <v>678</v>
      </c>
      <c r="T692" s="2">
        <v>2</v>
      </c>
      <c r="U692" s="2">
        <v>1</v>
      </c>
      <c r="V692" s="3"/>
      <c r="W692" s="23" t="s">
        <v>2383</v>
      </c>
      <c r="X692" s="21" t="s">
        <v>218</v>
      </c>
      <c r="Y692" s="2" t="str" cm="1">
        <f t="array" ref="Y692">_xlfn.IFS(X692="yellow",Z692,X692="white",Z692,X692="grey",Z692,X692="green","",X692&lt;&gt;"green",Z692)</f>
        <v/>
      </c>
      <c r="Z692" s="2">
        <v>678</v>
      </c>
      <c r="AA692" s="2">
        <v>2</v>
      </c>
      <c r="AB692" s="2">
        <v>1</v>
      </c>
      <c r="AC692" s="3"/>
    </row>
    <row r="693" spans="15:29" ht="15.75" customHeight="1" x14ac:dyDescent="0.25">
      <c r="O693" s="3"/>
      <c r="P693" s="2" t="s">
        <v>2384</v>
      </c>
      <c r="Q693" s="2" t="s">
        <v>266</v>
      </c>
      <c r="R693" s="2" cm="1">
        <f t="array" ref="R693">_xlfn.IFS(Q693="yellow",S693,Q693="white",S693,Q693="grey",S693,Q693="green","",Q693&lt;&gt;"green",S693)</f>
        <v>679</v>
      </c>
      <c r="S693" s="2">
        <v>679</v>
      </c>
      <c r="T693" s="2">
        <v>2</v>
      </c>
      <c r="U693" s="2">
        <v>1</v>
      </c>
      <c r="V693" s="3"/>
      <c r="W693" s="23" t="s">
        <v>2385</v>
      </c>
      <c r="X693" s="21" t="s">
        <v>218</v>
      </c>
      <c r="Y693" s="2" t="str" cm="1">
        <f t="array" ref="Y693">_xlfn.IFS(X693="yellow",Z693,X693="white",Z693,X693="grey",Z693,X693="green","",X693&lt;&gt;"green",Z693)</f>
        <v/>
      </c>
      <c r="Z693" s="2">
        <v>679</v>
      </c>
      <c r="AA693" s="2">
        <v>2</v>
      </c>
      <c r="AB693" s="2">
        <v>1</v>
      </c>
      <c r="AC693" s="3"/>
    </row>
    <row r="694" spans="15:29" ht="15.75" customHeight="1" x14ac:dyDescent="0.25">
      <c r="O694" s="3"/>
      <c r="P694" s="2" t="s">
        <v>2386</v>
      </c>
      <c r="Q694" s="2" t="s">
        <v>266</v>
      </c>
      <c r="R694" s="2" cm="1">
        <f t="array" ref="R694">_xlfn.IFS(Q694="yellow",S694,Q694="white",S694,Q694="grey",S694,Q694="green","",Q694&lt;&gt;"green",S694)</f>
        <v>680</v>
      </c>
      <c r="S694" s="2">
        <v>680</v>
      </c>
      <c r="T694" s="2">
        <v>2</v>
      </c>
      <c r="U694" s="2">
        <v>1</v>
      </c>
      <c r="V694" s="3"/>
      <c r="W694" s="23" t="s">
        <v>2387</v>
      </c>
      <c r="X694" s="21" t="s">
        <v>218</v>
      </c>
      <c r="Y694" s="2" t="str" cm="1">
        <f t="array" ref="Y694">_xlfn.IFS(X694="yellow",Z694,X694="white",Z694,X694="grey",Z694,X694="green","",X694&lt;&gt;"green",Z694)</f>
        <v/>
      </c>
      <c r="Z694" s="2">
        <v>680</v>
      </c>
      <c r="AA694" s="2">
        <v>2</v>
      </c>
      <c r="AB694" s="2">
        <v>1</v>
      </c>
      <c r="AC694" s="3"/>
    </row>
    <row r="695" spans="15:29" ht="15.75" customHeight="1" x14ac:dyDescent="0.25">
      <c r="O695" s="3"/>
      <c r="P695" s="2" t="s">
        <v>2388</v>
      </c>
      <c r="Q695" s="2" t="s">
        <v>266</v>
      </c>
      <c r="R695" s="2" cm="1">
        <f t="array" ref="R695">_xlfn.IFS(Q695="yellow",S695,Q695="white",S695,Q695="grey",S695,Q695="green","",Q695&lt;&gt;"green",S695)</f>
        <v>681</v>
      </c>
      <c r="S695" s="2">
        <v>681</v>
      </c>
      <c r="T695" s="2">
        <v>2</v>
      </c>
      <c r="U695" s="2">
        <v>1</v>
      </c>
      <c r="V695" s="3"/>
      <c r="W695" s="23" t="s">
        <v>2389</v>
      </c>
      <c r="X695" s="21" t="s">
        <v>218</v>
      </c>
      <c r="Y695" s="2" t="str" cm="1">
        <f t="array" ref="Y695">_xlfn.IFS(X695="yellow",Z695,X695="white",Z695,X695="grey",Z695,X695="green","",X695&lt;&gt;"green",Z695)</f>
        <v/>
      </c>
      <c r="Z695" s="2">
        <v>681</v>
      </c>
      <c r="AA695" s="2">
        <v>2</v>
      </c>
      <c r="AB695" s="2">
        <v>1</v>
      </c>
      <c r="AC695" s="3"/>
    </row>
    <row r="696" spans="15:29" ht="15.75" customHeight="1" x14ac:dyDescent="0.25">
      <c r="O696" s="3"/>
      <c r="P696" s="2" t="s">
        <v>2390</v>
      </c>
      <c r="Q696" s="2" t="s">
        <v>266</v>
      </c>
      <c r="R696" s="2" cm="1">
        <f t="array" ref="R696">_xlfn.IFS(Q696="yellow",S696,Q696="white",S696,Q696="grey",S696,Q696="green","",Q696&lt;&gt;"green",S696)</f>
        <v>682</v>
      </c>
      <c r="S696" s="2">
        <v>682</v>
      </c>
      <c r="T696" s="2">
        <v>2</v>
      </c>
      <c r="U696" s="2">
        <v>1</v>
      </c>
      <c r="V696" s="3"/>
      <c r="W696" s="23" t="s">
        <v>2391</v>
      </c>
      <c r="X696" s="21" t="s">
        <v>218</v>
      </c>
      <c r="Y696" s="2" t="str" cm="1">
        <f t="array" ref="Y696">_xlfn.IFS(X696="yellow",Z696,X696="white",Z696,X696="grey",Z696,X696="green","",X696&lt;&gt;"green",Z696)</f>
        <v/>
      </c>
      <c r="Z696" s="2">
        <v>682</v>
      </c>
      <c r="AA696" s="2">
        <v>2</v>
      </c>
      <c r="AB696" s="2">
        <v>1</v>
      </c>
      <c r="AC696" s="3"/>
    </row>
    <row r="697" spans="15:29" ht="15.75" customHeight="1" x14ac:dyDescent="0.25">
      <c r="O697" s="3"/>
      <c r="P697" s="2" t="s">
        <v>2392</v>
      </c>
      <c r="Q697" s="2" t="s">
        <v>266</v>
      </c>
      <c r="R697" s="2" cm="1">
        <f t="array" ref="R697">_xlfn.IFS(Q697="yellow",S697,Q697="white",S697,Q697="grey",S697,Q697="green","",Q697&lt;&gt;"green",S697)</f>
        <v>683</v>
      </c>
      <c r="S697" s="2">
        <v>683</v>
      </c>
      <c r="T697" s="2">
        <v>2</v>
      </c>
      <c r="U697" s="2">
        <v>1</v>
      </c>
      <c r="V697" s="3"/>
      <c r="W697" s="23" t="s">
        <v>2393</v>
      </c>
      <c r="X697" s="21" t="s">
        <v>218</v>
      </c>
      <c r="Y697" s="2" t="str" cm="1">
        <f t="array" ref="Y697">_xlfn.IFS(X697="yellow",Z697,X697="white",Z697,X697="grey",Z697,X697="green","",X697&lt;&gt;"green",Z697)</f>
        <v/>
      </c>
      <c r="Z697" s="2">
        <v>683</v>
      </c>
      <c r="AA697" s="2">
        <v>2</v>
      </c>
      <c r="AB697" s="2">
        <v>1</v>
      </c>
      <c r="AC697" s="3"/>
    </row>
    <row r="698" spans="15:29" ht="15.75" customHeight="1" x14ac:dyDescent="0.25">
      <c r="O698" s="3"/>
      <c r="P698" s="2" t="s">
        <v>2394</v>
      </c>
      <c r="Q698" s="2" t="s">
        <v>266</v>
      </c>
      <c r="R698" s="2" cm="1">
        <f t="array" ref="R698">_xlfn.IFS(Q698="yellow",S698,Q698="white",S698,Q698="grey",S698,Q698="green","",Q698&lt;&gt;"green",S698)</f>
        <v>684</v>
      </c>
      <c r="S698" s="2">
        <v>684</v>
      </c>
      <c r="T698" s="2">
        <v>2</v>
      </c>
      <c r="U698" s="2">
        <v>1</v>
      </c>
      <c r="V698" s="3"/>
      <c r="W698" s="23" t="s">
        <v>2395</v>
      </c>
      <c r="X698" s="21" t="s">
        <v>218</v>
      </c>
      <c r="Y698" s="2" t="str" cm="1">
        <f t="array" ref="Y698">_xlfn.IFS(X698="yellow",Z698,X698="white",Z698,X698="grey",Z698,X698="green","",X698&lt;&gt;"green",Z698)</f>
        <v/>
      </c>
      <c r="Z698" s="2">
        <v>684</v>
      </c>
      <c r="AA698" s="2">
        <v>2</v>
      </c>
      <c r="AB698" s="2">
        <v>1</v>
      </c>
      <c r="AC698" s="3"/>
    </row>
    <row r="699" spans="15:29" ht="15.75" customHeight="1" x14ac:dyDescent="0.25">
      <c r="O699" s="3"/>
      <c r="P699" s="2" t="s">
        <v>2396</v>
      </c>
      <c r="Q699" s="2" t="s">
        <v>266</v>
      </c>
      <c r="R699" s="2" cm="1">
        <f t="array" ref="R699">_xlfn.IFS(Q699="yellow",S699,Q699="white",S699,Q699="grey",S699,Q699="green","",Q699&lt;&gt;"green",S699)</f>
        <v>685</v>
      </c>
      <c r="S699" s="2">
        <v>685</v>
      </c>
      <c r="T699" s="2">
        <v>2</v>
      </c>
      <c r="U699" s="2">
        <v>1</v>
      </c>
      <c r="V699" s="3"/>
      <c r="W699" s="23" t="s">
        <v>2397</v>
      </c>
      <c r="X699" s="21" t="s">
        <v>218</v>
      </c>
      <c r="Y699" s="2" t="str" cm="1">
        <f t="array" ref="Y699">_xlfn.IFS(X699="yellow",Z699,X699="white",Z699,X699="grey",Z699,X699="green","",X699&lt;&gt;"green",Z699)</f>
        <v/>
      </c>
      <c r="Z699" s="2">
        <v>685</v>
      </c>
      <c r="AA699" s="2">
        <v>2</v>
      </c>
      <c r="AB699" s="2">
        <v>1</v>
      </c>
      <c r="AC699" s="3"/>
    </row>
    <row r="700" spans="15:29" ht="15.75" customHeight="1" x14ac:dyDescent="0.25">
      <c r="O700" s="3"/>
      <c r="P700" s="2" t="s">
        <v>2398</v>
      </c>
      <c r="Q700" s="2" t="s">
        <v>266</v>
      </c>
      <c r="R700" s="2" cm="1">
        <f t="array" ref="R700">_xlfn.IFS(Q700="yellow",S700,Q700="white",S700,Q700="grey",S700,Q700="green","",Q700&lt;&gt;"green",S700)</f>
        <v>686</v>
      </c>
      <c r="S700" s="2">
        <v>686</v>
      </c>
      <c r="T700" s="2">
        <v>2</v>
      </c>
      <c r="U700" s="2">
        <v>1</v>
      </c>
      <c r="V700" s="3"/>
      <c r="W700" s="23" t="s">
        <v>2399</v>
      </c>
      <c r="X700" s="21" t="s">
        <v>218</v>
      </c>
      <c r="Y700" s="2" t="str" cm="1">
        <f t="array" ref="Y700">_xlfn.IFS(X700="yellow",Z700,X700="white",Z700,X700="grey",Z700,X700="green","",X700&lt;&gt;"green",Z700)</f>
        <v/>
      </c>
      <c r="Z700" s="2">
        <v>686</v>
      </c>
      <c r="AA700" s="2">
        <v>2</v>
      </c>
      <c r="AB700" s="2">
        <v>1</v>
      </c>
      <c r="AC700" s="3"/>
    </row>
    <row r="701" spans="15:29" ht="15.75" customHeight="1" x14ac:dyDescent="0.25">
      <c r="O701" s="3" t="s">
        <v>214</v>
      </c>
      <c r="P701" s="22" t="s">
        <v>2400</v>
      </c>
      <c r="Q701" s="12" t="s">
        <v>216</v>
      </c>
      <c r="R701" s="2" cm="1">
        <f t="array" ref="R701">_xlfn.IFS(Q701="yellow",S701,Q701="white",S701,Q701="grey",S701,Q701="green","",Q701&lt;&gt;"green",S701)</f>
        <v>687</v>
      </c>
      <c r="S701" s="2">
        <v>687</v>
      </c>
      <c r="T701" s="2">
        <v>2</v>
      </c>
      <c r="U701" s="2">
        <v>1</v>
      </c>
      <c r="V701" s="3"/>
      <c r="W701" s="23" t="s">
        <v>2401</v>
      </c>
      <c r="X701" s="21" t="s">
        <v>218</v>
      </c>
      <c r="Y701" s="2" t="str" cm="1">
        <f t="array" ref="Y701">_xlfn.IFS(X701="yellow",Z701,X701="white",Z701,X701="grey",Z701,X701="green","",X701&lt;&gt;"green",Z701)</f>
        <v/>
      </c>
      <c r="Z701" s="2">
        <v>687</v>
      </c>
      <c r="AA701" s="2">
        <v>2</v>
      </c>
      <c r="AB701" s="2">
        <v>1</v>
      </c>
      <c r="AC701" s="3"/>
    </row>
    <row r="702" spans="15:29" ht="15.75" customHeight="1" x14ac:dyDescent="0.25">
      <c r="O702" s="3"/>
      <c r="P702" s="2" t="s">
        <v>2402</v>
      </c>
      <c r="Q702" s="2" t="s">
        <v>266</v>
      </c>
      <c r="R702" s="2" cm="1">
        <f t="array" ref="R702">_xlfn.IFS(Q702="yellow",S702,Q702="white",S702,Q702="grey",S702,Q702="green","",Q702&lt;&gt;"green",S702)</f>
        <v>688</v>
      </c>
      <c r="S702" s="2">
        <v>688</v>
      </c>
      <c r="T702" s="2">
        <v>2</v>
      </c>
      <c r="U702" s="2">
        <v>1</v>
      </c>
      <c r="V702" s="3"/>
      <c r="W702" s="23" t="s">
        <v>2403</v>
      </c>
      <c r="X702" s="21" t="s">
        <v>218</v>
      </c>
      <c r="Y702" s="2" t="str" cm="1">
        <f t="array" ref="Y702">_xlfn.IFS(X702="yellow",Z702,X702="white",Z702,X702="grey",Z702,X702="green","",X702&lt;&gt;"green",Z702)</f>
        <v/>
      </c>
      <c r="Z702" s="2">
        <v>688</v>
      </c>
      <c r="AA702" s="2">
        <v>2</v>
      </c>
      <c r="AB702" s="2">
        <v>1</v>
      </c>
      <c r="AC702" s="3"/>
    </row>
    <row r="703" spans="15:29" ht="15.75" customHeight="1" x14ac:dyDescent="0.25">
      <c r="O703" s="3"/>
      <c r="P703" s="2" t="s">
        <v>2404</v>
      </c>
      <c r="Q703" s="2" t="s">
        <v>266</v>
      </c>
      <c r="R703" s="2" cm="1">
        <f t="array" ref="R703">_xlfn.IFS(Q703="yellow",S703,Q703="white",S703,Q703="grey",S703,Q703="green","",Q703&lt;&gt;"green",S703)</f>
        <v>689</v>
      </c>
      <c r="S703" s="2">
        <v>689</v>
      </c>
      <c r="T703" s="2">
        <v>2</v>
      </c>
      <c r="U703" s="2">
        <v>1</v>
      </c>
      <c r="V703" s="3"/>
      <c r="W703" s="23" t="s">
        <v>2405</v>
      </c>
      <c r="X703" s="21" t="s">
        <v>218</v>
      </c>
      <c r="Y703" s="2" t="str" cm="1">
        <f t="array" ref="Y703">_xlfn.IFS(X703="yellow",Z703,X703="white",Z703,X703="grey",Z703,X703="green","",X703&lt;&gt;"green",Z703)</f>
        <v/>
      </c>
      <c r="Z703" s="2">
        <v>689</v>
      </c>
      <c r="AA703" s="2">
        <v>2</v>
      </c>
      <c r="AB703" s="2">
        <v>1</v>
      </c>
      <c r="AC703" s="3"/>
    </row>
    <row r="704" spans="15:29" ht="15.75" customHeight="1" x14ac:dyDescent="0.25">
      <c r="O704" s="3"/>
      <c r="P704" s="2" t="s">
        <v>2406</v>
      </c>
      <c r="Q704" s="2" t="s">
        <v>266</v>
      </c>
      <c r="R704" s="2" cm="1">
        <f t="array" ref="R704">_xlfn.IFS(Q704="yellow",S704,Q704="white",S704,Q704="grey",S704,Q704="green","",Q704&lt;&gt;"green",S704)</f>
        <v>690</v>
      </c>
      <c r="S704" s="2">
        <v>690</v>
      </c>
      <c r="T704" s="2">
        <v>2</v>
      </c>
      <c r="U704" s="2">
        <v>1</v>
      </c>
      <c r="V704" s="3"/>
      <c r="W704" s="23" t="s">
        <v>2407</v>
      </c>
      <c r="X704" s="21" t="s">
        <v>218</v>
      </c>
      <c r="Y704" s="2" t="str" cm="1">
        <f t="array" ref="Y704">_xlfn.IFS(X704="yellow",Z704,X704="white",Z704,X704="grey",Z704,X704="green","",X704&lt;&gt;"green",Z704)</f>
        <v/>
      </c>
      <c r="Z704" s="2">
        <v>690</v>
      </c>
      <c r="AA704" s="2">
        <v>2</v>
      </c>
      <c r="AB704" s="2">
        <v>1</v>
      </c>
      <c r="AC704" s="3"/>
    </row>
    <row r="705" spans="15:29" ht="15.75" customHeight="1" x14ac:dyDescent="0.25">
      <c r="O705" s="3"/>
      <c r="P705" s="2" t="s">
        <v>2408</v>
      </c>
      <c r="Q705" s="2" t="s">
        <v>266</v>
      </c>
      <c r="R705" s="2" cm="1">
        <f t="array" ref="R705">_xlfn.IFS(Q705="yellow",S705,Q705="white",S705,Q705="grey",S705,Q705="green","",Q705&lt;&gt;"green",S705)</f>
        <v>691</v>
      </c>
      <c r="S705" s="2">
        <v>691</v>
      </c>
      <c r="T705" s="2">
        <v>2</v>
      </c>
      <c r="U705" s="2">
        <v>1</v>
      </c>
      <c r="V705" s="3"/>
      <c r="W705" s="23" t="s">
        <v>2409</v>
      </c>
      <c r="X705" s="21" t="s">
        <v>218</v>
      </c>
      <c r="Y705" s="2" t="str" cm="1">
        <f t="array" ref="Y705">_xlfn.IFS(X705="yellow",Z705,X705="white",Z705,X705="grey",Z705,X705="green","",X705&lt;&gt;"green",Z705)</f>
        <v/>
      </c>
      <c r="Z705" s="2">
        <v>691</v>
      </c>
      <c r="AA705" s="2">
        <v>2</v>
      </c>
      <c r="AB705" s="2">
        <v>1</v>
      </c>
      <c r="AC705" s="3"/>
    </row>
    <row r="706" spans="15:29" ht="15.75" customHeight="1" x14ac:dyDescent="0.25">
      <c r="O706" s="3"/>
      <c r="P706" s="2" t="s">
        <v>2410</v>
      </c>
      <c r="Q706" s="2" t="s">
        <v>266</v>
      </c>
      <c r="R706" s="2" cm="1">
        <f t="array" ref="R706">_xlfn.IFS(Q706="yellow",S706,Q706="white",S706,Q706="grey",S706,Q706="green","",Q706&lt;&gt;"green",S706)</f>
        <v>692</v>
      </c>
      <c r="S706" s="2">
        <v>692</v>
      </c>
      <c r="T706" s="2">
        <v>2</v>
      </c>
      <c r="U706" s="2">
        <v>1</v>
      </c>
      <c r="V706" s="3"/>
      <c r="W706" s="23" t="s">
        <v>2411</v>
      </c>
      <c r="X706" s="21" t="s">
        <v>218</v>
      </c>
      <c r="Y706" s="2" t="str" cm="1">
        <f t="array" ref="Y706">_xlfn.IFS(X706="yellow",Z706,X706="white",Z706,X706="grey",Z706,X706="green","",X706&lt;&gt;"green",Z706)</f>
        <v/>
      </c>
      <c r="Z706" s="2">
        <v>692</v>
      </c>
      <c r="AA706" s="2">
        <v>2</v>
      </c>
      <c r="AB706" s="2">
        <v>1</v>
      </c>
      <c r="AC706" s="3"/>
    </row>
    <row r="707" spans="15:29" ht="15.75" customHeight="1" x14ac:dyDescent="0.25">
      <c r="O707" s="3"/>
      <c r="P707" s="2" t="s">
        <v>2412</v>
      </c>
      <c r="Q707" s="2" t="s">
        <v>266</v>
      </c>
      <c r="R707" s="2" cm="1">
        <f t="array" ref="R707">_xlfn.IFS(Q707="yellow",S707,Q707="white",S707,Q707="grey",S707,Q707="green","",Q707&lt;&gt;"green",S707)</f>
        <v>693</v>
      </c>
      <c r="S707" s="2">
        <v>693</v>
      </c>
      <c r="T707" s="2">
        <v>2</v>
      </c>
      <c r="U707" s="2">
        <v>1</v>
      </c>
      <c r="V707" s="3"/>
      <c r="W707" s="23" t="s">
        <v>2413</v>
      </c>
      <c r="X707" s="21" t="s">
        <v>218</v>
      </c>
      <c r="Y707" s="2" t="str" cm="1">
        <f t="array" ref="Y707">_xlfn.IFS(X707="yellow",Z707,X707="white",Z707,X707="grey",Z707,X707="green","",X707&lt;&gt;"green",Z707)</f>
        <v/>
      </c>
      <c r="Z707" s="2">
        <v>693</v>
      </c>
      <c r="AA707" s="2">
        <v>2</v>
      </c>
      <c r="AB707" s="2">
        <v>1</v>
      </c>
      <c r="AC707" s="3"/>
    </row>
    <row r="708" spans="15:29" ht="15.75" customHeight="1" x14ac:dyDescent="0.25">
      <c r="O708" s="3"/>
      <c r="P708" s="2" t="s">
        <v>2414</v>
      </c>
      <c r="Q708" s="2" t="s">
        <v>266</v>
      </c>
      <c r="R708" s="2" cm="1">
        <f t="array" ref="R708">_xlfn.IFS(Q708="yellow",S708,Q708="white",S708,Q708="grey",S708,Q708="green","",Q708&lt;&gt;"green",S708)</f>
        <v>694</v>
      </c>
      <c r="S708" s="2">
        <v>694</v>
      </c>
      <c r="T708" s="2">
        <v>2</v>
      </c>
      <c r="U708" s="2">
        <v>1</v>
      </c>
      <c r="V708" s="3"/>
      <c r="W708" s="23" t="s">
        <v>2415</v>
      </c>
      <c r="X708" s="21" t="s">
        <v>218</v>
      </c>
      <c r="Y708" s="2" t="str" cm="1">
        <f t="array" ref="Y708">_xlfn.IFS(X708="yellow",Z708,X708="white",Z708,X708="grey",Z708,X708="green","",X708&lt;&gt;"green",Z708)</f>
        <v/>
      </c>
      <c r="Z708" s="2">
        <v>694</v>
      </c>
      <c r="AA708" s="2">
        <v>2</v>
      </c>
      <c r="AB708" s="2">
        <v>1</v>
      </c>
      <c r="AC708" s="3"/>
    </row>
    <row r="709" spans="15:29" ht="15.75" customHeight="1" x14ac:dyDescent="0.25">
      <c r="O709" s="3"/>
      <c r="P709" s="2" t="s">
        <v>2416</v>
      </c>
      <c r="Q709" s="2" t="s">
        <v>266</v>
      </c>
      <c r="R709" s="2" cm="1">
        <f t="array" ref="R709">_xlfn.IFS(Q709="yellow",S709,Q709="white",S709,Q709="grey",S709,Q709="green","",Q709&lt;&gt;"green",S709)</f>
        <v>695</v>
      </c>
      <c r="S709" s="2">
        <v>695</v>
      </c>
      <c r="T709" s="2">
        <v>2</v>
      </c>
      <c r="U709" s="2">
        <v>1</v>
      </c>
      <c r="V709" s="3"/>
      <c r="W709" s="23" t="s">
        <v>2417</v>
      </c>
      <c r="X709" s="21" t="s">
        <v>218</v>
      </c>
      <c r="Y709" s="2" t="str" cm="1">
        <f t="array" ref="Y709">_xlfn.IFS(X709="yellow",Z709,X709="white",Z709,X709="grey",Z709,X709="green","",X709&lt;&gt;"green",Z709)</f>
        <v/>
      </c>
      <c r="Z709" s="2">
        <v>695</v>
      </c>
      <c r="AA709" s="2">
        <v>2</v>
      </c>
      <c r="AB709" s="2">
        <v>1</v>
      </c>
      <c r="AC709" s="3"/>
    </row>
    <row r="710" spans="15:29" ht="15.75" customHeight="1" x14ac:dyDescent="0.25">
      <c r="O710" s="3"/>
      <c r="P710" s="2" t="s">
        <v>2418</v>
      </c>
      <c r="Q710" s="2" t="s">
        <v>266</v>
      </c>
      <c r="R710" s="2" cm="1">
        <f t="array" ref="R710">_xlfn.IFS(Q710="yellow",S710,Q710="white",S710,Q710="grey",S710,Q710="green","",Q710&lt;&gt;"green",S710)</f>
        <v>696</v>
      </c>
      <c r="S710" s="2">
        <v>696</v>
      </c>
      <c r="T710" s="2">
        <v>2</v>
      </c>
      <c r="U710" s="2">
        <v>1</v>
      </c>
      <c r="V710" s="3"/>
      <c r="W710" s="23" t="s">
        <v>2419</v>
      </c>
      <c r="X710" s="21" t="s">
        <v>218</v>
      </c>
      <c r="Y710" s="2" t="str" cm="1">
        <f t="array" ref="Y710">_xlfn.IFS(X710="yellow",Z710,X710="white",Z710,X710="grey",Z710,X710="green","",X710&lt;&gt;"green",Z710)</f>
        <v/>
      </c>
      <c r="Z710" s="2">
        <v>696</v>
      </c>
      <c r="AA710" s="2">
        <v>2</v>
      </c>
      <c r="AB710" s="2">
        <v>1</v>
      </c>
      <c r="AC710" s="3"/>
    </row>
    <row r="711" spans="15:29" ht="15.75" customHeight="1" x14ac:dyDescent="0.25">
      <c r="O711" s="3"/>
      <c r="P711" s="2" t="s">
        <v>2420</v>
      </c>
      <c r="Q711" s="2" t="s">
        <v>266</v>
      </c>
      <c r="R711" s="2" cm="1">
        <f t="array" ref="R711">_xlfn.IFS(Q711="yellow",S711,Q711="white",S711,Q711="grey",S711,Q711="green","",Q711&lt;&gt;"green",S711)</f>
        <v>697</v>
      </c>
      <c r="S711" s="2">
        <v>697</v>
      </c>
      <c r="T711" s="2">
        <v>2</v>
      </c>
      <c r="U711" s="2">
        <v>1</v>
      </c>
      <c r="V711" s="3"/>
      <c r="W711" s="23" t="s">
        <v>2421</v>
      </c>
      <c r="X711" s="21" t="s">
        <v>218</v>
      </c>
      <c r="Y711" s="2" t="str" cm="1">
        <f t="array" ref="Y711">_xlfn.IFS(X711="yellow",Z711,X711="white",Z711,X711="grey",Z711,X711="green","",X711&lt;&gt;"green",Z711)</f>
        <v/>
      </c>
      <c r="Z711" s="2">
        <v>697</v>
      </c>
      <c r="AA711" s="2">
        <v>2</v>
      </c>
      <c r="AB711" s="2">
        <v>1</v>
      </c>
      <c r="AC711" s="3"/>
    </row>
    <row r="712" spans="15:29" ht="15.75" customHeight="1" x14ac:dyDescent="0.25">
      <c r="O712" s="3"/>
      <c r="P712" s="2" t="s">
        <v>2422</v>
      </c>
      <c r="Q712" s="2" t="s">
        <v>266</v>
      </c>
      <c r="R712" s="2" cm="1">
        <f t="array" ref="R712">_xlfn.IFS(Q712="yellow",S712,Q712="white",S712,Q712="grey",S712,Q712="green","",Q712&lt;&gt;"green",S712)</f>
        <v>698</v>
      </c>
      <c r="S712" s="2">
        <v>698</v>
      </c>
      <c r="T712" s="2">
        <v>2</v>
      </c>
      <c r="U712" s="2">
        <v>1</v>
      </c>
      <c r="V712" s="3"/>
      <c r="W712" s="23" t="s">
        <v>2423</v>
      </c>
      <c r="X712" s="21" t="s">
        <v>218</v>
      </c>
      <c r="Y712" s="2" t="str" cm="1">
        <f t="array" ref="Y712">_xlfn.IFS(X712="yellow",Z712,X712="white",Z712,X712="grey",Z712,X712="green","",X712&lt;&gt;"green",Z712)</f>
        <v/>
      </c>
      <c r="Z712" s="2">
        <v>698</v>
      </c>
      <c r="AA712" s="2">
        <v>2</v>
      </c>
      <c r="AB712" s="2">
        <v>1</v>
      </c>
      <c r="AC712" s="3"/>
    </row>
    <row r="713" spans="15:29" ht="15.75" customHeight="1" x14ac:dyDescent="0.25">
      <c r="O713" s="3" t="s">
        <v>214</v>
      </c>
      <c r="P713" s="22" t="s">
        <v>2424</v>
      </c>
      <c r="Q713" s="12" t="s">
        <v>216</v>
      </c>
      <c r="R713" s="2" cm="1">
        <f t="array" ref="R713">_xlfn.IFS(Q713="yellow",S713,Q713="white",S713,Q713="grey",S713,Q713="green","",Q713&lt;&gt;"green",S713)</f>
        <v>699</v>
      </c>
      <c r="S713" s="2">
        <v>699</v>
      </c>
      <c r="T713" s="2">
        <v>2</v>
      </c>
      <c r="U713" s="2">
        <v>1</v>
      </c>
      <c r="V713" s="3"/>
      <c r="W713" s="23" t="s">
        <v>2425</v>
      </c>
      <c r="X713" s="21" t="s">
        <v>218</v>
      </c>
      <c r="Y713" s="2" t="str" cm="1">
        <f t="array" ref="Y713">_xlfn.IFS(X713="yellow",Z713,X713="white",Z713,X713="grey",Z713,X713="green","",X713&lt;&gt;"green",Z713)</f>
        <v/>
      </c>
      <c r="Z713" s="2">
        <v>699</v>
      </c>
      <c r="AA713" s="2">
        <v>2</v>
      </c>
      <c r="AB713" s="2">
        <v>1</v>
      </c>
      <c r="AC713" s="3"/>
    </row>
    <row r="714" spans="15:29" ht="15.75" customHeight="1" x14ac:dyDescent="0.25">
      <c r="O714" s="3"/>
      <c r="P714" s="2" t="s">
        <v>2426</v>
      </c>
      <c r="Q714" s="2" t="s">
        <v>266</v>
      </c>
      <c r="R714" s="2" cm="1">
        <f t="array" ref="R714">_xlfn.IFS(Q714="yellow",S714,Q714="white",S714,Q714="grey",S714,Q714="green","",Q714&lt;&gt;"green",S714)</f>
        <v>700</v>
      </c>
      <c r="S714" s="2">
        <v>700</v>
      </c>
      <c r="T714" s="2">
        <v>2</v>
      </c>
      <c r="U714" s="2">
        <v>1</v>
      </c>
      <c r="V714" s="3"/>
      <c r="W714" s="23" t="s">
        <v>2427</v>
      </c>
      <c r="X714" s="21" t="s">
        <v>218</v>
      </c>
      <c r="Y714" s="2" t="str" cm="1">
        <f t="array" ref="Y714">_xlfn.IFS(X714="yellow",Z714,X714="white",Z714,X714="grey",Z714,X714="green","",X714&lt;&gt;"green",Z714)</f>
        <v/>
      </c>
      <c r="Z714" s="2">
        <v>700</v>
      </c>
      <c r="AA714" s="2">
        <v>2</v>
      </c>
      <c r="AB714" s="2">
        <v>1</v>
      </c>
      <c r="AC714" s="3"/>
    </row>
    <row r="715" spans="15:29" ht="15.75" customHeight="1" x14ac:dyDescent="0.25">
      <c r="O715" s="3"/>
      <c r="P715" s="2" t="s">
        <v>2428</v>
      </c>
      <c r="Q715" s="2" t="s">
        <v>266</v>
      </c>
      <c r="R715" s="2" cm="1">
        <f t="array" ref="R715">_xlfn.IFS(Q715="yellow",S715,Q715="white",S715,Q715="grey",S715,Q715="green","",Q715&lt;&gt;"green",S715)</f>
        <v>701</v>
      </c>
      <c r="S715" s="2">
        <v>701</v>
      </c>
      <c r="T715" s="2">
        <v>2</v>
      </c>
      <c r="U715" s="2">
        <v>1</v>
      </c>
      <c r="V715" s="3"/>
      <c r="W715" s="23" t="s">
        <v>2429</v>
      </c>
      <c r="X715" s="21" t="s">
        <v>218</v>
      </c>
      <c r="Y715" s="2" t="str" cm="1">
        <f t="array" ref="Y715">_xlfn.IFS(X715="yellow",Z715,X715="white",Z715,X715="grey",Z715,X715="green","",X715&lt;&gt;"green",Z715)</f>
        <v/>
      </c>
      <c r="Z715" s="2">
        <v>701</v>
      </c>
      <c r="AA715" s="2">
        <v>2</v>
      </c>
      <c r="AB715" s="2">
        <v>1</v>
      </c>
      <c r="AC715" s="3"/>
    </row>
    <row r="716" spans="15:29" ht="15.75" customHeight="1" x14ac:dyDescent="0.25">
      <c r="O716" s="3"/>
      <c r="P716" s="2" t="s">
        <v>2430</v>
      </c>
      <c r="Q716" s="2" t="s">
        <v>266</v>
      </c>
      <c r="R716" s="2" cm="1">
        <f t="array" ref="R716">_xlfn.IFS(Q716="yellow",S716,Q716="white",S716,Q716="grey",S716,Q716="green","",Q716&lt;&gt;"green",S716)</f>
        <v>702</v>
      </c>
      <c r="S716" s="2">
        <v>702</v>
      </c>
      <c r="T716" s="2">
        <v>2</v>
      </c>
      <c r="U716" s="2">
        <v>1</v>
      </c>
      <c r="V716" s="3"/>
      <c r="W716" s="23" t="s">
        <v>2431</v>
      </c>
      <c r="X716" s="21" t="s">
        <v>218</v>
      </c>
      <c r="Y716" s="2" t="str" cm="1">
        <f t="array" ref="Y716">_xlfn.IFS(X716="yellow",Z716,X716="white",Z716,X716="grey",Z716,X716="green","",X716&lt;&gt;"green",Z716)</f>
        <v/>
      </c>
      <c r="Z716" s="2">
        <v>702</v>
      </c>
      <c r="AA716" s="2">
        <v>2</v>
      </c>
      <c r="AB716" s="2">
        <v>1</v>
      </c>
      <c r="AC716" s="3"/>
    </row>
    <row r="717" spans="15:29" ht="15.75" customHeight="1" x14ac:dyDescent="0.25">
      <c r="O717" s="3"/>
      <c r="P717" s="2" t="s">
        <v>2432</v>
      </c>
      <c r="Q717" s="2" t="s">
        <v>266</v>
      </c>
      <c r="R717" s="2" cm="1">
        <f t="array" ref="R717">_xlfn.IFS(Q717="yellow",S717,Q717="white",S717,Q717="grey",S717,Q717="green","",Q717&lt;&gt;"green",S717)</f>
        <v>703</v>
      </c>
      <c r="S717" s="2">
        <v>703</v>
      </c>
      <c r="T717" s="2">
        <v>2</v>
      </c>
      <c r="U717" s="2">
        <v>1</v>
      </c>
      <c r="V717" s="3"/>
      <c r="W717" s="23" t="s">
        <v>2433</v>
      </c>
      <c r="X717" s="21" t="s">
        <v>218</v>
      </c>
      <c r="Y717" s="2" t="str" cm="1">
        <f t="array" ref="Y717">_xlfn.IFS(X717="yellow",Z717,X717="white",Z717,X717="grey",Z717,X717="green","",X717&lt;&gt;"green",Z717)</f>
        <v/>
      </c>
      <c r="Z717" s="2">
        <v>703</v>
      </c>
      <c r="AA717" s="2">
        <v>2</v>
      </c>
      <c r="AB717" s="2">
        <v>1</v>
      </c>
      <c r="AC717" s="3"/>
    </row>
    <row r="718" spans="15:29" ht="15.75" customHeight="1" x14ac:dyDescent="0.25">
      <c r="O718" s="3"/>
      <c r="P718" s="2" t="s">
        <v>2434</v>
      </c>
      <c r="Q718" s="2" t="s">
        <v>266</v>
      </c>
      <c r="R718" s="2" cm="1">
        <f t="array" ref="R718">_xlfn.IFS(Q718="yellow",S718,Q718="white",S718,Q718="grey",S718,Q718="green","",Q718&lt;&gt;"green",S718)</f>
        <v>704</v>
      </c>
      <c r="S718" s="2">
        <v>704</v>
      </c>
      <c r="T718" s="2">
        <v>2</v>
      </c>
      <c r="U718" s="2">
        <v>1</v>
      </c>
      <c r="V718" s="3"/>
      <c r="W718" s="23" t="s">
        <v>2435</v>
      </c>
      <c r="X718" s="21" t="s">
        <v>218</v>
      </c>
      <c r="Y718" s="2" t="str" cm="1">
        <f t="array" ref="Y718">_xlfn.IFS(X718="yellow",Z718,X718="white",Z718,X718="grey",Z718,X718="green","",X718&lt;&gt;"green",Z718)</f>
        <v/>
      </c>
      <c r="Z718" s="2">
        <v>704</v>
      </c>
      <c r="AA718" s="2">
        <v>3</v>
      </c>
      <c r="AB718" s="2">
        <v>0</v>
      </c>
      <c r="AC718" s="3"/>
    </row>
    <row r="719" spans="15:29" ht="15.75" customHeight="1" x14ac:dyDescent="0.25">
      <c r="O719" s="3"/>
      <c r="P719" s="2" t="s">
        <v>2436</v>
      </c>
      <c r="Q719" s="2" t="s">
        <v>266</v>
      </c>
      <c r="R719" s="2" cm="1">
        <f t="array" ref="R719">_xlfn.IFS(Q719="yellow",S719,Q719="white",S719,Q719="grey",S719,Q719="green","",Q719&lt;&gt;"green",S719)</f>
        <v>705</v>
      </c>
      <c r="S719" s="2">
        <v>705</v>
      </c>
      <c r="T719" s="2">
        <v>2</v>
      </c>
      <c r="U719" s="2">
        <v>1</v>
      </c>
      <c r="V719" s="3"/>
      <c r="W719" s="23" t="s">
        <v>2437</v>
      </c>
      <c r="X719" s="21" t="s">
        <v>218</v>
      </c>
      <c r="Y719" s="2" t="str" cm="1">
        <f t="array" ref="Y719">_xlfn.IFS(X719="yellow",Z719,X719="white",Z719,X719="grey",Z719,X719="green","",X719&lt;&gt;"green",Z719)</f>
        <v/>
      </c>
      <c r="Z719" s="2">
        <v>705</v>
      </c>
      <c r="AA719" s="2">
        <v>2</v>
      </c>
      <c r="AB719" s="2">
        <v>1</v>
      </c>
      <c r="AC719" s="3"/>
    </row>
    <row r="720" spans="15:29" ht="15.75" customHeight="1" x14ac:dyDescent="0.25">
      <c r="O720" s="3"/>
      <c r="P720" s="2" t="s">
        <v>2438</v>
      </c>
      <c r="Q720" s="2" t="s">
        <v>266</v>
      </c>
      <c r="R720" s="2" cm="1">
        <f t="array" ref="R720">_xlfn.IFS(Q720="yellow",S720,Q720="white",S720,Q720="grey",S720,Q720="green","",Q720&lt;&gt;"green",S720)</f>
        <v>706</v>
      </c>
      <c r="S720" s="2">
        <v>706</v>
      </c>
      <c r="T720" s="2">
        <v>2</v>
      </c>
      <c r="U720" s="2">
        <v>1</v>
      </c>
      <c r="V720" s="3"/>
      <c r="W720" s="23" t="s">
        <v>2439</v>
      </c>
      <c r="X720" s="21" t="s">
        <v>218</v>
      </c>
      <c r="Y720" s="2" t="str" cm="1">
        <f t="array" ref="Y720">_xlfn.IFS(X720="yellow",Z720,X720="white",Z720,X720="grey",Z720,X720="green","",X720&lt;&gt;"green",Z720)</f>
        <v/>
      </c>
      <c r="Z720" s="2">
        <v>706</v>
      </c>
      <c r="AA720" s="2">
        <v>2</v>
      </c>
      <c r="AB720" s="2">
        <v>1</v>
      </c>
      <c r="AC720" s="3"/>
    </row>
    <row r="721" spans="15:29" ht="15.75" customHeight="1" x14ac:dyDescent="0.25">
      <c r="O721" s="3"/>
      <c r="P721" s="2" t="s">
        <v>2440</v>
      </c>
      <c r="Q721" s="2" t="s">
        <v>266</v>
      </c>
      <c r="R721" s="2" cm="1">
        <f t="array" ref="R721">_xlfn.IFS(Q721="yellow",S721,Q721="white",S721,Q721="grey",S721,Q721="green","",Q721&lt;&gt;"green",S721)</f>
        <v>707</v>
      </c>
      <c r="S721" s="2">
        <v>707</v>
      </c>
      <c r="T721" s="2">
        <v>2</v>
      </c>
      <c r="U721" s="2">
        <v>1</v>
      </c>
      <c r="V721" s="3"/>
      <c r="W721" s="23" t="s">
        <v>2441</v>
      </c>
      <c r="X721" s="21" t="s">
        <v>218</v>
      </c>
      <c r="Y721" s="2" t="str" cm="1">
        <f t="array" ref="Y721">_xlfn.IFS(X721="yellow",Z721,X721="white",Z721,X721="grey",Z721,X721="green","",X721&lt;&gt;"green",Z721)</f>
        <v/>
      </c>
      <c r="Z721" s="2">
        <v>707</v>
      </c>
      <c r="AA721" s="2">
        <v>2</v>
      </c>
      <c r="AB721" s="2">
        <v>1</v>
      </c>
      <c r="AC721" s="3"/>
    </row>
    <row r="722" spans="15:29" ht="15.75" customHeight="1" x14ac:dyDescent="0.25">
      <c r="O722" s="3"/>
      <c r="P722" s="2" t="s">
        <v>2442</v>
      </c>
      <c r="Q722" s="2" t="s">
        <v>266</v>
      </c>
      <c r="R722" s="2" cm="1">
        <f t="array" ref="R722">_xlfn.IFS(Q722="yellow",S722,Q722="white",S722,Q722="grey",S722,Q722="green","",Q722&lt;&gt;"green",S722)</f>
        <v>708</v>
      </c>
      <c r="S722" s="2">
        <v>708</v>
      </c>
      <c r="T722" s="2">
        <v>2</v>
      </c>
      <c r="U722" s="2">
        <v>1</v>
      </c>
      <c r="V722" s="3"/>
      <c r="W722" s="23" t="s">
        <v>2443</v>
      </c>
      <c r="X722" s="21" t="s">
        <v>218</v>
      </c>
      <c r="Y722" s="2" t="str" cm="1">
        <f t="array" ref="Y722">_xlfn.IFS(X722="yellow",Z722,X722="white",Z722,X722="grey",Z722,X722="green","",X722&lt;&gt;"green",Z722)</f>
        <v/>
      </c>
      <c r="Z722" s="2">
        <v>708</v>
      </c>
      <c r="AA722" s="2">
        <v>2</v>
      </c>
      <c r="AB722" s="2">
        <v>1</v>
      </c>
      <c r="AC722" s="3"/>
    </row>
    <row r="723" spans="15:29" ht="15.75" customHeight="1" x14ac:dyDescent="0.25">
      <c r="O723" s="3"/>
      <c r="P723" s="2" t="s">
        <v>2444</v>
      </c>
      <c r="Q723" s="2" t="s">
        <v>266</v>
      </c>
      <c r="R723" s="2" cm="1">
        <f t="array" ref="R723">_xlfn.IFS(Q723="yellow",S723,Q723="white",S723,Q723="grey",S723,Q723="green","",Q723&lt;&gt;"green",S723)</f>
        <v>709</v>
      </c>
      <c r="S723" s="2">
        <v>709</v>
      </c>
      <c r="T723" s="2">
        <v>2</v>
      </c>
      <c r="U723" s="2">
        <v>1</v>
      </c>
      <c r="V723" s="3"/>
      <c r="W723" s="23" t="s">
        <v>2445</v>
      </c>
      <c r="X723" s="21" t="s">
        <v>218</v>
      </c>
      <c r="Y723" s="2" t="str" cm="1">
        <f t="array" ref="Y723">_xlfn.IFS(X723="yellow",Z723,X723="white",Z723,X723="grey",Z723,X723="green","",X723&lt;&gt;"green",Z723)</f>
        <v/>
      </c>
      <c r="Z723" s="2">
        <v>709</v>
      </c>
      <c r="AA723" s="2">
        <v>2</v>
      </c>
      <c r="AB723" s="2">
        <v>1</v>
      </c>
      <c r="AC723" s="3"/>
    </row>
    <row r="724" spans="15:29" ht="15.75" customHeight="1" x14ac:dyDescent="0.25">
      <c r="O724" s="3"/>
      <c r="P724" s="2" t="s">
        <v>2446</v>
      </c>
      <c r="Q724" s="2" t="s">
        <v>266</v>
      </c>
      <c r="R724" s="2" cm="1">
        <f t="array" ref="R724">_xlfn.IFS(Q724="yellow",S724,Q724="white",S724,Q724="grey",S724,Q724="green","",Q724&lt;&gt;"green",S724)</f>
        <v>710</v>
      </c>
      <c r="S724" s="2">
        <v>710</v>
      </c>
      <c r="T724" s="2">
        <v>2</v>
      </c>
      <c r="U724" s="2">
        <v>1</v>
      </c>
      <c r="V724" s="3"/>
      <c r="W724" s="23" t="s">
        <v>2447</v>
      </c>
      <c r="X724" s="21" t="s">
        <v>218</v>
      </c>
      <c r="Y724" s="2" t="str" cm="1">
        <f t="array" ref="Y724">_xlfn.IFS(X724="yellow",Z724,X724="white",Z724,X724="grey",Z724,X724="green","",X724&lt;&gt;"green",Z724)</f>
        <v/>
      </c>
      <c r="Z724" s="2">
        <v>710</v>
      </c>
      <c r="AA724" s="2">
        <v>2</v>
      </c>
      <c r="AB724" s="2">
        <v>1</v>
      </c>
      <c r="AC724" s="3"/>
    </row>
    <row r="725" spans="15:29" ht="15.75" customHeight="1" x14ac:dyDescent="0.25">
      <c r="O725" s="3" t="s">
        <v>214</v>
      </c>
      <c r="P725" s="22" t="s">
        <v>2448</v>
      </c>
      <c r="Q725" s="12" t="s">
        <v>216</v>
      </c>
      <c r="R725" s="2" cm="1">
        <f t="array" ref="R725">_xlfn.IFS(Q725="yellow",S725,Q725="white",S725,Q725="grey",S725,Q725="green","",Q725&lt;&gt;"green",S725)</f>
        <v>711</v>
      </c>
      <c r="S725" s="2">
        <v>711</v>
      </c>
      <c r="T725" s="2">
        <v>2</v>
      </c>
      <c r="U725" s="2">
        <v>1</v>
      </c>
      <c r="V725" s="3"/>
      <c r="W725" s="23" t="s">
        <v>2449</v>
      </c>
      <c r="X725" s="21" t="s">
        <v>218</v>
      </c>
      <c r="Y725" s="2" t="str" cm="1">
        <f t="array" ref="Y725">_xlfn.IFS(X725="yellow",Z725,X725="white",Z725,X725="grey",Z725,X725="green","",X725&lt;&gt;"green",Z725)</f>
        <v/>
      </c>
      <c r="Z725" s="2">
        <v>711</v>
      </c>
      <c r="AA725" s="2">
        <v>2</v>
      </c>
      <c r="AB725" s="2">
        <v>1</v>
      </c>
      <c r="AC725" s="3"/>
    </row>
    <row r="726" spans="15:29" ht="15.75" customHeight="1" x14ac:dyDescent="0.25">
      <c r="O726" s="3"/>
      <c r="P726" s="2" t="s">
        <v>2450</v>
      </c>
      <c r="Q726" s="2" t="s">
        <v>266</v>
      </c>
      <c r="R726" s="2" cm="1">
        <f t="array" ref="R726">_xlfn.IFS(Q726="yellow",S726,Q726="white",S726,Q726="grey",S726,Q726="green","",Q726&lt;&gt;"green",S726)</f>
        <v>712</v>
      </c>
      <c r="S726" s="2">
        <v>712</v>
      </c>
      <c r="T726" s="2">
        <v>2</v>
      </c>
      <c r="U726" s="2">
        <v>1</v>
      </c>
      <c r="V726" s="3"/>
      <c r="W726" s="23" t="s">
        <v>2451</v>
      </c>
      <c r="X726" s="21" t="s">
        <v>218</v>
      </c>
      <c r="Y726" s="2" t="str" cm="1">
        <f t="array" ref="Y726">_xlfn.IFS(X726="yellow",Z726,X726="white",Z726,X726="grey",Z726,X726="green","",X726&lt;&gt;"green",Z726)</f>
        <v/>
      </c>
      <c r="Z726" s="2">
        <v>712</v>
      </c>
      <c r="AA726" s="2">
        <v>2</v>
      </c>
      <c r="AB726" s="2">
        <v>1</v>
      </c>
      <c r="AC726" s="3"/>
    </row>
    <row r="727" spans="15:29" ht="15.75" customHeight="1" x14ac:dyDescent="0.25">
      <c r="O727" s="3"/>
      <c r="P727" s="2" t="s">
        <v>2452</v>
      </c>
      <c r="Q727" s="2" t="s">
        <v>266</v>
      </c>
      <c r="R727" s="2" cm="1">
        <f t="array" ref="R727">_xlfn.IFS(Q727="yellow",S727,Q727="white",S727,Q727="grey",S727,Q727="green","",Q727&lt;&gt;"green",S727)</f>
        <v>713</v>
      </c>
      <c r="S727" s="2">
        <v>713</v>
      </c>
      <c r="T727" s="2">
        <v>2</v>
      </c>
      <c r="U727" s="2">
        <v>1</v>
      </c>
      <c r="V727" s="3"/>
      <c r="W727" s="23" t="s">
        <v>2453</v>
      </c>
      <c r="X727" s="21" t="s">
        <v>218</v>
      </c>
      <c r="Y727" s="2" t="str" cm="1">
        <f t="array" ref="Y727">_xlfn.IFS(X727="yellow",Z727,X727="white",Z727,X727="grey",Z727,X727="green","",X727&lt;&gt;"green",Z727)</f>
        <v/>
      </c>
      <c r="Z727" s="2">
        <v>713</v>
      </c>
      <c r="AA727" s="2">
        <v>2</v>
      </c>
      <c r="AB727" s="2">
        <v>1</v>
      </c>
      <c r="AC727" s="3"/>
    </row>
    <row r="728" spans="15:29" ht="15.75" customHeight="1" x14ac:dyDescent="0.25">
      <c r="O728" s="3"/>
      <c r="P728" s="2" t="s">
        <v>2454</v>
      </c>
      <c r="Q728" s="2" t="s">
        <v>266</v>
      </c>
      <c r="R728" s="2" cm="1">
        <f t="array" ref="R728">_xlfn.IFS(Q728="yellow",S728,Q728="white",S728,Q728="grey",S728,Q728="green","",Q728&lt;&gt;"green",S728)</f>
        <v>714</v>
      </c>
      <c r="S728" s="2">
        <v>714</v>
      </c>
      <c r="T728" s="2">
        <v>2</v>
      </c>
      <c r="U728" s="2">
        <v>1</v>
      </c>
      <c r="V728" s="3"/>
      <c r="W728" s="23" t="s">
        <v>2455</v>
      </c>
      <c r="X728" s="21" t="s">
        <v>218</v>
      </c>
      <c r="Y728" s="2" t="str" cm="1">
        <f t="array" ref="Y728">_xlfn.IFS(X728="yellow",Z728,X728="white",Z728,X728="grey",Z728,X728="green","",X728&lt;&gt;"green",Z728)</f>
        <v/>
      </c>
      <c r="Z728" s="2">
        <v>714</v>
      </c>
      <c r="AA728" s="2">
        <v>2</v>
      </c>
      <c r="AB728" s="2">
        <v>1</v>
      </c>
      <c r="AC728" s="3"/>
    </row>
    <row r="729" spans="15:29" ht="15.75" customHeight="1" x14ac:dyDescent="0.25">
      <c r="O729" s="3"/>
      <c r="P729" s="2" t="s">
        <v>2456</v>
      </c>
      <c r="Q729" s="2" t="s">
        <v>266</v>
      </c>
      <c r="R729" s="2" cm="1">
        <f t="array" ref="R729">_xlfn.IFS(Q729="yellow",S729,Q729="white",S729,Q729="grey",S729,Q729="green","",Q729&lt;&gt;"green",S729)</f>
        <v>715</v>
      </c>
      <c r="S729" s="2">
        <v>715</v>
      </c>
      <c r="T729" s="2">
        <v>2</v>
      </c>
      <c r="U729" s="2">
        <v>1</v>
      </c>
      <c r="V729" s="3"/>
      <c r="W729" s="23" t="s">
        <v>2457</v>
      </c>
      <c r="X729" s="21" t="s">
        <v>218</v>
      </c>
      <c r="Y729" s="2" t="str" cm="1">
        <f t="array" ref="Y729">_xlfn.IFS(X729="yellow",Z729,X729="white",Z729,X729="grey",Z729,X729="green","",X729&lt;&gt;"green",Z729)</f>
        <v/>
      </c>
      <c r="Z729" s="2">
        <v>715</v>
      </c>
      <c r="AA729" s="2">
        <v>2</v>
      </c>
      <c r="AB729" s="2">
        <v>1</v>
      </c>
      <c r="AC729" s="3"/>
    </row>
    <row r="730" spans="15:29" ht="15.75" customHeight="1" x14ac:dyDescent="0.25">
      <c r="O730" s="3"/>
      <c r="P730" s="2" t="s">
        <v>2458</v>
      </c>
      <c r="Q730" s="2" t="s">
        <v>266</v>
      </c>
      <c r="R730" s="2" cm="1">
        <f t="array" ref="R730">_xlfn.IFS(Q730="yellow",S730,Q730="white",S730,Q730="grey",S730,Q730="green","",Q730&lt;&gt;"green",S730)</f>
        <v>716</v>
      </c>
      <c r="S730" s="2">
        <v>716</v>
      </c>
      <c r="T730" s="2">
        <v>2</v>
      </c>
      <c r="U730" s="2">
        <v>1</v>
      </c>
      <c r="V730" s="3"/>
      <c r="W730" s="23" t="s">
        <v>2459</v>
      </c>
      <c r="X730" s="21" t="s">
        <v>218</v>
      </c>
      <c r="Y730" s="2" t="str" cm="1">
        <f t="array" ref="Y730">_xlfn.IFS(X730="yellow",Z730,X730="white",Z730,X730="grey",Z730,X730="green","",X730&lt;&gt;"green",Z730)</f>
        <v/>
      </c>
      <c r="Z730" s="2">
        <v>716</v>
      </c>
      <c r="AA730" s="2">
        <v>2</v>
      </c>
      <c r="AB730" s="2">
        <v>1</v>
      </c>
      <c r="AC730" s="3"/>
    </row>
    <row r="731" spans="15:29" ht="15.75" customHeight="1" x14ac:dyDescent="0.25">
      <c r="O731" s="3"/>
      <c r="P731" s="2" t="s">
        <v>2460</v>
      </c>
      <c r="Q731" s="2" t="s">
        <v>266</v>
      </c>
      <c r="R731" s="2" cm="1">
        <f t="array" ref="R731">_xlfn.IFS(Q731="yellow",S731,Q731="white",S731,Q731="grey",S731,Q731="green","",Q731&lt;&gt;"green",S731)</f>
        <v>717</v>
      </c>
      <c r="S731" s="2">
        <v>717</v>
      </c>
      <c r="T731" s="2">
        <v>2</v>
      </c>
      <c r="U731" s="2">
        <v>1</v>
      </c>
      <c r="V731" s="3"/>
      <c r="W731" s="23" t="s">
        <v>2461</v>
      </c>
      <c r="X731" s="21" t="s">
        <v>218</v>
      </c>
      <c r="Y731" s="2" t="str" cm="1">
        <f t="array" ref="Y731">_xlfn.IFS(X731="yellow",Z731,X731="white",Z731,X731="grey",Z731,X731="green","",X731&lt;&gt;"green",Z731)</f>
        <v/>
      </c>
      <c r="Z731" s="2">
        <v>717</v>
      </c>
      <c r="AA731" s="2">
        <v>2</v>
      </c>
      <c r="AB731" s="2">
        <v>1</v>
      </c>
      <c r="AC731" s="3"/>
    </row>
    <row r="732" spans="15:29" ht="15.75" customHeight="1" x14ac:dyDescent="0.25">
      <c r="O732" s="3"/>
      <c r="P732" s="2" t="s">
        <v>2462</v>
      </c>
      <c r="Q732" s="2" t="s">
        <v>266</v>
      </c>
      <c r="R732" s="2" cm="1">
        <f t="array" ref="R732">_xlfn.IFS(Q732="yellow",S732,Q732="white",S732,Q732="grey",S732,Q732="green","",Q732&lt;&gt;"green",S732)</f>
        <v>718</v>
      </c>
      <c r="S732" s="2">
        <v>718</v>
      </c>
      <c r="T732" s="2">
        <v>2</v>
      </c>
      <c r="U732" s="2">
        <v>1</v>
      </c>
      <c r="V732" s="3"/>
      <c r="W732" s="23" t="s">
        <v>2463</v>
      </c>
      <c r="X732" s="21" t="s">
        <v>218</v>
      </c>
      <c r="Y732" s="2" t="str" cm="1">
        <f t="array" ref="Y732">_xlfn.IFS(X732="yellow",Z732,X732="white",Z732,X732="grey",Z732,X732="green","",X732&lt;&gt;"green",Z732)</f>
        <v/>
      </c>
      <c r="Z732" s="2">
        <v>718</v>
      </c>
      <c r="AA732" s="2">
        <v>2</v>
      </c>
      <c r="AB732" s="2">
        <v>1</v>
      </c>
      <c r="AC732" s="3"/>
    </row>
    <row r="733" spans="15:29" ht="15.75" customHeight="1" x14ac:dyDescent="0.25">
      <c r="O733" s="3"/>
      <c r="P733" s="2" t="s">
        <v>2464</v>
      </c>
      <c r="Q733" s="2" t="s">
        <v>266</v>
      </c>
      <c r="R733" s="2" cm="1">
        <f t="array" ref="R733">_xlfn.IFS(Q733="yellow",S733,Q733="white",S733,Q733="grey",S733,Q733="green","",Q733&lt;&gt;"green",S733)</f>
        <v>719</v>
      </c>
      <c r="S733" s="2">
        <v>719</v>
      </c>
      <c r="T733" s="2">
        <v>2</v>
      </c>
      <c r="U733" s="2">
        <v>1</v>
      </c>
      <c r="V733" s="3"/>
      <c r="W733" s="23" t="s">
        <v>2465</v>
      </c>
      <c r="X733" s="21" t="s">
        <v>218</v>
      </c>
      <c r="Y733" s="2" t="str" cm="1">
        <f t="array" ref="Y733">_xlfn.IFS(X733="yellow",Z733,X733="white",Z733,X733="grey",Z733,X733="green","",X733&lt;&gt;"green",Z733)</f>
        <v/>
      </c>
      <c r="Z733" s="2">
        <v>719</v>
      </c>
      <c r="AA733" s="2">
        <v>2</v>
      </c>
      <c r="AB733" s="2">
        <v>1</v>
      </c>
      <c r="AC733" s="3"/>
    </row>
    <row r="734" spans="15:29" ht="15.75" customHeight="1" x14ac:dyDescent="0.25">
      <c r="O734" s="3"/>
      <c r="P734" s="2" t="s">
        <v>2466</v>
      </c>
      <c r="Q734" s="2" t="s">
        <v>266</v>
      </c>
      <c r="R734" s="2" cm="1">
        <f t="array" ref="R734">_xlfn.IFS(Q734="yellow",S734,Q734="white",S734,Q734="grey",S734,Q734="green","",Q734&lt;&gt;"green",S734)</f>
        <v>720</v>
      </c>
      <c r="S734" s="2">
        <v>720</v>
      </c>
      <c r="T734" s="2">
        <v>2</v>
      </c>
      <c r="U734" s="2">
        <v>1</v>
      </c>
      <c r="V734" s="3"/>
      <c r="W734" s="23" t="s">
        <v>2467</v>
      </c>
      <c r="X734" s="21" t="s">
        <v>218</v>
      </c>
      <c r="Y734" s="2" t="str" cm="1">
        <f t="array" ref="Y734">_xlfn.IFS(X734="yellow",Z734,X734="white",Z734,X734="grey",Z734,X734="green","",X734&lt;&gt;"green",Z734)</f>
        <v/>
      </c>
      <c r="Z734" s="2">
        <v>720</v>
      </c>
      <c r="AA734" s="2">
        <v>2</v>
      </c>
      <c r="AB734" s="2">
        <v>1</v>
      </c>
      <c r="AC734" s="3"/>
    </row>
    <row r="735" spans="15:29" ht="15.75" customHeight="1" x14ac:dyDescent="0.25">
      <c r="O735" s="3"/>
      <c r="P735" s="2" t="s">
        <v>2468</v>
      </c>
      <c r="Q735" s="2" t="s">
        <v>266</v>
      </c>
      <c r="R735" s="2" cm="1">
        <f t="array" ref="R735">_xlfn.IFS(Q735="yellow",S735,Q735="white",S735,Q735="grey",S735,Q735="green","",Q735&lt;&gt;"green",S735)</f>
        <v>721</v>
      </c>
      <c r="S735" s="2">
        <v>721</v>
      </c>
      <c r="T735" s="2">
        <v>2</v>
      </c>
      <c r="U735" s="2">
        <v>1</v>
      </c>
      <c r="V735" s="3"/>
      <c r="W735" s="23" t="s">
        <v>2469</v>
      </c>
      <c r="X735" s="21" t="s">
        <v>218</v>
      </c>
      <c r="Y735" s="2" t="str" cm="1">
        <f t="array" ref="Y735">_xlfn.IFS(X735="yellow",Z735,X735="white",Z735,X735="grey",Z735,X735="green","",X735&lt;&gt;"green",Z735)</f>
        <v/>
      </c>
      <c r="Z735" s="2">
        <v>721</v>
      </c>
      <c r="AA735" s="2">
        <v>2</v>
      </c>
      <c r="AB735" s="2">
        <v>1</v>
      </c>
      <c r="AC735" s="3"/>
    </row>
    <row r="736" spans="15:29" ht="15.75" customHeight="1" x14ac:dyDescent="0.25">
      <c r="O736" s="3"/>
      <c r="P736" s="2" t="s">
        <v>2470</v>
      </c>
      <c r="Q736" s="2" t="s">
        <v>266</v>
      </c>
      <c r="R736" s="2" cm="1">
        <f t="array" ref="R736">_xlfn.IFS(Q736="yellow",S736,Q736="white",S736,Q736="grey",S736,Q736="green","",Q736&lt;&gt;"green",S736)</f>
        <v>722</v>
      </c>
      <c r="S736" s="2">
        <v>722</v>
      </c>
      <c r="T736" s="2">
        <v>2</v>
      </c>
      <c r="U736" s="2">
        <v>1</v>
      </c>
      <c r="V736" s="3"/>
      <c r="W736" s="23" t="s">
        <v>2471</v>
      </c>
      <c r="X736" s="21" t="s">
        <v>218</v>
      </c>
      <c r="Y736" s="2" t="str" cm="1">
        <f t="array" ref="Y736">_xlfn.IFS(X736="yellow",Z736,X736="white",Z736,X736="grey",Z736,X736="green","",X736&lt;&gt;"green",Z736)</f>
        <v/>
      </c>
      <c r="Z736" s="2">
        <v>722</v>
      </c>
      <c r="AA736" s="2">
        <v>2</v>
      </c>
      <c r="AB736" s="2">
        <v>1</v>
      </c>
      <c r="AC736" s="3"/>
    </row>
    <row r="737" spans="15:29" ht="15.75" customHeight="1" x14ac:dyDescent="0.25">
      <c r="O737" s="3"/>
      <c r="V737" s="3"/>
      <c r="W737" s="23" t="s">
        <v>2472</v>
      </c>
      <c r="X737" s="21" t="s">
        <v>218</v>
      </c>
      <c r="Y737" s="2" t="str" cm="1">
        <f t="array" ref="Y737">_xlfn.IFS(X737="yellow",Z737,X737="white",Z737,X737="grey",Z737,X737="green","",X737&lt;&gt;"green",Z737)</f>
        <v/>
      </c>
      <c r="Z737" s="2">
        <v>723</v>
      </c>
      <c r="AA737" s="2">
        <v>2</v>
      </c>
      <c r="AB737" s="2">
        <v>1</v>
      </c>
      <c r="AC737" s="3"/>
    </row>
    <row r="738" spans="15:29" ht="15.75" customHeight="1" x14ac:dyDescent="0.25">
      <c r="O738" s="3"/>
      <c r="V738" s="3"/>
      <c r="W738" s="23" t="s">
        <v>2473</v>
      </c>
      <c r="X738" s="21" t="s">
        <v>218</v>
      </c>
      <c r="Y738" s="2" t="str" cm="1">
        <f t="array" ref="Y738">_xlfn.IFS(X738="yellow",Z738,X738="white",Z738,X738="grey",Z738,X738="green","",X738&lt;&gt;"green",Z738)</f>
        <v/>
      </c>
      <c r="Z738" s="2">
        <v>724</v>
      </c>
      <c r="AA738" s="2">
        <v>2</v>
      </c>
      <c r="AB738" s="2">
        <v>1</v>
      </c>
      <c r="AC738" s="3"/>
    </row>
    <row r="739" spans="15:29" ht="15.75" customHeight="1" x14ac:dyDescent="0.25">
      <c r="O739" s="3"/>
      <c r="V739" s="3"/>
      <c r="W739" s="23" t="s">
        <v>2474</v>
      </c>
      <c r="X739" s="21" t="s">
        <v>218</v>
      </c>
      <c r="Y739" s="2" t="str" cm="1">
        <f t="array" ref="Y739">_xlfn.IFS(X739="yellow",Z739,X739="white",Z739,X739="grey",Z739,X739="green","",X739&lt;&gt;"green",Z739)</f>
        <v/>
      </c>
      <c r="Z739" s="2">
        <v>725</v>
      </c>
      <c r="AA739" s="2">
        <v>3</v>
      </c>
      <c r="AB739" s="2">
        <v>0</v>
      </c>
      <c r="AC739" s="3"/>
    </row>
    <row r="740" spans="15:29" ht="15.75" customHeight="1" x14ac:dyDescent="0.25">
      <c r="O740" s="3"/>
      <c r="V740" s="3"/>
      <c r="W740" s="23" t="s">
        <v>2475</v>
      </c>
      <c r="X740" s="21" t="s">
        <v>218</v>
      </c>
      <c r="Y740" s="2" t="str" cm="1">
        <f t="array" ref="Y740">_xlfn.IFS(X740="yellow",Z740,X740="white",Z740,X740="grey",Z740,X740="green","",X740&lt;&gt;"green",Z740)</f>
        <v/>
      </c>
      <c r="Z740" s="2">
        <v>726</v>
      </c>
      <c r="AA740" s="2">
        <v>3</v>
      </c>
      <c r="AB740" s="2">
        <v>0</v>
      </c>
      <c r="AC740" s="3"/>
    </row>
    <row r="741" spans="15:29" ht="15.75" customHeight="1" x14ac:dyDescent="0.25">
      <c r="O741" s="3"/>
      <c r="V741" s="3"/>
      <c r="W741" s="23" t="s">
        <v>2476</v>
      </c>
      <c r="X741" s="21" t="s">
        <v>218</v>
      </c>
      <c r="Y741" s="2" t="str" cm="1">
        <f t="array" ref="Y741">_xlfn.IFS(X741="yellow",Z741,X741="white",Z741,X741="grey",Z741,X741="green","",X741&lt;&gt;"green",Z741)</f>
        <v/>
      </c>
      <c r="Z741" s="2">
        <v>727</v>
      </c>
      <c r="AA741" s="2">
        <v>2</v>
      </c>
      <c r="AB741" s="2">
        <v>1</v>
      </c>
      <c r="AC741" s="3"/>
    </row>
    <row r="742" spans="15:29" ht="15.75" customHeight="1" x14ac:dyDescent="0.25">
      <c r="O742" s="3"/>
      <c r="V742" s="3"/>
      <c r="W742" s="23" t="s">
        <v>2477</v>
      </c>
      <c r="X742" s="21" t="s">
        <v>218</v>
      </c>
      <c r="Y742" s="2" t="str" cm="1">
        <f t="array" ref="Y742">_xlfn.IFS(X742="yellow",Z742,X742="white",Z742,X742="grey",Z742,X742="green","",X742&lt;&gt;"green",Z742)</f>
        <v/>
      </c>
      <c r="Z742" s="2">
        <v>728</v>
      </c>
      <c r="AA742" s="2">
        <v>2</v>
      </c>
      <c r="AB742" s="2">
        <v>1</v>
      </c>
      <c r="AC742" s="3"/>
    </row>
    <row r="743" spans="15:29" ht="15.75" customHeight="1" x14ac:dyDescent="0.25">
      <c r="O743" s="3"/>
      <c r="V743" s="3"/>
      <c r="W743" s="23" t="s">
        <v>2478</v>
      </c>
      <c r="X743" s="21" t="s">
        <v>218</v>
      </c>
      <c r="Y743" s="2" t="str" cm="1">
        <f t="array" ref="Y743">_xlfn.IFS(X743="yellow",Z743,X743="white",Z743,X743="grey",Z743,X743="green","",X743&lt;&gt;"green",Z743)</f>
        <v/>
      </c>
      <c r="Z743" s="2">
        <v>729</v>
      </c>
      <c r="AA743" s="2">
        <v>3</v>
      </c>
      <c r="AB743" s="2">
        <v>0</v>
      </c>
      <c r="AC743" s="3"/>
    </row>
    <row r="744" spans="15:29" ht="15.75" customHeight="1" x14ac:dyDescent="0.25">
      <c r="O744" s="3"/>
      <c r="V744" s="3"/>
      <c r="W744" s="23" t="s">
        <v>2479</v>
      </c>
      <c r="X744" s="21" t="s">
        <v>218</v>
      </c>
      <c r="Y744" s="2" t="str" cm="1">
        <f t="array" ref="Y744">_xlfn.IFS(X744="yellow",Z744,X744="white",Z744,X744="grey",Z744,X744="green","",X744&lt;&gt;"green",Z744)</f>
        <v/>
      </c>
      <c r="Z744" s="2">
        <v>730</v>
      </c>
      <c r="AA744" s="2">
        <v>2</v>
      </c>
      <c r="AB744" s="2">
        <v>1</v>
      </c>
      <c r="AC744" s="3"/>
    </row>
    <row r="745" spans="15:29" ht="15.75" customHeight="1" x14ac:dyDescent="0.25">
      <c r="O745" s="3"/>
      <c r="V745" s="3"/>
      <c r="W745" s="23" t="s">
        <v>2480</v>
      </c>
      <c r="X745" s="21" t="s">
        <v>218</v>
      </c>
      <c r="Y745" s="2" t="str" cm="1">
        <f t="array" ref="Y745">_xlfn.IFS(X745="yellow",Z745,X745="white",Z745,X745="grey",Z745,X745="green","",X745&lt;&gt;"green",Z745)</f>
        <v/>
      </c>
      <c r="Z745" s="2">
        <v>731</v>
      </c>
      <c r="AA745" s="2">
        <v>2</v>
      </c>
      <c r="AB745" s="2">
        <v>1</v>
      </c>
      <c r="AC745" s="3"/>
    </row>
    <row r="746" spans="15:29" ht="15.75" customHeight="1" x14ac:dyDescent="0.25">
      <c r="O746" s="3"/>
      <c r="V746" s="3"/>
      <c r="W746" s="23" t="s">
        <v>1151</v>
      </c>
      <c r="X746" s="21" t="s">
        <v>218</v>
      </c>
      <c r="Y746" s="2" t="str" cm="1">
        <f t="array" ref="Y746">_xlfn.IFS(X746="yellow",Z746,X746="white",Z746,X746="grey",Z746,X746="green","",X746&lt;&gt;"green",Z746)</f>
        <v/>
      </c>
      <c r="Z746" s="2">
        <v>732</v>
      </c>
      <c r="AA746" s="2">
        <v>2</v>
      </c>
      <c r="AB746" s="2">
        <v>1</v>
      </c>
      <c r="AC746" s="3"/>
    </row>
    <row r="747" spans="15:29" ht="15.75" customHeight="1" x14ac:dyDescent="0.25">
      <c r="O747" s="3"/>
      <c r="V747" s="3"/>
      <c r="W747" s="23" t="s">
        <v>2481</v>
      </c>
      <c r="X747" s="21" t="s">
        <v>218</v>
      </c>
      <c r="Y747" s="2" t="str" cm="1">
        <f t="array" ref="Y747">_xlfn.IFS(X747="yellow",Z747,X747="white",Z747,X747="grey",Z747,X747="green","",X747&lt;&gt;"green",Z747)</f>
        <v/>
      </c>
      <c r="Z747" s="2">
        <v>733</v>
      </c>
      <c r="AA747" s="2">
        <v>2</v>
      </c>
      <c r="AB747" s="2">
        <v>1</v>
      </c>
      <c r="AC747" s="3"/>
    </row>
    <row r="748" spans="15:29" ht="15.75" customHeight="1" x14ac:dyDescent="0.25">
      <c r="O748" s="3"/>
      <c r="V748" s="3"/>
      <c r="W748" s="23" t="s">
        <v>2482</v>
      </c>
      <c r="X748" s="21" t="s">
        <v>218</v>
      </c>
      <c r="Y748" s="2" t="str" cm="1">
        <f t="array" ref="Y748">_xlfn.IFS(X748="yellow",Z748,X748="white",Z748,X748="grey",Z748,X748="green","",X748&lt;&gt;"green",Z748)</f>
        <v/>
      </c>
      <c r="Z748" s="2">
        <v>734</v>
      </c>
      <c r="AA748" s="2">
        <v>2</v>
      </c>
      <c r="AB748" s="2">
        <v>1</v>
      </c>
      <c r="AC748" s="3"/>
    </row>
    <row r="749" spans="15:29" ht="15.75" customHeight="1" x14ac:dyDescent="0.25">
      <c r="O749" s="3"/>
      <c r="V749" s="3"/>
      <c r="W749" s="23" t="s">
        <v>1375</v>
      </c>
      <c r="X749" s="21" t="s">
        <v>218</v>
      </c>
      <c r="Y749" s="2" t="str" cm="1">
        <f t="array" ref="Y749">_xlfn.IFS(X749="yellow",Z749,X749="white",Z749,X749="grey",Z749,X749="green","",X749&lt;&gt;"green",Z749)</f>
        <v/>
      </c>
      <c r="Z749" s="2">
        <v>735</v>
      </c>
      <c r="AA749" s="2">
        <v>2</v>
      </c>
      <c r="AB749" s="2">
        <v>1</v>
      </c>
      <c r="AC749" s="3"/>
    </row>
    <row r="750" spans="15:29" ht="15.75" customHeight="1" x14ac:dyDescent="0.25">
      <c r="O750" s="3"/>
      <c r="V750" s="3"/>
      <c r="W750" s="23" t="s">
        <v>1364</v>
      </c>
      <c r="X750" s="21" t="s">
        <v>218</v>
      </c>
      <c r="Y750" s="2" t="str" cm="1">
        <f t="array" ref="Y750">_xlfn.IFS(X750="yellow",Z750,X750="white",Z750,X750="grey",Z750,X750="green","",X750&lt;&gt;"green",Z750)</f>
        <v/>
      </c>
      <c r="Z750" s="2">
        <v>736</v>
      </c>
      <c r="AA750" s="2">
        <v>2</v>
      </c>
      <c r="AB750" s="2">
        <v>1</v>
      </c>
      <c r="AC750" s="3"/>
    </row>
    <row r="751" spans="15:29" ht="15.75" customHeight="1" x14ac:dyDescent="0.25">
      <c r="O751" s="3"/>
      <c r="V751" s="3"/>
      <c r="W751" s="23" t="s">
        <v>2483</v>
      </c>
      <c r="X751" s="21" t="s">
        <v>218</v>
      </c>
      <c r="Y751" s="2" t="str" cm="1">
        <f t="array" ref="Y751">_xlfn.IFS(X751="yellow",Z751,X751="white",Z751,X751="grey",Z751,X751="green","",X751&lt;&gt;"green",Z751)</f>
        <v/>
      </c>
      <c r="Z751" s="2">
        <v>737</v>
      </c>
      <c r="AA751" s="2">
        <v>2</v>
      </c>
      <c r="AB751" s="2">
        <v>1</v>
      </c>
      <c r="AC751" s="3"/>
    </row>
    <row r="752" spans="15:29" ht="15.75" customHeight="1" x14ac:dyDescent="0.25">
      <c r="O752" s="3"/>
      <c r="V752" s="3"/>
      <c r="W752" s="23" t="s">
        <v>2484</v>
      </c>
      <c r="X752" s="21" t="s">
        <v>218</v>
      </c>
      <c r="Y752" s="2" t="str" cm="1">
        <f t="array" ref="Y752">_xlfn.IFS(X752="yellow",Z752,X752="white",Z752,X752="grey",Z752,X752="green","",X752&lt;&gt;"green",Z752)</f>
        <v/>
      </c>
      <c r="Z752" s="2">
        <v>738</v>
      </c>
      <c r="AA752" s="2">
        <v>2</v>
      </c>
      <c r="AB752" s="2">
        <v>1</v>
      </c>
      <c r="AC752" s="3"/>
    </row>
    <row r="753" spans="15:29" ht="15.75" customHeight="1" x14ac:dyDescent="0.25">
      <c r="O753" s="3"/>
      <c r="V753" s="3"/>
      <c r="W753" s="23" t="s">
        <v>2485</v>
      </c>
      <c r="X753" s="21" t="s">
        <v>218</v>
      </c>
      <c r="Y753" s="2" t="str" cm="1">
        <f t="array" ref="Y753">_xlfn.IFS(X753="yellow",Z753,X753="white",Z753,X753="grey",Z753,X753="green","",X753&lt;&gt;"green",Z753)</f>
        <v/>
      </c>
      <c r="Z753" s="2">
        <v>739</v>
      </c>
      <c r="AA753" s="2">
        <v>2</v>
      </c>
      <c r="AB753" s="2">
        <v>1</v>
      </c>
      <c r="AC753" s="3"/>
    </row>
    <row r="754" spans="15:29" ht="15.75" customHeight="1" x14ac:dyDescent="0.25">
      <c r="O754" s="3"/>
      <c r="V754" s="3"/>
      <c r="W754" s="23" t="s">
        <v>2486</v>
      </c>
      <c r="X754" s="21" t="s">
        <v>218</v>
      </c>
      <c r="Y754" s="2" t="str" cm="1">
        <f t="array" ref="Y754">_xlfn.IFS(X754="yellow",Z754,X754="white",Z754,X754="grey",Z754,X754="green","",X754&lt;&gt;"green",Z754)</f>
        <v/>
      </c>
      <c r="Z754" s="2">
        <v>740</v>
      </c>
      <c r="AA754" s="2">
        <v>2</v>
      </c>
      <c r="AB754" s="2">
        <v>1</v>
      </c>
      <c r="AC754" s="3"/>
    </row>
    <row r="755" spans="15:29" ht="15.75" customHeight="1" x14ac:dyDescent="0.25">
      <c r="O755" s="3"/>
      <c r="V755" s="3"/>
      <c r="W755" s="23" t="s">
        <v>2487</v>
      </c>
      <c r="X755" s="21" t="s">
        <v>218</v>
      </c>
      <c r="Y755" s="2" t="str" cm="1">
        <f t="array" ref="Y755">_xlfn.IFS(X755="yellow",Z755,X755="white",Z755,X755="grey",Z755,X755="green","",X755&lt;&gt;"green",Z755)</f>
        <v/>
      </c>
      <c r="Z755" s="2">
        <v>741</v>
      </c>
      <c r="AA755" s="2">
        <v>2</v>
      </c>
      <c r="AB755" s="2">
        <v>1</v>
      </c>
      <c r="AC755" s="3"/>
    </row>
    <row r="756" spans="15:29" ht="15.75" customHeight="1" x14ac:dyDescent="0.25">
      <c r="O756" s="3"/>
      <c r="V756" s="3"/>
      <c r="W756" s="23" t="s">
        <v>2488</v>
      </c>
      <c r="X756" s="21" t="s">
        <v>218</v>
      </c>
      <c r="Y756" s="2" t="str" cm="1">
        <f t="array" ref="Y756">_xlfn.IFS(X756="yellow",Z756,X756="white",Z756,X756="grey",Z756,X756="green","",X756&lt;&gt;"green",Z756)</f>
        <v/>
      </c>
      <c r="Z756" s="2">
        <v>742</v>
      </c>
      <c r="AA756" s="2">
        <v>2</v>
      </c>
      <c r="AB756" s="2">
        <v>1</v>
      </c>
      <c r="AC756" s="3"/>
    </row>
    <row r="757" spans="15:29" ht="15.75" customHeight="1" x14ac:dyDescent="0.25">
      <c r="O757" s="3"/>
      <c r="V757" s="3"/>
      <c r="W757" s="23" t="s">
        <v>2489</v>
      </c>
      <c r="X757" s="21" t="s">
        <v>218</v>
      </c>
      <c r="Y757" s="2" t="str" cm="1">
        <f t="array" ref="Y757">_xlfn.IFS(X757="yellow",Z757,X757="white",Z757,X757="grey",Z757,X757="green","",X757&lt;&gt;"green",Z757)</f>
        <v/>
      </c>
      <c r="Z757" s="2">
        <v>743</v>
      </c>
      <c r="AA757" s="2">
        <v>2</v>
      </c>
      <c r="AB757" s="2">
        <v>1</v>
      </c>
      <c r="AC757" s="3"/>
    </row>
    <row r="758" spans="15:29" ht="15.75" customHeight="1" x14ac:dyDescent="0.25">
      <c r="O758" s="3"/>
      <c r="V758" s="3"/>
      <c r="W758" s="23" t="s">
        <v>2490</v>
      </c>
      <c r="X758" s="21" t="s">
        <v>218</v>
      </c>
      <c r="Y758" s="2" t="str" cm="1">
        <f t="array" ref="Y758">_xlfn.IFS(X758="yellow",Z758,X758="white",Z758,X758="grey",Z758,X758="green","",X758&lt;&gt;"green",Z758)</f>
        <v/>
      </c>
      <c r="Z758" s="2">
        <v>744</v>
      </c>
      <c r="AA758" s="2">
        <v>2</v>
      </c>
      <c r="AB758" s="2">
        <v>1</v>
      </c>
      <c r="AC758" s="3"/>
    </row>
    <row r="759" spans="15:29" ht="15.75" customHeight="1" x14ac:dyDescent="0.25">
      <c r="O759" s="3"/>
      <c r="V759" s="3"/>
      <c r="W759" s="23" t="s">
        <v>2491</v>
      </c>
      <c r="X759" s="21" t="s">
        <v>218</v>
      </c>
      <c r="Y759" s="2" t="str" cm="1">
        <f t="array" ref="Y759">_xlfn.IFS(X759="yellow",Z759,X759="white",Z759,X759="grey",Z759,X759="green","",X759&lt;&gt;"green",Z759)</f>
        <v/>
      </c>
      <c r="Z759" s="2">
        <v>745</v>
      </c>
      <c r="AA759" s="2">
        <v>2</v>
      </c>
      <c r="AB759" s="2">
        <v>1</v>
      </c>
      <c r="AC759" s="3"/>
    </row>
    <row r="760" spans="15:29" ht="15.75" customHeight="1" x14ac:dyDescent="0.25">
      <c r="O760" s="3"/>
      <c r="V760" s="3"/>
      <c r="W760" s="23" t="s">
        <v>2492</v>
      </c>
      <c r="X760" s="21" t="s">
        <v>218</v>
      </c>
      <c r="Y760" s="2" t="str" cm="1">
        <f t="array" ref="Y760">_xlfn.IFS(X760="yellow",Z760,X760="white",Z760,X760="grey",Z760,X760="green","",X760&lt;&gt;"green",Z760)</f>
        <v/>
      </c>
      <c r="Z760" s="2">
        <v>746</v>
      </c>
      <c r="AA760" s="2">
        <v>2</v>
      </c>
      <c r="AB760" s="2">
        <v>1</v>
      </c>
      <c r="AC760" s="3"/>
    </row>
    <row r="761" spans="15:29" ht="15.75" customHeight="1" x14ac:dyDescent="0.25">
      <c r="O761" s="3"/>
      <c r="V761" s="3"/>
      <c r="W761" s="23" t="s">
        <v>2493</v>
      </c>
      <c r="X761" s="21" t="s">
        <v>218</v>
      </c>
      <c r="Y761" s="2" t="str" cm="1">
        <f t="array" ref="Y761">_xlfn.IFS(X761="yellow",Z761,X761="white",Z761,X761="grey",Z761,X761="green","",X761&lt;&gt;"green",Z761)</f>
        <v/>
      </c>
      <c r="Z761" s="2">
        <v>747</v>
      </c>
      <c r="AA761" s="2">
        <v>2</v>
      </c>
      <c r="AB761" s="2">
        <v>1</v>
      </c>
      <c r="AC761" s="3"/>
    </row>
    <row r="762" spans="15:29" ht="15.75" customHeight="1" x14ac:dyDescent="0.25">
      <c r="O762" s="3"/>
      <c r="V762" s="3"/>
      <c r="W762" s="23" t="s">
        <v>2494</v>
      </c>
      <c r="X762" s="21" t="s">
        <v>218</v>
      </c>
      <c r="Y762" s="2" t="str" cm="1">
        <f t="array" ref="Y762">_xlfn.IFS(X762="yellow",Z762,X762="white",Z762,X762="grey",Z762,X762="green","",X762&lt;&gt;"green",Z762)</f>
        <v/>
      </c>
      <c r="Z762" s="2">
        <v>748</v>
      </c>
      <c r="AA762" s="2">
        <v>2</v>
      </c>
      <c r="AB762" s="2">
        <v>1</v>
      </c>
      <c r="AC762" s="3"/>
    </row>
    <row r="763" spans="15:29" ht="15.75" customHeight="1" x14ac:dyDescent="0.25">
      <c r="O763" s="3"/>
      <c r="V763" s="3"/>
      <c r="W763" s="23" t="s">
        <v>2495</v>
      </c>
      <c r="X763" s="21" t="s">
        <v>218</v>
      </c>
      <c r="Y763" s="2" t="str" cm="1">
        <f t="array" ref="Y763">_xlfn.IFS(X763="yellow",Z763,X763="white",Z763,X763="grey",Z763,X763="green","",X763&lt;&gt;"green",Z763)</f>
        <v/>
      </c>
      <c r="Z763" s="2">
        <v>749</v>
      </c>
      <c r="AA763" s="2">
        <v>2</v>
      </c>
      <c r="AB763" s="2">
        <v>1</v>
      </c>
      <c r="AC763" s="3"/>
    </row>
    <row r="764" spans="15:29" ht="15.75" customHeight="1" x14ac:dyDescent="0.25">
      <c r="O764" s="3"/>
      <c r="V764" s="3"/>
      <c r="W764" s="23" t="s">
        <v>2496</v>
      </c>
      <c r="X764" s="21" t="s">
        <v>218</v>
      </c>
      <c r="Y764" s="2" t="str" cm="1">
        <f t="array" ref="Y764">_xlfn.IFS(X764="yellow",Z764,X764="white",Z764,X764="grey",Z764,X764="green","",X764&lt;&gt;"green",Z764)</f>
        <v/>
      </c>
      <c r="Z764" s="2">
        <v>750</v>
      </c>
      <c r="AA764" s="2">
        <v>2</v>
      </c>
      <c r="AB764" s="2">
        <v>1</v>
      </c>
      <c r="AC764" s="3"/>
    </row>
    <row r="765" spans="15:29" ht="15.75" customHeight="1" x14ac:dyDescent="0.25">
      <c r="O765" s="3"/>
      <c r="V765" s="3"/>
      <c r="W765" s="23" t="s">
        <v>2497</v>
      </c>
      <c r="X765" s="21" t="s">
        <v>218</v>
      </c>
      <c r="Y765" s="2" t="str" cm="1">
        <f t="array" ref="Y765">_xlfn.IFS(X765="yellow",Z765,X765="white",Z765,X765="grey",Z765,X765="green","",X765&lt;&gt;"green",Z765)</f>
        <v/>
      </c>
      <c r="Z765" s="2">
        <v>751</v>
      </c>
      <c r="AA765" s="2">
        <v>2</v>
      </c>
      <c r="AB765" s="2">
        <v>1</v>
      </c>
      <c r="AC765" s="3"/>
    </row>
    <row r="766" spans="15:29" ht="15.75" customHeight="1" x14ac:dyDescent="0.25">
      <c r="O766" s="3"/>
      <c r="V766" s="3"/>
      <c r="W766" s="23" t="s">
        <v>2498</v>
      </c>
      <c r="X766" s="21" t="s">
        <v>218</v>
      </c>
      <c r="Y766" s="2" t="str" cm="1">
        <f t="array" ref="Y766">_xlfn.IFS(X766="yellow",Z766,X766="white",Z766,X766="grey",Z766,X766="green","",X766&lt;&gt;"green",Z766)</f>
        <v/>
      </c>
      <c r="Z766" s="2">
        <v>752</v>
      </c>
      <c r="AA766" s="2">
        <v>2</v>
      </c>
      <c r="AB766" s="2">
        <v>1</v>
      </c>
      <c r="AC766" s="3"/>
    </row>
    <row r="767" spans="15:29" ht="15.75" customHeight="1" x14ac:dyDescent="0.25">
      <c r="O767" s="3"/>
      <c r="V767" s="3"/>
      <c r="W767" s="23" t="s">
        <v>2499</v>
      </c>
      <c r="X767" s="21" t="s">
        <v>218</v>
      </c>
      <c r="Y767" s="2" t="str" cm="1">
        <f t="array" ref="Y767">_xlfn.IFS(X767="yellow",Z767,X767="white",Z767,X767="grey",Z767,X767="green","",X767&lt;&gt;"green",Z767)</f>
        <v/>
      </c>
      <c r="Z767" s="2">
        <v>753</v>
      </c>
      <c r="AA767" s="2">
        <v>2</v>
      </c>
      <c r="AB767" s="2">
        <v>1</v>
      </c>
      <c r="AC767" s="3"/>
    </row>
    <row r="768" spans="15:29" ht="15.75" customHeight="1" x14ac:dyDescent="0.25">
      <c r="O768" s="3"/>
      <c r="V768" s="3"/>
      <c r="W768" s="23" t="s">
        <v>2500</v>
      </c>
      <c r="X768" s="21" t="s">
        <v>218</v>
      </c>
      <c r="Y768" s="2" t="str" cm="1">
        <f t="array" ref="Y768">_xlfn.IFS(X768="yellow",Z768,X768="white",Z768,X768="grey",Z768,X768="green","",X768&lt;&gt;"green",Z768)</f>
        <v/>
      </c>
      <c r="Z768" s="2">
        <v>754</v>
      </c>
      <c r="AA768" s="2">
        <v>2</v>
      </c>
      <c r="AB768" s="2">
        <v>1</v>
      </c>
      <c r="AC768" s="3"/>
    </row>
    <row r="769" spans="15:29" ht="15.75" customHeight="1" x14ac:dyDescent="0.25">
      <c r="O769" s="3"/>
      <c r="V769" s="3"/>
      <c r="W769" s="23" t="s">
        <v>2501</v>
      </c>
      <c r="X769" s="21" t="s">
        <v>218</v>
      </c>
      <c r="Y769" s="2" t="str" cm="1">
        <f t="array" ref="Y769">_xlfn.IFS(X769="yellow",Z769,X769="white",Z769,X769="grey",Z769,X769="green","",X769&lt;&gt;"green",Z769)</f>
        <v/>
      </c>
      <c r="Z769" s="2">
        <v>755</v>
      </c>
      <c r="AA769" s="2">
        <v>2</v>
      </c>
      <c r="AB769" s="2">
        <v>1</v>
      </c>
      <c r="AC769" s="3"/>
    </row>
    <row r="770" spans="15:29" ht="15.75" customHeight="1" x14ac:dyDescent="0.25">
      <c r="O770" s="3"/>
      <c r="V770" s="3"/>
      <c r="W770" s="23" t="s">
        <v>2502</v>
      </c>
      <c r="X770" s="21" t="s">
        <v>218</v>
      </c>
      <c r="Y770" s="2" t="str" cm="1">
        <f t="array" ref="Y770">_xlfn.IFS(X770="yellow",Z770,X770="white",Z770,X770="grey",Z770,X770="green","",X770&lt;&gt;"green",Z770)</f>
        <v/>
      </c>
      <c r="Z770" s="2">
        <v>756</v>
      </c>
      <c r="AA770" s="2">
        <v>2</v>
      </c>
      <c r="AB770" s="2">
        <v>1</v>
      </c>
      <c r="AC770" s="3"/>
    </row>
    <row r="771" spans="15:29" ht="15.75" customHeight="1" x14ac:dyDescent="0.25">
      <c r="O771" s="3"/>
      <c r="V771" s="3"/>
      <c r="W771" s="23" t="s">
        <v>2503</v>
      </c>
      <c r="X771" s="21" t="s">
        <v>218</v>
      </c>
      <c r="Y771" s="2" t="str" cm="1">
        <f t="array" ref="Y771">_xlfn.IFS(X771="yellow",Z771,X771="white",Z771,X771="grey",Z771,X771="green","",X771&lt;&gt;"green",Z771)</f>
        <v/>
      </c>
      <c r="Z771" s="2">
        <v>757</v>
      </c>
      <c r="AA771" s="2">
        <v>2</v>
      </c>
      <c r="AB771" s="2">
        <v>1</v>
      </c>
      <c r="AC771" s="3"/>
    </row>
    <row r="772" spans="15:29" ht="15.75" customHeight="1" x14ac:dyDescent="0.25">
      <c r="O772" s="3"/>
      <c r="V772" s="3"/>
      <c r="W772" s="23" t="s">
        <v>2504</v>
      </c>
      <c r="X772" s="21" t="s">
        <v>218</v>
      </c>
      <c r="Y772" s="2" t="str" cm="1">
        <f t="array" ref="Y772">_xlfn.IFS(X772="yellow",Z772,X772="white",Z772,X772="grey",Z772,X772="green","",X772&lt;&gt;"green",Z772)</f>
        <v/>
      </c>
      <c r="Z772" s="2">
        <v>758</v>
      </c>
      <c r="AA772" s="2">
        <v>2</v>
      </c>
      <c r="AB772" s="2">
        <v>1</v>
      </c>
      <c r="AC772" s="3"/>
    </row>
    <row r="773" spans="15:29" ht="15.75" customHeight="1" x14ac:dyDescent="0.25">
      <c r="O773" s="3"/>
      <c r="V773" s="3"/>
      <c r="W773" s="23" t="s">
        <v>2505</v>
      </c>
      <c r="X773" s="21" t="s">
        <v>218</v>
      </c>
      <c r="Y773" s="2" t="str" cm="1">
        <f t="array" ref="Y773">_xlfn.IFS(X773="yellow",Z773,X773="white",Z773,X773="grey",Z773,X773="green","",X773&lt;&gt;"green",Z773)</f>
        <v/>
      </c>
      <c r="Z773" s="2">
        <v>759</v>
      </c>
      <c r="AA773" s="2">
        <v>2</v>
      </c>
      <c r="AB773" s="2">
        <v>1</v>
      </c>
      <c r="AC773" s="3"/>
    </row>
    <row r="774" spans="15:29" ht="15.75" customHeight="1" x14ac:dyDescent="0.25">
      <c r="O774" s="3"/>
      <c r="V774" s="3"/>
      <c r="W774" s="23" t="s">
        <v>2506</v>
      </c>
      <c r="X774" s="21" t="s">
        <v>218</v>
      </c>
      <c r="Y774" s="2" t="str" cm="1">
        <f t="array" ref="Y774">_xlfn.IFS(X774="yellow",Z774,X774="white",Z774,X774="grey",Z774,X774="green","",X774&lt;&gt;"green",Z774)</f>
        <v/>
      </c>
      <c r="Z774" s="2">
        <v>760</v>
      </c>
      <c r="AA774" s="2">
        <v>2</v>
      </c>
      <c r="AB774" s="2">
        <v>1</v>
      </c>
      <c r="AC774" s="3"/>
    </row>
    <row r="775" spans="15:29" ht="15.75" customHeight="1" x14ac:dyDescent="0.25">
      <c r="O775" s="3"/>
      <c r="V775" s="3"/>
      <c r="W775" s="23" t="s">
        <v>2507</v>
      </c>
      <c r="X775" s="21" t="s">
        <v>218</v>
      </c>
      <c r="Y775" s="2" t="str" cm="1">
        <f t="array" ref="Y775">_xlfn.IFS(X775="yellow",Z775,X775="white",Z775,X775="grey",Z775,X775="green","",X775&lt;&gt;"green",Z775)</f>
        <v/>
      </c>
      <c r="Z775" s="2">
        <v>761</v>
      </c>
      <c r="AA775" s="2">
        <v>2</v>
      </c>
      <c r="AB775" s="2">
        <v>1</v>
      </c>
      <c r="AC775" s="3"/>
    </row>
    <row r="776" spans="15:29" ht="15.75" customHeight="1" x14ac:dyDescent="0.25">
      <c r="O776" s="3"/>
      <c r="V776" s="3"/>
      <c r="W776" s="23" t="s">
        <v>2508</v>
      </c>
      <c r="X776" s="21" t="s">
        <v>218</v>
      </c>
      <c r="Y776" s="2" t="str" cm="1">
        <f t="array" ref="Y776">_xlfn.IFS(X776="yellow",Z776,X776="white",Z776,X776="grey",Z776,X776="green","",X776&lt;&gt;"green",Z776)</f>
        <v/>
      </c>
      <c r="Z776" s="2">
        <v>762</v>
      </c>
      <c r="AA776" s="2">
        <v>2</v>
      </c>
      <c r="AB776" s="2">
        <v>1</v>
      </c>
      <c r="AC776" s="3"/>
    </row>
    <row r="777" spans="15:29" ht="15.75" customHeight="1" x14ac:dyDescent="0.25">
      <c r="O777" s="3"/>
      <c r="V777" s="3"/>
      <c r="W777" s="23" t="s">
        <v>2509</v>
      </c>
      <c r="X777" s="21" t="s">
        <v>218</v>
      </c>
      <c r="Y777" s="2" t="str" cm="1">
        <f t="array" ref="Y777">_xlfn.IFS(X777="yellow",Z777,X777="white",Z777,X777="grey",Z777,X777="green","",X777&lt;&gt;"green",Z777)</f>
        <v/>
      </c>
      <c r="Z777" s="2">
        <v>763</v>
      </c>
      <c r="AA777" s="2">
        <v>2</v>
      </c>
      <c r="AB777" s="2">
        <v>1</v>
      </c>
      <c r="AC777" s="3"/>
    </row>
    <row r="778" spans="15:29" ht="15.75" customHeight="1" x14ac:dyDescent="0.25">
      <c r="O778" s="3"/>
      <c r="V778" s="3"/>
      <c r="W778" s="23" t="s">
        <v>2510</v>
      </c>
      <c r="X778" s="21" t="s">
        <v>218</v>
      </c>
      <c r="Y778" s="2" t="str" cm="1">
        <f t="array" ref="Y778">_xlfn.IFS(X778="yellow",Z778,X778="white",Z778,X778="grey",Z778,X778="green","",X778&lt;&gt;"green",Z778)</f>
        <v/>
      </c>
      <c r="Z778" s="2">
        <v>764</v>
      </c>
      <c r="AA778" s="2">
        <v>2</v>
      </c>
      <c r="AB778" s="2">
        <v>1</v>
      </c>
      <c r="AC778" s="3"/>
    </row>
    <row r="779" spans="15:29" ht="15.75" customHeight="1" x14ac:dyDescent="0.25">
      <c r="O779" s="3"/>
      <c r="V779" s="3"/>
      <c r="W779" s="23" t="s">
        <v>2511</v>
      </c>
      <c r="X779" s="21" t="s">
        <v>218</v>
      </c>
      <c r="Y779" s="2" t="str" cm="1">
        <f t="array" ref="Y779">_xlfn.IFS(X779="yellow",Z779,X779="white",Z779,X779="grey",Z779,X779="green","",X779&lt;&gt;"green",Z779)</f>
        <v/>
      </c>
      <c r="Z779" s="2">
        <v>765</v>
      </c>
      <c r="AA779" s="2">
        <v>2</v>
      </c>
      <c r="AB779" s="2">
        <v>1</v>
      </c>
      <c r="AC779" s="3"/>
    </row>
    <row r="780" spans="15:29" ht="15.75" customHeight="1" x14ac:dyDescent="0.25">
      <c r="O780" s="3"/>
      <c r="V780" s="3"/>
      <c r="W780" s="23" t="s">
        <v>2512</v>
      </c>
      <c r="X780" s="21" t="s">
        <v>218</v>
      </c>
      <c r="Y780" s="2" t="str" cm="1">
        <f t="array" ref="Y780">_xlfn.IFS(X780="yellow",Z780,X780="white",Z780,X780="grey",Z780,X780="green","",X780&lt;&gt;"green",Z780)</f>
        <v/>
      </c>
      <c r="Z780" s="2">
        <v>766</v>
      </c>
      <c r="AA780" s="2">
        <v>2</v>
      </c>
      <c r="AB780" s="2">
        <v>1</v>
      </c>
      <c r="AC780" s="3"/>
    </row>
    <row r="781" spans="15:29" ht="15.75" customHeight="1" x14ac:dyDescent="0.25">
      <c r="O781" s="3"/>
      <c r="V781" s="3"/>
      <c r="W781" s="23" t="s">
        <v>2513</v>
      </c>
      <c r="X781" s="21" t="s">
        <v>218</v>
      </c>
      <c r="Y781" s="2" t="str" cm="1">
        <f t="array" ref="Y781">_xlfn.IFS(X781="yellow",Z781,X781="white",Z781,X781="grey",Z781,X781="green","",X781&lt;&gt;"green",Z781)</f>
        <v/>
      </c>
      <c r="Z781" s="2">
        <v>767</v>
      </c>
      <c r="AA781" s="2">
        <v>2</v>
      </c>
      <c r="AB781" s="2">
        <v>1</v>
      </c>
      <c r="AC781" s="3"/>
    </row>
    <row r="782" spans="15:29" ht="15.75" customHeight="1" x14ac:dyDescent="0.25">
      <c r="O782" s="3"/>
      <c r="V782" s="3"/>
      <c r="W782" s="23" t="s">
        <v>2514</v>
      </c>
      <c r="X782" s="21" t="s">
        <v>218</v>
      </c>
      <c r="Y782" s="2" t="str" cm="1">
        <f t="array" ref="Y782">_xlfn.IFS(X782="yellow",Z782,X782="white",Z782,X782="grey",Z782,X782="green","",X782&lt;&gt;"green",Z782)</f>
        <v/>
      </c>
      <c r="Z782" s="2">
        <v>768</v>
      </c>
      <c r="AA782" s="2">
        <v>2</v>
      </c>
      <c r="AB782" s="2">
        <v>1</v>
      </c>
      <c r="AC782" s="3"/>
    </row>
    <row r="783" spans="15:29" ht="15.75" customHeight="1" x14ac:dyDescent="0.25">
      <c r="O783" s="3"/>
      <c r="V783" s="3"/>
      <c r="W783" s="23" t="s">
        <v>2515</v>
      </c>
      <c r="X783" s="21" t="s">
        <v>218</v>
      </c>
      <c r="Y783" s="2" t="str" cm="1">
        <f t="array" ref="Y783">_xlfn.IFS(X783="yellow",Z783,X783="white",Z783,X783="grey",Z783,X783="green","",X783&lt;&gt;"green",Z783)</f>
        <v/>
      </c>
      <c r="Z783" s="2">
        <v>769</v>
      </c>
      <c r="AA783" s="2">
        <v>2</v>
      </c>
      <c r="AB783" s="2">
        <v>1</v>
      </c>
      <c r="AC783" s="3"/>
    </row>
    <row r="784" spans="15:29" ht="15.75" customHeight="1" x14ac:dyDescent="0.25">
      <c r="O784" s="3"/>
      <c r="V784" s="3"/>
      <c r="W784" s="23" t="s">
        <v>2516</v>
      </c>
      <c r="X784" s="21" t="s">
        <v>218</v>
      </c>
      <c r="Y784" s="2" t="str" cm="1">
        <f t="array" ref="Y784">_xlfn.IFS(X784="yellow",Z784,X784="white",Z784,X784="grey",Z784,X784="green","",X784&lt;&gt;"green",Z784)</f>
        <v/>
      </c>
      <c r="Z784" s="2">
        <v>770</v>
      </c>
      <c r="AA784" s="2">
        <v>2</v>
      </c>
      <c r="AB784" s="2">
        <v>1</v>
      </c>
      <c r="AC784" s="3"/>
    </row>
    <row r="785" spans="15:29" ht="15.75" customHeight="1" x14ac:dyDescent="0.25">
      <c r="O785" s="3"/>
      <c r="V785" s="3"/>
      <c r="W785" s="23" t="s">
        <v>2517</v>
      </c>
      <c r="X785" s="21" t="s">
        <v>218</v>
      </c>
      <c r="Y785" s="2" t="str" cm="1">
        <f t="array" ref="Y785">_xlfn.IFS(X785="yellow",Z785,X785="white",Z785,X785="grey",Z785,X785="green","",X785&lt;&gt;"green",Z785)</f>
        <v/>
      </c>
      <c r="Z785" s="2">
        <v>771</v>
      </c>
      <c r="AA785" s="2">
        <v>2</v>
      </c>
      <c r="AB785" s="2">
        <v>1</v>
      </c>
      <c r="AC785" s="3"/>
    </row>
    <row r="786" spans="15:29" ht="15.75" customHeight="1" x14ac:dyDescent="0.25">
      <c r="O786" s="3"/>
      <c r="V786" s="3"/>
      <c r="W786" s="23" t="s">
        <v>2518</v>
      </c>
      <c r="X786" s="21" t="s">
        <v>218</v>
      </c>
      <c r="Y786" s="2" t="str" cm="1">
        <f t="array" ref="Y786">_xlfn.IFS(X786="yellow",Z786,X786="white",Z786,X786="grey",Z786,X786="green","",X786&lt;&gt;"green",Z786)</f>
        <v/>
      </c>
      <c r="Z786" s="2">
        <v>772</v>
      </c>
      <c r="AA786" s="2">
        <v>2</v>
      </c>
      <c r="AB786" s="2">
        <v>1</v>
      </c>
      <c r="AC786" s="3"/>
    </row>
    <row r="787" spans="15:29" ht="15.75" customHeight="1" x14ac:dyDescent="0.25">
      <c r="O787" s="3"/>
      <c r="V787" s="3"/>
      <c r="W787" s="23" t="s">
        <v>2519</v>
      </c>
      <c r="X787" s="21" t="s">
        <v>218</v>
      </c>
      <c r="Y787" s="2" t="str" cm="1">
        <f t="array" ref="Y787">_xlfn.IFS(X787="yellow",Z787,X787="white",Z787,X787="grey",Z787,X787="green","",X787&lt;&gt;"green",Z787)</f>
        <v/>
      </c>
      <c r="Z787" s="2">
        <v>773</v>
      </c>
      <c r="AA787" s="2">
        <v>2</v>
      </c>
      <c r="AB787" s="2">
        <v>1</v>
      </c>
      <c r="AC787" s="3"/>
    </row>
    <row r="788" spans="15:29" ht="15.75" customHeight="1" x14ac:dyDescent="0.25">
      <c r="O788" s="3"/>
      <c r="V788" s="3"/>
      <c r="W788" s="23" t="s">
        <v>2520</v>
      </c>
      <c r="X788" s="21" t="s">
        <v>218</v>
      </c>
      <c r="Y788" s="2" t="str" cm="1">
        <f t="array" ref="Y788">_xlfn.IFS(X788="yellow",Z788,X788="white",Z788,X788="grey",Z788,X788="green","",X788&lt;&gt;"green",Z788)</f>
        <v/>
      </c>
      <c r="Z788" s="2">
        <v>774</v>
      </c>
      <c r="AA788" s="2">
        <v>2</v>
      </c>
      <c r="AB788" s="2">
        <v>1</v>
      </c>
      <c r="AC788" s="3"/>
    </row>
    <row r="789" spans="15:29" ht="15.75" customHeight="1" x14ac:dyDescent="0.25">
      <c r="O789" s="3"/>
      <c r="V789" s="3"/>
      <c r="W789" s="23" t="s">
        <v>2521</v>
      </c>
      <c r="X789" s="21" t="s">
        <v>218</v>
      </c>
      <c r="Y789" s="2" t="str" cm="1">
        <f t="array" ref="Y789">_xlfn.IFS(X789="yellow",Z789,X789="white",Z789,X789="grey",Z789,X789="green","",X789&lt;&gt;"green",Z789)</f>
        <v/>
      </c>
      <c r="Z789" s="2">
        <v>775</v>
      </c>
      <c r="AA789" s="2">
        <v>2</v>
      </c>
      <c r="AB789" s="2">
        <v>1</v>
      </c>
      <c r="AC789" s="3"/>
    </row>
    <row r="790" spans="15:29" ht="15.75" customHeight="1" x14ac:dyDescent="0.25">
      <c r="O790" s="3"/>
      <c r="V790" s="3"/>
      <c r="W790" s="23" t="s">
        <v>2522</v>
      </c>
      <c r="X790" s="21" t="s">
        <v>218</v>
      </c>
      <c r="Y790" s="2" t="str" cm="1">
        <f t="array" ref="Y790">_xlfn.IFS(X790="yellow",Z790,X790="white",Z790,X790="grey",Z790,X790="green","",X790&lt;&gt;"green",Z790)</f>
        <v/>
      </c>
      <c r="Z790" s="2">
        <v>776</v>
      </c>
      <c r="AA790" s="2">
        <v>2</v>
      </c>
      <c r="AB790" s="2">
        <v>1</v>
      </c>
      <c r="AC790" s="3"/>
    </row>
    <row r="791" spans="15:29" ht="15.75" customHeight="1" x14ac:dyDescent="0.25">
      <c r="O791" s="3"/>
      <c r="V791" s="3"/>
      <c r="W791" s="23" t="s">
        <v>2523</v>
      </c>
      <c r="X791" s="21" t="s">
        <v>218</v>
      </c>
      <c r="Y791" s="2" t="str" cm="1">
        <f t="array" ref="Y791">_xlfn.IFS(X791="yellow",Z791,X791="white",Z791,X791="grey",Z791,X791="green","",X791&lt;&gt;"green",Z791)</f>
        <v/>
      </c>
      <c r="Z791" s="2">
        <v>777</v>
      </c>
      <c r="AA791" s="2">
        <v>2</v>
      </c>
      <c r="AB791" s="2">
        <v>1</v>
      </c>
      <c r="AC791" s="3"/>
    </row>
    <row r="792" spans="15:29" ht="15.75" customHeight="1" x14ac:dyDescent="0.25">
      <c r="O792" s="3"/>
      <c r="V792" s="3"/>
      <c r="W792" s="23" t="s">
        <v>2524</v>
      </c>
      <c r="X792" s="21" t="s">
        <v>218</v>
      </c>
      <c r="Y792" s="2" t="str" cm="1">
        <f t="array" ref="Y792">_xlfn.IFS(X792="yellow",Z792,X792="white",Z792,X792="grey",Z792,X792="green","",X792&lt;&gt;"green",Z792)</f>
        <v/>
      </c>
      <c r="Z792" s="2">
        <v>778</v>
      </c>
      <c r="AA792" s="2">
        <v>2</v>
      </c>
      <c r="AB792" s="2">
        <v>1</v>
      </c>
      <c r="AC792" s="3"/>
    </row>
    <row r="793" spans="15:29" ht="15.75" customHeight="1" x14ac:dyDescent="0.25">
      <c r="O793" s="3"/>
      <c r="V793" s="3"/>
      <c r="W793" s="23" t="s">
        <v>2525</v>
      </c>
      <c r="X793" s="21" t="s">
        <v>218</v>
      </c>
      <c r="Y793" s="2" t="str" cm="1">
        <f t="array" ref="Y793">_xlfn.IFS(X793="yellow",Z793,X793="white",Z793,X793="grey",Z793,X793="green","",X793&lt;&gt;"green",Z793)</f>
        <v/>
      </c>
      <c r="Z793" s="2">
        <v>779</v>
      </c>
      <c r="AA793" s="2">
        <v>2</v>
      </c>
      <c r="AB793" s="2">
        <v>1</v>
      </c>
      <c r="AC793" s="3"/>
    </row>
    <row r="794" spans="15:29" ht="15.75" customHeight="1" x14ac:dyDescent="0.25">
      <c r="O794" s="3"/>
      <c r="V794" s="3"/>
      <c r="W794" s="23" t="s">
        <v>2526</v>
      </c>
      <c r="X794" s="21" t="s">
        <v>218</v>
      </c>
      <c r="Y794" s="2" t="str" cm="1">
        <f t="array" ref="Y794">_xlfn.IFS(X794="yellow",Z794,X794="white",Z794,X794="grey",Z794,X794="green","",X794&lt;&gt;"green",Z794)</f>
        <v/>
      </c>
      <c r="Z794" s="2">
        <v>780</v>
      </c>
      <c r="AA794" s="2">
        <v>2</v>
      </c>
      <c r="AB794" s="2">
        <v>1</v>
      </c>
      <c r="AC794" s="3"/>
    </row>
    <row r="795" spans="15:29" ht="15.75" customHeight="1" x14ac:dyDescent="0.25">
      <c r="O795" s="3"/>
      <c r="V795" s="3"/>
      <c r="W795" s="23" t="s">
        <v>2527</v>
      </c>
      <c r="X795" s="21" t="s">
        <v>218</v>
      </c>
      <c r="Y795" s="2" t="str" cm="1">
        <f t="array" ref="Y795">_xlfn.IFS(X795="yellow",Z795,X795="white",Z795,X795="grey",Z795,X795="green","",X795&lt;&gt;"green",Z795)</f>
        <v/>
      </c>
      <c r="Z795" s="2">
        <v>781</v>
      </c>
      <c r="AA795" s="2">
        <v>2</v>
      </c>
      <c r="AB795" s="2">
        <v>1</v>
      </c>
      <c r="AC795" s="3"/>
    </row>
    <row r="796" spans="15:29" ht="15.75" customHeight="1" x14ac:dyDescent="0.25">
      <c r="O796" s="3"/>
      <c r="V796" s="3"/>
      <c r="W796" s="23" t="s">
        <v>2528</v>
      </c>
      <c r="X796" s="21" t="s">
        <v>218</v>
      </c>
      <c r="Y796" s="2" t="str" cm="1">
        <f t="array" ref="Y796">_xlfn.IFS(X796="yellow",Z796,X796="white",Z796,X796="grey",Z796,X796="green","",X796&lt;&gt;"green",Z796)</f>
        <v/>
      </c>
      <c r="Z796" s="2">
        <v>782</v>
      </c>
      <c r="AA796" s="2">
        <v>2</v>
      </c>
      <c r="AB796" s="2">
        <v>1</v>
      </c>
      <c r="AC796" s="3"/>
    </row>
    <row r="797" spans="15:29" ht="15.75" customHeight="1" x14ac:dyDescent="0.25">
      <c r="O797" s="3"/>
      <c r="V797" s="3"/>
      <c r="W797" s="23" t="s">
        <v>2529</v>
      </c>
      <c r="X797" s="21" t="s">
        <v>218</v>
      </c>
      <c r="Y797" s="2" t="str" cm="1">
        <f t="array" ref="Y797">_xlfn.IFS(X797="yellow",Z797,X797="white",Z797,X797="grey",Z797,X797="green","",X797&lt;&gt;"green",Z797)</f>
        <v/>
      </c>
      <c r="Z797" s="2">
        <v>783</v>
      </c>
      <c r="AA797" s="2">
        <v>2</v>
      </c>
      <c r="AB797" s="2">
        <v>1</v>
      </c>
      <c r="AC797" s="3"/>
    </row>
    <row r="798" spans="15:29" ht="15.75" customHeight="1" x14ac:dyDescent="0.25">
      <c r="O798" s="3"/>
      <c r="V798" s="3"/>
      <c r="W798" s="23" t="s">
        <v>2530</v>
      </c>
      <c r="X798" s="21" t="s">
        <v>218</v>
      </c>
      <c r="Y798" s="2" t="str" cm="1">
        <f t="array" ref="Y798">_xlfn.IFS(X798="yellow",Z798,X798="white",Z798,X798="grey",Z798,X798="green","",X798&lt;&gt;"green",Z798)</f>
        <v/>
      </c>
      <c r="Z798" s="2">
        <v>784</v>
      </c>
      <c r="AA798" s="2">
        <v>2</v>
      </c>
      <c r="AB798" s="2">
        <v>1</v>
      </c>
      <c r="AC798" s="3"/>
    </row>
    <row r="799" spans="15:29" ht="15.75" customHeight="1" x14ac:dyDescent="0.25">
      <c r="O799" s="3"/>
      <c r="V799" s="3"/>
      <c r="W799" s="23" t="s">
        <v>2531</v>
      </c>
      <c r="X799" s="21" t="s">
        <v>218</v>
      </c>
      <c r="Y799" s="2" t="str" cm="1">
        <f t="array" ref="Y799">_xlfn.IFS(X799="yellow",Z799,X799="white",Z799,X799="grey",Z799,X799="green","",X799&lt;&gt;"green",Z799)</f>
        <v/>
      </c>
      <c r="Z799" s="2">
        <v>785</v>
      </c>
      <c r="AA799" s="2">
        <v>2</v>
      </c>
      <c r="AB799" s="2">
        <v>1</v>
      </c>
      <c r="AC799" s="3"/>
    </row>
    <row r="800" spans="15:29" ht="15.75" customHeight="1" x14ac:dyDescent="0.25">
      <c r="O800" s="3"/>
      <c r="V800" s="3"/>
      <c r="W800" s="23" t="s">
        <v>2532</v>
      </c>
      <c r="X800" s="21" t="s">
        <v>218</v>
      </c>
      <c r="Y800" s="2" t="str" cm="1">
        <f t="array" ref="Y800">_xlfn.IFS(X800="yellow",Z800,X800="white",Z800,X800="grey",Z800,X800="green","",X800&lt;&gt;"green",Z800)</f>
        <v/>
      </c>
      <c r="Z800" s="2">
        <v>786</v>
      </c>
      <c r="AA800" s="2">
        <v>2</v>
      </c>
      <c r="AB800" s="2">
        <v>1</v>
      </c>
      <c r="AC800" s="3"/>
    </row>
    <row r="801" spans="15:29" ht="15.75" customHeight="1" x14ac:dyDescent="0.25">
      <c r="O801" s="3"/>
      <c r="V801" s="3"/>
      <c r="W801" s="23" t="s">
        <v>2533</v>
      </c>
      <c r="X801" s="21" t="s">
        <v>218</v>
      </c>
      <c r="Y801" s="2" t="str" cm="1">
        <f t="array" ref="Y801">_xlfn.IFS(X801="yellow",Z801,X801="white",Z801,X801="grey",Z801,X801="green","",X801&lt;&gt;"green",Z801)</f>
        <v/>
      </c>
      <c r="Z801" s="2">
        <v>787</v>
      </c>
      <c r="AA801" s="2">
        <v>2</v>
      </c>
      <c r="AB801" s="2">
        <v>1</v>
      </c>
      <c r="AC801" s="3"/>
    </row>
    <row r="802" spans="15:29" ht="15.75" customHeight="1" x14ac:dyDescent="0.25">
      <c r="O802" s="3"/>
      <c r="V802" s="3"/>
      <c r="W802" s="23" t="s">
        <v>2534</v>
      </c>
      <c r="X802" s="21" t="s">
        <v>218</v>
      </c>
      <c r="Y802" s="2" t="str" cm="1">
        <f t="array" ref="Y802">_xlfn.IFS(X802="yellow",Z802,X802="white",Z802,X802="grey",Z802,X802="green","",X802&lt;&gt;"green",Z802)</f>
        <v/>
      </c>
      <c r="Z802" s="2">
        <v>788</v>
      </c>
      <c r="AA802" s="2">
        <v>2</v>
      </c>
      <c r="AB802" s="2">
        <v>1</v>
      </c>
      <c r="AC802" s="3"/>
    </row>
    <row r="803" spans="15:29" ht="15.75" customHeight="1" x14ac:dyDescent="0.25">
      <c r="O803" s="3"/>
      <c r="V803" s="3"/>
      <c r="W803" s="23" t="s">
        <v>2535</v>
      </c>
      <c r="X803" s="21" t="s">
        <v>218</v>
      </c>
      <c r="Y803" s="2" t="str" cm="1">
        <f t="array" ref="Y803">_xlfn.IFS(X803="yellow",Z803,X803="white",Z803,X803="grey",Z803,X803="green","",X803&lt;&gt;"green",Z803)</f>
        <v/>
      </c>
      <c r="Z803" s="2">
        <v>789</v>
      </c>
      <c r="AA803" s="2">
        <v>2</v>
      </c>
      <c r="AB803" s="2">
        <v>1</v>
      </c>
      <c r="AC803" s="3"/>
    </row>
    <row r="804" spans="15:29" ht="15.75" customHeight="1" x14ac:dyDescent="0.25">
      <c r="O804" s="3"/>
      <c r="V804" s="3"/>
      <c r="W804" s="23" t="s">
        <v>2536</v>
      </c>
      <c r="X804" s="21" t="s">
        <v>218</v>
      </c>
      <c r="Y804" s="2" t="str" cm="1">
        <f t="array" ref="Y804">_xlfn.IFS(X804="yellow",Z804,X804="white",Z804,X804="grey",Z804,X804="green","",X804&lt;&gt;"green",Z804)</f>
        <v/>
      </c>
      <c r="Z804" s="2">
        <v>790</v>
      </c>
      <c r="AA804" s="2">
        <v>2</v>
      </c>
      <c r="AB804" s="2">
        <v>1</v>
      </c>
      <c r="AC804" s="3"/>
    </row>
    <row r="805" spans="15:29" ht="15.75" customHeight="1" x14ac:dyDescent="0.25">
      <c r="O805" s="3"/>
      <c r="V805" s="3"/>
      <c r="W805" s="23" t="s">
        <v>2537</v>
      </c>
      <c r="X805" s="21" t="s">
        <v>218</v>
      </c>
      <c r="Y805" s="2" t="str" cm="1">
        <f t="array" ref="Y805">_xlfn.IFS(X805="yellow",Z805,X805="white",Z805,X805="grey",Z805,X805="green","",X805&lt;&gt;"green",Z805)</f>
        <v/>
      </c>
      <c r="Z805" s="2">
        <v>791</v>
      </c>
      <c r="AA805" s="2">
        <v>2</v>
      </c>
      <c r="AB805" s="2">
        <v>1</v>
      </c>
      <c r="AC805" s="3"/>
    </row>
    <row r="806" spans="15:29" ht="15.75" customHeight="1" x14ac:dyDescent="0.25">
      <c r="O806" s="3"/>
      <c r="V806" s="3"/>
      <c r="W806" s="23" t="s">
        <v>2538</v>
      </c>
      <c r="X806" s="21" t="s">
        <v>218</v>
      </c>
      <c r="Y806" s="2" t="str" cm="1">
        <f t="array" ref="Y806">_xlfn.IFS(X806="yellow",Z806,X806="white",Z806,X806="grey",Z806,X806="green","",X806&lt;&gt;"green",Z806)</f>
        <v/>
      </c>
      <c r="Z806" s="2">
        <v>792</v>
      </c>
      <c r="AA806" s="2">
        <v>2</v>
      </c>
      <c r="AB806" s="2">
        <v>1</v>
      </c>
      <c r="AC806" s="3"/>
    </row>
    <row r="807" spans="15:29" ht="15.75" customHeight="1" x14ac:dyDescent="0.25">
      <c r="O807" s="3"/>
      <c r="V807" s="3"/>
      <c r="W807" s="23" t="s">
        <v>2539</v>
      </c>
      <c r="X807" s="21" t="s">
        <v>218</v>
      </c>
      <c r="Y807" s="2" t="str" cm="1">
        <f t="array" ref="Y807">_xlfn.IFS(X807="yellow",Z807,X807="white",Z807,X807="grey",Z807,X807="green","",X807&lt;&gt;"green",Z807)</f>
        <v/>
      </c>
      <c r="Z807" s="2">
        <v>793</v>
      </c>
      <c r="AA807" s="2">
        <v>2</v>
      </c>
      <c r="AB807" s="2">
        <v>1</v>
      </c>
      <c r="AC807" s="3"/>
    </row>
    <row r="808" spans="15:29" ht="15.75" customHeight="1" x14ac:dyDescent="0.25">
      <c r="O808" s="3"/>
      <c r="V808" s="3"/>
      <c r="W808" s="23" t="s">
        <v>2540</v>
      </c>
      <c r="X808" s="21" t="s">
        <v>218</v>
      </c>
      <c r="Y808" s="2" t="str" cm="1">
        <f t="array" ref="Y808">_xlfn.IFS(X808="yellow",Z808,X808="white",Z808,X808="grey",Z808,X808="green","",X808&lt;&gt;"green",Z808)</f>
        <v/>
      </c>
      <c r="Z808" s="2">
        <v>794</v>
      </c>
      <c r="AA808" s="2">
        <v>2</v>
      </c>
      <c r="AB808" s="2">
        <v>1</v>
      </c>
      <c r="AC808" s="3"/>
    </row>
    <row r="809" spans="15:29" ht="15.75" customHeight="1" x14ac:dyDescent="0.25">
      <c r="O809" s="3"/>
      <c r="V809" s="3"/>
      <c r="W809" s="23" t="s">
        <v>2541</v>
      </c>
      <c r="X809" s="21" t="s">
        <v>218</v>
      </c>
      <c r="Y809" s="2" t="str" cm="1">
        <f t="array" ref="Y809">_xlfn.IFS(X809="yellow",Z809,X809="white",Z809,X809="grey",Z809,X809="green","",X809&lt;&gt;"green",Z809)</f>
        <v/>
      </c>
      <c r="Z809" s="2">
        <v>795</v>
      </c>
      <c r="AA809" s="2">
        <v>2</v>
      </c>
      <c r="AB809" s="2">
        <v>1</v>
      </c>
      <c r="AC809" s="3"/>
    </row>
    <row r="810" spans="15:29" ht="15.75" customHeight="1" x14ac:dyDescent="0.25">
      <c r="O810" s="3"/>
      <c r="V810" s="3"/>
      <c r="W810" s="23" t="s">
        <v>2542</v>
      </c>
      <c r="X810" s="21" t="s">
        <v>218</v>
      </c>
      <c r="Y810" s="2" t="str" cm="1">
        <f t="array" ref="Y810">_xlfn.IFS(X810="yellow",Z810,X810="white",Z810,X810="grey",Z810,X810="green","",X810&lt;&gt;"green",Z810)</f>
        <v/>
      </c>
      <c r="Z810" s="2">
        <v>796</v>
      </c>
      <c r="AA810" s="2">
        <v>2</v>
      </c>
      <c r="AB810" s="2">
        <v>1</v>
      </c>
      <c r="AC810" s="3"/>
    </row>
    <row r="811" spans="15:29" ht="15.75" customHeight="1" x14ac:dyDescent="0.25">
      <c r="O811" s="3"/>
      <c r="V811" s="3"/>
      <c r="W811" s="23" t="s">
        <v>2543</v>
      </c>
      <c r="X811" s="21" t="s">
        <v>218</v>
      </c>
      <c r="Y811" s="2" t="str" cm="1">
        <f t="array" ref="Y811">_xlfn.IFS(X811="yellow",Z811,X811="white",Z811,X811="grey",Z811,X811="green","",X811&lt;&gt;"green",Z811)</f>
        <v/>
      </c>
      <c r="Z811" s="2">
        <v>797</v>
      </c>
      <c r="AA811" s="2">
        <v>2</v>
      </c>
      <c r="AB811" s="2">
        <v>1</v>
      </c>
      <c r="AC811" s="3"/>
    </row>
    <row r="812" spans="15:29" ht="15.75" customHeight="1" x14ac:dyDescent="0.25">
      <c r="O812" s="3"/>
      <c r="V812" s="3"/>
      <c r="W812" s="23" t="s">
        <v>2544</v>
      </c>
      <c r="X812" s="21" t="s">
        <v>218</v>
      </c>
      <c r="Y812" s="2" t="str" cm="1">
        <f t="array" ref="Y812">_xlfn.IFS(X812="yellow",Z812,X812="white",Z812,X812="grey",Z812,X812="green","",X812&lt;&gt;"green",Z812)</f>
        <v/>
      </c>
      <c r="Z812" s="2">
        <v>798</v>
      </c>
      <c r="AA812" s="2">
        <v>2</v>
      </c>
      <c r="AB812" s="2">
        <v>1</v>
      </c>
      <c r="AC812" s="3"/>
    </row>
    <row r="813" spans="15:29" ht="15.75" customHeight="1" x14ac:dyDescent="0.25">
      <c r="O813" s="3"/>
      <c r="V813" s="3"/>
      <c r="W813" s="23" t="s">
        <v>2545</v>
      </c>
      <c r="X813" s="21" t="s">
        <v>218</v>
      </c>
      <c r="Y813" s="2" t="str" cm="1">
        <f t="array" ref="Y813">_xlfn.IFS(X813="yellow",Z813,X813="white",Z813,X813="grey",Z813,X813="green","",X813&lt;&gt;"green",Z813)</f>
        <v/>
      </c>
      <c r="Z813" s="2">
        <v>799</v>
      </c>
      <c r="AA813" s="2">
        <v>2</v>
      </c>
      <c r="AB813" s="2">
        <v>1</v>
      </c>
      <c r="AC813" s="3"/>
    </row>
    <row r="814" spans="15:29" ht="15.75" customHeight="1" x14ac:dyDescent="0.25">
      <c r="O814" s="3"/>
      <c r="V814" s="3"/>
      <c r="W814" s="23" t="s">
        <v>2546</v>
      </c>
      <c r="X814" s="21" t="s">
        <v>218</v>
      </c>
      <c r="Y814" s="2" t="str" cm="1">
        <f t="array" ref="Y814">_xlfn.IFS(X814="yellow",Z814,X814="white",Z814,X814="grey",Z814,X814="green","",X814&lt;&gt;"green",Z814)</f>
        <v/>
      </c>
      <c r="Z814" s="2">
        <v>800</v>
      </c>
      <c r="AA814" s="2">
        <v>2</v>
      </c>
      <c r="AB814" s="2">
        <v>1</v>
      </c>
      <c r="AC814" s="3"/>
    </row>
    <row r="815" spans="15:29" ht="15.75" customHeight="1" x14ac:dyDescent="0.25">
      <c r="O815" s="3"/>
      <c r="V815" s="3"/>
      <c r="W815" s="23" t="s">
        <v>2547</v>
      </c>
      <c r="X815" s="21" t="s">
        <v>218</v>
      </c>
      <c r="Y815" s="2" t="str" cm="1">
        <f t="array" ref="Y815">_xlfn.IFS(X815="yellow",Z815,X815="white",Z815,X815="grey",Z815,X815="green","",X815&lt;&gt;"green",Z815)</f>
        <v/>
      </c>
      <c r="Z815" s="2">
        <v>801</v>
      </c>
      <c r="AA815" s="2">
        <v>2</v>
      </c>
      <c r="AB815" s="2">
        <v>1</v>
      </c>
      <c r="AC815" s="3"/>
    </row>
    <row r="816" spans="15:29" ht="15.75" customHeight="1" x14ac:dyDescent="0.25">
      <c r="O816" s="3"/>
      <c r="V816" s="3"/>
      <c r="W816" s="23" t="s">
        <v>2548</v>
      </c>
      <c r="X816" s="21" t="s">
        <v>218</v>
      </c>
      <c r="Y816" s="2" t="str" cm="1">
        <f t="array" ref="Y816">_xlfn.IFS(X816="yellow",Z816,X816="white",Z816,X816="grey",Z816,X816="green","",X816&lt;&gt;"green",Z816)</f>
        <v/>
      </c>
      <c r="Z816" s="2">
        <v>802</v>
      </c>
      <c r="AA816" s="2">
        <v>2</v>
      </c>
      <c r="AB816" s="2">
        <v>1</v>
      </c>
      <c r="AC816" s="3"/>
    </row>
    <row r="817" spans="15:29" ht="15.75" customHeight="1" x14ac:dyDescent="0.25">
      <c r="O817" s="3"/>
      <c r="V817" s="3"/>
      <c r="W817" s="23" t="s">
        <v>2549</v>
      </c>
      <c r="X817" s="21" t="s">
        <v>218</v>
      </c>
      <c r="Y817" s="2" t="str" cm="1">
        <f t="array" ref="Y817">_xlfn.IFS(X817="yellow",Z817,X817="white",Z817,X817="grey",Z817,X817="green","",X817&lt;&gt;"green",Z817)</f>
        <v/>
      </c>
      <c r="Z817" s="2">
        <v>803</v>
      </c>
      <c r="AA817" s="2">
        <v>2</v>
      </c>
      <c r="AB817" s="2">
        <v>1</v>
      </c>
      <c r="AC817" s="3"/>
    </row>
    <row r="818" spans="15:29" ht="15.75" customHeight="1" x14ac:dyDescent="0.25">
      <c r="O818" s="3"/>
      <c r="V818" s="3"/>
      <c r="W818" s="23" t="s">
        <v>2550</v>
      </c>
      <c r="X818" s="21" t="s">
        <v>218</v>
      </c>
      <c r="Y818" s="2" t="str" cm="1">
        <f t="array" ref="Y818">_xlfn.IFS(X818="yellow",Z818,X818="white",Z818,X818="grey",Z818,X818="green","",X818&lt;&gt;"green",Z818)</f>
        <v/>
      </c>
      <c r="Z818" s="2">
        <v>804</v>
      </c>
      <c r="AA818" s="2">
        <v>2</v>
      </c>
      <c r="AB818" s="2">
        <v>1</v>
      </c>
      <c r="AC818" s="3"/>
    </row>
    <row r="819" spans="15:29" ht="15.75" customHeight="1" x14ac:dyDescent="0.25">
      <c r="O819" s="3"/>
      <c r="V819" s="3"/>
      <c r="W819" s="23" t="s">
        <v>2551</v>
      </c>
      <c r="X819" s="21" t="s">
        <v>218</v>
      </c>
      <c r="Y819" s="2" t="str" cm="1">
        <f t="array" ref="Y819">_xlfn.IFS(X819="yellow",Z819,X819="white",Z819,X819="grey",Z819,X819="green","",X819&lt;&gt;"green",Z819)</f>
        <v/>
      </c>
      <c r="Z819" s="2">
        <v>805</v>
      </c>
      <c r="AA819" s="2">
        <v>2</v>
      </c>
      <c r="AB819" s="2">
        <v>1</v>
      </c>
      <c r="AC819" s="3"/>
    </row>
    <row r="820" spans="15:29" ht="15.75" customHeight="1" x14ac:dyDescent="0.25">
      <c r="O820" s="3"/>
      <c r="V820" s="3"/>
      <c r="W820" s="23" t="s">
        <v>2552</v>
      </c>
      <c r="X820" s="21" t="s">
        <v>218</v>
      </c>
      <c r="Y820" s="2" t="str" cm="1">
        <f t="array" ref="Y820">_xlfn.IFS(X820="yellow",Z820,X820="white",Z820,X820="grey",Z820,X820="green","",X820&lt;&gt;"green",Z820)</f>
        <v/>
      </c>
      <c r="Z820" s="2">
        <v>806</v>
      </c>
      <c r="AA820" s="2">
        <v>2</v>
      </c>
      <c r="AB820" s="2">
        <v>1</v>
      </c>
      <c r="AC820" s="3"/>
    </row>
    <row r="821" spans="15:29" ht="15.75" customHeight="1" x14ac:dyDescent="0.25">
      <c r="O821" s="3"/>
      <c r="V821" s="3"/>
      <c r="W821" s="23" t="s">
        <v>2553</v>
      </c>
      <c r="X821" s="21" t="s">
        <v>218</v>
      </c>
      <c r="Y821" s="2" t="str" cm="1">
        <f t="array" ref="Y821">_xlfn.IFS(X821="yellow",Z821,X821="white",Z821,X821="grey",Z821,X821="green","",X821&lt;&gt;"green",Z821)</f>
        <v/>
      </c>
      <c r="Z821" s="2">
        <v>807</v>
      </c>
      <c r="AA821" s="2">
        <v>2</v>
      </c>
      <c r="AB821" s="2">
        <v>1</v>
      </c>
      <c r="AC821" s="3"/>
    </row>
    <row r="822" spans="15:29" ht="15.75" customHeight="1" x14ac:dyDescent="0.25">
      <c r="O822" s="3"/>
      <c r="V822" s="3"/>
      <c r="W822" s="23" t="s">
        <v>2554</v>
      </c>
      <c r="X822" s="21" t="s">
        <v>218</v>
      </c>
      <c r="Y822" s="2" t="str" cm="1">
        <f t="array" ref="Y822">_xlfn.IFS(X822="yellow",Z822,X822="white",Z822,X822="grey",Z822,X822="green","",X822&lt;&gt;"green",Z822)</f>
        <v/>
      </c>
      <c r="Z822" s="2">
        <v>808</v>
      </c>
      <c r="AA822" s="2">
        <v>2</v>
      </c>
      <c r="AB822" s="2">
        <v>1</v>
      </c>
      <c r="AC822" s="3"/>
    </row>
    <row r="823" spans="15:29" ht="15.75" customHeight="1" x14ac:dyDescent="0.25">
      <c r="O823" s="3"/>
      <c r="V823" s="3"/>
      <c r="W823" s="23" t="s">
        <v>2555</v>
      </c>
      <c r="X823" s="21" t="s">
        <v>218</v>
      </c>
      <c r="Y823" s="2" t="str" cm="1">
        <f t="array" ref="Y823">_xlfn.IFS(X823="yellow",Z823,X823="white",Z823,X823="grey",Z823,X823="green","",X823&lt;&gt;"green",Z823)</f>
        <v/>
      </c>
      <c r="Z823" s="2">
        <v>809</v>
      </c>
      <c r="AA823" s="2">
        <v>2</v>
      </c>
      <c r="AB823" s="2">
        <v>1</v>
      </c>
      <c r="AC823" s="3"/>
    </row>
    <row r="824" spans="15:29" ht="15.75" customHeight="1" x14ac:dyDescent="0.25">
      <c r="O824" s="3"/>
      <c r="V824" s="3"/>
      <c r="W824" s="23" t="s">
        <v>2556</v>
      </c>
      <c r="X824" s="21" t="s">
        <v>218</v>
      </c>
      <c r="Y824" s="2" t="str" cm="1">
        <f t="array" ref="Y824">_xlfn.IFS(X824="yellow",Z824,X824="white",Z824,X824="grey",Z824,X824="green","",X824&lt;&gt;"green",Z824)</f>
        <v/>
      </c>
      <c r="Z824" s="2">
        <v>810</v>
      </c>
      <c r="AA824" s="2">
        <v>2</v>
      </c>
      <c r="AB824" s="2">
        <v>1</v>
      </c>
      <c r="AC824" s="3"/>
    </row>
    <row r="825" spans="15:29" ht="15.75" customHeight="1" x14ac:dyDescent="0.25">
      <c r="O825" s="3"/>
      <c r="V825" s="3"/>
      <c r="W825" s="23" t="s">
        <v>2557</v>
      </c>
      <c r="X825" s="21" t="s">
        <v>218</v>
      </c>
      <c r="Y825" s="2" t="str" cm="1">
        <f t="array" ref="Y825">_xlfn.IFS(X825="yellow",Z825,X825="white",Z825,X825="grey",Z825,X825="green","",X825&lt;&gt;"green",Z825)</f>
        <v/>
      </c>
      <c r="Z825" s="2">
        <v>811</v>
      </c>
      <c r="AA825" s="2">
        <v>2</v>
      </c>
      <c r="AB825" s="2">
        <v>1</v>
      </c>
      <c r="AC825" s="3"/>
    </row>
    <row r="826" spans="15:29" ht="15.75" customHeight="1" x14ac:dyDescent="0.25">
      <c r="O826" s="3"/>
      <c r="V826" s="3"/>
      <c r="W826" s="23" t="s">
        <v>2558</v>
      </c>
      <c r="X826" s="21" t="s">
        <v>218</v>
      </c>
      <c r="Y826" s="2" t="str" cm="1">
        <f t="array" ref="Y826">_xlfn.IFS(X826="yellow",Z826,X826="white",Z826,X826="grey",Z826,X826="green","",X826&lt;&gt;"green",Z826)</f>
        <v/>
      </c>
      <c r="Z826" s="2">
        <v>812</v>
      </c>
      <c r="AA826" s="2">
        <v>2</v>
      </c>
      <c r="AB826" s="2">
        <v>1</v>
      </c>
      <c r="AC826" s="3"/>
    </row>
    <row r="827" spans="15:29" ht="15.75" customHeight="1" x14ac:dyDescent="0.25">
      <c r="O827" s="3"/>
      <c r="V827" s="3"/>
      <c r="W827" s="23" t="s">
        <v>2559</v>
      </c>
      <c r="X827" s="21" t="s">
        <v>218</v>
      </c>
      <c r="Y827" s="2" t="str" cm="1">
        <f t="array" ref="Y827">_xlfn.IFS(X827="yellow",Z827,X827="white",Z827,X827="grey",Z827,X827="green","",X827&lt;&gt;"green",Z827)</f>
        <v/>
      </c>
      <c r="Z827" s="2">
        <v>813</v>
      </c>
      <c r="AA827" s="2">
        <v>2</v>
      </c>
      <c r="AB827" s="2">
        <v>1</v>
      </c>
      <c r="AC827" s="3"/>
    </row>
    <row r="828" spans="15:29" ht="15.75" customHeight="1" x14ac:dyDescent="0.25">
      <c r="O828" s="3"/>
      <c r="V828" s="3"/>
      <c r="W828" s="23" t="s">
        <v>2560</v>
      </c>
      <c r="X828" s="21" t="s">
        <v>218</v>
      </c>
      <c r="Y828" s="2" t="str" cm="1">
        <f t="array" ref="Y828">_xlfn.IFS(X828="yellow",Z828,X828="white",Z828,X828="grey",Z828,X828="green","",X828&lt;&gt;"green",Z828)</f>
        <v/>
      </c>
      <c r="Z828" s="2">
        <v>814</v>
      </c>
      <c r="AA828" s="2">
        <v>2</v>
      </c>
      <c r="AB828" s="2">
        <v>1</v>
      </c>
      <c r="AC828" s="3"/>
    </row>
    <row r="829" spans="15:29" ht="15.75" customHeight="1" x14ac:dyDescent="0.25">
      <c r="O829" s="3"/>
      <c r="V829" s="3"/>
      <c r="W829" s="23" t="s">
        <v>2561</v>
      </c>
      <c r="X829" s="21" t="s">
        <v>218</v>
      </c>
      <c r="Y829" s="2" t="str" cm="1">
        <f t="array" ref="Y829">_xlfn.IFS(X829="yellow",Z829,X829="white",Z829,X829="grey",Z829,X829="green","",X829&lt;&gt;"green",Z829)</f>
        <v/>
      </c>
      <c r="Z829" s="2">
        <v>815</v>
      </c>
      <c r="AA829" s="2">
        <v>2</v>
      </c>
      <c r="AB829" s="2">
        <v>1</v>
      </c>
      <c r="AC829" s="3"/>
    </row>
    <row r="830" spans="15:29" ht="15.75" customHeight="1" x14ac:dyDescent="0.25">
      <c r="O830" s="3"/>
      <c r="V830" s="3"/>
      <c r="W830" s="23" t="s">
        <v>2562</v>
      </c>
      <c r="X830" s="21" t="s">
        <v>218</v>
      </c>
      <c r="Y830" s="2" t="str" cm="1">
        <f t="array" ref="Y830">_xlfn.IFS(X830="yellow",Z830,X830="white",Z830,X830="grey",Z830,X830="green","",X830&lt;&gt;"green",Z830)</f>
        <v/>
      </c>
      <c r="Z830" s="2">
        <v>816</v>
      </c>
      <c r="AA830" s="2">
        <v>2</v>
      </c>
      <c r="AB830" s="2">
        <v>1</v>
      </c>
      <c r="AC830" s="3"/>
    </row>
    <row r="831" spans="15:29" ht="15.75" customHeight="1" x14ac:dyDescent="0.25">
      <c r="O831" s="3"/>
      <c r="V831" s="3"/>
      <c r="W831" s="23" t="s">
        <v>2563</v>
      </c>
      <c r="X831" s="21" t="s">
        <v>218</v>
      </c>
      <c r="Y831" s="2" t="str" cm="1">
        <f t="array" ref="Y831">_xlfn.IFS(X831="yellow",Z831,X831="white",Z831,X831="grey",Z831,X831="green","",X831&lt;&gt;"green",Z831)</f>
        <v/>
      </c>
      <c r="Z831" s="2">
        <v>817</v>
      </c>
      <c r="AA831" s="2">
        <v>2</v>
      </c>
      <c r="AB831" s="2">
        <v>1</v>
      </c>
      <c r="AC831" s="3"/>
    </row>
    <row r="832" spans="15:29" ht="15.75" customHeight="1" x14ac:dyDescent="0.25">
      <c r="O832" s="3"/>
      <c r="V832" s="3"/>
      <c r="W832" s="23" t="s">
        <v>2564</v>
      </c>
      <c r="X832" s="21" t="s">
        <v>218</v>
      </c>
      <c r="Y832" s="2" t="str" cm="1">
        <f t="array" ref="Y832">_xlfn.IFS(X832="yellow",Z832,X832="white",Z832,X832="grey",Z832,X832="green","",X832&lt;&gt;"green",Z832)</f>
        <v/>
      </c>
      <c r="Z832" s="2">
        <v>818</v>
      </c>
      <c r="AA832" s="2">
        <v>2</v>
      </c>
      <c r="AB832" s="2">
        <v>1</v>
      </c>
      <c r="AC832" s="3"/>
    </row>
    <row r="833" spans="15:29" ht="15.75" customHeight="1" x14ac:dyDescent="0.25">
      <c r="O833" s="3"/>
      <c r="V833" s="3"/>
      <c r="W833" s="23" t="s">
        <v>2565</v>
      </c>
      <c r="X833" s="21" t="s">
        <v>218</v>
      </c>
      <c r="Y833" s="2" t="str" cm="1">
        <f t="array" ref="Y833">_xlfn.IFS(X833="yellow",Z833,X833="white",Z833,X833="grey",Z833,X833="green","",X833&lt;&gt;"green",Z833)</f>
        <v/>
      </c>
      <c r="Z833" s="2">
        <v>819</v>
      </c>
      <c r="AA833" s="2">
        <v>2</v>
      </c>
      <c r="AB833" s="2">
        <v>1</v>
      </c>
      <c r="AC833" s="3"/>
    </row>
    <row r="834" spans="15:29" ht="15.75" customHeight="1" x14ac:dyDescent="0.25">
      <c r="O834" s="3"/>
      <c r="V834" s="3"/>
      <c r="W834" s="23" t="s">
        <v>2566</v>
      </c>
      <c r="X834" s="21" t="s">
        <v>218</v>
      </c>
      <c r="Y834" s="2" t="str" cm="1">
        <f t="array" ref="Y834">_xlfn.IFS(X834="yellow",Z834,X834="white",Z834,X834="grey",Z834,X834="green","",X834&lt;&gt;"green",Z834)</f>
        <v/>
      </c>
      <c r="Z834" s="2">
        <v>820</v>
      </c>
      <c r="AA834" s="2">
        <v>2</v>
      </c>
      <c r="AB834" s="2">
        <v>1</v>
      </c>
      <c r="AC834" s="3"/>
    </row>
    <row r="835" spans="15:29" ht="15.75" customHeight="1" x14ac:dyDescent="0.25">
      <c r="O835" s="3"/>
      <c r="V835" s="3"/>
      <c r="W835" s="23" t="s">
        <v>2567</v>
      </c>
      <c r="X835" s="21" t="s">
        <v>218</v>
      </c>
      <c r="Y835" s="2" t="str" cm="1">
        <f t="array" ref="Y835">_xlfn.IFS(X835="yellow",Z835,X835="white",Z835,X835="grey",Z835,X835="green","",X835&lt;&gt;"green",Z835)</f>
        <v/>
      </c>
      <c r="Z835" s="2">
        <v>821</v>
      </c>
      <c r="AA835" s="2">
        <v>2</v>
      </c>
      <c r="AB835" s="2">
        <v>1</v>
      </c>
      <c r="AC835" s="3"/>
    </row>
    <row r="836" spans="15:29" ht="15.75" customHeight="1" x14ac:dyDescent="0.25">
      <c r="O836" s="3"/>
      <c r="V836" s="3"/>
      <c r="W836" s="23" t="s">
        <v>2568</v>
      </c>
      <c r="X836" s="21" t="s">
        <v>218</v>
      </c>
      <c r="Y836" s="2" t="str" cm="1">
        <f t="array" ref="Y836">_xlfn.IFS(X836="yellow",Z836,X836="white",Z836,X836="grey",Z836,X836="green","",X836&lt;&gt;"green",Z836)</f>
        <v/>
      </c>
      <c r="Z836" s="2">
        <v>822</v>
      </c>
      <c r="AA836" s="2">
        <v>2</v>
      </c>
      <c r="AB836" s="2">
        <v>1</v>
      </c>
      <c r="AC836" s="3"/>
    </row>
    <row r="837" spans="15:29" ht="15.75" customHeight="1" x14ac:dyDescent="0.25">
      <c r="O837" s="3"/>
      <c r="V837" s="3"/>
      <c r="W837" s="23" t="s">
        <v>2569</v>
      </c>
      <c r="X837" s="21" t="s">
        <v>218</v>
      </c>
      <c r="Y837" s="2" t="str" cm="1">
        <f t="array" ref="Y837">_xlfn.IFS(X837="yellow",Z837,X837="white",Z837,X837="grey",Z837,X837="green","",X837&lt;&gt;"green",Z837)</f>
        <v/>
      </c>
      <c r="Z837" s="2">
        <v>823</v>
      </c>
      <c r="AA837" s="2">
        <v>2</v>
      </c>
      <c r="AB837" s="2">
        <v>1</v>
      </c>
      <c r="AC837" s="3"/>
    </row>
    <row r="838" spans="15:29" ht="15.75" customHeight="1" x14ac:dyDescent="0.25">
      <c r="O838" s="3"/>
      <c r="V838" s="3"/>
      <c r="W838" s="23" t="s">
        <v>2570</v>
      </c>
      <c r="X838" s="21" t="s">
        <v>218</v>
      </c>
      <c r="Y838" s="2" t="str" cm="1">
        <f t="array" ref="Y838">_xlfn.IFS(X838="yellow",Z838,X838="white",Z838,X838="grey",Z838,X838="green","",X838&lt;&gt;"green",Z838)</f>
        <v/>
      </c>
      <c r="Z838" s="2">
        <v>824</v>
      </c>
      <c r="AA838" s="2">
        <v>2</v>
      </c>
      <c r="AB838" s="2">
        <v>1</v>
      </c>
      <c r="AC838" s="3"/>
    </row>
    <row r="839" spans="15:29" ht="15.75" customHeight="1" x14ac:dyDescent="0.25">
      <c r="O839" s="3"/>
      <c r="V839" s="3"/>
      <c r="W839" s="23" t="s">
        <v>2571</v>
      </c>
      <c r="X839" s="21" t="s">
        <v>218</v>
      </c>
      <c r="Y839" s="2" t="str" cm="1">
        <f t="array" ref="Y839">_xlfn.IFS(X839="yellow",Z839,X839="white",Z839,X839="grey",Z839,X839="green","",X839&lt;&gt;"green",Z839)</f>
        <v/>
      </c>
      <c r="Z839" s="2">
        <v>825</v>
      </c>
      <c r="AA839" s="2">
        <v>2</v>
      </c>
      <c r="AB839" s="2">
        <v>1</v>
      </c>
      <c r="AC839" s="3"/>
    </row>
    <row r="840" spans="15:29" ht="15.75" customHeight="1" x14ac:dyDescent="0.25">
      <c r="O840" s="3"/>
      <c r="V840" s="3"/>
      <c r="W840" s="23" t="s">
        <v>2572</v>
      </c>
      <c r="X840" s="21" t="s">
        <v>218</v>
      </c>
      <c r="Y840" s="2" t="str" cm="1">
        <f t="array" ref="Y840">_xlfn.IFS(X840="yellow",Z840,X840="white",Z840,X840="grey",Z840,X840="green","",X840&lt;&gt;"green",Z840)</f>
        <v/>
      </c>
      <c r="Z840" s="2">
        <v>826</v>
      </c>
      <c r="AA840" s="2">
        <v>2</v>
      </c>
      <c r="AB840" s="2">
        <v>1</v>
      </c>
      <c r="AC840" s="3"/>
    </row>
    <row r="841" spans="15:29" ht="15.75" customHeight="1" x14ac:dyDescent="0.25">
      <c r="O841" s="3"/>
      <c r="V841" s="3"/>
      <c r="W841" s="23" t="s">
        <v>2573</v>
      </c>
      <c r="X841" s="21" t="s">
        <v>218</v>
      </c>
      <c r="Y841" s="2" t="str" cm="1">
        <f t="array" ref="Y841">_xlfn.IFS(X841="yellow",Z841,X841="white",Z841,X841="grey",Z841,X841="green","",X841&lt;&gt;"green",Z841)</f>
        <v/>
      </c>
      <c r="Z841" s="2">
        <v>827</v>
      </c>
      <c r="AA841" s="2">
        <v>2</v>
      </c>
      <c r="AB841" s="2">
        <v>1</v>
      </c>
      <c r="AC841" s="3"/>
    </row>
    <row r="842" spans="15:29" ht="15.75" customHeight="1" x14ac:dyDescent="0.25">
      <c r="O842" s="3"/>
      <c r="V842" s="3"/>
      <c r="W842" s="23" t="s">
        <v>2574</v>
      </c>
      <c r="X842" s="21" t="s">
        <v>218</v>
      </c>
      <c r="Y842" s="2" t="str" cm="1">
        <f t="array" ref="Y842">_xlfn.IFS(X842="yellow",Z842,X842="white",Z842,X842="grey",Z842,X842="green","",X842&lt;&gt;"green",Z842)</f>
        <v/>
      </c>
      <c r="Z842" s="2">
        <v>828</v>
      </c>
      <c r="AA842" s="2">
        <v>2</v>
      </c>
      <c r="AB842" s="2">
        <v>1</v>
      </c>
      <c r="AC842" s="3"/>
    </row>
    <row r="843" spans="15:29" ht="15.75" customHeight="1" x14ac:dyDescent="0.25">
      <c r="O843" s="3"/>
      <c r="V843" s="3"/>
      <c r="W843" s="23" t="s">
        <v>2575</v>
      </c>
      <c r="X843" s="21" t="s">
        <v>218</v>
      </c>
      <c r="Y843" s="2" t="str" cm="1">
        <f t="array" ref="Y843">_xlfn.IFS(X843="yellow",Z843,X843="white",Z843,X843="grey",Z843,X843="green","",X843&lt;&gt;"green",Z843)</f>
        <v/>
      </c>
      <c r="Z843" s="2">
        <v>829</v>
      </c>
      <c r="AA843" s="2">
        <v>2</v>
      </c>
      <c r="AB843" s="2">
        <v>1</v>
      </c>
      <c r="AC843" s="3"/>
    </row>
    <row r="844" spans="15:29" ht="15.75" customHeight="1" x14ac:dyDescent="0.25">
      <c r="O844" s="3"/>
      <c r="V844" s="3"/>
      <c r="W844" s="23" t="s">
        <v>2576</v>
      </c>
      <c r="X844" s="21" t="s">
        <v>218</v>
      </c>
      <c r="Y844" s="2" t="str" cm="1">
        <f t="array" ref="Y844">_xlfn.IFS(X844="yellow",Z844,X844="white",Z844,X844="grey",Z844,X844="green","",X844&lt;&gt;"green",Z844)</f>
        <v/>
      </c>
      <c r="Z844" s="2">
        <v>830</v>
      </c>
      <c r="AA844" s="2">
        <v>2</v>
      </c>
      <c r="AB844" s="2">
        <v>1</v>
      </c>
      <c r="AC844" s="3"/>
    </row>
    <row r="845" spans="15:29" ht="15.75" customHeight="1" x14ac:dyDescent="0.25">
      <c r="O845" s="3"/>
      <c r="V845" s="3"/>
      <c r="W845" s="23" t="s">
        <v>2577</v>
      </c>
      <c r="X845" s="21" t="s">
        <v>218</v>
      </c>
      <c r="Y845" s="2" t="str" cm="1">
        <f t="array" ref="Y845">_xlfn.IFS(X845="yellow",Z845,X845="white",Z845,X845="grey",Z845,X845="green","",X845&lt;&gt;"green",Z845)</f>
        <v/>
      </c>
      <c r="Z845" s="2">
        <v>831</v>
      </c>
      <c r="AA845" s="2">
        <v>2</v>
      </c>
      <c r="AB845" s="2">
        <v>1</v>
      </c>
      <c r="AC845" s="3"/>
    </row>
    <row r="846" spans="15:29" ht="15.75" customHeight="1" x14ac:dyDescent="0.25">
      <c r="O846" s="3"/>
      <c r="V846" s="3"/>
      <c r="W846" s="23" t="s">
        <v>2578</v>
      </c>
      <c r="X846" s="21" t="s">
        <v>218</v>
      </c>
      <c r="Y846" s="2" t="str" cm="1">
        <f t="array" ref="Y846">_xlfn.IFS(X846="yellow",Z846,X846="white",Z846,X846="grey",Z846,X846="green","",X846&lt;&gt;"green",Z846)</f>
        <v/>
      </c>
      <c r="Z846" s="2">
        <v>832</v>
      </c>
      <c r="AA846" s="2">
        <v>2</v>
      </c>
      <c r="AB846" s="2">
        <v>1</v>
      </c>
      <c r="AC846" s="3"/>
    </row>
    <row r="847" spans="15:29" ht="15.75" customHeight="1" x14ac:dyDescent="0.25">
      <c r="O847" s="3"/>
      <c r="V847" s="3"/>
      <c r="W847" s="23" t="s">
        <v>2579</v>
      </c>
      <c r="X847" s="21" t="s">
        <v>218</v>
      </c>
      <c r="Y847" s="2" t="str" cm="1">
        <f t="array" ref="Y847">_xlfn.IFS(X847="yellow",Z847,X847="white",Z847,X847="grey",Z847,X847="green","",X847&lt;&gt;"green",Z847)</f>
        <v/>
      </c>
      <c r="Z847" s="2">
        <v>833</v>
      </c>
      <c r="AA847" s="2">
        <v>2</v>
      </c>
      <c r="AB847" s="2">
        <v>1</v>
      </c>
      <c r="AC847" s="3"/>
    </row>
    <row r="848" spans="15:29" ht="15.75" customHeight="1" x14ac:dyDescent="0.25">
      <c r="O848" s="3"/>
      <c r="V848" s="3"/>
      <c r="W848" s="23" t="s">
        <v>2580</v>
      </c>
      <c r="X848" s="21" t="s">
        <v>218</v>
      </c>
      <c r="Y848" s="2" t="str" cm="1">
        <f t="array" ref="Y848">_xlfn.IFS(X848="yellow",Z848,X848="white",Z848,X848="grey",Z848,X848="green","",X848&lt;&gt;"green",Z848)</f>
        <v/>
      </c>
      <c r="Z848" s="2">
        <v>834</v>
      </c>
      <c r="AA848" s="2">
        <v>2</v>
      </c>
      <c r="AB848" s="2">
        <v>1</v>
      </c>
      <c r="AC848" s="3"/>
    </row>
    <row r="849" spans="15:29" ht="15.75" customHeight="1" x14ac:dyDescent="0.25">
      <c r="O849" s="3"/>
      <c r="V849" s="3"/>
      <c r="W849" s="23" t="s">
        <v>2581</v>
      </c>
      <c r="X849" s="21" t="s">
        <v>218</v>
      </c>
      <c r="Y849" s="2" t="str" cm="1">
        <f t="array" ref="Y849">_xlfn.IFS(X849="yellow",Z849,X849="white",Z849,X849="grey",Z849,X849="green","",X849&lt;&gt;"green",Z849)</f>
        <v/>
      </c>
      <c r="Z849" s="2">
        <v>835</v>
      </c>
      <c r="AA849" s="2">
        <v>2</v>
      </c>
      <c r="AB849" s="2">
        <v>1</v>
      </c>
      <c r="AC849" s="3"/>
    </row>
    <row r="850" spans="15:29" ht="15.75" customHeight="1" x14ac:dyDescent="0.25">
      <c r="O850" s="3"/>
      <c r="V850" s="3"/>
      <c r="W850" s="23" t="s">
        <v>2582</v>
      </c>
      <c r="X850" s="21" t="s">
        <v>218</v>
      </c>
      <c r="Y850" s="2" t="str" cm="1">
        <f t="array" ref="Y850">_xlfn.IFS(X850="yellow",Z850,X850="white",Z850,X850="grey",Z850,X850="green","",X850&lt;&gt;"green",Z850)</f>
        <v/>
      </c>
      <c r="Z850" s="2">
        <v>836</v>
      </c>
      <c r="AA850" s="2">
        <v>2</v>
      </c>
      <c r="AB850" s="2">
        <v>1</v>
      </c>
      <c r="AC850" s="3"/>
    </row>
    <row r="851" spans="15:29" ht="15.75" customHeight="1" x14ac:dyDescent="0.25">
      <c r="O851" s="3"/>
      <c r="V851" s="3"/>
      <c r="W851" s="23" t="s">
        <v>2583</v>
      </c>
      <c r="X851" s="21" t="s">
        <v>218</v>
      </c>
      <c r="Y851" s="2" t="str" cm="1">
        <f t="array" ref="Y851">_xlfn.IFS(X851="yellow",Z851,X851="white",Z851,X851="grey",Z851,X851="green","",X851&lt;&gt;"green",Z851)</f>
        <v/>
      </c>
      <c r="Z851" s="2">
        <v>837</v>
      </c>
      <c r="AA851" s="2">
        <v>2</v>
      </c>
      <c r="AB851" s="2">
        <v>1</v>
      </c>
      <c r="AC851" s="3"/>
    </row>
    <row r="852" spans="15:29" ht="15.75" customHeight="1" x14ac:dyDescent="0.25">
      <c r="O852" s="3"/>
      <c r="V852" s="3"/>
      <c r="W852" s="23" t="s">
        <v>2584</v>
      </c>
      <c r="X852" s="21" t="s">
        <v>218</v>
      </c>
      <c r="Y852" s="2" t="str" cm="1">
        <f t="array" ref="Y852">_xlfn.IFS(X852="yellow",Z852,X852="white",Z852,X852="grey",Z852,X852="green","",X852&lt;&gt;"green",Z852)</f>
        <v/>
      </c>
      <c r="Z852" s="2">
        <v>838</v>
      </c>
      <c r="AA852" s="2">
        <v>2</v>
      </c>
      <c r="AB852" s="2">
        <v>1</v>
      </c>
      <c r="AC852" s="3"/>
    </row>
    <row r="853" spans="15:29" ht="15.75" customHeight="1" x14ac:dyDescent="0.25">
      <c r="O853" s="3"/>
      <c r="V853" s="3"/>
      <c r="W853" s="23" t="s">
        <v>2585</v>
      </c>
      <c r="X853" s="21" t="s">
        <v>218</v>
      </c>
      <c r="Y853" s="2" t="str" cm="1">
        <f t="array" ref="Y853">_xlfn.IFS(X853="yellow",Z853,X853="white",Z853,X853="grey",Z853,X853="green","",X853&lt;&gt;"green",Z853)</f>
        <v/>
      </c>
      <c r="Z853" s="2">
        <v>839</v>
      </c>
      <c r="AA853" s="2">
        <v>2</v>
      </c>
      <c r="AB853" s="2">
        <v>1</v>
      </c>
      <c r="AC853" s="3"/>
    </row>
    <row r="854" spans="15:29" ht="15.75" customHeight="1" x14ac:dyDescent="0.25">
      <c r="O854" s="3"/>
      <c r="V854" s="3"/>
      <c r="W854" s="23" t="s">
        <v>2586</v>
      </c>
      <c r="X854" s="21" t="s">
        <v>218</v>
      </c>
      <c r="Y854" s="2" t="str" cm="1">
        <f t="array" ref="Y854">_xlfn.IFS(X854="yellow",Z854,X854="white",Z854,X854="grey",Z854,X854="green","",X854&lt;&gt;"green",Z854)</f>
        <v/>
      </c>
      <c r="Z854" s="2">
        <v>840</v>
      </c>
      <c r="AA854" s="2">
        <v>2</v>
      </c>
      <c r="AB854" s="2">
        <v>1</v>
      </c>
      <c r="AC854" s="3"/>
    </row>
    <row r="855" spans="15:29" ht="15.75" customHeight="1" x14ac:dyDescent="0.25">
      <c r="O855" s="3"/>
      <c r="V855" s="3"/>
      <c r="W855" s="23" t="s">
        <v>2587</v>
      </c>
      <c r="X855" s="21" t="s">
        <v>218</v>
      </c>
      <c r="Y855" s="2" t="str" cm="1">
        <f t="array" ref="Y855">_xlfn.IFS(X855="yellow",Z855,X855="white",Z855,X855="grey",Z855,X855="green","",X855&lt;&gt;"green",Z855)</f>
        <v/>
      </c>
      <c r="Z855" s="2">
        <v>841</v>
      </c>
      <c r="AA855" s="2">
        <v>2</v>
      </c>
      <c r="AB855" s="2">
        <v>1</v>
      </c>
      <c r="AC855" s="3"/>
    </row>
    <row r="856" spans="15:29" ht="15.75" customHeight="1" x14ac:dyDescent="0.25">
      <c r="O856" s="3"/>
      <c r="V856" s="3"/>
      <c r="W856" s="23" t="s">
        <v>2588</v>
      </c>
      <c r="X856" s="21" t="s">
        <v>218</v>
      </c>
      <c r="Y856" s="2" t="str" cm="1">
        <f t="array" ref="Y856">_xlfn.IFS(X856="yellow",Z856,X856="white",Z856,X856="grey",Z856,X856="green","",X856&lt;&gt;"green",Z856)</f>
        <v/>
      </c>
      <c r="Z856" s="2">
        <v>842</v>
      </c>
      <c r="AA856" s="2">
        <v>2</v>
      </c>
      <c r="AB856" s="2">
        <v>1</v>
      </c>
      <c r="AC856" s="3"/>
    </row>
    <row r="857" spans="15:29" ht="15.75" customHeight="1" x14ac:dyDescent="0.25">
      <c r="O857" s="3"/>
      <c r="V857" s="3"/>
      <c r="W857" s="23" t="s">
        <v>2589</v>
      </c>
      <c r="X857" s="21" t="s">
        <v>218</v>
      </c>
      <c r="Y857" s="2" t="str" cm="1">
        <f t="array" ref="Y857">_xlfn.IFS(X857="yellow",Z857,X857="white",Z857,X857="grey",Z857,X857="green","",X857&lt;&gt;"green",Z857)</f>
        <v/>
      </c>
      <c r="Z857" s="2">
        <v>843</v>
      </c>
      <c r="AA857" s="2">
        <v>2</v>
      </c>
      <c r="AB857" s="2">
        <v>1</v>
      </c>
      <c r="AC857" s="3"/>
    </row>
    <row r="858" spans="15:29" ht="15.75" customHeight="1" x14ac:dyDescent="0.25">
      <c r="O858" s="3"/>
      <c r="V858" s="3"/>
      <c r="W858" s="23" t="s">
        <v>2590</v>
      </c>
      <c r="X858" s="21" t="s">
        <v>218</v>
      </c>
      <c r="Y858" s="2" t="str" cm="1">
        <f t="array" ref="Y858">_xlfn.IFS(X858="yellow",Z858,X858="white",Z858,X858="grey",Z858,X858="green","",X858&lt;&gt;"green",Z858)</f>
        <v/>
      </c>
      <c r="Z858" s="2">
        <v>844</v>
      </c>
      <c r="AA858" s="2">
        <v>2</v>
      </c>
      <c r="AB858" s="2">
        <v>1</v>
      </c>
      <c r="AC858" s="3"/>
    </row>
    <row r="859" spans="15:29" ht="15.75" customHeight="1" x14ac:dyDescent="0.25">
      <c r="O859" s="3"/>
      <c r="V859" s="3"/>
      <c r="W859" s="23" t="s">
        <v>2591</v>
      </c>
      <c r="X859" s="21" t="s">
        <v>218</v>
      </c>
      <c r="Y859" s="2" t="str" cm="1">
        <f t="array" ref="Y859">_xlfn.IFS(X859="yellow",Z859,X859="white",Z859,X859="grey",Z859,X859="green","",X859&lt;&gt;"green",Z859)</f>
        <v/>
      </c>
      <c r="Z859" s="2">
        <v>845</v>
      </c>
      <c r="AA859" s="2">
        <v>2</v>
      </c>
      <c r="AB859" s="2">
        <v>1</v>
      </c>
      <c r="AC859" s="3"/>
    </row>
    <row r="860" spans="15:29" ht="15.75" customHeight="1" x14ac:dyDescent="0.25">
      <c r="O860" s="3"/>
      <c r="V860" s="3"/>
      <c r="W860" s="23" t="s">
        <v>2592</v>
      </c>
      <c r="X860" s="21" t="s">
        <v>218</v>
      </c>
      <c r="Y860" s="2" t="str" cm="1">
        <f t="array" ref="Y860">_xlfn.IFS(X860="yellow",Z860,X860="white",Z860,X860="grey",Z860,X860="green","",X860&lt;&gt;"green",Z860)</f>
        <v/>
      </c>
      <c r="Z860" s="2">
        <v>846</v>
      </c>
      <c r="AA860" s="2">
        <v>2</v>
      </c>
      <c r="AB860" s="2">
        <v>1</v>
      </c>
      <c r="AC860" s="3"/>
    </row>
    <row r="861" spans="15:29" ht="15.75" customHeight="1" x14ac:dyDescent="0.25">
      <c r="O861" s="3"/>
      <c r="V861" s="3"/>
      <c r="W861" s="23" t="s">
        <v>2593</v>
      </c>
      <c r="X861" s="21" t="s">
        <v>218</v>
      </c>
      <c r="Y861" s="2" t="str" cm="1">
        <f t="array" ref="Y861">_xlfn.IFS(X861="yellow",Z861,X861="white",Z861,X861="grey",Z861,X861="green","",X861&lt;&gt;"green",Z861)</f>
        <v/>
      </c>
      <c r="Z861" s="2">
        <v>847</v>
      </c>
      <c r="AA861" s="2">
        <v>2</v>
      </c>
      <c r="AB861" s="2">
        <v>1</v>
      </c>
      <c r="AC861" s="3"/>
    </row>
    <row r="862" spans="15:29" ht="15.75" customHeight="1" x14ac:dyDescent="0.25">
      <c r="O862" s="3"/>
      <c r="V862" s="3"/>
      <c r="W862" s="23" t="s">
        <v>2594</v>
      </c>
      <c r="X862" s="21" t="s">
        <v>218</v>
      </c>
      <c r="Y862" s="2" t="str" cm="1">
        <f t="array" ref="Y862">_xlfn.IFS(X862="yellow",Z862,X862="white",Z862,X862="grey",Z862,X862="green","",X862&lt;&gt;"green",Z862)</f>
        <v/>
      </c>
      <c r="Z862" s="2">
        <v>848</v>
      </c>
      <c r="AA862" s="2">
        <v>2</v>
      </c>
      <c r="AB862" s="2">
        <v>1</v>
      </c>
      <c r="AC862" s="3"/>
    </row>
    <row r="863" spans="15:29" ht="15.75" customHeight="1" x14ac:dyDescent="0.25">
      <c r="O863" s="3"/>
      <c r="V863" s="3"/>
      <c r="W863" s="23" t="s">
        <v>2595</v>
      </c>
      <c r="X863" s="21" t="s">
        <v>218</v>
      </c>
      <c r="Y863" s="2" t="str" cm="1">
        <f t="array" ref="Y863">_xlfn.IFS(X863="yellow",Z863,X863="white",Z863,X863="grey",Z863,X863="green","",X863&lt;&gt;"green",Z863)</f>
        <v/>
      </c>
      <c r="Z863" s="2">
        <v>849</v>
      </c>
      <c r="AA863" s="2">
        <v>2</v>
      </c>
      <c r="AB863" s="2">
        <v>1</v>
      </c>
      <c r="AC863" s="3"/>
    </row>
    <row r="864" spans="15:29" ht="15.75" customHeight="1" x14ac:dyDescent="0.25">
      <c r="O864" s="3"/>
      <c r="V864" s="3"/>
      <c r="W864" s="23" t="s">
        <v>2596</v>
      </c>
      <c r="X864" s="21" t="s">
        <v>218</v>
      </c>
      <c r="Y864" s="2" t="str" cm="1">
        <f t="array" ref="Y864">_xlfn.IFS(X864="yellow",Z864,X864="white",Z864,X864="grey",Z864,X864="green","",X864&lt;&gt;"green",Z864)</f>
        <v/>
      </c>
      <c r="Z864" s="2">
        <v>850</v>
      </c>
      <c r="AA864" s="2">
        <v>2</v>
      </c>
      <c r="AB864" s="2">
        <v>1</v>
      </c>
      <c r="AC864" s="3"/>
    </row>
    <row r="865" spans="15:29" ht="15.75" customHeight="1" x14ac:dyDescent="0.25">
      <c r="O865" s="3"/>
      <c r="V865" s="3"/>
      <c r="W865" s="23" t="s">
        <v>2597</v>
      </c>
      <c r="X865" s="21" t="s">
        <v>218</v>
      </c>
      <c r="Y865" s="2" t="str" cm="1">
        <f t="array" ref="Y865">_xlfn.IFS(X865="yellow",Z865,X865="white",Z865,X865="grey",Z865,X865="green","",X865&lt;&gt;"green",Z865)</f>
        <v/>
      </c>
      <c r="Z865" s="2">
        <v>851</v>
      </c>
      <c r="AA865" s="2">
        <v>2</v>
      </c>
      <c r="AB865" s="2">
        <v>1</v>
      </c>
      <c r="AC865" s="3"/>
    </row>
    <row r="866" spans="15:29" ht="15.75" customHeight="1" x14ac:dyDescent="0.25">
      <c r="O866" s="3"/>
      <c r="V866" s="3"/>
      <c r="W866" s="23" t="s">
        <v>2598</v>
      </c>
      <c r="X866" s="21" t="s">
        <v>218</v>
      </c>
      <c r="Y866" s="2" t="str" cm="1">
        <f t="array" ref="Y866">_xlfn.IFS(X866="yellow",Z866,X866="white",Z866,X866="grey",Z866,X866="green","",X866&lt;&gt;"green",Z866)</f>
        <v/>
      </c>
      <c r="Z866" s="2">
        <v>852</v>
      </c>
      <c r="AA866" s="2">
        <v>2</v>
      </c>
      <c r="AB866" s="2">
        <v>1</v>
      </c>
      <c r="AC866" s="3"/>
    </row>
    <row r="867" spans="15:29" ht="15.75" customHeight="1" x14ac:dyDescent="0.25">
      <c r="O867" s="3"/>
      <c r="V867" s="3"/>
      <c r="W867" s="23" t="s">
        <v>2599</v>
      </c>
      <c r="X867" s="21" t="s">
        <v>218</v>
      </c>
      <c r="Y867" s="2" t="str" cm="1">
        <f t="array" ref="Y867">_xlfn.IFS(X867="yellow",Z867,X867="white",Z867,X867="grey",Z867,X867="green","",X867&lt;&gt;"green",Z867)</f>
        <v/>
      </c>
      <c r="Z867" s="2">
        <v>853</v>
      </c>
      <c r="AA867" s="2">
        <v>2</v>
      </c>
      <c r="AB867" s="2">
        <v>1</v>
      </c>
      <c r="AC867" s="3"/>
    </row>
    <row r="868" spans="15:29" ht="15.75" customHeight="1" x14ac:dyDescent="0.25">
      <c r="O868" s="3"/>
      <c r="V868" s="3"/>
      <c r="W868" s="23" t="s">
        <v>2600</v>
      </c>
      <c r="X868" s="21" t="s">
        <v>218</v>
      </c>
      <c r="Y868" s="2" t="str" cm="1">
        <f t="array" ref="Y868">_xlfn.IFS(X868="yellow",Z868,X868="white",Z868,X868="grey",Z868,X868="green","",X868&lt;&gt;"green",Z868)</f>
        <v/>
      </c>
      <c r="Z868" s="2">
        <v>854</v>
      </c>
      <c r="AA868" s="2">
        <v>2</v>
      </c>
      <c r="AB868" s="2">
        <v>1</v>
      </c>
      <c r="AC868" s="3"/>
    </row>
    <row r="869" spans="15:29" ht="15.75" customHeight="1" x14ac:dyDescent="0.25">
      <c r="O869" s="3"/>
      <c r="V869" s="3"/>
      <c r="W869" s="23" t="s">
        <v>2601</v>
      </c>
      <c r="X869" s="21" t="s">
        <v>218</v>
      </c>
      <c r="Y869" s="2" t="str" cm="1">
        <f t="array" ref="Y869">_xlfn.IFS(X869="yellow",Z869,X869="white",Z869,X869="grey",Z869,X869="green","",X869&lt;&gt;"green",Z869)</f>
        <v/>
      </c>
      <c r="Z869" s="2">
        <v>855</v>
      </c>
      <c r="AA869" s="2">
        <v>2</v>
      </c>
      <c r="AB869" s="2">
        <v>1</v>
      </c>
      <c r="AC869" s="3"/>
    </row>
    <row r="870" spans="15:29" ht="15.75" customHeight="1" x14ac:dyDescent="0.25">
      <c r="O870" s="3"/>
      <c r="V870" s="3"/>
      <c r="W870" s="23" t="s">
        <v>2602</v>
      </c>
      <c r="X870" s="21" t="s">
        <v>218</v>
      </c>
      <c r="Y870" s="2" t="str" cm="1">
        <f t="array" ref="Y870">_xlfn.IFS(X870="yellow",Z870,X870="white",Z870,X870="grey",Z870,X870="green","",X870&lt;&gt;"green",Z870)</f>
        <v/>
      </c>
      <c r="Z870" s="2">
        <v>856</v>
      </c>
      <c r="AA870" s="2">
        <v>2</v>
      </c>
      <c r="AB870" s="2">
        <v>1</v>
      </c>
      <c r="AC870" s="3"/>
    </row>
    <row r="871" spans="15:29" ht="15.75" customHeight="1" x14ac:dyDescent="0.25">
      <c r="O871" s="3"/>
      <c r="V871" s="3"/>
      <c r="W871" s="23" t="s">
        <v>2603</v>
      </c>
      <c r="X871" s="21" t="s">
        <v>218</v>
      </c>
      <c r="Y871" s="2" t="str" cm="1">
        <f t="array" ref="Y871">_xlfn.IFS(X871="yellow",Z871,X871="white",Z871,X871="grey",Z871,X871="green","",X871&lt;&gt;"green",Z871)</f>
        <v/>
      </c>
      <c r="Z871" s="2">
        <v>857</v>
      </c>
      <c r="AA871" s="2">
        <v>2</v>
      </c>
      <c r="AB871" s="2">
        <v>1</v>
      </c>
      <c r="AC871" s="3"/>
    </row>
    <row r="872" spans="15:29" ht="15.75" customHeight="1" x14ac:dyDescent="0.25">
      <c r="O872" s="3"/>
      <c r="V872" s="3"/>
      <c r="W872" s="23" t="s">
        <v>2604</v>
      </c>
      <c r="X872" s="21" t="s">
        <v>218</v>
      </c>
      <c r="Y872" s="2" t="str" cm="1">
        <f t="array" ref="Y872">_xlfn.IFS(X872="yellow",Z872,X872="white",Z872,X872="grey",Z872,X872="green","",X872&lt;&gt;"green",Z872)</f>
        <v/>
      </c>
      <c r="Z872" s="2">
        <v>858</v>
      </c>
      <c r="AA872" s="2">
        <v>2</v>
      </c>
      <c r="AB872" s="2">
        <v>1</v>
      </c>
      <c r="AC872" s="3"/>
    </row>
    <row r="873" spans="15:29" ht="15.75" customHeight="1" x14ac:dyDescent="0.25">
      <c r="O873" s="3"/>
      <c r="V873" s="3"/>
      <c r="W873" s="23" t="s">
        <v>2605</v>
      </c>
      <c r="X873" s="21" t="s">
        <v>218</v>
      </c>
      <c r="Y873" s="2" t="str" cm="1">
        <f t="array" ref="Y873">_xlfn.IFS(X873="yellow",Z873,X873="white",Z873,X873="grey",Z873,X873="green","",X873&lt;&gt;"green",Z873)</f>
        <v/>
      </c>
      <c r="Z873" s="2">
        <v>859</v>
      </c>
      <c r="AA873" s="2">
        <v>2</v>
      </c>
      <c r="AB873" s="2">
        <v>1</v>
      </c>
      <c r="AC873" s="3"/>
    </row>
    <row r="874" spans="15:29" ht="15.75" customHeight="1" x14ac:dyDescent="0.25">
      <c r="O874" s="3"/>
      <c r="V874" s="3"/>
      <c r="W874" s="23" t="s">
        <v>2606</v>
      </c>
      <c r="X874" s="21" t="s">
        <v>218</v>
      </c>
      <c r="Y874" s="2" t="str" cm="1">
        <f t="array" ref="Y874">_xlfn.IFS(X874="yellow",Z874,X874="white",Z874,X874="grey",Z874,X874="green","",X874&lt;&gt;"green",Z874)</f>
        <v/>
      </c>
      <c r="Z874" s="2">
        <v>860</v>
      </c>
      <c r="AA874" s="2">
        <v>2</v>
      </c>
      <c r="AB874" s="2">
        <v>1</v>
      </c>
      <c r="AC874" s="3"/>
    </row>
    <row r="875" spans="15:29" ht="15.75" customHeight="1" x14ac:dyDescent="0.25">
      <c r="O875" s="3"/>
      <c r="V875" s="3"/>
      <c r="W875" s="23" t="s">
        <v>2607</v>
      </c>
      <c r="X875" s="21" t="s">
        <v>218</v>
      </c>
      <c r="Y875" s="2" t="str" cm="1">
        <f t="array" ref="Y875">_xlfn.IFS(X875="yellow",Z875,X875="white",Z875,X875="grey",Z875,X875="green","",X875&lt;&gt;"green",Z875)</f>
        <v/>
      </c>
      <c r="Z875" s="2">
        <v>861</v>
      </c>
      <c r="AA875" s="2">
        <v>3</v>
      </c>
      <c r="AB875" s="2">
        <v>0</v>
      </c>
      <c r="AC875" s="3"/>
    </row>
    <row r="876" spans="15:29" ht="15.75" customHeight="1" x14ac:dyDescent="0.25">
      <c r="O876" s="3"/>
      <c r="V876" s="3"/>
      <c r="W876" s="23" t="s">
        <v>2608</v>
      </c>
      <c r="X876" s="21" t="s">
        <v>218</v>
      </c>
      <c r="Y876" s="2" t="str" cm="1">
        <f t="array" ref="Y876">_xlfn.IFS(X876="yellow",Z876,X876="white",Z876,X876="grey",Z876,X876="green","",X876&lt;&gt;"green",Z876)</f>
        <v/>
      </c>
      <c r="Z876" s="2">
        <v>862</v>
      </c>
      <c r="AA876" s="2">
        <v>3</v>
      </c>
      <c r="AB876" s="2">
        <v>0</v>
      </c>
      <c r="AC876" s="3"/>
    </row>
    <row r="877" spans="15:29" ht="15.75" customHeight="1" x14ac:dyDescent="0.25">
      <c r="O877" s="3"/>
      <c r="V877" s="3"/>
      <c r="W877" s="23" t="s">
        <v>2609</v>
      </c>
      <c r="X877" s="21" t="s">
        <v>218</v>
      </c>
      <c r="Y877" s="2" t="str" cm="1">
        <f t="array" ref="Y877">_xlfn.IFS(X877="yellow",Z877,X877="white",Z877,X877="grey",Z877,X877="green","",X877&lt;&gt;"green",Z877)</f>
        <v/>
      </c>
      <c r="Z877" s="2">
        <v>863</v>
      </c>
      <c r="AA877" s="2">
        <v>3</v>
      </c>
      <c r="AB877" s="2">
        <v>0</v>
      </c>
      <c r="AC877" s="3"/>
    </row>
    <row r="878" spans="15:29" ht="15.75" customHeight="1" x14ac:dyDescent="0.25">
      <c r="O878" s="3"/>
      <c r="V878" s="3"/>
      <c r="W878" s="23" t="s">
        <v>2610</v>
      </c>
      <c r="X878" s="21" t="s">
        <v>218</v>
      </c>
      <c r="Y878" s="2" t="str" cm="1">
        <f t="array" ref="Y878">_xlfn.IFS(X878="yellow",Z878,X878="white",Z878,X878="grey",Z878,X878="green","",X878&lt;&gt;"green",Z878)</f>
        <v/>
      </c>
      <c r="Z878" s="2">
        <v>864</v>
      </c>
      <c r="AA878" s="2">
        <v>3</v>
      </c>
      <c r="AB878" s="2">
        <v>0</v>
      </c>
      <c r="AC878" s="3"/>
    </row>
    <row r="879" spans="15:29" ht="15.75" customHeight="1" x14ac:dyDescent="0.25">
      <c r="O879" s="3"/>
      <c r="V879" s="3"/>
      <c r="W879" s="23" t="s">
        <v>2611</v>
      </c>
      <c r="X879" s="21" t="s">
        <v>218</v>
      </c>
      <c r="Y879" s="2" t="str" cm="1">
        <f t="array" ref="Y879">_xlfn.IFS(X879="yellow",Z879,X879="white",Z879,X879="grey",Z879,X879="green","",X879&lt;&gt;"green",Z879)</f>
        <v/>
      </c>
      <c r="Z879" s="2">
        <v>865</v>
      </c>
      <c r="AA879" s="2">
        <v>3</v>
      </c>
      <c r="AB879" s="2">
        <v>0</v>
      </c>
      <c r="AC879" s="3"/>
    </row>
    <row r="880" spans="15:29" ht="15.75" customHeight="1" x14ac:dyDescent="0.25">
      <c r="O880" s="3"/>
      <c r="V880" s="3"/>
      <c r="W880" s="23" t="s">
        <v>2612</v>
      </c>
      <c r="X880" s="21" t="s">
        <v>218</v>
      </c>
      <c r="Y880" s="2" t="str" cm="1">
        <f t="array" ref="Y880">_xlfn.IFS(X880="yellow",Z880,X880="white",Z880,X880="grey",Z880,X880="green","",X880&lt;&gt;"green",Z880)</f>
        <v/>
      </c>
      <c r="Z880" s="2">
        <v>866</v>
      </c>
      <c r="AA880" s="2">
        <v>3</v>
      </c>
      <c r="AB880" s="2">
        <v>0</v>
      </c>
      <c r="AC880" s="3"/>
    </row>
    <row r="881" spans="15:29" ht="15.75" customHeight="1" x14ac:dyDescent="0.25">
      <c r="O881" s="3"/>
      <c r="V881" s="3"/>
      <c r="W881" s="23" t="s">
        <v>2613</v>
      </c>
      <c r="X881" s="21" t="s">
        <v>218</v>
      </c>
      <c r="Y881" s="2" t="str" cm="1">
        <f t="array" ref="Y881">_xlfn.IFS(X881="yellow",Z881,X881="white",Z881,X881="grey",Z881,X881="green","",X881&lt;&gt;"green",Z881)</f>
        <v/>
      </c>
      <c r="Z881" s="2">
        <v>867</v>
      </c>
      <c r="AA881" s="2">
        <v>3</v>
      </c>
      <c r="AB881" s="2">
        <v>0</v>
      </c>
      <c r="AC881" s="3"/>
    </row>
    <row r="882" spans="15:29" ht="15.75" customHeight="1" x14ac:dyDescent="0.25">
      <c r="O882" s="3"/>
      <c r="V882" s="3"/>
      <c r="W882" s="23" t="s">
        <v>2614</v>
      </c>
      <c r="X882" s="21" t="s">
        <v>218</v>
      </c>
      <c r="Y882" s="2" t="str" cm="1">
        <f t="array" ref="Y882">_xlfn.IFS(X882="yellow",Z882,X882="white",Z882,X882="grey",Z882,X882="green","",X882&lt;&gt;"green",Z882)</f>
        <v/>
      </c>
      <c r="Z882" s="2">
        <v>868</v>
      </c>
      <c r="AA882" s="2">
        <v>3</v>
      </c>
      <c r="AB882" s="2">
        <v>0</v>
      </c>
      <c r="AC882" s="3"/>
    </row>
    <row r="883" spans="15:29" ht="15.75" customHeight="1" x14ac:dyDescent="0.25">
      <c r="O883" s="3"/>
      <c r="V883" s="3"/>
      <c r="W883" s="23" t="s">
        <v>2615</v>
      </c>
      <c r="X883" s="21" t="s">
        <v>218</v>
      </c>
      <c r="Y883" s="2" t="str" cm="1">
        <f t="array" ref="Y883">_xlfn.IFS(X883="yellow",Z883,X883="white",Z883,X883="grey",Z883,X883="green","",X883&lt;&gt;"green",Z883)</f>
        <v/>
      </c>
      <c r="Z883" s="2">
        <v>869</v>
      </c>
      <c r="AA883" s="2">
        <v>3</v>
      </c>
      <c r="AB883" s="2">
        <v>0</v>
      </c>
      <c r="AC883" s="3"/>
    </row>
    <row r="884" spans="15:29" ht="15.75" customHeight="1" x14ac:dyDescent="0.25">
      <c r="O884" s="3"/>
      <c r="V884" s="3"/>
      <c r="W884" s="23" t="s">
        <v>2616</v>
      </c>
      <c r="X884" s="21" t="s">
        <v>218</v>
      </c>
      <c r="Y884" s="2" t="str" cm="1">
        <f t="array" ref="Y884">_xlfn.IFS(X884="yellow",Z884,X884="white",Z884,X884="grey",Z884,X884="green","",X884&lt;&gt;"green",Z884)</f>
        <v/>
      </c>
      <c r="Z884" s="2">
        <v>870</v>
      </c>
      <c r="AA884" s="2">
        <v>3</v>
      </c>
      <c r="AB884" s="2">
        <v>0</v>
      </c>
      <c r="AC884" s="3"/>
    </row>
    <row r="885" spans="15:29" ht="15.75" customHeight="1" x14ac:dyDescent="0.25">
      <c r="O885" s="3"/>
      <c r="V885" s="3"/>
      <c r="W885" s="23" t="s">
        <v>2617</v>
      </c>
      <c r="X885" s="21" t="s">
        <v>218</v>
      </c>
      <c r="Y885" s="2" t="str" cm="1">
        <f t="array" ref="Y885">_xlfn.IFS(X885="yellow",Z885,X885="white",Z885,X885="grey",Z885,X885="green","",X885&lt;&gt;"green",Z885)</f>
        <v/>
      </c>
      <c r="Z885" s="2">
        <v>871</v>
      </c>
      <c r="AA885" s="2">
        <v>3</v>
      </c>
      <c r="AB885" s="2">
        <v>0</v>
      </c>
      <c r="AC885" s="3"/>
    </row>
    <row r="886" spans="15:29" ht="15.75" customHeight="1" x14ac:dyDescent="0.25">
      <c r="O886" s="3"/>
      <c r="V886" s="3"/>
      <c r="W886" s="23" t="s">
        <v>2618</v>
      </c>
      <c r="X886" s="21" t="s">
        <v>218</v>
      </c>
      <c r="Y886" s="2" t="str" cm="1">
        <f t="array" ref="Y886">_xlfn.IFS(X886="yellow",Z886,X886="white",Z886,X886="grey",Z886,X886="green","",X886&lt;&gt;"green",Z886)</f>
        <v/>
      </c>
      <c r="Z886" s="2">
        <v>872</v>
      </c>
      <c r="AA886" s="2">
        <v>3</v>
      </c>
      <c r="AB886" s="2">
        <v>0</v>
      </c>
      <c r="AC886" s="3"/>
    </row>
    <row r="887" spans="15:29" ht="15.75" customHeight="1" x14ac:dyDescent="0.25">
      <c r="O887" s="3"/>
      <c r="V887" s="3"/>
      <c r="W887" s="23" t="s">
        <v>2619</v>
      </c>
      <c r="X887" s="21" t="s">
        <v>218</v>
      </c>
      <c r="Y887" s="2" t="str" cm="1">
        <f t="array" ref="Y887">_xlfn.IFS(X887="yellow",Z887,X887="white",Z887,X887="grey",Z887,X887="green","",X887&lt;&gt;"green",Z887)</f>
        <v/>
      </c>
      <c r="Z887" s="2">
        <v>873</v>
      </c>
      <c r="AA887" s="2">
        <v>2</v>
      </c>
      <c r="AB887" s="2">
        <v>1</v>
      </c>
      <c r="AC887" s="3"/>
    </row>
    <row r="888" spans="15:29" ht="15.75" customHeight="1" x14ac:dyDescent="0.25">
      <c r="O888" s="3"/>
      <c r="V888" s="3"/>
      <c r="W888" s="23" t="s">
        <v>2620</v>
      </c>
      <c r="X888" s="21" t="s">
        <v>218</v>
      </c>
      <c r="Y888" s="2" t="str" cm="1">
        <f t="array" ref="Y888">_xlfn.IFS(X888="yellow",Z888,X888="white",Z888,X888="grey",Z888,X888="green","",X888&lt;&gt;"green",Z888)</f>
        <v/>
      </c>
      <c r="Z888" s="2">
        <v>874</v>
      </c>
      <c r="AA888" s="2">
        <v>2</v>
      </c>
      <c r="AB888" s="2">
        <v>1</v>
      </c>
      <c r="AC888" s="3"/>
    </row>
    <row r="889" spans="15:29" ht="15.75" customHeight="1" x14ac:dyDescent="0.25">
      <c r="O889" s="3"/>
      <c r="V889" s="3"/>
      <c r="W889" s="23" t="s">
        <v>2621</v>
      </c>
      <c r="X889" s="21" t="s">
        <v>218</v>
      </c>
      <c r="Y889" s="2" t="str" cm="1">
        <f t="array" ref="Y889">_xlfn.IFS(X889="yellow",Z889,X889="white",Z889,X889="grey",Z889,X889="green","",X889&lt;&gt;"green",Z889)</f>
        <v/>
      </c>
      <c r="Z889" s="2">
        <v>875</v>
      </c>
      <c r="AA889" s="2">
        <v>2</v>
      </c>
      <c r="AB889" s="2">
        <v>1</v>
      </c>
      <c r="AC889" s="3"/>
    </row>
    <row r="890" spans="15:29" ht="15.75" customHeight="1" x14ac:dyDescent="0.25">
      <c r="O890" s="3"/>
      <c r="V890" s="3"/>
      <c r="W890" s="23" t="s">
        <v>2622</v>
      </c>
      <c r="X890" s="21" t="s">
        <v>218</v>
      </c>
      <c r="Y890" s="2" t="str" cm="1">
        <f t="array" ref="Y890">_xlfn.IFS(X890="yellow",Z890,X890="white",Z890,X890="grey",Z890,X890="green","",X890&lt;&gt;"green",Z890)</f>
        <v/>
      </c>
      <c r="Z890" s="2">
        <v>876</v>
      </c>
      <c r="AA890" s="2">
        <v>2</v>
      </c>
      <c r="AB890" s="2">
        <v>1</v>
      </c>
      <c r="AC890" s="3"/>
    </row>
    <row r="891" spans="15:29" ht="15.75" customHeight="1" x14ac:dyDescent="0.25">
      <c r="O891" s="3"/>
      <c r="V891" s="3"/>
      <c r="W891" s="23" t="s">
        <v>2623</v>
      </c>
      <c r="X891" s="21" t="s">
        <v>218</v>
      </c>
      <c r="Y891" s="2" t="str" cm="1">
        <f t="array" ref="Y891">_xlfn.IFS(X891="yellow",Z891,X891="white",Z891,X891="grey",Z891,X891="green","",X891&lt;&gt;"green",Z891)</f>
        <v/>
      </c>
      <c r="Z891" s="2">
        <v>877</v>
      </c>
      <c r="AA891" s="2">
        <v>2</v>
      </c>
      <c r="AB891" s="2">
        <v>1</v>
      </c>
      <c r="AC891" s="3"/>
    </row>
    <row r="892" spans="15:29" ht="15.75" customHeight="1" x14ac:dyDescent="0.25">
      <c r="O892" s="3"/>
      <c r="V892" s="3"/>
      <c r="W892" s="23" t="s">
        <v>2624</v>
      </c>
      <c r="X892" s="21" t="s">
        <v>218</v>
      </c>
      <c r="Y892" s="2" t="str" cm="1">
        <f t="array" ref="Y892">_xlfn.IFS(X892="yellow",Z892,X892="white",Z892,X892="grey",Z892,X892="green","",X892&lt;&gt;"green",Z892)</f>
        <v/>
      </c>
      <c r="Z892" s="2">
        <v>878</v>
      </c>
      <c r="AA892" s="2">
        <v>2</v>
      </c>
      <c r="AB892" s="2">
        <v>1</v>
      </c>
      <c r="AC892" s="3"/>
    </row>
    <row r="893" spans="15:29" ht="15.75" customHeight="1" x14ac:dyDescent="0.25">
      <c r="O893" s="3"/>
      <c r="V893" s="3"/>
      <c r="W893" s="23" t="s">
        <v>2232</v>
      </c>
      <c r="X893" s="21" t="s">
        <v>218</v>
      </c>
      <c r="Y893" s="2" t="str" cm="1">
        <f t="array" ref="Y893">_xlfn.IFS(X893="yellow",Z893,X893="white",Z893,X893="grey",Z893,X893="green","",X893&lt;&gt;"green",Z893)</f>
        <v/>
      </c>
      <c r="Z893" s="2">
        <v>879</v>
      </c>
      <c r="AA893" s="2">
        <v>3</v>
      </c>
      <c r="AB893" s="2">
        <v>0</v>
      </c>
      <c r="AC893" s="3"/>
    </row>
    <row r="894" spans="15:29" ht="15.75" customHeight="1" x14ac:dyDescent="0.25">
      <c r="O894" s="3"/>
      <c r="V894" s="3" t="s">
        <v>214</v>
      </c>
      <c r="W894" s="22" t="s">
        <v>1843</v>
      </c>
      <c r="X894" s="12" t="s">
        <v>216</v>
      </c>
      <c r="Y894" s="2" cm="1">
        <f t="array" ref="Y894">_xlfn.IFS(X894="yellow",Z894,X894="white",Z894,X894="grey",Z894,X894="green","",X894&lt;&gt;"green",Z894)</f>
        <v>880</v>
      </c>
      <c r="Z894" s="2">
        <v>880</v>
      </c>
      <c r="AA894" s="2">
        <v>2</v>
      </c>
      <c r="AB894" s="2">
        <v>1</v>
      </c>
      <c r="AC894" s="3"/>
    </row>
    <row r="895" spans="15:29" ht="15.75" customHeight="1" x14ac:dyDescent="0.25">
      <c r="O895" s="3"/>
      <c r="V895" s="3" t="s">
        <v>214</v>
      </c>
      <c r="W895" s="22" t="s">
        <v>2625</v>
      </c>
      <c r="X895" s="12" t="s">
        <v>216</v>
      </c>
      <c r="Y895" s="2" cm="1">
        <f t="array" ref="Y895">_xlfn.IFS(X895="yellow",Z895,X895="white",Z895,X895="grey",Z895,X895="green","",X895&lt;&gt;"green",Z895)</f>
        <v>881</v>
      </c>
      <c r="Z895" s="2">
        <v>881</v>
      </c>
      <c r="AA895" s="2">
        <v>2</v>
      </c>
      <c r="AB895" s="2">
        <v>1</v>
      </c>
      <c r="AC895" s="3"/>
    </row>
    <row r="896" spans="15:29" ht="15.75" customHeight="1" x14ac:dyDescent="0.25">
      <c r="O896" s="3"/>
      <c r="V896" s="3" t="s">
        <v>214</v>
      </c>
      <c r="W896" s="22" t="s">
        <v>2626</v>
      </c>
      <c r="X896" s="12" t="s">
        <v>216</v>
      </c>
      <c r="Y896" s="2" cm="1">
        <f t="array" ref="Y896">_xlfn.IFS(X896="yellow",Z896,X896="white",Z896,X896="grey",Z896,X896="green","",X896&lt;&gt;"green",Z896)</f>
        <v>882</v>
      </c>
      <c r="Z896" s="2">
        <v>882</v>
      </c>
      <c r="AA896" s="2">
        <v>2</v>
      </c>
      <c r="AB896" s="2">
        <v>1</v>
      </c>
      <c r="AC896" s="3"/>
    </row>
    <row r="897" spans="15:29" ht="15.75" customHeight="1" x14ac:dyDescent="0.25">
      <c r="O897" s="3"/>
      <c r="V897" s="3"/>
      <c r="W897" s="23" t="s">
        <v>2627</v>
      </c>
      <c r="X897" s="21" t="s">
        <v>218</v>
      </c>
      <c r="Y897" s="2" t="str" cm="1">
        <f t="array" ref="Y897">_xlfn.IFS(X897="yellow",Z897,X897="white",Z897,X897="grey",Z897,X897="green","",X897&lt;&gt;"green",Z897)</f>
        <v/>
      </c>
      <c r="Z897" s="2">
        <v>883</v>
      </c>
      <c r="AA897" s="2">
        <v>2</v>
      </c>
      <c r="AB897" s="2">
        <v>1</v>
      </c>
      <c r="AC897" s="3"/>
    </row>
    <row r="898" spans="15:29" ht="15.75" customHeight="1" x14ac:dyDescent="0.25">
      <c r="O898" s="3"/>
      <c r="V898" s="3"/>
      <c r="W898" s="23" t="s">
        <v>2628</v>
      </c>
      <c r="X898" s="21" t="s">
        <v>218</v>
      </c>
      <c r="Y898" s="2" t="str" cm="1">
        <f t="array" ref="Y898">_xlfn.IFS(X898="yellow",Z898,X898="white",Z898,X898="grey",Z898,X898="green","",X898&lt;&gt;"green",Z898)</f>
        <v/>
      </c>
      <c r="Z898" s="2">
        <v>884</v>
      </c>
      <c r="AA898" s="2">
        <v>2</v>
      </c>
      <c r="AB898" s="2">
        <v>1</v>
      </c>
      <c r="AC898" s="3"/>
    </row>
    <row r="899" spans="15:29" ht="15.75" customHeight="1" x14ac:dyDescent="0.25">
      <c r="O899" s="3"/>
      <c r="V899" s="3"/>
      <c r="W899" s="23" t="s">
        <v>2629</v>
      </c>
      <c r="X899" s="21" t="s">
        <v>218</v>
      </c>
      <c r="Y899" s="2" t="str" cm="1">
        <f t="array" ref="Y899">_xlfn.IFS(X899="yellow",Z899,X899="white",Z899,X899="grey",Z899,X899="green","",X899&lt;&gt;"green",Z899)</f>
        <v/>
      </c>
      <c r="Z899" s="2">
        <v>885</v>
      </c>
      <c r="AA899" s="2">
        <v>2</v>
      </c>
      <c r="AB899" s="2">
        <v>1</v>
      </c>
      <c r="AC899" s="3"/>
    </row>
    <row r="900" spans="15:29" ht="15.75" customHeight="1" x14ac:dyDescent="0.25">
      <c r="O900" s="3"/>
      <c r="V900" s="3"/>
      <c r="W900" s="23" t="s">
        <v>2630</v>
      </c>
      <c r="X900" s="21" t="s">
        <v>218</v>
      </c>
      <c r="Y900" s="2" t="str" cm="1">
        <f t="array" ref="Y900">_xlfn.IFS(X900="yellow",Z900,X900="white",Z900,X900="grey",Z900,X900="green","",X900&lt;&gt;"green",Z900)</f>
        <v/>
      </c>
      <c r="Z900" s="2">
        <v>886</v>
      </c>
      <c r="AA900" s="2">
        <v>2</v>
      </c>
      <c r="AB900" s="2">
        <v>1</v>
      </c>
      <c r="AC900" s="3"/>
    </row>
    <row r="901" spans="15:29" ht="15.75" customHeight="1" x14ac:dyDescent="0.25">
      <c r="O901" s="3"/>
      <c r="V901" s="3"/>
      <c r="W901" s="23" t="s">
        <v>2234</v>
      </c>
      <c r="X901" s="21" t="s">
        <v>218</v>
      </c>
      <c r="Y901" s="2" t="str" cm="1">
        <f t="array" ref="Y901">_xlfn.IFS(X901="yellow",Z901,X901="white",Z901,X901="grey",Z901,X901="green","",X901&lt;&gt;"green",Z901)</f>
        <v/>
      </c>
      <c r="Z901" s="2">
        <v>887</v>
      </c>
      <c r="AA901" s="2">
        <v>3</v>
      </c>
      <c r="AB901" s="2">
        <v>0</v>
      </c>
      <c r="AC901" s="3"/>
    </row>
    <row r="902" spans="15:29" ht="15.75" customHeight="1" x14ac:dyDescent="0.25">
      <c r="O902" s="3"/>
      <c r="V902" s="3"/>
      <c r="W902" s="2" t="s">
        <v>1846</v>
      </c>
      <c r="X902" s="2" t="s">
        <v>266</v>
      </c>
      <c r="Y902" s="2" cm="1">
        <f t="array" ref="Y902">_xlfn.IFS(X902="yellow",Z902,X902="white",Z902,X902="grey",Z902,X902="green","",X902&lt;&gt;"green",Z902)</f>
        <v>888</v>
      </c>
      <c r="Z902" s="2">
        <v>888</v>
      </c>
      <c r="AA902" s="2">
        <v>2</v>
      </c>
      <c r="AB902" s="2">
        <v>1</v>
      </c>
      <c r="AC902" s="3"/>
    </row>
    <row r="903" spans="15:29" ht="15.75" customHeight="1" x14ac:dyDescent="0.25">
      <c r="O903" s="3"/>
      <c r="V903" s="3"/>
      <c r="W903" s="2" t="s">
        <v>2631</v>
      </c>
      <c r="X903" s="2" t="s">
        <v>266</v>
      </c>
      <c r="Y903" s="2" cm="1">
        <f t="array" ref="Y903">_xlfn.IFS(X903="yellow",Z903,X903="white",Z903,X903="grey",Z903,X903="green","",X903&lt;&gt;"green",Z903)</f>
        <v>889</v>
      </c>
      <c r="Z903" s="2">
        <v>889</v>
      </c>
      <c r="AA903" s="2">
        <v>2</v>
      </c>
      <c r="AB903" s="2">
        <v>1</v>
      </c>
      <c r="AC903" s="3"/>
    </row>
    <row r="904" spans="15:29" ht="15.75" customHeight="1" x14ac:dyDescent="0.25">
      <c r="O904" s="3"/>
      <c r="V904" s="3"/>
      <c r="W904" s="2" t="s">
        <v>2632</v>
      </c>
      <c r="X904" s="2" t="s">
        <v>266</v>
      </c>
      <c r="Y904" s="2" cm="1">
        <f t="array" ref="Y904">_xlfn.IFS(X904="yellow",Z904,X904="white",Z904,X904="grey",Z904,X904="green","",X904&lt;&gt;"green",Z904)</f>
        <v>890</v>
      </c>
      <c r="Z904" s="2">
        <v>890</v>
      </c>
      <c r="AA904" s="2">
        <v>2</v>
      </c>
      <c r="AB904" s="2">
        <v>1</v>
      </c>
      <c r="AC904" s="3"/>
    </row>
    <row r="905" spans="15:29" ht="15.75" customHeight="1" x14ac:dyDescent="0.25">
      <c r="O905" s="3"/>
      <c r="V905" s="3"/>
      <c r="W905" s="23" t="s">
        <v>2633</v>
      </c>
      <c r="X905" s="21" t="s">
        <v>218</v>
      </c>
      <c r="Y905" s="2" t="str" cm="1">
        <f t="array" ref="Y905">_xlfn.IFS(X905="yellow",Z905,X905="white",Z905,X905="grey",Z905,X905="green","",X905&lt;&gt;"green",Z905)</f>
        <v/>
      </c>
      <c r="Z905" s="2">
        <v>891</v>
      </c>
      <c r="AA905" s="2">
        <v>2</v>
      </c>
      <c r="AB905" s="2">
        <v>1</v>
      </c>
      <c r="AC905" s="3"/>
    </row>
    <row r="906" spans="15:29" ht="15.75" customHeight="1" x14ac:dyDescent="0.25">
      <c r="O906" s="3"/>
      <c r="V906" s="3"/>
      <c r="W906" s="23" t="s">
        <v>2634</v>
      </c>
      <c r="X906" s="21" t="s">
        <v>218</v>
      </c>
      <c r="Y906" s="2" t="str" cm="1">
        <f t="array" ref="Y906">_xlfn.IFS(X906="yellow",Z906,X906="white",Z906,X906="grey",Z906,X906="green","",X906&lt;&gt;"green",Z906)</f>
        <v/>
      </c>
      <c r="Z906" s="2">
        <v>892</v>
      </c>
      <c r="AA906" s="2">
        <v>2</v>
      </c>
      <c r="AB906" s="2">
        <v>1</v>
      </c>
      <c r="AC906" s="3"/>
    </row>
    <row r="907" spans="15:29" ht="15.75" customHeight="1" x14ac:dyDescent="0.25">
      <c r="O907" s="3"/>
      <c r="V907" s="3"/>
      <c r="W907" s="23" t="s">
        <v>2635</v>
      </c>
      <c r="X907" s="21" t="s">
        <v>218</v>
      </c>
      <c r="Y907" s="2" t="str" cm="1">
        <f t="array" ref="Y907">_xlfn.IFS(X907="yellow",Z907,X907="white",Z907,X907="grey",Z907,X907="green","",X907&lt;&gt;"green",Z907)</f>
        <v/>
      </c>
      <c r="Z907" s="2">
        <v>893</v>
      </c>
      <c r="AA907" s="2">
        <v>2</v>
      </c>
      <c r="AB907" s="2">
        <v>1</v>
      </c>
      <c r="AC907" s="3"/>
    </row>
    <row r="908" spans="15:29" ht="15.75" customHeight="1" x14ac:dyDescent="0.25">
      <c r="O908" s="3"/>
      <c r="V908" s="3"/>
      <c r="W908" s="23" t="s">
        <v>2636</v>
      </c>
      <c r="X908" s="21" t="s">
        <v>218</v>
      </c>
      <c r="Y908" s="2" t="str" cm="1">
        <f t="array" ref="Y908">_xlfn.IFS(X908="yellow",Z908,X908="white",Z908,X908="grey",Z908,X908="green","",X908&lt;&gt;"green",Z908)</f>
        <v/>
      </c>
      <c r="Z908" s="2">
        <v>894</v>
      </c>
      <c r="AA908" s="2">
        <v>2</v>
      </c>
      <c r="AB908" s="2">
        <v>1</v>
      </c>
      <c r="AC908" s="3"/>
    </row>
    <row r="909" spans="15:29" ht="15.75" customHeight="1" x14ac:dyDescent="0.25">
      <c r="O909" s="3"/>
      <c r="V909" s="3"/>
      <c r="W909" s="23" t="s">
        <v>2236</v>
      </c>
      <c r="X909" s="21" t="s">
        <v>218</v>
      </c>
      <c r="Y909" s="2" t="str" cm="1">
        <f t="array" ref="Y909">_xlfn.IFS(X909="yellow",Z909,X909="white",Z909,X909="grey",Z909,X909="green","",X909&lt;&gt;"green",Z909)</f>
        <v/>
      </c>
      <c r="Z909" s="2">
        <v>895</v>
      </c>
      <c r="AA909" s="2">
        <v>3</v>
      </c>
      <c r="AB909" s="2">
        <v>0</v>
      </c>
      <c r="AC909" s="3"/>
    </row>
    <row r="910" spans="15:29" ht="15.75" customHeight="1" x14ac:dyDescent="0.25">
      <c r="O910" s="3"/>
      <c r="V910" s="3"/>
      <c r="W910" s="2" t="s">
        <v>1849</v>
      </c>
      <c r="X910" s="2" t="s">
        <v>266</v>
      </c>
      <c r="Y910" s="2" cm="1">
        <f t="array" ref="Y910">_xlfn.IFS(X910="yellow",Z910,X910="white",Z910,X910="grey",Z910,X910="green","",X910&lt;&gt;"green",Z910)</f>
        <v>896</v>
      </c>
      <c r="Z910" s="2">
        <v>896</v>
      </c>
      <c r="AA910" s="2">
        <v>2</v>
      </c>
      <c r="AB910" s="2">
        <v>1</v>
      </c>
      <c r="AC910" s="3"/>
    </row>
    <row r="911" spans="15:29" ht="15.75" customHeight="1" x14ac:dyDescent="0.25">
      <c r="O911" s="3"/>
      <c r="V911" s="3"/>
      <c r="W911" s="2" t="s">
        <v>2637</v>
      </c>
      <c r="X911" s="2" t="s">
        <v>266</v>
      </c>
      <c r="Y911" s="2" cm="1">
        <f t="array" ref="Y911">_xlfn.IFS(X911="yellow",Z911,X911="white",Z911,X911="grey",Z911,X911="green","",X911&lt;&gt;"green",Z911)</f>
        <v>897</v>
      </c>
      <c r="Z911" s="2">
        <v>897</v>
      </c>
      <c r="AA911" s="2">
        <v>2</v>
      </c>
      <c r="AB911" s="2">
        <v>1</v>
      </c>
      <c r="AC911" s="3"/>
    </row>
    <row r="912" spans="15:29" ht="15.75" customHeight="1" x14ac:dyDescent="0.25">
      <c r="O912" s="3"/>
      <c r="V912" s="3"/>
      <c r="W912" s="2" t="s">
        <v>2638</v>
      </c>
      <c r="X912" s="2" t="s">
        <v>266</v>
      </c>
      <c r="Y912" s="2" cm="1">
        <f t="array" ref="Y912">_xlfn.IFS(X912="yellow",Z912,X912="white",Z912,X912="grey",Z912,X912="green","",X912&lt;&gt;"green",Z912)</f>
        <v>898</v>
      </c>
      <c r="Z912" s="2">
        <v>898</v>
      </c>
      <c r="AA912" s="2">
        <v>2</v>
      </c>
      <c r="AB912" s="2">
        <v>1</v>
      </c>
      <c r="AC912" s="3"/>
    </row>
    <row r="913" spans="15:29" ht="15.75" customHeight="1" x14ac:dyDescent="0.25">
      <c r="O913" s="3"/>
      <c r="V913" s="3"/>
      <c r="W913" s="23" t="s">
        <v>2639</v>
      </c>
      <c r="X913" s="21" t="s">
        <v>218</v>
      </c>
      <c r="Y913" s="2" t="str" cm="1">
        <f t="array" ref="Y913">_xlfn.IFS(X913="yellow",Z913,X913="white",Z913,X913="grey",Z913,X913="green","",X913&lt;&gt;"green",Z913)</f>
        <v/>
      </c>
      <c r="Z913" s="2">
        <v>899</v>
      </c>
      <c r="AA913" s="2">
        <v>2</v>
      </c>
      <c r="AB913" s="2">
        <v>1</v>
      </c>
      <c r="AC913" s="3"/>
    </row>
    <row r="914" spans="15:29" ht="15.75" customHeight="1" x14ac:dyDescent="0.25">
      <c r="O914" s="3"/>
      <c r="V914" s="3"/>
      <c r="W914" s="23" t="s">
        <v>2640</v>
      </c>
      <c r="X914" s="21" t="s">
        <v>218</v>
      </c>
      <c r="Y914" s="2" t="str" cm="1">
        <f t="array" ref="Y914">_xlfn.IFS(X914="yellow",Z914,X914="white",Z914,X914="grey",Z914,X914="green","",X914&lt;&gt;"green",Z914)</f>
        <v/>
      </c>
      <c r="Z914" s="2">
        <v>900</v>
      </c>
      <c r="AA914" s="2">
        <v>2</v>
      </c>
      <c r="AB914" s="2">
        <v>1</v>
      </c>
      <c r="AC914" s="3"/>
    </row>
    <row r="915" spans="15:29" ht="15.75" customHeight="1" x14ac:dyDescent="0.25">
      <c r="O915" s="3"/>
      <c r="V915" s="3"/>
      <c r="W915" s="23" t="s">
        <v>2641</v>
      </c>
      <c r="X915" s="21" t="s">
        <v>218</v>
      </c>
      <c r="Y915" s="2" t="str" cm="1">
        <f t="array" ref="Y915">_xlfn.IFS(X915="yellow",Z915,X915="white",Z915,X915="grey",Z915,X915="green","",X915&lt;&gt;"green",Z915)</f>
        <v/>
      </c>
      <c r="Z915" s="2">
        <v>901</v>
      </c>
      <c r="AA915" s="2">
        <v>2</v>
      </c>
      <c r="AB915" s="2">
        <v>1</v>
      </c>
      <c r="AC915" s="3"/>
    </row>
    <row r="916" spans="15:29" ht="15.75" customHeight="1" x14ac:dyDescent="0.25">
      <c r="O916" s="3"/>
      <c r="V916" s="3"/>
      <c r="W916" s="23" t="s">
        <v>2642</v>
      </c>
      <c r="X916" s="21" t="s">
        <v>218</v>
      </c>
      <c r="Y916" s="2" t="str" cm="1">
        <f t="array" ref="Y916">_xlfn.IFS(X916="yellow",Z916,X916="white",Z916,X916="grey",Z916,X916="green","",X916&lt;&gt;"green",Z916)</f>
        <v/>
      </c>
      <c r="Z916" s="2">
        <v>902</v>
      </c>
      <c r="AA916" s="2">
        <v>2</v>
      </c>
      <c r="AB916" s="2">
        <v>1</v>
      </c>
      <c r="AC916" s="3"/>
    </row>
    <row r="917" spans="15:29" ht="15.75" customHeight="1" x14ac:dyDescent="0.25">
      <c r="O917" s="3"/>
      <c r="V917" s="3"/>
      <c r="W917" s="23" t="s">
        <v>2238</v>
      </c>
      <c r="X917" s="21" t="s">
        <v>218</v>
      </c>
      <c r="Y917" s="2" t="str" cm="1">
        <f t="array" ref="Y917">_xlfn.IFS(X917="yellow",Z917,X917="white",Z917,X917="grey",Z917,X917="green","",X917&lt;&gt;"green",Z917)</f>
        <v/>
      </c>
      <c r="Z917" s="2">
        <v>903</v>
      </c>
      <c r="AA917" s="2">
        <v>3</v>
      </c>
      <c r="AB917" s="2">
        <v>0</v>
      </c>
      <c r="AC917" s="3"/>
    </row>
    <row r="918" spans="15:29" ht="15.75" customHeight="1" x14ac:dyDescent="0.25">
      <c r="O918" s="3"/>
      <c r="V918" s="3"/>
      <c r="W918" s="2" t="s">
        <v>1852</v>
      </c>
      <c r="X918" s="2" t="s">
        <v>266</v>
      </c>
      <c r="Y918" s="2" cm="1">
        <f t="array" ref="Y918">_xlfn.IFS(X918="yellow",Z918,X918="white",Z918,X918="grey",Z918,X918="green","",X918&lt;&gt;"green",Z918)</f>
        <v>904</v>
      </c>
      <c r="Z918" s="2">
        <v>904</v>
      </c>
      <c r="AA918" s="2">
        <v>2</v>
      </c>
      <c r="AB918" s="2">
        <v>1</v>
      </c>
      <c r="AC918" s="3"/>
    </row>
    <row r="919" spans="15:29" ht="15.75" customHeight="1" x14ac:dyDescent="0.25">
      <c r="O919" s="3"/>
      <c r="V919" s="3"/>
      <c r="W919" s="2" t="s">
        <v>2643</v>
      </c>
      <c r="X919" s="2" t="s">
        <v>266</v>
      </c>
      <c r="Y919" s="2" cm="1">
        <f t="array" ref="Y919">_xlfn.IFS(X919="yellow",Z919,X919="white",Z919,X919="grey",Z919,X919="green","",X919&lt;&gt;"green",Z919)</f>
        <v>905</v>
      </c>
      <c r="Z919" s="2">
        <v>905</v>
      </c>
      <c r="AA919" s="2">
        <v>2</v>
      </c>
      <c r="AB919" s="2">
        <v>1</v>
      </c>
      <c r="AC919" s="3"/>
    </row>
    <row r="920" spans="15:29" ht="15.75" customHeight="1" x14ac:dyDescent="0.25">
      <c r="O920" s="3"/>
      <c r="V920" s="3"/>
      <c r="W920" s="2" t="s">
        <v>2644</v>
      </c>
      <c r="X920" s="2" t="s">
        <v>266</v>
      </c>
      <c r="Y920" s="2" cm="1">
        <f t="array" ref="Y920">_xlfn.IFS(X920="yellow",Z920,X920="white",Z920,X920="grey",Z920,X920="green","",X920&lt;&gt;"green",Z920)</f>
        <v>906</v>
      </c>
      <c r="Z920" s="2">
        <v>906</v>
      </c>
      <c r="AA920" s="2">
        <v>2</v>
      </c>
      <c r="AB920" s="2">
        <v>1</v>
      </c>
      <c r="AC920" s="3"/>
    </row>
    <row r="921" spans="15:29" ht="15.75" customHeight="1" x14ac:dyDescent="0.25">
      <c r="O921" s="3"/>
      <c r="V921" s="3"/>
      <c r="W921" s="23" t="s">
        <v>2645</v>
      </c>
      <c r="X921" s="21" t="s">
        <v>218</v>
      </c>
      <c r="Y921" s="2" t="str" cm="1">
        <f t="array" ref="Y921">_xlfn.IFS(X921="yellow",Z921,X921="white",Z921,X921="grey",Z921,X921="green","",X921&lt;&gt;"green",Z921)</f>
        <v/>
      </c>
      <c r="Z921" s="2">
        <v>907</v>
      </c>
      <c r="AA921" s="2">
        <v>2</v>
      </c>
      <c r="AB921" s="2">
        <v>1</v>
      </c>
      <c r="AC921" s="3"/>
    </row>
    <row r="922" spans="15:29" ht="15.75" customHeight="1" x14ac:dyDescent="0.25">
      <c r="O922" s="3"/>
      <c r="V922" s="3"/>
      <c r="W922" s="23" t="s">
        <v>2646</v>
      </c>
      <c r="X922" s="21" t="s">
        <v>218</v>
      </c>
      <c r="Y922" s="2" t="str" cm="1">
        <f t="array" ref="Y922">_xlfn.IFS(X922="yellow",Z922,X922="white",Z922,X922="grey",Z922,X922="green","",X922&lt;&gt;"green",Z922)</f>
        <v/>
      </c>
      <c r="Z922" s="2">
        <v>908</v>
      </c>
      <c r="AA922" s="2">
        <v>2</v>
      </c>
      <c r="AB922" s="2">
        <v>1</v>
      </c>
      <c r="AC922" s="3"/>
    </row>
    <row r="923" spans="15:29" ht="15.75" customHeight="1" x14ac:dyDescent="0.25">
      <c r="O923" s="3"/>
      <c r="V923" s="3"/>
      <c r="W923" s="23" t="s">
        <v>2647</v>
      </c>
      <c r="X923" s="21" t="s">
        <v>218</v>
      </c>
      <c r="Y923" s="2" t="str" cm="1">
        <f t="array" ref="Y923">_xlfn.IFS(X923="yellow",Z923,X923="white",Z923,X923="grey",Z923,X923="green","",X923&lt;&gt;"green",Z923)</f>
        <v/>
      </c>
      <c r="Z923" s="2">
        <v>909</v>
      </c>
      <c r="AA923" s="2">
        <v>2</v>
      </c>
      <c r="AB923" s="2">
        <v>1</v>
      </c>
      <c r="AC923" s="3"/>
    </row>
    <row r="924" spans="15:29" ht="15.75" customHeight="1" x14ac:dyDescent="0.25">
      <c r="O924" s="3"/>
      <c r="V924" s="3"/>
      <c r="W924" s="23" t="s">
        <v>2648</v>
      </c>
      <c r="X924" s="21" t="s">
        <v>218</v>
      </c>
      <c r="Y924" s="2" t="str" cm="1">
        <f t="array" ref="Y924">_xlfn.IFS(X924="yellow",Z924,X924="white",Z924,X924="grey",Z924,X924="green","",X924&lt;&gt;"green",Z924)</f>
        <v/>
      </c>
      <c r="Z924" s="2">
        <v>910</v>
      </c>
      <c r="AA924" s="2">
        <v>2</v>
      </c>
      <c r="AB924" s="2">
        <v>1</v>
      </c>
      <c r="AC924" s="3"/>
    </row>
    <row r="925" spans="15:29" ht="15.75" customHeight="1" x14ac:dyDescent="0.25">
      <c r="O925" s="3"/>
      <c r="V925" s="3"/>
      <c r="W925" s="23" t="s">
        <v>2240</v>
      </c>
      <c r="X925" s="21" t="s">
        <v>218</v>
      </c>
      <c r="Y925" s="2" t="str" cm="1">
        <f t="array" ref="Y925">_xlfn.IFS(X925="yellow",Z925,X925="white",Z925,X925="grey",Z925,X925="green","",X925&lt;&gt;"green",Z925)</f>
        <v/>
      </c>
      <c r="Z925" s="2">
        <v>911</v>
      </c>
      <c r="AA925" s="2">
        <v>3</v>
      </c>
      <c r="AB925" s="2">
        <v>0</v>
      </c>
      <c r="AC925" s="3"/>
    </row>
    <row r="926" spans="15:29" ht="15.75" customHeight="1" x14ac:dyDescent="0.25">
      <c r="O926" s="3"/>
      <c r="V926" s="3"/>
      <c r="W926" s="2" t="s">
        <v>1855</v>
      </c>
      <c r="X926" s="2" t="s">
        <v>266</v>
      </c>
      <c r="Y926" s="2" cm="1">
        <f t="array" ref="Y926">_xlfn.IFS(X926="yellow",Z926,X926="white",Z926,X926="grey",Z926,X926="green","",X926&lt;&gt;"green",Z926)</f>
        <v>912</v>
      </c>
      <c r="Z926" s="2">
        <v>912</v>
      </c>
      <c r="AA926" s="2">
        <v>2</v>
      </c>
      <c r="AB926" s="2">
        <v>1</v>
      </c>
      <c r="AC926" s="3"/>
    </row>
    <row r="927" spans="15:29" ht="15.75" customHeight="1" x14ac:dyDescent="0.25">
      <c r="O927" s="3"/>
      <c r="V927" s="3"/>
      <c r="W927" s="2" t="s">
        <v>2649</v>
      </c>
      <c r="X927" s="2" t="s">
        <v>266</v>
      </c>
      <c r="Y927" s="2" cm="1">
        <f t="array" ref="Y927">_xlfn.IFS(X927="yellow",Z927,X927="white",Z927,X927="grey",Z927,X927="green","",X927&lt;&gt;"green",Z927)</f>
        <v>913</v>
      </c>
      <c r="Z927" s="2">
        <v>913</v>
      </c>
      <c r="AA927" s="2">
        <v>2</v>
      </c>
      <c r="AB927" s="2">
        <v>1</v>
      </c>
      <c r="AC927" s="3"/>
    </row>
    <row r="928" spans="15:29" ht="15.75" customHeight="1" x14ac:dyDescent="0.25">
      <c r="O928" s="3"/>
      <c r="V928" s="3"/>
      <c r="W928" s="2" t="s">
        <v>2650</v>
      </c>
      <c r="X928" s="2" t="s">
        <v>266</v>
      </c>
      <c r="Y928" s="2" cm="1">
        <f t="array" ref="Y928">_xlfn.IFS(X928="yellow",Z928,X928="white",Z928,X928="grey",Z928,X928="green","",X928&lt;&gt;"green",Z928)</f>
        <v>914</v>
      </c>
      <c r="Z928" s="2">
        <v>914</v>
      </c>
      <c r="AA928" s="2">
        <v>2</v>
      </c>
      <c r="AB928" s="2">
        <v>1</v>
      </c>
      <c r="AC928" s="3"/>
    </row>
    <row r="929" spans="15:29" ht="15.75" customHeight="1" x14ac:dyDescent="0.25">
      <c r="O929" s="3"/>
      <c r="V929" s="3"/>
      <c r="W929" s="23" t="s">
        <v>2651</v>
      </c>
      <c r="X929" s="21" t="s">
        <v>218</v>
      </c>
      <c r="Y929" s="2" t="str" cm="1">
        <f t="array" ref="Y929">_xlfn.IFS(X929="yellow",Z929,X929="white",Z929,X929="grey",Z929,X929="green","",X929&lt;&gt;"green",Z929)</f>
        <v/>
      </c>
      <c r="Z929" s="2">
        <v>915</v>
      </c>
      <c r="AA929" s="2">
        <v>2</v>
      </c>
      <c r="AB929" s="2">
        <v>1</v>
      </c>
      <c r="AC929" s="3"/>
    </row>
    <row r="930" spans="15:29" ht="15.75" customHeight="1" x14ac:dyDescent="0.25">
      <c r="O930" s="3"/>
      <c r="V930" s="3"/>
      <c r="W930" s="23" t="s">
        <v>2652</v>
      </c>
      <c r="X930" s="21" t="s">
        <v>218</v>
      </c>
      <c r="Y930" s="2" t="str" cm="1">
        <f t="array" ref="Y930">_xlfn.IFS(X930="yellow",Z930,X930="white",Z930,X930="grey",Z930,X930="green","",X930&lt;&gt;"green",Z930)</f>
        <v/>
      </c>
      <c r="Z930" s="2">
        <v>916</v>
      </c>
      <c r="AA930" s="2">
        <v>2</v>
      </c>
      <c r="AB930" s="2">
        <v>1</v>
      </c>
      <c r="AC930" s="3"/>
    </row>
    <row r="931" spans="15:29" ht="15.75" customHeight="1" x14ac:dyDescent="0.25">
      <c r="O931" s="3"/>
      <c r="V931" s="3"/>
      <c r="W931" s="23" t="s">
        <v>2653</v>
      </c>
      <c r="X931" s="21" t="s">
        <v>218</v>
      </c>
      <c r="Y931" s="2" t="str" cm="1">
        <f t="array" ref="Y931">_xlfn.IFS(X931="yellow",Z931,X931="white",Z931,X931="grey",Z931,X931="green","",X931&lt;&gt;"green",Z931)</f>
        <v/>
      </c>
      <c r="Z931" s="2">
        <v>917</v>
      </c>
      <c r="AA931" s="2">
        <v>2</v>
      </c>
      <c r="AB931" s="2">
        <v>1</v>
      </c>
      <c r="AC931" s="3"/>
    </row>
    <row r="932" spans="15:29" ht="15.75" customHeight="1" x14ac:dyDescent="0.25">
      <c r="O932" s="3"/>
      <c r="V932" s="3"/>
      <c r="W932" s="23" t="s">
        <v>2654</v>
      </c>
      <c r="X932" s="21" t="s">
        <v>218</v>
      </c>
      <c r="Y932" s="2" t="str" cm="1">
        <f t="array" ref="Y932">_xlfn.IFS(X932="yellow",Z932,X932="white",Z932,X932="grey",Z932,X932="green","",X932&lt;&gt;"green",Z932)</f>
        <v/>
      </c>
      <c r="Z932" s="2">
        <v>918</v>
      </c>
      <c r="AA932" s="2">
        <v>2</v>
      </c>
      <c r="AB932" s="2">
        <v>1</v>
      </c>
      <c r="AC932" s="3"/>
    </row>
    <row r="933" spans="15:29" ht="15.75" customHeight="1" x14ac:dyDescent="0.25">
      <c r="O933" s="3"/>
      <c r="V933" s="3"/>
      <c r="W933" s="23" t="s">
        <v>2242</v>
      </c>
      <c r="X933" s="21" t="s">
        <v>218</v>
      </c>
      <c r="Y933" s="2" t="str" cm="1">
        <f t="array" ref="Y933">_xlfn.IFS(X933="yellow",Z933,X933="white",Z933,X933="grey",Z933,X933="green","",X933&lt;&gt;"green",Z933)</f>
        <v/>
      </c>
      <c r="Z933" s="2">
        <v>919</v>
      </c>
      <c r="AA933" s="2">
        <v>3</v>
      </c>
      <c r="AB933" s="2">
        <v>0</v>
      </c>
      <c r="AC933" s="3"/>
    </row>
    <row r="934" spans="15:29" ht="15.75" customHeight="1" x14ac:dyDescent="0.25">
      <c r="O934" s="3"/>
      <c r="V934" s="3"/>
      <c r="W934" s="2" t="s">
        <v>1858</v>
      </c>
      <c r="X934" s="2" t="s">
        <v>266</v>
      </c>
      <c r="Y934" s="2" cm="1">
        <f t="array" ref="Y934">_xlfn.IFS(X934="yellow",Z934,X934="white",Z934,X934="grey",Z934,X934="green","",X934&lt;&gt;"green",Z934)</f>
        <v>920</v>
      </c>
      <c r="Z934" s="2">
        <v>920</v>
      </c>
      <c r="AA934" s="2">
        <v>2</v>
      </c>
      <c r="AB934" s="2">
        <v>1</v>
      </c>
      <c r="AC934" s="3"/>
    </row>
    <row r="935" spans="15:29" ht="15.75" customHeight="1" x14ac:dyDescent="0.25">
      <c r="O935" s="3"/>
      <c r="V935" s="3"/>
      <c r="W935" s="2" t="s">
        <v>2655</v>
      </c>
      <c r="X935" s="2" t="s">
        <v>266</v>
      </c>
      <c r="Y935" s="2" cm="1">
        <f t="array" ref="Y935">_xlfn.IFS(X935="yellow",Z935,X935="white",Z935,X935="grey",Z935,X935="green","",X935&lt;&gt;"green",Z935)</f>
        <v>921</v>
      </c>
      <c r="Z935" s="2">
        <v>921</v>
      </c>
      <c r="AA935" s="2">
        <v>2</v>
      </c>
      <c r="AB935" s="2">
        <v>1</v>
      </c>
      <c r="AC935" s="3"/>
    </row>
    <row r="936" spans="15:29" ht="15.75" customHeight="1" x14ac:dyDescent="0.25">
      <c r="O936" s="3"/>
      <c r="V936" s="3"/>
      <c r="W936" s="2" t="s">
        <v>2656</v>
      </c>
      <c r="X936" s="2" t="s">
        <v>266</v>
      </c>
      <c r="Y936" s="2" cm="1">
        <f t="array" ref="Y936">_xlfn.IFS(X936="yellow",Z936,X936="white",Z936,X936="grey",Z936,X936="green","",X936&lt;&gt;"green",Z936)</f>
        <v>922</v>
      </c>
      <c r="Z936" s="2">
        <v>922</v>
      </c>
      <c r="AA936" s="2">
        <v>2</v>
      </c>
      <c r="AB936" s="2">
        <v>1</v>
      </c>
      <c r="AC936" s="3"/>
    </row>
    <row r="937" spans="15:29" ht="15.75" customHeight="1" x14ac:dyDescent="0.25">
      <c r="O937" s="3"/>
      <c r="V937" s="3"/>
      <c r="W937" s="23" t="s">
        <v>2657</v>
      </c>
      <c r="X937" s="21" t="s">
        <v>218</v>
      </c>
      <c r="Y937" s="2" t="str" cm="1">
        <f t="array" ref="Y937">_xlfn.IFS(X937="yellow",Z937,X937="white",Z937,X937="grey",Z937,X937="green","",X937&lt;&gt;"green",Z937)</f>
        <v/>
      </c>
      <c r="Z937" s="2">
        <v>923</v>
      </c>
      <c r="AA937" s="2">
        <v>2</v>
      </c>
      <c r="AB937" s="2">
        <v>1</v>
      </c>
      <c r="AC937" s="3"/>
    </row>
    <row r="938" spans="15:29" ht="15.75" customHeight="1" x14ac:dyDescent="0.25">
      <c r="O938" s="3"/>
      <c r="V938" s="3"/>
      <c r="W938" s="23" t="s">
        <v>2658</v>
      </c>
      <c r="X938" s="21" t="s">
        <v>218</v>
      </c>
      <c r="Y938" s="2" t="str" cm="1">
        <f t="array" ref="Y938">_xlfn.IFS(X938="yellow",Z938,X938="white",Z938,X938="grey",Z938,X938="green","",X938&lt;&gt;"green",Z938)</f>
        <v/>
      </c>
      <c r="Z938" s="2">
        <v>924</v>
      </c>
      <c r="AA938" s="2">
        <v>2</v>
      </c>
      <c r="AB938" s="2">
        <v>1</v>
      </c>
      <c r="AC938" s="3"/>
    </row>
    <row r="939" spans="15:29" ht="15.75" customHeight="1" x14ac:dyDescent="0.25">
      <c r="O939" s="3"/>
      <c r="V939" s="3"/>
      <c r="W939" s="23" t="s">
        <v>2659</v>
      </c>
      <c r="X939" s="21" t="s">
        <v>218</v>
      </c>
      <c r="Y939" s="2" t="str" cm="1">
        <f t="array" ref="Y939">_xlfn.IFS(X939="yellow",Z939,X939="white",Z939,X939="grey",Z939,X939="green","",X939&lt;&gt;"green",Z939)</f>
        <v/>
      </c>
      <c r="Z939" s="2">
        <v>925</v>
      </c>
      <c r="AA939" s="2">
        <v>2</v>
      </c>
      <c r="AB939" s="2">
        <v>1</v>
      </c>
      <c r="AC939" s="3"/>
    </row>
    <row r="940" spans="15:29" ht="15.75" customHeight="1" x14ac:dyDescent="0.25">
      <c r="O940" s="3"/>
      <c r="V940" s="3"/>
      <c r="W940" s="23" t="s">
        <v>2660</v>
      </c>
      <c r="X940" s="21" t="s">
        <v>218</v>
      </c>
      <c r="Y940" s="2" t="str" cm="1">
        <f t="array" ref="Y940">_xlfn.IFS(X940="yellow",Z940,X940="white",Z940,X940="grey",Z940,X940="green","",X940&lt;&gt;"green",Z940)</f>
        <v/>
      </c>
      <c r="Z940" s="2">
        <v>926</v>
      </c>
      <c r="AA940" s="2">
        <v>2</v>
      </c>
      <c r="AB940" s="2">
        <v>1</v>
      </c>
      <c r="AC940" s="3"/>
    </row>
    <row r="941" spans="15:29" ht="15.75" customHeight="1" x14ac:dyDescent="0.25">
      <c r="O941" s="3"/>
      <c r="V941" s="3"/>
      <c r="W941" s="23" t="s">
        <v>2244</v>
      </c>
      <c r="X941" s="21" t="s">
        <v>218</v>
      </c>
      <c r="Y941" s="2" t="str" cm="1">
        <f t="array" ref="Y941">_xlfn.IFS(X941="yellow",Z941,X941="white",Z941,X941="grey",Z941,X941="green","",X941&lt;&gt;"green",Z941)</f>
        <v/>
      </c>
      <c r="Z941" s="2">
        <v>927</v>
      </c>
      <c r="AA941" s="2">
        <v>3</v>
      </c>
      <c r="AB941" s="2">
        <v>0</v>
      </c>
      <c r="AC941" s="3"/>
    </row>
    <row r="942" spans="15:29" ht="15.75" customHeight="1" x14ac:dyDescent="0.25">
      <c r="O942" s="3"/>
      <c r="V942" s="3"/>
      <c r="W942" s="2" t="s">
        <v>1861</v>
      </c>
      <c r="X942" s="2" t="s">
        <v>266</v>
      </c>
      <c r="Y942" s="2" cm="1">
        <f t="array" ref="Y942">_xlfn.IFS(X942="yellow",Z942,X942="white",Z942,X942="grey",Z942,X942="green","",X942&lt;&gt;"green",Z942)</f>
        <v>928</v>
      </c>
      <c r="Z942" s="2">
        <v>928</v>
      </c>
      <c r="AA942" s="2">
        <v>2</v>
      </c>
      <c r="AB942" s="2">
        <v>1</v>
      </c>
      <c r="AC942" s="3"/>
    </row>
    <row r="943" spans="15:29" ht="15.75" customHeight="1" x14ac:dyDescent="0.25">
      <c r="O943" s="3"/>
      <c r="V943" s="3"/>
      <c r="W943" s="2" t="s">
        <v>2661</v>
      </c>
      <c r="X943" s="2" t="s">
        <v>266</v>
      </c>
      <c r="Y943" s="2" cm="1">
        <f t="array" ref="Y943">_xlfn.IFS(X943="yellow",Z943,X943="white",Z943,X943="grey",Z943,X943="green","",X943&lt;&gt;"green",Z943)</f>
        <v>929</v>
      </c>
      <c r="Z943" s="2">
        <v>929</v>
      </c>
      <c r="AA943" s="2">
        <v>2</v>
      </c>
      <c r="AB943" s="2">
        <v>1</v>
      </c>
      <c r="AC943" s="3"/>
    </row>
    <row r="944" spans="15:29" ht="15.75" customHeight="1" x14ac:dyDescent="0.25">
      <c r="O944" s="3"/>
      <c r="V944" s="3"/>
      <c r="W944" s="2" t="s">
        <v>2662</v>
      </c>
      <c r="X944" s="2" t="s">
        <v>266</v>
      </c>
      <c r="Y944" s="2" cm="1">
        <f t="array" ref="Y944">_xlfn.IFS(X944="yellow",Z944,X944="white",Z944,X944="grey",Z944,X944="green","",X944&lt;&gt;"green",Z944)</f>
        <v>930</v>
      </c>
      <c r="Z944" s="2">
        <v>930</v>
      </c>
      <c r="AA944" s="2">
        <v>2</v>
      </c>
      <c r="AB944" s="2">
        <v>1</v>
      </c>
      <c r="AC944" s="3"/>
    </row>
    <row r="945" spans="15:29" ht="15.75" customHeight="1" x14ac:dyDescent="0.25">
      <c r="O945" s="3"/>
      <c r="V945" s="3"/>
      <c r="W945" s="23" t="s">
        <v>2663</v>
      </c>
      <c r="X945" s="21" t="s">
        <v>218</v>
      </c>
      <c r="Y945" s="2" t="str" cm="1">
        <f t="array" ref="Y945">_xlfn.IFS(X945="yellow",Z945,X945="white",Z945,X945="grey",Z945,X945="green","",X945&lt;&gt;"green",Z945)</f>
        <v/>
      </c>
      <c r="Z945" s="2">
        <v>931</v>
      </c>
      <c r="AA945" s="2">
        <v>2</v>
      </c>
      <c r="AB945" s="2">
        <v>1</v>
      </c>
      <c r="AC945" s="3"/>
    </row>
    <row r="946" spans="15:29" ht="15.75" customHeight="1" x14ac:dyDescent="0.25">
      <c r="O946" s="3"/>
      <c r="V946" s="3"/>
      <c r="W946" s="23" t="s">
        <v>2664</v>
      </c>
      <c r="X946" s="21" t="s">
        <v>218</v>
      </c>
      <c r="Y946" s="2" t="str" cm="1">
        <f t="array" ref="Y946">_xlfn.IFS(X946="yellow",Z946,X946="white",Z946,X946="grey",Z946,X946="green","",X946&lt;&gt;"green",Z946)</f>
        <v/>
      </c>
      <c r="Z946" s="2">
        <v>932</v>
      </c>
      <c r="AA946" s="2">
        <v>2</v>
      </c>
      <c r="AB946" s="2">
        <v>1</v>
      </c>
      <c r="AC946" s="3"/>
    </row>
    <row r="947" spans="15:29" ht="15.75" customHeight="1" x14ac:dyDescent="0.25">
      <c r="O947" s="3"/>
      <c r="V947" s="3"/>
      <c r="W947" s="23" t="s">
        <v>2665</v>
      </c>
      <c r="X947" s="21" t="s">
        <v>218</v>
      </c>
      <c r="Y947" s="2" t="str" cm="1">
        <f t="array" ref="Y947">_xlfn.IFS(X947="yellow",Z947,X947="white",Z947,X947="grey",Z947,X947="green","",X947&lt;&gt;"green",Z947)</f>
        <v/>
      </c>
      <c r="Z947" s="2">
        <v>933</v>
      </c>
      <c r="AA947" s="2">
        <v>2</v>
      </c>
      <c r="AB947" s="2">
        <v>1</v>
      </c>
      <c r="AC947" s="3"/>
    </row>
    <row r="948" spans="15:29" ht="15.75" customHeight="1" x14ac:dyDescent="0.25">
      <c r="O948" s="3"/>
      <c r="V948" s="3"/>
      <c r="W948" s="23" t="s">
        <v>2666</v>
      </c>
      <c r="X948" s="21" t="s">
        <v>218</v>
      </c>
      <c r="Y948" s="2" t="str" cm="1">
        <f t="array" ref="Y948">_xlfn.IFS(X948="yellow",Z948,X948="white",Z948,X948="grey",Z948,X948="green","",X948&lt;&gt;"green",Z948)</f>
        <v/>
      </c>
      <c r="Z948" s="2">
        <v>934</v>
      </c>
      <c r="AA948" s="2">
        <v>2</v>
      </c>
      <c r="AB948" s="2">
        <v>1</v>
      </c>
      <c r="AC948" s="3"/>
    </row>
    <row r="949" spans="15:29" ht="15.75" customHeight="1" x14ac:dyDescent="0.25">
      <c r="O949" s="3"/>
      <c r="V949" s="3"/>
      <c r="W949" s="23" t="s">
        <v>2246</v>
      </c>
      <c r="X949" s="21" t="s">
        <v>218</v>
      </c>
      <c r="Y949" s="2" t="str" cm="1">
        <f t="array" ref="Y949">_xlfn.IFS(X949="yellow",Z949,X949="white",Z949,X949="grey",Z949,X949="green","",X949&lt;&gt;"green",Z949)</f>
        <v/>
      </c>
      <c r="Z949" s="2">
        <v>935</v>
      </c>
      <c r="AA949" s="2">
        <v>3</v>
      </c>
      <c r="AB949" s="2">
        <v>0</v>
      </c>
      <c r="AC949" s="3"/>
    </row>
    <row r="950" spans="15:29" ht="15.75" customHeight="1" x14ac:dyDescent="0.25">
      <c r="O950" s="3"/>
      <c r="V950" s="3"/>
      <c r="W950" s="2" t="s">
        <v>1864</v>
      </c>
      <c r="X950" s="2" t="s">
        <v>266</v>
      </c>
      <c r="Y950" s="2" cm="1">
        <f t="array" ref="Y950">_xlfn.IFS(X950="yellow",Z950,X950="white",Z950,X950="grey",Z950,X950="green","",X950&lt;&gt;"green",Z950)</f>
        <v>936</v>
      </c>
      <c r="Z950" s="2">
        <v>936</v>
      </c>
      <c r="AA950" s="2">
        <v>2</v>
      </c>
      <c r="AB950" s="2">
        <v>1</v>
      </c>
      <c r="AC950" s="3"/>
    </row>
    <row r="951" spans="15:29" ht="15.75" customHeight="1" x14ac:dyDescent="0.25">
      <c r="O951" s="3"/>
      <c r="V951" s="3"/>
      <c r="W951" s="2" t="s">
        <v>2667</v>
      </c>
      <c r="X951" s="2" t="s">
        <v>266</v>
      </c>
      <c r="Y951" s="2" cm="1">
        <f t="array" ref="Y951">_xlfn.IFS(X951="yellow",Z951,X951="white",Z951,X951="grey",Z951,X951="green","",X951&lt;&gt;"green",Z951)</f>
        <v>937</v>
      </c>
      <c r="Z951" s="2">
        <v>937</v>
      </c>
      <c r="AA951" s="2">
        <v>2</v>
      </c>
      <c r="AB951" s="2">
        <v>1</v>
      </c>
      <c r="AC951" s="3"/>
    </row>
    <row r="952" spans="15:29" ht="15.75" customHeight="1" x14ac:dyDescent="0.25">
      <c r="O952" s="3"/>
      <c r="V952" s="3"/>
      <c r="W952" s="2" t="s">
        <v>2668</v>
      </c>
      <c r="X952" s="2" t="s">
        <v>266</v>
      </c>
      <c r="Y952" s="2" cm="1">
        <f t="array" ref="Y952">_xlfn.IFS(X952="yellow",Z952,X952="white",Z952,X952="grey",Z952,X952="green","",X952&lt;&gt;"green",Z952)</f>
        <v>938</v>
      </c>
      <c r="Z952" s="2">
        <v>938</v>
      </c>
      <c r="AA952" s="2">
        <v>2</v>
      </c>
      <c r="AB952" s="2">
        <v>1</v>
      </c>
      <c r="AC952" s="3"/>
    </row>
    <row r="953" spans="15:29" ht="15.75" customHeight="1" x14ac:dyDescent="0.25">
      <c r="O953" s="3"/>
      <c r="V953" s="3"/>
      <c r="W953" s="23" t="s">
        <v>2669</v>
      </c>
      <c r="X953" s="21" t="s">
        <v>218</v>
      </c>
      <c r="Y953" s="2" t="str" cm="1">
        <f t="array" ref="Y953">_xlfn.IFS(X953="yellow",Z953,X953="white",Z953,X953="grey",Z953,X953="green","",X953&lt;&gt;"green",Z953)</f>
        <v/>
      </c>
      <c r="Z953" s="2">
        <v>939</v>
      </c>
      <c r="AA953" s="2">
        <v>2</v>
      </c>
      <c r="AB953" s="2">
        <v>1</v>
      </c>
      <c r="AC953" s="3"/>
    </row>
    <row r="954" spans="15:29" ht="15.75" customHeight="1" x14ac:dyDescent="0.25">
      <c r="O954" s="3"/>
      <c r="V954" s="3"/>
      <c r="W954" s="23" t="s">
        <v>2670</v>
      </c>
      <c r="X954" s="21" t="s">
        <v>218</v>
      </c>
      <c r="Y954" s="2" t="str" cm="1">
        <f t="array" ref="Y954">_xlfn.IFS(X954="yellow",Z954,X954="white",Z954,X954="grey",Z954,X954="green","",X954&lt;&gt;"green",Z954)</f>
        <v/>
      </c>
      <c r="Z954" s="2">
        <v>940</v>
      </c>
      <c r="AA954" s="2">
        <v>2</v>
      </c>
      <c r="AB954" s="2">
        <v>1</v>
      </c>
      <c r="AC954" s="3"/>
    </row>
    <row r="955" spans="15:29" ht="15.75" customHeight="1" x14ac:dyDescent="0.25">
      <c r="O955" s="3"/>
      <c r="V955" s="3"/>
      <c r="W955" s="23" t="s">
        <v>2671</v>
      </c>
      <c r="X955" s="21" t="s">
        <v>218</v>
      </c>
      <c r="Y955" s="2" t="str" cm="1">
        <f t="array" ref="Y955">_xlfn.IFS(X955="yellow",Z955,X955="white",Z955,X955="grey",Z955,X955="green","",X955&lt;&gt;"green",Z955)</f>
        <v/>
      </c>
      <c r="Z955" s="2">
        <v>941</v>
      </c>
      <c r="AA955" s="2">
        <v>2</v>
      </c>
      <c r="AB955" s="2">
        <v>1</v>
      </c>
      <c r="AC955" s="3"/>
    </row>
    <row r="956" spans="15:29" ht="15.75" customHeight="1" x14ac:dyDescent="0.25">
      <c r="O956" s="3"/>
      <c r="V956" s="3"/>
      <c r="W956" s="23" t="s">
        <v>2672</v>
      </c>
      <c r="X956" s="21" t="s">
        <v>218</v>
      </c>
      <c r="Y956" s="2" t="str" cm="1">
        <f t="array" ref="Y956">_xlfn.IFS(X956="yellow",Z956,X956="white",Z956,X956="grey",Z956,X956="green","",X956&lt;&gt;"green",Z956)</f>
        <v/>
      </c>
      <c r="Z956" s="2">
        <v>942</v>
      </c>
      <c r="AA956" s="2">
        <v>2</v>
      </c>
      <c r="AB956" s="2">
        <v>1</v>
      </c>
      <c r="AC956" s="3"/>
    </row>
    <row r="957" spans="15:29" ht="15.75" customHeight="1" x14ac:dyDescent="0.25">
      <c r="O957" s="3"/>
      <c r="V957" s="3"/>
      <c r="W957" s="23" t="s">
        <v>2248</v>
      </c>
      <c r="X957" s="21" t="s">
        <v>218</v>
      </c>
      <c r="Y957" s="2" t="str" cm="1">
        <f t="array" ref="Y957">_xlfn.IFS(X957="yellow",Z957,X957="white",Z957,X957="grey",Z957,X957="green","",X957&lt;&gt;"green",Z957)</f>
        <v/>
      </c>
      <c r="Z957" s="2">
        <v>943</v>
      </c>
      <c r="AA957" s="2">
        <v>3</v>
      </c>
      <c r="AB957" s="2">
        <v>0</v>
      </c>
      <c r="AC957" s="3"/>
    </row>
    <row r="958" spans="15:29" ht="15.75" customHeight="1" x14ac:dyDescent="0.25">
      <c r="O958" s="3"/>
      <c r="V958" s="3"/>
      <c r="W958" s="2" t="s">
        <v>1867</v>
      </c>
      <c r="X958" s="2" t="s">
        <v>266</v>
      </c>
      <c r="Y958" s="2" cm="1">
        <f t="array" ref="Y958">_xlfn.IFS(X958="yellow",Z958,X958="white",Z958,X958="grey",Z958,X958="green","",X958&lt;&gt;"green",Z958)</f>
        <v>944</v>
      </c>
      <c r="Z958" s="2">
        <v>944</v>
      </c>
      <c r="AA958" s="2">
        <v>2</v>
      </c>
      <c r="AB958" s="2">
        <v>1</v>
      </c>
      <c r="AC958" s="3"/>
    </row>
    <row r="959" spans="15:29" ht="15.75" customHeight="1" x14ac:dyDescent="0.25">
      <c r="O959" s="3"/>
      <c r="V959" s="3"/>
      <c r="W959" s="2" t="s">
        <v>2673</v>
      </c>
      <c r="X959" s="2" t="s">
        <v>266</v>
      </c>
      <c r="Y959" s="2" cm="1">
        <f t="array" ref="Y959">_xlfn.IFS(X959="yellow",Z959,X959="white",Z959,X959="grey",Z959,X959="green","",X959&lt;&gt;"green",Z959)</f>
        <v>945</v>
      </c>
      <c r="Z959" s="2">
        <v>945</v>
      </c>
      <c r="AA959" s="2">
        <v>2</v>
      </c>
      <c r="AB959" s="2">
        <v>1</v>
      </c>
      <c r="AC959" s="3"/>
    </row>
    <row r="960" spans="15:29" ht="15.75" customHeight="1" x14ac:dyDescent="0.25">
      <c r="O960" s="3"/>
      <c r="V960" s="3"/>
      <c r="W960" s="2" t="s">
        <v>2674</v>
      </c>
      <c r="X960" s="2" t="s">
        <v>266</v>
      </c>
      <c r="Y960" s="2" cm="1">
        <f t="array" ref="Y960">_xlfn.IFS(X960="yellow",Z960,X960="white",Z960,X960="grey",Z960,X960="green","",X960&lt;&gt;"green",Z960)</f>
        <v>946</v>
      </c>
      <c r="Z960" s="2">
        <v>946</v>
      </c>
      <c r="AA960" s="2">
        <v>2</v>
      </c>
      <c r="AB960" s="2">
        <v>1</v>
      </c>
      <c r="AC960" s="3"/>
    </row>
    <row r="961" spans="15:29" ht="15.75" customHeight="1" x14ac:dyDescent="0.25">
      <c r="O961" s="3"/>
      <c r="V961" s="3"/>
      <c r="W961" s="23" t="s">
        <v>2675</v>
      </c>
      <c r="X961" s="21" t="s">
        <v>218</v>
      </c>
      <c r="Y961" s="2" t="str" cm="1">
        <f t="array" ref="Y961">_xlfn.IFS(X961="yellow",Z961,X961="white",Z961,X961="grey",Z961,X961="green","",X961&lt;&gt;"green",Z961)</f>
        <v/>
      </c>
      <c r="Z961" s="2">
        <v>947</v>
      </c>
      <c r="AA961" s="2">
        <v>2</v>
      </c>
      <c r="AB961" s="2">
        <v>1</v>
      </c>
      <c r="AC961" s="3"/>
    </row>
    <row r="962" spans="15:29" ht="15.75" customHeight="1" x14ac:dyDescent="0.25">
      <c r="O962" s="3"/>
      <c r="V962" s="3"/>
      <c r="W962" s="23" t="s">
        <v>2676</v>
      </c>
      <c r="X962" s="21" t="s">
        <v>218</v>
      </c>
      <c r="Y962" s="2" t="str" cm="1">
        <f t="array" ref="Y962">_xlfn.IFS(X962="yellow",Z962,X962="white",Z962,X962="grey",Z962,X962="green","",X962&lt;&gt;"green",Z962)</f>
        <v/>
      </c>
      <c r="Z962" s="2">
        <v>948</v>
      </c>
      <c r="AA962" s="2">
        <v>2</v>
      </c>
      <c r="AB962" s="2">
        <v>1</v>
      </c>
      <c r="AC962" s="3"/>
    </row>
    <row r="963" spans="15:29" ht="15.75" customHeight="1" x14ac:dyDescent="0.25">
      <c r="O963" s="3"/>
      <c r="V963" s="3"/>
      <c r="W963" s="23" t="s">
        <v>2677</v>
      </c>
      <c r="X963" s="21" t="s">
        <v>218</v>
      </c>
      <c r="Y963" s="2" t="str" cm="1">
        <f t="array" ref="Y963">_xlfn.IFS(X963="yellow",Z963,X963="white",Z963,X963="grey",Z963,X963="green","",X963&lt;&gt;"green",Z963)</f>
        <v/>
      </c>
      <c r="Z963" s="2">
        <v>949</v>
      </c>
      <c r="AA963" s="2">
        <v>2</v>
      </c>
      <c r="AB963" s="2">
        <v>1</v>
      </c>
      <c r="AC963" s="3"/>
    </row>
    <row r="964" spans="15:29" ht="15.75" customHeight="1" x14ac:dyDescent="0.25">
      <c r="O964" s="3"/>
      <c r="V964" s="3"/>
      <c r="W964" s="23" t="s">
        <v>2678</v>
      </c>
      <c r="X964" s="21" t="s">
        <v>218</v>
      </c>
      <c r="Y964" s="2" t="str" cm="1">
        <f t="array" ref="Y964">_xlfn.IFS(X964="yellow",Z964,X964="white",Z964,X964="grey",Z964,X964="green","",X964&lt;&gt;"green",Z964)</f>
        <v/>
      </c>
      <c r="Z964" s="2">
        <v>950</v>
      </c>
      <c r="AA964" s="2">
        <v>2</v>
      </c>
      <c r="AB964" s="2">
        <v>1</v>
      </c>
      <c r="AC964" s="3"/>
    </row>
    <row r="965" spans="15:29" ht="15.75" customHeight="1" x14ac:dyDescent="0.25">
      <c r="O965" s="3"/>
      <c r="V965" s="3"/>
      <c r="W965" s="23" t="s">
        <v>2250</v>
      </c>
      <c r="X965" s="21" t="s">
        <v>218</v>
      </c>
      <c r="Y965" s="2" t="str" cm="1">
        <f t="array" ref="Y965">_xlfn.IFS(X965="yellow",Z965,X965="white",Z965,X965="grey",Z965,X965="green","",X965&lt;&gt;"green",Z965)</f>
        <v/>
      </c>
      <c r="Z965" s="2">
        <v>951</v>
      </c>
      <c r="AA965" s="2">
        <v>3</v>
      </c>
      <c r="AB965" s="2">
        <v>0</v>
      </c>
      <c r="AC965" s="3"/>
    </row>
    <row r="966" spans="15:29" ht="15.75" customHeight="1" x14ac:dyDescent="0.25">
      <c r="O966" s="3"/>
      <c r="V966" s="3"/>
      <c r="W966" s="2" t="s">
        <v>1870</v>
      </c>
      <c r="X966" s="2" t="s">
        <v>266</v>
      </c>
      <c r="Y966" s="2" cm="1">
        <f t="array" ref="Y966">_xlfn.IFS(X966="yellow",Z966,X966="white",Z966,X966="grey",Z966,X966="green","",X966&lt;&gt;"green",Z966)</f>
        <v>952</v>
      </c>
      <c r="Z966" s="2">
        <v>952</v>
      </c>
      <c r="AA966" s="2">
        <v>2</v>
      </c>
      <c r="AB966" s="2">
        <v>1</v>
      </c>
      <c r="AC966" s="3"/>
    </row>
    <row r="967" spans="15:29" ht="15.75" customHeight="1" x14ac:dyDescent="0.25">
      <c r="O967" s="3"/>
      <c r="V967" s="3"/>
      <c r="W967" s="2" t="s">
        <v>2679</v>
      </c>
      <c r="X967" s="2" t="s">
        <v>266</v>
      </c>
      <c r="Y967" s="2" cm="1">
        <f t="array" ref="Y967">_xlfn.IFS(X967="yellow",Z967,X967="white",Z967,X967="grey",Z967,X967="green","",X967&lt;&gt;"green",Z967)</f>
        <v>953</v>
      </c>
      <c r="Z967" s="2">
        <v>953</v>
      </c>
      <c r="AA967" s="2">
        <v>2</v>
      </c>
      <c r="AB967" s="2">
        <v>1</v>
      </c>
      <c r="AC967" s="3"/>
    </row>
    <row r="968" spans="15:29" ht="15.75" customHeight="1" x14ac:dyDescent="0.25">
      <c r="O968" s="3"/>
      <c r="V968" s="3"/>
      <c r="W968" s="2" t="s">
        <v>2680</v>
      </c>
      <c r="X968" s="2" t="s">
        <v>266</v>
      </c>
      <c r="Y968" s="2" cm="1">
        <f t="array" ref="Y968">_xlfn.IFS(X968="yellow",Z968,X968="white",Z968,X968="grey",Z968,X968="green","",X968&lt;&gt;"green",Z968)</f>
        <v>954</v>
      </c>
      <c r="Z968" s="2">
        <v>954</v>
      </c>
      <c r="AA968" s="2">
        <v>2</v>
      </c>
      <c r="AB968" s="2">
        <v>1</v>
      </c>
      <c r="AC968" s="3"/>
    </row>
    <row r="969" spans="15:29" ht="15.75" customHeight="1" x14ac:dyDescent="0.25">
      <c r="O969" s="3"/>
      <c r="V969" s="3"/>
      <c r="W969" s="23" t="s">
        <v>2681</v>
      </c>
      <c r="X969" s="21" t="s">
        <v>218</v>
      </c>
      <c r="Y969" s="2" t="str" cm="1">
        <f t="array" ref="Y969">_xlfn.IFS(X969="yellow",Z969,X969="white",Z969,X969="grey",Z969,X969="green","",X969&lt;&gt;"green",Z969)</f>
        <v/>
      </c>
      <c r="Z969" s="2">
        <v>955</v>
      </c>
      <c r="AA969" s="2">
        <v>2</v>
      </c>
      <c r="AB969" s="2">
        <v>1</v>
      </c>
      <c r="AC969" s="3"/>
    </row>
    <row r="970" spans="15:29" ht="15.75" customHeight="1" x14ac:dyDescent="0.25">
      <c r="O970" s="3"/>
      <c r="V970" s="3"/>
      <c r="W970" s="23" t="s">
        <v>2682</v>
      </c>
      <c r="X970" s="21" t="s">
        <v>218</v>
      </c>
      <c r="Y970" s="2" t="str" cm="1">
        <f t="array" ref="Y970">_xlfn.IFS(X970="yellow",Z970,X970="white",Z970,X970="grey",Z970,X970="green","",X970&lt;&gt;"green",Z970)</f>
        <v/>
      </c>
      <c r="Z970" s="2">
        <v>956</v>
      </c>
      <c r="AA970" s="2">
        <v>2</v>
      </c>
      <c r="AB970" s="2">
        <v>1</v>
      </c>
      <c r="AC970" s="3"/>
    </row>
    <row r="971" spans="15:29" ht="15.75" customHeight="1" x14ac:dyDescent="0.25">
      <c r="O971" s="3"/>
      <c r="V971" s="3"/>
      <c r="W971" s="23" t="s">
        <v>2683</v>
      </c>
      <c r="X971" s="21" t="s">
        <v>218</v>
      </c>
      <c r="Y971" s="2" t="str" cm="1">
        <f t="array" ref="Y971">_xlfn.IFS(X971="yellow",Z971,X971="white",Z971,X971="grey",Z971,X971="green","",X971&lt;&gt;"green",Z971)</f>
        <v/>
      </c>
      <c r="Z971" s="2">
        <v>957</v>
      </c>
      <c r="AA971" s="2">
        <v>2</v>
      </c>
      <c r="AB971" s="2">
        <v>1</v>
      </c>
      <c r="AC971" s="3"/>
    </row>
    <row r="972" spans="15:29" ht="15.75" customHeight="1" x14ac:dyDescent="0.25">
      <c r="O972" s="3"/>
      <c r="V972" s="3"/>
      <c r="W972" s="23" t="s">
        <v>2684</v>
      </c>
      <c r="X972" s="21" t="s">
        <v>218</v>
      </c>
      <c r="Y972" s="2" t="str" cm="1">
        <f t="array" ref="Y972">_xlfn.IFS(X972="yellow",Z972,X972="white",Z972,X972="grey",Z972,X972="green","",X972&lt;&gt;"green",Z972)</f>
        <v/>
      </c>
      <c r="Z972" s="2">
        <v>958</v>
      </c>
      <c r="AA972" s="2">
        <v>2</v>
      </c>
      <c r="AB972" s="2">
        <v>1</v>
      </c>
      <c r="AC972" s="3"/>
    </row>
    <row r="973" spans="15:29" ht="15.75" customHeight="1" x14ac:dyDescent="0.25">
      <c r="O973" s="3"/>
      <c r="V973" s="3"/>
      <c r="W973" s="23" t="s">
        <v>2252</v>
      </c>
      <c r="X973" s="21" t="s">
        <v>218</v>
      </c>
      <c r="Y973" s="2" t="str" cm="1">
        <f t="array" ref="Y973">_xlfn.IFS(X973="yellow",Z973,X973="white",Z973,X973="grey",Z973,X973="green","",X973&lt;&gt;"green",Z973)</f>
        <v/>
      </c>
      <c r="Z973" s="2">
        <v>959</v>
      </c>
      <c r="AA973" s="2">
        <v>3</v>
      </c>
      <c r="AB973" s="2">
        <v>0</v>
      </c>
      <c r="AC973" s="3"/>
    </row>
    <row r="974" spans="15:29" ht="15.75" customHeight="1" x14ac:dyDescent="0.25">
      <c r="O974" s="3"/>
      <c r="V974" s="3"/>
      <c r="W974" s="2" t="s">
        <v>1873</v>
      </c>
      <c r="X974" s="2" t="s">
        <v>266</v>
      </c>
      <c r="Y974" s="2" cm="1">
        <f t="array" ref="Y974">_xlfn.IFS(X974="yellow",Z974,X974="white",Z974,X974="grey",Z974,X974="green","",X974&lt;&gt;"green",Z974)</f>
        <v>960</v>
      </c>
      <c r="Z974" s="2">
        <v>960</v>
      </c>
      <c r="AA974" s="2">
        <v>2</v>
      </c>
      <c r="AB974" s="2">
        <v>1</v>
      </c>
      <c r="AC974" s="3"/>
    </row>
    <row r="975" spans="15:29" ht="15.75" customHeight="1" x14ac:dyDescent="0.25">
      <c r="O975" s="3"/>
      <c r="V975" s="3"/>
      <c r="W975" s="2" t="s">
        <v>2685</v>
      </c>
      <c r="X975" s="2" t="s">
        <v>266</v>
      </c>
      <c r="Y975" s="2" cm="1">
        <f t="array" ref="Y975">_xlfn.IFS(X975="yellow",Z975,X975="white",Z975,X975="grey",Z975,X975="green","",X975&lt;&gt;"green",Z975)</f>
        <v>961</v>
      </c>
      <c r="Z975" s="2">
        <v>961</v>
      </c>
      <c r="AA975" s="2">
        <v>2</v>
      </c>
      <c r="AB975" s="2">
        <v>1</v>
      </c>
      <c r="AC975" s="3"/>
    </row>
    <row r="976" spans="15:29" ht="15.75" customHeight="1" x14ac:dyDescent="0.25">
      <c r="O976" s="3"/>
      <c r="V976" s="3"/>
      <c r="W976" s="2" t="s">
        <v>2686</v>
      </c>
      <c r="X976" s="2" t="s">
        <v>266</v>
      </c>
      <c r="Y976" s="2" cm="1">
        <f t="array" ref="Y976">_xlfn.IFS(X976="yellow",Z976,X976="white",Z976,X976="grey",Z976,X976="green","",X976&lt;&gt;"green",Z976)</f>
        <v>962</v>
      </c>
      <c r="Z976" s="2">
        <v>962</v>
      </c>
      <c r="AA976" s="2">
        <v>2</v>
      </c>
      <c r="AB976" s="2">
        <v>1</v>
      </c>
      <c r="AC976" s="3"/>
    </row>
    <row r="977" spans="15:29" ht="15.75" customHeight="1" x14ac:dyDescent="0.25">
      <c r="O977" s="3"/>
      <c r="V977" s="3"/>
      <c r="W977" s="23" t="s">
        <v>2687</v>
      </c>
      <c r="X977" s="21" t="s">
        <v>218</v>
      </c>
      <c r="Y977" s="2" t="str" cm="1">
        <f t="array" ref="Y977">_xlfn.IFS(X977="yellow",Z977,X977="white",Z977,X977="grey",Z977,X977="green","",X977&lt;&gt;"green",Z977)</f>
        <v/>
      </c>
      <c r="Z977" s="2">
        <v>963</v>
      </c>
      <c r="AA977" s="2">
        <v>2</v>
      </c>
      <c r="AB977" s="2">
        <v>1</v>
      </c>
      <c r="AC977" s="3"/>
    </row>
    <row r="978" spans="15:29" ht="15.75" customHeight="1" x14ac:dyDescent="0.25">
      <c r="O978" s="3"/>
      <c r="V978" s="3"/>
      <c r="W978" s="23" t="s">
        <v>2688</v>
      </c>
      <c r="X978" s="21" t="s">
        <v>218</v>
      </c>
      <c r="Y978" s="2" t="str" cm="1">
        <f t="array" ref="Y978">_xlfn.IFS(X978="yellow",Z978,X978="white",Z978,X978="grey",Z978,X978="green","",X978&lt;&gt;"green",Z978)</f>
        <v/>
      </c>
      <c r="Z978" s="2">
        <v>964</v>
      </c>
      <c r="AA978" s="2">
        <v>2</v>
      </c>
      <c r="AB978" s="2">
        <v>1</v>
      </c>
      <c r="AC978" s="3"/>
    </row>
    <row r="979" spans="15:29" ht="15.75" customHeight="1" x14ac:dyDescent="0.25">
      <c r="O979" s="3"/>
      <c r="V979" s="3"/>
      <c r="W979" s="23" t="s">
        <v>2689</v>
      </c>
      <c r="X979" s="21" t="s">
        <v>218</v>
      </c>
      <c r="Y979" s="2" t="str" cm="1">
        <f t="array" ref="Y979">_xlfn.IFS(X979="yellow",Z979,X979="white",Z979,X979="grey",Z979,X979="green","",X979&lt;&gt;"green",Z979)</f>
        <v/>
      </c>
      <c r="Z979" s="2">
        <v>965</v>
      </c>
      <c r="AA979" s="2">
        <v>2</v>
      </c>
      <c r="AB979" s="2">
        <v>1</v>
      </c>
      <c r="AC979" s="3"/>
    </row>
    <row r="980" spans="15:29" ht="15.75" customHeight="1" x14ac:dyDescent="0.25">
      <c r="O980" s="3"/>
      <c r="V980" s="3"/>
      <c r="W980" s="23" t="s">
        <v>2690</v>
      </c>
      <c r="X980" s="21" t="s">
        <v>218</v>
      </c>
      <c r="Y980" s="2" t="str" cm="1">
        <f t="array" ref="Y980">_xlfn.IFS(X980="yellow",Z980,X980="white",Z980,X980="grey",Z980,X980="green","",X980&lt;&gt;"green",Z980)</f>
        <v/>
      </c>
      <c r="Z980" s="2">
        <v>966</v>
      </c>
      <c r="AA980" s="2">
        <v>2</v>
      </c>
      <c r="AB980" s="2">
        <v>1</v>
      </c>
      <c r="AC980" s="3"/>
    </row>
    <row r="981" spans="15:29" ht="15.75" customHeight="1" x14ac:dyDescent="0.25">
      <c r="O981" s="3"/>
      <c r="V981" s="3"/>
      <c r="W981" s="23" t="s">
        <v>2254</v>
      </c>
      <c r="X981" s="21" t="s">
        <v>218</v>
      </c>
      <c r="Y981" s="2" t="str" cm="1">
        <f t="array" ref="Y981">_xlfn.IFS(X981="yellow",Z981,X981="white",Z981,X981="grey",Z981,X981="green","",X981&lt;&gt;"green",Z981)</f>
        <v/>
      </c>
      <c r="Z981" s="2">
        <v>967</v>
      </c>
      <c r="AA981" s="2">
        <v>3</v>
      </c>
      <c r="AB981" s="2">
        <v>0</v>
      </c>
      <c r="AC981" s="3"/>
    </row>
    <row r="982" spans="15:29" ht="15.75" customHeight="1" x14ac:dyDescent="0.25">
      <c r="O982" s="3"/>
      <c r="V982" s="3"/>
      <c r="W982" s="2" t="s">
        <v>1876</v>
      </c>
      <c r="X982" s="2" t="s">
        <v>266</v>
      </c>
      <c r="Y982" s="2" cm="1">
        <f t="array" ref="Y982">_xlfn.IFS(X982="yellow",Z982,X982="white",Z982,X982="grey",Z982,X982="green","",X982&lt;&gt;"green",Z982)</f>
        <v>968</v>
      </c>
      <c r="Z982" s="2">
        <v>968</v>
      </c>
      <c r="AA982" s="2">
        <v>2</v>
      </c>
      <c r="AB982" s="2">
        <v>1</v>
      </c>
      <c r="AC982" s="3"/>
    </row>
    <row r="983" spans="15:29" ht="15.75" customHeight="1" x14ac:dyDescent="0.25">
      <c r="O983" s="3"/>
      <c r="V983" s="3"/>
      <c r="W983" s="2" t="s">
        <v>2691</v>
      </c>
      <c r="X983" s="2" t="s">
        <v>266</v>
      </c>
      <c r="Y983" s="2" cm="1">
        <f t="array" ref="Y983">_xlfn.IFS(X983="yellow",Z983,X983="white",Z983,X983="grey",Z983,X983="green","",X983&lt;&gt;"green",Z983)</f>
        <v>969</v>
      </c>
      <c r="Z983" s="2">
        <v>969</v>
      </c>
      <c r="AA983" s="2">
        <v>2</v>
      </c>
      <c r="AB983" s="2">
        <v>1</v>
      </c>
      <c r="AC983" s="3"/>
    </row>
    <row r="984" spans="15:29" ht="15.75" customHeight="1" x14ac:dyDescent="0.25">
      <c r="O984" s="3"/>
      <c r="V984" s="3"/>
      <c r="W984" s="2" t="s">
        <v>2692</v>
      </c>
      <c r="X984" s="2" t="s">
        <v>266</v>
      </c>
      <c r="Y984" s="2" cm="1">
        <f t="array" ref="Y984">_xlfn.IFS(X984="yellow",Z984,X984="white",Z984,X984="grey",Z984,X984="green","",X984&lt;&gt;"green",Z984)</f>
        <v>970</v>
      </c>
      <c r="Z984" s="2">
        <v>970</v>
      </c>
      <c r="AA984" s="2">
        <v>2</v>
      </c>
      <c r="AB984" s="2">
        <v>1</v>
      </c>
      <c r="AC984" s="3"/>
    </row>
    <row r="985" spans="15:29" ht="15.75" customHeight="1" x14ac:dyDescent="0.25">
      <c r="O985" s="3"/>
      <c r="V985" s="3" t="s">
        <v>214</v>
      </c>
      <c r="W985" s="22" t="s">
        <v>2693</v>
      </c>
      <c r="X985" s="12" t="s">
        <v>216</v>
      </c>
      <c r="Y985" s="2" cm="1">
        <f t="array" ref="Y985">_xlfn.IFS(X985="yellow",Z985,X985="white",Z985,X985="grey",Z985,X985="green","",X985&lt;&gt;"green",Z985)</f>
        <v>971</v>
      </c>
      <c r="Z985" s="2">
        <v>971</v>
      </c>
      <c r="AA985" s="2">
        <v>2</v>
      </c>
      <c r="AB985" s="2">
        <v>1</v>
      </c>
      <c r="AC985" s="3"/>
    </row>
    <row r="986" spans="15:29" ht="15.75" customHeight="1" x14ac:dyDescent="0.25">
      <c r="O986" s="3"/>
      <c r="V986" s="3" t="s">
        <v>214</v>
      </c>
      <c r="W986" s="22" t="s">
        <v>2694</v>
      </c>
      <c r="X986" s="12" t="s">
        <v>216</v>
      </c>
      <c r="Y986" s="2" cm="1">
        <f t="array" ref="Y986">_xlfn.IFS(X986="yellow",Z986,X986="white",Z986,X986="grey",Z986,X986="green","",X986&lt;&gt;"green",Z986)</f>
        <v>972</v>
      </c>
      <c r="Z986" s="2">
        <v>972</v>
      </c>
      <c r="AA986" s="2">
        <v>2</v>
      </c>
      <c r="AB986" s="2">
        <v>1</v>
      </c>
      <c r="AC986" s="3"/>
    </row>
    <row r="987" spans="15:29" ht="15.75" customHeight="1" x14ac:dyDescent="0.25">
      <c r="O987" s="3"/>
      <c r="V987" s="3"/>
      <c r="W987" s="2" t="s">
        <v>2695</v>
      </c>
      <c r="X987" s="2" t="s">
        <v>266</v>
      </c>
      <c r="Y987" s="2" cm="1">
        <f t="array" ref="Y987">_xlfn.IFS(X987="yellow",Z987,X987="white",Z987,X987="grey",Z987,X987="green","",X987&lt;&gt;"green",Z987)</f>
        <v>973</v>
      </c>
      <c r="Z987" s="2">
        <v>973</v>
      </c>
      <c r="AA987" s="2">
        <v>2</v>
      </c>
      <c r="AB987" s="2">
        <v>1</v>
      </c>
      <c r="AC987" s="3"/>
    </row>
    <row r="988" spans="15:29" ht="15.75" customHeight="1" x14ac:dyDescent="0.25">
      <c r="O988" s="3"/>
      <c r="V988" s="3"/>
      <c r="W988" s="2" t="s">
        <v>2696</v>
      </c>
      <c r="X988" s="2" t="s">
        <v>266</v>
      </c>
      <c r="Y988" s="2" cm="1">
        <f t="array" ref="Y988">_xlfn.IFS(X988="yellow",Z988,X988="white",Z988,X988="grey",Z988,X988="green","",X988&lt;&gt;"green",Z988)</f>
        <v>974</v>
      </c>
      <c r="Z988" s="2">
        <v>974</v>
      </c>
      <c r="AA988" s="2">
        <v>2</v>
      </c>
      <c r="AB988" s="2">
        <v>1</v>
      </c>
      <c r="AC988" s="3"/>
    </row>
    <row r="989" spans="15:29" ht="15.75" customHeight="1" x14ac:dyDescent="0.25">
      <c r="O989" s="3"/>
      <c r="V989" s="3"/>
      <c r="W989" s="2" t="s">
        <v>2697</v>
      </c>
      <c r="X989" s="2" t="s">
        <v>266</v>
      </c>
      <c r="Y989" s="2" cm="1">
        <f t="array" ref="Y989">_xlfn.IFS(X989="yellow",Z989,X989="white",Z989,X989="grey",Z989,X989="green","",X989&lt;&gt;"green",Z989)</f>
        <v>975</v>
      </c>
      <c r="Z989" s="2">
        <v>975</v>
      </c>
      <c r="AA989" s="2">
        <v>2</v>
      </c>
      <c r="AB989" s="2">
        <v>1</v>
      </c>
      <c r="AC989" s="3"/>
    </row>
    <row r="990" spans="15:29" ht="15.75" customHeight="1" x14ac:dyDescent="0.25">
      <c r="O990" s="3"/>
      <c r="V990" s="3"/>
      <c r="W990" s="2" t="s">
        <v>2698</v>
      </c>
      <c r="X990" s="2" t="s">
        <v>266</v>
      </c>
      <c r="Y990" s="2" cm="1">
        <f t="array" ref="Y990">_xlfn.IFS(X990="yellow",Z990,X990="white",Z990,X990="grey",Z990,X990="green","",X990&lt;&gt;"green",Z990)</f>
        <v>976</v>
      </c>
      <c r="Z990" s="2">
        <v>976</v>
      </c>
      <c r="AA990" s="2">
        <v>2</v>
      </c>
      <c r="AB990" s="2">
        <v>1</v>
      </c>
      <c r="AC990" s="3"/>
    </row>
    <row r="991" spans="15:29" ht="15.75" customHeight="1" x14ac:dyDescent="0.25">
      <c r="O991" s="3"/>
      <c r="V991" s="3"/>
      <c r="W991" s="2" t="s">
        <v>2699</v>
      </c>
      <c r="X991" s="2" t="s">
        <v>266</v>
      </c>
      <c r="Y991" s="2" cm="1">
        <f t="array" ref="Y991">_xlfn.IFS(X991="yellow",Z991,X991="white",Z991,X991="grey",Z991,X991="green","",X991&lt;&gt;"green",Z991)</f>
        <v>977</v>
      </c>
      <c r="Z991" s="2">
        <v>977</v>
      </c>
      <c r="AA991" s="2">
        <v>2</v>
      </c>
      <c r="AB991" s="2">
        <v>1</v>
      </c>
      <c r="AC991" s="3"/>
    </row>
    <row r="992" spans="15:29" ht="15.75" customHeight="1" x14ac:dyDescent="0.25">
      <c r="O992" s="3"/>
      <c r="V992" s="3"/>
      <c r="W992" s="2" t="s">
        <v>2700</v>
      </c>
      <c r="X992" s="2" t="s">
        <v>266</v>
      </c>
      <c r="Y992" s="2" cm="1">
        <f t="array" ref="Y992">_xlfn.IFS(X992="yellow",Z992,X992="white",Z992,X992="grey",Z992,X992="green","",X992&lt;&gt;"green",Z992)</f>
        <v>978</v>
      </c>
      <c r="Z992" s="2">
        <v>978</v>
      </c>
      <c r="AA992" s="2">
        <v>2</v>
      </c>
      <c r="AB992" s="2">
        <v>1</v>
      </c>
      <c r="AC992" s="3"/>
    </row>
    <row r="993" spans="15:29" ht="15.75" customHeight="1" x14ac:dyDescent="0.25">
      <c r="O993" s="3"/>
      <c r="V993" s="3"/>
      <c r="W993" s="2" t="s">
        <v>2701</v>
      </c>
      <c r="X993" s="2" t="s">
        <v>266</v>
      </c>
      <c r="Y993" s="2" cm="1">
        <f t="array" ref="Y993">_xlfn.IFS(X993="yellow",Z993,X993="white",Z993,X993="grey",Z993,X993="green","",X993&lt;&gt;"green",Z993)</f>
        <v>979</v>
      </c>
      <c r="Z993" s="2">
        <v>979</v>
      </c>
      <c r="AA993" s="2">
        <v>2</v>
      </c>
      <c r="AB993" s="2">
        <v>1</v>
      </c>
      <c r="AC993" s="3"/>
    </row>
    <row r="994" spans="15:29" ht="15.75" customHeight="1" x14ac:dyDescent="0.25">
      <c r="O994" s="3"/>
      <c r="V994" s="3"/>
      <c r="W994" s="2" t="s">
        <v>2702</v>
      </c>
      <c r="X994" s="2" t="s">
        <v>266</v>
      </c>
      <c r="Y994" s="2" cm="1">
        <f t="array" ref="Y994">_xlfn.IFS(X994="yellow",Z994,X994="white",Z994,X994="grey",Z994,X994="green","",X994&lt;&gt;"green",Z994)</f>
        <v>980</v>
      </c>
      <c r="Z994" s="2">
        <v>980</v>
      </c>
      <c r="AA994" s="2">
        <v>2</v>
      </c>
      <c r="AB994" s="2">
        <v>1</v>
      </c>
      <c r="AC994" s="3"/>
    </row>
    <row r="995" spans="15:29" ht="15.75" customHeight="1" x14ac:dyDescent="0.25">
      <c r="O995" s="3"/>
      <c r="V995" s="3"/>
      <c r="W995" s="2" t="s">
        <v>2703</v>
      </c>
      <c r="X995" s="2" t="s">
        <v>266</v>
      </c>
      <c r="Y995" s="2" cm="1">
        <f t="array" ref="Y995">_xlfn.IFS(X995="yellow",Z995,X995="white",Z995,X995="grey",Z995,X995="green","",X995&lt;&gt;"green",Z995)</f>
        <v>981</v>
      </c>
      <c r="Z995" s="2">
        <v>981</v>
      </c>
      <c r="AA995" s="2">
        <v>2</v>
      </c>
      <c r="AB995" s="2">
        <v>1</v>
      </c>
      <c r="AC995" s="3"/>
    </row>
    <row r="996" spans="15:29" ht="15.75" customHeight="1" x14ac:dyDescent="0.25">
      <c r="O996" s="3"/>
      <c r="V996" s="3"/>
      <c r="W996" s="2" t="s">
        <v>2704</v>
      </c>
      <c r="X996" s="2" t="s">
        <v>266</v>
      </c>
      <c r="Y996" s="2" cm="1">
        <f t="array" ref="Y996">_xlfn.IFS(X996="yellow",Z996,X996="white",Z996,X996="grey",Z996,X996="green","",X996&lt;&gt;"green",Z996)</f>
        <v>982</v>
      </c>
      <c r="Z996" s="2">
        <v>982</v>
      </c>
      <c r="AA996" s="2">
        <v>2</v>
      </c>
      <c r="AB996" s="2">
        <v>1</v>
      </c>
      <c r="AC996" s="3"/>
    </row>
    <row r="997" spans="15:29" ht="15.75" customHeight="1" x14ac:dyDescent="0.25">
      <c r="O997" s="3"/>
      <c r="V997" s="3"/>
      <c r="W997" s="2" t="s">
        <v>2705</v>
      </c>
      <c r="X997" s="2" t="s">
        <v>266</v>
      </c>
      <c r="Y997" s="2" cm="1">
        <f t="array" ref="Y997">_xlfn.IFS(X997="yellow",Z997,X997="white",Z997,X997="grey",Z997,X997="green","",X997&lt;&gt;"green",Z997)</f>
        <v>983</v>
      </c>
      <c r="Z997" s="2">
        <v>983</v>
      </c>
      <c r="AA997" s="2">
        <v>2</v>
      </c>
      <c r="AB997" s="2">
        <v>1</v>
      </c>
      <c r="AC997" s="3"/>
    </row>
    <row r="998" spans="15:29" ht="15.75" customHeight="1" x14ac:dyDescent="0.25">
      <c r="O998" s="3"/>
      <c r="V998" s="3"/>
      <c r="W998" s="2" t="s">
        <v>2706</v>
      </c>
      <c r="X998" s="2" t="s">
        <v>266</v>
      </c>
      <c r="Y998" s="2" cm="1">
        <f t="array" ref="Y998">_xlfn.IFS(X998="yellow",Z998,X998="white",Z998,X998="grey",Z998,X998="green","",X998&lt;&gt;"green",Z998)</f>
        <v>984</v>
      </c>
      <c r="Z998" s="2">
        <v>984</v>
      </c>
      <c r="AA998" s="2">
        <v>2</v>
      </c>
      <c r="AB998" s="2">
        <v>1</v>
      </c>
      <c r="AC998" s="3"/>
    </row>
    <row r="999" spans="15:29" ht="15.75" customHeight="1" x14ac:dyDescent="0.25">
      <c r="O999" s="3"/>
      <c r="V999" s="3"/>
      <c r="W999" s="2" t="s">
        <v>2707</v>
      </c>
      <c r="X999" s="2" t="s">
        <v>266</v>
      </c>
      <c r="Y999" s="2" cm="1">
        <f t="array" ref="Y999">_xlfn.IFS(X999="yellow",Z999,X999="white",Z999,X999="grey",Z999,X999="green","",X999&lt;&gt;"green",Z999)</f>
        <v>985</v>
      </c>
      <c r="Z999" s="2">
        <v>985</v>
      </c>
      <c r="AA999" s="2">
        <v>2</v>
      </c>
      <c r="AB999" s="2">
        <v>1</v>
      </c>
      <c r="AC999" s="3"/>
    </row>
    <row r="1000" spans="15:29" ht="15.75" customHeight="1" x14ac:dyDescent="0.25">
      <c r="O1000" s="3"/>
      <c r="V1000" s="3"/>
      <c r="W1000" s="2" t="s">
        <v>2708</v>
      </c>
      <c r="X1000" s="2" t="s">
        <v>266</v>
      </c>
      <c r="Y1000" s="2" cm="1">
        <f t="array" ref="Y1000">_xlfn.IFS(X1000="yellow",Z1000,X1000="white",Z1000,X1000="grey",Z1000,X1000="green","",X1000&lt;&gt;"green",Z1000)</f>
        <v>986</v>
      </c>
      <c r="Z1000" s="2">
        <v>986</v>
      </c>
      <c r="AA1000" s="2">
        <v>2</v>
      </c>
      <c r="AB1000" s="2">
        <v>1</v>
      </c>
      <c r="AC1000" s="3"/>
    </row>
    <row r="1001" spans="15:29" ht="15.75" customHeight="1" x14ac:dyDescent="0.25">
      <c r="O1001" s="3"/>
      <c r="V1001" s="3"/>
      <c r="W1001" s="2" t="s">
        <v>2709</v>
      </c>
      <c r="X1001" s="2" t="s">
        <v>266</v>
      </c>
      <c r="Y1001" s="2" cm="1">
        <f t="array" ref="Y1001">_xlfn.IFS(X1001="yellow",Z1001,X1001="white",Z1001,X1001="grey",Z1001,X1001="green","",X1001&lt;&gt;"green",Z1001)</f>
        <v>987</v>
      </c>
      <c r="Z1001" s="2">
        <v>987</v>
      </c>
      <c r="AA1001" s="2">
        <v>2</v>
      </c>
      <c r="AB1001" s="2">
        <v>1</v>
      </c>
      <c r="AC1001" s="3"/>
    </row>
    <row r="1002" spans="15:29" ht="15.75" customHeight="1" x14ac:dyDescent="0.25">
      <c r="O1002" s="3"/>
      <c r="V1002" s="3"/>
      <c r="W1002" s="2" t="s">
        <v>2710</v>
      </c>
      <c r="X1002" s="2" t="s">
        <v>266</v>
      </c>
      <c r="Y1002" s="2" cm="1">
        <f t="array" ref="Y1002">_xlfn.IFS(X1002="yellow",Z1002,X1002="white",Z1002,X1002="grey",Z1002,X1002="green","",X1002&lt;&gt;"green",Z1002)</f>
        <v>988</v>
      </c>
      <c r="Z1002" s="2">
        <v>988</v>
      </c>
      <c r="AA1002" s="2">
        <v>2</v>
      </c>
      <c r="AB1002" s="2">
        <v>1</v>
      </c>
      <c r="AC1002" s="3"/>
    </row>
    <row r="1003" spans="15:29" ht="15.75" customHeight="1" x14ac:dyDescent="0.25">
      <c r="O1003" s="3"/>
      <c r="V1003" s="3"/>
      <c r="W1003" s="2" t="s">
        <v>2711</v>
      </c>
      <c r="X1003" s="2" t="s">
        <v>266</v>
      </c>
      <c r="Y1003" s="2" cm="1">
        <f t="array" ref="Y1003">_xlfn.IFS(X1003="yellow",Z1003,X1003="white",Z1003,X1003="grey",Z1003,X1003="green","",X1003&lt;&gt;"green",Z1003)</f>
        <v>989</v>
      </c>
      <c r="Z1003" s="2">
        <v>989</v>
      </c>
      <c r="AA1003" s="2">
        <v>2</v>
      </c>
      <c r="AB1003" s="2">
        <v>1</v>
      </c>
      <c r="AC1003" s="3"/>
    </row>
    <row r="1004" spans="15:29" ht="15.75" customHeight="1" x14ac:dyDescent="0.25">
      <c r="O1004" s="3"/>
      <c r="V1004" s="3"/>
      <c r="W1004" s="2" t="s">
        <v>2712</v>
      </c>
      <c r="X1004" s="2" t="s">
        <v>266</v>
      </c>
      <c r="Y1004" s="2" cm="1">
        <f t="array" ref="Y1004">_xlfn.IFS(X1004="yellow",Z1004,X1004="white",Z1004,X1004="grey",Z1004,X1004="green","",X1004&lt;&gt;"green",Z1004)</f>
        <v>990</v>
      </c>
      <c r="Z1004" s="2">
        <v>990</v>
      </c>
      <c r="AA1004" s="2">
        <v>2</v>
      </c>
      <c r="AB1004" s="2">
        <v>1</v>
      </c>
      <c r="AC1004" s="3"/>
    </row>
    <row r="1005" spans="15:29" ht="15.75" customHeight="1" x14ac:dyDescent="0.25">
      <c r="O1005" s="3"/>
      <c r="V1005" s="3"/>
      <c r="W1005" s="2" t="s">
        <v>2713</v>
      </c>
      <c r="X1005" s="2" t="s">
        <v>266</v>
      </c>
      <c r="Y1005" s="2" cm="1">
        <f t="array" ref="Y1005">_xlfn.IFS(X1005="yellow",Z1005,X1005="white",Z1005,X1005="grey",Z1005,X1005="green","",X1005&lt;&gt;"green",Z1005)</f>
        <v>991</v>
      </c>
      <c r="Z1005" s="2">
        <v>991</v>
      </c>
      <c r="AA1005" s="2">
        <v>2</v>
      </c>
      <c r="AB1005" s="2">
        <v>1</v>
      </c>
      <c r="AC1005" s="3"/>
    </row>
    <row r="1006" spans="15:29" ht="15.75" customHeight="1" x14ac:dyDescent="0.25">
      <c r="O1006" s="3"/>
      <c r="V1006" s="3"/>
      <c r="W1006" s="2" t="s">
        <v>2714</v>
      </c>
      <c r="X1006" s="2" t="s">
        <v>266</v>
      </c>
      <c r="Y1006" s="2" cm="1">
        <f t="array" ref="Y1006">_xlfn.IFS(X1006="yellow",Z1006,X1006="white",Z1006,X1006="grey",Z1006,X1006="green","",X1006&lt;&gt;"green",Z1006)</f>
        <v>992</v>
      </c>
      <c r="Z1006" s="2">
        <v>992</v>
      </c>
      <c r="AA1006" s="2">
        <v>2</v>
      </c>
      <c r="AB1006" s="2">
        <v>1</v>
      </c>
      <c r="AC1006" s="3"/>
    </row>
    <row r="1007" spans="15:29" ht="15.75" customHeight="1" x14ac:dyDescent="0.25">
      <c r="O1007" s="3"/>
      <c r="V1007" s="3"/>
      <c r="W1007" s="2" t="s">
        <v>2715</v>
      </c>
      <c r="X1007" s="2" t="s">
        <v>266</v>
      </c>
      <c r="Y1007" s="2" cm="1">
        <f t="array" ref="Y1007">_xlfn.IFS(X1007="yellow",Z1007,X1007="white",Z1007,X1007="grey",Z1007,X1007="green","",X1007&lt;&gt;"green",Z1007)</f>
        <v>993</v>
      </c>
      <c r="Z1007" s="2">
        <v>993</v>
      </c>
      <c r="AA1007" s="2">
        <v>2</v>
      </c>
      <c r="AB1007" s="2">
        <v>1</v>
      </c>
      <c r="AC1007" s="3"/>
    </row>
    <row r="1008" spans="15:29" ht="15.75" customHeight="1" x14ac:dyDescent="0.25">
      <c r="O1008" s="3"/>
      <c r="V1008" s="3"/>
      <c r="W1008" s="2" t="s">
        <v>2716</v>
      </c>
      <c r="X1008" s="2" t="s">
        <v>266</v>
      </c>
      <c r="Y1008" s="2" cm="1">
        <f t="array" ref="Y1008">_xlfn.IFS(X1008="yellow",Z1008,X1008="white",Z1008,X1008="grey",Z1008,X1008="green","",X1008&lt;&gt;"green",Z1008)</f>
        <v>994</v>
      </c>
      <c r="Z1008" s="2">
        <v>994</v>
      </c>
      <c r="AA1008" s="2">
        <v>2</v>
      </c>
      <c r="AB1008" s="2">
        <v>1</v>
      </c>
      <c r="AC1008" s="3"/>
    </row>
    <row r="1009" spans="15:29" ht="15.75" customHeight="1" x14ac:dyDescent="0.25">
      <c r="O1009" s="3"/>
      <c r="V1009" s="3"/>
      <c r="W1009" s="23" t="s">
        <v>2717</v>
      </c>
      <c r="X1009" s="21" t="s">
        <v>218</v>
      </c>
      <c r="Y1009" s="2" t="str" cm="1">
        <f t="array" ref="Y1009">_xlfn.IFS(X1009="yellow",Z1009,X1009="white",Z1009,X1009="grey",Z1009,X1009="green","",X1009&lt;&gt;"green",Z1009)</f>
        <v/>
      </c>
      <c r="Z1009" s="2">
        <v>995</v>
      </c>
      <c r="AA1009" s="2">
        <v>3</v>
      </c>
      <c r="AB1009" s="2">
        <v>0</v>
      </c>
      <c r="AC1009" s="3"/>
    </row>
    <row r="1010" spans="15:29" ht="15.75" customHeight="1" x14ac:dyDescent="0.25">
      <c r="O1010" s="3"/>
      <c r="V1010" s="3"/>
      <c r="W1010" s="23" t="s">
        <v>2718</v>
      </c>
      <c r="X1010" s="21" t="s">
        <v>218</v>
      </c>
      <c r="Y1010" s="2" t="str" cm="1">
        <f t="array" ref="Y1010">_xlfn.IFS(X1010="yellow",Z1010,X1010="white",Z1010,X1010="grey",Z1010,X1010="green","",X1010&lt;&gt;"green",Z1010)</f>
        <v/>
      </c>
      <c r="Z1010" s="2">
        <v>996</v>
      </c>
      <c r="AA1010" s="2">
        <v>3</v>
      </c>
      <c r="AB1010" s="2">
        <v>0</v>
      </c>
      <c r="AC1010" s="3"/>
    </row>
    <row r="1011" spans="15:29" ht="15.75" customHeight="1" x14ac:dyDescent="0.25">
      <c r="O1011" s="3"/>
      <c r="V1011" s="3"/>
      <c r="W1011" s="23" t="s">
        <v>2719</v>
      </c>
      <c r="X1011" s="21" t="s">
        <v>218</v>
      </c>
      <c r="Y1011" s="2" t="str" cm="1">
        <f t="array" ref="Y1011">_xlfn.IFS(X1011="yellow",Z1011,X1011="white",Z1011,X1011="grey",Z1011,X1011="green","",X1011&lt;&gt;"green",Z1011)</f>
        <v/>
      </c>
      <c r="Z1011" s="2">
        <v>997</v>
      </c>
      <c r="AA1011" s="2">
        <v>3</v>
      </c>
      <c r="AB1011" s="2">
        <v>0</v>
      </c>
      <c r="AC1011" s="3"/>
    </row>
    <row r="1012" spans="15:29" ht="15.75" customHeight="1" x14ac:dyDescent="0.25">
      <c r="O1012" s="3"/>
      <c r="V1012" s="3"/>
      <c r="W1012" s="23" t="s">
        <v>2720</v>
      </c>
      <c r="X1012" s="21" t="s">
        <v>218</v>
      </c>
      <c r="Y1012" s="2" t="str" cm="1">
        <f t="array" ref="Y1012">_xlfn.IFS(X1012="yellow",Z1012,X1012="white",Z1012,X1012="grey",Z1012,X1012="green","",X1012&lt;&gt;"green",Z1012)</f>
        <v/>
      </c>
      <c r="Z1012" s="2">
        <v>998</v>
      </c>
      <c r="AA1012" s="2">
        <v>2</v>
      </c>
      <c r="AB1012" s="2">
        <v>1</v>
      </c>
      <c r="AC1012" s="3"/>
    </row>
    <row r="1013" spans="15:29" ht="15.75" customHeight="1" x14ac:dyDescent="0.25">
      <c r="O1013" s="3"/>
      <c r="V1013" s="3"/>
      <c r="W1013" s="23" t="s">
        <v>2721</v>
      </c>
      <c r="X1013" s="21" t="s">
        <v>218</v>
      </c>
      <c r="Y1013" s="2" t="str" cm="1">
        <f t="array" ref="Y1013">_xlfn.IFS(X1013="yellow",Z1013,X1013="white",Z1013,X1013="grey",Z1013,X1013="green","",X1013&lt;&gt;"green",Z1013)</f>
        <v/>
      </c>
      <c r="Z1013" s="2">
        <v>999</v>
      </c>
      <c r="AA1013" s="2">
        <v>2</v>
      </c>
      <c r="AB1013" s="2">
        <v>1</v>
      </c>
      <c r="AC1013" s="3"/>
    </row>
    <row r="1014" spans="15:29" ht="15.75" customHeight="1" x14ac:dyDescent="0.25">
      <c r="O1014" s="3"/>
      <c r="V1014" s="3"/>
      <c r="W1014" s="23" t="s">
        <v>2722</v>
      </c>
      <c r="X1014" s="21" t="s">
        <v>218</v>
      </c>
      <c r="Y1014" s="2" t="str" cm="1">
        <f t="array" ref="Y1014">_xlfn.IFS(X1014="yellow",Z1014,X1014="white",Z1014,X1014="grey",Z1014,X1014="green","",X1014&lt;&gt;"green",Z1014)</f>
        <v/>
      </c>
      <c r="Z1014" s="2">
        <v>1000</v>
      </c>
      <c r="AA1014" s="2">
        <v>3</v>
      </c>
      <c r="AB1014" s="2">
        <v>0</v>
      </c>
      <c r="AC1014" s="3"/>
    </row>
    <row r="1015" spans="15:29" ht="15.75" customHeight="1" x14ac:dyDescent="0.25">
      <c r="O1015" s="3"/>
      <c r="V1015" s="3"/>
      <c r="W1015" s="23" t="s">
        <v>2723</v>
      </c>
      <c r="X1015" s="21" t="s">
        <v>218</v>
      </c>
      <c r="Y1015" s="2" t="str" cm="1">
        <f t="array" ref="Y1015">_xlfn.IFS(X1015="yellow",Z1015,X1015="white",Z1015,X1015="grey",Z1015,X1015="green","",X1015&lt;&gt;"green",Z1015)</f>
        <v/>
      </c>
      <c r="Z1015" s="2">
        <v>1001</v>
      </c>
      <c r="AA1015" s="2">
        <v>2</v>
      </c>
      <c r="AB1015" s="2">
        <v>1</v>
      </c>
      <c r="AC1015" s="3"/>
    </row>
    <row r="1016" spans="15:29" ht="15.75" customHeight="1" x14ac:dyDescent="0.25">
      <c r="O1016" s="3"/>
      <c r="V1016" s="3"/>
      <c r="W1016" s="23" t="s">
        <v>2724</v>
      </c>
      <c r="X1016" s="21" t="s">
        <v>218</v>
      </c>
      <c r="Y1016" s="2" t="str" cm="1">
        <f t="array" ref="Y1016">_xlfn.IFS(X1016="yellow",Z1016,X1016="white",Z1016,X1016="grey",Z1016,X1016="green","",X1016&lt;&gt;"green",Z1016)</f>
        <v/>
      </c>
      <c r="Z1016" s="2">
        <v>1002</v>
      </c>
      <c r="AA1016" s="2">
        <v>3</v>
      </c>
      <c r="AB1016" s="2">
        <v>0</v>
      </c>
      <c r="AC1016" s="3"/>
    </row>
    <row r="1017" spans="15:29" ht="15.75" customHeight="1" x14ac:dyDescent="0.25">
      <c r="O1017" s="3"/>
      <c r="V1017" s="3"/>
      <c r="W1017" s="23" t="s">
        <v>2725</v>
      </c>
      <c r="X1017" s="21" t="s">
        <v>218</v>
      </c>
      <c r="Y1017" s="2" t="str" cm="1">
        <f t="array" ref="Y1017">_xlfn.IFS(X1017="yellow",Z1017,X1017="white",Z1017,X1017="grey",Z1017,X1017="green","",X1017&lt;&gt;"green",Z1017)</f>
        <v/>
      </c>
      <c r="Z1017" s="2">
        <v>1003</v>
      </c>
      <c r="AA1017" s="2">
        <v>3</v>
      </c>
      <c r="AB1017" s="2">
        <v>0</v>
      </c>
      <c r="AC1017" s="3"/>
    </row>
    <row r="1018" spans="15:29" ht="15.75" customHeight="1" x14ac:dyDescent="0.25">
      <c r="O1018" s="3"/>
      <c r="V1018" s="3"/>
      <c r="W1018" s="23" t="s">
        <v>2726</v>
      </c>
      <c r="X1018" s="21" t="s">
        <v>218</v>
      </c>
      <c r="Y1018" s="2" t="str" cm="1">
        <f t="array" ref="Y1018">_xlfn.IFS(X1018="yellow",Z1018,X1018="white",Z1018,X1018="grey",Z1018,X1018="green","",X1018&lt;&gt;"green",Z1018)</f>
        <v/>
      </c>
      <c r="Z1018" s="2">
        <v>1004</v>
      </c>
      <c r="AA1018" s="2">
        <v>3</v>
      </c>
      <c r="AB1018" s="2">
        <v>0</v>
      </c>
      <c r="AC1018" s="3"/>
    </row>
    <row r="1019" spans="15:29" ht="15.75" customHeight="1" x14ac:dyDescent="0.25">
      <c r="O1019" s="3"/>
      <c r="V1019" s="3"/>
      <c r="W1019" s="23" t="s">
        <v>2727</v>
      </c>
      <c r="X1019" s="21" t="s">
        <v>218</v>
      </c>
      <c r="Y1019" s="2" t="str" cm="1">
        <f t="array" ref="Y1019">_xlfn.IFS(X1019="yellow",Z1019,X1019="white",Z1019,X1019="grey",Z1019,X1019="green","",X1019&lt;&gt;"green",Z1019)</f>
        <v/>
      </c>
      <c r="Z1019" s="2">
        <v>1005</v>
      </c>
      <c r="AA1019" s="2">
        <v>3</v>
      </c>
      <c r="AB1019" s="2">
        <v>0</v>
      </c>
      <c r="AC1019" s="3"/>
    </row>
    <row r="1020" spans="15:29" ht="15.75" customHeight="1" x14ac:dyDescent="0.25">
      <c r="O1020" s="3"/>
      <c r="V1020" s="3"/>
      <c r="W1020" s="23" t="s">
        <v>2728</v>
      </c>
      <c r="X1020" s="21" t="s">
        <v>218</v>
      </c>
      <c r="Y1020" s="2" t="str" cm="1">
        <f t="array" ref="Y1020">_xlfn.IFS(X1020="yellow",Z1020,X1020="white",Z1020,X1020="grey",Z1020,X1020="green","",X1020&lt;&gt;"green",Z1020)</f>
        <v/>
      </c>
      <c r="Z1020" s="2">
        <v>1006</v>
      </c>
      <c r="AA1020" s="2">
        <v>3</v>
      </c>
      <c r="AB1020" s="2">
        <v>0</v>
      </c>
      <c r="AC1020" s="3"/>
    </row>
    <row r="1021" spans="15:29" ht="15.75" customHeight="1" x14ac:dyDescent="0.25">
      <c r="O1021" s="3"/>
      <c r="V1021" s="3"/>
      <c r="W1021" s="23" t="s">
        <v>2729</v>
      </c>
      <c r="X1021" s="21" t="s">
        <v>218</v>
      </c>
      <c r="Y1021" s="2" t="str" cm="1">
        <f t="array" ref="Y1021">_xlfn.IFS(X1021="yellow",Z1021,X1021="white",Z1021,X1021="grey",Z1021,X1021="green","",X1021&lt;&gt;"green",Z1021)</f>
        <v/>
      </c>
      <c r="Z1021" s="2">
        <v>1007</v>
      </c>
      <c r="AA1021" s="2">
        <v>3</v>
      </c>
      <c r="AB1021" s="2">
        <v>0</v>
      </c>
      <c r="AC1021" s="3"/>
    </row>
    <row r="1022" spans="15:29" ht="15.75" customHeight="1" x14ac:dyDescent="0.25">
      <c r="O1022" s="3"/>
      <c r="V1022" s="3"/>
      <c r="W1022" s="23" t="s">
        <v>2730</v>
      </c>
      <c r="X1022" s="21" t="s">
        <v>218</v>
      </c>
      <c r="Y1022" s="2" t="str" cm="1">
        <f t="array" ref="Y1022">_xlfn.IFS(X1022="yellow",Z1022,X1022="white",Z1022,X1022="grey",Z1022,X1022="green","",X1022&lt;&gt;"green",Z1022)</f>
        <v/>
      </c>
      <c r="Z1022" s="2">
        <v>1008</v>
      </c>
      <c r="AA1022" s="2">
        <v>3</v>
      </c>
      <c r="AB1022" s="2">
        <v>0</v>
      </c>
      <c r="AC1022" s="3"/>
    </row>
    <row r="1023" spans="15:29" ht="15.75" customHeight="1" x14ac:dyDescent="0.25">
      <c r="O1023" s="3"/>
      <c r="V1023" s="3"/>
      <c r="W1023" s="23" t="s">
        <v>2731</v>
      </c>
      <c r="X1023" s="21" t="s">
        <v>218</v>
      </c>
      <c r="Y1023" s="2" t="str" cm="1">
        <f t="array" ref="Y1023">_xlfn.IFS(X1023="yellow",Z1023,X1023="white",Z1023,X1023="grey",Z1023,X1023="green","",X1023&lt;&gt;"green",Z1023)</f>
        <v/>
      </c>
      <c r="Z1023" s="2">
        <v>1009</v>
      </c>
      <c r="AA1023" s="2">
        <v>3</v>
      </c>
      <c r="AB1023" s="2">
        <v>0</v>
      </c>
      <c r="AC1023" s="3"/>
    </row>
    <row r="1024" spans="15:29" ht="15.75" customHeight="1" x14ac:dyDescent="0.25">
      <c r="O1024" s="3"/>
      <c r="V1024" s="3"/>
      <c r="W1024" s="23" t="s">
        <v>2732</v>
      </c>
      <c r="X1024" s="21" t="s">
        <v>218</v>
      </c>
      <c r="Y1024" s="2" t="str" cm="1">
        <f t="array" ref="Y1024">_xlfn.IFS(X1024="yellow",Z1024,X1024="white",Z1024,X1024="grey",Z1024,X1024="green","",X1024&lt;&gt;"green",Z1024)</f>
        <v/>
      </c>
      <c r="Z1024" s="2">
        <v>1010</v>
      </c>
      <c r="AA1024" s="2">
        <v>3</v>
      </c>
      <c r="AB1024" s="2">
        <v>0</v>
      </c>
      <c r="AC1024" s="3"/>
    </row>
    <row r="1025" spans="15:29" ht="15.75" customHeight="1" x14ac:dyDescent="0.25">
      <c r="O1025" s="3"/>
      <c r="V1025" s="3"/>
      <c r="W1025" s="23" t="s">
        <v>2733</v>
      </c>
      <c r="X1025" s="21" t="s">
        <v>218</v>
      </c>
      <c r="Y1025" s="2" t="str" cm="1">
        <f t="array" ref="Y1025">_xlfn.IFS(X1025="yellow",Z1025,X1025="white",Z1025,X1025="grey",Z1025,X1025="green","",X1025&lt;&gt;"green",Z1025)</f>
        <v/>
      </c>
      <c r="Z1025" s="2">
        <v>1011</v>
      </c>
      <c r="AA1025" s="2">
        <v>3</v>
      </c>
      <c r="AB1025" s="2">
        <v>0</v>
      </c>
      <c r="AC1025" s="3"/>
    </row>
    <row r="1026" spans="15:29" ht="15.75" customHeight="1" x14ac:dyDescent="0.25">
      <c r="O1026" s="3"/>
      <c r="V1026" s="3"/>
      <c r="W1026" s="23" t="s">
        <v>2734</v>
      </c>
      <c r="X1026" s="21" t="s">
        <v>218</v>
      </c>
      <c r="Y1026" s="2" t="str" cm="1">
        <f t="array" ref="Y1026">_xlfn.IFS(X1026="yellow",Z1026,X1026="white",Z1026,X1026="grey",Z1026,X1026="green","",X1026&lt;&gt;"green",Z1026)</f>
        <v/>
      </c>
      <c r="Z1026" s="2">
        <v>1012</v>
      </c>
      <c r="AA1026" s="2">
        <v>3</v>
      </c>
      <c r="AB1026" s="2">
        <v>0</v>
      </c>
      <c r="AC1026" s="3"/>
    </row>
    <row r="1027" spans="15:29" ht="15.75" customHeight="1" x14ac:dyDescent="0.25">
      <c r="O1027" s="3"/>
      <c r="V1027" s="3"/>
      <c r="W1027" s="23" t="s">
        <v>2735</v>
      </c>
      <c r="X1027" s="21" t="s">
        <v>218</v>
      </c>
      <c r="Y1027" s="2" t="str" cm="1">
        <f t="array" ref="Y1027">_xlfn.IFS(X1027="yellow",Z1027,X1027="white",Z1027,X1027="grey",Z1027,X1027="green","",X1027&lt;&gt;"green",Z1027)</f>
        <v/>
      </c>
      <c r="Z1027" s="2">
        <v>1013</v>
      </c>
      <c r="AA1027" s="2">
        <v>3</v>
      </c>
      <c r="AB1027" s="2">
        <v>0</v>
      </c>
      <c r="AC1027" s="3"/>
    </row>
    <row r="1028" spans="15:29" ht="15.75" customHeight="1" x14ac:dyDescent="0.25">
      <c r="O1028" s="3"/>
      <c r="V1028" s="3"/>
      <c r="W1028" s="23" t="s">
        <v>2736</v>
      </c>
      <c r="X1028" s="21" t="s">
        <v>218</v>
      </c>
      <c r="Y1028" s="2" t="str" cm="1">
        <f t="array" ref="Y1028">_xlfn.IFS(X1028="yellow",Z1028,X1028="white",Z1028,X1028="grey",Z1028,X1028="green","",X1028&lt;&gt;"green",Z1028)</f>
        <v/>
      </c>
      <c r="Z1028" s="2">
        <v>1014</v>
      </c>
      <c r="AA1028" s="2">
        <v>3</v>
      </c>
      <c r="AB1028" s="2">
        <v>0</v>
      </c>
      <c r="AC1028" s="3"/>
    </row>
    <row r="1029" spans="15:29" ht="15.75" customHeight="1" x14ac:dyDescent="0.25">
      <c r="O1029" s="3"/>
      <c r="V1029" s="3"/>
      <c r="W1029" s="23" t="s">
        <v>2737</v>
      </c>
      <c r="X1029" s="21" t="s">
        <v>218</v>
      </c>
      <c r="Y1029" s="2" t="str" cm="1">
        <f t="array" ref="Y1029">_xlfn.IFS(X1029="yellow",Z1029,X1029="white",Z1029,X1029="grey",Z1029,X1029="green","",X1029&lt;&gt;"green",Z1029)</f>
        <v/>
      </c>
      <c r="Z1029" s="2">
        <v>1015</v>
      </c>
      <c r="AA1029" s="2">
        <v>3</v>
      </c>
      <c r="AB1029" s="2">
        <v>0</v>
      </c>
      <c r="AC1029" s="3"/>
    </row>
    <row r="1030" spans="15:29" ht="15.75" customHeight="1" x14ac:dyDescent="0.25">
      <c r="O1030" s="3"/>
      <c r="V1030" s="3"/>
      <c r="W1030" s="23" t="s">
        <v>2738</v>
      </c>
      <c r="X1030" s="21" t="s">
        <v>218</v>
      </c>
      <c r="Y1030" s="2" t="str" cm="1">
        <f t="array" ref="Y1030">_xlfn.IFS(X1030="yellow",Z1030,X1030="white",Z1030,X1030="grey",Z1030,X1030="green","",X1030&lt;&gt;"green",Z1030)</f>
        <v/>
      </c>
      <c r="Z1030" s="2">
        <v>1016</v>
      </c>
      <c r="AA1030" s="2">
        <v>3</v>
      </c>
      <c r="AB1030" s="2">
        <v>0</v>
      </c>
      <c r="AC1030" s="3"/>
    </row>
    <row r="1031" spans="15:29" ht="15.75" customHeight="1" x14ac:dyDescent="0.25">
      <c r="O1031" s="3"/>
      <c r="V1031" s="3"/>
      <c r="W1031" s="23" t="s">
        <v>2739</v>
      </c>
      <c r="X1031" s="21" t="s">
        <v>218</v>
      </c>
      <c r="Y1031" s="2" t="str" cm="1">
        <f t="array" ref="Y1031">_xlfn.IFS(X1031="yellow",Z1031,X1031="white",Z1031,X1031="grey",Z1031,X1031="green","",X1031&lt;&gt;"green",Z1031)</f>
        <v/>
      </c>
      <c r="Z1031" s="2">
        <v>1017</v>
      </c>
      <c r="AA1031" s="2">
        <v>3</v>
      </c>
      <c r="AB1031" s="2">
        <v>0</v>
      </c>
      <c r="AC1031" s="3"/>
    </row>
    <row r="1032" spans="15:29" ht="15.75" customHeight="1" x14ac:dyDescent="0.25">
      <c r="O1032" s="3"/>
      <c r="V1032" s="3"/>
      <c r="W1032" s="23" t="s">
        <v>2740</v>
      </c>
      <c r="X1032" s="21" t="s">
        <v>218</v>
      </c>
      <c r="Y1032" s="2" t="str" cm="1">
        <f t="array" ref="Y1032">_xlfn.IFS(X1032="yellow",Z1032,X1032="white",Z1032,X1032="grey",Z1032,X1032="green","",X1032&lt;&gt;"green",Z1032)</f>
        <v/>
      </c>
      <c r="Z1032" s="2">
        <v>1018</v>
      </c>
      <c r="AA1032" s="2">
        <v>3</v>
      </c>
      <c r="AB1032" s="2">
        <v>0</v>
      </c>
      <c r="AC1032" s="3"/>
    </row>
    <row r="1033" spans="15:29" ht="15.75" customHeight="1" x14ac:dyDescent="0.25">
      <c r="O1033" s="3"/>
      <c r="V1033" s="3"/>
      <c r="W1033" s="23" t="s">
        <v>2741</v>
      </c>
      <c r="X1033" s="21" t="s">
        <v>218</v>
      </c>
      <c r="Y1033" s="2" t="str" cm="1">
        <f t="array" ref="Y1033">_xlfn.IFS(X1033="yellow",Z1033,X1033="white",Z1033,X1033="grey",Z1033,X1033="green","",X1033&lt;&gt;"green",Z1033)</f>
        <v/>
      </c>
      <c r="Z1033" s="2">
        <v>1019</v>
      </c>
      <c r="AA1033" s="2">
        <v>3</v>
      </c>
      <c r="AB1033" s="2">
        <v>0</v>
      </c>
      <c r="AC1033" s="3"/>
    </row>
    <row r="1034" spans="15:29" ht="15.75" customHeight="1" x14ac:dyDescent="0.25">
      <c r="O1034" s="3"/>
      <c r="V1034" s="3"/>
      <c r="W1034" s="23" t="s">
        <v>2742</v>
      </c>
      <c r="X1034" s="21" t="s">
        <v>218</v>
      </c>
      <c r="Y1034" s="2" t="str" cm="1">
        <f t="array" ref="Y1034">_xlfn.IFS(X1034="yellow",Z1034,X1034="white",Z1034,X1034="grey",Z1034,X1034="green","",X1034&lt;&gt;"green",Z1034)</f>
        <v/>
      </c>
      <c r="Z1034" s="2">
        <v>1020</v>
      </c>
      <c r="AA1034" s="2">
        <v>3</v>
      </c>
      <c r="AB1034" s="2">
        <v>0</v>
      </c>
      <c r="AC1034" s="3"/>
    </row>
    <row r="1035" spans="15:29" ht="15.75" customHeight="1" x14ac:dyDescent="0.25">
      <c r="O1035" s="3"/>
      <c r="V1035" s="3"/>
      <c r="W1035" s="23" t="s">
        <v>2743</v>
      </c>
      <c r="X1035" s="21" t="s">
        <v>218</v>
      </c>
      <c r="Y1035" s="2" t="str" cm="1">
        <f t="array" ref="Y1035">_xlfn.IFS(X1035="yellow",Z1035,X1035="white",Z1035,X1035="grey",Z1035,X1035="green","",X1035&lt;&gt;"green",Z1035)</f>
        <v/>
      </c>
      <c r="Z1035" s="2">
        <v>1021</v>
      </c>
      <c r="AA1035" s="2">
        <v>3</v>
      </c>
      <c r="AB1035" s="2">
        <v>0</v>
      </c>
      <c r="AC1035" s="3"/>
    </row>
    <row r="1036" spans="15:29" ht="15.75" customHeight="1" x14ac:dyDescent="0.25">
      <c r="O1036" s="3"/>
      <c r="V1036" s="3"/>
      <c r="W1036" s="23" t="s">
        <v>2744</v>
      </c>
      <c r="X1036" s="21" t="s">
        <v>218</v>
      </c>
      <c r="Y1036" s="2" t="str" cm="1">
        <f t="array" ref="Y1036">_xlfn.IFS(X1036="yellow",Z1036,X1036="white",Z1036,X1036="grey",Z1036,X1036="green","",X1036&lt;&gt;"green",Z1036)</f>
        <v/>
      </c>
      <c r="Z1036" s="2">
        <v>1022</v>
      </c>
      <c r="AA1036" s="2">
        <v>3</v>
      </c>
      <c r="AB1036" s="2">
        <v>0</v>
      </c>
      <c r="AC1036" s="3"/>
    </row>
    <row r="1037" spans="15:29" ht="15.75" customHeight="1" x14ac:dyDescent="0.25">
      <c r="O1037" s="3"/>
      <c r="V1037" s="3"/>
      <c r="W1037" s="23" t="s">
        <v>2745</v>
      </c>
      <c r="X1037" s="21" t="s">
        <v>218</v>
      </c>
      <c r="Y1037" s="2" t="str" cm="1">
        <f t="array" ref="Y1037">_xlfn.IFS(X1037="yellow",Z1037,X1037="white",Z1037,X1037="grey",Z1037,X1037="green","",X1037&lt;&gt;"green",Z1037)</f>
        <v/>
      </c>
      <c r="Z1037" s="2">
        <v>1023</v>
      </c>
      <c r="AA1037" s="2">
        <v>3</v>
      </c>
      <c r="AB1037" s="2">
        <v>0</v>
      </c>
      <c r="AC1037" s="3"/>
    </row>
    <row r="1038" spans="15:29" ht="15.75" customHeight="1" x14ac:dyDescent="0.25">
      <c r="O1038" s="3"/>
      <c r="V1038" s="3"/>
      <c r="W1038" s="23" t="s">
        <v>2746</v>
      </c>
      <c r="X1038" s="21" t="s">
        <v>218</v>
      </c>
      <c r="Y1038" s="2" t="str" cm="1">
        <f t="array" ref="Y1038">_xlfn.IFS(X1038="yellow",Z1038,X1038="white",Z1038,X1038="grey",Z1038,X1038="green","",X1038&lt;&gt;"green",Z1038)</f>
        <v/>
      </c>
      <c r="Z1038" s="2">
        <v>1024</v>
      </c>
      <c r="AA1038" s="2">
        <v>3</v>
      </c>
      <c r="AB1038" s="2">
        <v>0</v>
      </c>
      <c r="AC1038" s="3"/>
    </row>
    <row r="1039" spans="15:29" ht="15.75" customHeight="1" x14ac:dyDescent="0.25">
      <c r="O1039" s="3"/>
      <c r="V1039" s="3"/>
      <c r="W1039" s="23" t="s">
        <v>2747</v>
      </c>
      <c r="X1039" s="21" t="s">
        <v>218</v>
      </c>
      <c r="Y1039" s="2" t="str" cm="1">
        <f t="array" ref="Y1039">_xlfn.IFS(X1039="yellow",Z1039,X1039="white",Z1039,X1039="grey",Z1039,X1039="green","",X1039&lt;&gt;"green",Z1039)</f>
        <v/>
      </c>
      <c r="Z1039" s="2">
        <v>1025</v>
      </c>
      <c r="AA1039" s="2">
        <v>3</v>
      </c>
      <c r="AB1039" s="2">
        <v>0</v>
      </c>
      <c r="AC1039" s="3"/>
    </row>
    <row r="1040" spans="15:29" ht="15.75" customHeight="1" x14ac:dyDescent="0.25">
      <c r="O1040" s="3"/>
      <c r="V1040" s="3"/>
      <c r="W1040" s="23" t="s">
        <v>2748</v>
      </c>
      <c r="X1040" s="21" t="s">
        <v>218</v>
      </c>
      <c r="Y1040" s="2" t="str" cm="1">
        <f t="array" ref="Y1040">_xlfn.IFS(X1040="yellow",Z1040,X1040="white",Z1040,X1040="grey",Z1040,X1040="green","",X1040&lt;&gt;"green",Z1040)</f>
        <v/>
      </c>
      <c r="Z1040" s="2">
        <v>1026</v>
      </c>
      <c r="AA1040" s="2">
        <v>3</v>
      </c>
      <c r="AB1040" s="2">
        <v>0</v>
      </c>
      <c r="AC1040" s="3"/>
    </row>
    <row r="1041" spans="15:29" ht="15.75" customHeight="1" x14ac:dyDescent="0.25">
      <c r="O1041" s="3"/>
      <c r="V1041" s="3"/>
      <c r="W1041" s="23" t="s">
        <v>2749</v>
      </c>
      <c r="X1041" s="21" t="s">
        <v>218</v>
      </c>
      <c r="Y1041" s="2" t="str" cm="1">
        <f t="array" ref="Y1041">_xlfn.IFS(X1041="yellow",Z1041,X1041="white",Z1041,X1041="grey",Z1041,X1041="green","",X1041&lt;&gt;"green",Z1041)</f>
        <v/>
      </c>
      <c r="Z1041" s="2">
        <v>1027</v>
      </c>
      <c r="AA1041" s="2">
        <v>3</v>
      </c>
      <c r="AB1041" s="2">
        <v>0</v>
      </c>
      <c r="AC1041" s="3"/>
    </row>
    <row r="1042" spans="15:29" ht="15.75" customHeight="1" x14ac:dyDescent="0.25">
      <c r="O1042" s="3"/>
      <c r="V1042" s="3"/>
      <c r="W1042" s="23" t="s">
        <v>2750</v>
      </c>
      <c r="X1042" s="21" t="s">
        <v>218</v>
      </c>
      <c r="Y1042" s="2" t="str" cm="1">
        <f t="array" ref="Y1042">_xlfn.IFS(X1042="yellow",Z1042,X1042="white",Z1042,X1042="grey",Z1042,X1042="green","",X1042&lt;&gt;"green",Z1042)</f>
        <v/>
      </c>
      <c r="Z1042" s="2">
        <v>1028</v>
      </c>
      <c r="AA1042" s="2">
        <v>3</v>
      </c>
      <c r="AB1042" s="2">
        <v>0</v>
      </c>
      <c r="AC1042" s="3"/>
    </row>
    <row r="1043" spans="15:29" ht="15.75" customHeight="1" x14ac:dyDescent="0.25">
      <c r="O1043" s="3"/>
      <c r="V1043" s="3"/>
      <c r="W1043" s="23" t="s">
        <v>2751</v>
      </c>
      <c r="X1043" s="21" t="s">
        <v>218</v>
      </c>
      <c r="Y1043" s="2" t="str" cm="1">
        <f t="array" ref="Y1043">_xlfn.IFS(X1043="yellow",Z1043,X1043="white",Z1043,X1043="grey",Z1043,X1043="green","",X1043&lt;&gt;"green",Z1043)</f>
        <v/>
      </c>
      <c r="Z1043" s="2">
        <v>1029</v>
      </c>
      <c r="AA1043" s="2">
        <v>3</v>
      </c>
      <c r="AB1043" s="2">
        <v>0</v>
      </c>
      <c r="AC1043" s="3"/>
    </row>
    <row r="1044" spans="15:29" ht="15.75" customHeight="1" x14ac:dyDescent="0.25">
      <c r="O1044" s="3"/>
      <c r="V1044" s="3"/>
      <c r="W1044" s="23" t="s">
        <v>2752</v>
      </c>
      <c r="X1044" s="21" t="s">
        <v>218</v>
      </c>
      <c r="Y1044" s="2" t="str" cm="1">
        <f t="array" ref="Y1044">_xlfn.IFS(X1044="yellow",Z1044,X1044="white",Z1044,X1044="grey",Z1044,X1044="green","",X1044&lt;&gt;"green",Z1044)</f>
        <v/>
      </c>
      <c r="Z1044" s="2">
        <v>1030</v>
      </c>
      <c r="AA1044" s="2">
        <v>3</v>
      </c>
      <c r="AB1044" s="2">
        <v>0</v>
      </c>
      <c r="AC1044" s="3"/>
    </row>
    <row r="1045" spans="15:29" ht="15.75" customHeight="1" x14ac:dyDescent="0.25">
      <c r="O1045" s="3"/>
      <c r="V1045" s="3"/>
      <c r="W1045" s="23" t="s">
        <v>2753</v>
      </c>
      <c r="X1045" s="21" t="s">
        <v>218</v>
      </c>
      <c r="Y1045" s="2" t="str" cm="1">
        <f t="array" ref="Y1045">_xlfn.IFS(X1045="yellow",Z1045,X1045="white",Z1045,X1045="grey",Z1045,X1045="green","",X1045&lt;&gt;"green",Z1045)</f>
        <v/>
      </c>
      <c r="Z1045" s="2">
        <v>1031</v>
      </c>
      <c r="AA1045" s="2">
        <v>3</v>
      </c>
      <c r="AB1045" s="2">
        <v>0</v>
      </c>
      <c r="AC1045" s="3"/>
    </row>
    <row r="1046" spans="15:29" ht="15.75" customHeight="1" x14ac:dyDescent="0.25">
      <c r="O1046" s="3"/>
      <c r="V1046" s="3"/>
      <c r="W1046" s="23" t="s">
        <v>2754</v>
      </c>
      <c r="X1046" s="21" t="s">
        <v>218</v>
      </c>
      <c r="Y1046" s="2" t="str" cm="1">
        <f t="array" ref="Y1046">_xlfn.IFS(X1046="yellow",Z1046,X1046="white",Z1046,X1046="grey",Z1046,X1046="green","",X1046&lt;&gt;"green",Z1046)</f>
        <v/>
      </c>
      <c r="Z1046" s="2">
        <v>1032</v>
      </c>
      <c r="AA1046" s="2">
        <v>3</v>
      </c>
      <c r="AB1046" s="2">
        <v>0</v>
      </c>
      <c r="AC1046" s="3"/>
    </row>
    <row r="1047" spans="15:29" ht="15.75" customHeight="1" x14ac:dyDescent="0.25">
      <c r="O1047" s="3"/>
      <c r="V1047" s="3"/>
      <c r="W1047" s="23" t="s">
        <v>2755</v>
      </c>
      <c r="X1047" s="21" t="s">
        <v>218</v>
      </c>
      <c r="Y1047" s="2" t="str" cm="1">
        <f t="array" ref="Y1047">_xlfn.IFS(X1047="yellow",Z1047,X1047="white",Z1047,X1047="grey",Z1047,X1047="green","",X1047&lt;&gt;"green",Z1047)</f>
        <v/>
      </c>
      <c r="Z1047" s="2">
        <v>1033</v>
      </c>
      <c r="AA1047" s="2">
        <v>3</v>
      </c>
      <c r="AB1047" s="2">
        <v>0</v>
      </c>
      <c r="AC1047" s="3"/>
    </row>
    <row r="1048" spans="15:29" ht="15.75" customHeight="1" x14ac:dyDescent="0.25">
      <c r="O1048" s="3"/>
      <c r="V1048" s="3"/>
      <c r="W1048" s="23" t="s">
        <v>2756</v>
      </c>
      <c r="X1048" s="21" t="s">
        <v>218</v>
      </c>
      <c r="Y1048" s="2" t="str" cm="1">
        <f t="array" ref="Y1048">_xlfn.IFS(X1048="yellow",Z1048,X1048="white",Z1048,X1048="grey",Z1048,X1048="green","",X1048&lt;&gt;"green",Z1048)</f>
        <v/>
      </c>
      <c r="Z1048" s="2">
        <v>1034</v>
      </c>
      <c r="AA1048" s="2">
        <v>3</v>
      </c>
      <c r="AB1048" s="2">
        <v>0</v>
      </c>
      <c r="AC1048" s="3"/>
    </row>
    <row r="1049" spans="15:29" ht="15.75" customHeight="1" x14ac:dyDescent="0.25">
      <c r="O1049" s="3"/>
      <c r="V1049" s="3"/>
      <c r="W1049" s="23" t="s">
        <v>2757</v>
      </c>
      <c r="X1049" s="21" t="s">
        <v>218</v>
      </c>
      <c r="Y1049" s="2" t="str" cm="1">
        <f t="array" ref="Y1049">_xlfn.IFS(X1049="yellow",Z1049,X1049="white",Z1049,X1049="grey",Z1049,X1049="green","",X1049&lt;&gt;"green",Z1049)</f>
        <v/>
      </c>
      <c r="Z1049" s="2">
        <v>1035</v>
      </c>
      <c r="AA1049" s="2">
        <v>3</v>
      </c>
      <c r="AB1049" s="2">
        <v>0</v>
      </c>
      <c r="AC1049" s="3"/>
    </row>
    <row r="1050" spans="15:29" ht="15.75" customHeight="1" x14ac:dyDescent="0.25">
      <c r="O1050" s="3"/>
      <c r="V1050" s="3"/>
      <c r="W1050" s="23" t="s">
        <v>2758</v>
      </c>
      <c r="X1050" s="21" t="s">
        <v>218</v>
      </c>
      <c r="Y1050" s="2" t="str" cm="1">
        <f t="array" ref="Y1050">_xlfn.IFS(X1050="yellow",Z1050,X1050="white",Z1050,X1050="grey",Z1050,X1050="green","",X1050&lt;&gt;"green",Z1050)</f>
        <v/>
      </c>
      <c r="Z1050" s="2">
        <v>1036</v>
      </c>
      <c r="AA1050" s="2">
        <v>3</v>
      </c>
      <c r="AB1050" s="2">
        <v>0</v>
      </c>
      <c r="AC1050" s="3"/>
    </row>
    <row r="1051" spans="15:29" ht="15.75" customHeight="1" x14ac:dyDescent="0.25">
      <c r="O1051" s="3"/>
      <c r="V1051" s="3"/>
      <c r="W1051" s="23" t="s">
        <v>2759</v>
      </c>
      <c r="X1051" s="21" t="s">
        <v>218</v>
      </c>
      <c r="Y1051" s="2" t="str" cm="1">
        <f t="array" ref="Y1051">_xlfn.IFS(X1051="yellow",Z1051,X1051="white",Z1051,X1051="grey",Z1051,X1051="green","",X1051&lt;&gt;"green",Z1051)</f>
        <v/>
      </c>
      <c r="Z1051" s="2">
        <v>1037</v>
      </c>
      <c r="AA1051" s="2">
        <v>3</v>
      </c>
      <c r="AB1051" s="2">
        <v>0</v>
      </c>
      <c r="AC1051" s="3"/>
    </row>
    <row r="1052" spans="15:29" ht="15.75" customHeight="1" x14ac:dyDescent="0.25">
      <c r="O1052" s="3"/>
      <c r="V1052" s="3"/>
      <c r="W1052" s="23" t="s">
        <v>2760</v>
      </c>
      <c r="X1052" s="21" t="s">
        <v>218</v>
      </c>
      <c r="Y1052" s="2" t="str" cm="1">
        <f t="array" ref="Y1052">_xlfn.IFS(X1052="yellow",Z1052,X1052="white",Z1052,X1052="grey",Z1052,X1052="green","",X1052&lt;&gt;"green",Z1052)</f>
        <v/>
      </c>
      <c r="Z1052" s="2">
        <v>1038</v>
      </c>
      <c r="AA1052" s="2">
        <v>3</v>
      </c>
      <c r="AB1052" s="2">
        <v>0</v>
      </c>
      <c r="AC1052" s="3"/>
    </row>
    <row r="1053" spans="15:29" ht="15.75" customHeight="1" x14ac:dyDescent="0.25">
      <c r="O1053" s="3"/>
      <c r="V1053" s="3"/>
      <c r="W1053" s="23" t="s">
        <v>2761</v>
      </c>
      <c r="X1053" s="21" t="s">
        <v>218</v>
      </c>
      <c r="Y1053" s="2" t="str" cm="1">
        <f t="array" ref="Y1053">_xlfn.IFS(X1053="yellow",Z1053,X1053="white",Z1053,X1053="grey",Z1053,X1053="green","",X1053&lt;&gt;"green",Z1053)</f>
        <v/>
      </c>
      <c r="Z1053" s="2">
        <v>1039</v>
      </c>
      <c r="AA1053" s="2">
        <v>3</v>
      </c>
      <c r="AB1053" s="2">
        <v>0</v>
      </c>
      <c r="AC1053" s="3"/>
    </row>
    <row r="1054" spans="15:29" ht="15.75" customHeight="1" x14ac:dyDescent="0.25">
      <c r="O1054" s="3"/>
      <c r="V1054" s="3"/>
      <c r="W1054" s="23" t="s">
        <v>2762</v>
      </c>
      <c r="X1054" s="21" t="s">
        <v>218</v>
      </c>
      <c r="Y1054" s="2" t="str" cm="1">
        <f t="array" ref="Y1054">_xlfn.IFS(X1054="yellow",Z1054,X1054="white",Z1054,X1054="grey",Z1054,X1054="green","",X1054&lt;&gt;"green",Z1054)</f>
        <v/>
      </c>
      <c r="Z1054" s="2">
        <v>1040</v>
      </c>
      <c r="AA1054" s="2">
        <v>3</v>
      </c>
      <c r="AB1054" s="2">
        <v>0</v>
      </c>
      <c r="AC1054" s="3"/>
    </row>
    <row r="1055" spans="15:29" ht="15.75" customHeight="1" x14ac:dyDescent="0.25">
      <c r="O1055" s="3"/>
      <c r="V1055" s="3"/>
      <c r="W1055" s="23" t="s">
        <v>2763</v>
      </c>
      <c r="X1055" s="21" t="s">
        <v>218</v>
      </c>
      <c r="Y1055" s="2" t="str" cm="1">
        <f t="array" ref="Y1055">_xlfn.IFS(X1055="yellow",Z1055,X1055="white",Z1055,X1055="grey",Z1055,X1055="green","",X1055&lt;&gt;"green",Z1055)</f>
        <v/>
      </c>
      <c r="Z1055" s="2">
        <v>1041</v>
      </c>
      <c r="AA1055" s="2">
        <v>3</v>
      </c>
      <c r="AB1055" s="2">
        <v>0</v>
      </c>
      <c r="AC1055" s="3"/>
    </row>
    <row r="1056" spans="15:29" ht="15.75" customHeight="1" x14ac:dyDescent="0.25">
      <c r="O1056" s="3"/>
      <c r="V1056" s="3"/>
      <c r="W1056" s="23" t="s">
        <v>2764</v>
      </c>
      <c r="X1056" s="21" t="s">
        <v>218</v>
      </c>
      <c r="Y1056" s="2" t="str" cm="1">
        <f t="array" ref="Y1056">_xlfn.IFS(X1056="yellow",Z1056,X1056="white",Z1056,X1056="grey",Z1056,X1056="green","",X1056&lt;&gt;"green",Z1056)</f>
        <v/>
      </c>
      <c r="Z1056" s="2">
        <v>1042</v>
      </c>
      <c r="AA1056" s="2">
        <v>3</v>
      </c>
      <c r="AB1056" s="2">
        <v>0</v>
      </c>
      <c r="AC1056" s="3"/>
    </row>
    <row r="1057" spans="15:29" ht="15.75" customHeight="1" x14ac:dyDescent="0.25">
      <c r="O1057" s="3"/>
      <c r="V1057" s="3"/>
      <c r="W1057" s="23" t="s">
        <v>2765</v>
      </c>
      <c r="X1057" s="21" t="s">
        <v>218</v>
      </c>
      <c r="Y1057" s="2" t="str" cm="1">
        <f t="array" ref="Y1057">_xlfn.IFS(X1057="yellow",Z1057,X1057="white",Z1057,X1057="grey",Z1057,X1057="green","",X1057&lt;&gt;"green",Z1057)</f>
        <v/>
      </c>
      <c r="Z1057" s="2">
        <v>1043</v>
      </c>
      <c r="AA1057" s="2">
        <v>3</v>
      </c>
      <c r="AB1057" s="2">
        <v>0</v>
      </c>
      <c r="AC1057" s="3"/>
    </row>
    <row r="1058" spans="15:29" ht="15.75" customHeight="1" x14ac:dyDescent="0.25">
      <c r="O1058" s="3"/>
      <c r="V1058" s="3"/>
      <c r="W1058" s="23" t="s">
        <v>2766</v>
      </c>
      <c r="X1058" s="21" t="s">
        <v>218</v>
      </c>
      <c r="Y1058" s="2" t="str" cm="1">
        <f t="array" ref="Y1058">_xlfn.IFS(X1058="yellow",Z1058,X1058="white",Z1058,X1058="grey",Z1058,X1058="green","",X1058&lt;&gt;"green",Z1058)</f>
        <v/>
      </c>
      <c r="Z1058" s="2">
        <v>1044</v>
      </c>
      <c r="AA1058" s="2">
        <v>3</v>
      </c>
      <c r="AB1058" s="2">
        <v>0</v>
      </c>
      <c r="AC1058" s="3"/>
    </row>
    <row r="1059" spans="15:29" ht="15.75" customHeight="1" x14ac:dyDescent="0.25">
      <c r="O1059" s="3"/>
      <c r="V1059" s="3"/>
      <c r="W1059" s="23" t="s">
        <v>2767</v>
      </c>
      <c r="X1059" s="21" t="s">
        <v>218</v>
      </c>
      <c r="Y1059" s="2" t="str" cm="1">
        <f t="array" ref="Y1059">_xlfn.IFS(X1059="yellow",Z1059,X1059="white",Z1059,X1059="grey",Z1059,X1059="green","",X1059&lt;&gt;"green",Z1059)</f>
        <v/>
      </c>
      <c r="Z1059" s="2">
        <v>1045</v>
      </c>
      <c r="AA1059" s="2">
        <v>3</v>
      </c>
      <c r="AB1059" s="2">
        <v>0</v>
      </c>
      <c r="AC1059" s="3"/>
    </row>
    <row r="1060" spans="15:29" ht="15.75" customHeight="1" x14ac:dyDescent="0.25">
      <c r="O1060" s="3"/>
      <c r="V1060" s="3"/>
      <c r="W1060" s="23" t="s">
        <v>2768</v>
      </c>
      <c r="X1060" s="21" t="s">
        <v>218</v>
      </c>
      <c r="Y1060" s="2" t="str" cm="1">
        <f t="array" ref="Y1060">_xlfn.IFS(X1060="yellow",Z1060,X1060="white",Z1060,X1060="grey",Z1060,X1060="green","",X1060&lt;&gt;"green",Z1060)</f>
        <v/>
      </c>
      <c r="Z1060" s="2">
        <v>1046</v>
      </c>
      <c r="AA1060" s="2">
        <v>3</v>
      </c>
      <c r="AB1060" s="2">
        <v>0</v>
      </c>
      <c r="AC1060" s="3"/>
    </row>
    <row r="1061" spans="15:29" ht="15.75" customHeight="1" x14ac:dyDescent="0.25">
      <c r="O1061" s="3"/>
      <c r="V1061" s="3"/>
      <c r="W1061" s="23" t="s">
        <v>2769</v>
      </c>
      <c r="X1061" s="21" t="s">
        <v>218</v>
      </c>
      <c r="Y1061" s="2" t="str" cm="1">
        <f t="array" ref="Y1061">_xlfn.IFS(X1061="yellow",Z1061,X1061="white",Z1061,X1061="grey",Z1061,X1061="green","",X1061&lt;&gt;"green",Z1061)</f>
        <v/>
      </c>
      <c r="Z1061" s="2">
        <v>1047</v>
      </c>
      <c r="AA1061" s="2">
        <v>3</v>
      </c>
      <c r="AB1061" s="2">
        <v>0</v>
      </c>
      <c r="AC1061" s="3"/>
    </row>
    <row r="1062" spans="15:29" ht="15.75" customHeight="1" x14ac:dyDescent="0.25">
      <c r="O1062" s="3"/>
      <c r="V1062" s="3"/>
      <c r="W1062" s="23" t="s">
        <v>2770</v>
      </c>
      <c r="X1062" s="21" t="s">
        <v>218</v>
      </c>
      <c r="Y1062" s="2" t="str" cm="1">
        <f t="array" ref="Y1062">_xlfn.IFS(X1062="yellow",Z1062,X1062="white",Z1062,X1062="grey",Z1062,X1062="green","",X1062&lt;&gt;"green",Z1062)</f>
        <v/>
      </c>
      <c r="Z1062" s="2">
        <v>1048</v>
      </c>
      <c r="AA1062" s="2">
        <v>3</v>
      </c>
      <c r="AB1062" s="2">
        <v>0</v>
      </c>
      <c r="AC1062" s="3"/>
    </row>
    <row r="1063" spans="15:29" ht="15.75" customHeight="1" x14ac:dyDescent="0.25">
      <c r="O1063" s="3"/>
      <c r="V1063" s="3"/>
      <c r="W1063" s="23" t="s">
        <v>2771</v>
      </c>
      <c r="X1063" s="21" t="s">
        <v>218</v>
      </c>
      <c r="Y1063" s="2" t="str" cm="1">
        <f t="array" ref="Y1063">_xlfn.IFS(X1063="yellow",Z1063,X1063="white",Z1063,X1063="grey",Z1063,X1063="green","",X1063&lt;&gt;"green",Z1063)</f>
        <v/>
      </c>
      <c r="Z1063" s="2">
        <v>1049</v>
      </c>
      <c r="AA1063" s="2">
        <v>3</v>
      </c>
      <c r="AB1063" s="2">
        <v>0</v>
      </c>
      <c r="AC1063" s="3"/>
    </row>
    <row r="1064" spans="15:29" ht="15.75" customHeight="1" x14ac:dyDescent="0.25">
      <c r="O1064" s="3"/>
      <c r="V1064" s="3"/>
      <c r="W1064" s="23" t="s">
        <v>2772</v>
      </c>
      <c r="X1064" s="21" t="s">
        <v>218</v>
      </c>
      <c r="Y1064" s="2" t="str" cm="1">
        <f t="array" ref="Y1064">_xlfn.IFS(X1064="yellow",Z1064,X1064="white",Z1064,X1064="grey",Z1064,X1064="green","",X1064&lt;&gt;"green",Z1064)</f>
        <v/>
      </c>
      <c r="Z1064" s="2">
        <v>1050</v>
      </c>
      <c r="AA1064" s="2">
        <v>3</v>
      </c>
      <c r="AB1064" s="2">
        <v>0</v>
      </c>
      <c r="AC1064" s="3"/>
    </row>
    <row r="1065" spans="15:29" ht="15.75" customHeight="1" x14ac:dyDescent="0.25">
      <c r="O1065" s="3"/>
      <c r="V1065" s="3"/>
      <c r="W1065" s="23" t="s">
        <v>2773</v>
      </c>
      <c r="X1065" s="21" t="s">
        <v>218</v>
      </c>
      <c r="Y1065" s="2" t="str" cm="1">
        <f t="array" ref="Y1065">_xlfn.IFS(X1065="yellow",Z1065,X1065="white",Z1065,X1065="grey",Z1065,X1065="green","",X1065&lt;&gt;"green",Z1065)</f>
        <v/>
      </c>
      <c r="Z1065" s="2">
        <v>1051</v>
      </c>
      <c r="AA1065" s="2">
        <v>3</v>
      </c>
      <c r="AB1065" s="2">
        <v>0</v>
      </c>
      <c r="AC1065" s="3"/>
    </row>
    <row r="1066" spans="15:29" ht="15.75" customHeight="1" x14ac:dyDescent="0.25">
      <c r="O1066" s="3"/>
      <c r="V1066" s="3"/>
      <c r="W1066" s="23" t="s">
        <v>2774</v>
      </c>
      <c r="X1066" s="21" t="s">
        <v>218</v>
      </c>
      <c r="Y1066" s="2" t="str" cm="1">
        <f t="array" ref="Y1066">_xlfn.IFS(X1066="yellow",Z1066,X1066="white",Z1066,X1066="grey",Z1066,X1066="green","",X1066&lt;&gt;"green",Z1066)</f>
        <v/>
      </c>
      <c r="Z1066" s="2">
        <v>1052</v>
      </c>
      <c r="AA1066" s="2">
        <v>3</v>
      </c>
      <c r="AB1066" s="2">
        <v>0</v>
      </c>
      <c r="AC1066" s="3"/>
    </row>
    <row r="1067" spans="15:29" ht="15.75" customHeight="1" x14ac:dyDescent="0.25">
      <c r="O1067" s="3"/>
      <c r="V1067" s="3"/>
      <c r="W1067" s="23" t="s">
        <v>2775</v>
      </c>
      <c r="X1067" s="21" t="s">
        <v>218</v>
      </c>
      <c r="Y1067" s="2" t="str" cm="1">
        <f t="array" ref="Y1067">_xlfn.IFS(X1067="yellow",Z1067,X1067="white",Z1067,X1067="grey",Z1067,X1067="green","",X1067&lt;&gt;"green",Z1067)</f>
        <v/>
      </c>
      <c r="Z1067" s="2">
        <v>1053</v>
      </c>
      <c r="AA1067" s="2">
        <v>3</v>
      </c>
      <c r="AB1067" s="2">
        <v>0</v>
      </c>
      <c r="AC1067" s="3"/>
    </row>
    <row r="1068" spans="15:29" ht="15.75" customHeight="1" x14ac:dyDescent="0.25">
      <c r="O1068" s="3"/>
      <c r="V1068" s="3"/>
      <c r="W1068" s="23" t="s">
        <v>2776</v>
      </c>
      <c r="X1068" s="21" t="s">
        <v>218</v>
      </c>
      <c r="Y1068" s="2" t="str" cm="1">
        <f t="array" ref="Y1068">_xlfn.IFS(X1068="yellow",Z1068,X1068="white",Z1068,X1068="grey",Z1068,X1068="green","",X1068&lt;&gt;"green",Z1068)</f>
        <v/>
      </c>
      <c r="Z1068" s="2">
        <v>1054</v>
      </c>
      <c r="AA1068" s="2">
        <v>3</v>
      </c>
      <c r="AB1068" s="2">
        <v>0</v>
      </c>
      <c r="AC1068" s="3"/>
    </row>
    <row r="1069" spans="15:29" ht="15.75" customHeight="1" x14ac:dyDescent="0.25">
      <c r="O1069" s="3"/>
      <c r="V1069" s="3"/>
      <c r="W1069" s="23" t="s">
        <v>2777</v>
      </c>
      <c r="X1069" s="21" t="s">
        <v>218</v>
      </c>
      <c r="Y1069" s="2" t="str" cm="1">
        <f t="array" ref="Y1069">_xlfn.IFS(X1069="yellow",Z1069,X1069="white",Z1069,X1069="grey",Z1069,X1069="green","",X1069&lt;&gt;"green",Z1069)</f>
        <v/>
      </c>
      <c r="Z1069" s="2">
        <v>1055</v>
      </c>
      <c r="AA1069" s="2">
        <v>3</v>
      </c>
      <c r="AB1069" s="2">
        <v>0</v>
      </c>
      <c r="AC1069" s="3"/>
    </row>
    <row r="1070" spans="15:29" ht="15.75" customHeight="1" x14ac:dyDescent="0.25">
      <c r="O1070" s="3"/>
      <c r="V1070" s="3"/>
      <c r="W1070" s="23" t="s">
        <v>2778</v>
      </c>
      <c r="X1070" s="21" t="s">
        <v>218</v>
      </c>
      <c r="Y1070" s="2" t="str" cm="1">
        <f t="array" ref="Y1070">_xlfn.IFS(X1070="yellow",Z1070,X1070="white",Z1070,X1070="grey",Z1070,X1070="green","",X1070&lt;&gt;"green",Z1070)</f>
        <v/>
      </c>
      <c r="Z1070" s="2">
        <v>1056</v>
      </c>
      <c r="AA1070" s="2">
        <v>3</v>
      </c>
      <c r="AB1070" s="2">
        <v>0</v>
      </c>
      <c r="AC1070" s="3"/>
    </row>
    <row r="1071" spans="15:29" ht="15.75" customHeight="1" x14ac:dyDescent="0.25">
      <c r="O1071" s="3"/>
      <c r="V1071" s="3"/>
      <c r="W1071" s="23" t="s">
        <v>2779</v>
      </c>
      <c r="X1071" s="21" t="s">
        <v>218</v>
      </c>
      <c r="Y1071" s="2" t="str" cm="1">
        <f t="array" ref="Y1071">_xlfn.IFS(X1071="yellow",Z1071,X1071="white",Z1071,X1071="grey",Z1071,X1071="green","",X1071&lt;&gt;"green",Z1071)</f>
        <v/>
      </c>
      <c r="Z1071" s="2">
        <v>1057</v>
      </c>
      <c r="AA1071" s="2">
        <v>3</v>
      </c>
      <c r="AB1071" s="2">
        <v>0</v>
      </c>
      <c r="AC1071" s="3"/>
    </row>
    <row r="1072" spans="15:29" ht="15.75" customHeight="1" x14ac:dyDescent="0.25">
      <c r="O1072" s="3"/>
      <c r="V1072" s="3"/>
      <c r="W1072" s="23" t="s">
        <v>2780</v>
      </c>
      <c r="X1072" s="21" t="s">
        <v>218</v>
      </c>
      <c r="Y1072" s="2" t="str" cm="1">
        <f t="array" ref="Y1072">_xlfn.IFS(X1072="yellow",Z1072,X1072="white",Z1072,X1072="grey",Z1072,X1072="green","",X1072&lt;&gt;"green",Z1072)</f>
        <v/>
      </c>
      <c r="Z1072" s="2">
        <v>1058</v>
      </c>
      <c r="AA1072" s="2">
        <v>3</v>
      </c>
      <c r="AB1072" s="2">
        <v>0</v>
      </c>
      <c r="AC1072" s="3"/>
    </row>
    <row r="1073" spans="15:29" ht="15.75" customHeight="1" x14ac:dyDescent="0.25">
      <c r="O1073" s="3"/>
      <c r="V1073" s="3"/>
      <c r="W1073" s="23" t="s">
        <v>2781</v>
      </c>
      <c r="X1073" s="21" t="s">
        <v>218</v>
      </c>
      <c r="Y1073" s="2" t="str" cm="1">
        <f t="array" ref="Y1073">_xlfn.IFS(X1073="yellow",Z1073,X1073="white",Z1073,X1073="grey",Z1073,X1073="green","",X1073&lt;&gt;"green",Z1073)</f>
        <v/>
      </c>
      <c r="Z1073" s="2">
        <v>1059</v>
      </c>
      <c r="AA1073" s="2">
        <v>3</v>
      </c>
      <c r="AB1073" s="2">
        <v>0</v>
      </c>
      <c r="AC1073" s="3"/>
    </row>
    <row r="1074" spans="15:29" ht="15.75" customHeight="1" x14ac:dyDescent="0.25">
      <c r="O1074" s="3"/>
      <c r="V1074" s="3"/>
      <c r="W1074" s="23" t="s">
        <v>2782</v>
      </c>
      <c r="X1074" s="21" t="s">
        <v>218</v>
      </c>
      <c r="Y1074" s="2" t="str" cm="1">
        <f t="array" ref="Y1074">_xlfn.IFS(X1074="yellow",Z1074,X1074="white",Z1074,X1074="grey",Z1074,X1074="green","",X1074&lt;&gt;"green",Z1074)</f>
        <v/>
      </c>
      <c r="Z1074" s="2">
        <v>1060</v>
      </c>
      <c r="AA1074" s="2">
        <v>3</v>
      </c>
      <c r="AB1074" s="2">
        <v>0</v>
      </c>
      <c r="AC1074" s="3"/>
    </row>
    <row r="1075" spans="15:29" ht="15.75" customHeight="1" x14ac:dyDescent="0.25">
      <c r="O1075" s="3"/>
      <c r="V1075" s="3"/>
      <c r="W1075" s="23" t="s">
        <v>2783</v>
      </c>
      <c r="X1075" s="21" t="s">
        <v>218</v>
      </c>
      <c r="Y1075" s="2" t="str" cm="1">
        <f t="array" ref="Y1075">_xlfn.IFS(X1075="yellow",Z1075,X1075="white",Z1075,X1075="grey",Z1075,X1075="green","",X1075&lt;&gt;"green",Z1075)</f>
        <v/>
      </c>
      <c r="Z1075" s="2">
        <v>1061</v>
      </c>
      <c r="AA1075" s="2">
        <v>3</v>
      </c>
      <c r="AB1075" s="2">
        <v>0</v>
      </c>
      <c r="AC1075" s="3"/>
    </row>
    <row r="1076" spans="15:29" ht="15.75" customHeight="1" x14ac:dyDescent="0.25">
      <c r="O1076" s="3"/>
      <c r="V1076" s="3"/>
      <c r="W1076" s="23" t="s">
        <v>2784</v>
      </c>
      <c r="X1076" s="21" t="s">
        <v>218</v>
      </c>
      <c r="Y1076" s="2" t="str" cm="1">
        <f t="array" ref="Y1076">_xlfn.IFS(X1076="yellow",Z1076,X1076="white",Z1076,X1076="grey",Z1076,X1076="green","",X1076&lt;&gt;"green",Z1076)</f>
        <v/>
      </c>
      <c r="Z1076" s="2">
        <v>1062</v>
      </c>
      <c r="AA1076" s="2">
        <v>3</v>
      </c>
      <c r="AB1076" s="2">
        <v>0</v>
      </c>
      <c r="AC1076" s="3"/>
    </row>
    <row r="1077" spans="15:29" ht="15.75" customHeight="1" x14ac:dyDescent="0.25">
      <c r="O1077" s="3"/>
      <c r="V1077" s="3"/>
      <c r="W1077" s="23" t="s">
        <v>2785</v>
      </c>
      <c r="X1077" s="21" t="s">
        <v>218</v>
      </c>
      <c r="Y1077" s="2" t="str" cm="1">
        <f t="array" ref="Y1077">_xlfn.IFS(X1077="yellow",Z1077,X1077="white",Z1077,X1077="grey",Z1077,X1077="green","",X1077&lt;&gt;"green",Z1077)</f>
        <v/>
      </c>
      <c r="Z1077" s="2">
        <v>1063</v>
      </c>
      <c r="AA1077" s="2">
        <v>3</v>
      </c>
      <c r="AB1077" s="2">
        <v>0</v>
      </c>
      <c r="AC1077" s="3"/>
    </row>
    <row r="1078" spans="15:29" ht="15.75" customHeight="1" x14ac:dyDescent="0.25">
      <c r="O1078" s="3"/>
      <c r="V1078" s="3"/>
      <c r="W1078" s="23" t="s">
        <v>2786</v>
      </c>
      <c r="X1078" s="21" t="s">
        <v>218</v>
      </c>
      <c r="Y1078" s="2" t="str" cm="1">
        <f t="array" ref="Y1078">_xlfn.IFS(X1078="yellow",Z1078,X1078="white",Z1078,X1078="grey",Z1078,X1078="green","",X1078&lt;&gt;"green",Z1078)</f>
        <v/>
      </c>
      <c r="Z1078" s="2">
        <v>1064</v>
      </c>
      <c r="AA1078" s="2">
        <v>3</v>
      </c>
      <c r="AB1078" s="2">
        <v>0</v>
      </c>
      <c r="AC1078" s="3"/>
    </row>
    <row r="1079" spans="15:29" ht="15.75" customHeight="1" x14ac:dyDescent="0.25">
      <c r="O1079" s="3"/>
      <c r="V1079" s="3"/>
      <c r="W1079" s="23" t="s">
        <v>2787</v>
      </c>
      <c r="X1079" s="21" t="s">
        <v>218</v>
      </c>
      <c r="Y1079" s="2" t="str" cm="1">
        <f t="array" ref="Y1079">_xlfn.IFS(X1079="yellow",Z1079,X1079="white",Z1079,X1079="grey",Z1079,X1079="green","",X1079&lt;&gt;"green",Z1079)</f>
        <v/>
      </c>
      <c r="Z1079" s="2">
        <v>1065</v>
      </c>
      <c r="AA1079" s="2">
        <v>3</v>
      </c>
      <c r="AB1079" s="2">
        <v>0</v>
      </c>
      <c r="AC1079" s="3"/>
    </row>
    <row r="1080" spans="15:29" ht="15.75" customHeight="1" x14ac:dyDescent="0.25">
      <c r="O1080" s="3"/>
      <c r="V1080" s="3"/>
      <c r="W1080" s="23" t="s">
        <v>1033</v>
      </c>
      <c r="X1080" s="21" t="s">
        <v>218</v>
      </c>
      <c r="Y1080" s="2" t="str" cm="1">
        <f t="array" ref="Y1080">_xlfn.IFS(X1080="yellow",Z1080,X1080="white",Z1080,X1080="grey",Z1080,X1080="green","",X1080&lt;&gt;"green",Z1080)</f>
        <v/>
      </c>
      <c r="Z1080" s="2">
        <v>1066</v>
      </c>
      <c r="AA1080" s="2">
        <v>2</v>
      </c>
      <c r="AB1080" s="2">
        <v>1</v>
      </c>
      <c r="AC1080" s="3"/>
    </row>
    <row r="1081" spans="15:29" ht="15.75" customHeight="1" x14ac:dyDescent="0.25">
      <c r="O1081" s="3"/>
      <c r="V1081" s="3"/>
      <c r="W1081" s="23" t="s">
        <v>1088</v>
      </c>
      <c r="X1081" s="21" t="s">
        <v>218</v>
      </c>
      <c r="Y1081" s="2" t="str" cm="1">
        <f t="array" ref="Y1081">_xlfn.IFS(X1081="yellow",Z1081,X1081="white",Z1081,X1081="grey",Z1081,X1081="green","",X1081&lt;&gt;"green",Z1081)</f>
        <v/>
      </c>
      <c r="Z1081" s="2">
        <v>1067</v>
      </c>
      <c r="AA1081" s="2">
        <v>2</v>
      </c>
      <c r="AB1081" s="2">
        <v>1</v>
      </c>
      <c r="AC1081" s="3"/>
    </row>
    <row r="1082" spans="15:29" ht="15.75" customHeight="1" x14ac:dyDescent="0.25">
      <c r="O1082" s="3"/>
      <c r="V1082" s="3"/>
      <c r="W1082" s="23" t="s">
        <v>1037</v>
      </c>
      <c r="X1082" s="21" t="s">
        <v>218</v>
      </c>
      <c r="Y1082" s="2" t="str" cm="1">
        <f t="array" ref="Y1082">_xlfn.IFS(X1082="yellow",Z1082,X1082="white",Z1082,X1082="grey",Z1082,X1082="green","",X1082&lt;&gt;"green",Z1082)</f>
        <v/>
      </c>
      <c r="Z1082" s="2">
        <v>1068</v>
      </c>
      <c r="AA1082" s="2">
        <v>2</v>
      </c>
      <c r="AB1082" s="2">
        <v>1</v>
      </c>
      <c r="AC1082" s="3"/>
    </row>
    <row r="1083" spans="15:29" ht="15.75" customHeight="1" x14ac:dyDescent="0.25">
      <c r="O1083" s="3"/>
      <c r="V1083" s="3"/>
      <c r="W1083" s="23" t="s">
        <v>2788</v>
      </c>
      <c r="X1083" s="21" t="s">
        <v>218</v>
      </c>
      <c r="Y1083" s="2" t="str" cm="1">
        <f t="array" ref="Y1083">_xlfn.IFS(X1083="yellow",Z1083,X1083="white",Z1083,X1083="grey",Z1083,X1083="green","",X1083&lt;&gt;"green",Z1083)</f>
        <v/>
      </c>
      <c r="Z1083" s="2">
        <v>1069</v>
      </c>
      <c r="AA1083" s="2">
        <v>2</v>
      </c>
      <c r="AB1083" s="2">
        <v>1</v>
      </c>
      <c r="AC1083" s="3"/>
    </row>
    <row r="1084" spans="15:29" ht="15.75" customHeight="1" x14ac:dyDescent="0.25">
      <c r="O1084" s="3"/>
      <c r="V1084" s="3"/>
      <c r="W1084" s="23" t="s">
        <v>933</v>
      </c>
      <c r="X1084" s="21" t="s">
        <v>218</v>
      </c>
      <c r="Y1084" s="2" t="str" cm="1">
        <f t="array" ref="Y1084">_xlfn.IFS(X1084="yellow",Z1084,X1084="white",Z1084,X1084="grey",Z1084,X1084="green","",X1084&lt;&gt;"green",Z1084)</f>
        <v/>
      </c>
      <c r="Z1084" s="2">
        <v>1070</v>
      </c>
      <c r="AA1084" s="2">
        <v>2</v>
      </c>
      <c r="AB1084" s="2">
        <v>1</v>
      </c>
      <c r="AC1084" s="3"/>
    </row>
    <row r="1085" spans="15:29" ht="15.75" customHeight="1" x14ac:dyDescent="0.25">
      <c r="O1085" s="3"/>
      <c r="V1085" s="3"/>
      <c r="W1085" s="23" t="s">
        <v>1504</v>
      </c>
      <c r="X1085" s="21" t="s">
        <v>218</v>
      </c>
      <c r="Y1085" s="2" t="str" cm="1">
        <f t="array" ref="Y1085">_xlfn.IFS(X1085="yellow",Z1085,X1085="white",Z1085,X1085="grey",Z1085,X1085="green","",X1085&lt;&gt;"green",Z1085)</f>
        <v/>
      </c>
      <c r="Z1085" s="2">
        <v>1071</v>
      </c>
      <c r="AA1085" s="2">
        <v>3</v>
      </c>
      <c r="AB1085" s="2">
        <v>0</v>
      </c>
      <c r="AC1085" s="3"/>
    </row>
    <row r="1086" spans="15:29" ht="15.75" customHeight="1" x14ac:dyDescent="0.25">
      <c r="O1086" s="3"/>
      <c r="V1086" s="3"/>
      <c r="W1086" s="23" t="s">
        <v>2256</v>
      </c>
      <c r="X1086" s="21" t="s">
        <v>218</v>
      </c>
      <c r="Y1086" s="2" t="str" cm="1">
        <f t="array" ref="Y1086">_xlfn.IFS(X1086="yellow",Z1086,X1086="white",Z1086,X1086="grey",Z1086,X1086="green","",X1086&lt;&gt;"green",Z1086)</f>
        <v/>
      </c>
      <c r="Z1086" s="2">
        <v>1072</v>
      </c>
      <c r="AA1086" s="2">
        <v>3</v>
      </c>
      <c r="AB1086" s="2">
        <v>0</v>
      </c>
      <c r="AC1086" s="3"/>
    </row>
    <row r="1087" spans="15:29" ht="15.75" customHeight="1" x14ac:dyDescent="0.25">
      <c r="O1087" s="3"/>
      <c r="V1087" s="3"/>
      <c r="W1087" s="23" t="s">
        <v>1507</v>
      </c>
      <c r="X1087" s="21" t="s">
        <v>218</v>
      </c>
      <c r="Y1087" s="2" t="str" cm="1">
        <f t="array" ref="Y1087">_xlfn.IFS(X1087="yellow",Z1087,X1087="white",Z1087,X1087="grey",Z1087,X1087="green","",X1087&lt;&gt;"green",Z1087)</f>
        <v/>
      </c>
      <c r="Z1087" s="2">
        <v>1073</v>
      </c>
      <c r="AA1087" s="2">
        <v>3</v>
      </c>
      <c r="AB1087" s="2">
        <v>0</v>
      </c>
      <c r="AC1087" s="3"/>
    </row>
    <row r="1088" spans="15:29" ht="15.75" customHeight="1" x14ac:dyDescent="0.25">
      <c r="O1088" s="3"/>
      <c r="V1088" s="3"/>
      <c r="W1088" s="23" t="s">
        <v>1510</v>
      </c>
      <c r="X1088" s="21" t="s">
        <v>218</v>
      </c>
      <c r="Y1088" s="2" t="str" cm="1">
        <f t="array" ref="Y1088">_xlfn.IFS(X1088="yellow",Z1088,X1088="white",Z1088,X1088="grey",Z1088,X1088="green","",X1088&lt;&gt;"green",Z1088)</f>
        <v/>
      </c>
      <c r="Z1088" s="2">
        <v>1074</v>
      </c>
      <c r="AA1088" s="2">
        <v>3</v>
      </c>
      <c r="AB1088" s="2">
        <v>0</v>
      </c>
      <c r="AC1088" s="3"/>
    </row>
    <row r="1089" spans="15:29" ht="15.75" customHeight="1" x14ac:dyDescent="0.25">
      <c r="O1089" s="3"/>
      <c r="V1089" s="3"/>
      <c r="W1089" s="23" t="s">
        <v>1513</v>
      </c>
      <c r="X1089" s="21" t="s">
        <v>218</v>
      </c>
      <c r="Y1089" s="2" t="str" cm="1">
        <f t="array" ref="Y1089">_xlfn.IFS(X1089="yellow",Z1089,X1089="white",Z1089,X1089="grey",Z1089,X1089="green","",X1089&lt;&gt;"green",Z1089)</f>
        <v/>
      </c>
      <c r="Z1089" s="2">
        <v>1075</v>
      </c>
      <c r="AA1089" s="2">
        <v>3</v>
      </c>
      <c r="AB1089" s="2">
        <v>0</v>
      </c>
      <c r="AC1089" s="3"/>
    </row>
    <row r="1090" spans="15:29" ht="15.75" customHeight="1" x14ac:dyDescent="0.25">
      <c r="O1090" s="3"/>
      <c r="V1090" s="3"/>
      <c r="W1090" s="23" t="s">
        <v>1516</v>
      </c>
      <c r="X1090" s="21" t="s">
        <v>218</v>
      </c>
      <c r="Y1090" s="2" t="str" cm="1">
        <f t="array" ref="Y1090">_xlfn.IFS(X1090="yellow",Z1090,X1090="white",Z1090,X1090="grey",Z1090,X1090="green","",X1090&lt;&gt;"green",Z1090)</f>
        <v/>
      </c>
      <c r="Z1090" s="2">
        <v>1076</v>
      </c>
      <c r="AA1090" s="2">
        <v>3</v>
      </c>
      <c r="AB1090" s="2">
        <v>0</v>
      </c>
      <c r="AC1090" s="3"/>
    </row>
    <row r="1091" spans="15:29" ht="15.75" customHeight="1" x14ac:dyDescent="0.25">
      <c r="O1091" s="3"/>
      <c r="V1091" s="3"/>
      <c r="W1091" s="23" t="s">
        <v>2789</v>
      </c>
      <c r="X1091" s="21" t="s">
        <v>218</v>
      </c>
      <c r="Y1091" s="2" t="str" cm="1">
        <f t="array" ref="Y1091">_xlfn.IFS(X1091="yellow",Z1091,X1091="white",Z1091,X1091="grey",Z1091,X1091="green","",X1091&lt;&gt;"green",Z1091)</f>
        <v/>
      </c>
      <c r="Z1091" s="2">
        <v>1077</v>
      </c>
      <c r="AA1091" s="2">
        <v>3</v>
      </c>
      <c r="AB1091" s="2">
        <v>0</v>
      </c>
      <c r="AC1091" s="3"/>
    </row>
    <row r="1092" spans="15:29" ht="15.75" customHeight="1" x14ac:dyDescent="0.25">
      <c r="O1092" s="3"/>
      <c r="V1092" s="3"/>
      <c r="W1092" s="23" t="s">
        <v>2258</v>
      </c>
      <c r="X1092" s="21" t="s">
        <v>218</v>
      </c>
      <c r="Y1092" s="2" t="str" cm="1">
        <f t="array" ref="Y1092">_xlfn.IFS(X1092="yellow",Z1092,X1092="white",Z1092,X1092="grey",Z1092,X1092="green","",X1092&lt;&gt;"green",Z1092)</f>
        <v/>
      </c>
      <c r="Z1092" s="2">
        <v>1078</v>
      </c>
      <c r="AA1092" s="2">
        <v>3</v>
      </c>
      <c r="AB1092" s="2">
        <v>0</v>
      </c>
      <c r="AC1092" s="3"/>
    </row>
    <row r="1093" spans="15:29" ht="15.75" customHeight="1" x14ac:dyDescent="0.25">
      <c r="O1093" s="3"/>
      <c r="V1093" s="3"/>
      <c r="W1093" s="23" t="s">
        <v>2790</v>
      </c>
      <c r="X1093" s="21" t="s">
        <v>218</v>
      </c>
      <c r="Y1093" s="2" t="str" cm="1">
        <f t="array" ref="Y1093">_xlfn.IFS(X1093="yellow",Z1093,X1093="white",Z1093,X1093="grey",Z1093,X1093="green","",X1093&lt;&gt;"green",Z1093)</f>
        <v/>
      </c>
      <c r="Z1093" s="2">
        <v>1079</v>
      </c>
      <c r="AA1093" s="2">
        <v>3</v>
      </c>
      <c r="AB1093" s="2">
        <v>0</v>
      </c>
      <c r="AC1093" s="3"/>
    </row>
    <row r="1094" spans="15:29" ht="15.75" customHeight="1" x14ac:dyDescent="0.25">
      <c r="O1094" s="3"/>
      <c r="V1094" s="3"/>
      <c r="W1094" s="23" t="s">
        <v>2791</v>
      </c>
      <c r="X1094" s="21" t="s">
        <v>218</v>
      </c>
      <c r="Y1094" s="2" t="str" cm="1">
        <f t="array" ref="Y1094">_xlfn.IFS(X1094="yellow",Z1094,X1094="white",Z1094,X1094="grey",Z1094,X1094="green","",X1094&lt;&gt;"green",Z1094)</f>
        <v/>
      </c>
      <c r="Z1094" s="2">
        <v>1080</v>
      </c>
      <c r="AA1094" s="2">
        <v>3</v>
      </c>
      <c r="AB1094" s="2">
        <v>0</v>
      </c>
      <c r="AC1094" s="3"/>
    </row>
    <row r="1095" spans="15:29" ht="15.75" customHeight="1" x14ac:dyDescent="0.25">
      <c r="O1095" s="3"/>
      <c r="V1095" s="3"/>
      <c r="W1095" s="23" t="s">
        <v>2792</v>
      </c>
      <c r="X1095" s="21" t="s">
        <v>218</v>
      </c>
      <c r="Y1095" s="2" t="str" cm="1">
        <f t="array" ref="Y1095">_xlfn.IFS(X1095="yellow",Z1095,X1095="white",Z1095,X1095="grey",Z1095,X1095="green","",X1095&lt;&gt;"green",Z1095)</f>
        <v/>
      </c>
      <c r="Z1095" s="2">
        <v>1081</v>
      </c>
      <c r="AA1095" s="2">
        <v>3</v>
      </c>
      <c r="AB1095" s="2">
        <v>0</v>
      </c>
      <c r="AC1095" s="3"/>
    </row>
    <row r="1096" spans="15:29" ht="15.75" customHeight="1" x14ac:dyDescent="0.25">
      <c r="O1096" s="3"/>
      <c r="V1096" s="3"/>
      <c r="W1096" s="23" t="s">
        <v>2793</v>
      </c>
      <c r="X1096" s="21" t="s">
        <v>218</v>
      </c>
      <c r="Y1096" s="2" t="str" cm="1">
        <f t="array" ref="Y1096">_xlfn.IFS(X1096="yellow",Z1096,X1096="white",Z1096,X1096="grey",Z1096,X1096="green","",X1096&lt;&gt;"green",Z1096)</f>
        <v/>
      </c>
      <c r="Z1096" s="2">
        <v>1082</v>
      </c>
      <c r="AA1096" s="2">
        <v>3</v>
      </c>
      <c r="AB1096" s="2">
        <v>0</v>
      </c>
      <c r="AC1096" s="3"/>
    </row>
    <row r="1097" spans="15:29" ht="15.75" customHeight="1" x14ac:dyDescent="0.25">
      <c r="O1097" s="3"/>
      <c r="V1097" s="3"/>
      <c r="W1097" s="23" t="s">
        <v>2794</v>
      </c>
      <c r="X1097" s="21" t="s">
        <v>218</v>
      </c>
      <c r="Y1097" s="2" t="str" cm="1">
        <f t="array" ref="Y1097">_xlfn.IFS(X1097="yellow",Z1097,X1097="white",Z1097,X1097="grey",Z1097,X1097="green","",X1097&lt;&gt;"green",Z1097)</f>
        <v/>
      </c>
      <c r="Z1097" s="2">
        <v>1083</v>
      </c>
      <c r="AA1097" s="2">
        <v>3</v>
      </c>
      <c r="AB1097" s="2">
        <v>0</v>
      </c>
      <c r="AC1097" s="3"/>
    </row>
    <row r="1098" spans="15:29" ht="15.75" customHeight="1" x14ac:dyDescent="0.25">
      <c r="O1098" s="3"/>
      <c r="V1098" s="3"/>
      <c r="W1098" s="23" t="s">
        <v>2260</v>
      </c>
      <c r="X1098" s="21" t="s">
        <v>218</v>
      </c>
      <c r="Y1098" s="2" t="str" cm="1">
        <f t="array" ref="Y1098">_xlfn.IFS(X1098="yellow",Z1098,X1098="white",Z1098,X1098="grey",Z1098,X1098="green","",X1098&lt;&gt;"green",Z1098)</f>
        <v/>
      </c>
      <c r="Z1098" s="2">
        <v>1084</v>
      </c>
      <c r="AA1098" s="2">
        <v>3</v>
      </c>
      <c r="AB1098" s="2">
        <v>0</v>
      </c>
      <c r="AC1098" s="3"/>
    </row>
    <row r="1099" spans="15:29" ht="15.75" customHeight="1" x14ac:dyDescent="0.25">
      <c r="O1099" s="3"/>
      <c r="V1099" s="3"/>
      <c r="W1099" s="23" t="s">
        <v>2795</v>
      </c>
      <c r="X1099" s="21" t="s">
        <v>218</v>
      </c>
      <c r="Y1099" s="2" t="str" cm="1">
        <f t="array" ref="Y1099">_xlfn.IFS(X1099="yellow",Z1099,X1099="white",Z1099,X1099="grey",Z1099,X1099="green","",X1099&lt;&gt;"green",Z1099)</f>
        <v/>
      </c>
      <c r="Z1099" s="2">
        <v>1085</v>
      </c>
      <c r="AA1099" s="2">
        <v>3</v>
      </c>
      <c r="AB1099" s="2">
        <v>0</v>
      </c>
      <c r="AC1099" s="3"/>
    </row>
    <row r="1100" spans="15:29" ht="15.75" customHeight="1" x14ac:dyDescent="0.25">
      <c r="O1100" s="3"/>
      <c r="V1100" s="3"/>
      <c r="W1100" s="23" t="s">
        <v>2796</v>
      </c>
      <c r="X1100" s="21" t="s">
        <v>218</v>
      </c>
      <c r="Y1100" s="2" t="str" cm="1">
        <f t="array" ref="Y1100">_xlfn.IFS(X1100="yellow",Z1100,X1100="white",Z1100,X1100="grey",Z1100,X1100="green","",X1100&lt;&gt;"green",Z1100)</f>
        <v/>
      </c>
      <c r="Z1100" s="2">
        <v>1086</v>
      </c>
      <c r="AA1100" s="2">
        <v>3</v>
      </c>
      <c r="AB1100" s="2">
        <v>0</v>
      </c>
      <c r="AC1100" s="3"/>
    </row>
    <row r="1101" spans="15:29" ht="15.75" customHeight="1" x14ac:dyDescent="0.25">
      <c r="O1101" s="3"/>
      <c r="V1101" s="3"/>
      <c r="W1101" s="23" t="s">
        <v>2797</v>
      </c>
      <c r="X1101" s="21" t="s">
        <v>218</v>
      </c>
      <c r="Y1101" s="2" t="str" cm="1">
        <f t="array" ref="Y1101">_xlfn.IFS(X1101="yellow",Z1101,X1101="white",Z1101,X1101="grey",Z1101,X1101="green","",X1101&lt;&gt;"green",Z1101)</f>
        <v/>
      </c>
      <c r="Z1101" s="2">
        <v>1087</v>
      </c>
      <c r="AA1101" s="2">
        <v>3</v>
      </c>
      <c r="AB1101" s="2">
        <v>0</v>
      </c>
      <c r="AC1101" s="3"/>
    </row>
    <row r="1102" spans="15:29" ht="15.75" customHeight="1" x14ac:dyDescent="0.25">
      <c r="O1102" s="3"/>
      <c r="V1102" s="3"/>
      <c r="W1102" s="23" t="s">
        <v>2798</v>
      </c>
      <c r="X1102" s="21" t="s">
        <v>218</v>
      </c>
      <c r="Y1102" s="2" t="str" cm="1">
        <f t="array" ref="Y1102">_xlfn.IFS(X1102="yellow",Z1102,X1102="white",Z1102,X1102="grey",Z1102,X1102="green","",X1102&lt;&gt;"green",Z1102)</f>
        <v/>
      </c>
      <c r="Z1102" s="2">
        <v>1088</v>
      </c>
      <c r="AA1102" s="2">
        <v>3</v>
      </c>
      <c r="AB1102" s="2">
        <v>0</v>
      </c>
      <c r="AC1102" s="3"/>
    </row>
    <row r="1103" spans="15:29" ht="15.75" customHeight="1" x14ac:dyDescent="0.25">
      <c r="O1103" s="3"/>
      <c r="V1103" s="3"/>
      <c r="W1103" s="23" t="s">
        <v>2799</v>
      </c>
      <c r="X1103" s="21" t="s">
        <v>218</v>
      </c>
      <c r="Y1103" s="2" t="str" cm="1">
        <f t="array" ref="Y1103">_xlfn.IFS(X1103="yellow",Z1103,X1103="white",Z1103,X1103="grey",Z1103,X1103="green","",X1103&lt;&gt;"green",Z1103)</f>
        <v/>
      </c>
      <c r="Z1103" s="2">
        <v>1089</v>
      </c>
      <c r="AA1103" s="2">
        <v>3</v>
      </c>
      <c r="AB1103" s="2">
        <v>0</v>
      </c>
      <c r="AC1103" s="3"/>
    </row>
    <row r="1104" spans="15:29" ht="15.75" customHeight="1" x14ac:dyDescent="0.25">
      <c r="O1104" s="3"/>
      <c r="V1104" s="3"/>
      <c r="W1104" s="23" t="s">
        <v>2262</v>
      </c>
      <c r="X1104" s="21" t="s">
        <v>218</v>
      </c>
      <c r="Y1104" s="2" t="str" cm="1">
        <f t="array" ref="Y1104">_xlfn.IFS(X1104="yellow",Z1104,X1104="white",Z1104,X1104="grey",Z1104,X1104="green","",X1104&lt;&gt;"green",Z1104)</f>
        <v/>
      </c>
      <c r="Z1104" s="2">
        <v>1090</v>
      </c>
      <c r="AA1104" s="2">
        <v>3</v>
      </c>
      <c r="AB1104" s="2">
        <v>0</v>
      </c>
      <c r="AC1104" s="3"/>
    </row>
    <row r="1105" spans="15:29" ht="15.75" customHeight="1" x14ac:dyDescent="0.25">
      <c r="O1105" s="3"/>
      <c r="V1105" s="3"/>
      <c r="W1105" s="23" t="s">
        <v>2800</v>
      </c>
      <c r="X1105" s="21" t="s">
        <v>218</v>
      </c>
      <c r="Y1105" s="2" t="str" cm="1">
        <f t="array" ref="Y1105">_xlfn.IFS(X1105="yellow",Z1105,X1105="white",Z1105,X1105="grey",Z1105,X1105="green","",X1105&lt;&gt;"green",Z1105)</f>
        <v/>
      </c>
      <c r="Z1105" s="2">
        <v>1091</v>
      </c>
      <c r="AA1105" s="2">
        <v>3</v>
      </c>
      <c r="AB1105" s="2">
        <v>0</v>
      </c>
      <c r="AC1105" s="3"/>
    </row>
    <row r="1106" spans="15:29" ht="15.75" customHeight="1" x14ac:dyDescent="0.25">
      <c r="O1106" s="3"/>
      <c r="V1106" s="3"/>
      <c r="W1106" s="23" t="s">
        <v>2801</v>
      </c>
      <c r="X1106" s="21" t="s">
        <v>218</v>
      </c>
      <c r="Y1106" s="2" t="str" cm="1">
        <f t="array" ref="Y1106">_xlfn.IFS(X1106="yellow",Z1106,X1106="white",Z1106,X1106="grey",Z1106,X1106="green","",X1106&lt;&gt;"green",Z1106)</f>
        <v/>
      </c>
      <c r="Z1106" s="2">
        <v>1092</v>
      </c>
      <c r="AA1106" s="2">
        <v>3</v>
      </c>
      <c r="AB1106" s="2">
        <v>0</v>
      </c>
      <c r="AC1106" s="3"/>
    </row>
    <row r="1107" spans="15:29" ht="15.75" customHeight="1" x14ac:dyDescent="0.25">
      <c r="O1107" s="3"/>
      <c r="V1107" s="3"/>
      <c r="W1107" s="23" t="s">
        <v>2802</v>
      </c>
      <c r="X1107" s="21" t="s">
        <v>218</v>
      </c>
      <c r="Y1107" s="2" t="str" cm="1">
        <f t="array" ref="Y1107">_xlfn.IFS(X1107="yellow",Z1107,X1107="white",Z1107,X1107="grey",Z1107,X1107="green","",X1107&lt;&gt;"green",Z1107)</f>
        <v/>
      </c>
      <c r="Z1107" s="2">
        <v>1093</v>
      </c>
      <c r="AA1107" s="2">
        <v>3</v>
      </c>
      <c r="AB1107" s="2">
        <v>0</v>
      </c>
      <c r="AC1107" s="3"/>
    </row>
    <row r="1108" spans="15:29" ht="15.75" customHeight="1" x14ac:dyDescent="0.25">
      <c r="O1108" s="3"/>
      <c r="V1108" s="3"/>
      <c r="W1108" s="23" t="s">
        <v>2803</v>
      </c>
      <c r="X1108" s="21" t="s">
        <v>218</v>
      </c>
      <c r="Y1108" s="2" t="str" cm="1">
        <f t="array" ref="Y1108">_xlfn.IFS(X1108="yellow",Z1108,X1108="white",Z1108,X1108="grey",Z1108,X1108="green","",X1108&lt;&gt;"green",Z1108)</f>
        <v/>
      </c>
      <c r="Z1108" s="2">
        <v>1094</v>
      </c>
      <c r="AA1108" s="2">
        <v>3</v>
      </c>
      <c r="AB1108" s="2">
        <v>0</v>
      </c>
      <c r="AC1108" s="3"/>
    </row>
    <row r="1109" spans="15:29" ht="15.75" customHeight="1" x14ac:dyDescent="0.25">
      <c r="O1109" s="3"/>
      <c r="V1109" s="3"/>
      <c r="W1109" s="23" t="s">
        <v>2804</v>
      </c>
      <c r="X1109" s="21" t="s">
        <v>218</v>
      </c>
      <c r="Y1109" s="2" t="str" cm="1">
        <f t="array" ref="Y1109">_xlfn.IFS(X1109="yellow",Z1109,X1109="white",Z1109,X1109="grey",Z1109,X1109="green","",X1109&lt;&gt;"green",Z1109)</f>
        <v/>
      </c>
      <c r="Z1109" s="2">
        <v>1095</v>
      </c>
      <c r="AA1109" s="2">
        <v>3</v>
      </c>
      <c r="AB1109" s="2">
        <v>0</v>
      </c>
      <c r="AC1109" s="3"/>
    </row>
    <row r="1110" spans="15:29" ht="15.75" customHeight="1" x14ac:dyDescent="0.25">
      <c r="O1110" s="3"/>
      <c r="V1110" s="3"/>
      <c r="W1110" s="23" t="s">
        <v>2264</v>
      </c>
      <c r="X1110" s="21" t="s">
        <v>218</v>
      </c>
      <c r="Y1110" s="2" t="str" cm="1">
        <f t="array" ref="Y1110">_xlfn.IFS(X1110="yellow",Z1110,X1110="white",Z1110,X1110="grey",Z1110,X1110="green","",X1110&lt;&gt;"green",Z1110)</f>
        <v/>
      </c>
      <c r="Z1110" s="2">
        <v>1096</v>
      </c>
      <c r="AA1110" s="2">
        <v>3</v>
      </c>
      <c r="AB1110" s="2">
        <v>0</v>
      </c>
      <c r="AC1110" s="3"/>
    </row>
    <row r="1111" spans="15:29" ht="15.75" customHeight="1" x14ac:dyDescent="0.25">
      <c r="O1111" s="3"/>
      <c r="V1111" s="3"/>
      <c r="W1111" s="23" t="s">
        <v>2805</v>
      </c>
      <c r="X1111" s="21" t="s">
        <v>218</v>
      </c>
      <c r="Y1111" s="2" t="str" cm="1">
        <f t="array" ref="Y1111">_xlfn.IFS(X1111="yellow",Z1111,X1111="white",Z1111,X1111="grey",Z1111,X1111="green","",X1111&lt;&gt;"green",Z1111)</f>
        <v/>
      </c>
      <c r="Z1111" s="2">
        <v>1097</v>
      </c>
      <c r="AA1111" s="2">
        <v>3</v>
      </c>
      <c r="AB1111" s="2">
        <v>0</v>
      </c>
      <c r="AC1111" s="3"/>
    </row>
    <row r="1112" spans="15:29" ht="15.75" customHeight="1" x14ac:dyDescent="0.25">
      <c r="O1112" s="3"/>
      <c r="V1112" s="3"/>
      <c r="W1112" s="23" t="s">
        <v>2806</v>
      </c>
      <c r="X1112" s="21" t="s">
        <v>218</v>
      </c>
      <c r="Y1112" s="2" t="str" cm="1">
        <f t="array" ref="Y1112">_xlfn.IFS(X1112="yellow",Z1112,X1112="white",Z1112,X1112="grey",Z1112,X1112="green","",X1112&lt;&gt;"green",Z1112)</f>
        <v/>
      </c>
      <c r="Z1112" s="2">
        <v>1098</v>
      </c>
      <c r="AA1112" s="2">
        <v>3</v>
      </c>
      <c r="AB1112" s="2">
        <v>0</v>
      </c>
      <c r="AC1112" s="3"/>
    </row>
    <row r="1113" spans="15:29" ht="15.75" customHeight="1" x14ac:dyDescent="0.25">
      <c r="O1113" s="3"/>
      <c r="V1113" s="3"/>
      <c r="W1113" s="23" t="s">
        <v>2807</v>
      </c>
      <c r="X1113" s="21" t="s">
        <v>218</v>
      </c>
      <c r="Y1113" s="2" t="str" cm="1">
        <f t="array" ref="Y1113">_xlfn.IFS(X1113="yellow",Z1113,X1113="white",Z1113,X1113="grey",Z1113,X1113="green","",X1113&lt;&gt;"green",Z1113)</f>
        <v/>
      </c>
      <c r="Z1113" s="2">
        <v>1099</v>
      </c>
      <c r="AA1113" s="2">
        <v>3</v>
      </c>
      <c r="AB1113" s="2">
        <v>0</v>
      </c>
      <c r="AC1113" s="3"/>
    </row>
    <row r="1114" spans="15:29" ht="15.75" customHeight="1" x14ac:dyDescent="0.25">
      <c r="O1114" s="3"/>
      <c r="V1114" s="3"/>
      <c r="W1114" s="23" t="s">
        <v>2808</v>
      </c>
      <c r="X1114" s="21" t="s">
        <v>218</v>
      </c>
      <c r="Y1114" s="2" t="str" cm="1">
        <f t="array" ref="Y1114">_xlfn.IFS(X1114="yellow",Z1114,X1114="white",Z1114,X1114="grey",Z1114,X1114="green","",X1114&lt;&gt;"green",Z1114)</f>
        <v/>
      </c>
      <c r="Z1114" s="2">
        <v>1100</v>
      </c>
      <c r="AA1114" s="2">
        <v>3</v>
      </c>
      <c r="AB1114" s="2">
        <v>0</v>
      </c>
      <c r="AC1114" s="3"/>
    </row>
    <row r="1115" spans="15:29" ht="15.75" customHeight="1" x14ac:dyDescent="0.25">
      <c r="O1115" s="3"/>
      <c r="V1115" s="3"/>
      <c r="W1115" s="23" t="s">
        <v>2809</v>
      </c>
      <c r="X1115" s="21" t="s">
        <v>218</v>
      </c>
      <c r="Y1115" s="2" t="str" cm="1">
        <f t="array" ref="Y1115">_xlfn.IFS(X1115="yellow",Z1115,X1115="white",Z1115,X1115="grey",Z1115,X1115="green","",X1115&lt;&gt;"green",Z1115)</f>
        <v/>
      </c>
      <c r="Z1115" s="2">
        <v>1101</v>
      </c>
      <c r="AA1115" s="2">
        <v>3</v>
      </c>
      <c r="AB1115" s="2">
        <v>0</v>
      </c>
      <c r="AC1115" s="3"/>
    </row>
    <row r="1116" spans="15:29" ht="15.75" customHeight="1" x14ac:dyDescent="0.25">
      <c r="O1116" s="3"/>
      <c r="V1116" s="3"/>
      <c r="W1116" s="23" t="s">
        <v>2266</v>
      </c>
      <c r="X1116" s="21" t="s">
        <v>218</v>
      </c>
      <c r="Y1116" s="2" t="str" cm="1">
        <f t="array" ref="Y1116">_xlfn.IFS(X1116="yellow",Z1116,X1116="white",Z1116,X1116="grey",Z1116,X1116="green","",X1116&lt;&gt;"green",Z1116)</f>
        <v/>
      </c>
      <c r="Z1116" s="2">
        <v>1102</v>
      </c>
      <c r="AA1116" s="2">
        <v>3</v>
      </c>
      <c r="AB1116" s="2">
        <v>0</v>
      </c>
      <c r="AC1116" s="3"/>
    </row>
    <row r="1117" spans="15:29" ht="15.75" customHeight="1" x14ac:dyDescent="0.25">
      <c r="O1117" s="3"/>
      <c r="V1117" s="3"/>
      <c r="W1117" s="23" t="s">
        <v>2810</v>
      </c>
      <c r="X1117" s="21" t="s">
        <v>218</v>
      </c>
      <c r="Y1117" s="2" t="str" cm="1">
        <f t="array" ref="Y1117">_xlfn.IFS(X1117="yellow",Z1117,X1117="white",Z1117,X1117="grey",Z1117,X1117="green","",X1117&lt;&gt;"green",Z1117)</f>
        <v/>
      </c>
      <c r="Z1117" s="2">
        <v>1103</v>
      </c>
      <c r="AA1117" s="2">
        <v>3</v>
      </c>
      <c r="AB1117" s="2">
        <v>0</v>
      </c>
      <c r="AC1117" s="3"/>
    </row>
    <row r="1118" spans="15:29" ht="15.75" customHeight="1" x14ac:dyDescent="0.25">
      <c r="O1118" s="3"/>
      <c r="V1118" s="3"/>
      <c r="W1118" s="23" t="s">
        <v>2811</v>
      </c>
      <c r="X1118" s="21" t="s">
        <v>218</v>
      </c>
      <c r="Y1118" s="2" t="str" cm="1">
        <f t="array" ref="Y1118">_xlfn.IFS(X1118="yellow",Z1118,X1118="white",Z1118,X1118="grey",Z1118,X1118="green","",X1118&lt;&gt;"green",Z1118)</f>
        <v/>
      </c>
      <c r="Z1118" s="2">
        <v>1104</v>
      </c>
      <c r="AA1118" s="2">
        <v>3</v>
      </c>
      <c r="AB1118" s="2">
        <v>0</v>
      </c>
      <c r="AC1118" s="3"/>
    </row>
    <row r="1119" spans="15:29" ht="15.75" customHeight="1" x14ac:dyDescent="0.25">
      <c r="O1119" s="3"/>
      <c r="V1119" s="3"/>
      <c r="W1119" s="23" t="s">
        <v>2812</v>
      </c>
      <c r="X1119" s="21" t="s">
        <v>218</v>
      </c>
      <c r="Y1119" s="2" t="str" cm="1">
        <f t="array" ref="Y1119">_xlfn.IFS(X1119="yellow",Z1119,X1119="white",Z1119,X1119="grey",Z1119,X1119="green","",X1119&lt;&gt;"green",Z1119)</f>
        <v/>
      </c>
      <c r="Z1119" s="2">
        <v>1105</v>
      </c>
      <c r="AA1119" s="2">
        <v>3</v>
      </c>
      <c r="AB1119" s="2">
        <v>0</v>
      </c>
      <c r="AC1119" s="3"/>
    </row>
    <row r="1120" spans="15:29" ht="15.75" customHeight="1" x14ac:dyDescent="0.25">
      <c r="O1120" s="3"/>
      <c r="V1120" s="3"/>
      <c r="W1120" s="23" t="s">
        <v>2813</v>
      </c>
      <c r="X1120" s="21" t="s">
        <v>218</v>
      </c>
      <c r="Y1120" s="2" t="str" cm="1">
        <f t="array" ref="Y1120">_xlfn.IFS(X1120="yellow",Z1120,X1120="white",Z1120,X1120="grey",Z1120,X1120="green","",X1120&lt;&gt;"green",Z1120)</f>
        <v/>
      </c>
      <c r="Z1120" s="2">
        <v>1106</v>
      </c>
      <c r="AA1120" s="2">
        <v>3</v>
      </c>
      <c r="AB1120" s="2">
        <v>0</v>
      </c>
      <c r="AC1120" s="3"/>
    </row>
    <row r="1121" spans="15:29" ht="15.75" customHeight="1" x14ac:dyDescent="0.25">
      <c r="O1121" s="3"/>
      <c r="V1121" s="3"/>
      <c r="W1121" s="23" t="s">
        <v>1538</v>
      </c>
      <c r="X1121" s="21" t="s">
        <v>218</v>
      </c>
      <c r="Y1121" s="2" t="str" cm="1">
        <f t="array" ref="Y1121">_xlfn.IFS(X1121="yellow",Z1121,X1121="white",Z1121,X1121="grey",Z1121,X1121="green","",X1121&lt;&gt;"green",Z1121)</f>
        <v/>
      </c>
      <c r="Z1121" s="2">
        <v>1107</v>
      </c>
      <c r="AA1121" s="2">
        <v>3</v>
      </c>
      <c r="AB1121" s="2">
        <v>0</v>
      </c>
      <c r="AC1121" s="3"/>
    </row>
    <row r="1122" spans="15:29" ht="15.75" customHeight="1" x14ac:dyDescent="0.25">
      <c r="O1122" s="3"/>
      <c r="V1122" s="3"/>
      <c r="W1122" s="23" t="s">
        <v>2268</v>
      </c>
      <c r="X1122" s="21" t="s">
        <v>218</v>
      </c>
      <c r="Y1122" s="2" t="str" cm="1">
        <f t="array" ref="Y1122">_xlfn.IFS(X1122="yellow",Z1122,X1122="white",Z1122,X1122="grey",Z1122,X1122="green","",X1122&lt;&gt;"green",Z1122)</f>
        <v/>
      </c>
      <c r="Z1122" s="2">
        <v>1108</v>
      </c>
      <c r="AA1122" s="2">
        <v>3</v>
      </c>
      <c r="AB1122" s="2">
        <v>0</v>
      </c>
      <c r="AC1122" s="3"/>
    </row>
    <row r="1123" spans="15:29" ht="15.75" customHeight="1" x14ac:dyDescent="0.25">
      <c r="O1123" s="3"/>
      <c r="V1123" s="3"/>
      <c r="W1123" s="23" t="s">
        <v>1542</v>
      </c>
      <c r="X1123" s="21" t="s">
        <v>218</v>
      </c>
      <c r="Y1123" s="2" t="str" cm="1">
        <f t="array" ref="Y1123">_xlfn.IFS(X1123="yellow",Z1123,X1123="white",Z1123,X1123="grey",Z1123,X1123="green","",X1123&lt;&gt;"green",Z1123)</f>
        <v/>
      </c>
      <c r="Z1123" s="2">
        <v>1109</v>
      </c>
      <c r="AA1123" s="2">
        <v>3</v>
      </c>
      <c r="AB1123" s="2">
        <v>0</v>
      </c>
      <c r="AC1123" s="3"/>
    </row>
    <row r="1124" spans="15:29" ht="15.75" customHeight="1" x14ac:dyDescent="0.25">
      <c r="O1124" s="3"/>
      <c r="V1124" s="3"/>
      <c r="W1124" s="23" t="s">
        <v>1546</v>
      </c>
      <c r="X1124" s="21" t="s">
        <v>218</v>
      </c>
      <c r="Y1124" s="2" t="str" cm="1">
        <f t="array" ref="Y1124">_xlfn.IFS(X1124="yellow",Z1124,X1124="white",Z1124,X1124="grey",Z1124,X1124="green","",X1124&lt;&gt;"green",Z1124)</f>
        <v/>
      </c>
      <c r="Z1124" s="2">
        <v>1110</v>
      </c>
      <c r="AA1124" s="2">
        <v>3</v>
      </c>
      <c r="AB1124" s="2">
        <v>0</v>
      </c>
      <c r="AC1124" s="3"/>
    </row>
    <row r="1125" spans="15:29" ht="15.75" customHeight="1" x14ac:dyDescent="0.25">
      <c r="O1125" s="3"/>
      <c r="V1125" s="3"/>
      <c r="W1125" s="23" t="s">
        <v>1550</v>
      </c>
      <c r="X1125" s="21" t="s">
        <v>218</v>
      </c>
      <c r="Y1125" s="2" t="str" cm="1">
        <f t="array" ref="Y1125">_xlfn.IFS(X1125="yellow",Z1125,X1125="white",Z1125,X1125="grey",Z1125,X1125="green","",X1125&lt;&gt;"green",Z1125)</f>
        <v/>
      </c>
      <c r="Z1125" s="2">
        <v>1111</v>
      </c>
      <c r="AA1125" s="2">
        <v>3</v>
      </c>
      <c r="AB1125" s="2">
        <v>0</v>
      </c>
      <c r="AC1125" s="3"/>
    </row>
    <row r="1126" spans="15:29" ht="15.75" customHeight="1" x14ac:dyDescent="0.25">
      <c r="O1126" s="3"/>
      <c r="V1126" s="3"/>
      <c r="W1126" s="23" t="s">
        <v>1554</v>
      </c>
      <c r="X1126" s="21" t="s">
        <v>218</v>
      </c>
      <c r="Y1126" s="2" t="str" cm="1">
        <f t="array" ref="Y1126">_xlfn.IFS(X1126="yellow",Z1126,X1126="white",Z1126,X1126="grey",Z1126,X1126="green","",X1126&lt;&gt;"green",Z1126)</f>
        <v/>
      </c>
      <c r="Z1126" s="2">
        <v>1112</v>
      </c>
      <c r="AA1126" s="2">
        <v>3</v>
      </c>
      <c r="AB1126" s="2">
        <v>0</v>
      </c>
      <c r="AC1126" s="3"/>
    </row>
    <row r="1127" spans="15:29" ht="15.75" customHeight="1" x14ac:dyDescent="0.25">
      <c r="O1127" s="3"/>
      <c r="V1127" s="3"/>
      <c r="W1127" s="23" t="s">
        <v>1558</v>
      </c>
      <c r="X1127" s="21" t="s">
        <v>218</v>
      </c>
      <c r="Y1127" s="2" t="str" cm="1">
        <f t="array" ref="Y1127">_xlfn.IFS(X1127="yellow",Z1127,X1127="white",Z1127,X1127="grey",Z1127,X1127="green","",X1127&lt;&gt;"green",Z1127)</f>
        <v/>
      </c>
      <c r="Z1127" s="2">
        <v>1113</v>
      </c>
      <c r="AA1127" s="2">
        <v>3</v>
      </c>
      <c r="AB1127" s="2">
        <v>0</v>
      </c>
      <c r="AC1127" s="3"/>
    </row>
    <row r="1128" spans="15:29" ht="15.75" customHeight="1" x14ac:dyDescent="0.25">
      <c r="O1128" s="3"/>
      <c r="V1128" s="3"/>
      <c r="W1128" s="23" t="s">
        <v>2270</v>
      </c>
      <c r="X1128" s="21" t="s">
        <v>218</v>
      </c>
      <c r="Y1128" s="2" t="str" cm="1">
        <f t="array" ref="Y1128">_xlfn.IFS(X1128="yellow",Z1128,X1128="white",Z1128,X1128="grey",Z1128,X1128="green","",X1128&lt;&gt;"green",Z1128)</f>
        <v/>
      </c>
      <c r="Z1128" s="2">
        <v>1114</v>
      </c>
      <c r="AA1128" s="2">
        <v>3</v>
      </c>
      <c r="AB1128" s="2">
        <v>0</v>
      </c>
      <c r="AC1128" s="3"/>
    </row>
    <row r="1129" spans="15:29" ht="15.75" customHeight="1" x14ac:dyDescent="0.25">
      <c r="O1129" s="3"/>
      <c r="V1129" s="3"/>
      <c r="W1129" s="23" t="s">
        <v>1562</v>
      </c>
      <c r="X1129" s="21" t="s">
        <v>218</v>
      </c>
      <c r="Y1129" s="2" t="str" cm="1">
        <f t="array" ref="Y1129">_xlfn.IFS(X1129="yellow",Z1129,X1129="white",Z1129,X1129="grey",Z1129,X1129="green","",X1129&lt;&gt;"green",Z1129)</f>
        <v/>
      </c>
      <c r="Z1129" s="2">
        <v>1115</v>
      </c>
      <c r="AA1129" s="2">
        <v>3</v>
      </c>
      <c r="AB1129" s="2">
        <v>0</v>
      </c>
      <c r="AC1129" s="3"/>
    </row>
    <row r="1130" spans="15:29" ht="15.75" customHeight="1" x14ac:dyDescent="0.25">
      <c r="O1130" s="3"/>
      <c r="V1130" s="3"/>
      <c r="W1130" s="23" t="s">
        <v>1566</v>
      </c>
      <c r="X1130" s="21" t="s">
        <v>218</v>
      </c>
      <c r="Y1130" s="2" t="str" cm="1">
        <f t="array" ref="Y1130">_xlfn.IFS(X1130="yellow",Z1130,X1130="white",Z1130,X1130="grey",Z1130,X1130="green","",X1130&lt;&gt;"green",Z1130)</f>
        <v/>
      </c>
      <c r="Z1130" s="2">
        <v>1116</v>
      </c>
      <c r="AA1130" s="2">
        <v>3</v>
      </c>
      <c r="AB1130" s="2">
        <v>0</v>
      </c>
      <c r="AC1130" s="3"/>
    </row>
    <row r="1131" spans="15:29" ht="15.75" customHeight="1" x14ac:dyDescent="0.25">
      <c r="O1131" s="3"/>
      <c r="V1131" s="3"/>
      <c r="W1131" s="23" t="s">
        <v>1570</v>
      </c>
      <c r="X1131" s="21" t="s">
        <v>218</v>
      </c>
      <c r="Y1131" s="2" t="str" cm="1">
        <f t="array" ref="Y1131">_xlfn.IFS(X1131="yellow",Z1131,X1131="white",Z1131,X1131="grey",Z1131,X1131="green","",X1131&lt;&gt;"green",Z1131)</f>
        <v/>
      </c>
      <c r="Z1131" s="2">
        <v>1117</v>
      </c>
      <c r="AA1131" s="2">
        <v>3</v>
      </c>
      <c r="AB1131" s="2">
        <v>0</v>
      </c>
      <c r="AC1131" s="3"/>
    </row>
    <row r="1132" spans="15:29" ht="15.75" customHeight="1" x14ac:dyDescent="0.25">
      <c r="O1132" s="3"/>
      <c r="V1132" s="3"/>
      <c r="W1132" s="23" t="s">
        <v>1574</v>
      </c>
      <c r="X1132" s="21" t="s">
        <v>218</v>
      </c>
      <c r="Y1132" s="2" t="str" cm="1">
        <f t="array" ref="Y1132">_xlfn.IFS(X1132="yellow",Z1132,X1132="white",Z1132,X1132="grey",Z1132,X1132="green","",X1132&lt;&gt;"green",Z1132)</f>
        <v/>
      </c>
      <c r="Z1132" s="2">
        <v>1118</v>
      </c>
      <c r="AA1132" s="2">
        <v>3</v>
      </c>
      <c r="AB1132" s="2">
        <v>0</v>
      </c>
      <c r="AC1132" s="3"/>
    </row>
    <row r="1133" spans="15:29" ht="15.75" customHeight="1" x14ac:dyDescent="0.25">
      <c r="O1133" s="3"/>
      <c r="V1133" s="3"/>
      <c r="W1133" s="23" t="s">
        <v>2814</v>
      </c>
      <c r="X1133" s="21" t="s">
        <v>218</v>
      </c>
      <c r="Y1133" s="2" t="str" cm="1">
        <f t="array" ref="Y1133">_xlfn.IFS(X1133="yellow",Z1133,X1133="white",Z1133,X1133="grey",Z1133,X1133="green","",X1133&lt;&gt;"green",Z1133)</f>
        <v/>
      </c>
      <c r="Z1133" s="2">
        <v>1119</v>
      </c>
      <c r="AA1133" s="2">
        <v>3</v>
      </c>
      <c r="AB1133" s="2">
        <v>0</v>
      </c>
      <c r="AC1133" s="3"/>
    </row>
    <row r="1134" spans="15:29" ht="15.75" customHeight="1" x14ac:dyDescent="0.25">
      <c r="O1134" s="3"/>
      <c r="V1134" s="3"/>
      <c r="W1134" s="23" t="s">
        <v>2272</v>
      </c>
      <c r="X1134" s="21" t="s">
        <v>218</v>
      </c>
      <c r="Y1134" s="2" t="str" cm="1">
        <f t="array" ref="Y1134">_xlfn.IFS(X1134="yellow",Z1134,X1134="white",Z1134,X1134="grey",Z1134,X1134="green","",X1134&lt;&gt;"green",Z1134)</f>
        <v/>
      </c>
      <c r="Z1134" s="2">
        <v>1120</v>
      </c>
      <c r="AA1134" s="2">
        <v>3</v>
      </c>
      <c r="AB1134" s="2">
        <v>0</v>
      </c>
      <c r="AC1134" s="3"/>
    </row>
    <row r="1135" spans="15:29" ht="15.75" customHeight="1" x14ac:dyDescent="0.25">
      <c r="O1135" s="3"/>
      <c r="V1135" s="3"/>
      <c r="W1135" s="23" t="s">
        <v>2815</v>
      </c>
      <c r="X1135" s="21" t="s">
        <v>218</v>
      </c>
      <c r="Y1135" s="2" t="str" cm="1">
        <f t="array" ref="Y1135">_xlfn.IFS(X1135="yellow",Z1135,X1135="white",Z1135,X1135="grey",Z1135,X1135="green","",X1135&lt;&gt;"green",Z1135)</f>
        <v/>
      </c>
      <c r="Z1135" s="2">
        <v>1121</v>
      </c>
      <c r="AA1135" s="2">
        <v>3</v>
      </c>
      <c r="AB1135" s="2">
        <v>0</v>
      </c>
      <c r="AC1135" s="3"/>
    </row>
    <row r="1136" spans="15:29" ht="15.75" customHeight="1" x14ac:dyDescent="0.25">
      <c r="O1136" s="3"/>
      <c r="V1136" s="3"/>
      <c r="W1136" s="23" t="s">
        <v>2816</v>
      </c>
      <c r="X1136" s="21" t="s">
        <v>218</v>
      </c>
      <c r="Y1136" s="2" t="str" cm="1">
        <f t="array" ref="Y1136">_xlfn.IFS(X1136="yellow",Z1136,X1136="white",Z1136,X1136="grey",Z1136,X1136="green","",X1136&lt;&gt;"green",Z1136)</f>
        <v/>
      </c>
      <c r="Z1136" s="2">
        <v>1122</v>
      </c>
      <c r="AA1136" s="2">
        <v>3</v>
      </c>
      <c r="AB1136" s="2">
        <v>0</v>
      </c>
      <c r="AC1136" s="3"/>
    </row>
    <row r="1137" spans="15:29" ht="15.75" customHeight="1" x14ac:dyDescent="0.25">
      <c r="O1137" s="3"/>
      <c r="V1137" s="3"/>
      <c r="W1137" s="23" t="s">
        <v>2817</v>
      </c>
      <c r="X1137" s="21" t="s">
        <v>218</v>
      </c>
      <c r="Y1137" s="2" t="str" cm="1">
        <f t="array" ref="Y1137">_xlfn.IFS(X1137="yellow",Z1137,X1137="white",Z1137,X1137="grey",Z1137,X1137="green","",X1137&lt;&gt;"green",Z1137)</f>
        <v/>
      </c>
      <c r="Z1137" s="2">
        <v>1123</v>
      </c>
      <c r="AA1137" s="2">
        <v>3</v>
      </c>
      <c r="AB1137" s="2">
        <v>0</v>
      </c>
      <c r="AC1137" s="3"/>
    </row>
    <row r="1138" spans="15:29" ht="15.75" customHeight="1" x14ac:dyDescent="0.25">
      <c r="O1138" s="3"/>
      <c r="V1138" s="3"/>
      <c r="W1138" s="23" t="s">
        <v>2818</v>
      </c>
      <c r="X1138" s="21" t="s">
        <v>218</v>
      </c>
      <c r="Y1138" s="2" t="str" cm="1">
        <f t="array" ref="Y1138">_xlfn.IFS(X1138="yellow",Z1138,X1138="white",Z1138,X1138="grey",Z1138,X1138="green","",X1138&lt;&gt;"green",Z1138)</f>
        <v/>
      </c>
      <c r="Z1138" s="2">
        <v>1124</v>
      </c>
      <c r="AA1138" s="2">
        <v>3</v>
      </c>
      <c r="AB1138" s="2">
        <v>0</v>
      </c>
      <c r="AC1138" s="3"/>
    </row>
    <row r="1139" spans="15:29" ht="15.75" customHeight="1" x14ac:dyDescent="0.25">
      <c r="O1139" s="3"/>
      <c r="V1139" s="3"/>
      <c r="W1139" s="23" t="s">
        <v>1519</v>
      </c>
      <c r="X1139" s="21" t="s">
        <v>218</v>
      </c>
      <c r="Y1139" s="2" t="str" cm="1">
        <f t="array" ref="Y1139">_xlfn.IFS(X1139="yellow",Z1139,X1139="white",Z1139,X1139="grey",Z1139,X1139="green","",X1139&lt;&gt;"green",Z1139)</f>
        <v/>
      </c>
      <c r="Z1139" s="2">
        <v>1125</v>
      </c>
      <c r="AA1139" s="2">
        <v>3</v>
      </c>
      <c r="AB1139" s="2">
        <v>0</v>
      </c>
      <c r="AC1139" s="3"/>
    </row>
    <row r="1140" spans="15:29" ht="15.75" customHeight="1" x14ac:dyDescent="0.25">
      <c r="O1140" s="3"/>
      <c r="V1140" s="3"/>
      <c r="W1140" s="23" t="s">
        <v>2274</v>
      </c>
      <c r="X1140" s="21" t="s">
        <v>218</v>
      </c>
      <c r="Y1140" s="2" t="str" cm="1">
        <f t="array" ref="Y1140">_xlfn.IFS(X1140="yellow",Z1140,X1140="white",Z1140,X1140="grey",Z1140,X1140="green","",X1140&lt;&gt;"green",Z1140)</f>
        <v/>
      </c>
      <c r="Z1140" s="2">
        <v>1126</v>
      </c>
      <c r="AA1140" s="2">
        <v>3</v>
      </c>
      <c r="AB1140" s="2">
        <v>0</v>
      </c>
      <c r="AC1140" s="3"/>
    </row>
    <row r="1141" spans="15:29" ht="15.75" customHeight="1" x14ac:dyDescent="0.25">
      <c r="O1141" s="3"/>
      <c r="V1141" s="3"/>
      <c r="W1141" s="23" t="s">
        <v>1522</v>
      </c>
      <c r="X1141" s="21" t="s">
        <v>218</v>
      </c>
      <c r="Y1141" s="2" t="str" cm="1">
        <f t="array" ref="Y1141">_xlfn.IFS(X1141="yellow",Z1141,X1141="white",Z1141,X1141="grey",Z1141,X1141="green","",X1141&lt;&gt;"green",Z1141)</f>
        <v/>
      </c>
      <c r="Z1141" s="2">
        <v>1127</v>
      </c>
      <c r="AA1141" s="2">
        <v>3</v>
      </c>
      <c r="AB1141" s="2">
        <v>0</v>
      </c>
      <c r="AC1141" s="3"/>
    </row>
    <row r="1142" spans="15:29" ht="15.75" customHeight="1" x14ac:dyDescent="0.25">
      <c r="O1142" s="3"/>
      <c r="V1142" s="3"/>
      <c r="W1142" s="23" t="s">
        <v>1526</v>
      </c>
      <c r="X1142" s="21" t="s">
        <v>218</v>
      </c>
      <c r="Y1142" s="2" t="str" cm="1">
        <f t="array" ref="Y1142">_xlfn.IFS(X1142="yellow",Z1142,X1142="white",Z1142,X1142="grey",Z1142,X1142="green","",X1142&lt;&gt;"green",Z1142)</f>
        <v/>
      </c>
      <c r="Z1142" s="2">
        <v>1128</v>
      </c>
      <c r="AA1142" s="2">
        <v>3</v>
      </c>
      <c r="AB1142" s="2">
        <v>0</v>
      </c>
      <c r="AC1142" s="3"/>
    </row>
    <row r="1143" spans="15:29" ht="15.75" customHeight="1" x14ac:dyDescent="0.25">
      <c r="O1143" s="3"/>
      <c r="V1143" s="3"/>
      <c r="W1143" s="23" t="s">
        <v>1530</v>
      </c>
      <c r="X1143" s="21" t="s">
        <v>218</v>
      </c>
      <c r="Y1143" s="2" t="str" cm="1">
        <f t="array" ref="Y1143">_xlfn.IFS(X1143="yellow",Z1143,X1143="white",Z1143,X1143="grey",Z1143,X1143="green","",X1143&lt;&gt;"green",Z1143)</f>
        <v/>
      </c>
      <c r="Z1143" s="2">
        <v>1129</v>
      </c>
      <c r="AA1143" s="2">
        <v>3</v>
      </c>
      <c r="AB1143" s="2">
        <v>0</v>
      </c>
      <c r="AC1143" s="3"/>
    </row>
    <row r="1144" spans="15:29" ht="15.75" customHeight="1" x14ac:dyDescent="0.25">
      <c r="O1144" s="3"/>
      <c r="V1144" s="3"/>
      <c r="W1144" s="23" t="s">
        <v>1534</v>
      </c>
      <c r="X1144" s="21" t="s">
        <v>218</v>
      </c>
      <c r="Y1144" s="2" t="str" cm="1">
        <f t="array" ref="Y1144">_xlfn.IFS(X1144="yellow",Z1144,X1144="white",Z1144,X1144="grey",Z1144,X1144="green","",X1144&lt;&gt;"green",Z1144)</f>
        <v/>
      </c>
      <c r="Z1144" s="2">
        <v>1130</v>
      </c>
      <c r="AA1144" s="2">
        <v>3</v>
      </c>
      <c r="AB1144" s="2">
        <v>0</v>
      </c>
      <c r="AC1144" s="3"/>
    </row>
    <row r="1145" spans="15:29" ht="15.75" customHeight="1" x14ac:dyDescent="0.25">
      <c r="O1145" s="3"/>
      <c r="V1145" s="3"/>
      <c r="W1145" s="23" t="s">
        <v>2819</v>
      </c>
      <c r="X1145" s="21" t="s">
        <v>218</v>
      </c>
      <c r="Y1145" s="2" t="str" cm="1">
        <f t="array" ref="Y1145">_xlfn.IFS(X1145="yellow",Z1145,X1145="white",Z1145,X1145="grey",Z1145,X1145="green","",X1145&lt;&gt;"green",Z1145)</f>
        <v/>
      </c>
      <c r="Z1145" s="2">
        <v>1131</v>
      </c>
      <c r="AA1145" s="2">
        <v>3</v>
      </c>
      <c r="AB1145" s="2">
        <v>0</v>
      </c>
      <c r="AC1145" s="3"/>
    </row>
    <row r="1146" spans="15:29" ht="15.75" customHeight="1" x14ac:dyDescent="0.25">
      <c r="O1146" s="3"/>
      <c r="V1146" s="3"/>
      <c r="W1146" s="23" t="s">
        <v>2276</v>
      </c>
      <c r="X1146" s="21" t="s">
        <v>218</v>
      </c>
      <c r="Y1146" s="2" t="str" cm="1">
        <f t="array" ref="Y1146">_xlfn.IFS(X1146="yellow",Z1146,X1146="white",Z1146,X1146="grey",Z1146,X1146="green","",X1146&lt;&gt;"green",Z1146)</f>
        <v/>
      </c>
      <c r="Z1146" s="2">
        <v>1132</v>
      </c>
      <c r="AA1146" s="2">
        <v>3</v>
      </c>
      <c r="AB1146" s="2">
        <v>0</v>
      </c>
      <c r="AC1146" s="3"/>
    </row>
    <row r="1147" spans="15:29" ht="15.75" customHeight="1" x14ac:dyDescent="0.25">
      <c r="O1147" s="3"/>
      <c r="V1147" s="3"/>
      <c r="W1147" s="23" t="s">
        <v>2820</v>
      </c>
      <c r="X1147" s="21" t="s">
        <v>218</v>
      </c>
      <c r="Y1147" s="2" t="str" cm="1">
        <f t="array" ref="Y1147">_xlfn.IFS(X1147="yellow",Z1147,X1147="white",Z1147,X1147="grey",Z1147,X1147="green","",X1147&lt;&gt;"green",Z1147)</f>
        <v/>
      </c>
      <c r="Z1147" s="2">
        <v>1133</v>
      </c>
      <c r="AA1147" s="2">
        <v>3</v>
      </c>
      <c r="AB1147" s="2">
        <v>0</v>
      </c>
      <c r="AC1147" s="3"/>
    </row>
    <row r="1148" spans="15:29" ht="15.75" customHeight="1" x14ac:dyDescent="0.25">
      <c r="O1148" s="3"/>
      <c r="V1148" s="3"/>
      <c r="W1148" s="23" t="s">
        <v>2821</v>
      </c>
      <c r="X1148" s="21" t="s">
        <v>218</v>
      </c>
      <c r="Y1148" s="2" t="str" cm="1">
        <f t="array" ref="Y1148">_xlfn.IFS(X1148="yellow",Z1148,X1148="white",Z1148,X1148="grey",Z1148,X1148="green","",X1148&lt;&gt;"green",Z1148)</f>
        <v/>
      </c>
      <c r="Z1148" s="2">
        <v>1134</v>
      </c>
      <c r="AA1148" s="2">
        <v>3</v>
      </c>
      <c r="AB1148" s="2">
        <v>0</v>
      </c>
      <c r="AC1148" s="3"/>
    </row>
    <row r="1149" spans="15:29" ht="15.75" customHeight="1" x14ac:dyDescent="0.25">
      <c r="O1149" s="3"/>
      <c r="V1149" s="3"/>
      <c r="W1149" s="23" t="s">
        <v>2822</v>
      </c>
      <c r="X1149" s="21" t="s">
        <v>218</v>
      </c>
      <c r="Y1149" s="2" t="str" cm="1">
        <f t="array" ref="Y1149">_xlfn.IFS(X1149="yellow",Z1149,X1149="white",Z1149,X1149="grey",Z1149,X1149="green","",X1149&lt;&gt;"green",Z1149)</f>
        <v/>
      </c>
      <c r="Z1149" s="2">
        <v>1135</v>
      </c>
      <c r="AA1149" s="2">
        <v>3</v>
      </c>
      <c r="AB1149" s="2">
        <v>0</v>
      </c>
      <c r="AC1149" s="3"/>
    </row>
    <row r="1150" spans="15:29" ht="15.75" customHeight="1" x14ac:dyDescent="0.25">
      <c r="O1150" s="3"/>
      <c r="V1150" s="3"/>
      <c r="W1150" s="23" t="s">
        <v>2823</v>
      </c>
      <c r="X1150" s="21" t="s">
        <v>218</v>
      </c>
      <c r="Y1150" s="2" t="str" cm="1">
        <f t="array" ref="Y1150">_xlfn.IFS(X1150="yellow",Z1150,X1150="white",Z1150,X1150="grey",Z1150,X1150="green","",X1150&lt;&gt;"green",Z1150)</f>
        <v/>
      </c>
      <c r="Z1150" s="2">
        <v>1136</v>
      </c>
      <c r="AA1150" s="2">
        <v>3</v>
      </c>
      <c r="AB1150" s="2">
        <v>0</v>
      </c>
      <c r="AC1150" s="3"/>
    </row>
    <row r="1151" spans="15:29" ht="15.75" customHeight="1" x14ac:dyDescent="0.25">
      <c r="O1151" s="3"/>
      <c r="V1151" s="3"/>
      <c r="W1151" s="23" t="s">
        <v>2824</v>
      </c>
      <c r="X1151" s="21" t="s">
        <v>218</v>
      </c>
      <c r="Y1151" s="2" t="str" cm="1">
        <f t="array" ref="Y1151">_xlfn.IFS(X1151="yellow",Z1151,X1151="white",Z1151,X1151="grey",Z1151,X1151="green","",X1151&lt;&gt;"green",Z1151)</f>
        <v/>
      </c>
      <c r="Z1151" s="2">
        <v>1137</v>
      </c>
      <c r="AA1151" s="2">
        <v>3</v>
      </c>
      <c r="AB1151" s="2">
        <v>0</v>
      </c>
      <c r="AC1151" s="3"/>
    </row>
    <row r="1152" spans="15:29" ht="15.75" customHeight="1" x14ac:dyDescent="0.25">
      <c r="O1152" s="3"/>
      <c r="V1152" s="3"/>
      <c r="W1152" s="23" t="s">
        <v>2278</v>
      </c>
      <c r="X1152" s="21" t="s">
        <v>218</v>
      </c>
      <c r="Y1152" s="2" t="str" cm="1">
        <f t="array" ref="Y1152">_xlfn.IFS(X1152="yellow",Z1152,X1152="white",Z1152,X1152="grey",Z1152,X1152="green","",X1152&lt;&gt;"green",Z1152)</f>
        <v/>
      </c>
      <c r="Z1152" s="2">
        <v>1138</v>
      </c>
      <c r="AA1152" s="2">
        <v>3</v>
      </c>
      <c r="AB1152" s="2">
        <v>0</v>
      </c>
      <c r="AC1152" s="3"/>
    </row>
    <row r="1153" spans="15:29" ht="15.75" customHeight="1" x14ac:dyDescent="0.25">
      <c r="O1153" s="3"/>
      <c r="V1153" s="3"/>
      <c r="W1153" s="23" t="s">
        <v>2825</v>
      </c>
      <c r="X1153" s="21" t="s">
        <v>218</v>
      </c>
      <c r="Y1153" s="2" t="str" cm="1">
        <f t="array" ref="Y1153">_xlfn.IFS(X1153="yellow",Z1153,X1153="white",Z1153,X1153="grey",Z1153,X1153="green","",X1153&lt;&gt;"green",Z1153)</f>
        <v/>
      </c>
      <c r="Z1153" s="2">
        <v>1139</v>
      </c>
      <c r="AA1153" s="2">
        <v>3</v>
      </c>
      <c r="AB1153" s="2">
        <v>0</v>
      </c>
      <c r="AC1153" s="3"/>
    </row>
    <row r="1154" spans="15:29" ht="15.75" customHeight="1" x14ac:dyDescent="0.25">
      <c r="O1154" s="3"/>
      <c r="V1154" s="3"/>
      <c r="W1154" s="23" t="s">
        <v>2826</v>
      </c>
      <c r="X1154" s="21" t="s">
        <v>218</v>
      </c>
      <c r="Y1154" s="2" t="str" cm="1">
        <f t="array" ref="Y1154">_xlfn.IFS(X1154="yellow",Z1154,X1154="white",Z1154,X1154="grey",Z1154,X1154="green","",X1154&lt;&gt;"green",Z1154)</f>
        <v/>
      </c>
      <c r="Z1154" s="2">
        <v>1140</v>
      </c>
      <c r="AA1154" s="2">
        <v>3</v>
      </c>
      <c r="AB1154" s="2">
        <v>0</v>
      </c>
      <c r="AC1154" s="3"/>
    </row>
    <row r="1155" spans="15:29" ht="15.75" customHeight="1" x14ac:dyDescent="0.25">
      <c r="O1155" s="3"/>
      <c r="V1155" s="3"/>
      <c r="W1155" s="23" t="s">
        <v>2827</v>
      </c>
      <c r="X1155" s="21" t="s">
        <v>218</v>
      </c>
      <c r="Y1155" s="2" t="str" cm="1">
        <f t="array" ref="Y1155">_xlfn.IFS(X1155="yellow",Z1155,X1155="white",Z1155,X1155="grey",Z1155,X1155="green","",X1155&lt;&gt;"green",Z1155)</f>
        <v/>
      </c>
      <c r="Z1155" s="2">
        <v>1141</v>
      </c>
      <c r="AA1155" s="2">
        <v>3</v>
      </c>
      <c r="AB1155" s="2">
        <v>0</v>
      </c>
      <c r="AC1155" s="3"/>
    </row>
    <row r="1156" spans="15:29" ht="15.75" customHeight="1" x14ac:dyDescent="0.25">
      <c r="O1156" s="3"/>
      <c r="V1156" s="3"/>
      <c r="W1156" s="23" t="s">
        <v>2828</v>
      </c>
      <c r="X1156" s="21" t="s">
        <v>218</v>
      </c>
      <c r="Y1156" s="2" t="str" cm="1">
        <f t="array" ref="Y1156">_xlfn.IFS(X1156="yellow",Z1156,X1156="white",Z1156,X1156="grey",Z1156,X1156="green","",X1156&lt;&gt;"green",Z1156)</f>
        <v/>
      </c>
      <c r="Z1156" s="2">
        <v>1142</v>
      </c>
      <c r="AA1156" s="2">
        <v>3</v>
      </c>
      <c r="AB1156" s="2">
        <v>0</v>
      </c>
      <c r="AC1156" s="3"/>
    </row>
    <row r="1157" spans="15:29" ht="15.75" customHeight="1" x14ac:dyDescent="0.25">
      <c r="O1157" s="3"/>
      <c r="V1157" s="3"/>
      <c r="W1157" s="23" t="s">
        <v>2280</v>
      </c>
      <c r="X1157" s="21" t="s">
        <v>218</v>
      </c>
      <c r="Y1157" s="2" t="str" cm="1">
        <f t="array" ref="Y1157">_xlfn.IFS(X1157="yellow",Z1157,X1157="white",Z1157,X1157="grey",Z1157,X1157="green","",X1157&lt;&gt;"green",Z1157)</f>
        <v/>
      </c>
      <c r="Z1157" s="2">
        <v>1143</v>
      </c>
      <c r="AA1157" s="2">
        <v>2</v>
      </c>
      <c r="AB1157" s="2">
        <v>1</v>
      </c>
      <c r="AC1157" s="3"/>
    </row>
    <row r="1158" spans="15:29" ht="15.75" customHeight="1" x14ac:dyDescent="0.25">
      <c r="O1158" s="3"/>
      <c r="V1158" s="3"/>
      <c r="W1158" s="23" t="s">
        <v>2282</v>
      </c>
      <c r="X1158" s="21" t="s">
        <v>218</v>
      </c>
      <c r="Y1158" s="2" t="str" cm="1">
        <f t="array" ref="Y1158">_xlfn.IFS(X1158="yellow",Z1158,X1158="white",Z1158,X1158="grey",Z1158,X1158="green","",X1158&lt;&gt;"green",Z1158)</f>
        <v/>
      </c>
      <c r="Z1158" s="2">
        <v>1144</v>
      </c>
      <c r="AA1158" s="2">
        <v>2</v>
      </c>
      <c r="AB1158" s="2">
        <v>1</v>
      </c>
      <c r="AC1158" s="3"/>
    </row>
    <row r="1159" spans="15:29" ht="15.75" customHeight="1" x14ac:dyDescent="0.25">
      <c r="O1159" s="3"/>
      <c r="V1159" s="3"/>
      <c r="W1159" s="23" t="s">
        <v>2284</v>
      </c>
      <c r="X1159" s="21" t="s">
        <v>218</v>
      </c>
      <c r="Y1159" s="2" t="str" cm="1">
        <f t="array" ref="Y1159">_xlfn.IFS(X1159="yellow",Z1159,X1159="white",Z1159,X1159="grey",Z1159,X1159="green","",X1159&lt;&gt;"green",Z1159)</f>
        <v/>
      </c>
      <c r="Z1159" s="2">
        <v>1145</v>
      </c>
      <c r="AA1159" s="2">
        <v>2</v>
      </c>
      <c r="AB1159" s="2">
        <v>1</v>
      </c>
      <c r="AC1159" s="3"/>
    </row>
    <row r="1160" spans="15:29" ht="15.75" customHeight="1" x14ac:dyDescent="0.25">
      <c r="O1160" s="3"/>
      <c r="V1160" s="3"/>
      <c r="W1160" s="23" t="s">
        <v>2286</v>
      </c>
      <c r="X1160" s="21" t="s">
        <v>218</v>
      </c>
      <c r="Y1160" s="2" t="str" cm="1">
        <f t="array" ref="Y1160">_xlfn.IFS(X1160="yellow",Z1160,X1160="white",Z1160,X1160="grey",Z1160,X1160="green","",X1160&lt;&gt;"green",Z1160)</f>
        <v/>
      </c>
      <c r="Z1160" s="2">
        <v>1146</v>
      </c>
      <c r="AA1160" s="2">
        <v>2</v>
      </c>
      <c r="AB1160" s="2">
        <v>1</v>
      </c>
      <c r="AC1160" s="3"/>
    </row>
    <row r="1161" spans="15:29" ht="15.75" customHeight="1" x14ac:dyDescent="0.25">
      <c r="O1161" s="3"/>
      <c r="V1161" s="3"/>
      <c r="W1161" s="23" t="s">
        <v>2288</v>
      </c>
      <c r="X1161" s="21" t="s">
        <v>218</v>
      </c>
      <c r="Y1161" s="2" t="str" cm="1">
        <f t="array" ref="Y1161">_xlfn.IFS(X1161="yellow",Z1161,X1161="white",Z1161,X1161="grey",Z1161,X1161="green","",X1161&lt;&gt;"green",Z1161)</f>
        <v/>
      </c>
      <c r="Z1161" s="2">
        <v>1147</v>
      </c>
      <c r="AA1161" s="2">
        <v>2</v>
      </c>
      <c r="AB1161" s="2">
        <v>1</v>
      </c>
      <c r="AC1161" s="3"/>
    </row>
    <row r="1162" spans="15:29" ht="15.75" customHeight="1" x14ac:dyDescent="0.25">
      <c r="O1162" s="3"/>
      <c r="V1162" s="3"/>
      <c r="W1162" s="23" t="s">
        <v>2290</v>
      </c>
      <c r="X1162" s="21" t="s">
        <v>218</v>
      </c>
      <c r="Y1162" s="2" t="str" cm="1">
        <f t="array" ref="Y1162">_xlfn.IFS(X1162="yellow",Z1162,X1162="white",Z1162,X1162="grey",Z1162,X1162="green","",X1162&lt;&gt;"green",Z1162)</f>
        <v/>
      </c>
      <c r="Z1162" s="2">
        <v>1148</v>
      </c>
      <c r="AA1162" s="2">
        <v>2</v>
      </c>
      <c r="AB1162" s="2">
        <v>1</v>
      </c>
      <c r="AC1162" s="3"/>
    </row>
    <row r="1163" spans="15:29" ht="15.75" customHeight="1" x14ac:dyDescent="0.25">
      <c r="O1163" s="3"/>
      <c r="V1163" s="3"/>
      <c r="W1163" s="23" t="s">
        <v>2292</v>
      </c>
      <c r="X1163" s="21" t="s">
        <v>218</v>
      </c>
      <c r="Y1163" s="2" t="str" cm="1">
        <f t="array" ref="Y1163">_xlfn.IFS(X1163="yellow",Z1163,X1163="white",Z1163,X1163="grey",Z1163,X1163="green","",X1163&lt;&gt;"green",Z1163)</f>
        <v/>
      </c>
      <c r="Z1163" s="2">
        <v>1149</v>
      </c>
      <c r="AA1163" s="2">
        <v>2</v>
      </c>
      <c r="AB1163" s="2">
        <v>1</v>
      </c>
      <c r="AC1163" s="3"/>
    </row>
    <row r="1164" spans="15:29" ht="15.75" customHeight="1" x14ac:dyDescent="0.25">
      <c r="O1164" s="3"/>
      <c r="V1164" s="3"/>
      <c r="W1164" s="23" t="s">
        <v>2294</v>
      </c>
      <c r="X1164" s="21" t="s">
        <v>218</v>
      </c>
      <c r="Y1164" s="2" t="str" cm="1">
        <f t="array" ref="Y1164">_xlfn.IFS(X1164="yellow",Z1164,X1164="white",Z1164,X1164="grey",Z1164,X1164="green","",X1164&lt;&gt;"green",Z1164)</f>
        <v/>
      </c>
      <c r="Z1164" s="2">
        <v>1150</v>
      </c>
      <c r="AA1164" s="2">
        <v>2</v>
      </c>
      <c r="AB1164" s="2">
        <v>1</v>
      </c>
      <c r="AC1164" s="3"/>
    </row>
    <row r="1165" spans="15:29" ht="15.75" customHeight="1" x14ac:dyDescent="0.25">
      <c r="O1165" s="3"/>
      <c r="V1165" s="3"/>
      <c r="W1165" s="23" t="s">
        <v>2296</v>
      </c>
      <c r="X1165" s="21" t="s">
        <v>218</v>
      </c>
      <c r="Y1165" s="2" t="str" cm="1">
        <f t="array" ref="Y1165">_xlfn.IFS(X1165="yellow",Z1165,X1165="white",Z1165,X1165="grey",Z1165,X1165="green","",X1165&lt;&gt;"green",Z1165)</f>
        <v/>
      </c>
      <c r="Z1165" s="2">
        <v>1151</v>
      </c>
      <c r="AA1165" s="2">
        <v>2</v>
      </c>
      <c r="AB1165" s="2">
        <v>1</v>
      </c>
      <c r="AC1165" s="3"/>
    </row>
    <row r="1166" spans="15:29" ht="15.75" customHeight="1" x14ac:dyDescent="0.25">
      <c r="O1166" s="3"/>
      <c r="V1166" s="3"/>
      <c r="W1166" s="23" t="s">
        <v>2298</v>
      </c>
      <c r="X1166" s="21" t="s">
        <v>218</v>
      </c>
      <c r="Y1166" s="2" t="str" cm="1">
        <f t="array" ref="Y1166">_xlfn.IFS(X1166="yellow",Z1166,X1166="white",Z1166,X1166="grey",Z1166,X1166="green","",X1166&lt;&gt;"green",Z1166)</f>
        <v/>
      </c>
      <c r="Z1166" s="2">
        <v>1152</v>
      </c>
      <c r="AA1166" s="2">
        <v>2</v>
      </c>
      <c r="AB1166" s="2">
        <v>1</v>
      </c>
      <c r="AC1166" s="3"/>
    </row>
    <row r="1167" spans="15:29" ht="15.75" customHeight="1" x14ac:dyDescent="0.25">
      <c r="O1167" s="3"/>
      <c r="V1167" s="3"/>
      <c r="W1167" s="23" t="s">
        <v>2300</v>
      </c>
      <c r="X1167" s="21" t="s">
        <v>218</v>
      </c>
      <c r="Y1167" s="2" t="str" cm="1">
        <f t="array" ref="Y1167">_xlfn.IFS(X1167="yellow",Z1167,X1167="white",Z1167,X1167="grey",Z1167,X1167="green","",X1167&lt;&gt;"green",Z1167)</f>
        <v/>
      </c>
      <c r="Z1167" s="2">
        <v>1153</v>
      </c>
      <c r="AA1167" s="2">
        <v>2</v>
      </c>
      <c r="AB1167" s="2">
        <v>1</v>
      </c>
      <c r="AC1167" s="3"/>
    </row>
    <row r="1168" spans="15:29" ht="15.75" customHeight="1" x14ac:dyDescent="0.25">
      <c r="O1168" s="3"/>
      <c r="V1168" s="3"/>
      <c r="W1168" s="23" t="s">
        <v>2302</v>
      </c>
      <c r="X1168" s="21" t="s">
        <v>218</v>
      </c>
      <c r="Y1168" s="2" t="str" cm="1">
        <f t="array" ref="Y1168">_xlfn.IFS(X1168="yellow",Z1168,X1168="white",Z1168,X1168="grey",Z1168,X1168="green","",X1168&lt;&gt;"green",Z1168)</f>
        <v/>
      </c>
      <c r="Z1168" s="2">
        <v>1154</v>
      </c>
      <c r="AA1168" s="2">
        <v>2</v>
      </c>
      <c r="AB1168" s="2">
        <v>1</v>
      </c>
      <c r="AC1168" s="3"/>
    </row>
    <row r="1169" spans="15:29" ht="15.75" customHeight="1" x14ac:dyDescent="0.25">
      <c r="O1169" s="3"/>
      <c r="V1169" s="3"/>
      <c r="W1169" s="23" t="s">
        <v>2304</v>
      </c>
      <c r="X1169" s="21" t="s">
        <v>218</v>
      </c>
      <c r="Y1169" s="2" t="str" cm="1">
        <f t="array" ref="Y1169">_xlfn.IFS(X1169="yellow",Z1169,X1169="white",Z1169,X1169="grey",Z1169,X1169="green","",X1169&lt;&gt;"green",Z1169)</f>
        <v/>
      </c>
      <c r="Z1169" s="2">
        <v>1155</v>
      </c>
      <c r="AA1169" s="2">
        <v>2</v>
      </c>
      <c r="AB1169" s="2">
        <v>1</v>
      </c>
      <c r="AC1169" s="3"/>
    </row>
    <row r="1170" spans="15:29" ht="15.75" customHeight="1" x14ac:dyDescent="0.25">
      <c r="O1170" s="3"/>
      <c r="V1170" s="3"/>
      <c r="W1170" s="23" t="s">
        <v>2306</v>
      </c>
      <c r="X1170" s="21" t="s">
        <v>218</v>
      </c>
      <c r="Y1170" s="2" t="str" cm="1">
        <f t="array" ref="Y1170">_xlfn.IFS(X1170="yellow",Z1170,X1170="white",Z1170,X1170="grey",Z1170,X1170="green","",X1170&lt;&gt;"green",Z1170)</f>
        <v/>
      </c>
      <c r="Z1170" s="2">
        <v>1156</v>
      </c>
      <c r="AA1170" s="2">
        <v>2</v>
      </c>
      <c r="AB1170" s="2">
        <v>1</v>
      </c>
      <c r="AC1170" s="3"/>
    </row>
    <row r="1171" spans="15:29" ht="15.75" customHeight="1" x14ac:dyDescent="0.25">
      <c r="O1171" s="3"/>
      <c r="V1171" s="3"/>
      <c r="W1171" s="23" t="s">
        <v>2308</v>
      </c>
      <c r="X1171" s="21" t="s">
        <v>218</v>
      </c>
      <c r="Y1171" s="2" t="str" cm="1">
        <f t="array" ref="Y1171">_xlfn.IFS(X1171="yellow",Z1171,X1171="white",Z1171,X1171="grey",Z1171,X1171="green","",X1171&lt;&gt;"green",Z1171)</f>
        <v/>
      </c>
      <c r="Z1171" s="2">
        <v>1157</v>
      </c>
      <c r="AA1171" s="2">
        <v>2</v>
      </c>
      <c r="AB1171" s="2">
        <v>1</v>
      </c>
      <c r="AC1171" s="3"/>
    </row>
    <row r="1172" spans="15:29" ht="15.75" customHeight="1" x14ac:dyDescent="0.25">
      <c r="O1172" s="3"/>
      <c r="V1172" s="3"/>
      <c r="W1172" s="23" t="s">
        <v>2310</v>
      </c>
      <c r="X1172" s="21" t="s">
        <v>218</v>
      </c>
      <c r="Y1172" s="2" t="str" cm="1">
        <f t="array" ref="Y1172">_xlfn.IFS(X1172="yellow",Z1172,X1172="white",Z1172,X1172="grey",Z1172,X1172="green","",X1172&lt;&gt;"green",Z1172)</f>
        <v/>
      </c>
      <c r="Z1172" s="2">
        <v>1158</v>
      </c>
      <c r="AA1172" s="2">
        <v>2</v>
      </c>
      <c r="AB1172" s="2">
        <v>1</v>
      </c>
      <c r="AC1172" s="3"/>
    </row>
    <row r="1173" spans="15:29" ht="15.75" customHeight="1" x14ac:dyDescent="0.25">
      <c r="O1173" s="3"/>
      <c r="V1173" s="3"/>
      <c r="W1173" s="23" t="s">
        <v>2312</v>
      </c>
      <c r="X1173" s="21" t="s">
        <v>218</v>
      </c>
      <c r="Y1173" s="2" t="str" cm="1">
        <f t="array" ref="Y1173">_xlfn.IFS(X1173="yellow",Z1173,X1173="white",Z1173,X1173="grey",Z1173,X1173="green","",X1173&lt;&gt;"green",Z1173)</f>
        <v/>
      </c>
      <c r="Z1173" s="2">
        <v>1159</v>
      </c>
      <c r="AA1173" s="2">
        <v>2</v>
      </c>
      <c r="AB1173" s="2">
        <v>1</v>
      </c>
      <c r="AC1173" s="3"/>
    </row>
    <row r="1174" spans="15:29" ht="15.75" customHeight="1" x14ac:dyDescent="0.25">
      <c r="O1174" s="3"/>
      <c r="V1174" s="3"/>
      <c r="W1174" s="23" t="s">
        <v>2314</v>
      </c>
      <c r="X1174" s="21" t="s">
        <v>218</v>
      </c>
      <c r="Y1174" s="2" t="str" cm="1">
        <f t="array" ref="Y1174">_xlfn.IFS(X1174="yellow",Z1174,X1174="white",Z1174,X1174="grey",Z1174,X1174="green","",X1174&lt;&gt;"green",Z1174)</f>
        <v/>
      </c>
      <c r="Z1174" s="2">
        <v>1160</v>
      </c>
      <c r="AA1174" s="2">
        <v>2</v>
      </c>
      <c r="AB1174" s="2">
        <v>1</v>
      </c>
      <c r="AC1174" s="3"/>
    </row>
    <row r="1175" spans="15:29" ht="15.75" customHeight="1" x14ac:dyDescent="0.25">
      <c r="O1175" s="3"/>
      <c r="V1175" s="3"/>
      <c r="W1175" s="23" t="s">
        <v>2316</v>
      </c>
      <c r="X1175" s="21" t="s">
        <v>218</v>
      </c>
      <c r="Y1175" s="2" t="str" cm="1">
        <f t="array" ref="Y1175">_xlfn.IFS(X1175="yellow",Z1175,X1175="white",Z1175,X1175="grey",Z1175,X1175="green","",X1175&lt;&gt;"green",Z1175)</f>
        <v/>
      </c>
      <c r="Z1175" s="2">
        <v>1161</v>
      </c>
      <c r="AA1175" s="2">
        <v>2</v>
      </c>
      <c r="AB1175" s="2">
        <v>1</v>
      </c>
      <c r="AC1175" s="3"/>
    </row>
    <row r="1176" spans="15:29" ht="15.75" customHeight="1" x14ac:dyDescent="0.25">
      <c r="O1176" s="3"/>
      <c r="V1176" s="3"/>
      <c r="W1176" s="23" t="s">
        <v>2318</v>
      </c>
      <c r="X1176" s="21" t="s">
        <v>218</v>
      </c>
      <c r="Y1176" s="2" t="str" cm="1">
        <f t="array" ref="Y1176">_xlfn.IFS(X1176="yellow",Z1176,X1176="white",Z1176,X1176="grey",Z1176,X1176="green","",X1176&lt;&gt;"green",Z1176)</f>
        <v/>
      </c>
      <c r="Z1176" s="2">
        <v>1162</v>
      </c>
      <c r="AA1176" s="2">
        <v>2</v>
      </c>
      <c r="AB1176" s="2">
        <v>1</v>
      </c>
      <c r="AC1176" s="3"/>
    </row>
    <row r="1177" spans="15:29" ht="15.75" customHeight="1" x14ac:dyDescent="0.25">
      <c r="O1177" s="3"/>
      <c r="V1177" s="3"/>
      <c r="W1177" s="23" t="s">
        <v>2320</v>
      </c>
      <c r="X1177" s="21" t="s">
        <v>218</v>
      </c>
      <c r="Y1177" s="2" t="str" cm="1">
        <f t="array" ref="Y1177">_xlfn.IFS(X1177="yellow",Z1177,X1177="white",Z1177,X1177="grey",Z1177,X1177="green","",X1177&lt;&gt;"green",Z1177)</f>
        <v/>
      </c>
      <c r="Z1177" s="2">
        <v>1163</v>
      </c>
      <c r="AA1177" s="2">
        <v>2</v>
      </c>
      <c r="AB1177" s="2">
        <v>1</v>
      </c>
      <c r="AC1177" s="3"/>
    </row>
    <row r="1178" spans="15:29" ht="15.75" customHeight="1" x14ac:dyDescent="0.25">
      <c r="O1178" s="3"/>
      <c r="V1178" s="3"/>
      <c r="W1178" s="23" t="s">
        <v>2322</v>
      </c>
      <c r="X1178" s="21" t="s">
        <v>218</v>
      </c>
      <c r="Y1178" s="2" t="str" cm="1">
        <f t="array" ref="Y1178">_xlfn.IFS(X1178="yellow",Z1178,X1178="white",Z1178,X1178="grey",Z1178,X1178="green","",X1178&lt;&gt;"green",Z1178)</f>
        <v/>
      </c>
      <c r="Z1178" s="2">
        <v>1164</v>
      </c>
      <c r="AA1178" s="2">
        <v>2</v>
      </c>
      <c r="AB1178" s="2">
        <v>1</v>
      </c>
      <c r="AC1178" s="3"/>
    </row>
    <row r="1179" spans="15:29" ht="15.75" customHeight="1" x14ac:dyDescent="0.25">
      <c r="O1179" s="3"/>
      <c r="V1179" s="3"/>
      <c r="W1179" s="23" t="s">
        <v>2324</v>
      </c>
      <c r="X1179" s="21" t="s">
        <v>218</v>
      </c>
      <c r="Y1179" s="2" t="str" cm="1">
        <f t="array" ref="Y1179">_xlfn.IFS(X1179="yellow",Z1179,X1179="white",Z1179,X1179="grey",Z1179,X1179="green","",X1179&lt;&gt;"green",Z1179)</f>
        <v/>
      </c>
      <c r="Z1179" s="2">
        <v>1165</v>
      </c>
      <c r="AA1179" s="2">
        <v>2</v>
      </c>
      <c r="AB1179" s="2">
        <v>1</v>
      </c>
      <c r="AC1179" s="3"/>
    </row>
    <row r="1180" spans="15:29" ht="15.75" customHeight="1" x14ac:dyDescent="0.25">
      <c r="O1180" s="3"/>
      <c r="V1180" s="3"/>
      <c r="W1180" s="23" t="s">
        <v>2326</v>
      </c>
      <c r="X1180" s="21" t="s">
        <v>218</v>
      </c>
      <c r="Y1180" s="2" t="str" cm="1">
        <f t="array" ref="Y1180">_xlfn.IFS(X1180="yellow",Z1180,X1180="white",Z1180,X1180="grey",Z1180,X1180="green","",X1180&lt;&gt;"green",Z1180)</f>
        <v/>
      </c>
      <c r="Z1180" s="2">
        <v>1166</v>
      </c>
      <c r="AA1180" s="2">
        <v>2</v>
      </c>
      <c r="AB1180" s="2">
        <v>1</v>
      </c>
      <c r="AC1180" s="3"/>
    </row>
    <row r="1181" spans="15:29" ht="15.75" customHeight="1" x14ac:dyDescent="0.25">
      <c r="O1181" s="3"/>
      <c r="V1181" s="3" t="s">
        <v>214</v>
      </c>
      <c r="W1181" s="22" t="s">
        <v>2829</v>
      </c>
      <c r="X1181" s="12" t="s">
        <v>216</v>
      </c>
      <c r="Y1181" s="2" cm="1">
        <f t="array" ref="Y1181">_xlfn.IFS(X1181="yellow",Z1181,X1181="white",Z1181,X1181="grey",Z1181,X1181="green","",X1181&lt;&gt;"green",Z1181)</f>
        <v>1167</v>
      </c>
      <c r="Z1181" s="2">
        <v>1167</v>
      </c>
      <c r="AA1181" s="2">
        <v>2</v>
      </c>
      <c r="AB1181" s="2">
        <v>1</v>
      </c>
      <c r="AC1181" s="3"/>
    </row>
    <row r="1182" spans="15:29" ht="15.75" customHeight="1" x14ac:dyDescent="0.25">
      <c r="O1182" s="3"/>
      <c r="V1182" s="3" t="s">
        <v>214</v>
      </c>
      <c r="W1182" s="22" t="s">
        <v>2830</v>
      </c>
      <c r="X1182" s="12" t="s">
        <v>216</v>
      </c>
      <c r="Y1182" s="2" cm="1">
        <f t="array" ref="Y1182">_xlfn.IFS(X1182="yellow",Z1182,X1182="white",Z1182,X1182="grey",Z1182,X1182="green","",X1182&lt;&gt;"green",Z1182)</f>
        <v>1168</v>
      </c>
      <c r="Z1182" s="2">
        <v>1168</v>
      </c>
      <c r="AA1182" s="2">
        <v>2</v>
      </c>
      <c r="AB1182" s="2">
        <v>1</v>
      </c>
      <c r="AC1182" s="3"/>
    </row>
    <row r="1183" spans="15:29" ht="15.75" customHeight="1" x14ac:dyDescent="0.25">
      <c r="O1183" s="3"/>
      <c r="V1183" s="3"/>
      <c r="W1183" s="2" t="s">
        <v>2831</v>
      </c>
      <c r="X1183" s="2" t="s">
        <v>266</v>
      </c>
      <c r="Y1183" s="2" cm="1">
        <f t="array" ref="Y1183">_xlfn.IFS(X1183="yellow",Z1183,X1183="white",Z1183,X1183="grey",Z1183,X1183="green","",X1183&lt;&gt;"green",Z1183)</f>
        <v>1169</v>
      </c>
      <c r="Z1183" s="2">
        <v>1169</v>
      </c>
      <c r="AA1183" s="2">
        <v>2</v>
      </c>
      <c r="AB1183" s="2">
        <v>1</v>
      </c>
      <c r="AC1183" s="3"/>
    </row>
    <row r="1184" spans="15:29" ht="15.75" customHeight="1" x14ac:dyDescent="0.25">
      <c r="O1184" s="3"/>
      <c r="V1184" s="3"/>
      <c r="W1184" s="2" t="s">
        <v>2832</v>
      </c>
      <c r="X1184" s="2" t="s">
        <v>266</v>
      </c>
      <c r="Y1184" s="2" cm="1">
        <f t="array" ref="Y1184">_xlfn.IFS(X1184="yellow",Z1184,X1184="white",Z1184,X1184="grey",Z1184,X1184="green","",X1184&lt;&gt;"green",Z1184)</f>
        <v>1170</v>
      </c>
      <c r="Z1184" s="2">
        <v>1170</v>
      </c>
      <c r="AA1184" s="2">
        <v>2</v>
      </c>
      <c r="AB1184" s="2">
        <v>1</v>
      </c>
      <c r="AC1184" s="3"/>
    </row>
    <row r="1185" spans="15:29" ht="15.75" customHeight="1" x14ac:dyDescent="0.25">
      <c r="O1185" s="3"/>
      <c r="V1185" s="3"/>
      <c r="W1185" s="2" t="s">
        <v>2833</v>
      </c>
      <c r="X1185" s="2" t="s">
        <v>266</v>
      </c>
      <c r="Y1185" s="2" cm="1">
        <f t="array" ref="Y1185">_xlfn.IFS(X1185="yellow",Z1185,X1185="white",Z1185,X1185="grey",Z1185,X1185="green","",X1185&lt;&gt;"green",Z1185)</f>
        <v>1171</v>
      </c>
      <c r="Z1185" s="2">
        <v>1171</v>
      </c>
      <c r="AA1185" s="2">
        <v>2</v>
      </c>
      <c r="AB1185" s="2">
        <v>1</v>
      </c>
      <c r="AC1185" s="3"/>
    </row>
    <row r="1186" spans="15:29" ht="15.75" customHeight="1" x14ac:dyDescent="0.25">
      <c r="O1186" s="3"/>
      <c r="V1186" s="3"/>
      <c r="W1186" s="2" t="s">
        <v>2834</v>
      </c>
      <c r="X1186" s="2" t="s">
        <v>266</v>
      </c>
      <c r="Y1186" s="2" cm="1">
        <f t="array" ref="Y1186">_xlfn.IFS(X1186="yellow",Z1186,X1186="white",Z1186,X1186="grey",Z1186,X1186="green","",X1186&lt;&gt;"green",Z1186)</f>
        <v>1172</v>
      </c>
      <c r="Z1186" s="2">
        <v>1172</v>
      </c>
      <c r="AA1186" s="2">
        <v>2</v>
      </c>
      <c r="AB1186" s="2">
        <v>1</v>
      </c>
      <c r="AC1186" s="3"/>
    </row>
    <row r="1187" spans="15:29" ht="15.75" customHeight="1" x14ac:dyDescent="0.25">
      <c r="O1187" s="3"/>
      <c r="V1187" s="3"/>
      <c r="W1187" s="2" t="s">
        <v>2835</v>
      </c>
      <c r="X1187" s="2" t="s">
        <v>266</v>
      </c>
      <c r="Y1187" s="2" cm="1">
        <f t="array" ref="Y1187">_xlfn.IFS(X1187="yellow",Z1187,X1187="white",Z1187,X1187="grey",Z1187,X1187="green","",X1187&lt;&gt;"green",Z1187)</f>
        <v>1173</v>
      </c>
      <c r="Z1187" s="2">
        <v>1173</v>
      </c>
      <c r="AA1187" s="2">
        <v>2</v>
      </c>
      <c r="AB1187" s="2">
        <v>1</v>
      </c>
      <c r="AC1187" s="3"/>
    </row>
    <row r="1188" spans="15:29" ht="15.75" customHeight="1" x14ac:dyDescent="0.25">
      <c r="O1188" s="3"/>
      <c r="V1188" s="3"/>
      <c r="W1188" s="2" t="s">
        <v>2836</v>
      </c>
      <c r="X1188" s="2" t="s">
        <v>266</v>
      </c>
      <c r="Y1188" s="2" cm="1">
        <f t="array" ref="Y1188">_xlfn.IFS(X1188="yellow",Z1188,X1188="white",Z1188,X1188="grey",Z1188,X1188="green","",X1188&lt;&gt;"green",Z1188)</f>
        <v>1174</v>
      </c>
      <c r="Z1188" s="2">
        <v>1174</v>
      </c>
      <c r="AA1188" s="2">
        <v>2</v>
      </c>
      <c r="AB1188" s="2">
        <v>1</v>
      </c>
      <c r="AC1188" s="3"/>
    </row>
    <row r="1189" spans="15:29" ht="15.75" customHeight="1" x14ac:dyDescent="0.25">
      <c r="O1189" s="3"/>
      <c r="V1189" s="3"/>
      <c r="W1189" s="2" t="s">
        <v>2837</v>
      </c>
      <c r="X1189" s="2" t="s">
        <v>266</v>
      </c>
      <c r="Y1189" s="2" cm="1">
        <f t="array" ref="Y1189">_xlfn.IFS(X1189="yellow",Z1189,X1189="white",Z1189,X1189="grey",Z1189,X1189="green","",X1189&lt;&gt;"green",Z1189)</f>
        <v>1175</v>
      </c>
      <c r="Z1189" s="2">
        <v>1175</v>
      </c>
      <c r="AA1189" s="2">
        <v>2</v>
      </c>
      <c r="AB1189" s="2">
        <v>1</v>
      </c>
      <c r="AC1189" s="3"/>
    </row>
    <row r="1190" spans="15:29" ht="15.75" customHeight="1" x14ac:dyDescent="0.25">
      <c r="O1190" s="3"/>
      <c r="V1190" s="3"/>
      <c r="W1190" s="2" t="s">
        <v>2838</v>
      </c>
      <c r="X1190" s="2" t="s">
        <v>266</v>
      </c>
      <c r="Y1190" s="2" cm="1">
        <f t="array" ref="Y1190">_xlfn.IFS(X1190="yellow",Z1190,X1190="white",Z1190,X1190="grey",Z1190,X1190="green","",X1190&lt;&gt;"green",Z1190)</f>
        <v>1176</v>
      </c>
      <c r="Z1190" s="2">
        <v>1176</v>
      </c>
      <c r="AA1190" s="2">
        <v>2</v>
      </c>
      <c r="AB1190" s="2">
        <v>1</v>
      </c>
      <c r="AC1190" s="3"/>
    </row>
    <row r="1191" spans="15:29" ht="15.75" customHeight="1" x14ac:dyDescent="0.25">
      <c r="O1191" s="3"/>
      <c r="V1191" s="3"/>
      <c r="W1191" s="2" t="s">
        <v>2839</v>
      </c>
      <c r="X1191" s="2" t="s">
        <v>266</v>
      </c>
      <c r="Y1191" s="2" cm="1">
        <f t="array" ref="Y1191">_xlfn.IFS(X1191="yellow",Z1191,X1191="white",Z1191,X1191="grey",Z1191,X1191="green","",X1191&lt;&gt;"green",Z1191)</f>
        <v>1177</v>
      </c>
      <c r="Z1191" s="2">
        <v>1177</v>
      </c>
      <c r="AA1191" s="2">
        <v>2</v>
      </c>
      <c r="AB1191" s="2">
        <v>1</v>
      </c>
      <c r="AC1191" s="3"/>
    </row>
    <row r="1192" spans="15:29" ht="15.75" customHeight="1" x14ac:dyDescent="0.25">
      <c r="O1192" s="3"/>
      <c r="V1192" s="3"/>
      <c r="W1192" s="2" t="s">
        <v>2840</v>
      </c>
      <c r="X1192" s="2" t="s">
        <v>266</v>
      </c>
      <c r="Y1192" s="2" cm="1">
        <f t="array" ref="Y1192">_xlfn.IFS(X1192="yellow",Z1192,X1192="white",Z1192,X1192="grey",Z1192,X1192="green","",X1192&lt;&gt;"green",Z1192)</f>
        <v>1178</v>
      </c>
      <c r="Z1192" s="2">
        <v>1178</v>
      </c>
      <c r="AA1192" s="2">
        <v>2</v>
      </c>
      <c r="AB1192" s="2">
        <v>1</v>
      </c>
      <c r="AC1192" s="3"/>
    </row>
    <row r="1193" spans="15:29" ht="15.75" customHeight="1" x14ac:dyDescent="0.25">
      <c r="O1193" s="3"/>
      <c r="V1193" s="3"/>
      <c r="W1193" s="2" t="s">
        <v>2841</v>
      </c>
      <c r="X1193" s="2" t="s">
        <v>266</v>
      </c>
      <c r="Y1193" s="2" cm="1">
        <f t="array" ref="Y1193">_xlfn.IFS(X1193="yellow",Z1193,X1193="white",Z1193,X1193="grey",Z1193,X1193="green","",X1193&lt;&gt;"green",Z1193)</f>
        <v>1179</v>
      </c>
      <c r="Z1193" s="2">
        <v>1179</v>
      </c>
      <c r="AA1193" s="2">
        <v>2</v>
      </c>
      <c r="AB1193" s="2">
        <v>1</v>
      </c>
      <c r="AC1193" s="3"/>
    </row>
    <row r="1194" spans="15:29" ht="15.75" customHeight="1" x14ac:dyDescent="0.25">
      <c r="O1194" s="3"/>
      <c r="V1194" s="3"/>
      <c r="W1194" s="2" t="s">
        <v>2842</v>
      </c>
      <c r="X1194" s="2" t="s">
        <v>266</v>
      </c>
      <c r="Y1194" s="2" cm="1">
        <f t="array" ref="Y1194">_xlfn.IFS(X1194="yellow",Z1194,X1194="white",Z1194,X1194="grey",Z1194,X1194="green","",X1194&lt;&gt;"green",Z1194)</f>
        <v>1180</v>
      </c>
      <c r="Z1194" s="2">
        <v>1180</v>
      </c>
      <c r="AA1194" s="2">
        <v>2</v>
      </c>
      <c r="AB1194" s="2">
        <v>1</v>
      </c>
      <c r="AC1194" s="3"/>
    </row>
    <row r="1195" spans="15:29" ht="15.75" customHeight="1" x14ac:dyDescent="0.25">
      <c r="O1195" s="3"/>
      <c r="V1195" s="3"/>
      <c r="W1195" s="2" t="s">
        <v>2843</v>
      </c>
      <c r="X1195" s="2" t="s">
        <v>266</v>
      </c>
      <c r="Y1195" s="2" cm="1">
        <f t="array" ref="Y1195">_xlfn.IFS(X1195="yellow",Z1195,X1195="white",Z1195,X1195="grey",Z1195,X1195="green","",X1195&lt;&gt;"green",Z1195)</f>
        <v>1181</v>
      </c>
      <c r="Z1195" s="2">
        <v>1181</v>
      </c>
      <c r="AA1195" s="2">
        <v>2</v>
      </c>
      <c r="AB1195" s="2">
        <v>1</v>
      </c>
      <c r="AC1195" s="3"/>
    </row>
    <row r="1196" spans="15:29" ht="15.75" customHeight="1" x14ac:dyDescent="0.25">
      <c r="O1196" s="3"/>
      <c r="V1196" s="3"/>
      <c r="W1196" s="2" t="s">
        <v>2844</v>
      </c>
      <c r="X1196" s="2" t="s">
        <v>266</v>
      </c>
      <c r="Y1196" s="2" cm="1">
        <f t="array" ref="Y1196">_xlfn.IFS(X1196="yellow",Z1196,X1196="white",Z1196,X1196="grey",Z1196,X1196="green","",X1196&lt;&gt;"green",Z1196)</f>
        <v>1182</v>
      </c>
      <c r="Z1196" s="2">
        <v>1182</v>
      </c>
      <c r="AA1196" s="2">
        <v>2</v>
      </c>
      <c r="AB1196" s="2">
        <v>1</v>
      </c>
      <c r="AC1196" s="3"/>
    </row>
    <row r="1197" spans="15:29" ht="15.75" customHeight="1" x14ac:dyDescent="0.25">
      <c r="O1197" s="3"/>
      <c r="V1197" s="3"/>
      <c r="W1197" s="2" t="s">
        <v>2845</v>
      </c>
      <c r="X1197" s="2" t="s">
        <v>266</v>
      </c>
      <c r="Y1197" s="2" cm="1">
        <f t="array" ref="Y1197">_xlfn.IFS(X1197="yellow",Z1197,X1197="white",Z1197,X1197="grey",Z1197,X1197="green","",X1197&lt;&gt;"green",Z1197)</f>
        <v>1183</v>
      </c>
      <c r="Z1197" s="2">
        <v>1183</v>
      </c>
      <c r="AA1197" s="2">
        <v>2</v>
      </c>
      <c r="AB1197" s="2">
        <v>1</v>
      </c>
      <c r="AC1197" s="3"/>
    </row>
    <row r="1198" spans="15:29" ht="15.75" customHeight="1" x14ac:dyDescent="0.25">
      <c r="O1198" s="3"/>
      <c r="V1198" s="3"/>
      <c r="W1198" s="2" t="s">
        <v>2846</v>
      </c>
      <c r="X1198" s="2" t="s">
        <v>266</v>
      </c>
      <c r="Y1198" s="2" cm="1">
        <f t="array" ref="Y1198">_xlfn.IFS(X1198="yellow",Z1198,X1198="white",Z1198,X1198="grey",Z1198,X1198="green","",X1198&lt;&gt;"green",Z1198)</f>
        <v>1184</v>
      </c>
      <c r="Z1198" s="2">
        <v>1184</v>
      </c>
      <c r="AA1198" s="2">
        <v>2</v>
      </c>
      <c r="AB1198" s="2">
        <v>1</v>
      </c>
      <c r="AC1198" s="3"/>
    </row>
    <row r="1199" spans="15:29" ht="15.75" customHeight="1" x14ac:dyDescent="0.25">
      <c r="O1199" s="3"/>
      <c r="V1199" s="3"/>
      <c r="W1199" s="2" t="s">
        <v>2847</v>
      </c>
      <c r="X1199" s="2" t="s">
        <v>266</v>
      </c>
      <c r="Y1199" s="2" cm="1">
        <f t="array" ref="Y1199">_xlfn.IFS(X1199="yellow",Z1199,X1199="white",Z1199,X1199="grey",Z1199,X1199="green","",X1199&lt;&gt;"green",Z1199)</f>
        <v>1185</v>
      </c>
      <c r="Z1199" s="2">
        <v>1185</v>
      </c>
      <c r="AA1199" s="2">
        <v>2</v>
      </c>
      <c r="AB1199" s="2">
        <v>1</v>
      </c>
      <c r="AC1199" s="3"/>
    </row>
    <row r="1200" spans="15:29" ht="15.75" customHeight="1" x14ac:dyDescent="0.25">
      <c r="O1200" s="3"/>
      <c r="V1200" s="3"/>
      <c r="W1200" s="2" t="s">
        <v>2848</v>
      </c>
      <c r="X1200" s="2" t="s">
        <v>266</v>
      </c>
      <c r="Y1200" s="2" cm="1">
        <f t="array" ref="Y1200">_xlfn.IFS(X1200="yellow",Z1200,X1200="white",Z1200,X1200="grey",Z1200,X1200="green","",X1200&lt;&gt;"green",Z1200)</f>
        <v>1186</v>
      </c>
      <c r="Z1200" s="2">
        <v>1186</v>
      </c>
      <c r="AA1200" s="2">
        <v>2</v>
      </c>
      <c r="AB1200" s="2">
        <v>1</v>
      </c>
      <c r="AC1200" s="3"/>
    </row>
    <row r="1201" spans="15:29" ht="15.75" customHeight="1" x14ac:dyDescent="0.25">
      <c r="O1201" s="3"/>
      <c r="V1201" s="3"/>
      <c r="W1201" s="2" t="s">
        <v>2849</v>
      </c>
      <c r="X1201" s="2" t="s">
        <v>266</v>
      </c>
      <c r="Y1201" s="2" cm="1">
        <f t="array" ref="Y1201">_xlfn.IFS(X1201="yellow",Z1201,X1201="white",Z1201,X1201="grey",Z1201,X1201="green","",X1201&lt;&gt;"green",Z1201)</f>
        <v>1187</v>
      </c>
      <c r="Z1201" s="2">
        <v>1187</v>
      </c>
      <c r="AA1201" s="2">
        <v>2</v>
      </c>
      <c r="AB1201" s="2">
        <v>1</v>
      </c>
      <c r="AC1201" s="3"/>
    </row>
    <row r="1202" spans="15:29" ht="15.75" customHeight="1" x14ac:dyDescent="0.25">
      <c r="O1202" s="3"/>
      <c r="V1202" s="3"/>
      <c r="W1202" s="2" t="s">
        <v>2850</v>
      </c>
      <c r="X1202" s="2" t="s">
        <v>266</v>
      </c>
      <c r="Y1202" s="2" cm="1">
        <f t="array" ref="Y1202">_xlfn.IFS(X1202="yellow",Z1202,X1202="white",Z1202,X1202="grey",Z1202,X1202="green","",X1202&lt;&gt;"green",Z1202)</f>
        <v>1188</v>
      </c>
      <c r="Z1202" s="2">
        <v>1188</v>
      </c>
      <c r="AA1202" s="2">
        <v>2</v>
      </c>
      <c r="AB1202" s="2">
        <v>1</v>
      </c>
      <c r="AC1202" s="3"/>
    </row>
    <row r="1203" spans="15:29" ht="15.75" customHeight="1" x14ac:dyDescent="0.25">
      <c r="O1203" s="3"/>
      <c r="V1203" s="3"/>
      <c r="W1203" s="2" t="s">
        <v>2851</v>
      </c>
      <c r="X1203" s="2" t="s">
        <v>266</v>
      </c>
      <c r="Y1203" s="2" cm="1">
        <f t="array" ref="Y1203">_xlfn.IFS(X1203="yellow",Z1203,X1203="white",Z1203,X1203="grey",Z1203,X1203="green","",X1203&lt;&gt;"green",Z1203)</f>
        <v>1189</v>
      </c>
      <c r="Z1203" s="2">
        <v>1189</v>
      </c>
      <c r="AA1203" s="2">
        <v>2</v>
      </c>
      <c r="AB1203" s="2">
        <v>1</v>
      </c>
      <c r="AC1203" s="3"/>
    </row>
    <row r="1204" spans="15:29" ht="15.75" customHeight="1" x14ac:dyDescent="0.25">
      <c r="O1204" s="3"/>
      <c r="V1204" s="3"/>
      <c r="W1204" s="2" t="s">
        <v>2852</v>
      </c>
      <c r="X1204" s="2" t="s">
        <v>266</v>
      </c>
      <c r="Y1204" s="2" cm="1">
        <f t="array" ref="Y1204">_xlfn.IFS(X1204="yellow",Z1204,X1204="white",Z1204,X1204="grey",Z1204,X1204="green","",X1204&lt;&gt;"green",Z1204)</f>
        <v>1190</v>
      </c>
      <c r="Z1204" s="2">
        <v>1190</v>
      </c>
      <c r="AA1204" s="2">
        <v>2</v>
      </c>
      <c r="AB1204" s="2">
        <v>1</v>
      </c>
      <c r="AC1204" s="3"/>
    </row>
    <row r="1205" spans="15:29" ht="15.75" customHeight="1" x14ac:dyDescent="0.25">
      <c r="O1205" s="3"/>
      <c r="V1205" s="3"/>
      <c r="W1205" s="23" t="s">
        <v>2853</v>
      </c>
      <c r="X1205" s="21" t="s">
        <v>218</v>
      </c>
      <c r="Y1205" s="2" t="str" cm="1">
        <f t="array" ref="Y1205">_xlfn.IFS(X1205="yellow",Z1205,X1205="white",Z1205,X1205="grey",Z1205,X1205="green","",X1205&lt;&gt;"green",Z1205)</f>
        <v/>
      </c>
      <c r="Z1205" s="2">
        <v>1191</v>
      </c>
      <c r="AA1205" s="2">
        <v>2</v>
      </c>
      <c r="AB1205" s="2">
        <v>1</v>
      </c>
      <c r="AC1205" s="3"/>
    </row>
    <row r="1206" spans="15:29" ht="15.75" customHeight="1" x14ac:dyDescent="0.25">
      <c r="O1206" s="3"/>
      <c r="V1206" s="3"/>
      <c r="W1206" s="23" t="s">
        <v>2854</v>
      </c>
      <c r="X1206" s="21" t="s">
        <v>218</v>
      </c>
      <c r="Y1206" s="2" t="str" cm="1">
        <f t="array" ref="Y1206">_xlfn.IFS(X1206="yellow",Z1206,X1206="white",Z1206,X1206="grey",Z1206,X1206="green","",X1206&lt;&gt;"green",Z1206)</f>
        <v/>
      </c>
      <c r="Z1206" s="2">
        <v>1192</v>
      </c>
      <c r="AA1206" s="2">
        <v>2</v>
      </c>
      <c r="AB1206" s="2">
        <v>1</v>
      </c>
      <c r="AC1206" s="3"/>
    </row>
    <row r="1207" spans="15:29" ht="15.75" customHeight="1" x14ac:dyDescent="0.25">
      <c r="O1207" s="3"/>
      <c r="V1207" s="3" t="s">
        <v>214</v>
      </c>
      <c r="W1207" s="22" t="s">
        <v>871</v>
      </c>
      <c r="X1207" s="12" t="s">
        <v>216</v>
      </c>
      <c r="Y1207" s="2" cm="1">
        <f t="array" ref="Y1207">_xlfn.IFS(X1207="yellow",Z1207,X1207="white",Z1207,X1207="grey",Z1207,X1207="green","",X1207&lt;&gt;"green",Z1207)</f>
        <v>1193</v>
      </c>
      <c r="Z1207" s="2">
        <v>1193</v>
      </c>
      <c r="AA1207" s="2">
        <v>2</v>
      </c>
      <c r="AB1207" s="2">
        <v>1</v>
      </c>
      <c r="AC1207" s="3"/>
    </row>
    <row r="1208" spans="15:29" ht="15.75" customHeight="1" x14ac:dyDescent="0.25">
      <c r="O1208" s="3"/>
      <c r="V1208" s="3"/>
      <c r="W1208" s="2" t="s">
        <v>876</v>
      </c>
      <c r="X1208" s="2" t="s">
        <v>266</v>
      </c>
      <c r="Y1208" s="2" cm="1">
        <f t="array" ref="Y1208">_xlfn.IFS(X1208="yellow",Z1208,X1208="white",Z1208,X1208="grey",Z1208,X1208="green","",X1208&lt;&gt;"green",Z1208)</f>
        <v>1194</v>
      </c>
      <c r="Z1208" s="2">
        <v>1194</v>
      </c>
      <c r="AA1208" s="2">
        <v>2</v>
      </c>
      <c r="AB1208" s="2">
        <v>1</v>
      </c>
      <c r="AC1208" s="3"/>
    </row>
    <row r="1209" spans="15:29" ht="15.75" customHeight="1" x14ac:dyDescent="0.25">
      <c r="O1209" s="3"/>
      <c r="V1209" s="3"/>
      <c r="W1209" s="2" t="s">
        <v>881</v>
      </c>
      <c r="X1209" s="2" t="s">
        <v>266</v>
      </c>
      <c r="Y1209" s="2" cm="1">
        <f t="array" ref="Y1209">_xlfn.IFS(X1209="yellow",Z1209,X1209="white",Z1209,X1209="grey",Z1209,X1209="green","",X1209&lt;&gt;"green",Z1209)</f>
        <v>1195</v>
      </c>
      <c r="Z1209" s="2">
        <v>1195</v>
      </c>
      <c r="AA1209" s="2">
        <v>2</v>
      </c>
      <c r="AB1209" s="2">
        <v>1</v>
      </c>
      <c r="AC1209" s="3"/>
    </row>
    <row r="1210" spans="15:29" ht="15.75" customHeight="1" x14ac:dyDescent="0.25">
      <c r="O1210" s="3"/>
      <c r="V1210" s="3"/>
      <c r="W1210" s="2" t="s">
        <v>886</v>
      </c>
      <c r="X1210" s="2" t="s">
        <v>266</v>
      </c>
      <c r="Y1210" s="2" cm="1">
        <f t="array" ref="Y1210">_xlfn.IFS(X1210="yellow",Z1210,X1210="white",Z1210,X1210="grey",Z1210,X1210="green","",X1210&lt;&gt;"green",Z1210)</f>
        <v>1196</v>
      </c>
      <c r="Z1210" s="2">
        <v>1196</v>
      </c>
      <c r="AA1210" s="2">
        <v>2</v>
      </c>
      <c r="AB1210" s="2">
        <v>1</v>
      </c>
      <c r="AC1210" s="3"/>
    </row>
    <row r="1211" spans="15:29" ht="15.75" customHeight="1" x14ac:dyDescent="0.25">
      <c r="O1211" s="3"/>
      <c r="V1211" s="3"/>
      <c r="W1211" s="2" t="s">
        <v>891</v>
      </c>
      <c r="X1211" s="2" t="s">
        <v>266</v>
      </c>
      <c r="Y1211" s="2" cm="1">
        <f t="array" ref="Y1211">_xlfn.IFS(X1211="yellow",Z1211,X1211="white",Z1211,X1211="grey",Z1211,X1211="green","",X1211&lt;&gt;"green",Z1211)</f>
        <v>1197</v>
      </c>
      <c r="Z1211" s="2">
        <v>1197</v>
      </c>
      <c r="AA1211" s="2">
        <v>2</v>
      </c>
      <c r="AB1211" s="2">
        <v>1</v>
      </c>
      <c r="AC1211" s="3"/>
    </row>
    <row r="1212" spans="15:29" ht="15.75" customHeight="1" x14ac:dyDescent="0.25">
      <c r="O1212" s="3"/>
      <c r="V1212" s="3"/>
      <c r="W1212" s="2" t="s">
        <v>896</v>
      </c>
      <c r="X1212" s="2" t="s">
        <v>266</v>
      </c>
      <c r="Y1212" s="2" cm="1">
        <f t="array" ref="Y1212">_xlfn.IFS(X1212="yellow",Z1212,X1212="white",Z1212,X1212="grey",Z1212,X1212="green","",X1212&lt;&gt;"green",Z1212)</f>
        <v>1198</v>
      </c>
      <c r="Z1212" s="2">
        <v>1198</v>
      </c>
      <c r="AA1212" s="2">
        <v>2</v>
      </c>
      <c r="AB1212" s="2">
        <v>1</v>
      </c>
      <c r="AC1212" s="3"/>
    </row>
    <row r="1213" spans="15:29" ht="15.75" customHeight="1" x14ac:dyDescent="0.25">
      <c r="O1213" s="3"/>
      <c r="V1213" s="3"/>
      <c r="W1213" s="2" t="s">
        <v>901</v>
      </c>
      <c r="X1213" s="2" t="s">
        <v>266</v>
      </c>
      <c r="Y1213" s="2" cm="1">
        <f t="array" ref="Y1213">_xlfn.IFS(X1213="yellow",Z1213,X1213="white",Z1213,X1213="grey",Z1213,X1213="green","",X1213&lt;&gt;"green",Z1213)</f>
        <v>1199</v>
      </c>
      <c r="Z1213" s="2">
        <v>1199</v>
      </c>
      <c r="AA1213" s="2">
        <v>2</v>
      </c>
      <c r="AB1213" s="2">
        <v>1</v>
      </c>
      <c r="AC1213" s="3"/>
    </row>
    <row r="1214" spans="15:29" ht="15.75" customHeight="1" x14ac:dyDescent="0.25">
      <c r="O1214" s="3"/>
      <c r="V1214" s="3"/>
      <c r="W1214" s="2" t="s">
        <v>911</v>
      </c>
      <c r="X1214" s="2" t="s">
        <v>266</v>
      </c>
      <c r="Y1214" s="2" cm="1">
        <f t="array" ref="Y1214">_xlfn.IFS(X1214="yellow",Z1214,X1214="white",Z1214,X1214="grey",Z1214,X1214="green","",X1214&lt;&gt;"green",Z1214)</f>
        <v>1200</v>
      </c>
      <c r="Z1214" s="2">
        <v>1200</v>
      </c>
      <c r="AA1214" s="2">
        <v>2</v>
      </c>
      <c r="AB1214" s="2">
        <v>1</v>
      </c>
      <c r="AC1214" s="3"/>
    </row>
    <row r="1215" spans="15:29" ht="15.75" customHeight="1" x14ac:dyDescent="0.25">
      <c r="O1215" s="3"/>
      <c r="V1215" s="3"/>
      <c r="W1215" s="2" t="s">
        <v>916</v>
      </c>
      <c r="X1215" s="2" t="s">
        <v>266</v>
      </c>
      <c r="Y1215" s="2" cm="1">
        <f t="array" ref="Y1215">_xlfn.IFS(X1215="yellow",Z1215,X1215="white",Z1215,X1215="grey",Z1215,X1215="green","",X1215&lt;&gt;"green",Z1215)</f>
        <v>1201</v>
      </c>
      <c r="Z1215" s="2">
        <v>1201</v>
      </c>
      <c r="AA1215" s="2">
        <v>2</v>
      </c>
      <c r="AB1215" s="2">
        <v>1</v>
      </c>
      <c r="AC1215" s="3"/>
    </row>
    <row r="1216" spans="15:29" ht="15.75" customHeight="1" x14ac:dyDescent="0.25">
      <c r="O1216" s="3"/>
      <c r="V1216" s="3"/>
      <c r="W1216" s="2" t="s">
        <v>921</v>
      </c>
      <c r="X1216" s="2" t="s">
        <v>266</v>
      </c>
      <c r="Y1216" s="2" cm="1">
        <f t="array" ref="Y1216">_xlfn.IFS(X1216="yellow",Z1216,X1216="white",Z1216,X1216="grey",Z1216,X1216="green","",X1216&lt;&gt;"green",Z1216)</f>
        <v>1202</v>
      </c>
      <c r="Z1216" s="2">
        <v>1202</v>
      </c>
      <c r="AA1216" s="2">
        <v>2</v>
      </c>
      <c r="AB1216" s="2">
        <v>1</v>
      </c>
      <c r="AC1216" s="3"/>
    </row>
    <row r="1217" spans="15:29" ht="15.75" customHeight="1" x14ac:dyDescent="0.25">
      <c r="O1217" s="3"/>
      <c r="V1217" s="3"/>
      <c r="W1217" s="2" t="s">
        <v>925</v>
      </c>
      <c r="X1217" s="2" t="s">
        <v>266</v>
      </c>
      <c r="Y1217" s="2" cm="1">
        <f t="array" ref="Y1217">_xlfn.IFS(X1217="yellow",Z1217,X1217="white",Z1217,X1217="grey",Z1217,X1217="green","",X1217&lt;&gt;"green",Z1217)</f>
        <v>1203</v>
      </c>
      <c r="Z1217" s="2">
        <v>1203</v>
      </c>
      <c r="AA1217" s="2">
        <v>2</v>
      </c>
      <c r="AB1217" s="2">
        <v>1</v>
      </c>
      <c r="AC1217" s="3"/>
    </row>
    <row r="1218" spans="15:29" ht="15.75" customHeight="1" x14ac:dyDescent="0.25">
      <c r="O1218" s="3"/>
      <c r="V1218" s="3"/>
      <c r="W1218" s="2" t="s">
        <v>906</v>
      </c>
      <c r="X1218" s="2" t="s">
        <v>266</v>
      </c>
      <c r="Y1218" s="2" cm="1">
        <f t="array" ref="Y1218">_xlfn.IFS(X1218="yellow",Z1218,X1218="white",Z1218,X1218="grey",Z1218,X1218="green","",X1218&lt;&gt;"green",Z1218)</f>
        <v>1204</v>
      </c>
      <c r="Z1218" s="2">
        <v>1204</v>
      </c>
      <c r="AA1218" s="2">
        <v>2</v>
      </c>
      <c r="AB1218" s="2">
        <v>1</v>
      </c>
      <c r="AC1218" s="3"/>
    </row>
    <row r="1219" spans="15:29" ht="15.75" customHeight="1" x14ac:dyDescent="0.25">
      <c r="O1219" s="3"/>
      <c r="V1219" s="3" t="s">
        <v>214</v>
      </c>
      <c r="W1219" s="22" t="s">
        <v>2400</v>
      </c>
      <c r="X1219" s="12" t="s">
        <v>216</v>
      </c>
      <c r="Y1219" s="2" cm="1">
        <f t="array" ref="Y1219">_xlfn.IFS(X1219="yellow",Z1219,X1219="white",Z1219,X1219="grey",Z1219,X1219="green","",X1219&lt;&gt;"green",Z1219)</f>
        <v>1205</v>
      </c>
      <c r="Z1219" s="2">
        <v>1205</v>
      </c>
      <c r="AA1219" s="2">
        <v>2</v>
      </c>
      <c r="AB1219" s="2">
        <v>1</v>
      </c>
      <c r="AC1219" s="3"/>
    </row>
    <row r="1220" spans="15:29" ht="15.75" customHeight="1" x14ac:dyDescent="0.25">
      <c r="O1220" s="3"/>
      <c r="V1220" s="3"/>
      <c r="W1220" s="2" t="s">
        <v>2402</v>
      </c>
      <c r="X1220" s="2" t="s">
        <v>266</v>
      </c>
      <c r="Y1220" s="2" cm="1">
        <f t="array" ref="Y1220">_xlfn.IFS(X1220="yellow",Z1220,X1220="white",Z1220,X1220="grey",Z1220,X1220="green","",X1220&lt;&gt;"green",Z1220)</f>
        <v>1206</v>
      </c>
      <c r="Z1220" s="2">
        <v>1206</v>
      </c>
      <c r="AA1220" s="2">
        <v>2</v>
      </c>
      <c r="AB1220" s="2">
        <v>1</v>
      </c>
      <c r="AC1220" s="3"/>
    </row>
    <row r="1221" spans="15:29" ht="15.75" customHeight="1" x14ac:dyDescent="0.25">
      <c r="O1221" s="3"/>
      <c r="V1221" s="3"/>
      <c r="W1221" s="2" t="s">
        <v>2404</v>
      </c>
      <c r="X1221" s="2" t="s">
        <v>266</v>
      </c>
      <c r="Y1221" s="2" cm="1">
        <f t="array" ref="Y1221">_xlfn.IFS(X1221="yellow",Z1221,X1221="white",Z1221,X1221="grey",Z1221,X1221="green","",X1221&lt;&gt;"green",Z1221)</f>
        <v>1207</v>
      </c>
      <c r="Z1221" s="2">
        <v>1207</v>
      </c>
      <c r="AA1221" s="2">
        <v>2</v>
      </c>
      <c r="AB1221" s="2">
        <v>1</v>
      </c>
      <c r="AC1221" s="3"/>
    </row>
    <row r="1222" spans="15:29" ht="15.75" customHeight="1" x14ac:dyDescent="0.25">
      <c r="O1222" s="3"/>
      <c r="V1222" s="3"/>
      <c r="W1222" s="2" t="s">
        <v>2406</v>
      </c>
      <c r="X1222" s="2" t="s">
        <v>266</v>
      </c>
      <c r="Y1222" s="2" cm="1">
        <f t="array" ref="Y1222">_xlfn.IFS(X1222="yellow",Z1222,X1222="white",Z1222,X1222="grey",Z1222,X1222="green","",X1222&lt;&gt;"green",Z1222)</f>
        <v>1208</v>
      </c>
      <c r="Z1222" s="2">
        <v>1208</v>
      </c>
      <c r="AA1222" s="2">
        <v>2</v>
      </c>
      <c r="AB1222" s="2">
        <v>1</v>
      </c>
      <c r="AC1222" s="3"/>
    </row>
    <row r="1223" spans="15:29" ht="15.75" customHeight="1" x14ac:dyDescent="0.25">
      <c r="O1223" s="3"/>
      <c r="V1223" s="3"/>
      <c r="W1223" s="2" t="s">
        <v>2408</v>
      </c>
      <c r="X1223" s="2" t="s">
        <v>266</v>
      </c>
      <c r="Y1223" s="2" cm="1">
        <f t="array" ref="Y1223">_xlfn.IFS(X1223="yellow",Z1223,X1223="white",Z1223,X1223="grey",Z1223,X1223="green","",X1223&lt;&gt;"green",Z1223)</f>
        <v>1209</v>
      </c>
      <c r="Z1223" s="2">
        <v>1209</v>
      </c>
      <c r="AA1223" s="2">
        <v>2</v>
      </c>
      <c r="AB1223" s="2">
        <v>1</v>
      </c>
      <c r="AC1223" s="3"/>
    </row>
    <row r="1224" spans="15:29" ht="15.75" customHeight="1" x14ac:dyDescent="0.25">
      <c r="O1224" s="3"/>
      <c r="V1224" s="3"/>
      <c r="W1224" s="2" t="s">
        <v>2410</v>
      </c>
      <c r="X1224" s="2" t="s">
        <v>266</v>
      </c>
      <c r="Y1224" s="2" cm="1">
        <f t="array" ref="Y1224">_xlfn.IFS(X1224="yellow",Z1224,X1224="white",Z1224,X1224="grey",Z1224,X1224="green","",X1224&lt;&gt;"green",Z1224)</f>
        <v>1210</v>
      </c>
      <c r="Z1224" s="2">
        <v>1210</v>
      </c>
      <c r="AA1224" s="2">
        <v>2</v>
      </c>
      <c r="AB1224" s="2">
        <v>1</v>
      </c>
      <c r="AC1224" s="3"/>
    </row>
    <row r="1225" spans="15:29" ht="15.75" customHeight="1" x14ac:dyDescent="0.25">
      <c r="O1225" s="3"/>
      <c r="V1225" s="3"/>
      <c r="W1225" s="2" t="s">
        <v>2412</v>
      </c>
      <c r="X1225" s="2" t="s">
        <v>266</v>
      </c>
      <c r="Y1225" s="2" cm="1">
        <f t="array" ref="Y1225">_xlfn.IFS(X1225="yellow",Z1225,X1225="white",Z1225,X1225="grey",Z1225,X1225="green","",X1225&lt;&gt;"green",Z1225)</f>
        <v>1211</v>
      </c>
      <c r="Z1225" s="2">
        <v>1211</v>
      </c>
      <c r="AA1225" s="2">
        <v>2</v>
      </c>
      <c r="AB1225" s="2">
        <v>1</v>
      </c>
      <c r="AC1225" s="3"/>
    </row>
    <row r="1226" spans="15:29" ht="15.75" customHeight="1" x14ac:dyDescent="0.25">
      <c r="O1226" s="3"/>
      <c r="V1226" s="3"/>
      <c r="W1226" s="2" t="s">
        <v>2414</v>
      </c>
      <c r="X1226" s="2" t="s">
        <v>266</v>
      </c>
      <c r="Y1226" s="2" cm="1">
        <f t="array" ref="Y1226">_xlfn.IFS(X1226="yellow",Z1226,X1226="white",Z1226,X1226="grey",Z1226,X1226="green","",X1226&lt;&gt;"green",Z1226)</f>
        <v>1212</v>
      </c>
      <c r="Z1226" s="2">
        <v>1212</v>
      </c>
      <c r="AA1226" s="2">
        <v>2</v>
      </c>
      <c r="AB1226" s="2">
        <v>1</v>
      </c>
      <c r="AC1226" s="3"/>
    </row>
    <row r="1227" spans="15:29" ht="15.75" customHeight="1" x14ac:dyDescent="0.25">
      <c r="O1227" s="3"/>
      <c r="V1227" s="3"/>
      <c r="W1227" s="2" t="s">
        <v>2416</v>
      </c>
      <c r="X1227" s="2" t="s">
        <v>266</v>
      </c>
      <c r="Y1227" s="2" cm="1">
        <f t="array" ref="Y1227">_xlfn.IFS(X1227="yellow",Z1227,X1227="white",Z1227,X1227="grey",Z1227,X1227="green","",X1227&lt;&gt;"green",Z1227)</f>
        <v>1213</v>
      </c>
      <c r="Z1227" s="2">
        <v>1213</v>
      </c>
      <c r="AA1227" s="2">
        <v>2</v>
      </c>
      <c r="AB1227" s="2">
        <v>1</v>
      </c>
      <c r="AC1227" s="3"/>
    </row>
    <row r="1228" spans="15:29" ht="15.75" customHeight="1" x14ac:dyDescent="0.25">
      <c r="O1228" s="3"/>
      <c r="V1228" s="3"/>
      <c r="W1228" s="2" t="s">
        <v>2418</v>
      </c>
      <c r="X1228" s="2" t="s">
        <v>266</v>
      </c>
      <c r="Y1228" s="2" cm="1">
        <f t="array" ref="Y1228">_xlfn.IFS(X1228="yellow",Z1228,X1228="white",Z1228,X1228="grey",Z1228,X1228="green","",X1228&lt;&gt;"green",Z1228)</f>
        <v>1214</v>
      </c>
      <c r="Z1228" s="2">
        <v>1214</v>
      </c>
      <c r="AA1228" s="2">
        <v>2</v>
      </c>
      <c r="AB1228" s="2">
        <v>1</v>
      </c>
      <c r="AC1228" s="3"/>
    </row>
    <row r="1229" spans="15:29" ht="15.75" customHeight="1" x14ac:dyDescent="0.25">
      <c r="O1229" s="3"/>
      <c r="V1229" s="3"/>
      <c r="W1229" s="2" t="s">
        <v>2420</v>
      </c>
      <c r="X1229" s="2" t="s">
        <v>266</v>
      </c>
      <c r="Y1229" s="2" cm="1">
        <f t="array" ref="Y1229">_xlfn.IFS(X1229="yellow",Z1229,X1229="white",Z1229,X1229="grey",Z1229,X1229="green","",X1229&lt;&gt;"green",Z1229)</f>
        <v>1215</v>
      </c>
      <c r="Z1229" s="2">
        <v>1215</v>
      </c>
      <c r="AA1229" s="2">
        <v>2</v>
      </c>
      <c r="AB1229" s="2">
        <v>1</v>
      </c>
      <c r="AC1229" s="3"/>
    </row>
    <row r="1230" spans="15:29" ht="15.75" customHeight="1" x14ac:dyDescent="0.25">
      <c r="O1230" s="3"/>
      <c r="V1230" s="3"/>
      <c r="W1230" s="2" t="s">
        <v>2422</v>
      </c>
      <c r="X1230" s="2" t="s">
        <v>266</v>
      </c>
      <c r="Y1230" s="2" cm="1">
        <f t="array" ref="Y1230">_xlfn.IFS(X1230="yellow",Z1230,X1230="white",Z1230,X1230="grey",Z1230,X1230="green","",X1230&lt;&gt;"green",Z1230)</f>
        <v>1216</v>
      </c>
      <c r="Z1230" s="2">
        <v>1216</v>
      </c>
      <c r="AA1230" s="2">
        <v>2</v>
      </c>
      <c r="AB1230" s="2">
        <v>1</v>
      </c>
      <c r="AC1230" s="3"/>
    </row>
    <row r="1231" spans="15:29" ht="15.75" customHeight="1" x14ac:dyDescent="0.25">
      <c r="O1231" s="3"/>
      <c r="V1231" s="3" t="s">
        <v>214</v>
      </c>
      <c r="W1231" s="22" t="s">
        <v>2424</v>
      </c>
      <c r="X1231" s="12" t="s">
        <v>216</v>
      </c>
      <c r="Y1231" s="2" cm="1">
        <f t="array" ref="Y1231">_xlfn.IFS(X1231="yellow",Z1231,X1231="white",Z1231,X1231="grey",Z1231,X1231="green","",X1231&lt;&gt;"green",Z1231)</f>
        <v>1217</v>
      </c>
      <c r="Z1231" s="2">
        <v>1217</v>
      </c>
      <c r="AA1231" s="2">
        <v>2</v>
      </c>
      <c r="AB1231" s="2">
        <v>1</v>
      </c>
      <c r="AC1231" s="3"/>
    </row>
    <row r="1232" spans="15:29" ht="15.75" customHeight="1" x14ac:dyDescent="0.25">
      <c r="O1232" s="3"/>
      <c r="V1232" s="3"/>
      <c r="W1232" s="2" t="s">
        <v>2426</v>
      </c>
      <c r="X1232" s="2" t="s">
        <v>266</v>
      </c>
      <c r="Y1232" s="2" cm="1">
        <f t="array" ref="Y1232">_xlfn.IFS(X1232="yellow",Z1232,X1232="white",Z1232,X1232="grey",Z1232,X1232="green","",X1232&lt;&gt;"green",Z1232)</f>
        <v>1218</v>
      </c>
      <c r="Z1232" s="2">
        <v>1218</v>
      </c>
      <c r="AA1232" s="2">
        <v>2</v>
      </c>
      <c r="AB1232" s="2">
        <v>1</v>
      </c>
      <c r="AC1232" s="3"/>
    </row>
    <row r="1233" spans="15:29" ht="15.75" customHeight="1" x14ac:dyDescent="0.25">
      <c r="O1233" s="3"/>
      <c r="V1233" s="3"/>
      <c r="W1233" s="2" t="s">
        <v>2428</v>
      </c>
      <c r="X1233" s="2" t="s">
        <v>266</v>
      </c>
      <c r="Y1233" s="2" cm="1">
        <f t="array" ref="Y1233">_xlfn.IFS(X1233="yellow",Z1233,X1233="white",Z1233,X1233="grey",Z1233,X1233="green","",X1233&lt;&gt;"green",Z1233)</f>
        <v>1219</v>
      </c>
      <c r="Z1233" s="2">
        <v>1219</v>
      </c>
      <c r="AA1233" s="2">
        <v>2</v>
      </c>
      <c r="AB1233" s="2">
        <v>1</v>
      </c>
      <c r="AC1233" s="3"/>
    </row>
    <row r="1234" spans="15:29" ht="15.75" customHeight="1" x14ac:dyDescent="0.25">
      <c r="O1234" s="3"/>
      <c r="V1234" s="3"/>
      <c r="W1234" s="2" t="s">
        <v>2430</v>
      </c>
      <c r="X1234" s="2" t="s">
        <v>266</v>
      </c>
      <c r="Y1234" s="2" cm="1">
        <f t="array" ref="Y1234">_xlfn.IFS(X1234="yellow",Z1234,X1234="white",Z1234,X1234="grey",Z1234,X1234="green","",X1234&lt;&gt;"green",Z1234)</f>
        <v>1220</v>
      </c>
      <c r="Z1234" s="2">
        <v>1220</v>
      </c>
      <c r="AA1234" s="2">
        <v>2</v>
      </c>
      <c r="AB1234" s="2">
        <v>1</v>
      </c>
      <c r="AC1234" s="3"/>
    </row>
    <row r="1235" spans="15:29" ht="15.75" customHeight="1" x14ac:dyDescent="0.25">
      <c r="O1235" s="3"/>
      <c r="V1235" s="3"/>
      <c r="W1235" s="2" t="s">
        <v>2432</v>
      </c>
      <c r="X1235" s="2" t="s">
        <v>266</v>
      </c>
      <c r="Y1235" s="2" cm="1">
        <f t="array" ref="Y1235">_xlfn.IFS(X1235="yellow",Z1235,X1235="white",Z1235,X1235="grey",Z1235,X1235="green","",X1235&lt;&gt;"green",Z1235)</f>
        <v>1221</v>
      </c>
      <c r="Z1235" s="2">
        <v>1221</v>
      </c>
      <c r="AA1235" s="2">
        <v>2</v>
      </c>
      <c r="AB1235" s="2">
        <v>1</v>
      </c>
      <c r="AC1235" s="3"/>
    </row>
    <row r="1236" spans="15:29" ht="15.75" customHeight="1" x14ac:dyDescent="0.25">
      <c r="O1236" s="3"/>
      <c r="V1236" s="3"/>
      <c r="W1236" s="2" t="s">
        <v>2434</v>
      </c>
      <c r="X1236" s="2" t="s">
        <v>266</v>
      </c>
      <c r="Y1236" s="2" cm="1">
        <f t="array" ref="Y1236">_xlfn.IFS(X1236="yellow",Z1236,X1236="white",Z1236,X1236="grey",Z1236,X1236="green","",X1236&lt;&gt;"green",Z1236)</f>
        <v>1222</v>
      </c>
      <c r="Z1236" s="2">
        <v>1222</v>
      </c>
      <c r="AA1236" s="2">
        <v>2</v>
      </c>
      <c r="AB1236" s="2">
        <v>1</v>
      </c>
      <c r="AC1236" s="3"/>
    </row>
    <row r="1237" spans="15:29" ht="15.75" customHeight="1" x14ac:dyDescent="0.25">
      <c r="O1237" s="3"/>
      <c r="V1237" s="3"/>
      <c r="W1237" s="2" t="s">
        <v>2436</v>
      </c>
      <c r="X1237" s="2" t="s">
        <v>266</v>
      </c>
      <c r="Y1237" s="2" cm="1">
        <f t="array" ref="Y1237">_xlfn.IFS(X1237="yellow",Z1237,X1237="white",Z1237,X1237="grey",Z1237,X1237="green","",X1237&lt;&gt;"green",Z1237)</f>
        <v>1223</v>
      </c>
      <c r="Z1237" s="2">
        <v>1223</v>
      </c>
      <c r="AA1237" s="2">
        <v>2</v>
      </c>
      <c r="AB1237" s="2">
        <v>1</v>
      </c>
      <c r="AC1237" s="3"/>
    </row>
    <row r="1238" spans="15:29" ht="15.75" customHeight="1" x14ac:dyDescent="0.25">
      <c r="O1238" s="3"/>
      <c r="V1238" s="3"/>
      <c r="W1238" s="2" t="s">
        <v>2438</v>
      </c>
      <c r="X1238" s="2" t="s">
        <v>266</v>
      </c>
      <c r="Y1238" s="2" cm="1">
        <f t="array" ref="Y1238">_xlfn.IFS(X1238="yellow",Z1238,X1238="white",Z1238,X1238="grey",Z1238,X1238="green","",X1238&lt;&gt;"green",Z1238)</f>
        <v>1224</v>
      </c>
      <c r="Z1238" s="2">
        <v>1224</v>
      </c>
      <c r="AA1238" s="2">
        <v>2</v>
      </c>
      <c r="AB1238" s="2">
        <v>1</v>
      </c>
      <c r="AC1238" s="3"/>
    </row>
    <row r="1239" spans="15:29" ht="15.75" customHeight="1" x14ac:dyDescent="0.25">
      <c r="O1239" s="3"/>
      <c r="V1239" s="3"/>
      <c r="W1239" s="2" t="s">
        <v>2440</v>
      </c>
      <c r="X1239" s="2" t="s">
        <v>266</v>
      </c>
      <c r="Y1239" s="2" cm="1">
        <f t="array" ref="Y1239">_xlfn.IFS(X1239="yellow",Z1239,X1239="white",Z1239,X1239="grey",Z1239,X1239="green","",X1239&lt;&gt;"green",Z1239)</f>
        <v>1225</v>
      </c>
      <c r="Z1239" s="2">
        <v>1225</v>
      </c>
      <c r="AA1239" s="2">
        <v>2</v>
      </c>
      <c r="AB1239" s="2">
        <v>1</v>
      </c>
      <c r="AC1239" s="3"/>
    </row>
    <row r="1240" spans="15:29" ht="15.75" customHeight="1" x14ac:dyDescent="0.25">
      <c r="O1240" s="3"/>
      <c r="V1240" s="3"/>
      <c r="W1240" s="2" t="s">
        <v>2442</v>
      </c>
      <c r="X1240" s="2" t="s">
        <v>266</v>
      </c>
      <c r="Y1240" s="2" cm="1">
        <f t="array" ref="Y1240">_xlfn.IFS(X1240="yellow",Z1240,X1240="white",Z1240,X1240="grey",Z1240,X1240="green","",X1240&lt;&gt;"green",Z1240)</f>
        <v>1226</v>
      </c>
      <c r="Z1240" s="2">
        <v>1226</v>
      </c>
      <c r="AA1240" s="2">
        <v>2</v>
      </c>
      <c r="AB1240" s="2">
        <v>1</v>
      </c>
      <c r="AC1240" s="3"/>
    </row>
    <row r="1241" spans="15:29" ht="15.75" customHeight="1" x14ac:dyDescent="0.25">
      <c r="O1241" s="3"/>
      <c r="V1241" s="3"/>
      <c r="W1241" s="2" t="s">
        <v>2444</v>
      </c>
      <c r="X1241" s="2" t="s">
        <v>266</v>
      </c>
      <c r="Y1241" s="2" cm="1">
        <f t="array" ref="Y1241">_xlfn.IFS(X1241="yellow",Z1241,X1241="white",Z1241,X1241="grey",Z1241,X1241="green","",X1241&lt;&gt;"green",Z1241)</f>
        <v>1227</v>
      </c>
      <c r="Z1241" s="2">
        <v>1227</v>
      </c>
      <c r="AA1241" s="2">
        <v>2</v>
      </c>
      <c r="AB1241" s="2">
        <v>1</v>
      </c>
      <c r="AC1241" s="3"/>
    </row>
    <row r="1242" spans="15:29" ht="15.75" customHeight="1" x14ac:dyDescent="0.25">
      <c r="O1242" s="3"/>
      <c r="V1242" s="3"/>
      <c r="W1242" s="2" t="s">
        <v>2446</v>
      </c>
      <c r="X1242" s="2" t="s">
        <v>266</v>
      </c>
      <c r="Y1242" s="2" cm="1">
        <f t="array" ref="Y1242">_xlfn.IFS(X1242="yellow",Z1242,X1242="white",Z1242,X1242="grey",Z1242,X1242="green","",X1242&lt;&gt;"green",Z1242)</f>
        <v>1228</v>
      </c>
      <c r="Z1242" s="2">
        <v>1228</v>
      </c>
      <c r="AA1242" s="2">
        <v>2</v>
      </c>
      <c r="AB1242" s="2">
        <v>1</v>
      </c>
      <c r="AC1242" s="3"/>
    </row>
    <row r="1243" spans="15:29" ht="15.75" customHeight="1" x14ac:dyDescent="0.25">
      <c r="O1243" s="3"/>
      <c r="V1243" s="3" t="s">
        <v>214</v>
      </c>
      <c r="W1243" s="22" t="s">
        <v>2855</v>
      </c>
      <c r="X1243" s="12" t="s">
        <v>216</v>
      </c>
      <c r="Y1243" s="2" cm="1">
        <f t="array" ref="Y1243">_xlfn.IFS(X1243="yellow",Z1243,X1243="white",Z1243,X1243="grey",Z1243,X1243="green","",X1243&lt;&gt;"green",Z1243)</f>
        <v>1229</v>
      </c>
      <c r="Z1243" s="2">
        <v>1229</v>
      </c>
      <c r="AA1243" s="2">
        <v>3</v>
      </c>
      <c r="AB1243" s="2">
        <v>0</v>
      </c>
      <c r="AC1243" s="3"/>
    </row>
    <row r="1244" spans="15:29" ht="15.75" customHeight="1" x14ac:dyDescent="0.25">
      <c r="O1244" s="3"/>
      <c r="V1244" s="3"/>
      <c r="W1244" s="2" t="s">
        <v>2856</v>
      </c>
      <c r="X1244" s="2" t="s">
        <v>266</v>
      </c>
      <c r="Y1244" s="2" cm="1">
        <f t="array" ref="Y1244">_xlfn.IFS(X1244="yellow",Z1244,X1244="white",Z1244,X1244="grey",Z1244,X1244="green","",X1244&lt;&gt;"green",Z1244)</f>
        <v>1230</v>
      </c>
      <c r="Z1244" s="2">
        <v>1230</v>
      </c>
      <c r="AA1244" s="2">
        <v>3</v>
      </c>
      <c r="AB1244" s="2">
        <v>0</v>
      </c>
      <c r="AC1244" s="3"/>
    </row>
    <row r="1245" spans="15:29" ht="15.75" customHeight="1" x14ac:dyDescent="0.25">
      <c r="O1245" s="3"/>
      <c r="V1245" s="3"/>
      <c r="W1245" s="2" t="s">
        <v>2857</v>
      </c>
      <c r="X1245" s="2" t="s">
        <v>266</v>
      </c>
      <c r="Y1245" s="2" cm="1">
        <f t="array" ref="Y1245">_xlfn.IFS(X1245="yellow",Z1245,X1245="white",Z1245,X1245="grey",Z1245,X1245="green","",X1245&lt;&gt;"green",Z1245)</f>
        <v>1231</v>
      </c>
      <c r="Z1245" s="2">
        <v>1231</v>
      </c>
      <c r="AA1245" s="2">
        <v>3</v>
      </c>
      <c r="AB1245" s="2">
        <v>0</v>
      </c>
      <c r="AC1245" s="3"/>
    </row>
    <row r="1246" spans="15:29" ht="15.75" customHeight="1" x14ac:dyDescent="0.25">
      <c r="O1246" s="3"/>
      <c r="V1246" s="3"/>
      <c r="W1246" s="2" t="s">
        <v>2858</v>
      </c>
      <c r="X1246" s="2" t="s">
        <v>266</v>
      </c>
      <c r="Y1246" s="2" cm="1">
        <f t="array" ref="Y1246">_xlfn.IFS(X1246="yellow",Z1246,X1246="white",Z1246,X1246="grey",Z1246,X1246="green","",X1246&lt;&gt;"green",Z1246)</f>
        <v>1232</v>
      </c>
      <c r="Z1246" s="2">
        <v>1232</v>
      </c>
      <c r="AA1246" s="2">
        <v>3</v>
      </c>
      <c r="AB1246" s="2">
        <v>0</v>
      </c>
      <c r="AC1246" s="3"/>
    </row>
    <row r="1247" spans="15:29" ht="15.75" customHeight="1" x14ac:dyDescent="0.25">
      <c r="O1247" s="3"/>
      <c r="V1247" s="3"/>
      <c r="W1247" s="2" t="s">
        <v>2859</v>
      </c>
      <c r="X1247" s="2" t="s">
        <v>266</v>
      </c>
      <c r="Y1247" s="2" cm="1">
        <f t="array" ref="Y1247">_xlfn.IFS(X1247="yellow",Z1247,X1247="white",Z1247,X1247="grey",Z1247,X1247="green","",X1247&lt;&gt;"green",Z1247)</f>
        <v>1233</v>
      </c>
      <c r="Z1247" s="2">
        <v>1233</v>
      </c>
      <c r="AA1247" s="2">
        <v>3</v>
      </c>
      <c r="AB1247" s="2">
        <v>0</v>
      </c>
      <c r="AC1247" s="3"/>
    </row>
    <row r="1248" spans="15:29" ht="15.75" customHeight="1" x14ac:dyDescent="0.25">
      <c r="O1248" s="3"/>
      <c r="V1248" s="3"/>
      <c r="W1248" s="2" t="s">
        <v>2860</v>
      </c>
      <c r="X1248" s="2" t="s">
        <v>266</v>
      </c>
      <c r="Y1248" s="2" cm="1">
        <f t="array" ref="Y1248">_xlfn.IFS(X1248="yellow",Z1248,X1248="white",Z1248,X1248="grey",Z1248,X1248="green","",X1248&lt;&gt;"green",Z1248)</f>
        <v>1234</v>
      </c>
      <c r="Z1248" s="2">
        <v>1234</v>
      </c>
      <c r="AA1248" s="2">
        <v>3</v>
      </c>
      <c r="AB1248" s="2">
        <v>0</v>
      </c>
      <c r="AC1248" s="3"/>
    </row>
    <row r="1249" spans="15:29" ht="15.75" customHeight="1" x14ac:dyDescent="0.25">
      <c r="O1249" s="3"/>
      <c r="V1249" s="3"/>
      <c r="W1249" s="2" t="s">
        <v>2861</v>
      </c>
      <c r="X1249" s="2" t="s">
        <v>266</v>
      </c>
      <c r="Y1249" s="2" cm="1">
        <f t="array" ref="Y1249">_xlfn.IFS(X1249="yellow",Z1249,X1249="white",Z1249,X1249="grey",Z1249,X1249="green","",X1249&lt;&gt;"green",Z1249)</f>
        <v>1235</v>
      </c>
      <c r="Z1249" s="2">
        <v>1235</v>
      </c>
      <c r="AA1249" s="2">
        <v>3</v>
      </c>
      <c r="AB1249" s="2">
        <v>0</v>
      </c>
      <c r="AC1249" s="3"/>
    </row>
    <row r="1250" spans="15:29" ht="15.75" customHeight="1" x14ac:dyDescent="0.25">
      <c r="O1250" s="3"/>
      <c r="V1250" s="3"/>
      <c r="W1250" s="2" t="s">
        <v>2862</v>
      </c>
      <c r="X1250" s="2" t="s">
        <v>266</v>
      </c>
      <c r="Y1250" s="2" cm="1">
        <f t="array" ref="Y1250">_xlfn.IFS(X1250="yellow",Z1250,X1250="white",Z1250,X1250="grey",Z1250,X1250="green","",X1250&lt;&gt;"green",Z1250)</f>
        <v>1236</v>
      </c>
      <c r="Z1250" s="2">
        <v>1236</v>
      </c>
      <c r="AA1250" s="2">
        <v>3</v>
      </c>
      <c r="AB1250" s="2">
        <v>0</v>
      </c>
      <c r="AC1250" s="3"/>
    </row>
    <row r="1251" spans="15:29" ht="15.75" customHeight="1" x14ac:dyDescent="0.25">
      <c r="O1251" s="3"/>
      <c r="V1251" s="3"/>
      <c r="W1251" s="2" t="s">
        <v>2863</v>
      </c>
      <c r="X1251" s="2" t="s">
        <v>266</v>
      </c>
      <c r="Y1251" s="2" cm="1">
        <f t="array" ref="Y1251">_xlfn.IFS(X1251="yellow",Z1251,X1251="white",Z1251,X1251="grey",Z1251,X1251="green","",X1251&lt;&gt;"green",Z1251)</f>
        <v>1237</v>
      </c>
      <c r="Z1251" s="2">
        <v>1237</v>
      </c>
      <c r="AA1251" s="2">
        <v>3</v>
      </c>
      <c r="AB1251" s="2">
        <v>0</v>
      </c>
      <c r="AC1251" s="3"/>
    </row>
    <row r="1252" spans="15:29" ht="15.75" customHeight="1" x14ac:dyDescent="0.25">
      <c r="O1252" s="3"/>
      <c r="V1252" s="3"/>
      <c r="W1252" s="2" t="s">
        <v>2864</v>
      </c>
      <c r="X1252" s="2" t="s">
        <v>266</v>
      </c>
      <c r="Y1252" s="2" cm="1">
        <f t="array" ref="Y1252">_xlfn.IFS(X1252="yellow",Z1252,X1252="white",Z1252,X1252="grey",Z1252,X1252="green","",X1252&lt;&gt;"green",Z1252)</f>
        <v>1238</v>
      </c>
      <c r="Z1252" s="2">
        <v>1238</v>
      </c>
      <c r="AA1252" s="2">
        <v>3</v>
      </c>
      <c r="AB1252" s="2">
        <v>0</v>
      </c>
      <c r="AC1252" s="3"/>
    </row>
    <row r="1253" spans="15:29" ht="15.75" customHeight="1" x14ac:dyDescent="0.25">
      <c r="O1253" s="3"/>
      <c r="V1253" s="3"/>
      <c r="W1253" s="2" t="s">
        <v>2865</v>
      </c>
      <c r="X1253" s="2" t="s">
        <v>266</v>
      </c>
      <c r="Y1253" s="2" cm="1">
        <f t="array" ref="Y1253">_xlfn.IFS(X1253="yellow",Z1253,X1253="white",Z1253,X1253="grey",Z1253,X1253="green","",X1253&lt;&gt;"green",Z1253)</f>
        <v>1239</v>
      </c>
      <c r="Z1253" s="2">
        <v>1239</v>
      </c>
      <c r="AA1253" s="2">
        <v>3</v>
      </c>
      <c r="AB1253" s="2">
        <v>0</v>
      </c>
      <c r="AC1253" s="3"/>
    </row>
    <row r="1254" spans="15:29" ht="15.75" customHeight="1" x14ac:dyDescent="0.25">
      <c r="O1254" s="3"/>
      <c r="V1254" s="3"/>
      <c r="W1254" s="2" t="s">
        <v>2866</v>
      </c>
      <c r="X1254" s="2" t="s">
        <v>266</v>
      </c>
      <c r="Y1254" s="2" cm="1">
        <f t="array" ref="Y1254">_xlfn.IFS(X1254="yellow",Z1254,X1254="white",Z1254,X1254="grey",Z1254,X1254="green","",X1254&lt;&gt;"green",Z1254)</f>
        <v>1240</v>
      </c>
      <c r="Z1254" s="2">
        <v>1240</v>
      </c>
      <c r="AA1254" s="2">
        <v>3</v>
      </c>
      <c r="AB1254" s="2">
        <v>0</v>
      </c>
      <c r="AC1254" s="3"/>
    </row>
    <row r="1255" spans="15:29" ht="15.75" customHeight="1" x14ac:dyDescent="0.25">
      <c r="O1255" s="3"/>
      <c r="V1255" s="3" t="s">
        <v>214</v>
      </c>
      <c r="W1255" s="22" t="s">
        <v>2867</v>
      </c>
      <c r="X1255" s="12" t="s">
        <v>216</v>
      </c>
      <c r="Y1255" s="2" cm="1">
        <f t="array" ref="Y1255">_xlfn.IFS(X1255="yellow",Z1255,X1255="white",Z1255,X1255="grey",Z1255,X1255="green","",X1255&lt;&gt;"green",Z1255)</f>
        <v>1241</v>
      </c>
      <c r="Z1255" s="2">
        <v>1241</v>
      </c>
      <c r="AA1255" s="2">
        <v>3</v>
      </c>
      <c r="AB1255" s="2">
        <v>0</v>
      </c>
      <c r="AC1255" s="3"/>
    </row>
    <row r="1256" spans="15:29" ht="15.75" customHeight="1" x14ac:dyDescent="0.25">
      <c r="O1256" s="3"/>
      <c r="V1256" s="3"/>
      <c r="W1256" s="2" t="s">
        <v>2868</v>
      </c>
      <c r="X1256" s="2" t="s">
        <v>266</v>
      </c>
      <c r="Y1256" s="2" cm="1">
        <f t="array" ref="Y1256">_xlfn.IFS(X1256="yellow",Z1256,X1256="white",Z1256,X1256="grey",Z1256,X1256="green","",X1256&lt;&gt;"green",Z1256)</f>
        <v>1242</v>
      </c>
      <c r="Z1256" s="2">
        <v>1242</v>
      </c>
      <c r="AA1256" s="2">
        <v>3</v>
      </c>
      <c r="AB1256" s="2">
        <v>0</v>
      </c>
      <c r="AC1256" s="3"/>
    </row>
    <row r="1257" spans="15:29" ht="15.75" customHeight="1" x14ac:dyDescent="0.25">
      <c r="O1257" s="3"/>
      <c r="V1257" s="3"/>
      <c r="W1257" s="2" t="s">
        <v>2869</v>
      </c>
      <c r="X1257" s="2" t="s">
        <v>266</v>
      </c>
      <c r="Y1257" s="2" cm="1">
        <f t="array" ref="Y1257">_xlfn.IFS(X1257="yellow",Z1257,X1257="white",Z1257,X1257="grey",Z1257,X1257="green","",X1257&lt;&gt;"green",Z1257)</f>
        <v>1243</v>
      </c>
      <c r="Z1257" s="2">
        <v>1243</v>
      </c>
      <c r="AA1257" s="2">
        <v>3</v>
      </c>
      <c r="AB1257" s="2">
        <v>0</v>
      </c>
      <c r="AC1257" s="3"/>
    </row>
    <row r="1258" spans="15:29" ht="15.75" customHeight="1" x14ac:dyDescent="0.25">
      <c r="O1258" s="3"/>
      <c r="V1258" s="3"/>
      <c r="W1258" s="2" t="s">
        <v>2870</v>
      </c>
      <c r="X1258" s="2" t="s">
        <v>266</v>
      </c>
      <c r="Y1258" s="2" cm="1">
        <f t="array" ref="Y1258">_xlfn.IFS(X1258="yellow",Z1258,X1258="white",Z1258,X1258="grey",Z1258,X1258="green","",X1258&lt;&gt;"green",Z1258)</f>
        <v>1244</v>
      </c>
      <c r="Z1258" s="2">
        <v>1244</v>
      </c>
      <c r="AA1258" s="2">
        <v>3</v>
      </c>
      <c r="AB1258" s="2">
        <v>0</v>
      </c>
      <c r="AC1258" s="3"/>
    </row>
    <row r="1259" spans="15:29" ht="15.75" customHeight="1" x14ac:dyDescent="0.25">
      <c r="O1259" s="3"/>
      <c r="V1259" s="3"/>
      <c r="W1259" s="2" t="s">
        <v>2871</v>
      </c>
      <c r="X1259" s="2" t="s">
        <v>266</v>
      </c>
      <c r="Y1259" s="2" cm="1">
        <f t="array" ref="Y1259">_xlfn.IFS(X1259="yellow",Z1259,X1259="white",Z1259,X1259="grey",Z1259,X1259="green","",X1259&lt;&gt;"green",Z1259)</f>
        <v>1245</v>
      </c>
      <c r="Z1259" s="2">
        <v>1245</v>
      </c>
      <c r="AA1259" s="2">
        <v>3</v>
      </c>
      <c r="AB1259" s="2">
        <v>0</v>
      </c>
      <c r="AC1259" s="3"/>
    </row>
    <row r="1260" spans="15:29" ht="15.75" customHeight="1" x14ac:dyDescent="0.25">
      <c r="O1260" s="3"/>
      <c r="V1260" s="3"/>
      <c r="W1260" s="2" t="s">
        <v>2872</v>
      </c>
      <c r="X1260" s="2" t="s">
        <v>266</v>
      </c>
      <c r="Y1260" s="2" cm="1">
        <f t="array" ref="Y1260">_xlfn.IFS(X1260="yellow",Z1260,X1260="white",Z1260,X1260="grey",Z1260,X1260="green","",X1260&lt;&gt;"green",Z1260)</f>
        <v>1246</v>
      </c>
      <c r="Z1260" s="2">
        <v>1246</v>
      </c>
      <c r="AA1260" s="2">
        <v>3</v>
      </c>
      <c r="AB1260" s="2">
        <v>0</v>
      </c>
      <c r="AC1260" s="3"/>
    </row>
    <row r="1261" spans="15:29" ht="15.75" customHeight="1" x14ac:dyDescent="0.25">
      <c r="O1261" s="3"/>
      <c r="V1261" s="3"/>
      <c r="W1261" s="2" t="s">
        <v>2873</v>
      </c>
      <c r="X1261" s="2" t="s">
        <v>266</v>
      </c>
      <c r="Y1261" s="2" cm="1">
        <f t="array" ref="Y1261">_xlfn.IFS(X1261="yellow",Z1261,X1261="white",Z1261,X1261="grey",Z1261,X1261="green","",X1261&lt;&gt;"green",Z1261)</f>
        <v>1247</v>
      </c>
      <c r="Z1261" s="2">
        <v>1247</v>
      </c>
      <c r="AA1261" s="2">
        <v>3</v>
      </c>
      <c r="AB1261" s="2">
        <v>0</v>
      </c>
      <c r="AC1261" s="3"/>
    </row>
    <row r="1262" spans="15:29" ht="15.75" customHeight="1" x14ac:dyDescent="0.25">
      <c r="O1262" s="3"/>
      <c r="V1262" s="3"/>
      <c r="W1262" s="2" t="s">
        <v>2874</v>
      </c>
      <c r="X1262" s="2" t="s">
        <v>266</v>
      </c>
      <c r="Y1262" s="2" cm="1">
        <f t="array" ref="Y1262">_xlfn.IFS(X1262="yellow",Z1262,X1262="white",Z1262,X1262="grey",Z1262,X1262="green","",X1262&lt;&gt;"green",Z1262)</f>
        <v>1248</v>
      </c>
      <c r="Z1262" s="2">
        <v>1248</v>
      </c>
      <c r="AA1262" s="2">
        <v>3</v>
      </c>
      <c r="AB1262" s="2">
        <v>0</v>
      </c>
      <c r="AC1262" s="3"/>
    </row>
    <row r="1263" spans="15:29" ht="15.75" customHeight="1" x14ac:dyDescent="0.25">
      <c r="O1263" s="3"/>
      <c r="V1263" s="3"/>
      <c r="W1263" s="2" t="s">
        <v>2875</v>
      </c>
      <c r="X1263" s="2" t="s">
        <v>266</v>
      </c>
      <c r="Y1263" s="2" cm="1">
        <f t="array" ref="Y1263">_xlfn.IFS(X1263="yellow",Z1263,X1263="white",Z1263,X1263="grey",Z1263,X1263="green","",X1263&lt;&gt;"green",Z1263)</f>
        <v>1249</v>
      </c>
      <c r="Z1263" s="2">
        <v>1249</v>
      </c>
      <c r="AA1263" s="2">
        <v>3</v>
      </c>
      <c r="AB1263" s="2">
        <v>0</v>
      </c>
      <c r="AC1263" s="3"/>
    </row>
    <row r="1264" spans="15:29" ht="15.75" customHeight="1" x14ac:dyDescent="0.25">
      <c r="O1264" s="3"/>
      <c r="V1264" s="3"/>
      <c r="W1264" s="2" t="s">
        <v>2876</v>
      </c>
      <c r="X1264" s="2" t="s">
        <v>266</v>
      </c>
      <c r="Y1264" s="2" cm="1">
        <f t="array" ref="Y1264">_xlfn.IFS(X1264="yellow",Z1264,X1264="white",Z1264,X1264="grey",Z1264,X1264="green","",X1264&lt;&gt;"green",Z1264)</f>
        <v>1250</v>
      </c>
      <c r="Z1264" s="2">
        <v>1250</v>
      </c>
      <c r="AA1264" s="2">
        <v>3</v>
      </c>
      <c r="AB1264" s="2">
        <v>0</v>
      </c>
      <c r="AC1264" s="3"/>
    </row>
    <row r="1265" spans="15:29" ht="15.75" customHeight="1" x14ac:dyDescent="0.25">
      <c r="O1265" s="3"/>
      <c r="V1265" s="3"/>
      <c r="W1265" s="2" t="s">
        <v>2877</v>
      </c>
      <c r="X1265" s="2" t="s">
        <v>266</v>
      </c>
      <c r="Y1265" s="2" cm="1">
        <f t="array" ref="Y1265">_xlfn.IFS(X1265="yellow",Z1265,X1265="white",Z1265,X1265="grey",Z1265,X1265="green","",X1265&lt;&gt;"green",Z1265)</f>
        <v>1251</v>
      </c>
      <c r="Z1265" s="2">
        <v>1251</v>
      </c>
      <c r="AA1265" s="2">
        <v>3</v>
      </c>
      <c r="AB1265" s="2">
        <v>0</v>
      </c>
      <c r="AC1265" s="3"/>
    </row>
    <row r="1266" spans="15:29" ht="15.75" customHeight="1" x14ac:dyDescent="0.25">
      <c r="O1266" s="3"/>
      <c r="V1266" s="3"/>
      <c r="W1266" s="2" t="s">
        <v>2878</v>
      </c>
      <c r="X1266" s="2" t="s">
        <v>266</v>
      </c>
      <c r="Y1266" s="2" cm="1">
        <f t="array" ref="Y1266">_xlfn.IFS(X1266="yellow",Z1266,X1266="white",Z1266,X1266="grey",Z1266,X1266="green","",X1266&lt;&gt;"green",Z1266)</f>
        <v>1252</v>
      </c>
      <c r="Z1266" s="2">
        <v>1252</v>
      </c>
      <c r="AA1266" s="2">
        <v>3</v>
      </c>
      <c r="AB1266" s="2">
        <v>0</v>
      </c>
      <c r="AC1266" s="3"/>
    </row>
    <row r="1267" spans="15:29" ht="15.75" customHeight="1" x14ac:dyDescent="0.25">
      <c r="O1267" s="3"/>
      <c r="V1267" s="3" t="s">
        <v>214</v>
      </c>
      <c r="W1267" s="22" t="s">
        <v>2879</v>
      </c>
      <c r="X1267" s="12" t="s">
        <v>216</v>
      </c>
      <c r="Y1267" s="2" cm="1">
        <f t="array" ref="Y1267">_xlfn.IFS(X1267="yellow",Z1267,X1267="white",Z1267,X1267="grey",Z1267,X1267="green","",X1267&lt;&gt;"green",Z1267)</f>
        <v>1253</v>
      </c>
      <c r="Z1267" s="2">
        <v>1253</v>
      </c>
      <c r="AA1267" s="2">
        <v>2</v>
      </c>
      <c r="AB1267" s="2">
        <v>1</v>
      </c>
      <c r="AC1267" s="3"/>
    </row>
    <row r="1268" spans="15:29" ht="15.75" customHeight="1" x14ac:dyDescent="0.25">
      <c r="O1268" s="3"/>
      <c r="V1268" s="3" t="s">
        <v>214</v>
      </c>
      <c r="W1268" s="22" t="s">
        <v>2880</v>
      </c>
      <c r="X1268" s="12" t="s">
        <v>216</v>
      </c>
      <c r="Y1268" s="2" cm="1">
        <f t="array" ref="Y1268">_xlfn.IFS(X1268="yellow",Z1268,X1268="white",Z1268,X1268="grey",Z1268,X1268="green","",X1268&lt;&gt;"green",Z1268)</f>
        <v>1254</v>
      </c>
      <c r="Z1268" s="2">
        <v>1254</v>
      </c>
      <c r="AA1268" s="2">
        <v>2</v>
      </c>
      <c r="AB1268" s="2">
        <v>1</v>
      </c>
      <c r="AC1268" s="3"/>
    </row>
    <row r="1269" spans="15:29" ht="15.75" customHeight="1" x14ac:dyDescent="0.25">
      <c r="O1269" s="3"/>
      <c r="V1269" s="3"/>
      <c r="W1269" s="2" t="s">
        <v>2881</v>
      </c>
      <c r="X1269" s="2" t="s">
        <v>266</v>
      </c>
      <c r="Y1269" s="2" cm="1">
        <f t="array" ref="Y1269">_xlfn.IFS(X1269="yellow",Z1269,X1269="white",Z1269,X1269="grey",Z1269,X1269="green","",X1269&lt;&gt;"green",Z1269)</f>
        <v>1255</v>
      </c>
      <c r="Z1269" s="2">
        <v>1255</v>
      </c>
      <c r="AA1269" s="2">
        <v>2</v>
      </c>
      <c r="AB1269" s="2">
        <v>1</v>
      </c>
      <c r="AC1269" s="3"/>
    </row>
    <row r="1270" spans="15:29" ht="15.75" customHeight="1" x14ac:dyDescent="0.25">
      <c r="O1270" s="3"/>
      <c r="V1270" s="3"/>
      <c r="W1270" s="2" t="s">
        <v>2882</v>
      </c>
      <c r="X1270" s="2" t="s">
        <v>266</v>
      </c>
      <c r="Y1270" s="2" cm="1">
        <f t="array" ref="Y1270">_xlfn.IFS(X1270="yellow",Z1270,X1270="white",Z1270,X1270="grey",Z1270,X1270="green","",X1270&lt;&gt;"green",Z1270)</f>
        <v>1256</v>
      </c>
      <c r="Z1270" s="2">
        <v>1256</v>
      </c>
      <c r="AA1270" s="2">
        <v>2</v>
      </c>
      <c r="AB1270" s="2">
        <v>1</v>
      </c>
      <c r="AC1270" s="3"/>
    </row>
    <row r="1271" spans="15:29" ht="15.75" customHeight="1" x14ac:dyDescent="0.25">
      <c r="O1271" s="3"/>
      <c r="V1271" s="3"/>
      <c r="W1271" s="2" t="s">
        <v>2883</v>
      </c>
      <c r="X1271" s="2" t="s">
        <v>266</v>
      </c>
      <c r="Y1271" s="2" cm="1">
        <f t="array" ref="Y1271">_xlfn.IFS(X1271="yellow",Z1271,X1271="white",Z1271,X1271="grey",Z1271,X1271="green","",X1271&lt;&gt;"green",Z1271)</f>
        <v>1257</v>
      </c>
      <c r="Z1271" s="2">
        <v>1257</v>
      </c>
      <c r="AA1271" s="2">
        <v>2</v>
      </c>
      <c r="AB1271" s="2">
        <v>1</v>
      </c>
      <c r="AC1271" s="3"/>
    </row>
    <row r="1272" spans="15:29" ht="15.75" customHeight="1" x14ac:dyDescent="0.25">
      <c r="O1272" s="3"/>
      <c r="V1272" s="3"/>
      <c r="W1272" s="2" t="s">
        <v>2884</v>
      </c>
      <c r="X1272" s="2" t="s">
        <v>266</v>
      </c>
      <c r="Y1272" s="2" cm="1">
        <f t="array" ref="Y1272">_xlfn.IFS(X1272="yellow",Z1272,X1272="white",Z1272,X1272="grey",Z1272,X1272="green","",X1272&lt;&gt;"green",Z1272)</f>
        <v>1258</v>
      </c>
      <c r="Z1272" s="2">
        <v>1258</v>
      </c>
      <c r="AA1272" s="2">
        <v>2</v>
      </c>
      <c r="AB1272" s="2">
        <v>1</v>
      </c>
      <c r="AC1272" s="3"/>
    </row>
    <row r="1273" spans="15:29" ht="15.75" customHeight="1" x14ac:dyDescent="0.25">
      <c r="O1273" s="3"/>
      <c r="V1273" s="3"/>
      <c r="W1273" s="2" t="s">
        <v>2885</v>
      </c>
      <c r="X1273" s="2" t="s">
        <v>266</v>
      </c>
      <c r="Y1273" s="2" cm="1">
        <f t="array" ref="Y1273">_xlfn.IFS(X1273="yellow",Z1273,X1273="white",Z1273,X1273="grey",Z1273,X1273="green","",X1273&lt;&gt;"green",Z1273)</f>
        <v>1259</v>
      </c>
      <c r="Z1273" s="2">
        <v>1259</v>
      </c>
      <c r="AA1273" s="2">
        <v>2</v>
      </c>
      <c r="AB1273" s="2">
        <v>1</v>
      </c>
      <c r="AC1273" s="3"/>
    </row>
    <row r="1274" spans="15:29" ht="15.75" customHeight="1" x14ac:dyDescent="0.25">
      <c r="O1274" s="3"/>
      <c r="V1274" s="3"/>
      <c r="W1274" s="2" t="s">
        <v>2886</v>
      </c>
      <c r="X1274" s="2" t="s">
        <v>266</v>
      </c>
      <c r="Y1274" s="2" cm="1">
        <f t="array" ref="Y1274">_xlfn.IFS(X1274="yellow",Z1274,X1274="white",Z1274,X1274="grey",Z1274,X1274="green","",X1274&lt;&gt;"green",Z1274)</f>
        <v>1260</v>
      </c>
      <c r="Z1274" s="2">
        <v>1260</v>
      </c>
      <c r="AA1274" s="2">
        <v>2</v>
      </c>
      <c r="AB1274" s="2">
        <v>1</v>
      </c>
      <c r="AC1274" s="3"/>
    </row>
    <row r="1275" spans="15:29" ht="15.75" customHeight="1" x14ac:dyDescent="0.25">
      <c r="O1275" s="3"/>
      <c r="V1275" s="3"/>
      <c r="W1275" s="2" t="s">
        <v>2887</v>
      </c>
      <c r="X1275" s="2" t="s">
        <v>266</v>
      </c>
      <c r="Y1275" s="2" cm="1">
        <f t="array" ref="Y1275">_xlfn.IFS(X1275="yellow",Z1275,X1275="white",Z1275,X1275="grey",Z1275,X1275="green","",X1275&lt;&gt;"green",Z1275)</f>
        <v>1261</v>
      </c>
      <c r="Z1275" s="2">
        <v>1261</v>
      </c>
      <c r="AA1275" s="2">
        <v>2</v>
      </c>
      <c r="AB1275" s="2">
        <v>1</v>
      </c>
      <c r="AC1275" s="3"/>
    </row>
    <row r="1276" spans="15:29" ht="15.75" customHeight="1" x14ac:dyDescent="0.25">
      <c r="O1276" s="3"/>
      <c r="V1276" s="3"/>
      <c r="W1276" s="2" t="s">
        <v>2888</v>
      </c>
      <c r="X1276" s="2" t="s">
        <v>266</v>
      </c>
      <c r="Y1276" s="2" cm="1">
        <f t="array" ref="Y1276">_xlfn.IFS(X1276="yellow",Z1276,X1276="white",Z1276,X1276="grey",Z1276,X1276="green","",X1276&lt;&gt;"green",Z1276)</f>
        <v>1262</v>
      </c>
      <c r="Z1276" s="2">
        <v>1262</v>
      </c>
      <c r="AA1276" s="2">
        <v>2</v>
      </c>
      <c r="AB1276" s="2">
        <v>1</v>
      </c>
      <c r="AC1276" s="3"/>
    </row>
    <row r="1277" spans="15:29" ht="15.75" customHeight="1" x14ac:dyDescent="0.25">
      <c r="O1277" s="3"/>
      <c r="V1277" s="3"/>
      <c r="W1277" s="2" t="s">
        <v>2889</v>
      </c>
      <c r="X1277" s="2" t="s">
        <v>266</v>
      </c>
      <c r="Y1277" s="2" cm="1">
        <f t="array" ref="Y1277">_xlfn.IFS(X1277="yellow",Z1277,X1277="white",Z1277,X1277="grey",Z1277,X1277="green","",X1277&lt;&gt;"green",Z1277)</f>
        <v>1263</v>
      </c>
      <c r="Z1277" s="2">
        <v>1263</v>
      </c>
      <c r="AA1277" s="2">
        <v>2</v>
      </c>
      <c r="AB1277" s="2">
        <v>1</v>
      </c>
      <c r="AC1277" s="3"/>
    </row>
    <row r="1278" spans="15:29" ht="15.75" customHeight="1" x14ac:dyDescent="0.25">
      <c r="O1278" s="3"/>
      <c r="V1278" s="3"/>
      <c r="W1278" s="2" t="s">
        <v>2890</v>
      </c>
      <c r="X1278" s="2" t="s">
        <v>266</v>
      </c>
      <c r="Y1278" s="2" cm="1">
        <f t="array" ref="Y1278">_xlfn.IFS(X1278="yellow",Z1278,X1278="white",Z1278,X1278="grey",Z1278,X1278="green","",X1278&lt;&gt;"green",Z1278)</f>
        <v>1264</v>
      </c>
      <c r="Z1278" s="2">
        <v>1264</v>
      </c>
      <c r="AA1278" s="2">
        <v>2</v>
      </c>
      <c r="AB1278" s="2">
        <v>1</v>
      </c>
      <c r="AC1278" s="3"/>
    </row>
    <row r="1279" spans="15:29" ht="15.75" customHeight="1" x14ac:dyDescent="0.25">
      <c r="O1279" s="3"/>
      <c r="V1279" s="3"/>
      <c r="W1279" s="2" t="s">
        <v>2891</v>
      </c>
      <c r="X1279" s="2" t="s">
        <v>266</v>
      </c>
      <c r="Y1279" s="2" cm="1">
        <f t="array" ref="Y1279">_xlfn.IFS(X1279="yellow",Z1279,X1279="white",Z1279,X1279="grey",Z1279,X1279="green","",X1279&lt;&gt;"green",Z1279)</f>
        <v>1265</v>
      </c>
      <c r="Z1279" s="2">
        <v>1265</v>
      </c>
      <c r="AA1279" s="2">
        <v>2</v>
      </c>
      <c r="AB1279" s="2">
        <v>1</v>
      </c>
      <c r="AC1279" s="3"/>
    </row>
    <row r="1280" spans="15:29" ht="15.75" customHeight="1" x14ac:dyDescent="0.25">
      <c r="O1280" s="3"/>
      <c r="V1280" s="3"/>
      <c r="W1280" s="2" t="s">
        <v>2892</v>
      </c>
      <c r="X1280" s="2" t="s">
        <v>266</v>
      </c>
      <c r="Y1280" s="2" cm="1">
        <f t="array" ref="Y1280">_xlfn.IFS(X1280="yellow",Z1280,X1280="white",Z1280,X1280="grey",Z1280,X1280="green","",X1280&lt;&gt;"green",Z1280)</f>
        <v>1266</v>
      </c>
      <c r="Z1280" s="2">
        <v>1266</v>
      </c>
      <c r="AA1280" s="2">
        <v>2</v>
      </c>
      <c r="AB1280" s="2">
        <v>1</v>
      </c>
      <c r="AC1280" s="3"/>
    </row>
    <row r="1281" spans="15:29" ht="15.75" customHeight="1" x14ac:dyDescent="0.25">
      <c r="O1281" s="3"/>
      <c r="V1281" s="3"/>
      <c r="W1281" s="2" t="s">
        <v>2893</v>
      </c>
      <c r="X1281" s="2" t="s">
        <v>266</v>
      </c>
      <c r="Y1281" s="2" cm="1">
        <f t="array" ref="Y1281">_xlfn.IFS(X1281="yellow",Z1281,X1281="white",Z1281,X1281="grey",Z1281,X1281="green","",X1281&lt;&gt;"green",Z1281)</f>
        <v>1267</v>
      </c>
      <c r="Z1281" s="2">
        <v>1267</v>
      </c>
      <c r="AA1281" s="2">
        <v>2</v>
      </c>
      <c r="AB1281" s="2">
        <v>1</v>
      </c>
      <c r="AC1281" s="3"/>
    </row>
    <row r="1282" spans="15:29" ht="15.75" customHeight="1" x14ac:dyDescent="0.25">
      <c r="O1282" s="3"/>
      <c r="V1282" s="3"/>
      <c r="W1282" s="2" t="s">
        <v>2894</v>
      </c>
      <c r="X1282" s="2" t="s">
        <v>266</v>
      </c>
      <c r="Y1282" s="2" cm="1">
        <f t="array" ref="Y1282">_xlfn.IFS(X1282="yellow",Z1282,X1282="white",Z1282,X1282="grey",Z1282,X1282="green","",X1282&lt;&gt;"green",Z1282)</f>
        <v>1268</v>
      </c>
      <c r="Z1282" s="2">
        <v>1268</v>
      </c>
      <c r="AA1282" s="2">
        <v>2</v>
      </c>
      <c r="AB1282" s="2">
        <v>1</v>
      </c>
      <c r="AC1282" s="3"/>
    </row>
    <row r="1283" spans="15:29" ht="15.75" customHeight="1" x14ac:dyDescent="0.25">
      <c r="O1283" s="3"/>
      <c r="V1283" s="3"/>
      <c r="W1283" s="2" t="s">
        <v>2895</v>
      </c>
      <c r="X1283" s="2" t="s">
        <v>266</v>
      </c>
      <c r="Y1283" s="2" cm="1">
        <f t="array" ref="Y1283">_xlfn.IFS(X1283="yellow",Z1283,X1283="white",Z1283,X1283="grey",Z1283,X1283="green","",X1283&lt;&gt;"green",Z1283)</f>
        <v>1269</v>
      </c>
      <c r="Z1283" s="2">
        <v>1269</v>
      </c>
      <c r="AA1283" s="2">
        <v>2</v>
      </c>
      <c r="AB1283" s="2">
        <v>1</v>
      </c>
      <c r="AC1283" s="3"/>
    </row>
    <row r="1284" spans="15:29" ht="15.75" customHeight="1" x14ac:dyDescent="0.25">
      <c r="O1284" s="3"/>
      <c r="V1284" s="3"/>
      <c r="W1284" s="2" t="s">
        <v>2896</v>
      </c>
      <c r="X1284" s="2" t="s">
        <v>266</v>
      </c>
      <c r="Y1284" s="2" cm="1">
        <f t="array" ref="Y1284">_xlfn.IFS(X1284="yellow",Z1284,X1284="white",Z1284,X1284="grey",Z1284,X1284="green","",X1284&lt;&gt;"green",Z1284)</f>
        <v>1270</v>
      </c>
      <c r="Z1284" s="2">
        <v>1270</v>
      </c>
      <c r="AA1284" s="2">
        <v>2</v>
      </c>
      <c r="AB1284" s="2">
        <v>1</v>
      </c>
      <c r="AC1284" s="3"/>
    </row>
    <row r="1285" spans="15:29" ht="15.75" customHeight="1" x14ac:dyDescent="0.25">
      <c r="O1285" s="3"/>
      <c r="V1285" s="3"/>
      <c r="W1285" s="2" t="s">
        <v>2897</v>
      </c>
      <c r="X1285" s="2" t="s">
        <v>266</v>
      </c>
      <c r="Y1285" s="2" cm="1">
        <f t="array" ref="Y1285">_xlfn.IFS(X1285="yellow",Z1285,X1285="white",Z1285,X1285="grey",Z1285,X1285="green","",X1285&lt;&gt;"green",Z1285)</f>
        <v>1271</v>
      </c>
      <c r="Z1285" s="2">
        <v>1271</v>
      </c>
      <c r="AA1285" s="2">
        <v>2</v>
      </c>
      <c r="AB1285" s="2">
        <v>1</v>
      </c>
      <c r="AC1285" s="3"/>
    </row>
    <row r="1286" spans="15:29" ht="15.75" customHeight="1" x14ac:dyDescent="0.25">
      <c r="O1286" s="3"/>
      <c r="V1286" s="3"/>
      <c r="W1286" s="2" t="s">
        <v>2898</v>
      </c>
      <c r="X1286" s="2" t="s">
        <v>266</v>
      </c>
      <c r="Y1286" s="2" cm="1">
        <f t="array" ref="Y1286">_xlfn.IFS(X1286="yellow",Z1286,X1286="white",Z1286,X1286="grey",Z1286,X1286="green","",X1286&lt;&gt;"green",Z1286)</f>
        <v>1272</v>
      </c>
      <c r="Z1286" s="2">
        <v>1272</v>
      </c>
      <c r="AA1286" s="2">
        <v>2</v>
      </c>
      <c r="AB1286" s="2">
        <v>1</v>
      </c>
      <c r="AC1286" s="3"/>
    </row>
    <row r="1287" spans="15:29" ht="15.75" customHeight="1" x14ac:dyDescent="0.25">
      <c r="O1287" s="3"/>
      <c r="V1287" s="3"/>
      <c r="W1287" s="2" t="s">
        <v>2899</v>
      </c>
      <c r="X1287" s="2" t="s">
        <v>266</v>
      </c>
      <c r="Y1287" s="2" cm="1">
        <f t="array" ref="Y1287">_xlfn.IFS(X1287="yellow",Z1287,X1287="white",Z1287,X1287="grey",Z1287,X1287="green","",X1287&lt;&gt;"green",Z1287)</f>
        <v>1273</v>
      </c>
      <c r="Z1287" s="2">
        <v>1273</v>
      </c>
      <c r="AA1287" s="2">
        <v>2</v>
      </c>
      <c r="AB1287" s="2">
        <v>1</v>
      </c>
      <c r="AC1287" s="3"/>
    </row>
    <row r="1288" spans="15:29" ht="15.75" customHeight="1" x14ac:dyDescent="0.25">
      <c r="O1288" s="3"/>
      <c r="V1288" s="3"/>
      <c r="W1288" s="2" t="s">
        <v>2900</v>
      </c>
      <c r="X1288" s="2" t="s">
        <v>266</v>
      </c>
      <c r="Y1288" s="2" cm="1">
        <f t="array" ref="Y1288">_xlfn.IFS(X1288="yellow",Z1288,X1288="white",Z1288,X1288="grey",Z1288,X1288="green","",X1288&lt;&gt;"green",Z1288)</f>
        <v>1274</v>
      </c>
      <c r="Z1288" s="2">
        <v>1274</v>
      </c>
      <c r="AA1288" s="2">
        <v>2</v>
      </c>
      <c r="AB1288" s="2">
        <v>1</v>
      </c>
      <c r="AC1288" s="3"/>
    </row>
    <row r="1289" spans="15:29" ht="15.75" customHeight="1" x14ac:dyDescent="0.25">
      <c r="O1289" s="3"/>
      <c r="V1289" s="3"/>
      <c r="W1289" s="2" t="s">
        <v>2901</v>
      </c>
      <c r="X1289" s="2" t="s">
        <v>266</v>
      </c>
      <c r="Y1289" s="2" cm="1">
        <f t="array" ref="Y1289">_xlfn.IFS(X1289="yellow",Z1289,X1289="white",Z1289,X1289="grey",Z1289,X1289="green","",X1289&lt;&gt;"green",Z1289)</f>
        <v>1275</v>
      </c>
      <c r="Z1289" s="2">
        <v>1275</v>
      </c>
      <c r="AA1289" s="2">
        <v>2</v>
      </c>
      <c r="AB1289" s="2">
        <v>1</v>
      </c>
      <c r="AC1289" s="3"/>
    </row>
    <row r="1290" spans="15:29" ht="15.75" customHeight="1" x14ac:dyDescent="0.25">
      <c r="O1290" s="3"/>
      <c r="V1290" s="3"/>
      <c r="W1290" s="2" t="s">
        <v>2902</v>
      </c>
      <c r="X1290" s="2" t="s">
        <v>266</v>
      </c>
      <c r="Y1290" s="2" cm="1">
        <f t="array" ref="Y1290">_xlfn.IFS(X1290="yellow",Z1290,X1290="white",Z1290,X1290="grey",Z1290,X1290="green","",X1290&lt;&gt;"green",Z1290)</f>
        <v>1276</v>
      </c>
      <c r="Z1290" s="2">
        <v>1276</v>
      </c>
      <c r="AA1290" s="2">
        <v>2</v>
      </c>
      <c r="AB1290" s="2">
        <v>1</v>
      </c>
      <c r="AC1290" s="3"/>
    </row>
    <row r="1291" spans="15:29" ht="15.75" customHeight="1" x14ac:dyDescent="0.25">
      <c r="O1291" s="3"/>
      <c r="V1291" s="3"/>
      <c r="W1291" s="2"/>
      <c r="X1291" s="2"/>
      <c r="Y1291" s="1"/>
      <c r="Z1291" s="2"/>
      <c r="AA1291" s="2"/>
      <c r="AB1291" s="2"/>
      <c r="AC1291" s="3"/>
    </row>
    <row r="1292" spans="15:29" ht="15.75" customHeight="1" x14ac:dyDescent="0.25">
      <c r="O1292" s="3"/>
      <c r="V1292" s="3"/>
      <c r="W1292" s="2"/>
      <c r="X1292" s="2"/>
      <c r="Y1292" s="1"/>
      <c r="Z1292" s="2"/>
      <c r="AA1292" s="2"/>
      <c r="AB1292" s="2"/>
      <c r="AC1292" s="3"/>
    </row>
    <row r="1293" spans="15:29" ht="15.75" customHeight="1" x14ac:dyDescent="0.25">
      <c r="O1293" s="3"/>
      <c r="V1293" s="3"/>
      <c r="W1293" s="2"/>
      <c r="X1293" s="2"/>
      <c r="Y1293" s="1"/>
      <c r="Z1293" s="2"/>
      <c r="AA1293" s="2"/>
      <c r="AB1293" s="2"/>
      <c r="AC1293" s="3"/>
    </row>
    <row r="1294" spans="15:29" ht="15.75" customHeight="1" x14ac:dyDescent="0.25">
      <c r="O1294" s="3"/>
      <c r="V1294" s="3"/>
      <c r="W1294" s="2"/>
      <c r="X1294" s="2"/>
      <c r="Y1294" s="1"/>
      <c r="Z1294" s="2"/>
      <c r="AA1294" s="2"/>
      <c r="AB1294" s="2"/>
      <c r="AC1294" s="3"/>
    </row>
    <row r="1295" spans="15:29" ht="15.75" customHeight="1" x14ac:dyDescent="0.25">
      <c r="O1295" s="3"/>
      <c r="V1295" s="3"/>
      <c r="W1295" s="2"/>
      <c r="X1295" s="2"/>
      <c r="Y1295" s="1"/>
      <c r="Z1295" s="2"/>
      <c r="AA1295" s="2"/>
      <c r="AB1295" s="2"/>
      <c r="AC1295" s="3"/>
    </row>
    <row r="1296" spans="15:29" ht="15.75" customHeight="1" x14ac:dyDescent="0.25">
      <c r="O1296" s="3"/>
      <c r="V1296" s="3"/>
      <c r="W1296" s="2"/>
      <c r="X1296" s="2"/>
      <c r="Y1296" s="1"/>
      <c r="Z1296" s="2"/>
      <c r="AA1296" s="2"/>
      <c r="AB1296" s="2"/>
      <c r="AC1296" s="3"/>
    </row>
    <row r="1297" spans="15:29" ht="15.75" customHeight="1" x14ac:dyDescent="0.25">
      <c r="O1297" s="3"/>
      <c r="V1297" s="3"/>
      <c r="W1297" s="2"/>
      <c r="X1297" s="2"/>
      <c r="Y1297" s="1"/>
      <c r="Z1297" s="2"/>
      <c r="AA1297" s="2"/>
      <c r="AB1297" s="2"/>
      <c r="AC1297" s="3"/>
    </row>
    <row r="1298" spans="15:29" ht="15.75" customHeight="1" x14ac:dyDescent="0.25">
      <c r="O1298" s="3"/>
      <c r="V1298" s="3"/>
      <c r="W1298" s="2"/>
      <c r="X1298" s="2"/>
      <c r="Y1298" s="1"/>
      <c r="Z1298" s="2"/>
      <c r="AA1298" s="2"/>
      <c r="AB1298" s="2"/>
      <c r="AC1298" s="3"/>
    </row>
    <row r="1299" spans="15:29" ht="15.75" customHeight="1" x14ac:dyDescent="0.25">
      <c r="O1299" s="3"/>
      <c r="V1299" s="3"/>
      <c r="W1299" s="2"/>
      <c r="X1299" s="2"/>
      <c r="Y1299" s="1"/>
      <c r="Z1299" s="2"/>
      <c r="AA1299" s="2"/>
      <c r="AB1299" s="2"/>
      <c r="AC1299" s="3"/>
    </row>
    <row r="1300" spans="15:29" ht="15.75" customHeight="1" x14ac:dyDescent="0.25">
      <c r="O1300" s="3"/>
      <c r="V1300" s="3"/>
      <c r="W1300" s="2"/>
      <c r="X1300" s="2"/>
      <c r="Y1300" s="2"/>
      <c r="Z1300" s="2"/>
      <c r="AA1300" s="2"/>
      <c r="AB1300" s="2"/>
      <c r="AC1300" s="3"/>
    </row>
    <row r="1301" spans="15:29" ht="15.75" customHeight="1" x14ac:dyDescent="0.25">
      <c r="O1301" s="3"/>
      <c r="V1301" s="3"/>
      <c r="W1301" s="2"/>
      <c r="X1301" s="2"/>
      <c r="Y1301" s="2"/>
      <c r="Z1301" s="2"/>
      <c r="AA1301" s="2"/>
      <c r="AB1301" s="2"/>
      <c r="AC1301" s="3"/>
    </row>
    <row r="1302" spans="15:29" ht="15.75" customHeight="1" x14ac:dyDescent="0.25">
      <c r="O1302" s="3"/>
      <c r="V1302" s="3"/>
      <c r="W1302" s="2"/>
      <c r="X1302" s="2"/>
      <c r="Y1302" s="2"/>
      <c r="Z1302" s="2"/>
      <c r="AA1302" s="2"/>
      <c r="AB1302" s="2"/>
      <c r="AC1302" s="3"/>
    </row>
    <row r="1303" spans="15:29" ht="15.75" customHeight="1" x14ac:dyDescent="0.25">
      <c r="O1303" s="3"/>
      <c r="V1303" s="3"/>
      <c r="W1303" s="2"/>
      <c r="X1303" s="2"/>
      <c r="Y1303" s="2"/>
      <c r="Z1303" s="2"/>
      <c r="AA1303" s="2"/>
      <c r="AB1303" s="2"/>
      <c r="AC1303" s="3"/>
    </row>
    <row r="1304" spans="15:29" ht="15.75" customHeight="1" x14ac:dyDescent="0.25">
      <c r="O1304" s="3"/>
      <c r="V1304" s="3"/>
      <c r="W1304" s="2"/>
      <c r="X1304" s="2"/>
      <c r="Y1304" s="2"/>
      <c r="Z1304" s="2"/>
      <c r="AA1304" s="2"/>
      <c r="AB1304" s="2"/>
      <c r="AC1304" s="3"/>
    </row>
    <row r="1305" spans="15:29" ht="15.75" customHeight="1" x14ac:dyDescent="0.25">
      <c r="O1305" s="3"/>
      <c r="V1305" s="3"/>
      <c r="W1305" s="2"/>
      <c r="X1305" s="2"/>
      <c r="Y1305" s="2"/>
      <c r="Z1305" s="2"/>
      <c r="AA1305" s="2"/>
      <c r="AB1305" s="2"/>
      <c r="AC1305" s="3"/>
    </row>
    <row r="1306" spans="15:29" ht="15.75" customHeight="1" x14ac:dyDescent="0.25">
      <c r="O1306" s="3"/>
      <c r="V1306" s="3"/>
      <c r="W1306" s="2"/>
      <c r="X1306" s="2"/>
      <c r="Y1306" s="2"/>
      <c r="Z1306" s="2"/>
      <c r="AA1306" s="2"/>
      <c r="AB1306" s="2"/>
      <c r="AC1306" s="3"/>
    </row>
    <row r="1307" spans="15:29" ht="15.75" customHeight="1" x14ac:dyDescent="0.25">
      <c r="O1307" s="3"/>
      <c r="V1307" s="3"/>
      <c r="W1307" s="2"/>
      <c r="X1307" s="2"/>
      <c r="Y1307" s="2"/>
      <c r="Z1307" s="2"/>
      <c r="AA1307" s="2"/>
      <c r="AB1307" s="2"/>
      <c r="AC1307" s="3"/>
    </row>
    <row r="1308" spans="15:29" ht="15.75" customHeight="1" x14ac:dyDescent="0.25">
      <c r="O1308" s="3"/>
      <c r="V1308" s="3"/>
      <c r="W1308" s="2"/>
      <c r="X1308" s="2"/>
      <c r="Y1308" s="2"/>
      <c r="Z1308" s="2"/>
      <c r="AA1308" s="2"/>
      <c r="AB1308" s="2"/>
      <c r="AC1308" s="3"/>
    </row>
    <row r="1309" spans="15:29" ht="15.75" customHeight="1" x14ac:dyDescent="0.25">
      <c r="O1309" s="3"/>
      <c r="V1309" s="3"/>
      <c r="W1309" s="2"/>
      <c r="X1309" s="2"/>
      <c r="Y1309" s="2"/>
      <c r="Z1309" s="2"/>
      <c r="AA1309" s="2"/>
      <c r="AB1309" s="2"/>
      <c r="AC1309" s="3"/>
    </row>
    <row r="1310" spans="15:29" ht="15.75" customHeight="1" x14ac:dyDescent="0.25">
      <c r="O1310" s="3"/>
      <c r="V1310" s="3"/>
      <c r="W1310" s="2"/>
      <c r="X1310" s="2"/>
      <c r="Y1310" s="2"/>
      <c r="Z1310" s="2"/>
      <c r="AA1310" s="2"/>
      <c r="AB1310" s="2"/>
      <c r="AC1310" s="3"/>
    </row>
    <row r="1311" spans="15:29" ht="15.75" customHeight="1" x14ac:dyDescent="0.25">
      <c r="O1311" s="3"/>
      <c r="V1311" s="3"/>
      <c r="W1311" s="2"/>
      <c r="X1311" s="2"/>
      <c r="Y1311" s="2"/>
      <c r="Z1311" s="2"/>
      <c r="AA1311" s="2"/>
      <c r="AB1311" s="2"/>
      <c r="AC1311" s="3"/>
    </row>
    <row r="1312" spans="15:29" ht="15.75" customHeight="1" x14ac:dyDescent="0.25">
      <c r="O1312" s="3"/>
      <c r="V1312" s="3"/>
      <c r="W1312" s="2"/>
      <c r="X1312" s="2"/>
      <c r="Y1312" s="2"/>
      <c r="Z1312" s="2"/>
      <c r="AA1312" s="2"/>
      <c r="AB1312" s="2"/>
      <c r="AC1312" s="3"/>
    </row>
    <row r="1313" spans="15:29" ht="15.75" customHeight="1" x14ac:dyDescent="0.25">
      <c r="O1313" s="3"/>
      <c r="V1313" s="3"/>
      <c r="W1313" s="2"/>
      <c r="X1313" s="2"/>
      <c r="Y1313" s="2"/>
      <c r="Z1313" s="2"/>
      <c r="AA1313" s="2"/>
      <c r="AB1313" s="2"/>
      <c r="AC1313" s="3"/>
    </row>
    <row r="1314" spans="15:29" ht="15.75" customHeight="1" x14ac:dyDescent="0.25">
      <c r="O1314" s="3"/>
      <c r="V1314" s="3"/>
      <c r="W1314" s="2"/>
      <c r="X1314" s="2"/>
      <c r="Y1314" s="2"/>
      <c r="Z1314" s="2"/>
      <c r="AA1314" s="2"/>
      <c r="AB1314" s="2"/>
      <c r="AC1314" s="3"/>
    </row>
    <row r="1315" spans="15:29" ht="15.75" customHeight="1" x14ac:dyDescent="0.25">
      <c r="O1315" s="3"/>
      <c r="V1315" s="3"/>
      <c r="W1315" s="2"/>
      <c r="X1315" s="2"/>
      <c r="Y1315" s="2"/>
      <c r="Z1315" s="2"/>
      <c r="AA1315" s="2"/>
      <c r="AB1315" s="2"/>
      <c r="AC1315" s="3"/>
    </row>
    <row r="1316" spans="15:29" ht="15.75" customHeight="1" x14ac:dyDescent="0.25">
      <c r="O1316" s="3"/>
      <c r="V1316" s="3"/>
      <c r="W1316" s="2"/>
      <c r="X1316" s="2"/>
      <c r="Y1316" s="2"/>
      <c r="Z1316" s="2"/>
      <c r="AA1316" s="2"/>
      <c r="AB1316" s="2"/>
      <c r="AC1316" s="3"/>
    </row>
    <row r="1317" spans="15:29" ht="15.75" customHeight="1" x14ac:dyDescent="0.25">
      <c r="O1317" s="3"/>
      <c r="V1317" s="3"/>
      <c r="W1317" s="2"/>
      <c r="X1317" s="2"/>
      <c r="Y1317" s="2"/>
      <c r="Z1317" s="2"/>
      <c r="AA1317" s="2"/>
      <c r="AB1317" s="2"/>
      <c r="AC1317" s="3"/>
    </row>
    <row r="1318" spans="15:29" ht="15.75" customHeight="1" x14ac:dyDescent="0.25">
      <c r="O1318" s="3"/>
      <c r="V1318" s="3"/>
      <c r="W1318" s="2"/>
      <c r="X1318" s="2"/>
      <c r="Y1318" s="2"/>
      <c r="Z1318" s="2"/>
      <c r="AA1318" s="2"/>
      <c r="AB1318" s="2"/>
      <c r="AC1318" s="3"/>
    </row>
    <row r="1319" spans="15:29" ht="15.75" customHeight="1" x14ac:dyDescent="0.25">
      <c r="O1319" s="3"/>
      <c r="V1319" s="3"/>
      <c r="W1319" s="2"/>
      <c r="X1319" s="2"/>
      <c r="Y1319" s="2"/>
      <c r="Z1319" s="2"/>
      <c r="AA1319" s="2"/>
      <c r="AB1319" s="2"/>
      <c r="AC1319" s="3"/>
    </row>
    <row r="1320" spans="15:29" ht="15.75" customHeight="1" x14ac:dyDescent="0.25">
      <c r="O1320" s="3"/>
      <c r="V1320" s="3"/>
      <c r="W1320" s="2"/>
      <c r="X1320" s="2"/>
      <c r="Y1320" s="2"/>
      <c r="Z1320" s="2"/>
      <c r="AA1320" s="2"/>
      <c r="AB1320" s="2"/>
      <c r="AC1320" s="3"/>
    </row>
    <row r="1321" spans="15:29" ht="15.75" customHeight="1" x14ac:dyDescent="0.25">
      <c r="O1321" s="3"/>
      <c r="V1321" s="3"/>
      <c r="W1321" s="2"/>
      <c r="X1321" s="2"/>
      <c r="Y1321" s="2"/>
      <c r="Z1321" s="2"/>
      <c r="AA1321" s="2"/>
      <c r="AB1321" s="2"/>
      <c r="AC1321" s="3"/>
    </row>
    <row r="1322" spans="15:29" ht="15.75" customHeight="1" x14ac:dyDescent="0.25">
      <c r="O1322" s="3"/>
      <c r="V1322" s="3"/>
      <c r="W1322" s="2"/>
      <c r="X1322" s="2"/>
      <c r="Y1322" s="2"/>
      <c r="Z1322" s="2"/>
      <c r="AA1322" s="2"/>
      <c r="AB1322" s="2"/>
      <c r="AC1322" s="3"/>
    </row>
    <row r="1323" spans="15:29" ht="15.75" customHeight="1" x14ac:dyDescent="0.25">
      <c r="O1323" s="3"/>
      <c r="V1323" s="3"/>
      <c r="W1323" s="2"/>
      <c r="X1323" s="2"/>
      <c r="Y1323" s="2"/>
      <c r="Z1323" s="2"/>
      <c r="AA1323" s="2"/>
      <c r="AB1323" s="2"/>
      <c r="AC1323" s="3"/>
    </row>
    <row r="1324" spans="15:29" ht="15.75" customHeight="1" x14ac:dyDescent="0.25">
      <c r="O1324" s="3"/>
      <c r="V1324" s="3"/>
      <c r="W1324" s="2"/>
      <c r="X1324" s="2"/>
      <c r="Y1324" s="2"/>
      <c r="Z1324" s="2"/>
      <c r="AA1324" s="2"/>
      <c r="AB1324" s="2"/>
      <c r="AC1324" s="3"/>
    </row>
    <row r="1325" spans="15:29" ht="15.75" customHeight="1" x14ac:dyDescent="0.25">
      <c r="O1325" s="3"/>
      <c r="V1325" s="3"/>
      <c r="W1325" s="2"/>
      <c r="X1325" s="2"/>
      <c r="Y1325" s="2"/>
      <c r="Z1325" s="2"/>
      <c r="AA1325" s="2"/>
      <c r="AB1325" s="2"/>
      <c r="AC1325" s="3"/>
    </row>
    <row r="1326" spans="15:29" ht="15.75" customHeight="1" x14ac:dyDescent="0.25">
      <c r="O1326" s="3"/>
      <c r="V1326" s="3"/>
      <c r="W1326" s="2"/>
      <c r="X1326" s="2"/>
      <c r="Y1326" s="2"/>
      <c r="Z1326" s="2"/>
      <c r="AA1326" s="2"/>
      <c r="AB1326" s="2"/>
      <c r="AC1326" s="3"/>
    </row>
    <row r="1327" spans="15:29" ht="15.75" customHeight="1" x14ac:dyDescent="0.25">
      <c r="O1327" s="3"/>
      <c r="V1327" s="3"/>
      <c r="W1327" s="2"/>
      <c r="X1327" s="2"/>
      <c r="Y1327" s="2"/>
      <c r="Z1327" s="2"/>
      <c r="AA1327" s="2"/>
      <c r="AB1327" s="2"/>
      <c r="AC1327" s="3"/>
    </row>
    <row r="1328" spans="15:29" ht="15.75" customHeight="1" x14ac:dyDescent="0.25">
      <c r="O1328" s="3"/>
      <c r="V1328" s="3"/>
      <c r="W1328" s="2"/>
      <c r="X1328" s="2"/>
      <c r="Y1328" s="2"/>
      <c r="Z1328" s="2"/>
      <c r="AA1328" s="2"/>
      <c r="AB1328" s="2"/>
      <c r="AC1328" s="3"/>
    </row>
    <row r="1329" spans="15:29" ht="15.75" customHeight="1" x14ac:dyDescent="0.25">
      <c r="O1329" s="3"/>
      <c r="V1329" s="3"/>
      <c r="W1329" s="2"/>
      <c r="X1329" s="2"/>
      <c r="Y1329" s="2"/>
      <c r="Z1329" s="2"/>
      <c r="AA1329" s="2"/>
      <c r="AB1329" s="2"/>
      <c r="AC1329" s="3"/>
    </row>
    <row r="1330" spans="15:29" ht="15.75" customHeight="1" x14ac:dyDescent="0.25">
      <c r="O1330" s="3"/>
      <c r="V1330" s="3"/>
      <c r="W1330" s="2"/>
      <c r="X1330" s="2"/>
      <c r="Y1330" s="2"/>
      <c r="Z1330" s="2"/>
      <c r="AA1330" s="2"/>
      <c r="AB1330" s="2"/>
      <c r="AC1330" s="3"/>
    </row>
    <row r="1331" spans="15:29" ht="15.75" customHeight="1" x14ac:dyDescent="0.25">
      <c r="O1331" s="3"/>
      <c r="V1331" s="3"/>
      <c r="W1331" s="2"/>
      <c r="X1331" s="2"/>
      <c r="Y1331" s="2"/>
      <c r="Z1331" s="2"/>
      <c r="AA1331" s="2"/>
      <c r="AB1331" s="2"/>
      <c r="AC1331" s="3"/>
    </row>
    <row r="1332" spans="15:29" ht="15.75" customHeight="1" x14ac:dyDescent="0.25">
      <c r="O1332" s="3"/>
      <c r="V1332" s="3"/>
      <c r="W1332" s="2"/>
      <c r="X1332" s="2"/>
      <c r="Y1332" s="2"/>
      <c r="Z1332" s="2"/>
      <c r="AA1332" s="2"/>
      <c r="AB1332" s="2"/>
      <c r="AC1332" s="3"/>
    </row>
    <row r="1333" spans="15:29" ht="15.75" customHeight="1" x14ac:dyDescent="0.25">
      <c r="O1333" s="3"/>
      <c r="V1333" s="3"/>
      <c r="W1333" s="2"/>
      <c r="X1333" s="2"/>
      <c r="Y1333" s="2"/>
      <c r="Z1333" s="2"/>
      <c r="AA1333" s="2"/>
      <c r="AB1333" s="2"/>
      <c r="AC1333" s="3"/>
    </row>
    <row r="1334" spans="15:29" ht="15.75" customHeight="1" x14ac:dyDescent="0.25">
      <c r="O1334" s="3"/>
      <c r="V1334" s="3"/>
      <c r="W1334" s="2"/>
      <c r="X1334" s="2"/>
      <c r="Y1334" s="2"/>
      <c r="Z1334" s="2"/>
      <c r="AA1334" s="2"/>
      <c r="AB1334" s="2"/>
      <c r="AC1334" s="3"/>
    </row>
    <row r="1335" spans="15:29" ht="15.75" customHeight="1" x14ac:dyDescent="0.25">
      <c r="O1335" s="3"/>
      <c r="V1335" s="3"/>
      <c r="W1335" s="2"/>
      <c r="X1335" s="2"/>
      <c r="Y1335" s="2"/>
      <c r="Z1335" s="2"/>
      <c r="AA1335" s="2"/>
      <c r="AB1335" s="2"/>
      <c r="AC1335" s="3"/>
    </row>
    <row r="1336" spans="15:29" ht="15.75" customHeight="1" x14ac:dyDescent="0.25">
      <c r="O1336" s="3"/>
      <c r="V1336" s="3"/>
      <c r="W1336" s="2"/>
      <c r="X1336" s="2"/>
      <c r="Y1336" s="2"/>
      <c r="Z1336" s="2"/>
      <c r="AA1336" s="2"/>
      <c r="AB1336" s="2"/>
      <c r="AC1336" s="3"/>
    </row>
    <row r="1337" spans="15:29" ht="15.75" customHeight="1" x14ac:dyDescent="0.25">
      <c r="O1337" s="3"/>
      <c r="V1337" s="3"/>
      <c r="W1337" s="2"/>
      <c r="X1337" s="2"/>
      <c r="Y1337" s="2"/>
      <c r="Z1337" s="2"/>
      <c r="AA1337" s="2"/>
      <c r="AB1337" s="2"/>
      <c r="AC1337" s="3"/>
    </row>
    <row r="1338" spans="15:29" ht="15.75" customHeight="1" x14ac:dyDescent="0.25">
      <c r="O1338" s="3"/>
      <c r="V1338" s="3"/>
      <c r="W1338" s="2"/>
      <c r="X1338" s="2"/>
      <c r="Y1338" s="2"/>
      <c r="Z1338" s="2"/>
      <c r="AA1338" s="2"/>
      <c r="AB1338" s="2"/>
      <c r="AC1338" s="3"/>
    </row>
    <row r="1339" spans="15:29" ht="15.75" customHeight="1" x14ac:dyDescent="0.25">
      <c r="O1339" s="3"/>
      <c r="V1339" s="3"/>
      <c r="W1339" s="2"/>
      <c r="X1339" s="2"/>
      <c r="Y1339" s="2"/>
      <c r="Z1339" s="2"/>
      <c r="AA1339" s="2"/>
      <c r="AB1339" s="2"/>
      <c r="AC1339" s="3"/>
    </row>
    <row r="1340" spans="15:29" ht="15.75" customHeight="1" x14ac:dyDescent="0.25">
      <c r="O1340" s="3"/>
      <c r="V1340" s="3"/>
      <c r="W1340" s="2"/>
      <c r="X1340" s="2"/>
      <c r="Y1340" s="2"/>
      <c r="Z1340" s="2"/>
      <c r="AA1340" s="2"/>
      <c r="AB1340" s="2"/>
      <c r="AC1340" s="3"/>
    </row>
    <row r="1341" spans="15:29" ht="15.75" customHeight="1" x14ac:dyDescent="0.25">
      <c r="O1341" s="3"/>
      <c r="V1341" s="3"/>
      <c r="W1341" s="2"/>
      <c r="X1341" s="2"/>
      <c r="Y1341" s="2"/>
      <c r="Z1341" s="2"/>
      <c r="AA1341" s="2"/>
      <c r="AB1341" s="2"/>
      <c r="AC1341" s="3"/>
    </row>
    <row r="1342" spans="15:29" ht="15.75" customHeight="1" x14ac:dyDescent="0.25">
      <c r="O1342" s="3"/>
      <c r="V1342" s="3"/>
      <c r="W1342" s="2"/>
      <c r="X1342" s="2"/>
      <c r="Y1342" s="2"/>
      <c r="Z1342" s="2"/>
      <c r="AA1342" s="2"/>
      <c r="AB1342" s="2"/>
      <c r="AC1342" s="3"/>
    </row>
    <row r="1343" spans="15:29" ht="15.75" customHeight="1" x14ac:dyDescent="0.25">
      <c r="O1343" s="3"/>
      <c r="V1343" s="3"/>
      <c r="W1343" s="2"/>
      <c r="X1343" s="2"/>
      <c r="Y1343" s="2"/>
      <c r="Z1343" s="2"/>
      <c r="AA1343" s="2"/>
      <c r="AB1343" s="2"/>
      <c r="AC1343" s="3"/>
    </row>
    <row r="1344" spans="15:29" ht="15.75" customHeight="1" x14ac:dyDescent="0.25">
      <c r="O1344" s="3"/>
      <c r="V1344" s="3"/>
      <c r="W1344" s="2"/>
      <c r="X1344" s="2"/>
      <c r="Y1344" s="2"/>
      <c r="Z1344" s="2"/>
      <c r="AA1344" s="2"/>
      <c r="AB1344" s="2"/>
      <c r="AC1344" s="3"/>
    </row>
    <row r="1345" spans="15:29" ht="15.75" customHeight="1" x14ac:dyDescent="0.25">
      <c r="O1345" s="3"/>
      <c r="V1345" s="3"/>
      <c r="W1345" s="2"/>
      <c r="X1345" s="2"/>
      <c r="Y1345" s="2"/>
      <c r="Z1345" s="2"/>
      <c r="AA1345" s="2"/>
      <c r="AB1345" s="2"/>
      <c r="AC1345" s="3"/>
    </row>
    <row r="1346" spans="15:29" ht="15.75" customHeight="1" x14ac:dyDescent="0.25">
      <c r="O1346" s="3"/>
      <c r="V1346" s="3"/>
      <c r="W1346" s="2"/>
      <c r="X1346" s="2"/>
      <c r="Y1346" s="2"/>
      <c r="Z1346" s="2"/>
      <c r="AA1346" s="2"/>
      <c r="AB1346" s="2"/>
      <c r="AC1346" s="3"/>
    </row>
    <row r="1347" spans="15:29" ht="15.75" customHeight="1" x14ac:dyDescent="0.25">
      <c r="O1347" s="3"/>
      <c r="V1347" s="3"/>
      <c r="W1347" s="2"/>
      <c r="X1347" s="2"/>
      <c r="Y1347" s="2"/>
      <c r="Z1347" s="2"/>
      <c r="AA1347" s="2"/>
      <c r="AB1347" s="2"/>
      <c r="AC1347" s="3"/>
    </row>
    <row r="1348" spans="15:29" ht="15.75" customHeight="1" x14ac:dyDescent="0.25">
      <c r="O1348" s="3"/>
      <c r="V1348" s="3"/>
      <c r="W1348" s="2"/>
      <c r="X1348" s="2"/>
      <c r="Y1348" s="2"/>
      <c r="Z1348" s="2"/>
      <c r="AA1348" s="2"/>
      <c r="AB1348" s="2"/>
      <c r="AC1348" s="3"/>
    </row>
    <row r="1349" spans="15:29" ht="15.75" customHeight="1" x14ac:dyDescent="0.25">
      <c r="O1349" s="3"/>
      <c r="V1349" s="3"/>
      <c r="W1349" s="2"/>
      <c r="X1349" s="2"/>
      <c r="Y1349" s="2"/>
      <c r="Z1349" s="2"/>
      <c r="AA1349" s="2"/>
      <c r="AB1349" s="2"/>
      <c r="AC1349" s="3"/>
    </row>
    <row r="1350" spans="15:29" ht="15.75" customHeight="1" x14ac:dyDescent="0.25">
      <c r="O1350" s="3"/>
      <c r="V1350" s="3"/>
      <c r="W1350" s="2"/>
      <c r="X1350" s="2"/>
      <c r="Y1350" s="2"/>
      <c r="Z1350" s="2"/>
      <c r="AA1350" s="2"/>
      <c r="AB1350" s="2"/>
      <c r="AC1350" s="3"/>
    </row>
    <row r="1351" spans="15:29" ht="15.75" customHeight="1" x14ac:dyDescent="0.25">
      <c r="O1351" s="3"/>
      <c r="V1351" s="3"/>
      <c r="W1351" s="2"/>
      <c r="X1351" s="2"/>
      <c r="Y1351" s="2"/>
      <c r="Z1351" s="2"/>
      <c r="AA1351" s="2"/>
      <c r="AB1351" s="2"/>
      <c r="AC1351" s="3"/>
    </row>
    <row r="1352" spans="15:29" ht="15.75" customHeight="1" x14ac:dyDescent="0.25">
      <c r="O1352" s="3"/>
      <c r="V1352" s="3"/>
      <c r="W1352" s="2"/>
      <c r="X1352" s="2"/>
      <c r="Y1352" s="2"/>
      <c r="Z1352" s="2"/>
      <c r="AA1352" s="2"/>
      <c r="AB1352" s="2"/>
      <c r="AC1352" s="3"/>
    </row>
    <row r="1353" spans="15:29" ht="15.75" customHeight="1" x14ac:dyDescent="0.25">
      <c r="O1353" s="3"/>
      <c r="V1353" s="3"/>
      <c r="W1353" s="2"/>
      <c r="X1353" s="2"/>
      <c r="Y1353" s="2"/>
      <c r="Z1353" s="2"/>
      <c r="AA1353" s="2"/>
      <c r="AB1353" s="2"/>
      <c r="AC1353" s="3"/>
    </row>
    <row r="1354" spans="15:29" ht="15.75" customHeight="1" x14ac:dyDescent="0.25">
      <c r="O1354" s="3"/>
      <c r="V1354" s="3"/>
      <c r="W1354" s="2"/>
      <c r="X1354" s="2"/>
      <c r="Y1354" s="2"/>
      <c r="Z1354" s="2"/>
      <c r="AA1354" s="2"/>
      <c r="AB1354" s="2"/>
      <c r="AC1354" s="3"/>
    </row>
    <row r="1355" spans="15:29" ht="15.75" customHeight="1" x14ac:dyDescent="0.25">
      <c r="O1355" s="3"/>
      <c r="V1355" s="3"/>
      <c r="W1355" s="2"/>
      <c r="X1355" s="2"/>
      <c r="Y1355" s="2"/>
      <c r="Z1355" s="2"/>
      <c r="AA1355" s="2"/>
      <c r="AB1355" s="2"/>
      <c r="AC1355" s="3"/>
    </row>
    <row r="1356" spans="15:29" ht="15.75" customHeight="1" x14ac:dyDescent="0.25">
      <c r="O1356" s="3"/>
      <c r="V1356" s="3"/>
      <c r="W1356" s="2"/>
      <c r="X1356" s="2"/>
      <c r="Y1356" s="2"/>
      <c r="Z1356" s="2"/>
      <c r="AA1356" s="2"/>
      <c r="AB1356" s="2"/>
      <c r="AC1356" s="3"/>
    </row>
    <row r="1357" spans="15:29" ht="15.75" customHeight="1" x14ac:dyDescent="0.25">
      <c r="O1357" s="3"/>
      <c r="V1357" s="3"/>
      <c r="W1357" s="2"/>
      <c r="X1357" s="2"/>
      <c r="Y1357" s="2"/>
      <c r="Z1357" s="2"/>
      <c r="AA1357" s="2"/>
      <c r="AB1357" s="2"/>
      <c r="AC1357" s="3"/>
    </row>
    <row r="1358" spans="15:29" ht="15.75" customHeight="1" x14ac:dyDescent="0.25">
      <c r="O1358" s="3"/>
      <c r="V1358" s="3"/>
      <c r="W1358" s="2"/>
      <c r="X1358" s="2"/>
      <c r="Y1358" s="2"/>
      <c r="Z1358" s="2"/>
      <c r="AA1358" s="2"/>
      <c r="AB1358" s="2"/>
      <c r="AC1358" s="3"/>
    </row>
    <row r="1359" spans="15:29" ht="15.75" customHeight="1" x14ac:dyDescent="0.25">
      <c r="O1359" s="3"/>
      <c r="V1359" s="3"/>
      <c r="W1359" s="2"/>
      <c r="X1359" s="2"/>
      <c r="Y1359" s="2"/>
      <c r="Z1359" s="2"/>
      <c r="AA1359" s="2"/>
      <c r="AB1359" s="2"/>
      <c r="AC1359" s="3"/>
    </row>
    <row r="1360" spans="15:29" ht="15.75" customHeight="1" x14ac:dyDescent="0.25">
      <c r="O1360" s="3"/>
      <c r="V1360" s="3"/>
      <c r="W1360" s="2"/>
      <c r="X1360" s="2"/>
      <c r="Y1360" s="2"/>
      <c r="Z1360" s="2"/>
      <c r="AA1360" s="2"/>
      <c r="AB1360" s="2"/>
      <c r="AC1360" s="3"/>
    </row>
    <row r="1361" spans="15:29" ht="15.75" customHeight="1" x14ac:dyDescent="0.25">
      <c r="O1361" s="3"/>
      <c r="V1361" s="3"/>
      <c r="W1361" s="2"/>
      <c r="X1361" s="2"/>
      <c r="Y1361" s="2"/>
      <c r="Z1361" s="2"/>
      <c r="AA1361" s="2"/>
      <c r="AB1361" s="2"/>
      <c r="AC1361" s="3"/>
    </row>
    <row r="1362" spans="15:29" ht="15.75" customHeight="1" x14ac:dyDescent="0.25">
      <c r="O1362" s="3"/>
      <c r="V1362" s="3"/>
      <c r="W1362" s="2"/>
      <c r="X1362" s="2"/>
      <c r="Y1362" s="2"/>
      <c r="Z1362" s="2"/>
      <c r="AA1362" s="2"/>
      <c r="AB1362" s="2"/>
      <c r="AC1362" s="3"/>
    </row>
    <row r="1363" spans="15:29" ht="15.75" customHeight="1" x14ac:dyDescent="0.25">
      <c r="O1363" s="3"/>
      <c r="V1363" s="3"/>
      <c r="W1363" s="2"/>
      <c r="X1363" s="2"/>
      <c r="Y1363" s="2"/>
      <c r="Z1363" s="2"/>
      <c r="AA1363" s="2"/>
      <c r="AB1363" s="2"/>
      <c r="AC1363" s="3"/>
    </row>
    <row r="1364" spans="15:29" ht="15.75" customHeight="1" x14ac:dyDescent="0.25">
      <c r="O1364" s="3"/>
      <c r="V1364" s="3"/>
      <c r="W1364" s="2"/>
      <c r="X1364" s="2"/>
      <c r="Y1364" s="2"/>
      <c r="Z1364" s="2"/>
      <c r="AA1364" s="2"/>
      <c r="AB1364" s="2"/>
      <c r="AC1364" s="3"/>
    </row>
    <row r="1365" spans="15:29" ht="15.75" customHeight="1" x14ac:dyDescent="0.25">
      <c r="O1365" s="3"/>
      <c r="V1365" s="3"/>
      <c r="W1365" s="2"/>
      <c r="X1365" s="2"/>
      <c r="Y1365" s="2"/>
      <c r="Z1365" s="2"/>
      <c r="AA1365" s="2"/>
      <c r="AB1365" s="2"/>
      <c r="AC1365" s="3"/>
    </row>
    <row r="1366" spans="15:29" ht="15.75" customHeight="1" x14ac:dyDescent="0.25">
      <c r="O1366" s="3"/>
      <c r="V1366" s="3"/>
      <c r="W1366" s="2"/>
      <c r="X1366" s="2"/>
      <c r="Y1366" s="2"/>
      <c r="Z1366" s="2"/>
      <c r="AA1366" s="2"/>
      <c r="AB1366" s="2"/>
      <c r="AC1366" s="3"/>
    </row>
    <row r="1367" spans="15:29" ht="15.75" customHeight="1" x14ac:dyDescent="0.25">
      <c r="O1367" s="3"/>
      <c r="V1367" s="3"/>
      <c r="W1367" s="2"/>
      <c r="X1367" s="2"/>
      <c r="Y1367" s="2"/>
      <c r="Z1367" s="2"/>
      <c r="AA1367" s="2"/>
      <c r="AB1367" s="2"/>
      <c r="AC1367" s="3"/>
    </row>
    <row r="1368" spans="15:29" ht="15.75" customHeight="1" x14ac:dyDescent="0.25">
      <c r="O1368" s="3"/>
      <c r="V1368" s="3"/>
      <c r="W1368" s="2"/>
      <c r="X1368" s="2"/>
      <c r="Y1368" s="2"/>
      <c r="Z1368" s="2"/>
      <c r="AA1368" s="2"/>
      <c r="AB1368" s="2"/>
      <c r="AC1368" s="3"/>
    </row>
    <row r="1369" spans="15:29" ht="15.75" customHeight="1" x14ac:dyDescent="0.25">
      <c r="O1369" s="3"/>
      <c r="V1369" s="3"/>
      <c r="W1369" s="2"/>
      <c r="X1369" s="2"/>
      <c r="Y1369" s="2"/>
      <c r="Z1369" s="2"/>
      <c r="AA1369" s="2"/>
      <c r="AB1369" s="2"/>
      <c r="AC1369" s="3"/>
    </row>
    <row r="1370" spans="15:29" ht="15.75" customHeight="1" x14ac:dyDescent="0.25">
      <c r="O1370" s="3"/>
      <c r="V1370" s="3"/>
      <c r="W1370" s="2"/>
      <c r="X1370" s="2"/>
      <c r="Y1370" s="2"/>
      <c r="Z1370" s="2"/>
      <c r="AA1370" s="2"/>
      <c r="AB1370" s="2"/>
      <c r="AC1370" s="3"/>
    </row>
    <row r="1371" spans="15:29" ht="15.75" customHeight="1" x14ac:dyDescent="0.25">
      <c r="O1371" s="3"/>
      <c r="V1371" s="3"/>
      <c r="W1371" s="2"/>
      <c r="X1371" s="2"/>
      <c r="Y1371" s="2"/>
      <c r="Z1371" s="2"/>
      <c r="AA1371" s="2"/>
      <c r="AB1371" s="2"/>
      <c r="AC1371" s="3"/>
    </row>
    <row r="1372" spans="15:29" ht="15.75" customHeight="1" x14ac:dyDescent="0.25">
      <c r="O1372" s="3"/>
      <c r="V1372" s="3"/>
      <c r="W1372" s="2"/>
      <c r="X1372" s="2"/>
      <c r="Y1372" s="2"/>
      <c r="Z1372" s="2"/>
      <c r="AA1372" s="2"/>
      <c r="AB1372" s="2"/>
      <c r="AC1372" s="3"/>
    </row>
    <row r="1373" spans="15:29" ht="15.75" customHeight="1" x14ac:dyDescent="0.25">
      <c r="O1373" s="3"/>
      <c r="V1373" s="3"/>
      <c r="W1373" s="2"/>
      <c r="X1373" s="2"/>
      <c r="Y1373" s="2"/>
      <c r="Z1373" s="2"/>
      <c r="AA1373" s="2"/>
      <c r="AB1373" s="2"/>
      <c r="AC1373" s="3"/>
    </row>
    <row r="1374" spans="15:29" ht="15.75" customHeight="1" x14ac:dyDescent="0.25">
      <c r="O1374" s="3"/>
      <c r="V1374" s="3"/>
      <c r="W1374" s="2"/>
      <c r="X1374" s="2"/>
      <c r="Y1374" s="2"/>
      <c r="Z1374" s="2"/>
      <c r="AA1374" s="2"/>
      <c r="AB1374" s="2"/>
      <c r="AC1374" s="3"/>
    </row>
    <row r="1375" spans="15:29" ht="15.75" customHeight="1" x14ac:dyDescent="0.25">
      <c r="O1375" s="3"/>
      <c r="V1375" s="3"/>
      <c r="W1375" s="2"/>
      <c r="X1375" s="2"/>
      <c r="Y1375" s="2"/>
      <c r="Z1375" s="2"/>
      <c r="AA1375" s="2"/>
      <c r="AB1375" s="2"/>
      <c r="AC1375" s="3"/>
    </row>
    <row r="1376" spans="15:29" ht="15.75" customHeight="1" x14ac:dyDescent="0.25">
      <c r="O1376" s="3"/>
      <c r="V1376" s="3"/>
      <c r="W1376" s="2"/>
      <c r="X1376" s="2"/>
      <c r="Y1376" s="2"/>
      <c r="Z1376" s="2"/>
      <c r="AA1376" s="2"/>
      <c r="AB1376" s="2"/>
      <c r="AC1376" s="3"/>
    </row>
    <row r="1377" spans="15:29" ht="15.75" customHeight="1" x14ac:dyDescent="0.25">
      <c r="O1377" s="3"/>
      <c r="V1377" s="3"/>
      <c r="W1377" s="2"/>
      <c r="X1377" s="2"/>
      <c r="Y1377" s="2"/>
      <c r="Z1377" s="2"/>
      <c r="AA1377" s="2"/>
      <c r="AB1377" s="2"/>
      <c r="AC1377" s="3"/>
    </row>
    <row r="1378" spans="15:29" ht="15.75" customHeight="1" x14ac:dyDescent="0.25">
      <c r="O1378" s="3"/>
      <c r="V1378" s="3"/>
      <c r="W1378" s="2"/>
      <c r="X1378" s="2"/>
      <c r="Y1378" s="2"/>
      <c r="Z1378" s="2"/>
      <c r="AA1378" s="2"/>
      <c r="AB1378" s="2"/>
      <c r="AC1378" s="3"/>
    </row>
    <row r="1379" spans="15:29" ht="15.75" customHeight="1" x14ac:dyDescent="0.25">
      <c r="O1379" s="3"/>
      <c r="V1379" s="3"/>
      <c r="W1379" s="2"/>
      <c r="X1379" s="2"/>
      <c r="Y1379" s="2"/>
      <c r="Z1379" s="2"/>
      <c r="AA1379" s="2"/>
      <c r="AB1379" s="2"/>
      <c r="AC1379" s="3"/>
    </row>
    <row r="1380" spans="15:29" ht="15.75" customHeight="1" x14ac:dyDescent="0.25">
      <c r="O1380" s="3"/>
      <c r="V1380" s="3"/>
      <c r="W1380" s="2"/>
      <c r="X1380" s="2"/>
      <c r="Y1380" s="2"/>
      <c r="Z1380" s="2"/>
      <c r="AA1380" s="2"/>
      <c r="AB1380" s="2"/>
      <c r="AC1380" s="3"/>
    </row>
    <row r="1381" spans="15:29" ht="15.75" customHeight="1" x14ac:dyDescent="0.25">
      <c r="O1381" s="3"/>
      <c r="V1381" s="3"/>
      <c r="W1381" s="2"/>
      <c r="X1381" s="2"/>
      <c r="Y1381" s="2"/>
      <c r="Z1381" s="2"/>
      <c r="AA1381" s="2"/>
      <c r="AB1381" s="2"/>
      <c r="AC1381" s="3"/>
    </row>
    <row r="1382" spans="15:29" ht="15.75" customHeight="1" x14ac:dyDescent="0.25">
      <c r="O1382" s="3"/>
      <c r="V1382" s="3"/>
      <c r="W1382" s="2"/>
      <c r="X1382" s="2"/>
      <c r="Y1382" s="2"/>
      <c r="Z1382" s="2"/>
      <c r="AA1382" s="2"/>
      <c r="AB1382" s="2"/>
      <c r="AC1382" s="3"/>
    </row>
    <row r="1383" spans="15:29" ht="15.75" customHeight="1" x14ac:dyDescent="0.25">
      <c r="O1383" s="3"/>
      <c r="V1383" s="3"/>
      <c r="W1383" s="2"/>
      <c r="X1383" s="2"/>
      <c r="Y1383" s="2"/>
      <c r="Z1383" s="2"/>
      <c r="AA1383" s="2"/>
      <c r="AB1383" s="2"/>
      <c r="AC1383" s="3"/>
    </row>
    <row r="1384" spans="15:29" ht="15.75" customHeight="1" x14ac:dyDescent="0.25">
      <c r="O1384" s="3"/>
      <c r="V1384" s="3"/>
      <c r="W1384" s="2"/>
      <c r="X1384" s="2"/>
      <c r="Y1384" s="2"/>
      <c r="Z1384" s="2"/>
      <c r="AA1384" s="2"/>
      <c r="AB1384" s="2"/>
      <c r="AC1384" s="3"/>
    </row>
    <row r="1385" spans="15:29" ht="15.75" customHeight="1" x14ac:dyDescent="0.25">
      <c r="O1385" s="3"/>
      <c r="V1385" s="3"/>
      <c r="W1385" s="2"/>
      <c r="X1385" s="2"/>
      <c r="Y1385" s="2"/>
      <c r="Z1385" s="2"/>
      <c r="AA1385" s="2"/>
      <c r="AB1385" s="2"/>
      <c r="AC1385" s="3"/>
    </row>
    <row r="1386" spans="15:29" ht="15.75" customHeight="1" x14ac:dyDescent="0.25">
      <c r="O1386" s="3"/>
      <c r="V1386" s="3"/>
      <c r="W1386" s="2"/>
      <c r="X1386" s="2"/>
      <c r="Y1386" s="2"/>
      <c r="Z1386" s="2"/>
      <c r="AA1386" s="2"/>
      <c r="AB1386" s="2"/>
      <c r="AC1386" s="3"/>
    </row>
    <row r="1387" spans="15:29" ht="15.75" customHeight="1" x14ac:dyDescent="0.25">
      <c r="O1387" s="3"/>
      <c r="V1387" s="3"/>
      <c r="W1387" s="2"/>
      <c r="X1387" s="2"/>
      <c r="Y1387" s="2"/>
      <c r="Z1387" s="2"/>
      <c r="AA1387" s="2"/>
      <c r="AB1387" s="2"/>
      <c r="AC1387" s="3"/>
    </row>
    <row r="1388" spans="15:29" ht="15.75" customHeight="1" x14ac:dyDescent="0.25">
      <c r="O1388" s="3"/>
      <c r="V1388" s="3"/>
      <c r="W1388" s="2"/>
      <c r="X1388" s="2"/>
      <c r="Y1388" s="2"/>
      <c r="Z1388" s="2"/>
      <c r="AA1388" s="2"/>
      <c r="AB1388" s="2"/>
      <c r="AC1388" s="3"/>
    </row>
    <row r="1389" spans="15:29" ht="15.75" customHeight="1" x14ac:dyDescent="0.25">
      <c r="O1389" s="3"/>
      <c r="V1389" s="3"/>
      <c r="W1389" s="2"/>
      <c r="X1389" s="2"/>
      <c r="Y1389" s="2"/>
      <c r="Z1389" s="2"/>
      <c r="AA1389" s="2"/>
      <c r="AB1389" s="2"/>
      <c r="AC1389" s="3"/>
    </row>
    <row r="1390" spans="15:29" ht="15.75" customHeight="1" x14ac:dyDescent="0.25">
      <c r="O1390" s="3"/>
      <c r="V1390" s="3"/>
      <c r="W1390" s="2"/>
      <c r="X1390" s="2"/>
      <c r="Y1390" s="2"/>
      <c r="Z1390" s="2"/>
      <c r="AA1390" s="2"/>
      <c r="AB1390" s="2"/>
      <c r="AC1390" s="3"/>
    </row>
    <row r="1391" spans="15:29" ht="15.75" customHeight="1" x14ac:dyDescent="0.25">
      <c r="O1391" s="3"/>
      <c r="V1391" s="3"/>
      <c r="W1391" s="2"/>
      <c r="X1391" s="2"/>
      <c r="Y1391" s="2"/>
      <c r="Z1391" s="2"/>
      <c r="AA1391" s="2"/>
      <c r="AB1391" s="2"/>
      <c r="AC1391" s="3"/>
    </row>
    <row r="1392" spans="15:29" ht="15.75" customHeight="1" x14ac:dyDescent="0.25">
      <c r="O1392" s="3"/>
      <c r="V1392" s="3"/>
      <c r="W1392" s="2"/>
      <c r="X1392" s="2"/>
      <c r="Y1392" s="2"/>
      <c r="Z1392" s="2"/>
      <c r="AA1392" s="2"/>
      <c r="AB1392" s="2"/>
      <c r="AC1392" s="3"/>
    </row>
    <row r="1393" spans="15:29" ht="15.75" customHeight="1" x14ac:dyDescent="0.25">
      <c r="O1393" s="3"/>
      <c r="V1393" s="3"/>
      <c r="W1393" s="2"/>
      <c r="X1393" s="2"/>
      <c r="Y1393" s="2"/>
      <c r="Z1393" s="2"/>
      <c r="AA1393" s="2"/>
      <c r="AB1393" s="2"/>
      <c r="AC1393" s="3"/>
    </row>
    <row r="1394" spans="15:29" ht="15.75" customHeight="1" x14ac:dyDescent="0.25">
      <c r="O1394" s="3"/>
      <c r="V1394" s="3"/>
      <c r="W1394" s="2"/>
      <c r="X1394" s="2"/>
      <c r="Y1394" s="2"/>
      <c r="Z1394" s="2"/>
      <c r="AA1394" s="2"/>
      <c r="AB1394" s="2"/>
      <c r="AC1394" s="3"/>
    </row>
    <row r="1395" spans="15:29" ht="15.75" customHeight="1" x14ac:dyDescent="0.25">
      <c r="O1395" s="3"/>
      <c r="V1395" s="3"/>
      <c r="W1395" s="2"/>
      <c r="X1395" s="2"/>
      <c r="Y1395" s="2"/>
      <c r="Z1395" s="2"/>
      <c r="AA1395" s="2"/>
      <c r="AB1395" s="2"/>
      <c r="AC1395" s="3"/>
    </row>
    <row r="1396" spans="15:29" ht="15.75" customHeight="1" x14ac:dyDescent="0.25">
      <c r="O1396" s="3"/>
      <c r="V1396" s="3"/>
      <c r="W1396" s="2"/>
      <c r="X1396" s="2"/>
      <c r="Y1396" s="2"/>
      <c r="Z1396" s="2"/>
      <c r="AA1396" s="2"/>
      <c r="AB1396" s="2"/>
      <c r="AC1396" s="3"/>
    </row>
    <row r="1397" spans="15:29" ht="15.75" customHeight="1" x14ac:dyDescent="0.25">
      <c r="O1397" s="3"/>
      <c r="V1397" s="3"/>
      <c r="W1397" s="2"/>
      <c r="X1397" s="2"/>
      <c r="Y1397" s="2"/>
      <c r="Z1397" s="2"/>
      <c r="AA1397" s="2"/>
      <c r="AB1397" s="2"/>
      <c r="AC1397" s="3"/>
    </row>
    <row r="1398" spans="15:29" ht="15.75" customHeight="1" x14ac:dyDescent="0.25">
      <c r="O1398" s="3"/>
      <c r="V1398" s="3"/>
      <c r="W1398" s="2"/>
      <c r="X1398" s="2"/>
      <c r="Y1398" s="2"/>
      <c r="Z1398" s="2"/>
      <c r="AA1398" s="2"/>
      <c r="AB1398" s="2"/>
      <c r="AC1398" s="3"/>
    </row>
    <row r="1399" spans="15:29" ht="15.75" customHeight="1" x14ac:dyDescent="0.25">
      <c r="O1399" s="3"/>
      <c r="V1399" s="3"/>
      <c r="W1399" s="2"/>
      <c r="X1399" s="2"/>
      <c r="Y1399" s="2"/>
      <c r="Z1399" s="2"/>
      <c r="AA1399" s="2"/>
      <c r="AB1399" s="2"/>
      <c r="AC1399" s="3"/>
    </row>
    <row r="1400" spans="15:29" ht="15.75" customHeight="1" x14ac:dyDescent="0.25">
      <c r="O1400" s="3"/>
      <c r="V1400" s="3"/>
      <c r="W1400" s="2"/>
      <c r="X1400" s="2"/>
      <c r="Y1400" s="2"/>
      <c r="Z1400" s="2"/>
      <c r="AA1400" s="2"/>
      <c r="AB1400" s="2"/>
      <c r="AC1400" s="3"/>
    </row>
    <row r="1401" spans="15:29" ht="15.75" customHeight="1" x14ac:dyDescent="0.25">
      <c r="O1401" s="3"/>
      <c r="V1401" s="3"/>
      <c r="W1401" s="2"/>
      <c r="X1401" s="2"/>
      <c r="Y1401" s="2"/>
      <c r="Z1401" s="2"/>
      <c r="AA1401" s="2"/>
      <c r="AB1401" s="2"/>
      <c r="AC1401" s="3"/>
    </row>
    <row r="1402" spans="15:29" ht="15.75" customHeight="1" x14ac:dyDescent="0.25">
      <c r="O1402" s="3"/>
      <c r="V1402" s="3"/>
      <c r="W1402" s="2"/>
      <c r="X1402" s="2"/>
      <c r="Y1402" s="2"/>
      <c r="Z1402" s="2"/>
      <c r="AA1402" s="2"/>
      <c r="AB1402" s="2"/>
      <c r="AC1402" s="3"/>
    </row>
    <row r="1403" spans="15:29" ht="15.75" customHeight="1" x14ac:dyDescent="0.25">
      <c r="O1403" s="3"/>
      <c r="V1403" s="3"/>
      <c r="W1403" s="2"/>
      <c r="X1403" s="2"/>
      <c r="Y1403" s="2"/>
      <c r="Z1403" s="2"/>
      <c r="AA1403" s="2"/>
      <c r="AB1403" s="2"/>
      <c r="AC1403" s="3"/>
    </row>
    <row r="1404" spans="15:29" ht="15.75" customHeight="1" x14ac:dyDescent="0.25">
      <c r="O1404" s="3"/>
      <c r="V1404" s="3"/>
      <c r="W1404" s="2"/>
      <c r="X1404" s="2"/>
      <c r="Y1404" s="2"/>
      <c r="Z1404" s="2"/>
      <c r="AA1404" s="2"/>
      <c r="AB1404" s="2"/>
      <c r="AC1404" s="3"/>
    </row>
    <row r="1405" spans="15:29" ht="15.75" customHeight="1" x14ac:dyDescent="0.25">
      <c r="O1405" s="3"/>
      <c r="V1405" s="3"/>
      <c r="W1405" s="2"/>
      <c r="X1405" s="2"/>
      <c r="Y1405" s="2"/>
      <c r="Z1405" s="2"/>
      <c r="AA1405" s="2"/>
      <c r="AB1405" s="2"/>
      <c r="AC1405" s="3"/>
    </row>
    <row r="1406" spans="15:29" ht="15.75" customHeight="1" x14ac:dyDescent="0.25">
      <c r="O1406" s="3"/>
      <c r="V1406" s="3"/>
      <c r="W1406" s="2"/>
      <c r="X1406" s="2"/>
      <c r="Y1406" s="2"/>
      <c r="Z1406" s="2"/>
      <c r="AA1406" s="2"/>
      <c r="AB1406" s="2"/>
      <c r="AC1406" s="3"/>
    </row>
    <row r="1407" spans="15:29" ht="15.75" customHeight="1" x14ac:dyDescent="0.25">
      <c r="O1407" s="3"/>
      <c r="V1407" s="3"/>
      <c r="W1407" s="2"/>
      <c r="X1407" s="2"/>
      <c r="Y1407" s="2"/>
      <c r="Z1407" s="2"/>
      <c r="AA1407" s="2"/>
      <c r="AB1407" s="2"/>
      <c r="AC1407" s="3"/>
    </row>
    <row r="1408" spans="15:29" ht="15.75" customHeight="1" x14ac:dyDescent="0.25">
      <c r="O1408" s="3"/>
      <c r="V1408" s="3"/>
      <c r="W1408" s="2"/>
      <c r="X1408" s="2"/>
      <c r="Y1408" s="2"/>
      <c r="Z1408" s="2"/>
      <c r="AA1408" s="2"/>
      <c r="AB1408" s="2"/>
      <c r="AC1408" s="3"/>
    </row>
    <row r="1409" spans="15:29" ht="15.75" customHeight="1" x14ac:dyDescent="0.25">
      <c r="O1409" s="3"/>
      <c r="V1409" s="3"/>
      <c r="W1409" s="2"/>
      <c r="X1409" s="2"/>
      <c r="Y1409" s="2"/>
      <c r="Z1409" s="2"/>
      <c r="AA1409" s="2"/>
      <c r="AB1409" s="2"/>
      <c r="AC1409" s="3"/>
    </row>
    <row r="1410" spans="15:29" ht="15.75" customHeight="1" x14ac:dyDescent="0.25">
      <c r="O1410" s="3"/>
      <c r="V1410" s="3"/>
      <c r="W1410" s="2"/>
      <c r="X1410" s="2"/>
      <c r="Y1410" s="2"/>
      <c r="Z1410" s="2"/>
      <c r="AA1410" s="2"/>
      <c r="AB1410" s="2"/>
      <c r="AC1410" s="3"/>
    </row>
    <row r="1411" spans="15:29" ht="15.75" customHeight="1" x14ac:dyDescent="0.25">
      <c r="O1411" s="3"/>
      <c r="V1411" s="3"/>
      <c r="W1411" s="2"/>
      <c r="X1411" s="2"/>
      <c r="Y1411" s="2"/>
      <c r="Z1411" s="2"/>
      <c r="AA1411" s="2"/>
      <c r="AB1411" s="2"/>
      <c r="AC1411" s="3"/>
    </row>
    <row r="1412" spans="15:29" ht="15.75" customHeight="1" x14ac:dyDescent="0.25">
      <c r="O1412" s="3"/>
      <c r="V1412" s="3"/>
      <c r="W1412" s="2"/>
      <c r="X1412" s="2"/>
      <c r="Y1412" s="2"/>
      <c r="Z1412" s="2"/>
      <c r="AA1412" s="2"/>
      <c r="AB1412" s="2"/>
      <c r="AC1412" s="3"/>
    </row>
    <row r="1413" spans="15:29" ht="15.75" customHeight="1" x14ac:dyDescent="0.25">
      <c r="O1413" s="3"/>
      <c r="V1413" s="3"/>
      <c r="W1413" s="2"/>
      <c r="X1413" s="2"/>
      <c r="Y1413" s="2"/>
      <c r="Z1413" s="2"/>
      <c r="AA1413" s="2"/>
      <c r="AB1413" s="2"/>
      <c r="AC1413" s="3"/>
    </row>
    <row r="1414" spans="15:29" ht="15.75" customHeight="1" x14ac:dyDescent="0.25">
      <c r="O1414" s="3"/>
      <c r="V1414" s="3"/>
      <c r="W1414" s="2"/>
      <c r="X1414" s="2"/>
      <c r="Y1414" s="2"/>
      <c r="Z1414" s="2"/>
      <c r="AA1414" s="2"/>
      <c r="AB1414" s="2"/>
      <c r="AC1414" s="3"/>
    </row>
    <row r="1415" spans="15:29" ht="15.75" customHeight="1" x14ac:dyDescent="0.25">
      <c r="O1415" s="3"/>
      <c r="V1415" s="3"/>
      <c r="W1415" s="2"/>
      <c r="X1415" s="2"/>
      <c r="Y1415" s="2"/>
      <c r="Z1415" s="2"/>
      <c r="AA1415" s="2"/>
      <c r="AB1415" s="2"/>
      <c r="AC1415" s="3"/>
    </row>
    <row r="1416" spans="15:29" ht="15.75" customHeight="1" x14ac:dyDescent="0.25">
      <c r="O1416" s="3"/>
      <c r="V1416" s="3"/>
      <c r="W1416" s="2"/>
      <c r="X1416" s="2"/>
      <c r="Y1416" s="2"/>
      <c r="Z1416" s="2"/>
      <c r="AA1416" s="2"/>
      <c r="AB1416" s="2"/>
      <c r="AC1416" s="3"/>
    </row>
    <row r="1417" spans="15:29" ht="15.75" customHeight="1" x14ac:dyDescent="0.25">
      <c r="O1417" s="3"/>
      <c r="V1417" s="3"/>
      <c r="W1417" s="2"/>
      <c r="X1417" s="2"/>
      <c r="Y1417" s="2"/>
      <c r="Z1417" s="2"/>
      <c r="AA1417" s="2"/>
      <c r="AB1417" s="2"/>
      <c r="AC1417" s="3"/>
    </row>
    <row r="1418" spans="15:29" ht="15.75" customHeight="1" x14ac:dyDescent="0.25">
      <c r="O1418" s="3"/>
      <c r="V1418" s="3"/>
      <c r="W1418" s="2"/>
      <c r="X1418" s="2"/>
      <c r="Y1418" s="2"/>
      <c r="Z1418" s="2"/>
      <c r="AA1418" s="2"/>
      <c r="AB1418" s="2"/>
      <c r="AC1418" s="3"/>
    </row>
    <row r="1419" spans="15:29" ht="15.75" customHeight="1" x14ac:dyDescent="0.25">
      <c r="O1419" s="3"/>
      <c r="V1419" s="3"/>
      <c r="W1419" s="2"/>
      <c r="X1419" s="2"/>
      <c r="Y1419" s="2"/>
      <c r="Z1419" s="2"/>
      <c r="AA1419" s="2"/>
      <c r="AB1419" s="2"/>
      <c r="AC1419" s="3"/>
    </row>
    <row r="1420" spans="15:29" ht="15.75" customHeight="1" x14ac:dyDescent="0.25">
      <c r="O1420" s="3"/>
      <c r="V1420" s="3"/>
      <c r="W1420" s="2"/>
      <c r="X1420" s="2"/>
      <c r="Y1420" s="2"/>
      <c r="Z1420" s="2"/>
      <c r="AA1420" s="2"/>
      <c r="AB1420" s="2"/>
      <c r="AC1420" s="3"/>
    </row>
    <row r="1421" spans="15:29" ht="15.75" customHeight="1" x14ac:dyDescent="0.25">
      <c r="O1421" s="3"/>
      <c r="V1421" s="3"/>
      <c r="W1421" s="2"/>
      <c r="X1421" s="2"/>
      <c r="Y1421" s="2"/>
      <c r="Z1421" s="2"/>
      <c r="AA1421" s="2"/>
      <c r="AB1421" s="2"/>
      <c r="AC1421" s="3"/>
    </row>
    <row r="1422" spans="15:29" ht="15.75" customHeight="1" x14ac:dyDescent="0.25">
      <c r="O1422" s="3"/>
      <c r="V1422" s="3"/>
      <c r="W1422" s="2"/>
      <c r="X1422" s="2"/>
      <c r="Y1422" s="2"/>
      <c r="Z1422" s="2"/>
      <c r="AA1422" s="2"/>
      <c r="AB1422" s="2"/>
      <c r="AC1422" s="3"/>
    </row>
    <row r="1423" spans="15:29" ht="15.75" customHeight="1" x14ac:dyDescent="0.25">
      <c r="O1423" s="3"/>
      <c r="V1423" s="3"/>
      <c r="W1423" s="2"/>
      <c r="X1423" s="2"/>
      <c r="Y1423" s="2"/>
      <c r="Z1423" s="2"/>
      <c r="AA1423" s="2"/>
      <c r="AB1423" s="2"/>
      <c r="AC1423" s="3"/>
    </row>
    <row r="1424" spans="15:29" ht="15.75" customHeight="1" x14ac:dyDescent="0.25">
      <c r="O1424" s="3"/>
      <c r="V1424" s="3"/>
      <c r="W1424" s="2"/>
      <c r="X1424" s="2"/>
      <c r="Y1424" s="2"/>
      <c r="Z1424" s="2"/>
      <c r="AA1424" s="2"/>
      <c r="AB1424" s="2"/>
      <c r="AC1424" s="3"/>
    </row>
    <row r="1425" spans="15:29" ht="15.75" customHeight="1" x14ac:dyDescent="0.25">
      <c r="O1425" s="3"/>
      <c r="V1425" s="3"/>
      <c r="W1425" s="2"/>
      <c r="X1425" s="2"/>
      <c r="Y1425" s="2"/>
      <c r="Z1425" s="2"/>
      <c r="AA1425" s="2"/>
      <c r="AB1425" s="2"/>
      <c r="AC1425" s="3"/>
    </row>
    <row r="1426" spans="15:29" ht="15.75" customHeight="1" x14ac:dyDescent="0.25">
      <c r="O1426" s="3"/>
      <c r="V1426" s="3"/>
      <c r="W1426" s="2"/>
      <c r="X1426" s="2"/>
      <c r="Y1426" s="2"/>
      <c r="Z1426" s="2"/>
      <c r="AA1426" s="2"/>
      <c r="AB1426" s="2"/>
      <c r="AC1426" s="3"/>
    </row>
    <row r="1427" spans="15:29" ht="15.75" customHeight="1" x14ac:dyDescent="0.25">
      <c r="O1427" s="3"/>
      <c r="V1427" s="3"/>
      <c r="W1427" s="2"/>
      <c r="X1427" s="2"/>
      <c r="Y1427" s="2"/>
      <c r="Z1427" s="2"/>
      <c r="AA1427" s="2"/>
      <c r="AB1427" s="2"/>
      <c r="AC1427" s="3"/>
    </row>
    <row r="1428" spans="15:29" ht="15.75" customHeight="1" x14ac:dyDescent="0.25">
      <c r="O1428" s="3"/>
      <c r="V1428" s="3"/>
      <c r="W1428" s="2"/>
      <c r="X1428" s="2"/>
      <c r="Y1428" s="2"/>
      <c r="Z1428" s="2"/>
      <c r="AA1428" s="2"/>
      <c r="AB1428" s="2"/>
      <c r="AC1428" s="3"/>
    </row>
    <row r="1429" spans="15:29" ht="15.75" customHeight="1" x14ac:dyDescent="0.25">
      <c r="O1429" s="3"/>
      <c r="V1429" s="3"/>
      <c r="W1429" s="2"/>
      <c r="X1429" s="2"/>
      <c r="Y1429" s="2"/>
      <c r="Z1429" s="2"/>
      <c r="AA1429" s="2"/>
      <c r="AB1429" s="2"/>
      <c r="AC1429" s="3"/>
    </row>
    <row r="1430" spans="15:29" ht="15.75" customHeight="1" x14ac:dyDescent="0.25">
      <c r="O1430" s="3"/>
      <c r="V1430" s="3"/>
      <c r="W1430" s="2"/>
      <c r="X1430" s="2"/>
      <c r="Y1430" s="2"/>
      <c r="Z1430" s="2"/>
      <c r="AA1430" s="2"/>
      <c r="AB1430" s="2"/>
      <c r="AC1430" s="3"/>
    </row>
    <row r="1431" spans="15:29" ht="15.75" customHeight="1" x14ac:dyDescent="0.25">
      <c r="O1431" s="3"/>
      <c r="V1431" s="3"/>
      <c r="W1431" s="2"/>
      <c r="X1431" s="2"/>
      <c r="Y1431" s="2"/>
      <c r="Z1431" s="2"/>
      <c r="AA1431" s="2"/>
      <c r="AB1431" s="2"/>
      <c r="AC1431" s="3"/>
    </row>
    <row r="1432" spans="15:29" ht="15.75" customHeight="1" x14ac:dyDescent="0.25">
      <c r="O1432" s="3"/>
      <c r="V1432" s="3"/>
      <c r="W1432" s="2"/>
      <c r="X1432" s="2"/>
      <c r="Y1432" s="2"/>
      <c r="Z1432" s="2"/>
      <c r="AA1432" s="2"/>
      <c r="AB1432" s="2"/>
      <c r="AC1432" s="3"/>
    </row>
    <row r="1433" spans="15:29" ht="15.75" customHeight="1" x14ac:dyDescent="0.25">
      <c r="O1433" s="3"/>
      <c r="V1433" s="3"/>
      <c r="W1433" s="2"/>
      <c r="X1433" s="2"/>
      <c r="Y1433" s="2"/>
      <c r="Z1433" s="2"/>
      <c r="AA1433" s="2"/>
      <c r="AB1433" s="2"/>
      <c r="AC1433" s="3"/>
    </row>
    <row r="1434" spans="15:29" ht="15.75" customHeight="1" x14ac:dyDescent="0.25">
      <c r="O1434" s="3"/>
      <c r="V1434" s="3"/>
      <c r="W1434" s="2"/>
      <c r="X1434" s="2"/>
      <c r="Y1434" s="2"/>
      <c r="Z1434" s="2"/>
      <c r="AA1434" s="2"/>
      <c r="AB1434" s="2"/>
      <c r="AC1434" s="3"/>
    </row>
    <row r="1435" spans="15:29" ht="15.75" customHeight="1" x14ac:dyDescent="0.25">
      <c r="O1435" s="3"/>
      <c r="V1435" s="3"/>
      <c r="W1435" s="2"/>
      <c r="X1435" s="2"/>
      <c r="Y1435" s="2"/>
      <c r="Z1435" s="2"/>
      <c r="AA1435" s="2"/>
      <c r="AB1435" s="2"/>
      <c r="AC1435" s="3"/>
    </row>
    <row r="1436" spans="15:29" ht="15.75" customHeight="1" x14ac:dyDescent="0.25">
      <c r="O1436" s="3"/>
      <c r="V1436" s="3"/>
      <c r="W1436" s="2"/>
      <c r="X1436" s="2"/>
      <c r="Y1436" s="2"/>
      <c r="Z1436" s="2"/>
      <c r="AA1436" s="2"/>
      <c r="AB1436" s="2"/>
      <c r="AC1436" s="3"/>
    </row>
    <row r="1437" spans="15:29" ht="15.75" customHeight="1" x14ac:dyDescent="0.25">
      <c r="O1437" s="3"/>
      <c r="V1437" s="3"/>
      <c r="W1437" s="2"/>
      <c r="X1437" s="2"/>
      <c r="Y1437" s="2"/>
      <c r="Z1437" s="2"/>
      <c r="AA1437" s="2"/>
      <c r="AB1437" s="2"/>
      <c r="AC1437" s="3"/>
    </row>
    <row r="1438" spans="15:29" ht="15.75" customHeight="1" x14ac:dyDescent="0.25">
      <c r="O1438" s="3"/>
      <c r="V1438" s="3"/>
      <c r="W1438" s="2"/>
      <c r="X1438" s="2"/>
      <c r="Y1438" s="2"/>
      <c r="Z1438" s="2"/>
      <c r="AA1438" s="2"/>
      <c r="AB1438" s="2"/>
      <c r="AC1438" s="3"/>
    </row>
    <row r="1439" spans="15:29" ht="15.75" customHeight="1" x14ac:dyDescent="0.25">
      <c r="O1439" s="3"/>
      <c r="V1439" s="3"/>
      <c r="W1439" s="2"/>
      <c r="X1439" s="2"/>
      <c r="Y1439" s="2"/>
      <c r="Z1439" s="2"/>
      <c r="AA1439" s="2"/>
      <c r="AB1439" s="2"/>
      <c r="AC1439" s="3"/>
    </row>
    <row r="1440" spans="15:29" ht="15.75" customHeight="1" x14ac:dyDescent="0.25">
      <c r="O1440" s="3"/>
      <c r="V1440" s="3"/>
      <c r="W1440" s="2"/>
      <c r="X1440" s="2"/>
      <c r="Y1440" s="2"/>
      <c r="Z1440" s="2"/>
      <c r="AA1440" s="2"/>
      <c r="AB1440" s="2"/>
      <c r="AC1440" s="3"/>
    </row>
    <row r="1441" spans="15:29" ht="15.75" customHeight="1" x14ac:dyDescent="0.25">
      <c r="O1441" s="3"/>
      <c r="V1441" s="3"/>
      <c r="W1441" s="2"/>
      <c r="X1441" s="2"/>
      <c r="Y1441" s="2"/>
      <c r="Z1441" s="2"/>
      <c r="AA1441" s="2"/>
      <c r="AB1441" s="2"/>
      <c r="AC1441" s="3"/>
    </row>
    <row r="1442" spans="15:29" ht="15.75" customHeight="1" x14ac:dyDescent="0.25">
      <c r="O1442" s="3"/>
      <c r="V1442" s="3"/>
      <c r="W1442" s="2"/>
      <c r="X1442" s="2"/>
      <c r="Y1442" s="2"/>
      <c r="Z1442" s="2"/>
      <c r="AA1442" s="2"/>
      <c r="AB1442" s="2"/>
      <c r="AC1442" s="3"/>
    </row>
    <row r="1443" spans="15:29" ht="15.75" customHeight="1" x14ac:dyDescent="0.25">
      <c r="O1443" s="3"/>
      <c r="V1443" s="3"/>
      <c r="W1443" s="2"/>
      <c r="X1443" s="2"/>
      <c r="Y1443" s="2"/>
      <c r="Z1443" s="2"/>
      <c r="AA1443" s="2"/>
      <c r="AB1443" s="2"/>
      <c r="AC1443" s="3"/>
    </row>
    <row r="1444" spans="15:29" ht="15.75" customHeight="1" x14ac:dyDescent="0.25">
      <c r="O1444" s="3"/>
      <c r="V1444" s="3"/>
      <c r="W1444" s="2"/>
      <c r="X1444" s="2"/>
      <c r="Y1444" s="2"/>
      <c r="Z1444" s="2"/>
      <c r="AA1444" s="2"/>
      <c r="AB1444" s="2"/>
      <c r="AC1444" s="3"/>
    </row>
    <row r="1445" spans="15:29" ht="15.75" customHeight="1" x14ac:dyDescent="0.25">
      <c r="O1445" s="3"/>
      <c r="V1445" s="3"/>
      <c r="W1445" s="2"/>
      <c r="X1445" s="2"/>
      <c r="Y1445" s="2"/>
      <c r="Z1445" s="2"/>
      <c r="AA1445" s="2"/>
      <c r="AB1445" s="2"/>
      <c r="AC1445" s="3"/>
    </row>
    <row r="1446" spans="15:29" ht="15.75" customHeight="1" x14ac:dyDescent="0.25">
      <c r="O1446" s="3"/>
      <c r="V1446" s="3"/>
      <c r="W1446" s="2"/>
      <c r="X1446" s="2"/>
      <c r="Y1446" s="2"/>
      <c r="Z1446" s="2"/>
      <c r="AA1446" s="2"/>
      <c r="AB1446" s="2"/>
      <c r="AC1446" s="3"/>
    </row>
    <row r="1447" spans="15:29" ht="15.75" customHeight="1" x14ac:dyDescent="0.25">
      <c r="O1447" s="3"/>
      <c r="V1447" s="3"/>
      <c r="W1447" s="2"/>
      <c r="X1447" s="2"/>
      <c r="Y1447" s="2"/>
      <c r="Z1447" s="2"/>
      <c r="AA1447" s="2"/>
      <c r="AB1447" s="2"/>
      <c r="AC1447" s="3"/>
    </row>
    <row r="1448" spans="15:29" ht="15.75" customHeight="1" x14ac:dyDescent="0.25">
      <c r="O1448" s="3"/>
      <c r="V1448" s="3"/>
      <c r="W1448" s="2"/>
      <c r="X1448" s="2"/>
      <c r="Y1448" s="2"/>
      <c r="Z1448" s="2"/>
      <c r="AA1448" s="2"/>
      <c r="AB1448" s="2"/>
      <c r="AC1448" s="3"/>
    </row>
    <row r="1449" spans="15:29" ht="15.75" customHeight="1" x14ac:dyDescent="0.25">
      <c r="O1449" s="3"/>
      <c r="V1449" s="3"/>
      <c r="W1449" s="2"/>
      <c r="X1449" s="2"/>
      <c r="Y1449" s="2"/>
      <c r="Z1449" s="2"/>
      <c r="AA1449" s="2"/>
      <c r="AB1449" s="2"/>
      <c r="AC1449" s="3"/>
    </row>
    <row r="1450" spans="15:29" ht="15.75" customHeight="1" x14ac:dyDescent="0.25">
      <c r="O1450" s="3"/>
      <c r="V1450" s="3"/>
      <c r="W1450" s="2"/>
      <c r="X1450" s="2"/>
      <c r="Y1450" s="2"/>
      <c r="Z1450" s="2"/>
      <c r="AA1450" s="2"/>
      <c r="AB1450" s="2"/>
      <c r="AC1450" s="3"/>
    </row>
    <row r="1451" spans="15:29" ht="15.75" customHeight="1" x14ac:dyDescent="0.25">
      <c r="O1451" s="3"/>
      <c r="V1451" s="3"/>
      <c r="W1451" s="2"/>
      <c r="X1451" s="2"/>
      <c r="Y1451" s="2"/>
      <c r="Z1451" s="2"/>
      <c r="AA1451" s="2"/>
      <c r="AB1451" s="2"/>
      <c r="AC1451" s="3"/>
    </row>
    <row r="1452" spans="15:29" ht="15.75" customHeight="1" x14ac:dyDescent="0.25">
      <c r="O1452" s="3"/>
      <c r="V1452" s="3"/>
      <c r="W1452" s="2"/>
      <c r="X1452" s="2"/>
      <c r="Y1452" s="2"/>
      <c r="Z1452" s="2"/>
      <c r="AA1452" s="2"/>
      <c r="AB1452" s="2"/>
      <c r="AC1452" s="3"/>
    </row>
    <row r="1453" spans="15:29" ht="15.75" customHeight="1" x14ac:dyDescent="0.25">
      <c r="O1453" s="3"/>
      <c r="V1453" s="3"/>
      <c r="W1453" s="2"/>
      <c r="X1453" s="2"/>
      <c r="Y1453" s="2"/>
      <c r="Z1453" s="2"/>
      <c r="AA1453" s="2"/>
      <c r="AB1453" s="2"/>
      <c r="AC1453" s="3"/>
    </row>
    <row r="1454" spans="15:29" ht="15.75" customHeight="1" x14ac:dyDescent="0.25">
      <c r="O1454" s="3"/>
      <c r="V1454" s="3"/>
      <c r="W1454" s="2"/>
      <c r="X1454" s="2"/>
      <c r="Y1454" s="2"/>
      <c r="Z1454" s="2"/>
      <c r="AA1454" s="2"/>
      <c r="AB1454" s="2"/>
      <c r="AC1454" s="3"/>
    </row>
    <row r="1455" spans="15:29" ht="15.75" customHeight="1" x14ac:dyDescent="0.25">
      <c r="O1455" s="3"/>
      <c r="V1455" s="3"/>
      <c r="W1455" s="2"/>
      <c r="X1455" s="2"/>
      <c r="Y1455" s="2"/>
      <c r="Z1455" s="2"/>
      <c r="AA1455" s="2"/>
      <c r="AB1455" s="2"/>
      <c r="AC1455" s="3"/>
    </row>
    <row r="1456" spans="15:29" ht="15.75" customHeight="1" x14ac:dyDescent="0.25">
      <c r="O1456" s="3"/>
      <c r="V1456" s="3"/>
      <c r="W1456" s="2"/>
      <c r="X1456" s="2"/>
      <c r="Y1456" s="2"/>
      <c r="Z1456" s="2"/>
      <c r="AA1456" s="2"/>
      <c r="AB1456" s="2"/>
      <c r="AC1456" s="3"/>
    </row>
    <row r="1457" spans="15:29" ht="15.75" customHeight="1" x14ac:dyDescent="0.25">
      <c r="O1457" s="3"/>
      <c r="V1457" s="3"/>
      <c r="W1457" s="2"/>
      <c r="X1457" s="2"/>
      <c r="Y1457" s="2"/>
      <c r="Z1457" s="2"/>
      <c r="AA1457" s="2"/>
      <c r="AB1457" s="2"/>
      <c r="AC1457" s="3"/>
    </row>
    <row r="1458" spans="15:29" ht="15.75" customHeight="1" x14ac:dyDescent="0.25">
      <c r="O1458" s="3"/>
      <c r="V1458" s="3"/>
      <c r="W1458" s="2"/>
      <c r="X1458" s="2"/>
      <c r="Y1458" s="2"/>
      <c r="Z1458" s="2"/>
      <c r="AA1458" s="2"/>
      <c r="AB1458" s="2"/>
      <c r="AC1458" s="3"/>
    </row>
    <row r="1459" spans="15:29" ht="15.75" customHeight="1" x14ac:dyDescent="0.25">
      <c r="O1459" s="3"/>
      <c r="V1459" s="3"/>
      <c r="W1459" s="2"/>
      <c r="X1459" s="2"/>
      <c r="Y1459" s="2"/>
      <c r="Z1459" s="2"/>
      <c r="AA1459" s="2"/>
      <c r="AB1459" s="2"/>
      <c r="AC1459" s="3"/>
    </row>
    <row r="1460" spans="15:29" ht="15.75" customHeight="1" x14ac:dyDescent="0.25">
      <c r="O1460" s="3"/>
      <c r="V1460" s="3"/>
      <c r="W1460" s="2"/>
      <c r="X1460" s="2"/>
      <c r="Y1460" s="2"/>
      <c r="Z1460" s="2"/>
      <c r="AA1460" s="2"/>
      <c r="AB1460" s="2"/>
      <c r="AC1460" s="3"/>
    </row>
    <row r="1461" spans="15:29" ht="15.75" customHeight="1" x14ac:dyDescent="0.25">
      <c r="O1461" s="3"/>
      <c r="V1461" s="3"/>
      <c r="W1461" s="2"/>
      <c r="X1461" s="2"/>
      <c r="Y1461" s="2"/>
      <c r="Z1461" s="2"/>
      <c r="AA1461" s="2"/>
      <c r="AB1461" s="2"/>
      <c r="AC1461" s="3"/>
    </row>
    <row r="1462" spans="15:29" ht="15.75" customHeight="1" x14ac:dyDescent="0.25">
      <c r="O1462" s="3"/>
      <c r="V1462" s="3"/>
      <c r="W1462" s="2"/>
      <c r="X1462" s="2"/>
      <c r="Y1462" s="2"/>
      <c r="Z1462" s="2"/>
      <c r="AA1462" s="2"/>
      <c r="AB1462" s="2"/>
      <c r="AC1462" s="3"/>
    </row>
    <row r="1463" spans="15:29" ht="15.75" customHeight="1" x14ac:dyDescent="0.25">
      <c r="O1463" s="3"/>
      <c r="V1463" s="3"/>
      <c r="W1463" s="2"/>
      <c r="X1463" s="2"/>
      <c r="Y1463" s="2"/>
      <c r="Z1463" s="2"/>
      <c r="AA1463" s="2"/>
      <c r="AB1463" s="2"/>
      <c r="AC1463" s="3"/>
    </row>
    <row r="1464" spans="15:29" ht="15.75" customHeight="1" x14ac:dyDescent="0.25">
      <c r="O1464" s="3"/>
      <c r="V1464" s="3"/>
      <c r="W1464" s="2"/>
      <c r="X1464" s="2"/>
      <c r="Y1464" s="2"/>
      <c r="Z1464" s="2"/>
      <c r="AA1464" s="2"/>
      <c r="AB1464" s="2"/>
      <c r="AC1464" s="3"/>
    </row>
    <row r="1465" spans="15:29" ht="15.75" customHeight="1" x14ac:dyDescent="0.25">
      <c r="O1465" s="3"/>
      <c r="V1465" s="3"/>
      <c r="W1465" s="2"/>
      <c r="X1465" s="2"/>
      <c r="Y1465" s="2"/>
      <c r="Z1465" s="2"/>
      <c r="AA1465" s="2"/>
      <c r="AB1465" s="2"/>
      <c r="AC1465" s="3"/>
    </row>
    <row r="1466" spans="15:29" ht="15.75" customHeight="1" x14ac:dyDescent="0.25">
      <c r="O1466" s="3"/>
      <c r="V1466" s="3"/>
      <c r="W1466" s="2"/>
      <c r="X1466" s="2"/>
      <c r="Y1466" s="2"/>
      <c r="Z1466" s="2"/>
      <c r="AA1466" s="2"/>
      <c r="AB1466" s="2"/>
      <c r="AC1466" s="3"/>
    </row>
    <row r="1467" spans="15:29" ht="15.75" customHeight="1" x14ac:dyDescent="0.25">
      <c r="O1467" s="3"/>
      <c r="V1467" s="3"/>
      <c r="W1467" s="2"/>
      <c r="X1467" s="2"/>
      <c r="Y1467" s="2"/>
      <c r="Z1467" s="2"/>
      <c r="AA1467" s="2"/>
      <c r="AB1467" s="2"/>
      <c r="AC1467" s="3"/>
    </row>
    <row r="1468" spans="15:29" ht="15.75" customHeight="1" x14ac:dyDescent="0.25">
      <c r="O1468" s="3"/>
      <c r="V1468" s="3"/>
      <c r="W1468" s="2"/>
      <c r="X1468" s="2"/>
      <c r="Y1468" s="2"/>
      <c r="Z1468" s="2"/>
      <c r="AA1468" s="2"/>
      <c r="AB1468" s="2"/>
      <c r="AC1468" s="3"/>
    </row>
    <row r="1469" spans="15:29" ht="15.75" customHeight="1" x14ac:dyDescent="0.25">
      <c r="O1469" s="3"/>
      <c r="V1469" s="3"/>
      <c r="W1469" s="2"/>
      <c r="X1469" s="2"/>
      <c r="Y1469" s="2"/>
      <c r="Z1469" s="2"/>
      <c r="AA1469" s="2"/>
      <c r="AB1469" s="2"/>
      <c r="AC1469" s="3"/>
    </row>
    <row r="1470" spans="15:29" ht="15.75" customHeight="1" x14ac:dyDescent="0.25">
      <c r="O1470" s="3"/>
      <c r="V1470" s="3"/>
      <c r="W1470" s="2"/>
      <c r="X1470" s="2"/>
      <c r="Y1470" s="2"/>
      <c r="Z1470" s="2"/>
      <c r="AA1470" s="2"/>
      <c r="AB1470" s="2"/>
      <c r="AC1470" s="3"/>
    </row>
    <row r="1471" spans="15:29" ht="15.75" customHeight="1" x14ac:dyDescent="0.25">
      <c r="O1471" s="3"/>
      <c r="V1471" s="3"/>
      <c r="W1471" s="2"/>
      <c r="X1471" s="2"/>
      <c r="Y1471" s="2"/>
      <c r="Z1471" s="2"/>
      <c r="AA1471" s="2"/>
      <c r="AB1471" s="2"/>
      <c r="AC1471" s="3"/>
    </row>
    <row r="1472" spans="15:29" ht="15.75" customHeight="1" x14ac:dyDescent="0.25">
      <c r="O1472" s="3"/>
      <c r="V1472" s="3"/>
      <c r="W1472" s="2"/>
      <c r="X1472" s="2"/>
      <c r="Y1472" s="2"/>
      <c r="Z1472" s="2"/>
      <c r="AA1472" s="2"/>
      <c r="AB1472" s="2"/>
      <c r="AC1472" s="3"/>
    </row>
    <row r="1473" spans="15:29" ht="15.75" customHeight="1" x14ac:dyDescent="0.25">
      <c r="O1473" s="3"/>
      <c r="V1473" s="3"/>
      <c r="W1473" s="2"/>
      <c r="X1473" s="2"/>
      <c r="Y1473" s="2"/>
      <c r="Z1473" s="2"/>
      <c r="AA1473" s="2"/>
      <c r="AB1473" s="2"/>
      <c r="AC1473" s="3"/>
    </row>
    <row r="1474" spans="15:29" ht="15.75" customHeight="1" x14ac:dyDescent="0.25">
      <c r="O1474" s="3"/>
      <c r="V1474" s="3"/>
      <c r="W1474" s="2"/>
      <c r="X1474" s="2"/>
      <c r="Y1474" s="2"/>
      <c r="Z1474" s="2"/>
      <c r="AA1474" s="2"/>
      <c r="AB1474" s="2"/>
      <c r="AC1474" s="3"/>
    </row>
    <row r="1475" spans="15:29" ht="15.75" customHeight="1" x14ac:dyDescent="0.25">
      <c r="O1475" s="3"/>
      <c r="V1475" s="3"/>
      <c r="W1475" s="2"/>
      <c r="X1475" s="2"/>
      <c r="Y1475" s="2"/>
      <c r="Z1475" s="2"/>
      <c r="AA1475" s="2"/>
      <c r="AB1475" s="2"/>
      <c r="AC1475" s="3"/>
    </row>
    <row r="1476" spans="15:29" ht="15.75" customHeight="1" x14ac:dyDescent="0.25">
      <c r="O1476" s="3"/>
      <c r="V1476" s="3"/>
      <c r="W1476" s="2"/>
      <c r="X1476" s="2"/>
      <c r="Y1476" s="2"/>
      <c r="Z1476" s="2"/>
      <c r="AA1476" s="2"/>
      <c r="AB1476" s="2"/>
      <c r="AC1476" s="3"/>
    </row>
    <row r="1477" spans="15:29" ht="15.75" customHeight="1" x14ac:dyDescent="0.25">
      <c r="O1477" s="3"/>
      <c r="V1477" s="3"/>
      <c r="W1477" s="2"/>
      <c r="X1477" s="2"/>
      <c r="Y1477" s="2"/>
      <c r="Z1477" s="2"/>
      <c r="AA1477" s="2"/>
      <c r="AB1477" s="2"/>
      <c r="AC1477" s="3"/>
    </row>
    <row r="1478" spans="15:29" ht="15.75" customHeight="1" x14ac:dyDescent="0.25">
      <c r="O1478" s="3"/>
      <c r="V1478" s="3"/>
      <c r="W1478" s="2"/>
      <c r="X1478" s="2"/>
      <c r="Y1478" s="2"/>
      <c r="Z1478" s="2"/>
      <c r="AA1478" s="2"/>
      <c r="AB1478" s="2"/>
      <c r="AC1478" s="3"/>
    </row>
    <row r="1479" spans="15:29" ht="15.75" customHeight="1" x14ac:dyDescent="0.25">
      <c r="O1479" s="3"/>
      <c r="V1479" s="3"/>
      <c r="W1479" s="2"/>
      <c r="X1479" s="2"/>
      <c r="Y1479" s="2"/>
      <c r="Z1479" s="2"/>
      <c r="AA1479" s="2"/>
      <c r="AB1479" s="2"/>
      <c r="AC1479" s="3"/>
    </row>
    <row r="1480" spans="15:29" ht="15.75" customHeight="1" x14ac:dyDescent="0.25">
      <c r="O1480" s="3"/>
      <c r="V1480" s="3"/>
      <c r="W1480" s="2"/>
      <c r="X1480" s="2"/>
      <c r="Y1480" s="2"/>
      <c r="Z1480" s="2"/>
      <c r="AA1480" s="2"/>
      <c r="AB1480" s="2"/>
      <c r="AC1480" s="3"/>
    </row>
    <row r="1481" spans="15:29" ht="15.75" customHeight="1" x14ac:dyDescent="0.25">
      <c r="O1481" s="3"/>
      <c r="V1481" s="3"/>
      <c r="W1481" s="2"/>
      <c r="X1481" s="2"/>
      <c r="Y1481" s="2"/>
      <c r="Z1481" s="2"/>
      <c r="AA1481" s="2"/>
      <c r="AB1481" s="2"/>
      <c r="AC1481" s="3"/>
    </row>
    <row r="1482" spans="15:29" ht="15.75" customHeight="1" x14ac:dyDescent="0.25">
      <c r="O1482" s="3"/>
      <c r="V1482" s="3"/>
      <c r="W1482" s="2"/>
      <c r="X1482" s="2"/>
      <c r="Y1482" s="2"/>
      <c r="Z1482" s="2"/>
      <c r="AA1482" s="2"/>
      <c r="AB1482" s="2"/>
      <c r="AC1482" s="3"/>
    </row>
    <row r="1483" spans="15:29" ht="15.75" customHeight="1" x14ac:dyDescent="0.25">
      <c r="O1483" s="3"/>
      <c r="V1483" s="3"/>
      <c r="W1483" s="2"/>
      <c r="X1483" s="2"/>
      <c r="Y1483" s="2"/>
      <c r="Z1483" s="2"/>
      <c r="AA1483" s="2"/>
      <c r="AB1483" s="2"/>
      <c r="AC1483" s="3"/>
    </row>
    <row r="1484" spans="15:29" ht="15.75" customHeight="1" x14ac:dyDescent="0.25">
      <c r="O1484" s="3"/>
      <c r="V1484" s="3"/>
      <c r="W1484" s="2"/>
      <c r="X1484" s="2"/>
      <c r="Y1484" s="2"/>
      <c r="Z1484" s="2"/>
      <c r="AA1484" s="2"/>
      <c r="AB1484" s="2"/>
      <c r="AC1484" s="3"/>
    </row>
    <row r="1485" spans="15:29" ht="15.75" customHeight="1" x14ac:dyDescent="0.25">
      <c r="O1485" s="3"/>
      <c r="V1485" s="3"/>
      <c r="W1485" s="2"/>
      <c r="X1485" s="2"/>
      <c r="Y1485" s="2"/>
      <c r="Z1485" s="2"/>
      <c r="AA1485" s="2"/>
      <c r="AB1485" s="2"/>
      <c r="AC1485" s="3"/>
    </row>
    <row r="1486" spans="15:29" ht="15.75" customHeight="1" x14ac:dyDescent="0.25">
      <c r="O1486" s="3"/>
      <c r="V1486" s="3"/>
      <c r="W1486" s="2"/>
      <c r="X1486" s="2"/>
      <c r="Y1486" s="2"/>
      <c r="Z1486" s="2"/>
      <c r="AA1486" s="2"/>
      <c r="AB1486" s="2"/>
      <c r="AC1486" s="3"/>
    </row>
    <row r="1487" spans="15:29" ht="15.75" customHeight="1" x14ac:dyDescent="0.25">
      <c r="O1487" s="3"/>
      <c r="V1487" s="3"/>
      <c r="W1487" s="2"/>
      <c r="X1487" s="2"/>
      <c r="Y1487" s="2"/>
      <c r="Z1487" s="2"/>
      <c r="AA1487" s="2"/>
      <c r="AB1487" s="2"/>
      <c r="AC1487" s="3"/>
    </row>
    <row r="1488" spans="15:29" ht="15.75" customHeight="1" x14ac:dyDescent="0.25">
      <c r="O1488" s="3"/>
      <c r="V1488" s="3"/>
      <c r="W1488" s="2"/>
      <c r="X1488" s="2"/>
      <c r="Y1488" s="2"/>
      <c r="Z1488" s="2"/>
      <c r="AA1488" s="2"/>
      <c r="AB1488" s="2"/>
      <c r="AC1488" s="3"/>
    </row>
    <row r="1489" spans="15:29" ht="15.75" customHeight="1" x14ac:dyDescent="0.25">
      <c r="O1489" s="3"/>
      <c r="V1489" s="3"/>
      <c r="W1489" s="2"/>
      <c r="X1489" s="2"/>
      <c r="Y1489" s="2"/>
      <c r="Z1489" s="2"/>
      <c r="AA1489" s="2"/>
      <c r="AB1489" s="2"/>
      <c r="AC1489" s="3"/>
    </row>
    <row r="1490" spans="15:29" ht="15.75" customHeight="1" x14ac:dyDescent="0.25">
      <c r="O1490" s="3"/>
      <c r="V1490" s="3"/>
      <c r="W1490" s="2"/>
      <c r="X1490" s="2"/>
      <c r="Y1490" s="2"/>
      <c r="Z1490" s="2"/>
      <c r="AA1490" s="2"/>
      <c r="AB1490" s="2"/>
      <c r="AC1490" s="3"/>
    </row>
  </sheetData>
  <pageMargins left="0" right="0" top="0" bottom="0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M398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.75" customHeight="1" x14ac:dyDescent="0.2"/>
  <cols>
    <col min="1" max="1" width="25.140625" customWidth="1"/>
    <col min="6" max="6" width="25.140625" customWidth="1"/>
    <col min="11" max="11" width="25.140625" customWidth="1"/>
  </cols>
  <sheetData>
    <row r="1" spans="1:13" x14ac:dyDescent="0.2">
      <c r="A1" s="29" t="s">
        <v>2903</v>
      </c>
      <c r="B1" s="1" t="e">
        <f ca="1">"dbo.historyTags.TagIndex IN(" &amp; _xludf.TEXTJOIN(",", 1, 'tagSelector 1'!D3:D1279) &amp; ")"</f>
        <v>#NAME?</v>
      </c>
      <c r="C1" s="1"/>
      <c r="D1" s="1"/>
      <c r="E1" s="1"/>
      <c r="F1" s="29" t="s">
        <v>2904</v>
      </c>
      <c r="G1" s="1" t="e">
        <f ca="1">"dbo.onchangeTags.TagIndex IN(" &amp; _xludf.TEXTJOIN(",", 1, 'tagSelector 1'!I3:I1279) &amp; ")"</f>
        <v>#NAME?</v>
      </c>
      <c r="H1" s="1"/>
      <c r="I1" s="29"/>
      <c r="J1" s="1"/>
      <c r="K1" s="29" t="s">
        <v>2905</v>
      </c>
      <c r="L1" s="1" t="e">
        <f ca="1">"dbo.procTags.TagIndex IN(" &amp; _xludf.TEXTJOIN(",", 1, 'tagSelector 1'!N3:N1279) &amp; ")"</f>
        <v>#NAME?</v>
      </c>
    </row>
    <row r="2" spans="1:13" x14ac:dyDescent="0.2">
      <c r="A2" s="1" t="s">
        <v>2906</v>
      </c>
      <c r="B2" s="1" t="b">
        <v>0</v>
      </c>
      <c r="C2" s="1" t="str">
        <f t="shared" ref="C2:C182" si="0">IF(B2,A2,"///")</f>
        <v>///</v>
      </c>
      <c r="F2" s="1" t="s">
        <v>1033</v>
      </c>
      <c r="G2" s="1" t="b">
        <v>0</v>
      </c>
      <c r="H2" s="1" t="str">
        <f t="shared" ref="H2:H256" si="1">IF(G2,F2,"///")</f>
        <v>///</v>
      </c>
      <c r="K2" s="1" t="s">
        <v>1033</v>
      </c>
      <c r="L2" s="1" t="b">
        <v>0</v>
      </c>
      <c r="M2" s="1" t="str">
        <f t="shared" ref="M2:M70" si="2">IF(L2,K2,"///")</f>
        <v>///</v>
      </c>
    </row>
    <row r="3" spans="1:13" x14ac:dyDescent="0.2">
      <c r="A3" s="1" t="s">
        <v>20</v>
      </c>
      <c r="B3" s="1" t="b">
        <v>0</v>
      </c>
      <c r="C3" s="1" t="str">
        <f t="shared" si="0"/>
        <v>///</v>
      </c>
      <c r="F3" s="1" t="s">
        <v>1088</v>
      </c>
      <c r="G3" s="1" t="b">
        <v>0</v>
      </c>
      <c r="H3" s="1" t="str">
        <f t="shared" si="1"/>
        <v>///</v>
      </c>
      <c r="K3" s="1" t="s">
        <v>1088</v>
      </c>
      <c r="L3" s="1" t="b">
        <v>0</v>
      </c>
      <c r="M3" s="1" t="str">
        <f t="shared" si="2"/>
        <v>///</v>
      </c>
    </row>
    <row r="4" spans="1:13" x14ac:dyDescent="0.2">
      <c r="A4" s="1" t="s">
        <v>21</v>
      </c>
      <c r="B4" s="1" t="b">
        <v>0</v>
      </c>
      <c r="C4" s="1" t="str">
        <f t="shared" si="0"/>
        <v>///</v>
      </c>
      <c r="F4" s="1" t="s">
        <v>1037</v>
      </c>
      <c r="G4" s="1" t="b">
        <v>0</v>
      </c>
      <c r="H4" s="1" t="str">
        <f t="shared" si="1"/>
        <v>///</v>
      </c>
      <c r="K4" s="1" t="s">
        <v>1037</v>
      </c>
      <c r="L4" s="1" t="b">
        <v>0</v>
      </c>
      <c r="M4" s="1" t="str">
        <f t="shared" si="2"/>
        <v>///</v>
      </c>
    </row>
    <row r="5" spans="1:13" x14ac:dyDescent="0.2">
      <c r="A5" s="1" t="s">
        <v>22</v>
      </c>
      <c r="B5" s="1" t="b">
        <v>0</v>
      </c>
      <c r="C5" s="1" t="str">
        <f t="shared" si="0"/>
        <v>///</v>
      </c>
      <c r="F5" s="1" t="s">
        <v>17</v>
      </c>
      <c r="G5" s="1" t="b">
        <v>1</v>
      </c>
      <c r="H5" s="1" t="str">
        <f t="shared" si="1"/>
        <v>adjust_t_sp</v>
      </c>
      <c r="K5" s="1" t="s">
        <v>2906</v>
      </c>
      <c r="L5" s="1" t="b">
        <v>0</v>
      </c>
      <c r="M5" s="1" t="str">
        <f t="shared" si="2"/>
        <v>///</v>
      </c>
    </row>
    <row r="6" spans="1:13" x14ac:dyDescent="0.2">
      <c r="A6" s="1" t="s">
        <v>2907</v>
      </c>
      <c r="B6" s="1" t="b">
        <v>0</v>
      </c>
      <c r="C6" s="1" t="str">
        <f t="shared" si="0"/>
        <v>///</v>
      </c>
      <c r="F6" s="1" t="s">
        <v>18</v>
      </c>
      <c r="G6" s="1" t="b">
        <v>1</v>
      </c>
      <c r="H6" s="1" t="str">
        <f t="shared" si="1"/>
        <v>adjust_t_sp_qty</v>
      </c>
      <c r="K6" s="1" t="s">
        <v>929</v>
      </c>
      <c r="L6" s="1" t="b">
        <v>0</v>
      </c>
      <c r="M6" s="1" t="str">
        <f t="shared" si="2"/>
        <v>///</v>
      </c>
    </row>
    <row r="7" spans="1:13" x14ac:dyDescent="0.2">
      <c r="A7" s="1" t="s">
        <v>2908</v>
      </c>
      <c r="B7" s="1" t="b">
        <v>0</v>
      </c>
      <c r="C7" s="1" t="str">
        <f t="shared" si="0"/>
        <v>///</v>
      </c>
      <c r="F7" s="1" t="s">
        <v>2909</v>
      </c>
      <c r="G7" s="1" t="b">
        <v>0</v>
      </c>
      <c r="H7" s="1" t="str">
        <f t="shared" si="1"/>
        <v>///</v>
      </c>
      <c r="K7" s="1" t="s">
        <v>2910</v>
      </c>
      <c r="L7" s="1" t="b">
        <v>0</v>
      </c>
      <c r="M7" s="1" t="str">
        <f t="shared" si="2"/>
        <v>///</v>
      </c>
    </row>
    <row r="8" spans="1:13" x14ac:dyDescent="0.2">
      <c r="A8" s="1" t="s">
        <v>2911</v>
      </c>
      <c r="B8" s="1" t="b">
        <v>0</v>
      </c>
      <c r="C8" s="1" t="str">
        <f t="shared" si="0"/>
        <v>///</v>
      </c>
      <c r="F8" s="1" t="s">
        <v>2912</v>
      </c>
      <c r="G8" s="1" t="b">
        <v>0</v>
      </c>
      <c r="H8" s="1" t="str">
        <f t="shared" si="1"/>
        <v>///</v>
      </c>
      <c r="K8" s="1" t="s">
        <v>2913</v>
      </c>
      <c r="L8" s="1" t="b">
        <v>0</v>
      </c>
      <c r="M8" s="1" t="str">
        <f t="shared" si="2"/>
        <v>///</v>
      </c>
    </row>
    <row r="9" spans="1:13" x14ac:dyDescent="0.2">
      <c r="A9" s="1" t="s">
        <v>2914</v>
      </c>
      <c r="B9" s="1" t="b">
        <v>0</v>
      </c>
      <c r="C9" s="1" t="str">
        <f t="shared" si="0"/>
        <v>///</v>
      </c>
      <c r="F9" s="1" t="s">
        <v>2915</v>
      </c>
      <c r="G9" s="1" t="b">
        <v>0</v>
      </c>
      <c r="H9" s="1" t="str">
        <f t="shared" si="1"/>
        <v>///</v>
      </c>
      <c r="K9" s="1" t="s">
        <v>2916</v>
      </c>
      <c r="L9" s="1" t="b">
        <v>0</v>
      </c>
      <c r="M9" s="1" t="str">
        <f t="shared" si="2"/>
        <v>///</v>
      </c>
    </row>
    <row r="10" spans="1:13" x14ac:dyDescent="0.2">
      <c r="A10" s="1" t="s">
        <v>25</v>
      </c>
      <c r="B10" s="1" t="b">
        <v>0</v>
      </c>
      <c r="C10" s="1" t="str">
        <f t="shared" si="0"/>
        <v>///</v>
      </c>
      <c r="F10" s="1" t="s">
        <v>2917</v>
      </c>
      <c r="G10" s="1" t="b">
        <v>0</v>
      </c>
      <c r="H10" s="1" t="str">
        <f t="shared" si="1"/>
        <v>///</v>
      </c>
      <c r="K10" s="1" t="s">
        <v>2918</v>
      </c>
      <c r="L10" s="1" t="b">
        <v>0</v>
      </c>
      <c r="M10" s="1" t="str">
        <f t="shared" si="2"/>
        <v>///</v>
      </c>
    </row>
    <row r="11" spans="1:13" x14ac:dyDescent="0.2">
      <c r="A11" s="1" t="s">
        <v>2919</v>
      </c>
      <c r="B11" s="1" t="b">
        <v>0</v>
      </c>
      <c r="C11" s="1" t="str">
        <f t="shared" si="0"/>
        <v>///</v>
      </c>
      <c r="F11" s="1" t="s">
        <v>2920</v>
      </c>
      <c r="G11" s="1" t="b">
        <v>0</v>
      </c>
      <c r="H11" s="1" t="str">
        <f t="shared" si="1"/>
        <v>///</v>
      </c>
      <c r="K11" s="1" t="s">
        <v>2921</v>
      </c>
      <c r="L11" s="1" t="b">
        <v>0</v>
      </c>
      <c r="M11" s="1" t="str">
        <f t="shared" si="2"/>
        <v>///</v>
      </c>
    </row>
    <row r="12" spans="1:13" x14ac:dyDescent="0.2">
      <c r="A12" s="1" t="s">
        <v>26</v>
      </c>
      <c r="B12" s="1" t="b">
        <v>0</v>
      </c>
      <c r="C12" s="1" t="str">
        <f t="shared" si="0"/>
        <v>///</v>
      </c>
      <c r="F12" s="1" t="s">
        <v>2922</v>
      </c>
      <c r="G12" s="1" t="b">
        <v>1</v>
      </c>
      <c r="H12" s="1" t="str">
        <f t="shared" si="1"/>
        <v>chiller_amb_cwc_threshold</v>
      </c>
      <c r="K12" s="1" t="s">
        <v>21</v>
      </c>
      <c r="L12" s="1" t="b">
        <v>0</v>
      </c>
      <c r="M12" s="1" t="str">
        <f t="shared" si="2"/>
        <v>///</v>
      </c>
    </row>
    <row r="13" spans="1:13" x14ac:dyDescent="0.2">
      <c r="A13" s="1" t="s">
        <v>2923</v>
      </c>
      <c r="B13" s="1" t="b">
        <v>0</v>
      </c>
      <c r="C13" s="1" t="str">
        <f t="shared" si="0"/>
        <v>///</v>
      </c>
      <c r="F13" s="1" t="s">
        <v>2924</v>
      </c>
      <c r="G13" s="1" t="b">
        <v>0</v>
      </c>
      <c r="H13" s="1" t="str">
        <f t="shared" si="1"/>
        <v>///</v>
      </c>
      <c r="K13" s="1" t="s">
        <v>22</v>
      </c>
      <c r="L13" s="1" t="b">
        <v>0</v>
      </c>
      <c r="M13" s="1" t="str">
        <f t="shared" si="2"/>
        <v>///</v>
      </c>
    </row>
    <row r="14" spans="1:13" x14ac:dyDescent="0.2">
      <c r="A14" s="1" t="s">
        <v>2925</v>
      </c>
      <c r="B14" s="1" t="b">
        <v>0</v>
      </c>
      <c r="C14" s="1" t="str">
        <f t="shared" si="0"/>
        <v>///</v>
      </c>
      <c r="F14" s="1" t="s">
        <v>2926</v>
      </c>
      <c r="G14" s="1" t="b">
        <v>0</v>
      </c>
      <c r="H14" s="1" t="str">
        <f t="shared" si="1"/>
        <v>///</v>
      </c>
      <c r="K14" s="1" t="s">
        <v>2927</v>
      </c>
      <c r="L14" s="1" t="b">
        <v>0</v>
      </c>
      <c r="M14" s="1" t="str">
        <f t="shared" si="2"/>
        <v>///</v>
      </c>
    </row>
    <row r="15" spans="1:13" x14ac:dyDescent="0.2">
      <c r="A15" s="1" t="s">
        <v>2928</v>
      </c>
      <c r="B15" s="1" t="b">
        <v>0</v>
      </c>
      <c r="C15" s="1" t="str">
        <f t="shared" si="0"/>
        <v>///</v>
      </c>
      <c r="F15" s="1" t="s">
        <v>2929</v>
      </c>
      <c r="G15" s="1" t="b">
        <v>0</v>
      </c>
      <c r="H15" s="1" t="str">
        <f t="shared" si="1"/>
        <v>///</v>
      </c>
      <c r="K15" s="1" t="s">
        <v>2930</v>
      </c>
      <c r="L15" s="1" t="b">
        <v>0</v>
      </c>
      <c r="M15" s="1" t="str">
        <f t="shared" si="2"/>
        <v>///</v>
      </c>
    </row>
    <row r="16" spans="1:13" x14ac:dyDescent="0.2">
      <c r="A16" s="1" t="s">
        <v>34</v>
      </c>
      <c r="B16" s="1" t="b">
        <v>0</v>
      </c>
      <c r="C16" s="1" t="str">
        <f t="shared" si="0"/>
        <v>///</v>
      </c>
      <c r="F16" s="1" t="s">
        <v>2931</v>
      </c>
      <c r="G16" s="1" t="b">
        <v>0</v>
      </c>
      <c r="H16" s="1" t="str">
        <f t="shared" si="1"/>
        <v>///</v>
      </c>
      <c r="K16" s="1" t="s">
        <v>2907</v>
      </c>
      <c r="L16" s="1" t="b">
        <v>0</v>
      </c>
      <c r="M16" s="1" t="str">
        <f t="shared" si="2"/>
        <v>///</v>
      </c>
    </row>
    <row r="17" spans="1:13" x14ac:dyDescent="0.2">
      <c r="A17" s="1" t="s">
        <v>2932</v>
      </c>
      <c r="B17" s="1" t="b">
        <v>0</v>
      </c>
      <c r="C17" s="1" t="str">
        <f t="shared" si="0"/>
        <v>///</v>
      </c>
      <c r="F17" s="1" t="s">
        <v>2933</v>
      </c>
      <c r="G17" s="1" t="b">
        <v>0</v>
      </c>
      <c r="H17" s="1" t="str">
        <f t="shared" si="1"/>
        <v>///</v>
      </c>
      <c r="K17" s="1" t="s">
        <v>2908</v>
      </c>
      <c r="L17" s="1" t="b">
        <v>0</v>
      </c>
      <c r="M17" s="1" t="str">
        <f t="shared" si="2"/>
        <v>///</v>
      </c>
    </row>
    <row r="18" spans="1:13" x14ac:dyDescent="0.2">
      <c r="A18" s="1" t="s">
        <v>35</v>
      </c>
      <c r="B18" s="1" t="b">
        <v>0</v>
      </c>
      <c r="C18" s="1" t="str">
        <f t="shared" si="0"/>
        <v>///</v>
      </c>
      <c r="F18" s="1" t="s">
        <v>2934</v>
      </c>
      <c r="G18" s="1" t="b">
        <v>0</v>
      </c>
      <c r="H18" s="1" t="str">
        <f t="shared" si="1"/>
        <v>///</v>
      </c>
      <c r="K18" s="1" t="s">
        <v>2911</v>
      </c>
      <c r="L18" s="1" t="b">
        <v>0</v>
      </c>
      <c r="M18" s="1" t="str">
        <f t="shared" si="2"/>
        <v>///</v>
      </c>
    </row>
    <row r="19" spans="1:13" x14ac:dyDescent="0.2">
      <c r="A19" s="1" t="s">
        <v>2935</v>
      </c>
      <c r="B19" s="1" t="b">
        <v>0</v>
      </c>
      <c r="C19" s="1" t="str">
        <f t="shared" si="0"/>
        <v>///</v>
      </c>
      <c r="F19" s="1" t="s">
        <v>2936</v>
      </c>
      <c r="G19" s="1" t="b">
        <v>0</v>
      </c>
      <c r="H19" s="1" t="str">
        <f t="shared" si="1"/>
        <v>///</v>
      </c>
      <c r="K19" s="1" t="s">
        <v>2937</v>
      </c>
      <c r="L19" s="1" t="b">
        <v>0</v>
      </c>
      <c r="M19" s="1" t="str">
        <f t="shared" si="2"/>
        <v>///</v>
      </c>
    </row>
    <row r="20" spans="1:13" x14ac:dyDescent="0.2">
      <c r="A20" s="1" t="s">
        <v>2938</v>
      </c>
      <c r="B20" s="1" t="b">
        <v>0</v>
      </c>
      <c r="C20" s="1" t="str">
        <f t="shared" si="0"/>
        <v>///</v>
      </c>
      <c r="F20" s="1" t="s">
        <v>2939</v>
      </c>
      <c r="G20" s="1" t="b">
        <v>0</v>
      </c>
      <c r="H20" s="1" t="str">
        <f t="shared" si="1"/>
        <v>///</v>
      </c>
      <c r="K20" s="1" t="s">
        <v>27</v>
      </c>
      <c r="L20" s="1" t="b">
        <v>0</v>
      </c>
      <c r="M20" s="1" t="str">
        <f t="shared" si="2"/>
        <v>///</v>
      </c>
    </row>
    <row r="21" spans="1:13" x14ac:dyDescent="0.2">
      <c r="A21" s="1" t="s">
        <v>44</v>
      </c>
      <c r="B21" s="1" t="b">
        <v>0</v>
      </c>
      <c r="C21" s="1" t="str">
        <f t="shared" si="0"/>
        <v>///</v>
      </c>
      <c r="F21" s="1" t="s">
        <v>2940</v>
      </c>
      <c r="G21" s="1" t="b">
        <v>0</v>
      </c>
      <c r="H21" s="1" t="str">
        <f t="shared" si="1"/>
        <v>///</v>
      </c>
      <c r="K21" s="1" t="s">
        <v>2941</v>
      </c>
      <c r="L21" s="1" t="b">
        <v>0</v>
      </c>
      <c r="M21" s="1" t="str">
        <f t="shared" si="2"/>
        <v>///</v>
      </c>
    </row>
    <row r="22" spans="1:13" x14ac:dyDescent="0.2">
      <c r="A22" s="1" t="s">
        <v>45</v>
      </c>
      <c r="B22" s="1" t="b">
        <v>0</v>
      </c>
      <c r="C22" s="1" t="str">
        <f t="shared" si="0"/>
        <v>///</v>
      </c>
      <c r="F22" s="1" t="s">
        <v>2942</v>
      </c>
      <c r="G22" s="1" t="b">
        <v>0</v>
      </c>
      <c r="H22" s="1" t="str">
        <f t="shared" si="1"/>
        <v>///</v>
      </c>
      <c r="K22" s="1" t="s">
        <v>28</v>
      </c>
      <c r="L22" s="1" t="b">
        <v>0</v>
      </c>
      <c r="M22" s="1" t="str">
        <f t="shared" si="2"/>
        <v>///</v>
      </c>
    </row>
    <row r="23" spans="1:13" x14ac:dyDescent="0.2">
      <c r="A23" s="1" t="s">
        <v>46</v>
      </c>
      <c r="B23" s="1" t="b">
        <v>0</v>
      </c>
      <c r="C23" s="1" t="str">
        <f t="shared" si="0"/>
        <v>///</v>
      </c>
      <c r="F23" s="1" t="s">
        <v>2943</v>
      </c>
      <c r="G23" s="1" t="b">
        <v>0</v>
      </c>
      <c r="H23" s="1" t="str">
        <f t="shared" si="1"/>
        <v>///</v>
      </c>
      <c r="K23" s="1" t="s">
        <v>29</v>
      </c>
      <c r="L23" s="1" t="b">
        <v>0</v>
      </c>
      <c r="M23" s="1" t="str">
        <f t="shared" si="2"/>
        <v>///</v>
      </c>
    </row>
    <row r="24" spans="1:13" x14ac:dyDescent="0.2">
      <c r="A24" s="1" t="s">
        <v>47</v>
      </c>
      <c r="B24" s="1" t="b">
        <v>0</v>
      </c>
      <c r="C24" s="1" t="str">
        <f t="shared" si="0"/>
        <v>///</v>
      </c>
      <c r="F24" s="1" t="s">
        <v>2944</v>
      </c>
      <c r="G24" s="1" t="b">
        <v>0</v>
      </c>
      <c r="H24" s="1" t="str">
        <f t="shared" si="1"/>
        <v>///</v>
      </c>
      <c r="K24" s="1" t="s">
        <v>30</v>
      </c>
      <c r="L24" s="1" t="b">
        <v>0</v>
      </c>
      <c r="M24" s="1" t="str">
        <f t="shared" si="2"/>
        <v>///</v>
      </c>
    </row>
    <row r="25" spans="1:13" x14ac:dyDescent="0.2">
      <c r="A25" s="1" t="s">
        <v>48</v>
      </c>
      <c r="B25" s="1" t="b">
        <v>0</v>
      </c>
      <c r="C25" s="1" t="str">
        <f t="shared" si="0"/>
        <v>///</v>
      </c>
      <c r="F25" s="1" t="s">
        <v>2945</v>
      </c>
      <c r="G25" s="1" t="b">
        <v>0</v>
      </c>
      <c r="H25" s="1" t="str">
        <f t="shared" si="1"/>
        <v>///</v>
      </c>
      <c r="K25" s="1" t="s">
        <v>31</v>
      </c>
      <c r="L25" s="1" t="b">
        <v>0</v>
      </c>
      <c r="M25" s="1" t="str">
        <f t="shared" si="2"/>
        <v>///</v>
      </c>
    </row>
    <row r="26" spans="1:13" x14ac:dyDescent="0.2">
      <c r="A26" s="1" t="s">
        <v>49</v>
      </c>
      <c r="B26" s="1" t="b">
        <v>0</v>
      </c>
      <c r="C26" s="1" t="str">
        <f t="shared" si="0"/>
        <v>///</v>
      </c>
      <c r="F26" s="1" t="s">
        <v>2946</v>
      </c>
      <c r="G26" s="1" t="b">
        <v>0</v>
      </c>
      <c r="H26" s="1" t="str">
        <f t="shared" si="1"/>
        <v>///</v>
      </c>
      <c r="K26" s="1" t="s">
        <v>2947</v>
      </c>
      <c r="L26" s="1" t="b">
        <v>0</v>
      </c>
      <c r="M26" s="1" t="str">
        <f t="shared" si="2"/>
        <v>///</v>
      </c>
    </row>
    <row r="27" spans="1:13" x14ac:dyDescent="0.2">
      <c r="A27" s="1" t="s">
        <v>50</v>
      </c>
      <c r="B27" s="1" t="b">
        <v>0</v>
      </c>
      <c r="C27" s="1" t="str">
        <f t="shared" si="0"/>
        <v>///</v>
      </c>
      <c r="F27" s="1" t="s">
        <v>2948</v>
      </c>
      <c r="G27" s="1" t="b">
        <v>0</v>
      </c>
      <c r="H27" s="1" t="str">
        <f t="shared" si="1"/>
        <v>///</v>
      </c>
      <c r="K27" s="1" t="s">
        <v>2949</v>
      </c>
      <c r="L27" s="1" t="b">
        <v>0</v>
      </c>
      <c r="M27" s="1" t="str">
        <f t="shared" si="2"/>
        <v>///</v>
      </c>
    </row>
    <row r="28" spans="1:13" x14ac:dyDescent="0.2">
      <c r="A28" s="1" t="s">
        <v>51</v>
      </c>
      <c r="B28" s="1" t="b">
        <v>0</v>
      </c>
      <c r="C28" s="1" t="str">
        <f t="shared" si="0"/>
        <v>///</v>
      </c>
      <c r="F28" s="1" t="s">
        <v>2950</v>
      </c>
      <c r="G28" s="1" t="b">
        <v>0</v>
      </c>
      <c r="H28" s="1" t="str">
        <f t="shared" si="1"/>
        <v>///</v>
      </c>
      <c r="K28" s="1" t="s">
        <v>2951</v>
      </c>
      <c r="L28" s="1" t="b">
        <v>0</v>
      </c>
      <c r="M28" s="1" t="str">
        <f t="shared" si="2"/>
        <v>///</v>
      </c>
    </row>
    <row r="29" spans="1:13" x14ac:dyDescent="0.2">
      <c r="A29" s="1" t="s">
        <v>2952</v>
      </c>
      <c r="B29" s="1" t="b">
        <v>0</v>
      </c>
      <c r="C29" s="1" t="str">
        <f t="shared" si="0"/>
        <v>///</v>
      </c>
      <c r="F29" s="1" t="s">
        <v>2953</v>
      </c>
      <c r="G29" s="1" t="b">
        <v>0</v>
      </c>
      <c r="H29" s="1" t="str">
        <f t="shared" si="1"/>
        <v>///</v>
      </c>
      <c r="K29" s="1" t="s">
        <v>2954</v>
      </c>
      <c r="L29" s="1" t="b">
        <v>0</v>
      </c>
      <c r="M29" s="1" t="str">
        <f t="shared" si="2"/>
        <v>///</v>
      </c>
    </row>
    <row r="30" spans="1:13" x14ac:dyDescent="0.2">
      <c r="A30" s="1" t="s">
        <v>2955</v>
      </c>
      <c r="B30" s="1" t="b">
        <v>0</v>
      </c>
      <c r="C30" s="1" t="str">
        <f t="shared" si="0"/>
        <v>///</v>
      </c>
      <c r="F30" s="1" t="s">
        <v>2956</v>
      </c>
      <c r="G30" s="1" t="b">
        <v>0</v>
      </c>
      <c r="H30" s="1" t="str">
        <f t="shared" si="1"/>
        <v>///</v>
      </c>
      <c r="K30" s="1" t="s">
        <v>2957</v>
      </c>
      <c r="L30" s="1" t="b">
        <v>0</v>
      </c>
      <c r="M30" s="1" t="str">
        <f t="shared" si="2"/>
        <v>///</v>
      </c>
    </row>
    <row r="31" spans="1:13" x14ac:dyDescent="0.2">
      <c r="A31" s="1" t="s">
        <v>52</v>
      </c>
      <c r="B31" s="1" t="b">
        <v>0</v>
      </c>
      <c r="C31" s="1" t="str">
        <f t="shared" si="0"/>
        <v>///</v>
      </c>
      <c r="F31" s="1" t="s">
        <v>2958</v>
      </c>
      <c r="G31" s="1" t="b">
        <v>0</v>
      </c>
      <c r="H31" s="1" t="str">
        <f t="shared" si="1"/>
        <v>///</v>
      </c>
      <c r="K31" s="1" t="s">
        <v>2952</v>
      </c>
      <c r="L31" s="1" t="b">
        <v>0</v>
      </c>
      <c r="M31" s="1" t="str">
        <f t="shared" si="2"/>
        <v>///</v>
      </c>
    </row>
    <row r="32" spans="1:13" x14ac:dyDescent="0.2">
      <c r="A32" s="1" t="s">
        <v>53</v>
      </c>
      <c r="B32" s="1" t="b">
        <v>0</v>
      </c>
      <c r="C32" s="1" t="str">
        <f t="shared" si="0"/>
        <v>///</v>
      </c>
      <c r="F32" s="1" t="s">
        <v>2959</v>
      </c>
      <c r="G32" s="1" t="b">
        <v>0</v>
      </c>
      <c r="H32" s="1" t="str">
        <f t="shared" si="1"/>
        <v>///</v>
      </c>
      <c r="K32" s="1" t="s">
        <v>2955</v>
      </c>
      <c r="L32" s="1" t="b">
        <v>0</v>
      </c>
      <c r="M32" s="1" t="str">
        <f t="shared" si="2"/>
        <v>///</v>
      </c>
    </row>
    <row r="33" spans="1:13" x14ac:dyDescent="0.2">
      <c r="A33" s="1" t="s">
        <v>54</v>
      </c>
      <c r="B33" s="1" t="b">
        <v>0</v>
      </c>
      <c r="C33" s="1" t="str">
        <f t="shared" si="0"/>
        <v>///</v>
      </c>
      <c r="F33" s="1" t="s">
        <v>2960</v>
      </c>
      <c r="G33" s="1" t="b">
        <v>0</v>
      </c>
      <c r="H33" s="1" t="str">
        <f t="shared" si="1"/>
        <v>///</v>
      </c>
      <c r="K33" s="1" t="s">
        <v>2961</v>
      </c>
      <c r="L33" s="1" t="b">
        <v>0</v>
      </c>
      <c r="M33" s="1" t="str">
        <f t="shared" si="2"/>
        <v>///</v>
      </c>
    </row>
    <row r="34" spans="1:13" x14ac:dyDescent="0.2">
      <c r="A34" s="1" t="s">
        <v>55</v>
      </c>
      <c r="B34" s="1" t="b">
        <v>0</v>
      </c>
      <c r="C34" s="1" t="str">
        <f t="shared" si="0"/>
        <v>///</v>
      </c>
      <c r="F34" s="1" t="s">
        <v>2962</v>
      </c>
      <c r="G34" s="1" t="b">
        <v>0</v>
      </c>
      <c r="H34" s="1" t="str">
        <f t="shared" si="1"/>
        <v>///</v>
      </c>
      <c r="K34" s="1" t="s">
        <v>2963</v>
      </c>
      <c r="L34" s="1" t="b">
        <v>0</v>
      </c>
      <c r="M34" s="1" t="str">
        <f t="shared" si="2"/>
        <v>///</v>
      </c>
    </row>
    <row r="35" spans="1:13" x14ac:dyDescent="0.2">
      <c r="A35" s="1" t="s">
        <v>56</v>
      </c>
      <c r="B35" s="1" t="b">
        <v>0</v>
      </c>
      <c r="C35" s="1" t="str">
        <f t="shared" si="0"/>
        <v>///</v>
      </c>
      <c r="F35" s="1" t="s">
        <v>2964</v>
      </c>
      <c r="G35" s="1" t="b">
        <v>0</v>
      </c>
      <c r="H35" s="1" t="str">
        <f t="shared" si="1"/>
        <v>///</v>
      </c>
      <c r="K35" s="1" t="s">
        <v>2965</v>
      </c>
      <c r="L35" s="1" t="b">
        <v>0</v>
      </c>
      <c r="M35" s="1" t="str">
        <f t="shared" si="2"/>
        <v>///</v>
      </c>
    </row>
    <row r="36" spans="1:13" x14ac:dyDescent="0.2">
      <c r="A36" s="1" t="s">
        <v>64</v>
      </c>
      <c r="B36" s="1" t="b">
        <v>0</v>
      </c>
      <c r="C36" s="1" t="str">
        <f t="shared" si="0"/>
        <v>///</v>
      </c>
      <c r="F36" s="1" t="s">
        <v>2966</v>
      </c>
      <c r="G36" s="1" t="b">
        <v>0</v>
      </c>
      <c r="H36" s="1" t="str">
        <f t="shared" si="1"/>
        <v>///</v>
      </c>
      <c r="K36" s="1" t="s">
        <v>2967</v>
      </c>
      <c r="L36" s="1" t="b">
        <v>0</v>
      </c>
      <c r="M36" s="1" t="str">
        <f t="shared" si="2"/>
        <v>///</v>
      </c>
    </row>
    <row r="37" spans="1:13" x14ac:dyDescent="0.2">
      <c r="A37" s="1" t="s">
        <v>2968</v>
      </c>
      <c r="B37" s="1" t="b">
        <v>0</v>
      </c>
      <c r="C37" s="1" t="str">
        <f t="shared" si="0"/>
        <v>///</v>
      </c>
      <c r="F37" s="1" t="s">
        <v>2969</v>
      </c>
      <c r="G37" s="1" t="b">
        <v>0</v>
      </c>
      <c r="H37" s="1" t="str">
        <f t="shared" si="1"/>
        <v>///</v>
      </c>
      <c r="K37" s="1" t="s">
        <v>2970</v>
      </c>
      <c r="L37" s="1" t="b">
        <v>0</v>
      </c>
      <c r="M37" s="1" t="str">
        <f t="shared" si="2"/>
        <v>///</v>
      </c>
    </row>
    <row r="38" spans="1:13" x14ac:dyDescent="0.2">
      <c r="A38" s="1" t="s">
        <v>2971</v>
      </c>
      <c r="B38" s="1" t="b">
        <v>0</v>
      </c>
      <c r="C38" s="1" t="str">
        <f t="shared" si="0"/>
        <v>///</v>
      </c>
      <c r="F38" s="1" t="s">
        <v>2972</v>
      </c>
      <c r="G38" s="1" t="b">
        <v>0</v>
      </c>
      <c r="H38" s="1" t="str">
        <f t="shared" si="1"/>
        <v>///</v>
      </c>
      <c r="K38" s="1" t="s">
        <v>58</v>
      </c>
      <c r="L38" s="1" t="b">
        <v>0</v>
      </c>
      <c r="M38" s="1" t="str">
        <f t="shared" si="2"/>
        <v>///</v>
      </c>
    </row>
    <row r="39" spans="1:13" x14ac:dyDescent="0.2">
      <c r="A39" s="1" t="s">
        <v>2973</v>
      </c>
      <c r="B39" s="1" t="b">
        <v>0</v>
      </c>
      <c r="C39" s="1" t="str">
        <f t="shared" si="0"/>
        <v>///</v>
      </c>
      <c r="F39" s="1" t="s">
        <v>2974</v>
      </c>
      <c r="G39" s="1" t="b">
        <v>0</v>
      </c>
      <c r="H39" s="1" t="str">
        <f t="shared" si="1"/>
        <v>///</v>
      </c>
      <c r="K39" s="1" t="s">
        <v>59</v>
      </c>
      <c r="L39" s="1" t="b">
        <v>0</v>
      </c>
      <c r="M39" s="1" t="str">
        <f t="shared" si="2"/>
        <v>///</v>
      </c>
    </row>
    <row r="40" spans="1:13" x14ac:dyDescent="0.2">
      <c r="A40" s="1" t="s">
        <v>2975</v>
      </c>
      <c r="B40" s="1" t="b">
        <v>0</v>
      </c>
      <c r="C40" s="1" t="str">
        <f t="shared" si="0"/>
        <v>///</v>
      </c>
      <c r="F40" s="1" t="s">
        <v>2976</v>
      </c>
      <c r="G40" s="1" t="b">
        <v>0</v>
      </c>
      <c r="H40" s="1" t="str">
        <f t="shared" si="1"/>
        <v>///</v>
      </c>
      <c r="K40" s="1" t="s">
        <v>60</v>
      </c>
      <c r="L40" s="1" t="b">
        <v>0</v>
      </c>
      <c r="M40" s="1" t="str">
        <f t="shared" si="2"/>
        <v>///</v>
      </c>
    </row>
    <row r="41" spans="1:13" x14ac:dyDescent="0.2">
      <c r="A41" s="1" t="s">
        <v>2977</v>
      </c>
      <c r="B41" s="1" t="b">
        <v>0</v>
      </c>
      <c r="C41" s="1" t="str">
        <f t="shared" si="0"/>
        <v>///</v>
      </c>
      <c r="F41" s="1" t="s">
        <v>2978</v>
      </c>
      <c r="G41" s="1" t="b">
        <v>0</v>
      </c>
      <c r="H41" s="1" t="str">
        <f t="shared" si="1"/>
        <v>///</v>
      </c>
      <c r="K41" s="1" t="s">
        <v>61</v>
      </c>
      <c r="L41" s="1" t="b">
        <v>0</v>
      </c>
      <c r="M41" s="1" t="str">
        <f t="shared" si="2"/>
        <v>///</v>
      </c>
    </row>
    <row r="42" spans="1:13" x14ac:dyDescent="0.2">
      <c r="A42" s="1" t="s">
        <v>2979</v>
      </c>
      <c r="B42" s="1" t="b">
        <v>0</v>
      </c>
      <c r="C42" s="1" t="str">
        <f t="shared" si="0"/>
        <v>///</v>
      </c>
      <c r="F42" s="1" t="s">
        <v>2980</v>
      </c>
      <c r="G42" s="1" t="b">
        <v>0</v>
      </c>
      <c r="H42" s="1" t="str">
        <f t="shared" si="1"/>
        <v>///</v>
      </c>
      <c r="K42" s="1" t="s">
        <v>62</v>
      </c>
      <c r="L42" s="1" t="b">
        <v>0</v>
      </c>
      <c r="M42" s="1" t="str">
        <f t="shared" si="2"/>
        <v>///</v>
      </c>
    </row>
    <row r="43" spans="1:13" x14ac:dyDescent="0.2">
      <c r="A43" s="1" t="s">
        <v>2981</v>
      </c>
      <c r="B43" s="1" t="b">
        <v>0</v>
      </c>
      <c r="C43" s="1" t="str">
        <f t="shared" si="0"/>
        <v>///</v>
      </c>
      <c r="F43" s="1" t="s">
        <v>2982</v>
      </c>
      <c r="G43" s="1" t="b">
        <v>0</v>
      </c>
      <c r="H43" s="1" t="str">
        <f t="shared" si="1"/>
        <v>///</v>
      </c>
      <c r="K43" s="1" t="s">
        <v>65</v>
      </c>
      <c r="L43" s="1" t="b">
        <v>0</v>
      </c>
      <c r="M43" s="1" t="str">
        <f t="shared" si="2"/>
        <v>///</v>
      </c>
    </row>
    <row r="44" spans="1:13" x14ac:dyDescent="0.2">
      <c r="A44" s="1" t="s">
        <v>2983</v>
      </c>
      <c r="B44" s="1" t="b">
        <v>0</v>
      </c>
      <c r="C44" s="1" t="str">
        <f t="shared" si="0"/>
        <v>///</v>
      </c>
      <c r="F44" s="1" t="s">
        <v>2984</v>
      </c>
      <c r="G44" s="1" t="b">
        <v>0</v>
      </c>
      <c r="H44" s="1" t="str">
        <f t="shared" si="1"/>
        <v>///</v>
      </c>
      <c r="K44" s="1" t="s">
        <v>2985</v>
      </c>
      <c r="L44" s="1" t="b">
        <v>0</v>
      </c>
      <c r="M44" s="1" t="str">
        <f t="shared" si="2"/>
        <v>///</v>
      </c>
    </row>
    <row r="45" spans="1:13" x14ac:dyDescent="0.2">
      <c r="A45" s="1" t="s">
        <v>2986</v>
      </c>
      <c r="B45" s="1" t="b">
        <v>0</v>
      </c>
      <c r="C45" s="1" t="str">
        <f t="shared" si="0"/>
        <v>///</v>
      </c>
      <c r="F45" s="1" t="s">
        <v>2987</v>
      </c>
      <c r="G45" s="1" t="b">
        <v>0</v>
      </c>
      <c r="H45" s="1" t="str">
        <f t="shared" si="1"/>
        <v>///</v>
      </c>
      <c r="K45" s="1" t="s">
        <v>2988</v>
      </c>
      <c r="L45" s="1" t="b">
        <v>0</v>
      </c>
      <c r="M45" s="1" t="str">
        <f t="shared" si="2"/>
        <v>///</v>
      </c>
    </row>
    <row r="46" spans="1:13" x14ac:dyDescent="0.2">
      <c r="A46" s="1" t="s">
        <v>2989</v>
      </c>
      <c r="B46" s="1" t="b">
        <v>0</v>
      </c>
      <c r="C46" s="1" t="str">
        <f t="shared" si="0"/>
        <v>///</v>
      </c>
      <c r="F46" s="1" t="s">
        <v>2990</v>
      </c>
      <c r="G46" s="1" t="b">
        <v>0</v>
      </c>
      <c r="H46" s="1" t="str">
        <f t="shared" si="1"/>
        <v>///</v>
      </c>
      <c r="K46" s="1" t="s">
        <v>2991</v>
      </c>
      <c r="L46" s="1" t="b">
        <v>0</v>
      </c>
      <c r="M46" s="1" t="str">
        <f t="shared" si="2"/>
        <v>///</v>
      </c>
    </row>
    <row r="47" spans="1:13" x14ac:dyDescent="0.2">
      <c r="A47" s="1" t="s">
        <v>2992</v>
      </c>
      <c r="B47" s="1" t="b">
        <v>0</v>
      </c>
      <c r="C47" s="1" t="str">
        <f t="shared" si="0"/>
        <v>///</v>
      </c>
      <c r="F47" s="1" t="s">
        <v>2993</v>
      </c>
      <c r="G47" s="1" t="b">
        <v>0</v>
      </c>
      <c r="H47" s="1" t="str">
        <f t="shared" si="1"/>
        <v>///</v>
      </c>
      <c r="K47" s="1" t="s">
        <v>2994</v>
      </c>
      <c r="L47" s="1" t="b">
        <v>0</v>
      </c>
      <c r="M47" s="1" t="str">
        <f t="shared" si="2"/>
        <v>///</v>
      </c>
    </row>
    <row r="48" spans="1:13" x14ac:dyDescent="0.2">
      <c r="A48" s="1" t="s">
        <v>2995</v>
      </c>
      <c r="B48" s="1" t="b">
        <v>0</v>
      </c>
      <c r="C48" s="1" t="str">
        <f t="shared" si="0"/>
        <v>///</v>
      </c>
      <c r="F48" s="1" t="s">
        <v>2996</v>
      </c>
      <c r="G48" s="1" t="b">
        <v>0</v>
      </c>
      <c r="H48" s="1" t="str">
        <f t="shared" si="1"/>
        <v>///</v>
      </c>
      <c r="K48" s="1" t="s">
        <v>2997</v>
      </c>
      <c r="L48" s="1" t="b">
        <v>0</v>
      </c>
      <c r="M48" s="1" t="str">
        <f t="shared" si="2"/>
        <v>///</v>
      </c>
    </row>
    <row r="49" spans="1:13" x14ac:dyDescent="0.2">
      <c r="A49" s="1" t="s">
        <v>2998</v>
      </c>
      <c r="B49" s="1" t="b">
        <v>0</v>
      </c>
      <c r="C49" s="1" t="str">
        <f t="shared" si="0"/>
        <v>///</v>
      </c>
      <c r="F49" s="1" t="s">
        <v>2999</v>
      </c>
      <c r="G49" s="1" t="b">
        <v>0</v>
      </c>
      <c r="H49" s="1" t="str">
        <f t="shared" si="1"/>
        <v>///</v>
      </c>
      <c r="K49" s="1" t="s">
        <v>3000</v>
      </c>
      <c r="L49" s="1" t="b">
        <v>0</v>
      </c>
      <c r="M49" s="1" t="str">
        <f t="shared" si="2"/>
        <v>///</v>
      </c>
    </row>
    <row r="50" spans="1:13" x14ac:dyDescent="0.2">
      <c r="A50" s="1" t="s">
        <v>3001</v>
      </c>
      <c r="B50" s="1" t="b">
        <v>0</v>
      </c>
      <c r="C50" s="1" t="str">
        <f t="shared" si="0"/>
        <v>///</v>
      </c>
      <c r="F50" s="1" t="s">
        <v>3002</v>
      </c>
      <c r="G50" s="1" t="b">
        <v>0</v>
      </c>
      <c r="H50" s="1" t="str">
        <f t="shared" si="1"/>
        <v>///</v>
      </c>
      <c r="K50" s="1" t="s">
        <v>3003</v>
      </c>
      <c r="L50" s="1" t="b">
        <v>0</v>
      </c>
      <c r="M50" s="1" t="str">
        <f t="shared" si="2"/>
        <v>///</v>
      </c>
    </row>
    <row r="51" spans="1:13" x14ac:dyDescent="0.2">
      <c r="A51" s="1" t="s">
        <v>3004</v>
      </c>
      <c r="B51" s="1" t="b">
        <v>0</v>
      </c>
      <c r="C51" s="1" t="str">
        <f t="shared" si="0"/>
        <v>///</v>
      </c>
      <c r="F51" s="1" t="s">
        <v>3005</v>
      </c>
      <c r="G51" s="1" t="b">
        <v>0</v>
      </c>
      <c r="H51" s="1" t="str">
        <f t="shared" si="1"/>
        <v>///</v>
      </c>
      <c r="K51" s="1" t="s">
        <v>3006</v>
      </c>
      <c r="L51" s="1" t="b">
        <v>0</v>
      </c>
      <c r="M51" s="1" t="str">
        <f t="shared" si="2"/>
        <v>///</v>
      </c>
    </row>
    <row r="52" spans="1:13" x14ac:dyDescent="0.2">
      <c r="A52" s="1" t="s">
        <v>3007</v>
      </c>
      <c r="B52" s="1" t="b">
        <v>0</v>
      </c>
      <c r="C52" s="1" t="str">
        <f t="shared" si="0"/>
        <v>///</v>
      </c>
      <c r="F52" s="1" t="s">
        <v>3008</v>
      </c>
      <c r="G52" s="1" t="b">
        <v>0</v>
      </c>
      <c r="H52" s="1" t="str">
        <f t="shared" si="1"/>
        <v>///</v>
      </c>
      <c r="K52" s="1" t="s">
        <v>3009</v>
      </c>
      <c r="L52" s="1" t="b">
        <v>0</v>
      </c>
      <c r="M52" s="1" t="str">
        <f t="shared" si="2"/>
        <v>///</v>
      </c>
    </row>
    <row r="53" spans="1:13" x14ac:dyDescent="0.2">
      <c r="A53" s="1" t="s">
        <v>3010</v>
      </c>
      <c r="B53" s="1" t="b">
        <v>0</v>
      </c>
      <c r="C53" s="1" t="str">
        <f t="shared" si="0"/>
        <v>///</v>
      </c>
      <c r="F53" s="1" t="s">
        <v>3011</v>
      </c>
      <c r="G53" s="1" t="b">
        <v>0</v>
      </c>
      <c r="H53" s="1" t="str">
        <f t="shared" si="1"/>
        <v>///</v>
      </c>
      <c r="K53" s="1" t="s">
        <v>3012</v>
      </c>
      <c r="L53" s="1" t="b">
        <v>0</v>
      </c>
      <c r="M53" s="1" t="str">
        <f t="shared" si="2"/>
        <v>///</v>
      </c>
    </row>
    <row r="54" spans="1:13" x14ac:dyDescent="0.2">
      <c r="A54" s="1" t="s">
        <v>3013</v>
      </c>
      <c r="B54" s="1" t="b">
        <v>0</v>
      </c>
      <c r="C54" s="1" t="str">
        <f t="shared" si="0"/>
        <v>///</v>
      </c>
      <c r="F54" s="1" t="s">
        <v>3014</v>
      </c>
      <c r="G54" s="1" t="b">
        <v>0</v>
      </c>
      <c r="H54" s="1" t="str">
        <f t="shared" si="1"/>
        <v>///</v>
      </c>
      <c r="K54" s="1" t="s">
        <v>3015</v>
      </c>
      <c r="L54" s="1" t="b">
        <v>0</v>
      </c>
      <c r="M54" s="1" t="str">
        <f t="shared" si="2"/>
        <v>///</v>
      </c>
    </row>
    <row r="55" spans="1:13" x14ac:dyDescent="0.2">
      <c r="A55" s="1" t="s">
        <v>3016</v>
      </c>
      <c r="B55" s="1" t="b">
        <v>0</v>
      </c>
      <c r="C55" s="1" t="str">
        <f t="shared" si="0"/>
        <v>///</v>
      </c>
      <c r="F55" s="1" t="s">
        <v>3017</v>
      </c>
      <c r="G55" s="1" t="b">
        <v>0</v>
      </c>
      <c r="H55" s="1" t="str">
        <f t="shared" si="1"/>
        <v>///</v>
      </c>
      <c r="K55" s="1" t="s">
        <v>3018</v>
      </c>
      <c r="L55" s="1" t="b">
        <v>0</v>
      </c>
      <c r="M55" s="1" t="str">
        <f t="shared" si="2"/>
        <v>///</v>
      </c>
    </row>
    <row r="56" spans="1:13" x14ac:dyDescent="0.2">
      <c r="A56" s="1" t="s">
        <v>3019</v>
      </c>
      <c r="B56" s="1" t="b">
        <v>0</v>
      </c>
      <c r="C56" s="1" t="str">
        <f t="shared" si="0"/>
        <v>///</v>
      </c>
      <c r="F56" s="1" t="s">
        <v>3020</v>
      </c>
      <c r="G56" s="1" t="b">
        <v>0</v>
      </c>
      <c r="H56" s="1" t="str">
        <f t="shared" si="1"/>
        <v>///</v>
      </c>
      <c r="K56" s="1" t="s">
        <v>3021</v>
      </c>
      <c r="L56" s="1" t="b">
        <v>0</v>
      </c>
      <c r="M56" s="1" t="str">
        <f t="shared" si="2"/>
        <v>///</v>
      </c>
    </row>
    <row r="57" spans="1:13" x14ac:dyDescent="0.2">
      <c r="A57" s="1" t="s">
        <v>3022</v>
      </c>
      <c r="B57" s="1" t="b">
        <v>0</v>
      </c>
      <c r="C57" s="1" t="str">
        <f t="shared" si="0"/>
        <v>///</v>
      </c>
      <c r="F57" s="1" t="s">
        <v>3023</v>
      </c>
      <c r="G57" s="1" t="b">
        <v>0</v>
      </c>
      <c r="H57" s="1" t="str">
        <f t="shared" si="1"/>
        <v>///</v>
      </c>
      <c r="K57" s="1" t="s">
        <v>3024</v>
      </c>
      <c r="L57" s="1" t="b">
        <v>0</v>
      </c>
      <c r="M57" s="1" t="str">
        <f t="shared" si="2"/>
        <v>///</v>
      </c>
    </row>
    <row r="58" spans="1:13" x14ac:dyDescent="0.2">
      <c r="A58" s="1" t="s">
        <v>3025</v>
      </c>
      <c r="B58" s="1" t="b">
        <v>0</v>
      </c>
      <c r="C58" s="1" t="str">
        <f t="shared" si="0"/>
        <v>///</v>
      </c>
      <c r="F58" s="1" t="s">
        <v>3026</v>
      </c>
      <c r="G58" s="1" t="b">
        <v>0</v>
      </c>
      <c r="H58" s="1" t="str">
        <f t="shared" si="1"/>
        <v>///</v>
      </c>
      <c r="K58" s="1" t="s">
        <v>3027</v>
      </c>
      <c r="L58" s="1" t="b">
        <v>0</v>
      </c>
      <c r="M58" s="1" t="str">
        <f t="shared" si="2"/>
        <v>///</v>
      </c>
    </row>
    <row r="59" spans="1:13" x14ac:dyDescent="0.2">
      <c r="A59" s="1" t="s">
        <v>3028</v>
      </c>
      <c r="B59" s="1" t="b">
        <v>0</v>
      </c>
      <c r="C59" s="1" t="str">
        <f t="shared" si="0"/>
        <v>///</v>
      </c>
      <c r="F59" s="1" t="s">
        <v>3029</v>
      </c>
      <c r="G59" s="1" t="b">
        <v>0</v>
      </c>
      <c r="H59" s="1" t="str">
        <f t="shared" si="1"/>
        <v>///</v>
      </c>
      <c r="K59" s="1" t="s">
        <v>3030</v>
      </c>
      <c r="L59" s="1" t="b">
        <v>0</v>
      </c>
      <c r="M59" s="1" t="str">
        <f t="shared" si="2"/>
        <v>///</v>
      </c>
    </row>
    <row r="60" spans="1:13" x14ac:dyDescent="0.2">
      <c r="A60" s="1" t="s">
        <v>3031</v>
      </c>
      <c r="B60" s="1" t="b">
        <v>0</v>
      </c>
      <c r="C60" s="1" t="str">
        <f t="shared" si="0"/>
        <v>///</v>
      </c>
      <c r="F60" s="1" t="s">
        <v>3032</v>
      </c>
      <c r="G60" s="1" t="b">
        <v>0</v>
      </c>
      <c r="H60" s="1" t="str">
        <f t="shared" si="1"/>
        <v>///</v>
      </c>
      <c r="K60" s="1" t="s">
        <v>3033</v>
      </c>
      <c r="L60" s="1" t="b">
        <v>0</v>
      </c>
      <c r="M60" s="1" t="str">
        <f t="shared" si="2"/>
        <v>///</v>
      </c>
    </row>
    <row r="61" spans="1:13" x14ac:dyDescent="0.2">
      <c r="A61" s="1" t="s">
        <v>3034</v>
      </c>
      <c r="B61" s="1" t="b">
        <v>0</v>
      </c>
      <c r="C61" s="1" t="str">
        <f t="shared" si="0"/>
        <v>///</v>
      </c>
      <c r="F61" s="1" t="s">
        <v>3035</v>
      </c>
      <c r="G61" s="1" t="b">
        <v>0</v>
      </c>
      <c r="H61" s="1" t="str">
        <f t="shared" si="1"/>
        <v>///</v>
      </c>
      <c r="K61" s="1" t="s">
        <v>129</v>
      </c>
      <c r="L61" s="1" t="b">
        <v>0</v>
      </c>
      <c r="M61" s="1" t="str">
        <f t="shared" si="2"/>
        <v>///</v>
      </c>
    </row>
    <row r="62" spans="1:13" x14ac:dyDescent="0.2">
      <c r="A62" s="1" t="s">
        <v>3036</v>
      </c>
      <c r="B62" s="1" t="b">
        <v>0</v>
      </c>
      <c r="C62" s="1" t="str">
        <f t="shared" si="0"/>
        <v>///</v>
      </c>
      <c r="F62" s="1" t="s">
        <v>3037</v>
      </c>
      <c r="G62" s="1" t="b">
        <v>0</v>
      </c>
      <c r="H62" s="1" t="str">
        <f t="shared" si="1"/>
        <v>///</v>
      </c>
      <c r="K62" s="1" t="s">
        <v>3038</v>
      </c>
      <c r="L62" s="1" t="b">
        <v>0</v>
      </c>
      <c r="M62" s="1" t="str">
        <f t="shared" si="2"/>
        <v>///</v>
      </c>
    </row>
    <row r="63" spans="1:13" x14ac:dyDescent="0.2">
      <c r="A63" s="1" t="s">
        <v>3039</v>
      </c>
      <c r="B63" s="1" t="b">
        <v>0</v>
      </c>
      <c r="C63" s="1" t="str">
        <f t="shared" si="0"/>
        <v>///</v>
      </c>
      <c r="F63" s="1" t="s">
        <v>3040</v>
      </c>
      <c r="G63" s="1" t="b">
        <v>0</v>
      </c>
      <c r="H63" s="1" t="str">
        <f t="shared" si="1"/>
        <v>///</v>
      </c>
      <c r="K63" s="1" t="s">
        <v>135</v>
      </c>
      <c r="L63" s="1" t="b">
        <v>0</v>
      </c>
      <c r="M63" s="1" t="str">
        <f t="shared" si="2"/>
        <v>///</v>
      </c>
    </row>
    <row r="64" spans="1:13" x14ac:dyDescent="0.2">
      <c r="A64" s="1" t="s">
        <v>3041</v>
      </c>
      <c r="B64" s="1" t="b">
        <v>0</v>
      </c>
      <c r="C64" s="1" t="str">
        <f t="shared" si="0"/>
        <v>///</v>
      </c>
      <c r="F64" s="1" t="s">
        <v>3042</v>
      </c>
      <c r="G64" s="1" t="b">
        <v>0</v>
      </c>
      <c r="H64" s="1" t="str">
        <f t="shared" si="1"/>
        <v>///</v>
      </c>
      <c r="K64" s="1" t="s">
        <v>137</v>
      </c>
      <c r="L64" s="1" t="b">
        <v>0</v>
      </c>
      <c r="M64" s="1" t="str">
        <f t="shared" si="2"/>
        <v>///</v>
      </c>
    </row>
    <row r="65" spans="1:13" x14ac:dyDescent="0.2">
      <c r="A65" s="1" t="s">
        <v>3043</v>
      </c>
      <c r="B65" s="1" t="b">
        <v>0</v>
      </c>
      <c r="C65" s="1" t="str">
        <f t="shared" si="0"/>
        <v>///</v>
      </c>
      <c r="F65" s="1" t="s">
        <v>3044</v>
      </c>
      <c r="G65" s="1" t="b">
        <v>0</v>
      </c>
      <c r="H65" s="1" t="str">
        <f t="shared" si="1"/>
        <v>///</v>
      </c>
      <c r="K65" s="1" t="s">
        <v>139</v>
      </c>
      <c r="L65" s="1" t="b">
        <v>0</v>
      </c>
      <c r="M65" s="1" t="str">
        <f t="shared" si="2"/>
        <v>///</v>
      </c>
    </row>
    <row r="66" spans="1:13" x14ac:dyDescent="0.2">
      <c r="A66" s="1" t="s">
        <v>3045</v>
      </c>
      <c r="B66" s="1" t="b">
        <v>0</v>
      </c>
      <c r="C66" s="1" t="str">
        <f t="shared" si="0"/>
        <v>///</v>
      </c>
      <c r="F66" s="1" t="s">
        <v>3046</v>
      </c>
      <c r="G66" s="1" t="b">
        <v>0</v>
      </c>
      <c r="H66" s="1" t="str">
        <f t="shared" si="1"/>
        <v>///</v>
      </c>
      <c r="K66" s="1" t="s">
        <v>143</v>
      </c>
      <c r="L66" s="1" t="b">
        <v>0</v>
      </c>
      <c r="M66" s="1" t="str">
        <f t="shared" si="2"/>
        <v>///</v>
      </c>
    </row>
    <row r="67" spans="1:13" x14ac:dyDescent="0.2">
      <c r="A67" s="1" t="s">
        <v>3047</v>
      </c>
      <c r="B67" s="1" t="b">
        <v>0</v>
      </c>
      <c r="C67" s="1" t="str">
        <f t="shared" si="0"/>
        <v>///</v>
      </c>
      <c r="F67" s="1" t="s">
        <v>3048</v>
      </c>
      <c r="G67" s="1" t="b">
        <v>0</v>
      </c>
      <c r="H67" s="1" t="str">
        <f t="shared" si="1"/>
        <v>///</v>
      </c>
      <c r="K67" s="1" t="s">
        <v>3049</v>
      </c>
      <c r="L67" s="1" t="b">
        <v>0</v>
      </c>
      <c r="M67" s="1" t="str">
        <f t="shared" si="2"/>
        <v>///</v>
      </c>
    </row>
    <row r="68" spans="1:13" x14ac:dyDescent="0.2">
      <c r="A68" s="1" t="s">
        <v>3050</v>
      </c>
      <c r="B68" s="1" t="b">
        <v>0</v>
      </c>
      <c r="C68" s="1" t="str">
        <f t="shared" si="0"/>
        <v>///</v>
      </c>
      <c r="F68" s="1" t="s">
        <v>2927</v>
      </c>
      <c r="G68" s="1" t="b">
        <v>0</v>
      </c>
      <c r="H68" s="1" t="str">
        <f t="shared" si="1"/>
        <v>///</v>
      </c>
      <c r="K68" s="1" t="s">
        <v>3051</v>
      </c>
      <c r="L68" s="1" t="b">
        <v>0</v>
      </c>
      <c r="M68" s="1" t="str">
        <f t="shared" si="2"/>
        <v>///</v>
      </c>
    </row>
    <row r="69" spans="1:13" x14ac:dyDescent="0.2">
      <c r="A69" s="1" t="s">
        <v>3052</v>
      </c>
      <c r="B69" s="1" t="b">
        <v>0</v>
      </c>
      <c r="C69" s="1" t="str">
        <f t="shared" si="0"/>
        <v>///</v>
      </c>
      <c r="F69" s="1" t="s">
        <v>3053</v>
      </c>
      <c r="G69" s="1" t="b">
        <v>0</v>
      </c>
      <c r="H69" s="1" t="str">
        <f t="shared" si="1"/>
        <v>///</v>
      </c>
      <c r="K69" s="1" t="s">
        <v>933</v>
      </c>
      <c r="L69" s="1" t="b">
        <v>0</v>
      </c>
      <c r="M69" s="1" t="str">
        <f t="shared" si="2"/>
        <v>///</v>
      </c>
    </row>
    <row r="70" spans="1:13" x14ac:dyDescent="0.2">
      <c r="A70" s="1" t="s">
        <v>3054</v>
      </c>
      <c r="B70" s="1" t="b">
        <v>0</v>
      </c>
      <c r="C70" s="1" t="str">
        <f t="shared" si="0"/>
        <v>///</v>
      </c>
      <c r="F70" s="1" t="s">
        <v>3055</v>
      </c>
      <c r="G70" s="1" t="b">
        <v>0</v>
      </c>
      <c r="H70" s="1" t="str">
        <f t="shared" si="1"/>
        <v>///</v>
      </c>
      <c r="K70" s="1" t="s">
        <v>3056</v>
      </c>
      <c r="L70" s="1" t="b">
        <v>0</v>
      </c>
      <c r="M70" s="1" t="str">
        <f t="shared" si="2"/>
        <v>///</v>
      </c>
    </row>
    <row r="71" spans="1:13" x14ac:dyDescent="0.2">
      <c r="A71" s="1" t="s">
        <v>3057</v>
      </c>
      <c r="B71" s="1" t="b">
        <v>0</v>
      </c>
      <c r="C71" s="1" t="str">
        <f t="shared" si="0"/>
        <v>///</v>
      </c>
      <c r="F71" s="1" t="s">
        <v>3058</v>
      </c>
      <c r="G71" s="1" t="b">
        <v>0</v>
      </c>
      <c r="H71" s="1" t="str">
        <f t="shared" si="1"/>
        <v>///</v>
      </c>
    </row>
    <row r="72" spans="1:13" x14ac:dyDescent="0.2">
      <c r="A72" s="1" t="s">
        <v>3059</v>
      </c>
      <c r="B72" s="1" t="b">
        <v>0</v>
      </c>
      <c r="C72" s="1" t="str">
        <f t="shared" si="0"/>
        <v>///</v>
      </c>
      <c r="F72" s="1" t="s">
        <v>3060</v>
      </c>
      <c r="G72" s="1" t="b">
        <v>0</v>
      </c>
      <c r="H72" s="1" t="str">
        <f t="shared" si="1"/>
        <v>///</v>
      </c>
    </row>
    <row r="73" spans="1:13" x14ac:dyDescent="0.2">
      <c r="A73" s="1" t="s">
        <v>3061</v>
      </c>
      <c r="B73" s="1" t="b">
        <v>0</v>
      </c>
      <c r="C73" s="1" t="str">
        <f t="shared" si="0"/>
        <v>///</v>
      </c>
      <c r="F73" s="1" t="s">
        <v>3062</v>
      </c>
      <c r="G73" s="1" t="b">
        <v>0</v>
      </c>
      <c r="H73" s="1" t="str">
        <f t="shared" si="1"/>
        <v>///</v>
      </c>
    </row>
    <row r="74" spans="1:13" x14ac:dyDescent="0.2">
      <c r="A74" s="1" t="s">
        <v>3063</v>
      </c>
      <c r="B74" s="1" t="b">
        <v>0</v>
      </c>
      <c r="C74" s="1" t="str">
        <f t="shared" si="0"/>
        <v>///</v>
      </c>
      <c r="F74" s="1" t="s">
        <v>3064</v>
      </c>
      <c r="G74" s="1" t="b">
        <v>0</v>
      </c>
      <c r="H74" s="1" t="str">
        <f t="shared" si="1"/>
        <v>///</v>
      </c>
    </row>
    <row r="75" spans="1:13" x14ac:dyDescent="0.2">
      <c r="A75" s="1" t="s">
        <v>3065</v>
      </c>
      <c r="B75" s="1" t="b">
        <v>0</v>
      </c>
      <c r="C75" s="1" t="str">
        <f t="shared" si="0"/>
        <v>///</v>
      </c>
      <c r="F75" s="1" t="s">
        <v>3066</v>
      </c>
      <c r="G75" s="1" t="b">
        <v>0</v>
      </c>
      <c r="H75" s="1" t="str">
        <f t="shared" si="1"/>
        <v>///</v>
      </c>
    </row>
    <row r="76" spans="1:13" x14ac:dyDescent="0.2">
      <c r="A76" s="1" t="s">
        <v>3067</v>
      </c>
      <c r="B76" s="1" t="b">
        <v>0</v>
      </c>
      <c r="C76" s="1" t="str">
        <f t="shared" si="0"/>
        <v>///</v>
      </c>
      <c r="F76" s="1" t="s">
        <v>3068</v>
      </c>
      <c r="G76" s="1" t="b">
        <v>0</v>
      </c>
      <c r="H76" s="1" t="str">
        <f t="shared" si="1"/>
        <v>///</v>
      </c>
    </row>
    <row r="77" spans="1:13" x14ac:dyDescent="0.2">
      <c r="A77" s="1" t="s">
        <v>3069</v>
      </c>
      <c r="B77" s="1" t="b">
        <v>0</v>
      </c>
      <c r="C77" s="1" t="str">
        <f t="shared" si="0"/>
        <v>///</v>
      </c>
      <c r="F77" s="1" t="s">
        <v>3070</v>
      </c>
      <c r="G77" s="1" t="b">
        <v>0</v>
      </c>
      <c r="H77" s="1" t="str">
        <f t="shared" si="1"/>
        <v>///</v>
      </c>
    </row>
    <row r="78" spans="1:13" x14ac:dyDescent="0.2">
      <c r="A78" s="1" t="s">
        <v>3071</v>
      </c>
      <c r="B78" s="1" t="b">
        <v>0</v>
      </c>
      <c r="C78" s="1" t="str">
        <f t="shared" si="0"/>
        <v>///</v>
      </c>
      <c r="F78" s="1" t="s">
        <v>23</v>
      </c>
      <c r="G78" s="1" t="b">
        <v>0</v>
      </c>
      <c r="H78" s="1" t="str">
        <f t="shared" si="1"/>
        <v>///</v>
      </c>
    </row>
    <row r="79" spans="1:13" x14ac:dyDescent="0.2">
      <c r="A79" s="1" t="s">
        <v>3072</v>
      </c>
      <c r="B79" s="1" t="b">
        <v>0</v>
      </c>
      <c r="C79" s="1" t="str">
        <f t="shared" si="0"/>
        <v>///</v>
      </c>
      <c r="F79" s="1" t="s">
        <v>24</v>
      </c>
      <c r="G79" s="1" t="b">
        <v>0</v>
      </c>
      <c r="H79" s="1" t="str">
        <f t="shared" si="1"/>
        <v>///</v>
      </c>
    </row>
    <row r="80" spans="1:13" x14ac:dyDescent="0.2">
      <c r="A80" s="1" t="s">
        <v>3073</v>
      </c>
      <c r="B80" s="1" t="b">
        <v>0</v>
      </c>
      <c r="C80" s="1" t="str">
        <f t="shared" si="0"/>
        <v>///</v>
      </c>
      <c r="F80" s="1" t="s">
        <v>25</v>
      </c>
      <c r="G80" s="1" t="b">
        <v>0</v>
      </c>
      <c r="H80" s="1" t="str">
        <f t="shared" si="1"/>
        <v>///</v>
      </c>
    </row>
    <row r="81" spans="1:8" x14ac:dyDescent="0.2">
      <c r="A81" s="1" t="s">
        <v>3074</v>
      </c>
      <c r="B81" s="1" t="b">
        <v>0</v>
      </c>
      <c r="C81" s="1" t="str">
        <f t="shared" si="0"/>
        <v>///</v>
      </c>
      <c r="F81" s="1" t="s">
        <v>2919</v>
      </c>
      <c r="G81" s="1" t="b">
        <v>1</v>
      </c>
      <c r="H81" s="1" t="str">
        <f t="shared" si="1"/>
        <v>dl_total_day</v>
      </c>
    </row>
    <row r="82" spans="1:8" x14ac:dyDescent="0.2">
      <c r="A82" s="1" t="s">
        <v>3075</v>
      </c>
      <c r="B82" s="1" t="b">
        <v>0</v>
      </c>
      <c r="C82" s="1" t="str">
        <f t="shared" si="0"/>
        <v>///</v>
      </c>
      <c r="F82" s="1" t="s">
        <v>26</v>
      </c>
      <c r="G82" s="1" t="b">
        <v>1</v>
      </c>
      <c r="H82" s="1" t="str">
        <f t="shared" si="1"/>
        <v>dl_total_previous_day</v>
      </c>
    </row>
    <row r="83" spans="1:8" x14ac:dyDescent="0.2">
      <c r="A83" s="1" t="s">
        <v>3076</v>
      </c>
      <c r="B83" s="1" t="b">
        <v>0</v>
      </c>
      <c r="C83" s="1" t="str">
        <f t="shared" si="0"/>
        <v>///</v>
      </c>
      <c r="F83" s="1" t="s">
        <v>3077</v>
      </c>
      <c r="G83" s="1" t="b">
        <v>0</v>
      </c>
      <c r="H83" s="1" t="str">
        <f t="shared" si="1"/>
        <v>///</v>
      </c>
    </row>
    <row r="84" spans="1:8" x14ac:dyDescent="0.2">
      <c r="A84" s="1" t="s">
        <v>3078</v>
      </c>
      <c r="B84" s="1" t="b">
        <v>0</v>
      </c>
      <c r="C84" s="1" t="str">
        <f t="shared" si="0"/>
        <v>///</v>
      </c>
      <c r="F84" s="1" t="s">
        <v>3079</v>
      </c>
      <c r="G84" s="1" t="b">
        <v>0</v>
      </c>
      <c r="H84" s="1" t="str">
        <f t="shared" si="1"/>
        <v>///</v>
      </c>
    </row>
    <row r="85" spans="1:8" x14ac:dyDescent="0.2">
      <c r="A85" s="1" t="s">
        <v>3080</v>
      </c>
      <c r="B85" s="1" t="b">
        <v>0</v>
      </c>
      <c r="C85" s="1" t="str">
        <f t="shared" si="0"/>
        <v>///</v>
      </c>
      <c r="F85" s="1" t="s">
        <v>3081</v>
      </c>
      <c r="G85" s="1" t="b">
        <v>0</v>
      </c>
      <c r="H85" s="1" t="str">
        <f t="shared" si="1"/>
        <v>///</v>
      </c>
    </row>
    <row r="86" spans="1:8" x14ac:dyDescent="0.2">
      <c r="A86" s="1" t="s">
        <v>3082</v>
      </c>
      <c r="B86" s="1" t="b">
        <v>0</v>
      </c>
      <c r="C86" s="1" t="str">
        <f t="shared" si="0"/>
        <v>///</v>
      </c>
      <c r="F86" s="1" t="s">
        <v>3083</v>
      </c>
      <c r="G86" s="1" t="b">
        <v>0</v>
      </c>
      <c r="H86" s="1" t="str">
        <f t="shared" si="1"/>
        <v>///</v>
      </c>
    </row>
    <row r="87" spans="1:8" x14ac:dyDescent="0.2">
      <c r="A87" s="1" t="s">
        <v>3084</v>
      </c>
      <c r="B87" s="1" t="b">
        <v>0</v>
      </c>
      <c r="C87" s="1" t="str">
        <f t="shared" si="0"/>
        <v>///</v>
      </c>
      <c r="F87" s="1" t="s">
        <v>3085</v>
      </c>
      <c r="G87" s="1" t="b">
        <v>0</v>
      </c>
      <c r="H87" s="1" t="str">
        <f t="shared" si="1"/>
        <v>///</v>
      </c>
    </row>
    <row r="88" spans="1:8" x14ac:dyDescent="0.2">
      <c r="A88" s="1" t="s">
        <v>3086</v>
      </c>
      <c r="B88" s="1" t="b">
        <v>0</v>
      </c>
      <c r="C88" s="1" t="str">
        <f t="shared" si="0"/>
        <v>///</v>
      </c>
      <c r="F88" s="1" t="s">
        <v>3087</v>
      </c>
      <c r="G88" s="1" t="b">
        <v>0</v>
      </c>
      <c r="H88" s="1" t="str">
        <f t="shared" si="1"/>
        <v>///</v>
      </c>
    </row>
    <row r="89" spans="1:8" x14ac:dyDescent="0.2">
      <c r="A89" s="1" t="s">
        <v>3088</v>
      </c>
      <c r="B89" s="1" t="b">
        <v>0</v>
      </c>
      <c r="C89" s="1" t="str">
        <f t="shared" si="0"/>
        <v>///</v>
      </c>
      <c r="F89" s="1" t="s">
        <v>3089</v>
      </c>
      <c r="G89" s="1" t="b">
        <v>0</v>
      </c>
      <c r="H89" s="1" t="str">
        <f t="shared" si="1"/>
        <v>///</v>
      </c>
    </row>
    <row r="90" spans="1:8" x14ac:dyDescent="0.2">
      <c r="A90" s="1" t="s">
        <v>3090</v>
      </c>
      <c r="B90" s="1" t="b">
        <v>0</v>
      </c>
      <c r="C90" s="1" t="str">
        <f t="shared" si="0"/>
        <v>///</v>
      </c>
      <c r="F90" s="1" t="s">
        <v>3091</v>
      </c>
      <c r="G90" s="1" t="b">
        <v>0</v>
      </c>
      <c r="H90" s="1" t="str">
        <f t="shared" si="1"/>
        <v>///</v>
      </c>
    </row>
    <row r="91" spans="1:8" x14ac:dyDescent="0.2">
      <c r="A91" s="1" t="s">
        <v>3092</v>
      </c>
      <c r="B91" s="1" t="b">
        <v>0</v>
      </c>
      <c r="C91" s="1" t="str">
        <f t="shared" si="0"/>
        <v>///</v>
      </c>
      <c r="F91" s="1" t="s">
        <v>2923</v>
      </c>
      <c r="G91" s="1" t="b">
        <v>0</v>
      </c>
      <c r="H91" s="1" t="str">
        <f t="shared" si="1"/>
        <v>///</v>
      </c>
    </row>
    <row r="92" spans="1:8" x14ac:dyDescent="0.2">
      <c r="A92" s="1" t="s">
        <v>3093</v>
      </c>
      <c r="B92" s="1" t="b">
        <v>0</v>
      </c>
      <c r="C92" s="1" t="str">
        <f t="shared" si="0"/>
        <v>///</v>
      </c>
      <c r="F92" s="1" t="s">
        <v>2925</v>
      </c>
      <c r="G92" s="1" t="b">
        <v>0</v>
      </c>
      <c r="H92" s="1" t="str">
        <f t="shared" si="1"/>
        <v>///</v>
      </c>
    </row>
    <row r="93" spans="1:8" x14ac:dyDescent="0.2">
      <c r="A93" s="1" t="s">
        <v>3094</v>
      </c>
      <c r="B93" s="1" t="b">
        <v>0</v>
      </c>
      <c r="C93" s="1" t="str">
        <f t="shared" si="0"/>
        <v>///</v>
      </c>
      <c r="F93" s="1" t="s">
        <v>3095</v>
      </c>
      <c r="G93" s="1" t="b">
        <v>0</v>
      </c>
      <c r="H93" s="1" t="str">
        <f t="shared" si="1"/>
        <v>///</v>
      </c>
    </row>
    <row r="94" spans="1:8" x14ac:dyDescent="0.2">
      <c r="A94" s="1" t="s">
        <v>3096</v>
      </c>
      <c r="B94" s="1" t="b">
        <v>0</v>
      </c>
      <c r="C94" s="1" t="str">
        <f t="shared" si="0"/>
        <v>///</v>
      </c>
      <c r="F94" s="1" t="s">
        <v>32</v>
      </c>
      <c r="G94" s="1" t="b">
        <v>0</v>
      </c>
      <c r="H94" s="1" t="str">
        <f t="shared" si="1"/>
        <v>///</v>
      </c>
    </row>
    <row r="95" spans="1:8" x14ac:dyDescent="0.2">
      <c r="A95" s="1" t="s">
        <v>3097</v>
      </c>
      <c r="B95" s="1" t="b">
        <v>0</v>
      </c>
      <c r="C95" s="1" t="str">
        <f t="shared" si="0"/>
        <v>///</v>
      </c>
      <c r="F95" s="1" t="s">
        <v>33</v>
      </c>
      <c r="G95" s="1" t="b">
        <v>0</v>
      </c>
      <c r="H95" s="1" t="str">
        <f t="shared" si="1"/>
        <v>///</v>
      </c>
    </row>
    <row r="96" spans="1:8" x14ac:dyDescent="0.2">
      <c r="A96" s="1" t="s">
        <v>3098</v>
      </c>
      <c r="B96" s="1" t="b">
        <v>0</v>
      </c>
      <c r="C96" s="1" t="str">
        <f t="shared" si="0"/>
        <v>///</v>
      </c>
      <c r="F96" s="1" t="s">
        <v>34</v>
      </c>
      <c r="G96" s="1" t="b">
        <v>0</v>
      </c>
      <c r="H96" s="1" t="str">
        <f t="shared" si="1"/>
        <v>///</v>
      </c>
    </row>
    <row r="97" spans="1:8" x14ac:dyDescent="0.2">
      <c r="A97" s="1" t="s">
        <v>3099</v>
      </c>
      <c r="B97" s="1" t="b">
        <v>0</v>
      </c>
      <c r="C97" s="1" t="str">
        <f t="shared" si="0"/>
        <v>///</v>
      </c>
      <c r="F97" s="1" t="s">
        <v>2932</v>
      </c>
      <c r="G97" s="1" t="b">
        <v>0</v>
      </c>
      <c r="H97" s="1" t="str">
        <f t="shared" si="1"/>
        <v>///</v>
      </c>
    </row>
    <row r="98" spans="1:8" x14ac:dyDescent="0.2">
      <c r="A98" s="1" t="s">
        <v>3100</v>
      </c>
      <c r="B98" s="1" t="b">
        <v>0</v>
      </c>
      <c r="C98" s="1" t="str">
        <f t="shared" si="0"/>
        <v>///</v>
      </c>
      <c r="F98" s="1" t="s">
        <v>35</v>
      </c>
      <c r="G98" s="1" t="b">
        <v>0</v>
      </c>
      <c r="H98" s="1" t="str">
        <f t="shared" si="1"/>
        <v>///</v>
      </c>
    </row>
    <row r="99" spans="1:8" x14ac:dyDescent="0.2">
      <c r="A99" s="1" t="s">
        <v>3101</v>
      </c>
      <c r="B99" s="1" t="b">
        <v>0</v>
      </c>
      <c r="C99" s="1" t="str">
        <f t="shared" si="0"/>
        <v>///</v>
      </c>
      <c r="F99" s="1" t="s">
        <v>3102</v>
      </c>
      <c r="G99" s="1" t="b">
        <v>0</v>
      </c>
      <c r="H99" s="1" t="str">
        <f t="shared" si="1"/>
        <v>///</v>
      </c>
    </row>
    <row r="100" spans="1:8" x14ac:dyDescent="0.2">
      <c r="A100" s="1" t="s">
        <v>3103</v>
      </c>
      <c r="B100" s="1" t="b">
        <v>0</v>
      </c>
      <c r="C100" s="1" t="str">
        <f t="shared" si="0"/>
        <v>///</v>
      </c>
      <c r="F100" s="1" t="s">
        <v>3104</v>
      </c>
      <c r="G100" s="1" t="b">
        <v>0</v>
      </c>
      <c r="H100" s="1" t="str">
        <f t="shared" si="1"/>
        <v>///</v>
      </c>
    </row>
    <row r="101" spans="1:8" x14ac:dyDescent="0.2">
      <c r="A101" s="1" t="s">
        <v>3105</v>
      </c>
      <c r="B101" s="1" t="b">
        <v>0</v>
      </c>
      <c r="C101" s="1" t="str">
        <f t="shared" si="0"/>
        <v>///</v>
      </c>
      <c r="F101" s="1" t="s">
        <v>3106</v>
      </c>
      <c r="G101" s="1" t="b">
        <v>0</v>
      </c>
      <c r="H101" s="1" t="str">
        <f t="shared" si="1"/>
        <v>///</v>
      </c>
    </row>
    <row r="102" spans="1:8" x14ac:dyDescent="0.2">
      <c r="A102" s="1" t="s">
        <v>3107</v>
      </c>
      <c r="B102" s="1" t="b">
        <v>0</v>
      </c>
      <c r="C102" s="1" t="str">
        <f t="shared" si="0"/>
        <v>///</v>
      </c>
      <c r="F102" s="1" t="s">
        <v>3108</v>
      </c>
      <c r="G102" s="1" t="b">
        <v>0</v>
      </c>
      <c r="H102" s="1" t="str">
        <f t="shared" si="1"/>
        <v>///</v>
      </c>
    </row>
    <row r="103" spans="1:8" x14ac:dyDescent="0.2">
      <c r="A103" s="1" t="s">
        <v>3109</v>
      </c>
      <c r="B103" s="1" t="b">
        <v>0</v>
      </c>
      <c r="C103" s="1" t="str">
        <f t="shared" si="0"/>
        <v>///</v>
      </c>
      <c r="F103" s="1" t="s">
        <v>3110</v>
      </c>
      <c r="G103" s="1" t="b">
        <v>0</v>
      </c>
      <c r="H103" s="1" t="str">
        <f t="shared" si="1"/>
        <v>///</v>
      </c>
    </row>
    <row r="104" spans="1:8" x14ac:dyDescent="0.2">
      <c r="A104" s="1" t="s">
        <v>3111</v>
      </c>
      <c r="B104" s="1" t="b">
        <v>0</v>
      </c>
      <c r="C104" s="1" t="str">
        <f t="shared" si="0"/>
        <v>///</v>
      </c>
      <c r="F104" s="1" t="s">
        <v>3112</v>
      </c>
      <c r="G104" s="1" t="b">
        <v>0</v>
      </c>
      <c r="H104" s="1" t="str">
        <f t="shared" si="1"/>
        <v>///</v>
      </c>
    </row>
    <row r="105" spans="1:8" x14ac:dyDescent="0.2">
      <c r="A105" s="1" t="s">
        <v>3113</v>
      </c>
      <c r="B105" s="1" t="b">
        <v>0</v>
      </c>
      <c r="C105" s="1" t="str">
        <f t="shared" si="0"/>
        <v>///</v>
      </c>
      <c r="F105" s="1" t="s">
        <v>3114</v>
      </c>
      <c r="G105" s="1" t="b">
        <v>0</v>
      </c>
      <c r="H105" s="1" t="str">
        <f t="shared" si="1"/>
        <v>///</v>
      </c>
    </row>
    <row r="106" spans="1:8" x14ac:dyDescent="0.2">
      <c r="A106" s="1" t="s">
        <v>3115</v>
      </c>
      <c r="B106" s="1" t="b">
        <v>0</v>
      </c>
      <c r="C106" s="1" t="str">
        <f t="shared" si="0"/>
        <v>///</v>
      </c>
      <c r="F106" s="1" t="s">
        <v>3116</v>
      </c>
      <c r="G106" s="1" t="b">
        <v>0</v>
      </c>
      <c r="H106" s="1" t="str">
        <f t="shared" si="1"/>
        <v>///</v>
      </c>
    </row>
    <row r="107" spans="1:8" x14ac:dyDescent="0.2">
      <c r="A107" s="1" t="s">
        <v>3117</v>
      </c>
      <c r="B107" s="1" t="b">
        <v>0</v>
      </c>
      <c r="C107" s="1" t="str">
        <f t="shared" si="0"/>
        <v>///</v>
      </c>
      <c r="F107" s="1" t="s">
        <v>3118</v>
      </c>
      <c r="G107" s="1" t="b">
        <v>0</v>
      </c>
      <c r="H107" s="1" t="str">
        <f t="shared" si="1"/>
        <v>///</v>
      </c>
    </row>
    <row r="108" spans="1:8" x14ac:dyDescent="0.2">
      <c r="A108" s="1" t="s">
        <v>3119</v>
      </c>
      <c r="B108" s="1" t="b">
        <v>0</v>
      </c>
      <c r="C108" s="1" t="str">
        <f t="shared" si="0"/>
        <v>///</v>
      </c>
      <c r="F108" s="1" t="s">
        <v>2951</v>
      </c>
      <c r="G108" s="1" t="b">
        <v>0</v>
      </c>
      <c r="H108" s="1" t="str">
        <f t="shared" si="1"/>
        <v>///</v>
      </c>
    </row>
    <row r="109" spans="1:8" x14ac:dyDescent="0.2">
      <c r="A109" s="1" t="s">
        <v>3120</v>
      </c>
      <c r="B109" s="1" t="b">
        <v>0</v>
      </c>
      <c r="C109" s="1" t="str">
        <f t="shared" si="0"/>
        <v>///</v>
      </c>
      <c r="F109" s="1" t="s">
        <v>3121</v>
      </c>
      <c r="G109" s="1" t="b">
        <v>0</v>
      </c>
      <c r="H109" s="1" t="str">
        <f t="shared" si="1"/>
        <v>///</v>
      </c>
    </row>
    <row r="110" spans="1:8" x14ac:dyDescent="0.2">
      <c r="A110" s="1" t="s">
        <v>3122</v>
      </c>
      <c r="B110" s="1" t="b">
        <v>0</v>
      </c>
      <c r="C110" s="1" t="str">
        <f t="shared" si="0"/>
        <v>///</v>
      </c>
      <c r="F110" s="1" t="s">
        <v>3123</v>
      </c>
      <c r="G110" s="1" t="b">
        <v>0</v>
      </c>
      <c r="H110" s="1" t="str">
        <f t="shared" si="1"/>
        <v>///</v>
      </c>
    </row>
    <row r="111" spans="1:8" x14ac:dyDescent="0.2">
      <c r="A111" s="1" t="s">
        <v>3124</v>
      </c>
      <c r="B111" s="1" t="b">
        <v>0</v>
      </c>
      <c r="C111" s="1" t="str">
        <f t="shared" si="0"/>
        <v>///</v>
      </c>
      <c r="F111" s="1" t="s">
        <v>3125</v>
      </c>
      <c r="G111" s="1" t="b">
        <v>0</v>
      </c>
      <c r="H111" s="1" t="str">
        <f t="shared" si="1"/>
        <v>///</v>
      </c>
    </row>
    <row r="112" spans="1:8" x14ac:dyDescent="0.2">
      <c r="A112" s="1" t="s">
        <v>3126</v>
      </c>
      <c r="B112" s="1" t="b">
        <v>0</v>
      </c>
      <c r="C112" s="1" t="str">
        <f t="shared" si="0"/>
        <v>///</v>
      </c>
      <c r="F112" s="1" t="s">
        <v>3127</v>
      </c>
      <c r="G112" s="1" t="b">
        <v>0</v>
      </c>
      <c r="H112" s="1" t="str">
        <f t="shared" si="1"/>
        <v>///</v>
      </c>
    </row>
    <row r="113" spans="1:8" x14ac:dyDescent="0.2">
      <c r="A113" s="1" t="s">
        <v>3128</v>
      </c>
      <c r="B113" s="1" t="b">
        <v>0</v>
      </c>
      <c r="C113" s="1" t="str">
        <f t="shared" si="0"/>
        <v>///</v>
      </c>
      <c r="F113" s="1" t="s">
        <v>3129</v>
      </c>
      <c r="G113" s="1" t="b">
        <v>0</v>
      </c>
      <c r="H113" s="1" t="str">
        <f t="shared" si="1"/>
        <v>///</v>
      </c>
    </row>
    <row r="114" spans="1:8" x14ac:dyDescent="0.2">
      <c r="A114" s="1" t="s">
        <v>3130</v>
      </c>
      <c r="B114" s="1" t="b">
        <v>0</v>
      </c>
      <c r="C114" s="1" t="str">
        <f t="shared" si="0"/>
        <v>///</v>
      </c>
      <c r="F114" s="1" t="s">
        <v>3131</v>
      </c>
      <c r="G114" s="1" t="b">
        <v>0</v>
      </c>
      <c r="H114" s="1" t="str">
        <f t="shared" si="1"/>
        <v>///</v>
      </c>
    </row>
    <row r="115" spans="1:8" x14ac:dyDescent="0.2">
      <c r="A115" s="1" t="s">
        <v>3132</v>
      </c>
      <c r="B115" s="1" t="b">
        <v>0</v>
      </c>
      <c r="C115" s="1" t="str">
        <f t="shared" si="0"/>
        <v>///</v>
      </c>
      <c r="F115" s="1" t="s">
        <v>3133</v>
      </c>
      <c r="G115" s="1" t="b">
        <v>0</v>
      </c>
      <c r="H115" s="1" t="str">
        <f t="shared" si="1"/>
        <v>///</v>
      </c>
    </row>
    <row r="116" spans="1:8" x14ac:dyDescent="0.2">
      <c r="A116" s="1" t="s">
        <v>3134</v>
      </c>
      <c r="B116" s="1" t="b">
        <v>0</v>
      </c>
      <c r="C116" s="1" t="str">
        <f t="shared" si="0"/>
        <v>///</v>
      </c>
      <c r="F116" s="1" t="s">
        <v>3135</v>
      </c>
      <c r="G116" s="1" t="b">
        <v>0</v>
      </c>
      <c r="H116" s="1" t="str">
        <f t="shared" si="1"/>
        <v>///</v>
      </c>
    </row>
    <row r="117" spans="1:8" x14ac:dyDescent="0.2">
      <c r="A117" s="1" t="s">
        <v>3136</v>
      </c>
      <c r="B117" s="1" t="b">
        <v>0</v>
      </c>
      <c r="C117" s="1" t="str">
        <f t="shared" si="0"/>
        <v>///</v>
      </c>
      <c r="F117" s="1" t="s">
        <v>3137</v>
      </c>
      <c r="G117" s="1" t="b">
        <v>0</v>
      </c>
      <c r="H117" s="1" t="str">
        <f t="shared" si="1"/>
        <v>///</v>
      </c>
    </row>
    <row r="118" spans="1:8" x14ac:dyDescent="0.2">
      <c r="A118" s="1" t="s">
        <v>3138</v>
      </c>
      <c r="B118" s="1" t="b">
        <v>0</v>
      </c>
      <c r="C118" s="1" t="str">
        <f t="shared" si="0"/>
        <v>///</v>
      </c>
      <c r="F118" s="1" t="s">
        <v>3139</v>
      </c>
      <c r="G118" s="1" t="b">
        <v>0</v>
      </c>
      <c r="H118" s="1" t="str">
        <f t="shared" si="1"/>
        <v>///</v>
      </c>
    </row>
    <row r="119" spans="1:8" x14ac:dyDescent="0.2">
      <c r="A119" s="1" t="s">
        <v>3140</v>
      </c>
      <c r="B119" s="1" t="b">
        <v>0</v>
      </c>
      <c r="C119" s="1" t="str">
        <f t="shared" si="0"/>
        <v>///</v>
      </c>
      <c r="F119" s="1" t="s">
        <v>3141</v>
      </c>
      <c r="G119" s="1" t="b">
        <v>0</v>
      </c>
      <c r="H119" s="1" t="str">
        <f t="shared" si="1"/>
        <v>///</v>
      </c>
    </row>
    <row r="120" spans="1:8" x14ac:dyDescent="0.2">
      <c r="A120" s="1" t="s">
        <v>3142</v>
      </c>
      <c r="B120" s="1" t="b">
        <v>0</v>
      </c>
      <c r="C120" s="1" t="str">
        <f t="shared" si="0"/>
        <v>///</v>
      </c>
      <c r="F120" s="1" t="s">
        <v>3143</v>
      </c>
      <c r="G120" s="1" t="b">
        <v>0</v>
      </c>
      <c r="H120" s="1" t="str">
        <f t="shared" si="1"/>
        <v>///</v>
      </c>
    </row>
    <row r="121" spans="1:8" x14ac:dyDescent="0.2">
      <c r="A121" s="1" t="s">
        <v>3144</v>
      </c>
      <c r="B121" s="1" t="b">
        <v>0</v>
      </c>
      <c r="C121" s="1" t="str">
        <f t="shared" si="0"/>
        <v>///</v>
      </c>
      <c r="F121" s="1" t="s">
        <v>3145</v>
      </c>
      <c r="G121" s="1" t="b">
        <v>0</v>
      </c>
      <c r="H121" s="1" t="str">
        <f t="shared" si="1"/>
        <v>///</v>
      </c>
    </row>
    <row r="122" spans="1:8" x14ac:dyDescent="0.2">
      <c r="A122" s="1" t="s">
        <v>3146</v>
      </c>
      <c r="B122" s="1" t="b">
        <v>0</v>
      </c>
      <c r="C122" s="1" t="str">
        <f t="shared" si="0"/>
        <v>///</v>
      </c>
      <c r="F122" s="1" t="s">
        <v>3147</v>
      </c>
      <c r="G122" s="1" t="b">
        <v>0</v>
      </c>
      <c r="H122" s="1" t="str">
        <f t="shared" si="1"/>
        <v>///</v>
      </c>
    </row>
    <row r="123" spans="1:8" x14ac:dyDescent="0.2">
      <c r="A123" s="1" t="s">
        <v>3148</v>
      </c>
      <c r="B123" s="1" t="b">
        <v>0</v>
      </c>
      <c r="C123" s="1" t="str">
        <f t="shared" si="0"/>
        <v>///</v>
      </c>
      <c r="F123" s="1" t="s">
        <v>3149</v>
      </c>
      <c r="G123" s="1" t="b">
        <v>0</v>
      </c>
      <c r="H123" s="1" t="str">
        <f t="shared" si="1"/>
        <v>///</v>
      </c>
    </row>
    <row r="124" spans="1:8" x14ac:dyDescent="0.2">
      <c r="A124" s="1" t="s">
        <v>3150</v>
      </c>
      <c r="B124" s="1" t="b">
        <v>0</v>
      </c>
      <c r="C124" s="1" t="str">
        <f t="shared" si="0"/>
        <v>///</v>
      </c>
      <c r="F124" s="1" t="s">
        <v>3151</v>
      </c>
      <c r="G124" s="1" t="b">
        <v>0</v>
      </c>
      <c r="H124" s="1" t="str">
        <f t="shared" si="1"/>
        <v>///</v>
      </c>
    </row>
    <row r="125" spans="1:8" x14ac:dyDescent="0.2">
      <c r="A125" s="1" t="s">
        <v>3152</v>
      </c>
      <c r="B125" s="1" t="b">
        <v>0</v>
      </c>
      <c r="C125" s="1" t="str">
        <f t="shared" si="0"/>
        <v>///</v>
      </c>
      <c r="F125" s="1" t="s">
        <v>3153</v>
      </c>
      <c r="G125" s="1" t="b">
        <v>0</v>
      </c>
      <c r="H125" s="1" t="str">
        <f t="shared" si="1"/>
        <v>///</v>
      </c>
    </row>
    <row r="126" spans="1:8" x14ac:dyDescent="0.2">
      <c r="A126" s="1" t="s">
        <v>3154</v>
      </c>
      <c r="B126" s="1" t="b">
        <v>0</v>
      </c>
      <c r="C126" s="1" t="str">
        <f t="shared" si="0"/>
        <v>///</v>
      </c>
      <c r="F126" s="1" t="s">
        <v>3155</v>
      </c>
      <c r="G126" s="1" t="b">
        <v>0</v>
      </c>
      <c r="H126" s="1" t="str">
        <f t="shared" si="1"/>
        <v>///</v>
      </c>
    </row>
    <row r="127" spans="1:8" x14ac:dyDescent="0.2">
      <c r="A127" s="1" t="s">
        <v>3156</v>
      </c>
      <c r="B127" s="1" t="b">
        <v>0</v>
      </c>
      <c r="C127" s="1" t="str">
        <f t="shared" si="0"/>
        <v>///</v>
      </c>
      <c r="F127" s="1" t="s">
        <v>3157</v>
      </c>
      <c r="G127" s="1" t="b">
        <v>0</v>
      </c>
      <c r="H127" s="1" t="str">
        <f t="shared" si="1"/>
        <v>///</v>
      </c>
    </row>
    <row r="128" spans="1:8" x14ac:dyDescent="0.2">
      <c r="A128" s="1" t="s">
        <v>101</v>
      </c>
      <c r="B128" s="1" t="b">
        <v>0</v>
      </c>
      <c r="C128" s="1" t="str">
        <f t="shared" si="0"/>
        <v>///</v>
      </c>
      <c r="F128" s="1" t="s">
        <v>3158</v>
      </c>
      <c r="G128" s="1" t="b">
        <v>0</v>
      </c>
      <c r="H128" s="1" t="str">
        <f t="shared" si="1"/>
        <v>///</v>
      </c>
    </row>
    <row r="129" spans="1:8" x14ac:dyDescent="0.2">
      <c r="A129" s="1" t="s">
        <v>3159</v>
      </c>
      <c r="B129" s="1" t="b">
        <v>0</v>
      </c>
      <c r="C129" s="1" t="str">
        <f t="shared" si="0"/>
        <v>///</v>
      </c>
      <c r="F129" s="1" t="s">
        <v>3160</v>
      </c>
      <c r="G129" s="1" t="b">
        <v>0</v>
      </c>
      <c r="H129" s="1" t="str">
        <f t="shared" si="1"/>
        <v>///</v>
      </c>
    </row>
    <row r="130" spans="1:8" x14ac:dyDescent="0.2">
      <c r="A130" s="1" t="s">
        <v>3161</v>
      </c>
      <c r="B130" s="1" t="b">
        <v>0</v>
      </c>
      <c r="C130" s="1" t="str">
        <f t="shared" si="0"/>
        <v>///</v>
      </c>
      <c r="F130" s="1" t="s">
        <v>3162</v>
      </c>
      <c r="G130" s="1" t="b">
        <v>0</v>
      </c>
      <c r="H130" s="1" t="str">
        <f t="shared" si="1"/>
        <v>///</v>
      </c>
    </row>
    <row r="131" spans="1:8" x14ac:dyDescent="0.2">
      <c r="A131" s="1" t="s">
        <v>3163</v>
      </c>
      <c r="B131" s="1" t="b">
        <v>0</v>
      </c>
      <c r="C131" s="1" t="str">
        <f t="shared" si="0"/>
        <v>///</v>
      </c>
      <c r="F131" s="1" t="s">
        <v>3164</v>
      </c>
      <c r="G131" s="1" t="b">
        <v>0</v>
      </c>
      <c r="H131" s="1" t="str">
        <f t="shared" si="1"/>
        <v>///</v>
      </c>
    </row>
    <row r="132" spans="1:8" x14ac:dyDescent="0.2">
      <c r="A132" s="1" t="s">
        <v>3165</v>
      </c>
      <c r="B132" s="1" t="b">
        <v>0</v>
      </c>
      <c r="C132" s="1" t="str">
        <f t="shared" si="0"/>
        <v>///</v>
      </c>
      <c r="F132" s="1" t="s">
        <v>3166</v>
      </c>
      <c r="G132" s="1" t="b">
        <v>0</v>
      </c>
      <c r="H132" s="1" t="str">
        <f t="shared" si="1"/>
        <v>///</v>
      </c>
    </row>
    <row r="133" spans="1:8" x14ac:dyDescent="0.2">
      <c r="A133" s="1" t="s">
        <v>3167</v>
      </c>
      <c r="B133" s="1" t="b">
        <v>0</v>
      </c>
      <c r="C133" s="1" t="str">
        <f t="shared" si="0"/>
        <v>///</v>
      </c>
      <c r="F133" s="1" t="s">
        <v>3168</v>
      </c>
      <c r="G133" s="1" t="b">
        <v>0</v>
      </c>
      <c r="H133" s="1" t="str">
        <f t="shared" si="1"/>
        <v>///</v>
      </c>
    </row>
    <row r="134" spans="1:8" x14ac:dyDescent="0.2">
      <c r="A134" s="1" t="s">
        <v>3169</v>
      </c>
      <c r="B134" s="1" t="b">
        <v>0</v>
      </c>
      <c r="C134" s="1" t="str">
        <f t="shared" si="0"/>
        <v>///</v>
      </c>
      <c r="F134" s="1" t="s">
        <v>3170</v>
      </c>
      <c r="G134" s="1" t="b">
        <v>0</v>
      </c>
      <c r="H134" s="1" t="str">
        <f t="shared" si="1"/>
        <v>///</v>
      </c>
    </row>
    <row r="135" spans="1:8" x14ac:dyDescent="0.2">
      <c r="A135" s="1" t="s">
        <v>3171</v>
      </c>
      <c r="B135" s="1" t="b">
        <v>0</v>
      </c>
      <c r="C135" s="1" t="str">
        <f t="shared" si="0"/>
        <v>///</v>
      </c>
      <c r="F135" s="1" t="s">
        <v>3172</v>
      </c>
      <c r="G135" s="1" t="b">
        <v>0</v>
      </c>
      <c r="H135" s="1" t="str">
        <f t="shared" si="1"/>
        <v>///</v>
      </c>
    </row>
    <row r="136" spans="1:8" x14ac:dyDescent="0.2">
      <c r="A136" s="1" t="s">
        <v>102</v>
      </c>
      <c r="B136" s="1" t="b">
        <v>0</v>
      </c>
      <c r="C136" s="1" t="str">
        <f t="shared" si="0"/>
        <v>///</v>
      </c>
      <c r="F136" s="1" t="s">
        <v>3173</v>
      </c>
      <c r="G136" s="1" t="b">
        <v>0</v>
      </c>
      <c r="H136" s="1" t="str">
        <f t="shared" si="1"/>
        <v>///</v>
      </c>
    </row>
    <row r="137" spans="1:8" x14ac:dyDescent="0.2">
      <c r="A137" s="1" t="s">
        <v>103</v>
      </c>
      <c r="B137" s="1" t="b">
        <v>0</v>
      </c>
      <c r="C137" s="1" t="str">
        <f t="shared" si="0"/>
        <v>///</v>
      </c>
      <c r="F137" s="1" t="s">
        <v>3174</v>
      </c>
      <c r="G137" s="1" t="b">
        <v>0</v>
      </c>
      <c r="H137" s="1" t="str">
        <f t="shared" si="1"/>
        <v>///</v>
      </c>
    </row>
    <row r="138" spans="1:8" x14ac:dyDescent="0.2">
      <c r="A138" s="1" t="s">
        <v>3175</v>
      </c>
      <c r="B138" s="1" t="b">
        <v>0</v>
      </c>
      <c r="C138" s="1" t="str">
        <f t="shared" si="0"/>
        <v>///</v>
      </c>
      <c r="F138" s="1" t="s">
        <v>3176</v>
      </c>
      <c r="G138" s="1" t="b">
        <v>0</v>
      </c>
      <c r="H138" s="1" t="str">
        <f t="shared" si="1"/>
        <v>///</v>
      </c>
    </row>
    <row r="139" spans="1:8" x14ac:dyDescent="0.2">
      <c r="A139" s="1" t="s">
        <v>104</v>
      </c>
      <c r="B139" s="1" t="b">
        <v>0</v>
      </c>
      <c r="C139" s="1" t="str">
        <f t="shared" si="0"/>
        <v>///</v>
      </c>
      <c r="F139" s="1" t="s">
        <v>3177</v>
      </c>
      <c r="G139" s="1" t="b">
        <v>0</v>
      </c>
      <c r="H139" s="1" t="str">
        <f t="shared" si="1"/>
        <v>///</v>
      </c>
    </row>
    <row r="140" spans="1:8" x14ac:dyDescent="0.2">
      <c r="A140" s="1" t="s">
        <v>105</v>
      </c>
      <c r="B140" s="1" t="b">
        <v>0</v>
      </c>
      <c r="C140" s="1" t="str">
        <f t="shared" si="0"/>
        <v>///</v>
      </c>
      <c r="F140" s="1" t="s">
        <v>3178</v>
      </c>
      <c r="G140" s="1" t="b">
        <v>0</v>
      </c>
      <c r="H140" s="1" t="str">
        <f t="shared" si="1"/>
        <v>///</v>
      </c>
    </row>
    <row r="141" spans="1:8" x14ac:dyDescent="0.2">
      <c r="A141" s="1" t="s">
        <v>109</v>
      </c>
      <c r="B141" s="1" t="b">
        <v>0</v>
      </c>
      <c r="C141" s="1" t="str">
        <f t="shared" si="0"/>
        <v>///</v>
      </c>
      <c r="F141" s="1" t="s">
        <v>3179</v>
      </c>
      <c r="G141" s="1" t="b">
        <v>0</v>
      </c>
      <c r="H141" s="1" t="str">
        <f t="shared" si="1"/>
        <v>///</v>
      </c>
    </row>
    <row r="142" spans="1:8" x14ac:dyDescent="0.2">
      <c r="A142" s="1" t="s">
        <v>115</v>
      </c>
      <c r="B142" s="1" t="b">
        <v>0</v>
      </c>
      <c r="C142" s="1" t="str">
        <f t="shared" si="0"/>
        <v>///</v>
      </c>
      <c r="F142" s="1" t="s">
        <v>3180</v>
      </c>
      <c r="G142" s="1" t="b">
        <v>0</v>
      </c>
      <c r="H142" s="1" t="str">
        <f t="shared" si="1"/>
        <v>///</v>
      </c>
    </row>
    <row r="143" spans="1:8" x14ac:dyDescent="0.2">
      <c r="A143" s="1" t="s">
        <v>117</v>
      </c>
      <c r="B143" s="1" t="b">
        <v>0</v>
      </c>
      <c r="C143" s="1" t="str">
        <f t="shared" si="0"/>
        <v>///</v>
      </c>
      <c r="F143" s="1" t="s">
        <v>3181</v>
      </c>
      <c r="G143" s="1" t="b">
        <v>0</v>
      </c>
      <c r="H143" s="1" t="str">
        <f t="shared" si="1"/>
        <v>///</v>
      </c>
    </row>
    <row r="144" spans="1:8" x14ac:dyDescent="0.2">
      <c r="A144" s="1" t="s">
        <v>118</v>
      </c>
      <c r="B144" s="1" t="b">
        <v>0</v>
      </c>
      <c r="C144" s="1" t="str">
        <f t="shared" si="0"/>
        <v>///</v>
      </c>
      <c r="F144" s="1" t="s">
        <v>3182</v>
      </c>
      <c r="G144" s="1" t="b">
        <v>0</v>
      </c>
      <c r="H144" s="1" t="str">
        <f t="shared" si="1"/>
        <v>///</v>
      </c>
    </row>
    <row r="145" spans="1:8" x14ac:dyDescent="0.2">
      <c r="A145" s="1" t="s">
        <v>3183</v>
      </c>
      <c r="B145" s="1" t="b">
        <v>0</v>
      </c>
      <c r="C145" s="1" t="str">
        <f t="shared" si="0"/>
        <v>///</v>
      </c>
      <c r="F145" s="1" t="s">
        <v>3184</v>
      </c>
      <c r="G145" s="1" t="b">
        <v>0</v>
      </c>
      <c r="H145" s="1" t="str">
        <f t="shared" si="1"/>
        <v>///</v>
      </c>
    </row>
    <row r="146" spans="1:8" x14ac:dyDescent="0.2">
      <c r="A146" s="1" t="s">
        <v>120</v>
      </c>
      <c r="B146" s="1" t="b">
        <v>0</v>
      </c>
      <c r="C146" s="1" t="str">
        <f t="shared" si="0"/>
        <v>///</v>
      </c>
      <c r="F146" s="1" t="s">
        <v>3185</v>
      </c>
      <c r="G146" s="1" t="b">
        <v>0</v>
      </c>
      <c r="H146" s="1" t="str">
        <f t="shared" si="1"/>
        <v>///</v>
      </c>
    </row>
    <row r="147" spans="1:8" x14ac:dyDescent="0.2">
      <c r="A147" s="1" t="s">
        <v>121</v>
      </c>
      <c r="B147" s="1" t="b">
        <v>0</v>
      </c>
      <c r="C147" s="1" t="str">
        <f t="shared" si="0"/>
        <v>///</v>
      </c>
      <c r="F147" s="1" t="s">
        <v>3186</v>
      </c>
      <c r="G147" s="1" t="b">
        <v>0</v>
      </c>
      <c r="H147" s="1" t="str">
        <f t="shared" si="1"/>
        <v>///</v>
      </c>
    </row>
    <row r="148" spans="1:8" x14ac:dyDescent="0.2">
      <c r="A148" s="1" t="s">
        <v>122</v>
      </c>
      <c r="B148" s="1" t="b">
        <v>0</v>
      </c>
      <c r="C148" s="1" t="str">
        <f t="shared" si="0"/>
        <v>///</v>
      </c>
      <c r="F148" s="1" t="s">
        <v>3187</v>
      </c>
      <c r="G148" s="1" t="b">
        <v>0</v>
      </c>
      <c r="H148" s="1" t="str">
        <f t="shared" si="1"/>
        <v>///</v>
      </c>
    </row>
    <row r="149" spans="1:8" x14ac:dyDescent="0.2">
      <c r="A149" s="1" t="s">
        <v>123</v>
      </c>
      <c r="B149" s="1" t="b">
        <v>0</v>
      </c>
      <c r="C149" s="1" t="str">
        <f t="shared" si="0"/>
        <v>///</v>
      </c>
      <c r="F149" s="1" t="s">
        <v>3188</v>
      </c>
      <c r="G149" s="1" t="b">
        <v>0</v>
      </c>
      <c r="H149" s="1" t="str">
        <f t="shared" si="1"/>
        <v>///</v>
      </c>
    </row>
    <row r="150" spans="1:8" x14ac:dyDescent="0.2">
      <c r="A150" s="1" t="s">
        <v>124</v>
      </c>
      <c r="B150" s="1" t="b">
        <v>0</v>
      </c>
      <c r="C150" s="1" t="str">
        <f t="shared" si="0"/>
        <v>///</v>
      </c>
      <c r="F150" s="1" t="s">
        <v>3189</v>
      </c>
      <c r="G150" s="1" t="b">
        <v>0</v>
      </c>
      <c r="H150" s="1" t="str">
        <f t="shared" si="1"/>
        <v>///</v>
      </c>
    </row>
    <row r="151" spans="1:8" x14ac:dyDescent="0.2">
      <c r="A151" s="1" t="s">
        <v>125</v>
      </c>
      <c r="B151" s="1" t="b">
        <v>0</v>
      </c>
      <c r="C151" s="1" t="str">
        <f t="shared" si="0"/>
        <v>///</v>
      </c>
      <c r="F151" s="1" t="s">
        <v>3190</v>
      </c>
      <c r="G151" s="1" t="b">
        <v>0</v>
      </c>
      <c r="H151" s="1" t="str">
        <f t="shared" si="1"/>
        <v>///</v>
      </c>
    </row>
    <row r="152" spans="1:8" x14ac:dyDescent="0.2">
      <c r="A152" s="1" t="s">
        <v>126</v>
      </c>
      <c r="B152" s="1" t="b">
        <v>0</v>
      </c>
      <c r="C152" s="1" t="str">
        <f t="shared" si="0"/>
        <v>///</v>
      </c>
      <c r="F152" s="1" t="s">
        <v>3191</v>
      </c>
      <c r="G152" s="1" t="b">
        <v>0</v>
      </c>
      <c r="H152" s="1" t="str">
        <f t="shared" si="1"/>
        <v>///</v>
      </c>
    </row>
    <row r="153" spans="1:8" x14ac:dyDescent="0.2">
      <c r="A153" s="1" t="s">
        <v>3192</v>
      </c>
      <c r="B153" s="1" t="b">
        <v>0</v>
      </c>
      <c r="C153" s="1" t="str">
        <f t="shared" si="0"/>
        <v>///</v>
      </c>
      <c r="F153" s="1" t="s">
        <v>3193</v>
      </c>
      <c r="G153" s="1" t="b">
        <v>0</v>
      </c>
      <c r="H153" s="1" t="str">
        <f t="shared" si="1"/>
        <v>///</v>
      </c>
    </row>
    <row r="154" spans="1:8" x14ac:dyDescent="0.2">
      <c r="A154" s="1" t="s">
        <v>127</v>
      </c>
      <c r="B154" s="1" t="b">
        <v>0</v>
      </c>
      <c r="C154" s="1" t="str">
        <f t="shared" si="0"/>
        <v>///</v>
      </c>
      <c r="F154" s="1" t="s">
        <v>3194</v>
      </c>
      <c r="G154" s="1" t="b">
        <v>0</v>
      </c>
      <c r="H154" s="1" t="str">
        <f t="shared" si="1"/>
        <v>///</v>
      </c>
    </row>
    <row r="155" spans="1:8" x14ac:dyDescent="0.2">
      <c r="A155" s="1" t="s">
        <v>129</v>
      </c>
      <c r="B155" s="1" t="b">
        <v>0</v>
      </c>
      <c r="C155" s="1" t="str">
        <f t="shared" si="0"/>
        <v>///</v>
      </c>
      <c r="F155" s="1" t="s">
        <v>3195</v>
      </c>
      <c r="G155" s="1" t="b">
        <v>0</v>
      </c>
      <c r="H155" s="1" t="str">
        <f t="shared" si="1"/>
        <v>///</v>
      </c>
    </row>
    <row r="156" spans="1:8" x14ac:dyDescent="0.2">
      <c r="A156" s="1" t="s">
        <v>3038</v>
      </c>
      <c r="B156" s="1" t="b">
        <v>0</v>
      </c>
      <c r="C156" s="1" t="str">
        <f t="shared" si="0"/>
        <v>///</v>
      </c>
      <c r="F156" s="1" t="s">
        <v>3196</v>
      </c>
      <c r="G156" s="1" t="b">
        <v>0</v>
      </c>
      <c r="H156" s="1" t="str">
        <f t="shared" si="1"/>
        <v>///</v>
      </c>
    </row>
    <row r="157" spans="1:8" x14ac:dyDescent="0.2">
      <c r="A157" s="1" t="s">
        <v>3197</v>
      </c>
      <c r="B157" s="1" t="b">
        <v>0</v>
      </c>
      <c r="C157" s="1" t="str">
        <f t="shared" si="0"/>
        <v>///</v>
      </c>
      <c r="F157" s="1" t="s">
        <v>3198</v>
      </c>
      <c r="G157" s="1" t="b">
        <v>0</v>
      </c>
      <c r="H157" s="1" t="str">
        <f t="shared" si="1"/>
        <v>///</v>
      </c>
    </row>
    <row r="158" spans="1:8" x14ac:dyDescent="0.2">
      <c r="A158" s="1" t="s">
        <v>3199</v>
      </c>
      <c r="B158" s="1" t="b">
        <v>0</v>
      </c>
      <c r="C158" s="1" t="str">
        <f t="shared" si="0"/>
        <v>///</v>
      </c>
      <c r="F158" s="1" t="s">
        <v>3200</v>
      </c>
      <c r="G158" s="1" t="b">
        <v>0</v>
      </c>
      <c r="H158" s="1" t="str">
        <f t="shared" si="1"/>
        <v>///</v>
      </c>
    </row>
    <row r="159" spans="1:8" x14ac:dyDescent="0.2">
      <c r="A159" s="1" t="s">
        <v>3201</v>
      </c>
      <c r="B159" s="1" t="b">
        <v>0</v>
      </c>
      <c r="C159" s="1" t="str">
        <f t="shared" si="0"/>
        <v>///</v>
      </c>
      <c r="F159" s="1" t="s">
        <v>3202</v>
      </c>
      <c r="G159" s="1" t="b">
        <v>0</v>
      </c>
      <c r="H159" s="1" t="str">
        <f t="shared" si="1"/>
        <v>///</v>
      </c>
    </row>
    <row r="160" spans="1:8" x14ac:dyDescent="0.2">
      <c r="A160" s="1" t="s">
        <v>3203</v>
      </c>
      <c r="B160" s="1" t="b">
        <v>0</v>
      </c>
      <c r="C160" s="1" t="str">
        <f t="shared" si="0"/>
        <v>///</v>
      </c>
      <c r="F160" s="1" t="s">
        <v>3204</v>
      </c>
      <c r="G160" s="1" t="b">
        <v>0</v>
      </c>
      <c r="H160" s="1" t="str">
        <f t="shared" si="1"/>
        <v>///</v>
      </c>
    </row>
    <row r="161" spans="1:8" x14ac:dyDescent="0.2">
      <c r="A161" s="1" t="s">
        <v>132</v>
      </c>
      <c r="B161" s="1" t="b">
        <v>0</v>
      </c>
      <c r="C161" s="1" t="str">
        <f t="shared" si="0"/>
        <v>///</v>
      </c>
      <c r="F161" s="1" t="s">
        <v>3205</v>
      </c>
      <c r="G161" s="1" t="b">
        <v>0</v>
      </c>
      <c r="H161" s="1" t="str">
        <f t="shared" si="1"/>
        <v>///</v>
      </c>
    </row>
    <row r="162" spans="1:8" x14ac:dyDescent="0.2">
      <c r="A162" s="1" t="s">
        <v>3206</v>
      </c>
      <c r="B162" s="1" t="b">
        <v>0</v>
      </c>
      <c r="C162" s="1" t="str">
        <f t="shared" si="0"/>
        <v>///</v>
      </c>
      <c r="F162" s="1" t="s">
        <v>3207</v>
      </c>
      <c r="G162" s="1" t="b">
        <v>0</v>
      </c>
      <c r="H162" s="1" t="str">
        <f t="shared" si="1"/>
        <v>///</v>
      </c>
    </row>
    <row r="163" spans="1:8" x14ac:dyDescent="0.2">
      <c r="A163" s="1" t="s">
        <v>134</v>
      </c>
      <c r="B163" s="1" t="b">
        <v>0</v>
      </c>
      <c r="C163" s="1" t="str">
        <f t="shared" si="0"/>
        <v>///</v>
      </c>
      <c r="F163" s="1" t="s">
        <v>3208</v>
      </c>
      <c r="G163" s="1" t="b">
        <v>0</v>
      </c>
      <c r="H163" s="1" t="str">
        <f t="shared" si="1"/>
        <v>///</v>
      </c>
    </row>
    <row r="164" spans="1:8" x14ac:dyDescent="0.2">
      <c r="A164" s="1" t="s">
        <v>3209</v>
      </c>
      <c r="B164" s="1" t="b">
        <v>0</v>
      </c>
      <c r="C164" s="1" t="str">
        <f t="shared" si="0"/>
        <v>///</v>
      </c>
      <c r="F164" s="1" t="s">
        <v>3210</v>
      </c>
      <c r="G164" s="1" t="b">
        <v>0</v>
      </c>
      <c r="H164" s="1" t="str">
        <f t="shared" si="1"/>
        <v>///</v>
      </c>
    </row>
    <row r="165" spans="1:8" x14ac:dyDescent="0.2">
      <c r="A165" s="1" t="s">
        <v>135</v>
      </c>
      <c r="B165" s="1" t="b">
        <v>0</v>
      </c>
      <c r="C165" s="1" t="str">
        <f t="shared" si="0"/>
        <v>///</v>
      </c>
      <c r="F165" s="1" t="s">
        <v>3211</v>
      </c>
      <c r="G165" s="1" t="b">
        <v>0</v>
      </c>
      <c r="H165" s="1" t="str">
        <f t="shared" si="1"/>
        <v>///</v>
      </c>
    </row>
    <row r="166" spans="1:8" x14ac:dyDescent="0.2">
      <c r="A166" s="1" t="s">
        <v>136</v>
      </c>
      <c r="B166" s="1" t="b">
        <v>0</v>
      </c>
      <c r="C166" s="1" t="str">
        <f t="shared" si="0"/>
        <v>///</v>
      </c>
      <c r="F166" s="1" t="s">
        <v>3212</v>
      </c>
      <c r="G166" s="1" t="b">
        <v>0</v>
      </c>
      <c r="H166" s="1" t="str">
        <f t="shared" si="1"/>
        <v>///</v>
      </c>
    </row>
    <row r="167" spans="1:8" x14ac:dyDescent="0.2">
      <c r="A167" s="1" t="s">
        <v>138</v>
      </c>
      <c r="B167" s="1" t="b">
        <v>0</v>
      </c>
      <c r="C167" s="1" t="str">
        <f t="shared" si="0"/>
        <v>///</v>
      </c>
      <c r="F167" s="1" t="s">
        <v>3213</v>
      </c>
      <c r="G167" s="1" t="b">
        <v>0</v>
      </c>
      <c r="H167" s="1" t="str">
        <f t="shared" si="1"/>
        <v>///</v>
      </c>
    </row>
    <row r="168" spans="1:8" x14ac:dyDescent="0.2">
      <c r="A168" s="1" t="s">
        <v>140</v>
      </c>
      <c r="B168" s="1" t="b">
        <v>0</v>
      </c>
      <c r="C168" s="1" t="str">
        <f t="shared" si="0"/>
        <v>///</v>
      </c>
      <c r="F168" s="1" t="s">
        <v>3214</v>
      </c>
      <c r="G168" s="1" t="b">
        <v>0</v>
      </c>
      <c r="H168" s="1" t="str">
        <f t="shared" si="1"/>
        <v>///</v>
      </c>
    </row>
    <row r="169" spans="1:8" x14ac:dyDescent="0.2">
      <c r="A169" s="1" t="s">
        <v>141</v>
      </c>
      <c r="B169" s="1" t="b">
        <v>0</v>
      </c>
      <c r="C169" s="1" t="str">
        <f t="shared" si="0"/>
        <v>///</v>
      </c>
      <c r="F169" s="1" t="s">
        <v>3215</v>
      </c>
      <c r="G169" s="1" t="b">
        <v>0</v>
      </c>
      <c r="H169" s="1" t="str">
        <f t="shared" si="1"/>
        <v>///</v>
      </c>
    </row>
    <row r="170" spans="1:8" x14ac:dyDescent="0.2">
      <c r="A170" s="1" t="s">
        <v>142</v>
      </c>
      <c r="B170" s="1" t="b">
        <v>0</v>
      </c>
      <c r="C170" s="1" t="str">
        <f t="shared" si="0"/>
        <v>///</v>
      </c>
      <c r="F170" s="1" t="s">
        <v>3216</v>
      </c>
      <c r="G170" s="1" t="b">
        <v>0</v>
      </c>
      <c r="H170" s="1" t="str">
        <f t="shared" si="1"/>
        <v>///</v>
      </c>
    </row>
    <row r="171" spans="1:8" x14ac:dyDescent="0.2">
      <c r="A171" s="1" t="s">
        <v>3217</v>
      </c>
      <c r="B171" s="1" t="b">
        <v>0</v>
      </c>
      <c r="C171" s="1" t="str">
        <f t="shared" si="0"/>
        <v>///</v>
      </c>
      <c r="F171" s="1" t="s">
        <v>3218</v>
      </c>
      <c r="G171" s="1" t="b">
        <v>0</v>
      </c>
      <c r="H171" s="1" t="str">
        <f t="shared" si="1"/>
        <v>///</v>
      </c>
    </row>
    <row r="172" spans="1:8" x14ac:dyDescent="0.2">
      <c r="A172" s="1" t="s">
        <v>143</v>
      </c>
      <c r="B172" s="1" t="b">
        <v>0</v>
      </c>
      <c r="C172" s="1" t="str">
        <f t="shared" si="0"/>
        <v>///</v>
      </c>
      <c r="F172" s="1" t="s">
        <v>3219</v>
      </c>
      <c r="G172" s="1" t="b">
        <v>0</v>
      </c>
      <c r="H172" s="1" t="str">
        <f t="shared" si="1"/>
        <v>///</v>
      </c>
    </row>
    <row r="173" spans="1:8" x14ac:dyDescent="0.2">
      <c r="A173" s="1" t="s">
        <v>144</v>
      </c>
      <c r="B173" s="1" t="b">
        <v>0</v>
      </c>
      <c r="C173" s="1" t="str">
        <f t="shared" si="0"/>
        <v>///</v>
      </c>
      <c r="F173" s="1" t="s">
        <v>3220</v>
      </c>
      <c r="G173" s="1" t="b">
        <v>0</v>
      </c>
      <c r="H173" s="1" t="str">
        <f t="shared" si="1"/>
        <v>///</v>
      </c>
    </row>
    <row r="174" spans="1:8" x14ac:dyDescent="0.2">
      <c r="A174" s="1" t="s">
        <v>145</v>
      </c>
      <c r="B174" s="1" t="b">
        <v>0</v>
      </c>
      <c r="C174" s="1" t="str">
        <f t="shared" si="0"/>
        <v>///</v>
      </c>
      <c r="F174" s="1" t="s">
        <v>3221</v>
      </c>
      <c r="G174" s="1" t="b">
        <v>0</v>
      </c>
      <c r="H174" s="1" t="str">
        <f t="shared" si="1"/>
        <v>///</v>
      </c>
    </row>
    <row r="175" spans="1:8" x14ac:dyDescent="0.2">
      <c r="A175" s="1" t="s">
        <v>146</v>
      </c>
      <c r="B175" s="1" t="b">
        <v>0</v>
      </c>
      <c r="C175" s="1" t="str">
        <f t="shared" si="0"/>
        <v>///</v>
      </c>
      <c r="F175" s="1" t="s">
        <v>3222</v>
      </c>
      <c r="G175" s="1" t="b">
        <v>0</v>
      </c>
      <c r="H175" s="1" t="str">
        <f t="shared" si="1"/>
        <v>///</v>
      </c>
    </row>
    <row r="176" spans="1:8" x14ac:dyDescent="0.2">
      <c r="A176" s="1" t="s">
        <v>147</v>
      </c>
      <c r="B176" s="1" t="b">
        <v>0</v>
      </c>
      <c r="C176" s="1" t="str">
        <f t="shared" si="0"/>
        <v>///</v>
      </c>
      <c r="F176" s="1" t="s">
        <v>3223</v>
      </c>
      <c r="G176" s="1" t="b">
        <v>0</v>
      </c>
      <c r="H176" s="1" t="str">
        <f t="shared" si="1"/>
        <v>///</v>
      </c>
    </row>
    <row r="177" spans="1:8" x14ac:dyDescent="0.2">
      <c r="A177" s="1" t="s">
        <v>148</v>
      </c>
      <c r="B177" s="1" t="b">
        <v>0</v>
      </c>
      <c r="C177" s="1" t="str">
        <f t="shared" si="0"/>
        <v>///</v>
      </c>
      <c r="F177" s="1" t="s">
        <v>3224</v>
      </c>
      <c r="G177" s="1" t="b">
        <v>0</v>
      </c>
      <c r="H177" s="1" t="str">
        <f t="shared" si="1"/>
        <v>///</v>
      </c>
    </row>
    <row r="178" spans="1:8" x14ac:dyDescent="0.2">
      <c r="A178" s="1" t="s">
        <v>151</v>
      </c>
      <c r="B178" s="1" t="b">
        <v>0</v>
      </c>
      <c r="C178" s="1" t="str">
        <f t="shared" si="0"/>
        <v>///</v>
      </c>
      <c r="F178" s="1" t="s">
        <v>3225</v>
      </c>
      <c r="G178" s="1" t="b">
        <v>0</v>
      </c>
      <c r="H178" s="1" t="str">
        <f t="shared" si="1"/>
        <v>///</v>
      </c>
    </row>
    <row r="179" spans="1:8" x14ac:dyDescent="0.2">
      <c r="A179" s="1" t="s">
        <v>3226</v>
      </c>
      <c r="B179" s="1" t="b">
        <v>0</v>
      </c>
      <c r="C179" s="1" t="str">
        <f t="shared" si="0"/>
        <v>///</v>
      </c>
      <c r="F179" s="1" t="s">
        <v>3227</v>
      </c>
      <c r="G179" s="1" t="b">
        <v>0</v>
      </c>
      <c r="H179" s="1" t="str">
        <f t="shared" si="1"/>
        <v>///</v>
      </c>
    </row>
    <row r="180" spans="1:8" x14ac:dyDescent="0.2">
      <c r="A180" s="1" t="s">
        <v>3228</v>
      </c>
      <c r="B180" s="1" t="b">
        <v>0</v>
      </c>
      <c r="C180" s="1" t="str">
        <f t="shared" si="0"/>
        <v>///</v>
      </c>
      <c r="F180" s="1" t="s">
        <v>3229</v>
      </c>
      <c r="G180" s="1" t="b">
        <v>0</v>
      </c>
      <c r="H180" s="1" t="str">
        <f t="shared" si="1"/>
        <v>///</v>
      </c>
    </row>
    <row r="181" spans="1:8" x14ac:dyDescent="0.2">
      <c r="A181" s="1" t="s">
        <v>3230</v>
      </c>
      <c r="B181" s="1" t="b">
        <v>0</v>
      </c>
      <c r="C181" s="1" t="str">
        <f t="shared" si="0"/>
        <v>///</v>
      </c>
      <c r="F181" s="1" t="s">
        <v>3231</v>
      </c>
      <c r="G181" s="1" t="b">
        <v>0</v>
      </c>
      <c r="H181" s="1" t="str">
        <f t="shared" si="1"/>
        <v>///</v>
      </c>
    </row>
    <row r="182" spans="1:8" x14ac:dyDescent="0.2">
      <c r="A182" s="1" t="s">
        <v>3232</v>
      </c>
      <c r="B182" s="1" t="b">
        <v>0</v>
      </c>
      <c r="C182" s="1" t="str">
        <f t="shared" si="0"/>
        <v>///</v>
      </c>
      <c r="F182" s="1" t="s">
        <v>3233</v>
      </c>
      <c r="G182" s="1" t="b">
        <v>0</v>
      </c>
      <c r="H182" s="1" t="str">
        <f t="shared" si="1"/>
        <v>///</v>
      </c>
    </row>
    <row r="183" spans="1:8" x14ac:dyDescent="0.2">
      <c r="F183" s="1" t="s">
        <v>3234</v>
      </c>
      <c r="G183" s="1" t="b">
        <v>0</v>
      </c>
      <c r="H183" s="1" t="str">
        <f t="shared" si="1"/>
        <v>///</v>
      </c>
    </row>
    <row r="184" spans="1:8" x14ac:dyDescent="0.2">
      <c r="F184" s="1" t="s">
        <v>3235</v>
      </c>
      <c r="G184" s="1" t="b">
        <v>0</v>
      </c>
      <c r="H184" s="1" t="str">
        <f t="shared" si="1"/>
        <v>///</v>
      </c>
    </row>
    <row r="185" spans="1:8" x14ac:dyDescent="0.2">
      <c r="F185" s="1" t="s">
        <v>3236</v>
      </c>
      <c r="G185" s="1" t="b">
        <v>0</v>
      </c>
      <c r="H185" s="1" t="str">
        <f t="shared" si="1"/>
        <v>///</v>
      </c>
    </row>
    <row r="186" spans="1:8" x14ac:dyDescent="0.2">
      <c r="F186" s="1" t="s">
        <v>3237</v>
      </c>
      <c r="G186" s="1" t="b">
        <v>0</v>
      </c>
      <c r="H186" s="1" t="str">
        <f t="shared" si="1"/>
        <v>///</v>
      </c>
    </row>
    <row r="187" spans="1:8" x14ac:dyDescent="0.2">
      <c r="F187" s="1" t="s">
        <v>3238</v>
      </c>
      <c r="G187" s="1" t="b">
        <v>0</v>
      </c>
      <c r="H187" s="1" t="str">
        <f t="shared" si="1"/>
        <v>///</v>
      </c>
    </row>
    <row r="188" spans="1:8" x14ac:dyDescent="0.2">
      <c r="F188" s="1" t="s">
        <v>3239</v>
      </c>
      <c r="G188" s="1" t="b">
        <v>0</v>
      </c>
      <c r="H188" s="1" t="str">
        <f t="shared" si="1"/>
        <v>///</v>
      </c>
    </row>
    <row r="189" spans="1:8" x14ac:dyDescent="0.2">
      <c r="F189" s="1" t="s">
        <v>3240</v>
      </c>
      <c r="G189" s="1" t="b">
        <v>0</v>
      </c>
      <c r="H189" s="1" t="str">
        <f t="shared" si="1"/>
        <v>///</v>
      </c>
    </row>
    <row r="190" spans="1:8" x14ac:dyDescent="0.2">
      <c r="F190" s="1" t="s">
        <v>3241</v>
      </c>
      <c r="G190" s="1" t="b">
        <v>0</v>
      </c>
      <c r="H190" s="1" t="str">
        <f t="shared" si="1"/>
        <v>///</v>
      </c>
    </row>
    <row r="191" spans="1:8" x14ac:dyDescent="0.2">
      <c r="F191" s="1" t="s">
        <v>3242</v>
      </c>
      <c r="G191" s="1" t="b">
        <v>0</v>
      </c>
      <c r="H191" s="1" t="str">
        <f t="shared" si="1"/>
        <v>///</v>
      </c>
    </row>
    <row r="192" spans="1:8" x14ac:dyDescent="0.2">
      <c r="F192" s="1" t="s">
        <v>52</v>
      </c>
      <c r="G192" s="1" t="b">
        <v>1</v>
      </c>
      <c r="H192" s="1" t="str">
        <f t="shared" si="1"/>
        <v>rth_cal_num</v>
      </c>
    </row>
    <row r="193" spans="6:8" x14ac:dyDescent="0.2">
      <c r="F193" s="1" t="s">
        <v>3243</v>
      </c>
      <c r="G193" s="1" t="b">
        <v>0</v>
      </c>
      <c r="H193" s="1" t="str">
        <f t="shared" si="1"/>
        <v>///</v>
      </c>
    </row>
    <row r="194" spans="6:8" x14ac:dyDescent="0.2">
      <c r="F194" s="1" t="s">
        <v>2961</v>
      </c>
      <c r="G194" s="1" t="b">
        <v>0</v>
      </c>
      <c r="H194" s="1" t="str">
        <f t="shared" si="1"/>
        <v>///</v>
      </c>
    </row>
    <row r="195" spans="6:8" x14ac:dyDescent="0.2">
      <c r="F195" s="1" t="s">
        <v>3244</v>
      </c>
      <c r="G195" s="1" t="b">
        <v>0</v>
      </c>
      <c r="H195" s="1" t="str">
        <f t="shared" si="1"/>
        <v>///</v>
      </c>
    </row>
    <row r="196" spans="6:8" x14ac:dyDescent="0.2">
      <c r="F196" s="1" t="s">
        <v>54</v>
      </c>
      <c r="G196" s="1" t="b">
        <v>0</v>
      </c>
      <c r="H196" s="1" t="str">
        <f t="shared" si="1"/>
        <v>///</v>
      </c>
    </row>
    <row r="197" spans="6:8" x14ac:dyDescent="0.2">
      <c r="F197" s="1" t="s">
        <v>3245</v>
      </c>
      <c r="G197" s="1" t="b">
        <v>0</v>
      </c>
      <c r="H197" s="1" t="str">
        <f t="shared" si="1"/>
        <v>///</v>
      </c>
    </row>
    <row r="198" spans="6:8" x14ac:dyDescent="0.2">
      <c r="F198" s="1" t="s">
        <v>55</v>
      </c>
      <c r="G198" s="1" t="b">
        <v>0</v>
      </c>
      <c r="H198" s="1" t="str">
        <f t="shared" si="1"/>
        <v>///</v>
      </c>
    </row>
    <row r="199" spans="6:8" x14ac:dyDescent="0.2">
      <c r="F199" s="1" t="s">
        <v>56</v>
      </c>
      <c r="G199" s="1" t="b">
        <v>0</v>
      </c>
      <c r="H199" s="1" t="str">
        <f t="shared" si="1"/>
        <v>///</v>
      </c>
    </row>
    <row r="200" spans="6:8" x14ac:dyDescent="0.2">
      <c r="F200" s="1" t="s">
        <v>2963</v>
      </c>
      <c r="G200" s="1" t="b">
        <v>0</v>
      </c>
      <c r="H200" s="1" t="str">
        <f t="shared" si="1"/>
        <v>///</v>
      </c>
    </row>
    <row r="201" spans="6:8" x14ac:dyDescent="0.2">
      <c r="F201" s="1" t="s">
        <v>2965</v>
      </c>
      <c r="G201" s="1" t="b">
        <v>0</v>
      </c>
      <c r="H201" s="1" t="str">
        <f t="shared" si="1"/>
        <v>///</v>
      </c>
    </row>
    <row r="202" spans="6:8" x14ac:dyDescent="0.2">
      <c r="F202" s="1" t="s">
        <v>2967</v>
      </c>
      <c r="G202" s="1" t="b">
        <v>0</v>
      </c>
      <c r="H202" s="1" t="str">
        <f t="shared" si="1"/>
        <v>///</v>
      </c>
    </row>
    <row r="203" spans="6:8" x14ac:dyDescent="0.2">
      <c r="F203" s="1" t="s">
        <v>2970</v>
      </c>
      <c r="G203" s="1" t="b">
        <v>0</v>
      </c>
      <c r="H203" s="1" t="str">
        <f t="shared" si="1"/>
        <v>///</v>
      </c>
    </row>
    <row r="204" spans="6:8" x14ac:dyDescent="0.2">
      <c r="F204" s="1" t="s">
        <v>57</v>
      </c>
      <c r="G204" s="1" t="b">
        <v>1</v>
      </c>
      <c r="H204" s="1" t="str">
        <f t="shared" si="1"/>
        <v>rth_prev_day_tot</v>
      </c>
    </row>
    <row r="205" spans="6:8" x14ac:dyDescent="0.2">
      <c r="F205" s="1" t="s">
        <v>58</v>
      </c>
      <c r="G205" s="1" t="b">
        <v>1</v>
      </c>
      <c r="H205" s="1" t="str">
        <f t="shared" si="1"/>
        <v>sd_24hr_dl</v>
      </c>
    </row>
    <row r="206" spans="6:8" x14ac:dyDescent="0.2">
      <c r="F206" s="1" t="s">
        <v>60</v>
      </c>
      <c r="G206" s="1" t="b">
        <v>1</v>
      </c>
      <c r="H206" s="1" t="str">
        <f t="shared" si="1"/>
        <v>sd_24hr_irrig</v>
      </c>
    </row>
    <row r="207" spans="6:8" x14ac:dyDescent="0.2">
      <c r="F207" s="1" t="s">
        <v>61</v>
      </c>
      <c r="G207" s="1" t="b">
        <v>1</v>
      </c>
      <c r="H207" s="1" t="str">
        <f t="shared" si="1"/>
        <v>sd_24hr_prev_dl</v>
      </c>
    </row>
    <row r="208" spans="6:8" x14ac:dyDescent="0.2">
      <c r="F208" s="1" t="s">
        <v>62</v>
      </c>
      <c r="G208" s="1" t="b">
        <v>1</v>
      </c>
      <c r="H208" s="1" t="str">
        <f t="shared" si="1"/>
        <v>sd_24hr_prev_irrig</v>
      </c>
    </row>
    <row r="209" spans="6:8" x14ac:dyDescent="0.2">
      <c r="F209" s="1" t="s">
        <v>63</v>
      </c>
      <c r="G209" s="1" t="b">
        <v>1</v>
      </c>
      <c r="H209" s="1" t="str">
        <f t="shared" si="1"/>
        <v>sd_24hr_prev_rain_ml</v>
      </c>
    </row>
    <row r="210" spans="6:8" x14ac:dyDescent="0.2">
      <c r="F210" s="1" t="s">
        <v>65</v>
      </c>
      <c r="G210" s="1" t="b">
        <v>1</v>
      </c>
      <c r="H210" s="1" t="str">
        <f t="shared" si="1"/>
        <v>sd_24hr_rth</v>
      </c>
    </row>
    <row r="211" spans="6:8" x14ac:dyDescent="0.2">
      <c r="F211" s="1" t="s">
        <v>66</v>
      </c>
      <c r="G211" s="1" t="b">
        <v>1</v>
      </c>
      <c r="H211" s="1" t="str">
        <f t="shared" si="1"/>
        <v>sd_day_prev_et</v>
      </c>
    </row>
    <row r="212" spans="6:8" x14ac:dyDescent="0.2">
      <c r="F212" s="1" t="s">
        <v>67</v>
      </c>
      <c r="G212" s="1" t="b">
        <v>0</v>
      </c>
      <c r="H212" s="1" t="str">
        <f t="shared" si="1"/>
        <v>///</v>
      </c>
    </row>
    <row r="213" spans="6:8" x14ac:dyDescent="0.2">
      <c r="F213" s="1" t="s">
        <v>68</v>
      </c>
      <c r="G213" s="1" t="b">
        <v>1</v>
      </c>
      <c r="H213" s="1" t="str">
        <f t="shared" si="1"/>
        <v>sd_day_prev_rh</v>
      </c>
    </row>
    <row r="214" spans="6:8" x14ac:dyDescent="0.2">
      <c r="F214" s="1" t="s">
        <v>69</v>
      </c>
      <c r="G214" s="1" t="b">
        <v>1</v>
      </c>
      <c r="H214" s="1" t="str">
        <f t="shared" si="1"/>
        <v>sd_day_prev_rth</v>
      </c>
    </row>
    <row r="215" spans="6:8" x14ac:dyDescent="0.2">
      <c r="F215" s="1" t="s">
        <v>70</v>
      </c>
      <c r="G215" s="1" t="b">
        <v>1</v>
      </c>
      <c r="H215" s="1" t="str">
        <f t="shared" si="1"/>
        <v>sd_day_prev_temp</v>
      </c>
    </row>
    <row r="216" spans="6:8" x14ac:dyDescent="0.2">
      <c r="F216" s="1" t="s">
        <v>71</v>
      </c>
      <c r="G216" s="1" t="b">
        <v>1</v>
      </c>
      <c r="H216" s="1" t="str">
        <f t="shared" si="1"/>
        <v>sd_night_prev_et</v>
      </c>
    </row>
    <row r="217" spans="6:8" x14ac:dyDescent="0.2">
      <c r="F217" s="1" t="s">
        <v>72</v>
      </c>
      <c r="G217" s="1" t="b">
        <v>1</v>
      </c>
      <c r="H217" s="1" t="str">
        <f t="shared" si="1"/>
        <v>sd_night_prev_rh</v>
      </c>
    </row>
    <row r="218" spans="6:8" x14ac:dyDescent="0.2">
      <c r="F218" s="1" t="s">
        <v>73</v>
      </c>
      <c r="G218" s="1" t="b">
        <v>1</v>
      </c>
      <c r="H218" s="1" t="str">
        <f t="shared" si="1"/>
        <v>sd_night_prev_rth</v>
      </c>
    </row>
    <row r="219" spans="6:8" x14ac:dyDescent="0.2">
      <c r="F219" s="1" t="s">
        <v>74</v>
      </c>
      <c r="G219" s="1" t="b">
        <v>1</v>
      </c>
      <c r="H219" s="1" t="str">
        <f t="shared" si="1"/>
        <v>sd_night_prev_temp</v>
      </c>
    </row>
    <row r="220" spans="6:8" x14ac:dyDescent="0.2">
      <c r="F220" s="1" t="s">
        <v>3246</v>
      </c>
      <c r="G220" s="1" t="b">
        <v>0</v>
      </c>
      <c r="H220" s="1" t="str">
        <f t="shared" si="1"/>
        <v>///</v>
      </c>
    </row>
    <row r="221" spans="6:8" x14ac:dyDescent="0.2">
      <c r="F221" s="1" t="s">
        <v>3247</v>
      </c>
      <c r="G221" s="1" t="b">
        <v>0</v>
      </c>
      <c r="H221" s="1" t="str">
        <f t="shared" si="1"/>
        <v>///</v>
      </c>
    </row>
    <row r="222" spans="6:8" x14ac:dyDescent="0.2">
      <c r="F222" s="1" t="s">
        <v>3248</v>
      </c>
      <c r="G222" s="1" t="b">
        <v>0</v>
      </c>
      <c r="H222" s="1" t="str">
        <f t="shared" si="1"/>
        <v>///</v>
      </c>
    </row>
    <row r="223" spans="6:8" x14ac:dyDescent="0.2">
      <c r="F223" s="1" t="s">
        <v>75</v>
      </c>
      <c r="G223" s="1" t="b">
        <v>1</v>
      </c>
      <c r="H223" s="1" t="str">
        <f t="shared" si="1"/>
        <v>sel_tip_bucket_cal</v>
      </c>
    </row>
    <row r="224" spans="6:8" x14ac:dyDescent="0.2">
      <c r="F224" s="1" t="s">
        <v>3249</v>
      </c>
      <c r="G224" s="1" t="b">
        <v>0</v>
      </c>
      <c r="H224" s="1" t="str">
        <f t="shared" si="1"/>
        <v>///</v>
      </c>
    </row>
    <row r="225" spans="6:8" x14ac:dyDescent="0.2">
      <c r="F225" s="1" t="s">
        <v>3250</v>
      </c>
      <c r="G225" s="1" t="b">
        <v>0</v>
      </c>
      <c r="H225" s="1" t="str">
        <f t="shared" si="1"/>
        <v>///</v>
      </c>
    </row>
    <row r="226" spans="6:8" x14ac:dyDescent="0.2">
      <c r="F226" s="1" t="s">
        <v>3251</v>
      </c>
      <c r="G226" s="1" t="b">
        <v>0</v>
      </c>
      <c r="H226" s="1" t="str">
        <f t="shared" si="1"/>
        <v>///</v>
      </c>
    </row>
    <row r="227" spans="6:8" x14ac:dyDescent="0.2">
      <c r="F227" s="1" t="s">
        <v>3252</v>
      </c>
      <c r="G227" s="1" t="b">
        <v>0</v>
      </c>
      <c r="H227" s="1" t="str">
        <f t="shared" si="1"/>
        <v>///</v>
      </c>
    </row>
    <row r="228" spans="6:8" x14ac:dyDescent="0.2">
      <c r="F228" s="1" t="s">
        <v>3253</v>
      </c>
      <c r="G228" s="1" t="b">
        <v>0</v>
      </c>
      <c r="H228" s="1" t="str">
        <f t="shared" si="1"/>
        <v>///</v>
      </c>
    </row>
    <row r="229" spans="6:8" x14ac:dyDescent="0.2">
      <c r="F229" s="1" t="s">
        <v>3254</v>
      </c>
      <c r="G229" s="1" t="b">
        <v>0</v>
      </c>
      <c r="H229" s="1" t="str">
        <f t="shared" si="1"/>
        <v>///</v>
      </c>
    </row>
    <row r="230" spans="6:8" x14ac:dyDescent="0.2">
      <c r="F230" s="1" t="s">
        <v>3255</v>
      </c>
      <c r="G230" s="1" t="b">
        <v>0</v>
      </c>
      <c r="H230" s="1" t="str">
        <f t="shared" si="1"/>
        <v>///</v>
      </c>
    </row>
    <row r="231" spans="6:8" x14ac:dyDescent="0.2">
      <c r="F231" s="1" t="s">
        <v>3256</v>
      </c>
      <c r="G231" s="1" t="b">
        <v>0</v>
      </c>
      <c r="H231" s="1" t="str">
        <f t="shared" si="1"/>
        <v>///</v>
      </c>
    </row>
    <row r="232" spans="6:8" x14ac:dyDescent="0.2">
      <c r="F232" s="1" t="s">
        <v>3257</v>
      </c>
      <c r="G232" s="1" t="b">
        <v>0</v>
      </c>
      <c r="H232" s="1" t="str">
        <f t="shared" si="1"/>
        <v>///</v>
      </c>
    </row>
    <row r="233" spans="6:8" x14ac:dyDescent="0.2">
      <c r="F233" s="1" t="s">
        <v>3258</v>
      </c>
      <c r="G233" s="1" t="b">
        <v>0</v>
      </c>
      <c r="H233" s="1" t="str">
        <f t="shared" si="1"/>
        <v>///</v>
      </c>
    </row>
    <row r="234" spans="6:8" x14ac:dyDescent="0.2">
      <c r="F234" s="1" t="s">
        <v>3259</v>
      </c>
      <c r="G234" s="1" t="b">
        <v>0</v>
      </c>
      <c r="H234" s="1" t="str">
        <f t="shared" si="1"/>
        <v>///</v>
      </c>
    </row>
    <row r="235" spans="6:8" x14ac:dyDescent="0.2">
      <c r="F235" s="1" t="s">
        <v>3260</v>
      </c>
      <c r="G235" s="1" t="b">
        <v>0</v>
      </c>
      <c r="H235" s="1" t="str">
        <f t="shared" si="1"/>
        <v>///</v>
      </c>
    </row>
    <row r="236" spans="6:8" x14ac:dyDescent="0.2">
      <c r="F236" s="1" t="s">
        <v>3261</v>
      </c>
      <c r="G236" s="1" t="b">
        <v>0</v>
      </c>
      <c r="H236" s="1" t="str">
        <f t="shared" si="1"/>
        <v>///</v>
      </c>
    </row>
    <row r="237" spans="6:8" x14ac:dyDescent="0.2">
      <c r="F237" s="1" t="s">
        <v>3262</v>
      </c>
      <c r="G237" s="1" t="b">
        <v>0</v>
      </c>
      <c r="H237" s="1" t="str">
        <f t="shared" si="1"/>
        <v>///</v>
      </c>
    </row>
    <row r="238" spans="6:8" x14ac:dyDescent="0.2">
      <c r="F238" s="1" t="s">
        <v>3263</v>
      </c>
      <c r="G238" s="1" t="b">
        <v>0</v>
      </c>
      <c r="H238" s="1" t="str">
        <f t="shared" si="1"/>
        <v>///</v>
      </c>
    </row>
    <row r="239" spans="6:8" x14ac:dyDescent="0.2">
      <c r="F239" s="1" t="s">
        <v>3264</v>
      </c>
      <c r="G239" s="1" t="b">
        <v>0</v>
      </c>
      <c r="H239" s="1" t="str">
        <f t="shared" si="1"/>
        <v>///</v>
      </c>
    </row>
    <row r="240" spans="6:8" x14ac:dyDescent="0.2">
      <c r="F240" s="1" t="s">
        <v>3265</v>
      </c>
      <c r="G240" s="1" t="b">
        <v>0</v>
      </c>
      <c r="H240" s="1" t="str">
        <f t="shared" si="1"/>
        <v>///</v>
      </c>
    </row>
    <row r="241" spans="6:8" x14ac:dyDescent="0.2">
      <c r="F241" s="1" t="s">
        <v>3266</v>
      </c>
      <c r="G241" s="1" t="b">
        <v>0</v>
      </c>
      <c r="H241" s="1" t="str">
        <f t="shared" si="1"/>
        <v>///</v>
      </c>
    </row>
    <row r="242" spans="6:8" x14ac:dyDescent="0.2">
      <c r="F242" s="1" t="s">
        <v>3267</v>
      </c>
      <c r="G242" s="1" t="b">
        <v>0</v>
      </c>
      <c r="H242" s="1" t="str">
        <f t="shared" si="1"/>
        <v>///</v>
      </c>
    </row>
    <row r="243" spans="6:8" x14ac:dyDescent="0.2">
      <c r="F243" s="1" t="s">
        <v>3268</v>
      </c>
      <c r="G243" s="1" t="b">
        <v>0</v>
      </c>
      <c r="H243" s="1" t="str">
        <f t="shared" si="1"/>
        <v>///</v>
      </c>
    </row>
    <row r="244" spans="6:8" x14ac:dyDescent="0.2">
      <c r="F244" s="1" t="s">
        <v>3269</v>
      </c>
      <c r="G244" s="1" t="b">
        <v>0</v>
      </c>
      <c r="H244" s="1" t="str">
        <f t="shared" si="1"/>
        <v>///</v>
      </c>
    </row>
    <row r="245" spans="6:8" x14ac:dyDescent="0.2">
      <c r="F245" s="1" t="s">
        <v>3270</v>
      </c>
      <c r="G245" s="1" t="b">
        <v>0</v>
      </c>
      <c r="H245" s="1" t="str">
        <f t="shared" si="1"/>
        <v>///</v>
      </c>
    </row>
    <row r="246" spans="6:8" x14ac:dyDescent="0.2">
      <c r="F246" s="1" t="s">
        <v>3271</v>
      </c>
      <c r="G246" s="1" t="b">
        <v>0</v>
      </c>
      <c r="H246" s="1" t="str">
        <f t="shared" si="1"/>
        <v>///</v>
      </c>
    </row>
    <row r="247" spans="6:8" x14ac:dyDescent="0.2">
      <c r="F247" s="1" t="s">
        <v>3272</v>
      </c>
      <c r="G247" s="1" t="b">
        <v>0</v>
      </c>
      <c r="H247" s="1" t="str">
        <f t="shared" si="1"/>
        <v>///</v>
      </c>
    </row>
    <row r="248" spans="6:8" x14ac:dyDescent="0.2">
      <c r="F248" s="1" t="s">
        <v>3273</v>
      </c>
      <c r="G248" s="1" t="b">
        <v>0</v>
      </c>
      <c r="H248" s="1" t="str">
        <f t="shared" si="1"/>
        <v>///</v>
      </c>
    </row>
    <row r="249" spans="6:8" x14ac:dyDescent="0.2">
      <c r="F249" s="1" t="s">
        <v>3274</v>
      </c>
      <c r="G249" s="1" t="b">
        <v>0</v>
      </c>
      <c r="H249" s="1" t="str">
        <f t="shared" si="1"/>
        <v>///</v>
      </c>
    </row>
    <row r="250" spans="6:8" x14ac:dyDescent="0.2">
      <c r="F250" s="1" t="s">
        <v>3275</v>
      </c>
      <c r="G250" s="1" t="b">
        <v>0</v>
      </c>
      <c r="H250" s="1" t="str">
        <f t="shared" si="1"/>
        <v>///</v>
      </c>
    </row>
    <row r="251" spans="6:8" x14ac:dyDescent="0.2">
      <c r="F251" s="1" t="s">
        <v>3276</v>
      </c>
      <c r="G251" s="1" t="b">
        <v>0</v>
      </c>
      <c r="H251" s="1" t="str">
        <f t="shared" si="1"/>
        <v>///</v>
      </c>
    </row>
    <row r="252" spans="6:8" x14ac:dyDescent="0.2">
      <c r="F252" s="1" t="s">
        <v>3277</v>
      </c>
      <c r="G252" s="1" t="b">
        <v>0</v>
      </c>
      <c r="H252" s="1" t="str">
        <f t="shared" si="1"/>
        <v>///</v>
      </c>
    </row>
    <row r="253" spans="6:8" x14ac:dyDescent="0.2">
      <c r="F253" s="1" t="s">
        <v>3278</v>
      </c>
      <c r="G253" s="1" t="b">
        <v>0</v>
      </c>
      <c r="H253" s="1" t="str">
        <f t="shared" si="1"/>
        <v>///</v>
      </c>
    </row>
    <row r="254" spans="6:8" x14ac:dyDescent="0.2">
      <c r="F254" s="1" t="s">
        <v>3279</v>
      </c>
      <c r="G254" s="1" t="b">
        <v>0</v>
      </c>
      <c r="H254" s="1" t="str">
        <f t="shared" si="1"/>
        <v>///</v>
      </c>
    </row>
    <row r="255" spans="6:8" x14ac:dyDescent="0.2">
      <c r="F255" s="1" t="s">
        <v>3280</v>
      </c>
      <c r="G255" s="1" t="b">
        <v>0</v>
      </c>
      <c r="H255" s="1" t="str">
        <f t="shared" si="1"/>
        <v>///</v>
      </c>
    </row>
    <row r="256" spans="6:8" x14ac:dyDescent="0.2">
      <c r="F256" s="1" t="s">
        <v>3281</v>
      </c>
      <c r="G256" s="1" t="b">
        <v>0</v>
      </c>
      <c r="H256" s="1" t="str">
        <f t="shared" si="1"/>
        <v>///</v>
      </c>
    </row>
    <row r="257" spans="6:8" x14ac:dyDescent="0.2">
      <c r="F257" s="1" t="s">
        <v>3282</v>
      </c>
      <c r="G257" s="1" t="b">
        <v>0</v>
      </c>
      <c r="H257" s="1" t="str">
        <f t="shared" ref="H257:H398" si="3">IF(G257,F257,"///")</f>
        <v>///</v>
      </c>
    </row>
    <row r="258" spans="6:8" x14ac:dyDescent="0.2">
      <c r="F258" s="1" t="s">
        <v>3283</v>
      </c>
      <c r="G258" s="1" t="b">
        <v>0</v>
      </c>
      <c r="H258" s="1" t="str">
        <f t="shared" si="3"/>
        <v>///</v>
      </c>
    </row>
    <row r="259" spans="6:8" x14ac:dyDescent="0.2">
      <c r="F259" s="1" t="s">
        <v>3284</v>
      </c>
      <c r="G259" s="1" t="b">
        <v>0</v>
      </c>
      <c r="H259" s="1" t="str">
        <f t="shared" si="3"/>
        <v>///</v>
      </c>
    </row>
    <row r="260" spans="6:8" x14ac:dyDescent="0.2">
      <c r="F260" s="1" t="s">
        <v>3285</v>
      </c>
      <c r="G260" s="1" t="b">
        <v>0</v>
      </c>
      <c r="H260" s="1" t="str">
        <f t="shared" si="3"/>
        <v>///</v>
      </c>
    </row>
    <row r="261" spans="6:8" x14ac:dyDescent="0.2">
      <c r="F261" s="1" t="s">
        <v>3286</v>
      </c>
      <c r="G261" s="1" t="b">
        <v>0</v>
      </c>
      <c r="H261" s="1" t="str">
        <f t="shared" si="3"/>
        <v>///</v>
      </c>
    </row>
    <row r="262" spans="6:8" x14ac:dyDescent="0.2">
      <c r="F262" s="1" t="s">
        <v>3287</v>
      </c>
      <c r="G262" s="1" t="b">
        <v>0</v>
      </c>
      <c r="H262" s="1" t="str">
        <f t="shared" si="3"/>
        <v>///</v>
      </c>
    </row>
    <row r="263" spans="6:8" x14ac:dyDescent="0.2">
      <c r="F263" s="1" t="s">
        <v>3288</v>
      </c>
      <c r="G263" s="1" t="b">
        <v>0</v>
      </c>
      <c r="H263" s="1" t="str">
        <f t="shared" si="3"/>
        <v>///</v>
      </c>
    </row>
    <row r="264" spans="6:8" x14ac:dyDescent="0.2">
      <c r="F264" s="1" t="s">
        <v>3289</v>
      </c>
      <c r="G264" s="1" t="b">
        <v>0</v>
      </c>
      <c r="H264" s="1" t="str">
        <f t="shared" si="3"/>
        <v>///</v>
      </c>
    </row>
    <row r="265" spans="6:8" x14ac:dyDescent="0.2">
      <c r="F265" s="1" t="s">
        <v>3290</v>
      </c>
      <c r="G265" s="1" t="b">
        <v>0</v>
      </c>
      <c r="H265" s="1" t="str">
        <f t="shared" si="3"/>
        <v>///</v>
      </c>
    </row>
    <row r="266" spans="6:8" x14ac:dyDescent="0.2">
      <c r="F266" s="1" t="s">
        <v>3291</v>
      </c>
      <c r="G266" s="1" t="b">
        <v>0</v>
      </c>
      <c r="H266" s="1" t="str">
        <f t="shared" si="3"/>
        <v>///</v>
      </c>
    </row>
    <row r="267" spans="6:8" x14ac:dyDescent="0.2">
      <c r="F267" s="1" t="s">
        <v>3292</v>
      </c>
      <c r="G267" s="1" t="b">
        <v>0</v>
      </c>
      <c r="H267" s="1" t="str">
        <f t="shared" si="3"/>
        <v>///</v>
      </c>
    </row>
    <row r="268" spans="6:8" x14ac:dyDescent="0.2">
      <c r="F268" s="1" t="s">
        <v>3293</v>
      </c>
      <c r="G268" s="1" t="b">
        <v>0</v>
      </c>
      <c r="H268" s="1" t="str">
        <f t="shared" si="3"/>
        <v>///</v>
      </c>
    </row>
    <row r="269" spans="6:8" x14ac:dyDescent="0.2">
      <c r="F269" s="1" t="s">
        <v>3294</v>
      </c>
      <c r="G269" s="1" t="b">
        <v>0</v>
      </c>
      <c r="H269" s="1" t="str">
        <f t="shared" si="3"/>
        <v>///</v>
      </c>
    </row>
    <row r="270" spans="6:8" x14ac:dyDescent="0.2">
      <c r="F270" s="1" t="s">
        <v>3295</v>
      </c>
      <c r="G270" s="1" t="b">
        <v>0</v>
      </c>
      <c r="H270" s="1" t="str">
        <f t="shared" si="3"/>
        <v>///</v>
      </c>
    </row>
    <row r="271" spans="6:8" x14ac:dyDescent="0.2">
      <c r="F271" s="1" t="s">
        <v>3296</v>
      </c>
      <c r="G271" s="1" t="b">
        <v>0</v>
      </c>
      <c r="H271" s="1" t="str">
        <f t="shared" si="3"/>
        <v>///</v>
      </c>
    </row>
    <row r="272" spans="6:8" x14ac:dyDescent="0.2">
      <c r="F272" s="1" t="s">
        <v>3297</v>
      </c>
      <c r="G272" s="1" t="b">
        <v>0</v>
      </c>
      <c r="H272" s="1" t="str">
        <f t="shared" si="3"/>
        <v>///</v>
      </c>
    </row>
    <row r="273" spans="6:8" x14ac:dyDescent="0.2">
      <c r="F273" s="1" t="s">
        <v>3298</v>
      </c>
      <c r="G273" s="1" t="b">
        <v>0</v>
      </c>
      <c r="H273" s="1" t="str">
        <f t="shared" si="3"/>
        <v>///</v>
      </c>
    </row>
    <row r="274" spans="6:8" x14ac:dyDescent="0.2">
      <c r="F274" s="1" t="s">
        <v>3299</v>
      </c>
      <c r="G274" s="1" t="b">
        <v>0</v>
      </c>
      <c r="H274" s="1" t="str">
        <f t="shared" si="3"/>
        <v>///</v>
      </c>
    </row>
    <row r="275" spans="6:8" x14ac:dyDescent="0.2">
      <c r="F275" s="1" t="s">
        <v>3300</v>
      </c>
      <c r="G275" s="1" t="b">
        <v>0</v>
      </c>
      <c r="H275" s="1" t="str">
        <f t="shared" si="3"/>
        <v>///</v>
      </c>
    </row>
    <row r="276" spans="6:8" x14ac:dyDescent="0.2">
      <c r="F276" s="1" t="s">
        <v>3301</v>
      </c>
      <c r="G276" s="1" t="b">
        <v>0</v>
      </c>
      <c r="H276" s="1" t="str">
        <f t="shared" si="3"/>
        <v>///</v>
      </c>
    </row>
    <row r="277" spans="6:8" x14ac:dyDescent="0.2">
      <c r="F277" s="1" t="s">
        <v>3302</v>
      </c>
      <c r="G277" s="1" t="b">
        <v>0</v>
      </c>
      <c r="H277" s="1" t="str">
        <f t="shared" si="3"/>
        <v>///</v>
      </c>
    </row>
    <row r="278" spans="6:8" x14ac:dyDescent="0.2">
      <c r="F278" s="1" t="s">
        <v>3303</v>
      </c>
      <c r="G278" s="1" t="b">
        <v>0</v>
      </c>
      <c r="H278" s="1" t="str">
        <f t="shared" si="3"/>
        <v>///</v>
      </c>
    </row>
    <row r="279" spans="6:8" x14ac:dyDescent="0.2">
      <c r="F279" s="1" t="s">
        <v>3304</v>
      </c>
      <c r="G279" s="1" t="b">
        <v>0</v>
      </c>
      <c r="H279" s="1" t="str">
        <f t="shared" si="3"/>
        <v>///</v>
      </c>
    </row>
    <row r="280" spans="6:8" x14ac:dyDescent="0.2">
      <c r="F280" s="1" t="s">
        <v>3305</v>
      </c>
      <c r="G280" s="1" t="b">
        <v>0</v>
      </c>
      <c r="H280" s="1" t="str">
        <f t="shared" si="3"/>
        <v>///</v>
      </c>
    </row>
    <row r="281" spans="6:8" x14ac:dyDescent="0.2">
      <c r="F281" s="1" t="s">
        <v>3306</v>
      </c>
      <c r="G281" s="1" t="b">
        <v>0</v>
      </c>
      <c r="H281" s="1" t="str">
        <f t="shared" si="3"/>
        <v>///</v>
      </c>
    </row>
    <row r="282" spans="6:8" x14ac:dyDescent="0.2">
      <c r="F282" s="1" t="s">
        <v>3307</v>
      </c>
      <c r="G282" s="1" t="b">
        <v>0</v>
      </c>
      <c r="H282" s="1" t="str">
        <f t="shared" si="3"/>
        <v>///</v>
      </c>
    </row>
    <row r="283" spans="6:8" x14ac:dyDescent="0.2">
      <c r="F283" s="1" t="s">
        <v>3308</v>
      </c>
      <c r="G283" s="1" t="b">
        <v>0</v>
      </c>
      <c r="H283" s="1" t="str">
        <f t="shared" si="3"/>
        <v>///</v>
      </c>
    </row>
    <row r="284" spans="6:8" x14ac:dyDescent="0.2">
      <c r="F284" s="1" t="s">
        <v>3309</v>
      </c>
      <c r="G284" s="1" t="b">
        <v>0</v>
      </c>
      <c r="H284" s="1" t="str">
        <f t="shared" si="3"/>
        <v>///</v>
      </c>
    </row>
    <row r="285" spans="6:8" x14ac:dyDescent="0.2">
      <c r="F285" s="1" t="s">
        <v>3310</v>
      </c>
      <c r="G285" s="1" t="b">
        <v>0</v>
      </c>
      <c r="H285" s="1" t="str">
        <f t="shared" si="3"/>
        <v>///</v>
      </c>
    </row>
    <row r="286" spans="6:8" x14ac:dyDescent="0.2">
      <c r="F286" s="1" t="s">
        <v>3311</v>
      </c>
      <c r="G286" s="1" t="b">
        <v>0</v>
      </c>
      <c r="H286" s="1" t="str">
        <f t="shared" si="3"/>
        <v>///</v>
      </c>
    </row>
    <row r="287" spans="6:8" x14ac:dyDescent="0.2">
      <c r="F287" s="1" t="s">
        <v>3312</v>
      </c>
      <c r="G287" s="1" t="b">
        <v>0</v>
      </c>
      <c r="H287" s="1" t="str">
        <f t="shared" si="3"/>
        <v>///</v>
      </c>
    </row>
    <row r="288" spans="6:8" x14ac:dyDescent="0.2">
      <c r="F288" s="1" t="s">
        <v>3313</v>
      </c>
      <c r="G288" s="1" t="b">
        <v>0</v>
      </c>
      <c r="H288" s="1" t="str">
        <f t="shared" si="3"/>
        <v>///</v>
      </c>
    </row>
    <row r="289" spans="6:8" x14ac:dyDescent="0.2">
      <c r="F289" s="1" t="s">
        <v>3314</v>
      </c>
      <c r="G289" s="1" t="b">
        <v>0</v>
      </c>
      <c r="H289" s="1" t="str">
        <f t="shared" si="3"/>
        <v>///</v>
      </c>
    </row>
    <row r="290" spans="6:8" x14ac:dyDescent="0.2">
      <c r="F290" s="1" t="s">
        <v>3315</v>
      </c>
      <c r="G290" s="1" t="b">
        <v>0</v>
      </c>
      <c r="H290" s="1" t="str">
        <f t="shared" si="3"/>
        <v>///</v>
      </c>
    </row>
    <row r="291" spans="6:8" x14ac:dyDescent="0.2">
      <c r="F291" s="1" t="s">
        <v>3316</v>
      </c>
      <c r="G291" s="1" t="b">
        <v>0</v>
      </c>
      <c r="H291" s="1" t="str">
        <f t="shared" si="3"/>
        <v>///</v>
      </c>
    </row>
    <row r="292" spans="6:8" x14ac:dyDescent="0.2">
      <c r="F292" s="1" t="s">
        <v>3317</v>
      </c>
      <c r="G292" s="1" t="b">
        <v>0</v>
      </c>
      <c r="H292" s="1" t="str">
        <f t="shared" si="3"/>
        <v>///</v>
      </c>
    </row>
    <row r="293" spans="6:8" x14ac:dyDescent="0.2">
      <c r="F293" s="1" t="s">
        <v>3318</v>
      </c>
      <c r="G293" s="1" t="b">
        <v>0</v>
      </c>
      <c r="H293" s="1" t="str">
        <f t="shared" si="3"/>
        <v>///</v>
      </c>
    </row>
    <row r="294" spans="6:8" x14ac:dyDescent="0.2">
      <c r="F294" s="1" t="s">
        <v>3319</v>
      </c>
      <c r="G294" s="1" t="b">
        <v>0</v>
      </c>
      <c r="H294" s="1" t="str">
        <f t="shared" si="3"/>
        <v>///</v>
      </c>
    </row>
    <row r="295" spans="6:8" x14ac:dyDescent="0.2">
      <c r="F295" s="1" t="s">
        <v>3320</v>
      </c>
      <c r="G295" s="1" t="b">
        <v>0</v>
      </c>
      <c r="H295" s="1" t="str">
        <f t="shared" si="3"/>
        <v>///</v>
      </c>
    </row>
    <row r="296" spans="6:8" x14ac:dyDescent="0.2">
      <c r="F296" s="1" t="s">
        <v>3321</v>
      </c>
      <c r="G296" s="1" t="b">
        <v>0</v>
      </c>
      <c r="H296" s="1" t="str">
        <f t="shared" si="3"/>
        <v>///</v>
      </c>
    </row>
    <row r="297" spans="6:8" x14ac:dyDescent="0.2">
      <c r="F297" s="1" t="s">
        <v>3322</v>
      </c>
      <c r="G297" s="1" t="b">
        <v>0</v>
      </c>
      <c r="H297" s="1" t="str">
        <f t="shared" si="3"/>
        <v>///</v>
      </c>
    </row>
    <row r="298" spans="6:8" x14ac:dyDescent="0.2">
      <c r="F298" s="1" t="s">
        <v>3323</v>
      </c>
      <c r="G298" s="1" t="b">
        <v>0</v>
      </c>
      <c r="H298" s="1" t="str">
        <f t="shared" si="3"/>
        <v>///</v>
      </c>
    </row>
    <row r="299" spans="6:8" x14ac:dyDescent="0.2">
      <c r="F299" s="1" t="s">
        <v>3324</v>
      </c>
      <c r="G299" s="1" t="b">
        <v>0</v>
      </c>
      <c r="H299" s="1" t="str">
        <f t="shared" si="3"/>
        <v>///</v>
      </c>
    </row>
    <row r="300" spans="6:8" x14ac:dyDescent="0.2">
      <c r="F300" s="1" t="s">
        <v>3325</v>
      </c>
      <c r="G300" s="1" t="b">
        <v>0</v>
      </c>
      <c r="H300" s="1" t="str">
        <f t="shared" si="3"/>
        <v>///</v>
      </c>
    </row>
    <row r="301" spans="6:8" x14ac:dyDescent="0.2">
      <c r="F301" s="1" t="s">
        <v>3326</v>
      </c>
      <c r="G301" s="1" t="b">
        <v>0</v>
      </c>
      <c r="H301" s="1" t="str">
        <f t="shared" si="3"/>
        <v>///</v>
      </c>
    </row>
    <row r="302" spans="6:8" x14ac:dyDescent="0.2">
      <c r="F302" s="1" t="s">
        <v>3327</v>
      </c>
      <c r="G302" s="1" t="b">
        <v>0</v>
      </c>
      <c r="H302" s="1" t="str">
        <f t="shared" si="3"/>
        <v>///</v>
      </c>
    </row>
    <row r="303" spans="6:8" x14ac:dyDescent="0.2">
      <c r="F303" s="1" t="s">
        <v>3328</v>
      </c>
      <c r="G303" s="1" t="b">
        <v>0</v>
      </c>
      <c r="H303" s="1" t="str">
        <f t="shared" si="3"/>
        <v>///</v>
      </c>
    </row>
    <row r="304" spans="6:8" x14ac:dyDescent="0.2">
      <c r="F304" s="1" t="s">
        <v>3329</v>
      </c>
      <c r="G304" s="1" t="b">
        <v>0</v>
      </c>
      <c r="H304" s="1" t="str">
        <f t="shared" si="3"/>
        <v>///</v>
      </c>
    </row>
    <row r="305" spans="6:8" x14ac:dyDescent="0.2">
      <c r="F305" s="1" t="s">
        <v>3330</v>
      </c>
      <c r="G305" s="1" t="b">
        <v>0</v>
      </c>
      <c r="H305" s="1" t="str">
        <f t="shared" si="3"/>
        <v>///</v>
      </c>
    </row>
    <row r="306" spans="6:8" x14ac:dyDescent="0.2">
      <c r="F306" s="1" t="s">
        <v>3331</v>
      </c>
      <c r="G306" s="1" t="b">
        <v>0</v>
      </c>
      <c r="H306" s="1" t="str">
        <f t="shared" si="3"/>
        <v>///</v>
      </c>
    </row>
    <row r="307" spans="6:8" x14ac:dyDescent="0.2">
      <c r="F307" s="1" t="s">
        <v>3332</v>
      </c>
      <c r="G307" s="1" t="b">
        <v>0</v>
      </c>
      <c r="H307" s="1" t="str">
        <f t="shared" si="3"/>
        <v>///</v>
      </c>
    </row>
    <row r="308" spans="6:8" x14ac:dyDescent="0.2">
      <c r="F308" s="1" t="s">
        <v>3333</v>
      </c>
      <c r="G308" s="1" t="b">
        <v>0</v>
      </c>
      <c r="H308" s="1" t="str">
        <f t="shared" si="3"/>
        <v>///</v>
      </c>
    </row>
    <row r="309" spans="6:8" x14ac:dyDescent="0.2">
      <c r="F309" s="1" t="s">
        <v>3334</v>
      </c>
      <c r="G309" s="1" t="b">
        <v>0</v>
      </c>
      <c r="H309" s="1" t="str">
        <f t="shared" si="3"/>
        <v>///</v>
      </c>
    </row>
    <row r="310" spans="6:8" x14ac:dyDescent="0.2">
      <c r="F310" s="1" t="s">
        <v>3335</v>
      </c>
      <c r="G310" s="1" t="b">
        <v>0</v>
      </c>
      <c r="H310" s="1" t="str">
        <f t="shared" si="3"/>
        <v>///</v>
      </c>
    </row>
    <row r="311" spans="6:8" x14ac:dyDescent="0.2">
      <c r="F311" s="1" t="s">
        <v>3336</v>
      </c>
      <c r="G311" s="1" t="b">
        <v>0</v>
      </c>
      <c r="H311" s="1" t="str">
        <f t="shared" si="3"/>
        <v>///</v>
      </c>
    </row>
    <row r="312" spans="6:8" x14ac:dyDescent="0.2">
      <c r="F312" s="1" t="s">
        <v>3337</v>
      </c>
      <c r="G312" s="1" t="b">
        <v>0</v>
      </c>
      <c r="H312" s="1" t="str">
        <f t="shared" si="3"/>
        <v>///</v>
      </c>
    </row>
    <row r="313" spans="6:8" x14ac:dyDescent="0.2">
      <c r="F313" s="1" t="s">
        <v>3338</v>
      </c>
      <c r="G313" s="1" t="b">
        <v>0</v>
      </c>
      <c r="H313" s="1" t="str">
        <f t="shared" si="3"/>
        <v>///</v>
      </c>
    </row>
    <row r="314" spans="6:8" x14ac:dyDescent="0.2">
      <c r="F314" s="1" t="s">
        <v>3339</v>
      </c>
      <c r="G314" s="1" t="b">
        <v>0</v>
      </c>
      <c r="H314" s="1" t="str">
        <f t="shared" si="3"/>
        <v>///</v>
      </c>
    </row>
    <row r="315" spans="6:8" x14ac:dyDescent="0.2">
      <c r="F315" s="1" t="s">
        <v>3340</v>
      </c>
      <c r="G315" s="1" t="b">
        <v>0</v>
      </c>
      <c r="H315" s="1" t="str">
        <f t="shared" si="3"/>
        <v>///</v>
      </c>
    </row>
    <row r="316" spans="6:8" x14ac:dyDescent="0.2">
      <c r="F316" s="1" t="s">
        <v>3341</v>
      </c>
      <c r="G316" s="1" t="b">
        <v>0</v>
      </c>
      <c r="H316" s="1" t="str">
        <f t="shared" si="3"/>
        <v>///</v>
      </c>
    </row>
    <row r="317" spans="6:8" x14ac:dyDescent="0.2">
      <c r="F317" s="1" t="s">
        <v>3342</v>
      </c>
      <c r="G317" s="1" t="b">
        <v>0</v>
      </c>
      <c r="H317" s="1" t="str">
        <f t="shared" si="3"/>
        <v>///</v>
      </c>
    </row>
    <row r="318" spans="6:8" x14ac:dyDescent="0.2">
      <c r="F318" s="1" t="s">
        <v>3343</v>
      </c>
      <c r="G318" s="1" t="b">
        <v>0</v>
      </c>
      <c r="H318" s="1" t="str">
        <f t="shared" si="3"/>
        <v>///</v>
      </c>
    </row>
    <row r="319" spans="6:8" x14ac:dyDescent="0.2">
      <c r="F319" s="1" t="s">
        <v>3344</v>
      </c>
      <c r="G319" s="1" t="b">
        <v>0</v>
      </c>
      <c r="H319" s="1" t="str">
        <f t="shared" si="3"/>
        <v>///</v>
      </c>
    </row>
    <row r="320" spans="6:8" x14ac:dyDescent="0.2">
      <c r="F320" s="1" t="s">
        <v>3345</v>
      </c>
      <c r="G320" s="1" t="b">
        <v>0</v>
      </c>
      <c r="H320" s="1" t="str">
        <f t="shared" si="3"/>
        <v>///</v>
      </c>
    </row>
    <row r="321" spans="6:8" x14ac:dyDescent="0.2">
      <c r="F321" s="1" t="s">
        <v>3346</v>
      </c>
      <c r="G321" s="1" t="b">
        <v>0</v>
      </c>
      <c r="H321" s="1" t="str">
        <f t="shared" si="3"/>
        <v>///</v>
      </c>
    </row>
    <row r="322" spans="6:8" x14ac:dyDescent="0.2">
      <c r="F322" s="1" t="s">
        <v>3347</v>
      </c>
      <c r="G322" s="1" t="b">
        <v>0</v>
      </c>
      <c r="H322" s="1" t="str">
        <f t="shared" si="3"/>
        <v>///</v>
      </c>
    </row>
    <row r="323" spans="6:8" x14ac:dyDescent="0.2">
      <c r="F323" s="1" t="s">
        <v>3348</v>
      </c>
      <c r="G323" s="1" t="b">
        <v>0</v>
      </c>
      <c r="H323" s="1" t="str">
        <f t="shared" si="3"/>
        <v>///</v>
      </c>
    </row>
    <row r="324" spans="6:8" x14ac:dyDescent="0.2">
      <c r="F324" s="1" t="s">
        <v>3349</v>
      </c>
      <c r="G324" s="1" t="b">
        <v>0</v>
      </c>
      <c r="H324" s="1" t="str">
        <f t="shared" si="3"/>
        <v>///</v>
      </c>
    </row>
    <row r="325" spans="6:8" x14ac:dyDescent="0.2">
      <c r="F325" s="1" t="s">
        <v>3350</v>
      </c>
      <c r="G325" s="1" t="b">
        <v>0</v>
      </c>
      <c r="H325" s="1" t="str">
        <f t="shared" si="3"/>
        <v>///</v>
      </c>
    </row>
    <row r="326" spans="6:8" x14ac:dyDescent="0.2">
      <c r="F326" s="1" t="s">
        <v>3351</v>
      </c>
      <c r="G326" s="1" t="b">
        <v>0</v>
      </c>
      <c r="H326" s="1" t="str">
        <f t="shared" si="3"/>
        <v>///</v>
      </c>
    </row>
    <row r="327" spans="6:8" x14ac:dyDescent="0.2">
      <c r="F327" s="1" t="s">
        <v>3352</v>
      </c>
      <c r="G327" s="1" t="b">
        <v>0</v>
      </c>
      <c r="H327" s="1" t="str">
        <f t="shared" si="3"/>
        <v>///</v>
      </c>
    </row>
    <row r="328" spans="6:8" x14ac:dyDescent="0.2">
      <c r="F328" s="1" t="s">
        <v>3353</v>
      </c>
      <c r="G328" s="1" t="b">
        <v>0</v>
      </c>
      <c r="H328" s="1" t="str">
        <f t="shared" si="3"/>
        <v>///</v>
      </c>
    </row>
    <row r="329" spans="6:8" x14ac:dyDescent="0.2">
      <c r="F329" s="1" t="s">
        <v>3354</v>
      </c>
      <c r="G329" s="1" t="b">
        <v>0</v>
      </c>
      <c r="H329" s="1" t="str">
        <f t="shared" si="3"/>
        <v>///</v>
      </c>
    </row>
    <row r="330" spans="6:8" x14ac:dyDescent="0.2">
      <c r="F330" s="1" t="s">
        <v>3355</v>
      </c>
      <c r="G330" s="1" t="b">
        <v>0</v>
      </c>
      <c r="H330" s="1" t="str">
        <f t="shared" si="3"/>
        <v>///</v>
      </c>
    </row>
    <row r="331" spans="6:8" x14ac:dyDescent="0.2">
      <c r="F331" s="1" t="s">
        <v>3356</v>
      </c>
      <c r="G331" s="1" t="b">
        <v>0</v>
      </c>
      <c r="H331" s="1" t="str">
        <f t="shared" si="3"/>
        <v>///</v>
      </c>
    </row>
    <row r="332" spans="6:8" x14ac:dyDescent="0.2">
      <c r="F332" s="1" t="s">
        <v>3357</v>
      </c>
      <c r="G332" s="1" t="b">
        <v>0</v>
      </c>
      <c r="H332" s="1" t="str">
        <f t="shared" si="3"/>
        <v>///</v>
      </c>
    </row>
    <row r="333" spans="6:8" x14ac:dyDescent="0.2">
      <c r="F333" s="1" t="s">
        <v>3358</v>
      </c>
      <c r="G333" s="1" t="b">
        <v>0</v>
      </c>
      <c r="H333" s="1" t="str">
        <f t="shared" si="3"/>
        <v>///</v>
      </c>
    </row>
    <row r="334" spans="6:8" x14ac:dyDescent="0.2">
      <c r="F334" s="1" t="s">
        <v>3359</v>
      </c>
      <c r="G334" s="1" t="b">
        <v>0</v>
      </c>
      <c r="H334" s="1" t="str">
        <f t="shared" si="3"/>
        <v>///</v>
      </c>
    </row>
    <row r="335" spans="6:8" x14ac:dyDescent="0.2">
      <c r="F335" s="1" t="s">
        <v>3360</v>
      </c>
      <c r="G335" s="1" t="b">
        <v>0</v>
      </c>
      <c r="H335" s="1" t="str">
        <f t="shared" si="3"/>
        <v>///</v>
      </c>
    </row>
    <row r="336" spans="6:8" x14ac:dyDescent="0.2">
      <c r="F336" s="1" t="s">
        <v>3361</v>
      </c>
      <c r="G336" s="1" t="b">
        <v>0</v>
      </c>
      <c r="H336" s="1" t="str">
        <f t="shared" si="3"/>
        <v>///</v>
      </c>
    </row>
    <row r="337" spans="6:8" x14ac:dyDescent="0.2">
      <c r="F337" s="1" t="s">
        <v>3362</v>
      </c>
      <c r="G337" s="1" t="b">
        <v>0</v>
      </c>
      <c r="H337" s="1" t="str">
        <f t="shared" si="3"/>
        <v>///</v>
      </c>
    </row>
    <row r="338" spans="6:8" x14ac:dyDescent="0.2">
      <c r="F338" s="1" t="s">
        <v>3363</v>
      </c>
      <c r="G338" s="1" t="b">
        <v>0</v>
      </c>
      <c r="H338" s="1" t="str">
        <f t="shared" si="3"/>
        <v>///</v>
      </c>
    </row>
    <row r="339" spans="6:8" x14ac:dyDescent="0.2">
      <c r="F339" s="1" t="s">
        <v>3364</v>
      </c>
      <c r="G339" s="1" t="b">
        <v>0</v>
      </c>
      <c r="H339" s="1" t="str">
        <f t="shared" si="3"/>
        <v>///</v>
      </c>
    </row>
    <row r="340" spans="6:8" x14ac:dyDescent="0.2">
      <c r="F340" s="1" t="s">
        <v>3365</v>
      </c>
      <c r="G340" s="1" t="b">
        <v>0</v>
      </c>
      <c r="H340" s="1" t="str">
        <f t="shared" si="3"/>
        <v>///</v>
      </c>
    </row>
    <row r="341" spans="6:8" x14ac:dyDescent="0.2">
      <c r="F341" s="1" t="s">
        <v>3366</v>
      </c>
      <c r="G341" s="1" t="b">
        <v>0</v>
      </c>
      <c r="H341" s="1" t="str">
        <f t="shared" si="3"/>
        <v>///</v>
      </c>
    </row>
    <row r="342" spans="6:8" x14ac:dyDescent="0.2">
      <c r="F342" s="1" t="s">
        <v>3367</v>
      </c>
      <c r="G342" s="1" t="b">
        <v>0</v>
      </c>
      <c r="H342" s="1" t="str">
        <f t="shared" si="3"/>
        <v>///</v>
      </c>
    </row>
    <row r="343" spans="6:8" x14ac:dyDescent="0.2">
      <c r="F343" s="1" t="s">
        <v>3368</v>
      </c>
      <c r="G343" s="1" t="b">
        <v>0</v>
      </c>
      <c r="H343" s="1" t="str">
        <f t="shared" si="3"/>
        <v>///</v>
      </c>
    </row>
    <row r="344" spans="6:8" x14ac:dyDescent="0.2">
      <c r="F344" s="1" t="s">
        <v>3369</v>
      </c>
      <c r="G344" s="1" t="b">
        <v>0</v>
      </c>
      <c r="H344" s="1" t="str">
        <f t="shared" si="3"/>
        <v>///</v>
      </c>
    </row>
    <row r="345" spans="6:8" x14ac:dyDescent="0.2">
      <c r="F345" s="1" t="s">
        <v>3370</v>
      </c>
      <c r="G345" s="1" t="b">
        <v>0</v>
      </c>
      <c r="H345" s="1" t="str">
        <f t="shared" si="3"/>
        <v>///</v>
      </c>
    </row>
    <row r="346" spans="6:8" x14ac:dyDescent="0.2">
      <c r="F346" s="1" t="s">
        <v>3371</v>
      </c>
      <c r="G346" s="1" t="b">
        <v>0</v>
      </c>
      <c r="H346" s="1" t="str">
        <f t="shared" si="3"/>
        <v>///</v>
      </c>
    </row>
    <row r="347" spans="6:8" x14ac:dyDescent="0.2">
      <c r="F347" s="1" t="s">
        <v>3372</v>
      </c>
      <c r="G347" s="1" t="b">
        <v>0</v>
      </c>
      <c r="H347" s="1" t="str">
        <f t="shared" si="3"/>
        <v>///</v>
      </c>
    </row>
    <row r="348" spans="6:8" x14ac:dyDescent="0.2">
      <c r="F348" s="1" t="s">
        <v>3373</v>
      </c>
      <c r="G348" s="1" t="b">
        <v>0</v>
      </c>
      <c r="H348" s="1" t="str">
        <f t="shared" si="3"/>
        <v>///</v>
      </c>
    </row>
    <row r="349" spans="6:8" x14ac:dyDescent="0.2">
      <c r="F349" s="1" t="s">
        <v>3374</v>
      </c>
      <c r="G349" s="1" t="b">
        <v>0</v>
      </c>
      <c r="H349" s="1" t="str">
        <f t="shared" si="3"/>
        <v>///</v>
      </c>
    </row>
    <row r="350" spans="6:8" x14ac:dyDescent="0.2">
      <c r="F350" s="1" t="s">
        <v>3375</v>
      </c>
      <c r="G350" s="1" t="b">
        <v>0</v>
      </c>
      <c r="H350" s="1" t="str">
        <f t="shared" si="3"/>
        <v>///</v>
      </c>
    </row>
    <row r="351" spans="6:8" x14ac:dyDescent="0.2">
      <c r="F351" s="1" t="s">
        <v>3376</v>
      </c>
      <c r="G351" s="1" t="b">
        <v>0</v>
      </c>
      <c r="H351" s="1" t="str">
        <f t="shared" si="3"/>
        <v>///</v>
      </c>
    </row>
    <row r="352" spans="6:8" x14ac:dyDescent="0.2">
      <c r="F352" s="1" t="s">
        <v>3377</v>
      </c>
      <c r="G352" s="1" t="b">
        <v>0</v>
      </c>
      <c r="H352" s="1" t="str">
        <f t="shared" si="3"/>
        <v>///</v>
      </c>
    </row>
    <row r="353" spans="6:8" x14ac:dyDescent="0.2">
      <c r="F353" s="1" t="s">
        <v>3378</v>
      </c>
      <c r="G353" s="1" t="b">
        <v>0</v>
      </c>
      <c r="H353" s="1" t="str">
        <f t="shared" si="3"/>
        <v>///</v>
      </c>
    </row>
    <row r="354" spans="6:8" x14ac:dyDescent="0.2">
      <c r="F354" s="1" t="s">
        <v>3379</v>
      </c>
      <c r="G354" s="1" t="b">
        <v>0</v>
      </c>
      <c r="H354" s="1" t="str">
        <f t="shared" si="3"/>
        <v>///</v>
      </c>
    </row>
    <row r="355" spans="6:8" x14ac:dyDescent="0.2">
      <c r="F355" s="1" t="s">
        <v>3380</v>
      </c>
      <c r="G355" s="1" t="b">
        <v>0</v>
      </c>
      <c r="H355" s="1" t="str">
        <f t="shared" si="3"/>
        <v>///</v>
      </c>
    </row>
    <row r="356" spans="6:8" x14ac:dyDescent="0.2">
      <c r="F356" s="1" t="s">
        <v>3381</v>
      </c>
      <c r="G356" s="1" t="b">
        <v>0</v>
      </c>
      <c r="H356" s="1" t="str">
        <f t="shared" si="3"/>
        <v>///</v>
      </c>
    </row>
    <row r="357" spans="6:8" x14ac:dyDescent="0.2">
      <c r="F357" s="1" t="s">
        <v>3382</v>
      </c>
      <c r="G357" s="1" t="b">
        <v>0</v>
      </c>
      <c r="H357" s="1" t="str">
        <f t="shared" si="3"/>
        <v>///</v>
      </c>
    </row>
    <row r="358" spans="6:8" x14ac:dyDescent="0.2">
      <c r="F358" s="1" t="s">
        <v>102</v>
      </c>
      <c r="G358" s="1" t="b">
        <v>1</v>
      </c>
      <c r="H358" s="1" t="str">
        <f t="shared" si="3"/>
        <v>tr_aboveground_CER_rate</v>
      </c>
    </row>
    <row r="359" spans="6:8" x14ac:dyDescent="0.2">
      <c r="F359" s="1" t="s">
        <v>106</v>
      </c>
      <c r="G359" s="1" t="b">
        <v>1</v>
      </c>
      <c r="H359" s="1" t="str">
        <f t="shared" si="3"/>
        <v>tr_back_off_indicator</v>
      </c>
    </row>
    <row r="360" spans="6:8" x14ac:dyDescent="0.2">
      <c r="F360" s="1" t="s">
        <v>3383</v>
      </c>
      <c r="G360" s="1" t="b">
        <v>0</v>
      </c>
      <c r="H360" s="1" t="str">
        <f t="shared" si="3"/>
        <v>///</v>
      </c>
    </row>
    <row r="361" spans="6:8" x14ac:dyDescent="0.2">
      <c r="F361" s="1" t="s">
        <v>107</v>
      </c>
      <c r="G361" s="1" t="b">
        <v>1</v>
      </c>
      <c r="H361" s="1" t="str">
        <f t="shared" si="3"/>
        <v>tr_CER_calc_leak_rate</v>
      </c>
    </row>
    <row r="362" spans="6:8" x14ac:dyDescent="0.2">
      <c r="F362" s="1" t="s">
        <v>108</v>
      </c>
      <c r="G362" s="1" t="b">
        <v>0</v>
      </c>
      <c r="H362" s="1" t="str">
        <f t="shared" si="3"/>
        <v>///</v>
      </c>
    </row>
    <row r="363" spans="6:8" x14ac:dyDescent="0.2">
      <c r="F363" s="1" t="s">
        <v>3384</v>
      </c>
      <c r="G363" s="1" t="b">
        <v>1</v>
      </c>
      <c r="H363" s="1" t="str">
        <f t="shared" si="3"/>
        <v>tr_CER_Calculated</v>
      </c>
    </row>
    <row r="364" spans="6:8" x14ac:dyDescent="0.2">
      <c r="F364" s="1" t="s">
        <v>110</v>
      </c>
      <c r="G364" s="1" t="b">
        <v>0</v>
      </c>
      <c r="H364" s="1" t="str">
        <f t="shared" si="3"/>
        <v>///</v>
      </c>
    </row>
    <row r="365" spans="6:8" x14ac:dyDescent="0.2">
      <c r="F365" s="1" t="s">
        <v>111</v>
      </c>
      <c r="G365" s="1" t="b">
        <v>1</v>
      </c>
      <c r="H365" s="1" t="str">
        <f t="shared" si="3"/>
        <v>tr_CER_end_bp</v>
      </c>
    </row>
    <row r="366" spans="6:8" x14ac:dyDescent="0.2">
      <c r="F366" s="1" t="s">
        <v>112</v>
      </c>
      <c r="G366" s="1" t="b">
        <v>1</v>
      </c>
      <c r="H366" s="1" t="str">
        <f t="shared" si="3"/>
        <v>tr_CER_end_CO2</v>
      </c>
    </row>
    <row r="367" spans="6:8" x14ac:dyDescent="0.2">
      <c r="F367" s="1" t="s">
        <v>113</v>
      </c>
      <c r="G367" s="1" t="b">
        <v>1</v>
      </c>
      <c r="H367" s="1" t="str">
        <f t="shared" si="3"/>
        <v>tr_CER_end_dp</v>
      </c>
    </row>
    <row r="368" spans="6:8" x14ac:dyDescent="0.2">
      <c r="F368" s="1" t="s">
        <v>114</v>
      </c>
      <c r="G368" s="1" t="b">
        <v>1</v>
      </c>
      <c r="H368" s="1" t="str">
        <f t="shared" si="3"/>
        <v>tr_CER_end_temp</v>
      </c>
    </row>
    <row r="369" spans="6:8" x14ac:dyDescent="0.2">
      <c r="F369" s="1" t="s">
        <v>116</v>
      </c>
      <c r="G369" s="1" t="b">
        <v>1</v>
      </c>
      <c r="H369" s="1" t="str">
        <f t="shared" si="3"/>
        <v>tr_CER_start_CO2</v>
      </c>
    </row>
    <row r="370" spans="6:8" x14ac:dyDescent="0.2">
      <c r="F370" s="1" t="s">
        <v>3385</v>
      </c>
      <c r="G370" s="1" t="b">
        <v>0</v>
      </c>
      <c r="H370" s="1" t="str">
        <f t="shared" si="3"/>
        <v>///</v>
      </c>
    </row>
    <row r="371" spans="6:8" x14ac:dyDescent="0.2">
      <c r="F371" s="1" t="s">
        <v>3386</v>
      </c>
      <c r="G371" s="1" t="b">
        <v>0</v>
      </c>
      <c r="H371" s="1" t="str">
        <f t="shared" si="3"/>
        <v>///</v>
      </c>
    </row>
    <row r="372" spans="6:8" x14ac:dyDescent="0.2">
      <c r="F372" s="1" t="s">
        <v>117</v>
      </c>
      <c r="G372" s="1" t="b">
        <v>1</v>
      </c>
      <c r="H372" s="1" t="str">
        <f t="shared" si="3"/>
        <v>tr_CO2_draw_down</v>
      </c>
    </row>
    <row r="373" spans="6:8" x14ac:dyDescent="0.2">
      <c r="F373" s="1" t="s">
        <v>119</v>
      </c>
      <c r="G373" s="1" t="b">
        <v>1</v>
      </c>
      <c r="H373" s="1" t="str">
        <f t="shared" si="3"/>
        <v>tr_CO2_draw_down_time</v>
      </c>
    </row>
    <row r="374" spans="6:8" x14ac:dyDescent="0.2">
      <c r="F374" s="1" t="s">
        <v>128</v>
      </c>
      <c r="G374" s="1" t="b">
        <v>1</v>
      </c>
      <c r="H374" s="1" t="str">
        <f t="shared" si="3"/>
        <v>tr_dl_tip_bucket_calib</v>
      </c>
    </row>
    <row r="375" spans="6:8" x14ac:dyDescent="0.2">
      <c r="F375" s="1" t="s">
        <v>3033</v>
      </c>
      <c r="G375" s="1" t="b">
        <v>0</v>
      </c>
      <c r="H375" s="1" t="str">
        <f t="shared" si="3"/>
        <v>///</v>
      </c>
    </row>
    <row r="376" spans="6:8" x14ac:dyDescent="0.2">
      <c r="F376" s="1" t="s">
        <v>130</v>
      </c>
      <c r="G376" s="1" t="b">
        <v>1</v>
      </c>
      <c r="H376" s="1" t="str">
        <f t="shared" si="3"/>
        <v>tr_et_tip_bucket_calib</v>
      </c>
    </row>
    <row r="377" spans="6:8" x14ac:dyDescent="0.2">
      <c r="F377" s="1" t="s">
        <v>131</v>
      </c>
      <c r="G377" s="1" t="b">
        <v>1</v>
      </c>
      <c r="H377" s="1" t="str">
        <f t="shared" si="3"/>
        <v>tr_irrig_bucket_prev_day_ml</v>
      </c>
    </row>
    <row r="378" spans="6:8" x14ac:dyDescent="0.2">
      <c r="F378" s="1" t="s">
        <v>3387</v>
      </c>
      <c r="G378" s="1" t="b">
        <v>0</v>
      </c>
      <c r="H378" s="1" t="str">
        <f t="shared" si="3"/>
        <v>///</v>
      </c>
    </row>
    <row r="379" spans="6:8" x14ac:dyDescent="0.2">
      <c r="F379" s="1" t="s">
        <v>132</v>
      </c>
      <c r="G379" s="1" t="b">
        <v>1</v>
      </c>
      <c r="H379" s="1" t="str">
        <f t="shared" si="3"/>
        <v>tr_irrig_ml_prev_day_total</v>
      </c>
    </row>
    <row r="380" spans="6:8" x14ac:dyDescent="0.2">
      <c r="F380" s="1" t="s">
        <v>133</v>
      </c>
      <c r="G380" s="1" t="b">
        <v>1</v>
      </c>
      <c r="H380" s="1" t="str">
        <f t="shared" si="3"/>
        <v>tr_irrig_pump_rate</v>
      </c>
    </row>
    <row r="381" spans="6:8" x14ac:dyDescent="0.2">
      <c r="F381" s="1" t="s">
        <v>3206</v>
      </c>
      <c r="G381" s="1" t="b">
        <v>0</v>
      </c>
      <c r="H381" s="1" t="str">
        <f t="shared" si="3"/>
        <v>///</v>
      </c>
    </row>
    <row r="382" spans="6:8" x14ac:dyDescent="0.2">
      <c r="F382" s="1" t="s">
        <v>134</v>
      </c>
      <c r="G382" s="1" t="b">
        <v>1</v>
      </c>
      <c r="H382" s="1" t="str">
        <f t="shared" si="3"/>
        <v>tr_irrig_time_per_bucket</v>
      </c>
    </row>
    <row r="383" spans="6:8" x14ac:dyDescent="0.2">
      <c r="F383" s="1" t="s">
        <v>138</v>
      </c>
      <c r="G383" s="1" t="b">
        <v>0</v>
      </c>
      <c r="H383" s="1" t="str">
        <f t="shared" si="3"/>
        <v>///</v>
      </c>
    </row>
    <row r="384" spans="6:8" x14ac:dyDescent="0.2">
      <c r="F384" s="1" t="s">
        <v>140</v>
      </c>
      <c r="G384" s="1" t="b">
        <v>1</v>
      </c>
      <c r="H384" s="1" t="str">
        <f t="shared" si="3"/>
        <v>tr_rain_prev_day_tot</v>
      </c>
    </row>
    <row r="385" spans="6:8" x14ac:dyDescent="0.2">
      <c r="F385" s="1" t="s">
        <v>143</v>
      </c>
      <c r="G385" s="1" t="b">
        <v>0</v>
      </c>
      <c r="H385" s="1" t="str">
        <f t="shared" si="3"/>
        <v>///</v>
      </c>
    </row>
    <row r="386" spans="6:8" x14ac:dyDescent="0.2">
      <c r="F386" s="1" t="s">
        <v>3388</v>
      </c>
      <c r="G386" s="1" t="b">
        <v>0</v>
      </c>
      <c r="H386" s="1" t="str">
        <f t="shared" si="3"/>
        <v>///</v>
      </c>
    </row>
    <row r="387" spans="6:8" x14ac:dyDescent="0.2">
      <c r="F387" s="1" t="s">
        <v>3389</v>
      </c>
      <c r="G387" s="1" t="b">
        <v>0</v>
      </c>
      <c r="H387" s="1" t="str">
        <f t="shared" si="3"/>
        <v>///</v>
      </c>
    </row>
    <row r="388" spans="6:8" x14ac:dyDescent="0.2">
      <c r="F388" s="1" t="s">
        <v>3390</v>
      </c>
      <c r="G388" s="1" t="b">
        <v>0</v>
      </c>
      <c r="H388" s="1" t="str">
        <f t="shared" si="3"/>
        <v>///</v>
      </c>
    </row>
    <row r="389" spans="6:8" x14ac:dyDescent="0.2">
      <c r="F389" s="1" t="s">
        <v>144</v>
      </c>
      <c r="G389" s="1" t="b">
        <v>0</v>
      </c>
      <c r="H389" s="1" t="str">
        <f t="shared" si="3"/>
        <v>///</v>
      </c>
    </row>
    <row r="390" spans="6:8" x14ac:dyDescent="0.2">
      <c r="F390" s="1" t="s">
        <v>145</v>
      </c>
      <c r="G390" s="1" t="b">
        <v>0</v>
      </c>
      <c r="H390" s="1" t="str">
        <f t="shared" si="3"/>
        <v>///</v>
      </c>
    </row>
    <row r="391" spans="6:8" x14ac:dyDescent="0.2">
      <c r="F391" s="1" t="s">
        <v>149</v>
      </c>
      <c r="G391" s="1" t="b">
        <v>0</v>
      </c>
      <c r="H391" s="1" t="str">
        <f t="shared" si="3"/>
        <v>///</v>
      </c>
    </row>
    <row r="392" spans="6:8" x14ac:dyDescent="0.2">
      <c r="F392" s="1" t="s">
        <v>150</v>
      </c>
      <c r="G392" s="1" t="b">
        <v>0</v>
      </c>
      <c r="H392" s="1" t="str">
        <f t="shared" si="3"/>
        <v>///</v>
      </c>
    </row>
    <row r="393" spans="6:8" x14ac:dyDescent="0.2">
      <c r="F393" s="1" t="s">
        <v>3391</v>
      </c>
      <c r="G393" s="1" t="b">
        <v>0</v>
      </c>
      <c r="H393" s="1" t="str">
        <f t="shared" si="3"/>
        <v>///</v>
      </c>
    </row>
    <row r="394" spans="6:8" x14ac:dyDescent="0.2">
      <c r="F394" s="1" t="s">
        <v>3051</v>
      </c>
      <c r="G394" s="1" t="b">
        <v>0</v>
      </c>
      <c r="H394" s="1" t="str">
        <f t="shared" si="3"/>
        <v>///</v>
      </c>
    </row>
    <row r="395" spans="6:8" x14ac:dyDescent="0.2">
      <c r="F395" s="1" t="s">
        <v>3392</v>
      </c>
      <c r="G395" s="1" t="b">
        <v>0</v>
      </c>
      <c r="H395" s="1" t="str">
        <f t="shared" si="3"/>
        <v>///</v>
      </c>
    </row>
    <row r="396" spans="6:8" x14ac:dyDescent="0.2">
      <c r="F396" s="1" t="s">
        <v>3393</v>
      </c>
      <c r="G396" s="1" t="b">
        <v>0</v>
      </c>
      <c r="H396" s="1" t="str">
        <f t="shared" si="3"/>
        <v>///</v>
      </c>
    </row>
    <row r="397" spans="6:8" x14ac:dyDescent="0.2">
      <c r="F397" s="1" t="s">
        <v>933</v>
      </c>
      <c r="G397" s="1" t="b">
        <v>1</v>
      </c>
      <c r="H397" s="1" t="str">
        <f t="shared" si="3"/>
        <v>zero_tag</v>
      </c>
    </row>
    <row r="398" spans="6:8" x14ac:dyDescent="0.2">
      <c r="F398" s="1" t="s">
        <v>2788</v>
      </c>
      <c r="G398" s="1" t="b">
        <v>0</v>
      </c>
      <c r="H398" s="1" t="str">
        <f t="shared" si="3"/>
        <v>///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K2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 x14ac:dyDescent="0.2"/>
  <cols>
    <col min="1" max="2" width="25.140625" customWidth="1"/>
    <col min="3" max="5" width="12.5703125" customWidth="1"/>
    <col min="6" max="7" width="25.140625" customWidth="1"/>
    <col min="8" max="10" width="12.5703125" customWidth="1"/>
    <col min="11" max="12" width="25.140625" customWidth="1"/>
    <col min="13" max="14" width="12.5703125" customWidth="1"/>
  </cols>
  <sheetData>
    <row r="1" spans="1:37" ht="12.75" hidden="1" x14ac:dyDescent="0.2">
      <c r="A1" s="30" t="s">
        <v>3394</v>
      </c>
      <c r="B1" s="30" t="s">
        <v>3395</v>
      </c>
      <c r="C1" s="30"/>
      <c r="D1" s="30"/>
      <c r="E1" s="30"/>
      <c r="F1" s="30" t="s">
        <v>3394</v>
      </c>
      <c r="G1" s="30" t="s">
        <v>3395</v>
      </c>
      <c r="H1" s="30"/>
      <c r="I1" s="30"/>
      <c r="J1" s="30"/>
      <c r="K1" s="30" t="s">
        <v>3394</v>
      </c>
      <c r="L1" s="30" t="s">
        <v>3395</v>
      </c>
      <c r="M1" s="30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I1" s="30"/>
      <c r="AJ1" s="30"/>
      <c r="AK1" s="30"/>
    </row>
    <row r="2" spans="1:37" ht="12.75" x14ac:dyDescent="0.2">
      <c r="A2" s="31" t="s">
        <v>2903</v>
      </c>
      <c r="B2" s="32" t="s">
        <v>3396</v>
      </c>
      <c r="C2" s="32" t="s">
        <v>3397</v>
      </c>
      <c r="D2" s="32" t="s">
        <v>3398</v>
      </c>
      <c r="E2" s="32"/>
      <c r="F2" s="33" t="s">
        <v>2904</v>
      </c>
      <c r="G2" s="32" t="s">
        <v>3396</v>
      </c>
      <c r="H2" s="32" t="s">
        <v>3397</v>
      </c>
      <c r="I2" s="32" t="s">
        <v>3398</v>
      </c>
      <c r="J2" s="32"/>
      <c r="K2" s="33" t="s">
        <v>2905</v>
      </c>
      <c r="L2" s="32" t="s">
        <v>3396</v>
      </c>
      <c r="M2" s="32" t="s">
        <v>3397</v>
      </c>
      <c r="N2" s="32" t="s">
        <v>3398</v>
      </c>
      <c r="AI2" s="30"/>
      <c r="AJ2" s="30"/>
      <c r="AK2" s="30"/>
    </row>
    <row r="3" spans="1:37" ht="12.75" x14ac:dyDescent="0.2">
      <c r="A3" s="1" t="str">
        <f ca="1">IFERROR(__xludf.DUMMYFUNCTION("IFERROR(REGEXEXTRACT('Tag Library'!P14, ""\\(.*)""), 'Tag Library'!P14)"),"tr_air_temp_sp")</f>
        <v>tr_air_temp_sp</v>
      </c>
      <c r="B3" s="1" t="str">
        <f ca="1">IFERROR(__xludf.DUMMYFUNCTION("UNIQUE(A3:A2000, FALSE, FALSE)"),"tr_air_temp_sp")</f>
        <v>tr_air_temp_sp</v>
      </c>
      <c r="C3" s="1" t="str">
        <f ca="1">IFERROR(__xludf.DUMMYFUNCTION("FILTER('Tag Library'!P14:P2000, REGEXMATCH('Tag Library'!P14:P2000, TEXTJOIN(""|"", 1, 'Tag Selector'!C2:C2000)))"),"#N/A")</f>
        <v>#N/A</v>
      </c>
      <c r="D3" s="1" t="str">
        <f t="array" aca="1" ref="D3" ca="1">IFERROR(INDEX('Tag Library'!S:S, MATCH(C3, 'Tag Library'!P:P, 0)),"")</f>
        <v/>
      </c>
      <c r="F3" s="1" t="str">
        <f ca="1">IFERROR(__xludf.DUMMYFUNCTION("IFERROR(REGEXEXTRACT('Tag Library'!W14, ""\\(.*)""), 'Tag Library'!W14)"),"tr_rain_daily_tot")</f>
        <v>tr_rain_daily_tot</v>
      </c>
      <c r="G3" s="1" t="str">
        <f ca="1">IFERROR(__xludf.DUMMYFUNCTION("UNIQUE(F3:F2000, FALSE, FALSE)"),"tr_rain_daily_tot")</f>
        <v>tr_rain_daily_tot</v>
      </c>
      <c r="H3" s="1" t="str">
        <f ca="1">IFERROR(__xludf.DUMMYFUNCTION("FILTER('Tag Library'!W14:W2000, REGEXMATCH('Tag Library'!W14:W2000, TEXTJOIN(""|"", 1, 'Tag Selector'!H2:H2000)))"),"weather\tr_rain_prev_day_tot")</f>
        <v>weather\tr_rain_prev_day_tot</v>
      </c>
      <c r="I3" s="1">
        <f t="array" aca="1" ref="I3" ca="1">IFERROR(INDEX('Tag Library'!Z:Z, MATCH(H3, 'Tag Library'!W:W, 0)),"")</f>
        <v>1</v>
      </c>
      <c r="K3" s="1" t="str">
        <f ca="1">IFERROR(__xludf.DUMMYFUNCTION("IFERROR(REGEXEXTRACT('Tag Library'!AD14, ""\\(.*)""), 'Tag Library'!AD14)"),"co2inj_mfc_2_mv")</f>
        <v>co2inj_mfc_2_mv</v>
      </c>
      <c r="L3" s="1" t="str">
        <f ca="1">IFERROR(__xludf.DUMMYFUNCTION("UNIQUE(K3:K2000, FALSE, FALSE)"),"co2inj_mfc_2_mv")</f>
        <v>co2inj_mfc_2_mv</v>
      </c>
      <c r="M3" s="1" t="str">
        <f ca="1">IFERROR(__xludf.DUMMYFUNCTION("FILTER('Tag Library'!AD14:AD2000, REGEXMATCH('Tag Library'!AD14:AD2000, TEXTJOIN(""|"", 1, 'Tag Selector'!M2:M2000)))"),"#N/A")</f>
        <v>#N/A</v>
      </c>
      <c r="N3" s="1" t="str">
        <f t="array" aca="1" ref="N3" ca="1">IFERROR(INDEX('Tag Library'!AG:AG, MATCH(M3, 'Tag Library'!AD:AD, 0)),"")</f>
        <v/>
      </c>
    </row>
    <row r="4" spans="1:37" ht="12.75" x14ac:dyDescent="0.2">
      <c r="A4" s="1" t="str">
        <f ca="1">IFERROR(__xludf.DUMMYFUNCTION("IFERROR(REGEXEXTRACT('Tag Library'!P15, ""\\(.*)""), 'Tag Library'!P15)"),"tr_co2_sp_umol")</f>
        <v>tr_co2_sp_umol</v>
      </c>
      <c r="B4" s="1" t="str">
        <f ca="1">IFERROR(__xludf.DUMMYFUNCTION("""COMPUTED_VALUE"""),"tr_co2_sp_umol")</f>
        <v>tr_co2_sp_umol</v>
      </c>
      <c r="D4" s="1" t="str">
        <f t="array" ref="D4">IFERROR(INDEX('Tag Library'!S:S, MATCH(C4, 'Tag Library'!P:P, 0)),"")</f>
        <v/>
      </c>
      <c r="F4" s="1" t="str">
        <f ca="1">IFERROR(__xludf.DUMMYFUNCTION("IFERROR(REGEXEXTRACT('Tag Library'!W15, ""\\(.*)""), 'Tag Library'!W15)"),"tr_rain_prev_day_tot")</f>
        <v>tr_rain_prev_day_tot</v>
      </c>
      <c r="G4" s="1" t="str">
        <f ca="1">IFERROR(__xludf.DUMMYFUNCTION("""COMPUTED_VALUE"""),"tr_rain_prev_day_tot")</f>
        <v>tr_rain_prev_day_tot</v>
      </c>
      <c r="H4" s="1" t="str">
        <f ca="1">IFERROR(__xludf.DUMMYFUNCTION("""COMPUTED_VALUE"""),"tr_02\dl_total_day")</f>
        <v>tr_02\dl_total_day</v>
      </c>
      <c r="I4" s="1">
        <f t="array" aca="1" ref="I4" ca="1">IFERROR(INDEX('Tag Library'!Z:Z, MATCH(H4, 'Tag Library'!W:W, 0)),"")</f>
        <v>2</v>
      </c>
      <c r="K4" s="1" t="str">
        <f ca="1">IFERROR(__xludf.DUMMYFUNCTION("IFERROR(REGEXEXTRACT('Tag Library'!AD15, ""\\(.*)""), 'Tag Library'!AD15)"),"co2inj_mfc_mv")</f>
        <v>co2inj_mfc_mv</v>
      </c>
      <c r="L4" s="1" t="str">
        <f ca="1">IFERROR(__xludf.DUMMYFUNCTION("""COMPUTED_VALUE"""),"co2inj_mfc_mv")</f>
        <v>co2inj_mfc_mv</v>
      </c>
      <c r="N4" s="1" t="str">
        <f t="array" ref="N4">IFERROR(INDEX('Tag Library'!AG:AG, MATCH(M4, 'Tag Library'!AD:AD, 0)),"")</f>
        <v/>
      </c>
    </row>
    <row r="5" spans="1:37" ht="12.75" x14ac:dyDescent="0.2">
      <c r="A5" s="1" t="str">
        <f ca="1">IFERROR(__xludf.DUMMYFUNCTION("IFERROR(REGEXEXTRACT('Tag Library'!P16, ""\\(.*)""), 'Tag Library'!P16)"),"tr_co2_umol")</f>
        <v>tr_co2_umol</v>
      </c>
      <c r="B5" s="1" t="str">
        <f ca="1">IFERROR(__xludf.DUMMYFUNCTION("""COMPUTED_VALUE"""),"tr_co2_umol")</f>
        <v>tr_co2_umol</v>
      </c>
      <c r="D5" s="1" t="str">
        <f t="array" ref="D5">IFERROR(INDEX('Tag Library'!S:S, MATCH(C5, 'Tag Library'!P:P, 0)),"")</f>
        <v/>
      </c>
      <c r="F5" s="1" t="str">
        <f ca="1">IFERROR(__xludf.DUMMYFUNCTION("IFERROR(REGEXEXTRACT('Tag Library'!W16, ""\\(.*)""), 'Tag Library'!W16)"),"dl_total_day")</f>
        <v>dl_total_day</v>
      </c>
      <c r="G5" s="1" t="str">
        <f ca="1">IFERROR(__xludf.DUMMYFUNCTION("""COMPUTED_VALUE"""),"dl_total_day")</f>
        <v>dl_total_day</v>
      </c>
      <c r="H5" s="1" t="str">
        <f ca="1">IFERROR(__xludf.DUMMYFUNCTION("""COMPUTED_VALUE"""),"tr_02\dl_total_previous_day")</f>
        <v>tr_02\dl_total_previous_day</v>
      </c>
      <c r="I5" s="1">
        <f t="array" aca="1" ref="I5" ca="1">IFERROR(INDEX('Tag Library'!Z:Z, MATCH(H5, 'Tag Library'!W:W, 0)),"")</f>
        <v>3</v>
      </c>
      <c r="K5" s="1" t="str">
        <f ca="1">IFERROR(__xludf.DUMMYFUNCTION("IFERROR(REGEXEXTRACT('Tag Library'!AD16, ""\\(.*)""), 'Tag Library'!AD16)"),"cwc_ctl_mv")</f>
        <v>cwc_ctl_mv</v>
      </c>
      <c r="L5" s="1" t="str">
        <f ca="1">IFERROR(__xludf.DUMMYFUNCTION("""COMPUTED_VALUE"""),"cwc_ctl_mv")</f>
        <v>cwc_ctl_mv</v>
      </c>
      <c r="N5" s="1" t="str">
        <f t="array" ref="N5">IFERROR(INDEX('Tag Library'!AG:AG, MATCH(M5, 'Tag Library'!AD:AD, 0)),"")</f>
        <v/>
      </c>
      <c r="AD5" s="1"/>
      <c r="AE5" s="1"/>
      <c r="AF5" s="1"/>
    </row>
    <row r="6" spans="1:37" ht="12.75" x14ac:dyDescent="0.2">
      <c r="A6" s="1" t="str">
        <f ca="1">IFERROR(__xludf.DUMMYFUNCTION("IFERROR(REGEXEXTRACT('Tag Library'!P17, ""\\(.*)""), 'Tag Library'!P17)"),"tr_dew_point")</f>
        <v>tr_dew_point</v>
      </c>
      <c r="B6" s="1" t="str">
        <f ca="1">IFERROR(__xludf.DUMMYFUNCTION("""COMPUTED_VALUE"""),"tr_dew_point")</f>
        <v>tr_dew_point</v>
      </c>
      <c r="D6" s="1" t="str">
        <f t="array" ref="D6">IFERROR(INDEX('Tag Library'!S:S, MATCH(C6, 'Tag Library'!P:P, 0)),"")</f>
        <v/>
      </c>
      <c r="F6" s="1" t="str">
        <f ca="1">IFERROR(__xludf.DUMMYFUNCTION("IFERROR(REGEXEXTRACT('Tag Library'!W17, ""\\(.*)""), 'Tag Library'!W17)"),"dl_total_previous_day")</f>
        <v>dl_total_previous_day</v>
      </c>
      <c r="G6" s="1" t="str">
        <f ca="1">IFERROR(__xludf.DUMMYFUNCTION("""COMPUTED_VALUE"""),"dl_total_previous_day")</f>
        <v>dl_total_previous_day</v>
      </c>
      <c r="H6" s="1" t="str">
        <f ca="1">IFERROR(__xludf.DUMMYFUNCTION("""COMPUTED_VALUE"""),"tr_03\dl_total_day")</f>
        <v>tr_03\dl_total_day</v>
      </c>
      <c r="I6" s="1">
        <f t="array" aca="1" ref="I6" ca="1">IFERROR(INDEX('Tag Library'!Z:Z, MATCH(H6, 'Tag Library'!W:W, 0)),"")</f>
        <v>6</v>
      </c>
      <c r="K6" s="1" t="str">
        <f ca="1">IFERROR(__xludf.DUMMYFUNCTION("IFERROR(REGEXEXTRACT('Tag Library'!AD17, ""\\(.*)""), 'Tag Library'!AD17)"),"resist_htr_mv")</f>
        <v>resist_htr_mv</v>
      </c>
      <c r="L6" s="1" t="str">
        <f ca="1">IFERROR(__xludf.DUMMYFUNCTION("""COMPUTED_VALUE"""),"resist_htr_mv")</f>
        <v>resist_htr_mv</v>
      </c>
      <c r="N6" s="1" t="str">
        <f t="array" ref="N6">IFERROR(INDEX('Tag Library'!AG:AG, MATCH(M6, 'Tag Library'!AD:AD, 0)),"")</f>
        <v/>
      </c>
      <c r="AD6" s="1"/>
      <c r="AE6" s="1"/>
      <c r="AF6" s="1"/>
    </row>
    <row r="7" spans="1:37" ht="12.75" x14ac:dyDescent="0.2">
      <c r="A7" s="1" t="str">
        <f ca="1">IFERROR(__xludf.DUMMYFUNCTION("IFERROR(REGEXEXTRACT('Tag Library'!P18, ""\\(.*)""), 'Tag Library'!P18)"),"tr_dew_point_sp")</f>
        <v>tr_dew_point_sp</v>
      </c>
      <c r="B7" s="1" t="str">
        <f ca="1">IFERROR(__xludf.DUMMYFUNCTION("""COMPUTED_VALUE"""),"tr_dew_point_sp")</f>
        <v>tr_dew_point_sp</v>
      </c>
      <c r="D7" s="1" t="str">
        <f t="array" ref="D7">IFERROR(INDEX('Tag Library'!S:S, MATCH(C7, 'Tag Library'!P:P, 0)),"")</f>
        <v/>
      </c>
      <c r="F7" s="1" t="str">
        <f ca="1">IFERROR(__xludf.DUMMYFUNCTION("IFERROR(REGEXEXTRACT('Tag Library'!W18, ""\\(.*)""), 'Tag Library'!W18)"),"et_total_day")</f>
        <v>et_total_day</v>
      </c>
      <c r="G7" s="1" t="str">
        <f ca="1">IFERROR(__xludf.DUMMYFUNCTION("""COMPUTED_VALUE"""),"et_total_day")</f>
        <v>et_total_day</v>
      </c>
      <c r="H7" s="1" t="str">
        <f ca="1">IFERROR(__xludf.DUMMYFUNCTION("""COMPUTED_VALUE"""),"tr_03\dl_total_previous_day")</f>
        <v>tr_03\dl_total_previous_day</v>
      </c>
      <c r="I7" s="1">
        <f t="array" aca="1" ref="I7" ca="1">IFERROR(INDEX('Tag Library'!Z:Z, MATCH(H7, 'Tag Library'!W:W, 0)),"")</f>
        <v>7</v>
      </c>
      <c r="K7" s="1" t="str">
        <f ca="1">IFERROR(__xludf.DUMMYFUNCTION("IFERROR(REGEXEXTRACT('Tag Library'!AD18, ""\\(.*)""), 'Tag Library'!AD18)"),"tr_dump_vlv")</f>
        <v>tr_dump_vlv</v>
      </c>
      <c r="L7" s="1" t="str">
        <f ca="1">IFERROR(__xludf.DUMMYFUNCTION("""COMPUTED_VALUE"""),"tr_dump_vlv")</f>
        <v>tr_dump_vlv</v>
      </c>
      <c r="N7" s="1" t="str">
        <f t="array" ref="N7">IFERROR(INDEX('Tag Library'!AG:AG, MATCH(M7, 'Tag Library'!AD:AD, 0)),"")</f>
        <v/>
      </c>
      <c r="AD7" s="1"/>
      <c r="AE7" s="1"/>
      <c r="AF7" s="1"/>
    </row>
    <row r="8" spans="1:37" ht="12.75" x14ac:dyDescent="0.2">
      <c r="A8" s="1" t="str">
        <f ca="1">IFERROR(__xludf.DUMMYFUNCTION("IFERROR(REGEXEXTRACT('Tag Library'!P19, ""\\(.*)""), 'Tag Library'!P19)"),"tr_par_umol")</f>
        <v>tr_par_umol</v>
      </c>
      <c r="B8" s="1" t="str">
        <f ca="1">IFERROR(__xludf.DUMMYFUNCTION("""COMPUTED_VALUE"""),"tr_par_umol")</f>
        <v>tr_par_umol</v>
      </c>
      <c r="D8" s="1" t="str">
        <f t="array" ref="D8">IFERROR(INDEX('Tag Library'!S:S, MATCH(C8, 'Tag Library'!P:P, 0)),"")</f>
        <v/>
      </c>
      <c r="F8" s="1" t="str">
        <f ca="1">IFERROR(__xludf.DUMMYFUNCTION("IFERROR(REGEXEXTRACT('Tag Library'!W19, ""\\(.*)""), 'Tag Library'!W19)"),"et_total_previous_day")</f>
        <v>et_total_previous_day</v>
      </c>
      <c r="G8" s="1" t="str">
        <f ca="1">IFERROR(__xludf.DUMMYFUNCTION("""COMPUTED_VALUE"""),"et_total_previous_day")</f>
        <v>et_total_previous_day</v>
      </c>
      <c r="H8" s="1" t="str">
        <f ca="1">IFERROR(__xludf.DUMMYFUNCTION("""COMPUTED_VALUE"""),"tr_04\dl_total_day")</f>
        <v>tr_04\dl_total_day</v>
      </c>
      <c r="I8" s="1">
        <f t="array" aca="1" ref="I8" ca="1">IFERROR(INDEX('Tag Library'!Z:Z, MATCH(H8, 'Tag Library'!W:W, 0)),"")</f>
        <v>10</v>
      </c>
      <c r="K8" s="1" t="str">
        <f ca="1">IFERROR(__xludf.DUMMYFUNCTION("IFERROR(REGEXEXTRACT('Tag Library'!AD19, ""\\(.*)""), 'Tag Library'!AD19)"),"tr_humid_on_off")</f>
        <v>tr_humid_on_off</v>
      </c>
      <c r="L8" s="1" t="str">
        <f ca="1">IFERROR(__xludf.DUMMYFUNCTION("""COMPUTED_VALUE"""),"tr_humid_on_off")</f>
        <v>tr_humid_on_off</v>
      </c>
      <c r="N8" s="1" t="str">
        <f t="array" ref="N8">IFERROR(INDEX('Tag Library'!AG:AG, MATCH(M8, 'Tag Library'!AD:AD, 0)),"")</f>
        <v/>
      </c>
      <c r="AD8" s="1"/>
      <c r="AE8" s="1"/>
      <c r="AF8" s="1"/>
    </row>
    <row r="9" spans="1:37" ht="12.75" x14ac:dyDescent="0.2">
      <c r="A9" s="1" t="str">
        <f ca="1">IFERROR(__xludf.DUMMYFUNCTION("IFERROR(REGEXEXTRACT('Tag Library'!P20, ""\\(.*)""), 'Tag Library'!P20)"),"tr_therm_1")</f>
        <v>tr_therm_1</v>
      </c>
      <c r="B9" s="1" t="str">
        <f ca="1">IFERROR(__xludf.DUMMYFUNCTION("""COMPUTED_VALUE"""),"tr_therm_1")</f>
        <v>tr_therm_1</v>
      </c>
      <c r="D9" s="1" t="str">
        <f t="array" ref="D9">IFERROR(INDEX('Tag Library'!S:S, MATCH(C9, 'Tag Library'!P:P, 0)),"")</f>
        <v/>
      </c>
      <c r="F9" s="1" t="str">
        <f ca="1">IFERROR(__xludf.DUMMYFUNCTION("IFERROR(REGEXEXTRACT('Tag Library'!W20, ""\\(.*)""), 'Tag Library'!W20)"),"dl_total_day")</f>
        <v>dl_total_day</v>
      </c>
      <c r="G9" s="1" t="str">
        <f ca="1">IFERROR(__xludf.DUMMYFUNCTION("""COMPUTED_VALUE"""),"tr_CER_end_bp")</f>
        <v>tr_CER_end_bp</v>
      </c>
      <c r="H9" s="1" t="str">
        <f ca="1">IFERROR(__xludf.DUMMYFUNCTION("""COMPUTED_VALUE"""),"tr_04\dl_total_previous_day")</f>
        <v>tr_04\dl_total_previous_day</v>
      </c>
      <c r="I9" s="1">
        <f t="array" aca="1" ref="I9" ca="1">IFERROR(INDEX('Tag Library'!Z:Z, MATCH(H9, 'Tag Library'!W:W, 0)),"")</f>
        <v>11</v>
      </c>
      <c r="K9" s="1" t="str">
        <f ca="1">IFERROR(__xludf.DUMMYFUNCTION("IFERROR(REGEXEXTRACT('Tag Library'!AD20, ""\\(.*)""), 'Tag Library'!AD20)"),"cwc_return_temp")</f>
        <v>cwc_return_temp</v>
      </c>
      <c r="L9" s="1" t="str">
        <f ca="1">IFERROR(__xludf.DUMMYFUNCTION("""COMPUTED_VALUE"""),"cwc_return_temp")</f>
        <v>cwc_return_temp</v>
      </c>
      <c r="N9" s="1" t="str">
        <f t="array" ref="N9">IFERROR(INDEX('Tag Library'!AG:AG, MATCH(M9, 'Tag Library'!AD:AD, 0)),"")</f>
        <v/>
      </c>
    </row>
    <row r="10" spans="1:37" ht="12.75" x14ac:dyDescent="0.2">
      <c r="A10" s="1" t="str">
        <f ca="1">IFERROR(__xludf.DUMMYFUNCTION("IFERROR(REGEXEXTRACT('Tag Library'!P21, ""\\(.*)""), 'Tag Library'!P21)"),"tr_14_co2_umol")</f>
        <v>tr_14_co2_umol</v>
      </c>
      <c r="B10" s="1" t="str">
        <f ca="1">IFERROR(__xludf.DUMMYFUNCTION("""COMPUTED_VALUE"""),"tr_14_co2_umol")</f>
        <v>tr_14_co2_umol</v>
      </c>
      <c r="D10" s="1" t="str">
        <f t="array" ref="D10">IFERROR(INDEX('Tag Library'!S:S, MATCH(C10, 'Tag Library'!P:P, 0)),"")</f>
        <v/>
      </c>
      <c r="F10" s="1" t="str">
        <f ca="1">IFERROR(__xludf.DUMMYFUNCTION("IFERROR(REGEXEXTRACT('Tag Library'!W21, ""\\(.*)""), 'Tag Library'!W21)"),"dl_total_previous_day")</f>
        <v>dl_total_previous_day</v>
      </c>
      <c r="G10" s="1" t="str">
        <f ca="1">IFERROR(__xludf.DUMMYFUNCTION("""COMPUTED_VALUE"""),"tr_CER_end_CO2")</f>
        <v>tr_CER_end_CO2</v>
      </c>
      <c r="H10" s="1" t="str">
        <f ca="1">IFERROR(__xludf.DUMMYFUNCTION("""COMPUTED_VALUE"""),"tr_05\dl_total_day")</f>
        <v>tr_05\dl_total_day</v>
      </c>
      <c r="I10" s="1">
        <f t="array" aca="1" ref="I10" ca="1">IFERROR(INDEX('Tag Library'!Z:Z, MATCH(H10, 'Tag Library'!W:W, 0)),"")</f>
        <v>14</v>
      </c>
      <c r="K10" s="1" t="str">
        <f ca="1">IFERROR(__xludf.DUMMYFUNCTION("IFERROR(REGEXEXTRACT('Tag Library'!AD21, ""\\(.*)""), 'Tag Library'!AD21)"),"cwc_supply_temp")</f>
        <v>cwc_supply_temp</v>
      </c>
      <c r="L10" s="1" t="str">
        <f ca="1">IFERROR(__xludf.DUMMYFUNCTION("""COMPUTED_VALUE"""),"cwc_supply_temp")</f>
        <v>cwc_supply_temp</v>
      </c>
      <c r="N10" s="1" t="str">
        <f t="array" ref="N10">IFERROR(INDEX('Tag Library'!AG:AG, MATCH(M10, 'Tag Library'!AD:AD, 0)),"")</f>
        <v/>
      </c>
    </row>
    <row r="11" spans="1:37" ht="12.75" x14ac:dyDescent="0.2">
      <c r="A11" s="1" t="str">
        <f ca="1">IFERROR(__xludf.DUMMYFUNCTION("IFERROR(REGEXEXTRACT('Tag Library'!P22, ""\\(.*)""), 'Tag Library'!P22)"),"tr_atm_press")</f>
        <v>tr_atm_press</v>
      </c>
      <c r="B11" s="1" t="str">
        <f ca="1">IFERROR(__xludf.DUMMYFUNCTION("""COMPUTED_VALUE"""),"tr_atm_press")</f>
        <v>tr_atm_press</v>
      </c>
      <c r="D11" s="1" t="str">
        <f t="array" ref="D11">IFERROR(INDEX('Tag Library'!S:S, MATCH(C11, 'Tag Library'!P:P, 0)),"")</f>
        <v/>
      </c>
      <c r="F11" s="1" t="str">
        <f ca="1">IFERROR(__xludf.DUMMYFUNCTION("IFERROR(REGEXEXTRACT('Tag Library'!W22, ""\\(.*)""), 'Tag Library'!W22)"),"et_total_day")</f>
        <v>et_total_day</v>
      </c>
      <c r="G11" s="1" t="str">
        <f ca="1">IFERROR(__xludf.DUMMYFUNCTION("""COMPUTED_VALUE"""),"tr_CER_end_dp")</f>
        <v>tr_CER_end_dp</v>
      </c>
      <c r="H11" s="1" t="str">
        <f ca="1">IFERROR(__xludf.DUMMYFUNCTION("""COMPUTED_VALUE"""),"tr_05\dl_total_previous_day")</f>
        <v>tr_05\dl_total_previous_day</v>
      </c>
      <c r="I11" s="1">
        <f t="array" aca="1" ref="I11" ca="1">IFERROR(INDEX('Tag Library'!Z:Z, MATCH(H11, 'Tag Library'!W:W, 0)),"")</f>
        <v>15</v>
      </c>
      <c r="K11" s="1" t="str">
        <f ca="1">IFERROR(__xludf.DUMMYFUNCTION("IFERROR(REGEXEXTRACT('Tag Library'!AD22, ""\\(.*)""), 'Tag Library'!AD22)"),"resist_htr_tmp")</f>
        <v>resist_htr_tmp</v>
      </c>
      <c r="L11" s="1" t="str">
        <f ca="1">IFERROR(__xludf.DUMMYFUNCTION("""COMPUTED_VALUE"""),"resist_htr_tmp")</f>
        <v>resist_htr_tmp</v>
      </c>
      <c r="N11" s="1" t="str">
        <f t="array" ref="N11">IFERROR(INDEX('Tag Library'!AG:AG, MATCH(M11, 'Tag Library'!AD:AD, 0)),"")</f>
        <v/>
      </c>
    </row>
    <row r="12" spans="1:37" ht="12.75" x14ac:dyDescent="0.2">
      <c r="A12" s="1" t="str">
        <f ca="1">IFERROR(__xludf.DUMMYFUNCTION("IFERROR(REGEXEXTRACT('Tag Library'!P23, ""\\(.*)""), 'Tag Library'!P23)"),"tr_avg_air_temp")</f>
        <v>tr_avg_air_temp</v>
      </c>
      <c r="B12" s="1" t="str">
        <f ca="1">IFERROR(__xludf.DUMMYFUNCTION("""COMPUTED_VALUE"""),"tr_avg_air_temp")</f>
        <v>tr_avg_air_temp</v>
      </c>
      <c r="D12" s="1" t="str">
        <f t="array" ref="D12">IFERROR(INDEX('Tag Library'!S:S, MATCH(C12, 'Tag Library'!P:P, 0)),"")</f>
        <v/>
      </c>
      <c r="F12" s="1" t="str">
        <f ca="1">IFERROR(__xludf.DUMMYFUNCTION("IFERROR(REGEXEXTRACT('Tag Library'!W23, ""\\(.*)""), 'Tag Library'!W23)"),"et_total_previous_day")</f>
        <v>et_total_previous_day</v>
      </c>
      <c r="G12" s="1" t="str">
        <f ca="1">IFERROR(__xludf.DUMMYFUNCTION("""COMPUTED_VALUE"""),"tr_CER_end_temp")</f>
        <v>tr_CER_end_temp</v>
      </c>
      <c r="H12" s="1" t="str">
        <f ca="1">IFERROR(__xludf.DUMMYFUNCTION("""COMPUTED_VALUE"""),"tr_06\dl_total_day")</f>
        <v>tr_06\dl_total_day</v>
      </c>
      <c r="I12" s="1">
        <f t="array" aca="1" ref="I12" ca="1">IFERROR(INDEX('Tag Library'!Z:Z, MATCH(H12, 'Tag Library'!W:W, 0)),"")</f>
        <v>18</v>
      </c>
      <c r="K12" s="1" t="str">
        <f ca="1">IFERROR(__xludf.DUMMYFUNCTION("IFERROR(REGEXEXTRACT('Tag Library'!AD23, ""\\(.*)""), 'Tag Library'!AD23)"),"co2inj_mfc_2_mv")</f>
        <v>co2inj_mfc_2_mv</v>
      </c>
      <c r="L12" s="1" t="str">
        <f ca="1">IFERROR(__xludf.DUMMYFUNCTION("""COMPUTED_VALUE"""),"ctl_enc_temp_1")</f>
        <v>ctl_enc_temp_1</v>
      </c>
      <c r="N12" s="1" t="str">
        <f t="array" ref="N12">IFERROR(INDEX('Tag Library'!AG:AG, MATCH(M12, 'Tag Library'!AD:AD, 0)),"")</f>
        <v/>
      </c>
    </row>
    <row r="13" spans="1:37" ht="12.75" x14ac:dyDescent="0.2">
      <c r="A13" s="1" t="str">
        <f ca="1">IFERROR(__xludf.DUMMYFUNCTION("IFERROR(REGEXEXTRACT('Tag Library'!P24, ""\\(.*)""), 'Tag Library'!P24)"),"tr_co2_umol")</f>
        <v>tr_co2_umol</v>
      </c>
      <c r="B13" s="1" t="str">
        <f ca="1">IFERROR(__xludf.DUMMYFUNCTION("""COMPUTED_VALUE"""),"tr_dewpoint")</f>
        <v>tr_dewpoint</v>
      </c>
      <c r="D13" s="1" t="str">
        <f t="array" ref="D13">IFERROR(INDEX('Tag Library'!S:S, MATCH(C13, 'Tag Library'!P:P, 0)),"")</f>
        <v/>
      </c>
      <c r="F13" s="1" t="str">
        <f ca="1">IFERROR(__xludf.DUMMYFUNCTION("IFERROR(REGEXEXTRACT('Tag Library'!W24, ""\\(.*)""), 'Tag Library'!W24)"),"dl_total_day")</f>
        <v>dl_total_day</v>
      </c>
      <c r="G13" s="1" t="str">
        <f ca="1">IFERROR(__xludf.DUMMYFUNCTION("""COMPUTED_VALUE"""),"tr_CER_start_CO2")</f>
        <v>tr_CER_start_CO2</v>
      </c>
      <c r="H13" s="1" t="str">
        <f ca="1">IFERROR(__xludf.DUMMYFUNCTION("""COMPUTED_VALUE"""),"tr_06\dl_total_previous_day")</f>
        <v>tr_06\dl_total_previous_day</v>
      </c>
      <c r="I13" s="1">
        <f t="array" aca="1" ref="I13" ca="1">IFERROR(INDEX('Tag Library'!Z:Z, MATCH(H13, 'Tag Library'!W:W, 0)),"")</f>
        <v>19</v>
      </c>
      <c r="K13" s="1" t="str">
        <f ca="1">IFERROR(__xludf.DUMMYFUNCTION("IFERROR(REGEXEXTRACT('Tag Library'!AD24, ""\\(.*)""), 'Tag Library'!AD24)"),"co2inj_mfc_mv")</f>
        <v>co2inj_mfc_mv</v>
      </c>
      <c r="L13" s="1" t="str">
        <f ca="1">IFERROR(__xludf.DUMMYFUNCTION("""COMPUTED_VALUE"""),"tr_sf6_leak_rate")</f>
        <v>tr_sf6_leak_rate</v>
      </c>
      <c r="N13" s="1" t="str">
        <f t="array" ref="N13">IFERROR(INDEX('Tag Library'!AG:AG, MATCH(M13, 'Tag Library'!AD:AD, 0)),"")</f>
        <v/>
      </c>
    </row>
    <row r="14" spans="1:37" ht="12.75" x14ac:dyDescent="0.2">
      <c r="A14" s="1" t="str">
        <f ca="1">IFERROR(__xludf.DUMMYFUNCTION("IFERROR(REGEXEXTRACT('Tag Library'!P25, ""\\(.*)""), 'Tag Library'!P25)"),"tr_dewpoint")</f>
        <v>tr_dewpoint</v>
      </c>
      <c r="B14" s="1" t="str">
        <f ca="1">IFERROR(__xludf.DUMMYFUNCTION("""COMPUTED_VALUE"""),"tr_rain_daily_tot")</f>
        <v>tr_rain_daily_tot</v>
      </c>
      <c r="D14" s="1" t="str">
        <f t="array" ref="D14">IFERROR(INDEX('Tag Library'!S:S, MATCH(C14, 'Tag Library'!P:P, 0)),"")</f>
        <v/>
      </c>
      <c r="F14" s="1" t="str">
        <f ca="1">IFERROR(__xludf.DUMMYFUNCTION("IFERROR(REGEXEXTRACT('Tag Library'!W25, ""\\(.*)""), 'Tag Library'!W25)"),"dl_total_previous_day")</f>
        <v>dl_total_previous_day</v>
      </c>
      <c r="G14" s="1" t="str">
        <f ca="1">IFERROR(__xludf.DUMMYFUNCTION("""COMPUTED_VALUE"""),"tr_CO2_draw_down")</f>
        <v>tr_CO2_draw_down</v>
      </c>
      <c r="H14" s="1" t="str">
        <f ca="1">IFERROR(__xludf.DUMMYFUNCTION("""COMPUTED_VALUE"""),"tr_07\dl_total_day")</f>
        <v>tr_07\dl_total_day</v>
      </c>
      <c r="I14" s="1">
        <f t="array" aca="1" ref="I14" ca="1">IFERROR(INDEX('Tag Library'!Z:Z, MATCH(H14, 'Tag Library'!W:W, 0)),"")</f>
        <v>22</v>
      </c>
      <c r="K14" s="1" t="str">
        <f ca="1">IFERROR(__xludf.DUMMYFUNCTION("IFERROR(REGEXEXTRACT('Tag Library'!AD25, ""\\(.*)""), 'Tag Library'!AD25)"),"cwc_ctl_mv")</f>
        <v>cwc_ctl_mv</v>
      </c>
      <c r="L14" s="1" t="str">
        <f ca="1">IFERROR(__xludf.DUMMYFUNCTION("""COMPUTED_VALUE"""),"cal_gas_concentration")</f>
        <v>cal_gas_concentration</v>
      </c>
      <c r="N14" s="1" t="str">
        <f t="array" ref="N14">IFERROR(INDEX('Tag Library'!AG:AG, MATCH(M14, 'Tag Library'!AD:AD, 0)),"")</f>
        <v/>
      </c>
    </row>
    <row r="15" spans="1:37" ht="12.75" x14ac:dyDescent="0.2">
      <c r="A15" s="1" t="str">
        <f ca="1">IFERROR(__xludf.DUMMYFUNCTION("IFERROR(REGEXEXTRACT('Tag Library'!P26, ""\\(.*)""), 'Tag Library'!P26)"),"tr_par_umol")</f>
        <v>tr_par_umol</v>
      </c>
      <c r="B15" s="1" t="str">
        <f ca="1">IFERROR(__xludf.DUMMYFUNCTION("""COMPUTED_VALUE"""),"tr_rh")</f>
        <v>tr_rh</v>
      </c>
      <c r="D15" s="1" t="str">
        <f t="array" ref="D15">IFERROR(INDEX('Tag Library'!S:S, MATCH(C15, 'Tag Library'!P:P, 0)),"")</f>
        <v/>
      </c>
      <c r="F15" s="1" t="str">
        <f ca="1">IFERROR(__xludf.DUMMYFUNCTION("IFERROR(REGEXEXTRACT('Tag Library'!W26, ""\\(.*)""), 'Tag Library'!W26)"),"et_total_day")</f>
        <v>et_total_day</v>
      </c>
      <c r="G15" s="1" t="str">
        <f ca="1">IFERROR(__xludf.DUMMYFUNCTION("""COMPUTED_VALUE"""),"tr_CO2_draw_down_time")</f>
        <v>tr_CO2_draw_down_time</v>
      </c>
      <c r="H15" s="1" t="str">
        <f ca="1">IFERROR(__xludf.DUMMYFUNCTION("""COMPUTED_VALUE"""),"tr_07\dl_total_previous_day")</f>
        <v>tr_07\dl_total_previous_day</v>
      </c>
      <c r="I15" s="1">
        <f t="array" aca="1" ref="I15" ca="1">IFERROR(INDEX('Tag Library'!Z:Z, MATCH(H15, 'Tag Library'!W:W, 0)),"")</f>
        <v>23</v>
      </c>
      <c r="K15" s="1" t="str">
        <f ca="1">IFERROR(__xludf.DUMMYFUNCTION("IFERROR(REGEXEXTRACT('Tag Library'!AD26, ""\\(.*)""), 'Tag Library'!AD26)"),"resist_htr_mv")</f>
        <v>resist_htr_mv</v>
      </c>
      <c r="L15" s="1" t="str">
        <f ca="1">IFERROR(__xludf.DUMMYFUNCTION("""COMPUTED_VALUE"""),"zero_tag")</f>
        <v>zero_tag</v>
      </c>
      <c r="N15" s="1" t="str">
        <f t="array" ref="N15">IFERROR(INDEX('Tag Library'!AG:AG, MATCH(M15, 'Tag Library'!AD:AD, 0)),"")</f>
        <v/>
      </c>
    </row>
    <row r="16" spans="1:37" ht="12.75" x14ac:dyDescent="0.2">
      <c r="A16" s="1" t="str">
        <f ca="1">IFERROR(__xludf.DUMMYFUNCTION("IFERROR(REGEXEXTRACT('Tag Library'!P27, ""\\(.*)""), 'Tag Library'!P27)"),"tr_rain_daily_tot")</f>
        <v>tr_rain_daily_tot</v>
      </c>
      <c r="B16" s="1" t="str">
        <f ca="1">IFERROR(__xludf.DUMMYFUNCTION("""COMPUTED_VALUE"""),"tr_alrm_door_open")</f>
        <v>tr_alrm_door_open</v>
      </c>
      <c r="D16" s="1" t="str">
        <f t="array" ref="D16">IFERROR(INDEX('Tag Library'!S:S, MATCH(C16, 'Tag Library'!P:P, 0)),"")</f>
        <v/>
      </c>
      <c r="F16" s="1" t="str">
        <f ca="1">IFERROR(__xludf.DUMMYFUNCTION("IFERROR(REGEXEXTRACT('Tag Library'!W27, ""\\(.*)""), 'Tag Library'!W27)"),"et_total_previous_day")</f>
        <v>et_total_previous_day</v>
      </c>
      <c r="G16" s="1" t="str">
        <f ca="1">IFERROR(__xludf.DUMMYFUNCTION("""COMPUTED_VALUE"""),"tr_CER_Calculated")</f>
        <v>tr_CER_Calculated</v>
      </c>
      <c r="H16" s="1" t="str">
        <f ca="1">IFERROR(__xludf.DUMMYFUNCTION("""COMPUTED_VALUE"""),"tr_09\dl_total_day")</f>
        <v>tr_09\dl_total_day</v>
      </c>
      <c r="I16" s="1">
        <f t="array" aca="1" ref="I16" ca="1">IFERROR(INDEX('Tag Library'!Z:Z, MATCH(H16, 'Tag Library'!W:W, 0)),"")</f>
        <v>26</v>
      </c>
      <c r="K16" s="1" t="str">
        <f ca="1">IFERROR(__xludf.DUMMYFUNCTION("IFERROR(REGEXEXTRACT('Tag Library'!AD27, ""\\(.*)""), 'Tag Library'!AD27)"),"tr_dump_vlv")</f>
        <v>tr_dump_vlv</v>
      </c>
      <c r="L16" s="1" t="str">
        <f ca="1">IFERROR(__xludf.DUMMYFUNCTION("""COMPUTED_VALUE"""),"humid_exh_temp")</f>
        <v>humid_exh_temp</v>
      </c>
      <c r="N16" s="1" t="str">
        <f t="array" ref="N16">IFERROR(INDEX('Tag Library'!AG:AG, MATCH(M16, 'Tag Library'!AD:AD, 0)),"")</f>
        <v/>
      </c>
    </row>
    <row r="17" spans="1:14" ht="12.75" x14ac:dyDescent="0.2">
      <c r="A17" s="1" t="str">
        <f ca="1">IFERROR(__xludf.DUMMYFUNCTION("IFERROR(REGEXEXTRACT('Tag Library'!P28, ""\\(.*)""), 'Tag Library'!P28)"),"tr_rh")</f>
        <v>tr_rh</v>
      </c>
      <c r="B17" s="1" t="str">
        <f ca="1">IFERROR(__xludf.DUMMYFUNCTION("""COMPUTED_VALUE"""),"co2inj_mfc_2_mv")</f>
        <v>co2inj_mfc_2_mv</v>
      </c>
      <c r="D17" s="1" t="str">
        <f t="array" ref="D17">IFERROR(INDEX('Tag Library'!S:S, MATCH(C17, 'Tag Library'!P:P, 0)),"")</f>
        <v/>
      </c>
      <c r="F17" s="1" t="str">
        <f ca="1">IFERROR(__xludf.DUMMYFUNCTION("IFERROR(REGEXEXTRACT('Tag Library'!W28, ""\\(.*)""), 'Tag Library'!W28)"),"dl_total_day")</f>
        <v>dl_total_day</v>
      </c>
      <c r="G17" s="1" t="str">
        <f ca="1">IFERROR(__xludf.DUMMYFUNCTION("""COMPUTED_VALUE"""),"tr_CER_start_PLC_minute")</f>
        <v>tr_CER_start_PLC_minute</v>
      </c>
      <c r="H17" s="1" t="str">
        <f ca="1">IFERROR(__xludf.DUMMYFUNCTION("""COMPUTED_VALUE"""),"tr_09\dl_total_previous_day")</f>
        <v>tr_09\dl_total_previous_day</v>
      </c>
      <c r="I17" s="1">
        <f t="array" aca="1" ref="I17" ca="1">IFERROR(INDEX('Tag Library'!Z:Z, MATCH(H17, 'Tag Library'!W:W, 0)),"")</f>
        <v>27</v>
      </c>
      <c r="K17" s="1" t="str">
        <f ca="1">IFERROR(__xludf.DUMMYFUNCTION("IFERROR(REGEXEXTRACT('Tag Library'!AD28, ""\\(.*)""), 'Tag Library'!AD28)"),"tr_humid_on_off")</f>
        <v>tr_humid_on_off</v>
      </c>
      <c r="L17" s="1" t="str">
        <f ca="1">IFERROR(__xludf.DUMMYFUNCTION("""COMPUTED_VALUE"""),"160_tag")</f>
        <v>160_tag</v>
      </c>
      <c r="N17" s="1" t="str">
        <f t="array" ref="N17">IFERROR(INDEX('Tag Library'!AG:AG, MATCH(M17, 'Tag Library'!AD:AD, 0)),"")</f>
        <v/>
      </c>
    </row>
    <row r="18" spans="1:14" ht="12.75" x14ac:dyDescent="0.2">
      <c r="A18" s="1" t="str">
        <f ca="1">IFERROR(__xludf.DUMMYFUNCTION("IFERROR(REGEXEXTRACT('Tag Library'!P29, ""\\(.*)""), 'Tag Library'!P29)"),"tr_alrm_door_open")</f>
        <v>tr_alrm_door_open</v>
      </c>
      <c r="B18" s="1" t="str">
        <f ca="1">IFERROR(__xludf.DUMMYFUNCTION("""COMPUTED_VALUE"""),"co2inj_mfc_mv")</f>
        <v>co2inj_mfc_mv</v>
      </c>
      <c r="D18" s="1" t="str">
        <f t="array" ref="D18">IFERROR(INDEX('Tag Library'!S:S, MATCH(C18, 'Tag Library'!P:P, 0)),"")</f>
        <v/>
      </c>
      <c r="F18" s="1" t="str">
        <f ca="1">IFERROR(__xludf.DUMMYFUNCTION("IFERROR(REGEXEXTRACT('Tag Library'!W29, ""\\(.*)""), 'Tag Library'!W29)"),"dl_total_previous_day")</f>
        <v>dl_total_previous_day</v>
      </c>
      <c r="G18" s="1" t="str">
        <f ca="1">IFERROR(__xludf.DUMMYFUNCTION("""COMPUTED_VALUE"""),"tr_CER_start_PLC_second")</f>
        <v>tr_CER_start_PLC_second</v>
      </c>
      <c r="H18" s="1" t="str">
        <f ca="1">IFERROR(__xludf.DUMMYFUNCTION("""COMPUTED_VALUE"""),"tr_10\dl_total_day")</f>
        <v>tr_10\dl_total_day</v>
      </c>
      <c r="I18" s="1">
        <f t="array" aca="1" ref="I18" ca="1">IFERROR(INDEX('Tag Library'!Z:Z, MATCH(H18, 'Tag Library'!W:W, 0)),"")</f>
        <v>30</v>
      </c>
      <c r="K18" s="1" t="str">
        <f ca="1">IFERROR(__xludf.DUMMYFUNCTION("IFERROR(REGEXEXTRACT('Tag Library'!AD29, ""\\(.*)""), 'Tag Library'!AD29)"),"cwc_return_temp")</f>
        <v>cwc_return_temp</v>
      </c>
      <c r="L18" s="1" t="str">
        <f ca="1">IFERROR(__xludf.DUMMYFUNCTION("""COMPUTED_VALUE"""),"75_tag")</f>
        <v>75_tag</v>
      </c>
      <c r="N18" s="1" t="str">
        <f t="array" ref="N18">IFERROR(INDEX('Tag Library'!AG:AG, MATCH(M18, 'Tag Library'!AD:AD, 0)),"")</f>
        <v/>
      </c>
    </row>
    <row r="19" spans="1:14" ht="12.75" x14ac:dyDescent="0.2">
      <c r="A19" s="1" t="str">
        <f ca="1">IFERROR(__xludf.DUMMYFUNCTION("IFERROR(REGEXEXTRACT('Tag Library'!P30, ""\\(.*)""), 'Tag Library'!P30)"),"co2inj_mfc_2_mv")</f>
        <v>co2inj_mfc_2_mv</v>
      </c>
      <c r="B19" s="1" t="str">
        <f ca="1">IFERROR(__xludf.DUMMYFUNCTION("""COMPUTED_VALUE"""),"cwc_ctl_mv")</f>
        <v>cwc_ctl_mv</v>
      </c>
      <c r="D19" s="1" t="str">
        <f t="array" ref="D19">IFERROR(INDEX('Tag Library'!S:S, MATCH(C19, 'Tag Library'!P:P, 0)),"")</f>
        <v/>
      </c>
      <c r="F19" s="1" t="str">
        <f ca="1">IFERROR(__xludf.DUMMYFUNCTION("IFERROR(REGEXEXTRACT('Tag Library'!W30, ""\\(.*)""), 'Tag Library'!W30)"),"et_total_day")</f>
        <v>et_total_day</v>
      </c>
      <c r="G19" s="1" t="str">
        <f ca="1">IFERROR(__xludf.DUMMYFUNCTION("""COMPUTED_VALUE"""),"tr_aboveground_CER_rate")</f>
        <v>tr_aboveground_CER_rate</v>
      </c>
      <c r="H19" s="1" t="str">
        <f ca="1">IFERROR(__xludf.DUMMYFUNCTION("""COMPUTED_VALUE"""),"tr_10\dl_total_previous_day")</f>
        <v>tr_10\dl_total_previous_day</v>
      </c>
      <c r="I19" s="1">
        <f t="array" aca="1" ref="I19" ca="1">IFERROR(INDEX('Tag Library'!Z:Z, MATCH(H19, 'Tag Library'!W:W, 0)),"")</f>
        <v>31</v>
      </c>
      <c r="K19" s="1" t="str">
        <f ca="1">IFERROR(__xludf.DUMMYFUNCTION("IFERROR(REGEXEXTRACT('Tag Library'!AD30, ""\\(.*)""), 'Tag Library'!AD30)"),"cwc_supply_temp")</f>
        <v>cwc_supply_temp</v>
      </c>
      <c r="L19" s="1" t="str">
        <f ca="1">IFERROR(__xludf.DUMMYFUNCTION("""COMPUTED_VALUE"""),"ahu_fan_mv")</f>
        <v>ahu_fan_mv</v>
      </c>
      <c r="N19" s="1" t="str">
        <f t="array" ref="N19">IFERROR(INDEX('Tag Library'!AG:AG, MATCH(M19, 'Tag Library'!AD:AD, 0)),"")</f>
        <v/>
      </c>
    </row>
    <row r="20" spans="1:14" ht="12.75" x14ac:dyDescent="0.2">
      <c r="A20" s="1" t="str">
        <f ca="1">IFERROR(__xludf.DUMMYFUNCTION("IFERROR(REGEXEXTRACT('Tag Library'!P31, ""\\(.*)""), 'Tag Library'!P31)"),"co2inj_mfc_mv")</f>
        <v>co2inj_mfc_mv</v>
      </c>
      <c r="B20" s="1" t="str">
        <f ca="1">IFERROR(__xludf.DUMMYFUNCTION("""COMPUTED_VALUE"""),"resist_htr_mv")</f>
        <v>resist_htr_mv</v>
      </c>
      <c r="D20" s="1" t="str">
        <f t="array" ref="D20">IFERROR(INDEX('Tag Library'!S:S, MATCH(C20, 'Tag Library'!P:P, 0)),"")</f>
        <v/>
      </c>
      <c r="F20" s="1" t="str">
        <f ca="1">IFERROR(__xludf.DUMMYFUNCTION("IFERROR(REGEXEXTRACT('Tag Library'!W31, ""\\(.*)""), 'Tag Library'!W31)"),"et_total_previous_day")</f>
        <v>et_total_previous_day</v>
      </c>
      <c r="G20" s="1" t="str">
        <f ca="1">IFERROR(__xludf.DUMMYFUNCTION("""COMPUTED_VALUE"""),"tr_CER_calc_leak_rate")</f>
        <v>tr_CER_calc_leak_rate</v>
      </c>
      <c r="H20" s="1" t="str">
        <f ca="1">IFERROR(__xludf.DUMMYFUNCTION("""COMPUTED_VALUE"""),"tr_11\dl_total_day")</f>
        <v>tr_11\dl_total_day</v>
      </c>
      <c r="I20" s="1">
        <f t="array" aca="1" ref="I20" ca="1">IFERROR(INDEX('Tag Library'!Z:Z, MATCH(H20, 'Tag Library'!W:W, 0)),"")</f>
        <v>34</v>
      </c>
      <c r="K20" s="1" t="str">
        <f ca="1">IFERROR(__xludf.DUMMYFUNCTION("IFERROR(REGEXEXTRACT('Tag Library'!AD31, ""\\(.*)""), 'Tag Library'!AD31)"),"resist_htr_tmp")</f>
        <v>resist_htr_tmp</v>
      </c>
      <c r="L20" s="1" t="str">
        <f ca="1">IFERROR(__xludf.DUMMYFUNCTION("""COMPUTED_VALUE"""),"250_tag")</f>
        <v>250_tag</v>
      </c>
      <c r="N20" s="1" t="str">
        <f t="array" ref="N20">IFERROR(INDEX('Tag Library'!AG:AG, MATCH(M20, 'Tag Library'!AD:AD, 0)),"")</f>
        <v/>
      </c>
    </row>
    <row r="21" spans="1:14" ht="12.75" x14ac:dyDescent="0.2">
      <c r="A21" s="1" t="str">
        <f ca="1">IFERROR(__xludf.DUMMYFUNCTION("IFERROR(REGEXEXTRACT('Tag Library'!P32, ""\\(.*)""), 'Tag Library'!P32)"),"cwc_ctl_mv")</f>
        <v>cwc_ctl_mv</v>
      </c>
      <c r="B21" s="1" t="str">
        <f ca="1">IFERROR(__xludf.DUMMYFUNCTION("""COMPUTED_VALUE"""),"tr_dump_vlv")</f>
        <v>tr_dump_vlv</v>
      </c>
      <c r="D21" s="1" t="str">
        <f t="array" ref="D21">IFERROR(INDEX('Tag Library'!S:S, MATCH(C21, 'Tag Library'!P:P, 0)),"")</f>
        <v/>
      </c>
      <c r="F21" s="1" t="str">
        <f ca="1">IFERROR(__xludf.DUMMYFUNCTION("IFERROR(REGEXEXTRACT('Tag Library'!W32, ""\\(.*)""), 'Tag Library'!W32)"),"dl_total_day")</f>
        <v>dl_total_day</v>
      </c>
      <c r="G21" s="1" t="str">
        <f ca="1">IFERROR(__xludf.DUMMYFUNCTION("""COMPUTED_VALUE"""),"chiller_request_on_c1")</f>
        <v>chiller_request_on_c1</v>
      </c>
      <c r="H21" s="1" t="str">
        <f ca="1">IFERROR(__xludf.DUMMYFUNCTION("""COMPUTED_VALUE"""),"tr_11\dl_total_previous_day")</f>
        <v>tr_11\dl_total_previous_day</v>
      </c>
      <c r="I21" s="1">
        <f t="array" aca="1" ref="I21" ca="1">IFERROR(INDEX('Tag Library'!Z:Z, MATCH(H21, 'Tag Library'!W:W, 0)),"")</f>
        <v>35</v>
      </c>
      <c r="K21" s="1" t="str">
        <f ca="1">IFERROR(__xludf.DUMMYFUNCTION("IFERROR(REGEXEXTRACT('Tag Library'!AD32, ""\\(.*)""), 'Tag Library'!AD32)"),"co2inj_mfc_2_mv")</f>
        <v>co2inj_mfc_2_mv</v>
      </c>
      <c r="L21" s="1" t="str">
        <f ca="1">IFERROR(__xludf.DUMMYFUNCTION("""COMPUTED_VALUE"""),"chiller_temp")</f>
        <v>chiller_temp</v>
      </c>
      <c r="N21" s="1" t="str">
        <f t="array" ref="N21">IFERROR(INDEX('Tag Library'!AG:AG, MATCH(M21, 'Tag Library'!AD:AD, 0)),"")</f>
        <v/>
      </c>
    </row>
    <row r="22" spans="1:14" ht="12.75" x14ac:dyDescent="0.2">
      <c r="A22" s="1" t="str">
        <f ca="1">IFERROR(__xludf.DUMMYFUNCTION("IFERROR(REGEXEXTRACT('Tag Library'!P33, ""\\(.*)""), 'Tag Library'!P33)"),"resist_htr_mv")</f>
        <v>resist_htr_mv</v>
      </c>
      <c r="B22" s="1" t="str">
        <f ca="1">IFERROR(__xludf.DUMMYFUNCTION("""COMPUTED_VALUE"""),"tr_humid_on_off")</f>
        <v>tr_humid_on_off</v>
      </c>
      <c r="D22" s="1" t="str">
        <f t="array" ref="D22">IFERROR(INDEX('Tag Library'!S:S, MATCH(C22, 'Tag Library'!P:P, 0)),"")</f>
        <v/>
      </c>
      <c r="F22" s="1" t="str">
        <f ca="1">IFERROR(__xludf.DUMMYFUNCTION("IFERROR(REGEXEXTRACT('Tag Library'!W33, ""\\(.*)""), 'Tag Library'!W33)"),"dl_total_previous_day")</f>
        <v>dl_total_previous_day</v>
      </c>
      <c r="G22" s="1" t="str">
        <f ca="1">IFERROR(__xludf.DUMMYFUNCTION("""COMPUTED_VALUE"""),"chiller_request_on_c2")</f>
        <v>chiller_request_on_c2</v>
      </c>
      <c r="H22" s="1" t="str">
        <f ca="1">IFERROR(__xludf.DUMMYFUNCTION("""COMPUTED_VALUE"""),"tr_12\dl_total_day")</f>
        <v>tr_12\dl_total_day</v>
      </c>
      <c r="I22" s="1">
        <f t="array" aca="1" ref="I22" ca="1">IFERROR(INDEX('Tag Library'!Z:Z, MATCH(H22, 'Tag Library'!W:W, 0)),"")</f>
        <v>38</v>
      </c>
      <c r="K22" s="1" t="str">
        <f ca="1">IFERROR(__xludf.DUMMYFUNCTION("IFERROR(REGEXEXTRACT('Tag Library'!AD33, ""\\(.*)""), 'Tag Library'!AD33)"),"co2inj_mfc_mv")</f>
        <v>co2inj_mfc_mv</v>
      </c>
      <c r="L22" s="1" t="str">
        <f ca="1">IFERROR(__xludf.DUMMYFUNCTION("""COMPUTED_VALUE"""),"ht_temp_irrig")</f>
        <v>ht_temp_irrig</v>
      </c>
      <c r="N22" s="1" t="str">
        <f t="array" ref="N22">IFERROR(INDEX('Tag Library'!AG:AG, MATCH(M22, 'Tag Library'!AD:AD, 0)),"")</f>
        <v/>
      </c>
    </row>
    <row r="23" spans="1:14" ht="12.75" x14ac:dyDescent="0.2">
      <c r="A23" s="1" t="str">
        <f ca="1">IFERROR(__xludf.DUMMYFUNCTION("IFERROR(REGEXEXTRACT('Tag Library'!P34, ""\\(.*)""), 'Tag Library'!P34)"),"tr_dump_vlv")</f>
        <v>tr_dump_vlv</v>
      </c>
      <c r="B23" s="1" t="str">
        <f ca="1">IFERROR(__xludf.DUMMYFUNCTION("""COMPUTED_VALUE"""),"cwc_return_temp")</f>
        <v>cwc_return_temp</v>
      </c>
      <c r="D23" s="1" t="str">
        <f t="array" ref="D23">IFERROR(INDEX('Tag Library'!S:S, MATCH(C23, 'Tag Library'!P:P, 0)),"")</f>
        <v/>
      </c>
      <c r="F23" s="1" t="str">
        <f ca="1">IFERROR(__xludf.DUMMYFUNCTION("IFERROR(REGEXEXTRACT('Tag Library'!W34, ""\\(.*)""), 'Tag Library'!W34)"),"et_total_day")</f>
        <v>et_total_day</v>
      </c>
      <c r="G23" s="1" t="str">
        <f ca="1">IFERROR(__xludf.DUMMYFUNCTION("""COMPUTED_VALUE"""),"tr_irrig_purge_mode")</f>
        <v>tr_irrig_purge_mode</v>
      </c>
      <c r="H23" s="1" t="str">
        <f ca="1">IFERROR(__xludf.DUMMYFUNCTION("""COMPUTED_VALUE"""),"tr_12\dl_total_previous_day")</f>
        <v>tr_12\dl_total_previous_day</v>
      </c>
      <c r="I23" s="1">
        <f t="array" aca="1" ref="I23" ca="1">IFERROR(INDEX('Tag Library'!Z:Z, MATCH(H23, 'Tag Library'!W:W, 0)),"")</f>
        <v>39</v>
      </c>
      <c r="K23" s="1" t="str">
        <f ca="1">IFERROR(__xludf.DUMMYFUNCTION("IFERROR(REGEXEXTRACT('Tag Library'!AD34, ""\\(.*)""), 'Tag Library'!AD34)"),"cwc_ctl_mv")</f>
        <v>cwc_ctl_mv</v>
      </c>
      <c r="L23" s="1" t="str">
        <f ca="1">IFERROR(__xludf.DUMMYFUNCTION("""COMPUTED_VALUE"""),"chiller_supply_temp")</f>
        <v>chiller_supply_temp</v>
      </c>
      <c r="N23" s="1" t="str">
        <f t="array" ref="N23">IFERROR(INDEX('Tag Library'!AG:AG, MATCH(M23, 'Tag Library'!AD:AD, 0)),"")</f>
        <v/>
      </c>
    </row>
    <row r="24" spans="1:14" ht="12.75" x14ac:dyDescent="0.2">
      <c r="A24" s="1" t="str">
        <f ca="1">IFERROR(__xludf.DUMMYFUNCTION("IFERROR(REGEXEXTRACT('Tag Library'!P35, ""\\(.*)""), 'Tag Library'!P35)"),"tr_humid_on_off")</f>
        <v>tr_humid_on_off</v>
      </c>
      <c r="B24" s="1" t="str">
        <f ca="1">IFERROR(__xludf.DUMMYFUNCTION("""COMPUTED_VALUE"""),"cwc_supply_temp")</f>
        <v>cwc_supply_temp</v>
      </c>
      <c r="D24" s="1" t="str">
        <f t="array" ref="D24">IFERROR(INDEX('Tag Library'!S:S, MATCH(C24, 'Tag Library'!P:P, 0)),"")</f>
        <v/>
      </c>
      <c r="F24" s="1" t="str">
        <f ca="1">IFERROR(__xludf.DUMMYFUNCTION("IFERROR(REGEXEXTRACT('Tag Library'!W35, ""\\(.*)""), 'Tag Library'!W35)"),"et_total_previous_day")</f>
        <v>et_total_previous_day</v>
      </c>
      <c r="G24" s="1" t="str">
        <f ca="1">IFERROR(__xludf.DUMMYFUNCTION("""COMPUTED_VALUE"""),"sel_thermistor")</f>
        <v>sel_thermistor</v>
      </c>
      <c r="H24" s="1" t="str">
        <f ca="1">IFERROR(__xludf.DUMMYFUNCTION("""COMPUTED_VALUE"""),"tr_13\dl_total_day")</f>
        <v>tr_13\dl_total_day</v>
      </c>
      <c r="I24" s="1">
        <f t="array" aca="1" ref="I24" ca="1">IFERROR(INDEX('Tag Library'!Z:Z, MATCH(H24, 'Tag Library'!W:W, 0)),"")</f>
        <v>42</v>
      </c>
      <c r="K24" s="1" t="str">
        <f ca="1">IFERROR(__xludf.DUMMYFUNCTION("IFERROR(REGEXEXTRACT('Tag Library'!AD35, ""\\(.*)""), 'Tag Library'!AD35)"),"resist_htr_mv")</f>
        <v>resist_htr_mv</v>
      </c>
      <c r="L24" s="1" t="str">
        <f ca="1">IFERROR(__xludf.DUMMYFUNCTION("""COMPUTED_VALUE"""),"ztest_irrig_temp")</f>
        <v>ztest_irrig_temp</v>
      </c>
      <c r="N24" s="1" t="str">
        <f t="array" ref="N24">IFERROR(INDEX('Tag Library'!AG:AG, MATCH(M24, 'Tag Library'!AD:AD, 0)),"")</f>
        <v/>
      </c>
    </row>
    <row r="25" spans="1:14" ht="12.75" x14ac:dyDescent="0.2">
      <c r="A25" s="1" t="str">
        <f ca="1">IFERROR(__xludf.DUMMYFUNCTION("IFERROR(REGEXEXTRACT('Tag Library'!P36, ""\\(.*)""), 'Tag Library'!P36)"),"cwc_return_temp")</f>
        <v>cwc_return_temp</v>
      </c>
      <c r="B25" s="1" t="str">
        <f ca="1">IFERROR(__xludf.DUMMYFUNCTION("""COMPUTED_VALUE"""),"resist_htr_tmp")</f>
        <v>resist_htr_tmp</v>
      </c>
      <c r="D25" s="1" t="str">
        <f t="array" ref="D25">IFERROR(INDEX('Tag Library'!S:S, MATCH(C25, 'Tag Library'!P:P, 0)),"")</f>
        <v/>
      </c>
      <c r="F25" s="1" t="str">
        <f ca="1">IFERROR(__xludf.DUMMYFUNCTION("IFERROR(REGEXEXTRACT('Tag Library'!W36, ""\\(.*)""), 'Tag Library'!W36)"),"dl_total_day")</f>
        <v>dl_total_day</v>
      </c>
      <c r="G25" s="1" t="str">
        <f ca="1">IFERROR(__xludf.DUMMYFUNCTION("""COMPUTED_VALUE"""),"tr_dl_tip_bucket_calib")</f>
        <v>tr_dl_tip_bucket_calib</v>
      </c>
      <c r="H25" s="1" t="str">
        <f ca="1">IFERROR(__xludf.DUMMYFUNCTION("""COMPUTED_VALUE"""),"tr_13\dl_total_previous_day")</f>
        <v>tr_13\dl_total_previous_day</v>
      </c>
      <c r="I25" s="1">
        <f t="array" aca="1" ref="I25" ca="1">IFERROR(INDEX('Tag Library'!Z:Z, MATCH(H25, 'Tag Library'!W:W, 0)),"")</f>
        <v>43</v>
      </c>
      <c r="K25" s="1" t="str">
        <f ca="1">IFERROR(__xludf.DUMMYFUNCTION("IFERROR(REGEXEXTRACT('Tag Library'!AD36, ""\\(.*)""), 'Tag Library'!AD36)"),"tr_dump_vlv")</f>
        <v>tr_dump_vlv</v>
      </c>
      <c r="L25" s="1" t="str">
        <f ca="1">IFERROR(__xludf.DUMMYFUNCTION("""COMPUTED_VALUE"""),"ctl_enc_temp")</f>
        <v>ctl_enc_temp</v>
      </c>
      <c r="N25" s="1" t="str">
        <f t="array" ref="N25">IFERROR(INDEX('Tag Library'!AG:AG, MATCH(M25, 'Tag Library'!AD:AD, 0)),"")</f>
        <v/>
      </c>
    </row>
    <row r="26" spans="1:14" ht="12.75" x14ac:dyDescent="0.2">
      <c r="A26" s="1" t="str">
        <f ca="1">IFERROR(__xludf.DUMMYFUNCTION("IFERROR(REGEXEXTRACT('Tag Library'!P37, ""\\(.*)""), 'Tag Library'!P37)"),"cwc_supply_temp")</f>
        <v>cwc_supply_temp</v>
      </c>
      <c r="B26" s="1" t="str">
        <f ca="1">IFERROR(__xludf.DUMMYFUNCTION("""COMPUTED_VALUE"""),"tr_dev_CO2")</f>
        <v>tr_dev_CO2</v>
      </c>
      <c r="D26" s="1" t="str">
        <f t="array" ref="D26">IFERROR(INDEX('Tag Library'!S:S, MATCH(C26, 'Tag Library'!P:P, 0)),"")</f>
        <v/>
      </c>
      <c r="F26" s="1" t="str">
        <f ca="1">IFERROR(__xludf.DUMMYFUNCTION("IFERROR(REGEXEXTRACT('Tag Library'!W37, ""\\(.*)""), 'Tag Library'!W37)"),"dl_total_previous_day")</f>
        <v>dl_total_previous_day</v>
      </c>
      <c r="G26" s="1" t="str">
        <f ca="1">IFERROR(__xludf.DUMMYFUNCTION("""COMPUTED_VALUE"""),"tr_et_tip_bucket_calib")</f>
        <v>tr_et_tip_bucket_calib</v>
      </c>
      <c r="H26" s="1" t="str">
        <f ca="1">IFERROR(__xludf.DUMMYFUNCTION("""COMPUTED_VALUE"""),"tr_14\dl_total_day")</f>
        <v>tr_14\dl_total_day</v>
      </c>
      <c r="I26" s="1">
        <f t="array" aca="1" ref="I26" ca="1">IFERROR(INDEX('Tag Library'!Z:Z, MATCH(H26, 'Tag Library'!W:W, 0)),"")</f>
        <v>46</v>
      </c>
      <c r="K26" s="1" t="str">
        <f ca="1">IFERROR(__xludf.DUMMYFUNCTION("IFERROR(REGEXEXTRACT('Tag Library'!AD37, ""\\(.*)""), 'Tag Library'!AD37)"),"tr_humid_on_off")</f>
        <v>tr_humid_on_off</v>
      </c>
      <c r="L26" s="1" t="str">
        <f ca="1">IFERROR(__xludf.DUMMYFUNCTION("""COMPUTED_VALUE"""),"tr_rain_daily_mL")</f>
        <v>tr_rain_daily_mL</v>
      </c>
      <c r="N26" s="1" t="str">
        <f t="array" ref="N26">IFERROR(INDEX('Tag Library'!AG:AG, MATCH(M26, 'Tag Library'!AD:AD, 0)),"")</f>
        <v/>
      </c>
    </row>
    <row r="27" spans="1:14" ht="12.75" x14ac:dyDescent="0.2">
      <c r="A27" s="1" t="str">
        <f ca="1">IFERROR(__xludf.DUMMYFUNCTION("IFERROR(REGEXEXTRACT('Tag Library'!P38, ""\\(.*)""), 'Tag Library'!P38)"),"resist_htr_tmp")</f>
        <v>resist_htr_tmp</v>
      </c>
      <c r="B27" s="1" t="str">
        <f ca="1">IFERROR(__xludf.DUMMYFUNCTION("""COMPUTED_VALUE"""),"tr_dev_dewpoint")</f>
        <v>tr_dev_dewpoint</v>
      </c>
      <c r="D27" s="1" t="str">
        <f t="array" ref="D27">IFERROR(INDEX('Tag Library'!S:S, MATCH(C27, 'Tag Library'!P:P, 0)),"")</f>
        <v/>
      </c>
      <c r="F27" s="1" t="str">
        <f ca="1">IFERROR(__xludf.DUMMYFUNCTION("IFERROR(REGEXEXTRACT('Tag Library'!W38, ""\\(.*)""), 'Tag Library'!W38)"),"et_total_day")</f>
        <v>et_total_day</v>
      </c>
      <c r="G27" s="1" t="str">
        <f ca="1">IFERROR(__xludf.DUMMYFUNCTION("""COMPUTED_VALUE"""),"tr_irrig_pump_rate")</f>
        <v>tr_irrig_pump_rate</v>
      </c>
      <c r="H27" s="1" t="str">
        <f ca="1">IFERROR(__xludf.DUMMYFUNCTION("""COMPUTED_VALUE"""),"tr_14\dl_total_previous_day")</f>
        <v>tr_14\dl_total_previous_day</v>
      </c>
      <c r="I27" s="1">
        <f t="array" aca="1" ref="I27" ca="1">IFERROR(INDEX('Tag Library'!Z:Z, MATCH(H27, 'Tag Library'!W:W, 0)),"")</f>
        <v>47</v>
      </c>
      <c r="K27" s="1" t="str">
        <f ca="1">IFERROR(__xludf.DUMMYFUNCTION("IFERROR(REGEXEXTRACT('Tag Library'!AD38, ""\\(.*)""), 'Tag Library'!AD38)"),"cwc_return_temp")</f>
        <v>cwc_return_temp</v>
      </c>
      <c r="L27" s="1" t="str">
        <f ca="1">IFERROR(__xludf.DUMMYFUNCTION("""COMPUTED_VALUE"""),"tr_rain_event_mL")</f>
        <v>tr_rain_event_mL</v>
      </c>
      <c r="N27" s="1" t="str">
        <f t="array" ref="N27">IFERROR(INDEX('Tag Library'!AG:AG, MATCH(M27, 'Tag Library'!AD:AD, 0)),"")</f>
        <v/>
      </c>
    </row>
    <row r="28" spans="1:14" ht="12.75" x14ac:dyDescent="0.2">
      <c r="A28" s="1" t="str">
        <f ca="1">IFERROR(__xludf.DUMMYFUNCTION("IFERROR(REGEXEXTRACT('Tag Library'!P39, ""\\(.*)""), 'Tag Library'!P39)"),"tr_air_temp_sp")</f>
        <v>tr_air_temp_sp</v>
      </c>
      <c r="B28" s="1" t="str">
        <f ca="1">IFERROR(__xludf.DUMMYFUNCTION("""COMPUTED_VALUE"""),"tr_dev_PAR")</f>
        <v>tr_dev_PAR</v>
      </c>
      <c r="D28" s="1" t="str">
        <f t="array" ref="D28">IFERROR(INDEX('Tag Library'!S:S, MATCH(C28, 'Tag Library'!P:P, 0)),"")</f>
        <v/>
      </c>
      <c r="F28" s="1" t="str">
        <f ca="1">IFERROR(__xludf.DUMMYFUNCTION("IFERROR(REGEXEXTRACT('Tag Library'!W39, ""\\(.*)""), 'Tag Library'!W39)"),"et_total_previous_day")</f>
        <v>et_total_previous_day</v>
      </c>
      <c r="G28" s="1" t="str">
        <f ca="1">IFERROR(__xludf.DUMMYFUNCTION("""COMPUTED_VALUE"""),"sel_tip_bucket_cal")</f>
        <v>sel_tip_bucket_cal</v>
      </c>
      <c r="H28" s="1" t="str">
        <f ca="1">IFERROR(__xludf.DUMMYFUNCTION("""COMPUTED_VALUE"""),"tr_02\tr_CER_end_bp")</f>
        <v>tr_02\tr_CER_end_bp</v>
      </c>
      <c r="I28" s="1">
        <f t="array" aca="1" ref="I28" ca="1">IFERROR(INDEX('Tag Library'!Z:Z, MATCH(H28, 'Tag Library'!W:W, 0)),"")</f>
        <v>50</v>
      </c>
      <c r="K28" s="1" t="str">
        <f ca="1">IFERROR(__xludf.DUMMYFUNCTION("IFERROR(REGEXEXTRACT('Tag Library'!AD39, ""\\(.*)""), 'Tag Library'!AD39)"),"cwc_supply_temp")</f>
        <v>cwc_supply_temp</v>
      </c>
      <c r="L28" s="1" t="str">
        <f ca="1">IFERROR(__xludf.DUMMYFUNCTION("""COMPUTED_VALUE"""),"tr_tc_diff")</f>
        <v>tr_tc_diff</v>
      </c>
      <c r="N28" s="1" t="str">
        <f t="array" ref="N28">IFERROR(INDEX('Tag Library'!AG:AG, MATCH(M28, 'Tag Library'!AD:AD, 0)),"")</f>
        <v/>
      </c>
    </row>
    <row r="29" spans="1:14" ht="12.75" x14ac:dyDescent="0.2">
      <c r="A29" s="1" t="str">
        <f ca="1">IFERROR(__xludf.DUMMYFUNCTION("IFERROR(REGEXEXTRACT('Tag Library'!P40, ""\\(.*)""), 'Tag Library'!P40)"),"tr_co2_sp_umol")</f>
        <v>tr_co2_sp_umol</v>
      </c>
      <c r="B29" s="1" t="str">
        <f ca="1">IFERROR(__xludf.DUMMYFUNCTION("""COMPUTED_VALUE"""),"tr_dev_RH")</f>
        <v>tr_dev_RH</v>
      </c>
      <c r="D29" s="1" t="str">
        <f t="array" ref="D29">IFERROR(INDEX('Tag Library'!S:S, MATCH(C29, 'Tag Library'!P:P, 0)),"")</f>
        <v/>
      </c>
      <c r="F29" s="1" t="str">
        <f ca="1">IFERROR(__xludf.DUMMYFUNCTION("IFERROR(REGEXEXTRACT('Tag Library'!W40, ""\\(.*)""), 'Tag Library'!W40)"),"dl_total_day")</f>
        <v>dl_total_day</v>
      </c>
      <c r="G29" s="1" t="str">
        <f ca="1">IFERROR(__xludf.DUMMYFUNCTION("""COMPUTED_VALUE"""),"tr_irrig_time_per_bucket")</f>
        <v>tr_irrig_time_per_bucket</v>
      </c>
      <c r="H29" s="1" t="str">
        <f ca="1">IFERROR(__xludf.DUMMYFUNCTION("""COMPUTED_VALUE"""),"tr_02\tr_CER_end_CO2")</f>
        <v>tr_02\tr_CER_end_CO2</v>
      </c>
      <c r="I29" s="1">
        <f t="array" aca="1" ref="I29" ca="1">IFERROR(INDEX('Tag Library'!Z:Z, MATCH(H29, 'Tag Library'!W:W, 0)),"")</f>
        <v>51</v>
      </c>
      <c r="K29" s="1" t="str">
        <f ca="1">IFERROR(__xludf.DUMMYFUNCTION("IFERROR(REGEXEXTRACT('Tag Library'!AD40, ""\\(.*)""), 'Tag Library'!AD40)"),"resist_htr_tmp")</f>
        <v>resist_htr_tmp</v>
      </c>
      <c r="L29" s="1" t="str">
        <f ca="1">IFERROR(__xludf.DUMMYFUNCTION("""COMPUTED_VALUE"""),"tc_epa_diff")</f>
        <v>tc_epa_diff</v>
      </c>
      <c r="N29" s="1" t="str">
        <f t="array" ref="N29">IFERROR(INDEX('Tag Library'!AG:AG, MATCH(M29, 'Tag Library'!AD:AD, 0)),"")</f>
        <v/>
      </c>
    </row>
    <row r="30" spans="1:14" ht="12.75" x14ac:dyDescent="0.2">
      <c r="A30" s="1" t="str">
        <f ca="1">IFERROR(__xludf.DUMMYFUNCTION("IFERROR(REGEXEXTRACT('Tag Library'!P41, ""\\(.*)""), 'Tag Library'!P41)"),"tr_co2_umol")</f>
        <v>tr_co2_umol</v>
      </c>
      <c r="B30" s="1" t="str">
        <f ca="1">IFERROR(__xludf.DUMMYFUNCTION("""COMPUTED_VALUE"""),"tr_dev_temp")</f>
        <v>tr_dev_temp</v>
      </c>
      <c r="D30" s="1" t="str">
        <f t="array" ref="D30">IFERROR(INDEX('Tag Library'!S:S, MATCH(C30, 'Tag Library'!P:P, 0)),"")</f>
        <v/>
      </c>
      <c r="F30" s="1" t="str">
        <f ca="1">IFERROR(__xludf.DUMMYFUNCTION("IFERROR(REGEXEXTRACT('Tag Library'!W41, ""\\(.*)""), 'Tag Library'!W41)"),"dl_total_previous_day")</f>
        <v>dl_total_previous_day</v>
      </c>
      <c r="G30" s="1" t="str">
        <f ca="1">IFERROR(__xludf.DUMMYFUNCTION("""COMPUTED_VALUE"""),"rth_cal_num")</f>
        <v>rth_cal_num</v>
      </c>
      <c r="H30" s="1" t="str">
        <f ca="1">IFERROR(__xludf.DUMMYFUNCTION("""COMPUTED_VALUE"""),"tr_02\tr_CER_end_dp")</f>
        <v>tr_02\tr_CER_end_dp</v>
      </c>
      <c r="I30" s="1">
        <f t="array" aca="1" ref="I30" ca="1">IFERROR(INDEX('Tag Library'!Z:Z, MATCH(H30, 'Tag Library'!W:W, 0)),"")</f>
        <v>52</v>
      </c>
      <c r="K30" s="1" t="str">
        <f ca="1">IFERROR(__xludf.DUMMYFUNCTION("IFERROR(REGEXEXTRACT('Tag Library'!AD41, ""\\(.*)""), 'Tag Library'!AD41)"),"co2inj_mfc_2_mv")</f>
        <v>co2inj_mfc_2_mv</v>
      </c>
      <c r="L30" s="1" t="str">
        <f ca="1">IFERROR(__xludf.DUMMYFUNCTION("""COMPUTED_VALUE"""),"tc_tera_diff")</f>
        <v>tc_tera_diff</v>
      </c>
      <c r="N30" s="1" t="str">
        <f t="array" ref="N30">IFERROR(INDEX('Tag Library'!AG:AG, MATCH(M30, 'Tag Library'!AD:AD, 0)),"")</f>
        <v/>
      </c>
    </row>
    <row r="31" spans="1:14" ht="12.75" x14ac:dyDescent="0.2">
      <c r="A31" s="1" t="str">
        <f ca="1">IFERROR(__xludf.DUMMYFUNCTION("IFERROR(REGEXEXTRACT('Tag Library'!P42, ""\\(.*)""), 'Tag Library'!P42)"),"tr_dew_point")</f>
        <v>tr_dew_point</v>
      </c>
      <c r="B31" s="1" t="str">
        <f ca="1">IFERROR(__xludf.DUMMYFUNCTION("""COMPUTED_VALUE"""),"realtime\epa_dp")</f>
        <v>realtime\epa_dp</v>
      </c>
      <c r="D31" s="1" t="str">
        <f t="array" ref="D31">IFERROR(INDEX('Tag Library'!S:S, MATCH(C31, 'Tag Library'!P:P, 0)),"")</f>
        <v/>
      </c>
      <c r="F31" s="1" t="str">
        <f ca="1">IFERROR(__xludf.DUMMYFUNCTION("IFERROR(REGEXEXTRACT('Tag Library'!W42, ""\\(.*)""), 'Tag Library'!W42)"),"et_total_day")</f>
        <v>et_total_day</v>
      </c>
      <c r="G31" s="1" t="str">
        <f ca="1">IFERROR(__xludf.DUMMYFUNCTION("""COMPUTED_VALUE"""),"rth_prev_day_tot")</f>
        <v>rth_prev_day_tot</v>
      </c>
      <c r="H31" s="1" t="str">
        <f ca="1">IFERROR(__xludf.DUMMYFUNCTION("""COMPUTED_VALUE"""),"tr_02\tr_CER_end_temp")</f>
        <v>tr_02\tr_CER_end_temp</v>
      </c>
      <c r="I31" s="1">
        <f t="array" aca="1" ref="I31" ca="1">IFERROR(INDEX('Tag Library'!Z:Z, MATCH(H31, 'Tag Library'!W:W, 0)),"")</f>
        <v>53</v>
      </c>
      <c r="K31" s="1" t="str">
        <f ca="1">IFERROR(__xludf.DUMMYFUNCTION("IFERROR(REGEXEXTRACT('Tag Library'!AD42, ""\\(.*)""), 'Tag Library'!AD42)"),"co2inj_mfc_mv")</f>
        <v>co2inj_mfc_mv</v>
      </c>
      <c r="L31" s="1" t="str">
        <f ca="1">IFERROR(__xludf.DUMMYFUNCTION("""COMPUTED_VALUE"""),"tc_tera_epa_diff")</f>
        <v>tc_tera_epa_diff</v>
      </c>
      <c r="N31" s="1" t="str">
        <f t="array" ref="N31">IFERROR(INDEX('Tag Library'!AG:AG, MATCH(M31, 'Tag Library'!AD:AD, 0)),"")</f>
        <v/>
      </c>
    </row>
    <row r="32" spans="1:14" ht="12.75" x14ac:dyDescent="0.2">
      <c r="A32" s="1" t="str">
        <f ca="1">IFERROR(__xludf.DUMMYFUNCTION("IFERROR(REGEXEXTRACT('Tag Library'!P43, ""\\(.*)""), 'Tag Library'!P43)"),"tr_dew_point_sp")</f>
        <v>tr_dew_point_sp</v>
      </c>
      <c r="B32" s="1" t="str">
        <f ca="1">IFERROR(__xludf.DUMMYFUNCTION("""COMPUTED_VALUE"""),"realtime\epa_rh")</f>
        <v>realtime\epa_rh</v>
      </c>
      <c r="D32" s="1" t="str">
        <f t="array" ref="D32">IFERROR(INDEX('Tag Library'!S:S, MATCH(C32, 'Tag Library'!P:P, 0)),"")</f>
        <v/>
      </c>
      <c r="F32" s="1" t="str">
        <f ca="1">IFERROR(__xludf.DUMMYFUNCTION("IFERROR(REGEXEXTRACT('Tag Library'!W43, ""\\(.*)""), 'Tag Library'!W43)"),"et_total_previous_day")</f>
        <v>et_total_previous_day</v>
      </c>
      <c r="G32" s="1" t="str">
        <f ca="1">IFERROR(__xludf.DUMMYFUNCTION("""COMPUTED_VALUE"""),"tr_irrig_ml_prev_day_total")</f>
        <v>tr_irrig_ml_prev_day_total</v>
      </c>
      <c r="H32" s="1" t="str">
        <f ca="1">IFERROR(__xludf.DUMMYFUNCTION("""COMPUTED_VALUE"""),"tr_02\tr_CER_start_CO2")</f>
        <v>tr_02\tr_CER_start_CO2</v>
      </c>
      <c r="I32" s="1">
        <f t="array" aca="1" ref="I32" ca="1">IFERROR(INDEX('Tag Library'!Z:Z, MATCH(H32, 'Tag Library'!W:W, 0)),"")</f>
        <v>54</v>
      </c>
      <c r="K32" s="1" t="str">
        <f ca="1">IFERROR(__xludf.DUMMYFUNCTION("IFERROR(REGEXEXTRACT('Tag Library'!AD43, ""\\(.*)""), 'Tag Library'!AD43)"),"cwc_ctl_mv")</f>
        <v>cwc_ctl_mv</v>
      </c>
      <c r="L32" s="1" t="str">
        <f ca="1">IFERROR(__xludf.DUMMYFUNCTION("""COMPUTED_VALUE"""),"tr_door_open_man_req")</f>
        <v>tr_door_open_man_req</v>
      </c>
      <c r="N32" s="1" t="str">
        <f t="array" ref="N32">IFERROR(INDEX('Tag Library'!AG:AG, MATCH(M32, 'Tag Library'!AD:AD, 0)),"")</f>
        <v/>
      </c>
    </row>
    <row r="33" spans="1:14" ht="12.75" x14ac:dyDescent="0.2">
      <c r="A33" s="1" t="str">
        <f ca="1">IFERROR(__xludf.DUMMYFUNCTION("IFERROR(REGEXEXTRACT('Tag Library'!P44, ""\\(.*)""), 'Tag Library'!P44)"),"tr_par_umol")</f>
        <v>tr_par_umol</v>
      </c>
      <c r="B33" s="1" t="str">
        <f ca="1">IFERROR(__xludf.DUMMYFUNCTION("""COMPUTED_VALUE"""),"realtime\epa_therm_1")</f>
        <v>realtime\epa_therm_1</v>
      </c>
      <c r="D33" s="1" t="str">
        <f t="array" ref="D33">IFERROR(INDEX('Tag Library'!S:S, MATCH(C33, 'Tag Library'!P:P, 0)),"")</f>
        <v/>
      </c>
      <c r="F33" s="1" t="str">
        <f ca="1">IFERROR(__xludf.DUMMYFUNCTION("IFERROR(REGEXEXTRACT('Tag Library'!W44, ""\\(.*)""), 'Tag Library'!W44)"),"dl_total_day")</f>
        <v>dl_total_day</v>
      </c>
      <c r="G33" s="1" t="str">
        <f ca="1">IFERROR(__xludf.DUMMYFUNCTION("""COMPUTED_VALUE"""),"tr_irrig_did_purge")</f>
        <v>tr_irrig_did_purge</v>
      </c>
      <c r="H33" s="1" t="str">
        <f ca="1">IFERROR(__xludf.DUMMYFUNCTION("""COMPUTED_VALUE"""),"tr_02\tr_CO2_draw_down")</f>
        <v>tr_02\tr_CO2_draw_down</v>
      </c>
      <c r="I33" s="1">
        <f t="array" aca="1" ref="I33" ca="1">IFERROR(INDEX('Tag Library'!Z:Z, MATCH(H33, 'Tag Library'!W:W, 0)),"")</f>
        <v>55</v>
      </c>
      <c r="K33" s="1" t="str">
        <f ca="1">IFERROR(__xludf.DUMMYFUNCTION("IFERROR(REGEXEXTRACT('Tag Library'!AD44, ""\\(.*)""), 'Tag Library'!AD44)"),"resist_htr_mv")</f>
        <v>resist_htr_mv</v>
      </c>
      <c r="L33" s="1" t="str">
        <f ca="1">IFERROR(__xludf.DUMMYFUNCTION("""COMPUTED_VALUE"""),"sd_24hr_irrig")</f>
        <v>sd_24hr_irrig</v>
      </c>
      <c r="N33" s="1" t="str">
        <f t="array" ref="N33">IFERROR(INDEX('Tag Library'!AG:AG, MATCH(M33, 'Tag Library'!AD:AD, 0)),"")</f>
        <v/>
      </c>
    </row>
    <row r="34" spans="1:14" ht="12.75" x14ac:dyDescent="0.2">
      <c r="A34" s="1" t="str">
        <f ca="1">IFERROR(__xludf.DUMMYFUNCTION("IFERROR(REGEXEXTRACT('Tag Library'!P45, ""\\(.*)""), 'Tag Library'!P45)"),"tr_therm_1")</f>
        <v>tr_therm_1</v>
      </c>
      <c r="B34" s="1" t="str">
        <f ca="1">IFERROR(__xludf.DUMMYFUNCTION("""COMPUTED_VALUE"""),"realtime\epa_therm_2")</f>
        <v>realtime\epa_therm_2</v>
      </c>
      <c r="D34" s="1" t="str">
        <f t="array" ref="D34">IFERROR(INDEX('Tag Library'!S:S, MATCH(C34, 'Tag Library'!P:P, 0)),"")</f>
        <v/>
      </c>
      <c r="F34" s="1" t="str">
        <f ca="1">IFERROR(__xludf.DUMMYFUNCTION("IFERROR(REGEXEXTRACT('Tag Library'!W45, ""\\(.*)""), 'Tag Library'!W45)"),"dl_total_previous_day")</f>
        <v>dl_total_previous_day</v>
      </c>
      <c r="G34" s="1" t="str">
        <f ca="1">IFERROR(__xludf.DUMMYFUNCTION("""COMPUTED_VALUE"""),"ht_temp_humid")</f>
        <v>ht_temp_humid</v>
      </c>
      <c r="H34" s="1" t="str">
        <f ca="1">IFERROR(__xludf.DUMMYFUNCTION("""COMPUTED_VALUE"""),"tr_02\tr_CO2_draw_down_time")</f>
        <v>tr_02\tr_CO2_draw_down_time</v>
      </c>
      <c r="I34" s="1">
        <f t="array" aca="1" ref="I34" ca="1">IFERROR(INDEX('Tag Library'!Z:Z, MATCH(H34, 'Tag Library'!W:W, 0)),"")</f>
        <v>56</v>
      </c>
      <c r="K34" s="1" t="str">
        <f ca="1">IFERROR(__xludf.DUMMYFUNCTION("IFERROR(REGEXEXTRACT('Tag Library'!AD45, ""\\(.*)""), 'Tag Library'!AD45)"),"tr_dump_vlv")</f>
        <v>tr_dump_vlv</v>
      </c>
      <c r="L34" s="1" t="str">
        <f ca="1">IFERROR(__xludf.DUMMYFUNCTION("""COMPUTED_VALUE"""),"sd_24hr_dl")</f>
        <v>sd_24hr_dl</v>
      </c>
      <c r="N34" s="1" t="str">
        <f t="array" ref="N34">IFERROR(INDEX('Tag Library'!AG:AG, MATCH(M34, 'Tag Library'!AD:AD, 0)),"")</f>
        <v/>
      </c>
    </row>
    <row r="35" spans="1:14" ht="12.75" x14ac:dyDescent="0.2">
      <c r="A35" s="1" t="str">
        <f ca="1">IFERROR(__xludf.DUMMYFUNCTION("IFERROR(REGEXEXTRACT('Tag Library'!P46, ""\\(.*)""), 'Tag Library'!P46)"),"tr_air_temp_sp")</f>
        <v>tr_air_temp_sp</v>
      </c>
      <c r="B35" s="1" t="str">
        <f ca="1">IFERROR(__xludf.DUMMYFUNCTION("""COMPUTED_VALUE"""),"realtime\tera_dp")</f>
        <v>realtime\tera_dp</v>
      </c>
      <c r="D35" s="1" t="str">
        <f t="array" ref="D35">IFERROR(INDEX('Tag Library'!S:S, MATCH(C35, 'Tag Library'!P:P, 0)),"")</f>
        <v/>
      </c>
      <c r="F35" s="1" t="str">
        <f ca="1">IFERROR(__xludf.DUMMYFUNCTION("IFERROR(REGEXEXTRACT('Tag Library'!W46, ""\\(.*)""), 'Tag Library'!W46)"),"et_total_day")</f>
        <v>et_total_day</v>
      </c>
      <c r="G35" s="1" t="str">
        <f ca="1">IFERROR(__xludf.DUMMYFUNCTION("""COMPUTED_VALUE"""),"ht_temp_irrig")</f>
        <v>ht_temp_irrig</v>
      </c>
      <c r="H35" s="1" t="str">
        <f ca="1">IFERROR(__xludf.DUMMYFUNCTION("""COMPUTED_VALUE"""),"tr_03\tr_CER_Calculated")</f>
        <v>tr_03\tr_CER_Calculated</v>
      </c>
      <c r="I35" s="1">
        <f t="array" aca="1" ref="I35" ca="1">IFERROR(INDEX('Tag Library'!Z:Z, MATCH(H35, 'Tag Library'!W:W, 0)),"")</f>
        <v>57</v>
      </c>
      <c r="K35" s="1" t="str">
        <f ca="1">IFERROR(__xludf.DUMMYFUNCTION("IFERROR(REGEXEXTRACT('Tag Library'!AD46, ""\\(.*)""), 'Tag Library'!AD46)"),"tr_humid_on_off")</f>
        <v>tr_humid_on_off</v>
      </c>
      <c r="L35" s="1" t="str">
        <f ca="1">IFERROR(__xludf.DUMMYFUNCTION("""COMPUTED_VALUE"""),"sd_24hr_et")</f>
        <v>sd_24hr_et</v>
      </c>
      <c r="N35" s="1" t="str">
        <f t="array" ref="N35">IFERROR(INDEX('Tag Library'!AG:AG, MATCH(M35, 'Tag Library'!AD:AD, 0)),"")</f>
        <v/>
      </c>
    </row>
    <row r="36" spans="1:14" ht="12.75" x14ac:dyDescent="0.2">
      <c r="A36" s="1" t="str">
        <f ca="1">IFERROR(__xludf.DUMMYFUNCTION("IFERROR(REGEXEXTRACT('Tag Library'!P47, ""\\(.*)""), 'Tag Library'!P47)"),"tr_co2_sp_umol")</f>
        <v>tr_co2_sp_umol</v>
      </c>
      <c r="B36" s="1" t="str">
        <f ca="1">IFERROR(__xludf.DUMMYFUNCTION("""COMPUTED_VALUE"""),"realtime\tera_rh")</f>
        <v>realtime\tera_rh</v>
      </c>
      <c r="D36" s="1" t="str">
        <f t="array" ref="D36">IFERROR(INDEX('Tag Library'!S:S, MATCH(C36, 'Tag Library'!P:P, 0)),"")</f>
        <v/>
      </c>
      <c r="F36" s="1" t="str">
        <f ca="1">IFERROR(__xludf.DUMMYFUNCTION("IFERROR(REGEXEXTRACT('Tag Library'!W47, ""\\(.*)""), 'Tag Library'!W47)"),"et_total_previous_day")</f>
        <v>et_total_previous_day</v>
      </c>
      <c r="G36" s="1" t="str">
        <f ca="1">IFERROR(__xludf.DUMMYFUNCTION("""COMPUTED_VALUE"""),"zero_tag")</f>
        <v>zero_tag</v>
      </c>
      <c r="H36" s="1" t="str">
        <f ca="1">IFERROR(__xludf.DUMMYFUNCTION("""COMPUTED_VALUE"""),"tr_03\tr_CER_end_bp")</f>
        <v>tr_03\tr_CER_end_bp</v>
      </c>
      <c r="I36" s="1">
        <f t="array" aca="1" ref="I36" ca="1">IFERROR(INDEX('Tag Library'!Z:Z, MATCH(H36, 'Tag Library'!W:W, 0)),"")</f>
        <v>58</v>
      </c>
      <c r="K36" s="1" t="str">
        <f ca="1">IFERROR(__xludf.DUMMYFUNCTION("IFERROR(REGEXEXTRACT('Tag Library'!AD47, ""\\(.*)""), 'Tag Library'!AD47)"),"cwc_return_temp")</f>
        <v>cwc_return_temp</v>
      </c>
      <c r="L36" s="1" t="str">
        <f ca="1">IFERROR(__xludf.DUMMYFUNCTION("""COMPUTED_VALUE"""),"sd_24hr_rth")</f>
        <v>sd_24hr_rth</v>
      </c>
      <c r="N36" s="1" t="str">
        <f t="array" ref="N36">IFERROR(INDEX('Tag Library'!AG:AG, MATCH(M36, 'Tag Library'!AD:AD, 0)),"")</f>
        <v/>
      </c>
    </row>
    <row r="37" spans="1:14" ht="12.75" x14ac:dyDescent="0.2">
      <c r="A37" s="1" t="str">
        <f ca="1">IFERROR(__xludf.DUMMYFUNCTION("IFERROR(REGEXEXTRACT('Tag Library'!P48, ""\\(.*)""), 'Tag Library'!P48)"),"tr_co2_umol")</f>
        <v>tr_co2_umol</v>
      </c>
      <c r="B37" s="1" t="str">
        <f ca="1">IFERROR(__xludf.DUMMYFUNCTION("""COMPUTED_VALUE"""),"realtime\tera_therm_1")</f>
        <v>realtime\tera_therm_1</v>
      </c>
      <c r="D37" s="1" t="str">
        <f t="array" ref="D37">IFERROR(INDEX('Tag Library'!S:S, MATCH(C37, 'Tag Library'!P:P, 0)),"")</f>
        <v/>
      </c>
      <c r="F37" s="1" t="str">
        <f ca="1">IFERROR(__xludf.DUMMYFUNCTION("IFERROR(REGEXEXTRACT('Tag Library'!W48, ""\\(.*)""), 'Tag Library'!W48)"),"dl_total_day")</f>
        <v>dl_total_day</v>
      </c>
      <c r="G37" s="1" t="str">
        <f ca="1">IFERROR(__xludf.DUMMYFUNCTION("""COMPUTED_VALUE"""),"tr_door_open_man_req")</f>
        <v>tr_door_open_man_req</v>
      </c>
      <c r="H37" s="1" t="str">
        <f ca="1">IFERROR(__xludf.DUMMYFUNCTION("""COMPUTED_VALUE"""),"tr_03\tr_CER_end_CO2")</f>
        <v>tr_03\tr_CER_end_CO2</v>
      </c>
      <c r="I37" s="1">
        <f t="array" aca="1" ref="I37" ca="1">IFERROR(INDEX('Tag Library'!Z:Z, MATCH(H37, 'Tag Library'!W:W, 0)),"")</f>
        <v>59</v>
      </c>
      <c r="K37" s="1" t="str">
        <f ca="1">IFERROR(__xludf.DUMMYFUNCTION("IFERROR(REGEXEXTRACT('Tag Library'!AD48, ""\\(.*)""), 'Tag Library'!AD48)"),"cwc_supply_temp")</f>
        <v>cwc_supply_temp</v>
      </c>
      <c r="L37" s="1" t="str">
        <f ca="1">IFERROR(__xludf.DUMMYFUNCTION("""COMPUTED_VALUE"""),"wl_cold_max_out")</f>
        <v>wl_cold_max_out</v>
      </c>
      <c r="N37" s="1" t="str">
        <f t="array" ref="N37">IFERROR(INDEX('Tag Library'!AG:AG, MATCH(M37, 'Tag Library'!AD:AD, 0)),"")</f>
        <v/>
      </c>
    </row>
    <row r="38" spans="1:14" ht="12.75" x14ac:dyDescent="0.2">
      <c r="A38" s="1" t="str">
        <f ca="1">IFERROR(__xludf.DUMMYFUNCTION("IFERROR(REGEXEXTRACT('Tag Library'!P49, ""\\(.*)""), 'Tag Library'!P49)"),"tr_dew_point")</f>
        <v>tr_dew_point</v>
      </c>
      <c r="B38" s="1" t="str">
        <f ca="1">IFERROR(__xludf.DUMMYFUNCTION("""COMPUTED_VALUE"""),"realtime\tera_therm_2")</f>
        <v>realtime\tera_therm_2</v>
      </c>
      <c r="D38" s="1" t="str">
        <f t="array" ref="D38">IFERROR(INDEX('Tag Library'!S:S, MATCH(C38, 'Tag Library'!P:P, 0)),"")</f>
        <v/>
      </c>
      <c r="F38" s="1" t="str">
        <f ca="1">IFERROR(__xludf.DUMMYFUNCTION("IFERROR(REGEXEXTRACT('Tag Library'!W49, ""\\(.*)""), 'Tag Library'!W49)"),"dl_total_previous_day")</f>
        <v>dl_total_previous_day</v>
      </c>
      <c r="G38" s="1" t="str">
        <f ca="1">IFERROR(__xludf.DUMMYFUNCTION("""COMPUTED_VALUE"""),"wl_high_light_cold_day")</f>
        <v>wl_high_light_cold_day</v>
      </c>
      <c r="H38" s="1" t="str">
        <f ca="1">IFERROR(__xludf.DUMMYFUNCTION("""COMPUTED_VALUE"""),"tr_03\tr_CER_end_dp")</f>
        <v>tr_03\tr_CER_end_dp</v>
      </c>
      <c r="I38" s="1">
        <f t="array" aca="1" ref="I38" ca="1">IFERROR(INDEX('Tag Library'!Z:Z, MATCH(H38, 'Tag Library'!W:W, 0)),"")</f>
        <v>60</v>
      </c>
      <c r="K38" s="1" t="str">
        <f ca="1">IFERROR(__xludf.DUMMYFUNCTION("IFERROR(REGEXEXTRACT('Tag Library'!AD49, ""\\(.*)""), 'Tag Library'!AD49)"),"resist_htr_tmp")</f>
        <v>resist_htr_tmp</v>
      </c>
      <c r="L38" s="1" t="str">
        <f ca="1">IFERROR(__xludf.DUMMYFUNCTION("""COMPUTED_VALUE"""),"sd_24hr_prev_irrig")</f>
        <v>sd_24hr_prev_irrig</v>
      </c>
      <c r="N38" s="1" t="str">
        <f t="array" ref="N38">IFERROR(INDEX('Tag Library'!AG:AG, MATCH(M38, 'Tag Library'!AD:AD, 0)),"")</f>
        <v/>
      </c>
    </row>
    <row r="39" spans="1:14" ht="12.75" x14ac:dyDescent="0.2">
      <c r="A39" s="1" t="str">
        <f ca="1">IFERROR(__xludf.DUMMYFUNCTION("IFERROR(REGEXEXTRACT('Tag Library'!P50, ""\\(.*)""), 'Tag Library'!P50)"),"tr_dew_point_sp")</f>
        <v>tr_dew_point_sp</v>
      </c>
      <c r="B39" s="1" t="str">
        <f ca="1">IFERROR(__xludf.DUMMYFUNCTION("""COMPUTED_VALUE"""),"tr_CO2_draw_down")</f>
        <v>tr_CO2_draw_down</v>
      </c>
      <c r="D39" s="1" t="str">
        <f t="array" ref="D39">IFERROR(INDEX('Tag Library'!S:S, MATCH(C39, 'Tag Library'!P:P, 0)),"")</f>
        <v/>
      </c>
      <c r="F39" s="1" t="str">
        <f ca="1">IFERROR(__xludf.DUMMYFUNCTION("IFERROR(REGEXEXTRACT('Tag Library'!W50, ""\\(.*)""), 'Tag Library'!W50)"),"et_total_day")</f>
        <v>et_total_day</v>
      </c>
      <c r="G39" s="1" t="str">
        <f ca="1">IFERROR(__xludf.DUMMYFUNCTION("""COMPUTED_VALUE"""),"wl_heater_off_high_t_dev")</f>
        <v>wl_heater_off_high_t_dev</v>
      </c>
      <c r="H39" s="1" t="str">
        <f ca="1">IFERROR(__xludf.DUMMYFUNCTION("""COMPUTED_VALUE"""),"tr_03\tr_CER_end_temp")</f>
        <v>tr_03\tr_CER_end_temp</v>
      </c>
      <c r="I39" s="1">
        <f t="array" aca="1" ref="I39" ca="1">IFERROR(INDEX('Tag Library'!Z:Z, MATCH(H39, 'Tag Library'!W:W, 0)),"")</f>
        <v>61</v>
      </c>
      <c r="K39" s="1" t="str">
        <f ca="1">IFERROR(__xludf.DUMMYFUNCTION("IFERROR(REGEXEXTRACT('Tag Library'!AD50, ""\\(.*)""), 'Tag Library'!AD50)"),"co2inj_mfc_2_mv")</f>
        <v>co2inj_mfc_2_mv</v>
      </c>
      <c r="L39" s="1" t="str">
        <f ca="1">IFERROR(__xludf.DUMMYFUNCTION("""COMPUTED_VALUE"""),"sd_24hr_prev_dl")</f>
        <v>sd_24hr_prev_dl</v>
      </c>
      <c r="N39" s="1" t="str">
        <f t="array" ref="N39">IFERROR(INDEX('Tag Library'!AG:AG, MATCH(M39, 'Tag Library'!AD:AD, 0)),"")</f>
        <v/>
      </c>
    </row>
    <row r="40" spans="1:14" ht="12.75" x14ac:dyDescent="0.2">
      <c r="A40" s="1" t="str">
        <f ca="1">IFERROR(__xludf.DUMMYFUNCTION("IFERROR(REGEXEXTRACT('Tag Library'!P51, ""\\(.*)""), 'Tag Library'!P51)"),"tr_par_umol")</f>
        <v>tr_par_umol</v>
      </c>
      <c r="B40" s="1" t="str">
        <f ca="1">IFERROR(__xludf.DUMMYFUNCTION("""COMPUTED_VALUE"""),"tr_co2_draw_down_time")</f>
        <v>tr_co2_draw_down_time</v>
      </c>
      <c r="D40" s="1" t="str">
        <f t="array" ref="D40">IFERROR(INDEX('Tag Library'!S:S, MATCH(C40, 'Tag Library'!P:P, 0)),"")</f>
        <v/>
      </c>
      <c r="F40" s="1" t="str">
        <f ca="1">IFERROR(__xludf.DUMMYFUNCTION("IFERROR(REGEXEXTRACT('Tag Library'!W51, ""\\(.*)""), 'Tag Library'!W51)"),"et_total_previous_day")</f>
        <v>et_total_previous_day</v>
      </c>
      <c r="G40" s="1" t="str">
        <f ca="1">IFERROR(__xludf.DUMMYFUNCTION("""COMPUTED_VALUE"""),"wl_cold_max_out")</f>
        <v>wl_cold_max_out</v>
      </c>
      <c r="H40" s="1" t="str">
        <f ca="1">IFERROR(__xludf.DUMMYFUNCTION("""COMPUTED_VALUE"""),"tr_03\tr_CER_start_CO2")</f>
        <v>tr_03\tr_CER_start_CO2</v>
      </c>
      <c r="I40" s="1">
        <f t="array" aca="1" ref="I40" ca="1">IFERROR(INDEX('Tag Library'!Z:Z, MATCH(H40, 'Tag Library'!W:W, 0)),"")</f>
        <v>62</v>
      </c>
      <c r="K40" s="1" t="str">
        <f ca="1">IFERROR(__xludf.DUMMYFUNCTION("IFERROR(REGEXEXTRACT('Tag Library'!AD51, ""\\(.*)""), 'Tag Library'!AD51)"),"co2inj_mfc_mv")</f>
        <v>co2inj_mfc_mv</v>
      </c>
      <c r="L40" s="1" t="str">
        <f ca="1">IFERROR(__xludf.DUMMYFUNCTION("""COMPUTED_VALUE"""),"tr_02_humid-ET_sd_accum")</f>
        <v>tr_02_humid-ET_sd_accum</v>
      </c>
      <c r="N40" s="1" t="str">
        <f t="array" ref="N40">IFERROR(INDEX('Tag Library'!AG:AG, MATCH(M40, 'Tag Library'!AD:AD, 0)),"")</f>
        <v/>
      </c>
    </row>
    <row r="41" spans="1:14" ht="12.75" x14ac:dyDescent="0.2">
      <c r="A41" s="1" t="str">
        <f ca="1">IFERROR(__xludf.DUMMYFUNCTION("IFERROR(REGEXEXTRACT('Tag Library'!P52, ""\\(.*)""), 'Tag Library'!P52)"),"tr_therm_1")</f>
        <v>tr_therm_1</v>
      </c>
      <c r="B41" s="1" t="str">
        <f ca="1">IFERROR(__xludf.DUMMYFUNCTION("""COMPUTED_VALUE"""),"tr_rel_humid")</f>
        <v>tr_rel_humid</v>
      </c>
      <c r="D41" s="1" t="str">
        <f t="array" ref="D41">IFERROR(INDEX('Tag Library'!S:S, MATCH(C41, 'Tag Library'!P:P, 0)),"")</f>
        <v/>
      </c>
      <c r="F41" s="1" t="str">
        <f ca="1">IFERROR(__xludf.DUMMYFUNCTION("IFERROR(REGEXEXTRACT('Tag Library'!W52, ""\\(.*)""), 'Tag Library'!W52)"),"dl_total_day")</f>
        <v>dl_total_day</v>
      </c>
      <c r="G41" s="1" t="str">
        <f ca="1">IFERROR(__xludf.DUMMYFUNCTION("""COMPUTED_VALUE"""),"sd_24hr_prev_irrig")</f>
        <v>sd_24hr_prev_irrig</v>
      </c>
      <c r="H41" s="1" t="str">
        <f ca="1">IFERROR(__xludf.DUMMYFUNCTION("""COMPUTED_VALUE"""),"tr_03\tr_CO2_draw_down")</f>
        <v>tr_03\tr_CO2_draw_down</v>
      </c>
      <c r="I41" s="1">
        <f t="array" aca="1" ref="I41" ca="1">IFERROR(INDEX('Tag Library'!Z:Z, MATCH(H41, 'Tag Library'!W:W, 0)),"")</f>
        <v>63</v>
      </c>
      <c r="K41" s="1" t="str">
        <f ca="1">IFERROR(__xludf.DUMMYFUNCTION("IFERROR(REGEXEXTRACT('Tag Library'!AD52, ""\\(.*)""), 'Tag Library'!AD52)"),"cwc_ctl_mv")</f>
        <v>cwc_ctl_mv</v>
      </c>
      <c r="L41" s="1" t="str">
        <f ca="1">IFERROR(__xludf.DUMMYFUNCTION("""COMPUTED_VALUE"""),"tr_03_humid-ET_sd_accum")</f>
        <v>tr_03_humid-ET_sd_accum</v>
      </c>
      <c r="N41" s="1" t="str">
        <f t="array" ref="N41">IFERROR(INDEX('Tag Library'!AG:AG, MATCH(M41, 'Tag Library'!AD:AD, 0)),"")</f>
        <v/>
      </c>
    </row>
    <row r="42" spans="1:14" ht="12.75" x14ac:dyDescent="0.2">
      <c r="A42" s="1" t="str">
        <f ca="1">IFERROR(__xludf.DUMMYFUNCTION("IFERROR(REGEXEXTRACT('Tag Library'!P53, ""\\(.*)""), 'Tag Library'!P53)"),"tr_air_temp_sp")</f>
        <v>tr_air_temp_sp</v>
      </c>
      <c r="B42" s="1" t="str">
        <f ca="1">IFERROR(__xludf.DUMMYFUNCTION("""COMPUTED_VALUE"""),"tr_therm_2")</f>
        <v>tr_therm_2</v>
      </c>
      <c r="D42" s="1" t="str">
        <f t="array" ref="D42">IFERROR(INDEX('Tag Library'!S:S, MATCH(C42, 'Tag Library'!P:P, 0)),"")</f>
        <v/>
      </c>
      <c r="F42" s="1" t="str">
        <f ca="1">IFERROR(__xludf.DUMMYFUNCTION("IFERROR(REGEXEXTRACT('Tag Library'!W53, ""\\(.*)""), 'Tag Library'!W53)"),"dl_total_previous_day")</f>
        <v>dl_total_previous_day</v>
      </c>
      <c r="G42" s="1" t="str">
        <f ca="1">IFERROR(__xludf.DUMMYFUNCTION("""COMPUTED_VALUE"""),"sd_24hr_prev_dl")</f>
        <v>sd_24hr_prev_dl</v>
      </c>
      <c r="H42" s="1" t="str">
        <f ca="1">IFERROR(__xludf.DUMMYFUNCTION("""COMPUTED_VALUE"""),"tr_03\tr_CO2_draw_down_time")</f>
        <v>tr_03\tr_CO2_draw_down_time</v>
      </c>
      <c r="I42" s="1">
        <f t="array" aca="1" ref="I42" ca="1">IFERROR(INDEX('Tag Library'!Z:Z, MATCH(H42, 'Tag Library'!W:W, 0)),"")</f>
        <v>64</v>
      </c>
      <c r="K42" s="1" t="str">
        <f ca="1">IFERROR(__xludf.DUMMYFUNCTION("IFERROR(REGEXEXTRACT('Tag Library'!AD53, ""\\(.*)""), 'Tag Library'!AD53)"),"resist_htr_mv")</f>
        <v>resist_htr_mv</v>
      </c>
      <c r="L42" s="1" t="str">
        <f ca="1">IFERROR(__xludf.DUMMYFUNCTION("""COMPUTED_VALUE"""),"tr_04_humid-ET_sd_accum")</f>
        <v>tr_04_humid-ET_sd_accum</v>
      </c>
      <c r="N42" s="1" t="str">
        <f t="array" ref="N42">IFERROR(INDEX('Tag Library'!AG:AG, MATCH(M42, 'Tag Library'!AD:AD, 0)),"")</f>
        <v/>
      </c>
    </row>
    <row r="43" spans="1:14" ht="12.75" x14ac:dyDescent="0.2">
      <c r="A43" s="1" t="str">
        <f ca="1">IFERROR(__xludf.DUMMYFUNCTION("IFERROR(REGEXEXTRACT('Tag Library'!P54, ""\\(.*)""), 'Tag Library'!P54)"),"tr_co2_sp_umol")</f>
        <v>tr_co2_sp_umol</v>
      </c>
      <c r="B43" s="1" t="str">
        <f ca="1">IFERROR(__xludf.DUMMYFUNCTION("""COMPUTED_VALUE"""),"tr_cer_calculated")</f>
        <v>tr_cer_calculated</v>
      </c>
      <c r="D43" s="1" t="str">
        <f t="array" ref="D43">IFERROR(INDEX('Tag Library'!S:S, MATCH(C43, 'Tag Library'!P:P, 0)),"")</f>
        <v/>
      </c>
      <c r="F43" s="1" t="str">
        <f ca="1">IFERROR(__xludf.DUMMYFUNCTION("IFERROR(REGEXEXTRACT('Tag Library'!W54, ""\\(.*)""), 'Tag Library'!W54)"),"et_total_day")</f>
        <v>et_total_day</v>
      </c>
      <c r="G43" s="1" t="str">
        <f ca="1">IFERROR(__xludf.DUMMYFUNCTION("""COMPUTED_VALUE"""),"sd_day_prev_et")</f>
        <v>sd_day_prev_et</v>
      </c>
      <c r="H43" s="1" t="str">
        <f ca="1">IFERROR(__xludf.DUMMYFUNCTION("""COMPUTED_VALUE"""),"tr_02\tr_CER_Calculated")</f>
        <v>tr_02\tr_CER_Calculated</v>
      </c>
      <c r="I43" s="1">
        <f t="array" aca="1" ref="I43" ca="1">IFERROR(INDEX('Tag Library'!Z:Z, MATCH(H43, 'Tag Library'!W:W, 0)),"")</f>
        <v>65</v>
      </c>
      <c r="K43" s="1" t="str">
        <f ca="1">IFERROR(__xludf.DUMMYFUNCTION("IFERROR(REGEXEXTRACT('Tag Library'!AD54, ""\\(.*)""), 'Tag Library'!AD54)"),"tr_dump_vlv")</f>
        <v>tr_dump_vlv</v>
      </c>
      <c r="L43" s="1" t="str">
        <f ca="1">IFERROR(__xludf.DUMMYFUNCTION("""COMPUTED_VALUE"""),"tr_05_humid-ET_sd_accum")</f>
        <v>tr_05_humid-ET_sd_accum</v>
      </c>
      <c r="N43" s="1" t="str">
        <f t="array" ref="N43">IFERROR(INDEX('Tag Library'!AG:AG, MATCH(M43, 'Tag Library'!AD:AD, 0)),"")</f>
        <v/>
      </c>
    </row>
    <row r="44" spans="1:14" ht="12.75" x14ac:dyDescent="0.2">
      <c r="A44" s="1" t="str">
        <f ca="1">IFERROR(__xludf.DUMMYFUNCTION("IFERROR(REGEXEXTRACT('Tag Library'!P55, ""\\(.*)""), 'Tag Library'!P55)"),"tr_co2_umol")</f>
        <v>tr_co2_umol</v>
      </c>
      <c r="B44" s="1" t="str">
        <f ca="1">IFERROR(__xludf.DUMMYFUNCTION("""COMPUTED_VALUE"""),"irga_cal_in_prog")</f>
        <v>irga_cal_in_prog</v>
      </c>
      <c r="D44" s="1" t="str">
        <f t="array" ref="D44">IFERROR(INDEX('Tag Library'!S:S, MATCH(C44, 'Tag Library'!P:P, 0)),"")</f>
        <v/>
      </c>
      <c r="F44" s="1" t="str">
        <f ca="1">IFERROR(__xludf.DUMMYFUNCTION("IFERROR(REGEXEXTRACT('Tag Library'!W55, ""\\(.*)""), 'Tag Library'!W55)"),"et_total_previous_day")</f>
        <v>et_total_previous_day</v>
      </c>
      <c r="G44" s="1" t="str">
        <f ca="1">IFERROR(__xludf.DUMMYFUNCTION("""COMPUTED_VALUE"""),"sd_night_prev_et")</f>
        <v>sd_night_prev_et</v>
      </c>
      <c r="H44" s="1" t="str">
        <f ca="1">IFERROR(__xludf.DUMMYFUNCTION("""COMPUTED_VALUE"""),"tr_04\tr_CER_Calculated")</f>
        <v>tr_04\tr_CER_Calculated</v>
      </c>
      <c r="I44" s="1">
        <f t="array" aca="1" ref="I44" ca="1">IFERROR(INDEX('Tag Library'!Z:Z, MATCH(H44, 'Tag Library'!W:W, 0)),"")</f>
        <v>66</v>
      </c>
      <c r="K44" s="1" t="str">
        <f ca="1">IFERROR(__xludf.DUMMYFUNCTION("IFERROR(REGEXEXTRACT('Tag Library'!AD55, ""\\(.*)""), 'Tag Library'!AD55)"),"tr_humid_on_off")</f>
        <v>tr_humid_on_off</v>
      </c>
      <c r="L44" s="1" t="str">
        <f ca="1">IFERROR(__xludf.DUMMYFUNCTION("""COMPUTED_VALUE"""),"tr_06_humid-ET_sd_accum")</f>
        <v>tr_06_humid-ET_sd_accum</v>
      </c>
      <c r="N44" s="1" t="str">
        <f t="array" ref="N44">IFERROR(INDEX('Tag Library'!AG:AG, MATCH(M44, 'Tag Library'!AD:AD, 0)),"")</f>
        <v/>
      </c>
    </row>
    <row r="45" spans="1:14" ht="12.75" x14ac:dyDescent="0.2">
      <c r="A45" s="1" t="str">
        <f ca="1">IFERROR(__xludf.DUMMYFUNCTION("IFERROR(REGEXEXTRACT('Tag Library'!P56, ""\\(.*)""), 'Tag Library'!P56)"),"tr_dew_point")</f>
        <v>tr_dew_point</v>
      </c>
      <c r="B45" s="1" t="str">
        <f ca="1">IFERROR(__xludf.DUMMYFUNCTION("""COMPUTED_VALUE"""),"tr_sf6_leak_rate")</f>
        <v>tr_sf6_leak_rate</v>
      </c>
      <c r="D45" s="1" t="str">
        <f t="array" ref="D45">IFERROR(INDEX('Tag Library'!S:S, MATCH(C45, 'Tag Library'!P:P, 0)),"")</f>
        <v/>
      </c>
      <c r="F45" s="1" t="str">
        <f ca="1">IFERROR(__xludf.DUMMYFUNCTION("IFERROR(REGEXEXTRACT('Tag Library'!W56, ""\\(.*)""), 'Tag Library'!W56)"),"dl_total_day")</f>
        <v>dl_total_day</v>
      </c>
      <c r="G45" s="1" t="str">
        <f ca="1">IFERROR(__xludf.DUMMYFUNCTION("""COMPUTED_VALUE"""),"sd_day_prev_rth")</f>
        <v>sd_day_prev_rth</v>
      </c>
      <c r="H45" s="1" t="str">
        <f ca="1">IFERROR(__xludf.DUMMYFUNCTION("""COMPUTED_VALUE"""),"tr_04\tr_CER_end_bp")</f>
        <v>tr_04\tr_CER_end_bp</v>
      </c>
      <c r="I45" s="1">
        <f t="array" aca="1" ref="I45" ca="1">IFERROR(INDEX('Tag Library'!Z:Z, MATCH(H45, 'Tag Library'!W:W, 0)),"")</f>
        <v>67</v>
      </c>
      <c r="K45" s="1" t="str">
        <f ca="1">IFERROR(__xludf.DUMMYFUNCTION("IFERROR(REGEXEXTRACT('Tag Library'!AD56, ""\\(.*)""), 'Tag Library'!AD56)"),"cwc_return_temp")</f>
        <v>cwc_return_temp</v>
      </c>
      <c r="L45" s="1" t="str">
        <f ca="1">IFERROR(__xludf.DUMMYFUNCTION("""COMPUTED_VALUE"""),"tr_07_humid-ET_sd_accum")</f>
        <v>tr_07_humid-ET_sd_accum</v>
      </c>
      <c r="N45" s="1" t="str">
        <f t="array" ref="N45">IFERROR(INDEX('Tag Library'!AG:AG, MATCH(M45, 'Tag Library'!AD:AD, 0)),"")</f>
        <v/>
      </c>
    </row>
    <row r="46" spans="1:14" ht="12.75" x14ac:dyDescent="0.2">
      <c r="A46" s="1" t="str">
        <f ca="1">IFERROR(__xludf.DUMMYFUNCTION("IFERROR(REGEXEXTRACT('Tag Library'!P57, ""\\(.*)""), 'Tag Library'!P57)"),"tr_dew_point_sp")</f>
        <v>tr_dew_point_sp</v>
      </c>
      <c r="B46" s="1" t="str">
        <f ca="1">IFERROR(__xludf.DUMMYFUNCTION("""COMPUTED_VALUE"""),"TERA_second_therm")</f>
        <v>TERA_second_therm</v>
      </c>
      <c r="D46" s="1" t="str">
        <f t="array" ref="D46">IFERROR(INDEX('Tag Library'!S:S, MATCH(C46, 'Tag Library'!P:P, 0)),"")</f>
        <v/>
      </c>
      <c r="F46" s="1" t="str">
        <f ca="1">IFERROR(__xludf.DUMMYFUNCTION("IFERROR(REGEXEXTRACT('Tag Library'!W57, ""\\(.*)""), 'Tag Library'!W57)"),"dl_total_previous_day")</f>
        <v>dl_total_previous_day</v>
      </c>
      <c r="G46" s="1" t="str">
        <f ca="1">IFERROR(__xludf.DUMMYFUNCTION("""COMPUTED_VALUE"""),"sd_night_prev_rth")</f>
        <v>sd_night_prev_rth</v>
      </c>
      <c r="H46" s="1" t="str">
        <f ca="1">IFERROR(__xludf.DUMMYFUNCTION("""COMPUTED_VALUE"""),"tr_04\tr_CER_end_CO2")</f>
        <v>tr_04\tr_CER_end_CO2</v>
      </c>
      <c r="I46" s="1">
        <f t="array" aca="1" ref="I46" ca="1">IFERROR(INDEX('Tag Library'!Z:Z, MATCH(H46, 'Tag Library'!W:W, 0)),"")</f>
        <v>68</v>
      </c>
      <c r="K46" s="1" t="str">
        <f ca="1">IFERROR(__xludf.DUMMYFUNCTION("IFERROR(REGEXEXTRACT('Tag Library'!AD57, ""\\(.*)""), 'Tag Library'!AD57)"),"cwc_supply_temp")</f>
        <v>cwc_supply_temp</v>
      </c>
      <c r="L46" s="1" t="str">
        <f ca="1">IFERROR(__xludf.DUMMYFUNCTION("""COMPUTED_VALUE"""),"tr_09_humid-ET_sd_accum")</f>
        <v>tr_09_humid-ET_sd_accum</v>
      </c>
      <c r="N46" s="1" t="str">
        <f t="array" ref="N46">IFERROR(INDEX('Tag Library'!AG:AG, MATCH(M46, 'Tag Library'!AD:AD, 0)),"")</f>
        <v/>
      </c>
    </row>
    <row r="47" spans="1:14" ht="12.75" x14ac:dyDescent="0.2">
      <c r="A47" s="1" t="str">
        <f ca="1">IFERROR(__xludf.DUMMYFUNCTION("IFERROR(REGEXEXTRACT('Tag Library'!P58, ""\\(.*)""), 'Tag Library'!P58)"),"tr_par_umol")</f>
        <v>tr_par_umol</v>
      </c>
      <c r="B47" s="1" t="str">
        <f ca="1">IFERROR(__xludf.DUMMYFUNCTION("""COMPUTED_VALUE"""),"epa_thrm_second_avg")</f>
        <v>epa_thrm_second_avg</v>
      </c>
      <c r="D47" s="1" t="str">
        <f t="array" ref="D47">IFERROR(INDEX('Tag Library'!S:S, MATCH(C47, 'Tag Library'!P:P, 0)),"")</f>
        <v/>
      </c>
      <c r="F47" s="1" t="str">
        <f ca="1">IFERROR(__xludf.DUMMYFUNCTION("IFERROR(REGEXEXTRACT('Tag Library'!W58, ""\\(.*)""), 'Tag Library'!W58)"),"et_total_day")</f>
        <v>et_total_day</v>
      </c>
      <c r="G47" s="1" t="str">
        <f ca="1">IFERROR(__xludf.DUMMYFUNCTION("""COMPUTED_VALUE"""),"sd_day_prev_temp")</f>
        <v>sd_day_prev_temp</v>
      </c>
      <c r="H47" s="1" t="str">
        <f ca="1">IFERROR(__xludf.DUMMYFUNCTION("""COMPUTED_VALUE"""),"tr_04\tr_CER_end_dp")</f>
        <v>tr_04\tr_CER_end_dp</v>
      </c>
      <c r="I47" s="1">
        <f t="array" aca="1" ref="I47" ca="1">IFERROR(INDEX('Tag Library'!Z:Z, MATCH(H47, 'Tag Library'!W:W, 0)),"")</f>
        <v>69</v>
      </c>
      <c r="K47" s="1" t="str">
        <f ca="1">IFERROR(__xludf.DUMMYFUNCTION("IFERROR(REGEXEXTRACT('Tag Library'!AD58, ""\\(.*)""), 'Tag Library'!AD58)"),"resist_htr_tmp")</f>
        <v>resist_htr_tmp</v>
      </c>
      <c r="L47" s="1" t="str">
        <f ca="1">IFERROR(__xludf.DUMMYFUNCTION("""COMPUTED_VALUE"""),"tr_10_humid-ET_sd_accum")</f>
        <v>tr_10_humid-ET_sd_accum</v>
      </c>
      <c r="N47" s="1" t="str">
        <f t="array" ref="N47">IFERROR(INDEX('Tag Library'!AG:AG, MATCH(M47, 'Tag Library'!AD:AD, 0)),"")</f>
        <v/>
      </c>
    </row>
    <row r="48" spans="1:14" ht="12.75" x14ac:dyDescent="0.2">
      <c r="A48" s="1" t="str">
        <f ca="1">IFERROR(__xludf.DUMMYFUNCTION("IFERROR(REGEXEXTRACT('Tag Library'!P59, ""\\(.*)""), 'Tag Library'!P59)"),"tr_therm_1")</f>
        <v>tr_therm_1</v>
      </c>
      <c r="B48" s="1" t="str">
        <f ca="1">IFERROR(__xludf.DUMMYFUNCTION("""COMPUTED_VALUE"""),"tr_rain_prev_day_tot")</f>
        <v>tr_rain_prev_day_tot</v>
      </c>
      <c r="D48" s="1" t="str">
        <f t="array" ref="D48">IFERROR(INDEX('Tag Library'!S:S, MATCH(C48, 'Tag Library'!P:P, 0)),"")</f>
        <v/>
      </c>
      <c r="F48" s="1" t="str">
        <f ca="1">IFERROR(__xludf.DUMMYFUNCTION("IFERROR(REGEXEXTRACT('Tag Library'!W59, ""\\(.*)""), 'Tag Library'!W59)"),"et_total_previous_day")</f>
        <v>et_total_previous_day</v>
      </c>
      <c r="G48" s="1" t="str">
        <f ca="1">IFERROR(__xludf.DUMMYFUNCTION("""COMPUTED_VALUE"""),"sd_night_prev_temp")</f>
        <v>sd_night_prev_temp</v>
      </c>
      <c r="H48" s="1" t="str">
        <f ca="1">IFERROR(__xludf.DUMMYFUNCTION("""COMPUTED_VALUE"""),"tr_04\tr_CER_end_temp")</f>
        <v>tr_04\tr_CER_end_temp</v>
      </c>
      <c r="I48" s="1">
        <f t="array" aca="1" ref="I48" ca="1">IFERROR(INDEX('Tag Library'!Z:Z, MATCH(H48, 'Tag Library'!W:W, 0)),"")</f>
        <v>70</v>
      </c>
      <c r="K48" s="1" t="str">
        <f ca="1">IFERROR(__xludf.DUMMYFUNCTION("IFERROR(REGEXEXTRACT('Tag Library'!AD59, ""\\(.*)""), 'Tag Library'!AD59)"),"co2inj_mfc_2_mv")</f>
        <v>co2inj_mfc_2_mv</v>
      </c>
      <c r="L48" s="1" t="str">
        <f ca="1">IFERROR(__xludf.DUMMYFUNCTION("""COMPUTED_VALUE"""),"tr_11_humid-ET_sd_accum")</f>
        <v>tr_11_humid-ET_sd_accum</v>
      </c>
      <c r="N48" s="1" t="str">
        <f t="array" ref="N48">IFERROR(INDEX('Tag Library'!AG:AG, MATCH(M48, 'Tag Library'!AD:AD, 0)),"")</f>
        <v/>
      </c>
    </row>
    <row r="49" spans="1:14" ht="12.75" x14ac:dyDescent="0.2">
      <c r="A49" s="1" t="str">
        <f ca="1">IFERROR(__xludf.DUMMYFUNCTION("IFERROR(REGEXEXTRACT('Tag Library'!P60, ""\\(.*)""), 'Tag Library'!P60)"),"tr_air_temp_sp")</f>
        <v>tr_air_temp_sp</v>
      </c>
      <c r="B49" s="1" t="str">
        <f ca="1">IFERROR(__xludf.DUMMYFUNCTION("""COMPUTED_VALUE"""),"tr_rh_second_avg")</f>
        <v>tr_rh_second_avg</v>
      </c>
      <c r="D49" s="1" t="str">
        <f t="array" ref="D49">IFERROR(INDEX('Tag Library'!S:S, MATCH(C49, 'Tag Library'!P:P, 0)),"")</f>
        <v/>
      </c>
      <c r="F49" s="1" t="str">
        <f ca="1">IFERROR(__xludf.DUMMYFUNCTION("IFERROR(REGEXEXTRACT('Tag Library'!W60, ""\\(.*)""), 'Tag Library'!W60)"),"dl_total_day")</f>
        <v>dl_total_day</v>
      </c>
      <c r="G49" s="1" t="str">
        <f ca="1">IFERROR(__xludf.DUMMYFUNCTION("""COMPUTED_VALUE"""),"sd_24hr_irrig")</f>
        <v>sd_24hr_irrig</v>
      </c>
      <c r="H49" s="1" t="str">
        <f ca="1">IFERROR(__xludf.DUMMYFUNCTION("""COMPUTED_VALUE"""),"tr_04\tr_CER_start_CO2")</f>
        <v>tr_04\tr_CER_start_CO2</v>
      </c>
      <c r="I49" s="1">
        <f t="array" aca="1" ref="I49" ca="1">IFERROR(INDEX('Tag Library'!Z:Z, MATCH(H49, 'Tag Library'!W:W, 0)),"")</f>
        <v>71</v>
      </c>
      <c r="K49" s="1" t="str">
        <f ca="1">IFERROR(__xludf.DUMMYFUNCTION("IFERROR(REGEXEXTRACT('Tag Library'!AD60, ""\\(.*)""), 'Tag Library'!AD60)"),"co2inj_mfc_mv")</f>
        <v>co2inj_mfc_mv</v>
      </c>
      <c r="L49" s="1" t="str">
        <f ca="1">IFERROR(__xludf.DUMMYFUNCTION("""COMPUTED_VALUE"""),"tr_12_humid-ET_sd_accum")</f>
        <v>tr_12_humid-ET_sd_accum</v>
      </c>
      <c r="N49" s="1" t="str">
        <f t="array" ref="N49">IFERROR(INDEX('Tag Library'!AG:AG, MATCH(M49, 'Tag Library'!AD:AD, 0)),"")</f>
        <v/>
      </c>
    </row>
    <row r="50" spans="1:14" ht="12.75" x14ac:dyDescent="0.2">
      <c r="A50" s="1" t="str">
        <f ca="1">IFERROR(__xludf.DUMMYFUNCTION("IFERROR(REGEXEXTRACT('Tag Library'!P61, ""\\(.*)""), 'Tag Library'!P61)"),"tr_co2_sp_umol")</f>
        <v>tr_co2_sp_umol</v>
      </c>
      <c r="B50" s="1" t="str">
        <f ca="1">IFERROR(__xludf.DUMMYFUNCTION("""COMPUTED_VALUE"""),"epa_thrm_avg")</f>
        <v>epa_thrm_avg</v>
      </c>
      <c r="D50" s="1" t="str">
        <f t="array" ref="D50">IFERROR(INDEX('Tag Library'!S:S, MATCH(C50, 'Tag Library'!P:P, 0)),"")</f>
        <v/>
      </c>
      <c r="F50" s="1" t="str">
        <f ca="1">IFERROR(__xludf.DUMMYFUNCTION("IFERROR(REGEXEXTRACT('Tag Library'!W61, ""\\(.*)""), 'Tag Library'!W61)"),"dl_total_previous_day")</f>
        <v>dl_total_previous_day</v>
      </c>
      <c r="G50" s="1" t="str">
        <f ca="1">IFERROR(__xludf.DUMMYFUNCTION("""COMPUTED_VALUE"""),"sd_24hr_dl")</f>
        <v>sd_24hr_dl</v>
      </c>
      <c r="H50" s="1" t="str">
        <f ca="1">IFERROR(__xludf.DUMMYFUNCTION("""COMPUTED_VALUE"""),"tr_04\tr_CO2_draw_down")</f>
        <v>tr_04\tr_CO2_draw_down</v>
      </c>
      <c r="I50" s="1">
        <f t="array" aca="1" ref="I50" ca="1">IFERROR(INDEX('Tag Library'!Z:Z, MATCH(H50, 'Tag Library'!W:W, 0)),"")</f>
        <v>72</v>
      </c>
      <c r="K50" s="1" t="str">
        <f ca="1">IFERROR(__xludf.DUMMYFUNCTION("IFERROR(REGEXEXTRACT('Tag Library'!AD61, ""\\(.*)""), 'Tag Library'!AD61)"),"cwc_ctl_mv")</f>
        <v>cwc_ctl_mv</v>
      </c>
      <c r="L50" s="1" t="str">
        <f ca="1">IFERROR(__xludf.DUMMYFUNCTION("""COMPUTED_VALUE"""),"tr_13_humid-ET_sd_accum")</f>
        <v>tr_13_humid-ET_sd_accum</v>
      </c>
      <c r="N50" s="1" t="str">
        <f t="array" ref="N50">IFERROR(INDEX('Tag Library'!AG:AG, MATCH(M50, 'Tag Library'!AD:AD, 0)),"")</f>
        <v/>
      </c>
    </row>
    <row r="51" spans="1:14" ht="12.75" x14ac:dyDescent="0.2">
      <c r="A51" s="1" t="str">
        <f ca="1">IFERROR(__xludf.DUMMYFUNCTION("IFERROR(REGEXEXTRACT('Tag Library'!P62, ""\\(.*)""), 'Tag Library'!P62)"),"tr_co2_umol")</f>
        <v>tr_co2_umol</v>
      </c>
      <c r="B51" s="1" t="str">
        <f ca="1">IFERROR(__xludf.DUMMYFUNCTION("""COMPUTED_VALUE"""),"et_total_day")</f>
        <v>et_total_day</v>
      </c>
      <c r="D51" s="1" t="str">
        <f t="array" ref="D51">IFERROR(INDEX('Tag Library'!S:S, MATCH(C51, 'Tag Library'!P:P, 0)),"")</f>
        <v/>
      </c>
      <c r="F51" s="1" t="str">
        <f ca="1">IFERROR(__xludf.DUMMYFUNCTION("IFERROR(REGEXEXTRACT('Tag Library'!W62, ""\\(.*)""), 'Tag Library'!W62)"),"et_total_day")</f>
        <v>et_total_day</v>
      </c>
      <c r="G51" s="1" t="str">
        <f ca="1">IFERROR(__xludf.DUMMYFUNCTION("""COMPUTED_VALUE"""),"sd_24hr_rth")</f>
        <v>sd_24hr_rth</v>
      </c>
      <c r="H51" s="1" t="str">
        <f ca="1">IFERROR(__xludf.DUMMYFUNCTION("""COMPUTED_VALUE"""),"tr_04\tr_CO2_draw_down_time")</f>
        <v>tr_04\tr_CO2_draw_down_time</v>
      </c>
      <c r="I51" s="1">
        <f t="array" aca="1" ref="I51" ca="1">IFERROR(INDEX('Tag Library'!Z:Z, MATCH(H51, 'Tag Library'!W:W, 0)),"")</f>
        <v>73</v>
      </c>
      <c r="K51" s="1" t="str">
        <f ca="1">IFERROR(__xludf.DUMMYFUNCTION("IFERROR(REGEXEXTRACT('Tag Library'!AD62, ""\\(.*)""), 'Tag Library'!AD62)"),"resist_htr_mv")</f>
        <v>resist_htr_mv</v>
      </c>
      <c r="L51" s="1" t="str">
        <f ca="1">IFERROR(__xludf.DUMMYFUNCTION("""COMPUTED_VALUE"""),"tr_14_humid-ET_sd_accum")</f>
        <v>tr_14_humid-ET_sd_accum</v>
      </c>
      <c r="N51" s="1" t="str">
        <f t="array" ref="N51">IFERROR(INDEX('Tag Library'!AG:AG, MATCH(M51, 'Tag Library'!AD:AD, 0)),"")</f>
        <v/>
      </c>
    </row>
    <row r="52" spans="1:14" ht="12.75" x14ac:dyDescent="0.2">
      <c r="A52" s="1" t="str">
        <f ca="1">IFERROR(__xludf.DUMMYFUNCTION("IFERROR(REGEXEXTRACT('Tag Library'!P63, ""\\(.*)""), 'Tag Library'!P63)"),"tr_dew_point")</f>
        <v>tr_dew_point</v>
      </c>
      <c r="B52" s="1" t="str">
        <f ca="1">IFERROR(__xludf.DUMMYFUNCTION("""COMPUTED_VALUE"""),"et_total_previous_day")</f>
        <v>et_total_previous_day</v>
      </c>
      <c r="D52" s="1" t="str">
        <f t="array" ref="D52">IFERROR(INDEX('Tag Library'!S:S, MATCH(C52, 'Tag Library'!P:P, 0)),"")</f>
        <v/>
      </c>
      <c r="F52" s="1" t="str">
        <f ca="1">IFERROR(__xludf.DUMMYFUNCTION("IFERROR(REGEXEXTRACT('Tag Library'!W63, ""\\(.*)""), 'Tag Library'!W63)"),"et_total_previous_day")</f>
        <v>et_total_previous_day</v>
      </c>
      <c r="G52" s="1" t="str">
        <f ca="1">IFERROR(__xludf.DUMMYFUNCTION("""COMPUTED_VALUE"""),"sd_24hr_prev_rain_ml")</f>
        <v>sd_24hr_prev_rain_ml</v>
      </c>
      <c r="H52" s="1" t="str">
        <f ca="1">IFERROR(__xludf.DUMMYFUNCTION("""COMPUTED_VALUE"""),"tr_05\tr_CER_Calculated")</f>
        <v>tr_05\tr_CER_Calculated</v>
      </c>
      <c r="I52" s="1">
        <f t="array" aca="1" ref="I52" ca="1">IFERROR(INDEX('Tag Library'!Z:Z, MATCH(H52, 'Tag Library'!W:W, 0)),"")</f>
        <v>74</v>
      </c>
      <c r="K52" s="1" t="str">
        <f ca="1">IFERROR(__xludf.DUMMYFUNCTION("IFERROR(REGEXEXTRACT('Tag Library'!AD63, ""\\(.*)""), 'Tag Library'!AD63)"),"tr_dump_vlv")</f>
        <v>tr_dump_vlv</v>
      </c>
      <c r="L52" s="1" t="str">
        <f ca="1">IFERROR(__xludf.DUMMYFUNCTION("""COMPUTED_VALUE"""),"tr_light_level")</f>
        <v>tr_light_level</v>
      </c>
      <c r="N52" s="1" t="str">
        <f t="array" ref="N52">IFERROR(INDEX('Tag Library'!AG:AG, MATCH(M52, 'Tag Library'!AD:AD, 0)),"")</f>
        <v/>
      </c>
    </row>
    <row r="53" spans="1:14" ht="12.75" x14ac:dyDescent="0.2">
      <c r="A53" s="1" t="str">
        <f ca="1">IFERROR(__xludf.DUMMYFUNCTION("IFERROR(REGEXEXTRACT('Tag Library'!P64, ""\\(.*)""), 'Tag Library'!P64)"),"tr_dew_point_sp")</f>
        <v>tr_dew_point_sp</v>
      </c>
      <c r="B53" s="1" t="str">
        <f ca="1">IFERROR(__xludf.DUMMYFUNCTION("""COMPUTED_VALUE"""),"dl_total_day")</f>
        <v>dl_total_day</v>
      </c>
      <c r="D53" s="1" t="str">
        <f t="array" ref="D53">IFERROR(INDEX('Tag Library'!S:S, MATCH(C53, 'Tag Library'!P:P, 0)),"")</f>
        <v/>
      </c>
      <c r="F53" s="1" t="str">
        <f ca="1">IFERROR(__xludf.DUMMYFUNCTION("IFERROR(REGEXEXTRACT('Tag Library'!W64, ""\\(.*)""), 'Tag Library'!W64)"),"tr_CER_end_bp")</f>
        <v>tr_CER_end_bp</v>
      </c>
      <c r="G53" s="1" t="str">
        <f ca="1">IFERROR(__xludf.DUMMYFUNCTION("""COMPUTED_VALUE"""),"sd_day_prev_par")</f>
        <v>sd_day_prev_par</v>
      </c>
      <c r="H53" s="1" t="str">
        <f ca="1">IFERROR(__xludf.DUMMYFUNCTION("""COMPUTED_VALUE"""),"tr_05\tr_CER_end_bp")</f>
        <v>tr_05\tr_CER_end_bp</v>
      </c>
      <c r="I53" s="1">
        <f t="array" aca="1" ref="I53" ca="1">IFERROR(INDEX('Tag Library'!Z:Z, MATCH(H53, 'Tag Library'!W:W, 0)),"")</f>
        <v>75</v>
      </c>
      <c r="K53" s="1" t="str">
        <f ca="1">IFERROR(__xludf.DUMMYFUNCTION("IFERROR(REGEXEXTRACT('Tag Library'!AD64, ""\\(.*)""), 'Tag Library'!AD64)"),"tr_humid_on_off")</f>
        <v>tr_humid_on_off</v>
      </c>
      <c r="L53" s="1" t="str">
        <f ca="1">IFERROR(__xludf.DUMMYFUNCTION("""COMPUTED_VALUE"""),"irga_temp")</f>
        <v>irga_temp</v>
      </c>
      <c r="N53" s="1" t="str">
        <f t="array" ref="N53">IFERROR(INDEX('Tag Library'!AG:AG, MATCH(M53, 'Tag Library'!AD:AD, 0)),"")</f>
        <v/>
      </c>
    </row>
    <row r="54" spans="1:14" ht="12.75" x14ac:dyDescent="0.2">
      <c r="A54" s="1" t="str">
        <f ca="1">IFERROR(__xludf.DUMMYFUNCTION("IFERROR(REGEXEXTRACT('Tag Library'!P65, ""\\(.*)""), 'Tag Library'!P65)"),"tr_par_umol")</f>
        <v>tr_par_umol</v>
      </c>
      <c r="B54" s="1" t="str">
        <f ca="1">IFERROR(__xludf.DUMMYFUNCTION("""COMPUTED_VALUE"""),"dl_total_previous_day")</f>
        <v>dl_total_previous_day</v>
      </c>
      <c r="D54" s="1" t="str">
        <f t="array" ref="D54">IFERROR(INDEX('Tag Library'!S:S, MATCH(C54, 'Tag Library'!P:P, 0)),"")</f>
        <v/>
      </c>
      <c r="F54" s="1" t="str">
        <f ca="1">IFERROR(__xludf.DUMMYFUNCTION("IFERROR(REGEXEXTRACT('Tag Library'!W65, ""\\(.*)""), 'Tag Library'!W65)"),"tr_CER_end_CO2")</f>
        <v>tr_CER_end_CO2</v>
      </c>
      <c r="G54" s="1" t="str">
        <f ca="1">IFERROR(__xludf.DUMMYFUNCTION("""COMPUTED_VALUE"""),"sd_day_prev_rh")</f>
        <v>sd_day_prev_rh</v>
      </c>
      <c r="H54" s="1" t="str">
        <f ca="1">IFERROR(__xludf.DUMMYFUNCTION("""COMPUTED_VALUE"""),"tr_05\tr_CER_end_CO2")</f>
        <v>tr_05\tr_CER_end_CO2</v>
      </c>
      <c r="I54" s="1">
        <f t="array" aca="1" ref="I54" ca="1">IFERROR(INDEX('Tag Library'!Z:Z, MATCH(H54, 'Tag Library'!W:W, 0)),"")</f>
        <v>76</v>
      </c>
      <c r="K54" s="1" t="str">
        <f ca="1">IFERROR(__xludf.DUMMYFUNCTION("IFERROR(REGEXEXTRACT('Tag Library'!AD65, ""\\(.*)""), 'Tag Library'!AD65)"),"cwc_return_temp")</f>
        <v>cwc_return_temp</v>
      </c>
      <c r="L54" s="1" t="str">
        <f ca="1">IFERROR(__xludf.DUMMYFUNCTION("""COMPUTED_VALUE"""),"rth_dump_now")</f>
        <v>rth_dump_now</v>
      </c>
      <c r="N54" s="1" t="str">
        <f t="array" ref="N54">IFERROR(INDEX('Tag Library'!AG:AG, MATCH(M54, 'Tag Library'!AD:AD, 0)),"")</f>
        <v/>
      </c>
    </row>
    <row r="55" spans="1:14" ht="12.75" x14ac:dyDescent="0.2">
      <c r="A55" s="1" t="str">
        <f ca="1">IFERROR(__xludf.DUMMYFUNCTION("IFERROR(REGEXEXTRACT('Tag Library'!P66, ""\\(.*)""), 'Tag Library'!P66)"),"tr_therm_1")</f>
        <v>tr_therm_1</v>
      </c>
      <c r="B55" s="1" t="str">
        <f ca="1">IFERROR(__xludf.DUMMYFUNCTION("""COMPUTED_VALUE"""),"tr_licor_dew_point")</f>
        <v>tr_licor_dew_point</v>
      </c>
      <c r="D55" s="1" t="str">
        <f t="array" ref="D55">IFERROR(INDEX('Tag Library'!S:S, MATCH(C55, 'Tag Library'!P:P, 0)),"")</f>
        <v/>
      </c>
      <c r="F55" s="1" t="str">
        <f ca="1">IFERROR(__xludf.DUMMYFUNCTION("IFERROR(REGEXEXTRACT('Tag Library'!W66, ""\\(.*)""), 'Tag Library'!W66)"),"tr_CER_end_dp")</f>
        <v>tr_CER_end_dp</v>
      </c>
      <c r="G55" s="1" t="str">
        <f ca="1">IFERROR(__xludf.DUMMYFUNCTION("""COMPUTED_VALUE"""),"sd_night_prev_rh")</f>
        <v>sd_night_prev_rh</v>
      </c>
      <c r="H55" s="1" t="str">
        <f ca="1">IFERROR(__xludf.DUMMYFUNCTION("""COMPUTED_VALUE"""),"tr_05\tr_CER_end_dp")</f>
        <v>tr_05\tr_CER_end_dp</v>
      </c>
      <c r="I55" s="1">
        <f t="array" aca="1" ref="I55" ca="1">IFERROR(INDEX('Tag Library'!Z:Z, MATCH(H55, 'Tag Library'!W:W, 0)),"")</f>
        <v>77</v>
      </c>
      <c r="K55" s="1" t="str">
        <f ca="1">IFERROR(__xludf.DUMMYFUNCTION("IFERROR(REGEXEXTRACT('Tag Library'!AD66, ""\\(.*)""), 'Tag Library'!AD66)"),"cwc_supply_temp")</f>
        <v>cwc_supply_temp</v>
      </c>
      <c r="L55" s="1" t="str">
        <f ca="1">IFERROR(__xludf.DUMMYFUNCTION("""COMPUTED_VALUE"""),"rth_fs1_off_on")</f>
        <v>rth_fs1_off_on</v>
      </c>
      <c r="N55" s="1" t="str">
        <f t="array" ref="N55">IFERROR(INDEX('Tag Library'!AG:AG, MATCH(M55, 'Tag Library'!AD:AD, 0)),"")</f>
        <v/>
      </c>
    </row>
    <row r="56" spans="1:14" ht="12.75" x14ac:dyDescent="0.2">
      <c r="A56" s="1" t="str">
        <f ca="1">IFERROR(__xludf.DUMMYFUNCTION("IFERROR(REGEXEXTRACT('Tag Library'!P67, ""\\(.*)""), 'Tag Library'!P67)"),"tr_air_temp_sp")</f>
        <v>tr_air_temp_sp</v>
      </c>
      <c r="B56" s="1" t="str">
        <f ca="1">IFERROR(__xludf.DUMMYFUNCTION("""COMPUTED_VALUE"""),"tr_irrig_calib_mode")</f>
        <v>tr_irrig_calib_mode</v>
      </c>
      <c r="D56" s="1" t="str">
        <f t="array" ref="D56">IFERROR(INDEX('Tag Library'!S:S, MATCH(C56, 'Tag Library'!P:P, 0)),"")</f>
        <v/>
      </c>
      <c r="F56" s="1" t="str">
        <f ca="1">IFERROR(__xludf.DUMMYFUNCTION("IFERROR(REGEXEXTRACT('Tag Library'!W67, ""\\(.*)""), 'Tag Library'!W67)"),"tr_CER_end_temp")</f>
        <v>tr_CER_end_temp</v>
      </c>
      <c r="G56" s="1" t="str">
        <f ca="1">IFERROR(__xludf.DUMMYFUNCTION("""COMPUTED_VALUE"""),"sd_prev_dawn_time")</f>
        <v>sd_prev_dawn_time</v>
      </c>
      <c r="H56" s="1" t="str">
        <f ca="1">IFERROR(__xludf.DUMMYFUNCTION("""COMPUTED_VALUE"""),"tr_05\tr_CER_end_temp")</f>
        <v>tr_05\tr_CER_end_temp</v>
      </c>
      <c r="I56" s="1">
        <f t="array" aca="1" ref="I56" ca="1">IFERROR(INDEX('Tag Library'!Z:Z, MATCH(H56, 'Tag Library'!W:W, 0)),"")</f>
        <v>78</v>
      </c>
      <c r="K56" s="1" t="str">
        <f ca="1">IFERROR(__xludf.DUMMYFUNCTION("IFERROR(REGEXEXTRACT('Tag Library'!AD67, ""\\(.*)""), 'Tag Library'!AD67)"),"resist_htr_tmp")</f>
        <v>resist_htr_tmp</v>
      </c>
      <c r="L56" s="1" t="str">
        <f ca="1">IFERROR(__xludf.DUMMYFUNCTION("""COMPUTED_VALUE"""),"rth_fs1_up_down")</f>
        <v>rth_fs1_up_down</v>
      </c>
      <c r="N56" s="1" t="str">
        <f t="array" ref="N56">IFERROR(INDEX('Tag Library'!AG:AG, MATCH(M56, 'Tag Library'!AD:AD, 0)),"")</f>
        <v/>
      </c>
    </row>
    <row r="57" spans="1:14" ht="12.75" x14ac:dyDescent="0.2">
      <c r="A57" s="1" t="str">
        <f ca="1">IFERROR(__xludf.DUMMYFUNCTION("IFERROR(REGEXEXTRACT('Tag Library'!P68, ""\\(.*)""), 'Tag Library'!P68)"),"tr_co2_sp_umol")</f>
        <v>tr_co2_sp_umol</v>
      </c>
      <c r="B57" s="1" t="str">
        <f ca="1">IFERROR(__xludf.DUMMYFUNCTION("""COMPUTED_VALUE"""),"tr_irrig_calibration_time")</f>
        <v>tr_irrig_calibration_time</v>
      </c>
      <c r="D57" s="1" t="str">
        <f t="array" ref="D57">IFERROR(INDEX('Tag Library'!S:S, MATCH(C57, 'Tag Library'!P:P, 0)),"")</f>
        <v/>
      </c>
      <c r="F57" s="1" t="str">
        <f ca="1">IFERROR(__xludf.DUMMYFUNCTION("IFERROR(REGEXEXTRACT('Tag Library'!W68, ""\\(.*)""), 'Tag Library'!W68)"),"tr_CER_start_CO2")</f>
        <v>tr_CER_start_CO2</v>
      </c>
      <c r="G57" s="1" t="str">
        <f ca="1">IFERROR(__xludf.DUMMYFUNCTION("""COMPUTED_VALUE"""),"sd_prev_dusk_time")</f>
        <v>sd_prev_dusk_time</v>
      </c>
      <c r="H57" s="1" t="str">
        <f ca="1">IFERROR(__xludf.DUMMYFUNCTION("""COMPUTED_VALUE"""),"tr_05\tr_CER_start_CO2")</f>
        <v>tr_05\tr_CER_start_CO2</v>
      </c>
      <c r="I57" s="1">
        <f t="array" aca="1" ref="I57" ca="1">IFERROR(INDEX('Tag Library'!Z:Z, MATCH(H57, 'Tag Library'!W:W, 0)),"")</f>
        <v>79</v>
      </c>
      <c r="K57" s="1" t="str">
        <f ca="1">IFERROR(__xludf.DUMMYFUNCTION("IFERROR(REGEXEXTRACT('Tag Library'!AD68, ""\\(.*)""), 'Tag Library'!AD68)"),"co2inj_mfc_2_mv")</f>
        <v>co2inj_mfc_2_mv</v>
      </c>
      <c r="L57" s="1" t="str">
        <f ca="1">IFERROR(__xludf.DUMMYFUNCTION("""COMPUTED_VALUE"""),"rth_fs2_off_on")</f>
        <v>rth_fs2_off_on</v>
      </c>
      <c r="N57" s="1" t="str">
        <f t="array" ref="N57">IFERROR(INDEX('Tag Library'!AG:AG, MATCH(M57, 'Tag Library'!AD:AD, 0)),"")</f>
        <v/>
      </c>
    </row>
    <row r="58" spans="1:14" ht="12.75" x14ac:dyDescent="0.2">
      <c r="A58" s="1" t="str">
        <f ca="1">IFERROR(__xludf.DUMMYFUNCTION("IFERROR(REGEXEXTRACT('Tag Library'!P69, ""\\(.*)""), 'Tag Library'!P69)"),"tr_co2_umol")</f>
        <v>tr_co2_umol</v>
      </c>
      <c r="B58" s="1" t="str">
        <f ca="1">IFERROR(__xludf.DUMMYFUNCTION("""COMPUTED_VALUE"""),"tr_irrig_ml_day_accum")</f>
        <v>tr_irrig_ml_day_accum</v>
      </c>
      <c r="D58" s="1" t="str">
        <f t="array" ref="D58">IFERROR(INDEX('Tag Library'!S:S, MATCH(C58, 'Tag Library'!P:P, 0)),"")</f>
        <v/>
      </c>
      <c r="F58" s="1" t="str">
        <f ca="1">IFERROR(__xludf.DUMMYFUNCTION("IFERROR(REGEXEXTRACT('Tag Library'!W69, ""\\(.*)""), 'Tag Library'!W69)"),"tr_CO2_draw_down")</f>
        <v>tr_CO2_draw_down</v>
      </c>
      <c r="G58" s="1" t="str">
        <f ca="1">IFERROR(__xludf.DUMMYFUNCTION("""COMPUTED_VALUE"""),"tr_02_humid-ET_prevDay")</f>
        <v>tr_02_humid-ET_prevDay</v>
      </c>
      <c r="H58" s="1" t="str">
        <f ca="1">IFERROR(__xludf.DUMMYFUNCTION("""COMPUTED_VALUE"""),"tr_05\tr_CO2_draw_down")</f>
        <v>tr_05\tr_CO2_draw_down</v>
      </c>
      <c r="I58" s="1">
        <f t="array" aca="1" ref="I58" ca="1">IFERROR(INDEX('Tag Library'!Z:Z, MATCH(H58, 'Tag Library'!W:W, 0)),"")</f>
        <v>80</v>
      </c>
      <c r="K58" s="1" t="str">
        <f ca="1">IFERROR(__xludf.DUMMYFUNCTION("IFERROR(REGEXEXTRACT('Tag Library'!AD69, ""\\(.*)""), 'Tag Library'!AD69)"),"co2inj_mfc_mv")</f>
        <v>co2inj_mfc_mv</v>
      </c>
      <c r="L58" s="1" t="str">
        <f ca="1">IFERROR(__xludf.DUMMYFUNCTION("""COMPUTED_VALUE"""),"rth_fs2_up_down")</f>
        <v>rth_fs2_up_down</v>
      </c>
      <c r="N58" s="1" t="str">
        <f t="array" ref="N58">IFERROR(INDEX('Tag Library'!AG:AG, MATCH(M58, 'Tag Library'!AD:AD, 0)),"")</f>
        <v/>
      </c>
    </row>
    <row r="59" spans="1:14" ht="12.75" x14ac:dyDescent="0.2">
      <c r="A59" s="1" t="str">
        <f ca="1">IFERROR(__xludf.DUMMYFUNCTION("IFERROR(REGEXEXTRACT('Tag Library'!P70, ""\\(.*)""), 'Tag Library'!P70)"),"tr_dew_point")</f>
        <v>tr_dew_point</v>
      </c>
      <c r="B59" s="1" t="str">
        <f ca="1">IFERROR(__xludf.DUMMYFUNCTION("""COMPUTED_VALUE"""),"tr_irrig_ml_event_accum")</f>
        <v>tr_irrig_ml_event_accum</v>
      </c>
      <c r="D59" s="1" t="str">
        <f t="array" ref="D59">IFERROR(INDEX('Tag Library'!S:S, MATCH(C59, 'Tag Library'!P:P, 0)),"")</f>
        <v/>
      </c>
      <c r="F59" s="1" t="str">
        <f ca="1">IFERROR(__xludf.DUMMYFUNCTION("IFERROR(REGEXEXTRACT('Tag Library'!W70, ""\\(.*)""), 'Tag Library'!W70)"),"tr_CO2_draw_down_time")</f>
        <v>tr_CO2_draw_down_time</v>
      </c>
      <c r="G59" s="1" t="str">
        <f ca="1">IFERROR(__xludf.DUMMYFUNCTION("""COMPUTED_VALUE"""),"tr_02_humid-ET_prevNight")</f>
        <v>tr_02_humid-ET_prevNight</v>
      </c>
      <c r="H59" s="1" t="str">
        <f ca="1">IFERROR(__xludf.DUMMYFUNCTION("""COMPUTED_VALUE"""),"tr_05\tr_CO2_draw_down_time")</f>
        <v>tr_05\tr_CO2_draw_down_time</v>
      </c>
      <c r="I59" s="1">
        <f t="array" aca="1" ref="I59" ca="1">IFERROR(INDEX('Tag Library'!Z:Z, MATCH(H59, 'Tag Library'!W:W, 0)),"")</f>
        <v>81</v>
      </c>
      <c r="K59" s="1" t="str">
        <f ca="1">IFERROR(__xludf.DUMMYFUNCTION("IFERROR(REGEXEXTRACT('Tag Library'!AD70, ""\\(.*)""), 'Tag Library'!AD70)"),"cwc_ctl_mv")</f>
        <v>cwc_ctl_mv</v>
      </c>
      <c r="L59" s="1" t="str">
        <f ca="1">IFERROR(__xludf.DUMMYFUNCTION("""COMPUTED_VALUE"""),"et_cal")</f>
        <v>et_cal</v>
      </c>
      <c r="N59" s="1" t="str">
        <f t="array" ref="N59">IFERROR(INDEX('Tag Library'!AG:AG, MATCH(M59, 'Tag Library'!AD:AD, 0)),"")</f>
        <v/>
      </c>
    </row>
    <row r="60" spans="1:14" ht="12.75" x14ac:dyDescent="0.2">
      <c r="A60" s="1" t="str">
        <f ca="1">IFERROR(__xludf.DUMMYFUNCTION("IFERROR(REGEXEXTRACT('Tag Library'!P71, ""\\(.*)""), 'Tag Library'!P71)"),"tr_dew_point_sp")</f>
        <v>tr_dew_point_sp</v>
      </c>
      <c r="B60" s="1" t="str">
        <f ca="1">IFERROR(__xludf.DUMMYFUNCTION("""COMPUTED_VALUE"""),"tr_irrig_ml_prev_day_total")</f>
        <v>tr_irrig_ml_prev_day_total</v>
      </c>
      <c r="D60" s="1" t="str">
        <f t="array" ref="D60">IFERROR(INDEX('Tag Library'!S:S, MATCH(C60, 'Tag Library'!P:P, 0)),"")</f>
        <v/>
      </c>
      <c r="F60" s="1" t="str">
        <f ca="1">IFERROR(__xludf.DUMMYFUNCTION("IFERROR(REGEXEXTRACT('Tag Library'!W71, ""\\(.*)""), 'Tag Library'!W71)"),"tr_CER_Calculated")</f>
        <v>tr_CER_Calculated</v>
      </c>
      <c r="G60" s="1" t="str">
        <f ca="1">IFERROR(__xludf.DUMMYFUNCTION("""COMPUTED_VALUE"""),"tr_03_humid-ET_prevDay")</f>
        <v>tr_03_humid-ET_prevDay</v>
      </c>
      <c r="H60" s="1" t="str">
        <f ca="1">IFERROR(__xludf.DUMMYFUNCTION("""COMPUTED_VALUE"""),"tr_06\tr_CER_Calculated")</f>
        <v>tr_06\tr_CER_Calculated</v>
      </c>
      <c r="I60" s="1">
        <f t="array" aca="1" ref="I60" ca="1">IFERROR(INDEX('Tag Library'!Z:Z, MATCH(H60, 'Tag Library'!W:W, 0)),"")</f>
        <v>82</v>
      </c>
      <c r="K60" s="1" t="str">
        <f ca="1">IFERROR(__xludf.DUMMYFUNCTION("IFERROR(REGEXEXTRACT('Tag Library'!AD71, ""\\(.*)""), 'Tag Library'!AD71)"),"resist_htr_mv")</f>
        <v>resist_htr_mv</v>
      </c>
      <c r="L60" s="1" t="str">
        <f ca="1">IFERROR(__xludf.DUMMYFUNCTION("""COMPUTED_VALUE"""),"et_acc_daily")</f>
        <v>et_acc_daily</v>
      </c>
      <c r="N60" s="1" t="str">
        <f t="array" ref="N60">IFERROR(INDEX('Tag Library'!AG:AG, MATCH(M60, 'Tag Library'!AD:AD, 0)),"")</f>
        <v/>
      </c>
    </row>
    <row r="61" spans="1:14" ht="12.75" x14ac:dyDescent="0.2">
      <c r="A61" s="1" t="str">
        <f ca="1">IFERROR(__xludf.DUMMYFUNCTION("IFERROR(REGEXEXTRACT('Tag Library'!P72, ""\\(.*)""), 'Tag Library'!P72)"),"tr_par_umol")</f>
        <v>tr_par_umol</v>
      </c>
      <c r="B61" s="1" t="str">
        <f ca="1">IFERROR(__xludf.DUMMYFUNCTION("""COMPUTED_VALUE"""),"tr_irrig_purge_mode")</f>
        <v>tr_irrig_purge_mode</v>
      </c>
      <c r="D61" s="1" t="str">
        <f t="array" ref="D61">IFERROR(INDEX('Tag Library'!S:S, MATCH(C61, 'Tag Library'!P:P, 0)),"")</f>
        <v/>
      </c>
      <c r="F61" s="1" t="str">
        <f ca="1">IFERROR(__xludf.DUMMYFUNCTION("IFERROR(REGEXEXTRACT('Tag Library'!W72, ""\\(.*)""), 'Tag Library'!W72)"),"tr_CER_end_bp")</f>
        <v>tr_CER_end_bp</v>
      </c>
      <c r="G61" s="1" t="str">
        <f ca="1">IFERROR(__xludf.DUMMYFUNCTION("""COMPUTED_VALUE"""),"tr_03_humid-ET_prevNight")</f>
        <v>tr_03_humid-ET_prevNight</v>
      </c>
      <c r="H61" s="1" t="str">
        <f ca="1">IFERROR(__xludf.DUMMYFUNCTION("""COMPUTED_VALUE"""),"tr_06\tr_CER_end_bp")</f>
        <v>tr_06\tr_CER_end_bp</v>
      </c>
      <c r="I61" s="1">
        <f t="array" aca="1" ref="I61" ca="1">IFERROR(INDEX('Tag Library'!Z:Z, MATCH(H61, 'Tag Library'!W:W, 0)),"")</f>
        <v>83</v>
      </c>
      <c r="K61" s="1" t="str">
        <f ca="1">IFERROR(__xludf.DUMMYFUNCTION("IFERROR(REGEXEXTRACT('Tag Library'!AD72, ""\\(.*)""), 'Tag Library'!AD72)"),"tr_dump_vlv")</f>
        <v>tr_dump_vlv</v>
      </c>
      <c r="L61" s="1" t="str">
        <f ca="1">IFERROR(__xludf.DUMMYFUNCTION("""COMPUTED_VALUE"""),"et_acc_prev")</f>
        <v>et_acc_prev</v>
      </c>
      <c r="N61" s="1" t="str">
        <f t="array" ref="N61">IFERROR(INDEX('Tag Library'!AG:AG, MATCH(M61, 'Tag Library'!AD:AD, 0)),"")</f>
        <v/>
      </c>
    </row>
    <row r="62" spans="1:14" ht="12.75" x14ac:dyDescent="0.2">
      <c r="A62" s="1" t="str">
        <f ca="1">IFERROR(__xludf.DUMMYFUNCTION("IFERROR(REGEXEXTRACT('Tag Library'!P73, ""\\(.*)""), 'Tag Library'!P73)"),"tr_therm_1")</f>
        <v>tr_therm_1</v>
      </c>
      <c r="B62" s="1" t="str">
        <f ca="1">IFERROR(__xludf.DUMMYFUNCTION("""COMPUTED_VALUE"""),"tr_irrig_time_per_bucket")</f>
        <v>tr_irrig_time_per_bucket</v>
      </c>
      <c r="D62" s="1" t="str">
        <f t="array" ref="D62">IFERROR(INDEX('Tag Library'!S:S, MATCH(C62, 'Tag Library'!P:P, 0)),"")</f>
        <v/>
      </c>
      <c r="F62" s="1" t="str">
        <f ca="1">IFERROR(__xludf.DUMMYFUNCTION("IFERROR(REGEXEXTRACT('Tag Library'!W73, ""\\(.*)""), 'Tag Library'!W73)"),"tr_CER_end_CO2")</f>
        <v>tr_CER_end_CO2</v>
      </c>
      <c r="G62" s="1" t="str">
        <f ca="1">IFERROR(__xludf.DUMMYFUNCTION("""COMPUTED_VALUE"""),"tr_04_humid-ET_prevDay")</f>
        <v>tr_04_humid-ET_prevDay</v>
      </c>
      <c r="H62" s="1" t="str">
        <f ca="1">IFERROR(__xludf.DUMMYFUNCTION("""COMPUTED_VALUE"""),"tr_06\tr_CER_end_CO2")</f>
        <v>tr_06\tr_CER_end_CO2</v>
      </c>
      <c r="I62" s="1">
        <f t="array" aca="1" ref="I62" ca="1">IFERROR(INDEX('Tag Library'!Z:Z, MATCH(H62, 'Tag Library'!W:W, 0)),"")</f>
        <v>84</v>
      </c>
      <c r="K62" s="1" t="str">
        <f ca="1">IFERROR(__xludf.DUMMYFUNCTION("IFERROR(REGEXEXTRACT('Tag Library'!AD73, ""\\(.*)""), 'Tag Library'!AD73)"),"tr_humid_on_off")</f>
        <v>tr_humid_on_off</v>
      </c>
      <c r="L62" s="1" t="str">
        <f ca="1">IFERROR(__xludf.DUMMYFUNCTION("""COMPUTED_VALUE"""),"et_cal_counter")</f>
        <v>et_cal_counter</v>
      </c>
      <c r="N62" s="1" t="str">
        <f t="array" ref="N62">IFERROR(INDEX('Tag Library'!AG:AG, MATCH(M62, 'Tag Library'!AD:AD, 0)),"")</f>
        <v/>
      </c>
    </row>
    <row r="63" spans="1:14" ht="12.75" x14ac:dyDescent="0.2">
      <c r="A63" s="1" t="str">
        <f ca="1">IFERROR(__xludf.DUMMYFUNCTION("IFERROR(REGEXEXTRACT('Tag Library'!P74, ""\\(.*)""), 'Tag Library'!P74)"),"tr_air_temp_sp")</f>
        <v>tr_air_temp_sp</v>
      </c>
      <c r="B63" s="1" t="str">
        <f ca="1">IFERROR(__xludf.DUMMYFUNCTION("""COMPUTED_VALUE"""),"tr_soil_efflux_rate")</f>
        <v>tr_soil_efflux_rate</v>
      </c>
      <c r="D63" s="1" t="str">
        <f t="array" ref="D63">IFERROR(INDEX('Tag Library'!S:S, MATCH(C63, 'Tag Library'!P:P, 0)),"")</f>
        <v/>
      </c>
      <c r="F63" s="1" t="str">
        <f ca="1">IFERROR(__xludf.DUMMYFUNCTION("IFERROR(REGEXEXTRACT('Tag Library'!W74, ""\\(.*)""), 'Tag Library'!W74)"),"tr_CER_end_dp")</f>
        <v>tr_CER_end_dp</v>
      </c>
      <c r="G63" s="1" t="str">
        <f ca="1">IFERROR(__xludf.DUMMYFUNCTION("""COMPUTED_VALUE"""),"tr_04_humid-ET_prevNight")</f>
        <v>tr_04_humid-ET_prevNight</v>
      </c>
      <c r="H63" s="1" t="str">
        <f ca="1">IFERROR(__xludf.DUMMYFUNCTION("""COMPUTED_VALUE"""),"tr_06\tr_CER_end_dp")</f>
        <v>tr_06\tr_CER_end_dp</v>
      </c>
      <c r="I63" s="1">
        <f t="array" aca="1" ref="I63" ca="1">IFERROR(INDEX('Tag Library'!Z:Z, MATCH(H63, 'Tag Library'!W:W, 0)),"")</f>
        <v>85</v>
      </c>
      <c r="K63" s="1" t="str">
        <f ca="1">IFERROR(__xludf.DUMMYFUNCTION("IFERROR(REGEXEXTRACT('Tag Library'!AD74, ""\\(.*)""), 'Tag Library'!AD74)"),"cwc_return_temp")</f>
        <v>cwc_return_temp</v>
      </c>
      <c r="L63" s="1" t="str">
        <f ca="1">IFERROR(__xludf.DUMMYFUNCTION("""COMPUTED_VALUE"""),"et_cal_acc")</f>
        <v>et_cal_acc</v>
      </c>
      <c r="N63" s="1" t="str">
        <f t="array" ref="N63">IFERROR(INDEX('Tag Library'!AG:AG, MATCH(M63, 'Tag Library'!AD:AD, 0)),"")</f>
        <v/>
      </c>
    </row>
    <row r="64" spans="1:14" ht="12.75" x14ac:dyDescent="0.2">
      <c r="A64" s="1" t="str">
        <f ca="1">IFERROR(__xludf.DUMMYFUNCTION("IFERROR(REGEXEXTRACT('Tag Library'!P75, ""\\(.*)""), 'Tag Library'!P75)"),"tr_co2_sp_umol")</f>
        <v>tr_co2_sp_umol</v>
      </c>
      <c r="B64" s="1" t="str">
        <f ca="1">IFERROR(__xludf.DUMMYFUNCTION("""COMPUTED_VALUE"""),"tr_aboveground_CER_rate")</f>
        <v>tr_aboveground_CER_rate</v>
      </c>
      <c r="D64" s="1" t="str">
        <f t="array" ref="D64">IFERROR(INDEX('Tag Library'!S:S, MATCH(C64, 'Tag Library'!P:P, 0)),"")</f>
        <v/>
      </c>
      <c r="F64" s="1" t="str">
        <f ca="1">IFERROR(__xludf.DUMMYFUNCTION("IFERROR(REGEXEXTRACT('Tag Library'!W75, ""\\(.*)""), 'Tag Library'!W75)"),"tr_CER_end_temp")</f>
        <v>tr_CER_end_temp</v>
      </c>
      <c r="G64" s="1" t="str">
        <f ca="1">IFERROR(__xludf.DUMMYFUNCTION("""COMPUTED_VALUE"""),"tr_05_humid-ET_prevDay")</f>
        <v>tr_05_humid-ET_prevDay</v>
      </c>
      <c r="H64" s="1" t="str">
        <f ca="1">IFERROR(__xludf.DUMMYFUNCTION("""COMPUTED_VALUE"""),"tr_06\tr_CER_end_temp")</f>
        <v>tr_06\tr_CER_end_temp</v>
      </c>
      <c r="I64" s="1">
        <f t="array" aca="1" ref="I64" ca="1">IFERROR(INDEX('Tag Library'!Z:Z, MATCH(H64, 'Tag Library'!W:W, 0)),"")</f>
        <v>86</v>
      </c>
      <c r="K64" s="1" t="str">
        <f ca="1">IFERROR(__xludf.DUMMYFUNCTION("IFERROR(REGEXEXTRACT('Tag Library'!AD75, ""\\(.*)""), 'Tag Library'!AD75)"),"cwc_supply_temp")</f>
        <v>cwc_supply_temp</v>
      </c>
      <c r="L64" s="1" t="str">
        <f ca="1">IFERROR(__xludf.DUMMYFUNCTION("""COMPUTED_VALUE"""),"et_cal_val")</f>
        <v>et_cal_val</v>
      </c>
      <c r="N64" s="1" t="str">
        <f t="array" ref="N64">IFERROR(INDEX('Tag Library'!AG:AG, MATCH(M64, 'Tag Library'!AD:AD, 0)),"")</f>
        <v/>
      </c>
    </row>
    <row r="65" spans="1:14" ht="12.75" x14ac:dyDescent="0.2">
      <c r="A65" s="1" t="str">
        <f ca="1">IFERROR(__xludf.DUMMYFUNCTION("IFERROR(REGEXEXTRACT('Tag Library'!P76, ""\\(.*)""), 'Tag Library'!P76)"),"tr_co2_umol")</f>
        <v>tr_co2_umol</v>
      </c>
      <c r="B65" s="1" t="str">
        <f ca="1">IFERROR(__xludf.DUMMYFUNCTION("""COMPUTED_VALUE"""),"tr_02_CO2")</f>
        <v>tr_02_CO2</v>
      </c>
      <c r="D65" s="1" t="str">
        <f t="array" ref="D65">IFERROR(INDEX('Tag Library'!S:S, MATCH(C65, 'Tag Library'!P:P, 0)),"")</f>
        <v/>
      </c>
      <c r="F65" s="1" t="str">
        <f ca="1">IFERROR(__xludf.DUMMYFUNCTION("IFERROR(REGEXEXTRACT('Tag Library'!W76, ""\\(.*)""), 'Tag Library'!W76)"),"tr_CER_start_CO2")</f>
        <v>tr_CER_start_CO2</v>
      </c>
      <c r="G65" s="1" t="str">
        <f ca="1">IFERROR(__xludf.DUMMYFUNCTION("""COMPUTED_VALUE"""),"tr_05_humid-ET_prevNight")</f>
        <v>tr_05_humid-ET_prevNight</v>
      </c>
      <c r="H65" s="1" t="str">
        <f ca="1">IFERROR(__xludf.DUMMYFUNCTION("""COMPUTED_VALUE"""),"tr_06\tr_CER_start_CO2")</f>
        <v>tr_06\tr_CER_start_CO2</v>
      </c>
      <c r="I65" s="1">
        <f t="array" aca="1" ref="I65" ca="1">IFERROR(INDEX('Tag Library'!Z:Z, MATCH(H65, 'Tag Library'!W:W, 0)),"")</f>
        <v>87</v>
      </c>
      <c r="K65" s="1" t="str">
        <f ca="1">IFERROR(__xludf.DUMMYFUNCTION("IFERROR(REGEXEXTRACT('Tag Library'!AD76, ""\\(.*)""), 'Tag Library'!AD76)"),"resist_htr_tmp")</f>
        <v>resist_htr_tmp</v>
      </c>
      <c r="L65" s="1" t="str">
        <f ca="1">IFERROR(__xludf.DUMMYFUNCTION("""COMPUTED_VALUE"""),"et_bottom_sol_on")</f>
        <v>et_bottom_sol_on</v>
      </c>
      <c r="N65" s="1" t="str">
        <f t="array" ref="N65">IFERROR(INDEX('Tag Library'!AG:AG, MATCH(M65, 'Tag Library'!AD:AD, 0)),"")</f>
        <v/>
      </c>
    </row>
    <row r="66" spans="1:14" ht="12.75" x14ac:dyDescent="0.2">
      <c r="A66" s="1" t="str">
        <f ca="1">IFERROR(__xludf.DUMMYFUNCTION("IFERROR(REGEXEXTRACT('Tag Library'!P77, ""\\(.*)""), 'Tag Library'!P77)"),"tr_dew_point")</f>
        <v>tr_dew_point</v>
      </c>
      <c r="B66" s="1" t="str">
        <f ca="1">IFERROR(__xludf.DUMMYFUNCTION("""COMPUTED_VALUE"""),"tr_03_CO2")</f>
        <v>tr_03_CO2</v>
      </c>
      <c r="D66" s="1" t="str">
        <f t="array" ref="D66">IFERROR(INDEX('Tag Library'!S:S, MATCH(C66, 'Tag Library'!P:P, 0)),"")</f>
        <v/>
      </c>
      <c r="F66" s="1" t="str">
        <f ca="1">IFERROR(__xludf.DUMMYFUNCTION("IFERROR(REGEXEXTRACT('Tag Library'!W77, ""\\(.*)""), 'Tag Library'!W77)"),"tr_CO2_draw_down")</f>
        <v>tr_CO2_draw_down</v>
      </c>
      <c r="G66" s="1" t="str">
        <f ca="1">IFERROR(__xludf.DUMMYFUNCTION("""COMPUTED_VALUE"""),"tr_06_humid-ET_prevDay")</f>
        <v>tr_06_humid-ET_prevDay</v>
      </c>
      <c r="H66" s="1" t="str">
        <f ca="1">IFERROR(__xludf.DUMMYFUNCTION("""COMPUTED_VALUE"""),"tr_06\tr_CO2_draw_down")</f>
        <v>tr_06\tr_CO2_draw_down</v>
      </c>
      <c r="I66" s="1">
        <f t="array" aca="1" ref="I66" ca="1">IFERROR(INDEX('Tag Library'!Z:Z, MATCH(H66, 'Tag Library'!W:W, 0)),"")</f>
        <v>88</v>
      </c>
      <c r="K66" s="1" t="str">
        <f ca="1">IFERROR(__xludf.DUMMYFUNCTION("IFERROR(REGEXEXTRACT('Tag Library'!AD77, ""\\(.*)""), 'Tag Library'!AD77)"),"co2inj_mfc_2_mv")</f>
        <v>co2inj_mfc_2_mv</v>
      </c>
      <c r="L66" s="1" t="str">
        <f ca="1">IFERROR(__xludf.DUMMYFUNCTION("""COMPUTED_VALUE"""),"et_float_up_dn")</f>
        <v>et_float_up_dn</v>
      </c>
      <c r="N66" s="1" t="str">
        <f t="array" ref="N66">IFERROR(INDEX('Tag Library'!AG:AG, MATCH(M66, 'Tag Library'!AD:AD, 0)),"")</f>
        <v/>
      </c>
    </row>
    <row r="67" spans="1:14" ht="12.75" x14ac:dyDescent="0.2">
      <c r="A67" s="1" t="str">
        <f ca="1">IFERROR(__xludf.DUMMYFUNCTION("IFERROR(REGEXEXTRACT('Tag Library'!P78, ""\\(.*)""), 'Tag Library'!P78)"),"tr_dew_point_sp")</f>
        <v>tr_dew_point_sp</v>
      </c>
      <c r="B67" s="1" t="str">
        <f ca="1">IFERROR(__xludf.DUMMYFUNCTION("""COMPUTED_VALUE"""),"tr_04_CO2")</f>
        <v>tr_04_CO2</v>
      </c>
      <c r="D67" s="1" t="str">
        <f t="array" ref="D67">IFERROR(INDEX('Tag Library'!S:S, MATCH(C67, 'Tag Library'!P:P, 0)),"")</f>
        <v/>
      </c>
      <c r="F67" s="1" t="str">
        <f ca="1">IFERROR(__xludf.DUMMYFUNCTION("IFERROR(REGEXEXTRACT('Tag Library'!W78, ""\\(.*)""), 'Tag Library'!W78)"),"tr_CO2_draw_down_time")</f>
        <v>tr_CO2_draw_down_time</v>
      </c>
      <c r="G67" s="1" t="str">
        <f ca="1">IFERROR(__xludf.DUMMYFUNCTION("""COMPUTED_VALUE"""),"tr_06_humid-ET_prevNight")</f>
        <v>tr_06_humid-ET_prevNight</v>
      </c>
      <c r="H67" s="1" t="str">
        <f ca="1">IFERROR(__xludf.DUMMYFUNCTION("""COMPUTED_VALUE"""),"tr_06\tr_CO2_draw_down_time")</f>
        <v>tr_06\tr_CO2_draw_down_time</v>
      </c>
      <c r="I67" s="1">
        <f t="array" aca="1" ref="I67" ca="1">IFERROR(INDEX('Tag Library'!Z:Z, MATCH(H67, 'Tag Library'!W:W, 0)),"")</f>
        <v>89</v>
      </c>
      <c r="K67" s="1" t="str">
        <f ca="1">IFERROR(__xludf.DUMMYFUNCTION("IFERROR(REGEXEXTRACT('Tag Library'!AD78, ""\\(.*)""), 'Tag Library'!AD78)"),"co2inj_mfc_mv")</f>
        <v>co2inj_mfc_mv</v>
      </c>
      <c r="L67" s="1" t="str">
        <f ca="1">IFERROR(__xludf.DUMMYFUNCTION("""COMPUTED_VALUE"""),"et_top_sol_on")</f>
        <v>et_top_sol_on</v>
      </c>
      <c r="N67" s="1" t="str">
        <f t="array" ref="N67">IFERROR(INDEX('Tag Library'!AG:AG, MATCH(M67, 'Tag Library'!AD:AD, 0)),"")</f>
        <v/>
      </c>
    </row>
    <row r="68" spans="1:14" ht="12.75" x14ac:dyDescent="0.2">
      <c r="A68" s="1" t="str">
        <f ca="1">IFERROR(__xludf.DUMMYFUNCTION("IFERROR(REGEXEXTRACT('Tag Library'!P79, ""\\(.*)""), 'Tag Library'!P79)"),"tr_par_umol")</f>
        <v>tr_par_umol</v>
      </c>
      <c r="B68" s="1" t="str">
        <f ca="1">IFERROR(__xludf.DUMMYFUNCTION("""COMPUTED_VALUE"""),"tr_05_CO2")</f>
        <v>tr_05_CO2</v>
      </c>
      <c r="D68" s="1" t="str">
        <f t="array" ref="D68">IFERROR(INDEX('Tag Library'!S:S, MATCH(C68, 'Tag Library'!P:P, 0)),"")</f>
        <v/>
      </c>
      <c r="F68" s="1" t="str">
        <f ca="1">IFERROR(__xludf.DUMMYFUNCTION("IFERROR(REGEXEXTRACT('Tag Library'!W79, ""\\(.*)""), 'Tag Library'!W79)"),"tr_CER_Calculated")</f>
        <v>tr_CER_Calculated</v>
      </c>
      <c r="G68" s="1" t="str">
        <f ca="1">IFERROR(__xludf.DUMMYFUNCTION("""COMPUTED_VALUE"""),"tr_07_humid-ET_prevDay")</f>
        <v>tr_07_humid-ET_prevDay</v>
      </c>
      <c r="H68" s="1" t="str">
        <f ca="1">IFERROR(__xludf.DUMMYFUNCTION("""COMPUTED_VALUE"""),"tr_07\tr_CER_Calculated")</f>
        <v>tr_07\tr_CER_Calculated</v>
      </c>
      <c r="I68" s="1">
        <f t="array" aca="1" ref="I68" ca="1">IFERROR(INDEX('Tag Library'!Z:Z, MATCH(H68, 'Tag Library'!W:W, 0)),"")</f>
        <v>90</v>
      </c>
      <c r="K68" s="1" t="str">
        <f ca="1">IFERROR(__xludf.DUMMYFUNCTION("IFERROR(REGEXEXTRACT('Tag Library'!AD79, ""\\(.*)""), 'Tag Library'!AD79)"),"cwc_ctl_mv")</f>
        <v>cwc_ctl_mv</v>
      </c>
      <c r="L68" s="1" t="str">
        <f ca="1">IFERROR(__xludf.DUMMYFUNCTION("""COMPUTED_VALUE"""),"chiller_supply_temp_adj")</f>
        <v>chiller_supply_temp_adj</v>
      </c>
      <c r="N68" s="1" t="str">
        <f t="array" ref="N68">IFERROR(INDEX('Tag Library'!AG:AG, MATCH(M68, 'Tag Library'!AD:AD, 0)),"")</f>
        <v/>
      </c>
    </row>
    <row r="69" spans="1:14" ht="12.75" x14ac:dyDescent="0.2">
      <c r="A69" s="1" t="str">
        <f ca="1">IFERROR(__xludf.DUMMYFUNCTION("IFERROR(REGEXEXTRACT('Tag Library'!P80, ""\\(.*)""), 'Tag Library'!P80)"),"tr_therm_1")</f>
        <v>tr_therm_1</v>
      </c>
      <c r="B69" s="1" t="str">
        <f ca="1">IFERROR(__xludf.DUMMYFUNCTION("""COMPUTED_VALUE"""),"tr_06_CO2")</f>
        <v>tr_06_CO2</v>
      </c>
      <c r="D69" s="1" t="str">
        <f t="array" ref="D69">IFERROR(INDEX('Tag Library'!S:S, MATCH(C69, 'Tag Library'!P:P, 0)),"")</f>
        <v/>
      </c>
      <c r="F69" s="1" t="str">
        <f ca="1">IFERROR(__xludf.DUMMYFUNCTION("IFERROR(REGEXEXTRACT('Tag Library'!W80, ""\\(.*)""), 'Tag Library'!W80)"),"tr_CER_Calculated")</f>
        <v>tr_CER_Calculated</v>
      </c>
      <c r="G69" s="1" t="str">
        <f ca="1">IFERROR(__xludf.DUMMYFUNCTION("""COMPUTED_VALUE"""),"tr_07_humid-ET_prevNight")</f>
        <v>tr_07_humid-ET_prevNight</v>
      </c>
      <c r="H69" s="1" t="str">
        <f ca="1">IFERROR(__xludf.DUMMYFUNCTION("""COMPUTED_VALUE"""),"tr_07\tr_CER_end_bp")</f>
        <v>tr_07\tr_CER_end_bp</v>
      </c>
      <c r="I69" s="1">
        <f t="array" aca="1" ref="I69" ca="1">IFERROR(INDEX('Tag Library'!Z:Z, MATCH(H69, 'Tag Library'!W:W, 0)),"")</f>
        <v>91</v>
      </c>
      <c r="K69" s="1" t="str">
        <f ca="1">IFERROR(__xludf.DUMMYFUNCTION("IFERROR(REGEXEXTRACT('Tag Library'!AD80, ""\\(.*)""), 'Tag Library'!AD80)"),"resist_htr_mv")</f>
        <v>resist_htr_mv</v>
      </c>
      <c r="L69" s="1" t="str">
        <f ca="1">IFERROR(__xludf.DUMMYFUNCTION("""COMPUTED_VALUE"""),"tr_14_irga_temp")</f>
        <v>tr_14_irga_temp</v>
      </c>
      <c r="N69" s="1" t="str">
        <f t="array" ref="N69">IFERROR(INDEX('Tag Library'!AG:AG, MATCH(M69, 'Tag Library'!AD:AD, 0)),"")</f>
        <v/>
      </c>
    </row>
    <row r="70" spans="1:14" ht="12.75" x14ac:dyDescent="0.2">
      <c r="A70" s="1" t="str">
        <f ca="1">IFERROR(__xludf.DUMMYFUNCTION("IFERROR(REGEXEXTRACT('Tag Library'!P81, ""\\(.*)""), 'Tag Library'!P81)"),"tr_air_temp_sp")</f>
        <v>tr_air_temp_sp</v>
      </c>
      <c r="B70" s="1" t="str">
        <f ca="1">IFERROR(__xludf.DUMMYFUNCTION("""COMPUTED_VALUE"""),"tr_07_CO2")</f>
        <v>tr_07_CO2</v>
      </c>
      <c r="D70" s="1" t="str">
        <f t="array" ref="D70">IFERROR(INDEX('Tag Library'!S:S, MATCH(C70, 'Tag Library'!P:P, 0)),"")</f>
        <v/>
      </c>
      <c r="F70" s="1" t="str">
        <f ca="1">IFERROR(__xludf.DUMMYFUNCTION("IFERROR(REGEXEXTRACT('Tag Library'!W81, ""\\(.*)""), 'Tag Library'!W81)"),"tr_CER_end_bp")</f>
        <v>tr_CER_end_bp</v>
      </c>
      <c r="G70" s="1" t="str">
        <f ca="1">IFERROR(__xludf.DUMMYFUNCTION("""COMPUTED_VALUE"""),"tr_09_humid-ET_prevDay")</f>
        <v>tr_09_humid-ET_prevDay</v>
      </c>
      <c r="H70" s="1" t="str">
        <f ca="1">IFERROR(__xludf.DUMMYFUNCTION("""COMPUTED_VALUE"""),"tr_07\tr_CER_end_CO2")</f>
        <v>tr_07\tr_CER_end_CO2</v>
      </c>
      <c r="I70" s="1">
        <f t="array" aca="1" ref="I70" ca="1">IFERROR(INDEX('Tag Library'!Z:Z, MATCH(H70, 'Tag Library'!W:W, 0)),"")</f>
        <v>92</v>
      </c>
      <c r="K70" s="1" t="str">
        <f ca="1">IFERROR(__xludf.DUMMYFUNCTION("IFERROR(REGEXEXTRACT('Tag Library'!AD81, ""\\(.*)""), 'Tag Library'!AD81)"),"tr_dump_vlv")</f>
        <v>tr_dump_vlv</v>
      </c>
      <c r="L70" s="1" t="str">
        <f ca="1">IFERROR(__xludf.DUMMYFUNCTION("""COMPUTED_VALUE"""),"chiller_CWC_SUP_IN")</f>
        <v>chiller_CWC_SUP_IN</v>
      </c>
      <c r="N70" s="1" t="str">
        <f t="array" ref="N70">IFERROR(INDEX('Tag Library'!AG:AG, MATCH(M70, 'Tag Library'!AD:AD, 0)),"")</f>
        <v/>
      </c>
    </row>
    <row r="71" spans="1:14" ht="12.75" x14ac:dyDescent="0.2">
      <c r="A71" s="1" t="str">
        <f ca="1">IFERROR(__xludf.DUMMYFUNCTION("IFERROR(REGEXEXTRACT('Tag Library'!P82, ""\\(.*)""), 'Tag Library'!P82)"),"tr_co2_sp_umol")</f>
        <v>tr_co2_sp_umol</v>
      </c>
      <c r="B71" s="1" t="str">
        <f ca="1">IFERROR(__xludf.DUMMYFUNCTION("""COMPUTED_VALUE"""),"tr_09_CO2")</f>
        <v>tr_09_CO2</v>
      </c>
      <c r="D71" s="1" t="str">
        <f t="array" ref="D71">IFERROR(INDEX('Tag Library'!S:S, MATCH(C71, 'Tag Library'!P:P, 0)),"")</f>
        <v/>
      </c>
      <c r="F71" s="1" t="str">
        <f ca="1">IFERROR(__xludf.DUMMYFUNCTION("IFERROR(REGEXEXTRACT('Tag Library'!W82, ""\\(.*)""), 'Tag Library'!W82)"),"tr_CER_end_CO2")</f>
        <v>tr_CER_end_CO2</v>
      </c>
      <c r="G71" s="1" t="str">
        <f ca="1">IFERROR(__xludf.DUMMYFUNCTION("""COMPUTED_VALUE"""),"tr_09_humid-ET_prevNight")</f>
        <v>tr_09_humid-ET_prevNight</v>
      </c>
      <c r="H71" s="1" t="str">
        <f ca="1">IFERROR(__xludf.DUMMYFUNCTION("""COMPUTED_VALUE"""),"tr_07\tr_CER_end_dp")</f>
        <v>tr_07\tr_CER_end_dp</v>
      </c>
      <c r="I71" s="1">
        <f t="array" aca="1" ref="I71" ca="1">IFERROR(INDEX('Tag Library'!Z:Z, MATCH(H71, 'Tag Library'!W:W, 0)),"")</f>
        <v>93</v>
      </c>
      <c r="K71" s="1" t="str">
        <f ca="1">IFERROR(__xludf.DUMMYFUNCTION("IFERROR(REGEXEXTRACT('Tag Library'!AD82, ""\\(.*)""), 'Tag Library'!AD82)"),"tr_humid_on_off")</f>
        <v>tr_humid_on_off</v>
      </c>
      <c r="L71" s="1" t="str">
        <f ca="1">IFERROR(__xludf.DUMMYFUNCTION("""COMPUTED_VALUE"""),"chiller_CWC_TEMP_OUT")</f>
        <v>chiller_CWC_TEMP_OUT</v>
      </c>
      <c r="N71" s="1" t="str">
        <f t="array" ref="N71">IFERROR(INDEX('Tag Library'!AG:AG, MATCH(M71, 'Tag Library'!AD:AD, 0)),"")</f>
        <v/>
      </c>
    </row>
    <row r="72" spans="1:14" ht="12.75" x14ac:dyDescent="0.2">
      <c r="A72" s="1" t="str">
        <f ca="1">IFERROR(__xludf.DUMMYFUNCTION("IFERROR(REGEXEXTRACT('Tag Library'!P83, ""\\(.*)""), 'Tag Library'!P83)"),"tr_co2_umol")</f>
        <v>tr_co2_umol</v>
      </c>
      <c r="B72" s="1" t="str">
        <f ca="1">IFERROR(__xludf.DUMMYFUNCTION("""COMPUTED_VALUE"""),"tr_10_CO2")</f>
        <v>tr_10_CO2</v>
      </c>
      <c r="D72" s="1" t="str">
        <f t="array" ref="D72">IFERROR(INDEX('Tag Library'!S:S, MATCH(C72, 'Tag Library'!P:P, 0)),"")</f>
        <v/>
      </c>
      <c r="F72" s="1" t="str">
        <f ca="1">IFERROR(__xludf.DUMMYFUNCTION("IFERROR(REGEXEXTRACT('Tag Library'!W83, ""\\(.*)""), 'Tag Library'!W83)"),"tr_CER_end_dp")</f>
        <v>tr_CER_end_dp</v>
      </c>
      <c r="G72" s="1" t="str">
        <f ca="1">IFERROR(__xludf.DUMMYFUNCTION("""COMPUTED_VALUE"""),"tr_10_humid-ET_prevDay")</f>
        <v>tr_10_humid-ET_prevDay</v>
      </c>
      <c r="H72" s="1" t="str">
        <f ca="1">IFERROR(__xludf.DUMMYFUNCTION("""COMPUTED_VALUE"""),"tr_07\tr_CER_end_temp")</f>
        <v>tr_07\tr_CER_end_temp</v>
      </c>
      <c r="I72" s="1">
        <f t="array" aca="1" ref="I72" ca="1">IFERROR(INDEX('Tag Library'!Z:Z, MATCH(H72, 'Tag Library'!W:W, 0)),"")</f>
        <v>94</v>
      </c>
      <c r="K72" s="1" t="str">
        <f ca="1">IFERROR(__xludf.DUMMYFUNCTION("IFERROR(REGEXEXTRACT('Tag Library'!AD83, ""\\(.*)""), 'Tag Library'!AD83)"),"cwc_return_temp")</f>
        <v>cwc_return_temp</v>
      </c>
      <c r="L72" s="1"/>
      <c r="N72" s="1" t="str">
        <f t="array" ref="N72">IFERROR(INDEX('Tag Library'!AG:AG, MATCH(M72, 'Tag Library'!AD:AD, 0)),"")</f>
        <v/>
      </c>
    </row>
    <row r="73" spans="1:14" ht="12.75" x14ac:dyDescent="0.2">
      <c r="A73" s="1" t="str">
        <f ca="1">IFERROR(__xludf.DUMMYFUNCTION("IFERROR(REGEXEXTRACT('Tag Library'!P84, ""\\(.*)""), 'Tag Library'!P84)"),"tr_dew_point")</f>
        <v>tr_dew_point</v>
      </c>
      <c r="B73" s="1" t="str">
        <f ca="1">IFERROR(__xludf.DUMMYFUNCTION("""COMPUTED_VALUE"""),"tr_11_CO2")</f>
        <v>tr_11_CO2</v>
      </c>
      <c r="D73" s="1" t="str">
        <f t="array" ref="D73">IFERROR(INDEX('Tag Library'!S:S, MATCH(C73, 'Tag Library'!P:P, 0)),"")</f>
        <v/>
      </c>
      <c r="F73" s="1" t="str">
        <f ca="1">IFERROR(__xludf.DUMMYFUNCTION("IFERROR(REGEXEXTRACT('Tag Library'!W84, ""\\(.*)""), 'Tag Library'!W84)"),"tr_CER_end_temp")</f>
        <v>tr_CER_end_temp</v>
      </c>
      <c r="G73" s="1" t="str">
        <f ca="1">IFERROR(__xludf.DUMMYFUNCTION("""COMPUTED_VALUE"""),"tr_10_humid-ET_prevNight")</f>
        <v>tr_10_humid-ET_prevNight</v>
      </c>
      <c r="H73" s="1" t="str">
        <f ca="1">IFERROR(__xludf.DUMMYFUNCTION("""COMPUTED_VALUE"""),"tr_07\tr_CER_start_CO2")</f>
        <v>tr_07\tr_CER_start_CO2</v>
      </c>
      <c r="I73" s="1">
        <f t="array" aca="1" ref="I73" ca="1">IFERROR(INDEX('Tag Library'!Z:Z, MATCH(H73, 'Tag Library'!W:W, 0)),"")</f>
        <v>95</v>
      </c>
      <c r="K73" s="1" t="str">
        <f ca="1">IFERROR(__xludf.DUMMYFUNCTION("IFERROR(REGEXEXTRACT('Tag Library'!AD84, ""\\(.*)""), 'Tag Library'!AD84)"),"cwc_supply_temp")</f>
        <v>cwc_supply_temp</v>
      </c>
      <c r="N73" s="1" t="str">
        <f t="array" ref="N73">IFERROR(INDEX('Tag Library'!AG:AG, MATCH(M73, 'Tag Library'!AD:AD, 0)),"")</f>
        <v/>
      </c>
    </row>
    <row r="74" spans="1:14" ht="12.75" x14ac:dyDescent="0.2">
      <c r="A74" s="1" t="str">
        <f ca="1">IFERROR(__xludf.DUMMYFUNCTION("IFERROR(REGEXEXTRACT('Tag Library'!P85, ""\\(.*)""), 'Tag Library'!P85)"),"tr_dew_point_sp")</f>
        <v>tr_dew_point_sp</v>
      </c>
      <c r="B74" s="1" t="str">
        <f ca="1">IFERROR(__xludf.DUMMYFUNCTION("""COMPUTED_VALUE"""),"tr_12_CO2")</f>
        <v>tr_12_CO2</v>
      </c>
      <c r="D74" s="1" t="str">
        <f t="array" ref="D74">IFERROR(INDEX('Tag Library'!S:S, MATCH(C74, 'Tag Library'!P:P, 0)),"")</f>
        <v/>
      </c>
      <c r="F74" s="1" t="str">
        <f ca="1">IFERROR(__xludf.DUMMYFUNCTION("IFERROR(REGEXEXTRACT('Tag Library'!W85, ""\\(.*)""), 'Tag Library'!W85)"),"tr_CER_start_CO2")</f>
        <v>tr_CER_start_CO2</v>
      </c>
      <c r="G74" s="1" t="str">
        <f ca="1">IFERROR(__xludf.DUMMYFUNCTION("""COMPUTED_VALUE"""),"tr_11_humid-ET_prevDay")</f>
        <v>tr_11_humid-ET_prevDay</v>
      </c>
      <c r="H74" s="1" t="str">
        <f ca="1">IFERROR(__xludf.DUMMYFUNCTION("""COMPUTED_VALUE"""),"tr_07\tr_CO2_draw_down")</f>
        <v>tr_07\tr_CO2_draw_down</v>
      </c>
      <c r="I74" s="1">
        <f t="array" aca="1" ref="I74" ca="1">IFERROR(INDEX('Tag Library'!Z:Z, MATCH(H74, 'Tag Library'!W:W, 0)),"")</f>
        <v>96</v>
      </c>
      <c r="K74" s="1" t="str">
        <f ca="1">IFERROR(__xludf.DUMMYFUNCTION("IFERROR(REGEXEXTRACT('Tag Library'!AD85, ""\\(.*)""), 'Tag Library'!AD85)"),"resist_htr_tmp")</f>
        <v>resist_htr_tmp</v>
      </c>
      <c r="N74" s="1" t="str">
        <f t="array" ref="N74">IFERROR(INDEX('Tag Library'!AG:AG, MATCH(M74, 'Tag Library'!AD:AD, 0)),"")</f>
        <v/>
      </c>
    </row>
    <row r="75" spans="1:14" ht="12.75" x14ac:dyDescent="0.2">
      <c r="A75" s="1" t="str">
        <f ca="1">IFERROR(__xludf.DUMMYFUNCTION("IFERROR(REGEXEXTRACT('Tag Library'!P86, ""\\(.*)""), 'Tag Library'!P86)"),"tr_par_umol")</f>
        <v>tr_par_umol</v>
      </c>
      <c r="B75" s="1" t="str">
        <f ca="1">IFERROR(__xludf.DUMMYFUNCTION("""COMPUTED_VALUE"""),"tr_13_CO2")</f>
        <v>tr_13_CO2</v>
      </c>
      <c r="D75" s="1" t="str">
        <f t="array" ref="D75">IFERROR(INDEX('Tag Library'!S:S, MATCH(C75, 'Tag Library'!P:P, 0)),"")</f>
        <v/>
      </c>
      <c r="F75" s="1" t="str">
        <f ca="1">IFERROR(__xludf.DUMMYFUNCTION("IFERROR(REGEXEXTRACT('Tag Library'!W86, ""\\(.*)""), 'Tag Library'!W86)"),"tr_CO2_draw_down")</f>
        <v>tr_CO2_draw_down</v>
      </c>
      <c r="G75" s="1" t="str">
        <f ca="1">IFERROR(__xludf.DUMMYFUNCTION("""COMPUTED_VALUE"""),"tr_11_humid-ET_prevNight")</f>
        <v>tr_11_humid-ET_prevNight</v>
      </c>
      <c r="H75" s="1" t="str">
        <f ca="1">IFERROR(__xludf.DUMMYFUNCTION("""COMPUTED_VALUE"""),"tr_07\tr_CO2_draw_down_time")</f>
        <v>tr_07\tr_CO2_draw_down_time</v>
      </c>
      <c r="I75" s="1">
        <f t="array" aca="1" ref="I75" ca="1">IFERROR(INDEX('Tag Library'!Z:Z, MATCH(H75, 'Tag Library'!W:W, 0)),"")</f>
        <v>97</v>
      </c>
      <c r="K75" s="1" t="str">
        <f ca="1">IFERROR(__xludf.DUMMYFUNCTION("IFERROR(REGEXEXTRACT('Tag Library'!AD86, ""\\(.*)""), 'Tag Library'!AD86)"),"co2inj_mfc_2_mv")</f>
        <v>co2inj_mfc_2_mv</v>
      </c>
      <c r="N75" s="1" t="str">
        <f t="array" ref="N75">IFERROR(INDEX('Tag Library'!AG:AG, MATCH(M75, 'Tag Library'!AD:AD, 0)),"")</f>
        <v/>
      </c>
    </row>
    <row r="76" spans="1:14" ht="12.75" x14ac:dyDescent="0.2">
      <c r="A76" s="1" t="str">
        <f ca="1">IFERROR(__xludf.DUMMYFUNCTION("IFERROR(REGEXEXTRACT('Tag Library'!P87, ""\\(.*)""), 'Tag Library'!P87)"),"tr_therm_1")</f>
        <v>tr_therm_1</v>
      </c>
      <c r="B76" s="1" t="str">
        <f ca="1">IFERROR(__xludf.DUMMYFUNCTION("""COMPUTED_VALUE"""),"tr_14_CO2")</f>
        <v>tr_14_CO2</v>
      </c>
      <c r="D76" s="1" t="str">
        <f t="array" ref="D76">IFERROR(INDEX('Tag Library'!S:S, MATCH(C76, 'Tag Library'!P:P, 0)),"")</f>
        <v/>
      </c>
      <c r="F76" s="1" t="str">
        <f ca="1">IFERROR(__xludf.DUMMYFUNCTION("IFERROR(REGEXEXTRACT('Tag Library'!W87, ""\\(.*)""), 'Tag Library'!W87)"),"tr_CO2_draw_down_time")</f>
        <v>tr_CO2_draw_down_time</v>
      </c>
      <c r="G76" s="1" t="str">
        <f ca="1">IFERROR(__xludf.DUMMYFUNCTION("""COMPUTED_VALUE"""),"tr_12_humid-ET_prevDay")</f>
        <v>tr_12_humid-ET_prevDay</v>
      </c>
      <c r="H76" s="1" t="str">
        <f ca="1">IFERROR(__xludf.DUMMYFUNCTION("""COMPUTED_VALUE"""),"tr_09\tr_CER_Calculated")</f>
        <v>tr_09\tr_CER_Calculated</v>
      </c>
      <c r="I76" s="1">
        <f t="array" aca="1" ref="I76" ca="1">IFERROR(INDEX('Tag Library'!Z:Z, MATCH(H76, 'Tag Library'!W:W, 0)),"")</f>
        <v>98</v>
      </c>
      <c r="K76" s="1" t="str">
        <f ca="1">IFERROR(__xludf.DUMMYFUNCTION("IFERROR(REGEXEXTRACT('Tag Library'!AD87, ""\\(.*)""), 'Tag Library'!AD87)"),"co2inj_mfc_mv")</f>
        <v>co2inj_mfc_mv</v>
      </c>
      <c r="N76" s="1" t="str">
        <f t="array" ref="N76">IFERROR(INDEX('Tag Library'!AG:AG, MATCH(M76, 'Tag Library'!AD:AD, 0)),"")</f>
        <v/>
      </c>
    </row>
    <row r="77" spans="1:14" ht="12.75" x14ac:dyDescent="0.2">
      <c r="A77" s="1" t="str">
        <f ca="1">IFERROR(__xludf.DUMMYFUNCTION("IFERROR(REGEXEXTRACT('Tag Library'!P88, ""\\(.*)""), 'Tag Library'!P88)"),"tr_air_temp_sp")</f>
        <v>tr_air_temp_sp</v>
      </c>
      <c r="B77" s="1" t="str">
        <f ca="1">IFERROR(__xludf.DUMMYFUNCTION("""COMPUTED_VALUE"""),"ahu_fan_mv")</f>
        <v>ahu_fan_mv</v>
      </c>
      <c r="D77" s="1" t="str">
        <f t="array" ref="D77">IFERROR(INDEX('Tag Library'!S:S, MATCH(C77, 'Tag Library'!P:P, 0)),"")</f>
        <v/>
      </c>
      <c r="F77" s="1" t="str">
        <f ca="1">IFERROR(__xludf.DUMMYFUNCTION("IFERROR(REGEXEXTRACT('Tag Library'!W88, ""\\(.*)""), 'Tag Library'!W88)"),"tr_CER_Calculated")</f>
        <v>tr_CER_Calculated</v>
      </c>
      <c r="G77" s="1" t="str">
        <f ca="1">IFERROR(__xludf.DUMMYFUNCTION("""COMPUTED_VALUE"""),"tr_12_humid-ET_prevNight")</f>
        <v>tr_12_humid-ET_prevNight</v>
      </c>
      <c r="H77" s="1" t="str">
        <f ca="1">IFERROR(__xludf.DUMMYFUNCTION("""COMPUTED_VALUE"""),"tr_09\tr_CER_end_bp")</f>
        <v>tr_09\tr_CER_end_bp</v>
      </c>
      <c r="I77" s="1">
        <f t="array" aca="1" ref="I77" ca="1">IFERROR(INDEX('Tag Library'!Z:Z, MATCH(H77, 'Tag Library'!W:W, 0)),"")</f>
        <v>99</v>
      </c>
      <c r="K77" s="1" t="str">
        <f ca="1">IFERROR(__xludf.DUMMYFUNCTION("IFERROR(REGEXEXTRACT('Tag Library'!AD88, ""\\(.*)""), 'Tag Library'!AD88)"),"cwc_ctl_mv")</f>
        <v>cwc_ctl_mv</v>
      </c>
      <c r="N77" s="1" t="str">
        <f t="array" ref="N77">IFERROR(INDEX('Tag Library'!AG:AG, MATCH(M77, 'Tag Library'!AD:AD, 0)),"")</f>
        <v/>
      </c>
    </row>
    <row r="78" spans="1:14" ht="12.75" x14ac:dyDescent="0.2">
      <c r="A78" s="1" t="str">
        <f ca="1">IFERROR(__xludf.DUMMYFUNCTION("IFERROR(REGEXEXTRACT('Tag Library'!P89, ""\\(.*)""), 'Tag Library'!P89)"),"tr_co2_sp_umol")</f>
        <v>tr_co2_sp_umol</v>
      </c>
      <c r="B78" s="1" t="str">
        <f ca="1">IFERROR(__xludf.DUMMYFUNCTION("""COMPUTED_VALUE"""),"tr_soil_efflux_rate_2")</f>
        <v>tr_soil_efflux_rate_2</v>
      </c>
      <c r="D78" s="1" t="str">
        <f t="array" ref="D78">IFERROR(INDEX('Tag Library'!S:S, MATCH(C78, 'Tag Library'!P:P, 0)),"")</f>
        <v/>
      </c>
      <c r="F78" s="1" t="str">
        <f ca="1">IFERROR(__xludf.DUMMYFUNCTION("IFERROR(REGEXEXTRACT('Tag Library'!W89, ""\\(.*)""), 'Tag Library'!W89)"),"tr_CER_end_bp")</f>
        <v>tr_CER_end_bp</v>
      </c>
      <c r="G78" s="1" t="str">
        <f ca="1">IFERROR(__xludf.DUMMYFUNCTION("""COMPUTED_VALUE"""),"tr_13_humid-ET_prevDay")</f>
        <v>tr_13_humid-ET_prevDay</v>
      </c>
      <c r="H78" s="1" t="str">
        <f ca="1">IFERROR(__xludf.DUMMYFUNCTION("""COMPUTED_VALUE"""),"tr_09\tr_CER_end_CO2")</f>
        <v>tr_09\tr_CER_end_CO2</v>
      </c>
      <c r="I78" s="1">
        <f t="array" aca="1" ref="I78" ca="1">IFERROR(INDEX('Tag Library'!Z:Z, MATCH(H78, 'Tag Library'!W:W, 0)),"")</f>
        <v>100</v>
      </c>
      <c r="K78" s="1" t="str">
        <f ca="1">IFERROR(__xludf.DUMMYFUNCTION("IFERROR(REGEXEXTRACT('Tag Library'!AD89, ""\\(.*)""), 'Tag Library'!AD89)"),"resist_htr_mv")</f>
        <v>resist_htr_mv</v>
      </c>
      <c r="N78" s="1" t="str">
        <f t="array" ref="N78">IFERROR(INDEX('Tag Library'!AG:AG, MATCH(M78, 'Tag Library'!AD:AD, 0)),"")</f>
        <v/>
      </c>
    </row>
    <row r="79" spans="1:14" ht="12.75" x14ac:dyDescent="0.2">
      <c r="A79" s="1" t="str">
        <f ca="1">IFERROR(__xludf.DUMMYFUNCTION("IFERROR(REGEXEXTRACT('Tag Library'!P90, ""\\(.*)""), 'Tag Library'!P90)"),"tr_co2_umol")</f>
        <v>tr_co2_umol</v>
      </c>
      <c r="B79" s="1" t="str">
        <f ca="1">IFERROR(__xludf.DUMMYFUNCTION("""COMPUTED_VALUE"""),"tr_soil_efflux_rate_3")</f>
        <v>tr_soil_efflux_rate_3</v>
      </c>
      <c r="D79" s="1" t="str">
        <f t="array" ref="D79">IFERROR(INDEX('Tag Library'!S:S, MATCH(C79, 'Tag Library'!P:P, 0)),"")</f>
        <v/>
      </c>
      <c r="F79" s="1" t="str">
        <f ca="1">IFERROR(__xludf.DUMMYFUNCTION("IFERROR(REGEXEXTRACT('Tag Library'!W90, ""\\(.*)""), 'Tag Library'!W90)"),"tr_CER_end_CO2")</f>
        <v>tr_CER_end_CO2</v>
      </c>
      <c r="G79" s="1" t="str">
        <f ca="1">IFERROR(__xludf.DUMMYFUNCTION("""COMPUTED_VALUE"""),"tr_13_humid-ET_prevNight")</f>
        <v>tr_13_humid-ET_prevNight</v>
      </c>
      <c r="H79" s="1" t="str">
        <f ca="1">IFERROR(__xludf.DUMMYFUNCTION("""COMPUTED_VALUE"""),"tr_09\tr_CER_end_dp")</f>
        <v>tr_09\tr_CER_end_dp</v>
      </c>
      <c r="I79" s="1">
        <f t="array" aca="1" ref="I79" ca="1">IFERROR(INDEX('Tag Library'!Z:Z, MATCH(H79, 'Tag Library'!W:W, 0)),"")</f>
        <v>101</v>
      </c>
      <c r="K79" s="1" t="str">
        <f ca="1">IFERROR(__xludf.DUMMYFUNCTION("IFERROR(REGEXEXTRACT('Tag Library'!AD90, ""\\(.*)""), 'Tag Library'!AD90)"),"tr_dump_vlv")</f>
        <v>tr_dump_vlv</v>
      </c>
      <c r="N79" s="1" t="str">
        <f t="array" ref="N79">IFERROR(INDEX('Tag Library'!AG:AG, MATCH(M79, 'Tag Library'!AD:AD, 0)),"")</f>
        <v/>
      </c>
    </row>
    <row r="80" spans="1:14" ht="12.75" x14ac:dyDescent="0.2">
      <c r="A80" s="1" t="str">
        <f ca="1">IFERROR(__xludf.DUMMYFUNCTION("IFERROR(REGEXEXTRACT('Tag Library'!P91, ""\\(.*)""), 'Tag Library'!P91)"),"tr_dew_point")</f>
        <v>tr_dew_point</v>
      </c>
      <c r="B80" s="1" t="str">
        <f ca="1">IFERROR(__xludf.DUMMYFUNCTION("""COMPUTED_VALUE"""),"tr_soil_efflux_rate_avg")</f>
        <v>tr_soil_efflux_rate_avg</v>
      </c>
      <c r="D80" s="1" t="str">
        <f t="array" ref="D80">IFERROR(INDEX('Tag Library'!S:S, MATCH(C80, 'Tag Library'!P:P, 0)),"")</f>
        <v/>
      </c>
      <c r="F80" s="1" t="str">
        <f ca="1">IFERROR(__xludf.DUMMYFUNCTION("IFERROR(REGEXEXTRACT('Tag Library'!W91, ""\\(.*)""), 'Tag Library'!W91)"),"tr_CER_end_dp")</f>
        <v>tr_CER_end_dp</v>
      </c>
      <c r="G80" s="1" t="str">
        <f ca="1">IFERROR(__xludf.DUMMYFUNCTION("""COMPUTED_VALUE"""),"tr_14_humid-ET_prevDay")</f>
        <v>tr_14_humid-ET_prevDay</v>
      </c>
      <c r="H80" s="1" t="str">
        <f ca="1">IFERROR(__xludf.DUMMYFUNCTION("""COMPUTED_VALUE"""),"tr_09\tr_CER_end_temp")</f>
        <v>tr_09\tr_CER_end_temp</v>
      </c>
      <c r="I80" s="1">
        <f t="array" aca="1" ref="I80" ca="1">IFERROR(INDEX('Tag Library'!Z:Z, MATCH(H80, 'Tag Library'!W:W, 0)),"")</f>
        <v>102</v>
      </c>
      <c r="K80" s="1" t="str">
        <f ca="1">IFERROR(__xludf.DUMMYFUNCTION("IFERROR(REGEXEXTRACT('Tag Library'!AD91, ""\\(.*)""), 'Tag Library'!AD91)"),"tr_humid_on_off")</f>
        <v>tr_humid_on_off</v>
      </c>
      <c r="N80" s="1" t="str">
        <f t="array" ref="N80">IFERROR(INDEX('Tag Library'!AG:AG, MATCH(M80, 'Tag Library'!AD:AD, 0)),"")</f>
        <v/>
      </c>
    </row>
    <row r="81" spans="1:14" ht="12.75" x14ac:dyDescent="0.2">
      <c r="A81" s="1" t="str">
        <f ca="1">IFERROR(__xludf.DUMMYFUNCTION("IFERROR(REGEXEXTRACT('Tag Library'!P92, ""\\(.*)""), 'Tag Library'!P92)"),"tr_dew_point_sp")</f>
        <v>tr_dew_point_sp</v>
      </c>
      <c r="B81" s="1" t="str">
        <f ca="1">IFERROR(__xludf.DUMMYFUNCTION("""COMPUTED_VALUE"""),"rth_daily_tot")</f>
        <v>rth_daily_tot</v>
      </c>
      <c r="D81" s="1" t="str">
        <f t="array" ref="D81">IFERROR(INDEX('Tag Library'!S:S, MATCH(C81, 'Tag Library'!P:P, 0)),"")</f>
        <v/>
      </c>
      <c r="F81" s="1" t="str">
        <f ca="1">IFERROR(__xludf.DUMMYFUNCTION("IFERROR(REGEXEXTRACT('Tag Library'!W92, ""\\(.*)""), 'Tag Library'!W92)"),"tr_CER_end_temp")</f>
        <v>tr_CER_end_temp</v>
      </c>
      <c r="G81" s="1" t="str">
        <f ca="1">IFERROR(__xludf.DUMMYFUNCTION("""COMPUTED_VALUE"""),"tr_14_humid-ET_prevNight")</f>
        <v>tr_14_humid-ET_prevNight</v>
      </c>
      <c r="H81" s="1" t="str">
        <f ca="1">IFERROR(__xludf.DUMMYFUNCTION("""COMPUTED_VALUE"""),"tr_09\tr_CER_start_CO2")</f>
        <v>tr_09\tr_CER_start_CO2</v>
      </c>
      <c r="I81" s="1">
        <f t="array" aca="1" ref="I81" ca="1">IFERROR(INDEX('Tag Library'!Z:Z, MATCH(H81, 'Tag Library'!W:W, 0)),"")</f>
        <v>103</v>
      </c>
      <c r="K81" s="1" t="str">
        <f ca="1">IFERROR(__xludf.DUMMYFUNCTION("IFERROR(REGEXEXTRACT('Tag Library'!AD92, ""\\(.*)""), 'Tag Library'!AD92)"),"cwc_return_temp")</f>
        <v>cwc_return_temp</v>
      </c>
      <c r="N81" s="1" t="str">
        <f t="array" ref="N81">IFERROR(INDEX('Tag Library'!AG:AG, MATCH(M81, 'Tag Library'!AD:AD, 0)),"")</f>
        <v/>
      </c>
    </row>
    <row r="82" spans="1:14" ht="12.75" x14ac:dyDescent="0.2">
      <c r="A82" s="1" t="str">
        <f ca="1">IFERROR(__xludf.DUMMYFUNCTION("IFERROR(REGEXEXTRACT('Tag Library'!P93, ""\\(.*)""), 'Tag Library'!P93)"),"tr_par_umol")</f>
        <v>tr_par_umol</v>
      </c>
      <c r="B82" s="1" t="str">
        <f ca="1">IFERROR(__xludf.DUMMYFUNCTION("""COMPUTED_VALUE"""),"tr_02_x_amb_diff")</f>
        <v>tr_02_x_amb_diff</v>
      </c>
      <c r="D82" s="1" t="str">
        <f t="array" ref="D82">IFERROR(INDEX('Tag Library'!S:S, MATCH(C82, 'Tag Library'!P:P, 0)),"")</f>
        <v/>
      </c>
      <c r="F82" s="1" t="str">
        <f ca="1">IFERROR(__xludf.DUMMYFUNCTION("IFERROR(REGEXEXTRACT('Tag Library'!W93, ""\\(.*)""), 'Tag Library'!W93)"),"tr_CER_start_CO2")</f>
        <v>tr_CER_start_CO2</v>
      </c>
      <c r="G82" s="1" t="str">
        <f ca="1">IFERROR(__xludf.DUMMYFUNCTION("""COMPUTED_VALUE"""),"tr_irrig_bucket_prev_day_ml")</f>
        <v>tr_irrig_bucket_prev_day_ml</v>
      </c>
      <c r="H82" s="1" t="str">
        <f ca="1">IFERROR(__xludf.DUMMYFUNCTION("""COMPUTED_VALUE"""),"tr_09\tr_CO2_draw_down")</f>
        <v>tr_09\tr_CO2_draw_down</v>
      </c>
      <c r="I82" s="1">
        <f t="array" aca="1" ref="I82" ca="1">IFERROR(INDEX('Tag Library'!Z:Z, MATCH(H82, 'Tag Library'!W:W, 0)),"")</f>
        <v>104</v>
      </c>
      <c r="K82" s="1" t="str">
        <f ca="1">IFERROR(__xludf.DUMMYFUNCTION("IFERROR(REGEXEXTRACT('Tag Library'!AD93, ""\\(.*)""), 'Tag Library'!AD93)"),"cwc_supply_temp")</f>
        <v>cwc_supply_temp</v>
      </c>
      <c r="N82" s="1" t="str">
        <f t="array" ref="N82">IFERROR(INDEX('Tag Library'!AG:AG, MATCH(M82, 'Tag Library'!AD:AD, 0)),"")</f>
        <v/>
      </c>
    </row>
    <row r="83" spans="1:14" ht="12.75" x14ac:dyDescent="0.2">
      <c r="A83" s="1" t="str">
        <f ca="1">IFERROR(__xludf.DUMMYFUNCTION("IFERROR(REGEXEXTRACT('Tag Library'!P94, ""\\(.*)""), 'Tag Library'!P94)"),"tr_therm_1")</f>
        <v>tr_therm_1</v>
      </c>
      <c r="B83" s="1" t="str">
        <f ca="1">IFERROR(__xludf.DUMMYFUNCTION("""COMPUTED_VALUE"""),"tr_02_x_ambCO2_diff")</f>
        <v>tr_02_x_ambCO2_diff</v>
      </c>
      <c r="D83" s="1" t="str">
        <f t="array" ref="D83">IFERROR(INDEX('Tag Library'!S:S, MATCH(C83, 'Tag Library'!P:P, 0)),"")</f>
        <v/>
      </c>
      <c r="F83" s="1" t="str">
        <f ca="1">IFERROR(__xludf.DUMMYFUNCTION("IFERROR(REGEXEXTRACT('Tag Library'!W94, ""\\(.*)""), 'Tag Library'!W94)"),"tr_CO2_draw_down")</f>
        <v>tr_CO2_draw_down</v>
      </c>
      <c r="G83" s="1" t="str">
        <f ca="1">IFERROR(__xludf.DUMMYFUNCTION("""COMPUTED_VALUE"""),"tr_back_off_indicator")</f>
        <v>tr_back_off_indicator</v>
      </c>
      <c r="H83" s="1" t="str">
        <f ca="1">IFERROR(__xludf.DUMMYFUNCTION("""COMPUTED_VALUE"""),"tr_09\tr_CO2_draw_down_time")</f>
        <v>tr_09\tr_CO2_draw_down_time</v>
      </c>
      <c r="I83" s="1">
        <f t="array" aca="1" ref="I83" ca="1">IFERROR(INDEX('Tag Library'!Z:Z, MATCH(H83, 'Tag Library'!W:W, 0)),"")</f>
        <v>105</v>
      </c>
      <c r="K83" s="1" t="str">
        <f ca="1">IFERROR(__xludf.DUMMYFUNCTION("IFERROR(REGEXEXTRACT('Tag Library'!AD94, ""\\(.*)""), 'Tag Library'!AD94)"),"resist_htr_tmp")</f>
        <v>resist_htr_tmp</v>
      </c>
      <c r="N83" s="1" t="str">
        <f t="array" ref="N83">IFERROR(INDEX('Tag Library'!AG:AG, MATCH(M83, 'Tag Library'!AD:AD, 0)),"")</f>
        <v/>
      </c>
    </row>
    <row r="84" spans="1:14" ht="12.75" x14ac:dyDescent="0.2">
      <c r="A84" s="1" t="str">
        <f ca="1">IFERROR(__xludf.DUMMYFUNCTION("IFERROR(REGEXEXTRACT('Tag Library'!P95, ""\\(.*)""), 'Tag Library'!P95)"),"tr_air_temp_sp")</f>
        <v>tr_air_temp_sp</v>
      </c>
      <c r="B84" s="1" t="str">
        <f ca="1">IFERROR(__xludf.DUMMYFUNCTION("""COMPUTED_VALUE"""),"tr_02_x_ambRH_diff")</f>
        <v>tr_02_x_ambRH_diff</v>
      </c>
      <c r="D84" s="1" t="str">
        <f t="array" ref="D84">IFERROR(INDEX('Tag Library'!S:S, MATCH(C84, 'Tag Library'!P:P, 0)),"")</f>
        <v/>
      </c>
      <c r="F84" s="1" t="str">
        <f ca="1">IFERROR(__xludf.DUMMYFUNCTION("IFERROR(REGEXEXTRACT('Tag Library'!W95, ""\\(.*)""), 'Tag Library'!W95)"),"tr_CO2_draw_down_time")</f>
        <v>tr_CO2_draw_down_time</v>
      </c>
      <c r="G84" s="1" t="str">
        <f ca="1">IFERROR(__xludf.DUMMYFUNCTION("""COMPUTED_VALUE"""),"adjust_t_sp")</f>
        <v>adjust_t_sp</v>
      </c>
      <c r="H84" s="1" t="str">
        <f ca="1">IFERROR(__xludf.DUMMYFUNCTION("""COMPUTED_VALUE"""),"tr_10\tr_CER_Calculated")</f>
        <v>tr_10\tr_CER_Calculated</v>
      </c>
      <c r="I84" s="1">
        <f t="array" aca="1" ref="I84" ca="1">IFERROR(INDEX('Tag Library'!Z:Z, MATCH(H84, 'Tag Library'!W:W, 0)),"")</f>
        <v>106</v>
      </c>
      <c r="K84" s="1" t="str">
        <f ca="1">IFERROR(__xludf.DUMMYFUNCTION("IFERROR(REGEXEXTRACT('Tag Library'!AD95, ""\\(.*)""), 'Tag Library'!AD95)"),"co2inj_mfc_2_mv")</f>
        <v>co2inj_mfc_2_mv</v>
      </c>
      <c r="N84" s="1" t="str">
        <f t="array" ref="N84">IFERROR(INDEX('Tag Library'!AG:AG, MATCH(M84, 'Tag Library'!AD:AD, 0)),"")</f>
        <v/>
      </c>
    </row>
    <row r="85" spans="1:14" ht="12.75" x14ac:dyDescent="0.2">
      <c r="A85" s="1" t="str">
        <f ca="1">IFERROR(__xludf.DUMMYFUNCTION("IFERROR(REGEXEXTRACT('Tag Library'!P96, ""\\(.*)""), 'Tag Library'!P96)"),"tr_co2_sp_umol")</f>
        <v>tr_co2_sp_umol</v>
      </c>
      <c r="B85" s="1" t="str">
        <f ca="1">IFERROR(__xludf.DUMMYFUNCTION("""COMPUTED_VALUE"""),"tr_03_x_amb_diff")</f>
        <v>tr_03_x_amb_diff</v>
      </c>
      <c r="D85" s="1" t="str">
        <f t="array" ref="D85">IFERROR(INDEX('Tag Library'!S:S, MATCH(C85, 'Tag Library'!P:P, 0)),"")</f>
        <v/>
      </c>
      <c r="F85" s="1" t="str">
        <f ca="1">IFERROR(__xludf.DUMMYFUNCTION("IFERROR(REGEXEXTRACT('Tag Library'!W96, ""\\(.*)""), 'Tag Library'!W96)"),"tr_CER_Calculated")</f>
        <v>tr_CER_Calculated</v>
      </c>
      <c r="G85" s="1" t="str">
        <f ca="1">IFERROR(__xludf.DUMMYFUNCTION("""COMPUTED_VALUE"""),"adjust_t_sp_qty")</f>
        <v>adjust_t_sp_qty</v>
      </c>
      <c r="H85" s="1" t="str">
        <f ca="1">IFERROR(__xludf.DUMMYFUNCTION("""COMPUTED_VALUE"""),"tr_10\tr_CER_end_bp")</f>
        <v>tr_10\tr_CER_end_bp</v>
      </c>
      <c r="I85" s="1">
        <f t="array" aca="1" ref="I85" ca="1">IFERROR(INDEX('Tag Library'!Z:Z, MATCH(H85, 'Tag Library'!W:W, 0)),"")</f>
        <v>107</v>
      </c>
      <c r="K85" s="1" t="str">
        <f ca="1">IFERROR(__xludf.DUMMYFUNCTION("IFERROR(REGEXEXTRACT('Tag Library'!AD96, ""\\(.*)""), 'Tag Library'!AD96)"),"co2inj_mfc_mv")</f>
        <v>co2inj_mfc_mv</v>
      </c>
      <c r="N85" s="1" t="str">
        <f t="array" ref="N85">IFERROR(INDEX('Tag Library'!AG:AG, MATCH(M85, 'Tag Library'!AD:AD, 0)),"")</f>
        <v/>
      </c>
    </row>
    <row r="86" spans="1:14" ht="12.75" x14ac:dyDescent="0.2">
      <c r="A86" s="1" t="str">
        <f ca="1">IFERROR(__xludf.DUMMYFUNCTION("IFERROR(REGEXEXTRACT('Tag Library'!P97, ""\\(.*)""), 'Tag Library'!P97)"),"tr_co2_umol")</f>
        <v>tr_co2_umol</v>
      </c>
      <c r="B86" s="1" t="str">
        <f ca="1">IFERROR(__xludf.DUMMYFUNCTION("""COMPUTED_VALUE"""),"tr_03_x_ambCO2_diff")</f>
        <v>tr_03_x_ambCO2_diff</v>
      </c>
      <c r="D86" s="1" t="str">
        <f t="array" ref="D86">IFERROR(INDEX('Tag Library'!S:S, MATCH(C86, 'Tag Library'!P:P, 0)),"")</f>
        <v/>
      </c>
      <c r="F86" s="1" t="str">
        <f ca="1">IFERROR(__xludf.DUMMYFUNCTION("IFERROR(REGEXEXTRACT('Tag Library'!W97, ""\\(.*)""), 'Tag Library'!W97)"),"tr_CER_end_bp")</f>
        <v>tr_CER_end_bp</v>
      </c>
      <c r="G86" s="1" t="str">
        <f ca="1">IFERROR(__xludf.DUMMYFUNCTION("""COMPUTED_VALUE"""),"alarm_door_open_tries")</f>
        <v>alarm_door_open_tries</v>
      </c>
      <c r="H86" s="1" t="str">
        <f ca="1">IFERROR(__xludf.DUMMYFUNCTION("""COMPUTED_VALUE"""),"tr_10\tr_CER_end_CO2")</f>
        <v>tr_10\tr_CER_end_CO2</v>
      </c>
      <c r="I86" s="1">
        <f t="array" aca="1" ref="I86" ca="1">IFERROR(INDEX('Tag Library'!Z:Z, MATCH(H86, 'Tag Library'!W:W, 0)),"")</f>
        <v>108</v>
      </c>
      <c r="K86" s="1" t="str">
        <f ca="1">IFERROR(__xludf.DUMMYFUNCTION("IFERROR(REGEXEXTRACT('Tag Library'!AD97, ""\\(.*)""), 'Tag Library'!AD97)"),"cwc_ctl_mv")</f>
        <v>cwc_ctl_mv</v>
      </c>
      <c r="N86" s="1" t="str">
        <f t="array" ref="N86">IFERROR(INDEX('Tag Library'!AG:AG, MATCH(M86, 'Tag Library'!AD:AD, 0)),"")</f>
        <v/>
      </c>
    </row>
    <row r="87" spans="1:14" ht="12.75" x14ac:dyDescent="0.2">
      <c r="A87" s="1" t="str">
        <f ca="1">IFERROR(__xludf.DUMMYFUNCTION("IFERROR(REGEXEXTRACT('Tag Library'!P98, ""\\(.*)""), 'Tag Library'!P98)"),"tr_dew_point")</f>
        <v>tr_dew_point</v>
      </c>
      <c r="B87" s="1" t="str">
        <f ca="1">IFERROR(__xludf.DUMMYFUNCTION("""COMPUTED_VALUE"""),"tr_03_x_ambRH_diff")</f>
        <v>tr_03_x_ambRH_diff</v>
      </c>
      <c r="D87" s="1" t="str">
        <f t="array" ref="D87">IFERROR(INDEX('Tag Library'!S:S, MATCH(C87, 'Tag Library'!P:P, 0)),"")</f>
        <v/>
      </c>
      <c r="F87" s="1" t="str">
        <f ca="1">IFERROR(__xludf.DUMMYFUNCTION("IFERROR(REGEXEXTRACT('Tag Library'!W98, ""\\(.*)""), 'Tag Library'!W98)"),"tr_CER_end_CO2")</f>
        <v>tr_CER_end_CO2</v>
      </c>
      <c r="G87" s="1" t="str">
        <f ca="1">IFERROR(__xludf.DUMMYFUNCTION("""COMPUTED_VALUE"""),"alarm_time_alert_company")</f>
        <v>alarm_time_alert_company</v>
      </c>
      <c r="H87" s="1" t="str">
        <f ca="1">IFERROR(__xludf.DUMMYFUNCTION("""COMPUTED_VALUE"""),"tr_10\tr_CER_end_dp")</f>
        <v>tr_10\tr_CER_end_dp</v>
      </c>
      <c r="I87" s="1">
        <f t="array" aca="1" ref="I87" ca="1">IFERROR(INDEX('Tag Library'!Z:Z, MATCH(H87, 'Tag Library'!W:W, 0)),"")</f>
        <v>109</v>
      </c>
      <c r="K87" s="1" t="str">
        <f ca="1">IFERROR(__xludf.DUMMYFUNCTION("IFERROR(REGEXEXTRACT('Tag Library'!AD98, ""\\(.*)""), 'Tag Library'!AD98)"),"resist_htr_mv")</f>
        <v>resist_htr_mv</v>
      </c>
      <c r="N87" s="1" t="str">
        <f t="array" ref="N87">IFERROR(INDEX('Tag Library'!AG:AG, MATCH(M87, 'Tag Library'!AD:AD, 0)),"")</f>
        <v/>
      </c>
    </row>
    <row r="88" spans="1:14" ht="12.75" x14ac:dyDescent="0.2">
      <c r="A88" s="1" t="str">
        <f ca="1">IFERROR(__xludf.DUMMYFUNCTION("IFERROR(REGEXEXTRACT('Tag Library'!P99, ""\\(.*)""), 'Tag Library'!P99)"),"tr_dew_point_sp")</f>
        <v>tr_dew_point_sp</v>
      </c>
      <c r="B88" s="1" t="str">
        <f ca="1">IFERROR(__xludf.DUMMYFUNCTION("""COMPUTED_VALUE"""),"tr_04_x_amb_diff")</f>
        <v>tr_04_x_amb_diff</v>
      </c>
      <c r="D88" s="1" t="str">
        <f t="array" ref="D88">IFERROR(INDEX('Tag Library'!S:S, MATCH(C88, 'Tag Library'!P:P, 0)),"")</f>
        <v/>
      </c>
      <c r="F88" s="1" t="str">
        <f ca="1">IFERROR(__xludf.DUMMYFUNCTION("IFERROR(REGEXEXTRACT('Tag Library'!W99, ""\\(.*)""), 'Tag Library'!W99)"),"tr_CER_end_dp")</f>
        <v>tr_CER_end_dp</v>
      </c>
      <c r="G88" s="1" t="str">
        <f ca="1">IFERROR(__xludf.DUMMYFUNCTION("""COMPUTED_VALUE"""),"alarm_time_open_door")</f>
        <v>alarm_time_open_door</v>
      </c>
      <c r="H88" s="1" t="str">
        <f ca="1">IFERROR(__xludf.DUMMYFUNCTION("""COMPUTED_VALUE"""),"tr_10\tr_CER_end_temp")</f>
        <v>tr_10\tr_CER_end_temp</v>
      </c>
      <c r="I88" s="1">
        <f t="array" aca="1" ref="I88" ca="1">IFERROR(INDEX('Tag Library'!Z:Z, MATCH(H88, 'Tag Library'!W:W, 0)),"")</f>
        <v>110</v>
      </c>
      <c r="K88" s="1" t="str">
        <f ca="1">IFERROR(__xludf.DUMMYFUNCTION("IFERROR(REGEXEXTRACT('Tag Library'!AD99, ""\\(.*)""), 'Tag Library'!AD99)"),"tr_dump_vlv")</f>
        <v>tr_dump_vlv</v>
      </c>
      <c r="N88" s="1" t="str">
        <f t="array" ref="N88">IFERROR(INDEX('Tag Library'!AG:AG, MATCH(M88, 'Tag Library'!AD:AD, 0)),"")</f>
        <v/>
      </c>
    </row>
    <row r="89" spans="1:14" ht="12.75" x14ac:dyDescent="0.2">
      <c r="A89" s="1" t="str">
        <f ca="1">IFERROR(__xludf.DUMMYFUNCTION("IFERROR(REGEXEXTRACT('Tag Library'!P100, ""\\(.*)""), 'Tag Library'!P100)"),"tr_par_umol")</f>
        <v>tr_par_umol</v>
      </c>
      <c r="B89" s="1" t="str">
        <f ca="1">IFERROR(__xludf.DUMMYFUNCTION("""COMPUTED_VALUE"""),"tr_04_x_ambCO2_diff")</f>
        <v>tr_04_x_ambCO2_diff</v>
      </c>
      <c r="D89" s="1" t="str">
        <f t="array" ref="D89">IFERROR(INDEX('Tag Library'!S:S, MATCH(C89, 'Tag Library'!P:P, 0)),"")</f>
        <v/>
      </c>
      <c r="F89" s="1" t="str">
        <f ca="1">IFERROR(__xludf.DUMMYFUNCTION("IFERROR(REGEXEXTRACT('Tag Library'!W100, ""\\(.*)""), 'Tag Library'!W100)"),"tr_CER_end_temp")</f>
        <v>tr_CER_end_temp</v>
      </c>
      <c r="G89" s="1" t="str">
        <f ca="1">IFERROR(__xludf.DUMMYFUNCTION("""COMPUTED_VALUE"""),"CER_start_time_pre")</f>
        <v>CER_start_time_pre</v>
      </c>
      <c r="H89" s="1" t="str">
        <f ca="1">IFERROR(__xludf.DUMMYFUNCTION("""COMPUTED_VALUE"""),"tr_10\tr_CER_start_CO2")</f>
        <v>tr_10\tr_CER_start_CO2</v>
      </c>
      <c r="I89" s="1">
        <f t="array" aca="1" ref="I89" ca="1">IFERROR(INDEX('Tag Library'!Z:Z, MATCH(H89, 'Tag Library'!W:W, 0)),"")</f>
        <v>111</v>
      </c>
      <c r="K89" s="1" t="str">
        <f ca="1">IFERROR(__xludf.DUMMYFUNCTION("IFERROR(REGEXEXTRACT('Tag Library'!AD100, ""\\(.*)""), 'Tag Library'!AD100)"),"tr_humid_on_off")</f>
        <v>tr_humid_on_off</v>
      </c>
      <c r="N89" s="1" t="str">
        <f t="array" ref="N89">IFERROR(INDEX('Tag Library'!AG:AG, MATCH(M89, 'Tag Library'!AD:AD, 0)),"")</f>
        <v/>
      </c>
    </row>
    <row r="90" spans="1:14" ht="12.75" x14ac:dyDescent="0.2">
      <c r="A90" s="1" t="str">
        <f ca="1">IFERROR(__xludf.DUMMYFUNCTION("IFERROR(REGEXEXTRACT('Tag Library'!P101, ""\\(.*)""), 'Tag Library'!P101)"),"tr_therm_1")</f>
        <v>tr_therm_1</v>
      </c>
      <c r="B90" s="1" t="str">
        <f ca="1">IFERROR(__xludf.DUMMYFUNCTION("""COMPUTED_VALUE"""),"tr_04_x_ambRH_diff")</f>
        <v>tr_04_x_ambRH_diff</v>
      </c>
      <c r="D90" s="1" t="str">
        <f t="array" ref="D90">IFERROR(INDEX('Tag Library'!S:S, MATCH(C90, 'Tag Library'!P:P, 0)),"")</f>
        <v/>
      </c>
      <c r="F90" s="1" t="str">
        <f ca="1">IFERROR(__xludf.DUMMYFUNCTION("IFERROR(REGEXEXTRACT('Tag Library'!W101, ""\\(.*)""), 'Tag Library'!W101)"),"tr_CER_start_CO2")</f>
        <v>tr_CER_start_CO2</v>
      </c>
      <c r="G90" s="1" t="str">
        <f ca="1">IFERROR(__xludf.DUMMYFUNCTION("""COMPUTED_VALUE"""),"chiller_amb_cwc_threshold")</f>
        <v>chiller_amb_cwc_threshold</v>
      </c>
      <c r="H90" s="1" t="str">
        <f ca="1">IFERROR(__xludf.DUMMYFUNCTION("""COMPUTED_VALUE"""),"tr_10\tr_CO2_draw_down")</f>
        <v>tr_10\tr_CO2_draw_down</v>
      </c>
      <c r="I90" s="1">
        <f t="array" aca="1" ref="I90" ca="1">IFERROR(INDEX('Tag Library'!Z:Z, MATCH(H90, 'Tag Library'!W:W, 0)),"")</f>
        <v>112</v>
      </c>
      <c r="K90" s="1" t="str">
        <f ca="1">IFERROR(__xludf.DUMMYFUNCTION("IFERROR(REGEXEXTRACT('Tag Library'!AD101, ""\\(.*)""), 'Tag Library'!AD101)"),"cwc_return_temp")</f>
        <v>cwc_return_temp</v>
      </c>
      <c r="N90" s="1" t="str">
        <f t="array" ref="N90">IFERROR(INDEX('Tag Library'!AG:AG, MATCH(M90, 'Tag Library'!AD:AD, 0)),"")</f>
        <v/>
      </c>
    </row>
    <row r="91" spans="1:14" ht="12.75" x14ac:dyDescent="0.2">
      <c r="A91" s="1" t="str">
        <f ca="1">IFERROR(__xludf.DUMMYFUNCTION("IFERROR(REGEXEXTRACT('Tag Library'!P102, ""\\(.*)""), 'Tag Library'!P102)"),"tr_air_temp_sp")</f>
        <v>tr_air_temp_sp</v>
      </c>
      <c r="B91" s="1" t="str">
        <f ca="1">IFERROR(__xludf.DUMMYFUNCTION("""COMPUTED_VALUE"""),"tr_05_x_amb_diff")</f>
        <v>tr_05_x_amb_diff</v>
      </c>
      <c r="D91" s="1" t="str">
        <f t="array" ref="D91">IFERROR(INDEX('Tag Library'!S:S, MATCH(C91, 'Tag Library'!P:P, 0)),"")</f>
        <v/>
      </c>
      <c r="F91" s="1" t="str">
        <f ca="1">IFERROR(__xludf.DUMMYFUNCTION("IFERROR(REGEXEXTRACT('Tag Library'!W102, ""\\(.*)""), 'Tag Library'!W102)"),"tr_CO2_draw_down")</f>
        <v>tr_CO2_draw_down</v>
      </c>
      <c r="G91" s="1" t="str">
        <f ca="1">IFERROR(__xludf.DUMMYFUNCTION("""COMPUTED_VALUE"""),"chiller_amb_offset")</f>
        <v>chiller_amb_offset</v>
      </c>
      <c r="H91" s="1" t="str">
        <f ca="1">IFERROR(__xludf.DUMMYFUNCTION("""COMPUTED_VALUE"""),"tr_10\tr_CO2_draw_down_time")</f>
        <v>tr_10\tr_CO2_draw_down_time</v>
      </c>
      <c r="I91" s="1">
        <f t="array" aca="1" ref="I91" ca="1">IFERROR(INDEX('Tag Library'!Z:Z, MATCH(H91, 'Tag Library'!W:W, 0)),"")</f>
        <v>113</v>
      </c>
      <c r="K91" s="1" t="str">
        <f ca="1">IFERROR(__xludf.DUMMYFUNCTION("IFERROR(REGEXEXTRACT('Tag Library'!AD102, ""\\(.*)""), 'Tag Library'!AD102)"),"cwc_supply_temp")</f>
        <v>cwc_supply_temp</v>
      </c>
      <c r="N91" s="1" t="str">
        <f t="array" ref="N91">IFERROR(INDEX('Tag Library'!AG:AG, MATCH(M91, 'Tag Library'!AD:AD, 0)),"")</f>
        <v/>
      </c>
    </row>
    <row r="92" spans="1:14" ht="12.75" x14ac:dyDescent="0.2">
      <c r="A92" s="1" t="str">
        <f ca="1">IFERROR(__xludf.DUMMYFUNCTION("IFERROR(REGEXEXTRACT('Tag Library'!P103, ""\\(.*)""), 'Tag Library'!P103)"),"tr_co2_sp_umol")</f>
        <v>tr_co2_sp_umol</v>
      </c>
      <c r="B92" s="1" t="str">
        <f ca="1">IFERROR(__xludf.DUMMYFUNCTION("""COMPUTED_VALUE"""),"tr_05_x_ambCO2_diff")</f>
        <v>tr_05_x_ambCO2_diff</v>
      </c>
      <c r="D92" s="1" t="str">
        <f t="array" ref="D92">IFERROR(INDEX('Tag Library'!S:S, MATCH(C92, 'Tag Library'!P:P, 0)),"")</f>
        <v/>
      </c>
      <c r="F92" s="1" t="str">
        <f ca="1">IFERROR(__xludf.DUMMYFUNCTION("IFERROR(REGEXEXTRACT('Tag Library'!W103, ""\\(.*)""), 'Tag Library'!W103)"),"tr_CO2_draw_down_time")</f>
        <v>tr_CO2_draw_down_time</v>
      </c>
      <c r="G92" s="1" t="str">
        <f ca="1">IFERROR(__xludf.DUMMYFUNCTION("""COMPUTED_VALUE"""),"chiller_heater_on_DP_increase_2")</f>
        <v>chiller_heater_on_DP_increase_2</v>
      </c>
      <c r="H92" s="1" t="str">
        <f ca="1">IFERROR(__xludf.DUMMYFUNCTION("""COMPUTED_VALUE"""),"tr_11\tr_CER_Calculated")</f>
        <v>tr_11\tr_CER_Calculated</v>
      </c>
      <c r="I92" s="1">
        <f t="array" aca="1" ref="I92" ca="1">IFERROR(INDEX('Tag Library'!Z:Z, MATCH(H92, 'Tag Library'!W:W, 0)),"")</f>
        <v>114</v>
      </c>
      <c r="K92" s="1" t="str">
        <f ca="1">IFERROR(__xludf.DUMMYFUNCTION("IFERROR(REGEXEXTRACT('Tag Library'!AD103, ""\\(.*)""), 'Tag Library'!AD103)"),"resist_htr_tmp")</f>
        <v>resist_htr_tmp</v>
      </c>
      <c r="N92" s="1" t="str">
        <f t="array" ref="N92">IFERROR(INDEX('Tag Library'!AG:AG, MATCH(M92, 'Tag Library'!AD:AD, 0)),"")</f>
        <v/>
      </c>
    </row>
    <row r="93" spans="1:14" ht="12.75" x14ac:dyDescent="0.2">
      <c r="A93" s="1" t="str">
        <f ca="1">IFERROR(__xludf.DUMMYFUNCTION("IFERROR(REGEXEXTRACT('Tag Library'!P104, ""\\(.*)""), 'Tag Library'!P104)"),"tr_co2_umol")</f>
        <v>tr_co2_umol</v>
      </c>
      <c r="B93" s="1" t="str">
        <f ca="1">IFERROR(__xludf.DUMMYFUNCTION("""COMPUTED_VALUE"""),"tr_05_x_ambRH_diff")</f>
        <v>tr_05_x_ambRH_diff</v>
      </c>
      <c r="D93" s="1" t="str">
        <f t="array" ref="D93">IFERROR(INDEX('Tag Library'!S:S, MATCH(C93, 'Tag Library'!P:P, 0)),"")</f>
        <v/>
      </c>
      <c r="F93" s="1" t="str">
        <f ca="1">IFERROR(__xludf.DUMMYFUNCTION("IFERROR(REGEXEXTRACT('Tag Library'!W104, ""\\(.*)""), 'Tag Library'!W104)"),"tr_CER_Calculated")</f>
        <v>tr_CER_Calculated</v>
      </c>
      <c r="G93" s="1" t="str">
        <f ca="1">IFERROR(__xludf.DUMMYFUNCTION("""COMPUTED_VALUE"""),"chiller_heater_on_heater_low_threshold")</f>
        <v>chiller_heater_on_heater_low_threshold</v>
      </c>
      <c r="H93" s="1" t="str">
        <f ca="1">IFERROR(__xludf.DUMMYFUNCTION("""COMPUTED_VALUE"""),"tr_11\tr_CER_end_bp")</f>
        <v>tr_11\tr_CER_end_bp</v>
      </c>
      <c r="I93" s="1">
        <f t="array" aca="1" ref="I93" ca="1">IFERROR(INDEX('Tag Library'!Z:Z, MATCH(H93, 'Tag Library'!W:W, 0)),"")</f>
        <v>115</v>
      </c>
      <c r="K93" s="1" t="str">
        <f ca="1">IFERROR(__xludf.DUMMYFUNCTION("IFERROR(REGEXEXTRACT('Tag Library'!AD104, ""\\(.*)""), 'Tag Library'!AD104)"),"co2inj_mfc_2_mv")</f>
        <v>co2inj_mfc_2_mv</v>
      </c>
      <c r="N93" s="1" t="str">
        <f t="array" ref="N93">IFERROR(INDEX('Tag Library'!AG:AG, MATCH(M93, 'Tag Library'!AD:AD, 0)),"")</f>
        <v/>
      </c>
    </row>
    <row r="94" spans="1:14" ht="12.75" x14ac:dyDescent="0.2">
      <c r="A94" s="1" t="str">
        <f ca="1">IFERROR(__xludf.DUMMYFUNCTION("IFERROR(REGEXEXTRACT('Tag Library'!P105, ""\\(.*)""), 'Tag Library'!P105)"),"tr_dew_point")</f>
        <v>tr_dew_point</v>
      </c>
      <c r="B94" s="1" t="str">
        <f ca="1">IFERROR(__xludf.DUMMYFUNCTION("""COMPUTED_VALUE"""),"tr_06_x_amb_diff")</f>
        <v>tr_06_x_amb_diff</v>
      </c>
      <c r="D94" s="1" t="str">
        <f t="array" ref="D94">IFERROR(INDEX('Tag Library'!S:S, MATCH(C94, 'Tag Library'!P:P, 0)),"")</f>
        <v/>
      </c>
      <c r="F94" s="1" t="str">
        <f ca="1">IFERROR(__xludf.DUMMYFUNCTION("IFERROR(REGEXEXTRACT('Tag Library'!W105, ""\\(.*)""), 'Tag Library'!W105)"),"tr_CER_end_bp")</f>
        <v>tr_CER_end_bp</v>
      </c>
      <c r="G94" s="1" t="str">
        <f ca="1">IFERROR(__xludf.DUMMYFUNCTION("""COMPUTED_VALUE"""),"chiller_htr_threshold")</f>
        <v>chiller_htr_threshold</v>
      </c>
      <c r="H94" s="1" t="str">
        <f ca="1">IFERROR(__xludf.DUMMYFUNCTION("""COMPUTED_VALUE"""),"tr_11\tr_CER_end_CO2")</f>
        <v>tr_11\tr_CER_end_CO2</v>
      </c>
      <c r="I94" s="1">
        <f t="array" aca="1" ref="I94" ca="1">IFERROR(INDEX('Tag Library'!Z:Z, MATCH(H94, 'Tag Library'!W:W, 0)),"")</f>
        <v>116</v>
      </c>
      <c r="K94" s="1" t="str">
        <f ca="1">IFERROR(__xludf.DUMMYFUNCTION("IFERROR(REGEXEXTRACT('Tag Library'!AD105, ""\\(.*)""), 'Tag Library'!AD105)"),"co2inj_mfc_mv")</f>
        <v>co2inj_mfc_mv</v>
      </c>
      <c r="N94" s="1" t="str">
        <f t="array" ref="N94">IFERROR(INDEX('Tag Library'!AG:AG, MATCH(M94, 'Tag Library'!AD:AD, 0)),"")</f>
        <v/>
      </c>
    </row>
    <row r="95" spans="1:14" ht="12.75" x14ac:dyDescent="0.2">
      <c r="A95" s="1" t="str">
        <f ca="1">IFERROR(__xludf.DUMMYFUNCTION("IFERROR(REGEXEXTRACT('Tag Library'!P106, ""\\(.*)""), 'Tag Library'!P106)"),"tr_dew_point_sp")</f>
        <v>tr_dew_point_sp</v>
      </c>
      <c r="B95" s="1" t="str">
        <f ca="1">IFERROR(__xludf.DUMMYFUNCTION("""COMPUTED_VALUE"""),"tr_06_x_ambCO2_diff")</f>
        <v>tr_06_x_ambCO2_diff</v>
      </c>
      <c r="D95" s="1" t="str">
        <f t="array" ref="D95">IFERROR(INDEX('Tag Library'!S:S, MATCH(C95, 'Tag Library'!P:P, 0)),"")</f>
        <v/>
      </c>
      <c r="F95" s="1" t="str">
        <f ca="1">IFERROR(__xludf.DUMMYFUNCTION("IFERROR(REGEXEXTRACT('Tag Library'!W106, ""\\(.*)""), 'Tag Library'!W106)"),"tr_CER_end_CO2")</f>
        <v>tr_CER_end_CO2</v>
      </c>
      <c r="G95" s="1" t="str">
        <f ca="1">IFERROR(__xludf.DUMMYFUNCTION("""COMPUTED_VALUE"""),"chiller_humidifier_day")</f>
        <v>chiller_humidifier_day</v>
      </c>
      <c r="H95" s="1" t="str">
        <f ca="1">IFERROR(__xludf.DUMMYFUNCTION("""COMPUTED_VALUE"""),"tr_11\tr_CER_end_dp")</f>
        <v>tr_11\tr_CER_end_dp</v>
      </c>
      <c r="I95" s="1">
        <f t="array" aca="1" ref="I95" ca="1">IFERROR(INDEX('Tag Library'!Z:Z, MATCH(H95, 'Tag Library'!W:W, 0)),"")</f>
        <v>117</v>
      </c>
      <c r="K95" s="1" t="str">
        <f ca="1">IFERROR(__xludf.DUMMYFUNCTION("IFERROR(REGEXEXTRACT('Tag Library'!AD106, ""\\(.*)""), 'Tag Library'!AD106)"),"cwc_ctl_mv")</f>
        <v>cwc_ctl_mv</v>
      </c>
      <c r="N95" s="1" t="str">
        <f t="array" ref="N95">IFERROR(INDEX('Tag Library'!AG:AG, MATCH(M95, 'Tag Library'!AD:AD, 0)),"")</f>
        <v/>
      </c>
    </row>
    <row r="96" spans="1:14" ht="12.75" x14ac:dyDescent="0.2">
      <c r="A96" s="1" t="str">
        <f ca="1">IFERROR(__xludf.DUMMYFUNCTION("IFERROR(REGEXEXTRACT('Tag Library'!P107, ""\\(.*)""), 'Tag Library'!P107)"),"tr_par_umol")</f>
        <v>tr_par_umol</v>
      </c>
      <c r="B96" s="1" t="str">
        <f ca="1">IFERROR(__xludf.DUMMYFUNCTION("""COMPUTED_VALUE"""),"tr_06_x_ambRH_diff")</f>
        <v>tr_06_x_ambRH_diff</v>
      </c>
      <c r="D96" s="1" t="str">
        <f t="array" ref="D96">IFERROR(INDEX('Tag Library'!S:S, MATCH(C96, 'Tag Library'!P:P, 0)),"")</f>
        <v/>
      </c>
      <c r="F96" s="1" t="str">
        <f ca="1">IFERROR(__xludf.DUMMYFUNCTION("IFERROR(REGEXEXTRACT('Tag Library'!W107, ""\\(.*)""), 'Tag Library'!W107)"),"tr_CER_end_dp")</f>
        <v>tr_CER_end_dp</v>
      </c>
      <c r="G96" s="1" t="str">
        <f ca="1">IFERROR(__xludf.DUMMYFUNCTION("""COMPUTED_VALUE"""),"chiller_humidifier_night")</f>
        <v>chiller_humidifier_night</v>
      </c>
      <c r="H96" s="1" t="str">
        <f ca="1">IFERROR(__xludf.DUMMYFUNCTION("""COMPUTED_VALUE"""),"tr_11\tr_CER_end_temp")</f>
        <v>tr_11\tr_CER_end_temp</v>
      </c>
      <c r="I96" s="1">
        <f t="array" aca="1" ref="I96" ca="1">IFERROR(INDEX('Tag Library'!Z:Z, MATCH(H96, 'Tag Library'!W:W, 0)),"")</f>
        <v>118</v>
      </c>
      <c r="K96" s="1" t="str">
        <f ca="1">IFERROR(__xludf.DUMMYFUNCTION("IFERROR(REGEXEXTRACT('Tag Library'!AD107, ""\\(.*)""), 'Tag Library'!AD107)"),"resist_htr_mv")</f>
        <v>resist_htr_mv</v>
      </c>
      <c r="N96" s="1" t="str">
        <f t="array" ref="N96">IFERROR(INDEX('Tag Library'!AG:AG, MATCH(M96, 'Tag Library'!AD:AD, 0)),"")</f>
        <v/>
      </c>
    </row>
    <row r="97" spans="1:14" ht="12.75" x14ac:dyDescent="0.2">
      <c r="A97" s="1" t="str">
        <f ca="1">IFERROR(__xludf.DUMMYFUNCTION("IFERROR(REGEXEXTRACT('Tag Library'!P108, ""\\(.*)""), 'Tag Library'!P108)"),"tr_therm_1")</f>
        <v>tr_therm_1</v>
      </c>
      <c r="B97" s="1" t="str">
        <f ca="1">IFERROR(__xludf.DUMMYFUNCTION("""COMPUTED_VALUE"""),"tr_07_x_amb_diff")</f>
        <v>tr_07_x_amb_diff</v>
      </c>
      <c r="D97" s="1" t="str">
        <f t="array" ref="D97">IFERROR(INDEX('Tag Library'!S:S, MATCH(C97, 'Tag Library'!P:P, 0)),"")</f>
        <v/>
      </c>
      <c r="F97" s="1" t="str">
        <f ca="1">IFERROR(__xludf.DUMMYFUNCTION("IFERROR(REGEXEXTRACT('Tag Library'!W108, ""\\(.*)""), 'Tag Library'!W108)"),"tr_CER_end_temp")</f>
        <v>tr_CER_end_temp</v>
      </c>
      <c r="G97" s="1" t="str">
        <f ca="1">IFERROR(__xludf.DUMMYFUNCTION("""COMPUTED_VALUE"""),"chiller_humidifier_PAR")</f>
        <v>chiller_humidifier_PAR</v>
      </c>
      <c r="H97" s="1" t="str">
        <f ca="1">IFERROR(__xludf.DUMMYFUNCTION("""COMPUTED_VALUE"""),"tr_11\tr_CER_start_CO2")</f>
        <v>tr_11\tr_CER_start_CO2</v>
      </c>
      <c r="I97" s="1">
        <f t="array" aca="1" ref="I97" ca="1">IFERROR(INDEX('Tag Library'!Z:Z, MATCH(H97, 'Tag Library'!W:W, 0)),"")</f>
        <v>119</v>
      </c>
      <c r="K97" s="1" t="str">
        <f ca="1">IFERROR(__xludf.DUMMYFUNCTION("IFERROR(REGEXEXTRACT('Tag Library'!AD108, ""\\(.*)""), 'Tag Library'!AD108)"),"tr_dump_vlv")</f>
        <v>tr_dump_vlv</v>
      </c>
      <c r="N97" s="1" t="str">
        <f t="array" ref="N97">IFERROR(INDEX('Tag Library'!AG:AG, MATCH(M97, 'Tag Library'!AD:AD, 0)),"")</f>
        <v/>
      </c>
    </row>
    <row r="98" spans="1:14" ht="12.75" x14ac:dyDescent="0.2">
      <c r="A98" s="1" t="str">
        <f ca="1">IFERROR(__xludf.DUMMYFUNCTION("IFERROR(REGEXEXTRACT('Tag Library'!P109, ""\\(.*)""), 'Tag Library'!P109)"),"tr_air_temp_sp")</f>
        <v>tr_air_temp_sp</v>
      </c>
      <c r="B98" s="1" t="str">
        <f ca="1">IFERROR(__xludf.DUMMYFUNCTION("""COMPUTED_VALUE"""),"tr_07_x_ambCO2_diff")</f>
        <v>tr_07_x_ambCO2_diff</v>
      </c>
      <c r="D98" s="1" t="str">
        <f t="array" ref="D98">IFERROR(INDEX('Tag Library'!S:S, MATCH(C98, 'Tag Library'!P:P, 0)),"")</f>
        <v/>
      </c>
      <c r="F98" s="1" t="str">
        <f ca="1">IFERROR(__xludf.DUMMYFUNCTION("IFERROR(REGEXEXTRACT('Tag Library'!W109, ""\\(.*)""), 'Tag Library'!W109)"),"tr_CER_start_CO2")</f>
        <v>tr_CER_start_CO2</v>
      </c>
      <c r="G98" s="1" t="str">
        <f ca="1">IFERROR(__xludf.DUMMYFUNCTION("""COMPUTED_VALUE"""),"chiller_humidifier_S1")</f>
        <v>chiller_humidifier_S1</v>
      </c>
      <c r="H98" s="1" t="str">
        <f ca="1">IFERROR(__xludf.DUMMYFUNCTION("""COMPUTED_VALUE"""),"tr_11\tr_CO2_draw_down")</f>
        <v>tr_11\tr_CO2_draw_down</v>
      </c>
      <c r="I98" s="1">
        <f t="array" aca="1" ref="I98" ca="1">IFERROR(INDEX('Tag Library'!Z:Z, MATCH(H98, 'Tag Library'!W:W, 0)),"")</f>
        <v>120</v>
      </c>
      <c r="K98" s="1" t="str">
        <f ca="1">IFERROR(__xludf.DUMMYFUNCTION("IFERROR(REGEXEXTRACT('Tag Library'!AD109, ""\\(.*)""), 'Tag Library'!AD109)"),"tr_humid_on_off")</f>
        <v>tr_humid_on_off</v>
      </c>
      <c r="N98" s="1" t="str">
        <f t="array" ref="N98">IFERROR(INDEX('Tag Library'!AG:AG, MATCH(M98, 'Tag Library'!AD:AD, 0)),"")</f>
        <v/>
      </c>
    </row>
    <row r="99" spans="1:14" ht="12.75" x14ac:dyDescent="0.2">
      <c r="A99" s="1" t="str">
        <f ca="1">IFERROR(__xludf.DUMMYFUNCTION("IFERROR(REGEXEXTRACT('Tag Library'!P110, ""\\(.*)""), 'Tag Library'!P110)"),"tr_co2_sp_umol")</f>
        <v>tr_co2_sp_umol</v>
      </c>
      <c r="B99" s="1" t="str">
        <f ca="1">IFERROR(__xludf.DUMMYFUNCTION("""COMPUTED_VALUE"""),"tr_07_x_ambRH_diff")</f>
        <v>tr_07_x_ambRH_diff</v>
      </c>
      <c r="D99" s="1" t="str">
        <f t="array" ref="D99">IFERROR(INDEX('Tag Library'!S:S, MATCH(C99, 'Tag Library'!P:P, 0)),"")</f>
        <v/>
      </c>
      <c r="F99" s="1" t="str">
        <f ca="1">IFERROR(__xludf.DUMMYFUNCTION("IFERROR(REGEXEXTRACT('Tag Library'!W110, ""\\(.*)""), 'Tag Library'!W110)"),"tr_CO2_draw_down")</f>
        <v>tr_CO2_draw_down</v>
      </c>
      <c r="G99" s="1" t="str">
        <f ca="1">IFERROR(__xludf.DUMMYFUNCTION("""COMPUTED_VALUE"""),"chiller_master_low_threshold")</f>
        <v>chiller_master_low_threshold</v>
      </c>
      <c r="H99" s="1" t="str">
        <f ca="1">IFERROR(__xludf.DUMMYFUNCTION("""COMPUTED_VALUE"""),"tr_11\tr_CO2_draw_down_time")</f>
        <v>tr_11\tr_CO2_draw_down_time</v>
      </c>
      <c r="I99" s="1">
        <f t="array" aca="1" ref="I99" ca="1">IFERROR(INDEX('Tag Library'!Z:Z, MATCH(H99, 'Tag Library'!W:W, 0)),"")</f>
        <v>121</v>
      </c>
      <c r="K99" s="1" t="str">
        <f ca="1">IFERROR(__xludf.DUMMYFUNCTION("IFERROR(REGEXEXTRACT('Tag Library'!AD110, ""\\(.*)""), 'Tag Library'!AD110)"),"cwc_return_temp")</f>
        <v>cwc_return_temp</v>
      </c>
      <c r="N99" s="1" t="str">
        <f t="array" ref="N99">IFERROR(INDEX('Tag Library'!AG:AG, MATCH(M99, 'Tag Library'!AD:AD, 0)),"")</f>
        <v/>
      </c>
    </row>
    <row r="100" spans="1:14" ht="12.75" x14ac:dyDescent="0.2">
      <c r="A100" s="1" t="str">
        <f ca="1">IFERROR(__xludf.DUMMYFUNCTION("IFERROR(REGEXEXTRACT('Tag Library'!P111, ""\\(.*)""), 'Tag Library'!P111)"),"tr_co2_umol")</f>
        <v>tr_co2_umol</v>
      </c>
      <c r="B100" s="1" t="str">
        <f ca="1">IFERROR(__xludf.DUMMYFUNCTION("""COMPUTED_VALUE"""),"tr_09_x_amb_diff")</f>
        <v>tr_09_x_amb_diff</v>
      </c>
      <c r="D100" s="1" t="str">
        <f t="array" ref="D100">IFERROR(INDEX('Tag Library'!S:S, MATCH(C100, 'Tag Library'!P:P, 0)),"")</f>
        <v/>
      </c>
      <c r="F100" s="1" t="str">
        <f ca="1">IFERROR(__xludf.DUMMYFUNCTION("IFERROR(REGEXEXTRACT('Tag Library'!W111, ""\\(.*)""), 'Tag Library'!W111)"),"tr_CO2_draw_down_time")</f>
        <v>tr_CO2_draw_down_time</v>
      </c>
      <c r="G100" s="1" t="str">
        <f ca="1">IFERROR(__xludf.DUMMYFUNCTION("""COMPUTED_VALUE"""),"chiller_par_threshold")</f>
        <v>chiller_par_threshold</v>
      </c>
      <c r="H100" s="1" t="str">
        <f ca="1">IFERROR(__xludf.DUMMYFUNCTION("""COMPUTED_VALUE"""),"tr_12\tr_CER_Calculated")</f>
        <v>tr_12\tr_CER_Calculated</v>
      </c>
      <c r="I100" s="1">
        <f t="array" aca="1" ref="I100" ca="1">IFERROR(INDEX('Tag Library'!Z:Z, MATCH(H100, 'Tag Library'!W:W, 0)),"")</f>
        <v>122</v>
      </c>
      <c r="K100" s="1" t="str">
        <f ca="1">IFERROR(__xludf.DUMMYFUNCTION("IFERROR(REGEXEXTRACT('Tag Library'!AD111, ""\\(.*)""), 'Tag Library'!AD111)"),"cwc_supply_temp")</f>
        <v>cwc_supply_temp</v>
      </c>
      <c r="N100" s="1" t="str">
        <f t="array" ref="N100">IFERROR(INDEX('Tag Library'!AG:AG, MATCH(M100, 'Tag Library'!AD:AD, 0)),"")</f>
        <v/>
      </c>
    </row>
    <row r="101" spans="1:14" ht="12.75" x14ac:dyDescent="0.2">
      <c r="A101" s="1" t="str">
        <f ca="1">IFERROR(__xludf.DUMMYFUNCTION("IFERROR(REGEXEXTRACT('Tag Library'!P112, ""\\(.*)""), 'Tag Library'!P112)"),"tr_dew_point")</f>
        <v>tr_dew_point</v>
      </c>
      <c r="B101" s="1" t="str">
        <f ca="1">IFERROR(__xludf.DUMMYFUNCTION("""COMPUTED_VALUE"""),"tr_09_x_ambCO2_diff")</f>
        <v>tr_09_x_ambCO2_diff</v>
      </c>
      <c r="D101" s="1" t="str">
        <f t="array" ref="D101">IFERROR(INDEX('Tag Library'!S:S, MATCH(C101, 'Tag Library'!P:P, 0)),"")</f>
        <v/>
      </c>
      <c r="F101" s="1" t="str">
        <f ca="1">IFERROR(__xludf.DUMMYFUNCTION("IFERROR(REGEXEXTRACT('Tag Library'!W112, ""\\(.*)""), 'Tag Library'!W112)"),"tr_CER_Calculated")</f>
        <v>tr_CER_Calculated</v>
      </c>
      <c r="G101" s="1" t="str">
        <f ca="1">IFERROR(__xludf.DUMMYFUNCTION("""COMPUTED_VALUE"""),"chiller_rh_threshold")</f>
        <v>chiller_rh_threshold</v>
      </c>
      <c r="H101" s="1" t="str">
        <f ca="1">IFERROR(__xludf.DUMMYFUNCTION("""COMPUTED_VALUE"""),"tr_12\tr_CER_end_bp")</f>
        <v>tr_12\tr_CER_end_bp</v>
      </c>
      <c r="I101" s="1">
        <f t="array" aca="1" ref="I101" ca="1">IFERROR(INDEX('Tag Library'!Z:Z, MATCH(H101, 'Tag Library'!W:W, 0)),"")</f>
        <v>123</v>
      </c>
      <c r="K101" s="1" t="str">
        <f ca="1">IFERROR(__xludf.DUMMYFUNCTION("IFERROR(REGEXEXTRACT('Tag Library'!AD112, ""\\(.*)""), 'Tag Library'!AD112)"),"resist_htr_tmp")</f>
        <v>resist_htr_tmp</v>
      </c>
      <c r="N101" s="1" t="str">
        <f t="array" ref="N101">IFERROR(INDEX('Tag Library'!AG:AG, MATCH(M101, 'Tag Library'!AD:AD, 0)),"")</f>
        <v/>
      </c>
    </row>
    <row r="102" spans="1:14" ht="12.75" x14ac:dyDescent="0.2">
      <c r="A102" s="1" t="str">
        <f ca="1">IFERROR(__xludf.DUMMYFUNCTION("IFERROR(REGEXEXTRACT('Tag Library'!P113, ""\\(.*)""), 'Tag Library'!P113)"),"tr_dew_point_sp")</f>
        <v>tr_dew_point_sp</v>
      </c>
      <c r="B102" s="1" t="str">
        <f ca="1">IFERROR(__xludf.DUMMYFUNCTION("""COMPUTED_VALUE"""),"tr_09_x_ambRH_diff")</f>
        <v>tr_09_x_ambRH_diff</v>
      </c>
      <c r="D102" s="1" t="str">
        <f t="array" ref="D102">IFERROR(INDEX('Tag Library'!S:S, MATCH(C102, 'Tag Library'!P:P, 0)),"")</f>
        <v/>
      </c>
      <c r="F102" s="1" t="str">
        <f ca="1">IFERROR(__xludf.DUMMYFUNCTION("IFERROR(REGEXEXTRACT('Tag Library'!W113, ""\\(.*)""), 'Tag Library'!W113)"),"tr_CER_end_bp")</f>
        <v>tr_CER_end_bp</v>
      </c>
      <c r="G102" s="1" t="str">
        <f ca="1">IFERROR(__xludf.DUMMYFUNCTION("""COMPUTED_VALUE"""),"chiller_supply_temp_decrease_amount")</f>
        <v>chiller_supply_temp_decrease_amount</v>
      </c>
      <c r="H102" s="1" t="str">
        <f ca="1">IFERROR(__xludf.DUMMYFUNCTION("""COMPUTED_VALUE"""),"tr_12\tr_CER_end_CO2")</f>
        <v>tr_12\tr_CER_end_CO2</v>
      </c>
      <c r="I102" s="1">
        <f t="array" aca="1" ref="I102" ca="1">IFERROR(INDEX('Tag Library'!Z:Z, MATCH(H102, 'Tag Library'!W:W, 0)),"")</f>
        <v>124</v>
      </c>
      <c r="K102" s="1" t="str">
        <f ca="1">IFERROR(__xludf.DUMMYFUNCTION("IFERROR(REGEXEXTRACT('Tag Library'!AD113, ""\\(.*)""), 'Tag Library'!AD113)"),"co2inj_mfc_2_mv")</f>
        <v>co2inj_mfc_2_mv</v>
      </c>
      <c r="N102" s="1" t="str">
        <f t="array" ref="N102">IFERROR(INDEX('Tag Library'!AG:AG, MATCH(M102, 'Tag Library'!AD:AD, 0)),"")</f>
        <v/>
      </c>
    </row>
    <row r="103" spans="1:14" ht="12.75" x14ac:dyDescent="0.2">
      <c r="A103" s="1" t="str">
        <f ca="1">IFERROR(__xludf.DUMMYFUNCTION("IFERROR(REGEXEXTRACT('Tag Library'!P114, ""\\(.*)""), 'Tag Library'!P114)"),"tr_par_umol")</f>
        <v>tr_par_umol</v>
      </c>
      <c r="B103" s="1" t="str">
        <f ca="1">IFERROR(__xludf.DUMMYFUNCTION("""COMPUTED_VALUE"""),"tr_10_x_amb_diff")</f>
        <v>tr_10_x_amb_diff</v>
      </c>
      <c r="D103" s="1" t="str">
        <f t="array" ref="D103">IFERROR(INDEX('Tag Library'!S:S, MATCH(C103, 'Tag Library'!P:P, 0)),"")</f>
        <v/>
      </c>
      <c r="F103" s="1" t="str">
        <f ca="1">IFERROR(__xludf.DUMMYFUNCTION("IFERROR(REGEXEXTRACT('Tag Library'!W114, ""\\(.*)""), 'Tag Library'!W114)"),"tr_CER_end_CO2")</f>
        <v>tr_CER_end_CO2</v>
      </c>
      <c r="G103" s="1" t="str">
        <f ca="1">IFERROR(__xludf.DUMMYFUNCTION("""COMPUTED_VALUE"""),"chiller_true_zero_plus_x")</f>
        <v>chiller_true_zero_plus_x</v>
      </c>
      <c r="H103" s="1" t="str">
        <f ca="1">IFERROR(__xludf.DUMMYFUNCTION("""COMPUTED_VALUE"""),"tr_12\tr_CER_end_dp")</f>
        <v>tr_12\tr_CER_end_dp</v>
      </c>
      <c r="I103" s="1">
        <f t="array" aca="1" ref="I103" ca="1">IFERROR(INDEX('Tag Library'!Z:Z, MATCH(H103, 'Tag Library'!W:W, 0)),"")</f>
        <v>125</v>
      </c>
      <c r="K103" s="1" t="str">
        <f ca="1">IFERROR(__xludf.DUMMYFUNCTION("IFERROR(REGEXEXTRACT('Tag Library'!AD114, ""\\(.*)""), 'Tag Library'!AD114)"),"co2inj_mfc_mv")</f>
        <v>co2inj_mfc_mv</v>
      </c>
      <c r="N103" s="1" t="str">
        <f t="array" ref="N103">IFERROR(INDEX('Tag Library'!AG:AG, MATCH(M103, 'Tag Library'!AD:AD, 0)),"")</f>
        <v/>
      </c>
    </row>
    <row r="104" spans="1:14" ht="12.75" x14ac:dyDescent="0.2">
      <c r="A104" s="1" t="str">
        <f ca="1">IFERROR(__xludf.DUMMYFUNCTION("IFERROR(REGEXEXTRACT('Tag Library'!P115, ""\\(.*)""), 'Tag Library'!P115)"),"tr_therm_1")</f>
        <v>tr_therm_1</v>
      </c>
      <c r="B104" s="1" t="str">
        <f ca="1">IFERROR(__xludf.DUMMYFUNCTION("""COMPUTED_VALUE"""),"tr_10_x_ambCO2_diff")</f>
        <v>tr_10_x_ambCO2_diff</v>
      </c>
      <c r="D104" s="1" t="str">
        <f t="array" ref="D104">IFERROR(INDEX('Tag Library'!S:S, MATCH(C104, 'Tag Library'!P:P, 0)),"")</f>
        <v/>
      </c>
      <c r="F104" s="1" t="str">
        <f ca="1">IFERROR(__xludf.DUMMYFUNCTION("IFERROR(REGEXEXTRACT('Tag Library'!W115, ""\\(.*)""), 'Tag Library'!W115)"),"tr_CER_end_dp")</f>
        <v>tr_CER_end_dp</v>
      </c>
      <c r="G104" s="1" t="str">
        <f ca="1">IFERROR(__xludf.DUMMYFUNCTION("""COMPUTED_VALUE"""),"chiller_true0_check_time")</f>
        <v>chiller_true0_check_time</v>
      </c>
      <c r="H104" s="1" t="str">
        <f ca="1">IFERROR(__xludf.DUMMYFUNCTION("""COMPUTED_VALUE"""),"tr_12\tr_CER_end_temp")</f>
        <v>tr_12\tr_CER_end_temp</v>
      </c>
      <c r="I104" s="1">
        <f t="array" aca="1" ref="I104" ca="1">IFERROR(INDEX('Tag Library'!Z:Z, MATCH(H104, 'Tag Library'!W:W, 0)),"")</f>
        <v>126</v>
      </c>
      <c r="K104" s="1" t="str">
        <f ca="1">IFERROR(__xludf.DUMMYFUNCTION("IFERROR(REGEXEXTRACT('Tag Library'!AD115, ""\\(.*)""), 'Tag Library'!AD115)"),"cwc_ctl_mv")</f>
        <v>cwc_ctl_mv</v>
      </c>
      <c r="N104" s="1" t="str">
        <f t="array" ref="N104">IFERROR(INDEX('Tag Library'!AG:AG, MATCH(M104, 'Tag Library'!AD:AD, 0)),"")</f>
        <v/>
      </c>
    </row>
    <row r="105" spans="1:14" ht="12.75" x14ac:dyDescent="0.2">
      <c r="A105" s="1" t="str">
        <f ca="1">IFERROR(__xludf.DUMMYFUNCTION("IFERROR(REGEXEXTRACT('Tag Library'!P116, ""\\(.*)""), 'Tag Library'!P116)"),"tr_air_temp_sp")</f>
        <v>tr_air_temp_sp</v>
      </c>
      <c r="B105" s="1" t="str">
        <f ca="1">IFERROR(__xludf.DUMMYFUNCTION("""COMPUTED_VALUE"""),"tr_10_x_ambRH_diff")</f>
        <v>tr_10_x_ambRH_diff</v>
      </c>
      <c r="D105" s="1" t="str">
        <f t="array" ref="D105">IFERROR(INDEX('Tag Library'!S:S, MATCH(C105, 'Tag Library'!P:P, 0)),"")</f>
        <v/>
      </c>
      <c r="F105" s="1" t="str">
        <f ca="1">IFERROR(__xludf.DUMMYFUNCTION("IFERROR(REGEXEXTRACT('Tag Library'!W116, ""\\(.*)""), 'Tag Library'!W116)"),"tr_CER_end_temp")</f>
        <v>tr_CER_end_temp</v>
      </c>
      <c r="G105" s="1" t="str">
        <f ca="1">IFERROR(__xludf.DUMMYFUNCTION("""COMPUTED_VALUE"""),"chiller_true0_wait_time")</f>
        <v>chiller_true0_wait_time</v>
      </c>
      <c r="H105" s="1" t="str">
        <f ca="1">IFERROR(__xludf.DUMMYFUNCTION("""COMPUTED_VALUE"""),"tr_12\tr_CER_start_CO2")</f>
        <v>tr_12\tr_CER_start_CO2</v>
      </c>
      <c r="I105" s="1">
        <f t="array" aca="1" ref="I105" ca="1">IFERROR(INDEX('Tag Library'!Z:Z, MATCH(H105, 'Tag Library'!W:W, 0)),"")</f>
        <v>127</v>
      </c>
      <c r="K105" s="1" t="str">
        <f ca="1">IFERROR(__xludf.DUMMYFUNCTION("IFERROR(REGEXEXTRACT('Tag Library'!AD116, ""\\(.*)""), 'Tag Library'!AD116)"),"resist_htr_mv")</f>
        <v>resist_htr_mv</v>
      </c>
      <c r="N105" s="1" t="str">
        <f t="array" ref="N105">IFERROR(INDEX('Tag Library'!AG:AG, MATCH(M105, 'Tag Library'!AD:AD, 0)),"")</f>
        <v/>
      </c>
    </row>
    <row r="106" spans="1:14" ht="12.75" x14ac:dyDescent="0.2">
      <c r="A106" s="1" t="str">
        <f ca="1">IFERROR(__xludf.DUMMYFUNCTION("IFERROR(REGEXEXTRACT('Tag Library'!P117, ""\\(.*)""), 'Tag Library'!P117)"),"tr_co2_sp_umol")</f>
        <v>tr_co2_sp_umol</v>
      </c>
      <c r="B106" s="1" t="str">
        <f ca="1">IFERROR(__xludf.DUMMYFUNCTION("""COMPUTED_VALUE"""),"tr_11_x_amb_diff")</f>
        <v>tr_11_x_amb_diff</v>
      </c>
      <c r="D106" s="1" t="str">
        <f t="array" ref="D106">IFERROR(INDEX('Tag Library'!S:S, MATCH(C106, 'Tag Library'!P:P, 0)),"")</f>
        <v/>
      </c>
      <c r="F106" s="1" t="str">
        <f ca="1">IFERROR(__xludf.DUMMYFUNCTION("IFERROR(REGEXEXTRACT('Tag Library'!W117, ""\\(.*)""), 'Tag Library'!W117)"),"tr_CER_start_CO2")</f>
        <v>tr_CER_start_CO2</v>
      </c>
      <c r="G106" s="1" t="str">
        <f ca="1">IFERROR(__xludf.DUMMYFUNCTION("""COMPUTED_VALUE"""),"chiller_wait_for_compressor2")</f>
        <v>chiller_wait_for_compressor2</v>
      </c>
      <c r="H106" s="1" t="str">
        <f ca="1">IFERROR(__xludf.DUMMYFUNCTION("""COMPUTED_VALUE"""),"tr_12\tr_CO2_draw_down")</f>
        <v>tr_12\tr_CO2_draw_down</v>
      </c>
      <c r="I106" s="1">
        <f t="array" aca="1" ref="I106" ca="1">IFERROR(INDEX('Tag Library'!Z:Z, MATCH(H106, 'Tag Library'!W:W, 0)),"")</f>
        <v>128</v>
      </c>
      <c r="K106" s="1" t="str">
        <f ca="1">IFERROR(__xludf.DUMMYFUNCTION("IFERROR(REGEXEXTRACT('Tag Library'!AD117, ""\\(.*)""), 'Tag Library'!AD117)"),"tr_dump_vlv")</f>
        <v>tr_dump_vlv</v>
      </c>
      <c r="N106" s="1" t="str">
        <f t="array" ref="N106">IFERROR(INDEX('Tag Library'!AG:AG, MATCH(M106, 'Tag Library'!AD:AD, 0)),"")</f>
        <v/>
      </c>
    </row>
    <row r="107" spans="1:14" ht="12.75" x14ac:dyDescent="0.2">
      <c r="A107" s="1" t="str">
        <f ca="1">IFERROR(__xludf.DUMMYFUNCTION("IFERROR(REGEXEXTRACT('Tag Library'!P118, ""\\(.*)""), 'Tag Library'!P118)"),"tr_co2_umol")</f>
        <v>tr_co2_umol</v>
      </c>
      <c r="B107" s="1" t="str">
        <f ca="1">IFERROR(__xludf.DUMMYFUNCTION("""COMPUTED_VALUE"""),"tr_11_x_ambCO2_diff")</f>
        <v>tr_11_x_ambCO2_diff</v>
      </c>
      <c r="D107" s="1" t="str">
        <f t="array" ref="D107">IFERROR(INDEX('Tag Library'!S:S, MATCH(C107, 'Tag Library'!P:P, 0)),"")</f>
        <v/>
      </c>
      <c r="F107" s="1" t="str">
        <f ca="1">IFERROR(__xludf.DUMMYFUNCTION("IFERROR(REGEXEXTRACT('Tag Library'!W118, ""\\(.*)""), 'Tag Library'!W118)"),"tr_CO2_draw_down")</f>
        <v>tr_CO2_draw_down</v>
      </c>
      <c r="G107" s="1" t="str">
        <f ca="1">IFERROR(__xludf.DUMMYFUNCTION("""COMPUTED_VALUE"""),"co2_dev_sp")</f>
        <v>co2_dev_sp</v>
      </c>
      <c r="H107" s="1" t="str">
        <f ca="1">IFERROR(__xludf.DUMMYFUNCTION("""COMPUTED_VALUE"""),"tr_12\tr_CO2_draw_down_time")</f>
        <v>tr_12\tr_CO2_draw_down_time</v>
      </c>
      <c r="I107" s="1">
        <f t="array" aca="1" ref="I107" ca="1">IFERROR(INDEX('Tag Library'!Z:Z, MATCH(H107, 'Tag Library'!W:W, 0)),"")</f>
        <v>129</v>
      </c>
      <c r="K107" s="1" t="str">
        <f ca="1">IFERROR(__xludf.DUMMYFUNCTION("IFERROR(REGEXEXTRACT('Tag Library'!AD118, ""\\(.*)""), 'Tag Library'!AD118)"),"tr_humid_on_off")</f>
        <v>tr_humid_on_off</v>
      </c>
      <c r="N107" s="1" t="str">
        <f t="array" ref="N107">IFERROR(INDEX('Tag Library'!AG:AG, MATCH(M107, 'Tag Library'!AD:AD, 0)),"")</f>
        <v/>
      </c>
    </row>
    <row r="108" spans="1:14" ht="12.75" x14ac:dyDescent="0.2">
      <c r="A108" s="1" t="str">
        <f ca="1">IFERROR(__xludf.DUMMYFUNCTION("IFERROR(REGEXEXTRACT('Tag Library'!P119, ""\\(.*)""), 'Tag Library'!P119)"),"tr_dew_point")</f>
        <v>tr_dew_point</v>
      </c>
      <c r="B108" s="1" t="str">
        <f ca="1">IFERROR(__xludf.DUMMYFUNCTION("""COMPUTED_VALUE"""),"tr_11_x_ambRH_diff")</f>
        <v>tr_11_x_ambRH_diff</v>
      </c>
      <c r="D108" s="1" t="str">
        <f t="array" ref="D108">IFERROR(INDEX('Tag Library'!S:S, MATCH(C108, 'Tag Library'!P:P, 0)),"")</f>
        <v/>
      </c>
      <c r="F108" s="1" t="str">
        <f ca="1">IFERROR(__xludf.DUMMYFUNCTION("IFERROR(REGEXEXTRACT('Tag Library'!W119, ""\\(.*)""), 'Tag Library'!W119)"),"tr_CO2_draw_down_time")</f>
        <v>tr_CO2_draw_down_time</v>
      </c>
      <c r="G108" s="1" t="str">
        <f ca="1">IFERROR(__xludf.DUMMYFUNCTION("""COMPUTED_VALUE"""),"co2_dev_sp_day")</f>
        <v>co2_dev_sp_day</v>
      </c>
      <c r="H108" s="1" t="str">
        <f ca="1">IFERROR(__xludf.DUMMYFUNCTION("""COMPUTED_VALUE"""),"tr_13\tr_CER_Calculated")</f>
        <v>tr_13\tr_CER_Calculated</v>
      </c>
      <c r="I108" s="1">
        <f t="array" aca="1" ref="I108" ca="1">IFERROR(INDEX('Tag Library'!Z:Z, MATCH(H108, 'Tag Library'!W:W, 0)),"")</f>
        <v>130</v>
      </c>
      <c r="K108" s="1" t="str">
        <f ca="1">IFERROR(__xludf.DUMMYFUNCTION("IFERROR(REGEXEXTRACT('Tag Library'!AD119, ""\\(.*)""), 'Tag Library'!AD119)"),"cwc_return_temp")</f>
        <v>cwc_return_temp</v>
      </c>
      <c r="N108" s="1" t="str">
        <f t="array" ref="N108">IFERROR(INDEX('Tag Library'!AG:AG, MATCH(M108, 'Tag Library'!AD:AD, 0)),"")</f>
        <v/>
      </c>
    </row>
    <row r="109" spans="1:14" ht="12.75" x14ac:dyDescent="0.2">
      <c r="A109" s="1" t="str">
        <f ca="1">IFERROR(__xludf.DUMMYFUNCTION("IFERROR(REGEXEXTRACT('Tag Library'!P120, ""\\(.*)""), 'Tag Library'!P120)"),"tr_dew_point_sp")</f>
        <v>tr_dew_point_sp</v>
      </c>
      <c r="B109" s="1" t="str">
        <f ca="1">IFERROR(__xludf.DUMMYFUNCTION("""COMPUTED_VALUE"""),"tr_12_x_amb_diff")</f>
        <v>tr_12_x_amb_diff</v>
      </c>
      <c r="D109" s="1" t="str">
        <f t="array" ref="D109">IFERROR(INDEX('Tag Library'!S:S, MATCH(C109, 'Tag Library'!P:P, 0)),"")</f>
        <v/>
      </c>
      <c r="F109" s="1" t="str">
        <f ca="1">IFERROR(__xludf.DUMMYFUNCTION("IFERROR(REGEXEXTRACT('Tag Library'!W120, ""\\(.*)""), 'Tag Library'!W120)"),"tr_CER_Calculated")</f>
        <v>tr_CER_Calculated</v>
      </c>
      <c r="G109" s="1" t="str">
        <f ca="1">IFERROR(__xludf.DUMMYFUNCTION("""COMPUTED_VALUE"""),"co2_draw_down_sp")</f>
        <v>co2_draw_down_sp</v>
      </c>
      <c r="H109" s="1" t="str">
        <f ca="1">IFERROR(__xludf.DUMMYFUNCTION("""COMPUTED_VALUE"""),"tr_13\tr_CER_end_bp")</f>
        <v>tr_13\tr_CER_end_bp</v>
      </c>
      <c r="I109" s="1">
        <f t="array" aca="1" ref="I109" ca="1">IFERROR(INDEX('Tag Library'!Z:Z, MATCH(H109, 'Tag Library'!W:W, 0)),"")</f>
        <v>131</v>
      </c>
      <c r="K109" s="1" t="str">
        <f ca="1">IFERROR(__xludf.DUMMYFUNCTION("IFERROR(REGEXEXTRACT('Tag Library'!AD120, ""\\(.*)""), 'Tag Library'!AD120)"),"cwc_supply_temp")</f>
        <v>cwc_supply_temp</v>
      </c>
      <c r="N109" s="1" t="str">
        <f t="array" ref="N109">IFERROR(INDEX('Tag Library'!AG:AG, MATCH(M109, 'Tag Library'!AD:AD, 0)),"")</f>
        <v/>
      </c>
    </row>
    <row r="110" spans="1:14" ht="12.75" x14ac:dyDescent="0.2">
      <c r="A110" s="1" t="str">
        <f ca="1">IFERROR(__xludf.DUMMYFUNCTION("IFERROR(REGEXEXTRACT('Tag Library'!P121, ""\\(.*)""), 'Tag Library'!P121)"),"tr_par_umol")</f>
        <v>tr_par_umol</v>
      </c>
      <c r="B110" s="1" t="str">
        <f ca="1">IFERROR(__xludf.DUMMYFUNCTION("""COMPUTED_VALUE"""),"tr_12_x_ambCO2_diff")</f>
        <v>tr_12_x_ambCO2_diff</v>
      </c>
      <c r="D110" s="1" t="str">
        <f t="array" ref="D110">IFERROR(INDEX('Tag Library'!S:S, MATCH(C110, 'Tag Library'!P:P, 0)),"")</f>
        <v/>
      </c>
      <c r="F110" s="1" t="str">
        <f ca="1">IFERROR(__xludf.DUMMYFUNCTION("IFERROR(REGEXEXTRACT('Tag Library'!W121, ""\\(.*)""), 'Tag Library'!W121)"),"tr_CER_end_bp")</f>
        <v>tr_CER_end_bp</v>
      </c>
      <c r="G110" s="1" t="str">
        <f ca="1">IFERROR(__xludf.DUMMYFUNCTION("""COMPUTED_VALUE"""),"door_close_time")</f>
        <v>door_close_time</v>
      </c>
      <c r="H110" s="1" t="str">
        <f ca="1">IFERROR(__xludf.DUMMYFUNCTION("""COMPUTED_VALUE"""),"tr_13\tr_CER_end_CO2")</f>
        <v>tr_13\tr_CER_end_CO2</v>
      </c>
      <c r="I110" s="1">
        <f t="array" aca="1" ref="I110" ca="1">IFERROR(INDEX('Tag Library'!Z:Z, MATCH(H110, 'Tag Library'!W:W, 0)),"")</f>
        <v>132</v>
      </c>
      <c r="K110" s="1" t="str">
        <f ca="1">IFERROR(__xludf.DUMMYFUNCTION("IFERROR(REGEXEXTRACT('Tag Library'!AD121, ""\\(.*)""), 'Tag Library'!AD121)"),"resist_htr_tmp")</f>
        <v>resist_htr_tmp</v>
      </c>
      <c r="N110" s="1" t="str">
        <f t="array" ref="N110">IFERROR(INDEX('Tag Library'!AG:AG, MATCH(M110, 'Tag Library'!AD:AD, 0)),"")</f>
        <v/>
      </c>
    </row>
    <row r="111" spans="1:14" ht="12.75" x14ac:dyDescent="0.2">
      <c r="A111" s="1" t="str">
        <f ca="1">IFERROR(__xludf.DUMMYFUNCTION("IFERROR(REGEXEXTRACT('Tag Library'!P122, ""\\(.*)""), 'Tag Library'!P122)"),"tr_therm_1")</f>
        <v>tr_therm_1</v>
      </c>
      <c r="B111" s="1" t="str">
        <f ca="1">IFERROR(__xludf.DUMMYFUNCTION("""COMPUTED_VALUE"""),"tr_12_x_ambRH_diff")</f>
        <v>tr_12_x_ambRH_diff</v>
      </c>
      <c r="D111" s="1" t="str">
        <f t="array" ref="D111">IFERROR(INDEX('Tag Library'!S:S, MATCH(C111, 'Tag Library'!P:P, 0)),"")</f>
        <v/>
      </c>
      <c r="F111" s="1" t="str">
        <f ca="1">IFERROR(__xludf.DUMMYFUNCTION("IFERROR(REGEXEXTRACT('Tag Library'!W122, ""\\(.*)""), 'Tag Library'!W122)"),"tr_CER_end_CO2")</f>
        <v>tr_CER_end_CO2</v>
      </c>
      <c r="G111" s="1" t="str">
        <f ca="1">IFERROR(__xludf.DUMMYFUNCTION("""COMPUTED_VALUE"""),"door_cold_day_close_neg_t_dev")</f>
        <v>door_cold_day_close_neg_t_dev</v>
      </c>
      <c r="H111" s="1" t="str">
        <f ca="1">IFERROR(__xludf.DUMMYFUNCTION("""COMPUTED_VALUE"""),"tr_13\tr_CER_end_dp")</f>
        <v>tr_13\tr_CER_end_dp</v>
      </c>
      <c r="I111" s="1">
        <f t="array" aca="1" ref="I111" ca="1">IFERROR(INDEX('Tag Library'!Z:Z, MATCH(H111, 'Tag Library'!W:W, 0)),"")</f>
        <v>133</v>
      </c>
      <c r="K111" s="1" t="str">
        <f ca="1">IFERROR(__xludf.DUMMYFUNCTION("IFERROR(REGEXEXTRACT('Tag Library'!AD122, ""\\(.*)""), 'Tag Library'!AD122)"),"co2inj_mfc_2_mv")</f>
        <v>co2inj_mfc_2_mv</v>
      </c>
      <c r="N111" s="1" t="str">
        <f t="array" ref="N111">IFERROR(INDEX('Tag Library'!AG:AG, MATCH(M111, 'Tag Library'!AD:AD, 0)),"")</f>
        <v/>
      </c>
    </row>
    <row r="112" spans="1:14" ht="12.75" x14ac:dyDescent="0.2">
      <c r="A112" s="1" t="str">
        <f ca="1">IFERROR(__xludf.DUMMYFUNCTION("IFERROR(REGEXEXTRACT('Tag Library'!P123, ""\\(.*)""), 'Tag Library'!P123)"),"tr_dev_CO2")</f>
        <v>tr_dev_CO2</v>
      </c>
      <c r="B112" s="1" t="str">
        <f ca="1">IFERROR(__xludf.DUMMYFUNCTION("""COMPUTED_VALUE"""),"tr_13_x_amb_diff")</f>
        <v>tr_13_x_amb_diff</v>
      </c>
      <c r="D112" s="1" t="str">
        <f t="array" ref="D112">IFERROR(INDEX('Tag Library'!S:S, MATCH(C112, 'Tag Library'!P:P, 0)),"")</f>
        <v/>
      </c>
      <c r="F112" s="1" t="str">
        <f ca="1">IFERROR(__xludf.DUMMYFUNCTION("IFERROR(REGEXEXTRACT('Tag Library'!W123, ""\\(.*)""), 'Tag Library'!W123)"),"tr_CER_end_dp")</f>
        <v>tr_CER_end_dp</v>
      </c>
      <c r="G112" s="1" t="str">
        <f ca="1">IFERROR(__xludf.DUMMYFUNCTION("""COMPUTED_VALUE"""),"door_cold_day_t_dev")</f>
        <v>door_cold_day_t_dev</v>
      </c>
      <c r="H112" s="1" t="str">
        <f ca="1">IFERROR(__xludf.DUMMYFUNCTION("""COMPUTED_VALUE"""),"tr_13\tr_CER_end_temp")</f>
        <v>tr_13\tr_CER_end_temp</v>
      </c>
      <c r="I112" s="1">
        <f t="array" aca="1" ref="I112" ca="1">IFERROR(INDEX('Tag Library'!Z:Z, MATCH(H112, 'Tag Library'!W:W, 0)),"")</f>
        <v>134</v>
      </c>
      <c r="K112" s="1" t="str">
        <f ca="1">IFERROR(__xludf.DUMMYFUNCTION("IFERROR(REGEXEXTRACT('Tag Library'!AD123, ""\\(.*)""), 'Tag Library'!AD123)"),"co2inj_mfc_mv")</f>
        <v>co2inj_mfc_mv</v>
      </c>
      <c r="N112" s="1" t="str">
        <f t="array" ref="N112">IFERROR(INDEX('Tag Library'!AG:AG, MATCH(M112, 'Tag Library'!AD:AD, 0)),"")</f>
        <v/>
      </c>
    </row>
    <row r="113" spans="1:14" ht="12.75" x14ac:dyDescent="0.2">
      <c r="A113" s="1" t="str">
        <f ca="1">IFERROR(__xludf.DUMMYFUNCTION("IFERROR(REGEXEXTRACT('Tag Library'!P124, ""\\(.*)""), 'Tag Library'!P124)"),"tr_dev_dewpoint")</f>
        <v>tr_dev_dewpoint</v>
      </c>
      <c r="B113" s="1" t="str">
        <f ca="1">IFERROR(__xludf.DUMMYFUNCTION("""COMPUTED_VALUE"""),"tr_13_x_ambCO2_diff")</f>
        <v>tr_13_x_ambCO2_diff</v>
      </c>
      <c r="D113" s="1" t="str">
        <f t="array" ref="D113">IFERROR(INDEX('Tag Library'!S:S, MATCH(C113, 'Tag Library'!P:P, 0)),"")</f>
        <v/>
      </c>
      <c r="F113" s="1" t="str">
        <f ca="1">IFERROR(__xludf.DUMMYFUNCTION("IFERROR(REGEXEXTRACT('Tag Library'!W124, ""\\(.*)""), 'Tag Library'!W124)"),"tr_CER_end_temp")</f>
        <v>tr_CER_end_temp</v>
      </c>
      <c r="G113" s="1" t="str">
        <f ca="1">IFERROR(__xludf.DUMMYFUNCTION("""COMPUTED_VALUE"""),"door_cold_day_temp_dev_large")</f>
        <v>door_cold_day_temp_dev_large</v>
      </c>
      <c r="H113" s="1" t="str">
        <f ca="1">IFERROR(__xludf.DUMMYFUNCTION("""COMPUTED_VALUE"""),"tr_13\tr_CER_start_CO2")</f>
        <v>tr_13\tr_CER_start_CO2</v>
      </c>
      <c r="I113" s="1">
        <f t="array" aca="1" ref="I113" ca="1">IFERROR(INDEX('Tag Library'!Z:Z, MATCH(H113, 'Tag Library'!W:W, 0)),"")</f>
        <v>135</v>
      </c>
      <c r="K113" s="1" t="str">
        <f ca="1">IFERROR(__xludf.DUMMYFUNCTION("IFERROR(REGEXEXTRACT('Tag Library'!AD124, ""\\(.*)""), 'Tag Library'!AD124)"),"cwc_ctl_mv")</f>
        <v>cwc_ctl_mv</v>
      </c>
      <c r="N113" s="1" t="str">
        <f t="array" ref="N113">IFERROR(INDEX('Tag Library'!AG:AG, MATCH(M113, 'Tag Library'!AD:AD, 0)),"")</f>
        <v/>
      </c>
    </row>
    <row r="114" spans="1:14" ht="12.75" x14ac:dyDescent="0.2">
      <c r="A114" s="1" t="str">
        <f ca="1">IFERROR(__xludf.DUMMYFUNCTION("IFERROR(REGEXEXTRACT('Tag Library'!P125, ""\\(.*)""), 'Tag Library'!P125)"),"tr_dev_PAR")</f>
        <v>tr_dev_PAR</v>
      </c>
      <c r="B114" s="1" t="str">
        <f ca="1">IFERROR(__xludf.DUMMYFUNCTION("""COMPUTED_VALUE"""),"tr_13_x_ambRH_diff")</f>
        <v>tr_13_x_ambRH_diff</v>
      </c>
      <c r="D114" s="1" t="str">
        <f t="array" ref="D114">IFERROR(INDEX('Tag Library'!S:S, MATCH(C114, 'Tag Library'!P:P, 0)),"")</f>
        <v/>
      </c>
      <c r="F114" s="1" t="str">
        <f ca="1">IFERROR(__xludf.DUMMYFUNCTION("IFERROR(REGEXEXTRACT('Tag Library'!W125, ""\\(.*)""), 'Tag Library'!W125)"),"tr_CER_start_CO2")</f>
        <v>tr_CER_start_CO2</v>
      </c>
      <c r="G114" s="1" t="str">
        <f ca="1">IFERROR(__xludf.DUMMYFUNCTION("""COMPUTED_VALUE"""),"door_cold_day_temp_thresh")</f>
        <v>door_cold_day_temp_thresh</v>
      </c>
      <c r="H114" s="1" t="str">
        <f ca="1">IFERROR(__xludf.DUMMYFUNCTION("""COMPUTED_VALUE"""),"tr_13\tr_CO2_draw_down")</f>
        <v>tr_13\tr_CO2_draw_down</v>
      </c>
      <c r="I114" s="1">
        <f t="array" aca="1" ref="I114" ca="1">IFERROR(INDEX('Tag Library'!Z:Z, MATCH(H114, 'Tag Library'!W:W, 0)),"")</f>
        <v>136</v>
      </c>
      <c r="K114" s="1" t="str">
        <f ca="1">IFERROR(__xludf.DUMMYFUNCTION("IFERROR(REGEXEXTRACT('Tag Library'!AD125, ""\\(.*)""), 'Tag Library'!AD125)"),"resist_htr_mv")</f>
        <v>resist_htr_mv</v>
      </c>
      <c r="N114" s="1" t="str">
        <f t="array" ref="N114">IFERROR(INDEX('Tag Library'!AG:AG, MATCH(M114, 'Tag Library'!AD:AD, 0)),"")</f>
        <v/>
      </c>
    </row>
    <row r="115" spans="1:14" ht="12.75" x14ac:dyDescent="0.2">
      <c r="A115" s="1" t="str">
        <f ca="1">IFERROR(__xludf.DUMMYFUNCTION("IFERROR(REGEXEXTRACT('Tag Library'!P126, ""\\(.*)""), 'Tag Library'!P126)"),"tr_dev_RH")</f>
        <v>tr_dev_RH</v>
      </c>
      <c r="B115" s="1" t="str">
        <f ca="1">IFERROR(__xludf.DUMMYFUNCTION("""COMPUTED_VALUE"""),"tr_14_x_amb_diff")</f>
        <v>tr_14_x_amb_diff</v>
      </c>
      <c r="D115" s="1" t="str">
        <f t="array" ref="D115">IFERROR(INDEX('Tag Library'!S:S, MATCH(C115, 'Tag Library'!P:P, 0)),"")</f>
        <v/>
      </c>
      <c r="F115" s="1" t="str">
        <f ca="1">IFERROR(__xludf.DUMMYFUNCTION("IFERROR(REGEXEXTRACT('Tag Library'!W126, ""\\(.*)""), 'Tag Library'!W126)"),"tr_CO2_draw_down")</f>
        <v>tr_CO2_draw_down</v>
      </c>
      <c r="G115" s="1" t="str">
        <f ca="1">IFERROR(__xludf.DUMMYFUNCTION("""COMPUTED_VALUE"""),"door_cold_day_time")</f>
        <v>door_cold_day_time</v>
      </c>
      <c r="H115" s="1" t="str">
        <f ca="1">IFERROR(__xludf.DUMMYFUNCTION("""COMPUTED_VALUE"""),"tr_13\tr_CO2_draw_down_time")</f>
        <v>tr_13\tr_CO2_draw_down_time</v>
      </c>
      <c r="I115" s="1">
        <f t="array" aca="1" ref="I115" ca="1">IFERROR(INDEX('Tag Library'!Z:Z, MATCH(H115, 'Tag Library'!W:W, 0)),"")</f>
        <v>137</v>
      </c>
      <c r="K115" s="1" t="str">
        <f ca="1">IFERROR(__xludf.DUMMYFUNCTION("IFERROR(REGEXEXTRACT('Tag Library'!AD126, ""\\(.*)""), 'Tag Library'!AD126)"),"tr_dump_vlv")</f>
        <v>tr_dump_vlv</v>
      </c>
      <c r="N115" s="1" t="str">
        <f t="array" ref="N115">IFERROR(INDEX('Tag Library'!AG:AG, MATCH(M115, 'Tag Library'!AD:AD, 0)),"")</f>
        <v/>
      </c>
    </row>
    <row r="116" spans="1:14" ht="12.75" x14ac:dyDescent="0.2">
      <c r="A116" s="1" t="str">
        <f ca="1">IFERROR(__xludf.DUMMYFUNCTION("IFERROR(REGEXEXTRACT('Tag Library'!P127, ""\\(.*)""), 'Tag Library'!P127)"),"tr_dev_temp")</f>
        <v>tr_dev_temp</v>
      </c>
      <c r="B116" s="1" t="str">
        <f ca="1">IFERROR(__xludf.DUMMYFUNCTION("""COMPUTED_VALUE"""),"tr_14_x_ambCO2_diff")</f>
        <v>tr_14_x_ambCO2_diff</v>
      </c>
      <c r="D116" s="1" t="str">
        <f t="array" ref="D116">IFERROR(INDEX('Tag Library'!S:S, MATCH(C116, 'Tag Library'!P:P, 0)),"")</f>
        <v/>
      </c>
      <c r="F116" s="1" t="str">
        <f ca="1">IFERROR(__xludf.DUMMYFUNCTION("IFERROR(REGEXEXTRACT('Tag Library'!W127, ""\\(.*)""), 'Tag Library'!W127)"),"tr_CO2_draw_down_time")</f>
        <v>tr_CO2_draw_down_time</v>
      </c>
      <c r="G116" s="1" t="str">
        <f ca="1">IFERROR(__xludf.DUMMYFUNCTION("""COMPUTED_VALUE"""),"fudge_co2")</f>
        <v>fudge_co2</v>
      </c>
      <c r="H116" s="1" t="str">
        <f ca="1">IFERROR(__xludf.DUMMYFUNCTION("""COMPUTED_VALUE"""),"tr_14\tr_CER_Calculated")</f>
        <v>tr_14\tr_CER_Calculated</v>
      </c>
      <c r="I116" s="1">
        <f t="array" aca="1" ref="I116" ca="1">IFERROR(INDEX('Tag Library'!Z:Z, MATCH(H116, 'Tag Library'!W:W, 0)),"")</f>
        <v>138</v>
      </c>
      <c r="K116" s="1" t="str">
        <f ca="1">IFERROR(__xludf.DUMMYFUNCTION("IFERROR(REGEXEXTRACT('Tag Library'!AD127, ""\\(.*)""), 'Tag Library'!AD127)"),"tr_humid_on_off")</f>
        <v>tr_humid_on_off</v>
      </c>
      <c r="N116" s="1" t="str">
        <f t="array" ref="N116">IFERROR(INDEX('Tag Library'!AG:AG, MATCH(M116, 'Tag Library'!AD:AD, 0)),"")</f>
        <v/>
      </c>
    </row>
    <row r="117" spans="1:14" ht="12.75" x14ac:dyDescent="0.2">
      <c r="A117" s="1" t="str">
        <f ca="1">IFERROR(__xludf.DUMMYFUNCTION("IFERROR(REGEXEXTRACT('Tag Library'!P128, ""\\(.*)""), 'Tag Library'!P128)"),"tr_dev_CO2")</f>
        <v>tr_dev_CO2</v>
      </c>
      <c r="B117" s="1" t="str">
        <f ca="1">IFERROR(__xludf.DUMMYFUNCTION("""COMPUTED_VALUE"""),"tr_14_x_ambRH_diff")</f>
        <v>tr_14_x_ambRH_diff</v>
      </c>
      <c r="D117" s="1" t="str">
        <f t="array" ref="D117">IFERROR(INDEX('Tag Library'!S:S, MATCH(C117, 'Tag Library'!P:P, 0)),"")</f>
        <v/>
      </c>
      <c r="F117" s="1" t="str">
        <f ca="1">IFERROR(__xludf.DUMMYFUNCTION("IFERROR(REGEXEXTRACT('Tag Library'!W128, ""\\(.*)""), 'Tag Library'!W128)"),"tr_CER_Calculated")</f>
        <v>tr_CER_Calculated</v>
      </c>
      <c r="G117" s="1" t="str">
        <f ca="1">IFERROR(__xludf.DUMMYFUNCTION("""COMPUTED_VALUE"""),"fudge_dewpoint")</f>
        <v>fudge_dewpoint</v>
      </c>
      <c r="H117" s="1" t="str">
        <f ca="1">IFERROR(__xludf.DUMMYFUNCTION("""COMPUTED_VALUE"""),"tr_14\tr_CER_end_bp")</f>
        <v>tr_14\tr_CER_end_bp</v>
      </c>
      <c r="I117" s="1">
        <f t="array" aca="1" ref="I117" ca="1">IFERROR(INDEX('Tag Library'!Z:Z, MATCH(H117, 'Tag Library'!W:W, 0)),"")</f>
        <v>139</v>
      </c>
      <c r="K117" s="1" t="str">
        <f ca="1">IFERROR(__xludf.DUMMYFUNCTION("IFERROR(REGEXEXTRACT('Tag Library'!AD128, ""\\(.*)""), 'Tag Library'!AD128)"),"cwc_return_temp")</f>
        <v>cwc_return_temp</v>
      </c>
      <c r="N117" s="1" t="str">
        <f t="array" ref="N117">IFERROR(INDEX('Tag Library'!AG:AG, MATCH(M117, 'Tag Library'!AD:AD, 0)),"")</f>
        <v/>
      </c>
    </row>
    <row r="118" spans="1:14" ht="12.75" x14ac:dyDescent="0.2">
      <c r="A118" s="1" t="str">
        <f ca="1">IFERROR(__xludf.DUMMYFUNCTION("IFERROR(REGEXEXTRACT('Tag Library'!P129, ""\\(.*)""), 'Tag Library'!P129)"),"tr_dev_dewpoint")</f>
        <v>tr_dev_dewpoint</v>
      </c>
      <c r="B118" s="1" t="str">
        <f ca="1">IFERROR(__xludf.DUMMYFUNCTION("""COMPUTED_VALUE"""),"x_ambient_tr_CO2")</f>
        <v>x_ambient_tr_CO2</v>
      </c>
      <c r="D118" s="1" t="str">
        <f t="array" ref="D118">IFERROR(INDEX('Tag Library'!S:S, MATCH(C118, 'Tag Library'!P:P, 0)),"")</f>
        <v/>
      </c>
      <c r="F118" s="1" t="str">
        <f ca="1">IFERROR(__xludf.DUMMYFUNCTION("IFERROR(REGEXEXTRACT('Tag Library'!W129, ""\\(.*)""), 'Tag Library'!W129)"),"tr_CER_end_bp")</f>
        <v>tr_CER_end_bp</v>
      </c>
      <c r="G118" s="1" t="str">
        <f ca="1">IFERROR(__xludf.DUMMYFUNCTION("""COMPUTED_VALUE"""),"fudge_temp")</f>
        <v>fudge_temp</v>
      </c>
      <c r="H118" s="1" t="str">
        <f ca="1">IFERROR(__xludf.DUMMYFUNCTION("""COMPUTED_VALUE"""),"tr_14\tr_CER_end_CO2")</f>
        <v>tr_14\tr_CER_end_CO2</v>
      </c>
      <c r="I118" s="1">
        <f t="array" aca="1" ref="I118" ca="1">IFERROR(INDEX('Tag Library'!Z:Z, MATCH(H118, 'Tag Library'!W:W, 0)),"")</f>
        <v>140</v>
      </c>
      <c r="K118" s="1" t="str">
        <f ca="1">IFERROR(__xludf.DUMMYFUNCTION("IFERROR(REGEXEXTRACT('Tag Library'!AD129, ""\\(.*)""), 'Tag Library'!AD129)"),"cwc_supply_temp")</f>
        <v>cwc_supply_temp</v>
      </c>
      <c r="N118" s="1" t="str">
        <f t="array" ref="N118">IFERROR(INDEX('Tag Library'!AG:AG, MATCH(M118, 'Tag Library'!AD:AD, 0)),"")</f>
        <v/>
      </c>
    </row>
    <row r="119" spans="1:14" ht="12.75" x14ac:dyDescent="0.2">
      <c r="A119" s="1" t="str">
        <f ca="1">IFERROR(__xludf.DUMMYFUNCTION("IFERROR(REGEXEXTRACT('Tag Library'!P130, ""\\(.*)""), 'Tag Library'!P130)"),"tr_dev_PAR")</f>
        <v>tr_dev_PAR</v>
      </c>
      <c r="B119" s="1" t="str">
        <f ca="1">IFERROR(__xludf.DUMMYFUNCTION("""COMPUTED_VALUE"""),"x_ambient_tr_rh")</f>
        <v>x_ambient_tr_rh</v>
      </c>
      <c r="D119" s="1" t="str">
        <f t="array" ref="D119">IFERROR(INDEX('Tag Library'!S:S, MATCH(C119, 'Tag Library'!P:P, 0)),"")</f>
        <v/>
      </c>
      <c r="F119" s="1" t="str">
        <f ca="1">IFERROR(__xludf.DUMMYFUNCTION("IFERROR(REGEXEXTRACT('Tag Library'!W130, ""\\(.*)""), 'Tag Library'!W130)"),"tr_CER_end_CO2")</f>
        <v>tr_CER_end_CO2</v>
      </c>
      <c r="G119" s="1" t="str">
        <f ca="1">IFERROR(__xludf.DUMMYFUNCTION("""COMPUTED_VALUE"""),"heat_tape_threshold")</f>
        <v>heat_tape_threshold</v>
      </c>
      <c r="H119" s="1" t="str">
        <f ca="1">IFERROR(__xludf.DUMMYFUNCTION("""COMPUTED_VALUE"""),"tr_14\tr_CER_end_dp")</f>
        <v>tr_14\tr_CER_end_dp</v>
      </c>
      <c r="I119" s="1">
        <f t="array" aca="1" ref="I119" ca="1">IFERROR(INDEX('Tag Library'!Z:Z, MATCH(H119, 'Tag Library'!W:W, 0)),"")</f>
        <v>141</v>
      </c>
      <c r="K119" s="1" t="str">
        <f ca="1">IFERROR(__xludf.DUMMYFUNCTION("IFERROR(REGEXEXTRACT('Tag Library'!AD130, ""\\(.*)""), 'Tag Library'!AD130)"),"resist_htr_tmp")</f>
        <v>resist_htr_tmp</v>
      </c>
      <c r="N119" s="1" t="str">
        <f t="array" ref="N119">IFERROR(INDEX('Tag Library'!AG:AG, MATCH(M119, 'Tag Library'!AD:AD, 0)),"")</f>
        <v/>
      </c>
    </row>
    <row r="120" spans="1:14" ht="12.75" x14ac:dyDescent="0.2">
      <c r="A120" s="1" t="str">
        <f ca="1">IFERROR(__xludf.DUMMYFUNCTION("IFERROR(REGEXEXTRACT('Tag Library'!P131, ""\\(.*)""), 'Tag Library'!P131)"),"tr_dev_RH")</f>
        <v>tr_dev_RH</v>
      </c>
      <c r="B120" s="1" t="str">
        <f ca="1">IFERROR(__xludf.DUMMYFUNCTION("""COMPUTED_VALUE"""),"x_ambient_tr_temp")</f>
        <v>x_ambient_tr_temp</v>
      </c>
      <c r="D120" s="1" t="str">
        <f t="array" ref="D120">IFERROR(INDEX('Tag Library'!S:S, MATCH(C120, 'Tag Library'!P:P, 0)),"")</f>
        <v/>
      </c>
      <c r="F120" s="1" t="str">
        <f ca="1">IFERROR(__xludf.DUMMYFUNCTION("IFERROR(REGEXEXTRACT('Tag Library'!W131, ""\\(.*)""), 'Tag Library'!W131)"),"tr_CER_end_dp")</f>
        <v>tr_CER_end_dp</v>
      </c>
      <c r="G120" s="1" t="str">
        <f ca="1">IFERROR(__xludf.DUMMYFUNCTION("""COMPUTED_VALUE"""),"heater_turn_off_at_t_dev")</f>
        <v>heater_turn_off_at_t_dev</v>
      </c>
      <c r="H120" s="1" t="str">
        <f ca="1">IFERROR(__xludf.DUMMYFUNCTION("""COMPUTED_VALUE"""),"tr_14\tr_CER_end_temp")</f>
        <v>tr_14\tr_CER_end_temp</v>
      </c>
      <c r="I120" s="1">
        <f t="array" aca="1" ref="I120" ca="1">IFERROR(INDEX('Tag Library'!Z:Z, MATCH(H120, 'Tag Library'!W:W, 0)),"")</f>
        <v>142</v>
      </c>
      <c r="K120" s="1" t="str">
        <f ca="1">IFERROR(__xludf.DUMMYFUNCTION("IFERROR(REGEXEXTRACT('Tag Library'!AD131, ""\\(.*)""), 'Tag Library'!AD131)"),"ctl_enc_temp_1")</f>
        <v>ctl_enc_temp_1</v>
      </c>
      <c r="N120" s="1" t="str">
        <f t="array" ref="N120">IFERROR(INDEX('Tag Library'!AG:AG, MATCH(M120, 'Tag Library'!AD:AD, 0)),"")</f>
        <v/>
      </c>
    </row>
    <row r="121" spans="1:14" ht="12.75" x14ac:dyDescent="0.2">
      <c r="A121" s="1" t="str">
        <f ca="1">IFERROR(__xludf.DUMMYFUNCTION("IFERROR(REGEXEXTRACT('Tag Library'!P132, ""\\(.*)""), 'Tag Library'!P132)"),"tr_dev_temp")</f>
        <v>tr_dev_temp</v>
      </c>
      <c r="B121" s="1" t="str">
        <f ca="1">IFERROR(__xludf.DUMMYFUNCTION("""COMPUTED_VALUE"""),"tr_02_x_wsRH_diff")</f>
        <v>tr_02_x_wsRH_diff</v>
      </c>
      <c r="D121" s="1" t="str">
        <f t="array" ref="D121">IFERROR(INDEX('Tag Library'!S:S, MATCH(C121, 'Tag Library'!P:P, 0)),"")</f>
        <v/>
      </c>
      <c r="F121" s="1" t="str">
        <f ca="1">IFERROR(__xludf.DUMMYFUNCTION("IFERROR(REGEXEXTRACT('Tag Library'!W132, ""\\(.*)""), 'Tag Library'!W132)"),"tr_CER_end_temp")</f>
        <v>tr_CER_end_temp</v>
      </c>
      <c r="G121" s="1" t="str">
        <f ca="1">IFERROR(__xludf.DUMMYFUNCTION("""COMPUTED_VALUE"""),"humidifier_dev_timer")</f>
        <v>humidifier_dev_timer</v>
      </c>
      <c r="H121" s="1" t="str">
        <f ca="1">IFERROR(__xludf.DUMMYFUNCTION("""COMPUTED_VALUE"""),"tr_14\tr_CER_start_CO2")</f>
        <v>tr_14\tr_CER_start_CO2</v>
      </c>
      <c r="I121" s="1">
        <f t="array" aca="1" ref="I121" ca="1">IFERROR(INDEX('Tag Library'!Z:Z, MATCH(H121, 'Tag Library'!W:W, 0)),"")</f>
        <v>143</v>
      </c>
      <c r="K121" s="1" t="str">
        <f ca="1">IFERROR(__xludf.DUMMYFUNCTION("IFERROR(REGEXEXTRACT('Tag Library'!AD132, ""\\(.*)""), 'Tag Library'!AD132)"),"ctl_enc_temp_1")</f>
        <v>ctl_enc_temp_1</v>
      </c>
      <c r="N121" s="1" t="str">
        <f t="array" ref="N121">IFERROR(INDEX('Tag Library'!AG:AG, MATCH(M121, 'Tag Library'!AD:AD, 0)),"")</f>
        <v/>
      </c>
    </row>
    <row r="122" spans="1:14" ht="12.75" x14ac:dyDescent="0.2">
      <c r="A122" s="1" t="str">
        <f ca="1">IFERROR(__xludf.DUMMYFUNCTION("IFERROR(REGEXEXTRACT('Tag Library'!P133, ""\\(.*)""), 'Tag Library'!P133)"),"tr_dev_CO2")</f>
        <v>tr_dev_CO2</v>
      </c>
      <c r="B122" s="1" t="str">
        <f ca="1">IFERROR(__xludf.DUMMYFUNCTION("""COMPUTED_VALUE"""),"tr_02_x_wsTemp_diff")</f>
        <v>tr_02_x_wsTemp_diff</v>
      </c>
      <c r="D122" s="1" t="str">
        <f t="array" ref="D122">IFERROR(INDEX('Tag Library'!S:S, MATCH(C122, 'Tag Library'!P:P, 0)),"")</f>
        <v/>
      </c>
      <c r="F122" s="1" t="str">
        <f ca="1">IFERROR(__xludf.DUMMYFUNCTION("IFERROR(REGEXEXTRACT('Tag Library'!W133, ""\\(.*)""), 'Tag Library'!W133)"),"tr_CER_start_CO2")</f>
        <v>tr_CER_start_CO2</v>
      </c>
      <c r="G122" s="1" t="str">
        <f ca="1">IFERROR(__xludf.DUMMYFUNCTION("""COMPUTED_VALUE"""),"irrig_new_rain_event")</f>
        <v>irrig_new_rain_event</v>
      </c>
      <c r="H122" s="1" t="str">
        <f ca="1">IFERROR(__xludf.DUMMYFUNCTION("""COMPUTED_VALUE"""),"tr_14\tr_CO2_draw_down")</f>
        <v>tr_14\tr_CO2_draw_down</v>
      </c>
      <c r="I122" s="1">
        <f t="array" aca="1" ref="I122" ca="1">IFERROR(INDEX('Tag Library'!Z:Z, MATCH(H122, 'Tag Library'!W:W, 0)),"")</f>
        <v>144</v>
      </c>
      <c r="K122" s="1" t="str">
        <f ca="1">IFERROR(__xludf.DUMMYFUNCTION("IFERROR(REGEXEXTRACT('Tag Library'!AD133, ""\\(.*)""), 'Tag Library'!AD133)"),"ctl_enc_temp_1")</f>
        <v>ctl_enc_temp_1</v>
      </c>
      <c r="N122" s="1" t="str">
        <f t="array" ref="N122">IFERROR(INDEX('Tag Library'!AG:AG, MATCH(M122, 'Tag Library'!AD:AD, 0)),"")</f>
        <v/>
      </c>
    </row>
    <row r="123" spans="1:14" ht="12.75" x14ac:dyDescent="0.2">
      <c r="A123" s="1" t="str">
        <f ca="1">IFERROR(__xludf.DUMMYFUNCTION("IFERROR(REGEXEXTRACT('Tag Library'!P134, ""\\(.*)""), 'Tag Library'!P134)"),"tr_dev_dewpoint")</f>
        <v>tr_dev_dewpoint</v>
      </c>
      <c r="B123" s="1" t="str">
        <f ca="1">IFERROR(__xludf.DUMMYFUNCTION("""COMPUTED_VALUE"""),"tr_03_x_wsRH_diff")</f>
        <v>tr_03_x_wsRH_diff</v>
      </c>
      <c r="D123" s="1" t="str">
        <f t="array" ref="D123">IFERROR(INDEX('Tag Library'!S:S, MATCH(C123, 'Tag Library'!P:P, 0)),"")</f>
        <v/>
      </c>
      <c r="F123" s="1" t="str">
        <f ca="1">IFERROR(__xludf.DUMMYFUNCTION("IFERROR(REGEXEXTRACT('Tag Library'!W134, ""\\(.*)""), 'Tag Library'!W134)"),"tr_CO2_draw_down")</f>
        <v>tr_CO2_draw_down</v>
      </c>
      <c r="G123" s="1" t="str">
        <f ca="1">IFERROR(__xludf.DUMMYFUNCTION("""COMPUTED_VALUE"""),"max_dp_dev_to_cap_chiller")</f>
        <v>max_dp_dev_to_cap_chiller</v>
      </c>
      <c r="H123" s="1" t="str">
        <f ca="1">IFERROR(__xludf.DUMMYFUNCTION("""COMPUTED_VALUE"""),"tr_14\tr_CO2_draw_down_time")</f>
        <v>tr_14\tr_CO2_draw_down_time</v>
      </c>
      <c r="I123" s="1">
        <f t="array" aca="1" ref="I123" ca="1">IFERROR(INDEX('Tag Library'!Z:Z, MATCH(H123, 'Tag Library'!W:W, 0)),"")</f>
        <v>145</v>
      </c>
      <c r="K123" s="1" t="str">
        <f ca="1">IFERROR(__xludf.DUMMYFUNCTION("IFERROR(REGEXEXTRACT('Tag Library'!AD134, ""\\(.*)""), 'Tag Library'!AD134)"),"ctl_enc_temp_1")</f>
        <v>ctl_enc_temp_1</v>
      </c>
      <c r="N123" s="1" t="str">
        <f t="array" ref="N123">IFERROR(INDEX('Tag Library'!AG:AG, MATCH(M123, 'Tag Library'!AD:AD, 0)),"")</f>
        <v/>
      </c>
    </row>
    <row r="124" spans="1:14" ht="12.75" x14ac:dyDescent="0.2">
      <c r="A124" s="1" t="str">
        <f ca="1">IFERROR(__xludf.DUMMYFUNCTION("IFERROR(REGEXEXTRACT('Tag Library'!P135, ""\\(.*)""), 'Tag Library'!P135)"),"tr_dev_PAR")</f>
        <v>tr_dev_PAR</v>
      </c>
      <c r="B124" s="1" t="str">
        <f ca="1">IFERROR(__xludf.DUMMYFUNCTION("""COMPUTED_VALUE"""),"tr_03_x_wsTemp_diff")</f>
        <v>tr_03_x_wsTemp_diff</v>
      </c>
      <c r="D124" s="1" t="str">
        <f t="array" ref="D124">IFERROR(INDEX('Tag Library'!S:S, MATCH(C124, 'Tag Library'!P:P, 0)),"")</f>
        <v/>
      </c>
      <c r="F124" s="1" t="str">
        <f ca="1">IFERROR(__xludf.DUMMYFUNCTION("IFERROR(REGEXEXTRACT('Tag Library'!W135, ""\\(.*)""), 'Tag Library'!W135)"),"tr_CO2_draw_down_time")</f>
        <v>tr_CO2_draw_down_time</v>
      </c>
      <c r="G124" s="1" t="str">
        <f ca="1">IFERROR(__xludf.DUMMYFUNCTION("""COMPUTED_VALUE"""),"max_temp_dev_to_cap_chiller")</f>
        <v>max_temp_dev_to_cap_chiller</v>
      </c>
      <c r="H124" s="1" t="str">
        <f ca="1">IFERROR(__xludf.DUMMYFUNCTION("""COMPUTED_VALUE"""),"tr_02\tr_aboveground_CER_rate")</f>
        <v>tr_02\tr_aboveground_CER_rate</v>
      </c>
      <c r="I124" s="1">
        <f t="array" aca="1" ref="I124" ca="1">IFERROR(INDEX('Tag Library'!Z:Z, MATCH(H124, 'Tag Library'!W:W, 0)),"")</f>
        <v>170</v>
      </c>
      <c r="K124" s="1" t="str">
        <f ca="1">IFERROR(__xludf.DUMMYFUNCTION("IFERROR(REGEXEXTRACT('Tag Library'!AD135, ""\\(.*)""), 'Tag Library'!AD135)"),"ctl_enc_temp_1")</f>
        <v>ctl_enc_temp_1</v>
      </c>
      <c r="N124" s="1" t="str">
        <f t="array" ref="N124">IFERROR(INDEX('Tag Library'!AG:AG, MATCH(M124, 'Tag Library'!AD:AD, 0)),"")</f>
        <v/>
      </c>
    </row>
    <row r="125" spans="1:14" ht="12.75" x14ac:dyDescent="0.2">
      <c r="A125" s="1" t="str">
        <f ca="1">IFERROR(__xludf.DUMMYFUNCTION("IFERROR(REGEXEXTRACT('Tag Library'!P136, ""\\(.*)""), 'Tag Library'!P136)"),"tr_dev_RH")</f>
        <v>tr_dev_RH</v>
      </c>
      <c r="B125" s="1" t="str">
        <f ca="1">IFERROR(__xludf.DUMMYFUNCTION("""COMPUTED_VALUE"""),"tr_04_x_wsRH_diff")</f>
        <v>tr_04_x_wsRH_diff</v>
      </c>
      <c r="D125" s="1" t="str">
        <f t="array" ref="D125">IFERROR(INDEX('Tag Library'!S:S, MATCH(C125, 'Tag Library'!P:P, 0)),"")</f>
        <v/>
      </c>
      <c r="F125" s="1" t="str">
        <f ca="1">IFERROR(__xludf.DUMMYFUNCTION("IFERROR(REGEXEXTRACT('Tag Library'!W136, ""\\(.*)""), 'Tag Library'!W136)"),"tr_CER_Calculated")</f>
        <v>tr_CER_Calculated</v>
      </c>
      <c r="G125" s="1" t="str">
        <f ca="1">IFERROR(__xludf.DUMMYFUNCTION("""COMPUTED_VALUE"""),"max_temp_dev_to_force_heater_off")</f>
        <v>max_temp_dev_to_force_heater_off</v>
      </c>
      <c r="H125" s="1" t="str">
        <f ca="1">IFERROR(__xludf.DUMMYFUNCTION("""COMPUTED_VALUE"""),"tr_03\tr_aboveground_CER_rate")</f>
        <v>tr_03\tr_aboveground_CER_rate</v>
      </c>
      <c r="I125" s="1">
        <f t="array" aca="1" ref="I125" ca="1">IFERROR(INDEX('Tag Library'!Z:Z, MATCH(H125, 'Tag Library'!W:W, 0)),"")</f>
        <v>171</v>
      </c>
      <c r="K125" s="1" t="str">
        <f ca="1">IFERROR(__xludf.DUMMYFUNCTION("IFERROR(REGEXEXTRACT('Tag Library'!AD136, ""\\(.*)""), 'Tag Library'!AD136)"),"ctl_enc_temp_1")</f>
        <v>ctl_enc_temp_1</v>
      </c>
      <c r="N125" s="1" t="str">
        <f t="array" ref="N125">IFERROR(INDEX('Tag Library'!AG:AG, MATCH(M125, 'Tag Library'!AD:AD, 0)),"")</f>
        <v/>
      </c>
    </row>
    <row r="126" spans="1:14" ht="12.75" x14ac:dyDescent="0.2">
      <c r="A126" s="1" t="str">
        <f ca="1">IFERROR(__xludf.DUMMYFUNCTION("IFERROR(REGEXEXTRACT('Tag Library'!P137, ""\\(.*)""), 'Tag Library'!P137)"),"tr_dev_temp")</f>
        <v>tr_dev_temp</v>
      </c>
      <c r="B126" s="1" t="str">
        <f ca="1">IFERROR(__xludf.DUMMYFUNCTION("""COMPUTED_VALUE"""),"tr_04_x_wsTemp_diff")</f>
        <v>tr_04_x_wsTemp_diff</v>
      </c>
      <c r="D126" s="1" t="str">
        <f t="array" ref="D126">IFERROR(INDEX('Tag Library'!S:S, MATCH(C126, 'Tag Library'!P:P, 0)),"")</f>
        <v/>
      </c>
      <c r="F126" s="1" t="str">
        <f ca="1">IFERROR(__xludf.DUMMYFUNCTION("IFERROR(REGEXEXTRACT('Tag Library'!W137, ""\\(.*)""), 'Tag Library'!W137)"),"tr_CER_end_bp")</f>
        <v>tr_CER_end_bp</v>
      </c>
      <c r="G126" s="1" t="str">
        <f ca="1">IFERROR(__xludf.DUMMYFUNCTION("""COMPUTED_VALUE"""),"max_temp_dev_to_open_dump_valve")</f>
        <v>max_temp_dev_to_open_dump_valve</v>
      </c>
      <c r="H126" s="1" t="str">
        <f ca="1">IFERROR(__xludf.DUMMYFUNCTION("""COMPUTED_VALUE"""),"tr_04\tr_aboveground_CER_rate")</f>
        <v>tr_04\tr_aboveground_CER_rate</v>
      </c>
      <c r="I126" s="1">
        <f t="array" aca="1" ref="I126" ca="1">IFERROR(INDEX('Tag Library'!Z:Z, MATCH(H126, 'Tag Library'!W:W, 0)),"")</f>
        <v>172</v>
      </c>
      <c r="K126" s="1" t="str">
        <f ca="1">IFERROR(__xludf.DUMMYFUNCTION("IFERROR(REGEXEXTRACT('Tag Library'!AD137, ""\\(.*)""), 'Tag Library'!AD137)"),"ctl_enc_temp_1")</f>
        <v>ctl_enc_temp_1</v>
      </c>
      <c r="N126" s="1" t="str">
        <f t="array" ref="N126">IFERROR(INDEX('Tag Library'!AG:AG, MATCH(M126, 'Tag Library'!AD:AD, 0)),"")</f>
        <v/>
      </c>
    </row>
    <row r="127" spans="1:14" ht="12.75" x14ac:dyDescent="0.2">
      <c r="A127" s="1" t="str">
        <f ca="1">IFERROR(__xludf.DUMMYFUNCTION("IFERROR(REGEXEXTRACT('Tag Library'!P138, ""\\(.*)""), 'Tag Library'!P138)"),"tr_dev_CO2")</f>
        <v>tr_dev_CO2</v>
      </c>
      <c r="B127" s="1" t="str">
        <f ca="1">IFERROR(__xludf.DUMMYFUNCTION("""COMPUTED_VALUE"""),"tr_05_x_wsRH_diff")</f>
        <v>tr_05_x_wsRH_diff</v>
      </c>
      <c r="D127" s="1" t="str">
        <f t="array" ref="D127">IFERROR(INDEX('Tag Library'!S:S, MATCH(C127, 'Tag Library'!P:P, 0)),"")</f>
        <v/>
      </c>
      <c r="F127" s="1" t="str">
        <f ca="1">IFERROR(__xludf.DUMMYFUNCTION("IFERROR(REGEXEXTRACT('Tag Library'!W138, ""\\(.*)""), 'Tag Library'!W138)"),"tr_CER_end_CO2")</f>
        <v>tr_CER_end_CO2</v>
      </c>
      <c r="G127" s="1" t="str">
        <f ca="1">IFERROR(__xludf.DUMMYFUNCTION("""COMPUTED_VALUE"""),"mfc1_door_close_percent_output")</f>
        <v>mfc1_door_close_percent_output</v>
      </c>
      <c r="H127" s="1" t="str">
        <f ca="1">IFERROR(__xludf.DUMMYFUNCTION("""COMPUTED_VALUE"""),"tr_05\tr_aboveground_CER_rate")</f>
        <v>tr_05\tr_aboveground_CER_rate</v>
      </c>
      <c r="I127" s="1">
        <f t="array" aca="1" ref="I127" ca="1">IFERROR(INDEX('Tag Library'!Z:Z, MATCH(H127, 'Tag Library'!W:W, 0)),"")</f>
        <v>173</v>
      </c>
      <c r="K127" s="1" t="str">
        <f ca="1">IFERROR(__xludf.DUMMYFUNCTION("IFERROR(REGEXEXTRACT('Tag Library'!AD138, ""\\(.*)""), 'Tag Library'!AD138)"),"ctl_enc_temp_1")</f>
        <v>ctl_enc_temp_1</v>
      </c>
      <c r="N127" s="1" t="str">
        <f t="array" ref="N127">IFERROR(INDEX('Tag Library'!AG:AG, MATCH(M127, 'Tag Library'!AD:AD, 0)),"")</f>
        <v/>
      </c>
    </row>
    <row r="128" spans="1:14" ht="12.75" x14ac:dyDescent="0.2">
      <c r="A128" s="1" t="str">
        <f ca="1">IFERROR(__xludf.DUMMYFUNCTION("IFERROR(REGEXEXTRACT('Tag Library'!P139, ""\\(.*)""), 'Tag Library'!P139)"),"tr_dev_dewpoint")</f>
        <v>tr_dev_dewpoint</v>
      </c>
      <c r="B128" s="1" t="str">
        <f ca="1">IFERROR(__xludf.DUMMYFUNCTION("""COMPUTED_VALUE"""),"tr_05_x_wsTemp_diff")</f>
        <v>tr_05_x_wsTemp_diff</v>
      </c>
      <c r="D128" s="1" t="str">
        <f t="array" ref="D128">IFERROR(INDEX('Tag Library'!S:S, MATCH(C128, 'Tag Library'!P:P, 0)),"")</f>
        <v/>
      </c>
      <c r="F128" s="1" t="str">
        <f ca="1">IFERROR(__xludf.DUMMYFUNCTION("IFERROR(REGEXEXTRACT('Tag Library'!W139, ""\\(.*)""), 'Tag Library'!W139)"),"tr_CER_end_dp")</f>
        <v>tr_CER_end_dp</v>
      </c>
      <c r="G128" s="1" t="str">
        <f ca="1">IFERROR(__xludf.DUMMYFUNCTION("""COMPUTED_VALUE"""),"night_temp_offset_sp")</f>
        <v>night_temp_offset_sp</v>
      </c>
      <c r="H128" s="1" t="str">
        <f ca="1">IFERROR(__xludf.DUMMYFUNCTION("""COMPUTED_VALUE"""),"tr_06\tr_aboveground_CER_rate")</f>
        <v>tr_06\tr_aboveground_CER_rate</v>
      </c>
      <c r="I128" s="1">
        <f t="array" aca="1" ref="I128" ca="1">IFERROR(INDEX('Tag Library'!Z:Z, MATCH(H128, 'Tag Library'!W:W, 0)),"")</f>
        <v>174</v>
      </c>
      <c r="K128" s="1" t="str">
        <f ca="1">IFERROR(__xludf.DUMMYFUNCTION("IFERROR(REGEXEXTRACT('Tag Library'!AD139, ""\\(.*)""), 'Tag Library'!AD139)"),"ctl_enc_temp_1")</f>
        <v>ctl_enc_temp_1</v>
      </c>
      <c r="N128" s="1" t="str">
        <f t="array" ref="N128">IFERROR(INDEX('Tag Library'!AG:AG, MATCH(M128, 'Tag Library'!AD:AD, 0)),"")</f>
        <v/>
      </c>
    </row>
    <row r="129" spans="1:14" ht="12.75" x14ac:dyDescent="0.2">
      <c r="A129" s="1" t="str">
        <f ca="1">IFERROR(__xludf.DUMMYFUNCTION("IFERROR(REGEXEXTRACT('Tag Library'!P140, ""\\(.*)""), 'Tag Library'!P140)"),"tr_dev_PAR")</f>
        <v>tr_dev_PAR</v>
      </c>
      <c r="B129" s="1" t="str">
        <f ca="1">IFERROR(__xludf.DUMMYFUNCTION("""COMPUTED_VALUE"""),"tr_06_x_wsRH_diff")</f>
        <v>tr_06_x_wsRH_diff</v>
      </c>
      <c r="D129" s="1" t="str">
        <f t="array" ref="D129">IFERROR(INDEX('Tag Library'!S:S, MATCH(C129, 'Tag Library'!P:P, 0)),"")</f>
        <v/>
      </c>
      <c r="F129" s="1" t="str">
        <f ca="1">IFERROR(__xludf.DUMMYFUNCTION("IFERROR(REGEXEXTRACT('Tag Library'!W140, ""\\(.*)""), 'Tag Library'!W140)"),"tr_CER_end_temp")</f>
        <v>tr_CER_end_temp</v>
      </c>
      <c r="G129" s="1" t="str">
        <f ca="1">IFERROR(__xludf.DUMMYFUNCTION("""COMPUTED_VALUE"""),"par_dawn_sp")</f>
        <v>par_dawn_sp</v>
      </c>
      <c r="H129" s="1" t="str">
        <f ca="1">IFERROR(__xludf.DUMMYFUNCTION("""COMPUTED_VALUE"""),"tr_07\tr_aboveground_CER_rate")</f>
        <v>tr_07\tr_aboveground_CER_rate</v>
      </c>
      <c r="I129" s="1">
        <f t="array" aca="1" ref="I129" ca="1">IFERROR(INDEX('Tag Library'!Z:Z, MATCH(H129, 'Tag Library'!W:W, 0)),"")</f>
        <v>175</v>
      </c>
      <c r="K129" s="1" t="str">
        <f ca="1">IFERROR(__xludf.DUMMYFUNCTION("IFERROR(REGEXEXTRACT('Tag Library'!AD140, ""\\(.*)""), 'Tag Library'!AD140)"),"ctl_enc_temp_1")</f>
        <v>ctl_enc_temp_1</v>
      </c>
      <c r="N129" s="1" t="str">
        <f t="array" ref="N129">IFERROR(INDEX('Tag Library'!AG:AG, MATCH(M129, 'Tag Library'!AD:AD, 0)),"")</f>
        <v/>
      </c>
    </row>
    <row r="130" spans="1:14" ht="12.75" x14ac:dyDescent="0.2">
      <c r="A130" s="1" t="str">
        <f ca="1">IFERROR(__xludf.DUMMYFUNCTION("IFERROR(REGEXEXTRACT('Tag Library'!P141, ""\\(.*)""), 'Tag Library'!P141)"),"tr_dev_RH")</f>
        <v>tr_dev_RH</v>
      </c>
      <c r="B130" s="1" t="str">
        <f ca="1">IFERROR(__xludf.DUMMYFUNCTION("""COMPUTED_VALUE"""),"tr_06_x_wsTemp_diff")</f>
        <v>tr_06_x_wsTemp_diff</v>
      </c>
      <c r="D130" s="1" t="str">
        <f t="array" ref="D130">IFERROR(INDEX('Tag Library'!S:S, MATCH(C130, 'Tag Library'!P:P, 0)),"")</f>
        <v/>
      </c>
      <c r="F130" s="1" t="str">
        <f ca="1">IFERROR(__xludf.DUMMYFUNCTION("IFERROR(REGEXEXTRACT('Tag Library'!W141, ""\\(.*)""), 'Tag Library'!W141)"),"tr_CER_start_CO2")</f>
        <v>tr_CER_start_CO2</v>
      </c>
      <c r="G130" s="1" t="str">
        <f ca="1">IFERROR(__xludf.DUMMYFUNCTION("""COMPUTED_VALUE"""),"par_night_sp")</f>
        <v>par_night_sp</v>
      </c>
      <c r="H130" s="1" t="str">
        <f ca="1">IFERROR(__xludf.DUMMYFUNCTION("""COMPUTED_VALUE"""),"tr_09\tr_aboveground_CER_rate")</f>
        <v>tr_09\tr_aboveground_CER_rate</v>
      </c>
      <c r="I130" s="1">
        <f t="array" aca="1" ref="I130" ca="1">IFERROR(INDEX('Tag Library'!Z:Z, MATCH(H130, 'Tag Library'!W:W, 0)),"")</f>
        <v>176</v>
      </c>
      <c r="K130" s="1" t="str">
        <f ca="1">IFERROR(__xludf.DUMMYFUNCTION("IFERROR(REGEXEXTRACT('Tag Library'!AD141, ""\\(.*)""), 'Tag Library'!AD141)"),"ctl_enc_temp_1")</f>
        <v>ctl_enc_temp_1</v>
      </c>
      <c r="N130" s="1" t="str">
        <f t="array" ref="N130">IFERROR(INDEX('Tag Library'!AG:AG, MATCH(M130, 'Tag Library'!AD:AD, 0)),"")</f>
        <v/>
      </c>
    </row>
    <row r="131" spans="1:14" ht="12.75" x14ac:dyDescent="0.2">
      <c r="A131" s="1" t="str">
        <f ca="1">IFERROR(__xludf.DUMMYFUNCTION("IFERROR(REGEXEXTRACT('Tag Library'!P142, ""\\(.*)""), 'Tag Library'!P142)"),"tr_dev_temp")</f>
        <v>tr_dev_temp</v>
      </c>
      <c r="B131" s="1" t="str">
        <f ca="1">IFERROR(__xludf.DUMMYFUNCTION("""COMPUTED_VALUE"""),"tr_07_x_wsRH_diff")</f>
        <v>tr_07_x_wsRH_diff</v>
      </c>
      <c r="D131" s="1" t="str">
        <f t="array" ref="D131">IFERROR(INDEX('Tag Library'!S:S, MATCH(C131, 'Tag Library'!P:P, 0)),"")</f>
        <v/>
      </c>
      <c r="F131" s="1" t="str">
        <f ca="1">IFERROR(__xludf.DUMMYFUNCTION("IFERROR(REGEXEXTRACT('Tag Library'!W142, ""\\(.*)""), 'Tag Library'!W142)"),"tr_CO2_draw_down")</f>
        <v>tr_CO2_draw_down</v>
      </c>
      <c r="G131" s="1" t="str">
        <f ca="1">IFERROR(__xludf.DUMMYFUNCTION("""COMPUTED_VALUE"""),"par_thresh_dev_change_light")</f>
        <v>par_thresh_dev_change_light</v>
      </c>
      <c r="H131" s="1" t="str">
        <f ca="1">IFERROR(__xludf.DUMMYFUNCTION("""COMPUTED_VALUE"""),"tr_10\tr_aboveground_CER_rate")</f>
        <v>tr_10\tr_aboveground_CER_rate</v>
      </c>
      <c r="I131" s="1">
        <f t="array" aca="1" ref="I131" ca="1">IFERROR(INDEX('Tag Library'!Z:Z, MATCH(H131, 'Tag Library'!W:W, 0)),"")</f>
        <v>177</v>
      </c>
      <c r="K131" s="1" t="str">
        <f ca="1">IFERROR(__xludf.DUMMYFUNCTION("IFERROR(REGEXEXTRACT('Tag Library'!AD142, ""\\(.*)""), 'Tag Library'!AD142)"),"ctl_enc_temp_1")</f>
        <v>ctl_enc_temp_1</v>
      </c>
      <c r="N131" s="1" t="str">
        <f t="array" ref="N131">IFERROR(INDEX('Tag Library'!AG:AG, MATCH(M131, 'Tag Library'!AD:AD, 0)),"")</f>
        <v/>
      </c>
    </row>
    <row r="132" spans="1:14" ht="12.75" x14ac:dyDescent="0.2">
      <c r="A132" s="1" t="str">
        <f ca="1">IFERROR(__xludf.DUMMYFUNCTION("IFERROR(REGEXEXTRACT('Tag Library'!P143, ""\\(.*)""), 'Tag Library'!P143)"),"tr_dev_CO2")</f>
        <v>tr_dev_CO2</v>
      </c>
      <c r="B132" s="1" t="str">
        <f ca="1">IFERROR(__xludf.DUMMYFUNCTION("""COMPUTED_VALUE"""),"tr_07_x_wsTemp_diff")</f>
        <v>tr_07_x_wsTemp_diff</v>
      </c>
      <c r="D132" s="1" t="str">
        <f t="array" ref="D132">IFERROR(INDEX('Tag Library'!S:S, MATCH(C132, 'Tag Library'!P:P, 0)),"")</f>
        <v/>
      </c>
      <c r="F132" s="1" t="str">
        <f ca="1">IFERROR(__xludf.DUMMYFUNCTION("IFERROR(REGEXEXTRACT('Tag Library'!W143, ""\\(.*)""), 'Tag Library'!W143)"),"tr_CO2_draw_down_time")</f>
        <v>tr_CO2_draw_down_time</v>
      </c>
      <c r="G132" s="1" t="str">
        <f ca="1">IFERROR(__xludf.DUMMYFUNCTION("""COMPUTED_VALUE"""),"par_thresh_high")</f>
        <v>par_thresh_high</v>
      </c>
      <c r="H132" s="1" t="str">
        <f ca="1">IFERROR(__xludf.DUMMYFUNCTION("""COMPUTED_VALUE"""),"tr_11\tr_aboveground_CER_rate")</f>
        <v>tr_11\tr_aboveground_CER_rate</v>
      </c>
      <c r="I132" s="1">
        <f t="array" aca="1" ref="I132" ca="1">IFERROR(INDEX('Tag Library'!Z:Z, MATCH(H132, 'Tag Library'!W:W, 0)),"")</f>
        <v>178</v>
      </c>
      <c r="K132" s="1" t="str">
        <f ca="1">IFERROR(__xludf.DUMMYFUNCTION("IFERROR(REGEXEXTRACT('Tag Library'!AD143, ""\\(.*)""), 'Tag Library'!AD143)"),"tr_sf6_leak_rate")</f>
        <v>tr_sf6_leak_rate</v>
      </c>
      <c r="N132" s="1" t="str">
        <f t="array" ref="N132">IFERROR(INDEX('Tag Library'!AG:AG, MATCH(M132, 'Tag Library'!AD:AD, 0)),"")</f>
        <v/>
      </c>
    </row>
    <row r="133" spans="1:14" ht="12.75" x14ac:dyDescent="0.2">
      <c r="A133" s="1" t="str">
        <f ca="1">IFERROR(__xludf.DUMMYFUNCTION("IFERROR(REGEXEXTRACT('Tag Library'!P144, ""\\(.*)""), 'Tag Library'!P144)"),"tr_dev_dewpoint")</f>
        <v>tr_dev_dewpoint</v>
      </c>
      <c r="B133" s="1" t="str">
        <f ca="1">IFERROR(__xludf.DUMMYFUNCTION("""COMPUTED_VALUE"""),"tr_09_x_wsRH_diff")</f>
        <v>tr_09_x_wsRH_diff</v>
      </c>
      <c r="D133" s="1" t="str">
        <f t="array" ref="D133">IFERROR(INDEX('Tag Library'!S:S, MATCH(C133, 'Tag Library'!P:P, 0)),"")</f>
        <v/>
      </c>
      <c r="F133" s="1" t="str">
        <f ca="1">IFERROR(__xludf.DUMMYFUNCTION("IFERROR(REGEXEXTRACT('Tag Library'!W144, ""\\(.*)""), 'Tag Library'!W144)"),"tr_CER_Calculated")</f>
        <v>tr_CER_Calculated</v>
      </c>
      <c r="G133" s="1" t="str">
        <f ca="1">IFERROR(__xludf.DUMMYFUNCTION("""COMPUTED_VALUE"""),"par_thresh_low")</f>
        <v>par_thresh_low</v>
      </c>
      <c r="H133" s="1" t="str">
        <f ca="1">IFERROR(__xludf.DUMMYFUNCTION("""COMPUTED_VALUE"""),"tr_12\tr_aboveground_CER_rate")</f>
        <v>tr_12\tr_aboveground_CER_rate</v>
      </c>
      <c r="I133" s="1">
        <f t="array" aca="1" ref="I133" ca="1">IFERROR(INDEX('Tag Library'!Z:Z, MATCH(H133, 'Tag Library'!W:W, 0)),"")</f>
        <v>179</v>
      </c>
      <c r="K133" s="1" t="str">
        <f ca="1">IFERROR(__xludf.DUMMYFUNCTION("IFERROR(REGEXEXTRACT('Tag Library'!AD144, ""\\(.*)""), 'Tag Library'!AD144)"),"tr_sf6_leak_rate")</f>
        <v>tr_sf6_leak_rate</v>
      </c>
      <c r="N133" s="1" t="str">
        <f t="array" ref="N133">IFERROR(INDEX('Tag Library'!AG:AG, MATCH(M133, 'Tag Library'!AD:AD, 0)),"")</f>
        <v/>
      </c>
    </row>
    <row r="134" spans="1:14" ht="12.75" x14ac:dyDescent="0.2">
      <c r="A134" s="1" t="str">
        <f ca="1">IFERROR(__xludf.DUMMYFUNCTION("IFERROR(REGEXEXTRACT('Tag Library'!P145, ""\\(.*)""), 'Tag Library'!P145)"),"tr_dev_PAR")</f>
        <v>tr_dev_PAR</v>
      </c>
      <c r="B134" s="1" t="str">
        <f ca="1">IFERROR(__xludf.DUMMYFUNCTION("""COMPUTED_VALUE"""),"tr_09_x_wsTemp_diff")</f>
        <v>tr_09_x_wsTemp_diff</v>
      </c>
      <c r="D134" s="1" t="str">
        <f t="array" ref="D134">IFERROR(INDEX('Tag Library'!S:S, MATCH(C134, 'Tag Library'!P:P, 0)),"")</f>
        <v/>
      </c>
      <c r="F134" s="1" t="str">
        <f ca="1">IFERROR(__xludf.DUMMYFUNCTION("IFERROR(REGEXEXTRACT('Tag Library'!W145, ""\\(.*)""), 'Tag Library'!W145)"),"tr_CER_end_bp")</f>
        <v>tr_CER_end_bp</v>
      </c>
      <c r="G134" s="1" t="str">
        <f ca="1">IFERROR(__xludf.DUMMYFUNCTION("""COMPUTED_VALUE"""),"par_thresh_normal")</f>
        <v>par_thresh_normal</v>
      </c>
      <c r="H134" s="1" t="str">
        <f ca="1">IFERROR(__xludf.DUMMYFUNCTION("""COMPUTED_VALUE"""),"tr_13\tr_aboveground_CER_rate")</f>
        <v>tr_13\tr_aboveground_CER_rate</v>
      </c>
      <c r="I134" s="1">
        <f t="array" aca="1" ref="I134" ca="1">IFERROR(INDEX('Tag Library'!Z:Z, MATCH(H134, 'Tag Library'!W:W, 0)),"")</f>
        <v>180</v>
      </c>
      <c r="K134" s="1" t="str">
        <f ca="1">IFERROR(__xludf.DUMMYFUNCTION("IFERROR(REGEXEXTRACT('Tag Library'!AD145, ""\\(.*)""), 'Tag Library'!AD145)"),"tr_sf6_leak_rate")</f>
        <v>tr_sf6_leak_rate</v>
      </c>
      <c r="N134" s="1" t="str">
        <f t="array" ref="N134">IFERROR(INDEX('Tag Library'!AG:AG, MATCH(M134, 'Tag Library'!AD:AD, 0)),"")</f>
        <v/>
      </c>
    </row>
    <row r="135" spans="1:14" ht="12.75" x14ac:dyDescent="0.2">
      <c r="A135" s="1" t="str">
        <f ca="1">IFERROR(__xludf.DUMMYFUNCTION("IFERROR(REGEXEXTRACT('Tag Library'!P146, ""\\(.*)""), 'Tag Library'!P146)"),"tr_dev_RH")</f>
        <v>tr_dev_RH</v>
      </c>
      <c r="B135" s="1" t="str">
        <f ca="1">IFERROR(__xludf.DUMMYFUNCTION("""COMPUTED_VALUE"""),"tr_10_x_wsRH_diff")</f>
        <v>tr_10_x_wsRH_diff</v>
      </c>
      <c r="D135" s="1" t="str">
        <f t="array" ref="D135">IFERROR(INDEX('Tag Library'!S:S, MATCH(C135, 'Tag Library'!P:P, 0)),"")</f>
        <v/>
      </c>
      <c r="F135" s="1" t="str">
        <f ca="1">IFERROR(__xludf.DUMMYFUNCTION("IFERROR(REGEXEXTRACT('Tag Library'!W146, ""\\(.*)""), 'Tag Library'!W146)"),"tr_CER_end_CO2")</f>
        <v>tr_CER_end_CO2</v>
      </c>
      <c r="G135" s="1" t="str">
        <f ca="1">IFERROR(__xludf.DUMMYFUNCTION("""COMPUTED_VALUE"""),"PID_chiller_PAR_cutoff")</f>
        <v>PID_chiller_PAR_cutoff</v>
      </c>
      <c r="H135" s="1" t="str">
        <f ca="1">IFERROR(__xludf.DUMMYFUNCTION("""COMPUTED_VALUE"""),"tr_14\tr_aboveground_CER_rate")</f>
        <v>tr_14\tr_aboveground_CER_rate</v>
      </c>
      <c r="I135" s="1">
        <f t="array" aca="1" ref="I135" ca="1">IFERROR(INDEX('Tag Library'!Z:Z, MATCH(H135, 'Tag Library'!W:W, 0)),"")</f>
        <v>181</v>
      </c>
      <c r="K135" s="1" t="str">
        <f ca="1">IFERROR(__xludf.DUMMYFUNCTION("IFERROR(REGEXEXTRACT('Tag Library'!AD146, ""\\(.*)""), 'Tag Library'!AD146)"),"tr_sf6_leak_rate")</f>
        <v>tr_sf6_leak_rate</v>
      </c>
      <c r="N135" s="1" t="str">
        <f t="array" ref="N135">IFERROR(INDEX('Tag Library'!AG:AG, MATCH(M135, 'Tag Library'!AD:AD, 0)),"")</f>
        <v/>
      </c>
    </row>
    <row r="136" spans="1:14" ht="12.75" x14ac:dyDescent="0.2">
      <c r="A136" s="1" t="str">
        <f ca="1">IFERROR(__xludf.DUMMYFUNCTION("IFERROR(REGEXEXTRACT('Tag Library'!P147, ""\\(.*)""), 'Tag Library'!P147)"),"tr_dev_temp")</f>
        <v>tr_dev_temp</v>
      </c>
      <c r="B136" s="1" t="str">
        <f ca="1">IFERROR(__xludf.DUMMYFUNCTION("""COMPUTED_VALUE"""),"tr_10_x_wsTemp_diff")</f>
        <v>tr_10_x_wsTemp_diff</v>
      </c>
      <c r="D136" s="1" t="str">
        <f t="array" ref="D136">IFERROR(INDEX('Tag Library'!S:S, MATCH(C136, 'Tag Library'!P:P, 0)),"")</f>
        <v/>
      </c>
      <c r="F136" s="1" t="str">
        <f ca="1">IFERROR(__xludf.DUMMYFUNCTION("IFERROR(REGEXEXTRACT('Tag Library'!W147, ""\\(.*)""), 'Tag Library'!W147)"),"tr_CER_end_dp")</f>
        <v>tr_CER_end_dp</v>
      </c>
      <c r="G136" s="1" t="str">
        <f ca="1">IFERROR(__xludf.DUMMYFUNCTION("""COMPUTED_VALUE"""),"PID_chiller_valve_slow_I_stage1")</f>
        <v>PID_chiller_valve_slow_I_stage1</v>
      </c>
      <c r="H136" s="1" t="str">
        <f ca="1">IFERROR(__xludf.DUMMYFUNCTION("""COMPUTED_VALUE"""),"tr_02\tr_CER_calc_leak_rate")</f>
        <v>tr_02\tr_CER_calc_leak_rate</v>
      </c>
      <c r="I136" s="1">
        <f t="array" aca="1" ref="I136" ca="1">IFERROR(INDEX('Tag Library'!Z:Z, MATCH(H136, 'Tag Library'!W:W, 0)),"")</f>
        <v>182</v>
      </c>
      <c r="K136" s="1" t="str">
        <f ca="1">IFERROR(__xludf.DUMMYFUNCTION("IFERROR(REGEXEXTRACT('Tag Library'!AD147, ""\\(.*)""), 'Tag Library'!AD147)"),"tr_sf6_leak_rate")</f>
        <v>tr_sf6_leak_rate</v>
      </c>
      <c r="N136" s="1" t="str">
        <f t="array" ref="N136">IFERROR(INDEX('Tag Library'!AG:AG, MATCH(M136, 'Tag Library'!AD:AD, 0)),"")</f>
        <v/>
      </c>
    </row>
    <row r="137" spans="1:14" ht="12.75" x14ac:dyDescent="0.2">
      <c r="A137" s="1" t="str">
        <f ca="1">IFERROR(__xludf.DUMMYFUNCTION("IFERROR(REGEXEXTRACT('Tag Library'!P148, ""\\(.*)""), 'Tag Library'!P148)"),"tr_dev_CO2")</f>
        <v>tr_dev_CO2</v>
      </c>
      <c r="B137" s="1" t="str">
        <f ca="1">IFERROR(__xludf.DUMMYFUNCTION("""COMPUTED_VALUE"""),"tr_11_x_wsRH_diff")</f>
        <v>tr_11_x_wsRH_diff</v>
      </c>
      <c r="D137" s="1" t="str">
        <f t="array" ref="D137">IFERROR(INDEX('Tag Library'!S:S, MATCH(C137, 'Tag Library'!P:P, 0)),"")</f>
        <v/>
      </c>
      <c r="F137" s="1" t="str">
        <f ca="1">IFERROR(__xludf.DUMMYFUNCTION("IFERROR(REGEXEXTRACT('Tag Library'!W148, ""\\(.*)""), 'Tag Library'!W148)"),"tr_CER_end_temp")</f>
        <v>tr_CER_end_temp</v>
      </c>
      <c r="G137" s="1" t="str">
        <f ca="1">IFERROR(__xludf.DUMMYFUNCTION("""COMPUTED_VALUE"""),"PID_chiller_valve_slow_P_stage1")</f>
        <v>PID_chiller_valve_slow_P_stage1</v>
      </c>
      <c r="H137" s="1" t="str">
        <f ca="1">IFERROR(__xludf.DUMMYFUNCTION("""COMPUTED_VALUE"""),"tr_03\tr_CER_calc_leak_rate")</f>
        <v>tr_03\tr_CER_calc_leak_rate</v>
      </c>
      <c r="I137" s="1">
        <f t="array" aca="1" ref="I137" ca="1">IFERROR(INDEX('Tag Library'!Z:Z, MATCH(H137, 'Tag Library'!W:W, 0)),"")</f>
        <v>183</v>
      </c>
      <c r="K137" s="1" t="str">
        <f ca="1">IFERROR(__xludf.DUMMYFUNCTION("IFERROR(REGEXEXTRACT('Tag Library'!AD148, ""\\(.*)""), 'Tag Library'!AD148)"),"tr_sf6_leak_rate")</f>
        <v>tr_sf6_leak_rate</v>
      </c>
      <c r="N137" s="1" t="str">
        <f t="array" ref="N137">IFERROR(INDEX('Tag Library'!AG:AG, MATCH(M137, 'Tag Library'!AD:AD, 0)),"")</f>
        <v/>
      </c>
    </row>
    <row r="138" spans="1:14" ht="12.75" x14ac:dyDescent="0.2">
      <c r="A138" s="1" t="str">
        <f ca="1">IFERROR(__xludf.DUMMYFUNCTION("IFERROR(REGEXEXTRACT('Tag Library'!P149, ""\\(.*)""), 'Tag Library'!P149)"),"tr_dev_dewpoint")</f>
        <v>tr_dev_dewpoint</v>
      </c>
      <c r="B138" s="1" t="str">
        <f ca="1">IFERROR(__xludf.DUMMYFUNCTION("""COMPUTED_VALUE"""),"tr_11_x_wsTemp_diff")</f>
        <v>tr_11_x_wsTemp_diff</v>
      </c>
      <c r="D138" s="1" t="str">
        <f t="array" ref="D138">IFERROR(INDEX('Tag Library'!S:S, MATCH(C138, 'Tag Library'!P:P, 0)),"")</f>
        <v/>
      </c>
      <c r="F138" s="1" t="str">
        <f ca="1">IFERROR(__xludf.DUMMYFUNCTION("IFERROR(REGEXEXTRACT('Tag Library'!W149, ""\\(.*)""), 'Tag Library'!W149)"),"tr_CER_start_CO2")</f>
        <v>tr_CER_start_CO2</v>
      </c>
      <c r="G138" s="1" t="str">
        <f ca="1">IFERROR(__xludf.DUMMYFUNCTION("""COMPUTED_VALUE"""),"PID_chiller_valve_threshold")</f>
        <v>PID_chiller_valve_threshold</v>
      </c>
      <c r="H138" s="1" t="str">
        <f ca="1">IFERROR(__xludf.DUMMYFUNCTION("""COMPUTED_VALUE"""),"tr_04\tr_CER_calc_leak_rate")</f>
        <v>tr_04\tr_CER_calc_leak_rate</v>
      </c>
      <c r="I138" s="1">
        <f t="array" aca="1" ref="I138" ca="1">IFERROR(INDEX('Tag Library'!Z:Z, MATCH(H138, 'Tag Library'!W:W, 0)),"")</f>
        <v>184</v>
      </c>
      <c r="K138" s="1" t="str">
        <f ca="1">IFERROR(__xludf.DUMMYFUNCTION("IFERROR(REGEXEXTRACT('Tag Library'!AD149, ""\\(.*)""), 'Tag Library'!AD149)"),"tr_sf6_leak_rate")</f>
        <v>tr_sf6_leak_rate</v>
      </c>
      <c r="N138" s="1" t="str">
        <f t="array" ref="N138">IFERROR(INDEX('Tag Library'!AG:AG, MATCH(M138, 'Tag Library'!AD:AD, 0)),"")</f>
        <v/>
      </c>
    </row>
    <row r="139" spans="1:14" ht="12.75" x14ac:dyDescent="0.2">
      <c r="A139" s="1" t="str">
        <f ca="1">IFERROR(__xludf.DUMMYFUNCTION("IFERROR(REGEXEXTRACT('Tag Library'!P150, ""\\(.*)""), 'Tag Library'!P150)"),"tr_dev_PAR")</f>
        <v>tr_dev_PAR</v>
      </c>
      <c r="B139" s="1" t="str">
        <f ca="1">IFERROR(__xludf.DUMMYFUNCTION("""COMPUTED_VALUE"""),"tr_12_x_wsRH_diff")</f>
        <v>tr_12_x_wsRH_diff</v>
      </c>
      <c r="D139" s="1" t="str">
        <f t="array" ref="D139">IFERROR(INDEX('Tag Library'!S:S, MATCH(C139, 'Tag Library'!P:P, 0)),"")</f>
        <v/>
      </c>
      <c r="F139" s="1" t="str">
        <f ca="1">IFERROR(__xludf.DUMMYFUNCTION("IFERROR(REGEXEXTRACT('Tag Library'!W150, ""\\(.*)""), 'Tag Library'!W150)"),"tr_CO2_draw_down")</f>
        <v>tr_CO2_draw_down</v>
      </c>
      <c r="G139" s="1" t="str">
        <f ca="1">IFERROR(__xludf.DUMMYFUNCTION("""COMPUTED_VALUE"""),"PID_CO2_dev_cutoff")</f>
        <v>PID_CO2_dev_cutoff</v>
      </c>
      <c r="H139" s="1" t="str">
        <f ca="1">IFERROR(__xludf.DUMMYFUNCTION("""COMPUTED_VALUE"""),"tr_05\tr_CER_calc_leak_rate")</f>
        <v>tr_05\tr_CER_calc_leak_rate</v>
      </c>
      <c r="I139" s="1">
        <f t="array" aca="1" ref="I139" ca="1">IFERROR(INDEX('Tag Library'!Z:Z, MATCH(H139, 'Tag Library'!W:W, 0)),"")</f>
        <v>185</v>
      </c>
      <c r="K139" s="1" t="str">
        <f ca="1">IFERROR(__xludf.DUMMYFUNCTION("IFERROR(REGEXEXTRACT('Tag Library'!AD150, ""\\(.*)""), 'Tag Library'!AD150)"),"tr_sf6_leak_rate")</f>
        <v>tr_sf6_leak_rate</v>
      </c>
      <c r="N139" s="1" t="str">
        <f t="array" ref="N139">IFERROR(INDEX('Tag Library'!AG:AG, MATCH(M139, 'Tag Library'!AD:AD, 0)),"")</f>
        <v/>
      </c>
    </row>
    <row r="140" spans="1:14" ht="12.75" x14ac:dyDescent="0.2">
      <c r="A140" s="1" t="str">
        <f ca="1">IFERROR(__xludf.DUMMYFUNCTION("IFERROR(REGEXEXTRACT('Tag Library'!P151, ""\\(.*)""), 'Tag Library'!P151)"),"tr_dev_RH")</f>
        <v>tr_dev_RH</v>
      </c>
      <c r="B140" s="1" t="str">
        <f ca="1">IFERROR(__xludf.DUMMYFUNCTION("""COMPUTED_VALUE"""),"tr_12_x_wsTemp_diff")</f>
        <v>tr_12_x_wsTemp_diff</v>
      </c>
      <c r="D140" s="1" t="str">
        <f t="array" ref="D140">IFERROR(INDEX('Tag Library'!S:S, MATCH(C140, 'Tag Library'!P:P, 0)),"")</f>
        <v/>
      </c>
      <c r="F140" s="1" t="str">
        <f ca="1">IFERROR(__xludf.DUMMYFUNCTION("IFERROR(REGEXEXTRACT('Tag Library'!W151, ""\\(.*)""), 'Tag Library'!W151)"),"tr_CO2_draw_down_time")</f>
        <v>tr_CO2_draw_down_time</v>
      </c>
      <c r="G140" s="1" t="str">
        <f ca="1">IFERROR(__xludf.DUMMYFUNCTION("""COMPUTED_VALUE"""),"PID_CO2_PAR_cutoff")</f>
        <v>PID_CO2_PAR_cutoff</v>
      </c>
      <c r="H140" s="1" t="str">
        <f ca="1">IFERROR(__xludf.DUMMYFUNCTION("""COMPUTED_VALUE"""),"tr_06\tr_CER_calc_leak_rate")</f>
        <v>tr_06\tr_CER_calc_leak_rate</v>
      </c>
      <c r="I140" s="1">
        <f t="array" aca="1" ref="I140" ca="1">IFERROR(INDEX('Tag Library'!Z:Z, MATCH(H140, 'Tag Library'!W:W, 0)),"")</f>
        <v>186</v>
      </c>
      <c r="K140" s="1" t="str">
        <f ca="1">IFERROR(__xludf.DUMMYFUNCTION("IFERROR(REGEXEXTRACT('Tag Library'!AD151, ""\\(.*)""), 'Tag Library'!AD151)"),"tr_sf6_leak_rate")</f>
        <v>tr_sf6_leak_rate</v>
      </c>
      <c r="N140" s="1" t="str">
        <f t="array" ref="N140">IFERROR(INDEX('Tag Library'!AG:AG, MATCH(M140, 'Tag Library'!AD:AD, 0)),"")</f>
        <v/>
      </c>
    </row>
    <row r="141" spans="1:14" ht="12.75" x14ac:dyDescent="0.2">
      <c r="A141" s="1" t="str">
        <f ca="1">IFERROR(__xludf.DUMMYFUNCTION("IFERROR(REGEXEXTRACT('Tag Library'!P152, ""\\(.*)""), 'Tag Library'!P152)"),"tr_dev_temp")</f>
        <v>tr_dev_temp</v>
      </c>
      <c r="B141" s="1" t="str">
        <f ca="1">IFERROR(__xludf.DUMMYFUNCTION("""COMPUTED_VALUE"""),"tr_13_x_wsRH_diff")</f>
        <v>tr_13_x_wsRH_diff</v>
      </c>
      <c r="D141" s="1" t="str">
        <f t="array" ref="D141">IFERROR(INDEX('Tag Library'!S:S, MATCH(C141, 'Tag Library'!P:P, 0)),"")</f>
        <v/>
      </c>
      <c r="F141" s="1" t="str">
        <f ca="1">IFERROR(__xludf.DUMMYFUNCTION("IFERROR(REGEXEXTRACT('Tag Library'!W152, ""\\(.*)""), 'Tag Library'!W152)"),"tr_CER_Calculated")</f>
        <v>tr_CER_Calculated</v>
      </c>
      <c r="G141" s="1" t="str">
        <f ca="1">IFERROR(__xludf.DUMMYFUNCTION("""COMPUTED_VALUE"""),"PID_Derivative_chiller")</f>
        <v>PID_Derivative_chiller</v>
      </c>
      <c r="H141" s="1" t="str">
        <f ca="1">IFERROR(__xludf.DUMMYFUNCTION("""COMPUTED_VALUE"""),"tr_07\tr_CER_calc_leak_rate")</f>
        <v>tr_07\tr_CER_calc_leak_rate</v>
      </c>
      <c r="I141" s="1">
        <f t="array" aca="1" ref="I141" ca="1">IFERROR(INDEX('Tag Library'!Z:Z, MATCH(H141, 'Tag Library'!W:W, 0)),"")</f>
        <v>187</v>
      </c>
      <c r="K141" s="1" t="str">
        <f ca="1">IFERROR(__xludf.DUMMYFUNCTION("IFERROR(REGEXEXTRACT('Tag Library'!AD152, ""\\(.*)""), 'Tag Library'!AD152)"),"tr_sf6_leak_rate")</f>
        <v>tr_sf6_leak_rate</v>
      </c>
      <c r="N141" s="1" t="str">
        <f t="array" ref="N141">IFERROR(INDEX('Tag Library'!AG:AG, MATCH(M141, 'Tag Library'!AD:AD, 0)),"")</f>
        <v/>
      </c>
    </row>
    <row r="142" spans="1:14" ht="12.75" x14ac:dyDescent="0.2">
      <c r="A142" s="1" t="str">
        <f ca="1">IFERROR(__xludf.DUMMYFUNCTION("IFERROR(REGEXEXTRACT('Tag Library'!P153, ""\\(.*)""), 'Tag Library'!P153)"),"tr_dev_CO2")</f>
        <v>tr_dev_CO2</v>
      </c>
      <c r="B142" s="1" t="str">
        <f ca="1">IFERROR(__xludf.DUMMYFUNCTION("""COMPUTED_VALUE"""),"tr_13_x_wsTemp_diff")</f>
        <v>tr_13_x_wsTemp_diff</v>
      </c>
      <c r="D142" s="1" t="str">
        <f t="array" ref="D142">IFERROR(INDEX('Tag Library'!S:S, MATCH(C142, 'Tag Library'!P:P, 0)),"")</f>
        <v/>
      </c>
      <c r="F142" s="1" t="str">
        <f ca="1">IFERROR(__xludf.DUMMYFUNCTION("IFERROR(REGEXEXTRACT('Tag Library'!W153, ""\\(.*)""), 'Tag Library'!W153)"),"tr_CER_end_bp")</f>
        <v>tr_CER_end_bp</v>
      </c>
      <c r="G142" s="1" t="str">
        <f ca="1">IFERROR(__xludf.DUMMYFUNCTION("""COMPUTED_VALUE"""),"PID_derivative_chiller_lgDeviation")</f>
        <v>PID_derivative_chiller_lgDeviation</v>
      </c>
      <c r="H142" s="1" t="str">
        <f ca="1">IFERROR(__xludf.DUMMYFUNCTION("""COMPUTED_VALUE"""),"tr_09\tr_CER_calc_leak_rate")</f>
        <v>tr_09\tr_CER_calc_leak_rate</v>
      </c>
      <c r="I142" s="1">
        <f t="array" aca="1" ref="I142" ca="1">IFERROR(INDEX('Tag Library'!Z:Z, MATCH(H142, 'Tag Library'!W:W, 0)),"")</f>
        <v>188</v>
      </c>
      <c r="K142" s="1" t="str">
        <f ca="1">IFERROR(__xludf.DUMMYFUNCTION("IFERROR(REGEXEXTRACT('Tag Library'!AD153, ""\\(.*)""), 'Tag Library'!AD153)"),"tr_sf6_leak_rate")</f>
        <v>tr_sf6_leak_rate</v>
      </c>
      <c r="N142" s="1" t="str">
        <f t="array" ref="N142">IFERROR(INDEX('Tag Library'!AG:AG, MATCH(M142, 'Tag Library'!AD:AD, 0)),"")</f>
        <v/>
      </c>
    </row>
    <row r="143" spans="1:14" ht="12.75" x14ac:dyDescent="0.2">
      <c r="A143" s="1" t="str">
        <f ca="1">IFERROR(__xludf.DUMMYFUNCTION("IFERROR(REGEXEXTRACT('Tag Library'!P154, ""\\(.*)""), 'Tag Library'!P154)"),"tr_dev_dewpoint")</f>
        <v>tr_dev_dewpoint</v>
      </c>
      <c r="B143" s="1" t="str">
        <f ca="1">IFERROR(__xludf.DUMMYFUNCTION("""COMPUTED_VALUE"""),"tr_14_x_wsRH_diff")</f>
        <v>tr_14_x_wsRH_diff</v>
      </c>
      <c r="D143" s="1" t="str">
        <f t="array" ref="D143">IFERROR(INDEX('Tag Library'!S:S, MATCH(C143, 'Tag Library'!P:P, 0)),"")</f>
        <v/>
      </c>
      <c r="F143" s="1" t="str">
        <f ca="1">IFERROR(__xludf.DUMMYFUNCTION("IFERROR(REGEXEXTRACT('Tag Library'!W154, ""\\(.*)""), 'Tag Library'!W154)"),"tr_CER_end_CO2")</f>
        <v>tr_CER_end_CO2</v>
      </c>
      <c r="G143" s="1" t="str">
        <f ca="1">IFERROR(__xludf.DUMMYFUNCTION("""COMPUTED_VALUE"""),"PID_Derivative_co2")</f>
        <v>PID_Derivative_co2</v>
      </c>
      <c r="H143" s="1" t="str">
        <f ca="1">IFERROR(__xludf.DUMMYFUNCTION("""COMPUTED_VALUE"""),"tr_10\tr_CER_calc_leak_rate")</f>
        <v>tr_10\tr_CER_calc_leak_rate</v>
      </c>
      <c r="I143" s="1">
        <f t="array" aca="1" ref="I143" ca="1">IFERROR(INDEX('Tag Library'!Z:Z, MATCH(H143, 'Tag Library'!W:W, 0)),"")</f>
        <v>189</v>
      </c>
      <c r="K143" s="1" t="str">
        <f ca="1">IFERROR(__xludf.DUMMYFUNCTION("IFERROR(REGEXEXTRACT('Tag Library'!AD154, ""\\(.*)""), 'Tag Library'!AD154)"),"tr_sf6_leak_rate")</f>
        <v>tr_sf6_leak_rate</v>
      </c>
      <c r="N143" s="1" t="str">
        <f t="array" ref="N143">IFERROR(INDEX('Tag Library'!AG:AG, MATCH(M143, 'Tag Library'!AD:AD, 0)),"")</f>
        <v/>
      </c>
    </row>
    <row r="144" spans="1:14" ht="12.75" x14ac:dyDescent="0.2">
      <c r="A144" s="1" t="str">
        <f ca="1">IFERROR(__xludf.DUMMYFUNCTION("IFERROR(REGEXEXTRACT('Tag Library'!P155, ""\\(.*)""), 'Tag Library'!P155)"),"tr_dev_PAR")</f>
        <v>tr_dev_PAR</v>
      </c>
      <c r="B144" s="1" t="str">
        <f ca="1">IFERROR(__xludf.DUMMYFUNCTION("""COMPUTED_VALUE"""),"tr_14_x_wsTemp_diff")</f>
        <v>tr_14_x_wsTemp_diff</v>
      </c>
      <c r="D144" s="1" t="str">
        <f t="array" ref="D144">IFERROR(INDEX('Tag Library'!S:S, MATCH(C144, 'Tag Library'!P:P, 0)),"")</f>
        <v/>
      </c>
      <c r="F144" s="1" t="str">
        <f ca="1">IFERROR(__xludf.DUMMYFUNCTION("IFERROR(REGEXEXTRACT('Tag Library'!W155, ""\\(.*)""), 'Tag Library'!W155)"),"tr_CER_end_dp")</f>
        <v>tr_CER_end_dp</v>
      </c>
      <c r="G144" s="1" t="str">
        <f ca="1">IFERROR(__xludf.DUMMYFUNCTION("""COMPUTED_VALUE"""),"PID_Derivative_heater")</f>
        <v>PID_Derivative_heater</v>
      </c>
      <c r="H144" s="1" t="str">
        <f ca="1">IFERROR(__xludf.DUMMYFUNCTION("""COMPUTED_VALUE"""),"tr_11\tr_CER_calc_leak_rate")</f>
        <v>tr_11\tr_CER_calc_leak_rate</v>
      </c>
      <c r="I144" s="1">
        <f t="array" aca="1" ref="I144" ca="1">IFERROR(INDEX('Tag Library'!Z:Z, MATCH(H144, 'Tag Library'!W:W, 0)),"")</f>
        <v>190</v>
      </c>
      <c r="K144" s="1" t="str">
        <f ca="1">IFERROR(__xludf.DUMMYFUNCTION("IFERROR(REGEXEXTRACT('Tag Library'!AD155, ""\\(.*)""), 'Tag Library'!AD155)"),"cal_gas_concentration")</f>
        <v>cal_gas_concentration</v>
      </c>
      <c r="N144" s="1" t="str">
        <f t="array" ref="N144">IFERROR(INDEX('Tag Library'!AG:AG, MATCH(M144, 'Tag Library'!AD:AD, 0)),"")</f>
        <v/>
      </c>
    </row>
    <row r="145" spans="1:14" ht="12.75" x14ac:dyDescent="0.2">
      <c r="A145" s="1" t="str">
        <f ca="1">IFERROR(__xludf.DUMMYFUNCTION("IFERROR(REGEXEXTRACT('Tag Library'!P156, ""\\(.*)""), 'Tag Library'!P156)"),"tr_dev_RH")</f>
        <v>tr_dev_RH</v>
      </c>
      <c r="B145" s="1" t="str">
        <f ca="1">IFERROR(__xludf.DUMMYFUNCTION("""COMPUTED_VALUE"""),"sd_24hr_rain_ml")</f>
        <v>sd_24hr_rain_ml</v>
      </c>
      <c r="D145" s="1" t="str">
        <f t="array" ref="D145">IFERROR(INDEX('Tag Library'!S:S, MATCH(C145, 'Tag Library'!P:P, 0)),"")</f>
        <v/>
      </c>
      <c r="F145" s="1" t="str">
        <f ca="1">IFERROR(__xludf.DUMMYFUNCTION("IFERROR(REGEXEXTRACT('Tag Library'!W156, ""\\(.*)""), 'Tag Library'!W156)"),"tr_CER_end_temp")</f>
        <v>tr_CER_end_temp</v>
      </c>
      <c r="G145" s="1" t="str">
        <f ca="1">IFERROR(__xludf.DUMMYFUNCTION("""COMPUTED_VALUE"""),"PID_humidifier_D_fast2")</f>
        <v>PID_humidifier_D_fast2</v>
      </c>
      <c r="H145" s="1" t="str">
        <f ca="1">IFERROR(__xludf.DUMMYFUNCTION("""COMPUTED_VALUE"""),"tr_13\tr_CER_calc_leak_rate")</f>
        <v>tr_13\tr_CER_calc_leak_rate</v>
      </c>
      <c r="I145" s="1">
        <f t="array" aca="1" ref="I145" ca="1">IFERROR(INDEX('Tag Library'!Z:Z, MATCH(H145, 'Tag Library'!W:W, 0)),"")</f>
        <v>191</v>
      </c>
      <c r="K145" s="1" t="str">
        <f ca="1">IFERROR(__xludf.DUMMYFUNCTION("IFERROR(REGEXEXTRACT('Tag Library'!AD156, ""\\(.*)""), 'Tag Library'!AD156)"),"zero_tag")</f>
        <v>zero_tag</v>
      </c>
      <c r="N145" s="1" t="str">
        <f t="array" ref="N145">IFERROR(INDEX('Tag Library'!AG:AG, MATCH(M145, 'Tag Library'!AD:AD, 0)),"")</f>
        <v/>
      </c>
    </row>
    <row r="146" spans="1:14" ht="12.75" x14ac:dyDescent="0.2">
      <c r="A146" s="1" t="str">
        <f ca="1">IFERROR(__xludf.DUMMYFUNCTION("IFERROR(REGEXEXTRACT('Tag Library'!P157, ""\\(.*)""), 'Tag Library'!P157)"),"tr_dev_temp")</f>
        <v>tr_dev_temp</v>
      </c>
      <c r="B146" s="1" t="str">
        <f ca="1">IFERROR(__xludf.DUMMYFUNCTION("""COMPUTED_VALUE"""),"humid_pid_out")</f>
        <v>humid_pid_out</v>
      </c>
      <c r="D146" s="1" t="str">
        <f t="array" ref="D146">IFERROR(INDEX('Tag Library'!S:S, MATCH(C146, 'Tag Library'!P:P, 0)),"")</f>
        <v/>
      </c>
      <c r="F146" s="1" t="str">
        <f ca="1">IFERROR(__xludf.DUMMYFUNCTION("IFERROR(REGEXEXTRACT('Tag Library'!W157, ""\\(.*)""), 'Tag Library'!W157)"),"tr_CER_start_CO2")</f>
        <v>tr_CER_start_CO2</v>
      </c>
      <c r="G146" s="1" t="str">
        <f ca="1">IFERROR(__xludf.DUMMYFUNCTION("""COMPUTED_VALUE"""),"PID_humidifier_der")</f>
        <v>PID_humidifier_der</v>
      </c>
      <c r="H146" s="1" t="str">
        <f ca="1">IFERROR(__xludf.DUMMYFUNCTION("""COMPUTED_VALUE"""),"tr_14\tr_CER_calc_leak_rate")</f>
        <v>tr_14\tr_CER_calc_leak_rate</v>
      </c>
      <c r="I146" s="1">
        <f t="array" aca="1" ref="I146" ca="1">IFERROR(INDEX('Tag Library'!Z:Z, MATCH(H146, 'Tag Library'!W:W, 0)),"")</f>
        <v>192</v>
      </c>
      <c r="K146" s="1" t="str">
        <f ca="1">IFERROR(__xludf.DUMMYFUNCTION("IFERROR(REGEXEXTRACT('Tag Library'!AD157, ""\\(.*)""), 'Tag Library'!AD157)"),"humid_exh_temp")</f>
        <v>humid_exh_temp</v>
      </c>
      <c r="N146" s="1" t="str">
        <f t="array" ref="N146">IFERROR(INDEX('Tag Library'!AG:AG, MATCH(M146, 'Tag Library'!AD:AD, 0)),"")</f>
        <v/>
      </c>
    </row>
    <row r="147" spans="1:14" ht="12.75" x14ac:dyDescent="0.2">
      <c r="A147" s="1" t="str">
        <f ca="1">IFERROR(__xludf.DUMMYFUNCTION("IFERROR(REGEXEXTRACT('Tag Library'!P158, ""\\(.*)""), 'Tag Library'!P158)"),"tr_dev_CO2")</f>
        <v>tr_dev_CO2</v>
      </c>
      <c r="B147" s="1" t="str">
        <f ca="1">IFERROR(__xludf.DUMMYFUNCTION("""COMPUTED_VALUE"""),"temp_9min_avg")</f>
        <v>temp_9min_avg</v>
      </c>
      <c r="D147" s="1" t="str">
        <f t="array" ref="D147">IFERROR(INDEX('Tag Library'!S:S, MATCH(C147, 'Tag Library'!P:P, 0)),"")</f>
        <v/>
      </c>
      <c r="F147" s="1" t="str">
        <f ca="1">IFERROR(__xludf.DUMMYFUNCTION("IFERROR(REGEXEXTRACT('Tag Library'!W158, ""\\(.*)""), 'Tag Library'!W158)"),"tr_CO2_draw_down")</f>
        <v>tr_CO2_draw_down</v>
      </c>
      <c r="G147" s="1" t="str">
        <f ca="1">IFERROR(__xludf.DUMMYFUNCTION("""COMPUTED_VALUE"""),"PID_humidifier_derivative_fast")</f>
        <v>PID_humidifier_derivative_fast</v>
      </c>
      <c r="H147" s="1" t="str">
        <f ca="1">IFERROR(__xludf.DUMMYFUNCTION("""COMPUTED_VALUE"""),"tr_12\tr_CER_calc_leak_rate")</f>
        <v>tr_12\tr_CER_calc_leak_rate</v>
      </c>
      <c r="I147" s="1">
        <f t="array" aca="1" ref="I147" ca="1">IFERROR(INDEX('Tag Library'!Z:Z, MATCH(H147, 'Tag Library'!W:W, 0)),"")</f>
        <v>193</v>
      </c>
      <c r="K147" s="1" t="str">
        <f ca="1">IFERROR(__xludf.DUMMYFUNCTION("IFERROR(REGEXEXTRACT('Tag Library'!AD158, ""\\(.*)""), 'Tag Library'!AD158)"),"humid_exh_temp")</f>
        <v>humid_exh_temp</v>
      </c>
      <c r="N147" s="1" t="str">
        <f t="array" ref="N147">IFERROR(INDEX('Tag Library'!AG:AG, MATCH(M147, 'Tag Library'!AD:AD, 0)),"")</f>
        <v/>
      </c>
    </row>
    <row r="148" spans="1:14" ht="12.75" x14ac:dyDescent="0.2">
      <c r="A148" s="1" t="str">
        <f ca="1">IFERROR(__xludf.DUMMYFUNCTION("IFERROR(REGEXEXTRACT('Tag Library'!P159, ""\\(.*)""), 'Tag Library'!P159)"),"tr_dev_dewpoint")</f>
        <v>tr_dev_dewpoint</v>
      </c>
      <c r="B148" s="1" t="str">
        <f ca="1">IFERROR(__xludf.DUMMYFUNCTION("""COMPUTED_VALUE"""),"tr_light_level")</f>
        <v>tr_light_level</v>
      </c>
      <c r="D148" s="1" t="str">
        <f t="array" ref="D148">IFERROR(INDEX('Tag Library'!S:S, MATCH(C148, 'Tag Library'!P:P, 0)),"")</f>
        <v/>
      </c>
      <c r="F148" s="1" t="str">
        <f ca="1">IFERROR(__xludf.DUMMYFUNCTION("IFERROR(REGEXEXTRACT('Tag Library'!W159, ""\\(.*)""), 'Tag Library'!W159)"),"tr_CO2_draw_down_time")</f>
        <v>tr_CO2_draw_down_time</v>
      </c>
      <c r="G148" s="1" t="str">
        <f ca="1">IFERROR(__xludf.DUMMYFUNCTION("""COMPUTED_VALUE"""),"PID_humidifier_fast_fast2_thresh")</f>
        <v>PID_humidifier_fast_fast2_thresh</v>
      </c>
      <c r="H148" s="1" t="str">
        <f ca="1">IFERROR(__xludf.DUMMYFUNCTION("""COMPUTED_VALUE"""),"tr_02\tr_dl_tip_bucket_calib")</f>
        <v>tr_02\tr_dl_tip_bucket_calib</v>
      </c>
      <c r="I148" s="1">
        <f t="array" aca="1" ref="I148" ca="1">IFERROR(INDEX('Tag Library'!Z:Z, MATCH(H148, 'Tag Library'!W:W, 0)),"")</f>
        <v>198</v>
      </c>
      <c r="K148" s="1" t="str">
        <f ca="1">IFERROR(__xludf.DUMMYFUNCTION("IFERROR(REGEXEXTRACT('Tag Library'!AD159, ""\\(.*)""), 'Tag Library'!AD159)"),"humid_exh_temp")</f>
        <v>humid_exh_temp</v>
      </c>
      <c r="N148" s="1" t="str">
        <f t="array" ref="N148">IFERROR(INDEX('Tag Library'!AG:AG, MATCH(M148, 'Tag Library'!AD:AD, 0)),"")</f>
        <v/>
      </c>
    </row>
    <row r="149" spans="1:14" ht="12.75" x14ac:dyDescent="0.2">
      <c r="A149" s="1" t="str">
        <f ca="1">IFERROR(__xludf.DUMMYFUNCTION("IFERROR(REGEXEXTRACT('Tag Library'!P160, ""\\(.*)""), 'Tag Library'!P160)"),"tr_dev_PAR")</f>
        <v>tr_dev_PAR</v>
      </c>
      <c r="B149" s="1" t="str">
        <f ca="1">IFERROR(__xludf.DUMMYFUNCTION("""COMPUTED_VALUE"""),"rth_cal_num")</f>
        <v>rth_cal_num</v>
      </c>
      <c r="D149" s="1" t="str">
        <f t="array" ref="D149">IFERROR(INDEX('Tag Library'!S:S, MATCH(C149, 'Tag Library'!P:P, 0)),"")</f>
        <v/>
      </c>
      <c r="F149" s="1" t="str">
        <f ca="1">IFERROR(__xludf.DUMMYFUNCTION("IFERROR(REGEXEXTRACT('Tag Library'!W160, ""\\(.*)""), 'Tag Library'!W160)"),"tr_CER_start_PLC_minute")</f>
        <v>tr_CER_start_PLC_minute</v>
      </c>
      <c r="G149" s="1" t="str">
        <f ca="1">IFERROR(__xludf.DUMMYFUNCTION("""COMPUTED_VALUE"""),"PID_humidifier_fast_slow_thresh")</f>
        <v>PID_humidifier_fast_slow_thresh</v>
      </c>
      <c r="H149" s="1" t="str">
        <f ca="1">IFERROR(__xludf.DUMMYFUNCTION("""COMPUTED_VALUE"""),"tr_02\tr_et_tip_bucket_calib")</f>
        <v>tr_02\tr_et_tip_bucket_calib</v>
      </c>
      <c r="I149" s="1">
        <f t="array" aca="1" ref="I149" ca="1">IFERROR(INDEX('Tag Library'!Z:Z, MATCH(H149, 'Tag Library'!W:W, 0)),"")</f>
        <v>199</v>
      </c>
      <c r="K149" s="1" t="str">
        <f ca="1">IFERROR(__xludf.DUMMYFUNCTION("IFERROR(REGEXEXTRACT('Tag Library'!AD160, ""\\(.*)""), 'Tag Library'!AD160)"),"humid_exh_temp")</f>
        <v>humid_exh_temp</v>
      </c>
      <c r="N149" s="1" t="str">
        <f t="array" ref="N149">IFERROR(INDEX('Tag Library'!AG:AG, MATCH(M149, 'Tag Library'!AD:AD, 0)),"")</f>
        <v/>
      </c>
    </row>
    <row r="150" spans="1:14" ht="12.75" x14ac:dyDescent="0.2">
      <c r="A150" s="1" t="str">
        <f ca="1">IFERROR(__xludf.DUMMYFUNCTION("IFERROR(REGEXEXTRACT('Tag Library'!P161, ""\\(.*)""), 'Tag Library'!P161)"),"tr_dev_RH")</f>
        <v>tr_dev_RH</v>
      </c>
      <c r="B150" s="1" t="str">
        <f ca="1">IFERROR(__xludf.DUMMYFUNCTION("""COMPUTED_VALUE"""),"co2_dump_vlv_percent_on")</f>
        <v>co2_dump_vlv_percent_on</v>
      </c>
      <c r="D150" s="1" t="str">
        <f t="array" ref="D150">IFERROR(INDEX('Tag Library'!S:S, MATCH(C150, 'Tag Library'!P:P, 0)),"")</f>
        <v/>
      </c>
      <c r="F150" s="1" t="str">
        <f ca="1">IFERROR(__xludf.DUMMYFUNCTION("IFERROR(REGEXEXTRACT('Tag Library'!W161, ""\\(.*)""), 'Tag Library'!W161)"),"tr_CER_start_PLC_second")</f>
        <v>tr_CER_start_PLC_second</v>
      </c>
      <c r="G150" s="1" t="str">
        <f ca="1">IFERROR(__xludf.DUMMYFUNCTION("""COMPUTED_VALUE"""),"PID_humidifier_i_fast2")</f>
        <v>PID_humidifier_i_fast2</v>
      </c>
      <c r="H150" s="1" t="str">
        <f ca="1">IFERROR(__xludf.DUMMYFUNCTION("""COMPUTED_VALUE"""),"tr_02\tr_irrig_pump_rate")</f>
        <v>tr_02\tr_irrig_pump_rate</v>
      </c>
      <c r="I150" s="1">
        <f t="array" aca="1" ref="I150" ca="1">IFERROR(INDEX('Tag Library'!Z:Z, MATCH(H150, 'Tag Library'!W:W, 0)),"")</f>
        <v>200</v>
      </c>
      <c r="K150" s="1" t="str">
        <f ca="1">IFERROR(__xludf.DUMMYFUNCTION("IFERROR(REGEXEXTRACT('Tag Library'!AD161, ""\\(.*)""), 'Tag Library'!AD161)"),"humid_exh_temp")</f>
        <v>humid_exh_temp</v>
      </c>
      <c r="N150" s="1" t="str">
        <f t="array" ref="N150">IFERROR(INDEX('Tag Library'!AG:AG, MATCH(M150, 'Tag Library'!AD:AD, 0)),"")</f>
        <v/>
      </c>
    </row>
    <row r="151" spans="1:14" ht="12.75" x14ac:dyDescent="0.2">
      <c r="A151" s="1" t="str">
        <f ca="1">IFERROR(__xludf.DUMMYFUNCTION("IFERROR(REGEXEXTRACT('Tag Library'!P162, ""\\(.*)""), 'Tag Library'!P162)"),"tr_dev_temp")</f>
        <v>tr_dev_temp</v>
      </c>
      <c r="B151" s="1" t="str">
        <f ca="1">IFERROR(__xludf.DUMMYFUNCTION("""COMPUTED_VALUE"""),"tr_CER_measure_mode")</f>
        <v>tr_CER_measure_mode</v>
      </c>
      <c r="D151" s="1" t="str">
        <f t="array" ref="D151">IFERROR(INDEX('Tag Library'!S:S, MATCH(C151, 'Tag Library'!P:P, 0)),"")</f>
        <v/>
      </c>
      <c r="F151" s="1" t="str">
        <f ca="1">IFERROR(__xludf.DUMMYFUNCTION("IFERROR(REGEXEXTRACT('Tag Library'!W162, ""\\(.*)""), 'Tag Library'!W162)"),"tr_CER_start_PLC_minute")</f>
        <v>tr_CER_start_PLC_minute</v>
      </c>
      <c r="G151" s="1" t="str">
        <f ca="1">IFERROR(__xludf.DUMMYFUNCTION("""COMPUTED_VALUE"""),"PID_humidifier_int")</f>
        <v>PID_humidifier_int</v>
      </c>
      <c r="H151" s="1" t="str">
        <f ca="1">IFERROR(__xludf.DUMMYFUNCTION("""COMPUTED_VALUE"""),"weather\sel_tip_bucket_cal")</f>
        <v>weather\sel_tip_bucket_cal</v>
      </c>
      <c r="I151" s="1">
        <f t="array" aca="1" ref="I151" ca="1">IFERROR(INDEX('Tag Library'!Z:Z, MATCH(H151, 'Tag Library'!W:W, 0)),"")</f>
        <v>201</v>
      </c>
      <c r="K151" s="1" t="str">
        <f ca="1">IFERROR(__xludf.DUMMYFUNCTION("IFERROR(REGEXEXTRACT('Tag Library'!AD162, ""\\(.*)""), 'Tag Library'!AD162)"),"humid_exh_temp")</f>
        <v>humid_exh_temp</v>
      </c>
      <c r="N151" s="1" t="str">
        <f t="array" ref="N151">IFERROR(INDEX('Tag Library'!AG:AG, MATCH(M151, 'Tag Library'!AD:AD, 0)),"")</f>
        <v/>
      </c>
    </row>
    <row r="152" spans="1:14" ht="12.75" x14ac:dyDescent="0.2">
      <c r="A152" s="1" t="str">
        <f ca="1">IFERROR(__xludf.DUMMYFUNCTION("IFERROR(REGEXEXTRACT('Tag Library'!P163, ""\\(.*)""), 'Tag Library'!P163)"),"tr_dev_CO2")</f>
        <v>tr_dev_CO2</v>
      </c>
      <c r="B152" s="1" t="str">
        <f ca="1">IFERROR(__xludf.DUMMYFUNCTION("""COMPUTED_VALUE"""),"tr_soil_efflux_measure_mode")</f>
        <v>tr_soil_efflux_measure_mode</v>
      </c>
      <c r="D152" s="1" t="str">
        <f t="array" ref="D152">IFERROR(INDEX('Tag Library'!S:S, MATCH(C152, 'Tag Library'!P:P, 0)),"")</f>
        <v/>
      </c>
      <c r="F152" s="1" t="str">
        <f ca="1">IFERROR(__xludf.DUMMYFUNCTION("IFERROR(REGEXEXTRACT('Tag Library'!W163, ""\\(.*)""), 'Tag Library'!W163)"),"tr_CER_start_PLC_second")</f>
        <v>tr_CER_start_PLC_second</v>
      </c>
      <c r="G152" s="1" t="str">
        <f ca="1">IFERROR(__xludf.DUMMYFUNCTION("""COMPUTED_VALUE"""),"PID_humidifier_integral_fast")</f>
        <v>PID_humidifier_integral_fast</v>
      </c>
      <c r="H152" s="1" t="str">
        <f ca="1">IFERROR(__xludf.DUMMYFUNCTION("""COMPUTED_VALUE"""),"tr_03\tr_dl_tip_bucket_calib")</f>
        <v>tr_03\tr_dl_tip_bucket_calib</v>
      </c>
      <c r="I152" s="1">
        <f t="array" aca="1" ref="I152" ca="1">IFERROR(INDEX('Tag Library'!Z:Z, MATCH(H152, 'Tag Library'!W:W, 0)),"")</f>
        <v>203</v>
      </c>
      <c r="K152" s="1" t="str">
        <f ca="1">IFERROR(__xludf.DUMMYFUNCTION("IFERROR(REGEXEXTRACT('Tag Library'!AD163, ""\\(.*)""), 'Tag Library'!AD163)"),"humid_exh_temp")</f>
        <v>humid_exh_temp</v>
      </c>
      <c r="N152" s="1" t="str">
        <f t="array" ref="N152">IFERROR(INDEX('Tag Library'!AG:AG, MATCH(M152, 'Tag Library'!AD:AD, 0)),"")</f>
        <v/>
      </c>
    </row>
    <row r="153" spans="1:14" ht="12.75" x14ac:dyDescent="0.2">
      <c r="A153" s="1" t="str">
        <f ca="1">IFERROR(__xludf.DUMMYFUNCTION("IFERROR(REGEXEXTRACT('Tag Library'!P164, ""\\(.*)""), 'Tag Library'!P164)"),"tr_dev_dewpoint")</f>
        <v>tr_dev_dewpoint</v>
      </c>
      <c r="B153" s="1" t="str">
        <f ca="1">IFERROR(__xludf.DUMMYFUNCTION("""COMPUTED_VALUE"""),"rth_dumping")</f>
        <v>rth_dumping</v>
      </c>
      <c r="D153" s="1" t="str">
        <f t="array" ref="D153">IFERROR(INDEX('Tag Library'!S:S, MATCH(C153, 'Tag Library'!P:P, 0)),"")</f>
        <v/>
      </c>
      <c r="F153" s="1" t="str">
        <f ca="1">IFERROR(__xludf.DUMMYFUNCTION("IFERROR(REGEXEXTRACT('Tag Library'!W164, ""\\(.*)""), 'Tag Library'!W164)"),"tr_CER_start_PLC_minute")</f>
        <v>tr_CER_start_PLC_minute</v>
      </c>
      <c r="G153" s="1" t="str">
        <f ca="1">IFERROR(__xludf.DUMMYFUNCTION("""COMPUTED_VALUE"""),"PID_humidifier_P_fast2")</f>
        <v>PID_humidifier_P_fast2</v>
      </c>
      <c r="H153" s="1" t="str">
        <f ca="1">IFERROR(__xludf.DUMMYFUNCTION("""COMPUTED_VALUE"""),"tr_03\tr_et_tip_bucket_calib")</f>
        <v>tr_03\tr_et_tip_bucket_calib</v>
      </c>
      <c r="I153" s="1">
        <f t="array" aca="1" ref="I153" ca="1">IFERROR(INDEX('Tag Library'!Z:Z, MATCH(H153, 'Tag Library'!W:W, 0)),"")</f>
        <v>204</v>
      </c>
      <c r="K153" s="1" t="str">
        <f ca="1">IFERROR(__xludf.DUMMYFUNCTION("IFERROR(REGEXEXTRACT('Tag Library'!AD164, ""\\(.*)""), 'Tag Library'!AD164)"),"humid_exh_temp")</f>
        <v>humid_exh_temp</v>
      </c>
      <c r="N153" s="1" t="str">
        <f t="array" ref="N153">IFERROR(INDEX('Tag Library'!AG:AG, MATCH(M153, 'Tag Library'!AD:AD, 0)),"")</f>
        <v/>
      </c>
    </row>
    <row r="154" spans="1:14" ht="12.75" x14ac:dyDescent="0.2">
      <c r="A154" s="1" t="str">
        <f ca="1">IFERROR(__xludf.DUMMYFUNCTION("IFERROR(REGEXEXTRACT('Tag Library'!P165, ""\\(.*)""), 'Tag Library'!P165)"),"tr_dev_PAR")</f>
        <v>tr_dev_PAR</v>
      </c>
      <c r="B154" s="1" t="str">
        <f ca="1">IFERROR(__xludf.DUMMYFUNCTION("""COMPUTED_VALUE"""),"rth_float_1")</f>
        <v>rth_float_1</v>
      </c>
      <c r="D154" s="1" t="str">
        <f t="array" ref="D154">IFERROR(INDEX('Tag Library'!S:S, MATCH(C154, 'Tag Library'!P:P, 0)),"")</f>
        <v/>
      </c>
      <c r="F154" s="1" t="str">
        <f ca="1">IFERROR(__xludf.DUMMYFUNCTION("IFERROR(REGEXEXTRACT('Tag Library'!W165, ""\\(.*)""), 'Tag Library'!W165)"),"tr_CER_start_PLC_second")</f>
        <v>tr_CER_start_PLC_second</v>
      </c>
      <c r="G154" s="1" t="str">
        <f ca="1">IFERROR(__xludf.DUMMYFUNCTION("""COMPUTED_VALUE"""),"PID_humidifier_P_light")</f>
        <v>PID_humidifier_P_light</v>
      </c>
      <c r="H154" s="1" t="str">
        <f ca="1">IFERROR(__xludf.DUMMYFUNCTION("""COMPUTED_VALUE"""),"tr_03\tr_irrig_pump_rate")</f>
        <v>tr_03\tr_irrig_pump_rate</v>
      </c>
      <c r="I154" s="1">
        <f t="array" aca="1" ref="I154" ca="1">IFERROR(INDEX('Tag Library'!Z:Z, MATCH(H154, 'Tag Library'!W:W, 0)),"")</f>
        <v>205</v>
      </c>
      <c r="K154" s="1" t="str">
        <f ca="1">IFERROR(__xludf.DUMMYFUNCTION("IFERROR(REGEXEXTRACT('Tag Library'!AD165, ""\\(.*)""), 'Tag Library'!AD165)"),"humid_exh_temp")</f>
        <v>humid_exh_temp</v>
      </c>
      <c r="N154" s="1" t="str">
        <f t="array" ref="N154">IFERROR(INDEX('Tag Library'!AG:AG, MATCH(M154, 'Tag Library'!AD:AD, 0)),"")</f>
        <v/>
      </c>
    </row>
    <row r="155" spans="1:14" ht="12.75" x14ac:dyDescent="0.2">
      <c r="A155" s="1" t="str">
        <f ca="1">IFERROR(__xludf.DUMMYFUNCTION("IFERROR(REGEXEXTRACT('Tag Library'!P166, ""\\(.*)""), 'Tag Library'!P166)"),"tr_dev_RH")</f>
        <v>tr_dev_RH</v>
      </c>
      <c r="B155" s="1" t="str">
        <f ca="1">IFERROR(__xludf.DUMMYFUNCTION("""COMPUTED_VALUE"""),"rth_float_2")</f>
        <v>rth_float_2</v>
      </c>
      <c r="D155" s="1" t="str">
        <f t="array" ref="D155">IFERROR(INDEX('Tag Library'!S:S, MATCH(C155, 'Tag Library'!P:P, 0)),"")</f>
        <v/>
      </c>
      <c r="F155" s="1" t="str">
        <f ca="1">IFERROR(__xludf.DUMMYFUNCTION("IFERROR(REGEXEXTRACT('Tag Library'!W166, ""\\(.*)""), 'Tag Library'!W166)"),"tr_CER_start_PLC_minute")</f>
        <v>tr_CER_start_PLC_minute</v>
      </c>
      <c r="G155" s="1" t="str">
        <f ca="1">IFERROR(__xludf.DUMMYFUNCTION("""COMPUTED_VALUE"""),"PID_humidifier_prop")</f>
        <v>PID_humidifier_prop</v>
      </c>
      <c r="H155" s="1" t="str">
        <f ca="1">IFERROR(__xludf.DUMMYFUNCTION("""COMPUTED_VALUE"""),"tr_04\tr_dl_tip_bucket_calib")</f>
        <v>tr_04\tr_dl_tip_bucket_calib</v>
      </c>
      <c r="I155" s="1">
        <f t="array" aca="1" ref="I155" ca="1">IFERROR(INDEX('Tag Library'!Z:Z, MATCH(H155, 'Tag Library'!W:W, 0)),"")</f>
        <v>208</v>
      </c>
      <c r="K155" s="1" t="str">
        <f ca="1">IFERROR(__xludf.DUMMYFUNCTION("IFERROR(REGEXEXTRACT('Tag Library'!AD166, ""\\(.*)""), 'Tag Library'!AD166)"),"humid_exh_temp")</f>
        <v>humid_exh_temp</v>
      </c>
      <c r="N155" s="1" t="str">
        <f t="array" ref="N155">IFERROR(INDEX('Tag Library'!AG:AG, MATCH(M155, 'Tag Library'!AD:AD, 0)),"")</f>
        <v/>
      </c>
    </row>
    <row r="156" spans="1:14" ht="12.75" x14ac:dyDescent="0.2">
      <c r="A156" s="1" t="str">
        <f ca="1">IFERROR(__xludf.DUMMYFUNCTION("IFERROR(REGEXEXTRACT('Tag Library'!P167, ""\\(.*)""), 'Tag Library'!P167)"),"tr_dev_temp")</f>
        <v>tr_dev_temp</v>
      </c>
      <c r="B156" s="1" t="str">
        <f ca="1">IFERROR(__xludf.DUMMYFUNCTION("""COMPUTED_VALUE"""),"tr_02_ET-RTH_accum")</f>
        <v>tr_02_ET-RTH_accum</v>
      </c>
      <c r="D156" s="1" t="str">
        <f t="array" ref="D156">IFERROR(INDEX('Tag Library'!S:S, MATCH(C156, 'Tag Library'!P:P, 0)),"")</f>
        <v/>
      </c>
      <c r="F156" s="1" t="str">
        <f ca="1">IFERROR(__xludf.DUMMYFUNCTION("IFERROR(REGEXEXTRACT('Tag Library'!W167, ""\\(.*)""), 'Tag Library'!W167)"),"tr_CER_start_PLC_second")</f>
        <v>tr_CER_start_PLC_second</v>
      </c>
      <c r="G156" s="1" t="str">
        <f ca="1">IFERROR(__xludf.DUMMYFUNCTION("""COMPUTED_VALUE"""),"PID_humidifier_prop_fast")</f>
        <v>PID_humidifier_prop_fast</v>
      </c>
      <c r="H156" s="1" t="str">
        <f ca="1">IFERROR(__xludf.DUMMYFUNCTION("""COMPUTED_VALUE"""),"tr_04\tr_et_tip_bucket_calib")</f>
        <v>tr_04\tr_et_tip_bucket_calib</v>
      </c>
      <c r="I156" s="1">
        <f t="array" aca="1" ref="I156" ca="1">IFERROR(INDEX('Tag Library'!Z:Z, MATCH(H156, 'Tag Library'!W:W, 0)),"")</f>
        <v>209</v>
      </c>
      <c r="K156" s="1" t="str">
        <f ca="1">IFERROR(__xludf.DUMMYFUNCTION("IFERROR(REGEXEXTRACT('Tag Library'!AD167, ""\\(.*)""), 'Tag Library'!AD167)"),"humid_exh_temp")</f>
        <v>humid_exh_temp</v>
      </c>
      <c r="N156" s="1" t="str">
        <f t="array" ref="N156">IFERROR(INDEX('Tag Library'!AG:AG, MATCH(M156, 'Tag Library'!AD:AD, 0)),"")</f>
        <v/>
      </c>
    </row>
    <row r="157" spans="1:14" ht="12.75" x14ac:dyDescent="0.2">
      <c r="A157" s="1" t="str">
        <f ca="1">IFERROR(__xludf.DUMMYFUNCTION("IFERROR(REGEXEXTRACT('Tag Library'!P168, ""\\(.*)""), 'Tag Library'!P168)"),"tr_dev_CO2")</f>
        <v>tr_dev_CO2</v>
      </c>
      <c r="B157" s="1" t="str">
        <f ca="1">IFERROR(__xludf.DUMMYFUNCTION("""COMPUTED_VALUE"""),"tr_03_ET-RTH_accum")</f>
        <v>tr_03_ET-RTH_accum</v>
      </c>
      <c r="D157" s="1" t="str">
        <f t="array" ref="D157">IFERROR(INDEX('Tag Library'!S:S, MATCH(C157, 'Tag Library'!P:P, 0)),"")</f>
        <v/>
      </c>
      <c r="F157" s="1" t="str">
        <f ca="1">IFERROR(__xludf.DUMMYFUNCTION("IFERROR(REGEXEXTRACT('Tag Library'!W168, ""\\(.*)""), 'Tag Library'!W168)"),"tr_CER_start_PLC_minute")</f>
        <v>tr_CER_start_PLC_minute</v>
      </c>
      <c r="G157" s="1" t="str">
        <f ca="1">IFERROR(__xludf.DUMMYFUNCTION("""COMPUTED_VALUE"""),"PID_humidifier_TR02_out_low_limit")</f>
        <v>PID_humidifier_TR02_out_low_limit</v>
      </c>
      <c r="H157" s="1" t="str">
        <f ca="1">IFERROR(__xludf.DUMMYFUNCTION("""COMPUTED_VALUE"""),"tr_04\tr_irrig_pump_rate")</f>
        <v>tr_04\tr_irrig_pump_rate</v>
      </c>
      <c r="I157" s="1">
        <f t="array" aca="1" ref="I157" ca="1">IFERROR(INDEX('Tag Library'!Z:Z, MATCH(H157, 'Tag Library'!W:W, 0)),"")</f>
        <v>210</v>
      </c>
      <c r="K157" s="1" t="str">
        <f ca="1">IFERROR(__xludf.DUMMYFUNCTION("IFERROR(REGEXEXTRACT('Tag Library'!AD168, ""\\(.*)""), 'Tag Library'!AD168)"),"humid_exh_temp")</f>
        <v>humid_exh_temp</v>
      </c>
      <c r="N157" s="1" t="str">
        <f t="array" ref="N157">IFERROR(INDEX('Tag Library'!AG:AG, MATCH(M157, 'Tag Library'!AD:AD, 0)),"")</f>
        <v/>
      </c>
    </row>
    <row r="158" spans="1:14" ht="12.75" x14ac:dyDescent="0.2">
      <c r="A158" s="1" t="str">
        <f ca="1">IFERROR(__xludf.DUMMYFUNCTION("IFERROR(REGEXEXTRACT('Tag Library'!P169, ""\\(.*)""), 'Tag Library'!P169)"),"tr_dev_dewpoint")</f>
        <v>tr_dev_dewpoint</v>
      </c>
      <c r="B158" s="1" t="str">
        <f ca="1">IFERROR(__xludf.DUMMYFUNCTION("""COMPUTED_VALUE"""),"tr_04_ET-RTH_accum")</f>
        <v>tr_04_ET-RTH_accum</v>
      </c>
      <c r="D158" s="1" t="str">
        <f t="array" ref="D158">IFERROR(INDEX('Tag Library'!S:S, MATCH(C158, 'Tag Library'!P:P, 0)),"")</f>
        <v/>
      </c>
      <c r="F158" s="1" t="str">
        <f ca="1">IFERROR(__xludf.DUMMYFUNCTION("IFERROR(REGEXEXTRACT('Tag Library'!W169, ""\\(.*)""), 'Tag Library'!W169)"),"tr_CER_start_PLC_second")</f>
        <v>tr_CER_start_PLC_second</v>
      </c>
      <c r="G158" s="1" t="str">
        <f ca="1">IFERROR(__xludf.DUMMYFUNCTION("""COMPUTED_VALUE"""),"PID_humidifier_TR03_out_low_limit")</f>
        <v>PID_humidifier_TR03_out_low_limit</v>
      </c>
      <c r="H158" s="1" t="str">
        <f ca="1">IFERROR(__xludf.DUMMYFUNCTION("""COMPUTED_VALUE"""),"tr_05\tr_dl_tip_bucket_calib")</f>
        <v>tr_05\tr_dl_tip_bucket_calib</v>
      </c>
      <c r="I158" s="1">
        <f t="array" aca="1" ref="I158" ca="1">IFERROR(INDEX('Tag Library'!Z:Z, MATCH(H158, 'Tag Library'!W:W, 0)),"")</f>
        <v>213</v>
      </c>
      <c r="K158" s="1" t="str">
        <f ca="1">IFERROR(__xludf.DUMMYFUNCTION("IFERROR(REGEXEXTRACT('Tag Library'!AD169, ""\\(.*)""), 'Tag Library'!AD169)"),"zero_tag")</f>
        <v>zero_tag</v>
      </c>
      <c r="N158" s="1" t="str">
        <f t="array" ref="N158">IFERROR(INDEX('Tag Library'!AG:AG, MATCH(M158, 'Tag Library'!AD:AD, 0)),"")</f>
        <v/>
      </c>
    </row>
    <row r="159" spans="1:14" ht="12.75" x14ac:dyDescent="0.2">
      <c r="A159" s="1" t="str">
        <f ca="1">IFERROR(__xludf.DUMMYFUNCTION("IFERROR(REGEXEXTRACT('Tag Library'!P170, ""\\(.*)""), 'Tag Library'!P170)"),"tr_dev_PAR")</f>
        <v>tr_dev_PAR</v>
      </c>
      <c r="B159" s="1" t="str">
        <f ca="1">IFERROR(__xludf.DUMMYFUNCTION("""COMPUTED_VALUE"""),"tr_05_ET-RTH_accum")</f>
        <v>tr_05_ET-RTH_accum</v>
      </c>
      <c r="D159" s="1" t="str">
        <f t="array" ref="D159">IFERROR(INDEX('Tag Library'!S:S, MATCH(C159, 'Tag Library'!P:P, 0)),"")</f>
        <v/>
      </c>
      <c r="F159" s="1" t="str">
        <f ca="1">IFERROR(__xludf.DUMMYFUNCTION("IFERROR(REGEXEXTRACT('Tag Library'!W170, ""\\(.*)""), 'Tag Library'!W170)"),"tr_CER_start_PLC_minute")</f>
        <v>tr_CER_start_PLC_minute</v>
      </c>
      <c r="G159" s="1" t="str">
        <f ca="1">IFERROR(__xludf.DUMMYFUNCTION("""COMPUTED_VALUE"""),"PID_humidifier_TR04_out_low_limit")</f>
        <v>PID_humidifier_TR04_out_low_limit</v>
      </c>
      <c r="H159" s="1" t="str">
        <f ca="1">IFERROR(__xludf.DUMMYFUNCTION("""COMPUTED_VALUE"""),"tr_05\tr_et_tip_bucket_calib")</f>
        <v>tr_05\tr_et_tip_bucket_calib</v>
      </c>
      <c r="I159" s="1">
        <f t="array" aca="1" ref="I159" ca="1">IFERROR(INDEX('Tag Library'!Z:Z, MATCH(H159, 'Tag Library'!W:W, 0)),"")</f>
        <v>214</v>
      </c>
      <c r="K159" s="1" t="str">
        <f ca="1">IFERROR(__xludf.DUMMYFUNCTION("IFERROR(REGEXEXTRACT('Tag Library'!AD170, ""\\(.*)""), 'Tag Library'!AD170)"),"zero_tag")</f>
        <v>zero_tag</v>
      </c>
      <c r="N159" s="1" t="str">
        <f t="array" ref="N159">IFERROR(INDEX('Tag Library'!AG:AG, MATCH(M159, 'Tag Library'!AD:AD, 0)),"")</f>
        <v/>
      </c>
    </row>
    <row r="160" spans="1:14" ht="12.75" x14ac:dyDescent="0.2">
      <c r="A160" s="1" t="str">
        <f ca="1">IFERROR(__xludf.DUMMYFUNCTION("IFERROR(REGEXEXTRACT('Tag Library'!P171, ""\\(.*)""), 'Tag Library'!P171)"),"tr_dev_RH")</f>
        <v>tr_dev_RH</v>
      </c>
      <c r="B160" s="1" t="str">
        <f ca="1">IFERROR(__xludf.DUMMYFUNCTION("""COMPUTED_VALUE"""),"tr_06_ET-RTH_accum")</f>
        <v>tr_06_ET-RTH_accum</v>
      </c>
      <c r="D160" s="1" t="str">
        <f t="array" ref="D160">IFERROR(INDEX('Tag Library'!S:S, MATCH(C160, 'Tag Library'!P:P, 0)),"")</f>
        <v/>
      </c>
      <c r="F160" s="1" t="str">
        <f ca="1">IFERROR(__xludf.DUMMYFUNCTION("IFERROR(REGEXEXTRACT('Tag Library'!W171, ""\\(.*)""), 'Tag Library'!W171)"),"tr_CER_start_PLC_second")</f>
        <v>tr_CER_start_PLC_second</v>
      </c>
      <c r="G160" s="1" t="str">
        <f ca="1">IFERROR(__xludf.DUMMYFUNCTION("""COMPUTED_VALUE"""),"PID_humidifier_TR05_out_low_limit")</f>
        <v>PID_humidifier_TR05_out_low_limit</v>
      </c>
      <c r="H160" s="1" t="str">
        <f ca="1">IFERROR(__xludf.DUMMYFUNCTION("""COMPUTED_VALUE"""),"tr_05\tr_irrig_pump_rate")</f>
        <v>tr_05\tr_irrig_pump_rate</v>
      </c>
      <c r="I160" s="1">
        <f t="array" aca="1" ref="I160" ca="1">IFERROR(INDEX('Tag Library'!Z:Z, MATCH(H160, 'Tag Library'!W:W, 0)),"")</f>
        <v>215</v>
      </c>
      <c r="K160" s="1" t="str">
        <f ca="1">IFERROR(__xludf.DUMMYFUNCTION("IFERROR(REGEXEXTRACT('Tag Library'!AD171, ""\\(.*)""), 'Tag Library'!AD171)"),"zero_tag")</f>
        <v>zero_tag</v>
      </c>
      <c r="N160" s="1" t="str">
        <f t="array" ref="N160">IFERROR(INDEX('Tag Library'!AG:AG, MATCH(M160, 'Tag Library'!AD:AD, 0)),"")</f>
        <v/>
      </c>
    </row>
    <row r="161" spans="1:14" ht="12.75" x14ac:dyDescent="0.2">
      <c r="A161" s="1" t="str">
        <f ca="1">IFERROR(__xludf.DUMMYFUNCTION("IFERROR(REGEXEXTRACT('Tag Library'!P172, ""\\(.*)""), 'Tag Library'!P172)"),"tr_dev_temp")</f>
        <v>tr_dev_temp</v>
      </c>
      <c r="B161" s="1" t="str">
        <f ca="1">IFERROR(__xludf.DUMMYFUNCTION("""COMPUTED_VALUE"""),"tr_07_ET-RTH_accum")</f>
        <v>tr_07_ET-RTH_accum</v>
      </c>
      <c r="D161" s="1" t="str">
        <f t="array" ref="D161">IFERROR(INDEX('Tag Library'!S:S, MATCH(C161, 'Tag Library'!P:P, 0)),"")</f>
        <v/>
      </c>
      <c r="F161" s="1" t="str">
        <f ca="1">IFERROR(__xludf.DUMMYFUNCTION("IFERROR(REGEXEXTRACT('Tag Library'!W172, ""\\(.*)""), 'Tag Library'!W172)"),"tr_CER_start_PLC_minute")</f>
        <v>tr_CER_start_PLC_minute</v>
      </c>
      <c r="G161" s="1" t="str">
        <f ca="1">IFERROR(__xludf.DUMMYFUNCTION("""COMPUTED_VALUE"""),"PID_humidifier_TR06_out_low_limit")</f>
        <v>PID_humidifier_TR06_out_low_limit</v>
      </c>
      <c r="H161" s="1" t="str">
        <f ca="1">IFERROR(__xludf.DUMMYFUNCTION("""COMPUTED_VALUE"""),"tr_06\tr_dl_tip_bucket_calib")</f>
        <v>tr_06\tr_dl_tip_bucket_calib</v>
      </c>
      <c r="I161" s="1">
        <f t="array" aca="1" ref="I161" ca="1">IFERROR(INDEX('Tag Library'!Z:Z, MATCH(H161, 'Tag Library'!W:W, 0)),"")</f>
        <v>218</v>
      </c>
      <c r="K161" s="1" t="str">
        <f ca="1">IFERROR(__xludf.DUMMYFUNCTION("IFERROR(REGEXEXTRACT('Tag Library'!AD172, ""\\(.*)""), 'Tag Library'!AD172)"),"zero_tag")</f>
        <v>zero_tag</v>
      </c>
      <c r="N161" s="1" t="str">
        <f t="array" ref="N161">IFERROR(INDEX('Tag Library'!AG:AG, MATCH(M161, 'Tag Library'!AD:AD, 0)),"")</f>
        <v/>
      </c>
    </row>
    <row r="162" spans="1:14" ht="12.75" x14ac:dyDescent="0.2">
      <c r="A162" s="1" t="str">
        <f ca="1">IFERROR(__xludf.DUMMYFUNCTION("IFERROR(REGEXEXTRACT('Tag Library'!P173, ""\\(.*)""), 'Tag Library'!P173)"),"tr_dev_CO2")</f>
        <v>tr_dev_CO2</v>
      </c>
      <c r="B162" s="1" t="str">
        <f ca="1">IFERROR(__xludf.DUMMYFUNCTION("""COMPUTED_VALUE"""),"tr_09_ET-RTH_accum")</f>
        <v>tr_09_ET-RTH_accum</v>
      </c>
      <c r="D162" s="1" t="str">
        <f t="array" ref="D162">IFERROR(INDEX('Tag Library'!S:S, MATCH(C162, 'Tag Library'!P:P, 0)),"")</f>
        <v/>
      </c>
      <c r="F162" s="1" t="str">
        <f ca="1">IFERROR(__xludf.DUMMYFUNCTION("IFERROR(REGEXEXTRACT('Tag Library'!W173, ""\\(.*)""), 'Tag Library'!W173)"),"tr_CER_start_PLC_second")</f>
        <v>tr_CER_start_PLC_second</v>
      </c>
      <c r="G162" s="1" t="str">
        <f ca="1">IFERROR(__xludf.DUMMYFUNCTION("""COMPUTED_VALUE"""),"PID_humidifier_TR07_out_low_limit")</f>
        <v>PID_humidifier_TR07_out_low_limit</v>
      </c>
      <c r="H162" s="1" t="str">
        <f ca="1">IFERROR(__xludf.DUMMYFUNCTION("""COMPUTED_VALUE"""),"tr_06\tr_et_tip_bucket_calib")</f>
        <v>tr_06\tr_et_tip_bucket_calib</v>
      </c>
      <c r="I162" s="1">
        <f t="array" aca="1" ref="I162" ca="1">IFERROR(INDEX('Tag Library'!Z:Z, MATCH(H162, 'Tag Library'!W:W, 0)),"")</f>
        <v>219</v>
      </c>
      <c r="K162" s="1" t="str">
        <f ca="1">IFERROR(__xludf.DUMMYFUNCTION("IFERROR(REGEXEXTRACT('Tag Library'!AD173, ""\\(.*)""), 'Tag Library'!AD173)"),"zero_tag")</f>
        <v>zero_tag</v>
      </c>
      <c r="N162" s="1" t="str">
        <f t="array" ref="N162">IFERROR(INDEX('Tag Library'!AG:AG, MATCH(M162, 'Tag Library'!AD:AD, 0)),"")</f>
        <v/>
      </c>
    </row>
    <row r="163" spans="1:14" ht="12.75" x14ac:dyDescent="0.2">
      <c r="A163" s="1" t="str">
        <f ca="1">IFERROR(__xludf.DUMMYFUNCTION("IFERROR(REGEXEXTRACT('Tag Library'!P174, ""\\(.*)""), 'Tag Library'!P174)"),"tr_dev_dewpoint")</f>
        <v>tr_dev_dewpoint</v>
      </c>
      <c r="B163" s="1" t="str">
        <f ca="1">IFERROR(__xludf.DUMMYFUNCTION("""COMPUTED_VALUE"""),"tr_10_et-rth_accum")</f>
        <v>tr_10_et-rth_accum</v>
      </c>
      <c r="D163" s="1" t="str">
        <f t="array" ref="D163">IFERROR(INDEX('Tag Library'!S:S, MATCH(C163, 'Tag Library'!P:P, 0)),"")</f>
        <v/>
      </c>
      <c r="F163" s="1" t="str">
        <f ca="1">IFERROR(__xludf.DUMMYFUNCTION("IFERROR(REGEXEXTRACT('Tag Library'!W174, ""\\(.*)""), 'Tag Library'!W174)"),"tr_CER_start_PLC_minute")</f>
        <v>tr_CER_start_PLC_minute</v>
      </c>
      <c r="G163" s="1" t="str">
        <f ca="1">IFERROR(__xludf.DUMMYFUNCTION("""COMPUTED_VALUE"""),"PID_humidifier_TR09_out_low_limit")</f>
        <v>PID_humidifier_TR09_out_low_limit</v>
      </c>
      <c r="H163" s="1" t="str">
        <f ca="1">IFERROR(__xludf.DUMMYFUNCTION("""COMPUTED_VALUE"""),"tr_06\tr_irrig_time_per_bucket")</f>
        <v>tr_06\tr_irrig_time_per_bucket</v>
      </c>
      <c r="I163" s="1">
        <f t="array" aca="1" ref="I163" ca="1">IFERROR(INDEX('Tag Library'!Z:Z, MATCH(H163, 'Tag Library'!W:W, 0)),"")</f>
        <v>221</v>
      </c>
      <c r="K163" s="1" t="str">
        <f ca="1">IFERROR(__xludf.DUMMYFUNCTION("IFERROR(REGEXEXTRACT('Tag Library'!AD174, ""\\(.*)""), 'Tag Library'!AD174)"),"zero_tag")</f>
        <v>zero_tag</v>
      </c>
      <c r="N163" s="1" t="str">
        <f t="array" ref="N163">IFERROR(INDEX('Tag Library'!AG:AG, MATCH(M163, 'Tag Library'!AD:AD, 0)),"")</f>
        <v/>
      </c>
    </row>
    <row r="164" spans="1:14" ht="12.75" x14ac:dyDescent="0.2">
      <c r="A164" s="1" t="str">
        <f ca="1">IFERROR(__xludf.DUMMYFUNCTION("IFERROR(REGEXEXTRACT('Tag Library'!P175, ""\\(.*)""), 'Tag Library'!P175)"),"tr_dev_PAR")</f>
        <v>tr_dev_PAR</v>
      </c>
      <c r="B164" s="1" t="str">
        <f ca="1">IFERROR(__xludf.DUMMYFUNCTION("""COMPUTED_VALUE"""),"tr_11_et-rth_accum")</f>
        <v>tr_11_et-rth_accum</v>
      </c>
      <c r="D164" s="1" t="str">
        <f t="array" ref="D164">IFERROR(INDEX('Tag Library'!S:S, MATCH(C164, 'Tag Library'!P:P, 0)),"")</f>
        <v/>
      </c>
      <c r="F164" s="1" t="str">
        <f ca="1">IFERROR(__xludf.DUMMYFUNCTION("IFERROR(REGEXEXTRACT('Tag Library'!W175, ""\\(.*)""), 'Tag Library'!W175)"),"tr_CER_start_PLC_second")</f>
        <v>tr_CER_start_PLC_second</v>
      </c>
      <c r="G164" s="1" t="str">
        <f ca="1">IFERROR(__xludf.DUMMYFUNCTION("""COMPUTED_VALUE"""),"PID_humidifier_TR10_out_low_limit")</f>
        <v>PID_humidifier_TR10_out_low_limit</v>
      </c>
      <c r="H164" s="1" t="str">
        <f ca="1">IFERROR(__xludf.DUMMYFUNCTION("""COMPUTED_VALUE"""),"tr_07\tr_dl_tip_bucket_calib")</f>
        <v>tr_07\tr_dl_tip_bucket_calib</v>
      </c>
      <c r="I164" s="1">
        <f t="array" aca="1" ref="I164" ca="1">IFERROR(INDEX('Tag Library'!Z:Z, MATCH(H164, 'Tag Library'!W:W, 0)),"")</f>
        <v>223</v>
      </c>
      <c r="K164" s="1" t="str">
        <f ca="1">IFERROR(__xludf.DUMMYFUNCTION("IFERROR(REGEXEXTRACT('Tag Library'!AD175, ""\\(.*)""), 'Tag Library'!AD175)"),"zero_tag")</f>
        <v>zero_tag</v>
      </c>
      <c r="N164" s="1" t="str">
        <f t="array" ref="N164">IFERROR(INDEX('Tag Library'!AG:AG, MATCH(M164, 'Tag Library'!AD:AD, 0)),"")</f>
        <v/>
      </c>
    </row>
    <row r="165" spans="1:14" ht="12.75" x14ac:dyDescent="0.2">
      <c r="A165" s="1" t="str">
        <f ca="1">IFERROR(__xludf.DUMMYFUNCTION("IFERROR(REGEXEXTRACT('Tag Library'!P176, ""\\(.*)""), 'Tag Library'!P176)"),"tr_dev_RH")</f>
        <v>tr_dev_RH</v>
      </c>
      <c r="B165" s="1" t="str">
        <f ca="1">IFERROR(__xludf.DUMMYFUNCTION("""COMPUTED_VALUE"""),"tr_12_et-rth_accum")</f>
        <v>tr_12_et-rth_accum</v>
      </c>
      <c r="D165" s="1" t="str">
        <f t="array" ref="D165">IFERROR(INDEX('Tag Library'!S:S, MATCH(C165, 'Tag Library'!P:P, 0)),"")</f>
        <v/>
      </c>
      <c r="F165" s="1" t="str">
        <f ca="1">IFERROR(__xludf.DUMMYFUNCTION("IFERROR(REGEXEXTRACT('Tag Library'!W176, ""\\(.*)""), 'Tag Library'!W176)"),"tr_CER_start_PLC_minute")</f>
        <v>tr_CER_start_PLC_minute</v>
      </c>
      <c r="G165" s="1" t="str">
        <f ca="1">IFERROR(__xludf.DUMMYFUNCTION("""COMPUTED_VALUE"""),"PID_humidifier_TR11_out_low_limit")</f>
        <v>PID_humidifier_TR11_out_low_limit</v>
      </c>
      <c r="H165" s="1" t="str">
        <f ca="1">IFERROR(__xludf.DUMMYFUNCTION("""COMPUTED_VALUE"""),"tr_07\tr_et_tip_bucket_calib")</f>
        <v>tr_07\tr_et_tip_bucket_calib</v>
      </c>
      <c r="I165" s="1">
        <f t="array" aca="1" ref="I165" ca="1">IFERROR(INDEX('Tag Library'!Z:Z, MATCH(H165, 'Tag Library'!W:W, 0)),"")</f>
        <v>224</v>
      </c>
      <c r="K165" s="1" t="str">
        <f ca="1">IFERROR(__xludf.DUMMYFUNCTION("IFERROR(REGEXEXTRACT('Tag Library'!AD176, ""\\(.*)""), 'Tag Library'!AD176)"),"zero_tag")</f>
        <v>zero_tag</v>
      </c>
      <c r="N165" s="1" t="str">
        <f t="array" ref="N165">IFERROR(INDEX('Tag Library'!AG:AG, MATCH(M165, 'Tag Library'!AD:AD, 0)),"")</f>
        <v/>
      </c>
    </row>
    <row r="166" spans="1:14" ht="12.75" x14ac:dyDescent="0.2">
      <c r="A166" s="1" t="str">
        <f ca="1">IFERROR(__xludf.DUMMYFUNCTION("IFERROR(REGEXEXTRACT('Tag Library'!P177, ""\\(.*)""), 'Tag Library'!P177)"),"tr_dev_temp")</f>
        <v>tr_dev_temp</v>
      </c>
      <c r="B166" s="1" t="str">
        <f ca="1">IFERROR(__xludf.DUMMYFUNCTION("""COMPUTED_VALUE"""),"tr_13_et-rth_accum")</f>
        <v>tr_13_et-rth_accum</v>
      </c>
      <c r="D166" s="1" t="str">
        <f t="array" ref="D166">IFERROR(INDEX('Tag Library'!S:S, MATCH(C166, 'Tag Library'!P:P, 0)),"")</f>
        <v/>
      </c>
      <c r="F166" s="1" t="str">
        <f ca="1">IFERROR(__xludf.DUMMYFUNCTION("IFERROR(REGEXEXTRACT('Tag Library'!W177, ""\\(.*)""), 'Tag Library'!W177)"),"tr_CER_start_PLC_second")</f>
        <v>tr_CER_start_PLC_second</v>
      </c>
      <c r="G166" s="1" t="str">
        <f ca="1">IFERROR(__xludf.DUMMYFUNCTION("""COMPUTED_VALUE"""),"PID_humidifier_TR12_out_low_limit")</f>
        <v>PID_humidifier_TR12_out_low_limit</v>
      </c>
      <c r="H166" s="1" t="str">
        <f ca="1">IFERROR(__xludf.DUMMYFUNCTION("""COMPUTED_VALUE"""),"tr_07\tr_irrig_pump_rate")</f>
        <v>tr_07\tr_irrig_pump_rate</v>
      </c>
      <c r="I166" s="1">
        <f t="array" aca="1" ref="I166" ca="1">IFERROR(INDEX('Tag Library'!Z:Z, MATCH(H166, 'Tag Library'!W:W, 0)),"")</f>
        <v>225</v>
      </c>
      <c r="K166" s="1" t="str">
        <f ca="1">IFERROR(__xludf.DUMMYFUNCTION("IFERROR(REGEXEXTRACT('Tag Library'!AD177, ""\\(.*)""), 'Tag Library'!AD177)"),"zero_tag")</f>
        <v>zero_tag</v>
      </c>
      <c r="N166" s="1" t="str">
        <f t="array" ref="N166">IFERROR(INDEX('Tag Library'!AG:AG, MATCH(M166, 'Tag Library'!AD:AD, 0)),"")</f>
        <v/>
      </c>
    </row>
    <row r="167" spans="1:14" ht="12.75" x14ac:dyDescent="0.2">
      <c r="A167" s="1" t="str">
        <f ca="1">IFERROR(__xludf.DUMMYFUNCTION("IFERROR(REGEXEXTRACT('Tag Library'!P178, ""\\(.*)""), 'Tag Library'!P178)"),"tr_dev_CO2")</f>
        <v>tr_dev_CO2</v>
      </c>
      <c r="B167" s="1" t="str">
        <f ca="1">IFERROR(__xludf.DUMMYFUNCTION("""COMPUTED_VALUE"""),"tr_14_et-rth_accum")</f>
        <v>tr_14_et-rth_accum</v>
      </c>
      <c r="D167" s="1" t="str">
        <f t="array" ref="D167">IFERROR(INDEX('Tag Library'!S:S, MATCH(C167, 'Tag Library'!P:P, 0)),"")</f>
        <v/>
      </c>
      <c r="F167" s="1" t="str">
        <f ca="1">IFERROR(__xludf.DUMMYFUNCTION("IFERROR(REGEXEXTRACT('Tag Library'!W178, ""\\(.*)""), 'Tag Library'!W178)"),"tr_CER_start_PLC_minute")</f>
        <v>tr_CER_start_PLC_minute</v>
      </c>
      <c r="G167" s="1" t="str">
        <f ca="1">IFERROR(__xludf.DUMMYFUNCTION("""COMPUTED_VALUE"""),"PID_humidifier_TR13_out_low_limit")</f>
        <v>PID_humidifier_TR13_out_low_limit</v>
      </c>
      <c r="H167" s="1" t="str">
        <f ca="1">IFERROR(__xludf.DUMMYFUNCTION("""COMPUTED_VALUE"""),"tr_09\tr_dl_tip_bucket_calib")</f>
        <v>tr_09\tr_dl_tip_bucket_calib</v>
      </c>
      <c r="I167" s="1">
        <f t="array" aca="1" ref="I167" ca="1">IFERROR(INDEX('Tag Library'!Z:Z, MATCH(H167, 'Tag Library'!W:W, 0)),"")</f>
        <v>228</v>
      </c>
      <c r="K167" s="1" t="str">
        <f ca="1">IFERROR(__xludf.DUMMYFUNCTION("IFERROR(REGEXEXTRACT('Tag Library'!AD178, ""\\(.*)""), 'Tag Library'!AD178)"),"zero_tag")</f>
        <v>zero_tag</v>
      </c>
      <c r="N167" s="1" t="str">
        <f t="array" ref="N167">IFERROR(INDEX('Tag Library'!AG:AG, MATCH(M167, 'Tag Library'!AD:AD, 0)),"")</f>
        <v/>
      </c>
    </row>
    <row r="168" spans="1:14" ht="12.75" x14ac:dyDescent="0.2">
      <c r="A168" s="1" t="str">
        <f ca="1">IFERROR(__xludf.DUMMYFUNCTION("IFERROR(REGEXEXTRACT('Tag Library'!P179, ""\\(.*)""), 'Tag Library'!P179)"),"tr_dev_dewpoint")</f>
        <v>tr_dev_dewpoint</v>
      </c>
      <c r="B168" s="1" t="str">
        <f ca="1">IFERROR(__xludf.DUMMYFUNCTION("""COMPUTED_VALUE"""),"et_meter_daily_accum")</f>
        <v>et_meter_daily_accum</v>
      </c>
      <c r="D168" s="1" t="str">
        <f t="array" ref="D168">IFERROR(INDEX('Tag Library'!S:S, MATCH(C168, 'Tag Library'!P:P, 0)),"")</f>
        <v/>
      </c>
      <c r="F168" s="1" t="str">
        <f ca="1">IFERROR(__xludf.DUMMYFUNCTION("IFERROR(REGEXEXTRACT('Tag Library'!W179, ""\\(.*)""), 'Tag Library'!W179)"),"tr_CER_start_PLC_second")</f>
        <v>tr_CER_start_PLC_second</v>
      </c>
      <c r="G168" s="1" t="str">
        <f ca="1">IFERROR(__xludf.DUMMYFUNCTION("""COMPUTED_VALUE"""),"PID_humidifier_TR14_out_low_limit")</f>
        <v>PID_humidifier_TR14_out_low_limit</v>
      </c>
      <c r="H168" s="1" t="str">
        <f ca="1">IFERROR(__xludf.DUMMYFUNCTION("""COMPUTED_VALUE"""),"tr_09\tr_et_tip_bucket_calib")</f>
        <v>tr_09\tr_et_tip_bucket_calib</v>
      </c>
      <c r="I168" s="1">
        <f t="array" aca="1" ref="I168" ca="1">IFERROR(INDEX('Tag Library'!Z:Z, MATCH(H168, 'Tag Library'!W:W, 0)),"")</f>
        <v>229</v>
      </c>
      <c r="K168" s="1" t="str">
        <f ca="1">IFERROR(__xludf.DUMMYFUNCTION("IFERROR(REGEXEXTRACT('Tag Library'!AD179, ""\\(.*)""), 'Tag Library'!AD179)"),"zero_tag")</f>
        <v>zero_tag</v>
      </c>
      <c r="N168" s="1" t="str">
        <f t="array" ref="N168">IFERROR(INDEX('Tag Library'!AG:AG, MATCH(M168, 'Tag Library'!AD:AD, 0)),"")</f>
        <v/>
      </c>
    </row>
    <row r="169" spans="1:14" ht="12.75" x14ac:dyDescent="0.2">
      <c r="A169" s="1" t="str">
        <f ca="1">IFERROR(__xludf.DUMMYFUNCTION("IFERROR(REGEXEXTRACT('Tag Library'!P180, ""\\(.*)""), 'Tag Library'!P180)"),"tr_dev_PAR")</f>
        <v>tr_dev_PAR</v>
      </c>
      <c r="B169" s="1" t="str">
        <f ca="1">IFERROR(__xludf.DUMMYFUNCTION("""COMPUTED_VALUE"""),"dl_meter_daily_accum")</f>
        <v>dl_meter_daily_accum</v>
      </c>
      <c r="D169" s="1" t="str">
        <f t="array" ref="D169">IFERROR(INDEX('Tag Library'!S:S, MATCH(C169, 'Tag Library'!P:P, 0)),"")</f>
        <v/>
      </c>
      <c r="F169" s="1" t="str">
        <f ca="1">IFERROR(__xludf.DUMMYFUNCTION("IFERROR(REGEXEXTRACT('Tag Library'!W180, ""\\(.*)""), 'Tag Library'!W180)"),"tr_CER_start_PLC_minute")</f>
        <v>tr_CER_start_PLC_minute</v>
      </c>
      <c r="G169" s="1" t="str">
        <f ca="1">IFERROR(__xludf.DUMMYFUNCTION("""COMPUTED_VALUE"""),"PID_integral_CO2_door_close")</f>
        <v>PID_integral_CO2_door_close</v>
      </c>
      <c r="H169" s="1" t="str">
        <f ca="1">IFERROR(__xludf.DUMMYFUNCTION("""COMPUTED_VALUE"""),"tr_09\tr_irrig_pump_rate")</f>
        <v>tr_09\tr_irrig_pump_rate</v>
      </c>
      <c r="I169" s="1">
        <f t="array" aca="1" ref="I169" ca="1">IFERROR(INDEX('Tag Library'!Z:Z, MATCH(H169, 'Tag Library'!W:W, 0)),"")</f>
        <v>230</v>
      </c>
      <c r="K169" s="1" t="str">
        <f ca="1">IFERROR(__xludf.DUMMYFUNCTION("IFERROR(REGEXEXTRACT('Tag Library'!AD180, ""\\(.*)""), 'Tag Library'!AD180)"),"zero_tag")</f>
        <v>zero_tag</v>
      </c>
      <c r="N169" s="1" t="str">
        <f t="array" ref="N169">IFERROR(INDEX('Tag Library'!AG:AG, MATCH(M169, 'Tag Library'!AD:AD, 0)),"")</f>
        <v/>
      </c>
    </row>
    <row r="170" spans="1:14" ht="12.75" x14ac:dyDescent="0.2">
      <c r="A170" s="1" t="str">
        <f ca="1">IFERROR(__xludf.DUMMYFUNCTION("IFERROR(REGEXEXTRACT('Tag Library'!P181, ""\\(.*)""), 'Tag Library'!P181)"),"tr_dev_RH")</f>
        <v>tr_dev_RH</v>
      </c>
      <c r="B170" s="1" t="str">
        <f ca="1">IFERROR(__xludf.DUMMYFUNCTION("""COMPUTED_VALUE"""),"et_meter_previous_day_amount")</f>
        <v>et_meter_previous_day_amount</v>
      </c>
      <c r="D170" s="1" t="str">
        <f t="array" ref="D170">IFERROR(INDEX('Tag Library'!S:S, MATCH(C170, 'Tag Library'!P:P, 0)),"")</f>
        <v/>
      </c>
      <c r="F170" s="1" t="str">
        <f ca="1">IFERROR(__xludf.DUMMYFUNCTION("IFERROR(REGEXEXTRACT('Tag Library'!W181, ""\\(.*)""), 'Tag Library'!W181)"),"tr_CER_start_PLC_second")</f>
        <v>tr_CER_start_PLC_second</v>
      </c>
      <c r="G170" s="1" t="str">
        <f ca="1">IFERROR(__xludf.DUMMYFUNCTION("""COMPUTED_VALUE"""),"PID_integral_CO2_door_closing")</f>
        <v>PID_integral_CO2_door_closing</v>
      </c>
      <c r="H170" s="1" t="str">
        <f ca="1">IFERROR(__xludf.DUMMYFUNCTION("""COMPUTED_VALUE"""),"tr_10\tr_dl_tip_bucket_calib")</f>
        <v>tr_10\tr_dl_tip_bucket_calib</v>
      </c>
      <c r="I170" s="1">
        <f t="array" aca="1" ref="I170" ca="1">IFERROR(INDEX('Tag Library'!Z:Z, MATCH(H170, 'Tag Library'!W:W, 0)),"")</f>
        <v>233</v>
      </c>
      <c r="K170" s="1" t="str">
        <f ca="1">IFERROR(__xludf.DUMMYFUNCTION("IFERROR(REGEXEXTRACT('Tag Library'!AD181, ""\\(.*)""), 'Tag Library'!AD181)"),"160_tag")</f>
        <v>160_tag</v>
      </c>
      <c r="N170" s="1" t="str">
        <f t="array" ref="N170">IFERROR(INDEX('Tag Library'!AG:AG, MATCH(M170, 'Tag Library'!AD:AD, 0)),"")</f>
        <v/>
      </c>
    </row>
    <row r="171" spans="1:14" ht="12.75" x14ac:dyDescent="0.2">
      <c r="A171" s="1" t="str">
        <f ca="1">IFERROR(__xludf.DUMMYFUNCTION("IFERROR(REGEXEXTRACT('Tag Library'!P182, ""\\(.*)""), 'Tag Library'!P182)"),"tr_dev_temp")</f>
        <v>tr_dev_temp</v>
      </c>
      <c r="B171" s="1" t="str">
        <f ca="1">IFERROR(__xludf.DUMMYFUNCTION("""COMPUTED_VALUE"""),"dl_meter_previous_day_amount")</f>
        <v>dl_meter_previous_day_amount</v>
      </c>
      <c r="D171" s="1" t="str">
        <f t="array" ref="D171">IFERROR(INDEX('Tag Library'!S:S, MATCH(C171, 'Tag Library'!P:P, 0)),"")</f>
        <v/>
      </c>
      <c r="F171" s="1" t="str">
        <f ca="1">IFERROR(__xludf.DUMMYFUNCTION("IFERROR(REGEXEXTRACT('Tag Library'!W182, ""\\(.*)""), 'Tag Library'!W182)"),"tr_CER_start_PLC_minute")</f>
        <v>tr_CER_start_PLC_minute</v>
      </c>
      <c r="G171" s="1" t="str">
        <f ca="1">IFERROR(__xludf.DUMMYFUNCTION("""COMPUTED_VALUE"""),"PID_integral_fast_chiller_closed")</f>
        <v>PID_integral_fast_chiller_closed</v>
      </c>
      <c r="H171" s="1" t="str">
        <f ca="1">IFERROR(__xludf.DUMMYFUNCTION("""COMPUTED_VALUE"""),"tr_10\tr_et_tip_bucket_calib")</f>
        <v>tr_10\tr_et_tip_bucket_calib</v>
      </c>
      <c r="I171" s="1">
        <f t="array" aca="1" ref="I171" ca="1">IFERROR(INDEX('Tag Library'!Z:Z, MATCH(H171, 'Tag Library'!W:W, 0)),"")</f>
        <v>234</v>
      </c>
      <c r="K171" s="1" t="str">
        <f ca="1">IFERROR(__xludf.DUMMYFUNCTION("IFERROR(REGEXEXTRACT('Tag Library'!AD182, ""\\(.*)""), 'Tag Library'!AD182)"),"75_tag")</f>
        <v>75_tag</v>
      </c>
      <c r="N171" s="1" t="str">
        <f t="array" ref="N171">IFERROR(INDEX('Tag Library'!AG:AG, MATCH(M171, 'Tag Library'!AD:AD, 0)),"")</f>
        <v/>
      </c>
    </row>
    <row r="172" spans="1:14" ht="12.75" x14ac:dyDescent="0.2">
      <c r="A172" s="1" t="str">
        <f ca="1">IFERROR(__xludf.DUMMYFUNCTION("IFERROR(REGEXEXTRACT('Tag Library'!P183, ""\\(.*)""), 'Tag Library'!P183)"),"tr_dev_CO2")</f>
        <v>tr_dev_CO2</v>
      </c>
      <c r="B172" s="1" t="str">
        <f ca="1">IFERROR(__xludf.DUMMYFUNCTION("""COMPUTED_VALUE"""),"tr_02_ETmeter-RTH_accum")</f>
        <v>tr_02_ETmeter-RTH_accum</v>
      </c>
      <c r="D172" s="1" t="str">
        <f t="array" ref="D172">IFERROR(INDEX('Tag Library'!S:S, MATCH(C172, 'Tag Library'!P:P, 0)),"")</f>
        <v/>
      </c>
      <c r="F172" s="1" t="str">
        <f ca="1">IFERROR(__xludf.DUMMYFUNCTION("IFERROR(REGEXEXTRACT('Tag Library'!W183, ""\\(.*)""), 'Tag Library'!W183)"),"tr_CER_start_PLC_second")</f>
        <v>tr_CER_start_PLC_second</v>
      </c>
      <c r="G172" s="1" t="str">
        <f ca="1">IFERROR(__xludf.DUMMYFUNCTION("""COMPUTED_VALUE"""),"PID_integral_fast_chiller_mid")</f>
        <v>PID_integral_fast_chiller_mid</v>
      </c>
      <c r="H172" s="1" t="str">
        <f ca="1">IFERROR(__xludf.DUMMYFUNCTION("""COMPUTED_VALUE"""),"tr_10\tr_irrig_pump_rate")</f>
        <v>tr_10\tr_irrig_pump_rate</v>
      </c>
      <c r="I172" s="1">
        <f t="array" aca="1" ref="I172" ca="1">IFERROR(INDEX('Tag Library'!Z:Z, MATCH(H172, 'Tag Library'!W:W, 0)),"")</f>
        <v>235</v>
      </c>
      <c r="K172" s="1" t="str">
        <f ca="1">IFERROR(__xludf.DUMMYFUNCTION("IFERROR(REGEXEXTRACT('Tag Library'!AD183, ""\\(.*)""), 'Tag Library'!AD183)"),"ahu_fan_mv")</f>
        <v>ahu_fan_mv</v>
      </c>
      <c r="N172" s="1" t="str">
        <f t="array" ref="N172">IFERROR(INDEX('Tag Library'!AG:AG, MATCH(M172, 'Tag Library'!AD:AD, 0)),"")</f>
        <v/>
      </c>
    </row>
    <row r="173" spans="1:14" ht="12.75" x14ac:dyDescent="0.2">
      <c r="A173" s="1" t="str">
        <f ca="1">IFERROR(__xludf.DUMMYFUNCTION("IFERROR(REGEXEXTRACT('Tag Library'!P184, ""\\(.*)""), 'Tag Library'!P184)"),"tr_dev_dewpoint")</f>
        <v>tr_dev_dewpoint</v>
      </c>
      <c r="B173" s="1" t="str">
        <f ca="1">IFERROR(__xludf.DUMMYFUNCTION("""COMPUTED_VALUE"""),"tr_03_ETmeter-RTH_accum")</f>
        <v>tr_03_ETmeter-RTH_accum</v>
      </c>
      <c r="D173" s="1" t="str">
        <f t="array" ref="D173">IFERROR(INDEX('Tag Library'!S:S, MATCH(C173, 'Tag Library'!P:P, 0)),"")</f>
        <v/>
      </c>
      <c r="F173" s="1" t="str">
        <f ca="1">IFERROR(__xludf.DUMMYFUNCTION("IFERROR(REGEXEXTRACT('Tag Library'!W184, ""\\(.*)""), 'Tag Library'!W184)"),"tr_aboveground_CER_rate")</f>
        <v>tr_aboveground_CER_rate</v>
      </c>
      <c r="G173" s="1" t="str">
        <f ca="1">IFERROR(__xludf.DUMMYFUNCTION("""COMPUTED_VALUE"""),"PID_integral_fast_chiller_open")</f>
        <v>PID_integral_fast_chiller_open</v>
      </c>
      <c r="H173" s="1" t="str">
        <f ca="1">IFERROR(__xludf.DUMMYFUNCTION("""COMPUTED_VALUE"""),"tr_11\tr_dl_tip_bucket_calib")</f>
        <v>tr_11\tr_dl_tip_bucket_calib</v>
      </c>
      <c r="I173" s="1">
        <f t="array" aca="1" ref="I173" ca="1">IFERROR(INDEX('Tag Library'!Z:Z, MATCH(H173, 'Tag Library'!W:W, 0)),"")</f>
        <v>238</v>
      </c>
      <c r="K173" s="1" t="str">
        <f ca="1">IFERROR(__xludf.DUMMYFUNCTION("IFERROR(REGEXEXTRACT('Tag Library'!AD184, ""\\(.*)""), 'Tag Library'!AD184)"),"ahu_fan_mv")</f>
        <v>ahu_fan_mv</v>
      </c>
      <c r="N173" s="1" t="str">
        <f t="array" ref="N173">IFERROR(INDEX('Tag Library'!AG:AG, MATCH(M173, 'Tag Library'!AD:AD, 0)),"")</f>
        <v/>
      </c>
    </row>
    <row r="174" spans="1:14" ht="12.75" x14ac:dyDescent="0.2">
      <c r="A174" s="1" t="str">
        <f ca="1">IFERROR(__xludf.DUMMYFUNCTION("IFERROR(REGEXEXTRACT('Tag Library'!P185, ""\\(.*)""), 'Tag Library'!P185)"),"tr_dev_PAR")</f>
        <v>tr_dev_PAR</v>
      </c>
      <c r="B174" s="1" t="str">
        <f ca="1">IFERROR(__xludf.DUMMYFUNCTION("""COMPUTED_VALUE"""),"tr_04_ETmeter-RTH_accum")</f>
        <v>tr_04_ETmeter-RTH_accum</v>
      </c>
      <c r="D174" s="1" t="str">
        <f t="array" ref="D174">IFERROR(INDEX('Tag Library'!S:S, MATCH(C174, 'Tag Library'!P:P, 0)),"")</f>
        <v/>
      </c>
      <c r="F174" s="1" t="str">
        <f ca="1">IFERROR(__xludf.DUMMYFUNCTION("IFERROR(REGEXEXTRACT('Tag Library'!W185, ""\\(.*)""), 'Tag Library'!W185)"),"tr_aboveground_CER_rate")</f>
        <v>tr_aboveground_CER_rate</v>
      </c>
      <c r="G174" s="1" t="str">
        <f ca="1">IFERROR(__xludf.DUMMYFUNCTION("""COMPUTED_VALUE"""),"PID_integral_fast_CO2_high_PAR")</f>
        <v>PID_integral_fast_CO2_high_PAR</v>
      </c>
      <c r="H174" s="1" t="str">
        <f ca="1">IFERROR(__xludf.DUMMYFUNCTION("""COMPUTED_VALUE"""),"tr_11\tr_et_tip_bucket_calib")</f>
        <v>tr_11\tr_et_tip_bucket_calib</v>
      </c>
      <c r="I174" s="1">
        <f t="array" aca="1" ref="I174" ca="1">IFERROR(INDEX('Tag Library'!Z:Z, MATCH(H174, 'Tag Library'!W:W, 0)),"")</f>
        <v>239</v>
      </c>
      <c r="K174" s="1" t="str">
        <f ca="1">IFERROR(__xludf.DUMMYFUNCTION("IFERROR(REGEXEXTRACT('Tag Library'!AD185, ""\\(.*)""), 'Tag Library'!AD185)"),"ahu_fan_mv")</f>
        <v>ahu_fan_mv</v>
      </c>
      <c r="N174" s="1" t="str">
        <f t="array" ref="N174">IFERROR(INDEX('Tag Library'!AG:AG, MATCH(M174, 'Tag Library'!AD:AD, 0)),"")</f>
        <v/>
      </c>
    </row>
    <row r="175" spans="1:14" ht="12.75" x14ac:dyDescent="0.2">
      <c r="A175" s="1" t="str">
        <f ca="1">IFERROR(__xludf.DUMMYFUNCTION("IFERROR(REGEXEXTRACT('Tag Library'!P186, ""\\(.*)""), 'Tag Library'!P186)"),"tr_dev_RH")</f>
        <v>tr_dev_RH</v>
      </c>
      <c r="B175" s="1" t="str">
        <f ca="1">IFERROR(__xludf.DUMMYFUNCTION("""COMPUTED_VALUE"""),"tr_05_ETmeter-RTH_accum")</f>
        <v>tr_05_ETmeter-RTH_accum</v>
      </c>
      <c r="D175" s="1" t="str">
        <f t="array" ref="D175">IFERROR(INDEX('Tag Library'!S:S, MATCH(C175, 'Tag Library'!P:P, 0)),"")</f>
        <v/>
      </c>
      <c r="F175" s="1" t="str">
        <f ca="1">IFERROR(__xludf.DUMMYFUNCTION("IFERROR(REGEXEXTRACT('Tag Library'!W186, ""\\(.*)""), 'Tag Library'!W186)"),"tr_aboveground_CER_rate")</f>
        <v>tr_aboveground_CER_rate</v>
      </c>
      <c r="G175" s="1" t="str">
        <f ca="1">IFERROR(__xludf.DUMMYFUNCTION("""COMPUTED_VALUE"""),"PID_integral_fast_CO2_low_PAR")</f>
        <v>PID_integral_fast_CO2_low_PAR</v>
      </c>
      <c r="H175" s="1" t="str">
        <f ca="1">IFERROR(__xludf.DUMMYFUNCTION("""COMPUTED_VALUE"""),"tr_11\tr_irrig_pump_rate")</f>
        <v>tr_11\tr_irrig_pump_rate</v>
      </c>
      <c r="I175" s="1">
        <f t="array" aca="1" ref="I175" ca="1">IFERROR(INDEX('Tag Library'!Z:Z, MATCH(H175, 'Tag Library'!W:W, 0)),"")</f>
        <v>240</v>
      </c>
      <c r="K175" s="1" t="str">
        <f ca="1">IFERROR(__xludf.DUMMYFUNCTION("IFERROR(REGEXEXTRACT('Tag Library'!AD186, ""\\(.*)""), 'Tag Library'!AD186)"),"ahu_fan_mv")</f>
        <v>ahu_fan_mv</v>
      </c>
      <c r="N175" s="1" t="str">
        <f t="array" ref="N175">IFERROR(INDEX('Tag Library'!AG:AG, MATCH(M175, 'Tag Library'!AD:AD, 0)),"")</f>
        <v/>
      </c>
    </row>
    <row r="176" spans="1:14" ht="12.75" x14ac:dyDescent="0.2">
      <c r="A176" s="1" t="str">
        <f ca="1">IFERROR(__xludf.DUMMYFUNCTION("IFERROR(REGEXEXTRACT('Tag Library'!P187, ""\\(.*)""), 'Tag Library'!P187)"),"tr_dev_temp")</f>
        <v>tr_dev_temp</v>
      </c>
      <c r="B176" s="1" t="str">
        <f ca="1">IFERROR(__xludf.DUMMYFUNCTION("""COMPUTED_VALUE"""),"tr_06_ETmeter-RTH_accum")</f>
        <v>tr_06_ETmeter-RTH_accum</v>
      </c>
      <c r="D176" s="1" t="str">
        <f t="array" ref="D176">IFERROR(INDEX('Tag Library'!S:S, MATCH(C176, 'Tag Library'!P:P, 0)),"")</f>
        <v/>
      </c>
      <c r="F176" s="1" t="str">
        <f ca="1">IFERROR(__xludf.DUMMYFUNCTION("IFERROR(REGEXEXTRACT('Tag Library'!W187, ""\\(.*)""), 'Tag Library'!W187)"),"tr_aboveground_CER_rate")</f>
        <v>tr_aboveground_CER_rate</v>
      </c>
      <c r="G176" s="1" t="str">
        <f ca="1">IFERROR(__xludf.DUMMYFUNCTION("""COMPUTED_VALUE"""),"PID_integral_fast_heater")</f>
        <v>PID_integral_fast_heater</v>
      </c>
      <c r="H176" s="1" t="str">
        <f ca="1">IFERROR(__xludf.DUMMYFUNCTION("""COMPUTED_VALUE"""),"tr_12\tr_dl_tip_bucket_calib")</f>
        <v>tr_12\tr_dl_tip_bucket_calib</v>
      </c>
      <c r="I176" s="1">
        <f t="array" aca="1" ref="I176" ca="1">IFERROR(INDEX('Tag Library'!Z:Z, MATCH(H176, 'Tag Library'!W:W, 0)),"")</f>
        <v>243</v>
      </c>
      <c r="K176" s="1" t="str">
        <f ca="1">IFERROR(__xludf.DUMMYFUNCTION("IFERROR(REGEXEXTRACT('Tag Library'!AD187, ""\\(.*)""), 'Tag Library'!AD187)"),"ahu_fan_mv")</f>
        <v>ahu_fan_mv</v>
      </c>
      <c r="N176" s="1" t="str">
        <f t="array" ref="N176">IFERROR(INDEX('Tag Library'!AG:AG, MATCH(M176, 'Tag Library'!AD:AD, 0)),"")</f>
        <v/>
      </c>
    </row>
    <row r="177" spans="1:14" ht="12.75" x14ac:dyDescent="0.2">
      <c r="A177" s="1" t="str">
        <f ca="1">IFERROR(__xludf.DUMMYFUNCTION("IFERROR(REGEXEXTRACT('Tag Library'!P188, ""\\(.*)""), 'Tag Library'!P188)"),"realtime\epa_dp")</f>
        <v>realtime\epa_dp</v>
      </c>
      <c r="B177" s="1" t="str">
        <f ca="1">IFERROR(__xludf.DUMMYFUNCTION("""COMPUTED_VALUE"""),"tr_07_ETmeter-RTH_accum")</f>
        <v>tr_07_ETmeter-RTH_accum</v>
      </c>
      <c r="D177" s="1" t="str">
        <f t="array" ref="D177">IFERROR(INDEX('Tag Library'!S:S, MATCH(C177, 'Tag Library'!P:P, 0)),"")</f>
        <v/>
      </c>
      <c r="F177" s="1" t="str">
        <f ca="1">IFERROR(__xludf.DUMMYFUNCTION("IFERROR(REGEXEXTRACT('Tag Library'!W188, ""\\(.*)""), 'Tag Library'!W188)"),"tr_aboveground_CER_rate")</f>
        <v>tr_aboveground_CER_rate</v>
      </c>
      <c r="G177" s="1" t="str">
        <f ca="1">IFERROR(__xludf.DUMMYFUNCTION("""COMPUTED_VALUE"""),"PID_integral_slow_chiller_closed")</f>
        <v>PID_integral_slow_chiller_closed</v>
      </c>
      <c r="H177" s="1" t="str">
        <f ca="1">IFERROR(__xludf.DUMMYFUNCTION("""COMPUTED_VALUE"""),"tr_12\tr_et_tip_bucket_calib")</f>
        <v>tr_12\tr_et_tip_bucket_calib</v>
      </c>
      <c r="I177" s="1">
        <f t="array" aca="1" ref="I177" ca="1">IFERROR(INDEX('Tag Library'!Z:Z, MATCH(H177, 'Tag Library'!W:W, 0)),"")</f>
        <v>244</v>
      </c>
      <c r="K177" s="1" t="str">
        <f ca="1">IFERROR(__xludf.DUMMYFUNCTION("IFERROR(REGEXEXTRACT('Tag Library'!AD188, ""\\(.*)""), 'Tag Library'!AD188)"),"ahu_fan_mv")</f>
        <v>ahu_fan_mv</v>
      </c>
      <c r="N177" s="1" t="str">
        <f t="array" ref="N177">IFERROR(INDEX('Tag Library'!AG:AG, MATCH(M177, 'Tag Library'!AD:AD, 0)),"")</f>
        <v/>
      </c>
    </row>
    <row r="178" spans="1:14" ht="12.75" x14ac:dyDescent="0.2">
      <c r="A178" s="1" t="str">
        <f ca="1">IFERROR(__xludf.DUMMYFUNCTION("IFERROR(REGEXEXTRACT('Tag Library'!P189, ""\\(.*)""), 'Tag Library'!P189)"),"realtime\epa_rh")</f>
        <v>realtime\epa_rh</v>
      </c>
      <c r="B178" s="1" t="str">
        <f ca="1">IFERROR(__xludf.DUMMYFUNCTION("""COMPUTED_VALUE"""),"tr_09_ETmeter-RTH_accum")</f>
        <v>tr_09_ETmeter-RTH_accum</v>
      </c>
      <c r="D178" s="1" t="str">
        <f t="array" ref="D178">IFERROR(INDEX('Tag Library'!S:S, MATCH(C178, 'Tag Library'!P:P, 0)),"")</f>
        <v/>
      </c>
      <c r="F178" s="1" t="str">
        <f ca="1">IFERROR(__xludf.DUMMYFUNCTION("IFERROR(REGEXEXTRACT('Tag Library'!W189, ""\\(.*)""), 'Tag Library'!W189)"),"tr_aboveground_CER_rate")</f>
        <v>tr_aboveground_CER_rate</v>
      </c>
      <c r="G178" s="1" t="str">
        <f ca="1">IFERROR(__xludf.DUMMYFUNCTION("""COMPUTED_VALUE"""),"PID_integral_slow_chiller_mid")</f>
        <v>PID_integral_slow_chiller_mid</v>
      </c>
      <c r="H178" s="1" t="str">
        <f ca="1">IFERROR(__xludf.DUMMYFUNCTION("""COMPUTED_VALUE"""),"tr_12\tr_irrig_pump_rate")</f>
        <v>tr_12\tr_irrig_pump_rate</v>
      </c>
      <c r="I178" s="1">
        <f t="array" aca="1" ref="I178" ca="1">IFERROR(INDEX('Tag Library'!Z:Z, MATCH(H178, 'Tag Library'!W:W, 0)),"")</f>
        <v>245</v>
      </c>
      <c r="K178" s="1" t="str">
        <f ca="1">IFERROR(__xludf.DUMMYFUNCTION("IFERROR(REGEXEXTRACT('Tag Library'!AD189, ""\\(.*)""), 'Tag Library'!AD189)"),"ahu_fan_mv")</f>
        <v>ahu_fan_mv</v>
      </c>
      <c r="N178" s="1" t="str">
        <f t="array" ref="N178">IFERROR(INDEX('Tag Library'!AG:AG, MATCH(M178, 'Tag Library'!AD:AD, 0)),"")</f>
        <v/>
      </c>
    </row>
    <row r="179" spans="1:14" ht="12.75" x14ac:dyDescent="0.2">
      <c r="A179" s="1" t="str">
        <f ca="1">IFERROR(__xludf.DUMMYFUNCTION("IFERROR(REGEXEXTRACT('Tag Library'!P190, ""\\(.*)""), 'Tag Library'!P190)"),"realtime\epa_therm_1")</f>
        <v>realtime\epa_therm_1</v>
      </c>
      <c r="B179" s="1" t="str">
        <f ca="1">IFERROR(__xludf.DUMMYFUNCTION("""COMPUTED_VALUE"""),"tr_10_ETmeter-RTH_accum")</f>
        <v>tr_10_ETmeter-RTH_accum</v>
      </c>
      <c r="D179" s="1" t="str">
        <f t="array" ref="D179">IFERROR(INDEX('Tag Library'!S:S, MATCH(C179, 'Tag Library'!P:P, 0)),"")</f>
        <v/>
      </c>
      <c r="F179" s="1" t="str">
        <f ca="1">IFERROR(__xludf.DUMMYFUNCTION("IFERROR(REGEXEXTRACT('Tag Library'!W190, ""\\(.*)""), 'Tag Library'!W190)"),"tr_aboveground_CER_rate")</f>
        <v>tr_aboveground_CER_rate</v>
      </c>
      <c r="G179" s="1" t="str">
        <f ca="1">IFERROR(__xludf.DUMMYFUNCTION("""COMPUTED_VALUE"""),"PID_integral_slow_chiller_open")</f>
        <v>PID_integral_slow_chiller_open</v>
      </c>
      <c r="H179" s="1" t="str">
        <f ca="1">IFERROR(__xludf.DUMMYFUNCTION("""COMPUTED_VALUE"""),"tr_13\tr_dl_tip_bucket_calib")</f>
        <v>tr_13\tr_dl_tip_bucket_calib</v>
      </c>
      <c r="I179" s="1">
        <f t="array" aca="1" ref="I179" ca="1">IFERROR(INDEX('Tag Library'!Z:Z, MATCH(H179, 'Tag Library'!W:W, 0)),"")</f>
        <v>248</v>
      </c>
      <c r="K179" s="1" t="str">
        <f ca="1">IFERROR(__xludf.DUMMYFUNCTION("IFERROR(REGEXEXTRACT('Tag Library'!AD190, ""\\(.*)""), 'Tag Library'!AD190)"),"ahu_fan_mv")</f>
        <v>ahu_fan_mv</v>
      </c>
      <c r="N179" s="1" t="str">
        <f t="array" ref="N179">IFERROR(INDEX('Tag Library'!AG:AG, MATCH(M179, 'Tag Library'!AD:AD, 0)),"")</f>
        <v/>
      </c>
    </row>
    <row r="180" spans="1:14" ht="12.75" x14ac:dyDescent="0.2">
      <c r="A180" s="1" t="str">
        <f ca="1">IFERROR(__xludf.DUMMYFUNCTION("IFERROR(REGEXEXTRACT('Tag Library'!P191, ""\\(.*)""), 'Tag Library'!P191)"),"realtime\epa_therm_2")</f>
        <v>realtime\epa_therm_2</v>
      </c>
      <c r="B180" s="1" t="str">
        <f ca="1">IFERROR(__xludf.DUMMYFUNCTION("""COMPUTED_VALUE"""),"tr_11_ETmeter-RTH_accum")</f>
        <v>tr_11_ETmeter-RTH_accum</v>
      </c>
      <c r="D180" s="1" t="str">
        <f t="array" ref="D180">IFERROR(INDEX('Tag Library'!S:S, MATCH(C180, 'Tag Library'!P:P, 0)),"")</f>
        <v/>
      </c>
      <c r="F180" s="1" t="str">
        <f ca="1">IFERROR(__xludf.DUMMYFUNCTION("IFERROR(REGEXEXTRACT('Tag Library'!W191, ""\\(.*)""), 'Tag Library'!W191)"),"tr_aboveground_CER_rate")</f>
        <v>tr_aboveground_CER_rate</v>
      </c>
      <c r="G180" s="1" t="str">
        <f ca="1">IFERROR(__xludf.DUMMYFUNCTION("""COMPUTED_VALUE"""),"PID_integral_slow_CO2_high_PAR")</f>
        <v>PID_integral_slow_CO2_high_PAR</v>
      </c>
      <c r="H180" s="1" t="str">
        <f ca="1">IFERROR(__xludf.DUMMYFUNCTION("""COMPUTED_VALUE"""),"tr_13\tr_et_tip_bucket_calib")</f>
        <v>tr_13\tr_et_tip_bucket_calib</v>
      </c>
      <c r="I180" s="1">
        <f t="array" aca="1" ref="I180" ca="1">IFERROR(INDEX('Tag Library'!Z:Z, MATCH(H180, 'Tag Library'!W:W, 0)),"")</f>
        <v>249</v>
      </c>
      <c r="K180" s="1" t="str">
        <f ca="1">IFERROR(__xludf.DUMMYFUNCTION("IFERROR(REGEXEXTRACT('Tag Library'!AD191, ""\\(.*)""), 'Tag Library'!AD191)"),"ahu_fan_mv")</f>
        <v>ahu_fan_mv</v>
      </c>
      <c r="N180" s="1" t="str">
        <f t="array" ref="N180">IFERROR(INDEX('Tag Library'!AG:AG, MATCH(M180, 'Tag Library'!AD:AD, 0)),"")</f>
        <v/>
      </c>
    </row>
    <row r="181" spans="1:14" ht="12.75" x14ac:dyDescent="0.2">
      <c r="A181" s="1" t="str">
        <f ca="1">IFERROR(__xludf.DUMMYFUNCTION("IFERROR(REGEXEXTRACT('Tag Library'!P192, ""\\(.*)""), 'Tag Library'!P192)"),"realtime\tera_dp")</f>
        <v>realtime\tera_dp</v>
      </c>
      <c r="B181" s="1" t="str">
        <f ca="1">IFERROR(__xludf.DUMMYFUNCTION("""COMPUTED_VALUE"""),"tr_12_ETmeter-RTH_accum")</f>
        <v>tr_12_ETmeter-RTH_accum</v>
      </c>
      <c r="D181" s="1" t="str">
        <f t="array" ref="D181">IFERROR(INDEX('Tag Library'!S:S, MATCH(C181, 'Tag Library'!P:P, 0)),"")</f>
        <v/>
      </c>
      <c r="F181" s="1" t="str">
        <f ca="1">IFERROR(__xludf.DUMMYFUNCTION("IFERROR(REGEXEXTRACT('Tag Library'!W192, ""\\(.*)""), 'Tag Library'!W192)"),"tr_aboveground_CER_rate")</f>
        <v>tr_aboveground_CER_rate</v>
      </c>
      <c r="G181" s="1" t="str">
        <f ca="1">IFERROR(__xludf.DUMMYFUNCTION("""COMPUTED_VALUE"""),"PID_integral_slow_CO2_low_PAR")</f>
        <v>PID_integral_slow_CO2_low_PAR</v>
      </c>
      <c r="H181" s="1" t="str">
        <f ca="1">IFERROR(__xludf.DUMMYFUNCTION("""COMPUTED_VALUE"""),"tr_13\tr_irrig_pump_rate")</f>
        <v>tr_13\tr_irrig_pump_rate</v>
      </c>
      <c r="I181" s="1">
        <f t="array" aca="1" ref="I181" ca="1">IFERROR(INDEX('Tag Library'!Z:Z, MATCH(H181, 'Tag Library'!W:W, 0)),"")</f>
        <v>250</v>
      </c>
      <c r="K181" s="1" t="str">
        <f ca="1">IFERROR(__xludf.DUMMYFUNCTION("IFERROR(REGEXEXTRACT('Tag Library'!AD192, ""\\(.*)""), 'Tag Library'!AD192)"),"ahu_fan_mv")</f>
        <v>ahu_fan_mv</v>
      </c>
      <c r="N181" s="1" t="str">
        <f t="array" ref="N181">IFERROR(INDEX('Tag Library'!AG:AG, MATCH(M181, 'Tag Library'!AD:AD, 0)),"")</f>
        <v/>
      </c>
    </row>
    <row r="182" spans="1:14" ht="12.75" x14ac:dyDescent="0.2">
      <c r="A182" s="1" t="str">
        <f ca="1">IFERROR(__xludf.DUMMYFUNCTION("IFERROR(REGEXEXTRACT('Tag Library'!P193, ""\\(.*)""), 'Tag Library'!P193)"),"realtime\tera_rh")</f>
        <v>realtime\tera_rh</v>
      </c>
      <c r="B182" s="1" t="str">
        <f ca="1">IFERROR(__xludf.DUMMYFUNCTION("""COMPUTED_VALUE"""),"tr_13_ETmeter-RTH_accum")</f>
        <v>tr_13_ETmeter-RTH_accum</v>
      </c>
      <c r="D182" s="1" t="str">
        <f t="array" ref="D182">IFERROR(INDEX('Tag Library'!S:S, MATCH(C182, 'Tag Library'!P:P, 0)),"")</f>
        <v/>
      </c>
      <c r="F182" s="1" t="str">
        <f ca="1">IFERROR(__xludf.DUMMYFUNCTION("IFERROR(REGEXEXTRACT('Tag Library'!W193, ""\\(.*)""), 'Tag Library'!W193)"),"tr_aboveground_CER_rate")</f>
        <v>tr_aboveground_CER_rate</v>
      </c>
      <c r="G182" s="1" t="str">
        <f ca="1">IFERROR(__xludf.DUMMYFUNCTION("""COMPUTED_VALUE"""),"PID_integral_slow_heater")</f>
        <v>PID_integral_slow_heater</v>
      </c>
      <c r="H182" s="1" t="str">
        <f ca="1">IFERROR(__xludf.DUMMYFUNCTION("""COMPUTED_VALUE"""),"tr_14\tr_dl_tip_bucket_calib")</f>
        <v>tr_14\tr_dl_tip_bucket_calib</v>
      </c>
      <c r="I182" s="1">
        <f t="array" aca="1" ref="I182" ca="1">IFERROR(INDEX('Tag Library'!Z:Z, MATCH(H182, 'Tag Library'!W:W, 0)),"")</f>
        <v>253</v>
      </c>
      <c r="K182" s="1" t="str">
        <f ca="1">IFERROR(__xludf.DUMMYFUNCTION("IFERROR(REGEXEXTRACT('Tag Library'!AD193, ""\\(.*)""), 'Tag Library'!AD193)"),"ahu_fan_mv")</f>
        <v>ahu_fan_mv</v>
      </c>
      <c r="N182" s="1" t="str">
        <f t="array" ref="N182">IFERROR(INDEX('Tag Library'!AG:AG, MATCH(M182, 'Tag Library'!AD:AD, 0)),"")</f>
        <v/>
      </c>
    </row>
    <row r="183" spans="1:14" ht="12.75" x14ac:dyDescent="0.2">
      <c r="A183" s="1" t="str">
        <f ca="1">IFERROR(__xludf.DUMMYFUNCTION("IFERROR(REGEXEXTRACT('Tag Library'!P194, ""\\(.*)""), 'Tag Library'!P194)"),"realtime\tera_therm_1")</f>
        <v>realtime\tera_therm_1</v>
      </c>
      <c r="B183" s="1" t="str">
        <f ca="1">IFERROR(__xludf.DUMMYFUNCTION("""COMPUTED_VALUE"""),"tr_14_ETmeter-RTH_accum")</f>
        <v>tr_14_ETmeter-RTH_accum</v>
      </c>
      <c r="D183" s="1" t="str">
        <f t="array" ref="D183">IFERROR(INDEX('Tag Library'!S:S, MATCH(C183, 'Tag Library'!P:P, 0)),"")</f>
        <v/>
      </c>
      <c r="F183" s="1" t="str">
        <f ca="1">IFERROR(__xludf.DUMMYFUNCTION("IFERROR(REGEXEXTRACT('Tag Library'!W194, ""\\(.*)""), 'Tag Library'!W194)"),"tr_aboveground_CER_rate")</f>
        <v>tr_aboveground_CER_rate</v>
      </c>
      <c r="G183" s="1" t="str">
        <f ca="1">IFERROR(__xludf.DUMMYFUNCTION("""COMPUTED_VALUE"""),"PID_prop_CO2_door_closing")</f>
        <v>PID_prop_CO2_door_closing</v>
      </c>
      <c r="H183" s="1" t="str">
        <f ca="1">IFERROR(__xludf.DUMMYFUNCTION("""COMPUTED_VALUE"""),"tr_14\tr_et_tip_bucket_calib")</f>
        <v>tr_14\tr_et_tip_bucket_calib</v>
      </c>
      <c r="I183" s="1">
        <f t="array" aca="1" ref="I183" ca="1">IFERROR(INDEX('Tag Library'!Z:Z, MATCH(H183, 'Tag Library'!W:W, 0)),"")</f>
        <v>254</v>
      </c>
      <c r="K183" s="1" t="str">
        <f ca="1">IFERROR(__xludf.DUMMYFUNCTION("IFERROR(REGEXEXTRACT('Tag Library'!AD194, ""\\(.*)""), 'Tag Library'!AD194)"),"ahu_fan_mv")</f>
        <v>ahu_fan_mv</v>
      </c>
      <c r="N183" s="1" t="str">
        <f t="array" ref="N183">IFERROR(INDEX('Tag Library'!AG:AG, MATCH(M183, 'Tag Library'!AD:AD, 0)),"")</f>
        <v/>
      </c>
    </row>
    <row r="184" spans="1:14" ht="12.75" x14ac:dyDescent="0.2">
      <c r="A184" s="1" t="str">
        <f ca="1">IFERROR(__xludf.DUMMYFUNCTION("IFERROR(REGEXEXTRACT('Tag Library'!P195, ""\\(.*)""), 'Tag Library'!P195)"),"realtime\tera_therm_2")</f>
        <v>realtime\tera_therm_2</v>
      </c>
      <c r="B184" s="1"/>
      <c r="D184" s="1" t="str">
        <f t="array" ref="D184">IFERROR(INDEX('Tag Library'!S:S, MATCH(C184, 'Tag Library'!P:P, 0)),"")</f>
        <v/>
      </c>
      <c r="F184" s="1" t="str">
        <f ca="1">IFERROR(__xludf.DUMMYFUNCTION("IFERROR(REGEXEXTRACT('Tag Library'!W195, ""\\(.*)""), 'Tag Library'!W195)"),"tr_aboveground_CER_rate")</f>
        <v>tr_aboveground_CER_rate</v>
      </c>
      <c r="G184" s="1" t="str">
        <f ca="1">IFERROR(__xludf.DUMMYFUNCTION("""COMPUTED_VALUE"""),"PID_prop_fast_chiller_closed")</f>
        <v>PID_prop_fast_chiller_closed</v>
      </c>
      <c r="H184" s="1" t="str">
        <f ca="1">IFERROR(__xludf.DUMMYFUNCTION("""COMPUTED_VALUE"""),"tr_14\tr_irrig_pump_rate")</f>
        <v>tr_14\tr_irrig_pump_rate</v>
      </c>
      <c r="I184" s="1">
        <f t="array" aca="1" ref="I184" ca="1">IFERROR(INDEX('Tag Library'!Z:Z, MATCH(H184, 'Tag Library'!W:W, 0)),"")</f>
        <v>255</v>
      </c>
      <c r="K184" s="1" t="str">
        <f ca="1">IFERROR(__xludf.DUMMYFUNCTION("IFERROR(REGEXEXTRACT('Tag Library'!AD195, ""\\(.*)""), 'Tag Library'!AD195)"),"250_tag")</f>
        <v>250_tag</v>
      </c>
      <c r="N184" s="1" t="str">
        <f t="array" ref="N184">IFERROR(INDEX('Tag Library'!AG:AG, MATCH(M184, 'Tag Library'!AD:AD, 0)),"")</f>
        <v/>
      </c>
    </row>
    <row r="185" spans="1:14" ht="12.75" x14ac:dyDescent="0.2">
      <c r="A185" s="1" t="str">
        <f ca="1">IFERROR(__xludf.DUMMYFUNCTION("IFERROR(REGEXEXTRACT('Tag Library'!P196, ""\\(.*)""), 'Tag Library'!P196)"),"tr_CO2_draw_down")</f>
        <v>tr_CO2_draw_down</v>
      </c>
      <c r="D185" s="1" t="str">
        <f t="array" ref="D185">IFERROR(INDEX('Tag Library'!S:S, MATCH(C185, 'Tag Library'!P:P, 0)),"")</f>
        <v/>
      </c>
      <c r="F185" s="1" t="str">
        <f ca="1">IFERROR(__xludf.DUMMYFUNCTION("IFERROR(REGEXEXTRACT('Tag Library'!W196, ""\\(.*)""), 'Tag Library'!W196)"),"tr_CER_calc_leak_rate")</f>
        <v>tr_CER_calc_leak_rate</v>
      </c>
      <c r="G185" s="1" t="str">
        <f ca="1">IFERROR(__xludf.DUMMYFUNCTION("""COMPUTED_VALUE"""),"PID_prop_fast_chiller_mid")</f>
        <v>PID_prop_fast_chiller_mid</v>
      </c>
      <c r="H185" s="1" t="str">
        <f ca="1">IFERROR(__xludf.DUMMYFUNCTION("""COMPUTED_VALUE"""),"tr_02\rth_cal_num")</f>
        <v>tr_02\rth_cal_num</v>
      </c>
      <c r="I185" s="1">
        <f t="array" aca="1" ref="I185" ca="1">IFERROR(INDEX('Tag Library'!Z:Z, MATCH(H185, 'Tag Library'!W:W, 0)),"")</f>
        <v>257</v>
      </c>
      <c r="K185" s="1" t="str">
        <f ca="1">IFERROR(__xludf.DUMMYFUNCTION("IFERROR(REGEXEXTRACT('Tag Library'!AD196, ""\\(.*)""), 'Tag Library'!AD196)"),"chiller_temp")</f>
        <v>chiller_temp</v>
      </c>
      <c r="N185" s="1" t="str">
        <f t="array" ref="N185">IFERROR(INDEX('Tag Library'!AG:AG, MATCH(M185, 'Tag Library'!AD:AD, 0)),"")</f>
        <v/>
      </c>
    </row>
    <row r="186" spans="1:14" ht="12.75" x14ac:dyDescent="0.2">
      <c r="A186" s="1" t="str">
        <f ca="1">IFERROR(__xludf.DUMMYFUNCTION("IFERROR(REGEXEXTRACT('Tag Library'!P197, ""\\(.*)""), 'Tag Library'!P197)"),"tr_co2_draw_down_time")</f>
        <v>tr_co2_draw_down_time</v>
      </c>
      <c r="D186" s="1" t="str">
        <f t="array" ref="D186">IFERROR(INDEX('Tag Library'!S:S, MATCH(C186, 'Tag Library'!P:P, 0)),"")</f>
        <v/>
      </c>
      <c r="F186" s="1" t="str">
        <f ca="1">IFERROR(__xludf.DUMMYFUNCTION("IFERROR(REGEXEXTRACT('Tag Library'!W197, ""\\(.*)""), 'Tag Library'!W197)"),"tr_CER_calc_leak_rate")</f>
        <v>tr_CER_calc_leak_rate</v>
      </c>
      <c r="G186" s="1" t="str">
        <f ca="1">IFERROR(__xludf.DUMMYFUNCTION("""COMPUTED_VALUE"""),"PID_prop_fast_chiller_open")</f>
        <v>PID_prop_fast_chiller_open</v>
      </c>
      <c r="H186" s="1" t="str">
        <f ca="1">IFERROR(__xludf.DUMMYFUNCTION("""COMPUTED_VALUE"""),"tr_02\rth_prev_day_tot")</f>
        <v>tr_02\rth_prev_day_tot</v>
      </c>
      <c r="I186" s="1">
        <f t="array" aca="1" ref="I186" ca="1">IFERROR(INDEX('Tag Library'!Z:Z, MATCH(H186, 'Tag Library'!W:W, 0)),"")</f>
        <v>258</v>
      </c>
      <c r="K186" s="1" t="str">
        <f ca="1">IFERROR(__xludf.DUMMYFUNCTION("IFERROR(REGEXEXTRACT('Tag Library'!AD197, ""\\(.*)""), 'Tag Library'!AD197)"),"ht_temp_irrig")</f>
        <v>ht_temp_irrig</v>
      </c>
      <c r="N186" s="1" t="str">
        <f t="array" ref="N186">IFERROR(INDEX('Tag Library'!AG:AG, MATCH(M186, 'Tag Library'!AD:AD, 0)),"")</f>
        <v/>
      </c>
    </row>
    <row r="187" spans="1:14" ht="12.75" x14ac:dyDescent="0.2">
      <c r="A187" s="1" t="str">
        <f ca="1">IFERROR(__xludf.DUMMYFUNCTION("IFERROR(REGEXEXTRACT('Tag Library'!P198, ""\\(.*)""), 'Tag Library'!P198)"),"tr_rel_humid")</f>
        <v>tr_rel_humid</v>
      </c>
      <c r="D187" s="1" t="str">
        <f t="array" ref="D187">IFERROR(INDEX('Tag Library'!S:S, MATCH(C187, 'Tag Library'!P:P, 0)),"")</f>
        <v/>
      </c>
      <c r="F187" s="1" t="str">
        <f ca="1">IFERROR(__xludf.DUMMYFUNCTION("IFERROR(REGEXEXTRACT('Tag Library'!W198, ""\\(.*)""), 'Tag Library'!W198)"),"tr_CER_calc_leak_rate")</f>
        <v>tr_CER_calc_leak_rate</v>
      </c>
      <c r="G187" s="1" t="str">
        <f ca="1">IFERROR(__xludf.DUMMYFUNCTION("""COMPUTED_VALUE"""),"PID_prop_fast_CO2_high_PAR")</f>
        <v>PID_prop_fast_CO2_high_PAR</v>
      </c>
      <c r="H187" s="1" t="str">
        <f ca="1">IFERROR(__xludf.DUMMYFUNCTION("""COMPUTED_VALUE"""),"tr_03\rth_cal_num")</f>
        <v>tr_03\rth_cal_num</v>
      </c>
      <c r="I187" s="1">
        <f t="array" aca="1" ref="I187" ca="1">IFERROR(INDEX('Tag Library'!Z:Z, MATCH(H187, 'Tag Library'!W:W, 0)),"")</f>
        <v>259</v>
      </c>
      <c r="K187" s="1" t="str">
        <f ca="1">IFERROR(__xludf.DUMMYFUNCTION("IFERROR(REGEXEXTRACT('Tag Library'!AD198, ""\\(.*)""), 'Tag Library'!AD198)"),"ht_temp_irrig")</f>
        <v>ht_temp_irrig</v>
      </c>
      <c r="N187" s="1" t="str">
        <f t="array" ref="N187">IFERROR(INDEX('Tag Library'!AG:AG, MATCH(M187, 'Tag Library'!AD:AD, 0)),"")</f>
        <v/>
      </c>
    </row>
    <row r="188" spans="1:14" ht="12.75" x14ac:dyDescent="0.2">
      <c r="A188" s="1" t="str">
        <f ca="1">IFERROR(__xludf.DUMMYFUNCTION("IFERROR(REGEXEXTRACT('Tag Library'!P199, ""\\(.*)""), 'Tag Library'!P199)"),"tr_CO2_draw_down")</f>
        <v>tr_CO2_draw_down</v>
      </c>
      <c r="D188" s="1" t="str">
        <f t="array" ref="D188">IFERROR(INDEX('Tag Library'!S:S, MATCH(C188, 'Tag Library'!P:P, 0)),"")</f>
        <v/>
      </c>
      <c r="F188" s="1" t="str">
        <f ca="1">IFERROR(__xludf.DUMMYFUNCTION("IFERROR(REGEXEXTRACT('Tag Library'!W199, ""\\(.*)""), 'Tag Library'!W199)"),"tr_CER_calc_leak_rate")</f>
        <v>tr_CER_calc_leak_rate</v>
      </c>
      <c r="G188" s="1" t="str">
        <f ca="1">IFERROR(__xludf.DUMMYFUNCTION("""COMPUTED_VALUE"""),"PID_prop_fast_CO2_low_PAR")</f>
        <v>PID_prop_fast_CO2_low_PAR</v>
      </c>
      <c r="H188" s="1" t="str">
        <f ca="1">IFERROR(__xludf.DUMMYFUNCTION("""COMPUTED_VALUE"""),"tr_03\rth_prev_day_tot")</f>
        <v>tr_03\rth_prev_day_tot</v>
      </c>
      <c r="I188" s="1">
        <f t="array" aca="1" ref="I188" ca="1">IFERROR(INDEX('Tag Library'!Z:Z, MATCH(H188, 'Tag Library'!W:W, 0)),"")</f>
        <v>260</v>
      </c>
      <c r="K188" s="1" t="str">
        <f ca="1">IFERROR(__xludf.DUMMYFUNCTION("IFERROR(REGEXEXTRACT('Tag Library'!AD199, ""\\(.*)""), 'Tag Library'!AD199)"),"ht_temp_irrig")</f>
        <v>ht_temp_irrig</v>
      </c>
      <c r="N188" s="1" t="str">
        <f t="array" ref="N188">IFERROR(INDEX('Tag Library'!AG:AG, MATCH(M188, 'Tag Library'!AD:AD, 0)),"")</f>
        <v/>
      </c>
    </row>
    <row r="189" spans="1:14" ht="12.75" x14ac:dyDescent="0.2">
      <c r="A189" s="1" t="str">
        <f ca="1">IFERROR(__xludf.DUMMYFUNCTION("IFERROR(REGEXEXTRACT('Tag Library'!P200, ""\\(.*)""), 'Tag Library'!P200)"),"tr_co2_draw_down_time")</f>
        <v>tr_co2_draw_down_time</v>
      </c>
      <c r="D189" s="1" t="str">
        <f t="array" ref="D189">IFERROR(INDEX('Tag Library'!S:S, MATCH(C189, 'Tag Library'!P:P, 0)),"")</f>
        <v/>
      </c>
      <c r="F189" s="1" t="str">
        <f ca="1">IFERROR(__xludf.DUMMYFUNCTION("IFERROR(REGEXEXTRACT('Tag Library'!W200, ""\\(.*)""), 'Tag Library'!W200)"),"tr_CER_calc_leak_rate")</f>
        <v>tr_CER_calc_leak_rate</v>
      </c>
      <c r="G189" s="1" t="str">
        <f ca="1">IFERROR(__xludf.DUMMYFUNCTION("""COMPUTED_VALUE"""),"PID_prop_fast_heater")</f>
        <v>PID_prop_fast_heater</v>
      </c>
      <c r="H189" s="1" t="str">
        <f ca="1">IFERROR(__xludf.DUMMYFUNCTION("""COMPUTED_VALUE"""),"tr_04\rth_cal_num")</f>
        <v>tr_04\rth_cal_num</v>
      </c>
      <c r="I189" s="1">
        <f t="array" aca="1" ref="I189" ca="1">IFERROR(INDEX('Tag Library'!Z:Z, MATCH(H189, 'Tag Library'!W:W, 0)),"")</f>
        <v>261</v>
      </c>
      <c r="K189" s="1" t="str">
        <f ca="1">IFERROR(__xludf.DUMMYFUNCTION("IFERROR(REGEXEXTRACT('Tag Library'!AD200, ""\\(.*)""), 'Tag Library'!AD200)"),"ht_temp_irrig")</f>
        <v>ht_temp_irrig</v>
      </c>
      <c r="N189" s="1" t="str">
        <f t="array" ref="N189">IFERROR(INDEX('Tag Library'!AG:AG, MATCH(M189, 'Tag Library'!AD:AD, 0)),"")</f>
        <v/>
      </c>
    </row>
    <row r="190" spans="1:14" ht="12.75" x14ac:dyDescent="0.2">
      <c r="A190" s="1" t="str">
        <f ca="1">IFERROR(__xludf.DUMMYFUNCTION("IFERROR(REGEXEXTRACT('Tag Library'!P201, ""\\(.*)""), 'Tag Library'!P201)"),"tr_rel_humid")</f>
        <v>tr_rel_humid</v>
      </c>
      <c r="D190" s="1" t="str">
        <f t="array" ref="D190">IFERROR(INDEX('Tag Library'!S:S, MATCH(C190, 'Tag Library'!P:P, 0)),"")</f>
        <v/>
      </c>
      <c r="F190" s="1" t="str">
        <f ca="1">IFERROR(__xludf.DUMMYFUNCTION("IFERROR(REGEXEXTRACT('Tag Library'!W201, ""\\(.*)""), 'Tag Library'!W201)"),"tr_CER_calc_leak_rate")</f>
        <v>tr_CER_calc_leak_rate</v>
      </c>
      <c r="G190" s="1" t="str">
        <f ca="1">IFERROR(__xludf.DUMMYFUNCTION("""COMPUTED_VALUE"""),"PID_prop_fast_heater_change_par")</f>
        <v>PID_prop_fast_heater_change_par</v>
      </c>
      <c r="H190" s="1" t="str">
        <f ca="1">IFERROR(__xludf.DUMMYFUNCTION("""COMPUTED_VALUE"""),"tr_04\rth_prev_day_tot")</f>
        <v>tr_04\rth_prev_day_tot</v>
      </c>
      <c r="I190" s="1">
        <f t="array" aca="1" ref="I190" ca="1">IFERROR(INDEX('Tag Library'!Z:Z, MATCH(H190, 'Tag Library'!W:W, 0)),"")</f>
        <v>262</v>
      </c>
      <c r="K190" s="1" t="str">
        <f ca="1">IFERROR(__xludf.DUMMYFUNCTION("IFERROR(REGEXEXTRACT('Tag Library'!AD201, ""\\(.*)""), 'Tag Library'!AD201)"),"ht_temp_irrig")</f>
        <v>ht_temp_irrig</v>
      </c>
      <c r="N190" s="1" t="str">
        <f t="array" ref="N190">IFERROR(INDEX('Tag Library'!AG:AG, MATCH(M190, 'Tag Library'!AD:AD, 0)),"")</f>
        <v/>
      </c>
    </row>
    <row r="191" spans="1:14" ht="12.75" x14ac:dyDescent="0.2">
      <c r="A191" s="1" t="str">
        <f ca="1">IFERROR(__xludf.DUMMYFUNCTION("IFERROR(REGEXEXTRACT('Tag Library'!P202, ""\\(.*)""), 'Tag Library'!P202)"),"tr_CO2_draw_down")</f>
        <v>tr_CO2_draw_down</v>
      </c>
      <c r="D191" s="1" t="str">
        <f t="array" ref="D191">IFERROR(INDEX('Tag Library'!S:S, MATCH(C191, 'Tag Library'!P:P, 0)),"")</f>
        <v/>
      </c>
      <c r="F191" s="1" t="str">
        <f ca="1">IFERROR(__xludf.DUMMYFUNCTION("IFERROR(REGEXEXTRACT('Tag Library'!W202, ""\\(.*)""), 'Tag Library'!W202)"),"tr_CER_calc_leak_rate")</f>
        <v>tr_CER_calc_leak_rate</v>
      </c>
      <c r="G191" s="1" t="str">
        <f ca="1">IFERROR(__xludf.DUMMYFUNCTION("""COMPUTED_VALUE"""),"PID_prop_fast_heater_high_par")</f>
        <v>PID_prop_fast_heater_high_par</v>
      </c>
      <c r="H191" s="1" t="str">
        <f ca="1">IFERROR(__xludf.DUMMYFUNCTION("""COMPUTED_VALUE"""),"tr_05\rth_cal_num")</f>
        <v>tr_05\rth_cal_num</v>
      </c>
      <c r="I191" s="1">
        <f t="array" aca="1" ref="I191" ca="1">IFERROR(INDEX('Tag Library'!Z:Z, MATCH(H191, 'Tag Library'!W:W, 0)),"")</f>
        <v>263</v>
      </c>
      <c r="K191" s="1" t="str">
        <f ca="1">IFERROR(__xludf.DUMMYFUNCTION("IFERROR(REGEXEXTRACT('Tag Library'!AD202, ""\\(.*)""), 'Tag Library'!AD202)"),"ht_temp_irrig")</f>
        <v>ht_temp_irrig</v>
      </c>
      <c r="N191" s="1" t="str">
        <f t="array" ref="N191">IFERROR(INDEX('Tag Library'!AG:AG, MATCH(M191, 'Tag Library'!AD:AD, 0)),"")</f>
        <v/>
      </c>
    </row>
    <row r="192" spans="1:14" ht="12.75" x14ac:dyDescent="0.2">
      <c r="A192" s="1" t="str">
        <f ca="1">IFERROR(__xludf.DUMMYFUNCTION("IFERROR(REGEXEXTRACT('Tag Library'!P203, ""\\(.*)""), 'Tag Library'!P203)"),"tr_co2_draw_down_time")</f>
        <v>tr_co2_draw_down_time</v>
      </c>
      <c r="D192" s="1" t="str">
        <f t="array" ref="D192">IFERROR(INDEX('Tag Library'!S:S, MATCH(C192, 'Tag Library'!P:P, 0)),"")</f>
        <v/>
      </c>
      <c r="F192" s="1" t="str">
        <f ca="1">IFERROR(__xludf.DUMMYFUNCTION("IFERROR(REGEXEXTRACT('Tag Library'!W203, ""\\(.*)""), 'Tag Library'!W203)"),"tr_CER_calc_leak_rate")</f>
        <v>tr_CER_calc_leak_rate</v>
      </c>
      <c r="G192" s="1" t="str">
        <f ca="1">IFERROR(__xludf.DUMMYFUNCTION("""COMPUTED_VALUE"""),"PID_prop_fast_heater_low_par")</f>
        <v>PID_prop_fast_heater_low_par</v>
      </c>
      <c r="H192" s="1" t="str">
        <f ca="1">IFERROR(__xludf.DUMMYFUNCTION("""COMPUTED_VALUE"""),"tr_05\rth_prev_day_tot")</f>
        <v>tr_05\rth_prev_day_tot</v>
      </c>
      <c r="I192" s="1">
        <f t="array" aca="1" ref="I192" ca="1">IFERROR(INDEX('Tag Library'!Z:Z, MATCH(H192, 'Tag Library'!W:W, 0)),"")</f>
        <v>264</v>
      </c>
      <c r="K192" s="1" t="str">
        <f ca="1">IFERROR(__xludf.DUMMYFUNCTION("IFERROR(REGEXEXTRACT('Tag Library'!AD203, ""\\(.*)""), 'Tag Library'!AD203)"),"ht_temp_irrig")</f>
        <v>ht_temp_irrig</v>
      </c>
      <c r="N192" s="1" t="str">
        <f t="array" ref="N192">IFERROR(INDEX('Tag Library'!AG:AG, MATCH(M192, 'Tag Library'!AD:AD, 0)),"")</f>
        <v/>
      </c>
    </row>
    <row r="193" spans="1:14" ht="12.75" x14ac:dyDescent="0.2">
      <c r="A193" s="1" t="str">
        <f ca="1">IFERROR(__xludf.DUMMYFUNCTION("IFERROR(REGEXEXTRACT('Tag Library'!P204, ""\\(.*)""), 'Tag Library'!P204)"),"tr_rel_humid")</f>
        <v>tr_rel_humid</v>
      </c>
      <c r="D193" s="1" t="str">
        <f t="array" ref="D193">IFERROR(INDEX('Tag Library'!S:S, MATCH(C193, 'Tag Library'!P:P, 0)),"")</f>
        <v/>
      </c>
      <c r="F193" s="1" t="str">
        <f ca="1">IFERROR(__xludf.DUMMYFUNCTION("IFERROR(REGEXEXTRACT('Tag Library'!W204, ""\\(.*)""), 'Tag Library'!W204)"),"tr_CER_calc_leak_rate")</f>
        <v>tr_CER_calc_leak_rate</v>
      </c>
      <c r="G193" s="1" t="str">
        <f ca="1">IFERROR(__xludf.DUMMYFUNCTION("""COMPUTED_VALUE"""),"PID_prop_slow_chiller_closed")</f>
        <v>PID_prop_slow_chiller_closed</v>
      </c>
      <c r="H193" s="1" t="str">
        <f ca="1">IFERROR(__xludf.DUMMYFUNCTION("""COMPUTED_VALUE"""),"tr_06\rth_cal_num")</f>
        <v>tr_06\rth_cal_num</v>
      </c>
      <c r="I193" s="1">
        <f t="array" aca="1" ref="I193" ca="1">IFERROR(INDEX('Tag Library'!Z:Z, MATCH(H193, 'Tag Library'!W:W, 0)),"")</f>
        <v>265</v>
      </c>
      <c r="K193" s="1" t="str">
        <f ca="1">IFERROR(__xludf.DUMMYFUNCTION("IFERROR(REGEXEXTRACT('Tag Library'!AD204, ""\\(.*)""), 'Tag Library'!AD204)"),"ht_temp_irrig")</f>
        <v>ht_temp_irrig</v>
      </c>
      <c r="N193" s="1" t="str">
        <f t="array" ref="N193">IFERROR(INDEX('Tag Library'!AG:AG, MATCH(M193, 'Tag Library'!AD:AD, 0)),"")</f>
        <v/>
      </c>
    </row>
    <row r="194" spans="1:14" ht="12.75" x14ac:dyDescent="0.2">
      <c r="A194" s="1" t="str">
        <f ca="1">IFERROR(__xludf.DUMMYFUNCTION("IFERROR(REGEXEXTRACT('Tag Library'!P205, ""\\(.*)""), 'Tag Library'!P205)"),"tr_CO2_draw_down")</f>
        <v>tr_CO2_draw_down</v>
      </c>
      <c r="D194" s="1" t="str">
        <f t="array" ref="D194">IFERROR(INDEX('Tag Library'!S:S, MATCH(C194, 'Tag Library'!P:P, 0)),"")</f>
        <v/>
      </c>
      <c r="F194" s="1" t="str">
        <f ca="1">IFERROR(__xludf.DUMMYFUNCTION("IFERROR(REGEXEXTRACT('Tag Library'!W205, ""\\(.*)""), 'Tag Library'!W205)"),"tr_CER_calc_leak_rate")</f>
        <v>tr_CER_calc_leak_rate</v>
      </c>
      <c r="G194" s="1" t="str">
        <f ca="1">IFERROR(__xludf.DUMMYFUNCTION("""COMPUTED_VALUE"""),"PID_prop_slow_chiller_mid")</f>
        <v>PID_prop_slow_chiller_mid</v>
      </c>
      <c r="H194" s="1" t="str">
        <f ca="1">IFERROR(__xludf.DUMMYFUNCTION("""COMPUTED_VALUE"""),"tr_06\rth_prev_day_tot")</f>
        <v>tr_06\rth_prev_day_tot</v>
      </c>
      <c r="I194" s="1">
        <f t="array" aca="1" ref="I194" ca="1">IFERROR(INDEX('Tag Library'!Z:Z, MATCH(H194, 'Tag Library'!W:W, 0)),"")</f>
        <v>266</v>
      </c>
      <c r="K194" s="1" t="str">
        <f ca="1">IFERROR(__xludf.DUMMYFUNCTION("IFERROR(REGEXEXTRACT('Tag Library'!AD205, ""\\(.*)""), 'Tag Library'!AD205)"),"ht_temp_irrig")</f>
        <v>ht_temp_irrig</v>
      </c>
      <c r="N194" s="1" t="str">
        <f t="array" ref="N194">IFERROR(INDEX('Tag Library'!AG:AG, MATCH(M194, 'Tag Library'!AD:AD, 0)),"")</f>
        <v/>
      </c>
    </row>
    <row r="195" spans="1:14" ht="12.75" x14ac:dyDescent="0.2">
      <c r="A195" s="1" t="str">
        <f ca="1">IFERROR(__xludf.DUMMYFUNCTION("IFERROR(REGEXEXTRACT('Tag Library'!P206, ""\\(.*)""), 'Tag Library'!P206)"),"tr_co2_draw_down_time")</f>
        <v>tr_co2_draw_down_time</v>
      </c>
      <c r="D195" s="1" t="str">
        <f t="array" ref="D195">IFERROR(INDEX('Tag Library'!S:S, MATCH(C195, 'Tag Library'!P:P, 0)),"")</f>
        <v/>
      </c>
      <c r="F195" s="1" t="str">
        <f ca="1">IFERROR(__xludf.DUMMYFUNCTION("IFERROR(REGEXEXTRACT('Tag Library'!W206, ""\\(.*)""), 'Tag Library'!W206)"),"tr_CER_calc_leak_rate")</f>
        <v>tr_CER_calc_leak_rate</v>
      </c>
      <c r="G195" s="1" t="str">
        <f ca="1">IFERROR(__xludf.DUMMYFUNCTION("""COMPUTED_VALUE"""),"PID_prop_slow_chiller_open")</f>
        <v>PID_prop_slow_chiller_open</v>
      </c>
      <c r="H195" s="1" t="str">
        <f ca="1">IFERROR(__xludf.DUMMYFUNCTION("""COMPUTED_VALUE"""),"tr_07\rth_cal_num")</f>
        <v>tr_07\rth_cal_num</v>
      </c>
      <c r="I195" s="1">
        <f t="array" aca="1" ref="I195" ca="1">IFERROR(INDEX('Tag Library'!Z:Z, MATCH(H195, 'Tag Library'!W:W, 0)),"")</f>
        <v>267</v>
      </c>
      <c r="K195" s="1" t="str">
        <f ca="1">IFERROR(__xludf.DUMMYFUNCTION("IFERROR(REGEXEXTRACT('Tag Library'!AD206, ""\\(.*)""), 'Tag Library'!AD206)"),"ht_temp_irrig")</f>
        <v>ht_temp_irrig</v>
      </c>
      <c r="N195" s="1" t="str">
        <f t="array" ref="N195">IFERROR(INDEX('Tag Library'!AG:AG, MATCH(M195, 'Tag Library'!AD:AD, 0)),"")</f>
        <v/>
      </c>
    </row>
    <row r="196" spans="1:14" ht="12.75" x14ac:dyDescent="0.2">
      <c r="A196" s="1" t="str">
        <f ca="1">IFERROR(__xludf.DUMMYFUNCTION("IFERROR(REGEXEXTRACT('Tag Library'!P207, ""\\(.*)""), 'Tag Library'!P207)"),"tr_rel_humid")</f>
        <v>tr_rel_humid</v>
      </c>
      <c r="D196" s="1" t="str">
        <f t="array" ref="D196">IFERROR(INDEX('Tag Library'!S:S, MATCH(C196, 'Tag Library'!P:P, 0)),"")</f>
        <v/>
      </c>
      <c r="F196" s="1" t="str">
        <f ca="1">IFERROR(__xludf.DUMMYFUNCTION("IFERROR(REGEXEXTRACT('Tag Library'!W207, ""\\(.*)""), 'Tag Library'!W207)"),"tr_CER_calc_leak_rate")</f>
        <v>tr_CER_calc_leak_rate</v>
      </c>
      <c r="G196" s="1" t="str">
        <f ca="1">IFERROR(__xludf.DUMMYFUNCTION("""COMPUTED_VALUE"""),"PID_prop_slow_CO2_high_PAR")</f>
        <v>PID_prop_slow_CO2_high_PAR</v>
      </c>
      <c r="H196" s="1" t="str">
        <f ca="1">IFERROR(__xludf.DUMMYFUNCTION("""COMPUTED_VALUE"""),"tr_07\rth_prev_day_tot")</f>
        <v>tr_07\rth_prev_day_tot</v>
      </c>
      <c r="I196" s="1">
        <f t="array" aca="1" ref="I196" ca="1">IFERROR(INDEX('Tag Library'!Z:Z, MATCH(H196, 'Tag Library'!W:W, 0)),"")</f>
        <v>268</v>
      </c>
      <c r="K196" s="1" t="str">
        <f ca="1">IFERROR(__xludf.DUMMYFUNCTION("IFERROR(REGEXEXTRACT('Tag Library'!AD207, ""\\(.*)""), 'Tag Library'!AD207)"),"ht_temp_irrig")</f>
        <v>ht_temp_irrig</v>
      </c>
      <c r="N196" s="1" t="str">
        <f t="array" ref="N196">IFERROR(INDEX('Tag Library'!AG:AG, MATCH(M196, 'Tag Library'!AD:AD, 0)),"")</f>
        <v/>
      </c>
    </row>
    <row r="197" spans="1:14" ht="12.75" x14ac:dyDescent="0.2">
      <c r="A197" s="1" t="str">
        <f ca="1">IFERROR(__xludf.DUMMYFUNCTION("IFERROR(REGEXEXTRACT('Tag Library'!P208, ""\\(.*)""), 'Tag Library'!P208)"),"tr_CO2_draw_down")</f>
        <v>tr_CO2_draw_down</v>
      </c>
      <c r="D197" s="1" t="str">
        <f t="array" ref="D197">IFERROR(INDEX('Tag Library'!S:S, MATCH(C197, 'Tag Library'!P:P, 0)),"")</f>
        <v/>
      </c>
      <c r="F197" s="1" t="str">
        <f ca="1">IFERROR(__xludf.DUMMYFUNCTION("IFERROR(REGEXEXTRACT('Tag Library'!W208, ""\\(.*)""), 'Tag Library'!W208)"),"chiller_request_on_c1")</f>
        <v>chiller_request_on_c1</v>
      </c>
      <c r="G197" s="1" t="str">
        <f ca="1">IFERROR(__xludf.DUMMYFUNCTION("""COMPUTED_VALUE"""),"PID_prop_slow_CO2_low_PAR")</f>
        <v>PID_prop_slow_CO2_low_PAR</v>
      </c>
      <c r="H197" s="1" t="str">
        <f ca="1">IFERROR(__xludf.DUMMYFUNCTION("""COMPUTED_VALUE"""),"tr_09\rth_cal_num")</f>
        <v>tr_09\rth_cal_num</v>
      </c>
      <c r="I197" s="1">
        <f t="array" aca="1" ref="I197" ca="1">IFERROR(INDEX('Tag Library'!Z:Z, MATCH(H197, 'Tag Library'!W:W, 0)),"")</f>
        <v>269</v>
      </c>
      <c r="K197" s="1" t="str">
        <f ca="1">IFERROR(__xludf.DUMMYFUNCTION("IFERROR(REGEXEXTRACT('Tag Library'!AD208, ""\\(.*)""), 'Tag Library'!AD208)"),"ht_temp_irrig")</f>
        <v>ht_temp_irrig</v>
      </c>
      <c r="N197" s="1" t="str">
        <f t="array" ref="N197">IFERROR(INDEX('Tag Library'!AG:AG, MATCH(M197, 'Tag Library'!AD:AD, 0)),"")</f>
        <v/>
      </c>
    </row>
    <row r="198" spans="1:14" ht="12.75" x14ac:dyDescent="0.2">
      <c r="A198" s="1" t="str">
        <f ca="1">IFERROR(__xludf.DUMMYFUNCTION("IFERROR(REGEXEXTRACT('Tag Library'!P209, ""\\(.*)""), 'Tag Library'!P209)"),"tr_co2_draw_down_time")</f>
        <v>tr_co2_draw_down_time</v>
      </c>
      <c r="D198" s="1" t="str">
        <f t="array" ref="D198">IFERROR(INDEX('Tag Library'!S:S, MATCH(C198, 'Tag Library'!P:P, 0)),"")</f>
        <v/>
      </c>
      <c r="F198" s="1" t="str">
        <f ca="1">IFERROR(__xludf.DUMMYFUNCTION("IFERROR(REGEXEXTRACT('Tag Library'!W209, ""\\(.*)""), 'Tag Library'!W209)"),"chiller_request_on_c2")</f>
        <v>chiller_request_on_c2</v>
      </c>
      <c r="G198" s="1" t="str">
        <f ca="1">IFERROR(__xludf.DUMMYFUNCTION("""COMPUTED_VALUE"""),"PID_prop_slow_heater")</f>
        <v>PID_prop_slow_heater</v>
      </c>
      <c r="H198" s="1" t="str">
        <f ca="1">IFERROR(__xludf.DUMMYFUNCTION("""COMPUTED_VALUE"""),"tr_09\rth_prev_day_tot")</f>
        <v>tr_09\rth_prev_day_tot</v>
      </c>
      <c r="I198" s="1">
        <f t="array" aca="1" ref="I198" ca="1">IFERROR(INDEX('Tag Library'!Z:Z, MATCH(H198, 'Tag Library'!W:W, 0)),"")</f>
        <v>270</v>
      </c>
      <c r="K198" s="1" t="str">
        <f ca="1">IFERROR(__xludf.DUMMYFUNCTION("IFERROR(REGEXEXTRACT('Tag Library'!AD209, ""\\(.*)""), 'Tag Library'!AD209)"),"chiller_supply_temp")</f>
        <v>chiller_supply_temp</v>
      </c>
      <c r="N198" s="1" t="str">
        <f t="array" ref="N198">IFERROR(INDEX('Tag Library'!AG:AG, MATCH(M198, 'Tag Library'!AD:AD, 0)),"")</f>
        <v/>
      </c>
    </row>
    <row r="199" spans="1:14" ht="12.75" x14ac:dyDescent="0.2">
      <c r="A199" s="1" t="str">
        <f ca="1">IFERROR(__xludf.DUMMYFUNCTION("IFERROR(REGEXEXTRACT('Tag Library'!P210, ""\\(.*)""), 'Tag Library'!P210)"),"tr_rel_humid")</f>
        <v>tr_rel_humid</v>
      </c>
      <c r="D199" s="1" t="str">
        <f t="array" ref="D199">IFERROR(INDEX('Tag Library'!S:S, MATCH(C199, 'Tag Library'!P:P, 0)),"")</f>
        <v/>
      </c>
      <c r="F199" s="1" t="str">
        <f ca="1">IFERROR(__xludf.DUMMYFUNCTION("IFERROR(REGEXEXTRACT('Tag Library'!W210, ""\\(.*)""), 'Tag Library'!W210)"),"tr_irrig_purge_mode")</f>
        <v>tr_irrig_purge_mode</v>
      </c>
      <c r="G199" s="1" t="str">
        <f ca="1">IFERROR(__xludf.DUMMYFUNCTION("""COMPUTED_VALUE"""),"PID_temp_dev_cutoff")</f>
        <v>PID_temp_dev_cutoff</v>
      </c>
      <c r="H199" s="1" t="str">
        <f ca="1">IFERROR(__xludf.DUMMYFUNCTION("""COMPUTED_VALUE"""),"tr_10\rth_cal_num")</f>
        <v>tr_10\rth_cal_num</v>
      </c>
      <c r="I199" s="1">
        <f t="array" aca="1" ref="I199" ca="1">IFERROR(INDEX('Tag Library'!Z:Z, MATCH(H199, 'Tag Library'!W:W, 0)),"")</f>
        <v>271</v>
      </c>
      <c r="K199" s="1" t="str">
        <f ca="1">IFERROR(__xludf.DUMMYFUNCTION("IFERROR(REGEXEXTRACT('Tag Library'!AD210, ""\\(.*)""), 'Tag Library'!AD210)"),"ztest_irrig_temp")</f>
        <v>ztest_irrig_temp</v>
      </c>
      <c r="N199" s="1" t="str">
        <f t="array" ref="N199">IFERROR(INDEX('Tag Library'!AG:AG, MATCH(M199, 'Tag Library'!AD:AD, 0)),"")</f>
        <v/>
      </c>
    </row>
    <row r="200" spans="1:14" ht="12.75" x14ac:dyDescent="0.2">
      <c r="A200" s="1" t="str">
        <f ca="1">IFERROR(__xludf.DUMMYFUNCTION("IFERROR(REGEXEXTRACT('Tag Library'!P211, ""\\(.*)""), 'Tag Library'!P211)"),"tr_CO2_draw_down")</f>
        <v>tr_CO2_draw_down</v>
      </c>
      <c r="D200" s="1" t="str">
        <f t="array" ref="D200">IFERROR(INDEX('Tag Library'!S:S, MATCH(C200, 'Tag Library'!P:P, 0)),"")</f>
        <v/>
      </c>
      <c r="F200" s="1" t="str">
        <f ca="1">IFERROR(__xludf.DUMMYFUNCTION("IFERROR(REGEXEXTRACT('Tag Library'!W211, ""\\(.*)""), 'Tag Library'!W211)"),"sel_thermistor")</f>
        <v>sel_thermistor</v>
      </c>
      <c r="G200" s="1" t="str">
        <f ca="1">IFERROR(__xludf.DUMMYFUNCTION("""COMPUTED_VALUE"""),"rh_dev_sp")</f>
        <v>rh_dev_sp</v>
      </c>
      <c r="H200" s="1" t="str">
        <f ca="1">IFERROR(__xludf.DUMMYFUNCTION("""COMPUTED_VALUE"""),"tr_10\rth_prev_day_tot")</f>
        <v>tr_10\rth_prev_day_tot</v>
      </c>
      <c r="I200" s="1">
        <f t="array" aca="1" ref="I200" ca="1">IFERROR(INDEX('Tag Library'!Z:Z, MATCH(H200, 'Tag Library'!W:W, 0)),"")</f>
        <v>272</v>
      </c>
      <c r="K200" s="1" t="str">
        <f ca="1">IFERROR(__xludf.DUMMYFUNCTION("IFERROR(REGEXEXTRACT('Tag Library'!AD211, ""\\(.*)""), 'Tag Library'!AD211)"),"ztest_irrig_temp")</f>
        <v>ztest_irrig_temp</v>
      </c>
      <c r="N200" s="1" t="str">
        <f t="array" ref="N200">IFERROR(INDEX('Tag Library'!AG:AG, MATCH(M200, 'Tag Library'!AD:AD, 0)),"")</f>
        <v/>
      </c>
    </row>
    <row r="201" spans="1:14" ht="12.75" x14ac:dyDescent="0.2">
      <c r="A201" s="1" t="str">
        <f ca="1">IFERROR(__xludf.DUMMYFUNCTION("IFERROR(REGEXEXTRACT('Tag Library'!P212, ""\\(.*)""), 'Tag Library'!P212)"),"tr_co2_draw_down_time")</f>
        <v>tr_co2_draw_down_time</v>
      </c>
      <c r="D201" s="1" t="str">
        <f t="array" ref="D201">IFERROR(INDEX('Tag Library'!S:S, MATCH(C201, 'Tag Library'!P:P, 0)),"")</f>
        <v/>
      </c>
      <c r="F201" s="1" t="str">
        <f ca="1">IFERROR(__xludf.DUMMYFUNCTION("IFERROR(REGEXEXTRACT('Tag Library'!W212, ""\\(.*)""), 'Tag Library'!W212)"),"tr_dl_tip_bucket_calib")</f>
        <v>tr_dl_tip_bucket_calib</v>
      </c>
      <c r="G201" s="1" t="str">
        <f ca="1">IFERROR(__xludf.DUMMYFUNCTION("""COMPUTED_VALUE"""),"rth_check_time")</f>
        <v>rth_check_time</v>
      </c>
      <c r="H201" s="1" t="str">
        <f ca="1">IFERROR(__xludf.DUMMYFUNCTION("""COMPUTED_VALUE"""),"tr_11\rth_cal_num")</f>
        <v>tr_11\rth_cal_num</v>
      </c>
      <c r="I201" s="1">
        <f t="array" aca="1" ref="I201" ca="1">IFERROR(INDEX('Tag Library'!Z:Z, MATCH(H201, 'Tag Library'!W:W, 0)),"")</f>
        <v>273</v>
      </c>
      <c r="K201" s="1" t="str">
        <f ca="1">IFERROR(__xludf.DUMMYFUNCTION("IFERROR(REGEXEXTRACT('Tag Library'!AD212, ""\\(.*)""), 'Tag Library'!AD212)"),"ctl_enc_temp")</f>
        <v>ctl_enc_temp</v>
      </c>
      <c r="N201" s="1" t="str">
        <f t="array" ref="N201">IFERROR(INDEX('Tag Library'!AG:AG, MATCH(M201, 'Tag Library'!AD:AD, 0)),"")</f>
        <v/>
      </c>
    </row>
    <row r="202" spans="1:14" ht="12.75" x14ac:dyDescent="0.2">
      <c r="A202" s="1" t="str">
        <f ca="1">IFERROR(__xludf.DUMMYFUNCTION("IFERROR(REGEXEXTRACT('Tag Library'!P213, ""\\(.*)""), 'Tag Library'!P213)"),"tr_rel_humid")</f>
        <v>tr_rel_humid</v>
      </c>
      <c r="D202" s="1" t="str">
        <f t="array" ref="D202">IFERROR(INDEX('Tag Library'!S:S, MATCH(C202, 'Tag Library'!P:P, 0)),"")</f>
        <v/>
      </c>
      <c r="F202" s="1" t="str">
        <f ca="1">IFERROR(__xludf.DUMMYFUNCTION("IFERROR(REGEXEXTRACT('Tag Library'!W213, ""\\(.*)""), 'Tag Library'!W213)"),"tr_et_tip_bucket_calib")</f>
        <v>tr_et_tip_bucket_calib</v>
      </c>
      <c r="G202" s="1" t="str">
        <f ca="1">IFERROR(__xludf.DUMMYFUNCTION("""COMPUTED_VALUE"""),"rth_dump_time")</f>
        <v>rth_dump_time</v>
      </c>
      <c r="H202" s="1" t="str">
        <f ca="1">IFERROR(__xludf.DUMMYFUNCTION("""COMPUTED_VALUE"""),"tr_11\rth_prev_day_tot")</f>
        <v>tr_11\rth_prev_day_tot</v>
      </c>
      <c r="I202" s="1">
        <f t="array" aca="1" ref="I202" ca="1">IFERROR(INDEX('Tag Library'!Z:Z, MATCH(H202, 'Tag Library'!W:W, 0)),"")</f>
        <v>274</v>
      </c>
      <c r="K202" s="1" t="str">
        <f ca="1">IFERROR(__xludf.DUMMYFUNCTION("IFERROR(REGEXEXTRACT('Tag Library'!AD213, ""\\(.*)""), 'Tag Library'!AD213)"),"tr_rain_daily_mL")</f>
        <v>tr_rain_daily_mL</v>
      </c>
      <c r="N202" s="1" t="str">
        <f t="array" ref="N202">IFERROR(INDEX('Tag Library'!AG:AG, MATCH(M202, 'Tag Library'!AD:AD, 0)),"")</f>
        <v/>
      </c>
    </row>
    <row r="203" spans="1:14" ht="12.75" x14ac:dyDescent="0.2">
      <c r="A203" s="1" t="str">
        <f ca="1">IFERROR(__xludf.DUMMYFUNCTION("IFERROR(REGEXEXTRACT('Tag Library'!P214, ""\\(.*)""), 'Tag Library'!P214)"),"tr_CO2_draw_down")</f>
        <v>tr_CO2_draw_down</v>
      </c>
      <c r="D203" s="1" t="str">
        <f t="array" ref="D203">IFERROR(INDEX('Tag Library'!S:S, MATCH(C203, 'Tag Library'!P:P, 0)),"")</f>
        <v/>
      </c>
      <c r="F203" s="1" t="str">
        <f ca="1">IFERROR(__xludf.DUMMYFUNCTION("IFERROR(REGEXEXTRACT('Tag Library'!W214, ""\\(.*)""), 'Tag Library'!W214)"),"tr_irrig_pump_rate")</f>
        <v>tr_irrig_pump_rate</v>
      </c>
      <c r="G203" s="1" t="str">
        <f ca="1">IFERROR(__xludf.DUMMYFUNCTION("""COMPUTED_VALUE"""),"rth_fill_time")</f>
        <v>rth_fill_time</v>
      </c>
      <c r="H203" s="1" t="str">
        <f ca="1">IFERROR(__xludf.DUMMYFUNCTION("""COMPUTED_VALUE"""),"tr_12\rth_cal_num")</f>
        <v>tr_12\rth_cal_num</v>
      </c>
      <c r="I203" s="1">
        <f t="array" aca="1" ref="I203" ca="1">IFERROR(INDEX('Tag Library'!Z:Z, MATCH(H203, 'Tag Library'!W:W, 0)),"")</f>
        <v>275</v>
      </c>
      <c r="K203" s="1" t="str">
        <f ca="1">IFERROR(__xludf.DUMMYFUNCTION("IFERROR(REGEXEXTRACT('Tag Library'!AD214, ""\\(.*)""), 'Tag Library'!AD214)"),"tr_rain_event_mL")</f>
        <v>tr_rain_event_mL</v>
      </c>
      <c r="N203" s="1" t="str">
        <f t="array" ref="N203">IFERROR(INDEX('Tag Library'!AG:AG, MATCH(M203, 'Tag Library'!AD:AD, 0)),"")</f>
        <v/>
      </c>
    </row>
    <row r="204" spans="1:14" ht="12.75" x14ac:dyDescent="0.2">
      <c r="A204" s="1" t="str">
        <f ca="1">IFERROR(__xludf.DUMMYFUNCTION("IFERROR(REGEXEXTRACT('Tag Library'!P215, ""\\(.*)""), 'Tag Library'!P215)"),"tr_co2_draw_down_time")</f>
        <v>tr_co2_draw_down_time</v>
      </c>
      <c r="D204" s="1" t="str">
        <f t="array" ref="D204">IFERROR(INDEX('Tag Library'!S:S, MATCH(C204, 'Tag Library'!P:P, 0)),"")</f>
        <v/>
      </c>
      <c r="F204" s="1" t="str">
        <f ca="1">IFERROR(__xludf.DUMMYFUNCTION("IFERROR(REGEXEXTRACT('Tag Library'!W215, ""\\(.*)""), 'Tag Library'!W215)"),"sel_tip_bucket_cal")</f>
        <v>sel_tip_bucket_cal</v>
      </c>
      <c r="G204" s="1" t="str">
        <f ca="1">IFERROR(__xludf.DUMMYFUNCTION("""COMPUTED_VALUE"""),"soil_efflux_dead_time")</f>
        <v>soil_efflux_dead_time</v>
      </c>
      <c r="H204" s="1" t="str">
        <f ca="1">IFERROR(__xludf.DUMMYFUNCTION("""COMPUTED_VALUE"""),"tr_12\rth_prev_day_tot")</f>
        <v>tr_12\rth_prev_day_tot</v>
      </c>
      <c r="I204" s="1">
        <f t="array" aca="1" ref="I204" ca="1">IFERROR(INDEX('Tag Library'!Z:Z, MATCH(H204, 'Tag Library'!W:W, 0)),"")</f>
        <v>276</v>
      </c>
      <c r="K204" s="1" t="str">
        <f ca="1">IFERROR(__xludf.DUMMYFUNCTION("IFERROR(REGEXEXTRACT('Tag Library'!AD215, ""\\(.*)""), 'Tag Library'!AD215)"),"tr_tc_diff")</f>
        <v>tr_tc_diff</v>
      </c>
      <c r="N204" s="1" t="str">
        <f t="array" ref="N204">IFERROR(INDEX('Tag Library'!AG:AG, MATCH(M204, 'Tag Library'!AD:AD, 0)),"")</f>
        <v/>
      </c>
    </row>
    <row r="205" spans="1:14" ht="12.75" x14ac:dyDescent="0.2">
      <c r="A205" s="1" t="str">
        <f ca="1">IFERROR(__xludf.DUMMYFUNCTION("IFERROR(REGEXEXTRACT('Tag Library'!P216, ""\\(.*)""), 'Tag Library'!P216)"),"tr_rel_humid")</f>
        <v>tr_rel_humid</v>
      </c>
      <c r="D205" s="1" t="str">
        <f t="array" ref="D205">IFERROR(INDEX('Tag Library'!S:S, MATCH(C205, 'Tag Library'!P:P, 0)),"")</f>
        <v/>
      </c>
      <c r="F205" s="1" t="str">
        <f ca="1">IFERROR(__xludf.DUMMYFUNCTION("IFERROR(REGEXEXTRACT('Tag Library'!W216, ""\\(.*)""), 'Tag Library'!W216)"),"sel_thermistor")</f>
        <v>sel_thermistor</v>
      </c>
      <c r="G205" s="1" t="str">
        <f ca="1">IFERROR(__xludf.DUMMYFUNCTION("""COMPUTED_VALUE"""),"soil_efflux_flush_time")</f>
        <v>soil_efflux_flush_time</v>
      </c>
      <c r="H205" s="1" t="str">
        <f ca="1">IFERROR(__xludf.DUMMYFUNCTION("""COMPUTED_VALUE"""),"tr_13\rth_cal_num")</f>
        <v>tr_13\rth_cal_num</v>
      </c>
      <c r="I205" s="1">
        <f t="array" aca="1" ref="I205" ca="1">IFERROR(INDEX('Tag Library'!Z:Z, MATCH(H205, 'Tag Library'!W:W, 0)),"")</f>
        <v>277</v>
      </c>
      <c r="K205" s="1" t="str">
        <f ca="1">IFERROR(__xludf.DUMMYFUNCTION("IFERROR(REGEXEXTRACT('Tag Library'!AD216, ""\\(.*)""), 'Tag Library'!AD216)"),"tc_epa_diff")</f>
        <v>tc_epa_diff</v>
      </c>
      <c r="N205" s="1" t="str">
        <f t="array" ref="N205">IFERROR(INDEX('Tag Library'!AG:AG, MATCH(M205, 'Tag Library'!AD:AD, 0)),"")</f>
        <v/>
      </c>
    </row>
    <row r="206" spans="1:14" ht="12.75" x14ac:dyDescent="0.2">
      <c r="A206" s="1" t="str">
        <f ca="1">IFERROR(__xludf.DUMMYFUNCTION("IFERROR(REGEXEXTRACT('Tag Library'!P217, ""\\(.*)""), 'Tag Library'!P217)"),"tr_CO2_draw_down")</f>
        <v>tr_CO2_draw_down</v>
      </c>
      <c r="D206" s="1" t="str">
        <f t="array" ref="D206">IFERROR(INDEX('Tag Library'!S:S, MATCH(C206, 'Tag Library'!P:P, 0)),"")</f>
        <v/>
      </c>
      <c r="F206" s="1" t="str">
        <f ca="1">IFERROR(__xludf.DUMMYFUNCTION("IFERROR(REGEXEXTRACT('Tag Library'!W217, ""\\(.*)""), 'Tag Library'!W217)"),"tr_dl_tip_bucket_calib")</f>
        <v>tr_dl_tip_bucket_calib</v>
      </c>
      <c r="G206" s="1" t="str">
        <f ca="1">IFERROR(__xludf.DUMMYFUNCTION("""COMPUTED_VALUE"""),"soil_efflux_measure_time")</f>
        <v>soil_efflux_measure_time</v>
      </c>
      <c r="H206" s="1" t="str">
        <f ca="1">IFERROR(__xludf.DUMMYFUNCTION("""COMPUTED_VALUE"""),"tr_13\rth_prev_day_tot")</f>
        <v>tr_13\rth_prev_day_tot</v>
      </c>
      <c r="I206" s="1">
        <f t="array" aca="1" ref="I206" ca="1">IFERROR(INDEX('Tag Library'!Z:Z, MATCH(H206, 'Tag Library'!W:W, 0)),"")</f>
        <v>278</v>
      </c>
      <c r="K206" s="1" t="str">
        <f ca="1">IFERROR(__xludf.DUMMYFUNCTION("IFERROR(REGEXEXTRACT('Tag Library'!AD217, ""\\(.*)""), 'Tag Library'!AD217)"),"tc_tera_diff")</f>
        <v>tc_tera_diff</v>
      </c>
      <c r="N206" s="1" t="str">
        <f t="array" ref="N206">IFERROR(INDEX('Tag Library'!AG:AG, MATCH(M206, 'Tag Library'!AD:AD, 0)),"")</f>
        <v/>
      </c>
    </row>
    <row r="207" spans="1:14" ht="12.75" x14ac:dyDescent="0.2">
      <c r="A207" s="1" t="str">
        <f ca="1">IFERROR(__xludf.DUMMYFUNCTION("IFERROR(REGEXEXTRACT('Tag Library'!P218, ""\\(.*)""), 'Tag Library'!P218)"),"tr_co2_draw_down_time")</f>
        <v>tr_co2_draw_down_time</v>
      </c>
      <c r="D207" s="1" t="str">
        <f t="array" ref="D207">IFERROR(INDEX('Tag Library'!S:S, MATCH(C207, 'Tag Library'!P:P, 0)),"")</f>
        <v/>
      </c>
      <c r="F207" s="1" t="str">
        <f ca="1">IFERROR(__xludf.DUMMYFUNCTION("IFERROR(REGEXEXTRACT('Tag Library'!W218, ""\\(.*)""), 'Tag Library'!W218)"),"tr_et_tip_bucket_calib")</f>
        <v>tr_et_tip_bucket_calib</v>
      </c>
      <c r="G207" s="1" t="str">
        <f ca="1">IFERROR(__xludf.DUMMYFUNCTION("""COMPUTED_VALUE"""),"symtemp_offset_sp")</f>
        <v>symtemp_offset_sp</v>
      </c>
      <c r="H207" s="1" t="str">
        <f ca="1">IFERROR(__xludf.DUMMYFUNCTION("""COMPUTED_VALUE"""),"tr_14\rth_cal_num")</f>
        <v>tr_14\rth_cal_num</v>
      </c>
      <c r="I207" s="1">
        <f t="array" aca="1" ref="I207" ca="1">IFERROR(INDEX('Tag Library'!Z:Z, MATCH(H207, 'Tag Library'!W:W, 0)),"")</f>
        <v>279</v>
      </c>
      <c r="K207" s="1" t="str">
        <f ca="1">IFERROR(__xludf.DUMMYFUNCTION("IFERROR(REGEXEXTRACT('Tag Library'!AD218, ""\\(.*)""), 'Tag Library'!AD218)"),"tc_tera_epa_diff")</f>
        <v>tc_tera_epa_diff</v>
      </c>
      <c r="N207" s="1" t="str">
        <f t="array" ref="N207">IFERROR(INDEX('Tag Library'!AG:AG, MATCH(M207, 'Tag Library'!AD:AD, 0)),"")</f>
        <v/>
      </c>
    </row>
    <row r="208" spans="1:14" ht="12.75" x14ac:dyDescent="0.2">
      <c r="A208" s="1" t="str">
        <f ca="1">IFERROR(__xludf.DUMMYFUNCTION("IFERROR(REGEXEXTRACT('Tag Library'!P219, ""\\(.*)""), 'Tag Library'!P219)"),"tr_rel_humid")</f>
        <v>tr_rel_humid</v>
      </c>
      <c r="D208" s="1" t="str">
        <f t="array" ref="D208">IFERROR(INDEX('Tag Library'!S:S, MATCH(C208, 'Tag Library'!P:P, 0)),"")</f>
        <v/>
      </c>
      <c r="F208" s="1" t="str">
        <f ca="1">IFERROR(__xludf.DUMMYFUNCTION("IFERROR(REGEXEXTRACT('Tag Library'!W219, ""\\(.*)""), 'Tag Library'!W219)"),"tr_irrig_pump_rate")</f>
        <v>tr_irrig_pump_rate</v>
      </c>
      <c r="G208" s="1" t="str">
        <f ca="1">IFERROR(__xludf.DUMMYFUNCTION("""COMPUTED_VALUE"""),"temp_chiller_control_temp")</f>
        <v>temp_chiller_control_temp</v>
      </c>
      <c r="H208" s="1" t="str">
        <f ca="1">IFERROR(__xludf.DUMMYFUNCTION("""COMPUTED_VALUE"""),"tr_14\rth_prev_day_tot")</f>
        <v>tr_14\rth_prev_day_tot</v>
      </c>
      <c r="I208" s="1">
        <f t="array" aca="1" ref="I208" ca="1">IFERROR(INDEX('Tag Library'!Z:Z, MATCH(H208, 'Tag Library'!W:W, 0)),"")</f>
        <v>280</v>
      </c>
      <c r="K208" s="1" t="str">
        <f ca="1">IFERROR(__xludf.DUMMYFUNCTION("IFERROR(REGEXEXTRACT('Tag Library'!AD219, ""\\(.*)""), 'Tag Library'!AD219)"),"tr_tc_diff")</f>
        <v>tr_tc_diff</v>
      </c>
      <c r="N208" s="1" t="str">
        <f t="array" ref="N208">IFERROR(INDEX('Tag Library'!AG:AG, MATCH(M208, 'Tag Library'!AD:AD, 0)),"")</f>
        <v/>
      </c>
    </row>
    <row r="209" spans="1:14" ht="12.75" x14ac:dyDescent="0.2">
      <c r="A209" s="1" t="str">
        <f ca="1">IFERROR(__xludf.DUMMYFUNCTION("IFERROR(REGEXEXTRACT('Tag Library'!P220, ""\\(.*)""), 'Tag Library'!P220)"),"tr_CO2_draw_down")</f>
        <v>tr_CO2_draw_down</v>
      </c>
      <c r="D209" s="1" t="str">
        <f t="array" ref="D209">IFERROR(INDEX('Tag Library'!S:S, MATCH(C209, 'Tag Library'!P:P, 0)),"")</f>
        <v/>
      </c>
      <c r="F209" s="1" t="str">
        <f ca="1">IFERROR(__xludf.DUMMYFUNCTION("IFERROR(REGEXEXTRACT('Tag Library'!W220, ""\\(.*)""), 'Tag Library'!W220)"),"tr_irrig_purge_mode")</f>
        <v>tr_irrig_purge_mode</v>
      </c>
      <c r="G209" s="1" t="str">
        <f ca="1">IFERROR(__xludf.DUMMYFUNCTION("""COMPUTED_VALUE"""),"temp_chiller_control_temp_2")</f>
        <v>temp_chiller_control_temp_2</v>
      </c>
      <c r="H209" s="1" t="str">
        <f ca="1">IFERROR(__xludf.DUMMYFUNCTION("""COMPUTED_VALUE"""),"tr_03\tr_irrig_ml_prev_day_total")</f>
        <v>tr_03\tr_irrig_ml_prev_day_total</v>
      </c>
      <c r="I209" s="1">
        <f t="array" aca="1" ref="I209" ca="1">IFERROR(INDEX('Tag Library'!Z:Z, MATCH(H209, 'Tag Library'!W:W, 0)),"")</f>
        <v>281</v>
      </c>
      <c r="K209" s="1" t="str">
        <f ca="1">IFERROR(__xludf.DUMMYFUNCTION("IFERROR(REGEXEXTRACT('Tag Library'!AD220, ""\\(.*)""), 'Tag Library'!AD220)"),"tr_tc_diff")</f>
        <v>tr_tc_diff</v>
      </c>
      <c r="N209" s="1" t="str">
        <f t="array" ref="N209">IFERROR(INDEX('Tag Library'!AG:AG, MATCH(M209, 'Tag Library'!AD:AD, 0)),"")</f>
        <v/>
      </c>
    </row>
    <row r="210" spans="1:14" ht="12.75" x14ac:dyDescent="0.2">
      <c r="A210" s="1" t="str">
        <f ca="1">IFERROR(__xludf.DUMMYFUNCTION("IFERROR(REGEXEXTRACT('Tag Library'!P221, ""\\(.*)""), 'Tag Library'!P221)"),"tr_co2_draw_down_time")</f>
        <v>tr_co2_draw_down_time</v>
      </c>
      <c r="D210" s="1" t="str">
        <f t="array" ref="D210">IFERROR(INDEX('Tag Library'!S:S, MATCH(C210, 'Tag Library'!P:P, 0)),"")</f>
        <v/>
      </c>
      <c r="F210" s="1" t="str">
        <f ca="1">IFERROR(__xludf.DUMMYFUNCTION("IFERROR(REGEXEXTRACT('Tag Library'!W221, ""\\(.*)""), 'Tag Library'!W221)"),"sel_thermistor")</f>
        <v>sel_thermistor</v>
      </c>
      <c r="G210" s="1" t="str">
        <f ca="1">IFERROR(__xludf.DUMMYFUNCTION("""COMPUTED_VALUE"""),"temp_dawn_offset_sp")</f>
        <v>temp_dawn_offset_sp</v>
      </c>
      <c r="H210" s="1" t="str">
        <f ca="1">IFERROR(__xludf.DUMMYFUNCTION("""COMPUTED_VALUE"""),"tr_03\tr_irrig_time_per_bucket")</f>
        <v>tr_03\tr_irrig_time_per_bucket</v>
      </c>
      <c r="I210" s="1">
        <f t="array" aca="1" ref="I210" ca="1">IFERROR(INDEX('Tag Library'!Z:Z, MATCH(H210, 'Tag Library'!W:W, 0)),"")</f>
        <v>282</v>
      </c>
      <c r="K210" s="1" t="str">
        <f ca="1">IFERROR(__xludf.DUMMYFUNCTION("IFERROR(REGEXEXTRACT('Tag Library'!AD221, ""\\(.*)""), 'Tag Library'!AD221)"),"tr_tc_diff")</f>
        <v>tr_tc_diff</v>
      </c>
      <c r="N210" s="1" t="str">
        <f t="array" ref="N210">IFERROR(INDEX('Tag Library'!AG:AG, MATCH(M210, 'Tag Library'!AD:AD, 0)),"")</f>
        <v/>
      </c>
    </row>
    <row r="211" spans="1:14" ht="12.75" x14ac:dyDescent="0.2">
      <c r="A211" s="1" t="str">
        <f ca="1">IFERROR(__xludf.DUMMYFUNCTION("IFERROR(REGEXEXTRACT('Tag Library'!P222, ""\\(.*)""), 'Tag Library'!P222)"),"tr_rel_humid")</f>
        <v>tr_rel_humid</v>
      </c>
      <c r="D211" s="1" t="str">
        <f t="array" ref="D211">IFERROR(INDEX('Tag Library'!S:S, MATCH(C211, 'Tag Library'!P:P, 0)),"")</f>
        <v/>
      </c>
      <c r="F211" s="1" t="str">
        <f ca="1">IFERROR(__xludf.DUMMYFUNCTION("IFERROR(REGEXEXTRACT('Tag Library'!W222, ""\\(.*)""), 'Tag Library'!W222)"),"tr_dl_tip_bucket_calib")</f>
        <v>tr_dl_tip_bucket_calib</v>
      </c>
      <c r="G211" s="1" t="str">
        <f ca="1">IFERROR(__xludf.DUMMYFUNCTION("""COMPUTED_VALUE"""),"temp_dev_humid_on_low")</f>
        <v>temp_dev_humid_on_low</v>
      </c>
      <c r="H211" s="1" t="str">
        <f ca="1">IFERROR(__xludf.DUMMYFUNCTION("""COMPUTED_VALUE"""),"tr_04\tr_irrig_ml_prev_day_total")</f>
        <v>tr_04\tr_irrig_ml_prev_day_total</v>
      </c>
      <c r="I211" s="1">
        <f t="array" aca="1" ref="I211" ca="1">IFERROR(INDEX('Tag Library'!Z:Z, MATCH(H211, 'Tag Library'!W:W, 0)),"")</f>
        <v>283</v>
      </c>
      <c r="K211" s="1" t="str">
        <f ca="1">IFERROR(__xludf.DUMMYFUNCTION("IFERROR(REGEXEXTRACT('Tag Library'!AD222, ""\\(.*)""), 'Tag Library'!AD222)"),"tr_tc_diff")</f>
        <v>tr_tc_diff</v>
      </c>
      <c r="N211" s="1" t="str">
        <f t="array" ref="N211">IFERROR(INDEX('Tag Library'!AG:AG, MATCH(M211, 'Tag Library'!AD:AD, 0)),"")</f>
        <v/>
      </c>
    </row>
    <row r="212" spans="1:14" ht="12.75" x14ac:dyDescent="0.2">
      <c r="A212" s="1" t="str">
        <f ca="1">IFERROR(__xludf.DUMMYFUNCTION("IFERROR(REGEXEXTRACT('Tag Library'!P223, ""\\(.*)""), 'Tag Library'!P223)"),"tr_CO2_draw_down")</f>
        <v>tr_CO2_draw_down</v>
      </c>
      <c r="D212" s="1" t="str">
        <f t="array" ref="D212">IFERROR(INDEX('Tag Library'!S:S, MATCH(C212, 'Tag Library'!P:P, 0)),"")</f>
        <v/>
      </c>
      <c r="F212" s="1" t="str">
        <f ca="1">IFERROR(__xludf.DUMMYFUNCTION("IFERROR(REGEXEXTRACT('Tag Library'!W223, ""\\(.*)""), 'Tag Library'!W223)"),"tr_et_tip_bucket_calib")</f>
        <v>tr_et_tip_bucket_calib</v>
      </c>
      <c r="G212" s="1" t="str">
        <f ca="1">IFERROR(__xludf.DUMMYFUNCTION("""COMPUTED_VALUE"""),"temp_midday_offset_sp")</f>
        <v>temp_midday_offset_sp</v>
      </c>
      <c r="H212" s="1" t="str">
        <f ca="1">IFERROR(__xludf.DUMMYFUNCTION("""COMPUTED_VALUE"""),"tr_04\tr_irrig_time_per_bucket")</f>
        <v>tr_04\tr_irrig_time_per_bucket</v>
      </c>
      <c r="I212" s="1">
        <f t="array" aca="1" ref="I212" ca="1">IFERROR(INDEX('Tag Library'!Z:Z, MATCH(H212, 'Tag Library'!W:W, 0)),"")</f>
        <v>284</v>
      </c>
      <c r="K212" s="1" t="str">
        <f ca="1">IFERROR(__xludf.DUMMYFUNCTION("IFERROR(REGEXEXTRACT('Tag Library'!AD223, ""\\(.*)""), 'Tag Library'!AD223)"),"tr_tc_diff")</f>
        <v>tr_tc_diff</v>
      </c>
      <c r="N212" s="1" t="str">
        <f t="array" ref="N212">IFERROR(INDEX('Tag Library'!AG:AG, MATCH(M212, 'Tag Library'!AD:AD, 0)),"")</f>
        <v/>
      </c>
    </row>
    <row r="213" spans="1:14" ht="12.75" x14ac:dyDescent="0.2">
      <c r="A213" s="1" t="str">
        <f ca="1">IFERROR(__xludf.DUMMYFUNCTION("IFERROR(REGEXEXTRACT('Tag Library'!P224, ""\\(.*)""), 'Tag Library'!P224)"),"tr_co2_draw_down_time")</f>
        <v>tr_co2_draw_down_time</v>
      </c>
      <c r="D213" s="1" t="str">
        <f t="array" ref="D213">IFERROR(INDEX('Tag Library'!S:S, MATCH(C213, 'Tag Library'!P:P, 0)),"")</f>
        <v/>
      </c>
      <c r="F213" s="1" t="str">
        <f ca="1">IFERROR(__xludf.DUMMYFUNCTION("IFERROR(REGEXEXTRACT('Tag Library'!W224, ""\\(.*)""), 'Tag Library'!W224)"),"tr_irrig_pump_rate")</f>
        <v>tr_irrig_pump_rate</v>
      </c>
      <c r="G213" s="1" t="str">
        <f ca="1">IFERROR(__xludf.DUMMYFUNCTION("""COMPUTED_VALUE"""),"co2_high_nite_sp")</f>
        <v>co2_high_nite_sp</v>
      </c>
      <c r="H213" s="1" t="str">
        <f ca="1">IFERROR(__xludf.DUMMYFUNCTION("""COMPUTED_VALUE"""),"tr_05\tr_irrig_ml_prev_day_total")</f>
        <v>tr_05\tr_irrig_ml_prev_day_total</v>
      </c>
      <c r="I213" s="1">
        <f t="array" aca="1" ref="I213" ca="1">IFERROR(INDEX('Tag Library'!Z:Z, MATCH(H213, 'Tag Library'!W:W, 0)),"")</f>
        <v>285</v>
      </c>
      <c r="K213" s="1" t="str">
        <f ca="1">IFERROR(__xludf.DUMMYFUNCTION("IFERROR(REGEXEXTRACT('Tag Library'!AD224, ""\\(.*)""), 'Tag Library'!AD224)"),"tr_tc_diff")</f>
        <v>tr_tc_diff</v>
      </c>
      <c r="N213" s="1" t="str">
        <f t="array" ref="N213">IFERROR(INDEX('Tag Library'!AG:AG, MATCH(M213, 'Tag Library'!AD:AD, 0)),"")</f>
        <v/>
      </c>
    </row>
    <row r="214" spans="1:14" ht="12.75" x14ac:dyDescent="0.2">
      <c r="A214" s="1" t="str">
        <f ca="1">IFERROR(__xludf.DUMMYFUNCTION("IFERROR(REGEXEXTRACT('Tag Library'!P225, ""\\(.*)""), 'Tag Library'!P225)"),"tr_rel_humid")</f>
        <v>tr_rel_humid</v>
      </c>
      <c r="D214" s="1" t="str">
        <f t="array" ref="D214">IFERROR(INDEX('Tag Library'!S:S, MATCH(C214, 'Tag Library'!P:P, 0)),"")</f>
        <v/>
      </c>
      <c r="F214" s="1" t="str">
        <f ca="1">IFERROR(__xludf.DUMMYFUNCTION("IFERROR(REGEXEXTRACT('Tag Library'!W225, ""\\(.*)""), 'Tag Library'!W225)"),"tr_irrig_purge_mode")</f>
        <v>tr_irrig_purge_mode</v>
      </c>
      <c r="G214" s="1" t="str">
        <f ca="1">IFERROR(__xludf.DUMMYFUNCTION("""COMPUTED_VALUE"""),"co2_high_sp")</f>
        <v>co2_high_sp</v>
      </c>
      <c r="H214" s="1" t="str">
        <f ca="1">IFERROR(__xludf.DUMMYFUNCTION("""COMPUTED_VALUE"""),"tr_05\tr_irrig_time_per_bucket")</f>
        <v>tr_05\tr_irrig_time_per_bucket</v>
      </c>
      <c r="I214" s="1">
        <f t="array" aca="1" ref="I214" ca="1">IFERROR(INDEX('Tag Library'!Z:Z, MATCH(H214, 'Tag Library'!W:W, 0)),"")</f>
        <v>286</v>
      </c>
      <c r="K214" s="1" t="str">
        <f ca="1">IFERROR(__xludf.DUMMYFUNCTION("IFERROR(REGEXEXTRACT('Tag Library'!AD225, ""\\(.*)""), 'Tag Library'!AD225)"),"tr_tc_diff")</f>
        <v>tr_tc_diff</v>
      </c>
      <c r="N214" s="1" t="str">
        <f t="array" ref="N214">IFERROR(INDEX('Tag Library'!AG:AG, MATCH(M214, 'Tag Library'!AD:AD, 0)),"")</f>
        <v/>
      </c>
    </row>
    <row r="215" spans="1:14" ht="12.75" x14ac:dyDescent="0.2">
      <c r="A215" s="1" t="str">
        <f ca="1">IFERROR(__xludf.DUMMYFUNCTION("IFERROR(REGEXEXTRACT('Tag Library'!P226, ""\\(.*)""), 'Tag Library'!P226)"),"tr_CO2_draw_down")</f>
        <v>tr_CO2_draw_down</v>
      </c>
      <c r="D215" s="1" t="str">
        <f t="array" ref="D215">IFERROR(INDEX('Tag Library'!S:S, MATCH(C215, 'Tag Library'!P:P, 0)),"")</f>
        <v/>
      </c>
      <c r="F215" s="1" t="str">
        <f ca="1">IFERROR(__xludf.DUMMYFUNCTION("IFERROR(REGEXEXTRACT('Tag Library'!W226, ""\\(.*)""), 'Tag Library'!W226)"),"sel_thermistor")</f>
        <v>sel_thermistor</v>
      </c>
      <c r="G215" s="1" t="str">
        <f ca="1">IFERROR(__xludf.DUMMYFUNCTION("""COMPUTED_VALUE"""),"co2_low_nite_sp")</f>
        <v>co2_low_nite_sp</v>
      </c>
      <c r="H215" s="1" t="str">
        <f ca="1">IFERROR(__xludf.DUMMYFUNCTION("""COMPUTED_VALUE"""),"tr_06\tr_irrig_ml_prev_day_total")</f>
        <v>tr_06\tr_irrig_ml_prev_day_total</v>
      </c>
      <c r="I215" s="1">
        <f t="array" aca="1" ref="I215" ca="1">IFERROR(INDEX('Tag Library'!Z:Z, MATCH(H215, 'Tag Library'!W:W, 0)),"")</f>
        <v>287</v>
      </c>
      <c r="K215" s="1" t="str">
        <f ca="1">IFERROR(__xludf.DUMMYFUNCTION("IFERROR(REGEXEXTRACT('Tag Library'!AD226, ""\\(.*)""), 'Tag Library'!AD226)"),"tr_tc_diff")</f>
        <v>tr_tc_diff</v>
      </c>
      <c r="N215" s="1" t="str">
        <f t="array" ref="N215">IFERROR(INDEX('Tag Library'!AG:AG, MATCH(M215, 'Tag Library'!AD:AD, 0)),"")</f>
        <v/>
      </c>
    </row>
    <row r="216" spans="1:14" ht="12.75" x14ac:dyDescent="0.2">
      <c r="A216" s="1" t="str">
        <f ca="1">IFERROR(__xludf.DUMMYFUNCTION("IFERROR(REGEXEXTRACT('Tag Library'!P227, ""\\(.*)""), 'Tag Library'!P227)"),"tr_co2_draw_down_time")</f>
        <v>tr_co2_draw_down_time</v>
      </c>
      <c r="D216" s="1" t="str">
        <f t="array" ref="D216">IFERROR(INDEX('Tag Library'!S:S, MATCH(C216, 'Tag Library'!P:P, 0)),"")</f>
        <v/>
      </c>
      <c r="F216" s="1" t="str">
        <f ca="1">IFERROR(__xludf.DUMMYFUNCTION("IFERROR(REGEXEXTRACT('Tag Library'!W227, ""\\(.*)""), 'Tag Library'!W227)"),"tr_dl_tip_bucket_calib")</f>
        <v>tr_dl_tip_bucket_calib</v>
      </c>
      <c r="G216" s="1" t="str">
        <f ca="1">IFERROR(__xludf.DUMMYFUNCTION("""COMPUTED_VALUE"""),"co2_low_sp")</f>
        <v>co2_low_sp</v>
      </c>
      <c r="H216" s="1" t="str">
        <f ca="1">IFERROR(__xludf.DUMMYFUNCTION("""COMPUTED_VALUE"""),"tr_07\tr_irrig_ml_prev_day_total")</f>
        <v>tr_07\tr_irrig_ml_prev_day_total</v>
      </c>
      <c r="I216" s="1">
        <f t="array" aca="1" ref="I216" ca="1">IFERROR(INDEX('Tag Library'!Z:Z, MATCH(H216, 'Tag Library'!W:W, 0)),"")</f>
        <v>288</v>
      </c>
      <c r="K216" s="1" t="str">
        <f ca="1">IFERROR(__xludf.DUMMYFUNCTION("IFERROR(REGEXEXTRACT('Tag Library'!AD227, ""\\(.*)""), 'Tag Library'!AD227)"),"tr_tc_diff")</f>
        <v>tr_tc_diff</v>
      </c>
      <c r="N216" s="1" t="str">
        <f t="array" ref="N216">IFERROR(INDEX('Tag Library'!AG:AG, MATCH(M216, 'Tag Library'!AD:AD, 0)),"")</f>
        <v/>
      </c>
    </row>
    <row r="217" spans="1:14" ht="12.75" x14ac:dyDescent="0.2">
      <c r="A217" s="1" t="str">
        <f ca="1">IFERROR(__xludf.DUMMYFUNCTION("IFERROR(REGEXEXTRACT('Tag Library'!P228, ""\\(.*)""), 'Tag Library'!P228)"),"tr_rel_humid")</f>
        <v>tr_rel_humid</v>
      </c>
      <c r="D217" s="1" t="str">
        <f t="array" ref="D217">IFERROR(INDEX('Tag Library'!S:S, MATCH(C217, 'Tag Library'!P:P, 0)),"")</f>
        <v/>
      </c>
      <c r="F217" s="1" t="str">
        <f ca="1">IFERROR(__xludf.DUMMYFUNCTION("IFERROR(REGEXEXTRACT('Tag Library'!W228, ""\\(.*)""), 'Tag Library'!W228)"),"tr_et_tip_bucket_calib")</f>
        <v>tr_et_tip_bucket_calib</v>
      </c>
      <c r="G217" s="1" t="str">
        <f ca="1">IFERROR(__xludf.DUMMYFUNCTION("""COMPUTED_VALUE"""),"dp_high_sp")</f>
        <v>dp_high_sp</v>
      </c>
      <c r="H217" s="1" t="str">
        <f ca="1">IFERROR(__xludf.DUMMYFUNCTION("""COMPUTED_VALUE"""),"tr_07\tr_irrig_time_per_bucket")</f>
        <v>tr_07\tr_irrig_time_per_bucket</v>
      </c>
      <c r="I217" s="1">
        <f t="array" aca="1" ref="I217" ca="1">IFERROR(INDEX('Tag Library'!Z:Z, MATCH(H217, 'Tag Library'!W:W, 0)),"")</f>
        <v>289</v>
      </c>
      <c r="K217" s="1" t="str">
        <f ca="1">IFERROR(__xludf.DUMMYFUNCTION("IFERROR(REGEXEXTRACT('Tag Library'!AD228, ""\\(.*)""), 'Tag Library'!AD228)"),"tr_tc_diff")</f>
        <v>tr_tc_diff</v>
      </c>
      <c r="N217" s="1" t="str">
        <f t="array" ref="N217">IFERROR(INDEX('Tag Library'!AG:AG, MATCH(M217, 'Tag Library'!AD:AD, 0)),"")</f>
        <v/>
      </c>
    </row>
    <row r="218" spans="1:14" ht="12.75" x14ac:dyDescent="0.2">
      <c r="A218" s="1" t="str">
        <f ca="1">IFERROR(__xludf.DUMMYFUNCTION("IFERROR(REGEXEXTRACT('Tag Library'!P229, ""\\(.*)""), 'Tag Library'!P229)"),"tr_CO2_draw_down")</f>
        <v>tr_CO2_draw_down</v>
      </c>
      <c r="D218" s="1" t="str">
        <f t="array" ref="D218">IFERROR(INDEX('Tag Library'!S:S, MATCH(C218, 'Tag Library'!P:P, 0)),"")</f>
        <v/>
      </c>
      <c r="F218" s="1" t="str">
        <f ca="1">IFERROR(__xludf.DUMMYFUNCTION("IFERROR(REGEXEXTRACT('Tag Library'!W229, ""\\(.*)""), 'Tag Library'!W229)"),"tr_irrig_pump_rate")</f>
        <v>tr_irrig_pump_rate</v>
      </c>
      <c r="G218" s="1" t="str">
        <f ca="1">IFERROR(__xludf.DUMMYFUNCTION("""COMPUTED_VALUE"""),"dp_low_sp")</f>
        <v>dp_low_sp</v>
      </c>
      <c r="H218" s="1" t="str">
        <f ca="1">IFERROR(__xludf.DUMMYFUNCTION("""COMPUTED_VALUE"""),"tr_09\tr_irrig_ml_prev_day_total")</f>
        <v>tr_09\tr_irrig_ml_prev_day_total</v>
      </c>
      <c r="I218" s="1">
        <f t="array" aca="1" ref="I218" ca="1">IFERROR(INDEX('Tag Library'!Z:Z, MATCH(H218, 'Tag Library'!W:W, 0)),"")</f>
        <v>290</v>
      </c>
      <c r="K218" s="1" t="str">
        <f ca="1">IFERROR(__xludf.DUMMYFUNCTION("IFERROR(REGEXEXTRACT('Tag Library'!AD229, ""\\(.*)""), 'Tag Library'!AD229)"),"tr_tc_diff")</f>
        <v>tr_tc_diff</v>
      </c>
      <c r="N218" s="1" t="str">
        <f t="array" ref="N218">IFERROR(INDEX('Tag Library'!AG:AG, MATCH(M218, 'Tag Library'!AD:AD, 0)),"")</f>
        <v/>
      </c>
    </row>
    <row r="219" spans="1:14" ht="12.75" x14ac:dyDescent="0.2">
      <c r="A219" s="1" t="str">
        <f ca="1">IFERROR(__xludf.DUMMYFUNCTION("IFERROR(REGEXEXTRACT('Tag Library'!P230, ""\\(.*)""), 'Tag Library'!P230)"),"tr_co2_draw_down_time")</f>
        <v>tr_co2_draw_down_time</v>
      </c>
      <c r="D219" s="1" t="str">
        <f t="array" ref="D219">IFERROR(INDEX('Tag Library'!S:S, MATCH(C219, 'Tag Library'!P:P, 0)),"")</f>
        <v/>
      </c>
      <c r="F219" s="1" t="str">
        <f ca="1">IFERROR(__xludf.DUMMYFUNCTION("IFERROR(REGEXEXTRACT('Tag Library'!W230, ""\\(.*)""), 'Tag Library'!W230)"),"tr_irrig_purge_mode")</f>
        <v>tr_irrig_purge_mode</v>
      </c>
      <c r="G219" s="1" t="str">
        <f ca="1">IFERROR(__xludf.DUMMYFUNCTION("""COMPUTED_VALUE"""),"temp_high_sp")</f>
        <v>temp_high_sp</v>
      </c>
      <c r="H219" s="1" t="str">
        <f ca="1">IFERROR(__xludf.DUMMYFUNCTION("""COMPUTED_VALUE"""),"tr_09\tr_irrig_time_per_bucket")</f>
        <v>tr_09\tr_irrig_time_per_bucket</v>
      </c>
      <c r="I219" s="1">
        <f t="array" aca="1" ref="I219" ca="1">IFERROR(INDEX('Tag Library'!Z:Z, MATCH(H219, 'Tag Library'!W:W, 0)),"")</f>
        <v>291</v>
      </c>
      <c r="K219" s="1" t="str">
        <f ca="1">IFERROR(__xludf.DUMMYFUNCTION("IFERROR(REGEXEXTRACT('Tag Library'!AD230, ""\\(.*)""), 'Tag Library'!AD230)"),"tr_door_open_man_req")</f>
        <v>tr_door_open_man_req</v>
      </c>
      <c r="N219" s="1" t="str">
        <f t="array" ref="N219">IFERROR(INDEX('Tag Library'!AG:AG, MATCH(M219, 'Tag Library'!AD:AD, 0)),"")</f>
        <v/>
      </c>
    </row>
    <row r="220" spans="1:14" ht="12.75" x14ac:dyDescent="0.2">
      <c r="A220" s="1" t="str">
        <f ca="1">IFERROR(__xludf.DUMMYFUNCTION("IFERROR(REGEXEXTRACT('Tag Library'!P231, ""\\(.*)""), 'Tag Library'!P231)"),"tr_rel_humid")</f>
        <v>tr_rel_humid</v>
      </c>
      <c r="D220" s="1" t="str">
        <f t="array" ref="D220">IFERROR(INDEX('Tag Library'!S:S, MATCH(C220, 'Tag Library'!P:P, 0)),"")</f>
        <v/>
      </c>
      <c r="F220" s="1" t="str">
        <f ca="1">IFERROR(__xludf.DUMMYFUNCTION("IFERROR(REGEXEXTRACT('Tag Library'!W231, ""\\(.*)""), 'Tag Library'!W231)"),"sel_thermistor")</f>
        <v>sel_thermistor</v>
      </c>
      <c r="G220" s="1" t="str">
        <f ca="1">IFERROR(__xludf.DUMMYFUNCTION("""COMPUTED_VALUE"""),"temp_low_sp")</f>
        <v>temp_low_sp</v>
      </c>
      <c r="H220" s="1" t="str">
        <f ca="1">IFERROR(__xludf.DUMMYFUNCTION("""COMPUTED_VALUE"""),"tr_10\tr_irrig_ml_prev_day_total")</f>
        <v>tr_10\tr_irrig_ml_prev_day_total</v>
      </c>
      <c r="I220" s="1">
        <f t="array" aca="1" ref="I220" ca="1">IFERROR(INDEX('Tag Library'!Z:Z, MATCH(H220, 'Tag Library'!W:W, 0)),"")</f>
        <v>292</v>
      </c>
      <c r="K220" s="1" t="str">
        <f ca="1">IFERROR(__xludf.DUMMYFUNCTION("IFERROR(REGEXEXTRACT('Tag Library'!AD231, ""\\(.*)""), 'Tag Library'!AD231)"),"tr_door_open_man_req")</f>
        <v>tr_door_open_man_req</v>
      </c>
      <c r="N220" s="1" t="str">
        <f t="array" ref="N220">IFERROR(INDEX('Tag Library'!AG:AG, MATCH(M220, 'Tag Library'!AD:AD, 0)),"")</f>
        <v/>
      </c>
    </row>
    <row r="221" spans="1:14" ht="12.75" x14ac:dyDescent="0.2">
      <c r="A221" s="1" t="str">
        <f ca="1">IFERROR(__xludf.DUMMYFUNCTION("IFERROR(REGEXEXTRACT('Tag Library'!P232, ""\\(.*)""), 'Tag Library'!P232)"),"tr_therm_2")</f>
        <v>tr_therm_2</v>
      </c>
      <c r="D221" s="1" t="str">
        <f t="array" ref="D221">IFERROR(INDEX('Tag Library'!S:S, MATCH(C221, 'Tag Library'!P:P, 0)),"")</f>
        <v/>
      </c>
      <c r="F221" s="1" t="str">
        <f ca="1">IFERROR(__xludf.DUMMYFUNCTION("IFERROR(REGEXEXTRACT('Tag Library'!W232, ""\\(.*)""), 'Tag Library'!W232)"),"tr_dl_tip_bucket_calib")</f>
        <v>tr_dl_tip_bucket_calib</v>
      </c>
      <c r="G221" s="1" t="str">
        <f ca="1">IFERROR(__xludf.DUMMYFUNCTION("""COMPUTED_VALUE"""),"chiller_2_offset")</f>
        <v>chiller_2_offset</v>
      </c>
      <c r="H221" s="1" t="str">
        <f ca="1">IFERROR(__xludf.DUMMYFUNCTION("""COMPUTED_VALUE"""),"tr_11\tr_irrig_ml_prev_day_total")</f>
        <v>tr_11\tr_irrig_ml_prev_day_total</v>
      </c>
      <c r="I221" s="1">
        <f t="array" aca="1" ref="I221" ca="1">IFERROR(INDEX('Tag Library'!Z:Z, MATCH(H221, 'Tag Library'!W:W, 0)),"")</f>
        <v>293</v>
      </c>
      <c r="K221" s="1" t="str">
        <f ca="1">IFERROR(__xludf.DUMMYFUNCTION("IFERROR(REGEXEXTRACT('Tag Library'!AD232, ""\\(.*)""), 'Tag Library'!AD232)"),"tr_door_open_man_req")</f>
        <v>tr_door_open_man_req</v>
      </c>
      <c r="N221" s="1" t="str">
        <f t="array" ref="N221">IFERROR(INDEX('Tag Library'!AG:AG, MATCH(M221, 'Tag Library'!AD:AD, 0)),"")</f>
        <v/>
      </c>
    </row>
    <row r="222" spans="1:14" ht="12.75" x14ac:dyDescent="0.2">
      <c r="A222" s="1" t="str">
        <f ca="1">IFERROR(__xludf.DUMMYFUNCTION("IFERROR(REGEXEXTRACT('Tag Library'!P233, ""\\(.*)""), 'Tag Library'!P233)"),"tr_therm_2")</f>
        <v>tr_therm_2</v>
      </c>
      <c r="D222" s="1" t="str">
        <f t="array" ref="D222">IFERROR(INDEX('Tag Library'!S:S, MATCH(C222, 'Tag Library'!P:P, 0)),"")</f>
        <v/>
      </c>
      <c r="F222" s="1" t="str">
        <f ca="1">IFERROR(__xludf.DUMMYFUNCTION("IFERROR(REGEXEXTRACT('Tag Library'!W233, ""\\(.*)""), 'Tag Library'!W233)"),"tr_et_tip_bucket_calib")</f>
        <v>tr_et_tip_bucket_calib</v>
      </c>
      <c r="G222" s="1" t="str">
        <f ca="1">IFERROR(__xludf.DUMMYFUNCTION("""COMPUTED_VALUE"""),"chiller_control_to")</f>
        <v>chiller_control_to</v>
      </c>
      <c r="H222" s="1" t="str">
        <f ca="1">IFERROR(__xludf.DUMMYFUNCTION("""COMPUTED_VALUE"""),"tr_12\tr_irrig_ml_prev_day_total")</f>
        <v>tr_12\tr_irrig_ml_prev_day_total</v>
      </c>
      <c r="I222" s="1">
        <f t="array" aca="1" ref="I222" ca="1">IFERROR(INDEX('Tag Library'!Z:Z, MATCH(H222, 'Tag Library'!W:W, 0)),"")</f>
        <v>294</v>
      </c>
      <c r="K222" s="1" t="str">
        <f ca="1">IFERROR(__xludf.DUMMYFUNCTION("IFERROR(REGEXEXTRACT('Tag Library'!AD233, ""\\(.*)""), 'Tag Library'!AD233)"),"tr_door_open_man_req")</f>
        <v>tr_door_open_man_req</v>
      </c>
      <c r="N222" s="1" t="str">
        <f t="array" ref="N222">IFERROR(INDEX('Tag Library'!AG:AG, MATCH(M222, 'Tag Library'!AD:AD, 0)),"")</f>
        <v/>
      </c>
    </row>
    <row r="223" spans="1:14" ht="12.75" x14ac:dyDescent="0.2">
      <c r="A223" s="1" t="str">
        <f ca="1">IFERROR(__xludf.DUMMYFUNCTION("IFERROR(REGEXEXTRACT('Tag Library'!P234, ""\\(.*)""), 'Tag Library'!P234)"),"tr_therm_2")</f>
        <v>tr_therm_2</v>
      </c>
      <c r="D223" s="1" t="str">
        <f t="array" ref="D223">IFERROR(INDEX('Tag Library'!S:S, MATCH(C223, 'Tag Library'!P:P, 0)),"")</f>
        <v/>
      </c>
      <c r="F223" s="1" t="str">
        <f ca="1">IFERROR(__xludf.DUMMYFUNCTION("IFERROR(REGEXEXTRACT('Tag Library'!W234, ""\\(.*)""), 'Tag Library'!W234)"),"tr_irrig_purge_mode")</f>
        <v>tr_irrig_purge_mode</v>
      </c>
      <c r="G223" s="1" t="str">
        <f ca="1">IFERROR(__xludf.DUMMYFUNCTION("""COMPUTED_VALUE"""),"chiller_DP_offset_AM_PAR")</f>
        <v>chiller_DP_offset_AM_PAR</v>
      </c>
      <c r="H223" s="1" t="str">
        <f ca="1">IFERROR(__xludf.DUMMYFUNCTION("""COMPUTED_VALUE"""),"tr_13\tr_irrig_ml_prev_day_total")</f>
        <v>tr_13\tr_irrig_ml_prev_day_total</v>
      </c>
      <c r="I223" s="1">
        <f t="array" aca="1" ref="I223" ca="1">IFERROR(INDEX('Tag Library'!Z:Z, MATCH(H223, 'Tag Library'!W:W, 0)),"")</f>
        <v>295</v>
      </c>
      <c r="K223" s="1" t="str">
        <f ca="1">IFERROR(__xludf.DUMMYFUNCTION("IFERROR(REGEXEXTRACT('Tag Library'!AD234, ""\\(.*)""), 'Tag Library'!AD234)"),"tr_door_open_man_req")</f>
        <v>tr_door_open_man_req</v>
      </c>
      <c r="N223" s="1" t="str">
        <f t="array" ref="N223">IFERROR(INDEX('Tag Library'!AG:AG, MATCH(M223, 'Tag Library'!AD:AD, 0)),"")</f>
        <v/>
      </c>
    </row>
    <row r="224" spans="1:14" ht="12.75" x14ac:dyDescent="0.2">
      <c r="A224" s="1" t="str">
        <f ca="1">IFERROR(__xludf.DUMMYFUNCTION("IFERROR(REGEXEXTRACT('Tag Library'!P235, ""\\(.*)""), 'Tag Library'!P235)"),"tr_therm_2")</f>
        <v>tr_therm_2</v>
      </c>
      <c r="D224" s="1" t="str">
        <f t="array" ref="D224">IFERROR(INDEX('Tag Library'!S:S, MATCH(C224, 'Tag Library'!P:P, 0)),"")</f>
        <v/>
      </c>
      <c r="F224" s="1" t="str">
        <f ca="1">IFERROR(__xludf.DUMMYFUNCTION("IFERROR(REGEXEXTRACT('Tag Library'!W235, ""\\(.*)""), 'Tag Library'!W235)"),"tr_irrig_time_per_bucket")</f>
        <v>tr_irrig_time_per_bucket</v>
      </c>
      <c r="G224" s="1" t="str">
        <f ca="1">IFERROR(__xludf.DUMMYFUNCTION("""COMPUTED_VALUE"""),"chiller_en_supply")</f>
        <v>chiller_en_supply</v>
      </c>
      <c r="H224" s="1" t="str">
        <f ca="1">IFERROR(__xludf.DUMMYFUNCTION("""COMPUTED_VALUE"""),"tr_14\tr_irrig_ml_prev_day_total")</f>
        <v>tr_14\tr_irrig_ml_prev_day_total</v>
      </c>
      <c r="I224" s="1">
        <f t="array" aca="1" ref="I224" ca="1">IFERROR(INDEX('Tag Library'!Z:Z, MATCH(H224, 'Tag Library'!W:W, 0)),"")</f>
        <v>296</v>
      </c>
      <c r="K224" s="1" t="str">
        <f ca="1">IFERROR(__xludf.DUMMYFUNCTION("IFERROR(REGEXEXTRACT('Tag Library'!AD235, ""\\(.*)""), 'Tag Library'!AD235)"),"tr_door_open_man_req")</f>
        <v>tr_door_open_man_req</v>
      </c>
      <c r="N224" s="1" t="str">
        <f t="array" ref="N224">IFERROR(INDEX('Tag Library'!AG:AG, MATCH(M224, 'Tag Library'!AD:AD, 0)),"")</f>
        <v/>
      </c>
    </row>
    <row r="225" spans="1:14" ht="12.75" x14ac:dyDescent="0.2">
      <c r="A225" s="1" t="str">
        <f ca="1">IFERROR(__xludf.DUMMYFUNCTION("IFERROR(REGEXEXTRACT('Tag Library'!P236, ""\\(.*)""), 'Tag Library'!P236)"),"tr_therm_2")</f>
        <v>tr_therm_2</v>
      </c>
      <c r="D225" s="1" t="str">
        <f t="array" ref="D225">IFERROR(INDEX('Tag Library'!S:S, MATCH(C225, 'Tag Library'!P:P, 0)),"")</f>
        <v/>
      </c>
      <c r="F225" s="1" t="str">
        <f ca="1">IFERROR(__xludf.DUMMYFUNCTION("IFERROR(REGEXEXTRACT('Tag Library'!W236, ""\\(.*)""), 'Tag Library'!W236)"),"sel_thermistor")</f>
        <v>sel_thermistor</v>
      </c>
      <c r="G225" s="1" t="str">
        <f ca="1">IFERROR(__xludf.DUMMYFUNCTION("""COMPUTED_VALUE"""),"chiller_inc_offset_1")</f>
        <v>chiller_inc_offset_1</v>
      </c>
      <c r="H225" s="1" t="str">
        <f ca="1">IFERROR(__xludf.DUMMYFUNCTION("""COMPUTED_VALUE"""),"tr_14\tr_irrig_time_per_bucket")</f>
        <v>tr_14\tr_irrig_time_per_bucket</v>
      </c>
      <c r="I225" s="1">
        <f t="array" aca="1" ref="I225" ca="1">IFERROR(INDEX('Tag Library'!Z:Z, MATCH(H225, 'Tag Library'!W:W, 0)),"")</f>
        <v>297</v>
      </c>
      <c r="K225" s="1" t="str">
        <f ca="1">IFERROR(__xludf.DUMMYFUNCTION("IFERROR(REGEXEXTRACT('Tag Library'!AD236, ""\\(.*)""), 'Tag Library'!AD236)"),"tr_door_open_man_req")</f>
        <v>tr_door_open_man_req</v>
      </c>
      <c r="N225" s="1" t="str">
        <f t="array" ref="N225">IFERROR(INDEX('Tag Library'!AG:AG, MATCH(M225, 'Tag Library'!AD:AD, 0)),"")</f>
        <v/>
      </c>
    </row>
    <row r="226" spans="1:14" ht="12.75" x14ac:dyDescent="0.2">
      <c r="A226" s="1" t="str">
        <f ca="1">IFERROR(__xludf.DUMMYFUNCTION("IFERROR(REGEXEXTRACT('Tag Library'!P237, ""\\(.*)""), 'Tag Library'!P237)"),"tr_therm_2")</f>
        <v>tr_therm_2</v>
      </c>
      <c r="D226" s="1" t="str">
        <f t="array" ref="D226">IFERROR(INDEX('Tag Library'!S:S, MATCH(C226, 'Tag Library'!P:P, 0)),"")</f>
        <v/>
      </c>
      <c r="F226" s="1" t="str">
        <f ca="1">IFERROR(__xludf.DUMMYFUNCTION("IFERROR(REGEXEXTRACT('Tag Library'!W237, ""\\(.*)""), 'Tag Library'!W237)"),"tr_dl_tip_bucket_calib")</f>
        <v>tr_dl_tip_bucket_calib</v>
      </c>
      <c r="G226" s="1" t="str">
        <f ca="1">IFERROR(__xludf.DUMMYFUNCTION("""COMPUTED_VALUE"""),"chiller_inc_offset_10")</f>
        <v>chiller_inc_offset_10</v>
      </c>
      <c r="H226" s="1" t="str">
        <f ca="1">IFERROR(__xludf.DUMMYFUNCTION("""COMPUTED_VALUE"""),"tr_02\tr_irrig_ml_prev_day_total")</f>
        <v>tr_02\tr_irrig_ml_prev_day_total</v>
      </c>
      <c r="I226" s="1">
        <f t="array" aca="1" ref="I226" ca="1">IFERROR(INDEX('Tag Library'!Z:Z, MATCH(H226, 'Tag Library'!W:W, 0)),"")</f>
        <v>298</v>
      </c>
      <c r="K226" s="1" t="str">
        <f ca="1">IFERROR(__xludf.DUMMYFUNCTION("IFERROR(REGEXEXTRACT('Tag Library'!AD237, ""\\(.*)""), 'Tag Library'!AD237)"),"tr_door_open_man_req")</f>
        <v>tr_door_open_man_req</v>
      </c>
      <c r="N226" s="1" t="str">
        <f t="array" ref="N226">IFERROR(INDEX('Tag Library'!AG:AG, MATCH(M226, 'Tag Library'!AD:AD, 0)),"")</f>
        <v/>
      </c>
    </row>
    <row r="227" spans="1:14" ht="12.75" x14ac:dyDescent="0.2">
      <c r="A227" s="1" t="str">
        <f ca="1">IFERROR(__xludf.DUMMYFUNCTION("IFERROR(REGEXEXTRACT('Tag Library'!P238, ""\\(.*)""), 'Tag Library'!P238)"),"tr_therm_2")</f>
        <v>tr_therm_2</v>
      </c>
      <c r="D227" s="1" t="str">
        <f t="array" ref="D227">IFERROR(INDEX('Tag Library'!S:S, MATCH(C227, 'Tag Library'!P:P, 0)),"")</f>
        <v/>
      </c>
      <c r="F227" s="1" t="str">
        <f ca="1">IFERROR(__xludf.DUMMYFUNCTION("IFERROR(REGEXEXTRACT('Tag Library'!W238, ""\\(.*)""), 'Tag Library'!W238)"),"tr_et_tip_bucket_calib")</f>
        <v>tr_et_tip_bucket_calib</v>
      </c>
      <c r="G227" s="1" t="str">
        <f ca="1">IFERROR(__xludf.DUMMYFUNCTION("""COMPUTED_VALUE"""),"chiller_inc_offset_2")</f>
        <v>chiller_inc_offset_2</v>
      </c>
      <c r="H227" s="1" t="str">
        <f ca="1">IFERROR(__xludf.DUMMYFUNCTION("""COMPUTED_VALUE"""),"tr_02\tr_irrig_time_per_bucket")</f>
        <v>tr_02\tr_irrig_time_per_bucket</v>
      </c>
      <c r="I227" s="1">
        <f t="array" aca="1" ref="I227" ca="1">IFERROR(INDEX('Tag Library'!Z:Z, MATCH(H227, 'Tag Library'!W:W, 0)),"")</f>
        <v>299</v>
      </c>
      <c r="K227" s="1" t="str">
        <f ca="1">IFERROR(__xludf.DUMMYFUNCTION("IFERROR(REGEXEXTRACT('Tag Library'!AD238, ""\\(.*)""), 'Tag Library'!AD238)"),"tr_door_open_man_req")</f>
        <v>tr_door_open_man_req</v>
      </c>
      <c r="N227" s="1" t="str">
        <f t="array" ref="N227">IFERROR(INDEX('Tag Library'!AG:AG, MATCH(M227, 'Tag Library'!AD:AD, 0)),"")</f>
        <v/>
      </c>
    </row>
    <row r="228" spans="1:14" ht="12.75" x14ac:dyDescent="0.2">
      <c r="A228" s="1" t="str">
        <f ca="1">IFERROR(__xludf.DUMMYFUNCTION("IFERROR(REGEXEXTRACT('Tag Library'!P239, ""\\(.*)""), 'Tag Library'!P239)"),"tr_therm_2")</f>
        <v>tr_therm_2</v>
      </c>
      <c r="D228" s="1" t="str">
        <f t="array" ref="D228">IFERROR(INDEX('Tag Library'!S:S, MATCH(C228, 'Tag Library'!P:P, 0)),"")</f>
        <v/>
      </c>
      <c r="F228" s="1" t="str">
        <f ca="1">IFERROR(__xludf.DUMMYFUNCTION("IFERROR(REGEXEXTRACT('Tag Library'!W239, ""\\(.*)""), 'Tag Library'!W239)"),"tr_irrig_pump_rate")</f>
        <v>tr_irrig_pump_rate</v>
      </c>
      <c r="G228" s="1" t="str">
        <f ca="1">IFERROR(__xludf.DUMMYFUNCTION("""COMPUTED_VALUE"""),"chiller_inc_offset_3")</f>
        <v>chiller_inc_offset_3</v>
      </c>
      <c r="H228" s="1" t="str">
        <f ca="1">IFERROR(__xludf.DUMMYFUNCTION("""COMPUTED_VALUE"""),"tr_10\tr_irrig_time_per_bucket")</f>
        <v>tr_10\tr_irrig_time_per_bucket</v>
      </c>
      <c r="I228" s="1">
        <f t="array" aca="1" ref="I228" ca="1">IFERROR(INDEX('Tag Library'!Z:Z, MATCH(H228, 'Tag Library'!W:W, 0)),"")</f>
        <v>300</v>
      </c>
      <c r="K228" s="1" t="str">
        <f ca="1">IFERROR(__xludf.DUMMYFUNCTION("IFERROR(REGEXEXTRACT('Tag Library'!AD239, ""\\(.*)""), 'Tag Library'!AD239)"),"tr_door_open_man_req")</f>
        <v>tr_door_open_man_req</v>
      </c>
      <c r="N228" s="1" t="str">
        <f t="array" ref="N228">IFERROR(INDEX('Tag Library'!AG:AG, MATCH(M228, 'Tag Library'!AD:AD, 0)),"")</f>
        <v/>
      </c>
    </row>
    <row r="229" spans="1:14" ht="12.75" x14ac:dyDescent="0.2">
      <c r="A229" s="1" t="str">
        <f ca="1">IFERROR(__xludf.DUMMYFUNCTION("IFERROR(REGEXEXTRACT('Tag Library'!P240, ""\\(.*)""), 'Tag Library'!P240)"),"tr_therm_2")</f>
        <v>tr_therm_2</v>
      </c>
      <c r="D229" s="1" t="str">
        <f t="array" ref="D229">IFERROR(INDEX('Tag Library'!S:S, MATCH(C229, 'Tag Library'!P:P, 0)),"")</f>
        <v/>
      </c>
      <c r="F229" s="1" t="str">
        <f ca="1">IFERROR(__xludf.DUMMYFUNCTION("IFERROR(REGEXEXTRACT('Tag Library'!W240, ""\\(.*)""), 'Tag Library'!W240)"),"tr_irrig_purge_mode")</f>
        <v>tr_irrig_purge_mode</v>
      </c>
      <c r="G229" s="1" t="str">
        <f ca="1">IFERROR(__xludf.DUMMYFUNCTION("""COMPUTED_VALUE"""),"chiller_inc_offset_4")</f>
        <v>chiller_inc_offset_4</v>
      </c>
      <c r="H229" s="1" t="str">
        <f ca="1">IFERROR(__xludf.DUMMYFUNCTION("""COMPUTED_VALUE"""),"tr_11\tr_irrig_time_per_bucket")</f>
        <v>tr_11\tr_irrig_time_per_bucket</v>
      </c>
      <c r="I229" s="1">
        <f t="array" aca="1" ref="I229" ca="1">IFERROR(INDEX('Tag Library'!Z:Z, MATCH(H229, 'Tag Library'!W:W, 0)),"")</f>
        <v>301</v>
      </c>
      <c r="K229" s="1" t="str">
        <f ca="1">IFERROR(__xludf.DUMMYFUNCTION("IFERROR(REGEXEXTRACT('Tag Library'!AD240, ""\\(.*)""), 'Tag Library'!AD240)"),"tr_door_open_man_req")</f>
        <v>tr_door_open_man_req</v>
      </c>
      <c r="N229" s="1" t="str">
        <f t="array" ref="N229">IFERROR(INDEX('Tag Library'!AG:AG, MATCH(M229, 'Tag Library'!AD:AD, 0)),"")</f>
        <v/>
      </c>
    </row>
    <row r="230" spans="1:14" ht="12.75" x14ac:dyDescent="0.2">
      <c r="A230" s="1" t="str">
        <f ca="1">IFERROR(__xludf.DUMMYFUNCTION("IFERROR(REGEXEXTRACT('Tag Library'!P241, ""\\(.*)""), 'Tag Library'!P241)"),"tr_therm_2")</f>
        <v>tr_therm_2</v>
      </c>
      <c r="D230" s="1" t="str">
        <f t="array" ref="D230">IFERROR(INDEX('Tag Library'!S:S, MATCH(C230, 'Tag Library'!P:P, 0)),"")</f>
        <v/>
      </c>
      <c r="F230" s="1" t="str">
        <f ca="1">IFERROR(__xludf.DUMMYFUNCTION("IFERROR(REGEXEXTRACT('Tag Library'!W241, ""\\(.*)""), 'Tag Library'!W241)"),"sel_thermistor")</f>
        <v>sel_thermistor</v>
      </c>
      <c r="G230" s="1" t="str">
        <f ca="1">IFERROR(__xludf.DUMMYFUNCTION("""COMPUTED_VALUE"""),"chiller_inc_offset_5")</f>
        <v>chiller_inc_offset_5</v>
      </c>
      <c r="H230" s="1" t="str">
        <f ca="1">IFERROR(__xludf.DUMMYFUNCTION("""COMPUTED_VALUE"""),"tr_12\tr_irrig_time_per_bucket")</f>
        <v>tr_12\tr_irrig_time_per_bucket</v>
      </c>
      <c r="I230" s="1">
        <f t="array" aca="1" ref="I230" ca="1">IFERROR(INDEX('Tag Library'!Z:Z, MATCH(H230, 'Tag Library'!W:W, 0)),"")</f>
        <v>302</v>
      </c>
      <c r="K230" s="1" t="str">
        <f ca="1">IFERROR(__xludf.DUMMYFUNCTION("IFERROR(REGEXEXTRACT('Tag Library'!AD241, ""\\(.*)""), 'Tag Library'!AD241)"),"tr_door_open_man_req")</f>
        <v>tr_door_open_man_req</v>
      </c>
      <c r="N230" s="1" t="str">
        <f t="array" ref="N230">IFERROR(INDEX('Tag Library'!AG:AG, MATCH(M230, 'Tag Library'!AD:AD, 0)),"")</f>
        <v/>
      </c>
    </row>
    <row r="231" spans="1:14" ht="12.75" x14ac:dyDescent="0.2">
      <c r="A231" s="1" t="str">
        <f ca="1">IFERROR(__xludf.DUMMYFUNCTION("IFERROR(REGEXEXTRACT('Tag Library'!P242, ""\\(.*)""), 'Tag Library'!P242)"),"tr_therm_2")</f>
        <v>tr_therm_2</v>
      </c>
      <c r="D231" s="1" t="str">
        <f t="array" ref="D231">IFERROR(INDEX('Tag Library'!S:S, MATCH(C231, 'Tag Library'!P:P, 0)),"")</f>
        <v/>
      </c>
      <c r="F231" s="1" t="str">
        <f ca="1">IFERROR(__xludf.DUMMYFUNCTION("IFERROR(REGEXEXTRACT('Tag Library'!W242, ""\\(.*)""), 'Tag Library'!W242)"),"tr_dl_tip_bucket_calib")</f>
        <v>tr_dl_tip_bucket_calib</v>
      </c>
      <c r="G231" s="1" t="str">
        <f ca="1">IFERROR(__xludf.DUMMYFUNCTION("""COMPUTED_VALUE"""),"chiller_inc_offset_6")</f>
        <v>chiller_inc_offset_6</v>
      </c>
      <c r="H231" s="1" t="str">
        <f ca="1">IFERROR(__xludf.DUMMYFUNCTION("""COMPUTED_VALUE"""),"tr_13\tr_irrig_time_per_bucket")</f>
        <v>tr_13\tr_irrig_time_per_bucket</v>
      </c>
      <c r="I231" s="1">
        <f t="array" aca="1" ref="I231" ca="1">IFERROR(INDEX('Tag Library'!Z:Z, MATCH(H231, 'Tag Library'!W:W, 0)),"")</f>
        <v>303</v>
      </c>
      <c r="K231" s="1" t="str">
        <f ca="1">IFERROR(__xludf.DUMMYFUNCTION("IFERROR(REGEXEXTRACT('Tag Library'!AD242, ""\\(.*)""), 'Tag Library'!AD242)"),"sd_24hr_irrig")</f>
        <v>sd_24hr_irrig</v>
      </c>
      <c r="N231" s="1" t="str">
        <f t="array" ref="N231">IFERROR(INDEX('Tag Library'!AG:AG, MATCH(M231, 'Tag Library'!AD:AD, 0)),"")</f>
        <v/>
      </c>
    </row>
    <row r="232" spans="1:14" ht="12.75" x14ac:dyDescent="0.2">
      <c r="A232" s="1" t="str">
        <f ca="1">IFERROR(__xludf.DUMMYFUNCTION("IFERROR(REGEXEXTRACT('Tag Library'!P243, ""\\(.*)""), 'Tag Library'!P243)"),"tr_therm_2")</f>
        <v>tr_therm_2</v>
      </c>
      <c r="D232" s="1" t="str">
        <f t="array" ref="D232">IFERROR(INDEX('Tag Library'!S:S, MATCH(C232, 'Tag Library'!P:P, 0)),"")</f>
        <v/>
      </c>
      <c r="F232" s="1" t="str">
        <f ca="1">IFERROR(__xludf.DUMMYFUNCTION("IFERROR(REGEXEXTRACT('Tag Library'!W243, ""\\(.*)""), 'Tag Library'!W243)"),"tr_et_tip_bucket_calib")</f>
        <v>tr_et_tip_bucket_calib</v>
      </c>
      <c r="G232" s="1" t="str">
        <f ca="1">IFERROR(__xludf.DUMMYFUNCTION("""COMPUTED_VALUE"""),"chiller_inc_offset_7")</f>
        <v>chiller_inc_offset_7</v>
      </c>
      <c r="H232" s="1" t="str">
        <f ca="1">IFERROR(__xludf.DUMMYFUNCTION("""COMPUTED_VALUE"""),"tr_06\tr_irrig_pump_rate")</f>
        <v>tr_06\tr_irrig_pump_rate</v>
      </c>
      <c r="I232" s="1">
        <f t="array" aca="1" ref="I232" ca="1">IFERROR(INDEX('Tag Library'!Z:Z, MATCH(H232, 'Tag Library'!W:W, 0)),"")</f>
        <v>304</v>
      </c>
      <c r="K232" s="1" t="str">
        <f ca="1">IFERROR(__xludf.DUMMYFUNCTION("IFERROR(REGEXEXTRACT('Tag Library'!AD243, ""\\(.*)""), 'Tag Library'!AD243)"),"sd_24hr_dl")</f>
        <v>sd_24hr_dl</v>
      </c>
      <c r="N232" s="1" t="str">
        <f t="array" ref="N232">IFERROR(INDEX('Tag Library'!AG:AG, MATCH(M232, 'Tag Library'!AD:AD, 0)),"")</f>
        <v/>
      </c>
    </row>
    <row r="233" spans="1:14" ht="12.75" x14ac:dyDescent="0.2">
      <c r="A233" s="1" t="str">
        <f ca="1">IFERROR(__xludf.DUMMYFUNCTION("IFERROR(REGEXEXTRACT('Tag Library'!P244, ""\\(.*)""), 'Tag Library'!P244)"),"tr_cer_calculated")</f>
        <v>tr_cer_calculated</v>
      </c>
      <c r="D233" s="1" t="str">
        <f t="array" ref="D233">IFERROR(INDEX('Tag Library'!S:S, MATCH(C233, 'Tag Library'!P:P, 0)),"")</f>
        <v/>
      </c>
      <c r="F233" s="1" t="str">
        <f ca="1">IFERROR(__xludf.DUMMYFUNCTION("IFERROR(REGEXEXTRACT('Tag Library'!W244, ""\\(.*)""), 'Tag Library'!W244)"),"tr_irrig_pump_rate")</f>
        <v>tr_irrig_pump_rate</v>
      </c>
      <c r="G233" s="1" t="str">
        <f ca="1">IFERROR(__xludf.DUMMYFUNCTION("""COMPUTED_VALUE"""),"chiller_inc_offset_8")</f>
        <v>chiller_inc_offset_8</v>
      </c>
      <c r="H233" s="1" t="str">
        <f ca="1">IFERROR(__xludf.DUMMYFUNCTION("""COMPUTED_VALUE"""),"tr_02\zero_tag")</f>
        <v>tr_02\zero_tag</v>
      </c>
      <c r="I233" s="1">
        <f t="array" aca="1" ref="I233" ca="1">IFERROR(INDEX('Tag Library'!Z:Z, MATCH(H233, 'Tag Library'!W:W, 0)),"")</f>
        <v>341</v>
      </c>
      <c r="K233" s="1" t="str">
        <f ca="1">IFERROR(__xludf.DUMMYFUNCTION("IFERROR(REGEXEXTRACT('Tag Library'!AD244, ""\\(.*)""), 'Tag Library'!AD244)"),"sd_24hr_et")</f>
        <v>sd_24hr_et</v>
      </c>
      <c r="N233" s="1" t="str">
        <f t="array" ref="N233">IFERROR(INDEX('Tag Library'!AG:AG, MATCH(M233, 'Tag Library'!AD:AD, 0)),"")</f>
        <v/>
      </c>
    </row>
    <row r="234" spans="1:14" ht="12.75" x14ac:dyDescent="0.2">
      <c r="A234" s="1" t="str">
        <f ca="1">IFERROR(__xludf.DUMMYFUNCTION("IFERROR(REGEXEXTRACT('Tag Library'!P245, ""\\(.*)""), 'Tag Library'!P245)"),"tr_cer_calculated")</f>
        <v>tr_cer_calculated</v>
      </c>
      <c r="D234" s="1" t="str">
        <f t="array" ref="D234">IFERROR(INDEX('Tag Library'!S:S, MATCH(C234, 'Tag Library'!P:P, 0)),"")</f>
        <v/>
      </c>
      <c r="F234" s="1" t="str">
        <f ca="1">IFERROR(__xludf.DUMMYFUNCTION("IFERROR(REGEXEXTRACT('Tag Library'!W245, ""\\(.*)""), 'Tag Library'!W245)"),"tr_irrig_purge_mode")</f>
        <v>tr_irrig_purge_mode</v>
      </c>
      <c r="G234" s="1" t="str">
        <f ca="1">IFERROR(__xludf.DUMMYFUNCTION("""COMPUTED_VALUE"""),"chiller_inc_offset_9")</f>
        <v>chiller_inc_offset_9</v>
      </c>
      <c r="H234" s="1" t="str">
        <f ca="1">IFERROR(__xludf.DUMMYFUNCTION("""COMPUTED_VALUE"""),"tr_02\sd_24hr_prev_irrig")</f>
        <v>tr_02\sd_24hr_prev_irrig</v>
      </c>
      <c r="I234" s="1">
        <f t="array" aca="1" ref="I234" ca="1">IFERROR(INDEX('Tag Library'!Z:Z, MATCH(H234, 'Tag Library'!W:W, 0)),"")</f>
        <v>357</v>
      </c>
      <c r="K234" s="1" t="str">
        <f ca="1">IFERROR(__xludf.DUMMYFUNCTION("IFERROR(REGEXEXTRACT('Tag Library'!AD245, ""\\(.*)""), 'Tag Library'!AD245)"),"sd_24hr_rth")</f>
        <v>sd_24hr_rth</v>
      </c>
      <c r="N234" s="1" t="str">
        <f t="array" ref="N234">IFERROR(INDEX('Tag Library'!AG:AG, MATCH(M234, 'Tag Library'!AD:AD, 0)),"")</f>
        <v/>
      </c>
    </row>
    <row r="235" spans="1:14" ht="12.75" x14ac:dyDescent="0.2">
      <c r="A235" s="1" t="str">
        <f ca="1">IFERROR(__xludf.DUMMYFUNCTION("IFERROR(REGEXEXTRACT('Tag Library'!P246, ""\\(.*)""), 'Tag Library'!P246)"),"tr_cer_calculated")</f>
        <v>tr_cer_calculated</v>
      </c>
      <c r="D235" s="1" t="str">
        <f t="array" ref="D235">IFERROR(INDEX('Tag Library'!S:S, MATCH(C235, 'Tag Library'!P:P, 0)),"")</f>
        <v/>
      </c>
      <c r="F235" s="1" t="str">
        <f ca="1">IFERROR(__xludf.DUMMYFUNCTION("IFERROR(REGEXEXTRACT('Tag Library'!W246, ""\\(.*)""), 'Tag Library'!W246)"),"sel_thermistor")</f>
        <v>sel_thermistor</v>
      </c>
      <c r="G235" s="1" t="str">
        <f ca="1">IFERROR(__xludf.DUMMYFUNCTION("""COMPUTED_VALUE"""),"chiller_inc_rh_1")</f>
        <v>chiller_inc_rh_1</v>
      </c>
      <c r="H235" s="1" t="str">
        <f ca="1">IFERROR(__xludf.DUMMYFUNCTION("""COMPUTED_VALUE"""),"tr_02\sd_24hr_prev_dl")</f>
        <v>tr_02\sd_24hr_prev_dl</v>
      </c>
      <c r="I235" s="1">
        <f t="array" aca="1" ref="I235" ca="1">IFERROR(INDEX('Tag Library'!Z:Z, MATCH(H235, 'Tag Library'!W:W, 0)),"")</f>
        <v>358</v>
      </c>
      <c r="K235" s="1" t="str">
        <f ca="1">IFERROR(__xludf.DUMMYFUNCTION("IFERROR(REGEXEXTRACT('Tag Library'!AD246, ""\\(.*)""), 'Tag Library'!AD246)"),"sd_24hr_irrig")</f>
        <v>sd_24hr_irrig</v>
      </c>
      <c r="N235" s="1" t="str">
        <f t="array" ref="N235">IFERROR(INDEX('Tag Library'!AG:AG, MATCH(M235, 'Tag Library'!AD:AD, 0)),"")</f>
        <v/>
      </c>
    </row>
    <row r="236" spans="1:14" ht="12.75" x14ac:dyDescent="0.2">
      <c r="A236" s="1" t="str">
        <f ca="1">IFERROR(__xludf.DUMMYFUNCTION("IFERROR(REGEXEXTRACT('Tag Library'!P247, ""\\(.*)""), 'Tag Library'!P247)"),"tr_cer_calculated")</f>
        <v>tr_cer_calculated</v>
      </c>
      <c r="D236" s="1" t="str">
        <f t="array" ref="D236">IFERROR(INDEX('Tag Library'!S:S, MATCH(C236, 'Tag Library'!P:P, 0)),"")</f>
        <v/>
      </c>
      <c r="F236" s="1" t="str">
        <f ca="1">IFERROR(__xludf.DUMMYFUNCTION("IFERROR(REGEXEXTRACT('Tag Library'!W247, ""\\(.*)""), 'Tag Library'!W247)"),"tr_dl_tip_bucket_calib")</f>
        <v>tr_dl_tip_bucket_calib</v>
      </c>
      <c r="G236" s="1" t="str">
        <f ca="1">IFERROR(__xludf.DUMMYFUNCTION("""COMPUTED_VALUE"""),"chiller_inc_rh_2")</f>
        <v>chiller_inc_rh_2</v>
      </c>
      <c r="H236" s="1" t="str">
        <f ca="1">IFERROR(__xludf.DUMMYFUNCTION("""COMPUTED_VALUE"""),"tr_02\sd_day_prev_et")</f>
        <v>tr_02\sd_day_prev_et</v>
      </c>
      <c r="I236" s="1">
        <f t="array" aca="1" ref="I236" ca="1">IFERROR(INDEX('Tag Library'!Z:Z, MATCH(H236, 'Tag Library'!W:W, 0)),"")</f>
        <v>359</v>
      </c>
      <c r="K236" s="1" t="str">
        <f ca="1">IFERROR(__xludf.DUMMYFUNCTION("IFERROR(REGEXEXTRACT('Tag Library'!AD247, ""\\(.*)""), 'Tag Library'!AD247)"),"sd_24hr_dl")</f>
        <v>sd_24hr_dl</v>
      </c>
      <c r="N236" s="1" t="str">
        <f t="array" ref="N236">IFERROR(INDEX('Tag Library'!AG:AG, MATCH(M236, 'Tag Library'!AD:AD, 0)),"")</f>
        <v/>
      </c>
    </row>
    <row r="237" spans="1:14" ht="12.75" x14ac:dyDescent="0.2">
      <c r="A237" s="1" t="str">
        <f ca="1">IFERROR(__xludf.DUMMYFUNCTION("IFERROR(REGEXEXTRACT('Tag Library'!P248, ""\\(.*)""), 'Tag Library'!P248)"),"tr_cer_calculated")</f>
        <v>tr_cer_calculated</v>
      </c>
      <c r="D237" s="1" t="str">
        <f t="array" ref="D237">IFERROR(INDEX('Tag Library'!S:S, MATCH(C237, 'Tag Library'!P:P, 0)),"")</f>
        <v/>
      </c>
      <c r="F237" s="1" t="str">
        <f ca="1">IFERROR(__xludf.DUMMYFUNCTION("IFERROR(REGEXEXTRACT('Tag Library'!W248, ""\\(.*)""), 'Tag Library'!W248)"),"tr_et_tip_bucket_calib")</f>
        <v>tr_et_tip_bucket_calib</v>
      </c>
      <c r="G237" s="1" t="str">
        <f ca="1">IFERROR(__xludf.DUMMYFUNCTION("""COMPUTED_VALUE"""),"chiller_inc_rh_3")</f>
        <v>chiller_inc_rh_3</v>
      </c>
      <c r="H237" s="1" t="str">
        <f ca="1">IFERROR(__xludf.DUMMYFUNCTION("""COMPUTED_VALUE"""),"tr_02\sd_night_prev_et")</f>
        <v>tr_02\sd_night_prev_et</v>
      </c>
      <c r="I237" s="1">
        <f t="array" aca="1" ref="I237" ca="1">IFERROR(INDEX('Tag Library'!Z:Z, MATCH(H237, 'Tag Library'!W:W, 0)),"")</f>
        <v>360</v>
      </c>
      <c r="K237" s="1" t="str">
        <f ca="1">IFERROR(__xludf.DUMMYFUNCTION("IFERROR(REGEXEXTRACT('Tag Library'!AD248, ""\\(.*)""), 'Tag Library'!AD248)"),"sd_24hr_et")</f>
        <v>sd_24hr_et</v>
      </c>
      <c r="N237" s="1" t="str">
        <f t="array" ref="N237">IFERROR(INDEX('Tag Library'!AG:AG, MATCH(M237, 'Tag Library'!AD:AD, 0)),"")</f>
        <v/>
      </c>
    </row>
    <row r="238" spans="1:14" ht="12.75" x14ac:dyDescent="0.2">
      <c r="A238" s="1" t="str">
        <f ca="1">IFERROR(__xludf.DUMMYFUNCTION("IFERROR(REGEXEXTRACT('Tag Library'!P249, ""\\(.*)""), 'Tag Library'!P249)"),"tr_cer_calculated")</f>
        <v>tr_cer_calculated</v>
      </c>
      <c r="D238" s="1" t="str">
        <f t="array" ref="D238">IFERROR(INDEX('Tag Library'!S:S, MATCH(C238, 'Tag Library'!P:P, 0)),"")</f>
        <v/>
      </c>
      <c r="F238" s="1" t="str">
        <f ca="1">IFERROR(__xludf.DUMMYFUNCTION("IFERROR(REGEXEXTRACT('Tag Library'!W249, ""\\(.*)""), 'Tag Library'!W249)"),"tr_irrig_pump_rate")</f>
        <v>tr_irrig_pump_rate</v>
      </c>
      <c r="G238" s="1" t="str">
        <f ca="1">IFERROR(__xludf.DUMMYFUNCTION("""COMPUTED_VALUE"""),"chiller_inc_rh_4")</f>
        <v>chiller_inc_rh_4</v>
      </c>
      <c r="H238" s="1" t="str">
        <f ca="1">IFERROR(__xludf.DUMMYFUNCTION("""COMPUTED_VALUE"""),"tr_02\sd_day_prev_rth")</f>
        <v>tr_02\sd_day_prev_rth</v>
      </c>
      <c r="I238" s="1">
        <f t="array" aca="1" ref="I238" ca="1">IFERROR(INDEX('Tag Library'!Z:Z, MATCH(H238, 'Tag Library'!W:W, 0)),"")</f>
        <v>361</v>
      </c>
      <c r="K238" s="1" t="str">
        <f ca="1">IFERROR(__xludf.DUMMYFUNCTION("IFERROR(REGEXEXTRACT('Tag Library'!AD249, ""\\(.*)""), 'Tag Library'!AD249)"),"sd_24hr_rth")</f>
        <v>sd_24hr_rth</v>
      </c>
      <c r="N238" s="1" t="str">
        <f t="array" ref="N238">IFERROR(INDEX('Tag Library'!AG:AG, MATCH(M238, 'Tag Library'!AD:AD, 0)),"")</f>
        <v/>
      </c>
    </row>
    <row r="239" spans="1:14" ht="12.75" x14ac:dyDescent="0.2">
      <c r="A239" s="1" t="str">
        <f ca="1">IFERROR(__xludf.DUMMYFUNCTION("IFERROR(REGEXEXTRACT('Tag Library'!P250, ""\\(.*)""), 'Tag Library'!P250)"),"tr_cer_calculated")</f>
        <v>tr_cer_calculated</v>
      </c>
      <c r="D239" s="1" t="str">
        <f t="array" ref="D239">IFERROR(INDEX('Tag Library'!S:S, MATCH(C239, 'Tag Library'!P:P, 0)),"")</f>
        <v/>
      </c>
      <c r="F239" s="1" t="str">
        <f ca="1">IFERROR(__xludf.DUMMYFUNCTION("IFERROR(REGEXEXTRACT('Tag Library'!W250, ""\\(.*)""), 'Tag Library'!W250)"),"tr_irrig_purge_mode")</f>
        <v>tr_irrig_purge_mode</v>
      </c>
      <c r="G239" s="1" t="str">
        <f ca="1">IFERROR(__xludf.DUMMYFUNCTION("""COMPUTED_VALUE"""),"chiller_inc_rh_5")</f>
        <v>chiller_inc_rh_5</v>
      </c>
      <c r="H239" s="1" t="str">
        <f ca="1">IFERROR(__xludf.DUMMYFUNCTION("""COMPUTED_VALUE"""),"tr_02\sd_night_prev_rth")</f>
        <v>tr_02\sd_night_prev_rth</v>
      </c>
      <c r="I239" s="1">
        <f t="array" aca="1" ref="I239" ca="1">IFERROR(INDEX('Tag Library'!Z:Z, MATCH(H239, 'Tag Library'!W:W, 0)),"")</f>
        <v>362</v>
      </c>
      <c r="K239" s="1" t="str">
        <f ca="1">IFERROR(__xludf.DUMMYFUNCTION("IFERROR(REGEXEXTRACT('Tag Library'!AD250, ""\\(.*)""), 'Tag Library'!AD250)"),"sd_24hr_irrig")</f>
        <v>sd_24hr_irrig</v>
      </c>
      <c r="N239" s="1" t="str">
        <f t="array" ref="N239">IFERROR(INDEX('Tag Library'!AG:AG, MATCH(M239, 'Tag Library'!AD:AD, 0)),"")</f>
        <v/>
      </c>
    </row>
    <row r="240" spans="1:14" ht="12.75" x14ac:dyDescent="0.2">
      <c r="A240" s="1" t="str">
        <f ca="1">IFERROR(__xludf.DUMMYFUNCTION("IFERROR(REGEXEXTRACT('Tag Library'!P251, ""\\(.*)""), 'Tag Library'!P251)"),"tr_cer_calculated")</f>
        <v>tr_cer_calculated</v>
      </c>
      <c r="D240" s="1" t="str">
        <f t="array" ref="D240">IFERROR(INDEX('Tag Library'!S:S, MATCH(C240, 'Tag Library'!P:P, 0)),"")</f>
        <v/>
      </c>
      <c r="F240" s="1" t="str">
        <f ca="1">IFERROR(__xludf.DUMMYFUNCTION("IFERROR(REGEXEXTRACT('Tag Library'!W251, ""\\(.*)""), 'Tag Library'!W251)"),"sel_thermistor")</f>
        <v>sel_thermistor</v>
      </c>
      <c r="G240" s="1" t="str">
        <f ca="1">IFERROR(__xludf.DUMMYFUNCTION("""COMPUTED_VALUE"""),"chiller_inc_rh_6")</f>
        <v>chiller_inc_rh_6</v>
      </c>
      <c r="H240" s="1" t="str">
        <f ca="1">IFERROR(__xludf.DUMMYFUNCTION("""COMPUTED_VALUE"""),"tr_02\sd_day_prev_temp")</f>
        <v>tr_02\sd_day_prev_temp</v>
      </c>
      <c r="I240" s="1">
        <f t="array" aca="1" ref="I240" ca="1">IFERROR(INDEX('Tag Library'!Z:Z, MATCH(H240, 'Tag Library'!W:W, 0)),"")</f>
        <v>363</v>
      </c>
      <c r="K240" s="1" t="str">
        <f ca="1">IFERROR(__xludf.DUMMYFUNCTION("IFERROR(REGEXEXTRACT('Tag Library'!AD251, ""\\(.*)""), 'Tag Library'!AD251)"),"sd_24hr_dl")</f>
        <v>sd_24hr_dl</v>
      </c>
      <c r="N240" s="1" t="str">
        <f t="array" ref="N240">IFERROR(INDEX('Tag Library'!AG:AG, MATCH(M240, 'Tag Library'!AD:AD, 0)),"")</f>
        <v/>
      </c>
    </row>
    <row r="241" spans="1:14" ht="12.75" x14ac:dyDescent="0.2">
      <c r="A241" s="1" t="str">
        <f ca="1">IFERROR(__xludf.DUMMYFUNCTION("IFERROR(REGEXEXTRACT('Tag Library'!P252, ""\\(.*)""), 'Tag Library'!P252)"),"tr_cer_calculated")</f>
        <v>tr_cer_calculated</v>
      </c>
      <c r="D241" s="1" t="str">
        <f t="array" ref="D241">IFERROR(INDEX('Tag Library'!S:S, MATCH(C241, 'Tag Library'!P:P, 0)),"")</f>
        <v/>
      </c>
      <c r="F241" s="1" t="str">
        <f ca="1">IFERROR(__xludf.DUMMYFUNCTION("IFERROR(REGEXEXTRACT('Tag Library'!W252, ""\\(.*)""), 'Tag Library'!W252)"),"tr_dl_tip_bucket_calib")</f>
        <v>tr_dl_tip_bucket_calib</v>
      </c>
      <c r="G241" s="1" t="str">
        <f ca="1">IFERROR(__xludf.DUMMYFUNCTION("""COMPUTED_VALUE"""),"chiller_inc_rh_7")</f>
        <v>chiller_inc_rh_7</v>
      </c>
      <c r="H241" s="1" t="str">
        <f ca="1">IFERROR(__xludf.DUMMYFUNCTION("""COMPUTED_VALUE"""),"tr_02\sd_night_prev_temp")</f>
        <v>tr_02\sd_night_prev_temp</v>
      </c>
      <c r="I241" s="1">
        <f t="array" aca="1" ref="I241" ca="1">IFERROR(INDEX('Tag Library'!Z:Z, MATCH(H241, 'Tag Library'!W:W, 0)),"")</f>
        <v>364</v>
      </c>
      <c r="K241" s="1" t="str">
        <f ca="1">IFERROR(__xludf.DUMMYFUNCTION("IFERROR(REGEXEXTRACT('Tag Library'!AD252, ""\\(.*)""), 'Tag Library'!AD252)"),"sd_24hr_et")</f>
        <v>sd_24hr_et</v>
      </c>
      <c r="N241" s="1" t="str">
        <f t="array" ref="N241">IFERROR(INDEX('Tag Library'!AG:AG, MATCH(M241, 'Tag Library'!AD:AD, 0)),"")</f>
        <v/>
      </c>
    </row>
    <row r="242" spans="1:14" ht="12.75" x14ac:dyDescent="0.2">
      <c r="A242" s="1" t="str">
        <f ca="1">IFERROR(__xludf.DUMMYFUNCTION("IFERROR(REGEXEXTRACT('Tag Library'!P253, ""\\(.*)""), 'Tag Library'!P253)"),"tr_cer_calculated")</f>
        <v>tr_cer_calculated</v>
      </c>
      <c r="D242" s="1" t="str">
        <f t="array" ref="D242">IFERROR(INDEX('Tag Library'!S:S, MATCH(C242, 'Tag Library'!P:P, 0)),"")</f>
        <v/>
      </c>
      <c r="F242" s="1" t="str">
        <f ca="1">IFERROR(__xludf.DUMMYFUNCTION("IFERROR(REGEXEXTRACT('Tag Library'!W253, ""\\(.*)""), 'Tag Library'!W253)"),"tr_et_tip_bucket_calib")</f>
        <v>tr_et_tip_bucket_calib</v>
      </c>
      <c r="G242" s="1" t="str">
        <f ca="1">IFERROR(__xludf.DUMMYFUNCTION("""COMPUTED_VALUE"""),"chiller_inc_rh_8")</f>
        <v>chiller_inc_rh_8</v>
      </c>
      <c r="H242" s="1" t="str">
        <f ca="1">IFERROR(__xludf.DUMMYFUNCTION("""COMPUTED_VALUE"""),"tr_03\sd_24hr_prev_irrig")</f>
        <v>tr_03\sd_24hr_prev_irrig</v>
      </c>
      <c r="I242" s="1">
        <f t="array" aca="1" ref="I242" ca="1">IFERROR(INDEX('Tag Library'!Z:Z, MATCH(H242, 'Tag Library'!W:W, 0)),"")</f>
        <v>368</v>
      </c>
      <c r="K242" s="1" t="str">
        <f ca="1">IFERROR(__xludf.DUMMYFUNCTION("IFERROR(REGEXEXTRACT('Tag Library'!AD253, ""\\(.*)""), 'Tag Library'!AD253)"),"sd_24hr_rth")</f>
        <v>sd_24hr_rth</v>
      </c>
      <c r="N242" s="1" t="str">
        <f t="array" ref="N242">IFERROR(INDEX('Tag Library'!AG:AG, MATCH(M242, 'Tag Library'!AD:AD, 0)),"")</f>
        <v/>
      </c>
    </row>
    <row r="243" spans="1:14" ht="12.75" x14ac:dyDescent="0.2">
      <c r="A243" s="1" t="str">
        <f ca="1">IFERROR(__xludf.DUMMYFUNCTION("IFERROR(REGEXEXTRACT('Tag Library'!P254, ""\\(.*)""), 'Tag Library'!P254)"),"tr_cer_calculated")</f>
        <v>tr_cer_calculated</v>
      </c>
      <c r="D243" s="1" t="str">
        <f t="array" ref="D243">IFERROR(INDEX('Tag Library'!S:S, MATCH(C243, 'Tag Library'!P:P, 0)),"")</f>
        <v/>
      </c>
      <c r="F243" s="1" t="str">
        <f ca="1">IFERROR(__xludf.DUMMYFUNCTION("IFERROR(REGEXEXTRACT('Tag Library'!W254, ""\\(.*)""), 'Tag Library'!W254)"),"tr_irrig_pump_rate")</f>
        <v>tr_irrig_pump_rate</v>
      </c>
      <c r="G243" s="1" t="str">
        <f ca="1">IFERROR(__xludf.DUMMYFUNCTION("""COMPUTED_VALUE"""),"chiller_inc_rh_9")</f>
        <v>chiller_inc_rh_9</v>
      </c>
      <c r="H243" s="1" t="str">
        <f ca="1">IFERROR(__xludf.DUMMYFUNCTION("""COMPUTED_VALUE"""),"tr_03\sd_24hr_prev_dl")</f>
        <v>tr_03\sd_24hr_prev_dl</v>
      </c>
      <c r="I243" s="1">
        <f t="array" aca="1" ref="I243" ca="1">IFERROR(INDEX('Tag Library'!Z:Z, MATCH(H243, 'Tag Library'!W:W, 0)),"")</f>
        <v>369</v>
      </c>
      <c r="K243" s="1" t="str">
        <f ca="1">IFERROR(__xludf.DUMMYFUNCTION("IFERROR(REGEXEXTRACT('Tag Library'!AD254, ""\\(.*)""), 'Tag Library'!AD254)"),"sd_24hr_irrig")</f>
        <v>sd_24hr_irrig</v>
      </c>
      <c r="N243" s="1" t="str">
        <f t="array" ref="N243">IFERROR(INDEX('Tag Library'!AG:AG, MATCH(M243, 'Tag Library'!AD:AD, 0)),"")</f>
        <v/>
      </c>
    </row>
    <row r="244" spans="1:14" ht="12.75" x14ac:dyDescent="0.2">
      <c r="A244" s="1" t="str">
        <f ca="1">IFERROR(__xludf.DUMMYFUNCTION("IFERROR(REGEXEXTRACT('Tag Library'!P255, ""\\(.*)""), 'Tag Library'!P255)"),"tr_cer_calculated")</f>
        <v>tr_cer_calculated</v>
      </c>
      <c r="D244" s="1" t="str">
        <f t="array" ref="D244">IFERROR(INDEX('Tag Library'!S:S, MATCH(C244, 'Tag Library'!P:P, 0)),"")</f>
        <v/>
      </c>
      <c r="F244" s="1" t="str">
        <f ca="1">IFERROR(__xludf.DUMMYFUNCTION("IFERROR(REGEXEXTRACT('Tag Library'!W255, ""\\(.*)""), 'Tag Library'!W255)"),"tr_irrig_purge_mode")</f>
        <v>tr_irrig_purge_mode</v>
      </c>
      <c r="G244" s="1" t="str">
        <f ca="1">IFERROR(__xludf.DUMMYFUNCTION("""COMPUTED_VALUE"""),"chiller_increase_DP_offset")</f>
        <v>chiller_increase_DP_offset</v>
      </c>
      <c r="H244" s="1" t="str">
        <f ca="1">IFERROR(__xludf.DUMMYFUNCTION("""COMPUTED_VALUE"""),"tr_03\sd_day_prev_et")</f>
        <v>tr_03\sd_day_prev_et</v>
      </c>
      <c r="I244" s="1">
        <f t="array" aca="1" ref="I244" ca="1">IFERROR(INDEX('Tag Library'!Z:Z, MATCH(H244, 'Tag Library'!W:W, 0)),"")</f>
        <v>370</v>
      </c>
      <c r="K244" s="1" t="str">
        <f ca="1">IFERROR(__xludf.DUMMYFUNCTION("IFERROR(REGEXEXTRACT('Tag Library'!AD255, ""\\(.*)""), 'Tag Library'!AD255)"),"sd_24hr_dl")</f>
        <v>sd_24hr_dl</v>
      </c>
      <c r="N244" s="1" t="str">
        <f t="array" ref="N244">IFERROR(INDEX('Tag Library'!AG:AG, MATCH(M244, 'Tag Library'!AD:AD, 0)),"")</f>
        <v/>
      </c>
    </row>
    <row r="245" spans="1:14" ht="12.75" x14ac:dyDescent="0.2">
      <c r="A245" s="1" t="str">
        <f ca="1">IFERROR(__xludf.DUMMYFUNCTION("IFERROR(REGEXEXTRACT('Tag Library'!P256, ""\\(.*)""), 'Tag Library'!P256)"),"irga_cal_in_prog")</f>
        <v>irga_cal_in_prog</v>
      </c>
      <c r="D245" s="1" t="str">
        <f t="array" ref="D245">IFERROR(INDEX('Tag Library'!S:S, MATCH(C245, 'Tag Library'!P:P, 0)),"")</f>
        <v/>
      </c>
      <c r="F245" s="1" t="str">
        <f ca="1">IFERROR(__xludf.DUMMYFUNCTION("IFERROR(REGEXEXTRACT('Tag Library'!W256, ""\\(.*)""), 'Tag Library'!W256)"),"sel_thermistor")</f>
        <v>sel_thermistor</v>
      </c>
      <c r="G245" s="1" t="str">
        <f ca="1">IFERROR(__xludf.DUMMYFUNCTION("""COMPUTED_VALUE"""),"chiller_night_dp")</f>
        <v>chiller_night_dp</v>
      </c>
      <c r="H245" s="1" t="str">
        <f ca="1">IFERROR(__xludf.DUMMYFUNCTION("""COMPUTED_VALUE"""),"tr_03\sd_night_prev_et")</f>
        <v>tr_03\sd_night_prev_et</v>
      </c>
      <c r="I245" s="1">
        <f t="array" aca="1" ref="I245" ca="1">IFERROR(INDEX('Tag Library'!Z:Z, MATCH(H245, 'Tag Library'!W:W, 0)),"")</f>
        <v>371</v>
      </c>
      <c r="K245" s="1" t="str">
        <f ca="1">IFERROR(__xludf.DUMMYFUNCTION("IFERROR(REGEXEXTRACT('Tag Library'!AD256, ""\\(.*)""), 'Tag Library'!AD256)"),"sd_24hr_et")</f>
        <v>sd_24hr_et</v>
      </c>
      <c r="N245" s="1" t="str">
        <f t="array" ref="N245">IFERROR(INDEX('Tag Library'!AG:AG, MATCH(M245, 'Tag Library'!AD:AD, 0)),"")</f>
        <v/>
      </c>
    </row>
    <row r="246" spans="1:14" ht="12.75" x14ac:dyDescent="0.2">
      <c r="A246" s="1" t="str">
        <f ca="1">IFERROR(__xludf.DUMMYFUNCTION("IFERROR(REGEXEXTRACT('Tag Library'!P257, ""\\(.*)""), 'Tag Library'!P257)"),"tr_sf6_leak_rate")</f>
        <v>tr_sf6_leak_rate</v>
      </c>
      <c r="D246" s="1" t="str">
        <f t="array" ref="D246">IFERROR(INDEX('Tag Library'!S:S, MATCH(C246, 'Tag Library'!P:P, 0)),"")</f>
        <v/>
      </c>
      <c r="F246" s="1" t="str">
        <f ca="1">IFERROR(__xludf.DUMMYFUNCTION("IFERROR(REGEXEXTRACT('Tag Library'!W257, ""\\(.*)""), 'Tag Library'!W257)"),"tr_dl_tip_bucket_calib")</f>
        <v>tr_dl_tip_bucket_calib</v>
      </c>
      <c r="G246" s="1" t="str">
        <f ca="1">IFERROR(__xludf.DUMMYFUNCTION("""COMPUTED_VALUE"""),"chiller_off")</f>
        <v>chiller_off</v>
      </c>
      <c r="H246" s="1" t="str">
        <f ca="1">IFERROR(__xludf.DUMMYFUNCTION("""COMPUTED_VALUE"""),"tr_03\sd_day_prev_rth")</f>
        <v>tr_03\sd_day_prev_rth</v>
      </c>
      <c r="I246" s="1">
        <f t="array" aca="1" ref="I246" ca="1">IFERROR(INDEX('Tag Library'!Z:Z, MATCH(H246, 'Tag Library'!W:W, 0)),"")</f>
        <v>372</v>
      </c>
      <c r="K246" s="1" t="str">
        <f ca="1">IFERROR(__xludf.DUMMYFUNCTION("IFERROR(REGEXEXTRACT('Tag Library'!AD257, ""\\(.*)""), 'Tag Library'!AD257)"),"sd_24hr_rth")</f>
        <v>sd_24hr_rth</v>
      </c>
      <c r="N246" s="1" t="str">
        <f t="array" ref="N246">IFERROR(INDEX('Tag Library'!AG:AG, MATCH(M246, 'Tag Library'!AD:AD, 0)),"")</f>
        <v/>
      </c>
    </row>
    <row r="247" spans="1:14" ht="12.75" x14ac:dyDescent="0.2">
      <c r="A247" s="1" t="str">
        <f ca="1">IFERROR(__xludf.DUMMYFUNCTION("IFERROR(REGEXEXTRACT('Tag Library'!P258, ""\\(.*)""), 'Tag Library'!P258)"),"tr_sf6_leak_rate")</f>
        <v>tr_sf6_leak_rate</v>
      </c>
      <c r="D247" s="1" t="str">
        <f t="array" ref="D247">IFERROR(INDEX('Tag Library'!S:S, MATCH(C247, 'Tag Library'!P:P, 0)),"")</f>
        <v/>
      </c>
      <c r="F247" s="1" t="str">
        <f ca="1">IFERROR(__xludf.DUMMYFUNCTION("IFERROR(REGEXEXTRACT('Tag Library'!W258, ""\\(.*)""), 'Tag Library'!W258)"),"tr_et_tip_bucket_calib")</f>
        <v>tr_et_tip_bucket_calib</v>
      </c>
      <c r="G247" s="1" t="str">
        <f ca="1">IFERROR(__xludf.DUMMYFUNCTION("""COMPUTED_VALUE"""),"chiller_heaters_on")</f>
        <v>chiller_heaters_on</v>
      </c>
      <c r="H247" s="1" t="str">
        <f ca="1">IFERROR(__xludf.DUMMYFUNCTION("""COMPUTED_VALUE"""),"tr_03\sd_night_prev_rth")</f>
        <v>tr_03\sd_night_prev_rth</v>
      </c>
      <c r="I247" s="1">
        <f t="array" aca="1" ref="I247" ca="1">IFERROR(INDEX('Tag Library'!Z:Z, MATCH(H247, 'Tag Library'!W:W, 0)),"")</f>
        <v>373</v>
      </c>
      <c r="K247" s="1" t="str">
        <f ca="1">IFERROR(__xludf.DUMMYFUNCTION("IFERROR(REGEXEXTRACT('Tag Library'!AD258, ""\\(.*)""), 'Tag Library'!AD258)"),"sd_24hr_irrig")</f>
        <v>sd_24hr_irrig</v>
      </c>
      <c r="N247" s="1" t="str">
        <f t="array" ref="N247">IFERROR(INDEX('Tag Library'!AG:AG, MATCH(M247, 'Tag Library'!AD:AD, 0)),"")</f>
        <v/>
      </c>
    </row>
    <row r="248" spans="1:14" ht="12.75" x14ac:dyDescent="0.2">
      <c r="A248" s="1" t="str">
        <f ca="1">IFERROR(__xludf.DUMMYFUNCTION("IFERROR(REGEXEXTRACT('Tag Library'!P259, ""\\(.*)""), 'Tag Library'!P259)"),"tr_sf6_leak_rate")</f>
        <v>tr_sf6_leak_rate</v>
      </c>
      <c r="D248" s="1" t="str">
        <f t="array" ref="D248">IFERROR(INDEX('Tag Library'!S:S, MATCH(C248, 'Tag Library'!P:P, 0)),"")</f>
        <v/>
      </c>
      <c r="F248" s="1" t="str">
        <f ca="1">IFERROR(__xludf.DUMMYFUNCTION("IFERROR(REGEXEXTRACT('Tag Library'!W259, ""\\(.*)""), 'Tag Library'!W259)"),"tr_irrig_pump_rate")</f>
        <v>tr_irrig_pump_rate</v>
      </c>
      <c r="G248" s="1" t="str">
        <f ca="1">IFERROR(__xludf.DUMMYFUNCTION("""COMPUTED_VALUE"""),"chiller_htr_vlv_avg_on")</f>
        <v>chiller_htr_vlv_avg_on</v>
      </c>
      <c r="H248" s="1" t="str">
        <f ca="1">IFERROR(__xludf.DUMMYFUNCTION("""COMPUTED_VALUE"""),"tr_03\sd_day_prev_temp")</f>
        <v>tr_03\sd_day_prev_temp</v>
      </c>
      <c r="I248" s="1">
        <f t="array" aca="1" ref="I248" ca="1">IFERROR(INDEX('Tag Library'!Z:Z, MATCH(H248, 'Tag Library'!W:W, 0)),"")</f>
        <v>374</v>
      </c>
      <c r="K248" s="1" t="str">
        <f ca="1">IFERROR(__xludf.DUMMYFUNCTION("IFERROR(REGEXEXTRACT('Tag Library'!AD259, ""\\(.*)""), 'Tag Library'!AD259)"),"sd_24hr_dl")</f>
        <v>sd_24hr_dl</v>
      </c>
      <c r="N248" s="1" t="str">
        <f t="array" ref="N248">IFERROR(INDEX('Tag Library'!AG:AG, MATCH(M248, 'Tag Library'!AD:AD, 0)),"")</f>
        <v/>
      </c>
    </row>
    <row r="249" spans="1:14" ht="12.75" x14ac:dyDescent="0.2">
      <c r="A249" s="1" t="str">
        <f ca="1">IFERROR(__xludf.DUMMYFUNCTION("IFERROR(REGEXEXTRACT('Tag Library'!P260, ""\\(.*)""), 'Tag Library'!P260)"),"tr_sf6_leak_rate")</f>
        <v>tr_sf6_leak_rate</v>
      </c>
      <c r="D249" s="1" t="str">
        <f t="array" ref="D249">IFERROR(INDEX('Tag Library'!S:S, MATCH(C249, 'Tag Library'!P:P, 0)),"")</f>
        <v/>
      </c>
      <c r="F249" s="1" t="str">
        <f ca="1">IFERROR(__xludf.DUMMYFUNCTION("IFERROR(REGEXEXTRACT('Tag Library'!W260, ""\\(.*)""), 'Tag Library'!W260)"),"tr_irrig_purge_mode")</f>
        <v>tr_irrig_purge_mode</v>
      </c>
      <c r="G249" s="1" t="str">
        <f ca="1">IFERROR(__xludf.DUMMYFUNCTION("""COMPUTED_VALUE"""),"chiller_humid_freeze")</f>
        <v>chiller_humid_freeze</v>
      </c>
      <c r="H249" s="1" t="str">
        <f ca="1">IFERROR(__xludf.DUMMYFUNCTION("""COMPUTED_VALUE"""),"tr_03\sd_night_prev_temp")</f>
        <v>tr_03\sd_night_prev_temp</v>
      </c>
      <c r="I249" s="1">
        <f t="array" aca="1" ref="I249" ca="1">IFERROR(INDEX('Tag Library'!Z:Z, MATCH(H249, 'Tag Library'!W:W, 0)),"")</f>
        <v>375</v>
      </c>
      <c r="K249" s="1" t="str">
        <f ca="1">IFERROR(__xludf.DUMMYFUNCTION("IFERROR(REGEXEXTRACT('Tag Library'!AD260, ""\\(.*)""), 'Tag Library'!AD260)"),"sd_24hr_et")</f>
        <v>sd_24hr_et</v>
      </c>
      <c r="N249" s="1" t="str">
        <f t="array" ref="N249">IFERROR(INDEX('Tag Library'!AG:AG, MATCH(M249, 'Tag Library'!AD:AD, 0)),"")</f>
        <v/>
      </c>
    </row>
    <row r="250" spans="1:14" ht="12.75" x14ac:dyDescent="0.2">
      <c r="A250" s="1" t="str">
        <f ca="1">IFERROR(__xludf.DUMMYFUNCTION("IFERROR(REGEXEXTRACT('Tag Library'!P261, ""\\(.*)""), 'Tag Library'!P261)"),"tr_sf6_leak_rate")</f>
        <v>tr_sf6_leak_rate</v>
      </c>
      <c r="D250" s="1" t="str">
        <f t="array" ref="D250">IFERROR(INDEX('Tag Library'!S:S, MATCH(C250, 'Tag Library'!P:P, 0)),"")</f>
        <v/>
      </c>
      <c r="F250" s="1" t="str">
        <f ca="1">IFERROR(__xludf.DUMMYFUNCTION("IFERROR(REGEXEXTRACT('Tag Library'!W261, ""\\(.*)""), 'Tag Library'!W261)"),"sel_thermistor")</f>
        <v>sel_thermistor</v>
      </c>
      <c r="G250" s="1" t="str">
        <f ca="1">IFERROR(__xludf.DUMMYFUNCTION("""COMPUTED_VALUE"""),"chiller_humidifier_on")</f>
        <v>chiller_humidifier_on</v>
      </c>
      <c r="H250" s="1" t="str">
        <f ca="1">IFERROR(__xludf.DUMMYFUNCTION("""COMPUTED_VALUE"""),"tr_04\sd_24hr_prev_irrig")</f>
        <v>tr_04\sd_24hr_prev_irrig</v>
      </c>
      <c r="I250" s="1">
        <f t="array" aca="1" ref="I250" ca="1">IFERROR(INDEX('Tag Library'!Z:Z, MATCH(H250, 'Tag Library'!W:W, 0)),"")</f>
        <v>379</v>
      </c>
      <c r="K250" s="1" t="str">
        <f ca="1">IFERROR(__xludf.DUMMYFUNCTION("IFERROR(REGEXEXTRACT('Tag Library'!AD261, ""\\(.*)""), 'Tag Library'!AD261)"),"sd_24hr_rth")</f>
        <v>sd_24hr_rth</v>
      </c>
      <c r="N250" s="1" t="str">
        <f t="array" ref="N250">IFERROR(INDEX('Tag Library'!AG:AG, MATCH(M250, 'Tag Library'!AD:AD, 0)),"")</f>
        <v/>
      </c>
    </row>
    <row r="251" spans="1:14" ht="12.75" x14ac:dyDescent="0.2">
      <c r="A251" s="1" t="str">
        <f ca="1">IFERROR(__xludf.DUMMYFUNCTION("IFERROR(REGEXEXTRACT('Tag Library'!P262, ""\\(.*)""), 'Tag Library'!P262)"),"tr_sf6_leak_rate")</f>
        <v>tr_sf6_leak_rate</v>
      </c>
      <c r="D251" s="1" t="str">
        <f t="array" ref="D251">IFERROR(INDEX('Tag Library'!S:S, MATCH(C251, 'Tag Library'!P:P, 0)),"")</f>
        <v/>
      </c>
      <c r="F251" s="1" t="str">
        <f ca="1">IFERROR(__xludf.DUMMYFUNCTION("IFERROR(REGEXEXTRACT('Tag Library'!W262, ""\\(.*)""), 'Tag Library'!W262)"),"tr_dl_tip_bucket_calib")</f>
        <v>tr_dl_tip_bucket_calib</v>
      </c>
      <c r="G251" s="1" t="str">
        <f ca="1">IFERROR(__xludf.DUMMYFUNCTION("""COMPUTED_VALUE"""),"chiller_solve_down")</f>
        <v>chiller_solve_down</v>
      </c>
      <c r="H251" s="1" t="str">
        <f ca="1">IFERROR(__xludf.DUMMYFUNCTION("""COMPUTED_VALUE"""),"tr_04\sd_24hr_prev_dl")</f>
        <v>tr_04\sd_24hr_prev_dl</v>
      </c>
      <c r="I251" s="1">
        <f t="array" aca="1" ref="I251" ca="1">IFERROR(INDEX('Tag Library'!Z:Z, MATCH(H251, 'Tag Library'!W:W, 0)),"")</f>
        <v>380</v>
      </c>
      <c r="K251" s="1" t="str">
        <f ca="1">IFERROR(__xludf.DUMMYFUNCTION("IFERROR(REGEXEXTRACT('Tag Library'!AD262, ""\\(.*)""), 'Tag Library'!AD262)"),"sd_24hr_irrig")</f>
        <v>sd_24hr_irrig</v>
      </c>
      <c r="N251" s="1" t="str">
        <f t="array" ref="N251">IFERROR(INDEX('Tag Library'!AG:AG, MATCH(M251, 'Tag Library'!AD:AD, 0)),"")</f>
        <v/>
      </c>
    </row>
    <row r="252" spans="1:14" ht="12.75" x14ac:dyDescent="0.2">
      <c r="A252" s="1" t="str">
        <f ca="1">IFERROR(__xludf.DUMMYFUNCTION("IFERROR(REGEXEXTRACT('Tag Library'!P263, ""\\(.*)""), 'Tag Library'!P263)"),"tr_sf6_leak_rate")</f>
        <v>tr_sf6_leak_rate</v>
      </c>
      <c r="D252" s="1" t="str">
        <f t="array" ref="D252">IFERROR(INDEX('Tag Library'!S:S, MATCH(C252, 'Tag Library'!P:P, 0)),"")</f>
        <v/>
      </c>
      <c r="F252" s="1" t="str">
        <f ca="1">IFERROR(__xludf.DUMMYFUNCTION("IFERROR(REGEXEXTRACT('Tag Library'!W263, ""\\(.*)""), 'Tag Library'!W263)"),"tr_et_tip_bucket_calib")</f>
        <v>tr_et_tip_bucket_calib</v>
      </c>
      <c r="G252" s="1" t="str">
        <f ca="1">IFERROR(__xludf.DUMMYFUNCTION("""COMPUTED_VALUE"""),"ctl_enc_temp")</f>
        <v>ctl_enc_temp</v>
      </c>
      <c r="H252" s="1" t="str">
        <f ca="1">IFERROR(__xludf.DUMMYFUNCTION("""COMPUTED_VALUE"""),"tr_04\sd_day_prev_et")</f>
        <v>tr_04\sd_day_prev_et</v>
      </c>
      <c r="I252" s="1">
        <f t="array" aca="1" ref="I252" ca="1">IFERROR(INDEX('Tag Library'!Z:Z, MATCH(H252, 'Tag Library'!W:W, 0)),"")</f>
        <v>381</v>
      </c>
      <c r="K252" s="1" t="str">
        <f ca="1">IFERROR(__xludf.DUMMYFUNCTION("IFERROR(REGEXEXTRACT('Tag Library'!AD263, ""\\(.*)""), 'Tag Library'!AD263)"),"sd_24hr_dl")</f>
        <v>sd_24hr_dl</v>
      </c>
      <c r="N252" s="1" t="str">
        <f t="array" ref="N252">IFERROR(INDEX('Tag Library'!AG:AG, MATCH(M252, 'Tag Library'!AD:AD, 0)),"")</f>
        <v/>
      </c>
    </row>
    <row r="253" spans="1:14" ht="12.75" x14ac:dyDescent="0.2">
      <c r="A253" s="1" t="str">
        <f ca="1">IFERROR(__xludf.DUMMYFUNCTION("IFERROR(REGEXEXTRACT('Tag Library'!P264, ""\\(.*)""), 'Tag Library'!P264)"),"tr_sf6_leak_rate")</f>
        <v>tr_sf6_leak_rate</v>
      </c>
      <c r="D253" s="1" t="str">
        <f t="array" ref="D253">IFERROR(INDEX('Tag Library'!S:S, MATCH(C253, 'Tag Library'!P:P, 0)),"")</f>
        <v/>
      </c>
      <c r="F253" s="1" t="str">
        <f ca="1">IFERROR(__xludf.DUMMYFUNCTION("IFERROR(REGEXEXTRACT('Tag Library'!W264, ""\\(.*)""), 'Tag Library'!W264)"),"tr_irrig_pump_rate")</f>
        <v>tr_irrig_pump_rate</v>
      </c>
      <c r="G253" s="1" t="str">
        <f ca="1">IFERROR(__xludf.DUMMYFUNCTION("""COMPUTED_VALUE"""),"cwc_htr_tdev_thresh")</f>
        <v>cwc_htr_tdev_thresh</v>
      </c>
      <c r="H253" s="1" t="str">
        <f ca="1">IFERROR(__xludf.DUMMYFUNCTION("""COMPUTED_VALUE"""),"tr_04\sd_night_prev_et")</f>
        <v>tr_04\sd_night_prev_et</v>
      </c>
      <c r="I253" s="1">
        <f t="array" aca="1" ref="I253" ca="1">IFERROR(INDEX('Tag Library'!Z:Z, MATCH(H253, 'Tag Library'!W:W, 0)),"")</f>
        <v>382</v>
      </c>
      <c r="K253" s="1" t="str">
        <f ca="1">IFERROR(__xludf.DUMMYFUNCTION("IFERROR(REGEXEXTRACT('Tag Library'!AD264, ""\\(.*)""), 'Tag Library'!AD264)"),"sd_24hr_et")</f>
        <v>sd_24hr_et</v>
      </c>
      <c r="N253" s="1" t="str">
        <f t="array" ref="N253">IFERROR(INDEX('Tag Library'!AG:AG, MATCH(M253, 'Tag Library'!AD:AD, 0)),"")</f>
        <v/>
      </c>
    </row>
    <row r="254" spans="1:14" ht="12.75" x14ac:dyDescent="0.2">
      <c r="A254" s="1" t="str">
        <f ca="1">IFERROR(__xludf.DUMMYFUNCTION("IFERROR(REGEXEXTRACT('Tag Library'!P265, ""\\(.*)""), 'Tag Library'!P265)"),"tr_sf6_leak_rate")</f>
        <v>tr_sf6_leak_rate</v>
      </c>
      <c r="D254" s="1" t="str">
        <f t="array" ref="D254">IFERROR(INDEX('Tag Library'!S:S, MATCH(C254, 'Tag Library'!P:P, 0)),"")</f>
        <v/>
      </c>
      <c r="F254" s="1" t="str">
        <f ca="1">IFERROR(__xludf.DUMMYFUNCTION("IFERROR(REGEXEXTRACT('Tag Library'!W265, ""\\(.*)""), 'Tag Library'!W265)"),"tr_irrig_purge_mode")</f>
        <v>tr_irrig_purge_mode</v>
      </c>
      <c r="G254" s="1" t="str">
        <f ca="1">IFERROR(__xludf.DUMMYFUNCTION("""COMPUTED_VALUE"""),"cwc_solve_dn_thresh")</f>
        <v>cwc_solve_dn_thresh</v>
      </c>
      <c r="H254" s="1" t="str">
        <f ca="1">IFERROR(__xludf.DUMMYFUNCTION("""COMPUTED_VALUE"""),"tr_04\sd_day_prev_rth")</f>
        <v>tr_04\sd_day_prev_rth</v>
      </c>
      <c r="I254" s="1">
        <f t="array" aca="1" ref="I254" ca="1">IFERROR(INDEX('Tag Library'!Z:Z, MATCH(H254, 'Tag Library'!W:W, 0)),"")</f>
        <v>383</v>
      </c>
      <c r="K254" s="1" t="str">
        <f ca="1">IFERROR(__xludf.DUMMYFUNCTION("IFERROR(REGEXEXTRACT('Tag Library'!AD265, ""\\(.*)""), 'Tag Library'!AD265)"),"sd_24hr_rth")</f>
        <v>sd_24hr_rth</v>
      </c>
      <c r="N254" s="1" t="str">
        <f t="array" ref="N254">IFERROR(INDEX('Tag Library'!AG:AG, MATCH(M254, 'Tag Library'!AD:AD, 0)),"")</f>
        <v/>
      </c>
    </row>
    <row r="255" spans="1:14" ht="12.75" x14ac:dyDescent="0.2">
      <c r="A255" s="1" t="str">
        <f ca="1">IFERROR(__xludf.DUMMYFUNCTION("IFERROR(REGEXEXTRACT('Tag Library'!P266, ""\\(.*)""), 'Tag Library'!P266)"),"tr_sf6_leak_rate")</f>
        <v>tr_sf6_leak_rate</v>
      </c>
      <c r="D255" s="1" t="str">
        <f t="array" ref="D255">IFERROR(INDEX('Tag Library'!S:S, MATCH(C255, 'Tag Library'!P:P, 0)),"")</f>
        <v/>
      </c>
      <c r="F255" s="1" t="str">
        <f ca="1">IFERROR(__xludf.DUMMYFUNCTION("IFERROR(REGEXEXTRACT('Tag Library'!W266, ""\\(.*)""), 'Tag Library'!W266)"),"sel_thermistor")</f>
        <v>sel_thermistor</v>
      </c>
      <c r="G255" s="1" t="str">
        <f ca="1">IFERROR(__xludf.DUMMYFUNCTION("""COMPUTED_VALUE"""),"epa_thrm_avg")</f>
        <v>epa_thrm_avg</v>
      </c>
      <c r="H255" s="1" t="str">
        <f ca="1">IFERROR(__xludf.DUMMYFUNCTION("""COMPUTED_VALUE"""),"tr_04\sd_night_prev_rth")</f>
        <v>tr_04\sd_night_prev_rth</v>
      </c>
      <c r="I255" s="1">
        <f t="array" aca="1" ref="I255" ca="1">IFERROR(INDEX('Tag Library'!Z:Z, MATCH(H255, 'Tag Library'!W:W, 0)),"")</f>
        <v>384</v>
      </c>
      <c r="K255" s="1" t="str">
        <f ca="1">IFERROR(__xludf.DUMMYFUNCTION("IFERROR(REGEXEXTRACT('Tag Library'!AD266, ""\\(.*)""), 'Tag Library'!AD266)"),"sd_24hr_irrig")</f>
        <v>sd_24hr_irrig</v>
      </c>
      <c r="N255" s="1" t="str">
        <f t="array" ref="N255">IFERROR(INDEX('Tag Library'!AG:AG, MATCH(M255, 'Tag Library'!AD:AD, 0)),"")</f>
        <v/>
      </c>
    </row>
    <row r="256" spans="1:14" ht="12.75" x14ac:dyDescent="0.2">
      <c r="A256" s="1" t="str">
        <f ca="1">IFERROR(__xludf.DUMMYFUNCTION("IFERROR(REGEXEXTRACT('Tag Library'!P267, ""\\(.*)""), 'Tag Library'!P267)"),"tr_sf6_leak_rate")</f>
        <v>tr_sf6_leak_rate</v>
      </c>
      <c r="D256" s="1" t="str">
        <f t="array" ref="D256">IFERROR(INDEX('Tag Library'!S:S, MATCH(C256, 'Tag Library'!P:P, 0)),"")</f>
        <v/>
      </c>
      <c r="F256" s="1" t="str">
        <f ca="1">IFERROR(__xludf.DUMMYFUNCTION("IFERROR(REGEXEXTRACT('Tag Library'!W267, ""\\(.*)""), 'Tag Library'!W267)"),"tr_dl_tip_bucket_calib")</f>
        <v>tr_dl_tip_bucket_calib</v>
      </c>
      <c r="G256" s="1" t="str">
        <f ca="1">IFERROR(__xludf.DUMMYFUNCTION("""COMPUTED_VALUE"""),"epa_thrm_second_avg")</f>
        <v>epa_thrm_second_avg</v>
      </c>
      <c r="H256" s="1" t="str">
        <f ca="1">IFERROR(__xludf.DUMMYFUNCTION("""COMPUTED_VALUE"""),"tr_04\sd_day_prev_temp")</f>
        <v>tr_04\sd_day_prev_temp</v>
      </c>
      <c r="I256" s="1">
        <f t="array" aca="1" ref="I256" ca="1">IFERROR(INDEX('Tag Library'!Z:Z, MATCH(H256, 'Tag Library'!W:W, 0)),"")</f>
        <v>385</v>
      </c>
      <c r="K256" s="1" t="str">
        <f ca="1">IFERROR(__xludf.DUMMYFUNCTION("IFERROR(REGEXEXTRACT('Tag Library'!AD267, ""\\(.*)""), 'Tag Library'!AD267)"),"sd_24hr_dl")</f>
        <v>sd_24hr_dl</v>
      </c>
      <c r="N256" s="1" t="str">
        <f t="array" ref="N256">IFERROR(INDEX('Tag Library'!AG:AG, MATCH(M256, 'Tag Library'!AD:AD, 0)),"")</f>
        <v/>
      </c>
    </row>
    <row r="257" spans="1:14" ht="12.75" x14ac:dyDescent="0.2">
      <c r="A257" s="1" t="str">
        <f ca="1">IFERROR(__xludf.DUMMYFUNCTION("IFERROR(REGEXEXTRACT('Tag Library'!P268, ""\\(.*)""), 'Tag Library'!P268)"),"tr_sf6_leak_rate")</f>
        <v>tr_sf6_leak_rate</v>
      </c>
      <c r="D257" s="1" t="str">
        <f t="array" ref="D257">IFERROR(INDEX('Tag Library'!S:S, MATCH(C257, 'Tag Library'!P:P, 0)),"")</f>
        <v/>
      </c>
      <c r="F257" s="1" t="str">
        <f ca="1">IFERROR(__xludf.DUMMYFUNCTION("IFERROR(REGEXEXTRACT('Tag Library'!W268, ""\\(.*)""), 'Tag Library'!W268)"),"tr_et_tip_bucket_calib")</f>
        <v>tr_et_tip_bucket_calib</v>
      </c>
      <c r="G257" s="1" t="str">
        <f ca="1">IFERROR(__xludf.DUMMYFUNCTION("""COMPUTED_VALUE"""),"errors")</f>
        <v>errors</v>
      </c>
      <c r="H257" s="1" t="str">
        <f ca="1">IFERROR(__xludf.DUMMYFUNCTION("""COMPUTED_VALUE"""),"tr_04\sd_night_prev_temp")</f>
        <v>tr_04\sd_night_prev_temp</v>
      </c>
      <c r="I257" s="1">
        <f t="array" aca="1" ref="I257" ca="1">IFERROR(INDEX('Tag Library'!Z:Z, MATCH(H257, 'Tag Library'!W:W, 0)),"")</f>
        <v>386</v>
      </c>
      <c r="K257" s="1" t="str">
        <f ca="1">IFERROR(__xludf.DUMMYFUNCTION("IFERROR(REGEXEXTRACT('Tag Library'!AD268, ""\\(.*)""), 'Tag Library'!AD268)"),"sd_24hr_et")</f>
        <v>sd_24hr_et</v>
      </c>
      <c r="N257" s="1" t="str">
        <f t="array" ref="N257">IFERROR(INDEX('Tag Library'!AG:AG, MATCH(M257, 'Tag Library'!AD:AD, 0)),"")</f>
        <v/>
      </c>
    </row>
    <row r="258" spans="1:14" ht="12.75" x14ac:dyDescent="0.2">
      <c r="A258" s="1" t="str">
        <f ca="1">IFERROR(__xludf.DUMMYFUNCTION("IFERROR(REGEXEXTRACT('Tag Library'!P269, ""\\(.*)""), 'Tag Library'!P269)"),"TERA_second_therm")</f>
        <v>TERA_second_therm</v>
      </c>
      <c r="D258" s="1" t="str">
        <f t="array" ref="D258">IFERROR(INDEX('Tag Library'!S:S, MATCH(C258, 'Tag Library'!P:P, 0)),"")</f>
        <v/>
      </c>
      <c r="F258" s="1" t="str">
        <f ca="1">IFERROR(__xludf.DUMMYFUNCTION("IFERROR(REGEXEXTRACT('Tag Library'!W269, ""\\(.*)""), 'Tag Library'!W269)"),"tr_irrig_pump_rate")</f>
        <v>tr_irrig_pump_rate</v>
      </c>
      <c r="G258" s="1" t="str">
        <f ca="1">IFERROR(__xludf.DUMMYFUNCTION("""COMPUTED_VALUE"""),"humidifier_heater_on_low_threshold")</f>
        <v>humidifier_heater_on_low_threshold</v>
      </c>
      <c r="H258" s="1" t="str">
        <f ca="1">IFERROR(__xludf.DUMMYFUNCTION("""COMPUTED_VALUE"""),"tr_05\sd_24hr_prev_irrig")</f>
        <v>tr_05\sd_24hr_prev_irrig</v>
      </c>
      <c r="I258" s="1">
        <f t="array" aca="1" ref="I258" ca="1">IFERROR(INDEX('Tag Library'!Z:Z, MATCH(H258, 'Tag Library'!W:W, 0)),"")</f>
        <v>390</v>
      </c>
      <c r="K258" s="1" t="str">
        <f ca="1">IFERROR(__xludf.DUMMYFUNCTION("IFERROR(REGEXEXTRACT('Tag Library'!AD269, ""\\(.*)""), 'Tag Library'!AD269)"),"sd_24hr_rth")</f>
        <v>sd_24hr_rth</v>
      </c>
      <c r="N258" s="1" t="str">
        <f t="array" ref="N258">IFERROR(INDEX('Tag Library'!AG:AG, MATCH(M258, 'Tag Library'!AD:AD, 0)),"")</f>
        <v/>
      </c>
    </row>
    <row r="259" spans="1:14" ht="12.75" x14ac:dyDescent="0.2">
      <c r="A259" s="1" t="str">
        <f ca="1">IFERROR(__xludf.DUMMYFUNCTION("IFERROR(REGEXEXTRACT('Tag Library'!P270, ""\\(.*)""), 'Tag Library'!P270)"),"epa_thrm_second_avg")</f>
        <v>epa_thrm_second_avg</v>
      </c>
      <c r="D259" s="1" t="str">
        <f t="array" ref="D259">IFERROR(INDEX('Tag Library'!S:S, MATCH(C259, 'Tag Library'!P:P, 0)),"")</f>
        <v/>
      </c>
      <c r="F259" s="1" t="str">
        <f ca="1">IFERROR(__xludf.DUMMYFUNCTION("IFERROR(REGEXEXTRACT('Tag Library'!W270, ""\\(.*)""), 'Tag Library'!W270)"),"tr_irrig_purge_mode")</f>
        <v>tr_irrig_purge_mode</v>
      </c>
      <c r="G259" s="1" t="str">
        <f ca="1">IFERROR(__xludf.DUMMYFUNCTION("""COMPUTED_VALUE"""),"humidifier_PID_Man_OI")</f>
        <v>humidifier_PID_Man_OI</v>
      </c>
      <c r="H259" s="1" t="str">
        <f ca="1">IFERROR(__xludf.DUMMYFUNCTION("""COMPUTED_VALUE"""),"tr_05\sd_24hr_prev_dl")</f>
        <v>tr_05\sd_24hr_prev_dl</v>
      </c>
      <c r="I259" s="1">
        <f t="array" aca="1" ref="I259" ca="1">IFERROR(INDEX('Tag Library'!Z:Z, MATCH(H259, 'Tag Library'!W:W, 0)),"")</f>
        <v>391</v>
      </c>
      <c r="K259" s="1" t="str">
        <f ca="1">IFERROR(__xludf.DUMMYFUNCTION("IFERROR(REGEXEXTRACT('Tag Library'!AD270, ""\\(.*)""), 'Tag Library'!AD270)"),"sd_24hr_irrig")</f>
        <v>sd_24hr_irrig</v>
      </c>
      <c r="N259" s="1" t="str">
        <f t="array" ref="N259">IFERROR(INDEX('Tag Library'!AG:AG, MATCH(M259, 'Tag Library'!AD:AD, 0)),"")</f>
        <v/>
      </c>
    </row>
    <row r="260" spans="1:14" ht="12.75" x14ac:dyDescent="0.2">
      <c r="A260" s="1" t="str">
        <f ca="1">IFERROR(__xludf.DUMMYFUNCTION("IFERROR(REGEXEXTRACT('Tag Library'!P271, ""\\(.*)""), 'Tag Library'!P271)"),"tr_rain_prev_day_tot")</f>
        <v>tr_rain_prev_day_tot</v>
      </c>
      <c r="D260" s="1" t="str">
        <f t="array" ref="D260">IFERROR(INDEX('Tag Library'!S:S, MATCH(C260, 'Tag Library'!P:P, 0)),"")</f>
        <v/>
      </c>
      <c r="F260" s="1" t="str">
        <f ca="1">IFERROR(__xludf.DUMMYFUNCTION("IFERROR(REGEXEXTRACT('Tag Library'!W271, ""\\(.*)""), 'Tag Library'!W271)"),"rth_cal_num")</f>
        <v>rth_cal_num</v>
      </c>
      <c r="G260" s="1" t="str">
        <f ca="1">IFERROR(__xludf.DUMMYFUNCTION("""COMPUTED_VALUE"""),"humidifier_PID_reset")</f>
        <v>humidifier_PID_reset</v>
      </c>
      <c r="H260" s="1" t="str">
        <f ca="1">IFERROR(__xludf.DUMMYFUNCTION("""COMPUTED_VALUE"""),"tr_05\sd_day_prev_et")</f>
        <v>tr_05\sd_day_prev_et</v>
      </c>
      <c r="I260" s="1">
        <f t="array" aca="1" ref="I260" ca="1">IFERROR(INDEX('Tag Library'!Z:Z, MATCH(H260, 'Tag Library'!W:W, 0)),"")</f>
        <v>392</v>
      </c>
      <c r="K260" s="1" t="str">
        <f ca="1">IFERROR(__xludf.DUMMYFUNCTION("IFERROR(REGEXEXTRACT('Tag Library'!AD271, ""\\(.*)""), 'Tag Library'!AD271)"),"sd_24hr_dl")</f>
        <v>sd_24hr_dl</v>
      </c>
      <c r="N260" s="1" t="str">
        <f t="array" ref="N260">IFERROR(INDEX('Tag Library'!AG:AG, MATCH(M260, 'Tag Library'!AD:AD, 0)),"")</f>
        <v/>
      </c>
    </row>
    <row r="261" spans="1:14" ht="12.75" x14ac:dyDescent="0.2">
      <c r="A261" s="1" t="str">
        <f ca="1">IFERROR(__xludf.DUMMYFUNCTION("IFERROR(REGEXEXTRACT('Tag Library'!P272, ""\\(.*)""), 'Tag Library'!P272)"),"tr_rh_second_avg")</f>
        <v>tr_rh_second_avg</v>
      </c>
      <c r="D261" s="1" t="str">
        <f t="array" ref="D261">IFERROR(INDEX('Tag Library'!S:S, MATCH(C261, 'Tag Library'!P:P, 0)),"")</f>
        <v/>
      </c>
      <c r="F261" s="1" t="str">
        <f ca="1">IFERROR(__xludf.DUMMYFUNCTION("IFERROR(REGEXEXTRACT('Tag Library'!W272, ""\\(.*)""), 'Tag Library'!W272)"),"rth_prev_day_tot")</f>
        <v>rth_prev_day_tot</v>
      </c>
      <c r="G261" s="1" t="str">
        <f ca="1">IFERROR(__xludf.DUMMYFUNCTION("""COMPUTED_VALUE"""),"cwc_kp")</f>
        <v>cwc_kp</v>
      </c>
      <c r="H261" s="1" t="str">
        <f ca="1">IFERROR(__xludf.DUMMYFUNCTION("""COMPUTED_VALUE"""),"tr_05\sd_night_prev_et")</f>
        <v>tr_05\sd_night_prev_et</v>
      </c>
      <c r="I261" s="1">
        <f t="array" aca="1" ref="I261" ca="1">IFERROR(INDEX('Tag Library'!Z:Z, MATCH(H261, 'Tag Library'!W:W, 0)),"")</f>
        <v>393</v>
      </c>
      <c r="K261" s="1" t="str">
        <f ca="1">IFERROR(__xludf.DUMMYFUNCTION("IFERROR(REGEXEXTRACT('Tag Library'!AD272, ""\\(.*)""), 'Tag Library'!AD272)"),"sd_24hr_et")</f>
        <v>sd_24hr_et</v>
      </c>
      <c r="N261" s="1" t="str">
        <f t="array" ref="N261">IFERROR(INDEX('Tag Library'!AG:AG, MATCH(M261, 'Tag Library'!AD:AD, 0)),"")</f>
        <v/>
      </c>
    </row>
    <row r="262" spans="1:14" ht="12.75" x14ac:dyDescent="0.2">
      <c r="A262" s="1" t="str">
        <f ca="1">IFERROR(__xludf.DUMMYFUNCTION("IFERROR(REGEXEXTRACT('Tag Library'!P273, ""\\(.*)""), 'Tag Library'!P273)"),"epa_thrm_avg")</f>
        <v>epa_thrm_avg</v>
      </c>
      <c r="D262" s="1" t="str">
        <f t="array" ref="D262">IFERROR(INDEX('Tag Library'!S:S, MATCH(C262, 'Tag Library'!P:P, 0)),"")</f>
        <v/>
      </c>
      <c r="F262" s="1" t="str">
        <f ca="1">IFERROR(__xludf.DUMMYFUNCTION("IFERROR(REGEXEXTRACT('Tag Library'!W273, ""\\(.*)""), 'Tag Library'!W273)"),"rth_cal_num")</f>
        <v>rth_cal_num</v>
      </c>
      <c r="G262" s="1" t="str">
        <f ca="1">IFERROR(__xludf.DUMMYFUNCTION("""COMPUTED_VALUE"""),"cwc_kp_cube")</f>
        <v>cwc_kp_cube</v>
      </c>
      <c r="H262" s="1" t="str">
        <f ca="1">IFERROR(__xludf.DUMMYFUNCTION("""COMPUTED_VALUE"""),"tr_05\sd_day_prev_rth")</f>
        <v>tr_05\sd_day_prev_rth</v>
      </c>
      <c r="I262" s="1">
        <f t="array" aca="1" ref="I262" ca="1">IFERROR(INDEX('Tag Library'!Z:Z, MATCH(H262, 'Tag Library'!W:W, 0)),"")</f>
        <v>394</v>
      </c>
      <c r="K262" s="1" t="str">
        <f ca="1">IFERROR(__xludf.DUMMYFUNCTION("IFERROR(REGEXEXTRACT('Tag Library'!AD273, ""\\(.*)""), 'Tag Library'!AD273)"),"sd_24hr_rth")</f>
        <v>sd_24hr_rth</v>
      </c>
      <c r="N262" s="1" t="str">
        <f t="array" ref="N262">IFERROR(INDEX('Tag Library'!AG:AG, MATCH(M262, 'Tag Library'!AD:AD, 0)),"")</f>
        <v/>
      </c>
    </row>
    <row r="263" spans="1:14" ht="12.75" x14ac:dyDescent="0.2">
      <c r="A263" s="1" t="str">
        <f ca="1">IFERROR(__xludf.DUMMYFUNCTION("IFERROR(REGEXEXTRACT('Tag Library'!P274, ""\\(.*)""), 'Tag Library'!P274)"),"et_total_day")</f>
        <v>et_total_day</v>
      </c>
      <c r="D263" s="1" t="str">
        <f t="array" ref="D263">IFERROR(INDEX('Tag Library'!S:S, MATCH(C263, 'Tag Library'!P:P, 0)),"")</f>
        <v/>
      </c>
      <c r="F263" s="1" t="str">
        <f ca="1">IFERROR(__xludf.DUMMYFUNCTION("IFERROR(REGEXEXTRACT('Tag Library'!W274, ""\\(.*)""), 'Tag Library'!W274)"),"rth_prev_day_tot")</f>
        <v>rth_prev_day_tot</v>
      </c>
      <c r="G263" s="1" t="str">
        <f ca="1">IFERROR(__xludf.DUMMYFUNCTION("""COMPUTED_VALUE"""),"cwc_kp_cube_exponent")</f>
        <v>cwc_kp_cube_exponent</v>
      </c>
      <c r="H263" s="1" t="str">
        <f ca="1">IFERROR(__xludf.DUMMYFUNCTION("""COMPUTED_VALUE"""),"tr_05\sd_night_prev_rth")</f>
        <v>tr_05\sd_night_prev_rth</v>
      </c>
      <c r="I263" s="1">
        <f t="array" aca="1" ref="I263" ca="1">IFERROR(INDEX('Tag Library'!Z:Z, MATCH(H263, 'Tag Library'!W:W, 0)),"")</f>
        <v>395</v>
      </c>
      <c r="K263" s="1" t="str">
        <f ca="1">IFERROR(__xludf.DUMMYFUNCTION("IFERROR(REGEXEXTRACT('Tag Library'!AD274, ""\\(.*)""), 'Tag Library'!AD274)"),"wl_cold_max_out")</f>
        <v>wl_cold_max_out</v>
      </c>
      <c r="N263" s="1" t="str">
        <f t="array" ref="N263">IFERROR(INDEX('Tag Library'!AG:AG, MATCH(M263, 'Tag Library'!AD:AD, 0)),"")</f>
        <v/>
      </c>
    </row>
    <row r="264" spans="1:14" ht="12.75" x14ac:dyDescent="0.2">
      <c r="A264" s="1" t="str">
        <f ca="1">IFERROR(__xludf.DUMMYFUNCTION("IFERROR(REGEXEXTRACT('Tag Library'!P275, ""\\(.*)""), 'Tag Library'!P275)"),"et_total_previous_day")</f>
        <v>et_total_previous_day</v>
      </c>
      <c r="D264" s="1" t="str">
        <f t="array" ref="D264">IFERROR(INDEX('Tag Library'!S:S, MATCH(C264, 'Tag Library'!P:P, 0)),"")</f>
        <v/>
      </c>
      <c r="F264" s="1" t="str">
        <f ca="1">IFERROR(__xludf.DUMMYFUNCTION("IFERROR(REGEXEXTRACT('Tag Library'!W275, ""\\(.*)""), 'Tag Library'!W275)"),"rth_cal_num")</f>
        <v>rth_cal_num</v>
      </c>
      <c r="G264" s="1" t="str">
        <f ca="1">IFERROR(__xludf.DUMMYFUNCTION("""COMPUTED_VALUE"""),"cwc_kp_max")</f>
        <v>cwc_kp_max</v>
      </c>
      <c r="H264" s="1" t="str">
        <f ca="1">IFERROR(__xludf.DUMMYFUNCTION("""COMPUTED_VALUE"""),"tr_05\sd_day_prev_temp")</f>
        <v>tr_05\sd_day_prev_temp</v>
      </c>
      <c r="I264" s="1">
        <f t="array" aca="1" ref="I264" ca="1">IFERROR(INDEX('Tag Library'!Z:Z, MATCH(H264, 'Tag Library'!W:W, 0)),"")</f>
        <v>396</v>
      </c>
      <c r="K264" s="1" t="str">
        <f ca="1">IFERROR(__xludf.DUMMYFUNCTION("IFERROR(REGEXEXTRACT('Tag Library'!AD275, ""\\(.*)""), 'Tag Library'!AD275)"),"sd_24hr_prev_irrig")</f>
        <v>sd_24hr_prev_irrig</v>
      </c>
      <c r="N264" s="1" t="str">
        <f t="array" ref="N264">IFERROR(INDEX('Tag Library'!AG:AG, MATCH(M264, 'Tag Library'!AD:AD, 0)),"")</f>
        <v/>
      </c>
    </row>
    <row r="265" spans="1:14" ht="12.75" x14ac:dyDescent="0.2">
      <c r="A265" s="1" t="str">
        <f ca="1">IFERROR(__xludf.DUMMYFUNCTION("IFERROR(REGEXEXTRACT('Tag Library'!P276, ""\\(.*)""), 'Tag Library'!P276)"),"dl_total_day")</f>
        <v>dl_total_day</v>
      </c>
      <c r="D265" s="1" t="str">
        <f t="array" ref="D265">IFERROR(INDEX('Tag Library'!S:S, MATCH(C265, 'Tag Library'!P:P, 0)),"")</f>
        <v/>
      </c>
      <c r="F265" s="1" t="str">
        <f ca="1">IFERROR(__xludf.DUMMYFUNCTION("IFERROR(REGEXEXTRACT('Tag Library'!W276, ""\\(.*)""), 'Tag Library'!W276)"),"rth_prev_day_tot")</f>
        <v>rth_prev_day_tot</v>
      </c>
      <c r="G265" s="1" t="str">
        <f ca="1">IFERROR(__xludf.DUMMYFUNCTION("""COMPUTED_VALUE"""),"cwc_kp_min")</f>
        <v>cwc_kp_min</v>
      </c>
      <c r="H265" s="1" t="str">
        <f ca="1">IFERROR(__xludf.DUMMYFUNCTION("""COMPUTED_VALUE"""),"tr_05\sd_night_prev_temp")</f>
        <v>tr_05\sd_night_prev_temp</v>
      </c>
      <c r="I265" s="1">
        <f t="array" aca="1" ref="I265" ca="1">IFERROR(INDEX('Tag Library'!Z:Z, MATCH(H265, 'Tag Library'!W:W, 0)),"")</f>
        <v>397</v>
      </c>
      <c r="K265" s="1" t="str">
        <f ca="1">IFERROR(__xludf.DUMMYFUNCTION("IFERROR(REGEXEXTRACT('Tag Library'!AD276, ""\\(.*)""), 'Tag Library'!AD276)"),"sd_24hr_prev_dl")</f>
        <v>sd_24hr_prev_dl</v>
      </c>
      <c r="N265" s="1" t="str">
        <f t="array" ref="N265">IFERROR(INDEX('Tag Library'!AG:AG, MATCH(M265, 'Tag Library'!AD:AD, 0)),"")</f>
        <v/>
      </c>
    </row>
    <row r="266" spans="1:14" ht="12.75" x14ac:dyDescent="0.2">
      <c r="A266" s="1" t="str">
        <f ca="1">IFERROR(__xludf.DUMMYFUNCTION("IFERROR(REGEXEXTRACT('Tag Library'!P277, ""\\(.*)""), 'Tag Library'!P277)"),"dl_total_previous_day")</f>
        <v>dl_total_previous_day</v>
      </c>
      <c r="D266" s="1" t="str">
        <f t="array" ref="D266">IFERROR(INDEX('Tag Library'!S:S, MATCH(C266, 'Tag Library'!P:P, 0)),"")</f>
        <v/>
      </c>
      <c r="F266" s="1" t="str">
        <f ca="1">IFERROR(__xludf.DUMMYFUNCTION("IFERROR(REGEXEXTRACT('Tag Library'!W277, ""\\(.*)""), 'Tag Library'!W277)"),"rth_cal_num")</f>
        <v>rth_cal_num</v>
      </c>
      <c r="G266" s="1" t="str">
        <f ca="1">IFERROR(__xludf.DUMMYFUNCTION("""COMPUTED_VALUE"""),"cwc_kp_mult")</f>
        <v>cwc_kp_mult</v>
      </c>
      <c r="H266" s="1" t="str">
        <f ca="1">IFERROR(__xludf.DUMMYFUNCTION("""COMPUTED_VALUE"""),"tr_06\sd_24hr_prev_irrig")</f>
        <v>tr_06\sd_24hr_prev_irrig</v>
      </c>
      <c r="I266" s="1">
        <f t="array" aca="1" ref="I266" ca="1">IFERROR(INDEX('Tag Library'!Z:Z, MATCH(H266, 'Tag Library'!W:W, 0)),"")</f>
        <v>401</v>
      </c>
      <c r="K266" s="1" t="str">
        <f ca="1">IFERROR(__xludf.DUMMYFUNCTION("IFERROR(REGEXEXTRACT('Tag Library'!AD277, ""\\(.*)""), 'Tag Library'!AD277)"),"sd_24hr_et")</f>
        <v>sd_24hr_et</v>
      </c>
      <c r="N266" s="1" t="str">
        <f t="array" ref="N266">IFERROR(INDEX('Tag Library'!AG:AG, MATCH(M266, 'Tag Library'!AD:AD, 0)),"")</f>
        <v/>
      </c>
    </row>
    <row r="267" spans="1:14" ht="12.75" x14ac:dyDescent="0.2">
      <c r="A267" s="1" t="str">
        <f ca="1">IFERROR(__xludf.DUMMYFUNCTION("IFERROR(REGEXEXTRACT('Tag Library'!P278, ""\\(.*)""), 'Tag Library'!P278)"),"et_total_day")</f>
        <v>et_total_day</v>
      </c>
      <c r="D267" s="1" t="str">
        <f t="array" ref="D267">IFERROR(INDEX('Tag Library'!S:S, MATCH(C267, 'Tag Library'!P:P, 0)),"")</f>
        <v/>
      </c>
      <c r="F267" s="1" t="str">
        <f ca="1">IFERROR(__xludf.DUMMYFUNCTION("IFERROR(REGEXEXTRACT('Tag Library'!W278, ""\\(.*)""), 'Tag Library'!W278)"),"rth_prev_day_tot")</f>
        <v>rth_prev_day_tot</v>
      </c>
      <c r="G267" s="1" t="str">
        <f ca="1">IFERROR(__xludf.DUMMYFUNCTION("""COMPUTED_VALUE"""),"cwc_kp_sqr")</f>
        <v>cwc_kp_sqr</v>
      </c>
      <c r="H267" s="1" t="str">
        <f ca="1">IFERROR(__xludf.DUMMYFUNCTION("""COMPUTED_VALUE"""),"tr_06\sd_24hr_prev_dl")</f>
        <v>tr_06\sd_24hr_prev_dl</v>
      </c>
      <c r="I267" s="1">
        <f t="array" aca="1" ref="I267" ca="1">IFERROR(INDEX('Tag Library'!Z:Z, MATCH(H267, 'Tag Library'!W:W, 0)),"")</f>
        <v>402</v>
      </c>
      <c r="K267" s="1" t="str">
        <f ca="1">IFERROR(__xludf.DUMMYFUNCTION("IFERROR(REGEXEXTRACT('Tag Library'!AD278, ""\\(.*)""), 'Tag Library'!AD278)"),"sd_24hr_irrig")</f>
        <v>sd_24hr_irrig</v>
      </c>
      <c r="N267" s="1" t="str">
        <f t="array" ref="N267">IFERROR(INDEX('Tag Library'!AG:AG, MATCH(M267, 'Tag Library'!AD:AD, 0)),"")</f>
        <v/>
      </c>
    </row>
    <row r="268" spans="1:14" ht="12.75" x14ac:dyDescent="0.2">
      <c r="A268" s="1" t="str">
        <f ca="1">IFERROR(__xludf.DUMMYFUNCTION("IFERROR(REGEXEXTRACT('Tag Library'!P279, ""\\(.*)""), 'Tag Library'!P279)"),"et_total_previous_day")</f>
        <v>et_total_previous_day</v>
      </c>
      <c r="D268" s="1" t="str">
        <f t="array" ref="D268">IFERROR(INDEX('Tag Library'!S:S, MATCH(C268, 'Tag Library'!P:P, 0)),"")</f>
        <v/>
      </c>
      <c r="F268" s="1" t="str">
        <f ca="1">IFERROR(__xludf.DUMMYFUNCTION("IFERROR(REGEXEXTRACT('Tag Library'!W279, ""\\(.*)""), 'Tag Library'!W279)"),"rth_cal_num")</f>
        <v>rth_cal_num</v>
      </c>
      <c r="G268" s="1" t="str">
        <f ca="1">IFERROR(__xludf.DUMMYFUNCTION("""COMPUTED_VALUE"""),"heater_kd")</f>
        <v>heater_kd</v>
      </c>
      <c r="H268" s="1" t="str">
        <f ca="1">IFERROR(__xludf.DUMMYFUNCTION("""COMPUTED_VALUE"""),"tr_06\sd_day_prev_et")</f>
        <v>tr_06\sd_day_prev_et</v>
      </c>
      <c r="I268" s="1">
        <f t="array" aca="1" ref="I268" ca="1">IFERROR(INDEX('Tag Library'!Z:Z, MATCH(H268, 'Tag Library'!W:W, 0)),"")</f>
        <v>403</v>
      </c>
      <c r="K268" s="1" t="str">
        <f ca="1">IFERROR(__xludf.DUMMYFUNCTION("IFERROR(REGEXEXTRACT('Tag Library'!AD279, ""\\(.*)""), 'Tag Library'!AD279)"),"sd_24hr_dl")</f>
        <v>sd_24hr_dl</v>
      </c>
      <c r="N268" s="1" t="str">
        <f t="array" ref="N268">IFERROR(INDEX('Tag Library'!AG:AG, MATCH(M268, 'Tag Library'!AD:AD, 0)),"")</f>
        <v/>
      </c>
    </row>
    <row r="269" spans="1:14" ht="12.75" x14ac:dyDescent="0.2">
      <c r="A269" s="1" t="str">
        <f ca="1">IFERROR(__xludf.DUMMYFUNCTION("IFERROR(REGEXEXTRACT('Tag Library'!P280, ""\\(.*)""), 'Tag Library'!P280)"),"dl_total_day")</f>
        <v>dl_total_day</v>
      </c>
      <c r="D269" s="1" t="str">
        <f t="array" ref="D269">IFERROR(INDEX('Tag Library'!S:S, MATCH(C269, 'Tag Library'!P:P, 0)),"")</f>
        <v/>
      </c>
      <c r="F269" s="1" t="str">
        <f ca="1">IFERROR(__xludf.DUMMYFUNCTION("IFERROR(REGEXEXTRACT('Tag Library'!W280, ""\\(.*)""), 'Tag Library'!W280)"),"rth_prev_day_tot")</f>
        <v>rth_prev_day_tot</v>
      </c>
      <c r="G269" s="1" t="str">
        <f ca="1">IFERROR(__xludf.DUMMYFUNCTION("""COMPUTED_VALUE"""),"heater_ki")</f>
        <v>heater_ki</v>
      </c>
      <c r="H269" s="1" t="str">
        <f ca="1">IFERROR(__xludf.DUMMYFUNCTION("""COMPUTED_VALUE"""),"tr_06\sd_night_prev_et")</f>
        <v>tr_06\sd_night_prev_et</v>
      </c>
      <c r="I269" s="1">
        <f t="array" aca="1" ref="I269" ca="1">IFERROR(INDEX('Tag Library'!Z:Z, MATCH(H269, 'Tag Library'!W:W, 0)),"")</f>
        <v>404</v>
      </c>
      <c r="K269" s="1" t="str">
        <f ca="1">IFERROR(__xludf.DUMMYFUNCTION("IFERROR(REGEXEXTRACT('Tag Library'!AD280, ""\\(.*)""), 'Tag Library'!AD280)"),"sd_24hr_et")</f>
        <v>sd_24hr_et</v>
      </c>
      <c r="N269" s="1" t="str">
        <f t="array" ref="N269">IFERROR(INDEX('Tag Library'!AG:AG, MATCH(M269, 'Tag Library'!AD:AD, 0)),"")</f>
        <v/>
      </c>
    </row>
    <row r="270" spans="1:14" ht="12.75" x14ac:dyDescent="0.2">
      <c r="A270" s="1" t="str">
        <f ca="1">IFERROR(__xludf.DUMMYFUNCTION("IFERROR(REGEXEXTRACT('Tag Library'!P281, ""\\(.*)""), 'Tag Library'!P281)"),"dl_total_previous_day")</f>
        <v>dl_total_previous_day</v>
      </c>
      <c r="D270" s="1" t="str">
        <f t="array" ref="D270">IFERROR(INDEX('Tag Library'!S:S, MATCH(C270, 'Tag Library'!P:P, 0)),"")</f>
        <v/>
      </c>
      <c r="F270" s="1" t="str">
        <f ca="1">IFERROR(__xludf.DUMMYFUNCTION("IFERROR(REGEXEXTRACT('Tag Library'!W281, ""\\(.*)""), 'Tag Library'!W281)"),"rth_cal_num")</f>
        <v>rth_cal_num</v>
      </c>
      <c r="G270" s="1" t="str">
        <f ca="1">IFERROR(__xludf.DUMMYFUNCTION("""COMPUTED_VALUE"""),"heater_kp")</f>
        <v>heater_kp</v>
      </c>
      <c r="H270" s="1" t="str">
        <f ca="1">IFERROR(__xludf.DUMMYFUNCTION("""COMPUTED_VALUE"""),"tr_06\sd_day_prev_rth")</f>
        <v>tr_06\sd_day_prev_rth</v>
      </c>
      <c r="I270" s="1">
        <f t="array" aca="1" ref="I270" ca="1">IFERROR(INDEX('Tag Library'!Z:Z, MATCH(H270, 'Tag Library'!W:W, 0)),"")</f>
        <v>405</v>
      </c>
      <c r="K270" s="1" t="str">
        <f ca="1">IFERROR(__xludf.DUMMYFUNCTION("IFERROR(REGEXEXTRACT('Tag Library'!AD281, ""\\(.*)""), 'Tag Library'!AD281)"),"sd_24hr_rth")</f>
        <v>sd_24hr_rth</v>
      </c>
      <c r="N270" s="1" t="str">
        <f t="array" ref="N270">IFERROR(INDEX('Tag Library'!AG:AG, MATCH(M270, 'Tag Library'!AD:AD, 0)),"")</f>
        <v/>
      </c>
    </row>
    <row r="271" spans="1:14" ht="12.75" x14ac:dyDescent="0.2">
      <c r="A271" s="1" t="str">
        <f ca="1">IFERROR(__xludf.DUMMYFUNCTION("IFERROR(REGEXEXTRACT('Tag Library'!P282, ""\\(.*)""), 'Tag Library'!P282)"),"et_total_day")</f>
        <v>et_total_day</v>
      </c>
      <c r="D271" s="1" t="str">
        <f t="array" ref="D271">IFERROR(INDEX('Tag Library'!S:S, MATCH(C271, 'Tag Library'!P:P, 0)),"")</f>
        <v/>
      </c>
      <c r="F271" s="1" t="str">
        <f ca="1">IFERROR(__xludf.DUMMYFUNCTION("IFERROR(REGEXEXTRACT('Tag Library'!W282, ""\\(.*)""), 'Tag Library'!W282)"),"rth_prev_day_tot")</f>
        <v>rth_prev_day_tot</v>
      </c>
      <c r="G271" s="1" t="str">
        <f ca="1">IFERROR(__xludf.DUMMYFUNCTION("""COMPUTED_VALUE"""),"tr_CER_active")</f>
        <v>tr_CER_active</v>
      </c>
      <c r="H271" s="1" t="str">
        <f ca="1">IFERROR(__xludf.DUMMYFUNCTION("""COMPUTED_VALUE"""),"tr_06\sd_night_prev_rth")</f>
        <v>tr_06\sd_night_prev_rth</v>
      </c>
      <c r="I271" s="1">
        <f t="array" aca="1" ref="I271" ca="1">IFERROR(INDEX('Tag Library'!Z:Z, MATCH(H271, 'Tag Library'!W:W, 0)),"")</f>
        <v>406</v>
      </c>
      <c r="K271" s="1" t="str">
        <f ca="1">IFERROR(__xludf.DUMMYFUNCTION("IFERROR(REGEXEXTRACT('Tag Library'!AD282, ""\\(.*)""), 'Tag Library'!AD282)"),"sd_24hr_irrig")</f>
        <v>sd_24hr_irrig</v>
      </c>
      <c r="N271" s="1" t="str">
        <f t="array" ref="N271">IFERROR(INDEX('Tag Library'!AG:AG, MATCH(M271, 'Tag Library'!AD:AD, 0)),"")</f>
        <v/>
      </c>
    </row>
    <row r="272" spans="1:14" ht="12.75" x14ac:dyDescent="0.2">
      <c r="A272" s="1" t="str">
        <f ca="1">IFERROR(__xludf.DUMMYFUNCTION("IFERROR(REGEXEXTRACT('Tag Library'!P283, ""\\(.*)""), 'Tag Library'!P283)"),"et_total_previous_day")</f>
        <v>et_total_previous_day</v>
      </c>
      <c r="D272" s="1" t="str">
        <f t="array" ref="D272">IFERROR(INDEX('Tag Library'!S:S, MATCH(C272, 'Tag Library'!P:P, 0)),"")</f>
        <v/>
      </c>
      <c r="F272" s="1" t="str">
        <f ca="1">IFERROR(__xludf.DUMMYFUNCTION("IFERROR(REGEXEXTRACT('Tag Library'!W283, ""\\(.*)""), 'Tag Library'!W283)"),"rth_cal_num")</f>
        <v>rth_cal_num</v>
      </c>
      <c r="G272" s="1" t="str">
        <f ca="1">IFERROR(__xludf.DUMMYFUNCTION("""COMPUTED_VALUE"""),"temp_small_thresh")</f>
        <v>temp_small_thresh</v>
      </c>
      <c r="H272" s="1" t="str">
        <f ca="1">IFERROR(__xludf.DUMMYFUNCTION("""COMPUTED_VALUE"""),"tr_06\sd_day_prev_temp")</f>
        <v>tr_06\sd_day_prev_temp</v>
      </c>
      <c r="I272" s="1">
        <f t="array" aca="1" ref="I272" ca="1">IFERROR(INDEX('Tag Library'!Z:Z, MATCH(H272, 'Tag Library'!W:W, 0)),"")</f>
        <v>407</v>
      </c>
      <c r="K272" s="1" t="str">
        <f ca="1">IFERROR(__xludf.DUMMYFUNCTION("IFERROR(REGEXEXTRACT('Tag Library'!AD283, ""\\(.*)""), 'Tag Library'!AD283)"),"sd_24hr_dl")</f>
        <v>sd_24hr_dl</v>
      </c>
      <c r="N272" s="1" t="str">
        <f t="array" ref="N272">IFERROR(INDEX('Tag Library'!AG:AG, MATCH(M272, 'Tag Library'!AD:AD, 0)),"")</f>
        <v/>
      </c>
    </row>
    <row r="273" spans="1:14" ht="12.75" x14ac:dyDescent="0.2">
      <c r="A273" s="1" t="str">
        <f ca="1">IFERROR(__xludf.DUMMYFUNCTION("IFERROR(REGEXEXTRACT('Tag Library'!P284, ""\\(.*)""), 'Tag Library'!P284)"),"dl_total_day")</f>
        <v>dl_total_day</v>
      </c>
      <c r="D273" s="1" t="str">
        <f t="array" ref="D273">IFERROR(INDEX('Tag Library'!S:S, MATCH(C273, 'Tag Library'!P:P, 0)),"")</f>
        <v/>
      </c>
      <c r="F273" s="1" t="str">
        <f ca="1">IFERROR(__xludf.DUMMYFUNCTION("IFERROR(REGEXEXTRACT('Tag Library'!W284, ""\\(.*)""), 'Tag Library'!W284)"),"rth_prev_day_tot")</f>
        <v>rth_prev_day_tot</v>
      </c>
      <c r="G273" s="1" t="str">
        <f ca="1">IFERROR(__xludf.DUMMYFUNCTION("""COMPUTED_VALUE"""),"temp_small_timer")</f>
        <v>temp_small_timer</v>
      </c>
      <c r="H273" s="1" t="str">
        <f ca="1">IFERROR(__xludf.DUMMYFUNCTION("""COMPUTED_VALUE"""),"tr_06\sd_night_prev_temp")</f>
        <v>tr_06\sd_night_prev_temp</v>
      </c>
      <c r="I273" s="1">
        <f t="array" aca="1" ref="I273" ca="1">IFERROR(INDEX('Tag Library'!Z:Z, MATCH(H273, 'Tag Library'!W:W, 0)),"")</f>
        <v>408</v>
      </c>
      <c r="K273" s="1" t="str">
        <f ca="1">IFERROR(__xludf.DUMMYFUNCTION("IFERROR(REGEXEXTRACT('Tag Library'!AD284, ""\\(.*)""), 'Tag Library'!AD284)"),"sd_24hr_et")</f>
        <v>sd_24hr_et</v>
      </c>
      <c r="N273" s="1" t="str">
        <f t="array" ref="N273">IFERROR(INDEX('Tag Library'!AG:AG, MATCH(M273, 'Tag Library'!AD:AD, 0)),"")</f>
        <v/>
      </c>
    </row>
    <row r="274" spans="1:14" ht="12.75" x14ac:dyDescent="0.2">
      <c r="A274" s="1" t="str">
        <f ca="1">IFERROR(__xludf.DUMMYFUNCTION("IFERROR(REGEXEXTRACT('Tag Library'!P285, ""\\(.*)""), 'Tag Library'!P285)"),"dl_total_previous_day")</f>
        <v>dl_total_previous_day</v>
      </c>
      <c r="D274" s="1" t="str">
        <f t="array" ref="D274">IFERROR(INDEX('Tag Library'!S:S, MATCH(C274, 'Tag Library'!P:P, 0)),"")</f>
        <v/>
      </c>
      <c r="F274" s="1" t="str">
        <f ca="1">IFERROR(__xludf.DUMMYFUNCTION("IFERROR(REGEXEXTRACT('Tag Library'!W285, ""\\(.*)""), 'Tag Library'!W285)"),"rth_cal_num")</f>
        <v>rth_cal_num</v>
      </c>
      <c r="G274" s="1" t="str">
        <f ca="1">IFERROR(__xludf.DUMMYFUNCTION("""COMPUTED_VALUE"""),"tr_soil_efflux_bp")</f>
        <v>tr_soil_efflux_bp</v>
      </c>
      <c r="H274" s="1" t="str">
        <f ca="1">IFERROR(__xludf.DUMMYFUNCTION("""COMPUTED_VALUE"""),"tr_07\sd_24hr_prev_irrig")</f>
        <v>tr_07\sd_24hr_prev_irrig</v>
      </c>
      <c r="I274" s="1">
        <f t="array" aca="1" ref="I274" ca="1">IFERROR(INDEX('Tag Library'!Z:Z, MATCH(H274, 'Tag Library'!W:W, 0)),"")</f>
        <v>412</v>
      </c>
      <c r="K274" s="1" t="str">
        <f ca="1">IFERROR(__xludf.DUMMYFUNCTION("IFERROR(REGEXEXTRACT('Tag Library'!AD285, ""\\(.*)""), 'Tag Library'!AD285)"),"sd_24hr_rth")</f>
        <v>sd_24hr_rth</v>
      </c>
      <c r="N274" s="1" t="str">
        <f t="array" ref="N274">IFERROR(INDEX('Tag Library'!AG:AG, MATCH(M274, 'Tag Library'!AD:AD, 0)),"")</f>
        <v/>
      </c>
    </row>
    <row r="275" spans="1:14" ht="12.75" x14ac:dyDescent="0.2">
      <c r="A275" s="1" t="str">
        <f ca="1">IFERROR(__xludf.DUMMYFUNCTION("IFERROR(REGEXEXTRACT('Tag Library'!P286, ""\\(.*)""), 'Tag Library'!P286)"),"et_total_day")</f>
        <v>et_total_day</v>
      </c>
      <c r="D275" s="1" t="str">
        <f t="array" ref="D275">IFERROR(INDEX('Tag Library'!S:S, MATCH(C275, 'Tag Library'!P:P, 0)),"")</f>
        <v/>
      </c>
      <c r="F275" s="1" t="str">
        <f ca="1">IFERROR(__xludf.DUMMYFUNCTION("IFERROR(REGEXEXTRACT('Tag Library'!W286, ""\\(.*)""), 'Tag Library'!W286)"),"rth_prev_day_tot")</f>
        <v>rth_prev_day_tot</v>
      </c>
      <c r="G275" s="1" t="str">
        <f ca="1">IFERROR(__xludf.DUMMYFUNCTION("""COMPUTED_VALUE"""),"tr_soil_efflux_bp_dry")</f>
        <v>tr_soil_efflux_bp_dry</v>
      </c>
      <c r="H275" s="1" t="str">
        <f ca="1">IFERROR(__xludf.DUMMYFUNCTION("""COMPUTED_VALUE"""),"tr_07\sd_24hr_prev_dl")</f>
        <v>tr_07\sd_24hr_prev_dl</v>
      </c>
      <c r="I275" s="1">
        <f t="array" aca="1" ref="I275" ca="1">IFERROR(INDEX('Tag Library'!Z:Z, MATCH(H275, 'Tag Library'!W:W, 0)),"")</f>
        <v>413</v>
      </c>
      <c r="K275" s="1" t="str">
        <f ca="1">IFERROR(__xludf.DUMMYFUNCTION("IFERROR(REGEXEXTRACT('Tag Library'!AD286, ""\\(.*)""), 'Tag Library'!AD286)"),"sd_24hr_irrig")</f>
        <v>sd_24hr_irrig</v>
      </c>
      <c r="N275" s="1" t="str">
        <f t="array" ref="N275">IFERROR(INDEX('Tag Library'!AG:AG, MATCH(M275, 'Tag Library'!AD:AD, 0)),"")</f>
        <v/>
      </c>
    </row>
    <row r="276" spans="1:14" ht="12.75" x14ac:dyDescent="0.2">
      <c r="A276" s="1" t="str">
        <f ca="1">IFERROR(__xludf.DUMMYFUNCTION("IFERROR(REGEXEXTRACT('Tag Library'!P287, ""\\(.*)""), 'Tag Library'!P287)"),"et_total_previous_day")</f>
        <v>et_total_previous_day</v>
      </c>
      <c r="D276" s="1" t="str">
        <f t="array" ref="D276">IFERROR(INDEX('Tag Library'!S:S, MATCH(C276, 'Tag Library'!P:P, 0)),"")</f>
        <v/>
      </c>
      <c r="F276" s="1" t="str">
        <f ca="1">IFERROR(__xludf.DUMMYFUNCTION("IFERROR(REGEXEXTRACT('Tag Library'!W287, ""\\(.*)""), 'Tag Library'!W287)"),"rth_cal_num")</f>
        <v>rth_cal_num</v>
      </c>
      <c r="G276" s="1" t="str">
        <f ca="1">IFERROR(__xludf.DUMMYFUNCTION("""COMPUTED_VALUE"""),"tr_soil_efflux_dp")</f>
        <v>tr_soil_efflux_dp</v>
      </c>
      <c r="H276" s="1" t="str">
        <f ca="1">IFERROR(__xludf.DUMMYFUNCTION("""COMPUTED_VALUE"""),"tr_07\sd_day_prev_et")</f>
        <v>tr_07\sd_day_prev_et</v>
      </c>
      <c r="I276" s="1">
        <f t="array" aca="1" ref="I276" ca="1">IFERROR(INDEX('Tag Library'!Z:Z, MATCH(H276, 'Tag Library'!W:W, 0)),"")</f>
        <v>414</v>
      </c>
      <c r="K276" s="1" t="str">
        <f ca="1">IFERROR(__xludf.DUMMYFUNCTION("IFERROR(REGEXEXTRACT('Tag Library'!AD287, ""\\(.*)""), 'Tag Library'!AD287)"),"sd_24hr_dl")</f>
        <v>sd_24hr_dl</v>
      </c>
      <c r="N276" s="1" t="str">
        <f t="array" ref="N276">IFERROR(INDEX('Tag Library'!AG:AG, MATCH(M276, 'Tag Library'!AD:AD, 0)),"")</f>
        <v/>
      </c>
    </row>
    <row r="277" spans="1:14" ht="12.75" x14ac:dyDescent="0.2">
      <c r="A277" s="1" t="str">
        <f ca="1">IFERROR(__xludf.DUMMYFUNCTION("IFERROR(REGEXEXTRACT('Tag Library'!P288, ""\\(.*)""), 'Tag Library'!P288)"),"dl_total_day")</f>
        <v>dl_total_day</v>
      </c>
      <c r="D277" s="1" t="str">
        <f t="array" ref="D277">IFERROR(INDEX('Tag Library'!S:S, MATCH(C277, 'Tag Library'!P:P, 0)),"")</f>
        <v/>
      </c>
      <c r="F277" s="1" t="str">
        <f ca="1">IFERROR(__xludf.DUMMYFUNCTION("IFERROR(REGEXEXTRACT('Tag Library'!W288, ""\\(.*)""), 'Tag Library'!W288)"),"rth_prev_day_tot")</f>
        <v>rth_prev_day_tot</v>
      </c>
      <c r="G277" s="1" t="str">
        <f ca="1">IFERROR(__xludf.DUMMYFUNCTION("""COMPUTED_VALUE"""),"tr_soil_efflux_temp")</f>
        <v>tr_soil_efflux_temp</v>
      </c>
      <c r="H277" s="1" t="str">
        <f ca="1">IFERROR(__xludf.DUMMYFUNCTION("""COMPUTED_VALUE"""),"tr_07\sd_night_prev_et")</f>
        <v>tr_07\sd_night_prev_et</v>
      </c>
      <c r="I277" s="1">
        <f t="array" aca="1" ref="I277" ca="1">IFERROR(INDEX('Tag Library'!Z:Z, MATCH(H277, 'Tag Library'!W:W, 0)),"")</f>
        <v>415</v>
      </c>
      <c r="K277" s="1" t="str">
        <f ca="1">IFERROR(__xludf.DUMMYFUNCTION("IFERROR(REGEXEXTRACT('Tag Library'!AD288, ""\\(.*)""), 'Tag Library'!AD288)"),"sd_24hr_et")</f>
        <v>sd_24hr_et</v>
      </c>
      <c r="N277" s="1" t="str">
        <f t="array" ref="N277">IFERROR(INDEX('Tag Library'!AG:AG, MATCH(M277, 'Tag Library'!AD:AD, 0)),"")</f>
        <v/>
      </c>
    </row>
    <row r="278" spans="1:14" ht="12.75" x14ac:dyDescent="0.2">
      <c r="A278" s="1" t="str">
        <f ca="1">IFERROR(__xludf.DUMMYFUNCTION("IFERROR(REGEXEXTRACT('Tag Library'!P289, ""\\(.*)""), 'Tag Library'!P289)"),"dl_total_previous_day")</f>
        <v>dl_total_previous_day</v>
      </c>
      <c r="D278" s="1" t="str">
        <f t="array" ref="D278">IFERROR(INDEX('Tag Library'!S:S, MATCH(C278, 'Tag Library'!P:P, 0)),"")</f>
        <v/>
      </c>
      <c r="F278" s="1" t="str">
        <f ca="1">IFERROR(__xludf.DUMMYFUNCTION("IFERROR(REGEXEXTRACT('Tag Library'!W289, ""\\(.*)""), 'Tag Library'!W289)"),"rth_cal_num")</f>
        <v>rth_cal_num</v>
      </c>
      <c r="G278" s="1" t="str">
        <f ca="1">IFERROR(__xludf.DUMMYFUNCTION("""COMPUTED_VALUE"""),"tr_soil_efflux_measure_mode")</f>
        <v>tr_soil_efflux_measure_mode</v>
      </c>
      <c r="H278" s="1" t="str">
        <f ca="1">IFERROR(__xludf.DUMMYFUNCTION("""COMPUTED_VALUE"""),"tr_07\sd_day_prev_rth")</f>
        <v>tr_07\sd_day_prev_rth</v>
      </c>
      <c r="I278" s="1">
        <f t="array" aca="1" ref="I278" ca="1">IFERROR(INDEX('Tag Library'!Z:Z, MATCH(H278, 'Tag Library'!W:W, 0)),"")</f>
        <v>416</v>
      </c>
      <c r="K278" s="1" t="str">
        <f ca="1">IFERROR(__xludf.DUMMYFUNCTION("IFERROR(REGEXEXTRACT('Tag Library'!AD289, ""\\(.*)""), 'Tag Library'!AD289)"),"sd_24hr_rth")</f>
        <v>sd_24hr_rth</v>
      </c>
      <c r="N278" s="1" t="str">
        <f t="array" ref="N278">IFERROR(INDEX('Tag Library'!AG:AG, MATCH(M278, 'Tag Library'!AD:AD, 0)),"")</f>
        <v/>
      </c>
    </row>
    <row r="279" spans="1:14" ht="12.75" x14ac:dyDescent="0.2">
      <c r="A279" s="1" t="str">
        <f ca="1">IFERROR(__xludf.DUMMYFUNCTION("IFERROR(REGEXEXTRACT('Tag Library'!P290, ""\\(.*)""), 'Tag Library'!P290)"),"et_total_day")</f>
        <v>et_total_day</v>
      </c>
      <c r="D279" s="1" t="str">
        <f t="array" ref="D279">IFERROR(INDEX('Tag Library'!S:S, MATCH(C279, 'Tag Library'!P:P, 0)),"")</f>
        <v/>
      </c>
      <c r="F279" s="1" t="str">
        <f ca="1">IFERROR(__xludf.DUMMYFUNCTION("IFERROR(REGEXEXTRACT('Tag Library'!W290, ""\\(.*)""), 'Tag Library'!W290)"),"rth_prev_day_tot")</f>
        <v>rth_prev_day_tot</v>
      </c>
      <c r="G279" s="1" t="str">
        <f ca="1">IFERROR(__xludf.DUMMYFUNCTION("""COMPUTED_VALUE"""),"tr_soil_efflux_rate")</f>
        <v>tr_soil_efflux_rate</v>
      </c>
      <c r="H279" s="1" t="str">
        <f ca="1">IFERROR(__xludf.DUMMYFUNCTION("""COMPUTED_VALUE"""),"tr_07\sd_night_prev_rth")</f>
        <v>tr_07\sd_night_prev_rth</v>
      </c>
      <c r="I279" s="1">
        <f t="array" aca="1" ref="I279" ca="1">IFERROR(INDEX('Tag Library'!Z:Z, MATCH(H279, 'Tag Library'!W:W, 0)),"")</f>
        <v>417</v>
      </c>
      <c r="K279" s="1" t="str">
        <f ca="1">IFERROR(__xludf.DUMMYFUNCTION("IFERROR(REGEXEXTRACT('Tag Library'!AD290, ""\\(.*)""), 'Tag Library'!AD290)"),"tr_02_humid-ET_sd_accum")</f>
        <v>tr_02_humid-ET_sd_accum</v>
      </c>
      <c r="N279" s="1" t="str">
        <f t="array" ref="N279">IFERROR(INDEX('Tag Library'!AG:AG, MATCH(M279, 'Tag Library'!AD:AD, 0)),"")</f>
        <v/>
      </c>
    </row>
    <row r="280" spans="1:14" ht="12.75" x14ac:dyDescent="0.2">
      <c r="A280" s="1" t="str">
        <f ca="1">IFERROR(__xludf.DUMMYFUNCTION("IFERROR(REGEXEXTRACT('Tag Library'!P291, ""\\(.*)""), 'Tag Library'!P291)"),"et_total_previous_day")</f>
        <v>et_total_previous_day</v>
      </c>
      <c r="D280" s="1" t="str">
        <f t="array" ref="D280">IFERROR(INDEX('Tag Library'!S:S, MATCH(C280, 'Tag Library'!P:P, 0)),"")</f>
        <v/>
      </c>
      <c r="F280" s="1" t="str">
        <f ca="1">IFERROR(__xludf.DUMMYFUNCTION("IFERROR(REGEXEXTRACT('Tag Library'!W291, ""\\(.*)""), 'Tag Library'!W291)"),"rth_cal_num")</f>
        <v>rth_cal_num</v>
      </c>
      <c r="G280" s="1" t="str">
        <f ca="1">IFERROR(__xludf.DUMMYFUNCTION("""COMPUTED_VALUE"""),"tr_soil_efflux_rate_line")</f>
        <v>tr_soil_efflux_rate_line</v>
      </c>
      <c r="H280" s="1" t="str">
        <f ca="1">IFERROR(__xludf.DUMMYFUNCTION("""COMPUTED_VALUE"""),"tr_07\sd_day_prev_temp")</f>
        <v>tr_07\sd_day_prev_temp</v>
      </c>
      <c r="I280" s="1">
        <f t="array" aca="1" ref="I280" ca="1">IFERROR(INDEX('Tag Library'!Z:Z, MATCH(H280, 'Tag Library'!W:W, 0)),"")</f>
        <v>418</v>
      </c>
      <c r="K280" s="1" t="str">
        <f ca="1">IFERROR(__xludf.DUMMYFUNCTION("IFERROR(REGEXEXTRACT('Tag Library'!AD291, ""\\(.*)""), 'Tag Library'!AD291)"),"tr_03_humid-ET_sd_accum")</f>
        <v>tr_03_humid-ET_sd_accum</v>
      </c>
      <c r="N280" s="1" t="str">
        <f t="array" ref="N280">IFERROR(INDEX('Tag Library'!AG:AG, MATCH(M280, 'Tag Library'!AD:AD, 0)),"")</f>
        <v/>
      </c>
    </row>
    <row r="281" spans="1:14" ht="12.75" x14ac:dyDescent="0.2">
      <c r="A281" s="1" t="str">
        <f ca="1">IFERROR(__xludf.DUMMYFUNCTION("IFERROR(REGEXEXTRACT('Tag Library'!P292, ""\\(.*)""), 'Tag Library'!P292)"),"dl_total_day")</f>
        <v>dl_total_day</v>
      </c>
      <c r="D281" s="1" t="str">
        <f t="array" ref="D281">IFERROR(INDEX('Tag Library'!S:S, MATCH(C281, 'Tag Library'!P:P, 0)),"")</f>
        <v/>
      </c>
      <c r="F281" s="1" t="str">
        <f ca="1">IFERROR(__xludf.DUMMYFUNCTION("IFERROR(REGEXEXTRACT('Tag Library'!W292, ""\\(.*)""), 'Tag Library'!W292)"),"rth_prev_day_tot")</f>
        <v>rth_prev_day_tot</v>
      </c>
      <c r="G281" s="1" t="str">
        <f ca="1">IFERROR(__xludf.DUMMYFUNCTION("""COMPUTED_VALUE"""),"tr_soil_efflux_rate_poly")</f>
        <v>tr_soil_efflux_rate_poly</v>
      </c>
      <c r="H281" s="1" t="str">
        <f ca="1">IFERROR(__xludf.DUMMYFUNCTION("""COMPUTED_VALUE"""),"tr_07\sd_night_prev_temp")</f>
        <v>tr_07\sd_night_prev_temp</v>
      </c>
      <c r="I281" s="1">
        <f t="array" aca="1" ref="I281" ca="1">IFERROR(INDEX('Tag Library'!Z:Z, MATCH(H281, 'Tag Library'!W:W, 0)),"")</f>
        <v>419</v>
      </c>
      <c r="K281" s="1" t="str">
        <f ca="1">IFERROR(__xludf.DUMMYFUNCTION("IFERROR(REGEXEXTRACT('Tag Library'!AD292, ""\\(.*)""), 'Tag Library'!AD292)"),"tr_04_humid-ET_sd_accum")</f>
        <v>tr_04_humid-ET_sd_accum</v>
      </c>
      <c r="N281" s="1" t="str">
        <f t="array" ref="N281">IFERROR(INDEX('Tag Library'!AG:AG, MATCH(M281, 'Tag Library'!AD:AD, 0)),"")</f>
        <v/>
      </c>
    </row>
    <row r="282" spans="1:14" ht="12.75" x14ac:dyDescent="0.2">
      <c r="A282" s="1" t="str">
        <f ca="1">IFERROR(__xludf.DUMMYFUNCTION("IFERROR(REGEXEXTRACT('Tag Library'!P293, ""\\(.*)""), 'Tag Library'!P293)"),"dl_total_previous_day")</f>
        <v>dl_total_previous_day</v>
      </c>
      <c r="D282" s="1" t="str">
        <f t="array" ref="D282">IFERROR(INDEX('Tag Library'!S:S, MATCH(C282, 'Tag Library'!P:P, 0)),"")</f>
        <v/>
      </c>
      <c r="F282" s="1" t="str">
        <f ca="1">IFERROR(__xludf.DUMMYFUNCTION("IFERROR(REGEXEXTRACT('Tag Library'!W293, ""\\(.*)""), 'Tag Library'!W293)"),"rth_cal_num")</f>
        <v>rth_cal_num</v>
      </c>
      <c r="G282" s="1" t="str">
        <f ca="1">IFERROR(__xludf.DUMMYFUNCTION("""COMPUTED_VALUE"""),"tr_CER_calc_leak_rate_no_sf6")</f>
        <v>tr_CER_calc_leak_rate_no_sf6</v>
      </c>
      <c r="H282" s="1" t="str">
        <f ca="1">IFERROR(__xludf.DUMMYFUNCTION("""COMPUTED_VALUE"""),"tr_09\sd_24hr_prev_irrig")</f>
        <v>tr_09\sd_24hr_prev_irrig</v>
      </c>
      <c r="I282" s="1">
        <f t="array" aca="1" ref="I282" ca="1">IFERROR(INDEX('Tag Library'!Z:Z, MATCH(H282, 'Tag Library'!W:W, 0)),"")</f>
        <v>423</v>
      </c>
      <c r="K282" s="1" t="str">
        <f ca="1">IFERROR(__xludf.DUMMYFUNCTION("IFERROR(REGEXEXTRACT('Tag Library'!AD293, ""\\(.*)""), 'Tag Library'!AD293)"),"tr_05_humid-ET_sd_accum")</f>
        <v>tr_05_humid-ET_sd_accum</v>
      </c>
      <c r="N282" s="1" t="str">
        <f t="array" ref="N282">IFERROR(INDEX('Tag Library'!AG:AG, MATCH(M282, 'Tag Library'!AD:AD, 0)),"")</f>
        <v/>
      </c>
    </row>
    <row r="283" spans="1:14" ht="12.75" x14ac:dyDescent="0.2">
      <c r="A283" s="1" t="str">
        <f ca="1">IFERROR(__xludf.DUMMYFUNCTION("IFERROR(REGEXEXTRACT('Tag Library'!P294, ""\\(.*)""), 'Tag Library'!P294)"),"et_total_day")</f>
        <v>et_total_day</v>
      </c>
      <c r="D283" s="1" t="str">
        <f t="array" ref="D283">IFERROR(INDEX('Tag Library'!S:S, MATCH(C283, 'Tag Library'!P:P, 0)),"")</f>
        <v/>
      </c>
      <c r="F283" s="1" t="str">
        <f ca="1">IFERROR(__xludf.DUMMYFUNCTION("IFERROR(REGEXEXTRACT('Tag Library'!W294, ""\\(.*)""), 'Tag Library'!W294)"),"rth_prev_day_tot")</f>
        <v>rth_prev_day_tot</v>
      </c>
      <c r="G283" s="1" t="str">
        <f ca="1">IFERROR(__xludf.DUMMYFUNCTION("""COMPUTED_VALUE"""),"tr_CER_Calculated_no_leak_rate")</f>
        <v>tr_CER_Calculated_no_leak_rate</v>
      </c>
      <c r="H283" s="1" t="str">
        <f ca="1">IFERROR(__xludf.DUMMYFUNCTION("""COMPUTED_VALUE"""),"tr_09\sd_24hr_prev_dl")</f>
        <v>tr_09\sd_24hr_prev_dl</v>
      </c>
      <c r="I283" s="1">
        <f t="array" aca="1" ref="I283" ca="1">IFERROR(INDEX('Tag Library'!Z:Z, MATCH(H283, 'Tag Library'!W:W, 0)),"")</f>
        <v>424</v>
      </c>
      <c r="K283" s="1" t="str">
        <f ca="1">IFERROR(__xludf.DUMMYFUNCTION("IFERROR(REGEXEXTRACT('Tag Library'!AD294, ""\\(.*)""), 'Tag Library'!AD294)"),"tr_06_humid-ET_sd_accum")</f>
        <v>tr_06_humid-ET_sd_accum</v>
      </c>
      <c r="N283" s="1" t="str">
        <f t="array" ref="N283">IFERROR(INDEX('Tag Library'!AG:AG, MATCH(M283, 'Tag Library'!AD:AD, 0)),"")</f>
        <v/>
      </c>
    </row>
    <row r="284" spans="1:14" ht="12.75" x14ac:dyDescent="0.2">
      <c r="A284" s="1" t="str">
        <f ca="1">IFERROR(__xludf.DUMMYFUNCTION("IFERROR(REGEXEXTRACT('Tag Library'!P295, ""\\(.*)""), 'Tag Library'!P295)"),"et_total_previous_day")</f>
        <v>et_total_previous_day</v>
      </c>
      <c r="D284" s="1" t="str">
        <f t="array" ref="D284">IFERROR(INDEX('Tag Library'!S:S, MATCH(C284, 'Tag Library'!P:P, 0)),"")</f>
        <v/>
      </c>
      <c r="F284" s="1" t="str">
        <f ca="1">IFERROR(__xludf.DUMMYFUNCTION("IFERROR(REGEXEXTRACT('Tag Library'!W295, ""\\(.*)""), 'Tag Library'!W295)"),"tr_irrig_ml_prev_day_total")</f>
        <v>tr_irrig_ml_prev_day_total</v>
      </c>
      <c r="G284" s="1" t="str">
        <f ca="1">IFERROR(__xludf.DUMMYFUNCTION("""COMPUTED_VALUE"""),"static_co2_sp_enable")</f>
        <v>static_co2_sp_enable</v>
      </c>
      <c r="H284" s="1" t="str">
        <f ca="1">IFERROR(__xludf.DUMMYFUNCTION("""COMPUTED_VALUE"""),"tr_09\sd_day_prev_et")</f>
        <v>tr_09\sd_day_prev_et</v>
      </c>
      <c r="I284" s="1">
        <f t="array" aca="1" ref="I284" ca="1">IFERROR(INDEX('Tag Library'!Z:Z, MATCH(H284, 'Tag Library'!W:W, 0)),"")</f>
        <v>425</v>
      </c>
      <c r="K284" s="1" t="str">
        <f ca="1">IFERROR(__xludf.DUMMYFUNCTION("IFERROR(REGEXEXTRACT('Tag Library'!AD295, ""\\(.*)""), 'Tag Library'!AD295)"),"tr_07_humid-ET_sd_accum")</f>
        <v>tr_07_humid-ET_sd_accum</v>
      </c>
      <c r="N284" s="1" t="str">
        <f t="array" ref="N284">IFERROR(INDEX('Tag Library'!AG:AG, MATCH(M284, 'Tag Library'!AD:AD, 0)),"")</f>
        <v/>
      </c>
    </row>
    <row r="285" spans="1:14" ht="12.75" x14ac:dyDescent="0.2">
      <c r="A285" s="1" t="str">
        <f ca="1">IFERROR(__xludf.DUMMYFUNCTION("IFERROR(REGEXEXTRACT('Tag Library'!P296, ""\\(.*)""), 'Tag Library'!P296)"),"dl_total_day")</f>
        <v>dl_total_day</v>
      </c>
      <c r="D285" s="1" t="str">
        <f t="array" ref="D285">IFERROR(INDEX('Tag Library'!S:S, MATCH(C285, 'Tag Library'!P:P, 0)),"")</f>
        <v/>
      </c>
      <c r="F285" s="1" t="str">
        <f ca="1">IFERROR(__xludf.DUMMYFUNCTION("IFERROR(REGEXEXTRACT('Tag Library'!W296, ""\\(.*)""), 'Tag Library'!W296)"),"tr_irrig_time_per_bucket")</f>
        <v>tr_irrig_time_per_bucket</v>
      </c>
      <c r="G285" s="1" t="str">
        <f ca="1">IFERROR(__xludf.DUMMYFUNCTION("""COMPUTED_VALUE"""),"static_dp_sp_enable")</f>
        <v>static_dp_sp_enable</v>
      </c>
      <c r="H285" s="1" t="str">
        <f ca="1">IFERROR(__xludf.DUMMYFUNCTION("""COMPUTED_VALUE"""),"tr_09\sd_night_prev_et")</f>
        <v>tr_09\sd_night_prev_et</v>
      </c>
      <c r="I285" s="1">
        <f t="array" aca="1" ref="I285" ca="1">IFERROR(INDEX('Tag Library'!Z:Z, MATCH(H285, 'Tag Library'!W:W, 0)),"")</f>
        <v>426</v>
      </c>
      <c r="K285" s="1" t="str">
        <f ca="1">IFERROR(__xludf.DUMMYFUNCTION("IFERROR(REGEXEXTRACT('Tag Library'!AD296, ""\\(.*)""), 'Tag Library'!AD296)"),"tr_09_humid-ET_sd_accum")</f>
        <v>tr_09_humid-ET_sd_accum</v>
      </c>
      <c r="N285" s="1" t="str">
        <f t="array" ref="N285">IFERROR(INDEX('Tag Library'!AG:AG, MATCH(M285, 'Tag Library'!AD:AD, 0)),"")</f>
        <v/>
      </c>
    </row>
    <row r="286" spans="1:14" ht="12.75" x14ac:dyDescent="0.2">
      <c r="A286" s="1" t="str">
        <f ca="1">IFERROR(__xludf.DUMMYFUNCTION("IFERROR(REGEXEXTRACT('Tag Library'!P297, ""\\(.*)""), 'Tag Library'!P297)"),"dl_total_previous_day")</f>
        <v>dl_total_previous_day</v>
      </c>
      <c r="D286" s="1" t="str">
        <f t="array" ref="D286">IFERROR(INDEX('Tag Library'!S:S, MATCH(C286, 'Tag Library'!P:P, 0)),"")</f>
        <v/>
      </c>
      <c r="F286" s="1" t="str">
        <f ca="1">IFERROR(__xludf.DUMMYFUNCTION("IFERROR(REGEXEXTRACT('Tag Library'!W297, ""\\(.*)""), 'Tag Library'!W297)"),"tr_irrig_ml_prev_day_total")</f>
        <v>tr_irrig_ml_prev_day_total</v>
      </c>
      <c r="G286" s="1" t="str">
        <f ca="1">IFERROR(__xludf.DUMMYFUNCTION("""COMPUTED_VALUE"""),"static_t_sp_enable")</f>
        <v>static_t_sp_enable</v>
      </c>
      <c r="H286" s="1" t="str">
        <f ca="1">IFERROR(__xludf.DUMMYFUNCTION("""COMPUTED_VALUE"""),"tr_09\sd_day_prev_rth")</f>
        <v>tr_09\sd_day_prev_rth</v>
      </c>
      <c r="I286" s="1">
        <f t="array" aca="1" ref="I286" ca="1">IFERROR(INDEX('Tag Library'!Z:Z, MATCH(H286, 'Tag Library'!W:W, 0)),"")</f>
        <v>427</v>
      </c>
      <c r="K286" s="1" t="str">
        <f ca="1">IFERROR(__xludf.DUMMYFUNCTION("IFERROR(REGEXEXTRACT('Tag Library'!AD297, ""\\(.*)""), 'Tag Library'!AD297)"),"tr_10_humid-ET_sd_accum")</f>
        <v>tr_10_humid-ET_sd_accum</v>
      </c>
      <c r="N286" s="1" t="str">
        <f t="array" ref="N286">IFERROR(INDEX('Tag Library'!AG:AG, MATCH(M286, 'Tag Library'!AD:AD, 0)),"")</f>
        <v/>
      </c>
    </row>
    <row r="287" spans="1:14" ht="12.75" x14ac:dyDescent="0.2">
      <c r="A287" s="1" t="str">
        <f ca="1">IFERROR(__xludf.DUMMYFUNCTION("IFERROR(REGEXEXTRACT('Tag Library'!P298, ""\\(.*)""), 'Tag Library'!P298)"),"et_total_day")</f>
        <v>et_total_day</v>
      </c>
      <c r="D287" s="1" t="str">
        <f t="array" ref="D287">IFERROR(INDEX('Tag Library'!S:S, MATCH(C287, 'Tag Library'!P:P, 0)),"")</f>
        <v/>
      </c>
      <c r="F287" s="1" t="str">
        <f ca="1">IFERROR(__xludf.DUMMYFUNCTION("IFERROR(REGEXEXTRACT('Tag Library'!W298, ""\\(.*)""), 'Tag Library'!W298)"),"tr_irrig_time_per_bucket")</f>
        <v>tr_irrig_time_per_bucket</v>
      </c>
      <c r="G287" s="1" t="str">
        <f ca="1">IFERROR(__xludf.DUMMYFUNCTION("""COMPUTED_VALUE"""),"static_test_co2_sp")</f>
        <v>static_test_co2_sp</v>
      </c>
      <c r="H287" s="1" t="str">
        <f ca="1">IFERROR(__xludf.DUMMYFUNCTION("""COMPUTED_VALUE"""),"tr_09\sd_night_prev_rth")</f>
        <v>tr_09\sd_night_prev_rth</v>
      </c>
      <c r="I287" s="1">
        <f t="array" aca="1" ref="I287" ca="1">IFERROR(INDEX('Tag Library'!Z:Z, MATCH(H287, 'Tag Library'!W:W, 0)),"")</f>
        <v>428</v>
      </c>
      <c r="K287" s="1" t="str">
        <f ca="1">IFERROR(__xludf.DUMMYFUNCTION("IFERROR(REGEXEXTRACT('Tag Library'!AD298, ""\\(.*)""), 'Tag Library'!AD298)"),"tr_11_humid-ET_sd_accum")</f>
        <v>tr_11_humid-ET_sd_accum</v>
      </c>
      <c r="N287" s="1" t="str">
        <f t="array" ref="N287">IFERROR(INDEX('Tag Library'!AG:AG, MATCH(M287, 'Tag Library'!AD:AD, 0)),"")</f>
        <v/>
      </c>
    </row>
    <row r="288" spans="1:14" ht="12.75" x14ac:dyDescent="0.2">
      <c r="A288" s="1" t="str">
        <f ca="1">IFERROR(__xludf.DUMMYFUNCTION("IFERROR(REGEXEXTRACT('Tag Library'!P299, ""\\(.*)""), 'Tag Library'!P299)"),"et_total_previous_day")</f>
        <v>et_total_previous_day</v>
      </c>
      <c r="D288" s="1" t="str">
        <f t="array" ref="D288">IFERROR(INDEX('Tag Library'!S:S, MATCH(C288, 'Tag Library'!P:P, 0)),"")</f>
        <v/>
      </c>
      <c r="F288" s="1" t="str">
        <f ca="1">IFERROR(__xludf.DUMMYFUNCTION("IFERROR(REGEXEXTRACT('Tag Library'!W299, ""\\(.*)""), 'Tag Library'!W299)"),"tr_irrig_ml_prev_day_total")</f>
        <v>tr_irrig_ml_prev_day_total</v>
      </c>
      <c r="G288" s="1" t="str">
        <f ca="1">IFERROR(__xludf.DUMMYFUNCTION("""COMPUTED_VALUE"""),"static_test_dp_sp")</f>
        <v>static_test_dp_sp</v>
      </c>
      <c r="H288" s="1" t="str">
        <f ca="1">IFERROR(__xludf.DUMMYFUNCTION("""COMPUTED_VALUE"""),"tr_09\sd_day_prev_temp")</f>
        <v>tr_09\sd_day_prev_temp</v>
      </c>
      <c r="I288" s="1">
        <f t="array" aca="1" ref="I288" ca="1">IFERROR(INDEX('Tag Library'!Z:Z, MATCH(H288, 'Tag Library'!W:W, 0)),"")</f>
        <v>429</v>
      </c>
      <c r="K288" s="1" t="str">
        <f ca="1">IFERROR(__xludf.DUMMYFUNCTION("IFERROR(REGEXEXTRACT('Tag Library'!AD299, ""\\(.*)""), 'Tag Library'!AD299)"),"tr_12_humid-ET_sd_accum")</f>
        <v>tr_12_humid-ET_sd_accum</v>
      </c>
      <c r="N288" s="1" t="str">
        <f t="array" ref="N288">IFERROR(INDEX('Tag Library'!AG:AG, MATCH(M288, 'Tag Library'!AD:AD, 0)),"")</f>
        <v/>
      </c>
    </row>
    <row r="289" spans="1:14" ht="12.75" x14ac:dyDescent="0.2">
      <c r="A289" s="1" t="str">
        <f ca="1">IFERROR(__xludf.DUMMYFUNCTION("IFERROR(REGEXEXTRACT('Tag Library'!P300, ""\\(.*)""), 'Tag Library'!P300)"),"dl_total_day")</f>
        <v>dl_total_day</v>
      </c>
      <c r="D289" s="1" t="str">
        <f t="array" ref="D289">IFERROR(INDEX('Tag Library'!S:S, MATCH(C289, 'Tag Library'!P:P, 0)),"")</f>
        <v/>
      </c>
      <c r="F289" s="1" t="str">
        <f ca="1">IFERROR(__xludf.DUMMYFUNCTION("IFERROR(REGEXEXTRACT('Tag Library'!W300, ""\\(.*)""), 'Tag Library'!W300)"),"tr_irrig_time_per_bucket")</f>
        <v>tr_irrig_time_per_bucket</v>
      </c>
      <c r="G289" s="1" t="str">
        <f ca="1">IFERROR(__xludf.DUMMYFUNCTION("""COMPUTED_VALUE"""),"static_test_enable")</f>
        <v>static_test_enable</v>
      </c>
      <c r="H289" s="1" t="str">
        <f ca="1">IFERROR(__xludf.DUMMYFUNCTION("""COMPUTED_VALUE"""),"tr_09\sd_night_prev_temp")</f>
        <v>tr_09\sd_night_prev_temp</v>
      </c>
      <c r="I289" s="1">
        <f t="array" aca="1" ref="I289" ca="1">IFERROR(INDEX('Tag Library'!Z:Z, MATCH(H289, 'Tag Library'!W:W, 0)),"")</f>
        <v>430</v>
      </c>
      <c r="K289" s="1" t="str">
        <f ca="1">IFERROR(__xludf.DUMMYFUNCTION("IFERROR(REGEXEXTRACT('Tag Library'!AD300, ""\\(.*)""), 'Tag Library'!AD300)"),"tr_13_humid-ET_sd_accum")</f>
        <v>tr_13_humid-ET_sd_accum</v>
      </c>
      <c r="N289" s="1" t="str">
        <f t="array" ref="N289">IFERROR(INDEX('Tag Library'!AG:AG, MATCH(M289, 'Tag Library'!AD:AD, 0)),"")</f>
        <v/>
      </c>
    </row>
    <row r="290" spans="1:14" ht="12.75" x14ac:dyDescent="0.2">
      <c r="A290" s="1" t="str">
        <f ca="1">IFERROR(__xludf.DUMMYFUNCTION("IFERROR(REGEXEXTRACT('Tag Library'!P301, ""\\(.*)""), 'Tag Library'!P301)"),"dl_total_previous_day")</f>
        <v>dl_total_previous_day</v>
      </c>
      <c r="D290" s="1" t="str">
        <f t="array" ref="D290">IFERROR(INDEX('Tag Library'!S:S, MATCH(C290, 'Tag Library'!P:P, 0)),"")</f>
        <v/>
      </c>
      <c r="F290" s="1" t="str">
        <f ca="1">IFERROR(__xludf.DUMMYFUNCTION("IFERROR(REGEXEXTRACT('Tag Library'!W301, ""\\(.*)""), 'Tag Library'!W301)"),"tr_irrig_ml_prev_day_total")</f>
        <v>tr_irrig_ml_prev_day_total</v>
      </c>
      <c r="G290" s="1" t="str">
        <f ca="1">IFERROR(__xludf.DUMMYFUNCTION("""COMPUTED_VALUE"""),"static_test_t_sp")</f>
        <v>static_test_t_sp</v>
      </c>
      <c r="H290" s="1" t="str">
        <f ca="1">IFERROR(__xludf.DUMMYFUNCTION("""COMPUTED_VALUE"""),"tr_10\sd_24hr_prev_irrig")</f>
        <v>tr_10\sd_24hr_prev_irrig</v>
      </c>
      <c r="I290" s="1">
        <f t="array" aca="1" ref="I290" ca="1">IFERROR(INDEX('Tag Library'!Z:Z, MATCH(H290, 'Tag Library'!W:W, 0)),"")</f>
        <v>434</v>
      </c>
      <c r="K290" s="1" t="str">
        <f ca="1">IFERROR(__xludf.DUMMYFUNCTION("IFERROR(REGEXEXTRACT('Tag Library'!AD301, ""\\(.*)""), 'Tag Library'!AD301)"),"tr_14_humid-ET_sd_accum")</f>
        <v>tr_14_humid-ET_sd_accum</v>
      </c>
      <c r="N290" s="1" t="str">
        <f t="array" ref="N290">IFERROR(INDEX('Tag Library'!AG:AG, MATCH(M290, 'Tag Library'!AD:AD, 0)),"")</f>
        <v/>
      </c>
    </row>
    <row r="291" spans="1:14" ht="12.75" x14ac:dyDescent="0.2">
      <c r="A291" s="1" t="str">
        <f ca="1">IFERROR(__xludf.DUMMYFUNCTION("IFERROR(REGEXEXTRACT('Tag Library'!P302, ""\\(.*)""), 'Tag Library'!P302)"),"et_total_day")</f>
        <v>et_total_day</v>
      </c>
      <c r="D291" s="1" t="str">
        <f t="array" ref="D291">IFERROR(INDEX('Tag Library'!S:S, MATCH(C291, 'Tag Library'!P:P, 0)),"")</f>
        <v/>
      </c>
      <c r="F291" s="1" t="str">
        <f ca="1">IFERROR(__xludf.DUMMYFUNCTION("IFERROR(REGEXEXTRACT('Tag Library'!W302, ""\\(.*)""), 'Tag Library'!W302)"),"tr_irrig_ml_prev_day_total")</f>
        <v>tr_irrig_ml_prev_day_total</v>
      </c>
      <c r="G291" s="1" t="str">
        <f ca="1">IFERROR(__xludf.DUMMYFUNCTION("""COMPUTED_VALUE"""),"tmp_ambient\bit0")</f>
        <v>tmp_ambient\bit0</v>
      </c>
      <c r="H291" s="1" t="str">
        <f ca="1">IFERROR(__xludf.DUMMYFUNCTION("""COMPUTED_VALUE"""),"tr_10\sd_24hr_prev_dl")</f>
        <v>tr_10\sd_24hr_prev_dl</v>
      </c>
      <c r="I291" s="1">
        <f t="array" aca="1" ref="I291" ca="1">IFERROR(INDEX('Tag Library'!Z:Z, MATCH(H291, 'Tag Library'!W:W, 0)),"")</f>
        <v>435</v>
      </c>
      <c r="K291" s="1" t="str">
        <f ca="1">IFERROR(__xludf.DUMMYFUNCTION("IFERROR(REGEXEXTRACT('Tag Library'!AD302, ""\\(.*)""), 'Tag Library'!AD302)"),"tr_light_level")</f>
        <v>tr_light_level</v>
      </c>
      <c r="N291" s="1" t="str">
        <f t="array" ref="N291">IFERROR(INDEX('Tag Library'!AG:AG, MATCH(M291, 'Tag Library'!AD:AD, 0)),"")</f>
        <v/>
      </c>
    </row>
    <row r="292" spans="1:14" ht="12.75" x14ac:dyDescent="0.2">
      <c r="A292" s="1" t="str">
        <f ca="1">IFERROR(__xludf.DUMMYFUNCTION("IFERROR(REGEXEXTRACT('Tag Library'!P303, ""\\(.*)""), 'Tag Library'!P303)"),"et_total_previous_day")</f>
        <v>et_total_previous_day</v>
      </c>
      <c r="D292" s="1" t="str">
        <f t="array" ref="D292">IFERROR(INDEX('Tag Library'!S:S, MATCH(C292, 'Tag Library'!P:P, 0)),"")</f>
        <v/>
      </c>
      <c r="F292" s="1" t="str">
        <f ca="1">IFERROR(__xludf.DUMMYFUNCTION("IFERROR(REGEXEXTRACT('Tag Library'!W303, ""\\(.*)""), 'Tag Library'!W303)"),"tr_irrig_time_per_bucket")</f>
        <v>tr_irrig_time_per_bucket</v>
      </c>
      <c r="G292" s="1" t="str">
        <f ca="1">IFERROR(__xludf.DUMMYFUNCTION("""COMPUTED_VALUE"""),"tmp_ambient\bit1")</f>
        <v>tmp_ambient\bit1</v>
      </c>
      <c r="H292" s="1" t="str">
        <f ca="1">IFERROR(__xludf.DUMMYFUNCTION("""COMPUTED_VALUE"""),"tr_10\sd_day_prev_et")</f>
        <v>tr_10\sd_day_prev_et</v>
      </c>
      <c r="I292" s="1">
        <f t="array" aca="1" ref="I292" ca="1">IFERROR(INDEX('Tag Library'!Z:Z, MATCH(H292, 'Tag Library'!W:W, 0)),"")</f>
        <v>436</v>
      </c>
      <c r="K292" s="1" t="str">
        <f ca="1">IFERROR(__xludf.DUMMYFUNCTION("IFERROR(REGEXEXTRACT('Tag Library'!AD303, ""\\(.*)""), 'Tag Library'!AD303)"),"irga_temp")</f>
        <v>irga_temp</v>
      </c>
      <c r="N292" s="1" t="str">
        <f t="array" ref="N292">IFERROR(INDEX('Tag Library'!AG:AG, MATCH(M292, 'Tag Library'!AD:AD, 0)),"")</f>
        <v/>
      </c>
    </row>
    <row r="293" spans="1:14" ht="12.75" x14ac:dyDescent="0.2">
      <c r="A293" s="1" t="str">
        <f ca="1">IFERROR(__xludf.DUMMYFUNCTION("IFERROR(REGEXEXTRACT('Tag Library'!P304, ""\\(.*)""), 'Tag Library'!P304)"),"dl_total_day")</f>
        <v>dl_total_day</v>
      </c>
      <c r="D293" s="1" t="str">
        <f t="array" ref="D293">IFERROR(INDEX('Tag Library'!S:S, MATCH(C293, 'Tag Library'!P:P, 0)),"")</f>
        <v/>
      </c>
      <c r="F293" s="1" t="str">
        <f ca="1">IFERROR(__xludf.DUMMYFUNCTION("IFERROR(REGEXEXTRACT('Tag Library'!W304, ""\\(.*)""), 'Tag Library'!W304)"),"tr_irrig_ml_prev_day_total")</f>
        <v>tr_irrig_ml_prev_day_total</v>
      </c>
      <c r="G293" s="1" t="str">
        <f ca="1">IFERROR(__xludf.DUMMYFUNCTION("""COMPUTED_VALUE"""),"tmp_ambient\bit10")</f>
        <v>tmp_ambient\bit10</v>
      </c>
      <c r="H293" s="1" t="str">
        <f ca="1">IFERROR(__xludf.DUMMYFUNCTION("""COMPUTED_VALUE"""),"tr_10\sd_night_prev_et")</f>
        <v>tr_10\sd_night_prev_et</v>
      </c>
      <c r="I293" s="1">
        <f t="array" aca="1" ref="I293" ca="1">IFERROR(INDEX('Tag Library'!Z:Z, MATCH(H293, 'Tag Library'!W:W, 0)),"")</f>
        <v>437</v>
      </c>
      <c r="K293" s="1" t="str">
        <f ca="1">IFERROR(__xludf.DUMMYFUNCTION("IFERROR(REGEXEXTRACT('Tag Library'!AD304, ""\\(.*)""), 'Tag Library'!AD304)"),"irga_temp")</f>
        <v>irga_temp</v>
      </c>
      <c r="N293" s="1" t="str">
        <f t="array" ref="N293">IFERROR(INDEX('Tag Library'!AG:AG, MATCH(M293, 'Tag Library'!AD:AD, 0)),"")</f>
        <v/>
      </c>
    </row>
    <row r="294" spans="1:14" ht="12.75" x14ac:dyDescent="0.2">
      <c r="A294" s="1" t="str">
        <f ca="1">IFERROR(__xludf.DUMMYFUNCTION("IFERROR(REGEXEXTRACT('Tag Library'!P305, ""\\(.*)""), 'Tag Library'!P305)"),"dl_total_previous_day")</f>
        <v>dl_total_previous_day</v>
      </c>
      <c r="D294" s="1" t="str">
        <f t="array" ref="D294">IFERROR(INDEX('Tag Library'!S:S, MATCH(C294, 'Tag Library'!P:P, 0)),"")</f>
        <v/>
      </c>
      <c r="F294" s="1" t="str">
        <f ca="1">IFERROR(__xludf.DUMMYFUNCTION("IFERROR(REGEXEXTRACT('Tag Library'!W305, ""\\(.*)""), 'Tag Library'!W305)"),"tr_irrig_time_per_bucket")</f>
        <v>tr_irrig_time_per_bucket</v>
      </c>
      <c r="G294" s="1" t="str">
        <f ca="1">IFERROR(__xludf.DUMMYFUNCTION("""COMPUTED_VALUE"""),"tmp_ambient\bit11")</f>
        <v>tmp_ambient\bit11</v>
      </c>
      <c r="H294" s="1" t="str">
        <f ca="1">IFERROR(__xludf.DUMMYFUNCTION("""COMPUTED_VALUE"""),"tr_10\sd_day_prev_rth")</f>
        <v>tr_10\sd_day_prev_rth</v>
      </c>
      <c r="I294" s="1">
        <f t="array" aca="1" ref="I294" ca="1">IFERROR(INDEX('Tag Library'!Z:Z, MATCH(H294, 'Tag Library'!W:W, 0)),"")</f>
        <v>438</v>
      </c>
      <c r="K294" s="1" t="str">
        <f ca="1">IFERROR(__xludf.DUMMYFUNCTION("IFERROR(REGEXEXTRACT('Tag Library'!AD305, ""\\(.*)""), 'Tag Library'!AD305)"),"irga_temp")</f>
        <v>irga_temp</v>
      </c>
      <c r="N294" s="1" t="str">
        <f t="array" ref="N294">IFERROR(INDEX('Tag Library'!AG:AG, MATCH(M294, 'Tag Library'!AD:AD, 0)),"")</f>
        <v/>
      </c>
    </row>
    <row r="295" spans="1:14" ht="12.75" x14ac:dyDescent="0.2">
      <c r="A295" s="1" t="str">
        <f ca="1">IFERROR(__xludf.DUMMYFUNCTION("IFERROR(REGEXEXTRACT('Tag Library'!P306, ""\\(.*)""), 'Tag Library'!P306)"),"et_total_day")</f>
        <v>et_total_day</v>
      </c>
      <c r="D295" s="1" t="str">
        <f t="array" ref="D295">IFERROR(INDEX('Tag Library'!S:S, MATCH(C295, 'Tag Library'!P:P, 0)),"")</f>
        <v/>
      </c>
      <c r="F295" s="1" t="str">
        <f ca="1">IFERROR(__xludf.DUMMYFUNCTION("IFERROR(REGEXEXTRACT('Tag Library'!W306, ""\\(.*)""), 'Tag Library'!W306)"),"tr_irrig_ml_prev_day_total")</f>
        <v>tr_irrig_ml_prev_day_total</v>
      </c>
      <c r="G295" s="1" t="str">
        <f ca="1">IFERROR(__xludf.DUMMYFUNCTION("""COMPUTED_VALUE"""),"tmp_ambient\bit12")</f>
        <v>tmp_ambient\bit12</v>
      </c>
      <c r="H295" s="1" t="str">
        <f ca="1">IFERROR(__xludf.DUMMYFUNCTION("""COMPUTED_VALUE"""),"tr_10\sd_night_prev_rth")</f>
        <v>tr_10\sd_night_prev_rth</v>
      </c>
      <c r="I295" s="1">
        <f t="array" aca="1" ref="I295" ca="1">IFERROR(INDEX('Tag Library'!Z:Z, MATCH(H295, 'Tag Library'!W:W, 0)),"")</f>
        <v>439</v>
      </c>
      <c r="K295" s="1" t="str">
        <f ca="1">IFERROR(__xludf.DUMMYFUNCTION("IFERROR(REGEXEXTRACT('Tag Library'!AD306, ""\\(.*)""), 'Tag Library'!AD306)"),"irga_temp")</f>
        <v>irga_temp</v>
      </c>
      <c r="N295" s="1" t="str">
        <f t="array" ref="N295">IFERROR(INDEX('Tag Library'!AG:AG, MATCH(M295, 'Tag Library'!AD:AD, 0)),"")</f>
        <v/>
      </c>
    </row>
    <row r="296" spans="1:14" ht="12.75" x14ac:dyDescent="0.2">
      <c r="A296" s="1" t="str">
        <f ca="1">IFERROR(__xludf.DUMMYFUNCTION("IFERROR(REGEXEXTRACT('Tag Library'!P307, ""\\(.*)""), 'Tag Library'!P307)"),"et_total_previous_day")</f>
        <v>et_total_previous_day</v>
      </c>
      <c r="D296" s="1" t="str">
        <f t="array" ref="D296">IFERROR(INDEX('Tag Library'!S:S, MATCH(C296, 'Tag Library'!P:P, 0)),"")</f>
        <v/>
      </c>
      <c r="F296" s="1" t="str">
        <f ca="1">IFERROR(__xludf.DUMMYFUNCTION("IFERROR(REGEXEXTRACT('Tag Library'!W307, ""\\(.*)""), 'Tag Library'!W307)"),"tr_irrig_ml_prev_day_total")</f>
        <v>tr_irrig_ml_prev_day_total</v>
      </c>
      <c r="G296" s="1" t="str">
        <f ca="1">IFERROR(__xludf.DUMMYFUNCTION("""COMPUTED_VALUE"""),"tmp_ambient\bit13")</f>
        <v>tmp_ambient\bit13</v>
      </c>
      <c r="H296" s="1" t="str">
        <f ca="1">IFERROR(__xludf.DUMMYFUNCTION("""COMPUTED_VALUE"""),"tr_10\sd_day_prev_temp")</f>
        <v>tr_10\sd_day_prev_temp</v>
      </c>
      <c r="I296" s="1">
        <f t="array" aca="1" ref="I296" ca="1">IFERROR(INDEX('Tag Library'!Z:Z, MATCH(H296, 'Tag Library'!W:W, 0)),"")</f>
        <v>440</v>
      </c>
      <c r="K296" s="1" t="str">
        <f ca="1">IFERROR(__xludf.DUMMYFUNCTION("IFERROR(REGEXEXTRACT('Tag Library'!AD307, ""\\(.*)""), 'Tag Library'!AD307)"),"irga_temp")</f>
        <v>irga_temp</v>
      </c>
      <c r="N296" s="1" t="str">
        <f t="array" ref="N296">IFERROR(INDEX('Tag Library'!AG:AG, MATCH(M296, 'Tag Library'!AD:AD, 0)),"")</f>
        <v/>
      </c>
    </row>
    <row r="297" spans="1:14" ht="12.75" x14ac:dyDescent="0.2">
      <c r="A297" s="1" t="str">
        <f ca="1">IFERROR(__xludf.DUMMYFUNCTION("IFERROR(REGEXEXTRACT('Tag Library'!P308, ""\\(.*)""), 'Tag Library'!P308)"),"dl_total_day")</f>
        <v>dl_total_day</v>
      </c>
      <c r="D297" s="1" t="str">
        <f t="array" ref="D297">IFERROR(INDEX('Tag Library'!S:S, MATCH(C297, 'Tag Library'!P:P, 0)),"")</f>
        <v/>
      </c>
      <c r="F297" s="1" t="str">
        <f ca="1">IFERROR(__xludf.DUMMYFUNCTION("IFERROR(REGEXEXTRACT('Tag Library'!W308, ""\\(.*)""), 'Tag Library'!W308)"),"tr_irrig_ml_prev_day_total")</f>
        <v>tr_irrig_ml_prev_day_total</v>
      </c>
      <c r="G297" s="1" t="str">
        <f ca="1">IFERROR(__xludf.DUMMYFUNCTION("""COMPUTED_VALUE"""),"tmp_ambient\bit14")</f>
        <v>tmp_ambient\bit14</v>
      </c>
      <c r="H297" s="1" t="str">
        <f ca="1">IFERROR(__xludf.DUMMYFUNCTION("""COMPUTED_VALUE"""),"tr_10\sd_night_prev_temp")</f>
        <v>tr_10\sd_night_prev_temp</v>
      </c>
      <c r="I297" s="1">
        <f t="array" aca="1" ref="I297" ca="1">IFERROR(INDEX('Tag Library'!Z:Z, MATCH(H297, 'Tag Library'!W:W, 0)),"")</f>
        <v>441</v>
      </c>
      <c r="K297" s="1" t="str">
        <f ca="1">IFERROR(__xludf.DUMMYFUNCTION("IFERROR(REGEXEXTRACT('Tag Library'!AD308, ""\\(.*)""), 'Tag Library'!AD308)"),"irga_temp")</f>
        <v>irga_temp</v>
      </c>
      <c r="N297" s="1" t="str">
        <f t="array" ref="N297">IFERROR(INDEX('Tag Library'!AG:AG, MATCH(M297, 'Tag Library'!AD:AD, 0)),"")</f>
        <v/>
      </c>
    </row>
    <row r="298" spans="1:14" ht="12.75" x14ac:dyDescent="0.2">
      <c r="A298" s="1" t="str">
        <f ca="1">IFERROR(__xludf.DUMMYFUNCTION("IFERROR(REGEXEXTRACT('Tag Library'!P309, ""\\(.*)""), 'Tag Library'!P309)"),"dl_total_previous_day")</f>
        <v>dl_total_previous_day</v>
      </c>
      <c r="D298" s="1" t="str">
        <f t="array" ref="D298">IFERROR(INDEX('Tag Library'!S:S, MATCH(C298, 'Tag Library'!P:P, 0)),"")</f>
        <v/>
      </c>
      <c r="F298" s="1" t="str">
        <f ca="1">IFERROR(__xludf.DUMMYFUNCTION("IFERROR(REGEXEXTRACT('Tag Library'!W309, ""\\(.*)""), 'Tag Library'!W309)"),"tr_irrig_ml_prev_day_total")</f>
        <v>tr_irrig_ml_prev_day_total</v>
      </c>
      <c r="G298" s="1" t="str">
        <f ca="1">IFERROR(__xludf.DUMMYFUNCTION("""COMPUTED_VALUE"""),"tmp_ambient\bit15")</f>
        <v>tmp_ambient\bit15</v>
      </c>
      <c r="H298" s="1" t="str">
        <f ca="1">IFERROR(__xludf.DUMMYFUNCTION("""COMPUTED_VALUE"""),"tr_11\sd_24hr_irrig")</f>
        <v>tr_11\sd_24hr_irrig</v>
      </c>
      <c r="I298" s="1">
        <f t="array" aca="1" ref="I298" ca="1">IFERROR(INDEX('Tag Library'!Z:Z, MATCH(H298, 'Tag Library'!W:W, 0)),"")</f>
        <v>444</v>
      </c>
      <c r="K298" s="1" t="str">
        <f ca="1">IFERROR(__xludf.DUMMYFUNCTION("IFERROR(REGEXEXTRACT('Tag Library'!AD309, ""\\(.*)""), 'Tag Library'!AD309)"),"irga_temp")</f>
        <v>irga_temp</v>
      </c>
      <c r="N298" s="1" t="str">
        <f t="array" ref="N298">IFERROR(INDEX('Tag Library'!AG:AG, MATCH(M298, 'Tag Library'!AD:AD, 0)),"")</f>
        <v/>
      </c>
    </row>
    <row r="299" spans="1:14" ht="12.75" x14ac:dyDescent="0.2">
      <c r="A299" s="1" t="str">
        <f ca="1">IFERROR(__xludf.DUMMYFUNCTION("IFERROR(REGEXEXTRACT('Tag Library'!P310, ""\\(.*)""), 'Tag Library'!P310)"),"et_total_day")</f>
        <v>et_total_day</v>
      </c>
      <c r="D299" s="1" t="str">
        <f t="array" ref="D299">IFERROR(INDEX('Tag Library'!S:S, MATCH(C299, 'Tag Library'!P:P, 0)),"")</f>
        <v/>
      </c>
      <c r="F299" s="1" t="str">
        <f ca="1">IFERROR(__xludf.DUMMYFUNCTION("IFERROR(REGEXEXTRACT('Tag Library'!W310, ""\\(.*)""), 'Tag Library'!W310)"),"tr_irrig_ml_prev_day_total")</f>
        <v>tr_irrig_ml_prev_day_total</v>
      </c>
      <c r="G299" s="1" t="str">
        <f ca="1">IFERROR(__xludf.DUMMYFUNCTION("""COMPUTED_VALUE"""),"tmp_ambient\bit2")</f>
        <v>tmp_ambient\bit2</v>
      </c>
      <c r="H299" s="1" t="str">
        <f ca="1">IFERROR(__xludf.DUMMYFUNCTION("""COMPUTED_VALUE"""),"tr_11\sd_24hr_dl")</f>
        <v>tr_11\sd_24hr_dl</v>
      </c>
      <c r="I299" s="1">
        <f t="array" aca="1" ref="I299" ca="1">IFERROR(INDEX('Tag Library'!Z:Z, MATCH(H299, 'Tag Library'!W:W, 0)),"")</f>
        <v>445</v>
      </c>
      <c r="K299" s="1" t="str">
        <f ca="1">IFERROR(__xludf.DUMMYFUNCTION("IFERROR(REGEXEXTRACT('Tag Library'!AD310, ""\\(.*)""), 'Tag Library'!AD310)"),"irga_temp")</f>
        <v>irga_temp</v>
      </c>
      <c r="N299" s="1" t="str">
        <f t="array" ref="N299">IFERROR(INDEX('Tag Library'!AG:AG, MATCH(M299, 'Tag Library'!AD:AD, 0)),"")</f>
        <v/>
      </c>
    </row>
    <row r="300" spans="1:14" ht="12.75" x14ac:dyDescent="0.2">
      <c r="A300" s="1" t="str">
        <f ca="1">IFERROR(__xludf.DUMMYFUNCTION("IFERROR(REGEXEXTRACT('Tag Library'!P311, ""\\(.*)""), 'Tag Library'!P311)"),"et_total_previous_day")</f>
        <v>et_total_previous_day</v>
      </c>
      <c r="D300" s="1" t="str">
        <f t="array" ref="D300">IFERROR(INDEX('Tag Library'!S:S, MATCH(C300, 'Tag Library'!P:P, 0)),"")</f>
        <v/>
      </c>
      <c r="F300" s="1" t="str">
        <f ca="1">IFERROR(__xludf.DUMMYFUNCTION("IFERROR(REGEXEXTRACT('Tag Library'!W311, ""\\(.*)""), 'Tag Library'!W311)"),"tr_irrig_time_per_bucket")</f>
        <v>tr_irrig_time_per_bucket</v>
      </c>
      <c r="G300" s="1" t="str">
        <f ca="1">IFERROR(__xludf.DUMMYFUNCTION("""COMPUTED_VALUE"""),"tmp_ambient\bit3")</f>
        <v>tmp_ambient\bit3</v>
      </c>
      <c r="H300" s="1" t="str">
        <f ca="1">IFERROR(__xludf.DUMMYFUNCTION("""COMPUTED_VALUE"""),"tr_11\sd_24hr_rth")</f>
        <v>tr_11\sd_24hr_rth</v>
      </c>
      <c r="I300" s="1">
        <f t="array" aca="1" ref="I300" ca="1">IFERROR(INDEX('Tag Library'!Z:Z, MATCH(H300, 'Tag Library'!W:W, 0)),"")</f>
        <v>446</v>
      </c>
      <c r="K300" s="1" t="str">
        <f ca="1">IFERROR(__xludf.DUMMYFUNCTION("IFERROR(REGEXEXTRACT('Tag Library'!AD311, ""\\(.*)""), 'Tag Library'!AD311)"),"irga_temp")</f>
        <v>irga_temp</v>
      </c>
      <c r="N300" s="1" t="str">
        <f t="array" ref="N300">IFERROR(INDEX('Tag Library'!AG:AG, MATCH(M300, 'Tag Library'!AD:AD, 0)),"")</f>
        <v/>
      </c>
    </row>
    <row r="301" spans="1:14" ht="12.75" x14ac:dyDescent="0.2">
      <c r="A301" s="1" t="str">
        <f ca="1">IFERROR(__xludf.DUMMYFUNCTION("IFERROR(REGEXEXTRACT('Tag Library'!P312, ""\\(.*)""), 'Tag Library'!P312)"),"dl_total_day")</f>
        <v>dl_total_day</v>
      </c>
      <c r="D301" s="1" t="str">
        <f t="array" ref="D301">IFERROR(INDEX('Tag Library'!S:S, MATCH(C301, 'Tag Library'!P:P, 0)),"")</f>
        <v/>
      </c>
      <c r="F301" s="1" t="str">
        <f ca="1">IFERROR(__xludf.DUMMYFUNCTION("IFERROR(REGEXEXTRACT('Tag Library'!W312, ""\\(.*)""), 'Tag Library'!W312)"),"tr_irrig_ml_prev_day_total")</f>
        <v>tr_irrig_ml_prev_day_total</v>
      </c>
      <c r="G301" s="1" t="str">
        <f ca="1">IFERROR(__xludf.DUMMYFUNCTION("""COMPUTED_VALUE"""),"tmp_ambient\bit4")</f>
        <v>tmp_ambient\bit4</v>
      </c>
      <c r="H301" s="1" t="str">
        <f ca="1">IFERROR(__xludf.DUMMYFUNCTION("""COMPUTED_VALUE"""),"tr_11\sd_day_prev_et")</f>
        <v>tr_11\sd_day_prev_et</v>
      </c>
      <c r="I301" s="1">
        <f t="array" aca="1" ref="I301" ca="1">IFERROR(INDEX('Tag Library'!Z:Z, MATCH(H301, 'Tag Library'!W:W, 0)),"")</f>
        <v>447</v>
      </c>
      <c r="K301" s="1" t="str">
        <f ca="1">IFERROR(__xludf.DUMMYFUNCTION("IFERROR(REGEXEXTRACT('Tag Library'!AD312, ""\\(.*)""), 'Tag Library'!AD312)"),"irga_temp")</f>
        <v>irga_temp</v>
      </c>
      <c r="N301" s="1" t="str">
        <f t="array" ref="N301">IFERROR(INDEX('Tag Library'!AG:AG, MATCH(M301, 'Tag Library'!AD:AD, 0)),"")</f>
        <v/>
      </c>
    </row>
    <row r="302" spans="1:14" ht="12.75" x14ac:dyDescent="0.2">
      <c r="A302" s="1" t="str">
        <f ca="1">IFERROR(__xludf.DUMMYFUNCTION("IFERROR(REGEXEXTRACT('Tag Library'!P313, ""\\(.*)""), 'Tag Library'!P313)"),"dl_total_previous_day")</f>
        <v>dl_total_previous_day</v>
      </c>
      <c r="D302" s="1" t="str">
        <f t="array" ref="D302">IFERROR(INDEX('Tag Library'!S:S, MATCH(C302, 'Tag Library'!P:P, 0)),"")</f>
        <v/>
      </c>
      <c r="F302" s="1" t="str">
        <f ca="1">IFERROR(__xludf.DUMMYFUNCTION("IFERROR(REGEXEXTRACT('Tag Library'!W313, ""\\(.*)""), 'Tag Library'!W313)"),"tr_irrig_time_per_bucket")</f>
        <v>tr_irrig_time_per_bucket</v>
      </c>
      <c r="G302" s="1" t="str">
        <f ca="1">IFERROR(__xludf.DUMMYFUNCTION("""COMPUTED_VALUE"""),"tmp_ambient\bit5")</f>
        <v>tmp_ambient\bit5</v>
      </c>
      <c r="H302" s="1" t="str">
        <f ca="1">IFERROR(__xludf.DUMMYFUNCTION("""COMPUTED_VALUE"""),"tr_11\sd_night_prev_et")</f>
        <v>tr_11\sd_night_prev_et</v>
      </c>
      <c r="I302" s="1">
        <f t="array" aca="1" ref="I302" ca="1">IFERROR(INDEX('Tag Library'!Z:Z, MATCH(H302, 'Tag Library'!W:W, 0)),"")</f>
        <v>448</v>
      </c>
      <c r="K302" s="1" t="str">
        <f ca="1">IFERROR(__xludf.DUMMYFUNCTION("IFERROR(REGEXEXTRACT('Tag Library'!AD313, ""\\(.*)""), 'Tag Library'!AD313)"),"irga_temp")</f>
        <v>irga_temp</v>
      </c>
      <c r="N302" s="1" t="str">
        <f t="array" ref="N302">IFERROR(INDEX('Tag Library'!AG:AG, MATCH(M302, 'Tag Library'!AD:AD, 0)),"")</f>
        <v/>
      </c>
    </row>
    <row r="303" spans="1:14" ht="12.75" x14ac:dyDescent="0.2">
      <c r="A303" s="1" t="str">
        <f ca="1">IFERROR(__xludf.DUMMYFUNCTION("IFERROR(REGEXEXTRACT('Tag Library'!P314, ""\\(.*)""), 'Tag Library'!P314)"),"et_total_day")</f>
        <v>et_total_day</v>
      </c>
      <c r="D303" s="1" t="str">
        <f t="array" ref="D303">IFERROR(INDEX('Tag Library'!S:S, MATCH(C303, 'Tag Library'!P:P, 0)),"")</f>
        <v/>
      </c>
      <c r="F303" s="1" t="str">
        <f ca="1">IFERROR(__xludf.DUMMYFUNCTION("IFERROR(REGEXEXTRACT('Tag Library'!W314, ""\\(.*)""), 'Tag Library'!W314)"),"tr_irrig_time_per_bucket")</f>
        <v>tr_irrig_time_per_bucket</v>
      </c>
      <c r="G303" s="1" t="str">
        <f ca="1">IFERROR(__xludf.DUMMYFUNCTION("""COMPUTED_VALUE"""),"tmp_ambient\bit6")</f>
        <v>tmp_ambient\bit6</v>
      </c>
      <c r="H303" s="1" t="str">
        <f ca="1">IFERROR(__xludf.DUMMYFUNCTION("""COMPUTED_VALUE"""),"tr_11\sd_day_prev_rth")</f>
        <v>tr_11\sd_day_prev_rth</v>
      </c>
      <c r="I303" s="1">
        <f t="array" aca="1" ref="I303" ca="1">IFERROR(INDEX('Tag Library'!Z:Z, MATCH(H303, 'Tag Library'!W:W, 0)),"")</f>
        <v>449</v>
      </c>
      <c r="K303" s="1" t="str">
        <f ca="1">IFERROR(__xludf.DUMMYFUNCTION("IFERROR(REGEXEXTRACT('Tag Library'!AD314, ""\\(.*)""), 'Tag Library'!AD314)"),"irga_temp")</f>
        <v>irga_temp</v>
      </c>
      <c r="N303" s="1" t="str">
        <f t="array" ref="N303">IFERROR(INDEX('Tag Library'!AG:AG, MATCH(M303, 'Tag Library'!AD:AD, 0)),"")</f>
        <v/>
      </c>
    </row>
    <row r="304" spans="1:14" ht="12.75" x14ac:dyDescent="0.2">
      <c r="A304" s="1" t="str">
        <f ca="1">IFERROR(__xludf.DUMMYFUNCTION("IFERROR(REGEXEXTRACT('Tag Library'!P315, ""\\(.*)""), 'Tag Library'!P315)"),"et_total_previous_day")</f>
        <v>et_total_previous_day</v>
      </c>
      <c r="D304" s="1" t="str">
        <f t="array" ref="D304">IFERROR(INDEX('Tag Library'!S:S, MATCH(C304, 'Tag Library'!P:P, 0)),"")</f>
        <v/>
      </c>
      <c r="F304" s="1" t="str">
        <f ca="1">IFERROR(__xludf.DUMMYFUNCTION("IFERROR(REGEXEXTRACT('Tag Library'!W315, ""\\(.*)""), 'Tag Library'!W315)"),"tr_irrig_time_per_bucket")</f>
        <v>tr_irrig_time_per_bucket</v>
      </c>
      <c r="G304" s="1" t="str">
        <f ca="1">IFERROR(__xludf.DUMMYFUNCTION("""COMPUTED_VALUE"""),"tmp_ambient\bit7")</f>
        <v>tmp_ambient\bit7</v>
      </c>
      <c r="H304" s="1" t="str">
        <f ca="1">IFERROR(__xludf.DUMMYFUNCTION("""COMPUTED_VALUE"""),"tr_11\sd_night_prev_rth")</f>
        <v>tr_11\sd_night_prev_rth</v>
      </c>
      <c r="I304" s="1">
        <f t="array" aca="1" ref="I304" ca="1">IFERROR(INDEX('Tag Library'!Z:Z, MATCH(H304, 'Tag Library'!W:W, 0)),"")</f>
        <v>450</v>
      </c>
      <c r="K304" s="1" t="str">
        <f ca="1">IFERROR(__xludf.DUMMYFUNCTION("IFERROR(REGEXEXTRACT('Tag Library'!AD315, ""\\(.*)""), 'Tag Library'!AD315)"),"rth_dump_now")</f>
        <v>rth_dump_now</v>
      </c>
      <c r="N304" s="1" t="str">
        <f t="array" ref="N304">IFERROR(INDEX('Tag Library'!AG:AG, MATCH(M304, 'Tag Library'!AD:AD, 0)),"")</f>
        <v/>
      </c>
    </row>
    <row r="305" spans="1:14" ht="12.75" x14ac:dyDescent="0.2">
      <c r="A305" s="1" t="str">
        <f ca="1">IFERROR(__xludf.DUMMYFUNCTION("IFERROR(REGEXEXTRACT('Tag Library'!P316, ""\\(.*)""), 'Tag Library'!P316)"),"dl_total_day")</f>
        <v>dl_total_day</v>
      </c>
      <c r="D305" s="1" t="str">
        <f t="array" ref="D305">IFERROR(INDEX('Tag Library'!S:S, MATCH(C305, 'Tag Library'!P:P, 0)),"")</f>
        <v/>
      </c>
      <c r="F305" s="1" t="str">
        <f ca="1">IFERROR(__xludf.DUMMYFUNCTION("IFERROR(REGEXEXTRACT('Tag Library'!W316, ""\\(.*)""), 'Tag Library'!W316)"),"tr_irrig_time_per_bucket")</f>
        <v>tr_irrig_time_per_bucket</v>
      </c>
      <c r="G305" s="1" t="str">
        <f ca="1">IFERROR(__xludf.DUMMYFUNCTION("""COMPUTED_VALUE"""),"tmp_ambient\bit8")</f>
        <v>tmp_ambient\bit8</v>
      </c>
      <c r="H305" s="1" t="str">
        <f ca="1">IFERROR(__xludf.DUMMYFUNCTION("""COMPUTED_VALUE"""),"tr_11\sd_day_prev_temp")</f>
        <v>tr_11\sd_day_prev_temp</v>
      </c>
      <c r="I305" s="1">
        <f t="array" aca="1" ref="I305" ca="1">IFERROR(INDEX('Tag Library'!Z:Z, MATCH(H305, 'Tag Library'!W:W, 0)),"")</f>
        <v>451</v>
      </c>
      <c r="K305" s="1" t="str">
        <f ca="1">IFERROR(__xludf.DUMMYFUNCTION("IFERROR(REGEXEXTRACT('Tag Library'!AD316, ""\\(.*)""), 'Tag Library'!AD316)"),"rth_fs1_off_on")</f>
        <v>rth_fs1_off_on</v>
      </c>
      <c r="N305" s="1" t="str">
        <f t="array" ref="N305">IFERROR(INDEX('Tag Library'!AG:AG, MATCH(M305, 'Tag Library'!AD:AD, 0)),"")</f>
        <v/>
      </c>
    </row>
    <row r="306" spans="1:14" ht="12.75" x14ac:dyDescent="0.2">
      <c r="A306" s="1" t="str">
        <f ca="1">IFERROR(__xludf.DUMMYFUNCTION("IFERROR(REGEXEXTRACT('Tag Library'!P317, ""\\(.*)""), 'Tag Library'!P317)"),"dl_total_previous_day")</f>
        <v>dl_total_previous_day</v>
      </c>
      <c r="D306" s="1" t="str">
        <f t="array" ref="D306">IFERROR(INDEX('Tag Library'!S:S, MATCH(C306, 'Tag Library'!P:P, 0)),"")</f>
        <v/>
      </c>
      <c r="F306" s="1" t="str">
        <f ca="1">IFERROR(__xludf.DUMMYFUNCTION("IFERROR(REGEXEXTRACT('Tag Library'!W317, ""\\(.*)""), 'Tag Library'!W317)"),"tr_irrig_time_per_bucket")</f>
        <v>tr_irrig_time_per_bucket</v>
      </c>
      <c r="G306" s="1" t="str">
        <f ca="1">IFERROR(__xludf.DUMMYFUNCTION("""COMPUTED_VALUE"""),"tmp_ambient\bit9")</f>
        <v>tmp_ambient\bit9</v>
      </c>
      <c r="H306" s="1" t="str">
        <f ca="1">IFERROR(__xludf.DUMMYFUNCTION("""COMPUTED_VALUE"""),"tr_12\sd_24hr_prev_irrig")</f>
        <v>tr_12\sd_24hr_prev_irrig</v>
      </c>
      <c r="I306" s="1">
        <f t="array" aca="1" ref="I306" ca="1">IFERROR(INDEX('Tag Library'!Z:Z, MATCH(H306, 'Tag Library'!W:W, 0)),"")</f>
        <v>455</v>
      </c>
      <c r="K306" s="1" t="str">
        <f ca="1">IFERROR(__xludf.DUMMYFUNCTION("IFERROR(REGEXEXTRACT('Tag Library'!AD317, ""\\(.*)""), 'Tag Library'!AD317)"),"rth_fs1_up_down")</f>
        <v>rth_fs1_up_down</v>
      </c>
      <c r="N306" s="1" t="str">
        <f t="array" ref="N306">IFERROR(INDEX('Tag Library'!AG:AG, MATCH(M306, 'Tag Library'!AD:AD, 0)),"")</f>
        <v/>
      </c>
    </row>
    <row r="307" spans="1:14" ht="12.75" x14ac:dyDescent="0.2">
      <c r="A307" s="1" t="str">
        <f ca="1">IFERROR(__xludf.DUMMYFUNCTION("IFERROR(REGEXEXTRACT('Tag Library'!P318, ""\\(.*)""), 'Tag Library'!P318)"),"et_total_day")</f>
        <v>et_total_day</v>
      </c>
      <c r="D307" s="1" t="str">
        <f t="array" ref="D307">IFERROR(INDEX('Tag Library'!S:S, MATCH(C307, 'Tag Library'!P:P, 0)),"")</f>
        <v/>
      </c>
      <c r="F307" s="1" t="str">
        <f ca="1">IFERROR(__xludf.DUMMYFUNCTION("IFERROR(REGEXEXTRACT('Tag Library'!W318, ""\\(.*)""), 'Tag Library'!W318)"),"tr_irrig_pump_rate")</f>
        <v>tr_irrig_pump_rate</v>
      </c>
      <c r="G307" s="1" t="str">
        <f ca="1">IFERROR(__xludf.DUMMYFUNCTION("""COMPUTED_VALUE"""),"tmp_asym\bit0")</f>
        <v>tmp_asym\bit0</v>
      </c>
      <c r="H307" s="1" t="str">
        <f ca="1">IFERROR(__xludf.DUMMYFUNCTION("""COMPUTED_VALUE"""),"tr_12\sd_24hr_prev_dl")</f>
        <v>tr_12\sd_24hr_prev_dl</v>
      </c>
      <c r="I307" s="1">
        <f t="array" aca="1" ref="I307" ca="1">IFERROR(INDEX('Tag Library'!Z:Z, MATCH(H307, 'Tag Library'!W:W, 0)),"")</f>
        <v>456</v>
      </c>
      <c r="K307" s="1" t="str">
        <f ca="1">IFERROR(__xludf.DUMMYFUNCTION("IFERROR(REGEXEXTRACT('Tag Library'!AD318, ""\\(.*)""), 'Tag Library'!AD318)"),"rth_fs2_off_on")</f>
        <v>rth_fs2_off_on</v>
      </c>
      <c r="N307" s="1" t="str">
        <f t="array" ref="N307">IFERROR(INDEX('Tag Library'!AG:AG, MATCH(M307, 'Tag Library'!AD:AD, 0)),"")</f>
        <v/>
      </c>
    </row>
    <row r="308" spans="1:14" ht="12.75" x14ac:dyDescent="0.2">
      <c r="A308" s="1" t="str">
        <f ca="1">IFERROR(__xludf.DUMMYFUNCTION("IFERROR(REGEXEXTRACT('Tag Library'!P319, ""\\(.*)""), 'Tag Library'!P319)"),"et_total_previous_day")</f>
        <v>et_total_previous_day</v>
      </c>
      <c r="D308" s="1" t="str">
        <f t="array" ref="D308">IFERROR(INDEX('Tag Library'!S:S, MATCH(C308, 'Tag Library'!P:P, 0)),"")</f>
        <v/>
      </c>
      <c r="F308" s="1" t="str">
        <f ca="1">IFERROR(__xludf.DUMMYFUNCTION("IFERROR(REGEXEXTRACT('Tag Library'!W319, ""\\(.*)""), 'Tag Library'!W319)"),"tr_irrig_did_purge")</f>
        <v>tr_irrig_did_purge</v>
      </c>
      <c r="G308" s="1" t="str">
        <f ca="1">IFERROR(__xludf.DUMMYFUNCTION("""COMPUTED_VALUE"""),"tmp_asym\bit1")</f>
        <v>tmp_asym\bit1</v>
      </c>
      <c r="H308" s="1" t="str">
        <f ca="1">IFERROR(__xludf.DUMMYFUNCTION("""COMPUTED_VALUE"""),"tr_12\sd_day_prev_et")</f>
        <v>tr_12\sd_day_prev_et</v>
      </c>
      <c r="I308" s="1">
        <f t="array" aca="1" ref="I308" ca="1">IFERROR(INDEX('Tag Library'!Z:Z, MATCH(H308, 'Tag Library'!W:W, 0)),"")</f>
        <v>457</v>
      </c>
      <c r="K308" s="1" t="str">
        <f ca="1">IFERROR(__xludf.DUMMYFUNCTION("IFERROR(REGEXEXTRACT('Tag Library'!AD319, ""\\(.*)""), 'Tag Library'!AD319)"),"rth_fs2_up_down")</f>
        <v>rth_fs2_up_down</v>
      </c>
      <c r="N308" s="1" t="str">
        <f t="array" ref="N308">IFERROR(INDEX('Tag Library'!AG:AG, MATCH(M308, 'Tag Library'!AD:AD, 0)),"")</f>
        <v/>
      </c>
    </row>
    <row r="309" spans="1:14" ht="12.75" x14ac:dyDescent="0.2">
      <c r="A309" s="1" t="str">
        <f ca="1">IFERROR(__xludf.DUMMYFUNCTION("IFERROR(REGEXEXTRACT('Tag Library'!P320, ""\\(.*)""), 'Tag Library'!P320)"),"dl_total_day")</f>
        <v>dl_total_day</v>
      </c>
      <c r="D309" s="1" t="str">
        <f t="array" ref="D309">IFERROR(INDEX('Tag Library'!S:S, MATCH(C309, 'Tag Library'!P:P, 0)),"")</f>
        <v/>
      </c>
      <c r="F309" s="1" t="str">
        <f ca="1">IFERROR(__xludf.DUMMYFUNCTION("IFERROR(REGEXEXTRACT('Tag Library'!W320, ""\\(.*)""), 'Tag Library'!W320)"),"tr_irrig_did_purge")</f>
        <v>tr_irrig_did_purge</v>
      </c>
      <c r="G309" s="1" t="str">
        <f ca="1">IFERROR(__xludf.DUMMYFUNCTION("""COMPUTED_VALUE"""),"tmp_asym\bit10")</f>
        <v>tmp_asym\bit10</v>
      </c>
      <c r="H309" s="1" t="str">
        <f ca="1">IFERROR(__xludf.DUMMYFUNCTION("""COMPUTED_VALUE"""),"tr_12\sd_night_prev_et")</f>
        <v>tr_12\sd_night_prev_et</v>
      </c>
      <c r="I309" s="1">
        <f t="array" aca="1" ref="I309" ca="1">IFERROR(INDEX('Tag Library'!Z:Z, MATCH(H309, 'Tag Library'!W:W, 0)),"")</f>
        <v>458</v>
      </c>
      <c r="K309" s="1" t="str">
        <f ca="1">IFERROR(__xludf.DUMMYFUNCTION("IFERROR(REGEXEXTRACT('Tag Library'!AD320, ""\\(.*)""), 'Tag Library'!AD320)"),"rth_dump_now")</f>
        <v>rth_dump_now</v>
      </c>
      <c r="N309" s="1" t="str">
        <f t="array" ref="N309">IFERROR(INDEX('Tag Library'!AG:AG, MATCH(M309, 'Tag Library'!AD:AD, 0)),"")</f>
        <v/>
      </c>
    </row>
    <row r="310" spans="1:14" ht="12.75" x14ac:dyDescent="0.2">
      <c r="A310" s="1" t="str">
        <f ca="1">IFERROR(__xludf.DUMMYFUNCTION("IFERROR(REGEXEXTRACT('Tag Library'!P321, ""\\(.*)""), 'Tag Library'!P321)"),"dl_total_previous_day")</f>
        <v>dl_total_previous_day</v>
      </c>
      <c r="D310" s="1" t="str">
        <f t="array" ref="D310">IFERROR(INDEX('Tag Library'!S:S, MATCH(C310, 'Tag Library'!P:P, 0)),"")</f>
        <v/>
      </c>
      <c r="F310" s="1" t="str">
        <f ca="1">IFERROR(__xludf.DUMMYFUNCTION("IFERROR(REGEXEXTRACT('Tag Library'!W321, ""\\(.*)""), 'Tag Library'!W321)"),"tr_irrig_did_purge")</f>
        <v>tr_irrig_did_purge</v>
      </c>
      <c r="G310" s="1" t="str">
        <f ca="1">IFERROR(__xludf.DUMMYFUNCTION("""COMPUTED_VALUE"""),"tmp_asym\bit11")</f>
        <v>tmp_asym\bit11</v>
      </c>
      <c r="H310" s="1" t="str">
        <f ca="1">IFERROR(__xludf.DUMMYFUNCTION("""COMPUTED_VALUE"""),"tr_12\sd_day_prev_rth")</f>
        <v>tr_12\sd_day_prev_rth</v>
      </c>
      <c r="I310" s="1">
        <f t="array" aca="1" ref="I310" ca="1">IFERROR(INDEX('Tag Library'!Z:Z, MATCH(H310, 'Tag Library'!W:W, 0)),"")</f>
        <v>459</v>
      </c>
      <c r="K310" s="1" t="str">
        <f ca="1">IFERROR(__xludf.DUMMYFUNCTION("IFERROR(REGEXEXTRACT('Tag Library'!AD321, ""\\(.*)""), 'Tag Library'!AD321)"),"rth_fs1_off_on")</f>
        <v>rth_fs1_off_on</v>
      </c>
      <c r="N310" s="1" t="str">
        <f t="array" ref="N310">IFERROR(INDEX('Tag Library'!AG:AG, MATCH(M310, 'Tag Library'!AD:AD, 0)),"")</f>
        <v/>
      </c>
    </row>
    <row r="311" spans="1:14" ht="12.75" x14ac:dyDescent="0.2">
      <c r="A311" s="1" t="str">
        <f ca="1">IFERROR(__xludf.DUMMYFUNCTION("IFERROR(REGEXEXTRACT('Tag Library'!P322, ""\\(.*)""), 'Tag Library'!P322)"),"tr_licor_dew_point")</f>
        <v>tr_licor_dew_point</v>
      </c>
      <c r="D311" s="1" t="str">
        <f t="array" ref="D311">IFERROR(INDEX('Tag Library'!S:S, MATCH(C311, 'Tag Library'!P:P, 0)),"")</f>
        <v/>
      </c>
      <c r="F311" s="1" t="str">
        <f ca="1">IFERROR(__xludf.DUMMYFUNCTION("IFERROR(REGEXEXTRACT('Tag Library'!W322, ""\\(.*)""), 'Tag Library'!W322)"),"tr_irrig_did_purge")</f>
        <v>tr_irrig_did_purge</v>
      </c>
      <c r="G311" s="1" t="str">
        <f ca="1">IFERROR(__xludf.DUMMYFUNCTION("""COMPUTED_VALUE"""),"tmp_asym\bit12")</f>
        <v>tmp_asym\bit12</v>
      </c>
      <c r="H311" s="1" t="str">
        <f ca="1">IFERROR(__xludf.DUMMYFUNCTION("""COMPUTED_VALUE"""),"tr_12\sd_night_prev_rth")</f>
        <v>tr_12\sd_night_prev_rth</v>
      </c>
      <c r="I311" s="1">
        <f t="array" aca="1" ref="I311" ca="1">IFERROR(INDEX('Tag Library'!Z:Z, MATCH(H311, 'Tag Library'!W:W, 0)),"")</f>
        <v>460</v>
      </c>
      <c r="K311" s="1" t="str">
        <f ca="1">IFERROR(__xludf.DUMMYFUNCTION("IFERROR(REGEXEXTRACT('Tag Library'!AD322, ""\\(.*)""), 'Tag Library'!AD322)"),"rth_fs1_up_down")</f>
        <v>rth_fs1_up_down</v>
      </c>
      <c r="N311" s="1" t="str">
        <f t="array" ref="N311">IFERROR(INDEX('Tag Library'!AG:AG, MATCH(M311, 'Tag Library'!AD:AD, 0)),"")</f>
        <v/>
      </c>
    </row>
    <row r="312" spans="1:14" ht="12.75" x14ac:dyDescent="0.2">
      <c r="A312" s="1" t="str">
        <f ca="1">IFERROR(__xludf.DUMMYFUNCTION("IFERROR(REGEXEXTRACT('Tag Library'!P323, ""\\(.*)""), 'Tag Library'!P323)"),"tr_licor_dew_point")</f>
        <v>tr_licor_dew_point</v>
      </c>
      <c r="D312" s="1" t="str">
        <f t="array" ref="D312">IFERROR(INDEX('Tag Library'!S:S, MATCH(C312, 'Tag Library'!P:P, 0)),"")</f>
        <v/>
      </c>
      <c r="F312" s="1" t="str">
        <f ca="1">IFERROR(__xludf.DUMMYFUNCTION("IFERROR(REGEXEXTRACT('Tag Library'!W323, ""\\(.*)""), 'Tag Library'!W323)"),"tr_irrig_did_purge")</f>
        <v>tr_irrig_did_purge</v>
      </c>
      <c r="G312" s="1" t="str">
        <f ca="1">IFERROR(__xludf.DUMMYFUNCTION("""COMPUTED_VALUE"""),"tmp_asym\bit13")</f>
        <v>tmp_asym\bit13</v>
      </c>
      <c r="H312" s="1" t="str">
        <f ca="1">IFERROR(__xludf.DUMMYFUNCTION("""COMPUTED_VALUE"""),"tr_12\sd_day_prev_temp")</f>
        <v>tr_12\sd_day_prev_temp</v>
      </c>
      <c r="I312" s="1">
        <f t="array" aca="1" ref="I312" ca="1">IFERROR(INDEX('Tag Library'!Z:Z, MATCH(H312, 'Tag Library'!W:W, 0)),"")</f>
        <v>461</v>
      </c>
      <c r="K312" s="1" t="str">
        <f ca="1">IFERROR(__xludf.DUMMYFUNCTION("IFERROR(REGEXEXTRACT('Tag Library'!AD323, ""\\(.*)""), 'Tag Library'!AD323)"),"rth_fs2_off_on")</f>
        <v>rth_fs2_off_on</v>
      </c>
      <c r="N312" s="1" t="str">
        <f t="array" ref="N312">IFERROR(INDEX('Tag Library'!AG:AG, MATCH(M312, 'Tag Library'!AD:AD, 0)),"")</f>
        <v/>
      </c>
    </row>
    <row r="313" spans="1:14" ht="12.75" x14ac:dyDescent="0.2">
      <c r="A313" s="1" t="str">
        <f ca="1">IFERROR(__xludf.DUMMYFUNCTION("IFERROR(REGEXEXTRACT('Tag Library'!P324, ""\\(.*)""), 'Tag Library'!P324)"),"tr_licor_dew_point")</f>
        <v>tr_licor_dew_point</v>
      </c>
      <c r="D313" s="1" t="str">
        <f t="array" ref="D313">IFERROR(INDEX('Tag Library'!S:S, MATCH(C313, 'Tag Library'!P:P, 0)),"")</f>
        <v/>
      </c>
      <c r="F313" s="1" t="str">
        <f ca="1">IFERROR(__xludf.DUMMYFUNCTION("IFERROR(REGEXEXTRACT('Tag Library'!W324, ""\\(.*)""), 'Tag Library'!W324)"),"tr_irrig_did_purge")</f>
        <v>tr_irrig_did_purge</v>
      </c>
      <c r="G313" s="1" t="str">
        <f ca="1">IFERROR(__xludf.DUMMYFUNCTION("""COMPUTED_VALUE"""),"tmp_asym\bit14")</f>
        <v>tmp_asym\bit14</v>
      </c>
      <c r="H313" s="1" t="str">
        <f ca="1">IFERROR(__xludf.DUMMYFUNCTION("""COMPUTED_VALUE"""),"tr_12\sd_night_prev_temp")</f>
        <v>tr_12\sd_night_prev_temp</v>
      </c>
      <c r="I313" s="1">
        <f t="array" aca="1" ref="I313" ca="1">IFERROR(INDEX('Tag Library'!Z:Z, MATCH(H313, 'Tag Library'!W:W, 0)),"")</f>
        <v>462</v>
      </c>
      <c r="K313" s="1" t="str">
        <f ca="1">IFERROR(__xludf.DUMMYFUNCTION("IFERROR(REGEXEXTRACT('Tag Library'!AD324, ""\\(.*)""), 'Tag Library'!AD324)"),"rth_fs2_up_down")</f>
        <v>rth_fs2_up_down</v>
      </c>
      <c r="N313" s="1" t="str">
        <f t="array" ref="N313">IFERROR(INDEX('Tag Library'!AG:AG, MATCH(M313, 'Tag Library'!AD:AD, 0)),"")</f>
        <v/>
      </c>
    </row>
    <row r="314" spans="1:14" ht="12.75" x14ac:dyDescent="0.2">
      <c r="A314" s="1" t="str">
        <f ca="1">IFERROR(__xludf.DUMMYFUNCTION("IFERROR(REGEXEXTRACT('Tag Library'!P325, ""\\(.*)""), 'Tag Library'!P325)"),"tr_licor_dew_point")</f>
        <v>tr_licor_dew_point</v>
      </c>
      <c r="D314" s="1" t="str">
        <f t="array" ref="D314">IFERROR(INDEX('Tag Library'!S:S, MATCH(C314, 'Tag Library'!P:P, 0)),"")</f>
        <v/>
      </c>
      <c r="F314" s="1" t="str">
        <f ca="1">IFERROR(__xludf.DUMMYFUNCTION("IFERROR(REGEXEXTRACT('Tag Library'!W325, ""\\(.*)""), 'Tag Library'!W325)"),"tr_irrig_did_purge")</f>
        <v>tr_irrig_did_purge</v>
      </c>
      <c r="G314" s="1" t="str">
        <f ca="1">IFERROR(__xludf.DUMMYFUNCTION("""COMPUTED_VALUE"""),"tmp_asym\bit15")</f>
        <v>tmp_asym\bit15</v>
      </c>
      <c r="H314" s="1" t="str">
        <f ca="1">IFERROR(__xludf.DUMMYFUNCTION("""COMPUTED_VALUE"""),"tr_13\sd_24hr_prev_irrig")</f>
        <v>tr_13\sd_24hr_prev_irrig</v>
      </c>
      <c r="I314" s="1">
        <f t="array" aca="1" ref="I314" ca="1">IFERROR(INDEX('Tag Library'!Z:Z, MATCH(H314, 'Tag Library'!W:W, 0)),"")</f>
        <v>466</v>
      </c>
      <c r="K314" s="1" t="str">
        <f ca="1">IFERROR(__xludf.DUMMYFUNCTION("IFERROR(REGEXEXTRACT('Tag Library'!AD325, ""\\(.*)""), 'Tag Library'!AD325)"),"rth_dump_now")</f>
        <v>rth_dump_now</v>
      </c>
      <c r="N314" s="1" t="str">
        <f t="array" ref="N314">IFERROR(INDEX('Tag Library'!AG:AG, MATCH(M314, 'Tag Library'!AD:AD, 0)),"")</f>
        <v/>
      </c>
    </row>
    <row r="315" spans="1:14" ht="12.75" x14ac:dyDescent="0.2">
      <c r="A315" s="1" t="str">
        <f ca="1">IFERROR(__xludf.DUMMYFUNCTION("IFERROR(REGEXEXTRACT('Tag Library'!P326, ""\\(.*)""), 'Tag Library'!P326)"),"tr_licor_dew_point")</f>
        <v>tr_licor_dew_point</v>
      </c>
      <c r="D315" s="1" t="str">
        <f t="array" ref="D315">IFERROR(INDEX('Tag Library'!S:S, MATCH(C315, 'Tag Library'!P:P, 0)),"")</f>
        <v/>
      </c>
      <c r="F315" s="1" t="str">
        <f ca="1">IFERROR(__xludf.DUMMYFUNCTION("IFERROR(REGEXEXTRACT('Tag Library'!W326, ""\\(.*)""), 'Tag Library'!W326)"),"tr_irrig_did_purge")</f>
        <v>tr_irrig_did_purge</v>
      </c>
      <c r="G315" s="1" t="str">
        <f ca="1">IFERROR(__xludf.DUMMYFUNCTION("""COMPUTED_VALUE"""),"tmp_asym\bit2")</f>
        <v>tmp_asym\bit2</v>
      </c>
      <c r="H315" s="1" t="str">
        <f ca="1">IFERROR(__xludf.DUMMYFUNCTION("""COMPUTED_VALUE"""),"tr_13\sd_24hr_prev_dl")</f>
        <v>tr_13\sd_24hr_prev_dl</v>
      </c>
      <c r="I315" s="1">
        <f t="array" aca="1" ref="I315" ca="1">IFERROR(INDEX('Tag Library'!Z:Z, MATCH(H315, 'Tag Library'!W:W, 0)),"")</f>
        <v>467</v>
      </c>
      <c r="K315" s="1" t="str">
        <f ca="1">IFERROR(__xludf.DUMMYFUNCTION("IFERROR(REGEXEXTRACT('Tag Library'!AD326, ""\\(.*)""), 'Tag Library'!AD326)"),"rth_fs1_off_on")</f>
        <v>rth_fs1_off_on</v>
      </c>
      <c r="N315" s="1" t="str">
        <f t="array" ref="N315">IFERROR(INDEX('Tag Library'!AG:AG, MATCH(M315, 'Tag Library'!AD:AD, 0)),"")</f>
        <v/>
      </c>
    </row>
    <row r="316" spans="1:14" ht="12.75" x14ac:dyDescent="0.2">
      <c r="A316" s="1" t="str">
        <f ca="1">IFERROR(__xludf.DUMMYFUNCTION("IFERROR(REGEXEXTRACT('Tag Library'!P327, ""\\(.*)""), 'Tag Library'!P327)"),"tr_licor_dew_point")</f>
        <v>tr_licor_dew_point</v>
      </c>
      <c r="D316" s="1" t="str">
        <f t="array" ref="D316">IFERROR(INDEX('Tag Library'!S:S, MATCH(C316, 'Tag Library'!P:P, 0)),"")</f>
        <v/>
      </c>
      <c r="F316" s="1" t="str">
        <f ca="1">IFERROR(__xludf.DUMMYFUNCTION("IFERROR(REGEXEXTRACT('Tag Library'!W327, ""\\(.*)""), 'Tag Library'!W327)"),"tr_irrig_did_purge")</f>
        <v>tr_irrig_did_purge</v>
      </c>
      <c r="G316" s="1" t="str">
        <f ca="1">IFERROR(__xludf.DUMMYFUNCTION("""COMPUTED_VALUE"""),"tmp_asym\bit3")</f>
        <v>tmp_asym\bit3</v>
      </c>
      <c r="H316" s="1" t="str">
        <f ca="1">IFERROR(__xludf.DUMMYFUNCTION("""COMPUTED_VALUE"""),"tr_13\sd_day_prev_et")</f>
        <v>tr_13\sd_day_prev_et</v>
      </c>
      <c r="I316" s="1">
        <f t="array" aca="1" ref="I316" ca="1">IFERROR(INDEX('Tag Library'!Z:Z, MATCH(H316, 'Tag Library'!W:W, 0)),"")</f>
        <v>468</v>
      </c>
      <c r="K316" s="1" t="str">
        <f ca="1">IFERROR(__xludf.DUMMYFUNCTION("IFERROR(REGEXEXTRACT('Tag Library'!AD327, ""\\(.*)""), 'Tag Library'!AD327)"),"rth_fs1_up_down")</f>
        <v>rth_fs1_up_down</v>
      </c>
      <c r="N316" s="1" t="str">
        <f t="array" ref="N316">IFERROR(INDEX('Tag Library'!AG:AG, MATCH(M316, 'Tag Library'!AD:AD, 0)),"")</f>
        <v/>
      </c>
    </row>
    <row r="317" spans="1:14" ht="12.75" x14ac:dyDescent="0.2">
      <c r="A317" s="1" t="str">
        <f ca="1">IFERROR(__xludf.DUMMYFUNCTION("IFERROR(REGEXEXTRACT('Tag Library'!P328, ""\\(.*)""), 'Tag Library'!P328)"),"tr_licor_dew_point")</f>
        <v>tr_licor_dew_point</v>
      </c>
      <c r="D317" s="1" t="str">
        <f t="array" ref="D317">IFERROR(INDEX('Tag Library'!S:S, MATCH(C317, 'Tag Library'!P:P, 0)),"")</f>
        <v/>
      </c>
      <c r="F317" s="1" t="str">
        <f ca="1">IFERROR(__xludf.DUMMYFUNCTION("IFERROR(REGEXEXTRACT('Tag Library'!W328, ""\\(.*)""), 'Tag Library'!W328)"),"tr_irrig_did_purge")</f>
        <v>tr_irrig_did_purge</v>
      </c>
      <c r="G317" s="1" t="str">
        <f ca="1">IFERROR(__xludf.DUMMYFUNCTION("""COMPUTED_VALUE"""),"tmp_asym\bit4")</f>
        <v>tmp_asym\bit4</v>
      </c>
      <c r="H317" s="1" t="str">
        <f ca="1">IFERROR(__xludf.DUMMYFUNCTION("""COMPUTED_VALUE"""),"tr_13\sd_night_prev_et")</f>
        <v>tr_13\sd_night_prev_et</v>
      </c>
      <c r="I317" s="1">
        <f t="array" aca="1" ref="I317" ca="1">IFERROR(INDEX('Tag Library'!Z:Z, MATCH(H317, 'Tag Library'!W:W, 0)),"")</f>
        <v>469</v>
      </c>
      <c r="K317" s="1" t="str">
        <f ca="1">IFERROR(__xludf.DUMMYFUNCTION("IFERROR(REGEXEXTRACT('Tag Library'!AD328, ""\\(.*)""), 'Tag Library'!AD328)"),"rth_fs2_off_on")</f>
        <v>rth_fs2_off_on</v>
      </c>
      <c r="N317" s="1" t="str">
        <f t="array" ref="N317">IFERROR(INDEX('Tag Library'!AG:AG, MATCH(M317, 'Tag Library'!AD:AD, 0)),"")</f>
        <v/>
      </c>
    </row>
    <row r="318" spans="1:14" ht="12.75" x14ac:dyDescent="0.2">
      <c r="A318" s="1" t="str">
        <f ca="1">IFERROR(__xludf.DUMMYFUNCTION("IFERROR(REGEXEXTRACT('Tag Library'!P329, ""\\(.*)""), 'Tag Library'!P329)"),"tr_licor_dew_point")</f>
        <v>tr_licor_dew_point</v>
      </c>
      <c r="D318" s="1" t="str">
        <f t="array" ref="D318">IFERROR(INDEX('Tag Library'!S:S, MATCH(C318, 'Tag Library'!P:P, 0)),"")</f>
        <v/>
      </c>
      <c r="F318" s="1" t="str">
        <f ca="1">IFERROR(__xludf.DUMMYFUNCTION("IFERROR(REGEXEXTRACT('Tag Library'!W329, ""\\(.*)""), 'Tag Library'!W329)"),"tr_irrig_did_purge")</f>
        <v>tr_irrig_did_purge</v>
      </c>
      <c r="G318" s="1" t="str">
        <f ca="1">IFERROR(__xludf.DUMMYFUNCTION("""COMPUTED_VALUE"""),"tmp_asym\bit5")</f>
        <v>tmp_asym\bit5</v>
      </c>
      <c r="H318" s="1" t="str">
        <f ca="1">IFERROR(__xludf.DUMMYFUNCTION("""COMPUTED_VALUE"""),"tr_13\sd_day_prev_rth")</f>
        <v>tr_13\sd_day_prev_rth</v>
      </c>
      <c r="I318" s="1">
        <f t="array" aca="1" ref="I318" ca="1">IFERROR(INDEX('Tag Library'!Z:Z, MATCH(H318, 'Tag Library'!W:W, 0)),"")</f>
        <v>470</v>
      </c>
      <c r="K318" s="1" t="str">
        <f ca="1">IFERROR(__xludf.DUMMYFUNCTION("IFERROR(REGEXEXTRACT('Tag Library'!AD329, ""\\(.*)""), 'Tag Library'!AD329)"),"rth_fs2_up_down")</f>
        <v>rth_fs2_up_down</v>
      </c>
      <c r="N318" s="1" t="str">
        <f t="array" ref="N318">IFERROR(INDEX('Tag Library'!AG:AG, MATCH(M318, 'Tag Library'!AD:AD, 0)),"")</f>
        <v/>
      </c>
    </row>
    <row r="319" spans="1:14" ht="12.75" x14ac:dyDescent="0.2">
      <c r="A319" s="1" t="str">
        <f ca="1">IFERROR(__xludf.DUMMYFUNCTION("IFERROR(REGEXEXTRACT('Tag Library'!P330, ""\\(.*)""), 'Tag Library'!P330)"),"tr_licor_dew_point")</f>
        <v>tr_licor_dew_point</v>
      </c>
      <c r="D319" s="1" t="str">
        <f t="array" ref="D319">IFERROR(INDEX('Tag Library'!S:S, MATCH(C319, 'Tag Library'!P:P, 0)),"")</f>
        <v/>
      </c>
      <c r="F319" s="1" t="str">
        <f ca="1">IFERROR(__xludf.DUMMYFUNCTION("IFERROR(REGEXEXTRACT('Tag Library'!W330, ""\\(.*)""), 'Tag Library'!W330)"),"tr_irrig_did_purge")</f>
        <v>tr_irrig_did_purge</v>
      </c>
      <c r="G319" s="1" t="str">
        <f ca="1">IFERROR(__xludf.DUMMYFUNCTION("""COMPUTED_VALUE"""),"tmp_asym\bit6")</f>
        <v>tmp_asym\bit6</v>
      </c>
      <c r="H319" s="1" t="str">
        <f ca="1">IFERROR(__xludf.DUMMYFUNCTION("""COMPUTED_VALUE"""),"tr_13\sd_night_prev_rth")</f>
        <v>tr_13\sd_night_prev_rth</v>
      </c>
      <c r="I319" s="1">
        <f t="array" aca="1" ref="I319" ca="1">IFERROR(INDEX('Tag Library'!Z:Z, MATCH(H319, 'Tag Library'!W:W, 0)),"")</f>
        <v>471</v>
      </c>
      <c r="K319" s="1" t="str">
        <f ca="1">IFERROR(__xludf.DUMMYFUNCTION("IFERROR(REGEXEXTRACT('Tag Library'!AD330, ""\\(.*)""), 'Tag Library'!AD330)"),"rth_dump_now")</f>
        <v>rth_dump_now</v>
      </c>
      <c r="N319" s="1" t="str">
        <f t="array" ref="N319">IFERROR(INDEX('Tag Library'!AG:AG, MATCH(M319, 'Tag Library'!AD:AD, 0)),"")</f>
        <v/>
      </c>
    </row>
    <row r="320" spans="1:14" ht="12.75" x14ac:dyDescent="0.2">
      <c r="A320" s="1" t="str">
        <f ca="1">IFERROR(__xludf.DUMMYFUNCTION("IFERROR(REGEXEXTRACT('Tag Library'!P331, ""\\(.*)""), 'Tag Library'!P331)"),"tr_licor_dew_point")</f>
        <v>tr_licor_dew_point</v>
      </c>
      <c r="D320" s="1" t="str">
        <f t="array" ref="D320">IFERROR(INDEX('Tag Library'!S:S, MATCH(C320, 'Tag Library'!P:P, 0)),"")</f>
        <v/>
      </c>
      <c r="F320" s="1" t="str">
        <f ca="1">IFERROR(__xludf.DUMMYFUNCTION("IFERROR(REGEXEXTRACT('Tag Library'!W331, ""\\(.*)""), 'Tag Library'!W331)"),"ht_temp_humid")</f>
        <v>ht_temp_humid</v>
      </c>
      <c r="G320" s="1" t="str">
        <f ca="1">IFERROR(__xludf.DUMMYFUNCTION("""COMPUTED_VALUE"""),"tmp_asym\bit7")</f>
        <v>tmp_asym\bit7</v>
      </c>
      <c r="H320" s="1" t="str">
        <f ca="1">IFERROR(__xludf.DUMMYFUNCTION("""COMPUTED_VALUE"""),"tr_13\sd_day_prev_temp")</f>
        <v>tr_13\sd_day_prev_temp</v>
      </c>
      <c r="I320" s="1">
        <f t="array" aca="1" ref="I320" ca="1">IFERROR(INDEX('Tag Library'!Z:Z, MATCH(H320, 'Tag Library'!W:W, 0)),"")</f>
        <v>472</v>
      </c>
      <c r="K320" s="1" t="str">
        <f ca="1">IFERROR(__xludf.DUMMYFUNCTION("IFERROR(REGEXEXTRACT('Tag Library'!AD331, ""\\(.*)""), 'Tag Library'!AD331)"),"rth_fs1_off_on")</f>
        <v>rth_fs1_off_on</v>
      </c>
      <c r="N320" s="1" t="str">
        <f t="array" ref="N320">IFERROR(INDEX('Tag Library'!AG:AG, MATCH(M320, 'Tag Library'!AD:AD, 0)),"")</f>
        <v/>
      </c>
    </row>
    <row r="321" spans="1:14" ht="12.75" x14ac:dyDescent="0.2">
      <c r="A321" s="1" t="str">
        <f ca="1">IFERROR(__xludf.DUMMYFUNCTION("IFERROR(REGEXEXTRACT('Tag Library'!P332, ""\\(.*)""), 'Tag Library'!P332)"),"tr_licor_dew_point")</f>
        <v>tr_licor_dew_point</v>
      </c>
      <c r="D321" s="1" t="str">
        <f t="array" ref="D321">IFERROR(INDEX('Tag Library'!S:S, MATCH(C321, 'Tag Library'!P:P, 0)),"")</f>
        <v/>
      </c>
      <c r="F321" s="1" t="str">
        <f ca="1">IFERROR(__xludf.DUMMYFUNCTION("IFERROR(REGEXEXTRACT('Tag Library'!W332, ""\\(.*)""), 'Tag Library'!W332)"),"ht_temp_humid")</f>
        <v>ht_temp_humid</v>
      </c>
      <c r="G321" s="1" t="str">
        <f ca="1">IFERROR(__xludf.DUMMYFUNCTION("""COMPUTED_VALUE"""),"tmp_asym\bit8")</f>
        <v>tmp_asym\bit8</v>
      </c>
      <c r="H321" s="1" t="str">
        <f ca="1">IFERROR(__xludf.DUMMYFUNCTION("""COMPUTED_VALUE"""),"tr_13\sd_night_prev_temp")</f>
        <v>tr_13\sd_night_prev_temp</v>
      </c>
      <c r="I321" s="1">
        <f t="array" aca="1" ref="I321" ca="1">IFERROR(INDEX('Tag Library'!Z:Z, MATCH(H321, 'Tag Library'!W:W, 0)),"")</f>
        <v>473</v>
      </c>
      <c r="K321" s="1" t="str">
        <f ca="1">IFERROR(__xludf.DUMMYFUNCTION("IFERROR(REGEXEXTRACT('Tag Library'!AD332, ""\\(.*)""), 'Tag Library'!AD332)"),"rth_fs1_up_down")</f>
        <v>rth_fs1_up_down</v>
      </c>
      <c r="N321" s="1" t="str">
        <f t="array" ref="N321">IFERROR(INDEX('Tag Library'!AG:AG, MATCH(M321, 'Tag Library'!AD:AD, 0)),"")</f>
        <v/>
      </c>
    </row>
    <row r="322" spans="1:14" ht="12.75" x14ac:dyDescent="0.2">
      <c r="A322" s="1" t="str">
        <f ca="1">IFERROR(__xludf.DUMMYFUNCTION("IFERROR(REGEXEXTRACT('Tag Library'!P333, ""\\(.*)""), 'Tag Library'!P333)"),"tr_licor_dew_point")</f>
        <v>tr_licor_dew_point</v>
      </c>
      <c r="D322" s="1" t="str">
        <f t="array" ref="D322">IFERROR(INDEX('Tag Library'!S:S, MATCH(C322, 'Tag Library'!P:P, 0)),"")</f>
        <v/>
      </c>
      <c r="F322" s="1" t="str">
        <f ca="1">IFERROR(__xludf.DUMMYFUNCTION("IFERROR(REGEXEXTRACT('Tag Library'!W333, ""\\(.*)""), 'Tag Library'!W333)"),"ht_temp_humid")</f>
        <v>ht_temp_humid</v>
      </c>
      <c r="G322" s="1" t="str">
        <f ca="1">IFERROR(__xludf.DUMMYFUNCTION("""COMPUTED_VALUE"""),"tmp_asym\bit9")</f>
        <v>tmp_asym\bit9</v>
      </c>
      <c r="H322" s="1" t="str">
        <f ca="1">IFERROR(__xludf.DUMMYFUNCTION("""COMPUTED_VALUE"""),"tr_14\sd_24hr_prev_irrig")</f>
        <v>tr_14\sd_24hr_prev_irrig</v>
      </c>
      <c r="I322" s="1">
        <f t="array" aca="1" ref="I322" ca="1">IFERROR(INDEX('Tag Library'!Z:Z, MATCH(H322, 'Tag Library'!W:W, 0)),"")</f>
        <v>477</v>
      </c>
      <c r="K322" s="1" t="str">
        <f ca="1">IFERROR(__xludf.DUMMYFUNCTION("IFERROR(REGEXEXTRACT('Tag Library'!AD333, ""\\(.*)""), 'Tag Library'!AD333)"),"rth_fs2_off_on")</f>
        <v>rth_fs2_off_on</v>
      </c>
      <c r="N322" s="1" t="str">
        <f t="array" ref="N322">IFERROR(INDEX('Tag Library'!AG:AG, MATCH(M322, 'Tag Library'!AD:AD, 0)),"")</f>
        <v/>
      </c>
    </row>
    <row r="323" spans="1:14" ht="12.75" x14ac:dyDescent="0.2">
      <c r="A323" s="1" t="str">
        <f ca="1">IFERROR(__xludf.DUMMYFUNCTION("IFERROR(REGEXEXTRACT('Tag Library'!P334, ""\\(.*)""), 'Tag Library'!P334)"),"tr_irrig_calib_mode")</f>
        <v>tr_irrig_calib_mode</v>
      </c>
      <c r="D323" s="1" t="str">
        <f t="array" ref="D323">IFERROR(INDEX('Tag Library'!S:S, MATCH(C323, 'Tag Library'!P:P, 0)),"")</f>
        <v/>
      </c>
      <c r="F323" s="1" t="str">
        <f ca="1">IFERROR(__xludf.DUMMYFUNCTION("IFERROR(REGEXEXTRACT('Tag Library'!W334, ""\\(.*)""), 'Tag Library'!W334)"),"ht_temp_humid")</f>
        <v>ht_temp_humid</v>
      </c>
      <c r="G323" s="1" t="str">
        <f ca="1">IFERROR(__xludf.DUMMYFUNCTION("""COMPUTED_VALUE"""),"tmp_night\bit0")</f>
        <v>tmp_night\bit0</v>
      </c>
      <c r="H323" s="1" t="str">
        <f ca="1">IFERROR(__xludf.DUMMYFUNCTION("""COMPUTED_VALUE"""),"tr_14\sd_24hr_prev_dl")</f>
        <v>tr_14\sd_24hr_prev_dl</v>
      </c>
      <c r="I323" s="1">
        <f t="array" aca="1" ref="I323" ca="1">IFERROR(INDEX('Tag Library'!Z:Z, MATCH(H323, 'Tag Library'!W:W, 0)),"")</f>
        <v>478</v>
      </c>
      <c r="K323" s="1" t="str">
        <f ca="1">IFERROR(__xludf.DUMMYFUNCTION("IFERROR(REGEXEXTRACT('Tag Library'!AD334, ""\\(.*)""), 'Tag Library'!AD334)"),"rth_fs2_up_down")</f>
        <v>rth_fs2_up_down</v>
      </c>
      <c r="N323" s="1" t="str">
        <f t="array" ref="N323">IFERROR(INDEX('Tag Library'!AG:AG, MATCH(M323, 'Tag Library'!AD:AD, 0)),"")</f>
        <v/>
      </c>
    </row>
    <row r="324" spans="1:14" ht="12.75" x14ac:dyDescent="0.2">
      <c r="A324" s="1" t="str">
        <f ca="1">IFERROR(__xludf.DUMMYFUNCTION("IFERROR(REGEXEXTRACT('Tag Library'!P335, ""\\(.*)""), 'Tag Library'!P335)"),"tr_irrig_calibration_time")</f>
        <v>tr_irrig_calibration_time</v>
      </c>
      <c r="D324" s="1" t="str">
        <f t="array" ref="D324">IFERROR(INDEX('Tag Library'!S:S, MATCH(C324, 'Tag Library'!P:P, 0)),"")</f>
        <v/>
      </c>
      <c r="F324" s="1" t="str">
        <f ca="1">IFERROR(__xludf.DUMMYFUNCTION("IFERROR(REGEXEXTRACT('Tag Library'!W335, ""\\(.*)""), 'Tag Library'!W335)"),"ht_temp_humid")</f>
        <v>ht_temp_humid</v>
      </c>
      <c r="G324" s="1" t="str">
        <f ca="1">IFERROR(__xludf.DUMMYFUNCTION("""COMPUTED_VALUE"""),"tmp_night\bit1")</f>
        <v>tmp_night\bit1</v>
      </c>
      <c r="H324" s="1" t="str">
        <f ca="1">IFERROR(__xludf.DUMMYFUNCTION("""COMPUTED_VALUE"""),"tr_14\sd_day_prev_et")</f>
        <v>tr_14\sd_day_prev_et</v>
      </c>
      <c r="I324" s="1">
        <f t="array" aca="1" ref="I324" ca="1">IFERROR(INDEX('Tag Library'!Z:Z, MATCH(H324, 'Tag Library'!W:W, 0)),"")</f>
        <v>479</v>
      </c>
      <c r="K324" s="1" t="str">
        <f ca="1">IFERROR(__xludf.DUMMYFUNCTION("IFERROR(REGEXEXTRACT('Tag Library'!AD335, ""\\(.*)""), 'Tag Library'!AD335)"),"et_cal")</f>
        <v>et_cal</v>
      </c>
      <c r="N324" s="1" t="str">
        <f t="array" ref="N324">IFERROR(INDEX('Tag Library'!AG:AG, MATCH(M324, 'Tag Library'!AD:AD, 0)),"")</f>
        <v/>
      </c>
    </row>
    <row r="325" spans="1:14" ht="12.75" x14ac:dyDescent="0.2">
      <c r="A325" s="1" t="str">
        <f ca="1">IFERROR(__xludf.DUMMYFUNCTION("IFERROR(REGEXEXTRACT('Tag Library'!P336, ""\\(.*)""), 'Tag Library'!P336)"),"tr_irrig_ml_day_accum")</f>
        <v>tr_irrig_ml_day_accum</v>
      </c>
      <c r="D325" s="1" t="str">
        <f t="array" ref="D325">IFERROR(INDEX('Tag Library'!S:S, MATCH(C325, 'Tag Library'!P:P, 0)),"")</f>
        <v/>
      </c>
      <c r="F325" s="1" t="str">
        <f ca="1">IFERROR(__xludf.DUMMYFUNCTION("IFERROR(REGEXEXTRACT('Tag Library'!W336, ""\\(.*)""), 'Tag Library'!W336)"),"ht_temp_humid")</f>
        <v>ht_temp_humid</v>
      </c>
      <c r="G325" s="1" t="str">
        <f ca="1">IFERROR(__xludf.DUMMYFUNCTION("""COMPUTED_VALUE"""),"tmp_night\bit10")</f>
        <v>tmp_night\bit10</v>
      </c>
      <c r="H325" s="1" t="str">
        <f ca="1">IFERROR(__xludf.DUMMYFUNCTION("""COMPUTED_VALUE"""),"tr_14\sd_night_prev_et")</f>
        <v>tr_14\sd_night_prev_et</v>
      </c>
      <c r="I325" s="1">
        <f t="array" aca="1" ref="I325" ca="1">IFERROR(INDEX('Tag Library'!Z:Z, MATCH(H325, 'Tag Library'!W:W, 0)),"")</f>
        <v>480</v>
      </c>
      <c r="K325" s="1" t="str">
        <f ca="1">IFERROR(__xludf.DUMMYFUNCTION("IFERROR(REGEXEXTRACT('Tag Library'!AD336, ""\\(.*)""), 'Tag Library'!AD336)"),"et_cal")</f>
        <v>et_cal</v>
      </c>
      <c r="N325" s="1" t="str">
        <f t="array" ref="N325">IFERROR(INDEX('Tag Library'!AG:AG, MATCH(M325, 'Tag Library'!AD:AD, 0)),"")</f>
        <v/>
      </c>
    </row>
    <row r="326" spans="1:14" ht="12.75" x14ac:dyDescent="0.2">
      <c r="A326" s="1" t="str">
        <f ca="1">IFERROR(__xludf.DUMMYFUNCTION("IFERROR(REGEXEXTRACT('Tag Library'!P337, ""\\(.*)""), 'Tag Library'!P337)"),"tr_irrig_ml_event_accum")</f>
        <v>tr_irrig_ml_event_accum</v>
      </c>
      <c r="D326" s="1" t="str">
        <f t="array" ref="D326">IFERROR(INDEX('Tag Library'!S:S, MATCH(C326, 'Tag Library'!P:P, 0)),"")</f>
        <v/>
      </c>
      <c r="F326" s="1" t="str">
        <f ca="1">IFERROR(__xludf.DUMMYFUNCTION("IFERROR(REGEXEXTRACT('Tag Library'!W337, ""\\(.*)""), 'Tag Library'!W337)"),"ht_temp_humid")</f>
        <v>ht_temp_humid</v>
      </c>
      <c r="G326" s="1" t="str">
        <f ca="1">IFERROR(__xludf.DUMMYFUNCTION("""COMPUTED_VALUE"""),"tmp_night\bit11")</f>
        <v>tmp_night\bit11</v>
      </c>
      <c r="H326" s="1" t="str">
        <f ca="1">IFERROR(__xludf.DUMMYFUNCTION("""COMPUTED_VALUE"""),"tr_14\sd_day_prev_rth")</f>
        <v>tr_14\sd_day_prev_rth</v>
      </c>
      <c r="I326" s="1">
        <f t="array" aca="1" ref="I326" ca="1">IFERROR(INDEX('Tag Library'!Z:Z, MATCH(H326, 'Tag Library'!W:W, 0)),"")</f>
        <v>481</v>
      </c>
      <c r="K326" s="1" t="str">
        <f ca="1">IFERROR(__xludf.DUMMYFUNCTION("IFERROR(REGEXEXTRACT('Tag Library'!AD337, ""\\(.*)""), 'Tag Library'!AD337)"),"et_cal")</f>
        <v>et_cal</v>
      </c>
      <c r="N326" s="1" t="str">
        <f t="array" ref="N326">IFERROR(INDEX('Tag Library'!AG:AG, MATCH(M326, 'Tag Library'!AD:AD, 0)),"")</f>
        <v/>
      </c>
    </row>
    <row r="327" spans="1:14" ht="12.75" x14ac:dyDescent="0.2">
      <c r="A327" s="1" t="str">
        <f ca="1">IFERROR(__xludf.DUMMYFUNCTION("IFERROR(REGEXEXTRACT('Tag Library'!P338, ""\\(.*)""), 'Tag Library'!P338)"),"tr_irrig_ml_prev_day_total")</f>
        <v>tr_irrig_ml_prev_day_total</v>
      </c>
      <c r="D327" s="1" t="str">
        <f t="array" ref="D327">IFERROR(INDEX('Tag Library'!S:S, MATCH(C327, 'Tag Library'!P:P, 0)),"")</f>
        <v/>
      </c>
      <c r="F327" s="1" t="str">
        <f ca="1">IFERROR(__xludf.DUMMYFUNCTION("IFERROR(REGEXEXTRACT('Tag Library'!W338, ""\\(.*)""), 'Tag Library'!W338)"),"ht_temp_humid")</f>
        <v>ht_temp_humid</v>
      </c>
      <c r="G327" s="1" t="str">
        <f ca="1">IFERROR(__xludf.DUMMYFUNCTION("""COMPUTED_VALUE"""),"tmp_night\bit12")</f>
        <v>tmp_night\bit12</v>
      </c>
      <c r="H327" s="1" t="str">
        <f ca="1">IFERROR(__xludf.DUMMYFUNCTION("""COMPUTED_VALUE"""),"tr_14\sd_night_prev_rth")</f>
        <v>tr_14\sd_night_prev_rth</v>
      </c>
      <c r="I327" s="1">
        <f t="array" aca="1" ref="I327" ca="1">IFERROR(INDEX('Tag Library'!Z:Z, MATCH(H327, 'Tag Library'!W:W, 0)),"")</f>
        <v>482</v>
      </c>
      <c r="K327" s="1" t="str">
        <f ca="1">IFERROR(__xludf.DUMMYFUNCTION("IFERROR(REGEXEXTRACT('Tag Library'!AD338, ""\\(.*)""), 'Tag Library'!AD338)"),"et_cal")</f>
        <v>et_cal</v>
      </c>
      <c r="N327" s="1" t="str">
        <f t="array" ref="N327">IFERROR(INDEX('Tag Library'!AG:AG, MATCH(M327, 'Tag Library'!AD:AD, 0)),"")</f>
        <v/>
      </c>
    </row>
    <row r="328" spans="1:14" ht="12.75" x14ac:dyDescent="0.2">
      <c r="A328" s="1" t="str">
        <f ca="1">IFERROR(__xludf.DUMMYFUNCTION("IFERROR(REGEXEXTRACT('Tag Library'!P339, ""\\(.*)""), 'Tag Library'!P339)"),"tr_irrig_purge_mode")</f>
        <v>tr_irrig_purge_mode</v>
      </c>
      <c r="D328" s="1" t="str">
        <f t="array" ref="D328">IFERROR(INDEX('Tag Library'!S:S, MATCH(C328, 'Tag Library'!P:P, 0)),"")</f>
        <v/>
      </c>
      <c r="F328" s="1" t="str">
        <f ca="1">IFERROR(__xludf.DUMMYFUNCTION("IFERROR(REGEXEXTRACT('Tag Library'!W339, ""\\(.*)""), 'Tag Library'!W339)"),"ht_temp_humid")</f>
        <v>ht_temp_humid</v>
      </c>
      <c r="G328" s="1" t="str">
        <f ca="1">IFERROR(__xludf.DUMMYFUNCTION("""COMPUTED_VALUE"""),"tmp_night\bit13")</f>
        <v>tmp_night\bit13</v>
      </c>
      <c r="H328" s="1" t="str">
        <f ca="1">IFERROR(__xludf.DUMMYFUNCTION("""COMPUTED_VALUE"""),"tr_14\sd_day_prev_temp")</f>
        <v>tr_14\sd_day_prev_temp</v>
      </c>
      <c r="I328" s="1">
        <f t="array" aca="1" ref="I328" ca="1">IFERROR(INDEX('Tag Library'!Z:Z, MATCH(H328, 'Tag Library'!W:W, 0)),"")</f>
        <v>483</v>
      </c>
      <c r="K328" s="1" t="str">
        <f ca="1">IFERROR(__xludf.DUMMYFUNCTION("IFERROR(REGEXEXTRACT('Tag Library'!AD339, ""\\(.*)""), 'Tag Library'!AD339)"),"et_cal")</f>
        <v>et_cal</v>
      </c>
      <c r="N328" s="1" t="str">
        <f t="array" ref="N328">IFERROR(INDEX('Tag Library'!AG:AG, MATCH(M328, 'Tag Library'!AD:AD, 0)),"")</f>
        <v/>
      </c>
    </row>
    <row r="329" spans="1:14" ht="12.75" x14ac:dyDescent="0.2">
      <c r="A329" s="1" t="str">
        <f ca="1">IFERROR(__xludf.DUMMYFUNCTION("IFERROR(REGEXEXTRACT('Tag Library'!P340, ""\\(.*)""), 'Tag Library'!P340)"),"tr_irrig_time_per_bucket")</f>
        <v>tr_irrig_time_per_bucket</v>
      </c>
      <c r="D329" s="1" t="str">
        <f t="array" ref="D329">IFERROR(INDEX('Tag Library'!S:S, MATCH(C329, 'Tag Library'!P:P, 0)),"")</f>
        <v/>
      </c>
      <c r="F329" s="1" t="str">
        <f ca="1">IFERROR(__xludf.DUMMYFUNCTION("IFERROR(REGEXEXTRACT('Tag Library'!W340, ""\\(.*)""), 'Tag Library'!W340)"),"ht_temp_humid")</f>
        <v>ht_temp_humid</v>
      </c>
      <c r="G329" s="1" t="str">
        <f ca="1">IFERROR(__xludf.DUMMYFUNCTION("""COMPUTED_VALUE"""),"tmp_night\bit14")</f>
        <v>tmp_night\bit14</v>
      </c>
      <c r="H329" s="1" t="str">
        <f ca="1">IFERROR(__xludf.DUMMYFUNCTION("""COMPUTED_VALUE"""),"tr_14\sd_night_prev_temp")</f>
        <v>tr_14\sd_night_prev_temp</v>
      </c>
      <c r="I329" s="1">
        <f t="array" aca="1" ref="I329" ca="1">IFERROR(INDEX('Tag Library'!Z:Z, MATCH(H329, 'Tag Library'!W:W, 0)),"")</f>
        <v>484</v>
      </c>
      <c r="K329" s="1" t="str">
        <f ca="1">IFERROR(__xludf.DUMMYFUNCTION("IFERROR(REGEXEXTRACT('Tag Library'!AD340, ""\\(.*)""), 'Tag Library'!AD340)"),"et_cal")</f>
        <v>et_cal</v>
      </c>
      <c r="N329" s="1" t="str">
        <f t="array" ref="N329">IFERROR(INDEX('Tag Library'!AG:AG, MATCH(M329, 'Tag Library'!AD:AD, 0)),"")</f>
        <v/>
      </c>
    </row>
    <row r="330" spans="1:14" ht="12.75" x14ac:dyDescent="0.2">
      <c r="A330" s="1" t="str">
        <f ca="1">IFERROR(__xludf.DUMMYFUNCTION("IFERROR(REGEXEXTRACT('Tag Library'!P341, ""\\(.*)""), 'Tag Library'!P341)"),"tr_irrig_calib_mode")</f>
        <v>tr_irrig_calib_mode</v>
      </c>
      <c r="D330" s="1" t="str">
        <f t="array" ref="D330">IFERROR(INDEX('Tag Library'!S:S, MATCH(C330, 'Tag Library'!P:P, 0)),"")</f>
        <v/>
      </c>
      <c r="F330" s="1" t="str">
        <f ca="1">IFERROR(__xludf.DUMMYFUNCTION("IFERROR(REGEXEXTRACT('Tag Library'!W341, ""\\(.*)""), 'Tag Library'!W341)"),"ht_temp_humid")</f>
        <v>ht_temp_humid</v>
      </c>
      <c r="G330" s="1" t="str">
        <f ca="1">IFERROR(__xludf.DUMMYFUNCTION("""COMPUTED_VALUE"""),"tmp_night\bit15")</f>
        <v>tmp_night\bit15</v>
      </c>
      <c r="H330" s="1" t="str">
        <f ca="1">IFERROR(__xludf.DUMMYFUNCTION("""COMPUTED_VALUE"""),"weather\sd_24hr_prev_rain_ml")</f>
        <v>weather\sd_24hr_prev_rain_ml</v>
      </c>
      <c r="I330" s="1">
        <f t="array" aca="1" ref="I330" ca="1">IFERROR(INDEX('Tag Library'!Z:Z, MATCH(H330, 'Tag Library'!W:W, 0)),"")</f>
        <v>485</v>
      </c>
      <c r="K330" s="1" t="str">
        <f ca="1">IFERROR(__xludf.DUMMYFUNCTION("IFERROR(REGEXEXTRACT('Tag Library'!AD341, ""\\(.*)""), 'Tag Library'!AD341)"),"et_cal")</f>
        <v>et_cal</v>
      </c>
      <c r="N330" s="1" t="str">
        <f t="array" ref="N330">IFERROR(INDEX('Tag Library'!AG:AG, MATCH(M330, 'Tag Library'!AD:AD, 0)),"")</f>
        <v/>
      </c>
    </row>
    <row r="331" spans="1:14" ht="12.75" x14ac:dyDescent="0.2">
      <c r="A331" s="1" t="str">
        <f ca="1">IFERROR(__xludf.DUMMYFUNCTION("IFERROR(REGEXEXTRACT('Tag Library'!P342, ""\\(.*)""), 'Tag Library'!P342)"),"tr_irrig_calibration_time")</f>
        <v>tr_irrig_calibration_time</v>
      </c>
      <c r="D331" s="1" t="str">
        <f t="array" ref="D331">IFERROR(INDEX('Tag Library'!S:S, MATCH(C331, 'Tag Library'!P:P, 0)),"")</f>
        <v/>
      </c>
      <c r="F331" s="1" t="str">
        <f ca="1">IFERROR(__xludf.DUMMYFUNCTION("IFERROR(REGEXEXTRACT('Tag Library'!W342, ""\\(.*)""), 'Tag Library'!W342)"),"ht_temp_humid")</f>
        <v>ht_temp_humid</v>
      </c>
      <c r="G331" s="1" t="str">
        <f ca="1">IFERROR(__xludf.DUMMYFUNCTION("""COMPUTED_VALUE"""),"tmp_night\bit2")</f>
        <v>tmp_night\bit2</v>
      </c>
      <c r="H331" s="1" t="str">
        <f ca="1">IFERROR(__xludf.DUMMYFUNCTION("""COMPUTED_VALUE"""),"weather\sd_day_prev_rh")</f>
        <v>weather\sd_day_prev_rh</v>
      </c>
      <c r="I331" s="1">
        <f t="array" aca="1" ref="I331" ca="1">IFERROR(INDEX('Tag Library'!Z:Z, MATCH(H331, 'Tag Library'!W:W, 0)),"")</f>
        <v>487</v>
      </c>
      <c r="K331" s="1" t="str">
        <f ca="1">IFERROR(__xludf.DUMMYFUNCTION("IFERROR(REGEXEXTRACT('Tag Library'!AD342, ""\\(.*)""), 'Tag Library'!AD342)"),"et_cal")</f>
        <v>et_cal</v>
      </c>
      <c r="N331" s="1" t="str">
        <f t="array" ref="N331">IFERROR(INDEX('Tag Library'!AG:AG, MATCH(M331, 'Tag Library'!AD:AD, 0)),"")</f>
        <v/>
      </c>
    </row>
    <row r="332" spans="1:14" ht="12.75" x14ac:dyDescent="0.2">
      <c r="A332" s="1" t="str">
        <f ca="1">IFERROR(__xludf.DUMMYFUNCTION("IFERROR(REGEXEXTRACT('Tag Library'!P343, ""\\(.*)""), 'Tag Library'!P343)"),"tr_irrig_ml_day_accum")</f>
        <v>tr_irrig_ml_day_accum</v>
      </c>
      <c r="D332" s="1" t="str">
        <f t="array" ref="D332">IFERROR(INDEX('Tag Library'!S:S, MATCH(C332, 'Tag Library'!P:P, 0)),"")</f>
        <v/>
      </c>
      <c r="F332" s="1" t="str">
        <f ca="1">IFERROR(__xludf.DUMMYFUNCTION("IFERROR(REGEXEXTRACT('Tag Library'!W343, ""\\(.*)""), 'Tag Library'!W343)"),"ht_temp_irrig")</f>
        <v>ht_temp_irrig</v>
      </c>
      <c r="G332" s="1" t="str">
        <f ca="1">IFERROR(__xludf.DUMMYFUNCTION("""COMPUTED_VALUE"""),"tmp_night\bit3")</f>
        <v>tmp_night\bit3</v>
      </c>
      <c r="H332" s="1" t="str">
        <f ca="1">IFERROR(__xludf.DUMMYFUNCTION("""COMPUTED_VALUE"""),"weather\sd_day_prev_temp")</f>
        <v>weather\sd_day_prev_temp</v>
      </c>
      <c r="I332" s="1">
        <f t="array" aca="1" ref="I332" ca="1">IFERROR(INDEX('Tag Library'!Z:Z, MATCH(H332, 'Tag Library'!W:W, 0)),"")</f>
        <v>488</v>
      </c>
      <c r="K332" s="1" t="str">
        <f ca="1">IFERROR(__xludf.DUMMYFUNCTION("IFERROR(REGEXEXTRACT('Tag Library'!AD343, ""\\(.*)""), 'Tag Library'!AD343)"),"et_cal")</f>
        <v>et_cal</v>
      </c>
      <c r="N332" s="1" t="str">
        <f t="array" ref="N332">IFERROR(INDEX('Tag Library'!AG:AG, MATCH(M332, 'Tag Library'!AD:AD, 0)),"")</f>
        <v/>
      </c>
    </row>
    <row r="333" spans="1:14" ht="12.75" x14ac:dyDescent="0.2">
      <c r="A333" s="1" t="str">
        <f ca="1">IFERROR(__xludf.DUMMYFUNCTION("IFERROR(REGEXEXTRACT('Tag Library'!P344, ""\\(.*)""), 'Tag Library'!P344)"),"tr_irrig_ml_event_accum")</f>
        <v>tr_irrig_ml_event_accum</v>
      </c>
      <c r="D333" s="1" t="str">
        <f t="array" ref="D333">IFERROR(INDEX('Tag Library'!S:S, MATCH(C333, 'Tag Library'!P:P, 0)),"")</f>
        <v/>
      </c>
      <c r="F333" s="1" t="str">
        <f ca="1">IFERROR(__xludf.DUMMYFUNCTION("IFERROR(REGEXEXTRACT('Tag Library'!W344, ""\\(.*)""), 'Tag Library'!W344)"),"ht_temp_irrig")</f>
        <v>ht_temp_irrig</v>
      </c>
      <c r="G333" s="1" t="str">
        <f ca="1">IFERROR(__xludf.DUMMYFUNCTION("""COMPUTED_VALUE"""),"tmp_night\bit4")</f>
        <v>tmp_night\bit4</v>
      </c>
      <c r="H333" s="1" t="str">
        <f ca="1">IFERROR(__xludf.DUMMYFUNCTION("""COMPUTED_VALUE"""),"weather\sd_night_prev_rh")</f>
        <v>weather\sd_night_prev_rh</v>
      </c>
      <c r="I333" s="1">
        <f t="array" aca="1" ref="I333" ca="1">IFERROR(INDEX('Tag Library'!Z:Z, MATCH(H333, 'Tag Library'!W:W, 0)),"")</f>
        <v>489</v>
      </c>
      <c r="K333" s="1" t="str">
        <f ca="1">IFERROR(__xludf.DUMMYFUNCTION("IFERROR(REGEXEXTRACT('Tag Library'!AD344, ""\\(.*)""), 'Tag Library'!AD344)"),"et_cal")</f>
        <v>et_cal</v>
      </c>
      <c r="N333" s="1" t="str">
        <f t="array" ref="N333">IFERROR(INDEX('Tag Library'!AG:AG, MATCH(M333, 'Tag Library'!AD:AD, 0)),"")</f>
        <v/>
      </c>
    </row>
    <row r="334" spans="1:14" ht="12.75" x14ac:dyDescent="0.2">
      <c r="A334" s="1" t="str">
        <f ca="1">IFERROR(__xludf.DUMMYFUNCTION("IFERROR(REGEXEXTRACT('Tag Library'!P345, ""\\(.*)""), 'Tag Library'!P345)"),"tr_irrig_ml_prev_day_total")</f>
        <v>tr_irrig_ml_prev_day_total</v>
      </c>
      <c r="D334" s="1" t="str">
        <f t="array" ref="D334">IFERROR(INDEX('Tag Library'!S:S, MATCH(C334, 'Tag Library'!P:P, 0)),"")</f>
        <v/>
      </c>
      <c r="F334" s="1" t="str">
        <f ca="1">IFERROR(__xludf.DUMMYFUNCTION("IFERROR(REGEXEXTRACT('Tag Library'!W345, ""\\(.*)""), 'Tag Library'!W345)"),"ht_temp_irrig")</f>
        <v>ht_temp_irrig</v>
      </c>
      <c r="G334" s="1" t="str">
        <f ca="1">IFERROR(__xludf.DUMMYFUNCTION("""COMPUTED_VALUE"""),"tmp_night\bit5")</f>
        <v>tmp_night\bit5</v>
      </c>
      <c r="H334" s="1" t="str">
        <f ca="1">IFERROR(__xludf.DUMMYFUNCTION("""COMPUTED_VALUE"""),"weather\sd_night_prev_temp")</f>
        <v>weather\sd_night_prev_temp</v>
      </c>
      <c r="I334" s="1">
        <f t="array" aca="1" ref="I334" ca="1">IFERROR(INDEX('Tag Library'!Z:Z, MATCH(H334, 'Tag Library'!W:W, 0)),"")</f>
        <v>490</v>
      </c>
      <c r="K334" s="1" t="str">
        <f ca="1">IFERROR(__xludf.DUMMYFUNCTION("IFERROR(REGEXEXTRACT('Tag Library'!AD345, ""\\(.*)""), 'Tag Library'!AD345)"),"et_cal")</f>
        <v>et_cal</v>
      </c>
      <c r="N334" s="1" t="str">
        <f t="array" ref="N334">IFERROR(INDEX('Tag Library'!AG:AG, MATCH(M334, 'Tag Library'!AD:AD, 0)),"")</f>
        <v/>
      </c>
    </row>
    <row r="335" spans="1:14" ht="12.75" x14ac:dyDescent="0.2">
      <c r="A335" s="1" t="str">
        <f ca="1">IFERROR(__xludf.DUMMYFUNCTION("IFERROR(REGEXEXTRACT('Tag Library'!P346, ""\\(.*)""), 'Tag Library'!P346)"),"tr_irrig_purge_mode")</f>
        <v>tr_irrig_purge_mode</v>
      </c>
      <c r="D335" s="1" t="str">
        <f t="array" ref="D335">IFERROR(INDEX('Tag Library'!S:S, MATCH(C335, 'Tag Library'!P:P, 0)),"")</f>
        <v/>
      </c>
      <c r="F335" s="1" t="str">
        <f ca="1">IFERROR(__xludf.DUMMYFUNCTION("IFERROR(REGEXEXTRACT('Tag Library'!W346, ""\\(.*)""), 'Tag Library'!W346)"),"ht_temp_irrig")</f>
        <v>ht_temp_irrig</v>
      </c>
      <c r="G335" s="1" t="str">
        <f ca="1">IFERROR(__xludf.DUMMYFUNCTION("""COMPUTED_VALUE"""),"tmp_night\bit6")</f>
        <v>tmp_night\bit6</v>
      </c>
      <c r="H335" s="1" t="str">
        <f ca="1">IFERROR(__xludf.DUMMYFUNCTION("""COMPUTED_VALUE"""),"tr_11\sd_night_prev_temp")</f>
        <v>tr_11\sd_night_prev_temp</v>
      </c>
      <c r="I335" s="1">
        <f t="array" aca="1" ref="I335" ca="1">IFERROR(INDEX('Tag Library'!Z:Z, MATCH(H335, 'Tag Library'!W:W, 0)),"")</f>
        <v>517</v>
      </c>
      <c r="K335" s="1" t="str">
        <f ca="1">IFERROR(__xludf.DUMMYFUNCTION("IFERROR(REGEXEXTRACT('Tag Library'!AD346, ""\\(.*)""), 'Tag Library'!AD346)"),"et_cal")</f>
        <v>et_cal</v>
      </c>
      <c r="N335" s="1" t="str">
        <f t="array" ref="N335">IFERROR(INDEX('Tag Library'!AG:AG, MATCH(M335, 'Tag Library'!AD:AD, 0)),"")</f>
        <v/>
      </c>
    </row>
    <row r="336" spans="1:14" ht="12.75" x14ac:dyDescent="0.2">
      <c r="A336" s="1" t="str">
        <f ca="1">IFERROR(__xludf.DUMMYFUNCTION("IFERROR(REGEXEXTRACT('Tag Library'!P347, ""\\(.*)""), 'Tag Library'!P347)"),"tr_irrig_time_per_bucket")</f>
        <v>tr_irrig_time_per_bucket</v>
      </c>
      <c r="D336" s="1" t="str">
        <f t="array" ref="D336">IFERROR(INDEX('Tag Library'!S:S, MATCH(C336, 'Tag Library'!P:P, 0)),"")</f>
        <v/>
      </c>
      <c r="F336" s="1" t="str">
        <f ca="1">IFERROR(__xludf.DUMMYFUNCTION("IFERROR(REGEXEXTRACT('Tag Library'!W347, ""\\(.*)""), 'Tag Library'!W347)"),"ht_temp_irrig")</f>
        <v>ht_temp_irrig</v>
      </c>
      <c r="G336" s="1" t="str">
        <f ca="1">IFERROR(__xludf.DUMMYFUNCTION("""COMPUTED_VALUE"""),"tmp_night\bit7")</f>
        <v>tmp_night\bit7</v>
      </c>
      <c r="H336" s="1" t="str">
        <f ca="1">IFERROR(__xludf.DUMMYFUNCTION("""COMPUTED_VALUE"""),"tr_14\tr_irrig_bucket_prev_day_ml")</f>
        <v>tr_14\tr_irrig_bucket_prev_day_ml</v>
      </c>
      <c r="I336" s="1">
        <f t="array" aca="1" ref="I336" ca="1">IFERROR(INDEX('Tag Library'!Z:Z, MATCH(H336, 'Tag Library'!W:W, 0)),"")</f>
        <v>518</v>
      </c>
      <c r="K336" s="1" t="str">
        <f ca="1">IFERROR(__xludf.DUMMYFUNCTION("IFERROR(REGEXEXTRACT('Tag Library'!AD347, ""\\(.*)""), 'Tag Library'!AD347)"),"et_acc_daily")</f>
        <v>et_acc_daily</v>
      </c>
      <c r="N336" s="1" t="str">
        <f t="array" ref="N336">IFERROR(INDEX('Tag Library'!AG:AG, MATCH(M336, 'Tag Library'!AD:AD, 0)),"")</f>
        <v/>
      </c>
    </row>
    <row r="337" spans="1:14" ht="12.75" x14ac:dyDescent="0.2">
      <c r="A337" s="1" t="str">
        <f ca="1">IFERROR(__xludf.DUMMYFUNCTION("IFERROR(REGEXEXTRACT('Tag Library'!P348, ""\\(.*)""), 'Tag Library'!P348)"),"tr_irrig_calib_mode")</f>
        <v>tr_irrig_calib_mode</v>
      </c>
      <c r="D337" s="1" t="str">
        <f t="array" ref="D337">IFERROR(INDEX('Tag Library'!S:S, MATCH(C337, 'Tag Library'!P:P, 0)),"")</f>
        <v/>
      </c>
      <c r="F337" s="1" t="str">
        <f ca="1">IFERROR(__xludf.DUMMYFUNCTION("IFERROR(REGEXEXTRACT('Tag Library'!W348, ""\\(.*)""), 'Tag Library'!W348)"),"ht_temp_irrig")</f>
        <v>ht_temp_irrig</v>
      </c>
      <c r="G337" s="1" t="str">
        <f ca="1">IFERROR(__xludf.DUMMYFUNCTION("""COMPUTED_VALUE"""),"tmp_night\bit8")</f>
        <v>tmp_night\bit8</v>
      </c>
      <c r="H337" s="1" t="str">
        <f ca="1">IFERROR(__xludf.DUMMYFUNCTION("""COMPUTED_VALUE"""),"tr_14\tr_back_off_indicator")</f>
        <v>tr_14\tr_back_off_indicator</v>
      </c>
      <c r="I337" s="1">
        <f t="array" aca="1" ref="I337" ca="1">IFERROR(INDEX('Tag Library'!Z:Z, MATCH(H337, 'Tag Library'!W:W, 0)),"")</f>
        <v>519</v>
      </c>
      <c r="K337" s="1" t="str">
        <f ca="1">IFERROR(__xludf.DUMMYFUNCTION("IFERROR(REGEXEXTRACT('Tag Library'!AD348, ""\\(.*)""), 'Tag Library'!AD348)"),"et_acc_daily")</f>
        <v>et_acc_daily</v>
      </c>
      <c r="N337" s="1" t="str">
        <f t="array" ref="N337">IFERROR(INDEX('Tag Library'!AG:AG, MATCH(M337, 'Tag Library'!AD:AD, 0)),"")</f>
        <v/>
      </c>
    </row>
    <row r="338" spans="1:14" ht="12.75" x14ac:dyDescent="0.2">
      <c r="A338" s="1" t="str">
        <f ca="1">IFERROR(__xludf.DUMMYFUNCTION("IFERROR(REGEXEXTRACT('Tag Library'!P349, ""\\(.*)""), 'Tag Library'!P349)"),"tr_irrig_calibration_time")</f>
        <v>tr_irrig_calibration_time</v>
      </c>
      <c r="D338" s="1" t="str">
        <f t="array" ref="D338">IFERROR(INDEX('Tag Library'!S:S, MATCH(C338, 'Tag Library'!P:P, 0)),"")</f>
        <v/>
      </c>
      <c r="F338" s="1" t="str">
        <f ca="1">IFERROR(__xludf.DUMMYFUNCTION("IFERROR(REGEXEXTRACT('Tag Library'!W349, ""\\(.*)""), 'Tag Library'!W349)"),"ht_temp_irrig")</f>
        <v>ht_temp_irrig</v>
      </c>
      <c r="G338" s="1" t="str">
        <f ca="1">IFERROR(__xludf.DUMMYFUNCTION("""COMPUTED_VALUE"""),"tmp_night\bit9")</f>
        <v>tmp_night\bit9</v>
      </c>
      <c r="H338" s="1" t="str">
        <f ca="1">IFERROR(__xludf.DUMMYFUNCTION("""COMPUTED_VALUE"""),"tr_02\tr_irrig_bucket_prev_day_ml")</f>
        <v>tr_02\tr_irrig_bucket_prev_day_ml</v>
      </c>
      <c r="I338" s="1">
        <f t="array" aca="1" ref="I338" ca="1">IFERROR(INDEX('Tag Library'!Z:Z, MATCH(H338, 'Tag Library'!W:W, 0)),"")</f>
        <v>520</v>
      </c>
      <c r="K338" s="1" t="str">
        <f ca="1">IFERROR(__xludf.DUMMYFUNCTION("IFERROR(REGEXEXTRACT('Tag Library'!AD349, ""\\(.*)""), 'Tag Library'!AD349)"),"et_acc_daily")</f>
        <v>et_acc_daily</v>
      </c>
      <c r="N338" s="1" t="str">
        <f t="array" ref="N338">IFERROR(INDEX('Tag Library'!AG:AG, MATCH(M338, 'Tag Library'!AD:AD, 0)),"")</f>
        <v/>
      </c>
    </row>
    <row r="339" spans="1:14" ht="12.75" x14ac:dyDescent="0.2">
      <c r="A339" s="1" t="str">
        <f ca="1">IFERROR(__xludf.DUMMYFUNCTION("IFERROR(REGEXEXTRACT('Tag Library'!P350, ""\\(.*)""), 'Tag Library'!P350)"),"tr_irrig_ml_day_accum")</f>
        <v>tr_irrig_ml_day_accum</v>
      </c>
      <c r="D339" s="1" t="str">
        <f t="array" ref="D339">IFERROR(INDEX('Tag Library'!S:S, MATCH(C339, 'Tag Library'!P:P, 0)),"")</f>
        <v/>
      </c>
      <c r="F339" s="1" t="str">
        <f ca="1">IFERROR(__xludf.DUMMYFUNCTION("IFERROR(REGEXEXTRACT('Tag Library'!W350, ""\\(.*)""), 'Tag Library'!W350)"),"ht_temp_irrig")</f>
        <v>ht_temp_irrig</v>
      </c>
      <c r="G339" s="1" t="str">
        <f ca="1">IFERROR(__xludf.DUMMYFUNCTION("""COMPUTED_VALUE"""),"tmp_sym\bit0")</f>
        <v>tmp_sym\bit0</v>
      </c>
      <c r="H339" s="1" t="str">
        <f ca="1">IFERROR(__xludf.DUMMYFUNCTION("""COMPUTED_VALUE"""),"tr_02\tr_back_off_indicator")</f>
        <v>tr_02\tr_back_off_indicator</v>
      </c>
      <c r="I339" s="1">
        <f t="array" aca="1" ref="I339" ca="1">IFERROR(INDEX('Tag Library'!Z:Z, MATCH(H339, 'Tag Library'!W:W, 0)),"")</f>
        <v>521</v>
      </c>
      <c r="K339" s="1" t="str">
        <f ca="1">IFERROR(__xludf.DUMMYFUNCTION("IFERROR(REGEXEXTRACT('Tag Library'!AD350, ""\\(.*)""), 'Tag Library'!AD350)"),"et_acc_daily")</f>
        <v>et_acc_daily</v>
      </c>
      <c r="N339" s="1" t="str">
        <f t="array" ref="N339">IFERROR(INDEX('Tag Library'!AG:AG, MATCH(M339, 'Tag Library'!AD:AD, 0)),"")</f>
        <v/>
      </c>
    </row>
    <row r="340" spans="1:14" ht="12.75" x14ac:dyDescent="0.2">
      <c r="A340" s="1" t="str">
        <f ca="1">IFERROR(__xludf.DUMMYFUNCTION("IFERROR(REGEXEXTRACT('Tag Library'!P351, ""\\(.*)""), 'Tag Library'!P351)"),"tr_irrig_ml_event_accum")</f>
        <v>tr_irrig_ml_event_accum</v>
      </c>
      <c r="D340" s="1" t="str">
        <f t="array" ref="D340">IFERROR(INDEX('Tag Library'!S:S, MATCH(C340, 'Tag Library'!P:P, 0)),"")</f>
        <v/>
      </c>
      <c r="F340" s="1" t="str">
        <f ca="1">IFERROR(__xludf.DUMMYFUNCTION("IFERROR(REGEXEXTRACT('Tag Library'!W351, ""\\(.*)""), 'Tag Library'!W351)"),"ht_temp_irrig")</f>
        <v>ht_temp_irrig</v>
      </c>
      <c r="G340" s="1" t="str">
        <f ca="1">IFERROR(__xludf.DUMMYFUNCTION("""COMPUTED_VALUE"""),"tmp_sym\bit1")</f>
        <v>tmp_sym\bit1</v>
      </c>
      <c r="H340" s="1" t="str">
        <f ca="1">IFERROR(__xludf.DUMMYFUNCTION("""COMPUTED_VALUE"""),"tr_03\tr_irrig_bucket_prev_day_ml")</f>
        <v>tr_03\tr_irrig_bucket_prev_day_ml</v>
      </c>
      <c r="I340" s="1">
        <f t="array" aca="1" ref="I340" ca="1">IFERROR(INDEX('Tag Library'!Z:Z, MATCH(H340, 'Tag Library'!W:W, 0)),"")</f>
        <v>522</v>
      </c>
      <c r="K340" s="1" t="str">
        <f ca="1">IFERROR(__xludf.DUMMYFUNCTION("IFERROR(REGEXEXTRACT('Tag Library'!AD351, ""\\(.*)""), 'Tag Library'!AD351)"),"et_acc_daily")</f>
        <v>et_acc_daily</v>
      </c>
      <c r="N340" s="1" t="str">
        <f t="array" ref="N340">IFERROR(INDEX('Tag Library'!AG:AG, MATCH(M340, 'Tag Library'!AD:AD, 0)),"")</f>
        <v/>
      </c>
    </row>
    <row r="341" spans="1:14" ht="12.75" x14ac:dyDescent="0.2">
      <c r="A341" s="1" t="str">
        <f ca="1">IFERROR(__xludf.DUMMYFUNCTION("IFERROR(REGEXEXTRACT('Tag Library'!P352, ""\\(.*)""), 'Tag Library'!P352)"),"tr_irrig_ml_prev_day_total")</f>
        <v>tr_irrig_ml_prev_day_total</v>
      </c>
      <c r="D341" s="1" t="str">
        <f t="array" ref="D341">IFERROR(INDEX('Tag Library'!S:S, MATCH(C341, 'Tag Library'!P:P, 0)),"")</f>
        <v/>
      </c>
      <c r="F341" s="1" t="str">
        <f ca="1">IFERROR(__xludf.DUMMYFUNCTION("IFERROR(REGEXEXTRACT('Tag Library'!W352, ""\\(.*)""), 'Tag Library'!W352)"),"ht_temp_irrig")</f>
        <v>ht_temp_irrig</v>
      </c>
      <c r="G341" s="1" t="str">
        <f ca="1">IFERROR(__xludf.DUMMYFUNCTION("""COMPUTED_VALUE"""),"tmp_sym\bit10")</f>
        <v>tmp_sym\bit10</v>
      </c>
      <c r="H341" s="1" t="str">
        <f ca="1">IFERROR(__xludf.DUMMYFUNCTION("""COMPUTED_VALUE"""),"tr_03\tr_back_off_indicator")</f>
        <v>tr_03\tr_back_off_indicator</v>
      </c>
      <c r="I341" s="1">
        <f t="array" aca="1" ref="I341" ca="1">IFERROR(INDEX('Tag Library'!Z:Z, MATCH(H341, 'Tag Library'!W:W, 0)),"")</f>
        <v>523</v>
      </c>
      <c r="K341" s="1" t="str">
        <f ca="1">IFERROR(__xludf.DUMMYFUNCTION("IFERROR(REGEXEXTRACT('Tag Library'!AD352, ""\\(.*)""), 'Tag Library'!AD352)"),"et_acc_daily")</f>
        <v>et_acc_daily</v>
      </c>
      <c r="N341" s="1" t="str">
        <f t="array" ref="N341">IFERROR(INDEX('Tag Library'!AG:AG, MATCH(M341, 'Tag Library'!AD:AD, 0)),"")</f>
        <v/>
      </c>
    </row>
    <row r="342" spans="1:14" ht="12.75" x14ac:dyDescent="0.2">
      <c r="A342" s="1" t="str">
        <f ca="1">IFERROR(__xludf.DUMMYFUNCTION("IFERROR(REGEXEXTRACT('Tag Library'!P353, ""\\(.*)""), 'Tag Library'!P353)"),"tr_irrig_purge_mode")</f>
        <v>tr_irrig_purge_mode</v>
      </c>
      <c r="D342" s="1" t="str">
        <f t="array" ref="D342">IFERROR(INDEX('Tag Library'!S:S, MATCH(C342, 'Tag Library'!P:P, 0)),"")</f>
        <v/>
      </c>
      <c r="F342" s="1" t="str">
        <f ca="1">IFERROR(__xludf.DUMMYFUNCTION("IFERROR(REGEXEXTRACT('Tag Library'!W353, ""\\(.*)""), 'Tag Library'!W353)"),"ht_temp_irrig")</f>
        <v>ht_temp_irrig</v>
      </c>
      <c r="G342" s="1" t="str">
        <f ca="1">IFERROR(__xludf.DUMMYFUNCTION("""COMPUTED_VALUE"""),"tmp_sym\bit11")</f>
        <v>tmp_sym\bit11</v>
      </c>
      <c r="H342" s="1" t="str">
        <f ca="1">IFERROR(__xludf.DUMMYFUNCTION("""COMPUTED_VALUE"""),"tr_04\tr_irrig_bucket_prev_day_ml")</f>
        <v>tr_04\tr_irrig_bucket_prev_day_ml</v>
      </c>
      <c r="I342" s="1">
        <f t="array" aca="1" ref="I342" ca="1">IFERROR(INDEX('Tag Library'!Z:Z, MATCH(H342, 'Tag Library'!W:W, 0)),"")</f>
        <v>524</v>
      </c>
      <c r="K342" s="1" t="str">
        <f ca="1">IFERROR(__xludf.DUMMYFUNCTION("IFERROR(REGEXEXTRACT('Tag Library'!AD353, ""\\(.*)""), 'Tag Library'!AD353)"),"et_acc_daily")</f>
        <v>et_acc_daily</v>
      </c>
      <c r="N342" s="1" t="str">
        <f t="array" ref="N342">IFERROR(INDEX('Tag Library'!AG:AG, MATCH(M342, 'Tag Library'!AD:AD, 0)),"")</f>
        <v/>
      </c>
    </row>
    <row r="343" spans="1:14" ht="12.75" x14ac:dyDescent="0.2">
      <c r="A343" s="1" t="str">
        <f ca="1">IFERROR(__xludf.DUMMYFUNCTION("IFERROR(REGEXEXTRACT('Tag Library'!P354, ""\\(.*)""), 'Tag Library'!P354)"),"tr_irrig_time_per_bucket")</f>
        <v>tr_irrig_time_per_bucket</v>
      </c>
      <c r="D343" s="1" t="str">
        <f t="array" ref="D343">IFERROR(INDEX('Tag Library'!S:S, MATCH(C343, 'Tag Library'!P:P, 0)),"")</f>
        <v/>
      </c>
      <c r="F343" s="1" t="str">
        <f ca="1">IFERROR(__xludf.DUMMYFUNCTION("IFERROR(REGEXEXTRACT('Tag Library'!W354, ""\\(.*)""), 'Tag Library'!W354)"),"ht_temp_irrig")</f>
        <v>ht_temp_irrig</v>
      </c>
      <c r="G343" s="1" t="str">
        <f ca="1">IFERROR(__xludf.DUMMYFUNCTION("""COMPUTED_VALUE"""),"tmp_sym\bit12")</f>
        <v>tmp_sym\bit12</v>
      </c>
      <c r="H343" s="1" t="str">
        <f ca="1">IFERROR(__xludf.DUMMYFUNCTION("""COMPUTED_VALUE"""),"tr_04\tr_back_off_indicator")</f>
        <v>tr_04\tr_back_off_indicator</v>
      </c>
      <c r="I343" s="1">
        <f t="array" aca="1" ref="I343" ca="1">IFERROR(INDEX('Tag Library'!Z:Z, MATCH(H343, 'Tag Library'!W:W, 0)),"")</f>
        <v>525</v>
      </c>
      <c r="K343" s="1" t="str">
        <f ca="1">IFERROR(__xludf.DUMMYFUNCTION("IFERROR(REGEXEXTRACT('Tag Library'!AD354, ""\\(.*)""), 'Tag Library'!AD354)"),"et_acc_daily")</f>
        <v>et_acc_daily</v>
      </c>
      <c r="N343" s="1" t="str">
        <f t="array" ref="N343">IFERROR(INDEX('Tag Library'!AG:AG, MATCH(M343, 'Tag Library'!AD:AD, 0)),"")</f>
        <v/>
      </c>
    </row>
    <row r="344" spans="1:14" ht="12.75" x14ac:dyDescent="0.2">
      <c r="A344" s="1" t="str">
        <f ca="1">IFERROR(__xludf.DUMMYFUNCTION("IFERROR(REGEXEXTRACT('Tag Library'!P355, ""\\(.*)""), 'Tag Library'!P355)"),"tr_irrig_calib_mode")</f>
        <v>tr_irrig_calib_mode</v>
      </c>
      <c r="D344" s="1" t="str">
        <f t="array" ref="D344">IFERROR(INDEX('Tag Library'!S:S, MATCH(C344, 'Tag Library'!P:P, 0)),"")</f>
        <v/>
      </c>
      <c r="F344" s="1" t="str">
        <f ca="1">IFERROR(__xludf.DUMMYFUNCTION("IFERROR(REGEXEXTRACT('Tag Library'!W355, ""\\(.*)""), 'Tag Library'!W355)"),"zero_tag")</f>
        <v>zero_tag</v>
      </c>
      <c r="G344" s="1" t="str">
        <f ca="1">IFERROR(__xludf.DUMMYFUNCTION("""COMPUTED_VALUE"""),"tmp_sym\bit13")</f>
        <v>tmp_sym\bit13</v>
      </c>
      <c r="H344" s="1" t="str">
        <f ca="1">IFERROR(__xludf.DUMMYFUNCTION("""COMPUTED_VALUE"""),"tr_05\tr_irrig_bucket_prev_day_ml")</f>
        <v>tr_05\tr_irrig_bucket_prev_day_ml</v>
      </c>
      <c r="I344" s="1">
        <f t="array" aca="1" ref="I344" ca="1">IFERROR(INDEX('Tag Library'!Z:Z, MATCH(H344, 'Tag Library'!W:W, 0)),"")</f>
        <v>526</v>
      </c>
      <c r="K344" s="1" t="str">
        <f ca="1">IFERROR(__xludf.DUMMYFUNCTION("IFERROR(REGEXEXTRACT('Tag Library'!AD355, ""\\(.*)""), 'Tag Library'!AD355)"),"et_acc_daily")</f>
        <v>et_acc_daily</v>
      </c>
      <c r="N344" s="1" t="str">
        <f t="array" ref="N344">IFERROR(INDEX('Tag Library'!AG:AG, MATCH(M344, 'Tag Library'!AD:AD, 0)),"")</f>
        <v/>
      </c>
    </row>
    <row r="345" spans="1:14" ht="12.75" x14ac:dyDescent="0.2">
      <c r="A345" s="1" t="str">
        <f ca="1">IFERROR(__xludf.DUMMYFUNCTION("IFERROR(REGEXEXTRACT('Tag Library'!P356, ""\\(.*)""), 'Tag Library'!P356)"),"tr_irrig_calibration_time")</f>
        <v>tr_irrig_calibration_time</v>
      </c>
      <c r="D345" s="1" t="str">
        <f t="array" ref="D345">IFERROR(INDEX('Tag Library'!S:S, MATCH(C345, 'Tag Library'!P:P, 0)),"")</f>
        <v/>
      </c>
      <c r="F345" s="1" t="str">
        <f ca="1">IFERROR(__xludf.DUMMYFUNCTION("IFERROR(REGEXEXTRACT('Tag Library'!W356, ""\\(.*)""), 'Tag Library'!W356)"),"tr_door_open_man_req")</f>
        <v>tr_door_open_man_req</v>
      </c>
      <c r="G345" s="1" t="str">
        <f ca="1">IFERROR(__xludf.DUMMYFUNCTION("""COMPUTED_VALUE"""),"tmp_sym\bit14")</f>
        <v>tmp_sym\bit14</v>
      </c>
      <c r="H345" s="1" t="str">
        <f ca="1">IFERROR(__xludf.DUMMYFUNCTION("""COMPUTED_VALUE"""),"tr_05\tr_back_off_indicator")</f>
        <v>tr_05\tr_back_off_indicator</v>
      </c>
      <c r="I345" s="1">
        <f t="array" aca="1" ref="I345" ca="1">IFERROR(INDEX('Tag Library'!Z:Z, MATCH(H345, 'Tag Library'!W:W, 0)),"")</f>
        <v>527</v>
      </c>
      <c r="K345" s="1" t="str">
        <f ca="1">IFERROR(__xludf.DUMMYFUNCTION("IFERROR(REGEXEXTRACT('Tag Library'!AD356, ""\\(.*)""), 'Tag Library'!AD356)"),"et_acc_daily")</f>
        <v>et_acc_daily</v>
      </c>
      <c r="N345" s="1" t="str">
        <f t="array" ref="N345">IFERROR(INDEX('Tag Library'!AG:AG, MATCH(M345, 'Tag Library'!AD:AD, 0)),"")</f>
        <v/>
      </c>
    </row>
    <row r="346" spans="1:14" ht="12.75" x14ac:dyDescent="0.2">
      <c r="A346" s="1" t="str">
        <f ca="1">IFERROR(__xludf.DUMMYFUNCTION("IFERROR(REGEXEXTRACT('Tag Library'!P357, ""\\(.*)""), 'Tag Library'!P357)"),"tr_irrig_ml_day_accum")</f>
        <v>tr_irrig_ml_day_accum</v>
      </c>
      <c r="D346" s="1" t="str">
        <f t="array" ref="D346">IFERROR(INDEX('Tag Library'!S:S, MATCH(C346, 'Tag Library'!P:P, 0)),"")</f>
        <v/>
      </c>
      <c r="F346" s="1" t="str">
        <f ca="1">IFERROR(__xludf.DUMMYFUNCTION("IFERROR(REGEXEXTRACT('Tag Library'!W357, ""\\(.*)""), 'Tag Library'!W357)"),"tr_door_open_man_req")</f>
        <v>tr_door_open_man_req</v>
      </c>
      <c r="G346" s="1" t="str">
        <f ca="1">IFERROR(__xludf.DUMMYFUNCTION("""COMPUTED_VALUE"""),"tmp_sym\bit15")</f>
        <v>tmp_sym\bit15</v>
      </c>
      <c r="H346" s="1" t="str">
        <f ca="1">IFERROR(__xludf.DUMMYFUNCTION("""COMPUTED_VALUE"""),"tr_06\tr_irrig_bucket_prev_day_ml")</f>
        <v>tr_06\tr_irrig_bucket_prev_day_ml</v>
      </c>
      <c r="I346" s="1">
        <f t="array" aca="1" ref="I346" ca="1">IFERROR(INDEX('Tag Library'!Z:Z, MATCH(H346, 'Tag Library'!W:W, 0)),"")</f>
        <v>528</v>
      </c>
      <c r="K346" s="1" t="str">
        <f ca="1">IFERROR(__xludf.DUMMYFUNCTION("IFERROR(REGEXEXTRACT('Tag Library'!AD357, ""\\(.*)""), 'Tag Library'!AD357)"),"et_acc_daily")</f>
        <v>et_acc_daily</v>
      </c>
      <c r="N346" s="1" t="str">
        <f t="array" ref="N346">IFERROR(INDEX('Tag Library'!AG:AG, MATCH(M346, 'Tag Library'!AD:AD, 0)),"")</f>
        <v/>
      </c>
    </row>
    <row r="347" spans="1:14" ht="12.75" x14ac:dyDescent="0.2">
      <c r="A347" s="1" t="str">
        <f ca="1">IFERROR(__xludf.DUMMYFUNCTION("IFERROR(REGEXEXTRACT('Tag Library'!P358, ""\\(.*)""), 'Tag Library'!P358)"),"tr_irrig_ml_event_accum")</f>
        <v>tr_irrig_ml_event_accum</v>
      </c>
      <c r="D347" s="1" t="str">
        <f t="array" ref="D347">IFERROR(INDEX('Tag Library'!S:S, MATCH(C347, 'Tag Library'!P:P, 0)),"")</f>
        <v/>
      </c>
      <c r="F347" s="1" t="str">
        <f ca="1">IFERROR(__xludf.DUMMYFUNCTION("IFERROR(REGEXEXTRACT('Tag Library'!W358, ""\\(.*)""), 'Tag Library'!W358)"),"tr_door_open_man_req")</f>
        <v>tr_door_open_man_req</v>
      </c>
      <c r="G347" s="1" t="str">
        <f ca="1">IFERROR(__xludf.DUMMYFUNCTION("""COMPUTED_VALUE"""),"tmp_sym\bit2")</f>
        <v>tmp_sym\bit2</v>
      </c>
      <c r="H347" s="1" t="str">
        <f ca="1">IFERROR(__xludf.DUMMYFUNCTION("""COMPUTED_VALUE"""),"tr_06\tr_back_off_indicator")</f>
        <v>tr_06\tr_back_off_indicator</v>
      </c>
      <c r="I347" s="1">
        <f t="array" aca="1" ref="I347" ca="1">IFERROR(INDEX('Tag Library'!Z:Z, MATCH(H347, 'Tag Library'!W:W, 0)),"")</f>
        <v>529</v>
      </c>
      <c r="K347" s="1" t="str">
        <f ca="1">IFERROR(__xludf.DUMMYFUNCTION("IFERROR(REGEXEXTRACT('Tag Library'!AD358, ""\\(.*)""), 'Tag Library'!AD358)"),"et_acc_daily")</f>
        <v>et_acc_daily</v>
      </c>
      <c r="N347" s="1" t="str">
        <f t="array" ref="N347">IFERROR(INDEX('Tag Library'!AG:AG, MATCH(M347, 'Tag Library'!AD:AD, 0)),"")</f>
        <v/>
      </c>
    </row>
    <row r="348" spans="1:14" ht="12.75" x14ac:dyDescent="0.2">
      <c r="A348" s="1" t="str">
        <f ca="1">IFERROR(__xludf.DUMMYFUNCTION("IFERROR(REGEXEXTRACT('Tag Library'!P359, ""\\(.*)""), 'Tag Library'!P359)"),"tr_irrig_ml_prev_day_total")</f>
        <v>tr_irrig_ml_prev_day_total</v>
      </c>
      <c r="D348" s="1" t="str">
        <f t="array" ref="D348">IFERROR(INDEX('Tag Library'!S:S, MATCH(C348, 'Tag Library'!P:P, 0)),"")</f>
        <v/>
      </c>
      <c r="F348" s="1" t="str">
        <f ca="1">IFERROR(__xludf.DUMMYFUNCTION("IFERROR(REGEXEXTRACT('Tag Library'!W359, ""\\(.*)""), 'Tag Library'!W359)"),"tr_door_open_man_req")</f>
        <v>tr_door_open_man_req</v>
      </c>
      <c r="G348" s="1" t="str">
        <f ca="1">IFERROR(__xludf.DUMMYFUNCTION("""COMPUTED_VALUE"""),"tmp_sym\bit3")</f>
        <v>tmp_sym\bit3</v>
      </c>
      <c r="H348" s="1" t="str">
        <f ca="1">IFERROR(__xludf.DUMMYFUNCTION("""COMPUTED_VALUE"""),"tr_07\tr_irrig_bucket_prev_day_ml")</f>
        <v>tr_07\tr_irrig_bucket_prev_day_ml</v>
      </c>
      <c r="I348" s="1">
        <f t="array" aca="1" ref="I348" ca="1">IFERROR(INDEX('Tag Library'!Z:Z, MATCH(H348, 'Tag Library'!W:W, 0)),"")</f>
        <v>530</v>
      </c>
      <c r="K348" s="1" t="str">
        <f ca="1">IFERROR(__xludf.DUMMYFUNCTION("IFERROR(REGEXEXTRACT('Tag Library'!AD359, ""\\(.*)""), 'Tag Library'!AD359)"),"et_acc_prev")</f>
        <v>et_acc_prev</v>
      </c>
      <c r="N348" s="1" t="str">
        <f t="array" ref="N348">IFERROR(INDEX('Tag Library'!AG:AG, MATCH(M348, 'Tag Library'!AD:AD, 0)),"")</f>
        <v/>
      </c>
    </row>
    <row r="349" spans="1:14" ht="12.75" x14ac:dyDescent="0.2">
      <c r="A349" s="1" t="str">
        <f ca="1">IFERROR(__xludf.DUMMYFUNCTION("IFERROR(REGEXEXTRACT('Tag Library'!P360, ""\\(.*)""), 'Tag Library'!P360)"),"tr_irrig_purge_mode")</f>
        <v>tr_irrig_purge_mode</v>
      </c>
      <c r="D349" s="1" t="str">
        <f t="array" ref="D349">IFERROR(INDEX('Tag Library'!S:S, MATCH(C349, 'Tag Library'!P:P, 0)),"")</f>
        <v/>
      </c>
      <c r="F349" s="1" t="str">
        <f ca="1">IFERROR(__xludf.DUMMYFUNCTION("IFERROR(REGEXEXTRACT('Tag Library'!W360, ""\\(.*)""), 'Tag Library'!W360)"),"tr_door_open_man_req")</f>
        <v>tr_door_open_man_req</v>
      </c>
      <c r="G349" s="1" t="str">
        <f ca="1">IFERROR(__xludf.DUMMYFUNCTION("""COMPUTED_VALUE"""),"tmp_sym\bit4")</f>
        <v>tmp_sym\bit4</v>
      </c>
      <c r="H349" s="1" t="str">
        <f ca="1">IFERROR(__xludf.DUMMYFUNCTION("""COMPUTED_VALUE"""),"tr_07\tr_back_off_indicator")</f>
        <v>tr_07\tr_back_off_indicator</v>
      </c>
      <c r="I349" s="1">
        <f t="array" aca="1" ref="I349" ca="1">IFERROR(INDEX('Tag Library'!Z:Z, MATCH(H349, 'Tag Library'!W:W, 0)),"")</f>
        <v>531</v>
      </c>
      <c r="K349" s="1" t="str">
        <f ca="1">IFERROR(__xludf.DUMMYFUNCTION("IFERROR(REGEXEXTRACT('Tag Library'!AD360, ""\\(.*)""), 'Tag Library'!AD360)"),"et_acc_prev")</f>
        <v>et_acc_prev</v>
      </c>
      <c r="N349" s="1" t="str">
        <f t="array" ref="N349">IFERROR(INDEX('Tag Library'!AG:AG, MATCH(M349, 'Tag Library'!AD:AD, 0)),"")</f>
        <v/>
      </c>
    </row>
    <row r="350" spans="1:14" ht="12.75" x14ac:dyDescent="0.2">
      <c r="A350" s="1" t="str">
        <f ca="1">IFERROR(__xludf.DUMMYFUNCTION("IFERROR(REGEXEXTRACT('Tag Library'!P361, ""\\(.*)""), 'Tag Library'!P361)"),"tr_irrig_time_per_bucket")</f>
        <v>tr_irrig_time_per_bucket</v>
      </c>
      <c r="D350" s="1" t="str">
        <f t="array" ref="D350">IFERROR(INDEX('Tag Library'!S:S, MATCH(C350, 'Tag Library'!P:P, 0)),"")</f>
        <v/>
      </c>
      <c r="F350" s="1" t="str">
        <f ca="1">IFERROR(__xludf.DUMMYFUNCTION("IFERROR(REGEXEXTRACT('Tag Library'!W361, ""\\(.*)""), 'Tag Library'!W361)"),"tr_door_open_man_req")</f>
        <v>tr_door_open_man_req</v>
      </c>
      <c r="G350" s="1" t="str">
        <f ca="1">IFERROR(__xludf.DUMMYFUNCTION("""COMPUTED_VALUE"""),"tmp_sym\bit5")</f>
        <v>tmp_sym\bit5</v>
      </c>
      <c r="H350" s="1" t="str">
        <f ca="1">IFERROR(__xludf.DUMMYFUNCTION("""COMPUTED_VALUE"""),"tr_09\tr_irrig_bucket_prev_day_ml")</f>
        <v>tr_09\tr_irrig_bucket_prev_day_ml</v>
      </c>
      <c r="I350" s="1">
        <f t="array" aca="1" ref="I350" ca="1">IFERROR(INDEX('Tag Library'!Z:Z, MATCH(H350, 'Tag Library'!W:W, 0)),"")</f>
        <v>532</v>
      </c>
      <c r="K350" s="1" t="str">
        <f ca="1">IFERROR(__xludf.DUMMYFUNCTION("IFERROR(REGEXEXTRACT('Tag Library'!AD361, ""\\(.*)""), 'Tag Library'!AD361)"),"et_acc_prev")</f>
        <v>et_acc_prev</v>
      </c>
      <c r="N350" s="1" t="str">
        <f t="array" ref="N350">IFERROR(INDEX('Tag Library'!AG:AG, MATCH(M350, 'Tag Library'!AD:AD, 0)),"")</f>
        <v/>
      </c>
    </row>
    <row r="351" spans="1:14" ht="12.75" x14ac:dyDescent="0.2">
      <c r="A351" s="1" t="str">
        <f ca="1">IFERROR(__xludf.DUMMYFUNCTION("IFERROR(REGEXEXTRACT('Tag Library'!P362, ""\\(.*)""), 'Tag Library'!P362)"),"tr_irrig_calib_mode")</f>
        <v>tr_irrig_calib_mode</v>
      </c>
      <c r="D351" s="1" t="str">
        <f t="array" ref="D351">IFERROR(INDEX('Tag Library'!S:S, MATCH(C351, 'Tag Library'!P:P, 0)),"")</f>
        <v/>
      </c>
      <c r="F351" s="1" t="str">
        <f ca="1">IFERROR(__xludf.DUMMYFUNCTION("IFERROR(REGEXEXTRACT('Tag Library'!W362, ""\\(.*)""), 'Tag Library'!W362)"),"tr_door_open_man_req")</f>
        <v>tr_door_open_man_req</v>
      </c>
      <c r="G351" s="1" t="str">
        <f ca="1">IFERROR(__xludf.DUMMYFUNCTION("""COMPUTED_VALUE"""),"tmp_sym\bit6")</f>
        <v>tmp_sym\bit6</v>
      </c>
      <c r="H351" s="1" t="str">
        <f ca="1">IFERROR(__xludf.DUMMYFUNCTION("""COMPUTED_VALUE"""),"tr_09\tr_back_off_indicator")</f>
        <v>tr_09\tr_back_off_indicator</v>
      </c>
      <c r="I351" s="1">
        <f t="array" aca="1" ref="I351" ca="1">IFERROR(INDEX('Tag Library'!Z:Z, MATCH(H351, 'Tag Library'!W:W, 0)),"")</f>
        <v>533</v>
      </c>
      <c r="K351" s="1" t="str">
        <f ca="1">IFERROR(__xludf.DUMMYFUNCTION("IFERROR(REGEXEXTRACT('Tag Library'!AD362, ""\\(.*)""), 'Tag Library'!AD362)"),"et_acc_prev")</f>
        <v>et_acc_prev</v>
      </c>
      <c r="N351" s="1" t="str">
        <f t="array" ref="N351">IFERROR(INDEX('Tag Library'!AG:AG, MATCH(M351, 'Tag Library'!AD:AD, 0)),"")</f>
        <v/>
      </c>
    </row>
    <row r="352" spans="1:14" ht="12.75" x14ac:dyDescent="0.2">
      <c r="A352" s="1" t="str">
        <f ca="1">IFERROR(__xludf.DUMMYFUNCTION("IFERROR(REGEXEXTRACT('Tag Library'!P363, ""\\(.*)""), 'Tag Library'!P363)"),"tr_irrig_calibration_time")</f>
        <v>tr_irrig_calibration_time</v>
      </c>
      <c r="D352" s="1" t="str">
        <f t="array" ref="D352">IFERROR(INDEX('Tag Library'!S:S, MATCH(C352, 'Tag Library'!P:P, 0)),"")</f>
        <v/>
      </c>
      <c r="F352" s="1" t="str">
        <f ca="1">IFERROR(__xludf.DUMMYFUNCTION("IFERROR(REGEXEXTRACT('Tag Library'!W363, ""\\(.*)""), 'Tag Library'!W363)"),"tr_door_open_man_req")</f>
        <v>tr_door_open_man_req</v>
      </c>
      <c r="G352" s="1" t="str">
        <f ca="1">IFERROR(__xludf.DUMMYFUNCTION("""COMPUTED_VALUE"""),"tmp_sym\bit7")</f>
        <v>tmp_sym\bit7</v>
      </c>
      <c r="H352" s="1" t="str">
        <f ca="1">IFERROR(__xludf.DUMMYFUNCTION("""COMPUTED_VALUE"""),"tr_10\tr_irrig_bucket_prev_day_ml")</f>
        <v>tr_10\tr_irrig_bucket_prev_day_ml</v>
      </c>
      <c r="I352" s="1">
        <f t="array" aca="1" ref="I352" ca="1">IFERROR(INDEX('Tag Library'!Z:Z, MATCH(H352, 'Tag Library'!W:W, 0)),"")</f>
        <v>534</v>
      </c>
      <c r="K352" s="1" t="str">
        <f ca="1">IFERROR(__xludf.DUMMYFUNCTION("IFERROR(REGEXEXTRACT('Tag Library'!AD363, ""\\(.*)""), 'Tag Library'!AD363)"),"et_acc_prev")</f>
        <v>et_acc_prev</v>
      </c>
      <c r="N352" s="1" t="str">
        <f t="array" ref="N352">IFERROR(INDEX('Tag Library'!AG:AG, MATCH(M352, 'Tag Library'!AD:AD, 0)),"")</f>
        <v/>
      </c>
    </row>
    <row r="353" spans="1:14" ht="12.75" x14ac:dyDescent="0.2">
      <c r="A353" s="1" t="str">
        <f ca="1">IFERROR(__xludf.DUMMYFUNCTION("IFERROR(REGEXEXTRACT('Tag Library'!P364, ""\\(.*)""), 'Tag Library'!P364)"),"tr_irrig_ml_day_accum")</f>
        <v>tr_irrig_ml_day_accum</v>
      </c>
      <c r="D353" s="1" t="str">
        <f t="array" ref="D353">IFERROR(INDEX('Tag Library'!S:S, MATCH(C353, 'Tag Library'!P:P, 0)),"")</f>
        <v/>
      </c>
      <c r="F353" s="1" t="str">
        <f ca="1">IFERROR(__xludf.DUMMYFUNCTION("IFERROR(REGEXEXTRACT('Tag Library'!W364, ""\\(.*)""), 'Tag Library'!W364)"),"tr_door_open_man_req")</f>
        <v>tr_door_open_man_req</v>
      </c>
      <c r="G353" s="1" t="str">
        <f ca="1">IFERROR(__xludf.DUMMYFUNCTION("""COMPUTED_VALUE"""),"tmp_sym\bit8")</f>
        <v>tmp_sym\bit8</v>
      </c>
      <c r="H353" s="1" t="str">
        <f ca="1">IFERROR(__xludf.DUMMYFUNCTION("""COMPUTED_VALUE"""),"tr_10\tr_back_off_indicator")</f>
        <v>tr_10\tr_back_off_indicator</v>
      </c>
      <c r="I353" s="1">
        <f t="array" aca="1" ref="I353" ca="1">IFERROR(INDEX('Tag Library'!Z:Z, MATCH(H353, 'Tag Library'!W:W, 0)),"")</f>
        <v>535</v>
      </c>
      <c r="K353" s="1" t="str">
        <f ca="1">IFERROR(__xludf.DUMMYFUNCTION("IFERROR(REGEXEXTRACT('Tag Library'!AD364, ""\\(.*)""), 'Tag Library'!AD364)"),"et_acc_prev")</f>
        <v>et_acc_prev</v>
      </c>
      <c r="N353" s="1" t="str">
        <f t="array" ref="N353">IFERROR(INDEX('Tag Library'!AG:AG, MATCH(M353, 'Tag Library'!AD:AD, 0)),"")</f>
        <v/>
      </c>
    </row>
    <row r="354" spans="1:14" ht="12.75" x14ac:dyDescent="0.2">
      <c r="A354" s="1" t="str">
        <f ca="1">IFERROR(__xludf.DUMMYFUNCTION("IFERROR(REGEXEXTRACT('Tag Library'!P365, ""\\(.*)""), 'Tag Library'!P365)"),"tr_irrig_ml_event_accum")</f>
        <v>tr_irrig_ml_event_accum</v>
      </c>
      <c r="D354" s="1" t="str">
        <f t="array" ref="D354">IFERROR(INDEX('Tag Library'!S:S, MATCH(C354, 'Tag Library'!P:P, 0)),"")</f>
        <v/>
      </c>
      <c r="F354" s="1" t="str">
        <f ca="1">IFERROR(__xludf.DUMMYFUNCTION("IFERROR(REGEXEXTRACT('Tag Library'!W365, ""\\(.*)""), 'Tag Library'!W365)"),"tr_door_open_man_req")</f>
        <v>tr_door_open_man_req</v>
      </c>
      <c r="G354" s="1" t="str">
        <f ca="1">IFERROR(__xludf.DUMMYFUNCTION("""COMPUTED_VALUE"""),"tmp_sym\bit9")</f>
        <v>tmp_sym\bit9</v>
      </c>
      <c r="H354" s="1" t="str">
        <f ca="1">IFERROR(__xludf.DUMMYFUNCTION("""COMPUTED_VALUE"""),"tr_11\tr_irrig_bucket_prev_day_ml")</f>
        <v>tr_11\tr_irrig_bucket_prev_day_ml</v>
      </c>
      <c r="I354" s="1">
        <f t="array" aca="1" ref="I354" ca="1">IFERROR(INDEX('Tag Library'!Z:Z, MATCH(H354, 'Tag Library'!W:W, 0)),"")</f>
        <v>536</v>
      </c>
      <c r="K354" s="1" t="str">
        <f ca="1">IFERROR(__xludf.DUMMYFUNCTION("IFERROR(REGEXEXTRACT('Tag Library'!AD365, ""\\(.*)""), 'Tag Library'!AD365)"),"et_acc_prev")</f>
        <v>et_acc_prev</v>
      </c>
      <c r="N354" s="1" t="str">
        <f t="array" ref="N354">IFERROR(INDEX('Tag Library'!AG:AG, MATCH(M354, 'Tag Library'!AD:AD, 0)),"")</f>
        <v/>
      </c>
    </row>
    <row r="355" spans="1:14" ht="12.75" x14ac:dyDescent="0.2">
      <c r="A355" s="1" t="str">
        <f ca="1">IFERROR(__xludf.DUMMYFUNCTION("IFERROR(REGEXEXTRACT('Tag Library'!P366, ""\\(.*)""), 'Tag Library'!P366)"),"tr_irrig_ml_prev_day_total")</f>
        <v>tr_irrig_ml_prev_day_total</v>
      </c>
      <c r="D355" s="1" t="str">
        <f t="array" ref="D355">IFERROR(INDEX('Tag Library'!S:S, MATCH(C355, 'Tag Library'!P:P, 0)),"")</f>
        <v/>
      </c>
      <c r="F355" s="1" t="str">
        <f ca="1">IFERROR(__xludf.DUMMYFUNCTION("IFERROR(REGEXEXTRACT('Tag Library'!W366, ""\\(.*)""), 'Tag Library'!W366)"),"tr_door_open_man_req")</f>
        <v>tr_door_open_man_req</v>
      </c>
      <c r="G355" s="1" t="str">
        <f ca="1">IFERROR(__xludf.DUMMYFUNCTION("""COMPUTED_VALUE"""),"160_tag")</f>
        <v>160_tag</v>
      </c>
      <c r="H355" s="1" t="str">
        <f ca="1">IFERROR(__xludf.DUMMYFUNCTION("""COMPUTED_VALUE"""),"tr_11\tr_back_off_indicator")</f>
        <v>tr_11\tr_back_off_indicator</v>
      </c>
      <c r="I355" s="1">
        <f t="array" aca="1" ref="I355" ca="1">IFERROR(INDEX('Tag Library'!Z:Z, MATCH(H355, 'Tag Library'!W:W, 0)),"")</f>
        <v>537</v>
      </c>
      <c r="K355" s="1" t="str">
        <f ca="1">IFERROR(__xludf.DUMMYFUNCTION("IFERROR(REGEXEXTRACT('Tag Library'!AD366, ""\\(.*)""), 'Tag Library'!AD366)"),"et_acc_prev")</f>
        <v>et_acc_prev</v>
      </c>
      <c r="N355" s="1" t="str">
        <f t="array" ref="N355">IFERROR(INDEX('Tag Library'!AG:AG, MATCH(M355, 'Tag Library'!AD:AD, 0)),"")</f>
        <v/>
      </c>
    </row>
    <row r="356" spans="1:14" ht="12.75" x14ac:dyDescent="0.2">
      <c r="A356" s="1" t="str">
        <f ca="1">IFERROR(__xludf.DUMMYFUNCTION("IFERROR(REGEXEXTRACT('Tag Library'!P367, ""\\(.*)""), 'Tag Library'!P367)"),"tr_irrig_purge_mode")</f>
        <v>tr_irrig_purge_mode</v>
      </c>
      <c r="D356" s="1" t="str">
        <f t="array" ref="D356">IFERROR(INDEX('Tag Library'!S:S, MATCH(C356, 'Tag Library'!P:P, 0)),"")</f>
        <v/>
      </c>
      <c r="F356" s="1" t="str">
        <f ca="1">IFERROR(__xludf.DUMMYFUNCTION("IFERROR(REGEXEXTRACT('Tag Library'!W367, ""\\(.*)""), 'Tag Library'!W367)"),"tr_door_open_man_req")</f>
        <v>tr_door_open_man_req</v>
      </c>
      <c r="G356" s="1" t="str">
        <f ca="1">IFERROR(__xludf.DUMMYFUNCTION("""COMPUTED_VALUE"""),"250_tag")</f>
        <v>250_tag</v>
      </c>
      <c r="H356" s="1" t="str">
        <f ca="1">IFERROR(__xludf.DUMMYFUNCTION("""COMPUTED_VALUE"""),"tr_12\tr_irrig_bucket_prev_day_ml")</f>
        <v>tr_12\tr_irrig_bucket_prev_day_ml</v>
      </c>
      <c r="I356" s="1">
        <f t="array" aca="1" ref="I356" ca="1">IFERROR(INDEX('Tag Library'!Z:Z, MATCH(H356, 'Tag Library'!W:W, 0)),"")</f>
        <v>538</v>
      </c>
      <c r="K356" s="1" t="str">
        <f ca="1">IFERROR(__xludf.DUMMYFUNCTION("IFERROR(REGEXEXTRACT('Tag Library'!AD367, ""\\(.*)""), 'Tag Library'!AD367)"),"et_acc_prev")</f>
        <v>et_acc_prev</v>
      </c>
      <c r="N356" s="1" t="str">
        <f t="array" ref="N356">IFERROR(INDEX('Tag Library'!AG:AG, MATCH(M356, 'Tag Library'!AD:AD, 0)),"")</f>
        <v/>
      </c>
    </row>
    <row r="357" spans="1:14" ht="12.75" x14ac:dyDescent="0.2">
      <c r="A357" s="1" t="str">
        <f ca="1">IFERROR(__xludf.DUMMYFUNCTION("IFERROR(REGEXEXTRACT('Tag Library'!P368, ""\\(.*)""), 'Tag Library'!P368)"),"tr_irrig_time_per_bucket")</f>
        <v>tr_irrig_time_per_bucket</v>
      </c>
      <c r="D357" s="1" t="str">
        <f t="array" ref="D357">IFERROR(INDEX('Tag Library'!S:S, MATCH(C357, 'Tag Library'!P:P, 0)),"")</f>
        <v/>
      </c>
      <c r="F357" s="1" t="str">
        <f ca="1">IFERROR(__xludf.DUMMYFUNCTION("IFERROR(REGEXEXTRACT('Tag Library'!W368, ""\\(.*)""), 'Tag Library'!W368)"),"wl_high_light_cold_day")</f>
        <v>wl_high_light_cold_day</v>
      </c>
      <c r="G357" s="1" t="str">
        <f ca="1">IFERROR(__xludf.DUMMYFUNCTION("""COMPUTED_VALUE"""),"75_tag")</f>
        <v>75_tag</v>
      </c>
      <c r="H357" s="1" t="str">
        <f ca="1">IFERROR(__xludf.DUMMYFUNCTION("""COMPUTED_VALUE"""),"tr_12\tr_back_off_indicator")</f>
        <v>tr_12\tr_back_off_indicator</v>
      </c>
      <c r="I357" s="1">
        <f t="array" aca="1" ref="I357" ca="1">IFERROR(INDEX('Tag Library'!Z:Z, MATCH(H357, 'Tag Library'!W:W, 0)),"")</f>
        <v>539</v>
      </c>
      <c r="K357" s="1" t="str">
        <f ca="1">IFERROR(__xludf.DUMMYFUNCTION("IFERROR(REGEXEXTRACT('Tag Library'!AD368, ""\\(.*)""), 'Tag Library'!AD368)"),"et_acc_prev")</f>
        <v>et_acc_prev</v>
      </c>
      <c r="N357" s="1" t="str">
        <f t="array" ref="N357">IFERROR(INDEX('Tag Library'!AG:AG, MATCH(M357, 'Tag Library'!AD:AD, 0)),"")</f>
        <v/>
      </c>
    </row>
    <row r="358" spans="1:14" ht="12.75" x14ac:dyDescent="0.2">
      <c r="A358" s="1" t="str">
        <f ca="1">IFERROR(__xludf.DUMMYFUNCTION("IFERROR(REGEXEXTRACT('Tag Library'!P369, ""\\(.*)""), 'Tag Library'!P369)"),"tr_irrig_calib_mode")</f>
        <v>tr_irrig_calib_mode</v>
      </c>
      <c r="D358" s="1" t="str">
        <f t="array" ref="D358">IFERROR(INDEX('Tag Library'!S:S, MATCH(C358, 'Tag Library'!P:P, 0)),"")</f>
        <v/>
      </c>
      <c r="F358" s="1" t="str">
        <f ca="1">IFERROR(__xludf.DUMMYFUNCTION("IFERROR(REGEXEXTRACT('Tag Library'!W369, ""\\(.*)""), 'Tag Library'!W369)"),"wl_heater_off_high_t_dev")</f>
        <v>wl_heater_off_high_t_dev</v>
      </c>
      <c r="G358" s="1" t="str">
        <f ca="1">IFERROR(__xludf.DUMMYFUNCTION("""COMPUTED_VALUE"""),"zero_tag2")</f>
        <v>zero_tag2</v>
      </c>
      <c r="H358" s="1" t="str">
        <f ca="1">IFERROR(__xludf.DUMMYFUNCTION("""COMPUTED_VALUE"""),"tr_13\tr_irrig_bucket_prev_day_ml")</f>
        <v>tr_13\tr_irrig_bucket_prev_day_ml</v>
      </c>
      <c r="I358" s="1">
        <f t="array" aca="1" ref="I358" ca="1">IFERROR(INDEX('Tag Library'!Z:Z, MATCH(H358, 'Tag Library'!W:W, 0)),"")</f>
        <v>540</v>
      </c>
      <c r="K358" s="1" t="str">
        <f ca="1">IFERROR(__xludf.DUMMYFUNCTION("IFERROR(REGEXEXTRACT('Tag Library'!AD369, ""\\(.*)""), 'Tag Library'!AD369)"),"et_acc_prev")</f>
        <v>et_acc_prev</v>
      </c>
      <c r="N358" s="1" t="str">
        <f t="array" ref="N358">IFERROR(INDEX('Tag Library'!AG:AG, MATCH(M358, 'Tag Library'!AD:AD, 0)),"")</f>
        <v/>
      </c>
    </row>
    <row r="359" spans="1:14" ht="12.75" x14ac:dyDescent="0.2">
      <c r="A359" s="1" t="str">
        <f ca="1">IFERROR(__xludf.DUMMYFUNCTION("IFERROR(REGEXEXTRACT('Tag Library'!P370, ""\\(.*)""), 'Tag Library'!P370)"),"tr_irrig_calibration_time")</f>
        <v>tr_irrig_calibration_time</v>
      </c>
      <c r="D359" s="1" t="str">
        <f t="array" ref="D359">IFERROR(INDEX('Tag Library'!S:S, MATCH(C359, 'Tag Library'!P:P, 0)),"")</f>
        <v/>
      </c>
      <c r="F359" s="1" t="str">
        <f ca="1">IFERROR(__xludf.DUMMYFUNCTION("IFERROR(REGEXEXTRACT('Tag Library'!W370, ""\\(.*)""), 'Tag Library'!W370)"),"wl_cold_max_out")</f>
        <v>wl_cold_max_out</v>
      </c>
      <c r="G359" s="1" t="str">
        <f ca="1">IFERROR(__xludf.DUMMYFUNCTION("""COMPUTED_VALUE"""),"rth_dump_now")</f>
        <v>rth_dump_now</v>
      </c>
      <c r="H359" s="1" t="str">
        <f ca="1">IFERROR(__xludf.DUMMYFUNCTION("""COMPUTED_VALUE"""),"tr_13\tr_back_off_indicator")</f>
        <v>tr_13\tr_back_off_indicator</v>
      </c>
      <c r="I359" s="1">
        <f t="array" aca="1" ref="I359" ca="1">IFERROR(INDEX('Tag Library'!Z:Z, MATCH(H359, 'Tag Library'!W:W, 0)),"")</f>
        <v>541</v>
      </c>
      <c r="K359" s="1" t="str">
        <f ca="1">IFERROR(__xludf.DUMMYFUNCTION("IFERROR(REGEXEXTRACT('Tag Library'!AD370, ""\\(.*)""), 'Tag Library'!AD370)"),"et_acc_prev")</f>
        <v>et_acc_prev</v>
      </c>
      <c r="N359" s="1" t="str">
        <f t="array" ref="N359">IFERROR(INDEX('Tag Library'!AG:AG, MATCH(M359, 'Tag Library'!AD:AD, 0)),"")</f>
        <v/>
      </c>
    </row>
    <row r="360" spans="1:14" ht="12.75" x14ac:dyDescent="0.2">
      <c r="A360" s="1" t="str">
        <f ca="1">IFERROR(__xludf.DUMMYFUNCTION("IFERROR(REGEXEXTRACT('Tag Library'!P371, ""\\(.*)""), 'Tag Library'!P371)"),"tr_irrig_ml_day_accum")</f>
        <v>tr_irrig_ml_day_accum</v>
      </c>
      <c r="D360" s="1" t="str">
        <f t="array" ref="D360">IFERROR(INDEX('Tag Library'!S:S, MATCH(C360, 'Tag Library'!P:P, 0)),"")</f>
        <v/>
      </c>
      <c r="F360" s="1" t="str">
        <f ca="1">IFERROR(__xludf.DUMMYFUNCTION("IFERROR(REGEXEXTRACT('Tag Library'!W371, ""\\(.*)""), 'Tag Library'!W371)"),"sd_24hr_prev_irrig")</f>
        <v>sd_24hr_prev_irrig</v>
      </c>
      <c r="G360" s="1" t="str">
        <f ca="1">IFERROR(__xludf.DUMMYFUNCTION("""COMPUTED_VALUE"""),"rth_dumping")</f>
        <v>rth_dumping</v>
      </c>
      <c r="H360" s="1" t="str">
        <f ca="1">IFERROR(__xludf.DUMMYFUNCTION("""COMPUTED_VALUE"""),"tr_03\adjust_t_sp")</f>
        <v>tr_03\adjust_t_sp</v>
      </c>
      <c r="I360" s="1">
        <f t="array" aca="1" ref="I360" ca="1">IFERROR(INDEX('Tag Library'!Z:Z, MATCH(H360, 'Tag Library'!W:W, 0)),"")</f>
        <v>542</v>
      </c>
      <c r="K360" s="1" t="str">
        <f ca="1">IFERROR(__xludf.DUMMYFUNCTION("IFERROR(REGEXEXTRACT('Tag Library'!AD371, ""\\(.*)""), 'Tag Library'!AD371)"),"et_cal_counter")</f>
        <v>et_cal_counter</v>
      </c>
      <c r="N360" s="1" t="str">
        <f t="array" ref="N360">IFERROR(INDEX('Tag Library'!AG:AG, MATCH(M360, 'Tag Library'!AD:AD, 0)),"")</f>
        <v/>
      </c>
    </row>
    <row r="361" spans="1:14" ht="12.75" x14ac:dyDescent="0.2">
      <c r="A361" s="1" t="str">
        <f ca="1">IFERROR(__xludf.DUMMYFUNCTION("IFERROR(REGEXEXTRACT('Tag Library'!P372, ""\\(.*)""), 'Tag Library'!P372)"),"tr_irrig_ml_event_accum")</f>
        <v>tr_irrig_ml_event_accum</v>
      </c>
      <c r="D361" s="1" t="str">
        <f t="array" ref="D361">IFERROR(INDEX('Tag Library'!S:S, MATCH(C361, 'Tag Library'!P:P, 0)),"")</f>
        <v/>
      </c>
      <c r="F361" s="1" t="str">
        <f ca="1">IFERROR(__xludf.DUMMYFUNCTION("IFERROR(REGEXEXTRACT('Tag Library'!W372, ""\\(.*)""), 'Tag Library'!W372)"),"sd_24hr_prev_dl")</f>
        <v>sd_24hr_prev_dl</v>
      </c>
      <c r="G361" s="1" t="str">
        <f ca="1">IFERROR(__xludf.DUMMYFUNCTION("""COMPUTED_VALUE"""),"rth_fs1_off_on")</f>
        <v>rth_fs1_off_on</v>
      </c>
      <c r="H361" s="1" t="str">
        <f ca="1">IFERROR(__xludf.DUMMYFUNCTION("""COMPUTED_VALUE"""),"tr_03\adjust_t_sp_qty")</f>
        <v>tr_03\adjust_t_sp_qty</v>
      </c>
      <c r="I361" s="1">
        <f t="array" aca="1" ref="I361" ca="1">IFERROR(INDEX('Tag Library'!Z:Z, MATCH(H361, 'Tag Library'!W:W, 0)),"")</f>
        <v>543</v>
      </c>
      <c r="K361" s="1" t="str">
        <f ca="1">IFERROR(__xludf.DUMMYFUNCTION("IFERROR(REGEXEXTRACT('Tag Library'!AD372, ""\\(.*)""), 'Tag Library'!AD372)"),"et_cal_counter")</f>
        <v>et_cal_counter</v>
      </c>
      <c r="N361" s="1" t="str">
        <f t="array" ref="N361">IFERROR(INDEX('Tag Library'!AG:AG, MATCH(M361, 'Tag Library'!AD:AD, 0)),"")</f>
        <v/>
      </c>
    </row>
    <row r="362" spans="1:14" ht="12.75" x14ac:dyDescent="0.2">
      <c r="A362" s="1" t="str">
        <f ca="1">IFERROR(__xludf.DUMMYFUNCTION("IFERROR(REGEXEXTRACT('Tag Library'!P373, ""\\(.*)""), 'Tag Library'!P373)"),"tr_irrig_ml_prev_day_total")</f>
        <v>tr_irrig_ml_prev_day_total</v>
      </c>
      <c r="D362" s="1" t="str">
        <f t="array" ref="D362">IFERROR(INDEX('Tag Library'!S:S, MATCH(C362, 'Tag Library'!P:P, 0)),"")</f>
        <v/>
      </c>
      <c r="F362" s="1" t="str">
        <f ca="1">IFERROR(__xludf.DUMMYFUNCTION("IFERROR(REGEXEXTRACT('Tag Library'!W373, ""\\(.*)""), 'Tag Library'!W373)"),"sd_day_prev_et")</f>
        <v>sd_day_prev_et</v>
      </c>
      <c r="G362" s="1" t="str">
        <f ca="1">IFERROR(__xludf.DUMMYFUNCTION("""COMPUTED_VALUE"""),"rth_fs1_up_down")</f>
        <v>rth_fs1_up_down</v>
      </c>
      <c r="H362" s="1" t="str">
        <f ca="1">IFERROR(__xludf.DUMMYFUNCTION("""COMPUTED_VALUE"""),"tr_02\adjust_t_sp")</f>
        <v>tr_02\adjust_t_sp</v>
      </c>
      <c r="I362" s="1">
        <f t="array" aca="1" ref="I362" ca="1">IFERROR(INDEX('Tag Library'!Z:Z, MATCH(H362, 'Tag Library'!W:W, 0)),"")</f>
        <v>544</v>
      </c>
      <c r="K362" s="1" t="str">
        <f ca="1">IFERROR(__xludf.DUMMYFUNCTION("IFERROR(REGEXEXTRACT('Tag Library'!AD373, ""\\(.*)""), 'Tag Library'!AD373)"),"et_cal_counter")</f>
        <v>et_cal_counter</v>
      </c>
      <c r="N362" s="1" t="str">
        <f t="array" ref="N362">IFERROR(INDEX('Tag Library'!AG:AG, MATCH(M362, 'Tag Library'!AD:AD, 0)),"")</f>
        <v/>
      </c>
    </row>
    <row r="363" spans="1:14" ht="12.75" x14ac:dyDescent="0.2">
      <c r="A363" s="1" t="str">
        <f ca="1">IFERROR(__xludf.DUMMYFUNCTION("IFERROR(REGEXEXTRACT('Tag Library'!P374, ""\\(.*)""), 'Tag Library'!P374)"),"tr_irrig_purge_mode")</f>
        <v>tr_irrig_purge_mode</v>
      </c>
      <c r="D363" s="1" t="str">
        <f t="array" ref="D363">IFERROR(INDEX('Tag Library'!S:S, MATCH(C363, 'Tag Library'!P:P, 0)),"")</f>
        <v/>
      </c>
      <c r="F363" s="1" t="str">
        <f ca="1">IFERROR(__xludf.DUMMYFUNCTION("IFERROR(REGEXEXTRACT('Tag Library'!W374, ""\\(.*)""), 'Tag Library'!W374)"),"sd_night_prev_et")</f>
        <v>sd_night_prev_et</v>
      </c>
      <c r="G363" s="1" t="str">
        <f ca="1">IFERROR(__xludf.DUMMYFUNCTION("""COMPUTED_VALUE"""),"rth_fs2_off_on")</f>
        <v>rth_fs2_off_on</v>
      </c>
      <c r="H363" s="1" t="str">
        <f ca="1">IFERROR(__xludf.DUMMYFUNCTION("""COMPUTED_VALUE"""),"tr_02\adjust_t_sp_qty")</f>
        <v>tr_02\adjust_t_sp_qty</v>
      </c>
      <c r="I363" s="1">
        <f t="array" aca="1" ref="I363" ca="1">IFERROR(INDEX('Tag Library'!Z:Z, MATCH(H363, 'Tag Library'!W:W, 0)),"")</f>
        <v>545</v>
      </c>
      <c r="K363" s="1" t="str">
        <f ca="1">IFERROR(__xludf.DUMMYFUNCTION("IFERROR(REGEXEXTRACT('Tag Library'!AD374, ""\\(.*)""), 'Tag Library'!AD374)"),"et_cal_counter")</f>
        <v>et_cal_counter</v>
      </c>
      <c r="N363" s="1" t="str">
        <f t="array" ref="N363">IFERROR(INDEX('Tag Library'!AG:AG, MATCH(M363, 'Tag Library'!AD:AD, 0)),"")</f>
        <v/>
      </c>
    </row>
    <row r="364" spans="1:14" ht="12.75" x14ac:dyDescent="0.2">
      <c r="A364" s="1" t="str">
        <f ca="1">IFERROR(__xludf.DUMMYFUNCTION("IFERROR(REGEXEXTRACT('Tag Library'!P375, ""\\(.*)""), 'Tag Library'!P375)"),"tr_irrig_time_per_bucket")</f>
        <v>tr_irrig_time_per_bucket</v>
      </c>
      <c r="D364" s="1" t="str">
        <f t="array" ref="D364">IFERROR(INDEX('Tag Library'!S:S, MATCH(C364, 'Tag Library'!P:P, 0)),"")</f>
        <v/>
      </c>
      <c r="F364" s="1" t="str">
        <f ca="1">IFERROR(__xludf.DUMMYFUNCTION("IFERROR(REGEXEXTRACT('Tag Library'!W375, ""\\(.*)""), 'Tag Library'!W375)"),"sd_day_prev_rth")</f>
        <v>sd_day_prev_rth</v>
      </c>
      <c r="G364" s="1" t="str">
        <f ca="1">IFERROR(__xludf.DUMMYFUNCTION("""COMPUTED_VALUE"""),"rth_fs2_up_down")</f>
        <v>rth_fs2_up_down</v>
      </c>
      <c r="H364" s="1" t="str">
        <f ca="1">IFERROR(__xludf.DUMMYFUNCTION("""COMPUTED_VALUE"""),"tr_04\adjust_t_sp")</f>
        <v>tr_04\adjust_t_sp</v>
      </c>
      <c r="I364" s="1">
        <f t="array" aca="1" ref="I364" ca="1">IFERROR(INDEX('Tag Library'!Z:Z, MATCH(H364, 'Tag Library'!W:W, 0)),"")</f>
        <v>546</v>
      </c>
      <c r="K364" s="1" t="str">
        <f ca="1">IFERROR(__xludf.DUMMYFUNCTION("IFERROR(REGEXEXTRACT('Tag Library'!AD375, ""\\(.*)""), 'Tag Library'!AD375)"),"et_cal_counter")</f>
        <v>et_cal_counter</v>
      </c>
      <c r="N364" s="1" t="str">
        <f t="array" ref="N364">IFERROR(INDEX('Tag Library'!AG:AG, MATCH(M364, 'Tag Library'!AD:AD, 0)),"")</f>
        <v/>
      </c>
    </row>
    <row r="365" spans="1:14" ht="12.75" x14ac:dyDescent="0.2">
      <c r="A365" s="1" t="str">
        <f ca="1">IFERROR(__xludf.DUMMYFUNCTION("IFERROR(REGEXEXTRACT('Tag Library'!P376, ""\\(.*)""), 'Tag Library'!P376)"),"tr_irrig_calib_mode")</f>
        <v>tr_irrig_calib_mode</v>
      </c>
      <c r="D365" s="1" t="str">
        <f t="array" ref="D365">IFERROR(INDEX('Tag Library'!S:S, MATCH(C365, 'Tag Library'!P:P, 0)),"")</f>
        <v/>
      </c>
      <c r="F365" s="1" t="str">
        <f ca="1">IFERROR(__xludf.DUMMYFUNCTION("IFERROR(REGEXEXTRACT('Tag Library'!W376, ""\\(.*)""), 'Tag Library'!W376)"),"sd_night_prev_rth")</f>
        <v>sd_night_prev_rth</v>
      </c>
      <c r="G365" s="1" t="str">
        <f ca="1">IFERROR(__xludf.DUMMYFUNCTION("""COMPUTED_VALUE"""),"rth_float_1")</f>
        <v>rth_float_1</v>
      </c>
      <c r="H365" s="1" t="str">
        <f ca="1">IFERROR(__xludf.DUMMYFUNCTION("""COMPUTED_VALUE"""),"tr_04\adjust_t_sp_qty")</f>
        <v>tr_04\adjust_t_sp_qty</v>
      </c>
      <c r="I365" s="1">
        <f t="array" aca="1" ref="I365" ca="1">IFERROR(INDEX('Tag Library'!Z:Z, MATCH(H365, 'Tag Library'!W:W, 0)),"")</f>
        <v>547</v>
      </c>
      <c r="K365" s="1" t="str">
        <f ca="1">IFERROR(__xludf.DUMMYFUNCTION("IFERROR(REGEXEXTRACT('Tag Library'!AD376, ""\\(.*)""), 'Tag Library'!AD376)"),"et_cal_counter")</f>
        <v>et_cal_counter</v>
      </c>
      <c r="N365" s="1" t="str">
        <f t="array" ref="N365">IFERROR(INDEX('Tag Library'!AG:AG, MATCH(M365, 'Tag Library'!AD:AD, 0)),"")</f>
        <v/>
      </c>
    </row>
    <row r="366" spans="1:14" ht="12.75" x14ac:dyDescent="0.2">
      <c r="A366" s="1" t="str">
        <f ca="1">IFERROR(__xludf.DUMMYFUNCTION("IFERROR(REGEXEXTRACT('Tag Library'!P377, ""\\(.*)""), 'Tag Library'!P377)"),"tr_irrig_calibration_time")</f>
        <v>tr_irrig_calibration_time</v>
      </c>
      <c r="D366" s="1" t="str">
        <f t="array" ref="D366">IFERROR(INDEX('Tag Library'!S:S, MATCH(C366, 'Tag Library'!P:P, 0)),"")</f>
        <v/>
      </c>
      <c r="F366" s="1" t="str">
        <f ca="1">IFERROR(__xludf.DUMMYFUNCTION("IFERROR(REGEXEXTRACT('Tag Library'!W377, ""\\(.*)""), 'Tag Library'!W377)"),"sd_day_prev_temp")</f>
        <v>sd_day_prev_temp</v>
      </c>
      <c r="G366" s="1" t="str">
        <f ca="1">IFERROR(__xludf.DUMMYFUNCTION("""COMPUTED_VALUE"""),"rth_float_2")</f>
        <v>rth_float_2</v>
      </c>
      <c r="H366" s="1" t="str">
        <f ca="1">IFERROR(__xludf.DUMMYFUNCTION("""COMPUTED_VALUE"""),"tr_05\adjust_t_sp")</f>
        <v>tr_05\adjust_t_sp</v>
      </c>
      <c r="I366" s="1">
        <f t="array" aca="1" ref="I366" ca="1">IFERROR(INDEX('Tag Library'!Z:Z, MATCH(H366, 'Tag Library'!W:W, 0)),"")</f>
        <v>548</v>
      </c>
      <c r="K366" s="1" t="str">
        <f ca="1">IFERROR(__xludf.DUMMYFUNCTION("IFERROR(REGEXEXTRACT('Tag Library'!AD377, ""\\(.*)""), 'Tag Library'!AD377)"),"et_cal_counter")</f>
        <v>et_cal_counter</v>
      </c>
      <c r="N366" s="1" t="str">
        <f t="array" ref="N366">IFERROR(INDEX('Tag Library'!AG:AG, MATCH(M366, 'Tag Library'!AD:AD, 0)),"")</f>
        <v/>
      </c>
    </row>
    <row r="367" spans="1:14" ht="12.75" x14ac:dyDescent="0.2">
      <c r="A367" s="1" t="str">
        <f ca="1">IFERROR(__xludf.DUMMYFUNCTION("IFERROR(REGEXEXTRACT('Tag Library'!P378, ""\\(.*)""), 'Tag Library'!P378)"),"tr_irrig_ml_day_accum")</f>
        <v>tr_irrig_ml_day_accum</v>
      </c>
      <c r="D367" s="1" t="str">
        <f t="array" ref="D367">IFERROR(INDEX('Tag Library'!S:S, MATCH(C367, 'Tag Library'!P:P, 0)),"")</f>
        <v/>
      </c>
      <c r="F367" s="1" t="str">
        <f ca="1">IFERROR(__xludf.DUMMYFUNCTION("IFERROR(REGEXEXTRACT('Tag Library'!W378, ""\\(.*)""), 'Tag Library'!W378)"),"sd_night_prev_temp")</f>
        <v>sd_night_prev_temp</v>
      </c>
      <c r="G367" s="1" t="str">
        <f ca="1">IFERROR(__xludf.DUMMYFUNCTION("""COMPUTED_VALUE"""),"tr_02_ET-humid_prevDay")</f>
        <v>tr_02_ET-humid_prevDay</v>
      </c>
      <c r="H367" s="1" t="str">
        <f ca="1">IFERROR(__xludf.DUMMYFUNCTION("""COMPUTED_VALUE"""),"tr_05\adjust_t_sp_qty")</f>
        <v>tr_05\adjust_t_sp_qty</v>
      </c>
      <c r="I367" s="1">
        <f t="array" aca="1" ref="I367" ca="1">IFERROR(INDEX('Tag Library'!Z:Z, MATCH(H367, 'Tag Library'!W:W, 0)),"")</f>
        <v>549</v>
      </c>
      <c r="K367" s="1" t="str">
        <f ca="1">IFERROR(__xludf.DUMMYFUNCTION("IFERROR(REGEXEXTRACT('Tag Library'!AD378, ""\\(.*)""), 'Tag Library'!AD378)"),"et_cal_counter")</f>
        <v>et_cal_counter</v>
      </c>
      <c r="N367" s="1" t="str">
        <f t="array" ref="N367">IFERROR(INDEX('Tag Library'!AG:AG, MATCH(M367, 'Tag Library'!AD:AD, 0)),"")</f>
        <v/>
      </c>
    </row>
    <row r="368" spans="1:14" ht="12.75" x14ac:dyDescent="0.2">
      <c r="A368" s="1" t="str">
        <f ca="1">IFERROR(__xludf.DUMMYFUNCTION("IFERROR(REGEXEXTRACT('Tag Library'!P379, ""\\(.*)""), 'Tag Library'!P379)"),"tr_irrig_ml_event_accum")</f>
        <v>tr_irrig_ml_event_accum</v>
      </c>
      <c r="D368" s="1" t="str">
        <f t="array" ref="D368">IFERROR(INDEX('Tag Library'!S:S, MATCH(C368, 'Tag Library'!P:P, 0)),"")</f>
        <v/>
      </c>
      <c r="F368" s="1" t="str">
        <f ca="1">IFERROR(__xludf.DUMMYFUNCTION("IFERROR(REGEXEXTRACT('Tag Library'!W379, ""\\(.*)""), 'Tag Library'!W379)"),"wl_high_light_cold_day")</f>
        <v>wl_high_light_cold_day</v>
      </c>
      <c r="G368" s="1" t="str">
        <f ca="1">IFERROR(__xludf.DUMMYFUNCTION("""COMPUTED_VALUE"""),"tr_02_ET-humid_prevNight")</f>
        <v>tr_02_ET-humid_prevNight</v>
      </c>
      <c r="H368" s="1" t="str">
        <f ca="1">IFERROR(__xludf.DUMMYFUNCTION("""COMPUTED_VALUE"""),"tr_06\adjust_t_sp")</f>
        <v>tr_06\adjust_t_sp</v>
      </c>
      <c r="I368" s="1">
        <f t="array" aca="1" ref="I368" ca="1">IFERROR(INDEX('Tag Library'!Z:Z, MATCH(H368, 'Tag Library'!W:W, 0)),"")</f>
        <v>550</v>
      </c>
      <c r="K368" s="1" t="str">
        <f ca="1">IFERROR(__xludf.DUMMYFUNCTION("IFERROR(REGEXEXTRACT('Tag Library'!AD379, ""\\(.*)""), 'Tag Library'!AD379)"),"et_cal_counter")</f>
        <v>et_cal_counter</v>
      </c>
      <c r="N368" s="1" t="str">
        <f t="array" ref="N368">IFERROR(INDEX('Tag Library'!AG:AG, MATCH(M368, 'Tag Library'!AD:AD, 0)),"")</f>
        <v/>
      </c>
    </row>
    <row r="369" spans="1:14" ht="12.75" x14ac:dyDescent="0.2">
      <c r="A369" s="1" t="str">
        <f ca="1">IFERROR(__xludf.DUMMYFUNCTION("IFERROR(REGEXEXTRACT('Tag Library'!P380, ""\\(.*)""), 'Tag Library'!P380)"),"tr_irrig_ml_prev_day_total")</f>
        <v>tr_irrig_ml_prev_day_total</v>
      </c>
      <c r="D369" s="1" t="str">
        <f t="array" ref="D369">IFERROR(INDEX('Tag Library'!S:S, MATCH(C369, 'Tag Library'!P:P, 0)),"")</f>
        <v/>
      </c>
      <c r="F369" s="1" t="str">
        <f ca="1">IFERROR(__xludf.DUMMYFUNCTION("IFERROR(REGEXEXTRACT('Tag Library'!W380, ""\\(.*)""), 'Tag Library'!W380)"),"wl_heater_off_high_t_dev")</f>
        <v>wl_heater_off_high_t_dev</v>
      </c>
      <c r="G369" s="1" t="str">
        <f ca="1">IFERROR(__xludf.DUMMYFUNCTION("""COMPUTED_VALUE"""),"tr_12_ET-humid_prevDay")</f>
        <v>tr_12_ET-humid_prevDay</v>
      </c>
      <c r="H369" s="1" t="str">
        <f ca="1">IFERROR(__xludf.DUMMYFUNCTION("""COMPUTED_VALUE"""),"tr_06\adjust_t_sp_qty")</f>
        <v>tr_06\adjust_t_sp_qty</v>
      </c>
      <c r="I369" s="1">
        <f t="array" aca="1" ref="I369" ca="1">IFERROR(INDEX('Tag Library'!Z:Z, MATCH(H369, 'Tag Library'!W:W, 0)),"")</f>
        <v>551</v>
      </c>
      <c r="K369" s="1" t="str">
        <f ca="1">IFERROR(__xludf.DUMMYFUNCTION("IFERROR(REGEXEXTRACT('Tag Library'!AD380, ""\\(.*)""), 'Tag Library'!AD380)"),"et_cal_counter")</f>
        <v>et_cal_counter</v>
      </c>
      <c r="N369" s="1" t="str">
        <f t="array" ref="N369">IFERROR(INDEX('Tag Library'!AG:AG, MATCH(M369, 'Tag Library'!AD:AD, 0)),"")</f>
        <v/>
      </c>
    </row>
    <row r="370" spans="1:14" ht="12.75" x14ac:dyDescent="0.2">
      <c r="A370" s="1" t="str">
        <f ca="1">IFERROR(__xludf.DUMMYFUNCTION("IFERROR(REGEXEXTRACT('Tag Library'!P381, ""\\(.*)""), 'Tag Library'!P381)"),"tr_irrig_purge_mode")</f>
        <v>tr_irrig_purge_mode</v>
      </c>
      <c r="D370" s="1" t="str">
        <f t="array" ref="D370">IFERROR(INDEX('Tag Library'!S:S, MATCH(C370, 'Tag Library'!P:P, 0)),"")</f>
        <v/>
      </c>
      <c r="F370" s="1" t="str">
        <f ca="1">IFERROR(__xludf.DUMMYFUNCTION("IFERROR(REGEXEXTRACT('Tag Library'!W381, ""\\(.*)""), 'Tag Library'!W381)"),"wl_cold_max_out")</f>
        <v>wl_cold_max_out</v>
      </c>
      <c r="G370" s="1" t="str">
        <f ca="1">IFERROR(__xludf.DUMMYFUNCTION("""COMPUTED_VALUE"""),"tr_12_ET-humid_prevNight")</f>
        <v>tr_12_ET-humid_prevNight</v>
      </c>
      <c r="H370" s="1" t="str">
        <f ca="1">IFERROR(__xludf.DUMMYFUNCTION("""COMPUTED_VALUE"""),"tr_07\adjust_t_sp")</f>
        <v>tr_07\adjust_t_sp</v>
      </c>
      <c r="I370" s="1">
        <f t="array" aca="1" ref="I370" ca="1">IFERROR(INDEX('Tag Library'!Z:Z, MATCH(H370, 'Tag Library'!W:W, 0)),"")</f>
        <v>552</v>
      </c>
      <c r="K370" s="1" t="str">
        <f ca="1">IFERROR(__xludf.DUMMYFUNCTION("IFERROR(REGEXEXTRACT('Tag Library'!AD381, ""\\(.*)""), 'Tag Library'!AD381)"),"et_cal_counter")</f>
        <v>et_cal_counter</v>
      </c>
      <c r="N370" s="1" t="str">
        <f t="array" ref="N370">IFERROR(INDEX('Tag Library'!AG:AG, MATCH(M370, 'Tag Library'!AD:AD, 0)),"")</f>
        <v/>
      </c>
    </row>
    <row r="371" spans="1:14" ht="12.75" x14ac:dyDescent="0.2">
      <c r="A371" s="1" t="str">
        <f ca="1">IFERROR(__xludf.DUMMYFUNCTION("IFERROR(REGEXEXTRACT('Tag Library'!P382, ""\\(.*)""), 'Tag Library'!P382)"),"tr_irrig_time_per_bucket")</f>
        <v>tr_irrig_time_per_bucket</v>
      </c>
      <c r="D371" s="1" t="str">
        <f t="array" ref="D371">IFERROR(INDEX('Tag Library'!S:S, MATCH(C371, 'Tag Library'!P:P, 0)),"")</f>
        <v/>
      </c>
      <c r="F371" s="1" t="str">
        <f ca="1">IFERROR(__xludf.DUMMYFUNCTION("IFERROR(REGEXEXTRACT('Tag Library'!W382, ""\\(.*)""), 'Tag Library'!W382)"),"sd_24hr_prev_irrig")</f>
        <v>sd_24hr_prev_irrig</v>
      </c>
      <c r="G371" s="1" t="str">
        <f ca="1">IFERROR(__xludf.DUMMYFUNCTION("""COMPUTED_VALUE"""),"tr_13_ET-humid_prevDay")</f>
        <v>tr_13_ET-humid_prevDay</v>
      </c>
      <c r="H371" s="1" t="str">
        <f ca="1">IFERROR(__xludf.DUMMYFUNCTION("""COMPUTED_VALUE"""),"tr_07\adjust_t_sp_qty")</f>
        <v>tr_07\adjust_t_sp_qty</v>
      </c>
      <c r="I371" s="1">
        <f t="array" aca="1" ref="I371" ca="1">IFERROR(INDEX('Tag Library'!Z:Z, MATCH(H371, 'Tag Library'!W:W, 0)),"")</f>
        <v>553</v>
      </c>
      <c r="K371" s="1" t="str">
        <f ca="1">IFERROR(__xludf.DUMMYFUNCTION("IFERROR(REGEXEXTRACT('Tag Library'!AD382, ""\\(.*)""), 'Tag Library'!AD382)"),"et_cal_counter")</f>
        <v>et_cal_counter</v>
      </c>
      <c r="N371" s="1" t="str">
        <f t="array" ref="N371">IFERROR(INDEX('Tag Library'!AG:AG, MATCH(M371, 'Tag Library'!AD:AD, 0)),"")</f>
        <v/>
      </c>
    </row>
    <row r="372" spans="1:14" ht="12.75" x14ac:dyDescent="0.2">
      <c r="A372" s="1" t="str">
        <f ca="1">IFERROR(__xludf.DUMMYFUNCTION("IFERROR(REGEXEXTRACT('Tag Library'!P383, ""\\(.*)""), 'Tag Library'!P383)"),"tr_irrig_calib_mode")</f>
        <v>tr_irrig_calib_mode</v>
      </c>
      <c r="D372" s="1" t="str">
        <f t="array" ref="D372">IFERROR(INDEX('Tag Library'!S:S, MATCH(C372, 'Tag Library'!P:P, 0)),"")</f>
        <v/>
      </c>
      <c r="F372" s="1" t="str">
        <f ca="1">IFERROR(__xludf.DUMMYFUNCTION("IFERROR(REGEXEXTRACT('Tag Library'!W383, ""\\(.*)""), 'Tag Library'!W383)"),"sd_24hr_prev_dl")</f>
        <v>sd_24hr_prev_dl</v>
      </c>
      <c r="G372" s="1" t="str">
        <f ca="1">IFERROR(__xludf.DUMMYFUNCTION("""COMPUTED_VALUE"""),"tr_13_ET-humid_prevNight")</f>
        <v>tr_13_ET-humid_prevNight</v>
      </c>
      <c r="H372" s="1" t="str">
        <f ca="1">IFERROR(__xludf.DUMMYFUNCTION("""COMPUTED_VALUE"""),"tr_09\adjust_t_sp")</f>
        <v>tr_09\adjust_t_sp</v>
      </c>
      <c r="I372" s="1">
        <f t="array" aca="1" ref="I372" ca="1">IFERROR(INDEX('Tag Library'!Z:Z, MATCH(H372, 'Tag Library'!W:W, 0)),"")</f>
        <v>554</v>
      </c>
      <c r="K372" s="1" t="str">
        <f ca="1">IFERROR(__xludf.DUMMYFUNCTION("IFERROR(REGEXEXTRACT('Tag Library'!AD383, ""\\(.*)""), 'Tag Library'!AD383)"),"et_cal_acc")</f>
        <v>et_cal_acc</v>
      </c>
      <c r="N372" s="1" t="str">
        <f t="array" ref="N372">IFERROR(INDEX('Tag Library'!AG:AG, MATCH(M372, 'Tag Library'!AD:AD, 0)),"")</f>
        <v/>
      </c>
    </row>
    <row r="373" spans="1:14" ht="12.75" x14ac:dyDescent="0.2">
      <c r="A373" s="1" t="str">
        <f ca="1">IFERROR(__xludf.DUMMYFUNCTION("IFERROR(REGEXEXTRACT('Tag Library'!P384, ""\\(.*)""), 'Tag Library'!P384)"),"tr_irrig_calibration_time")</f>
        <v>tr_irrig_calibration_time</v>
      </c>
      <c r="D373" s="1" t="str">
        <f t="array" ref="D373">IFERROR(INDEX('Tag Library'!S:S, MATCH(C373, 'Tag Library'!P:P, 0)),"")</f>
        <v/>
      </c>
      <c r="F373" s="1" t="str">
        <f ca="1">IFERROR(__xludf.DUMMYFUNCTION("IFERROR(REGEXEXTRACT('Tag Library'!W384, ""\\(.*)""), 'Tag Library'!W384)"),"sd_day_prev_et")</f>
        <v>sd_day_prev_et</v>
      </c>
      <c r="G373" s="1" t="str">
        <f ca="1">IFERROR(__xludf.DUMMYFUNCTION("""COMPUTED_VALUE"""),"tr_14_ET-humid_prevDay")</f>
        <v>tr_14_ET-humid_prevDay</v>
      </c>
      <c r="H373" s="1" t="str">
        <f ca="1">IFERROR(__xludf.DUMMYFUNCTION("""COMPUTED_VALUE"""),"tr_09\adjust_t_sp_qty")</f>
        <v>tr_09\adjust_t_sp_qty</v>
      </c>
      <c r="I373" s="1">
        <f t="array" aca="1" ref="I373" ca="1">IFERROR(INDEX('Tag Library'!Z:Z, MATCH(H373, 'Tag Library'!W:W, 0)),"")</f>
        <v>555</v>
      </c>
      <c r="K373" s="1" t="str">
        <f ca="1">IFERROR(__xludf.DUMMYFUNCTION("IFERROR(REGEXEXTRACT('Tag Library'!AD384, ""\\(.*)""), 'Tag Library'!AD384)"),"et_cal_acc")</f>
        <v>et_cal_acc</v>
      </c>
      <c r="N373" s="1" t="str">
        <f t="array" ref="N373">IFERROR(INDEX('Tag Library'!AG:AG, MATCH(M373, 'Tag Library'!AD:AD, 0)),"")</f>
        <v/>
      </c>
    </row>
    <row r="374" spans="1:14" ht="12.75" x14ac:dyDescent="0.2">
      <c r="A374" s="1" t="str">
        <f ca="1">IFERROR(__xludf.DUMMYFUNCTION("IFERROR(REGEXEXTRACT('Tag Library'!P385, ""\\(.*)""), 'Tag Library'!P385)"),"tr_irrig_ml_day_accum")</f>
        <v>tr_irrig_ml_day_accum</v>
      </c>
      <c r="D374" s="1" t="str">
        <f t="array" ref="D374">IFERROR(INDEX('Tag Library'!S:S, MATCH(C374, 'Tag Library'!P:P, 0)),"")</f>
        <v/>
      </c>
      <c r="F374" s="1" t="str">
        <f ca="1">IFERROR(__xludf.DUMMYFUNCTION("IFERROR(REGEXEXTRACT('Tag Library'!W385, ""\\(.*)""), 'Tag Library'!W385)"),"sd_night_prev_et")</f>
        <v>sd_night_prev_et</v>
      </c>
      <c r="G374" s="1" t="str">
        <f ca="1">IFERROR(__xludf.DUMMYFUNCTION("""COMPUTED_VALUE"""),"tr_14_ET-humid_prevNight")</f>
        <v>tr_14_ET-humid_prevNight</v>
      </c>
      <c r="H374" s="1" t="str">
        <f ca="1">IFERROR(__xludf.DUMMYFUNCTION("""COMPUTED_VALUE"""),"tr_10\adjust_t_sp")</f>
        <v>tr_10\adjust_t_sp</v>
      </c>
      <c r="I374" s="1">
        <f t="array" aca="1" ref="I374" ca="1">IFERROR(INDEX('Tag Library'!Z:Z, MATCH(H374, 'Tag Library'!W:W, 0)),"")</f>
        <v>556</v>
      </c>
      <c r="K374" s="1" t="str">
        <f ca="1">IFERROR(__xludf.DUMMYFUNCTION("IFERROR(REGEXEXTRACT('Tag Library'!AD385, ""\\(.*)""), 'Tag Library'!AD385)"),"et_cal_acc")</f>
        <v>et_cal_acc</v>
      </c>
      <c r="N374" s="1" t="str">
        <f t="array" ref="N374">IFERROR(INDEX('Tag Library'!AG:AG, MATCH(M374, 'Tag Library'!AD:AD, 0)),"")</f>
        <v/>
      </c>
    </row>
    <row r="375" spans="1:14" ht="12.75" x14ac:dyDescent="0.2">
      <c r="A375" s="1" t="str">
        <f ca="1">IFERROR(__xludf.DUMMYFUNCTION("IFERROR(REGEXEXTRACT('Tag Library'!P386, ""\\(.*)""), 'Tag Library'!P386)"),"tr_irrig_ml_event_accum")</f>
        <v>tr_irrig_ml_event_accum</v>
      </c>
      <c r="D375" s="1" t="str">
        <f t="array" ref="D375">IFERROR(INDEX('Tag Library'!S:S, MATCH(C375, 'Tag Library'!P:P, 0)),"")</f>
        <v/>
      </c>
      <c r="F375" s="1" t="str">
        <f ca="1">IFERROR(__xludf.DUMMYFUNCTION("IFERROR(REGEXEXTRACT('Tag Library'!W386, ""\\(.*)""), 'Tag Library'!W386)"),"sd_day_prev_rth")</f>
        <v>sd_day_prev_rth</v>
      </c>
      <c r="G375" s="1" t="str">
        <f ca="1">IFERROR(__xludf.DUMMYFUNCTION("""COMPUTED_VALUE"""),"tr_03_ET-humid_prevDay")</f>
        <v>tr_03_ET-humid_prevDay</v>
      </c>
      <c r="H375" s="1" t="str">
        <f ca="1">IFERROR(__xludf.DUMMYFUNCTION("""COMPUTED_VALUE"""),"tr_10\adjust_t_sp_qty")</f>
        <v>tr_10\adjust_t_sp_qty</v>
      </c>
      <c r="I375" s="1">
        <f t="array" aca="1" ref="I375" ca="1">IFERROR(INDEX('Tag Library'!Z:Z, MATCH(H375, 'Tag Library'!W:W, 0)),"")</f>
        <v>557</v>
      </c>
      <c r="K375" s="1" t="str">
        <f ca="1">IFERROR(__xludf.DUMMYFUNCTION("IFERROR(REGEXEXTRACT('Tag Library'!AD386, ""\\(.*)""), 'Tag Library'!AD386)"),"et_cal_acc")</f>
        <v>et_cal_acc</v>
      </c>
      <c r="N375" s="1" t="str">
        <f t="array" ref="N375">IFERROR(INDEX('Tag Library'!AG:AG, MATCH(M375, 'Tag Library'!AD:AD, 0)),"")</f>
        <v/>
      </c>
    </row>
    <row r="376" spans="1:14" ht="12.75" x14ac:dyDescent="0.2">
      <c r="A376" s="1" t="str">
        <f ca="1">IFERROR(__xludf.DUMMYFUNCTION("IFERROR(REGEXEXTRACT('Tag Library'!P387, ""\\(.*)""), 'Tag Library'!P387)"),"tr_irrig_ml_prev_day_total")</f>
        <v>tr_irrig_ml_prev_day_total</v>
      </c>
      <c r="D376" s="1" t="str">
        <f t="array" ref="D376">IFERROR(INDEX('Tag Library'!S:S, MATCH(C376, 'Tag Library'!P:P, 0)),"")</f>
        <v/>
      </c>
      <c r="F376" s="1" t="str">
        <f ca="1">IFERROR(__xludf.DUMMYFUNCTION("IFERROR(REGEXEXTRACT('Tag Library'!W387, ""\\(.*)""), 'Tag Library'!W387)"),"sd_night_prev_rth")</f>
        <v>sd_night_prev_rth</v>
      </c>
      <c r="G376" s="1" t="str">
        <f ca="1">IFERROR(__xludf.DUMMYFUNCTION("""COMPUTED_VALUE"""),"tr_03_ET-humid_prevNight")</f>
        <v>tr_03_ET-humid_prevNight</v>
      </c>
      <c r="H376" s="1" t="str">
        <f ca="1">IFERROR(__xludf.DUMMYFUNCTION("""COMPUTED_VALUE"""),"tr_11\adjust_t_sp")</f>
        <v>tr_11\adjust_t_sp</v>
      </c>
      <c r="I376" s="1">
        <f t="array" aca="1" ref="I376" ca="1">IFERROR(INDEX('Tag Library'!Z:Z, MATCH(H376, 'Tag Library'!W:W, 0)),"")</f>
        <v>558</v>
      </c>
      <c r="K376" s="1" t="str">
        <f ca="1">IFERROR(__xludf.DUMMYFUNCTION("IFERROR(REGEXEXTRACT('Tag Library'!AD387, ""\\(.*)""), 'Tag Library'!AD387)"),"et_cal_acc")</f>
        <v>et_cal_acc</v>
      </c>
      <c r="N376" s="1" t="str">
        <f t="array" ref="N376">IFERROR(INDEX('Tag Library'!AG:AG, MATCH(M376, 'Tag Library'!AD:AD, 0)),"")</f>
        <v/>
      </c>
    </row>
    <row r="377" spans="1:14" ht="12.75" x14ac:dyDescent="0.2">
      <c r="A377" s="1" t="str">
        <f ca="1">IFERROR(__xludf.DUMMYFUNCTION("IFERROR(REGEXEXTRACT('Tag Library'!P388, ""\\(.*)""), 'Tag Library'!P388)"),"tr_irrig_purge_mode")</f>
        <v>tr_irrig_purge_mode</v>
      </c>
      <c r="D377" s="1" t="str">
        <f t="array" ref="D377">IFERROR(INDEX('Tag Library'!S:S, MATCH(C377, 'Tag Library'!P:P, 0)),"")</f>
        <v/>
      </c>
      <c r="F377" s="1" t="str">
        <f ca="1">IFERROR(__xludf.DUMMYFUNCTION("IFERROR(REGEXEXTRACT('Tag Library'!W388, ""\\(.*)""), 'Tag Library'!W388)"),"sd_day_prev_temp")</f>
        <v>sd_day_prev_temp</v>
      </c>
      <c r="G377" s="1" t="str">
        <f ca="1">IFERROR(__xludf.DUMMYFUNCTION("""COMPUTED_VALUE"""),"tr_04_ET-humid_prevDay")</f>
        <v>tr_04_ET-humid_prevDay</v>
      </c>
      <c r="H377" s="1" t="str">
        <f ca="1">IFERROR(__xludf.DUMMYFUNCTION("""COMPUTED_VALUE"""),"tr_11\adjust_t_sp_qty")</f>
        <v>tr_11\adjust_t_sp_qty</v>
      </c>
      <c r="I377" s="1">
        <f t="array" aca="1" ref="I377" ca="1">IFERROR(INDEX('Tag Library'!Z:Z, MATCH(H377, 'Tag Library'!W:W, 0)),"")</f>
        <v>559</v>
      </c>
      <c r="K377" s="1" t="str">
        <f ca="1">IFERROR(__xludf.DUMMYFUNCTION("IFERROR(REGEXEXTRACT('Tag Library'!AD388, ""\\(.*)""), 'Tag Library'!AD388)"),"et_cal_acc")</f>
        <v>et_cal_acc</v>
      </c>
      <c r="N377" s="1" t="str">
        <f t="array" ref="N377">IFERROR(INDEX('Tag Library'!AG:AG, MATCH(M377, 'Tag Library'!AD:AD, 0)),"")</f>
        <v/>
      </c>
    </row>
    <row r="378" spans="1:14" ht="12.75" x14ac:dyDescent="0.2">
      <c r="A378" s="1" t="str">
        <f ca="1">IFERROR(__xludf.DUMMYFUNCTION("IFERROR(REGEXEXTRACT('Tag Library'!P389, ""\\(.*)""), 'Tag Library'!P389)"),"tr_irrig_time_per_bucket")</f>
        <v>tr_irrig_time_per_bucket</v>
      </c>
      <c r="D378" s="1" t="str">
        <f t="array" ref="D378">IFERROR(INDEX('Tag Library'!S:S, MATCH(C378, 'Tag Library'!P:P, 0)),"")</f>
        <v/>
      </c>
      <c r="F378" s="1" t="str">
        <f ca="1">IFERROR(__xludf.DUMMYFUNCTION("IFERROR(REGEXEXTRACT('Tag Library'!W389, ""\\(.*)""), 'Tag Library'!W389)"),"sd_night_prev_temp")</f>
        <v>sd_night_prev_temp</v>
      </c>
      <c r="G378" s="1" t="str">
        <f ca="1">IFERROR(__xludf.DUMMYFUNCTION("""COMPUTED_VALUE"""),"tr_04_ET-humid_prevNight")</f>
        <v>tr_04_ET-humid_prevNight</v>
      </c>
      <c r="H378" s="1" t="str">
        <f ca="1">IFERROR(__xludf.DUMMYFUNCTION("""COMPUTED_VALUE"""),"tr_12\adjust_t_sp")</f>
        <v>tr_12\adjust_t_sp</v>
      </c>
      <c r="I378" s="1">
        <f t="array" aca="1" ref="I378" ca="1">IFERROR(INDEX('Tag Library'!Z:Z, MATCH(H378, 'Tag Library'!W:W, 0)),"")</f>
        <v>560</v>
      </c>
      <c r="K378" s="1" t="str">
        <f ca="1">IFERROR(__xludf.DUMMYFUNCTION("IFERROR(REGEXEXTRACT('Tag Library'!AD389, ""\\(.*)""), 'Tag Library'!AD389)"),"et_cal_acc")</f>
        <v>et_cal_acc</v>
      </c>
      <c r="N378" s="1" t="str">
        <f t="array" ref="N378">IFERROR(INDEX('Tag Library'!AG:AG, MATCH(M378, 'Tag Library'!AD:AD, 0)),"")</f>
        <v/>
      </c>
    </row>
    <row r="379" spans="1:14" ht="12.75" x14ac:dyDescent="0.2">
      <c r="A379" s="1" t="str">
        <f ca="1">IFERROR(__xludf.DUMMYFUNCTION("IFERROR(REGEXEXTRACT('Tag Library'!P390, ""\\(.*)""), 'Tag Library'!P390)"),"tr_irrig_calib_mode")</f>
        <v>tr_irrig_calib_mode</v>
      </c>
      <c r="D379" s="1" t="str">
        <f t="array" ref="D379">IFERROR(INDEX('Tag Library'!S:S, MATCH(C379, 'Tag Library'!P:P, 0)),"")</f>
        <v/>
      </c>
      <c r="F379" s="1" t="str">
        <f ca="1">IFERROR(__xludf.DUMMYFUNCTION("IFERROR(REGEXEXTRACT('Tag Library'!W390, ""\\(.*)""), 'Tag Library'!W390)"),"wl_high_light_cold_day")</f>
        <v>wl_high_light_cold_day</v>
      </c>
      <c r="G379" s="1" t="str">
        <f ca="1">IFERROR(__xludf.DUMMYFUNCTION("""COMPUTED_VALUE"""),"tr_05_ET-humid_prevDay")</f>
        <v>tr_05_ET-humid_prevDay</v>
      </c>
      <c r="H379" s="1" t="str">
        <f ca="1">IFERROR(__xludf.DUMMYFUNCTION("""COMPUTED_VALUE"""),"tr_12\adjust_t_sp_qty")</f>
        <v>tr_12\adjust_t_sp_qty</v>
      </c>
      <c r="I379" s="1">
        <f t="array" aca="1" ref="I379" ca="1">IFERROR(INDEX('Tag Library'!Z:Z, MATCH(H379, 'Tag Library'!W:W, 0)),"")</f>
        <v>561</v>
      </c>
      <c r="K379" s="1" t="str">
        <f ca="1">IFERROR(__xludf.DUMMYFUNCTION("IFERROR(REGEXEXTRACT('Tag Library'!AD390, ""\\(.*)""), 'Tag Library'!AD390)"),"et_cal_acc")</f>
        <v>et_cal_acc</v>
      </c>
      <c r="N379" s="1" t="str">
        <f t="array" ref="N379">IFERROR(INDEX('Tag Library'!AG:AG, MATCH(M379, 'Tag Library'!AD:AD, 0)),"")</f>
        <v/>
      </c>
    </row>
    <row r="380" spans="1:14" ht="12.75" x14ac:dyDescent="0.2">
      <c r="A380" s="1" t="str">
        <f ca="1">IFERROR(__xludf.DUMMYFUNCTION("IFERROR(REGEXEXTRACT('Tag Library'!P391, ""\\(.*)""), 'Tag Library'!P391)"),"tr_irrig_calibration_time")</f>
        <v>tr_irrig_calibration_time</v>
      </c>
      <c r="D380" s="1" t="str">
        <f t="array" ref="D380">IFERROR(INDEX('Tag Library'!S:S, MATCH(C380, 'Tag Library'!P:P, 0)),"")</f>
        <v/>
      </c>
      <c r="F380" s="1" t="str">
        <f ca="1">IFERROR(__xludf.DUMMYFUNCTION("IFERROR(REGEXEXTRACT('Tag Library'!W391, ""\\(.*)""), 'Tag Library'!W391)"),"wl_heater_off_high_t_dev")</f>
        <v>wl_heater_off_high_t_dev</v>
      </c>
      <c r="G380" s="1" t="str">
        <f ca="1">IFERROR(__xludf.DUMMYFUNCTION("""COMPUTED_VALUE"""),"tr_05_ET-humid_prevNight")</f>
        <v>tr_05_ET-humid_prevNight</v>
      </c>
      <c r="H380" s="1" t="str">
        <f ca="1">IFERROR(__xludf.DUMMYFUNCTION("""COMPUTED_VALUE"""),"tr_13\adjust_t_sp")</f>
        <v>tr_13\adjust_t_sp</v>
      </c>
      <c r="I380" s="1">
        <f t="array" aca="1" ref="I380" ca="1">IFERROR(INDEX('Tag Library'!Z:Z, MATCH(H380, 'Tag Library'!W:W, 0)),"")</f>
        <v>562</v>
      </c>
      <c r="K380" s="1" t="str">
        <f ca="1">IFERROR(__xludf.DUMMYFUNCTION("IFERROR(REGEXEXTRACT('Tag Library'!AD391, ""\\(.*)""), 'Tag Library'!AD391)"),"et_cal_acc")</f>
        <v>et_cal_acc</v>
      </c>
      <c r="N380" s="1" t="str">
        <f t="array" ref="N380">IFERROR(INDEX('Tag Library'!AG:AG, MATCH(M380, 'Tag Library'!AD:AD, 0)),"")</f>
        <v/>
      </c>
    </row>
    <row r="381" spans="1:14" ht="12.75" x14ac:dyDescent="0.2">
      <c r="A381" s="1" t="str">
        <f ca="1">IFERROR(__xludf.DUMMYFUNCTION("IFERROR(REGEXEXTRACT('Tag Library'!P392, ""\\(.*)""), 'Tag Library'!P392)"),"tr_irrig_ml_day_accum")</f>
        <v>tr_irrig_ml_day_accum</v>
      </c>
      <c r="D381" s="1" t="str">
        <f t="array" ref="D381">IFERROR(INDEX('Tag Library'!S:S, MATCH(C381, 'Tag Library'!P:P, 0)),"")</f>
        <v/>
      </c>
      <c r="F381" s="1" t="str">
        <f ca="1">IFERROR(__xludf.DUMMYFUNCTION("IFERROR(REGEXEXTRACT('Tag Library'!W392, ""\\(.*)""), 'Tag Library'!W392)"),"wl_cold_max_out")</f>
        <v>wl_cold_max_out</v>
      </c>
      <c r="G381" s="1" t="str">
        <f ca="1">IFERROR(__xludf.DUMMYFUNCTION("""COMPUTED_VALUE"""),"tr_06_ET-humid_prevDay")</f>
        <v>tr_06_ET-humid_prevDay</v>
      </c>
      <c r="H381" s="1" t="str">
        <f ca="1">IFERROR(__xludf.DUMMYFUNCTION("""COMPUTED_VALUE"""),"tr_13\adjust_t_sp_qty")</f>
        <v>tr_13\adjust_t_sp_qty</v>
      </c>
      <c r="I381" s="1">
        <f t="array" aca="1" ref="I381" ca="1">IFERROR(INDEX('Tag Library'!Z:Z, MATCH(H381, 'Tag Library'!W:W, 0)),"")</f>
        <v>563</v>
      </c>
      <c r="K381" s="1" t="str">
        <f ca="1">IFERROR(__xludf.DUMMYFUNCTION("IFERROR(REGEXEXTRACT('Tag Library'!AD392, ""\\(.*)""), 'Tag Library'!AD392)"),"et_cal_acc")</f>
        <v>et_cal_acc</v>
      </c>
      <c r="N381" s="1" t="str">
        <f t="array" ref="N381">IFERROR(INDEX('Tag Library'!AG:AG, MATCH(M381, 'Tag Library'!AD:AD, 0)),"")</f>
        <v/>
      </c>
    </row>
    <row r="382" spans="1:14" ht="12.75" x14ac:dyDescent="0.2">
      <c r="A382" s="1" t="str">
        <f ca="1">IFERROR(__xludf.DUMMYFUNCTION("IFERROR(REGEXEXTRACT('Tag Library'!P393, ""\\(.*)""), 'Tag Library'!P393)"),"tr_irrig_ml_event_accum")</f>
        <v>tr_irrig_ml_event_accum</v>
      </c>
      <c r="D382" s="1" t="str">
        <f t="array" ref="D382">IFERROR(INDEX('Tag Library'!S:S, MATCH(C382, 'Tag Library'!P:P, 0)),"")</f>
        <v/>
      </c>
      <c r="F382" s="1" t="str">
        <f ca="1">IFERROR(__xludf.DUMMYFUNCTION("IFERROR(REGEXEXTRACT('Tag Library'!W393, ""\\(.*)""), 'Tag Library'!W393)"),"sd_24hr_prev_irrig")</f>
        <v>sd_24hr_prev_irrig</v>
      </c>
      <c r="G382" s="1" t="str">
        <f ca="1">IFERROR(__xludf.DUMMYFUNCTION("""COMPUTED_VALUE"""),"tr_06_ET-humid_prevNight")</f>
        <v>tr_06_ET-humid_prevNight</v>
      </c>
      <c r="H382" s="1" t="str">
        <f ca="1">IFERROR(__xludf.DUMMYFUNCTION("""COMPUTED_VALUE"""),"tr_14\adjust_t_sp")</f>
        <v>tr_14\adjust_t_sp</v>
      </c>
      <c r="I382" s="1">
        <f t="array" aca="1" ref="I382" ca="1">IFERROR(INDEX('Tag Library'!Z:Z, MATCH(H382, 'Tag Library'!W:W, 0)),"")</f>
        <v>564</v>
      </c>
      <c r="K382" s="1" t="str">
        <f ca="1">IFERROR(__xludf.DUMMYFUNCTION("IFERROR(REGEXEXTRACT('Tag Library'!AD393, ""\\(.*)""), 'Tag Library'!AD393)"),"et_cal_acc")</f>
        <v>et_cal_acc</v>
      </c>
      <c r="N382" s="1" t="str">
        <f t="array" ref="N382">IFERROR(INDEX('Tag Library'!AG:AG, MATCH(M382, 'Tag Library'!AD:AD, 0)),"")</f>
        <v/>
      </c>
    </row>
    <row r="383" spans="1:14" ht="12.75" x14ac:dyDescent="0.2">
      <c r="A383" s="1" t="str">
        <f ca="1">IFERROR(__xludf.DUMMYFUNCTION("IFERROR(REGEXEXTRACT('Tag Library'!P394, ""\\(.*)""), 'Tag Library'!P394)"),"tr_irrig_ml_prev_day_total")</f>
        <v>tr_irrig_ml_prev_day_total</v>
      </c>
      <c r="D383" s="1" t="str">
        <f t="array" ref="D383">IFERROR(INDEX('Tag Library'!S:S, MATCH(C383, 'Tag Library'!P:P, 0)),"")</f>
        <v/>
      </c>
      <c r="F383" s="1" t="str">
        <f ca="1">IFERROR(__xludf.DUMMYFUNCTION("IFERROR(REGEXEXTRACT('Tag Library'!W394, ""\\(.*)""), 'Tag Library'!W394)"),"sd_24hr_prev_dl")</f>
        <v>sd_24hr_prev_dl</v>
      </c>
      <c r="G383" s="1" t="str">
        <f ca="1">IFERROR(__xludf.DUMMYFUNCTION("""COMPUTED_VALUE"""),"tr_07_ET-humid_prevDay")</f>
        <v>tr_07_ET-humid_prevDay</v>
      </c>
      <c r="H383" s="1" t="str">
        <f ca="1">IFERROR(__xludf.DUMMYFUNCTION("""COMPUTED_VALUE"""),"tr_14\adjust_t_sp_qty")</f>
        <v>tr_14\adjust_t_sp_qty</v>
      </c>
      <c r="I383" s="1">
        <f t="array" aca="1" ref="I383" ca="1">IFERROR(INDEX('Tag Library'!Z:Z, MATCH(H383, 'Tag Library'!W:W, 0)),"")</f>
        <v>565</v>
      </c>
      <c r="K383" s="1" t="str">
        <f ca="1">IFERROR(__xludf.DUMMYFUNCTION("IFERROR(REGEXEXTRACT('Tag Library'!AD394, ""\\(.*)""), 'Tag Library'!AD394)"),"et_cal_acc")</f>
        <v>et_cal_acc</v>
      </c>
      <c r="N383" s="1" t="str">
        <f t="array" ref="N383">IFERROR(INDEX('Tag Library'!AG:AG, MATCH(M383, 'Tag Library'!AD:AD, 0)),"")</f>
        <v/>
      </c>
    </row>
    <row r="384" spans="1:14" ht="12.75" x14ac:dyDescent="0.2">
      <c r="A384" s="1" t="str">
        <f ca="1">IFERROR(__xludf.DUMMYFUNCTION("IFERROR(REGEXEXTRACT('Tag Library'!P395, ""\\(.*)""), 'Tag Library'!P395)"),"tr_irrig_purge_mode")</f>
        <v>tr_irrig_purge_mode</v>
      </c>
      <c r="D384" s="1" t="str">
        <f t="array" ref="D384">IFERROR(INDEX('Tag Library'!S:S, MATCH(C384, 'Tag Library'!P:P, 0)),"")</f>
        <v/>
      </c>
      <c r="F384" s="1" t="str">
        <f ca="1">IFERROR(__xludf.DUMMYFUNCTION("IFERROR(REGEXEXTRACT('Tag Library'!W395, ""\\(.*)""), 'Tag Library'!W395)"),"sd_day_prev_et")</f>
        <v>sd_day_prev_et</v>
      </c>
      <c r="G384" s="1" t="str">
        <f ca="1">IFERROR(__xludf.DUMMYFUNCTION("""COMPUTED_VALUE"""),"tr_07_ET-humid_prevNight")</f>
        <v>tr_07_ET-humid_prevNight</v>
      </c>
      <c r="H384" s="1" t="str">
        <f ca="1">IFERROR(__xludf.DUMMYFUNCTION("""COMPUTED_VALUE"""),"OI_Setpoints\chiller_amb_cwc_threshold")</f>
        <v>OI_Setpoints\chiller_amb_cwc_threshold</v>
      </c>
      <c r="I384" s="1">
        <f t="array" aca="1" ref="I384" ca="1">IFERROR(INDEX('Tag Library'!Z:Z, MATCH(H384, 'Tag Library'!W:W, 0)),"")</f>
        <v>570</v>
      </c>
      <c r="K384" s="1" t="str">
        <f ca="1">IFERROR(__xludf.DUMMYFUNCTION("IFERROR(REGEXEXTRACT('Tag Library'!AD395, ""\\(.*)""), 'Tag Library'!AD395)"),"et_cal_val")</f>
        <v>et_cal_val</v>
      </c>
      <c r="N384" s="1" t="str">
        <f t="array" ref="N384">IFERROR(INDEX('Tag Library'!AG:AG, MATCH(M384, 'Tag Library'!AD:AD, 0)),"")</f>
        <v/>
      </c>
    </row>
    <row r="385" spans="1:14" ht="12.75" x14ac:dyDescent="0.2">
      <c r="A385" s="1" t="str">
        <f ca="1">IFERROR(__xludf.DUMMYFUNCTION("IFERROR(REGEXEXTRACT('Tag Library'!P396, ""\\(.*)""), 'Tag Library'!P396)"),"tr_irrig_time_per_bucket")</f>
        <v>tr_irrig_time_per_bucket</v>
      </c>
      <c r="D385" s="1" t="str">
        <f t="array" ref="D385">IFERROR(INDEX('Tag Library'!S:S, MATCH(C385, 'Tag Library'!P:P, 0)),"")</f>
        <v/>
      </c>
      <c r="F385" s="1" t="str">
        <f ca="1">IFERROR(__xludf.DUMMYFUNCTION("IFERROR(REGEXEXTRACT('Tag Library'!W396, ""\\(.*)""), 'Tag Library'!W396)"),"sd_night_prev_et")</f>
        <v>sd_night_prev_et</v>
      </c>
      <c r="G385" s="1" t="str">
        <f ca="1">IFERROR(__xludf.DUMMYFUNCTION("""COMPUTED_VALUE"""),"tr_09_ET-humid_prevDay")</f>
        <v>tr_09_ET-humid_prevDay</v>
      </c>
      <c r="H385" s="1" t="str">
        <f ca="1">IFERROR(__xludf.DUMMYFUNCTION("""COMPUTED_VALUE"""),"tr_02\tr_CER_calc_leak_rate_no_sf6")</f>
        <v>tr_02\tr_CER_calc_leak_rate_no_sf6</v>
      </c>
      <c r="I385" s="1">
        <f t="array" aca="1" ref="I385" ca="1">IFERROR(INDEX('Tag Library'!Z:Z, MATCH(H385, 'Tag Library'!W:W, 0)),"")</f>
        <v>971</v>
      </c>
      <c r="K385" s="1" t="str">
        <f ca="1">IFERROR(__xludf.DUMMYFUNCTION("IFERROR(REGEXEXTRACT('Tag Library'!AD396, ""\\(.*)""), 'Tag Library'!AD396)"),"et_cal_val")</f>
        <v>et_cal_val</v>
      </c>
      <c r="N385" s="1" t="str">
        <f t="array" ref="N385">IFERROR(INDEX('Tag Library'!AG:AG, MATCH(M385, 'Tag Library'!AD:AD, 0)),"")</f>
        <v/>
      </c>
    </row>
    <row r="386" spans="1:14" ht="12.75" x14ac:dyDescent="0.2">
      <c r="A386" s="1" t="str">
        <f ca="1">IFERROR(__xludf.DUMMYFUNCTION("IFERROR(REGEXEXTRACT('Tag Library'!P397, ""\\(.*)""), 'Tag Library'!P397)"),"tr_irrig_calib_mode")</f>
        <v>tr_irrig_calib_mode</v>
      </c>
      <c r="D386" s="1" t="str">
        <f t="array" ref="D386">IFERROR(INDEX('Tag Library'!S:S, MATCH(C386, 'Tag Library'!P:P, 0)),"")</f>
        <v/>
      </c>
      <c r="F386" s="1" t="str">
        <f ca="1">IFERROR(__xludf.DUMMYFUNCTION("IFERROR(REGEXEXTRACT('Tag Library'!W397, ""\\(.*)""), 'Tag Library'!W397)"),"sd_day_prev_rth")</f>
        <v>sd_day_prev_rth</v>
      </c>
      <c r="G386" s="1" t="str">
        <f ca="1">IFERROR(__xludf.DUMMYFUNCTION("""COMPUTED_VALUE"""),"tr_09_ET-humid_prevNight")</f>
        <v>tr_09_ET-humid_prevNight</v>
      </c>
      <c r="H386" s="1" t="str">
        <f ca="1">IFERROR(__xludf.DUMMYFUNCTION("""COMPUTED_VALUE"""),"tr_02\tr_CER_Calculated_no_leak_rate")</f>
        <v>tr_02\tr_CER_Calculated_no_leak_rate</v>
      </c>
      <c r="I386" s="1">
        <f t="array" aca="1" ref="I386" ca="1">IFERROR(INDEX('Tag Library'!Z:Z, MATCH(H386, 'Tag Library'!W:W, 0)),"")</f>
        <v>972</v>
      </c>
      <c r="K386" s="1" t="str">
        <f ca="1">IFERROR(__xludf.DUMMYFUNCTION("IFERROR(REGEXEXTRACT('Tag Library'!AD397, ""\\(.*)""), 'Tag Library'!AD397)"),"et_cal_val")</f>
        <v>et_cal_val</v>
      </c>
      <c r="N386" s="1" t="str">
        <f t="array" ref="N386">IFERROR(INDEX('Tag Library'!AG:AG, MATCH(M386, 'Tag Library'!AD:AD, 0)),"")</f>
        <v/>
      </c>
    </row>
    <row r="387" spans="1:14" ht="12.75" x14ac:dyDescent="0.2">
      <c r="A387" s="1" t="str">
        <f ca="1">IFERROR(__xludf.DUMMYFUNCTION("IFERROR(REGEXEXTRACT('Tag Library'!P398, ""\\(.*)""), 'Tag Library'!P398)"),"tr_irrig_calibration_time")</f>
        <v>tr_irrig_calibration_time</v>
      </c>
      <c r="D387" s="1" t="str">
        <f t="array" ref="D387">IFERROR(INDEX('Tag Library'!S:S, MATCH(C387, 'Tag Library'!P:P, 0)),"")</f>
        <v/>
      </c>
      <c r="F387" s="1" t="str">
        <f ca="1">IFERROR(__xludf.DUMMYFUNCTION("IFERROR(REGEXEXTRACT('Tag Library'!W398, ""\\(.*)""), 'Tag Library'!W398)"),"sd_night_prev_rth")</f>
        <v>sd_night_prev_rth</v>
      </c>
      <c r="G387" s="1" t="str">
        <f ca="1">IFERROR(__xludf.DUMMYFUNCTION("""COMPUTED_VALUE"""),"tr_10_ET-humid_prevDay")</f>
        <v>tr_10_ET-humid_prevDay</v>
      </c>
      <c r="H387" s="1" t="str">
        <f ca="1">IFERROR(__xludf.DUMMYFUNCTION("""COMPUTED_VALUE"""),"tr_03\tr_CER_calc_leak_rate_no_sf6")</f>
        <v>tr_03\tr_CER_calc_leak_rate_no_sf6</v>
      </c>
      <c r="I387" s="1">
        <f t="array" aca="1" ref="I387" ca="1">IFERROR(INDEX('Tag Library'!Z:Z, MATCH(H387, 'Tag Library'!W:W, 0)),"")</f>
        <v>973</v>
      </c>
      <c r="K387" s="1" t="str">
        <f ca="1">IFERROR(__xludf.DUMMYFUNCTION("IFERROR(REGEXEXTRACT('Tag Library'!AD398, ""\\(.*)""), 'Tag Library'!AD398)"),"et_cal_val")</f>
        <v>et_cal_val</v>
      </c>
      <c r="N387" s="1" t="str">
        <f t="array" ref="N387">IFERROR(INDEX('Tag Library'!AG:AG, MATCH(M387, 'Tag Library'!AD:AD, 0)),"")</f>
        <v/>
      </c>
    </row>
    <row r="388" spans="1:14" ht="12.75" x14ac:dyDescent="0.2">
      <c r="A388" s="1" t="str">
        <f ca="1">IFERROR(__xludf.DUMMYFUNCTION("IFERROR(REGEXEXTRACT('Tag Library'!P399, ""\\(.*)""), 'Tag Library'!P399)"),"tr_irrig_ml_day_accum")</f>
        <v>tr_irrig_ml_day_accum</v>
      </c>
      <c r="D388" s="1" t="str">
        <f t="array" ref="D388">IFERROR(INDEX('Tag Library'!S:S, MATCH(C388, 'Tag Library'!P:P, 0)),"")</f>
        <v/>
      </c>
      <c r="F388" s="1" t="str">
        <f ca="1">IFERROR(__xludf.DUMMYFUNCTION("IFERROR(REGEXEXTRACT('Tag Library'!W399, ""\\(.*)""), 'Tag Library'!W399)"),"sd_day_prev_temp")</f>
        <v>sd_day_prev_temp</v>
      </c>
      <c r="G388" s="1" t="str">
        <f ca="1">IFERROR(__xludf.DUMMYFUNCTION("""COMPUTED_VALUE"""),"tr_10_ET-humid_prevNight")</f>
        <v>tr_10_ET-humid_prevNight</v>
      </c>
      <c r="H388" s="1" t="str">
        <f ca="1">IFERROR(__xludf.DUMMYFUNCTION("""COMPUTED_VALUE"""),"tr_03\tr_CER_Calculated_no_leak_rate")</f>
        <v>tr_03\tr_CER_Calculated_no_leak_rate</v>
      </c>
      <c r="I388" s="1">
        <f t="array" aca="1" ref="I388" ca="1">IFERROR(INDEX('Tag Library'!Z:Z, MATCH(H388, 'Tag Library'!W:W, 0)),"")</f>
        <v>974</v>
      </c>
      <c r="K388" s="1" t="str">
        <f ca="1">IFERROR(__xludf.DUMMYFUNCTION("IFERROR(REGEXEXTRACT('Tag Library'!AD399, ""\\(.*)""), 'Tag Library'!AD399)"),"et_cal_val")</f>
        <v>et_cal_val</v>
      </c>
      <c r="N388" s="1" t="str">
        <f t="array" ref="N388">IFERROR(INDEX('Tag Library'!AG:AG, MATCH(M388, 'Tag Library'!AD:AD, 0)),"")</f>
        <v/>
      </c>
    </row>
    <row r="389" spans="1:14" ht="12.75" x14ac:dyDescent="0.2">
      <c r="A389" s="1" t="str">
        <f ca="1">IFERROR(__xludf.DUMMYFUNCTION("IFERROR(REGEXEXTRACT('Tag Library'!P400, ""\\(.*)""), 'Tag Library'!P400)"),"tr_irrig_ml_event_accum")</f>
        <v>tr_irrig_ml_event_accum</v>
      </c>
      <c r="D389" s="1" t="str">
        <f t="array" ref="D389">IFERROR(INDEX('Tag Library'!S:S, MATCH(C389, 'Tag Library'!P:P, 0)),"")</f>
        <v/>
      </c>
      <c r="F389" s="1" t="str">
        <f ca="1">IFERROR(__xludf.DUMMYFUNCTION("IFERROR(REGEXEXTRACT('Tag Library'!W400, ""\\(.*)""), 'Tag Library'!W400)"),"sd_night_prev_temp")</f>
        <v>sd_night_prev_temp</v>
      </c>
      <c r="G389" s="1" t="str">
        <f ca="1">IFERROR(__xludf.DUMMYFUNCTION("""COMPUTED_VALUE"""),"tr_11_ET-humid_prevDay")</f>
        <v>tr_11_ET-humid_prevDay</v>
      </c>
      <c r="H389" s="1" t="str">
        <f ca="1">IFERROR(__xludf.DUMMYFUNCTION("""COMPUTED_VALUE"""),"tr_04\tr_CER_calc_leak_rate_no_sf6")</f>
        <v>tr_04\tr_CER_calc_leak_rate_no_sf6</v>
      </c>
      <c r="I389" s="1">
        <f t="array" aca="1" ref="I389" ca="1">IFERROR(INDEX('Tag Library'!Z:Z, MATCH(H389, 'Tag Library'!W:W, 0)),"")</f>
        <v>975</v>
      </c>
      <c r="K389" s="1" t="str">
        <f ca="1">IFERROR(__xludf.DUMMYFUNCTION("IFERROR(REGEXEXTRACT('Tag Library'!AD400, ""\\(.*)""), 'Tag Library'!AD400)"),"et_cal_val")</f>
        <v>et_cal_val</v>
      </c>
      <c r="N389" s="1" t="str">
        <f t="array" ref="N389">IFERROR(INDEX('Tag Library'!AG:AG, MATCH(M389, 'Tag Library'!AD:AD, 0)),"")</f>
        <v/>
      </c>
    </row>
    <row r="390" spans="1:14" ht="12.75" x14ac:dyDescent="0.2">
      <c r="A390" s="1" t="str">
        <f ca="1">IFERROR(__xludf.DUMMYFUNCTION("IFERROR(REGEXEXTRACT('Tag Library'!P401, ""\\(.*)""), 'Tag Library'!P401)"),"tr_irrig_ml_prev_day_total")</f>
        <v>tr_irrig_ml_prev_day_total</v>
      </c>
      <c r="D390" s="1" t="str">
        <f t="array" ref="D390">IFERROR(INDEX('Tag Library'!S:S, MATCH(C390, 'Tag Library'!P:P, 0)),"")</f>
        <v/>
      </c>
      <c r="F390" s="1" t="str">
        <f ca="1">IFERROR(__xludf.DUMMYFUNCTION("IFERROR(REGEXEXTRACT('Tag Library'!W401, ""\\(.*)""), 'Tag Library'!W401)"),"wl_high_light_cold_day")</f>
        <v>wl_high_light_cold_day</v>
      </c>
      <c r="G390" s="1" t="str">
        <f ca="1">IFERROR(__xludf.DUMMYFUNCTION("""COMPUTED_VALUE"""),"tr_11_ET-humid_prevNight")</f>
        <v>tr_11_ET-humid_prevNight</v>
      </c>
      <c r="H390" s="1" t="str">
        <f ca="1">IFERROR(__xludf.DUMMYFUNCTION("""COMPUTED_VALUE"""),"tr_04\tr_CER_Calculated_no_leak_rate")</f>
        <v>tr_04\tr_CER_Calculated_no_leak_rate</v>
      </c>
      <c r="I390" s="1">
        <f t="array" aca="1" ref="I390" ca="1">IFERROR(INDEX('Tag Library'!Z:Z, MATCH(H390, 'Tag Library'!W:W, 0)),"")</f>
        <v>976</v>
      </c>
      <c r="K390" s="1" t="str">
        <f ca="1">IFERROR(__xludf.DUMMYFUNCTION("IFERROR(REGEXEXTRACT('Tag Library'!AD401, ""\\(.*)""), 'Tag Library'!AD401)"),"et_cal_val")</f>
        <v>et_cal_val</v>
      </c>
      <c r="N390" s="1" t="str">
        <f t="array" ref="N390">IFERROR(INDEX('Tag Library'!AG:AG, MATCH(M390, 'Tag Library'!AD:AD, 0)),"")</f>
        <v/>
      </c>
    </row>
    <row r="391" spans="1:14" ht="12.75" x14ac:dyDescent="0.2">
      <c r="A391" s="1" t="str">
        <f ca="1">IFERROR(__xludf.DUMMYFUNCTION("IFERROR(REGEXEXTRACT('Tag Library'!P402, ""\\(.*)""), 'Tag Library'!P402)"),"tr_irrig_purge_mode")</f>
        <v>tr_irrig_purge_mode</v>
      </c>
      <c r="D391" s="1" t="str">
        <f t="array" ref="D391">IFERROR(INDEX('Tag Library'!S:S, MATCH(C391, 'Tag Library'!P:P, 0)),"")</f>
        <v/>
      </c>
      <c r="F391" s="1" t="str">
        <f ca="1">IFERROR(__xludf.DUMMYFUNCTION("IFERROR(REGEXEXTRACT('Tag Library'!W402, ""\\(.*)""), 'Tag Library'!W402)"),"wl_heater_off_high_t_dev")</f>
        <v>wl_heater_off_high_t_dev</v>
      </c>
      <c r="G391" s="1" t="str">
        <f ca="1">IFERROR(__xludf.DUMMYFUNCTION("""COMPUTED_VALUE"""),"temp_oscillation_range_abs")</f>
        <v>temp_oscillation_range_abs</v>
      </c>
      <c r="H391" s="1" t="str">
        <f ca="1">IFERROR(__xludf.DUMMYFUNCTION("""COMPUTED_VALUE"""),"tr_05\tr_CER_calc_leak_rate_no_sf6")</f>
        <v>tr_05\tr_CER_calc_leak_rate_no_sf6</v>
      </c>
      <c r="I391" s="1">
        <f t="array" aca="1" ref="I391" ca="1">IFERROR(INDEX('Tag Library'!Z:Z, MATCH(H391, 'Tag Library'!W:W, 0)),"")</f>
        <v>977</v>
      </c>
      <c r="K391" s="1" t="str">
        <f ca="1">IFERROR(__xludf.DUMMYFUNCTION("IFERROR(REGEXEXTRACT('Tag Library'!AD402, ""\\(.*)""), 'Tag Library'!AD402)"),"et_cal_val")</f>
        <v>et_cal_val</v>
      </c>
      <c r="N391" s="1" t="str">
        <f t="array" ref="N391">IFERROR(INDEX('Tag Library'!AG:AG, MATCH(M391, 'Tag Library'!AD:AD, 0)),"")</f>
        <v/>
      </c>
    </row>
    <row r="392" spans="1:14" ht="12.75" x14ac:dyDescent="0.2">
      <c r="A392" s="1" t="str">
        <f ca="1">IFERROR(__xludf.DUMMYFUNCTION("IFERROR(REGEXEXTRACT('Tag Library'!P403, ""\\(.*)""), 'Tag Library'!P403)"),"tr_irrig_time_per_bucket")</f>
        <v>tr_irrig_time_per_bucket</v>
      </c>
      <c r="D392" s="1" t="str">
        <f t="array" ref="D392">IFERROR(INDEX('Tag Library'!S:S, MATCH(C392, 'Tag Library'!P:P, 0)),"")</f>
        <v/>
      </c>
      <c r="F392" s="1" t="str">
        <f ca="1">IFERROR(__xludf.DUMMYFUNCTION("IFERROR(REGEXEXTRACT('Tag Library'!W403, ""\\(.*)""), 'Tag Library'!W403)"),"wl_cold_max_out")</f>
        <v>wl_cold_max_out</v>
      </c>
      <c r="G392" s="1" t="str">
        <f ca="1">IFERROR(__xludf.DUMMYFUNCTION("""COMPUTED_VALUE"""),"temp_oscillation_time")</f>
        <v>temp_oscillation_time</v>
      </c>
      <c r="H392" s="1" t="str">
        <f ca="1">IFERROR(__xludf.DUMMYFUNCTION("""COMPUTED_VALUE"""),"tr_05\tr_CER_Calculated_no_leak_rate")</f>
        <v>tr_05\tr_CER_Calculated_no_leak_rate</v>
      </c>
      <c r="I392" s="1">
        <f t="array" aca="1" ref="I392" ca="1">IFERROR(INDEX('Tag Library'!Z:Z, MATCH(H392, 'Tag Library'!W:W, 0)),"")</f>
        <v>978</v>
      </c>
      <c r="K392" s="1" t="str">
        <f ca="1">IFERROR(__xludf.DUMMYFUNCTION("IFERROR(REGEXEXTRACT('Tag Library'!AD403, ""\\(.*)""), 'Tag Library'!AD403)"),"et_cal_val")</f>
        <v>et_cal_val</v>
      </c>
      <c r="N392" s="1" t="str">
        <f t="array" ref="N392">IFERROR(INDEX('Tag Library'!AG:AG, MATCH(M392, 'Tag Library'!AD:AD, 0)),"")</f>
        <v/>
      </c>
    </row>
    <row r="393" spans="1:14" ht="12.75" x14ac:dyDescent="0.2">
      <c r="A393" s="1" t="str">
        <f ca="1">IFERROR(__xludf.DUMMYFUNCTION("IFERROR(REGEXEXTRACT('Tag Library'!P404, ""\\(.*)""), 'Tag Library'!P404)"),"tr_irrig_calib_mode")</f>
        <v>tr_irrig_calib_mode</v>
      </c>
      <c r="D393" s="1" t="str">
        <f t="array" ref="D393">IFERROR(INDEX('Tag Library'!S:S, MATCH(C393, 'Tag Library'!P:P, 0)),"")</f>
        <v/>
      </c>
      <c r="F393" s="1" t="str">
        <f ca="1">IFERROR(__xludf.DUMMYFUNCTION("IFERROR(REGEXEXTRACT('Tag Library'!W404, ""\\(.*)""), 'Tag Library'!W404)"),"sd_24hr_prev_irrig")</f>
        <v>sd_24hr_prev_irrig</v>
      </c>
      <c r="G393" s="1" t="str">
        <f ca="1">IFERROR(__xludf.DUMMYFUNCTION("""COMPUTED_VALUE"""),"tr_sf6_leak_rate")</f>
        <v>tr_sf6_leak_rate</v>
      </c>
      <c r="H393" s="1" t="str">
        <f ca="1">IFERROR(__xludf.DUMMYFUNCTION("""COMPUTED_VALUE"""),"tr_06\tr_CER_calc_leak_rate_no_sf6")</f>
        <v>tr_06\tr_CER_calc_leak_rate_no_sf6</v>
      </c>
      <c r="I393" s="1">
        <f t="array" aca="1" ref="I393" ca="1">IFERROR(INDEX('Tag Library'!Z:Z, MATCH(H393, 'Tag Library'!W:W, 0)),"")</f>
        <v>979</v>
      </c>
      <c r="K393" s="1" t="str">
        <f ca="1">IFERROR(__xludf.DUMMYFUNCTION("IFERROR(REGEXEXTRACT('Tag Library'!AD404, ""\\(.*)""), 'Tag Library'!AD404)"),"et_cal_val")</f>
        <v>et_cal_val</v>
      </c>
      <c r="N393" s="1" t="str">
        <f t="array" ref="N393">IFERROR(INDEX('Tag Library'!AG:AG, MATCH(M393, 'Tag Library'!AD:AD, 0)),"")</f>
        <v/>
      </c>
    </row>
    <row r="394" spans="1:14" ht="12.75" x14ac:dyDescent="0.2">
      <c r="A394" s="1" t="str">
        <f ca="1">IFERROR(__xludf.DUMMYFUNCTION("IFERROR(REGEXEXTRACT('Tag Library'!P405, ""\\(.*)""), 'Tag Library'!P405)"),"tr_irrig_calibration_time")</f>
        <v>tr_irrig_calibration_time</v>
      </c>
      <c r="D394" s="1" t="str">
        <f t="array" ref="D394">IFERROR(INDEX('Tag Library'!S:S, MATCH(C394, 'Tag Library'!P:P, 0)),"")</f>
        <v/>
      </c>
      <c r="F394" s="1" t="str">
        <f ca="1">IFERROR(__xludf.DUMMYFUNCTION("IFERROR(REGEXEXTRACT('Tag Library'!W405, ""\\(.*)""), 'Tag Library'!W405)"),"sd_24hr_prev_dl")</f>
        <v>sd_24hr_prev_dl</v>
      </c>
      <c r="G394" s="1" t="str">
        <f ca="1">IFERROR(__xludf.DUMMYFUNCTION("""COMPUTED_VALUE"""),"et_meter_previous_day_amount")</f>
        <v>et_meter_previous_day_amount</v>
      </c>
      <c r="H394" s="1" t="str">
        <f ca="1">IFERROR(__xludf.DUMMYFUNCTION("""COMPUTED_VALUE"""),"tr_06\tr_CER_Calculated_no_leak_rate")</f>
        <v>tr_06\tr_CER_Calculated_no_leak_rate</v>
      </c>
      <c r="I394" s="1">
        <f t="array" aca="1" ref="I394" ca="1">IFERROR(INDEX('Tag Library'!Z:Z, MATCH(H394, 'Tag Library'!W:W, 0)),"")</f>
        <v>980</v>
      </c>
      <c r="K394" s="1" t="str">
        <f ca="1">IFERROR(__xludf.DUMMYFUNCTION("IFERROR(REGEXEXTRACT('Tag Library'!AD405, ""\\(.*)""), 'Tag Library'!AD405)"),"et_cal_val")</f>
        <v>et_cal_val</v>
      </c>
      <c r="N394" s="1" t="str">
        <f t="array" ref="N394">IFERROR(INDEX('Tag Library'!AG:AG, MATCH(M394, 'Tag Library'!AD:AD, 0)),"")</f>
        <v/>
      </c>
    </row>
    <row r="395" spans="1:14" ht="12.75" x14ac:dyDescent="0.2">
      <c r="A395" s="1" t="str">
        <f ca="1">IFERROR(__xludf.DUMMYFUNCTION("IFERROR(REGEXEXTRACT('Tag Library'!P406, ""\\(.*)""), 'Tag Library'!P406)"),"tr_irrig_ml_day_accum")</f>
        <v>tr_irrig_ml_day_accum</v>
      </c>
      <c r="D395" s="1" t="str">
        <f t="array" ref="D395">IFERROR(INDEX('Tag Library'!S:S, MATCH(C395, 'Tag Library'!P:P, 0)),"")</f>
        <v/>
      </c>
      <c r="F395" s="1" t="str">
        <f ca="1">IFERROR(__xludf.DUMMYFUNCTION("IFERROR(REGEXEXTRACT('Tag Library'!W406, ""\\(.*)""), 'Tag Library'!W406)"),"sd_day_prev_et")</f>
        <v>sd_day_prev_et</v>
      </c>
      <c r="G395" s="1" t="str">
        <f ca="1">IFERROR(__xludf.DUMMYFUNCTION("""COMPUTED_VALUE"""),"dl_meter_previous_day_amount")</f>
        <v>dl_meter_previous_day_amount</v>
      </c>
      <c r="H395" s="1" t="str">
        <f ca="1">IFERROR(__xludf.DUMMYFUNCTION("""COMPUTED_VALUE"""),"tr_07\tr_CER_calc_leak_rate_no_sf6")</f>
        <v>tr_07\tr_CER_calc_leak_rate_no_sf6</v>
      </c>
      <c r="I395" s="1">
        <f t="array" aca="1" ref="I395" ca="1">IFERROR(INDEX('Tag Library'!Z:Z, MATCH(H395, 'Tag Library'!W:W, 0)),"")</f>
        <v>981</v>
      </c>
      <c r="K395" s="1" t="str">
        <f ca="1">IFERROR(__xludf.DUMMYFUNCTION("IFERROR(REGEXEXTRACT('Tag Library'!AD406, ""\\(.*)""), 'Tag Library'!AD406)"),"et_cal_val")</f>
        <v>et_cal_val</v>
      </c>
      <c r="N395" s="1" t="str">
        <f t="array" ref="N395">IFERROR(INDEX('Tag Library'!AG:AG, MATCH(M395, 'Tag Library'!AD:AD, 0)),"")</f>
        <v/>
      </c>
    </row>
    <row r="396" spans="1:14" ht="12.75" x14ac:dyDescent="0.2">
      <c r="A396" s="1" t="str">
        <f ca="1">IFERROR(__xludf.DUMMYFUNCTION("IFERROR(REGEXEXTRACT('Tag Library'!P407, ""\\(.*)""), 'Tag Library'!P407)"),"tr_irrig_ml_event_accum")</f>
        <v>tr_irrig_ml_event_accum</v>
      </c>
      <c r="D396" s="1" t="str">
        <f t="array" ref="D396">IFERROR(INDEX('Tag Library'!S:S, MATCH(C396, 'Tag Library'!P:P, 0)),"")</f>
        <v/>
      </c>
      <c r="F396" s="1" t="str">
        <f ca="1">IFERROR(__xludf.DUMMYFUNCTION("IFERROR(REGEXEXTRACT('Tag Library'!W407, ""\\(.*)""), 'Tag Library'!W407)"),"sd_night_prev_et")</f>
        <v>sd_night_prev_et</v>
      </c>
      <c r="G396" s="1" t="str">
        <f ca="1">IFERROR(__xludf.DUMMYFUNCTION("""COMPUTED_VALUE"""),"et_meter_calibrate")</f>
        <v>et_meter_calibrate</v>
      </c>
      <c r="H396" s="1" t="str">
        <f ca="1">IFERROR(__xludf.DUMMYFUNCTION("""COMPUTED_VALUE"""),"tr_07\tr_CER_Calculated_no_leak_rate")</f>
        <v>tr_07\tr_CER_Calculated_no_leak_rate</v>
      </c>
      <c r="I396" s="1">
        <f t="array" aca="1" ref="I396" ca="1">IFERROR(INDEX('Tag Library'!Z:Z, MATCH(H396, 'Tag Library'!W:W, 0)),"")</f>
        <v>982</v>
      </c>
      <c r="K396" s="1" t="str">
        <f ca="1">IFERROR(__xludf.DUMMYFUNCTION("IFERROR(REGEXEXTRACT('Tag Library'!AD407, ""\\(.*)""), 'Tag Library'!AD407)"),"et_bottom_sol_on")</f>
        <v>et_bottom_sol_on</v>
      </c>
      <c r="N396" s="1" t="str">
        <f t="array" ref="N396">IFERROR(INDEX('Tag Library'!AG:AG, MATCH(M396, 'Tag Library'!AD:AD, 0)),"")</f>
        <v/>
      </c>
    </row>
    <row r="397" spans="1:14" ht="12.75" x14ac:dyDescent="0.2">
      <c r="A397" s="1" t="str">
        <f ca="1">IFERROR(__xludf.DUMMYFUNCTION("IFERROR(REGEXEXTRACT('Tag Library'!P408, ""\\(.*)""), 'Tag Library'!P408)"),"tr_irrig_ml_prev_day_total")</f>
        <v>tr_irrig_ml_prev_day_total</v>
      </c>
      <c r="D397" s="1" t="str">
        <f t="array" ref="D397">IFERROR(INDEX('Tag Library'!S:S, MATCH(C397, 'Tag Library'!P:P, 0)),"")</f>
        <v/>
      </c>
      <c r="F397" s="1" t="str">
        <f ca="1">IFERROR(__xludf.DUMMYFUNCTION("IFERROR(REGEXEXTRACT('Tag Library'!W408, ""\\(.*)""), 'Tag Library'!W408)"),"sd_day_prev_rth")</f>
        <v>sd_day_prev_rth</v>
      </c>
      <c r="G397" s="1" t="str">
        <f ca="1">IFERROR(__xludf.DUMMYFUNCTION("""COMPUTED_VALUE"""),"dl_meter_calibrate")</f>
        <v>dl_meter_calibrate</v>
      </c>
      <c r="H397" s="1" t="str">
        <f ca="1">IFERROR(__xludf.DUMMYFUNCTION("""COMPUTED_VALUE"""),"tr_09\tr_CER_calc_leak_rate_no_sf6")</f>
        <v>tr_09\tr_CER_calc_leak_rate_no_sf6</v>
      </c>
      <c r="I397" s="1">
        <f t="array" aca="1" ref="I397" ca="1">IFERROR(INDEX('Tag Library'!Z:Z, MATCH(H397, 'Tag Library'!W:W, 0)),"")</f>
        <v>983</v>
      </c>
      <c r="K397" s="1" t="str">
        <f ca="1">IFERROR(__xludf.DUMMYFUNCTION("IFERROR(REGEXEXTRACT('Tag Library'!AD408, ""\\(.*)""), 'Tag Library'!AD408)"),"et_float_up_dn")</f>
        <v>et_float_up_dn</v>
      </c>
      <c r="N397" s="1" t="str">
        <f t="array" ref="N397">IFERROR(INDEX('Tag Library'!AG:AG, MATCH(M397, 'Tag Library'!AD:AD, 0)),"")</f>
        <v/>
      </c>
    </row>
    <row r="398" spans="1:14" ht="12.75" x14ac:dyDescent="0.2">
      <c r="A398" s="1" t="str">
        <f ca="1">IFERROR(__xludf.DUMMYFUNCTION("IFERROR(REGEXEXTRACT('Tag Library'!P409, ""\\(.*)""), 'Tag Library'!P409)"),"tr_irrig_purge_mode")</f>
        <v>tr_irrig_purge_mode</v>
      </c>
      <c r="D398" s="1" t="str">
        <f t="array" ref="D398">IFERROR(INDEX('Tag Library'!S:S, MATCH(C398, 'Tag Library'!P:P, 0)),"")</f>
        <v/>
      </c>
      <c r="F398" s="1" t="str">
        <f ca="1">IFERROR(__xludf.DUMMYFUNCTION("IFERROR(REGEXEXTRACT('Tag Library'!W409, ""\\(.*)""), 'Tag Library'!W409)"),"sd_night_prev_rth")</f>
        <v>sd_night_prev_rth</v>
      </c>
      <c r="G398" s="1" t="str">
        <f ca="1">IFERROR(__xludf.DUMMYFUNCTION("""COMPUTED_VALUE"""),"et_meter_increment")</f>
        <v>et_meter_increment</v>
      </c>
      <c r="H398" s="1" t="str">
        <f ca="1">IFERROR(__xludf.DUMMYFUNCTION("""COMPUTED_VALUE"""),"tr_09\tr_CER_Calculated_no_leak_rate")</f>
        <v>tr_09\tr_CER_Calculated_no_leak_rate</v>
      </c>
      <c r="I398" s="1">
        <f t="array" aca="1" ref="I398" ca="1">IFERROR(INDEX('Tag Library'!Z:Z, MATCH(H398, 'Tag Library'!W:W, 0)),"")</f>
        <v>984</v>
      </c>
      <c r="K398" s="1" t="str">
        <f ca="1">IFERROR(__xludf.DUMMYFUNCTION("IFERROR(REGEXEXTRACT('Tag Library'!AD409, ""\\(.*)""), 'Tag Library'!AD409)"),"et_top_sol_on")</f>
        <v>et_top_sol_on</v>
      </c>
      <c r="N398" s="1" t="str">
        <f t="array" ref="N398">IFERROR(INDEX('Tag Library'!AG:AG, MATCH(M398, 'Tag Library'!AD:AD, 0)),"")</f>
        <v/>
      </c>
    </row>
    <row r="399" spans="1:14" ht="12.75" x14ac:dyDescent="0.2">
      <c r="A399" s="1" t="str">
        <f ca="1">IFERROR(__xludf.DUMMYFUNCTION("IFERROR(REGEXEXTRACT('Tag Library'!P410, ""\\(.*)""), 'Tag Library'!P410)"),"tr_irrig_time_per_bucket")</f>
        <v>tr_irrig_time_per_bucket</v>
      </c>
      <c r="D399" s="1" t="str">
        <f t="array" ref="D399">IFERROR(INDEX('Tag Library'!S:S, MATCH(C399, 'Tag Library'!P:P, 0)),"")</f>
        <v/>
      </c>
      <c r="F399" s="1" t="str">
        <f ca="1">IFERROR(__xludf.DUMMYFUNCTION("IFERROR(REGEXEXTRACT('Tag Library'!W410, ""\\(.*)""), 'Tag Library'!W410)"),"sd_day_prev_temp")</f>
        <v>sd_day_prev_temp</v>
      </c>
      <c r="G399" s="1" t="str">
        <f ca="1">IFERROR(__xludf.DUMMYFUNCTION("""COMPUTED_VALUE"""),"dl_meter_increment")</f>
        <v>dl_meter_increment</v>
      </c>
      <c r="H399" s="1" t="str">
        <f ca="1">IFERROR(__xludf.DUMMYFUNCTION("""COMPUTED_VALUE"""),"tr_10\tr_CER_calc_leak_rate_no_sf6")</f>
        <v>tr_10\tr_CER_calc_leak_rate_no_sf6</v>
      </c>
      <c r="I399" s="1">
        <f t="array" aca="1" ref="I399" ca="1">IFERROR(INDEX('Tag Library'!Z:Z, MATCH(H399, 'Tag Library'!W:W, 0)),"")</f>
        <v>985</v>
      </c>
      <c r="K399" s="1" t="str">
        <f ca="1">IFERROR(__xludf.DUMMYFUNCTION("IFERROR(REGEXEXTRACT('Tag Library'!AD410, ""\\(.*)""), 'Tag Library'!AD410)"),"chiller_supply_temp_adj")</f>
        <v>chiller_supply_temp_adj</v>
      </c>
      <c r="N399" s="1" t="str">
        <f t="array" ref="N399">IFERROR(INDEX('Tag Library'!AG:AG, MATCH(M399, 'Tag Library'!AD:AD, 0)),"")</f>
        <v/>
      </c>
    </row>
    <row r="400" spans="1:14" ht="12.75" x14ac:dyDescent="0.2">
      <c r="A400" s="1" t="str">
        <f ca="1">IFERROR(__xludf.DUMMYFUNCTION("IFERROR(REGEXEXTRACT('Tag Library'!P411, ""\\(.*)""), 'Tag Library'!P411)"),"tr_irrig_calib_mode")</f>
        <v>tr_irrig_calib_mode</v>
      </c>
      <c r="D400" s="1" t="str">
        <f t="array" ref="D400">IFERROR(INDEX('Tag Library'!S:S, MATCH(C400, 'Tag Library'!P:P, 0)),"")</f>
        <v/>
      </c>
      <c r="F400" s="1" t="str">
        <f ca="1">IFERROR(__xludf.DUMMYFUNCTION("IFERROR(REGEXEXTRACT('Tag Library'!W411, ""\\(.*)""), 'Tag Library'!W411)"),"sd_night_prev_temp")</f>
        <v>sd_night_prev_temp</v>
      </c>
      <c r="G400" s="1"/>
      <c r="H400" s="1" t="str">
        <f ca="1">IFERROR(__xludf.DUMMYFUNCTION("""COMPUTED_VALUE"""),"tr_10\tr_CER_Calculated_no_leak_rate")</f>
        <v>tr_10\tr_CER_Calculated_no_leak_rate</v>
      </c>
      <c r="I400" s="1">
        <f t="array" aca="1" ref="I400" ca="1">IFERROR(INDEX('Tag Library'!Z:Z, MATCH(H400, 'Tag Library'!W:W, 0)),"")</f>
        <v>986</v>
      </c>
      <c r="K400" s="1" t="str">
        <f ca="1">IFERROR(__xludf.DUMMYFUNCTION("IFERROR(REGEXEXTRACT('Tag Library'!AD411, ""\\(.*)""), 'Tag Library'!AD411)"),"tr_14_irga_temp")</f>
        <v>tr_14_irga_temp</v>
      </c>
      <c r="N400" s="1" t="str">
        <f t="array" ref="N400">IFERROR(INDEX('Tag Library'!AG:AG, MATCH(M400, 'Tag Library'!AD:AD, 0)),"")</f>
        <v/>
      </c>
    </row>
    <row r="401" spans="1:14" ht="12.75" x14ac:dyDescent="0.2">
      <c r="A401" s="1" t="str">
        <f ca="1">IFERROR(__xludf.DUMMYFUNCTION("IFERROR(REGEXEXTRACT('Tag Library'!P412, ""\\(.*)""), 'Tag Library'!P412)"),"tr_irrig_calibration_time")</f>
        <v>tr_irrig_calibration_time</v>
      </c>
      <c r="D401" s="1" t="str">
        <f t="array" ref="D401">IFERROR(INDEX('Tag Library'!S:S, MATCH(C401, 'Tag Library'!P:P, 0)),"")</f>
        <v/>
      </c>
      <c r="F401" s="1" t="str">
        <f ca="1">IFERROR(__xludf.DUMMYFUNCTION("IFERROR(REGEXEXTRACT('Tag Library'!W412, ""\\(.*)""), 'Tag Library'!W412)"),"wl_high_light_cold_day")</f>
        <v>wl_high_light_cold_day</v>
      </c>
      <c r="H401" s="1" t="str">
        <f ca="1">IFERROR(__xludf.DUMMYFUNCTION("""COMPUTED_VALUE"""),"tr_11\tr_CER_calc_leak_rate_no_sf6")</f>
        <v>tr_11\tr_CER_calc_leak_rate_no_sf6</v>
      </c>
      <c r="I401" s="1">
        <f t="array" aca="1" ref="I401" ca="1">IFERROR(INDEX('Tag Library'!Z:Z, MATCH(H401, 'Tag Library'!W:W, 0)),"")</f>
        <v>987</v>
      </c>
      <c r="K401" s="1" t="str">
        <f ca="1">IFERROR(__xludf.DUMMYFUNCTION("IFERROR(REGEXEXTRACT('Tag Library'!AD412, ""\\(.*)""), 'Tag Library'!AD412)"),"chiller_CWC_SUP_IN")</f>
        <v>chiller_CWC_SUP_IN</v>
      </c>
      <c r="N401" s="1" t="str">
        <f t="array" ref="N401">IFERROR(INDEX('Tag Library'!AG:AG, MATCH(M401, 'Tag Library'!AD:AD, 0)),"")</f>
        <v/>
      </c>
    </row>
    <row r="402" spans="1:14" ht="12.75" x14ac:dyDescent="0.2">
      <c r="A402" s="1" t="str">
        <f ca="1">IFERROR(__xludf.DUMMYFUNCTION("IFERROR(REGEXEXTRACT('Tag Library'!P413, ""\\(.*)""), 'Tag Library'!P413)"),"tr_irrig_ml_day_accum")</f>
        <v>tr_irrig_ml_day_accum</v>
      </c>
      <c r="D402" s="1" t="str">
        <f t="array" ref="D402">IFERROR(INDEX('Tag Library'!S:S, MATCH(C402, 'Tag Library'!P:P, 0)),"")</f>
        <v/>
      </c>
      <c r="F402" s="1" t="str">
        <f ca="1">IFERROR(__xludf.DUMMYFUNCTION("IFERROR(REGEXEXTRACT('Tag Library'!W413, ""\\(.*)""), 'Tag Library'!W413)"),"wl_heater_off_high_t_dev")</f>
        <v>wl_heater_off_high_t_dev</v>
      </c>
      <c r="H402" s="1" t="str">
        <f ca="1">IFERROR(__xludf.DUMMYFUNCTION("""COMPUTED_VALUE"""),"tr_11\tr_CER_Calculated_no_leak_rate")</f>
        <v>tr_11\tr_CER_Calculated_no_leak_rate</v>
      </c>
      <c r="I402" s="1">
        <f t="array" aca="1" ref="I402" ca="1">IFERROR(INDEX('Tag Library'!Z:Z, MATCH(H402, 'Tag Library'!W:W, 0)),"")</f>
        <v>988</v>
      </c>
      <c r="K402" s="1" t="str">
        <f ca="1">IFERROR(__xludf.DUMMYFUNCTION("IFERROR(REGEXEXTRACT('Tag Library'!AD413, ""\\(.*)""), 'Tag Library'!AD413)"),"chiller_CWC_TEMP_OUT")</f>
        <v>chiller_CWC_TEMP_OUT</v>
      </c>
      <c r="N402" s="1" t="str">
        <f t="array" ref="N402">IFERROR(INDEX('Tag Library'!AG:AG, MATCH(M402, 'Tag Library'!AD:AD, 0)),"")</f>
        <v/>
      </c>
    </row>
    <row r="403" spans="1:14" ht="12.75" x14ac:dyDescent="0.2">
      <c r="A403" s="1" t="str">
        <f ca="1">IFERROR(__xludf.DUMMYFUNCTION("IFERROR(REGEXEXTRACT('Tag Library'!P414, ""\\(.*)""), 'Tag Library'!P414)"),"tr_irrig_ml_event_accum")</f>
        <v>tr_irrig_ml_event_accum</v>
      </c>
      <c r="D403" s="1" t="str">
        <f t="array" ref="D403">IFERROR(INDEX('Tag Library'!S:S, MATCH(C403, 'Tag Library'!P:P, 0)),"")</f>
        <v/>
      </c>
      <c r="F403" s="1" t="str">
        <f ca="1">IFERROR(__xludf.DUMMYFUNCTION("IFERROR(REGEXEXTRACT('Tag Library'!W414, ""\\(.*)""), 'Tag Library'!W414)"),"wl_cold_max_out")</f>
        <v>wl_cold_max_out</v>
      </c>
      <c r="H403" s="1" t="str">
        <f ca="1">IFERROR(__xludf.DUMMYFUNCTION("""COMPUTED_VALUE"""),"tr_12\tr_CER_calc_leak_rate_no_sf6")</f>
        <v>tr_12\tr_CER_calc_leak_rate_no_sf6</v>
      </c>
      <c r="I403" s="1">
        <f t="array" aca="1" ref="I403" ca="1">IFERROR(INDEX('Tag Library'!Z:Z, MATCH(H403, 'Tag Library'!W:W, 0)),"")</f>
        <v>989</v>
      </c>
      <c r="K403" s="1" t="str">
        <f ca="1">IFERROR(__xludf.DUMMYFUNCTION("IFERROR(REGEXEXTRACT('Tag Library'!AD414, ""\\(.*)""), 'Tag Library'!AD414)"),"")</f>
        <v/>
      </c>
    </row>
    <row r="404" spans="1:14" ht="12.75" x14ac:dyDescent="0.2">
      <c r="A404" s="1" t="str">
        <f ca="1">IFERROR(__xludf.DUMMYFUNCTION("IFERROR(REGEXEXTRACT('Tag Library'!P415, ""\\(.*)""), 'Tag Library'!P415)"),"tr_irrig_ml_prev_day_total")</f>
        <v>tr_irrig_ml_prev_day_total</v>
      </c>
      <c r="D404" s="1" t="str">
        <f t="array" ref="D404">IFERROR(INDEX('Tag Library'!S:S, MATCH(C404, 'Tag Library'!P:P, 0)),"")</f>
        <v/>
      </c>
      <c r="F404" s="1" t="str">
        <f ca="1">IFERROR(__xludf.DUMMYFUNCTION("IFERROR(REGEXEXTRACT('Tag Library'!W415, ""\\(.*)""), 'Tag Library'!W415)"),"sd_24hr_prev_irrig")</f>
        <v>sd_24hr_prev_irrig</v>
      </c>
      <c r="H404" s="1" t="str">
        <f ca="1">IFERROR(__xludf.DUMMYFUNCTION("""COMPUTED_VALUE"""),"tr_12\tr_CER_Calculated_no_leak_rate")</f>
        <v>tr_12\tr_CER_Calculated_no_leak_rate</v>
      </c>
      <c r="I404" s="1">
        <f t="array" aca="1" ref="I404" ca="1">IFERROR(INDEX('Tag Library'!Z:Z, MATCH(H404, 'Tag Library'!W:W, 0)),"")</f>
        <v>990</v>
      </c>
      <c r="K404" s="1" t="str">
        <f ca="1">IFERROR(__xludf.DUMMYFUNCTION("IFERROR(REGEXEXTRACT('Tag Library'!AD415, ""\\(.*)""), 'Tag Library'!AD415)"),"")</f>
        <v/>
      </c>
    </row>
    <row r="405" spans="1:14" ht="12.75" x14ac:dyDescent="0.2">
      <c r="A405" s="1" t="str">
        <f ca="1">IFERROR(__xludf.DUMMYFUNCTION("IFERROR(REGEXEXTRACT('Tag Library'!P416, ""\\(.*)""), 'Tag Library'!P416)"),"tr_irrig_purge_mode")</f>
        <v>tr_irrig_purge_mode</v>
      </c>
      <c r="D405" s="1" t="str">
        <f t="array" ref="D405">IFERROR(INDEX('Tag Library'!S:S, MATCH(C405, 'Tag Library'!P:P, 0)),"")</f>
        <v/>
      </c>
      <c r="F405" s="1" t="str">
        <f ca="1">IFERROR(__xludf.DUMMYFUNCTION("IFERROR(REGEXEXTRACT('Tag Library'!W416, ""\\(.*)""), 'Tag Library'!W416)"),"sd_24hr_prev_dl")</f>
        <v>sd_24hr_prev_dl</v>
      </c>
      <c r="H405" s="1" t="str">
        <f ca="1">IFERROR(__xludf.DUMMYFUNCTION("""COMPUTED_VALUE"""),"tr_13\tr_CER_calc_leak_rate_no_sf6")</f>
        <v>tr_13\tr_CER_calc_leak_rate_no_sf6</v>
      </c>
      <c r="I405" s="1">
        <f t="array" aca="1" ref="I405" ca="1">IFERROR(INDEX('Tag Library'!Z:Z, MATCH(H405, 'Tag Library'!W:W, 0)),"")</f>
        <v>991</v>
      </c>
      <c r="K405" s="1" t="str">
        <f ca="1">IFERROR(__xludf.DUMMYFUNCTION("IFERROR(REGEXEXTRACT('Tag Library'!AD416, ""\\(.*)""), 'Tag Library'!AD416)"),"")</f>
        <v/>
      </c>
    </row>
    <row r="406" spans="1:14" ht="12.75" x14ac:dyDescent="0.2">
      <c r="A406" s="1" t="str">
        <f ca="1">IFERROR(__xludf.DUMMYFUNCTION("IFERROR(REGEXEXTRACT('Tag Library'!P417, ""\\(.*)""), 'Tag Library'!P417)"),"tr_irrig_time_per_bucket")</f>
        <v>tr_irrig_time_per_bucket</v>
      </c>
      <c r="D406" s="1" t="str">
        <f t="array" ref="D406">IFERROR(INDEX('Tag Library'!S:S, MATCH(C406, 'Tag Library'!P:P, 0)),"")</f>
        <v/>
      </c>
      <c r="F406" s="1" t="str">
        <f ca="1">IFERROR(__xludf.DUMMYFUNCTION("IFERROR(REGEXEXTRACT('Tag Library'!W417, ""\\(.*)""), 'Tag Library'!W417)"),"sd_day_prev_et")</f>
        <v>sd_day_prev_et</v>
      </c>
      <c r="H406" s="1" t="str">
        <f ca="1">IFERROR(__xludf.DUMMYFUNCTION("""COMPUTED_VALUE"""),"tr_13\tr_CER_Calculated_no_leak_rate")</f>
        <v>tr_13\tr_CER_Calculated_no_leak_rate</v>
      </c>
      <c r="I406" s="1">
        <f t="array" aca="1" ref="I406" ca="1">IFERROR(INDEX('Tag Library'!Z:Z, MATCH(H406, 'Tag Library'!W:W, 0)),"")</f>
        <v>992</v>
      </c>
      <c r="K406" s="1" t="str">
        <f ca="1">IFERROR(__xludf.DUMMYFUNCTION("IFERROR(REGEXEXTRACT('Tag Library'!AD417, ""\\(.*)""), 'Tag Library'!AD417)"),"")</f>
        <v/>
      </c>
    </row>
    <row r="407" spans="1:14" ht="12.75" x14ac:dyDescent="0.2">
      <c r="A407" s="1" t="str">
        <f ca="1">IFERROR(__xludf.DUMMYFUNCTION("IFERROR(REGEXEXTRACT('Tag Library'!P418, ""\\(.*)""), 'Tag Library'!P418)"),"tr_soil_efflux_rate")</f>
        <v>tr_soil_efflux_rate</v>
      </c>
      <c r="D407" s="1" t="str">
        <f t="array" ref="D407">IFERROR(INDEX('Tag Library'!S:S, MATCH(C407, 'Tag Library'!P:P, 0)),"")</f>
        <v/>
      </c>
      <c r="F407" s="1" t="str">
        <f ca="1">IFERROR(__xludf.DUMMYFUNCTION("IFERROR(REGEXEXTRACT('Tag Library'!W418, ""\\(.*)""), 'Tag Library'!W418)"),"sd_night_prev_et")</f>
        <v>sd_night_prev_et</v>
      </c>
      <c r="H407" s="1" t="str">
        <f ca="1">IFERROR(__xludf.DUMMYFUNCTION("""COMPUTED_VALUE"""),"tr_14\tr_CER_calc_leak_rate_no_sf6")</f>
        <v>tr_14\tr_CER_calc_leak_rate_no_sf6</v>
      </c>
      <c r="I407" s="1">
        <f t="array" aca="1" ref="I407" ca="1">IFERROR(INDEX('Tag Library'!Z:Z, MATCH(H407, 'Tag Library'!W:W, 0)),"")</f>
        <v>993</v>
      </c>
      <c r="K407" s="1" t="str">
        <f ca="1">IFERROR(__xludf.DUMMYFUNCTION("IFERROR(REGEXEXTRACT('Tag Library'!AD418, ""\\(.*)""), 'Tag Library'!AD418)"),"")</f>
        <v/>
      </c>
    </row>
    <row r="408" spans="1:14" ht="12.75" x14ac:dyDescent="0.2">
      <c r="A408" s="1" t="str">
        <f ca="1">IFERROR(__xludf.DUMMYFUNCTION("IFERROR(REGEXEXTRACT('Tag Library'!P419, ""\\(.*)""), 'Tag Library'!P419)"),"tr_soil_efflux_rate")</f>
        <v>tr_soil_efflux_rate</v>
      </c>
      <c r="D408" s="1" t="str">
        <f t="array" ref="D408">IFERROR(INDEX('Tag Library'!S:S, MATCH(C408, 'Tag Library'!P:P, 0)),"")</f>
        <v/>
      </c>
      <c r="F408" s="1" t="str">
        <f ca="1">IFERROR(__xludf.DUMMYFUNCTION("IFERROR(REGEXEXTRACT('Tag Library'!W419, ""\\(.*)""), 'Tag Library'!W419)"),"sd_day_prev_rth")</f>
        <v>sd_day_prev_rth</v>
      </c>
      <c r="H408" s="1" t="str">
        <f ca="1">IFERROR(__xludf.DUMMYFUNCTION("""COMPUTED_VALUE"""),"tr_14\tr_CER_Calculated_no_leak_rate")</f>
        <v>tr_14\tr_CER_Calculated_no_leak_rate</v>
      </c>
      <c r="I408" s="1">
        <f t="array" aca="1" ref="I408" ca="1">IFERROR(INDEX('Tag Library'!Z:Z, MATCH(H408, 'Tag Library'!W:W, 0)),"")</f>
        <v>994</v>
      </c>
      <c r="K408" s="1" t="str">
        <f ca="1">IFERROR(__xludf.DUMMYFUNCTION("IFERROR(REGEXEXTRACT('Tag Library'!AD419, ""\\(.*)""), 'Tag Library'!AD419)"),"")</f>
        <v/>
      </c>
    </row>
    <row r="409" spans="1:14" ht="12.75" x14ac:dyDescent="0.2">
      <c r="A409" s="1" t="str">
        <f ca="1">IFERROR(__xludf.DUMMYFUNCTION("IFERROR(REGEXEXTRACT('Tag Library'!P420, ""\\(.*)""), 'Tag Library'!P420)"),"tr_soil_efflux_rate")</f>
        <v>tr_soil_efflux_rate</v>
      </c>
      <c r="D409" s="1" t="str">
        <f t="array" ref="D409">IFERROR(INDEX('Tag Library'!S:S, MATCH(C409, 'Tag Library'!P:P, 0)),"")</f>
        <v/>
      </c>
      <c r="F409" s="1" t="str">
        <f ca="1">IFERROR(__xludf.DUMMYFUNCTION("IFERROR(REGEXEXTRACT('Tag Library'!W420, ""\\(.*)""), 'Tag Library'!W420)"),"sd_night_prev_rth")</f>
        <v>sd_night_prev_rth</v>
      </c>
      <c r="H409" s="1" t="str">
        <f ca="1">IFERROR(__xludf.DUMMYFUNCTION("""COMPUTED_VALUE"""),"zero_tag2")</f>
        <v>zero_tag2</v>
      </c>
      <c r="I409" s="1">
        <f t="array" aca="1" ref="I409" ca="1">IFERROR(INDEX('Tag Library'!Z:Z, MATCH(H409, 'Tag Library'!W:W, 0)),"")</f>
        <v>1069</v>
      </c>
      <c r="K409" s="1" t="str">
        <f ca="1">IFERROR(__xludf.DUMMYFUNCTION("IFERROR(REGEXEXTRACT('Tag Library'!AD420, ""\\(.*)""), 'Tag Library'!AD420)"),"")</f>
        <v/>
      </c>
    </row>
    <row r="410" spans="1:14" ht="12.75" x14ac:dyDescent="0.2">
      <c r="A410" s="1" t="str">
        <f ca="1">IFERROR(__xludf.DUMMYFUNCTION("IFERROR(REGEXEXTRACT('Tag Library'!P421, ""\\(.*)""), 'Tag Library'!P421)"),"tr_soil_efflux_rate")</f>
        <v>tr_soil_efflux_rate</v>
      </c>
      <c r="D410" s="1" t="str">
        <f t="array" ref="D410">IFERROR(INDEX('Tag Library'!S:S, MATCH(C410, 'Tag Library'!P:P, 0)),"")</f>
        <v/>
      </c>
      <c r="F410" s="1" t="str">
        <f ca="1">IFERROR(__xludf.DUMMYFUNCTION("IFERROR(REGEXEXTRACT('Tag Library'!W421, ""\\(.*)""), 'Tag Library'!W421)"),"sd_day_prev_temp")</f>
        <v>sd_day_prev_temp</v>
      </c>
      <c r="H410" s="1" t="str">
        <f ca="1">IFERROR(__xludf.DUMMYFUNCTION("""COMPUTED_VALUE"""),"zero_tag")</f>
        <v>zero_tag</v>
      </c>
      <c r="I410" s="1">
        <f t="array" aca="1" ref="I410" ca="1">IFERROR(INDEX('Tag Library'!Z:Z, MATCH(H410, 'Tag Library'!W:W, 0)),"")</f>
        <v>1070</v>
      </c>
      <c r="K410" s="1" t="str">
        <f ca="1">IFERROR(__xludf.DUMMYFUNCTION("IFERROR(REGEXEXTRACT('Tag Library'!AD421, ""\\(.*)""), 'Tag Library'!AD421)"),"")</f>
        <v/>
      </c>
    </row>
    <row r="411" spans="1:14" ht="12.75" x14ac:dyDescent="0.2">
      <c r="A411" s="1" t="str">
        <f ca="1">IFERROR(__xludf.DUMMYFUNCTION("IFERROR(REGEXEXTRACT('Tag Library'!P422, ""\\(.*)""), 'Tag Library'!P422)"),"tr_soil_efflux_rate")</f>
        <v>tr_soil_efflux_rate</v>
      </c>
      <c r="D411" s="1" t="str">
        <f t="array" ref="D411">IFERROR(INDEX('Tag Library'!S:S, MATCH(C411, 'Tag Library'!P:P, 0)),"")</f>
        <v/>
      </c>
      <c r="F411" s="1" t="str">
        <f ca="1">IFERROR(__xludf.DUMMYFUNCTION("IFERROR(REGEXEXTRACT('Tag Library'!W422, ""\\(.*)""), 'Tag Library'!W422)"),"sd_night_prev_temp")</f>
        <v>sd_night_prev_temp</v>
      </c>
      <c r="I411" s="1" t="str">
        <f t="array" ref="I411">IFERROR(INDEX('Tag Library'!Z:Z, MATCH(H411, 'Tag Library'!W:W, 0)),"")</f>
        <v/>
      </c>
      <c r="K411" s="1" t="str">
        <f ca="1">IFERROR(__xludf.DUMMYFUNCTION("IFERROR(REGEXEXTRACT('Tag Library'!AD422, ""\\(.*)""), 'Tag Library'!AD422)"),"")</f>
        <v/>
      </c>
    </row>
    <row r="412" spans="1:14" ht="12.75" x14ac:dyDescent="0.2">
      <c r="A412" s="1" t="str">
        <f ca="1">IFERROR(__xludf.DUMMYFUNCTION("IFERROR(REGEXEXTRACT('Tag Library'!P423, ""\\(.*)""), 'Tag Library'!P423)"),"tr_soil_efflux_rate")</f>
        <v>tr_soil_efflux_rate</v>
      </c>
      <c r="D412" s="1" t="str">
        <f t="array" ref="D412">IFERROR(INDEX('Tag Library'!S:S, MATCH(C412, 'Tag Library'!P:P, 0)),"")</f>
        <v/>
      </c>
      <c r="F412" s="1" t="str">
        <f ca="1">IFERROR(__xludf.DUMMYFUNCTION("IFERROR(REGEXEXTRACT('Tag Library'!W423, ""\\(.*)""), 'Tag Library'!W423)"),"wl_high_light_cold_day")</f>
        <v>wl_high_light_cold_day</v>
      </c>
      <c r="I412" s="1" t="str">
        <f t="array" ref="I412">IFERROR(INDEX('Tag Library'!Z:Z, MATCH(H412, 'Tag Library'!W:W, 0)),"")</f>
        <v/>
      </c>
      <c r="K412" s="1" t="str">
        <f ca="1">IFERROR(__xludf.DUMMYFUNCTION("IFERROR(REGEXEXTRACT('Tag Library'!AD423, ""\\(.*)""), 'Tag Library'!AD423)"),"")</f>
        <v/>
      </c>
    </row>
    <row r="413" spans="1:14" ht="12.75" x14ac:dyDescent="0.2">
      <c r="A413" s="1" t="str">
        <f ca="1">IFERROR(__xludf.DUMMYFUNCTION("IFERROR(REGEXEXTRACT('Tag Library'!P424, ""\\(.*)""), 'Tag Library'!P424)"),"tr_soil_efflux_rate")</f>
        <v>tr_soil_efflux_rate</v>
      </c>
      <c r="D413" s="1" t="str">
        <f t="array" ref="D413">IFERROR(INDEX('Tag Library'!S:S, MATCH(C413, 'Tag Library'!P:P, 0)),"")</f>
        <v/>
      </c>
      <c r="F413" s="1" t="str">
        <f ca="1">IFERROR(__xludf.DUMMYFUNCTION("IFERROR(REGEXEXTRACT('Tag Library'!W424, ""\\(.*)""), 'Tag Library'!W424)"),"wl_heater_off_high_t_dev")</f>
        <v>wl_heater_off_high_t_dev</v>
      </c>
      <c r="I413" s="1" t="str">
        <f t="array" ref="I413">IFERROR(INDEX('Tag Library'!Z:Z, MATCH(H413, 'Tag Library'!W:W, 0)),"")</f>
        <v/>
      </c>
      <c r="K413" s="1" t="str">
        <f ca="1">IFERROR(__xludf.DUMMYFUNCTION("IFERROR(REGEXEXTRACT('Tag Library'!AD424, ""\\(.*)""), 'Tag Library'!AD424)"),"")</f>
        <v/>
      </c>
    </row>
    <row r="414" spans="1:14" ht="12.75" x14ac:dyDescent="0.2">
      <c r="A414" s="1" t="str">
        <f ca="1">IFERROR(__xludf.DUMMYFUNCTION("IFERROR(REGEXEXTRACT('Tag Library'!P425, ""\\(.*)""), 'Tag Library'!P425)"),"tr_soil_efflux_rate")</f>
        <v>tr_soil_efflux_rate</v>
      </c>
      <c r="D414" s="1" t="str">
        <f t="array" ref="D414">IFERROR(INDEX('Tag Library'!S:S, MATCH(C414, 'Tag Library'!P:P, 0)),"")</f>
        <v/>
      </c>
      <c r="F414" s="1" t="str">
        <f ca="1">IFERROR(__xludf.DUMMYFUNCTION("IFERROR(REGEXEXTRACT('Tag Library'!W425, ""\\(.*)""), 'Tag Library'!W425)"),"wl_cold_max_out")</f>
        <v>wl_cold_max_out</v>
      </c>
      <c r="I414" s="1" t="str">
        <f t="array" ref="I414">IFERROR(INDEX('Tag Library'!Z:Z, MATCH(H414, 'Tag Library'!W:W, 0)),"")</f>
        <v/>
      </c>
      <c r="K414" s="1" t="str">
        <f ca="1">IFERROR(__xludf.DUMMYFUNCTION("IFERROR(REGEXEXTRACT('Tag Library'!AD425, ""\\(.*)""), 'Tag Library'!AD425)"),"")</f>
        <v/>
      </c>
    </row>
    <row r="415" spans="1:14" ht="12.75" x14ac:dyDescent="0.2">
      <c r="A415" s="1" t="str">
        <f ca="1">IFERROR(__xludf.DUMMYFUNCTION("IFERROR(REGEXEXTRACT('Tag Library'!P426, ""\\(.*)""), 'Tag Library'!P426)"),"tr_soil_efflux_rate")</f>
        <v>tr_soil_efflux_rate</v>
      </c>
      <c r="D415" s="1" t="str">
        <f t="array" ref="D415">IFERROR(INDEX('Tag Library'!S:S, MATCH(C415, 'Tag Library'!P:P, 0)),"")</f>
        <v/>
      </c>
      <c r="F415" s="1" t="str">
        <f ca="1">IFERROR(__xludf.DUMMYFUNCTION("IFERROR(REGEXEXTRACT('Tag Library'!W426, ""\\(.*)""), 'Tag Library'!W426)"),"sd_24hr_prev_irrig")</f>
        <v>sd_24hr_prev_irrig</v>
      </c>
      <c r="I415" s="1" t="str">
        <f t="array" ref="I415">IFERROR(INDEX('Tag Library'!Z:Z, MATCH(H415, 'Tag Library'!W:W, 0)),"")</f>
        <v/>
      </c>
      <c r="K415" s="1" t="str">
        <f ca="1">IFERROR(__xludf.DUMMYFUNCTION("IFERROR(REGEXEXTRACT('Tag Library'!AD426, ""\\(.*)""), 'Tag Library'!AD426)"),"")</f>
        <v/>
      </c>
    </row>
    <row r="416" spans="1:14" ht="12.75" x14ac:dyDescent="0.2">
      <c r="A416" s="1" t="str">
        <f ca="1">IFERROR(__xludf.DUMMYFUNCTION("IFERROR(REGEXEXTRACT('Tag Library'!P427, ""\\(.*)""), 'Tag Library'!P427)"),"tr_soil_efflux_rate")</f>
        <v>tr_soil_efflux_rate</v>
      </c>
      <c r="D416" s="1" t="str">
        <f t="array" ref="D416">IFERROR(INDEX('Tag Library'!S:S, MATCH(C416, 'Tag Library'!P:P, 0)),"")</f>
        <v/>
      </c>
      <c r="F416" s="1" t="str">
        <f ca="1">IFERROR(__xludf.DUMMYFUNCTION("IFERROR(REGEXEXTRACT('Tag Library'!W427, ""\\(.*)""), 'Tag Library'!W427)"),"sd_24hr_prev_dl")</f>
        <v>sd_24hr_prev_dl</v>
      </c>
      <c r="I416" s="1" t="str">
        <f t="array" ref="I416">IFERROR(INDEX('Tag Library'!Z:Z, MATCH(H416, 'Tag Library'!W:W, 0)),"")</f>
        <v/>
      </c>
      <c r="K416" s="1" t="str">
        <f ca="1">IFERROR(__xludf.DUMMYFUNCTION("IFERROR(REGEXEXTRACT('Tag Library'!AD427, ""\\(.*)""), 'Tag Library'!AD427)"),"")</f>
        <v/>
      </c>
    </row>
    <row r="417" spans="1:11" ht="12.75" x14ac:dyDescent="0.2">
      <c r="A417" s="1" t="str">
        <f ca="1">IFERROR(__xludf.DUMMYFUNCTION("IFERROR(REGEXEXTRACT('Tag Library'!P428, ""\\(.*)""), 'Tag Library'!P428)"),"tr_soil_efflux_rate")</f>
        <v>tr_soil_efflux_rate</v>
      </c>
      <c r="D417" s="1" t="str">
        <f t="array" ref="D417">IFERROR(INDEX('Tag Library'!S:S, MATCH(C417, 'Tag Library'!P:P, 0)),"")</f>
        <v/>
      </c>
      <c r="F417" s="1" t="str">
        <f ca="1">IFERROR(__xludf.DUMMYFUNCTION("IFERROR(REGEXEXTRACT('Tag Library'!W428, ""\\(.*)""), 'Tag Library'!W428)"),"sd_day_prev_et")</f>
        <v>sd_day_prev_et</v>
      </c>
      <c r="I417" s="1" t="str">
        <f t="array" ref="I417">IFERROR(INDEX('Tag Library'!Z:Z, MATCH(H417, 'Tag Library'!W:W, 0)),"")</f>
        <v/>
      </c>
      <c r="K417" s="1" t="str">
        <f ca="1">IFERROR(__xludf.DUMMYFUNCTION("IFERROR(REGEXEXTRACT('Tag Library'!AD428, ""\\(.*)""), 'Tag Library'!AD428)"),"")</f>
        <v/>
      </c>
    </row>
    <row r="418" spans="1:11" ht="12.75" x14ac:dyDescent="0.2">
      <c r="A418" s="1" t="str">
        <f ca="1">IFERROR(__xludf.DUMMYFUNCTION("IFERROR(REGEXEXTRACT('Tag Library'!P429, ""\\(.*)""), 'Tag Library'!P429)"),"tr_soil_efflux_rate")</f>
        <v>tr_soil_efflux_rate</v>
      </c>
      <c r="D418" s="1" t="str">
        <f t="array" ref="D418">IFERROR(INDEX('Tag Library'!S:S, MATCH(C418, 'Tag Library'!P:P, 0)),"")</f>
        <v/>
      </c>
      <c r="F418" s="1" t="str">
        <f ca="1">IFERROR(__xludf.DUMMYFUNCTION("IFERROR(REGEXEXTRACT('Tag Library'!W429, ""\\(.*)""), 'Tag Library'!W429)"),"sd_night_prev_et")</f>
        <v>sd_night_prev_et</v>
      </c>
      <c r="I418" s="1" t="str">
        <f t="array" ref="I418">IFERROR(INDEX('Tag Library'!Z:Z, MATCH(H418, 'Tag Library'!W:W, 0)),"")</f>
        <v/>
      </c>
      <c r="K418" s="1" t="str">
        <f ca="1">IFERROR(__xludf.DUMMYFUNCTION("IFERROR(REGEXEXTRACT('Tag Library'!AD429, ""\\(.*)""), 'Tag Library'!AD429)"),"")</f>
        <v/>
      </c>
    </row>
    <row r="419" spans="1:11" ht="12.75" x14ac:dyDescent="0.2">
      <c r="A419" s="1" t="str">
        <f ca="1">IFERROR(__xludf.DUMMYFUNCTION("IFERROR(REGEXEXTRACT('Tag Library'!P430, ""\\(.*)""), 'Tag Library'!P430)"),"tr_aboveground_CER_rate")</f>
        <v>tr_aboveground_CER_rate</v>
      </c>
      <c r="D419" s="1" t="str">
        <f t="array" ref="D419">IFERROR(INDEX('Tag Library'!S:S, MATCH(C419, 'Tag Library'!P:P, 0)),"")</f>
        <v/>
      </c>
      <c r="F419" s="1" t="str">
        <f ca="1">IFERROR(__xludf.DUMMYFUNCTION("IFERROR(REGEXEXTRACT('Tag Library'!W430, ""\\(.*)""), 'Tag Library'!W430)"),"sd_day_prev_rth")</f>
        <v>sd_day_prev_rth</v>
      </c>
      <c r="I419" s="1" t="str">
        <f t="array" ref="I419">IFERROR(INDEX('Tag Library'!Z:Z, MATCH(H419, 'Tag Library'!W:W, 0)),"")</f>
        <v/>
      </c>
      <c r="K419" s="1" t="str">
        <f ca="1">IFERROR(__xludf.DUMMYFUNCTION("IFERROR(REGEXEXTRACT('Tag Library'!AD430, ""\\(.*)""), 'Tag Library'!AD430)"),"")</f>
        <v/>
      </c>
    </row>
    <row r="420" spans="1:11" ht="12.75" x14ac:dyDescent="0.2">
      <c r="A420" s="1" t="str">
        <f ca="1">IFERROR(__xludf.DUMMYFUNCTION("IFERROR(REGEXEXTRACT('Tag Library'!P431, ""\\(.*)""), 'Tag Library'!P431)"),"tr_aboveground_CER_rate")</f>
        <v>tr_aboveground_CER_rate</v>
      </c>
      <c r="D420" s="1" t="str">
        <f t="array" ref="D420">IFERROR(INDEX('Tag Library'!S:S, MATCH(C420, 'Tag Library'!P:P, 0)),"")</f>
        <v/>
      </c>
      <c r="F420" s="1" t="str">
        <f ca="1">IFERROR(__xludf.DUMMYFUNCTION("IFERROR(REGEXEXTRACT('Tag Library'!W431, ""\\(.*)""), 'Tag Library'!W431)"),"sd_night_prev_rth")</f>
        <v>sd_night_prev_rth</v>
      </c>
      <c r="I420" s="1" t="str">
        <f t="array" ref="I420">IFERROR(INDEX('Tag Library'!Z:Z, MATCH(H420, 'Tag Library'!W:W, 0)),"")</f>
        <v/>
      </c>
      <c r="K420" s="1" t="str">
        <f ca="1">IFERROR(__xludf.DUMMYFUNCTION("IFERROR(REGEXEXTRACT('Tag Library'!AD431, ""\\(.*)""), 'Tag Library'!AD431)"),"")</f>
        <v/>
      </c>
    </row>
    <row r="421" spans="1:11" ht="12.75" x14ac:dyDescent="0.2">
      <c r="A421" s="1" t="str">
        <f ca="1">IFERROR(__xludf.DUMMYFUNCTION("IFERROR(REGEXEXTRACT('Tag Library'!P432, ""\\(.*)""), 'Tag Library'!P432)"),"tr_aboveground_CER_rate")</f>
        <v>tr_aboveground_CER_rate</v>
      </c>
      <c r="D421" s="1" t="str">
        <f t="array" ref="D421">IFERROR(INDEX('Tag Library'!S:S, MATCH(C421, 'Tag Library'!P:P, 0)),"")</f>
        <v/>
      </c>
      <c r="F421" s="1" t="str">
        <f ca="1">IFERROR(__xludf.DUMMYFUNCTION("IFERROR(REGEXEXTRACT('Tag Library'!W432, ""\\(.*)""), 'Tag Library'!W432)"),"sd_day_prev_temp")</f>
        <v>sd_day_prev_temp</v>
      </c>
      <c r="I421" s="1" t="str">
        <f t="array" ref="I421">IFERROR(INDEX('Tag Library'!Z:Z, MATCH(H421, 'Tag Library'!W:W, 0)),"")</f>
        <v/>
      </c>
      <c r="K421" s="1" t="str">
        <f ca="1">IFERROR(__xludf.DUMMYFUNCTION("IFERROR(REGEXEXTRACT('Tag Library'!AD432, ""\\(.*)""), 'Tag Library'!AD432)"),"")</f>
        <v/>
      </c>
    </row>
    <row r="422" spans="1:11" ht="12.75" x14ac:dyDescent="0.2">
      <c r="A422" s="1" t="str">
        <f ca="1">IFERROR(__xludf.DUMMYFUNCTION("IFERROR(REGEXEXTRACT('Tag Library'!P433, ""\\(.*)""), 'Tag Library'!P433)"),"tr_aboveground_CER_rate")</f>
        <v>tr_aboveground_CER_rate</v>
      </c>
      <c r="D422" s="1" t="str">
        <f t="array" ref="D422">IFERROR(INDEX('Tag Library'!S:S, MATCH(C422, 'Tag Library'!P:P, 0)),"")</f>
        <v/>
      </c>
      <c r="F422" s="1" t="str">
        <f ca="1">IFERROR(__xludf.DUMMYFUNCTION("IFERROR(REGEXEXTRACT('Tag Library'!W433, ""\\(.*)""), 'Tag Library'!W433)"),"sd_night_prev_temp")</f>
        <v>sd_night_prev_temp</v>
      </c>
      <c r="I422" s="1" t="str">
        <f t="array" ref="I422">IFERROR(INDEX('Tag Library'!Z:Z, MATCH(H422, 'Tag Library'!W:W, 0)),"")</f>
        <v/>
      </c>
      <c r="K422" s="1" t="str">
        <f ca="1">IFERROR(__xludf.DUMMYFUNCTION("IFERROR(REGEXEXTRACT('Tag Library'!AD433, ""\\(.*)""), 'Tag Library'!AD433)"),"")</f>
        <v/>
      </c>
    </row>
    <row r="423" spans="1:11" ht="12.75" x14ac:dyDescent="0.2">
      <c r="A423" s="1" t="str">
        <f ca="1">IFERROR(__xludf.DUMMYFUNCTION("IFERROR(REGEXEXTRACT('Tag Library'!P434, ""\\(.*)""), 'Tag Library'!P434)"),"tr_aboveground_CER_rate")</f>
        <v>tr_aboveground_CER_rate</v>
      </c>
      <c r="D423" s="1" t="str">
        <f t="array" ref="D423">IFERROR(INDEX('Tag Library'!S:S, MATCH(C423, 'Tag Library'!P:P, 0)),"")</f>
        <v/>
      </c>
      <c r="F423" s="1" t="str">
        <f ca="1">IFERROR(__xludf.DUMMYFUNCTION("IFERROR(REGEXEXTRACT('Tag Library'!W434, ""\\(.*)""), 'Tag Library'!W434)"),"wl_high_light_cold_day")</f>
        <v>wl_high_light_cold_day</v>
      </c>
      <c r="I423" s="1" t="str">
        <f t="array" ref="I423">IFERROR(INDEX('Tag Library'!Z:Z, MATCH(H423, 'Tag Library'!W:W, 0)),"")</f>
        <v/>
      </c>
      <c r="K423" s="1" t="str">
        <f ca="1">IFERROR(__xludf.DUMMYFUNCTION("IFERROR(REGEXEXTRACT('Tag Library'!AD434, ""\\(.*)""), 'Tag Library'!AD434)"),"")</f>
        <v/>
      </c>
    </row>
    <row r="424" spans="1:11" ht="12.75" x14ac:dyDescent="0.2">
      <c r="A424" s="1" t="str">
        <f ca="1">IFERROR(__xludf.DUMMYFUNCTION("IFERROR(REGEXEXTRACT('Tag Library'!P435, ""\\(.*)""), 'Tag Library'!P435)"),"tr_aboveground_CER_rate")</f>
        <v>tr_aboveground_CER_rate</v>
      </c>
      <c r="D424" s="1" t="str">
        <f t="array" ref="D424">IFERROR(INDEX('Tag Library'!S:S, MATCH(C424, 'Tag Library'!P:P, 0)),"")</f>
        <v/>
      </c>
      <c r="F424" s="1" t="str">
        <f ca="1">IFERROR(__xludf.DUMMYFUNCTION("IFERROR(REGEXEXTRACT('Tag Library'!W435, ""\\(.*)""), 'Tag Library'!W435)"),"wl_heater_off_high_t_dev")</f>
        <v>wl_heater_off_high_t_dev</v>
      </c>
      <c r="I424" s="1" t="str">
        <f t="array" ref="I424">IFERROR(INDEX('Tag Library'!Z:Z, MATCH(H424, 'Tag Library'!W:W, 0)),"")</f>
        <v/>
      </c>
      <c r="K424" s="1" t="str">
        <f ca="1">IFERROR(__xludf.DUMMYFUNCTION("IFERROR(REGEXEXTRACT('Tag Library'!AD435, ""\\(.*)""), 'Tag Library'!AD435)"),"")</f>
        <v/>
      </c>
    </row>
    <row r="425" spans="1:11" ht="12.75" x14ac:dyDescent="0.2">
      <c r="A425" s="1" t="str">
        <f ca="1">IFERROR(__xludf.DUMMYFUNCTION("IFERROR(REGEXEXTRACT('Tag Library'!P436, ""\\(.*)""), 'Tag Library'!P436)"),"tr_aboveground_CER_rate")</f>
        <v>tr_aboveground_CER_rate</v>
      </c>
      <c r="D425" s="1" t="str">
        <f t="array" ref="D425">IFERROR(INDEX('Tag Library'!S:S, MATCH(C425, 'Tag Library'!P:P, 0)),"")</f>
        <v/>
      </c>
      <c r="F425" s="1" t="str">
        <f ca="1">IFERROR(__xludf.DUMMYFUNCTION("IFERROR(REGEXEXTRACT('Tag Library'!W436, ""\\(.*)""), 'Tag Library'!W436)"),"wl_cold_max_out")</f>
        <v>wl_cold_max_out</v>
      </c>
      <c r="I425" s="1" t="str">
        <f t="array" ref="I425">IFERROR(INDEX('Tag Library'!Z:Z, MATCH(H425, 'Tag Library'!W:W, 0)),"")</f>
        <v/>
      </c>
      <c r="K425" s="1" t="str">
        <f ca="1">IFERROR(__xludf.DUMMYFUNCTION("IFERROR(REGEXEXTRACT('Tag Library'!AD436, ""\\(.*)""), 'Tag Library'!AD436)"),"")</f>
        <v/>
      </c>
    </row>
    <row r="426" spans="1:11" ht="12.75" x14ac:dyDescent="0.2">
      <c r="A426" s="1" t="str">
        <f ca="1">IFERROR(__xludf.DUMMYFUNCTION("IFERROR(REGEXEXTRACT('Tag Library'!P437, ""\\(.*)""), 'Tag Library'!P437)"),"tr_aboveground_CER_rate")</f>
        <v>tr_aboveground_CER_rate</v>
      </c>
      <c r="D426" s="1" t="str">
        <f t="array" ref="D426">IFERROR(INDEX('Tag Library'!S:S, MATCH(C426, 'Tag Library'!P:P, 0)),"")</f>
        <v/>
      </c>
      <c r="F426" s="1" t="str">
        <f ca="1">IFERROR(__xludf.DUMMYFUNCTION("IFERROR(REGEXEXTRACT('Tag Library'!W437, ""\\(.*)""), 'Tag Library'!W437)"),"sd_24hr_prev_irrig")</f>
        <v>sd_24hr_prev_irrig</v>
      </c>
      <c r="I426" s="1" t="str">
        <f t="array" ref="I426">IFERROR(INDEX('Tag Library'!Z:Z, MATCH(H426, 'Tag Library'!W:W, 0)),"")</f>
        <v/>
      </c>
      <c r="K426" s="1" t="str">
        <f ca="1">IFERROR(__xludf.DUMMYFUNCTION("IFERROR(REGEXEXTRACT('Tag Library'!AD437, ""\\(.*)""), 'Tag Library'!AD437)"),"")</f>
        <v/>
      </c>
    </row>
    <row r="427" spans="1:11" ht="12.75" x14ac:dyDescent="0.2">
      <c r="A427" s="1" t="str">
        <f ca="1">IFERROR(__xludf.DUMMYFUNCTION("IFERROR(REGEXEXTRACT('Tag Library'!P438, ""\\(.*)""), 'Tag Library'!P438)"),"tr_aboveground_CER_rate")</f>
        <v>tr_aboveground_CER_rate</v>
      </c>
      <c r="D427" s="1" t="str">
        <f t="array" ref="D427">IFERROR(INDEX('Tag Library'!S:S, MATCH(C427, 'Tag Library'!P:P, 0)),"")</f>
        <v/>
      </c>
      <c r="F427" s="1" t="str">
        <f ca="1">IFERROR(__xludf.DUMMYFUNCTION("IFERROR(REGEXEXTRACT('Tag Library'!W438, ""\\(.*)""), 'Tag Library'!W438)"),"sd_24hr_prev_dl")</f>
        <v>sd_24hr_prev_dl</v>
      </c>
      <c r="I427" s="1" t="str">
        <f t="array" ref="I427">IFERROR(INDEX('Tag Library'!Z:Z, MATCH(H427, 'Tag Library'!W:W, 0)),"")</f>
        <v/>
      </c>
      <c r="K427" s="1" t="str">
        <f ca="1">IFERROR(__xludf.DUMMYFUNCTION("IFERROR(REGEXEXTRACT('Tag Library'!AD438, ""\\(.*)""), 'Tag Library'!AD438)"),"")</f>
        <v/>
      </c>
    </row>
    <row r="428" spans="1:11" ht="12.75" x14ac:dyDescent="0.2">
      <c r="A428" s="1" t="str">
        <f ca="1">IFERROR(__xludf.DUMMYFUNCTION("IFERROR(REGEXEXTRACT('Tag Library'!P439, ""\\(.*)""), 'Tag Library'!P439)"),"tr_aboveground_CER_rate")</f>
        <v>tr_aboveground_CER_rate</v>
      </c>
      <c r="D428" s="1" t="str">
        <f t="array" ref="D428">IFERROR(INDEX('Tag Library'!S:S, MATCH(C428, 'Tag Library'!P:P, 0)),"")</f>
        <v/>
      </c>
      <c r="F428" s="1" t="str">
        <f ca="1">IFERROR(__xludf.DUMMYFUNCTION("IFERROR(REGEXEXTRACT('Tag Library'!W439, ""\\(.*)""), 'Tag Library'!W439)"),"sd_day_prev_et")</f>
        <v>sd_day_prev_et</v>
      </c>
      <c r="I428" s="1" t="str">
        <f t="array" ref="I428">IFERROR(INDEX('Tag Library'!Z:Z, MATCH(H428, 'Tag Library'!W:W, 0)),"")</f>
        <v/>
      </c>
      <c r="K428" s="1" t="str">
        <f ca="1">IFERROR(__xludf.DUMMYFUNCTION("IFERROR(REGEXEXTRACT('Tag Library'!AD439, ""\\(.*)""), 'Tag Library'!AD439)"),"")</f>
        <v/>
      </c>
    </row>
    <row r="429" spans="1:11" ht="12.75" x14ac:dyDescent="0.2">
      <c r="A429" s="1" t="str">
        <f ca="1">IFERROR(__xludf.DUMMYFUNCTION("IFERROR(REGEXEXTRACT('Tag Library'!P440, ""\\(.*)""), 'Tag Library'!P440)"),"tr_aboveground_CER_rate")</f>
        <v>tr_aboveground_CER_rate</v>
      </c>
      <c r="D429" s="1" t="str">
        <f t="array" ref="D429">IFERROR(INDEX('Tag Library'!S:S, MATCH(C429, 'Tag Library'!P:P, 0)),"")</f>
        <v/>
      </c>
      <c r="F429" s="1" t="str">
        <f ca="1">IFERROR(__xludf.DUMMYFUNCTION("IFERROR(REGEXEXTRACT('Tag Library'!W440, ""\\(.*)""), 'Tag Library'!W440)"),"sd_night_prev_et")</f>
        <v>sd_night_prev_et</v>
      </c>
      <c r="I429" s="1" t="str">
        <f t="array" ref="I429">IFERROR(INDEX('Tag Library'!Z:Z, MATCH(H429, 'Tag Library'!W:W, 0)),"")</f>
        <v/>
      </c>
      <c r="K429" s="1" t="str">
        <f ca="1">IFERROR(__xludf.DUMMYFUNCTION("IFERROR(REGEXEXTRACT('Tag Library'!AD440, ""\\(.*)""), 'Tag Library'!AD440)"),"")</f>
        <v/>
      </c>
    </row>
    <row r="430" spans="1:11" ht="12.75" x14ac:dyDescent="0.2">
      <c r="A430" s="1" t="str">
        <f ca="1">IFERROR(__xludf.DUMMYFUNCTION("IFERROR(REGEXEXTRACT('Tag Library'!P441, ""\\(.*)""), 'Tag Library'!P441)"),"tr_aboveground_CER_rate")</f>
        <v>tr_aboveground_CER_rate</v>
      </c>
      <c r="D430" s="1" t="str">
        <f t="array" ref="D430">IFERROR(INDEX('Tag Library'!S:S, MATCH(C430, 'Tag Library'!P:P, 0)),"")</f>
        <v/>
      </c>
      <c r="F430" s="1" t="str">
        <f ca="1">IFERROR(__xludf.DUMMYFUNCTION("IFERROR(REGEXEXTRACT('Tag Library'!W441, ""\\(.*)""), 'Tag Library'!W441)"),"sd_day_prev_rth")</f>
        <v>sd_day_prev_rth</v>
      </c>
      <c r="I430" s="1" t="str">
        <f t="array" ref="I430">IFERROR(INDEX('Tag Library'!Z:Z, MATCH(H430, 'Tag Library'!W:W, 0)),"")</f>
        <v/>
      </c>
      <c r="K430" s="1" t="str">
        <f ca="1">IFERROR(__xludf.DUMMYFUNCTION("IFERROR(REGEXEXTRACT('Tag Library'!AD441, ""\\(.*)""), 'Tag Library'!AD441)"),"")</f>
        <v/>
      </c>
    </row>
    <row r="431" spans="1:11" ht="12.75" x14ac:dyDescent="0.2">
      <c r="A431" s="1" t="str">
        <f ca="1">IFERROR(__xludf.DUMMYFUNCTION("IFERROR(REGEXEXTRACT('Tag Library'!P442, ""\\(.*)""), 'Tag Library'!P442)"),"tr_02_CO2")</f>
        <v>tr_02_CO2</v>
      </c>
      <c r="D431" s="1" t="str">
        <f t="array" ref="D431">IFERROR(INDEX('Tag Library'!S:S, MATCH(C431, 'Tag Library'!P:P, 0)),"")</f>
        <v/>
      </c>
      <c r="F431" s="1" t="str">
        <f ca="1">IFERROR(__xludf.DUMMYFUNCTION("IFERROR(REGEXEXTRACT('Tag Library'!W442, ""\\(.*)""), 'Tag Library'!W442)"),"sd_night_prev_rth")</f>
        <v>sd_night_prev_rth</v>
      </c>
      <c r="I431" s="1" t="str">
        <f t="array" ref="I431">IFERROR(INDEX('Tag Library'!Z:Z, MATCH(H431, 'Tag Library'!W:W, 0)),"")</f>
        <v/>
      </c>
      <c r="K431" s="1" t="str">
        <f ca="1">IFERROR(__xludf.DUMMYFUNCTION("IFERROR(REGEXEXTRACT('Tag Library'!AD442, ""\\(.*)""), 'Tag Library'!AD442)"),"")</f>
        <v/>
      </c>
    </row>
    <row r="432" spans="1:11" ht="12.75" x14ac:dyDescent="0.2">
      <c r="A432" s="1" t="str">
        <f ca="1">IFERROR(__xludf.DUMMYFUNCTION("IFERROR(REGEXEXTRACT('Tag Library'!P443, ""\\(.*)""), 'Tag Library'!P443)"),"tr_03_CO2")</f>
        <v>tr_03_CO2</v>
      </c>
      <c r="D432" s="1" t="str">
        <f t="array" ref="D432">IFERROR(INDEX('Tag Library'!S:S, MATCH(C432, 'Tag Library'!P:P, 0)),"")</f>
        <v/>
      </c>
      <c r="F432" s="1" t="str">
        <f ca="1">IFERROR(__xludf.DUMMYFUNCTION("IFERROR(REGEXEXTRACT('Tag Library'!W443, ""\\(.*)""), 'Tag Library'!W443)"),"sd_day_prev_temp")</f>
        <v>sd_day_prev_temp</v>
      </c>
      <c r="I432" s="1" t="str">
        <f t="array" ref="I432">IFERROR(INDEX('Tag Library'!Z:Z, MATCH(H432, 'Tag Library'!W:W, 0)),"")</f>
        <v/>
      </c>
      <c r="K432" s="1" t="str">
        <f ca="1">IFERROR(__xludf.DUMMYFUNCTION("IFERROR(REGEXEXTRACT('Tag Library'!AD443, ""\\(.*)""), 'Tag Library'!AD443)"),"")</f>
        <v/>
      </c>
    </row>
    <row r="433" spans="1:11" ht="12.75" x14ac:dyDescent="0.2">
      <c r="A433" s="1" t="str">
        <f ca="1">IFERROR(__xludf.DUMMYFUNCTION("IFERROR(REGEXEXTRACT('Tag Library'!P444, ""\\(.*)""), 'Tag Library'!P444)"),"tr_04_CO2")</f>
        <v>tr_04_CO2</v>
      </c>
      <c r="D433" s="1" t="str">
        <f t="array" ref="D433">IFERROR(INDEX('Tag Library'!S:S, MATCH(C433, 'Tag Library'!P:P, 0)),"")</f>
        <v/>
      </c>
      <c r="F433" s="1" t="str">
        <f ca="1">IFERROR(__xludf.DUMMYFUNCTION("IFERROR(REGEXEXTRACT('Tag Library'!W444, ""\\(.*)""), 'Tag Library'!W444)"),"sd_night_prev_temp")</f>
        <v>sd_night_prev_temp</v>
      </c>
      <c r="I433" s="1" t="str">
        <f t="array" ref="I433">IFERROR(INDEX('Tag Library'!Z:Z, MATCH(H433, 'Tag Library'!W:W, 0)),"")</f>
        <v/>
      </c>
      <c r="K433" s="1" t="str">
        <f ca="1">IFERROR(__xludf.DUMMYFUNCTION("IFERROR(REGEXEXTRACT('Tag Library'!AD444, ""\\(.*)""), 'Tag Library'!AD444)"),"")</f>
        <v/>
      </c>
    </row>
    <row r="434" spans="1:11" ht="12.75" x14ac:dyDescent="0.2">
      <c r="A434" s="1" t="str">
        <f ca="1">IFERROR(__xludf.DUMMYFUNCTION("IFERROR(REGEXEXTRACT('Tag Library'!P445, ""\\(.*)""), 'Tag Library'!P445)"),"tr_05_CO2")</f>
        <v>tr_05_CO2</v>
      </c>
      <c r="D434" s="1" t="str">
        <f t="array" ref="D434">IFERROR(INDEX('Tag Library'!S:S, MATCH(C434, 'Tag Library'!P:P, 0)),"")</f>
        <v/>
      </c>
      <c r="F434" s="1" t="str">
        <f ca="1">IFERROR(__xludf.DUMMYFUNCTION("IFERROR(REGEXEXTRACT('Tag Library'!W445, ""\\(.*)""), 'Tag Library'!W445)"),"wl_high_light_cold_day")</f>
        <v>wl_high_light_cold_day</v>
      </c>
      <c r="I434" s="1" t="str">
        <f t="array" ref="I434">IFERROR(INDEX('Tag Library'!Z:Z, MATCH(H434, 'Tag Library'!W:W, 0)),"")</f>
        <v/>
      </c>
      <c r="K434" s="1" t="str">
        <f ca="1">IFERROR(__xludf.DUMMYFUNCTION("IFERROR(REGEXEXTRACT('Tag Library'!AD445, ""\\(.*)""), 'Tag Library'!AD445)"),"")</f>
        <v/>
      </c>
    </row>
    <row r="435" spans="1:11" ht="12.75" x14ac:dyDescent="0.2">
      <c r="A435" s="1" t="str">
        <f ca="1">IFERROR(__xludf.DUMMYFUNCTION("IFERROR(REGEXEXTRACT('Tag Library'!P446, ""\\(.*)""), 'Tag Library'!P446)"),"tr_06_CO2")</f>
        <v>tr_06_CO2</v>
      </c>
      <c r="D435" s="1" t="str">
        <f t="array" ref="D435">IFERROR(INDEX('Tag Library'!S:S, MATCH(C435, 'Tag Library'!P:P, 0)),"")</f>
        <v/>
      </c>
      <c r="F435" s="1" t="str">
        <f ca="1">IFERROR(__xludf.DUMMYFUNCTION("IFERROR(REGEXEXTRACT('Tag Library'!W446, ""\\(.*)""), 'Tag Library'!W446)"),"wl_heater_off_high_t_dev")</f>
        <v>wl_heater_off_high_t_dev</v>
      </c>
      <c r="I435" s="1" t="str">
        <f t="array" ref="I435">IFERROR(INDEX('Tag Library'!Z:Z, MATCH(H435, 'Tag Library'!W:W, 0)),"")</f>
        <v/>
      </c>
      <c r="K435" s="1" t="str">
        <f ca="1">IFERROR(__xludf.DUMMYFUNCTION("IFERROR(REGEXEXTRACT('Tag Library'!AD446, ""\\(.*)""), 'Tag Library'!AD446)"),"")</f>
        <v/>
      </c>
    </row>
    <row r="436" spans="1:11" ht="12.75" x14ac:dyDescent="0.2">
      <c r="A436" s="1" t="str">
        <f ca="1">IFERROR(__xludf.DUMMYFUNCTION("IFERROR(REGEXEXTRACT('Tag Library'!P447, ""\\(.*)""), 'Tag Library'!P447)"),"tr_07_CO2")</f>
        <v>tr_07_CO2</v>
      </c>
      <c r="D436" s="1" t="str">
        <f t="array" ref="D436">IFERROR(INDEX('Tag Library'!S:S, MATCH(C436, 'Tag Library'!P:P, 0)),"")</f>
        <v/>
      </c>
      <c r="F436" s="1" t="str">
        <f ca="1">IFERROR(__xludf.DUMMYFUNCTION("IFERROR(REGEXEXTRACT('Tag Library'!W447, ""\\(.*)""), 'Tag Library'!W447)"),"wl_cold_max_out")</f>
        <v>wl_cold_max_out</v>
      </c>
      <c r="I436" s="1" t="str">
        <f t="array" ref="I436">IFERROR(INDEX('Tag Library'!Z:Z, MATCH(H436, 'Tag Library'!W:W, 0)),"")</f>
        <v/>
      </c>
      <c r="K436" s="1" t="str">
        <f ca="1">IFERROR(__xludf.DUMMYFUNCTION("IFERROR(REGEXEXTRACT('Tag Library'!AD447, ""\\(.*)""), 'Tag Library'!AD447)"),"")</f>
        <v/>
      </c>
    </row>
    <row r="437" spans="1:11" ht="12.75" x14ac:dyDescent="0.2">
      <c r="A437" s="1" t="str">
        <f ca="1">IFERROR(__xludf.DUMMYFUNCTION("IFERROR(REGEXEXTRACT('Tag Library'!P448, ""\\(.*)""), 'Tag Library'!P448)"),"tr_09_CO2")</f>
        <v>tr_09_CO2</v>
      </c>
      <c r="D437" s="1" t="str">
        <f t="array" ref="D437">IFERROR(INDEX('Tag Library'!S:S, MATCH(C437, 'Tag Library'!P:P, 0)),"")</f>
        <v/>
      </c>
      <c r="F437" s="1" t="str">
        <f ca="1">IFERROR(__xludf.DUMMYFUNCTION("IFERROR(REGEXEXTRACT('Tag Library'!W448, ""\\(.*)""), 'Tag Library'!W448)"),"sd_24hr_prev_irrig")</f>
        <v>sd_24hr_prev_irrig</v>
      </c>
      <c r="I437" s="1" t="str">
        <f t="array" ref="I437">IFERROR(INDEX('Tag Library'!Z:Z, MATCH(H437, 'Tag Library'!W:W, 0)),"")</f>
        <v/>
      </c>
      <c r="K437" s="1" t="str">
        <f ca="1">IFERROR(__xludf.DUMMYFUNCTION("IFERROR(REGEXEXTRACT('Tag Library'!AD448, ""\\(.*)""), 'Tag Library'!AD448)"),"")</f>
        <v/>
      </c>
    </row>
    <row r="438" spans="1:11" ht="12.75" x14ac:dyDescent="0.2">
      <c r="A438" s="1" t="str">
        <f ca="1">IFERROR(__xludf.DUMMYFUNCTION("IFERROR(REGEXEXTRACT('Tag Library'!P449, ""\\(.*)""), 'Tag Library'!P449)"),"tr_10_CO2")</f>
        <v>tr_10_CO2</v>
      </c>
      <c r="D438" s="1" t="str">
        <f t="array" ref="D438">IFERROR(INDEX('Tag Library'!S:S, MATCH(C438, 'Tag Library'!P:P, 0)),"")</f>
        <v/>
      </c>
      <c r="F438" s="1" t="str">
        <f ca="1">IFERROR(__xludf.DUMMYFUNCTION("IFERROR(REGEXEXTRACT('Tag Library'!W449, ""\\(.*)""), 'Tag Library'!W449)"),"sd_24hr_prev_dl")</f>
        <v>sd_24hr_prev_dl</v>
      </c>
      <c r="I438" s="1" t="str">
        <f t="array" ref="I438">IFERROR(INDEX('Tag Library'!Z:Z, MATCH(H438, 'Tag Library'!W:W, 0)),"")</f>
        <v/>
      </c>
      <c r="K438" s="1" t="str">
        <f ca="1">IFERROR(__xludf.DUMMYFUNCTION("IFERROR(REGEXEXTRACT('Tag Library'!AD449, ""\\(.*)""), 'Tag Library'!AD449)"),"")</f>
        <v/>
      </c>
    </row>
    <row r="439" spans="1:11" ht="12.75" x14ac:dyDescent="0.2">
      <c r="A439" s="1" t="str">
        <f ca="1">IFERROR(__xludf.DUMMYFUNCTION("IFERROR(REGEXEXTRACT('Tag Library'!P450, ""\\(.*)""), 'Tag Library'!P450)"),"tr_11_CO2")</f>
        <v>tr_11_CO2</v>
      </c>
      <c r="D439" s="1" t="str">
        <f t="array" ref="D439">IFERROR(INDEX('Tag Library'!S:S, MATCH(C439, 'Tag Library'!P:P, 0)),"")</f>
        <v/>
      </c>
      <c r="F439" s="1" t="str">
        <f ca="1">IFERROR(__xludf.DUMMYFUNCTION("IFERROR(REGEXEXTRACT('Tag Library'!W450, ""\\(.*)""), 'Tag Library'!W450)"),"sd_day_prev_et")</f>
        <v>sd_day_prev_et</v>
      </c>
      <c r="I439" s="1" t="str">
        <f t="array" ref="I439">IFERROR(INDEX('Tag Library'!Z:Z, MATCH(H439, 'Tag Library'!W:W, 0)),"")</f>
        <v/>
      </c>
      <c r="K439" s="1" t="str">
        <f ca="1">IFERROR(__xludf.DUMMYFUNCTION("IFERROR(REGEXEXTRACT('Tag Library'!AD450, ""\\(.*)""), 'Tag Library'!AD450)"),"")</f>
        <v/>
      </c>
    </row>
    <row r="440" spans="1:11" ht="12.75" x14ac:dyDescent="0.2">
      <c r="A440" s="1" t="str">
        <f ca="1">IFERROR(__xludf.DUMMYFUNCTION("IFERROR(REGEXEXTRACT('Tag Library'!P451, ""\\(.*)""), 'Tag Library'!P451)"),"tr_12_CO2")</f>
        <v>tr_12_CO2</v>
      </c>
      <c r="D440" s="1" t="str">
        <f t="array" ref="D440">IFERROR(INDEX('Tag Library'!S:S, MATCH(C440, 'Tag Library'!P:P, 0)),"")</f>
        <v/>
      </c>
      <c r="F440" s="1" t="str">
        <f ca="1">IFERROR(__xludf.DUMMYFUNCTION("IFERROR(REGEXEXTRACT('Tag Library'!W451, ""\\(.*)""), 'Tag Library'!W451)"),"sd_night_prev_et")</f>
        <v>sd_night_prev_et</v>
      </c>
      <c r="I440" s="1" t="str">
        <f t="array" ref="I440">IFERROR(INDEX('Tag Library'!Z:Z, MATCH(H440, 'Tag Library'!W:W, 0)),"")</f>
        <v/>
      </c>
      <c r="K440" s="1" t="str">
        <f ca="1">IFERROR(__xludf.DUMMYFUNCTION("IFERROR(REGEXEXTRACT('Tag Library'!AD451, ""\\(.*)""), 'Tag Library'!AD451)"),"")</f>
        <v/>
      </c>
    </row>
    <row r="441" spans="1:11" ht="12.75" x14ac:dyDescent="0.2">
      <c r="A441" s="1" t="str">
        <f ca="1">IFERROR(__xludf.DUMMYFUNCTION("IFERROR(REGEXEXTRACT('Tag Library'!P452, ""\\(.*)""), 'Tag Library'!P452)"),"tr_13_CO2")</f>
        <v>tr_13_CO2</v>
      </c>
      <c r="D441" s="1" t="str">
        <f t="array" ref="D441">IFERROR(INDEX('Tag Library'!S:S, MATCH(C441, 'Tag Library'!P:P, 0)),"")</f>
        <v/>
      </c>
      <c r="F441" s="1" t="str">
        <f ca="1">IFERROR(__xludf.DUMMYFUNCTION("IFERROR(REGEXEXTRACT('Tag Library'!W452, ""\\(.*)""), 'Tag Library'!W452)"),"sd_day_prev_rth")</f>
        <v>sd_day_prev_rth</v>
      </c>
      <c r="I441" s="1" t="str">
        <f t="array" ref="I441">IFERROR(INDEX('Tag Library'!Z:Z, MATCH(H441, 'Tag Library'!W:W, 0)),"")</f>
        <v/>
      </c>
      <c r="K441" s="1" t="str">
        <f ca="1">IFERROR(__xludf.DUMMYFUNCTION("IFERROR(REGEXEXTRACT('Tag Library'!AD452, ""\\(.*)""), 'Tag Library'!AD452)"),"")</f>
        <v/>
      </c>
    </row>
    <row r="442" spans="1:11" ht="12.75" x14ac:dyDescent="0.2">
      <c r="A442" s="1" t="str">
        <f ca="1">IFERROR(__xludf.DUMMYFUNCTION("IFERROR(REGEXEXTRACT('Tag Library'!P453, ""\\(.*)""), 'Tag Library'!P453)"),"tr_14_CO2")</f>
        <v>tr_14_CO2</v>
      </c>
      <c r="D442" s="1" t="str">
        <f t="array" ref="D442">IFERROR(INDEX('Tag Library'!S:S, MATCH(C442, 'Tag Library'!P:P, 0)),"")</f>
        <v/>
      </c>
      <c r="F442" s="1" t="str">
        <f ca="1">IFERROR(__xludf.DUMMYFUNCTION("IFERROR(REGEXEXTRACT('Tag Library'!W453, ""\\(.*)""), 'Tag Library'!W453)"),"sd_night_prev_rth")</f>
        <v>sd_night_prev_rth</v>
      </c>
      <c r="I442" s="1" t="str">
        <f t="array" ref="I442">IFERROR(INDEX('Tag Library'!Z:Z, MATCH(H442, 'Tag Library'!W:W, 0)),"")</f>
        <v/>
      </c>
      <c r="K442" s="1" t="str">
        <f ca="1">IFERROR(__xludf.DUMMYFUNCTION("IFERROR(REGEXEXTRACT('Tag Library'!AD453, ""\\(.*)""), 'Tag Library'!AD453)"),"")</f>
        <v/>
      </c>
    </row>
    <row r="443" spans="1:11" ht="12.75" x14ac:dyDescent="0.2">
      <c r="A443" s="1" t="str">
        <f ca="1">IFERROR(__xludf.DUMMYFUNCTION("IFERROR(REGEXEXTRACT('Tag Library'!P454, ""\\(.*)""), 'Tag Library'!P454)"),"ahu_fan_mv")</f>
        <v>ahu_fan_mv</v>
      </c>
      <c r="D443" s="1" t="str">
        <f t="array" ref="D443">IFERROR(INDEX('Tag Library'!S:S, MATCH(C443, 'Tag Library'!P:P, 0)),"")</f>
        <v/>
      </c>
      <c r="F443" s="1" t="str">
        <f ca="1">IFERROR(__xludf.DUMMYFUNCTION("IFERROR(REGEXEXTRACT('Tag Library'!W454, ""\\(.*)""), 'Tag Library'!W454)"),"sd_day_prev_temp")</f>
        <v>sd_day_prev_temp</v>
      </c>
      <c r="I443" s="1" t="str">
        <f t="array" ref="I443">IFERROR(INDEX('Tag Library'!Z:Z, MATCH(H443, 'Tag Library'!W:W, 0)),"")</f>
        <v/>
      </c>
      <c r="K443" s="1" t="str">
        <f ca="1">IFERROR(__xludf.DUMMYFUNCTION("IFERROR(REGEXEXTRACT('Tag Library'!AD454, ""\\(.*)""), 'Tag Library'!AD454)"),"")</f>
        <v/>
      </c>
    </row>
    <row r="444" spans="1:11" ht="12.75" x14ac:dyDescent="0.2">
      <c r="A444" s="1" t="str">
        <f ca="1">IFERROR(__xludf.DUMMYFUNCTION("IFERROR(REGEXEXTRACT('Tag Library'!P455, ""\\(.*)""), 'Tag Library'!P455)"),"tr_soil_efflux_rate_2")</f>
        <v>tr_soil_efflux_rate_2</v>
      </c>
      <c r="D444" s="1" t="str">
        <f t="array" ref="D444">IFERROR(INDEX('Tag Library'!S:S, MATCH(C444, 'Tag Library'!P:P, 0)),"")</f>
        <v/>
      </c>
      <c r="F444" s="1" t="str">
        <f ca="1">IFERROR(__xludf.DUMMYFUNCTION("IFERROR(REGEXEXTRACT('Tag Library'!W455, ""\\(.*)""), 'Tag Library'!W455)"),"sd_night_prev_temp")</f>
        <v>sd_night_prev_temp</v>
      </c>
      <c r="I444" s="1" t="str">
        <f t="array" ref="I444">IFERROR(INDEX('Tag Library'!Z:Z, MATCH(H444, 'Tag Library'!W:W, 0)),"")</f>
        <v/>
      </c>
      <c r="K444" s="1" t="str">
        <f ca="1">IFERROR(__xludf.DUMMYFUNCTION("IFERROR(REGEXEXTRACT('Tag Library'!AD455, ""\\(.*)""), 'Tag Library'!AD455)"),"")</f>
        <v/>
      </c>
    </row>
    <row r="445" spans="1:11" ht="12.75" x14ac:dyDescent="0.2">
      <c r="A445" s="1" t="str">
        <f ca="1">IFERROR(__xludf.DUMMYFUNCTION("IFERROR(REGEXEXTRACT('Tag Library'!P456, ""\\(.*)""), 'Tag Library'!P456)"),"tr_soil_efflux_rate_3")</f>
        <v>tr_soil_efflux_rate_3</v>
      </c>
      <c r="D445" s="1" t="str">
        <f t="array" ref="D445">IFERROR(INDEX('Tag Library'!S:S, MATCH(C445, 'Tag Library'!P:P, 0)),"")</f>
        <v/>
      </c>
      <c r="F445" s="1" t="str">
        <f ca="1">IFERROR(__xludf.DUMMYFUNCTION("IFERROR(REGEXEXTRACT('Tag Library'!W456, ""\\(.*)""), 'Tag Library'!W456)"),"wl_high_light_cold_day")</f>
        <v>wl_high_light_cold_day</v>
      </c>
      <c r="I445" s="1" t="str">
        <f t="array" ref="I445">IFERROR(INDEX('Tag Library'!Z:Z, MATCH(H445, 'Tag Library'!W:W, 0)),"")</f>
        <v/>
      </c>
      <c r="K445" s="1" t="str">
        <f ca="1">IFERROR(__xludf.DUMMYFUNCTION("IFERROR(REGEXEXTRACT('Tag Library'!AD456, ""\\(.*)""), 'Tag Library'!AD456)"),"")</f>
        <v/>
      </c>
    </row>
    <row r="446" spans="1:11" ht="12.75" x14ac:dyDescent="0.2">
      <c r="A446" s="1" t="str">
        <f ca="1">IFERROR(__xludf.DUMMYFUNCTION("IFERROR(REGEXEXTRACT('Tag Library'!P457, ""\\(.*)""), 'Tag Library'!P457)"),"tr_soil_efflux_rate_avg")</f>
        <v>tr_soil_efflux_rate_avg</v>
      </c>
      <c r="D446" s="1" t="str">
        <f t="array" ref="D446">IFERROR(INDEX('Tag Library'!S:S, MATCH(C446, 'Tag Library'!P:P, 0)),"")</f>
        <v/>
      </c>
      <c r="F446" s="1" t="str">
        <f ca="1">IFERROR(__xludf.DUMMYFUNCTION("IFERROR(REGEXEXTRACT('Tag Library'!W457, ""\\(.*)""), 'Tag Library'!W457)"),"wl_heater_off_high_t_dev")</f>
        <v>wl_heater_off_high_t_dev</v>
      </c>
      <c r="I446" s="1" t="str">
        <f t="array" ref="I446">IFERROR(INDEX('Tag Library'!Z:Z, MATCH(H446, 'Tag Library'!W:W, 0)),"")</f>
        <v/>
      </c>
      <c r="K446" s="1" t="str">
        <f ca="1">IFERROR(__xludf.DUMMYFUNCTION("IFERROR(REGEXEXTRACT('Tag Library'!AD457, ""\\(.*)""), 'Tag Library'!AD457)"),"")</f>
        <v/>
      </c>
    </row>
    <row r="447" spans="1:11" ht="12.75" x14ac:dyDescent="0.2">
      <c r="A447" s="1" t="str">
        <f ca="1">IFERROR(__xludf.DUMMYFUNCTION("IFERROR(REGEXEXTRACT('Tag Library'!P458, ""\\(.*)""), 'Tag Library'!P458)"),"tr_soil_efflux_rate_2")</f>
        <v>tr_soil_efflux_rate_2</v>
      </c>
      <c r="D447" s="1" t="str">
        <f t="array" ref="D447">IFERROR(INDEX('Tag Library'!S:S, MATCH(C447, 'Tag Library'!P:P, 0)),"")</f>
        <v/>
      </c>
      <c r="F447" s="1" t="str">
        <f ca="1">IFERROR(__xludf.DUMMYFUNCTION("IFERROR(REGEXEXTRACT('Tag Library'!W458, ""\\(.*)""), 'Tag Library'!W458)"),"sd_24hr_irrig")</f>
        <v>sd_24hr_irrig</v>
      </c>
      <c r="I447" s="1" t="str">
        <f t="array" ref="I447">IFERROR(INDEX('Tag Library'!Z:Z, MATCH(H447, 'Tag Library'!W:W, 0)),"")</f>
        <v/>
      </c>
      <c r="K447" s="1" t="str">
        <f ca="1">IFERROR(__xludf.DUMMYFUNCTION("IFERROR(REGEXEXTRACT('Tag Library'!AD458, ""\\(.*)""), 'Tag Library'!AD458)"),"")</f>
        <v/>
      </c>
    </row>
    <row r="448" spans="1:11" ht="12.75" x14ac:dyDescent="0.2">
      <c r="A448" s="1" t="str">
        <f ca="1">IFERROR(__xludf.DUMMYFUNCTION("IFERROR(REGEXEXTRACT('Tag Library'!P459, ""\\(.*)""), 'Tag Library'!P459)"),"tr_soil_efflux_rate_3")</f>
        <v>tr_soil_efflux_rate_3</v>
      </c>
      <c r="D448" s="1" t="str">
        <f t="array" ref="D448">IFERROR(INDEX('Tag Library'!S:S, MATCH(C448, 'Tag Library'!P:P, 0)),"")</f>
        <v/>
      </c>
      <c r="F448" s="1" t="str">
        <f ca="1">IFERROR(__xludf.DUMMYFUNCTION("IFERROR(REGEXEXTRACT('Tag Library'!W459, ""\\(.*)""), 'Tag Library'!W459)"),"sd_24hr_dl")</f>
        <v>sd_24hr_dl</v>
      </c>
      <c r="I448" s="1" t="str">
        <f t="array" ref="I448">IFERROR(INDEX('Tag Library'!Z:Z, MATCH(H448, 'Tag Library'!W:W, 0)),"")</f>
        <v/>
      </c>
      <c r="K448" s="1" t="str">
        <f ca="1">IFERROR(__xludf.DUMMYFUNCTION("IFERROR(REGEXEXTRACT('Tag Library'!AD459, ""\\(.*)""), 'Tag Library'!AD459)"),"")</f>
        <v/>
      </c>
    </row>
    <row r="449" spans="1:11" ht="12.75" x14ac:dyDescent="0.2">
      <c r="A449" s="1" t="str">
        <f ca="1">IFERROR(__xludf.DUMMYFUNCTION("IFERROR(REGEXEXTRACT('Tag Library'!P460, ""\\(.*)""), 'Tag Library'!P460)"),"tr_soil_efflux_rate_avg")</f>
        <v>tr_soil_efflux_rate_avg</v>
      </c>
      <c r="D449" s="1" t="str">
        <f t="array" ref="D449">IFERROR(INDEX('Tag Library'!S:S, MATCH(C449, 'Tag Library'!P:P, 0)),"")</f>
        <v/>
      </c>
      <c r="F449" s="1" t="str">
        <f ca="1">IFERROR(__xludf.DUMMYFUNCTION("IFERROR(REGEXEXTRACT('Tag Library'!W460, ""\\(.*)""), 'Tag Library'!W460)"),"sd_24hr_rth")</f>
        <v>sd_24hr_rth</v>
      </c>
      <c r="I449" s="1" t="str">
        <f t="array" ref="I449">IFERROR(INDEX('Tag Library'!Z:Z, MATCH(H449, 'Tag Library'!W:W, 0)),"")</f>
        <v/>
      </c>
      <c r="K449" s="1" t="str">
        <f ca="1">IFERROR(__xludf.DUMMYFUNCTION("IFERROR(REGEXEXTRACT('Tag Library'!AD460, ""\\(.*)""), 'Tag Library'!AD460)"),"")</f>
        <v/>
      </c>
    </row>
    <row r="450" spans="1:11" ht="12.75" x14ac:dyDescent="0.2">
      <c r="A450" s="1" t="str">
        <f ca="1">IFERROR(__xludf.DUMMYFUNCTION("IFERROR(REGEXEXTRACT('Tag Library'!P461, ""\\(.*)""), 'Tag Library'!P461)"),"tr_soil_efflux_rate_2")</f>
        <v>tr_soil_efflux_rate_2</v>
      </c>
      <c r="D450" s="1" t="str">
        <f t="array" ref="D450">IFERROR(INDEX('Tag Library'!S:S, MATCH(C450, 'Tag Library'!P:P, 0)),"")</f>
        <v/>
      </c>
      <c r="F450" s="1" t="str">
        <f ca="1">IFERROR(__xludf.DUMMYFUNCTION("IFERROR(REGEXEXTRACT('Tag Library'!W461, ""\\(.*)""), 'Tag Library'!W461)"),"sd_day_prev_et")</f>
        <v>sd_day_prev_et</v>
      </c>
      <c r="I450" s="1" t="str">
        <f t="array" ref="I450">IFERROR(INDEX('Tag Library'!Z:Z, MATCH(H450, 'Tag Library'!W:W, 0)),"")</f>
        <v/>
      </c>
      <c r="K450" s="1" t="str">
        <f ca="1">IFERROR(__xludf.DUMMYFUNCTION("IFERROR(REGEXEXTRACT('Tag Library'!AD461, ""\\(.*)""), 'Tag Library'!AD461)"),"")</f>
        <v/>
      </c>
    </row>
    <row r="451" spans="1:11" ht="12.75" x14ac:dyDescent="0.2">
      <c r="A451" s="1" t="str">
        <f ca="1">IFERROR(__xludf.DUMMYFUNCTION("IFERROR(REGEXEXTRACT('Tag Library'!P462, ""\\(.*)""), 'Tag Library'!P462)"),"tr_soil_efflux_rate_3")</f>
        <v>tr_soil_efflux_rate_3</v>
      </c>
      <c r="D451" s="1" t="str">
        <f t="array" ref="D451">IFERROR(INDEX('Tag Library'!S:S, MATCH(C451, 'Tag Library'!P:P, 0)),"")</f>
        <v/>
      </c>
      <c r="F451" s="1" t="str">
        <f ca="1">IFERROR(__xludf.DUMMYFUNCTION("IFERROR(REGEXEXTRACT('Tag Library'!W462, ""\\(.*)""), 'Tag Library'!W462)"),"sd_night_prev_et")</f>
        <v>sd_night_prev_et</v>
      </c>
      <c r="I451" s="1" t="str">
        <f t="array" ref="I451">IFERROR(INDEX('Tag Library'!Z:Z, MATCH(H451, 'Tag Library'!W:W, 0)),"")</f>
        <v/>
      </c>
      <c r="K451" s="1" t="str">
        <f ca="1">IFERROR(__xludf.DUMMYFUNCTION("IFERROR(REGEXEXTRACT('Tag Library'!AD462, ""\\(.*)""), 'Tag Library'!AD462)"),"")</f>
        <v/>
      </c>
    </row>
    <row r="452" spans="1:11" ht="12.75" x14ac:dyDescent="0.2">
      <c r="A452" s="1" t="str">
        <f ca="1">IFERROR(__xludf.DUMMYFUNCTION("IFERROR(REGEXEXTRACT('Tag Library'!P463, ""\\(.*)""), 'Tag Library'!P463)"),"tr_soil_efflux_rate_avg")</f>
        <v>tr_soil_efflux_rate_avg</v>
      </c>
      <c r="D452" s="1" t="str">
        <f t="array" ref="D452">IFERROR(INDEX('Tag Library'!S:S, MATCH(C452, 'Tag Library'!P:P, 0)),"")</f>
        <v/>
      </c>
      <c r="F452" s="1" t="str">
        <f ca="1">IFERROR(__xludf.DUMMYFUNCTION("IFERROR(REGEXEXTRACT('Tag Library'!W463, ""\\(.*)""), 'Tag Library'!W463)"),"sd_day_prev_rth")</f>
        <v>sd_day_prev_rth</v>
      </c>
      <c r="I452" s="1" t="str">
        <f t="array" ref="I452">IFERROR(INDEX('Tag Library'!Z:Z, MATCH(H452, 'Tag Library'!W:W, 0)),"")</f>
        <v/>
      </c>
      <c r="K452" s="1" t="str">
        <f ca="1">IFERROR(__xludf.DUMMYFUNCTION("IFERROR(REGEXEXTRACT('Tag Library'!AD463, ""\\(.*)""), 'Tag Library'!AD463)"),"")</f>
        <v/>
      </c>
    </row>
    <row r="453" spans="1:11" ht="12.75" x14ac:dyDescent="0.2">
      <c r="A453" s="1" t="str">
        <f ca="1">IFERROR(__xludf.DUMMYFUNCTION("IFERROR(REGEXEXTRACT('Tag Library'!P464, ""\\(.*)""), 'Tag Library'!P464)"),"tr_soil_efflux_rate_2")</f>
        <v>tr_soil_efflux_rate_2</v>
      </c>
      <c r="D453" s="1" t="str">
        <f t="array" ref="D453">IFERROR(INDEX('Tag Library'!S:S, MATCH(C453, 'Tag Library'!P:P, 0)),"")</f>
        <v/>
      </c>
      <c r="F453" s="1" t="str">
        <f ca="1">IFERROR(__xludf.DUMMYFUNCTION("IFERROR(REGEXEXTRACT('Tag Library'!W464, ""\\(.*)""), 'Tag Library'!W464)"),"sd_night_prev_rth")</f>
        <v>sd_night_prev_rth</v>
      </c>
      <c r="I453" s="1" t="str">
        <f t="array" ref="I453">IFERROR(INDEX('Tag Library'!Z:Z, MATCH(H453, 'Tag Library'!W:W, 0)),"")</f>
        <v/>
      </c>
      <c r="K453" s="1" t="str">
        <f ca="1">IFERROR(__xludf.DUMMYFUNCTION("IFERROR(REGEXEXTRACT('Tag Library'!AD464, ""\\(.*)""), 'Tag Library'!AD464)"),"")</f>
        <v/>
      </c>
    </row>
    <row r="454" spans="1:11" ht="12.75" x14ac:dyDescent="0.2">
      <c r="A454" s="1" t="str">
        <f ca="1">IFERROR(__xludf.DUMMYFUNCTION("IFERROR(REGEXEXTRACT('Tag Library'!P465, ""\\(.*)""), 'Tag Library'!P465)"),"tr_soil_efflux_rate_3")</f>
        <v>tr_soil_efflux_rate_3</v>
      </c>
      <c r="D454" s="1" t="str">
        <f t="array" ref="D454">IFERROR(INDEX('Tag Library'!S:S, MATCH(C454, 'Tag Library'!P:P, 0)),"")</f>
        <v/>
      </c>
      <c r="F454" s="1" t="str">
        <f ca="1">IFERROR(__xludf.DUMMYFUNCTION("IFERROR(REGEXEXTRACT('Tag Library'!W465, ""\\(.*)""), 'Tag Library'!W465)"),"sd_day_prev_temp")</f>
        <v>sd_day_prev_temp</v>
      </c>
      <c r="I454" s="1" t="str">
        <f t="array" ref="I454">IFERROR(INDEX('Tag Library'!Z:Z, MATCH(H454, 'Tag Library'!W:W, 0)),"")</f>
        <v/>
      </c>
      <c r="K454" s="1" t="str">
        <f ca="1">IFERROR(__xludf.DUMMYFUNCTION("IFERROR(REGEXEXTRACT('Tag Library'!AD465, ""\\(.*)""), 'Tag Library'!AD465)"),"")</f>
        <v/>
      </c>
    </row>
    <row r="455" spans="1:11" ht="12.75" x14ac:dyDescent="0.2">
      <c r="A455" s="1" t="str">
        <f ca="1">IFERROR(__xludf.DUMMYFUNCTION("IFERROR(REGEXEXTRACT('Tag Library'!P466, ""\\(.*)""), 'Tag Library'!P466)"),"tr_soil_efflux_rate_avg")</f>
        <v>tr_soil_efflux_rate_avg</v>
      </c>
      <c r="D455" s="1" t="str">
        <f t="array" ref="D455">IFERROR(INDEX('Tag Library'!S:S, MATCH(C455, 'Tag Library'!P:P, 0)),"")</f>
        <v/>
      </c>
      <c r="F455" s="1" t="str">
        <f ca="1">IFERROR(__xludf.DUMMYFUNCTION("IFERROR(REGEXEXTRACT('Tag Library'!W466, ""\\(.*)""), 'Tag Library'!W466)"),"wl_high_light_cold_day")</f>
        <v>wl_high_light_cold_day</v>
      </c>
      <c r="I455" s="1" t="str">
        <f t="array" ref="I455">IFERROR(INDEX('Tag Library'!Z:Z, MATCH(H455, 'Tag Library'!W:W, 0)),"")</f>
        <v/>
      </c>
      <c r="K455" s="1" t="str">
        <f ca="1">IFERROR(__xludf.DUMMYFUNCTION("IFERROR(REGEXEXTRACT('Tag Library'!AD466, ""\\(.*)""), 'Tag Library'!AD466)"),"")</f>
        <v/>
      </c>
    </row>
    <row r="456" spans="1:11" ht="12.75" x14ac:dyDescent="0.2">
      <c r="A456" s="1" t="str">
        <f ca="1">IFERROR(__xludf.DUMMYFUNCTION("IFERROR(REGEXEXTRACT('Tag Library'!P467, ""\\(.*)""), 'Tag Library'!P467)"),"tr_soil_efflux_rate_2")</f>
        <v>tr_soil_efflux_rate_2</v>
      </c>
      <c r="D456" s="1" t="str">
        <f t="array" ref="D456">IFERROR(INDEX('Tag Library'!S:S, MATCH(C456, 'Tag Library'!P:P, 0)),"")</f>
        <v/>
      </c>
      <c r="F456" s="1" t="str">
        <f ca="1">IFERROR(__xludf.DUMMYFUNCTION("IFERROR(REGEXEXTRACT('Tag Library'!W467, ""\\(.*)""), 'Tag Library'!W467)"),"wl_heater_off_high_t_dev")</f>
        <v>wl_heater_off_high_t_dev</v>
      </c>
      <c r="I456" s="1" t="str">
        <f t="array" ref="I456">IFERROR(INDEX('Tag Library'!Z:Z, MATCH(H456, 'Tag Library'!W:W, 0)),"")</f>
        <v/>
      </c>
      <c r="K456" s="1" t="str">
        <f ca="1">IFERROR(__xludf.DUMMYFUNCTION("IFERROR(REGEXEXTRACT('Tag Library'!AD467, ""\\(.*)""), 'Tag Library'!AD467)"),"")</f>
        <v/>
      </c>
    </row>
    <row r="457" spans="1:11" ht="12.75" x14ac:dyDescent="0.2">
      <c r="A457" s="1" t="str">
        <f ca="1">IFERROR(__xludf.DUMMYFUNCTION("IFERROR(REGEXEXTRACT('Tag Library'!P468, ""\\(.*)""), 'Tag Library'!P468)"),"tr_soil_efflux_rate_3")</f>
        <v>tr_soil_efflux_rate_3</v>
      </c>
      <c r="D457" s="1" t="str">
        <f t="array" ref="D457">IFERROR(INDEX('Tag Library'!S:S, MATCH(C457, 'Tag Library'!P:P, 0)),"")</f>
        <v/>
      </c>
      <c r="F457" s="1" t="str">
        <f ca="1">IFERROR(__xludf.DUMMYFUNCTION("IFERROR(REGEXEXTRACT('Tag Library'!W468, ""\\(.*)""), 'Tag Library'!W468)"),"wl_cold_max_out")</f>
        <v>wl_cold_max_out</v>
      </c>
      <c r="I457" s="1" t="str">
        <f t="array" ref="I457">IFERROR(INDEX('Tag Library'!Z:Z, MATCH(H457, 'Tag Library'!W:W, 0)),"")</f>
        <v/>
      </c>
      <c r="K457" s="1" t="str">
        <f ca="1">IFERROR(__xludf.DUMMYFUNCTION("IFERROR(REGEXEXTRACT('Tag Library'!AD468, ""\\(.*)""), 'Tag Library'!AD468)"),"")</f>
        <v/>
      </c>
    </row>
    <row r="458" spans="1:11" ht="12.75" x14ac:dyDescent="0.2">
      <c r="A458" s="1" t="str">
        <f ca="1">IFERROR(__xludf.DUMMYFUNCTION("IFERROR(REGEXEXTRACT('Tag Library'!P469, ""\\(.*)""), 'Tag Library'!P469)"),"tr_soil_efflux_rate_avg")</f>
        <v>tr_soil_efflux_rate_avg</v>
      </c>
      <c r="D458" s="1" t="str">
        <f t="array" ref="D458">IFERROR(INDEX('Tag Library'!S:S, MATCH(C458, 'Tag Library'!P:P, 0)),"")</f>
        <v/>
      </c>
      <c r="F458" s="1" t="str">
        <f ca="1">IFERROR(__xludf.DUMMYFUNCTION("IFERROR(REGEXEXTRACT('Tag Library'!W469, ""\\(.*)""), 'Tag Library'!W469)"),"sd_24hr_prev_irrig")</f>
        <v>sd_24hr_prev_irrig</v>
      </c>
      <c r="I458" s="1" t="str">
        <f t="array" ref="I458">IFERROR(INDEX('Tag Library'!Z:Z, MATCH(H458, 'Tag Library'!W:W, 0)),"")</f>
        <v/>
      </c>
      <c r="K458" s="1" t="str">
        <f ca="1">IFERROR(__xludf.DUMMYFUNCTION("IFERROR(REGEXEXTRACT('Tag Library'!AD469, ""\\(.*)""), 'Tag Library'!AD469)"),"")</f>
        <v/>
      </c>
    </row>
    <row r="459" spans="1:11" ht="12.75" x14ac:dyDescent="0.2">
      <c r="A459" s="1" t="str">
        <f ca="1">IFERROR(__xludf.DUMMYFUNCTION("IFERROR(REGEXEXTRACT('Tag Library'!P470, ""\\(.*)""), 'Tag Library'!P470)"),"tr_soil_efflux_rate_2")</f>
        <v>tr_soil_efflux_rate_2</v>
      </c>
      <c r="D459" s="1" t="str">
        <f t="array" ref="D459">IFERROR(INDEX('Tag Library'!S:S, MATCH(C459, 'Tag Library'!P:P, 0)),"")</f>
        <v/>
      </c>
      <c r="F459" s="1" t="str">
        <f ca="1">IFERROR(__xludf.DUMMYFUNCTION("IFERROR(REGEXEXTRACT('Tag Library'!W470, ""\\(.*)""), 'Tag Library'!W470)"),"sd_24hr_prev_dl")</f>
        <v>sd_24hr_prev_dl</v>
      </c>
      <c r="I459" s="1" t="str">
        <f t="array" ref="I459">IFERROR(INDEX('Tag Library'!Z:Z, MATCH(H459, 'Tag Library'!W:W, 0)),"")</f>
        <v/>
      </c>
      <c r="K459" s="1" t="str">
        <f ca="1">IFERROR(__xludf.DUMMYFUNCTION("IFERROR(REGEXEXTRACT('Tag Library'!AD470, ""\\(.*)""), 'Tag Library'!AD470)"),"")</f>
        <v/>
      </c>
    </row>
    <row r="460" spans="1:11" ht="12.75" x14ac:dyDescent="0.2">
      <c r="A460" s="1" t="str">
        <f ca="1">IFERROR(__xludf.DUMMYFUNCTION("IFERROR(REGEXEXTRACT('Tag Library'!P471, ""\\(.*)""), 'Tag Library'!P471)"),"tr_soil_efflux_rate_3")</f>
        <v>tr_soil_efflux_rate_3</v>
      </c>
      <c r="D460" s="1" t="str">
        <f t="array" ref="D460">IFERROR(INDEX('Tag Library'!S:S, MATCH(C460, 'Tag Library'!P:P, 0)),"")</f>
        <v/>
      </c>
      <c r="F460" s="1" t="str">
        <f ca="1">IFERROR(__xludf.DUMMYFUNCTION("IFERROR(REGEXEXTRACT('Tag Library'!W471, ""\\(.*)""), 'Tag Library'!W471)"),"sd_day_prev_et")</f>
        <v>sd_day_prev_et</v>
      </c>
      <c r="I460" s="1" t="str">
        <f t="array" ref="I460">IFERROR(INDEX('Tag Library'!Z:Z, MATCH(H460, 'Tag Library'!W:W, 0)),"")</f>
        <v/>
      </c>
      <c r="K460" s="1" t="str">
        <f ca="1">IFERROR(__xludf.DUMMYFUNCTION("IFERROR(REGEXEXTRACT('Tag Library'!AD471, ""\\(.*)""), 'Tag Library'!AD471)"),"")</f>
        <v/>
      </c>
    </row>
    <row r="461" spans="1:11" ht="12.75" x14ac:dyDescent="0.2">
      <c r="A461" s="1" t="str">
        <f ca="1">IFERROR(__xludf.DUMMYFUNCTION("IFERROR(REGEXEXTRACT('Tag Library'!P472, ""\\(.*)""), 'Tag Library'!P472)"),"tr_soil_efflux_rate_avg")</f>
        <v>tr_soil_efflux_rate_avg</v>
      </c>
      <c r="D461" s="1" t="str">
        <f t="array" ref="D461">IFERROR(INDEX('Tag Library'!S:S, MATCH(C461, 'Tag Library'!P:P, 0)),"")</f>
        <v/>
      </c>
      <c r="F461" s="1" t="str">
        <f ca="1">IFERROR(__xludf.DUMMYFUNCTION("IFERROR(REGEXEXTRACT('Tag Library'!W472, ""\\(.*)""), 'Tag Library'!W472)"),"sd_night_prev_et")</f>
        <v>sd_night_prev_et</v>
      </c>
      <c r="I461" s="1" t="str">
        <f t="array" ref="I461">IFERROR(INDEX('Tag Library'!Z:Z, MATCH(H461, 'Tag Library'!W:W, 0)),"")</f>
        <v/>
      </c>
      <c r="K461" s="1" t="str">
        <f ca="1">IFERROR(__xludf.DUMMYFUNCTION("IFERROR(REGEXEXTRACT('Tag Library'!AD472, ""\\(.*)""), 'Tag Library'!AD472)"),"")</f>
        <v/>
      </c>
    </row>
    <row r="462" spans="1:11" ht="12.75" x14ac:dyDescent="0.2">
      <c r="A462" s="1" t="str">
        <f ca="1">IFERROR(__xludf.DUMMYFUNCTION("IFERROR(REGEXEXTRACT('Tag Library'!P473, ""\\(.*)""), 'Tag Library'!P473)"),"tr_soil_efflux_rate_2")</f>
        <v>tr_soil_efflux_rate_2</v>
      </c>
      <c r="D462" s="1" t="str">
        <f t="array" ref="D462">IFERROR(INDEX('Tag Library'!S:S, MATCH(C462, 'Tag Library'!P:P, 0)),"")</f>
        <v/>
      </c>
      <c r="F462" s="1" t="str">
        <f ca="1">IFERROR(__xludf.DUMMYFUNCTION("IFERROR(REGEXEXTRACT('Tag Library'!W473, ""\\(.*)""), 'Tag Library'!W473)"),"sd_day_prev_rth")</f>
        <v>sd_day_prev_rth</v>
      </c>
      <c r="I462" s="1" t="str">
        <f t="array" ref="I462">IFERROR(INDEX('Tag Library'!Z:Z, MATCH(H462, 'Tag Library'!W:W, 0)),"")</f>
        <v/>
      </c>
      <c r="K462" s="1" t="str">
        <f ca="1">IFERROR(__xludf.DUMMYFUNCTION("IFERROR(REGEXEXTRACT('Tag Library'!AD473, ""\\(.*)""), 'Tag Library'!AD473)"),"")</f>
        <v/>
      </c>
    </row>
    <row r="463" spans="1:11" ht="12.75" x14ac:dyDescent="0.2">
      <c r="A463" s="1" t="str">
        <f ca="1">IFERROR(__xludf.DUMMYFUNCTION("IFERROR(REGEXEXTRACT('Tag Library'!P474, ""\\(.*)""), 'Tag Library'!P474)"),"tr_soil_efflux_rate_3")</f>
        <v>tr_soil_efflux_rate_3</v>
      </c>
      <c r="D463" s="1" t="str">
        <f t="array" ref="D463">IFERROR(INDEX('Tag Library'!S:S, MATCH(C463, 'Tag Library'!P:P, 0)),"")</f>
        <v/>
      </c>
      <c r="F463" s="1" t="str">
        <f ca="1">IFERROR(__xludf.DUMMYFUNCTION("IFERROR(REGEXEXTRACT('Tag Library'!W474, ""\\(.*)""), 'Tag Library'!W474)"),"sd_night_prev_rth")</f>
        <v>sd_night_prev_rth</v>
      </c>
      <c r="I463" s="1" t="str">
        <f t="array" ref="I463">IFERROR(INDEX('Tag Library'!Z:Z, MATCH(H463, 'Tag Library'!W:W, 0)),"")</f>
        <v/>
      </c>
      <c r="K463" s="1" t="str">
        <f ca="1">IFERROR(__xludf.DUMMYFUNCTION("IFERROR(REGEXEXTRACT('Tag Library'!AD474, ""\\(.*)""), 'Tag Library'!AD474)"),"")</f>
        <v/>
      </c>
    </row>
    <row r="464" spans="1:11" ht="12.75" x14ac:dyDescent="0.2">
      <c r="A464" s="1" t="str">
        <f ca="1">IFERROR(__xludf.DUMMYFUNCTION("IFERROR(REGEXEXTRACT('Tag Library'!P475, ""\\(.*)""), 'Tag Library'!P475)"),"tr_soil_efflux_rate_avg")</f>
        <v>tr_soil_efflux_rate_avg</v>
      </c>
      <c r="D464" s="1" t="str">
        <f t="array" ref="D464">IFERROR(INDEX('Tag Library'!S:S, MATCH(C464, 'Tag Library'!P:P, 0)),"")</f>
        <v/>
      </c>
      <c r="F464" s="1" t="str">
        <f ca="1">IFERROR(__xludf.DUMMYFUNCTION("IFERROR(REGEXEXTRACT('Tag Library'!W475, ""\\(.*)""), 'Tag Library'!W475)"),"sd_day_prev_temp")</f>
        <v>sd_day_prev_temp</v>
      </c>
      <c r="I464" s="1" t="str">
        <f t="array" ref="I464">IFERROR(INDEX('Tag Library'!Z:Z, MATCH(H464, 'Tag Library'!W:W, 0)),"")</f>
        <v/>
      </c>
      <c r="K464" s="1" t="str">
        <f ca="1">IFERROR(__xludf.DUMMYFUNCTION("IFERROR(REGEXEXTRACT('Tag Library'!AD475, ""\\(.*)""), 'Tag Library'!AD475)"),"")</f>
        <v/>
      </c>
    </row>
    <row r="465" spans="1:11" ht="12.75" x14ac:dyDescent="0.2">
      <c r="A465" s="1" t="str">
        <f ca="1">IFERROR(__xludf.DUMMYFUNCTION("IFERROR(REGEXEXTRACT('Tag Library'!P476, ""\\(.*)""), 'Tag Library'!P476)"),"tr_soil_efflux_rate_2")</f>
        <v>tr_soil_efflux_rate_2</v>
      </c>
      <c r="D465" s="1" t="str">
        <f t="array" ref="D465">IFERROR(INDEX('Tag Library'!S:S, MATCH(C465, 'Tag Library'!P:P, 0)),"")</f>
        <v/>
      </c>
      <c r="F465" s="1" t="str">
        <f ca="1">IFERROR(__xludf.DUMMYFUNCTION("IFERROR(REGEXEXTRACT('Tag Library'!W476, ""\\(.*)""), 'Tag Library'!W476)"),"sd_night_prev_temp")</f>
        <v>sd_night_prev_temp</v>
      </c>
      <c r="I465" s="1" t="str">
        <f t="array" ref="I465">IFERROR(INDEX('Tag Library'!Z:Z, MATCH(H465, 'Tag Library'!W:W, 0)),"")</f>
        <v/>
      </c>
      <c r="K465" s="1" t="str">
        <f ca="1">IFERROR(__xludf.DUMMYFUNCTION("IFERROR(REGEXEXTRACT('Tag Library'!AD476, ""\\(.*)""), 'Tag Library'!AD476)"),"")</f>
        <v/>
      </c>
    </row>
    <row r="466" spans="1:11" ht="12.75" x14ac:dyDescent="0.2">
      <c r="A466" s="1" t="str">
        <f ca="1">IFERROR(__xludf.DUMMYFUNCTION("IFERROR(REGEXEXTRACT('Tag Library'!P477, ""\\(.*)""), 'Tag Library'!P477)"),"tr_soil_efflux_rate_3")</f>
        <v>tr_soil_efflux_rate_3</v>
      </c>
      <c r="D466" s="1" t="str">
        <f t="array" ref="D466">IFERROR(INDEX('Tag Library'!S:S, MATCH(C466, 'Tag Library'!P:P, 0)),"")</f>
        <v/>
      </c>
      <c r="F466" s="1" t="str">
        <f ca="1">IFERROR(__xludf.DUMMYFUNCTION("IFERROR(REGEXEXTRACT('Tag Library'!W477, ""\\(.*)""), 'Tag Library'!W477)"),"wl_high_light_cold_day")</f>
        <v>wl_high_light_cold_day</v>
      </c>
      <c r="I466" s="1" t="str">
        <f t="array" ref="I466">IFERROR(INDEX('Tag Library'!Z:Z, MATCH(H466, 'Tag Library'!W:W, 0)),"")</f>
        <v/>
      </c>
      <c r="K466" s="1" t="str">
        <f ca="1">IFERROR(__xludf.DUMMYFUNCTION("IFERROR(REGEXEXTRACT('Tag Library'!AD477, ""\\(.*)""), 'Tag Library'!AD477)"),"")</f>
        <v/>
      </c>
    </row>
    <row r="467" spans="1:11" ht="12.75" x14ac:dyDescent="0.2">
      <c r="A467" s="1" t="str">
        <f ca="1">IFERROR(__xludf.DUMMYFUNCTION("IFERROR(REGEXEXTRACT('Tag Library'!P478, ""\\(.*)""), 'Tag Library'!P478)"),"tr_soil_efflux_rate_avg")</f>
        <v>tr_soil_efflux_rate_avg</v>
      </c>
      <c r="D467" s="1" t="str">
        <f t="array" ref="D467">IFERROR(INDEX('Tag Library'!S:S, MATCH(C467, 'Tag Library'!P:P, 0)),"")</f>
        <v/>
      </c>
      <c r="F467" s="1" t="str">
        <f ca="1">IFERROR(__xludf.DUMMYFUNCTION("IFERROR(REGEXEXTRACT('Tag Library'!W478, ""\\(.*)""), 'Tag Library'!W478)"),"wl_heater_off_high_t_dev")</f>
        <v>wl_heater_off_high_t_dev</v>
      </c>
      <c r="I467" s="1" t="str">
        <f t="array" ref="I467">IFERROR(INDEX('Tag Library'!Z:Z, MATCH(H467, 'Tag Library'!W:W, 0)),"")</f>
        <v/>
      </c>
      <c r="K467" s="1" t="str">
        <f ca="1">IFERROR(__xludf.DUMMYFUNCTION("IFERROR(REGEXEXTRACT('Tag Library'!AD478, ""\\(.*)""), 'Tag Library'!AD478)"),"")</f>
        <v/>
      </c>
    </row>
    <row r="468" spans="1:11" ht="12.75" x14ac:dyDescent="0.2">
      <c r="A468" s="1" t="str">
        <f ca="1">IFERROR(__xludf.DUMMYFUNCTION("IFERROR(REGEXEXTRACT('Tag Library'!P479, ""\\(.*)""), 'Tag Library'!P479)"),"tr_soil_efflux_rate_2")</f>
        <v>tr_soil_efflux_rate_2</v>
      </c>
      <c r="D468" s="1" t="str">
        <f t="array" ref="D468">IFERROR(INDEX('Tag Library'!S:S, MATCH(C468, 'Tag Library'!P:P, 0)),"")</f>
        <v/>
      </c>
      <c r="F468" s="1" t="str">
        <f ca="1">IFERROR(__xludf.DUMMYFUNCTION("IFERROR(REGEXEXTRACT('Tag Library'!W479, ""\\(.*)""), 'Tag Library'!W479)"),"wl_cold_max_out")</f>
        <v>wl_cold_max_out</v>
      </c>
      <c r="I468" s="1" t="str">
        <f t="array" ref="I468">IFERROR(INDEX('Tag Library'!Z:Z, MATCH(H468, 'Tag Library'!W:W, 0)),"")</f>
        <v/>
      </c>
      <c r="K468" s="1" t="str">
        <f ca="1">IFERROR(__xludf.DUMMYFUNCTION("IFERROR(REGEXEXTRACT('Tag Library'!AD479, ""\\(.*)""), 'Tag Library'!AD479)"),"")</f>
        <v/>
      </c>
    </row>
    <row r="469" spans="1:11" ht="12.75" x14ac:dyDescent="0.2">
      <c r="A469" s="1" t="str">
        <f ca="1">IFERROR(__xludf.DUMMYFUNCTION("IFERROR(REGEXEXTRACT('Tag Library'!P480, ""\\(.*)""), 'Tag Library'!P480)"),"tr_soil_efflux_rate_3")</f>
        <v>tr_soil_efflux_rate_3</v>
      </c>
      <c r="D469" s="1" t="str">
        <f t="array" ref="D469">IFERROR(INDEX('Tag Library'!S:S, MATCH(C469, 'Tag Library'!P:P, 0)),"")</f>
        <v/>
      </c>
      <c r="F469" s="1" t="str">
        <f ca="1">IFERROR(__xludf.DUMMYFUNCTION("IFERROR(REGEXEXTRACT('Tag Library'!W480, ""\\(.*)""), 'Tag Library'!W480)"),"sd_24hr_prev_irrig")</f>
        <v>sd_24hr_prev_irrig</v>
      </c>
      <c r="I469" s="1" t="str">
        <f t="array" ref="I469">IFERROR(INDEX('Tag Library'!Z:Z, MATCH(H469, 'Tag Library'!W:W, 0)),"")</f>
        <v/>
      </c>
      <c r="K469" s="1" t="str">
        <f ca="1">IFERROR(__xludf.DUMMYFUNCTION("IFERROR(REGEXEXTRACT('Tag Library'!AD480, ""\\(.*)""), 'Tag Library'!AD480)"),"")</f>
        <v/>
      </c>
    </row>
    <row r="470" spans="1:11" ht="12.75" x14ac:dyDescent="0.2">
      <c r="A470" s="1" t="str">
        <f ca="1">IFERROR(__xludf.DUMMYFUNCTION("IFERROR(REGEXEXTRACT('Tag Library'!P481, ""\\(.*)""), 'Tag Library'!P481)"),"tr_soil_efflux_rate_avg")</f>
        <v>tr_soil_efflux_rate_avg</v>
      </c>
      <c r="D470" s="1" t="str">
        <f t="array" ref="D470">IFERROR(INDEX('Tag Library'!S:S, MATCH(C470, 'Tag Library'!P:P, 0)),"")</f>
        <v/>
      </c>
      <c r="F470" s="1" t="str">
        <f ca="1">IFERROR(__xludf.DUMMYFUNCTION("IFERROR(REGEXEXTRACT('Tag Library'!W481, ""\\(.*)""), 'Tag Library'!W481)"),"sd_24hr_prev_dl")</f>
        <v>sd_24hr_prev_dl</v>
      </c>
      <c r="I470" s="1" t="str">
        <f t="array" ref="I470">IFERROR(INDEX('Tag Library'!Z:Z, MATCH(H470, 'Tag Library'!W:W, 0)),"")</f>
        <v/>
      </c>
      <c r="K470" s="1" t="str">
        <f ca="1">IFERROR(__xludf.DUMMYFUNCTION("IFERROR(REGEXEXTRACT('Tag Library'!AD481, ""\\(.*)""), 'Tag Library'!AD481)"),"")</f>
        <v/>
      </c>
    </row>
    <row r="471" spans="1:11" ht="12.75" x14ac:dyDescent="0.2">
      <c r="A471" s="1" t="str">
        <f ca="1">IFERROR(__xludf.DUMMYFUNCTION("IFERROR(REGEXEXTRACT('Tag Library'!P482, ""\\(.*)""), 'Tag Library'!P482)"),"tr_soil_efflux_rate_2")</f>
        <v>tr_soil_efflux_rate_2</v>
      </c>
      <c r="D471" s="1" t="str">
        <f t="array" ref="D471">IFERROR(INDEX('Tag Library'!S:S, MATCH(C471, 'Tag Library'!P:P, 0)),"")</f>
        <v/>
      </c>
      <c r="F471" s="1" t="str">
        <f ca="1">IFERROR(__xludf.DUMMYFUNCTION("IFERROR(REGEXEXTRACT('Tag Library'!W482, ""\\(.*)""), 'Tag Library'!W482)"),"sd_day_prev_et")</f>
        <v>sd_day_prev_et</v>
      </c>
      <c r="I471" s="1" t="str">
        <f t="array" ref="I471">IFERROR(INDEX('Tag Library'!Z:Z, MATCH(H471, 'Tag Library'!W:W, 0)),"")</f>
        <v/>
      </c>
      <c r="K471" s="1" t="str">
        <f ca="1">IFERROR(__xludf.DUMMYFUNCTION("IFERROR(REGEXEXTRACT('Tag Library'!AD482, ""\\(.*)""), 'Tag Library'!AD482)"),"")</f>
        <v/>
      </c>
    </row>
    <row r="472" spans="1:11" ht="12.75" x14ac:dyDescent="0.2">
      <c r="A472" s="1" t="str">
        <f ca="1">IFERROR(__xludf.DUMMYFUNCTION("IFERROR(REGEXEXTRACT('Tag Library'!P483, ""\\(.*)""), 'Tag Library'!P483)"),"tr_soil_efflux_rate_3")</f>
        <v>tr_soil_efflux_rate_3</v>
      </c>
      <c r="D472" s="1" t="str">
        <f t="array" ref="D472">IFERROR(INDEX('Tag Library'!S:S, MATCH(C472, 'Tag Library'!P:P, 0)),"")</f>
        <v/>
      </c>
      <c r="F472" s="1" t="str">
        <f ca="1">IFERROR(__xludf.DUMMYFUNCTION("IFERROR(REGEXEXTRACT('Tag Library'!W483, ""\\(.*)""), 'Tag Library'!W483)"),"sd_night_prev_et")</f>
        <v>sd_night_prev_et</v>
      </c>
      <c r="I472" s="1" t="str">
        <f t="array" ref="I472">IFERROR(INDEX('Tag Library'!Z:Z, MATCH(H472, 'Tag Library'!W:W, 0)),"")</f>
        <v/>
      </c>
      <c r="K472" s="1" t="str">
        <f ca="1">IFERROR(__xludf.DUMMYFUNCTION("IFERROR(REGEXEXTRACT('Tag Library'!AD483, ""\\(.*)""), 'Tag Library'!AD483)"),"")</f>
        <v/>
      </c>
    </row>
    <row r="473" spans="1:11" ht="12.75" x14ac:dyDescent="0.2">
      <c r="A473" s="1" t="str">
        <f ca="1">IFERROR(__xludf.DUMMYFUNCTION("IFERROR(REGEXEXTRACT('Tag Library'!P484, ""\\(.*)""), 'Tag Library'!P484)"),"tr_soil_efflux_rate_avg")</f>
        <v>tr_soil_efflux_rate_avg</v>
      </c>
      <c r="D473" s="1" t="str">
        <f t="array" ref="D473">IFERROR(INDEX('Tag Library'!S:S, MATCH(C473, 'Tag Library'!P:P, 0)),"")</f>
        <v/>
      </c>
      <c r="F473" s="1" t="str">
        <f ca="1">IFERROR(__xludf.DUMMYFUNCTION("IFERROR(REGEXEXTRACT('Tag Library'!W484, ""\\(.*)""), 'Tag Library'!W484)"),"sd_day_prev_rth")</f>
        <v>sd_day_prev_rth</v>
      </c>
      <c r="I473" s="1" t="str">
        <f t="array" ref="I473">IFERROR(INDEX('Tag Library'!Z:Z, MATCH(H473, 'Tag Library'!W:W, 0)),"")</f>
        <v/>
      </c>
      <c r="K473" s="1" t="str">
        <f ca="1">IFERROR(__xludf.DUMMYFUNCTION("IFERROR(REGEXEXTRACT('Tag Library'!AD484, ""\\(.*)""), 'Tag Library'!AD484)"),"")</f>
        <v/>
      </c>
    </row>
    <row r="474" spans="1:11" ht="12.75" x14ac:dyDescent="0.2">
      <c r="A474" s="1" t="str">
        <f ca="1">IFERROR(__xludf.DUMMYFUNCTION("IFERROR(REGEXEXTRACT('Tag Library'!P485, ""\\(.*)""), 'Tag Library'!P485)"),"tr_soil_efflux_rate_2")</f>
        <v>tr_soil_efflux_rate_2</v>
      </c>
      <c r="D474" s="1" t="str">
        <f t="array" ref="D474">IFERROR(INDEX('Tag Library'!S:S, MATCH(C474, 'Tag Library'!P:P, 0)),"")</f>
        <v/>
      </c>
      <c r="F474" s="1" t="str">
        <f ca="1">IFERROR(__xludf.DUMMYFUNCTION("IFERROR(REGEXEXTRACT('Tag Library'!W485, ""\\(.*)""), 'Tag Library'!W485)"),"sd_night_prev_rth")</f>
        <v>sd_night_prev_rth</v>
      </c>
      <c r="I474" s="1" t="str">
        <f t="array" ref="I474">IFERROR(INDEX('Tag Library'!Z:Z, MATCH(H474, 'Tag Library'!W:W, 0)),"")</f>
        <v/>
      </c>
      <c r="K474" s="1" t="str">
        <f ca="1">IFERROR(__xludf.DUMMYFUNCTION("IFERROR(REGEXEXTRACT('Tag Library'!AD485, ""\\(.*)""), 'Tag Library'!AD485)"),"")</f>
        <v/>
      </c>
    </row>
    <row r="475" spans="1:11" ht="12.75" x14ac:dyDescent="0.2">
      <c r="A475" s="1" t="str">
        <f ca="1">IFERROR(__xludf.DUMMYFUNCTION("IFERROR(REGEXEXTRACT('Tag Library'!P486, ""\\(.*)""), 'Tag Library'!P486)"),"tr_soil_efflux_rate_3")</f>
        <v>tr_soil_efflux_rate_3</v>
      </c>
      <c r="D475" s="1" t="str">
        <f t="array" ref="D475">IFERROR(INDEX('Tag Library'!S:S, MATCH(C475, 'Tag Library'!P:P, 0)),"")</f>
        <v/>
      </c>
      <c r="F475" s="1" t="str">
        <f ca="1">IFERROR(__xludf.DUMMYFUNCTION("IFERROR(REGEXEXTRACT('Tag Library'!W486, ""\\(.*)""), 'Tag Library'!W486)"),"sd_day_prev_temp")</f>
        <v>sd_day_prev_temp</v>
      </c>
      <c r="I475" s="1" t="str">
        <f t="array" ref="I475">IFERROR(INDEX('Tag Library'!Z:Z, MATCH(H475, 'Tag Library'!W:W, 0)),"")</f>
        <v/>
      </c>
      <c r="K475" s="1" t="str">
        <f ca="1">IFERROR(__xludf.DUMMYFUNCTION("IFERROR(REGEXEXTRACT('Tag Library'!AD486, ""\\(.*)""), 'Tag Library'!AD486)"),"")</f>
        <v/>
      </c>
    </row>
    <row r="476" spans="1:11" ht="12.75" x14ac:dyDescent="0.2">
      <c r="A476" s="1" t="str">
        <f ca="1">IFERROR(__xludf.DUMMYFUNCTION("IFERROR(REGEXEXTRACT('Tag Library'!P487, ""\\(.*)""), 'Tag Library'!P487)"),"tr_soil_efflux_rate_avg")</f>
        <v>tr_soil_efflux_rate_avg</v>
      </c>
      <c r="D476" s="1" t="str">
        <f t="array" ref="D476">IFERROR(INDEX('Tag Library'!S:S, MATCH(C476, 'Tag Library'!P:P, 0)),"")</f>
        <v/>
      </c>
      <c r="F476" s="1" t="str">
        <f ca="1">IFERROR(__xludf.DUMMYFUNCTION("IFERROR(REGEXEXTRACT('Tag Library'!W487, ""\\(.*)""), 'Tag Library'!W487)"),"sd_night_prev_temp")</f>
        <v>sd_night_prev_temp</v>
      </c>
      <c r="I476" s="1" t="str">
        <f t="array" ref="I476">IFERROR(INDEX('Tag Library'!Z:Z, MATCH(H476, 'Tag Library'!W:W, 0)),"")</f>
        <v/>
      </c>
      <c r="K476" s="1" t="str">
        <f ca="1">IFERROR(__xludf.DUMMYFUNCTION("IFERROR(REGEXEXTRACT('Tag Library'!AD487, ""\\(.*)""), 'Tag Library'!AD487)"),"")</f>
        <v/>
      </c>
    </row>
    <row r="477" spans="1:11" ht="12.75" x14ac:dyDescent="0.2">
      <c r="A477" s="1" t="str">
        <f ca="1">IFERROR(__xludf.DUMMYFUNCTION("IFERROR(REGEXEXTRACT('Tag Library'!P488, ""\\(.*)""), 'Tag Library'!P488)"),"tr_soil_efflux_rate_2")</f>
        <v>tr_soil_efflux_rate_2</v>
      </c>
      <c r="D477" s="1" t="str">
        <f t="array" ref="D477">IFERROR(INDEX('Tag Library'!S:S, MATCH(C477, 'Tag Library'!P:P, 0)),"")</f>
        <v/>
      </c>
      <c r="F477" s="1" t="str">
        <f ca="1">IFERROR(__xludf.DUMMYFUNCTION("IFERROR(REGEXEXTRACT('Tag Library'!W488, ""\\(.*)""), 'Tag Library'!W488)"),"wl_high_light_cold_day")</f>
        <v>wl_high_light_cold_day</v>
      </c>
      <c r="I477" s="1" t="str">
        <f t="array" ref="I477">IFERROR(INDEX('Tag Library'!Z:Z, MATCH(H477, 'Tag Library'!W:W, 0)),"")</f>
        <v/>
      </c>
      <c r="K477" s="1" t="str">
        <f ca="1">IFERROR(__xludf.DUMMYFUNCTION("IFERROR(REGEXEXTRACT('Tag Library'!AD488, ""\\(.*)""), 'Tag Library'!AD488)"),"")</f>
        <v/>
      </c>
    </row>
    <row r="478" spans="1:11" ht="12.75" x14ac:dyDescent="0.2">
      <c r="A478" s="1" t="str">
        <f ca="1">IFERROR(__xludf.DUMMYFUNCTION("IFERROR(REGEXEXTRACT('Tag Library'!P489, ""\\(.*)""), 'Tag Library'!P489)"),"tr_soil_efflux_rate_3")</f>
        <v>tr_soil_efflux_rate_3</v>
      </c>
      <c r="D478" s="1" t="str">
        <f t="array" ref="D478">IFERROR(INDEX('Tag Library'!S:S, MATCH(C478, 'Tag Library'!P:P, 0)),"")</f>
        <v/>
      </c>
      <c r="F478" s="1" t="str">
        <f ca="1">IFERROR(__xludf.DUMMYFUNCTION("IFERROR(REGEXEXTRACT('Tag Library'!W489, ""\\(.*)""), 'Tag Library'!W489)"),"wl_heater_off_high_t_dev")</f>
        <v>wl_heater_off_high_t_dev</v>
      </c>
      <c r="I478" s="1" t="str">
        <f t="array" ref="I478">IFERROR(INDEX('Tag Library'!Z:Z, MATCH(H478, 'Tag Library'!W:W, 0)),"")</f>
        <v/>
      </c>
      <c r="K478" s="1" t="str">
        <f ca="1">IFERROR(__xludf.DUMMYFUNCTION("IFERROR(REGEXEXTRACT('Tag Library'!AD489, ""\\(.*)""), 'Tag Library'!AD489)"),"")</f>
        <v/>
      </c>
    </row>
    <row r="479" spans="1:11" ht="12.75" x14ac:dyDescent="0.2">
      <c r="A479" s="1" t="str">
        <f ca="1">IFERROR(__xludf.DUMMYFUNCTION("IFERROR(REGEXEXTRACT('Tag Library'!P490, ""\\(.*)""), 'Tag Library'!P490)"),"tr_soil_efflux_rate_avg")</f>
        <v>tr_soil_efflux_rate_avg</v>
      </c>
      <c r="D479" s="1" t="str">
        <f t="array" ref="D479">IFERROR(INDEX('Tag Library'!S:S, MATCH(C479, 'Tag Library'!P:P, 0)),"")</f>
        <v/>
      </c>
      <c r="F479" s="1" t="str">
        <f ca="1">IFERROR(__xludf.DUMMYFUNCTION("IFERROR(REGEXEXTRACT('Tag Library'!W490, ""\\(.*)""), 'Tag Library'!W490)"),"wl_cold_max_out")</f>
        <v>wl_cold_max_out</v>
      </c>
      <c r="I479" s="1" t="str">
        <f t="array" ref="I479">IFERROR(INDEX('Tag Library'!Z:Z, MATCH(H479, 'Tag Library'!W:W, 0)),"")</f>
        <v/>
      </c>
      <c r="K479" s="1" t="str">
        <f ca="1">IFERROR(__xludf.DUMMYFUNCTION("IFERROR(REGEXEXTRACT('Tag Library'!AD490, ""\\(.*)""), 'Tag Library'!AD490)"),"")</f>
        <v/>
      </c>
    </row>
    <row r="480" spans="1:11" ht="12.75" x14ac:dyDescent="0.2">
      <c r="A480" s="1" t="str">
        <f ca="1">IFERROR(__xludf.DUMMYFUNCTION("IFERROR(REGEXEXTRACT('Tag Library'!P491, ""\\(.*)""), 'Tag Library'!P491)"),"rth_daily_tot")</f>
        <v>rth_daily_tot</v>
      </c>
      <c r="D480" s="1" t="str">
        <f t="array" ref="D480">IFERROR(INDEX('Tag Library'!S:S, MATCH(C480, 'Tag Library'!P:P, 0)),"")</f>
        <v/>
      </c>
      <c r="F480" s="1" t="str">
        <f ca="1">IFERROR(__xludf.DUMMYFUNCTION("IFERROR(REGEXEXTRACT('Tag Library'!W491, ""\\(.*)""), 'Tag Library'!W491)"),"sd_24hr_prev_irrig")</f>
        <v>sd_24hr_prev_irrig</v>
      </c>
      <c r="I480" s="1" t="str">
        <f t="array" ref="I480">IFERROR(INDEX('Tag Library'!Z:Z, MATCH(H480, 'Tag Library'!W:W, 0)),"")</f>
        <v/>
      </c>
      <c r="K480" s="1" t="str">
        <f ca="1">IFERROR(__xludf.DUMMYFUNCTION("IFERROR(REGEXEXTRACT('Tag Library'!AD491, ""\\(.*)""), 'Tag Library'!AD491)"),"")</f>
        <v/>
      </c>
    </row>
    <row r="481" spans="1:11" ht="12.75" x14ac:dyDescent="0.2">
      <c r="A481" s="1" t="str">
        <f ca="1">IFERROR(__xludf.DUMMYFUNCTION("IFERROR(REGEXEXTRACT('Tag Library'!P492, ""\\(.*)""), 'Tag Library'!P492)"),"rth_daily_tot")</f>
        <v>rth_daily_tot</v>
      </c>
      <c r="D481" s="1" t="str">
        <f t="array" ref="D481">IFERROR(INDEX('Tag Library'!S:S, MATCH(C481, 'Tag Library'!P:P, 0)),"")</f>
        <v/>
      </c>
      <c r="F481" s="1" t="str">
        <f ca="1">IFERROR(__xludf.DUMMYFUNCTION("IFERROR(REGEXEXTRACT('Tag Library'!W492, ""\\(.*)""), 'Tag Library'!W492)"),"sd_24hr_prev_dl")</f>
        <v>sd_24hr_prev_dl</v>
      </c>
      <c r="I481" s="1" t="str">
        <f t="array" ref="I481">IFERROR(INDEX('Tag Library'!Z:Z, MATCH(H481, 'Tag Library'!W:W, 0)),"")</f>
        <v/>
      </c>
      <c r="K481" s="1" t="str">
        <f ca="1">IFERROR(__xludf.DUMMYFUNCTION("IFERROR(REGEXEXTRACT('Tag Library'!AD492, ""\\(.*)""), 'Tag Library'!AD492)"),"")</f>
        <v/>
      </c>
    </row>
    <row r="482" spans="1:11" ht="12.75" x14ac:dyDescent="0.2">
      <c r="A482" s="1" t="str">
        <f ca="1">IFERROR(__xludf.DUMMYFUNCTION("IFERROR(REGEXEXTRACT('Tag Library'!P493, ""\\(.*)""), 'Tag Library'!P493)"),"rth_daily_tot")</f>
        <v>rth_daily_tot</v>
      </c>
      <c r="D482" s="1" t="str">
        <f t="array" ref="D482">IFERROR(INDEX('Tag Library'!S:S, MATCH(C482, 'Tag Library'!P:P, 0)),"")</f>
        <v/>
      </c>
      <c r="F482" s="1" t="str">
        <f ca="1">IFERROR(__xludf.DUMMYFUNCTION("IFERROR(REGEXEXTRACT('Tag Library'!W493, ""\\(.*)""), 'Tag Library'!W493)"),"sd_day_prev_et")</f>
        <v>sd_day_prev_et</v>
      </c>
      <c r="I482" s="1" t="str">
        <f t="array" ref="I482">IFERROR(INDEX('Tag Library'!Z:Z, MATCH(H482, 'Tag Library'!W:W, 0)),"")</f>
        <v/>
      </c>
      <c r="K482" s="1" t="str">
        <f ca="1">IFERROR(__xludf.DUMMYFUNCTION("IFERROR(REGEXEXTRACT('Tag Library'!AD493, ""\\(.*)""), 'Tag Library'!AD493)"),"")</f>
        <v/>
      </c>
    </row>
    <row r="483" spans="1:11" ht="12.75" x14ac:dyDescent="0.2">
      <c r="A483" s="1" t="str">
        <f ca="1">IFERROR(__xludf.DUMMYFUNCTION("IFERROR(REGEXEXTRACT('Tag Library'!P494, ""\\(.*)""), 'Tag Library'!P494)"),"rth_daily_tot")</f>
        <v>rth_daily_tot</v>
      </c>
      <c r="D483" s="1" t="str">
        <f t="array" ref="D483">IFERROR(INDEX('Tag Library'!S:S, MATCH(C483, 'Tag Library'!P:P, 0)),"")</f>
        <v/>
      </c>
      <c r="F483" s="1" t="str">
        <f ca="1">IFERROR(__xludf.DUMMYFUNCTION("IFERROR(REGEXEXTRACT('Tag Library'!W494, ""\\(.*)""), 'Tag Library'!W494)"),"sd_night_prev_et")</f>
        <v>sd_night_prev_et</v>
      </c>
      <c r="I483" s="1" t="str">
        <f t="array" ref="I483">IFERROR(INDEX('Tag Library'!Z:Z, MATCH(H483, 'Tag Library'!W:W, 0)),"")</f>
        <v/>
      </c>
      <c r="K483" s="1" t="str">
        <f ca="1">IFERROR(__xludf.DUMMYFUNCTION("IFERROR(REGEXEXTRACT('Tag Library'!AD494, ""\\(.*)""), 'Tag Library'!AD494)"),"")</f>
        <v/>
      </c>
    </row>
    <row r="484" spans="1:11" ht="12.75" x14ac:dyDescent="0.2">
      <c r="A484" s="1" t="str">
        <f ca="1">IFERROR(__xludf.DUMMYFUNCTION("IFERROR(REGEXEXTRACT('Tag Library'!P495, ""\\(.*)""), 'Tag Library'!P495)"),"rth_daily_tot")</f>
        <v>rth_daily_tot</v>
      </c>
      <c r="D484" s="1" t="str">
        <f t="array" ref="D484">IFERROR(INDEX('Tag Library'!S:S, MATCH(C484, 'Tag Library'!P:P, 0)),"")</f>
        <v/>
      </c>
      <c r="F484" s="1" t="str">
        <f ca="1">IFERROR(__xludf.DUMMYFUNCTION("IFERROR(REGEXEXTRACT('Tag Library'!W495, ""\\(.*)""), 'Tag Library'!W495)"),"sd_day_prev_rth")</f>
        <v>sd_day_prev_rth</v>
      </c>
      <c r="I484" s="1" t="str">
        <f t="array" ref="I484">IFERROR(INDEX('Tag Library'!Z:Z, MATCH(H484, 'Tag Library'!W:W, 0)),"")</f>
        <v/>
      </c>
      <c r="K484" s="1" t="str">
        <f ca="1">IFERROR(__xludf.DUMMYFUNCTION("IFERROR(REGEXEXTRACT('Tag Library'!AD495, ""\\(.*)""), 'Tag Library'!AD495)"),"")</f>
        <v/>
      </c>
    </row>
    <row r="485" spans="1:11" ht="12.75" x14ac:dyDescent="0.2">
      <c r="A485" s="1" t="str">
        <f ca="1">IFERROR(__xludf.DUMMYFUNCTION("IFERROR(REGEXEXTRACT('Tag Library'!P496, ""\\(.*)""), 'Tag Library'!P496)"),"rth_daily_tot")</f>
        <v>rth_daily_tot</v>
      </c>
      <c r="D485" s="1" t="str">
        <f t="array" ref="D485">IFERROR(INDEX('Tag Library'!S:S, MATCH(C485, 'Tag Library'!P:P, 0)),"")</f>
        <v/>
      </c>
      <c r="F485" s="1" t="str">
        <f ca="1">IFERROR(__xludf.DUMMYFUNCTION("IFERROR(REGEXEXTRACT('Tag Library'!W496, ""\\(.*)""), 'Tag Library'!W496)"),"sd_night_prev_rth")</f>
        <v>sd_night_prev_rth</v>
      </c>
      <c r="I485" s="1" t="str">
        <f t="array" ref="I485">IFERROR(INDEX('Tag Library'!Z:Z, MATCH(H485, 'Tag Library'!W:W, 0)),"")</f>
        <v/>
      </c>
      <c r="K485" s="1" t="str">
        <f ca="1">IFERROR(__xludf.DUMMYFUNCTION("IFERROR(REGEXEXTRACT('Tag Library'!AD496, ""\\(.*)""), 'Tag Library'!AD496)"),"")</f>
        <v/>
      </c>
    </row>
    <row r="486" spans="1:11" ht="12.75" x14ac:dyDescent="0.2">
      <c r="A486" s="1" t="str">
        <f ca="1">IFERROR(__xludf.DUMMYFUNCTION("IFERROR(REGEXEXTRACT('Tag Library'!P497, ""\\(.*)""), 'Tag Library'!P497)"),"rth_daily_tot")</f>
        <v>rth_daily_tot</v>
      </c>
      <c r="D486" s="1" t="str">
        <f t="array" ref="D486">IFERROR(INDEX('Tag Library'!S:S, MATCH(C486, 'Tag Library'!P:P, 0)),"")</f>
        <v/>
      </c>
      <c r="F486" s="1" t="str">
        <f ca="1">IFERROR(__xludf.DUMMYFUNCTION("IFERROR(REGEXEXTRACT('Tag Library'!W497, ""\\(.*)""), 'Tag Library'!W497)"),"sd_day_prev_temp")</f>
        <v>sd_day_prev_temp</v>
      </c>
      <c r="I486" s="1" t="str">
        <f t="array" ref="I486">IFERROR(INDEX('Tag Library'!Z:Z, MATCH(H486, 'Tag Library'!W:W, 0)),"")</f>
        <v/>
      </c>
      <c r="K486" s="1" t="str">
        <f ca="1">IFERROR(__xludf.DUMMYFUNCTION("IFERROR(REGEXEXTRACT('Tag Library'!AD497, ""\\(.*)""), 'Tag Library'!AD497)"),"")</f>
        <v/>
      </c>
    </row>
    <row r="487" spans="1:11" ht="12.75" x14ac:dyDescent="0.2">
      <c r="A487" s="1" t="str">
        <f ca="1">IFERROR(__xludf.DUMMYFUNCTION("IFERROR(REGEXEXTRACT('Tag Library'!P498, ""\\(.*)""), 'Tag Library'!P498)"),"rth_daily_tot")</f>
        <v>rth_daily_tot</v>
      </c>
      <c r="D487" s="1" t="str">
        <f t="array" ref="D487">IFERROR(INDEX('Tag Library'!S:S, MATCH(C487, 'Tag Library'!P:P, 0)),"")</f>
        <v/>
      </c>
      <c r="F487" s="1" t="str">
        <f ca="1">IFERROR(__xludf.DUMMYFUNCTION("IFERROR(REGEXEXTRACT('Tag Library'!W498, ""\\(.*)""), 'Tag Library'!W498)"),"sd_night_prev_temp")</f>
        <v>sd_night_prev_temp</v>
      </c>
      <c r="I487" s="1" t="str">
        <f t="array" ref="I487">IFERROR(INDEX('Tag Library'!Z:Z, MATCH(H487, 'Tag Library'!W:W, 0)),"")</f>
        <v/>
      </c>
      <c r="K487" s="1" t="str">
        <f ca="1">IFERROR(__xludf.DUMMYFUNCTION("IFERROR(REGEXEXTRACT('Tag Library'!AD498, ""\\(.*)""), 'Tag Library'!AD498)"),"")</f>
        <v/>
      </c>
    </row>
    <row r="488" spans="1:11" ht="12.75" x14ac:dyDescent="0.2">
      <c r="A488" s="1" t="str">
        <f ca="1">IFERROR(__xludf.DUMMYFUNCTION("IFERROR(REGEXEXTRACT('Tag Library'!P499, ""\\(.*)""), 'Tag Library'!P499)"),"rth_daily_tot")</f>
        <v>rth_daily_tot</v>
      </c>
      <c r="D488" s="1" t="str">
        <f t="array" ref="D488">IFERROR(INDEX('Tag Library'!S:S, MATCH(C488, 'Tag Library'!P:P, 0)),"")</f>
        <v/>
      </c>
      <c r="F488" s="1" t="str">
        <f ca="1">IFERROR(__xludf.DUMMYFUNCTION("IFERROR(REGEXEXTRACT('Tag Library'!W499, ""\\(.*)""), 'Tag Library'!W499)"),"sd_24hr_prev_rain_ml")</f>
        <v>sd_24hr_prev_rain_ml</v>
      </c>
      <c r="I488" s="1" t="str">
        <f t="array" ref="I488">IFERROR(INDEX('Tag Library'!Z:Z, MATCH(H488, 'Tag Library'!W:W, 0)),"")</f>
        <v/>
      </c>
      <c r="K488" s="1" t="str">
        <f ca="1">IFERROR(__xludf.DUMMYFUNCTION("IFERROR(REGEXEXTRACT('Tag Library'!AD499, ""\\(.*)""), 'Tag Library'!AD499)"),"")</f>
        <v/>
      </c>
    </row>
    <row r="489" spans="1:11" ht="12.75" x14ac:dyDescent="0.2">
      <c r="A489" s="1" t="str">
        <f ca="1">IFERROR(__xludf.DUMMYFUNCTION("IFERROR(REGEXEXTRACT('Tag Library'!P500, ""\\(.*)""), 'Tag Library'!P500)"),"rth_daily_tot")</f>
        <v>rth_daily_tot</v>
      </c>
      <c r="D489" s="1" t="str">
        <f t="array" ref="D489">IFERROR(INDEX('Tag Library'!S:S, MATCH(C489, 'Tag Library'!P:P, 0)),"")</f>
        <v/>
      </c>
      <c r="F489" s="1" t="str">
        <f ca="1">IFERROR(__xludf.DUMMYFUNCTION("IFERROR(REGEXEXTRACT('Tag Library'!W500, ""\\(.*)""), 'Tag Library'!W500)"),"sd_day_prev_par")</f>
        <v>sd_day_prev_par</v>
      </c>
      <c r="I489" s="1" t="str">
        <f t="array" ref="I489">IFERROR(INDEX('Tag Library'!Z:Z, MATCH(H489, 'Tag Library'!W:W, 0)),"")</f>
        <v/>
      </c>
      <c r="K489" s="1" t="str">
        <f ca="1">IFERROR(__xludf.DUMMYFUNCTION("IFERROR(REGEXEXTRACT('Tag Library'!AD500, ""\\(.*)""), 'Tag Library'!AD500)"),"")</f>
        <v/>
      </c>
    </row>
    <row r="490" spans="1:11" ht="12.75" x14ac:dyDescent="0.2">
      <c r="A490" s="1" t="str">
        <f ca="1">IFERROR(__xludf.DUMMYFUNCTION("IFERROR(REGEXEXTRACT('Tag Library'!P501, ""\\(.*)""), 'Tag Library'!P501)"),"rth_daily_tot")</f>
        <v>rth_daily_tot</v>
      </c>
      <c r="D490" s="1" t="str">
        <f t="array" ref="D490">IFERROR(INDEX('Tag Library'!S:S, MATCH(C490, 'Tag Library'!P:P, 0)),"")</f>
        <v/>
      </c>
      <c r="F490" s="1" t="str">
        <f ca="1">IFERROR(__xludf.DUMMYFUNCTION("IFERROR(REGEXEXTRACT('Tag Library'!W501, ""\\(.*)""), 'Tag Library'!W501)"),"sd_day_prev_rh")</f>
        <v>sd_day_prev_rh</v>
      </c>
      <c r="I490" s="1" t="str">
        <f t="array" ref="I490">IFERROR(INDEX('Tag Library'!Z:Z, MATCH(H490, 'Tag Library'!W:W, 0)),"")</f>
        <v/>
      </c>
      <c r="K490" s="1" t="str">
        <f ca="1">IFERROR(__xludf.DUMMYFUNCTION("IFERROR(REGEXEXTRACT('Tag Library'!AD501, ""\\(.*)""), 'Tag Library'!AD501)"),"")</f>
        <v/>
      </c>
    </row>
    <row r="491" spans="1:11" ht="12.75" x14ac:dyDescent="0.2">
      <c r="A491" s="1" t="str">
        <f ca="1">IFERROR(__xludf.DUMMYFUNCTION("IFERROR(REGEXEXTRACT('Tag Library'!P502, ""\\(.*)""), 'Tag Library'!P502)"),"rth_daily_tot")</f>
        <v>rth_daily_tot</v>
      </c>
      <c r="D491" s="1" t="str">
        <f t="array" ref="D491">IFERROR(INDEX('Tag Library'!S:S, MATCH(C491, 'Tag Library'!P:P, 0)),"")</f>
        <v/>
      </c>
      <c r="F491" s="1" t="str">
        <f ca="1">IFERROR(__xludf.DUMMYFUNCTION("IFERROR(REGEXEXTRACT('Tag Library'!W502, ""\\(.*)""), 'Tag Library'!W502)"),"sd_day_prev_temp")</f>
        <v>sd_day_prev_temp</v>
      </c>
      <c r="I491" s="1" t="str">
        <f t="array" ref="I491">IFERROR(INDEX('Tag Library'!Z:Z, MATCH(H491, 'Tag Library'!W:W, 0)),"")</f>
        <v/>
      </c>
      <c r="K491" s="1" t="str">
        <f ca="1">IFERROR(__xludf.DUMMYFUNCTION("IFERROR(REGEXEXTRACT('Tag Library'!AD502, ""\\(.*)""), 'Tag Library'!AD502)"),"")</f>
        <v/>
      </c>
    </row>
    <row r="492" spans="1:11" ht="12.75" x14ac:dyDescent="0.2">
      <c r="A492" s="1" t="str">
        <f ca="1">IFERROR(__xludf.DUMMYFUNCTION("IFERROR(REGEXEXTRACT('Tag Library'!P503, ""\\(.*)""), 'Tag Library'!P503)"),"tr_02_x_amb_diff")</f>
        <v>tr_02_x_amb_diff</v>
      </c>
      <c r="D492" s="1" t="str">
        <f t="array" ref="D492">IFERROR(INDEX('Tag Library'!S:S, MATCH(C492, 'Tag Library'!P:P, 0)),"")</f>
        <v/>
      </c>
      <c r="F492" s="1" t="str">
        <f ca="1">IFERROR(__xludf.DUMMYFUNCTION("IFERROR(REGEXEXTRACT('Tag Library'!W503, ""\\(.*)""), 'Tag Library'!W503)"),"sd_night_prev_rh")</f>
        <v>sd_night_prev_rh</v>
      </c>
      <c r="I492" s="1" t="str">
        <f t="array" ref="I492">IFERROR(INDEX('Tag Library'!Z:Z, MATCH(H492, 'Tag Library'!W:W, 0)),"")</f>
        <v/>
      </c>
      <c r="K492" s="1" t="str">
        <f ca="1">IFERROR(__xludf.DUMMYFUNCTION("IFERROR(REGEXEXTRACT('Tag Library'!AD503, ""\\(.*)""), 'Tag Library'!AD503)"),"")</f>
        <v/>
      </c>
    </row>
    <row r="493" spans="1:11" ht="12.75" x14ac:dyDescent="0.2">
      <c r="A493" s="1" t="str">
        <f ca="1">IFERROR(__xludf.DUMMYFUNCTION("IFERROR(REGEXEXTRACT('Tag Library'!P504, ""\\(.*)""), 'Tag Library'!P504)"),"tr_02_x_ambCO2_diff")</f>
        <v>tr_02_x_ambCO2_diff</v>
      </c>
      <c r="D493" s="1" t="str">
        <f t="array" ref="D493">IFERROR(INDEX('Tag Library'!S:S, MATCH(C493, 'Tag Library'!P:P, 0)),"")</f>
        <v/>
      </c>
      <c r="F493" s="1" t="str">
        <f ca="1">IFERROR(__xludf.DUMMYFUNCTION("IFERROR(REGEXEXTRACT('Tag Library'!W504, ""\\(.*)""), 'Tag Library'!W504)"),"sd_night_prev_temp")</f>
        <v>sd_night_prev_temp</v>
      </c>
      <c r="I493" s="1" t="str">
        <f t="array" ref="I493">IFERROR(INDEX('Tag Library'!Z:Z, MATCH(H493, 'Tag Library'!W:W, 0)),"")</f>
        <v/>
      </c>
      <c r="K493" s="1" t="str">
        <f ca="1">IFERROR(__xludf.DUMMYFUNCTION("IFERROR(REGEXEXTRACT('Tag Library'!AD504, ""\\(.*)""), 'Tag Library'!AD504)"),"")</f>
        <v/>
      </c>
    </row>
    <row r="494" spans="1:11" ht="12.75" x14ac:dyDescent="0.2">
      <c r="A494" s="1" t="str">
        <f ca="1">IFERROR(__xludf.DUMMYFUNCTION("IFERROR(REGEXEXTRACT('Tag Library'!P505, ""\\(.*)""), 'Tag Library'!P505)"),"tr_02_x_ambRH_diff")</f>
        <v>tr_02_x_ambRH_diff</v>
      </c>
      <c r="D494" s="1" t="str">
        <f t="array" ref="D494">IFERROR(INDEX('Tag Library'!S:S, MATCH(C494, 'Tag Library'!P:P, 0)),"")</f>
        <v/>
      </c>
      <c r="F494" s="1" t="str">
        <f ca="1">IFERROR(__xludf.DUMMYFUNCTION("IFERROR(REGEXEXTRACT('Tag Library'!W505, ""\\(.*)""), 'Tag Library'!W505)"),"sd_prev_dawn_time")</f>
        <v>sd_prev_dawn_time</v>
      </c>
      <c r="I494" s="1" t="str">
        <f t="array" ref="I494">IFERROR(INDEX('Tag Library'!Z:Z, MATCH(H494, 'Tag Library'!W:W, 0)),"")</f>
        <v/>
      </c>
      <c r="K494" s="1" t="str">
        <f ca="1">IFERROR(__xludf.DUMMYFUNCTION("IFERROR(REGEXEXTRACT('Tag Library'!AD505, ""\\(.*)""), 'Tag Library'!AD505)"),"")</f>
        <v/>
      </c>
    </row>
    <row r="495" spans="1:11" ht="12.75" x14ac:dyDescent="0.2">
      <c r="A495" s="1" t="str">
        <f ca="1">IFERROR(__xludf.DUMMYFUNCTION("IFERROR(REGEXEXTRACT('Tag Library'!P506, ""\\(.*)""), 'Tag Library'!P506)"),"tr_03_x_amb_diff")</f>
        <v>tr_03_x_amb_diff</v>
      </c>
      <c r="D495" s="1" t="str">
        <f t="array" ref="D495">IFERROR(INDEX('Tag Library'!S:S, MATCH(C495, 'Tag Library'!P:P, 0)),"")</f>
        <v/>
      </c>
      <c r="F495" s="1" t="str">
        <f ca="1">IFERROR(__xludf.DUMMYFUNCTION("IFERROR(REGEXEXTRACT('Tag Library'!W506, ""\\(.*)""), 'Tag Library'!W506)"),"sd_prev_dusk_time")</f>
        <v>sd_prev_dusk_time</v>
      </c>
      <c r="I495" s="1" t="str">
        <f t="array" ref="I495">IFERROR(INDEX('Tag Library'!Z:Z, MATCH(H495, 'Tag Library'!W:W, 0)),"")</f>
        <v/>
      </c>
      <c r="K495" s="1" t="str">
        <f ca="1">IFERROR(__xludf.DUMMYFUNCTION("IFERROR(REGEXEXTRACT('Tag Library'!AD506, ""\\(.*)""), 'Tag Library'!AD506)"),"")</f>
        <v/>
      </c>
    </row>
    <row r="496" spans="1:11" ht="12.75" x14ac:dyDescent="0.2">
      <c r="A496" s="1" t="str">
        <f ca="1">IFERROR(__xludf.DUMMYFUNCTION("IFERROR(REGEXEXTRACT('Tag Library'!P507, ""\\(.*)""), 'Tag Library'!P507)"),"tr_03_x_ambCO2_diff")</f>
        <v>tr_03_x_ambCO2_diff</v>
      </c>
      <c r="D496" s="1" t="str">
        <f t="array" ref="D496">IFERROR(INDEX('Tag Library'!S:S, MATCH(C496, 'Tag Library'!P:P, 0)),"")</f>
        <v/>
      </c>
      <c r="F496" s="1" t="str">
        <f ca="1">IFERROR(__xludf.DUMMYFUNCTION("IFERROR(REGEXEXTRACT('Tag Library'!W507, ""\\(.*)""), 'Tag Library'!W507)"),"tr_02_humid-ET_prevDay")</f>
        <v>tr_02_humid-ET_prevDay</v>
      </c>
      <c r="I496" s="1" t="str">
        <f t="array" ref="I496">IFERROR(INDEX('Tag Library'!Z:Z, MATCH(H496, 'Tag Library'!W:W, 0)),"")</f>
        <v/>
      </c>
      <c r="K496" s="1" t="str">
        <f ca="1">IFERROR(__xludf.DUMMYFUNCTION("IFERROR(REGEXEXTRACT('Tag Library'!AD507, ""\\(.*)""), 'Tag Library'!AD507)"),"")</f>
        <v/>
      </c>
    </row>
    <row r="497" spans="1:11" ht="12.75" x14ac:dyDescent="0.2">
      <c r="A497" s="1" t="str">
        <f ca="1">IFERROR(__xludf.DUMMYFUNCTION("IFERROR(REGEXEXTRACT('Tag Library'!P508, ""\\(.*)""), 'Tag Library'!P508)"),"tr_03_x_ambRH_diff")</f>
        <v>tr_03_x_ambRH_diff</v>
      </c>
      <c r="D497" s="1" t="str">
        <f t="array" ref="D497">IFERROR(INDEX('Tag Library'!S:S, MATCH(C497, 'Tag Library'!P:P, 0)),"")</f>
        <v/>
      </c>
      <c r="F497" s="1" t="str">
        <f ca="1">IFERROR(__xludf.DUMMYFUNCTION("IFERROR(REGEXEXTRACT('Tag Library'!W508, ""\\(.*)""), 'Tag Library'!W508)"),"tr_02_humid-ET_prevNight")</f>
        <v>tr_02_humid-ET_prevNight</v>
      </c>
      <c r="I497" s="1" t="str">
        <f t="array" ref="I497">IFERROR(INDEX('Tag Library'!Z:Z, MATCH(H497, 'Tag Library'!W:W, 0)),"")</f>
        <v/>
      </c>
      <c r="K497" s="1" t="str">
        <f ca="1">IFERROR(__xludf.DUMMYFUNCTION("IFERROR(REGEXEXTRACT('Tag Library'!AD508, ""\\(.*)""), 'Tag Library'!AD508)"),"")</f>
        <v/>
      </c>
    </row>
    <row r="498" spans="1:11" ht="12.75" x14ac:dyDescent="0.2">
      <c r="A498" s="1" t="str">
        <f ca="1">IFERROR(__xludf.DUMMYFUNCTION("IFERROR(REGEXEXTRACT('Tag Library'!P509, ""\\(.*)""), 'Tag Library'!P509)"),"tr_04_x_amb_diff")</f>
        <v>tr_04_x_amb_diff</v>
      </c>
      <c r="D498" s="1" t="str">
        <f t="array" ref="D498">IFERROR(INDEX('Tag Library'!S:S, MATCH(C498, 'Tag Library'!P:P, 0)),"")</f>
        <v/>
      </c>
      <c r="F498" s="1" t="str">
        <f ca="1">IFERROR(__xludf.DUMMYFUNCTION("IFERROR(REGEXEXTRACT('Tag Library'!W509, ""\\(.*)""), 'Tag Library'!W509)"),"tr_03_humid-ET_prevDay")</f>
        <v>tr_03_humid-ET_prevDay</v>
      </c>
      <c r="I498" s="1" t="str">
        <f t="array" ref="I498">IFERROR(INDEX('Tag Library'!Z:Z, MATCH(H498, 'Tag Library'!W:W, 0)),"")</f>
        <v/>
      </c>
      <c r="K498" s="1" t="str">
        <f ca="1">IFERROR(__xludf.DUMMYFUNCTION("IFERROR(REGEXEXTRACT('Tag Library'!AD509, ""\\(.*)""), 'Tag Library'!AD509)"),"")</f>
        <v/>
      </c>
    </row>
    <row r="499" spans="1:11" ht="12.75" x14ac:dyDescent="0.2">
      <c r="A499" s="1" t="str">
        <f ca="1">IFERROR(__xludf.DUMMYFUNCTION("IFERROR(REGEXEXTRACT('Tag Library'!P510, ""\\(.*)""), 'Tag Library'!P510)"),"tr_04_x_ambCO2_diff")</f>
        <v>tr_04_x_ambCO2_diff</v>
      </c>
      <c r="D499" s="1" t="str">
        <f t="array" ref="D499">IFERROR(INDEX('Tag Library'!S:S, MATCH(C499, 'Tag Library'!P:P, 0)),"")</f>
        <v/>
      </c>
      <c r="F499" s="1" t="str">
        <f ca="1">IFERROR(__xludf.DUMMYFUNCTION("IFERROR(REGEXEXTRACT('Tag Library'!W510, ""\\(.*)""), 'Tag Library'!W510)"),"tr_03_humid-ET_prevNight")</f>
        <v>tr_03_humid-ET_prevNight</v>
      </c>
      <c r="I499" s="1" t="str">
        <f t="array" ref="I499">IFERROR(INDEX('Tag Library'!Z:Z, MATCH(H499, 'Tag Library'!W:W, 0)),"")</f>
        <v/>
      </c>
      <c r="K499" s="1" t="str">
        <f ca="1">IFERROR(__xludf.DUMMYFUNCTION("IFERROR(REGEXEXTRACT('Tag Library'!AD510, ""\\(.*)""), 'Tag Library'!AD510)"),"")</f>
        <v/>
      </c>
    </row>
    <row r="500" spans="1:11" ht="12.75" x14ac:dyDescent="0.2">
      <c r="A500" s="1" t="str">
        <f ca="1">IFERROR(__xludf.DUMMYFUNCTION("IFERROR(REGEXEXTRACT('Tag Library'!P511, ""\\(.*)""), 'Tag Library'!P511)"),"tr_04_x_ambRH_diff")</f>
        <v>tr_04_x_ambRH_diff</v>
      </c>
      <c r="D500" s="1" t="str">
        <f t="array" ref="D500">IFERROR(INDEX('Tag Library'!S:S, MATCH(C500, 'Tag Library'!P:P, 0)),"")</f>
        <v/>
      </c>
      <c r="F500" s="1" t="str">
        <f ca="1">IFERROR(__xludf.DUMMYFUNCTION("IFERROR(REGEXEXTRACT('Tag Library'!W511, ""\\(.*)""), 'Tag Library'!W511)"),"tr_04_humid-ET_prevDay")</f>
        <v>tr_04_humid-ET_prevDay</v>
      </c>
      <c r="I500" s="1" t="str">
        <f t="array" ref="I500">IFERROR(INDEX('Tag Library'!Z:Z, MATCH(H500, 'Tag Library'!W:W, 0)),"")</f>
        <v/>
      </c>
      <c r="K500" s="1" t="str">
        <f ca="1">IFERROR(__xludf.DUMMYFUNCTION("IFERROR(REGEXEXTRACT('Tag Library'!AD511, ""\\(.*)""), 'Tag Library'!AD511)"),"")</f>
        <v/>
      </c>
    </row>
    <row r="501" spans="1:11" ht="12.75" x14ac:dyDescent="0.2">
      <c r="A501" s="1" t="str">
        <f ca="1">IFERROR(__xludf.DUMMYFUNCTION("IFERROR(REGEXEXTRACT('Tag Library'!P512, ""\\(.*)""), 'Tag Library'!P512)"),"tr_05_x_amb_diff")</f>
        <v>tr_05_x_amb_diff</v>
      </c>
      <c r="D501" s="1" t="str">
        <f t="array" ref="D501">IFERROR(INDEX('Tag Library'!S:S, MATCH(C501, 'Tag Library'!P:P, 0)),"")</f>
        <v/>
      </c>
      <c r="F501" s="1" t="str">
        <f ca="1">IFERROR(__xludf.DUMMYFUNCTION("IFERROR(REGEXEXTRACT('Tag Library'!W512, ""\\(.*)""), 'Tag Library'!W512)"),"tr_04_humid-ET_prevNight")</f>
        <v>tr_04_humid-ET_prevNight</v>
      </c>
      <c r="I501" s="1" t="str">
        <f t="array" ref="I501">IFERROR(INDEX('Tag Library'!Z:Z, MATCH(H501, 'Tag Library'!W:W, 0)),"")</f>
        <v/>
      </c>
      <c r="K501" s="1" t="str">
        <f ca="1">IFERROR(__xludf.DUMMYFUNCTION("IFERROR(REGEXEXTRACT('Tag Library'!AD512, ""\\(.*)""), 'Tag Library'!AD512)"),"")</f>
        <v/>
      </c>
    </row>
    <row r="502" spans="1:11" ht="12.75" x14ac:dyDescent="0.2">
      <c r="A502" s="1" t="str">
        <f ca="1">IFERROR(__xludf.DUMMYFUNCTION("IFERROR(REGEXEXTRACT('Tag Library'!P513, ""\\(.*)""), 'Tag Library'!P513)"),"tr_05_x_ambCO2_diff")</f>
        <v>tr_05_x_ambCO2_diff</v>
      </c>
      <c r="D502" s="1" t="str">
        <f t="array" ref="D502">IFERROR(INDEX('Tag Library'!S:S, MATCH(C502, 'Tag Library'!P:P, 0)),"")</f>
        <v/>
      </c>
      <c r="F502" s="1" t="str">
        <f ca="1">IFERROR(__xludf.DUMMYFUNCTION("IFERROR(REGEXEXTRACT('Tag Library'!W513, ""\\(.*)""), 'Tag Library'!W513)"),"tr_05_humid-ET_prevDay")</f>
        <v>tr_05_humid-ET_prevDay</v>
      </c>
      <c r="I502" s="1" t="str">
        <f t="array" ref="I502">IFERROR(INDEX('Tag Library'!Z:Z, MATCH(H502, 'Tag Library'!W:W, 0)),"")</f>
        <v/>
      </c>
      <c r="K502" s="1" t="str">
        <f ca="1">IFERROR(__xludf.DUMMYFUNCTION("IFERROR(REGEXEXTRACT('Tag Library'!AD513, ""\\(.*)""), 'Tag Library'!AD513)"),"")</f>
        <v/>
      </c>
    </row>
    <row r="503" spans="1:11" ht="12.75" x14ac:dyDescent="0.2">
      <c r="A503" s="1" t="str">
        <f ca="1">IFERROR(__xludf.DUMMYFUNCTION("IFERROR(REGEXEXTRACT('Tag Library'!P514, ""\\(.*)""), 'Tag Library'!P514)"),"tr_05_x_ambRH_diff")</f>
        <v>tr_05_x_ambRH_diff</v>
      </c>
      <c r="D503" s="1" t="str">
        <f t="array" ref="D503">IFERROR(INDEX('Tag Library'!S:S, MATCH(C503, 'Tag Library'!P:P, 0)),"")</f>
        <v/>
      </c>
      <c r="F503" s="1" t="str">
        <f ca="1">IFERROR(__xludf.DUMMYFUNCTION("IFERROR(REGEXEXTRACT('Tag Library'!W514, ""\\(.*)""), 'Tag Library'!W514)"),"tr_05_humid-ET_prevNight")</f>
        <v>tr_05_humid-ET_prevNight</v>
      </c>
      <c r="I503" s="1" t="str">
        <f t="array" ref="I503">IFERROR(INDEX('Tag Library'!Z:Z, MATCH(H503, 'Tag Library'!W:W, 0)),"")</f>
        <v/>
      </c>
      <c r="K503" s="1" t="str">
        <f ca="1">IFERROR(__xludf.DUMMYFUNCTION("IFERROR(REGEXEXTRACT('Tag Library'!AD514, ""\\(.*)""), 'Tag Library'!AD514)"),"")</f>
        <v/>
      </c>
    </row>
    <row r="504" spans="1:11" ht="12.75" x14ac:dyDescent="0.2">
      <c r="A504" s="1" t="str">
        <f ca="1">IFERROR(__xludf.DUMMYFUNCTION("IFERROR(REGEXEXTRACT('Tag Library'!P515, ""\\(.*)""), 'Tag Library'!P515)"),"tr_06_x_amb_diff")</f>
        <v>tr_06_x_amb_diff</v>
      </c>
      <c r="D504" s="1" t="str">
        <f t="array" ref="D504">IFERROR(INDEX('Tag Library'!S:S, MATCH(C504, 'Tag Library'!P:P, 0)),"")</f>
        <v/>
      </c>
      <c r="F504" s="1" t="str">
        <f ca="1">IFERROR(__xludf.DUMMYFUNCTION("IFERROR(REGEXEXTRACT('Tag Library'!W515, ""\\(.*)""), 'Tag Library'!W515)"),"tr_06_humid-ET_prevDay")</f>
        <v>tr_06_humid-ET_prevDay</v>
      </c>
      <c r="I504" s="1" t="str">
        <f t="array" ref="I504">IFERROR(INDEX('Tag Library'!Z:Z, MATCH(H504, 'Tag Library'!W:W, 0)),"")</f>
        <v/>
      </c>
      <c r="K504" s="1" t="str">
        <f ca="1">IFERROR(__xludf.DUMMYFUNCTION("IFERROR(REGEXEXTRACT('Tag Library'!AD515, ""\\(.*)""), 'Tag Library'!AD515)"),"")</f>
        <v/>
      </c>
    </row>
    <row r="505" spans="1:11" ht="12.75" x14ac:dyDescent="0.2">
      <c r="A505" s="1" t="str">
        <f ca="1">IFERROR(__xludf.DUMMYFUNCTION("IFERROR(REGEXEXTRACT('Tag Library'!P516, ""\\(.*)""), 'Tag Library'!P516)"),"tr_06_x_ambCO2_diff")</f>
        <v>tr_06_x_ambCO2_diff</v>
      </c>
      <c r="D505" s="1" t="str">
        <f t="array" ref="D505">IFERROR(INDEX('Tag Library'!S:S, MATCH(C505, 'Tag Library'!P:P, 0)),"")</f>
        <v/>
      </c>
      <c r="F505" s="1" t="str">
        <f ca="1">IFERROR(__xludf.DUMMYFUNCTION("IFERROR(REGEXEXTRACT('Tag Library'!W516, ""\\(.*)""), 'Tag Library'!W516)"),"tr_06_humid-ET_prevNight")</f>
        <v>tr_06_humid-ET_prevNight</v>
      </c>
      <c r="I505" s="1" t="str">
        <f t="array" ref="I505">IFERROR(INDEX('Tag Library'!Z:Z, MATCH(H505, 'Tag Library'!W:W, 0)),"")</f>
        <v/>
      </c>
      <c r="K505" s="1" t="str">
        <f ca="1">IFERROR(__xludf.DUMMYFUNCTION("IFERROR(REGEXEXTRACT('Tag Library'!AD516, ""\\(.*)""), 'Tag Library'!AD516)"),"")</f>
        <v/>
      </c>
    </row>
    <row r="506" spans="1:11" ht="12.75" x14ac:dyDescent="0.2">
      <c r="A506" s="1" t="str">
        <f ca="1">IFERROR(__xludf.DUMMYFUNCTION("IFERROR(REGEXEXTRACT('Tag Library'!P517, ""\\(.*)""), 'Tag Library'!P517)"),"tr_06_x_ambRH_diff")</f>
        <v>tr_06_x_ambRH_diff</v>
      </c>
      <c r="D506" s="1" t="str">
        <f t="array" ref="D506">IFERROR(INDEX('Tag Library'!S:S, MATCH(C506, 'Tag Library'!P:P, 0)),"")</f>
        <v/>
      </c>
      <c r="F506" s="1" t="str">
        <f ca="1">IFERROR(__xludf.DUMMYFUNCTION("IFERROR(REGEXEXTRACT('Tag Library'!W517, ""\\(.*)""), 'Tag Library'!W517)"),"tr_07_humid-ET_prevDay")</f>
        <v>tr_07_humid-ET_prevDay</v>
      </c>
      <c r="I506" s="1" t="str">
        <f t="array" ref="I506">IFERROR(INDEX('Tag Library'!Z:Z, MATCH(H506, 'Tag Library'!W:W, 0)),"")</f>
        <v/>
      </c>
      <c r="K506" s="1" t="str">
        <f ca="1">IFERROR(__xludf.DUMMYFUNCTION("IFERROR(REGEXEXTRACT('Tag Library'!AD517, ""\\(.*)""), 'Tag Library'!AD517)"),"")</f>
        <v/>
      </c>
    </row>
    <row r="507" spans="1:11" ht="12.75" x14ac:dyDescent="0.2">
      <c r="A507" s="1" t="str">
        <f ca="1">IFERROR(__xludf.DUMMYFUNCTION("IFERROR(REGEXEXTRACT('Tag Library'!P518, ""\\(.*)""), 'Tag Library'!P518)"),"tr_07_x_amb_diff")</f>
        <v>tr_07_x_amb_diff</v>
      </c>
      <c r="D507" s="1" t="str">
        <f t="array" ref="D507">IFERROR(INDEX('Tag Library'!S:S, MATCH(C507, 'Tag Library'!P:P, 0)),"")</f>
        <v/>
      </c>
      <c r="F507" s="1" t="str">
        <f ca="1">IFERROR(__xludf.DUMMYFUNCTION("IFERROR(REGEXEXTRACT('Tag Library'!W518, ""\\(.*)""), 'Tag Library'!W518)"),"tr_07_humid-ET_prevNight")</f>
        <v>tr_07_humid-ET_prevNight</v>
      </c>
      <c r="I507" s="1" t="str">
        <f t="array" ref="I507">IFERROR(INDEX('Tag Library'!Z:Z, MATCH(H507, 'Tag Library'!W:W, 0)),"")</f>
        <v/>
      </c>
      <c r="K507" s="1" t="str">
        <f ca="1">IFERROR(__xludf.DUMMYFUNCTION("IFERROR(REGEXEXTRACT('Tag Library'!AD518, ""\\(.*)""), 'Tag Library'!AD518)"),"")</f>
        <v/>
      </c>
    </row>
    <row r="508" spans="1:11" ht="12.75" x14ac:dyDescent="0.2">
      <c r="A508" s="1" t="str">
        <f ca="1">IFERROR(__xludf.DUMMYFUNCTION("IFERROR(REGEXEXTRACT('Tag Library'!P519, ""\\(.*)""), 'Tag Library'!P519)"),"tr_07_x_ambCO2_diff")</f>
        <v>tr_07_x_ambCO2_diff</v>
      </c>
      <c r="D508" s="1" t="str">
        <f t="array" ref="D508">IFERROR(INDEX('Tag Library'!S:S, MATCH(C508, 'Tag Library'!P:P, 0)),"")</f>
        <v/>
      </c>
      <c r="F508" s="1" t="str">
        <f ca="1">IFERROR(__xludf.DUMMYFUNCTION("IFERROR(REGEXEXTRACT('Tag Library'!W519, ""\\(.*)""), 'Tag Library'!W519)"),"tr_09_humid-ET_prevDay")</f>
        <v>tr_09_humid-ET_prevDay</v>
      </c>
      <c r="I508" s="1" t="str">
        <f t="array" ref="I508">IFERROR(INDEX('Tag Library'!Z:Z, MATCH(H508, 'Tag Library'!W:W, 0)),"")</f>
        <v/>
      </c>
      <c r="K508" s="1" t="str">
        <f ca="1">IFERROR(__xludf.DUMMYFUNCTION("IFERROR(REGEXEXTRACT('Tag Library'!AD519, ""\\(.*)""), 'Tag Library'!AD519)"),"")</f>
        <v/>
      </c>
    </row>
    <row r="509" spans="1:11" ht="12.75" x14ac:dyDescent="0.2">
      <c r="A509" s="1" t="str">
        <f ca="1">IFERROR(__xludf.DUMMYFUNCTION("IFERROR(REGEXEXTRACT('Tag Library'!P520, ""\\(.*)""), 'Tag Library'!P520)"),"tr_07_x_ambRH_diff")</f>
        <v>tr_07_x_ambRH_diff</v>
      </c>
      <c r="D509" s="1" t="str">
        <f t="array" ref="D509">IFERROR(INDEX('Tag Library'!S:S, MATCH(C509, 'Tag Library'!P:P, 0)),"")</f>
        <v/>
      </c>
      <c r="F509" s="1" t="str">
        <f ca="1">IFERROR(__xludf.DUMMYFUNCTION("IFERROR(REGEXEXTRACT('Tag Library'!W520, ""\\(.*)""), 'Tag Library'!W520)"),"tr_09_humid-ET_prevNight")</f>
        <v>tr_09_humid-ET_prevNight</v>
      </c>
      <c r="I509" s="1" t="str">
        <f t="array" ref="I509">IFERROR(INDEX('Tag Library'!Z:Z, MATCH(H509, 'Tag Library'!W:W, 0)),"")</f>
        <v/>
      </c>
      <c r="K509" s="1" t="str">
        <f ca="1">IFERROR(__xludf.DUMMYFUNCTION("IFERROR(REGEXEXTRACT('Tag Library'!AD520, ""\\(.*)""), 'Tag Library'!AD520)"),"")</f>
        <v/>
      </c>
    </row>
    <row r="510" spans="1:11" ht="12.75" x14ac:dyDescent="0.2">
      <c r="A510" s="1" t="str">
        <f ca="1">IFERROR(__xludf.DUMMYFUNCTION("IFERROR(REGEXEXTRACT('Tag Library'!P521, ""\\(.*)""), 'Tag Library'!P521)"),"tr_09_x_amb_diff")</f>
        <v>tr_09_x_amb_diff</v>
      </c>
      <c r="D510" s="1" t="str">
        <f t="array" ref="D510">IFERROR(INDEX('Tag Library'!S:S, MATCH(C510, 'Tag Library'!P:P, 0)),"")</f>
        <v/>
      </c>
      <c r="F510" s="1" t="str">
        <f ca="1">IFERROR(__xludf.DUMMYFUNCTION("IFERROR(REGEXEXTRACT('Tag Library'!W521, ""\\(.*)""), 'Tag Library'!W521)"),"tr_10_humid-ET_prevDay")</f>
        <v>tr_10_humid-ET_prevDay</v>
      </c>
      <c r="I510" s="1" t="str">
        <f t="array" ref="I510">IFERROR(INDEX('Tag Library'!Z:Z, MATCH(H510, 'Tag Library'!W:W, 0)),"")</f>
        <v/>
      </c>
      <c r="K510" s="1" t="str">
        <f ca="1">IFERROR(__xludf.DUMMYFUNCTION("IFERROR(REGEXEXTRACT('Tag Library'!AD521, ""\\(.*)""), 'Tag Library'!AD521)"),"")</f>
        <v/>
      </c>
    </row>
    <row r="511" spans="1:11" ht="12.75" x14ac:dyDescent="0.2">
      <c r="A511" s="1" t="str">
        <f ca="1">IFERROR(__xludf.DUMMYFUNCTION("IFERROR(REGEXEXTRACT('Tag Library'!P522, ""\\(.*)""), 'Tag Library'!P522)"),"tr_09_x_ambCO2_diff")</f>
        <v>tr_09_x_ambCO2_diff</v>
      </c>
      <c r="D511" s="1" t="str">
        <f t="array" ref="D511">IFERROR(INDEX('Tag Library'!S:S, MATCH(C511, 'Tag Library'!P:P, 0)),"")</f>
        <v/>
      </c>
      <c r="F511" s="1" t="str">
        <f ca="1">IFERROR(__xludf.DUMMYFUNCTION("IFERROR(REGEXEXTRACT('Tag Library'!W522, ""\\(.*)""), 'Tag Library'!W522)"),"tr_10_humid-ET_prevNight")</f>
        <v>tr_10_humid-ET_prevNight</v>
      </c>
      <c r="I511" s="1" t="str">
        <f t="array" ref="I511">IFERROR(INDEX('Tag Library'!Z:Z, MATCH(H511, 'Tag Library'!W:W, 0)),"")</f>
        <v/>
      </c>
      <c r="K511" s="1" t="str">
        <f ca="1">IFERROR(__xludf.DUMMYFUNCTION("IFERROR(REGEXEXTRACT('Tag Library'!AD522, ""\\(.*)""), 'Tag Library'!AD522)"),"")</f>
        <v/>
      </c>
    </row>
    <row r="512" spans="1:11" ht="12.75" x14ac:dyDescent="0.2">
      <c r="A512" s="1" t="str">
        <f ca="1">IFERROR(__xludf.DUMMYFUNCTION("IFERROR(REGEXEXTRACT('Tag Library'!P523, ""\\(.*)""), 'Tag Library'!P523)"),"tr_09_x_ambRH_diff")</f>
        <v>tr_09_x_ambRH_diff</v>
      </c>
      <c r="D512" s="1" t="str">
        <f t="array" ref="D512">IFERROR(INDEX('Tag Library'!S:S, MATCH(C512, 'Tag Library'!P:P, 0)),"")</f>
        <v/>
      </c>
      <c r="F512" s="1" t="str">
        <f ca="1">IFERROR(__xludf.DUMMYFUNCTION("IFERROR(REGEXEXTRACT('Tag Library'!W523, ""\\(.*)""), 'Tag Library'!W523)"),"tr_11_humid-ET_prevDay")</f>
        <v>tr_11_humid-ET_prevDay</v>
      </c>
      <c r="I512" s="1" t="str">
        <f t="array" ref="I512">IFERROR(INDEX('Tag Library'!Z:Z, MATCH(H512, 'Tag Library'!W:W, 0)),"")</f>
        <v/>
      </c>
      <c r="K512" s="1" t="str">
        <f ca="1">IFERROR(__xludf.DUMMYFUNCTION("IFERROR(REGEXEXTRACT('Tag Library'!AD523, ""\\(.*)""), 'Tag Library'!AD523)"),"")</f>
        <v/>
      </c>
    </row>
    <row r="513" spans="1:11" ht="12.75" x14ac:dyDescent="0.2">
      <c r="A513" s="1" t="str">
        <f ca="1">IFERROR(__xludf.DUMMYFUNCTION("IFERROR(REGEXEXTRACT('Tag Library'!P524, ""\\(.*)""), 'Tag Library'!P524)"),"tr_10_x_amb_diff")</f>
        <v>tr_10_x_amb_diff</v>
      </c>
      <c r="D513" s="1" t="str">
        <f t="array" ref="D513">IFERROR(INDEX('Tag Library'!S:S, MATCH(C513, 'Tag Library'!P:P, 0)),"")</f>
        <v/>
      </c>
      <c r="F513" s="1" t="str">
        <f ca="1">IFERROR(__xludf.DUMMYFUNCTION("IFERROR(REGEXEXTRACT('Tag Library'!W524, ""\\(.*)""), 'Tag Library'!W524)"),"tr_11_humid-ET_prevNight")</f>
        <v>tr_11_humid-ET_prevNight</v>
      </c>
      <c r="I513" s="1" t="str">
        <f t="array" ref="I513">IFERROR(INDEX('Tag Library'!Z:Z, MATCH(H513, 'Tag Library'!W:W, 0)),"")</f>
        <v/>
      </c>
      <c r="K513" s="1" t="str">
        <f ca="1">IFERROR(__xludf.DUMMYFUNCTION("IFERROR(REGEXEXTRACT('Tag Library'!AD524, ""\\(.*)""), 'Tag Library'!AD524)"),"")</f>
        <v/>
      </c>
    </row>
    <row r="514" spans="1:11" ht="12.75" x14ac:dyDescent="0.2">
      <c r="A514" s="1" t="str">
        <f ca="1">IFERROR(__xludf.DUMMYFUNCTION("IFERROR(REGEXEXTRACT('Tag Library'!P525, ""\\(.*)""), 'Tag Library'!P525)"),"tr_10_x_ambCO2_diff")</f>
        <v>tr_10_x_ambCO2_diff</v>
      </c>
      <c r="D514" s="1" t="str">
        <f t="array" ref="D514">IFERROR(INDEX('Tag Library'!S:S, MATCH(C514, 'Tag Library'!P:P, 0)),"")</f>
        <v/>
      </c>
      <c r="F514" s="1" t="str">
        <f ca="1">IFERROR(__xludf.DUMMYFUNCTION("IFERROR(REGEXEXTRACT('Tag Library'!W525, ""\\(.*)""), 'Tag Library'!W525)"),"tr_12_humid-ET_prevDay")</f>
        <v>tr_12_humid-ET_prevDay</v>
      </c>
      <c r="I514" s="1" t="str">
        <f t="array" ref="I514">IFERROR(INDEX('Tag Library'!Z:Z, MATCH(H514, 'Tag Library'!W:W, 0)),"")</f>
        <v/>
      </c>
      <c r="K514" s="1" t="str">
        <f ca="1">IFERROR(__xludf.DUMMYFUNCTION("IFERROR(REGEXEXTRACT('Tag Library'!AD525, ""\\(.*)""), 'Tag Library'!AD525)"),"")</f>
        <v/>
      </c>
    </row>
    <row r="515" spans="1:11" ht="12.75" x14ac:dyDescent="0.2">
      <c r="A515" s="1" t="str">
        <f ca="1">IFERROR(__xludf.DUMMYFUNCTION("IFERROR(REGEXEXTRACT('Tag Library'!P526, ""\\(.*)""), 'Tag Library'!P526)"),"tr_10_x_ambRH_diff")</f>
        <v>tr_10_x_ambRH_diff</v>
      </c>
      <c r="D515" s="1" t="str">
        <f t="array" ref="D515">IFERROR(INDEX('Tag Library'!S:S, MATCH(C515, 'Tag Library'!P:P, 0)),"")</f>
        <v/>
      </c>
      <c r="F515" s="1" t="str">
        <f ca="1">IFERROR(__xludf.DUMMYFUNCTION("IFERROR(REGEXEXTRACT('Tag Library'!W526, ""\\(.*)""), 'Tag Library'!W526)"),"tr_12_humid-ET_prevNight")</f>
        <v>tr_12_humid-ET_prevNight</v>
      </c>
      <c r="I515" s="1" t="str">
        <f t="array" ref="I515">IFERROR(INDEX('Tag Library'!Z:Z, MATCH(H515, 'Tag Library'!W:W, 0)),"")</f>
        <v/>
      </c>
      <c r="K515" s="1" t="str">
        <f ca="1">IFERROR(__xludf.DUMMYFUNCTION("IFERROR(REGEXEXTRACT('Tag Library'!AD526, ""\\(.*)""), 'Tag Library'!AD526)"),"")</f>
        <v/>
      </c>
    </row>
    <row r="516" spans="1:11" ht="12.75" x14ac:dyDescent="0.2">
      <c r="A516" s="1" t="str">
        <f ca="1">IFERROR(__xludf.DUMMYFUNCTION("IFERROR(REGEXEXTRACT('Tag Library'!P527, ""\\(.*)""), 'Tag Library'!P527)"),"tr_11_x_amb_diff")</f>
        <v>tr_11_x_amb_diff</v>
      </c>
      <c r="D516" s="1" t="str">
        <f t="array" ref="D516">IFERROR(INDEX('Tag Library'!S:S, MATCH(C516, 'Tag Library'!P:P, 0)),"")</f>
        <v/>
      </c>
      <c r="F516" s="1" t="str">
        <f ca="1">IFERROR(__xludf.DUMMYFUNCTION("IFERROR(REGEXEXTRACT('Tag Library'!W527, ""\\(.*)""), 'Tag Library'!W527)"),"tr_13_humid-ET_prevDay")</f>
        <v>tr_13_humid-ET_prevDay</v>
      </c>
      <c r="I516" s="1" t="str">
        <f t="array" ref="I516">IFERROR(INDEX('Tag Library'!Z:Z, MATCH(H516, 'Tag Library'!W:W, 0)),"")</f>
        <v/>
      </c>
      <c r="K516" s="1" t="str">
        <f ca="1">IFERROR(__xludf.DUMMYFUNCTION("IFERROR(REGEXEXTRACT('Tag Library'!AD527, ""\\(.*)""), 'Tag Library'!AD527)"),"")</f>
        <v/>
      </c>
    </row>
    <row r="517" spans="1:11" ht="12.75" x14ac:dyDescent="0.2">
      <c r="A517" s="1" t="str">
        <f ca="1">IFERROR(__xludf.DUMMYFUNCTION("IFERROR(REGEXEXTRACT('Tag Library'!P528, ""\\(.*)""), 'Tag Library'!P528)"),"tr_11_x_ambCO2_diff")</f>
        <v>tr_11_x_ambCO2_diff</v>
      </c>
      <c r="D517" s="1" t="str">
        <f t="array" ref="D517">IFERROR(INDEX('Tag Library'!S:S, MATCH(C517, 'Tag Library'!P:P, 0)),"")</f>
        <v/>
      </c>
      <c r="F517" s="1" t="str">
        <f ca="1">IFERROR(__xludf.DUMMYFUNCTION("IFERROR(REGEXEXTRACT('Tag Library'!W528, ""\\(.*)""), 'Tag Library'!W528)"),"tr_13_humid-ET_prevNight")</f>
        <v>tr_13_humid-ET_prevNight</v>
      </c>
      <c r="I517" s="1" t="str">
        <f t="array" ref="I517">IFERROR(INDEX('Tag Library'!Z:Z, MATCH(H517, 'Tag Library'!W:W, 0)),"")</f>
        <v/>
      </c>
      <c r="K517" s="1" t="str">
        <f ca="1">IFERROR(__xludf.DUMMYFUNCTION("IFERROR(REGEXEXTRACT('Tag Library'!AD528, ""\\(.*)""), 'Tag Library'!AD528)"),"")</f>
        <v/>
      </c>
    </row>
    <row r="518" spans="1:11" ht="12.75" x14ac:dyDescent="0.2">
      <c r="A518" s="1" t="str">
        <f ca="1">IFERROR(__xludf.DUMMYFUNCTION("IFERROR(REGEXEXTRACT('Tag Library'!P529, ""\\(.*)""), 'Tag Library'!P529)"),"tr_11_x_ambRH_diff")</f>
        <v>tr_11_x_ambRH_diff</v>
      </c>
      <c r="D518" s="1" t="str">
        <f t="array" ref="D518">IFERROR(INDEX('Tag Library'!S:S, MATCH(C518, 'Tag Library'!P:P, 0)),"")</f>
        <v/>
      </c>
      <c r="F518" s="1" t="str">
        <f ca="1">IFERROR(__xludf.DUMMYFUNCTION("IFERROR(REGEXEXTRACT('Tag Library'!W529, ""\\(.*)""), 'Tag Library'!W529)"),"tr_14_humid-ET_prevDay")</f>
        <v>tr_14_humid-ET_prevDay</v>
      </c>
      <c r="I518" s="1" t="str">
        <f t="array" ref="I518">IFERROR(INDEX('Tag Library'!Z:Z, MATCH(H518, 'Tag Library'!W:W, 0)),"")</f>
        <v/>
      </c>
      <c r="K518" s="1" t="str">
        <f ca="1">IFERROR(__xludf.DUMMYFUNCTION("IFERROR(REGEXEXTRACT('Tag Library'!AD529, ""\\(.*)""), 'Tag Library'!AD529)"),"")</f>
        <v/>
      </c>
    </row>
    <row r="519" spans="1:11" ht="12.75" x14ac:dyDescent="0.2">
      <c r="A519" s="1" t="str">
        <f ca="1">IFERROR(__xludf.DUMMYFUNCTION("IFERROR(REGEXEXTRACT('Tag Library'!P530, ""\\(.*)""), 'Tag Library'!P530)"),"tr_12_x_amb_diff")</f>
        <v>tr_12_x_amb_diff</v>
      </c>
      <c r="D519" s="1" t="str">
        <f t="array" ref="D519">IFERROR(INDEX('Tag Library'!S:S, MATCH(C519, 'Tag Library'!P:P, 0)),"")</f>
        <v/>
      </c>
      <c r="F519" s="1" t="str">
        <f ca="1">IFERROR(__xludf.DUMMYFUNCTION("IFERROR(REGEXEXTRACT('Tag Library'!W530, ""\\(.*)""), 'Tag Library'!W530)"),"tr_14_humid-ET_prevNight")</f>
        <v>tr_14_humid-ET_prevNight</v>
      </c>
      <c r="I519" s="1" t="str">
        <f t="array" ref="I519">IFERROR(INDEX('Tag Library'!Z:Z, MATCH(H519, 'Tag Library'!W:W, 0)),"")</f>
        <v/>
      </c>
      <c r="K519" s="1" t="str">
        <f ca="1">IFERROR(__xludf.DUMMYFUNCTION("IFERROR(REGEXEXTRACT('Tag Library'!AD530, ""\\(.*)""), 'Tag Library'!AD530)"),"")</f>
        <v/>
      </c>
    </row>
    <row r="520" spans="1:11" ht="12.75" x14ac:dyDescent="0.2">
      <c r="A520" s="1" t="str">
        <f ca="1">IFERROR(__xludf.DUMMYFUNCTION("IFERROR(REGEXEXTRACT('Tag Library'!P531, ""\\(.*)""), 'Tag Library'!P531)"),"tr_12_x_ambCO2_diff")</f>
        <v>tr_12_x_ambCO2_diff</v>
      </c>
      <c r="D520" s="1" t="str">
        <f t="array" ref="D520">IFERROR(INDEX('Tag Library'!S:S, MATCH(C520, 'Tag Library'!P:P, 0)),"")</f>
        <v/>
      </c>
      <c r="F520" s="1" t="str">
        <f ca="1">IFERROR(__xludf.DUMMYFUNCTION("IFERROR(REGEXEXTRACT('Tag Library'!W531, ""\\(.*)""), 'Tag Library'!W531)"),"sd_night_prev_temp")</f>
        <v>sd_night_prev_temp</v>
      </c>
      <c r="I520" s="1" t="str">
        <f t="array" ref="I520">IFERROR(INDEX('Tag Library'!Z:Z, MATCH(H520, 'Tag Library'!W:W, 0)),"")</f>
        <v/>
      </c>
      <c r="K520" s="1" t="str">
        <f ca="1">IFERROR(__xludf.DUMMYFUNCTION("IFERROR(REGEXEXTRACT('Tag Library'!AD531, ""\\(.*)""), 'Tag Library'!AD531)"),"")</f>
        <v/>
      </c>
    </row>
    <row r="521" spans="1:11" ht="12.75" x14ac:dyDescent="0.2">
      <c r="A521" s="1" t="str">
        <f ca="1">IFERROR(__xludf.DUMMYFUNCTION("IFERROR(REGEXEXTRACT('Tag Library'!P532, ""\\(.*)""), 'Tag Library'!P532)"),"tr_12_x_ambRH_diff")</f>
        <v>tr_12_x_ambRH_diff</v>
      </c>
      <c r="D521" s="1" t="str">
        <f t="array" ref="D521">IFERROR(INDEX('Tag Library'!S:S, MATCH(C521, 'Tag Library'!P:P, 0)),"")</f>
        <v/>
      </c>
      <c r="F521" s="1" t="str">
        <f ca="1">IFERROR(__xludf.DUMMYFUNCTION("IFERROR(REGEXEXTRACT('Tag Library'!W532, ""\\(.*)""), 'Tag Library'!W532)"),"tr_irrig_bucket_prev_day_ml")</f>
        <v>tr_irrig_bucket_prev_day_ml</v>
      </c>
      <c r="I521" s="1" t="str">
        <f t="array" ref="I521">IFERROR(INDEX('Tag Library'!Z:Z, MATCH(H521, 'Tag Library'!W:W, 0)),"")</f>
        <v/>
      </c>
      <c r="K521" s="1" t="str">
        <f ca="1">IFERROR(__xludf.DUMMYFUNCTION("IFERROR(REGEXEXTRACT('Tag Library'!AD532, ""\\(.*)""), 'Tag Library'!AD532)"),"")</f>
        <v/>
      </c>
    </row>
    <row r="522" spans="1:11" ht="12.75" x14ac:dyDescent="0.2">
      <c r="A522" s="1" t="str">
        <f ca="1">IFERROR(__xludf.DUMMYFUNCTION("IFERROR(REGEXEXTRACT('Tag Library'!P533, ""\\(.*)""), 'Tag Library'!P533)"),"tr_13_x_amb_diff")</f>
        <v>tr_13_x_amb_diff</v>
      </c>
      <c r="D522" s="1" t="str">
        <f t="array" ref="D522">IFERROR(INDEX('Tag Library'!S:S, MATCH(C522, 'Tag Library'!P:P, 0)),"")</f>
        <v/>
      </c>
      <c r="F522" s="1" t="str">
        <f ca="1">IFERROR(__xludf.DUMMYFUNCTION("IFERROR(REGEXEXTRACT('Tag Library'!W533, ""\\(.*)""), 'Tag Library'!W533)"),"tr_back_off_indicator")</f>
        <v>tr_back_off_indicator</v>
      </c>
      <c r="I522" s="1" t="str">
        <f t="array" ref="I522">IFERROR(INDEX('Tag Library'!Z:Z, MATCH(H522, 'Tag Library'!W:W, 0)),"")</f>
        <v/>
      </c>
      <c r="K522" s="1" t="str">
        <f ca="1">IFERROR(__xludf.DUMMYFUNCTION("IFERROR(REGEXEXTRACT('Tag Library'!AD533, ""\\(.*)""), 'Tag Library'!AD533)"),"")</f>
        <v/>
      </c>
    </row>
    <row r="523" spans="1:11" ht="12.75" x14ac:dyDescent="0.2">
      <c r="A523" s="1" t="str">
        <f ca="1">IFERROR(__xludf.DUMMYFUNCTION("IFERROR(REGEXEXTRACT('Tag Library'!P534, ""\\(.*)""), 'Tag Library'!P534)"),"tr_13_x_ambCO2_diff")</f>
        <v>tr_13_x_ambCO2_diff</v>
      </c>
      <c r="D523" s="1" t="str">
        <f t="array" ref="D523">IFERROR(INDEX('Tag Library'!S:S, MATCH(C523, 'Tag Library'!P:P, 0)),"")</f>
        <v/>
      </c>
      <c r="F523" s="1" t="str">
        <f ca="1">IFERROR(__xludf.DUMMYFUNCTION("IFERROR(REGEXEXTRACT('Tag Library'!W534, ""\\(.*)""), 'Tag Library'!W534)"),"tr_irrig_bucket_prev_day_ml")</f>
        <v>tr_irrig_bucket_prev_day_ml</v>
      </c>
      <c r="I523" s="1" t="str">
        <f t="array" ref="I523">IFERROR(INDEX('Tag Library'!Z:Z, MATCH(H523, 'Tag Library'!W:W, 0)),"")</f>
        <v/>
      </c>
      <c r="K523" s="1" t="str">
        <f ca="1">IFERROR(__xludf.DUMMYFUNCTION("IFERROR(REGEXEXTRACT('Tag Library'!AD534, ""\\(.*)""), 'Tag Library'!AD534)"),"")</f>
        <v/>
      </c>
    </row>
    <row r="524" spans="1:11" ht="12.75" x14ac:dyDescent="0.2">
      <c r="A524" s="1" t="str">
        <f ca="1">IFERROR(__xludf.DUMMYFUNCTION("IFERROR(REGEXEXTRACT('Tag Library'!P535, ""\\(.*)""), 'Tag Library'!P535)"),"tr_13_x_ambRH_diff")</f>
        <v>tr_13_x_ambRH_diff</v>
      </c>
      <c r="D524" s="1" t="str">
        <f t="array" ref="D524">IFERROR(INDEX('Tag Library'!S:S, MATCH(C524, 'Tag Library'!P:P, 0)),"")</f>
        <v/>
      </c>
      <c r="F524" s="1" t="str">
        <f ca="1">IFERROR(__xludf.DUMMYFUNCTION("IFERROR(REGEXEXTRACT('Tag Library'!W535, ""\\(.*)""), 'Tag Library'!W535)"),"tr_back_off_indicator")</f>
        <v>tr_back_off_indicator</v>
      </c>
      <c r="I524" s="1" t="str">
        <f t="array" ref="I524">IFERROR(INDEX('Tag Library'!Z:Z, MATCH(H524, 'Tag Library'!W:W, 0)),"")</f>
        <v/>
      </c>
      <c r="K524" s="1" t="str">
        <f ca="1">IFERROR(__xludf.DUMMYFUNCTION("IFERROR(REGEXEXTRACT('Tag Library'!AD535, ""\\(.*)""), 'Tag Library'!AD535)"),"")</f>
        <v/>
      </c>
    </row>
    <row r="525" spans="1:11" ht="12.75" x14ac:dyDescent="0.2">
      <c r="A525" s="1" t="str">
        <f ca="1">IFERROR(__xludf.DUMMYFUNCTION("IFERROR(REGEXEXTRACT('Tag Library'!P536, ""\\(.*)""), 'Tag Library'!P536)"),"tr_14_x_amb_diff")</f>
        <v>tr_14_x_amb_diff</v>
      </c>
      <c r="D525" s="1" t="str">
        <f t="array" ref="D525">IFERROR(INDEX('Tag Library'!S:S, MATCH(C525, 'Tag Library'!P:P, 0)),"")</f>
        <v/>
      </c>
      <c r="F525" s="1" t="str">
        <f ca="1">IFERROR(__xludf.DUMMYFUNCTION("IFERROR(REGEXEXTRACT('Tag Library'!W536, ""\\(.*)""), 'Tag Library'!W536)"),"tr_irrig_bucket_prev_day_ml")</f>
        <v>tr_irrig_bucket_prev_day_ml</v>
      </c>
      <c r="I525" s="1" t="str">
        <f t="array" ref="I525">IFERROR(INDEX('Tag Library'!Z:Z, MATCH(H525, 'Tag Library'!W:W, 0)),"")</f>
        <v/>
      </c>
      <c r="K525" s="1" t="str">
        <f ca="1">IFERROR(__xludf.DUMMYFUNCTION("IFERROR(REGEXEXTRACT('Tag Library'!AD536, ""\\(.*)""), 'Tag Library'!AD536)"),"")</f>
        <v/>
      </c>
    </row>
    <row r="526" spans="1:11" ht="12.75" x14ac:dyDescent="0.2">
      <c r="A526" s="1" t="str">
        <f ca="1">IFERROR(__xludf.DUMMYFUNCTION("IFERROR(REGEXEXTRACT('Tag Library'!P537, ""\\(.*)""), 'Tag Library'!P537)"),"tr_14_x_ambCO2_diff")</f>
        <v>tr_14_x_ambCO2_diff</v>
      </c>
      <c r="D526" s="1" t="str">
        <f t="array" ref="D526">IFERROR(INDEX('Tag Library'!S:S, MATCH(C526, 'Tag Library'!P:P, 0)),"")</f>
        <v/>
      </c>
      <c r="F526" s="1" t="str">
        <f ca="1">IFERROR(__xludf.DUMMYFUNCTION("IFERROR(REGEXEXTRACT('Tag Library'!W537, ""\\(.*)""), 'Tag Library'!W537)"),"tr_back_off_indicator")</f>
        <v>tr_back_off_indicator</v>
      </c>
      <c r="I526" s="1" t="str">
        <f t="array" ref="I526">IFERROR(INDEX('Tag Library'!Z:Z, MATCH(H526, 'Tag Library'!W:W, 0)),"")</f>
        <v/>
      </c>
      <c r="K526" s="1" t="str">
        <f ca="1">IFERROR(__xludf.DUMMYFUNCTION("IFERROR(REGEXEXTRACT('Tag Library'!AD537, ""\\(.*)""), 'Tag Library'!AD537)"),"")</f>
        <v/>
      </c>
    </row>
    <row r="527" spans="1:11" ht="12.75" x14ac:dyDescent="0.2">
      <c r="A527" s="1" t="str">
        <f ca="1">IFERROR(__xludf.DUMMYFUNCTION("IFERROR(REGEXEXTRACT('Tag Library'!P538, ""\\(.*)""), 'Tag Library'!P538)"),"tr_14_x_ambRH_diff")</f>
        <v>tr_14_x_ambRH_diff</v>
      </c>
      <c r="D527" s="1" t="str">
        <f t="array" ref="D527">IFERROR(INDEX('Tag Library'!S:S, MATCH(C527, 'Tag Library'!P:P, 0)),"")</f>
        <v/>
      </c>
      <c r="F527" s="1" t="str">
        <f ca="1">IFERROR(__xludf.DUMMYFUNCTION("IFERROR(REGEXEXTRACT('Tag Library'!W538, ""\\(.*)""), 'Tag Library'!W538)"),"tr_irrig_bucket_prev_day_ml")</f>
        <v>tr_irrig_bucket_prev_day_ml</v>
      </c>
      <c r="I527" s="1" t="str">
        <f t="array" ref="I527">IFERROR(INDEX('Tag Library'!Z:Z, MATCH(H527, 'Tag Library'!W:W, 0)),"")</f>
        <v/>
      </c>
      <c r="K527" s="1" t="str">
        <f ca="1">IFERROR(__xludf.DUMMYFUNCTION("IFERROR(REGEXEXTRACT('Tag Library'!AD538, ""\\(.*)""), 'Tag Library'!AD538)"),"")</f>
        <v/>
      </c>
    </row>
    <row r="528" spans="1:11" ht="12.75" x14ac:dyDescent="0.2">
      <c r="A528" s="1" t="str">
        <f ca="1">IFERROR(__xludf.DUMMYFUNCTION("IFERROR(REGEXEXTRACT('Tag Library'!P539, ""\\(.*)""), 'Tag Library'!P539)"),"x_ambient_tr_CO2")</f>
        <v>x_ambient_tr_CO2</v>
      </c>
      <c r="D528" s="1" t="str">
        <f t="array" ref="D528">IFERROR(INDEX('Tag Library'!S:S, MATCH(C528, 'Tag Library'!P:P, 0)),"")</f>
        <v/>
      </c>
      <c r="F528" s="1" t="str">
        <f ca="1">IFERROR(__xludf.DUMMYFUNCTION("IFERROR(REGEXEXTRACT('Tag Library'!W539, ""\\(.*)""), 'Tag Library'!W539)"),"tr_back_off_indicator")</f>
        <v>tr_back_off_indicator</v>
      </c>
      <c r="I528" s="1" t="str">
        <f t="array" ref="I528">IFERROR(INDEX('Tag Library'!Z:Z, MATCH(H528, 'Tag Library'!W:W, 0)),"")</f>
        <v/>
      </c>
      <c r="K528" s="1" t="str">
        <f ca="1">IFERROR(__xludf.DUMMYFUNCTION("IFERROR(REGEXEXTRACT('Tag Library'!AD539, ""\\(.*)""), 'Tag Library'!AD539)"),"")</f>
        <v/>
      </c>
    </row>
    <row r="529" spans="1:11" ht="12.75" x14ac:dyDescent="0.2">
      <c r="A529" s="1" t="str">
        <f ca="1">IFERROR(__xludf.DUMMYFUNCTION("IFERROR(REGEXEXTRACT('Tag Library'!P540, ""\\(.*)""), 'Tag Library'!P540)"),"x_ambient_tr_rh")</f>
        <v>x_ambient_tr_rh</v>
      </c>
      <c r="D529" s="1" t="str">
        <f t="array" ref="D529">IFERROR(INDEX('Tag Library'!S:S, MATCH(C529, 'Tag Library'!P:P, 0)),"")</f>
        <v/>
      </c>
      <c r="F529" s="1" t="str">
        <f ca="1">IFERROR(__xludf.DUMMYFUNCTION("IFERROR(REGEXEXTRACT('Tag Library'!W540, ""\\(.*)""), 'Tag Library'!W540)"),"tr_irrig_bucket_prev_day_ml")</f>
        <v>tr_irrig_bucket_prev_day_ml</v>
      </c>
      <c r="I529" s="1" t="str">
        <f t="array" ref="I529">IFERROR(INDEX('Tag Library'!Z:Z, MATCH(H529, 'Tag Library'!W:W, 0)),"")</f>
        <v/>
      </c>
      <c r="K529" s="1" t="str">
        <f ca="1">IFERROR(__xludf.DUMMYFUNCTION("IFERROR(REGEXEXTRACT('Tag Library'!AD540, ""\\(.*)""), 'Tag Library'!AD540)"),"")</f>
        <v/>
      </c>
    </row>
    <row r="530" spans="1:11" ht="12.75" x14ac:dyDescent="0.2">
      <c r="A530" s="1" t="str">
        <f ca="1">IFERROR(__xludf.DUMMYFUNCTION("IFERROR(REGEXEXTRACT('Tag Library'!P541, ""\\(.*)""), 'Tag Library'!P541)"),"x_ambient_tr_temp")</f>
        <v>x_ambient_tr_temp</v>
      </c>
      <c r="D530" s="1" t="str">
        <f t="array" ref="D530">IFERROR(INDEX('Tag Library'!S:S, MATCH(C530, 'Tag Library'!P:P, 0)),"")</f>
        <v/>
      </c>
      <c r="F530" s="1" t="str">
        <f ca="1">IFERROR(__xludf.DUMMYFUNCTION("IFERROR(REGEXEXTRACT('Tag Library'!W541, ""\\(.*)""), 'Tag Library'!W541)"),"tr_back_off_indicator")</f>
        <v>tr_back_off_indicator</v>
      </c>
      <c r="I530" s="1" t="str">
        <f t="array" ref="I530">IFERROR(INDEX('Tag Library'!Z:Z, MATCH(H530, 'Tag Library'!W:W, 0)),"")</f>
        <v/>
      </c>
      <c r="K530" s="1" t="str">
        <f ca="1">IFERROR(__xludf.DUMMYFUNCTION("IFERROR(REGEXEXTRACT('Tag Library'!AD541, ""\\(.*)""), 'Tag Library'!AD541)"),"")</f>
        <v/>
      </c>
    </row>
    <row r="531" spans="1:11" ht="12.75" x14ac:dyDescent="0.2">
      <c r="A531" s="1" t="str">
        <f ca="1">IFERROR(__xludf.DUMMYFUNCTION("IFERROR(REGEXEXTRACT('Tag Library'!P542, ""\\(.*)""), 'Tag Library'!P542)"),"tr_02_x_wsRH_diff")</f>
        <v>tr_02_x_wsRH_diff</v>
      </c>
      <c r="D531" s="1" t="str">
        <f t="array" ref="D531">IFERROR(INDEX('Tag Library'!S:S, MATCH(C531, 'Tag Library'!P:P, 0)),"")</f>
        <v/>
      </c>
      <c r="F531" s="1" t="str">
        <f ca="1">IFERROR(__xludf.DUMMYFUNCTION("IFERROR(REGEXEXTRACT('Tag Library'!W542, ""\\(.*)""), 'Tag Library'!W542)"),"tr_irrig_bucket_prev_day_ml")</f>
        <v>tr_irrig_bucket_prev_day_ml</v>
      </c>
      <c r="I531" s="1" t="str">
        <f t="array" ref="I531">IFERROR(INDEX('Tag Library'!Z:Z, MATCH(H531, 'Tag Library'!W:W, 0)),"")</f>
        <v/>
      </c>
      <c r="K531" s="1" t="str">
        <f ca="1">IFERROR(__xludf.DUMMYFUNCTION("IFERROR(REGEXEXTRACT('Tag Library'!AD542, ""\\(.*)""), 'Tag Library'!AD542)"),"")</f>
        <v/>
      </c>
    </row>
    <row r="532" spans="1:11" ht="12.75" x14ac:dyDescent="0.2">
      <c r="A532" s="1" t="str">
        <f ca="1">IFERROR(__xludf.DUMMYFUNCTION("IFERROR(REGEXEXTRACT('Tag Library'!P543, ""\\(.*)""), 'Tag Library'!P543)"),"tr_02_x_wsTemp_diff")</f>
        <v>tr_02_x_wsTemp_diff</v>
      </c>
      <c r="D532" s="1" t="str">
        <f t="array" ref="D532">IFERROR(INDEX('Tag Library'!S:S, MATCH(C532, 'Tag Library'!P:P, 0)),"")</f>
        <v/>
      </c>
      <c r="F532" s="1" t="str">
        <f ca="1">IFERROR(__xludf.DUMMYFUNCTION("IFERROR(REGEXEXTRACT('Tag Library'!W543, ""\\(.*)""), 'Tag Library'!W543)"),"tr_back_off_indicator")</f>
        <v>tr_back_off_indicator</v>
      </c>
      <c r="I532" s="1" t="str">
        <f t="array" ref="I532">IFERROR(INDEX('Tag Library'!Z:Z, MATCH(H532, 'Tag Library'!W:W, 0)),"")</f>
        <v/>
      </c>
      <c r="K532" s="1" t="str">
        <f ca="1">IFERROR(__xludf.DUMMYFUNCTION("IFERROR(REGEXEXTRACT('Tag Library'!AD543, ""\\(.*)""), 'Tag Library'!AD543)"),"")</f>
        <v/>
      </c>
    </row>
    <row r="533" spans="1:11" ht="12.75" x14ac:dyDescent="0.2">
      <c r="A533" s="1" t="str">
        <f ca="1">IFERROR(__xludf.DUMMYFUNCTION("IFERROR(REGEXEXTRACT('Tag Library'!P544, ""\\(.*)""), 'Tag Library'!P544)"),"tr_03_x_wsRH_diff")</f>
        <v>tr_03_x_wsRH_diff</v>
      </c>
      <c r="D533" s="1" t="str">
        <f t="array" ref="D533">IFERROR(INDEX('Tag Library'!S:S, MATCH(C533, 'Tag Library'!P:P, 0)),"")</f>
        <v/>
      </c>
      <c r="F533" s="1" t="str">
        <f ca="1">IFERROR(__xludf.DUMMYFUNCTION("IFERROR(REGEXEXTRACT('Tag Library'!W544, ""\\(.*)""), 'Tag Library'!W544)"),"tr_irrig_bucket_prev_day_ml")</f>
        <v>tr_irrig_bucket_prev_day_ml</v>
      </c>
      <c r="I533" s="1" t="str">
        <f t="array" ref="I533">IFERROR(INDEX('Tag Library'!Z:Z, MATCH(H533, 'Tag Library'!W:W, 0)),"")</f>
        <v/>
      </c>
      <c r="K533" s="1" t="str">
        <f ca="1">IFERROR(__xludf.DUMMYFUNCTION("IFERROR(REGEXEXTRACT('Tag Library'!AD544, ""\\(.*)""), 'Tag Library'!AD544)"),"")</f>
        <v/>
      </c>
    </row>
    <row r="534" spans="1:11" ht="12.75" x14ac:dyDescent="0.2">
      <c r="A534" s="1" t="str">
        <f ca="1">IFERROR(__xludf.DUMMYFUNCTION("IFERROR(REGEXEXTRACT('Tag Library'!P545, ""\\(.*)""), 'Tag Library'!P545)"),"tr_03_x_wsTemp_diff")</f>
        <v>tr_03_x_wsTemp_diff</v>
      </c>
      <c r="D534" s="1" t="str">
        <f t="array" ref="D534">IFERROR(INDEX('Tag Library'!S:S, MATCH(C534, 'Tag Library'!P:P, 0)),"")</f>
        <v/>
      </c>
      <c r="F534" s="1" t="str">
        <f ca="1">IFERROR(__xludf.DUMMYFUNCTION("IFERROR(REGEXEXTRACT('Tag Library'!W545, ""\\(.*)""), 'Tag Library'!W545)"),"tr_back_off_indicator")</f>
        <v>tr_back_off_indicator</v>
      </c>
      <c r="I534" s="1" t="str">
        <f t="array" ref="I534">IFERROR(INDEX('Tag Library'!Z:Z, MATCH(H534, 'Tag Library'!W:W, 0)),"")</f>
        <v/>
      </c>
      <c r="K534" s="1" t="str">
        <f ca="1">IFERROR(__xludf.DUMMYFUNCTION("IFERROR(REGEXEXTRACT('Tag Library'!AD545, ""\\(.*)""), 'Tag Library'!AD545)"),"")</f>
        <v/>
      </c>
    </row>
    <row r="535" spans="1:11" ht="12.75" x14ac:dyDescent="0.2">
      <c r="A535" s="1" t="str">
        <f ca="1">IFERROR(__xludf.DUMMYFUNCTION("IFERROR(REGEXEXTRACT('Tag Library'!P546, ""\\(.*)""), 'Tag Library'!P546)"),"tr_04_x_wsRH_diff")</f>
        <v>tr_04_x_wsRH_diff</v>
      </c>
      <c r="D535" s="1" t="str">
        <f t="array" ref="D535">IFERROR(INDEX('Tag Library'!S:S, MATCH(C535, 'Tag Library'!P:P, 0)),"")</f>
        <v/>
      </c>
      <c r="F535" s="1" t="str">
        <f ca="1">IFERROR(__xludf.DUMMYFUNCTION("IFERROR(REGEXEXTRACT('Tag Library'!W546, ""\\(.*)""), 'Tag Library'!W546)"),"tr_irrig_bucket_prev_day_ml")</f>
        <v>tr_irrig_bucket_prev_day_ml</v>
      </c>
      <c r="I535" s="1" t="str">
        <f t="array" ref="I535">IFERROR(INDEX('Tag Library'!Z:Z, MATCH(H535, 'Tag Library'!W:W, 0)),"")</f>
        <v/>
      </c>
      <c r="K535" s="1" t="str">
        <f ca="1">IFERROR(__xludf.DUMMYFUNCTION("IFERROR(REGEXEXTRACT('Tag Library'!AD546, ""\\(.*)""), 'Tag Library'!AD546)"),"")</f>
        <v/>
      </c>
    </row>
    <row r="536" spans="1:11" ht="12.75" x14ac:dyDescent="0.2">
      <c r="A536" s="1" t="str">
        <f ca="1">IFERROR(__xludf.DUMMYFUNCTION("IFERROR(REGEXEXTRACT('Tag Library'!P547, ""\\(.*)""), 'Tag Library'!P547)"),"tr_04_x_wsTemp_diff")</f>
        <v>tr_04_x_wsTemp_diff</v>
      </c>
      <c r="D536" s="1" t="str">
        <f t="array" ref="D536">IFERROR(INDEX('Tag Library'!S:S, MATCH(C536, 'Tag Library'!P:P, 0)),"")</f>
        <v/>
      </c>
      <c r="F536" s="1" t="str">
        <f ca="1">IFERROR(__xludf.DUMMYFUNCTION("IFERROR(REGEXEXTRACT('Tag Library'!W547, ""\\(.*)""), 'Tag Library'!W547)"),"tr_back_off_indicator")</f>
        <v>tr_back_off_indicator</v>
      </c>
      <c r="I536" s="1" t="str">
        <f t="array" ref="I536">IFERROR(INDEX('Tag Library'!Z:Z, MATCH(H536, 'Tag Library'!W:W, 0)),"")</f>
        <v/>
      </c>
      <c r="K536" s="1" t="str">
        <f ca="1">IFERROR(__xludf.DUMMYFUNCTION("IFERROR(REGEXEXTRACT('Tag Library'!AD547, ""\\(.*)""), 'Tag Library'!AD547)"),"")</f>
        <v/>
      </c>
    </row>
    <row r="537" spans="1:11" ht="12.75" x14ac:dyDescent="0.2">
      <c r="A537" s="1" t="str">
        <f ca="1">IFERROR(__xludf.DUMMYFUNCTION("IFERROR(REGEXEXTRACT('Tag Library'!P548, ""\\(.*)""), 'Tag Library'!P548)"),"tr_05_x_wsRH_diff")</f>
        <v>tr_05_x_wsRH_diff</v>
      </c>
      <c r="D537" s="1" t="str">
        <f t="array" ref="D537">IFERROR(INDEX('Tag Library'!S:S, MATCH(C537, 'Tag Library'!P:P, 0)),"")</f>
        <v/>
      </c>
      <c r="F537" s="1" t="str">
        <f ca="1">IFERROR(__xludf.DUMMYFUNCTION("IFERROR(REGEXEXTRACT('Tag Library'!W548, ""\\(.*)""), 'Tag Library'!W548)"),"tr_irrig_bucket_prev_day_ml")</f>
        <v>tr_irrig_bucket_prev_day_ml</v>
      </c>
      <c r="I537" s="1" t="str">
        <f t="array" ref="I537">IFERROR(INDEX('Tag Library'!Z:Z, MATCH(H537, 'Tag Library'!W:W, 0)),"")</f>
        <v/>
      </c>
      <c r="K537" s="1" t="str">
        <f ca="1">IFERROR(__xludf.DUMMYFUNCTION("IFERROR(REGEXEXTRACT('Tag Library'!AD548, ""\\(.*)""), 'Tag Library'!AD548)"),"")</f>
        <v/>
      </c>
    </row>
    <row r="538" spans="1:11" ht="12.75" x14ac:dyDescent="0.2">
      <c r="A538" s="1" t="str">
        <f ca="1">IFERROR(__xludf.DUMMYFUNCTION("IFERROR(REGEXEXTRACT('Tag Library'!P549, ""\\(.*)""), 'Tag Library'!P549)"),"tr_05_x_wsTemp_diff")</f>
        <v>tr_05_x_wsTemp_diff</v>
      </c>
      <c r="D538" s="1" t="str">
        <f t="array" ref="D538">IFERROR(INDEX('Tag Library'!S:S, MATCH(C538, 'Tag Library'!P:P, 0)),"")</f>
        <v/>
      </c>
      <c r="F538" s="1" t="str">
        <f ca="1">IFERROR(__xludf.DUMMYFUNCTION("IFERROR(REGEXEXTRACT('Tag Library'!W549, ""\\(.*)""), 'Tag Library'!W549)"),"tr_back_off_indicator")</f>
        <v>tr_back_off_indicator</v>
      </c>
      <c r="I538" s="1" t="str">
        <f t="array" ref="I538">IFERROR(INDEX('Tag Library'!Z:Z, MATCH(H538, 'Tag Library'!W:W, 0)),"")</f>
        <v/>
      </c>
      <c r="K538" s="1" t="str">
        <f ca="1">IFERROR(__xludf.DUMMYFUNCTION("IFERROR(REGEXEXTRACT('Tag Library'!AD549, ""\\(.*)""), 'Tag Library'!AD549)"),"")</f>
        <v/>
      </c>
    </row>
    <row r="539" spans="1:11" ht="12.75" x14ac:dyDescent="0.2">
      <c r="A539" s="1" t="str">
        <f ca="1">IFERROR(__xludf.DUMMYFUNCTION("IFERROR(REGEXEXTRACT('Tag Library'!P550, ""\\(.*)""), 'Tag Library'!P550)"),"tr_06_x_wsRH_diff")</f>
        <v>tr_06_x_wsRH_diff</v>
      </c>
      <c r="D539" s="1" t="str">
        <f t="array" ref="D539">IFERROR(INDEX('Tag Library'!S:S, MATCH(C539, 'Tag Library'!P:P, 0)),"")</f>
        <v/>
      </c>
      <c r="F539" s="1" t="str">
        <f ca="1">IFERROR(__xludf.DUMMYFUNCTION("IFERROR(REGEXEXTRACT('Tag Library'!W550, ""\\(.*)""), 'Tag Library'!W550)"),"tr_irrig_bucket_prev_day_ml")</f>
        <v>tr_irrig_bucket_prev_day_ml</v>
      </c>
      <c r="I539" s="1" t="str">
        <f t="array" ref="I539">IFERROR(INDEX('Tag Library'!Z:Z, MATCH(H539, 'Tag Library'!W:W, 0)),"")</f>
        <v/>
      </c>
      <c r="K539" s="1" t="str">
        <f ca="1">IFERROR(__xludf.DUMMYFUNCTION("IFERROR(REGEXEXTRACT('Tag Library'!AD550, ""\\(.*)""), 'Tag Library'!AD550)"),"")</f>
        <v/>
      </c>
    </row>
    <row r="540" spans="1:11" ht="12.75" x14ac:dyDescent="0.2">
      <c r="A540" s="1" t="str">
        <f ca="1">IFERROR(__xludf.DUMMYFUNCTION("IFERROR(REGEXEXTRACT('Tag Library'!P551, ""\\(.*)""), 'Tag Library'!P551)"),"tr_06_x_wsTemp_diff")</f>
        <v>tr_06_x_wsTemp_diff</v>
      </c>
      <c r="D540" s="1" t="str">
        <f t="array" ref="D540">IFERROR(INDEX('Tag Library'!S:S, MATCH(C540, 'Tag Library'!P:P, 0)),"")</f>
        <v/>
      </c>
      <c r="F540" s="1" t="str">
        <f ca="1">IFERROR(__xludf.DUMMYFUNCTION("IFERROR(REGEXEXTRACT('Tag Library'!W551, ""\\(.*)""), 'Tag Library'!W551)"),"tr_back_off_indicator")</f>
        <v>tr_back_off_indicator</v>
      </c>
      <c r="I540" s="1" t="str">
        <f t="array" ref="I540">IFERROR(INDEX('Tag Library'!Z:Z, MATCH(H540, 'Tag Library'!W:W, 0)),"")</f>
        <v/>
      </c>
      <c r="K540" s="1" t="str">
        <f ca="1">IFERROR(__xludf.DUMMYFUNCTION("IFERROR(REGEXEXTRACT('Tag Library'!AD551, ""\\(.*)""), 'Tag Library'!AD551)"),"")</f>
        <v/>
      </c>
    </row>
    <row r="541" spans="1:11" ht="12.75" x14ac:dyDescent="0.2">
      <c r="A541" s="1" t="str">
        <f ca="1">IFERROR(__xludf.DUMMYFUNCTION("IFERROR(REGEXEXTRACT('Tag Library'!P552, ""\\(.*)""), 'Tag Library'!P552)"),"tr_07_x_wsRH_diff")</f>
        <v>tr_07_x_wsRH_diff</v>
      </c>
      <c r="D541" s="1" t="str">
        <f t="array" ref="D541">IFERROR(INDEX('Tag Library'!S:S, MATCH(C541, 'Tag Library'!P:P, 0)),"")</f>
        <v/>
      </c>
      <c r="F541" s="1" t="str">
        <f ca="1">IFERROR(__xludf.DUMMYFUNCTION("IFERROR(REGEXEXTRACT('Tag Library'!W552, ""\\(.*)""), 'Tag Library'!W552)"),"tr_irrig_bucket_prev_day_ml")</f>
        <v>tr_irrig_bucket_prev_day_ml</v>
      </c>
      <c r="I541" s="1" t="str">
        <f t="array" ref="I541">IFERROR(INDEX('Tag Library'!Z:Z, MATCH(H541, 'Tag Library'!W:W, 0)),"")</f>
        <v/>
      </c>
      <c r="K541" s="1" t="str">
        <f ca="1">IFERROR(__xludf.DUMMYFUNCTION("IFERROR(REGEXEXTRACT('Tag Library'!AD552, ""\\(.*)""), 'Tag Library'!AD552)"),"")</f>
        <v/>
      </c>
    </row>
    <row r="542" spans="1:11" ht="12.75" x14ac:dyDescent="0.2">
      <c r="A542" s="1" t="str">
        <f ca="1">IFERROR(__xludf.DUMMYFUNCTION("IFERROR(REGEXEXTRACT('Tag Library'!P553, ""\\(.*)""), 'Tag Library'!P553)"),"tr_07_x_wsTemp_diff")</f>
        <v>tr_07_x_wsTemp_diff</v>
      </c>
      <c r="D542" s="1" t="str">
        <f t="array" ref="D542">IFERROR(INDEX('Tag Library'!S:S, MATCH(C542, 'Tag Library'!P:P, 0)),"")</f>
        <v/>
      </c>
      <c r="F542" s="1" t="str">
        <f ca="1">IFERROR(__xludf.DUMMYFUNCTION("IFERROR(REGEXEXTRACT('Tag Library'!W553, ""\\(.*)""), 'Tag Library'!W553)"),"tr_back_off_indicator")</f>
        <v>tr_back_off_indicator</v>
      </c>
      <c r="I542" s="1" t="str">
        <f t="array" ref="I542">IFERROR(INDEX('Tag Library'!Z:Z, MATCH(H542, 'Tag Library'!W:W, 0)),"")</f>
        <v/>
      </c>
      <c r="K542" s="1" t="str">
        <f ca="1">IFERROR(__xludf.DUMMYFUNCTION("IFERROR(REGEXEXTRACT('Tag Library'!AD553, ""\\(.*)""), 'Tag Library'!AD553)"),"")</f>
        <v/>
      </c>
    </row>
    <row r="543" spans="1:11" ht="12.75" x14ac:dyDescent="0.2">
      <c r="A543" s="1" t="str">
        <f ca="1">IFERROR(__xludf.DUMMYFUNCTION("IFERROR(REGEXEXTRACT('Tag Library'!P554, ""\\(.*)""), 'Tag Library'!P554)"),"tr_09_x_wsRH_diff")</f>
        <v>tr_09_x_wsRH_diff</v>
      </c>
      <c r="D543" s="1" t="str">
        <f t="array" ref="D543">IFERROR(INDEX('Tag Library'!S:S, MATCH(C543, 'Tag Library'!P:P, 0)),"")</f>
        <v/>
      </c>
      <c r="F543" s="1" t="str">
        <f ca="1">IFERROR(__xludf.DUMMYFUNCTION("IFERROR(REGEXEXTRACT('Tag Library'!W554, ""\\(.*)""), 'Tag Library'!W554)"),"tr_irrig_bucket_prev_day_ml")</f>
        <v>tr_irrig_bucket_prev_day_ml</v>
      </c>
      <c r="I543" s="1" t="str">
        <f t="array" ref="I543">IFERROR(INDEX('Tag Library'!Z:Z, MATCH(H543, 'Tag Library'!W:W, 0)),"")</f>
        <v/>
      </c>
      <c r="K543" s="1" t="str">
        <f ca="1">IFERROR(__xludf.DUMMYFUNCTION("IFERROR(REGEXEXTRACT('Tag Library'!AD554, ""\\(.*)""), 'Tag Library'!AD554)"),"")</f>
        <v/>
      </c>
    </row>
    <row r="544" spans="1:11" ht="12.75" x14ac:dyDescent="0.2">
      <c r="A544" s="1" t="str">
        <f ca="1">IFERROR(__xludf.DUMMYFUNCTION("IFERROR(REGEXEXTRACT('Tag Library'!P555, ""\\(.*)""), 'Tag Library'!P555)"),"tr_09_x_wsTemp_diff")</f>
        <v>tr_09_x_wsTemp_diff</v>
      </c>
      <c r="D544" s="1" t="str">
        <f t="array" ref="D544">IFERROR(INDEX('Tag Library'!S:S, MATCH(C544, 'Tag Library'!P:P, 0)),"")</f>
        <v/>
      </c>
      <c r="F544" s="1" t="str">
        <f ca="1">IFERROR(__xludf.DUMMYFUNCTION("IFERROR(REGEXEXTRACT('Tag Library'!W555, ""\\(.*)""), 'Tag Library'!W555)"),"tr_back_off_indicator")</f>
        <v>tr_back_off_indicator</v>
      </c>
      <c r="I544" s="1" t="str">
        <f t="array" ref="I544">IFERROR(INDEX('Tag Library'!Z:Z, MATCH(H544, 'Tag Library'!W:W, 0)),"")</f>
        <v/>
      </c>
      <c r="K544" s="1" t="str">
        <f ca="1">IFERROR(__xludf.DUMMYFUNCTION("IFERROR(REGEXEXTRACT('Tag Library'!AD555, ""\\(.*)""), 'Tag Library'!AD555)"),"")</f>
        <v/>
      </c>
    </row>
    <row r="545" spans="1:11" ht="12.75" x14ac:dyDescent="0.2">
      <c r="A545" s="1" t="str">
        <f ca="1">IFERROR(__xludf.DUMMYFUNCTION("IFERROR(REGEXEXTRACT('Tag Library'!P556, ""\\(.*)""), 'Tag Library'!P556)"),"tr_10_x_wsRH_diff")</f>
        <v>tr_10_x_wsRH_diff</v>
      </c>
      <c r="D545" s="1" t="str">
        <f t="array" ref="D545">IFERROR(INDEX('Tag Library'!S:S, MATCH(C545, 'Tag Library'!P:P, 0)),"")</f>
        <v/>
      </c>
      <c r="F545" s="1" t="str">
        <f ca="1">IFERROR(__xludf.DUMMYFUNCTION("IFERROR(REGEXEXTRACT('Tag Library'!W556, ""\\(.*)""), 'Tag Library'!W556)"),"adjust_t_sp")</f>
        <v>adjust_t_sp</v>
      </c>
      <c r="I545" s="1" t="str">
        <f t="array" ref="I545">IFERROR(INDEX('Tag Library'!Z:Z, MATCH(H545, 'Tag Library'!W:W, 0)),"")</f>
        <v/>
      </c>
      <c r="K545" s="1" t="str">
        <f ca="1">IFERROR(__xludf.DUMMYFUNCTION("IFERROR(REGEXEXTRACT('Tag Library'!AD556, ""\\(.*)""), 'Tag Library'!AD556)"),"")</f>
        <v/>
      </c>
    </row>
    <row r="546" spans="1:11" ht="12.75" x14ac:dyDescent="0.2">
      <c r="A546" s="1" t="str">
        <f ca="1">IFERROR(__xludf.DUMMYFUNCTION("IFERROR(REGEXEXTRACT('Tag Library'!P557, ""\\(.*)""), 'Tag Library'!P557)"),"tr_10_x_wsTemp_diff")</f>
        <v>tr_10_x_wsTemp_diff</v>
      </c>
      <c r="D546" s="1" t="str">
        <f t="array" ref="D546">IFERROR(INDEX('Tag Library'!S:S, MATCH(C546, 'Tag Library'!P:P, 0)),"")</f>
        <v/>
      </c>
      <c r="F546" s="1" t="str">
        <f ca="1">IFERROR(__xludf.DUMMYFUNCTION("IFERROR(REGEXEXTRACT('Tag Library'!W557, ""\\(.*)""), 'Tag Library'!W557)"),"adjust_t_sp_qty")</f>
        <v>adjust_t_sp_qty</v>
      </c>
      <c r="I546" s="1" t="str">
        <f t="array" ref="I546">IFERROR(INDEX('Tag Library'!Z:Z, MATCH(H546, 'Tag Library'!W:W, 0)),"")</f>
        <v/>
      </c>
      <c r="K546" s="1" t="str">
        <f ca="1">IFERROR(__xludf.DUMMYFUNCTION("IFERROR(REGEXEXTRACT('Tag Library'!AD557, ""\\(.*)""), 'Tag Library'!AD557)"),"")</f>
        <v/>
      </c>
    </row>
    <row r="547" spans="1:11" ht="12.75" x14ac:dyDescent="0.2">
      <c r="A547" s="1" t="str">
        <f ca="1">IFERROR(__xludf.DUMMYFUNCTION("IFERROR(REGEXEXTRACT('Tag Library'!P558, ""\\(.*)""), 'Tag Library'!P558)"),"tr_11_x_wsRH_diff")</f>
        <v>tr_11_x_wsRH_diff</v>
      </c>
      <c r="D547" s="1" t="str">
        <f t="array" ref="D547">IFERROR(INDEX('Tag Library'!S:S, MATCH(C547, 'Tag Library'!P:P, 0)),"")</f>
        <v/>
      </c>
      <c r="F547" s="1" t="str">
        <f ca="1">IFERROR(__xludf.DUMMYFUNCTION("IFERROR(REGEXEXTRACT('Tag Library'!W558, ""\\(.*)""), 'Tag Library'!W558)"),"adjust_t_sp")</f>
        <v>adjust_t_sp</v>
      </c>
      <c r="I547" s="1" t="str">
        <f t="array" ref="I547">IFERROR(INDEX('Tag Library'!Z:Z, MATCH(H547, 'Tag Library'!W:W, 0)),"")</f>
        <v/>
      </c>
      <c r="K547" s="1" t="str">
        <f ca="1">IFERROR(__xludf.DUMMYFUNCTION("IFERROR(REGEXEXTRACT('Tag Library'!AD558, ""\\(.*)""), 'Tag Library'!AD558)"),"")</f>
        <v/>
      </c>
    </row>
    <row r="548" spans="1:11" ht="12.75" x14ac:dyDescent="0.2">
      <c r="A548" s="1" t="str">
        <f ca="1">IFERROR(__xludf.DUMMYFUNCTION("IFERROR(REGEXEXTRACT('Tag Library'!P559, ""\\(.*)""), 'Tag Library'!P559)"),"tr_11_x_wsTemp_diff")</f>
        <v>tr_11_x_wsTemp_diff</v>
      </c>
      <c r="D548" s="1" t="str">
        <f t="array" ref="D548">IFERROR(INDEX('Tag Library'!S:S, MATCH(C548, 'Tag Library'!P:P, 0)),"")</f>
        <v/>
      </c>
      <c r="F548" s="1" t="str">
        <f ca="1">IFERROR(__xludf.DUMMYFUNCTION("IFERROR(REGEXEXTRACT('Tag Library'!W559, ""\\(.*)""), 'Tag Library'!W559)"),"adjust_t_sp_qty")</f>
        <v>adjust_t_sp_qty</v>
      </c>
      <c r="I548" s="1" t="str">
        <f t="array" ref="I548">IFERROR(INDEX('Tag Library'!Z:Z, MATCH(H548, 'Tag Library'!W:W, 0)),"")</f>
        <v/>
      </c>
      <c r="K548" s="1" t="str">
        <f ca="1">IFERROR(__xludf.DUMMYFUNCTION("IFERROR(REGEXEXTRACT('Tag Library'!AD559, ""\\(.*)""), 'Tag Library'!AD559)"),"")</f>
        <v/>
      </c>
    </row>
    <row r="549" spans="1:11" ht="12.75" x14ac:dyDescent="0.2">
      <c r="A549" s="1" t="str">
        <f ca="1">IFERROR(__xludf.DUMMYFUNCTION("IFERROR(REGEXEXTRACT('Tag Library'!P560, ""\\(.*)""), 'Tag Library'!P560)"),"tr_12_x_wsRH_diff")</f>
        <v>tr_12_x_wsRH_diff</v>
      </c>
      <c r="D549" s="1" t="str">
        <f t="array" ref="D549">IFERROR(INDEX('Tag Library'!S:S, MATCH(C549, 'Tag Library'!P:P, 0)),"")</f>
        <v/>
      </c>
      <c r="F549" s="1" t="str">
        <f ca="1">IFERROR(__xludf.DUMMYFUNCTION("IFERROR(REGEXEXTRACT('Tag Library'!W560, ""\\(.*)""), 'Tag Library'!W560)"),"adjust_t_sp")</f>
        <v>adjust_t_sp</v>
      </c>
      <c r="I549" s="1" t="str">
        <f t="array" ref="I549">IFERROR(INDEX('Tag Library'!Z:Z, MATCH(H549, 'Tag Library'!W:W, 0)),"")</f>
        <v/>
      </c>
      <c r="K549" s="1" t="str">
        <f ca="1">IFERROR(__xludf.DUMMYFUNCTION("IFERROR(REGEXEXTRACT('Tag Library'!AD560, ""\\(.*)""), 'Tag Library'!AD560)"),"")</f>
        <v/>
      </c>
    </row>
    <row r="550" spans="1:11" ht="12.75" x14ac:dyDescent="0.2">
      <c r="A550" s="1" t="str">
        <f ca="1">IFERROR(__xludf.DUMMYFUNCTION("IFERROR(REGEXEXTRACT('Tag Library'!P561, ""\\(.*)""), 'Tag Library'!P561)"),"tr_12_x_wsTemp_diff")</f>
        <v>tr_12_x_wsTemp_diff</v>
      </c>
      <c r="D550" s="1" t="str">
        <f t="array" ref="D550">IFERROR(INDEX('Tag Library'!S:S, MATCH(C550, 'Tag Library'!P:P, 0)),"")</f>
        <v/>
      </c>
      <c r="F550" s="1" t="str">
        <f ca="1">IFERROR(__xludf.DUMMYFUNCTION("IFERROR(REGEXEXTRACT('Tag Library'!W561, ""\\(.*)""), 'Tag Library'!W561)"),"adjust_t_sp_qty")</f>
        <v>adjust_t_sp_qty</v>
      </c>
      <c r="I550" s="1" t="str">
        <f t="array" ref="I550">IFERROR(INDEX('Tag Library'!Z:Z, MATCH(H550, 'Tag Library'!W:W, 0)),"")</f>
        <v/>
      </c>
      <c r="K550" s="1" t="str">
        <f ca="1">IFERROR(__xludf.DUMMYFUNCTION("IFERROR(REGEXEXTRACT('Tag Library'!AD561, ""\\(.*)""), 'Tag Library'!AD561)"),"")</f>
        <v/>
      </c>
    </row>
    <row r="551" spans="1:11" ht="12.75" x14ac:dyDescent="0.2">
      <c r="A551" s="1" t="str">
        <f ca="1">IFERROR(__xludf.DUMMYFUNCTION("IFERROR(REGEXEXTRACT('Tag Library'!P562, ""\\(.*)""), 'Tag Library'!P562)"),"tr_13_x_wsRH_diff")</f>
        <v>tr_13_x_wsRH_diff</v>
      </c>
      <c r="D551" s="1" t="str">
        <f t="array" ref="D551">IFERROR(INDEX('Tag Library'!S:S, MATCH(C551, 'Tag Library'!P:P, 0)),"")</f>
        <v/>
      </c>
      <c r="F551" s="1" t="str">
        <f ca="1">IFERROR(__xludf.DUMMYFUNCTION("IFERROR(REGEXEXTRACT('Tag Library'!W562, ""\\(.*)""), 'Tag Library'!W562)"),"adjust_t_sp")</f>
        <v>adjust_t_sp</v>
      </c>
      <c r="I551" s="1" t="str">
        <f t="array" ref="I551">IFERROR(INDEX('Tag Library'!Z:Z, MATCH(H551, 'Tag Library'!W:W, 0)),"")</f>
        <v/>
      </c>
      <c r="K551" s="1" t="str">
        <f ca="1">IFERROR(__xludf.DUMMYFUNCTION("IFERROR(REGEXEXTRACT('Tag Library'!AD562, ""\\(.*)""), 'Tag Library'!AD562)"),"")</f>
        <v/>
      </c>
    </row>
    <row r="552" spans="1:11" ht="12.75" x14ac:dyDescent="0.2">
      <c r="A552" s="1" t="str">
        <f ca="1">IFERROR(__xludf.DUMMYFUNCTION("IFERROR(REGEXEXTRACT('Tag Library'!P563, ""\\(.*)""), 'Tag Library'!P563)"),"tr_13_x_wsTemp_diff")</f>
        <v>tr_13_x_wsTemp_diff</v>
      </c>
      <c r="D552" s="1" t="str">
        <f t="array" ref="D552">IFERROR(INDEX('Tag Library'!S:S, MATCH(C552, 'Tag Library'!P:P, 0)),"")</f>
        <v/>
      </c>
      <c r="F552" s="1" t="str">
        <f ca="1">IFERROR(__xludf.DUMMYFUNCTION("IFERROR(REGEXEXTRACT('Tag Library'!W563, ""\\(.*)""), 'Tag Library'!W563)"),"adjust_t_sp_qty")</f>
        <v>adjust_t_sp_qty</v>
      </c>
      <c r="I552" s="1" t="str">
        <f t="array" ref="I552">IFERROR(INDEX('Tag Library'!Z:Z, MATCH(H552, 'Tag Library'!W:W, 0)),"")</f>
        <v/>
      </c>
      <c r="K552" s="1" t="str">
        <f ca="1">IFERROR(__xludf.DUMMYFUNCTION("IFERROR(REGEXEXTRACT('Tag Library'!AD563, ""\\(.*)""), 'Tag Library'!AD563)"),"")</f>
        <v/>
      </c>
    </row>
    <row r="553" spans="1:11" ht="12.75" x14ac:dyDescent="0.2">
      <c r="A553" s="1" t="str">
        <f ca="1">IFERROR(__xludf.DUMMYFUNCTION("IFERROR(REGEXEXTRACT('Tag Library'!P564, ""\\(.*)""), 'Tag Library'!P564)"),"tr_14_x_wsRH_diff")</f>
        <v>tr_14_x_wsRH_diff</v>
      </c>
      <c r="D553" s="1" t="str">
        <f t="array" ref="D553">IFERROR(INDEX('Tag Library'!S:S, MATCH(C553, 'Tag Library'!P:P, 0)),"")</f>
        <v/>
      </c>
      <c r="F553" s="1" t="str">
        <f ca="1">IFERROR(__xludf.DUMMYFUNCTION("IFERROR(REGEXEXTRACT('Tag Library'!W564, ""\\(.*)""), 'Tag Library'!W564)"),"adjust_t_sp")</f>
        <v>adjust_t_sp</v>
      </c>
      <c r="I553" s="1" t="str">
        <f t="array" ref="I553">IFERROR(INDEX('Tag Library'!Z:Z, MATCH(H553, 'Tag Library'!W:W, 0)),"")</f>
        <v/>
      </c>
      <c r="K553" s="1" t="str">
        <f ca="1">IFERROR(__xludf.DUMMYFUNCTION("IFERROR(REGEXEXTRACT('Tag Library'!AD564, ""\\(.*)""), 'Tag Library'!AD564)"),"")</f>
        <v/>
      </c>
    </row>
    <row r="554" spans="1:11" ht="12.75" x14ac:dyDescent="0.2">
      <c r="A554" s="1" t="str">
        <f ca="1">IFERROR(__xludf.DUMMYFUNCTION("IFERROR(REGEXEXTRACT('Tag Library'!P565, ""\\(.*)""), 'Tag Library'!P565)"),"tr_14_x_wsTemp_diff")</f>
        <v>tr_14_x_wsTemp_diff</v>
      </c>
      <c r="D554" s="1" t="str">
        <f t="array" ref="D554">IFERROR(INDEX('Tag Library'!S:S, MATCH(C554, 'Tag Library'!P:P, 0)),"")</f>
        <v/>
      </c>
      <c r="F554" s="1" t="str">
        <f ca="1">IFERROR(__xludf.DUMMYFUNCTION("IFERROR(REGEXEXTRACT('Tag Library'!W565, ""\\(.*)""), 'Tag Library'!W565)"),"adjust_t_sp_qty")</f>
        <v>adjust_t_sp_qty</v>
      </c>
      <c r="I554" s="1" t="str">
        <f t="array" ref="I554">IFERROR(INDEX('Tag Library'!Z:Z, MATCH(H554, 'Tag Library'!W:W, 0)),"")</f>
        <v/>
      </c>
      <c r="K554" s="1" t="str">
        <f ca="1">IFERROR(__xludf.DUMMYFUNCTION("IFERROR(REGEXEXTRACT('Tag Library'!AD565, ""\\(.*)""), 'Tag Library'!AD565)"),"")</f>
        <v/>
      </c>
    </row>
    <row r="555" spans="1:11" ht="12.75" x14ac:dyDescent="0.2">
      <c r="A555" s="1" t="str">
        <f ca="1">IFERROR(__xludf.DUMMYFUNCTION("IFERROR(REGEXEXTRACT('Tag Library'!P566, ""\\(.*)""), 'Tag Library'!P566)"),"sd_24hr_rain_ml")</f>
        <v>sd_24hr_rain_ml</v>
      </c>
      <c r="D555" s="1" t="str">
        <f t="array" ref="D555">IFERROR(INDEX('Tag Library'!S:S, MATCH(C555, 'Tag Library'!P:P, 0)),"")</f>
        <v/>
      </c>
      <c r="F555" s="1" t="str">
        <f ca="1">IFERROR(__xludf.DUMMYFUNCTION("IFERROR(REGEXEXTRACT('Tag Library'!W566, ""\\(.*)""), 'Tag Library'!W566)"),"adjust_t_sp")</f>
        <v>adjust_t_sp</v>
      </c>
      <c r="I555" s="1" t="str">
        <f t="array" ref="I555">IFERROR(INDEX('Tag Library'!Z:Z, MATCH(H555, 'Tag Library'!W:W, 0)),"")</f>
        <v/>
      </c>
      <c r="K555" s="1" t="str">
        <f ca="1">IFERROR(__xludf.DUMMYFUNCTION("IFERROR(REGEXEXTRACT('Tag Library'!AD566, ""\\(.*)""), 'Tag Library'!AD566)"),"")</f>
        <v/>
      </c>
    </row>
    <row r="556" spans="1:11" ht="12.75" x14ac:dyDescent="0.2">
      <c r="A556" s="1" t="str">
        <f ca="1">IFERROR(__xludf.DUMMYFUNCTION("IFERROR(REGEXEXTRACT('Tag Library'!P567, ""\\(.*)""), 'Tag Library'!P567)"),"humid_pid_out")</f>
        <v>humid_pid_out</v>
      </c>
      <c r="D556" s="1" t="str">
        <f t="array" ref="D556">IFERROR(INDEX('Tag Library'!S:S, MATCH(C556, 'Tag Library'!P:P, 0)),"")</f>
        <v/>
      </c>
      <c r="F556" s="1" t="str">
        <f ca="1">IFERROR(__xludf.DUMMYFUNCTION("IFERROR(REGEXEXTRACT('Tag Library'!W567, ""\\(.*)""), 'Tag Library'!W567)"),"adjust_t_sp_qty")</f>
        <v>adjust_t_sp_qty</v>
      </c>
      <c r="I556" s="1" t="str">
        <f t="array" ref="I556">IFERROR(INDEX('Tag Library'!Z:Z, MATCH(H556, 'Tag Library'!W:W, 0)),"")</f>
        <v/>
      </c>
      <c r="K556" s="1" t="str">
        <f ca="1">IFERROR(__xludf.DUMMYFUNCTION("IFERROR(REGEXEXTRACT('Tag Library'!AD567, ""\\(.*)""), 'Tag Library'!AD567)"),"")</f>
        <v/>
      </c>
    </row>
    <row r="557" spans="1:11" ht="12.75" x14ac:dyDescent="0.2">
      <c r="A557" s="1" t="str">
        <f ca="1">IFERROR(__xludf.DUMMYFUNCTION("IFERROR(REGEXEXTRACT('Tag Library'!P568, ""\\(.*)""), 'Tag Library'!P568)"),"humid_pid_out")</f>
        <v>humid_pid_out</v>
      </c>
      <c r="D557" s="1" t="str">
        <f t="array" ref="D557">IFERROR(INDEX('Tag Library'!S:S, MATCH(C557, 'Tag Library'!P:P, 0)),"")</f>
        <v/>
      </c>
      <c r="F557" s="1" t="str">
        <f ca="1">IFERROR(__xludf.DUMMYFUNCTION("IFERROR(REGEXEXTRACT('Tag Library'!W568, ""\\(.*)""), 'Tag Library'!W568)"),"adjust_t_sp")</f>
        <v>adjust_t_sp</v>
      </c>
      <c r="I557" s="1" t="str">
        <f t="array" ref="I557">IFERROR(INDEX('Tag Library'!Z:Z, MATCH(H557, 'Tag Library'!W:W, 0)),"")</f>
        <v/>
      </c>
      <c r="K557" s="1" t="str">
        <f ca="1">IFERROR(__xludf.DUMMYFUNCTION("IFERROR(REGEXEXTRACT('Tag Library'!AD568, ""\\(.*)""), 'Tag Library'!AD568)"),"")</f>
        <v/>
      </c>
    </row>
    <row r="558" spans="1:11" ht="12.75" x14ac:dyDescent="0.2">
      <c r="A558" s="1" t="str">
        <f ca="1">IFERROR(__xludf.DUMMYFUNCTION("IFERROR(REGEXEXTRACT('Tag Library'!P569, ""\\(.*)""), 'Tag Library'!P569)"),"humid_pid_out")</f>
        <v>humid_pid_out</v>
      </c>
      <c r="D558" s="1" t="str">
        <f t="array" ref="D558">IFERROR(INDEX('Tag Library'!S:S, MATCH(C558, 'Tag Library'!P:P, 0)),"")</f>
        <v/>
      </c>
      <c r="F558" s="1" t="str">
        <f ca="1">IFERROR(__xludf.DUMMYFUNCTION("IFERROR(REGEXEXTRACT('Tag Library'!W569, ""\\(.*)""), 'Tag Library'!W569)"),"adjust_t_sp_qty")</f>
        <v>adjust_t_sp_qty</v>
      </c>
      <c r="I558" s="1" t="str">
        <f t="array" ref="I558">IFERROR(INDEX('Tag Library'!Z:Z, MATCH(H558, 'Tag Library'!W:W, 0)),"")</f>
        <v/>
      </c>
      <c r="K558" s="1" t="str">
        <f ca="1">IFERROR(__xludf.DUMMYFUNCTION("IFERROR(REGEXEXTRACT('Tag Library'!AD569, ""\\(.*)""), 'Tag Library'!AD569)"),"")</f>
        <v/>
      </c>
    </row>
    <row r="559" spans="1:11" ht="12.75" x14ac:dyDescent="0.2">
      <c r="A559" s="1" t="str">
        <f ca="1">IFERROR(__xludf.DUMMYFUNCTION("IFERROR(REGEXEXTRACT('Tag Library'!P570, ""\\(.*)""), 'Tag Library'!P570)"),"humid_pid_out")</f>
        <v>humid_pid_out</v>
      </c>
      <c r="D559" s="1" t="str">
        <f t="array" ref="D559">IFERROR(INDEX('Tag Library'!S:S, MATCH(C559, 'Tag Library'!P:P, 0)),"")</f>
        <v/>
      </c>
      <c r="F559" s="1" t="str">
        <f ca="1">IFERROR(__xludf.DUMMYFUNCTION("IFERROR(REGEXEXTRACT('Tag Library'!W570, ""\\(.*)""), 'Tag Library'!W570)"),"adjust_t_sp")</f>
        <v>adjust_t_sp</v>
      </c>
      <c r="I559" s="1" t="str">
        <f t="array" ref="I559">IFERROR(INDEX('Tag Library'!Z:Z, MATCH(H559, 'Tag Library'!W:W, 0)),"")</f>
        <v/>
      </c>
      <c r="K559" s="1" t="str">
        <f ca="1">IFERROR(__xludf.DUMMYFUNCTION("IFERROR(REGEXEXTRACT('Tag Library'!AD570, ""\\(.*)""), 'Tag Library'!AD570)"),"")</f>
        <v/>
      </c>
    </row>
    <row r="560" spans="1:11" ht="12.75" x14ac:dyDescent="0.2">
      <c r="A560" s="1" t="str">
        <f ca="1">IFERROR(__xludf.DUMMYFUNCTION("IFERROR(REGEXEXTRACT('Tag Library'!P571, ""\\(.*)""), 'Tag Library'!P571)"),"humid_pid_out")</f>
        <v>humid_pid_out</v>
      </c>
      <c r="D560" s="1" t="str">
        <f t="array" ref="D560">IFERROR(INDEX('Tag Library'!S:S, MATCH(C560, 'Tag Library'!P:P, 0)),"")</f>
        <v/>
      </c>
      <c r="F560" s="1" t="str">
        <f ca="1">IFERROR(__xludf.DUMMYFUNCTION("IFERROR(REGEXEXTRACT('Tag Library'!W571, ""\\(.*)""), 'Tag Library'!W571)"),"adjust_t_sp_qty")</f>
        <v>adjust_t_sp_qty</v>
      </c>
      <c r="I560" s="1" t="str">
        <f t="array" ref="I560">IFERROR(INDEX('Tag Library'!Z:Z, MATCH(H560, 'Tag Library'!W:W, 0)),"")</f>
        <v/>
      </c>
      <c r="K560" s="1" t="str">
        <f ca="1">IFERROR(__xludf.DUMMYFUNCTION("IFERROR(REGEXEXTRACT('Tag Library'!AD571, ""\\(.*)""), 'Tag Library'!AD571)"),"")</f>
        <v/>
      </c>
    </row>
    <row r="561" spans="1:11" ht="12.75" x14ac:dyDescent="0.2">
      <c r="A561" s="1" t="str">
        <f ca="1">IFERROR(__xludf.DUMMYFUNCTION("IFERROR(REGEXEXTRACT('Tag Library'!P572, ""\\(.*)""), 'Tag Library'!P572)"),"humid_pid_out")</f>
        <v>humid_pid_out</v>
      </c>
      <c r="D561" s="1" t="str">
        <f t="array" ref="D561">IFERROR(INDEX('Tag Library'!S:S, MATCH(C561, 'Tag Library'!P:P, 0)),"")</f>
        <v/>
      </c>
      <c r="F561" s="1" t="str">
        <f ca="1">IFERROR(__xludf.DUMMYFUNCTION("IFERROR(REGEXEXTRACT('Tag Library'!W572, ""\\(.*)""), 'Tag Library'!W572)"),"adjust_t_sp")</f>
        <v>adjust_t_sp</v>
      </c>
      <c r="I561" s="1" t="str">
        <f t="array" ref="I561">IFERROR(INDEX('Tag Library'!Z:Z, MATCH(H561, 'Tag Library'!W:W, 0)),"")</f>
        <v/>
      </c>
      <c r="K561" s="1" t="str">
        <f ca="1">IFERROR(__xludf.DUMMYFUNCTION("IFERROR(REGEXEXTRACT('Tag Library'!AD572, ""\\(.*)""), 'Tag Library'!AD572)"),"")</f>
        <v/>
      </c>
    </row>
    <row r="562" spans="1:11" ht="12.75" x14ac:dyDescent="0.2">
      <c r="A562" s="1" t="str">
        <f ca="1">IFERROR(__xludf.DUMMYFUNCTION("IFERROR(REGEXEXTRACT('Tag Library'!P573, ""\\(.*)""), 'Tag Library'!P573)"),"humid_pid_out")</f>
        <v>humid_pid_out</v>
      </c>
      <c r="D562" s="1" t="str">
        <f t="array" ref="D562">IFERROR(INDEX('Tag Library'!S:S, MATCH(C562, 'Tag Library'!P:P, 0)),"")</f>
        <v/>
      </c>
      <c r="F562" s="1" t="str">
        <f ca="1">IFERROR(__xludf.DUMMYFUNCTION("IFERROR(REGEXEXTRACT('Tag Library'!W573, ""\\(.*)""), 'Tag Library'!W573)"),"adjust_t_sp_qty")</f>
        <v>adjust_t_sp_qty</v>
      </c>
      <c r="I562" s="1" t="str">
        <f t="array" ref="I562">IFERROR(INDEX('Tag Library'!Z:Z, MATCH(H562, 'Tag Library'!W:W, 0)),"")</f>
        <v/>
      </c>
      <c r="K562" s="1" t="str">
        <f ca="1">IFERROR(__xludf.DUMMYFUNCTION("IFERROR(REGEXEXTRACT('Tag Library'!AD573, ""\\(.*)""), 'Tag Library'!AD573)"),"")</f>
        <v/>
      </c>
    </row>
    <row r="563" spans="1:11" ht="12.75" x14ac:dyDescent="0.2">
      <c r="A563" s="1" t="str">
        <f ca="1">IFERROR(__xludf.DUMMYFUNCTION("IFERROR(REGEXEXTRACT('Tag Library'!P574, ""\\(.*)""), 'Tag Library'!P574)"),"humid_pid_out")</f>
        <v>humid_pid_out</v>
      </c>
      <c r="D563" s="1" t="str">
        <f t="array" ref="D563">IFERROR(INDEX('Tag Library'!S:S, MATCH(C563, 'Tag Library'!P:P, 0)),"")</f>
        <v/>
      </c>
      <c r="F563" s="1" t="str">
        <f ca="1">IFERROR(__xludf.DUMMYFUNCTION("IFERROR(REGEXEXTRACT('Tag Library'!W574, ""\\(.*)""), 'Tag Library'!W574)"),"adjust_t_sp")</f>
        <v>adjust_t_sp</v>
      </c>
      <c r="I563" s="1" t="str">
        <f t="array" ref="I563">IFERROR(INDEX('Tag Library'!Z:Z, MATCH(H563, 'Tag Library'!W:W, 0)),"")</f>
        <v/>
      </c>
      <c r="K563" s="1" t="str">
        <f ca="1">IFERROR(__xludf.DUMMYFUNCTION("IFERROR(REGEXEXTRACT('Tag Library'!AD574, ""\\(.*)""), 'Tag Library'!AD574)"),"")</f>
        <v/>
      </c>
    </row>
    <row r="564" spans="1:11" ht="12.75" x14ac:dyDescent="0.2">
      <c r="A564" s="1" t="str">
        <f ca="1">IFERROR(__xludf.DUMMYFUNCTION("IFERROR(REGEXEXTRACT('Tag Library'!P575, ""\\(.*)""), 'Tag Library'!P575)"),"humid_pid_out")</f>
        <v>humid_pid_out</v>
      </c>
      <c r="D564" s="1" t="str">
        <f t="array" ref="D564">IFERROR(INDEX('Tag Library'!S:S, MATCH(C564, 'Tag Library'!P:P, 0)),"")</f>
        <v/>
      </c>
      <c r="F564" s="1" t="str">
        <f ca="1">IFERROR(__xludf.DUMMYFUNCTION("IFERROR(REGEXEXTRACT('Tag Library'!W575, ""\\(.*)""), 'Tag Library'!W575)"),"adjust_t_sp_qty")</f>
        <v>adjust_t_sp_qty</v>
      </c>
      <c r="I564" s="1" t="str">
        <f t="array" ref="I564">IFERROR(INDEX('Tag Library'!Z:Z, MATCH(H564, 'Tag Library'!W:W, 0)),"")</f>
        <v/>
      </c>
      <c r="K564" s="1" t="str">
        <f ca="1">IFERROR(__xludf.DUMMYFUNCTION("IFERROR(REGEXEXTRACT('Tag Library'!AD575, ""\\(.*)""), 'Tag Library'!AD575)"),"")</f>
        <v/>
      </c>
    </row>
    <row r="565" spans="1:11" ht="12.75" x14ac:dyDescent="0.2">
      <c r="A565" s="1" t="str">
        <f ca="1">IFERROR(__xludf.DUMMYFUNCTION("IFERROR(REGEXEXTRACT('Tag Library'!P576, ""\\(.*)""), 'Tag Library'!P576)"),"humid_pid_out")</f>
        <v>humid_pid_out</v>
      </c>
      <c r="D565" s="1" t="str">
        <f t="array" ref="D565">IFERROR(INDEX('Tag Library'!S:S, MATCH(C565, 'Tag Library'!P:P, 0)),"")</f>
        <v/>
      </c>
      <c r="F565" s="1" t="str">
        <f ca="1">IFERROR(__xludf.DUMMYFUNCTION("IFERROR(REGEXEXTRACT('Tag Library'!W576, ""\\(.*)""), 'Tag Library'!W576)"),"adjust_t_sp")</f>
        <v>adjust_t_sp</v>
      </c>
      <c r="I565" s="1" t="str">
        <f t="array" ref="I565">IFERROR(INDEX('Tag Library'!Z:Z, MATCH(H565, 'Tag Library'!W:W, 0)),"")</f>
        <v/>
      </c>
      <c r="K565" s="1" t="str">
        <f ca="1">IFERROR(__xludf.DUMMYFUNCTION("IFERROR(REGEXEXTRACT('Tag Library'!AD576, ""\\(.*)""), 'Tag Library'!AD576)"),"")</f>
        <v/>
      </c>
    </row>
    <row r="566" spans="1:11" ht="12.75" x14ac:dyDescent="0.2">
      <c r="A566" s="1" t="str">
        <f ca="1">IFERROR(__xludf.DUMMYFUNCTION("IFERROR(REGEXEXTRACT('Tag Library'!P577, ""\\(.*)""), 'Tag Library'!P577)"),"humid_pid_out")</f>
        <v>humid_pid_out</v>
      </c>
      <c r="D566" s="1" t="str">
        <f t="array" ref="D566">IFERROR(INDEX('Tag Library'!S:S, MATCH(C566, 'Tag Library'!P:P, 0)),"")</f>
        <v/>
      </c>
      <c r="F566" s="1" t="str">
        <f ca="1">IFERROR(__xludf.DUMMYFUNCTION("IFERROR(REGEXEXTRACT('Tag Library'!W577, ""\\(.*)""), 'Tag Library'!W577)"),"adjust_t_sp_qty")</f>
        <v>adjust_t_sp_qty</v>
      </c>
      <c r="I566" s="1" t="str">
        <f t="array" ref="I566">IFERROR(INDEX('Tag Library'!Z:Z, MATCH(H566, 'Tag Library'!W:W, 0)),"")</f>
        <v/>
      </c>
      <c r="K566" s="1" t="str">
        <f ca="1">IFERROR(__xludf.DUMMYFUNCTION("IFERROR(REGEXEXTRACT('Tag Library'!AD577, ""\\(.*)""), 'Tag Library'!AD577)"),"")</f>
        <v/>
      </c>
    </row>
    <row r="567" spans="1:11" ht="12.75" x14ac:dyDescent="0.2">
      <c r="A567" s="1" t="str">
        <f ca="1">IFERROR(__xludf.DUMMYFUNCTION("IFERROR(REGEXEXTRACT('Tag Library'!P578, ""\\(.*)""), 'Tag Library'!P578)"),"humid_pid_out")</f>
        <v>humid_pid_out</v>
      </c>
      <c r="D567" s="1" t="str">
        <f t="array" ref="D567">IFERROR(INDEX('Tag Library'!S:S, MATCH(C567, 'Tag Library'!P:P, 0)),"")</f>
        <v/>
      </c>
      <c r="F567" s="1" t="str">
        <f ca="1">IFERROR(__xludf.DUMMYFUNCTION("IFERROR(REGEXEXTRACT('Tag Library'!W578, ""\\(.*)""), 'Tag Library'!W578)"),"adjust_t_sp")</f>
        <v>adjust_t_sp</v>
      </c>
      <c r="I567" s="1" t="str">
        <f t="array" ref="I567">IFERROR(INDEX('Tag Library'!Z:Z, MATCH(H567, 'Tag Library'!W:W, 0)),"")</f>
        <v/>
      </c>
      <c r="K567" s="1" t="str">
        <f ca="1">IFERROR(__xludf.DUMMYFUNCTION("IFERROR(REGEXEXTRACT('Tag Library'!AD578, ""\\(.*)""), 'Tag Library'!AD578)"),"")</f>
        <v/>
      </c>
    </row>
    <row r="568" spans="1:11" ht="12.75" x14ac:dyDescent="0.2">
      <c r="A568" s="1" t="str">
        <f ca="1">IFERROR(__xludf.DUMMYFUNCTION("IFERROR(REGEXEXTRACT('Tag Library'!P579, ""\\(.*)""), 'Tag Library'!P579)"),"temp_9min_avg")</f>
        <v>temp_9min_avg</v>
      </c>
      <c r="D568" s="1" t="str">
        <f t="array" ref="D568">IFERROR(INDEX('Tag Library'!S:S, MATCH(C568, 'Tag Library'!P:P, 0)),"")</f>
        <v/>
      </c>
      <c r="F568" s="1" t="str">
        <f ca="1">IFERROR(__xludf.DUMMYFUNCTION("IFERROR(REGEXEXTRACT('Tag Library'!W579, ""\\(.*)""), 'Tag Library'!W579)"),"adjust_t_sp_qty")</f>
        <v>adjust_t_sp_qty</v>
      </c>
      <c r="I568" s="1" t="str">
        <f t="array" ref="I568">IFERROR(INDEX('Tag Library'!Z:Z, MATCH(H568, 'Tag Library'!W:W, 0)),"")</f>
        <v/>
      </c>
      <c r="K568" s="1" t="str">
        <f ca="1">IFERROR(__xludf.DUMMYFUNCTION("IFERROR(REGEXEXTRACT('Tag Library'!AD579, ""\\(.*)""), 'Tag Library'!AD579)"),"")</f>
        <v/>
      </c>
    </row>
    <row r="569" spans="1:11" ht="12.75" x14ac:dyDescent="0.2">
      <c r="A569" s="1" t="str">
        <f ca="1">IFERROR(__xludf.DUMMYFUNCTION("IFERROR(REGEXEXTRACT('Tag Library'!P580, ""\\(.*)""), 'Tag Library'!P580)"),"tr_light_level")</f>
        <v>tr_light_level</v>
      </c>
      <c r="D569" s="1" t="str">
        <f t="array" ref="D569">IFERROR(INDEX('Tag Library'!S:S, MATCH(C569, 'Tag Library'!P:P, 0)),"")</f>
        <v/>
      </c>
      <c r="F569" s="1" t="str">
        <f ca="1">IFERROR(__xludf.DUMMYFUNCTION("IFERROR(REGEXEXTRACT('Tag Library'!W580, ""\\(.*)""), 'Tag Library'!W580)"),"alarm_door_open_tries")</f>
        <v>alarm_door_open_tries</v>
      </c>
      <c r="I569" s="1" t="str">
        <f t="array" ref="I569">IFERROR(INDEX('Tag Library'!Z:Z, MATCH(H569, 'Tag Library'!W:W, 0)),"")</f>
        <v/>
      </c>
      <c r="K569" s="1" t="str">
        <f ca="1">IFERROR(__xludf.DUMMYFUNCTION("IFERROR(REGEXEXTRACT('Tag Library'!AD580, ""\\(.*)""), 'Tag Library'!AD580)"),"")</f>
        <v/>
      </c>
    </row>
    <row r="570" spans="1:11" ht="12.75" x14ac:dyDescent="0.2">
      <c r="A570" s="1" t="str">
        <f ca="1">IFERROR(__xludf.DUMMYFUNCTION("IFERROR(REGEXEXTRACT('Tag Library'!P581, ""\\(.*)""), 'Tag Library'!P581)"),"rth_cal_num")</f>
        <v>rth_cal_num</v>
      </c>
      <c r="D570" s="1" t="str">
        <f t="array" ref="D570">IFERROR(INDEX('Tag Library'!S:S, MATCH(C570, 'Tag Library'!P:P, 0)),"")</f>
        <v/>
      </c>
      <c r="F570" s="1" t="str">
        <f ca="1">IFERROR(__xludf.DUMMYFUNCTION("IFERROR(REGEXEXTRACT('Tag Library'!W581, ""\\(.*)""), 'Tag Library'!W581)"),"alarm_time_alert_company")</f>
        <v>alarm_time_alert_company</v>
      </c>
      <c r="I570" s="1" t="str">
        <f t="array" ref="I570">IFERROR(INDEX('Tag Library'!Z:Z, MATCH(H570, 'Tag Library'!W:W, 0)),"")</f>
        <v/>
      </c>
      <c r="K570" s="1" t="str">
        <f ca="1">IFERROR(__xludf.DUMMYFUNCTION("IFERROR(REGEXEXTRACT('Tag Library'!AD581, ""\\(.*)""), 'Tag Library'!AD581)"),"")</f>
        <v/>
      </c>
    </row>
    <row r="571" spans="1:11" ht="12.75" x14ac:dyDescent="0.2">
      <c r="A571" s="1" t="str">
        <f ca="1">IFERROR(__xludf.DUMMYFUNCTION("IFERROR(REGEXEXTRACT('Tag Library'!P582, ""\\(.*)""), 'Tag Library'!P582)"),"rth_cal_num")</f>
        <v>rth_cal_num</v>
      </c>
      <c r="D571" s="1" t="str">
        <f t="array" ref="D571">IFERROR(INDEX('Tag Library'!S:S, MATCH(C571, 'Tag Library'!P:P, 0)),"")</f>
        <v/>
      </c>
      <c r="F571" s="1" t="str">
        <f ca="1">IFERROR(__xludf.DUMMYFUNCTION("IFERROR(REGEXEXTRACT('Tag Library'!W582, ""\\(.*)""), 'Tag Library'!W582)"),"alarm_time_open_door")</f>
        <v>alarm_time_open_door</v>
      </c>
      <c r="I571" s="1" t="str">
        <f t="array" ref="I571">IFERROR(INDEX('Tag Library'!Z:Z, MATCH(H571, 'Tag Library'!W:W, 0)),"")</f>
        <v/>
      </c>
      <c r="K571" s="1" t="str">
        <f ca="1">IFERROR(__xludf.DUMMYFUNCTION("IFERROR(REGEXEXTRACT('Tag Library'!AD582, ""\\(.*)""), 'Tag Library'!AD582)"),"")</f>
        <v/>
      </c>
    </row>
    <row r="572" spans="1:11" ht="12.75" x14ac:dyDescent="0.2">
      <c r="A572" s="1" t="str">
        <f ca="1">IFERROR(__xludf.DUMMYFUNCTION("IFERROR(REGEXEXTRACT('Tag Library'!P583, ""\\(.*)""), 'Tag Library'!P583)"),"rth_cal_num")</f>
        <v>rth_cal_num</v>
      </c>
      <c r="D572" s="1" t="str">
        <f t="array" ref="D572">IFERROR(INDEX('Tag Library'!S:S, MATCH(C572, 'Tag Library'!P:P, 0)),"")</f>
        <v/>
      </c>
      <c r="F572" s="1" t="str">
        <f ca="1">IFERROR(__xludf.DUMMYFUNCTION("IFERROR(REGEXEXTRACT('Tag Library'!W583, ""\\(.*)""), 'Tag Library'!W583)"),"CER_start_time_pre")</f>
        <v>CER_start_time_pre</v>
      </c>
      <c r="I572" s="1" t="str">
        <f t="array" ref="I572">IFERROR(INDEX('Tag Library'!Z:Z, MATCH(H572, 'Tag Library'!W:W, 0)),"")</f>
        <v/>
      </c>
      <c r="K572" s="1" t="str">
        <f ca="1">IFERROR(__xludf.DUMMYFUNCTION("IFERROR(REGEXEXTRACT('Tag Library'!AD583, ""\\(.*)""), 'Tag Library'!AD583)"),"")</f>
        <v/>
      </c>
    </row>
    <row r="573" spans="1:11" ht="12.75" x14ac:dyDescent="0.2">
      <c r="A573" s="1" t="str">
        <f ca="1">IFERROR(__xludf.DUMMYFUNCTION("IFERROR(REGEXEXTRACT('Tag Library'!P584, ""\\(.*)""), 'Tag Library'!P584)"),"rth_cal_num")</f>
        <v>rth_cal_num</v>
      </c>
      <c r="D573" s="1" t="str">
        <f t="array" ref="D573">IFERROR(INDEX('Tag Library'!S:S, MATCH(C573, 'Tag Library'!P:P, 0)),"")</f>
        <v/>
      </c>
      <c r="F573" s="1" t="str">
        <f ca="1">IFERROR(__xludf.DUMMYFUNCTION("IFERROR(REGEXEXTRACT('Tag Library'!W584, ""\\(.*)""), 'Tag Library'!W584)"),"chiller_amb_cwc_threshold")</f>
        <v>chiller_amb_cwc_threshold</v>
      </c>
      <c r="I573" s="1" t="str">
        <f t="array" ref="I573">IFERROR(INDEX('Tag Library'!Z:Z, MATCH(H573, 'Tag Library'!W:W, 0)),"")</f>
        <v/>
      </c>
      <c r="K573" s="1" t="str">
        <f ca="1">IFERROR(__xludf.DUMMYFUNCTION("IFERROR(REGEXEXTRACT('Tag Library'!AD584, ""\\(.*)""), 'Tag Library'!AD584)"),"")</f>
        <v/>
      </c>
    </row>
    <row r="574" spans="1:11" ht="12.75" x14ac:dyDescent="0.2">
      <c r="A574" s="1" t="str">
        <f ca="1">IFERROR(__xludf.DUMMYFUNCTION("IFERROR(REGEXEXTRACT('Tag Library'!P585, ""\\(.*)""), 'Tag Library'!P585)"),"rth_cal_num")</f>
        <v>rth_cal_num</v>
      </c>
      <c r="D574" s="1" t="str">
        <f t="array" ref="D574">IFERROR(INDEX('Tag Library'!S:S, MATCH(C574, 'Tag Library'!P:P, 0)),"")</f>
        <v/>
      </c>
      <c r="F574" s="1" t="str">
        <f ca="1">IFERROR(__xludf.DUMMYFUNCTION("IFERROR(REGEXEXTRACT('Tag Library'!W585, ""\\(.*)""), 'Tag Library'!W585)"),"chiller_amb_offset")</f>
        <v>chiller_amb_offset</v>
      </c>
      <c r="I574" s="1" t="str">
        <f t="array" ref="I574">IFERROR(INDEX('Tag Library'!Z:Z, MATCH(H574, 'Tag Library'!W:W, 0)),"")</f>
        <v/>
      </c>
      <c r="K574" s="1" t="str">
        <f ca="1">IFERROR(__xludf.DUMMYFUNCTION("IFERROR(REGEXEXTRACT('Tag Library'!AD585, ""\\(.*)""), 'Tag Library'!AD585)"),"")</f>
        <v/>
      </c>
    </row>
    <row r="575" spans="1:11" ht="12.75" x14ac:dyDescent="0.2">
      <c r="A575" s="1" t="str">
        <f ca="1">IFERROR(__xludf.DUMMYFUNCTION("IFERROR(REGEXEXTRACT('Tag Library'!P586, ""\\(.*)""), 'Tag Library'!P586)"),"rth_cal_num")</f>
        <v>rth_cal_num</v>
      </c>
      <c r="D575" s="1" t="str">
        <f t="array" ref="D575">IFERROR(INDEX('Tag Library'!S:S, MATCH(C575, 'Tag Library'!P:P, 0)),"")</f>
        <v/>
      </c>
      <c r="F575" s="1" t="str">
        <f ca="1">IFERROR(__xludf.DUMMYFUNCTION("IFERROR(REGEXEXTRACT('Tag Library'!W586, ""\\(.*)""), 'Tag Library'!W586)"),"chiller_heater_on_DP_increase_2")</f>
        <v>chiller_heater_on_DP_increase_2</v>
      </c>
      <c r="I575" s="1" t="str">
        <f t="array" ref="I575">IFERROR(INDEX('Tag Library'!Z:Z, MATCH(H575, 'Tag Library'!W:W, 0)),"")</f>
        <v/>
      </c>
      <c r="K575" s="1" t="str">
        <f ca="1">IFERROR(__xludf.DUMMYFUNCTION("IFERROR(REGEXEXTRACT('Tag Library'!AD586, ""\\(.*)""), 'Tag Library'!AD586)"),"")</f>
        <v/>
      </c>
    </row>
    <row r="576" spans="1:11" ht="12.75" x14ac:dyDescent="0.2">
      <c r="A576" s="1" t="str">
        <f ca="1">IFERROR(__xludf.DUMMYFUNCTION("IFERROR(REGEXEXTRACT('Tag Library'!P587, ""\\(.*)""), 'Tag Library'!P587)"),"rth_cal_num")</f>
        <v>rth_cal_num</v>
      </c>
      <c r="D576" s="1" t="str">
        <f t="array" ref="D576">IFERROR(INDEX('Tag Library'!S:S, MATCH(C576, 'Tag Library'!P:P, 0)),"")</f>
        <v/>
      </c>
      <c r="F576" s="1" t="str">
        <f ca="1">IFERROR(__xludf.DUMMYFUNCTION("IFERROR(REGEXEXTRACT('Tag Library'!W587, ""\\(.*)""), 'Tag Library'!W587)"),"chiller_heater_on_heater_low_threshold")</f>
        <v>chiller_heater_on_heater_low_threshold</v>
      </c>
      <c r="I576" s="1" t="str">
        <f t="array" ref="I576">IFERROR(INDEX('Tag Library'!Z:Z, MATCH(H576, 'Tag Library'!W:W, 0)),"")</f>
        <v/>
      </c>
      <c r="K576" s="1" t="str">
        <f ca="1">IFERROR(__xludf.DUMMYFUNCTION("IFERROR(REGEXEXTRACT('Tag Library'!AD587, ""\\(.*)""), 'Tag Library'!AD587)"),"")</f>
        <v/>
      </c>
    </row>
    <row r="577" spans="1:11" ht="12.75" x14ac:dyDescent="0.2">
      <c r="A577" s="1" t="str">
        <f ca="1">IFERROR(__xludf.DUMMYFUNCTION("IFERROR(REGEXEXTRACT('Tag Library'!P588, ""\\(.*)""), 'Tag Library'!P588)"),"rth_cal_num")</f>
        <v>rth_cal_num</v>
      </c>
      <c r="D577" s="1" t="str">
        <f t="array" ref="D577">IFERROR(INDEX('Tag Library'!S:S, MATCH(C577, 'Tag Library'!P:P, 0)),"")</f>
        <v/>
      </c>
      <c r="F577" s="1" t="str">
        <f ca="1">IFERROR(__xludf.DUMMYFUNCTION("IFERROR(REGEXEXTRACT('Tag Library'!W588, ""\\(.*)""), 'Tag Library'!W588)"),"chiller_htr_threshold")</f>
        <v>chiller_htr_threshold</v>
      </c>
      <c r="I577" s="1" t="str">
        <f t="array" ref="I577">IFERROR(INDEX('Tag Library'!Z:Z, MATCH(H577, 'Tag Library'!W:W, 0)),"")</f>
        <v/>
      </c>
      <c r="K577" s="1" t="str">
        <f ca="1">IFERROR(__xludf.DUMMYFUNCTION("IFERROR(REGEXEXTRACT('Tag Library'!AD588, ""\\(.*)""), 'Tag Library'!AD588)"),"")</f>
        <v/>
      </c>
    </row>
    <row r="578" spans="1:11" ht="12.75" x14ac:dyDescent="0.2">
      <c r="A578" s="1" t="str">
        <f ca="1">IFERROR(__xludf.DUMMYFUNCTION("IFERROR(REGEXEXTRACT('Tag Library'!P589, ""\\(.*)""), 'Tag Library'!P589)"),"rth_cal_num")</f>
        <v>rth_cal_num</v>
      </c>
      <c r="D578" s="1" t="str">
        <f t="array" ref="D578">IFERROR(INDEX('Tag Library'!S:S, MATCH(C578, 'Tag Library'!P:P, 0)),"")</f>
        <v/>
      </c>
      <c r="F578" s="1" t="str">
        <f ca="1">IFERROR(__xludf.DUMMYFUNCTION("IFERROR(REGEXEXTRACT('Tag Library'!W589, ""\\(.*)""), 'Tag Library'!W589)"),"chiller_humidifier_day")</f>
        <v>chiller_humidifier_day</v>
      </c>
      <c r="I578" s="1" t="str">
        <f t="array" ref="I578">IFERROR(INDEX('Tag Library'!Z:Z, MATCH(H578, 'Tag Library'!W:W, 0)),"")</f>
        <v/>
      </c>
      <c r="K578" s="1" t="str">
        <f ca="1">IFERROR(__xludf.DUMMYFUNCTION("IFERROR(REGEXEXTRACT('Tag Library'!AD589, ""\\(.*)""), 'Tag Library'!AD589)"),"")</f>
        <v/>
      </c>
    </row>
    <row r="579" spans="1:11" ht="12.75" x14ac:dyDescent="0.2">
      <c r="A579" s="1" t="str">
        <f ca="1">IFERROR(__xludf.DUMMYFUNCTION("IFERROR(REGEXEXTRACT('Tag Library'!P590, ""\\(.*)""), 'Tag Library'!P590)"),"rth_cal_num")</f>
        <v>rth_cal_num</v>
      </c>
      <c r="D579" s="1" t="str">
        <f t="array" ref="D579">IFERROR(INDEX('Tag Library'!S:S, MATCH(C579, 'Tag Library'!P:P, 0)),"")</f>
        <v/>
      </c>
      <c r="F579" s="1" t="str">
        <f ca="1">IFERROR(__xludf.DUMMYFUNCTION("IFERROR(REGEXEXTRACT('Tag Library'!W590, ""\\(.*)""), 'Tag Library'!W590)"),"chiller_humidifier_night")</f>
        <v>chiller_humidifier_night</v>
      </c>
      <c r="I579" s="1" t="str">
        <f t="array" ref="I579">IFERROR(INDEX('Tag Library'!Z:Z, MATCH(H579, 'Tag Library'!W:W, 0)),"")</f>
        <v/>
      </c>
      <c r="K579" s="1" t="str">
        <f ca="1">IFERROR(__xludf.DUMMYFUNCTION("IFERROR(REGEXEXTRACT('Tag Library'!AD590, ""\\(.*)""), 'Tag Library'!AD590)"),"")</f>
        <v/>
      </c>
    </row>
    <row r="580" spans="1:11" ht="12.75" x14ac:dyDescent="0.2">
      <c r="A580" s="1" t="str">
        <f ca="1">IFERROR(__xludf.DUMMYFUNCTION("IFERROR(REGEXEXTRACT('Tag Library'!P591, ""\\(.*)""), 'Tag Library'!P591)"),"rth_cal_num")</f>
        <v>rth_cal_num</v>
      </c>
      <c r="D580" s="1" t="str">
        <f t="array" ref="D580">IFERROR(INDEX('Tag Library'!S:S, MATCH(C580, 'Tag Library'!P:P, 0)),"")</f>
        <v/>
      </c>
      <c r="F580" s="1" t="str">
        <f ca="1">IFERROR(__xludf.DUMMYFUNCTION("IFERROR(REGEXEXTRACT('Tag Library'!W591, ""\\(.*)""), 'Tag Library'!W591)"),"chiller_humidifier_PAR")</f>
        <v>chiller_humidifier_PAR</v>
      </c>
      <c r="I580" s="1" t="str">
        <f t="array" ref="I580">IFERROR(INDEX('Tag Library'!Z:Z, MATCH(H580, 'Tag Library'!W:W, 0)),"")</f>
        <v/>
      </c>
      <c r="K580" s="1" t="str">
        <f ca="1">IFERROR(__xludf.DUMMYFUNCTION("IFERROR(REGEXEXTRACT('Tag Library'!AD591, ""\\(.*)""), 'Tag Library'!AD591)"),"")</f>
        <v/>
      </c>
    </row>
    <row r="581" spans="1:11" ht="12.75" x14ac:dyDescent="0.2">
      <c r="A581" s="1" t="str">
        <f ca="1">IFERROR(__xludf.DUMMYFUNCTION("IFERROR(REGEXEXTRACT('Tag Library'!P592, ""\\(.*)""), 'Tag Library'!P592)"),"rth_cal_num")</f>
        <v>rth_cal_num</v>
      </c>
      <c r="D581" s="1" t="str">
        <f t="array" ref="D581">IFERROR(INDEX('Tag Library'!S:S, MATCH(C581, 'Tag Library'!P:P, 0)),"")</f>
        <v/>
      </c>
      <c r="F581" s="1" t="str">
        <f ca="1">IFERROR(__xludf.DUMMYFUNCTION("IFERROR(REGEXEXTRACT('Tag Library'!W592, ""\\(.*)""), 'Tag Library'!W592)"),"chiller_humidifier_S1")</f>
        <v>chiller_humidifier_S1</v>
      </c>
      <c r="I581" s="1" t="str">
        <f t="array" ref="I581">IFERROR(INDEX('Tag Library'!Z:Z, MATCH(H581, 'Tag Library'!W:W, 0)),"")</f>
        <v/>
      </c>
      <c r="K581" s="1" t="str">
        <f ca="1">IFERROR(__xludf.DUMMYFUNCTION("IFERROR(REGEXEXTRACT('Tag Library'!AD592, ""\\(.*)""), 'Tag Library'!AD592)"),"")</f>
        <v/>
      </c>
    </row>
    <row r="582" spans="1:11" ht="12.75" x14ac:dyDescent="0.2">
      <c r="A582" s="1" t="str">
        <f ca="1">IFERROR(__xludf.DUMMYFUNCTION("IFERROR(REGEXEXTRACT('Tag Library'!P593, ""\\(.*)""), 'Tag Library'!P593)"),"co2_dump_vlv_percent_on")</f>
        <v>co2_dump_vlv_percent_on</v>
      </c>
      <c r="D582" s="1" t="str">
        <f t="array" ref="D582">IFERROR(INDEX('Tag Library'!S:S, MATCH(C582, 'Tag Library'!P:P, 0)),"")</f>
        <v/>
      </c>
      <c r="F582" s="1" t="str">
        <f ca="1">IFERROR(__xludf.DUMMYFUNCTION("IFERROR(REGEXEXTRACT('Tag Library'!W593, ""\\(.*)""), 'Tag Library'!W593)"),"chiller_master_low_threshold")</f>
        <v>chiller_master_low_threshold</v>
      </c>
      <c r="I582" s="1" t="str">
        <f t="array" ref="I582">IFERROR(INDEX('Tag Library'!Z:Z, MATCH(H582, 'Tag Library'!W:W, 0)),"")</f>
        <v/>
      </c>
      <c r="K582" s="1" t="str">
        <f ca="1">IFERROR(__xludf.DUMMYFUNCTION("IFERROR(REGEXEXTRACT('Tag Library'!AD593, ""\\(.*)""), 'Tag Library'!AD593)"),"")</f>
        <v/>
      </c>
    </row>
    <row r="583" spans="1:11" ht="12.75" x14ac:dyDescent="0.2">
      <c r="A583" s="1" t="str">
        <f ca="1">IFERROR(__xludf.DUMMYFUNCTION("IFERROR(REGEXEXTRACT('Tag Library'!P594, ""\\(.*)""), 'Tag Library'!P594)"),"co2_dump_vlv_percent_on")</f>
        <v>co2_dump_vlv_percent_on</v>
      </c>
      <c r="D583" s="1" t="str">
        <f t="array" ref="D583">IFERROR(INDEX('Tag Library'!S:S, MATCH(C583, 'Tag Library'!P:P, 0)),"")</f>
        <v/>
      </c>
      <c r="F583" s="1" t="str">
        <f ca="1">IFERROR(__xludf.DUMMYFUNCTION("IFERROR(REGEXEXTRACT('Tag Library'!W594, ""\\(.*)""), 'Tag Library'!W594)"),"chiller_par_threshold")</f>
        <v>chiller_par_threshold</v>
      </c>
      <c r="I583" s="1" t="str">
        <f t="array" ref="I583">IFERROR(INDEX('Tag Library'!Z:Z, MATCH(H583, 'Tag Library'!W:W, 0)),"")</f>
        <v/>
      </c>
      <c r="K583" s="1" t="str">
        <f ca="1">IFERROR(__xludf.DUMMYFUNCTION("IFERROR(REGEXEXTRACT('Tag Library'!AD594, ""\\(.*)""), 'Tag Library'!AD594)"),"")</f>
        <v/>
      </c>
    </row>
    <row r="584" spans="1:11" ht="12.75" x14ac:dyDescent="0.2">
      <c r="A584" s="1" t="str">
        <f ca="1">IFERROR(__xludf.DUMMYFUNCTION("IFERROR(REGEXEXTRACT('Tag Library'!P595, ""\\(.*)""), 'Tag Library'!P595)"),"co2_dump_vlv_percent_on")</f>
        <v>co2_dump_vlv_percent_on</v>
      </c>
      <c r="D584" s="1" t="str">
        <f t="array" ref="D584">IFERROR(INDEX('Tag Library'!S:S, MATCH(C584, 'Tag Library'!P:P, 0)),"")</f>
        <v/>
      </c>
      <c r="F584" s="1" t="str">
        <f ca="1">IFERROR(__xludf.DUMMYFUNCTION("IFERROR(REGEXEXTRACT('Tag Library'!W595, ""\\(.*)""), 'Tag Library'!W595)"),"chiller_rh_threshold")</f>
        <v>chiller_rh_threshold</v>
      </c>
      <c r="I584" s="1" t="str">
        <f t="array" ref="I584">IFERROR(INDEX('Tag Library'!Z:Z, MATCH(H584, 'Tag Library'!W:W, 0)),"")</f>
        <v/>
      </c>
      <c r="K584" s="1" t="str">
        <f ca="1">IFERROR(__xludf.DUMMYFUNCTION("IFERROR(REGEXEXTRACT('Tag Library'!AD595, ""\\(.*)""), 'Tag Library'!AD595)"),"")</f>
        <v/>
      </c>
    </row>
    <row r="585" spans="1:11" ht="12.75" x14ac:dyDescent="0.2">
      <c r="A585" s="1" t="str">
        <f ca="1">IFERROR(__xludf.DUMMYFUNCTION("IFERROR(REGEXEXTRACT('Tag Library'!P596, ""\\(.*)""), 'Tag Library'!P596)"),"co2_dump_vlv_percent_on")</f>
        <v>co2_dump_vlv_percent_on</v>
      </c>
      <c r="D585" s="1" t="str">
        <f t="array" ref="D585">IFERROR(INDEX('Tag Library'!S:S, MATCH(C585, 'Tag Library'!P:P, 0)),"")</f>
        <v/>
      </c>
      <c r="F585" s="1" t="str">
        <f ca="1">IFERROR(__xludf.DUMMYFUNCTION("IFERROR(REGEXEXTRACT('Tag Library'!W596, ""\\(.*)""), 'Tag Library'!W596)"),"chiller_supply_temp_decrease_amount")</f>
        <v>chiller_supply_temp_decrease_amount</v>
      </c>
      <c r="I585" s="1" t="str">
        <f t="array" ref="I585">IFERROR(INDEX('Tag Library'!Z:Z, MATCH(H585, 'Tag Library'!W:W, 0)),"")</f>
        <v/>
      </c>
      <c r="K585" s="1" t="str">
        <f ca="1">IFERROR(__xludf.DUMMYFUNCTION("IFERROR(REGEXEXTRACT('Tag Library'!AD596, ""\\(.*)""), 'Tag Library'!AD596)"),"")</f>
        <v/>
      </c>
    </row>
    <row r="586" spans="1:11" ht="12.75" x14ac:dyDescent="0.2">
      <c r="A586" s="1" t="str">
        <f ca="1">IFERROR(__xludf.DUMMYFUNCTION("IFERROR(REGEXEXTRACT('Tag Library'!P597, ""\\(.*)""), 'Tag Library'!P597)"),"co2_dump_vlv_percent_on")</f>
        <v>co2_dump_vlv_percent_on</v>
      </c>
      <c r="D586" s="1" t="str">
        <f t="array" ref="D586">IFERROR(INDEX('Tag Library'!S:S, MATCH(C586, 'Tag Library'!P:P, 0)),"")</f>
        <v/>
      </c>
      <c r="F586" s="1" t="str">
        <f ca="1">IFERROR(__xludf.DUMMYFUNCTION("IFERROR(REGEXEXTRACT('Tag Library'!W597, ""\\(.*)""), 'Tag Library'!W597)"),"chiller_true_zero_plus_x")</f>
        <v>chiller_true_zero_plus_x</v>
      </c>
      <c r="I586" s="1" t="str">
        <f t="array" ref="I586">IFERROR(INDEX('Tag Library'!Z:Z, MATCH(H586, 'Tag Library'!W:W, 0)),"")</f>
        <v/>
      </c>
      <c r="K586" s="1" t="str">
        <f ca="1">IFERROR(__xludf.DUMMYFUNCTION("IFERROR(REGEXEXTRACT('Tag Library'!AD597, ""\\(.*)""), 'Tag Library'!AD597)"),"")</f>
        <v/>
      </c>
    </row>
    <row r="587" spans="1:11" ht="12.75" x14ac:dyDescent="0.2">
      <c r="A587" s="1" t="str">
        <f ca="1">IFERROR(__xludf.DUMMYFUNCTION("IFERROR(REGEXEXTRACT('Tag Library'!P598, ""\\(.*)""), 'Tag Library'!P598)"),"co2_dump_vlv_percent_on")</f>
        <v>co2_dump_vlv_percent_on</v>
      </c>
      <c r="D587" s="1" t="str">
        <f t="array" ref="D587">IFERROR(INDEX('Tag Library'!S:S, MATCH(C587, 'Tag Library'!P:P, 0)),"")</f>
        <v/>
      </c>
      <c r="F587" s="1" t="str">
        <f ca="1">IFERROR(__xludf.DUMMYFUNCTION("IFERROR(REGEXEXTRACT('Tag Library'!W598, ""\\(.*)""), 'Tag Library'!W598)"),"chiller_true0_check_time")</f>
        <v>chiller_true0_check_time</v>
      </c>
      <c r="I587" s="1" t="str">
        <f t="array" ref="I587">IFERROR(INDEX('Tag Library'!Z:Z, MATCH(H587, 'Tag Library'!W:W, 0)),"")</f>
        <v/>
      </c>
      <c r="K587" s="1" t="str">
        <f ca="1">IFERROR(__xludf.DUMMYFUNCTION("IFERROR(REGEXEXTRACT('Tag Library'!AD598, ""\\(.*)""), 'Tag Library'!AD598)"),"")</f>
        <v/>
      </c>
    </row>
    <row r="588" spans="1:11" ht="12.75" x14ac:dyDescent="0.2">
      <c r="A588" s="1" t="str">
        <f ca="1">IFERROR(__xludf.DUMMYFUNCTION("IFERROR(REGEXEXTRACT('Tag Library'!P599, ""\\(.*)""), 'Tag Library'!P599)"),"co2_dump_vlv_percent_on")</f>
        <v>co2_dump_vlv_percent_on</v>
      </c>
      <c r="D588" s="1" t="str">
        <f t="array" ref="D588">IFERROR(INDEX('Tag Library'!S:S, MATCH(C588, 'Tag Library'!P:P, 0)),"")</f>
        <v/>
      </c>
      <c r="F588" s="1" t="str">
        <f ca="1">IFERROR(__xludf.DUMMYFUNCTION("IFERROR(REGEXEXTRACT('Tag Library'!W599, ""\\(.*)""), 'Tag Library'!W599)"),"chiller_true0_wait_time")</f>
        <v>chiller_true0_wait_time</v>
      </c>
      <c r="I588" s="1" t="str">
        <f t="array" ref="I588">IFERROR(INDEX('Tag Library'!Z:Z, MATCH(H588, 'Tag Library'!W:W, 0)),"")</f>
        <v/>
      </c>
      <c r="K588" s="1" t="str">
        <f ca="1">IFERROR(__xludf.DUMMYFUNCTION("IFERROR(REGEXEXTRACT('Tag Library'!AD599, ""\\(.*)""), 'Tag Library'!AD599)"),"")</f>
        <v/>
      </c>
    </row>
    <row r="589" spans="1:11" ht="12.75" x14ac:dyDescent="0.2">
      <c r="A589" s="1" t="str">
        <f ca="1">IFERROR(__xludf.DUMMYFUNCTION("IFERROR(REGEXEXTRACT('Tag Library'!P600, ""\\(.*)""), 'Tag Library'!P600)"),"co2_dump_vlv_percent_on")</f>
        <v>co2_dump_vlv_percent_on</v>
      </c>
      <c r="D589" s="1" t="str">
        <f t="array" ref="D589">IFERROR(INDEX('Tag Library'!S:S, MATCH(C589, 'Tag Library'!P:P, 0)),"")</f>
        <v/>
      </c>
      <c r="F589" s="1" t="str">
        <f ca="1">IFERROR(__xludf.DUMMYFUNCTION("IFERROR(REGEXEXTRACT('Tag Library'!W600, ""\\(.*)""), 'Tag Library'!W600)"),"chiller_wait_for_compressor2")</f>
        <v>chiller_wait_for_compressor2</v>
      </c>
      <c r="I589" s="1" t="str">
        <f t="array" ref="I589">IFERROR(INDEX('Tag Library'!Z:Z, MATCH(H589, 'Tag Library'!W:W, 0)),"")</f>
        <v/>
      </c>
      <c r="K589" s="1" t="str">
        <f ca="1">IFERROR(__xludf.DUMMYFUNCTION("IFERROR(REGEXEXTRACT('Tag Library'!AD600, ""\\(.*)""), 'Tag Library'!AD600)"),"")</f>
        <v/>
      </c>
    </row>
    <row r="590" spans="1:11" ht="12.75" x14ac:dyDescent="0.2">
      <c r="A590" s="1" t="str">
        <f ca="1">IFERROR(__xludf.DUMMYFUNCTION("IFERROR(REGEXEXTRACT('Tag Library'!P601, ""\\(.*)""), 'Tag Library'!P601)"),"co2_dump_vlv_percent_on")</f>
        <v>co2_dump_vlv_percent_on</v>
      </c>
      <c r="D590" s="1" t="str">
        <f t="array" ref="D590">IFERROR(INDEX('Tag Library'!S:S, MATCH(C590, 'Tag Library'!P:P, 0)),"")</f>
        <v/>
      </c>
      <c r="F590" s="1" t="str">
        <f ca="1">IFERROR(__xludf.DUMMYFUNCTION("IFERROR(REGEXEXTRACT('Tag Library'!W601, ""\\(.*)""), 'Tag Library'!W601)"),"co2_dev_sp")</f>
        <v>co2_dev_sp</v>
      </c>
      <c r="I590" s="1" t="str">
        <f t="array" ref="I590">IFERROR(INDEX('Tag Library'!Z:Z, MATCH(H590, 'Tag Library'!W:W, 0)),"")</f>
        <v/>
      </c>
      <c r="K590" s="1" t="str">
        <f ca="1">IFERROR(__xludf.DUMMYFUNCTION("IFERROR(REGEXEXTRACT('Tag Library'!AD601, ""\\(.*)""), 'Tag Library'!AD601)"),"")</f>
        <v/>
      </c>
    </row>
    <row r="591" spans="1:11" ht="12.75" x14ac:dyDescent="0.2">
      <c r="A591" s="1" t="str">
        <f ca="1">IFERROR(__xludf.DUMMYFUNCTION("IFERROR(REGEXEXTRACT('Tag Library'!P602, ""\\(.*)""), 'Tag Library'!P602)"),"co2_dump_vlv_percent_on")</f>
        <v>co2_dump_vlv_percent_on</v>
      </c>
      <c r="D591" s="1" t="str">
        <f t="array" ref="D591">IFERROR(INDEX('Tag Library'!S:S, MATCH(C591, 'Tag Library'!P:P, 0)),"")</f>
        <v/>
      </c>
      <c r="F591" s="1" t="str">
        <f ca="1">IFERROR(__xludf.DUMMYFUNCTION("IFERROR(REGEXEXTRACT('Tag Library'!W602, ""\\(.*)""), 'Tag Library'!W602)"),"co2_dev_sp_day")</f>
        <v>co2_dev_sp_day</v>
      </c>
      <c r="I591" s="1" t="str">
        <f t="array" ref="I591">IFERROR(INDEX('Tag Library'!Z:Z, MATCH(H591, 'Tag Library'!W:W, 0)),"")</f>
        <v/>
      </c>
      <c r="K591" s="1" t="str">
        <f ca="1">IFERROR(__xludf.DUMMYFUNCTION("IFERROR(REGEXEXTRACT('Tag Library'!AD602, ""\\(.*)""), 'Tag Library'!AD602)"),"")</f>
        <v/>
      </c>
    </row>
    <row r="592" spans="1:11" ht="12.75" x14ac:dyDescent="0.2">
      <c r="A592" s="1" t="str">
        <f ca="1">IFERROR(__xludf.DUMMYFUNCTION("IFERROR(REGEXEXTRACT('Tag Library'!P603, ""\\(.*)""), 'Tag Library'!P603)"),"co2_dump_vlv_percent_on")</f>
        <v>co2_dump_vlv_percent_on</v>
      </c>
      <c r="D592" s="1" t="str">
        <f t="array" ref="D592">IFERROR(INDEX('Tag Library'!S:S, MATCH(C592, 'Tag Library'!P:P, 0)),"")</f>
        <v/>
      </c>
      <c r="F592" s="1" t="str">
        <f ca="1">IFERROR(__xludf.DUMMYFUNCTION("IFERROR(REGEXEXTRACT('Tag Library'!W603, ""\\(.*)""), 'Tag Library'!W603)"),"co2_draw_down_sp")</f>
        <v>co2_draw_down_sp</v>
      </c>
      <c r="I592" s="1" t="str">
        <f t="array" ref="I592">IFERROR(INDEX('Tag Library'!Z:Z, MATCH(H592, 'Tag Library'!W:W, 0)),"")</f>
        <v/>
      </c>
      <c r="K592" s="1" t="str">
        <f ca="1">IFERROR(__xludf.DUMMYFUNCTION("IFERROR(REGEXEXTRACT('Tag Library'!AD603, ""\\(.*)""), 'Tag Library'!AD603)"),"")</f>
        <v/>
      </c>
    </row>
    <row r="593" spans="1:11" ht="12.75" x14ac:dyDescent="0.2">
      <c r="A593" s="1" t="str">
        <f ca="1">IFERROR(__xludf.DUMMYFUNCTION("IFERROR(REGEXEXTRACT('Tag Library'!P604, ""\\(.*)""), 'Tag Library'!P604)"),"co2_dump_vlv_percent_on")</f>
        <v>co2_dump_vlv_percent_on</v>
      </c>
      <c r="D593" s="1" t="str">
        <f t="array" ref="D593">IFERROR(INDEX('Tag Library'!S:S, MATCH(C593, 'Tag Library'!P:P, 0)),"")</f>
        <v/>
      </c>
      <c r="F593" s="1" t="str">
        <f ca="1">IFERROR(__xludf.DUMMYFUNCTION("IFERROR(REGEXEXTRACT('Tag Library'!W604, ""\\(.*)""), 'Tag Library'!W604)"),"door_close_time")</f>
        <v>door_close_time</v>
      </c>
      <c r="I593" s="1" t="str">
        <f t="array" ref="I593">IFERROR(INDEX('Tag Library'!Z:Z, MATCH(H593, 'Tag Library'!W:W, 0)),"")</f>
        <v/>
      </c>
      <c r="K593" s="1" t="str">
        <f ca="1">IFERROR(__xludf.DUMMYFUNCTION("IFERROR(REGEXEXTRACT('Tag Library'!AD604, ""\\(.*)""), 'Tag Library'!AD604)"),"")</f>
        <v/>
      </c>
    </row>
    <row r="594" spans="1:11" ht="12.75" x14ac:dyDescent="0.2">
      <c r="A594" s="1" t="str">
        <f ca="1">IFERROR(__xludf.DUMMYFUNCTION("IFERROR(REGEXEXTRACT('Tag Library'!P605, ""\\(.*)""), 'Tag Library'!P605)"),"tr_CER_measure_mode")</f>
        <v>tr_CER_measure_mode</v>
      </c>
      <c r="D594" s="1" t="str">
        <f t="array" ref="D594">IFERROR(INDEX('Tag Library'!S:S, MATCH(C594, 'Tag Library'!P:P, 0)),"")</f>
        <v/>
      </c>
      <c r="F594" s="1" t="str">
        <f ca="1">IFERROR(__xludf.DUMMYFUNCTION("IFERROR(REGEXEXTRACT('Tag Library'!W605, ""\\(.*)""), 'Tag Library'!W605)"),"door_cold_day_close_neg_t_dev")</f>
        <v>door_cold_day_close_neg_t_dev</v>
      </c>
      <c r="I594" s="1" t="str">
        <f t="array" ref="I594">IFERROR(INDEX('Tag Library'!Z:Z, MATCH(H594, 'Tag Library'!W:W, 0)),"")</f>
        <v/>
      </c>
      <c r="K594" s="1" t="str">
        <f ca="1">IFERROR(__xludf.DUMMYFUNCTION("IFERROR(REGEXEXTRACT('Tag Library'!AD605, ""\\(.*)""), 'Tag Library'!AD605)"),"")</f>
        <v/>
      </c>
    </row>
    <row r="595" spans="1:11" ht="12.75" x14ac:dyDescent="0.2">
      <c r="A595" s="1" t="str">
        <f ca="1">IFERROR(__xludf.DUMMYFUNCTION("IFERROR(REGEXEXTRACT('Tag Library'!P606, ""\\(.*)""), 'Tag Library'!P606)"),"tr_CER_measure_mode")</f>
        <v>tr_CER_measure_mode</v>
      </c>
      <c r="D595" s="1" t="str">
        <f t="array" ref="D595">IFERROR(INDEX('Tag Library'!S:S, MATCH(C595, 'Tag Library'!P:P, 0)),"")</f>
        <v/>
      </c>
      <c r="F595" s="1" t="str">
        <f ca="1">IFERROR(__xludf.DUMMYFUNCTION("IFERROR(REGEXEXTRACT('Tag Library'!W606, ""\\(.*)""), 'Tag Library'!W606)"),"door_cold_day_t_dev")</f>
        <v>door_cold_day_t_dev</v>
      </c>
      <c r="I595" s="1" t="str">
        <f t="array" ref="I595">IFERROR(INDEX('Tag Library'!Z:Z, MATCH(H595, 'Tag Library'!W:W, 0)),"")</f>
        <v/>
      </c>
      <c r="K595" s="1" t="str">
        <f ca="1">IFERROR(__xludf.DUMMYFUNCTION("IFERROR(REGEXEXTRACT('Tag Library'!AD606, ""\\(.*)""), 'Tag Library'!AD606)"),"")</f>
        <v/>
      </c>
    </row>
    <row r="596" spans="1:11" ht="12.75" x14ac:dyDescent="0.2">
      <c r="A596" s="1" t="str">
        <f ca="1">IFERROR(__xludf.DUMMYFUNCTION("IFERROR(REGEXEXTRACT('Tag Library'!P607, ""\\(.*)""), 'Tag Library'!P607)"),"tr_CER_measure_mode")</f>
        <v>tr_CER_measure_mode</v>
      </c>
      <c r="D596" s="1" t="str">
        <f t="array" ref="D596">IFERROR(INDEX('Tag Library'!S:S, MATCH(C596, 'Tag Library'!P:P, 0)),"")</f>
        <v/>
      </c>
      <c r="F596" s="1" t="str">
        <f ca="1">IFERROR(__xludf.DUMMYFUNCTION("IFERROR(REGEXEXTRACT('Tag Library'!W607, ""\\(.*)""), 'Tag Library'!W607)"),"door_cold_day_temp_dev_large")</f>
        <v>door_cold_day_temp_dev_large</v>
      </c>
      <c r="I596" s="1" t="str">
        <f t="array" ref="I596">IFERROR(INDEX('Tag Library'!Z:Z, MATCH(H596, 'Tag Library'!W:W, 0)),"")</f>
        <v/>
      </c>
      <c r="K596" s="1" t="str">
        <f ca="1">IFERROR(__xludf.DUMMYFUNCTION("IFERROR(REGEXEXTRACT('Tag Library'!AD607, ""\\(.*)""), 'Tag Library'!AD607)"),"")</f>
        <v/>
      </c>
    </row>
    <row r="597" spans="1:11" ht="12.75" x14ac:dyDescent="0.2">
      <c r="A597" s="1" t="str">
        <f ca="1">IFERROR(__xludf.DUMMYFUNCTION("IFERROR(REGEXEXTRACT('Tag Library'!P608, ""\\(.*)""), 'Tag Library'!P608)"),"tr_CER_measure_mode")</f>
        <v>tr_CER_measure_mode</v>
      </c>
      <c r="D597" s="1" t="str">
        <f t="array" ref="D597">IFERROR(INDEX('Tag Library'!S:S, MATCH(C597, 'Tag Library'!P:P, 0)),"")</f>
        <v/>
      </c>
      <c r="F597" s="1" t="str">
        <f ca="1">IFERROR(__xludf.DUMMYFUNCTION("IFERROR(REGEXEXTRACT('Tag Library'!W608, ""\\(.*)""), 'Tag Library'!W608)"),"door_cold_day_temp_thresh")</f>
        <v>door_cold_day_temp_thresh</v>
      </c>
      <c r="I597" s="1" t="str">
        <f t="array" ref="I597">IFERROR(INDEX('Tag Library'!Z:Z, MATCH(H597, 'Tag Library'!W:W, 0)),"")</f>
        <v/>
      </c>
      <c r="K597" s="1" t="str">
        <f ca="1">IFERROR(__xludf.DUMMYFUNCTION("IFERROR(REGEXEXTRACT('Tag Library'!AD608, ""\\(.*)""), 'Tag Library'!AD608)"),"")</f>
        <v/>
      </c>
    </row>
    <row r="598" spans="1:11" ht="12.75" x14ac:dyDescent="0.2">
      <c r="A598" s="1" t="str">
        <f ca="1">IFERROR(__xludf.DUMMYFUNCTION("IFERROR(REGEXEXTRACT('Tag Library'!P609, ""\\(.*)""), 'Tag Library'!P609)"),"tr_CER_measure_mode")</f>
        <v>tr_CER_measure_mode</v>
      </c>
      <c r="D598" s="1" t="str">
        <f t="array" ref="D598">IFERROR(INDEX('Tag Library'!S:S, MATCH(C598, 'Tag Library'!P:P, 0)),"")</f>
        <v/>
      </c>
      <c r="F598" s="1" t="str">
        <f ca="1">IFERROR(__xludf.DUMMYFUNCTION("IFERROR(REGEXEXTRACT('Tag Library'!W609, ""\\(.*)""), 'Tag Library'!W609)"),"door_cold_day_time")</f>
        <v>door_cold_day_time</v>
      </c>
      <c r="I598" s="1" t="str">
        <f t="array" ref="I598">IFERROR(INDEX('Tag Library'!Z:Z, MATCH(H598, 'Tag Library'!W:W, 0)),"")</f>
        <v/>
      </c>
      <c r="K598" s="1" t="str">
        <f ca="1">IFERROR(__xludf.DUMMYFUNCTION("IFERROR(REGEXEXTRACT('Tag Library'!AD609, ""\\(.*)""), 'Tag Library'!AD609)"),"")</f>
        <v/>
      </c>
    </row>
    <row r="599" spans="1:11" ht="12.75" x14ac:dyDescent="0.2">
      <c r="A599" s="1" t="str">
        <f ca="1">IFERROR(__xludf.DUMMYFUNCTION("IFERROR(REGEXEXTRACT('Tag Library'!P610, ""\\(.*)""), 'Tag Library'!P610)"),"tr_CER_measure_mode")</f>
        <v>tr_CER_measure_mode</v>
      </c>
      <c r="D599" s="1" t="str">
        <f t="array" ref="D599">IFERROR(INDEX('Tag Library'!S:S, MATCH(C599, 'Tag Library'!P:P, 0)),"")</f>
        <v/>
      </c>
      <c r="F599" s="1" t="str">
        <f ca="1">IFERROR(__xludf.DUMMYFUNCTION("IFERROR(REGEXEXTRACT('Tag Library'!W610, ""\\(.*)""), 'Tag Library'!W610)"),"fudge_co2")</f>
        <v>fudge_co2</v>
      </c>
      <c r="I599" s="1" t="str">
        <f t="array" ref="I599">IFERROR(INDEX('Tag Library'!Z:Z, MATCH(H599, 'Tag Library'!W:W, 0)),"")</f>
        <v/>
      </c>
      <c r="K599" s="1" t="str">
        <f ca="1">IFERROR(__xludf.DUMMYFUNCTION("IFERROR(REGEXEXTRACT('Tag Library'!AD610, ""\\(.*)""), 'Tag Library'!AD610)"),"")</f>
        <v/>
      </c>
    </row>
    <row r="600" spans="1:11" ht="12.75" x14ac:dyDescent="0.2">
      <c r="A600" s="1" t="str">
        <f ca="1">IFERROR(__xludf.DUMMYFUNCTION("IFERROR(REGEXEXTRACT('Tag Library'!P611, ""\\(.*)""), 'Tag Library'!P611)"),"tr_CER_measure_mode")</f>
        <v>tr_CER_measure_mode</v>
      </c>
      <c r="D600" s="1" t="str">
        <f t="array" ref="D600">IFERROR(INDEX('Tag Library'!S:S, MATCH(C600, 'Tag Library'!P:P, 0)),"")</f>
        <v/>
      </c>
      <c r="F600" s="1" t="str">
        <f ca="1">IFERROR(__xludf.DUMMYFUNCTION("IFERROR(REGEXEXTRACT('Tag Library'!W611, ""\\(.*)""), 'Tag Library'!W611)"),"fudge_dewpoint")</f>
        <v>fudge_dewpoint</v>
      </c>
      <c r="I600" s="1" t="str">
        <f t="array" ref="I600">IFERROR(INDEX('Tag Library'!Z:Z, MATCH(H600, 'Tag Library'!W:W, 0)),"")</f>
        <v/>
      </c>
      <c r="K600" s="1" t="str">
        <f ca="1">IFERROR(__xludf.DUMMYFUNCTION("IFERROR(REGEXEXTRACT('Tag Library'!AD611, ""\\(.*)""), 'Tag Library'!AD611)"),"")</f>
        <v/>
      </c>
    </row>
    <row r="601" spans="1:11" ht="12.75" x14ac:dyDescent="0.2">
      <c r="A601" s="1" t="str">
        <f ca="1">IFERROR(__xludf.DUMMYFUNCTION("IFERROR(REGEXEXTRACT('Tag Library'!P612, ""\\(.*)""), 'Tag Library'!P612)"),"tr_CER_measure_mode")</f>
        <v>tr_CER_measure_mode</v>
      </c>
      <c r="D601" s="1" t="str">
        <f t="array" ref="D601">IFERROR(INDEX('Tag Library'!S:S, MATCH(C601, 'Tag Library'!P:P, 0)),"")</f>
        <v/>
      </c>
      <c r="F601" s="1" t="str">
        <f ca="1">IFERROR(__xludf.DUMMYFUNCTION("IFERROR(REGEXEXTRACT('Tag Library'!W612, ""\\(.*)""), 'Tag Library'!W612)"),"fudge_temp")</f>
        <v>fudge_temp</v>
      </c>
      <c r="I601" s="1" t="str">
        <f t="array" ref="I601">IFERROR(INDEX('Tag Library'!Z:Z, MATCH(H601, 'Tag Library'!W:W, 0)),"")</f>
        <v/>
      </c>
      <c r="K601" s="1" t="str">
        <f ca="1">IFERROR(__xludf.DUMMYFUNCTION("IFERROR(REGEXEXTRACT('Tag Library'!AD612, ""\\(.*)""), 'Tag Library'!AD612)"),"")</f>
        <v/>
      </c>
    </row>
    <row r="602" spans="1:11" ht="12.75" x14ac:dyDescent="0.2">
      <c r="A602" s="1" t="str">
        <f ca="1">IFERROR(__xludf.DUMMYFUNCTION("IFERROR(REGEXEXTRACT('Tag Library'!P613, ""\\(.*)""), 'Tag Library'!P613)"),"tr_CER_measure_mode")</f>
        <v>tr_CER_measure_mode</v>
      </c>
      <c r="D602" s="1" t="str">
        <f t="array" ref="D602">IFERROR(INDEX('Tag Library'!S:S, MATCH(C602, 'Tag Library'!P:P, 0)),"")</f>
        <v/>
      </c>
      <c r="F602" s="1" t="str">
        <f ca="1">IFERROR(__xludf.DUMMYFUNCTION("IFERROR(REGEXEXTRACT('Tag Library'!W613, ""\\(.*)""), 'Tag Library'!W613)"),"heat_tape_threshold")</f>
        <v>heat_tape_threshold</v>
      </c>
      <c r="I602" s="1" t="str">
        <f t="array" ref="I602">IFERROR(INDEX('Tag Library'!Z:Z, MATCH(H602, 'Tag Library'!W:W, 0)),"")</f>
        <v/>
      </c>
      <c r="K602" s="1" t="str">
        <f ca="1">IFERROR(__xludf.DUMMYFUNCTION("IFERROR(REGEXEXTRACT('Tag Library'!AD613, ""\\(.*)""), 'Tag Library'!AD613)"),"")</f>
        <v/>
      </c>
    </row>
    <row r="603" spans="1:11" ht="12.75" x14ac:dyDescent="0.2">
      <c r="A603" s="1" t="str">
        <f ca="1">IFERROR(__xludf.DUMMYFUNCTION("IFERROR(REGEXEXTRACT('Tag Library'!P614, ""\\(.*)""), 'Tag Library'!P614)"),"tr_CER_measure_mode")</f>
        <v>tr_CER_measure_mode</v>
      </c>
      <c r="D603" s="1" t="str">
        <f t="array" ref="D603">IFERROR(INDEX('Tag Library'!S:S, MATCH(C603, 'Tag Library'!P:P, 0)),"")</f>
        <v/>
      </c>
      <c r="F603" s="1" t="str">
        <f ca="1">IFERROR(__xludf.DUMMYFUNCTION("IFERROR(REGEXEXTRACT('Tag Library'!W614, ""\\(.*)""), 'Tag Library'!W614)"),"heater_turn_off_at_t_dev")</f>
        <v>heater_turn_off_at_t_dev</v>
      </c>
      <c r="I603" s="1" t="str">
        <f t="array" ref="I603">IFERROR(INDEX('Tag Library'!Z:Z, MATCH(H603, 'Tag Library'!W:W, 0)),"")</f>
        <v/>
      </c>
      <c r="K603" s="1" t="str">
        <f ca="1">IFERROR(__xludf.DUMMYFUNCTION("IFERROR(REGEXEXTRACT('Tag Library'!AD614, ""\\(.*)""), 'Tag Library'!AD614)"),"")</f>
        <v/>
      </c>
    </row>
    <row r="604" spans="1:11" ht="12.75" x14ac:dyDescent="0.2">
      <c r="A604" s="1" t="str">
        <f ca="1">IFERROR(__xludf.DUMMYFUNCTION("IFERROR(REGEXEXTRACT('Tag Library'!P615, ""\\(.*)""), 'Tag Library'!P615)"),"tr_CER_measure_mode")</f>
        <v>tr_CER_measure_mode</v>
      </c>
      <c r="D604" s="1" t="str">
        <f t="array" ref="D604">IFERROR(INDEX('Tag Library'!S:S, MATCH(C604, 'Tag Library'!P:P, 0)),"")</f>
        <v/>
      </c>
      <c r="F604" s="1" t="str">
        <f ca="1">IFERROR(__xludf.DUMMYFUNCTION("IFERROR(REGEXEXTRACT('Tag Library'!W615, ""\\(.*)""), 'Tag Library'!W615)"),"humidifier_dev_timer")</f>
        <v>humidifier_dev_timer</v>
      </c>
      <c r="I604" s="1" t="str">
        <f t="array" ref="I604">IFERROR(INDEX('Tag Library'!Z:Z, MATCH(H604, 'Tag Library'!W:W, 0)),"")</f>
        <v/>
      </c>
      <c r="K604" s="1" t="str">
        <f ca="1">IFERROR(__xludf.DUMMYFUNCTION("IFERROR(REGEXEXTRACT('Tag Library'!AD615, ""\\(.*)""), 'Tag Library'!AD615)"),"")</f>
        <v/>
      </c>
    </row>
    <row r="605" spans="1:11" ht="12.75" x14ac:dyDescent="0.2">
      <c r="A605" s="1" t="str">
        <f ca="1">IFERROR(__xludf.DUMMYFUNCTION("IFERROR(REGEXEXTRACT('Tag Library'!P616, ""\\(.*)""), 'Tag Library'!P616)"),"tr_CER_measure_mode")</f>
        <v>tr_CER_measure_mode</v>
      </c>
      <c r="D605" s="1" t="str">
        <f t="array" ref="D605">IFERROR(INDEX('Tag Library'!S:S, MATCH(C605, 'Tag Library'!P:P, 0)),"")</f>
        <v/>
      </c>
      <c r="F605" s="1" t="str">
        <f ca="1">IFERROR(__xludf.DUMMYFUNCTION("IFERROR(REGEXEXTRACT('Tag Library'!W616, ""\\(.*)""), 'Tag Library'!W616)"),"irrig_new_rain_event")</f>
        <v>irrig_new_rain_event</v>
      </c>
      <c r="I605" s="1" t="str">
        <f t="array" ref="I605">IFERROR(INDEX('Tag Library'!Z:Z, MATCH(H605, 'Tag Library'!W:W, 0)),"")</f>
        <v/>
      </c>
      <c r="K605" s="1" t="str">
        <f ca="1">IFERROR(__xludf.DUMMYFUNCTION("IFERROR(REGEXEXTRACT('Tag Library'!AD616, ""\\(.*)""), 'Tag Library'!AD616)"),"")</f>
        <v/>
      </c>
    </row>
    <row r="606" spans="1:11" ht="12.75" x14ac:dyDescent="0.2">
      <c r="A606" s="1" t="str">
        <f ca="1">IFERROR(__xludf.DUMMYFUNCTION("IFERROR(REGEXEXTRACT('Tag Library'!P617, ""\\(.*)""), 'Tag Library'!P617)"),"tr_soil_efflux_measure_mode")</f>
        <v>tr_soil_efflux_measure_mode</v>
      </c>
      <c r="D606" s="1" t="str">
        <f t="array" ref="D606">IFERROR(INDEX('Tag Library'!S:S, MATCH(C606, 'Tag Library'!P:P, 0)),"")</f>
        <v/>
      </c>
      <c r="F606" s="1" t="str">
        <f ca="1">IFERROR(__xludf.DUMMYFUNCTION("IFERROR(REGEXEXTRACT('Tag Library'!W617, ""\\(.*)""), 'Tag Library'!W617)"),"max_dp_dev_to_cap_chiller")</f>
        <v>max_dp_dev_to_cap_chiller</v>
      </c>
      <c r="I606" s="1" t="str">
        <f t="array" ref="I606">IFERROR(INDEX('Tag Library'!Z:Z, MATCH(H606, 'Tag Library'!W:W, 0)),"")</f>
        <v/>
      </c>
      <c r="K606" s="1" t="str">
        <f ca="1">IFERROR(__xludf.DUMMYFUNCTION("IFERROR(REGEXEXTRACT('Tag Library'!AD617, ""\\(.*)""), 'Tag Library'!AD617)"),"")</f>
        <v/>
      </c>
    </row>
    <row r="607" spans="1:11" ht="12.75" x14ac:dyDescent="0.2">
      <c r="A607" s="1" t="str">
        <f ca="1">IFERROR(__xludf.DUMMYFUNCTION("IFERROR(REGEXEXTRACT('Tag Library'!P618, ""\\(.*)""), 'Tag Library'!P618)"),"tr_soil_efflux_measure_mode")</f>
        <v>tr_soil_efflux_measure_mode</v>
      </c>
      <c r="D607" s="1" t="str">
        <f t="array" ref="D607">IFERROR(INDEX('Tag Library'!S:S, MATCH(C607, 'Tag Library'!P:P, 0)),"")</f>
        <v/>
      </c>
      <c r="F607" s="1" t="str">
        <f ca="1">IFERROR(__xludf.DUMMYFUNCTION("IFERROR(REGEXEXTRACT('Tag Library'!W618, ""\\(.*)""), 'Tag Library'!W618)"),"max_temp_dev_to_cap_chiller")</f>
        <v>max_temp_dev_to_cap_chiller</v>
      </c>
      <c r="I607" s="1" t="str">
        <f t="array" ref="I607">IFERROR(INDEX('Tag Library'!Z:Z, MATCH(H607, 'Tag Library'!W:W, 0)),"")</f>
        <v/>
      </c>
      <c r="K607" s="1" t="str">
        <f ca="1">IFERROR(__xludf.DUMMYFUNCTION("IFERROR(REGEXEXTRACT('Tag Library'!AD618, ""\\(.*)""), 'Tag Library'!AD618)"),"")</f>
        <v/>
      </c>
    </row>
    <row r="608" spans="1:11" ht="12.75" x14ac:dyDescent="0.2">
      <c r="A608" s="1" t="str">
        <f ca="1">IFERROR(__xludf.DUMMYFUNCTION("IFERROR(REGEXEXTRACT('Tag Library'!P619, ""\\(.*)""), 'Tag Library'!P619)"),"tr_soil_efflux_measure_mode")</f>
        <v>tr_soil_efflux_measure_mode</v>
      </c>
      <c r="D608" s="1" t="str">
        <f t="array" ref="D608">IFERROR(INDEX('Tag Library'!S:S, MATCH(C608, 'Tag Library'!P:P, 0)),"")</f>
        <v/>
      </c>
      <c r="F608" s="1" t="str">
        <f ca="1">IFERROR(__xludf.DUMMYFUNCTION("IFERROR(REGEXEXTRACT('Tag Library'!W619, ""\\(.*)""), 'Tag Library'!W619)"),"max_temp_dev_to_force_heater_off")</f>
        <v>max_temp_dev_to_force_heater_off</v>
      </c>
      <c r="I608" s="1" t="str">
        <f t="array" ref="I608">IFERROR(INDEX('Tag Library'!Z:Z, MATCH(H608, 'Tag Library'!W:W, 0)),"")</f>
        <v/>
      </c>
      <c r="K608" s="1" t="str">
        <f ca="1">IFERROR(__xludf.DUMMYFUNCTION("IFERROR(REGEXEXTRACT('Tag Library'!AD619, ""\\(.*)""), 'Tag Library'!AD619)"),"")</f>
        <v/>
      </c>
    </row>
    <row r="609" spans="1:11" ht="12.75" x14ac:dyDescent="0.2">
      <c r="A609" s="1" t="str">
        <f ca="1">IFERROR(__xludf.DUMMYFUNCTION("IFERROR(REGEXEXTRACT('Tag Library'!P620, ""\\(.*)""), 'Tag Library'!P620)"),"tr_soil_efflux_measure_mode")</f>
        <v>tr_soil_efflux_measure_mode</v>
      </c>
      <c r="D609" s="1" t="str">
        <f t="array" ref="D609">IFERROR(INDEX('Tag Library'!S:S, MATCH(C609, 'Tag Library'!P:P, 0)),"")</f>
        <v/>
      </c>
      <c r="F609" s="1" t="str">
        <f ca="1">IFERROR(__xludf.DUMMYFUNCTION("IFERROR(REGEXEXTRACT('Tag Library'!W620, ""\\(.*)""), 'Tag Library'!W620)"),"max_temp_dev_to_open_dump_valve")</f>
        <v>max_temp_dev_to_open_dump_valve</v>
      </c>
      <c r="I609" s="1" t="str">
        <f t="array" ref="I609">IFERROR(INDEX('Tag Library'!Z:Z, MATCH(H609, 'Tag Library'!W:W, 0)),"")</f>
        <v/>
      </c>
      <c r="K609" s="1" t="str">
        <f ca="1">IFERROR(__xludf.DUMMYFUNCTION("IFERROR(REGEXEXTRACT('Tag Library'!AD620, ""\\(.*)""), 'Tag Library'!AD620)"),"")</f>
        <v/>
      </c>
    </row>
    <row r="610" spans="1:11" ht="12.75" x14ac:dyDescent="0.2">
      <c r="A610" s="1" t="str">
        <f ca="1">IFERROR(__xludf.DUMMYFUNCTION("IFERROR(REGEXEXTRACT('Tag Library'!P621, ""\\(.*)""), 'Tag Library'!P621)"),"tr_soil_efflux_measure_mode")</f>
        <v>tr_soil_efflux_measure_mode</v>
      </c>
      <c r="D610" s="1" t="str">
        <f t="array" ref="D610">IFERROR(INDEX('Tag Library'!S:S, MATCH(C610, 'Tag Library'!P:P, 0)),"")</f>
        <v/>
      </c>
      <c r="F610" s="1" t="str">
        <f ca="1">IFERROR(__xludf.DUMMYFUNCTION("IFERROR(REGEXEXTRACT('Tag Library'!W621, ""\\(.*)""), 'Tag Library'!W621)"),"mfc1_door_close_percent_output")</f>
        <v>mfc1_door_close_percent_output</v>
      </c>
      <c r="I610" s="1" t="str">
        <f t="array" ref="I610">IFERROR(INDEX('Tag Library'!Z:Z, MATCH(H610, 'Tag Library'!W:W, 0)),"")</f>
        <v/>
      </c>
      <c r="K610" s="1" t="str">
        <f ca="1">IFERROR(__xludf.DUMMYFUNCTION("IFERROR(REGEXEXTRACT('Tag Library'!AD621, ""\\(.*)""), 'Tag Library'!AD621)"),"")</f>
        <v/>
      </c>
    </row>
    <row r="611" spans="1:11" ht="12.75" x14ac:dyDescent="0.2">
      <c r="A611" s="1" t="str">
        <f ca="1">IFERROR(__xludf.DUMMYFUNCTION("IFERROR(REGEXEXTRACT('Tag Library'!P622, ""\\(.*)""), 'Tag Library'!P622)"),"tr_soil_efflux_measure_mode")</f>
        <v>tr_soil_efflux_measure_mode</v>
      </c>
      <c r="D611" s="1" t="str">
        <f t="array" ref="D611">IFERROR(INDEX('Tag Library'!S:S, MATCH(C611, 'Tag Library'!P:P, 0)),"")</f>
        <v/>
      </c>
      <c r="F611" s="1" t="str">
        <f ca="1">IFERROR(__xludf.DUMMYFUNCTION("IFERROR(REGEXEXTRACT('Tag Library'!W622, ""\\(.*)""), 'Tag Library'!W622)"),"night_temp_offset_sp")</f>
        <v>night_temp_offset_sp</v>
      </c>
      <c r="I611" s="1" t="str">
        <f t="array" ref="I611">IFERROR(INDEX('Tag Library'!Z:Z, MATCH(H611, 'Tag Library'!W:W, 0)),"")</f>
        <v/>
      </c>
      <c r="K611" s="1" t="str">
        <f ca="1">IFERROR(__xludf.DUMMYFUNCTION("IFERROR(REGEXEXTRACT('Tag Library'!AD622, ""\\(.*)""), 'Tag Library'!AD622)"),"")</f>
        <v/>
      </c>
    </row>
    <row r="612" spans="1:11" ht="12.75" x14ac:dyDescent="0.2">
      <c r="A612" s="1" t="str">
        <f ca="1">IFERROR(__xludf.DUMMYFUNCTION("IFERROR(REGEXEXTRACT('Tag Library'!P623, ""\\(.*)""), 'Tag Library'!P623)"),"tr_soil_efflux_measure_mode")</f>
        <v>tr_soil_efflux_measure_mode</v>
      </c>
      <c r="D612" s="1" t="str">
        <f t="array" ref="D612">IFERROR(INDEX('Tag Library'!S:S, MATCH(C612, 'Tag Library'!P:P, 0)),"")</f>
        <v/>
      </c>
      <c r="F612" s="1" t="str">
        <f ca="1">IFERROR(__xludf.DUMMYFUNCTION("IFERROR(REGEXEXTRACT('Tag Library'!W623, ""\\(.*)""), 'Tag Library'!W623)"),"par_dawn_sp")</f>
        <v>par_dawn_sp</v>
      </c>
      <c r="I612" s="1" t="str">
        <f t="array" ref="I612">IFERROR(INDEX('Tag Library'!Z:Z, MATCH(H612, 'Tag Library'!W:W, 0)),"")</f>
        <v/>
      </c>
      <c r="K612" s="1" t="str">
        <f ca="1">IFERROR(__xludf.DUMMYFUNCTION("IFERROR(REGEXEXTRACT('Tag Library'!AD623, ""\\(.*)""), 'Tag Library'!AD623)"),"")</f>
        <v/>
      </c>
    </row>
    <row r="613" spans="1:11" ht="12.75" x14ac:dyDescent="0.2">
      <c r="A613" s="1" t="str">
        <f ca="1">IFERROR(__xludf.DUMMYFUNCTION("IFERROR(REGEXEXTRACT('Tag Library'!P624, ""\\(.*)""), 'Tag Library'!P624)"),"tr_soil_efflux_measure_mode")</f>
        <v>tr_soil_efflux_measure_mode</v>
      </c>
      <c r="D613" s="1" t="str">
        <f t="array" ref="D613">IFERROR(INDEX('Tag Library'!S:S, MATCH(C613, 'Tag Library'!P:P, 0)),"")</f>
        <v/>
      </c>
      <c r="F613" s="1" t="str">
        <f ca="1">IFERROR(__xludf.DUMMYFUNCTION("IFERROR(REGEXEXTRACT('Tag Library'!W624, ""\\(.*)""), 'Tag Library'!W624)"),"par_night_sp")</f>
        <v>par_night_sp</v>
      </c>
      <c r="I613" s="1" t="str">
        <f t="array" ref="I613">IFERROR(INDEX('Tag Library'!Z:Z, MATCH(H613, 'Tag Library'!W:W, 0)),"")</f>
        <v/>
      </c>
      <c r="K613" s="1" t="str">
        <f ca="1">IFERROR(__xludf.DUMMYFUNCTION("IFERROR(REGEXEXTRACT('Tag Library'!AD624, ""\\(.*)""), 'Tag Library'!AD624)"),"")</f>
        <v/>
      </c>
    </row>
    <row r="614" spans="1:11" ht="12.75" x14ac:dyDescent="0.2">
      <c r="A614" s="1" t="str">
        <f ca="1">IFERROR(__xludf.DUMMYFUNCTION("IFERROR(REGEXEXTRACT('Tag Library'!P625, ""\\(.*)""), 'Tag Library'!P625)"),"tr_soil_efflux_measure_mode")</f>
        <v>tr_soil_efflux_measure_mode</v>
      </c>
      <c r="D614" s="1" t="str">
        <f t="array" ref="D614">IFERROR(INDEX('Tag Library'!S:S, MATCH(C614, 'Tag Library'!P:P, 0)),"")</f>
        <v/>
      </c>
      <c r="F614" s="1" t="str">
        <f ca="1">IFERROR(__xludf.DUMMYFUNCTION("IFERROR(REGEXEXTRACT('Tag Library'!W625, ""\\(.*)""), 'Tag Library'!W625)"),"par_thresh_dev_change_light")</f>
        <v>par_thresh_dev_change_light</v>
      </c>
      <c r="I614" s="1" t="str">
        <f t="array" ref="I614">IFERROR(INDEX('Tag Library'!Z:Z, MATCH(H614, 'Tag Library'!W:W, 0)),"")</f>
        <v/>
      </c>
      <c r="K614" s="1" t="str">
        <f ca="1">IFERROR(__xludf.DUMMYFUNCTION("IFERROR(REGEXEXTRACT('Tag Library'!AD625, ""\\(.*)""), 'Tag Library'!AD625)"),"")</f>
        <v/>
      </c>
    </row>
    <row r="615" spans="1:11" ht="12.75" x14ac:dyDescent="0.2">
      <c r="A615" s="1" t="str">
        <f ca="1">IFERROR(__xludf.DUMMYFUNCTION("IFERROR(REGEXEXTRACT('Tag Library'!P626, ""\\(.*)""), 'Tag Library'!P626)"),"tr_soil_efflux_measure_mode")</f>
        <v>tr_soil_efflux_measure_mode</v>
      </c>
      <c r="D615" s="1" t="str">
        <f t="array" ref="D615">IFERROR(INDEX('Tag Library'!S:S, MATCH(C615, 'Tag Library'!P:P, 0)),"")</f>
        <v/>
      </c>
      <c r="F615" s="1" t="str">
        <f ca="1">IFERROR(__xludf.DUMMYFUNCTION("IFERROR(REGEXEXTRACT('Tag Library'!W626, ""\\(.*)""), 'Tag Library'!W626)"),"par_thresh_high")</f>
        <v>par_thresh_high</v>
      </c>
      <c r="I615" s="1" t="str">
        <f t="array" ref="I615">IFERROR(INDEX('Tag Library'!Z:Z, MATCH(H615, 'Tag Library'!W:W, 0)),"")</f>
        <v/>
      </c>
      <c r="K615" s="1" t="str">
        <f ca="1">IFERROR(__xludf.DUMMYFUNCTION("IFERROR(REGEXEXTRACT('Tag Library'!AD626, ""\\(.*)""), 'Tag Library'!AD626)"),"")</f>
        <v/>
      </c>
    </row>
    <row r="616" spans="1:11" ht="12.75" x14ac:dyDescent="0.2">
      <c r="A616" s="1" t="str">
        <f ca="1">IFERROR(__xludf.DUMMYFUNCTION("IFERROR(REGEXEXTRACT('Tag Library'!P627, ""\\(.*)""), 'Tag Library'!P627)"),"tr_soil_efflux_measure_mode")</f>
        <v>tr_soil_efflux_measure_mode</v>
      </c>
      <c r="D616" s="1" t="str">
        <f t="array" ref="D616">IFERROR(INDEX('Tag Library'!S:S, MATCH(C616, 'Tag Library'!P:P, 0)),"")</f>
        <v/>
      </c>
      <c r="F616" s="1" t="str">
        <f ca="1">IFERROR(__xludf.DUMMYFUNCTION("IFERROR(REGEXEXTRACT('Tag Library'!W627, ""\\(.*)""), 'Tag Library'!W627)"),"par_thresh_low")</f>
        <v>par_thresh_low</v>
      </c>
      <c r="I616" s="1" t="str">
        <f t="array" ref="I616">IFERROR(INDEX('Tag Library'!Z:Z, MATCH(H616, 'Tag Library'!W:W, 0)),"")</f>
        <v/>
      </c>
      <c r="K616" s="1" t="str">
        <f ca="1">IFERROR(__xludf.DUMMYFUNCTION("IFERROR(REGEXEXTRACT('Tag Library'!AD627, ""\\(.*)""), 'Tag Library'!AD627)"),"")</f>
        <v/>
      </c>
    </row>
    <row r="617" spans="1:11" ht="12.75" x14ac:dyDescent="0.2">
      <c r="A617" s="1" t="str">
        <f ca="1">IFERROR(__xludf.DUMMYFUNCTION("IFERROR(REGEXEXTRACT('Tag Library'!P628, ""\\(.*)""), 'Tag Library'!P628)"),"tr_soil_efflux_measure_mode")</f>
        <v>tr_soil_efflux_measure_mode</v>
      </c>
      <c r="D617" s="1" t="str">
        <f t="array" ref="D617">IFERROR(INDEX('Tag Library'!S:S, MATCH(C617, 'Tag Library'!P:P, 0)),"")</f>
        <v/>
      </c>
      <c r="F617" s="1" t="str">
        <f ca="1">IFERROR(__xludf.DUMMYFUNCTION("IFERROR(REGEXEXTRACT('Tag Library'!W628, ""\\(.*)""), 'Tag Library'!W628)"),"par_thresh_normal")</f>
        <v>par_thresh_normal</v>
      </c>
      <c r="I617" s="1" t="str">
        <f t="array" ref="I617">IFERROR(INDEX('Tag Library'!Z:Z, MATCH(H617, 'Tag Library'!W:W, 0)),"")</f>
        <v/>
      </c>
      <c r="K617" s="1" t="str">
        <f ca="1">IFERROR(__xludf.DUMMYFUNCTION("IFERROR(REGEXEXTRACT('Tag Library'!AD628, ""\\(.*)""), 'Tag Library'!AD628)"),"")</f>
        <v/>
      </c>
    </row>
    <row r="618" spans="1:11" ht="12.75" x14ac:dyDescent="0.2">
      <c r="A618" s="1" t="str">
        <f ca="1">IFERROR(__xludf.DUMMYFUNCTION("IFERROR(REGEXEXTRACT('Tag Library'!P629, ""\\(.*)""), 'Tag Library'!P629)"),"rth_dumping")</f>
        <v>rth_dumping</v>
      </c>
      <c r="D618" s="1" t="str">
        <f t="array" ref="D618">IFERROR(INDEX('Tag Library'!S:S, MATCH(C618, 'Tag Library'!P:P, 0)),"")</f>
        <v/>
      </c>
      <c r="F618" s="1" t="str">
        <f ca="1">IFERROR(__xludf.DUMMYFUNCTION("IFERROR(REGEXEXTRACT('Tag Library'!W629, ""\\(.*)""), 'Tag Library'!W629)"),"PID_chiller_PAR_cutoff")</f>
        <v>PID_chiller_PAR_cutoff</v>
      </c>
      <c r="I618" s="1" t="str">
        <f t="array" ref="I618">IFERROR(INDEX('Tag Library'!Z:Z, MATCH(H618, 'Tag Library'!W:W, 0)),"")</f>
        <v/>
      </c>
      <c r="K618" s="1" t="str">
        <f ca="1">IFERROR(__xludf.DUMMYFUNCTION("IFERROR(REGEXEXTRACT('Tag Library'!AD629, ""\\(.*)""), 'Tag Library'!AD629)"),"")</f>
        <v/>
      </c>
    </row>
    <row r="619" spans="1:11" ht="12.75" x14ac:dyDescent="0.2">
      <c r="A619" s="1" t="str">
        <f ca="1">IFERROR(__xludf.DUMMYFUNCTION("IFERROR(REGEXEXTRACT('Tag Library'!P630, ""\\(.*)""), 'Tag Library'!P630)"),"rth_dumping")</f>
        <v>rth_dumping</v>
      </c>
      <c r="D619" s="1" t="str">
        <f t="array" ref="D619">IFERROR(INDEX('Tag Library'!S:S, MATCH(C619, 'Tag Library'!P:P, 0)),"")</f>
        <v/>
      </c>
      <c r="F619" s="1" t="str">
        <f ca="1">IFERROR(__xludf.DUMMYFUNCTION("IFERROR(REGEXEXTRACT('Tag Library'!W630, ""\\(.*)""), 'Tag Library'!W630)"),"PID_chiller_valve_slow_I_stage1")</f>
        <v>PID_chiller_valve_slow_I_stage1</v>
      </c>
      <c r="I619" s="1" t="str">
        <f t="array" ref="I619">IFERROR(INDEX('Tag Library'!Z:Z, MATCH(H619, 'Tag Library'!W:W, 0)),"")</f>
        <v/>
      </c>
      <c r="K619" s="1" t="str">
        <f ca="1">IFERROR(__xludf.DUMMYFUNCTION("IFERROR(REGEXEXTRACT('Tag Library'!AD630, ""\\(.*)""), 'Tag Library'!AD630)"),"")</f>
        <v/>
      </c>
    </row>
    <row r="620" spans="1:11" ht="12.75" x14ac:dyDescent="0.2">
      <c r="A620" s="1" t="str">
        <f ca="1">IFERROR(__xludf.DUMMYFUNCTION("IFERROR(REGEXEXTRACT('Tag Library'!P631, ""\\(.*)""), 'Tag Library'!P631)"),"rth_dumping")</f>
        <v>rth_dumping</v>
      </c>
      <c r="D620" s="1" t="str">
        <f t="array" ref="D620">IFERROR(INDEX('Tag Library'!S:S, MATCH(C620, 'Tag Library'!P:P, 0)),"")</f>
        <v/>
      </c>
      <c r="F620" s="1" t="str">
        <f ca="1">IFERROR(__xludf.DUMMYFUNCTION("IFERROR(REGEXEXTRACT('Tag Library'!W631, ""\\(.*)""), 'Tag Library'!W631)"),"PID_chiller_valve_slow_P_stage1")</f>
        <v>PID_chiller_valve_slow_P_stage1</v>
      </c>
      <c r="I620" s="1" t="str">
        <f t="array" ref="I620">IFERROR(INDEX('Tag Library'!Z:Z, MATCH(H620, 'Tag Library'!W:W, 0)),"")</f>
        <v/>
      </c>
      <c r="K620" s="1" t="str">
        <f ca="1">IFERROR(__xludf.DUMMYFUNCTION("IFERROR(REGEXEXTRACT('Tag Library'!AD631, ""\\(.*)""), 'Tag Library'!AD631)"),"")</f>
        <v/>
      </c>
    </row>
    <row r="621" spans="1:11" ht="12.75" x14ac:dyDescent="0.2">
      <c r="A621" s="1" t="str">
        <f ca="1">IFERROR(__xludf.DUMMYFUNCTION("IFERROR(REGEXEXTRACT('Tag Library'!P632, ""\\(.*)""), 'Tag Library'!P632)"),"rth_dumping")</f>
        <v>rth_dumping</v>
      </c>
      <c r="D621" s="1" t="str">
        <f t="array" ref="D621">IFERROR(INDEX('Tag Library'!S:S, MATCH(C621, 'Tag Library'!P:P, 0)),"")</f>
        <v/>
      </c>
      <c r="F621" s="1" t="str">
        <f ca="1">IFERROR(__xludf.DUMMYFUNCTION("IFERROR(REGEXEXTRACT('Tag Library'!W632, ""\\(.*)""), 'Tag Library'!W632)"),"PID_chiller_valve_threshold")</f>
        <v>PID_chiller_valve_threshold</v>
      </c>
      <c r="I621" s="1" t="str">
        <f t="array" ref="I621">IFERROR(INDEX('Tag Library'!Z:Z, MATCH(H621, 'Tag Library'!W:W, 0)),"")</f>
        <v/>
      </c>
      <c r="K621" s="1" t="str">
        <f ca="1">IFERROR(__xludf.DUMMYFUNCTION("IFERROR(REGEXEXTRACT('Tag Library'!AD632, ""\\(.*)""), 'Tag Library'!AD632)"),"")</f>
        <v/>
      </c>
    </row>
    <row r="622" spans="1:11" ht="12.75" x14ac:dyDescent="0.2">
      <c r="A622" s="1" t="str">
        <f ca="1">IFERROR(__xludf.DUMMYFUNCTION("IFERROR(REGEXEXTRACT('Tag Library'!P633, ""\\(.*)""), 'Tag Library'!P633)"),"rth_dumping")</f>
        <v>rth_dumping</v>
      </c>
      <c r="D622" s="1" t="str">
        <f t="array" ref="D622">IFERROR(INDEX('Tag Library'!S:S, MATCH(C622, 'Tag Library'!P:P, 0)),"")</f>
        <v/>
      </c>
      <c r="F622" s="1" t="str">
        <f ca="1">IFERROR(__xludf.DUMMYFUNCTION("IFERROR(REGEXEXTRACT('Tag Library'!W633, ""\\(.*)""), 'Tag Library'!W633)"),"PID_CO2_dev_cutoff")</f>
        <v>PID_CO2_dev_cutoff</v>
      </c>
      <c r="I622" s="1" t="str">
        <f t="array" ref="I622">IFERROR(INDEX('Tag Library'!Z:Z, MATCH(H622, 'Tag Library'!W:W, 0)),"")</f>
        <v/>
      </c>
      <c r="K622" s="1" t="str">
        <f ca="1">IFERROR(__xludf.DUMMYFUNCTION("IFERROR(REGEXEXTRACT('Tag Library'!AD633, ""\\(.*)""), 'Tag Library'!AD633)"),"")</f>
        <v/>
      </c>
    </row>
    <row r="623" spans="1:11" ht="12.75" x14ac:dyDescent="0.2">
      <c r="A623" s="1" t="str">
        <f ca="1">IFERROR(__xludf.DUMMYFUNCTION("IFERROR(REGEXEXTRACT('Tag Library'!P634, ""\\(.*)""), 'Tag Library'!P634)"),"rth_dumping")</f>
        <v>rth_dumping</v>
      </c>
      <c r="D623" s="1" t="str">
        <f t="array" ref="D623">IFERROR(INDEX('Tag Library'!S:S, MATCH(C623, 'Tag Library'!P:P, 0)),"")</f>
        <v/>
      </c>
      <c r="F623" s="1" t="str">
        <f ca="1">IFERROR(__xludf.DUMMYFUNCTION("IFERROR(REGEXEXTRACT('Tag Library'!W634, ""\\(.*)""), 'Tag Library'!W634)"),"PID_CO2_PAR_cutoff")</f>
        <v>PID_CO2_PAR_cutoff</v>
      </c>
      <c r="I623" s="1" t="str">
        <f t="array" ref="I623">IFERROR(INDEX('Tag Library'!Z:Z, MATCH(H623, 'Tag Library'!W:W, 0)),"")</f>
        <v/>
      </c>
      <c r="K623" s="1" t="str">
        <f ca="1">IFERROR(__xludf.DUMMYFUNCTION("IFERROR(REGEXEXTRACT('Tag Library'!AD634, ""\\(.*)""), 'Tag Library'!AD634)"),"")</f>
        <v/>
      </c>
    </row>
    <row r="624" spans="1:11" ht="12.75" x14ac:dyDescent="0.2">
      <c r="A624" s="1" t="str">
        <f ca="1">IFERROR(__xludf.DUMMYFUNCTION("IFERROR(REGEXEXTRACT('Tag Library'!P635, ""\\(.*)""), 'Tag Library'!P635)"),"rth_dumping")</f>
        <v>rth_dumping</v>
      </c>
      <c r="D624" s="1" t="str">
        <f t="array" ref="D624">IFERROR(INDEX('Tag Library'!S:S, MATCH(C624, 'Tag Library'!P:P, 0)),"")</f>
        <v/>
      </c>
      <c r="F624" s="1" t="str">
        <f ca="1">IFERROR(__xludf.DUMMYFUNCTION("IFERROR(REGEXEXTRACT('Tag Library'!W635, ""\\(.*)""), 'Tag Library'!W635)"),"PID_Derivative_chiller")</f>
        <v>PID_Derivative_chiller</v>
      </c>
      <c r="I624" s="1" t="str">
        <f t="array" ref="I624">IFERROR(INDEX('Tag Library'!Z:Z, MATCH(H624, 'Tag Library'!W:W, 0)),"")</f>
        <v/>
      </c>
      <c r="K624" s="1" t="str">
        <f ca="1">IFERROR(__xludf.DUMMYFUNCTION("IFERROR(REGEXEXTRACT('Tag Library'!AD635, ""\\(.*)""), 'Tag Library'!AD635)"),"")</f>
        <v/>
      </c>
    </row>
    <row r="625" spans="1:11" ht="12.75" x14ac:dyDescent="0.2">
      <c r="A625" s="1" t="str">
        <f ca="1">IFERROR(__xludf.DUMMYFUNCTION("IFERROR(REGEXEXTRACT('Tag Library'!P636, ""\\(.*)""), 'Tag Library'!P636)"),"rth_dumping")</f>
        <v>rth_dumping</v>
      </c>
      <c r="D625" s="1" t="str">
        <f t="array" ref="D625">IFERROR(INDEX('Tag Library'!S:S, MATCH(C625, 'Tag Library'!P:P, 0)),"")</f>
        <v/>
      </c>
      <c r="F625" s="1" t="str">
        <f ca="1">IFERROR(__xludf.DUMMYFUNCTION("IFERROR(REGEXEXTRACT('Tag Library'!W636, ""\\(.*)""), 'Tag Library'!W636)"),"PID_derivative_chiller_lgDeviation")</f>
        <v>PID_derivative_chiller_lgDeviation</v>
      </c>
      <c r="I625" s="1" t="str">
        <f t="array" ref="I625">IFERROR(INDEX('Tag Library'!Z:Z, MATCH(H625, 'Tag Library'!W:W, 0)),"")</f>
        <v/>
      </c>
      <c r="K625" s="1" t="str">
        <f ca="1">IFERROR(__xludf.DUMMYFUNCTION("IFERROR(REGEXEXTRACT('Tag Library'!AD636, ""\\(.*)""), 'Tag Library'!AD636)"),"")</f>
        <v/>
      </c>
    </row>
    <row r="626" spans="1:11" ht="12.75" x14ac:dyDescent="0.2">
      <c r="A626" s="1" t="str">
        <f ca="1">IFERROR(__xludf.DUMMYFUNCTION("IFERROR(REGEXEXTRACT('Tag Library'!P637, ""\\(.*)""), 'Tag Library'!P637)"),"rth_dumping")</f>
        <v>rth_dumping</v>
      </c>
      <c r="D626" s="1" t="str">
        <f t="array" ref="D626">IFERROR(INDEX('Tag Library'!S:S, MATCH(C626, 'Tag Library'!P:P, 0)),"")</f>
        <v/>
      </c>
      <c r="F626" s="1" t="str">
        <f ca="1">IFERROR(__xludf.DUMMYFUNCTION("IFERROR(REGEXEXTRACT('Tag Library'!W637, ""\\(.*)""), 'Tag Library'!W637)"),"PID_Derivative_co2")</f>
        <v>PID_Derivative_co2</v>
      </c>
      <c r="I626" s="1" t="str">
        <f t="array" ref="I626">IFERROR(INDEX('Tag Library'!Z:Z, MATCH(H626, 'Tag Library'!W:W, 0)),"")</f>
        <v/>
      </c>
      <c r="K626" s="1" t="str">
        <f ca="1">IFERROR(__xludf.DUMMYFUNCTION("IFERROR(REGEXEXTRACT('Tag Library'!AD637, ""\\(.*)""), 'Tag Library'!AD637)"),"")</f>
        <v/>
      </c>
    </row>
    <row r="627" spans="1:11" ht="12.75" x14ac:dyDescent="0.2">
      <c r="A627" s="1" t="str">
        <f ca="1">IFERROR(__xludf.DUMMYFUNCTION("IFERROR(REGEXEXTRACT('Tag Library'!P638, ""\\(.*)""), 'Tag Library'!P638)"),"rth_dumping")</f>
        <v>rth_dumping</v>
      </c>
      <c r="D627" s="1" t="str">
        <f t="array" ref="D627">IFERROR(INDEX('Tag Library'!S:S, MATCH(C627, 'Tag Library'!P:P, 0)),"")</f>
        <v/>
      </c>
      <c r="F627" s="1" t="str">
        <f ca="1">IFERROR(__xludf.DUMMYFUNCTION("IFERROR(REGEXEXTRACT('Tag Library'!W638, ""\\(.*)""), 'Tag Library'!W638)"),"PID_Derivative_heater")</f>
        <v>PID_Derivative_heater</v>
      </c>
      <c r="I627" s="1" t="str">
        <f t="array" ref="I627">IFERROR(INDEX('Tag Library'!Z:Z, MATCH(H627, 'Tag Library'!W:W, 0)),"")</f>
        <v/>
      </c>
      <c r="K627" s="1" t="str">
        <f ca="1">IFERROR(__xludf.DUMMYFUNCTION("IFERROR(REGEXEXTRACT('Tag Library'!AD638, ""\\(.*)""), 'Tag Library'!AD638)"),"")</f>
        <v/>
      </c>
    </row>
    <row r="628" spans="1:11" ht="12.75" x14ac:dyDescent="0.2">
      <c r="A628" s="1" t="str">
        <f ca="1">IFERROR(__xludf.DUMMYFUNCTION("IFERROR(REGEXEXTRACT('Tag Library'!P639, ""\\(.*)""), 'Tag Library'!P639)"),"rth_dumping")</f>
        <v>rth_dumping</v>
      </c>
      <c r="D628" s="1" t="str">
        <f t="array" ref="D628">IFERROR(INDEX('Tag Library'!S:S, MATCH(C628, 'Tag Library'!P:P, 0)),"")</f>
        <v/>
      </c>
      <c r="F628" s="1" t="str">
        <f ca="1">IFERROR(__xludf.DUMMYFUNCTION("IFERROR(REGEXEXTRACT('Tag Library'!W639, ""\\(.*)""), 'Tag Library'!W639)"),"PID_humidifier_D_fast2")</f>
        <v>PID_humidifier_D_fast2</v>
      </c>
      <c r="I628" s="1" t="str">
        <f t="array" ref="I628">IFERROR(INDEX('Tag Library'!Z:Z, MATCH(H628, 'Tag Library'!W:W, 0)),"")</f>
        <v/>
      </c>
      <c r="K628" s="1" t="str">
        <f ca="1">IFERROR(__xludf.DUMMYFUNCTION("IFERROR(REGEXEXTRACT('Tag Library'!AD639, ""\\(.*)""), 'Tag Library'!AD639)"),"")</f>
        <v/>
      </c>
    </row>
    <row r="629" spans="1:11" ht="12.75" x14ac:dyDescent="0.2">
      <c r="A629" s="1" t="str">
        <f ca="1">IFERROR(__xludf.DUMMYFUNCTION("IFERROR(REGEXEXTRACT('Tag Library'!P640, ""\\(.*)""), 'Tag Library'!P640)"),"rth_dumping")</f>
        <v>rth_dumping</v>
      </c>
      <c r="D629" s="1" t="str">
        <f t="array" ref="D629">IFERROR(INDEX('Tag Library'!S:S, MATCH(C629, 'Tag Library'!P:P, 0)),"")</f>
        <v/>
      </c>
      <c r="F629" s="1" t="str">
        <f ca="1">IFERROR(__xludf.DUMMYFUNCTION("IFERROR(REGEXEXTRACT('Tag Library'!W640, ""\\(.*)""), 'Tag Library'!W640)"),"PID_humidifier_der")</f>
        <v>PID_humidifier_der</v>
      </c>
      <c r="I629" s="1" t="str">
        <f t="array" ref="I629">IFERROR(INDEX('Tag Library'!Z:Z, MATCH(H629, 'Tag Library'!W:W, 0)),"")</f>
        <v/>
      </c>
      <c r="K629" s="1" t="str">
        <f ca="1">IFERROR(__xludf.DUMMYFUNCTION("IFERROR(REGEXEXTRACT('Tag Library'!AD640, ""\\(.*)""), 'Tag Library'!AD640)"),"")</f>
        <v/>
      </c>
    </row>
    <row r="630" spans="1:11" ht="12.75" x14ac:dyDescent="0.2">
      <c r="A630" s="1" t="str">
        <f ca="1">IFERROR(__xludf.DUMMYFUNCTION("IFERROR(REGEXEXTRACT('Tag Library'!P641, ""\\(.*)""), 'Tag Library'!P641)"),"rth_float_1")</f>
        <v>rth_float_1</v>
      </c>
      <c r="D630" s="1" t="str">
        <f t="array" ref="D630">IFERROR(INDEX('Tag Library'!S:S, MATCH(C630, 'Tag Library'!P:P, 0)),"")</f>
        <v/>
      </c>
      <c r="F630" s="1" t="str">
        <f ca="1">IFERROR(__xludf.DUMMYFUNCTION("IFERROR(REGEXEXTRACT('Tag Library'!W641, ""\\(.*)""), 'Tag Library'!W641)"),"PID_humidifier_derivative_fast")</f>
        <v>PID_humidifier_derivative_fast</v>
      </c>
      <c r="I630" s="1" t="str">
        <f t="array" ref="I630">IFERROR(INDEX('Tag Library'!Z:Z, MATCH(H630, 'Tag Library'!W:W, 0)),"")</f>
        <v/>
      </c>
      <c r="K630" s="1" t="str">
        <f ca="1">IFERROR(__xludf.DUMMYFUNCTION("IFERROR(REGEXEXTRACT('Tag Library'!AD641, ""\\(.*)""), 'Tag Library'!AD641)"),"")</f>
        <v/>
      </c>
    </row>
    <row r="631" spans="1:11" ht="12.75" x14ac:dyDescent="0.2">
      <c r="A631" s="1" t="str">
        <f ca="1">IFERROR(__xludf.DUMMYFUNCTION("IFERROR(REGEXEXTRACT('Tag Library'!P642, ""\\(.*)""), 'Tag Library'!P642)"),"rth_float_2")</f>
        <v>rth_float_2</v>
      </c>
      <c r="D631" s="1" t="str">
        <f t="array" ref="D631">IFERROR(INDEX('Tag Library'!S:S, MATCH(C631, 'Tag Library'!P:P, 0)),"")</f>
        <v/>
      </c>
      <c r="F631" s="1" t="str">
        <f ca="1">IFERROR(__xludf.DUMMYFUNCTION("IFERROR(REGEXEXTRACT('Tag Library'!W642, ""\\(.*)""), 'Tag Library'!W642)"),"PID_humidifier_fast_fast2_thresh")</f>
        <v>PID_humidifier_fast_fast2_thresh</v>
      </c>
      <c r="I631" s="1" t="str">
        <f t="array" ref="I631">IFERROR(INDEX('Tag Library'!Z:Z, MATCH(H631, 'Tag Library'!W:W, 0)),"")</f>
        <v/>
      </c>
      <c r="K631" s="1" t="str">
        <f ca="1">IFERROR(__xludf.DUMMYFUNCTION("IFERROR(REGEXEXTRACT('Tag Library'!AD642, ""\\(.*)""), 'Tag Library'!AD642)"),"")</f>
        <v/>
      </c>
    </row>
    <row r="632" spans="1:11" ht="12.75" x14ac:dyDescent="0.2">
      <c r="A632" s="1" t="str">
        <f ca="1">IFERROR(__xludf.DUMMYFUNCTION("IFERROR(REGEXEXTRACT('Tag Library'!P643, ""\\(.*)""), 'Tag Library'!P643)"),"rth_float_1")</f>
        <v>rth_float_1</v>
      </c>
      <c r="D632" s="1" t="str">
        <f t="array" ref="D632">IFERROR(INDEX('Tag Library'!S:S, MATCH(C632, 'Tag Library'!P:P, 0)),"")</f>
        <v/>
      </c>
      <c r="F632" s="1" t="str">
        <f ca="1">IFERROR(__xludf.DUMMYFUNCTION("IFERROR(REGEXEXTRACT('Tag Library'!W643, ""\\(.*)""), 'Tag Library'!W643)"),"PID_humidifier_fast_slow_thresh")</f>
        <v>PID_humidifier_fast_slow_thresh</v>
      </c>
      <c r="I632" s="1" t="str">
        <f t="array" ref="I632">IFERROR(INDEX('Tag Library'!Z:Z, MATCH(H632, 'Tag Library'!W:W, 0)),"")</f>
        <v/>
      </c>
      <c r="K632" s="1" t="str">
        <f ca="1">IFERROR(__xludf.DUMMYFUNCTION("IFERROR(REGEXEXTRACT('Tag Library'!AD643, ""\\(.*)""), 'Tag Library'!AD643)"),"")</f>
        <v/>
      </c>
    </row>
    <row r="633" spans="1:11" ht="12.75" x14ac:dyDescent="0.2">
      <c r="A633" s="1" t="str">
        <f ca="1">IFERROR(__xludf.DUMMYFUNCTION("IFERROR(REGEXEXTRACT('Tag Library'!P644, ""\\(.*)""), 'Tag Library'!P644)"),"rth_float_2")</f>
        <v>rth_float_2</v>
      </c>
      <c r="D633" s="1" t="str">
        <f t="array" ref="D633">IFERROR(INDEX('Tag Library'!S:S, MATCH(C633, 'Tag Library'!P:P, 0)),"")</f>
        <v/>
      </c>
      <c r="F633" s="1" t="str">
        <f ca="1">IFERROR(__xludf.DUMMYFUNCTION("IFERROR(REGEXEXTRACT('Tag Library'!W644, ""\\(.*)""), 'Tag Library'!W644)"),"PID_humidifier_i_fast2")</f>
        <v>PID_humidifier_i_fast2</v>
      </c>
      <c r="I633" s="1" t="str">
        <f t="array" ref="I633">IFERROR(INDEX('Tag Library'!Z:Z, MATCH(H633, 'Tag Library'!W:W, 0)),"")</f>
        <v/>
      </c>
      <c r="K633" s="1" t="str">
        <f ca="1">IFERROR(__xludf.DUMMYFUNCTION("IFERROR(REGEXEXTRACT('Tag Library'!AD644, ""\\(.*)""), 'Tag Library'!AD644)"),"")</f>
        <v/>
      </c>
    </row>
    <row r="634" spans="1:11" ht="12.75" x14ac:dyDescent="0.2">
      <c r="A634" s="1" t="str">
        <f ca="1">IFERROR(__xludf.DUMMYFUNCTION("IFERROR(REGEXEXTRACT('Tag Library'!P645, ""\\(.*)""), 'Tag Library'!P645)"),"rth_float_1")</f>
        <v>rth_float_1</v>
      </c>
      <c r="D634" s="1" t="str">
        <f t="array" ref="D634">IFERROR(INDEX('Tag Library'!S:S, MATCH(C634, 'Tag Library'!P:P, 0)),"")</f>
        <v/>
      </c>
      <c r="F634" s="1" t="str">
        <f ca="1">IFERROR(__xludf.DUMMYFUNCTION("IFERROR(REGEXEXTRACT('Tag Library'!W645, ""\\(.*)""), 'Tag Library'!W645)"),"PID_humidifier_int")</f>
        <v>PID_humidifier_int</v>
      </c>
      <c r="I634" s="1" t="str">
        <f t="array" ref="I634">IFERROR(INDEX('Tag Library'!Z:Z, MATCH(H634, 'Tag Library'!W:W, 0)),"")</f>
        <v/>
      </c>
      <c r="K634" s="1" t="str">
        <f ca="1">IFERROR(__xludf.DUMMYFUNCTION("IFERROR(REGEXEXTRACT('Tag Library'!AD645, ""\\(.*)""), 'Tag Library'!AD645)"),"")</f>
        <v/>
      </c>
    </row>
    <row r="635" spans="1:11" ht="12.75" x14ac:dyDescent="0.2">
      <c r="A635" s="1" t="str">
        <f ca="1">IFERROR(__xludf.DUMMYFUNCTION("IFERROR(REGEXEXTRACT('Tag Library'!P646, ""\\(.*)""), 'Tag Library'!P646)"),"rth_float_2")</f>
        <v>rth_float_2</v>
      </c>
      <c r="D635" s="1" t="str">
        <f t="array" ref="D635">IFERROR(INDEX('Tag Library'!S:S, MATCH(C635, 'Tag Library'!P:P, 0)),"")</f>
        <v/>
      </c>
      <c r="F635" s="1" t="str">
        <f ca="1">IFERROR(__xludf.DUMMYFUNCTION("IFERROR(REGEXEXTRACT('Tag Library'!W646, ""\\(.*)""), 'Tag Library'!W646)"),"PID_humidifier_integral_fast")</f>
        <v>PID_humidifier_integral_fast</v>
      </c>
      <c r="I635" s="1" t="str">
        <f t="array" ref="I635">IFERROR(INDEX('Tag Library'!Z:Z, MATCH(H635, 'Tag Library'!W:W, 0)),"")</f>
        <v/>
      </c>
      <c r="K635" s="1" t="str">
        <f ca="1">IFERROR(__xludf.DUMMYFUNCTION("IFERROR(REGEXEXTRACT('Tag Library'!AD646, ""\\(.*)""), 'Tag Library'!AD646)"),"")</f>
        <v/>
      </c>
    </row>
    <row r="636" spans="1:11" ht="12.75" x14ac:dyDescent="0.2">
      <c r="A636" s="1" t="str">
        <f ca="1">IFERROR(__xludf.DUMMYFUNCTION("IFERROR(REGEXEXTRACT('Tag Library'!P647, ""\\(.*)""), 'Tag Library'!P647)"),"rth_float_1")</f>
        <v>rth_float_1</v>
      </c>
      <c r="D636" s="1" t="str">
        <f t="array" ref="D636">IFERROR(INDEX('Tag Library'!S:S, MATCH(C636, 'Tag Library'!P:P, 0)),"")</f>
        <v/>
      </c>
      <c r="F636" s="1" t="str">
        <f ca="1">IFERROR(__xludf.DUMMYFUNCTION("IFERROR(REGEXEXTRACT('Tag Library'!W647, ""\\(.*)""), 'Tag Library'!W647)"),"PID_humidifier_P_fast2")</f>
        <v>PID_humidifier_P_fast2</v>
      </c>
      <c r="I636" s="1" t="str">
        <f t="array" ref="I636">IFERROR(INDEX('Tag Library'!Z:Z, MATCH(H636, 'Tag Library'!W:W, 0)),"")</f>
        <v/>
      </c>
      <c r="K636" s="1" t="str">
        <f ca="1">IFERROR(__xludf.DUMMYFUNCTION("IFERROR(REGEXEXTRACT('Tag Library'!AD647, ""\\(.*)""), 'Tag Library'!AD647)"),"")</f>
        <v/>
      </c>
    </row>
    <row r="637" spans="1:11" ht="12.75" x14ac:dyDescent="0.2">
      <c r="A637" s="1" t="str">
        <f ca="1">IFERROR(__xludf.DUMMYFUNCTION("IFERROR(REGEXEXTRACT('Tag Library'!P648, ""\\(.*)""), 'Tag Library'!P648)"),"rth_float_2")</f>
        <v>rth_float_2</v>
      </c>
      <c r="D637" s="1" t="str">
        <f t="array" ref="D637">IFERROR(INDEX('Tag Library'!S:S, MATCH(C637, 'Tag Library'!P:P, 0)),"")</f>
        <v/>
      </c>
      <c r="F637" s="1" t="str">
        <f ca="1">IFERROR(__xludf.DUMMYFUNCTION("IFERROR(REGEXEXTRACT('Tag Library'!W648, ""\\(.*)""), 'Tag Library'!W648)"),"PID_humidifier_P_light")</f>
        <v>PID_humidifier_P_light</v>
      </c>
      <c r="I637" s="1" t="str">
        <f t="array" ref="I637">IFERROR(INDEX('Tag Library'!Z:Z, MATCH(H637, 'Tag Library'!W:W, 0)),"")</f>
        <v/>
      </c>
      <c r="K637" s="1" t="str">
        <f ca="1">IFERROR(__xludf.DUMMYFUNCTION("IFERROR(REGEXEXTRACT('Tag Library'!AD648, ""\\(.*)""), 'Tag Library'!AD648)"),"")</f>
        <v/>
      </c>
    </row>
    <row r="638" spans="1:11" ht="12.75" x14ac:dyDescent="0.2">
      <c r="A638" s="1" t="str">
        <f ca="1">IFERROR(__xludf.DUMMYFUNCTION("IFERROR(REGEXEXTRACT('Tag Library'!P649, ""\\(.*)""), 'Tag Library'!P649)"),"rth_float_1")</f>
        <v>rth_float_1</v>
      </c>
      <c r="D638" s="1" t="str">
        <f t="array" ref="D638">IFERROR(INDEX('Tag Library'!S:S, MATCH(C638, 'Tag Library'!P:P, 0)),"")</f>
        <v/>
      </c>
      <c r="F638" s="1" t="str">
        <f ca="1">IFERROR(__xludf.DUMMYFUNCTION("IFERROR(REGEXEXTRACT('Tag Library'!W649, ""\\(.*)""), 'Tag Library'!W649)"),"PID_humidifier_prop")</f>
        <v>PID_humidifier_prop</v>
      </c>
      <c r="I638" s="1" t="str">
        <f t="array" ref="I638">IFERROR(INDEX('Tag Library'!Z:Z, MATCH(H638, 'Tag Library'!W:W, 0)),"")</f>
        <v/>
      </c>
      <c r="K638" s="1" t="str">
        <f ca="1">IFERROR(__xludf.DUMMYFUNCTION("IFERROR(REGEXEXTRACT('Tag Library'!AD649, ""\\(.*)""), 'Tag Library'!AD649)"),"")</f>
        <v/>
      </c>
    </row>
    <row r="639" spans="1:11" ht="12.75" x14ac:dyDescent="0.2">
      <c r="A639" s="1" t="str">
        <f ca="1">IFERROR(__xludf.DUMMYFUNCTION("IFERROR(REGEXEXTRACT('Tag Library'!P650, ""\\(.*)""), 'Tag Library'!P650)"),"rth_float_2")</f>
        <v>rth_float_2</v>
      </c>
      <c r="D639" s="1" t="str">
        <f t="array" ref="D639">IFERROR(INDEX('Tag Library'!S:S, MATCH(C639, 'Tag Library'!P:P, 0)),"")</f>
        <v/>
      </c>
      <c r="F639" s="1" t="str">
        <f ca="1">IFERROR(__xludf.DUMMYFUNCTION("IFERROR(REGEXEXTRACT('Tag Library'!W650, ""\\(.*)""), 'Tag Library'!W650)"),"PID_humidifier_prop_fast")</f>
        <v>PID_humidifier_prop_fast</v>
      </c>
      <c r="I639" s="1" t="str">
        <f t="array" ref="I639">IFERROR(INDEX('Tag Library'!Z:Z, MATCH(H639, 'Tag Library'!W:W, 0)),"")</f>
        <v/>
      </c>
      <c r="K639" s="1" t="str">
        <f ca="1">IFERROR(__xludf.DUMMYFUNCTION("IFERROR(REGEXEXTRACT('Tag Library'!AD650, ""\\(.*)""), 'Tag Library'!AD650)"),"")</f>
        <v/>
      </c>
    </row>
    <row r="640" spans="1:11" ht="12.75" x14ac:dyDescent="0.2">
      <c r="A640" s="1" t="str">
        <f ca="1">IFERROR(__xludf.DUMMYFUNCTION("IFERROR(REGEXEXTRACT('Tag Library'!P651, ""\\(.*)""), 'Tag Library'!P651)"),"rth_float_1")</f>
        <v>rth_float_1</v>
      </c>
      <c r="D640" s="1" t="str">
        <f t="array" ref="D640">IFERROR(INDEX('Tag Library'!S:S, MATCH(C640, 'Tag Library'!P:P, 0)),"")</f>
        <v/>
      </c>
      <c r="F640" s="1" t="str">
        <f ca="1">IFERROR(__xludf.DUMMYFUNCTION("IFERROR(REGEXEXTRACT('Tag Library'!W651, ""\\(.*)""), 'Tag Library'!W651)"),"PID_humidifier_TR02_out_low_limit")</f>
        <v>PID_humidifier_TR02_out_low_limit</v>
      </c>
      <c r="I640" s="1" t="str">
        <f t="array" ref="I640">IFERROR(INDEX('Tag Library'!Z:Z, MATCH(H640, 'Tag Library'!W:W, 0)),"")</f>
        <v/>
      </c>
      <c r="K640" s="1" t="str">
        <f ca="1">IFERROR(__xludf.DUMMYFUNCTION("IFERROR(REGEXEXTRACT('Tag Library'!AD651, ""\\(.*)""), 'Tag Library'!AD651)"),"")</f>
        <v/>
      </c>
    </row>
    <row r="641" spans="1:11" ht="12.75" x14ac:dyDescent="0.2">
      <c r="A641" s="1" t="str">
        <f ca="1">IFERROR(__xludf.DUMMYFUNCTION("IFERROR(REGEXEXTRACT('Tag Library'!P652, ""\\(.*)""), 'Tag Library'!P652)"),"rth_float_2")</f>
        <v>rth_float_2</v>
      </c>
      <c r="D641" s="1" t="str">
        <f t="array" ref="D641">IFERROR(INDEX('Tag Library'!S:S, MATCH(C641, 'Tag Library'!P:P, 0)),"")</f>
        <v/>
      </c>
      <c r="F641" s="1" t="str">
        <f ca="1">IFERROR(__xludf.DUMMYFUNCTION("IFERROR(REGEXEXTRACT('Tag Library'!W652, ""\\(.*)""), 'Tag Library'!W652)"),"PID_humidifier_TR03_out_low_limit")</f>
        <v>PID_humidifier_TR03_out_low_limit</v>
      </c>
      <c r="I641" s="1" t="str">
        <f t="array" ref="I641">IFERROR(INDEX('Tag Library'!Z:Z, MATCH(H641, 'Tag Library'!W:W, 0)),"")</f>
        <v/>
      </c>
      <c r="K641" s="1" t="str">
        <f ca="1">IFERROR(__xludf.DUMMYFUNCTION("IFERROR(REGEXEXTRACT('Tag Library'!AD652, ""\\(.*)""), 'Tag Library'!AD652)"),"")</f>
        <v/>
      </c>
    </row>
    <row r="642" spans="1:11" ht="12.75" x14ac:dyDescent="0.2">
      <c r="A642" s="1" t="str">
        <f ca="1">IFERROR(__xludf.DUMMYFUNCTION("IFERROR(REGEXEXTRACT('Tag Library'!P653, ""\\(.*)""), 'Tag Library'!P653)"),"rth_float_1")</f>
        <v>rth_float_1</v>
      </c>
      <c r="D642" s="1" t="str">
        <f t="array" ref="D642">IFERROR(INDEX('Tag Library'!S:S, MATCH(C642, 'Tag Library'!P:P, 0)),"")</f>
        <v/>
      </c>
      <c r="F642" s="1" t="str">
        <f ca="1">IFERROR(__xludf.DUMMYFUNCTION("IFERROR(REGEXEXTRACT('Tag Library'!W653, ""\\(.*)""), 'Tag Library'!W653)"),"PID_humidifier_TR04_out_low_limit")</f>
        <v>PID_humidifier_TR04_out_low_limit</v>
      </c>
      <c r="I642" s="1" t="str">
        <f t="array" ref="I642">IFERROR(INDEX('Tag Library'!Z:Z, MATCH(H642, 'Tag Library'!W:W, 0)),"")</f>
        <v/>
      </c>
      <c r="K642" s="1" t="str">
        <f ca="1">IFERROR(__xludf.DUMMYFUNCTION("IFERROR(REGEXEXTRACT('Tag Library'!AD653, ""\\(.*)""), 'Tag Library'!AD653)"),"")</f>
        <v/>
      </c>
    </row>
    <row r="643" spans="1:11" ht="12.75" x14ac:dyDescent="0.2">
      <c r="A643" s="1" t="str">
        <f ca="1">IFERROR(__xludf.DUMMYFUNCTION("IFERROR(REGEXEXTRACT('Tag Library'!P654, ""\\(.*)""), 'Tag Library'!P654)"),"rth_float_2")</f>
        <v>rth_float_2</v>
      </c>
      <c r="D643" s="1" t="str">
        <f t="array" ref="D643">IFERROR(INDEX('Tag Library'!S:S, MATCH(C643, 'Tag Library'!P:P, 0)),"")</f>
        <v/>
      </c>
      <c r="F643" s="1" t="str">
        <f ca="1">IFERROR(__xludf.DUMMYFUNCTION("IFERROR(REGEXEXTRACT('Tag Library'!W654, ""\\(.*)""), 'Tag Library'!W654)"),"PID_humidifier_TR05_out_low_limit")</f>
        <v>PID_humidifier_TR05_out_low_limit</v>
      </c>
      <c r="I643" s="1" t="str">
        <f t="array" ref="I643">IFERROR(INDEX('Tag Library'!Z:Z, MATCH(H643, 'Tag Library'!W:W, 0)),"")</f>
        <v/>
      </c>
      <c r="K643" s="1" t="str">
        <f ca="1">IFERROR(__xludf.DUMMYFUNCTION("IFERROR(REGEXEXTRACT('Tag Library'!AD654, ""\\(.*)""), 'Tag Library'!AD654)"),"")</f>
        <v/>
      </c>
    </row>
    <row r="644" spans="1:11" ht="12.75" x14ac:dyDescent="0.2">
      <c r="A644" s="1" t="str">
        <f ca="1">IFERROR(__xludf.DUMMYFUNCTION("IFERROR(REGEXEXTRACT('Tag Library'!P655, ""\\(.*)""), 'Tag Library'!P655)"),"rth_float_1")</f>
        <v>rth_float_1</v>
      </c>
      <c r="D644" s="1" t="str">
        <f t="array" ref="D644">IFERROR(INDEX('Tag Library'!S:S, MATCH(C644, 'Tag Library'!P:P, 0)),"")</f>
        <v/>
      </c>
      <c r="F644" s="1" t="str">
        <f ca="1">IFERROR(__xludf.DUMMYFUNCTION("IFERROR(REGEXEXTRACT('Tag Library'!W655, ""\\(.*)""), 'Tag Library'!W655)"),"PID_humidifier_TR06_out_low_limit")</f>
        <v>PID_humidifier_TR06_out_low_limit</v>
      </c>
      <c r="I644" s="1" t="str">
        <f t="array" ref="I644">IFERROR(INDEX('Tag Library'!Z:Z, MATCH(H644, 'Tag Library'!W:W, 0)),"")</f>
        <v/>
      </c>
      <c r="K644" s="1" t="str">
        <f ca="1">IFERROR(__xludf.DUMMYFUNCTION("IFERROR(REGEXEXTRACT('Tag Library'!AD655, ""\\(.*)""), 'Tag Library'!AD655)"),"")</f>
        <v/>
      </c>
    </row>
    <row r="645" spans="1:11" ht="12.75" x14ac:dyDescent="0.2">
      <c r="A645" s="1" t="str">
        <f ca="1">IFERROR(__xludf.DUMMYFUNCTION("IFERROR(REGEXEXTRACT('Tag Library'!P656, ""\\(.*)""), 'Tag Library'!P656)"),"rth_float_2")</f>
        <v>rth_float_2</v>
      </c>
      <c r="D645" s="1" t="str">
        <f t="array" ref="D645">IFERROR(INDEX('Tag Library'!S:S, MATCH(C645, 'Tag Library'!P:P, 0)),"")</f>
        <v/>
      </c>
      <c r="F645" s="1" t="str">
        <f ca="1">IFERROR(__xludf.DUMMYFUNCTION("IFERROR(REGEXEXTRACT('Tag Library'!W656, ""\\(.*)""), 'Tag Library'!W656)"),"PID_humidifier_TR07_out_low_limit")</f>
        <v>PID_humidifier_TR07_out_low_limit</v>
      </c>
      <c r="I645" s="1" t="str">
        <f t="array" ref="I645">IFERROR(INDEX('Tag Library'!Z:Z, MATCH(H645, 'Tag Library'!W:W, 0)),"")</f>
        <v/>
      </c>
      <c r="K645" s="1" t="str">
        <f ca="1">IFERROR(__xludf.DUMMYFUNCTION("IFERROR(REGEXEXTRACT('Tag Library'!AD656, ""\\(.*)""), 'Tag Library'!AD656)"),"")</f>
        <v/>
      </c>
    </row>
    <row r="646" spans="1:11" ht="12.75" x14ac:dyDescent="0.2">
      <c r="A646" s="1" t="str">
        <f ca="1">IFERROR(__xludf.DUMMYFUNCTION("IFERROR(REGEXEXTRACT('Tag Library'!P657, ""\\(.*)""), 'Tag Library'!P657)"),"rth_float_1")</f>
        <v>rth_float_1</v>
      </c>
      <c r="D646" s="1" t="str">
        <f t="array" ref="D646">IFERROR(INDEX('Tag Library'!S:S, MATCH(C646, 'Tag Library'!P:P, 0)),"")</f>
        <v/>
      </c>
      <c r="F646" s="1" t="str">
        <f ca="1">IFERROR(__xludf.DUMMYFUNCTION("IFERROR(REGEXEXTRACT('Tag Library'!W657, ""\\(.*)""), 'Tag Library'!W657)"),"PID_humidifier_TR09_out_low_limit")</f>
        <v>PID_humidifier_TR09_out_low_limit</v>
      </c>
      <c r="I646" s="1" t="str">
        <f t="array" ref="I646">IFERROR(INDEX('Tag Library'!Z:Z, MATCH(H646, 'Tag Library'!W:W, 0)),"")</f>
        <v/>
      </c>
      <c r="K646" s="1" t="str">
        <f ca="1">IFERROR(__xludf.DUMMYFUNCTION("IFERROR(REGEXEXTRACT('Tag Library'!AD657, ""\\(.*)""), 'Tag Library'!AD657)"),"")</f>
        <v/>
      </c>
    </row>
    <row r="647" spans="1:11" ht="12.75" x14ac:dyDescent="0.2">
      <c r="A647" s="1" t="str">
        <f ca="1">IFERROR(__xludf.DUMMYFUNCTION("IFERROR(REGEXEXTRACT('Tag Library'!P658, ""\\(.*)""), 'Tag Library'!P658)"),"rth_float_2")</f>
        <v>rth_float_2</v>
      </c>
      <c r="D647" s="1" t="str">
        <f t="array" ref="D647">IFERROR(INDEX('Tag Library'!S:S, MATCH(C647, 'Tag Library'!P:P, 0)),"")</f>
        <v/>
      </c>
      <c r="F647" s="1" t="str">
        <f ca="1">IFERROR(__xludf.DUMMYFUNCTION("IFERROR(REGEXEXTRACT('Tag Library'!W658, ""\\(.*)""), 'Tag Library'!W658)"),"PID_humidifier_TR10_out_low_limit")</f>
        <v>PID_humidifier_TR10_out_low_limit</v>
      </c>
      <c r="I647" s="1" t="str">
        <f t="array" ref="I647">IFERROR(INDEX('Tag Library'!Z:Z, MATCH(H647, 'Tag Library'!W:W, 0)),"")</f>
        <v/>
      </c>
      <c r="K647" s="1" t="str">
        <f ca="1">IFERROR(__xludf.DUMMYFUNCTION("IFERROR(REGEXEXTRACT('Tag Library'!AD658, ""\\(.*)""), 'Tag Library'!AD658)"),"")</f>
        <v/>
      </c>
    </row>
    <row r="648" spans="1:11" ht="12.75" x14ac:dyDescent="0.2">
      <c r="A648" s="1" t="str">
        <f ca="1">IFERROR(__xludf.DUMMYFUNCTION("IFERROR(REGEXEXTRACT('Tag Library'!P659, ""\\(.*)""), 'Tag Library'!P659)"),"rth_float_1")</f>
        <v>rth_float_1</v>
      </c>
      <c r="D648" s="1" t="str">
        <f t="array" ref="D648">IFERROR(INDEX('Tag Library'!S:S, MATCH(C648, 'Tag Library'!P:P, 0)),"")</f>
        <v/>
      </c>
      <c r="F648" s="1" t="str">
        <f ca="1">IFERROR(__xludf.DUMMYFUNCTION("IFERROR(REGEXEXTRACT('Tag Library'!W659, ""\\(.*)""), 'Tag Library'!W659)"),"PID_humidifier_TR11_out_low_limit")</f>
        <v>PID_humidifier_TR11_out_low_limit</v>
      </c>
      <c r="I648" s="1" t="str">
        <f t="array" ref="I648">IFERROR(INDEX('Tag Library'!Z:Z, MATCH(H648, 'Tag Library'!W:W, 0)),"")</f>
        <v/>
      </c>
      <c r="K648" s="1" t="str">
        <f ca="1">IFERROR(__xludf.DUMMYFUNCTION("IFERROR(REGEXEXTRACT('Tag Library'!AD659, ""\\(.*)""), 'Tag Library'!AD659)"),"")</f>
        <v/>
      </c>
    </row>
    <row r="649" spans="1:11" ht="12.75" x14ac:dyDescent="0.2">
      <c r="A649" s="1" t="str">
        <f ca="1">IFERROR(__xludf.DUMMYFUNCTION("IFERROR(REGEXEXTRACT('Tag Library'!P660, ""\\(.*)""), 'Tag Library'!P660)"),"rth_float_2")</f>
        <v>rth_float_2</v>
      </c>
      <c r="D649" s="1" t="str">
        <f t="array" ref="D649">IFERROR(INDEX('Tag Library'!S:S, MATCH(C649, 'Tag Library'!P:P, 0)),"")</f>
        <v/>
      </c>
      <c r="F649" s="1" t="str">
        <f ca="1">IFERROR(__xludf.DUMMYFUNCTION("IFERROR(REGEXEXTRACT('Tag Library'!W660, ""\\(.*)""), 'Tag Library'!W660)"),"PID_humidifier_TR12_out_low_limit")</f>
        <v>PID_humidifier_TR12_out_low_limit</v>
      </c>
      <c r="I649" s="1" t="str">
        <f t="array" ref="I649">IFERROR(INDEX('Tag Library'!Z:Z, MATCH(H649, 'Tag Library'!W:W, 0)),"")</f>
        <v/>
      </c>
      <c r="K649" s="1" t="str">
        <f ca="1">IFERROR(__xludf.DUMMYFUNCTION("IFERROR(REGEXEXTRACT('Tag Library'!AD660, ""\\(.*)""), 'Tag Library'!AD660)"),"")</f>
        <v/>
      </c>
    </row>
    <row r="650" spans="1:11" ht="12.75" x14ac:dyDescent="0.2">
      <c r="A650" s="1" t="str">
        <f ca="1">IFERROR(__xludf.DUMMYFUNCTION("IFERROR(REGEXEXTRACT('Tag Library'!P661, ""\\(.*)""), 'Tag Library'!P661)"),"rth_float_1")</f>
        <v>rth_float_1</v>
      </c>
      <c r="D650" s="1" t="str">
        <f t="array" ref="D650">IFERROR(INDEX('Tag Library'!S:S, MATCH(C650, 'Tag Library'!P:P, 0)),"")</f>
        <v/>
      </c>
      <c r="F650" s="1" t="str">
        <f ca="1">IFERROR(__xludf.DUMMYFUNCTION("IFERROR(REGEXEXTRACT('Tag Library'!W661, ""\\(.*)""), 'Tag Library'!W661)"),"PID_humidifier_TR13_out_low_limit")</f>
        <v>PID_humidifier_TR13_out_low_limit</v>
      </c>
      <c r="I650" s="1" t="str">
        <f t="array" ref="I650">IFERROR(INDEX('Tag Library'!Z:Z, MATCH(H650, 'Tag Library'!W:W, 0)),"")</f>
        <v/>
      </c>
      <c r="K650" s="1" t="str">
        <f ca="1">IFERROR(__xludf.DUMMYFUNCTION("IFERROR(REGEXEXTRACT('Tag Library'!AD661, ""\\(.*)""), 'Tag Library'!AD661)"),"")</f>
        <v/>
      </c>
    </row>
    <row r="651" spans="1:11" ht="12.75" x14ac:dyDescent="0.2">
      <c r="A651" s="1" t="str">
        <f ca="1">IFERROR(__xludf.DUMMYFUNCTION("IFERROR(REGEXEXTRACT('Tag Library'!P662, ""\\(.*)""), 'Tag Library'!P662)"),"rth_float_2")</f>
        <v>rth_float_2</v>
      </c>
      <c r="D651" s="1" t="str">
        <f t="array" ref="D651">IFERROR(INDEX('Tag Library'!S:S, MATCH(C651, 'Tag Library'!P:P, 0)),"")</f>
        <v/>
      </c>
      <c r="F651" s="1" t="str">
        <f ca="1">IFERROR(__xludf.DUMMYFUNCTION("IFERROR(REGEXEXTRACT('Tag Library'!W662, ""\\(.*)""), 'Tag Library'!W662)"),"PID_humidifier_TR14_out_low_limit")</f>
        <v>PID_humidifier_TR14_out_low_limit</v>
      </c>
      <c r="I651" s="1" t="str">
        <f t="array" ref="I651">IFERROR(INDEX('Tag Library'!Z:Z, MATCH(H651, 'Tag Library'!W:W, 0)),"")</f>
        <v/>
      </c>
      <c r="K651" s="1" t="str">
        <f ca="1">IFERROR(__xludf.DUMMYFUNCTION("IFERROR(REGEXEXTRACT('Tag Library'!AD662, ""\\(.*)""), 'Tag Library'!AD662)"),"")</f>
        <v/>
      </c>
    </row>
    <row r="652" spans="1:11" ht="12.75" x14ac:dyDescent="0.2">
      <c r="A652" s="1" t="str">
        <f ca="1">IFERROR(__xludf.DUMMYFUNCTION("IFERROR(REGEXEXTRACT('Tag Library'!P663, ""\\(.*)""), 'Tag Library'!P663)"),"rth_float_1")</f>
        <v>rth_float_1</v>
      </c>
      <c r="D652" s="1" t="str">
        <f t="array" ref="D652">IFERROR(INDEX('Tag Library'!S:S, MATCH(C652, 'Tag Library'!P:P, 0)),"")</f>
        <v/>
      </c>
      <c r="F652" s="1" t="str">
        <f ca="1">IFERROR(__xludf.DUMMYFUNCTION("IFERROR(REGEXEXTRACT('Tag Library'!W663, ""\\(.*)""), 'Tag Library'!W663)"),"PID_integral_CO2_door_close")</f>
        <v>PID_integral_CO2_door_close</v>
      </c>
      <c r="I652" s="1" t="str">
        <f t="array" ref="I652">IFERROR(INDEX('Tag Library'!Z:Z, MATCH(H652, 'Tag Library'!W:W, 0)),"")</f>
        <v/>
      </c>
      <c r="K652" s="1" t="str">
        <f ca="1">IFERROR(__xludf.DUMMYFUNCTION("IFERROR(REGEXEXTRACT('Tag Library'!AD663, ""\\(.*)""), 'Tag Library'!AD663)"),"")</f>
        <v/>
      </c>
    </row>
    <row r="653" spans="1:11" ht="12.75" x14ac:dyDescent="0.2">
      <c r="A653" s="1" t="str">
        <f ca="1">IFERROR(__xludf.DUMMYFUNCTION("IFERROR(REGEXEXTRACT('Tag Library'!P664, ""\\(.*)""), 'Tag Library'!P664)"),"rth_float_2")</f>
        <v>rth_float_2</v>
      </c>
      <c r="D653" s="1" t="str">
        <f t="array" ref="D653">IFERROR(INDEX('Tag Library'!S:S, MATCH(C653, 'Tag Library'!P:P, 0)),"")</f>
        <v/>
      </c>
      <c r="F653" s="1" t="str">
        <f ca="1">IFERROR(__xludf.DUMMYFUNCTION("IFERROR(REGEXEXTRACT('Tag Library'!W664, ""\\(.*)""), 'Tag Library'!W664)"),"PID_integral_CO2_door_closing")</f>
        <v>PID_integral_CO2_door_closing</v>
      </c>
      <c r="I653" s="1" t="str">
        <f t="array" ref="I653">IFERROR(INDEX('Tag Library'!Z:Z, MATCH(H653, 'Tag Library'!W:W, 0)),"")</f>
        <v/>
      </c>
      <c r="K653" s="1" t="str">
        <f ca="1">IFERROR(__xludf.DUMMYFUNCTION("IFERROR(REGEXEXTRACT('Tag Library'!AD664, ""\\(.*)""), 'Tag Library'!AD664)"),"")</f>
        <v/>
      </c>
    </row>
    <row r="654" spans="1:11" ht="12.75" x14ac:dyDescent="0.2">
      <c r="A654" s="1" t="str">
        <f ca="1">IFERROR(__xludf.DUMMYFUNCTION("IFERROR(REGEXEXTRACT('Tag Library'!P665, ""\\(.*)""), 'Tag Library'!P665)"),"tr_02_ET-RTH_accum")</f>
        <v>tr_02_ET-RTH_accum</v>
      </c>
      <c r="D654" s="1" t="str">
        <f t="array" ref="D654">IFERROR(INDEX('Tag Library'!S:S, MATCH(C654, 'Tag Library'!P:P, 0)),"")</f>
        <v/>
      </c>
      <c r="F654" s="1" t="str">
        <f ca="1">IFERROR(__xludf.DUMMYFUNCTION("IFERROR(REGEXEXTRACT('Tag Library'!W665, ""\\(.*)""), 'Tag Library'!W665)"),"PID_integral_fast_chiller_closed")</f>
        <v>PID_integral_fast_chiller_closed</v>
      </c>
      <c r="I654" s="1" t="str">
        <f t="array" ref="I654">IFERROR(INDEX('Tag Library'!Z:Z, MATCH(H654, 'Tag Library'!W:W, 0)),"")</f>
        <v/>
      </c>
      <c r="K654" s="1" t="str">
        <f ca="1">IFERROR(__xludf.DUMMYFUNCTION("IFERROR(REGEXEXTRACT('Tag Library'!AD665, ""\\(.*)""), 'Tag Library'!AD665)"),"")</f>
        <v/>
      </c>
    </row>
    <row r="655" spans="1:11" ht="12.75" x14ac:dyDescent="0.2">
      <c r="A655" s="1" t="str">
        <f ca="1">IFERROR(__xludf.DUMMYFUNCTION("IFERROR(REGEXEXTRACT('Tag Library'!P666, ""\\(.*)""), 'Tag Library'!P666)"),"tr_03_ET-RTH_accum")</f>
        <v>tr_03_ET-RTH_accum</v>
      </c>
      <c r="D655" s="1" t="str">
        <f t="array" ref="D655">IFERROR(INDEX('Tag Library'!S:S, MATCH(C655, 'Tag Library'!P:P, 0)),"")</f>
        <v/>
      </c>
      <c r="F655" s="1" t="str">
        <f ca="1">IFERROR(__xludf.DUMMYFUNCTION("IFERROR(REGEXEXTRACT('Tag Library'!W666, ""\\(.*)""), 'Tag Library'!W666)"),"PID_integral_fast_chiller_mid")</f>
        <v>PID_integral_fast_chiller_mid</v>
      </c>
      <c r="I655" s="1" t="str">
        <f t="array" ref="I655">IFERROR(INDEX('Tag Library'!Z:Z, MATCH(H655, 'Tag Library'!W:W, 0)),"")</f>
        <v/>
      </c>
      <c r="K655" s="1" t="str">
        <f ca="1">IFERROR(__xludf.DUMMYFUNCTION("IFERROR(REGEXEXTRACT('Tag Library'!AD666, ""\\(.*)""), 'Tag Library'!AD666)"),"")</f>
        <v/>
      </c>
    </row>
    <row r="656" spans="1:11" ht="12.75" x14ac:dyDescent="0.2">
      <c r="A656" s="1" t="str">
        <f ca="1">IFERROR(__xludf.DUMMYFUNCTION("IFERROR(REGEXEXTRACT('Tag Library'!P667, ""\\(.*)""), 'Tag Library'!P667)"),"tr_04_ET-RTH_accum")</f>
        <v>tr_04_ET-RTH_accum</v>
      </c>
      <c r="D656" s="1" t="str">
        <f t="array" ref="D656">IFERROR(INDEX('Tag Library'!S:S, MATCH(C656, 'Tag Library'!P:P, 0)),"")</f>
        <v/>
      </c>
      <c r="F656" s="1" t="str">
        <f ca="1">IFERROR(__xludf.DUMMYFUNCTION("IFERROR(REGEXEXTRACT('Tag Library'!W667, ""\\(.*)""), 'Tag Library'!W667)"),"PID_integral_fast_chiller_open")</f>
        <v>PID_integral_fast_chiller_open</v>
      </c>
      <c r="I656" s="1" t="str">
        <f t="array" ref="I656">IFERROR(INDEX('Tag Library'!Z:Z, MATCH(H656, 'Tag Library'!W:W, 0)),"")</f>
        <v/>
      </c>
      <c r="K656" s="1" t="str">
        <f ca="1">IFERROR(__xludf.DUMMYFUNCTION("IFERROR(REGEXEXTRACT('Tag Library'!AD667, ""\\(.*)""), 'Tag Library'!AD667)"),"")</f>
        <v/>
      </c>
    </row>
    <row r="657" spans="1:11" ht="12.75" x14ac:dyDescent="0.2">
      <c r="A657" s="1" t="str">
        <f ca="1">IFERROR(__xludf.DUMMYFUNCTION("IFERROR(REGEXEXTRACT('Tag Library'!P668, ""\\(.*)""), 'Tag Library'!P668)"),"tr_05_ET-RTH_accum")</f>
        <v>tr_05_ET-RTH_accum</v>
      </c>
      <c r="D657" s="1" t="str">
        <f t="array" ref="D657">IFERROR(INDEX('Tag Library'!S:S, MATCH(C657, 'Tag Library'!P:P, 0)),"")</f>
        <v/>
      </c>
      <c r="F657" s="1" t="str">
        <f ca="1">IFERROR(__xludf.DUMMYFUNCTION("IFERROR(REGEXEXTRACT('Tag Library'!W668, ""\\(.*)""), 'Tag Library'!W668)"),"PID_integral_fast_CO2_high_PAR")</f>
        <v>PID_integral_fast_CO2_high_PAR</v>
      </c>
      <c r="I657" s="1" t="str">
        <f t="array" ref="I657">IFERROR(INDEX('Tag Library'!Z:Z, MATCH(H657, 'Tag Library'!W:W, 0)),"")</f>
        <v/>
      </c>
      <c r="K657" s="1" t="str">
        <f ca="1">IFERROR(__xludf.DUMMYFUNCTION("IFERROR(REGEXEXTRACT('Tag Library'!AD668, ""\\(.*)""), 'Tag Library'!AD668)"),"")</f>
        <v/>
      </c>
    </row>
    <row r="658" spans="1:11" ht="12.75" x14ac:dyDescent="0.2">
      <c r="A658" s="1" t="str">
        <f ca="1">IFERROR(__xludf.DUMMYFUNCTION("IFERROR(REGEXEXTRACT('Tag Library'!P669, ""\\(.*)""), 'Tag Library'!P669)"),"tr_06_ET-RTH_accum")</f>
        <v>tr_06_ET-RTH_accum</v>
      </c>
      <c r="D658" s="1" t="str">
        <f t="array" ref="D658">IFERROR(INDEX('Tag Library'!S:S, MATCH(C658, 'Tag Library'!P:P, 0)),"")</f>
        <v/>
      </c>
      <c r="F658" s="1" t="str">
        <f ca="1">IFERROR(__xludf.DUMMYFUNCTION("IFERROR(REGEXEXTRACT('Tag Library'!W669, ""\\(.*)""), 'Tag Library'!W669)"),"PID_integral_fast_CO2_low_PAR")</f>
        <v>PID_integral_fast_CO2_low_PAR</v>
      </c>
      <c r="I658" s="1" t="str">
        <f t="array" ref="I658">IFERROR(INDEX('Tag Library'!Z:Z, MATCH(H658, 'Tag Library'!W:W, 0)),"")</f>
        <v/>
      </c>
      <c r="K658" s="1" t="str">
        <f ca="1">IFERROR(__xludf.DUMMYFUNCTION("IFERROR(REGEXEXTRACT('Tag Library'!AD669, ""\\(.*)""), 'Tag Library'!AD669)"),"")</f>
        <v/>
      </c>
    </row>
    <row r="659" spans="1:11" ht="12.75" x14ac:dyDescent="0.2">
      <c r="A659" s="1" t="str">
        <f ca="1">IFERROR(__xludf.DUMMYFUNCTION("IFERROR(REGEXEXTRACT('Tag Library'!P670, ""\\(.*)""), 'Tag Library'!P670)"),"tr_07_ET-RTH_accum")</f>
        <v>tr_07_ET-RTH_accum</v>
      </c>
      <c r="D659" s="1" t="str">
        <f t="array" ref="D659">IFERROR(INDEX('Tag Library'!S:S, MATCH(C659, 'Tag Library'!P:P, 0)),"")</f>
        <v/>
      </c>
      <c r="F659" s="1" t="str">
        <f ca="1">IFERROR(__xludf.DUMMYFUNCTION("IFERROR(REGEXEXTRACT('Tag Library'!W670, ""\\(.*)""), 'Tag Library'!W670)"),"PID_integral_fast_heater")</f>
        <v>PID_integral_fast_heater</v>
      </c>
      <c r="I659" s="1" t="str">
        <f t="array" ref="I659">IFERROR(INDEX('Tag Library'!Z:Z, MATCH(H659, 'Tag Library'!W:W, 0)),"")</f>
        <v/>
      </c>
      <c r="K659" s="1" t="str">
        <f ca="1">IFERROR(__xludf.DUMMYFUNCTION("IFERROR(REGEXEXTRACT('Tag Library'!AD670, ""\\(.*)""), 'Tag Library'!AD670)"),"")</f>
        <v/>
      </c>
    </row>
    <row r="660" spans="1:11" ht="12.75" x14ac:dyDescent="0.2">
      <c r="A660" s="1" t="str">
        <f ca="1">IFERROR(__xludf.DUMMYFUNCTION("IFERROR(REGEXEXTRACT('Tag Library'!P671, ""\\(.*)""), 'Tag Library'!P671)"),"tr_09_ET-RTH_accum")</f>
        <v>tr_09_ET-RTH_accum</v>
      </c>
      <c r="D660" s="1" t="str">
        <f t="array" ref="D660">IFERROR(INDEX('Tag Library'!S:S, MATCH(C660, 'Tag Library'!P:P, 0)),"")</f>
        <v/>
      </c>
      <c r="F660" s="1" t="str">
        <f ca="1">IFERROR(__xludf.DUMMYFUNCTION("IFERROR(REGEXEXTRACT('Tag Library'!W671, ""\\(.*)""), 'Tag Library'!W671)"),"PID_integral_slow_chiller_closed")</f>
        <v>PID_integral_slow_chiller_closed</v>
      </c>
      <c r="I660" s="1" t="str">
        <f t="array" ref="I660">IFERROR(INDEX('Tag Library'!Z:Z, MATCH(H660, 'Tag Library'!W:W, 0)),"")</f>
        <v/>
      </c>
      <c r="K660" s="1" t="str">
        <f ca="1">IFERROR(__xludf.DUMMYFUNCTION("IFERROR(REGEXEXTRACT('Tag Library'!AD671, ""\\(.*)""), 'Tag Library'!AD671)"),"")</f>
        <v/>
      </c>
    </row>
    <row r="661" spans="1:11" ht="12.75" x14ac:dyDescent="0.2">
      <c r="A661" s="1" t="str">
        <f ca="1">IFERROR(__xludf.DUMMYFUNCTION("IFERROR(REGEXEXTRACT('Tag Library'!P672, ""\\(.*)""), 'Tag Library'!P672)"),"tr_10_et-rth_accum")</f>
        <v>tr_10_et-rth_accum</v>
      </c>
      <c r="D661" s="1" t="str">
        <f t="array" ref="D661">IFERROR(INDEX('Tag Library'!S:S, MATCH(C661, 'Tag Library'!P:P, 0)),"")</f>
        <v/>
      </c>
      <c r="F661" s="1" t="str">
        <f ca="1">IFERROR(__xludf.DUMMYFUNCTION("IFERROR(REGEXEXTRACT('Tag Library'!W672, ""\\(.*)""), 'Tag Library'!W672)"),"PID_integral_slow_chiller_mid")</f>
        <v>PID_integral_slow_chiller_mid</v>
      </c>
      <c r="I661" s="1" t="str">
        <f t="array" ref="I661">IFERROR(INDEX('Tag Library'!Z:Z, MATCH(H661, 'Tag Library'!W:W, 0)),"")</f>
        <v/>
      </c>
      <c r="K661" s="1" t="str">
        <f ca="1">IFERROR(__xludf.DUMMYFUNCTION("IFERROR(REGEXEXTRACT('Tag Library'!AD672, ""\\(.*)""), 'Tag Library'!AD672)"),"")</f>
        <v/>
      </c>
    </row>
    <row r="662" spans="1:11" ht="12.75" x14ac:dyDescent="0.2">
      <c r="A662" s="1" t="str">
        <f ca="1">IFERROR(__xludf.DUMMYFUNCTION("IFERROR(REGEXEXTRACT('Tag Library'!P673, ""\\(.*)""), 'Tag Library'!P673)"),"tr_11_et-rth_accum")</f>
        <v>tr_11_et-rth_accum</v>
      </c>
      <c r="D662" s="1" t="str">
        <f t="array" ref="D662">IFERROR(INDEX('Tag Library'!S:S, MATCH(C662, 'Tag Library'!P:P, 0)),"")</f>
        <v/>
      </c>
      <c r="F662" s="1" t="str">
        <f ca="1">IFERROR(__xludf.DUMMYFUNCTION("IFERROR(REGEXEXTRACT('Tag Library'!W673, ""\\(.*)""), 'Tag Library'!W673)"),"PID_integral_slow_chiller_open")</f>
        <v>PID_integral_slow_chiller_open</v>
      </c>
      <c r="I662" s="1" t="str">
        <f t="array" ref="I662">IFERROR(INDEX('Tag Library'!Z:Z, MATCH(H662, 'Tag Library'!W:W, 0)),"")</f>
        <v/>
      </c>
      <c r="K662" s="1" t="str">
        <f ca="1">IFERROR(__xludf.DUMMYFUNCTION("IFERROR(REGEXEXTRACT('Tag Library'!AD673, ""\\(.*)""), 'Tag Library'!AD673)"),"")</f>
        <v/>
      </c>
    </row>
    <row r="663" spans="1:11" ht="12.75" x14ac:dyDescent="0.2">
      <c r="A663" s="1" t="str">
        <f ca="1">IFERROR(__xludf.DUMMYFUNCTION("IFERROR(REGEXEXTRACT('Tag Library'!P674, ""\\(.*)""), 'Tag Library'!P674)"),"tr_12_et-rth_accum")</f>
        <v>tr_12_et-rth_accum</v>
      </c>
      <c r="D663" s="1" t="str">
        <f t="array" ref="D663">IFERROR(INDEX('Tag Library'!S:S, MATCH(C663, 'Tag Library'!P:P, 0)),"")</f>
        <v/>
      </c>
      <c r="F663" s="1" t="str">
        <f ca="1">IFERROR(__xludf.DUMMYFUNCTION("IFERROR(REGEXEXTRACT('Tag Library'!W674, ""\\(.*)""), 'Tag Library'!W674)"),"PID_integral_slow_CO2_high_PAR")</f>
        <v>PID_integral_slow_CO2_high_PAR</v>
      </c>
      <c r="I663" s="1" t="str">
        <f t="array" ref="I663">IFERROR(INDEX('Tag Library'!Z:Z, MATCH(H663, 'Tag Library'!W:W, 0)),"")</f>
        <v/>
      </c>
      <c r="K663" s="1" t="str">
        <f ca="1">IFERROR(__xludf.DUMMYFUNCTION("IFERROR(REGEXEXTRACT('Tag Library'!AD674, ""\\(.*)""), 'Tag Library'!AD674)"),"")</f>
        <v/>
      </c>
    </row>
    <row r="664" spans="1:11" ht="12.75" x14ac:dyDescent="0.2">
      <c r="A664" s="1" t="str">
        <f ca="1">IFERROR(__xludf.DUMMYFUNCTION("IFERROR(REGEXEXTRACT('Tag Library'!P675, ""\\(.*)""), 'Tag Library'!P675)"),"tr_13_et-rth_accum")</f>
        <v>tr_13_et-rth_accum</v>
      </c>
      <c r="D664" s="1" t="str">
        <f t="array" ref="D664">IFERROR(INDEX('Tag Library'!S:S, MATCH(C664, 'Tag Library'!P:P, 0)),"")</f>
        <v/>
      </c>
      <c r="F664" s="1" t="str">
        <f ca="1">IFERROR(__xludf.DUMMYFUNCTION("IFERROR(REGEXEXTRACT('Tag Library'!W675, ""\\(.*)""), 'Tag Library'!W675)"),"PID_integral_slow_CO2_low_PAR")</f>
        <v>PID_integral_slow_CO2_low_PAR</v>
      </c>
      <c r="I664" s="1" t="str">
        <f t="array" ref="I664">IFERROR(INDEX('Tag Library'!Z:Z, MATCH(H664, 'Tag Library'!W:W, 0)),"")</f>
        <v/>
      </c>
      <c r="K664" s="1" t="str">
        <f ca="1">IFERROR(__xludf.DUMMYFUNCTION("IFERROR(REGEXEXTRACT('Tag Library'!AD675, ""\\(.*)""), 'Tag Library'!AD675)"),"")</f>
        <v/>
      </c>
    </row>
    <row r="665" spans="1:11" ht="12.75" x14ac:dyDescent="0.2">
      <c r="A665" s="1" t="str">
        <f ca="1">IFERROR(__xludf.DUMMYFUNCTION("IFERROR(REGEXEXTRACT('Tag Library'!P676, ""\\(.*)""), 'Tag Library'!P676)"),"tr_14_et-rth_accum")</f>
        <v>tr_14_et-rth_accum</v>
      </c>
      <c r="D665" s="1" t="str">
        <f t="array" ref="D665">IFERROR(INDEX('Tag Library'!S:S, MATCH(C665, 'Tag Library'!P:P, 0)),"")</f>
        <v/>
      </c>
      <c r="F665" s="1" t="str">
        <f ca="1">IFERROR(__xludf.DUMMYFUNCTION("IFERROR(REGEXEXTRACT('Tag Library'!W676, ""\\(.*)""), 'Tag Library'!W676)"),"PID_integral_slow_heater")</f>
        <v>PID_integral_slow_heater</v>
      </c>
      <c r="I665" s="1" t="str">
        <f t="array" ref="I665">IFERROR(INDEX('Tag Library'!Z:Z, MATCH(H665, 'Tag Library'!W:W, 0)),"")</f>
        <v/>
      </c>
      <c r="K665" s="1" t="str">
        <f ca="1">IFERROR(__xludf.DUMMYFUNCTION("IFERROR(REGEXEXTRACT('Tag Library'!AD676, ""\\(.*)""), 'Tag Library'!AD676)"),"")</f>
        <v/>
      </c>
    </row>
    <row r="666" spans="1:11" ht="12.75" x14ac:dyDescent="0.2">
      <c r="A666" s="1" t="str">
        <f ca="1">IFERROR(__xludf.DUMMYFUNCTION("IFERROR(REGEXEXTRACT('Tag Library'!P677, ""\\(.*)""), 'Tag Library'!P677)"),"et_meter_daily_accum")</f>
        <v>et_meter_daily_accum</v>
      </c>
      <c r="D666" s="1" t="str">
        <f t="array" ref="D666">IFERROR(INDEX('Tag Library'!S:S, MATCH(C666, 'Tag Library'!P:P, 0)),"")</f>
        <v/>
      </c>
      <c r="F666" s="1" t="str">
        <f ca="1">IFERROR(__xludf.DUMMYFUNCTION("IFERROR(REGEXEXTRACT('Tag Library'!W677, ""\\(.*)""), 'Tag Library'!W677)"),"PID_prop_CO2_door_closing")</f>
        <v>PID_prop_CO2_door_closing</v>
      </c>
      <c r="I666" s="1" t="str">
        <f t="array" ref="I666">IFERROR(INDEX('Tag Library'!Z:Z, MATCH(H666, 'Tag Library'!W:W, 0)),"")</f>
        <v/>
      </c>
      <c r="K666" s="1" t="str">
        <f ca="1">IFERROR(__xludf.DUMMYFUNCTION("IFERROR(REGEXEXTRACT('Tag Library'!AD677, ""\\(.*)""), 'Tag Library'!AD677)"),"")</f>
        <v/>
      </c>
    </row>
    <row r="667" spans="1:11" ht="12.75" x14ac:dyDescent="0.2">
      <c r="A667" s="1" t="str">
        <f ca="1">IFERROR(__xludf.DUMMYFUNCTION("IFERROR(REGEXEXTRACT('Tag Library'!P678, ""\\(.*)""), 'Tag Library'!P678)"),"et_meter_daily_accum")</f>
        <v>et_meter_daily_accum</v>
      </c>
      <c r="D667" s="1" t="str">
        <f t="array" ref="D667">IFERROR(INDEX('Tag Library'!S:S, MATCH(C667, 'Tag Library'!P:P, 0)),"")</f>
        <v/>
      </c>
      <c r="F667" s="1" t="str">
        <f ca="1">IFERROR(__xludf.DUMMYFUNCTION("IFERROR(REGEXEXTRACT('Tag Library'!W678, ""\\(.*)""), 'Tag Library'!W678)"),"PID_prop_fast_chiller_closed")</f>
        <v>PID_prop_fast_chiller_closed</v>
      </c>
      <c r="I667" s="1" t="str">
        <f t="array" ref="I667">IFERROR(INDEX('Tag Library'!Z:Z, MATCH(H667, 'Tag Library'!W:W, 0)),"")</f>
        <v/>
      </c>
      <c r="K667" s="1" t="str">
        <f ca="1">IFERROR(__xludf.DUMMYFUNCTION("IFERROR(REGEXEXTRACT('Tag Library'!AD678, ""\\(.*)""), 'Tag Library'!AD678)"),"")</f>
        <v/>
      </c>
    </row>
    <row r="668" spans="1:11" ht="12.75" x14ac:dyDescent="0.2">
      <c r="A668" s="1" t="str">
        <f ca="1">IFERROR(__xludf.DUMMYFUNCTION("IFERROR(REGEXEXTRACT('Tag Library'!P679, ""\\(.*)""), 'Tag Library'!P679)"),"et_meter_daily_accum")</f>
        <v>et_meter_daily_accum</v>
      </c>
      <c r="D668" s="1" t="str">
        <f t="array" ref="D668">IFERROR(INDEX('Tag Library'!S:S, MATCH(C668, 'Tag Library'!P:P, 0)),"")</f>
        <v/>
      </c>
      <c r="F668" s="1" t="str">
        <f ca="1">IFERROR(__xludf.DUMMYFUNCTION("IFERROR(REGEXEXTRACT('Tag Library'!W679, ""\\(.*)""), 'Tag Library'!W679)"),"PID_prop_fast_chiller_mid")</f>
        <v>PID_prop_fast_chiller_mid</v>
      </c>
      <c r="I668" s="1" t="str">
        <f t="array" ref="I668">IFERROR(INDEX('Tag Library'!Z:Z, MATCH(H668, 'Tag Library'!W:W, 0)),"")</f>
        <v/>
      </c>
      <c r="K668" s="1" t="str">
        <f ca="1">IFERROR(__xludf.DUMMYFUNCTION("IFERROR(REGEXEXTRACT('Tag Library'!AD679, ""\\(.*)""), 'Tag Library'!AD679)"),"")</f>
        <v/>
      </c>
    </row>
    <row r="669" spans="1:11" ht="12.75" x14ac:dyDescent="0.2">
      <c r="A669" s="1" t="str">
        <f ca="1">IFERROR(__xludf.DUMMYFUNCTION("IFERROR(REGEXEXTRACT('Tag Library'!P680, ""\\(.*)""), 'Tag Library'!P680)"),"et_meter_daily_accum")</f>
        <v>et_meter_daily_accum</v>
      </c>
      <c r="D669" s="1" t="str">
        <f t="array" ref="D669">IFERROR(INDEX('Tag Library'!S:S, MATCH(C669, 'Tag Library'!P:P, 0)),"")</f>
        <v/>
      </c>
      <c r="F669" s="1" t="str">
        <f ca="1">IFERROR(__xludf.DUMMYFUNCTION("IFERROR(REGEXEXTRACT('Tag Library'!W680, ""\\(.*)""), 'Tag Library'!W680)"),"PID_prop_fast_chiller_open")</f>
        <v>PID_prop_fast_chiller_open</v>
      </c>
      <c r="I669" s="1" t="str">
        <f t="array" ref="I669">IFERROR(INDEX('Tag Library'!Z:Z, MATCH(H669, 'Tag Library'!W:W, 0)),"")</f>
        <v/>
      </c>
      <c r="K669" s="1" t="str">
        <f ca="1">IFERROR(__xludf.DUMMYFUNCTION("IFERROR(REGEXEXTRACT('Tag Library'!AD680, ""\\(.*)""), 'Tag Library'!AD680)"),"")</f>
        <v/>
      </c>
    </row>
    <row r="670" spans="1:11" ht="12.75" x14ac:dyDescent="0.2">
      <c r="A670" s="1" t="str">
        <f ca="1">IFERROR(__xludf.DUMMYFUNCTION("IFERROR(REGEXEXTRACT('Tag Library'!P681, ""\\(.*)""), 'Tag Library'!P681)"),"et_meter_daily_accum")</f>
        <v>et_meter_daily_accum</v>
      </c>
      <c r="D670" s="1" t="str">
        <f t="array" ref="D670">IFERROR(INDEX('Tag Library'!S:S, MATCH(C670, 'Tag Library'!P:P, 0)),"")</f>
        <v/>
      </c>
      <c r="F670" s="1" t="str">
        <f ca="1">IFERROR(__xludf.DUMMYFUNCTION("IFERROR(REGEXEXTRACT('Tag Library'!W681, ""\\(.*)""), 'Tag Library'!W681)"),"PID_prop_fast_CO2_high_PAR")</f>
        <v>PID_prop_fast_CO2_high_PAR</v>
      </c>
      <c r="I670" s="1" t="str">
        <f t="array" ref="I670">IFERROR(INDEX('Tag Library'!Z:Z, MATCH(H670, 'Tag Library'!W:W, 0)),"")</f>
        <v/>
      </c>
      <c r="K670" s="1" t="str">
        <f ca="1">IFERROR(__xludf.DUMMYFUNCTION("IFERROR(REGEXEXTRACT('Tag Library'!AD681, ""\\(.*)""), 'Tag Library'!AD681)"),"")</f>
        <v/>
      </c>
    </row>
    <row r="671" spans="1:11" ht="12.75" x14ac:dyDescent="0.2">
      <c r="A671" s="1" t="str">
        <f ca="1">IFERROR(__xludf.DUMMYFUNCTION("IFERROR(REGEXEXTRACT('Tag Library'!P682, ""\\(.*)""), 'Tag Library'!P682)"),"et_meter_daily_accum")</f>
        <v>et_meter_daily_accum</v>
      </c>
      <c r="D671" s="1" t="str">
        <f t="array" ref="D671">IFERROR(INDEX('Tag Library'!S:S, MATCH(C671, 'Tag Library'!P:P, 0)),"")</f>
        <v/>
      </c>
      <c r="F671" s="1" t="str">
        <f ca="1">IFERROR(__xludf.DUMMYFUNCTION("IFERROR(REGEXEXTRACT('Tag Library'!W682, ""\\(.*)""), 'Tag Library'!W682)"),"PID_prop_fast_CO2_low_PAR")</f>
        <v>PID_prop_fast_CO2_low_PAR</v>
      </c>
      <c r="I671" s="1" t="str">
        <f t="array" ref="I671">IFERROR(INDEX('Tag Library'!Z:Z, MATCH(H671, 'Tag Library'!W:W, 0)),"")</f>
        <v/>
      </c>
      <c r="K671" s="1" t="str">
        <f ca="1">IFERROR(__xludf.DUMMYFUNCTION("IFERROR(REGEXEXTRACT('Tag Library'!AD682, ""\\(.*)""), 'Tag Library'!AD682)"),"")</f>
        <v/>
      </c>
    </row>
    <row r="672" spans="1:11" ht="12.75" x14ac:dyDescent="0.2">
      <c r="A672" s="1" t="str">
        <f ca="1">IFERROR(__xludf.DUMMYFUNCTION("IFERROR(REGEXEXTRACT('Tag Library'!P683, ""\\(.*)""), 'Tag Library'!P683)"),"et_meter_daily_accum")</f>
        <v>et_meter_daily_accum</v>
      </c>
      <c r="D672" s="1" t="str">
        <f t="array" ref="D672">IFERROR(INDEX('Tag Library'!S:S, MATCH(C672, 'Tag Library'!P:P, 0)),"")</f>
        <v/>
      </c>
      <c r="F672" s="1" t="str">
        <f ca="1">IFERROR(__xludf.DUMMYFUNCTION("IFERROR(REGEXEXTRACT('Tag Library'!W683, ""\\(.*)""), 'Tag Library'!W683)"),"PID_prop_fast_heater")</f>
        <v>PID_prop_fast_heater</v>
      </c>
      <c r="I672" s="1" t="str">
        <f t="array" ref="I672">IFERROR(INDEX('Tag Library'!Z:Z, MATCH(H672, 'Tag Library'!W:W, 0)),"")</f>
        <v/>
      </c>
      <c r="K672" s="1" t="str">
        <f ca="1">IFERROR(__xludf.DUMMYFUNCTION("IFERROR(REGEXEXTRACT('Tag Library'!AD683, ""\\(.*)""), 'Tag Library'!AD683)"),"")</f>
        <v/>
      </c>
    </row>
    <row r="673" spans="1:11" ht="12.75" x14ac:dyDescent="0.2">
      <c r="A673" s="1" t="str">
        <f ca="1">IFERROR(__xludf.DUMMYFUNCTION("IFERROR(REGEXEXTRACT('Tag Library'!P684, ""\\(.*)""), 'Tag Library'!P684)"),"et_meter_daily_accum")</f>
        <v>et_meter_daily_accum</v>
      </c>
      <c r="D673" s="1" t="str">
        <f t="array" ref="D673">IFERROR(INDEX('Tag Library'!S:S, MATCH(C673, 'Tag Library'!P:P, 0)),"")</f>
        <v/>
      </c>
      <c r="F673" s="1" t="str">
        <f ca="1">IFERROR(__xludf.DUMMYFUNCTION("IFERROR(REGEXEXTRACT('Tag Library'!W684, ""\\(.*)""), 'Tag Library'!W684)"),"PID_prop_fast_heater_change_par")</f>
        <v>PID_prop_fast_heater_change_par</v>
      </c>
      <c r="I673" s="1" t="str">
        <f t="array" ref="I673">IFERROR(INDEX('Tag Library'!Z:Z, MATCH(H673, 'Tag Library'!W:W, 0)),"")</f>
        <v/>
      </c>
      <c r="K673" s="1" t="str">
        <f ca="1">IFERROR(__xludf.DUMMYFUNCTION("IFERROR(REGEXEXTRACT('Tag Library'!AD684, ""\\(.*)""), 'Tag Library'!AD684)"),"")</f>
        <v/>
      </c>
    </row>
    <row r="674" spans="1:11" ht="12.75" x14ac:dyDescent="0.2">
      <c r="A674" s="1" t="str">
        <f ca="1">IFERROR(__xludf.DUMMYFUNCTION("IFERROR(REGEXEXTRACT('Tag Library'!P685, ""\\(.*)""), 'Tag Library'!P685)"),"et_meter_daily_accum")</f>
        <v>et_meter_daily_accum</v>
      </c>
      <c r="D674" s="1" t="str">
        <f t="array" ref="D674">IFERROR(INDEX('Tag Library'!S:S, MATCH(C674, 'Tag Library'!P:P, 0)),"")</f>
        <v/>
      </c>
      <c r="F674" s="1" t="str">
        <f ca="1">IFERROR(__xludf.DUMMYFUNCTION("IFERROR(REGEXEXTRACT('Tag Library'!W685, ""\\(.*)""), 'Tag Library'!W685)"),"PID_prop_fast_heater_high_par")</f>
        <v>PID_prop_fast_heater_high_par</v>
      </c>
      <c r="I674" s="1" t="str">
        <f t="array" ref="I674">IFERROR(INDEX('Tag Library'!Z:Z, MATCH(H674, 'Tag Library'!W:W, 0)),"")</f>
        <v/>
      </c>
      <c r="K674" s="1" t="str">
        <f ca="1">IFERROR(__xludf.DUMMYFUNCTION("IFERROR(REGEXEXTRACT('Tag Library'!AD685, ""\\(.*)""), 'Tag Library'!AD685)"),"")</f>
        <v/>
      </c>
    </row>
    <row r="675" spans="1:11" ht="12.75" x14ac:dyDescent="0.2">
      <c r="A675" s="1" t="str">
        <f ca="1">IFERROR(__xludf.DUMMYFUNCTION("IFERROR(REGEXEXTRACT('Tag Library'!P686, ""\\(.*)""), 'Tag Library'!P686)"),"et_meter_daily_accum")</f>
        <v>et_meter_daily_accum</v>
      </c>
      <c r="D675" s="1" t="str">
        <f t="array" ref="D675">IFERROR(INDEX('Tag Library'!S:S, MATCH(C675, 'Tag Library'!P:P, 0)),"")</f>
        <v/>
      </c>
      <c r="F675" s="1" t="str">
        <f ca="1">IFERROR(__xludf.DUMMYFUNCTION("IFERROR(REGEXEXTRACT('Tag Library'!W686, ""\\(.*)""), 'Tag Library'!W686)"),"PID_prop_fast_heater_low_par")</f>
        <v>PID_prop_fast_heater_low_par</v>
      </c>
      <c r="I675" s="1" t="str">
        <f t="array" ref="I675">IFERROR(INDEX('Tag Library'!Z:Z, MATCH(H675, 'Tag Library'!W:W, 0)),"")</f>
        <v/>
      </c>
      <c r="K675" s="1" t="str">
        <f ca="1">IFERROR(__xludf.DUMMYFUNCTION("IFERROR(REGEXEXTRACT('Tag Library'!AD686, ""\\(.*)""), 'Tag Library'!AD686)"),"")</f>
        <v/>
      </c>
    </row>
    <row r="676" spans="1:11" ht="12.75" x14ac:dyDescent="0.2">
      <c r="A676" s="1" t="str">
        <f ca="1">IFERROR(__xludf.DUMMYFUNCTION("IFERROR(REGEXEXTRACT('Tag Library'!P687, ""\\(.*)""), 'Tag Library'!P687)"),"et_meter_daily_accum")</f>
        <v>et_meter_daily_accum</v>
      </c>
      <c r="D676" s="1" t="str">
        <f t="array" ref="D676">IFERROR(INDEX('Tag Library'!S:S, MATCH(C676, 'Tag Library'!P:P, 0)),"")</f>
        <v/>
      </c>
      <c r="F676" s="1" t="str">
        <f ca="1">IFERROR(__xludf.DUMMYFUNCTION("IFERROR(REGEXEXTRACT('Tag Library'!W687, ""\\(.*)""), 'Tag Library'!W687)"),"PID_prop_slow_chiller_closed")</f>
        <v>PID_prop_slow_chiller_closed</v>
      </c>
      <c r="I676" s="1" t="str">
        <f t="array" ref="I676">IFERROR(INDEX('Tag Library'!Z:Z, MATCH(H676, 'Tag Library'!W:W, 0)),"")</f>
        <v/>
      </c>
      <c r="K676" s="1" t="str">
        <f ca="1">IFERROR(__xludf.DUMMYFUNCTION("IFERROR(REGEXEXTRACT('Tag Library'!AD687, ""\\(.*)""), 'Tag Library'!AD687)"),"")</f>
        <v/>
      </c>
    </row>
    <row r="677" spans="1:11" ht="12.75" x14ac:dyDescent="0.2">
      <c r="A677" s="1" t="str">
        <f ca="1">IFERROR(__xludf.DUMMYFUNCTION("IFERROR(REGEXEXTRACT('Tag Library'!P688, ""\\(.*)""), 'Tag Library'!P688)"),"et_meter_daily_accum")</f>
        <v>et_meter_daily_accum</v>
      </c>
      <c r="D677" s="1" t="str">
        <f t="array" ref="D677">IFERROR(INDEX('Tag Library'!S:S, MATCH(C677, 'Tag Library'!P:P, 0)),"")</f>
        <v/>
      </c>
      <c r="F677" s="1" t="str">
        <f ca="1">IFERROR(__xludf.DUMMYFUNCTION("IFERROR(REGEXEXTRACT('Tag Library'!W688, ""\\(.*)""), 'Tag Library'!W688)"),"PID_prop_slow_chiller_mid")</f>
        <v>PID_prop_slow_chiller_mid</v>
      </c>
      <c r="I677" s="1" t="str">
        <f t="array" ref="I677">IFERROR(INDEX('Tag Library'!Z:Z, MATCH(H677, 'Tag Library'!W:W, 0)),"")</f>
        <v/>
      </c>
      <c r="K677" s="1" t="str">
        <f ca="1">IFERROR(__xludf.DUMMYFUNCTION("IFERROR(REGEXEXTRACT('Tag Library'!AD688, ""\\(.*)""), 'Tag Library'!AD688)"),"")</f>
        <v/>
      </c>
    </row>
    <row r="678" spans="1:11" ht="12.75" x14ac:dyDescent="0.2">
      <c r="A678" s="1" t="str">
        <f ca="1">IFERROR(__xludf.DUMMYFUNCTION("IFERROR(REGEXEXTRACT('Tag Library'!P689, ""\\(.*)""), 'Tag Library'!P689)"),"dl_meter_daily_accum")</f>
        <v>dl_meter_daily_accum</v>
      </c>
      <c r="D678" s="1" t="str">
        <f t="array" ref="D678">IFERROR(INDEX('Tag Library'!S:S, MATCH(C678, 'Tag Library'!P:P, 0)),"")</f>
        <v/>
      </c>
      <c r="F678" s="1" t="str">
        <f ca="1">IFERROR(__xludf.DUMMYFUNCTION("IFERROR(REGEXEXTRACT('Tag Library'!W689, ""\\(.*)""), 'Tag Library'!W689)"),"PID_prop_slow_chiller_open")</f>
        <v>PID_prop_slow_chiller_open</v>
      </c>
      <c r="I678" s="1" t="str">
        <f t="array" ref="I678">IFERROR(INDEX('Tag Library'!Z:Z, MATCH(H678, 'Tag Library'!W:W, 0)),"")</f>
        <v/>
      </c>
      <c r="K678" s="1" t="str">
        <f ca="1">IFERROR(__xludf.DUMMYFUNCTION("IFERROR(REGEXEXTRACT('Tag Library'!AD689, ""\\(.*)""), 'Tag Library'!AD689)"),"")</f>
        <v/>
      </c>
    </row>
    <row r="679" spans="1:11" ht="12.75" x14ac:dyDescent="0.2">
      <c r="A679" s="1" t="str">
        <f ca="1">IFERROR(__xludf.DUMMYFUNCTION("IFERROR(REGEXEXTRACT('Tag Library'!P690, ""\\(.*)""), 'Tag Library'!P690)"),"dl_meter_daily_accum")</f>
        <v>dl_meter_daily_accum</v>
      </c>
      <c r="D679" s="1" t="str">
        <f t="array" ref="D679">IFERROR(INDEX('Tag Library'!S:S, MATCH(C679, 'Tag Library'!P:P, 0)),"")</f>
        <v/>
      </c>
      <c r="F679" s="1" t="str">
        <f ca="1">IFERROR(__xludf.DUMMYFUNCTION("IFERROR(REGEXEXTRACT('Tag Library'!W690, ""\\(.*)""), 'Tag Library'!W690)"),"PID_prop_slow_CO2_high_PAR")</f>
        <v>PID_prop_slow_CO2_high_PAR</v>
      </c>
      <c r="I679" s="1" t="str">
        <f t="array" ref="I679">IFERROR(INDEX('Tag Library'!Z:Z, MATCH(H679, 'Tag Library'!W:W, 0)),"")</f>
        <v/>
      </c>
      <c r="K679" s="1" t="str">
        <f ca="1">IFERROR(__xludf.DUMMYFUNCTION("IFERROR(REGEXEXTRACT('Tag Library'!AD690, ""\\(.*)""), 'Tag Library'!AD690)"),"")</f>
        <v/>
      </c>
    </row>
    <row r="680" spans="1:11" ht="12.75" x14ac:dyDescent="0.2">
      <c r="A680" s="1" t="str">
        <f ca="1">IFERROR(__xludf.DUMMYFUNCTION("IFERROR(REGEXEXTRACT('Tag Library'!P691, ""\\(.*)""), 'Tag Library'!P691)"),"dl_meter_daily_accum")</f>
        <v>dl_meter_daily_accum</v>
      </c>
      <c r="D680" s="1" t="str">
        <f t="array" ref="D680">IFERROR(INDEX('Tag Library'!S:S, MATCH(C680, 'Tag Library'!P:P, 0)),"")</f>
        <v/>
      </c>
      <c r="F680" s="1" t="str">
        <f ca="1">IFERROR(__xludf.DUMMYFUNCTION("IFERROR(REGEXEXTRACT('Tag Library'!W691, ""\\(.*)""), 'Tag Library'!W691)"),"PID_prop_slow_CO2_low_PAR")</f>
        <v>PID_prop_slow_CO2_low_PAR</v>
      </c>
      <c r="I680" s="1" t="str">
        <f t="array" ref="I680">IFERROR(INDEX('Tag Library'!Z:Z, MATCH(H680, 'Tag Library'!W:W, 0)),"")</f>
        <v/>
      </c>
      <c r="K680" s="1" t="str">
        <f ca="1">IFERROR(__xludf.DUMMYFUNCTION("IFERROR(REGEXEXTRACT('Tag Library'!AD691, ""\\(.*)""), 'Tag Library'!AD691)"),"")</f>
        <v/>
      </c>
    </row>
    <row r="681" spans="1:11" ht="12.75" x14ac:dyDescent="0.2">
      <c r="A681" s="1" t="str">
        <f ca="1">IFERROR(__xludf.DUMMYFUNCTION("IFERROR(REGEXEXTRACT('Tag Library'!P692, ""\\(.*)""), 'Tag Library'!P692)"),"dl_meter_daily_accum")</f>
        <v>dl_meter_daily_accum</v>
      </c>
      <c r="D681" s="1" t="str">
        <f t="array" ref="D681">IFERROR(INDEX('Tag Library'!S:S, MATCH(C681, 'Tag Library'!P:P, 0)),"")</f>
        <v/>
      </c>
      <c r="F681" s="1" t="str">
        <f ca="1">IFERROR(__xludf.DUMMYFUNCTION("IFERROR(REGEXEXTRACT('Tag Library'!W692, ""\\(.*)""), 'Tag Library'!W692)"),"PID_prop_slow_heater")</f>
        <v>PID_prop_slow_heater</v>
      </c>
      <c r="I681" s="1" t="str">
        <f t="array" ref="I681">IFERROR(INDEX('Tag Library'!Z:Z, MATCH(H681, 'Tag Library'!W:W, 0)),"")</f>
        <v/>
      </c>
      <c r="K681" s="1" t="str">
        <f ca="1">IFERROR(__xludf.DUMMYFUNCTION("IFERROR(REGEXEXTRACT('Tag Library'!AD692, ""\\(.*)""), 'Tag Library'!AD692)"),"")</f>
        <v/>
      </c>
    </row>
    <row r="682" spans="1:11" ht="12.75" x14ac:dyDescent="0.2">
      <c r="A682" s="1" t="str">
        <f ca="1">IFERROR(__xludf.DUMMYFUNCTION("IFERROR(REGEXEXTRACT('Tag Library'!P693, ""\\(.*)""), 'Tag Library'!P693)"),"dl_meter_daily_accum")</f>
        <v>dl_meter_daily_accum</v>
      </c>
      <c r="D682" s="1" t="str">
        <f t="array" ref="D682">IFERROR(INDEX('Tag Library'!S:S, MATCH(C682, 'Tag Library'!P:P, 0)),"")</f>
        <v/>
      </c>
      <c r="F682" s="1" t="str">
        <f ca="1">IFERROR(__xludf.DUMMYFUNCTION("IFERROR(REGEXEXTRACT('Tag Library'!W693, ""\\(.*)""), 'Tag Library'!W693)"),"PID_temp_dev_cutoff")</f>
        <v>PID_temp_dev_cutoff</v>
      </c>
      <c r="I682" s="1" t="str">
        <f t="array" ref="I682">IFERROR(INDEX('Tag Library'!Z:Z, MATCH(H682, 'Tag Library'!W:W, 0)),"")</f>
        <v/>
      </c>
      <c r="K682" s="1" t="str">
        <f ca="1">IFERROR(__xludf.DUMMYFUNCTION("IFERROR(REGEXEXTRACT('Tag Library'!AD693, ""\\(.*)""), 'Tag Library'!AD693)"),"")</f>
        <v/>
      </c>
    </row>
    <row r="683" spans="1:11" ht="12.75" x14ac:dyDescent="0.2">
      <c r="A683" s="1" t="str">
        <f ca="1">IFERROR(__xludf.DUMMYFUNCTION("IFERROR(REGEXEXTRACT('Tag Library'!P694, ""\\(.*)""), 'Tag Library'!P694)"),"dl_meter_daily_accum")</f>
        <v>dl_meter_daily_accum</v>
      </c>
      <c r="D683" s="1" t="str">
        <f t="array" ref="D683">IFERROR(INDEX('Tag Library'!S:S, MATCH(C683, 'Tag Library'!P:P, 0)),"")</f>
        <v/>
      </c>
      <c r="F683" s="1" t="str">
        <f ca="1">IFERROR(__xludf.DUMMYFUNCTION("IFERROR(REGEXEXTRACT('Tag Library'!W694, ""\\(.*)""), 'Tag Library'!W694)"),"rh_dev_sp")</f>
        <v>rh_dev_sp</v>
      </c>
      <c r="I683" s="1" t="str">
        <f t="array" ref="I683">IFERROR(INDEX('Tag Library'!Z:Z, MATCH(H683, 'Tag Library'!W:W, 0)),"")</f>
        <v/>
      </c>
      <c r="K683" s="1" t="str">
        <f ca="1">IFERROR(__xludf.DUMMYFUNCTION("IFERROR(REGEXEXTRACT('Tag Library'!AD694, ""\\(.*)""), 'Tag Library'!AD694)"),"")</f>
        <v/>
      </c>
    </row>
    <row r="684" spans="1:11" ht="12.75" x14ac:dyDescent="0.2">
      <c r="A684" s="1" t="str">
        <f ca="1">IFERROR(__xludf.DUMMYFUNCTION("IFERROR(REGEXEXTRACT('Tag Library'!P695, ""\\(.*)""), 'Tag Library'!P695)"),"dl_meter_daily_accum")</f>
        <v>dl_meter_daily_accum</v>
      </c>
      <c r="D684" s="1" t="str">
        <f t="array" ref="D684">IFERROR(INDEX('Tag Library'!S:S, MATCH(C684, 'Tag Library'!P:P, 0)),"")</f>
        <v/>
      </c>
      <c r="F684" s="1" t="str">
        <f ca="1">IFERROR(__xludf.DUMMYFUNCTION("IFERROR(REGEXEXTRACT('Tag Library'!W695, ""\\(.*)""), 'Tag Library'!W695)"),"rth_check_time")</f>
        <v>rth_check_time</v>
      </c>
      <c r="I684" s="1" t="str">
        <f t="array" ref="I684">IFERROR(INDEX('Tag Library'!Z:Z, MATCH(H684, 'Tag Library'!W:W, 0)),"")</f>
        <v/>
      </c>
      <c r="K684" s="1" t="str">
        <f ca="1">IFERROR(__xludf.DUMMYFUNCTION("IFERROR(REGEXEXTRACT('Tag Library'!AD695, ""\\(.*)""), 'Tag Library'!AD695)"),"")</f>
        <v/>
      </c>
    </row>
    <row r="685" spans="1:11" ht="12.75" x14ac:dyDescent="0.2">
      <c r="A685" s="1" t="str">
        <f ca="1">IFERROR(__xludf.DUMMYFUNCTION("IFERROR(REGEXEXTRACT('Tag Library'!P696, ""\\(.*)""), 'Tag Library'!P696)"),"dl_meter_daily_accum")</f>
        <v>dl_meter_daily_accum</v>
      </c>
      <c r="D685" s="1" t="str">
        <f t="array" ref="D685">IFERROR(INDEX('Tag Library'!S:S, MATCH(C685, 'Tag Library'!P:P, 0)),"")</f>
        <v/>
      </c>
      <c r="F685" s="1" t="str">
        <f ca="1">IFERROR(__xludf.DUMMYFUNCTION("IFERROR(REGEXEXTRACT('Tag Library'!W696, ""\\(.*)""), 'Tag Library'!W696)"),"rth_dump_time")</f>
        <v>rth_dump_time</v>
      </c>
      <c r="I685" s="1" t="str">
        <f t="array" ref="I685">IFERROR(INDEX('Tag Library'!Z:Z, MATCH(H685, 'Tag Library'!W:W, 0)),"")</f>
        <v/>
      </c>
      <c r="K685" s="1" t="str">
        <f ca="1">IFERROR(__xludf.DUMMYFUNCTION("IFERROR(REGEXEXTRACT('Tag Library'!AD696, ""\\(.*)""), 'Tag Library'!AD696)"),"")</f>
        <v/>
      </c>
    </row>
    <row r="686" spans="1:11" ht="12.75" x14ac:dyDescent="0.2">
      <c r="A686" s="1" t="str">
        <f ca="1">IFERROR(__xludf.DUMMYFUNCTION("IFERROR(REGEXEXTRACT('Tag Library'!P697, ""\\(.*)""), 'Tag Library'!P697)"),"dl_meter_daily_accum")</f>
        <v>dl_meter_daily_accum</v>
      </c>
      <c r="D686" s="1" t="str">
        <f t="array" ref="D686">IFERROR(INDEX('Tag Library'!S:S, MATCH(C686, 'Tag Library'!P:P, 0)),"")</f>
        <v/>
      </c>
      <c r="F686" s="1" t="str">
        <f ca="1">IFERROR(__xludf.DUMMYFUNCTION("IFERROR(REGEXEXTRACT('Tag Library'!W697, ""\\(.*)""), 'Tag Library'!W697)"),"rth_fill_time")</f>
        <v>rth_fill_time</v>
      </c>
      <c r="I686" s="1" t="str">
        <f t="array" ref="I686">IFERROR(INDEX('Tag Library'!Z:Z, MATCH(H686, 'Tag Library'!W:W, 0)),"")</f>
        <v/>
      </c>
      <c r="K686" s="1" t="str">
        <f ca="1">IFERROR(__xludf.DUMMYFUNCTION("IFERROR(REGEXEXTRACT('Tag Library'!AD697, ""\\(.*)""), 'Tag Library'!AD697)"),"")</f>
        <v/>
      </c>
    </row>
    <row r="687" spans="1:11" ht="12.75" x14ac:dyDescent="0.2">
      <c r="A687" s="1" t="str">
        <f ca="1">IFERROR(__xludf.DUMMYFUNCTION("IFERROR(REGEXEXTRACT('Tag Library'!P698, ""\\(.*)""), 'Tag Library'!P698)"),"dl_meter_daily_accum")</f>
        <v>dl_meter_daily_accum</v>
      </c>
      <c r="D687" s="1" t="str">
        <f t="array" ref="D687">IFERROR(INDEX('Tag Library'!S:S, MATCH(C687, 'Tag Library'!P:P, 0)),"")</f>
        <v/>
      </c>
      <c r="F687" s="1" t="str">
        <f ca="1">IFERROR(__xludf.DUMMYFUNCTION("IFERROR(REGEXEXTRACT('Tag Library'!W698, ""\\(.*)""), 'Tag Library'!W698)"),"soil_efflux_dead_time")</f>
        <v>soil_efflux_dead_time</v>
      </c>
      <c r="I687" s="1" t="str">
        <f t="array" ref="I687">IFERROR(INDEX('Tag Library'!Z:Z, MATCH(H687, 'Tag Library'!W:W, 0)),"")</f>
        <v/>
      </c>
      <c r="K687" s="1" t="str">
        <f ca="1">IFERROR(__xludf.DUMMYFUNCTION("IFERROR(REGEXEXTRACT('Tag Library'!AD698, ""\\(.*)""), 'Tag Library'!AD698)"),"")</f>
        <v/>
      </c>
    </row>
    <row r="688" spans="1:11" ht="12.75" x14ac:dyDescent="0.2">
      <c r="A688" s="1" t="str">
        <f ca="1">IFERROR(__xludf.DUMMYFUNCTION("IFERROR(REGEXEXTRACT('Tag Library'!P699, ""\\(.*)""), 'Tag Library'!P699)"),"dl_meter_daily_accum")</f>
        <v>dl_meter_daily_accum</v>
      </c>
      <c r="D688" s="1" t="str">
        <f t="array" ref="D688">IFERROR(INDEX('Tag Library'!S:S, MATCH(C688, 'Tag Library'!P:P, 0)),"")</f>
        <v/>
      </c>
      <c r="F688" s="1" t="str">
        <f ca="1">IFERROR(__xludf.DUMMYFUNCTION("IFERROR(REGEXEXTRACT('Tag Library'!W699, ""\\(.*)""), 'Tag Library'!W699)"),"soil_efflux_flush_time")</f>
        <v>soil_efflux_flush_time</v>
      </c>
      <c r="I688" s="1" t="str">
        <f t="array" ref="I688">IFERROR(INDEX('Tag Library'!Z:Z, MATCH(H688, 'Tag Library'!W:W, 0)),"")</f>
        <v/>
      </c>
      <c r="K688" s="1" t="str">
        <f ca="1">IFERROR(__xludf.DUMMYFUNCTION("IFERROR(REGEXEXTRACT('Tag Library'!AD699, ""\\(.*)""), 'Tag Library'!AD699)"),"")</f>
        <v/>
      </c>
    </row>
    <row r="689" spans="1:11" ht="12.75" x14ac:dyDescent="0.2">
      <c r="A689" s="1" t="str">
        <f ca="1">IFERROR(__xludf.DUMMYFUNCTION("IFERROR(REGEXEXTRACT('Tag Library'!P700, ""\\(.*)""), 'Tag Library'!P700)"),"dl_meter_daily_accum")</f>
        <v>dl_meter_daily_accum</v>
      </c>
      <c r="D689" s="1" t="str">
        <f t="array" ref="D689">IFERROR(INDEX('Tag Library'!S:S, MATCH(C689, 'Tag Library'!P:P, 0)),"")</f>
        <v/>
      </c>
      <c r="F689" s="1" t="str">
        <f ca="1">IFERROR(__xludf.DUMMYFUNCTION("IFERROR(REGEXEXTRACT('Tag Library'!W700, ""\\(.*)""), 'Tag Library'!W700)"),"soil_efflux_measure_time")</f>
        <v>soil_efflux_measure_time</v>
      </c>
      <c r="I689" s="1" t="str">
        <f t="array" ref="I689">IFERROR(INDEX('Tag Library'!Z:Z, MATCH(H689, 'Tag Library'!W:W, 0)),"")</f>
        <v/>
      </c>
      <c r="K689" s="1" t="str">
        <f ca="1">IFERROR(__xludf.DUMMYFUNCTION("IFERROR(REGEXEXTRACT('Tag Library'!AD700, ""\\(.*)""), 'Tag Library'!AD700)"),"")</f>
        <v/>
      </c>
    </row>
    <row r="690" spans="1:11" ht="12.75" x14ac:dyDescent="0.2">
      <c r="A690" s="1" t="str">
        <f ca="1">IFERROR(__xludf.DUMMYFUNCTION("IFERROR(REGEXEXTRACT('Tag Library'!P701, ""\\(.*)""), 'Tag Library'!P701)"),"et_meter_previous_day_amount")</f>
        <v>et_meter_previous_day_amount</v>
      </c>
      <c r="D690" s="1" t="str">
        <f t="array" ref="D690">IFERROR(INDEX('Tag Library'!S:S, MATCH(C690, 'Tag Library'!P:P, 0)),"")</f>
        <v/>
      </c>
      <c r="F690" s="1" t="str">
        <f ca="1">IFERROR(__xludf.DUMMYFUNCTION("IFERROR(REGEXEXTRACT('Tag Library'!W701, ""\\(.*)""), 'Tag Library'!W701)"),"symtemp_offset_sp")</f>
        <v>symtemp_offset_sp</v>
      </c>
      <c r="I690" s="1" t="str">
        <f t="array" ref="I690">IFERROR(INDEX('Tag Library'!Z:Z, MATCH(H690, 'Tag Library'!W:W, 0)),"")</f>
        <v/>
      </c>
      <c r="K690" s="1" t="str">
        <f ca="1">IFERROR(__xludf.DUMMYFUNCTION("IFERROR(REGEXEXTRACT('Tag Library'!AD701, ""\\(.*)""), 'Tag Library'!AD701)"),"")</f>
        <v/>
      </c>
    </row>
    <row r="691" spans="1:11" ht="12.75" x14ac:dyDescent="0.2">
      <c r="A691" s="1" t="str">
        <f ca="1">IFERROR(__xludf.DUMMYFUNCTION("IFERROR(REGEXEXTRACT('Tag Library'!P702, ""\\(.*)""), 'Tag Library'!P702)"),"et_meter_previous_day_amount")</f>
        <v>et_meter_previous_day_amount</v>
      </c>
      <c r="D691" s="1" t="str">
        <f t="array" ref="D691">IFERROR(INDEX('Tag Library'!S:S, MATCH(C691, 'Tag Library'!P:P, 0)),"")</f>
        <v/>
      </c>
      <c r="F691" s="1" t="str">
        <f ca="1">IFERROR(__xludf.DUMMYFUNCTION("IFERROR(REGEXEXTRACT('Tag Library'!W702, ""\\(.*)""), 'Tag Library'!W702)"),"temp_chiller_control_temp")</f>
        <v>temp_chiller_control_temp</v>
      </c>
      <c r="I691" s="1" t="str">
        <f t="array" ref="I691">IFERROR(INDEX('Tag Library'!Z:Z, MATCH(H691, 'Tag Library'!W:W, 0)),"")</f>
        <v/>
      </c>
      <c r="K691" s="1" t="str">
        <f ca="1">IFERROR(__xludf.DUMMYFUNCTION("IFERROR(REGEXEXTRACT('Tag Library'!AD702, ""\\(.*)""), 'Tag Library'!AD702)"),"")</f>
        <v/>
      </c>
    </row>
    <row r="692" spans="1:11" ht="12.75" x14ac:dyDescent="0.2">
      <c r="A692" s="1" t="str">
        <f ca="1">IFERROR(__xludf.DUMMYFUNCTION("IFERROR(REGEXEXTRACT('Tag Library'!P703, ""\\(.*)""), 'Tag Library'!P703)"),"et_meter_previous_day_amount")</f>
        <v>et_meter_previous_day_amount</v>
      </c>
      <c r="D692" s="1" t="str">
        <f t="array" ref="D692">IFERROR(INDEX('Tag Library'!S:S, MATCH(C692, 'Tag Library'!P:P, 0)),"")</f>
        <v/>
      </c>
      <c r="F692" s="1" t="str">
        <f ca="1">IFERROR(__xludf.DUMMYFUNCTION("IFERROR(REGEXEXTRACT('Tag Library'!W703, ""\\(.*)""), 'Tag Library'!W703)"),"temp_chiller_control_temp_2")</f>
        <v>temp_chiller_control_temp_2</v>
      </c>
      <c r="I692" s="1" t="str">
        <f t="array" ref="I692">IFERROR(INDEX('Tag Library'!Z:Z, MATCH(H692, 'Tag Library'!W:W, 0)),"")</f>
        <v/>
      </c>
      <c r="K692" s="1" t="str">
        <f ca="1">IFERROR(__xludf.DUMMYFUNCTION("IFERROR(REGEXEXTRACT('Tag Library'!AD703, ""\\(.*)""), 'Tag Library'!AD703)"),"")</f>
        <v/>
      </c>
    </row>
    <row r="693" spans="1:11" ht="12.75" x14ac:dyDescent="0.2">
      <c r="A693" s="1" t="str">
        <f ca="1">IFERROR(__xludf.DUMMYFUNCTION("IFERROR(REGEXEXTRACT('Tag Library'!P704, ""\\(.*)""), 'Tag Library'!P704)"),"et_meter_previous_day_amount")</f>
        <v>et_meter_previous_day_amount</v>
      </c>
      <c r="D693" s="1" t="str">
        <f t="array" ref="D693">IFERROR(INDEX('Tag Library'!S:S, MATCH(C693, 'Tag Library'!P:P, 0)),"")</f>
        <v/>
      </c>
      <c r="F693" s="1" t="str">
        <f ca="1">IFERROR(__xludf.DUMMYFUNCTION("IFERROR(REGEXEXTRACT('Tag Library'!W704, ""\\(.*)""), 'Tag Library'!W704)"),"temp_dawn_offset_sp")</f>
        <v>temp_dawn_offset_sp</v>
      </c>
      <c r="I693" s="1" t="str">
        <f t="array" ref="I693">IFERROR(INDEX('Tag Library'!Z:Z, MATCH(H693, 'Tag Library'!W:W, 0)),"")</f>
        <v/>
      </c>
      <c r="K693" s="1" t="str">
        <f ca="1">IFERROR(__xludf.DUMMYFUNCTION("IFERROR(REGEXEXTRACT('Tag Library'!AD704, ""\\(.*)""), 'Tag Library'!AD704)"),"")</f>
        <v/>
      </c>
    </row>
    <row r="694" spans="1:11" ht="12.75" x14ac:dyDescent="0.2">
      <c r="A694" s="1" t="str">
        <f ca="1">IFERROR(__xludf.DUMMYFUNCTION("IFERROR(REGEXEXTRACT('Tag Library'!P705, ""\\(.*)""), 'Tag Library'!P705)"),"et_meter_previous_day_amount")</f>
        <v>et_meter_previous_day_amount</v>
      </c>
      <c r="D694" s="1" t="str">
        <f t="array" ref="D694">IFERROR(INDEX('Tag Library'!S:S, MATCH(C694, 'Tag Library'!P:P, 0)),"")</f>
        <v/>
      </c>
      <c r="F694" s="1" t="str">
        <f ca="1">IFERROR(__xludf.DUMMYFUNCTION("IFERROR(REGEXEXTRACT('Tag Library'!W705, ""\\(.*)""), 'Tag Library'!W705)"),"temp_dev_humid_on_low")</f>
        <v>temp_dev_humid_on_low</v>
      </c>
      <c r="I694" s="1" t="str">
        <f t="array" ref="I694">IFERROR(INDEX('Tag Library'!Z:Z, MATCH(H694, 'Tag Library'!W:W, 0)),"")</f>
        <v/>
      </c>
      <c r="K694" s="1" t="str">
        <f ca="1">IFERROR(__xludf.DUMMYFUNCTION("IFERROR(REGEXEXTRACT('Tag Library'!AD705, ""\\(.*)""), 'Tag Library'!AD705)"),"")</f>
        <v/>
      </c>
    </row>
    <row r="695" spans="1:11" ht="12.75" x14ac:dyDescent="0.2">
      <c r="A695" s="1" t="str">
        <f ca="1">IFERROR(__xludf.DUMMYFUNCTION("IFERROR(REGEXEXTRACT('Tag Library'!P706, ""\\(.*)""), 'Tag Library'!P706)"),"et_meter_previous_day_amount")</f>
        <v>et_meter_previous_day_amount</v>
      </c>
      <c r="D695" s="1" t="str">
        <f t="array" ref="D695">IFERROR(INDEX('Tag Library'!S:S, MATCH(C695, 'Tag Library'!P:P, 0)),"")</f>
        <v/>
      </c>
      <c r="F695" s="1" t="str">
        <f ca="1">IFERROR(__xludf.DUMMYFUNCTION("IFERROR(REGEXEXTRACT('Tag Library'!W706, ""\\(.*)""), 'Tag Library'!W706)"),"temp_midday_offset_sp")</f>
        <v>temp_midday_offset_sp</v>
      </c>
      <c r="I695" s="1" t="str">
        <f t="array" ref="I695">IFERROR(INDEX('Tag Library'!Z:Z, MATCH(H695, 'Tag Library'!W:W, 0)),"")</f>
        <v/>
      </c>
      <c r="K695" s="1" t="str">
        <f ca="1">IFERROR(__xludf.DUMMYFUNCTION("IFERROR(REGEXEXTRACT('Tag Library'!AD706, ""\\(.*)""), 'Tag Library'!AD706)"),"")</f>
        <v/>
      </c>
    </row>
    <row r="696" spans="1:11" ht="12.75" x14ac:dyDescent="0.2">
      <c r="A696" s="1" t="str">
        <f ca="1">IFERROR(__xludf.DUMMYFUNCTION("IFERROR(REGEXEXTRACT('Tag Library'!P707, ""\\(.*)""), 'Tag Library'!P707)"),"et_meter_previous_day_amount")</f>
        <v>et_meter_previous_day_amount</v>
      </c>
      <c r="D696" s="1" t="str">
        <f t="array" ref="D696">IFERROR(INDEX('Tag Library'!S:S, MATCH(C696, 'Tag Library'!P:P, 0)),"")</f>
        <v/>
      </c>
      <c r="F696" s="1" t="str">
        <f ca="1">IFERROR(__xludf.DUMMYFUNCTION("IFERROR(REGEXEXTRACT('Tag Library'!W707, ""\\(.*)""), 'Tag Library'!W707)"),"co2_high_nite_sp")</f>
        <v>co2_high_nite_sp</v>
      </c>
      <c r="I696" s="1" t="str">
        <f t="array" ref="I696">IFERROR(INDEX('Tag Library'!Z:Z, MATCH(H696, 'Tag Library'!W:W, 0)),"")</f>
        <v/>
      </c>
      <c r="K696" s="1" t="str">
        <f ca="1">IFERROR(__xludf.DUMMYFUNCTION("IFERROR(REGEXEXTRACT('Tag Library'!AD707, ""\\(.*)""), 'Tag Library'!AD707)"),"")</f>
        <v/>
      </c>
    </row>
    <row r="697" spans="1:11" ht="12.75" x14ac:dyDescent="0.2">
      <c r="A697" s="1" t="str">
        <f ca="1">IFERROR(__xludf.DUMMYFUNCTION("IFERROR(REGEXEXTRACT('Tag Library'!P708, ""\\(.*)""), 'Tag Library'!P708)"),"et_meter_previous_day_amount")</f>
        <v>et_meter_previous_day_amount</v>
      </c>
      <c r="D697" s="1" t="str">
        <f t="array" ref="D697">IFERROR(INDEX('Tag Library'!S:S, MATCH(C697, 'Tag Library'!P:P, 0)),"")</f>
        <v/>
      </c>
      <c r="F697" s="1" t="str">
        <f ca="1">IFERROR(__xludf.DUMMYFUNCTION("IFERROR(REGEXEXTRACT('Tag Library'!W708, ""\\(.*)""), 'Tag Library'!W708)"),"co2_high_sp")</f>
        <v>co2_high_sp</v>
      </c>
      <c r="I697" s="1" t="str">
        <f t="array" ref="I697">IFERROR(INDEX('Tag Library'!Z:Z, MATCH(H697, 'Tag Library'!W:W, 0)),"")</f>
        <v/>
      </c>
      <c r="K697" s="1" t="str">
        <f ca="1">IFERROR(__xludf.DUMMYFUNCTION("IFERROR(REGEXEXTRACT('Tag Library'!AD708, ""\\(.*)""), 'Tag Library'!AD708)"),"")</f>
        <v/>
      </c>
    </row>
    <row r="698" spans="1:11" ht="12.75" x14ac:dyDescent="0.2">
      <c r="A698" s="1" t="str">
        <f ca="1">IFERROR(__xludf.DUMMYFUNCTION("IFERROR(REGEXEXTRACT('Tag Library'!P709, ""\\(.*)""), 'Tag Library'!P709)"),"et_meter_previous_day_amount")</f>
        <v>et_meter_previous_day_amount</v>
      </c>
      <c r="D698" s="1" t="str">
        <f t="array" ref="D698">IFERROR(INDEX('Tag Library'!S:S, MATCH(C698, 'Tag Library'!P:P, 0)),"")</f>
        <v/>
      </c>
      <c r="F698" s="1" t="str">
        <f ca="1">IFERROR(__xludf.DUMMYFUNCTION("IFERROR(REGEXEXTRACT('Tag Library'!W709, ""\\(.*)""), 'Tag Library'!W709)"),"co2_low_nite_sp")</f>
        <v>co2_low_nite_sp</v>
      </c>
      <c r="I698" s="1" t="str">
        <f t="array" ref="I698">IFERROR(INDEX('Tag Library'!Z:Z, MATCH(H698, 'Tag Library'!W:W, 0)),"")</f>
        <v/>
      </c>
      <c r="K698" s="1" t="str">
        <f ca="1">IFERROR(__xludf.DUMMYFUNCTION("IFERROR(REGEXEXTRACT('Tag Library'!AD709, ""\\(.*)""), 'Tag Library'!AD709)"),"")</f>
        <v/>
      </c>
    </row>
    <row r="699" spans="1:11" ht="12.75" x14ac:dyDescent="0.2">
      <c r="A699" s="1" t="str">
        <f ca="1">IFERROR(__xludf.DUMMYFUNCTION("IFERROR(REGEXEXTRACT('Tag Library'!P710, ""\\(.*)""), 'Tag Library'!P710)"),"et_meter_previous_day_amount")</f>
        <v>et_meter_previous_day_amount</v>
      </c>
      <c r="D699" s="1" t="str">
        <f t="array" ref="D699">IFERROR(INDEX('Tag Library'!S:S, MATCH(C699, 'Tag Library'!P:P, 0)),"")</f>
        <v/>
      </c>
      <c r="F699" s="1" t="str">
        <f ca="1">IFERROR(__xludf.DUMMYFUNCTION("IFERROR(REGEXEXTRACT('Tag Library'!W710, ""\\(.*)""), 'Tag Library'!W710)"),"co2_low_sp")</f>
        <v>co2_low_sp</v>
      </c>
      <c r="I699" s="1" t="str">
        <f t="array" ref="I699">IFERROR(INDEX('Tag Library'!Z:Z, MATCH(H699, 'Tag Library'!W:W, 0)),"")</f>
        <v/>
      </c>
      <c r="K699" s="1" t="str">
        <f ca="1">IFERROR(__xludf.DUMMYFUNCTION("IFERROR(REGEXEXTRACT('Tag Library'!AD710, ""\\(.*)""), 'Tag Library'!AD710)"),"")</f>
        <v/>
      </c>
    </row>
    <row r="700" spans="1:11" ht="12.75" x14ac:dyDescent="0.2">
      <c r="A700" s="1" t="str">
        <f ca="1">IFERROR(__xludf.DUMMYFUNCTION("IFERROR(REGEXEXTRACT('Tag Library'!P711, ""\\(.*)""), 'Tag Library'!P711)"),"et_meter_previous_day_amount")</f>
        <v>et_meter_previous_day_amount</v>
      </c>
      <c r="D700" s="1" t="str">
        <f t="array" ref="D700">IFERROR(INDEX('Tag Library'!S:S, MATCH(C700, 'Tag Library'!P:P, 0)),"")</f>
        <v/>
      </c>
      <c r="F700" s="1" t="str">
        <f ca="1">IFERROR(__xludf.DUMMYFUNCTION("IFERROR(REGEXEXTRACT('Tag Library'!W711, ""\\(.*)""), 'Tag Library'!W711)"),"dp_high_sp")</f>
        <v>dp_high_sp</v>
      </c>
      <c r="I700" s="1" t="str">
        <f t="array" ref="I700">IFERROR(INDEX('Tag Library'!Z:Z, MATCH(H700, 'Tag Library'!W:W, 0)),"")</f>
        <v/>
      </c>
      <c r="K700" s="1" t="str">
        <f ca="1">IFERROR(__xludf.DUMMYFUNCTION("IFERROR(REGEXEXTRACT('Tag Library'!AD711, ""\\(.*)""), 'Tag Library'!AD711)"),"")</f>
        <v/>
      </c>
    </row>
    <row r="701" spans="1:11" ht="12.75" x14ac:dyDescent="0.2">
      <c r="A701" s="1" t="str">
        <f ca="1">IFERROR(__xludf.DUMMYFUNCTION("IFERROR(REGEXEXTRACT('Tag Library'!P712, ""\\(.*)""), 'Tag Library'!P712)"),"et_meter_previous_day_amount")</f>
        <v>et_meter_previous_day_amount</v>
      </c>
      <c r="D701" s="1" t="str">
        <f t="array" ref="D701">IFERROR(INDEX('Tag Library'!S:S, MATCH(C701, 'Tag Library'!P:P, 0)),"")</f>
        <v/>
      </c>
      <c r="F701" s="1" t="str">
        <f ca="1">IFERROR(__xludf.DUMMYFUNCTION("IFERROR(REGEXEXTRACT('Tag Library'!W712, ""\\(.*)""), 'Tag Library'!W712)"),"dp_low_sp")</f>
        <v>dp_low_sp</v>
      </c>
      <c r="I701" s="1" t="str">
        <f t="array" ref="I701">IFERROR(INDEX('Tag Library'!Z:Z, MATCH(H701, 'Tag Library'!W:W, 0)),"")</f>
        <v/>
      </c>
      <c r="K701" s="1" t="str">
        <f ca="1">IFERROR(__xludf.DUMMYFUNCTION("IFERROR(REGEXEXTRACT('Tag Library'!AD712, ""\\(.*)""), 'Tag Library'!AD712)"),"")</f>
        <v/>
      </c>
    </row>
    <row r="702" spans="1:11" ht="12.75" x14ac:dyDescent="0.2">
      <c r="A702" s="1" t="str">
        <f ca="1">IFERROR(__xludf.DUMMYFUNCTION("IFERROR(REGEXEXTRACT('Tag Library'!P713, ""\\(.*)""), 'Tag Library'!P713)"),"dl_meter_previous_day_amount")</f>
        <v>dl_meter_previous_day_amount</v>
      </c>
      <c r="D702" s="1" t="str">
        <f t="array" ref="D702">IFERROR(INDEX('Tag Library'!S:S, MATCH(C702, 'Tag Library'!P:P, 0)),"")</f>
        <v/>
      </c>
      <c r="F702" s="1" t="str">
        <f ca="1">IFERROR(__xludf.DUMMYFUNCTION("IFERROR(REGEXEXTRACT('Tag Library'!W713, ""\\(.*)""), 'Tag Library'!W713)"),"temp_high_sp")</f>
        <v>temp_high_sp</v>
      </c>
      <c r="I702" s="1" t="str">
        <f t="array" ref="I702">IFERROR(INDEX('Tag Library'!Z:Z, MATCH(H702, 'Tag Library'!W:W, 0)),"")</f>
        <v/>
      </c>
      <c r="K702" s="1" t="str">
        <f ca="1">IFERROR(__xludf.DUMMYFUNCTION("IFERROR(REGEXEXTRACT('Tag Library'!AD713, ""\\(.*)""), 'Tag Library'!AD713)"),"")</f>
        <v/>
      </c>
    </row>
    <row r="703" spans="1:11" ht="12.75" x14ac:dyDescent="0.2">
      <c r="A703" s="1" t="str">
        <f ca="1">IFERROR(__xludf.DUMMYFUNCTION("IFERROR(REGEXEXTRACT('Tag Library'!P714, ""\\(.*)""), 'Tag Library'!P714)"),"dl_meter_previous_day_amount")</f>
        <v>dl_meter_previous_day_amount</v>
      </c>
      <c r="D703" s="1" t="str">
        <f t="array" ref="D703">IFERROR(INDEX('Tag Library'!S:S, MATCH(C703, 'Tag Library'!P:P, 0)),"")</f>
        <v/>
      </c>
      <c r="F703" s="1" t="str">
        <f ca="1">IFERROR(__xludf.DUMMYFUNCTION("IFERROR(REGEXEXTRACT('Tag Library'!W714, ""\\(.*)""), 'Tag Library'!W714)"),"temp_low_sp")</f>
        <v>temp_low_sp</v>
      </c>
      <c r="I703" s="1" t="str">
        <f t="array" ref="I703">IFERROR(INDEX('Tag Library'!Z:Z, MATCH(H703, 'Tag Library'!W:W, 0)),"")</f>
        <v/>
      </c>
      <c r="K703" s="1" t="str">
        <f ca="1">IFERROR(__xludf.DUMMYFUNCTION("IFERROR(REGEXEXTRACT('Tag Library'!AD714, ""\\(.*)""), 'Tag Library'!AD714)"),"")</f>
        <v/>
      </c>
    </row>
    <row r="704" spans="1:11" ht="12.75" x14ac:dyDescent="0.2">
      <c r="A704" s="1" t="str">
        <f ca="1">IFERROR(__xludf.DUMMYFUNCTION("IFERROR(REGEXEXTRACT('Tag Library'!P715, ""\\(.*)""), 'Tag Library'!P715)"),"dl_meter_previous_day_amount")</f>
        <v>dl_meter_previous_day_amount</v>
      </c>
      <c r="D704" s="1" t="str">
        <f t="array" ref="D704">IFERROR(INDEX('Tag Library'!S:S, MATCH(C704, 'Tag Library'!P:P, 0)),"")</f>
        <v/>
      </c>
      <c r="F704" s="1" t="str">
        <f ca="1">IFERROR(__xludf.DUMMYFUNCTION("IFERROR(REGEXEXTRACT('Tag Library'!W715, ""\\(.*)""), 'Tag Library'!W715)"),"chiller_2_offset")</f>
        <v>chiller_2_offset</v>
      </c>
      <c r="I704" s="1" t="str">
        <f t="array" ref="I704">IFERROR(INDEX('Tag Library'!Z:Z, MATCH(H704, 'Tag Library'!W:W, 0)),"")</f>
        <v/>
      </c>
      <c r="K704" s="1" t="str">
        <f ca="1">IFERROR(__xludf.DUMMYFUNCTION("IFERROR(REGEXEXTRACT('Tag Library'!AD715, ""\\(.*)""), 'Tag Library'!AD715)"),"")</f>
        <v/>
      </c>
    </row>
    <row r="705" spans="1:11" ht="12.75" x14ac:dyDescent="0.2">
      <c r="A705" s="1" t="str">
        <f ca="1">IFERROR(__xludf.DUMMYFUNCTION("IFERROR(REGEXEXTRACT('Tag Library'!P716, ""\\(.*)""), 'Tag Library'!P716)"),"dl_meter_previous_day_amount")</f>
        <v>dl_meter_previous_day_amount</v>
      </c>
      <c r="D705" s="1" t="str">
        <f t="array" ref="D705">IFERROR(INDEX('Tag Library'!S:S, MATCH(C705, 'Tag Library'!P:P, 0)),"")</f>
        <v/>
      </c>
      <c r="F705" s="1" t="str">
        <f ca="1">IFERROR(__xludf.DUMMYFUNCTION("IFERROR(REGEXEXTRACT('Tag Library'!W716, ""\\(.*)""), 'Tag Library'!W716)"),"chiller_control_to")</f>
        <v>chiller_control_to</v>
      </c>
      <c r="I705" s="1" t="str">
        <f t="array" ref="I705">IFERROR(INDEX('Tag Library'!Z:Z, MATCH(H705, 'Tag Library'!W:W, 0)),"")</f>
        <v/>
      </c>
      <c r="K705" s="1" t="str">
        <f ca="1">IFERROR(__xludf.DUMMYFUNCTION("IFERROR(REGEXEXTRACT('Tag Library'!AD716, ""\\(.*)""), 'Tag Library'!AD716)"),"")</f>
        <v/>
      </c>
    </row>
    <row r="706" spans="1:11" ht="12.75" x14ac:dyDescent="0.2">
      <c r="A706" s="1" t="str">
        <f ca="1">IFERROR(__xludf.DUMMYFUNCTION("IFERROR(REGEXEXTRACT('Tag Library'!P717, ""\\(.*)""), 'Tag Library'!P717)"),"dl_meter_previous_day_amount")</f>
        <v>dl_meter_previous_day_amount</v>
      </c>
      <c r="D706" s="1" t="str">
        <f t="array" ref="D706">IFERROR(INDEX('Tag Library'!S:S, MATCH(C706, 'Tag Library'!P:P, 0)),"")</f>
        <v/>
      </c>
      <c r="F706" s="1" t="str">
        <f ca="1">IFERROR(__xludf.DUMMYFUNCTION("IFERROR(REGEXEXTRACT('Tag Library'!W717, ""\\(.*)""), 'Tag Library'!W717)"),"chiller_DP_offset_AM_PAR")</f>
        <v>chiller_DP_offset_AM_PAR</v>
      </c>
      <c r="I706" s="1" t="str">
        <f t="array" ref="I706">IFERROR(INDEX('Tag Library'!Z:Z, MATCH(H706, 'Tag Library'!W:W, 0)),"")</f>
        <v/>
      </c>
      <c r="K706" s="1" t="str">
        <f ca="1">IFERROR(__xludf.DUMMYFUNCTION("IFERROR(REGEXEXTRACT('Tag Library'!AD717, ""\\(.*)""), 'Tag Library'!AD717)"),"")</f>
        <v/>
      </c>
    </row>
    <row r="707" spans="1:11" ht="12.75" x14ac:dyDescent="0.2">
      <c r="A707" s="1" t="str">
        <f ca="1">IFERROR(__xludf.DUMMYFUNCTION("IFERROR(REGEXEXTRACT('Tag Library'!P718, ""\\(.*)""), 'Tag Library'!P718)"),"dl_meter_previous_day_amount")</f>
        <v>dl_meter_previous_day_amount</v>
      </c>
      <c r="D707" s="1" t="str">
        <f t="array" ref="D707">IFERROR(INDEX('Tag Library'!S:S, MATCH(C707, 'Tag Library'!P:P, 0)),"")</f>
        <v/>
      </c>
      <c r="F707" s="1" t="str">
        <f ca="1">IFERROR(__xludf.DUMMYFUNCTION("IFERROR(REGEXEXTRACT('Tag Library'!W718, ""\\(.*)""), 'Tag Library'!W718)"),"chiller_en_supply")</f>
        <v>chiller_en_supply</v>
      </c>
      <c r="I707" s="1" t="str">
        <f t="array" ref="I707">IFERROR(INDEX('Tag Library'!Z:Z, MATCH(H707, 'Tag Library'!W:W, 0)),"")</f>
        <v/>
      </c>
      <c r="K707" s="1" t="str">
        <f ca="1">IFERROR(__xludf.DUMMYFUNCTION("IFERROR(REGEXEXTRACT('Tag Library'!AD718, ""\\(.*)""), 'Tag Library'!AD718)"),"")</f>
        <v/>
      </c>
    </row>
    <row r="708" spans="1:11" ht="12.75" x14ac:dyDescent="0.2">
      <c r="A708" s="1" t="str">
        <f ca="1">IFERROR(__xludf.DUMMYFUNCTION("IFERROR(REGEXEXTRACT('Tag Library'!P719, ""\\(.*)""), 'Tag Library'!P719)"),"dl_meter_previous_day_amount")</f>
        <v>dl_meter_previous_day_amount</v>
      </c>
      <c r="D708" s="1" t="str">
        <f t="array" ref="D708">IFERROR(INDEX('Tag Library'!S:S, MATCH(C708, 'Tag Library'!P:P, 0)),"")</f>
        <v/>
      </c>
      <c r="F708" s="1" t="str">
        <f ca="1">IFERROR(__xludf.DUMMYFUNCTION("IFERROR(REGEXEXTRACT('Tag Library'!W719, ""\\(.*)""), 'Tag Library'!W719)"),"chiller_inc_offset_1")</f>
        <v>chiller_inc_offset_1</v>
      </c>
      <c r="I708" s="1" t="str">
        <f t="array" ref="I708">IFERROR(INDEX('Tag Library'!Z:Z, MATCH(H708, 'Tag Library'!W:W, 0)),"")</f>
        <v/>
      </c>
      <c r="K708" s="1" t="str">
        <f ca="1">IFERROR(__xludf.DUMMYFUNCTION("IFERROR(REGEXEXTRACT('Tag Library'!AD719, ""\\(.*)""), 'Tag Library'!AD719)"),"")</f>
        <v/>
      </c>
    </row>
    <row r="709" spans="1:11" ht="12.75" x14ac:dyDescent="0.2">
      <c r="A709" s="1" t="str">
        <f ca="1">IFERROR(__xludf.DUMMYFUNCTION("IFERROR(REGEXEXTRACT('Tag Library'!P720, ""\\(.*)""), 'Tag Library'!P720)"),"dl_meter_previous_day_amount")</f>
        <v>dl_meter_previous_day_amount</v>
      </c>
      <c r="D709" s="1" t="str">
        <f t="array" ref="D709">IFERROR(INDEX('Tag Library'!S:S, MATCH(C709, 'Tag Library'!P:P, 0)),"")</f>
        <v/>
      </c>
      <c r="F709" s="1" t="str">
        <f ca="1">IFERROR(__xludf.DUMMYFUNCTION("IFERROR(REGEXEXTRACT('Tag Library'!W720, ""\\(.*)""), 'Tag Library'!W720)"),"chiller_inc_offset_10")</f>
        <v>chiller_inc_offset_10</v>
      </c>
      <c r="I709" s="1" t="str">
        <f t="array" ref="I709">IFERROR(INDEX('Tag Library'!Z:Z, MATCH(H709, 'Tag Library'!W:W, 0)),"")</f>
        <v/>
      </c>
      <c r="K709" s="1" t="str">
        <f ca="1">IFERROR(__xludf.DUMMYFUNCTION("IFERROR(REGEXEXTRACT('Tag Library'!AD720, ""\\(.*)""), 'Tag Library'!AD720)"),"")</f>
        <v/>
      </c>
    </row>
    <row r="710" spans="1:11" ht="12.75" x14ac:dyDescent="0.2">
      <c r="A710" s="1" t="str">
        <f ca="1">IFERROR(__xludf.DUMMYFUNCTION("IFERROR(REGEXEXTRACT('Tag Library'!P721, ""\\(.*)""), 'Tag Library'!P721)"),"dl_meter_previous_day_amount")</f>
        <v>dl_meter_previous_day_amount</v>
      </c>
      <c r="D710" s="1" t="str">
        <f t="array" ref="D710">IFERROR(INDEX('Tag Library'!S:S, MATCH(C710, 'Tag Library'!P:P, 0)),"")</f>
        <v/>
      </c>
      <c r="F710" s="1" t="str">
        <f ca="1">IFERROR(__xludf.DUMMYFUNCTION("IFERROR(REGEXEXTRACT('Tag Library'!W721, ""\\(.*)""), 'Tag Library'!W721)"),"chiller_inc_offset_2")</f>
        <v>chiller_inc_offset_2</v>
      </c>
      <c r="I710" s="1" t="str">
        <f t="array" ref="I710">IFERROR(INDEX('Tag Library'!Z:Z, MATCH(H710, 'Tag Library'!W:W, 0)),"")</f>
        <v/>
      </c>
      <c r="K710" s="1" t="str">
        <f ca="1">IFERROR(__xludf.DUMMYFUNCTION("IFERROR(REGEXEXTRACT('Tag Library'!AD721, ""\\(.*)""), 'Tag Library'!AD721)"),"")</f>
        <v/>
      </c>
    </row>
    <row r="711" spans="1:11" ht="12.75" x14ac:dyDescent="0.2">
      <c r="A711" s="1" t="str">
        <f ca="1">IFERROR(__xludf.DUMMYFUNCTION("IFERROR(REGEXEXTRACT('Tag Library'!P722, ""\\(.*)""), 'Tag Library'!P722)"),"dl_meter_previous_day_amount")</f>
        <v>dl_meter_previous_day_amount</v>
      </c>
      <c r="D711" s="1" t="str">
        <f t="array" ref="D711">IFERROR(INDEX('Tag Library'!S:S, MATCH(C711, 'Tag Library'!P:P, 0)),"")</f>
        <v/>
      </c>
      <c r="F711" s="1" t="str">
        <f ca="1">IFERROR(__xludf.DUMMYFUNCTION("IFERROR(REGEXEXTRACT('Tag Library'!W722, ""\\(.*)""), 'Tag Library'!W722)"),"chiller_inc_offset_3")</f>
        <v>chiller_inc_offset_3</v>
      </c>
      <c r="I711" s="1" t="str">
        <f t="array" ref="I711">IFERROR(INDEX('Tag Library'!Z:Z, MATCH(H711, 'Tag Library'!W:W, 0)),"")</f>
        <v/>
      </c>
      <c r="K711" s="1" t="str">
        <f ca="1">IFERROR(__xludf.DUMMYFUNCTION("IFERROR(REGEXEXTRACT('Tag Library'!AD722, ""\\(.*)""), 'Tag Library'!AD722)"),"")</f>
        <v/>
      </c>
    </row>
    <row r="712" spans="1:11" ht="12.75" x14ac:dyDescent="0.2">
      <c r="A712" s="1" t="str">
        <f ca="1">IFERROR(__xludf.DUMMYFUNCTION("IFERROR(REGEXEXTRACT('Tag Library'!P723, ""\\(.*)""), 'Tag Library'!P723)"),"dl_meter_previous_day_amount")</f>
        <v>dl_meter_previous_day_amount</v>
      </c>
      <c r="D712" s="1" t="str">
        <f t="array" ref="D712">IFERROR(INDEX('Tag Library'!S:S, MATCH(C712, 'Tag Library'!P:P, 0)),"")</f>
        <v/>
      </c>
      <c r="F712" s="1" t="str">
        <f ca="1">IFERROR(__xludf.DUMMYFUNCTION("IFERROR(REGEXEXTRACT('Tag Library'!W723, ""\\(.*)""), 'Tag Library'!W723)"),"chiller_inc_offset_4")</f>
        <v>chiller_inc_offset_4</v>
      </c>
      <c r="I712" s="1" t="str">
        <f t="array" ref="I712">IFERROR(INDEX('Tag Library'!Z:Z, MATCH(H712, 'Tag Library'!W:W, 0)),"")</f>
        <v/>
      </c>
      <c r="K712" s="1" t="str">
        <f ca="1">IFERROR(__xludf.DUMMYFUNCTION("IFERROR(REGEXEXTRACT('Tag Library'!AD723, ""\\(.*)""), 'Tag Library'!AD723)"),"")</f>
        <v/>
      </c>
    </row>
    <row r="713" spans="1:11" ht="12.75" x14ac:dyDescent="0.2">
      <c r="A713" s="1" t="str">
        <f ca="1">IFERROR(__xludf.DUMMYFUNCTION("IFERROR(REGEXEXTRACT('Tag Library'!P724, ""\\(.*)""), 'Tag Library'!P724)"),"dl_meter_previous_day_amount")</f>
        <v>dl_meter_previous_day_amount</v>
      </c>
      <c r="D713" s="1" t="str">
        <f t="array" ref="D713">IFERROR(INDEX('Tag Library'!S:S, MATCH(C713, 'Tag Library'!P:P, 0)),"")</f>
        <v/>
      </c>
      <c r="F713" s="1" t="str">
        <f ca="1">IFERROR(__xludf.DUMMYFUNCTION("IFERROR(REGEXEXTRACT('Tag Library'!W724, ""\\(.*)""), 'Tag Library'!W724)"),"chiller_inc_offset_5")</f>
        <v>chiller_inc_offset_5</v>
      </c>
      <c r="I713" s="1" t="str">
        <f t="array" ref="I713">IFERROR(INDEX('Tag Library'!Z:Z, MATCH(H713, 'Tag Library'!W:W, 0)),"")</f>
        <v/>
      </c>
      <c r="K713" s="1" t="str">
        <f ca="1">IFERROR(__xludf.DUMMYFUNCTION("IFERROR(REGEXEXTRACT('Tag Library'!AD724, ""\\(.*)""), 'Tag Library'!AD724)"),"")</f>
        <v/>
      </c>
    </row>
    <row r="714" spans="1:11" ht="12.75" x14ac:dyDescent="0.2">
      <c r="A714" s="1" t="str">
        <f ca="1">IFERROR(__xludf.DUMMYFUNCTION("IFERROR(REGEXEXTRACT('Tag Library'!P725, ""\\(.*)""), 'Tag Library'!P725)"),"tr_02_ETmeter-RTH_accum")</f>
        <v>tr_02_ETmeter-RTH_accum</v>
      </c>
      <c r="D714" s="1" t="str">
        <f t="array" ref="D714">IFERROR(INDEX('Tag Library'!S:S, MATCH(C714, 'Tag Library'!P:P, 0)),"")</f>
        <v/>
      </c>
      <c r="F714" s="1" t="str">
        <f ca="1">IFERROR(__xludf.DUMMYFUNCTION("IFERROR(REGEXEXTRACT('Tag Library'!W725, ""\\(.*)""), 'Tag Library'!W725)"),"chiller_inc_offset_6")</f>
        <v>chiller_inc_offset_6</v>
      </c>
      <c r="I714" s="1" t="str">
        <f t="array" ref="I714">IFERROR(INDEX('Tag Library'!Z:Z, MATCH(H714, 'Tag Library'!W:W, 0)),"")</f>
        <v/>
      </c>
      <c r="K714" s="1" t="str">
        <f ca="1">IFERROR(__xludf.DUMMYFUNCTION("IFERROR(REGEXEXTRACT('Tag Library'!AD725, ""\\(.*)""), 'Tag Library'!AD725)"),"")</f>
        <v/>
      </c>
    </row>
    <row r="715" spans="1:11" ht="12.75" x14ac:dyDescent="0.2">
      <c r="A715" s="1" t="str">
        <f ca="1">IFERROR(__xludf.DUMMYFUNCTION("IFERROR(REGEXEXTRACT('Tag Library'!P726, ""\\(.*)""), 'Tag Library'!P726)"),"tr_03_ETmeter-RTH_accum")</f>
        <v>tr_03_ETmeter-RTH_accum</v>
      </c>
      <c r="D715" s="1" t="str">
        <f t="array" ref="D715">IFERROR(INDEX('Tag Library'!S:S, MATCH(C715, 'Tag Library'!P:P, 0)),"")</f>
        <v/>
      </c>
      <c r="F715" s="1" t="str">
        <f ca="1">IFERROR(__xludf.DUMMYFUNCTION("IFERROR(REGEXEXTRACT('Tag Library'!W726, ""\\(.*)""), 'Tag Library'!W726)"),"chiller_inc_offset_7")</f>
        <v>chiller_inc_offset_7</v>
      </c>
      <c r="I715" s="1" t="str">
        <f t="array" ref="I715">IFERROR(INDEX('Tag Library'!Z:Z, MATCH(H715, 'Tag Library'!W:W, 0)),"")</f>
        <v/>
      </c>
      <c r="K715" s="1" t="str">
        <f ca="1">IFERROR(__xludf.DUMMYFUNCTION("IFERROR(REGEXEXTRACT('Tag Library'!AD726, ""\\(.*)""), 'Tag Library'!AD726)"),"")</f>
        <v/>
      </c>
    </row>
    <row r="716" spans="1:11" ht="12.75" x14ac:dyDescent="0.2">
      <c r="A716" s="1" t="str">
        <f ca="1">IFERROR(__xludf.DUMMYFUNCTION("IFERROR(REGEXEXTRACT('Tag Library'!P727, ""\\(.*)""), 'Tag Library'!P727)"),"tr_04_ETmeter-RTH_accum")</f>
        <v>tr_04_ETmeter-RTH_accum</v>
      </c>
      <c r="D716" s="1" t="str">
        <f t="array" ref="D716">IFERROR(INDEX('Tag Library'!S:S, MATCH(C716, 'Tag Library'!P:P, 0)),"")</f>
        <v/>
      </c>
      <c r="F716" s="1" t="str">
        <f ca="1">IFERROR(__xludf.DUMMYFUNCTION("IFERROR(REGEXEXTRACT('Tag Library'!W727, ""\\(.*)""), 'Tag Library'!W727)"),"chiller_inc_offset_8")</f>
        <v>chiller_inc_offset_8</v>
      </c>
      <c r="I716" s="1" t="str">
        <f t="array" ref="I716">IFERROR(INDEX('Tag Library'!Z:Z, MATCH(H716, 'Tag Library'!W:W, 0)),"")</f>
        <v/>
      </c>
      <c r="K716" s="1" t="str">
        <f ca="1">IFERROR(__xludf.DUMMYFUNCTION("IFERROR(REGEXEXTRACT('Tag Library'!AD727, ""\\(.*)""), 'Tag Library'!AD727)"),"")</f>
        <v/>
      </c>
    </row>
    <row r="717" spans="1:11" ht="12.75" x14ac:dyDescent="0.2">
      <c r="A717" s="1" t="str">
        <f ca="1">IFERROR(__xludf.DUMMYFUNCTION("IFERROR(REGEXEXTRACT('Tag Library'!P728, ""\\(.*)""), 'Tag Library'!P728)"),"tr_05_ETmeter-RTH_accum")</f>
        <v>tr_05_ETmeter-RTH_accum</v>
      </c>
      <c r="D717" s="1" t="str">
        <f t="array" ref="D717">IFERROR(INDEX('Tag Library'!S:S, MATCH(C717, 'Tag Library'!P:P, 0)),"")</f>
        <v/>
      </c>
      <c r="F717" s="1" t="str">
        <f ca="1">IFERROR(__xludf.DUMMYFUNCTION("IFERROR(REGEXEXTRACT('Tag Library'!W728, ""\\(.*)""), 'Tag Library'!W728)"),"chiller_inc_offset_9")</f>
        <v>chiller_inc_offset_9</v>
      </c>
      <c r="I717" s="1" t="str">
        <f t="array" ref="I717">IFERROR(INDEX('Tag Library'!Z:Z, MATCH(H717, 'Tag Library'!W:W, 0)),"")</f>
        <v/>
      </c>
      <c r="K717" s="1" t="str">
        <f ca="1">IFERROR(__xludf.DUMMYFUNCTION("IFERROR(REGEXEXTRACT('Tag Library'!AD728, ""\\(.*)""), 'Tag Library'!AD728)"),"")</f>
        <v/>
      </c>
    </row>
    <row r="718" spans="1:11" ht="12.75" x14ac:dyDescent="0.2">
      <c r="A718" s="1" t="str">
        <f ca="1">IFERROR(__xludf.DUMMYFUNCTION("IFERROR(REGEXEXTRACT('Tag Library'!P729, ""\\(.*)""), 'Tag Library'!P729)"),"tr_06_ETmeter-RTH_accum")</f>
        <v>tr_06_ETmeter-RTH_accum</v>
      </c>
      <c r="D718" s="1" t="str">
        <f t="array" ref="D718">IFERROR(INDEX('Tag Library'!S:S, MATCH(C718, 'Tag Library'!P:P, 0)),"")</f>
        <v/>
      </c>
      <c r="F718" s="1" t="str">
        <f ca="1">IFERROR(__xludf.DUMMYFUNCTION("IFERROR(REGEXEXTRACT('Tag Library'!W729, ""\\(.*)""), 'Tag Library'!W729)"),"chiller_inc_rh_1")</f>
        <v>chiller_inc_rh_1</v>
      </c>
      <c r="I718" s="1" t="str">
        <f t="array" ref="I718">IFERROR(INDEX('Tag Library'!Z:Z, MATCH(H718, 'Tag Library'!W:W, 0)),"")</f>
        <v/>
      </c>
      <c r="K718" s="1" t="str">
        <f ca="1">IFERROR(__xludf.DUMMYFUNCTION("IFERROR(REGEXEXTRACT('Tag Library'!AD729, ""\\(.*)""), 'Tag Library'!AD729)"),"")</f>
        <v/>
      </c>
    </row>
    <row r="719" spans="1:11" ht="12.75" x14ac:dyDescent="0.2">
      <c r="A719" s="1" t="str">
        <f ca="1">IFERROR(__xludf.DUMMYFUNCTION("IFERROR(REGEXEXTRACT('Tag Library'!P730, ""\\(.*)""), 'Tag Library'!P730)"),"tr_07_ETmeter-RTH_accum")</f>
        <v>tr_07_ETmeter-RTH_accum</v>
      </c>
      <c r="D719" s="1" t="str">
        <f t="array" ref="D719">IFERROR(INDEX('Tag Library'!S:S, MATCH(C719, 'Tag Library'!P:P, 0)),"")</f>
        <v/>
      </c>
      <c r="F719" s="1" t="str">
        <f ca="1">IFERROR(__xludf.DUMMYFUNCTION("IFERROR(REGEXEXTRACT('Tag Library'!W730, ""\\(.*)""), 'Tag Library'!W730)"),"chiller_inc_rh_2")</f>
        <v>chiller_inc_rh_2</v>
      </c>
      <c r="I719" s="1" t="str">
        <f t="array" ref="I719">IFERROR(INDEX('Tag Library'!Z:Z, MATCH(H719, 'Tag Library'!W:W, 0)),"")</f>
        <v/>
      </c>
      <c r="K719" s="1" t="str">
        <f ca="1">IFERROR(__xludf.DUMMYFUNCTION("IFERROR(REGEXEXTRACT('Tag Library'!AD730, ""\\(.*)""), 'Tag Library'!AD730)"),"")</f>
        <v/>
      </c>
    </row>
    <row r="720" spans="1:11" ht="12.75" x14ac:dyDescent="0.2">
      <c r="A720" s="1" t="str">
        <f ca="1">IFERROR(__xludf.DUMMYFUNCTION("IFERROR(REGEXEXTRACT('Tag Library'!P731, ""\\(.*)""), 'Tag Library'!P731)"),"tr_09_ETmeter-RTH_accum")</f>
        <v>tr_09_ETmeter-RTH_accum</v>
      </c>
      <c r="D720" s="1" t="str">
        <f t="array" ref="D720">IFERROR(INDEX('Tag Library'!S:S, MATCH(C720, 'Tag Library'!P:P, 0)),"")</f>
        <v/>
      </c>
      <c r="F720" s="1" t="str">
        <f ca="1">IFERROR(__xludf.DUMMYFUNCTION("IFERROR(REGEXEXTRACT('Tag Library'!W731, ""\\(.*)""), 'Tag Library'!W731)"),"chiller_inc_rh_3")</f>
        <v>chiller_inc_rh_3</v>
      </c>
      <c r="I720" s="1" t="str">
        <f t="array" ref="I720">IFERROR(INDEX('Tag Library'!Z:Z, MATCH(H720, 'Tag Library'!W:W, 0)),"")</f>
        <v/>
      </c>
      <c r="K720" s="1" t="str">
        <f ca="1">IFERROR(__xludf.DUMMYFUNCTION("IFERROR(REGEXEXTRACT('Tag Library'!AD731, ""\\(.*)""), 'Tag Library'!AD731)"),"")</f>
        <v/>
      </c>
    </row>
    <row r="721" spans="1:11" ht="12.75" x14ac:dyDescent="0.2">
      <c r="A721" s="1" t="str">
        <f ca="1">IFERROR(__xludf.DUMMYFUNCTION("IFERROR(REGEXEXTRACT('Tag Library'!P732, ""\\(.*)""), 'Tag Library'!P732)"),"tr_10_ETmeter-RTH_accum")</f>
        <v>tr_10_ETmeter-RTH_accum</v>
      </c>
      <c r="D721" s="1" t="str">
        <f t="array" ref="D721">IFERROR(INDEX('Tag Library'!S:S, MATCH(C721, 'Tag Library'!P:P, 0)),"")</f>
        <v/>
      </c>
      <c r="F721" s="1" t="str">
        <f ca="1">IFERROR(__xludf.DUMMYFUNCTION("IFERROR(REGEXEXTRACT('Tag Library'!W732, ""\\(.*)""), 'Tag Library'!W732)"),"chiller_inc_rh_4")</f>
        <v>chiller_inc_rh_4</v>
      </c>
      <c r="I721" s="1" t="str">
        <f t="array" ref="I721">IFERROR(INDEX('Tag Library'!Z:Z, MATCH(H721, 'Tag Library'!W:W, 0)),"")</f>
        <v/>
      </c>
      <c r="K721" s="1" t="str">
        <f ca="1">IFERROR(__xludf.DUMMYFUNCTION("IFERROR(REGEXEXTRACT('Tag Library'!AD732, ""\\(.*)""), 'Tag Library'!AD732)"),"")</f>
        <v/>
      </c>
    </row>
    <row r="722" spans="1:11" ht="12.75" x14ac:dyDescent="0.2">
      <c r="A722" s="1" t="str">
        <f ca="1">IFERROR(__xludf.DUMMYFUNCTION("IFERROR(REGEXEXTRACT('Tag Library'!P733, ""\\(.*)""), 'Tag Library'!P733)"),"tr_11_ETmeter-RTH_accum")</f>
        <v>tr_11_ETmeter-RTH_accum</v>
      </c>
      <c r="D722" s="1" t="str">
        <f t="array" ref="D722">IFERROR(INDEX('Tag Library'!S:S, MATCH(C722, 'Tag Library'!P:P, 0)),"")</f>
        <v/>
      </c>
      <c r="F722" s="1" t="str">
        <f ca="1">IFERROR(__xludf.DUMMYFUNCTION("IFERROR(REGEXEXTRACT('Tag Library'!W733, ""\\(.*)""), 'Tag Library'!W733)"),"chiller_inc_rh_5")</f>
        <v>chiller_inc_rh_5</v>
      </c>
      <c r="I722" s="1" t="str">
        <f t="array" ref="I722">IFERROR(INDEX('Tag Library'!Z:Z, MATCH(H722, 'Tag Library'!W:W, 0)),"")</f>
        <v/>
      </c>
      <c r="K722" s="1" t="str">
        <f ca="1">IFERROR(__xludf.DUMMYFUNCTION("IFERROR(REGEXEXTRACT('Tag Library'!AD733, ""\\(.*)""), 'Tag Library'!AD733)"),"")</f>
        <v/>
      </c>
    </row>
    <row r="723" spans="1:11" ht="12.75" x14ac:dyDescent="0.2">
      <c r="A723" s="1" t="str">
        <f ca="1">IFERROR(__xludf.DUMMYFUNCTION("IFERROR(REGEXEXTRACT('Tag Library'!P734, ""\\(.*)""), 'Tag Library'!P734)"),"tr_12_ETmeter-RTH_accum")</f>
        <v>tr_12_ETmeter-RTH_accum</v>
      </c>
      <c r="D723" s="1" t="str">
        <f t="array" ref="D723">IFERROR(INDEX('Tag Library'!S:S, MATCH(C723, 'Tag Library'!P:P, 0)),"")</f>
        <v/>
      </c>
      <c r="F723" s="1" t="str">
        <f ca="1">IFERROR(__xludf.DUMMYFUNCTION("IFERROR(REGEXEXTRACT('Tag Library'!W734, ""\\(.*)""), 'Tag Library'!W734)"),"chiller_inc_rh_6")</f>
        <v>chiller_inc_rh_6</v>
      </c>
      <c r="I723" s="1" t="str">
        <f t="array" ref="I723">IFERROR(INDEX('Tag Library'!Z:Z, MATCH(H723, 'Tag Library'!W:W, 0)),"")</f>
        <v/>
      </c>
      <c r="K723" s="1" t="str">
        <f ca="1">IFERROR(__xludf.DUMMYFUNCTION("IFERROR(REGEXEXTRACT('Tag Library'!AD734, ""\\(.*)""), 'Tag Library'!AD734)"),"")</f>
        <v/>
      </c>
    </row>
    <row r="724" spans="1:11" ht="12.75" x14ac:dyDescent="0.2">
      <c r="A724" s="1" t="str">
        <f ca="1">IFERROR(__xludf.DUMMYFUNCTION("IFERROR(REGEXEXTRACT('Tag Library'!P735, ""\\(.*)""), 'Tag Library'!P735)"),"tr_13_ETmeter-RTH_accum")</f>
        <v>tr_13_ETmeter-RTH_accum</v>
      </c>
      <c r="D724" s="1" t="str">
        <f t="array" ref="D724">IFERROR(INDEX('Tag Library'!S:S, MATCH(C724, 'Tag Library'!P:P, 0)),"")</f>
        <v/>
      </c>
      <c r="F724" s="1" t="str">
        <f ca="1">IFERROR(__xludf.DUMMYFUNCTION("IFERROR(REGEXEXTRACT('Tag Library'!W735, ""\\(.*)""), 'Tag Library'!W735)"),"chiller_inc_rh_7")</f>
        <v>chiller_inc_rh_7</v>
      </c>
      <c r="I724" s="1" t="str">
        <f t="array" ref="I724">IFERROR(INDEX('Tag Library'!Z:Z, MATCH(H724, 'Tag Library'!W:W, 0)),"")</f>
        <v/>
      </c>
      <c r="K724" s="1" t="str">
        <f ca="1">IFERROR(__xludf.DUMMYFUNCTION("IFERROR(REGEXEXTRACT('Tag Library'!AD735, ""\\(.*)""), 'Tag Library'!AD735)"),"")</f>
        <v/>
      </c>
    </row>
    <row r="725" spans="1:11" ht="12.75" x14ac:dyDescent="0.2">
      <c r="A725" s="1" t="str">
        <f ca="1">IFERROR(__xludf.DUMMYFUNCTION("IFERROR(REGEXEXTRACT('Tag Library'!P736, ""\\(.*)""), 'Tag Library'!P736)"),"tr_14_ETmeter-RTH_accum")</f>
        <v>tr_14_ETmeter-RTH_accum</v>
      </c>
      <c r="D725" s="1" t="str">
        <f t="array" ref="D725">IFERROR(INDEX('Tag Library'!S:S, MATCH(C725, 'Tag Library'!P:P, 0)),"")</f>
        <v/>
      </c>
      <c r="F725" s="1" t="str">
        <f ca="1">IFERROR(__xludf.DUMMYFUNCTION("IFERROR(REGEXEXTRACT('Tag Library'!W736, ""\\(.*)""), 'Tag Library'!W736)"),"chiller_inc_rh_8")</f>
        <v>chiller_inc_rh_8</v>
      </c>
      <c r="I725" s="1" t="str">
        <f t="array" ref="I725">IFERROR(INDEX('Tag Library'!Z:Z, MATCH(H725, 'Tag Library'!W:W, 0)),"")</f>
        <v/>
      </c>
      <c r="K725" s="1" t="str">
        <f ca="1">IFERROR(__xludf.DUMMYFUNCTION("IFERROR(REGEXEXTRACT('Tag Library'!AD736, ""\\(.*)""), 'Tag Library'!AD736)"),"")</f>
        <v/>
      </c>
    </row>
    <row r="726" spans="1:11" ht="12.75" x14ac:dyDescent="0.2">
      <c r="A726" s="1" t="str">
        <f ca="1">IFERROR(__xludf.DUMMYFUNCTION("IFERROR(REGEXEXTRACT('Tag Library'!P737, ""\\(.*)""), 'Tag Library'!P737)"),"")</f>
        <v/>
      </c>
      <c r="F726" s="1" t="str">
        <f ca="1">IFERROR(__xludf.DUMMYFUNCTION("IFERROR(REGEXEXTRACT('Tag Library'!W737, ""\\(.*)""), 'Tag Library'!W737)"),"chiller_inc_rh_9")</f>
        <v>chiller_inc_rh_9</v>
      </c>
      <c r="I726" s="1" t="str">
        <f t="array" ref="I726">IFERROR(INDEX('Tag Library'!Z:Z, MATCH(H726, 'Tag Library'!W:W, 0)),"")</f>
        <v/>
      </c>
      <c r="K726" s="1" t="str">
        <f ca="1">IFERROR(__xludf.DUMMYFUNCTION("IFERROR(REGEXEXTRACT('Tag Library'!AD737, ""\\(.*)""), 'Tag Library'!AD737)"),"")</f>
        <v/>
      </c>
    </row>
    <row r="727" spans="1:11" ht="12.75" x14ac:dyDescent="0.2">
      <c r="A727" s="1" t="str">
        <f ca="1">IFERROR(__xludf.DUMMYFUNCTION("IFERROR(REGEXEXTRACT('Tag Library'!P738, ""\\(.*)""), 'Tag Library'!P738)"),"")</f>
        <v/>
      </c>
      <c r="F727" s="1" t="str">
        <f ca="1">IFERROR(__xludf.DUMMYFUNCTION("IFERROR(REGEXEXTRACT('Tag Library'!W738, ""\\(.*)""), 'Tag Library'!W738)"),"chiller_increase_DP_offset")</f>
        <v>chiller_increase_DP_offset</v>
      </c>
      <c r="I727" s="1" t="str">
        <f t="array" ref="I727">IFERROR(INDEX('Tag Library'!Z:Z, MATCH(H727, 'Tag Library'!W:W, 0)),"")</f>
        <v/>
      </c>
      <c r="K727" s="1" t="str">
        <f ca="1">IFERROR(__xludf.DUMMYFUNCTION("IFERROR(REGEXEXTRACT('Tag Library'!AD738, ""\\(.*)""), 'Tag Library'!AD738)"),"")</f>
        <v/>
      </c>
    </row>
    <row r="728" spans="1:11" ht="12.75" x14ac:dyDescent="0.2">
      <c r="A728" s="1" t="str">
        <f ca="1">IFERROR(__xludf.DUMMYFUNCTION("IFERROR(REGEXEXTRACT('Tag Library'!P739, ""\\(.*)""), 'Tag Library'!P739)"),"")</f>
        <v/>
      </c>
      <c r="F728" s="1" t="str">
        <f ca="1">IFERROR(__xludf.DUMMYFUNCTION("IFERROR(REGEXEXTRACT('Tag Library'!W739, ""\\(.*)""), 'Tag Library'!W739)"),"chiller_night_dp")</f>
        <v>chiller_night_dp</v>
      </c>
      <c r="I728" s="1" t="str">
        <f t="array" ref="I728">IFERROR(INDEX('Tag Library'!Z:Z, MATCH(H728, 'Tag Library'!W:W, 0)),"")</f>
        <v/>
      </c>
      <c r="K728" s="1" t="str">
        <f ca="1">IFERROR(__xludf.DUMMYFUNCTION("IFERROR(REGEXEXTRACT('Tag Library'!AD739, ""\\(.*)""), 'Tag Library'!AD739)"),"")</f>
        <v/>
      </c>
    </row>
    <row r="729" spans="1:11" ht="12.75" x14ac:dyDescent="0.2">
      <c r="A729" s="1" t="str">
        <f ca="1">IFERROR(__xludf.DUMMYFUNCTION("IFERROR(REGEXEXTRACT('Tag Library'!P740, ""\\(.*)""), 'Tag Library'!P740)"),"")</f>
        <v/>
      </c>
      <c r="F729" s="1" t="str">
        <f ca="1">IFERROR(__xludf.DUMMYFUNCTION("IFERROR(REGEXEXTRACT('Tag Library'!W740, ""\\(.*)""), 'Tag Library'!W740)"),"chiller_off")</f>
        <v>chiller_off</v>
      </c>
      <c r="I729" s="1" t="str">
        <f t="array" ref="I729">IFERROR(INDEX('Tag Library'!Z:Z, MATCH(H729, 'Tag Library'!W:W, 0)),"")</f>
        <v/>
      </c>
      <c r="K729" s="1" t="str">
        <f ca="1">IFERROR(__xludf.DUMMYFUNCTION("IFERROR(REGEXEXTRACT('Tag Library'!AD740, ""\\(.*)""), 'Tag Library'!AD740)"),"")</f>
        <v/>
      </c>
    </row>
    <row r="730" spans="1:11" ht="12.75" x14ac:dyDescent="0.2">
      <c r="A730" s="1" t="str">
        <f ca="1">IFERROR(__xludf.DUMMYFUNCTION("IFERROR(REGEXEXTRACT('Tag Library'!P741, ""\\(.*)""), 'Tag Library'!P741)"),"")</f>
        <v/>
      </c>
      <c r="F730" s="1" t="str">
        <f ca="1">IFERROR(__xludf.DUMMYFUNCTION("IFERROR(REGEXEXTRACT('Tag Library'!W741, ""\\(.*)""), 'Tag Library'!W741)"),"chiller_heaters_on")</f>
        <v>chiller_heaters_on</v>
      </c>
      <c r="I730" s="1" t="str">
        <f t="array" ref="I730">IFERROR(INDEX('Tag Library'!Z:Z, MATCH(H730, 'Tag Library'!W:W, 0)),"")</f>
        <v/>
      </c>
      <c r="K730" s="1" t="str">
        <f ca="1">IFERROR(__xludf.DUMMYFUNCTION("IFERROR(REGEXEXTRACT('Tag Library'!AD741, ""\\(.*)""), 'Tag Library'!AD741)"),"")</f>
        <v/>
      </c>
    </row>
    <row r="731" spans="1:11" ht="12.75" x14ac:dyDescent="0.2">
      <c r="A731" s="1" t="str">
        <f ca="1">IFERROR(__xludf.DUMMYFUNCTION("IFERROR(REGEXEXTRACT('Tag Library'!P742, ""\\(.*)""), 'Tag Library'!P742)"),"")</f>
        <v/>
      </c>
      <c r="F731" s="1" t="str">
        <f ca="1">IFERROR(__xludf.DUMMYFUNCTION("IFERROR(REGEXEXTRACT('Tag Library'!W742, ""\\(.*)""), 'Tag Library'!W742)"),"chiller_htr_vlv_avg_on")</f>
        <v>chiller_htr_vlv_avg_on</v>
      </c>
      <c r="I731" s="1" t="str">
        <f t="array" ref="I731">IFERROR(INDEX('Tag Library'!Z:Z, MATCH(H731, 'Tag Library'!W:W, 0)),"")</f>
        <v/>
      </c>
      <c r="K731" s="1" t="str">
        <f ca="1">IFERROR(__xludf.DUMMYFUNCTION("IFERROR(REGEXEXTRACT('Tag Library'!AD742, ""\\(.*)""), 'Tag Library'!AD742)"),"")</f>
        <v/>
      </c>
    </row>
    <row r="732" spans="1:11" ht="12.75" x14ac:dyDescent="0.2">
      <c r="A732" s="1" t="str">
        <f ca="1">IFERROR(__xludf.DUMMYFUNCTION("IFERROR(REGEXEXTRACT('Tag Library'!P743, ""\\(.*)""), 'Tag Library'!P743)"),"")</f>
        <v/>
      </c>
      <c r="F732" s="1" t="str">
        <f ca="1">IFERROR(__xludf.DUMMYFUNCTION("IFERROR(REGEXEXTRACT('Tag Library'!W743, ""\\(.*)""), 'Tag Library'!W743)"),"chiller_humid_freeze")</f>
        <v>chiller_humid_freeze</v>
      </c>
      <c r="I732" s="1" t="str">
        <f t="array" ref="I732">IFERROR(INDEX('Tag Library'!Z:Z, MATCH(H732, 'Tag Library'!W:W, 0)),"")</f>
        <v/>
      </c>
      <c r="K732" s="1" t="str">
        <f ca="1">IFERROR(__xludf.DUMMYFUNCTION("IFERROR(REGEXEXTRACT('Tag Library'!AD743, ""\\(.*)""), 'Tag Library'!AD743)"),"")</f>
        <v/>
      </c>
    </row>
    <row r="733" spans="1:11" ht="12.75" x14ac:dyDescent="0.2">
      <c r="A733" s="1" t="str">
        <f ca="1">IFERROR(__xludf.DUMMYFUNCTION("IFERROR(REGEXEXTRACT('Tag Library'!P744, ""\\(.*)""), 'Tag Library'!P744)"),"")</f>
        <v/>
      </c>
      <c r="F733" s="1" t="str">
        <f ca="1">IFERROR(__xludf.DUMMYFUNCTION("IFERROR(REGEXEXTRACT('Tag Library'!W744, ""\\(.*)""), 'Tag Library'!W744)"),"chiller_humidifier_on")</f>
        <v>chiller_humidifier_on</v>
      </c>
      <c r="I733" s="1" t="str">
        <f t="array" ref="I733">IFERROR(INDEX('Tag Library'!Z:Z, MATCH(H733, 'Tag Library'!W:W, 0)),"")</f>
        <v/>
      </c>
      <c r="K733" s="1" t="str">
        <f ca="1">IFERROR(__xludf.DUMMYFUNCTION("IFERROR(REGEXEXTRACT('Tag Library'!AD744, ""\\(.*)""), 'Tag Library'!AD744)"),"")</f>
        <v/>
      </c>
    </row>
    <row r="734" spans="1:11" ht="12.75" x14ac:dyDescent="0.2">
      <c r="A734" s="1" t="str">
        <f ca="1">IFERROR(__xludf.DUMMYFUNCTION("IFERROR(REGEXEXTRACT('Tag Library'!P745, ""\\(.*)""), 'Tag Library'!P745)"),"")</f>
        <v/>
      </c>
      <c r="F734" s="1" t="str">
        <f ca="1">IFERROR(__xludf.DUMMYFUNCTION("IFERROR(REGEXEXTRACT('Tag Library'!W745, ""\\(.*)""), 'Tag Library'!W745)"),"chiller_solve_down")</f>
        <v>chiller_solve_down</v>
      </c>
      <c r="I734" s="1" t="str">
        <f t="array" ref="I734">IFERROR(INDEX('Tag Library'!Z:Z, MATCH(H734, 'Tag Library'!W:W, 0)),"")</f>
        <v/>
      </c>
      <c r="K734" s="1" t="str">
        <f ca="1">IFERROR(__xludf.DUMMYFUNCTION("IFERROR(REGEXEXTRACT('Tag Library'!AD745, ""\\(.*)""), 'Tag Library'!AD745)"),"")</f>
        <v/>
      </c>
    </row>
    <row r="735" spans="1:11" ht="12.75" x14ac:dyDescent="0.2">
      <c r="A735" s="1" t="str">
        <f ca="1">IFERROR(__xludf.DUMMYFUNCTION("IFERROR(REGEXEXTRACT('Tag Library'!P746, ""\\(.*)""), 'Tag Library'!P746)"),"")</f>
        <v/>
      </c>
      <c r="F735" s="1" t="str">
        <f ca="1">IFERROR(__xludf.DUMMYFUNCTION("IFERROR(REGEXEXTRACT('Tag Library'!W746, ""\\(.*)""), 'Tag Library'!W746)"),"ctl_enc_temp")</f>
        <v>ctl_enc_temp</v>
      </c>
      <c r="I735" s="1" t="str">
        <f t="array" ref="I735">IFERROR(INDEX('Tag Library'!Z:Z, MATCH(H735, 'Tag Library'!W:W, 0)),"")</f>
        <v/>
      </c>
      <c r="K735" s="1" t="str">
        <f ca="1">IFERROR(__xludf.DUMMYFUNCTION("IFERROR(REGEXEXTRACT('Tag Library'!AD746, ""\\(.*)""), 'Tag Library'!AD746)"),"")</f>
        <v/>
      </c>
    </row>
    <row r="736" spans="1:11" ht="12.75" x14ac:dyDescent="0.2">
      <c r="A736" s="1" t="str">
        <f ca="1">IFERROR(__xludf.DUMMYFUNCTION("IFERROR(REGEXEXTRACT('Tag Library'!P747, ""\\(.*)""), 'Tag Library'!P747)"),"")</f>
        <v/>
      </c>
      <c r="F736" s="1" t="str">
        <f ca="1">IFERROR(__xludf.DUMMYFUNCTION("IFERROR(REGEXEXTRACT('Tag Library'!W747, ""\\(.*)""), 'Tag Library'!W747)"),"cwc_htr_tdev_thresh")</f>
        <v>cwc_htr_tdev_thresh</v>
      </c>
      <c r="I736" s="1" t="str">
        <f t="array" ref="I736">IFERROR(INDEX('Tag Library'!Z:Z, MATCH(H736, 'Tag Library'!W:W, 0)),"")</f>
        <v/>
      </c>
      <c r="K736" s="1" t="str">
        <f ca="1">IFERROR(__xludf.DUMMYFUNCTION("IFERROR(REGEXEXTRACT('Tag Library'!AD747, ""\\(.*)""), 'Tag Library'!AD747)"),"")</f>
        <v/>
      </c>
    </row>
    <row r="737" spans="1:11" ht="12.75" x14ac:dyDescent="0.2">
      <c r="A737" s="1" t="str">
        <f ca="1">IFERROR(__xludf.DUMMYFUNCTION("IFERROR(REGEXEXTRACT('Tag Library'!P748, ""\\(.*)""), 'Tag Library'!P748)"),"")</f>
        <v/>
      </c>
      <c r="F737" s="1" t="str">
        <f ca="1">IFERROR(__xludf.DUMMYFUNCTION("IFERROR(REGEXEXTRACT('Tag Library'!W748, ""\\(.*)""), 'Tag Library'!W748)"),"cwc_solve_dn_thresh")</f>
        <v>cwc_solve_dn_thresh</v>
      </c>
      <c r="I737" s="1" t="str">
        <f t="array" ref="I737">IFERROR(INDEX('Tag Library'!Z:Z, MATCH(H737, 'Tag Library'!W:W, 0)),"")</f>
        <v/>
      </c>
      <c r="K737" s="1" t="str">
        <f ca="1">IFERROR(__xludf.DUMMYFUNCTION("IFERROR(REGEXEXTRACT('Tag Library'!AD748, ""\\(.*)""), 'Tag Library'!AD748)"),"")</f>
        <v/>
      </c>
    </row>
    <row r="738" spans="1:11" ht="12.75" x14ac:dyDescent="0.2">
      <c r="A738" s="1" t="str">
        <f ca="1">IFERROR(__xludf.DUMMYFUNCTION("IFERROR(REGEXEXTRACT('Tag Library'!P749, ""\\(.*)""), 'Tag Library'!P749)"),"")</f>
        <v/>
      </c>
      <c r="F738" s="1" t="str">
        <f ca="1">IFERROR(__xludf.DUMMYFUNCTION("IFERROR(REGEXEXTRACT('Tag Library'!W749, ""\\(.*)""), 'Tag Library'!W749)"),"epa_thrm_avg")</f>
        <v>epa_thrm_avg</v>
      </c>
      <c r="I738" s="1" t="str">
        <f t="array" ref="I738">IFERROR(INDEX('Tag Library'!Z:Z, MATCH(H738, 'Tag Library'!W:W, 0)),"")</f>
        <v/>
      </c>
      <c r="K738" s="1" t="str">
        <f ca="1">IFERROR(__xludf.DUMMYFUNCTION("IFERROR(REGEXEXTRACT('Tag Library'!AD749, ""\\(.*)""), 'Tag Library'!AD749)"),"")</f>
        <v/>
      </c>
    </row>
    <row r="739" spans="1:11" ht="12.75" x14ac:dyDescent="0.2">
      <c r="A739" s="1" t="str">
        <f ca="1">IFERROR(__xludf.DUMMYFUNCTION("IFERROR(REGEXEXTRACT('Tag Library'!P750, ""\\(.*)""), 'Tag Library'!P750)"),"")</f>
        <v/>
      </c>
      <c r="F739" s="1" t="str">
        <f ca="1">IFERROR(__xludf.DUMMYFUNCTION("IFERROR(REGEXEXTRACT('Tag Library'!W750, ""\\(.*)""), 'Tag Library'!W750)"),"epa_thrm_second_avg")</f>
        <v>epa_thrm_second_avg</v>
      </c>
      <c r="I739" s="1" t="str">
        <f t="array" ref="I739">IFERROR(INDEX('Tag Library'!Z:Z, MATCH(H739, 'Tag Library'!W:W, 0)),"")</f>
        <v/>
      </c>
      <c r="K739" s="1" t="str">
        <f ca="1">IFERROR(__xludf.DUMMYFUNCTION("IFERROR(REGEXEXTRACT('Tag Library'!AD750, ""\\(.*)""), 'Tag Library'!AD750)"),"")</f>
        <v/>
      </c>
    </row>
    <row r="740" spans="1:11" ht="12.75" x14ac:dyDescent="0.2">
      <c r="A740" s="1" t="str">
        <f ca="1">IFERROR(__xludf.DUMMYFUNCTION("IFERROR(REGEXEXTRACT('Tag Library'!P751, ""\\(.*)""), 'Tag Library'!P751)"),"")</f>
        <v/>
      </c>
      <c r="F740" s="1" t="str">
        <f ca="1">IFERROR(__xludf.DUMMYFUNCTION("IFERROR(REGEXEXTRACT('Tag Library'!W751, ""\\(.*)""), 'Tag Library'!W751)"),"errors")</f>
        <v>errors</v>
      </c>
      <c r="I740" s="1" t="str">
        <f t="array" ref="I740">IFERROR(INDEX('Tag Library'!Z:Z, MATCH(H740, 'Tag Library'!W:W, 0)),"")</f>
        <v/>
      </c>
      <c r="K740" s="1" t="str">
        <f ca="1">IFERROR(__xludf.DUMMYFUNCTION("IFERROR(REGEXEXTRACT('Tag Library'!AD751, ""\\(.*)""), 'Tag Library'!AD751)"),"")</f>
        <v/>
      </c>
    </row>
    <row r="741" spans="1:11" ht="12.75" x14ac:dyDescent="0.2">
      <c r="A741" s="1" t="str">
        <f ca="1">IFERROR(__xludf.DUMMYFUNCTION("IFERROR(REGEXEXTRACT('Tag Library'!P752, ""\\(.*)""), 'Tag Library'!P752)"),"")</f>
        <v/>
      </c>
      <c r="F741" s="1" t="str">
        <f ca="1">IFERROR(__xludf.DUMMYFUNCTION("IFERROR(REGEXEXTRACT('Tag Library'!W752, ""\\(.*)""), 'Tag Library'!W752)"),"humidifier_heater_on_low_threshold")</f>
        <v>humidifier_heater_on_low_threshold</v>
      </c>
      <c r="I741" s="1" t="str">
        <f t="array" ref="I741">IFERROR(INDEX('Tag Library'!Z:Z, MATCH(H741, 'Tag Library'!W:W, 0)),"")</f>
        <v/>
      </c>
      <c r="K741" s="1" t="str">
        <f ca="1">IFERROR(__xludf.DUMMYFUNCTION("IFERROR(REGEXEXTRACT('Tag Library'!AD752, ""\\(.*)""), 'Tag Library'!AD752)"),"")</f>
        <v/>
      </c>
    </row>
    <row r="742" spans="1:11" ht="12.75" x14ac:dyDescent="0.2">
      <c r="A742" s="1" t="str">
        <f ca="1">IFERROR(__xludf.DUMMYFUNCTION("IFERROR(REGEXEXTRACT('Tag Library'!P753, ""\\(.*)""), 'Tag Library'!P753)"),"")</f>
        <v/>
      </c>
      <c r="F742" s="1" t="str">
        <f ca="1">IFERROR(__xludf.DUMMYFUNCTION("IFERROR(REGEXEXTRACT('Tag Library'!W753, ""\\(.*)""), 'Tag Library'!W753)"),"humidifier_PID_Man_OI")</f>
        <v>humidifier_PID_Man_OI</v>
      </c>
      <c r="I742" s="1" t="str">
        <f t="array" ref="I742">IFERROR(INDEX('Tag Library'!Z:Z, MATCH(H742, 'Tag Library'!W:W, 0)),"")</f>
        <v/>
      </c>
      <c r="K742" s="1" t="str">
        <f ca="1">IFERROR(__xludf.DUMMYFUNCTION("IFERROR(REGEXEXTRACT('Tag Library'!AD753, ""\\(.*)""), 'Tag Library'!AD753)"),"")</f>
        <v/>
      </c>
    </row>
    <row r="743" spans="1:11" ht="12.75" x14ac:dyDescent="0.2">
      <c r="A743" s="1" t="str">
        <f ca="1">IFERROR(__xludf.DUMMYFUNCTION("IFERROR(REGEXEXTRACT('Tag Library'!P754, ""\\(.*)""), 'Tag Library'!P754)"),"")</f>
        <v/>
      </c>
      <c r="F743" s="1" t="str">
        <f ca="1">IFERROR(__xludf.DUMMYFUNCTION("IFERROR(REGEXEXTRACT('Tag Library'!W754, ""\\(.*)""), 'Tag Library'!W754)"),"humidifier_PID_reset")</f>
        <v>humidifier_PID_reset</v>
      </c>
      <c r="I743" s="1" t="str">
        <f t="array" ref="I743">IFERROR(INDEX('Tag Library'!Z:Z, MATCH(H743, 'Tag Library'!W:W, 0)),"")</f>
        <v/>
      </c>
      <c r="K743" s="1" t="str">
        <f ca="1">IFERROR(__xludf.DUMMYFUNCTION("IFERROR(REGEXEXTRACT('Tag Library'!AD754, ""\\(.*)""), 'Tag Library'!AD754)"),"")</f>
        <v/>
      </c>
    </row>
    <row r="744" spans="1:11" ht="12.75" x14ac:dyDescent="0.2">
      <c r="A744" s="1" t="str">
        <f ca="1">IFERROR(__xludf.DUMMYFUNCTION("IFERROR(REGEXEXTRACT('Tag Library'!P755, ""\\(.*)""), 'Tag Library'!P755)"),"")</f>
        <v/>
      </c>
      <c r="F744" s="1" t="str">
        <f ca="1">IFERROR(__xludf.DUMMYFUNCTION("IFERROR(REGEXEXTRACT('Tag Library'!W755, ""\\(.*)""), 'Tag Library'!W755)"),"cwc_kp")</f>
        <v>cwc_kp</v>
      </c>
      <c r="I744" s="1" t="str">
        <f t="array" ref="I744">IFERROR(INDEX('Tag Library'!Z:Z, MATCH(H744, 'Tag Library'!W:W, 0)),"")</f>
        <v/>
      </c>
      <c r="K744" s="1" t="str">
        <f ca="1">IFERROR(__xludf.DUMMYFUNCTION("IFERROR(REGEXEXTRACT('Tag Library'!AD755, ""\\(.*)""), 'Tag Library'!AD755)"),"")</f>
        <v/>
      </c>
    </row>
    <row r="745" spans="1:11" ht="12.75" x14ac:dyDescent="0.2">
      <c r="A745" s="1" t="str">
        <f ca="1">IFERROR(__xludf.DUMMYFUNCTION("IFERROR(REGEXEXTRACT('Tag Library'!P756, ""\\(.*)""), 'Tag Library'!P756)"),"")</f>
        <v/>
      </c>
      <c r="F745" s="1" t="str">
        <f ca="1">IFERROR(__xludf.DUMMYFUNCTION("IFERROR(REGEXEXTRACT('Tag Library'!W756, ""\\(.*)""), 'Tag Library'!W756)"),"cwc_kp")</f>
        <v>cwc_kp</v>
      </c>
      <c r="I745" s="1" t="str">
        <f t="array" ref="I745">IFERROR(INDEX('Tag Library'!Z:Z, MATCH(H745, 'Tag Library'!W:W, 0)),"")</f>
        <v/>
      </c>
      <c r="K745" s="1" t="str">
        <f ca="1">IFERROR(__xludf.DUMMYFUNCTION("IFERROR(REGEXEXTRACT('Tag Library'!AD756, ""\\(.*)""), 'Tag Library'!AD756)"),"")</f>
        <v/>
      </c>
    </row>
    <row r="746" spans="1:11" ht="12.75" x14ac:dyDescent="0.2">
      <c r="A746" s="1" t="str">
        <f ca="1">IFERROR(__xludf.DUMMYFUNCTION("IFERROR(REGEXEXTRACT('Tag Library'!P757, ""\\(.*)""), 'Tag Library'!P757)"),"")</f>
        <v/>
      </c>
      <c r="F746" s="1" t="str">
        <f ca="1">IFERROR(__xludf.DUMMYFUNCTION("IFERROR(REGEXEXTRACT('Tag Library'!W757, ""\\(.*)""), 'Tag Library'!W757)"),"cwc_kp")</f>
        <v>cwc_kp</v>
      </c>
      <c r="I746" s="1" t="str">
        <f t="array" ref="I746">IFERROR(INDEX('Tag Library'!Z:Z, MATCH(H746, 'Tag Library'!W:W, 0)),"")</f>
        <v/>
      </c>
      <c r="K746" s="1" t="str">
        <f ca="1">IFERROR(__xludf.DUMMYFUNCTION("IFERROR(REGEXEXTRACT('Tag Library'!AD757, ""\\(.*)""), 'Tag Library'!AD757)"),"")</f>
        <v/>
      </c>
    </row>
    <row r="747" spans="1:11" ht="12.75" x14ac:dyDescent="0.2">
      <c r="A747" s="1" t="str">
        <f ca="1">IFERROR(__xludf.DUMMYFUNCTION("IFERROR(REGEXEXTRACT('Tag Library'!P758, ""\\(.*)""), 'Tag Library'!P758)"),"")</f>
        <v/>
      </c>
      <c r="F747" s="1" t="str">
        <f ca="1">IFERROR(__xludf.DUMMYFUNCTION("IFERROR(REGEXEXTRACT('Tag Library'!W758, ""\\(.*)""), 'Tag Library'!W758)"),"cwc_kp")</f>
        <v>cwc_kp</v>
      </c>
      <c r="I747" s="1" t="str">
        <f t="array" ref="I747">IFERROR(INDEX('Tag Library'!Z:Z, MATCH(H747, 'Tag Library'!W:W, 0)),"")</f>
        <v/>
      </c>
      <c r="K747" s="1" t="str">
        <f ca="1">IFERROR(__xludf.DUMMYFUNCTION("IFERROR(REGEXEXTRACT('Tag Library'!AD758, ""\\(.*)""), 'Tag Library'!AD758)"),"")</f>
        <v/>
      </c>
    </row>
    <row r="748" spans="1:11" ht="12.75" x14ac:dyDescent="0.2">
      <c r="A748" s="1" t="str">
        <f ca="1">IFERROR(__xludf.DUMMYFUNCTION("IFERROR(REGEXEXTRACT('Tag Library'!P759, ""\\(.*)""), 'Tag Library'!P759)"),"")</f>
        <v/>
      </c>
      <c r="F748" s="1" t="str">
        <f ca="1">IFERROR(__xludf.DUMMYFUNCTION("IFERROR(REGEXEXTRACT('Tag Library'!W759, ""\\(.*)""), 'Tag Library'!W759)"),"cwc_kp")</f>
        <v>cwc_kp</v>
      </c>
      <c r="I748" s="1" t="str">
        <f t="array" ref="I748">IFERROR(INDEX('Tag Library'!Z:Z, MATCH(H748, 'Tag Library'!W:W, 0)),"")</f>
        <v/>
      </c>
      <c r="K748" s="1" t="str">
        <f ca="1">IFERROR(__xludf.DUMMYFUNCTION("IFERROR(REGEXEXTRACT('Tag Library'!AD759, ""\\(.*)""), 'Tag Library'!AD759)"),"")</f>
        <v/>
      </c>
    </row>
    <row r="749" spans="1:11" ht="12.75" x14ac:dyDescent="0.2">
      <c r="A749" s="1" t="str">
        <f ca="1">IFERROR(__xludf.DUMMYFUNCTION("IFERROR(REGEXEXTRACT('Tag Library'!P760, ""\\(.*)""), 'Tag Library'!P760)"),"")</f>
        <v/>
      </c>
      <c r="F749" s="1" t="str">
        <f ca="1">IFERROR(__xludf.DUMMYFUNCTION("IFERROR(REGEXEXTRACT('Tag Library'!W760, ""\\(.*)""), 'Tag Library'!W760)"),"cwc_kp")</f>
        <v>cwc_kp</v>
      </c>
      <c r="I749" s="1" t="str">
        <f t="array" ref="I749">IFERROR(INDEX('Tag Library'!Z:Z, MATCH(H749, 'Tag Library'!W:W, 0)),"")</f>
        <v/>
      </c>
      <c r="K749" s="1" t="str">
        <f ca="1">IFERROR(__xludf.DUMMYFUNCTION("IFERROR(REGEXEXTRACT('Tag Library'!AD760, ""\\(.*)""), 'Tag Library'!AD760)"),"")</f>
        <v/>
      </c>
    </row>
    <row r="750" spans="1:11" ht="12.75" x14ac:dyDescent="0.2">
      <c r="A750" s="1" t="str">
        <f ca="1">IFERROR(__xludf.DUMMYFUNCTION("IFERROR(REGEXEXTRACT('Tag Library'!P761, ""\\(.*)""), 'Tag Library'!P761)"),"")</f>
        <v/>
      </c>
      <c r="F750" s="1" t="str">
        <f ca="1">IFERROR(__xludf.DUMMYFUNCTION("IFERROR(REGEXEXTRACT('Tag Library'!W761, ""\\(.*)""), 'Tag Library'!W761)"),"cwc_kp")</f>
        <v>cwc_kp</v>
      </c>
      <c r="I750" s="1" t="str">
        <f t="array" ref="I750">IFERROR(INDEX('Tag Library'!Z:Z, MATCH(H750, 'Tag Library'!W:W, 0)),"")</f>
        <v/>
      </c>
      <c r="K750" s="1" t="str">
        <f ca="1">IFERROR(__xludf.DUMMYFUNCTION("IFERROR(REGEXEXTRACT('Tag Library'!AD761, ""\\(.*)""), 'Tag Library'!AD761)"),"")</f>
        <v/>
      </c>
    </row>
    <row r="751" spans="1:11" ht="12.75" x14ac:dyDescent="0.2">
      <c r="A751" s="1" t="str">
        <f ca="1">IFERROR(__xludf.DUMMYFUNCTION("IFERROR(REGEXEXTRACT('Tag Library'!P762, ""\\(.*)""), 'Tag Library'!P762)"),"")</f>
        <v/>
      </c>
      <c r="F751" s="1" t="str">
        <f ca="1">IFERROR(__xludf.DUMMYFUNCTION("IFERROR(REGEXEXTRACT('Tag Library'!W762, ""\\(.*)""), 'Tag Library'!W762)"),"cwc_kp")</f>
        <v>cwc_kp</v>
      </c>
      <c r="I751" s="1" t="str">
        <f t="array" ref="I751">IFERROR(INDEX('Tag Library'!Z:Z, MATCH(H751, 'Tag Library'!W:W, 0)),"")</f>
        <v/>
      </c>
      <c r="K751" s="1" t="str">
        <f ca="1">IFERROR(__xludf.DUMMYFUNCTION("IFERROR(REGEXEXTRACT('Tag Library'!AD762, ""\\(.*)""), 'Tag Library'!AD762)"),"")</f>
        <v/>
      </c>
    </row>
    <row r="752" spans="1:11" ht="12.75" x14ac:dyDescent="0.2">
      <c r="A752" s="1" t="str">
        <f ca="1">IFERROR(__xludf.DUMMYFUNCTION("IFERROR(REGEXEXTRACT('Tag Library'!P763, ""\\(.*)""), 'Tag Library'!P763)"),"")</f>
        <v/>
      </c>
      <c r="F752" s="1" t="str">
        <f ca="1">IFERROR(__xludf.DUMMYFUNCTION("IFERROR(REGEXEXTRACT('Tag Library'!W763, ""\\(.*)""), 'Tag Library'!W763)"),"cwc_kp")</f>
        <v>cwc_kp</v>
      </c>
      <c r="I752" s="1" t="str">
        <f t="array" ref="I752">IFERROR(INDEX('Tag Library'!Z:Z, MATCH(H752, 'Tag Library'!W:W, 0)),"")</f>
        <v/>
      </c>
      <c r="K752" s="1" t="str">
        <f ca="1">IFERROR(__xludf.DUMMYFUNCTION("IFERROR(REGEXEXTRACT('Tag Library'!AD763, ""\\(.*)""), 'Tag Library'!AD763)"),"")</f>
        <v/>
      </c>
    </row>
    <row r="753" spans="1:11" ht="12.75" x14ac:dyDescent="0.2">
      <c r="A753" s="1" t="str">
        <f ca="1">IFERROR(__xludf.DUMMYFUNCTION("IFERROR(REGEXEXTRACT('Tag Library'!P764, ""\\(.*)""), 'Tag Library'!P764)"),"")</f>
        <v/>
      </c>
      <c r="F753" s="1" t="str">
        <f ca="1">IFERROR(__xludf.DUMMYFUNCTION("IFERROR(REGEXEXTRACT('Tag Library'!W764, ""\\(.*)""), 'Tag Library'!W764)"),"cwc_kp")</f>
        <v>cwc_kp</v>
      </c>
      <c r="I753" s="1" t="str">
        <f t="array" ref="I753">IFERROR(INDEX('Tag Library'!Z:Z, MATCH(H753, 'Tag Library'!W:W, 0)),"")</f>
        <v/>
      </c>
      <c r="K753" s="1" t="str">
        <f ca="1">IFERROR(__xludf.DUMMYFUNCTION("IFERROR(REGEXEXTRACT('Tag Library'!AD764, ""\\(.*)""), 'Tag Library'!AD764)"),"")</f>
        <v/>
      </c>
    </row>
    <row r="754" spans="1:11" ht="12.75" x14ac:dyDescent="0.2">
      <c r="A754" s="1" t="str">
        <f ca="1">IFERROR(__xludf.DUMMYFUNCTION("IFERROR(REGEXEXTRACT('Tag Library'!P765, ""\\(.*)""), 'Tag Library'!P765)"),"")</f>
        <v/>
      </c>
      <c r="F754" s="1" t="str">
        <f ca="1">IFERROR(__xludf.DUMMYFUNCTION("IFERROR(REGEXEXTRACT('Tag Library'!W765, ""\\(.*)""), 'Tag Library'!W765)"),"cwc_kp")</f>
        <v>cwc_kp</v>
      </c>
      <c r="I754" s="1" t="str">
        <f t="array" ref="I754">IFERROR(INDEX('Tag Library'!Z:Z, MATCH(H754, 'Tag Library'!W:W, 0)),"")</f>
        <v/>
      </c>
      <c r="K754" s="1" t="str">
        <f ca="1">IFERROR(__xludf.DUMMYFUNCTION("IFERROR(REGEXEXTRACT('Tag Library'!AD765, ""\\(.*)""), 'Tag Library'!AD765)"),"")</f>
        <v/>
      </c>
    </row>
    <row r="755" spans="1:11" ht="12.75" x14ac:dyDescent="0.2">
      <c r="A755" s="1" t="str">
        <f ca="1">IFERROR(__xludf.DUMMYFUNCTION("IFERROR(REGEXEXTRACT('Tag Library'!P766, ""\\(.*)""), 'Tag Library'!P766)"),"")</f>
        <v/>
      </c>
      <c r="F755" s="1" t="str">
        <f ca="1">IFERROR(__xludf.DUMMYFUNCTION("IFERROR(REGEXEXTRACT('Tag Library'!W766, ""\\(.*)""), 'Tag Library'!W766)"),"cwc_kp")</f>
        <v>cwc_kp</v>
      </c>
      <c r="I755" s="1" t="str">
        <f t="array" ref="I755">IFERROR(INDEX('Tag Library'!Z:Z, MATCH(H755, 'Tag Library'!W:W, 0)),"")</f>
        <v/>
      </c>
      <c r="K755" s="1" t="str">
        <f ca="1">IFERROR(__xludf.DUMMYFUNCTION("IFERROR(REGEXEXTRACT('Tag Library'!AD766, ""\\(.*)""), 'Tag Library'!AD766)"),"")</f>
        <v/>
      </c>
    </row>
    <row r="756" spans="1:11" ht="12.75" x14ac:dyDescent="0.2">
      <c r="A756" s="1" t="str">
        <f ca="1">IFERROR(__xludf.DUMMYFUNCTION("IFERROR(REGEXEXTRACT('Tag Library'!P767, ""\\(.*)""), 'Tag Library'!P767)"),"")</f>
        <v/>
      </c>
      <c r="F756" s="1" t="str">
        <f ca="1">IFERROR(__xludf.DUMMYFUNCTION("IFERROR(REGEXEXTRACT('Tag Library'!W767, ""\\(.*)""), 'Tag Library'!W767)"),"cwc_kp_cube")</f>
        <v>cwc_kp_cube</v>
      </c>
      <c r="I756" s="1" t="str">
        <f t="array" ref="I756">IFERROR(INDEX('Tag Library'!Z:Z, MATCH(H756, 'Tag Library'!W:W, 0)),"")</f>
        <v/>
      </c>
      <c r="K756" s="1" t="str">
        <f ca="1">IFERROR(__xludf.DUMMYFUNCTION("IFERROR(REGEXEXTRACT('Tag Library'!AD767, ""\\(.*)""), 'Tag Library'!AD767)"),"")</f>
        <v/>
      </c>
    </row>
    <row r="757" spans="1:11" ht="12.75" x14ac:dyDescent="0.2">
      <c r="A757" s="1" t="str">
        <f ca="1">IFERROR(__xludf.DUMMYFUNCTION("IFERROR(REGEXEXTRACT('Tag Library'!P768, ""\\(.*)""), 'Tag Library'!P768)"),"")</f>
        <v/>
      </c>
      <c r="F757" s="1" t="str">
        <f ca="1">IFERROR(__xludf.DUMMYFUNCTION("IFERROR(REGEXEXTRACT('Tag Library'!W768, ""\\(.*)""), 'Tag Library'!W768)"),"cwc_kp_cube")</f>
        <v>cwc_kp_cube</v>
      </c>
      <c r="I757" s="1" t="str">
        <f t="array" ref="I757">IFERROR(INDEX('Tag Library'!Z:Z, MATCH(H757, 'Tag Library'!W:W, 0)),"")</f>
        <v/>
      </c>
      <c r="K757" s="1" t="str">
        <f ca="1">IFERROR(__xludf.DUMMYFUNCTION("IFERROR(REGEXEXTRACT('Tag Library'!AD768, ""\\(.*)""), 'Tag Library'!AD768)"),"")</f>
        <v/>
      </c>
    </row>
    <row r="758" spans="1:11" ht="12.75" x14ac:dyDescent="0.2">
      <c r="A758" s="1" t="str">
        <f ca="1">IFERROR(__xludf.DUMMYFUNCTION("IFERROR(REGEXEXTRACT('Tag Library'!P769, ""\\(.*)""), 'Tag Library'!P769)"),"")</f>
        <v/>
      </c>
      <c r="F758" s="1" t="str">
        <f ca="1">IFERROR(__xludf.DUMMYFUNCTION("IFERROR(REGEXEXTRACT('Tag Library'!W769, ""\\(.*)""), 'Tag Library'!W769)"),"cwc_kp_cube")</f>
        <v>cwc_kp_cube</v>
      </c>
      <c r="I758" s="1" t="str">
        <f t="array" ref="I758">IFERROR(INDEX('Tag Library'!Z:Z, MATCH(H758, 'Tag Library'!W:W, 0)),"")</f>
        <v/>
      </c>
      <c r="K758" s="1" t="str">
        <f ca="1">IFERROR(__xludf.DUMMYFUNCTION("IFERROR(REGEXEXTRACT('Tag Library'!AD769, ""\\(.*)""), 'Tag Library'!AD769)"),"")</f>
        <v/>
      </c>
    </row>
    <row r="759" spans="1:11" ht="12.75" x14ac:dyDescent="0.2">
      <c r="A759" s="1" t="str">
        <f ca="1">IFERROR(__xludf.DUMMYFUNCTION("IFERROR(REGEXEXTRACT('Tag Library'!P770, ""\\(.*)""), 'Tag Library'!P770)"),"")</f>
        <v/>
      </c>
      <c r="F759" s="1" t="str">
        <f ca="1">IFERROR(__xludf.DUMMYFUNCTION("IFERROR(REGEXEXTRACT('Tag Library'!W770, ""\\(.*)""), 'Tag Library'!W770)"),"cwc_kp_cube")</f>
        <v>cwc_kp_cube</v>
      </c>
      <c r="I759" s="1" t="str">
        <f t="array" ref="I759">IFERROR(INDEX('Tag Library'!Z:Z, MATCH(H759, 'Tag Library'!W:W, 0)),"")</f>
        <v/>
      </c>
      <c r="K759" s="1" t="str">
        <f ca="1">IFERROR(__xludf.DUMMYFUNCTION("IFERROR(REGEXEXTRACT('Tag Library'!AD770, ""\\(.*)""), 'Tag Library'!AD770)"),"")</f>
        <v/>
      </c>
    </row>
    <row r="760" spans="1:11" ht="12.75" x14ac:dyDescent="0.2">
      <c r="A760" s="1" t="str">
        <f ca="1">IFERROR(__xludf.DUMMYFUNCTION("IFERROR(REGEXEXTRACT('Tag Library'!P771, ""\\(.*)""), 'Tag Library'!P771)"),"")</f>
        <v/>
      </c>
      <c r="F760" s="1" t="str">
        <f ca="1">IFERROR(__xludf.DUMMYFUNCTION("IFERROR(REGEXEXTRACT('Tag Library'!W771, ""\\(.*)""), 'Tag Library'!W771)"),"cwc_kp_cube")</f>
        <v>cwc_kp_cube</v>
      </c>
      <c r="I760" s="1" t="str">
        <f t="array" ref="I760">IFERROR(INDEX('Tag Library'!Z:Z, MATCH(H760, 'Tag Library'!W:W, 0)),"")</f>
        <v/>
      </c>
      <c r="K760" s="1" t="str">
        <f ca="1">IFERROR(__xludf.DUMMYFUNCTION("IFERROR(REGEXEXTRACT('Tag Library'!AD771, ""\\(.*)""), 'Tag Library'!AD771)"),"")</f>
        <v/>
      </c>
    </row>
    <row r="761" spans="1:11" ht="12.75" x14ac:dyDescent="0.2">
      <c r="A761" s="1" t="str">
        <f ca="1">IFERROR(__xludf.DUMMYFUNCTION("IFERROR(REGEXEXTRACT('Tag Library'!P772, ""\\(.*)""), 'Tag Library'!P772)"),"")</f>
        <v/>
      </c>
      <c r="F761" s="1" t="str">
        <f ca="1">IFERROR(__xludf.DUMMYFUNCTION("IFERROR(REGEXEXTRACT('Tag Library'!W772, ""\\(.*)""), 'Tag Library'!W772)"),"cwc_kp_cube")</f>
        <v>cwc_kp_cube</v>
      </c>
      <c r="I761" s="1" t="str">
        <f t="array" ref="I761">IFERROR(INDEX('Tag Library'!Z:Z, MATCH(H761, 'Tag Library'!W:W, 0)),"")</f>
        <v/>
      </c>
      <c r="K761" s="1" t="str">
        <f ca="1">IFERROR(__xludf.DUMMYFUNCTION("IFERROR(REGEXEXTRACT('Tag Library'!AD772, ""\\(.*)""), 'Tag Library'!AD772)"),"")</f>
        <v/>
      </c>
    </row>
    <row r="762" spans="1:11" ht="12.75" x14ac:dyDescent="0.2">
      <c r="A762" s="1" t="str">
        <f ca="1">IFERROR(__xludf.DUMMYFUNCTION("IFERROR(REGEXEXTRACT('Tag Library'!P773, ""\\(.*)""), 'Tag Library'!P773)"),"")</f>
        <v/>
      </c>
      <c r="F762" s="1" t="str">
        <f ca="1">IFERROR(__xludf.DUMMYFUNCTION("IFERROR(REGEXEXTRACT('Tag Library'!W773, ""\\(.*)""), 'Tag Library'!W773)"),"cwc_kp_cube")</f>
        <v>cwc_kp_cube</v>
      </c>
      <c r="I762" s="1" t="str">
        <f t="array" ref="I762">IFERROR(INDEX('Tag Library'!Z:Z, MATCH(H762, 'Tag Library'!W:W, 0)),"")</f>
        <v/>
      </c>
      <c r="K762" s="1" t="str">
        <f ca="1">IFERROR(__xludf.DUMMYFUNCTION("IFERROR(REGEXEXTRACT('Tag Library'!AD773, ""\\(.*)""), 'Tag Library'!AD773)"),"")</f>
        <v/>
      </c>
    </row>
    <row r="763" spans="1:11" ht="12.75" x14ac:dyDescent="0.2">
      <c r="A763" s="1" t="str">
        <f ca="1">IFERROR(__xludf.DUMMYFUNCTION("IFERROR(REGEXEXTRACT('Tag Library'!P774, ""\\(.*)""), 'Tag Library'!P774)"),"")</f>
        <v/>
      </c>
      <c r="F763" s="1" t="str">
        <f ca="1">IFERROR(__xludf.DUMMYFUNCTION("IFERROR(REGEXEXTRACT('Tag Library'!W774, ""\\(.*)""), 'Tag Library'!W774)"),"cwc_kp_cube")</f>
        <v>cwc_kp_cube</v>
      </c>
      <c r="I763" s="1" t="str">
        <f t="array" ref="I763">IFERROR(INDEX('Tag Library'!Z:Z, MATCH(H763, 'Tag Library'!W:W, 0)),"")</f>
        <v/>
      </c>
      <c r="K763" s="1" t="str">
        <f ca="1">IFERROR(__xludf.DUMMYFUNCTION("IFERROR(REGEXEXTRACT('Tag Library'!AD774, ""\\(.*)""), 'Tag Library'!AD774)"),"")</f>
        <v/>
      </c>
    </row>
    <row r="764" spans="1:11" ht="12.75" x14ac:dyDescent="0.2">
      <c r="A764" s="1" t="str">
        <f ca="1">IFERROR(__xludf.DUMMYFUNCTION("IFERROR(REGEXEXTRACT('Tag Library'!P775, ""\\(.*)""), 'Tag Library'!P775)"),"")</f>
        <v/>
      </c>
      <c r="F764" s="1" t="str">
        <f ca="1">IFERROR(__xludf.DUMMYFUNCTION("IFERROR(REGEXEXTRACT('Tag Library'!W775, ""\\(.*)""), 'Tag Library'!W775)"),"cwc_kp_cube")</f>
        <v>cwc_kp_cube</v>
      </c>
      <c r="I764" s="1" t="str">
        <f t="array" ref="I764">IFERROR(INDEX('Tag Library'!Z:Z, MATCH(H764, 'Tag Library'!W:W, 0)),"")</f>
        <v/>
      </c>
      <c r="K764" s="1" t="str">
        <f ca="1">IFERROR(__xludf.DUMMYFUNCTION("IFERROR(REGEXEXTRACT('Tag Library'!AD775, ""\\(.*)""), 'Tag Library'!AD775)"),"")</f>
        <v/>
      </c>
    </row>
    <row r="765" spans="1:11" ht="12.75" x14ac:dyDescent="0.2">
      <c r="A765" s="1" t="str">
        <f ca="1">IFERROR(__xludf.DUMMYFUNCTION("IFERROR(REGEXEXTRACT('Tag Library'!P776, ""\\(.*)""), 'Tag Library'!P776)"),"")</f>
        <v/>
      </c>
      <c r="F765" s="1" t="str">
        <f ca="1">IFERROR(__xludf.DUMMYFUNCTION("IFERROR(REGEXEXTRACT('Tag Library'!W776, ""\\(.*)""), 'Tag Library'!W776)"),"cwc_kp_cube")</f>
        <v>cwc_kp_cube</v>
      </c>
      <c r="I765" s="1" t="str">
        <f t="array" ref="I765">IFERROR(INDEX('Tag Library'!Z:Z, MATCH(H765, 'Tag Library'!W:W, 0)),"")</f>
        <v/>
      </c>
      <c r="K765" s="1" t="str">
        <f ca="1">IFERROR(__xludf.DUMMYFUNCTION("IFERROR(REGEXEXTRACT('Tag Library'!AD776, ""\\(.*)""), 'Tag Library'!AD776)"),"")</f>
        <v/>
      </c>
    </row>
    <row r="766" spans="1:11" ht="12.75" x14ac:dyDescent="0.2">
      <c r="A766" s="1" t="str">
        <f ca="1">IFERROR(__xludf.DUMMYFUNCTION("IFERROR(REGEXEXTRACT('Tag Library'!P777, ""\\(.*)""), 'Tag Library'!P777)"),"")</f>
        <v/>
      </c>
      <c r="F766" s="1" t="str">
        <f ca="1">IFERROR(__xludf.DUMMYFUNCTION("IFERROR(REGEXEXTRACT('Tag Library'!W777, ""\\(.*)""), 'Tag Library'!W777)"),"cwc_kp_cube")</f>
        <v>cwc_kp_cube</v>
      </c>
      <c r="I766" s="1" t="str">
        <f t="array" ref="I766">IFERROR(INDEX('Tag Library'!Z:Z, MATCH(H766, 'Tag Library'!W:W, 0)),"")</f>
        <v/>
      </c>
      <c r="K766" s="1" t="str">
        <f ca="1">IFERROR(__xludf.DUMMYFUNCTION("IFERROR(REGEXEXTRACT('Tag Library'!AD777, ""\\(.*)""), 'Tag Library'!AD777)"),"")</f>
        <v/>
      </c>
    </row>
    <row r="767" spans="1:11" ht="12.75" x14ac:dyDescent="0.2">
      <c r="A767" s="1" t="str">
        <f ca="1">IFERROR(__xludf.DUMMYFUNCTION("IFERROR(REGEXEXTRACT('Tag Library'!P778, ""\\(.*)""), 'Tag Library'!P778)"),"")</f>
        <v/>
      </c>
      <c r="F767" s="1" t="str">
        <f ca="1">IFERROR(__xludf.DUMMYFUNCTION("IFERROR(REGEXEXTRACT('Tag Library'!W778, ""\\(.*)""), 'Tag Library'!W778)"),"cwc_kp_cube")</f>
        <v>cwc_kp_cube</v>
      </c>
      <c r="I767" s="1" t="str">
        <f t="array" ref="I767">IFERROR(INDEX('Tag Library'!Z:Z, MATCH(H767, 'Tag Library'!W:W, 0)),"")</f>
        <v/>
      </c>
      <c r="K767" s="1" t="str">
        <f ca="1">IFERROR(__xludf.DUMMYFUNCTION("IFERROR(REGEXEXTRACT('Tag Library'!AD778, ""\\(.*)""), 'Tag Library'!AD778)"),"")</f>
        <v/>
      </c>
    </row>
    <row r="768" spans="1:11" ht="12.75" x14ac:dyDescent="0.2">
      <c r="A768" s="1" t="str">
        <f ca="1">IFERROR(__xludf.DUMMYFUNCTION("IFERROR(REGEXEXTRACT('Tag Library'!P779, ""\\(.*)""), 'Tag Library'!P779)"),"")</f>
        <v/>
      </c>
      <c r="F768" s="1" t="str">
        <f ca="1">IFERROR(__xludf.DUMMYFUNCTION("IFERROR(REGEXEXTRACT('Tag Library'!W779, ""\\(.*)""), 'Tag Library'!W779)"),"cwc_kp_cube_exponent")</f>
        <v>cwc_kp_cube_exponent</v>
      </c>
      <c r="I768" s="1" t="str">
        <f t="array" ref="I768">IFERROR(INDEX('Tag Library'!Z:Z, MATCH(H768, 'Tag Library'!W:W, 0)),"")</f>
        <v/>
      </c>
      <c r="K768" s="1" t="str">
        <f ca="1">IFERROR(__xludf.DUMMYFUNCTION("IFERROR(REGEXEXTRACT('Tag Library'!AD779, ""\\(.*)""), 'Tag Library'!AD779)"),"")</f>
        <v/>
      </c>
    </row>
    <row r="769" spans="1:11" ht="12.75" x14ac:dyDescent="0.2">
      <c r="A769" s="1" t="str">
        <f ca="1">IFERROR(__xludf.DUMMYFUNCTION("IFERROR(REGEXEXTRACT('Tag Library'!P780, ""\\(.*)""), 'Tag Library'!P780)"),"")</f>
        <v/>
      </c>
      <c r="F769" s="1" t="str">
        <f ca="1">IFERROR(__xludf.DUMMYFUNCTION("IFERROR(REGEXEXTRACT('Tag Library'!W780, ""\\(.*)""), 'Tag Library'!W780)"),"cwc_kp_cube_exponent")</f>
        <v>cwc_kp_cube_exponent</v>
      </c>
      <c r="I769" s="1" t="str">
        <f t="array" ref="I769">IFERROR(INDEX('Tag Library'!Z:Z, MATCH(H769, 'Tag Library'!W:W, 0)),"")</f>
        <v/>
      </c>
      <c r="K769" s="1" t="str">
        <f ca="1">IFERROR(__xludf.DUMMYFUNCTION("IFERROR(REGEXEXTRACT('Tag Library'!AD780, ""\\(.*)""), 'Tag Library'!AD780)"),"")</f>
        <v/>
      </c>
    </row>
    <row r="770" spans="1:11" ht="12.75" x14ac:dyDescent="0.2">
      <c r="A770" s="1" t="str">
        <f ca="1">IFERROR(__xludf.DUMMYFUNCTION("IFERROR(REGEXEXTRACT('Tag Library'!P781, ""\\(.*)""), 'Tag Library'!P781)"),"")</f>
        <v/>
      </c>
      <c r="F770" s="1" t="str">
        <f ca="1">IFERROR(__xludf.DUMMYFUNCTION("IFERROR(REGEXEXTRACT('Tag Library'!W781, ""\\(.*)""), 'Tag Library'!W781)"),"cwc_kp_cube_exponent")</f>
        <v>cwc_kp_cube_exponent</v>
      </c>
      <c r="I770" s="1" t="str">
        <f t="array" ref="I770">IFERROR(INDEX('Tag Library'!Z:Z, MATCH(H770, 'Tag Library'!W:W, 0)),"")</f>
        <v/>
      </c>
      <c r="K770" s="1" t="str">
        <f ca="1">IFERROR(__xludf.DUMMYFUNCTION("IFERROR(REGEXEXTRACT('Tag Library'!AD781, ""\\(.*)""), 'Tag Library'!AD781)"),"")</f>
        <v/>
      </c>
    </row>
    <row r="771" spans="1:11" ht="12.75" x14ac:dyDescent="0.2">
      <c r="A771" s="1" t="str">
        <f ca="1">IFERROR(__xludf.DUMMYFUNCTION("IFERROR(REGEXEXTRACT('Tag Library'!P782, ""\\(.*)""), 'Tag Library'!P782)"),"")</f>
        <v/>
      </c>
      <c r="F771" s="1" t="str">
        <f ca="1">IFERROR(__xludf.DUMMYFUNCTION("IFERROR(REGEXEXTRACT('Tag Library'!W782, ""\\(.*)""), 'Tag Library'!W782)"),"cwc_kp_cube_exponent")</f>
        <v>cwc_kp_cube_exponent</v>
      </c>
      <c r="I771" s="1" t="str">
        <f t="array" ref="I771">IFERROR(INDEX('Tag Library'!Z:Z, MATCH(H771, 'Tag Library'!W:W, 0)),"")</f>
        <v/>
      </c>
      <c r="K771" s="1" t="str">
        <f ca="1">IFERROR(__xludf.DUMMYFUNCTION("IFERROR(REGEXEXTRACT('Tag Library'!AD782, ""\\(.*)""), 'Tag Library'!AD782)"),"")</f>
        <v/>
      </c>
    </row>
    <row r="772" spans="1:11" ht="12.75" x14ac:dyDescent="0.2">
      <c r="A772" s="1" t="str">
        <f ca="1">IFERROR(__xludf.DUMMYFUNCTION("IFERROR(REGEXEXTRACT('Tag Library'!P783, ""\\(.*)""), 'Tag Library'!P783)"),"")</f>
        <v/>
      </c>
      <c r="F772" s="1" t="str">
        <f ca="1">IFERROR(__xludf.DUMMYFUNCTION("IFERROR(REGEXEXTRACT('Tag Library'!W783, ""\\(.*)""), 'Tag Library'!W783)"),"cwc_kp_cube_exponent")</f>
        <v>cwc_kp_cube_exponent</v>
      </c>
      <c r="I772" s="1" t="str">
        <f t="array" ref="I772">IFERROR(INDEX('Tag Library'!Z:Z, MATCH(H772, 'Tag Library'!W:W, 0)),"")</f>
        <v/>
      </c>
      <c r="K772" s="1" t="str">
        <f ca="1">IFERROR(__xludf.DUMMYFUNCTION("IFERROR(REGEXEXTRACT('Tag Library'!AD783, ""\\(.*)""), 'Tag Library'!AD783)"),"")</f>
        <v/>
      </c>
    </row>
    <row r="773" spans="1:11" ht="12.75" x14ac:dyDescent="0.2">
      <c r="A773" s="1" t="str">
        <f ca="1">IFERROR(__xludf.DUMMYFUNCTION("IFERROR(REGEXEXTRACT('Tag Library'!P784, ""\\(.*)""), 'Tag Library'!P784)"),"")</f>
        <v/>
      </c>
      <c r="F773" s="1" t="str">
        <f ca="1">IFERROR(__xludf.DUMMYFUNCTION("IFERROR(REGEXEXTRACT('Tag Library'!W784, ""\\(.*)""), 'Tag Library'!W784)"),"cwc_kp_cube_exponent")</f>
        <v>cwc_kp_cube_exponent</v>
      </c>
      <c r="I773" s="1" t="str">
        <f t="array" ref="I773">IFERROR(INDEX('Tag Library'!Z:Z, MATCH(H773, 'Tag Library'!W:W, 0)),"")</f>
        <v/>
      </c>
      <c r="K773" s="1" t="str">
        <f ca="1">IFERROR(__xludf.DUMMYFUNCTION("IFERROR(REGEXEXTRACT('Tag Library'!AD784, ""\\(.*)""), 'Tag Library'!AD784)"),"")</f>
        <v/>
      </c>
    </row>
    <row r="774" spans="1:11" ht="12.75" x14ac:dyDescent="0.2">
      <c r="A774" s="1" t="str">
        <f ca="1">IFERROR(__xludf.DUMMYFUNCTION("IFERROR(REGEXEXTRACT('Tag Library'!P785, ""\\(.*)""), 'Tag Library'!P785)"),"")</f>
        <v/>
      </c>
      <c r="F774" s="1" t="str">
        <f ca="1">IFERROR(__xludf.DUMMYFUNCTION("IFERROR(REGEXEXTRACT('Tag Library'!W785, ""\\(.*)""), 'Tag Library'!W785)"),"cwc_kp_cube_exponent")</f>
        <v>cwc_kp_cube_exponent</v>
      </c>
      <c r="I774" s="1" t="str">
        <f t="array" ref="I774">IFERROR(INDEX('Tag Library'!Z:Z, MATCH(H774, 'Tag Library'!W:W, 0)),"")</f>
        <v/>
      </c>
      <c r="K774" s="1" t="str">
        <f ca="1">IFERROR(__xludf.DUMMYFUNCTION("IFERROR(REGEXEXTRACT('Tag Library'!AD785, ""\\(.*)""), 'Tag Library'!AD785)"),"")</f>
        <v/>
      </c>
    </row>
    <row r="775" spans="1:11" ht="12.75" x14ac:dyDescent="0.2">
      <c r="A775" s="1" t="str">
        <f ca="1">IFERROR(__xludf.DUMMYFUNCTION("IFERROR(REGEXEXTRACT('Tag Library'!P786, ""\\(.*)""), 'Tag Library'!P786)"),"")</f>
        <v/>
      </c>
      <c r="F775" s="1" t="str">
        <f ca="1">IFERROR(__xludf.DUMMYFUNCTION("IFERROR(REGEXEXTRACT('Tag Library'!W786, ""\\(.*)""), 'Tag Library'!W786)"),"cwc_kp_cube_exponent")</f>
        <v>cwc_kp_cube_exponent</v>
      </c>
      <c r="I775" s="1" t="str">
        <f t="array" ref="I775">IFERROR(INDEX('Tag Library'!Z:Z, MATCH(H775, 'Tag Library'!W:W, 0)),"")</f>
        <v/>
      </c>
      <c r="K775" s="1" t="str">
        <f ca="1">IFERROR(__xludf.DUMMYFUNCTION("IFERROR(REGEXEXTRACT('Tag Library'!AD786, ""\\(.*)""), 'Tag Library'!AD786)"),"")</f>
        <v/>
      </c>
    </row>
    <row r="776" spans="1:11" ht="12.75" x14ac:dyDescent="0.2">
      <c r="A776" s="1" t="str">
        <f ca="1">IFERROR(__xludf.DUMMYFUNCTION("IFERROR(REGEXEXTRACT('Tag Library'!P787, ""\\(.*)""), 'Tag Library'!P787)"),"")</f>
        <v/>
      </c>
      <c r="F776" s="1" t="str">
        <f ca="1">IFERROR(__xludf.DUMMYFUNCTION("IFERROR(REGEXEXTRACT('Tag Library'!W787, ""\\(.*)""), 'Tag Library'!W787)"),"cwc_kp_cube_exponent")</f>
        <v>cwc_kp_cube_exponent</v>
      </c>
      <c r="I776" s="1" t="str">
        <f t="array" ref="I776">IFERROR(INDEX('Tag Library'!Z:Z, MATCH(H776, 'Tag Library'!W:W, 0)),"")</f>
        <v/>
      </c>
      <c r="K776" s="1" t="str">
        <f ca="1">IFERROR(__xludf.DUMMYFUNCTION("IFERROR(REGEXEXTRACT('Tag Library'!AD787, ""\\(.*)""), 'Tag Library'!AD787)"),"")</f>
        <v/>
      </c>
    </row>
    <row r="777" spans="1:11" ht="12.75" x14ac:dyDescent="0.2">
      <c r="A777" s="1" t="str">
        <f ca="1">IFERROR(__xludf.DUMMYFUNCTION("IFERROR(REGEXEXTRACT('Tag Library'!P788, ""\\(.*)""), 'Tag Library'!P788)"),"")</f>
        <v/>
      </c>
      <c r="F777" s="1" t="str">
        <f ca="1">IFERROR(__xludf.DUMMYFUNCTION("IFERROR(REGEXEXTRACT('Tag Library'!W788, ""\\(.*)""), 'Tag Library'!W788)"),"cwc_kp_cube_exponent")</f>
        <v>cwc_kp_cube_exponent</v>
      </c>
      <c r="I777" s="1" t="str">
        <f t="array" ref="I777">IFERROR(INDEX('Tag Library'!Z:Z, MATCH(H777, 'Tag Library'!W:W, 0)),"")</f>
        <v/>
      </c>
      <c r="K777" s="1" t="str">
        <f ca="1">IFERROR(__xludf.DUMMYFUNCTION("IFERROR(REGEXEXTRACT('Tag Library'!AD788, ""\\(.*)""), 'Tag Library'!AD788)"),"")</f>
        <v/>
      </c>
    </row>
    <row r="778" spans="1:11" ht="12.75" x14ac:dyDescent="0.2">
      <c r="A778" s="1" t="str">
        <f ca="1">IFERROR(__xludf.DUMMYFUNCTION("IFERROR(REGEXEXTRACT('Tag Library'!P789, ""\\(.*)""), 'Tag Library'!P789)"),"")</f>
        <v/>
      </c>
      <c r="F778" s="1" t="str">
        <f ca="1">IFERROR(__xludf.DUMMYFUNCTION("IFERROR(REGEXEXTRACT('Tag Library'!W789, ""\\(.*)""), 'Tag Library'!W789)"),"cwc_kp_cube_exponent")</f>
        <v>cwc_kp_cube_exponent</v>
      </c>
      <c r="I778" s="1" t="str">
        <f t="array" ref="I778">IFERROR(INDEX('Tag Library'!Z:Z, MATCH(H778, 'Tag Library'!W:W, 0)),"")</f>
        <v/>
      </c>
      <c r="K778" s="1" t="str">
        <f ca="1">IFERROR(__xludf.DUMMYFUNCTION("IFERROR(REGEXEXTRACT('Tag Library'!AD789, ""\\(.*)""), 'Tag Library'!AD789)"),"")</f>
        <v/>
      </c>
    </row>
    <row r="779" spans="1:11" ht="12.75" x14ac:dyDescent="0.2">
      <c r="A779" s="1" t="str">
        <f ca="1">IFERROR(__xludf.DUMMYFUNCTION("IFERROR(REGEXEXTRACT('Tag Library'!P790, ""\\(.*)""), 'Tag Library'!P790)"),"")</f>
        <v/>
      </c>
      <c r="F779" s="1" t="str">
        <f ca="1">IFERROR(__xludf.DUMMYFUNCTION("IFERROR(REGEXEXTRACT('Tag Library'!W790, ""\\(.*)""), 'Tag Library'!W790)"),"cwc_kp_cube_exponent")</f>
        <v>cwc_kp_cube_exponent</v>
      </c>
      <c r="I779" s="1" t="str">
        <f t="array" ref="I779">IFERROR(INDEX('Tag Library'!Z:Z, MATCH(H779, 'Tag Library'!W:W, 0)),"")</f>
        <v/>
      </c>
      <c r="K779" s="1" t="str">
        <f ca="1">IFERROR(__xludf.DUMMYFUNCTION("IFERROR(REGEXEXTRACT('Tag Library'!AD790, ""\\(.*)""), 'Tag Library'!AD790)"),"")</f>
        <v/>
      </c>
    </row>
    <row r="780" spans="1:11" ht="12.75" x14ac:dyDescent="0.2">
      <c r="A780" s="1" t="str">
        <f ca="1">IFERROR(__xludf.DUMMYFUNCTION("IFERROR(REGEXEXTRACT('Tag Library'!P791, ""\\(.*)""), 'Tag Library'!P791)"),"")</f>
        <v/>
      </c>
      <c r="F780" s="1" t="str">
        <f ca="1">IFERROR(__xludf.DUMMYFUNCTION("IFERROR(REGEXEXTRACT('Tag Library'!W791, ""\\(.*)""), 'Tag Library'!W791)"),"cwc_kp_max")</f>
        <v>cwc_kp_max</v>
      </c>
      <c r="I780" s="1" t="str">
        <f t="array" ref="I780">IFERROR(INDEX('Tag Library'!Z:Z, MATCH(H780, 'Tag Library'!W:W, 0)),"")</f>
        <v/>
      </c>
      <c r="K780" s="1" t="str">
        <f ca="1">IFERROR(__xludf.DUMMYFUNCTION("IFERROR(REGEXEXTRACT('Tag Library'!AD791, ""\\(.*)""), 'Tag Library'!AD791)"),"")</f>
        <v/>
      </c>
    </row>
    <row r="781" spans="1:11" ht="12.75" x14ac:dyDescent="0.2">
      <c r="A781" s="1" t="str">
        <f ca="1">IFERROR(__xludf.DUMMYFUNCTION("IFERROR(REGEXEXTRACT('Tag Library'!P792, ""\\(.*)""), 'Tag Library'!P792)"),"")</f>
        <v/>
      </c>
      <c r="F781" s="1" t="str">
        <f ca="1">IFERROR(__xludf.DUMMYFUNCTION("IFERROR(REGEXEXTRACT('Tag Library'!W792, ""\\(.*)""), 'Tag Library'!W792)"),"cwc_kp_max")</f>
        <v>cwc_kp_max</v>
      </c>
      <c r="I781" s="1" t="str">
        <f t="array" ref="I781">IFERROR(INDEX('Tag Library'!Z:Z, MATCH(H781, 'Tag Library'!W:W, 0)),"")</f>
        <v/>
      </c>
      <c r="K781" s="1" t="str">
        <f ca="1">IFERROR(__xludf.DUMMYFUNCTION("IFERROR(REGEXEXTRACT('Tag Library'!AD792, ""\\(.*)""), 'Tag Library'!AD792)"),"")</f>
        <v/>
      </c>
    </row>
    <row r="782" spans="1:11" ht="12.75" x14ac:dyDescent="0.2">
      <c r="A782" s="1" t="str">
        <f ca="1">IFERROR(__xludf.DUMMYFUNCTION("IFERROR(REGEXEXTRACT('Tag Library'!P793, ""\\(.*)""), 'Tag Library'!P793)"),"")</f>
        <v/>
      </c>
      <c r="F782" s="1" t="str">
        <f ca="1">IFERROR(__xludf.DUMMYFUNCTION("IFERROR(REGEXEXTRACT('Tag Library'!W793, ""\\(.*)""), 'Tag Library'!W793)"),"cwc_kp_max")</f>
        <v>cwc_kp_max</v>
      </c>
      <c r="I782" s="1" t="str">
        <f t="array" ref="I782">IFERROR(INDEX('Tag Library'!Z:Z, MATCH(H782, 'Tag Library'!W:W, 0)),"")</f>
        <v/>
      </c>
      <c r="K782" s="1" t="str">
        <f ca="1">IFERROR(__xludf.DUMMYFUNCTION("IFERROR(REGEXEXTRACT('Tag Library'!AD793, ""\\(.*)""), 'Tag Library'!AD793)"),"")</f>
        <v/>
      </c>
    </row>
    <row r="783" spans="1:11" ht="12.75" x14ac:dyDescent="0.2">
      <c r="A783" s="1" t="str">
        <f ca="1">IFERROR(__xludf.DUMMYFUNCTION("IFERROR(REGEXEXTRACT('Tag Library'!P794, ""\\(.*)""), 'Tag Library'!P794)"),"")</f>
        <v/>
      </c>
      <c r="F783" s="1" t="str">
        <f ca="1">IFERROR(__xludf.DUMMYFUNCTION("IFERROR(REGEXEXTRACT('Tag Library'!W794, ""\\(.*)""), 'Tag Library'!W794)"),"cwc_kp_max")</f>
        <v>cwc_kp_max</v>
      </c>
      <c r="I783" s="1" t="str">
        <f t="array" ref="I783">IFERROR(INDEX('Tag Library'!Z:Z, MATCH(H783, 'Tag Library'!W:W, 0)),"")</f>
        <v/>
      </c>
      <c r="K783" s="1" t="str">
        <f ca="1">IFERROR(__xludf.DUMMYFUNCTION("IFERROR(REGEXEXTRACT('Tag Library'!AD794, ""\\(.*)""), 'Tag Library'!AD794)"),"")</f>
        <v/>
      </c>
    </row>
    <row r="784" spans="1:11" ht="12.75" x14ac:dyDescent="0.2">
      <c r="A784" s="1" t="str">
        <f ca="1">IFERROR(__xludf.DUMMYFUNCTION("IFERROR(REGEXEXTRACT('Tag Library'!P795, ""\\(.*)""), 'Tag Library'!P795)"),"")</f>
        <v/>
      </c>
      <c r="F784" s="1" t="str">
        <f ca="1">IFERROR(__xludf.DUMMYFUNCTION("IFERROR(REGEXEXTRACT('Tag Library'!W795, ""\\(.*)""), 'Tag Library'!W795)"),"cwc_kp_max")</f>
        <v>cwc_kp_max</v>
      </c>
      <c r="I784" s="1" t="str">
        <f t="array" ref="I784">IFERROR(INDEX('Tag Library'!Z:Z, MATCH(H784, 'Tag Library'!W:W, 0)),"")</f>
        <v/>
      </c>
      <c r="K784" s="1" t="str">
        <f ca="1">IFERROR(__xludf.DUMMYFUNCTION("IFERROR(REGEXEXTRACT('Tag Library'!AD795, ""\\(.*)""), 'Tag Library'!AD795)"),"")</f>
        <v/>
      </c>
    </row>
    <row r="785" spans="1:11" ht="12.75" x14ac:dyDescent="0.2">
      <c r="A785" s="1" t="str">
        <f ca="1">IFERROR(__xludf.DUMMYFUNCTION("IFERROR(REGEXEXTRACT('Tag Library'!P796, ""\\(.*)""), 'Tag Library'!P796)"),"")</f>
        <v/>
      </c>
      <c r="F785" s="1" t="str">
        <f ca="1">IFERROR(__xludf.DUMMYFUNCTION("IFERROR(REGEXEXTRACT('Tag Library'!W796, ""\\(.*)""), 'Tag Library'!W796)"),"cwc_kp_max")</f>
        <v>cwc_kp_max</v>
      </c>
      <c r="I785" s="1" t="str">
        <f t="array" ref="I785">IFERROR(INDEX('Tag Library'!Z:Z, MATCH(H785, 'Tag Library'!W:W, 0)),"")</f>
        <v/>
      </c>
      <c r="K785" s="1" t="str">
        <f ca="1">IFERROR(__xludf.DUMMYFUNCTION("IFERROR(REGEXEXTRACT('Tag Library'!AD796, ""\\(.*)""), 'Tag Library'!AD796)"),"")</f>
        <v/>
      </c>
    </row>
    <row r="786" spans="1:11" ht="12.75" x14ac:dyDescent="0.2">
      <c r="A786" s="1" t="str">
        <f ca="1">IFERROR(__xludf.DUMMYFUNCTION("IFERROR(REGEXEXTRACT('Tag Library'!P797, ""\\(.*)""), 'Tag Library'!P797)"),"")</f>
        <v/>
      </c>
      <c r="F786" s="1" t="str">
        <f ca="1">IFERROR(__xludf.DUMMYFUNCTION("IFERROR(REGEXEXTRACT('Tag Library'!W797, ""\\(.*)""), 'Tag Library'!W797)"),"cwc_kp_max")</f>
        <v>cwc_kp_max</v>
      </c>
      <c r="I786" s="1" t="str">
        <f t="array" ref="I786">IFERROR(INDEX('Tag Library'!Z:Z, MATCH(H786, 'Tag Library'!W:W, 0)),"")</f>
        <v/>
      </c>
      <c r="K786" s="1" t="str">
        <f ca="1">IFERROR(__xludf.DUMMYFUNCTION("IFERROR(REGEXEXTRACT('Tag Library'!AD797, ""\\(.*)""), 'Tag Library'!AD797)"),"")</f>
        <v/>
      </c>
    </row>
    <row r="787" spans="1:11" ht="12.75" x14ac:dyDescent="0.2">
      <c r="A787" s="1" t="str">
        <f ca="1">IFERROR(__xludf.DUMMYFUNCTION("IFERROR(REGEXEXTRACT('Tag Library'!P798, ""\\(.*)""), 'Tag Library'!P798)"),"")</f>
        <v/>
      </c>
      <c r="F787" s="1" t="str">
        <f ca="1">IFERROR(__xludf.DUMMYFUNCTION("IFERROR(REGEXEXTRACT('Tag Library'!W798, ""\\(.*)""), 'Tag Library'!W798)"),"cwc_kp_max")</f>
        <v>cwc_kp_max</v>
      </c>
      <c r="I787" s="1" t="str">
        <f t="array" ref="I787">IFERROR(INDEX('Tag Library'!Z:Z, MATCH(H787, 'Tag Library'!W:W, 0)),"")</f>
        <v/>
      </c>
      <c r="K787" s="1" t="str">
        <f ca="1">IFERROR(__xludf.DUMMYFUNCTION("IFERROR(REGEXEXTRACT('Tag Library'!AD798, ""\\(.*)""), 'Tag Library'!AD798)"),"")</f>
        <v/>
      </c>
    </row>
    <row r="788" spans="1:11" ht="12.75" x14ac:dyDescent="0.2">
      <c r="A788" s="1" t="str">
        <f ca="1">IFERROR(__xludf.DUMMYFUNCTION("IFERROR(REGEXEXTRACT('Tag Library'!P799, ""\\(.*)""), 'Tag Library'!P799)"),"")</f>
        <v/>
      </c>
      <c r="F788" s="1" t="str">
        <f ca="1">IFERROR(__xludf.DUMMYFUNCTION("IFERROR(REGEXEXTRACT('Tag Library'!W799, ""\\(.*)""), 'Tag Library'!W799)"),"cwc_kp_max")</f>
        <v>cwc_kp_max</v>
      </c>
      <c r="I788" s="1" t="str">
        <f t="array" ref="I788">IFERROR(INDEX('Tag Library'!Z:Z, MATCH(H788, 'Tag Library'!W:W, 0)),"")</f>
        <v/>
      </c>
      <c r="K788" s="1" t="str">
        <f ca="1">IFERROR(__xludf.DUMMYFUNCTION("IFERROR(REGEXEXTRACT('Tag Library'!AD799, ""\\(.*)""), 'Tag Library'!AD799)"),"")</f>
        <v/>
      </c>
    </row>
    <row r="789" spans="1:11" ht="12.75" x14ac:dyDescent="0.2">
      <c r="A789" s="1" t="str">
        <f ca="1">IFERROR(__xludf.DUMMYFUNCTION("IFERROR(REGEXEXTRACT('Tag Library'!P800, ""\\(.*)""), 'Tag Library'!P800)"),"")</f>
        <v/>
      </c>
      <c r="F789" s="1" t="str">
        <f ca="1">IFERROR(__xludf.DUMMYFUNCTION("IFERROR(REGEXEXTRACT('Tag Library'!W800, ""\\(.*)""), 'Tag Library'!W800)"),"cwc_kp_max")</f>
        <v>cwc_kp_max</v>
      </c>
      <c r="I789" s="1" t="str">
        <f t="array" ref="I789">IFERROR(INDEX('Tag Library'!Z:Z, MATCH(H789, 'Tag Library'!W:W, 0)),"")</f>
        <v/>
      </c>
      <c r="K789" s="1" t="str">
        <f ca="1">IFERROR(__xludf.DUMMYFUNCTION("IFERROR(REGEXEXTRACT('Tag Library'!AD800, ""\\(.*)""), 'Tag Library'!AD800)"),"")</f>
        <v/>
      </c>
    </row>
    <row r="790" spans="1:11" ht="12.75" x14ac:dyDescent="0.2">
      <c r="A790" s="1" t="str">
        <f ca="1">IFERROR(__xludf.DUMMYFUNCTION("IFERROR(REGEXEXTRACT('Tag Library'!P801, ""\\(.*)""), 'Tag Library'!P801)"),"")</f>
        <v/>
      </c>
      <c r="F790" s="1" t="str">
        <f ca="1">IFERROR(__xludf.DUMMYFUNCTION("IFERROR(REGEXEXTRACT('Tag Library'!W801, ""\\(.*)""), 'Tag Library'!W801)"),"cwc_kp_max")</f>
        <v>cwc_kp_max</v>
      </c>
      <c r="I790" s="1" t="str">
        <f t="array" ref="I790">IFERROR(INDEX('Tag Library'!Z:Z, MATCH(H790, 'Tag Library'!W:W, 0)),"")</f>
        <v/>
      </c>
      <c r="K790" s="1" t="str">
        <f ca="1">IFERROR(__xludf.DUMMYFUNCTION("IFERROR(REGEXEXTRACT('Tag Library'!AD801, ""\\(.*)""), 'Tag Library'!AD801)"),"")</f>
        <v/>
      </c>
    </row>
    <row r="791" spans="1:11" ht="12.75" x14ac:dyDescent="0.2">
      <c r="A791" s="1" t="str">
        <f ca="1">IFERROR(__xludf.DUMMYFUNCTION("IFERROR(REGEXEXTRACT('Tag Library'!P802, ""\\(.*)""), 'Tag Library'!P802)"),"")</f>
        <v/>
      </c>
      <c r="F791" s="1" t="str">
        <f ca="1">IFERROR(__xludf.DUMMYFUNCTION("IFERROR(REGEXEXTRACT('Tag Library'!W802, ""\\(.*)""), 'Tag Library'!W802)"),"cwc_kp_max")</f>
        <v>cwc_kp_max</v>
      </c>
      <c r="I791" s="1" t="str">
        <f t="array" ref="I791">IFERROR(INDEX('Tag Library'!Z:Z, MATCH(H791, 'Tag Library'!W:W, 0)),"")</f>
        <v/>
      </c>
      <c r="K791" s="1" t="str">
        <f ca="1">IFERROR(__xludf.DUMMYFUNCTION("IFERROR(REGEXEXTRACT('Tag Library'!AD802, ""\\(.*)""), 'Tag Library'!AD802)"),"")</f>
        <v/>
      </c>
    </row>
    <row r="792" spans="1:11" ht="12.75" x14ac:dyDescent="0.2">
      <c r="A792" s="1" t="str">
        <f ca="1">IFERROR(__xludf.DUMMYFUNCTION("IFERROR(REGEXEXTRACT('Tag Library'!P803, ""\\(.*)""), 'Tag Library'!P803)"),"")</f>
        <v/>
      </c>
      <c r="F792" s="1" t="str">
        <f ca="1">IFERROR(__xludf.DUMMYFUNCTION("IFERROR(REGEXEXTRACT('Tag Library'!W803, ""\\(.*)""), 'Tag Library'!W803)"),"cwc_kp_min")</f>
        <v>cwc_kp_min</v>
      </c>
      <c r="I792" s="1" t="str">
        <f t="array" ref="I792">IFERROR(INDEX('Tag Library'!Z:Z, MATCH(H792, 'Tag Library'!W:W, 0)),"")</f>
        <v/>
      </c>
      <c r="K792" s="1" t="str">
        <f ca="1">IFERROR(__xludf.DUMMYFUNCTION("IFERROR(REGEXEXTRACT('Tag Library'!AD803, ""\\(.*)""), 'Tag Library'!AD803)"),"")</f>
        <v/>
      </c>
    </row>
    <row r="793" spans="1:11" ht="12.75" x14ac:dyDescent="0.2">
      <c r="A793" s="1" t="str">
        <f ca="1">IFERROR(__xludf.DUMMYFUNCTION("IFERROR(REGEXEXTRACT('Tag Library'!P804, ""\\(.*)""), 'Tag Library'!P804)"),"")</f>
        <v/>
      </c>
      <c r="F793" s="1" t="str">
        <f ca="1">IFERROR(__xludf.DUMMYFUNCTION("IFERROR(REGEXEXTRACT('Tag Library'!W804, ""\\(.*)""), 'Tag Library'!W804)"),"cwc_kp_min")</f>
        <v>cwc_kp_min</v>
      </c>
      <c r="I793" s="1" t="str">
        <f t="array" ref="I793">IFERROR(INDEX('Tag Library'!Z:Z, MATCH(H793, 'Tag Library'!W:W, 0)),"")</f>
        <v/>
      </c>
      <c r="K793" s="1" t="str">
        <f ca="1">IFERROR(__xludf.DUMMYFUNCTION("IFERROR(REGEXEXTRACT('Tag Library'!AD804, ""\\(.*)""), 'Tag Library'!AD804)"),"")</f>
        <v/>
      </c>
    </row>
    <row r="794" spans="1:11" ht="12.75" x14ac:dyDescent="0.2">
      <c r="A794" s="1" t="str">
        <f ca="1">IFERROR(__xludf.DUMMYFUNCTION("IFERROR(REGEXEXTRACT('Tag Library'!P805, ""\\(.*)""), 'Tag Library'!P805)"),"")</f>
        <v/>
      </c>
      <c r="F794" s="1" t="str">
        <f ca="1">IFERROR(__xludf.DUMMYFUNCTION("IFERROR(REGEXEXTRACT('Tag Library'!W805, ""\\(.*)""), 'Tag Library'!W805)"),"cwc_kp_min")</f>
        <v>cwc_kp_min</v>
      </c>
      <c r="I794" s="1" t="str">
        <f t="array" ref="I794">IFERROR(INDEX('Tag Library'!Z:Z, MATCH(H794, 'Tag Library'!W:W, 0)),"")</f>
        <v/>
      </c>
      <c r="K794" s="1" t="str">
        <f ca="1">IFERROR(__xludf.DUMMYFUNCTION("IFERROR(REGEXEXTRACT('Tag Library'!AD805, ""\\(.*)""), 'Tag Library'!AD805)"),"")</f>
        <v/>
      </c>
    </row>
    <row r="795" spans="1:11" ht="12.75" x14ac:dyDescent="0.2">
      <c r="A795" s="1" t="str">
        <f ca="1">IFERROR(__xludf.DUMMYFUNCTION("IFERROR(REGEXEXTRACT('Tag Library'!P806, ""\\(.*)""), 'Tag Library'!P806)"),"")</f>
        <v/>
      </c>
      <c r="F795" s="1" t="str">
        <f ca="1">IFERROR(__xludf.DUMMYFUNCTION("IFERROR(REGEXEXTRACT('Tag Library'!W806, ""\\(.*)""), 'Tag Library'!W806)"),"cwc_kp_min")</f>
        <v>cwc_kp_min</v>
      </c>
      <c r="I795" s="1" t="str">
        <f t="array" ref="I795">IFERROR(INDEX('Tag Library'!Z:Z, MATCH(H795, 'Tag Library'!W:W, 0)),"")</f>
        <v/>
      </c>
      <c r="K795" s="1" t="str">
        <f ca="1">IFERROR(__xludf.DUMMYFUNCTION("IFERROR(REGEXEXTRACT('Tag Library'!AD806, ""\\(.*)""), 'Tag Library'!AD806)"),"")</f>
        <v/>
      </c>
    </row>
    <row r="796" spans="1:11" ht="12.75" x14ac:dyDescent="0.2">
      <c r="A796" s="1" t="str">
        <f ca="1">IFERROR(__xludf.DUMMYFUNCTION("IFERROR(REGEXEXTRACT('Tag Library'!P807, ""\\(.*)""), 'Tag Library'!P807)"),"")</f>
        <v/>
      </c>
      <c r="F796" s="1" t="str">
        <f ca="1">IFERROR(__xludf.DUMMYFUNCTION("IFERROR(REGEXEXTRACT('Tag Library'!W807, ""\\(.*)""), 'Tag Library'!W807)"),"cwc_kp_min")</f>
        <v>cwc_kp_min</v>
      </c>
      <c r="I796" s="1" t="str">
        <f t="array" ref="I796">IFERROR(INDEX('Tag Library'!Z:Z, MATCH(H796, 'Tag Library'!W:W, 0)),"")</f>
        <v/>
      </c>
      <c r="K796" s="1" t="str">
        <f ca="1">IFERROR(__xludf.DUMMYFUNCTION("IFERROR(REGEXEXTRACT('Tag Library'!AD807, ""\\(.*)""), 'Tag Library'!AD807)"),"")</f>
        <v/>
      </c>
    </row>
    <row r="797" spans="1:11" ht="12.75" x14ac:dyDescent="0.2">
      <c r="A797" s="1" t="str">
        <f ca="1">IFERROR(__xludf.DUMMYFUNCTION("IFERROR(REGEXEXTRACT('Tag Library'!P808, ""\\(.*)""), 'Tag Library'!P808)"),"")</f>
        <v/>
      </c>
      <c r="F797" s="1" t="str">
        <f ca="1">IFERROR(__xludf.DUMMYFUNCTION("IFERROR(REGEXEXTRACT('Tag Library'!W808, ""\\(.*)""), 'Tag Library'!W808)"),"cwc_kp_min")</f>
        <v>cwc_kp_min</v>
      </c>
      <c r="I797" s="1" t="str">
        <f t="array" ref="I797">IFERROR(INDEX('Tag Library'!Z:Z, MATCH(H797, 'Tag Library'!W:W, 0)),"")</f>
        <v/>
      </c>
      <c r="K797" s="1" t="str">
        <f ca="1">IFERROR(__xludf.DUMMYFUNCTION("IFERROR(REGEXEXTRACT('Tag Library'!AD808, ""\\(.*)""), 'Tag Library'!AD808)"),"")</f>
        <v/>
      </c>
    </row>
    <row r="798" spans="1:11" ht="12.75" x14ac:dyDescent="0.2">
      <c r="A798" s="1" t="str">
        <f ca="1">IFERROR(__xludf.DUMMYFUNCTION("IFERROR(REGEXEXTRACT('Tag Library'!P809, ""\\(.*)""), 'Tag Library'!P809)"),"")</f>
        <v/>
      </c>
      <c r="F798" s="1" t="str">
        <f ca="1">IFERROR(__xludf.DUMMYFUNCTION("IFERROR(REGEXEXTRACT('Tag Library'!W809, ""\\(.*)""), 'Tag Library'!W809)"),"cwc_kp_min")</f>
        <v>cwc_kp_min</v>
      </c>
      <c r="I798" s="1" t="str">
        <f t="array" ref="I798">IFERROR(INDEX('Tag Library'!Z:Z, MATCH(H798, 'Tag Library'!W:W, 0)),"")</f>
        <v/>
      </c>
      <c r="K798" s="1" t="str">
        <f ca="1">IFERROR(__xludf.DUMMYFUNCTION("IFERROR(REGEXEXTRACT('Tag Library'!AD809, ""\\(.*)""), 'Tag Library'!AD809)"),"")</f>
        <v/>
      </c>
    </row>
    <row r="799" spans="1:11" ht="12.75" x14ac:dyDescent="0.2">
      <c r="A799" s="1" t="str">
        <f ca="1">IFERROR(__xludf.DUMMYFUNCTION("IFERROR(REGEXEXTRACT('Tag Library'!P810, ""\\(.*)""), 'Tag Library'!P810)"),"")</f>
        <v/>
      </c>
      <c r="F799" s="1" t="str">
        <f ca="1">IFERROR(__xludf.DUMMYFUNCTION("IFERROR(REGEXEXTRACT('Tag Library'!W810, ""\\(.*)""), 'Tag Library'!W810)"),"cwc_kp_min")</f>
        <v>cwc_kp_min</v>
      </c>
      <c r="I799" s="1" t="str">
        <f t="array" ref="I799">IFERROR(INDEX('Tag Library'!Z:Z, MATCH(H799, 'Tag Library'!W:W, 0)),"")</f>
        <v/>
      </c>
      <c r="K799" s="1" t="str">
        <f ca="1">IFERROR(__xludf.DUMMYFUNCTION("IFERROR(REGEXEXTRACT('Tag Library'!AD810, ""\\(.*)""), 'Tag Library'!AD810)"),"")</f>
        <v/>
      </c>
    </row>
    <row r="800" spans="1:11" ht="12.75" x14ac:dyDescent="0.2">
      <c r="A800" s="1" t="str">
        <f ca="1">IFERROR(__xludf.DUMMYFUNCTION("IFERROR(REGEXEXTRACT('Tag Library'!P811, ""\\(.*)""), 'Tag Library'!P811)"),"")</f>
        <v/>
      </c>
      <c r="F800" s="1" t="str">
        <f ca="1">IFERROR(__xludf.DUMMYFUNCTION("IFERROR(REGEXEXTRACT('Tag Library'!W811, ""\\(.*)""), 'Tag Library'!W811)"),"cwc_kp_min")</f>
        <v>cwc_kp_min</v>
      </c>
      <c r="I800" s="1" t="str">
        <f t="array" ref="I800">IFERROR(INDEX('Tag Library'!Z:Z, MATCH(H800, 'Tag Library'!W:W, 0)),"")</f>
        <v/>
      </c>
      <c r="K800" s="1" t="str">
        <f ca="1">IFERROR(__xludf.DUMMYFUNCTION("IFERROR(REGEXEXTRACT('Tag Library'!AD811, ""\\(.*)""), 'Tag Library'!AD811)"),"")</f>
        <v/>
      </c>
    </row>
    <row r="801" spans="1:11" ht="12.75" x14ac:dyDescent="0.2">
      <c r="A801" s="1" t="str">
        <f ca="1">IFERROR(__xludf.DUMMYFUNCTION("IFERROR(REGEXEXTRACT('Tag Library'!P812, ""\\(.*)""), 'Tag Library'!P812)"),"")</f>
        <v/>
      </c>
      <c r="F801" s="1" t="str">
        <f ca="1">IFERROR(__xludf.DUMMYFUNCTION("IFERROR(REGEXEXTRACT('Tag Library'!W812, ""\\(.*)""), 'Tag Library'!W812)"),"cwc_kp_min")</f>
        <v>cwc_kp_min</v>
      </c>
      <c r="I801" s="1" t="str">
        <f t="array" ref="I801">IFERROR(INDEX('Tag Library'!Z:Z, MATCH(H801, 'Tag Library'!W:W, 0)),"")</f>
        <v/>
      </c>
      <c r="K801" s="1" t="str">
        <f ca="1">IFERROR(__xludf.DUMMYFUNCTION("IFERROR(REGEXEXTRACT('Tag Library'!AD812, ""\\(.*)""), 'Tag Library'!AD812)"),"")</f>
        <v/>
      </c>
    </row>
    <row r="802" spans="1:11" ht="12.75" x14ac:dyDescent="0.2">
      <c r="A802" s="1" t="str">
        <f ca="1">IFERROR(__xludf.DUMMYFUNCTION("IFERROR(REGEXEXTRACT('Tag Library'!P813, ""\\(.*)""), 'Tag Library'!P813)"),"")</f>
        <v/>
      </c>
      <c r="F802" s="1" t="str">
        <f ca="1">IFERROR(__xludf.DUMMYFUNCTION("IFERROR(REGEXEXTRACT('Tag Library'!W813, ""\\(.*)""), 'Tag Library'!W813)"),"cwc_kp_min")</f>
        <v>cwc_kp_min</v>
      </c>
      <c r="I802" s="1" t="str">
        <f t="array" ref="I802">IFERROR(INDEX('Tag Library'!Z:Z, MATCH(H802, 'Tag Library'!W:W, 0)),"")</f>
        <v/>
      </c>
      <c r="K802" s="1" t="str">
        <f ca="1">IFERROR(__xludf.DUMMYFUNCTION("IFERROR(REGEXEXTRACT('Tag Library'!AD813, ""\\(.*)""), 'Tag Library'!AD813)"),"")</f>
        <v/>
      </c>
    </row>
    <row r="803" spans="1:11" ht="12.75" x14ac:dyDescent="0.2">
      <c r="A803" s="1" t="str">
        <f ca="1">IFERROR(__xludf.DUMMYFUNCTION("IFERROR(REGEXEXTRACT('Tag Library'!P814, ""\\(.*)""), 'Tag Library'!P814)"),"")</f>
        <v/>
      </c>
      <c r="F803" s="1" t="str">
        <f ca="1">IFERROR(__xludf.DUMMYFUNCTION("IFERROR(REGEXEXTRACT('Tag Library'!W814, ""\\(.*)""), 'Tag Library'!W814)"),"cwc_kp_min")</f>
        <v>cwc_kp_min</v>
      </c>
      <c r="I803" s="1" t="str">
        <f t="array" ref="I803">IFERROR(INDEX('Tag Library'!Z:Z, MATCH(H803, 'Tag Library'!W:W, 0)),"")</f>
        <v/>
      </c>
      <c r="K803" s="1" t="str">
        <f ca="1">IFERROR(__xludf.DUMMYFUNCTION("IFERROR(REGEXEXTRACT('Tag Library'!AD814, ""\\(.*)""), 'Tag Library'!AD814)"),"")</f>
        <v/>
      </c>
    </row>
    <row r="804" spans="1:11" ht="12.75" x14ac:dyDescent="0.2">
      <c r="A804" s="1" t="str">
        <f ca="1">IFERROR(__xludf.DUMMYFUNCTION("IFERROR(REGEXEXTRACT('Tag Library'!P815, ""\\(.*)""), 'Tag Library'!P815)"),"")</f>
        <v/>
      </c>
      <c r="F804" s="1" t="str">
        <f ca="1">IFERROR(__xludf.DUMMYFUNCTION("IFERROR(REGEXEXTRACT('Tag Library'!W815, ""\\(.*)""), 'Tag Library'!W815)"),"cwc_kp_mult")</f>
        <v>cwc_kp_mult</v>
      </c>
      <c r="I804" s="1" t="str">
        <f t="array" ref="I804">IFERROR(INDEX('Tag Library'!Z:Z, MATCH(H804, 'Tag Library'!W:W, 0)),"")</f>
        <v/>
      </c>
      <c r="K804" s="1" t="str">
        <f ca="1">IFERROR(__xludf.DUMMYFUNCTION("IFERROR(REGEXEXTRACT('Tag Library'!AD815, ""\\(.*)""), 'Tag Library'!AD815)"),"")</f>
        <v/>
      </c>
    </row>
    <row r="805" spans="1:11" ht="12.75" x14ac:dyDescent="0.2">
      <c r="A805" s="1" t="str">
        <f ca="1">IFERROR(__xludf.DUMMYFUNCTION("IFERROR(REGEXEXTRACT('Tag Library'!P816, ""\\(.*)""), 'Tag Library'!P816)"),"")</f>
        <v/>
      </c>
      <c r="F805" s="1" t="str">
        <f ca="1">IFERROR(__xludf.DUMMYFUNCTION("IFERROR(REGEXEXTRACT('Tag Library'!W816, ""\\(.*)""), 'Tag Library'!W816)"),"cwc_kp_mult")</f>
        <v>cwc_kp_mult</v>
      </c>
      <c r="I805" s="1" t="str">
        <f t="array" ref="I805">IFERROR(INDEX('Tag Library'!Z:Z, MATCH(H805, 'Tag Library'!W:W, 0)),"")</f>
        <v/>
      </c>
      <c r="K805" s="1" t="str">
        <f ca="1">IFERROR(__xludf.DUMMYFUNCTION("IFERROR(REGEXEXTRACT('Tag Library'!AD816, ""\\(.*)""), 'Tag Library'!AD816)"),"")</f>
        <v/>
      </c>
    </row>
    <row r="806" spans="1:11" ht="12.75" x14ac:dyDescent="0.2">
      <c r="A806" s="1" t="str">
        <f ca="1">IFERROR(__xludf.DUMMYFUNCTION("IFERROR(REGEXEXTRACT('Tag Library'!P817, ""\\(.*)""), 'Tag Library'!P817)"),"")</f>
        <v/>
      </c>
      <c r="F806" s="1" t="str">
        <f ca="1">IFERROR(__xludf.DUMMYFUNCTION("IFERROR(REGEXEXTRACT('Tag Library'!W817, ""\\(.*)""), 'Tag Library'!W817)"),"cwc_kp_mult")</f>
        <v>cwc_kp_mult</v>
      </c>
      <c r="I806" s="1" t="str">
        <f t="array" ref="I806">IFERROR(INDEX('Tag Library'!Z:Z, MATCH(H806, 'Tag Library'!W:W, 0)),"")</f>
        <v/>
      </c>
      <c r="K806" s="1" t="str">
        <f ca="1">IFERROR(__xludf.DUMMYFUNCTION("IFERROR(REGEXEXTRACT('Tag Library'!AD817, ""\\(.*)""), 'Tag Library'!AD817)"),"")</f>
        <v/>
      </c>
    </row>
    <row r="807" spans="1:11" ht="12.75" x14ac:dyDescent="0.2">
      <c r="A807" s="1" t="str">
        <f ca="1">IFERROR(__xludf.DUMMYFUNCTION("IFERROR(REGEXEXTRACT('Tag Library'!P818, ""\\(.*)""), 'Tag Library'!P818)"),"")</f>
        <v/>
      </c>
      <c r="F807" s="1" t="str">
        <f ca="1">IFERROR(__xludf.DUMMYFUNCTION("IFERROR(REGEXEXTRACT('Tag Library'!W818, ""\\(.*)""), 'Tag Library'!W818)"),"cwc_kp_mult")</f>
        <v>cwc_kp_mult</v>
      </c>
      <c r="I807" s="1" t="str">
        <f t="array" ref="I807">IFERROR(INDEX('Tag Library'!Z:Z, MATCH(H807, 'Tag Library'!W:W, 0)),"")</f>
        <v/>
      </c>
      <c r="K807" s="1" t="str">
        <f ca="1">IFERROR(__xludf.DUMMYFUNCTION("IFERROR(REGEXEXTRACT('Tag Library'!AD818, ""\\(.*)""), 'Tag Library'!AD818)"),"")</f>
        <v/>
      </c>
    </row>
    <row r="808" spans="1:11" ht="12.75" x14ac:dyDescent="0.2">
      <c r="A808" s="1" t="str">
        <f ca="1">IFERROR(__xludf.DUMMYFUNCTION("IFERROR(REGEXEXTRACT('Tag Library'!P819, ""\\(.*)""), 'Tag Library'!P819)"),"")</f>
        <v/>
      </c>
      <c r="F808" s="1" t="str">
        <f ca="1">IFERROR(__xludf.DUMMYFUNCTION("IFERROR(REGEXEXTRACT('Tag Library'!W819, ""\\(.*)""), 'Tag Library'!W819)"),"cwc_kp_mult")</f>
        <v>cwc_kp_mult</v>
      </c>
      <c r="I808" s="1" t="str">
        <f t="array" ref="I808">IFERROR(INDEX('Tag Library'!Z:Z, MATCH(H808, 'Tag Library'!W:W, 0)),"")</f>
        <v/>
      </c>
      <c r="K808" s="1" t="str">
        <f ca="1">IFERROR(__xludf.DUMMYFUNCTION("IFERROR(REGEXEXTRACT('Tag Library'!AD819, ""\\(.*)""), 'Tag Library'!AD819)"),"")</f>
        <v/>
      </c>
    </row>
    <row r="809" spans="1:11" ht="12.75" x14ac:dyDescent="0.2">
      <c r="A809" s="1" t="str">
        <f ca="1">IFERROR(__xludf.DUMMYFUNCTION("IFERROR(REGEXEXTRACT('Tag Library'!P820, ""\\(.*)""), 'Tag Library'!P820)"),"")</f>
        <v/>
      </c>
      <c r="F809" s="1" t="str">
        <f ca="1">IFERROR(__xludf.DUMMYFUNCTION("IFERROR(REGEXEXTRACT('Tag Library'!W820, ""\\(.*)""), 'Tag Library'!W820)"),"cwc_kp_mult")</f>
        <v>cwc_kp_mult</v>
      </c>
      <c r="I809" s="1" t="str">
        <f t="array" ref="I809">IFERROR(INDEX('Tag Library'!Z:Z, MATCH(H809, 'Tag Library'!W:W, 0)),"")</f>
        <v/>
      </c>
      <c r="K809" s="1" t="str">
        <f ca="1">IFERROR(__xludf.DUMMYFUNCTION("IFERROR(REGEXEXTRACT('Tag Library'!AD820, ""\\(.*)""), 'Tag Library'!AD820)"),"")</f>
        <v/>
      </c>
    </row>
    <row r="810" spans="1:11" ht="12.75" x14ac:dyDescent="0.2">
      <c r="A810" s="1" t="str">
        <f ca="1">IFERROR(__xludf.DUMMYFUNCTION("IFERROR(REGEXEXTRACT('Tag Library'!P821, ""\\(.*)""), 'Tag Library'!P821)"),"")</f>
        <v/>
      </c>
      <c r="F810" s="1" t="str">
        <f ca="1">IFERROR(__xludf.DUMMYFUNCTION("IFERROR(REGEXEXTRACT('Tag Library'!W821, ""\\(.*)""), 'Tag Library'!W821)"),"cwc_kp_mult")</f>
        <v>cwc_kp_mult</v>
      </c>
      <c r="I810" s="1" t="str">
        <f t="array" ref="I810">IFERROR(INDEX('Tag Library'!Z:Z, MATCH(H810, 'Tag Library'!W:W, 0)),"")</f>
        <v/>
      </c>
      <c r="K810" s="1" t="str">
        <f ca="1">IFERROR(__xludf.DUMMYFUNCTION("IFERROR(REGEXEXTRACT('Tag Library'!AD821, ""\\(.*)""), 'Tag Library'!AD821)"),"")</f>
        <v/>
      </c>
    </row>
    <row r="811" spans="1:11" ht="12.75" x14ac:dyDescent="0.2">
      <c r="A811" s="1" t="str">
        <f ca="1">IFERROR(__xludf.DUMMYFUNCTION("IFERROR(REGEXEXTRACT('Tag Library'!P822, ""\\(.*)""), 'Tag Library'!P822)"),"")</f>
        <v/>
      </c>
      <c r="F811" s="1" t="str">
        <f ca="1">IFERROR(__xludf.DUMMYFUNCTION("IFERROR(REGEXEXTRACT('Tag Library'!W822, ""\\(.*)""), 'Tag Library'!W822)"),"cwc_kp_mult")</f>
        <v>cwc_kp_mult</v>
      </c>
      <c r="I811" s="1" t="str">
        <f t="array" ref="I811">IFERROR(INDEX('Tag Library'!Z:Z, MATCH(H811, 'Tag Library'!W:W, 0)),"")</f>
        <v/>
      </c>
      <c r="K811" s="1" t="str">
        <f ca="1">IFERROR(__xludf.DUMMYFUNCTION("IFERROR(REGEXEXTRACT('Tag Library'!AD822, ""\\(.*)""), 'Tag Library'!AD822)"),"")</f>
        <v/>
      </c>
    </row>
    <row r="812" spans="1:11" ht="12.75" x14ac:dyDescent="0.2">
      <c r="A812" s="1" t="str">
        <f ca="1">IFERROR(__xludf.DUMMYFUNCTION("IFERROR(REGEXEXTRACT('Tag Library'!P823, ""\\(.*)""), 'Tag Library'!P823)"),"")</f>
        <v/>
      </c>
      <c r="F812" s="1" t="str">
        <f ca="1">IFERROR(__xludf.DUMMYFUNCTION("IFERROR(REGEXEXTRACT('Tag Library'!W823, ""\\(.*)""), 'Tag Library'!W823)"),"cwc_kp_mult")</f>
        <v>cwc_kp_mult</v>
      </c>
      <c r="I812" s="1" t="str">
        <f t="array" ref="I812">IFERROR(INDEX('Tag Library'!Z:Z, MATCH(H812, 'Tag Library'!W:W, 0)),"")</f>
        <v/>
      </c>
      <c r="K812" s="1" t="str">
        <f ca="1">IFERROR(__xludf.DUMMYFUNCTION("IFERROR(REGEXEXTRACT('Tag Library'!AD823, ""\\(.*)""), 'Tag Library'!AD823)"),"")</f>
        <v/>
      </c>
    </row>
    <row r="813" spans="1:11" ht="12.75" x14ac:dyDescent="0.2">
      <c r="A813" s="1" t="str">
        <f ca="1">IFERROR(__xludf.DUMMYFUNCTION("IFERROR(REGEXEXTRACT('Tag Library'!P824, ""\\(.*)""), 'Tag Library'!P824)"),"")</f>
        <v/>
      </c>
      <c r="F813" s="1" t="str">
        <f ca="1">IFERROR(__xludf.DUMMYFUNCTION("IFERROR(REGEXEXTRACT('Tag Library'!W824, ""\\(.*)""), 'Tag Library'!W824)"),"cwc_kp_mult")</f>
        <v>cwc_kp_mult</v>
      </c>
      <c r="I813" s="1" t="str">
        <f t="array" ref="I813">IFERROR(INDEX('Tag Library'!Z:Z, MATCH(H813, 'Tag Library'!W:W, 0)),"")</f>
        <v/>
      </c>
      <c r="K813" s="1" t="str">
        <f ca="1">IFERROR(__xludf.DUMMYFUNCTION("IFERROR(REGEXEXTRACT('Tag Library'!AD824, ""\\(.*)""), 'Tag Library'!AD824)"),"")</f>
        <v/>
      </c>
    </row>
    <row r="814" spans="1:11" ht="12.75" x14ac:dyDescent="0.2">
      <c r="A814" s="1" t="str">
        <f ca="1">IFERROR(__xludf.DUMMYFUNCTION("IFERROR(REGEXEXTRACT('Tag Library'!P825, ""\\(.*)""), 'Tag Library'!P825)"),"")</f>
        <v/>
      </c>
      <c r="F814" s="1" t="str">
        <f ca="1">IFERROR(__xludf.DUMMYFUNCTION("IFERROR(REGEXEXTRACT('Tag Library'!W825, ""\\(.*)""), 'Tag Library'!W825)"),"cwc_kp_mult")</f>
        <v>cwc_kp_mult</v>
      </c>
      <c r="I814" s="1" t="str">
        <f t="array" ref="I814">IFERROR(INDEX('Tag Library'!Z:Z, MATCH(H814, 'Tag Library'!W:W, 0)),"")</f>
        <v/>
      </c>
      <c r="K814" s="1" t="str">
        <f ca="1">IFERROR(__xludf.DUMMYFUNCTION("IFERROR(REGEXEXTRACT('Tag Library'!AD825, ""\\(.*)""), 'Tag Library'!AD825)"),"")</f>
        <v/>
      </c>
    </row>
    <row r="815" spans="1:11" ht="12.75" x14ac:dyDescent="0.2">
      <c r="A815" s="1" t="str">
        <f ca="1">IFERROR(__xludf.DUMMYFUNCTION("IFERROR(REGEXEXTRACT('Tag Library'!P826, ""\\(.*)""), 'Tag Library'!P826)"),"")</f>
        <v/>
      </c>
      <c r="F815" s="1" t="str">
        <f ca="1">IFERROR(__xludf.DUMMYFUNCTION("IFERROR(REGEXEXTRACT('Tag Library'!W826, ""\\(.*)""), 'Tag Library'!W826)"),"cwc_kp_mult")</f>
        <v>cwc_kp_mult</v>
      </c>
      <c r="I815" s="1" t="str">
        <f t="array" ref="I815">IFERROR(INDEX('Tag Library'!Z:Z, MATCH(H815, 'Tag Library'!W:W, 0)),"")</f>
        <v/>
      </c>
      <c r="K815" s="1" t="str">
        <f ca="1">IFERROR(__xludf.DUMMYFUNCTION("IFERROR(REGEXEXTRACT('Tag Library'!AD826, ""\\(.*)""), 'Tag Library'!AD826)"),"")</f>
        <v/>
      </c>
    </row>
    <row r="816" spans="1:11" ht="12.75" x14ac:dyDescent="0.2">
      <c r="A816" s="1" t="str">
        <f ca="1">IFERROR(__xludf.DUMMYFUNCTION("IFERROR(REGEXEXTRACT('Tag Library'!P827, ""\\(.*)""), 'Tag Library'!P827)"),"")</f>
        <v/>
      </c>
      <c r="F816" s="1" t="str">
        <f ca="1">IFERROR(__xludf.DUMMYFUNCTION("IFERROR(REGEXEXTRACT('Tag Library'!W827, ""\\(.*)""), 'Tag Library'!W827)"),"cwc_kp_sqr")</f>
        <v>cwc_kp_sqr</v>
      </c>
      <c r="I816" s="1" t="str">
        <f t="array" ref="I816">IFERROR(INDEX('Tag Library'!Z:Z, MATCH(H816, 'Tag Library'!W:W, 0)),"")</f>
        <v/>
      </c>
      <c r="K816" s="1" t="str">
        <f ca="1">IFERROR(__xludf.DUMMYFUNCTION("IFERROR(REGEXEXTRACT('Tag Library'!AD827, ""\\(.*)""), 'Tag Library'!AD827)"),"")</f>
        <v/>
      </c>
    </row>
    <row r="817" spans="1:11" ht="12.75" x14ac:dyDescent="0.2">
      <c r="A817" s="1" t="str">
        <f ca="1">IFERROR(__xludf.DUMMYFUNCTION("IFERROR(REGEXEXTRACT('Tag Library'!P828, ""\\(.*)""), 'Tag Library'!P828)"),"")</f>
        <v/>
      </c>
      <c r="F817" s="1" t="str">
        <f ca="1">IFERROR(__xludf.DUMMYFUNCTION("IFERROR(REGEXEXTRACT('Tag Library'!W828, ""\\(.*)""), 'Tag Library'!W828)"),"cwc_kp_sqr")</f>
        <v>cwc_kp_sqr</v>
      </c>
      <c r="I817" s="1" t="str">
        <f t="array" ref="I817">IFERROR(INDEX('Tag Library'!Z:Z, MATCH(H817, 'Tag Library'!W:W, 0)),"")</f>
        <v/>
      </c>
      <c r="K817" s="1" t="str">
        <f ca="1">IFERROR(__xludf.DUMMYFUNCTION("IFERROR(REGEXEXTRACT('Tag Library'!AD828, ""\\(.*)""), 'Tag Library'!AD828)"),"")</f>
        <v/>
      </c>
    </row>
    <row r="818" spans="1:11" ht="12.75" x14ac:dyDescent="0.2">
      <c r="A818" s="1" t="str">
        <f ca="1">IFERROR(__xludf.DUMMYFUNCTION("IFERROR(REGEXEXTRACT('Tag Library'!P829, ""\\(.*)""), 'Tag Library'!P829)"),"")</f>
        <v/>
      </c>
      <c r="F818" s="1" t="str">
        <f ca="1">IFERROR(__xludf.DUMMYFUNCTION("IFERROR(REGEXEXTRACT('Tag Library'!W829, ""\\(.*)""), 'Tag Library'!W829)"),"cwc_kp_sqr")</f>
        <v>cwc_kp_sqr</v>
      </c>
      <c r="I818" s="1" t="str">
        <f t="array" ref="I818">IFERROR(INDEX('Tag Library'!Z:Z, MATCH(H818, 'Tag Library'!W:W, 0)),"")</f>
        <v/>
      </c>
      <c r="K818" s="1" t="str">
        <f ca="1">IFERROR(__xludf.DUMMYFUNCTION("IFERROR(REGEXEXTRACT('Tag Library'!AD829, ""\\(.*)""), 'Tag Library'!AD829)"),"")</f>
        <v/>
      </c>
    </row>
    <row r="819" spans="1:11" ht="12.75" x14ac:dyDescent="0.2">
      <c r="A819" s="1" t="str">
        <f ca="1">IFERROR(__xludf.DUMMYFUNCTION("IFERROR(REGEXEXTRACT('Tag Library'!P830, ""\\(.*)""), 'Tag Library'!P830)"),"")</f>
        <v/>
      </c>
      <c r="F819" s="1" t="str">
        <f ca="1">IFERROR(__xludf.DUMMYFUNCTION("IFERROR(REGEXEXTRACT('Tag Library'!W830, ""\\(.*)""), 'Tag Library'!W830)"),"cwc_kp_sqr")</f>
        <v>cwc_kp_sqr</v>
      </c>
      <c r="I819" s="1" t="str">
        <f t="array" ref="I819">IFERROR(INDEX('Tag Library'!Z:Z, MATCH(H819, 'Tag Library'!W:W, 0)),"")</f>
        <v/>
      </c>
      <c r="K819" s="1" t="str">
        <f ca="1">IFERROR(__xludf.DUMMYFUNCTION("IFERROR(REGEXEXTRACT('Tag Library'!AD830, ""\\(.*)""), 'Tag Library'!AD830)"),"")</f>
        <v/>
      </c>
    </row>
    <row r="820" spans="1:11" ht="12.75" x14ac:dyDescent="0.2">
      <c r="A820" s="1" t="str">
        <f ca="1">IFERROR(__xludf.DUMMYFUNCTION("IFERROR(REGEXEXTRACT('Tag Library'!P831, ""\\(.*)""), 'Tag Library'!P831)"),"")</f>
        <v/>
      </c>
      <c r="F820" s="1" t="str">
        <f ca="1">IFERROR(__xludf.DUMMYFUNCTION("IFERROR(REGEXEXTRACT('Tag Library'!W831, ""\\(.*)""), 'Tag Library'!W831)"),"cwc_kp_sqr")</f>
        <v>cwc_kp_sqr</v>
      </c>
      <c r="I820" s="1" t="str">
        <f t="array" ref="I820">IFERROR(INDEX('Tag Library'!Z:Z, MATCH(H820, 'Tag Library'!W:W, 0)),"")</f>
        <v/>
      </c>
      <c r="K820" s="1" t="str">
        <f ca="1">IFERROR(__xludf.DUMMYFUNCTION("IFERROR(REGEXEXTRACT('Tag Library'!AD831, ""\\(.*)""), 'Tag Library'!AD831)"),"")</f>
        <v/>
      </c>
    </row>
    <row r="821" spans="1:11" ht="12.75" x14ac:dyDescent="0.2">
      <c r="A821" s="1" t="str">
        <f ca="1">IFERROR(__xludf.DUMMYFUNCTION("IFERROR(REGEXEXTRACT('Tag Library'!P832, ""\\(.*)""), 'Tag Library'!P832)"),"")</f>
        <v/>
      </c>
      <c r="F821" s="1" t="str">
        <f ca="1">IFERROR(__xludf.DUMMYFUNCTION("IFERROR(REGEXEXTRACT('Tag Library'!W832, ""\\(.*)""), 'Tag Library'!W832)"),"cwc_kp_sqr")</f>
        <v>cwc_kp_sqr</v>
      </c>
      <c r="I821" s="1" t="str">
        <f t="array" ref="I821">IFERROR(INDEX('Tag Library'!Z:Z, MATCH(H821, 'Tag Library'!W:W, 0)),"")</f>
        <v/>
      </c>
      <c r="K821" s="1" t="str">
        <f ca="1">IFERROR(__xludf.DUMMYFUNCTION("IFERROR(REGEXEXTRACT('Tag Library'!AD832, ""\\(.*)""), 'Tag Library'!AD832)"),"")</f>
        <v/>
      </c>
    </row>
    <row r="822" spans="1:11" ht="12.75" x14ac:dyDescent="0.2">
      <c r="A822" s="1" t="str">
        <f ca="1">IFERROR(__xludf.DUMMYFUNCTION("IFERROR(REGEXEXTRACT('Tag Library'!P833, ""\\(.*)""), 'Tag Library'!P833)"),"")</f>
        <v/>
      </c>
      <c r="F822" s="1" t="str">
        <f ca="1">IFERROR(__xludf.DUMMYFUNCTION("IFERROR(REGEXEXTRACT('Tag Library'!W833, ""\\(.*)""), 'Tag Library'!W833)"),"cwc_kp_sqr")</f>
        <v>cwc_kp_sqr</v>
      </c>
      <c r="I822" s="1" t="str">
        <f t="array" ref="I822">IFERROR(INDEX('Tag Library'!Z:Z, MATCH(H822, 'Tag Library'!W:W, 0)),"")</f>
        <v/>
      </c>
      <c r="K822" s="1" t="str">
        <f ca="1">IFERROR(__xludf.DUMMYFUNCTION("IFERROR(REGEXEXTRACT('Tag Library'!AD833, ""\\(.*)""), 'Tag Library'!AD833)"),"")</f>
        <v/>
      </c>
    </row>
    <row r="823" spans="1:11" ht="12.75" x14ac:dyDescent="0.2">
      <c r="A823" s="1" t="str">
        <f ca="1">IFERROR(__xludf.DUMMYFUNCTION("IFERROR(REGEXEXTRACT('Tag Library'!P834, ""\\(.*)""), 'Tag Library'!P834)"),"")</f>
        <v/>
      </c>
      <c r="F823" s="1" t="str">
        <f ca="1">IFERROR(__xludf.DUMMYFUNCTION("IFERROR(REGEXEXTRACT('Tag Library'!W834, ""\\(.*)""), 'Tag Library'!W834)"),"cwc_kp_sqr")</f>
        <v>cwc_kp_sqr</v>
      </c>
      <c r="I823" s="1" t="str">
        <f t="array" ref="I823">IFERROR(INDEX('Tag Library'!Z:Z, MATCH(H823, 'Tag Library'!W:W, 0)),"")</f>
        <v/>
      </c>
      <c r="K823" s="1" t="str">
        <f ca="1">IFERROR(__xludf.DUMMYFUNCTION("IFERROR(REGEXEXTRACT('Tag Library'!AD834, ""\\(.*)""), 'Tag Library'!AD834)"),"")</f>
        <v/>
      </c>
    </row>
    <row r="824" spans="1:11" ht="12.75" x14ac:dyDescent="0.2">
      <c r="A824" s="1" t="str">
        <f ca="1">IFERROR(__xludf.DUMMYFUNCTION("IFERROR(REGEXEXTRACT('Tag Library'!P835, ""\\(.*)""), 'Tag Library'!P835)"),"")</f>
        <v/>
      </c>
      <c r="F824" s="1" t="str">
        <f ca="1">IFERROR(__xludf.DUMMYFUNCTION("IFERROR(REGEXEXTRACT('Tag Library'!W835, ""\\(.*)""), 'Tag Library'!W835)"),"cwc_kp_sqr")</f>
        <v>cwc_kp_sqr</v>
      </c>
      <c r="I824" s="1" t="str">
        <f t="array" ref="I824">IFERROR(INDEX('Tag Library'!Z:Z, MATCH(H824, 'Tag Library'!W:W, 0)),"")</f>
        <v/>
      </c>
      <c r="K824" s="1" t="str">
        <f ca="1">IFERROR(__xludf.DUMMYFUNCTION("IFERROR(REGEXEXTRACT('Tag Library'!AD835, ""\\(.*)""), 'Tag Library'!AD835)"),"")</f>
        <v/>
      </c>
    </row>
    <row r="825" spans="1:11" ht="12.75" x14ac:dyDescent="0.2">
      <c r="A825" s="1" t="str">
        <f ca="1">IFERROR(__xludf.DUMMYFUNCTION("IFERROR(REGEXEXTRACT('Tag Library'!P836, ""\\(.*)""), 'Tag Library'!P836)"),"")</f>
        <v/>
      </c>
      <c r="F825" s="1" t="str">
        <f ca="1">IFERROR(__xludf.DUMMYFUNCTION("IFERROR(REGEXEXTRACT('Tag Library'!W836, ""\\(.*)""), 'Tag Library'!W836)"),"cwc_kp_sqr")</f>
        <v>cwc_kp_sqr</v>
      </c>
      <c r="I825" s="1" t="str">
        <f t="array" ref="I825">IFERROR(INDEX('Tag Library'!Z:Z, MATCH(H825, 'Tag Library'!W:W, 0)),"")</f>
        <v/>
      </c>
      <c r="K825" s="1" t="str">
        <f ca="1">IFERROR(__xludf.DUMMYFUNCTION("IFERROR(REGEXEXTRACT('Tag Library'!AD836, ""\\(.*)""), 'Tag Library'!AD836)"),"")</f>
        <v/>
      </c>
    </row>
    <row r="826" spans="1:11" ht="12.75" x14ac:dyDescent="0.2">
      <c r="A826" s="1" t="str">
        <f ca="1">IFERROR(__xludf.DUMMYFUNCTION("IFERROR(REGEXEXTRACT('Tag Library'!P837, ""\\(.*)""), 'Tag Library'!P837)"),"")</f>
        <v/>
      </c>
      <c r="F826" s="1" t="str">
        <f ca="1">IFERROR(__xludf.DUMMYFUNCTION("IFERROR(REGEXEXTRACT('Tag Library'!W837, ""\\(.*)""), 'Tag Library'!W837)"),"cwc_kp_sqr")</f>
        <v>cwc_kp_sqr</v>
      </c>
      <c r="I826" s="1" t="str">
        <f t="array" ref="I826">IFERROR(INDEX('Tag Library'!Z:Z, MATCH(H826, 'Tag Library'!W:W, 0)),"")</f>
        <v/>
      </c>
      <c r="K826" s="1" t="str">
        <f ca="1">IFERROR(__xludf.DUMMYFUNCTION("IFERROR(REGEXEXTRACT('Tag Library'!AD837, ""\\(.*)""), 'Tag Library'!AD837)"),"")</f>
        <v/>
      </c>
    </row>
    <row r="827" spans="1:11" ht="12.75" x14ac:dyDescent="0.2">
      <c r="A827" s="1" t="str">
        <f ca="1">IFERROR(__xludf.DUMMYFUNCTION("IFERROR(REGEXEXTRACT('Tag Library'!P838, ""\\(.*)""), 'Tag Library'!P838)"),"")</f>
        <v/>
      </c>
      <c r="F827" s="1" t="str">
        <f ca="1">IFERROR(__xludf.DUMMYFUNCTION("IFERROR(REGEXEXTRACT('Tag Library'!W838, ""\\(.*)""), 'Tag Library'!W838)"),"cwc_kp_sqr")</f>
        <v>cwc_kp_sqr</v>
      </c>
      <c r="I827" s="1" t="str">
        <f t="array" ref="I827">IFERROR(INDEX('Tag Library'!Z:Z, MATCH(H827, 'Tag Library'!W:W, 0)),"")</f>
        <v/>
      </c>
      <c r="K827" s="1" t="str">
        <f ca="1">IFERROR(__xludf.DUMMYFUNCTION("IFERROR(REGEXEXTRACT('Tag Library'!AD838, ""\\(.*)""), 'Tag Library'!AD838)"),"")</f>
        <v/>
      </c>
    </row>
    <row r="828" spans="1:11" ht="12.75" x14ac:dyDescent="0.2">
      <c r="A828" s="1" t="str">
        <f ca="1">IFERROR(__xludf.DUMMYFUNCTION("IFERROR(REGEXEXTRACT('Tag Library'!P839, ""\\(.*)""), 'Tag Library'!P839)"),"")</f>
        <v/>
      </c>
      <c r="F828" s="1" t="str">
        <f ca="1">IFERROR(__xludf.DUMMYFUNCTION("IFERROR(REGEXEXTRACT('Tag Library'!W839, ""\\(.*)""), 'Tag Library'!W839)"),"heater_kd")</f>
        <v>heater_kd</v>
      </c>
      <c r="I828" s="1" t="str">
        <f t="array" ref="I828">IFERROR(INDEX('Tag Library'!Z:Z, MATCH(H828, 'Tag Library'!W:W, 0)),"")</f>
        <v/>
      </c>
      <c r="K828" s="1" t="str">
        <f ca="1">IFERROR(__xludf.DUMMYFUNCTION("IFERROR(REGEXEXTRACT('Tag Library'!AD839, ""\\(.*)""), 'Tag Library'!AD839)"),"")</f>
        <v/>
      </c>
    </row>
    <row r="829" spans="1:11" ht="12.75" x14ac:dyDescent="0.2">
      <c r="A829" s="1" t="str">
        <f ca="1">IFERROR(__xludf.DUMMYFUNCTION("IFERROR(REGEXEXTRACT('Tag Library'!P840, ""\\(.*)""), 'Tag Library'!P840)"),"")</f>
        <v/>
      </c>
      <c r="F829" s="1" t="str">
        <f ca="1">IFERROR(__xludf.DUMMYFUNCTION("IFERROR(REGEXEXTRACT('Tag Library'!W840, ""\\(.*)""), 'Tag Library'!W840)"),"heater_kd")</f>
        <v>heater_kd</v>
      </c>
      <c r="I829" s="1" t="str">
        <f t="array" ref="I829">IFERROR(INDEX('Tag Library'!Z:Z, MATCH(H829, 'Tag Library'!W:W, 0)),"")</f>
        <v/>
      </c>
      <c r="K829" s="1" t="str">
        <f ca="1">IFERROR(__xludf.DUMMYFUNCTION("IFERROR(REGEXEXTRACT('Tag Library'!AD840, ""\\(.*)""), 'Tag Library'!AD840)"),"")</f>
        <v/>
      </c>
    </row>
    <row r="830" spans="1:11" ht="12.75" x14ac:dyDescent="0.2">
      <c r="A830" s="1" t="str">
        <f ca="1">IFERROR(__xludf.DUMMYFUNCTION("IFERROR(REGEXEXTRACT('Tag Library'!P841, ""\\(.*)""), 'Tag Library'!P841)"),"")</f>
        <v/>
      </c>
      <c r="F830" s="1" t="str">
        <f ca="1">IFERROR(__xludf.DUMMYFUNCTION("IFERROR(REGEXEXTRACT('Tag Library'!W841, ""\\(.*)""), 'Tag Library'!W841)"),"heater_kd")</f>
        <v>heater_kd</v>
      </c>
      <c r="I830" s="1" t="str">
        <f t="array" ref="I830">IFERROR(INDEX('Tag Library'!Z:Z, MATCH(H830, 'Tag Library'!W:W, 0)),"")</f>
        <v/>
      </c>
      <c r="K830" s="1" t="str">
        <f ca="1">IFERROR(__xludf.DUMMYFUNCTION("IFERROR(REGEXEXTRACT('Tag Library'!AD841, ""\\(.*)""), 'Tag Library'!AD841)"),"")</f>
        <v/>
      </c>
    </row>
    <row r="831" spans="1:11" ht="12.75" x14ac:dyDescent="0.2">
      <c r="A831" s="1" t="str">
        <f ca="1">IFERROR(__xludf.DUMMYFUNCTION("IFERROR(REGEXEXTRACT('Tag Library'!P842, ""\\(.*)""), 'Tag Library'!P842)"),"")</f>
        <v/>
      </c>
      <c r="F831" s="1" t="str">
        <f ca="1">IFERROR(__xludf.DUMMYFUNCTION("IFERROR(REGEXEXTRACT('Tag Library'!W842, ""\\(.*)""), 'Tag Library'!W842)"),"heater_kd")</f>
        <v>heater_kd</v>
      </c>
      <c r="I831" s="1" t="str">
        <f t="array" ref="I831">IFERROR(INDEX('Tag Library'!Z:Z, MATCH(H831, 'Tag Library'!W:W, 0)),"")</f>
        <v/>
      </c>
      <c r="K831" s="1" t="str">
        <f ca="1">IFERROR(__xludf.DUMMYFUNCTION("IFERROR(REGEXEXTRACT('Tag Library'!AD842, ""\\(.*)""), 'Tag Library'!AD842)"),"")</f>
        <v/>
      </c>
    </row>
    <row r="832" spans="1:11" ht="12.75" x14ac:dyDescent="0.2">
      <c r="A832" s="1" t="str">
        <f ca="1">IFERROR(__xludf.DUMMYFUNCTION("IFERROR(REGEXEXTRACT('Tag Library'!P843, ""\\(.*)""), 'Tag Library'!P843)"),"")</f>
        <v/>
      </c>
      <c r="F832" s="1" t="str">
        <f ca="1">IFERROR(__xludf.DUMMYFUNCTION("IFERROR(REGEXEXTRACT('Tag Library'!W843, ""\\(.*)""), 'Tag Library'!W843)"),"heater_kd")</f>
        <v>heater_kd</v>
      </c>
      <c r="I832" s="1" t="str">
        <f t="array" ref="I832">IFERROR(INDEX('Tag Library'!Z:Z, MATCH(H832, 'Tag Library'!W:W, 0)),"")</f>
        <v/>
      </c>
      <c r="K832" s="1" t="str">
        <f ca="1">IFERROR(__xludf.DUMMYFUNCTION("IFERROR(REGEXEXTRACT('Tag Library'!AD843, ""\\(.*)""), 'Tag Library'!AD843)"),"")</f>
        <v/>
      </c>
    </row>
    <row r="833" spans="1:11" ht="12.75" x14ac:dyDescent="0.2">
      <c r="A833" s="1" t="str">
        <f ca="1">IFERROR(__xludf.DUMMYFUNCTION("IFERROR(REGEXEXTRACT('Tag Library'!P844, ""\\(.*)""), 'Tag Library'!P844)"),"")</f>
        <v/>
      </c>
      <c r="F833" s="1" t="str">
        <f ca="1">IFERROR(__xludf.DUMMYFUNCTION("IFERROR(REGEXEXTRACT('Tag Library'!W844, ""\\(.*)""), 'Tag Library'!W844)"),"heater_kd")</f>
        <v>heater_kd</v>
      </c>
      <c r="I833" s="1" t="str">
        <f t="array" ref="I833">IFERROR(INDEX('Tag Library'!Z:Z, MATCH(H833, 'Tag Library'!W:W, 0)),"")</f>
        <v/>
      </c>
      <c r="K833" s="1" t="str">
        <f ca="1">IFERROR(__xludf.DUMMYFUNCTION("IFERROR(REGEXEXTRACT('Tag Library'!AD844, ""\\(.*)""), 'Tag Library'!AD844)"),"")</f>
        <v/>
      </c>
    </row>
    <row r="834" spans="1:11" ht="12.75" x14ac:dyDescent="0.2">
      <c r="A834" s="1" t="str">
        <f ca="1">IFERROR(__xludf.DUMMYFUNCTION("IFERROR(REGEXEXTRACT('Tag Library'!P845, ""\\(.*)""), 'Tag Library'!P845)"),"")</f>
        <v/>
      </c>
      <c r="F834" s="1" t="str">
        <f ca="1">IFERROR(__xludf.DUMMYFUNCTION("IFERROR(REGEXEXTRACT('Tag Library'!W845, ""\\(.*)""), 'Tag Library'!W845)"),"heater_kd")</f>
        <v>heater_kd</v>
      </c>
      <c r="I834" s="1" t="str">
        <f t="array" ref="I834">IFERROR(INDEX('Tag Library'!Z:Z, MATCH(H834, 'Tag Library'!W:W, 0)),"")</f>
        <v/>
      </c>
      <c r="K834" s="1" t="str">
        <f ca="1">IFERROR(__xludf.DUMMYFUNCTION("IFERROR(REGEXEXTRACT('Tag Library'!AD845, ""\\(.*)""), 'Tag Library'!AD845)"),"")</f>
        <v/>
      </c>
    </row>
    <row r="835" spans="1:11" ht="12.75" x14ac:dyDescent="0.2">
      <c r="A835" s="1" t="str">
        <f ca="1">IFERROR(__xludf.DUMMYFUNCTION("IFERROR(REGEXEXTRACT('Tag Library'!P846, ""\\(.*)""), 'Tag Library'!P846)"),"")</f>
        <v/>
      </c>
      <c r="F835" s="1" t="str">
        <f ca="1">IFERROR(__xludf.DUMMYFUNCTION("IFERROR(REGEXEXTRACT('Tag Library'!W846, ""\\(.*)""), 'Tag Library'!W846)"),"heater_kd")</f>
        <v>heater_kd</v>
      </c>
      <c r="I835" s="1" t="str">
        <f t="array" ref="I835">IFERROR(INDEX('Tag Library'!Z:Z, MATCH(H835, 'Tag Library'!W:W, 0)),"")</f>
        <v/>
      </c>
      <c r="K835" s="1" t="str">
        <f ca="1">IFERROR(__xludf.DUMMYFUNCTION("IFERROR(REGEXEXTRACT('Tag Library'!AD846, ""\\(.*)""), 'Tag Library'!AD846)"),"")</f>
        <v/>
      </c>
    </row>
    <row r="836" spans="1:11" ht="12.75" x14ac:dyDescent="0.2">
      <c r="A836" s="1" t="str">
        <f ca="1">IFERROR(__xludf.DUMMYFUNCTION("IFERROR(REGEXEXTRACT('Tag Library'!P847, ""\\(.*)""), 'Tag Library'!P847)"),"")</f>
        <v/>
      </c>
      <c r="F836" s="1" t="str">
        <f ca="1">IFERROR(__xludf.DUMMYFUNCTION("IFERROR(REGEXEXTRACT('Tag Library'!W847, ""\\(.*)""), 'Tag Library'!W847)"),"heater_kd")</f>
        <v>heater_kd</v>
      </c>
      <c r="I836" s="1" t="str">
        <f t="array" ref="I836">IFERROR(INDEX('Tag Library'!Z:Z, MATCH(H836, 'Tag Library'!W:W, 0)),"")</f>
        <v/>
      </c>
      <c r="K836" s="1" t="str">
        <f ca="1">IFERROR(__xludf.DUMMYFUNCTION("IFERROR(REGEXEXTRACT('Tag Library'!AD847, ""\\(.*)""), 'Tag Library'!AD847)"),"")</f>
        <v/>
      </c>
    </row>
    <row r="837" spans="1:11" ht="12.75" x14ac:dyDescent="0.2">
      <c r="A837" s="1" t="str">
        <f ca="1">IFERROR(__xludf.DUMMYFUNCTION("IFERROR(REGEXEXTRACT('Tag Library'!P848, ""\\(.*)""), 'Tag Library'!P848)"),"")</f>
        <v/>
      </c>
      <c r="F837" s="1" t="str">
        <f ca="1">IFERROR(__xludf.DUMMYFUNCTION("IFERROR(REGEXEXTRACT('Tag Library'!W848, ""\\(.*)""), 'Tag Library'!W848)"),"heater_kd")</f>
        <v>heater_kd</v>
      </c>
      <c r="I837" s="1" t="str">
        <f t="array" ref="I837">IFERROR(INDEX('Tag Library'!Z:Z, MATCH(H837, 'Tag Library'!W:W, 0)),"")</f>
        <v/>
      </c>
      <c r="K837" s="1" t="str">
        <f ca="1">IFERROR(__xludf.DUMMYFUNCTION("IFERROR(REGEXEXTRACT('Tag Library'!AD848, ""\\(.*)""), 'Tag Library'!AD848)"),"")</f>
        <v/>
      </c>
    </row>
    <row r="838" spans="1:11" ht="12.75" x14ac:dyDescent="0.2">
      <c r="A838" s="1" t="str">
        <f ca="1">IFERROR(__xludf.DUMMYFUNCTION("IFERROR(REGEXEXTRACT('Tag Library'!P849, ""\\(.*)""), 'Tag Library'!P849)"),"")</f>
        <v/>
      </c>
      <c r="F838" s="1" t="str">
        <f ca="1">IFERROR(__xludf.DUMMYFUNCTION("IFERROR(REGEXEXTRACT('Tag Library'!W849, ""\\(.*)""), 'Tag Library'!W849)"),"heater_kd")</f>
        <v>heater_kd</v>
      </c>
      <c r="I838" s="1" t="str">
        <f t="array" ref="I838">IFERROR(INDEX('Tag Library'!Z:Z, MATCH(H838, 'Tag Library'!W:W, 0)),"")</f>
        <v/>
      </c>
      <c r="K838" s="1" t="str">
        <f ca="1">IFERROR(__xludf.DUMMYFUNCTION("IFERROR(REGEXEXTRACT('Tag Library'!AD849, ""\\(.*)""), 'Tag Library'!AD849)"),"")</f>
        <v/>
      </c>
    </row>
    <row r="839" spans="1:11" ht="12.75" x14ac:dyDescent="0.2">
      <c r="A839" s="1" t="str">
        <f ca="1">IFERROR(__xludf.DUMMYFUNCTION("IFERROR(REGEXEXTRACT('Tag Library'!P850, ""\\(.*)""), 'Tag Library'!P850)"),"")</f>
        <v/>
      </c>
      <c r="F839" s="1" t="str">
        <f ca="1">IFERROR(__xludf.DUMMYFUNCTION("IFERROR(REGEXEXTRACT('Tag Library'!W850, ""\\(.*)""), 'Tag Library'!W850)"),"heater_kd")</f>
        <v>heater_kd</v>
      </c>
      <c r="I839" s="1" t="str">
        <f t="array" ref="I839">IFERROR(INDEX('Tag Library'!Z:Z, MATCH(H839, 'Tag Library'!W:W, 0)),"")</f>
        <v/>
      </c>
      <c r="K839" s="1" t="str">
        <f ca="1">IFERROR(__xludf.DUMMYFUNCTION("IFERROR(REGEXEXTRACT('Tag Library'!AD850, ""\\(.*)""), 'Tag Library'!AD850)"),"")</f>
        <v/>
      </c>
    </row>
    <row r="840" spans="1:11" ht="12.75" x14ac:dyDescent="0.2">
      <c r="A840" s="1" t="str">
        <f ca="1">IFERROR(__xludf.DUMMYFUNCTION("IFERROR(REGEXEXTRACT('Tag Library'!P851, ""\\(.*)""), 'Tag Library'!P851)"),"")</f>
        <v/>
      </c>
      <c r="F840" s="1" t="str">
        <f ca="1">IFERROR(__xludf.DUMMYFUNCTION("IFERROR(REGEXEXTRACT('Tag Library'!W851, ""\\(.*)""), 'Tag Library'!W851)"),"heater_ki")</f>
        <v>heater_ki</v>
      </c>
      <c r="I840" s="1" t="str">
        <f t="array" ref="I840">IFERROR(INDEX('Tag Library'!Z:Z, MATCH(H840, 'Tag Library'!W:W, 0)),"")</f>
        <v/>
      </c>
      <c r="K840" s="1" t="str">
        <f ca="1">IFERROR(__xludf.DUMMYFUNCTION("IFERROR(REGEXEXTRACT('Tag Library'!AD851, ""\\(.*)""), 'Tag Library'!AD851)"),"")</f>
        <v/>
      </c>
    </row>
    <row r="841" spans="1:11" ht="12.75" x14ac:dyDescent="0.2">
      <c r="A841" s="1" t="str">
        <f ca="1">IFERROR(__xludf.DUMMYFUNCTION("IFERROR(REGEXEXTRACT('Tag Library'!P852, ""\\(.*)""), 'Tag Library'!P852)"),"")</f>
        <v/>
      </c>
      <c r="F841" s="1" t="str">
        <f ca="1">IFERROR(__xludf.DUMMYFUNCTION("IFERROR(REGEXEXTRACT('Tag Library'!W852, ""\\(.*)""), 'Tag Library'!W852)"),"heater_ki")</f>
        <v>heater_ki</v>
      </c>
      <c r="I841" s="1" t="str">
        <f t="array" ref="I841">IFERROR(INDEX('Tag Library'!Z:Z, MATCH(H841, 'Tag Library'!W:W, 0)),"")</f>
        <v/>
      </c>
      <c r="K841" s="1" t="str">
        <f ca="1">IFERROR(__xludf.DUMMYFUNCTION("IFERROR(REGEXEXTRACT('Tag Library'!AD852, ""\\(.*)""), 'Tag Library'!AD852)"),"")</f>
        <v/>
      </c>
    </row>
    <row r="842" spans="1:11" ht="12.75" x14ac:dyDescent="0.2">
      <c r="A842" s="1" t="str">
        <f ca="1">IFERROR(__xludf.DUMMYFUNCTION("IFERROR(REGEXEXTRACT('Tag Library'!P853, ""\\(.*)""), 'Tag Library'!P853)"),"")</f>
        <v/>
      </c>
      <c r="F842" s="1" t="str">
        <f ca="1">IFERROR(__xludf.DUMMYFUNCTION("IFERROR(REGEXEXTRACT('Tag Library'!W853, ""\\(.*)""), 'Tag Library'!W853)"),"heater_ki")</f>
        <v>heater_ki</v>
      </c>
      <c r="I842" s="1" t="str">
        <f t="array" ref="I842">IFERROR(INDEX('Tag Library'!Z:Z, MATCH(H842, 'Tag Library'!W:W, 0)),"")</f>
        <v/>
      </c>
      <c r="K842" s="1" t="str">
        <f ca="1">IFERROR(__xludf.DUMMYFUNCTION("IFERROR(REGEXEXTRACT('Tag Library'!AD853, ""\\(.*)""), 'Tag Library'!AD853)"),"")</f>
        <v/>
      </c>
    </row>
    <row r="843" spans="1:11" ht="12.75" x14ac:dyDescent="0.2">
      <c r="A843" s="1" t="str">
        <f ca="1">IFERROR(__xludf.DUMMYFUNCTION("IFERROR(REGEXEXTRACT('Tag Library'!P854, ""\\(.*)""), 'Tag Library'!P854)"),"")</f>
        <v/>
      </c>
      <c r="F843" s="1" t="str">
        <f ca="1">IFERROR(__xludf.DUMMYFUNCTION("IFERROR(REGEXEXTRACT('Tag Library'!W854, ""\\(.*)""), 'Tag Library'!W854)"),"heater_ki")</f>
        <v>heater_ki</v>
      </c>
      <c r="I843" s="1" t="str">
        <f t="array" ref="I843">IFERROR(INDEX('Tag Library'!Z:Z, MATCH(H843, 'Tag Library'!W:W, 0)),"")</f>
        <v/>
      </c>
      <c r="K843" s="1" t="str">
        <f ca="1">IFERROR(__xludf.DUMMYFUNCTION("IFERROR(REGEXEXTRACT('Tag Library'!AD854, ""\\(.*)""), 'Tag Library'!AD854)"),"")</f>
        <v/>
      </c>
    </row>
    <row r="844" spans="1:11" ht="12.75" x14ac:dyDescent="0.2">
      <c r="A844" s="1" t="str">
        <f ca="1">IFERROR(__xludf.DUMMYFUNCTION("IFERROR(REGEXEXTRACT('Tag Library'!P855, ""\\(.*)""), 'Tag Library'!P855)"),"")</f>
        <v/>
      </c>
      <c r="F844" s="1" t="str">
        <f ca="1">IFERROR(__xludf.DUMMYFUNCTION("IFERROR(REGEXEXTRACT('Tag Library'!W855, ""\\(.*)""), 'Tag Library'!W855)"),"heater_ki")</f>
        <v>heater_ki</v>
      </c>
      <c r="I844" s="1" t="str">
        <f t="array" ref="I844">IFERROR(INDEX('Tag Library'!Z:Z, MATCH(H844, 'Tag Library'!W:W, 0)),"")</f>
        <v/>
      </c>
      <c r="K844" s="1" t="str">
        <f ca="1">IFERROR(__xludf.DUMMYFUNCTION("IFERROR(REGEXEXTRACT('Tag Library'!AD855, ""\\(.*)""), 'Tag Library'!AD855)"),"")</f>
        <v/>
      </c>
    </row>
    <row r="845" spans="1:11" ht="12.75" x14ac:dyDescent="0.2">
      <c r="A845" s="1" t="str">
        <f ca="1">IFERROR(__xludf.DUMMYFUNCTION("IFERROR(REGEXEXTRACT('Tag Library'!P856, ""\\(.*)""), 'Tag Library'!P856)"),"")</f>
        <v/>
      </c>
      <c r="F845" s="1" t="str">
        <f ca="1">IFERROR(__xludf.DUMMYFUNCTION("IFERROR(REGEXEXTRACT('Tag Library'!W856, ""\\(.*)""), 'Tag Library'!W856)"),"heater_ki")</f>
        <v>heater_ki</v>
      </c>
      <c r="I845" s="1" t="str">
        <f t="array" ref="I845">IFERROR(INDEX('Tag Library'!Z:Z, MATCH(H845, 'Tag Library'!W:W, 0)),"")</f>
        <v/>
      </c>
      <c r="K845" s="1" t="str">
        <f ca="1">IFERROR(__xludf.DUMMYFUNCTION("IFERROR(REGEXEXTRACT('Tag Library'!AD856, ""\\(.*)""), 'Tag Library'!AD856)"),"")</f>
        <v/>
      </c>
    </row>
    <row r="846" spans="1:11" ht="12.75" x14ac:dyDescent="0.2">
      <c r="A846" s="1" t="str">
        <f ca="1">IFERROR(__xludf.DUMMYFUNCTION("IFERROR(REGEXEXTRACT('Tag Library'!P857, ""\\(.*)""), 'Tag Library'!P857)"),"")</f>
        <v/>
      </c>
      <c r="F846" s="1" t="str">
        <f ca="1">IFERROR(__xludf.DUMMYFUNCTION("IFERROR(REGEXEXTRACT('Tag Library'!W857, ""\\(.*)""), 'Tag Library'!W857)"),"heater_ki")</f>
        <v>heater_ki</v>
      </c>
      <c r="I846" s="1" t="str">
        <f t="array" ref="I846">IFERROR(INDEX('Tag Library'!Z:Z, MATCH(H846, 'Tag Library'!W:W, 0)),"")</f>
        <v/>
      </c>
      <c r="K846" s="1" t="str">
        <f ca="1">IFERROR(__xludf.DUMMYFUNCTION("IFERROR(REGEXEXTRACT('Tag Library'!AD857, ""\\(.*)""), 'Tag Library'!AD857)"),"")</f>
        <v/>
      </c>
    </row>
    <row r="847" spans="1:11" ht="12.75" x14ac:dyDescent="0.2">
      <c r="A847" s="1" t="str">
        <f ca="1">IFERROR(__xludf.DUMMYFUNCTION("IFERROR(REGEXEXTRACT('Tag Library'!P858, ""\\(.*)""), 'Tag Library'!P858)"),"")</f>
        <v/>
      </c>
      <c r="F847" s="1" t="str">
        <f ca="1">IFERROR(__xludf.DUMMYFUNCTION("IFERROR(REGEXEXTRACT('Tag Library'!W858, ""\\(.*)""), 'Tag Library'!W858)"),"heater_ki")</f>
        <v>heater_ki</v>
      </c>
      <c r="I847" s="1" t="str">
        <f t="array" ref="I847">IFERROR(INDEX('Tag Library'!Z:Z, MATCH(H847, 'Tag Library'!W:W, 0)),"")</f>
        <v/>
      </c>
      <c r="K847" s="1" t="str">
        <f ca="1">IFERROR(__xludf.DUMMYFUNCTION("IFERROR(REGEXEXTRACT('Tag Library'!AD858, ""\\(.*)""), 'Tag Library'!AD858)"),"")</f>
        <v/>
      </c>
    </row>
    <row r="848" spans="1:11" ht="12.75" x14ac:dyDescent="0.2">
      <c r="A848" s="1" t="str">
        <f ca="1">IFERROR(__xludf.DUMMYFUNCTION("IFERROR(REGEXEXTRACT('Tag Library'!P859, ""\\(.*)""), 'Tag Library'!P859)"),"")</f>
        <v/>
      </c>
      <c r="F848" s="1" t="str">
        <f ca="1">IFERROR(__xludf.DUMMYFUNCTION("IFERROR(REGEXEXTRACT('Tag Library'!W859, ""\\(.*)""), 'Tag Library'!W859)"),"heater_ki")</f>
        <v>heater_ki</v>
      </c>
      <c r="I848" s="1" t="str">
        <f t="array" ref="I848">IFERROR(INDEX('Tag Library'!Z:Z, MATCH(H848, 'Tag Library'!W:W, 0)),"")</f>
        <v/>
      </c>
      <c r="K848" s="1" t="str">
        <f ca="1">IFERROR(__xludf.DUMMYFUNCTION("IFERROR(REGEXEXTRACT('Tag Library'!AD859, ""\\(.*)""), 'Tag Library'!AD859)"),"")</f>
        <v/>
      </c>
    </row>
    <row r="849" spans="1:11" ht="12.75" x14ac:dyDescent="0.2">
      <c r="A849" s="1" t="str">
        <f ca="1">IFERROR(__xludf.DUMMYFUNCTION("IFERROR(REGEXEXTRACT('Tag Library'!P860, ""\\(.*)""), 'Tag Library'!P860)"),"")</f>
        <v/>
      </c>
      <c r="F849" s="1" t="str">
        <f ca="1">IFERROR(__xludf.DUMMYFUNCTION("IFERROR(REGEXEXTRACT('Tag Library'!W860, ""\\(.*)""), 'Tag Library'!W860)"),"heater_ki")</f>
        <v>heater_ki</v>
      </c>
      <c r="I849" s="1" t="str">
        <f t="array" ref="I849">IFERROR(INDEX('Tag Library'!Z:Z, MATCH(H849, 'Tag Library'!W:W, 0)),"")</f>
        <v/>
      </c>
      <c r="K849" s="1" t="str">
        <f ca="1">IFERROR(__xludf.DUMMYFUNCTION("IFERROR(REGEXEXTRACT('Tag Library'!AD860, ""\\(.*)""), 'Tag Library'!AD860)"),"")</f>
        <v/>
      </c>
    </row>
    <row r="850" spans="1:11" ht="12.75" x14ac:dyDescent="0.2">
      <c r="A850" s="1" t="str">
        <f ca="1">IFERROR(__xludf.DUMMYFUNCTION("IFERROR(REGEXEXTRACT('Tag Library'!P861, ""\\(.*)""), 'Tag Library'!P861)"),"")</f>
        <v/>
      </c>
      <c r="F850" s="1" t="str">
        <f ca="1">IFERROR(__xludf.DUMMYFUNCTION("IFERROR(REGEXEXTRACT('Tag Library'!W861, ""\\(.*)""), 'Tag Library'!W861)"),"heater_ki")</f>
        <v>heater_ki</v>
      </c>
      <c r="I850" s="1" t="str">
        <f t="array" ref="I850">IFERROR(INDEX('Tag Library'!Z:Z, MATCH(H850, 'Tag Library'!W:W, 0)),"")</f>
        <v/>
      </c>
      <c r="K850" s="1" t="str">
        <f ca="1">IFERROR(__xludf.DUMMYFUNCTION("IFERROR(REGEXEXTRACT('Tag Library'!AD861, ""\\(.*)""), 'Tag Library'!AD861)"),"")</f>
        <v/>
      </c>
    </row>
    <row r="851" spans="1:11" ht="12.75" x14ac:dyDescent="0.2">
      <c r="A851" s="1" t="str">
        <f ca="1">IFERROR(__xludf.DUMMYFUNCTION("IFERROR(REGEXEXTRACT('Tag Library'!P862, ""\\(.*)""), 'Tag Library'!P862)"),"")</f>
        <v/>
      </c>
      <c r="F851" s="1" t="str">
        <f ca="1">IFERROR(__xludf.DUMMYFUNCTION("IFERROR(REGEXEXTRACT('Tag Library'!W862, ""\\(.*)""), 'Tag Library'!W862)"),"heater_ki")</f>
        <v>heater_ki</v>
      </c>
      <c r="I851" s="1" t="str">
        <f t="array" ref="I851">IFERROR(INDEX('Tag Library'!Z:Z, MATCH(H851, 'Tag Library'!W:W, 0)),"")</f>
        <v/>
      </c>
      <c r="K851" s="1" t="str">
        <f ca="1">IFERROR(__xludf.DUMMYFUNCTION("IFERROR(REGEXEXTRACT('Tag Library'!AD862, ""\\(.*)""), 'Tag Library'!AD862)"),"")</f>
        <v/>
      </c>
    </row>
    <row r="852" spans="1:11" ht="12.75" x14ac:dyDescent="0.2">
      <c r="A852" s="1" t="str">
        <f ca="1">IFERROR(__xludf.DUMMYFUNCTION("IFERROR(REGEXEXTRACT('Tag Library'!P863, ""\\(.*)""), 'Tag Library'!P863)"),"")</f>
        <v/>
      </c>
      <c r="F852" s="1" t="str">
        <f ca="1">IFERROR(__xludf.DUMMYFUNCTION("IFERROR(REGEXEXTRACT('Tag Library'!W863, ""\\(.*)""), 'Tag Library'!W863)"),"heater_kp")</f>
        <v>heater_kp</v>
      </c>
      <c r="I852" s="1" t="str">
        <f t="array" ref="I852">IFERROR(INDEX('Tag Library'!Z:Z, MATCH(H852, 'Tag Library'!W:W, 0)),"")</f>
        <v/>
      </c>
      <c r="K852" s="1" t="str">
        <f ca="1">IFERROR(__xludf.DUMMYFUNCTION("IFERROR(REGEXEXTRACT('Tag Library'!AD863, ""\\(.*)""), 'Tag Library'!AD863)"),"")</f>
        <v/>
      </c>
    </row>
    <row r="853" spans="1:11" ht="12.75" x14ac:dyDescent="0.2">
      <c r="A853" s="1" t="str">
        <f ca="1">IFERROR(__xludf.DUMMYFUNCTION("IFERROR(REGEXEXTRACT('Tag Library'!P864, ""\\(.*)""), 'Tag Library'!P864)"),"")</f>
        <v/>
      </c>
      <c r="F853" s="1" t="str">
        <f ca="1">IFERROR(__xludf.DUMMYFUNCTION("IFERROR(REGEXEXTRACT('Tag Library'!W864, ""\\(.*)""), 'Tag Library'!W864)"),"heater_kp")</f>
        <v>heater_kp</v>
      </c>
      <c r="I853" s="1" t="str">
        <f t="array" ref="I853">IFERROR(INDEX('Tag Library'!Z:Z, MATCH(H853, 'Tag Library'!W:W, 0)),"")</f>
        <v/>
      </c>
      <c r="K853" s="1" t="str">
        <f ca="1">IFERROR(__xludf.DUMMYFUNCTION("IFERROR(REGEXEXTRACT('Tag Library'!AD864, ""\\(.*)""), 'Tag Library'!AD864)"),"")</f>
        <v/>
      </c>
    </row>
    <row r="854" spans="1:11" ht="12.75" x14ac:dyDescent="0.2">
      <c r="A854" s="1" t="str">
        <f ca="1">IFERROR(__xludf.DUMMYFUNCTION("IFERROR(REGEXEXTRACT('Tag Library'!P865, ""\\(.*)""), 'Tag Library'!P865)"),"")</f>
        <v/>
      </c>
      <c r="F854" s="1" t="str">
        <f ca="1">IFERROR(__xludf.DUMMYFUNCTION("IFERROR(REGEXEXTRACT('Tag Library'!W865, ""\\(.*)""), 'Tag Library'!W865)"),"heater_kp")</f>
        <v>heater_kp</v>
      </c>
      <c r="I854" s="1" t="str">
        <f t="array" ref="I854">IFERROR(INDEX('Tag Library'!Z:Z, MATCH(H854, 'Tag Library'!W:W, 0)),"")</f>
        <v/>
      </c>
      <c r="K854" s="1" t="str">
        <f ca="1">IFERROR(__xludf.DUMMYFUNCTION("IFERROR(REGEXEXTRACT('Tag Library'!AD865, ""\\(.*)""), 'Tag Library'!AD865)"),"")</f>
        <v/>
      </c>
    </row>
    <row r="855" spans="1:11" ht="12.75" x14ac:dyDescent="0.2">
      <c r="A855" s="1" t="str">
        <f ca="1">IFERROR(__xludf.DUMMYFUNCTION("IFERROR(REGEXEXTRACT('Tag Library'!P866, ""\\(.*)""), 'Tag Library'!P866)"),"")</f>
        <v/>
      </c>
      <c r="F855" s="1" t="str">
        <f ca="1">IFERROR(__xludf.DUMMYFUNCTION("IFERROR(REGEXEXTRACT('Tag Library'!W866, ""\\(.*)""), 'Tag Library'!W866)"),"heater_kp")</f>
        <v>heater_kp</v>
      </c>
      <c r="I855" s="1" t="str">
        <f t="array" ref="I855">IFERROR(INDEX('Tag Library'!Z:Z, MATCH(H855, 'Tag Library'!W:W, 0)),"")</f>
        <v/>
      </c>
      <c r="K855" s="1" t="str">
        <f ca="1">IFERROR(__xludf.DUMMYFUNCTION("IFERROR(REGEXEXTRACT('Tag Library'!AD866, ""\\(.*)""), 'Tag Library'!AD866)"),"")</f>
        <v/>
      </c>
    </row>
    <row r="856" spans="1:11" ht="12.75" x14ac:dyDescent="0.2">
      <c r="A856" s="1" t="str">
        <f ca="1">IFERROR(__xludf.DUMMYFUNCTION("IFERROR(REGEXEXTRACT('Tag Library'!P867, ""\\(.*)""), 'Tag Library'!P867)"),"")</f>
        <v/>
      </c>
      <c r="F856" s="1" t="str">
        <f ca="1">IFERROR(__xludf.DUMMYFUNCTION("IFERROR(REGEXEXTRACT('Tag Library'!W867, ""\\(.*)""), 'Tag Library'!W867)"),"heater_kp")</f>
        <v>heater_kp</v>
      </c>
      <c r="I856" s="1" t="str">
        <f t="array" ref="I856">IFERROR(INDEX('Tag Library'!Z:Z, MATCH(H856, 'Tag Library'!W:W, 0)),"")</f>
        <v/>
      </c>
      <c r="K856" s="1" t="str">
        <f ca="1">IFERROR(__xludf.DUMMYFUNCTION("IFERROR(REGEXEXTRACT('Tag Library'!AD867, ""\\(.*)""), 'Tag Library'!AD867)"),"")</f>
        <v/>
      </c>
    </row>
    <row r="857" spans="1:11" ht="12.75" x14ac:dyDescent="0.2">
      <c r="A857" s="1" t="str">
        <f ca="1">IFERROR(__xludf.DUMMYFUNCTION("IFERROR(REGEXEXTRACT('Tag Library'!P868, ""\\(.*)""), 'Tag Library'!P868)"),"")</f>
        <v/>
      </c>
      <c r="F857" s="1" t="str">
        <f ca="1">IFERROR(__xludf.DUMMYFUNCTION("IFERROR(REGEXEXTRACT('Tag Library'!W868, ""\\(.*)""), 'Tag Library'!W868)"),"heater_kp")</f>
        <v>heater_kp</v>
      </c>
      <c r="I857" s="1" t="str">
        <f t="array" ref="I857">IFERROR(INDEX('Tag Library'!Z:Z, MATCH(H857, 'Tag Library'!W:W, 0)),"")</f>
        <v/>
      </c>
      <c r="K857" s="1" t="str">
        <f ca="1">IFERROR(__xludf.DUMMYFUNCTION("IFERROR(REGEXEXTRACT('Tag Library'!AD868, ""\\(.*)""), 'Tag Library'!AD868)"),"")</f>
        <v/>
      </c>
    </row>
    <row r="858" spans="1:11" ht="12.75" x14ac:dyDescent="0.2">
      <c r="A858" s="1" t="str">
        <f ca="1">IFERROR(__xludf.DUMMYFUNCTION("IFERROR(REGEXEXTRACT('Tag Library'!P869, ""\\(.*)""), 'Tag Library'!P869)"),"")</f>
        <v/>
      </c>
      <c r="F858" s="1" t="str">
        <f ca="1">IFERROR(__xludf.DUMMYFUNCTION("IFERROR(REGEXEXTRACT('Tag Library'!W869, ""\\(.*)""), 'Tag Library'!W869)"),"heater_kp")</f>
        <v>heater_kp</v>
      </c>
      <c r="I858" s="1" t="str">
        <f t="array" ref="I858">IFERROR(INDEX('Tag Library'!Z:Z, MATCH(H858, 'Tag Library'!W:W, 0)),"")</f>
        <v/>
      </c>
      <c r="K858" s="1" t="str">
        <f ca="1">IFERROR(__xludf.DUMMYFUNCTION("IFERROR(REGEXEXTRACT('Tag Library'!AD869, ""\\(.*)""), 'Tag Library'!AD869)"),"")</f>
        <v/>
      </c>
    </row>
    <row r="859" spans="1:11" ht="12.75" x14ac:dyDescent="0.2">
      <c r="A859" s="1" t="str">
        <f ca="1">IFERROR(__xludf.DUMMYFUNCTION("IFERROR(REGEXEXTRACT('Tag Library'!P870, ""\\(.*)""), 'Tag Library'!P870)"),"")</f>
        <v/>
      </c>
      <c r="F859" s="1" t="str">
        <f ca="1">IFERROR(__xludf.DUMMYFUNCTION("IFERROR(REGEXEXTRACT('Tag Library'!W870, ""\\(.*)""), 'Tag Library'!W870)"),"heater_kp")</f>
        <v>heater_kp</v>
      </c>
      <c r="I859" s="1" t="str">
        <f t="array" ref="I859">IFERROR(INDEX('Tag Library'!Z:Z, MATCH(H859, 'Tag Library'!W:W, 0)),"")</f>
        <v/>
      </c>
      <c r="K859" s="1" t="str">
        <f ca="1">IFERROR(__xludf.DUMMYFUNCTION("IFERROR(REGEXEXTRACT('Tag Library'!AD870, ""\\(.*)""), 'Tag Library'!AD870)"),"")</f>
        <v/>
      </c>
    </row>
    <row r="860" spans="1:11" ht="12.75" x14ac:dyDescent="0.2">
      <c r="A860" s="1" t="str">
        <f ca="1">IFERROR(__xludf.DUMMYFUNCTION("IFERROR(REGEXEXTRACT('Tag Library'!P871, ""\\(.*)""), 'Tag Library'!P871)"),"")</f>
        <v/>
      </c>
      <c r="F860" s="1" t="str">
        <f ca="1">IFERROR(__xludf.DUMMYFUNCTION("IFERROR(REGEXEXTRACT('Tag Library'!W871, ""\\(.*)""), 'Tag Library'!W871)"),"heater_kp")</f>
        <v>heater_kp</v>
      </c>
      <c r="I860" s="1" t="str">
        <f t="array" ref="I860">IFERROR(INDEX('Tag Library'!Z:Z, MATCH(H860, 'Tag Library'!W:W, 0)),"")</f>
        <v/>
      </c>
      <c r="K860" s="1" t="str">
        <f ca="1">IFERROR(__xludf.DUMMYFUNCTION("IFERROR(REGEXEXTRACT('Tag Library'!AD871, ""\\(.*)""), 'Tag Library'!AD871)"),"")</f>
        <v/>
      </c>
    </row>
    <row r="861" spans="1:11" ht="12.75" x14ac:dyDescent="0.2">
      <c r="A861" s="1" t="str">
        <f ca="1">IFERROR(__xludf.DUMMYFUNCTION("IFERROR(REGEXEXTRACT('Tag Library'!P872, ""\\(.*)""), 'Tag Library'!P872)"),"")</f>
        <v/>
      </c>
      <c r="F861" s="1" t="str">
        <f ca="1">IFERROR(__xludf.DUMMYFUNCTION("IFERROR(REGEXEXTRACT('Tag Library'!W872, ""\\(.*)""), 'Tag Library'!W872)"),"heater_kp")</f>
        <v>heater_kp</v>
      </c>
      <c r="I861" s="1" t="str">
        <f t="array" ref="I861">IFERROR(INDEX('Tag Library'!Z:Z, MATCH(H861, 'Tag Library'!W:W, 0)),"")</f>
        <v/>
      </c>
      <c r="K861" s="1" t="str">
        <f ca="1">IFERROR(__xludf.DUMMYFUNCTION("IFERROR(REGEXEXTRACT('Tag Library'!AD872, ""\\(.*)""), 'Tag Library'!AD872)"),"")</f>
        <v/>
      </c>
    </row>
    <row r="862" spans="1:11" ht="12.75" x14ac:dyDescent="0.2">
      <c r="A862" s="1" t="str">
        <f ca="1">IFERROR(__xludf.DUMMYFUNCTION("IFERROR(REGEXEXTRACT('Tag Library'!P873, ""\\(.*)""), 'Tag Library'!P873)"),"")</f>
        <v/>
      </c>
      <c r="F862" s="1" t="str">
        <f ca="1">IFERROR(__xludf.DUMMYFUNCTION("IFERROR(REGEXEXTRACT('Tag Library'!W873, ""\\(.*)""), 'Tag Library'!W873)"),"heater_kp")</f>
        <v>heater_kp</v>
      </c>
      <c r="I862" s="1" t="str">
        <f t="array" ref="I862">IFERROR(INDEX('Tag Library'!Z:Z, MATCH(H862, 'Tag Library'!W:W, 0)),"")</f>
        <v/>
      </c>
      <c r="K862" s="1" t="str">
        <f ca="1">IFERROR(__xludf.DUMMYFUNCTION("IFERROR(REGEXEXTRACT('Tag Library'!AD873, ""\\(.*)""), 'Tag Library'!AD873)"),"")</f>
        <v/>
      </c>
    </row>
    <row r="863" spans="1:11" ht="12.75" x14ac:dyDescent="0.2">
      <c r="A863" s="1" t="str">
        <f ca="1">IFERROR(__xludf.DUMMYFUNCTION("IFERROR(REGEXEXTRACT('Tag Library'!P874, ""\\(.*)""), 'Tag Library'!P874)"),"")</f>
        <v/>
      </c>
      <c r="F863" s="1" t="str">
        <f ca="1">IFERROR(__xludf.DUMMYFUNCTION("IFERROR(REGEXEXTRACT('Tag Library'!W874, ""\\(.*)""), 'Tag Library'!W874)"),"heater_kp")</f>
        <v>heater_kp</v>
      </c>
      <c r="I863" s="1" t="str">
        <f t="array" ref="I863">IFERROR(INDEX('Tag Library'!Z:Z, MATCH(H863, 'Tag Library'!W:W, 0)),"")</f>
        <v/>
      </c>
      <c r="K863" s="1" t="str">
        <f ca="1">IFERROR(__xludf.DUMMYFUNCTION("IFERROR(REGEXEXTRACT('Tag Library'!AD874, ""\\(.*)""), 'Tag Library'!AD874)"),"")</f>
        <v/>
      </c>
    </row>
    <row r="864" spans="1:11" ht="12.75" x14ac:dyDescent="0.2">
      <c r="A864" s="1" t="str">
        <f ca="1">IFERROR(__xludf.DUMMYFUNCTION("IFERROR(REGEXEXTRACT('Tag Library'!P875, ""\\(.*)""), 'Tag Library'!P875)"),"")</f>
        <v/>
      </c>
      <c r="F864" s="1" t="str">
        <f ca="1">IFERROR(__xludf.DUMMYFUNCTION("IFERROR(REGEXEXTRACT('Tag Library'!W875, ""\\(.*)""), 'Tag Library'!W875)"),"tr_CER_active")</f>
        <v>tr_CER_active</v>
      </c>
      <c r="I864" s="1" t="str">
        <f t="array" ref="I864">IFERROR(INDEX('Tag Library'!Z:Z, MATCH(H864, 'Tag Library'!W:W, 0)),"")</f>
        <v/>
      </c>
      <c r="K864" s="1" t="str">
        <f ca="1">IFERROR(__xludf.DUMMYFUNCTION("IFERROR(REGEXEXTRACT('Tag Library'!AD875, ""\\(.*)""), 'Tag Library'!AD875)"),"")</f>
        <v/>
      </c>
    </row>
    <row r="865" spans="1:11" ht="12.75" x14ac:dyDescent="0.2">
      <c r="A865" s="1" t="str">
        <f ca="1">IFERROR(__xludf.DUMMYFUNCTION("IFERROR(REGEXEXTRACT('Tag Library'!P876, ""\\(.*)""), 'Tag Library'!P876)"),"")</f>
        <v/>
      </c>
      <c r="F865" s="1" t="str">
        <f ca="1">IFERROR(__xludf.DUMMYFUNCTION("IFERROR(REGEXEXTRACT('Tag Library'!W876, ""\\(.*)""), 'Tag Library'!W876)"),"tr_CER_active")</f>
        <v>tr_CER_active</v>
      </c>
      <c r="I865" s="1" t="str">
        <f t="array" ref="I865">IFERROR(INDEX('Tag Library'!Z:Z, MATCH(H865, 'Tag Library'!W:W, 0)),"")</f>
        <v/>
      </c>
      <c r="K865" s="1" t="str">
        <f ca="1">IFERROR(__xludf.DUMMYFUNCTION("IFERROR(REGEXEXTRACT('Tag Library'!AD876, ""\\(.*)""), 'Tag Library'!AD876)"),"")</f>
        <v/>
      </c>
    </row>
    <row r="866" spans="1:11" ht="12.75" x14ac:dyDescent="0.2">
      <c r="A866" s="1" t="str">
        <f ca="1">IFERROR(__xludf.DUMMYFUNCTION("IFERROR(REGEXEXTRACT('Tag Library'!P877, ""\\(.*)""), 'Tag Library'!P877)"),"")</f>
        <v/>
      </c>
      <c r="F866" s="1" t="str">
        <f ca="1">IFERROR(__xludf.DUMMYFUNCTION("IFERROR(REGEXEXTRACT('Tag Library'!W877, ""\\(.*)""), 'Tag Library'!W877)"),"tr_CER_active")</f>
        <v>tr_CER_active</v>
      </c>
      <c r="I866" s="1" t="str">
        <f t="array" ref="I866">IFERROR(INDEX('Tag Library'!Z:Z, MATCH(H866, 'Tag Library'!W:W, 0)),"")</f>
        <v/>
      </c>
      <c r="K866" s="1" t="str">
        <f ca="1">IFERROR(__xludf.DUMMYFUNCTION("IFERROR(REGEXEXTRACT('Tag Library'!AD877, ""\\(.*)""), 'Tag Library'!AD877)"),"")</f>
        <v/>
      </c>
    </row>
    <row r="867" spans="1:11" ht="12.75" x14ac:dyDescent="0.2">
      <c r="A867" s="1" t="str">
        <f ca="1">IFERROR(__xludf.DUMMYFUNCTION("IFERROR(REGEXEXTRACT('Tag Library'!P878, ""\\(.*)""), 'Tag Library'!P878)"),"")</f>
        <v/>
      </c>
      <c r="F867" s="1" t="str">
        <f ca="1">IFERROR(__xludf.DUMMYFUNCTION("IFERROR(REGEXEXTRACT('Tag Library'!W878, ""\\(.*)""), 'Tag Library'!W878)"),"tr_CER_active")</f>
        <v>tr_CER_active</v>
      </c>
      <c r="I867" s="1" t="str">
        <f t="array" ref="I867">IFERROR(INDEX('Tag Library'!Z:Z, MATCH(H867, 'Tag Library'!W:W, 0)),"")</f>
        <v/>
      </c>
      <c r="K867" s="1" t="str">
        <f ca="1">IFERROR(__xludf.DUMMYFUNCTION("IFERROR(REGEXEXTRACT('Tag Library'!AD878, ""\\(.*)""), 'Tag Library'!AD878)"),"")</f>
        <v/>
      </c>
    </row>
    <row r="868" spans="1:11" ht="12.75" x14ac:dyDescent="0.2">
      <c r="A868" s="1" t="str">
        <f ca="1">IFERROR(__xludf.DUMMYFUNCTION("IFERROR(REGEXEXTRACT('Tag Library'!P879, ""\\(.*)""), 'Tag Library'!P879)"),"")</f>
        <v/>
      </c>
      <c r="F868" s="1" t="str">
        <f ca="1">IFERROR(__xludf.DUMMYFUNCTION("IFERROR(REGEXEXTRACT('Tag Library'!W879, ""\\(.*)""), 'Tag Library'!W879)"),"tr_CER_active")</f>
        <v>tr_CER_active</v>
      </c>
      <c r="I868" s="1" t="str">
        <f t="array" ref="I868">IFERROR(INDEX('Tag Library'!Z:Z, MATCH(H868, 'Tag Library'!W:W, 0)),"")</f>
        <v/>
      </c>
      <c r="K868" s="1" t="str">
        <f ca="1">IFERROR(__xludf.DUMMYFUNCTION("IFERROR(REGEXEXTRACT('Tag Library'!AD879, ""\\(.*)""), 'Tag Library'!AD879)"),"")</f>
        <v/>
      </c>
    </row>
    <row r="869" spans="1:11" ht="12.75" x14ac:dyDescent="0.2">
      <c r="A869" s="1" t="str">
        <f ca="1">IFERROR(__xludf.DUMMYFUNCTION("IFERROR(REGEXEXTRACT('Tag Library'!P880, ""\\(.*)""), 'Tag Library'!P880)"),"")</f>
        <v/>
      </c>
      <c r="F869" s="1" t="str">
        <f ca="1">IFERROR(__xludf.DUMMYFUNCTION("IFERROR(REGEXEXTRACT('Tag Library'!W880, ""\\(.*)""), 'Tag Library'!W880)"),"tr_CER_active")</f>
        <v>tr_CER_active</v>
      </c>
      <c r="I869" s="1" t="str">
        <f t="array" ref="I869">IFERROR(INDEX('Tag Library'!Z:Z, MATCH(H869, 'Tag Library'!W:W, 0)),"")</f>
        <v/>
      </c>
      <c r="K869" s="1" t="str">
        <f ca="1">IFERROR(__xludf.DUMMYFUNCTION("IFERROR(REGEXEXTRACT('Tag Library'!AD880, ""\\(.*)""), 'Tag Library'!AD880)"),"")</f>
        <v/>
      </c>
    </row>
    <row r="870" spans="1:11" ht="12.75" x14ac:dyDescent="0.2">
      <c r="A870" s="1" t="str">
        <f ca="1">IFERROR(__xludf.DUMMYFUNCTION("IFERROR(REGEXEXTRACT('Tag Library'!P881, ""\\(.*)""), 'Tag Library'!P881)"),"")</f>
        <v/>
      </c>
      <c r="F870" s="1" t="str">
        <f ca="1">IFERROR(__xludf.DUMMYFUNCTION("IFERROR(REGEXEXTRACT('Tag Library'!W881, ""\\(.*)""), 'Tag Library'!W881)"),"tr_CER_active")</f>
        <v>tr_CER_active</v>
      </c>
      <c r="I870" s="1" t="str">
        <f t="array" ref="I870">IFERROR(INDEX('Tag Library'!Z:Z, MATCH(H870, 'Tag Library'!W:W, 0)),"")</f>
        <v/>
      </c>
      <c r="K870" s="1" t="str">
        <f ca="1">IFERROR(__xludf.DUMMYFUNCTION("IFERROR(REGEXEXTRACT('Tag Library'!AD881, ""\\(.*)""), 'Tag Library'!AD881)"),"")</f>
        <v/>
      </c>
    </row>
    <row r="871" spans="1:11" ht="12.75" x14ac:dyDescent="0.2">
      <c r="A871" s="1" t="str">
        <f ca="1">IFERROR(__xludf.DUMMYFUNCTION("IFERROR(REGEXEXTRACT('Tag Library'!P882, ""\\(.*)""), 'Tag Library'!P882)"),"")</f>
        <v/>
      </c>
      <c r="F871" s="1" t="str">
        <f ca="1">IFERROR(__xludf.DUMMYFUNCTION("IFERROR(REGEXEXTRACT('Tag Library'!W882, ""\\(.*)""), 'Tag Library'!W882)"),"tr_CER_active")</f>
        <v>tr_CER_active</v>
      </c>
      <c r="I871" s="1" t="str">
        <f t="array" ref="I871">IFERROR(INDEX('Tag Library'!Z:Z, MATCH(H871, 'Tag Library'!W:W, 0)),"")</f>
        <v/>
      </c>
      <c r="K871" s="1" t="str">
        <f ca="1">IFERROR(__xludf.DUMMYFUNCTION("IFERROR(REGEXEXTRACT('Tag Library'!AD882, ""\\(.*)""), 'Tag Library'!AD882)"),"")</f>
        <v/>
      </c>
    </row>
    <row r="872" spans="1:11" ht="12.75" x14ac:dyDescent="0.2">
      <c r="A872" s="1" t="str">
        <f ca="1">IFERROR(__xludf.DUMMYFUNCTION("IFERROR(REGEXEXTRACT('Tag Library'!P883, ""\\(.*)""), 'Tag Library'!P883)"),"")</f>
        <v/>
      </c>
      <c r="F872" s="1" t="str">
        <f ca="1">IFERROR(__xludf.DUMMYFUNCTION("IFERROR(REGEXEXTRACT('Tag Library'!W883, ""\\(.*)""), 'Tag Library'!W883)"),"tr_CER_active")</f>
        <v>tr_CER_active</v>
      </c>
      <c r="I872" s="1" t="str">
        <f t="array" ref="I872">IFERROR(INDEX('Tag Library'!Z:Z, MATCH(H872, 'Tag Library'!W:W, 0)),"")</f>
        <v/>
      </c>
      <c r="K872" s="1" t="str">
        <f ca="1">IFERROR(__xludf.DUMMYFUNCTION("IFERROR(REGEXEXTRACT('Tag Library'!AD883, ""\\(.*)""), 'Tag Library'!AD883)"),"")</f>
        <v/>
      </c>
    </row>
    <row r="873" spans="1:11" ht="12.75" x14ac:dyDescent="0.2">
      <c r="A873" s="1" t="str">
        <f ca="1">IFERROR(__xludf.DUMMYFUNCTION("IFERROR(REGEXEXTRACT('Tag Library'!P884, ""\\(.*)""), 'Tag Library'!P884)"),"")</f>
        <v/>
      </c>
      <c r="F873" s="1" t="str">
        <f ca="1">IFERROR(__xludf.DUMMYFUNCTION("IFERROR(REGEXEXTRACT('Tag Library'!W884, ""\\(.*)""), 'Tag Library'!W884)"),"tr_CER_active")</f>
        <v>tr_CER_active</v>
      </c>
      <c r="I873" s="1" t="str">
        <f t="array" ref="I873">IFERROR(INDEX('Tag Library'!Z:Z, MATCH(H873, 'Tag Library'!W:W, 0)),"")</f>
        <v/>
      </c>
      <c r="K873" s="1" t="str">
        <f ca="1">IFERROR(__xludf.DUMMYFUNCTION("IFERROR(REGEXEXTRACT('Tag Library'!AD884, ""\\(.*)""), 'Tag Library'!AD884)"),"")</f>
        <v/>
      </c>
    </row>
    <row r="874" spans="1:11" ht="12.75" x14ac:dyDescent="0.2">
      <c r="A874" s="1" t="str">
        <f ca="1">IFERROR(__xludf.DUMMYFUNCTION("IFERROR(REGEXEXTRACT('Tag Library'!P885, ""\\(.*)""), 'Tag Library'!P885)"),"")</f>
        <v/>
      </c>
      <c r="F874" s="1" t="str">
        <f ca="1">IFERROR(__xludf.DUMMYFUNCTION("IFERROR(REGEXEXTRACT('Tag Library'!W885, ""\\(.*)""), 'Tag Library'!W885)"),"tr_CER_active")</f>
        <v>tr_CER_active</v>
      </c>
      <c r="I874" s="1" t="str">
        <f t="array" ref="I874">IFERROR(INDEX('Tag Library'!Z:Z, MATCH(H874, 'Tag Library'!W:W, 0)),"")</f>
        <v/>
      </c>
      <c r="K874" s="1" t="str">
        <f ca="1">IFERROR(__xludf.DUMMYFUNCTION("IFERROR(REGEXEXTRACT('Tag Library'!AD885, ""\\(.*)""), 'Tag Library'!AD885)"),"")</f>
        <v/>
      </c>
    </row>
    <row r="875" spans="1:11" ht="12.75" x14ac:dyDescent="0.2">
      <c r="A875" s="1" t="str">
        <f ca="1">IFERROR(__xludf.DUMMYFUNCTION("IFERROR(REGEXEXTRACT('Tag Library'!P886, ""\\(.*)""), 'Tag Library'!P886)"),"")</f>
        <v/>
      </c>
      <c r="F875" s="1" t="str">
        <f ca="1">IFERROR(__xludf.DUMMYFUNCTION("IFERROR(REGEXEXTRACT('Tag Library'!W886, ""\\(.*)""), 'Tag Library'!W886)"),"tr_CER_active")</f>
        <v>tr_CER_active</v>
      </c>
      <c r="I875" s="1" t="str">
        <f t="array" ref="I875">IFERROR(INDEX('Tag Library'!Z:Z, MATCH(H875, 'Tag Library'!W:W, 0)),"")</f>
        <v/>
      </c>
      <c r="K875" s="1" t="str">
        <f ca="1">IFERROR(__xludf.DUMMYFUNCTION("IFERROR(REGEXEXTRACT('Tag Library'!AD886, ""\\(.*)""), 'Tag Library'!AD886)"),"")</f>
        <v/>
      </c>
    </row>
    <row r="876" spans="1:11" ht="12.75" x14ac:dyDescent="0.2">
      <c r="A876" s="1" t="str">
        <f ca="1">IFERROR(__xludf.DUMMYFUNCTION("IFERROR(REGEXEXTRACT('Tag Library'!P887, ""\\(.*)""), 'Tag Library'!P887)"),"")</f>
        <v/>
      </c>
      <c r="F876" s="1" t="str">
        <f ca="1">IFERROR(__xludf.DUMMYFUNCTION("IFERROR(REGEXEXTRACT('Tag Library'!W887, ""\\(.*)""), 'Tag Library'!W887)"),"temp_small_thresh")</f>
        <v>temp_small_thresh</v>
      </c>
      <c r="I876" s="1" t="str">
        <f t="array" ref="I876">IFERROR(INDEX('Tag Library'!Z:Z, MATCH(H876, 'Tag Library'!W:W, 0)),"")</f>
        <v/>
      </c>
      <c r="K876" s="1" t="str">
        <f ca="1">IFERROR(__xludf.DUMMYFUNCTION("IFERROR(REGEXEXTRACT('Tag Library'!AD887, ""\\(.*)""), 'Tag Library'!AD887)"),"")</f>
        <v/>
      </c>
    </row>
    <row r="877" spans="1:11" ht="12.75" x14ac:dyDescent="0.2">
      <c r="A877" s="1" t="str">
        <f ca="1">IFERROR(__xludf.DUMMYFUNCTION("IFERROR(REGEXEXTRACT('Tag Library'!P888, ""\\(.*)""), 'Tag Library'!P888)"),"")</f>
        <v/>
      </c>
      <c r="F877" s="1" t="str">
        <f ca="1">IFERROR(__xludf.DUMMYFUNCTION("IFERROR(REGEXEXTRACT('Tag Library'!W888, ""\\(.*)""), 'Tag Library'!W888)"),"temp_small_timer")</f>
        <v>temp_small_timer</v>
      </c>
      <c r="I877" s="1" t="str">
        <f t="array" ref="I877">IFERROR(INDEX('Tag Library'!Z:Z, MATCH(H877, 'Tag Library'!W:W, 0)),"")</f>
        <v/>
      </c>
      <c r="K877" s="1" t="str">
        <f ca="1">IFERROR(__xludf.DUMMYFUNCTION("IFERROR(REGEXEXTRACT('Tag Library'!AD888, ""\\(.*)""), 'Tag Library'!AD888)"),"")</f>
        <v/>
      </c>
    </row>
    <row r="878" spans="1:11" ht="12.75" x14ac:dyDescent="0.2">
      <c r="A878" s="1" t="str">
        <f ca="1">IFERROR(__xludf.DUMMYFUNCTION("IFERROR(REGEXEXTRACT('Tag Library'!P889, ""\\(.*)""), 'Tag Library'!P889)"),"")</f>
        <v/>
      </c>
      <c r="F878" s="1" t="str">
        <f ca="1">IFERROR(__xludf.DUMMYFUNCTION("IFERROR(REGEXEXTRACT('Tag Library'!W889, ""\\(.*)""), 'Tag Library'!W889)"),"tr_soil_efflux_bp")</f>
        <v>tr_soil_efflux_bp</v>
      </c>
      <c r="I878" s="1" t="str">
        <f t="array" ref="I878">IFERROR(INDEX('Tag Library'!Z:Z, MATCH(H878, 'Tag Library'!W:W, 0)),"")</f>
        <v/>
      </c>
      <c r="K878" s="1" t="str">
        <f ca="1">IFERROR(__xludf.DUMMYFUNCTION("IFERROR(REGEXEXTRACT('Tag Library'!AD889, ""\\(.*)""), 'Tag Library'!AD889)"),"")</f>
        <v/>
      </c>
    </row>
    <row r="879" spans="1:11" ht="12.75" x14ac:dyDescent="0.2">
      <c r="A879" s="1" t="str">
        <f ca="1">IFERROR(__xludf.DUMMYFUNCTION("IFERROR(REGEXEXTRACT('Tag Library'!P890, ""\\(.*)""), 'Tag Library'!P890)"),"")</f>
        <v/>
      </c>
      <c r="F879" s="1" t="str">
        <f ca="1">IFERROR(__xludf.DUMMYFUNCTION("IFERROR(REGEXEXTRACT('Tag Library'!W890, ""\\(.*)""), 'Tag Library'!W890)"),"tr_soil_efflux_bp_dry")</f>
        <v>tr_soil_efflux_bp_dry</v>
      </c>
      <c r="I879" s="1" t="str">
        <f t="array" ref="I879">IFERROR(INDEX('Tag Library'!Z:Z, MATCH(H879, 'Tag Library'!W:W, 0)),"")</f>
        <v/>
      </c>
      <c r="K879" s="1" t="str">
        <f ca="1">IFERROR(__xludf.DUMMYFUNCTION("IFERROR(REGEXEXTRACT('Tag Library'!AD890, ""\\(.*)""), 'Tag Library'!AD890)"),"")</f>
        <v/>
      </c>
    </row>
    <row r="880" spans="1:11" ht="12.75" x14ac:dyDescent="0.2">
      <c r="A880" s="1" t="str">
        <f ca="1">IFERROR(__xludf.DUMMYFUNCTION("IFERROR(REGEXEXTRACT('Tag Library'!P891, ""\\(.*)""), 'Tag Library'!P891)"),"")</f>
        <v/>
      </c>
      <c r="F880" s="1" t="str">
        <f ca="1">IFERROR(__xludf.DUMMYFUNCTION("IFERROR(REGEXEXTRACT('Tag Library'!W891, ""\\(.*)""), 'Tag Library'!W891)"),"tr_soil_efflux_dp")</f>
        <v>tr_soil_efflux_dp</v>
      </c>
      <c r="I880" s="1" t="str">
        <f t="array" ref="I880">IFERROR(INDEX('Tag Library'!Z:Z, MATCH(H880, 'Tag Library'!W:W, 0)),"")</f>
        <v/>
      </c>
      <c r="K880" s="1" t="str">
        <f ca="1">IFERROR(__xludf.DUMMYFUNCTION("IFERROR(REGEXEXTRACT('Tag Library'!AD891, ""\\(.*)""), 'Tag Library'!AD891)"),"")</f>
        <v/>
      </c>
    </row>
    <row r="881" spans="1:11" ht="12.75" x14ac:dyDescent="0.2">
      <c r="A881" s="1" t="str">
        <f ca="1">IFERROR(__xludf.DUMMYFUNCTION("IFERROR(REGEXEXTRACT('Tag Library'!P892, ""\\(.*)""), 'Tag Library'!P892)"),"")</f>
        <v/>
      </c>
      <c r="F881" s="1" t="str">
        <f ca="1">IFERROR(__xludf.DUMMYFUNCTION("IFERROR(REGEXEXTRACT('Tag Library'!W892, ""\\(.*)""), 'Tag Library'!W892)"),"tr_soil_efflux_temp")</f>
        <v>tr_soil_efflux_temp</v>
      </c>
      <c r="I881" s="1" t="str">
        <f t="array" ref="I881">IFERROR(INDEX('Tag Library'!Z:Z, MATCH(H881, 'Tag Library'!W:W, 0)),"")</f>
        <v/>
      </c>
      <c r="K881" s="1" t="str">
        <f ca="1">IFERROR(__xludf.DUMMYFUNCTION("IFERROR(REGEXEXTRACT('Tag Library'!AD892, ""\\(.*)""), 'Tag Library'!AD892)"),"")</f>
        <v/>
      </c>
    </row>
    <row r="882" spans="1:11" ht="12.75" x14ac:dyDescent="0.2">
      <c r="A882" s="1" t="str">
        <f ca="1">IFERROR(__xludf.DUMMYFUNCTION("IFERROR(REGEXEXTRACT('Tag Library'!P893, ""\\(.*)""), 'Tag Library'!P893)"),"")</f>
        <v/>
      </c>
      <c r="F882" s="1" t="str">
        <f ca="1">IFERROR(__xludf.DUMMYFUNCTION("IFERROR(REGEXEXTRACT('Tag Library'!W893, ""\\(.*)""), 'Tag Library'!W893)"),"tr_soil_efflux_measure_mode")</f>
        <v>tr_soil_efflux_measure_mode</v>
      </c>
      <c r="I882" s="1" t="str">
        <f t="array" ref="I882">IFERROR(INDEX('Tag Library'!Z:Z, MATCH(H882, 'Tag Library'!W:W, 0)),"")</f>
        <v/>
      </c>
      <c r="K882" s="1" t="str">
        <f ca="1">IFERROR(__xludf.DUMMYFUNCTION("IFERROR(REGEXEXTRACT('Tag Library'!AD893, ""\\(.*)""), 'Tag Library'!AD893)"),"")</f>
        <v/>
      </c>
    </row>
    <row r="883" spans="1:11" ht="12.75" x14ac:dyDescent="0.2">
      <c r="A883" s="1" t="str">
        <f ca="1">IFERROR(__xludf.DUMMYFUNCTION("IFERROR(REGEXEXTRACT('Tag Library'!P894, ""\\(.*)""), 'Tag Library'!P894)"),"")</f>
        <v/>
      </c>
      <c r="F883" s="1" t="str">
        <f ca="1">IFERROR(__xludf.DUMMYFUNCTION("IFERROR(REGEXEXTRACT('Tag Library'!W894, ""\\(.*)""), 'Tag Library'!W894)"),"tr_soil_efflux_rate")</f>
        <v>tr_soil_efflux_rate</v>
      </c>
      <c r="I883" s="1" t="str">
        <f t="array" ref="I883">IFERROR(INDEX('Tag Library'!Z:Z, MATCH(H883, 'Tag Library'!W:W, 0)),"")</f>
        <v/>
      </c>
      <c r="K883" s="1" t="str">
        <f ca="1">IFERROR(__xludf.DUMMYFUNCTION("IFERROR(REGEXEXTRACT('Tag Library'!AD894, ""\\(.*)""), 'Tag Library'!AD894)"),"")</f>
        <v/>
      </c>
    </row>
    <row r="884" spans="1:11" ht="12.75" x14ac:dyDescent="0.2">
      <c r="A884" s="1" t="str">
        <f ca="1">IFERROR(__xludf.DUMMYFUNCTION("IFERROR(REGEXEXTRACT('Tag Library'!P895, ""\\(.*)""), 'Tag Library'!P895)"),"")</f>
        <v/>
      </c>
      <c r="F884" s="1" t="str">
        <f ca="1">IFERROR(__xludf.DUMMYFUNCTION("IFERROR(REGEXEXTRACT('Tag Library'!W895, ""\\(.*)""), 'Tag Library'!W895)"),"tr_soil_efflux_rate_line")</f>
        <v>tr_soil_efflux_rate_line</v>
      </c>
      <c r="I884" s="1" t="str">
        <f t="array" ref="I884">IFERROR(INDEX('Tag Library'!Z:Z, MATCH(H884, 'Tag Library'!W:W, 0)),"")</f>
        <v/>
      </c>
      <c r="K884" s="1" t="str">
        <f ca="1">IFERROR(__xludf.DUMMYFUNCTION("IFERROR(REGEXEXTRACT('Tag Library'!AD895, ""\\(.*)""), 'Tag Library'!AD895)"),"")</f>
        <v/>
      </c>
    </row>
    <row r="885" spans="1:11" ht="12.75" x14ac:dyDescent="0.2">
      <c r="A885" s="1" t="str">
        <f ca="1">IFERROR(__xludf.DUMMYFUNCTION("IFERROR(REGEXEXTRACT('Tag Library'!P896, ""\\(.*)""), 'Tag Library'!P896)"),"")</f>
        <v/>
      </c>
      <c r="F885" s="1" t="str">
        <f ca="1">IFERROR(__xludf.DUMMYFUNCTION("IFERROR(REGEXEXTRACT('Tag Library'!W896, ""\\(.*)""), 'Tag Library'!W896)"),"tr_soil_efflux_rate_poly")</f>
        <v>tr_soil_efflux_rate_poly</v>
      </c>
      <c r="I885" s="1" t="str">
        <f t="array" ref="I885">IFERROR(INDEX('Tag Library'!Z:Z, MATCH(H885, 'Tag Library'!W:W, 0)),"")</f>
        <v/>
      </c>
      <c r="K885" s="1" t="str">
        <f ca="1">IFERROR(__xludf.DUMMYFUNCTION("IFERROR(REGEXEXTRACT('Tag Library'!AD896, ""\\(.*)""), 'Tag Library'!AD896)"),"")</f>
        <v/>
      </c>
    </row>
    <row r="886" spans="1:11" ht="12.75" x14ac:dyDescent="0.2">
      <c r="A886" s="1" t="str">
        <f ca="1">IFERROR(__xludf.DUMMYFUNCTION("IFERROR(REGEXEXTRACT('Tag Library'!P897, ""\\(.*)""), 'Tag Library'!P897)"),"")</f>
        <v/>
      </c>
      <c r="F886" s="1" t="str">
        <f ca="1">IFERROR(__xludf.DUMMYFUNCTION("IFERROR(REGEXEXTRACT('Tag Library'!W897, ""\\(.*)""), 'Tag Library'!W897)"),"tr_soil_efflux_bp")</f>
        <v>tr_soil_efflux_bp</v>
      </c>
      <c r="I886" s="1" t="str">
        <f t="array" ref="I886">IFERROR(INDEX('Tag Library'!Z:Z, MATCH(H886, 'Tag Library'!W:W, 0)),"")</f>
        <v/>
      </c>
      <c r="K886" s="1" t="str">
        <f ca="1">IFERROR(__xludf.DUMMYFUNCTION("IFERROR(REGEXEXTRACT('Tag Library'!AD897, ""\\(.*)""), 'Tag Library'!AD897)"),"")</f>
        <v/>
      </c>
    </row>
    <row r="887" spans="1:11" ht="12.75" x14ac:dyDescent="0.2">
      <c r="A887" s="1" t="str">
        <f ca="1">IFERROR(__xludf.DUMMYFUNCTION("IFERROR(REGEXEXTRACT('Tag Library'!P898, ""\\(.*)""), 'Tag Library'!P898)"),"")</f>
        <v/>
      </c>
      <c r="F887" s="1" t="str">
        <f ca="1">IFERROR(__xludf.DUMMYFUNCTION("IFERROR(REGEXEXTRACT('Tag Library'!W898, ""\\(.*)""), 'Tag Library'!W898)"),"tr_soil_efflux_bp_dry")</f>
        <v>tr_soil_efflux_bp_dry</v>
      </c>
      <c r="I887" s="1" t="str">
        <f t="array" ref="I887">IFERROR(INDEX('Tag Library'!Z:Z, MATCH(H887, 'Tag Library'!W:W, 0)),"")</f>
        <v/>
      </c>
      <c r="K887" s="1" t="str">
        <f ca="1">IFERROR(__xludf.DUMMYFUNCTION("IFERROR(REGEXEXTRACT('Tag Library'!AD898, ""\\(.*)""), 'Tag Library'!AD898)"),"")</f>
        <v/>
      </c>
    </row>
    <row r="888" spans="1:11" ht="12.75" x14ac:dyDescent="0.2">
      <c r="A888" s="1" t="str">
        <f ca="1">IFERROR(__xludf.DUMMYFUNCTION("IFERROR(REGEXEXTRACT('Tag Library'!P899, ""\\(.*)""), 'Tag Library'!P899)"),"")</f>
        <v/>
      </c>
      <c r="F888" s="1" t="str">
        <f ca="1">IFERROR(__xludf.DUMMYFUNCTION("IFERROR(REGEXEXTRACT('Tag Library'!W899, ""\\(.*)""), 'Tag Library'!W899)"),"tr_soil_efflux_dp")</f>
        <v>tr_soil_efflux_dp</v>
      </c>
      <c r="I888" s="1" t="str">
        <f t="array" ref="I888">IFERROR(INDEX('Tag Library'!Z:Z, MATCH(H888, 'Tag Library'!W:W, 0)),"")</f>
        <v/>
      </c>
      <c r="K888" s="1" t="str">
        <f ca="1">IFERROR(__xludf.DUMMYFUNCTION("IFERROR(REGEXEXTRACT('Tag Library'!AD899, ""\\(.*)""), 'Tag Library'!AD899)"),"")</f>
        <v/>
      </c>
    </row>
    <row r="889" spans="1:11" ht="12.75" x14ac:dyDescent="0.2">
      <c r="A889" s="1" t="str">
        <f ca="1">IFERROR(__xludf.DUMMYFUNCTION("IFERROR(REGEXEXTRACT('Tag Library'!P900, ""\\(.*)""), 'Tag Library'!P900)"),"")</f>
        <v/>
      </c>
      <c r="F889" s="1" t="str">
        <f ca="1">IFERROR(__xludf.DUMMYFUNCTION("IFERROR(REGEXEXTRACT('Tag Library'!W900, ""\\(.*)""), 'Tag Library'!W900)"),"tr_soil_efflux_temp")</f>
        <v>tr_soil_efflux_temp</v>
      </c>
      <c r="I889" s="1" t="str">
        <f t="array" ref="I889">IFERROR(INDEX('Tag Library'!Z:Z, MATCH(H889, 'Tag Library'!W:W, 0)),"")</f>
        <v/>
      </c>
      <c r="K889" s="1" t="str">
        <f ca="1">IFERROR(__xludf.DUMMYFUNCTION("IFERROR(REGEXEXTRACT('Tag Library'!AD900, ""\\(.*)""), 'Tag Library'!AD900)"),"")</f>
        <v/>
      </c>
    </row>
    <row r="890" spans="1:11" ht="12.75" x14ac:dyDescent="0.2">
      <c r="A890" s="1" t="str">
        <f ca="1">IFERROR(__xludf.DUMMYFUNCTION("IFERROR(REGEXEXTRACT('Tag Library'!P901, ""\\(.*)""), 'Tag Library'!P901)"),"")</f>
        <v/>
      </c>
      <c r="F890" s="1" t="str">
        <f ca="1">IFERROR(__xludf.DUMMYFUNCTION("IFERROR(REGEXEXTRACT('Tag Library'!W901, ""\\(.*)""), 'Tag Library'!W901)"),"tr_soil_efflux_measure_mode")</f>
        <v>tr_soil_efflux_measure_mode</v>
      </c>
      <c r="I890" s="1" t="str">
        <f t="array" ref="I890">IFERROR(INDEX('Tag Library'!Z:Z, MATCH(H890, 'Tag Library'!W:W, 0)),"")</f>
        <v/>
      </c>
      <c r="K890" s="1" t="str">
        <f ca="1">IFERROR(__xludf.DUMMYFUNCTION("IFERROR(REGEXEXTRACT('Tag Library'!AD901, ""\\(.*)""), 'Tag Library'!AD901)"),"")</f>
        <v/>
      </c>
    </row>
    <row r="891" spans="1:11" ht="12.75" x14ac:dyDescent="0.2">
      <c r="A891" s="1" t="str">
        <f ca="1">IFERROR(__xludf.DUMMYFUNCTION("IFERROR(REGEXEXTRACT('Tag Library'!P902, ""\\(.*)""), 'Tag Library'!P902)"),"")</f>
        <v/>
      </c>
      <c r="F891" s="1" t="str">
        <f ca="1">IFERROR(__xludf.DUMMYFUNCTION("IFERROR(REGEXEXTRACT('Tag Library'!W902, ""\\(.*)""), 'Tag Library'!W902)"),"tr_soil_efflux_rate")</f>
        <v>tr_soil_efflux_rate</v>
      </c>
      <c r="I891" s="1" t="str">
        <f t="array" ref="I891">IFERROR(INDEX('Tag Library'!Z:Z, MATCH(H891, 'Tag Library'!W:W, 0)),"")</f>
        <v/>
      </c>
      <c r="K891" s="1" t="str">
        <f ca="1">IFERROR(__xludf.DUMMYFUNCTION("IFERROR(REGEXEXTRACT('Tag Library'!AD902, ""\\(.*)""), 'Tag Library'!AD902)"),"")</f>
        <v/>
      </c>
    </row>
    <row r="892" spans="1:11" ht="12.75" x14ac:dyDescent="0.2">
      <c r="A892" s="1" t="str">
        <f ca="1">IFERROR(__xludf.DUMMYFUNCTION("IFERROR(REGEXEXTRACT('Tag Library'!P903, ""\\(.*)""), 'Tag Library'!P903)"),"")</f>
        <v/>
      </c>
      <c r="F892" s="1" t="str">
        <f ca="1">IFERROR(__xludf.DUMMYFUNCTION("IFERROR(REGEXEXTRACT('Tag Library'!W903, ""\\(.*)""), 'Tag Library'!W903)"),"tr_soil_efflux_rate_line")</f>
        <v>tr_soil_efflux_rate_line</v>
      </c>
      <c r="I892" s="1" t="str">
        <f t="array" ref="I892">IFERROR(INDEX('Tag Library'!Z:Z, MATCH(H892, 'Tag Library'!W:W, 0)),"")</f>
        <v/>
      </c>
      <c r="K892" s="1" t="str">
        <f ca="1">IFERROR(__xludf.DUMMYFUNCTION("IFERROR(REGEXEXTRACT('Tag Library'!AD903, ""\\(.*)""), 'Tag Library'!AD903)"),"")</f>
        <v/>
      </c>
    </row>
    <row r="893" spans="1:11" ht="12.75" x14ac:dyDescent="0.2">
      <c r="A893" s="1" t="str">
        <f ca="1">IFERROR(__xludf.DUMMYFUNCTION("IFERROR(REGEXEXTRACT('Tag Library'!P904, ""\\(.*)""), 'Tag Library'!P904)"),"")</f>
        <v/>
      </c>
      <c r="F893" s="1" t="str">
        <f ca="1">IFERROR(__xludf.DUMMYFUNCTION("IFERROR(REGEXEXTRACT('Tag Library'!W904, ""\\(.*)""), 'Tag Library'!W904)"),"tr_soil_efflux_rate_poly")</f>
        <v>tr_soil_efflux_rate_poly</v>
      </c>
      <c r="I893" s="1" t="str">
        <f t="array" ref="I893">IFERROR(INDEX('Tag Library'!Z:Z, MATCH(H893, 'Tag Library'!W:W, 0)),"")</f>
        <v/>
      </c>
      <c r="K893" s="1" t="str">
        <f ca="1">IFERROR(__xludf.DUMMYFUNCTION("IFERROR(REGEXEXTRACT('Tag Library'!AD904, ""\\(.*)""), 'Tag Library'!AD904)"),"")</f>
        <v/>
      </c>
    </row>
    <row r="894" spans="1:11" ht="12.75" x14ac:dyDescent="0.2">
      <c r="A894" s="1" t="str">
        <f ca="1">IFERROR(__xludf.DUMMYFUNCTION("IFERROR(REGEXEXTRACT('Tag Library'!P905, ""\\(.*)""), 'Tag Library'!P905)"),"")</f>
        <v/>
      </c>
      <c r="F894" s="1" t="str">
        <f ca="1">IFERROR(__xludf.DUMMYFUNCTION("IFERROR(REGEXEXTRACT('Tag Library'!W905, ""\\(.*)""), 'Tag Library'!W905)"),"tr_soil_efflux_bp")</f>
        <v>tr_soil_efflux_bp</v>
      </c>
      <c r="I894" s="1" t="str">
        <f t="array" ref="I894">IFERROR(INDEX('Tag Library'!Z:Z, MATCH(H894, 'Tag Library'!W:W, 0)),"")</f>
        <v/>
      </c>
      <c r="K894" s="1" t="str">
        <f ca="1">IFERROR(__xludf.DUMMYFUNCTION("IFERROR(REGEXEXTRACT('Tag Library'!AD905, ""\\(.*)""), 'Tag Library'!AD905)"),"")</f>
        <v/>
      </c>
    </row>
    <row r="895" spans="1:11" ht="12.75" x14ac:dyDescent="0.2">
      <c r="A895" s="1" t="str">
        <f ca="1">IFERROR(__xludf.DUMMYFUNCTION("IFERROR(REGEXEXTRACT('Tag Library'!P906, ""\\(.*)""), 'Tag Library'!P906)"),"")</f>
        <v/>
      </c>
      <c r="F895" s="1" t="str">
        <f ca="1">IFERROR(__xludf.DUMMYFUNCTION("IFERROR(REGEXEXTRACT('Tag Library'!W906, ""\\(.*)""), 'Tag Library'!W906)"),"tr_soil_efflux_bp_dry")</f>
        <v>tr_soil_efflux_bp_dry</v>
      </c>
      <c r="I895" s="1" t="str">
        <f t="array" ref="I895">IFERROR(INDEX('Tag Library'!Z:Z, MATCH(H895, 'Tag Library'!W:W, 0)),"")</f>
        <v/>
      </c>
      <c r="K895" s="1" t="str">
        <f ca="1">IFERROR(__xludf.DUMMYFUNCTION("IFERROR(REGEXEXTRACT('Tag Library'!AD906, ""\\(.*)""), 'Tag Library'!AD906)"),"")</f>
        <v/>
      </c>
    </row>
    <row r="896" spans="1:11" ht="12.75" x14ac:dyDescent="0.2">
      <c r="A896" s="1" t="str">
        <f ca="1">IFERROR(__xludf.DUMMYFUNCTION("IFERROR(REGEXEXTRACT('Tag Library'!P907, ""\\(.*)""), 'Tag Library'!P907)"),"")</f>
        <v/>
      </c>
      <c r="F896" s="1" t="str">
        <f ca="1">IFERROR(__xludf.DUMMYFUNCTION("IFERROR(REGEXEXTRACT('Tag Library'!W907, ""\\(.*)""), 'Tag Library'!W907)"),"tr_soil_efflux_dp")</f>
        <v>tr_soil_efflux_dp</v>
      </c>
      <c r="I896" s="1" t="str">
        <f t="array" ref="I896">IFERROR(INDEX('Tag Library'!Z:Z, MATCH(H896, 'Tag Library'!W:W, 0)),"")</f>
        <v/>
      </c>
      <c r="K896" s="1" t="str">
        <f ca="1">IFERROR(__xludf.DUMMYFUNCTION("IFERROR(REGEXEXTRACT('Tag Library'!AD907, ""\\(.*)""), 'Tag Library'!AD907)"),"")</f>
        <v/>
      </c>
    </row>
    <row r="897" spans="1:11" ht="12.75" x14ac:dyDescent="0.2">
      <c r="A897" s="1" t="str">
        <f ca="1">IFERROR(__xludf.DUMMYFUNCTION("IFERROR(REGEXEXTRACT('Tag Library'!P908, ""\\(.*)""), 'Tag Library'!P908)"),"")</f>
        <v/>
      </c>
      <c r="F897" s="1" t="str">
        <f ca="1">IFERROR(__xludf.DUMMYFUNCTION("IFERROR(REGEXEXTRACT('Tag Library'!W908, ""\\(.*)""), 'Tag Library'!W908)"),"tr_soil_efflux_temp")</f>
        <v>tr_soil_efflux_temp</v>
      </c>
      <c r="I897" s="1" t="str">
        <f t="array" ref="I897">IFERROR(INDEX('Tag Library'!Z:Z, MATCH(H897, 'Tag Library'!W:W, 0)),"")</f>
        <v/>
      </c>
      <c r="K897" s="1" t="str">
        <f ca="1">IFERROR(__xludf.DUMMYFUNCTION("IFERROR(REGEXEXTRACT('Tag Library'!AD908, ""\\(.*)""), 'Tag Library'!AD908)"),"")</f>
        <v/>
      </c>
    </row>
    <row r="898" spans="1:11" ht="12.75" x14ac:dyDescent="0.2">
      <c r="A898" s="1" t="str">
        <f ca="1">IFERROR(__xludf.DUMMYFUNCTION("IFERROR(REGEXEXTRACT('Tag Library'!P909, ""\\(.*)""), 'Tag Library'!P909)"),"")</f>
        <v/>
      </c>
      <c r="F898" s="1" t="str">
        <f ca="1">IFERROR(__xludf.DUMMYFUNCTION("IFERROR(REGEXEXTRACT('Tag Library'!W909, ""\\(.*)""), 'Tag Library'!W909)"),"tr_soil_efflux_measure_mode")</f>
        <v>tr_soil_efflux_measure_mode</v>
      </c>
      <c r="I898" s="1" t="str">
        <f t="array" ref="I898">IFERROR(INDEX('Tag Library'!Z:Z, MATCH(H898, 'Tag Library'!W:W, 0)),"")</f>
        <v/>
      </c>
      <c r="K898" s="1" t="str">
        <f ca="1">IFERROR(__xludf.DUMMYFUNCTION("IFERROR(REGEXEXTRACT('Tag Library'!AD909, ""\\(.*)""), 'Tag Library'!AD909)"),"")</f>
        <v/>
      </c>
    </row>
    <row r="899" spans="1:11" ht="12.75" x14ac:dyDescent="0.2">
      <c r="A899" s="1" t="str">
        <f ca="1">IFERROR(__xludf.DUMMYFUNCTION("IFERROR(REGEXEXTRACT('Tag Library'!P910, ""\\(.*)""), 'Tag Library'!P910)"),"")</f>
        <v/>
      </c>
      <c r="F899" s="1" t="str">
        <f ca="1">IFERROR(__xludf.DUMMYFUNCTION("IFERROR(REGEXEXTRACT('Tag Library'!W910, ""\\(.*)""), 'Tag Library'!W910)"),"tr_soil_efflux_rate")</f>
        <v>tr_soil_efflux_rate</v>
      </c>
      <c r="I899" s="1" t="str">
        <f t="array" ref="I899">IFERROR(INDEX('Tag Library'!Z:Z, MATCH(H899, 'Tag Library'!W:W, 0)),"")</f>
        <v/>
      </c>
      <c r="K899" s="1" t="str">
        <f ca="1">IFERROR(__xludf.DUMMYFUNCTION("IFERROR(REGEXEXTRACT('Tag Library'!AD910, ""\\(.*)""), 'Tag Library'!AD910)"),"")</f>
        <v/>
      </c>
    </row>
    <row r="900" spans="1:11" ht="12.75" x14ac:dyDescent="0.2">
      <c r="A900" s="1" t="str">
        <f ca="1">IFERROR(__xludf.DUMMYFUNCTION("IFERROR(REGEXEXTRACT('Tag Library'!P911, ""\\(.*)""), 'Tag Library'!P911)"),"")</f>
        <v/>
      </c>
      <c r="F900" s="1" t="str">
        <f ca="1">IFERROR(__xludf.DUMMYFUNCTION("IFERROR(REGEXEXTRACT('Tag Library'!W911, ""\\(.*)""), 'Tag Library'!W911)"),"tr_soil_efflux_rate_line")</f>
        <v>tr_soil_efflux_rate_line</v>
      </c>
      <c r="I900" s="1" t="str">
        <f t="array" ref="I900">IFERROR(INDEX('Tag Library'!Z:Z, MATCH(H900, 'Tag Library'!W:W, 0)),"")</f>
        <v/>
      </c>
      <c r="K900" s="1" t="str">
        <f ca="1">IFERROR(__xludf.DUMMYFUNCTION("IFERROR(REGEXEXTRACT('Tag Library'!AD911, ""\\(.*)""), 'Tag Library'!AD911)"),"")</f>
        <v/>
      </c>
    </row>
    <row r="901" spans="1:11" ht="12.75" x14ac:dyDescent="0.2">
      <c r="A901" s="1" t="str">
        <f ca="1">IFERROR(__xludf.DUMMYFUNCTION("IFERROR(REGEXEXTRACT('Tag Library'!P912, ""\\(.*)""), 'Tag Library'!P912)"),"")</f>
        <v/>
      </c>
      <c r="F901" s="1" t="str">
        <f ca="1">IFERROR(__xludf.DUMMYFUNCTION("IFERROR(REGEXEXTRACT('Tag Library'!W912, ""\\(.*)""), 'Tag Library'!W912)"),"tr_soil_efflux_rate_poly")</f>
        <v>tr_soil_efflux_rate_poly</v>
      </c>
      <c r="I901" s="1" t="str">
        <f t="array" ref="I901">IFERROR(INDEX('Tag Library'!Z:Z, MATCH(H901, 'Tag Library'!W:W, 0)),"")</f>
        <v/>
      </c>
      <c r="K901" s="1" t="str">
        <f ca="1">IFERROR(__xludf.DUMMYFUNCTION("IFERROR(REGEXEXTRACT('Tag Library'!AD912, ""\\(.*)""), 'Tag Library'!AD912)"),"")</f>
        <v/>
      </c>
    </row>
    <row r="902" spans="1:11" ht="12.75" x14ac:dyDescent="0.2">
      <c r="A902" s="1" t="str">
        <f ca="1">IFERROR(__xludf.DUMMYFUNCTION("IFERROR(REGEXEXTRACT('Tag Library'!P913, ""\\(.*)""), 'Tag Library'!P913)"),"")</f>
        <v/>
      </c>
      <c r="F902" s="1" t="str">
        <f ca="1">IFERROR(__xludf.DUMMYFUNCTION("IFERROR(REGEXEXTRACT('Tag Library'!W913, ""\\(.*)""), 'Tag Library'!W913)"),"tr_soil_efflux_bp")</f>
        <v>tr_soil_efflux_bp</v>
      </c>
      <c r="I902" s="1" t="str">
        <f t="array" ref="I902">IFERROR(INDEX('Tag Library'!Z:Z, MATCH(H902, 'Tag Library'!W:W, 0)),"")</f>
        <v/>
      </c>
      <c r="K902" s="1" t="str">
        <f ca="1">IFERROR(__xludf.DUMMYFUNCTION("IFERROR(REGEXEXTRACT('Tag Library'!AD913, ""\\(.*)""), 'Tag Library'!AD913)"),"")</f>
        <v/>
      </c>
    </row>
    <row r="903" spans="1:11" ht="12.75" x14ac:dyDescent="0.2">
      <c r="A903" s="1" t="str">
        <f ca="1">IFERROR(__xludf.DUMMYFUNCTION("IFERROR(REGEXEXTRACT('Tag Library'!P914, ""\\(.*)""), 'Tag Library'!P914)"),"")</f>
        <v/>
      </c>
      <c r="F903" s="1" t="str">
        <f ca="1">IFERROR(__xludf.DUMMYFUNCTION("IFERROR(REGEXEXTRACT('Tag Library'!W914, ""\\(.*)""), 'Tag Library'!W914)"),"tr_soil_efflux_bp_dry")</f>
        <v>tr_soil_efflux_bp_dry</v>
      </c>
      <c r="I903" s="1" t="str">
        <f t="array" ref="I903">IFERROR(INDEX('Tag Library'!Z:Z, MATCH(H903, 'Tag Library'!W:W, 0)),"")</f>
        <v/>
      </c>
      <c r="K903" s="1" t="str">
        <f ca="1">IFERROR(__xludf.DUMMYFUNCTION("IFERROR(REGEXEXTRACT('Tag Library'!AD914, ""\\(.*)""), 'Tag Library'!AD914)"),"")</f>
        <v/>
      </c>
    </row>
    <row r="904" spans="1:11" ht="12.75" x14ac:dyDescent="0.2">
      <c r="A904" s="1" t="str">
        <f ca="1">IFERROR(__xludf.DUMMYFUNCTION("IFERROR(REGEXEXTRACT('Tag Library'!P915, ""\\(.*)""), 'Tag Library'!P915)"),"")</f>
        <v/>
      </c>
      <c r="F904" s="1" t="str">
        <f ca="1">IFERROR(__xludf.DUMMYFUNCTION("IFERROR(REGEXEXTRACT('Tag Library'!W915, ""\\(.*)""), 'Tag Library'!W915)"),"tr_soil_efflux_dp")</f>
        <v>tr_soil_efflux_dp</v>
      </c>
      <c r="I904" s="1" t="str">
        <f t="array" ref="I904">IFERROR(INDEX('Tag Library'!Z:Z, MATCH(H904, 'Tag Library'!W:W, 0)),"")</f>
        <v/>
      </c>
      <c r="K904" s="1" t="str">
        <f ca="1">IFERROR(__xludf.DUMMYFUNCTION("IFERROR(REGEXEXTRACT('Tag Library'!AD915, ""\\(.*)""), 'Tag Library'!AD915)"),"")</f>
        <v/>
      </c>
    </row>
    <row r="905" spans="1:11" ht="12.75" x14ac:dyDescent="0.2">
      <c r="A905" s="1" t="str">
        <f ca="1">IFERROR(__xludf.DUMMYFUNCTION("IFERROR(REGEXEXTRACT('Tag Library'!P916, ""\\(.*)""), 'Tag Library'!P916)"),"")</f>
        <v/>
      </c>
      <c r="F905" s="1" t="str">
        <f ca="1">IFERROR(__xludf.DUMMYFUNCTION("IFERROR(REGEXEXTRACT('Tag Library'!W916, ""\\(.*)""), 'Tag Library'!W916)"),"tr_soil_efflux_temp")</f>
        <v>tr_soil_efflux_temp</v>
      </c>
      <c r="I905" s="1" t="str">
        <f t="array" ref="I905">IFERROR(INDEX('Tag Library'!Z:Z, MATCH(H905, 'Tag Library'!W:W, 0)),"")</f>
        <v/>
      </c>
      <c r="K905" s="1" t="str">
        <f ca="1">IFERROR(__xludf.DUMMYFUNCTION("IFERROR(REGEXEXTRACT('Tag Library'!AD916, ""\\(.*)""), 'Tag Library'!AD916)"),"")</f>
        <v/>
      </c>
    </row>
    <row r="906" spans="1:11" ht="12.75" x14ac:dyDescent="0.2">
      <c r="A906" s="1" t="str">
        <f ca="1">IFERROR(__xludf.DUMMYFUNCTION("IFERROR(REGEXEXTRACT('Tag Library'!P917, ""\\(.*)""), 'Tag Library'!P917)"),"")</f>
        <v/>
      </c>
      <c r="F906" s="1" t="str">
        <f ca="1">IFERROR(__xludf.DUMMYFUNCTION("IFERROR(REGEXEXTRACT('Tag Library'!W917, ""\\(.*)""), 'Tag Library'!W917)"),"tr_soil_efflux_measure_mode")</f>
        <v>tr_soil_efflux_measure_mode</v>
      </c>
      <c r="I906" s="1" t="str">
        <f t="array" ref="I906">IFERROR(INDEX('Tag Library'!Z:Z, MATCH(H906, 'Tag Library'!W:W, 0)),"")</f>
        <v/>
      </c>
      <c r="K906" s="1" t="str">
        <f ca="1">IFERROR(__xludf.DUMMYFUNCTION("IFERROR(REGEXEXTRACT('Tag Library'!AD917, ""\\(.*)""), 'Tag Library'!AD917)"),"")</f>
        <v/>
      </c>
    </row>
    <row r="907" spans="1:11" ht="12.75" x14ac:dyDescent="0.2">
      <c r="A907" s="1" t="str">
        <f ca="1">IFERROR(__xludf.DUMMYFUNCTION("IFERROR(REGEXEXTRACT('Tag Library'!P918, ""\\(.*)""), 'Tag Library'!P918)"),"")</f>
        <v/>
      </c>
      <c r="F907" s="1" t="str">
        <f ca="1">IFERROR(__xludf.DUMMYFUNCTION("IFERROR(REGEXEXTRACT('Tag Library'!W918, ""\\(.*)""), 'Tag Library'!W918)"),"tr_soil_efflux_rate")</f>
        <v>tr_soil_efflux_rate</v>
      </c>
      <c r="I907" s="1" t="str">
        <f t="array" ref="I907">IFERROR(INDEX('Tag Library'!Z:Z, MATCH(H907, 'Tag Library'!W:W, 0)),"")</f>
        <v/>
      </c>
      <c r="K907" s="1" t="str">
        <f ca="1">IFERROR(__xludf.DUMMYFUNCTION("IFERROR(REGEXEXTRACT('Tag Library'!AD918, ""\\(.*)""), 'Tag Library'!AD918)"),"")</f>
        <v/>
      </c>
    </row>
    <row r="908" spans="1:11" ht="12.75" x14ac:dyDescent="0.2">
      <c r="A908" s="1" t="str">
        <f ca="1">IFERROR(__xludf.DUMMYFUNCTION("IFERROR(REGEXEXTRACT('Tag Library'!P919, ""\\(.*)""), 'Tag Library'!P919)"),"")</f>
        <v/>
      </c>
      <c r="F908" s="1" t="str">
        <f ca="1">IFERROR(__xludf.DUMMYFUNCTION("IFERROR(REGEXEXTRACT('Tag Library'!W919, ""\\(.*)""), 'Tag Library'!W919)"),"tr_soil_efflux_rate_line")</f>
        <v>tr_soil_efflux_rate_line</v>
      </c>
      <c r="I908" s="1" t="str">
        <f t="array" ref="I908">IFERROR(INDEX('Tag Library'!Z:Z, MATCH(H908, 'Tag Library'!W:W, 0)),"")</f>
        <v/>
      </c>
      <c r="K908" s="1" t="str">
        <f ca="1">IFERROR(__xludf.DUMMYFUNCTION("IFERROR(REGEXEXTRACT('Tag Library'!AD919, ""\\(.*)""), 'Tag Library'!AD919)"),"")</f>
        <v/>
      </c>
    </row>
    <row r="909" spans="1:11" ht="12.75" x14ac:dyDescent="0.2">
      <c r="A909" s="1" t="str">
        <f ca="1">IFERROR(__xludf.DUMMYFUNCTION("IFERROR(REGEXEXTRACT('Tag Library'!P920, ""\\(.*)""), 'Tag Library'!P920)"),"")</f>
        <v/>
      </c>
      <c r="F909" s="1" t="str">
        <f ca="1">IFERROR(__xludf.DUMMYFUNCTION("IFERROR(REGEXEXTRACT('Tag Library'!W920, ""\\(.*)""), 'Tag Library'!W920)"),"tr_soil_efflux_rate_poly")</f>
        <v>tr_soil_efflux_rate_poly</v>
      </c>
      <c r="I909" s="1" t="str">
        <f t="array" ref="I909">IFERROR(INDEX('Tag Library'!Z:Z, MATCH(H909, 'Tag Library'!W:W, 0)),"")</f>
        <v/>
      </c>
      <c r="K909" s="1" t="str">
        <f ca="1">IFERROR(__xludf.DUMMYFUNCTION("IFERROR(REGEXEXTRACT('Tag Library'!AD920, ""\\(.*)""), 'Tag Library'!AD920)"),"")</f>
        <v/>
      </c>
    </row>
    <row r="910" spans="1:11" ht="12.75" x14ac:dyDescent="0.2">
      <c r="A910" s="1" t="str">
        <f ca="1">IFERROR(__xludf.DUMMYFUNCTION("IFERROR(REGEXEXTRACT('Tag Library'!P921, ""\\(.*)""), 'Tag Library'!P921)"),"")</f>
        <v/>
      </c>
      <c r="F910" s="1" t="str">
        <f ca="1">IFERROR(__xludf.DUMMYFUNCTION("IFERROR(REGEXEXTRACT('Tag Library'!W921, ""\\(.*)""), 'Tag Library'!W921)"),"tr_soil_efflux_bp")</f>
        <v>tr_soil_efflux_bp</v>
      </c>
      <c r="I910" s="1" t="str">
        <f t="array" ref="I910">IFERROR(INDEX('Tag Library'!Z:Z, MATCH(H910, 'Tag Library'!W:W, 0)),"")</f>
        <v/>
      </c>
      <c r="K910" s="1" t="str">
        <f ca="1">IFERROR(__xludf.DUMMYFUNCTION("IFERROR(REGEXEXTRACT('Tag Library'!AD921, ""\\(.*)""), 'Tag Library'!AD921)"),"")</f>
        <v/>
      </c>
    </row>
    <row r="911" spans="1:11" ht="12.75" x14ac:dyDescent="0.2">
      <c r="A911" s="1" t="str">
        <f ca="1">IFERROR(__xludf.DUMMYFUNCTION("IFERROR(REGEXEXTRACT('Tag Library'!P922, ""\\(.*)""), 'Tag Library'!P922)"),"")</f>
        <v/>
      </c>
      <c r="F911" s="1" t="str">
        <f ca="1">IFERROR(__xludf.DUMMYFUNCTION("IFERROR(REGEXEXTRACT('Tag Library'!W922, ""\\(.*)""), 'Tag Library'!W922)"),"tr_soil_efflux_bp_dry")</f>
        <v>tr_soil_efflux_bp_dry</v>
      </c>
      <c r="I911" s="1" t="str">
        <f t="array" ref="I911">IFERROR(INDEX('Tag Library'!Z:Z, MATCH(H911, 'Tag Library'!W:W, 0)),"")</f>
        <v/>
      </c>
      <c r="K911" s="1" t="str">
        <f ca="1">IFERROR(__xludf.DUMMYFUNCTION("IFERROR(REGEXEXTRACT('Tag Library'!AD922, ""\\(.*)""), 'Tag Library'!AD922)"),"")</f>
        <v/>
      </c>
    </row>
    <row r="912" spans="1:11" ht="12.75" x14ac:dyDescent="0.2">
      <c r="A912" s="1" t="str">
        <f ca="1">IFERROR(__xludf.DUMMYFUNCTION("IFERROR(REGEXEXTRACT('Tag Library'!P923, ""\\(.*)""), 'Tag Library'!P923)"),"")</f>
        <v/>
      </c>
      <c r="F912" s="1" t="str">
        <f ca="1">IFERROR(__xludf.DUMMYFUNCTION("IFERROR(REGEXEXTRACT('Tag Library'!W923, ""\\(.*)""), 'Tag Library'!W923)"),"tr_soil_efflux_dp")</f>
        <v>tr_soil_efflux_dp</v>
      </c>
      <c r="I912" s="1" t="str">
        <f t="array" ref="I912">IFERROR(INDEX('Tag Library'!Z:Z, MATCH(H912, 'Tag Library'!W:W, 0)),"")</f>
        <v/>
      </c>
      <c r="K912" s="1" t="str">
        <f ca="1">IFERROR(__xludf.DUMMYFUNCTION("IFERROR(REGEXEXTRACT('Tag Library'!AD923, ""\\(.*)""), 'Tag Library'!AD923)"),"")</f>
        <v/>
      </c>
    </row>
    <row r="913" spans="1:11" ht="12.75" x14ac:dyDescent="0.2">
      <c r="A913" s="1" t="str">
        <f ca="1">IFERROR(__xludf.DUMMYFUNCTION("IFERROR(REGEXEXTRACT('Tag Library'!P924, ""\\(.*)""), 'Tag Library'!P924)"),"")</f>
        <v/>
      </c>
      <c r="F913" s="1" t="str">
        <f ca="1">IFERROR(__xludf.DUMMYFUNCTION("IFERROR(REGEXEXTRACT('Tag Library'!W924, ""\\(.*)""), 'Tag Library'!W924)"),"tr_soil_efflux_temp")</f>
        <v>tr_soil_efflux_temp</v>
      </c>
      <c r="I913" s="1" t="str">
        <f t="array" ref="I913">IFERROR(INDEX('Tag Library'!Z:Z, MATCH(H913, 'Tag Library'!W:W, 0)),"")</f>
        <v/>
      </c>
      <c r="K913" s="1" t="str">
        <f ca="1">IFERROR(__xludf.DUMMYFUNCTION("IFERROR(REGEXEXTRACT('Tag Library'!AD924, ""\\(.*)""), 'Tag Library'!AD924)"),"")</f>
        <v/>
      </c>
    </row>
    <row r="914" spans="1:11" ht="12.75" x14ac:dyDescent="0.2">
      <c r="A914" s="1" t="str">
        <f ca="1">IFERROR(__xludf.DUMMYFUNCTION("IFERROR(REGEXEXTRACT('Tag Library'!P925, ""\\(.*)""), 'Tag Library'!P925)"),"")</f>
        <v/>
      </c>
      <c r="F914" s="1" t="str">
        <f ca="1">IFERROR(__xludf.DUMMYFUNCTION("IFERROR(REGEXEXTRACT('Tag Library'!W925, ""\\(.*)""), 'Tag Library'!W925)"),"tr_soil_efflux_measure_mode")</f>
        <v>tr_soil_efflux_measure_mode</v>
      </c>
      <c r="I914" s="1" t="str">
        <f t="array" ref="I914">IFERROR(INDEX('Tag Library'!Z:Z, MATCH(H914, 'Tag Library'!W:W, 0)),"")</f>
        <v/>
      </c>
      <c r="K914" s="1" t="str">
        <f ca="1">IFERROR(__xludf.DUMMYFUNCTION("IFERROR(REGEXEXTRACT('Tag Library'!AD925, ""\\(.*)""), 'Tag Library'!AD925)"),"")</f>
        <v/>
      </c>
    </row>
    <row r="915" spans="1:11" ht="12.75" x14ac:dyDescent="0.2">
      <c r="A915" s="1" t="str">
        <f ca="1">IFERROR(__xludf.DUMMYFUNCTION("IFERROR(REGEXEXTRACT('Tag Library'!P926, ""\\(.*)""), 'Tag Library'!P926)"),"")</f>
        <v/>
      </c>
      <c r="F915" s="1" t="str">
        <f ca="1">IFERROR(__xludf.DUMMYFUNCTION("IFERROR(REGEXEXTRACT('Tag Library'!W926, ""\\(.*)""), 'Tag Library'!W926)"),"tr_soil_efflux_rate")</f>
        <v>tr_soil_efflux_rate</v>
      </c>
      <c r="I915" s="1" t="str">
        <f t="array" ref="I915">IFERROR(INDEX('Tag Library'!Z:Z, MATCH(H915, 'Tag Library'!W:W, 0)),"")</f>
        <v/>
      </c>
      <c r="K915" s="1" t="str">
        <f ca="1">IFERROR(__xludf.DUMMYFUNCTION("IFERROR(REGEXEXTRACT('Tag Library'!AD926, ""\\(.*)""), 'Tag Library'!AD926)"),"")</f>
        <v/>
      </c>
    </row>
    <row r="916" spans="1:11" ht="12.75" x14ac:dyDescent="0.2">
      <c r="A916" s="1" t="str">
        <f ca="1">IFERROR(__xludf.DUMMYFUNCTION("IFERROR(REGEXEXTRACT('Tag Library'!P927, ""\\(.*)""), 'Tag Library'!P927)"),"")</f>
        <v/>
      </c>
      <c r="F916" s="1" t="str">
        <f ca="1">IFERROR(__xludf.DUMMYFUNCTION("IFERROR(REGEXEXTRACT('Tag Library'!W927, ""\\(.*)""), 'Tag Library'!W927)"),"tr_soil_efflux_rate_line")</f>
        <v>tr_soil_efflux_rate_line</v>
      </c>
      <c r="I916" s="1" t="str">
        <f t="array" ref="I916">IFERROR(INDEX('Tag Library'!Z:Z, MATCH(H916, 'Tag Library'!W:W, 0)),"")</f>
        <v/>
      </c>
      <c r="K916" s="1" t="str">
        <f ca="1">IFERROR(__xludf.DUMMYFUNCTION("IFERROR(REGEXEXTRACT('Tag Library'!AD927, ""\\(.*)""), 'Tag Library'!AD927)"),"")</f>
        <v/>
      </c>
    </row>
    <row r="917" spans="1:11" ht="12.75" x14ac:dyDescent="0.2">
      <c r="A917" s="1" t="str">
        <f ca="1">IFERROR(__xludf.DUMMYFUNCTION("IFERROR(REGEXEXTRACT('Tag Library'!P928, ""\\(.*)""), 'Tag Library'!P928)"),"")</f>
        <v/>
      </c>
      <c r="F917" s="1" t="str">
        <f ca="1">IFERROR(__xludf.DUMMYFUNCTION("IFERROR(REGEXEXTRACT('Tag Library'!W928, ""\\(.*)""), 'Tag Library'!W928)"),"tr_soil_efflux_rate_poly")</f>
        <v>tr_soil_efflux_rate_poly</v>
      </c>
      <c r="I917" s="1" t="str">
        <f t="array" ref="I917">IFERROR(INDEX('Tag Library'!Z:Z, MATCH(H917, 'Tag Library'!W:W, 0)),"")</f>
        <v/>
      </c>
      <c r="K917" s="1" t="str">
        <f ca="1">IFERROR(__xludf.DUMMYFUNCTION("IFERROR(REGEXEXTRACT('Tag Library'!AD928, ""\\(.*)""), 'Tag Library'!AD928)"),"")</f>
        <v/>
      </c>
    </row>
    <row r="918" spans="1:11" ht="12.75" x14ac:dyDescent="0.2">
      <c r="A918" s="1" t="str">
        <f ca="1">IFERROR(__xludf.DUMMYFUNCTION("IFERROR(REGEXEXTRACT('Tag Library'!P929, ""\\(.*)""), 'Tag Library'!P929)"),"")</f>
        <v/>
      </c>
      <c r="F918" s="1" t="str">
        <f ca="1">IFERROR(__xludf.DUMMYFUNCTION("IFERROR(REGEXEXTRACT('Tag Library'!W929, ""\\(.*)""), 'Tag Library'!W929)"),"tr_soil_efflux_bp")</f>
        <v>tr_soil_efflux_bp</v>
      </c>
      <c r="I918" s="1" t="str">
        <f t="array" ref="I918">IFERROR(INDEX('Tag Library'!Z:Z, MATCH(H918, 'Tag Library'!W:W, 0)),"")</f>
        <v/>
      </c>
      <c r="K918" s="1" t="str">
        <f ca="1">IFERROR(__xludf.DUMMYFUNCTION("IFERROR(REGEXEXTRACT('Tag Library'!AD929, ""\\(.*)""), 'Tag Library'!AD929)"),"")</f>
        <v/>
      </c>
    </row>
    <row r="919" spans="1:11" ht="12.75" x14ac:dyDescent="0.2">
      <c r="A919" s="1" t="str">
        <f ca="1">IFERROR(__xludf.DUMMYFUNCTION("IFERROR(REGEXEXTRACT('Tag Library'!P930, ""\\(.*)""), 'Tag Library'!P930)"),"")</f>
        <v/>
      </c>
      <c r="F919" s="1" t="str">
        <f ca="1">IFERROR(__xludf.DUMMYFUNCTION("IFERROR(REGEXEXTRACT('Tag Library'!W930, ""\\(.*)""), 'Tag Library'!W930)"),"tr_soil_efflux_bp_dry")</f>
        <v>tr_soil_efflux_bp_dry</v>
      </c>
      <c r="I919" s="1" t="str">
        <f t="array" ref="I919">IFERROR(INDEX('Tag Library'!Z:Z, MATCH(H919, 'Tag Library'!W:W, 0)),"")</f>
        <v/>
      </c>
      <c r="K919" s="1" t="str">
        <f ca="1">IFERROR(__xludf.DUMMYFUNCTION("IFERROR(REGEXEXTRACT('Tag Library'!AD930, ""\\(.*)""), 'Tag Library'!AD930)"),"")</f>
        <v/>
      </c>
    </row>
    <row r="920" spans="1:11" ht="12.75" x14ac:dyDescent="0.2">
      <c r="A920" s="1" t="str">
        <f ca="1">IFERROR(__xludf.DUMMYFUNCTION("IFERROR(REGEXEXTRACT('Tag Library'!P931, ""\\(.*)""), 'Tag Library'!P931)"),"")</f>
        <v/>
      </c>
      <c r="F920" s="1" t="str">
        <f ca="1">IFERROR(__xludf.DUMMYFUNCTION("IFERROR(REGEXEXTRACT('Tag Library'!W931, ""\\(.*)""), 'Tag Library'!W931)"),"tr_soil_efflux_dp")</f>
        <v>tr_soil_efflux_dp</v>
      </c>
      <c r="I920" s="1" t="str">
        <f t="array" ref="I920">IFERROR(INDEX('Tag Library'!Z:Z, MATCH(H920, 'Tag Library'!W:W, 0)),"")</f>
        <v/>
      </c>
      <c r="K920" s="1" t="str">
        <f ca="1">IFERROR(__xludf.DUMMYFUNCTION("IFERROR(REGEXEXTRACT('Tag Library'!AD931, ""\\(.*)""), 'Tag Library'!AD931)"),"")</f>
        <v/>
      </c>
    </row>
    <row r="921" spans="1:11" ht="12.75" x14ac:dyDescent="0.2">
      <c r="A921" s="1" t="str">
        <f ca="1">IFERROR(__xludf.DUMMYFUNCTION("IFERROR(REGEXEXTRACT('Tag Library'!P932, ""\\(.*)""), 'Tag Library'!P932)"),"")</f>
        <v/>
      </c>
      <c r="F921" s="1" t="str">
        <f ca="1">IFERROR(__xludf.DUMMYFUNCTION("IFERROR(REGEXEXTRACT('Tag Library'!W932, ""\\(.*)""), 'Tag Library'!W932)"),"tr_soil_efflux_temp")</f>
        <v>tr_soil_efflux_temp</v>
      </c>
      <c r="I921" s="1" t="str">
        <f t="array" ref="I921">IFERROR(INDEX('Tag Library'!Z:Z, MATCH(H921, 'Tag Library'!W:W, 0)),"")</f>
        <v/>
      </c>
      <c r="K921" s="1" t="str">
        <f ca="1">IFERROR(__xludf.DUMMYFUNCTION("IFERROR(REGEXEXTRACT('Tag Library'!AD932, ""\\(.*)""), 'Tag Library'!AD932)"),"")</f>
        <v/>
      </c>
    </row>
    <row r="922" spans="1:11" ht="12.75" x14ac:dyDescent="0.2">
      <c r="A922" s="1" t="str">
        <f ca="1">IFERROR(__xludf.DUMMYFUNCTION("IFERROR(REGEXEXTRACT('Tag Library'!P933, ""\\(.*)""), 'Tag Library'!P933)"),"")</f>
        <v/>
      </c>
      <c r="F922" s="1" t="str">
        <f ca="1">IFERROR(__xludf.DUMMYFUNCTION("IFERROR(REGEXEXTRACT('Tag Library'!W933, ""\\(.*)""), 'Tag Library'!W933)"),"tr_soil_efflux_measure_mode")</f>
        <v>tr_soil_efflux_measure_mode</v>
      </c>
      <c r="I922" s="1" t="str">
        <f t="array" ref="I922">IFERROR(INDEX('Tag Library'!Z:Z, MATCH(H922, 'Tag Library'!W:W, 0)),"")</f>
        <v/>
      </c>
      <c r="K922" s="1" t="str">
        <f ca="1">IFERROR(__xludf.DUMMYFUNCTION("IFERROR(REGEXEXTRACT('Tag Library'!AD933, ""\\(.*)""), 'Tag Library'!AD933)"),"")</f>
        <v/>
      </c>
    </row>
    <row r="923" spans="1:11" ht="12.75" x14ac:dyDescent="0.2">
      <c r="A923" s="1" t="str">
        <f ca="1">IFERROR(__xludf.DUMMYFUNCTION("IFERROR(REGEXEXTRACT('Tag Library'!P934, ""\\(.*)""), 'Tag Library'!P934)"),"")</f>
        <v/>
      </c>
      <c r="F923" s="1" t="str">
        <f ca="1">IFERROR(__xludf.DUMMYFUNCTION("IFERROR(REGEXEXTRACT('Tag Library'!W934, ""\\(.*)""), 'Tag Library'!W934)"),"tr_soil_efflux_rate")</f>
        <v>tr_soil_efflux_rate</v>
      </c>
      <c r="I923" s="1" t="str">
        <f t="array" ref="I923">IFERROR(INDEX('Tag Library'!Z:Z, MATCH(H923, 'Tag Library'!W:W, 0)),"")</f>
        <v/>
      </c>
      <c r="K923" s="1" t="str">
        <f ca="1">IFERROR(__xludf.DUMMYFUNCTION("IFERROR(REGEXEXTRACT('Tag Library'!AD934, ""\\(.*)""), 'Tag Library'!AD934)"),"")</f>
        <v/>
      </c>
    </row>
    <row r="924" spans="1:11" ht="12.75" x14ac:dyDescent="0.2">
      <c r="A924" s="1" t="str">
        <f ca="1">IFERROR(__xludf.DUMMYFUNCTION("IFERROR(REGEXEXTRACT('Tag Library'!P935, ""\\(.*)""), 'Tag Library'!P935)"),"")</f>
        <v/>
      </c>
      <c r="F924" s="1" t="str">
        <f ca="1">IFERROR(__xludf.DUMMYFUNCTION("IFERROR(REGEXEXTRACT('Tag Library'!W935, ""\\(.*)""), 'Tag Library'!W935)"),"tr_soil_efflux_rate_line")</f>
        <v>tr_soil_efflux_rate_line</v>
      </c>
      <c r="I924" s="1" t="str">
        <f t="array" ref="I924">IFERROR(INDEX('Tag Library'!Z:Z, MATCH(H924, 'Tag Library'!W:W, 0)),"")</f>
        <v/>
      </c>
      <c r="K924" s="1" t="str">
        <f ca="1">IFERROR(__xludf.DUMMYFUNCTION("IFERROR(REGEXEXTRACT('Tag Library'!AD935, ""\\(.*)""), 'Tag Library'!AD935)"),"")</f>
        <v/>
      </c>
    </row>
    <row r="925" spans="1:11" ht="12.75" x14ac:dyDescent="0.2">
      <c r="A925" s="1" t="str">
        <f ca="1">IFERROR(__xludf.DUMMYFUNCTION("IFERROR(REGEXEXTRACT('Tag Library'!P936, ""\\(.*)""), 'Tag Library'!P936)"),"")</f>
        <v/>
      </c>
      <c r="F925" s="1" t="str">
        <f ca="1">IFERROR(__xludf.DUMMYFUNCTION("IFERROR(REGEXEXTRACT('Tag Library'!W936, ""\\(.*)""), 'Tag Library'!W936)"),"tr_soil_efflux_rate_poly")</f>
        <v>tr_soil_efflux_rate_poly</v>
      </c>
      <c r="I925" s="1" t="str">
        <f t="array" ref="I925">IFERROR(INDEX('Tag Library'!Z:Z, MATCH(H925, 'Tag Library'!W:W, 0)),"")</f>
        <v/>
      </c>
      <c r="K925" s="1" t="str">
        <f ca="1">IFERROR(__xludf.DUMMYFUNCTION("IFERROR(REGEXEXTRACT('Tag Library'!AD936, ""\\(.*)""), 'Tag Library'!AD936)"),"")</f>
        <v/>
      </c>
    </row>
    <row r="926" spans="1:11" ht="12.75" x14ac:dyDescent="0.2">
      <c r="A926" s="1" t="str">
        <f ca="1">IFERROR(__xludf.DUMMYFUNCTION("IFERROR(REGEXEXTRACT('Tag Library'!P937, ""\\(.*)""), 'Tag Library'!P937)"),"")</f>
        <v/>
      </c>
      <c r="F926" s="1" t="str">
        <f ca="1">IFERROR(__xludf.DUMMYFUNCTION("IFERROR(REGEXEXTRACT('Tag Library'!W937, ""\\(.*)""), 'Tag Library'!W937)"),"tr_soil_efflux_bp")</f>
        <v>tr_soil_efflux_bp</v>
      </c>
      <c r="I926" s="1" t="str">
        <f t="array" ref="I926">IFERROR(INDEX('Tag Library'!Z:Z, MATCH(H926, 'Tag Library'!W:W, 0)),"")</f>
        <v/>
      </c>
      <c r="K926" s="1" t="str">
        <f ca="1">IFERROR(__xludf.DUMMYFUNCTION("IFERROR(REGEXEXTRACT('Tag Library'!AD937, ""\\(.*)""), 'Tag Library'!AD937)"),"")</f>
        <v/>
      </c>
    </row>
    <row r="927" spans="1:11" ht="12.75" x14ac:dyDescent="0.2">
      <c r="A927" s="1" t="str">
        <f ca="1">IFERROR(__xludf.DUMMYFUNCTION("IFERROR(REGEXEXTRACT('Tag Library'!P938, ""\\(.*)""), 'Tag Library'!P938)"),"")</f>
        <v/>
      </c>
      <c r="F927" s="1" t="str">
        <f ca="1">IFERROR(__xludf.DUMMYFUNCTION("IFERROR(REGEXEXTRACT('Tag Library'!W938, ""\\(.*)""), 'Tag Library'!W938)"),"tr_soil_efflux_bp_dry")</f>
        <v>tr_soil_efflux_bp_dry</v>
      </c>
      <c r="I927" s="1" t="str">
        <f t="array" ref="I927">IFERROR(INDEX('Tag Library'!Z:Z, MATCH(H927, 'Tag Library'!W:W, 0)),"")</f>
        <v/>
      </c>
      <c r="K927" s="1" t="str">
        <f ca="1">IFERROR(__xludf.DUMMYFUNCTION("IFERROR(REGEXEXTRACT('Tag Library'!AD938, ""\\(.*)""), 'Tag Library'!AD938)"),"")</f>
        <v/>
      </c>
    </row>
    <row r="928" spans="1:11" ht="12.75" x14ac:dyDescent="0.2">
      <c r="A928" s="1" t="str">
        <f ca="1">IFERROR(__xludf.DUMMYFUNCTION("IFERROR(REGEXEXTRACT('Tag Library'!P939, ""\\(.*)""), 'Tag Library'!P939)"),"")</f>
        <v/>
      </c>
      <c r="F928" s="1" t="str">
        <f ca="1">IFERROR(__xludf.DUMMYFUNCTION("IFERROR(REGEXEXTRACT('Tag Library'!W939, ""\\(.*)""), 'Tag Library'!W939)"),"tr_soil_efflux_dp")</f>
        <v>tr_soil_efflux_dp</v>
      </c>
      <c r="I928" s="1" t="str">
        <f t="array" ref="I928">IFERROR(INDEX('Tag Library'!Z:Z, MATCH(H928, 'Tag Library'!W:W, 0)),"")</f>
        <v/>
      </c>
      <c r="K928" s="1" t="str">
        <f ca="1">IFERROR(__xludf.DUMMYFUNCTION("IFERROR(REGEXEXTRACT('Tag Library'!AD939, ""\\(.*)""), 'Tag Library'!AD939)"),"")</f>
        <v/>
      </c>
    </row>
    <row r="929" spans="1:11" ht="12.75" x14ac:dyDescent="0.2">
      <c r="A929" s="1" t="str">
        <f ca="1">IFERROR(__xludf.DUMMYFUNCTION("IFERROR(REGEXEXTRACT('Tag Library'!P940, ""\\(.*)""), 'Tag Library'!P940)"),"")</f>
        <v/>
      </c>
      <c r="F929" s="1" t="str">
        <f ca="1">IFERROR(__xludf.DUMMYFUNCTION("IFERROR(REGEXEXTRACT('Tag Library'!W940, ""\\(.*)""), 'Tag Library'!W940)"),"tr_soil_efflux_temp")</f>
        <v>tr_soil_efflux_temp</v>
      </c>
      <c r="I929" s="1" t="str">
        <f t="array" ref="I929">IFERROR(INDEX('Tag Library'!Z:Z, MATCH(H929, 'Tag Library'!W:W, 0)),"")</f>
        <v/>
      </c>
      <c r="K929" s="1" t="str">
        <f ca="1">IFERROR(__xludf.DUMMYFUNCTION("IFERROR(REGEXEXTRACT('Tag Library'!AD940, ""\\(.*)""), 'Tag Library'!AD940)"),"")</f>
        <v/>
      </c>
    </row>
    <row r="930" spans="1:11" ht="12.75" x14ac:dyDescent="0.2">
      <c r="A930" s="1" t="str">
        <f ca="1">IFERROR(__xludf.DUMMYFUNCTION("IFERROR(REGEXEXTRACT('Tag Library'!P941, ""\\(.*)""), 'Tag Library'!P941)"),"")</f>
        <v/>
      </c>
      <c r="F930" s="1" t="str">
        <f ca="1">IFERROR(__xludf.DUMMYFUNCTION("IFERROR(REGEXEXTRACT('Tag Library'!W941, ""\\(.*)""), 'Tag Library'!W941)"),"tr_soil_efflux_measure_mode")</f>
        <v>tr_soil_efflux_measure_mode</v>
      </c>
      <c r="I930" s="1" t="str">
        <f t="array" ref="I930">IFERROR(INDEX('Tag Library'!Z:Z, MATCH(H930, 'Tag Library'!W:W, 0)),"")</f>
        <v/>
      </c>
      <c r="K930" s="1" t="str">
        <f ca="1">IFERROR(__xludf.DUMMYFUNCTION("IFERROR(REGEXEXTRACT('Tag Library'!AD941, ""\\(.*)""), 'Tag Library'!AD941)"),"")</f>
        <v/>
      </c>
    </row>
    <row r="931" spans="1:11" ht="12.75" x14ac:dyDescent="0.2">
      <c r="A931" s="1" t="str">
        <f ca="1">IFERROR(__xludf.DUMMYFUNCTION("IFERROR(REGEXEXTRACT('Tag Library'!P942, ""\\(.*)""), 'Tag Library'!P942)"),"")</f>
        <v/>
      </c>
      <c r="F931" s="1" t="str">
        <f ca="1">IFERROR(__xludf.DUMMYFUNCTION("IFERROR(REGEXEXTRACT('Tag Library'!W942, ""\\(.*)""), 'Tag Library'!W942)"),"tr_soil_efflux_rate")</f>
        <v>tr_soil_efflux_rate</v>
      </c>
      <c r="I931" s="1" t="str">
        <f t="array" ref="I931">IFERROR(INDEX('Tag Library'!Z:Z, MATCH(H931, 'Tag Library'!W:W, 0)),"")</f>
        <v/>
      </c>
      <c r="K931" s="1" t="str">
        <f ca="1">IFERROR(__xludf.DUMMYFUNCTION("IFERROR(REGEXEXTRACT('Tag Library'!AD942, ""\\(.*)""), 'Tag Library'!AD942)"),"")</f>
        <v/>
      </c>
    </row>
    <row r="932" spans="1:11" ht="12.75" x14ac:dyDescent="0.2">
      <c r="A932" s="1" t="str">
        <f ca="1">IFERROR(__xludf.DUMMYFUNCTION("IFERROR(REGEXEXTRACT('Tag Library'!P943, ""\\(.*)""), 'Tag Library'!P943)"),"")</f>
        <v/>
      </c>
      <c r="F932" s="1" t="str">
        <f ca="1">IFERROR(__xludf.DUMMYFUNCTION("IFERROR(REGEXEXTRACT('Tag Library'!W943, ""\\(.*)""), 'Tag Library'!W943)"),"tr_soil_efflux_rate_line")</f>
        <v>tr_soil_efflux_rate_line</v>
      </c>
      <c r="I932" s="1" t="str">
        <f t="array" ref="I932">IFERROR(INDEX('Tag Library'!Z:Z, MATCH(H932, 'Tag Library'!W:W, 0)),"")</f>
        <v/>
      </c>
      <c r="K932" s="1" t="str">
        <f ca="1">IFERROR(__xludf.DUMMYFUNCTION("IFERROR(REGEXEXTRACT('Tag Library'!AD943, ""\\(.*)""), 'Tag Library'!AD943)"),"")</f>
        <v/>
      </c>
    </row>
    <row r="933" spans="1:11" ht="12.75" x14ac:dyDescent="0.2">
      <c r="A933" s="1" t="str">
        <f ca="1">IFERROR(__xludf.DUMMYFUNCTION("IFERROR(REGEXEXTRACT('Tag Library'!P944, ""\\(.*)""), 'Tag Library'!P944)"),"")</f>
        <v/>
      </c>
      <c r="F933" s="1" t="str">
        <f ca="1">IFERROR(__xludf.DUMMYFUNCTION("IFERROR(REGEXEXTRACT('Tag Library'!W944, ""\\(.*)""), 'Tag Library'!W944)"),"tr_soil_efflux_rate_poly")</f>
        <v>tr_soil_efflux_rate_poly</v>
      </c>
      <c r="I933" s="1" t="str">
        <f t="array" ref="I933">IFERROR(INDEX('Tag Library'!Z:Z, MATCH(H933, 'Tag Library'!W:W, 0)),"")</f>
        <v/>
      </c>
      <c r="K933" s="1" t="str">
        <f ca="1">IFERROR(__xludf.DUMMYFUNCTION("IFERROR(REGEXEXTRACT('Tag Library'!AD944, ""\\(.*)""), 'Tag Library'!AD944)"),"")</f>
        <v/>
      </c>
    </row>
    <row r="934" spans="1:11" ht="12.75" x14ac:dyDescent="0.2">
      <c r="A934" s="1" t="str">
        <f ca="1">IFERROR(__xludf.DUMMYFUNCTION("IFERROR(REGEXEXTRACT('Tag Library'!P945, ""\\(.*)""), 'Tag Library'!P945)"),"")</f>
        <v/>
      </c>
      <c r="F934" s="1" t="str">
        <f ca="1">IFERROR(__xludf.DUMMYFUNCTION("IFERROR(REGEXEXTRACT('Tag Library'!W945, ""\\(.*)""), 'Tag Library'!W945)"),"tr_soil_efflux_bp")</f>
        <v>tr_soil_efflux_bp</v>
      </c>
      <c r="I934" s="1" t="str">
        <f t="array" ref="I934">IFERROR(INDEX('Tag Library'!Z:Z, MATCH(H934, 'Tag Library'!W:W, 0)),"")</f>
        <v/>
      </c>
      <c r="K934" s="1" t="str">
        <f ca="1">IFERROR(__xludf.DUMMYFUNCTION("IFERROR(REGEXEXTRACT('Tag Library'!AD945, ""\\(.*)""), 'Tag Library'!AD945)"),"")</f>
        <v/>
      </c>
    </row>
    <row r="935" spans="1:11" ht="12.75" x14ac:dyDescent="0.2">
      <c r="A935" s="1" t="str">
        <f ca="1">IFERROR(__xludf.DUMMYFUNCTION("IFERROR(REGEXEXTRACT('Tag Library'!P946, ""\\(.*)""), 'Tag Library'!P946)"),"")</f>
        <v/>
      </c>
      <c r="F935" s="1" t="str">
        <f ca="1">IFERROR(__xludf.DUMMYFUNCTION("IFERROR(REGEXEXTRACT('Tag Library'!W946, ""\\(.*)""), 'Tag Library'!W946)"),"tr_soil_efflux_bp_dry")</f>
        <v>tr_soil_efflux_bp_dry</v>
      </c>
      <c r="I935" s="1" t="str">
        <f t="array" ref="I935">IFERROR(INDEX('Tag Library'!Z:Z, MATCH(H935, 'Tag Library'!W:W, 0)),"")</f>
        <v/>
      </c>
      <c r="K935" s="1" t="str">
        <f ca="1">IFERROR(__xludf.DUMMYFUNCTION("IFERROR(REGEXEXTRACT('Tag Library'!AD946, ""\\(.*)""), 'Tag Library'!AD946)"),"")</f>
        <v/>
      </c>
    </row>
    <row r="936" spans="1:11" ht="12.75" x14ac:dyDescent="0.2">
      <c r="A936" s="1" t="str">
        <f ca="1">IFERROR(__xludf.DUMMYFUNCTION("IFERROR(REGEXEXTRACT('Tag Library'!P947, ""\\(.*)""), 'Tag Library'!P947)"),"")</f>
        <v/>
      </c>
      <c r="F936" s="1" t="str">
        <f ca="1">IFERROR(__xludf.DUMMYFUNCTION("IFERROR(REGEXEXTRACT('Tag Library'!W947, ""\\(.*)""), 'Tag Library'!W947)"),"tr_soil_efflux_dp")</f>
        <v>tr_soil_efflux_dp</v>
      </c>
      <c r="I936" s="1" t="str">
        <f t="array" ref="I936">IFERROR(INDEX('Tag Library'!Z:Z, MATCH(H936, 'Tag Library'!W:W, 0)),"")</f>
        <v/>
      </c>
      <c r="K936" s="1" t="str">
        <f ca="1">IFERROR(__xludf.DUMMYFUNCTION("IFERROR(REGEXEXTRACT('Tag Library'!AD947, ""\\(.*)""), 'Tag Library'!AD947)"),"")</f>
        <v/>
      </c>
    </row>
    <row r="937" spans="1:11" ht="12.75" x14ac:dyDescent="0.2">
      <c r="A937" s="1" t="str">
        <f ca="1">IFERROR(__xludf.DUMMYFUNCTION("IFERROR(REGEXEXTRACT('Tag Library'!P948, ""\\(.*)""), 'Tag Library'!P948)"),"")</f>
        <v/>
      </c>
      <c r="F937" s="1" t="str">
        <f ca="1">IFERROR(__xludf.DUMMYFUNCTION("IFERROR(REGEXEXTRACT('Tag Library'!W948, ""\\(.*)""), 'Tag Library'!W948)"),"tr_soil_efflux_temp")</f>
        <v>tr_soil_efflux_temp</v>
      </c>
      <c r="I937" s="1" t="str">
        <f t="array" ref="I937">IFERROR(INDEX('Tag Library'!Z:Z, MATCH(H937, 'Tag Library'!W:W, 0)),"")</f>
        <v/>
      </c>
      <c r="K937" s="1" t="str">
        <f ca="1">IFERROR(__xludf.DUMMYFUNCTION("IFERROR(REGEXEXTRACT('Tag Library'!AD948, ""\\(.*)""), 'Tag Library'!AD948)"),"")</f>
        <v/>
      </c>
    </row>
    <row r="938" spans="1:11" ht="12.75" x14ac:dyDescent="0.2">
      <c r="A938" s="1" t="str">
        <f ca="1">IFERROR(__xludf.DUMMYFUNCTION("IFERROR(REGEXEXTRACT('Tag Library'!P949, ""\\(.*)""), 'Tag Library'!P949)"),"")</f>
        <v/>
      </c>
      <c r="F938" s="1" t="str">
        <f ca="1">IFERROR(__xludf.DUMMYFUNCTION("IFERROR(REGEXEXTRACT('Tag Library'!W949, ""\\(.*)""), 'Tag Library'!W949)"),"tr_soil_efflux_measure_mode")</f>
        <v>tr_soil_efflux_measure_mode</v>
      </c>
      <c r="I938" s="1" t="str">
        <f t="array" ref="I938">IFERROR(INDEX('Tag Library'!Z:Z, MATCH(H938, 'Tag Library'!W:W, 0)),"")</f>
        <v/>
      </c>
      <c r="K938" s="1" t="str">
        <f ca="1">IFERROR(__xludf.DUMMYFUNCTION("IFERROR(REGEXEXTRACT('Tag Library'!AD949, ""\\(.*)""), 'Tag Library'!AD949)"),"")</f>
        <v/>
      </c>
    </row>
    <row r="939" spans="1:11" ht="12.75" x14ac:dyDescent="0.2">
      <c r="A939" s="1" t="str">
        <f ca="1">IFERROR(__xludf.DUMMYFUNCTION("IFERROR(REGEXEXTRACT('Tag Library'!P950, ""\\(.*)""), 'Tag Library'!P950)"),"")</f>
        <v/>
      </c>
      <c r="F939" s="1" t="str">
        <f ca="1">IFERROR(__xludf.DUMMYFUNCTION("IFERROR(REGEXEXTRACT('Tag Library'!W950, ""\\(.*)""), 'Tag Library'!W950)"),"tr_soil_efflux_rate")</f>
        <v>tr_soil_efflux_rate</v>
      </c>
      <c r="I939" s="1" t="str">
        <f t="array" ref="I939">IFERROR(INDEX('Tag Library'!Z:Z, MATCH(H939, 'Tag Library'!W:W, 0)),"")</f>
        <v/>
      </c>
      <c r="K939" s="1" t="str">
        <f ca="1">IFERROR(__xludf.DUMMYFUNCTION("IFERROR(REGEXEXTRACT('Tag Library'!AD950, ""\\(.*)""), 'Tag Library'!AD950)"),"")</f>
        <v/>
      </c>
    </row>
    <row r="940" spans="1:11" ht="12.75" x14ac:dyDescent="0.2">
      <c r="A940" s="1" t="str">
        <f ca="1">IFERROR(__xludf.DUMMYFUNCTION("IFERROR(REGEXEXTRACT('Tag Library'!P951, ""\\(.*)""), 'Tag Library'!P951)"),"")</f>
        <v/>
      </c>
      <c r="F940" s="1" t="str">
        <f ca="1">IFERROR(__xludf.DUMMYFUNCTION("IFERROR(REGEXEXTRACT('Tag Library'!W951, ""\\(.*)""), 'Tag Library'!W951)"),"tr_soil_efflux_rate_line")</f>
        <v>tr_soil_efflux_rate_line</v>
      </c>
      <c r="I940" s="1" t="str">
        <f t="array" ref="I940">IFERROR(INDEX('Tag Library'!Z:Z, MATCH(H940, 'Tag Library'!W:W, 0)),"")</f>
        <v/>
      </c>
      <c r="K940" s="1" t="str">
        <f ca="1">IFERROR(__xludf.DUMMYFUNCTION("IFERROR(REGEXEXTRACT('Tag Library'!AD951, ""\\(.*)""), 'Tag Library'!AD951)"),"")</f>
        <v/>
      </c>
    </row>
    <row r="941" spans="1:11" ht="12.75" x14ac:dyDescent="0.2">
      <c r="A941" s="1" t="str">
        <f ca="1">IFERROR(__xludf.DUMMYFUNCTION("IFERROR(REGEXEXTRACT('Tag Library'!P952, ""\\(.*)""), 'Tag Library'!P952)"),"")</f>
        <v/>
      </c>
      <c r="F941" s="1" t="str">
        <f ca="1">IFERROR(__xludf.DUMMYFUNCTION("IFERROR(REGEXEXTRACT('Tag Library'!W952, ""\\(.*)""), 'Tag Library'!W952)"),"tr_soil_efflux_rate_poly")</f>
        <v>tr_soil_efflux_rate_poly</v>
      </c>
      <c r="I941" s="1" t="str">
        <f t="array" ref="I941">IFERROR(INDEX('Tag Library'!Z:Z, MATCH(H941, 'Tag Library'!W:W, 0)),"")</f>
        <v/>
      </c>
      <c r="K941" s="1" t="str">
        <f ca="1">IFERROR(__xludf.DUMMYFUNCTION("IFERROR(REGEXEXTRACT('Tag Library'!AD952, ""\\(.*)""), 'Tag Library'!AD952)"),"")</f>
        <v/>
      </c>
    </row>
    <row r="942" spans="1:11" ht="12.75" x14ac:dyDescent="0.2">
      <c r="A942" s="1" t="str">
        <f ca="1">IFERROR(__xludf.DUMMYFUNCTION("IFERROR(REGEXEXTRACT('Tag Library'!P953, ""\\(.*)""), 'Tag Library'!P953)"),"")</f>
        <v/>
      </c>
      <c r="F942" s="1" t="str">
        <f ca="1">IFERROR(__xludf.DUMMYFUNCTION("IFERROR(REGEXEXTRACT('Tag Library'!W953, ""\\(.*)""), 'Tag Library'!W953)"),"tr_soil_efflux_bp")</f>
        <v>tr_soil_efflux_bp</v>
      </c>
      <c r="I942" s="1" t="str">
        <f t="array" ref="I942">IFERROR(INDEX('Tag Library'!Z:Z, MATCH(H942, 'Tag Library'!W:W, 0)),"")</f>
        <v/>
      </c>
      <c r="K942" s="1" t="str">
        <f ca="1">IFERROR(__xludf.DUMMYFUNCTION("IFERROR(REGEXEXTRACT('Tag Library'!AD953, ""\\(.*)""), 'Tag Library'!AD953)"),"")</f>
        <v/>
      </c>
    </row>
    <row r="943" spans="1:11" ht="12.75" x14ac:dyDescent="0.2">
      <c r="A943" s="1" t="str">
        <f ca="1">IFERROR(__xludf.DUMMYFUNCTION("IFERROR(REGEXEXTRACT('Tag Library'!P954, ""\\(.*)""), 'Tag Library'!P954)"),"")</f>
        <v/>
      </c>
      <c r="F943" s="1" t="str">
        <f ca="1">IFERROR(__xludf.DUMMYFUNCTION("IFERROR(REGEXEXTRACT('Tag Library'!W954, ""\\(.*)""), 'Tag Library'!W954)"),"tr_soil_efflux_bp_dry")</f>
        <v>tr_soil_efflux_bp_dry</v>
      </c>
      <c r="I943" s="1" t="str">
        <f t="array" ref="I943">IFERROR(INDEX('Tag Library'!Z:Z, MATCH(H943, 'Tag Library'!W:W, 0)),"")</f>
        <v/>
      </c>
      <c r="K943" s="1" t="str">
        <f ca="1">IFERROR(__xludf.DUMMYFUNCTION("IFERROR(REGEXEXTRACT('Tag Library'!AD954, ""\\(.*)""), 'Tag Library'!AD954)"),"")</f>
        <v/>
      </c>
    </row>
    <row r="944" spans="1:11" ht="12.75" x14ac:dyDescent="0.2">
      <c r="A944" s="1" t="str">
        <f ca="1">IFERROR(__xludf.DUMMYFUNCTION("IFERROR(REGEXEXTRACT('Tag Library'!P955, ""\\(.*)""), 'Tag Library'!P955)"),"")</f>
        <v/>
      </c>
      <c r="F944" s="1" t="str">
        <f ca="1">IFERROR(__xludf.DUMMYFUNCTION("IFERROR(REGEXEXTRACT('Tag Library'!W955, ""\\(.*)""), 'Tag Library'!W955)"),"tr_soil_efflux_dp")</f>
        <v>tr_soil_efflux_dp</v>
      </c>
      <c r="I944" s="1" t="str">
        <f t="array" ref="I944">IFERROR(INDEX('Tag Library'!Z:Z, MATCH(H944, 'Tag Library'!W:W, 0)),"")</f>
        <v/>
      </c>
      <c r="K944" s="1" t="str">
        <f ca="1">IFERROR(__xludf.DUMMYFUNCTION("IFERROR(REGEXEXTRACT('Tag Library'!AD955, ""\\(.*)""), 'Tag Library'!AD955)"),"")</f>
        <v/>
      </c>
    </row>
    <row r="945" spans="1:11" ht="12.75" x14ac:dyDescent="0.2">
      <c r="A945" s="1" t="str">
        <f ca="1">IFERROR(__xludf.DUMMYFUNCTION("IFERROR(REGEXEXTRACT('Tag Library'!P956, ""\\(.*)""), 'Tag Library'!P956)"),"")</f>
        <v/>
      </c>
      <c r="F945" s="1" t="str">
        <f ca="1">IFERROR(__xludf.DUMMYFUNCTION("IFERROR(REGEXEXTRACT('Tag Library'!W956, ""\\(.*)""), 'Tag Library'!W956)"),"tr_soil_efflux_temp")</f>
        <v>tr_soil_efflux_temp</v>
      </c>
      <c r="I945" s="1" t="str">
        <f t="array" ref="I945">IFERROR(INDEX('Tag Library'!Z:Z, MATCH(H945, 'Tag Library'!W:W, 0)),"")</f>
        <v/>
      </c>
      <c r="K945" s="1" t="str">
        <f ca="1">IFERROR(__xludf.DUMMYFUNCTION("IFERROR(REGEXEXTRACT('Tag Library'!AD956, ""\\(.*)""), 'Tag Library'!AD956)"),"")</f>
        <v/>
      </c>
    </row>
    <row r="946" spans="1:11" ht="12.75" x14ac:dyDescent="0.2">
      <c r="A946" s="1" t="str">
        <f ca="1">IFERROR(__xludf.DUMMYFUNCTION("IFERROR(REGEXEXTRACT('Tag Library'!P957, ""\\(.*)""), 'Tag Library'!P957)"),"")</f>
        <v/>
      </c>
      <c r="F946" s="1" t="str">
        <f ca="1">IFERROR(__xludf.DUMMYFUNCTION("IFERROR(REGEXEXTRACT('Tag Library'!W957, ""\\(.*)""), 'Tag Library'!W957)"),"tr_soil_efflux_measure_mode")</f>
        <v>tr_soil_efflux_measure_mode</v>
      </c>
      <c r="I946" s="1" t="str">
        <f t="array" ref="I946">IFERROR(INDEX('Tag Library'!Z:Z, MATCH(H946, 'Tag Library'!W:W, 0)),"")</f>
        <v/>
      </c>
      <c r="K946" s="1" t="str">
        <f ca="1">IFERROR(__xludf.DUMMYFUNCTION("IFERROR(REGEXEXTRACT('Tag Library'!AD957, ""\\(.*)""), 'Tag Library'!AD957)"),"")</f>
        <v/>
      </c>
    </row>
    <row r="947" spans="1:11" ht="12.75" x14ac:dyDescent="0.2">
      <c r="A947" s="1" t="str">
        <f ca="1">IFERROR(__xludf.DUMMYFUNCTION("IFERROR(REGEXEXTRACT('Tag Library'!P958, ""\\(.*)""), 'Tag Library'!P958)"),"")</f>
        <v/>
      </c>
      <c r="F947" s="1" t="str">
        <f ca="1">IFERROR(__xludf.DUMMYFUNCTION("IFERROR(REGEXEXTRACT('Tag Library'!W958, ""\\(.*)""), 'Tag Library'!W958)"),"tr_soil_efflux_rate")</f>
        <v>tr_soil_efflux_rate</v>
      </c>
      <c r="I947" s="1" t="str">
        <f t="array" ref="I947">IFERROR(INDEX('Tag Library'!Z:Z, MATCH(H947, 'Tag Library'!W:W, 0)),"")</f>
        <v/>
      </c>
      <c r="K947" s="1" t="str">
        <f ca="1">IFERROR(__xludf.DUMMYFUNCTION("IFERROR(REGEXEXTRACT('Tag Library'!AD958, ""\\(.*)""), 'Tag Library'!AD958)"),"")</f>
        <v/>
      </c>
    </row>
    <row r="948" spans="1:11" ht="12.75" x14ac:dyDescent="0.2">
      <c r="A948" s="1" t="str">
        <f ca="1">IFERROR(__xludf.DUMMYFUNCTION("IFERROR(REGEXEXTRACT('Tag Library'!P959, ""\\(.*)""), 'Tag Library'!P959)"),"")</f>
        <v/>
      </c>
      <c r="F948" s="1" t="str">
        <f ca="1">IFERROR(__xludf.DUMMYFUNCTION("IFERROR(REGEXEXTRACT('Tag Library'!W959, ""\\(.*)""), 'Tag Library'!W959)"),"tr_soil_efflux_rate_line")</f>
        <v>tr_soil_efflux_rate_line</v>
      </c>
      <c r="I948" s="1" t="str">
        <f t="array" ref="I948">IFERROR(INDEX('Tag Library'!Z:Z, MATCH(H948, 'Tag Library'!W:W, 0)),"")</f>
        <v/>
      </c>
      <c r="K948" s="1" t="str">
        <f ca="1">IFERROR(__xludf.DUMMYFUNCTION("IFERROR(REGEXEXTRACT('Tag Library'!AD959, ""\\(.*)""), 'Tag Library'!AD959)"),"")</f>
        <v/>
      </c>
    </row>
    <row r="949" spans="1:11" ht="12.75" x14ac:dyDescent="0.2">
      <c r="A949" s="1" t="str">
        <f ca="1">IFERROR(__xludf.DUMMYFUNCTION("IFERROR(REGEXEXTRACT('Tag Library'!P960, ""\\(.*)""), 'Tag Library'!P960)"),"")</f>
        <v/>
      </c>
      <c r="F949" s="1" t="str">
        <f ca="1">IFERROR(__xludf.DUMMYFUNCTION("IFERROR(REGEXEXTRACT('Tag Library'!W960, ""\\(.*)""), 'Tag Library'!W960)"),"tr_soil_efflux_rate_poly")</f>
        <v>tr_soil_efflux_rate_poly</v>
      </c>
      <c r="I949" s="1" t="str">
        <f t="array" ref="I949">IFERROR(INDEX('Tag Library'!Z:Z, MATCH(H949, 'Tag Library'!W:W, 0)),"")</f>
        <v/>
      </c>
      <c r="K949" s="1" t="str">
        <f ca="1">IFERROR(__xludf.DUMMYFUNCTION("IFERROR(REGEXEXTRACT('Tag Library'!AD960, ""\\(.*)""), 'Tag Library'!AD960)"),"")</f>
        <v/>
      </c>
    </row>
    <row r="950" spans="1:11" ht="12.75" x14ac:dyDescent="0.2">
      <c r="A950" s="1" t="str">
        <f ca="1">IFERROR(__xludf.DUMMYFUNCTION("IFERROR(REGEXEXTRACT('Tag Library'!P961, ""\\(.*)""), 'Tag Library'!P961)"),"")</f>
        <v/>
      </c>
      <c r="F950" s="1" t="str">
        <f ca="1">IFERROR(__xludf.DUMMYFUNCTION("IFERROR(REGEXEXTRACT('Tag Library'!W961, ""\\(.*)""), 'Tag Library'!W961)"),"tr_soil_efflux_bp")</f>
        <v>tr_soil_efflux_bp</v>
      </c>
      <c r="I950" s="1" t="str">
        <f t="array" ref="I950">IFERROR(INDEX('Tag Library'!Z:Z, MATCH(H950, 'Tag Library'!W:W, 0)),"")</f>
        <v/>
      </c>
      <c r="K950" s="1" t="str">
        <f ca="1">IFERROR(__xludf.DUMMYFUNCTION("IFERROR(REGEXEXTRACT('Tag Library'!AD961, ""\\(.*)""), 'Tag Library'!AD961)"),"")</f>
        <v/>
      </c>
    </row>
    <row r="951" spans="1:11" ht="12.75" x14ac:dyDescent="0.2">
      <c r="A951" s="1" t="str">
        <f ca="1">IFERROR(__xludf.DUMMYFUNCTION("IFERROR(REGEXEXTRACT('Tag Library'!P962, ""\\(.*)""), 'Tag Library'!P962)"),"")</f>
        <v/>
      </c>
      <c r="F951" s="1" t="str">
        <f ca="1">IFERROR(__xludf.DUMMYFUNCTION("IFERROR(REGEXEXTRACT('Tag Library'!W962, ""\\(.*)""), 'Tag Library'!W962)"),"tr_soil_efflux_bp_dry")</f>
        <v>tr_soil_efflux_bp_dry</v>
      </c>
      <c r="I951" s="1" t="str">
        <f t="array" ref="I951">IFERROR(INDEX('Tag Library'!Z:Z, MATCH(H951, 'Tag Library'!W:W, 0)),"")</f>
        <v/>
      </c>
      <c r="K951" s="1" t="str">
        <f ca="1">IFERROR(__xludf.DUMMYFUNCTION("IFERROR(REGEXEXTRACT('Tag Library'!AD962, ""\\(.*)""), 'Tag Library'!AD962)"),"")</f>
        <v/>
      </c>
    </row>
    <row r="952" spans="1:11" ht="12.75" x14ac:dyDescent="0.2">
      <c r="A952" s="1" t="str">
        <f ca="1">IFERROR(__xludf.DUMMYFUNCTION("IFERROR(REGEXEXTRACT('Tag Library'!P963, ""\\(.*)""), 'Tag Library'!P963)"),"")</f>
        <v/>
      </c>
      <c r="F952" s="1" t="str">
        <f ca="1">IFERROR(__xludf.DUMMYFUNCTION("IFERROR(REGEXEXTRACT('Tag Library'!W963, ""\\(.*)""), 'Tag Library'!W963)"),"tr_soil_efflux_dp")</f>
        <v>tr_soil_efflux_dp</v>
      </c>
      <c r="I952" s="1" t="str">
        <f t="array" ref="I952">IFERROR(INDEX('Tag Library'!Z:Z, MATCH(H952, 'Tag Library'!W:W, 0)),"")</f>
        <v/>
      </c>
      <c r="K952" s="1" t="str">
        <f ca="1">IFERROR(__xludf.DUMMYFUNCTION("IFERROR(REGEXEXTRACT('Tag Library'!AD963, ""\\(.*)""), 'Tag Library'!AD963)"),"")</f>
        <v/>
      </c>
    </row>
    <row r="953" spans="1:11" ht="12.75" x14ac:dyDescent="0.2">
      <c r="A953" s="1" t="str">
        <f ca="1">IFERROR(__xludf.DUMMYFUNCTION("IFERROR(REGEXEXTRACT('Tag Library'!P964, ""\\(.*)""), 'Tag Library'!P964)"),"")</f>
        <v/>
      </c>
      <c r="F953" s="1" t="str">
        <f ca="1">IFERROR(__xludf.DUMMYFUNCTION("IFERROR(REGEXEXTRACT('Tag Library'!W964, ""\\(.*)""), 'Tag Library'!W964)"),"tr_soil_efflux_temp")</f>
        <v>tr_soil_efflux_temp</v>
      </c>
      <c r="I953" s="1" t="str">
        <f t="array" ref="I953">IFERROR(INDEX('Tag Library'!Z:Z, MATCH(H953, 'Tag Library'!W:W, 0)),"")</f>
        <v/>
      </c>
      <c r="K953" s="1" t="str">
        <f ca="1">IFERROR(__xludf.DUMMYFUNCTION("IFERROR(REGEXEXTRACT('Tag Library'!AD964, ""\\(.*)""), 'Tag Library'!AD964)"),"")</f>
        <v/>
      </c>
    </row>
    <row r="954" spans="1:11" ht="12.75" x14ac:dyDescent="0.2">
      <c r="A954" s="1" t="str">
        <f ca="1">IFERROR(__xludf.DUMMYFUNCTION("IFERROR(REGEXEXTRACT('Tag Library'!P965, ""\\(.*)""), 'Tag Library'!P965)"),"")</f>
        <v/>
      </c>
      <c r="F954" s="1" t="str">
        <f ca="1">IFERROR(__xludf.DUMMYFUNCTION("IFERROR(REGEXEXTRACT('Tag Library'!W965, ""\\(.*)""), 'Tag Library'!W965)"),"tr_soil_efflux_measure_mode")</f>
        <v>tr_soil_efflux_measure_mode</v>
      </c>
      <c r="I954" s="1" t="str">
        <f t="array" ref="I954">IFERROR(INDEX('Tag Library'!Z:Z, MATCH(H954, 'Tag Library'!W:W, 0)),"")</f>
        <v/>
      </c>
      <c r="K954" s="1" t="str">
        <f ca="1">IFERROR(__xludf.DUMMYFUNCTION("IFERROR(REGEXEXTRACT('Tag Library'!AD965, ""\\(.*)""), 'Tag Library'!AD965)"),"")</f>
        <v/>
      </c>
    </row>
    <row r="955" spans="1:11" ht="12.75" x14ac:dyDescent="0.2">
      <c r="A955" s="1" t="str">
        <f ca="1">IFERROR(__xludf.DUMMYFUNCTION("IFERROR(REGEXEXTRACT('Tag Library'!P966, ""\\(.*)""), 'Tag Library'!P966)"),"")</f>
        <v/>
      </c>
      <c r="F955" s="1" t="str">
        <f ca="1">IFERROR(__xludf.DUMMYFUNCTION("IFERROR(REGEXEXTRACT('Tag Library'!W966, ""\\(.*)""), 'Tag Library'!W966)"),"tr_soil_efflux_rate")</f>
        <v>tr_soil_efflux_rate</v>
      </c>
      <c r="I955" s="1" t="str">
        <f t="array" ref="I955">IFERROR(INDEX('Tag Library'!Z:Z, MATCH(H955, 'Tag Library'!W:W, 0)),"")</f>
        <v/>
      </c>
      <c r="K955" s="1" t="str">
        <f ca="1">IFERROR(__xludf.DUMMYFUNCTION("IFERROR(REGEXEXTRACT('Tag Library'!AD966, ""\\(.*)""), 'Tag Library'!AD966)"),"")</f>
        <v/>
      </c>
    </row>
    <row r="956" spans="1:11" ht="12.75" x14ac:dyDescent="0.2">
      <c r="A956" s="1" t="str">
        <f ca="1">IFERROR(__xludf.DUMMYFUNCTION("IFERROR(REGEXEXTRACT('Tag Library'!P967, ""\\(.*)""), 'Tag Library'!P967)"),"")</f>
        <v/>
      </c>
      <c r="F956" s="1" t="str">
        <f ca="1">IFERROR(__xludf.DUMMYFUNCTION("IFERROR(REGEXEXTRACT('Tag Library'!W967, ""\\(.*)""), 'Tag Library'!W967)"),"tr_soil_efflux_rate_line")</f>
        <v>tr_soil_efflux_rate_line</v>
      </c>
      <c r="I956" s="1" t="str">
        <f t="array" ref="I956">IFERROR(INDEX('Tag Library'!Z:Z, MATCH(H956, 'Tag Library'!W:W, 0)),"")</f>
        <v/>
      </c>
      <c r="K956" s="1" t="str">
        <f ca="1">IFERROR(__xludf.DUMMYFUNCTION("IFERROR(REGEXEXTRACT('Tag Library'!AD967, ""\\(.*)""), 'Tag Library'!AD967)"),"")</f>
        <v/>
      </c>
    </row>
    <row r="957" spans="1:11" ht="12.75" x14ac:dyDescent="0.2">
      <c r="A957" s="1" t="str">
        <f ca="1">IFERROR(__xludf.DUMMYFUNCTION("IFERROR(REGEXEXTRACT('Tag Library'!P968, ""\\(.*)""), 'Tag Library'!P968)"),"")</f>
        <v/>
      </c>
      <c r="F957" s="1" t="str">
        <f ca="1">IFERROR(__xludf.DUMMYFUNCTION("IFERROR(REGEXEXTRACT('Tag Library'!W968, ""\\(.*)""), 'Tag Library'!W968)"),"tr_soil_efflux_rate_poly")</f>
        <v>tr_soil_efflux_rate_poly</v>
      </c>
      <c r="I957" s="1" t="str">
        <f t="array" ref="I957">IFERROR(INDEX('Tag Library'!Z:Z, MATCH(H957, 'Tag Library'!W:W, 0)),"")</f>
        <v/>
      </c>
      <c r="K957" s="1" t="str">
        <f ca="1">IFERROR(__xludf.DUMMYFUNCTION("IFERROR(REGEXEXTRACT('Tag Library'!AD968, ""\\(.*)""), 'Tag Library'!AD968)"),"")</f>
        <v/>
      </c>
    </row>
    <row r="958" spans="1:11" ht="12.75" x14ac:dyDescent="0.2">
      <c r="A958" s="1" t="str">
        <f ca="1">IFERROR(__xludf.DUMMYFUNCTION("IFERROR(REGEXEXTRACT('Tag Library'!P969, ""\\(.*)""), 'Tag Library'!P969)"),"")</f>
        <v/>
      </c>
      <c r="F958" s="1" t="str">
        <f ca="1">IFERROR(__xludf.DUMMYFUNCTION("IFERROR(REGEXEXTRACT('Tag Library'!W969, ""\\(.*)""), 'Tag Library'!W969)"),"tr_soil_efflux_bp")</f>
        <v>tr_soil_efflux_bp</v>
      </c>
      <c r="I958" s="1" t="str">
        <f t="array" ref="I958">IFERROR(INDEX('Tag Library'!Z:Z, MATCH(H958, 'Tag Library'!W:W, 0)),"")</f>
        <v/>
      </c>
      <c r="K958" s="1" t="str">
        <f ca="1">IFERROR(__xludf.DUMMYFUNCTION("IFERROR(REGEXEXTRACT('Tag Library'!AD969, ""\\(.*)""), 'Tag Library'!AD969)"),"")</f>
        <v/>
      </c>
    </row>
    <row r="959" spans="1:11" ht="12.75" x14ac:dyDescent="0.2">
      <c r="A959" s="1" t="str">
        <f ca="1">IFERROR(__xludf.DUMMYFUNCTION("IFERROR(REGEXEXTRACT('Tag Library'!P970, ""\\(.*)""), 'Tag Library'!P970)"),"")</f>
        <v/>
      </c>
      <c r="F959" s="1" t="str">
        <f ca="1">IFERROR(__xludf.DUMMYFUNCTION("IFERROR(REGEXEXTRACT('Tag Library'!W970, ""\\(.*)""), 'Tag Library'!W970)"),"tr_soil_efflux_bp_dry")</f>
        <v>tr_soil_efflux_bp_dry</v>
      </c>
      <c r="I959" s="1" t="str">
        <f t="array" ref="I959">IFERROR(INDEX('Tag Library'!Z:Z, MATCH(H959, 'Tag Library'!W:W, 0)),"")</f>
        <v/>
      </c>
      <c r="K959" s="1" t="str">
        <f ca="1">IFERROR(__xludf.DUMMYFUNCTION("IFERROR(REGEXEXTRACT('Tag Library'!AD970, ""\\(.*)""), 'Tag Library'!AD970)"),"")</f>
        <v/>
      </c>
    </row>
    <row r="960" spans="1:11" ht="12.75" x14ac:dyDescent="0.2">
      <c r="A960" s="1" t="str">
        <f ca="1">IFERROR(__xludf.DUMMYFUNCTION("IFERROR(REGEXEXTRACT('Tag Library'!P971, ""\\(.*)""), 'Tag Library'!P971)"),"")</f>
        <v/>
      </c>
      <c r="F960" s="1" t="str">
        <f ca="1">IFERROR(__xludf.DUMMYFUNCTION("IFERROR(REGEXEXTRACT('Tag Library'!W971, ""\\(.*)""), 'Tag Library'!W971)"),"tr_soil_efflux_dp")</f>
        <v>tr_soil_efflux_dp</v>
      </c>
      <c r="I960" s="1" t="str">
        <f t="array" ref="I960">IFERROR(INDEX('Tag Library'!Z:Z, MATCH(H960, 'Tag Library'!W:W, 0)),"")</f>
        <v/>
      </c>
      <c r="K960" s="1" t="str">
        <f ca="1">IFERROR(__xludf.DUMMYFUNCTION("IFERROR(REGEXEXTRACT('Tag Library'!AD971, ""\\(.*)""), 'Tag Library'!AD971)"),"")</f>
        <v/>
      </c>
    </row>
    <row r="961" spans="1:11" ht="12.75" x14ac:dyDescent="0.2">
      <c r="A961" s="1" t="str">
        <f ca="1">IFERROR(__xludf.DUMMYFUNCTION("IFERROR(REGEXEXTRACT('Tag Library'!P972, ""\\(.*)""), 'Tag Library'!P972)"),"")</f>
        <v/>
      </c>
      <c r="F961" s="1" t="str">
        <f ca="1">IFERROR(__xludf.DUMMYFUNCTION("IFERROR(REGEXEXTRACT('Tag Library'!W972, ""\\(.*)""), 'Tag Library'!W972)"),"tr_soil_efflux_temp")</f>
        <v>tr_soil_efflux_temp</v>
      </c>
      <c r="I961" s="1" t="str">
        <f t="array" ref="I961">IFERROR(INDEX('Tag Library'!Z:Z, MATCH(H961, 'Tag Library'!W:W, 0)),"")</f>
        <v/>
      </c>
      <c r="K961" s="1" t="str">
        <f ca="1">IFERROR(__xludf.DUMMYFUNCTION("IFERROR(REGEXEXTRACT('Tag Library'!AD972, ""\\(.*)""), 'Tag Library'!AD972)"),"")</f>
        <v/>
      </c>
    </row>
    <row r="962" spans="1:11" ht="12.75" x14ac:dyDescent="0.2">
      <c r="A962" s="1" t="str">
        <f ca="1">IFERROR(__xludf.DUMMYFUNCTION("IFERROR(REGEXEXTRACT('Tag Library'!P973, ""\\(.*)""), 'Tag Library'!P973)"),"")</f>
        <v/>
      </c>
      <c r="F962" s="1" t="str">
        <f ca="1">IFERROR(__xludf.DUMMYFUNCTION("IFERROR(REGEXEXTRACT('Tag Library'!W973, ""\\(.*)""), 'Tag Library'!W973)"),"tr_soil_efflux_measure_mode")</f>
        <v>tr_soil_efflux_measure_mode</v>
      </c>
      <c r="I962" s="1" t="str">
        <f t="array" ref="I962">IFERROR(INDEX('Tag Library'!Z:Z, MATCH(H962, 'Tag Library'!W:W, 0)),"")</f>
        <v/>
      </c>
      <c r="K962" s="1" t="str">
        <f ca="1">IFERROR(__xludf.DUMMYFUNCTION("IFERROR(REGEXEXTRACT('Tag Library'!AD973, ""\\(.*)""), 'Tag Library'!AD973)"),"")</f>
        <v/>
      </c>
    </row>
    <row r="963" spans="1:11" ht="12.75" x14ac:dyDescent="0.2">
      <c r="A963" s="1" t="str">
        <f ca="1">IFERROR(__xludf.DUMMYFUNCTION("IFERROR(REGEXEXTRACT('Tag Library'!P974, ""\\(.*)""), 'Tag Library'!P974)"),"")</f>
        <v/>
      </c>
      <c r="F963" s="1" t="str">
        <f ca="1">IFERROR(__xludf.DUMMYFUNCTION("IFERROR(REGEXEXTRACT('Tag Library'!W974, ""\\(.*)""), 'Tag Library'!W974)"),"tr_soil_efflux_rate")</f>
        <v>tr_soil_efflux_rate</v>
      </c>
      <c r="I963" s="1" t="str">
        <f t="array" ref="I963">IFERROR(INDEX('Tag Library'!Z:Z, MATCH(H963, 'Tag Library'!W:W, 0)),"")</f>
        <v/>
      </c>
      <c r="K963" s="1" t="str">
        <f ca="1">IFERROR(__xludf.DUMMYFUNCTION("IFERROR(REGEXEXTRACT('Tag Library'!AD974, ""\\(.*)""), 'Tag Library'!AD974)"),"")</f>
        <v/>
      </c>
    </row>
    <row r="964" spans="1:11" ht="12.75" x14ac:dyDescent="0.2">
      <c r="A964" s="1" t="str">
        <f ca="1">IFERROR(__xludf.DUMMYFUNCTION("IFERROR(REGEXEXTRACT('Tag Library'!P975, ""\\(.*)""), 'Tag Library'!P975)"),"")</f>
        <v/>
      </c>
      <c r="F964" s="1" t="str">
        <f ca="1">IFERROR(__xludf.DUMMYFUNCTION("IFERROR(REGEXEXTRACT('Tag Library'!W975, ""\\(.*)""), 'Tag Library'!W975)"),"tr_soil_efflux_rate_line")</f>
        <v>tr_soil_efflux_rate_line</v>
      </c>
      <c r="I964" s="1" t="str">
        <f t="array" ref="I964">IFERROR(INDEX('Tag Library'!Z:Z, MATCH(H964, 'Tag Library'!W:W, 0)),"")</f>
        <v/>
      </c>
      <c r="K964" s="1" t="str">
        <f ca="1">IFERROR(__xludf.DUMMYFUNCTION("IFERROR(REGEXEXTRACT('Tag Library'!AD975, ""\\(.*)""), 'Tag Library'!AD975)"),"")</f>
        <v/>
      </c>
    </row>
    <row r="965" spans="1:11" ht="12.75" x14ac:dyDescent="0.2">
      <c r="A965" s="1" t="str">
        <f ca="1">IFERROR(__xludf.DUMMYFUNCTION("IFERROR(REGEXEXTRACT('Tag Library'!P976, ""\\(.*)""), 'Tag Library'!P976)"),"")</f>
        <v/>
      </c>
      <c r="F965" s="1" t="str">
        <f ca="1">IFERROR(__xludf.DUMMYFUNCTION("IFERROR(REGEXEXTRACT('Tag Library'!W976, ""\\(.*)""), 'Tag Library'!W976)"),"tr_soil_efflux_rate_poly")</f>
        <v>tr_soil_efflux_rate_poly</v>
      </c>
      <c r="I965" s="1" t="str">
        <f t="array" ref="I965">IFERROR(INDEX('Tag Library'!Z:Z, MATCH(H965, 'Tag Library'!W:W, 0)),"")</f>
        <v/>
      </c>
      <c r="K965" s="1" t="str">
        <f ca="1">IFERROR(__xludf.DUMMYFUNCTION("IFERROR(REGEXEXTRACT('Tag Library'!AD976, ""\\(.*)""), 'Tag Library'!AD976)"),"")</f>
        <v/>
      </c>
    </row>
    <row r="966" spans="1:11" ht="12.75" x14ac:dyDescent="0.2">
      <c r="A966" s="1" t="str">
        <f ca="1">IFERROR(__xludf.DUMMYFUNCTION("IFERROR(REGEXEXTRACT('Tag Library'!P977, ""\\(.*)""), 'Tag Library'!P977)"),"")</f>
        <v/>
      </c>
      <c r="F966" s="1" t="str">
        <f ca="1">IFERROR(__xludf.DUMMYFUNCTION("IFERROR(REGEXEXTRACT('Tag Library'!W977, ""\\(.*)""), 'Tag Library'!W977)"),"tr_soil_efflux_bp")</f>
        <v>tr_soil_efflux_bp</v>
      </c>
      <c r="I966" s="1" t="str">
        <f t="array" ref="I966">IFERROR(INDEX('Tag Library'!Z:Z, MATCH(H966, 'Tag Library'!W:W, 0)),"")</f>
        <v/>
      </c>
      <c r="K966" s="1" t="str">
        <f ca="1">IFERROR(__xludf.DUMMYFUNCTION("IFERROR(REGEXEXTRACT('Tag Library'!AD977, ""\\(.*)""), 'Tag Library'!AD977)"),"")</f>
        <v/>
      </c>
    </row>
    <row r="967" spans="1:11" ht="12.75" x14ac:dyDescent="0.2">
      <c r="A967" s="1" t="str">
        <f ca="1">IFERROR(__xludf.DUMMYFUNCTION("IFERROR(REGEXEXTRACT('Tag Library'!P978, ""\\(.*)""), 'Tag Library'!P978)"),"")</f>
        <v/>
      </c>
      <c r="F967" s="1" t="str">
        <f ca="1">IFERROR(__xludf.DUMMYFUNCTION("IFERROR(REGEXEXTRACT('Tag Library'!W978, ""\\(.*)""), 'Tag Library'!W978)"),"tr_soil_efflux_bp_dry")</f>
        <v>tr_soil_efflux_bp_dry</v>
      </c>
      <c r="I967" s="1" t="str">
        <f t="array" ref="I967">IFERROR(INDEX('Tag Library'!Z:Z, MATCH(H967, 'Tag Library'!W:W, 0)),"")</f>
        <v/>
      </c>
      <c r="K967" s="1" t="str">
        <f ca="1">IFERROR(__xludf.DUMMYFUNCTION("IFERROR(REGEXEXTRACT('Tag Library'!AD978, ""\\(.*)""), 'Tag Library'!AD978)"),"")</f>
        <v/>
      </c>
    </row>
    <row r="968" spans="1:11" ht="12.75" x14ac:dyDescent="0.2">
      <c r="A968" s="1" t="str">
        <f ca="1">IFERROR(__xludf.DUMMYFUNCTION("IFERROR(REGEXEXTRACT('Tag Library'!P979, ""\\(.*)""), 'Tag Library'!P979)"),"")</f>
        <v/>
      </c>
      <c r="F968" s="1" t="str">
        <f ca="1">IFERROR(__xludf.DUMMYFUNCTION("IFERROR(REGEXEXTRACT('Tag Library'!W979, ""\\(.*)""), 'Tag Library'!W979)"),"tr_soil_efflux_dp")</f>
        <v>tr_soil_efflux_dp</v>
      </c>
      <c r="I968" s="1" t="str">
        <f t="array" ref="I968">IFERROR(INDEX('Tag Library'!Z:Z, MATCH(H968, 'Tag Library'!W:W, 0)),"")</f>
        <v/>
      </c>
      <c r="K968" s="1" t="str">
        <f ca="1">IFERROR(__xludf.DUMMYFUNCTION("IFERROR(REGEXEXTRACT('Tag Library'!AD979, ""\\(.*)""), 'Tag Library'!AD979)"),"")</f>
        <v/>
      </c>
    </row>
    <row r="969" spans="1:11" ht="12.75" x14ac:dyDescent="0.2">
      <c r="A969" s="1" t="str">
        <f ca="1">IFERROR(__xludf.DUMMYFUNCTION("IFERROR(REGEXEXTRACT('Tag Library'!P980, ""\\(.*)""), 'Tag Library'!P980)"),"")</f>
        <v/>
      </c>
      <c r="F969" s="1" t="str">
        <f ca="1">IFERROR(__xludf.DUMMYFUNCTION("IFERROR(REGEXEXTRACT('Tag Library'!W980, ""\\(.*)""), 'Tag Library'!W980)"),"tr_soil_efflux_temp")</f>
        <v>tr_soil_efflux_temp</v>
      </c>
      <c r="I969" s="1" t="str">
        <f t="array" ref="I969">IFERROR(INDEX('Tag Library'!Z:Z, MATCH(H969, 'Tag Library'!W:W, 0)),"")</f>
        <v/>
      </c>
      <c r="K969" s="1" t="str">
        <f ca="1">IFERROR(__xludf.DUMMYFUNCTION("IFERROR(REGEXEXTRACT('Tag Library'!AD980, ""\\(.*)""), 'Tag Library'!AD980)"),"")</f>
        <v/>
      </c>
    </row>
    <row r="970" spans="1:11" ht="12.75" x14ac:dyDescent="0.2">
      <c r="A970" s="1" t="str">
        <f ca="1">IFERROR(__xludf.DUMMYFUNCTION("IFERROR(REGEXEXTRACT('Tag Library'!P981, ""\\(.*)""), 'Tag Library'!P981)"),"")</f>
        <v/>
      </c>
      <c r="F970" s="1" t="str">
        <f ca="1">IFERROR(__xludf.DUMMYFUNCTION("IFERROR(REGEXEXTRACT('Tag Library'!W981, ""\\(.*)""), 'Tag Library'!W981)"),"tr_soil_efflux_measure_mode")</f>
        <v>tr_soil_efflux_measure_mode</v>
      </c>
      <c r="I970" s="1" t="str">
        <f t="array" ref="I970">IFERROR(INDEX('Tag Library'!Z:Z, MATCH(H970, 'Tag Library'!W:W, 0)),"")</f>
        <v/>
      </c>
      <c r="K970" s="1" t="str">
        <f ca="1">IFERROR(__xludf.DUMMYFUNCTION("IFERROR(REGEXEXTRACT('Tag Library'!AD981, ""\\(.*)""), 'Tag Library'!AD981)"),"")</f>
        <v/>
      </c>
    </row>
    <row r="971" spans="1:11" ht="12.75" x14ac:dyDescent="0.2">
      <c r="A971" s="1" t="str">
        <f ca="1">IFERROR(__xludf.DUMMYFUNCTION("IFERROR(REGEXEXTRACT('Tag Library'!P982, ""\\(.*)""), 'Tag Library'!P982)"),"")</f>
        <v/>
      </c>
      <c r="F971" s="1" t="str">
        <f ca="1">IFERROR(__xludf.DUMMYFUNCTION("IFERROR(REGEXEXTRACT('Tag Library'!W982, ""\\(.*)""), 'Tag Library'!W982)"),"tr_soil_efflux_rate")</f>
        <v>tr_soil_efflux_rate</v>
      </c>
      <c r="I971" s="1" t="str">
        <f t="array" ref="I971">IFERROR(INDEX('Tag Library'!Z:Z, MATCH(H971, 'Tag Library'!W:W, 0)),"")</f>
        <v/>
      </c>
      <c r="K971" s="1" t="str">
        <f ca="1">IFERROR(__xludf.DUMMYFUNCTION("IFERROR(REGEXEXTRACT('Tag Library'!AD982, ""\\(.*)""), 'Tag Library'!AD982)"),"")</f>
        <v/>
      </c>
    </row>
    <row r="972" spans="1:11" ht="12.75" x14ac:dyDescent="0.2">
      <c r="A972" s="1" t="str">
        <f ca="1">IFERROR(__xludf.DUMMYFUNCTION("IFERROR(REGEXEXTRACT('Tag Library'!P983, ""\\(.*)""), 'Tag Library'!P983)"),"")</f>
        <v/>
      </c>
      <c r="F972" s="1" t="str">
        <f ca="1">IFERROR(__xludf.DUMMYFUNCTION("IFERROR(REGEXEXTRACT('Tag Library'!W983, ""\\(.*)""), 'Tag Library'!W983)"),"tr_soil_efflux_rate_line")</f>
        <v>tr_soil_efflux_rate_line</v>
      </c>
      <c r="I972" s="1" t="str">
        <f t="array" ref="I972">IFERROR(INDEX('Tag Library'!Z:Z, MATCH(H972, 'Tag Library'!W:W, 0)),"")</f>
        <v/>
      </c>
      <c r="K972" s="1" t="str">
        <f ca="1">IFERROR(__xludf.DUMMYFUNCTION("IFERROR(REGEXEXTRACT('Tag Library'!AD983, ""\\(.*)""), 'Tag Library'!AD983)"),"")</f>
        <v/>
      </c>
    </row>
    <row r="973" spans="1:11" ht="12.75" x14ac:dyDescent="0.2">
      <c r="A973" s="1" t="str">
        <f ca="1">IFERROR(__xludf.DUMMYFUNCTION("IFERROR(REGEXEXTRACT('Tag Library'!P984, ""\\(.*)""), 'Tag Library'!P984)"),"")</f>
        <v/>
      </c>
      <c r="F973" s="1" t="str">
        <f ca="1">IFERROR(__xludf.DUMMYFUNCTION("IFERROR(REGEXEXTRACT('Tag Library'!W984, ""\\(.*)""), 'Tag Library'!W984)"),"tr_soil_efflux_rate_poly")</f>
        <v>tr_soil_efflux_rate_poly</v>
      </c>
      <c r="I973" s="1" t="str">
        <f t="array" ref="I973">IFERROR(INDEX('Tag Library'!Z:Z, MATCH(H973, 'Tag Library'!W:W, 0)),"")</f>
        <v/>
      </c>
      <c r="K973" s="1" t="str">
        <f ca="1">IFERROR(__xludf.DUMMYFUNCTION("IFERROR(REGEXEXTRACT('Tag Library'!AD984, ""\\(.*)""), 'Tag Library'!AD984)"),"")</f>
        <v/>
      </c>
    </row>
    <row r="974" spans="1:11" ht="12.75" x14ac:dyDescent="0.2">
      <c r="A974" s="1" t="str">
        <f ca="1">IFERROR(__xludf.DUMMYFUNCTION("IFERROR(REGEXEXTRACT('Tag Library'!P985, ""\\(.*)""), 'Tag Library'!P985)"),"")</f>
        <v/>
      </c>
      <c r="F974" s="1" t="str">
        <f ca="1">IFERROR(__xludf.DUMMYFUNCTION("IFERROR(REGEXEXTRACT('Tag Library'!W985, ""\\(.*)""), 'Tag Library'!W985)"),"tr_CER_calc_leak_rate_no_sf6")</f>
        <v>tr_CER_calc_leak_rate_no_sf6</v>
      </c>
      <c r="I974" s="1" t="str">
        <f t="array" ref="I974">IFERROR(INDEX('Tag Library'!Z:Z, MATCH(H974, 'Tag Library'!W:W, 0)),"")</f>
        <v/>
      </c>
      <c r="K974" s="1" t="str">
        <f ca="1">IFERROR(__xludf.DUMMYFUNCTION("IFERROR(REGEXEXTRACT('Tag Library'!AD985, ""\\(.*)""), 'Tag Library'!AD985)"),"")</f>
        <v/>
      </c>
    </row>
    <row r="975" spans="1:11" ht="12.75" x14ac:dyDescent="0.2">
      <c r="A975" s="1" t="str">
        <f ca="1">IFERROR(__xludf.DUMMYFUNCTION("IFERROR(REGEXEXTRACT('Tag Library'!P986, ""\\(.*)""), 'Tag Library'!P986)"),"")</f>
        <v/>
      </c>
      <c r="F975" s="1" t="str">
        <f ca="1">IFERROR(__xludf.DUMMYFUNCTION("IFERROR(REGEXEXTRACT('Tag Library'!W986, ""\\(.*)""), 'Tag Library'!W986)"),"tr_CER_Calculated_no_leak_rate")</f>
        <v>tr_CER_Calculated_no_leak_rate</v>
      </c>
      <c r="I975" s="1" t="str">
        <f t="array" ref="I975">IFERROR(INDEX('Tag Library'!Z:Z, MATCH(H975, 'Tag Library'!W:W, 0)),"")</f>
        <v/>
      </c>
      <c r="K975" s="1" t="str">
        <f ca="1">IFERROR(__xludf.DUMMYFUNCTION("IFERROR(REGEXEXTRACT('Tag Library'!AD986, ""\\(.*)""), 'Tag Library'!AD986)"),"")</f>
        <v/>
      </c>
    </row>
    <row r="976" spans="1:11" ht="12.75" x14ac:dyDescent="0.2">
      <c r="A976" s="1" t="str">
        <f ca="1">IFERROR(__xludf.DUMMYFUNCTION("IFERROR(REGEXEXTRACT('Tag Library'!P987, ""\\(.*)""), 'Tag Library'!P987)"),"")</f>
        <v/>
      </c>
      <c r="F976" s="1" t="str">
        <f ca="1">IFERROR(__xludf.DUMMYFUNCTION("IFERROR(REGEXEXTRACT('Tag Library'!W987, ""\\(.*)""), 'Tag Library'!W987)"),"tr_CER_calc_leak_rate_no_sf6")</f>
        <v>tr_CER_calc_leak_rate_no_sf6</v>
      </c>
      <c r="I976" s="1" t="str">
        <f t="array" ref="I976">IFERROR(INDEX('Tag Library'!Z:Z, MATCH(H976, 'Tag Library'!W:W, 0)),"")</f>
        <v/>
      </c>
      <c r="K976" s="1" t="str">
        <f ca="1">IFERROR(__xludf.DUMMYFUNCTION("IFERROR(REGEXEXTRACT('Tag Library'!AD987, ""\\(.*)""), 'Tag Library'!AD987)"),"")</f>
        <v/>
      </c>
    </row>
    <row r="977" spans="1:11" ht="12.75" x14ac:dyDescent="0.2">
      <c r="A977" s="1" t="str">
        <f ca="1">IFERROR(__xludf.DUMMYFUNCTION("IFERROR(REGEXEXTRACT('Tag Library'!P988, ""\\(.*)""), 'Tag Library'!P988)"),"")</f>
        <v/>
      </c>
      <c r="F977" s="1" t="str">
        <f ca="1">IFERROR(__xludf.DUMMYFUNCTION("IFERROR(REGEXEXTRACT('Tag Library'!W988, ""\\(.*)""), 'Tag Library'!W988)"),"tr_CER_Calculated_no_leak_rate")</f>
        <v>tr_CER_Calculated_no_leak_rate</v>
      </c>
      <c r="I977" s="1" t="str">
        <f t="array" ref="I977">IFERROR(INDEX('Tag Library'!Z:Z, MATCH(H977, 'Tag Library'!W:W, 0)),"")</f>
        <v/>
      </c>
      <c r="K977" s="1" t="str">
        <f ca="1">IFERROR(__xludf.DUMMYFUNCTION("IFERROR(REGEXEXTRACT('Tag Library'!AD988, ""\\(.*)""), 'Tag Library'!AD988)"),"")</f>
        <v/>
      </c>
    </row>
    <row r="978" spans="1:11" ht="12.75" x14ac:dyDescent="0.2">
      <c r="A978" s="1" t="str">
        <f ca="1">IFERROR(__xludf.DUMMYFUNCTION("IFERROR(REGEXEXTRACT('Tag Library'!P989, ""\\(.*)""), 'Tag Library'!P989)"),"")</f>
        <v/>
      </c>
      <c r="F978" s="1" t="str">
        <f ca="1">IFERROR(__xludf.DUMMYFUNCTION("IFERROR(REGEXEXTRACT('Tag Library'!W989, ""\\(.*)""), 'Tag Library'!W989)"),"tr_CER_calc_leak_rate_no_sf6")</f>
        <v>tr_CER_calc_leak_rate_no_sf6</v>
      </c>
      <c r="I978" s="1" t="str">
        <f t="array" ref="I978">IFERROR(INDEX('Tag Library'!Z:Z, MATCH(H978, 'Tag Library'!W:W, 0)),"")</f>
        <v/>
      </c>
      <c r="K978" s="1" t="str">
        <f ca="1">IFERROR(__xludf.DUMMYFUNCTION("IFERROR(REGEXEXTRACT('Tag Library'!AD989, ""\\(.*)""), 'Tag Library'!AD989)"),"")</f>
        <v/>
      </c>
    </row>
    <row r="979" spans="1:11" ht="12.75" x14ac:dyDescent="0.2">
      <c r="A979" s="1" t="str">
        <f ca="1">IFERROR(__xludf.DUMMYFUNCTION("IFERROR(REGEXEXTRACT('Tag Library'!P990, ""\\(.*)""), 'Tag Library'!P990)"),"")</f>
        <v/>
      </c>
      <c r="F979" s="1" t="str">
        <f ca="1">IFERROR(__xludf.DUMMYFUNCTION("IFERROR(REGEXEXTRACT('Tag Library'!W990, ""\\(.*)""), 'Tag Library'!W990)"),"tr_CER_Calculated_no_leak_rate")</f>
        <v>tr_CER_Calculated_no_leak_rate</v>
      </c>
      <c r="I979" s="1" t="str">
        <f t="array" ref="I979">IFERROR(INDEX('Tag Library'!Z:Z, MATCH(H979, 'Tag Library'!W:W, 0)),"")</f>
        <v/>
      </c>
      <c r="K979" s="1" t="str">
        <f ca="1">IFERROR(__xludf.DUMMYFUNCTION("IFERROR(REGEXEXTRACT('Tag Library'!AD990, ""\\(.*)""), 'Tag Library'!AD990)"),"")</f>
        <v/>
      </c>
    </row>
    <row r="980" spans="1:11" ht="12.75" x14ac:dyDescent="0.2">
      <c r="A980" s="1" t="str">
        <f ca="1">IFERROR(__xludf.DUMMYFUNCTION("IFERROR(REGEXEXTRACT('Tag Library'!P991, ""\\(.*)""), 'Tag Library'!P991)"),"")</f>
        <v/>
      </c>
      <c r="F980" s="1" t="str">
        <f ca="1">IFERROR(__xludf.DUMMYFUNCTION("IFERROR(REGEXEXTRACT('Tag Library'!W991, ""\\(.*)""), 'Tag Library'!W991)"),"tr_CER_calc_leak_rate_no_sf6")</f>
        <v>tr_CER_calc_leak_rate_no_sf6</v>
      </c>
      <c r="I980" s="1" t="str">
        <f t="array" ref="I980">IFERROR(INDEX('Tag Library'!Z:Z, MATCH(H980, 'Tag Library'!W:W, 0)),"")</f>
        <v/>
      </c>
      <c r="K980" s="1" t="str">
        <f ca="1">IFERROR(__xludf.DUMMYFUNCTION("IFERROR(REGEXEXTRACT('Tag Library'!AD991, ""\\(.*)""), 'Tag Library'!AD991)"),"")</f>
        <v/>
      </c>
    </row>
    <row r="981" spans="1:11" ht="12.75" x14ac:dyDescent="0.2">
      <c r="A981" s="1" t="str">
        <f ca="1">IFERROR(__xludf.DUMMYFUNCTION("IFERROR(REGEXEXTRACT('Tag Library'!P992, ""\\(.*)""), 'Tag Library'!P992)"),"")</f>
        <v/>
      </c>
      <c r="F981" s="1" t="str">
        <f ca="1">IFERROR(__xludf.DUMMYFUNCTION("IFERROR(REGEXEXTRACT('Tag Library'!W992, ""\\(.*)""), 'Tag Library'!W992)"),"tr_CER_Calculated_no_leak_rate")</f>
        <v>tr_CER_Calculated_no_leak_rate</v>
      </c>
      <c r="I981" s="1" t="str">
        <f t="array" ref="I981">IFERROR(INDEX('Tag Library'!Z:Z, MATCH(H981, 'Tag Library'!W:W, 0)),"")</f>
        <v/>
      </c>
      <c r="K981" s="1" t="str">
        <f ca="1">IFERROR(__xludf.DUMMYFUNCTION("IFERROR(REGEXEXTRACT('Tag Library'!AD992, ""\\(.*)""), 'Tag Library'!AD992)"),"")</f>
        <v/>
      </c>
    </row>
    <row r="982" spans="1:11" ht="12.75" x14ac:dyDescent="0.2">
      <c r="A982" s="1" t="str">
        <f ca="1">IFERROR(__xludf.DUMMYFUNCTION("IFERROR(REGEXEXTRACT('Tag Library'!P993, ""\\(.*)""), 'Tag Library'!P993)"),"")</f>
        <v/>
      </c>
      <c r="F982" s="1" t="str">
        <f ca="1">IFERROR(__xludf.DUMMYFUNCTION("IFERROR(REGEXEXTRACT('Tag Library'!W993, ""\\(.*)""), 'Tag Library'!W993)"),"tr_CER_calc_leak_rate_no_sf6")</f>
        <v>tr_CER_calc_leak_rate_no_sf6</v>
      </c>
      <c r="I982" s="1" t="str">
        <f t="array" ref="I982">IFERROR(INDEX('Tag Library'!Z:Z, MATCH(H982, 'Tag Library'!W:W, 0)),"")</f>
        <v/>
      </c>
      <c r="K982" s="1" t="str">
        <f ca="1">IFERROR(__xludf.DUMMYFUNCTION("IFERROR(REGEXEXTRACT('Tag Library'!AD993, ""\\(.*)""), 'Tag Library'!AD993)"),"")</f>
        <v/>
      </c>
    </row>
    <row r="983" spans="1:11" ht="12.75" x14ac:dyDescent="0.2">
      <c r="A983" s="1" t="str">
        <f ca="1">IFERROR(__xludf.DUMMYFUNCTION("IFERROR(REGEXEXTRACT('Tag Library'!P994, ""\\(.*)""), 'Tag Library'!P994)"),"")</f>
        <v/>
      </c>
      <c r="F983" s="1" t="str">
        <f ca="1">IFERROR(__xludf.DUMMYFUNCTION("IFERROR(REGEXEXTRACT('Tag Library'!W994, ""\\(.*)""), 'Tag Library'!W994)"),"tr_CER_Calculated_no_leak_rate")</f>
        <v>tr_CER_Calculated_no_leak_rate</v>
      </c>
      <c r="I983" s="1" t="str">
        <f t="array" ref="I983">IFERROR(INDEX('Tag Library'!Z:Z, MATCH(H983, 'Tag Library'!W:W, 0)),"")</f>
        <v/>
      </c>
      <c r="K983" s="1" t="str">
        <f ca="1">IFERROR(__xludf.DUMMYFUNCTION("IFERROR(REGEXEXTRACT('Tag Library'!AD994, ""\\(.*)""), 'Tag Library'!AD994)"),"")</f>
        <v/>
      </c>
    </row>
    <row r="984" spans="1:11" ht="12.75" x14ac:dyDescent="0.2">
      <c r="A984" s="1" t="str">
        <f ca="1">IFERROR(__xludf.DUMMYFUNCTION("IFERROR(REGEXEXTRACT('Tag Library'!P995, ""\\(.*)""), 'Tag Library'!P995)"),"")</f>
        <v/>
      </c>
      <c r="F984" s="1" t="str">
        <f ca="1">IFERROR(__xludf.DUMMYFUNCTION("IFERROR(REGEXEXTRACT('Tag Library'!W995, ""\\(.*)""), 'Tag Library'!W995)"),"tr_CER_calc_leak_rate_no_sf6")</f>
        <v>tr_CER_calc_leak_rate_no_sf6</v>
      </c>
      <c r="I984" s="1" t="str">
        <f t="array" ref="I984">IFERROR(INDEX('Tag Library'!Z:Z, MATCH(H984, 'Tag Library'!W:W, 0)),"")</f>
        <v/>
      </c>
      <c r="K984" s="1" t="str">
        <f ca="1">IFERROR(__xludf.DUMMYFUNCTION("IFERROR(REGEXEXTRACT('Tag Library'!AD995, ""\\(.*)""), 'Tag Library'!AD995)"),"")</f>
        <v/>
      </c>
    </row>
    <row r="985" spans="1:11" ht="12.75" x14ac:dyDescent="0.2">
      <c r="A985" s="1" t="str">
        <f ca="1">IFERROR(__xludf.DUMMYFUNCTION("IFERROR(REGEXEXTRACT('Tag Library'!P996, ""\\(.*)""), 'Tag Library'!P996)"),"")</f>
        <v/>
      </c>
      <c r="F985" s="1" t="str">
        <f ca="1">IFERROR(__xludf.DUMMYFUNCTION("IFERROR(REGEXEXTRACT('Tag Library'!W996, ""\\(.*)""), 'Tag Library'!W996)"),"tr_CER_Calculated_no_leak_rate")</f>
        <v>tr_CER_Calculated_no_leak_rate</v>
      </c>
      <c r="I985" s="1" t="str">
        <f t="array" ref="I985">IFERROR(INDEX('Tag Library'!Z:Z, MATCH(H985, 'Tag Library'!W:W, 0)),"")</f>
        <v/>
      </c>
      <c r="K985" s="1" t="str">
        <f ca="1">IFERROR(__xludf.DUMMYFUNCTION("IFERROR(REGEXEXTRACT('Tag Library'!AD996, ""\\(.*)""), 'Tag Library'!AD996)"),"")</f>
        <v/>
      </c>
    </row>
    <row r="986" spans="1:11" ht="12.75" x14ac:dyDescent="0.2">
      <c r="A986" s="1" t="str">
        <f ca="1">IFERROR(__xludf.DUMMYFUNCTION("IFERROR(REGEXEXTRACT('Tag Library'!P997, ""\\(.*)""), 'Tag Library'!P997)"),"")</f>
        <v/>
      </c>
      <c r="F986" s="1" t="str">
        <f ca="1">IFERROR(__xludf.DUMMYFUNCTION("IFERROR(REGEXEXTRACT('Tag Library'!W997, ""\\(.*)""), 'Tag Library'!W997)"),"tr_CER_calc_leak_rate_no_sf6")</f>
        <v>tr_CER_calc_leak_rate_no_sf6</v>
      </c>
      <c r="I986" s="1" t="str">
        <f t="array" ref="I986">IFERROR(INDEX('Tag Library'!Z:Z, MATCH(H986, 'Tag Library'!W:W, 0)),"")</f>
        <v/>
      </c>
      <c r="K986" s="1" t="str">
        <f ca="1">IFERROR(__xludf.DUMMYFUNCTION("IFERROR(REGEXEXTRACT('Tag Library'!AD997, ""\\(.*)""), 'Tag Library'!AD997)"),"")</f>
        <v/>
      </c>
    </row>
    <row r="987" spans="1:11" ht="12.75" x14ac:dyDescent="0.2">
      <c r="A987" s="1" t="str">
        <f ca="1">IFERROR(__xludf.DUMMYFUNCTION("IFERROR(REGEXEXTRACT('Tag Library'!P998, ""\\(.*)""), 'Tag Library'!P998)"),"")</f>
        <v/>
      </c>
      <c r="F987" s="1" t="str">
        <f ca="1">IFERROR(__xludf.DUMMYFUNCTION("IFERROR(REGEXEXTRACT('Tag Library'!W998, ""\\(.*)""), 'Tag Library'!W998)"),"tr_CER_Calculated_no_leak_rate")</f>
        <v>tr_CER_Calculated_no_leak_rate</v>
      </c>
      <c r="I987" s="1" t="str">
        <f t="array" ref="I987">IFERROR(INDEX('Tag Library'!Z:Z, MATCH(H987, 'Tag Library'!W:W, 0)),"")</f>
        <v/>
      </c>
      <c r="K987" s="1" t="str">
        <f ca="1">IFERROR(__xludf.DUMMYFUNCTION("IFERROR(REGEXEXTRACT('Tag Library'!AD998, ""\\(.*)""), 'Tag Library'!AD998)"),"")</f>
        <v/>
      </c>
    </row>
    <row r="988" spans="1:11" ht="12.75" x14ac:dyDescent="0.2">
      <c r="A988" s="1" t="str">
        <f ca="1">IFERROR(__xludf.DUMMYFUNCTION("IFERROR(REGEXEXTRACT('Tag Library'!P999, ""\\(.*)""), 'Tag Library'!P999)"),"")</f>
        <v/>
      </c>
      <c r="F988" s="1" t="str">
        <f ca="1">IFERROR(__xludf.DUMMYFUNCTION("IFERROR(REGEXEXTRACT('Tag Library'!W999, ""\\(.*)""), 'Tag Library'!W999)"),"tr_CER_calc_leak_rate_no_sf6")</f>
        <v>tr_CER_calc_leak_rate_no_sf6</v>
      </c>
      <c r="I988" s="1" t="str">
        <f t="array" ref="I988">IFERROR(INDEX('Tag Library'!Z:Z, MATCH(H988, 'Tag Library'!W:W, 0)),"")</f>
        <v/>
      </c>
      <c r="K988" s="1" t="str">
        <f ca="1">IFERROR(__xludf.DUMMYFUNCTION("IFERROR(REGEXEXTRACT('Tag Library'!AD999, ""\\(.*)""), 'Tag Library'!AD999)"),"")</f>
        <v/>
      </c>
    </row>
    <row r="989" spans="1:11" ht="12.75" x14ac:dyDescent="0.2">
      <c r="A989" s="1" t="str">
        <f ca="1">IFERROR(__xludf.DUMMYFUNCTION("IFERROR(REGEXEXTRACT('Tag Library'!P1000, ""\\(.*)""), 'Tag Library'!P1000)"),"")</f>
        <v/>
      </c>
      <c r="F989" s="1" t="str">
        <f ca="1">IFERROR(__xludf.DUMMYFUNCTION("IFERROR(REGEXEXTRACT('Tag Library'!W1000, ""\\(.*)""), 'Tag Library'!W1000)"),"tr_CER_Calculated_no_leak_rate")</f>
        <v>tr_CER_Calculated_no_leak_rate</v>
      </c>
      <c r="I989" s="1" t="str">
        <f t="array" ref="I989">IFERROR(INDEX('Tag Library'!Z:Z, MATCH(H989, 'Tag Library'!W:W, 0)),"")</f>
        <v/>
      </c>
      <c r="K989" s="1" t="str">
        <f ca="1">IFERROR(__xludf.DUMMYFUNCTION("IFERROR(REGEXEXTRACT('Tag Library'!AD1000, ""\\(.*)""), 'Tag Library'!AD1000)"),"")</f>
        <v/>
      </c>
    </row>
    <row r="990" spans="1:11" ht="12.75" x14ac:dyDescent="0.2">
      <c r="A990" s="1" t="str">
        <f ca="1">IFERROR(__xludf.DUMMYFUNCTION("IFERROR(REGEXEXTRACT('Tag Library'!P1001, ""\\(.*)""), 'Tag Library'!P1001)"),"")</f>
        <v/>
      </c>
      <c r="F990" s="1" t="str">
        <f ca="1">IFERROR(__xludf.DUMMYFUNCTION("IFERROR(REGEXEXTRACT('Tag Library'!W1001, ""\\(.*)""), 'Tag Library'!W1001)"),"tr_CER_calc_leak_rate_no_sf6")</f>
        <v>tr_CER_calc_leak_rate_no_sf6</v>
      </c>
      <c r="I990" s="1" t="str">
        <f t="array" ref="I990">IFERROR(INDEX('Tag Library'!Z:Z, MATCH(H990, 'Tag Library'!W:W, 0)),"")</f>
        <v/>
      </c>
      <c r="K990" s="1" t="str">
        <f ca="1">IFERROR(__xludf.DUMMYFUNCTION("IFERROR(REGEXEXTRACT('Tag Library'!AD1001, ""\\(.*)""), 'Tag Library'!AD1001)"),"")</f>
        <v/>
      </c>
    </row>
    <row r="991" spans="1:11" ht="12.75" x14ac:dyDescent="0.2">
      <c r="A991" s="1" t="str">
        <f ca="1">IFERROR(__xludf.DUMMYFUNCTION("IFERROR(REGEXEXTRACT('Tag Library'!P1002, ""\\(.*)""), 'Tag Library'!P1002)"),"")</f>
        <v/>
      </c>
      <c r="F991" s="1" t="str">
        <f ca="1">IFERROR(__xludf.DUMMYFUNCTION("IFERROR(REGEXEXTRACT('Tag Library'!W1002, ""\\(.*)""), 'Tag Library'!W1002)"),"tr_CER_Calculated_no_leak_rate")</f>
        <v>tr_CER_Calculated_no_leak_rate</v>
      </c>
      <c r="I991" s="1" t="str">
        <f t="array" ref="I991">IFERROR(INDEX('Tag Library'!Z:Z, MATCH(H991, 'Tag Library'!W:W, 0)),"")</f>
        <v/>
      </c>
      <c r="K991" s="1" t="str">
        <f ca="1">IFERROR(__xludf.DUMMYFUNCTION("IFERROR(REGEXEXTRACT('Tag Library'!AD1002, ""\\(.*)""), 'Tag Library'!AD1002)"),"")</f>
        <v/>
      </c>
    </row>
    <row r="992" spans="1:11" ht="12.75" x14ac:dyDescent="0.2">
      <c r="A992" s="1" t="str">
        <f ca="1">IFERROR(__xludf.DUMMYFUNCTION("IFERROR(REGEXEXTRACT('Tag Library'!P1003, ""\\(.*)""), 'Tag Library'!P1003)"),"")</f>
        <v/>
      </c>
      <c r="F992" s="1" t="str">
        <f ca="1">IFERROR(__xludf.DUMMYFUNCTION("IFERROR(REGEXEXTRACT('Tag Library'!W1003, ""\\(.*)""), 'Tag Library'!W1003)"),"tr_CER_calc_leak_rate_no_sf6")</f>
        <v>tr_CER_calc_leak_rate_no_sf6</v>
      </c>
      <c r="I992" s="1" t="str">
        <f t="array" ref="I992">IFERROR(INDEX('Tag Library'!Z:Z, MATCH(H992, 'Tag Library'!W:W, 0)),"")</f>
        <v/>
      </c>
      <c r="K992" s="1" t="str">
        <f ca="1">IFERROR(__xludf.DUMMYFUNCTION("IFERROR(REGEXEXTRACT('Tag Library'!AD1003, ""\\(.*)""), 'Tag Library'!AD1003)"),"")</f>
        <v/>
      </c>
    </row>
    <row r="993" spans="1:11" ht="12.75" x14ac:dyDescent="0.2">
      <c r="A993" s="1" t="str">
        <f ca="1">IFERROR(__xludf.DUMMYFUNCTION("IFERROR(REGEXEXTRACT('Tag Library'!P1004, ""\\(.*)""), 'Tag Library'!P1004)"),"")</f>
        <v/>
      </c>
      <c r="F993" s="1" t="str">
        <f ca="1">IFERROR(__xludf.DUMMYFUNCTION("IFERROR(REGEXEXTRACT('Tag Library'!W1004, ""\\(.*)""), 'Tag Library'!W1004)"),"tr_CER_Calculated_no_leak_rate")</f>
        <v>tr_CER_Calculated_no_leak_rate</v>
      </c>
      <c r="I993" s="1" t="str">
        <f t="array" ref="I993">IFERROR(INDEX('Tag Library'!Z:Z, MATCH(H993, 'Tag Library'!W:W, 0)),"")</f>
        <v/>
      </c>
      <c r="K993" s="1" t="str">
        <f ca="1">IFERROR(__xludf.DUMMYFUNCTION("IFERROR(REGEXEXTRACT('Tag Library'!AD1004, ""\\(.*)""), 'Tag Library'!AD1004)"),"")</f>
        <v/>
      </c>
    </row>
    <row r="994" spans="1:11" ht="12.75" x14ac:dyDescent="0.2">
      <c r="A994" s="1" t="str">
        <f ca="1">IFERROR(__xludf.DUMMYFUNCTION("IFERROR(REGEXEXTRACT('Tag Library'!P1005, ""\\(.*)""), 'Tag Library'!P1005)"),"")</f>
        <v/>
      </c>
      <c r="F994" s="1" t="str">
        <f ca="1">IFERROR(__xludf.DUMMYFUNCTION("IFERROR(REGEXEXTRACT('Tag Library'!W1005, ""\\(.*)""), 'Tag Library'!W1005)"),"tr_CER_calc_leak_rate_no_sf6")</f>
        <v>tr_CER_calc_leak_rate_no_sf6</v>
      </c>
      <c r="I994" s="1" t="str">
        <f t="array" ref="I994">IFERROR(INDEX('Tag Library'!Z:Z, MATCH(H994, 'Tag Library'!W:W, 0)),"")</f>
        <v/>
      </c>
      <c r="K994" s="1" t="str">
        <f ca="1">IFERROR(__xludf.DUMMYFUNCTION("IFERROR(REGEXEXTRACT('Tag Library'!AD1005, ""\\(.*)""), 'Tag Library'!AD1005)"),"")</f>
        <v/>
      </c>
    </row>
    <row r="995" spans="1:11" ht="12.75" x14ac:dyDescent="0.2">
      <c r="A995" s="1" t="str">
        <f ca="1">IFERROR(__xludf.DUMMYFUNCTION("IFERROR(REGEXEXTRACT('Tag Library'!P1006, ""\\(.*)""), 'Tag Library'!P1006)"),"")</f>
        <v/>
      </c>
      <c r="F995" s="1" t="str">
        <f ca="1">IFERROR(__xludf.DUMMYFUNCTION("IFERROR(REGEXEXTRACT('Tag Library'!W1006, ""\\(.*)""), 'Tag Library'!W1006)"),"tr_CER_Calculated_no_leak_rate")</f>
        <v>tr_CER_Calculated_no_leak_rate</v>
      </c>
      <c r="I995" s="1" t="str">
        <f t="array" ref="I995">IFERROR(INDEX('Tag Library'!Z:Z, MATCH(H995, 'Tag Library'!W:W, 0)),"")</f>
        <v/>
      </c>
      <c r="K995" s="1" t="str">
        <f ca="1">IFERROR(__xludf.DUMMYFUNCTION("IFERROR(REGEXEXTRACT('Tag Library'!AD1006, ""\\(.*)""), 'Tag Library'!AD1006)"),"")</f>
        <v/>
      </c>
    </row>
    <row r="996" spans="1:11" ht="12.75" x14ac:dyDescent="0.2">
      <c r="A996" s="1" t="str">
        <f ca="1">IFERROR(__xludf.DUMMYFUNCTION("IFERROR(REGEXEXTRACT('Tag Library'!P1007, ""\\(.*)""), 'Tag Library'!P1007)"),"")</f>
        <v/>
      </c>
      <c r="F996" s="1" t="str">
        <f ca="1">IFERROR(__xludf.DUMMYFUNCTION("IFERROR(REGEXEXTRACT('Tag Library'!W1007, ""\\(.*)""), 'Tag Library'!W1007)"),"tr_CER_calc_leak_rate_no_sf6")</f>
        <v>tr_CER_calc_leak_rate_no_sf6</v>
      </c>
      <c r="I996" s="1" t="str">
        <f t="array" ref="I996">IFERROR(INDEX('Tag Library'!Z:Z, MATCH(H996, 'Tag Library'!W:W, 0)),"")</f>
        <v/>
      </c>
      <c r="K996" s="1" t="str">
        <f ca="1">IFERROR(__xludf.DUMMYFUNCTION("IFERROR(REGEXEXTRACT('Tag Library'!AD1007, ""\\(.*)""), 'Tag Library'!AD1007)"),"")</f>
        <v/>
      </c>
    </row>
    <row r="997" spans="1:11" ht="12.75" x14ac:dyDescent="0.2">
      <c r="A997" s="1" t="str">
        <f ca="1">IFERROR(__xludf.DUMMYFUNCTION("IFERROR(REGEXEXTRACT('Tag Library'!P1008, ""\\(.*)""), 'Tag Library'!P1008)"),"")</f>
        <v/>
      </c>
      <c r="F997" s="1" t="str">
        <f ca="1">IFERROR(__xludf.DUMMYFUNCTION("IFERROR(REGEXEXTRACT('Tag Library'!W1008, ""\\(.*)""), 'Tag Library'!W1008)"),"tr_CER_Calculated_no_leak_rate")</f>
        <v>tr_CER_Calculated_no_leak_rate</v>
      </c>
      <c r="I997" s="1" t="str">
        <f t="array" ref="I997">IFERROR(INDEX('Tag Library'!Z:Z, MATCH(H997, 'Tag Library'!W:W, 0)),"")</f>
        <v/>
      </c>
      <c r="K997" s="1" t="str">
        <f ca="1">IFERROR(__xludf.DUMMYFUNCTION("IFERROR(REGEXEXTRACT('Tag Library'!AD1008, ""\\(.*)""), 'Tag Library'!AD1008)"),"")</f>
        <v/>
      </c>
    </row>
    <row r="998" spans="1:11" ht="12.75" x14ac:dyDescent="0.2">
      <c r="A998" s="1" t="str">
        <f ca="1">IFERROR(__xludf.DUMMYFUNCTION("IFERROR(REGEXEXTRACT('Tag Library'!P1009, ""\\(.*)""), 'Tag Library'!P1009)"),"")</f>
        <v/>
      </c>
      <c r="F998" s="1" t="str">
        <f ca="1">IFERROR(__xludf.DUMMYFUNCTION("IFERROR(REGEXEXTRACT('Tag Library'!W1009, ""\\(.*)""), 'Tag Library'!W1009)"),"static_co2_sp_enable")</f>
        <v>static_co2_sp_enable</v>
      </c>
      <c r="I998" s="1" t="str">
        <f t="array" ref="I998">IFERROR(INDEX('Tag Library'!Z:Z, MATCH(H998, 'Tag Library'!W:W, 0)),"")</f>
        <v/>
      </c>
      <c r="K998" s="1" t="str">
        <f ca="1">IFERROR(__xludf.DUMMYFUNCTION("IFERROR(REGEXEXTRACT('Tag Library'!AD1009, ""\\(.*)""), 'Tag Library'!AD1009)"),"")</f>
        <v/>
      </c>
    </row>
    <row r="999" spans="1:11" ht="12.75" x14ac:dyDescent="0.2">
      <c r="A999" s="1" t="str">
        <f ca="1">IFERROR(__xludf.DUMMYFUNCTION("IFERROR(REGEXEXTRACT('Tag Library'!P1010, ""\\(.*)""), 'Tag Library'!P1010)"),"")</f>
        <v/>
      </c>
      <c r="F999" s="1" t="str">
        <f ca="1">IFERROR(__xludf.DUMMYFUNCTION("IFERROR(REGEXEXTRACT('Tag Library'!W1010, ""\\(.*)""), 'Tag Library'!W1010)"),"static_dp_sp_enable")</f>
        <v>static_dp_sp_enable</v>
      </c>
      <c r="I999" s="1" t="str">
        <f t="array" ref="I999">IFERROR(INDEX('Tag Library'!Z:Z, MATCH(H999, 'Tag Library'!W:W, 0)),"")</f>
        <v/>
      </c>
      <c r="K999" s="1" t="str">
        <f ca="1">IFERROR(__xludf.DUMMYFUNCTION("IFERROR(REGEXEXTRACT('Tag Library'!AD1010, ""\\(.*)""), 'Tag Library'!AD1010)"),"")</f>
        <v/>
      </c>
    </row>
    <row r="1000" spans="1:11" ht="12.75" x14ac:dyDescent="0.2">
      <c r="A1000" s="1" t="str">
        <f ca="1">IFERROR(__xludf.DUMMYFUNCTION("IFERROR(REGEXEXTRACT('Tag Library'!P1011, ""\\(.*)""), 'Tag Library'!P1011)"),"")</f>
        <v/>
      </c>
      <c r="F1000" s="1" t="str">
        <f ca="1">IFERROR(__xludf.DUMMYFUNCTION("IFERROR(REGEXEXTRACT('Tag Library'!W1011, ""\\(.*)""), 'Tag Library'!W1011)"),"static_t_sp_enable")</f>
        <v>static_t_sp_enable</v>
      </c>
      <c r="I1000" s="1" t="str">
        <f t="array" ref="I1000">IFERROR(INDEX('Tag Library'!Z:Z, MATCH(H1000, 'Tag Library'!W:W, 0)),"")</f>
        <v/>
      </c>
      <c r="K1000" s="1" t="str">
        <f ca="1">IFERROR(__xludf.DUMMYFUNCTION("IFERROR(REGEXEXTRACT('Tag Library'!AD1011, ""\\(.*)""), 'Tag Library'!AD1011)"),"")</f>
        <v/>
      </c>
    </row>
    <row r="1001" spans="1:11" ht="12.75" x14ac:dyDescent="0.2">
      <c r="A1001" s="1" t="str">
        <f ca="1">IFERROR(__xludf.DUMMYFUNCTION("IFERROR(REGEXEXTRACT('Tag Library'!P1012, ""\\(.*)""), 'Tag Library'!P1012)"),"")</f>
        <v/>
      </c>
      <c r="F1001" s="1" t="str">
        <f ca="1">IFERROR(__xludf.DUMMYFUNCTION("IFERROR(REGEXEXTRACT('Tag Library'!W1012, ""\\(.*)""), 'Tag Library'!W1012)"),"static_test_co2_sp")</f>
        <v>static_test_co2_sp</v>
      </c>
      <c r="I1001" s="1" t="str">
        <f t="array" ref="I1001">IFERROR(INDEX('Tag Library'!Z:Z, MATCH(H1001, 'Tag Library'!W:W, 0)),"")</f>
        <v/>
      </c>
      <c r="K1001" s="1" t="str">
        <f ca="1">IFERROR(__xludf.DUMMYFUNCTION("IFERROR(REGEXEXTRACT('Tag Library'!AD1012, ""\\(.*)""), 'Tag Library'!AD1012)"),"")</f>
        <v/>
      </c>
    </row>
    <row r="1002" spans="1:11" ht="12.75" x14ac:dyDescent="0.2">
      <c r="A1002" s="1" t="str">
        <f ca="1">IFERROR(__xludf.DUMMYFUNCTION("IFERROR(REGEXEXTRACT('Tag Library'!P1013, ""\\(.*)""), 'Tag Library'!P1013)"),"")</f>
        <v/>
      </c>
      <c r="F1002" s="1" t="str">
        <f ca="1">IFERROR(__xludf.DUMMYFUNCTION("IFERROR(REGEXEXTRACT('Tag Library'!W1013, ""\\(.*)""), 'Tag Library'!W1013)"),"static_test_dp_sp")</f>
        <v>static_test_dp_sp</v>
      </c>
      <c r="I1002" s="1" t="str">
        <f t="array" ref="I1002">IFERROR(INDEX('Tag Library'!Z:Z, MATCH(H1002, 'Tag Library'!W:W, 0)),"")</f>
        <v/>
      </c>
      <c r="K1002" s="1" t="str">
        <f ca="1">IFERROR(__xludf.DUMMYFUNCTION("IFERROR(REGEXEXTRACT('Tag Library'!AD1013, ""\\(.*)""), 'Tag Library'!AD1013)"),"")</f>
        <v/>
      </c>
    </row>
    <row r="1003" spans="1:11" ht="12.75" x14ac:dyDescent="0.2">
      <c r="A1003" s="1" t="str">
        <f ca="1">IFERROR(__xludf.DUMMYFUNCTION("IFERROR(REGEXEXTRACT('Tag Library'!P1014, ""\\(.*)""), 'Tag Library'!P1014)"),"")</f>
        <v/>
      </c>
      <c r="F1003" s="1" t="str">
        <f ca="1">IFERROR(__xludf.DUMMYFUNCTION("IFERROR(REGEXEXTRACT('Tag Library'!W1014, ""\\(.*)""), 'Tag Library'!W1014)"),"static_test_enable")</f>
        <v>static_test_enable</v>
      </c>
      <c r="I1003" s="1" t="str">
        <f t="array" ref="I1003">IFERROR(INDEX('Tag Library'!Z:Z, MATCH(H1003, 'Tag Library'!W:W, 0)),"")</f>
        <v/>
      </c>
      <c r="K1003" s="1" t="str">
        <f ca="1">IFERROR(__xludf.DUMMYFUNCTION("IFERROR(REGEXEXTRACT('Tag Library'!AD1014, ""\\(.*)""), 'Tag Library'!AD1014)"),"")</f>
        <v/>
      </c>
    </row>
    <row r="1004" spans="1:11" ht="12.75" x14ac:dyDescent="0.2">
      <c r="A1004" s="1" t="str">
        <f ca="1">IFERROR(__xludf.DUMMYFUNCTION("IFERROR(REGEXEXTRACT('Tag Library'!P1015, ""\\(.*)""), 'Tag Library'!P1015)"),"")</f>
        <v/>
      </c>
      <c r="F1004" s="1" t="str">
        <f ca="1">IFERROR(__xludf.DUMMYFUNCTION("IFERROR(REGEXEXTRACT('Tag Library'!W1015, ""\\(.*)""), 'Tag Library'!W1015)"),"static_test_t_sp")</f>
        <v>static_test_t_sp</v>
      </c>
      <c r="I1004" s="1" t="str">
        <f t="array" ref="I1004">IFERROR(INDEX('Tag Library'!Z:Z, MATCH(H1004, 'Tag Library'!W:W, 0)),"")</f>
        <v/>
      </c>
      <c r="K1004" s="1" t="str">
        <f ca="1">IFERROR(__xludf.DUMMYFUNCTION("IFERROR(REGEXEXTRACT('Tag Library'!AD1015, ""\\(.*)""), 'Tag Library'!AD1015)"),"")</f>
        <v/>
      </c>
    </row>
    <row r="1005" spans="1:11" ht="12.75" x14ac:dyDescent="0.2">
      <c r="A1005" s="1" t="str">
        <f ca="1">IFERROR(__xludf.DUMMYFUNCTION("IFERROR(REGEXEXTRACT('Tag Library'!P1016, ""\\(.*)""), 'Tag Library'!P1016)"),"")</f>
        <v/>
      </c>
      <c r="F1005" s="1" t="str">
        <f ca="1">IFERROR(__xludf.DUMMYFUNCTION("IFERROR(REGEXEXTRACT('Tag Library'!W1016, ""\\(.*)""), 'Tag Library'!W1016)"),"tmp_ambient\bit0")</f>
        <v>tmp_ambient\bit0</v>
      </c>
      <c r="I1005" s="1" t="str">
        <f t="array" ref="I1005">IFERROR(INDEX('Tag Library'!Z:Z, MATCH(H1005, 'Tag Library'!W:W, 0)),"")</f>
        <v/>
      </c>
      <c r="K1005" s="1" t="str">
        <f ca="1">IFERROR(__xludf.DUMMYFUNCTION("IFERROR(REGEXEXTRACT('Tag Library'!AD1016, ""\\(.*)""), 'Tag Library'!AD1016)"),"")</f>
        <v/>
      </c>
    </row>
    <row r="1006" spans="1:11" ht="12.75" x14ac:dyDescent="0.2">
      <c r="A1006" s="1" t="str">
        <f ca="1">IFERROR(__xludf.DUMMYFUNCTION("IFERROR(REGEXEXTRACT('Tag Library'!P1017, ""\\(.*)""), 'Tag Library'!P1017)"),"")</f>
        <v/>
      </c>
      <c r="F1006" s="1" t="str">
        <f ca="1">IFERROR(__xludf.DUMMYFUNCTION("IFERROR(REGEXEXTRACT('Tag Library'!W1017, ""\\(.*)""), 'Tag Library'!W1017)"),"tmp_ambient\bit1")</f>
        <v>tmp_ambient\bit1</v>
      </c>
      <c r="I1006" s="1" t="str">
        <f t="array" ref="I1006">IFERROR(INDEX('Tag Library'!Z:Z, MATCH(H1006, 'Tag Library'!W:W, 0)),"")</f>
        <v/>
      </c>
      <c r="K1006" s="1" t="str">
        <f ca="1">IFERROR(__xludf.DUMMYFUNCTION("IFERROR(REGEXEXTRACT('Tag Library'!AD1017, ""\\(.*)""), 'Tag Library'!AD1017)"),"")</f>
        <v/>
      </c>
    </row>
    <row r="1007" spans="1:11" ht="12.75" x14ac:dyDescent="0.2">
      <c r="A1007" s="1" t="str">
        <f ca="1">IFERROR(__xludf.DUMMYFUNCTION("IFERROR(REGEXEXTRACT('Tag Library'!P1018, ""\\(.*)""), 'Tag Library'!P1018)"),"")</f>
        <v/>
      </c>
      <c r="F1007" s="1" t="str">
        <f ca="1">IFERROR(__xludf.DUMMYFUNCTION("IFERROR(REGEXEXTRACT('Tag Library'!W1018, ""\\(.*)""), 'Tag Library'!W1018)"),"tmp_ambient\bit10")</f>
        <v>tmp_ambient\bit10</v>
      </c>
      <c r="I1007" s="1" t="str">
        <f t="array" ref="I1007">IFERROR(INDEX('Tag Library'!Z:Z, MATCH(H1007, 'Tag Library'!W:W, 0)),"")</f>
        <v/>
      </c>
      <c r="K1007" s="1" t="str">
        <f ca="1">IFERROR(__xludf.DUMMYFUNCTION("IFERROR(REGEXEXTRACT('Tag Library'!AD1018, ""\\(.*)""), 'Tag Library'!AD1018)"),"")</f>
        <v/>
      </c>
    </row>
    <row r="1008" spans="1:11" ht="12.75" x14ac:dyDescent="0.2">
      <c r="A1008" s="1" t="str">
        <f ca="1">IFERROR(__xludf.DUMMYFUNCTION("IFERROR(REGEXEXTRACT('Tag Library'!P1019, ""\\(.*)""), 'Tag Library'!P1019)"),"")</f>
        <v/>
      </c>
      <c r="F1008" s="1" t="str">
        <f ca="1">IFERROR(__xludf.DUMMYFUNCTION("IFERROR(REGEXEXTRACT('Tag Library'!W1019, ""\\(.*)""), 'Tag Library'!W1019)"),"tmp_ambient\bit11")</f>
        <v>tmp_ambient\bit11</v>
      </c>
      <c r="I1008" s="1" t="str">
        <f t="array" ref="I1008">IFERROR(INDEX('Tag Library'!Z:Z, MATCH(H1008, 'Tag Library'!W:W, 0)),"")</f>
        <v/>
      </c>
      <c r="K1008" s="1" t="str">
        <f ca="1">IFERROR(__xludf.DUMMYFUNCTION("IFERROR(REGEXEXTRACT('Tag Library'!AD1019, ""\\(.*)""), 'Tag Library'!AD1019)"),"")</f>
        <v/>
      </c>
    </row>
    <row r="1009" spans="1:11" ht="12.75" x14ac:dyDescent="0.2">
      <c r="A1009" s="1" t="str">
        <f ca="1">IFERROR(__xludf.DUMMYFUNCTION("IFERROR(REGEXEXTRACT('Tag Library'!P1020, ""\\(.*)""), 'Tag Library'!P1020)"),"")</f>
        <v/>
      </c>
      <c r="F1009" s="1" t="str">
        <f ca="1">IFERROR(__xludf.DUMMYFUNCTION("IFERROR(REGEXEXTRACT('Tag Library'!W1020, ""\\(.*)""), 'Tag Library'!W1020)"),"tmp_ambient\bit12")</f>
        <v>tmp_ambient\bit12</v>
      </c>
      <c r="I1009" s="1" t="str">
        <f t="array" ref="I1009">IFERROR(INDEX('Tag Library'!Z:Z, MATCH(H1009, 'Tag Library'!W:W, 0)),"")</f>
        <v/>
      </c>
      <c r="K1009" s="1" t="str">
        <f ca="1">IFERROR(__xludf.DUMMYFUNCTION("IFERROR(REGEXEXTRACT('Tag Library'!AD1020, ""\\(.*)""), 'Tag Library'!AD1020)"),"")</f>
        <v/>
      </c>
    </row>
    <row r="1010" spans="1:11" ht="12.75" x14ac:dyDescent="0.2">
      <c r="A1010" s="1" t="str">
        <f ca="1">IFERROR(__xludf.DUMMYFUNCTION("IFERROR(REGEXEXTRACT('Tag Library'!P1021, ""\\(.*)""), 'Tag Library'!P1021)"),"")</f>
        <v/>
      </c>
      <c r="F1010" s="1" t="str">
        <f ca="1">IFERROR(__xludf.DUMMYFUNCTION("IFERROR(REGEXEXTRACT('Tag Library'!W1021, ""\\(.*)""), 'Tag Library'!W1021)"),"tmp_ambient\bit13")</f>
        <v>tmp_ambient\bit13</v>
      </c>
      <c r="I1010" s="1" t="str">
        <f t="array" ref="I1010">IFERROR(INDEX('Tag Library'!Z:Z, MATCH(H1010, 'Tag Library'!W:W, 0)),"")</f>
        <v/>
      </c>
      <c r="K1010" s="1" t="str">
        <f ca="1">IFERROR(__xludf.DUMMYFUNCTION("IFERROR(REGEXEXTRACT('Tag Library'!AD1021, ""\\(.*)""), 'Tag Library'!AD1021)"),"")</f>
        <v/>
      </c>
    </row>
    <row r="1011" spans="1:11" ht="12.75" x14ac:dyDescent="0.2">
      <c r="A1011" s="1" t="str">
        <f ca="1">IFERROR(__xludf.DUMMYFUNCTION("IFERROR(REGEXEXTRACT('Tag Library'!P1022, ""\\(.*)""), 'Tag Library'!P1022)"),"")</f>
        <v/>
      </c>
      <c r="F1011" s="1" t="str">
        <f ca="1">IFERROR(__xludf.DUMMYFUNCTION("IFERROR(REGEXEXTRACT('Tag Library'!W1022, ""\\(.*)""), 'Tag Library'!W1022)"),"tmp_ambient\bit14")</f>
        <v>tmp_ambient\bit14</v>
      </c>
      <c r="I1011" s="1" t="str">
        <f t="array" ref="I1011">IFERROR(INDEX('Tag Library'!Z:Z, MATCH(H1011, 'Tag Library'!W:W, 0)),"")</f>
        <v/>
      </c>
      <c r="K1011" s="1" t="str">
        <f ca="1">IFERROR(__xludf.DUMMYFUNCTION("IFERROR(REGEXEXTRACT('Tag Library'!AD1022, ""\\(.*)""), 'Tag Library'!AD1022)"),"")</f>
        <v/>
      </c>
    </row>
    <row r="1012" spans="1:11" ht="12.75" x14ac:dyDescent="0.2">
      <c r="A1012" s="1" t="str">
        <f ca="1">IFERROR(__xludf.DUMMYFUNCTION("IFERROR(REGEXEXTRACT('Tag Library'!P1023, ""\\(.*)""), 'Tag Library'!P1023)"),"")</f>
        <v/>
      </c>
      <c r="F1012" s="1" t="str">
        <f ca="1">IFERROR(__xludf.DUMMYFUNCTION("IFERROR(REGEXEXTRACT('Tag Library'!W1023, ""\\(.*)""), 'Tag Library'!W1023)"),"tmp_ambient\bit15")</f>
        <v>tmp_ambient\bit15</v>
      </c>
      <c r="I1012" s="1" t="str">
        <f t="array" ref="I1012">IFERROR(INDEX('Tag Library'!Z:Z, MATCH(H1012, 'Tag Library'!W:W, 0)),"")</f>
        <v/>
      </c>
      <c r="K1012" s="1" t="str">
        <f ca="1">IFERROR(__xludf.DUMMYFUNCTION("IFERROR(REGEXEXTRACT('Tag Library'!AD1023, ""\\(.*)""), 'Tag Library'!AD1023)"),"")</f>
        <v/>
      </c>
    </row>
    <row r="1013" spans="1:11" ht="12.75" x14ac:dyDescent="0.2">
      <c r="A1013" s="1" t="str">
        <f ca="1">IFERROR(__xludf.DUMMYFUNCTION("IFERROR(REGEXEXTRACT('Tag Library'!P1024, ""\\(.*)""), 'Tag Library'!P1024)"),"")</f>
        <v/>
      </c>
      <c r="F1013" s="1" t="str">
        <f ca="1">IFERROR(__xludf.DUMMYFUNCTION("IFERROR(REGEXEXTRACT('Tag Library'!W1024, ""\\(.*)""), 'Tag Library'!W1024)"),"tmp_ambient\bit2")</f>
        <v>tmp_ambient\bit2</v>
      </c>
      <c r="I1013" s="1" t="str">
        <f t="array" ref="I1013">IFERROR(INDEX('Tag Library'!Z:Z, MATCH(H1013, 'Tag Library'!W:W, 0)),"")</f>
        <v/>
      </c>
      <c r="K1013" s="1" t="str">
        <f ca="1">IFERROR(__xludf.DUMMYFUNCTION("IFERROR(REGEXEXTRACT('Tag Library'!AD1024, ""\\(.*)""), 'Tag Library'!AD1024)"),"")</f>
        <v/>
      </c>
    </row>
    <row r="1014" spans="1:11" ht="12.75" x14ac:dyDescent="0.2">
      <c r="A1014" s="1" t="str">
        <f ca="1">IFERROR(__xludf.DUMMYFUNCTION("IFERROR(REGEXEXTRACT('Tag Library'!P1025, ""\\(.*)""), 'Tag Library'!P1025)"),"")</f>
        <v/>
      </c>
      <c r="F1014" s="1" t="str">
        <f ca="1">IFERROR(__xludf.DUMMYFUNCTION("IFERROR(REGEXEXTRACT('Tag Library'!W1025, ""\\(.*)""), 'Tag Library'!W1025)"),"tmp_ambient\bit3")</f>
        <v>tmp_ambient\bit3</v>
      </c>
      <c r="I1014" s="1" t="str">
        <f t="array" ref="I1014">IFERROR(INDEX('Tag Library'!Z:Z, MATCH(H1014, 'Tag Library'!W:W, 0)),"")</f>
        <v/>
      </c>
      <c r="K1014" s="1" t="str">
        <f ca="1">IFERROR(__xludf.DUMMYFUNCTION("IFERROR(REGEXEXTRACT('Tag Library'!AD1025, ""\\(.*)""), 'Tag Library'!AD1025)"),"")</f>
        <v/>
      </c>
    </row>
    <row r="1015" spans="1:11" ht="12.75" x14ac:dyDescent="0.2">
      <c r="A1015" s="1" t="str">
        <f ca="1">IFERROR(__xludf.DUMMYFUNCTION("IFERROR(REGEXEXTRACT('Tag Library'!P1026, ""\\(.*)""), 'Tag Library'!P1026)"),"")</f>
        <v/>
      </c>
      <c r="F1015" s="1" t="str">
        <f ca="1">IFERROR(__xludf.DUMMYFUNCTION("IFERROR(REGEXEXTRACT('Tag Library'!W1026, ""\\(.*)""), 'Tag Library'!W1026)"),"tmp_ambient\bit4")</f>
        <v>tmp_ambient\bit4</v>
      </c>
      <c r="I1015" s="1" t="str">
        <f t="array" ref="I1015">IFERROR(INDEX('Tag Library'!Z:Z, MATCH(H1015, 'Tag Library'!W:W, 0)),"")</f>
        <v/>
      </c>
      <c r="K1015" s="1" t="str">
        <f ca="1">IFERROR(__xludf.DUMMYFUNCTION("IFERROR(REGEXEXTRACT('Tag Library'!AD1026, ""\\(.*)""), 'Tag Library'!AD1026)"),"")</f>
        <v/>
      </c>
    </row>
    <row r="1016" spans="1:11" ht="12.75" x14ac:dyDescent="0.2">
      <c r="A1016" s="1" t="str">
        <f ca="1">IFERROR(__xludf.DUMMYFUNCTION("IFERROR(REGEXEXTRACT('Tag Library'!P1027, ""\\(.*)""), 'Tag Library'!P1027)"),"")</f>
        <v/>
      </c>
      <c r="F1016" s="1" t="str">
        <f ca="1">IFERROR(__xludf.DUMMYFUNCTION("IFERROR(REGEXEXTRACT('Tag Library'!W1027, ""\\(.*)""), 'Tag Library'!W1027)"),"tmp_ambient\bit5")</f>
        <v>tmp_ambient\bit5</v>
      </c>
      <c r="I1016" s="1" t="str">
        <f t="array" ref="I1016">IFERROR(INDEX('Tag Library'!Z:Z, MATCH(H1016, 'Tag Library'!W:W, 0)),"")</f>
        <v/>
      </c>
      <c r="K1016" s="1" t="str">
        <f ca="1">IFERROR(__xludf.DUMMYFUNCTION("IFERROR(REGEXEXTRACT('Tag Library'!AD1027, ""\\(.*)""), 'Tag Library'!AD1027)"),"")</f>
        <v/>
      </c>
    </row>
    <row r="1017" spans="1:11" ht="12.75" x14ac:dyDescent="0.2">
      <c r="A1017" s="1" t="str">
        <f ca="1">IFERROR(__xludf.DUMMYFUNCTION("IFERROR(REGEXEXTRACT('Tag Library'!P1028, ""\\(.*)""), 'Tag Library'!P1028)"),"")</f>
        <v/>
      </c>
      <c r="F1017" s="1" t="str">
        <f ca="1">IFERROR(__xludf.DUMMYFUNCTION("IFERROR(REGEXEXTRACT('Tag Library'!W1028, ""\\(.*)""), 'Tag Library'!W1028)"),"tmp_ambient\bit6")</f>
        <v>tmp_ambient\bit6</v>
      </c>
      <c r="I1017" s="1" t="str">
        <f t="array" ref="I1017">IFERROR(INDEX('Tag Library'!Z:Z, MATCH(H1017, 'Tag Library'!W:W, 0)),"")</f>
        <v/>
      </c>
      <c r="K1017" s="1" t="str">
        <f ca="1">IFERROR(__xludf.DUMMYFUNCTION("IFERROR(REGEXEXTRACT('Tag Library'!AD1028, ""\\(.*)""), 'Tag Library'!AD1028)"),"")</f>
        <v/>
      </c>
    </row>
    <row r="1018" spans="1:11" ht="12.75" x14ac:dyDescent="0.2">
      <c r="A1018" s="1" t="str">
        <f ca="1">IFERROR(__xludf.DUMMYFUNCTION("IFERROR(REGEXEXTRACT('Tag Library'!P1029, ""\\(.*)""), 'Tag Library'!P1029)"),"")</f>
        <v/>
      </c>
      <c r="F1018" s="1" t="str">
        <f ca="1">IFERROR(__xludf.DUMMYFUNCTION("IFERROR(REGEXEXTRACT('Tag Library'!W1029, ""\\(.*)""), 'Tag Library'!W1029)"),"tmp_ambient\bit7")</f>
        <v>tmp_ambient\bit7</v>
      </c>
      <c r="I1018" s="1" t="str">
        <f t="array" ref="I1018">IFERROR(INDEX('Tag Library'!Z:Z, MATCH(H1018, 'Tag Library'!W:W, 0)),"")</f>
        <v/>
      </c>
      <c r="K1018" s="1" t="str">
        <f ca="1">IFERROR(__xludf.DUMMYFUNCTION("IFERROR(REGEXEXTRACT('Tag Library'!AD1029, ""\\(.*)""), 'Tag Library'!AD1029)"),"")</f>
        <v/>
      </c>
    </row>
    <row r="1019" spans="1:11" ht="12.75" x14ac:dyDescent="0.2">
      <c r="A1019" s="1" t="str">
        <f ca="1">IFERROR(__xludf.DUMMYFUNCTION("IFERROR(REGEXEXTRACT('Tag Library'!P1030, ""\\(.*)""), 'Tag Library'!P1030)"),"")</f>
        <v/>
      </c>
      <c r="F1019" s="1" t="str">
        <f ca="1">IFERROR(__xludf.DUMMYFUNCTION("IFERROR(REGEXEXTRACT('Tag Library'!W1030, ""\\(.*)""), 'Tag Library'!W1030)"),"tmp_ambient\bit8")</f>
        <v>tmp_ambient\bit8</v>
      </c>
      <c r="I1019" s="1" t="str">
        <f t="array" ref="I1019">IFERROR(INDEX('Tag Library'!Z:Z, MATCH(H1019, 'Tag Library'!W:W, 0)),"")</f>
        <v/>
      </c>
      <c r="K1019" s="1" t="str">
        <f ca="1">IFERROR(__xludf.DUMMYFUNCTION("IFERROR(REGEXEXTRACT('Tag Library'!AD1030, ""\\(.*)""), 'Tag Library'!AD1030)"),"")</f>
        <v/>
      </c>
    </row>
    <row r="1020" spans="1:11" ht="12.75" x14ac:dyDescent="0.2">
      <c r="A1020" s="1" t="str">
        <f ca="1">IFERROR(__xludf.DUMMYFUNCTION("IFERROR(REGEXEXTRACT('Tag Library'!P1031, ""\\(.*)""), 'Tag Library'!P1031)"),"")</f>
        <v/>
      </c>
      <c r="F1020" s="1" t="str">
        <f ca="1">IFERROR(__xludf.DUMMYFUNCTION("IFERROR(REGEXEXTRACT('Tag Library'!W1031, ""\\(.*)""), 'Tag Library'!W1031)"),"tmp_ambient\bit9")</f>
        <v>tmp_ambient\bit9</v>
      </c>
      <c r="I1020" s="1" t="str">
        <f t="array" ref="I1020">IFERROR(INDEX('Tag Library'!Z:Z, MATCH(H1020, 'Tag Library'!W:W, 0)),"")</f>
        <v/>
      </c>
      <c r="K1020" s="1" t="str">
        <f ca="1">IFERROR(__xludf.DUMMYFUNCTION("IFERROR(REGEXEXTRACT('Tag Library'!AD1031, ""\\(.*)""), 'Tag Library'!AD1031)"),"")</f>
        <v/>
      </c>
    </row>
    <row r="1021" spans="1:11" ht="12.75" x14ac:dyDescent="0.2">
      <c r="A1021" s="1" t="str">
        <f ca="1">IFERROR(__xludf.DUMMYFUNCTION("IFERROR(REGEXEXTRACT('Tag Library'!P1032, ""\\(.*)""), 'Tag Library'!P1032)"),"")</f>
        <v/>
      </c>
      <c r="F1021" s="1" t="str">
        <f ca="1">IFERROR(__xludf.DUMMYFUNCTION("IFERROR(REGEXEXTRACT('Tag Library'!W1032, ""\\(.*)""), 'Tag Library'!W1032)"),"tmp_asym\bit0")</f>
        <v>tmp_asym\bit0</v>
      </c>
      <c r="I1021" s="1" t="str">
        <f t="array" ref="I1021">IFERROR(INDEX('Tag Library'!Z:Z, MATCH(H1021, 'Tag Library'!W:W, 0)),"")</f>
        <v/>
      </c>
      <c r="K1021" s="1" t="str">
        <f ca="1">IFERROR(__xludf.DUMMYFUNCTION("IFERROR(REGEXEXTRACT('Tag Library'!AD1032, ""\\(.*)""), 'Tag Library'!AD1032)"),"")</f>
        <v/>
      </c>
    </row>
    <row r="1022" spans="1:11" ht="12.75" x14ac:dyDescent="0.2">
      <c r="A1022" s="1" t="str">
        <f ca="1">IFERROR(__xludf.DUMMYFUNCTION("IFERROR(REGEXEXTRACT('Tag Library'!P1033, ""\\(.*)""), 'Tag Library'!P1033)"),"")</f>
        <v/>
      </c>
      <c r="F1022" s="1" t="str">
        <f ca="1">IFERROR(__xludf.DUMMYFUNCTION("IFERROR(REGEXEXTRACT('Tag Library'!W1033, ""\\(.*)""), 'Tag Library'!W1033)"),"tmp_asym\bit1")</f>
        <v>tmp_asym\bit1</v>
      </c>
      <c r="I1022" s="1" t="str">
        <f t="array" ref="I1022">IFERROR(INDEX('Tag Library'!Z:Z, MATCH(H1022, 'Tag Library'!W:W, 0)),"")</f>
        <v/>
      </c>
      <c r="K1022" s="1" t="str">
        <f ca="1">IFERROR(__xludf.DUMMYFUNCTION("IFERROR(REGEXEXTRACT('Tag Library'!AD1033, ""\\(.*)""), 'Tag Library'!AD1033)"),"")</f>
        <v/>
      </c>
    </row>
    <row r="1023" spans="1:11" ht="12.75" x14ac:dyDescent="0.2">
      <c r="A1023" s="1" t="str">
        <f ca="1">IFERROR(__xludf.DUMMYFUNCTION("IFERROR(REGEXEXTRACT('Tag Library'!P1034, ""\\(.*)""), 'Tag Library'!P1034)"),"")</f>
        <v/>
      </c>
      <c r="F1023" s="1" t="str">
        <f ca="1">IFERROR(__xludf.DUMMYFUNCTION("IFERROR(REGEXEXTRACT('Tag Library'!W1034, ""\\(.*)""), 'Tag Library'!W1034)"),"tmp_asym\bit10")</f>
        <v>tmp_asym\bit10</v>
      </c>
      <c r="I1023" s="1" t="str">
        <f t="array" ref="I1023">IFERROR(INDEX('Tag Library'!Z:Z, MATCH(H1023, 'Tag Library'!W:W, 0)),"")</f>
        <v/>
      </c>
      <c r="K1023" s="1" t="str">
        <f ca="1">IFERROR(__xludf.DUMMYFUNCTION("IFERROR(REGEXEXTRACT('Tag Library'!AD1034, ""\\(.*)""), 'Tag Library'!AD1034)"),"")</f>
        <v/>
      </c>
    </row>
    <row r="1024" spans="1:11" ht="12.75" x14ac:dyDescent="0.2">
      <c r="A1024" s="1" t="str">
        <f ca="1">IFERROR(__xludf.DUMMYFUNCTION("IFERROR(REGEXEXTRACT('Tag Library'!P1035, ""\\(.*)""), 'Tag Library'!P1035)"),"")</f>
        <v/>
      </c>
      <c r="F1024" s="1" t="str">
        <f ca="1">IFERROR(__xludf.DUMMYFUNCTION("IFERROR(REGEXEXTRACT('Tag Library'!W1035, ""\\(.*)""), 'Tag Library'!W1035)"),"tmp_asym\bit11")</f>
        <v>tmp_asym\bit11</v>
      </c>
      <c r="I1024" s="1" t="str">
        <f t="array" ref="I1024">IFERROR(INDEX('Tag Library'!Z:Z, MATCH(H1024, 'Tag Library'!W:W, 0)),"")</f>
        <v/>
      </c>
      <c r="K1024" s="1" t="str">
        <f ca="1">IFERROR(__xludf.DUMMYFUNCTION("IFERROR(REGEXEXTRACT('Tag Library'!AD1035, ""\\(.*)""), 'Tag Library'!AD1035)"),"")</f>
        <v/>
      </c>
    </row>
    <row r="1025" spans="1:11" ht="12.75" x14ac:dyDescent="0.2">
      <c r="A1025" s="1" t="str">
        <f ca="1">IFERROR(__xludf.DUMMYFUNCTION("IFERROR(REGEXEXTRACT('Tag Library'!P1036, ""\\(.*)""), 'Tag Library'!P1036)"),"")</f>
        <v/>
      </c>
      <c r="F1025" s="1" t="str">
        <f ca="1">IFERROR(__xludf.DUMMYFUNCTION("IFERROR(REGEXEXTRACT('Tag Library'!W1036, ""\\(.*)""), 'Tag Library'!W1036)"),"tmp_asym\bit12")</f>
        <v>tmp_asym\bit12</v>
      </c>
      <c r="I1025" s="1" t="str">
        <f t="array" ref="I1025">IFERROR(INDEX('Tag Library'!Z:Z, MATCH(H1025, 'Tag Library'!W:W, 0)),"")</f>
        <v/>
      </c>
      <c r="K1025" s="1" t="str">
        <f ca="1">IFERROR(__xludf.DUMMYFUNCTION("IFERROR(REGEXEXTRACT('Tag Library'!AD1036, ""\\(.*)""), 'Tag Library'!AD1036)"),"")</f>
        <v/>
      </c>
    </row>
    <row r="1026" spans="1:11" ht="12.75" x14ac:dyDescent="0.2">
      <c r="A1026" s="1" t="str">
        <f ca="1">IFERROR(__xludf.DUMMYFUNCTION("IFERROR(REGEXEXTRACT('Tag Library'!P1037, ""\\(.*)""), 'Tag Library'!P1037)"),"")</f>
        <v/>
      </c>
      <c r="F1026" s="1" t="str">
        <f ca="1">IFERROR(__xludf.DUMMYFUNCTION("IFERROR(REGEXEXTRACT('Tag Library'!W1037, ""\\(.*)""), 'Tag Library'!W1037)"),"tmp_asym\bit13")</f>
        <v>tmp_asym\bit13</v>
      </c>
      <c r="I1026" s="1" t="str">
        <f t="array" ref="I1026">IFERROR(INDEX('Tag Library'!Z:Z, MATCH(H1026, 'Tag Library'!W:W, 0)),"")</f>
        <v/>
      </c>
      <c r="K1026" s="1" t="str">
        <f ca="1">IFERROR(__xludf.DUMMYFUNCTION("IFERROR(REGEXEXTRACT('Tag Library'!AD1037, ""\\(.*)""), 'Tag Library'!AD1037)"),"")</f>
        <v/>
      </c>
    </row>
    <row r="1027" spans="1:11" ht="12.75" x14ac:dyDescent="0.2">
      <c r="A1027" s="1" t="str">
        <f ca="1">IFERROR(__xludf.DUMMYFUNCTION("IFERROR(REGEXEXTRACT('Tag Library'!P1038, ""\\(.*)""), 'Tag Library'!P1038)"),"")</f>
        <v/>
      </c>
      <c r="F1027" s="1" t="str">
        <f ca="1">IFERROR(__xludf.DUMMYFUNCTION("IFERROR(REGEXEXTRACT('Tag Library'!W1038, ""\\(.*)""), 'Tag Library'!W1038)"),"tmp_asym\bit14")</f>
        <v>tmp_asym\bit14</v>
      </c>
      <c r="I1027" s="1" t="str">
        <f t="array" ref="I1027">IFERROR(INDEX('Tag Library'!Z:Z, MATCH(H1027, 'Tag Library'!W:W, 0)),"")</f>
        <v/>
      </c>
      <c r="K1027" s="1" t="str">
        <f ca="1">IFERROR(__xludf.DUMMYFUNCTION("IFERROR(REGEXEXTRACT('Tag Library'!AD1038, ""\\(.*)""), 'Tag Library'!AD1038)"),"")</f>
        <v/>
      </c>
    </row>
    <row r="1028" spans="1:11" ht="12.75" x14ac:dyDescent="0.2">
      <c r="A1028" s="1" t="str">
        <f ca="1">IFERROR(__xludf.DUMMYFUNCTION("IFERROR(REGEXEXTRACT('Tag Library'!P1039, ""\\(.*)""), 'Tag Library'!P1039)"),"")</f>
        <v/>
      </c>
      <c r="F1028" s="1" t="str">
        <f ca="1">IFERROR(__xludf.DUMMYFUNCTION("IFERROR(REGEXEXTRACT('Tag Library'!W1039, ""\\(.*)""), 'Tag Library'!W1039)"),"tmp_asym\bit15")</f>
        <v>tmp_asym\bit15</v>
      </c>
      <c r="I1028" s="1" t="str">
        <f t="array" ref="I1028">IFERROR(INDEX('Tag Library'!Z:Z, MATCH(H1028, 'Tag Library'!W:W, 0)),"")</f>
        <v/>
      </c>
      <c r="K1028" s="1" t="str">
        <f ca="1">IFERROR(__xludf.DUMMYFUNCTION("IFERROR(REGEXEXTRACT('Tag Library'!AD1039, ""\\(.*)""), 'Tag Library'!AD1039)"),"")</f>
        <v/>
      </c>
    </row>
    <row r="1029" spans="1:11" ht="12.75" x14ac:dyDescent="0.2">
      <c r="A1029" s="1" t="str">
        <f ca="1">IFERROR(__xludf.DUMMYFUNCTION("IFERROR(REGEXEXTRACT('Tag Library'!P1040, ""\\(.*)""), 'Tag Library'!P1040)"),"")</f>
        <v/>
      </c>
      <c r="F1029" s="1" t="str">
        <f ca="1">IFERROR(__xludf.DUMMYFUNCTION("IFERROR(REGEXEXTRACT('Tag Library'!W1040, ""\\(.*)""), 'Tag Library'!W1040)"),"tmp_asym\bit2")</f>
        <v>tmp_asym\bit2</v>
      </c>
      <c r="I1029" s="1" t="str">
        <f t="array" ref="I1029">IFERROR(INDEX('Tag Library'!Z:Z, MATCH(H1029, 'Tag Library'!W:W, 0)),"")</f>
        <v/>
      </c>
      <c r="K1029" s="1" t="str">
        <f ca="1">IFERROR(__xludf.DUMMYFUNCTION("IFERROR(REGEXEXTRACT('Tag Library'!AD1040, ""\\(.*)""), 'Tag Library'!AD1040)"),"")</f>
        <v/>
      </c>
    </row>
    <row r="1030" spans="1:11" ht="12.75" x14ac:dyDescent="0.2">
      <c r="A1030" s="1" t="str">
        <f ca="1">IFERROR(__xludf.DUMMYFUNCTION("IFERROR(REGEXEXTRACT('Tag Library'!P1041, ""\\(.*)""), 'Tag Library'!P1041)"),"")</f>
        <v/>
      </c>
      <c r="F1030" s="1" t="str">
        <f ca="1">IFERROR(__xludf.DUMMYFUNCTION("IFERROR(REGEXEXTRACT('Tag Library'!W1041, ""\\(.*)""), 'Tag Library'!W1041)"),"tmp_asym\bit3")</f>
        <v>tmp_asym\bit3</v>
      </c>
      <c r="I1030" s="1" t="str">
        <f t="array" ref="I1030">IFERROR(INDEX('Tag Library'!Z:Z, MATCH(H1030, 'Tag Library'!W:W, 0)),"")</f>
        <v/>
      </c>
      <c r="K1030" s="1" t="str">
        <f ca="1">IFERROR(__xludf.DUMMYFUNCTION("IFERROR(REGEXEXTRACT('Tag Library'!AD1041, ""\\(.*)""), 'Tag Library'!AD1041)"),"")</f>
        <v/>
      </c>
    </row>
    <row r="1031" spans="1:11" ht="12.75" x14ac:dyDescent="0.2">
      <c r="A1031" s="1" t="str">
        <f ca="1">IFERROR(__xludf.DUMMYFUNCTION("IFERROR(REGEXEXTRACT('Tag Library'!P1042, ""\\(.*)""), 'Tag Library'!P1042)"),"")</f>
        <v/>
      </c>
      <c r="F1031" s="1" t="str">
        <f ca="1">IFERROR(__xludf.DUMMYFUNCTION("IFERROR(REGEXEXTRACT('Tag Library'!W1042, ""\\(.*)""), 'Tag Library'!W1042)"),"tmp_asym\bit4")</f>
        <v>tmp_asym\bit4</v>
      </c>
      <c r="I1031" s="1" t="str">
        <f t="array" ref="I1031">IFERROR(INDEX('Tag Library'!Z:Z, MATCH(H1031, 'Tag Library'!W:W, 0)),"")</f>
        <v/>
      </c>
      <c r="K1031" s="1" t="str">
        <f ca="1">IFERROR(__xludf.DUMMYFUNCTION("IFERROR(REGEXEXTRACT('Tag Library'!AD1042, ""\\(.*)""), 'Tag Library'!AD1042)"),"")</f>
        <v/>
      </c>
    </row>
    <row r="1032" spans="1:11" ht="12.75" x14ac:dyDescent="0.2">
      <c r="A1032" s="1" t="str">
        <f ca="1">IFERROR(__xludf.DUMMYFUNCTION("IFERROR(REGEXEXTRACT('Tag Library'!P1043, ""\\(.*)""), 'Tag Library'!P1043)"),"")</f>
        <v/>
      </c>
      <c r="F1032" s="1" t="str">
        <f ca="1">IFERROR(__xludf.DUMMYFUNCTION("IFERROR(REGEXEXTRACT('Tag Library'!W1043, ""\\(.*)""), 'Tag Library'!W1043)"),"tmp_asym\bit5")</f>
        <v>tmp_asym\bit5</v>
      </c>
      <c r="I1032" s="1" t="str">
        <f t="array" ref="I1032">IFERROR(INDEX('Tag Library'!Z:Z, MATCH(H1032, 'Tag Library'!W:W, 0)),"")</f>
        <v/>
      </c>
      <c r="K1032" s="1" t="str">
        <f ca="1">IFERROR(__xludf.DUMMYFUNCTION("IFERROR(REGEXEXTRACT('Tag Library'!AD1043, ""\\(.*)""), 'Tag Library'!AD1043)"),"")</f>
        <v/>
      </c>
    </row>
    <row r="1033" spans="1:11" ht="12.75" x14ac:dyDescent="0.2">
      <c r="A1033" s="1" t="str">
        <f ca="1">IFERROR(__xludf.DUMMYFUNCTION("IFERROR(REGEXEXTRACT('Tag Library'!P1044, ""\\(.*)""), 'Tag Library'!P1044)"),"")</f>
        <v/>
      </c>
      <c r="F1033" s="1" t="str">
        <f ca="1">IFERROR(__xludf.DUMMYFUNCTION("IFERROR(REGEXEXTRACT('Tag Library'!W1044, ""\\(.*)""), 'Tag Library'!W1044)"),"tmp_asym\bit6")</f>
        <v>tmp_asym\bit6</v>
      </c>
      <c r="I1033" s="1" t="str">
        <f t="array" ref="I1033">IFERROR(INDEX('Tag Library'!Z:Z, MATCH(H1033, 'Tag Library'!W:W, 0)),"")</f>
        <v/>
      </c>
      <c r="K1033" s="1" t="str">
        <f ca="1">IFERROR(__xludf.DUMMYFUNCTION("IFERROR(REGEXEXTRACT('Tag Library'!AD1044, ""\\(.*)""), 'Tag Library'!AD1044)"),"")</f>
        <v/>
      </c>
    </row>
    <row r="1034" spans="1:11" ht="12.75" x14ac:dyDescent="0.2">
      <c r="A1034" s="1" t="str">
        <f ca="1">IFERROR(__xludf.DUMMYFUNCTION("IFERROR(REGEXEXTRACT('Tag Library'!P1045, ""\\(.*)""), 'Tag Library'!P1045)"),"")</f>
        <v/>
      </c>
      <c r="F1034" s="1" t="str">
        <f ca="1">IFERROR(__xludf.DUMMYFUNCTION("IFERROR(REGEXEXTRACT('Tag Library'!W1045, ""\\(.*)""), 'Tag Library'!W1045)"),"tmp_asym\bit7")</f>
        <v>tmp_asym\bit7</v>
      </c>
      <c r="I1034" s="1" t="str">
        <f t="array" ref="I1034">IFERROR(INDEX('Tag Library'!Z:Z, MATCH(H1034, 'Tag Library'!W:W, 0)),"")</f>
        <v/>
      </c>
      <c r="K1034" s="1" t="str">
        <f ca="1">IFERROR(__xludf.DUMMYFUNCTION("IFERROR(REGEXEXTRACT('Tag Library'!AD1045, ""\\(.*)""), 'Tag Library'!AD1045)"),"")</f>
        <v/>
      </c>
    </row>
    <row r="1035" spans="1:11" ht="12.75" x14ac:dyDescent="0.2">
      <c r="A1035" s="1" t="str">
        <f ca="1">IFERROR(__xludf.DUMMYFUNCTION("IFERROR(REGEXEXTRACT('Tag Library'!P1046, ""\\(.*)""), 'Tag Library'!P1046)"),"")</f>
        <v/>
      </c>
      <c r="F1035" s="1" t="str">
        <f ca="1">IFERROR(__xludf.DUMMYFUNCTION("IFERROR(REGEXEXTRACT('Tag Library'!W1046, ""\\(.*)""), 'Tag Library'!W1046)"),"tmp_asym\bit8")</f>
        <v>tmp_asym\bit8</v>
      </c>
      <c r="I1035" s="1" t="str">
        <f t="array" ref="I1035">IFERROR(INDEX('Tag Library'!Z:Z, MATCH(H1035, 'Tag Library'!W:W, 0)),"")</f>
        <v/>
      </c>
      <c r="K1035" s="1" t="str">
        <f ca="1">IFERROR(__xludf.DUMMYFUNCTION("IFERROR(REGEXEXTRACT('Tag Library'!AD1046, ""\\(.*)""), 'Tag Library'!AD1046)"),"")</f>
        <v/>
      </c>
    </row>
    <row r="1036" spans="1:11" ht="12.75" x14ac:dyDescent="0.2">
      <c r="A1036" s="1" t="str">
        <f ca="1">IFERROR(__xludf.DUMMYFUNCTION("IFERROR(REGEXEXTRACT('Tag Library'!P1047, ""\\(.*)""), 'Tag Library'!P1047)"),"")</f>
        <v/>
      </c>
      <c r="F1036" s="1" t="str">
        <f ca="1">IFERROR(__xludf.DUMMYFUNCTION("IFERROR(REGEXEXTRACT('Tag Library'!W1047, ""\\(.*)""), 'Tag Library'!W1047)"),"tmp_asym\bit9")</f>
        <v>tmp_asym\bit9</v>
      </c>
      <c r="I1036" s="1" t="str">
        <f t="array" ref="I1036">IFERROR(INDEX('Tag Library'!Z:Z, MATCH(H1036, 'Tag Library'!W:W, 0)),"")</f>
        <v/>
      </c>
      <c r="K1036" s="1" t="str">
        <f ca="1">IFERROR(__xludf.DUMMYFUNCTION("IFERROR(REGEXEXTRACT('Tag Library'!AD1047, ""\\(.*)""), 'Tag Library'!AD1047)"),"")</f>
        <v/>
      </c>
    </row>
    <row r="1037" spans="1:11" ht="12.75" x14ac:dyDescent="0.2">
      <c r="A1037" s="1" t="str">
        <f ca="1">IFERROR(__xludf.DUMMYFUNCTION("IFERROR(REGEXEXTRACT('Tag Library'!P1048, ""\\(.*)""), 'Tag Library'!P1048)"),"")</f>
        <v/>
      </c>
      <c r="F1037" s="1" t="str">
        <f ca="1">IFERROR(__xludf.DUMMYFUNCTION("IFERROR(REGEXEXTRACT('Tag Library'!W1048, ""\\(.*)""), 'Tag Library'!W1048)"),"tmp_night\bit0")</f>
        <v>tmp_night\bit0</v>
      </c>
      <c r="I1037" s="1" t="str">
        <f t="array" ref="I1037">IFERROR(INDEX('Tag Library'!Z:Z, MATCH(H1037, 'Tag Library'!W:W, 0)),"")</f>
        <v/>
      </c>
      <c r="K1037" s="1" t="str">
        <f ca="1">IFERROR(__xludf.DUMMYFUNCTION("IFERROR(REGEXEXTRACT('Tag Library'!AD1048, ""\\(.*)""), 'Tag Library'!AD1048)"),"")</f>
        <v/>
      </c>
    </row>
    <row r="1038" spans="1:11" ht="12.75" x14ac:dyDescent="0.2">
      <c r="A1038" s="1" t="str">
        <f ca="1">IFERROR(__xludf.DUMMYFUNCTION("IFERROR(REGEXEXTRACT('Tag Library'!P1049, ""\\(.*)""), 'Tag Library'!P1049)"),"")</f>
        <v/>
      </c>
      <c r="F1038" s="1" t="str">
        <f ca="1">IFERROR(__xludf.DUMMYFUNCTION("IFERROR(REGEXEXTRACT('Tag Library'!W1049, ""\\(.*)""), 'Tag Library'!W1049)"),"tmp_night\bit1")</f>
        <v>tmp_night\bit1</v>
      </c>
      <c r="I1038" s="1" t="str">
        <f t="array" ref="I1038">IFERROR(INDEX('Tag Library'!Z:Z, MATCH(H1038, 'Tag Library'!W:W, 0)),"")</f>
        <v/>
      </c>
      <c r="K1038" s="1" t="str">
        <f ca="1">IFERROR(__xludf.DUMMYFUNCTION("IFERROR(REGEXEXTRACT('Tag Library'!AD1049, ""\\(.*)""), 'Tag Library'!AD1049)"),"")</f>
        <v/>
      </c>
    </row>
    <row r="1039" spans="1:11" ht="12.75" x14ac:dyDescent="0.2">
      <c r="A1039" s="1" t="str">
        <f ca="1">IFERROR(__xludf.DUMMYFUNCTION("IFERROR(REGEXEXTRACT('Tag Library'!P1050, ""\\(.*)""), 'Tag Library'!P1050)"),"")</f>
        <v/>
      </c>
      <c r="F1039" s="1" t="str">
        <f ca="1">IFERROR(__xludf.DUMMYFUNCTION("IFERROR(REGEXEXTRACT('Tag Library'!W1050, ""\\(.*)""), 'Tag Library'!W1050)"),"tmp_night\bit10")</f>
        <v>tmp_night\bit10</v>
      </c>
      <c r="I1039" s="1" t="str">
        <f t="array" ref="I1039">IFERROR(INDEX('Tag Library'!Z:Z, MATCH(H1039, 'Tag Library'!W:W, 0)),"")</f>
        <v/>
      </c>
      <c r="K1039" s="1" t="str">
        <f ca="1">IFERROR(__xludf.DUMMYFUNCTION("IFERROR(REGEXEXTRACT('Tag Library'!AD1050, ""\\(.*)""), 'Tag Library'!AD1050)"),"")</f>
        <v/>
      </c>
    </row>
    <row r="1040" spans="1:11" ht="12.75" x14ac:dyDescent="0.2">
      <c r="A1040" s="1" t="str">
        <f ca="1">IFERROR(__xludf.DUMMYFUNCTION("IFERROR(REGEXEXTRACT('Tag Library'!P1051, ""\\(.*)""), 'Tag Library'!P1051)"),"")</f>
        <v/>
      </c>
      <c r="F1040" s="1" t="str">
        <f ca="1">IFERROR(__xludf.DUMMYFUNCTION("IFERROR(REGEXEXTRACT('Tag Library'!W1051, ""\\(.*)""), 'Tag Library'!W1051)"),"tmp_night\bit11")</f>
        <v>tmp_night\bit11</v>
      </c>
      <c r="I1040" s="1" t="str">
        <f t="array" ref="I1040">IFERROR(INDEX('Tag Library'!Z:Z, MATCH(H1040, 'Tag Library'!W:W, 0)),"")</f>
        <v/>
      </c>
      <c r="K1040" s="1" t="str">
        <f ca="1">IFERROR(__xludf.DUMMYFUNCTION("IFERROR(REGEXEXTRACT('Tag Library'!AD1051, ""\\(.*)""), 'Tag Library'!AD1051)"),"")</f>
        <v/>
      </c>
    </row>
    <row r="1041" spans="1:11" ht="12.75" x14ac:dyDescent="0.2">
      <c r="A1041" s="1" t="str">
        <f ca="1">IFERROR(__xludf.DUMMYFUNCTION("IFERROR(REGEXEXTRACT('Tag Library'!P1052, ""\\(.*)""), 'Tag Library'!P1052)"),"")</f>
        <v/>
      </c>
      <c r="F1041" s="1" t="str">
        <f ca="1">IFERROR(__xludf.DUMMYFUNCTION("IFERROR(REGEXEXTRACT('Tag Library'!W1052, ""\\(.*)""), 'Tag Library'!W1052)"),"tmp_night\bit12")</f>
        <v>tmp_night\bit12</v>
      </c>
      <c r="I1041" s="1" t="str">
        <f t="array" ref="I1041">IFERROR(INDEX('Tag Library'!Z:Z, MATCH(H1041, 'Tag Library'!W:W, 0)),"")</f>
        <v/>
      </c>
      <c r="K1041" s="1" t="str">
        <f ca="1">IFERROR(__xludf.DUMMYFUNCTION("IFERROR(REGEXEXTRACT('Tag Library'!AD1052, ""\\(.*)""), 'Tag Library'!AD1052)"),"")</f>
        <v/>
      </c>
    </row>
    <row r="1042" spans="1:11" ht="12.75" x14ac:dyDescent="0.2">
      <c r="A1042" s="1" t="str">
        <f ca="1">IFERROR(__xludf.DUMMYFUNCTION("IFERROR(REGEXEXTRACT('Tag Library'!P1053, ""\\(.*)""), 'Tag Library'!P1053)"),"")</f>
        <v/>
      </c>
      <c r="F1042" s="1" t="str">
        <f ca="1">IFERROR(__xludf.DUMMYFUNCTION("IFERROR(REGEXEXTRACT('Tag Library'!W1053, ""\\(.*)""), 'Tag Library'!W1053)"),"tmp_night\bit13")</f>
        <v>tmp_night\bit13</v>
      </c>
      <c r="I1042" s="1" t="str">
        <f t="array" ref="I1042">IFERROR(INDEX('Tag Library'!Z:Z, MATCH(H1042, 'Tag Library'!W:W, 0)),"")</f>
        <v/>
      </c>
      <c r="K1042" s="1" t="str">
        <f ca="1">IFERROR(__xludf.DUMMYFUNCTION("IFERROR(REGEXEXTRACT('Tag Library'!AD1053, ""\\(.*)""), 'Tag Library'!AD1053)"),"")</f>
        <v/>
      </c>
    </row>
    <row r="1043" spans="1:11" ht="12.75" x14ac:dyDescent="0.2">
      <c r="A1043" s="1" t="str">
        <f ca="1">IFERROR(__xludf.DUMMYFUNCTION("IFERROR(REGEXEXTRACT('Tag Library'!P1054, ""\\(.*)""), 'Tag Library'!P1054)"),"")</f>
        <v/>
      </c>
      <c r="F1043" s="1" t="str">
        <f ca="1">IFERROR(__xludf.DUMMYFUNCTION("IFERROR(REGEXEXTRACT('Tag Library'!W1054, ""\\(.*)""), 'Tag Library'!W1054)"),"tmp_night\bit14")</f>
        <v>tmp_night\bit14</v>
      </c>
      <c r="I1043" s="1" t="str">
        <f t="array" ref="I1043">IFERROR(INDEX('Tag Library'!Z:Z, MATCH(H1043, 'Tag Library'!W:W, 0)),"")</f>
        <v/>
      </c>
      <c r="K1043" s="1" t="str">
        <f ca="1">IFERROR(__xludf.DUMMYFUNCTION("IFERROR(REGEXEXTRACT('Tag Library'!AD1054, ""\\(.*)""), 'Tag Library'!AD1054)"),"")</f>
        <v/>
      </c>
    </row>
    <row r="1044" spans="1:11" ht="12.75" x14ac:dyDescent="0.2">
      <c r="A1044" s="1" t="str">
        <f ca="1">IFERROR(__xludf.DUMMYFUNCTION("IFERROR(REGEXEXTRACT('Tag Library'!P1055, ""\\(.*)""), 'Tag Library'!P1055)"),"")</f>
        <v/>
      </c>
      <c r="F1044" s="1" t="str">
        <f ca="1">IFERROR(__xludf.DUMMYFUNCTION("IFERROR(REGEXEXTRACT('Tag Library'!W1055, ""\\(.*)""), 'Tag Library'!W1055)"),"tmp_night\bit15")</f>
        <v>tmp_night\bit15</v>
      </c>
      <c r="I1044" s="1" t="str">
        <f t="array" ref="I1044">IFERROR(INDEX('Tag Library'!Z:Z, MATCH(H1044, 'Tag Library'!W:W, 0)),"")</f>
        <v/>
      </c>
      <c r="K1044" s="1" t="str">
        <f ca="1">IFERROR(__xludf.DUMMYFUNCTION("IFERROR(REGEXEXTRACT('Tag Library'!AD1055, ""\\(.*)""), 'Tag Library'!AD1055)"),"")</f>
        <v/>
      </c>
    </row>
    <row r="1045" spans="1:11" ht="12.75" x14ac:dyDescent="0.2">
      <c r="A1045" s="1" t="str">
        <f ca="1">IFERROR(__xludf.DUMMYFUNCTION("IFERROR(REGEXEXTRACT('Tag Library'!P1056, ""\\(.*)""), 'Tag Library'!P1056)"),"")</f>
        <v/>
      </c>
      <c r="F1045" s="1" t="str">
        <f ca="1">IFERROR(__xludf.DUMMYFUNCTION("IFERROR(REGEXEXTRACT('Tag Library'!W1056, ""\\(.*)""), 'Tag Library'!W1056)"),"tmp_night\bit2")</f>
        <v>tmp_night\bit2</v>
      </c>
      <c r="I1045" s="1" t="str">
        <f t="array" ref="I1045">IFERROR(INDEX('Tag Library'!Z:Z, MATCH(H1045, 'Tag Library'!W:W, 0)),"")</f>
        <v/>
      </c>
      <c r="K1045" s="1" t="str">
        <f ca="1">IFERROR(__xludf.DUMMYFUNCTION("IFERROR(REGEXEXTRACT('Tag Library'!AD1056, ""\\(.*)""), 'Tag Library'!AD1056)"),"")</f>
        <v/>
      </c>
    </row>
    <row r="1046" spans="1:11" ht="12.75" x14ac:dyDescent="0.2">
      <c r="A1046" s="1" t="str">
        <f ca="1">IFERROR(__xludf.DUMMYFUNCTION("IFERROR(REGEXEXTRACT('Tag Library'!P1057, ""\\(.*)""), 'Tag Library'!P1057)"),"")</f>
        <v/>
      </c>
      <c r="F1046" s="1" t="str">
        <f ca="1">IFERROR(__xludf.DUMMYFUNCTION("IFERROR(REGEXEXTRACT('Tag Library'!W1057, ""\\(.*)""), 'Tag Library'!W1057)"),"tmp_night\bit3")</f>
        <v>tmp_night\bit3</v>
      </c>
      <c r="I1046" s="1" t="str">
        <f t="array" ref="I1046">IFERROR(INDEX('Tag Library'!Z:Z, MATCH(H1046, 'Tag Library'!W:W, 0)),"")</f>
        <v/>
      </c>
      <c r="K1046" s="1" t="str">
        <f ca="1">IFERROR(__xludf.DUMMYFUNCTION("IFERROR(REGEXEXTRACT('Tag Library'!AD1057, ""\\(.*)""), 'Tag Library'!AD1057)"),"")</f>
        <v/>
      </c>
    </row>
    <row r="1047" spans="1:11" ht="12.75" x14ac:dyDescent="0.2">
      <c r="A1047" s="1" t="str">
        <f ca="1">IFERROR(__xludf.DUMMYFUNCTION("IFERROR(REGEXEXTRACT('Tag Library'!P1058, ""\\(.*)""), 'Tag Library'!P1058)"),"")</f>
        <v/>
      </c>
      <c r="F1047" s="1" t="str">
        <f ca="1">IFERROR(__xludf.DUMMYFUNCTION("IFERROR(REGEXEXTRACT('Tag Library'!W1058, ""\\(.*)""), 'Tag Library'!W1058)"),"tmp_night\bit4")</f>
        <v>tmp_night\bit4</v>
      </c>
      <c r="I1047" s="1" t="str">
        <f t="array" ref="I1047">IFERROR(INDEX('Tag Library'!Z:Z, MATCH(H1047, 'Tag Library'!W:W, 0)),"")</f>
        <v/>
      </c>
      <c r="K1047" s="1" t="str">
        <f ca="1">IFERROR(__xludf.DUMMYFUNCTION("IFERROR(REGEXEXTRACT('Tag Library'!AD1058, ""\\(.*)""), 'Tag Library'!AD1058)"),"")</f>
        <v/>
      </c>
    </row>
    <row r="1048" spans="1:11" ht="12.75" x14ac:dyDescent="0.2">
      <c r="A1048" s="1" t="str">
        <f ca="1">IFERROR(__xludf.DUMMYFUNCTION("IFERROR(REGEXEXTRACT('Tag Library'!P1059, ""\\(.*)""), 'Tag Library'!P1059)"),"")</f>
        <v/>
      </c>
      <c r="F1048" s="1" t="str">
        <f ca="1">IFERROR(__xludf.DUMMYFUNCTION("IFERROR(REGEXEXTRACT('Tag Library'!W1059, ""\\(.*)""), 'Tag Library'!W1059)"),"tmp_night\bit5")</f>
        <v>tmp_night\bit5</v>
      </c>
      <c r="I1048" s="1" t="str">
        <f t="array" ref="I1048">IFERROR(INDEX('Tag Library'!Z:Z, MATCH(H1048, 'Tag Library'!W:W, 0)),"")</f>
        <v/>
      </c>
      <c r="K1048" s="1" t="str">
        <f ca="1">IFERROR(__xludf.DUMMYFUNCTION("IFERROR(REGEXEXTRACT('Tag Library'!AD1059, ""\\(.*)""), 'Tag Library'!AD1059)"),"")</f>
        <v/>
      </c>
    </row>
    <row r="1049" spans="1:11" ht="12.75" x14ac:dyDescent="0.2">
      <c r="A1049" s="1" t="str">
        <f ca="1">IFERROR(__xludf.DUMMYFUNCTION("IFERROR(REGEXEXTRACT('Tag Library'!P1060, ""\\(.*)""), 'Tag Library'!P1060)"),"")</f>
        <v/>
      </c>
      <c r="F1049" s="1" t="str">
        <f ca="1">IFERROR(__xludf.DUMMYFUNCTION("IFERROR(REGEXEXTRACT('Tag Library'!W1060, ""\\(.*)""), 'Tag Library'!W1060)"),"tmp_night\bit6")</f>
        <v>tmp_night\bit6</v>
      </c>
      <c r="I1049" s="1" t="str">
        <f t="array" ref="I1049">IFERROR(INDEX('Tag Library'!Z:Z, MATCH(H1049, 'Tag Library'!W:W, 0)),"")</f>
        <v/>
      </c>
      <c r="K1049" s="1" t="str">
        <f ca="1">IFERROR(__xludf.DUMMYFUNCTION("IFERROR(REGEXEXTRACT('Tag Library'!AD1060, ""\\(.*)""), 'Tag Library'!AD1060)"),"")</f>
        <v/>
      </c>
    </row>
    <row r="1050" spans="1:11" ht="12.75" x14ac:dyDescent="0.2">
      <c r="A1050" s="1" t="str">
        <f ca="1">IFERROR(__xludf.DUMMYFUNCTION("IFERROR(REGEXEXTRACT('Tag Library'!P1061, ""\\(.*)""), 'Tag Library'!P1061)"),"")</f>
        <v/>
      </c>
      <c r="F1050" s="1" t="str">
        <f ca="1">IFERROR(__xludf.DUMMYFUNCTION("IFERROR(REGEXEXTRACT('Tag Library'!W1061, ""\\(.*)""), 'Tag Library'!W1061)"),"tmp_night\bit7")</f>
        <v>tmp_night\bit7</v>
      </c>
      <c r="I1050" s="1" t="str">
        <f t="array" ref="I1050">IFERROR(INDEX('Tag Library'!Z:Z, MATCH(H1050, 'Tag Library'!W:W, 0)),"")</f>
        <v/>
      </c>
      <c r="K1050" s="1" t="str">
        <f ca="1">IFERROR(__xludf.DUMMYFUNCTION("IFERROR(REGEXEXTRACT('Tag Library'!AD1061, ""\\(.*)""), 'Tag Library'!AD1061)"),"")</f>
        <v/>
      </c>
    </row>
    <row r="1051" spans="1:11" ht="12.75" x14ac:dyDescent="0.2">
      <c r="A1051" s="1" t="str">
        <f ca="1">IFERROR(__xludf.DUMMYFUNCTION("IFERROR(REGEXEXTRACT('Tag Library'!P1062, ""\\(.*)""), 'Tag Library'!P1062)"),"")</f>
        <v/>
      </c>
      <c r="F1051" s="1" t="str">
        <f ca="1">IFERROR(__xludf.DUMMYFUNCTION("IFERROR(REGEXEXTRACT('Tag Library'!W1062, ""\\(.*)""), 'Tag Library'!W1062)"),"tmp_night\bit8")</f>
        <v>tmp_night\bit8</v>
      </c>
      <c r="I1051" s="1" t="str">
        <f t="array" ref="I1051">IFERROR(INDEX('Tag Library'!Z:Z, MATCH(H1051, 'Tag Library'!W:W, 0)),"")</f>
        <v/>
      </c>
      <c r="K1051" s="1" t="str">
        <f ca="1">IFERROR(__xludf.DUMMYFUNCTION("IFERROR(REGEXEXTRACT('Tag Library'!AD1062, ""\\(.*)""), 'Tag Library'!AD1062)"),"")</f>
        <v/>
      </c>
    </row>
    <row r="1052" spans="1:11" ht="12.75" x14ac:dyDescent="0.2">
      <c r="A1052" s="1" t="str">
        <f ca="1">IFERROR(__xludf.DUMMYFUNCTION("IFERROR(REGEXEXTRACT('Tag Library'!P1063, ""\\(.*)""), 'Tag Library'!P1063)"),"")</f>
        <v/>
      </c>
      <c r="F1052" s="1" t="str">
        <f ca="1">IFERROR(__xludf.DUMMYFUNCTION("IFERROR(REGEXEXTRACT('Tag Library'!W1063, ""\\(.*)""), 'Tag Library'!W1063)"),"tmp_night\bit9")</f>
        <v>tmp_night\bit9</v>
      </c>
      <c r="I1052" s="1" t="str">
        <f t="array" ref="I1052">IFERROR(INDEX('Tag Library'!Z:Z, MATCH(H1052, 'Tag Library'!W:W, 0)),"")</f>
        <v/>
      </c>
      <c r="K1052" s="1" t="str">
        <f ca="1">IFERROR(__xludf.DUMMYFUNCTION("IFERROR(REGEXEXTRACT('Tag Library'!AD1063, ""\\(.*)""), 'Tag Library'!AD1063)"),"")</f>
        <v/>
      </c>
    </row>
    <row r="1053" spans="1:11" ht="12.75" x14ac:dyDescent="0.2">
      <c r="A1053" s="1" t="str">
        <f ca="1">IFERROR(__xludf.DUMMYFUNCTION("IFERROR(REGEXEXTRACT('Tag Library'!P1064, ""\\(.*)""), 'Tag Library'!P1064)"),"")</f>
        <v/>
      </c>
      <c r="F1053" s="1" t="str">
        <f ca="1">IFERROR(__xludf.DUMMYFUNCTION("IFERROR(REGEXEXTRACT('Tag Library'!W1064, ""\\(.*)""), 'Tag Library'!W1064)"),"tmp_sym\bit0")</f>
        <v>tmp_sym\bit0</v>
      </c>
      <c r="I1053" s="1" t="str">
        <f t="array" ref="I1053">IFERROR(INDEX('Tag Library'!Z:Z, MATCH(H1053, 'Tag Library'!W:W, 0)),"")</f>
        <v/>
      </c>
      <c r="K1053" s="1" t="str">
        <f ca="1">IFERROR(__xludf.DUMMYFUNCTION("IFERROR(REGEXEXTRACT('Tag Library'!AD1064, ""\\(.*)""), 'Tag Library'!AD1064)"),"")</f>
        <v/>
      </c>
    </row>
    <row r="1054" spans="1:11" ht="12.75" x14ac:dyDescent="0.2">
      <c r="A1054" s="1" t="str">
        <f ca="1">IFERROR(__xludf.DUMMYFUNCTION("IFERROR(REGEXEXTRACT('Tag Library'!P1065, ""\\(.*)""), 'Tag Library'!P1065)"),"")</f>
        <v/>
      </c>
      <c r="F1054" s="1" t="str">
        <f ca="1">IFERROR(__xludf.DUMMYFUNCTION("IFERROR(REGEXEXTRACT('Tag Library'!W1065, ""\\(.*)""), 'Tag Library'!W1065)"),"tmp_sym\bit1")</f>
        <v>tmp_sym\bit1</v>
      </c>
      <c r="I1054" s="1" t="str">
        <f t="array" ref="I1054">IFERROR(INDEX('Tag Library'!Z:Z, MATCH(H1054, 'Tag Library'!W:W, 0)),"")</f>
        <v/>
      </c>
      <c r="K1054" s="1" t="str">
        <f ca="1">IFERROR(__xludf.DUMMYFUNCTION("IFERROR(REGEXEXTRACT('Tag Library'!AD1065, ""\\(.*)""), 'Tag Library'!AD1065)"),"")</f>
        <v/>
      </c>
    </row>
    <row r="1055" spans="1:11" ht="12.75" x14ac:dyDescent="0.2">
      <c r="A1055" s="1" t="str">
        <f ca="1">IFERROR(__xludf.DUMMYFUNCTION("IFERROR(REGEXEXTRACT('Tag Library'!P1066, ""\\(.*)""), 'Tag Library'!P1066)"),"")</f>
        <v/>
      </c>
      <c r="F1055" s="1" t="str">
        <f ca="1">IFERROR(__xludf.DUMMYFUNCTION("IFERROR(REGEXEXTRACT('Tag Library'!W1066, ""\\(.*)""), 'Tag Library'!W1066)"),"tmp_sym\bit10")</f>
        <v>tmp_sym\bit10</v>
      </c>
      <c r="I1055" s="1" t="str">
        <f t="array" ref="I1055">IFERROR(INDEX('Tag Library'!Z:Z, MATCH(H1055, 'Tag Library'!W:W, 0)),"")</f>
        <v/>
      </c>
      <c r="K1055" s="1" t="str">
        <f ca="1">IFERROR(__xludf.DUMMYFUNCTION("IFERROR(REGEXEXTRACT('Tag Library'!AD1066, ""\\(.*)""), 'Tag Library'!AD1066)"),"")</f>
        <v/>
      </c>
    </row>
    <row r="1056" spans="1:11" ht="12.75" x14ac:dyDescent="0.2">
      <c r="A1056" s="1" t="str">
        <f ca="1">IFERROR(__xludf.DUMMYFUNCTION("IFERROR(REGEXEXTRACT('Tag Library'!P1067, ""\\(.*)""), 'Tag Library'!P1067)"),"")</f>
        <v/>
      </c>
      <c r="F1056" s="1" t="str">
        <f ca="1">IFERROR(__xludf.DUMMYFUNCTION("IFERROR(REGEXEXTRACT('Tag Library'!W1067, ""\\(.*)""), 'Tag Library'!W1067)"),"tmp_sym\bit11")</f>
        <v>tmp_sym\bit11</v>
      </c>
      <c r="I1056" s="1" t="str">
        <f t="array" ref="I1056">IFERROR(INDEX('Tag Library'!Z:Z, MATCH(H1056, 'Tag Library'!W:W, 0)),"")</f>
        <v/>
      </c>
      <c r="K1056" s="1" t="str">
        <f ca="1">IFERROR(__xludf.DUMMYFUNCTION("IFERROR(REGEXEXTRACT('Tag Library'!AD1067, ""\\(.*)""), 'Tag Library'!AD1067)"),"")</f>
        <v/>
      </c>
    </row>
    <row r="1057" spans="1:11" ht="12.75" x14ac:dyDescent="0.2">
      <c r="A1057" s="1" t="str">
        <f ca="1">IFERROR(__xludf.DUMMYFUNCTION("IFERROR(REGEXEXTRACT('Tag Library'!P1068, ""\\(.*)""), 'Tag Library'!P1068)"),"")</f>
        <v/>
      </c>
      <c r="F1057" s="1" t="str">
        <f ca="1">IFERROR(__xludf.DUMMYFUNCTION("IFERROR(REGEXEXTRACT('Tag Library'!W1068, ""\\(.*)""), 'Tag Library'!W1068)"),"tmp_sym\bit12")</f>
        <v>tmp_sym\bit12</v>
      </c>
      <c r="I1057" s="1" t="str">
        <f t="array" ref="I1057">IFERROR(INDEX('Tag Library'!Z:Z, MATCH(H1057, 'Tag Library'!W:W, 0)),"")</f>
        <v/>
      </c>
      <c r="K1057" s="1" t="str">
        <f ca="1">IFERROR(__xludf.DUMMYFUNCTION("IFERROR(REGEXEXTRACT('Tag Library'!AD1068, ""\\(.*)""), 'Tag Library'!AD1068)"),"")</f>
        <v/>
      </c>
    </row>
    <row r="1058" spans="1:11" ht="12.75" x14ac:dyDescent="0.2">
      <c r="A1058" s="1" t="str">
        <f ca="1">IFERROR(__xludf.DUMMYFUNCTION("IFERROR(REGEXEXTRACT('Tag Library'!P1069, ""\\(.*)""), 'Tag Library'!P1069)"),"")</f>
        <v/>
      </c>
      <c r="F1058" s="1" t="str">
        <f ca="1">IFERROR(__xludf.DUMMYFUNCTION("IFERROR(REGEXEXTRACT('Tag Library'!W1069, ""\\(.*)""), 'Tag Library'!W1069)"),"tmp_sym\bit13")</f>
        <v>tmp_sym\bit13</v>
      </c>
      <c r="I1058" s="1" t="str">
        <f t="array" ref="I1058">IFERROR(INDEX('Tag Library'!Z:Z, MATCH(H1058, 'Tag Library'!W:W, 0)),"")</f>
        <v/>
      </c>
      <c r="K1058" s="1" t="str">
        <f ca="1">IFERROR(__xludf.DUMMYFUNCTION("IFERROR(REGEXEXTRACT('Tag Library'!AD1069, ""\\(.*)""), 'Tag Library'!AD1069)"),"")</f>
        <v/>
      </c>
    </row>
    <row r="1059" spans="1:11" ht="12.75" x14ac:dyDescent="0.2">
      <c r="A1059" s="1" t="str">
        <f ca="1">IFERROR(__xludf.DUMMYFUNCTION("IFERROR(REGEXEXTRACT('Tag Library'!P1070, ""\\(.*)""), 'Tag Library'!P1070)"),"")</f>
        <v/>
      </c>
      <c r="F1059" s="1" t="str">
        <f ca="1">IFERROR(__xludf.DUMMYFUNCTION("IFERROR(REGEXEXTRACT('Tag Library'!W1070, ""\\(.*)""), 'Tag Library'!W1070)"),"tmp_sym\bit14")</f>
        <v>tmp_sym\bit14</v>
      </c>
      <c r="I1059" s="1" t="str">
        <f t="array" ref="I1059">IFERROR(INDEX('Tag Library'!Z:Z, MATCH(H1059, 'Tag Library'!W:W, 0)),"")</f>
        <v/>
      </c>
      <c r="K1059" s="1" t="str">
        <f ca="1">IFERROR(__xludf.DUMMYFUNCTION("IFERROR(REGEXEXTRACT('Tag Library'!AD1070, ""\\(.*)""), 'Tag Library'!AD1070)"),"")</f>
        <v/>
      </c>
    </row>
    <row r="1060" spans="1:11" ht="12.75" x14ac:dyDescent="0.2">
      <c r="A1060" s="1" t="str">
        <f ca="1">IFERROR(__xludf.DUMMYFUNCTION("IFERROR(REGEXEXTRACT('Tag Library'!P1071, ""\\(.*)""), 'Tag Library'!P1071)"),"")</f>
        <v/>
      </c>
      <c r="F1060" s="1" t="str">
        <f ca="1">IFERROR(__xludf.DUMMYFUNCTION("IFERROR(REGEXEXTRACT('Tag Library'!W1071, ""\\(.*)""), 'Tag Library'!W1071)"),"tmp_sym\bit15")</f>
        <v>tmp_sym\bit15</v>
      </c>
      <c r="I1060" s="1" t="str">
        <f t="array" ref="I1060">IFERROR(INDEX('Tag Library'!Z:Z, MATCH(H1060, 'Tag Library'!W:W, 0)),"")</f>
        <v/>
      </c>
      <c r="K1060" s="1" t="str">
        <f ca="1">IFERROR(__xludf.DUMMYFUNCTION("IFERROR(REGEXEXTRACT('Tag Library'!AD1071, ""\\(.*)""), 'Tag Library'!AD1071)"),"")</f>
        <v/>
      </c>
    </row>
    <row r="1061" spans="1:11" ht="12.75" x14ac:dyDescent="0.2">
      <c r="A1061" s="1" t="str">
        <f ca="1">IFERROR(__xludf.DUMMYFUNCTION("IFERROR(REGEXEXTRACT('Tag Library'!P1072, ""\\(.*)""), 'Tag Library'!P1072)"),"")</f>
        <v/>
      </c>
      <c r="F1061" s="1" t="str">
        <f ca="1">IFERROR(__xludf.DUMMYFUNCTION("IFERROR(REGEXEXTRACT('Tag Library'!W1072, ""\\(.*)""), 'Tag Library'!W1072)"),"tmp_sym\bit2")</f>
        <v>tmp_sym\bit2</v>
      </c>
      <c r="I1061" s="1" t="str">
        <f t="array" ref="I1061">IFERROR(INDEX('Tag Library'!Z:Z, MATCH(H1061, 'Tag Library'!W:W, 0)),"")</f>
        <v/>
      </c>
      <c r="K1061" s="1" t="str">
        <f ca="1">IFERROR(__xludf.DUMMYFUNCTION("IFERROR(REGEXEXTRACT('Tag Library'!AD1072, ""\\(.*)""), 'Tag Library'!AD1072)"),"")</f>
        <v/>
      </c>
    </row>
    <row r="1062" spans="1:11" ht="12.75" x14ac:dyDescent="0.2">
      <c r="A1062" s="1" t="str">
        <f ca="1">IFERROR(__xludf.DUMMYFUNCTION("IFERROR(REGEXEXTRACT('Tag Library'!P1073, ""\\(.*)""), 'Tag Library'!P1073)"),"")</f>
        <v/>
      </c>
      <c r="F1062" s="1" t="str">
        <f ca="1">IFERROR(__xludf.DUMMYFUNCTION("IFERROR(REGEXEXTRACT('Tag Library'!W1073, ""\\(.*)""), 'Tag Library'!W1073)"),"tmp_sym\bit3")</f>
        <v>tmp_sym\bit3</v>
      </c>
      <c r="I1062" s="1" t="str">
        <f t="array" ref="I1062">IFERROR(INDEX('Tag Library'!Z:Z, MATCH(H1062, 'Tag Library'!W:W, 0)),"")</f>
        <v/>
      </c>
      <c r="K1062" s="1" t="str">
        <f ca="1">IFERROR(__xludf.DUMMYFUNCTION("IFERROR(REGEXEXTRACT('Tag Library'!AD1073, ""\\(.*)""), 'Tag Library'!AD1073)"),"")</f>
        <v/>
      </c>
    </row>
    <row r="1063" spans="1:11" ht="12.75" x14ac:dyDescent="0.2">
      <c r="A1063" s="1" t="str">
        <f ca="1">IFERROR(__xludf.DUMMYFUNCTION("IFERROR(REGEXEXTRACT('Tag Library'!P1074, ""\\(.*)""), 'Tag Library'!P1074)"),"")</f>
        <v/>
      </c>
      <c r="F1063" s="1" t="str">
        <f ca="1">IFERROR(__xludf.DUMMYFUNCTION("IFERROR(REGEXEXTRACT('Tag Library'!W1074, ""\\(.*)""), 'Tag Library'!W1074)"),"tmp_sym\bit4")</f>
        <v>tmp_sym\bit4</v>
      </c>
      <c r="I1063" s="1" t="str">
        <f t="array" ref="I1063">IFERROR(INDEX('Tag Library'!Z:Z, MATCH(H1063, 'Tag Library'!W:W, 0)),"")</f>
        <v/>
      </c>
      <c r="K1063" s="1" t="str">
        <f ca="1">IFERROR(__xludf.DUMMYFUNCTION("IFERROR(REGEXEXTRACT('Tag Library'!AD1074, ""\\(.*)""), 'Tag Library'!AD1074)"),"")</f>
        <v/>
      </c>
    </row>
    <row r="1064" spans="1:11" ht="12.75" x14ac:dyDescent="0.2">
      <c r="A1064" s="1" t="str">
        <f ca="1">IFERROR(__xludf.DUMMYFUNCTION("IFERROR(REGEXEXTRACT('Tag Library'!P1075, ""\\(.*)""), 'Tag Library'!P1075)"),"")</f>
        <v/>
      </c>
      <c r="F1064" s="1" t="str">
        <f ca="1">IFERROR(__xludf.DUMMYFUNCTION("IFERROR(REGEXEXTRACT('Tag Library'!W1075, ""\\(.*)""), 'Tag Library'!W1075)"),"tmp_sym\bit5")</f>
        <v>tmp_sym\bit5</v>
      </c>
      <c r="I1064" s="1" t="str">
        <f t="array" ref="I1064">IFERROR(INDEX('Tag Library'!Z:Z, MATCH(H1064, 'Tag Library'!W:W, 0)),"")</f>
        <v/>
      </c>
      <c r="K1064" s="1" t="str">
        <f ca="1">IFERROR(__xludf.DUMMYFUNCTION("IFERROR(REGEXEXTRACT('Tag Library'!AD1075, ""\\(.*)""), 'Tag Library'!AD1075)"),"")</f>
        <v/>
      </c>
    </row>
    <row r="1065" spans="1:11" ht="12.75" x14ac:dyDescent="0.2">
      <c r="A1065" s="1" t="str">
        <f ca="1">IFERROR(__xludf.DUMMYFUNCTION("IFERROR(REGEXEXTRACT('Tag Library'!P1076, ""\\(.*)""), 'Tag Library'!P1076)"),"")</f>
        <v/>
      </c>
      <c r="F1065" s="1" t="str">
        <f ca="1">IFERROR(__xludf.DUMMYFUNCTION("IFERROR(REGEXEXTRACT('Tag Library'!W1076, ""\\(.*)""), 'Tag Library'!W1076)"),"tmp_sym\bit6")</f>
        <v>tmp_sym\bit6</v>
      </c>
      <c r="I1065" s="1" t="str">
        <f t="array" ref="I1065">IFERROR(INDEX('Tag Library'!Z:Z, MATCH(H1065, 'Tag Library'!W:W, 0)),"")</f>
        <v/>
      </c>
      <c r="K1065" s="1" t="str">
        <f ca="1">IFERROR(__xludf.DUMMYFUNCTION("IFERROR(REGEXEXTRACT('Tag Library'!AD1076, ""\\(.*)""), 'Tag Library'!AD1076)"),"")</f>
        <v/>
      </c>
    </row>
    <row r="1066" spans="1:11" ht="12.75" x14ac:dyDescent="0.2">
      <c r="A1066" s="1" t="str">
        <f ca="1">IFERROR(__xludf.DUMMYFUNCTION("IFERROR(REGEXEXTRACT('Tag Library'!P1077, ""\\(.*)""), 'Tag Library'!P1077)"),"")</f>
        <v/>
      </c>
      <c r="F1066" s="1" t="str">
        <f ca="1">IFERROR(__xludf.DUMMYFUNCTION("IFERROR(REGEXEXTRACT('Tag Library'!W1077, ""\\(.*)""), 'Tag Library'!W1077)"),"tmp_sym\bit7")</f>
        <v>tmp_sym\bit7</v>
      </c>
      <c r="I1066" s="1" t="str">
        <f t="array" ref="I1066">IFERROR(INDEX('Tag Library'!Z:Z, MATCH(H1066, 'Tag Library'!W:W, 0)),"")</f>
        <v/>
      </c>
      <c r="K1066" s="1" t="str">
        <f ca="1">IFERROR(__xludf.DUMMYFUNCTION("IFERROR(REGEXEXTRACT('Tag Library'!AD1077, ""\\(.*)""), 'Tag Library'!AD1077)"),"")</f>
        <v/>
      </c>
    </row>
    <row r="1067" spans="1:11" ht="12.75" x14ac:dyDescent="0.2">
      <c r="A1067" s="1" t="str">
        <f ca="1">IFERROR(__xludf.DUMMYFUNCTION("IFERROR(REGEXEXTRACT('Tag Library'!P1078, ""\\(.*)""), 'Tag Library'!P1078)"),"")</f>
        <v/>
      </c>
      <c r="F1067" s="1" t="str">
        <f ca="1">IFERROR(__xludf.DUMMYFUNCTION("IFERROR(REGEXEXTRACT('Tag Library'!W1078, ""\\(.*)""), 'Tag Library'!W1078)"),"tmp_sym\bit8")</f>
        <v>tmp_sym\bit8</v>
      </c>
      <c r="I1067" s="1" t="str">
        <f t="array" ref="I1067">IFERROR(INDEX('Tag Library'!Z:Z, MATCH(H1067, 'Tag Library'!W:W, 0)),"")</f>
        <v/>
      </c>
      <c r="K1067" s="1" t="str">
        <f ca="1">IFERROR(__xludf.DUMMYFUNCTION("IFERROR(REGEXEXTRACT('Tag Library'!AD1078, ""\\(.*)""), 'Tag Library'!AD1078)"),"")</f>
        <v/>
      </c>
    </row>
    <row r="1068" spans="1:11" ht="12.75" x14ac:dyDescent="0.2">
      <c r="A1068" s="1" t="str">
        <f ca="1">IFERROR(__xludf.DUMMYFUNCTION("IFERROR(REGEXEXTRACT('Tag Library'!P1079, ""\\(.*)""), 'Tag Library'!P1079)"),"")</f>
        <v/>
      </c>
      <c r="F1068" s="1" t="str">
        <f ca="1">IFERROR(__xludf.DUMMYFUNCTION("IFERROR(REGEXEXTRACT('Tag Library'!W1079, ""\\(.*)""), 'Tag Library'!W1079)"),"tmp_sym\bit9")</f>
        <v>tmp_sym\bit9</v>
      </c>
      <c r="I1068" s="1" t="str">
        <f t="array" ref="I1068">IFERROR(INDEX('Tag Library'!Z:Z, MATCH(H1068, 'Tag Library'!W:W, 0)),"")</f>
        <v/>
      </c>
      <c r="K1068" s="1" t="str">
        <f ca="1">IFERROR(__xludf.DUMMYFUNCTION("IFERROR(REGEXEXTRACT('Tag Library'!AD1079, ""\\(.*)""), 'Tag Library'!AD1079)"),"")</f>
        <v/>
      </c>
    </row>
    <row r="1069" spans="1:11" ht="12.75" x14ac:dyDescent="0.2">
      <c r="A1069" s="1" t="str">
        <f ca="1">IFERROR(__xludf.DUMMYFUNCTION("IFERROR(REGEXEXTRACT('Tag Library'!P1080, ""\\(.*)""), 'Tag Library'!P1080)"),"")</f>
        <v/>
      </c>
      <c r="F1069" s="1" t="str">
        <f ca="1">IFERROR(__xludf.DUMMYFUNCTION("IFERROR(REGEXEXTRACT('Tag Library'!W1080, ""\\(.*)""), 'Tag Library'!W1080)"),"160_tag")</f>
        <v>160_tag</v>
      </c>
      <c r="I1069" s="1" t="str">
        <f t="array" ref="I1069">IFERROR(INDEX('Tag Library'!Z:Z, MATCH(H1069, 'Tag Library'!W:W, 0)),"")</f>
        <v/>
      </c>
      <c r="K1069" s="1" t="str">
        <f ca="1">IFERROR(__xludf.DUMMYFUNCTION("IFERROR(REGEXEXTRACT('Tag Library'!AD1080, ""\\(.*)""), 'Tag Library'!AD1080)"),"")</f>
        <v/>
      </c>
    </row>
    <row r="1070" spans="1:11" ht="12.75" x14ac:dyDescent="0.2">
      <c r="A1070" s="1" t="str">
        <f ca="1">IFERROR(__xludf.DUMMYFUNCTION("IFERROR(REGEXEXTRACT('Tag Library'!P1081, ""\\(.*)""), 'Tag Library'!P1081)"),"")</f>
        <v/>
      </c>
      <c r="F1070" s="1" t="str">
        <f ca="1">IFERROR(__xludf.DUMMYFUNCTION("IFERROR(REGEXEXTRACT('Tag Library'!W1081, ""\\(.*)""), 'Tag Library'!W1081)"),"250_tag")</f>
        <v>250_tag</v>
      </c>
      <c r="I1070" s="1" t="str">
        <f t="array" ref="I1070">IFERROR(INDEX('Tag Library'!Z:Z, MATCH(H1070, 'Tag Library'!W:W, 0)),"")</f>
        <v/>
      </c>
      <c r="K1070" s="1" t="str">
        <f ca="1">IFERROR(__xludf.DUMMYFUNCTION("IFERROR(REGEXEXTRACT('Tag Library'!AD1081, ""\\(.*)""), 'Tag Library'!AD1081)"),"")</f>
        <v/>
      </c>
    </row>
    <row r="1071" spans="1:11" ht="12.75" x14ac:dyDescent="0.2">
      <c r="A1071" s="1" t="str">
        <f ca="1">IFERROR(__xludf.DUMMYFUNCTION("IFERROR(REGEXEXTRACT('Tag Library'!P1082, ""\\(.*)""), 'Tag Library'!P1082)"),"")</f>
        <v/>
      </c>
      <c r="F1071" s="1" t="str">
        <f ca="1">IFERROR(__xludf.DUMMYFUNCTION("IFERROR(REGEXEXTRACT('Tag Library'!W1082, ""\\(.*)""), 'Tag Library'!W1082)"),"75_tag")</f>
        <v>75_tag</v>
      </c>
      <c r="I1071" s="1" t="str">
        <f t="array" ref="I1071">IFERROR(INDEX('Tag Library'!Z:Z, MATCH(H1071, 'Tag Library'!W:W, 0)),"")</f>
        <v/>
      </c>
      <c r="K1071" s="1" t="str">
        <f ca="1">IFERROR(__xludf.DUMMYFUNCTION("IFERROR(REGEXEXTRACT('Tag Library'!AD1082, ""\\(.*)""), 'Tag Library'!AD1082)"),"")</f>
        <v/>
      </c>
    </row>
    <row r="1072" spans="1:11" ht="12.75" x14ac:dyDescent="0.2">
      <c r="A1072" s="1" t="str">
        <f ca="1">IFERROR(__xludf.DUMMYFUNCTION("IFERROR(REGEXEXTRACT('Tag Library'!P1083, ""\\(.*)""), 'Tag Library'!P1083)"),"")</f>
        <v/>
      </c>
      <c r="F1072" s="1" t="str">
        <f ca="1">IFERROR(__xludf.DUMMYFUNCTION("IFERROR(REGEXEXTRACT('Tag Library'!W1083, ""\\(.*)""), 'Tag Library'!W1083)"),"zero_tag2")</f>
        <v>zero_tag2</v>
      </c>
      <c r="I1072" s="1" t="str">
        <f t="array" ref="I1072">IFERROR(INDEX('Tag Library'!Z:Z, MATCH(H1072, 'Tag Library'!W:W, 0)),"")</f>
        <v/>
      </c>
      <c r="K1072" s="1" t="str">
        <f ca="1">IFERROR(__xludf.DUMMYFUNCTION("IFERROR(REGEXEXTRACT('Tag Library'!AD1083, ""\\(.*)""), 'Tag Library'!AD1083)"),"")</f>
        <v/>
      </c>
    </row>
    <row r="1073" spans="1:11" ht="12.75" x14ac:dyDescent="0.2">
      <c r="A1073" s="1" t="str">
        <f ca="1">IFERROR(__xludf.DUMMYFUNCTION("IFERROR(REGEXEXTRACT('Tag Library'!P1084, ""\\(.*)""), 'Tag Library'!P1084)"),"")</f>
        <v/>
      </c>
      <c r="F1073" s="1" t="str">
        <f ca="1">IFERROR(__xludf.DUMMYFUNCTION("IFERROR(REGEXEXTRACT('Tag Library'!W1084, ""\\(.*)""), 'Tag Library'!W1084)"),"zero_tag")</f>
        <v>zero_tag</v>
      </c>
      <c r="I1073" s="1" t="str">
        <f t="array" ref="I1073">IFERROR(INDEX('Tag Library'!Z:Z, MATCH(H1073, 'Tag Library'!W:W, 0)),"")</f>
        <v/>
      </c>
      <c r="K1073" s="1" t="str">
        <f ca="1">IFERROR(__xludf.DUMMYFUNCTION("IFERROR(REGEXEXTRACT('Tag Library'!AD1084, ""\\(.*)""), 'Tag Library'!AD1084)"),"")</f>
        <v/>
      </c>
    </row>
    <row r="1074" spans="1:11" ht="12.75" x14ac:dyDescent="0.2">
      <c r="A1074" s="1" t="str">
        <f ca="1">IFERROR(__xludf.DUMMYFUNCTION("IFERROR(REGEXEXTRACT('Tag Library'!P1085, ""\\(.*)""), 'Tag Library'!P1085)"),"")</f>
        <v/>
      </c>
      <c r="F1074" s="1" t="str">
        <f ca="1">IFERROR(__xludf.DUMMYFUNCTION("IFERROR(REGEXEXTRACT('Tag Library'!W1085, ""\\(.*)""), 'Tag Library'!W1085)"),"rth_dump_now")</f>
        <v>rth_dump_now</v>
      </c>
      <c r="I1074" s="1" t="str">
        <f t="array" ref="I1074">IFERROR(INDEX('Tag Library'!Z:Z, MATCH(H1074, 'Tag Library'!W:W, 0)),"")</f>
        <v/>
      </c>
      <c r="K1074" s="1" t="str">
        <f ca="1">IFERROR(__xludf.DUMMYFUNCTION("IFERROR(REGEXEXTRACT('Tag Library'!AD1085, ""\\(.*)""), 'Tag Library'!AD1085)"),"")</f>
        <v/>
      </c>
    </row>
    <row r="1075" spans="1:11" ht="12.75" x14ac:dyDescent="0.2">
      <c r="A1075" s="1" t="str">
        <f ca="1">IFERROR(__xludf.DUMMYFUNCTION("IFERROR(REGEXEXTRACT('Tag Library'!P1086, ""\\(.*)""), 'Tag Library'!P1086)"),"")</f>
        <v/>
      </c>
      <c r="F1075" s="1" t="str">
        <f ca="1">IFERROR(__xludf.DUMMYFUNCTION("IFERROR(REGEXEXTRACT('Tag Library'!W1086, ""\\(.*)""), 'Tag Library'!W1086)"),"rth_dumping")</f>
        <v>rth_dumping</v>
      </c>
      <c r="I1075" s="1" t="str">
        <f t="array" ref="I1075">IFERROR(INDEX('Tag Library'!Z:Z, MATCH(H1075, 'Tag Library'!W:W, 0)),"")</f>
        <v/>
      </c>
      <c r="K1075" s="1" t="str">
        <f ca="1">IFERROR(__xludf.DUMMYFUNCTION("IFERROR(REGEXEXTRACT('Tag Library'!AD1086, ""\\(.*)""), 'Tag Library'!AD1086)"),"")</f>
        <v/>
      </c>
    </row>
    <row r="1076" spans="1:11" ht="12.75" x14ac:dyDescent="0.2">
      <c r="A1076" s="1" t="str">
        <f ca="1">IFERROR(__xludf.DUMMYFUNCTION("IFERROR(REGEXEXTRACT('Tag Library'!P1087, ""\\(.*)""), 'Tag Library'!P1087)"),"")</f>
        <v/>
      </c>
      <c r="F1076" s="1" t="str">
        <f ca="1">IFERROR(__xludf.DUMMYFUNCTION("IFERROR(REGEXEXTRACT('Tag Library'!W1087, ""\\(.*)""), 'Tag Library'!W1087)"),"rth_fs1_off_on")</f>
        <v>rth_fs1_off_on</v>
      </c>
      <c r="I1076" s="1" t="str">
        <f t="array" ref="I1076">IFERROR(INDEX('Tag Library'!Z:Z, MATCH(H1076, 'Tag Library'!W:W, 0)),"")</f>
        <v/>
      </c>
      <c r="K1076" s="1" t="str">
        <f ca="1">IFERROR(__xludf.DUMMYFUNCTION("IFERROR(REGEXEXTRACT('Tag Library'!AD1087, ""\\(.*)""), 'Tag Library'!AD1087)"),"")</f>
        <v/>
      </c>
    </row>
    <row r="1077" spans="1:11" ht="12.75" x14ac:dyDescent="0.2">
      <c r="A1077" s="1" t="str">
        <f ca="1">IFERROR(__xludf.DUMMYFUNCTION("IFERROR(REGEXEXTRACT('Tag Library'!P1088, ""\\(.*)""), 'Tag Library'!P1088)"),"")</f>
        <v/>
      </c>
      <c r="F1077" s="1" t="str">
        <f ca="1">IFERROR(__xludf.DUMMYFUNCTION("IFERROR(REGEXEXTRACT('Tag Library'!W1088, ""\\(.*)""), 'Tag Library'!W1088)"),"rth_fs1_up_down")</f>
        <v>rth_fs1_up_down</v>
      </c>
      <c r="I1077" s="1" t="str">
        <f t="array" ref="I1077">IFERROR(INDEX('Tag Library'!Z:Z, MATCH(H1077, 'Tag Library'!W:W, 0)),"")</f>
        <v/>
      </c>
      <c r="K1077" s="1" t="str">
        <f ca="1">IFERROR(__xludf.DUMMYFUNCTION("IFERROR(REGEXEXTRACT('Tag Library'!AD1088, ""\\(.*)""), 'Tag Library'!AD1088)"),"")</f>
        <v/>
      </c>
    </row>
    <row r="1078" spans="1:11" ht="12.75" x14ac:dyDescent="0.2">
      <c r="A1078" s="1" t="str">
        <f ca="1">IFERROR(__xludf.DUMMYFUNCTION("IFERROR(REGEXEXTRACT('Tag Library'!P1089, ""\\(.*)""), 'Tag Library'!P1089)"),"")</f>
        <v/>
      </c>
      <c r="F1078" s="1" t="str">
        <f ca="1">IFERROR(__xludf.DUMMYFUNCTION("IFERROR(REGEXEXTRACT('Tag Library'!W1089, ""\\(.*)""), 'Tag Library'!W1089)"),"rth_fs2_off_on")</f>
        <v>rth_fs2_off_on</v>
      </c>
      <c r="I1078" s="1" t="str">
        <f t="array" ref="I1078">IFERROR(INDEX('Tag Library'!Z:Z, MATCH(H1078, 'Tag Library'!W:W, 0)),"")</f>
        <v/>
      </c>
      <c r="K1078" s="1" t="str">
        <f ca="1">IFERROR(__xludf.DUMMYFUNCTION("IFERROR(REGEXEXTRACT('Tag Library'!AD1089, ""\\(.*)""), 'Tag Library'!AD1089)"),"")</f>
        <v/>
      </c>
    </row>
    <row r="1079" spans="1:11" ht="12.75" x14ac:dyDescent="0.2">
      <c r="A1079" s="1" t="str">
        <f ca="1">IFERROR(__xludf.DUMMYFUNCTION("IFERROR(REGEXEXTRACT('Tag Library'!P1090, ""\\(.*)""), 'Tag Library'!P1090)"),"")</f>
        <v/>
      </c>
      <c r="F1079" s="1" t="str">
        <f ca="1">IFERROR(__xludf.DUMMYFUNCTION("IFERROR(REGEXEXTRACT('Tag Library'!W1090, ""\\(.*)""), 'Tag Library'!W1090)"),"rth_fs2_up_down")</f>
        <v>rth_fs2_up_down</v>
      </c>
      <c r="I1079" s="1" t="str">
        <f t="array" ref="I1079">IFERROR(INDEX('Tag Library'!Z:Z, MATCH(H1079, 'Tag Library'!W:W, 0)),"")</f>
        <v/>
      </c>
      <c r="K1079" s="1" t="str">
        <f ca="1">IFERROR(__xludf.DUMMYFUNCTION("IFERROR(REGEXEXTRACT('Tag Library'!AD1090, ""\\(.*)""), 'Tag Library'!AD1090)"),"")</f>
        <v/>
      </c>
    </row>
    <row r="1080" spans="1:11" ht="12.75" x14ac:dyDescent="0.2">
      <c r="A1080" s="1" t="str">
        <f ca="1">IFERROR(__xludf.DUMMYFUNCTION("IFERROR(REGEXEXTRACT('Tag Library'!P1091, ""\\(.*)""), 'Tag Library'!P1091)"),"")</f>
        <v/>
      </c>
      <c r="F1080" s="1" t="str">
        <f ca="1">IFERROR(__xludf.DUMMYFUNCTION("IFERROR(REGEXEXTRACT('Tag Library'!W1091, ""\\(.*)""), 'Tag Library'!W1091)"),"rth_dump_now")</f>
        <v>rth_dump_now</v>
      </c>
      <c r="I1080" s="1" t="str">
        <f t="array" ref="I1080">IFERROR(INDEX('Tag Library'!Z:Z, MATCH(H1080, 'Tag Library'!W:W, 0)),"")</f>
        <v/>
      </c>
      <c r="K1080" s="1" t="str">
        <f ca="1">IFERROR(__xludf.DUMMYFUNCTION("IFERROR(REGEXEXTRACT('Tag Library'!AD1091, ""\\(.*)""), 'Tag Library'!AD1091)"),"")</f>
        <v/>
      </c>
    </row>
    <row r="1081" spans="1:11" ht="12.75" x14ac:dyDescent="0.2">
      <c r="A1081" s="1" t="str">
        <f ca="1">IFERROR(__xludf.DUMMYFUNCTION("IFERROR(REGEXEXTRACT('Tag Library'!P1092, ""\\(.*)""), 'Tag Library'!P1092)"),"")</f>
        <v/>
      </c>
      <c r="F1081" s="1" t="str">
        <f ca="1">IFERROR(__xludf.DUMMYFUNCTION("IFERROR(REGEXEXTRACT('Tag Library'!W1092, ""\\(.*)""), 'Tag Library'!W1092)"),"rth_dumping")</f>
        <v>rth_dumping</v>
      </c>
      <c r="I1081" s="1" t="str">
        <f t="array" ref="I1081">IFERROR(INDEX('Tag Library'!Z:Z, MATCH(H1081, 'Tag Library'!W:W, 0)),"")</f>
        <v/>
      </c>
      <c r="K1081" s="1" t="str">
        <f ca="1">IFERROR(__xludf.DUMMYFUNCTION("IFERROR(REGEXEXTRACT('Tag Library'!AD1092, ""\\(.*)""), 'Tag Library'!AD1092)"),"")</f>
        <v/>
      </c>
    </row>
    <row r="1082" spans="1:11" ht="12.75" x14ac:dyDescent="0.2">
      <c r="A1082" s="1" t="str">
        <f ca="1">IFERROR(__xludf.DUMMYFUNCTION("IFERROR(REGEXEXTRACT('Tag Library'!P1093, ""\\(.*)""), 'Tag Library'!P1093)"),"")</f>
        <v/>
      </c>
      <c r="F1082" s="1" t="str">
        <f ca="1">IFERROR(__xludf.DUMMYFUNCTION("IFERROR(REGEXEXTRACT('Tag Library'!W1093, ""\\(.*)""), 'Tag Library'!W1093)"),"rth_fs1_off_on")</f>
        <v>rth_fs1_off_on</v>
      </c>
      <c r="I1082" s="1" t="str">
        <f t="array" ref="I1082">IFERROR(INDEX('Tag Library'!Z:Z, MATCH(H1082, 'Tag Library'!W:W, 0)),"")</f>
        <v/>
      </c>
      <c r="K1082" s="1" t="str">
        <f ca="1">IFERROR(__xludf.DUMMYFUNCTION("IFERROR(REGEXEXTRACT('Tag Library'!AD1093, ""\\(.*)""), 'Tag Library'!AD1093)"),"")</f>
        <v/>
      </c>
    </row>
    <row r="1083" spans="1:11" ht="12.75" x14ac:dyDescent="0.2">
      <c r="A1083" s="1" t="str">
        <f ca="1">IFERROR(__xludf.DUMMYFUNCTION("IFERROR(REGEXEXTRACT('Tag Library'!P1094, ""\\(.*)""), 'Tag Library'!P1094)"),"")</f>
        <v/>
      </c>
      <c r="F1083" s="1" t="str">
        <f ca="1">IFERROR(__xludf.DUMMYFUNCTION("IFERROR(REGEXEXTRACT('Tag Library'!W1094, ""\\(.*)""), 'Tag Library'!W1094)"),"rth_fs1_up_down")</f>
        <v>rth_fs1_up_down</v>
      </c>
      <c r="I1083" s="1" t="str">
        <f t="array" ref="I1083">IFERROR(INDEX('Tag Library'!Z:Z, MATCH(H1083, 'Tag Library'!W:W, 0)),"")</f>
        <v/>
      </c>
      <c r="K1083" s="1" t="str">
        <f ca="1">IFERROR(__xludf.DUMMYFUNCTION("IFERROR(REGEXEXTRACT('Tag Library'!AD1094, ""\\(.*)""), 'Tag Library'!AD1094)"),"")</f>
        <v/>
      </c>
    </row>
    <row r="1084" spans="1:11" ht="12.75" x14ac:dyDescent="0.2">
      <c r="A1084" s="1" t="str">
        <f ca="1">IFERROR(__xludf.DUMMYFUNCTION("IFERROR(REGEXEXTRACT('Tag Library'!P1095, ""\\(.*)""), 'Tag Library'!P1095)"),"")</f>
        <v/>
      </c>
      <c r="F1084" s="1" t="str">
        <f ca="1">IFERROR(__xludf.DUMMYFUNCTION("IFERROR(REGEXEXTRACT('Tag Library'!W1095, ""\\(.*)""), 'Tag Library'!W1095)"),"rth_fs2_off_on")</f>
        <v>rth_fs2_off_on</v>
      </c>
      <c r="I1084" s="1" t="str">
        <f t="array" ref="I1084">IFERROR(INDEX('Tag Library'!Z:Z, MATCH(H1084, 'Tag Library'!W:W, 0)),"")</f>
        <v/>
      </c>
      <c r="K1084" s="1" t="str">
        <f ca="1">IFERROR(__xludf.DUMMYFUNCTION("IFERROR(REGEXEXTRACT('Tag Library'!AD1095, ""\\(.*)""), 'Tag Library'!AD1095)"),"")</f>
        <v/>
      </c>
    </row>
    <row r="1085" spans="1:11" ht="12.75" x14ac:dyDescent="0.2">
      <c r="A1085" s="1" t="str">
        <f ca="1">IFERROR(__xludf.DUMMYFUNCTION("IFERROR(REGEXEXTRACT('Tag Library'!P1096, ""\\(.*)""), 'Tag Library'!P1096)"),"")</f>
        <v/>
      </c>
      <c r="F1085" s="1" t="str">
        <f ca="1">IFERROR(__xludf.DUMMYFUNCTION("IFERROR(REGEXEXTRACT('Tag Library'!W1096, ""\\(.*)""), 'Tag Library'!W1096)"),"rth_fs2_up_down")</f>
        <v>rth_fs2_up_down</v>
      </c>
      <c r="I1085" s="1" t="str">
        <f t="array" ref="I1085">IFERROR(INDEX('Tag Library'!Z:Z, MATCH(H1085, 'Tag Library'!W:W, 0)),"")</f>
        <v/>
      </c>
      <c r="K1085" s="1" t="str">
        <f ca="1">IFERROR(__xludf.DUMMYFUNCTION("IFERROR(REGEXEXTRACT('Tag Library'!AD1096, ""\\(.*)""), 'Tag Library'!AD1096)"),"")</f>
        <v/>
      </c>
    </row>
    <row r="1086" spans="1:11" ht="12.75" x14ac:dyDescent="0.2">
      <c r="A1086" s="1" t="str">
        <f ca="1">IFERROR(__xludf.DUMMYFUNCTION("IFERROR(REGEXEXTRACT('Tag Library'!P1097, ""\\(.*)""), 'Tag Library'!P1097)"),"")</f>
        <v/>
      </c>
      <c r="F1086" s="1" t="str">
        <f ca="1">IFERROR(__xludf.DUMMYFUNCTION("IFERROR(REGEXEXTRACT('Tag Library'!W1097, ""\\(.*)""), 'Tag Library'!W1097)"),"rth_dump_now")</f>
        <v>rth_dump_now</v>
      </c>
      <c r="I1086" s="1" t="str">
        <f t="array" ref="I1086">IFERROR(INDEX('Tag Library'!Z:Z, MATCH(H1086, 'Tag Library'!W:W, 0)),"")</f>
        <v/>
      </c>
      <c r="K1086" s="1" t="str">
        <f ca="1">IFERROR(__xludf.DUMMYFUNCTION("IFERROR(REGEXEXTRACT('Tag Library'!AD1097, ""\\(.*)""), 'Tag Library'!AD1097)"),"")</f>
        <v/>
      </c>
    </row>
    <row r="1087" spans="1:11" ht="12.75" x14ac:dyDescent="0.2">
      <c r="A1087" s="1" t="str">
        <f ca="1">IFERROR(__xludf.DUMMYFUNCTION("IFERROR(REGEXEXTRACT('Tag Library'!P1098, ""\\(.*)""), 'Tag Library'!P1098)"),"")</f>
        <v/>
      </c>
      <c r="F1087" s="1" t="str">
        <f ca="1">IFERROR(__xludf.DUMMYFUNCTION("IFERROR(REGEXEXTRACT('Tag Library'!W1098, ""\\(.*)""), 'Tag Library'!W1098)"),"rth_dumping")</f>
        <v>rth_dumping</v>
      </c>
      <c r="I1087" s="1" t="str">
        <f t="array" ref="I1087">IFERROR(INDEX('Tag Library'!Z:Z, MATCH(H1087, 'Tag Library'!W:W, 0)),"")</f>
        <v/>
      </c>
      <c r="K1087" s="1" t="str">
        <f ca="1">IFERROR(__xludf.DUMMYFUNCTION("IFERROR(REGEXEXTRACT('Tag Library'!AD1098, ""\\(.*)""), 'Tag Library'!AD1098)"),"")</f>
        <v/>
      </c>
    </row>
    <row r="1088" spans="1:11" ht="12.75" x14ac:dyDescent="0.2">
      <c r="A1088" s="1" t="str">
        <f ca="1">IFERROR(__xludf.DUMMYFUNCTION("IFERROR(REGEXEXTRACT('Tag Library'!P1099, ""\\(.*)""), 'Tag Library'!P1099)"),"")</f>
        <v/>
      </c>
      <c r="F1088" s="1" t="str">
        <f ca="1">IFERROR(__xludf.DUMMYFUNCTION("IFERROR(REGEXEXTRACT('Tag Library'!W1099, ""\\(.*)""), 'Tag Library'!W1099)"),"rth_fs1_off_on")</f>
        <v>rth_fs1_off_on</v>
      </c>
      <c r="I1088" s="1" t="str">
        <f t="array" ref="I1088">IFERROR(INDEX('Tag Library'!Z:Z, MATCH(H1088, 'Tag Library'!W:W, 0)),"")</f>
        <v/>
      </c>
      <c r="K1088" s="1" t="str">
        <f ca="1">IFERROR(__xludf.DUMMYFUNCTION("IFERROR(REGEXEXTRACT('Tag Library'!AD1099, ""\\(.*)""), 'Tag Library'!AD1099)"),"")</f>
        <v/>
      </c>
    </row>
    <row r="1089" spans="1:11" ht="12.75" x14ac:dyDescent="0.2">
      <c r="A1089" s="1" t="str">
        <f ca="1">IFERROR(__xludf.DUMMYFUNCTION("IFERROR(REGEXEXTRACT('Tag Library'!P1100, ""\\(.*)""), 'Tag Library'!P1100)"),"")</f>
        <v/>
      </c>
      <c r="F1089" s="1" t="str">
        <f ca="1">IFERROR(__xludf.DUMMYFUNCTION("IFERROR(REGEXEXTRACT('Tag Library'!W1100, ""\\(.*)""), 'Tag Library'!W1100)"),"rth_fs1_up_down")</f>
        <v>rth_fs1_up_down</v>
      </c>
      <c r="I1089" s="1" t="str">
        <f t="array" ref="I1089">IFERROR(INDEX('Tag Library'!Z:Z, MATCH(H1089, 'Tag Library'!W:W, 0)),"")</f>
        <v/>
      </c>
      <c r="K1089" s="1" t="str">
        <f ca="1">IFERROR(__xludf.DUMMYFUNCTION("IFERROR(REGEXEXTRACT('Tag Library'!AD1100, ""\\(.*)""), 'Tag Library'!AD1100)"),"")</f>
        <v/>
      </c>
    </row>
    <row r="1090" spans="1:11" ht="12.75" x14ac:dyDescent="0.2">
      <c r="A1090" s="1" t="str">
        <f ca="1">IFERROR(__xludf.DUMMYFUNCTION("IFERROR(REGEXEXTRACT('Tag Library'!P1101, ""\\(.*)""), 'Tag Library'!P1101)"),"")</f>
        <v/>
      </c>
      <c r="F1090" s="1" t="str">
        <f ca="1">IFERROR(__xludf.DUMMYFUNCTION("IFERROR(REGEXEXTRACT('Tag Library'!W1101, ""\\(.*)""), 'Tag Library'!W1101)"),"rth_fs2_off_on")</f>
        <v>rth_fs2_off_on</v>
      </c>
      <c r="I1090" s="1" t="str">
        <f t="array" ref="I1090">IFERROR(INDEX('Tag Library'!Z:Z, MATCH(H1090, 'Tag Library'!W:W, 0)),"")</f>
        <v/>
      </c>
      <c r="K1090" s="1" t="str">
        <f ca="1">IFERROR(__xludf.DUMMYFUNCTION("IFERROR(REGEXEXTRACT('Tag Library'!AD1101, ""\\(.*)""), 'Tag Library'!AD1101)"),"")</f>
        <v/>
      </c>
    </row>
    <row r="1091" spans="1:11" ht="12.75" x14ac:dyDescent="0.2">
      <c r="A1091" s="1" t="str">
        <f ca="1">IFERROR(__xludf.DUMMYFUNCTION("IFERROR(REGEXEXTRACT('Tag Library'!P1102, ""\\(.*)""), 'Tag Library'!P1102)"),"")</f>
        <v/>
      </c>
      <c r="F1091" s="1" t="str">
        <f ca="1">IFERROR(__xludf.DUMMYFUNCTION("IFERROR(REGEXEXTRACT('Tag Library'!W1102, ""\\(.*)""), 'Tag Library'!W1102)"),"rth_fs2_up_down")</f>
        <v>rth_fs2_up_down</v>
      </c>
      <c r="I1091" s="1" t="str">
        <f t="array" ref="I1091">IFERROR(INDEX('Tag Library'!Z:Z, MATCH(H1091, 'Tag Library'!W:W, 0)),"")</f>
        <v/>
      </c>
      <c r="K1091" s="1" t="str">
        <f ca="1">IFERROR(__xludf.DUMMYFUNCTION("IFERROR(REGEXEXTRACT('Tag Library'!AD1102, ""\\(.*)""), 'Tag Library'!AD1102)"),"")</f>
        <v/>
      </c>
    </row>
    <row r="1092" spans="1:11" ht="12.75" x14ac:dyDescent="0.2">
      <c r="A1092" s="1" t="str">
        <f ca="1">IFERROR(__xludf.DUMMYFUNCTION("IFERROR(REGEXEXTRACT('Tag Library'!P1103, ""\\(.*)""), 'Tag Library'!P1103)"),"")</f>
        <v/>
      </c>
      <c r="F1092" s="1" t="str">
        <f ca="1">IFERROR(__xludf.DUMMYFUNCTION("IFERROR(REGEXEXTRACT('Tag Library'!W1103, ""\\(.*)""), 'Tag Library'!W1103)"),"rth_dump_now")</f>
        <v>rth_dump_now</v>
      </c>
      <c r="I1092" s="1" t="str">
        <f t="array" ref="I1092">IFERROR(INDEX('Tag Library'!Z:Z, MATCH(H1092, 'Tag Library'!W:W, 0)),"")</f>
        <v/>
      </c>
      <c r="K1092" s="1" t="str">
        <f ca="1">IFERROR(__xludf.DUMMYFUNCTION("IFERROR(REGEXEXTRACT('Tag Library'!AD1103, ""\\(.*)""), 'Tag Library'!AD1103)"),"")</f>
        <v/>
      </c>
    </row>
    <row r="1093" spans="1:11" ht="12.75" x14ac:dyDescent="0.2">
      <c r="A1093" s="1" t="str">
        <f ca="1">IFERROR(__xludf.DUMMYFUNCTION("IFERROR(REGEXEXTRACT('Tag Library'!P1104, ""\\(.*)""), 'Tag Library'!P1104)"),"")</f>
        <v/>
      </c>
      <c r="F1093" s="1" t="str">
        <f ca="1">IFERROR(__xludf.DUMMYFUNCTION("IFERROR(REGEXEXTRACT('Tag Library'!W1104, ""\\(.*)""), 'Tag Library'!W1104)"),"rth_dumping")</f>
        <v>rth_dumping</v>
      </c>
      <c r="I1093" s="1" t="str">
        <f t="array" ref="I1093">IFERROR(INDEX('Tag Library'!Z:Z, MATCH(H1093, 'Tag Library'!W:W, 0)),"")</f>
        <v/>
      </c>
      <c r="K1093" s="1" t="str">
        <f ca="1">IFERROR(__xludf.DUMMYFUNCTION("IFERROR(REGEXEXTRACT('Tag Library'!AD1104, ""\\(.*)""), 'Tag Library'!AD1104)"),"")</f>
        <v/>
      </c>
    </row>
    <row r="1094" spans="1:11" ht="12.75" x14ac:dyDescent="0.2">
      <c r="A1094" s="1" t="str">
        <f ca="1">IFERROR(__xludf.DUMMYFUNCTION("IFERROR(REGEXEXTRACT('Tag Library'!P1105, ""\\(.*)""), 'Tag Library'!P1105)"),"")</f>
        <v/>
      </c>
      <c r="F1094" s="1" t="str">
        <f ca="1">IFERROR(__xludf.DUMMYFUNCTION("IFERROR(REGEXEXTRACT('Tag Library'!W1105, ""\\(.*)""), 'Tag Library'!W1105)"),"rth_fs1_off_on")</f>
        <v>rth_fs1_off_on</v>
      </c>
      <c r="I1094" s="1" t="str">
        <f t="array" ref="I1094">IFERROR(INDEX('Tag Library'!Z:Z, MATCH(H1094, 'Tag Library'!W:W, 0)),"")</f>
        <v/>
      </c>
      <c r="K1094" s="1" t="str">
        <f ca="1">IFERROR(__xludf.DUMMYFUNCTION("IFERROR(REGEXEXTRACT('Tag Library'!AD1105, ""\\(.*)""), 'Tag Library'!AD1105)"),"")</f>
        <v/>
      </c>
    </row>
    <row r="1095" spans="1:11" ht="12.75" x14ac:dyDescent="0.2">
      <c r="A1095" s="1" t="str">
        <f ca="1">IFERROR(__xludf.DUMMYFUNCTION("IFERROR(REGEXEXTRACT('Tag Library'!P1106, ""\\(.*)""), 'Tag Library'!P1106)"),"")</f>
        <v/>
      </c>
      <c r="F1095" s="1" t="str">
        <f ca="1">IFERROR(__xludf.DUMMYFUNCTION("IFERROR(REGEXEXTRACT('Tag Library'!W1106, ""\\(.*)""), 'Tag Library'!W1106)"),"rth_fs1_up_down")</f>
        <v>rth_fs1_up_down</v>
      </c>
      <c r="I1095" s="1" t="str">
        <f t="array" ref="I1095">IFERROR(INDEX('Tag Library'!Z:Z, MATCH(H1095, 'Tag Library'!W:W, 0)),"")</f>
        <v/>
      </c>
      <c r="K1095" s="1" t="str">
        <f ca="1">IFERROR(__xludf.DUMMYFUNCTION("IFERROR(REGEXEXTRACT('Tag Library'!AD1106, ""\\(.*)""), 'Tag Library'!AD1106)"),"")</f>
        <v/>
      </c>
    </row>
    <row r="1096" spans="1:11" ht="12.75" x14ac:dyDescent="0.2">
      <c r="A1096" s="1" t="str">
        <f ca="1">IFERROR(__xludf.DUMMYFUNCTION("IFERROR(REGEXEXTRACT('Tag Library'!P1107, ""\\(.*)""), 'Tag Library'!P1107)"),"")</f>
        <v/>
      </c>
      <c r="F1096" s="1" t="str">
        <f ca="1">IFERROR(__xludf.DUMMYFUNCTION("IFERROR(REGEXEXTRACT('Tag Library'!W1107, ""\\(.*)""), 'Tag Library'!W1107)"),"rth_fs2_off_on")</f>
        <v>rth_fs2_off_on</v>
      </c>
      <c r="I1096" s="1" t="str">
        <f t="array" ref="I1096">IFERROR(INDEX('Tag Library'!Z:Z, MATCH(H1096, 'Tag Library'!W:W, 0)),"")</f>
        <v/>
      </c>
      <c r="K1096" s="1" t="str">
        <f ca="1">IFERROR(__xludf.DUMMYFUNCTION("IFERROR(REGEXEXTRACT('Tag Library'!AD1107, ""\\(.*)""), 'Tag Library'!AD1107)"),"")</f>
        <v/>
      </c>
    </row>
    <row r="1097" spans="1:11" ht="12.75" x14ac:dyDescent="0.2">
      <c r="A1097" s="1" t="str">
        <f ca="1">IFERROR(__xludf.DUMMYFUNCTION("IFERROR(REGEXEXTRACT('Tag Library'!P1108, ""\\(.*)""), 'Tag Library'!P1108)"),"")</f>
        <v/>
      </c>
      <c r="F1097" s="1" t="str">
        <f ca="1">IFERROR(__xludf.DUMMYFUNCTION("IFERROR(REGEXEXTRACT('Tag Library'!W1108, ""\\(.*)""), 'Tag Library'!W1108)"),"rth_fs2_up_down")</f>
        <v>rth_fs2_up_down</v>
      </c>
      <c r="I1097" s="1" t="str">
        <f t="array" ref="I1097">IFERROR(INDEX('Tag Library'!Z:Z, MATCH(H1097, 'Tag Library'!W:W, 0)),"")</f>
        <v/>
      </c>
      <c r="K1097" s="1" t="str">
        <f ca="1">IFERROR(__xludf.DUMMYFUNCTION("IFERROR(REGEXEXTRACT('Tag Library'!AD1108, ""\\(.*)""), 'Tag Library'!AD1108)"),"")</f>
        <v/>
      </c>
    </row>
    <row r="1098" spans="1:11" ht="12.75" x14ac:dyDescent="0.2">
      <c r="A1098" s="1" t="str">
        <f ca="1">IFERROR(__xludf.DUMMYFUNCTION("IFERROR(REGEXEXTRACT('Tag Library'!P1109, ""\\(.*)""), 'Tag Library'!P1109)"),"")</f>
        <v/>
      </c>
      <c r="F1098" s="1" t="str">
        <f ca="1">IFERROR(__xludf.DUMMYFUNCTION("IFERROR(REGEXEXTRACT('Tag Library'!W1109, ""\\(.*)""), 'Tag Library'!W1109)"),"rth_dump_now")</f>
        <v>rth_dump_now</v>
      </c>
      <c r="I1098" s="1" t="str">
        <f t="array" ref="I1098">IFERROR(INDEX('Tag Library'!Z:Z, MATCH(H1098, 'Tag Library'!W:W, 0)),"")</f>
        <v/>
      </c>
      <c r="K1098" s="1" t="str">
        <f ca="1">IFERROR(__xludf.DUMMYFUNCTION("IFERROR(REGEXEXTRACT('Tag Library'!AD1109, ""\\(.*)""), 'Tag Library'!AD1109)"),"")</f>
        <v/>
      </c>
    </row>
    <row r="1099" spans="1:11" ht="12.75" x14ac:dyDescent="0.2">
      <c r="A1099" s="1" t="str">
        <f ca="1">IFERROR(__xludf.DUMMYFUNCTION("IFERROR(REGEXEXTRACT('Tag Library'!P1110, ""\\(.*)""), 'Tag Library'!P1110)"),"")</f>
        <v/>
      </c>
      <c r="F1099" s="1" t="str">
        <f ca="1">IFERROR(__xludf.DUMMYFUNCTION("IFERROR(REGEXEXTRACT('Tag Library'!W1110, ""\\(.*)""), 'Tag Library'!W1110)"),"rth_dumping")</f>
        <v>rth_dumping</v>
      </c>
      <c r="I1099" s="1" t="str">
        <f t="array" ref="I1099">IFERROR(INDEX('Tag Library'!Z:Z, MATCH(H1099, 'Tag Library'!W:W, 0)),"")</f>
        <v/>
      </c>
      <c r="K1099" s="1" t="str">
        <f ca="1">IFERROR(__xludf.DUMMYFUNCTION("IFERROR(REGEXEXTRACT('Tag Library'!AD1110, ""\\(.*)""), 'Tag Library'!AD1110)"),"")</f>
        <v/>
      </c>
    </row>
    <row r="1100" spans="1:11" ht="12.75" x14ac:dyDescent="0.2">
      <c r="A1100" s="1" t="str">
        <f ca="1">IFERROR(__xludf.DUMMYFUNCTION("IFERROR(REGEXEXTRACT('Tag Library'!P1111, ""\\(.*)""), 'Tag Library'!P1111)"),"")</f>
        <v/>
      </c>
      <c r="F1100" s="1" t="str">
        <f ca="1">IFERROR(__xludf.DUMMYFUNCTION("IFERROR(REGEXEXTRACT('Tag Library'!W1111, ""\\(.*)""), 'Tag Library'!W1111)"),"rth_fs1_off_on")</f>
        <v>rth_fs1_off_on</v>
      </c>
      <c r="I1100" s="1" t="str">
        <f t="array" ref="I1100">IFERROR(INDEX('Tag Library'!Z:Z, MATCH(H1100, 'Tag Library'!W:W, 0)),"")</f>
        <v/>
      </c>
      <c r="K1100" s="1" t="str">
        <f ca="1">IFERROR(__xludf.DUMMYFUNCTION("IFERROR(REGEXEXTRACT('Tag Library'!AD1111, ""\\(.*)""), 'Tag Library'!AD1111)"),"")</f>
        <v/>
      </c>
    </row>
    <row r="1101" spans="1:11" ht="12.75" x14ac:dyDescent="0.2">
      <c r="A1101" s="1" t="str">
        <f ca="1">IFERROR(__xludf.DUMMYFUNCTION("IFERROR(REGEXEXTRACT('Tag Library'!P1112, ""\\(.*)""), 'Tag Library'!P1112)"),"")</f>
        <v/>
      </c>
      <c r="F1101" s="1" t="str">
        <f ca="1">IFERROR(__xludf.DUMMYFUNCTION("IFERROR(REGEXEXTRACT('Tag Library'!W1112, ""\\(.*)""), 'Tag Library'!W1112)"),"rth_fs1_up_down")</f>
        <v>rth_fs1_up_down</v>
      </c>
      <c r="I1101" s="1" t="str">
        <f t="array" ref="I1101">IFERROR(INDEX('Tag Library'!Z:Z, MATCH(H1101, 'Tag Library'!W:W, 0)),"")</f>
        <v/>
      </c>
      <c r="K1101" s="1" t="str">
        <f ca="1">IFERROR(__xludf.DUMMYFUNCTION("IFERROR(REGEXEXTRACT('Tag Library'!AD1112, ""\\(.*)""), 'Tag Library'!AD1112)"),"")</f>
        <v/>
      </c>
    </row>
    <row r="1102" spans="1:11" ht="12.75" x14ac:dyDescent="0.2">
      <c r="A1102" s="1" t="str">
        <f ca="1">IFERROR(__xludf.DUMMYFUNCTION("IFERROR(REGEXEXTRACT('Tag Library'!P1113, ""\\(.*)""), 'Tag Library'!P1113)"),"")</f>
        <v/>
      </c>
      <c r="F1102" s="1" t="str">
        <f ca="1">IFERROR(__xludf.DUMMYFUNCTION("IFERROR(REGEXEXTRACT('Tag Library'!W1113, ""\\(.*)""), 'Tag Library'!W1113)"),"rth_fs2_off_on")</f>
        <v>rth_fs2_off_on</v>
      </c>
      <c r="I1102" s="1" t="str">
        <f t="array" ref="I1102">IFERROR(INDEX('Tag Library'!Z:Z, MATCH(H1102, 'Tag Library'!W:W, 0)),"")</f>
        <v/>
      </c>
      <c r="K1102" s="1" t="str">
        <f ca="1">IFERROR(__xludf.DUMMYFUNCTION("IFERROR(REGEXEXTRACT('Tag Library'!AD1113, ""\\(.*)""), 'Tag Library'!AD1113)"),"")</f>
        <v/>
      </c>
    </row>
    <row r="1103" spans="1:11" ht="12.75" x14ac:dyDescent="0.2">
      <c r="A1103" s="1" t="str">
        <f ca="1">IFERROR(__xludf.DUMMYFUNCTION("IFERROR(REGEXEXTRACT('Tag Library'!P1114, ""\\(.*)""), 'Tag Library'!P1114)"),"")</f>
        <v/>
      </c>
      <c r="F1103" s="1" t="str">
        <f ca="1">IFERROR(__xludf.DUMMYFUNCTION("IFERROR(REGEXEXTRACT('Tag Library'!W1114, ""\\(.*)""), 'Tag Library'!W1114)"),"rth_fs2_up_down")</f>
        <v>rth_fs2_up_down</v>
      </c>
      <c r="I1103" s="1" t="str">
        <f t="array" ref="I1103">IFERROR(INDEX('Tag Library'!Z:Z, MATCH(H1103, 'Tag Library'!W:W, 0)),"")</f>
        <v/>
      </c>
      <c r="K1103" s="1" t="str">
        <f ca="1">IFERROR(__xludf.DUMMYFUNCTION("IFERROR(REGEXEXTRACT('Tag Library'!AD1114, ""\\(.*)""), 'Tag Library'!AD1114)"),"")</f>
        <v/>
      </c>
    </row>
    <row r="1104" spans="1:11" ht="12.75" x14ac:dyDescent="0.2">
      <c r="A1104" s="1" t="str">
        <f ca="1">IFERROR(__xludf.DUMMYFUNCTION("IFERROR(REGEXEXTRACT('Tag Library'!P1115, ""\\(.*)""), 'Tag Library'!P1115)"),"")</f>
        <v/>
      </c>
      <c r="F1104" s="1" t="str">
        <f ca="1">IFERROR(__xludf.DUMMYFUNCTION("IFERROR(REGEXEXTRACT('Tag Library'!W1115, ""\\(.*)""), 'Tag Library'!W1115)"),"rth_dump_now")</f>
        <v>rth_dump_now</v>
      </c>
      <c r="I1104" s="1" t="str">
        <f t="array" ref="I1104">IFERROR(INDEX('Tag Library'!Z:Z, MATCH(H1104, 'Tag Library'!W:W, 0)),"")</f>
        <v/>
      </c>
      <c r="K1104" s="1" t="str">
        <f ca="1">IFERROR(__xludf.DUMMYFUNCTION("IFERROR(REGEXEXTRACT('Tag Library'!AD1115, ""\\(.*)""), 'Tag Library'!AD1115)"),"")</f>
        <v/>
      </c>
    </row>
    <row r="1105" spans="1:11" ht="12.75" x14ac:dyDescent="0.2">
      <c r="A1105" s="1" t="str">
        <f ca="1">IFERROR(__xludf.DUMMYFUNCTION("IFERROR(REGEXEXTRACT('Tag Library'!P1116, ""\\(.*)""), 'Tag Library'!P1116)"),"")</f>
        <v/>
      </c>
      <c r="F1105" s="1" t="str">
        <f ca="1">IFERROR(__xludf.DUMMYFUNCTION("IFERROR(REGEXEXTRACT('Tag Library'!W1116, ""\\(.*)""), 'Tag Library'!W1116)"),"rth_dumping")</f>
        <v>rth_dumping</v>
      </c>
      <c r="I1105" s="1" t="str">
        <f t="array" ref="I1105">IFERROR(INDEX('Tag Library'!Z:Z, MATCH(H1105, 'Tag Library'!W:W, 0)),"")</f>
        <v/>
      </c>
      <c r="K1105" s="1" t="str">
        <f ca="1">IFERROR(__xludf.DUMMYFUNCTION("IFERROR(REGEXEXTRACT('Tag Library'!AD1116, ""\\(.*)""), 'Tag Library'!AD1116)"),"")</f>
        <v/>
      </c>
    </row>
    <row r="1106" spans="1:11" ht="12.75" x14ac:dyDescent="0.2">
      <c r="A1106" s="1" t="str">
        <f ca="1">IFERROR(__xludf.DUMMYFUNCTION("IFERROR(REGEXEXTRACT('Tag Library'!P1117, ""\\(.*)""), 'Tag Library'!P1117)"),"")</f>
        <v/>
      </c>
      <c r="F1106" s="1" t="str">
        <f ca="1">IFERROR(__xludf.DUMMYFUNCTION("IFERROR(REGEXEXTRACT('Tag Library'!W1117, ""\\(.*)""), 'Tag Library'!W1117)"),"rth_fs1_off_on")</f>
        <v>rth_fs1_off_on</v>
      </c>
      <c r="I1106" s="1" t="str">
        <f t="array" ref="I1106">IFERROR(INDEX('Tag Library'!Z:Z, MATCH(H1106, 'Tag Library'!W:W, 0)),"")</f>
        <v/>
      </c>
      <c r="K1106" s="1" t="str">
        <f ca="1">IFERROR(__xludf.DUMMYFUNCTION("IFERROR(REGEXEXTRACT('Tag Library'!AD1117, ""\\(.*)""), 'Tag Library'!AD1117)"),"")</f>
        <v/>
      </c>
    </row>
    <row r="1107" spans="1:11" ht="12.75" x14ac:dyDescent="0.2">
      <c r="A1107" s="1" t="str">
        <f ca="1">IFERROR(__xludf.DUMMYFUNCTION("IFERROR(REGEXEXTRACT('Tag Library'!P1118, ""\\(.*)""), 'Tag Library'!P1118)"),"")</f>
        <v/>
      </c>
      <c r="F1107" s="1" t="str">
        <f ca="1">IFERROR(__xludf.DUMMYFUNCTION("IFERROR(REGEXEXTRACT('Tag Library'!W1118, ""\\(.*)""), 'Tag Library'!W1118)"),"rth_fs1_up_down")</f>
        <v>rth_fs1_up_down</v>
      </c>
      <c r="I1107" s="1" t="str">
        <f t="array" ref="I1107">IFERROR(INDEX('Tag Library'!Z:Z, MATCH(H1107, 'Tag Library'!W:W, 0)),"")</f>
        <v/>
      </c>
      <c r="K1107" s="1" t="str">
        <f ca="1">IFERROR(__xludf.DUMMYFUNCTION("IFERROR(REGEXEXTRACT('Tag Library'!AD1118, ""\\(.*)""), 'Tag Library'!AD1118)"),"")</f>
        <v/>
      </c>
    </row>
    <row r="1108" spans="1:11" ht="12.75" x14ac:dyDescent="0.2">
      <c r="A1108" s="1" t="str">
        <f ca="1">IFERROR(__xludf.DUMMYFUNCTION("IFERROR(REGEXEXTRACT('Tag Library'!P1119, ""\\(.*)""), 'Tag Library'!P1119)"),"")</f>
        <v/>
      </c>
      <c r="F1108" s="1" t="str">
        <f ca="1">IFERROR(__xludf.DUMMYFUNCTION("IFERROR(REGEXEXTRACT('Tag Library'!W1119, ""\\(.*)""), 'Tag Library'!W1119)"),"rth_fs2_off_on")</f>
        <v>rth_fs2_off_on</v>
      </c>
      <c r="I1108" s="1" t="str">
        <f t="array" ref="I1108">IFERROR(INDEX('Tag Library'!Z:Z, MATCH(H1108, 'Tag Library'!W:W, 0)),"")</f>
        <v/>
      </c>
      <c r="K1108" s="1" t="str">
        <f ca="1">IFERROR(__xludf.DUMMYFUNCTION("IFERROR(REGEXEXTRACT('Tag Library'!AD1119, ""\\(.*)""), 'Tag Library'!AD1119)"),"")</f>
        <v/>
      </c>
    </row>
    <row r="1109" spans="1:11" ht="12.75" x14ac:dyDescent="0.2">
      <c r="A1109" s="1" t="str">
        <f ca="1">IFERROR(__xludf.DUMMYFUNCTION("IFERROR(REGEXEXTRACT('Tag Library'!P1120, ""\\(.*)""), 'Tag Library'!P1120)"),"")</f>
        <v/>
      </c>
      <c r="F1109" s="1" t="str">
        <f ca="1">IFERROR(__xludf.DUMMYFUNCTION("IFERROR(REGEXEXTRACT('Tag Library'!W1120, ""\\(.*)""), 'Tag Library'!W1120)"),"rth_fs2_up_down")</f>
        <v>rth_fs2_up_down</v>
      </c>
      <c r="I1109" s="1" t="str">
        <f t="array" ref="I1109">IFERROR(INDEX('Tag Library'!Z:Z, MATCH(H1109, 'Tag Library'!W:W, 0)),"")</f>
        <v/>
      </c>
      <c r="K1109" s="1" t="str">
        <f ca="1">IFERROR(__xludf.DUMMYFUNCTION("IFERROR(REGEXEXTRACT('Tag Library'!AD1120, ""\\(.*)""), 'Tag Library'!AD1120)"),"")</f>
        <v/>
      </c>
    </row>
    <row r="1110" spans="1:11" ht="12.75" x14ac:dyDescent="0.2">
      <c r="A1110" s="1" t="str">
        <f ca="1">IFERROR(__xludf.DUMMYFUNCTION("IFERROR(REGEXEXTRACT('Tag Library'!P1121, ""\\(.*)""), 'Tag Library'!P1121)"),"")</f>
        <v/>
      </c>
      <c r="F1110" s="1" t="str">
        <f ca="1">IFERROR(__xludf.DUMMYFUNCTION("IFERROR(REGEXEXTRACT('Tag Library'!W1121, ""\\(.*)""), 'Tag Library'!W1121)"),"rth_dump_now")</f>
        <v>rth_dump_now</v>
      </c>
      <c r="I1110" s="1" t="str">
        <f t="array" ref="I1110">IFERROR(INDEX('Tag Library'!Z:Z, MATCH(H1110, 'Tag Library'!W:W, 0)),"")</f>
        <v/>
      </c>
      <c r="K1110" s="1" t="str">
        <f ca="1">IFERROR(__xludf.DUMMYFUNCTION("IFERROR(REGEXEXTRACT('Tag Library'!AD1121, ""\\(.*)""), 'Tag Library'!AD1121)"),"")</f>
        <v/>
      </c>
    </row>
    <row r="1111" spans="1:11" ht="12.75" x14ac:dyDescent="0.2">
      <c r="A1111" s="1" t="str">
        <f ca="1">IFERROR(__xludf.DUMMYFUNCTION("IFERROR(REGEXEXTRACT('Tag Library'!P1122, ""\\(.*)""), 'Tag Library'!P1122)"),"")</f>
        <v/>
      </c>
      <c r="F1111" s="1" t="str">
        <f ca="1">IFERROR(__xludf.DUMMYFUNCTION("IFERROR(REGEXEXTRACT('Tag Library'!W1122, ""\\(.*)""), 'Tag Library'!W1122)"),"rth_dumping")</f>
        <v>rth_dumping</v>
      </c>
      <c r="I1111" s="1" t="str">
        <f t="array" ref="I1111">IFERROR(INDEX('Tag Library'!Z:Z, MATCH(H1111, 'Tag Library'!W:W, 0)),"")</f>
        <v/>
      </c>
      <c r="K1111" s="1" t="str">
        <f ca="1">IFERROR(__xludf.DUMMYFUNCTION("IFERROR(REGEXEXTRACT('Tag Library'!AD1122, ""\\(.*)""), 'Tag Library'!AD1122)"),"")</f>
        <v/>
      </c>
    </row>
    <row r="1112" spans="1:11" ht="12.75" x14ac:dyDescent="0.2">
      <c r="A1112" s="1" t="str">
        <f ca="1">IFERROR(__xludf.DUMMYFUNCTION("IFERROR(REGEXEXTRACT('Tag Library'!P1123, ""\\(.*)""), 'Tag Library'!P1123)"),"")</f>
        <v/>
      </c>
      <c r="F1112" s="1" t="str">
        <f ca="1">IFERROR(__xludf.DUMMYFUNCTION("IFERROR(REGEXEXTRACT('Tag Library'!W1123, ""\\(.*)""), 'Tag Library'!W1123)"),"rth_fs1_off_on")</f>
        <v>rth_fs1_off_on</v>
      </c>
      <c r="I1112" s="1" t="str">
        <f t="array" ref="I1112">IFERROR(INDEX('Tag Library'!Z:Z, MATCH(H1112, 'Tag Library'!W:W, 0)),"")</f>
        <v/>
      </c>
      <c r="K1112" s="1" t="str">
        <f ca="1">IFERROR(__xludf.DUMMYFUNCTION("IFERROR(REGEXEXTRACT('Tag Library'!AD1123, ""\\(.*)""), 'Tag Library'!AD1123)"),"")</f>
        <v/>
      </c>
    </row>
    <row r="1113" spans="1:11" ht="12.75" x14ac:dyDescent="0.2">
      <c r="A1113" s="1" t="str">
        <f ca="1">IFERROR(__xludf.DUMMYFUNCTION("IFERROR(REGEXEXTRACT('Tag Library'!P1124, ""\\(.*)""), 'Tag Library'!P1124)"),"")</f>
        <v/>
      </c>
      <c r="F1113" s="1" t="str">
        <f ca="1">IFERROR(__xludf.DUMMYFUNCTION("IFERROR(REGEXEXTRACT('Tag Library'!W1124, ""\\(.*)""), 'Tag Library'!W1124)"),"rth_fs1_up_down")</f>
        <v>rth_fs1_up_down</v>
      </c>
      <c r="I1113" s="1" t="str">
        <f t="array" ref="I1113">IFERROR(INDEX('Tag Library'!Z:Z, MATCH(H1113, 'Tag Library'!W:W, 0)),"")</f>
        <v/>
      </c>
      <c r="K1113" s="1" t="str">
        <f ca="1">IFERROR(__xludf.DUMMYFUNCTION("IFERROR(REGEXEXTRACT('Tag Library'!AD1124, ""\\(.*)""), 'Tag Library'!AD1124)"),"")</f>
        <v/>
      </c>
    </row>
    <row r="1114" spans="1:11" ht="12.75" x14ac:dyDescent="0.2">
      <c r="A1114" s="1" t="str">
        <f ca="1">IFERROR(__xludf.DUMMYFUNCTION("IFERROR(REGEXEXTRACT('Tag Library'!P1125, ""\\(.*)""), 'Tag Library'!P1125)"),"")</f>
        <v/>
      </c>
      <c r="F1114" s="1" t="str">
        <f ca="1">IFERROR(__xludf.DUMMYFUNCTION("IFERROR(REGEXEXTRACT('Tag Library'!W1125, ""\\(.*)""), 'Tag Library'!W1125)"),"rth_fs2_off_on")</f>
        <v>rth_fs2_off_on</v>
      </c>
      <c r="I1114" s="1" t="str">
        <f t="array" ref="I1114">IFERROR(INDEX('Tag Library'!Z:Z, MATCH(H1114, 'Tag Library'!W:W, 0)),"")</f>
        <v/>
      </c>
      <c r="K1114" s="1" t="str">
        <f ca="1">IFERROR(__xludf.DUMMYFUNCTION("IFERROR(REGEXEXTRACT('Tag Library'!AD1125, ""\\(.*)""), 'Tag Library'!AD1125)"),"")</f>
        <v/>
      </c>
    </row>
    <row r="1115" spans="1:11" ht="12.75" x14ac:dyDescent="0.2">
      <c r="A1115" s="1" t="str">
        <f ca="1">IFERROR(__xludf.DUMMYFUNCTION("IFERROR(REGEXEXTRACT('Tag Library'!P1126, ""\\(.*)""), 'Tag Library'!P1126)"),"")</f>
        <v/>
      </c>
      <c r="F1115" s="1" t="str">
        <f ca="1">IFERROR(__xludf.DUMMYFUNCTION("IFERROR(REGEXEXTRACT('Tag Library'!W1126, ""\\(.*)""), 'Tag Library'!W1126)"),"rth_fs2_up_down")</f>
        <v>rth_fs2_up_down</v>
      </c>
      <c r="I1115" s="1" t="str">
        <f t="array" ref="I1115">IFERROR(INDEX('Tag Library'!Z:Z, MATCH(H1115, 'Tag Library'!W:W, 0)),"")</f>
        <v/>
      </c>
      <c r="K1115" s="1" t="str">
        <f ca="1">IFERROR(__xludf.DUMMYFUNCTION("IFERROR(REGEXEXTRACT('Tag Library'!AD1126, ""\\(.*)""), 'Tag Library'!AD1126)"),"")</f>
        <v/>
      </c>
    </row>
    <row r="1116" spans="1:11" ht="12.75" x14ac:dyDescent="0.2">
      <c r="A1116" s="1" t="str">
        <f ca="1">IFERROR(__xludf.DUMMYFUNCTION("IFERROR(REGEXEXTRACT('Tag Library'!P1127, ""\\(.*)""), 'Tag Library'!P1127)"),"")</f>
        <v/>
      </c>
      <c r="F1116" s="1" t="str">
        <f ca="1">IFERROR(__xludf.DUMMYFUNCTION("IFERROR(REGEXEXTRACT('Tag Library'!W1127, ""\\(.*)""), 'Tag Library'!W1127)"),"rth_dump_now")</f>
        <v>rth_dump_now</v>
      </c>
      <c r="I1116" s="1" t="str">
        <f t="array" ref="I1116">IFERROR(INDEX('Tag Library'!Z:Z, MATCH(H1116, 'Tag Library'!W:W, 0)),"")</f>
        <v/>
      </c>
      <c r="K1116" s="1" t="str">
        <f ca="1">IFERROR(__xludf.DUMMYFUNCTION("IFERROR(REGEXEXTRACT('Tag Library'!AD1127, ""\\(.*)""), 'Tag Library'!AD1127)"),"")</f>
        <v/>
      </c>
    </row>
    <row r="1117" spans="1:11" ht="12.75" x14ac:dyDescent="0.2">
      <c r="A1117" s="1" t="str">
        <f ca="1">IFERROR(__xludf.DUMMYFUNCTION("IFERROR(REGEXEXTRACT('Tag Library'!P1128, ""\\(.*)""), 'Tag Library'!P1128)"),"")</f>
        <v/>
      </c>
      <c r="F1117" s="1" t="str">
        <f ca="1">IFERROR(__xludf.DUMMYFUNCTION("IFERROR(REGEXEXTRACT('Tag Library'!W1128, ""\\(.*)""), 'Tag Library'!W1128)"),"rth_dumping")</f>
        <v>rth_dumping</v>
      </c>
      <c r="I1117" s="1" t="str">
        <f t="array" ref="I1117">IFERROR(INDEX('Tag Library'!Z:Z, MATCH(H1117, 'Tag Library'!W:W, 0)),"")</f>
        <v/>
      </c>
      <c r="K1117" s="1" t="str">
        <f ca="1">IFERROR(__xludf.DUMMYFUNCTION("IFERROR(REGEXEXTRACT('Tag Library'!AD1128, ""\\(.*)""), 'Tag Library'!AD1128)"),"")</f>
        <v/>
      </c>
    </row>
    <row r="1118" spans="1:11" ht="12.75" x14ac:dyDescent="0.2">
      <c r="A1118" s="1" t="str">
        <f ca="1">IFERROR(__xludf.DUMMYFUNCTION("IFERROR(REGEXEXTRACT('Tag Library'!P1129, ""\\(.*)""), 'Tag Library'!P1129)"),"")</f>
        <v/>
      </c>
      <c r="F1118" s="1" t="str">
        <f ca="1">IFERROR(__xludf.DUMMYFUNCTION("IFERROR(REGEXEXTRACT('Tag Library'!W1129, ""\\(.*)""), 'Tag Library'!W1129)"),"rth_fs1_off_on")</f>
        <v>rth_fs1_off_on</v>
      </c>
      <c r="I1118" s="1" t="str">
        <f t="array" ref="I1118">IFERROR(INDEX('Tag Library'!Z:Z, MATCH(H1118, 'Tag Library'!W:W, 0)),"")</f>
        <v/>
      </c>
      <c r="K1118" s="1" t="str">
        <f ca="1">IFERROR(__xludf.DUMMYFUNCTION("IFERROR(REGEXEXTRACT('Tag Library'!AD1129, ""\\(.*)""), 'Tag Library'!AD1129)"),"")</f>
        <v/>
      </c>
    </row>
    <row r="1119" spans="1:11" ht="12.75" x14ac:dyDescent="0.2">
      <c r="A1119" s="1" t="str">
        <f ca="1">IFERROR(__xludf.DUMMYFUNCTION("IFERROR(REGEXEXTRACT('Tag Library'!P1130, ""\\(.*)""), 'Tag Library'!P1130)"),"")</f>
        <v/>
      </c>
      <c r="F1119" s="1" t="str">
        <f ca="1">IFERROR(__xludf.DUMMYFUNCTION("IFERROR(REGEXEXTRACT('Tag Library'!W1130, ""\\(.*)""), 'Tag Library'!W1130)"),"rth_fs1_up_down")</f>
        <v>rth_fs1_up_down</v>
      </c>
      <c r="I1119" s="1" t="str">
        <f t="array" ref="I1119">IFERROR(INDEX('Tag Library'!Z:Z, MATCH(H1119, 'Tag Library'!W:W, 0)),"")</f>
        <v/>
      </c>
      <c r="K1119" s="1" t="str">
        <f ca="1">IFERROR(__xludf.DUMMYFUNCTION("IFERROR(REGEXEXTRACT('Tag Library'!AD1130, ""\\(.*)""), 'Tag Library'!AD1130)"),"")</f>
        <v/>
      </c>
    </row>
    <row r="1120" spans="1:11" ht="12.75" x14ac:dyDescent="0.2">
      <c r="A1120" s="1" t="str">
        <f ca="1">IFERROR(__xludf.DUMMYFUNCTION("IFERROR(REGEXEXTRACT('Tag Library'!P1131, ""\\(.*)""), 'Tag Library'!P1131)"),"")</f>
        <v/>
      </c>
      <c r="F1120" s="1" t="str">
        <f ca="1">IFERROR(__xludf.DUMMYFUNCTION("IFERROR(REGEXEXTRACT('Tag Library'!W1131, ""\\(.*)""), 'Tag Library'!W1131)"),"rth_fs2_off_on")</f>
        <v>rth_fs2_off_on</v>
      </c>
      <c r="I1120" s="1" t="str">
        <f t="array" ref="I1120">IFERROR(INDEX('Tag Library'!Z:Z, MATCH(H1120, 'Tag Library'!W:W, 0)),"")</f>
        <v/>
      </c>
      <c r="K1120" s="1" t="str">
        <f ca="1">IFERROR(__xludf.DUMMYFUNCTION("IFERROR(REGEXEXTRACT('Tag Library'!AD1131, ""\\(.*)""), 'Tag Library'!AD1131)"),"")</f>
        <v/>
      </c>
    </row>
    <row r="1121" spans="1:11" ht="12.75" x14ac:dyDescent="0.2">
      <c r="A1121" s="1" t="str">
        <f ca="1">IFERROR(__xludf.DUMMYFUNCTION("IFERROR(REGEXEXTRACT('Tag Library'!P1132, ""\\(.*)""), 'Tag Library'!P1132)"),"")</f>
        <v/>
      </c>
      <c r="F1121" s="1" t="str">
        <f ca="1">IFERROR(__xludf.DUMMYFUNCTION("IFERROR(REGEXEXTRACT('Tag Library'!W1132, ""\\(.*)""), 'Tag Library'!W1132)"),"rth_fs2_up_down")</f>
        <v>rth_fs2_up_down</v>
      </c>
      <c r="I1121" s="1" t="str">
        <f t="array" ref="I1121">IFERROR(INDEX('Tag Library'!Z:Z, MATCH(H1121, 'Tag Library'!W:W, 0)),"")</f>
        <v/>
      </c>
      <c r="K1121" s="1" t="str">
        <f ca="1">IFERROR(__xludf.DUMMYFUNCTION("IFERROR(REGEXEXTRACT('Tag Library'!AD1132, ""\\(.*)""), 'Tag Library'!AD1132)"),"")</f>
        <v/>
      </c>
    </row>
    <row r="1122" spans="1:11" ht="12.75" x14ac:dyDescent="0.2">
      <c r="A1122" s="1" t="str">
        <f ca="1">IFERROR(__xludf.DUMMYFUNCTION("IFERROR(REGEXEXTRACT('Tag Library'!P1133, ""\\(.*)""), 'Tag Library'!P1133)"),"")</f>
        <v/>
      </c>
      <c r="F1122" s="1" t="str">
        <f ca="1">IFERROR(__xludf.DUMMYFUNCTION("IFERROR(REGEXEXTRACT('Tag Library'!W1133, ""\\(.*)""), 'Tag Library'!W1133)"),"rth_dump_now")</f>
        <v>rth_dump_now</v>
      </c>
      <c r="I1122" s="1" t="str">
        <f t="array" ref="I1122">IFERROR(INDEX('Tag Library'!Z:Z, MATCH(H1122, 'Tag Library'!W:W, 0)),"")</f>
        <v/>
      </c>
      <c r="K1122" s="1" t="str">
        <f ca="1">IFERROR(__xludf.DUMMYFUNCTION("IFERROR(REGEXEXTRACT('Tag Library'!AD1133, ""\\(.*)""), 'Tag Library'!AD1133)"),"")</f>
        <v/>
      </c>
    </row>
    <row r="1123" spans="1:11" ht="12.75" x14ac:dyDescent="0.2">
      <c r="A1123" s="1" t="str">
        <f ca="1">IFERROR(__xludf.DUMMYFUNCTION("IFERROR(REGEXEXTRACT('Tag Library'!P1134, ""\\(.*)""), 'Tag Library'!P1134)"),"")</f>
        <v/>
      </c>
      <c r="F1123" s="1" t="str">
        <f ca="1">IFERROR(__xludf.DUMMYFUNCTION("IFERROR(REGEXEXTRACT('Tag Library'!W1134, ""\\(.*)""), 'Tag Library'!W1134)"),"rth_dumping")</f>
        <v>rth_dumping</v>
      </c>
      <c r="I1123" s="1" t="str">
        <f t="array" ref="I1123">IFERROR(INDEX('Tag Library'!Z:Z, MATCH(H1123, 'Tag Library'!W:W, 0)),"")</f>
        <v/>
      </c>
      <c r="K1123" s="1" t="str">
        <f ca="1">IFERROR(__xludf.DUMMYFUNCTION("IFERROR(REGEXEXTRACT('Tag Library'!AD1134, ""\\(.*)""), 'Tag Library'!AD1134)"),"")</f>
        <v/>
      </c>
    </row>
    <row r="1124" spans="1:11" ht="12.75" x14ac:dyDescent="0.2">
      <c r="A1124" s="1" t="str">
        <f ca="1">IFERROR(__xludf.DUMMYFUNCTION("IFERROR(REGEXEXTRACT('Tag Library'!P1135, ""\\(.*)""), 'Tag Library'!P1135)"),"")</f>
        <v/>
      </c>
      <c r="F1124" s="1" t="str">
        <f ca="1">IFERROR(__xludf.DUMMYFUNCTION("IFERROR(REGEXEXTRACT('Tag Library'!W1135, ""\\(.*)""), 'Tag Library'!W1135)"),"rth_fs1_off_on")</f>
        <v>rth_fs1_off_on</v>
      </c>
      <c r="I1124" s="1" t="str">
        <f t="array" ref="I1124">IFERROR(INDEX('Tag Library'!Z:Z, MATCH(H1124, 'Tag Library'!W:W, 0)),"")</f>
        <v/>
      </c>
      <c r="K1124" s="1" t="str">
        <f ca="1">IFERROR(__xludf.DUMMYFUNCTION("IFERROR(REGEXEXTRACT('Tag Library'!AD1135, ""\\(.*)""), 'Tag Library'!AD1135)"),"")</f>
        <v/>
      </c>
    </row>
    <row r="1125" spans="1:11" ht="12.75" x14ac:dyDescent="0.2">
      <c r="A1125" s="1" t="str">
        <f ca="1">IFERROR(__xludf.DUMMYFUNCTION("IFERROR(REGEXEXTRACT('Tag Library'!P1136, ""\\(.*)""), 'Tag Library'!P1136)"),"")</f>
        <v/>
      </c>
      <c r="F1125" s="1" t="str">
        <f ca="1">IFERROR(__xludf.DUMMYFUNCTION("IFERROR(REGEXEXTRACT('Tag Library'!W1136, ""\\(.*)""), 'Tag Library'!W1136)"),"rth_fs1_up_down")</f>
        <v>rth_fs1_up_down</v>
      </c>
      <c r="I1125" s="1" t="str">
        <f t="array" ref="I1125">IFERROR(INDEX('Tag Library'!Z:Z, MATCH(H1125, 'Tag Library'!W:W, 0)),"")</f>
        <v/>
      </c>
      <c r="K1125" s="1" t="str">
        <f ca="1">IFERROR(__xludf.DUMMYFUNCTION("IFERROR(REGEXEXTRACT('Tag Library'!AD1136, ""\\(.*)""), 'Tag Library'!AD1136)"),"")</f>
        <v/>
      </c>
    </row>
    <row r="1126" spans="1:11" ht="12.75" x14ac:dyDescent="0.2">
      <c r="A1126" s="1" t="str">
        <f ca="1">IFERROR(__xludf.DUMMYFUNCTION("IFERROR(REGEXEXTRACT('Tag Library'!P1137, ""\\(.*)""), 'Tag Library'!P1137)"),"")</f>
        <v/>
      </c>
      <c r="F1126" s="1" t="str">
        <f ca="1">IFERROR(__xludf.DUMMYFUNCTION("IFERROR(REGEXEXTRACT('Tag Library'!W1137, ""\\(.*)""), 'Tag Library'!W1137)"),"rth_fs2_off_on")</f>
        <v>rth_fs2_off_on</v>
      </c>
      <c r="I1126" s="1" t="str">
        <f t="array" ref="I1126">IFERROR(INDEX('Tag Library'!Z:Z, MATCH(H1126, 'Tag Library'!W:W, 0)),"")</f>
        <v/>
      </c>
      <c r="K1126" s="1" t="str">
        <f ca="1">IFERROR(__xludf.DUMMYFUNCTION("IFERROR(REGEXEXTRACT('Tag Library'!AD1137, ""\\(.*)""), 'Tag Library'!AD1137)"),"")</f>
        <v/>
      </c>
    </row>
    <row r="1127" spans="1:11" ht="12.75" x14ac:dyDescent="0.2">
      <c r="A1127" s="1" t="str">
        <f ca="1">IFERROR(__xludf.DUMMYFUNCTION("IFERROR(REGEXEXTRACT('Tag Library'!P1138, ""\\(.*)""), 'Tag Library'!P1138)"),"")</f>
        <v/>
      </c>
      <c r="F1127" s="1" t="str">
        <f ca="1">IFERROR(__xludf.DUMMYFUNCTION("IFERROR(REGEXEXTRACT('Tag Library'!W1138, ""\\(.*)""), 'Tag Library'!W1138)"),"rth_fs2_up_down")</f>
        <v>rth_fs2_up_down</v>
      </c>
      <c r="I1127" s="1" t="str">
        <f t="array" ref="I1127">IFERROR(INDEX('Tag Library'!Z:Z, MATCH(H1127, 'Tag Library'!W:W, 0)),"")</f>
        <v/>
      </c>
      <c r="K1127" s="1" t="str">
        <f ca="1">IFERROR(__xludf.DUMMYFUNCTION("IFERROR(REGEXEXTRACT('Tag Library'!AD1138, ""\\(.*)""), 'Tag Library'!AD1138)"),"")</f>
        <v/>
      </c>
    </row>
    <row r="1128" spans="1:11" ht="12.75" x14ac:dyDescent="0.2">
      <c r="A1128" s="1" t="str">
        <f ca="1">IFERROR(__xludf.DUMMYFUNCTION("IFERROR(REGEXEXTRACT('Tag Library'!P1139, ""\\(.*)""), 'Tag Library'!P1139)"),"")</f>
        <v/>
      </c>
      <c r="F1128" s="1" t="str">
        <f ca="1">IFERROR(__xludf.DUMMYFUNCTION("IFERROR(REGEXEXTRACT('Tag Library'!W1139, ""\\(.*)""), 'Tag Library'!W1139)"),"rth_dump_now")</f>
        <v>rth_dump_now</v>
      </c>
      <c r="I1128" s="1" t="str">
        <f t="array" ref="I1128">IFERROR(INDEX('Tag Library'!Z:Z, MATCH(H1128, 'Tag Library'!W:W, 0)),"")</f>
        <v/>
      </c>
      <c r="K1128" s="1" t="str">
        <f ca="1">IFERROR(__xludf.DUMMYFUNCTION("IFERROR(REGEXEXTRACT('Tag Library'!AD1139, ""\\(.*)""), 'Tag Library'!AD1139)"),"")</f>
        <v/>
      </c>
    </row>
    <row r="1129" spans="1:11" ht="12.75" x14ac:dyDescent="0.2">
      <c r="A1129" s="1" t="str">
        <f ca="1">IFERROR(__xludf.DUMMYFUNCTION("IFERROR(REGEXEXTRACT('Tag Library'!P1140, ""\\(.*)""), 'Tag Library'!P1140)"),"")</f>
        <v/>
      </c>
      <c r="F1129" s="1" t="str">
        <f ca="1">IFERROR(__xludf.DUMMYFUNCTION("IFERROR(REGEXEXTRACT('Tag Library'!W1140, ""\\(.*)""), 'Tag Library'!W1140)"),"rth_dumping")</f>
        <v>rth_dumping</v>
      </c>
      <c r="I1129" s="1" t="str">
        <f t="array" ref="I1129">IFERROR(INDEX('Tag Library'!Z:Z, MATCH(H1129, 'Tag Library'!W:W, 0)),"")</f>
        <v/>
      </c>
      <c r="K1129" s="1" t="str">
        <f ca="1">IFERROR(__xludf.DUMMYFUNCTION("IFERROR(REGEXEXTRACT('Tag Library'!AD1140, ""\\(.*)""), 'Tag Library'!AD1140)"),"")</f>
        <v/>
      </c>
    </row>
    <row r="1130" spans="1:11" ht="12.75" x14ac:dyDescent="0.2">
      <c r="A1130" s="1" t="str">
        <f ca="1">IFERROR(__xludf.DUMMYFUNCTION("IFERROR(REGEXEXTRACT('Tag Library'!P1141, ""\\(.*)""), 'Tag Library'!P1141)"),"")</f>
        <v/>
      </c>
      <c r="F1130" s="1" t="str">
        <f ca="1">IFERROR(__xludf.DUMMYFUNCTION("IFERROR(REGEXEXTRACT('Tag Library'!W1141, ""\\(.*)""), 'Tag Library'!W1141)"),"rth_fs1_off_on")</f>
        <v>rth_fs1_off_on</v>
      </c>
      <c r="I1130" s="1" t="str">
        <f t="array" ref="I1130">IFERROR(INDEX('Tag Library'!Z:Z, MATCH(H1130, 'Tag Library'!W:W, 0)),"")</f>
        <v/>
      </c>
      <c r="K1130" s="1" t="str">
        <f ca="1">IFERROR(__xludf.DUMMYFUNCTION("IFERROR(REGEXEXTRACT('Tag Library'!AD1141, ""\\(.*)""), 'Tag Library'!AD1141)"),"")</f>
        <v/>
      </c>
    </row>
    <row r="1131" spans="1:11" ht="12.75" x14ac:dyDescent="0.2">
      <c r="A1131" s="1" t="str">
        <f ca="1">IFERROR(__xludf.DUMMYFUNCTION("IFERROR(REGEXEXTRACT('Tag Library'!P1142, ""\\(.*)""), 'Tag Library'!P1142)"),"")</f>
        <v/>
      </c>
      <c r="F1131" s="1" t="str">
        <f ca="1">IFERROR(__xludf.DUMMYFUNCTION("IFERROR(REGEXEXTRACT('Tag Library'!W1142, ""\\(.*)""), 'Tag Library'!W1142)"),"rth_fs1_up_down")</f>
        <v>rth_fs1_up_down</v>
      </c>
      <c r="I1131" s="1" t="str">
        <f t="array" ref="I1131">IFERROR(INDEX('Tag Library'!Z:Z, MATCH(H1131, 'Tag Library'!W:W, 0)),"")</f>
        <v/>
      </c>
      <c r="K1131" s="1" t="str">
        <f ca="1">IFERROR(__xludf.DUMMYFUNCTION("IFERROR(REGEXEXTRACT('Tag Library'!AD1142, ""\\(.*)""), 'Tag Library'!AD1142)"),"")</f>
        <v/>
      </c>
    </row>
    <row r="1132" spans="1:11" ht="12.75" x14ac:dyDescent="0.2">
      <c r="A1132" s="1" t="str">
        <f ca="1">IFERROR(__xludf.DUMMYFUNCTION("IFERROR(REGEXEXTRACT('Tag Library'!P1143, ""\\(.*)""), 'Tag Library'!P1143)"),"")</f>
        <v/>
      </c>
      <c r="F1132" s="1" t="str">
        <f ca="1">IFERROR(__xludf.DUMMYFUNCTION("IFERROR(REGEXEXTRACT('Tag Library'!W1143, ""\\(.*)""), 'Tag Library'!W1143)"),"rth_fs2_off_on")</f>
        <v>rth_fs2_off_on</v>
      </c>
      <c r="I1132" s="1" t="str">
        <f t="array" ref="I1132">IFERROR(INDEX('Tag Library'!Z:Z, MATCH(H1132, 'Tag Library'!W:W, 0)),"")</f>
        <v/>
      </c>
      <c r="K1132" s="1" t="str">
        <f ca="1">IFERROR(__xludf.DUMMYFUNCTION("IFERROR(REGEXEXTRACT('Tag Library'!AD1143, ""\\(.*)""), 'Tag Library'!AD1143)"),"")</f>
        <v/>
      </c>
    </row>
    <row r="1133" spans="1:11" ht="12.75" x14ac:dyDescent="0.2">
      <c r="A1133" s="1" t="str">
        <f ca="1">IFERROR(__xludf.DUMMYFUNCTION("IFERROR(REGEXEXTRACT('Tag Library'!P1144, ""\\(.*)""), 'Tag Library'!P1144)"),"")</f>
        <v/>
      </c>
      <c r="F1133" s="1" t="str">
        <f ca="1">IFERROR(__xludf.DUMMYFUNCTION("IFERROR(REGEXEXTRACT('Tag Library'!W1144, ""\\(.*)""), 'Tag Library'!W1144)"),"rth_fs2_up_down")</f>
        <v>rth_fs2_up_down</v>
      </c>
      <c r="I1133" s="1" t="str">
        <f t="array" ref="I1133">IFERROR(INDEX('Tag Library'!Z:Z, MATCH(H1133, 'Tag Library'!W:W, 0)),"")</f>
        <v/>
      </c>
      <c r="K1133" s="1" t="str">
        <f ca="1">IFERROR(__xludf.DUMMYFUNCTION("IFERROR(REGEXEXTRACT('Tag Library'!AD1144, ""\\(.*)""), 'Tag Library'!AD1144)"),"")</f>
        <v/>
      </c>
    </row>
    <row r="1134" spans="1:11" ht="12.75" x14ac:dyDescent="0.2">
      <c r="A1134" s="1" t="str">
        <f ca="1">IFERROR(__xludf.DUMMYFUNCTION("IFERROR(REGEXEXTRACT('Tag Library'!P1145, ""\\(.*)""), 'Tag Library'!P1145)"),"")</f>
        <v/>
      </c>
      <c r="F1134" s="1" t="str">
        <f ca="1">IFERROR(__xludf.DUMMYFUNCTION("IFERROR(REGEXEXTRACT('Tag Library'!W1145, ""\\(.*)""), 'Tag Library'!W1145)"),"rth_dump_now")</f>
        <v>rth_dump_now</v>
      </c>
      <c r="I1134" s="1" t="str">
        <f t="array" ref="I1134">IFERROR(INDEX('Tag Library'!Z:Z, MATCH(H1134, 'Tag Library'!W:W, 0)),"")</f>
        <v/>
      </c>
      <c r="K1134" s="1" t="str">
        <f ca="1">IFERROR(__xludf.DUMMYFUNCTION("IFERROR(REGEXEXTRACT('Tag Library'!AD1145, ""\\(.*)""), 'Tag Library'!AD1145)"),"")</f>
        <v/>
      </c>
    </row>
    <row r="1135" spans="1:11" ht="12.75" x14ac:dyDescent="0.2">
      <c r="A1135" s="1" t="str">
        <f ca="1">IFERROR(__xludf.DUMMYFUNCTION("IFERROR(REGEXEXTRACT('Tag Library'!P1146, ""\\(.*)""), 'Tag Library'!P1146)"),"")</f>
        <v/>
      </c>
      <c r="F1135" s="1" t="str">
        <f ca="1">IFERROR(__xludf.DUMMYFUNCTION("IFERROR(REGEXEXTRACT('Tag Library'!W1146, ""\\(.*)""), 'Tag Library'!W1146)"),"rth_dumping")</f>
        <v>rth_dumping</v>
      </c>
      <c r="I1135" s="1" t="str">
        <f t="array" ref="I1135">IFERROR(INDEX('Tag Library'!Z:Z, MATCH(H1135, 'Tag Library'!W:W, 0)),"")</f>
        <v/>
      </c>
      <c r="K1135" s="1" t="str">
        <f ca="1">IFERROR(__xludf.DUMMYFUNCTION("IFERROR(REGEXEXTRACT('Tag Library'!AD1146, ""\\(.*)""), 'Tag Library'!AD1146)"),"")</f>
        <v/>
      </c>
    </row>
    <row r="1136" spans="1:11" ht="12.75" x14ac:dyDescent="0.2">
      <c r="A1136" s="1" t="str">
        <f ca="1">IFERROR(__xludf.DUMMYFUNCTION("IFERROR(REGEXEXTRACT('Tag Library'!P1147, ""\\(.*)""), 'Tag Library'!P1147)"),"")</f>
        <v/>
      </c>
      <c r="F1136" s="1" t="str">
        <f ca="1">IFERROR(__xludf.DUMMYFUNCTION("IFERROR(REGEXEXTRACT('Tag Library'!W1147, ""\\(.*)""), 'Tag Library'!W1147)"),"rth_fs1_off_on")</f>
        <v>rth_fs1_off_on</v>
      </c>
      <c r="I1136" s="1" t="str">
        <f t="array" ref="I1136">IFERROR(INDEX('Tag Library'!Z:Z, MATCH(H1136, 'Tag Library'!W:W, 0)),"")</f>
        <v/>
      </c>
      <c r="K1136" s="1" t="str">
        <f ca="1">IFERROR(__xludf.DUMMYFUNCTION("IFERROR(REGEXEXTRACT('Tag Library'!AD1147, ""\\(.*)""), 'Tag Library'!AD1147)"),"")</f>
        <v/>
      </c>
    </row>
    <row r="1137" spans="1:11" ht="12.75" x14ac:dyDescent="0.2">
      <c r="A1137" s="1" t="str">
        <f ca="1">IFERROR(__xludf.DUMMYFUNCTION("IFERROR(REGEXEXTRACT('Tag Library'!P1148, ""\\(.*)""), 'Tag Library'!P1148)"),"")</f>
        <v/>
      </c>
      <c r="F1137" s="1" t="str">
        <f ca="1">IFERROR(__xludf.DUMMYFUNCTION("IFERROR(REGEXEXTRACT('Tag Library'!W1148, ""\\(.*)""), 'Tag Library'!W1148)"),"rth_fs1_up_down")</f>
        <v>rth_fs1_up_down</v>
      </c>
      <c r="I1137" s="1" t="str">
        <f t="array" ref="I1137">IFERROR(INDEX('Tag Library'!Z:Z, MATCH(H1137, 'Tag Library'!W:W, 0)),"")</f>
        <v/>
      </c>
      <c r="K1137" s="1" t="str">
        <f ca="1">IFERROR(__xludf.DUMMYFUNCTION("IFERROR(REGEXEXTRACT('Tag Library'!AD1148, ""\\(.*)""), 'Tag Library'!AD1148)"),"")</f>
        <v/>
      </c>
    </row>
    <row r="1138" spans="1:11" ht="12.75" x14ac:dyDescent="0.2">
      <c r="A1138" s="1" t="str">
        <f ca="1">IFERROR(__xludf.DUMMYFUNCTION("IFERROR(REGEXEXTRACT('Tag Library'!P1149, ""\\(.*)""), 'Tag Library'!P1149)"),"")</f>
        <v/>
      </c>
      <c r="F1138" s="1" t="str">
        <f ca="1">IFERROR(__xludf.DUMMYFUNCTION("IFERROR(REGEXEXTRACT('Tag Library'!W1149, ""\\(.*)""), 'Tag Library'!W1149)"),"rth_fs2_off_on")</f>
        <v>rth_fs2_off_on</v>
      </c>
      <c r="I1138" s="1" t="str">
        <f t="array" ref="I1138">IFERROR(INDEX('Tag Library'!Z:Z, MATCH(H1138, 'Tag Library'!W:W, 0)),"")</f>
        <v/>
      </c>
      <c r="K1138" s="1" t="str">
        <f ca="1">IFERROR(__xludf.DUMMYFUNCTION("IFERROR(REGEXEXTRACT('Tag Library'!AD1149, ""\\(.*)""), 'Tag Library'!AD1149)"),"")</f>
        <v/>
      </c>
    </row>
    <row r="1139" spans="1:11" ht="12.75" x14ac:dyDescent="0.2">
      <c r="A1139" s="1" t="str">
        <f ca="1">IFERROR(__xludf.DUMMYFUNCTION("IFERROR(REGEXEXTRACT('Tag Library'!P1150, ""\\(.*)""), 'Tag Library'!P1150)"),"")</f>
        <v/>
      </c>
      <c r="F1139" s="1" t="str">
        <f ca="1">IFERROR(__xludf.DUMMYFUNCTION("IFERROR(REGEXEXTRACT('Tag Library'!W1150, ""\\(.*)""), 'Tag Library'!W1150)"),"rth_fs2_up_down")</f>
        <v>rth_fs2_up_down</v>
      </c>
      <c r="I1139" s="1" t="str">
        <f t="array" ref="I1139">IFERROR(INDEX('Tag Library'!Z:Z, MATCH(H1139, 'Tag Library'!W:W, 0)),"")</f>
        <v/>
      </c>
      <c r="K1139" s="1" t="str">
        <f ca="1">IFERROR(__xludf.DUMMYFUNCTION("IFERROR(REGEXEXTRACT('Tag Library'!AD1150, ""\\(.*)""), 'Tag Library'!AD1150)"),"")</f>
        <v/>
      </c>
    </row>
    <row r="1140" spans="1:11" ht="12.75" x14ac:dyDescent="0.2">
      <c r="A1140" s="1" t="str">
        <f ca="1">IFERROR(__xludf.DUMMYFUNCTION("IFERROR(REGEXEXTRACT('Tag Library'!P1151, ""\\(.*)""), 'Tag Library'!P1151)"),"")</f>
        <v/>
      </c>
      <c r="F1140" s="1" t="str">
        <f ca="1">IFERROR(__xludf.DUMMYFUNCTION("IFERROR(REGEXEXTRACT('Tag Library'!W1151, ""\\(.*)""), 'Tag Library'!W1151)"),"rth_dump_now")</f>
        <v>rth_dump_now</v>
      </c>
      <c r="I1140" s="1" t="str">
        <f t="array" ref="I1140">IFERROR(INDEX('Tag Library'!Z:Z, MATCH(H1140, 'Tag Library'!W:W, 0)),"")</f>
        <v/>
      </c>
      <c r="K1140" s="1" t="str">
        <f ca="1">IFERROR(__xludf.DUMMYFUNCTION("IFERROR(REGEXEXTRACT('Tag Library'!AD1151, ""\\(.*)""), 'Tag Library'!AD1151)"),"")</f>
        <v/>
      </c>
    </row>
    <row r="1141" spans="1:11" ht="12.75" x14ac:dyDescent="0.2">
      <c r="A1141" s="1" t="str">
        <f ca="1">IFERROR(__xludf.DUMMYFUNCTION("IFERROR(REGEXEXTRACT('Tag Library'!P1152, ""\\(.*)""), 'Tag Library'!P1152)"),"")</f>
        <v/>
      </c>
      <c r="F1141" s="1" t="str">
        <f ca="1">IFERROR(__xludf.DUMMYFUNCTION("IFERROR(REGEXEXTRACT('Tag Library'!W1152, ""\\(.*)""), 'Tag Library'!W1152)"),"rth_dumping")</f>
        <v>rth_dumping</v>
      </c>
      <c r="I1141" s="1" t="str">
        <f t="array" ref="I1141">IFERROR(INDEX('Tag Library'!Z:Z, MATCH(H1141, 'Tag Library'!W:W, 0)),"")</f>
        <v/>
      </c>
      <c r="K1141" s="1" t="str">
        <f ca="1">IFERROR(__xludf.DUMMYFUNCTION("IFERROR(REGEXEXTRACT('Tag Library'!AD1152, ""\\(.*)""), 'Tag Library'!AD1152)"),"")</f>
        <v/>
      </c>
    </row>
    <row r="1142" spans="1:11" ht="12.75" x14ac:dyDescent="0.2">
      <c r="A1142" s="1" t="str">
        <f ca="1">IFERROR(__xludf.DUMMYFUNCTION("IFERROR(REGEXEXTRACT('Tag Library'!P1153, ""\\(.*)""), 'Tag Library'!P1153)"),"")</f>
        <v/>
      </c>
      <c r="F1142" s="1" t="str">
        <f ca="1">IFERROR(__xludf.DUMMYFUNCTION("IFERROR(REGEXEXTRACT('Tag Library'!W1153, ""\\(.*)""), 'Tag Library'!W1153)"),"rth_fs1_off_on")</f>
        <v>rth_fs1_off_on</v>
      </c>
      <c r="I1142" s="1" t="str">
        <f t="array" ref="I1142">IFERROR(INDEX('Tag Library'!Z:Z, MATCH(H1142, 'Tag Library'!W:W, 0)),"")</f>
        <v/>
      </c>
      <c r="K1142" s="1" t="str">
        <f ca="1">IFERROR(__xludf.DUMMYFUNCTION("IFERROR(REGEXEXTRACT('Tag Library'!AD1153, ""\\(.*)""), 'Tag Library'!AD1153)"),"")</f>
        <v/>
      </c>
    </row>
    <row r="1143" spans="1:11" ht="12.75" x14ac:dyDescent="0.2">
      <c r="A1143" s="1" t="str">
        <f ca="1">IFERROR(__xludf.DUMMYFUNCTION("IFERROR(REGEXEXTRACT('Tag Library'!P1154, ""\\(.*)""), 'Tag Library'!P1154)"),"")</f>
        <v/>
      </c>
      <c r="F1143" s="1" t="str">
        <f ca="1">IFERROR(__xludf.DUMMYFUNCTION("IFERROR(REGEXEXTRACT('Tag Library'!W1154, ""\\(.*)""), 'Tag Library'!W1154)"),"rth_fs1_up_down")</f>
        <v>rth_fs1_up_down</v>
      </c>
      <c r="I1143" s="1" t="str">
        <f t="array" ref="I1143">IFERROR(INDEX('Tag Library'!Z:Z, MATCH(H1143, 'Tag Library'!W:W, 0)),"")</f>
        <v/>
      </c>
      <c r="K1143" s="1" t="str">
        <f ca="1">IFERROR(__xludf.DUMMYFUNCTION("IFERROR(REGEXEXTRACT('Tag Library'!AD1154, ""\\(.*)""), 'Tag Library'!AD1154)"),"")</f>
        <v/>
      </c>
    </row>
    <row r="1144" spans="1:11" ht="12.75" x14ac:dyDescent="0.2">
      <c r="A1144" s="1" t="str">
        <f ca="1">IFERROR(__xludf.DUMMYFUNCTION("IFERROR(REGEXEXTRACT('Tag Library'!P1155, ""\\(.*)""), 'Tag Library'!P1155)"),"")</f>
        <v/>
      </c>
      <c r="F1144" s="1" t="str">
        <f ca="1">IFERROR(__xludf.DUMMYFUNCTION("IFERROR(REGEXEXTRACT('Tag Library'!W1155, ""\\(.*)""), 'Tag Library'!W1155)"),"rth_fs2_off_on")</f>
        <v>rth_fs2_off_on</v>
      </c>
      <c r="I1144" s="1" t="str">
        <f t="array" ref="I1144">IFERROR(INDEX('Tag Library'!Z:Z, MATCH(H1144, 'Tag Library'!W:W, 0)),"")</f>
        <v/>
      </c>
      <c r="K1144" s="1" t="str">
        <f ca="1">IFERROR(__xludf.DUMMYFUNCTION("IFERROR(REGEXEXTRACT('Tag Library'!AD1155, ""\\(.*)""), 'Tag Library'!AD1155)"),"")</f>
        <v/>
      </c>
    </row>
    <row r="1145" spans="1:11" ht="12.75" x14ac:dyDescent="0.2">
      <c r="A1145" s="1" t="str">
        <f ca="1">IFERROR(__xludf.DUMMYFUNCTION("IFERROR(REGEXEXTRACT('Tag Library'!P1156, ""\\(.*)""), 'Tag Library'!P1156)"),"")</f>
        <v/>
      </c>
      <c r="F1145" s="1" t="str">
        <f ca="1">IFERROR(__xludf.DUMMYFUNCTION("IFERROR(REGEXEXTRACT('Tag Library'!W1156, ""\\(.*)""), 'Tag Library'!W1156)"),"rth_fs2_up_down")</f>
        <v>rth_fs2_up_down</v>
      </c>
      <c r="I1145" s="1" t="str">
        <f t="array" ref="I1145">IFERROR(INDEX('Tag Library'!Z:Z, MATCH(H1145, 'Tag Library'!W:W, 0)),"")</f>
        <v/>
      </c>
      <c r="K1145" s="1" t="str">
        <f ca="1">IFERROR(__xludf.DUMMYFUNCTION("IFERROR(REGEXEXTRACT('Tag Library'!AD1156, ""\\(.*)""), 'Tag Library'!AD1156)"),"")</f>
        <v/>
      </c>
    </row>
    <row r="1146" spans="1:11" ht="12.75" x14ac:dyDescent="0.2">
      <c r="A1146" s="1" t="str">
        <f ca="1">IFERROR(__xludf.DUMMYFUNCTION("IFERROR(REGEXEXTRACT('Tag Library'!P1157, ""\\(.*)""), 'Tag Library'!P1157)"),"")</f>
        <v/>
      </c>
      <c r="F1146" s="1" t="str">
        <f ca="1">IFERROR(__xludf.DUMMYFUNCTION("IFERROR(REGEXEXTRACT('Tag Library'!W1157, ""\\(.*)""), 'Tag Library'!W1157)"),"rth_float_1")</f>
        <v>rth_float_1</v>
      </c>
      <c r="I1146" s="1" t="str">
        <f t="array" ref="I1146">IFERROR(INDEX('Tag Library'!Z:Z, MATCH(H1146, 'Tag Library'!W:W, 0)),"")</f>
        <v/>
      </c>
      <c r="K1146" s="1" t="str">
        <f ca="1">IFERROR(__xludf.DUMMYFUNCTION("IFERROR(REGEXEXTRACT('Tag Library'!AD1157, ""\\(.*)""), 'Tag Library'!AD1157)"),"")</f>
        <v/>
      </c>
    </row>
    <row r="1147" spans="1:11" ht="12.75" x14ac:dyDescent="0.2">
      <c r="A1147" s="1" t="str">
        <f ca="1">IFERROR(__xludf.DUMMYFUNCTION("IFERROR(REGEXEXTRACT('Tag Library'!P1158, ""\\(.*)""), 'Tag Library'!P1158)"),"")</f>
        <v/>
      </c>
      <c r="F1147" s="1" t="str">
        <f ca="1">IFERROR(__xludf.DUMMYFUNCTION("IFERROR(REGEXEXTRACT('Tag Library'!W1158, ""\\(.*)""), 'Tag Library'!W1158)"),"rth_float_2")</f>
        <v>rth_float_2</v>
      </c>
      <c r="I1147" s="1" t="str">
        <f t="array" ref="I1147">IFERROR(INDEX('Tag Library'!Z:Z, MATCH(H1147, 'Tag Library'!W:W, 0)),"")</f>
        <v/>
      </c>
      <c r="K1147" s="1" t="str">
        <f ca="1">IFERROR(__xludf.DUMMYFUNCTION("IFERROR(REGEXEXTRACT('Tag Library'!AD1158, ""\\(.*)""), 'Tag Library'!AD1158)"),"")</f>
        <v/>
      </c>
    </row>
    <row r="1148" spans="1:11" ht="12.75" x14ac:dyDescent="0.2">
      <c r="A1148" s="1" t="str">
        <f ca="1">IFERROR(__xludf.DUMMYFUNCTION("IFERROR(REGEXEXTRACT('Tag Library'!P1159, ""\\(.*)""), 'Tag Library'!P1159)"),"")</f>
        <v/>
      </c>
      <c r="F1148" s="1" t="str">
        <f ca="1">IFERROR(__xludf.DUMMYFUNCTION("IFERROR(REGEXEXTRACT('Tag Library'!W1159, ""\\(.*)""), 'Tag Library'!W1159)"),"rth_float_1")</f>
        <v>rth_float_1</v>
      </c>
      <c r="I1148" s="1" t="str">
        <f t="array" ref="I1148">IFERROR(INDEX('Tag Library'!Z:Z, MATCH(H1148, 'Tag Library'!W:W, 0)),"")</f>
        <v/>
      </c>
      <c r="K1148" s="1" t="str">
        <f ca="1">IFERROR(__xludf.DUMMYFUNCTION("IFERROR(REGEXEXTRACT('Tag Library'!AD1159, ""\\(.*)""), 'Tag Library'!AD1159)"),"")</f>
        <v/>
      </c>
    </row>
    <row r="1149" spans="1:11" ht="12.75" x14ac:dyDescent="0.2">
      <c r="A1149" s="1" t="str">
        <f ca="1">IFERROR(__xludf.DUMMYFUNCTION("IFERROR(REGEXEXTRACT('Tag Library'!P1160, ""\\(.*)""), 'Tag Library'!P1160)"),"")</f>
        <v/>
      </c>
      <c r="F1149" s="1" t="str">
        <f ca="1">IFERROR(__xludf.DUMMYFUNCTION("IFERROR(REGEXEXTRACT('Tag Library'!W1160, ""\\(.*)""), 'Tag Library'!W1160)"),"rth_float_2")</f>
        <v>rth_float_2</v>
      </c>
      <c r="I1149" s="1" t="str">
        <f t="array" ref="I1149">IFERROR(INDEX('Tag Library'!Z:Z, MATCH(H1149, 'Tag Library'!W:W, 0)),"")</f>
        <v/>
      </c>
      <c r="K1149" s="1" t="str">
        <f ca="1">IFERROR(__xludf.DUMMYFUNCTION("IFERROR(REGEXEXTRACT('Tag Library'!AD1160, ""\\(.*)""), 'Tag Library'!AD1160)"),"")</f>
        <v/>
      </c>
    </row>
    <row r="1150" spans="1:11" ht="12.75" x14ac:dyDescent="0.2">
      <c r="A1150" s="1" t="str">
        <f ca="1">IFERROR(__xludf.DUMMYFUNCTION("IFERROR(REGEXEXTRACT('Tag Library'!P1161, ""\\(.*)""), 'Tag Library'!P1161)"),"")</f>
        <v/>
      </c>
      <c r="F1150" s="1" t="str">
        <f ca="1">IFERROR(__xludf.DUMMYFUNCTION("IFERROR(REGEXEXTRACT('Tag Library'!W1161, ""\\(.*)""), 'Tag Library'!W1161)"),"rth_float_1")</f>
        <v>rth_float_1</v>
      </c>
      <c r="I1150" s="1" t="str">
        <f t="array" ref="I1150">IFERROR(INDEX('Tag Library'!Z:Z, MATCH(H1150, 'Tag Library'!W:W, 0)),"")</f>
        <v/>
      </c>
      <c r="K1150" s="1" t="str">
        <f ca="1">IFERROR(__xludf.DUMMYFUNCTION("IFERROR(REGEXEXTRACT('Tag Library'!AD1161, ""\\(.*)""), 'Tag Library'!AD1161)"),"")</f>
        <v/>
      </c>
    </row>
    <row r="1151" spans="1:11" ht="12.75" x14ac:dyDescent="0.2">
      <c r="A1151" s="1" t="str">
        <f ca="1">IFERROR(__xludf.DUMMYFUNCTION("IFERROR(REGEXEXTRACT('Tag Library'!P1162, ""\\(.*)""), 'Tag Library'!P1162)"),"")</f>
        <v/>
      </c>
      <c r="F1151" s="1" t="str">
        <f ca="1">IFERROR(__xludf.DUMMYFUNCTION("IFERROR(REGEXEXTRACT('Tag Library'!W1162, ""\\(.*)""), 'Tag Library'!W1162)"),"rth_float_2")</f>
        <v>rth_float_2</v>
      </c>
      <c r="I1151" s="1" t="str">
        <f t="array" ref="I1151">IFERROR(INDEX('Tag Library'!Z:Z, MATCH(H1151, 'Tag Library'!W:W, 0)),"")</f>
        <v/>
      </c>
      <c r="K1151" s="1" t="str">
        <f ca="1">IFERROR(__xludf.DUMMYFUNCTION("IFERROR(REGEXEXTRACT('Tag Library'!AD1162, ""\\(.*)""), 'Tag Library'!AD1162)"),"")</f>
        <v/>
      </c>
    </row>
    <row r="1152" spans="1:11" ht="12.75" x14ac:dyDescent="0.2">
      <c r="A1152" s="1" t="str">
        <f ca="1">IFERROR(__xludf.DUMMYFUNCTION("IFERROR(REGEXEXTRACT('Tag Library'!P1163, ""\\(.*)""), 'Tag Library'!P1163)"),"")</f>
        <v/>
      </c>
      <c r="F1152" s="1" t="str">
        <f ca="1">IFERROR(__xludf.DUMMYFUNCTION("IFERROR(REGEXEXTRACT('Tag Library'!W1163, ""\\(.*)""), 'Tag Library'!W1163)"),"rth_float_1")</f>
        <v>rth_float_1</v>
      </c>
      <c r="I1152" s="1" t="str">
        <f t="array" ref="I1152">IFERROR(INDEX('Tag Library'!Z:Z, MATCH(H1152, 'Tag Library'!W:W, 0)),"")</f>
        <v/>
      </c>
      <c r="K1152" s="1" t="str">
        <f ca="1">IFERROR(__xludf.DUMMYFUNCTION("IFERROR(REGEXEXTRACT('Tag Library'!AD1163, ""\\(.*)""), 'Tag Library'!AD1163)"),"")</f>
        <v/>
      </c>
    </row>
    <row r="1153" spans="1:11" ht="12.75" x14ac:dyDescent="0.2">
      <c r="A1153" s="1" t="str">
        <f ca="1">IFERROR(__xludf.DUMMYFUNCTION("IFERROR(REGEXEXTRACT('Tag Library'!P1164, ""\\(.*)""), 'Tag Library'!P1164)"),"")</f>
        <v/>
      </c>
      <c r="F1153" s="1" t="str">
        <f ca="1">IFERROR(__xludf.DUMMYFUNCTION("IFERROR(REGEXEXTRACT('Tag Library'!W1164, ""\\(.*)""), 'Tag Library'!W1164)"),"rth_float_2")</f>
        <v>rth_float_2</v>
      </c>
      <c r="I1153" s="1" t="str">
        <f t="array" ref="I1153">IFERROR(INDEX('Tag Library'!Z:Z, MATCH(H1153, 'Tag Library'!W:W, 0)),"")</f>
        <v/>
      </c>
      <c r="K1153" s="1" t="str">
        <f ca="1">IFERROR(__xludf.DUMMYFUNCTION("IFERROR(REGEXEXTRACT('Tag Library'!AD1164, ""\\(.*)""), 'Tag Library'!AD1164)"),"")</f>
        <v/>
      </c>
    </row>
    <row r="1154" spans="1:11" ht="12.75" x14ac:dyDescent="0.2">
      <c r="A1154" s="1" t="str">
        <f ca="1">IFERROR(__xludf.DUMMYFUNCTION("IFERROR(REGEXEXTRACT('Tag Library'!P1165, ""\\(.*)""), 'Tag Library'!P1165)"),"")</f>
        <v/>
      </c>
      <c r="F1154" s="1" t="str">
        <f ca="1">IFERROR(__xludf.DUMMYFUNCTION("IFERROR(REGEXEXTRACT('Tag Library'!W1165, ""\\(.*)""), 'Tag Library'!W1165)"),"rth_float_1")</f>
        <v>rth_float_1</v>
      </c>
      <c r="I1154" s="1" t="str">
        <f t="array" ref="I1154">IFERROR(INDEX('Tag Library'!Z:Z, MATCH(H1154, 'Tag Library'!W:W, 0)),"")</f>
        <v/>
      </c>
      <c r="K1154" s="1" t="str">
        <f ca="1">IFERROR(__xludf.DUMMYFUNCTION("IFERROR(REGEXEXTRACT('Tag Library'!AD1165, ""\\(.*)""), 'Tag Library'!AD1165)"),"")</f>
        <v/>
      </c>
    </row>
    <row r="1155" spans="1:11" ht="12.75" x14ac:dyDescent="0.2">
      <c r="A1155" s="1" t="str">
        <f ca="1">IFERROR(__xludf.DUMMYFUNCTION("IFERROR(REGEXEXTRACT('Tag Library'!P1166, ""\\(.*)""), 'Tag Library'!P1166)"),"")</f>
        <v/>
      </c>
      <c r="F1155" s="1" t="str">
        <f ca="1">IFERROR(__xludf.DUMMYFUNCTION("IFERROR(REGEXEXTRACT('Tag Library'!W1166, ""\\(.*)""), 'Tag Library'!W1166)"),"rth_float_2")</f>
        <v>rth_float_2</v>
      </c>
      <c r="I1155" s="1" t="str">
        <f t="array" ref="I1155">IFERROR(INDEX('Tag Library'!Z:Z, MATCH(H1155, 'Tag Library'!W:W, 0)),"")</f>
        <v/>
      </c>
      <c r="K1155" s="1" t="str">
        <f ca="1">IFERROR(__xludf.DUMMYFUNCTION("IFERROR(REGEXEXTRACT('Tag Library'!AD1166, ""\\(.*)""), 'Tag Library'!AD1166)"),"")</f>
        <v/>
      </c>
    </row>
    <row r="1156" spans="1:11" ht="12.75" x14ac:dyDescent="0.2">
      <c r="A1156" s="1" t="str">
        <f ca="1">IFERROR(__xludf.DUMMYFUNCTION("IFERROR(REGEXEXTRACT('Tag Library'!P1167, ""\\(.*)""), 'Tag Library'!P1167)"),"")</f>
        <v/>
      </c>
      <c r="F1156" s="1" t="str">
        <f ca="1">IFERROR(__xludf.DUMMYFUNCTION("IFERROR(REGEXEXTRACT('Tag Library'!W1167, ""\\(.*)""), 'Tag Library'!W1167)"),"rth_float_1")</f>
        <v>rth_float_1</v>
      </c>
      <c r="I1156" s="1" t="str">
        <f t="array" ref="I1156">IFERROR(INDEX('Tag Library'!Z:Z, MATCH(H1156, 'Tag Library'!W:W, 0)),"")</f>
        <v/>
      </c>
      <c r="K1156" s="1" t="str">
        <f ca="1">IFERROR(__xludf.DUMMYFUNCTION("IFERROR(REGEXEXTRACT('Tag Library'!AD1167, ""\\(.*)""), 'Tag Library'!AD1167)"),"")</f>
        <v/>
      </c>
    </row>
    <row r="1157" spans="1:11" ht="12.75" x14ac:dyDescent="0.2">
      <c r="A1157" s="1" t="str">
        <f ca="1">IFERROR(__xludf.DUMMYFUNCTION("IFERROR(REGEXEXTRACT('Tag Library'!P1168, ""\\(.*)""), 'Tag Library'!P1168)"),"")</f>
        <v/>
      </c>
      <c r="F1157" s="1" t="str">
        <f ca="1">IFERROR(__xludf.DUMMYFUNCTION("IFERROR(REGEXEXTRACT('Tag Library'!W1168, ""\\(.*)""), 'Tag Library'!W1168)"),"rth_float_2")</f>
        <v>rth_float_2</v>
      </c>
      <c r="I1157" s="1" t="str">
        <f t="array" ref="I1157">IFERROR(INDEX('Tag Library'!Z:Z, MATCH(H1157, 'Tag Library'!W:W, 0)),"")</f>
        <v/>
      </c>
      <c r="K1157" s="1" t="str">
        <f ca="1">IFERROR(__xludf.DUMMYFUNCTION("IFERROR(REGEXEXTRACT('Tag Library'!AD1168, ""\\(.*)""), 'Tag Library'!AD1168)"),"")</f>
        <v/>
      </c>
    </row>
    <row r="1158" spans="1:11" ht="12.75" x14ac:dyDescent="0.2">
      <c r="A1158" s="1" t="str">
        <f ca="1">IFERROR(__xludf.DUMMYFUNCTION("IFERROR(REGEXEXTRACT('Tag Library'!P1169, ""\\(.*)""), 'Tag Library'!P1169)"),"")</f>
        <v/>
      </c>
      <c r="F1158" s="1" t="str">
        <f ca="1">IFERROR(__xludf.DUMMYFUNCTION("IFERROR(REGEXEXTRACT('Tag Library'!W1169, ""\\(.*)""), 'Tag Library'!W1169)"),"rth_float_1")</f>
        <v>rth_float_1</v>
      </c>
      <c r="I1158" s="1" t="str">
        <f t="array" ref="I1158">IFERROR(INDEX('Tag Library'!Z:Z, MATCH(H1158, 'Tag Library'!W:W, 0)),"")</f>
        <v/>
      </c>
      <c r="K1158" s="1" t="str">
        <f ca="1">IFERROR(__xludf.DUMMYFUNCTION("IFERROR(REGEXEXTRACT('Tag Library'!AD1169, ""\\(.*)""), 'Tag Library'!AD1169)"),"")</f>
        <v/>
      </c>
    </row>
    <row r="1159" spans="1:11" ht="12.75" x14ac:dyDescent="0.2">
      <c r="A1159" s="1" t="str">
        <f ca="1">IFERROR(__xludf.DUMMYFUNCTION("IFERROR(REGEXEXTRACT('Tag Library'!P1170, ""\\(.*)""), 'Tag Library'!P1170)"),"")</f>
        <v/>
      </c>
      <c r="F1159" s="1" t="str">
        <f ca="1">IFERROR(__xludf.DUMMYFUNCTION("IFERROR(REGEXEXTRACT('Tag Library'!W1170, ""\\(.*)""), 'Tag Library'!W1170)"),"rth_float_2")</f>
        <v>rth_float_2</v>
      </c>
      <c r="I1159" s="1" t="str">
        <f t="array" ref="I1159">IFERROR(INDEX('Tag Library'!Z:Z, MATCH(H1159, 'Tag Library'!W:W, 0)),"")</f>
        <v/>
      </c>
      <c r="K1159" s="1" t="str">
        <f ca="1">IFERROR(__xludf.DUMMYFUNCTION("IFERROR(REGEXEXTRACT('Tag Library'!AD1170, ""\\(.*)""), 'Tag Library'!AD1170)"),"")</f>
        <v/>
      </c>
    </row>
    <row r="1160" spans="1:11" ht="12.75" x14ac:dyDescent="0.2">
      <c r="A1160" s="1" t="str">
        <f ca="1">IFERROR(__xludf.DUMMYFUNCTION("IFERROR(REGEXEXTRACT('Tag Library'!P1171, ""\\(.*)""), 'Tag Library'!P1171)"),"")</f>
        <v/>
      </c>
      <c r="F1160" s="1" t="str">
        <f ca="1">IFERROR(__xludf.DUMMYFUNCTION("IFERROR(REGEXEXTRACT('Tag Library'!W1171, ""\\(.*)""), 'Tag Library'!W1171)"),"rth_float_1")</f>
        <v>rth_float_1</v>
      </c>
      <c r="I1160" s="1" t="str">
        <f t="array" ref="I1160">IFERROR(INDEX('Tag Library'!Z:Z, MATCH(H1160, 'Tag Library'!W:W, 0)),"")</f>
        <v/>
      </c>
      <c r="K1160" s="1" t="str">
        <f ca="1">IFERROR(__xludf.DUMMYFUNCTION("IFERROR(REGEXEXTRACT('Tag Library'!AD1171, ""\\(.*)""), 'Tag Library'!AD1171)"),"")</f>
        <v/>
      </c>
    </row>
    <row r="1161" spans="1:11" ht="12.75" x14ac:dyDescent="0.2">
      <c r="A1161" s="1" t="str">
        <f ca="1">IFERROR(__xludf.DUMMYFUNCTION("IFERROR(REGEXEXTRACT('Tag Library'!P1172, ""\\(.*)""), 'Tag Library'!P1172)"),"")</f>
        <v/>
      </c>
      <c r="F1161" s="1" t="str">
        <f ca="1">IFERROR(__xludf.DUMMYFUNCTION("IFERROR(REGEXEXTRACT('Tag Library'!W1172, ""\\(.*)""), 'Tag Library'!W1172)"),"rth_float_2")</f>
        <v>rth_float_2</v>
      </c>
      <c r="I1161" s="1" t="str">
        <f t="array" ref="I1161">IFERROR(INDEX('Tag Library'!Z:Z, MATCH(H1161, 'Tag Library'!W:W, 0)),"")</f>
        <v/>
      </c>
      <c r="K1161" s="1" t="str">
        <f ca="1">IFERROR(__xludf.DUMMYFUNCTION("IFERROR(REGEXEXTRACT('Tag Library'!AD1172, ""\\(.*)""), 'Tag Library'!AD1172)"),"")</f>
        <v/>
      </c>
    </row>
    <row r="1162" spans="1:11" ht="12.75" x14ac:dyDescent="0.2">
      <c r="A1162" s="1" t="str">
        <f ca="1">IFERROR(__xludf.DUMMYFUNCTION("IFERROR(REGEXEXTRACT('Tag Library'!P1173, ""\\(.*)""), 'Tag Library'!P1173)"),"")</f>
        <v/>
      </c>
      <c r="F1162" s="1" t="str">
        <f ca="1">IFERROR(__xludf.DUMMYFUNCTION("IFERROR(REGEXEXTRACT('Tag Library'!W1173, ""\\(.*)""), 'Tag Library'!W1173)"),"rth_float_1")</f>
        <v>rth_float_1</v>
      </c>
      <c r="I1162" s="1" t="str">
        <f t="array" ref="I1162">IFERROR(INDEX('Tag Library'!Z:Z, MATCH(H1162, 'Tag Library'!W:W, 0)),"")</f>
        <v/>
      </c>
      <c r="K1162" s="1" t="str">
        <f ca="1">IFERROR(__xludf.DUMMYFUNCTION("IFERROR(REGEXEXTRACT('Tag Library'!AD1173, ""\\(.*)""), 'Tag Library'!AD1173)"),"")</f>
        <v/>
      </c>
    </row>
    <row r="1163" spans="1:11" ht="12.75" x14ac:dyDescent="0.2">
      <c r="A1163" s="1" t="str">
        <f ca="1">IFERROR(__xludf.DUMMYFUNCTION("IFERROR(REGEXEXTRACT('Tag Library'!P1174, ""\\(.*)""), 'Tag Library'!P1174)"),"")</f>
        <v/>
      </c>
      <c r="F1163" s="1" t="str">
        <f ca="1">IFERROR(__xludf.DUMMYFUNCTION("IFERROR(REGEXEXTRACT('Tag Library'!W1174, ""\\(.*)""), 'Tag Library'!W1174)"),"rth_float_2")</f>
        <v>rth_float_2</v>
      </c>
      <c r="I1163" s="1" t="str">
        <f t="array" ref="I1163">IFERROR(INDEX('Tag Library'!Z:Z, MATCH(H1163, 'Tag Library'!W:W, 0)),"")</f>
        <v/>
      </c>
      <c r="K1163" s="1" t="str">
        <f ca="1">IFERROR(__xludf.DUMMYFUNCTION("IFERROR(REGEXEXTRACT('Tag Library'!AD1174, ""\\(.*)""), 'Tag Library'!AD1174)"),"")</f>
        <v/>
      </c>
    </row>
    <row r="1164" spans="1:11" ht="12.75" x14ac:dyDescent="0.2">
      <c r="A1164" s="1" t="str">
        <f ca="1">IFERROR(__xludf.DUMMYFUNCTION("IFERROR(REGEXEXTRACT('Tag Library'!P1175, ""\\(.*)""), 'Tag Library'!P1175)"),"")</f>
        <v/>
      </c>
      <c r="F1164" s="1" t="str">
        <f ca="1">IFERROR(__xludf.DUMMYFUNCTION("IFERROR(REGEXEXTRACT('Tag Library'!W1175, ""\\(.*)""), 'Tag Library'!W1175)"),"rth_float_1")</f>
        <v>rth_float_1</v>
      </c>
      <c r="I1164" s="1" t="str">
        <f t="array" ref="I1164">IFERROR(INDEX('Tag Library'!Z:Z, MATCH(H1164, 'Tag Library'!W:W, 0)),"")</f>
        <v/>
      </c>
      <c r="K1164" s="1" t="str">
        <f ca="1">IFERROR(__xludf.DUMMYFUNCTION("IFERROR(REGEXEXTRACT('Tag Library'!AD1175, ""\\(.*)""), 'Tag Library'!AD1175)"),"")</f>
        <v/>
      </c>
    </row>
    <row r="1165" spans="1:11" ht="12.75" x14ac:dyDescent="0.2">
      <c r="A1165" s="1" t="str">
        <f ca="1">IFERROR(__xludf.DUMMYFUNCTION("IFERROR(REGEXEXTRACT('Tag Library'!P1176, ""\\(.*)""), 'Tag Library'!P1176)"),"")</f>
        <v/>
      </c>
      <c r="F1165" s="1" t="str">
        <f ca="1">IFERROR(__xludf.DUMMYFUNCTION("IFERROR(REGEXEXTRACT('Tag Library'!W1176, ""\\(.*)""), 'Tag Library'!W1176)"),"rth_float_2")</f>
        <v>rth_float_2</v>
      </c>
      <c r="I1165" s="1" t="str">
        <f t="array" ref="I1165">IFERROR(INDEX('Tag Library'!Z:Z, MATCH(H1165, 'Tag Library'!W:W, 0)),"")</f>
        <v/>
      </c>
      <c r="K1165" s="1" t="str">
        <f ca="1">IFERROR(__xludf.DUMMYFUNCTION("IFERROR(REGEXEXTRACT('Tag Library'!AD1176, ""\\(.*)""), 'Tag Library'!AD1176)"),"")</f>
        <v/>
      </c>
    </row>
    <row r="1166" spans="1:11" ht="12.75" x14ac:dyDescent="0.2">
      <c r="A1166" s="1" t="str">
        <f ca="1">IFERROR(__xludf.DUMMYFUNCTION("IFERROR(REGEXEXTRACT('Tag Library'!P1177, ""\\(.*)""), 'Tag Library'!P1177)"),"")</f>
        <v/>
      </c>
      <c r="F1166" s="1" t="str">
        <f ca="1">IFERROR(__xludf.DUMMYFUNCTION("IFERROR(REGEXEXTRACT('Tag Library'!W1177, ""\\(.*)""), 'Tag Library'!W1177)"),"rth_float_1")</f>
        <v>rth_float_1</v>
      </c>
      <c r="I1166" s="1" t="str">
        <f t="array" ref="I1166">IFERROR(INDEX('Tag Library'!Z:Z, MATCH(H1166, 'Tag Library'!W:W, 0)),"")</f>
        <v/>
      </c>
      <c r="K1166" s="1" t="str">
        <f ca="1">IFERROR(__xludf.DUMMYFUNCTION("IFERROR(REGEXEXTRACT('Tag Library'!AD1177, ""\\(.*)""), 'Tag Library'!AD1177)"),"")</f>
        <v/>
      </c>
    </row>
    <row r="1167" spans="1:11" ht="12.75" x14ac:dyDescent="0.2">
      <c r="A1167" s="1" t="str">
        <f ca="1">IFERROR(__xludf.DUMMYFUNCTION("IFERROR(REGEXEXTRACT('Tag Library'!P1178, ""\\(.*)""), 'Tag Library'!P1178)"),"")</f>
        <v/>
      </c>
      <c r="F1167" s="1" t="str">
        <f ca="1">IFERROR(__xludf.DUMMYFUNCTION("IFERROR(REGEXEXTRACT('Tag Library'!W1178, ""\\(.*)""), 'Tag Library'!W1178)"),"rth_float_2")</f>
        <v>rth_float_2</v>
      </c>
      <c r="I1167" s="1" t="str">
        <f t="array" ref="I1167">IFERROR(INDEX('Tag Library'!Z:Z, MATCH(H1167, 'Tag Library'!W:W, 0)),"")</f>
        <v/>
      </c>
      <c r="K1167" s="1" t="str">
        <f ca="1">IFERROR(__xludf.DUMMYFUNCTION("IFERROR(REGEXEXTRACT('Tag Library'!AD1178, ""\\(.*)""), 'Tag Library'!AD1178)"),"")</f>
        <v/>
      </c>
    </row>
    <row r="1168" spans="1:11" ht="12.75" x14ac:dyDescent="0.2">
      <c r="A1168" s="1" t="str">
        <f ca="1">IFERROR(__xludf.DUMMYFUNCTION("IFERROR(REGEXEXTRACT('Tag Library'!P1179, ""\\(.*)""), 'Tag Library'!P1179)"),"")</f>
        <v/>
      </c>
      <c r="F1168" s="1" t="str">
        <f ca="1">IFERROR(__xludf.DUMMYFUNCTION("IFERROR(REGEXEXTRACT('Tag Library'!W1179, ""\\(.*)""), 'Tag Library'!W1179)"),"rth_float_1")</f>
        <v>rth_float_1</v>
      </c>
      <c r="I1168" s="1" t="str">
        <f t="array" ref="I1168">IFERROR(INDEX('Tag Library'!Z:Z, MATCH(H1168, 'Tag Library'!W:W, 0)),"")</f>
        <v/>
      </c>
      <c r="K1168" s="1" t="str">
        <f ca="1">IFERROR(__xludf.DUMMYFUNCTION("IFERROR(REGEXEXTRACT('Tag Library'!AD1179, ""\\(.*)""), 'Tag Library'!AD1179)"),"")</f>
        <v/>
      </c>
    </row>
    <row r="1169" spans="1:11" ht="12.75" x14ac:dyDescent="0.2">
      <c r="A1169" s="1" t="str">
        <f ca="1">IFERROR(__xludf.DUMMYFUNCTION("IFERROR(REGEXEXTRACT('Tag Library'!P1180, ""\\(.*)""), 'Tag Library'!P1180)"),"")</f>
        <v/>
      </c>
      <c r="F1169" s="1" t="str">
        <f ca="1">IFERROR(__xludf.DUMMYFUNCTION("IFERROR(REGEXEXTRACT('Tag Library'!W1180, ""\\(.*)""), 'Tag Library'!W1180)"),"rth_float_2")</f>
        <v>rth_float_2</v>
      </c>
      <c r="I1169" s="1" t="str">
        <f t="array" ref="I1169">IFERROR(INDEX('Tag Library'!Z:Z, MATCH(H1169, 'Tag Library'!W:W, 0)),"")</f>
        <v/>
      </c>
      <c r="K1169" s="1" t="str">
        <f ca="1">IFERROR(__xludf.DUMMYFUNCTION("IFERROR(REGEXEXTRACT('Tag Library'!AD1180, ""\\(.*)""), 'Tag Library'!AD1180)"),"")</f>
        <v/>
      </c>
    </row>
    <row r="1170" spans="1:11" ht="12.75" x14ac:dyDescent="0.2">
      <c r="A1170" s="1" t="str">
        <f ca="1">IFERROR(__xludf.DUMMYFUNCTION("IFERROR(REGEXEXTRACT('Tag Library'!P1181, ""\\(.*)""), 'Tag Library'!P1181)"),"")</f>
        <v/>
      </c>
      <c r="F1170" s="1" t="str">
        <f ca="1">IFERROR(__xludf.DUMMYFUNCTION("IFERROR(REGEXEXTRACT('Tag Library'!W1181, ""\\(.*)""), 'Tag Library'!W1181)"),"tr_02_ET-humid_prevDay")</f>
        <v>tr_02_ET-humid_prevDay</v>
      </c>
      <c r="I1170" s="1" t="str">
        <f t="array" ref="I1170">IFERROR(INDEX('Tag Library'!Z:Z, MATCH(H1170, 'Tag Library'!W:W, 0)),"")</f>
        <v/>
      </c>
      <c r="K1170" s="1" t="str">
        <f ca="1">IFERROR(__xludf.DUMMYFUNCTION("IFERROR(REGEXEXTRACT('Tag Library'!AD1181, ""\\(.*)""), 'Tag Library'!AD1181)"),"")</f>
        <v/>
      </c>
    </row>
    <row r="1171" spans="1:11" ht="12.75" x14ac:dyDescent="0.2">
      <c r="A1171" s="1" t="str">
        <f ca="1">IFERROR(__xludf.DUMMYFUNCTION("IFERROR(REGEXEXTRACT('Tag Library'!P1182, ""\\(.*)""), 'Tag Library'!P1182)"),"")</f>
        <v/>
      </c>
      <c r="F1171" s="1" t="str">
        <f ca="1">IFERROR(__xludf.DUMMYFUNCTION("IFERROR(REGEXEXTRACT('Tag Library'!W1182, ""\\(.*)""), 'Tag Library'!W1182)"),"tr_02_ET-humid_prevNight")</f>
        <v>tr_02_ET-humid_prevNight</v>
      </c>
      <c r="I1171" s="1" t="str">
        <f t="array" ref="I1171">IFERROR(INDEX('Tag Library'!Z:Z, MATCH(H1171, 'Tag Library'!W:W, 0)),"")</f>
        <v/>
      </c>
      <c r="K1171" s="1" t="str">
        <f ca="1">IFERROR(__xludf.DUMMYFUNCTION("IFERROR(REGEXEXTRACT('Tag Library'!AD1182, ""\\(.*)""), 'Tag Library'!AD1182)"),"")</f>
        <v/>
      </c>
    </row>
    <row r="1172" spans="1:11" ht="12.75" x14ac:dyDescent="0.2">
      <c r="A1172" s="1" t="str">
        <f ca="1">IFERROR(__xludf.DUMMYFUNCTION("IFERROR(REGEXEXTRACT('Tag Library'!P1183, ""\\(.*)""), 'Tag Library'!P1183)"),"")</f>
        <v/>
      </c>
      <c r="F1172" s="1" t="str">
        <f ca="1">IFERROR(__xludf.DUMMYFUNCTION("IFERROR(REGEXEXTRACT('Tag Library'!W1183, ""\\(.*)""), 'Tag Library'!W1183)"),"tr_12_ET-humid_prevDay")</f>
        <v>tr_12_ET-humid_prevDay</v>
      </c>
      <c r="I1172" s="1" t="str">
        <f t="array" ref="I1172">IFERROR(INDEX('Tag Library'!Z:Z, MATCH(H1172, 'Tag Library'!W:W, 0)),"")</f>
        <v/>
      </c>
      <c r="K1172" s="1" t="str">
        <f ca="1">IFERROR(__xludf.DUMMYFUNCTION("IFERROR(REGEXEXTRACT('Tag Library'!AD1183, ""\\(.*)""), 'Tag Library'!AD1183)"),"")</f>
        <v/>
      </c>
    </row>
    <row r="1173" spans="1:11" ht="12.75" x14ac:dyDescent="0.2">
      <c r="A1173" s="1" t="str">
        <f ca="1">IFERROR(__xludf.DUMMYFUNCTION("IFERROR(REGEXEXTRACT('Tag Library'!P1184, ""\\(.*)""), 'Tag Library'!P1184)"),"")</f>
        <v/>
      </c>
      <c r="F1173" s="1" t="str">
        <f ca="1">IFERROR(__xludf.DUMMYFUNCTION("IFERROR(REGEXEXTRACT('Tag Library'!W1184, ""\\(.*)""), 'Tag Library'!W1184)"),"tr_12_ET-humid_prevNight")</f>
        <v>tr_12_ET-humid_prevNight</v>
      </c>
      <c r="I1173" s="1" t="str">
        <f t="array" ref="I1173">IFERROR(INDEX('Tag Library'!Z:Z, MATCH(H1173, 'Tag Library'!W:W, 0)),"")</f>
        <v/>
      </c>
      <c r="K1173" s="1" t="str">
        <f ca="1">IFERROR(__xludf.DUMMYFUNCTION("IFERROR(REGEXEXTRACT('Tag Library'!AD1184, ""\\(.*)""), 'Tag Library'!AD1184)"),"")</f>
        <v/>
      </c>
    </row>
    <row r="1174" spans="1:11" ht="12.75" x14ac:dyDescent="0.2">
      <c r="A1174" s="1" t="str">
        <f ca="1">IFERROR(__xludf.DUMMYFUNCTION("IFERROR(REGEXEXTRACT('Tag Library'!P1185, ""\\(.*)""), 'Tag Library'!P1185)"),"")</f>
        <v/>
      </c>
      <c r="F1174" s="1" t="str">
        <f ca="1">IFERROR(__xludf.DUMMYFUNCTION("IFERROR(REGEXEXTRACT('Tag Library'!W1185, ""\\(.*)""), 'Tag Library'!W1185)"),"tr_13_ET-humid_prevDay")</f>
        <v>tr_13_ET-humid_prevDay</v>
      </c>
      <c r="I1174" s="1" t="str">
        <f t="array" ref="I1174">IFERROR(INDEX('Tag Library'!Z:Z, MATCH(H1174, 'Tag Library'!W:W, 0)),"")</f>
        <v/>
      </c>
      <c r="K1174" s="1" t="str">
        <f ca="1">IFERROR(__xludf.DUMMYFUNCTION("IFERROR(REGEXEXTRACT('Tag Library'!AD1185, ""\\(.*)""), 'Tag Library'!AD1185)"),"")</f>
        <v/>
      </c>
    </row>
    <row r="1175" spans="1:11" ht="12.75" x14ac:dyDescent="0.2">
      <c r="A1175" s="1" t="str">
        <f ca="1">IFERROR(__xludf.DUMMYFUNCTION("IFERROR(REGEXEXTRACT('Tag Library'!P1186, ""\\(.*)""), 'Tag Library'!P1186)"),"")</f>
        <v/>
      </c>
      <c r="F1175" s="1" t="str">
        <f ca="1">IFERROR(__xludf.DUMMYFUNCTION("IFERROR(REGEXEXTRACT('Tag Library'!W1186, ""\\(.*)""), 'Tag Library'!W1186)"),"tr_13_ET-humid_prevNight")</f>
        <v>tr_13_ET-humid_prevNight</v>
      </c>
      <c r="I1175" s="1" t="str">
        <f t="array" ref="I1175">IFERROR(INDEX('Tag Library'!Z:Z, MATCH(H1175, 'Tag Library'!W:W, 0)),"")</f>
        <v/>
      </c>
      <c r="K1175" s="1" t="str">
        <f ca="1">IFERROR(__xludf.DUMMYFUNCTION("IFERROR(REGEXEXTRACT('Tag Library'!AD1186, ""\\(.*)""), 'Tag Library'!AD1186)"),"")</f>
        <v/>
      </c>
    </row>
    <row r="1176" spans="1:11" ht="12.75" x14ac:dyDescent="0.2">
      <c r="A1176" s="1" t="str">
        <f ca="1">IFERROR(__xludf.DUMMYFUNCTION("IFERROR(REGEXEXTRACT('Tag Library'!P1187, ""\\(.*)""), 'Tag Library'!P1187)"),"")</f>
        <v/>
      </c>
      <c r="F1176" s="1" t="str">
        <f ca="1">IFERROR(__xludf.DUMMYFUNCTION("IFERROR(REGEXEXTRACT('Tag Library'!W1187, ""\\(.*)""), 'Tag Library'!W1187)"),"tr_14_ET-humid_prevDay")</f>
        <v>tr_14_ET-humid_prevDay</v>
      </c>
      <c r="I1176" s="1" t="str">
        <f t="array" ref="I1176">IFERROR(INDEX('Tag Library'!Z:Z, MATCH(H1176, 'Tag Library'!W:W, 0)),"")</f>
        <v/>
      </c>
      <c r="K1176" s="1" t="str">
        <f ca="1">IFERROR(__xludf.DUMMYFUNCTION("IFERROR(REGEXEXTRACT('Tag Library'!AD1187, ""\\(.*)""), 'Tag Library'!AD1187)"),"")</f>
        <v/>
      </c>
    </row>
    <row r="1177" spans="1:11" ht="12.75" x14ac:dyDescent="0.2">
      <c r="A1177" s="1" t="str">
        <f ca="1">IFERROR(__xludf.DUMMYFUNCTION("IFERROR(REGEXEXTRACT('Tag Library'!P1188, ""\\(.*)""), 'Tag Library'!P1188)"),"")</f>
        <v/>
      </c>
      <c r="F1177" s="1" t="str">
        <f ca="1">IFERROR(__xludf.DUMMYFUNCTION("IFERROR(REGEXEXTRACT('Tag Library'!W1188, ""\\(.*)""), 'Tag Library'!W1188)"),"tr_14_ET-humid_prevNight")</f>
        <v>tr_14_ET-humid_prevNight</v>
      </c>
      <c r="I1177" s="1" t="str">
        <f t="array" ref="I1177">IFERROR(INDEX('Tag Library'!Z:Z, MATCH(H1177, 'Tag Library'!W:W, 0)),"")</f>
        <v/>
      </c>
      <c r="K1177" s="1" t="str">
        <f ca="1">IFERROR(__xludf.DUMMYFUNCTION("IFERROR(REGEXEXTRACT('Tag Library'!AD1188, ""\\(.*)""), 'Tag Library'!AD1188)"),"")</f>
        <v/>
      </c>
    </row>
    <row r="1178" spans="1:11" ht="12.75" x14ac:dyDescent="0.2">
      <c r="A1178" s="1" t="str">
        <f ca="1">IFERROR(__xludf.DUMMYFUNCTION("IFERROR(REGEXEXTRACT('Tag Library'!P1189, ""\\(.*)""), 'Tag Library'!P1189)"),"")</f>
        <v/>
      </c>
      <c r="F1178" s="1" t="str">
        <f ca="1">IFERROR(__xludf.DUMMYFUNCTION("IFERROR(REGEXEXTRACT('Tag Library'!W1189, ""\\(.*)""), 'Tag Library'!W1189)"),"tr_03_ET-humid_prevDay")</f>
        <v>tr_03_ET-humid_prevDay</v>
      </c>
      <c r="I1178" s="1" t="str">
        <f t="array" ref="I1178">IFERROR(INDEX('Tag Library'!Z:Z, MATCH(H1178, 'Tag Library'!W:W, 0)),"")</f>
        <v/>
      </c>
      <c r="K1178" s="1" t="str">
        <f ca="1">IFERROR(__xludf.DUMMYFUNCTION("IFERROR(REGEXEXTRACT('Tag Library'!AD1189, ""\\(.*)""), 'Tag Library'!AD1189)"),"")</f>
        <v/>
      </c>
    </row>
    <row r="1179" spans="1:11" ht="12.75" x14ac:dyDescent="0.2">
      <c r="A1179" s="1" t="str">
        <f ca="1">IFERROR(__xludf.DUMMYFUNCTION("IFERROR(REGEXEXTRACT('Tag Library'!P1190, ""\\(.*)""), 'Tag Library'!P1190)"),"")</f>
        <v/>
      </c>
      <c r="F1179" s="1" t="str">
        <f ca="1">IFERROR(__xludf.DUMMYFUNCTION("IFERROR(REGEXEXTRACT('Tag Library'!W1190, ""\\(.*)""), 'Tag Library'!W1190)"),"tr_03_ET-humid_prevNight")</f>
        <v>tr_03_ET-humid_prevNight</v>
      </c>
      <c r="I1179" s="1" t="str">
        <f t="array" ref="I1179">IFERROR(INDEX('Tag Library'!Z:Z, MATCH(H1179, 'Tag Library'!W:W, 0)),"")</f>
        <v/>
      </c>
      <c r="K1179" s="1" t="str">
        <f ca="1">IFERROR(__xludf.DUMMYFUNCTION("IFERROR(REGEXEXTRACT('Tag Library'!AD1190, ""\\(.*)""), 'Tag Library'!AD1190)"),"")</f>
        <v/>
      </c>
    </row>
    <row r="1180" spans="1:11" ht="12.75" x14ac:dyDescent="0.2">
      <c r="A1180" s="1" t="str">
        <f ca="1">IFERROR(__xludf.DUMMYFUNCTION("IFERROR(REGEXEXTRACT('Tag Library'!P1191, ""\\(.*)""), 'Tag Library'!P1191)"),"")</f>
        <v/>
      </c>
      <c r="F1180" s="1" t="str">
        <f ca="1">IFERROR(__xludf.DUMMYFUNCTION("IFERROR(REGEXEXTRACT('Tag Library'!W1191, ""\\(.*)""), 'Tag Library'!W1191)"),"tr_04_ET-humid_prevDay")</f>
        <v>tr_04_ET-humid_prevDay</v>
      </c>
      <c r="I1180" s="1" t="str">
        <f t="array" ref="I1180">IFERROR(INDEX('Tag Library'!Z:Z, MATCH(H1180, 'Tag Library'!W:W, 0)),"")</f>
        <v/>
      </c>
      <c r="K1180" s="1" t="str">
        <f ca="1">IFERROR(__xludf.DUMMYFUNCTION("IFERROR(REGEXEXTRACT('Tag Library'!AD1191, ""\\(.*)""), 'Tag Library'!AD1191)"),"")</f>
        <v/>
      </c>
    </row>
    <row r="1181" spans="1:11" ht="12.75" x14ac:dyDescent="0.2">
      <c r="A1181" s="1" t="str">
        <f ca="1">IFERROR(__xludf.DUMMYFUNCTION("IFERROR(REGEXEXTRACT('Tag Library'!P1192, ""\\(.*)""), 'Tag Library'!P1192)"),"")</f>
        <v/>
      </c>
      <c r="F1181" s="1" t="str">
        <f ca="1">IFERROR(__xludf.DUMMYFUNCTION("IFERROR(REGEXEXTRACT('Tag Library'!W1192, ""\\(.*)""), 'Tag Library'!W1192)"),"tr_04_ET-humid_prevNight")</f>
        <v>tr_04_ET-humid_prevNight</v>
      </c>
      <c r="I1181" s="1" t="str">
        <f t="array" ref="I1181">IFERROR(INDEX('Tag Library'!Z:Z, MATCH(H1181, 'Tag Library'!W:W, 0)),"")</f>
        <v/>
      </c>
      <c r="K1181" s="1" t="str">
        <f ca="1">IFERROR(__xludf.DUMMYFUNCTION("IFERROR(REGEXEXTRACT('Tag Library'!AD1192, ""\\(.*)""), 'Tag Library'!AD1192)"),"")</f>
        <v/>
      </c>
    </row>
    <row r="1182" spans="1:11" ht="12.75" x14ac:dyDescent="0.2">
      <c r="A1182" s="1" t="str">
        <f ca="1">IFERROR(__xludf.DUMMYFUNCTION("IFERROR(REGEXEXTRACT('Tag Library'!P1193, ""\\(.*)""), 'Tag Library'!P1193)"),"")</f>
        <v/>
      </c>
      <c r="F1182" s="1" t="str">
        <f ca="1">IFERROR(__xludf.DUMMYFUNCTION("IFERROR(REGEXEXTRACT('Tag Library'!W1193, ""\\(.*)""), 'Tag Library'!W1193)"),"tr_05_ET-humid_prevDay")</f>
        <v>tr_05_ET-humid_prevDay</v>
      </c>
      <c r="I1182" s="1" t="str">
        <f t="array" ref="I1182">IFERROR(INDEX('Tag Library'!Z:Z, MATCH(H1182, 'Tag Library'!W:W, 0)),"")</f>
        <v/>
      </c>
      <c r="K1182" s="1" t="str">
        <f ca="1">IFERROR(__xludf.DUMMYFUNCTION("IFERROR(REGEXEXTRACT('Tag Library'!AD1193, ""\\(.*)""), 'Tag Library'!AD1193)"),"")</f>
        <v/>
      </c>
    </row>
    <row r="1183" spans="1:11" ht="12.75" x14ac:dyDescent="0.2">
      <c r="A1183" s="1" t="str">
        <f ca="1">IFERROR(__xludf.DUMMYFUNCTION("IFERROR(REGEXEXTRACT('Tag Library'!P1194, ""\\(.*)""), 'Tag Library'!P1194)"),"")</f>
        <v/>
      </c>
      <c r="F1183" s="1" t="str">
        <f ca="1">IFERROR(__xludf.DUMMYFUNCTION("IFERROR(REGEXEXTRACT('Tag Library'!W1194, ""\\(.*)""), 'Tag Library'!W1194)"),"tr_05_ET-humid_prevNight")</f>
        <v>tr_05_ET-humid_prevNight</v>
      </c>
      <c r="I1183" s="1" t="str">
        <f t="array" ref="I1183">IFERROR(INDEX('Tag Library'!Z:Z, MATCH(H1183, 'Tag Library'!W:W, 0)),"")</f>
        <v/>
      </c>
      <c r="K1183" s="1" t="str">
        <f ca="1">IFERROR(__xludf.DUMMYFUNCTION("IFERROR(REGEXEXTRACT('Tag Library'!AD1194, ""\\(.*)""), 'Tag Library'!AD1194)"),"")</f>
        <v/>
      </c>
    </row>
    <row r="1184" spans="1:11" ht="12.75" x14ac:dyDescent="0.2">
      <c r="A1184" s="1" t="str">
        <f ca="1">IFERROR(__xludf.DUMMYFUNCTION("IFERROR(REGEXEXTRACT('Tag Library'!P1195, ""\\(.*)""), 'Tag Library'!P1195)"),"")</f>
        <v/>
      </c>
      <c r="F1184" s="1" t="str">
        <f ca="1">IFERROR(__xludf.DUMMYFUNCTION("IFERROR(REGEXEXTRACT('Tag Library'!W1195, ""\\(.*)""), 'Tag Library'!W1195)"),"tr_06_ET-humid_prevDay")</f>
        <v>tr_06_ET-humid_prevDay</v>
      </c>
      <c r="I1184" s="1" t="str">
        <f t="array" ref="I1184">IFERROR(INDEX('Tag Library'!Z:Z, MATCH(H1184, 'Tag Library'!W:W, 0)),"")</f>
        <v/>
      </c>
      <c r="K1184" s="1" t="str">
        <f ca="1">IFERROR(__xludf.DUMMYFUNCTION("IFERROR(REGEXEXTRACT('Tag Library'!AD1195, ""\\(.*)""), 'Tag Library'!AD1195)"),"")</f>
        <v/>
      </c>
    </row>
    <row r="1185" spans="1:11" ht="12.75" x14ac:dyDescent="0.2">
      <c r="A1185" s="1" t="str">
        <f ca="1">IFERROR(__xludf.DUMMYFUNCTION("IFERROR(REGEXEXTRACT('Tag Library'!P1196, ""\\(.*)""), 'Tag Library'!P1196)"),"")</f>
        <v/>
      </c>
      <c r="F1185" s="1" t="str">
        <f ca="1">IFERROR(__xludf.DUMMYFUNCTION("IFERROR(REGEXEXTRACT('Tag Library'!W1196, ""\\(.*)""), 'Tag Library'!W1196)"),"tr_06_ET-humid_prevNight")</f>
        <v>tr_06_ET-humid_prevNight</v>
      </c>
      <c r="I1185" s="1" t="str">
        <f t="array" ref="I1185">IFERROR(INDEX('Tag Library'!Z:Z, MATCH(H1185, 'Tag Library'!W:W, 0)),"")</f>
        <v/>
      </c>
      <c r="K1185" s="1" t="str">
        <f ca="1">IFERROR(__xludf.DUMMYFUNCTION("IFERROR(REGEXEXTRACT('Tag Library'!AD1196, ""\\(.*)""), 'Tag Library'!AD1196)"),"")</f>
        <v/>
      </c>
    </row>
    <row r="1186" spans="1:11" ht="12.75" x14ac:dyDescent="0.2">
      <c r="A1186" s="1" t="str">
        <f ca="1">IFERROR(__xludf.DUMMYFUNCTION("IFERROR(REGEXEXTRACT('Tag Library'!P1197, ""\\(.*)""), 'Tag Library'!P1197)"),"")</f>
        <v/>
      </c>
      <c r="F1186" s="1" t="str">
        <f ca="1">IFERROR(__xludf.DUMMYFUNCTION("IFERROR(REGEXEXTRACT('Tag Library'!W1197, ""\\(.*)""), 'Tag Library'!W1197)"),"tr_07_ET-humid_prevDay")</f>
        <v>tr_07_ET-humid_prevDay</v>
      </c>
      <c r="I1186" s="1" t="str">
        <f t="array" ref="I1186">IFERROR(INDEX('Tag Library'!Z:Z, MATCH(H1186, 'Tag Library'!W:W, 0)),"")</f>
        <v/>
      </c>
      <c r="K1186" s="1" t="str">
        <f ca="1">IFERROR(__xludf.DUMMYFUNCTION("IFERROR(REGEXEXTRACT('Tag Library'!AD1197, ""\\(.*)""), 'Tag Library'!AD1197)"),"")</f>
        <v/>
      </c>
    </row>
    <row r="1187" spans="1:11" ht="12.75" x14ac:dyDescent="0.2">
      <c r="A1187" s="1" t="str">
        <f ca="1">IFERROR(__xludf.DUMMYFUNCTION("IFERROR(REGEXEXTRACT('Tag Library'!P1198, ""\\(.*)""), 'Tag Library'!P1198)"),"")</f>
        <v/>
      </c>
      <c r="F1187" s="1" t="str">
        <f ca="1">IFERROR(__xludf.DUMMYFUNCTION("IFERROR(REGEXEXTRACT('Tag Library'!W1198, ""\\(.*)""), 'Tag Library'!W1198)"),"tr_07_ET-humid_prevNight")</f>
        <v>tr_07_ET-humid_prevNight</v>
      </c>
      <c r="I1187" s="1" t="str">
        <f t="array" ref="I1187">IFERROR(INDEX('Tag Library'!Z:Z, MATCH(H1187, 'Tag Library'!W:W, 0)),"")</f>
        <v/>
      </c>
      <c r="K1187" s="1" t="str">
        <f ca="1">IFERROR(__xludf.DUMMYFUNCTION("IFERROR(REGEXEXTRACT('Tag Library'!AD1198, ""\\(.*)""), 'Tag Library'!AD1198)"),"")</f>
        <v/>
      </c>
    </row>
    <row r="1188" spans="1:11" ht="12.75" x14ac:dyDescent="0.2">
      <c r="A1188" s="1" t="str">
        <f ca="1">IFERROR(__xludf.DUMMYFUNCTION("IFERROR(REGEXEXTRACT('Tag Library'!P1199, ""\\(.*)""), 'Tag Library'!P1199)"),"")</f>
        <v/>
      </c>
      <c r="F1188" s="1" t="str">
        <f ca="1">IFERROR(__xludf.DUMMYFUNCTION("IFERROR(REGEXEXTRACT('Tag Library'!W1199, ""\\(.*)""), 'Tag Library'!W1199)"),"tr_09_ET-humid_prevDay")</f>
        <v>tr_09_ET-humid_prevDay</v>
      </c>
      <c r="I1188" s="1" t="str">
        <f t="array" ref="I1188">IFERROR(INDEX('Tag Library'!Z:Z, MATCH(H1188, 'Tag Library'!W:W, 0)),"")</f>
        <v/>
      </c>
      <c r="K1188" s="1" t="str">
        <f ca="1">IFERROR(__xludf.DUMMYFUNCTION("IFERROR(REGEXEXTRACT('Tag Library'!AD1199, ""\\(.*)""), 'Tag Library'!AD1199)"),"")</f>
        <v/>
      </c>
    </row>
    <row r="1189" spans="1:11" ht="12.75" x14ac:dyDescent="0.2">
      <c r="A1189" s="1" t="str">
        <f ca="1">IFERROR(__xludf.DUMMYFUNCTION("IFERROR(REGEXEXTRACT('Tag Library'!P1200, ""\\(.*)""), 'Tag Library'!P1200)"),"")</f>
        <v/>
      </c>
      <c r="F1189" s="1" t="str">
        <f ca="1">IFERROR(__xludf.DUMMYFUNCTION("IFERROR(REGEXEXTRACT('Tag Library'!W1200, ""\\(.*)""), 'Tag Library'!W1200)"),"tr_09_ET-humid_prevNight")</f>
        <v>tr_09_ET-humid_prevNight</v>
      </c>
      <c r="I1189" s="1" t="str">
        <f t="array" ref="I1189">IFERROR(INDEX('Tag Library'!Z:Z, MATCH(H1189, 'Tag Library'!W:W, 0)),"")</f>
        <v/>
      </c>
      <c r="K1189" s="1" t="str">
        <f ca="1">IFERROR(__xludf.DUMMYFUNCTION("IFERROR(REGEXEXTRACT('Tag Library'!AD1200, ""\\(.*)""), 'Tag Library'!AD1200)"),"")</f>
        <v/>
      </c>
    </row>
    <row r="1190" spans="1:11" ht="12.75" x14ac:dyDescent="0.2">
      <c r="A1190" s="1" t="str">
        <f ca="1">IFERROR(__xludf.DUMMYFUNCTION("IFERROR(REGEXEXTRACT('Tag Library'!P1201, ""\\(.*)""), 'Tag Library'!P1201)"),"")</f>
        <v/>
      </c>
      <c r="F1190" s="1" t="str">
        <f ca="1">IFERROR(__xludf.DUMMYFUNCTION("IFERROR(REGEXEXTRACT('Tag Library'!W1201, ""\\(.*)""), 'Tag Library'!W1201)"),"tr_10_ET-humid_prevDay")</f>
        <v>tr_10_ET-humid_prevDay</v>
      </c>
      <c r="I1190" s="1" t="str">
        <f t="array" ref="I1190">IFERROR(INDEX('Tag Library'!Z:Z, MATCH(H1190, 'Tag Library'!W:W, 0)),"")</f>
        <v/>
      </c>
      <c r="K1190" s="1" t="str">
        <f ca="1">IFERROR(__xludf.DUMMYFUNCTION("IFERROR(REGEXEXTRACT('Tag Library'!AD1201, ""\\(.*)""), 'Tag Library'!AD1201)"),"")</f>
        <v/>
      </c>
    </row>
    <row r="1191" spans="1:11" ht="12.75" x14ac:dyDescent="0.2">
      <c r="A1191" s="1" t="str">
        <f ca="1">IFERROR(__xludf.DUMMYFUNCTION("IFERROR(REGEXEXTRACT('Tag Library'!P1202, ""\\(.*)""), 'Tag Library'!P1202)"),"")</f>
        <v/>
      </c>
      <c r="F1191" s="1" t="str">
        <f ca="1">IFERROR(__xludf.DUMMYFUNCTION("IFERROR(REGEXEXTRACT('Tag Library'!W1202, ""\\(.*)""), 'Tag Library'!W1202)"),"tr_10_ET-humid_prevNight")</f>
        <v>tr_10_ET-humid_prevNight</v>
      </c>
      <c r="I1191" s="1" t="str">
        <f t="array" ref="I1191">IFERROR(INDEX('Tag Library'!Z:Z, MATCH(H1191, 'Tag Library'!W:W, 0)),"")</f>
        <v/>
      </c>
      <c r="K1191" s="1" t="str">
        <f ca="1">IFERROR(__xludf.DUMMYFUNCTION("IFERROR(REGEXEXTRACT('Tag Library'!AD1202, ""\\(.*)""), 'Tag Library'!AD1202)"),"")</f>
        <v/>
      </c>
    </row>
    <row r="1192" spans="1:11" ht="12.75" x14ac:dyDescent="0.2">
      <c r="A1192" s="1" t="str">
        <f ca="1">IFERROR(__xludf.DUMMYFUNCTION("IFERROR(REGEXEXTRACT('Tag Library'!P1203, ""\\(.*)""), 'Tag Library'!P1203)"),"")</f>
        <v/>
      </c>
      <c r="F1192" s="1" t="str">
        <f ca="1">IFERROR(__xludf.DUMMYFUNCTION("IFERROR(REGEXEXTRACT('Tag Library'!W1203, ""\\(.*)""), 'Tag Library'!W1203)"),"tr_11_ET-humid_prevDay")</f>
        <v>tr_11_ET-humid_prevDay</v>
      </c>
      <c r="I1192" s="1" t="str">
        <f t="array" ref="I1192">IFERROR(INDEX('Tag Library'!Z:Z, MATCH(H1192, 'Tag Library'!W:W, 0)),"")</f>
        <v/>
      </c>
      <c r="K1192" s="1" t="str">
        <f ca="1">IFERROR(__xludf.DUMMYFUNCTION("IFERROR(REGEXEXTRACT('Tag Library'!AD1203, ""\\(.*)""), 'Tag Library'!AD1203)"),"")</f>
        <v/>
      </c>
    </row>
    <row r="1193" spans="1:11" ht="12.75" x14ac:dyDescent="0.2">
      <c r="A1193" s="1" t="str">
        <f ca="1">IFERROR(__xludf.DUMMYFUNCTION("IFERROR(REGEXEXTRACT('Tag Library'!P1204, ""\\(.*)""), 'Tag Library'!P1204)"),"")</f>
        <v/>
      </c>
      <c r="F1193" s="1" t="str">
        <f ca="1">IFERROR(__xludf.DUMMYFUNCTION("IFERROR(REGEXEXTRACT('Tag Library'!W1204, ""\\(.*)""), 'Tag Library'!W1204)"),"tr_11_ET-humid_prevNight")</f>
        <v>tr_11_ET-humid_prevNight</v>
      </c>
      <c r="I1193" s="1" t="str">
        <f t="array" ref="I1193">IFERROR(INDEX('Tag Library'!Z:Z, MATCH(H1193, 'Tag Library'!W:W, 0)),"")</f>
        <v/>
      </c>
      <c r="K1193" s="1" t="str">
        <f ca="1">IFERROR(__xludf.DUMMYFUNCTION("IFERROR(REGEXEXTRACT('Tag Library'!AD1204, ""\\(.*)""), 'Tag Library'!AD1204)"),"")</f>
        <v/>
      </c>
    </row>
    <row r="1194" spans="1:11" ht="12.75" x14ac:dyDescent="0.2">
      <c r="A1194" s="1" t="str">
        <f ca="1">IFERROR(__xludf.DUMMYFUNCTION("IFERROR(REGEXEXTRACT('Tag Library'!P1205, ""\\(.*)""), 'Tag Library'!P1205)"),"")</f>
        <v/>
      </c>
      <c r="F1194" s="1" t="str">
        <f ca="1">IFERROR(__xludf.DUMMYFUNCTION("IFERROR(REGEXEXTRACT('Tag Library'!W1205, ""\\(.*)""), 'Tag Library'!W1205)"),"temp_oscillation_range_abs")</f>
        <v>temp_oscillation_range_abs</v>
      </c>
      <c r="I1194" s="1" t="str">
        <f t="array" ref="I1194">IFERROR(INDEX('Tag Library'!Z:Z, MATCH(H1194, 'Tag Library'!W:W, 0)),"")</f>
        <v/>
      </c>
      <c r="K1194" s="1" t="str">
        <f ca="1">IFERROR(__xludf.DUMMYFUNCTION("IFERROR(REGEXEXTRACT('Tag Library'!AD1205, ""\\(.*)""), 'Tag Library'!AD1205)"),"")</f>
        <v/>
      </c>
    </row>
    <row r="1195" spans="1:11" ht="12.75" x14ac:dyDescent="0.2">
      <c r="A1195" s="1" t="str">
        <f ca="1">IFERROR(__xludf.DUMMYFUNCTION("IFERROR(REGEXEXTRACT('Tag Library'!P1206, ""\\(.*)""), 'Tag Library'!P1206)"),"")</f>
        <v/>
      </c>
      <c r="F1195" s="1" t="str">
        <f ca="1">IFERROR(__xludf.DUMMYFUNCTION("IFERROR(REGEXEXTRACT('Tag Library'!W1206, ""\\(.*)""), 'Tag Library'!W1206)"),"temp_oscillation_time")</f>
        <v>temp_oscillation_time</v>
      </c>
      <c r="I1195" s="1" t="str">
        <f t="array" ref="I1195">IFERROR(INDEX('Tag Library'!Z:Z, MATCH(H1195, 'Tag Library'!W:W, 0)),"")</f>
        <v/>
      </c>
      <c r="K1195" s="1" t="str">
        <f ca="1">IFERROR(__xludf.DUMMYFUNCTION("IFERROR(REGEXEXTRACT('Tag Library'!AD1206, ""\\(.*)""), 'Tag Library'!AD1206)"),"")</f>
        <v/>
      </c>
    </row>
    <row r="1196" spans="1:11" ht="12.75" x14ac:dyDescent="0.2">
      <c r="A1196" s="1" t="str">
        <f ca="1">IFERROR(__xludf.DUMMYFUNCTION("IFERROR(REGEXEXTRACT('Tag Library'!P1207, ""\\(.*)""), 'Tag Library'!P1207)"),"")</f>
        <v/>
      </c>
      <c r="F1196" s="1" t="str">
        <f ca="1">IFERROR(__xludf.DUMMYFUNCTION("IFERROR(REGEXEXTRACT('Tag Library'!W1207, ""\\(.*)""), 'Tag Library'!W1207)"),"tr_sf6_leak_rate")</f>
        <v>tr_sf6_leak_rate</v>
      </c>
      <c r="I1196" s="1" t="str">
        <f t="array" ref="I1196">IFERROR(INDEX('Tag Library'!Z:Z, MATCH(H1196, 'Tag Library'!W:W, 0)),"")</f>
        <v/>
      </c>
      <c r="K1196" s="1" t="str">
        <f ca="1">IFERROR(__xludf.DUMMYFUNCTION("IFERROR(REGEXEXTRACT('Tag Library'!AD1207, ""\\(.*)""), 'Tag Library'!AD1207)"),"")</f>
        <v/>
      </c>
    </row>
    <row r="1197" spans="1:11" ht="12.75" x14ac:dyDescent="0.2">
      <c r="A1197" s="1" t="str">
        <f ca="1">IFERROR(__xludf.DUMMYFUNCTION("IFERROR(REGEXEXTRACT('Tag Library'!P1208, ""\\(.*)""), 'Tag Library'!P1208)"),"")</f>
        <v/>
      </c>
      <c r="F1197" s="1" t="str">
        <f ca="1">IFERROR(__xludf.DUMMYFUNCTION("IFERROR(REGEXEXTRACT('Tag Library'!W1208, ""\\(.*)""), 'Tag Library'!W1208)"),"tr_sf6_leak_rate")</f>
        <v>tr_sf6_leak_rate</v>
      </c>
      <c r="I1197" s="1" t="str">
        <f t="array" ref="I1197">IFERROR(INDEX('Tag Library'!Z:Z, MATCH(H1197, 'Tag Library'!W:W, 0)),"")</f>
        <v/>
      </c>
      <c r="K1197" s="1" t="str">
        <f ca="1">IFERROR(__xludf.DUMMYFUNCTION("IFERROR(REGEXEXTRACT('Tag Library'!AD1208, ""\\(.*)""), 'Tag Library'!AD1208)"),"")</f>
        <v/>
      </c>
    </row>
    <row r="1198" spans="1:11" ht="12.75" x14ac:dyDescent="0.2">
      <c r="A1198" s="1" t="str">
        <f ca="1">IFERROR(__xludf.DUMMYFUNCTION("IFERROR(REGEXEXTRACT('Tag Library'!P1209, ""\\(.*)""), 'Tag Library'!P1209)"),"")</f>
        <v/>
      </c>
      <c r="F1198" s="1" t="str">
        <f ca="1">IFERROR(__xludf.DUMMYFUNCTION("IFERROR(REGEXEXTRACT('Tag Library'!W1209, ""\\(.*)""), 'Tag Library'!W1209)"),"tr_sf6_leak_rate")</f>
        <v>tr_sf6_leak_rate</v>
      </c>
      <c r="I1198" s="1" t="str">
        <f t="array" ref="I1198">IFERROR(INDEX('Tag Library'!Z:Z, MATCH(H1198, 'Tag Library'!W:W, 0)),"")</f>
        <v/>
      </c>
      <c r="K1198" s="1" t="str">
        <f ca="1">IFERROR(__xludf.DUMMYFUNCTION("IFERROR(REGEXEXTRACT('Tag Library'!AD1209, ""\\(.*)""), 'Tag Library'!AD1209)"),"")</f>
        <v/>
      </c>
    </row>
    <row r="1199" spans="1:11" ht="12.75" x14ac:dyDescent="0.2">
      <c r="A1199" s="1" t="str">
        <f ca="1">IFERROR(__xludf.DUMMYFUNCTION("IFERROR(REGEXEXTRACT('Tag Library'!P1210, ""\\(.*)""), 'Tag Library'!P1210)"),"")</f>
        <v/>
      </c>
      <c r="F1199" s="1" t="str">
        <f ca="1">IFERROR(__xludf.DUMMYFUNCTION("IFERROR(REGEXEXTRACT('Tag Library'!W1210, ""\\(.*)""), 'Tag Library'!W1210)"),"tr_sf6_leak_rate")</f>
        <v>tr_sf6_leak_rate</v>
      </c>
      <c r="I1199" s="1" t="str">
        <f t="array" ref="I1199">IFERROR(INDEX('Tag Library'!Z:Z, MATCH(H1199, 'Tag Library'!W:W, 0)),"")</f>
        <v/>
      </c>
      <c r="K1199" s="1" t="str">
        <f ca="1">IFERROR(__xludf.DUMMYFUNCTION("IFERROR(REGEXEXTRACT('Tag Library'!AD1210, ""\\(.*)""), 'Tag Library'!AD1210)"),"")</f>
        <v/>
      </c>
    </row>
    <row r="1200" spans="1:11" ht="12.75" x14ac:dyDescent="0.2">
      <c r="A1200" s="1" t="str">
        <f ca="1">IFERROR(__xludf.DUMMYFUNCTION("IFERROR(REGEXEXTRACT('Tag Library'!P1211, ""\\(.*)""), 'Tag Library'!P1211)"),"")</f>
        <v/>
      </c>
      <c r="F1200" s="1" t="str">
        <f ca="1">IFERROR(__xludf.DUMMYFUNCTION("IFERROR(REGEXEXTRACT('Tag Library'!W1211, ""\\(.*)""), 'Tag Library'!W1211)"),"tr_sf6_leak_rate")</f>
        <v>tr_sf6_leak_rate</v>
      </c>
      <c r="I1200" s="1" t="str">
        <f t="array" ref="I1200">IFERROR(INDEX('Tag Library'!Z:Z, MATCH(H1200, 'Tag Library'!W:W, 0)),"")</f>
        <v/>
      </c>
      <c r="K1200" s="1" t="str">
        <f ca="1">IFERROR(__xludf.DUMMYFUNCTION("IFERROR(REGEXEXTRACT('Tag Library'!AD1211, ""\\(.*)""), 'Tag Library'!AD1211)"),"")</f>
        <v/>
      </c>
    </row>
    <row r="1201" spans="1:11" ht="12.75" x14ac:dyDescent="0.2">
      <c r="A1201" s="1" t="str">
        <f ca="1">IFERROR(__xludf.DUMMYFUNCTION("IFERROR(REGEXEXTRACT('Tag Library'!P1212, ""\\(.*)""), 'Tag Library'!P1212)"),"")</f>
        <v/>
      </c>
      <c r="F1201" s="1" t="str">
        <f ca="1">IFERROR(__xludf.DUMMYFUNCTION("IFERROR(REGEXEXTRACT('Tag Library'!W1212, ""\\(.*)""), 'Tag Library'!W1212)"),"tr_sf6_leak_rate")</f>
        <v>tr_sf6_leak_rate</v>
      </c>
      <c r="I1201" s="1" t="str">
        <f t="array" ref="I1201">IFERROR(INDEX('Tag Library'!Z:Z, MATCH(H1201, 'Tag Library'!W:W, 0)),"")</f>
        <v/>
      </c>
      <c r="K1201" s="1" t="str">
        <f ca="1">IFERROR(__xludf.DUMMYFUNCTION("IFERROR(REGEXEXTRACT('Tag Library'!AD1212, ""\\(.*)""), 'Tag Library'!AD1212)"),"")</f>
        <v/>
      </c>
    </row>
    <row r="1202" spans="1:11" ht="12.75" x14ac:dyDescent="0.2">
      <c r="A1202" s="1" t="str">
        <f ca="1">IFERROR(__xludf.DUMMYFUNCTION("IFERROR(REGEXEXTRACT('Tag Library'!P1213, ""\\(.*)""), 'Tag Library'!P1213)"),"")</f>
        <v/>
      </c>
      <c r="F1202" s="1" t="str">
        <f ca="1">IFERROR(__xludf.DUMMYFUNCTION("IFERROR(REGEXEXTRACT('Tag Library'!W1213, ""\\(.*)""), 'Tag Library'!W1213)"),"tr_sf6_leak_rate")</f>
        <v>tr_sf6_leak_rate</v>
      </c>
      <c r="I1202" s="1" t="str">
        <f t="array" ref="I1202">IFERROR(INDEX('Tag Library'!Z:Z, MATCH(H1202, 'Tag Library'!W:W, 0)),"")</f>
        <v/>
      </c>
      <c r="K1202" s="1" t="str">
        <f ca="1">IFERROR(__xludf.DUMMYFUNCTION("IFERROR(REGEXEXTRACT('Tag Library'!AD1213, ""\\(.*)""), 'Tag Library'!AD1213)"),"")</f>
        <v/>
      </c>
    </row>
    <row r="1203" spans="1:11" ht="12.75" x14ac:dyDescent="0.2">
      <c r="A1203" s="1" t="str">
        <f ca="1">IFERROR(__xludf.DUMMYFUNCTION("IFERROR(REGEXEXTRACT('Tag Library'!P1214, ""\\(.*)""), 'Tag Library'!P1214)"),"")</f>
        <v/>
      </c>
      <c r="F1203" s="1" t="str">
        <f ca="1">IFERROR(__xludf.DUMMYFUNCTION("IFERROR(REGEXEXTRACT('Tag Library'!W1214, ""\\(.*)""), 'Tag Library'!W1214)"),"tr_sf6_leak_rate")</f>
        <v>tr_sf6_leak_rate</v>
      </c>
      <c r="I1203" s="1" t="str">
        <f t="array" ref="I1203">IFERROR(INDEX('Tag Library'!Z:Z, MATCH(H1203, 'Tag Library'!W:W, 0)),"")</f>
        <v/>
      </c>
      <c r="K1203" s="1" t="str">
        <f ca="1">IFERROR(__xludf.DUMMYFUNCTION("IFERROR(REGEXEXTRACT('Tag Library'!AD1214, ""\\(.*)""), 'Tag Library'!AD1214)"),"")</f>
        <v/>
      </c>
    </row>
    <row r="1204" spans="1:11" ht="12.75" x14ac:dyDescent="0.2">
      <c r="A1204" s="1" t="str">
        <f ca="1">IFERROR(__xludf.DUMMYFUNCTION("IFERROR(REGEXEXTRACT('Tag Library'!P1215, ""\\(.*)""), 'Tag Library'!P1215)"),"")</f>
        <v/>
      </c>
      <c r="F1204" s="1" t="str">
        <f ca="1">IFERROR(__xludf.DUMMYFUNCTION("IFERROR(REGEXEXTRACT('Tag Library'!W1215, ""\\(.*)""), 'Tag Library'!W1215)"),"tr_sf6_leak_rate")</f>
        <v>tr_sf6_leak_rate</v>
      </c>
      <c r="I1204" s="1" t="str">
        <f t="array" ref="I1204">IFERROR(INDEX('Tag Library'!Z:Z, MATCH(H1204, 'Tag Library'!W:W, 0)),"")</f>
        <v/>
      </c>
      <c r="K1204" s="1" t="str">
        <f ca="1">IFERROR(__xludf.DUMMYFUNCTION("IFERROR(REGEXEXTRACT('Tag Library'!AD1215, ""\\(.*)""), 'Tag Library'!AD1215)"),"")</f>
        <v/>
      </c>
    </row>
    <row r="1205" spans="1:11" ht="12.75" x14ac:dyDescent="0.2">
      <c r="A1205" s="1" t="str">
        <f ca="1">IFERROR(__xludf.DUMMYFUNCTION("IFERROR(REGEXEXTRACT('Tag Library'!P1216, ""\\(.*)""), 'Tag Library'!P1216)"),"")</f>
        <v/>
      </c>
      <c r="F1205" s="1" t="str">
        <f ca="1">IFERROR(__xludf.DUMMYFUNCTION("IFERROR(REGEXEXTRACT('Tag Library'!W1216, ""\\(.*)""), 'Tag Library'!W1216)"),"tr_sf6_leak_rate")</f>
        <v>tr_sf6_leak_rate</v>
      </c>
      <c r="I1205" s="1" t="str">
        <f t="array" ref="I1205">IFERROR(INDEX('Tag Library'!Z:Z, MATCH(H1205, 'Tag Library'!W:W, 0)),"")</f>
        <v/>
      </c>
      <c r="K1205" s="1" t="str">
        <f ca="1">IFERROR(__xludf.DUMMYFUNCTION("IFERROR(REGEXEXTRACT('Tag Library'!AD1216, ""\\(.*)""), 'Tag Library'!AD1216)"),"")</f>
        <v/>
      </c>
    </row>
    <row r="1206" spans="1:11" ht="12.75" x14ac:dyDescent="0.2">
      <c r="A1206" s="1" t="str">
        <f ca="1">IFERROR(__xludf.DUMMYFUNCTION("IFERROR(REGEXEXTRACT('Tag Library'!P1217, ""\\(.*)""), 'Tag Library'!P1217)"),"")</f>
        <v/>
      </c>
      <c r="F1206" s="1" t="str">
        <f ca="1">IFERROR(__xludf.DUMMYFUNCTION("IFERROR(REGEXEXTRACT('Tag Library'!W1217, ""\\(.*)""), 'Tag Library'!W1217)"),"tr_sf6_leak_rate")</f>
        <v>tr_sf6_leak_rate</v>
      </c>
      <c r="I1206" s="1" t="str">
        <f t="array" ref="I1206">IFERROR(INDEX('Tag Library'!Z:Z, MATCH(H1206, 'Tag Library'!W:W, 0)),"")</f>
        <v/>
      </c>
      <c r="K1206" s="1" t="str">
        <f ca="1">IFERROR(__xludf.DUMMYFUNCTION("IFERROR(REGEXEXTRACT('Tag Library'!AD1217, ""\\(.*)""), 'Tag Library'!AD1217)"),"")</f>
        <v/>
      </c>
    </row>
    <row r="1207" spans="1:11" ht="12.75" x14ac:dyDescent="0.2">
      <c r="A1207" s="1" t="str">
        <f ca="1">IFERROR(__xludf.DUMMYFUNCTION("IFERROR(REGEXEXTRACT('Tag Library'!P1218, ""\\(.*)""), 'Tag Library'!P1218)"),"")</f>
        <v/>
      </c>
      <c r="F1207" s="1" t="str">
        <f ca="1">IFERROR(__xludf.DUMMYFUNCTION("IFERROR(REGEXEXTRACT('Tag Library'!W1218, ""\\(.*)""), 'Tag Library'!W1218)"),"tr_sf6_leak_rate")</f>
        <v>tr_sf6_leak_rate</v>
      </c>
      <c r="I1207" s="1" t="str">
        <f t="array" ref="I1207">IFERROR(INDEX('Tag Library'!Z:Z, MATCH(H1207, 'Tag Library'!W:W, 0)),"")</f>
        <v/>
      </c>
      <c r="K1207" s="1" t="str">
        <f ca="1">IFERROR(__xludf.DUMMYFUNCTION("IFERROR(REGEXEXTRACT('Tag Library'!AD1218, ""\\(.*)""), 'Tag Library'!AD1218)"),"")</f>
        <v/>
      </c>
    </row>
    <row r="1208" spans="1:11" ht="12.75" x14ac:dyDescent="0.2">
      <c r="A1208" s="1" t="str">
        <f ca="1">IFERROR(__xludf.DUMMYFUNCTION("IFERROR(REGEXEXTRACT('Tag Library'!P1219, ""\\(.*)""), 'Tag Library'!P1219)"),"")</f>
        <v/>
      </c>
      <c r="F1208" s="1" t="str">
        <f ca="1">IFERROR(__xludf.DUMMYFUNCTION("IFERROR(REGEXEXTRACT('Tag Library'!W1219, ""\\(.*)""), 'Tag Library'!W1219)"),"et_meter_previous_day_amount")</f>
        <v>et_meter_previous_day_amount</v>
      </c>
      <c r="I1208" s="1" t="str">
        <f t="array" ref="I1208">IFERROR(INDEX('Tag Library'!Z:Z, MATCH(H1208, 'Tag Library'!W:W, 0)),"")</f>
        <v/>
      </c>
      <c r="K1208" s="1" t="str">
        <f ca="1">IFERROR(__xludf.DUMMYFUNCTION("IFERROR(REGEXEXTRACT('Tag Library'!AD1219, ""\\(.*)""), 'Tag Library'!AD1219)"),"")</f>
        <v/>
      </c>
    </row>
    <row r="1209" spans="1:11" ht="12.75" x14ac:dyDescent="0.2">
      <c r="A1209" s="1" t="str">
        <f ca="1">IFERROR(__xludf.DUMMYFUNCTION("IFERROR(REGEXEXTRACT('Tag Library'!P1220, ""\\(.*)""), 'Tag Library'!P1220)"),"")</f>
        <v/>
      </c>
      <c r="F1209" s="1" t="str">
        <f ca="1">IFERROR(__xludf.DUMMYFUNCTION("IFERROR(REGEXEXTRACT('Tag Library'!W1220, ""\\(.*)""), 'Tag Library'!W1220)"),"et_meter_previous_day_amount")</f>
        <v>et_meter_previous_day_amount</v>
      </c>
      <c r="I1209" s="1" t="str">
        <f t="array" ref="I1209">IFERROR(INDEX('Tag Library'!Z:Z, MATCH(H1209, 'Tag Library'!W:W, 0)),"")</f>
        <v/>
      </c>
      <c r="K1209" s="1" t="str">
        <f ca="1">IFERROR(__xludf.DUMMYFUNCTION("IFERROR(REGEXEXTRACT('Tag Library'!AD1220, ""\\(.*)""), 'Tag Library'!AD1220)"),"")</f>
        <v/>
      </c>
    </row>
    <row r="1210" spans="1:11" ht="12.75" x14ac:dyDescent="0.2">
      <c r="A1210" s="1" t="str">
        <f ca="1">IFERROR(__xludf.DUMMYFUNCTION("IFERROR(REGEXEXTRACT('Tag Library'!P1221, ""\\(.*)""), 'Tag Library'!P1221)"),"")</f>
        <v/>
      </c>
      <c r="F1210" s="1" t="str">
        <f ca="1">IFERROR(__xludf.DUMMYFUNCTION("IFERROR(REGEXEXTRACT('Tag Library'!W1221, ""\\(.*)""), 'Tag Library'!W1221)"),"et_meter_previous_day_amount")</f>
        <v>et_meter_previous_day_amount</v>
      </c>
      <c r="I1210" s="1" t="str">
        <f t="array" ref="I1210">IFERROR(INDEX('Tag Library'!Z:Z, MATCH(H1210, 'Tag Library'!W:W, 0)),"")</f>
        <v/>
      </c>
      <c r="K1210" s="1" t="str">
        <f ca="1">IFERROR(__xludf.DUMMYFUNCTION("IFERROR(REGEXEXTRACT('Tag Library'!AD1221, ""\\(.*)""), 'Tag Library'!AD1221)"),"")</f>
        <v/>
      </c>
    </row>
    <row r="1211" spans="1:11" ht="12.75" x14ac:dyDescent="0.2">
      <c r="A1211" s="1" t="str">
        <f ca="1">IFERROR(__xludf.DUMMYFUNCTION("IFERROR(REGEXEXTRACT('Tag Library'!P1222, ""\\(.*)""), 'Tag Library'!P1222)"),"")</f>
        <v/>
      </c>
      <c r="F1211" s="1" t="str">
        <f ca="1">IFERROR(__xludf.DUMMYFUNCTION("IFERROR(REGEXEXTRACT('Tag Library'!W1222, ""\\(.*)""), 'Tag Library'!W1222)"),"et_meter_previous_day_amount")</f>
        <v>et_meter_previous_day_amount</v>
      </c>
      <c r="I1211" s="1" t="str">
        <f t="array" ref="I1211">IFERROR(INDEX('Tag Library'!Z:Z, MATCH(H1211, 'Tag Library'!W:W, 0)),"")</f>
        <v/>
      </c>
      <c r="K1211" s="1" t="str">
        <f ca="1">IFERROR(__xludf.DUMMYFUNCTION("IFERROR(REGEXEXTRACT('Tag Library'!AD1222, ""\\(.*)""), 'Tag Library'!AD1222)"),"")</f>
        <v/>
      </c>
    </row>
    <row r="1212" spans="1:11" ht="12.75" x14ac:dyDescent="0.2">
      <c r="A1212" s="1" t="str">
        <f ca="1">IFERROR(__xludf.DUMMYFUNCTION("IFERROR(REGEXEXTRACT('Tag Library'!P1223, ""\\(.*)""), 'Tag Library'!P1223)"),"")</f>
        <v/>
      </c>
      <c r="F1212" s="1" t="str">
        <f ca="1">IFERROR(__xludf.DUMMYFUNCTION("IFERROR(REGEXEXTRACT('Tag Library'!W1223, ""\\(.*)""), 'Tag Library'!W1223)"),"et_meter_previous_day_amount")</f>
        <v>et_meter_previous_day_amount</v>
      </c>
      <c r="I1212" s="1" t="str">
        <f t="array" ref="I1212">IFERROR(INDEX('Tag Library'!Z:Z, MATCH(H1212, 'Tag Library'!W:W, 0)),"")</f>
        <v/>
      </c>
      <c r="K1212" s="1" t="str">
        <f ca="1">IFERROR(__xludf.DUMMYFUNCTION("IFERROR(REGEXEXTRACT('Tag Library'!AD1223, ""\\(.*)""), 'Tag Library'!AD1223)"),"")</f>
        <v/>
      </c>
    </row>
    <row r="1213" spans="1:11" ht="12.75" x14ac:dyDescent="0.2">
      <c r="A1213" s="1" t="str">
        <f ca="1">IFERROR(__xludf.DUMMYFUNCTION("IFERROR(REGEXEXTRACT('Tag Library'!P1224, ""\\(.*)""), 'Tag Library'!P1224)"),"")</f>
        <v/>
      </c>
      <c r="F1213" s="1" t="str">
        <f ca="1">IFERROR(__xludf.DUMMYFUNCTION("IFERROR(REGEXEXTRACT('Tag Library'!W1224, ""\\(.*)""), 'Tag Library'!W1224)"),"et_meter_previous_day_amount")</f>
        <v>et_meter_previous_day_amount</v>
      </c>
      <c r="I1213" s="1" t="str">
        <f t="array" ref="I1213">IFERROR(INDEX('Tag Library'!Z:Z, MATCH(H1213, 'Tag Library'!W:W, 0)),"")</f>
        <v/>
      </c>
      <c r="K1213" s="1" t="str">
        <f ca="1">IFERROR(__xludf.DUMMYFUNCTION("IFERROR(REGEXEXTRACT('Tag Library'!AD1224, ""\\(.*)""), 'Tag Library'!AD1224)"),"")</f>
        <v/>
      </c>
    </row>
    <row r="1214" spans="1:11" ht="12.75" x14ac:dyDescent="0.2">
      <c r="A1214" s="1" t="str">
        <f ca="1">IFERROR(__xludf.DUMMYFUNCTION("IFERROR(REGEXEXTRACT('Tag Library'!P1225, ""\\(.*)""), 'Tag Library'!P1225)"),"")</f>
        <v/>
      </c>
      <c r="F1214" s="1" t="str">
        <f ca="1">IFERROR(__xludf.DUMMYFUNCTION("IFERROR(REGEXEXTRACT('Tag Library'!W1225, ""\\(.*)""), 'Tag Library'!W1225)"),"et_meter_previous_day_amount")</f>
        <v>et_meter_previous_day_amount</v>
      </c>
      <c r="I1214" s="1" t="str">
        <f t="array" ref="I1214">IFERROR(INDEX('Tag Library'!Z:Z, MATCH(H1214, 'Tag Library'!W:W, 0)),"")</f>
        <v/>
      </c>
      <c r="K1214" s="1" t="str">
        <f ca="1">IFERROR(__xludf.DUMMYFUNCTION("IFERROR(REGEXEXTRACT('Tag Library'!AD1225, ""\\(.*)""), 'Tag Library'!AD1225)"),"")</f>
        <v/>
      </c>
    </row>
    <row r="1215" spans="1:11" ht="12.75" x14ac:dyDescent="0.2">
      <c r="A1215" s="1" t="str">
        <f ca="1">IFERROR(__xludf.DUMMYFUNCTION("IFERROR(REGEXEXTRACT('Tag Library'!P1226, ""\\(.*)""), 'Tag Library'!P1226)"),"")</f>
        <v/>
      </c>
      <c r="F1215" s="1" t="str">
        <f ca="1">IFERROR(__xludf.DUMMYFUNCTION("IFERROR(REGEXEXTRACT('Tag Library'!W1226, ""\\(.*)""), 'Tag Library'!W1226)"),"et_meter_previous_day_amount")</f>
        <v>et_meter_previous_day_amount</v>
      </c>
      <c r="I1215" s="1" t="str">
        <f t="array" ref="I1215">IFERROR(INDEX('Tag Library'!Z:Z, MATCH(H1215, 'Tag Library'!W:W, 0)),"")</f>
        <v/>
      </c>
      <c r="K1215" s="1" t="str">
        <f ca="1">IFERROR(__xludf.DUMMYFUNCTION("IFERROR(REGEXEXTRACT('Tag Library'!AD1226, ""\\(.*)""), 'Tag Library'!AD1226)"),"")</f>
        <v/>
      </c>
    </row>
    <row r="1216" spans="1:11" ht="12.75" x14ac:dyDescent="0.2">
      <c r="A1216" s="1" t="str">
        <f ca="1">IFERROR(__xludf.DUMMYFUNCTION("IFERROR(REGEXEXTRACT('Tag Library'!P1227, ""\\(.*)""), 'Tag Library'!P1227)"),"")</f>
        <v/>
      </c>
      <c r="F1216" s="1" t="str">
        <f ca="1">IFERROR(__xludf.DUMMYFUNCTION("IFERROR(REGEXEXTRACT('Tag Library'!W1227, ""\\(.*)""), 'Tag Library'!W1227)"),"et_meter_previous_day_amount")</f>
        <v>et_meter_previous_day_amount</v>
      </c>
      <c r="I1216" s="1" t="str">
        <f t="array" ref="I1216">IFERROR(INDEX('Tag Library'!Z:Z, MATCH(H1216, 'Tag Library'!W:W, 0)),"")</f>
        <v/>
      </c>
      <c r="K1216" s="1" t="str">
        <f ca="1">IFERROR(__xludf.DUMMYFUNCTION("IFERROR(REGEXEXTRACT('Tag Library'!AD1227, ""\\(.*)""), 'Tag Library'!AD1227)"),"")</f>
        <v/>
      </c>
    </row>
    <row r="1217" spans="1:11" ht="12.75" x14ac:dyDescent="0.2">
      <c r="A1217" s="1" t="str">
        <f ca="1">IFERROR(__xludf.DUMMYFUNCTION("IFERROR(REGEXEXTRACT('Tag Library'!P1228, ""\\(.*)""), 'Tag Library'!P1228)"),"")</f>
        <v/>
      </c>
      <c r="F1217" s="1" t="str">
        <f ca="1">IFERROR(__xludf.DUMMYFUNCTION("IFERROR(REGEXEXTRACT('Tag Library'!W1228, ""\\(.*)""), 'Tag Library'!W1228)"),"et_meter_previous_day_amount")</f>
        <v>et_meter_previous_day_amount</v>
      </c>
      <c r="I1217" s="1" t="str">
        <f t="array" ref="I1217">IFERROR(INDEX('Tag Library'!Z:Z, MATCH(H1217, 'Tag Library'!W:W, 0)),"")</f>
        <v/>
      </c>
      <c r="K1217" s="1" t="str">
        <f ca="1">IFERROR(__xludf.DUMMYFUNCTION("IFERROR(REGEXEXTRACT('Tag Library'!AD1228, ""\\(.*)""), 'Tag Library'!AD1228)"),"")</f>
        <v/>
      </c>
    </row>
    <row r="1218" spans="1:11" ht="12.75" x14ac:dyDescent="0.2">
      <c r="A1218" s="1" t="str">
        <f ca="1">IFERROR(__xludf.DUMMYFUNCTION("IFERROR(REGEXEXTRACT('Tag Library'!P1229, ""\\(.*)""), 'Tag Library'!P1229)"),"")</f>
        <v/>
      </c>
      <c r="F1218" s="1" t="str">
        <f ca="1">IFERROR(__xludf.DUMMYFUNCTION("IFERROR(REGEXEXTRACT('Tag Library'!W1229, ""\\(.*)""), 'Tag Library'!W1229)"),"et_meter_previous_day_amount")</f>
        <v>et_meter_previous_day_amount</v>
      </c>
      <c r="I1218" s="1" t="str">
        <f t="array" ref="I1218">IFERROR(INDEX('Tag Library'!Z:Z, MATCH(H1218, 'Tag Library'!W:W, 0)),"")</f>
        <v/>
      </c>
      <c r="K1218" s="1" t="str">
        <f ca="1">IFERROR(__xludf.DUMMYFUNCTION("IFERROR(REGEXEXTRACT('Tag Library'!AD1229, ""\\(.*)""), 'Tag Library'!AD1229)"),"")</f>
        <v/>
      </c>
    </row>
    <row r="1219" spans="1:11" ht="12.75" x14ac:dyDescent="0.2">
      <c r="A1219" s="1" t="str">
        <f ca="1">IFERROR(__xludf.DUMMYFUNCTION("IFERROR(REGEXEXTRACT('Tag Library'!P1230, ""\\(.*)""), 'Tag Library'!P1230)"),"")</f>
        <v/>
      </c>
      <c r="F1219" s="1" t="str">
        <f ca="1">IFERROR(__xludf.DUMMYFUNCTION("IFERROR(REGEXEXTRACT('Tag Library'!W1230, ""\\(.*)""), 'Tag Library'!W1230)"),"et_meter_previous_day_amount")</f>
        <v>et_meter_previous_day_amount</v>
      </c>
      <c r="I1219" s="1" t="str">
        <f t="array" ref="I1219">IFERROR(INDEX('Tag Library'!Z:Z, MATCH(H1219, 'Tag Library'!W:W, 0)),"")</f>
        <v/>
      </c>
      <c r="K1219" s="1" t="str">
        <f ca="1">IFERROR(__xludf.DUMMYFUNCTION("IFERROR(REGEXEXTRACT('Tag Library'!AD1230, ""\\(.*)""), 'Tag Library'!AD1230)"),"")</f>
        <v/>
      </c>
    </row>
    <row r="1220" spans="1:11" ht="12.75" x14ac:dyDescent="0.2">
      <c r="A1220" s="1" t="str">
        <f ca="1">IFERROR(__xludf.DUMMYFUNCTION("IFERROR(REGEXEXTRACT('Tag Library'!P1231, ""\\(.*)""), 'Tag Library'!P1231)"),"")</f>
        <v/>
      </c>
      <c r="F1220" s="1" t="str">
        <f ca="1">IFERROR(__xludf.DUMMYFUNCTION("IFERROR(REGEXEXTRACT('Tag Library'!W1231, ""\\(.*)""), 'Tag Library'!W1231)"),"dl_meter_previous_day_amount")</f>
        <v>dl_meter_previous_day_amount</v>
      </c>
      <c r="I1220" s="1" t="str">
        <f t="array" ref="I1220">IFERROR(INDEX('Tag Library'!Z:Z, MATCH(H1220, 'Tag Library'!W:W, 0)),"")</f>
        <v/>
      </c>
      <c r="K1220" s="1" t="str">
        <f ca="1">IFERROR(__xludf.DUMMYFUNCTION("IFERROR(REGEXEXTRACT('Tag Library'!AD1231, ""\\(.*)""), 'Tag Library'!AD1231)"),"")</f>
        <v/>
      </c>
    </row>
    <row r="1221" spans="1:11" ht="12.75" x14ac:dyDescent="0.2">
      <c r="A1221" s="1" t="str">
        <f ca="1">IFERROR(__xludf.DUMMYFUNCTION("IFERROR(REGEXEXTRACT('Tag Library'!P1232, ""\\(.*)""), 'Tag Library'!P1232)"),"")</f>
        <v/>
      </c>
      <c r="F1221" s="1" t="str">
        <f ca="1">IFERROR(__xludf.DUMMYFUNCTION("IFERROR(REGEXEXTRACT('Tag Library'!W1232, ""\\(.*)""), 'Tag Library'!W1232)"),"dl_meter_previous_day_amount")</f>
        <v>dl_meter_previous_day_amount</v>
      </c>
      <c r="I1221" s="1" t="str">
        <f t="array" ref="I1221">IFERROR(INDEX('Tag Library'!Z:Z, MATCH(H1221, 'Tag Library'!W:W, 0)),"")</f>
        <v/>
      </c>
      <c r="K1221" s="1" t="str">
        <f ca="1">IFERROR(__xludf.DUMMYFUNCTION("IFERROR(REGEXEXTRACT('Tag Library'!AD1232, ""\\(.*)""), 'Tag Library'!AD1232)"),"")</f>
        <v/>
      </c>
    </row>
    <row r="1222" spans="1:11" ht="12.75" x14ac:dyDescent="0.2">
      <c r="A1222" s="1" t="str">
        <f ca="1">IFERROR(__xludf.DUMMYFUNCTION("IFERROR(REGEXEXTRACT('Tag Library'!P1233, ""\\(.*)""), 'Tag Library'!P1233)"),"")</f>
        <v/>
      </c>
      <c r="F1222" s="1" t="str">
        <f ca="1">IFERROR(__xludf.DUMMYFUNCTION("IFERROR(REGEXEXTRACT('Tag Library'!W1233, ""\\(.*)""), 'Tag Library'!W1233)"),"dl_meter_previous_day_amount")</f>
        <v>dl_meter_previous_day_amount</v>
      </c>
      <c r="I1222" s="1" t="str">
        <f t="array" ref="I1222">IFERROR(INDEX('Tag Library'!Z:Z, MATCH(H1222, 'Tag Library'!W:W, 0)),"")</f>
        <v/>
      </c>
      <c r="K1222" s="1" t="str">
        <f ca="1">IFERROR(__xludf.DUMMYFUNCTION("IFERROR(REGEXEXTRACT('Tag Library'!AD1233, ""\\(.*)""), 'Tag Library'!AD1233)"),"")</f>
        <v/>
      </c>
    </row>
    <row r="1223" spans="1:11" ht="12.75" x14ac:dyDescent="0.2">
      <c r="A1223" s="1" t="str">
        <f ca="1">IFERROR(__xludf.DUMMYFUNCTION("IFERROR(REGEXEXTRACT('Tag Library'!P1234, ""\\(.*)""), 'Tag Library'!P1234)"),"")</f>
        <v/>
      </c>
      <c r="F1223" s="1" t="str">
        <f ca="1">IFERROR(__xludf.DUMMYFUNCTION("IFERROR(REGEXEXTRACT('Tag Library'!W1234, ""\\(.*)""), 'Tag Library'!W1234)"),"dl_meter_previous_day_amount")</f>
        <v>dl_meter_previous_day_amount</v>
      </c>
      <c r="I1223" s="1" t="str">
        <f t="array" ref="I1223">IFERROR(INDEX('Tag Library'!Z:Z, MATCH(H1223, 'Tag Library'!W:W, 0)),"")</f>
        <v/>
      </c>
      <c r="K1223" s="1" t="str">
        <f ca="1">IFERROR(__xludf.DUMMYFUNCTION("IFERROR(REGEXEXTRACT('Tag Library'!AD1234, ""\\(.*)""), 'Tag Library'!AD1234)"),"")</f>
        <v/>
      </c>
    </row>
    <row r="1224" spans="1:11" ht="12.75" x14ac:dyDescent="0.2">
      <c r="A1224" s="1" t="str">
        <f ca="1">IFERROR(__xludf.DUMMYFUNCTION("IFERROR(REGEXEXTRACT('Tag Library'!P1235, ""\\(.*)""), 'Tag Library'!P1235)"),"")</f>
        <v/>
      </c>
      <c r="F1224" s="1" t="str">
        <f ca="1">IFERROR(__xludf.DUMMYFUNCTION("IFERROR(REGEXEXTRACT('Tag Library'!W1235, ""\\(.*)""), 'Tag Library'!W1235)"),"dl_meter_previous_day_amount")</f>
        <v>dl_meter_previous_day_amount</v>
      </c>
      <c r="I1224" s="1" t="str">
        <f t="array" ref="I1224">IFERROR(INDEX('Tag Library'!Z:Z, MATCH(H1224, 'Tag Library'!W:W, 0)),"")</f>
        <v/>
      </c>
      <c r="K1224" s="1" t="str">
        <f ca="1">IFERROR(__xludf.DUMMYFUNCTION("IFERROR(REGEXEXTRACT('Tag Library'!AD1235, ""\\(.*)""), 'Tag Library'!AD1235)"),"")</f>
        <v/>
      </c>
    </row>
    <row r="1225" spans="1:11" ht="12.75" x14ac:dyDescent="0.2">
      <c r="A1225" s="1" t="str">
        <f ca="1">IFERROR(__xludf.DUMMYFUNCTION("IFERROR(REGEXEXTRACT('Tag Library'!P1236, ""\\(.*)""), 'Tag Library'!P1236)"),"")</f>
        <v/>
      </c>
      <c r="F1225" s="1" t="str">
        <f ca="1">IFERROR(__xludf.DUMMYFUNCTION("IFERROR(REGEXEXTRACT('Tag Library'!W1236, ""\\(.*)""), 'Tag Library'!W1236)"),"dl_meter_previous_day_amount")</f>
        <v>dl_meter_previous_day_amount</v>
      </c>
      <c r="I1225" s="1" t="str">
        <f t="array" ref="I1225">IFERROR(INDEX('Tag Library'!Z:Z, MATCH(H1225, 'Tag Library'!W:W, 0)),"")</f>
        <v/>
      </c>
      <c r="K1225" s="1" t="str">
        <f ca="1">IFERROR(__xludf.DUMMYFUNCTION("IFERROR(REGEXEXTRACT('Tag Library'!AD1236, ""\\(.*)""), 'Tag Library'!AD1236)"),"")</f>
        <v/>
      </c>
    </row>
    <row r="1226" spans="1:11" ht="12.75" x14ac:dyDescent="0.2">
      <c r="A1226" s="1" t="str">
        <f ca="1">IFERROR(__xludf.DUMMYFUNCTION("IFERROR(REGEXEXTRACT('Tag Library'!P1237, ""\\(.*)""), 'Tag Library'!P1237)"),"")</f>
        <v/>
      </c>
      <c r="F1226" s="1" t="str">
        <f ca="1">IFERROR(__xludf.DUMMYFUNCTION("IFERROR(REGEXEXTRACT('Tag Library'!W1237, ""\\(.*)""), 'Tag Library'!W1237)"),"dl_meter_previous_day_amount")</f>
        <v>dl_meter_previous_day_amount</v>
      </c>
      <c r="I1226" s="1" t="str">
        <f t="array" ref="I1226">IFERROR(INDEX('Tag Library'!Z:Z, MATCH(H1226, 'Tag Library'!W:W, 0)),"")</f>
        <v/>
      </c>
      <c r="K1226" s="1" t="str">
        <f ca="1">IFERROR(__xludf.DUMMYFUNCTION("IFERROR(REGEXEXTRACT('Tag Library'!AD1237, ""\\(.*)""), 'Tag Library'!AD1237)"),"")</f>
        <v/>
      </c>
    </row>
    <row r="1227" spans="1:11" ht="12.75" x14ac:dyDescent="0.2">
      <c r="A1227" s="1" t="str">
        <f ca="1">IFERROR(__xludf.DUMMYFUNCTION("IFERROR(REGEXEXTRACT('Tag Library'!P1238, ""\\(.*)""), 'Tag Library'!P1238)"),"")</f>
        <v/>
      </c>
      <c r="F1227" s="1" t="str">
        <f ca="1">IFERROR(__xludf.DUMMYFUNCTION("IFERROR(REGEXEXTRACT('Tag Library'!W1238, ""\\(.*)""), 'Tag Library'!W1238)"),"dl_meter_previous_day_amount")</f>
        <v>dl_meter_previous_day_amount</v>
      </c>
      <c r="I1227" s="1" t="str">
        <f t="array" ref="I1227">IFERROR(INDEX('Tag Library'!Z:Z, MATCH(H1227, 'Tag Library'!W:W, 0)),"")</f>
        <v/>
      </c>
      <c r="K1227" s="1" t="str">
        <f ca="1">IFERROR(__xludf.DUMMYFUNCTION("IFERROR(REGEXEXTRACT('Tag Library'!AD1238, ""\\(.*)""), 'Tag Library'!AD1238)"),"")</f>
        <v/>
      </c>
    </row>
    <row r="1228" spans="1:11" ht="12.75" x14ac:dyDescent="0.2">
      <c r="A1228" s="1" t="str">
        <f ca="1">IFERROR(__xludf.DUMMYFUNCTION("IFERROR(REGEXEXTRACT('Tag Library'!P1239, ""\\(.*)""), 'Tag Library'!P1239)"),"")</f>
        <v/>
      </c>
      <c r="F1228" s="1" t="str">
        <f ca="1">IFERROR(__xludf.DUMMYFUNCTION("IFERROR(REGEXEXTRACT('Tag Library'!W1239, ""\\(.*)""), 'Tag Library'!W1239)"),"dl_meter_previous_day_amount")</f>
        <v>dl_meter_previous_day_amount</v>
      </c>
      <c r="I1228" s="1" t="str">
        <f t="array" ref="I1228">IFERROR(INDEX('Tag Library'!Z:Z, MATCH(H1228, 'Tag Library'!W:W, 0)),"")</f>
        <v/>
      </c>
      <c r="K1228" s="1" t="str">
        <f ca="1">IFERROR(__xludf.DUMMYFUNCTION("IFERROR(REGEXEXTRACT('Tag Library'!AD1239, ""\\(.*)""), 'Tag Library'!AD1239)"),"")</f>
        <v/>
      </c>
    </row>
    <row r="1229" spans="1:11" ht="12.75" x14ac:dyDescent="0.2">
      <c r="A1229" s="1" t="str">
        <f ca="1">IFERROR(__xludf.DUMMYFUNCTION("IFERROR(REGEXEXTRACT('Tag Library'!P1240, ""\\(.*)""), 'Tag Library'!P1240)"),"")</f>
        <v/>
      </c>
      <c r="F1229" s="1" t="str">
        <f ca="1">IFERROR(__xludf.DUMMYFUNCTION("IFERROR(REGEXEXTRACT('Tag Library'!W1240, ""\\(.*)""), 'Tag Library'!W1240)"),"dl_meter_previous_day_amount")</f>
        <v>dl_meter_previous_day_amount</v>
      </c>
      <c r="I1229" s="1" t="str">
        <f t="array" ref="I1229">IFERROR(INDEX('Tag Library'!Z:Z, MATCH(H1229, 'Tag Library'!W:W, 0)),"")</f>
        <v/>
      </c>
      <c r="K1229" s="1" t="str">
        <f ca="1">IFERROR(__xludf.DUMMYFUNCTION("IFERROR(REGEXEXTRACT('Tag Library'!AD1240, ""\\(.*)""), 'Tag Library'!AD1240)"),"")</f>
        <v/>
      </c>
    </row>
    <row r="1230" spans="1:11" ht="12.75" x14ac:dyDescent="0.2">
      <c r="A1230" s="1" t="str">
        <f ca="1">IFERROR(__xludf.DUMMYFUNCTION("IFERROR(REGEXEXTRACT('Tag Library'!P1241, ""\\(.*)""), 'Tag Library'!P1241)"),"")</f>
        <v/>
      </c>
      <c r="F1230" s="1" t="str">
        <f ca="1">IFERROR(__xludf.DUMMYFUNCTION("IFERROR(REGEXEXTRACT('Tag Library'!W1241, ""\\(.*)""), 'Tag Library'!W1241)"),"dl_meter_previous_day_amount")</f>
        <v>dl_meter_previous_day_amount</v>
      </c>
      <c r="I1230" s="1" t="str">
        <f t="array" ref="I1230">IFERROR(INDEX('Tag Library'!Z:Z, MATCH(H1230, 'Tag Library'!W:W, 0)),"")</f>
        <v/>
      </c>
      <c r="K1230" s="1" t="str">
        <f ca="1">IFERROR(__xludf.DUMMYFUNCTION("IFERROR(REGEXEXTRACT('Tag Library'!AD1241, ""\\(.*)""), 'Tag Library'!AD1241)"),"")</f>
        <v/>
      </c>
    </row>
    <row r="1231" spans="1:11" ht="12.75" x14ac:dyDescent="0.2">
      <c r="A1231" s="1" t="str">
        <f ca="1">IFERROR(__xludf.DUMMYFUNCTION("IFERROR(REGEXEXTRACT('Tag Library'!P1242, ""\\(.*)""), 'Tag Library'!P1242)"),"")</f>
        <v/>
      </c>
      <c r="F1231" s="1" t="str">
        <f ca="1">IFERROR(__xludf.DUMMYFUNCTION("IFERROR(REGEXEXTRACT('Tag Library'!W1242, ""\\(.*)""), 'Tag Library'!W1242)"),"dl_meter_previous_day_amount")</f>
        <v>dl_meter_previous_day_amount</v>
      </c>
      <c r="I1231" s="1" t="str">
        <f t="array" ref="I1231">IFERROR(INDEX('Tag Library'!Z:Z, MATCH(H1231, 'Tag Library'!W:W, 0)),"")</f>
        <v/>
      </c>
      <c r="K1231" s="1" t="str">
        <f ca="1">IFERROR(__xludf.DUMMYFUNCTION("IFERROR(REGEXEXTRACT('Tag Library'!AD1242, ""\\(.*)""), 'Tag Library'!AD1242)"),"")</f>
        <v/>
      </c>
    </row>
    <row r="1232" spans="1:11" ht="12.75" x14ac:dyDescent="0.2">
      <c r="A1232" s="1" t="str">
        <f ca="1">IFERROR(__xludf.DUMMYFUNCTION("IFERROR(REGEXEXTRACT('Tag Library'!P1243, ""\\(.*)""), 'Tag Library'!P1243)"),"")</f>
        <v/>
      </c>
      <c r="F1232" s="1" t="str">
        <f ca="1">IFERROR(__xludf.DUMMYFUNCTION("IFERROR(REGEXEXTRACT('Tag Library'!W1243, ""\\(.*)""), 'Tag Library'!W1243)"),"et_meter_calibrate")</f>
        <v>et_meter_calibrate</v>
      </c>
      <c r="I1232" s="1" t="str">
        <f t="array" ref="I1232">IFERROR(INDEX('Tag Library'!Z:Z, MATCH(H1232, 'Tag Library'!W:W, 0)),"")</f>
        <v/>
      </c>
      <c r="K1232" s="1" t="str">
        <f ca="1">IFERROR(__xludf.DUMMYFUNCTION("IFERROR(REGEXEXTRACT('Tag Library'!AD1243, ""\\(.*)""), 'Tag Library'!AD1243)"),"")</f>
        <v/>
      </c>
    </row>
    <row r="1233" spans="1:11" ht="12.75" x14ac:dyDescent="0.2">
      <c r="A1233" s="1" t="str">
        <f ca="1">IFERROR(__xludf.DUMMYFUNCTION("IFERROR(REGEXEXTRACT('Tag Library'!P1244, ""\\(.*)""), 'Tag Library'!P1244)"),"")</f>
        <v/>
      </c>
      <c r="F1233" s="1" t="str">
        <f ca="1">IFERROR(__xludf.DUMMYFUNCTION("IFERROR(REGEXEXTRACT('Tag Library'!W1244, ""\\(.*)""), 'Tag Library'!W1244)"),"et_meter_calibrate")</f>
        <v>et_meter_calibrate</v>
      </c>
      <c r="I1233" s="1" t="str">
        <f t="array" ref="I1233">IFERROR(INDEX('Tag Library'!Z:Z, MATCH(H1233, 'Tag Library'!W:W, 0)),"")</f>
        <v/>
      </c>
      <c r="K1233" s="1" t="str">
        <f ca="1">IFERROR(__xludf.DUMMYFUNCTION("IFERROR(REGEXEXTRACT('Tag Library'!AD1244, ""\\(.*)""), 'Tag Library'!AD1244)"),"")</f>
        <v/>
      </c>
    </row>
    <row r="1234" spans="1:11" ht="12.75" x14ac:dyDescent="0.2">
      <c r="A1234" s="1" t="str">
        <f ca="1">IFERROR(__xludf.DUMMYFUNCTION("IFERROR(REGEXEXTRACT('Tag Library'!P1245, ""\\(.*)""), 'Tag Library'!P1245)"),"")</f>
        <v/>
      </c>
      <c r="F1234" s="1" t="str">
        <f ca="1">IFERROR(__xludf.DUMMYFUNCTION("IFERROR(REGEXEXTRACT('Tag Library'!W1245, ""\\(.*)""), 'Tag Library'!W1245)"),"et_meter_calibrate")</f>
        <v>et_meter_calibrate</v>
      </c>
      <c r="I1234" s="1" t="str">
        <f t="array" ref="I1234">IFERROR(INDEX('Tag Library'!Z:Z, MATCH(H1234, 'Tag Library'!W:W, 0)),"")</f>
        <v/>
      </c>
      <c r="K1234" s="1" t="str">
        <f ca="1">IFERROR(__xludf.DUMMYFUNCTION("IFERROR(REGEXEXTRACT('Tag Library'!AD1245, ""\\(.*)""), 'Tag Library'!AD1245)"),"")</f>
        <v/>
      </c>
    </row>
    <row r="1235" spans="1:11" ht="12.75" x14ac:dyDescent="0.2">
      <c r="A1235" s="1" t="str">
        <f ca="1">IFERROR(__xludf.DUMMYFUNCTION("IFERROR(REGEXEXTRACT('Tag Library'!P1246, ""\\(.*)""), 'Tag Library'!P1246)"),"")</f>
        <v/>
      </c>
      <c r="F1235" s="1" t="str">
        <f ca="1">IFERROR(__xludf.DUMMYFUNCTION("IFERROR(REGEXEXTRACT('Tag Library'!W1246, ""\\(.*)""), 'Tag Library'!W1246)"),"et_meter_calibrate")</f>
        <v>et_meter_calibrate</v>
      </c>
      <c r="I1235" s="1" t="str">
        <f t="array" ref="I1235">IFERROR(INDEX('Tag Library'!Z:Z, MATCH(H1235, 'Tag Library'!W:W, 0)),"")</f>
        <v/>
      </c>
      <c r="K1235" s="1" t="str">
        <f ca="1">IFERROR(__xludf.DUMMYFUNCTION("IFERROR(REGEXEXTRACT('Tag Library'!AD1246, ""\\(.*)""), 'Tag Library'!AD1246)"),"")</f>
        <v/>
      </c>
    </row>
    <row r="1236" spans="1:11" ht="12.75" x14ac:dyDescent="0.2">
      <c r="A1236" s="1" t="str">
        <f ca="1">IFERROR(__xludf.DUMMYFUNCTION("IFERROR(REGEXEXTRACT('Tag Library'!P1247, ""\\(.*)""), 'Tag Library'!P1247)"),"")</f>
        <v/>
      </c>
      <c r="F1236" s="1" t="str">
        <f ca="1">IFERROR(__xludf.DUMMYFUNCTION("IFERROR(REGEXEXTRACT('Tag Library'!W1247, ""\\(.*)""), 'Tag Library'!W1247)"),"et_meter_calibrate")</f>
        <v>et_meter_calibrate</v>
      </c>
      <c r="I1236" s="1" t="str">
        <f t="array" ref="I1236">IFERROR(INDEX('Tag Library'!Z:Z, MATCH(H1236, 'Tag Library'!W:W, 0)),"")</f>
        <v/>
      </c>
      <c r="K1236" s="1" t="str">
        <f ca="1">IFERROR(__xludf.DUMMYFUNCTION("IFERROR(REGEXEXTRACT('Tag Library'!AD1247, ""\\(.*)""), 'Tag Library'!AD1247)"),"")</f>
        <v/>
      </c>
    </row>
    <row r="1237" spans="1:11" ht="12.75" x14ac:dyDescent="0.2">
      <c r="A1237" s="1" t="str">
        <f ca="1">IFERROR(__xludf.DUMMYFUNCTION("IFERROR(REGEXEXTRACT('Tag Library'!P1248, ""\\(.*)""), 'Tag Library'!P1248)"),"")</f>
        <v/>
      </c>
      <c r="F1237" s="1" t="str">
        <f ca="1">IFERROR(__xludf.DUMMYFUNCTION("IFERROR(REGEXEXTRACT('Tag Library'!W1248, ""\\(.*)""), 'Tag Library'!W1248)"),"et_meter_calibrate")</f>
        <v>et_meter_calibrate</v>
      </c>
      <c r="I1237" s="1" t="str">
        <f t="array" ref="I1237">IFERROR(INDEX('Tag Library'!Z:Z, MATCH(H1237, 'Tag Library'!W:W, 0)),"")</f>
        <v/>
      </c>
      <c r="K1237" s="1" t="str">
        <f ca="1">IFERROR(__xludf.DUMMYFUNCTION("IFERROR(REGEXEXTRACT('Tag Library'!AD1248, ""\\(.*)""), 'Tag Library'!AD1248)"),"")</f>
        <v/>
      </c>
    </row>
    <row r="1238" spans="1:11" ht="12.75" x14ac:dyDescent="0.2">
      <c r="A1238" s="1" t="str">
        <f ca="1">IFERROR(__xludf.DUMMYFUNCTION("IFERROR(REGEXEXTRACT('Tag Library'!P1249, ""\\(.*)""), 'Tag Library'!P1249)"),"")</f>
        <v/>
      </c>
      <c r="F1238" s="1" t="str">
        <f ca="1">IFERROR(__xludf.DUMMYFUNCTION("IFERROR(REGEXEXTRACT('Tag Library'!W1249, ""\\(.*)""), 'Tag Library'!W1249)"),"et_meter_calibrate")</f>
        <v>et_meter_calibrate</v>
      </c>
      <c r="I1238" s="1" t="str">
        <f t="array" ref="I1238">IFERROR(INDEX('Tag Library'!Z:Z, MATCH(H1238, 'Tag Library'!W:W, 0)),"")</f>
        <v/>
      </c>
      <c r="K1238" s="1" t="str">
        <f ca="1">IFERROR(__xludf.DUMMYFUNCTION("IFERROR(REGEXEXTRACT('Tag Library'!AD1249, ""\\(.*)""), 'Tag Library'!AD1249)"),"")</f>
        <v/>
      </c>
    </row>
    <row r="1239" spans="1:11" ht="12.75" x14ac:dyDescent="0.2">
      <c r="A1239" s="1" t="str">
        <f ca="1">IFERROR(__xludf.DUMMYFUNCTION("IFERROR(REGEXEXTRACT('Tag Library'!P1250, ""\\(.*)""), 'Tag Library'!P1250)"),"")</f>
        <v/>
      </c>
      <c r="F1239" s="1" t="str">
        <f ca="1">IFERROR(__xludf.DUMMYFUNCTION("IFERROR(REGEXEXTRACT('Tag Library'!W1250, ""\\(.*)""), 'Tag Library'!W1250)"),"et_meter_calibrate")</f>
        <v>et_meter_calibrate</v>
      </c>
      <c r="I1239" s="1" t="str">
        <f t="array" ref="I1239">IFERROR(INDEX('Tag Library'!Z:Z, MATCH(H1239, 'Tag Library'!W:W, 0)),"")</f>
        <v/>
      </c>
      <c r="K1239" s="1" t="str">
        <f ca="1">IFERROR(__xludf.DUMMYFUNCTION("IFERROR(REGEXEXTRACT('Tag Library'!AD1250, ""\\(.*)""), 'Tag Library'!AD1250)"),"")</f>
        <v/>
      </c>
    </row>
    <row r="1240" spans="1:11" ht="12.75" x14ac:dyDescent="0.2">
      <c r="A1240" s="1" t="str">
        <f ca="1">IFERROR(__xludf.DUMMYFUNCTION("IFERROR(REGEXEXTRACT('Tag Library'!P1251, ""\\(.*)""), 'Tag Library'!P1251)"),"")</f>
        <v/>
      </c>
      <c r="F1240" s="1" t="str">
        <f ca="1">IFERROR(__xludf.DUMMYFUNCTION("IFERROR(REGEXEXTRACT('Tag Library'!W1251, ""\\(.*)""), 'Tag Library'!W1251)"),"et_meter_calibrate")</f>
        <v>et_meter_calibrate</v>
      </c>
      <c r="I1240" s="1" t="str">
        <f t="array" ref="I1240">IFERROR(INDEX('Tag Library'!Z:Z, MATCH(H1240, 'Tag Library'!W:W, 0)),"")</f>
        <v/>
      </c>
      <c r="K1240" s="1" t="str">
        <f ca="1">IFERROR(__xludf.DUMMYFUNCTION("IFERROR(REGEXEXTRACT('Tag Library'!AD1251, ""\\(.*)""), 'Tag Library'!AD1251)"),"")</f>
        <v/>
      </c>
    </row>
    <row r="1241" spans="1:11" ht="12.75" x14ac:dyDescent="0.2">
      <c r="A1241" s="1" t="str">
        <f ca="1">IFERROR(__xludf.DUMMYFUNCTION("IFERROR(REGEXEXTRACT('Tag Library'!P1252, ""\\(.*)""), 'Tag Library'!P1252)"),"")</f>
        <v/>
      </c>
      <c r="F1241" s="1" t="str">
        <f ca="1">IFERROR(__xludf.DUMMYFUNCTION("IFERROR(REGEXEXTRACT('Tag Library'!W1252, ""\\(.*)""), 'Tag Library'!W1252)"),"et_meter_calibrate")</f>
        <v>et_meter_calibrate</v>
      </c>
      <c r="I1241" s="1" t="str">
        <f t="array" ref="I1241">IFERROR(INDEX('Tag Library'!Z:Z, MATCH(H1241, 'Tag Library'!W:W, 0)),"")</f>
        <v/>
      </c>
      <c r="K1241" s="1" t="str">
        <f ca="1">IFERROR(__xludf.DUMMYFUNCTION("IFERROR(REGEXEXTRACT('Tag Library'!AD1252, ""\\(.*)""), 'Tag Library'!AD1252)"),"")</f>
        <v/>
      </c>
    </row>
    <row r="1242" spans="1:11" ht="12.75" x14ac:dyDescent="0.2">
      <c r="A1242" s="1" t="str">
        <f ca="1">IFERROR(__xludf.DUMMYFUNCTION("IFERROR(REGEXEXTRACT('Tag Library'!P1253, ""\\(.*)""), 'Tag Library'!P1253)"),"")</f>
        <v/>
      </c>
      <c r="F1242" s="1" t="str">
        <f ca="1">IFERROR(__xludf.DUMMYFUNCTION("IFERROR(REGEXEXTRACT('Tag Library'!W1253, ""\\(.*)""), 'Tag Library'!W1253)"),"et_meter_calibrate")</f>
        <v>et_meter_calibrate</v>
      </c>
      <c r="I1242" s="1" t="str">
        <f t="array" ref="I1242">IFERROR(INDEX('Tag Library'!Z:Z, MATCH(H1242, 'Tag Library'!W:W, 0)),"")</f>
        <v/>
      </c>
      <c r="K1242" s="1" t="str">
        <f ca="1">IFERROR(__xludf.DUMMYFUNCTION("IFERROR(REGEXEXTRACT('Tag Library'!AD1253, ""\\(.*)""), 'Tag Library'!AD1253)"),"")</f>
        <v/>
      </c>
    </row>
    <row r="1243" spans="1:11" ht="12.75" x14ac:dyDescent="0.2">
      <c r="A1243" s="1" t="str">
        <f ca="1">IFERROR(__xludf.DUMMYFUNCTION("IFERROR(REGEXEXTRACT('Tag Library'!P1254, ""\\(.*)""), 'Tag Library'!P1254)"),"")</f>
        <v/>
      </c>
      <c r="F1243" s="1" t="str">
        <f ca="1">IFERROR(__xludf.DUMMYFUNCTION("IFERROR(REGEXEXTRACT('Tag Library'!W1254, ""\\(.*)""), 'Tag Library'!W1254)"),"et_meter_calibrate")</f>
        <v>et_meter_calibrate</v>
      </c>
      <c r="I1243" s="1" t="str">
        <f t="array" ref="I1243">IFERROR(INDEX('Tag Library'!Z:Z, MATCH(H1243, 'Tag Library'!W:W, 0)),"")</f>
        <v/>
      </c>
      <c r="K1243" s="1" t="str">
        <f ca="1">IFERROR(__xludf.DUMMYFUNCTION("IFERROR(REGEXEXTRACT('Tag Library'!AD1254, ""\\(.*)""), 'Tag Library'!AD1254)"),"")</f>
        <v/>
      </c>
    </row>
    <row r="1244" spans="1:11" ht="12.75" x14ac:dyDescent="0.2">
      <c r="A1244" s="1" t="str">
        <f ca="1">IFERROR(__xludf.DUMMYFUNCTION("IFERROR(REGEXEXTRACT('Tag Library'!P1255, ""\\(.*)""), 'Tag Library'!P1255)"),"")</f>
        <v/>
      </c>
      <c r="F1244" s="1" t="str">
        <f ca="1">IFERROR(__xludf.DUMMYFUNCTION("IFERROR(REGEXEXTRACT('Tag Library'!W1255, ""\\(.*)""), 'Tag Library'!W1255)"),"dl_meter_calibrate")</f>
        <v>dl_meter_calibrate</v>
      </c>
      <c r="I1244" s="1" t="str">
        <f t="array" ref="I1244">IFERROR(INDEX('Tag Library'!Z:Z, MATCH(H1244, 'Tag Library'!W:W, 0)),"")</f>
        <v/>
      </c>
      <c r="K1244" s="1" t="str">
        <f ca="1">IFERROR(__xludf.DUMMYFUNCTION("IFERROR(REGEXEXTRACT('Tag Library'!AD1255, ""\\(.*)""), 'Tag Library'!AD1255)"),"")</f>
        <v/>
      </c>
    </row>
    <row r="1245" spans="1:11" ht="12.75" x14ac:dyDescent="0.2">
      <c r="A1245" s="1" t="str">
        <f ca="1">IFERROR(__xludf.DUMMYFUNCTION("IFERROR(REGEXEXTRACT('Tag Library'!P1256, ""\\(.*)""), 'Tag Library'!P1256)"),"")</f>
        <v/>
      </c>
      <c r="F1245" s="1" t="str">
        <f ca="1">IFERROR(__xludf.DUMMYFUNCTION("IFERROR(REGEXEXTRACT('Tag Library'!W1256, ""\\(.*)""), 'Tag Library'!W1256)"),"dl_meter_calibrate")</f>
        <v>dl_meter_calibrate</v>
      </c>
      <c r="I1245" s="1" t="str">
        <f t="array" ref="I1245">IFERROR(INDEX('Tag Library'!Z:Z, MATCH(H1245, 'Tag Library'!W:W, 0)),"")</f>
        <v/>
      </c>
      <c r="K1245" s="1" t="str">
        <f ca="1">IFERROR(__xludf.DUMMYFUNCTION("IFERROR(REGEXEXTRACT('Tag Library'!AD1256, ""\\(.*)""), 'Tag Library'!AD1256)"),"")</f>
        <v/>
      </c>
    </row>
    <row r="1246" spans="1:11" ht="12.75" x14ac:dyDescent="0.2">
      <c r="A1246" s="1" t="str">
        <f ca="1">IFERROR(__xludf.DUMMYFUNCTION("IFERROR(REGEXEXTRACT('Tag Library'!P1257, ""\\(.*)""), 'Tag Library'!P1257)"),"")</f>
        <v/>
      </c>
      <c r="F1246" s="1" t="str">
        <f ca="1">IFERROR(__xludf.DUMMYFUNCTION("IFERROR(REGEXEXTRACT('Tag Library'!W1257, ""\\(.*)""), 'Tag Library'!W1257)"),"dl_meter_calibrate")</f>
        <v>dl_meter_calibrate</v>
      </c>
      <c r="I1246" s="1" t="str">
        <f t="array" ref="I1246">IFERROR(INDEX('Tag Library'!Z:Z, MATCH(H1246, 'Tag Library'!W:W, 0)),"")</f>
        <v/>
      </c>
      <c r="K1246" s="1" t="str">
        <f ca="1">IFERROR(__xludf.DUMMYFUNCTION("IFERROR(REGEXEXTRACT('Tag Library'!AD1257, ""\\(.*)""), 'Tag Library'!AD1257)"),"")</f>
        <v/>
      </c>
    </row>
    <row r="1247" spans="1:11" ht="12.75" x14ac:dyDescent="0.2">
      <c r="A1247" s="1" t="str">
        <f ca="1">IFERROR(__xludf.DUMMYFUNCTION("IFERROR(REGEXEXTRACT('Tag Library'!P1258, ""\\(.*)""), 'Tag Library'!P1258)"),"")</f>
        <v/>
      </c>
      <c r="F1247" s="1" t="str">
        <f ca="1">IFERROR(__xludf.DUMMYFUNCTION("IFERROR(REGEXEXTRACT('Tag Library'!W1258, ""\\(.*)""), 'Tag Library'!W1258)"),"dl_meter_calibrate")</f>
        <v>dl_meter_calibrate</v>
      </c>
      <c r="I1247" s="1" t="str">
        <f t="array" ref="I1247">IFERROR(INDEX('Tag Library'!Z:Z, MATCH(H1247, 'Tag Library'!W:W, 0)),"")</f>
        <v/>
      </c>
      <c r="K1247" s="1" t="str">
        <f ca="1">IFERROR(__xludf.DUMMYFUNCTION("IFERROR(REGEXEXTRACT('Tag Library'!AD1258, ""\\(.*)""), 'Tag Library'!AD1258)"),"")</f>
        <v/>
      </c>
    </row>
    <row r="1248" spans="1:11" ht="12.75" x14ac:dyDescent="0.2">
      <c r="A1248" s="1" t="str">
        <f ca="1">IFERROR(__xludf.DUMMYFUNCTION("IFERROR(REGEXEXTRACT('Tag Library'!P1259, ""\\(.*)""), 'Tag Library'!P1259)"),"")</f>
        <v/>
      </c>
      <c r="F1248" s="1" t="str">
        <f ca="1">IFERROR(__xludf.DUMMYFUNCTION("IFERROR(REGEXEXTRACT('Tag Library'!W1259, ""\\(.*)""), 'Tag Library'!W1259)"),"dl_meter_calibrate")</f>
        <v>dl_meter_calibrate</v>
      </c>
      <c r="I1248" s="1" t="str">
        <f t="array" ref="I1248">IFERROR(INDEX('Tag Library'!Z:Z, MATCH(H1248, 'Tag Library'!W:W, 0)),"")</f>
        <v/>
      </c>
      <c r="K1248" s="1" t="str">
        <f ca="1">IFERROR(__xludf.DUMMYFUNCTION("IFERROR(REGEXEXTRACT('Tag Library'!AD1259, ""\\(.*)""), 'Tag Library'!AD1259)"),"")</f>
        <v/>
      </c>
    </row>
    <row r="1249" spans="1:11" ht="12.75" x14ac:dyDescent="0.2">
      <c r="A1249" s="1" t="str">
        <f ca="1">IFERROR(__xludf.DUMMYFUNCTION("IFERROR(REGEXEXTRACT('Tag Library'!P1260, ""\\(.*)""), 'Tag Library'!P1260)"),"")</f>
        <v/>
      </c>
      <c r="F1249" s="1" t="str">
        <f ca="1">IFERROR(__xludf.DUMMYFUNCTION("IFERROR(REGEXEXTRACT('Tag Library'!W1260, ""\\(.*)""), 'Tag Library'!W1260)"),"dl_meter_calibrate")</f>
        <v>dl_meter_calibrate</v>
      </c>
      <c r="I1249" s="1" t="str">
        <f t="array" ref="I1249">IFERROR(INDEX('Tag Library'!Z:Z, MATCH(H1249, 'Tag Library'!W:W, 0)),"")</f>
        <v/>
      </c>
      <c r="K1249" s="1" t="str">
        <f ca="1">IFERROR(__xludf.DUMMYFUNCTION("IFERROR(REGEXEXTRACT('Tag Library'!AD1260, ""\\(.*)""), 'Tag Library'!AD1260)"),"")</f>
        <v/>
      </c>
    </row>
    <row r="1250" spans="1:11" ht="12.75" x14ac:dyDescent="0.2">
      <c r="A1250" s="1" t="str">
        <f ca="1">IFERROR(__xludf.DUMMYFUNCTION("IFERROR(REGEXEXTRACT('Tag Library'!P1261, ""\\(.*)""), 'Tag Library'!P1261)"),"")</f>
        <v/>
      </c>
      <c r="F1250" s="1" t="str">
        <f ca="1">IFERROR(__xludf.DUMMYFUNCTION("IFERROR(REGEXEXTRACT('Tag Library'!W1261, ""\\(.*)""), 'Tag Library'!W1261)"),"dl_meter_calibrate")</f>
        <v>dl_meter_calibrate</v>
      </c>
      <c r="I1250" s="1" t="str">
        <f t="array" ref="I1250">IFERROR(INDEX('Tag Library'!Z:Z, MATCH(H1250, 'Tag Library'!W:W, 0)),"")</f>
        <v/>
      </c>
      <c r="K1250" s="1" t="str">
        <f ca="1">IFERROR(__xludf.DUMMYFUNCTION("IFERROR(REGEXEXTRACT('Tag Library'!AD1261, ""\\(.*)""), 'Tag Library'!AD1261)"),"")</f>
        <v/>
      </c>
    </row>
    <row r="1251" spans="1:11" ht="12.75" x14ac:dyDescent="0.2">
      <c r="A1251" s="1" t="str">
        <f ca="1">IFERROR(__xludf.DUMMYFUNCTION("IFERROR(REGEXEXTRACT('Tag Library'!P1262, ""\\(.*)""), 'Tag Library'!P1262)"),"")</f>
        <v/>
      </c>
      <c r="F1251" s="1" t="str">
        <f ca="1">IFERROR(__xludf.DUMMYFUNCTION("IFERROR(REGEXEXTRACT('Tag Library'!W1262, ""\\(.*)""), 'Tag Library'!W1262)"),"dl_meter_calibrate")</f>
        <v>dl_meter_calibrate</v>
      </c>
      <c r="I1251" s="1" t="str">
        <f t="array" ref="I1251">IFERROR(INDEX('Tag Library'!Z:Z, MATCH(H1251, 'Tag Library'!W:W, 0)),"")</f>
        <v/>
      </c>
      <c r="K1251" s="1" t="str">
        <f ca="1">IFERROR(__xludf.DUMMYFUNCTION("IFERROR(REGEXEXTRACT('Tag Library'!AD1262, ""\\(.*)""), 'Tag Library'!AD1262)"),"")</f>
        <v/>
      </c>
    </row>
    <row r="1252" spans="1:11" ht="12.75" x14ac:dyDescent="0.2">
      <c r="A1252" s="1" t="str">
        <f ca="1">IFERROR(__xludf.DUMMYFUNCTION("IFERROR(REGEXEXTRACT('Tag Library'!P1263, ""\\(.*)""), 'Tag Library'!P1263)"),"")</f>
        <v/>
      </c>
      <c r="F1252" s="1" t="str">
        <f ca="1">IFERROR(__xludf.DUMMYFUNCTION("IFERROR(REGEXEXTRACT('Tag Library'!W1263, ""\\(.*)""), 'Tag Library'!W1263)"),"dl_meter_calibrate")</f>
        <v>dl_meter_calibrate</v>
      </c>
      <c r="I1252" s="1" t="str">
        <f t="array" ref="I1252">IFERROR(INDEX('Tag Library'!Z:Z, MATCH(H1252, 'Tag Library'!W:W, 0)),"")</f>
        <v/>
      </c>
      <c r="K1252" s="1" t="str">
        <f ca="1">IFERROR(__xludf.DUMMYFUNCTION("IFERROR(REGEXEXTRACT('Tag Library'!AD1263, ""\\(.*)""), 'Tag Library'!AD1263)"),"")</f>
        <v/>
      </c>
    </row>
    <row r="1253" spans="1:11" ht="12.75" x14ac:dyDescent="0.2">
      <c r="A1253" s="1" t="str">
        <f ca="1">IFERROR(__xludf.DUMMYFUNCTION("IFERROR(REGEXEXTRACT('Tag Library'!P1264, ""\\(.*)""), 'Tag Library'!P1264)"),"")</f>
        <v/>
      </c>
      <c r="F1253" s="1" t="str">
        <f ca="1">IFERROR(__xludf.DUMMYFUNCTION("IFERROR(REGEXEXTRACT('Tag Library'!W1264, ""\\(.*)""), 'Tag Library'!W1264)"),"dl_meter_calibrate")</f>
        <v>dl_meter_calibrate</v>
      </c>
      <c r="I1253" s="1" t="str">
        <f t="array" ref="I1253">IFERROR(INDEX('Tag Library'!Z:Z, MATCH(H1253, 'Tag Library'!W:W, 0)),"")</f>
        <v/>
      </c>
      <c r="K1253" s="1" t="str">
        <f ca="1">IFERROR(__xludf.DUMMYFUNCTION("IFERROR(REGEXEXTRACT('Tag Library'!AD1264, ""\\(.*)""), 'Tag Library'!AD1264)"),"")</f>
        <v/>
      </c>
    </row>
    <row r="1254" spans="1:11" ht="12.75" x14ac:dyDescent="0.2">
      <c r="A1254" s="1" t="str">
        <f ca="1">IFERROR(__xludf.DUMMYFUNCTION("IFERROR(REGEXEXTRACT('Tag Library'!P1265, ""\\(.*)""), 'Tag Library'!P1265)"),"")</f>
        <v/>
      </c>
      <c r="F1254" s="1" t="str">
        <f ca="1">IFERROR(__xludf.DUMMYFUNCTION("IFERROR(REGEXEXTRACT('Tag Library'!W1265, ""\\(.*)""), 'Tag Library'!W1265)"),"dl_meter_calibrate")</f>
        <v>dl_meter_calibrate</v>
      </c>
      <c r="I1254" s="1" t="str">
        <f t="array" ref="I1254">IFERROR(INDEX('Tag Library'!Z:Z, MATCH(H1254, 'Tag Library'!W:W, 0)),"")</f>
        <v/>
      </c>
      <c r="K1254" s="1" t="str">
        <f ca="1">IFERROR(__xludf.DUMMYFUNCTION("IFERROR(REGEXEXTRACT('Tag Library'!AD1265, ""\\(.*)""), 'Tag Library'!AD1265)"),"")</f>
        <v/>
      </c>
    </row>
    <row r="1255" spans="1:11" ht="12.75" x14ac:dyDescent="0.2">
      <c r="A1255" s="1" t="str">
        <f ca="1">IFERROR(__xludf.DUMMYFUNCTION("IFERROR(REGEXEXTRACT('Tag Library'!P1266, ""\\(.*)""), 'Tag Library'!P1266)"),"")</f>
        <v/>
      </c>
      <c r="F1255" s="1" t="str">
        <f ca="1">IFERROR(__xludf.DUMMYFUNCTION("IFERROR(REGEXEXTRACT('Tag Library'!W1266, ""\\(.*)""), 'Tag Library'!W1266)"),"dl_meter_calibrate")</f>
        <v>dl_meter_calibrate</v>
      </c>
      <c r="I1255" s="1" t="str">
        <f t="array" ref="I1255">IFERROR(INDEX('Tag Library'!Z:Z, MATCH(H1255, 'Tag Library'!W:W, 0)),"")</f>
        <v/>
      </c>
      <c r="K1255" s="1" t="str">
        <f ca="1">IFERROR(__xludf.DUMMYFUNCTION("IFERROR(REGEXEXTRACT('Tag Library'!AD1266, ""\\(.*)""), 'Tag Library'!AD1266)"),"")</f>
        <v/>
      </c>
    </row>
    <row r="1256" spans="1:11" ht="12.75" x14ac:dyDescent="0.2">
      <c r="A1256" s="1" t="str">
        <f ca="1">IFERROR(__xludf.DUMMYFUNCTION("IFERROR(REGEXEXTRACT('Tag Library'!P1267, ""\\(.*)""), 'Tag Library'!P1267)"),"")</f>
        <v/>
      </c>
      <c r="F1256" s="1" t="str">
        <f ca="1">IFERROR(__xludf.DUMMYFUNCTION("IFERROR(REGEXEXTRACT('Tag Library'!W1267, ""\\(.*)""), 'Tag Library'!W1267)"),"et_meter_increment")</f>
        <v>et_meter_increment</v>
      </c>
      <c r="I1256" s="1" t="str">
        <f t="array" ref="I1256">IFERROR(INDEX('Tag Library'!Z:Z, MATCH(H1256, 'Tag Library'!W:W, 0)),"")</f>
        <v/>
      </c>
      <c r="K1256" s="1" t="str">
        <f ca="1">IFERROR(__xludf.DUMMYFUNCTION("IFERROR(REGEXEXTRACT('Tag Library'!AD1267, ""\\(.*)""), 'Tag Library'!AD1267)"),"")</f>
        <v/>
      </c>
    </row>
    <row r="1257" spans="1:11" ht="12.75" x14ac:dyDescent="0.2">
      <c r="A1257" s="1" t="str">
        <f ca="1">IFERROR(__xludf.DUMMYFUNCTION("IFERROR(REGEXEXTRACT('Tag Library'!P1268, ""\\(.*)""), 'Tag Library'!P1268)"),"")</f>
        <v/>
      </c>
      <c r="F1257" s="1" t="str">
        <f ca="1">IFERROR(__xludf.DUMMYFUNCTION("IFERROR(REGEXEXTRACT('Tag Library'!W1268, ""\\(.*)""), 'Tag Library'!W1268)"),"dl_meter_increment")</f>
        <v>dl_meter_increment</v>
      </c>
      <c r="I1257" s="1" t="str">
        <f t="array" ref="I1257">IFERROR(INDEX('Tag Library'!Z:Z, MATCH(H1257, 'Tag Library'!W:W, 0)),"")</f>
        <v/>
      </c>
      <c r="K1257" s="1" t="str">
        <f ca="1">IFERROR(__xludf.DUMMYFUNCTION("IFERROR(REGEXEXTRACT('Tag Library'!AD1268, ""\\(.*)""), 'Tag Library'!AD1268)"),"")</f>
        <v/>
      </c>
    </row>
    <row r="1258" spans="1:11" ht="12.75" x14ac:dyDescent="0.2">
      <c r="A1258" s="1" t="str">
        <f ca="1">IFERROR(__xludf.DUMMYFUNCTION("IFERROR(REGEXEXTRACT('Tag Library'!P1269, ""\\(.*)""), 'Tag Library'!P1269)"),"")</f>
        <v/>
      </c>
      <c r="F1258" s="1" t="str">
        <f ca="1">IFERROR(__xludf.DUMMYFUNCTION("IFERROR(REGEXEXTRACT('Tag Library'!W1269, ""\\(.*)""), 'Tag Library'!W1269)"),"et_meter_increment")</f>
        <v>et_meter_increment</v>
      </c>
      <c r="I1258" s="1" t="str">
        <f t="array" ref="I1258">IFERROR(INDEX('Tag Library'!Z:Z, MATCH(H1258, 'Tag Library'!W:W, 0)),"")</f>
        <v/>
      </c>
      <c r="K1258" s="1" t="str">
        <f ca="1">IFERROR(__xludf.DUMMYFUNCTION("IFERROR(REGEXEXTRACT('Tag Library'!AD1269, ""\\(.*)""), 'Tag Library'!AD1269)"),"")</f>
        <v/>
      </c>
    </row>
    <row r="1259" spans="1:11" ht="12.75" x14ac:dyDescent="0.2">
      <c r="A1259" s="1" t="str">
        <f ca="1">IFERROR(__xludf.DUMMYFUNCTION("IFERROR(REGEXEXTRACT('Tag Library'!P1270, ""\\(.*)""), 'Tag Library'!P1270)"),"")</f>
        <v/>
      </c>
      <c r="F1259" s="1" t="str">
        <f ca="1">IFERROR(__xludf.DUMMYFUNCTION("IFERROR(REGEXEXTRACT('Tag Library'!W1270, ""\\(.*)""), 'Tag Library'!W1270)"),"dl_meter_increment")</f>
        <v>dl_meter_increment</v>
      </c>
      <c r="I1259" s="1" t="str">
        <f t="array" ref="I1259">IFERROR(INDEX('Tag Library'!Z:Z, MATCH(H1259, 'Tag Library'!W:W, 0)),"")</f>
        <v/>
      </c>
      <c r="K1259" s="1" t="str">
        <f ca="1">IFERROR(__xludf.DUMMYFUNCTION("IFERROR(REGEXEXTRACT('Tag Library'!AD1270, ""\\(.*)""), 'Tag Library'!AD1270)"),"")</f>
        <v/>
      </c>
    </row>
    <row r="1260" spans="1:11" ht="12.75" x14ac:dyDescent="0.2">
      <c r="A1260" s="1" t="str">
        <f ca="1">IFERROR(__xludf.DUMMYFUNCTION("IFERROR(REGEXEXTRACT('Tag Library'!P1271, ""\\(.*)""), 'Tag Library'!P1271)"),"")</f>
        <v/>
      </c>
      <c r="F1260" s="1" t="str">
        <f ca="1">IFERROR(__xludf.DUMMYFUNCTION("IFERROR(REGEXEXTRACT('Tag Library'!W1271, ""\\(.*)""), 'Tag Library'!W1271)"),"et_meter_increment")</f>
        <v>et_meter_increment</v>
      </c>
      <c r="I1260" s="1" t="str">
        <f t="array" ref="I1260">IFERROR(INDEX('Tag Library'!Z:Z, MATCH(H1260, 'Tag Library'!W:W, 0)),"")</f>
        <v/>
      </c>
      <c r="K1260" s="1" t="str">
        <f ca="1">IFERROR(__xludf.DUMMYFUNCTION("IFERROR(REGEXEXTRACT('Tag Library'!AD1271, ""\\(.*)""), 'Tag Library'!AD1271)"),"")</f>
        <v/>
      </c>
    </row>
    <row r="1261" spans="1:11" ht="12.75" x14ac:dyDescent="0.2">
      <c r="A1261" s="1" t="str">
        <f ca="1">IFERROR(__xludf.DUMMYFUNCTION("IFERROR(REGEXEXTRACT('Tag Library'!P1272, ""\\(.*)""), 'Tag Library'!P1272)"),"")</f>
        <v/>
      </c>
      <c r="F1261" s="1" t="str">
        <f ca="1">IFERROR(__xludf.DUMMYFUNCTION("IFERROR(REGEXEXTRACT('Tag Library'!W1272, ""\\(.*)""), 'Tag Library'!W1272)"),"dl_meter_increment")</f>
        <v>dl_meter_increment</v>
      </c>
      <c r="I1261" s="1" t="str">
        <f t="array" ref="I1261">IFERROR(INDEX('Tag Library'!Z:Z, MATCH(H1261, 'Tag Library'!W:W, 0)),"")</f>
        <v/>
      </c>
      <c r="K1261" s="1" t="str">
        <f ca="1">IFERROR(__xludf.DUMMYFUNCTION("IFERROR(REGEXEXTRACT('Tag Library'!AD1272, ""\\(.*)""), 'Tag Library'!AD1272)"),"")</f>
        <v/>
      </c>
    </row>
    <row r="1262" spans="1:11" ht="12.75" x14ac:dyDescent="0.2">
      <c r="A1262" s="1" t="str">
        <f ca="1">IFERROR(__xludf.DUMMYFUNCTION("IFERROR(REGEXEXTRACT('Tag Library'!P1273, ""\\(.*)""), 'Tag Library'!P1273)"),"")</f>
        <v/>
      </c>
      <c r="F1262" s="1" t="str">
        <f ca="1">IFERROR(__xludf.DUMMYFUNCTION("IFERROR(REGEXEXTRACT('Tag Library'!W1273, ""\\(.*)""), 'Tag Library'!W1273)"),"et_meter_increment")</f>
        <v>et_meter_increment</v>
      </c>
      <c r="I1262" s="1" t="str">
        <f t="array" ref="I1262">IFERROR(INDEX('Tag Library'!Z:Z, MATCH(H1262, 'Tag Library'!W:W, 0)),"")</f>
        <v/>
      </c>
      <c r="K1262" s="1" t="str">
        <f ca="1">IFERROR(__xludf.DUMMYFUNCTION("IFERROR(REGEXEXTRACT('Tag Library'!AD1273, ""\\(.*)""), 'Tag Library'!AD1273)"),"")</f>
        <v/>
      </c>
    </row>
    <row r="1263" spans="1:11" ht="12.75" x14ac:dyDescent="0.2">
      <c r="A1263" s="1" t="str">
        <f ca="1">IFERROR(__xludf.DUMMYFUNCTION("IFERROR(REGEXEXTRACT('Tag Library'!P1274, ""\\(.*)""), 'Tag Library'!P1274)"),"")</f>
        <v/>
      </c>
      <c r="F1263" s="1" t="str">
        <f ca="1">IFERROR(__xludf.DUMMYFUNCTION("IFERROR(REGEXEXTRACT('Tag Library'!W1274, ""\\(.*)""), 'Tag Library'!W1274)"),"dl_meter_increment")</f>
        <v>dl_meter_increment</v>
      </c>
      <c r="I1263" s="1" t="str">
        <f t="array" ref="I1263">IFERROR(INDEX('Tag Library'!Z:Z, MATCH(H1263, 'Tag Library'!W:W, 0)),"")</f>
        <v/>
      </c>
      <c r="K1263" s="1" t="str">
        <f ca="1">IFERROR(__xludf.DUMMYFUNCTION("IFERROR(REGEXEXTRACT('Tag Library'!AD1274, ""\\(.*)""), 'Tag Library'!AD1274)"),"")</f>
        <v/>
      </c>
    </row>
    <row r="1264" spans="1:11" ht="12.75" x14ac:dyDescent="0.2">
      <c r="A1264" s="1" t="str">
        <f ca="1">IFERROR(__xludf.DUMMYFUNCTION("IFERROR(REGEXEXTRACT('Tag Library'!P1275, ""\\(.*)""), 'Tag Library'!P1275)"),"")</f>
        <v/>
      </c>
      <c r="F1264" s="1" t="str">
        <f ca="1">IFERROR(__xludf.DUMMYFUNCTION("IFERROR(REGEXEXTRACT('Tag Library'!W1275, ""\\(.*)""), 'Tag Library'!W1275)"),"et_meter_increment")</f>
        <v>et_meter_increment</v>
      </c>
      <c r="I1264" s="1" t="str">
        <f t="array" ref="I1264">IFERROR(INDEX('Tag Library'!Z:Z, MATCH(H1264, 'Tag Library'!W:W, 0)),"")</f>
        <v/>
      </c>
      <c r="K1264" s="1" t="str">
        <f ca="1">IFERROR(__xludf.DUMMYFUNCTION("IFERROR(REGEXEXTRACT('Tag Library'!AD1275, ""\\(.*)""), 'Tag Library'!AD1275)"),"")</f>
        <v/>
      </c>
    </row>
    <row r="1265" spans="1:11" ht="12.75" x14ac:dyDescent="0.2">
      <c r="A1265" s="1" t="str">
        <f ca="1">IFERROR(__xludf.DUMMYFUNCTION("IFERROR(REGEXEXTRACT('Tag Library'!P1276, ""\\(.*)""), 'Tag Library'!P1276)"),"")</f>
        <v/>
      </c>
      <c r="F1265" s="1" t="str">
        <f ca="1">IFERROR(__xludf.DUMMYFUNCTION("IFERROR(REGEXEXTRACT('Tag Library'!W1276, ""\\(.*)""), 'Tag Library'!W1276)"),"dl_meter_increment")</f>
        <v>dl_meter_increment</v>
      </c>
      <c r="I1265" s="1" t="str">
        <f t="array" ref="I1265">IFERROR(INDEX('Tag Library'!Z:Z, MATCH(H1265, 'Tag Library'!W:W, 0)),"")</f>
        <v/>
      </c>
      <c r="K1265" s="1" t="str">
        <f ca="1">IFERROR(__xludf.DUMMYFUNCTION("IFERROR(REGEXEXTRACT('Tag Library'!AD1276, ""\\(.*)""), 'Tag Library'!AD1276)"),"")</f>
        <v/>
      </c>
    </row>
    <row r="1266" spans="1:11" ht="12.75" x14ac:dyDescent="0.2">
      <c r="A1266" s="1" t="str">
        <f ca="1">IFERROR(__xludf.DUMMYFUNCTION("IFERROR(REGEXEXTRACT('Tag Library'!P1277, ""\\(.*)""), 'Tag Library'!P1277)"),"")</f>
        <v/>
      </c>
      <c r="F1266" s="1" t="str">
        <f ca="1">IFERROR(__xludf.DUMMYFUNCTION("IFERROR(REGEXEXTRACT('Tag Library'!W1277, ""\\(.*)""), 'Tag Library'!W1277)"),"et_meter_increment")</f>
        <v>et_meter_increment</v>
      </c>
      <c r="I1266" s="1" t="str">
        <f t="array" ref="I1266">IFERROR(INDEX('Tag Library'!Z:Z, MATCH(H1266, 'Tag Library'!W:W, 0)),"")</f>
        <v/>
      </c>
      <c r="K1266" s="1" t="str">
        <f ca="1">IFERROR(__xludf.DUMMYFUNCTION("IFERROR(REGEXEXTRACT('Tag Library'!AD1277, ""\\(.*)""), 'Tag Library'!AD1277)"),"")</f>
        <v/>
      </c>
    </row>
    <row r="1267" spans="1:11" ht="12.75" x14ac:dyDescent="0.2">
      <c r="A1267" s="1" t="str">
        <f ca="1">IFERROR(__xludf.DUMMYFUNCTION("IFERROR(REGEXEXTRACT('Tag Library'!P1278, ""\\(.*)""), 'Tag Library'!P1278)"),"")</f>
        <v/>
      </c>
      <c r="F1267" s="1" t="str">
        <f ca="1">IFERROR(__xludf.DUMMYFUNCTION("IFERROR(REGEXEXTRACT('Tag Library'!W1278, ""\\(.*)""), 'Tag Library'!W1278)"),"dl_meter_increment")</f>
        <v>dl_meter_increment</v>
      </c>
      <c r="I1267" s="1" t="str">
        <f t="array" ref="I1267">IFERROR(INDEX('Tag Library'!Z:Z, MATCH(H1267, 'Tag Library'!W:W, 0)),"")</f>
        <v/>
      </c>
      <c r="K1267" s="1" t="str">
        <f ca="1">IFERROR(__xludf.DUMMYFUNCTION("IFERROR(REGEXEXTRACT('Tag Library'!AD1278, ""\\(.*)""), 'Tag Library'!AD1278)"),"")</f>
        <v/>
      </c>
    </row>
    <row r="1268" spans="1:11" ht="12.75" x14ac:dyDescent="0.2">
      <c r="A1268" s="1" t="str">
        <f ca="1">IFERROR(__xludf.DUMMYFUNCTION("IFERROR(REGEXEXTRACT('Tag Library'!P1279, ""\\(.*)""), 'Tag Library'!P1279)"),"")</f>
        <v/>
      </c>
      <c r="F1268" s="1" t="str">
        <f ca="1">IFERROR(__xludf.DUMMYFUNCTION("IFERROR(REGEXEXTRACT('Tag Library'!W1279, ""\\(.*)""), 'Tag Library'!W1279)"),"et_meter_increment")</f>
        <v>et_meter_increment</v>
      </c>
      <c r="I1268" s="1" t="str">
        <f t="array" ref="I1268">IFERROR(INDEX('Tag Library'!Z:Z, MATCH(H1268, 'Tag Library'!W:W, 0)),"")</f>
        <v/>
      </c>
      <c r="K1268" s="1" t="str">
        <f ca="1">IFERROR(__xludf.DUMMYFUNCTION("IFERROR(REGEXEXTRACT('Tag Library'!AD1279, ""\\(.*)""), 'Tag Library'!AD1279)"),"")</f>
        <v/>
      </c>
    </row>
    <row r="1269" spans="1:11" ht="12.75" x14ac:dyDescent="0.2">
      <c r="A1269" s="1" t="str">
        <f ca="1">IFERROR(__xludf.DUMMYFUNCTION("IFERROR(REGEXEXTRACT('Tag Library'!P1280, ""\\(.*)""), 'Tag Library'!P1280)"),"")</f>
        <v/>
      </c>
      <c r="F1269" s="1" t="str">
        <f ca="1">IFERROR(__xludf.DUMMYFUNCTION("IFERROR(REGEXEXTRACT('Tag Library'!W1280, ""\\(.*)""), 'Tag Library'!W1280)"),"dl_meter_increment")</f>
        <v>dl_meter_increment</v>
      </c>
      <c r="I1269" s="1" t="str">
        <f t="array" ref="I1269">IFERROR(INDEX('Tag Library'!Z:Z, MATCH(H1269, 'Tag Library'!W:W, 0)),"")</f>
        <v/>
      </c>
      <c r="K1269" s="1" t="str">
        <f ca="1">IFERROR(__xludf.DUMMYFUNCTION("IFERROR(REGEXEXTRACT('Tag Library'!AD1280, ""\\(.*)""), 'Tag Library'!AD1280)"),"")</f>
        <v/>
      </c>
    </row>
    <row r="1270" spans="1:11" ht="12.75" x14ac:dyDescent="0.2">
      <c r="A1270" s="1" t="str">
        <f ca="1">IFERROR(__xludf.DUMMYFUNCTION("IFERROR(REGEXEXTRACT('Tag Library'!P1281, ""\\(.*)""), 'Tag Library'!P1281)"),"")</f>
        <v/>
      </c>
      <c r="F1270" s="1" t="str">
        <f ca="1">IFERROR(__xludf.DUMMYFUNCTION("IFERROR(REGEXEXTRACT('Tag Library'!W1281, ""\\(.*)""), 'Tag Library'!W1281)"),"et_meter_increment")</f>
        <v>et_meter_increment</v>
      </c>
      <c r="I1270" s="1" t="str">
        <f t="array" ref="I1270">IFERROR(INDEX('Tag Library'!Z:Z, MATCH(H1270, 'Tag Library'!W:W, 0)),"")</f>
        <v/>
      </c>
      <c r="K1270" s="1" t="str">
        <f ca="1">IFERROR(__xludf.DUMMYFUNCTION("IFERROR(REGEXEXTRACT('Tag Library'!AD1281, ""\\(.*)""), 'Tag Library'!AD1281)"),"")</f>
        <v/>
      </c>
    </row>
    <row r="1271" spans="1:11" ht="12.75" x14ac:dyDescent="0.2">
      <c r="A1271" s="1" t="str">
        <f ca="1">IFERROR(__xludf.DUMMYFUNCTION("IFERROR(REGEXEXTRACT('Tag Library'!P1282, ""\\(.*)""), 'Tag Library'!P1282)"),"")</f>
        <v/>
      </c>
      <c r="F1271" s="1" t="str">
        <f ca="1">IFERROR(__xludf.DUMMYFUNCTION("IFERROR(REGEXEXTRACT('Tag Library'!W1282, ""\\(.*)""), 'Tag Library'!W1282)"),"dl_meter_increment")</f>
        <v>dl_meter_increment</v>
      </c>
      <c r="I1271" s="1" t="str">
        <f t="array" ref="I1271">IFERROR(INDEX('Tag Library'!Z:Z, MATCH(H1271, 'Tag Library'!W:W, 0)),"")</f>
        <v/>
      </c>
      <c r="K1271" s="1" t="str">
        <f ca="1">IFERROR(__xludf.DUMMYFUNCTION("IFERROR(REGEXEXTRACT('Tag Library'!AD1282, ""\\(.*)""), 'Tag Library'!AD1282)"),"")</f>
        <v/>
      </c>
    </row>
    <row r="1272" spans="1:11" ht="12.75" x14ac:dyDescent="0.2">
      <c r="A1272" s="1" t="str">
        <f ca="1">IFERROR(__xludf.DUMMYFUNCTION("IFERROR(REGEXEXTRACT('Tag Library'!P1283, ""\\(.*)""), 'Tag Library'!P1283)"),"")</f>
        <v/>
      </c>
      <c r="F1272" s="1" t="str">
        <f ca="1">IFERROR(__xludf.DUMMYFUNCTION("IFERROR(REGEXEXTRACT('Tag Library'!W1283, ""\\(.*)""), 'Tag Library'!W1283)"),"et_meter_increment")</f>
        <v>et_meter_increment</v>
      </c>
      <c r="I1272" s="1" t="str">
        <f t="array" ref="I1272">IFERROR(INDEX('Tag Library'!Z:Z, MATCH(H1272, 'Tag Library'!W:W, 0)),"")</f>
        <v/>
      </c>
      <c r="K1272" s="1" t="str">
        <f ca="1">IFERROR(__xludf.DUMMYFUNCTION("IFERROR(REGEXEXTRACT('Tag Library'!AD1283, ""\\(.*)""), 'Tag Library'!AD1283)"),"")</f>
        <v/>
      </c>
    </row>
    <row r="1273" spans="1:11" ht="12.75" x14ac:dyDescent="0.2">
      <c r="A1273" s="1" t="str">
        <f ca="1">IFERROR(__xludf.DUMMYFUNCTION("IFERROR(REGEXEXTRACT('Tag Library'!P1284, ""\\(.*)""), 'Tag Library'!P1284)"),"")</f>
        <v/>
      </c>
      <c r="F1273" s="1" t="str">
        <f ca="1">IFERROR(__xludf.DUMMYFUNCTION("IFERROR(REGEXEXTRACT('Tag Library'!W1284, ""\\(.*)""), 'Tag Library'!W1284)"),"dl_meter_increment")</f>
        <v>dl_meter_increment</v>
      </c>
      <c r="I1273" s="1" t="str">
        <f t="array" ref="I1273">IFERROR(INDEX('Tag Library'!Z:Z, MATCH(H1273, 'Tag Library'!W:W, 0)),"")</f>
        <v/>
      </c>
      <c r="K1273" s="1" t="str">
        <f ca="1">IFERROR(__xludf.DUMMYFUNCTION("IFERROR(REGEXEXTRACT('Tag Library'!AD1284, ""\\(.*)""), 'Tag Library'!AD1284)"),"")</f>
        <v/>
      </c>
    </row>
    <row r="1274" spans="1:11" ht="12.75" x14ac:dyDescent="0.2">
      <c r="A1274" s="1" t="str">
        <f ca="1">IFERROR(__xludf.DUMMYFUNCTION("IFERROR(REGEXEXTRACT('Tag Library'!P1285, ""\\(.*)""), 'Tag Library'!P1285)"),"")</f>
        <v/>
      </c>
      <c r="F1274" s="1" t="str">
        <f ca="1">IFERROR(__xludf.DUMMYFUNCTION("IFERROR(REGEXEXTRACT('Tag Library'!W1285, ""\\(.*)""), 'Tag Library'!W1285)"),"et_meter_increment")</f>
        <v>et_meter_increment</v>
      </c>
      <c r="I1274" s="1" t="str">
        <f t="array" ref="I1274">IFERROR(INDEX('Tag Library'!Z:Z, MATCH(H1274, 'Tag Library'!W:W, 0)),"")</f>
        <v/>
      </c>
      <c r="K1274" s="1" t="str">
        <f ca="1">IFERROR(__xludf.DUMMYFUNCTION("IFERROR(REGEXEXTRACT('Tag Library'!AD1285, ""\\(.*)""), 'Tag Library'!AD1285)"),"")</f>
        <v/>
      </c>
    </row>
    <row r="1275" spans="1:11" ht="12.75" x14ac:dyDescent="0.2">
      <c r="A1275" s="1" t="str">
        <f ca="1">IFERROR(__xludf.DUMMYFUNCTION("IFERROR(REGEXEXTRACT('Tag Library'!P1286, ""\\(.*)""), 'Tag Library'!P1286)"),"")</f>
        <v/>
      </c>
      <c r="F1275" s="1" t="str">
        <f ca="1">IFERROR(__xludf.DUMMYFUNCTION("IFERROR(REGEXEXTRACT('Tag Library'!W1286, ""\\(.*)""), 'Tag Library'!W1286)"),"dl_meter_increment")</f>
        <v>dl_meter_increment</v>
      </c>
      <c r="I1275" s="1" t="str">
        <f t="array" ref="I1275">IFERROR(INDEX('Tag Library'!Z:Z, MATCH(H1275, 'Tag Library'!W:W, 0)),"")</f>
        <v/>
      </c>
      <c r="K1275" s="1" t="str">
        <f ca="1">IFERROR(__xludf.DUMMYFUNCTION("IFERROR(REGEXEXTRACT('Tag Library'!AD1286, ""\\(.*)""), 'Tag Library'!AD1286)"),"")</f>
        <v/>
      </c>
    </row>
    <row r="1276" spans="1:11" ht="12.75" x14ac:dyDescent="0.2">
      <c r="A1276" s="1" t="str">
        <f ca="1">IFERROR(__xludf.DUMMYFUNCTION("IFERROR(REGEXEXTRACT('Tag Library'!P1287, ""\\(.*)""), 'Tag Library'!P1287)"),"")</f>
        <v/>
      </c>
      <c r="F1276" s="1" t="str">
        <f ca="1">IFERROR(__xludf.DUMMYFUNCTION("IFERROR(REGEXEXTRACT('Tag Library'!W1287, ""\\(.*)""), 'Tag Library'!W1287)"),"et_meter_increment")</f>
        <v>et_meter_increment</v>
      </c>
      <c r="I1276" s="1" t="str">
        <f t="array" ref="I1276">IFERROR(INDEX('Tag Library'!Z:Z, MATCH(H1276, 'Tag Library'!W:W, 0)),"")</f>
        <v/>
      </c>
      <c r="K1276" s="1" t="str">
        <f ca="1">IFERROR(__xludf.DUMMYFUNCTION("IFERROR(REGEXEXTRACT('Tag Library'!AD1287, ""\\(.*)""), 'Tag Library'!AD1287)"),"")</f>
        <v/>
      </c>
    </row>
    <row r="1277" spans="1:11" ht="12.75" x14ac:dyDescent="0.2">
      <c r="A1277" s="1" t="str">
        <f ca="1">IFERROR(__xludf.DUMMYFUNCTION("IFERROR(REGEXEXTRACT('Tag Library'!P1288, ""\\(.*)""), 'Tag Library'!P1288)"),"")</f>
        <v/>
      </c>
      <c r="F1277" s="1" t="str">
        <f ca="1">IFERROR(__xludf.DUMMYFUNCTION("IFERROR(REGEXEXTRACT('Tag Library'!W1288, ""\\(.*)""), 'Tag Library'!W1288)"),"dl_meter_increment")</f>
        <v>dl_meter_increment</v>
      </c>
      <c r="I1277" s="1" t="str">
        <f t="array" ref="I1277">IFERROR(INDEX('Tag Library'!Z:Z, MATCH(H1277, 'Tag Library'!W:W, 0)),"")</f>
        <v/>
      </c>
      <c r="K1277" s="1" t="str">
        <f ca="1">IFERROR(__xludf.DUMMYFUNCTION("IFERROR(REGEXEXTRACT('Tag Library'!AD1288, ""\\(.*)""), 'Tag Library'!AD1288)"),"")</f>
        <v/>
      </c>
    </row>
    <row r="1278" spans="1:11" ht="12.75" x14ac:dyDescent="0.2">
      <c r="A1278" s="1" t="str">
        <f ca="1">IFERROR(__xludf.DUMMYFUNCTION("IFERROR(REGEXEXTRACT('Tag Library'!P1289, ""\\(.*)""), 'Tag Library'!P1289)"),"")</f>
        <v/>
      </c>
      <c r="F1278" s="1" t="str">
        <f ca="1">IFERROR(__xludf.DUMMYFUNCTION("IFERROR(REGEXEXTRACT('Tag Library'!W1289, ""\\(.*)""), 'Tag Library'!W1289)"),"et_meter_increment")</f>
        <v>et_meter_increment</v>
      </c>
      <c r="I1278" s="1" t="str">
        <f t="array" ref="I1278">IFERROR(INDEX('Tag Library'!Z:Z, MATCH(H1278, 'Tag Library'!W:W, 0)),"")</f>
        <v/>
      </c>
      <c r="K1278" s="1" t="str">
        <f ca="1">IFERROR(__xludf.DUMMYFUNCTION("IFERROR(REGEXEXTRACT('Tag Library'!AD1289, ""\\(.*)""), 'Tag Library'!AD1289)"),"")</f>
        <v/>
      </c>
    </row>
    <row r="1279" spans="1:11" ht="12.75" x14ac:dyDescent="0.2">
      <c r="A1279" s="1" t="str">
        <f ca="1">IFERROR(__xludf.DUMMYFUNCTION("IFERROR(REGEXEXTRACT('Tag Library'!P1290, ""\\(.*)""), 'Tag Library'!P1290)"),"")</f>
        <v/>
      </c>
      <c r="F1279" s="1" t="str">
        <f ca="1">IFERROR(__xludf.DUMMYFUNCTION("IFERROR(REGEXEXTRACT('Tag Library'!W1290, ""\\(.*)""), 'Tag Library'!W1290)"),"dl_meter_increment")</f>
        <v>dl_meter_increment</v>
      </c>
      <c r="I1279" s="1" t="str">
        <f t="array" ref="I1279">IFERROR(INDEX('Tag Library'!Z:Z, MATCH(H1279, 'Tag Library'!W:W, 0)),"")</f>
        <v/>
      </c>
      <c r="K1279" s="1" t="str">
        <f ca="1">IFERROR(__xludf.DUMMYFUNCTION("IFERROR(REGEXEXTRACT('Tag Library'!AD1290, ""\\(.*)""), 'Tag Library'!AD1290)"),"")</f>
        <v/>
      </c>
    </row>
    <row r="1280" spans="1:11" ht="12.75" x14ac:dyDescent="0.2">
      <c r="A1280" s="1" t="str">
        <f ca="1">IFERROR(__xludf.DUMMYFUNCTION("IFERROR(REGEXEXTRACT('Tag Library'!P1291, ""\\(.*)""), 'Tag Library'!P1291)"),"")</f>
        <v/>
      </c>
      <c r="F1280" s="1" t="str">
        <f ca="1">IFERROR(__xludf.DUMMYFUNCTION("IFERROR(REGEXEXTRACT('Tag Library'!W1291, ""\\(.*)""), 'Tag Library'!W1291)"),"")</f>
        <v/>
      </c>
      <c r="K1280" s="1" t="str">
        <f ca="1">IFERROR(__xludf.DUMMYFUNCTION("IFERROR(REGEXEXTRACT('Tag Library'!AD1291, ""\\(.*)""), 'Tag Library'!AD1291)"),"")</f>
        <v/>
      </c>
    </row>
    <row r="1281" spans="1:11" ht="12.75" x14ac:dyDescent="0.2">
      <c r="A1281" s="1" t="str">
        <f ca="1">IFERROR(__xludf.DUMMYFUNCTION("IFERROR(REGEXEXTRACT('Tag Library'!P1292, ""\\(.*)""), 'Tag Library'!P1292)"),"")</f>
        <v/>
      </c>
      <c r="F1281" s="1" t="str">
        <f ca="1">IFERROR(__xludf.DUMMYFUNCTION("IFERROR(REGEXEXTRACT('Tag Library'!W1292, ""\\(.*)""), 'Tag Library'!W1292)"),"")</f>
        <v/>
      </c>
      <c r="K1281" s="1" t="str">
        <f ca="1">IFERROR(__xludf.DUMMYFUNCTION("IFERROR(REGEXEXTRACT('Tag Library'!AD1292, ""\\(.*)""), 'Tag Library'!AD1292)"),"")</f>
        <v/>
      </c>
    </row>
    <row r="1282" spans="1:11" ht="12.75" x14ac:dyDescent="0.2">
      <c r="A1282" s="1" t="str">
        <f ca="1">IFERROR(__xludf.DUMMYFUNCTION("IFERROR(REGEXEXTRACT('Tag Library'!P1293, ""\\(.*)""), 'Tag Library'!P1293)"),"")</f>
        <v/>
      </c>
      <c r="F1282" s="1" t="str">
        <f ca="1">IFERROR(__xludf.DUMMYFUNCTION("IFERROR(REGEXEXTRACT('Tag Library'!W1293, ""\\(.*)""), 'Tag Library'!W1293)"),"")</f>
        <v/>
      </c>
      <c r="K1282" s="1" t="str">
        <f ca="1">IFERROR(__xludf.DUMMYFUNCTION("IFERROR(REGEXEXTRACT('Tag Library'!AD1293, ""\\(.*)""), 'Tag Library'!AD1293)"),"")</f>
        <v/>
      </c>
    </row>
    <row r="1283" spans="1:11" ht="12.75" x14ac:dyDescent="0.2">
      <c r="A1283" s="1" t="str">
        <f ca="1">IFERROR(__xludf.DUMMYFUNCTION("IFERROR(REGEXEXTRACT('Tag Library'!P1294, ""\\(.*)""), 'Tag Library'!P1294)"),"")</f>
        <v/>
      </c>
      <c r="F1283" s="1" t="str">
        <f ca="1">IFERROR(__xludf.DUMMYFUNCTION("IFERROR(REGEXEXTRACT('Tag Library'!W1294, ""\\(.*)""), 'Tag Library'!W1294)"),"")</f>
        <v/>
      </c>
      <c r="K1283" s="1" t="str">
        <f ca="1">IFERROR(__xludf.DUMMYFUNCTION("IFERROR(REGEXEXTRACT('Tag Library'!AD1294, ""\\(.*)""), 'Tag Library'!AD1294)"),"")</f>
        <v/>
      </c>
    </row>
    <row r="1284" spans="1:11" ht="12.75" x14ac:dyDescent="0.2">
      <c r="A1284" s="1" t="str">
        <f ca="1">IFERROR(__xludf.DUMMYFUNCTION("IFERROR(REGEXEXTRACT('Tag Library'!P1295, ""\\(.*)""), 'Tag Library'!P1295)"),"")</f>
        <v/>
      </c>
      <c r="F1284" s="1" t="str">
        <f ca="1">IFERROR(__xludf.DUMMYFUNCTION("IFERROR(REGEXEXTRACT('Tag Library'!W1295, ""\\(.*)""), 'Tag Library'!W1295)"),"")</f>
        <v/>
      </c>
      <c r="K1284" s="1" t="str">
        <f ca="1">IFERROR(__xludf.DUMMYFUNCTION("IFERROR(REGEXEXTRACT('Tag Library'!AD1295, ""\\(.*)""), 'Tag Library'!AD1295)"),"")</f>
        <v/>
      </c>
    </row>
    <row r="1285" spans="1:11" ht="12.75" x14ac:dyDescent="0.2">
      <c r="A1285" s="1" t="str">
        <f ca="1">IFERROR(__xludf.DUMMYFUNCTION("IFERROR(REGEXEXTRACT('Tag Library'!P1296, ""\\(.*)""), 'Tag Library'!P1296)"),"")</f>
        <v/>
      </c>
      <c r="F1285" s="1" t="str">
        <f ca="1">IFERROR(__xludf.DUMMYFUNCTION("IFERROR(REGEXEXTRACT('Tag Library'!W1296, ""\\(.*)""), 'Tag Library'!W1296)"),"")</f>
        <v/>
      </c>
      <c r="K1285" s="1" t="str">
        <f ca="1">IFERROR(__xludf.DUMMYFUNCTION("IFERROR(REGEXEXTRACT('Tag Library'!AD1296, ""\\(.*)""), 'Tag Library'!AD1296)"),"")</f>
        <v/>
      </c>
    </row>
    <row r="1286" spans="1:11" ht="12.75" x14ac:dyDescent="0.2">
      <c r="A1286" s="1" t="str">
        <f ca="1">IFERROR(__xludf.DUMMYFUNCTION("IFERROR(REGEXEXTRACT('Tag Library'!P1297, ""\\(.*)""), 'Tag Library'!P1297)"),"")</f>
        <v/>
      </c>
      <c r="F1286" s="1" t="str">
        <f ca="1">IFERROR(__xludf.DUMMYFUNCTION("IFERROR(REGEXEXTRACT('Tag Library'!W1297, ""\\(.*)""), 'Tag Library'!W1297)"),"")</f>
        <v/>
      </c>
      <c r="K1286" s="1" t="str">
        <f ca="1">IFERROR(__xludf.DUMMYFUNCTION("IFERROR(REGEXEXTRACT('Tag Library'!AD1297, ""\\(.*)""), 'Tag Library'!AD1297)"),"")</f>
        <v/>
      </c>
    </row>
    <row r="1287" spans="1:11" ht="12.75" x14ac:dyDescent="0.2">
      <c r="A1287" s="1" t="str">
        <f ca="1">IFERROR(__xludf.DUMMYFUNCTION("IFERROR(REGEXEXTRACT('Tag Library'!P1298, ""\\(.*)""), 'Tag Library'!P1298)"),"")</f>
        <v/>
      </c>
      <c r="F1287" s="1" t="str">
        <f ca="1">IFERROR(__xludf.DUMMYFUNCTION("IFERROR(REGEXEXTRACT('Tag Library'!W1298, ""\\(.*)""), 'Tag Library'!W1298)"),"")</f>
        <v/>
      </c>
      <c r="K1287" s="1" t="str">
        <f ca="1">IFERROR(__xludf.DUMMYFUNCTION("IFERROR(REGEXEXTRACT('Tag Library'!AD1298, ""\\(.*)""), 'Tag Library'!AD1298)"),"")</f>
        <v/>
      </c>
    </row>
    <row r="1288" spans="1:11" ht="12.75" x14ac:dyDescent="0.2">
      <c r="A1288" s="1" t="str">
        <f ca="1">IFERROR(__xludf.DUMMYFUNCTION("IFERROR(REGEXEXTRACT('Tag Library'!P1299, ""\\(.*)""), 'Tag Library'!P1299)"),"")</f>
        <v/>
      </c>
      <c r="F1288" s="1" t="str">
        <f ca="1">IFERROR(__xludf.DUMMYFUNCTION("IFERROR(REGEXEXTRACT('Tag Library'!W1299, ""\\(.*)""), 'Tag Library'!W1299)"),"")</f>
        <v/>
      </c>
      <c r="K1288" s="1" t="str">
        <f ca="1">IFERROR(__xludf.DUMMYFUNCTION("IFERROR(REGEXEXTRACT('Tag Library'!AD1299, ""\\(.*)""), 'Tag Library'!AD1299)"),"")</f>
        <v/>
      </c>
    </row>
    <row r="1289" spans="1:11" ht="12.75" x14ac:dyDescent="0.2">
      <c r="A1289" s="1" t="str">
        <f ca="1">IFERROR(__xludf.DUMMYFUNCTION("IFERROR(REGEXEXTRACT('Tag Library'!P1300, ""\\(.*)""), 'Tag Library'!P1300)"),"")</f>
        <v/>
      </c>
      <c r="F1289" s="1" t="str">
        <f ca="1">IFERROR(__xludf.DUMMYFUNCTION("IFERROR(REGEXEXTRACT('Tag Library'!W1300, ""\\(.*)""), 'Tag Library'!W1300)"),"")</f>
        <v/>
      </c>
      <c r="K1289" s="1" t="str">
        <f ca="1">IFERROR(__xludf.DUMMYFUNCTION("IFERROR(REGEXEXTRACT('Tag Library'!AD1300, ""\\(.*)""), 'Tag Library'!AD1300)"),"")</f>
        <v/>
      </c>
    </row>
    <row r="1290" spans="1:11" ht="12.75" x14ac:dyDescent="0.2">
      <c r="A1290" s="1" t="str">
        <f ca="1">IFERROR(__xludf.DUMMYFUNCTION("IFERROR(REGEXEXTRACT('Tag Library'!P1301, ""\\(.*)""), 'Tag Library'!P1301)"),"")</f>
        <v/>
      </c>
      <c r="F1290" s="1" t="str">
        <f ca="1">IFERROR(__xludf.DUMMYFUNCTION("IFERROR(REGEXEXTRACT('Tag Library'!W1301, ""\\(.*)""), 'Tag Library'!W1301)"),"")</f>
        <v/>
      </c>
      <c r="K1290" s="1" t="str">
        <f ca="1">IFERROR(__xludf.DUMMYFUNCTION("IFERROR(REGEXEXTRACT('Tag Library'!AD1301, ""\\(.*)""), 'Tag Library'!AD1301)"),"")</f>
        <v/>
      </c>
    </row>
    <row r="1291" spans="1:11" ht="12.75" x14ac:dyDescent="0.2">
      <c r="A1291" s="1" t="str">
        <f ca="1">IFERROR(__xludf.DUMMYFUNCTION("IFERROR(REGEXEXTRACT('Tag Library'!P1302, ""\\(.*)""), 'Tag Library'!P1302)"),"")</f>
        <v/>
      </c>
      <c r="F1291" s="1" t="str">
        <f ca="1">IFERROR(__xludf.DUMMYFUNCTION("IFERROR(REGEXEXTRACT('Tag Library'!W1302, ""\\(.*)""), 'Tag Library'!W1302)"),"")</f>
        <v/>
      </c>
      <c r="K1291" s="1" t="str">
        <f ca="1">IFERROR(__xludf.DUMMYFUNCTION("IFERROR(REGEXEXTRACT('Tag Library'!AD1302, ""\\(.*)""), 'Tag Library'!AD1302)"),"")</f>
        <v/>
      </c>
    </row>
    <row r="1292" spans="1:11" ht="12.75" x14ac:dyDescent="0.2">
      <c r="A1292" s="1" t="str">
        <f ca="1">IFERROR(__xludf.DUMMYFUNCTION("IFERROR(REGEXEXTRACT('Tag Library'!P1303, ""\\(.*)""), 'Tag Library'!P1303)"),"")</f>
        <v/>
      </c>
      <c r="F1292" s="1" t="str">
        <f ca="1">IFERROR(__xludf.DUMMYFUNCTION("IFERROR(REGEXEXTRACT('Tag Library'!W1303, ""\\(.*)""), 'Tag Library'!W1303)"),"")</f>
        <v/>
      </c>
      <c r="K1292" s="1" t="str">
        <f ca="1">IFERROR(__xludf.DUMMYFUNCTION("IFERROR(REGEXEXTRACT('Tag Library'!AD1303, ""\\(.*)""), 'Tag Library'!AD1303)"),"")</f>
        <v/>
      </c>
    </row>
    <row r="1293" spans="1:11" ht="12.75" x14ac:dyDescent="0.2">
      <c r="A1293" s="1" t="str">
        <f ca="1">IFERROR(__xludf.DUMMYFUNCTION("IFERROR(REGEXEXTRACT('Tag Library'!P1304, ""\\(.*)""), 'Tag Library'!P1304)"),"")</f>
        <v/>
      </c>
      <c r="F1293" s="1" t="str">
        <f ca="1">IFERROR(__xludf.DUMMYFUNCTION("IFERROR(REGEXEXTRACT('Tag Library'!W1304, ""\\(.*)""), 'Tag Library'!W1304)"),"")</f>
        <v/>
      </c>
      <c r="K1293" s="1" t="str">
        <f ca="1">IFERROR(__xludf.DUMMYFUNCTION("IFERROR(REGEXEXTRACT('Tag Library'!AD1304, ""\\(.*)""), 'Tag Library'!AD1304)"),"")</f>
        <v/>
      </c>
    </row>
    <row r="1294" spans="1:11" ht="12.75" x14ac:dyDescent="0.2">
      <c r="A1294" s="1" t="str">
        <f ca="1">IFERROR(__xludf.DUMMYFUNCTION("IFERROR(REGEXEXTRACT('Tag Library'!P1305, ""\\(.*)""), 'Tag Library'!P1305)"),"")</f>
        <v/>
      </c>
      <c r="F1294" s="1" t="str">
        <f ca="1">IFERROR(__xludf.DUMMYFUNCTION("IFERROR(REGEXEXTRACT('Tag Library'!W1305, ""\\(.*)""), 'Tag Library'!W1305)"),"")</f>
        <v/>
      </c>
      <c r="K1294" s="1" t="str">
        <f ca="1">IFERROR(__xludf.DUMMYFUNCTION("IFERROR(REGEXEXTRACT('Tag Library'!AD1305, ""\\(.*)""), 'Tag Library'!AD1305)"),"")</f>
        <v/>
      </c>
    </row>
    <row r="1295" spans="1:11" ht="12.75" x14ac:dyDescent="0.2">
      <c r="A1295" s="1" t="str">
        <f ca="1">IFERROR(__xludf.DUMMYFUNCTION("IFERROR(REGEXEXTRACT('Tag Library'!P1306, ""\\(.*)""), 'Tag Library'!P1306)"),"")</f>
        <v/>
      </c>
      <c r="F1295" s="1" t="str">
        <f ca="1">IFERROR(__xludf.DUMMYFUNCTION("IFERROR(REGEXEXTRACT('Tag Library'!W1306, ""\\(.*)""), 'Tag Library'!W1306)"),"")</f>
        <v/>
      </c>
      <c r="K1295" s="1" t="str">
        <f ca="1">IFERROR(__xludf.DUMMYFUNCTION("IFERROR(REGEXEXTRACT('Tag Library'!AD1306, ""\\(.*)""), 'Tag Library'!AD1306)"),"")</f>
        <v/>
      </c>
    </row>
    <row r="1296" spans="1:11" ht="12.75" x14ac:dyDescent="0.2">
      <c r="A1296" s="1" t="str">
        <f ca="1">IFERROR(__xludf.DUMMYFUNCTION("IFERROR(REGEXEXTRACT('Tag Library'!P1307, ""\\(.*)""), 'Tag Library'!P1307)"),"")</f>
        <v/>
      </c>
      <c r="F1296" s="1" t="str">
        <f ca="1">IFERROR(__xludf.DUMMYFUNCTION("IFERROR(REGEXEXTRACT('Tag Library'!W1307, ""\\(.*)""), 'Tag Library'!W1307)"),"")</f>
        <v/>
      </c>
      <c r="K1296" s="1" t="str">
        <f ca="1">IFERROR(__xludf.DUMMYFUNCTION("IFERROR(REGEXEXTRACT('Tag Library'!AD1307, ""\\(.*)""), 'Tag Library'!AD1307)"),"")</f>
        <v/>
      </c>
    </row>
    <row r="1297" spans="1:11" ht="12.75" x14ac:dyDescent="0.2">
      <c r="A1297" s="1" t="str">
        <f ca="1">IFERROR(__xludf.DUMMYFUNCTION("IFERROR(REGEXEXTRACT('Tag Library'!P1308, ""\\(.*)""), 'Tag Library'!P1308)"),"")</f>
        <v/>
      </c>
      <c r="F1297" s="1" t="str">
        <f ca="1">IFERROR(__xludf.DUMMYFUNCTION("IFERROR(REGEXEXTRACT('Tag Library'!W1308, ""\\(.*)""), 'Tag Library'!W1308)"),"")</f>
        <v/>
      </c>
      <c r="K1297" s="1" t="str">
        <f ca="1">IFERROR(__xludf.DUMMYFUNCTION("IFERROR(REGEXEXTRACT('Tag Library'!AD1308, ""\\(.*)""), 'Tag Library'!AD1308)"),"")</f>
        <v/>
      </c>
    </row>
    <row r="1298" spans="1:11" ht="12.75" x14ac:dyDescent="0.2">
      <c r="A1298" s="1" t="str">
        <f ca="1">IFERROR(__xludf.DUMMYFUNCTION("IFERROR(REGEXEXTRACT('Tag Library'!P1309, ""\\(.*)""), 'Tag Library'!P1309)"),"")</f>
        <v/>
      </c>
      <c r="F1298" s="1" t="str">
        <f ca="1">IFERROR(__xludf.DUMMYFUNCTION("IFERROR(REGEXEXTRACT('Tag Library'!W1309, ""\\(.*)""), 'Tag Library'!W1309)"),"")</f>
        <v/>
      </c>
      <c r="K1298" s="1" t="str">
        <f ca="1">IFERROR(__xludf.DUMMYFUNCTION("IFERROR(REGEXEXTRACT('Tag Library'!AD1309, ""\\(.*)""), 'Tag Library'!AD1309)"),"")</f>
        <v/>
      </c>
    </row>
    <row r="1299" spans="1:11" ht="12.75" x14ac:dyDescent="0.2">
      <c r="A1299" s="1" t="str">
        <f ca="1">IFERROR(__xludf.DUMMYFUNCTION("IFERROR(REGEXEXTRACT('Tag Library'!P1310, ""\\(.*)""), 'Tag Library'!P1310)"),"")</f>
        <v/>
      </c>
      <c r="F1299" s="1" t="str">
        <f ca="1">IFERROR(__xludf.DUMMYFUNCTION("IFERROR(REGEXEXTRACT('Tag Library'!W1310, ""\\(.*)""), 'Tag Library'!W1310)"),"")</f>
        <v/>
      </c>
      <c r="K1299" s="1" t="str">
        <f ca="1">IFERROR(__xludf.DUMMYFUNCTION("IFERROR(REGEXEXTRACT('Tag Library'!AD1310, ""\\(.*)""), 'Tag Library'!AD1310)"),"")</f>
        <v/>
      </c>
    </row>
    <row r="1300" spans="1:11" ht="12.75" x14ac:dyDescent="0.2">
      <c r="A1300" s="1" t="str">
        <f ca="1">IFERROR(__xludf.DUMMYFUNCTION("IFERROR(REGEXEXTRACT('Tag Library'!P1311, ""\\(.*)""), 'Tag Library'!P1311)"),"")</f>
        <v/>
      </c>
      <c r="F1300" s="1" t="str">
        <f ca="1">IFERROR(__xludf.DUMMYFUNCTION("IFERROR(REGEXEXTRACT('Tag Library'!W1311, ""\\(.*)""), 'Tag Library'!W1311)"),"")</f>
        <v/>
      </c>
      <c r="K1300" s="1" t="str">
        <f ca="1">IFERROR(__xludf.DUMMYFUNCTION("IFERROR(REGEXEXTRACT('Tag Library'!AD1311, ""\\(.*)""), 'Tag Library'!AD1311)"),"")</f>
        <v/>
      </c>
    </row>
    <row r="1301" spans="1:11" ht="12.75" x14ac:dyDescent="0.2">
      <c r="A1301" s="1" t="str">
        <f ca="1">IFERROR(__xludf.DUMMYFUNCTION("IFERROR(REGEXEXTRACT('Tag Library'!P1312, ""\\(.*)""), 'Tag Library'!P1312)"),"")</f>
        <v/>
      </c>
      <c r="F1301" s="1" t="str">
        <f ca="1">IFERROR(__xludf.DUMMYFUNCTION("IFERROR(REGEXEXTRACT('Tag Library'!W1312, ""\\(.*)""), 'Tag Library'!W1312)"),"")</f>
        <v/>
      </c>
      <c r="K1301" s="1" t="str">
        <f ca="1">IFERROR(__xludf.DUMMYFUNCTION("IFERROR(REGEXEXTRACT('Tag Library'!AD1312, ""\\(.*)""), 'Tag Library'!AD1312)"),"")</f>
        <v/>
      </c>
    </row>
    <row r="1302" spans="1:11" ht="12.75" x14ac:dyDescent="0.2">
      <c r="A1302" s="1" t="str">
        <f ca="1">IFERROR(__xludf.DUMMYFUNCTION("IFERROR(REGEXEXTRACT('Tag Library'!P1313, ""\\(.*)""), 'Tag Library'!P1313)"),"")</f>
        <v/>
      </c>
      <c r="F1302" s="1" t="str">
        <f ca="1">IFERROR(__xludf.DUMMYFUNCTION("IFERROR(REGEXEXTRACT('Tag Library'!W1313, ""\\(.*)""), 'Tag Library'!W1313)"),"")</f>
        <v/>
      </c>
      <c r="K1302" s="1" t="str">
        <f ca="1">IFERROR(__xludf.DUMMYFUNCTION("IFERROR(REGEXEXTRACT('Tag Library'!AD1313, ""\\(.*)""), 'Tag Library'!AD1313)"),"")</f>
        <v/>
      </c>
    </row>
    <row r="1303" spans="1:11" ht="12.75" x14ac:dyDescent="0.2">
      <c r="A1303" s="1" t="str">
        <f ca="1">IFERROR(__xludf.DUMMYFUNCTION("IFERROR(REGEXEXTRACT('Tag Library'!P1314, ""\\(.*)""), 'Tag Library'!P1314)"),"")</f>
        <v/>
      </c>
      <c r="F1303" s="1" t="str">
        <f ca="1">IFERROR(__xludf.DUMMYFUNCTION("IFERROR(REGEXEXTRACT('Tag Library'!W1314, ""\\(.*)""), 'Tag Library'!W1314)"),"")</f>
        <v/>
      </c>
      <c r="K1303" s="1" t="str">
        <f ca="1">IFERROR(__xludf.DUMMYFUNCTION("IFERROR(REGEXEXTRACT('Tag Library'!AD1314, ""\\(.*)""), 'Tag Library'!AD1314)"),"")</f>
        <v/>
      </c>
    </row>
    <row r="1304" spans="1:11" ht="12.75" x14ac:dyDescent="0.2">
      <c r="A1304" s="1" t="str">
        <f ca="1">IFERROR(__xludf.DUMMYFUNCTION("IFERROR(REGEXEXTRACT('Tag Library'!P1315, ""\\(.*)""), 'Tag Library'!P1315)"),"")</f>
        <v/>
      </c>
      <c r="F1304" s="1" t="str">
        <f ca="1">IFERROR(__xludf.DUMMYFUNCTION("IFERROR(REGEXEXTRACT('Tag Library'!W1315, ""\\(.*)""), 'Tag Library'!W1315)"),"")</f>
        <v/>
      </c>
      <c r="K1304" s="1" t="str">
        <f ca="1">IFERROR(__xludf.DUMMYFUNCTION("IFERROR(REGEXEXTRACT('Tag Library'!AD1315, ""\\(.*)""), 'Tag Library'!AD1315)"),"")</f>
        <v/>
      </c>
    </row>
    <row r="1305" spans="1:11" ht="12.75" x14ac:dyDescent="0.2">
      <c r="A1305" s="1" t="str">
        <f ca="1">IFERROR(__xludf.DUMMYFUNCTION("IFERROR(REGEXEXTRACT('Tag Library'!P1316, ""\\(.*)""), 'Tag Library'!P1316)"),"")</f>
        <v/>
      </c>
      <c r="F1305" s="1" t="str">
        <f ca="1">IFERROR(__xludf.DUMMYFUNCTION("IFERROR(REGEXEXTRACT('Tag Library'!W1316, ""\\(.*)""), 'Tag Library'!W1316)"),"")</f>
        <v/>
      </c>
      <c r="K1305" s="1" t="str">
        <f ca="1">IFERROR(__xludf.DUMMYFUNCTION("IFERROR(REGEXEXTRACT('Tag Library'!AD1316, ""\\(.*)""), 'Tag Library'!AD1316)"),"")</f>
        <v/>
      </c>
    </row>
    <row r="1306" spans="1:11" ht="12.75" x14ac:dyDescent="0.2">
      <c r="A1306" s="1" t="str">
        <f ca="1">IFERROR(__xludf.DUMMYFUNCTION("IFERROR(REGEXEXTRACT('Tag Library'!P1317, ""\\(.*)""), 'Tag Library'!P1317)"),"")</f>
        <v/>
      </c>
      <c r="F1306" s="1" t="str">
        <f ca="1">IFERROR(__xludf.DUMMYFUNCTION("IFERROR(REGEXEXTRACT('Tag Library'!W1317, ""\\(.*)""), 'Tag Library'!W1317)"),"")</f>
        <v/>
      </c>
      <c r="K1306" s="1" t="str">
        <f ca="1">IFERROR(__xludf.DUMMYFUNCTION("IFERROR(REGEXEXTRACT('Tag Library'!AD1317, ""\\(.*)""), 'Tag Library'!AD1317)"),"")</f>
        <v/>
      </c>
    </row>
    <row r="1307" spans="1:11" ht="12.75" x14ac:dyDescent="0.2">
      <c r="A1307" s="1" t="str">
        <f ca="1">IFERROR(__xludf.DUMMYFUNCTION("IFERROR(REGEXEXTRACT('Tag Library'!P1318, ""\\(.*)""), 'Tag Library'!P1318)"),"")</f>
        <v/>
      </c>
      <c r="F1307" s="1" t="str">
        <f ca="1">IFERROR(__xludf.DUMMYFUNCTION("IFERROR(REGEXEXTRACT('Tag Library'!W1318, ""\\(.*)""), 'Tag Library'!W1318)"),"")</f>
        <v/>
      </c>
      <c r="K1307" s="1" t="str">
        <f ca="1">IFERROR(__xludf.DUMMYFUNCTION("IFERROR(REGEXEXTRACT('Tag Library'!AD1318, ""\\(.*)""), 'Tag Library'!AD1318)"),"")</f>
        <v/>
      </c>
    </row>
    <row r="1308" spans="1:11" ht="12.75" x14ac:dyDescent="0.2">
      <c r="A1308" s="1" t="str">
        <f ca="1">IFERROR(__xludf.DUMMYFUNCTION("IFERROR(REGEXEXTRACT('Tag Library'!P1319, ""\\(.*)""), 'Tag Library'!P1319)"),"")</f>
        <v/>
      </c>
      <c r="F1308" s="1" t="str">
        <f ca="1">IFERROR(__xludf.DUMMYFUNCTION("IFERROR(REGEXEXTRACT('Tag Library'!W1319, ""\\(.*)""), 'Tag Library'!W1319)"),"")</f>
        <v/>
      </c>
      <c r="K1308" s="1" t="str">
        <f ca="1">IFERROR(__xludf.DUMMYFUNCTION("IFERROR(REGEXEXTRACT('Tag Library'!AD1319, ""\\(.*)""), 'Tag Library'!AD1319)"),"")</f>
        <v/>
      </c>
    </row>
    <row r="1309" spans="1:11" ht="12.75" x14ac:dyDescent="0.2">
      <c r="A1309" s="1" t="str">
        <f ca="1">IFERROR(__xludf.DUMMYFUNCTION("IFERROR(REGEXEXTRACT('Tag Library'!P1320, ""\\(.*)""), 'Tag Library'!P1320)"),"")</f>
        <v/>
      </c>
      <c r="F1309" s="1" t="str">
        <f ca="1">IFERROR(__xludf.DUMMYFUNCTION("IFERROR(REGEXEXTRACT('Tag Library'!W1320, ""\\(.*)""), 'Tag Library'!W1320)"),"")</f>
        <v/>
      </c>
      <c r="K1309" s="1" t="str">
        <f ca="1">IFERROR(__xludf.DUMMYFUNCTION("IFERROR(REGEXEXTRACT('Tag Library'!AD1320, ""\\(.*)""), 'Tag Library'!AD1320)"),"")</f>
        <v/>
      </c>
    </row>
    <row r="1310" spans="1:11" ht="12.75" x14ac:dyDescent="0.2">
      <c r="A1310" s="1" t="str">
        <f ca="1">IFERROR(__xludf.DUMMYFUNCTION("IFERROR(REGEXEXTRACT('Tag Library'!P1321, ""\\(.*)""), 'Tag Library'!P1321)"),"")</f>
        <v/>
      </c>
      <c r="F1310" s="1" t="str">
        <f ca="1">IFERROR(__xludf.DUMMYFUNCTION("IFERROR(REGEXEXTRACT('Tag Library'!W1321, ""\\(.*)""), 'Tag Library'!W1321)"),"")</f>
        <v/>
      </c>
      <c r="K1310" s="1" t="str">
        <f ca="1">IFERROR(__xludf.DUMMYFUNCTION("IFERROR(REGEXEXTRACT('Tag Library'!AD1321, ""\\(.*)""), 'Tag Library'!AD1321)"),"")</f>
        <v/>
      </c>
    </row>
    <row r="1311" spans="1:11" ht="12.75" x14ac:dyDescent="0.2">
      <c r="A1311" s="1" t="str">
        <f ca="1">IFERROR(__xludf.DUMMYFUNCTION("IFERROR(REGEXEXTRACT('Tag Library'!P1322, ""\\(.*)""), 'Tag Library'!P1322)"),"")</f>
        <v/>
      </c>
      <c r="F1311" s="1" t="str">
        <f ca="1">IFERROR(__xludf.DUMMYFUNCTION("IFERROR(REGEXEXTRACT('Tag Library'!W1322, ""\\(.*)""), 'Tag Library'!W1322)"),"")</f>
        <v/>
      </c>
      <c r="K1311" s="1" t="str">
        <f ca="1">IFERROR(__xludf.DUMMYFUNCTION("IFERROR(REGEXEXTRACT('Tag Library'!AD1322, ""\\(.*)""), 'Tag Library'!AD1322)"),"")</f>
        <v/>
      </c>
    </row>
    <row r="1312" spans="1:11" ht="12.75" x14ac:dyDescent="0.2">
      <c r="A1312" s="1" t="str">
        <f ca="1">IFERROR(__xludf.DUMMYFUNCTION("IFERROR(REGEXEXTRACT('Tag Library'!P1323, ""\\(.*)""), 'Tag Library'!P1323)"),"")</f>
        <v/>
      </c>
      <c r="F1312" s="1" t="str">
        <f ca="1">IFERROR(__xludf.DUMMYFUNCTION("IFERROR(REGEXEXTRACT('Tag Library'!W1323, ""\\(.*)""), 'Tag Library'!W1323)"),"")</f>
        <v/>
      </c>
      <c r="K1312" s="1" t="str">
        <f ca="1">IFERROR(__xludf.DUMMYFUNCTION("IFERROR(REGEXEXTRACT('Tag Library'!AD1323, ""\\(.*)""), 'Tag Library'!AD1323)"),"")</f>
        <v/>
      </c>
    </row>
    <row r="1313" spans="1:11" ht="12.75" x14ac:dyDescent="0.2">
      <c r="A1313" s="1" t="str">
        <f ca="1">IFERROR(__xludf.DUMMYFUNCTION("IFERROR(REGEXEXTRACT('Tag Library'!P1324, ""\\(.*)""), 'Tag Library'!P1324)"),"")</f>
        <v/>
      </c>
      <c r="F1313" s="1" t="str">
        <f ca="1">IFERROR(__xludf.DUMMYFUNCTION("IFERROR(REGEXEXTRACT('Tag Library'!W1324, ""\\(.*)""), 'Tag Library'!W1324)"),"")</f>
        <v/>
      </c>
      <c r="K1313" s="1" t="str">
        <f ca="1">IFERROR(__xludf.DUMMYFUNCTION("IFERROR(REGEXEXTRACT('Tag Library'!AD1324, ""\\(.*)""), 'Tag Library'!AD1324)"),"")</f>
        <v/>
      </c>
    </row>
    <row r="1314" spans="1:11" ht="12.75" x14ac:dyDescent="0.2">
      <c r="A1314" s="1" t="str">
        <f ca="1">IFERROR(__xludf.DUMMYFUNCTION("IFERROR(REGEXEXTRACT('Tag Library'!P1325, ""\\(.*)""), 'Tag Library'!P1325)"),"")</f>
        <v/>
      </c>
      <c r="F1314" s="1" t="str">
        <f ca="1">IFERROR(__xludf.DUMMYFUNCTION("IFERROR(REGEXEXTRACT('Tag Library'!W1325, ""\\(.*)""), 'Tag Library'!W1325)"),"")</f>
        <v/>
      </c>
      <c r="K1314" s="1" t="str">
        <f ca="1">IFERROR(__xludf.DUMMYFUNCTION("IFERROR(REGEXEXTRACT('Tag Library'!AD1325, ""\\(.*)""), 'Tag Library'!AD1325)"),"")</f>
        <v/>
      </c>
    </row>
    <row r="1315" spans="1:11" ht="12.75" x14ac:dyDescent="0.2">
      <c r="A1315" s="1" t="str">
        <f ca="1">IFERROR(__xludf.DUMMYFUNCTION("IFERROR(REGEXEXTRACT('Tag Library'!P1326, ""\\(.*)""), 'Tag Library'!P1326)"),"")</f>
        <v/>
      </c>
      <c r="F1315" s="1" t="str">
        <f ca="1">IFERROR(__xludf.DUMMYFUNCTION("IFERROR(REGEXEXTRACT('Tag Library'!W1326, ""\\(.*)""), 'Tag Library'!W1326)"),"")</f>
        <v/>
      </c>
      <c r="K1315" s="1" t="str">
        <f ca="1">IFERROR(__xludf.DUMMYFUNCTION("IFERROR(REGEXEXTRACT('Tag Library'!AD1326, ""\\(.*)""), 'Tag Library'!AD1326)"),"")</f>
        <v/>
      </c>
    </row>
    <row r="1316" spans="1:11" ht="12.75" x14ac:dyDescent="0.2">
      <c r="A1316" s="1" t="str">
        <f ca="1">IFERROR(__xludf.DUMMYFUNCTION("IFERROR(REGEXEXTRACT('Tag Library'!P1327, ""\\(.*)""), 'Tag Library'!P1327)"),"")</f>
        <v/>
      </c>
      <c r="F1316" s="1" t="str">
        <f ca="1">IFERROR(__xludf.DUMMYFUNCTION("IFERROR(REGEXEXTRACT('Tag Library'!W1327, ""\\(.*)""), 'Tag Library'!W1327)"),"")</f>
        <v/>
      </c>
      <c r="K1316" s="1" t="str">
        <f ca="1">IFERROR(__xludf.DUMMYFUNCTION("IFERROR(REGEXEXTRACT('Tag Library'!AD1327, ""\\(.*)""), 'Tag Library'!AD1327)"),"")</f>
        <v/>
      </c>
    </row>
    <row r="1317" spans="1:11" ht="12.75" x14ac:dyDescent="0.2">
      <c r="A1317" s="1" t="str">
        <f ca="1">IFERROR(__xludf.DUMMYFUNCTION("IFERROR(REGEXEXTRACT('Tag Library'!P1328, ""\\(.*)""), 'Tag Library'!P1328)"),"")</f>
        <v/>
      </c>
      <c r="F1317" s="1" t="str">
        <f ca="1">IFERROR(__xludf.DUMMYFUNCTION("IFERROR(REGEXEXTRACT('Tag Library'!W1328, ""\\(.*)""), 'Tag Library'!W1328)"),"")</f>
        <v/>
      </c>
      <c r="K1317" s="1" t="str">
        <f ca="1">IFERROR(__xludf.DUMMYFUNCTION("IFERROR(REGEXEXTRACT('Tag Library'!AD1328, ""\\(.*)""), 'Tag Library'!AD1328)"),"")</f>
        <v/>
      </c>
    </row>
    <row r="1318" spans="1:11" ht="12.75" x14ac:dyDescent="0.2">
      <c r="A1318" s="1" t="str">
        <f ca="1">IFERROR(__xludf.DUMMYFUNCTION("IFERROR(REGEXEXTRACT('Tag Library'!P1329, ""\\(.*)""), 'Tag Library'!P1329)"),"")</f>
        <v/>
      </c>
      <c r="F1318" s="1" t="str">
        <f ca="1">IFERROR(__xludf.DUMMYFUNCTION("IFERROR(REGEXEXTRACT('Tag Library'!W1329, ""\\(.*)""), 'Tag Library'!W1329)"),"")</f>
        <v/>
      </c>
      <c r="K1318" s="1" t="str">
        <f ca="1">IFERROR(__xludf.DUMMYFUNCTION("IFERROR(REGEXEXTRACT('Tag Library'!AD1329, ""\\(.*)""), 'Tag Library'!AD1329)"),"")</f>
        <v/>
      </c>
    </row>
    <row r="1319" spans="1:11" ht="12.75" x14ac:dyDescent="0.2">
      <c r="A1319" s="1" t="str">
        <f ca="1">IFERROR(__xludf.DUMMYFUNCTION("IFERROR(REGEXEXTRACT('Tag Library'!P1330, ""\\(.*)""), 'Tag Library'!P1330)"),"")</f>
        <v/>
      </c>
      <c r="F1319" s="1" t="str">
        <f ca="1">IFERROR(__xludf.DUMMYFUNCTION("IFERROR(REGEXEXTRACT('Tag Library'!W1330, ""\\(.*)""), 'Tag Library'!W1330)"),"")</f>
        <v/>
      </c>
      <c r="K1319" s="1" t="str">
        <f ca="1">IFERROR(__xludf.DUMMYFUNCTION("IFERROR(REGEXEXTRACT('Tag Library'!AD1330, ""\\(.*)""), 'Tag Library'!AD1330)"),"")</f>
        <v/>
      </c>
    </row>
    <row r="1320" spans="1:11" ht="12.75" x14ac:dyDescent="0.2">
      <c r="A1320" s="1" t="str">
        <f ca="1">IFERROR(__xludf.DUMMYFUNCTION("IFERROR(REGEXEXTRACT('Tag Library'!P1331, ""\\(.*)""), 'Tag Library'!P1331)"),"")</f>
        <v/>
      </c>
      <c r="F1320" s="1" t="str">
        <f ca="1">IFERROR(__xludf.DUMMYFUNCTION("IFERROR(REGEXEXTRACT('Tag Library'!W1331, ""\\(.*)""), 'Tag Library'!W1331)"),"")</f>
        <v/>
      </c>
      <c r="K1320" s="1" t="str">
        <f ca="1">IFERROR(__xludf.DUMMYFUNCTION("IFERROR(REGEXEXTRACT('Tag Library'!AD1331, ""\\(.*)""), 'Tag Library'!AD1331)"),"")</f>
        <v/>
      </c>
    </row>
    <row r="1321" spans="1:11" ht="12.75" x14ac:dyDescent="0.2">
      <c r="A1321" s="1" t="str">
        <f ca="1">IFERROR(__xludf.DUMMYFUNCTION("IFERROR(REGEXEXTRACT('Tag Library'!P1332, ""\\(.*)""), 'Tag Library'!P1332)"),"")</f>
        <v/>
      </c>
      <c r="F1321" s="1" t="str">
        <f ca="1">IFERROR(__xludf.DUMMYFUNCTION("IFERROR(REGEXEXTRACT('Tag Library'!W1332, ""\\(.*)""), 'Tag Library'!W1332)"),"")</f>
        <v/>
      </c>
      <c r="K1321" s="1" t="str">
        <f ca="1">IFERROR(__xludf.DUMMYFUNCTION("IFERROR(REGEXEXTRACT('Tag Library'!AD1332, ""\\(.*)""), 'Tag Library'!AD1332)"),"")</f>
        <v/>
      </c>
    </row>
    <row r="1322" spans="1:11" ht="12.75" x14ac:dyDescent="0.2">
      <c r="A1322" s="1" t="str">
        <f ca="1">IFERROR(__xludf.DUMMYFUNCTION("IFERROR(REGEXEXTRACT('Tag Library'!P1333, ""\\(.*)""), 'Tag Library'!P1333)"),"")</f>
        <v/>
      </c>
      <c r="F1322" s="1" t="str">
        <f ca="1">IFERROR(__xludf.DUMMYFUNCTION("IFERROR(REGEXEXTRACT('Tag Library'!W1333, ""\\(.*)""), 'Tag Library'!W1333)"),"")</f>
        <v/>
      </c>
      <c r="K1322" s="1" t="str">
        <f ca="1">IFERROR(__xludf.DUMMYFUNCTION("IFERROR(REGEXEXTRACT('Tag Library'!AD1333, ""\\(.*)""), 'Tag Library'!AD1333)"),"")</f>
        <v/>
      </c>
    </row>
    <row r="1323" spans="1:11" ht="12.75" x14ac:dyDescent="0.2">
      <c r="A1323" s="1" t="str">
        <f ca="1">IFERROR(__xludf.DUMMYFUNCTION("IFERROR(REGEXEXTRACT('Tag Library'!P1334, ""\\(.*)""), 'Tag Library'!P1334)"),"")</f>
        <v/>
      </c>
      <c r="F1323" s="1" t="str">
        <f ca="1">IFERROR(__xludf.DUMMYFUNCTION("IFERROR(REGEXEXTRACT('Tag Library'!W1334, ""\\(.*)""), 'Tag Library'!W1334)"),"")</f>
        <v/>
      </c>
      <c r="K1323" s="1" t="str">
        <f ca="1">IFERROR(__xludf.DUMMYFUNCTION("IFERROR(REGEXEXTRACT('Tag Library'!AD1334, ""\\(.*)""), 'Tag Library'!AD1334)"),"")</f>
        <v/>
      </c>
    </row>
    <row r="1324" spans="1:11" ht="12.75" x14ac:dyDescent="0.2">
      <c r="A1324" s="1" t="str">
        <f ca="1">IFERROR(__xludf.DUMMYFUNCTION("IFERROR(REGEXEXTRACT('Tag Library'!P1335, ""\\(.*)""), 'Tag Library'!P1335)"),"")</f>
        <v/>
      </c>
      <c r="F1324" s="1" t="str">
        <f ca="1">IFERROR(__xludf.DUMMYFUNCTION("IFERROR(REGEXEXTRACT('Tag Library'!W1335, ""\\(.*)""), 'Tag Library'!W1335)"),"")</f>
        <v/>
      </c>
      <c r="K1324" s="1" t="str">
        <f ca="1">IFERROR(__xludf.DUMMYFUNCTION("IFERROR(REGEXEXTRACT('Tag Library'!AD1335, ""\\(.*)""), 'Tag Library'!AD1335)"),"")</f>
        <v/>
      </c>
    </row>
    <row r="1325" spans="1:11" ht="12.75" x14ac:dyDescent="0.2">
      <c r="A1325" s="1" t="str">
        <f ca="1">IFERROR(__xludf.DUMMYFUNCTION("IFERROR(REGEXEXTRACT('Tag Library'!P1336, ""\\(.*)""), 'Tag Library'!P1336)"),"")</f>
        <v/>
      </c>
      <c r="F1325" s="1" t="str">
        <f ca="1">IFERROR(__xludf.DUMMYFUNCTION("IFERROR(REGEXEXTRACT('Tag Library'!W1336, ""\\(.*)""), 'Tag Library'!W1336)"),"")</f>
        <v/>
      </c>
      <c r="K1325" s="1" t="str">
        <f ca="1">IFERROR(__xludf.DUMMYFUNCTION("IFERROR(REGEXEXTRACT('Tag Library'!AD1336, ""\\(.*)""), 'Tag Library'!AD1336)"),"")</f>
        <v/>
      </c>
    </row>
    <row r="1326" spans="1:11" ht="12.75" x14ac:dyDescent="0.2">
      <c r="A1326" s="1" t="str">
        <f ca="1">IFERROR(__xludf.DUMMYFUNCTION("IFERROR(REGEXEXTRACT('Tag Library'!P1337, ""\\(.*)""), 'Tag Library'!P1337)"),"")</f>
        <v/>
      </c>
      <c r="F1326" s="1" t="str">
        <f ca="1">IFERROR(__xludf.DUMMYFUNCTION("IFERROR(REGEXEXTRACT('Tag Library'!W1337, ""\\(.*)""), 'Tag Library'!W1337)"),"")</f>
        <v/>
      </c>
      <c r="K1326" s="1" t="str">
        <f ca="1">IFERROR(__xludf.DUMMYFUNCTION("IFERROR(REGEXEXTRACT('Tag Library'!AD1337, ""\\(.*)""), 'Tag Library'!AD1337)"),"")</f>
        <v/>
      </c>
    </row>
    <row r="1327" spans="1:11" ht="12.75" x14ac:dyDescent="0.2">
      <c r="A1327" s="1" t="str">
        <f ca="1">IFERROR(__xludf.DUMMYFUNCTION("IFERROR(REGEXEXTRACT('Tag Library'!P1338, ""\\(.*)""), 'Tag Library'!P1338)"),"")</f>
        <v/>
      </c>
      <c r="F1327" s="1" t="str">
        <f ca="1">IFERROR(__xludf.DUMMYFUNCTION("IFERROR(REGEXEXTRACT('Tag Library'!W1338, ""\\(.*)""), 'Tag Library'!W1338)"),"")</f>
        <v/>
      </c>
      <c r="K1327" s="1" t="str">
        <f ca="1">IFERROR(__xludf.DUMMYFUNCTION("IFERROR(REGEXEXTRACT('Tag Library'!AD1338, ""\\(.*)""), 'Tag Library'!AD1338)"),"")</f>
        <v/>
      </c>
    </row>
    <row r="1328" spans="1:11" ht="12.75" x14ac:dyDescent="0.2">
      <c r="A1328" s="1" t="str">
        <f ca="1">IFERROR(__xludf.DUMMYFUNCTION("IFERROR(REGEXEXTRACT('Tag Library'!P1339, ""\\(.*)""), 'Tag Library'!P1339)"),"")</f>
        <v/>
      </c>
      <c r="F1328" s="1" t="str">
        <f ca="1">IFERROR(__xludf.DUMMYFUNCTION("IFERROR(REGEXEXTRACT('Tag Library'!W1339, ""\\(.*)""), 'Tag Library'!W1339)"),"")</f>
        <v/>
      </c>
      <c r="K1328" s="1" t="str">
        <f ca="1">IFERROR(__xludf.DUMMYFUNCTION("IFERROR(REGEXEXTRACT('Tag Library'!AD1339, ""\\(.*)""), 'Tag Library'!AD1339)"),"")</f>
        <v/>
      </c>
    </row>
    <row r="1329" spans="1:11" ht="12.75" x14ac:dyDescent="0.2">
      <c r="A1329" s="1" t="str">
        <f ca="1">IFERROR(__xludf.DUMMYFUNCTION("IFERROR(REGEXEXTRACT('Tag Library'!P1340, ""\\(.*)""), 'Tag Library'!P1340)"),"")</f>
        <v/>
      </c>
      <c r="F1329" s="1" t="str">
        <f ca="1">IFERROR(__xludf.DUMMYFUNCTION("IFERROR(REGEXEXTRACT('Tag Library'!W1340, ""\\(.*)""), 'Tag Library'!W1340)"),"")</f>
        <v/>
      </c>
      <c r="K1329" s="1" t="str">
        <f ca="1">IFERROR(__xludf.DUMMYFUNCTION("IFERROR(REGEXEXTRACT('Tag Library'!AD1340, ""\\(.*)""), 'Tag Library'!AD1340)"),"")</f>
        <v/>
      </c>
    </row>
    <row r="1330" spans="1:11" ht="12.75" x14ac:dyDescent="0.2">
      <c r="A1330" s="1" t="str">
        <f ca="1">IFERROR(__xludf.DUMMYFUNCTION("IFERROR(REGEXEXTRACT('Tag Library'!P1341, ""\\(.*)""), 'Tag Library'!P1341)"),"")</f>
        <v/>
      </c>
      <c r="F1330" s="1" t="str">
        <f ca="1">IFERROR(__xludf.DUMMYFUNCTION("IFERROR(REGEXEXTRACT('Tag Library'!W1341, ""\\(.*)""), 'Tag Library'!W1341)"),"")</f>
        <v/>
      </c>
      <c r="K1330" s="1" t="str">
        <f ca="1">IFERROR(__xludf.DUMMYFUNCTION("IFERROR(REGEXEXTRACT('Tag Library'!AD1341, ""\\(.*)""), 'Tag Library'!AD1341)"),"")</f>
        <v/>
      </c>
    </row>
    <row r="1331" spans="1:11" ht="12.75" x14ac:dyDescent="0.2">
      <c r="A1331" s="1" t="str">
        <f ca="1">IFERROR(__xludf.DUMMYFUNCTION("IFERROR(REGEXEXTRACT('Tag Library'!P1342, ""\\(.*)""), 'Tag Library'!P1342)"),"")</f>
        <v/>
      </c>
      <c r="F1331" s="1" t="str">
        <f ca="1">IFERROR(__xludf.DUMMYFUNCTION("IFERROR(REGEXEXTRACT('Tag Library'!W1342, ""\\(.*)""), 'Tag Library'!W1342)"),"")</f>
        <v/>
      </c>
      <c r="K1331" s="1" t="str">
        <f ca="1">IFERROR(__xludf.DUMMYFUNCTION("IFERROR(REGEXEXTRACT('Tag Library'!AD1342, ""\\(.*)""), 'Tag Library'!AD1342)"),"")</f>
        <v/>
      </c>
    </row>
    <row r="1332" spans="1:11" ht="12.75" x14ac:dyDescent="0.2">
      <c r="A1332" s="1" t="str">
        <f ca="1">IFERROR(__xludf.DUMMYFUNCTION("IFERROR(REGEXEXTRACT('Tag Library'!P1343, ""\\(.*)""), 'Tag Library'!P1343)"),"")</f>
        <v/>
      </c>
      <c r="F1332" s="1" t="str">
        <f ca="1">IFERROR(__xludf.DUMMYFUNCTION("IFERROR(REGEXEXTRACT('Tag Library'!W1343, ""\\(.*)""), 'Tag Library'!W1343)"),"")</f>
        <v/>
      </c>
      <c r="K1332" s="1" t="str">
        <f ca="1">IFERROR(__xludf.DUMMYFUNCTION("IFERROR(REGEXEXTRACT('Tag Library'!AD1343, ""\\(.*)""), 'Tag Library'!AD1343)"),"")</f>
        <v/>
      </c>
    </row>
    <row r="1333" spans="1:11" ht="12.75" x14ac:dyDescent="0.2">
      <c r="A1333" s="1" t="str">
        <f ca="1">IFERROR(__xludf.DUMMYFUNCTION("IFERROR(REGEXEXTRACT('Tag Library'!P1344, ""\\(.*)""), 'Tag Library'!P1344)"),"")</f>
        <v/>
      </c>
      <c r="F1333" s="1" t="str">
        <f ca="1">IFERROR(__xludf.DUMMYFUNCTION("IFERROR(REGEXEXTRACT('Tag Library'!W1344, ""\\(.*)""), 'Tag Library'!W1344)"),"")</f>
        <v/>
      </c>
      <c r="K1333" s="1" t="str">
        <f ca="1">IFERROR(__xludf.DUMMYFUNCTION("IFERROR(REGEXEXTRACT('Tag Library'!AD1344, ""\\(.*)""), 'Tag Library'!AD1344)"),"")</f>
        <v/>
      </c>
    </row>
    <row r="1334" spans="1:11" ht="12.75" x14ac:dyDescent="0.2">
      <c r="A1334" s="1" t="str">
        <f ca="1">IFERROR(__xludf.DUMMYFUNCTION("IFERROR(REGEXEXTRACT('Tag Library'!P1345, ""\\(.*)""), 'Tag Library'!P1345)"),"")</f>
        <v/>
      </c>
      <c r="F1334" s="1" t="str">
        <f ca="1">IFERROR(__xludf.DUMMYFUNCTION("IFERROR(REGEXEXTRACT('Tag Library'!W1345, ""\\(.*)""), 'Tag Library'!W1345)"),"")</f>
        <v/>
      </c>
      <c r="K1334" s="1" t="str">
        <f ca="1">IFERROR(__xludf.DUMMYFUNCTION("IFERROR(REGEXEXTRACT('Tag Library'!AD1345, ""\\(.*)""), 'Tag Library'!AD1345)"),"")</f>
        <v/>
      </c>
    </row>
    <row r="1335" spans="1:11" ht="12.75" x14ac:dyDescent="0.2">
      <c r="A1335" s="1" t="str">
        <f ca="1">IFERROR(__xludf.DUMMYFUNCTION("IFERROR(REGEXEXTRACT('Tag Library'!P1346, ""\\(.*)""), 'Tag Library'!P1346)"),"")</f>
        <v/>
      </c>
      <c r="F1335" s="1" t="str">
        <f ca="1">IFERROR(__xludf.DUMMYFUNCTION("IFERROR(REGEXEXTRACT('Tag Library'!W1346, ""\\(.*)""), 'Tag Library'!W1346)"),"")</f>
        <v/>
      </c>
      <c r="K1335" s="1" t="str">
        <f ca="1">IFERROR(__xludf.DUMMYFUNCTION("IFERROR(REGEXEXTRACT('Tag Library'!AD1346, ""\\(.*)""), 'Tag Library'!AD1346)"),"")</f>
        <v/>
      </c>
    </row>
    <row r="1336" spans="1:11" ht="12.75" x14ac:dyDescent="0.2">
      <c r="A1336" s="1" t="str">
        <f ca="1">IFERROR(__xludf.DUMMYFUNCTION("IFERROR(REGEXEXTRACT('Tag Library'!P1347, ""\\(.*)""), 'Tag Library'!P1347)"),"")</f>
        <v/>
      </c>
      <c r="F1336" s="1" t="str">
        <f ca="1">IFERROR(__xludf.DUMMYFUNCTION("IFERROR(REGEXEXTRACT('Tag Library'!W1347, ""\\(.*)""), 'Tag Library'!W1347)"),"")</f>
        <v/>
      </c>
      <c r="K1336" s="1" t="str">
        <f ca="1">IFERROR(__xludf.DUMMYFUNCTION("IFERROR(REGEXEXTRACT('Tag Library'!AD1347, ""\\(.*)""), 'Tag Library'!AD1347)"),"")</f>
        <v/>
      </c>
    </row>
    <row r="1337" spans="1:11" ht="12.75" x14ac:dyDescent="0.2">
      <c r="A1337" s="1" t="str">
        <f ca="1">IFERROR(__xludf.DUMMYFUNCTION("IFERROR(REGEXEXTRACT('Tag Library'!P1348, ""\\(.*)""), 'Tag Library'!P1348)"),"")</f>
        <v/>
      </c>
      <c r="F1337" s="1" t="str">
        <f ca="1">IFERROR(__xludf.DUMMYFUNCTION("IFERROR(REGEXEXTRACT('Tag Library'!W1348, ""\\(.*)""), 'Tag Library'!W1348)"),"")</f>
        <v/>
      </c>
      <c r="K1337" s="1" t="str">
        <f ca="1">IFERROR(__xludf.DUMMYFUNCTION("IFERROR(REGEXEXTRACT('Tag Library'!AD1348, ""\\(.*)""), 'Tag Library'!AD1348)"),"")</f>
        <v/>
      </c>
    </row>
    <row r="1338" spans="1:11" ht="12.75" x14ac:dyDescent="0.2">
      <c r="A1338" s="1" t="str">
        <f ca="1">IFERROR(__xludf.DUMMYFUNCTION("IFERROR(REGEXEXTRACT('Tag Library'!P1349, ""\\(.*)""), 'Tag Library'!P1349)"),"")</f>
        <v/>
      </c>
      <c r="F1338" s="1" t="str">
        <f ca="1">IFERROR(__xludf.DUMMYFUNCTION("IFERROR(REGEXEXTRACT('Tag Library'!W1349, ""\\(.*)""), 'Tag Library'!W1349)"),"")</f>
        <v/>
      </c>
      <c r="K1338" s="1" t="str">
        <f ca="1">IFERROR(__xludf.DUMMYFUNCTION("IFERROR(REGEXEXTRACT('Tag Library'!AD1349, ""\\(.*)""), 'Tag Library'!AD1349)"),"")</f>
        <v/>
      </c>
    </row>
    <row r="1339" spans="1:11" ht="12.75" x14ac:dyDescent="0.2">
      <c r="A1339" s="1" t="str">
        <f ca="1">IFERROR(__xludf.DUMMYFUNCTION("IFERROR(REGEXEXTRACT('Tag Library'!P1350, ""\\(.*)""), 'Tag Library'!P1350)"),"")</f>
        <v/>
      </c>
      <c r="F1339" s="1" t="str">
        <f ca="1">IFERROR(__xludf.DUMMYFUNCTION("IFERROR(REGEXEXTRACT('Tag Library'!W1350, ""\\(.*)""), 'Tag Library'!W1350)"),"")</f>
        <v/>
      </c>
      <c r="K1339" s="1" t="str">
        <f ca="1">IFERROR(__xludf.DUMMYFUNCTION("IFERROR(REGEXEXTRACT('Tag Library'!AD1350, ""\\(.*)""), 'Tag Library'!AD1350)"),"")</f>
        <v/>
      </c>
    </row>
    <row r="1340" spans="1:11" ht="12.75" x14ac:dyDescent="0.2">
      <c r="A1340" s="1" t="str">
        <f ca="1">IFERROR(__xludf.DUMMYFUNCTION("IFERROR(REGEXEXTRACT('Tag Library'!P1351, ""\\(.*)""), 'Tag Library'!P1351)"),"")</f>
        <v/>
      </c>
      <c r="F1340" s="1" t="str">
        <f ca="1">IFERROR(__xludf.DUMMYFUNCTION("IFERROR(REGEXEXTRACT('Tag Library'!W1351, ""\\(.*)""), 'Tag Library'!W1351)"),"")</f>
        <v/>
      </c>
      <c r="K1340" s="1" t="str">
        <f ca="1">IFERROR(__xludf.DUMMYFUNCTION("IFERROR(REGEXEXTRACT('Tag Library'!AD1351, ""\\(.*)""), 'Tag Library'!AD1351)"),"")</f>
        <v/>
      </c>
    </row>
    <row r="1341" spans="1:11" ht="12.75" x14ac:dyDescent="0.2">
      <c r="A1341" s="1" t="str">
        <f ca="1">IFERROR(__xludf.DUMMYFUNCTION("IFERROR(REGEXEXTRACT('Tag Library'!P1352, ""\\(.*)""), 'Tag Library'!P1352)"),"")</f>
        <v/>
      </c>
      <c r="F1341" s="1" t="str">
        <f ca="1">IFERROR(__xludf.DUMMYFUNCTION("IFERROR(REGEXEXTRACT('Tag Library'!W1352, ""\\(.*)""), 'Tag Library'!W1352)"),"")</f>
        <v/>
      </c>
      <c r="K1341" s="1" t="str">
        <f ca="1">IFERROR(__xludf.DUMMYFUNCTION("IFERROR(REGEXEXTRACT('Tag Library'!AD1352, ""\\(.*)""), 'Tag Library'!AD1352)"),"")</f>
        <v/>
      </c>
    </row>
    <row r="1342" spans="1:11" ht="12.75" x14ac:dyDescent="0.2">
      <c r="A1342" s="1" t="str">
        <f ca="1">IFERROR(__xludf.DUMMYFUNCTION("IFERROR(REGEXEXTRACT('Tag Library'!P1353, ""\\(.*)""), 'Tag Library'!P1353)"),"")</f>
        <v/>
      </c>
      <c r="F1342" s="1" t="str">
        <f ca="1">IFERROR(__xludf.DUMMYFUNCTION("IFERROR(REGEXEXTRACT('Tag Library'!W1353, ""\\(.*)""), 'Tag Library'!W1353)"),"")</f>
        <v/>
      </c>
      <c r="K1342" s="1" t="str">
        <f ca="1">IFERROR(__xludf.DUMMYFUNCTION("IFERROR(REGEXEXTRACT('Tag Library'!AD1353, ""\\(.*)""), 'Tag Library'!AD1353)"),"")</f>
        <v/>
      </c>
    </row>
    <row r="1343" spans="1:11" ht="12.75" x14ac:dyDescent="0.2">
      <c r="A1343" s="1" t="str">
        <f ca="1">IFERROR(__xludf.DUMMYFUNCTION("IFERROR(REGEXEXTRACT('Tag Library'!P1354, ""\\(.*)""), 'Tag Library'!P1354)"),"")</f>
        <v/>
      </c>
      <c r="F1343" s="1" t="str">
        <f ca="1">IFERROR(__xludf.DUMMYFUNCTION("IFERROR(REGEXEXTRACT('Tag Library'!W1354, ""\\(.*)""), 'Tag Library'!W1354)"),"")</f>
        <v/>
      </c>
      <c r="K1343" s="1" t="str">
        <f ca="1">IFERROR(__xludf.DUMMYFUNCTION("IFERROR(REGEXEXTRACT('Tag Library'!AD1354, ""\\(.*)""), 'Tag Library'!AD1354)"),"")</f>
        <v/>
      </c>
    </row>
    <row r="1344" spans="1:11" ht="12.75" x14ac:dyDescent="0.2">
      <c r="A1344" s="1" t="str">
        <f ca="1">IFERROR(__xludf.DUMMYFUNCTION("IFERROR(REGEXEXTRACT('Tag Library'!P1355, ""\\(.*)""), 'Tag Library'!P1355)"),"")</f>
        <v/>
      </c>
      <c r="F1344" s="1" t="str">
        <f ca="1">IFERROR(__xludf.DUMMYFUNCTION("IFERROR(REGEXEXTRACT('Tag Library'!W1355, ""\\(.*)""), 'Tag Library'!W1355)"),"")</f>
        <v/>
      </c>
      <c r="K1344" s="1" t="str">
        <f ca="1">IFERROR(__xludf.DUMMYFUNCTION("IFERROR(REGEXEXTRACT('Tag Library'!AD1355, ""\\(.*)""), 'Tag Library'!AD1355)"),"")</f>
        <v/>
      </c>
    </row>
    <row r="1345" spans="1:11" ht="12.75" x14ac:dyDescent="0.2">
      <c r="A1345" s="1" t="str">
        <f ca="1">IFERROR(__xludf.DUMMYFUNCTION("IFERROR(REGEXEXTRACT('Tag Library'!P1356, ""\\(.*)""), 'Tag Library'!P1356)"),"")</f>
        <v/>
      </c>
      <c r="F1345" s="1" t="str">
        <f ca="1">IFERROR(__xludf.DUMMYFUNCTION("IFERROR(REGEXEXTRACT('Tag Library'!W1356, ""\\(.*)""), 'Tag Library'!W1356)"),"")</f>
        <v/>
      </c>
      <c r="K1345" s="1" t="str">
        <f ca="1">IFERROR(__xludf.DUMMYFUNCTION("IFERROR(REGEXEXTRACT('Tag Library'!AD1356, ""\\(.*)""), 'Tag Library'!AD1356)"),"")</f>
        <v/>
      </c>
    </row>
    <row r="1346" spans="1:11" ht="12.75" x14ac:dyDescent="0.2">
      <c r="A1346" s="1" t="str">
        <f ca="1">IFERROR(__xludf.DUMMYFUNCTION("IFERROR(REGEXEXTRACT('Tag Library'!P1357, ""\\(.*)""), 'Tag Library'!P1357)"),"")</f>
        <v/>
      </c>
      <c r="F1346" s="1" t="str">
        <f ca="1">IFERROR(__xludf.DUMMYFUNCTION("IFERROR(REGEXEXTRACT('Tag Library'!W1357, ""\\(.*)""), 'Tag Library'!W1357)"),"")</f>
        <v/>
      </c>
      <c r="K1346" s="1" t="str">
        <f ca="1">IFERROR(__xludf.DUMMYFUNCTION("IFERROR(REGEXEXTRACT('Tag Library'!AD1357, ""\\(.*)""), 'Tag Library'!AD1357)"),"")</f>
        <v/>
      </c>
    </row>
    <row r="1347" spans="1:11" ht="12.75" x14ac:dyDescent="0.2">
      <c r="A1347" s="1" t="str">
        <f ca="1">IFERROR(__xludf.DUMMYFUNCTION("IFERROR(REGEXEXTRACT('Tag Library'!P1358, ""\\(.*)""), 'Tag Library'!P1358)"),"")</f>
        <v/>
      </c>
      <c r="F1347" s="1" t="str">
        <f ca="1">IFERROR(__xludf.DUMMYFUNCTION("IFERROR(REGEXEXTRACT('Tag Library'!W1358, ""\\(.*)""), 'Tag Library'!W1358)"),"")</f>
        <v/>
      </c>
      <c r="K1347" s="1" t="str">
        <f ca="1">IFERROR(__xludf.DUMMYFUNCTION("IFERROR(REGEXEXTRACT('Tag Library'!AD1358, ""\\(.*)""), 'Tag Library'!AD1358)"),"")</f>
        <v/>
      </c>
    </row>
    <row r="1348" spans="1:11" ht="12.75" x14ac:dyDescent="0.2">
      <c r="A1348" s="1" t="str">
        <f ca="1">IFERROR(__xludf.DUMMYFUNCTION("IFERROR(REGEXEXTRACT('Tag Library'!P1359, ""\\(.*)""), 'Tag Library'!P1359)"),"")</f>
        <v/>
      </c>
      <c r="F1348" s="1" t="str">
        <f ca="1">IFERROR(__xludf.DUMMYFUNCTION("IFERROR(REGEXEXTRACT('Tag Library'!W1359, ""\\(.*)""), 'Tag Library'!W1359)"),"")</f>
        <v/>
      </c>
      <c r="K1348" s="1" t="str">
        <f ca="1">IFERROR(__xludf.DUMMYFUNCTION("IFERROR(REGEXEXTRACT('Tag Library'!AD1359, ""\\(.*)""), 'Tag Library'!AD1359)"),"")</f>
        <v/>
      </c>
    </row>
    <row r="1349" spans="1:11" ht="12.75" x14ac:dyDescent="0.2">
      <c r="A1349" s="1" t="str">
        <f ca="1">IFERROR(__xludf.DUMMYFUNCTION("IFERROR(REGEXEXTRACT('Tag Library'!P1360, ""\\(.*)""), 'Tag Library'!P1360)"),"")</f>
        <v/>
      </c>
      <c r="F1349" s="1" t="str">
        <f ca="1">IFERROR(__xludf.DUMMYFUNCTION("IFERROR(REGEXEXTRACT('Tag Library'!W1360, ""\\(.*)""), 'Tag Library'!W1360)"),"")</f>
        <v/>
      </c>
      <c r="K1349" s="1" t="str">
        <f ca="1">IFERROR(__xludf.DUMMYFUNCTION("IFERROR(REGEXEXTRACT('Tag Library'!AD1360, ""\\(.*)""), 'Tag Library'!AD1360)"),"")</f>
        <v/>
      </c>
    </row>
    <row r="1350" spans="1:11" ht="12.75" x14ac:dyDescent="0.2">
      <c r="A1350" s="1" t="str">
        <f ca="1">IFERROR(__xludf.DUMMYFUNCTION("IFERROR(REGEXEXTRACT('Tag Library'!P1361, ""\\(.*)""), 'Tag Library'!P1361)"),"")</f>
        <v/>
      </c>
      <c r="F1350" s="1" t="str">
        <f ca="1">IFERROR(__xludf.DUMMYFUNCTION("IFERROR(REGEXEXTRACT('Tag Library'!W1361, ""\\(.*)""), 'Tag Library'!W1361)"),"")</f>
        <v/>
      </c>
      <c r="K1350" s="1" t="str">
        <f ca="1">IFERROR(__xludf.DUMMYFUNCTION("IFERROR(REGEXEXTRACT('Tag Library'!AD1361, ""\\(.*)""), 'Tag Library'!AD1361)"),"")</f>
        <v/>
      </c>
    </row>
    <row r="1351" spans="1:11" ht="12.75" x14ac:dyDescent="0.2">
      <c r="A1351" s="1" t="str">
        <f ca="1">IFERROR(__xludf.DUMMYFUNCTION("IFERROR(REGEXEXTRACT('Tag Library'!P1362, ""\\(.*)""), 'Tag Library'!P1362)"),"")</f>
        <v/>
      </c>
      <c r="F1351" s="1" t="str">
        <f ca="1">IFERROR(__xludf.DUMMYFUNCTION("IFERROR(REGEXEXTRACT('Tag Library'!W1362, ""\\(.*)""), 'Tag Library'!W1362)"),"")</f>
        <v/>
      </c>
      <c r="K1351" s="1" t="str">
        <f ca="1">IFERROR(__xludf.DUMMYFUNCTION("IFERROR(REGEXEXTRACT('Tag Library'!AD1362, ""\\(.*)""), 'Tag Library'!AD1362)"),"")</f>
        <v/>
      </c>
    </row>
    <row r="1352" spans="1:11" ht="12.75" x14ac:dyDescent="0.2">
      <c r="A1352" s="1" t="str">
        <f ca="1">IFERROR(__xludf.DUMMYFUNCTION("IFERROR(REGEXEXTRACT('Tag Library'!P1363, ""\\(.*)""), 'Tag Library'!P1363)"),"")</f>
        <v/>
      </c>
      <c r="F1352" s="1" t="str">
        <f ca="1">IFERROR(__xludf.DUMMYFUNCTION("IFERROR(REGEXEXTRACT('Tag Library'!W1363, ""\\(.*)""), 'Tag Library'!W1363)"),"")</f>
        <v/>
      </c>
      <c r="K1352" s="1" t="str">
        <f ca="1">IFERROR(__xludf.DUMMYFUNCTION("IFERROR(REGEXEXTRACT('Tag Library'!AD1363, ""\\(.*)""), 'Tag Library'!AD1363)"),"")</f>
        <v/>
      </c>
    </row>
    <row r="1353" spans="1:11" ht="12.75" x14ac:dyDescent="0.2">
      <c r="A1353" s="1" t="str">
        <f ca="1">IFERROR(__xludf.DUMMYFUNCTION("IFERROR(REGEXEXTRACT('Tag Library'!P1364, ""\\(.*)""), 'Tag Library'!P1364)"),"")</f>
        <v/>
      </c>
      <c r="F1353" s="1" t="str">
        <f ca="1">IFERROR(__xludf.DUMMYFUNCTION("IFERROR(REGEXEXTRACT('Tag Library'!W1364, ""\\(.*)""), 'Tag Library'!W1364)"),"")</f>
        <v/>
      </c>
      <c r="K1353" s="1" t="str">
        <f ca="1">IFERROR(__xludf.DUMMYFUNCTION("IFERROR(REGEXEXTRACT('Tag Library'!AD1364, ""\\(.*)""), 'Tag Library'!AD1364)"),"")</f>
        <v/>
      </c>
    </row>
    <row r="1354" spans="1:11" ht="12.75" x14ac:dyDescent="0.2">
      <c r="A1354" s="1" t="str">
        <f ca="1">IFERROR(__xludf.DUMMYFUNCTION("IFERROR(REGEXEXTRACT('Tag Library'!P1365, ""\\(.*)""), 'Tag Library'!P1365)"),"")</f>
        <v/>
      </c>
      <c r="F1354" s="1" t="str">
        <f ca="1">IFERROR(__xludf.DUMMYFUNCTION("IFERROR(REGEXEXTRACT('Tag Library'!W1365, ""\\(.*)""), 'Tag Library'!W1365)"),"")</f>
        <v/>
      </c>
      <c r="K1354" s="1" t="str">
        <f ca="1">IFERROR(__xludf.DUMMYFUNCTION("IFERROR(REGEXEXTRACT('Tag Library'!AD1365, ""\\(.*)""), 'Tag Library'!AD1365)"),"")</f>
        <v/>
      </c>
    </row>
    <row r="1355" spans="1:11" ht="12.75" x14ac:dyDescent="0.2">
      <c r="A1355" s="1" t="str">
        <f ca="1">IFERROR(__xludf.DUMMYFUNCTION("IFERROR(REGEXEXTRACT('Tag Library'!P1366, ""\\(.*)""), 'Tag Library'!P1366)"),"")</f>
        <v/>
      </c>
      <c r="F1355" s="1" t="str">
        <f ca="1">IFERROR(__xludf.DUMMYFUNCTION("IFERROR(REGEXEXTRACT('Tag Library'!W1366, ""\\(.*)""), 'Tag Library'!W1366)"),"")</f>
        <v/>
      </c>
      <c r="K1355" s="1" t="str">
        <f ca="1">IFERROR(__xludf.DUMMYFUNCTION("IFERROR(REGEXEXTRACT('Tag Library'!AD1366, ""\\(.*)""), 'Tag Library'!AD1366)"),"")</f>
        <v/>
      </c>
    </row>
    <row r="1356" spans="1:11" ht="12.75" x14ac:dyDescent="0.2">
      <c r="A1356" s="1" t="str">
        <f ca="1">IFERROR(__xludf.DUMMYFUNCTION("IFERROR(REGEXEXTRACT('Tag Library'!P1367, ""\\(.*)""), 'Tag Library'!P1367)"),"")</f>
        <v/>
      </c>
      <c r="F1356" s="1" t="str">
        <f ca="1">IFERROR(__xludf.DUMMYFUNCTION("IFERROR(REGEXEXTRACT('Tag Library'!W1367, ""\\(.*)""), 'Tag Library'!W1367)"),"")</f>
        <v/>
      </c>
      <c r="K1356" s="1" t="str">
        <f ca="1">IFERROR(__xludf.DUMMYFUNCTION("IFERROR(REGEXEXTRACT('Tag Library'!AD1367, ""\\(.*)""), 'Tag Library'!AD1367)"),"")</f>
        <v/>
      </c>
    </row>
    <row r="1357" spans="1:11" ht="12.75" x14ac:dyDescent="0.2">
      <c r="A1357" s="1" t="str">
        <f ca="1">IFERROR(__xludf.DUMMYFUNCTION("IFERROR(REGEXEXTRACT('Tag Library'!P1368, ""\\(.*)""), 'Tag Library'!P1368)"),"")</f>
        <v/>
      </c>
      <c r="F1357" s="1" t="str">
        <f ca="1">IFERROR(__xludf.DUMMYFUNCTION("IFERROR(REGEXEXTRACT('Tag Library'!W1368, ""\\(.*)""), 'Tag Library'!W1368)"),"")</f>
        <v/>
      </c>
      <c r="K1357" s="1" t="str">
        <f ca="1">IFERROR(__xludf.DUMMYFUNCTION("IFERROR(REGEXEXTRACT('Tag Library'!AD1368, ""\\(.*)""), 'Tag Library'!AD1368)"),"")</f>
        <v/>
      </c>
    </row>
    <row r="1358" spans="1:11" ht="12.75" x14ac:dyDescent="0.2">
      <c r="A1358" s="1" t="str">
        <f ca="1">IFERROR(__xludf.DUMMYFUNCTION("IFERROR(REGEXEXTRACT('Tag Library'!P1369, ""\\(.*)""), 'Tag Library'!P1369)"),"")</f>
        <v/>
      </c>
      <c r="F1358" s="1" t="str">
        <f ca="1">IFERROR(__xludf.DUMMYFUNCTION("IFERROR(REGEXEXTRACT('Tag Library'!W1369, ""\\(.*)""), 'Tag Library'!W1369)"),"")</f>
        <v/>
      </c>
      <c r="K1358" s="1" t="str">
        <f ca="1">IFERROR(__xludf.DUMMYFUNCTION("IFERROR(REGEXEXTRACT('Tag Library'!AD1369, ""\\(.*)""), 'Tag Library'!AD1369)"),"")</f>
        <v/>
      </c>
    </row>
    <row r="1359" spans="1:11" ht="12.75" x14ac:dyDescent="0.2">
      <c r="A1359" s="1" t="str">
        <f ca="1">IFERROR(__xludf.DUMMYFUNCTION("IFERROR(REGEXEXTRACT('Tag Library'!P1370, ""\\(.*)""), 'Tag Library'!P1370)"),"")</f>
        <v/>
      </c>
      <c r="F1359" s="1" t="str">
        <f ca="1">IFERROR(__xludf.DUMMYFUNCTION("IFERROR(REGEXEXTRACT('Tag Library'!W1370, ""\\(.*)""), 'Tag Library'!W1370)"),"")</f>
        <v/>
      </c>
      <c r="K1359" s="1" t="str">
        <f ca="1">IFERROR(__xludf.DUMMYFUNCTION("IFERROR(REGEXEXTRACT('Tag Library'!AD1370, ""\\(.*)""), 'Tag Library'!AD1370)"),"")</f>
        <v/>
      </c>
    </row>
    <row r="1360" spans="1:11" ht="12.75" x14ac:dyDescent="0.2">
      <c r="A1360" s="1" t="str">
        <f ca="1">IFERROR(__xludf.DUMMYFUNCTION("IFERROR(REGEXEXTRACT('Tag Library'!P1371, ""\\(.*)""), 'Tag Library'!P1371)"),"")</f>
        <v/>
      </c>
      <c r="F1360" s="1" t="str">
        <f ca="1">IFERROR(__xludf.DUMMYFUNCTION("IFERROR(REGEXEXTRACT('Tag Library'!W1371, ""\\(.*)""), 'Tag Library'!W1371)"),"")</f>
        <v/>
      </c>
      <c r="K1360" s="1" t="str">
        <f ca="1">IFERROR(__xludf.DUMMYFUNCTION("IFERROR(REGEXEXTRACT('Tag Library'!AD1371, ""\\(.*)""), 'Tag Library'!AD1371)"),"")</f>
        <v/>
      </c>
    </row>
    <row r="1361" spans="1:11" ht="12.75" x14ac:dyDescent="0.2">
      <c r="A1361" s="1" t="str">
        <f ca="1">IFERROR(__xludf.DUMMYFUNCTION("IFERROR(REGEXEXTRACT('Tag Library'!P1372, ""\\(.*)""), 'Tag Library'!P1372)"),"")</f>
        <v/>
      </c>
      <c r="F1361" s="1" t="str">
        <f ca="1">IFERROR(__xludf.DUMMYFUNCTION("IFERROR(REGEXEXTRACT('Tag Library'!W1372, ""\\(.*)""), 'Tag Library'!W1372)"),"")</f>
        <v/>
      </c>
      <c r="K1361" s="1" t="str">
        <f ca="1">IFERROR(__xludf.DUMMYFUNCTION("IFERROR(REGEXEXTRACT('Tag Library'!AD1372, ""\\(.*)""), 'Tag Library'!AD1372)"),"")</f>
        <v/>
      </c>
    </row>
    <row r="1362" spans="1:11" ht="12.75" x14ac:dyDescent="0.2">
      <c r="A1362" s="1" t="str">
        <f ca="1">IFERROR(__xludf.DUMMYFUNCTION("IFERROR(REGEXEXTRACT('Tag Library'!P1373, ""\\(.*)""), 'Tag Library'!P1373)"),"")</f>
        <v/>
      </c>
      <c r="F1362" s="1" t="str">
        <f ca="1">IFERROR(__xludf.DUMMYFUNCTION("IFERROR(REGEXEXTRACT('Tag Library'!W1373, ""\\(.*)""), 'Tag Library'!W1373)"),"")</f>
        <v/>
      </c>
      <c r="K1362" s="1" t="str">
        <f ca="1">IFERROR(__xludf.DUMMYFUNCTION("IFERROR(REGEXEXTRACT('Tag Library'!AD1373, ""\\(.*)""), 'Tag Library'!AD1373)"),"")</f>
        <v/>
      </c>
    </row>
    <row r="1363" spans="1:11" ht="12.75" x14ac:dyDescent="0.2">
      <c r="A1363" s="1" t="str">
        <f ca="1">IFERROR(__xludf.DUMMYFUNCTION("IFERROR(REGEXEXTRACT('Tag Library'!P1374, ""\\(.*)""), 'Tag Library'!P1374)"),"")</f>
        <v/>
      </c>
      <c r="F1363" s="1" t="str">
        <f ca="1">IFERROR(__xludf.DUMMYFUNCTION("IFERROR(REGEXEXTRACT('Tag Library'!W1374, ""\\(.*)""), 'Tag Library'!W1374)"),"")</f>
        <v/>
      </c>
      <c r="K1363" s="1" t="str">
        <f ca="1">IFERROR(__xludf.DUMMYFUNCTION("IFERROR(REGEXEXTRACT('Tag Library'!AD1374, ""\\(.*)""), 'Tag Library'!AD1374)"),"")</f>
        <v/>
      </c>
    </row>
    <row r="1364" spans="1:11" ht="12.75" x14ac:dyDescent="0.2">
      <c r="A1364" s="1" t="str">
        <f ca="1">IFERROR(__xludf.DUMMYFUNCTION("IFERROR(REGEXEXTRACT('Tag Library'!P1375, ""\\(.*)""), 'Tag Library'!P1375)"),"")</f>
        <v/>
      </c>
      <c r="F1364" s="1" t="str">
        <f ca="1">IFERROR(__xludf.DUMMYFUNCTION("IFERROR(REGEXEXTRACT('Tag Library'!W1375, ""\\(.*)""), 'Tag Library'!W1375)"),"")</f>
        <v/>
      </c>
      <c r="K1364" s="1" t="str">
        <f ca="1">IFERROR(__xludf.DUMMYFUNCTION("IFERROR(REGEXEXTRACT('Tag Library'!AD1375, ""\\(.*)""), 'Tag Library'!AD1375)"),"")</f>
        <v/>
      </c>
    </row>
    <row r="1365" spans="1:11" ht="12.75" x14ac:dyDescent="0.2">
      <c r="A1365" s="1" t="str">
        <f ca="1">IFERROR(__xludf.DUMMYFUNCTION("IFERROR(REGEXEXTRACT('Tag Library'!P1376, ""\\(.*)""), 'Tag Library'!P1376)"),"")</f>
        <v/>
      </c>
      <c r="F1365" s="1" t="str">
        <f ca="1">IFERROR(__xludf.DUMMYFUNCTION("IFERROR(REGEXEXTRACT('Tag Library'!W1376, ""\\(.*)""), 'Tag Library'!W1376)"),"")</f>
        <v/>
      </c>
      <c r="K1365" s="1" t="str">
        <f ca="1">IFERROR(__xludf.DUMMYFUNCTION("IFERROR(REGEXEXTRACT('Tag Library'!AD1376, ""\\(.*)""), 'Tag Library'!AD1376)"),"")</f>
        <v/>
      </c>
    </row>
    <row r="1366" spans="1:11" ht="12.75" x14ac:dyDescent="0.2">
      <c r="A1366" s="1" t="str">
        <f ca="1">IFERROR(__xludf.DUMMYFUNCTION("IFERROR(REGEXEXTRACT('Tag Library'!P1377, ""\\(.*)""), 'Tag Library'!P1377)"),"")</f>
        <v/>
      </c>
      <c r="F1366" s="1" t="str">
        <f ca="1">IFERROR(__xludf.DUMMYFUNCTION("IFERROR(REGEXEXTRACT('Tag Library'!W1377, ""\\(.*)""), 'Tag Library'!W1377)"),"")</f>
        <v/>
      </c>
      <c r="K1366" s="1" t="str">
        <f ca="1">IFERROR(__xludf.DUMMYFUNCTION("IFERROR(REGEXEXTRACT('Tag Library'!AD1377, ""\\(.*)""), 'Tag Library'!AD1377)"),"")</f>
        <v/>
      </c>
    </row>
    <row r="1367" spans="1:11" ht="12.75" x14ac:dyDescent="0.2">
      <c r="A1367" s="1" t="str">
        <f ca="1">IFERROR(__xludf.DUMMYFUNCTION("IFERROR(REGEXEXTRACT('Tag Library'!P1378, ""\\(.*)""), 'Tag Library'!P1378)"),"")</f>
        <v/>
      </c>
      <c r="F1367" s="1" t="str">
        <f ca="1">IFERROR(__xludf.DUMMYFUNCTION("IFERROR(REGEXEXTRACT('Tag Library'!W1378, ""\\(.*)""), 'Tag Library'!W1378)"),"")</f>
        <v/>
      </c>
      <c r="K1367" s="1" t="str">
        <f ca="1">IFERROR(__xludf.DUMMYFUNCTION("IFERROR(REGEXEXTRACT('Tag Library'!AD1378, ""\\(.*)""), 'Tag Library'!AD1378)"),"")</f>
        <v/>
      </c>
    </row>
    <row r="1368" spans="1:11" ht="12.75" x14ac:dyDescent="0.2">
      <c r="A1368" s="1" t="str">
        <f ca="1">IFERROR(__xludf.DUMMYFUNCTION("IFERROR(REGEXEXTRACT('Tag Library'!P1379, ""\\(.*)""), 'Tag Library'!P1379)"),"")</f>
        <v/>
      </c>
      <c r="F1368" s="1" t="str">
        <f ca="1">IFERROR(__xludf.DUMMYFUNCTION("IFERROR(REGEXEXTRACT('Tag Library'!W1379, ""\\(.*)""), 'Tag Library'!W1379)"),"")</f>
        <v/>
      </c>
      <c r="K1368" s="1" t="str">
        <f ca="1">IFERROR(__xludf.DUMMYFUNCTION("IFERROR(REGEXEXTRACT('Tag Library'!AD1379, ""\\(.*)""), 'Tag Library'!AD1379)"),"")</f>
        <v/>
      </c>
    </row>
    <row r="1369" spans="1:11" ht="12.75" x14ac:dyDescent="0.2">
      <c r="A1369" s="1" t="str">
        <f ca="1">IFERROR(__xludf.DUMMYFUNCTION("IFERROR(REGEXEXTRACT('Tag Library'!P1380, ""\\(.*)""), 'Tag Library'!P1380)"),"")</f>
        <v/>
      </c>
      <c r="F1369" s="1" t="str">
        <f ca="1">IFERROR(__xludf.DUMMYFUNCTION("IFERROR(REGEXEXTRACT('Tag Library'!W1380, ""\\(.*)""), 'Tag Library'!W1380)"),"")</f>
        <v/>
      </c>
      <c r="K1369" s="1" t="str">
        <f ca="1">IFERROR(__xludf.DUMMYFUNCTION("IFERROR(REGEXEXTRACT('Tag Library'!AD1380, ""\\(.*)""), 'Tag Library'!AD1380)"),"")</f>
        <v/>
      </c>
    </row>
    <row r="1370" spans="1:11" ht="12.75" x14ac:dyDescent="0.2">
      <c r="A1370" s="1" t="str">
        <f ca="1">IFERROR(__xludf.DUMMYFUNCTION("IFERROR(REGEXEXTRACT('Tag Library'!P1381, ""\\(.*)""), 'Tag Library'!P1381)"),"")</f>
        <v/>
      </c>
      <c r="F1370" s="1" t="str">
        <f ca="1">IFERROR(__xludf.DUMMYFUNCTION("IFERROR(REGEXEXTRACT('Tag Library'!W1381, ""\\(.*)""), 'Tag Library'!W1381)"),"")</f>
        <v/>
      </c>
      <c r="K1370" s="1" t="str">
        <f ca="1">IFERROR(__xludf.DUMMYFUNCTION("IFERROR(REGEXEXTRACT('Tag Library'!AD1381, ""\\(.*)""), 'Tag Library'!AD1381)"),"")</f>
        <v/>
      </c>
    </row>
    <row r="1371" spans="1:11" ht="12.75" x14ac:dyDescent="0.2">
      <c r="A1371" s="1" t="str">
        <f ca="1">IFERROR(__xludf.DUMMYFUNCTION("IFERROR(REGEXEXTRACT('Tag Library'!P1382, ""\\(.*)""), 'Tag Library'!P1382)"),"")</f>
        <v/>
      </c>
      <c r="F1371" s="1" t="str">
        <f ca="1">IFERROR(__xludf.DUMMYFUNCTION("IFERROR(REGEXEXTRACT('Tag Library'!W1382, ""\\(.*)""), 'Tag Library'!W1382)"),"")</f>
        <v/>
      </c>
      <c r="K1371" s="1" t="str">
        <f ca="1">IFERROR(__xludf.DUMMYFUNCTION("IFERROR(REGEXEXTRACT('Tag Library'!AD1382, ""\\(.*)""), 'Tag Library'!AD1382)"),"")</f>
        <v/>
      </c>
    </row>
    <row r="1372" spans="1:11" ht="12.75" x14ac:dyDescent="0.2">
      <c r="A1372" s="1" t="str">
        <f ca="1">IFERROR(__xludf.DUMMYFUNCTION("IFERROR(REGEXEXTRACT('Tag Library'!P1383, ""\\(.*)""), 'Tag Library'!P1383)"),"")</f>
        <v/>
      </c>
      <c r="F1372" s="1" t="str">
        <f ca="1">IFERROR(__xludf.DUMMYFUNCTION("IFERROR(REGEXEXTRACT('Tag Library'!W1383, ""\\(.*)""), 'Tag Library'!W1383)"),"")</f>
        <v/>
      </c>
      <c r="K1372" s="1" t="str">
        <f ca="1">IFERROR(__xludf.DUMMYFUNCTION("IFERROR(REGEXEXTRACT('Tag Library'!AD1383, ""\\(.*)""), 'Tag Library'!AD1383)"),"")</f>
        <v/>
      </c>
    </row>
    <row r="1373" spans="1:11" ht="12.75" x14ac:dyDescent="0.2">
      <c r="A1373" s="1" t="str">
        <f ca="1">IFERROR(__xludf.DUMMYFUNCTION("IFERROR(REGEXEXTRACT('Tag Library'!P1384, ""\\(.*)""), 'Tag Library'!P1384)"),"")</f>
        <v/>
      </c>
      <c r="F1373" s="1" t="str">
        <f ca="1">IFERROR(__xludf.DUMMYFUNCTION("IFERROR(REGEXEXTRACT('Tag Library'!W1384, ""\\(.*)""), 'Tag Library'!W1384)"),"")</f>
        <v/>
      </c>
      <c r="K1373" s="1" t="str">
        <f ca="1">IFERROR(__xludf.DUMMYFUNCTION("IFERROR(REGEXEXTRACT('Tag Library'!AD1384, ""\\(.*)""), 'Tag Library'!AD1384)"),"")</f>
        <v/>
      </c>
    </row>
    <row r="1374" spans="1:11" ht="12.75" x14ac:dyDescent="0.2">
      <c r="A1374" s="1" t="str">
        <f ca="1">IFERROR(__xludf.DUMMYFUNCTION("IFERROR(REGEXEXTRACT('Tag Library'!P1385, ""\\(.*)""), 'Tag Library'!P1385)"),"")</f>
        <v/>
      </c>
      <c r="F1374" s="1" t="str">
        <f ca="1">IFERROR(__xludf.DUMMYFUNCTION("IFERROR(REGEXEXTRACT('Tag Library'!W1385, ""\\(.*)""), 'Tag Library'!W1385)"),"")</f>
        <v/>
      </c>
      <c r="K1374" s="1" t="str">
        <f ca="1">IFERROR(__xludf.DUMMYFUNCTION("IFERROR(REGEXEXTRACT('Tag Library'!AD1385, ""\\(.*)""), 'Tag Library'!AD1385)"),"")</f>
        <v/>
      </c>
    </row>
    <row r="1375" spans="1:11" ht="12.75" x14ac:dyDescent="0.2">
      <c r="A1375" s="1" t="str">
        <f ca="1">IFERROR(__xludf.DUMMYFUNCTION("IFERROR(REGEXEXTRACT('Tag Library'!P1386, ""\\(.*)""), 'Tag Library'!P1386)"),"")</f>
        <v/>
      </c>
      <c r="F1375" s="1" t="str">
        <f ca="1">IFERROR(__xludf.DUMMYFUNCTION("IFERROR(REGEXEXTRACT('Tag Library'!W1386, ""\\(.*)""), 'Tag Library'!W1386)"),"")</f>
        <v/>
      </c>
      <c r="K1375" s="1" t="str">
        <f ca="1">IFERROR(__xludf.DUMMYFUNCTION("IFERROR(REGEXEXTRACT('Tag Library'!AD1386, ""\\(.*)""), 'Tag Library'!AD1386)"),"")</f>
        <v/>
      </c>
    </row>
    <row r="1376" spans="1:11" ht="12.75" x14ac:dyDescent="0.2">
      <c r="A1376" s="1" t="str">
        <f ca="1">IFERROR(__xludf.DUMMYFUNCTION("IFERROR(REGEXEXTRACT('Tag Library'!P1387, ""\\(.*)""), 'Tag Library'!P1387)"),"")</f>
        <v/>
      </c>
      <c r="F1376" s="1" t="str">
        <f ca="1">IFERROR(__xludf.DUMMYFUNCTION("IFERROR(REGEXEXTRACT('Tag Library'!W1387, ""\\(.*)""), 'Tag Library'!W1387)"),"")</f>
        <v/>
      </c>
      <c r="K1376" s="1" t="str">
        <f ca="1">IFERROR(__xludf.DUMMYFUNCTION("IFERROR(REGEXEXTRACT('Tag Library'!AD1387, ""\\(.*)""), 'Tag Library'!AD1387)"),"")</f>
        <v/>
      </c>
    </row>
    <row r="1377" spans="1:11" ht="12.75" x14ac:dyDescent="0.2">
      <c r="A1377" s="1" t="str">
        <f ca="1">IFERROR(__xludf.DUMMYFUNCTION("IFERROR(REGEXEXTRACT('Tag Library'!P1388, ""\\(.*)""), 'Tag Library'!P1388)"),"")</f>
        <v/>
      </c>
      <c r="F1377" s="1" t="str">
        <f ca="1">IFERROR(__xludf.DUMMYFUNCTION("IFERROR(REGEXEXTRACT('Tag Library'!W1388, ""\\(.*)""), 'Tag Library'!W1388)"),"")</f>
        <v/>
      </c>
      <c r="K1377" s="1" t="str">
        <f ca="1">IFERROR(__xludf.DUMMYFUNCTION("IFERROR(REGEXEXTRACT('Tag Library'!AD1388, ""\\(.*)""), 'Tag Library'!AD1388)"),"")</f>
        <v/>
      </c>
    </row>
    <row r="1378" spans="1:11" ht="12.75" x14ac:dyDescent="0.2">
      <c r="A1378" s="1" t="str">
        <f ca="1">IFERROR(__xludf.DUMMYFUNCTION("IFERROR(REGEXEXTRACT('Tag Library'!P1389, ""\\(.*)""), 'Tag Library'!P1389)"),"")</f>
        <v/>
      </c>
      <c r="F1378" s="1" t="str">
        <f ca="1">IFERROR(__xludf.DUMMYFUNCTION("IFERROR(REGEXEXTRACT('Tag Library'!W1389, ""\\(.*)""), 'Tag Library'!W1389)"),"")</f>
        <v/>
      </c>
      <c r="K1378" s="1" t="str">
        <f ca="1">IFERROR(__xludf.DUMMYFUNCTION("IFERROR(REGEXEXTRACT('Tag Library'!AD1389, ""\\(.*)""), 'Tag Library'!AD1389)"),"")</f>
        <v/>
      </c>
    </row>
    <row r="1379" spans="1:11" ht="12.75" x14ac:dyDescent="0.2">
      <c r="A1379" s="1" t="str">
        <f ca="1">IFERROR(__xludf.DUMMYFUNCTION("IFERROR(REGEXEXTRACT('Tag Library'!P1390, ""\\(.*)""), 'Tag Library'!P1390)"),"")</f>
        <v/>
      </c>
      <c r="F1379" s="1" t="str">
        <f ca="1">IFERROR(__xludf.DUMMYFUNCTION("IFERROR(REGEXEXTRACT('Tag Library'!W1390, ""\\(.*)""), 'Tag Library'!W1390)"),"")</f>
        <v/>
      </c>
      <c r="K1379" s="1" t="str">
        <f ca="1">IFERROR(__xludf.DUMMYFUNCTION("IFERROR(REGEXEXTRACT('Tag Library'!AD1390, ""\\(.*)""), 'Tag Library'!AD1390)"),"")</f>
        <v/>
      </c>
    </row>
    <row r="1380" spans="1:11" ht="12.75" x14ac:dyDescent="0.2">
      <c r="A1380" s="1" t="str">
        <f ca="1">IFERROR(__xludf.DUMMYFUNCTION("IFERROR(REGEXEXTRACT('Tag Library'!P1391, ""\\(.*)""), 'Tag Library'!P1391)"),"")</f>
        <v/>
      </c>
      <c r="F1380" s="1" t="str">
        <f ca="1">IFERROR(__xludf.DUMMYFUNCTION("IFERROR(REGEXEXTRACT('Tag Library'!W1391, ""\\(.*)""), 'Tag Library'!W1391)"),"")</f>
        <v/>
      </c>
      <c r="K1380" s="1" t="str">
        <f ca="1">IFERROR(__xludf.DUMMYFUNCTION("IFERROR(REGEXEXTRACT('Tag Library'!AD1391, ""\\(.*)""), 'Tag Library'!AD1391)"),"")</f>
        <v/>
      </c>
    </row>
    <row r="1381" spans="1:11" ht="12.75" x14ac:dyDescent="0.2">
      <c r="A1381" s="1" t="str">
        <f ca="1">IFERROR(__xludf.DUMMYFUNCTION("IFERROR(REGEXEXTRACT('Tag Library'!P1392, ""\\(.*)""), 'Tag Library'!P1392)"),"")</f>
        <v/>
      </c>
      <c r="F1381" s="1" t="str">
        <f ca="1">IFERROR(__xludf.DUMMYFUNCTION("IFERROR(REGEXEXTRACT('Tag Library'!W1392, ""\\(.*)""), 'Tag Library'!W1392)"),"")</f>
        <v/>
      </c>
      <c r="K1381" s="1" t="str">
        <f ca="1">IFERROR(__xludf.DUMMYFUNCTION("IFERROR(REGEXEXTRACT('Tag Library'!AD1392, ""\\(.*)""), 'Tag Library'!AD1392)"),"")</f>
        <v/>
      </c>
    </row>
    <row r="1382" spans="1:11" ht="12.75" x14ac:dyDescent="0.2">
      <c r="A1382" s="1" t="str">
        <f ca="1">IFERROR(__xludf.DUMMYFUNCTION("IFERROR(REGEXEXTRACT('Tag Library'!P1393, ""\\(.*)""), 'Tag Library'!P1393)"),"")</f>
        <v/>
      </c>
      <c r="F1382" s="1" t="str">
        <f ca="1">IFERROR(__xludf.DUMMYFUNCTION("IFERROR(REGEXEXTRACT('Tag Library'!W1393, ""\\(.*)""), 'Tag Library'!W1393)"),"")</f>
        <v/>
      </c>
      <c r="K1382" s="1" t="str">
        <f ca="1">IFERROR(__xludf.DUMMYFUNCTION("IFERROR(REGEXEXTRACT('Tag Library'!AD1393, ""\\(.*)""), 'Tag Library'!AD1393)"),"")</f>
        <v/>
      </c>
    </row>
    <row r="1383" spans="1:11" ht="12.75" x14ac:dyDescent="0.2">
      <c r="A1383" s="1" t="str">
        <f ca="1">IFERROR(__xludf.DUMMYFUNCTION("IFERROR(REGEXEXTRACT('Tag Library'!P1394, ""\\(.*)""), 'Tag Library'!P1394)"),"")</f>
        <v/>
      </c>
      <c r="F1383" s="1" t="str">
        <f ca="1">IFERROR(__xludf.DUMMYFUNCTION("IFERROR(REGEXEXTRACT('Tag Library'!W1394, ""\\(.*)""), 'Tag Library'!W1394)"),"")</f>
        <v/>
      </c>
      <c r="K1383" s="1" t="str">
        <f ca="1">IFERROR(__xludf.DUMMYFUNCTION("IFERROR(REGEXEXTRACT('Tag Library'!AD1394, ""\\(.*)""), 'Tag Library'!AD1394)"),"")</f>
        <v/>
      </c>
    </row>
    <row r="1384" spans="1:11" ht="12.75" x14ac:dyDescent="0.2">
      <c r="A1384" s="1" t="str">
        <f ca="1">IFERROR(__xludf.DUMMYFUNCTION("IFERROR(REGEXEXTRACT('Tag Library'!P1395, ""\\(.*)""), 'Tag Library'!P1395)"),"")</f>
        <v/>
      </c>
      <c r="F1384" s="1" t="str">
        <f ca="1">IFERROR(__xludf.DUMMYFUNCTION("IFERROR(REGEXEXTRACT('Tag Library'!W1395, ""\\(.*)""), 'Tag Library'!W1395)"),"")</f>
        <v/>
      </c>
      <c r="K1384" s="1" t="str">
        <f ca="1">IFERROR(__xludf.DUMMYFUNCTION("IFERROR(REGEXEXTRACT('Tag Library'!AD1395, ""\\(.*)""), 'Tag Library'!AD1395)"),"")</f>
        <v/>
      </c>
    </row>
    <row r="1385" spans="1:11" ht="12.75" x14ac:dyDescent="0.2">
      <c r="A1385" s="1" t="str">
        <f ca="1">IFERROR(__xludf.DUMMYFUNCTION("IFERROR(REGEXEXTRACT('Tag Library'!P1396, ""\\(.*)""), 'Tag Library'!P1396)"),"")</f>
        <v/>
      </c>
      <c r="F1385" s="1" t="str">
        <f ca="1">IFERROR(__xludf.DUMMYFUNCTION("IFERROR(REGEXEXTRACT('Tag Library'!W1396, ""\\(.*)""), 'Tag Library'!W1396)"),"")</f>
        <v/>
      </c>
      <c r="K1385" s="1" t="str">
        <f ca="1">IFERROR(__xludf.DUMMYFUNCTION("IFERROR(REGEXEXTRACT('Tag Library'!AD1396, ""\\(.*)""), 'Tag Library'!AD1396)"),"")</f>
        <v/>
      </c>
    </row>
    <row r="1386" spans="1:11" ht="12.75" x14ac:dyDescent="0.2">
      <c r="A1386" s="1" t="str">
        <f ca="1">IFERROR(__xludf.DUMMYFUNCTION("IFERROR(REGEXEXTRACT('Tag Library'!P1397, ""\\(.*)""), 'Tag Library'!P1397)"),"")</f>
        <v/>
      </c>
      <c r="F1386" s="1" t="str">
        <f ca="1">IFERROR(__xludf.DUMMYFUNCTION("IFERROR(REGEXEXTRACT('Tag Library'!W1397, ""\\(.*)""), 'Tag Library'!W1397)"),"")</f>
        <v/>
      </c>
      <c r="K1386" s="1" t="str">
        <f ca="1">IFERROR(__xludf.DUMMYFUNCTION("IFERROR(REGEXEXTRACT('Tag Library'!AD1397, ""\\(.*)""), 'Tag Library'!AD1397)"),"")</f>
        <v/>
      </c>
    </row>
    <row r="1387" spans="1:11" ht="12.75" x14ac:dyDescent="0.2">
      <c r="A1387" s="1" t="str">
        <f ca="1">IFERROR(__xludf.DUMMYFUNCTION("IFERROR(REGEXEXTRACT('Tag Library'!P1398, ""\\(.*)""), 'Tag Library'!P1398)"),"")</f>
        <v/>
      </c>
      <c r="F1387" s="1" t="str">
        <f ca="1">IFERROR(__xludf.DUMMYFUNCTION("IFERROR(REGEXEXTRACT('Tag Library'!W1398, ""\\(.*)""), 'Tag Library'!W1398)"),"")</f>
        <v/>
      </c>
      <c r="K1387" s="1" t="str">
        <f ca="1">IFERROR(__xludf.DUMMYFUNCTION("IFERROR(REGEXEXTRACT('Tag Library'!AD1398, ""\\(.*)""), 'Tag Library'!AD1398)"),"")</f>
        <v/>
      </c>
    </row>
    <row r="1388" spans="1:11" ht="12.75" x14ac:dyDescent="0.2">
      <c r="A1388" s="1" t="str">
        <f ca="1">IFERROR(__xludf.DUMMYFUNCTION("IFERROR(REGEXEXTRACT('Tag Library'!P1399, ""\\(.*)""), 'Tag Library'!P1399)"),"")</f>
        <v/>
      </c>
      <c r="F1388" s="1" t="str">
        <f ca="1">IFERROR(__xludf.DUMMYFUNCTION("IFERROR(REGEXEXTRACT('Tag Library'!W1399, ""\\(.*)""), 'Tag Library'!W1399)"),"")</f>
        <v/>
      </c>
      <c r="K1388" s="1" t="str">
        <f ca="1">IFERROR(__xludf.DUMMYFUNCTION("IFERROR(REGEXEXTRACT('Tag Library'!AD1399, ""\\(.*)""), 'Tag Library'!AD1399)"),"")</f>
        <v/>
      </c>
    </row>
    <row r="1389" spans="1:11" ht="12.75" x14ac:dyDescent="0.2">
      <c r="A1389" s="1" t="str">
        <f ca="1">IFERROR(__xludf.DUMMYFUNCTION("IFERROR(REGEXEXTRACT('Tag Library'!P1400, ""\\(.*)""), 'Tag Library'!P1400)"),"")</f>
        <v/>
      </c>
      <c r="F1389" s="1" t="str">
        <f ca="1">IFERROR(__xludf.DUMMYFUNCTION("IFERROR(REGEXEXTRACT('Tag Library'!W1400, ""\\(.*)""), 'Tag Library'!W1400)"),"")</f>
        <v/>
      </c>
      <c r="K1389" s="1" t="str">
        <f ca="1">IFERROR(__xludf.DUMMYFUNCTION("IFERROR(REGEXEXTRACT('Tag Library'!AD1400, ""\\(.*)""), 'Tag Library'!AD1400)"),"")</f>
        <v/>
      </c>
    </row>
    <row r="1390" spans="1:11" ht="12.75" x14ac:dyDescent="0.2">
      <c r="A1390" s="1" t="str">
        <f ca="1">IFERROR(__xludf.DUMMYFUNCTION("IFERROR(REGEXEXTRACT('Tag Library'!P1401, ""\\(.*)""), 'Tag Library'!P1401)"),"")</f>
        <v/>
      </c>
      <c r="F1390" s="1" t="str">
        <f ca="1">IFERROR(__xludf.DUMMYFUNCTION("IFERROR(REGEXEXTRACT('Tag Library'!W1401, ""\\(.*)""), 'Tag Library'!W1401)"),"")</f>
        <v/>
      </c>
      <c r="K1390" s="1" t="str">
        <f ca="1">IFERROR(__xludf.DUMMYFUNCTION("IFERROR(REGEXEXTRACT('Tag Library'!AD1401, ""\\(.*)""), 'Tag Library'!AD1401)"),"")</f>
        <v/>
      </c>
    </row>
    <row r="1391" spans="1:11" ht="12.75" x14ac:dyDescent="0.2">
      <c r="A1391" s="1" t="str">
        <f ca="1">IFERROR(__xludf.DUMMYFUNCTION("IFERROR(REGEXEXTRACT('Tag Library'!P1402, ""\\(.*)""), 'Tag Library'!P1402)"),"")</f>
        <v/>
      </c>
      <c r="F1391" s="1" t="str">
        <f ca="1">IFERROR(__xludf.DUMMYFUNCTION("IFERROR(REGEXEXTRACT('Tag Library'!W1402, ""\\(.*)""), 'Tag Library'!W1402)"),"")</f>
        <v/>
      </c>
      <c r="K1391" s="1" t="str">
        <f ca="1">IFERROR(__xludf.DUMMYFUNCTION("IFERROR(REGEXEXTRACT('Tag Library'!AD1402, ""\\(.*)""), 'Tag Library'!AD1402)"),"")</f>
        <v/>
      </c>
    </row>
    <row r="1392" spans="1:11" ht="12.75" x14ac:dyDescent="0.2">
      <c r="A1392" s="1" t="str">
        <f ca="1">IFERROR(__xludf.DUMMYFUNCTION("IFERROR(REGEXEXTRACT('Tag Library'!P1403, ""\\(.*)""), 'Tag Library'!P1403)"),"")</f>
        <v/>
      </c>
      <c r="F1392" s="1" t="str">
        <f ca="1">IFERROR(__xludf.DUMMYFUNCTION("IFERROR(REGEXEXTRACT('Tag Library'!W1403, ""\\(.*)""), 'Tag Library'!W1403)"),"")</f>
        <v/>
      </c>
      <c r="K1392" s="1" t="str">
        <f ca="1">IFERROR(__xludf.DUMMYFUNCTION("IFERROR(REGEXEXTRACT('Tag Library'!AD1403, ""\\(.*)""), 'Tag Library'!AD1403)"),"")</f>
        <v/>
      </c>
    </row>
    <row r="1393" spans="1:11" ht="12.75" x14ac:dyDescent="0.2">
      <c r="A1393" s="1" t="str">
        <f ca="1">IFERROR(__xludf.DUMMYFUNCTION("IFERROR(REGEXEXTRACT('Tag Library'!P1404, ""\\(.*)""), 'Tag Library'!P1404)"),"")</f>
        <v/>
      </c>
      <c r="F1393" s="1" t="str">
        <f ca="1">IFERROR(__xludf.DUMMYFUNCTION("IFERROR(REGEXEXTRACT('Tag Library'!W1404, ""\\(.*)""), 'Tag Library'!W1404)"),"")</f>
        <v/>
      </c>
      <c r="K1393" s="1" t="str">
        <f ca="1">IFERROR(__xludf.DUMMYFUNCTION("IFERROR(REGEXEXTRACT('Tag Library'!AD1404, ""\\(.*)""), 'Tag Library'!AD1404)"),"")</f>
        <v/>
      </c>
    </row>
    <row r="1394" spans="1:11" ht="12.75" x14ac:dyDescent="0.2">
      <c r="A1394" s="1" t="str">
        <f ca="1">IFERROR(__xludf.DUMMYFUNCTION("IFERROR(REGEXEXTRACT('Tag Library'!P1405, ""\\(.*)""), 'Tag Library'!P1405)"),"")</f>
        <v/>
      </c>
      <c r="F1394" s="1" t="str">
        <f ca="1">IFERROR(__xludf.DUMMYFUNCTION("IFERROR(REGEXEXTRACT('Tag Library'!W1405, ""\\(.*)""), 'Tag Library'!W1405)"),"")</f>
        <v/>
      </c>
      <c r="K1394" s="1" t="str">
        <f ca="1">IFERROR(__xludf.DUMMYFUNCTION("IFERROR(REGEXEXTRACT('Tag Library'!AD1405, ""\\(.*)""), 'Tag Library'!AD1405)"),"")</f>
        <v/>
      </c>
    </row>
    <row r="1395" spans="1:11" ht="12.75" x14ac:dyDescent="0.2">
      <c r="A1395" s="1" t="str">
        <f ca="1">IFERROR(__xludf.DUMMYFUNCTION("IFERROR(REGEXEXTRACT('Tag Library'!P1406, ""\\(.*)""), 'Tag Library'!P1406)"),"")</f>
        <v/>
      </c>
      <c r="F1395" s="1" t="str">
        <f ca="1">IFERROR(__xludf.DUMMYFUNCTION("IFERROR(REGEXEXTRACT('Tag Library'!W1406, ""\\(.*)""), 'Tag Library'!W1406)"),"")</f>
        <v/>
      </c>
      <c r="K1395" s="1" t="str">
        <f ca="1">IFERROR(__xludf.DUMMYFUNCTION("IFERROR(REGEXEXTRACT('Tag Library'!AD1406, ""\\(.*)""), 'Tag Library'!AD1406)"),"")</f>
        <v/>
      </c>
    </row>
    <row r="1396" spans="1:11" ht="12.75" x14ac:dyDescent="0.2">
      <c r="A1396" s="1" t="str">
        <f ca="1">IFERROR(__xludf.DUMMYFUNCTION("IFERROR(REGEXEXTRACT('Tag Library'!P1407, ""\\(.*)""), 'Tag Library'!P1407)"),"")</f>
        <v/>
      </c>
      <c r="F1396" s="1" t="str">
        <f ca="1">IFERROR(__xludf.DUMMYFUNCTION("IFERROR(REGEXEXTRACT('Tag Library'!W1407, ""\\(.*)""), 'Tag Library'!W1407)"),"")</f>
        <v/>
      </c>
      <c r="K1396" s="1" t="str">
        <f ca="1">IFERROR(__xludf.DUMMYFUNCTION("IFERROR(REGEXEXTRACT('Tag Library'!AD1407, ""\\(.*)""), 'Tag Library'!AD1407)"),"")</f>
        <v/>
      </c>
    </row>
    <row r="1397" spans="1:11" ht="12.75" x14ac:dyDescent="0.2">
      <c r="A1397" s="1" t="str">
        <f ca="1">IFERROR(__xludf.DUMMYFUNCTION("IFERROR(REGEXEXTRACT('Tag Library'!P1408, ""\\(.*)""), 'Tag Library'!P1408)"),"")</f>
        <v/>
      </c>
      <c r="F1397" s="1" t="str">
        <f ca="1">IFERROR(__xludf.DUMMYFUNCTION("IFERROR(REGEXEXTRACT('Tag Library'!W1408, ""\\(.*)""), 'Tag Library'!W1408)"),"")</f>
        <v/>
      </c>
      <c r="K1397" s="1" t="str">
        <f ca="1">IFERROR(__xludf.DUMMYFUNCTION("IFERROR(REGEXEXTRACT('Tag Library'!AD1408, ""\\(.*)""), 'Tag Library'!AD1408)"),"")</f>
        <v/>
      </c>
    </row>
    <row r="1398" spans="1:11" ht="12.75" x14ac:dyDescent="0.2">
      <c r="A1398" s="1" t="str">
        <f ca="1">IFERROR(__xludf.DUMMYFUNCTION("IFERROR(REGEXEXTRACT('Tag Library'!P1409, ""\\(.*)""), 'Tag Library'!P1409)"),"")</f>
        <v/>
      </c>
      <c r="F1398" s="1" t="str">
        <f ca="1">IFERROR(__xludf.DUMMYFUNCTION("IFERROR(REGEXEXTRACT('Tag Library'!W1409, ""\\(.*)""), 'Tag Library'!W1409)"),"")</f>
        <v/>
      </c>
      <c r="K1398" s="1" t="str">
        <f ca="1">IFERROR(__xludf.DUMMYFUNCTION("IFERROR(REGEXEXTRACT('Tag Library'!AD1409, ""\\(.*)""), 'Tag Library'!AD1409)"),"")</f>
        <v/>
      </c>
    </row>
    <row r="1399" spans="1:11" ht="12.75" x14ac:dyDescent="0.2">
      <c r="A1399" s="1" t="str">
        <f ca="1">IFERROR(__xludf.DUMMYFUNCTION("IFERROR(REGEXEXTRACT('Tag Library'!P1410, ""\\(.*)""), 'Tag Library'!P1410)"),"")</f>
        <v/>
      </c>
      <c r="F1399" s="1" t="str">
        <f ca="1">IFERROR(__xludf.DUMMYFUNCTION("IFERROR(REGEXEXTRACT('Tag Library'!W1410, ""\\(.*)""), 'Tag Library'!W1410)"),"")</f>
        <v/>
      </c>
      <c r="K1399" s="1" t="str">
        <f ca="1">IFERROR(__xludf.DUMMYFUNCTION("IFERROR(REGEXEXTRACT('Tag Library'!AD1410, ""\\(.*)""), 'Tag Library'!AD1410)"),"")</f>
        <v/>
      </c>
    </row>
    <row r="1400" spans="1:11" ht="12.75" x14ac:dyDescent="0.2">
      <c r="A1400" s="1" t="str">
        <f ca="1">IFERROR(__xludf.DUMMYFUNCTION("IFERROR(REGEXEXTRACT('Tag Library'!P1411, ""\\(.*)""), 'Tag Library'!P1411)"),"")</f>
        <v/>
      </c>
      <c r="F1400" s="1" t="str">
        <f ca="1">IFERROR(__xludf.DUMMYFUNCTION("IFERROR(REGEXEXTRACT('Tag Library'!W1411, ""\\(.*)""), 'Tag Library'!W1411)"),"")</f>
        <v/>
      </c>
      <c r="K1400" s="1" t="str">
        <f ca="1">IFERROR(__xludf.DUMMYFUNCTION("IFERROR(REGEXEXTRACT('Tag Library'!AD1411, ""\\(.*)""), 'Tag Library'!AD1411)"),"")</f>
        <v/>
      </c>
    </row>
    <row r="1401" spans="1:11" ht="12.75" x14ac:dyDescent="0.2">
      <c r="A1401" s="1" t="str">
        <f ca="1">IFERROR(__xludf.DUMMYFUNCTION("IFERROR(REGEXEXTRACT('Tag Library'!P1412, ""\\(.*)""), 'Tag Library'!P1412)"),"")</f>
        <v/>
      </c>
      <c r="F1401" s="1" t="str">
        <f ca="1">IFERROR(__xludf.DUMMYFUNCTION("IFERROR(REGEXEXTRACT('Tag Library'!W1412, ""\\(.*)""), 'Tag Library'!W1412)"),"")</f>
        <v/>
      </c>
      <c r="K1401" s="1" t="str">
        <f ca="1">IFERROR(__xludf.DUMMYFUNCTION("IFERROR(REGEXEXTRACT('Tag Library'!AD1412, ""\\(.*)""), 'Tag Library'!AD1412)"),"")</f>
        <v/>
      </c>
    </row>
    <row r="1402" spans="1:11" ht="12.75" x14ac:dyDescent="0.2">
      <c r="A1402" s="1" t="str">
        <f ca="1">IFERROR(__xludf.DUMMYFUNCTION("IFERROR(REGEXEXTRACT('Tag Library'!P1413, ""\\(.*)""), 'Tag Library'!P1413)"),"")</f>
        <v/>
      </c>
      <c r="F1402" s="1" t="str">
        <f ca="1">IFERROR(__xludf.DUMMYFUNCTION("IFERROR(REGEXEXTRACT('Tag Library'!W1413, ""\\(.*)""), 'Tag Library'!W1413)"),"")</f>
        <v/>
      </c>
      <c r="K1402" s="1" t="str">
        <f ca="1">IFERROR(__xludf.DUMMYFUNCTION("IFERROR(REGEXEXTRACT('Tag Library'!AD1413, ""\\(.*)""), 'Tag Library'!AD1413)"),"")</f>
        <v/>
      </c>
    </row>
    <row r="1403" spans="1:11" ht="12.75" x14ac:dyDescent="0.2">
      <c r="A1403" s="1" t="str">
        <f ca="1">IFERROR(__xludf.DUMMYFUNCTION("IFERROR(REGEXEXTRACT('Tag Library'!P1414, ""\\(.*)""), 'Tag Library'!P1414)"),"")</f>
        <v/>
      </c>
      <c r="F1403" s="1" t="str">
        <f ca="1">IFERROR(__xludf.DUMMYFUNCTION("IFERROR(REGEXEXTRACT('Tag Library'!W1414, ""\\(.*)""), 'Tag Library'!W1414)"),"")</f>
        <v/>
      </c>
      <c r="K1403" s="1" t="str">
        <f ca="1">IFERROR(__xludf.DUMMYFUNCTION("IFERROR(REGEXEXTRACT('Tag Library'!AD1414, ""\\(.*)""), 'Tag Library'!AD1414)"),"")</f>
        <v/>
      </c>
    </row>
    <row r="1404" spans="1:11" ht="12.75" x14ac:dyDescent="0.2">
      <c r="A1404" s="1" t="str">
        <f ca="1">IFERROR(__xludf.DUMMYFUNCTION("IFERROR(REGEXEXTRACT('Tag Library'!P1415, ""\\(.*)""), 'Tag Library'!P1415)"),"")</f>
        <v/>
      </c>
      <c r="F1404" s="1" t="str">
        <f ca="1">IFERROR(__xludf.DUMMYFUNCTION("IFERROR(REGEXEXTRACT('Tag Library'!W1415, ""\\(.*)""), 'Tag Library'!W1415)"),"")</f>
        <v/>
      </c>
      <c r="K1404" s="1" t="str">
        <f ca="1">IFERROR(__xludf.DUMMYFUNCTION("IFERROR(REGEXEXTRACT('Tag Library'!AD1415, ""\\(.*)""), 'Tag Library'!AD1415)"),"")</f>
        <v/>
      </c>
    </row>
    <row r="1405" spans="1:11" ht="12.75" x14ac:dyDescent="0.2">
      <c r="A1405" s="1" t="str">
        <f ca="1">IFERROR(__xludf.DUMMYFUNCTION("IFERROR(REGEXEXTRACT('Tag Library'!P1416, ""\\(.*)""), 'Tag Library'!P1416)"),"")</f>
        <v/>
      </c>
      <c r="F1405" s="1" t="str">
        <f ca="1">IFERROR(__xludf.DUMMYFUNCTION("IFERROR(REGEXEXTRACT('Tag Library'!W1416, ""\\(.*)""), 'Tag Library'!W1416)"),"")</f>
        <v/>
      </c>
      <c r="K1405" s="1" t="str">
        <f ca="1">IFERROR(__xludf.DUMMYFUNCTION("IFERROR(REGEXEXTRACT('Tag Library'!AD1416, ""\\(.*)""), 'Tag Library'!AD1416)"),"")</f>
        <v/>
      </c>
    </row>
    <row r="1406" spans="1:11" ht="12.75" x14ac:dyDescent="0.2">
      <c r="A1406" s="1" t="str">
        <f ca="1">IFERROR(__xludf.DUMMYFUNCTION("IFERROR(REGEXEXTRACT('Tag Library'!P1417, ""\\(.*)""), 'Tag Library'!P1417)"),"")</f>
        <v/>
      </c>
      <c r="F1406" s="1" t="str">
        <f ca="1">IFERROR(__xludf.DUMMYFUNCTION("IFERROR(REGEXEXTRACT('Tag Library'!W1417, ""\\(.*)""), 'Tag Library'!W1417)"),"")</f>
        <v/>
      </c>
      <c r="K1406" s="1" t="str">
        <f ca="1">IFERROR(__xludf.DUMMYFUNCTION("IFERROR(REGEXEXTRACT('Tag Library'!AD1417, ""\\(.*)""), 'Tag Library'!AD1417)"),"")</f>
        <v/>
      </c>
    </row>
    <row r="1407" spans="1:11" ht="12.75" x14ac:dyDescent="0.2">
      <c r="A1407" s="1" t="str">
        <f ca="1">IFERROR(__xludf.DUMMYFUNCTION("IFERROR(REGEXEXTRACT('Tag Library'!P1418, ""\\(.*)""), 'Tag Library'!P1418)"),"")</f>
        <v/>
      </c>
      <c r="F1407" s="1" t="str">
        <f ca="1">IFERROR(__xludf.DUMMYFUNCTION("IFERROR(REGEXEXTRACT('Tag Library'!W1418, ""\\(.*)""), 'Tag Library'!W1418)"),"")</f>
        <v/>
      </c>
      <c r="K1407" s="1" t="str">
        <f ca="1">IFERROR(__xludf.DUMMYFUNCTION("IFERROR(REGEXEXTRACT('Tag Library'!AD1418, ""\\(.*)""), 'Tag Library'!AD1418)"),"")</f>
        <v/>
      </c>
    </row>
    <row r="1408" spans="1:11" ht="12.75" x14ac:dyDescent="0.2">
      <c r="A1408" s="1" t="str">
        <f ca="1">IFERROR(__xludf.DUMMYFUNCTION("IFERROR(REGEXEXTRACT('Tag Library'!P1419, ""\\(.*)""), 'Tag Library'!P1419)"),"")</f>
        <v/>
      </c>
      <c r="F1408" s="1" t="str">
        <f ca="1">IFERROR(__xludf.DUMMYFUNCTION("IFERROR(REGEXEXTRACT('Tag Library'!W1419, ""\\(.*)""), 'Tag Library'!W1419)"),"")</f>
        <v/>
      </c>
      <c r="K1408" s="1" t="str">
        <f ca="1">IFERROR(__xludf.DUMMYFUNCTION("IFERROR(REGEXEXTRACT('Tag Library'!AD1419, ""\\(.*)""), 'Tag Library'!AD1419)"),"")</f>
        <v/>
      </c>
    </row>
    <row r="1409" spans="1:11" ht="12.75" x14ac:dyDescent="0.2">
      <c r="A1409" s="1" t="str">
        <f ca="1">IFERROR(__xludf.DUMMYFUNCTION("IFERROR(REGEXEXTRACT('Tag Library'!P1420, ""\\(.*)""), 'Tag Library'!P1420)"),"")</f>
        <v/>
      </c>
      <c r="F1409" s="1" t="str">
        <f ca="1">IFERROR(__xludf.DUMMYFUNCTION("IFERROR(REGEXEXTRACT('Tag Library'!W1420, ""\\(.*)""), 'Tag Library'!W1420)"),"")</f>
        <v/>
      </c>
      <c r="K1409" s="1" t="str">
        <f ca="1">IFERROR(__xludf.DUMMYFUNCTION("IFERROR(REGEXEXTRACT('Tag Library'!AD1420, ""\\(.*)""), 'Tag Library'!AD1420)"),"")</f>
        <v/>
      </c>
    </row>
    <row r="1410" spans="1:11" ht="12.75" x14ac:dyDescent="0.2">
      <c r="A1410" s="1" t="str">
        <f ca="1">IFERROR(__xludf.DUMMYFUNCTION("IFERROR(REGEXEXTRACT('Tag Library'!P1421, ""\\(.*)""), 'Tag Library'!P1421)"),"")</f>
        <v/>
      </c>
      <c r="F1410" s="1" t="str">
        <f ca="1">IFERROR(__xludf.DUMMYFUNCTION("IFERROR(REGEXEXTRACT('Tag Library'!W1421, ""\\(.*)""), 'Tag Library'!W1421)"),"")</f>
        <v/>
      </c>
      <c r="K1410" s="1" t="str">
        <f ca="1">IFERROR(__xludf.DUMMYFUNCTION("IFERROR(REGEXEXTRACT('Tag Library'!AD1421, ""\\(.*)""), 'Tag Library'!AD1421)"),"")</f>
        <v/>
      </c>
    </row>
    <row r="1411" spans="1:11" ht="12.75" x14ac:dyDescent="0.2">
      <c r="A1411" s="1" t="str">
        <f ca="1">IFERROR(__xludf.DUMMYFUNCTION("IFERROR(REGEXEXTRACT('Tag Library'!P1422, ""\\(.*)""), 'Tag Library'!P1422)"),"")</f>
        <v/>
      </c>
      <c r="F1411" s="1" t="str">
        <f ca="1">IFERROR(__xludf.DUMMYFUNCTION("IFERROR(REGEXEXTRACT('Tag Library'!W1422, ""\\(.*)""), 'Tag Library'!W1422)"),"")</f>
        <v/>
      </c>
      <c r="K1411" s="1" t="str">
        <f ca="1">IFERROR(__xludf.DUMMYFUNCTION("IFERROR(REGEXEXTRACT('Tag Library'!AD1422, ""\\(.*)""), 'Tag Library'!AD1422)"),"")</f>
        <v/>
      </c>
    </row>
    <row r="1412" spans="1:11" ht="12.75" x14ac:dyDescent="0.2">
      <c r="A1412" s="1" t="str">
        <f ca="1">IFERROR(__xludf.DUMMYFUNCTION("IFERROR(REGEXEXTRACT('Tag Library'!P1423, ""\\(.*)""), 'Tag Library'!P1423)"),"")</f>
        <v/>
      </c>
      <c r="F1412" s="1" t="str">
        <f ca="1">IFERROR(__xludf.DUMMYFUNCTION("IFERROR(REGEXEXTRACT('Tag Library'!W1423, ""\\(.*)""), 'Tag Library'!W1423)"),"")</f>
        <v/>
      </c>
      <c r="K1412" s="1" t="str">
        <f ca="1">IFERROR(__xludf.DUMMYFUNCTION("IFERROR(REGEXEXTRACT('Tag Library'!AD1423, ""\\(.*)""), 'Tag Library'!AD1423)"),"")</f>
        <v/>
      </c>
    </row>
    <row r="1413" spans="1:11" ht="12.75" x14ac:dyDescent="0.2">
      <c r="A1413" s="1" t="str">
        <f ca="1">IFERROR(__xludf.DUMMYFUNCTION("IFERROR(REGEXEXTRACT('Tag Library'!P1424, ""\\(.*)""), 'Tag Library'!P1424)"),"")</f>
        <v/>
      </c>
      <c r="F1413" s="1" t="str">
        <f ca="1">IFERROR(__xludf.DUMMYFUNCTION("IFERROR(REGEXEXTRACT('Tag Library'!W1424, ""\\(.*)""), 'Tag Library'!W1424)"),"")</f>
        <v/>
      </c>
      <c r="K1413" s="1" t="str">
        <f ca="1">IFERROR(__xludf.DUMMYFUNCTION("IFERROR(REGEXEXTRACT('Tag Library'!AD1424, ""\\(.*)""), 'Tag Library'!AD1424)"),"")</f>
        <v/>
      </c>
    </row>
    <row r="1414" spans="1:11" ht="12.75" x14ac:dyDescent="0.2">
      <c r="A1414" s="1" t="str">
        <f ca="1">IFERROR(__xludf.DUMMYFUNCTION("IFERROR(REGEXEXTRACT('Tag Library'!P1425, ""\\(.*)""), 'Tag Library'!P1425)"),"")</f>
        <v/>
      </c>
      <c r="F1414" s="1" t="str">
        <f ca="1">IFERROR(__xludf.DUMMYFUNCTION("IFERROR(REGEXEXTRACT('Tag Library'!W1425, ""\\(.*)""), 'Tag Library'!W1425)"),"")</f>
        <v/>
      </c>
      <c r="K1414" s="1" t="str">
        <f ca="1">IFERROR(__xludf.DUMMYFUNCTION("IFERROR(REGEXEXTRACT('Tag Library'!AD1425, ""\\(.*)""), 'Tag Library'!AD1425)"),"")</f>
        <v/>
      </c>
    </row>
    <row r="1415" spans="1:11" ht="12.75" x14ac:dyDescent="0.2">
      <c r="A1415" s="1" t="str">
        <f ca="1">IFERROR(__xludf.DUMMYFUNCTION("IFERROR(REGEXEXTRACT('Tag Library'!P1426, ""\\(.*)""), 'Tag Library'!P1426)"),"")</f>
        <v/>
      </c>
      <c r="F1415" s="1" t="str">
        <f ca="1">IFERROR(__xludf.DUMMYFUNCTION("IFERROR(REGEXEXTRACT('Tag Library'!W1426, ""\\(.*)""), 'Tag Library'!W1426)"),"")</f>
        <v/>
      </c>
      <c r="K1415" s="1" t="str">
        <f ca="1">IFERROR(__xludf.DUMMYFUNCTION("IFERROR(REGEXEXTRACT('Tag Library'!AD1426, ""\\(.*)""), 'Tag Library'!AD1426)"),"")</f>
        <v/>
      </c>
    </row>
    <row r="1416" spans="1:11" ht="12.75" x14ac:dyDescent="0.2">
      <c r="A1416" s="1" t="str">
        <f ca="1">IFERROR(__xludf.DUMMYFUNCTION("IFERROR(REGEXEXTRACT('Tag Library'!P1427, ""\\(.*)""), 'Tag Library'!P1427)"),"")</f>
        <v/>
      </c>
      <c r="F1416" s="1" t="str">
        <f ca="1">IFERROR(__xludf.DUMMYFUNCTION("IFERROR(REGEXEXTRACT('Tag Library'!W1427, ""\\(.*)""), 'Tag Library'!W1427)"),"")</f>
        <v/>
      </c>
      <c r="K1416" s="1" t="str">
        <f ca="1">IFERROR(__xludf.DUMMYFUNCTION("IFERROR(REGEXEXTRACT('Tag Library'!AD1427, ""\\(.*)""), 'Tag Library'!AD1427)"),"")</f>
        <v/>
      </c>
    </row>
    <row r="1417" spans="1:11" ht="12.75" x14ac:dyDescent="0.2">
      <c r="A1417" s="1" t="str">
        <f ca="1">IFERROR(__xludf.DUMMYFUNCTION("IFERROR(REGEXEXTRACT('Tag Library'!P1428, ""\\(.*)""), 'Tag Library'!P1428)"),"")</f>
        <v/>
      </c>
      <c r="F1417" s="1" t="str">
        <f ca="1">IFERROR(__xludf.DUMMYFUNCTION("IFERROR(REGEXEXTRACT('Tag Library'!W1428, ""\\(.*)""), 'Tag Library'!W1428)"),"")</f>
        <v/>
      </c>
      <c r="K1417" s="1" t="str">
        <f ca="1">IFERROR(__xludf.DUMMYFUNCTION("IFERROR(REGEXEXTRACT('Tag Library'!AD1428, ""\\(.*)""), 'Tag Library'!AD1428)"),"")</f>
        <v/>
      </c>
    </row>
    <row r="1418" spans="1:11" ht="12.75" x14ac:dyDescent="0.2">
      <c r="A1418" s="1" t="str">
        <f ca="1">IFERROR(__xludf.DUMMYFUNCTION("IFERROR(REGEXEXTRACT('Tag Library'!P1429, ""\\(.*)""), 'Tag Library'!P1429)"),"")</f>
        <v/>
      </c>
      <c r="F1418" s="1" t="str">
        <f ca="1">IFERROR(__xludf.DUMMYFUNCTION("IFERROR(REGEXEXTRACT('Tag Library'!W1429, ""\\(.*)""), 'Tag Library'!W1429)"),"")</f>
        <v/>
      </c>
      <c r="K1418" s="1" t="str">
        <f ca="1">IFERROR(__xludf.DUMMYFUNCTION("IFERROR(REGEXEXTRACT('Tag Library'!AD1429, ""\\(.*)""), 'Tag Library'!AD1429)"),"")</f>
        <v/>
      </c>
    </row>
    <row r="1419" spans="1:11" ht="12.75" x14ac:dyDescent="0.2">
      <c r="A1419" s="1" t="str">
        <f ca="1">IFERROR(__xludf.DUMMYFUNCTION("IFERROR(REGEXEXTRACT('Tag Library'!P1430, ""\\(.*)""), 'Tag Library'!P1430)"),"")</f>
        <v/>
      </c>
      <c r="F1419" s="1" t="str">
        <f ca="1">IFERROR(__xludf.DUMMYFUNCTION("IFERROR(REGEXEXTRACT('Tag Library'!W1430, ""\\(.*)""), 'Tag Library'!W1430)"),"")</f>
        <v/>
      </c>
      <c r="K1419" s="1" t="str">
        <f ca="1">IFERROR(__xludf.DUMMYFUNCTION("IFERROR(REGEXEXTRACT('Tag Library'!AD1430, ""\\(.*)""), 'Tag Library'!AD1430)"),"")</f>
        <v/>
      </c>
    </row>
    <row r="1420" spans="1:11" ht="12.75" x14ac:dyDescent="0.2">
      <c r="A1420" s="1" t="str">
        <f ca="1">IFERROR(__xludf.DUMMYFUNCTION("IFERROR(REGEXEXTRACT('Tag Library'!P1431, ""\\(.*)""), 'Tag Library'!P1431)"),"")</f>
        <v/>
      </c>
      <c r="F1420" s="1" t="str">
        <f ca="1">IFERROR(__xludf.DUMMYFUNCTION("IFERROR(REGEXEXTRACT('Tag Library'!W1431, ""\\(.*)""), 'Tag Library'!W1431)"),"")</f>
        <v/>
      </c>
      <c r="K1420" s="1" t="str">
        <f ca="1">IFERROR(__xludf.DUMMYFUNCTION("IFERROR(REGEXEXTRACT('Tag Library'!AD1431, ""\\(.*)""), 'Tag Library'!AD1431)"),"")</f>
        <v/>
      </c>
    </row>
    <row r="1421" spans="1:11" ht="12.75" x14ac:dyDescent="0.2">
      <c r="A1421" s="1" t="str">
        <f ca="1">IFERROR(__xludf.DUMMYFUNCTION("IFERROR(REGEXEXTRACT('Tag Library'!P1432, ""\\(.*)""), 'Tag Library'!P1432)"),"")</f>
        <v/>
      </c>
      <c r="F1421" s="1" t="str">
        <f ca="1">IFERROR(__xludf.DUMMYFUNCTION("IFERROR(REGEXEXTRACT('Tag Library'!W1432, ""\\(.*)""), 'Tag Library'!W1432)"),"")</f>
        <v/>
      </c>
      <c r="K1421" s="1" t="str">
        <f ca="1">IFERROR(__xludf.DUMMYFUNCTION("IFERROR(REGEXEXTRACT('Tag Library'!AD1432, ""\\(.*)""), 'Tag Library'!AD1432)"),"")</f>
        <v/>
      </c>
    </row>
    <row r="1422" spans="1:11" ht="12.75" x14ac:dyDescent="0.2">
      <c r="A1422" s="1" t="str">
        <f ca="1">IFERROR(__xludf.DUMMYFUNCTION("IFERROR(REGEXEXTRACT('Tag Library'!P1433, ""\\(.*)""), 'Tag Library'!P1433)"),"")</f>
        <v/>
      </c>
      <c r="F1422" s="1" t="str">
        <f ca="1">IFERROR(__xludf.DUMMYFUNCTION("IFERROR(REGEXEXTRACT('Tag Library'!W1433, ""\\(.*)""), 'Tag Library'!W1433)"),"")</f>
        <v/>
      </c>
      <c r="K1422" s="1" t="str">
        <f ca="1">IFERROR(__xludf.DUMMYFUNCTION("IFERROR(REGEXEXTRACT('Tag Library'!AD1433, ""\\(.*)""), 'Tag Library'!AD1433)"),"")</f>
        <v/>
      </c>
    </row>
    <row r="1423" spans="1:11" ht="12.75" x14ac:dyDescent="0.2">
      <c r="A1423" s="1" t="str">
        <f ca="1">IFERROR(__xludf.DUMMYFUNCTION("IFERROR(REGEXEXTRACT('Tag Library'!P1434, ""\\(.*)""), 'Tag Library'!P1434)"),"")</f>
        <v/>
      </c>
      <c r="F1423" s="1" t="str">
        <f ca="1">IFERROR(__xludf.DUMMYFUNCTION("IFERROR(REGEXEXTRACT('Tag Library'!W1434, ""\\(.*)""), 'Tag Library'!W1434)"),"")</f>
        <v/>
      </c>
      <c r="K1423" s="1" t="str">
        <f ca="1">IFERROR(__xludf.DUMMYFUNCTION("IFERROR(REGEXEXTRACT('Tag Library'!AD1434, ""\\(.*)""), 'Tag Library'!AD1434)"),"")</f>
        <v/>
      </c>
    </row>
    <row r="1424" spans="1:11" ht="12.75" x14ac:dyDescent="0.2">
      <c r="A1424" s="1" t="str">
        <f ca="1">IFERROR(__xludf.DUMMYFUNCTION("IFERROR(REGEXEXTRACT('Tag Library'!P1435, ""\\(.*)""), 'Tag Library'!P1435)"),"")</f>
        <v/>
      </c>
      <c r="F1424" s="1" t="str">
        <f ca="1">IFERROR(__xludf.DUMMYFUNCTION("IFERROR(REGEXEXTRACT('Tag Library'!W1435, ""\\(.*)""), 'Tag Library'!W1435)"),"")</f>
        <v/>
      </c>
      <c r="K1424" s="1" t="str">
        <f ca="1">IFERROR(__xludf.DUMMYFUNCTION("IFERROR(REGEXEXTRACT('Tag Library'!AD1435, ""\\(.*)""), 'Tag Library'!AD1435)"),"")</f>
        <v/>
      </c>
    </row>
    <row r="1425" spans="1:11" ht="12.75" x14ac:dyDescent="0.2">
      <c r="A1425" s="1" t="str">
        <f ca="1">IFERROR(__xludf.DUMMYFUNCTION("IFERROR(REGEXEXTRACT('Tag Library'!P1436, ""\\(.*)""), 'Tag Library'!P1436)"),"")</f>
        <v/>
      </c>
      <c r="F1425" s="1" t="str">
        <f ca="1">IFERROR(__xludf.DUMMYFUNCTION("IFERROR(REGEXEXTRACT('Tag Library'!W1436, ""\\(.*)""), 'Tag Library'!W1436)"),"")</f>
        <v/>
      </c>
      <c r="K1425" s="1" t="str">
        <f ca="1">IFERROR(__xludf.DUMMYFUNCTION("IFERROR(REGEXEXTRACT('Tag Library'!AD1436, ""\\(.*)""), 'Tag Library'!AD1436)"),"")</f>
        <v/>
      </c>
    </row>
    <row r="1426" spans="1:11" ht="12.75" x14ac:dyDescent="0.2">
      <c r="A1426" s="1" t="str">
        <f ca="1">IFERROR(__xludf.DUMMYFUNCTION("IFERROR(REGEXEXTRACT('Tag Library'!P1437, ""\\(.*)""), 'Tag Library'!P1437)"),"")</f>
        <v/>
      </c>
      <c r="F1426" s="1" t="str">
        <f ca="1">IFERROR(__xludf.DUMMYFUNCTION("IFERROR(REGEXEXTRACT('Tag Library'!W1437, ""\\(.*)""), 'Tag Library'!W1437)"),"")</f>
        <v/>
      </c>
      <c r="K1426" s="1" t="str">
        <f ca="1">IFERROR(__xludf.DUMMYFUNCTION("IFERROR(REGEXEXTRACT('Tag Library'!AD1437, ""\\(.*)""), 'Tag Library'!AD1437)"),"")</f>
        <v/>
      </c>
    </row>
    <row r="1427" spans="1:11" ht="12.75" x14ac:dyDescent="0.2">
      <c r="A1427" s="1" t="str">
        <f ca="1">IFERROR(__xludf.DUMMYFUNCTION("IFERROR(REGEXEXTRACT('Tag Library'!P1438, ""\\(.*)""), 'Tag Library'!P1438)"),"")</f>
        <v/>
      </c>
      <c r="F1427" s="1" t="str">
        <f ca="1">IFERROR(__xludf.DUMMYFUNCTION("IFERROR(REGEXEXTRACT('Tag Library'!W1438, ""\\(.*)""), 'Tag Library'!W1438)"),"")</f>
        <v/>
      </c>
      <c r="K1427" s="1" t="str">
        <f ca="1">IFERROR(__xludf.DUMMYFUNCTION("IFERROR(REGEXEXTRACT('Tag Library'!AD1438, ""\\(.*)""), 'Tag Library'!AD1438)"),"")</f>
        <v/>
      </c>
    </row>
    <row r="1428" spans="1:11" ht="12.75" x14ac:dyDescent="0.2">
      <c r="A1428" s="1" t="str">
        <f ca="1">IFERROR(__xludf.DUMMYFUNCTION("IFERROR(REGEXEXTRACT('Tag Library'!P1439, ""\\(.*)""), 'Tag Library'!P1439)"),"")</f>
        <v/>
      </c>
      <c r="F1428" s="1" t="str">
        <f ca="1">IFERROR(__xludf.DUMMYFUNCTION("IFERROR(REGEXEXTRACT('Tag Library'!W1439, ""\\(.*)""), 'Tag Library'!W1439)"),"")</f>
        <v/>
      </c>
      <c r="K1428" s="1" t="str">
        <f ca="1">IFERROR(__xludf.DUMMYFUNCTION("IFERROR(REGEXEXTRACT('Tag Library'!AD1439, ""\\(.*)""), 'Tag Library'!AD1439)"),"")</f>
        <v/>
      </c>
    </row>
    <row r="1429" spans="1:11" ht="12.75" x14ac:dyDescent="0.2">
      <c r="A1429" s="1" t="str">
        <f ca="1">IFERROR(__xludf.DUMMYFUNCTION("IFERROR(REGEXEXTRACT('Tag Library'!P1440, ""\\(.*)""), 'Tag Library'!P1440)"),"")</f>
        <v/>
      </c>
      <c r="F1429" s="1" t="str">
        <f ca="1">IFERROR(__xludf.DUMMYFUNCTION("IFERROR(REGEXEXTRACT('Tag Library'!W1440, ""\\(.*)""), 'Tag Library'!W1440)"),"")</f>
        <v/>
      </c>
      <c r="K1429" s="1" t="str">
        <f ca="1">IFERROR(__xludf.DUMMYFUNCTION("IFERROR(REGEXEXTRACT('Tag Library'!AD1440, ""\\(.*)""), 'Tag Library'!AD1440)"),"")</f>
        <v/>
      </c>
    </row>
    <row r="1430" spans="1:11" ht="12.75" x14ac:dyDescent="0.2">
      <c r="A1430" s="1" t="str">
        <f ca="1">IFERROR(__xludf.DUMMYFUNCTION("IFERROR(REGEXEXTRACT('Tag Library'!P1441, ""\\(.*)""), 'Tag Library'!P1441)"),"")</f>
        <v/>
      </c>
      <c r="F1430" s="1" t="str">
        <f ca="1">IFERROR(__xludf.DUMMYFUNCTION("IFERROR(REGEXEXTRACT('Tag Library'!W1441, ""\\(.*)""), 'Tag Library'!W1441)"),"")</f>
        <v/>
      </c>
      <c r="K1430" s="1" t="str">
        <f ca="1">IFERROR(__xludf.DUMMYFUNCTION("IFERROR(REGEXEXTRACT('Tag Library'!AD1441, ""\\(.*)""), 'Tag Library'!AD1441)"),"")</f>
        <v/>
      </c>
    </row>
    <row r="1431" spans="1:11" ht="12.75" x14ac:dyDescent="0.2">
      <c r="A1431" s="1" t="str">
        <f ca="1">IFERROR(__xludf.DUMMYFUNCTION("IFERROR(REGEXEXTRACT('Tag Library'!P1442, ""\\(.*)""), 'Tag Library'!P1442)"),"")</f>
        <v/>
      </c>
      <c r="F1431" s="1" t="str">
        <f ca="1">IFERROR(__xludf.DUMMYFUNCTION("IFERROR(REGEXEXTRACT('Tag Library'!W1442, ""\\(.*)""), 'Tag Library'!W1442)"),"")</f>
        <v/>
      </c>
      <c r="K1431" s="1" t="str">
        <f ca="1">IFERROR(__xludf.DUMMYFUNCTION("IFERROR(REGEXEXTRACT('Tag Library'!AD1442, ""\\(.*)""), 'Tag Library'!AD1442)"),"")</f>
        <v/>
      </c>
    </row>
    <row r="1432" spans="1:11" ht="12.75" x14ac:dyDescent="0.2">
      <c r="A1432" s="1" t="str">
        <f ca="1">IFERROR(__xludf.DUMMYFUNCTION("IFERROR(REGEXEXTRACT('Tag Library'!P1443, ""\\(.*)""), 'Tag Library'!P1443)"),"")</f>
        <v/>
      </c>
      <c r="F1432" s="1" t="str">
        <f ca="1">IFERROR(__xludf.DUMMYFUNCTION("IFERROR(REGEXEXTRACT('Tag Library'!W1443, ""\\(.*)""), 'Tag Library'!W1443)"),"")</f>
        <v/>
      </c>
      <c r="K1432" s="1" t="str">
        <f ca="1">IFERROR(__xludf.DUMMYFUNCTION("IFERROR(REGEXEXTRACT('Tag Library'!AD1443, ""\\(.*)""), 'Tag Library'!AD1443)"),"")</f>
        <v/>
      </c>
    </row>
    <row r="1433" spans="1:11" ht="12.75" x14ac:dyDescent="0.2">
      <c r="A1433" s="1" t="str">
        <f ca="1">IFERROR(__xludf.DUMMYFUNCTION("IFERROR(REGEXEXTRACT('Tag Library'!P1444, ""\\(.*)""), 'Tag Library'!P1444)"),"")</f>
        <v/>
      </c>
      <c r="F1433" s="1" t="str">
        <f ca="1">IFERROR(__xludf.DUMMYFUNCTION("IFERROR(REGEXEXTRACT('Tag Library'!W1444, ""\\(.*)""), 'Tag Library'!W1444)"),"")</f>
        <v/>
      </c>
      <c r="K1433" s="1" t="str">
        <f ca="1">IFERROR(__xludf.DUMMYFUNCTION("IFERROR(REGEXEXTRACT('Tag Library'!AD1444, ""\\(.*)""), 'Tag Library'!AD1444)"),"")</f>
        <v/>
      </c>
    </row>
    <row r="1434" spans="1:11" ht="12.75" x14ac:dyDescent="0.2">
      <c r="A1434" s="1" t="str">
        <f ca="1">IFERROR(__xludf.DUMMYFUNCTION("IFERROR(REGEXEXTRACT('Tag Library'!P1445, ""\\(.*)""), 'Tag Library'!P1445)"),"")</f>
        <v/>
      </c>
      <c r="F1434" s="1" t="str">
        <f ca="1">IFERROR(__xludf.DUMMYFUNCTION("IFERROR(REGEXEXTRACT('Tag Library'!W1445, ""\\(.*)""), 'Tag Library'!W1445)"),"")</f>
        <v/>
      </c>
      <c r="K1434" s="1" t="str">
        <f ca="1">IFERROR(__xludf.DUMMYFUNCTION("IFERROR(REGEXEXTRACT('Tag Library'!AD1445, ""\\(.*)""), 'Tag Library'!AD1445)"),"")</f>
        <v/>
      </c>
    </row>
    <row r="1435" spans="1:11" ht="12.75" x14ac:dyDescent="0.2">
      <c r="A1435" s="1" t="str">
        <f ca="1">IFERROR(__xludf.DUMMYFUNCTION("IFERROR(REGEXEXTRACT('Tag Library'!P1446, ""\\(.*)""), 'Tag Library'!P1446)"),"")</f>
        <v/>
      </c>
      <c r="F1435" s="1" t="str">
        <f ca="1">IFERROR(__xludf.DUMMYFUNCTION("IFERROR(REGEXEXTRACT('Tag Library'!W1446, ""\\(.*)""), 'Tag Library'!W1446)"),"")</f>
        <v/>
      </c>
      <c r="K1435" s="1" t="str">
        <f ca="1">IFERROR(__xludf.DUMMYFUNCTION("IFERROR(REGEXEXTRACT('Tag Library'!AD1446, ""\\(.*)""), 'Tag Library'!AD1446)"),"")</f>
        <v/>
      </c>
    </row>
    <row r="1436" spans="1:11" ht="12.75" x14ac:dyDescent="0.2">
      <c r="A1436" s="1" t="str">
        <f ca="1">IFERROR(__xludf.DUMMYFUNCTION("IFERROR(REGEXEXTRACT('Tag Library'!P1447, ""\\(.*)""), 'Tag Library'!P1447)"),"")</f>
        <v/>
      </c>
      <c r="F1436" s="1" t="str">
        <f ca="1">IFERROR(__xludf.DUMMYFUNCTION("IFERROR(REGEXEXTRACT('Tag Library'!W1447, ""\\(.*)""), 'Tag Library'!W1447)"),"")</f>
        <v/>
      </c>
      <c r="K1436" s="1" t="str">
        <f ca="1">IFERROR(__xludf.DUMMYFUNCTION("IFERROR(REGEXEXTRACT('Tag Library'!AD1447, ""\\(.*)""), 'Tag Library'!AD1447)"),"")</f>
        <v/>
      </c>
    </row>
    <row r="1437" spans="1:11" ht="12.75" x14ac:dyDescent="0.2">
      <c r="A1437" s="1" t="str">
        <f ca="1">IFERROR(__xludf.DUMMYFUNCTION("IFERROR(REGEXEXTRACT('Tag Library'!P1448, ""\\(.*)""), 'Tag Library'!P1448)"),"")</f>
        <v/>
      </c>
      <c r="F1437" s="1" t="str">
        <f ca="1">IFERROR(__xludf.DUMMYFUNCTION("IFERROR(REGEXEXTRACT('Tag Library'!W1448, ""\\(.*)""), 'Tag Library'!W1448)"),"")</f>
        <v/>
      </c>
      <c r="K1437" s="1" t="str">
        <f ca="1">IFERROR(__xludf.DUMMYFUNCTION("IFERROR(REGEXEXTRACT('Tag Library'!AD1448, ""\\(.*)""), 'Tag Library'!AD1448)"),"")</f>
        <v/>
      </c>
    </row>
    <row r="1438" spans="1:11" ht="12.75" x14ac:dyDescent="0.2">
      <c r="A1438" s="1" t="str">
        <f ca="1">IFERROR(__xludf.DUMMYFUNCTION("IFERROR(REGEXEXTRACT('Tag Library'!P1449, ""\\(.*)""), 'Tag Library'!P1449)"),"")</f>
        <v/>
      </c>
      <c r="F1438" s="1" t="str">
        <f ca="1">IFERROR(__xludf.DUMMYFUNCTION("IFERROR(REGEXEXTRACT('Tag Library'!W1449, ""\\(.*)""), 'Tag Library'!W1449)"),"")</f>
        <v/>
      </c>
      <c r="K1438" s="1" t="str">
        <f ca="1">IFERROR(__xludf.DUMMYFUNCTION("IFERROR(REGEXEXTRACT('Tag Library'!AD1449, ""\\(.*)""), 'Tag Library'!AD1449)"),"")</f>
        <v/>
      </c>
    </row>
    <row r="1439" spans="1:11" ht="12.75" x14ac:dyDescent="0.2">
      <c r="A1439" s="1" t="str">
        <f ca="1">IFERROR(__xludf.DUMMYFUNCTION("IFERROR(REGEXEXTRACT('Tag Library'!P1450, ""\\(.*)""), 'Tag Library'!P1450)"),"")</f>
        <v/>
      </c>
      <c r="F1439" s="1" t="str">
        <f ca="1">IFERROR(__xludf.DUMMYFUNCTION("IFERROR(REGEXEXTRACT('Tag Library'!W1450, ""\\(.*)""), 'Tag Library'!W1450)"),"")</f>
        <v/>
      </c>
      <c r="K1439" s="1" t="str">
        <f ca="1">IFERROR(__xludf.DUMMYFUNCTION("IFERROR(REGEXEXTRACT('Tag Library'!AD1450, ""\\(.*)""), 'Tag Library'!AD1450)"),"")</f>
        <v/>
      </c>
    </row>
    <row r="1440" spans="1:11" ht="12.75" x14ac:dyDescent="0.2">
      <c r="A1440" s="1" t="str">
        <f ca="1">IFERROR(__xludf.DUMMYFUNCTION("IFERROR(REGEXEXTRACT('Tag Library'!P1451, ""\\(.*)""), 'Tag Library'!P1451)"),"")</f>
        <v/>
      </c>
      <c r="F1440" s="1" t="str">
        <f ca="1">IFERROR(__xludf.DUMMYFUNCTION("IFERROR(REGEXEXTRACT('Tag Library'!W1451, ""\\(.*)""), 'Tag Library'!W1451)"),"")</f>
        <v/>
      </c>
      <c r="K1440" s="1" t="str">
        <f ca="1">IFERROR(__xludf.DUMMYFUNCTION("IFERROR(REGEXEXTRACT('Tag Library'!AD1451, ""\\(.*)""), 'Tag Library'!AD1451)"),"")</f>
        <v/>
      </c>
    </row>
    <row r="1441" spans="1:11" ht="12.75" x14ac:dyDescent="0.2">
      <c r="A1441" s="1" t="str">
        <f ca="1">IFERROR(__xludf.DUMMYFUNCTION("IFERROR(REGEXEXTRACT('Tag Library'!P1452, ""\\(.*)""), 'Tag Library'!P1452)"),"")</f>
        <v/>
      </c>
      <c r="F1441" s="1" t="str">
        <f ca="1">IFERROR(__xludf.DUMMYFUNCTION("IFERROR(REGEXEXTRACT('Tag Library'!W1452, ""\\(.*)""), 'Tag Library'!W1452)"),"")</f>
        <v/>
      </c>
      <c r="K1441" s="1" t="str">
        <f ca="1">IFERROR(__xludf.DUMMYFUNCTION("IFERROR(REGEXEXTRACT('Tag Library'!AD1452, ""\\(.*)""), 'Tag Library'!AD1452)"),"")</f>
        <v/>
      </c>
    </row>
    <row r="1442" spans="1:11" ht="12.75" x14ac:dyDescent="0.2">
      <c r="A1442" s="1" t="str">
        <f ca="1">IFERROR(__xludf.DUMMYFUNCTION("IFERROR(REGEXEXTRACT('Tag Library'!P1453, ""\\(.*)""), 'Tag Library'!P1453)"),"")</f>
        <v/>
      </c>
      <c r="F1442" s="1" t="str">
        <f ca="1">IFERROR(__xludf.DUMMYFUNCTION("IFERROR(REGEXEXTRACT('Tag Library'!W1453, ""\\(.*)""), 'Tag Library'!W1453)"),"")</f>
        <v/>
      </c>
      <c r="K1442" s="1" t="str">
        <f ca="1">IFERROR(__xludf.DUMMYFUNCTION("IFERROR(REGEXEXTRACT('Tag Library'!AD1453, ""\\(.*)""), 'Tag Library'!AD1453)"),"")</f>
        <v/>
      </c>
    </row>
    <row r="1443" spans="1:11" ht="12.75" x14ac:dyDescent="0.2">
      <c r="A1443" s="1" t="str">
        <f ca="1">IFERROR(__xludf.DUMMYFUNCTION("IFERROR(REGEXEXTRACT('Tag Library'!P1454, ""\\(.*)""), 'Tag Library'!P1454)"),"")</f>
        <v/>
      </c>
      <c r="F1443" s="1" t="str">
        <f ca="1">IFERROR(__xludf.DUMMYFUNCTION("IFERROR(REGEXEXTRACT('Tag Library'!W1454, ""\\(.*)""), 'Tag Library'!W1454)"),"")</f>
        <v/>
      </c>
      <c r="K1443" s="1" t="str">
        <f ca="1">IFERROR(__xludf.DUMMYFUNCTION("IFERROR(REGEXEXTRACT('Tag Library'!AD1454, ""\\(.*)""), 'Tag Library'!AD1454)"),"")</f>
        <v/>
      </c>
    </row>
    <row r="1444" spans="1:11" ht="12.75" x14ac:dyDescent="0.2">
      <c r="A1444" s="1" t="str">
        <f ca="1">IFERROR(__xludf.DUMMYFUNCTION("IFERROR(REGEXEXTRACT('Tag Library'!P1455, ""\\(.*)""), 'Tag Library'!P1455)"),"")</f>
        <v/>
      </c>
      <c r="F1444" s="1" t="str">
        <f ca="1">IFERROR(__xludf.DUMMYFUNCTION("IFERROR(REGEXEXTRACT('Tag Library'!W1455, ""\\(.*)""), 'Tag Library'!W1455)"),"")</f>
        <v/>
      </c>
      <c r="K1444" s="1" t="str">
        <f ca="1">IFERROR(__xludf.DUMMYFUNCTION("IFERROR(REGEXEXTRACT('Tag Library'!AD1455, ""\\(.*)""), 'Tag Library'!AD1455)"),"")</f>
        <v/>
      </c>
    </row>
    <row r="1445" spans="1:11" ht="12.75" x14ac:dyDescent="0.2">
      <c r="A1445" s="1" t="str">
        <f ca="1">IFERROR(__xludf.DUMMYFUNCTION("IFERROR(REGEXEXTRACT('Tag Library'!P1456, ""\\(.*)""), 'Tag Library'!P1456)"),"")</f>
        <v/>
      </c>
      <c r="F1445" s="1" t="str">
        <f ca="1">IFERROR(__xludf.DUMMYFUNCTION("IFERROR(REGEXEXTRACT('Tag Library'!W1456, ""\\(.*)""), 'Tag Library'!W1456)"),"")</f>
        <v/>
      </c>
      <c r="K1445" s="1" t="str">
        <f ca="1">IFERROR(__xludf.DUMMYFUNCTION("IFERROR(REGEXEXTRACT('Tag Library'!AD1456, ""\\(.*)""), 'Tag Library'!AD1456)"),"")</f>
        <v/>
      </c>
    </row>
    <row r="1446" spans="1:11" ht="12.75" x14ac:dyDescent="0.2">
      <c r="A1446" s="1" t="str">
        <f ca="1">IFERROR(__xludf.DUMMYFUNCTION("IFERROR(REGEXEXTRACT('Tag Library'!P1457, ""\\(.*)""), 'Tag Library'!P1457)"),"")</f>
        <v/>
      </c>
      <c r="F1446" s="1" t="str">
        <f ca="1">IFERROR(__xludf.DUMMYFUNCTION("IFERROR(REGEXEXTRACT('Tag Library'!W1457, ""\\(.*)""), 'Tag Library'!W1457)"),"")</f>
        <v/>
      </c>
      <c r="K1446" s="1" t="str">
        <f ca="1">IFERROR(__xludf.DUMMYFUNCTION("IFERROR(REGEXEXTRACT('Tag Library'!AD1457, ""\\(.*)""), 'Tag Library'!AD1457)"),"")</f>
        <v/>
      </c>
    </row>
    <row r="1447" spans="1:11" ht="12.75" x14ac:dyDescent="0.2">
      <c r="A1447" s="1" t="str">
        <f ca="1">IFERROR(__xludf.DUMMYFUNCTION("IFERROR(REGEXEXTRACT('Tag Library'!P1458, ""\\(.*)""), 'Tag Library'!P1458)"),"")</f>
        <v/>
      </c>
      <c r="F1447" s="1" t="str">
        <f ca="1">IFERROR(__xludf.DUMMYFUNCTION("IFERROR(REGEXEXTRACT('Tag Library'!W1458, ""\\(.*)""), 'Tag Library'!W1458)"),"")</f>
        <v/>
      </c>
      <c r="K1447" s="1" t="str">
        <f ca="1">IFERROR(__xludf.DUMMYFUNCTION("IFERROR(REGEXEXTRACT('Tag Library'!AD1458, ""\\(.*)""), 'Tag Library'!AD1458)"),"")</f>
        <v/>
      </c>
    </row>
    <row r="1448" spans="1:11" ht="12.75" x14ac:dyDescent="0.2">
      <c r="A1448" s="1" t="str">
        <f ca="1">IFERROR(__xludf.DUMMYFUNCTION("IFERROR(REGEXEXTRACT('Tag Library'!P1459, ""\\(.*)""), 'Tag Library'!P1459)"),"")</f>
        <v/>
      </c>
      <c r="F1448" s="1" t="str">
        <f ca="1">IFERROR(__xludf.DUMMYFUNCTION("IFERROR(REGEXEXTRACT('Tag Library'!W1459, ""\\(.*)""), 'Tag Library'!W1459)"),"")</f>
        <v/>
      </c>
      <c r="K1448" s="1" t="str">
        <f ca="1">IFERROR(__xludf.DUMMYFUNCTION("IFERROR(REGEXEXTRACT('Tag Library'!AD1459, ""\\(.*)""), 'Tag Library'!AD1459)"),"")</f>
        <v/>
      </c>
    </row>
    <row r="1449" spans="1:11" ht="12.75" x14ac:dyDescent="0.2">
      <c r="A1449" s="1" t="str">
        <f ca="1">IFERROR(__xludf.DUMMYFUNCTION("IFERROR(REGEXEXTRACT('Tag Library'!P1460, ""\\(.*)""), 'Tag Library'!P1460)"),"")</f>
        <v/>
      </c>
      <c r="F1449" s="1" t="str">
        <f ca="1">IFERROR(__xludf.DUMMYFUNCTION("IFERROR(REGEXEXTRACT('Tag Library'!W1460, ""\\(.*)""), 'Tag Library'!W1460)"),"")</f>
        <v/>
      </c>
      <c r="K1449" s="1" t="str">
        <f ca="1">IFERROR(__xludf.DUMMYFUNCTION("IFERROR(REGEXEXTRACT('Tag Library'!AD1460, ""\\(.*)""), 'Tag Library'!AD1460)"),"")</f>
        <v/>
      </c>
    </row>
    <row r="1450" spans="1:11" ht="12.75" x14ac:dyDescent="0.2">
      <c r="A1450" s="1" t="str">
        <f ca="1">IFERROR(__xludf.DUMMYFUNCTION("IFERROR(REGEXEXTRACT('Tag Library'!P1461, ""\\(.*)""), 'Tag Library'!P1461)"),"")</f>
        <v/>
      </c>
      <c r="F1450" s="1" t="str">
        <f ca="1">IFERROR(__xludf.DUMMYFUNCTION("IFERROR(REGEXEXTRACT('Tag Library'!W1461, ""\\(.*)""), 'Tag Library'!W1461)"),"")</f>
        <v/>
      </c>
      <c r="K1450" s="1" t="str">
        <f ca="1">IFERROR(__xludf.DUMMYFUNCTION("IFERROR(REGEXEXTRACT('Tag Library'!AD1461, ""\\(.*)""), 'Tag Library'!AD1461)"),"")</f>
        <v/>
      </c>
    </row>
    <row r="1451" spans="1:11" ht="12.75" x14ac:dyDescent="0.2">
      <c r="A1451" s="1" t="str">
        <f ca="1">IFERROR(__xludf.DUMMYFUNCTION("IFERROR(REGEXEXTRACT('Tag Library'!P1462, ""\\(.*)""), 'Tag Library'!P1462)"),"")</f>
        <v/>
      </c>
      <c r="F1451" s="1" t="str">
        <f ca="1">IFERROR(__xludf.DUMMYFUNCTION("IFERROR(REGEXEXTRACT('Tag Library'!W1462, ""\\(.*)""), 'Tag Library'!W1462)"),"")</f>
        <v/>
      </c>
      <c r="K1451" s="1" t="str">
        <f ca="1">IFERROR(__xludf.DUMMYFUNCTION("IFERROR(REGEXEXTRACT('Tag Library'!AD1462, ""\\(.*)""), 'Tag Library'!AD1462)"),"")</f>
        <v/>
      </c>
    </row>
    <row r="1452" spans="1:11" ht="12.75" x14ac:dyDescent="0.2">
      <c r="A1452" s="1" t="str">
        <f ca="1">IFERROR(__xludf.DUMMYFUNCTION("IFERROR(REGEXEXTRACT('Tag Library'!P1463, ""\\(.*)""), 'Tag Library'!P1463)"),"")</f>
        <v/>
      </c>
      <c r="F1452" s="1" t="str">
        <f ca="1">IFERROR(__xludf.DUMMYFUNCTION("IFERROR(REGEXEXTRACT('Tag Library'!W1463, ""\\(.*)""), 'Tag Library'!W1463)"),"")</f>
        <v/>
      </c>
      <c r="K1452" s="1" t="str">
        <f ca="1">IFERROR(__xludf.DUMMYFUNCTION("IFERROR(REGEXEXTRACT('Tag Library'!AD1463, ""\\(.*)""), 'Tag Library'!AD1463)"),"")</f>
        <v/>
      </c>
    </row>
    <row r="1453" spans="1:11" ht="12.75" x14ac:dyDescent="0.2">
      <c r="A1453" s="1" t="str">
        <f ca="1">IFERROR(__xludf.DUMMYFUNCTION("IFERROR(REGEXEXTRACT('Tag Library'!P1464, ""\\(.*)""), 'Tag Library'!P1464)"),"")</f>
        <v/>
      </c>
      <c r="F1453" s="1" t="str">
        <f ca="1">IFERROR(__xludf.DUMMYFUNCTION("IFERROR(REGEXEXTRACT('Tag Library'!W1464, ""\\(.*)""), 'Tag Library'!W1464)"),"")</f>
        <v/>
      </c>
      <c r="K1453" s="1" t="str">
        <f ca="1">IFERROR(__xludf.DUMMYFUNCTION("IFERROR(REGEXEXTRACT('Tag Library'!AD1464, ""\\(.*)""), 'Tag Library'!AD1464)"),"")</f>
        <v/>
      </c>
    </row>
    <row r="1454" spans="1:11" ht="12.75" x14ac:dyDescent="0.2">
      <c r="A1454" s="1" t="str">
        <f ca="1">IFERROR(__xludf.DUMMYFUNCTION("IFERROR(REGEXEXTRACT('Tag Library'!P1465, ""\\(.*)""), 'Tag Library'!P1465)"),"")</f>
        <v/>
      </c>
      <c r="F1454" s="1" t="str">
        <f ca="1">IFERROR(__xludf.DUMMYFUNCTION("IFERROR(REGEXEXTRACT('Tag Library'!W1465, ""\\(.*)""), 'Tag Library'!W1465)"),"")</f>
        <v/>
      </c>
      <c r="K1454" s="1" t="str">
        <f ca="1">IFERROR(__xludf.DUMMYFUNCTION("IFERROR(REGEXEXTRACT('Tag Library'!AD1465, ""\\(.*)""), 'Tag Library'!AD1465)"),"")</f>
        <v/>
      </c>
    </row>
    <row r="1455" spans="1:11" ht="12.75" x14ac:dyDescent="0.2">
      <c r="A1455" s="1" t="str">
        <f ca="1">IFERROR(__xludf.DUMMYFUNCTION("IFERROR(REGEXEXTRACT('Tag Library'!P1466, ""\\(.*)""), 'Tag Library'!P1466)"),"")</f>
        <v/>
      </c>
      <c r="F1455" s="1" t="str">
        <f ca="1">IFERROR(__xludf.DUMMYFUNCTION("IFERROR(REGEXEXTRACT('Tag Library'!W1466, ""\\(.*)""), 'Tag Library'!W1466)"),"")</f>
        <v/>
      </c>
      <c r="K1455" s="1" t="str">
        <f ca="1">IFERROR(__xludf.DUMMYFUNCTION("IFERROR(REGEXEXTRACT('Tag Library'!AD1466, ""\\(.*)""), 'Tag Library'!AD1466)"),"")</f>
        <v/>
      </c>
    </row>
    <row r="1456" spans="1:11" ht="12.75" x14ac:dyDescent="0.2">
      <c r="A1456" s="1" t="str">
        <f ca="1">IFERROR(__xludf.DUMMYFUNCTION("IFERROR(REGEXEXTRACT('Tag Library'!P1467, ""\\(.*)""), 'Tag Library'!P1467)"),"")</f>
        <v/>
      </c>
      <c r="F1456" s="1" t="str">
        <f ca="1">IFERROR(__xludf.DUMMYFUNCTION("IFERROR(REGEXEXTRACT('Tag Library'!W1467, ""\\(.*)""), 'Tag Library'!W1467)"),"")</f>
        <v/>
      </c>
      <c r="K1456" s="1" t="str">
        <f ca="1">IFERROR(__xludf.DUMMYFUNCTION("IFERROR(REGEXEXTRACT('Tag Library'!AD1467, ""\\(.*)""), 'Tag Library'!AD1467)"),"")</f>
        <v/>
      </c>
    </row>
    <row r="1457" spans="1:11" ht="12.75" x14ac:dyDescent="0.2">
      <c r="A1457" s="1" t="str">
        <f ca="1">IFERROR(__xludf.DUMMYFUNCTION("IFERROR(REGEXEXTRACT('Tag Library'!P1468, ""\\(.*)""), 'Tag Library'!P1468)"),"")</f>
        <v/>
      </c>
      <c r="F1457" s="1" t="str">
        <f ca="1">IFERROR(__xludf.DUMMYFUNCTION("IFERROR(REGEXEXTRACT('Tag Library'!W1468, ""\\(.*)""), 'Tag Library'!W1468)"),"")</f>
        <v/>
      </c>
      <c r="K1457" s="1" t="str">
        <f ca="1">IFERROR(__xludf.DUMMYFUNCTION("IFERROR(REGEXEXTRACT('Tag Library'!AD1468, ""\\(.*)""), 'Tag Library'!AD1468)"),"")</f>
        <v/>
      </c>
    </row>
    <row r="1458" spans="1:11" ht="12.75" x14ac:dyDescent="0.2">
      <c r="A1458" s="1" t="str">
        <f ca="1">IFERROR(__xludf.DUMMYFUNCTION("IFERROR(REGEXEXTRACT('Tag Library'!P1469, ""\\(.*)""), 'Tag Library'!P1469)"),"")</f>
        <v/>
      </c>
      <c r="F1458" s="1" t="str">
        <f ca="1">IFERROR(__xludf.DUMMYFUNCTION("IFERROR(REGEXEXTRACT('Tag Library'!W1469, ""\\(.*)""), 'Tag Library'!W1469)"),"")</f>
        <v/>
      </c>
      <c r="K1458" s="1" t="str">
        <f ca="1">IFERROR(__xludf.DUMMYFUNCTION("IFERROR(REGEXEXTRACT('Tag Library'!AD1469, ""\\(.*)""), 'Tag Library'!AD1469)"),"")</f>
        <v/>
      </c>
    </row>
    <row r="1459" spans="1:11" ht="12.75" x14ac:dyDescent="0.2">
      <c r="A1459" s="1" t="str">
        <f ca="1">IFERROR(__xludf.DUMMYFUNCTION("IFERROR(REGEXEXTRACT('Tag Library'!P1470, ""\\(.*)""), 'Tag Library'!P1470)"),"")</f>
        <v/>
      </c>
      <c r="F1459" s="1" t="str">
        <f ca="1">IFERROR(__xludf.DUMMYFUNCTION("IFERROR(REGEXEXTRACT('Tag Library'!W1470, ""\\(.*)""), 'Tag Library'!W1470)"),"")</f>
        <v/>
      </c>
      <c r="K1459" s="1" t="str">
        <f ca="1">IFERROR(__xludf.DUMMYFUNCTION("IFERROR(REGEXEXTRACT('Tag Library'!AD1470, ""\\(.*)""), 'Tag Library'!AD1470)"),"")</f>
        <v/>
      </c>
    </row>
    <row r="1460" spans="1:11" ht="12.75" x14ac:dyDescent="0.2">
      <c r="A1460" s="1" t="str">
        <f ca="1">IFERROR(__xludf.DUMMYFUNCTION("IFERROR(REGEXEXTRACT('Tag Library'!P1471, ""\\(.*)""), 'Tag Library'!P1471)"),"")</f>
        <v/>
      </c>
      <c r="F1460" s="1" t="str">
        <f ca="1">IFERROR(__xludf.DUMMYFUNCTION("IFERROR(REGEXEXTRACT('Tag Library'!W1471, ""\\(.*)""), 'Tag Library'!W1471)"),"")</f>
        <v/>
      </c>
      <c r="K1460" s="1" t="str">
        <f ca="1">IFERROR(__xludf.DUMMYFUNCTION("IFERROR(REGEXEXTRACT('Tag Library'!AD1471, ""\\(.*)""), 'Tag Library'!AD1471)"),"")</f>
        <v/>
      </c>
    </row>
    <row r="1461" spans="1:11" ht="12.75" x14ac:dyDescent="0.2">
      <c r="A1461" s="1" t="str">
        <f ca="1">IFERROR(__xludf.DUMMYFUNCTION("IFERROR(REGEXEXTRACT('Tag Library'!P1472, ""\\(.*)""), 'Tag Library'!P1472)"),"")</f>
        <v/>
      </c>
      <c r="F1461" s="1" t="str">
        <f ca="1">IFERROR(__xludf.DUMMYFUNCTION("IFERROR(REGEXEXTRACT('Tag Library'!W1472, ""\\(.*)""), 'Tag Library'!W1472)"),"")</f>
        <v/>
      </c>
      <c r="K1461" s="1" t="str">
        <f ca="1">IFERROR(__xludf.DUMMYFUNCTION("IFERROR(REGEXEXTRACT('Tag Library'!AD1472, ""\\(.*)""), 'Tag Library'!AD1472)"),"")</f>
        <v/>
      </c>
    </row>
    <row r="1462" spans="1:11" ht="12.75" x14ac:dyDescent="0.2">
      <c r="A1462" s="1" t="str">
        <f ca="1">IFERROR(__xludf.DUMMYFUNCTION("IFERROR(REGEXEXTRACT('Tag Library'!P1473, ""\\(.*)""), 'Tag Library'!P1473)"),"")</f>
        <v/>
      </c>
      <c r="F1462" s="1" t="str">
        <f ca="1">IFERROR(__xludf.DUMMYFUNCTION("IFERROR(REGEXEXTRACT('Tag Library'!W1473, ""\\(.*)""), 'Tag Library'!W1473)"),"")</f>
        <v/>
      </c>
      <c r="K1462" s="1" t="str">
        <f ca="1">IFERROR(__xludf.DUMMYFUNCTION("IFERROR(REGEXEXTRACT('Tag Library'!AD1473, ""\\(.*)""), 'Tag Library'!AD1473)"),"")</f>
        <v/>
      </c>
    </row>
    <row r="1463" spans="1:11" ht="12.75" x14ac:dyDescent="0.2">
      <c r="A1463" s="1" t="str">
        <f ca="1">IFERROR(__xludf.DUMMYFUNCTION("IFERROR(REGEXEXTRACT('Tag Library'!P1474, ""\\(.*)""), 'Tag Library'!P1474)"),"")</f>
        <v/>
      </c>
      <c r="F1463" s="1" t="str">
        <f ca="1">IFERROR(__xludf.DUMMYFUNCTION("IFERROR(REGEXEXTRACT('Tag Library'!W1474, ""\\(.*)""), 'Tag Library'!W1474)"),"")</f>
        <v/>
      </c>
      <c r="K1463" s="1" t="str">
        <f ca="1">IFERROR(__xludf.DUMMYFUNCTION("IFERROR(REGEXEXTRACT('Tag Library'!AD1474, ""\\(.*)""), 'Tag Library'!AD1474)"),"")</f>
        <v/>
      </c>
    </row>
    <row r="1464" spans="1:11" ht="12.75" x14ac:dyDescent="0.2">
      <c r="A1464" s="1" t="str">
        <f ca="1">IFERROR(__xludf.DUMMYFUNCTION("IFERROR(REGEXEXTRACT('Tag Library'!P1475, ""\\(.*)""), 'Tag Library'!P1475)"),"")</f>
        <v/>
      </c>
      <c r="F1464" s="1" t="str">
        <f ca="1">IFERROR(__xludf.DUMMYFUNCTION("IFERROR(REGEXEXTRACT('Tag Library'!W1475, ""\\(.*)""), 'Tag Library'!W1475)"),"")</f>
        <v/>
      </c>
      <c r="K1464" s="1" t="str">
        <f ca="1">IFERROR(__xludf.DUMMYFUNCTION("IFERROR(REGEXEXTRACT('Tag Library'!AD1475, ""\\(.*)""), 'Tag Library'!AD1475)"),"")</f>
        <v/>
      </c>
    </row>
    <row r="1465" spans="1:11" ht="12.75" x14ac:dyDescent="0.2">
      <c r="A1465" s="1" t="str">
        <f ca="1">IFERROR(__xludf.DUMMYFUNCTION("IFERROR(REGEXEXTRACT('Tag Library'!P1476, ""\\(.*)""), 'Tag Library'!P1476)"),"")</f>
        <v/>
      </c>
      <c r="F1465" s="1" t="str">
        <f ca="1">IFERROR(__xludf.DUMMYFUNCTION("IFERROR(REGEXEXTRACT('Tag Library'!W1476, ""\\(.*)""), 'Tag Library'!W1476)"),"")</f>
        <v/>
      </c>
      <c r="K1465" s="1" t="str">
        <f ca="1">IFERROR(__xludf.DUMMYFUNCTION("IFERROR(REGEXEXTRACT('Tag Library'!AD1476, ""\\(.*)""), 'Tag Library'!AD1476)"),"")</f>
        <v/>
      </c>
    </row>
    <row r="1466" spans="1:11" ht="12.75" x14ac:dyDescent="0.2">
      <c r="A1466" s="1" t="str">
        <f ca="1">IFERROR(__xludf.DUMMYFUNCTION("IFERROR(REGEXEXTRACT('Tag Library'!P1477, ""\\(.*)""), 'Tag Library'!P1477)"),"")</f>
        <v/>
      </c>
      <c r="F1466" s="1" t="str">
        <f ca="1">IFERROR(__xludf.DUMMYFUNCTION("IFERROR(REGEXEXTRACT('Tag Library'!W1477, ""\\(.*)""), 'Tag Library'!W1477)"),"")</f>
        <v/>
      </c>
      <c r="K1466" s="1" t="str">
        <f ca="1">IFERROR(__xludf.DUMMYFUNCTION("IFERROR(REGEXEXTRACT('Tag Library'!AD1477, ""\\(.*)""), 'Tag Library'!AD1477)"),"")</f>
        <v/>
      </c>
    </row>
    <row r="1467" spans="1:11" ht="12.75" x14ac:dyDescent="0.2">
      <c r="A1467" s="1" t="str">
        <f ca="1">IFERROR(__xludf.DUMMYFUNCTION("IFERROR(REGEXEXTRACT('Tag Library'!P1478, ""\\(.*)""), 'Tag Library'!P1478)"),"")</f>
        <v/>
      </c>
      <c r="F1467" s="1" t="str">
        <f ca="1">IFERROR(__xludf.DUMMYFUNCTION("IFERROR(REGEXEXTRACT('Tag Library'!W1478, ""\\(.*)""), 'Tag Library'!W1478)"),"")</f>
        <v/>
      </c>
      <c r="K1467" s="1" t="str">
        <f ca="1">IFERROR(__xludf.DUMMYFUNCTION("IFERROR(REGEXEXTRACT('Tag Library'!AD1478, ""\\(.*)""), 'Tag Library'!AD1478)"),"")</f>
        <v/>
      </c>
    </row>
    <row r="1468" spans="1:11" ht="12.75" x14ac:dyDescent="0.2">
      <c r="A1468" s="1" t="str">
        <f ca="1">IFERROR(__xludf.DUMMYFUNCTION("IFERROR(REGEXEXTRACT('Tag Library'!P1479, ""\\(.*)""), 'Tag Library'!P1479)"),"")</f>
        <v/>
      </c>
      <c r="F1468" s="1" t="str">
        <f ca="1">IFERROR(__xludf.DUMMYFUNCTION("IFERROR(REGEXEXTRACT('Tag Library'!W1479, ""\\(.*)""), 'Tag Library'!W1479)"),"")</f>
        <v/>
      </c>
      <c r="K1468" s="1" t="str">
        <f ca="1">IFERROR(__xludf.DUMMYFUNCTION("IFERROR(REGEXEXTRACT('Tag Library'!AD1479, ""\\(.*)""), 'Tag Library'!AD1479)"),"")</f>
        <v/>
      </c>
    </row>
    <row r="1469" spans="1:11" ht="12.75" x14ac:dyDescent="0.2">
      <c r="A1469" s="1" t="str">
        <f ca="1">IFERROR(__xludf.DUMMYFUNCTION("IFERROR(REGEXEXTRACT('Tag Library'!P1480, ""\\(.*)""), 'Tag Library'!P1480)"),"")</f>
        <v/>
      </c>
      <c r="F1469" s="1" t="str">
        <f ca="1">IFERROR(__xludf.DUMMYFUNCTION("IFERROR(REGEXEXTRACT('Tag Library'!W1480, ""\\(.*)""), 'Tag Library'!W1480)"),"")</f>
        <v/>
      </c>
      <c r="K1469" s="1" t="str">
        <f ca="1">IFERROR(__xludf.DUMMYFUNCTION("IFERROR(REGEXEXTRACT('Tag Library'!AD1480, ""\\(.*)""), 'Tag Library'!AD1480)"),"")</f>
        <v/>
      </c>
    </row>
    <row r="1470" spans="1:11" ht="12.75" x14ac:dyDescent="0.2">
      <c r="A1470" s="1" t="str">
        <f ca="1">IFERROR(__xludf.DUMMYFUNCTION("IFERROR(REGEXEXTRACT('Tag Library'!P1481, ""\\(.*)""), 'Tag Library'!P1481)"),"")</f>
        <v/>
      </c>
      <c r="F1470" s="1" t="str">
        <f ca="1">IFERROR(__xludf.DUMMYFUNCTION("IFERROR(REGEXEXTRACT('Tag Library'!W1481, ""\\(.*)""), 'Tag Library'!W1481)"),"")</f>
        <v/>
      </c>
      <c r="K1470" s="1" t="str">
        <f ca="1">IFERROR(__xludf.DUMMYFUNCTION("IFERROR(REGEXEXTRACT('Tag Library'!AD1481, ""\\(.*)""), 'Tag Library'!AD1481)"),"")</f>
        <v/>
      </c>
    </row>
    <row r="1471" spans="1:11" ht="12.75" x14ac:dyDescent="0.2">
      <c r="A1471" s="1" t="str">
        <f ca="1">IFERROR(__xludf.DUMMYFUNCTION("IFERROR(REGEXEXTRACT('Tag Library'!P1482, ""\\(.*)""), 'Tag Library'!P1482)"),"")</f>
        <v/>
      </c>
      <c r="F1471" s="1" t="str">
        <f ca="1">IFERROR(__xludf.DUMMYFUNCTION("IFERROR(REGEXEXTRACT('Tag Library'!W1482, ""\\(.*)""), 'Tag Library'!W1482)"),"")</f>
        <v/>
      </c>
      <c r="K1471" s="1" t="str">
        <f ca="1">IFERROR(__xludf.DUMMYFUNCTION("IFERROR(REGEXEXTRACT('Tag Library'!AD1482, ""\\(.*)""), 'Tag Library'!AD1482)"),"")</f>
        <v/>
      </c>
    </row>
    <row r="1472" spans="1:11" ht="12.75" x14ac:dyDescent="0.2">
      <c r="A1472" s="1" t="str">
        <f ca="1">IFERROR(__xludf.DUMMYFUNCTION("IFERROR(REGEXEXTRACT('Tag Library'!P1483, ""\\(.*)""), 'Tag Library'!P1483)"),"")</f>
        <v/>
      </c>
      <c r="F1472" s="1" t="str">
        <f ca="1">IFERROR(__xludf.DUMMYFUNCTION("IFERROR(REGEXEXTRACT('Tag Library'!W1483, ""\\(.*)""), 'Tag Library'!W1483)"),"")</f>
        <v/>
      </c>
      <c r="K1472" s="1" t="str">
        <f ca="1">IFERROR(__xludf.DUMMYFUNCTION("IFERROR(REGEXEXTRACT('Tag Library'!AD1483, ""\\(.*)""), 'Tag Library'!AD1483)"),"")</f>
        <v/>
      </c>
    </row>
    <row r="1473" spans="1:11" ht="12.75" x14ac:dyDescent="0.2">
      <c r="A1473" s="1" t="str">
        <f ca="1">IFERROR(__xludf.DUMMYFUNCTION("IFERROR(REGEXEXTRACT('Tag Library'!P1484, ""\\(.*)""), 'Tag Library'!P1484)"),"")</f>
        <v/>
      </c>
      <c r="F1473" s="1" t="str">
        <f ca="1">IFERROR(__xludf.DUMMYFUNCTION("IFERROR(REGEXEXTRACT('Tag Library'!W1484, ""\\(.*)""), 'Tag Library'!W1484)"),"")</f>
        <v/>
      </c>
      <c r="K1473" s="1" t="str">
        <f ca="1">IFERROR(__xludf.DUMMYFUNCTION("IFERROR(REGEXEXTRACT('Tag Library'!AD1484, ""\\(.*)""), 'Tag Library'!AD1484)"),"")</f>
        <v/>
      </c>
    </row>
    <row r="1474" spans="1:11" ht="12.75" x14ac:dyDescent="0.2">
      <c r="A1474" s="1" t="str">
        <f ca="1">IFERROR(__xludf.DUMMYFUNCTION("IFERROR(REGEXEXTRACT('Tag Library'!P1485, ""\\(.*)""), 'Tag Library'!P1485)"),"")</f>
        <v/>
      </c>
      <c r="F1474" s="1" t="str">
        <f ca="1">IFERROR(__xludf.DUMMYFUNCTION("IFERROR(REGEXEXTRACT('Tag Library'!W1485, ""\\(.*)""), 'Tag Library'!W1485)"),"")</f>
        <v/>
      </c>
      <c r="K1474" s="1" t="str">
        <f ca="1">IFERROR(__xludf.DUMMYFUNCTION("IFERROR(REGEXEXTRACT('Tag Library'!AD1485, ""\\(.*)""), 'Tag Library'!AD1485)"),"")</f>
        <v/>
      </c>
    </row>
    <row r="1475" spans="1:11" ht="12.75" x14ac:dyDescent="0.2">
      <c r="A1475" s="1" t="str">
        <f ca="1">IFERROR(__xludf.DUMMYFUNCTION("IFERROR(REGEXEXTRACT('Tag Library'!P1486, ""\\(.*)""), 'Tag Library'!P1486)"),"")</f>
        <v/>
      </c>
      <c r="F1475" s="1" t="str">
        <f ca="1">IFERROR(__xludf.DUMMYFUNCTION("IFERROR(REGEXEXTRACT('Tag Library'!W1486, ""\\(.*)""), 'Tag Library'!W1486)"),"")</f>
        <v/>
      </c>
      <c r="K1475" s="1" t="str">
        <f ca="1">IFERROR(__xludf.DUMMYFUNCTION("IFERROR(REGEXEXTRACT('Tag Library'!AD1486, ""\\(.*)""), 'Tag Library'!AD1486)"),"")</f>
        <v/>
      </c>
    </row>
    <row r="1476" spans="1:11" ht="12.75" x14ac:dyDescent="0.2">
      <c r="A1476" s="1" t="str">
        <f ca="1">IFERROR(__xludf.DUMMYFUNCTION("IFERROR(REGEXEXTRACT('Tag Library'!P1487, ""\\(.*)""), 'Tag Library'!P1487)"),"")</f>
        <v/>
      </c>
      <c r="F1476" s="1" t="str">
        <f ca="1">IFERROR(__xludf.DUMMYFUNCTION("IFERROR(REGEXEXTRACT('Tag Library'!W1487, ""\\(.*)""), 'Tag Library'!W1487)"),"")</f>
        <v/>
      </c>
      <c r="K1476" s="1" t="str">
        <f ca="1">IFERROR(__xludf.DUMMYFUNCTION("IFERROR(REGEXEXTRACT('Tag Library'!AD1487, ""\\(.*)""), 'Tag Library'!AD1487)"),"")</f>
        <v/>
      </c>
    </row>
    <row r="1477" spans="1:11" ht="12.75" x14ac:dyDescent="0.2">
      <c r="A1477" s="1" t="str">
        <f ca="1">IFERROR(__xludf.DUMMYFUNCTION("IFERROR(REGEXEXTRACT('Tag Library'!P1488, ""\\(.*)""), 'Tag Library'!P1488)"),"")</f>
        <v/>
      </c>
      <c r="F1477" s="1" t="str">
        <f ca="1">IFERROR(__xludf.DUMMYFUNCTION("IFERROR(REGEXEXTRACT('Tag Library'!W1488, ""\\(.*)""), 'Tag Library'!W1488)"),"")</f>
        <v/>
      </c>
      <c r="K1477" s="1" t="str">
        <f ca="1">IFERROR(__xludf.DUMMYFUNCTION("IFERROR(REGEXEXTRACT('Tag Library'!AD1488, ""\\(.*)""), 'Tag Library'!AD1488)"),"")</f>
        <v/>
      </c>
    </row>
    <row r="1478" spans="1:11" ht="12.75" x14ac:dyDescent="0.2">
      <c r="A1478" s="1" t="str">
        <f ca="1">IFERROR(__xludf.DUMMYFUNCTION("IFERROR(REGEXEXTRACT('Tag Library'!P1489, ""\\(.*)""), 'Tag Library'!P1489)"),"")</f>
        <v/>
      </c>
      <c r="F1478" s="1" t="str">
        <f ca="1">IFERROR(__xludf.DUMMYFUNCTION("IFERROR(REGEXEXTRACT('Tag Library'!W1489, ""\\(.*)""), 'Tag Library'!W1489)"),"")</f>
        <v/>
      </c>
      <c r="K1478" s="1" t="str">
        <f ca="1">IFERROR(__xludf.DUMMYFUNCTION("IFERROR(REGEXEXTRACT('Tag Library'!AD1489, ""\\(.*)""), 'Tag Library'!AD1489)"),"")</f>
        <v/>
      </c>
    </row>
    <row r="1479" spans="1:11" ht="12.75" x14ac:dyDescent="0.2">
      <c r="A1479" s="1" t="str">
        <f ca="1">IFERROR(__xludf.DUMMYFUNCTION("IFERROR(REGEXEXTRACT('Tag Library'!P1490, ""\\(.*)""), 'Tag Library'!P1490)"),"")</f>
        <v/>
      </c>
      <c r="F1479" s="1" t="str">
        <f ca="1">IFERROR(__xludf.DUMMYFUNCTION("IFERROR(REGEXEXTRACT('Tag Library'!W1490, ""\\(.*)""), 'Tag Library'!W1490)"),"")</f>
        <v/>
      </c>
      <c r="K1479" s="1" t="str">
        <f ca="1">IFERROR(__xludf.DUMMYFUNCTION("IFERROR(REGEXEXTRACT('Tag Library'!AD1490, ""\\(.*)""), 'Tag Library'!AD1490)"),"")</f>
        <v/>
      </c>
    </row>
    <row r="1480" spans="1:11" ht="12.75" x14ac:dyDescent="0.2">
      <c r="A1480" s="1" t="str">
        <f ca="1">IFERROR(__xludf.DUMMYFUNCTION("IFERROR(REGEXEXTRACT('Tag Library'!P1491, ""\\(.*)""), 'Tag Library'!P1491)"),"")</f>
        <v/>
      </c>
      <c r="F1480" s="1" t="str">
        <f ca="1">IFERROR(__xludf.DUMMYFUNCTION("IFERROR(REGEXEXTRACT('Tag Library'!W1491, ""\\(.*)""), 'Tag Library'!W1491)"),"")</f>
        <v/>
      </c>
      <c r="K1480" s="1" t="str">
        <f ca="1">IFERROR(__xludf.DUMMYFUNCTION("IFERROR(REGEXEXTRACT('Tag Library'!AD1491, ""\\(.*)""), 'Tag Library'!AD1491)"),"")</f>
        <v/>
      </c>
    </row>
    <row r="1481" spans="1:11" ht="12.75" x14ac:dyDescent="0.2">
      <c r="A1481" s="1" t="str">
        <f ca="1">IFERROR(__xludf.DUMMYFUNCTION("IFERROR(REGEXEXTRACT('Tag Library'!P1492, ""\\(.*)""), 'Tag Library'!P1492)"),"")</f>
        <v/>
      </c>
      <c r="F1481" s="1" t="str">
        <f ca="1">IFERROR(__xludf.DUMMYFUNCTION("IFERROR(REGEXEXTRACT('Tag Library'!W1492, ""\\(.*)""), 'Tag Library'!W1492)"),"")</f>
        <v/>
      </c>
      <c r="K1481" s="1" t="str">
        <f ca="1">IFERROR(__xludf.DUMMYFUNCTION("IFERROR(REGEXEXTRACT('Tag Library'!AD1492, ""\\(.*)""), 'Tag Library'!AD1492)"),"")</f>
        <v/>
      </c>
    </row>
    <row r="1482" spans="1:11" ht="12.75" x14ac:dyDescent="0.2">
      <c r="A1482" s="1" t="str">
        <f ca="1">IFERROR(__xludf.DUMMYFUNCTION("IFERROR(REGEXEXTRACT('Tag Library'!P1493, ""\\(.*)""), 'Tag Library'!P1493)"),"")</f>
        <v/>
      </c>
      <c r="F1482" s="1" t="str">
        <f ca="1">IFERROR(__xludf.DUMMYFUNCTION("IFERROR(REGEXEXTRACT('Tag Library'!W1493, ""\\(.*)""), 'Tag Library'!W1493)"),"")</f>
        <v/>
      </c>
      <c r="K1482" s="1" t="str">
        <f ca="1">IFERROR(__xludf.DUMMYFUNCTION("IFERROR(REGEXEXTRACT('Tag Library'!AD1493, ""\\(.*)""), 'Tag Library'!AD1493)"),"")</f>
        <v/>
      </c>
    </row>
    <row r="1483" spans="1:11" ht="12.75" x14ac:dyDescent="0.2">
      <c r="A1483" s="1" t="str">
        <f ca="1">IFERROR(__xludf.DUMMYFUNCTION("IFERROR(REGEXEXTRACT('Tag Library'!P1494, ""\\(.*)""), 'Tag Library'!P1494)"),"")</f>
        <v/>
      </c>
      <c r="F1483" s="1" t="str">
        <f ca="1">IFERROR(__xludf.DUMMYFUNCTION("IFERROR(REGEXEXTRACT('Tag Library'!W1494, ""\\(.*)""), 'Tag Library'!W1494)"),"")</f>
        <v/>
      </c>
      <c r="K1483" s="1" t="str">
        <f ca="1">IFERROR(__xludf.DUMMYFUNCTION("IFERROR(REGEXEXTRACT('Tag Library'!AD1494, ""\\(.*)""), 'Tag Library'!AD1494)"),"")</f>
        <v/>
      </c>
    </row>
    <row r="1484" spans="1:11" ht="12.75" x14ac:dyDescent="0.2">
      <c r="A1484" s="1" t="str">
        <f ca="1">IFERROR(__xludf.DUMMYFUNCTION("IFERROR(REGEXEXTRACT('Tag Library'!P1495, ""\\(.*)""), 'Tag Library'!P1495)"),"")</f>
        <v/>
      </c>
      <c r="F1484" s="1" t="str">
        <f ca="1">IFERROR(__xludf.DUMMYFUNCTION("IFERROR(REGEXEXTRACT('Tag Library'!W1495, ""\\(.*)""), 'Tag Library'!W1495)"),"")</f>
        <v/>
      </c>
      <c r="K1484" s="1" t="str">
        <f ca="1">IFERROR(__xludf.DUMMYFUNCTION("IFERROR(REGEXEXTRACT('Tag Library'!AD1495, ""\\(.*)""), 'Tag Library'!AD1495)"),"")</f>
        <v/>
      </c>
    </row>
    <row r="1485" spans="1:11" ht="12.75" x14ac:dyDescent="0.2">
      <c r="A1485" s="1" t="str">
        <f ca="1">IFERROR(__xludf.DUMMYFUNCTION("IFERROR(REGEXEXTRACT('Tag Library'!P1496, ""\\(.*)""), 'Tag Library'!P1496)"),"")</f>
        <v/>
      </c>
      <c r="F1485" s="1" t="str">
        <f ca="1">IFERROR(__xludf.DUMMYFUNCTION("IFERROR(REGEXEXTRACT('Tag Library'!W1496, ""\\(.*)""), 'Tag Library'!W1496)"),"")</f>
        <v/>
      </c>
      <c r="K1485" s="1" t="str">
        <f ca="1">IFERROR(__xludf.DUMMYFUNCTION("IFERROR(REGEXEXTRACT('Tag Library'!AD1496, ""\\(.*)""), 'Tag Library'!AD1496)"),"")</f>
        <v/>
      </c>
    </row>
    <row r="1486" spans="1:11" ht="12.75" x14ac:dyDescent="0.2">
      <c r="A1486" s="1" t="str">
        <f ca="1">IFERROR(__xludf.DUMMYFUNCTION("IFERROR(REGEXEXTRACT('Tag Library'!P1497, ""\\(.*)""), 'Tag Library'!P1497)"),"")</f>
        <v/>
      </c>
      <c r="F1486" s="1" t="str">
        <f ca="1">IFERROR(__xludf.DUMMYFUNCTION("IFERROR(REGEXEXTRACT('Tag Library'!W1497, ""\\(.*)""), 'Tag Library'!W1497)"),"")</f>
        <v/>
      </c>
      <c r="K1486" s="1" t="str">
        <f ca="1">IFERROR(__xludf.DUMMYFUNCTION("IFERROR(REGEXEXTRACT('Tag Library'!AD1497, ""\\(.*)""), 'Tag Library'!AD1497)"),"")</f>
        <v/>
      </c>
    </row>
    <row r="1487" spans="1:11" ht="12.75" x14ac:dyDescent="0.2">
      <c r="A1487" s="1" t="str">
        <f ca="1">IFERROR(__xludf.DUMMYFUNCTION("IFERROR(REGEXEXTRACT('Tag Library'!P1498, ""\\(.*)""), 'Tag Library'!P1498)"),"")</f>
        <v/>
      </c>
      <c r="F1487" s="1" t="str">
        <f ca="1">IFERROR(__xludf.DUMMYFUNCTION("IFERROR(REGEXEXTRACT('Tag Library'!W1498, ""\\(.*)""), 'Tag Library'!W1498)"),"")</f>
        <v/>
      </c>
      <c r="K1487" s="1" t="str">
        <f ca="1">IFERROR(__xludf.DUMMYFUNCTION("IFERROR(REGEXEXTRACT('Tag Library'!AD1498, ""\\(.*)""), 'Tag Library'!AD1498)"),"")</f>
        <v/>
      </c>
    </row>
    <row r="1488" spans="1:11" ht="12.75" x14ac:dyDescent="0.2">
      <c r="A1488" s="1" t="str">
        <f ca="1">IFERROR(__xludf.DUMMYFUNCTION("IFERROR(REGEXEXTRACT('Tag Library'!P1499, ""\\(.*)""), 'Tag Library'!P1499)"),"")</f>
        <v/>
      </c>
      <c r="F1488" s="1" t="str">
        <f ca="1">IFERROR(__xludf.DUMMYFUNCTION("IFERROR(REGEXEXTRACT('Tag Library'!W1499, ""\\(.*)""), 'Tag Library'!W1499)"),"")</f>
        <v/>
      </c>
      <c r="K1488" s="1" t="str">
        <f ca="1">IFERROR(__xludf.DUMMYFUNCTION("IFERROR(REGEXEXTRACT('Tag Library'!AD1499, ""\\(.*)""), 'Tag Library'!AD1499)"),"")</f>
        <v/>
      </c>
    </row>
    <row r="1489" spans="1:11" ht="12.75" x14ac:dyDescent="0.2">
      <c r="A1489" s="1" t="str">
        <f ca="1">IFERROR(__xludf.DUMMYFUNCTION("IFERROR(REGEXEXTRACT('Tag Library'!P1500, ""\\(.*)""), 'Tag Library'!P1500)"),"")</f>
        <v/>
      </c>
      <c r="F1489" s="1" t="str">
        <f ca="1">IFERROR(__xludf.DUMMYFUNCTION("IFERROR(REGEXEXTRACT('Tag Library'!W1500, ""\\(.*)""), 'Tag Library'!W1500)"),"")</f>
        <v/>
      </c>
      <c r="K1489" s="1" t="str">
        <f ca="1">IFERROR(__xludf.DUMMYFUNCTION("IFERROR(REGEXEXTRACT('Tag Library'!AD1500, ""\\(.*)""), 'Tag Library'!AD1500)"),"")</f>
        <v/>
      </c>
    </row>
    <row r="1490" spans="1:11" ht="12.75" x14ac:dyDescent="0.2">
      <c r="A1490" s="1" t="str">
        <f ca="1">IFERROR(__xludf.DUMMYFUNCTION("IFERROR(REGEXEXTRACT('Tag Library'!P1501, ""\\(.*)""), 'Tag Library'!P1501)"),"")</f>
        <v/>
      </c>
      <c r="F1490" s="1" t="str">
        <f ca="1">IFERROR(__xludf.DUMMYFUNCTION("IFERROR(REGEXEXTRACT('Tag Library'!W1501, ""\\(.*)""), 'Tag Library'!W1501)"),"")</f>
        <v/>
      </c>
      <c r="K1490" s="1" t="str">
        <f ca="1">IFERROR(__xludf.DUMMYFUNCTION("IFERROR(REGEXEXTRACT('Tag Library'!AD1501, ""\\(.*)""), 'Tag Library'!AD1501)"),"")</f>
        <v/>
      </c>
    </row>
    <row r="1491" spans="1:11" ht="12.75" x14ac:dyDescent="0.2">
      <c r="A1491" s="1" t="str">
        <f ca="1">IFERROR(__xludf.DUMMYFUNCTION("IFERROR(REGEXEXTRACT('Tag Library'!P1502, ""\\(.*)""), 'Tag Library'!P1502)"),"")</f>
        <v/>
      </c>
      <c r="F1491" s="1" t="str">
        <f ca="1">IFERROR(__xludf.DUMMYFUNCTION("IFERROR(REGEXEXTRACT('Tag Library'!W1502, ""\\(.*)""), 'Tag Library'!W1502)"),"")</f>
        <v/>
      </c>
      <c r="K1491" s="1" t="str">
        <f ca="1">IFERROR(__xludf.DUMMYFUNCTION("IFERROR(REGEXEXTRACT('Tag Library'!AD1502, ""\\(.*)""), 'Tag Library'!AD1502)"),"")</f>
        <v/>
      </c>
    </row>
    <row r="1492" spans="1:11" ht="12.75" x14ac:dyDescent="0.2">
      <c r="A1492" s="1" t="str">
        <f ca="1">IFERROR(__xludf.DUMMYFUNCTION("IFERROR(REGEXEXTRACT('Tag Library'!P1503, ""\\(.*)""), 'Tag Library'!P1503)"),"")</f>
        <v/>
      </c>
      <c r="F1492" s="1" t="str">
        <f ca="1">IFERROR(__xludf.DUMMYFUNCTION("IFERROR(REGEXEXTRACT('Tag Library'!W1503, ""\\(.*)""), 'Tag Library'!W1503)"),"")</f>
        <v/>
      </c>
      <c r="K1492" s="1" t="str">
        <f ca="1">IFERROR(__xludf.DUMMYFUNCTION("IFERROR(REGEXEXTRACT('Tag Library'!AD1503, ""\\(.*)""), 'Tag Library'!AD1503)"),"")</f>
        <v/>
      </c>
    </row>
    <row r="1493" spans="1:11" ht="12.75" x14ac:dyDescent="0.2">
      <c r="A1493" s="1" t="str">
        <f ca="1">IFERROR(__xludf.DUMMYFUNCTION("IFERROR(REGEXEXTRACT('Tag Library'!P1504, ""\\(.*)""), 'Tag Library'!P1504)"),"")</f>
        <v/>
      </c>
      <c r="F1493" s="1" t="str">
        <f ca="1">IFERROR(__xludf.DUMMYFUNCTION("IFERROR(REGEXEXTRACT('Tag Library'!W1504, ""\\(.*)""), 'Tag Library'!W1504)"),"")</f>
        <v/>
      </c>
      <c r="K1493" s="1" t="str">
        <f ca="1">IFERROR(__xludf.DUMMYFUNCTION("IFERROR(REGEXEXTRACT('Tag Library'!AD1504, ""\\(.*)""), 'Tag Library'!AD1504)"),"")</f>
        <v/>
      </c>
    </row>
    <row r="1494" spans="1:11" ht="12.75" x14ac:dyDescent="0.2">
      <c r="A1494" s="1" t="str">
        <f ca="1">IFERROR(__xludf.DUMMYFUNCTION("IFERROR(REGEXEXTRACT('Tag Library'!P1505, ""\\(.*)""), 'Tag Library'!P1505)"),"")</f>
        <v/>
      </c>
      <c r="F1494" s="1" t="str">
        <f ca="1">IFERROR(__xludf.DUMMYFUNCTION("IFERROR(REGEXEXTRACT('Tag Library'!W1505, ""\\(.*)""), 'Tag Library'!W1505)"),"")</f>
        <v/>
      </c>
      <c r="K1494" s="1" t="str">
        <f ca="1">IFERROR(__xludf.DUMMYFUNCTION("IFERROR(REGEXEXTRACT('Tag Library'!AD1505, ""\\(.*)""), 'Tag Library'!AD1505)"),"")</f>
        <v/>
      </c>
    </row>
    <row r="1495" spans="1:11" ht="12.75" x14ac:dyDescent="0.2">
      <c r="A1495" s="1" t="str">
        <f ca="1">IFERROR(__xludf.DUMMYFUNCTION("IFERROR(REGEXEXTRACT('Tag Library'!P1506, ""\\(.*)""), 'Tag Library'!P1506)"),"")</f>
        <v/>
      </c>
      <c r="F1495" s="1" t="str">
        <f ca="1">IFERROR(__xludf.DUMMYFUNCTION("IFERROR(REGEXEXTRACT('Tag Library'!W1506, ""\\(.*)""), 'Tag Library'!W1506)"),"")</f>
        <v/>
      </c>
      <c r="K1495" s="1" t="str">
        <f ca="1">IFERROR(__xludf.DUMMYFUNCTION("IFERROR(REGEXEXTRACT('Tag Library'!AD1506, ""\\(.*)""), 'Tag Library'!AD1506)"),"")</f>
        <v/>
      </c>
    </row>
    <row r="1496" spans="1:11" ht="12.75" x14ac:dyDescent="0.2">
      <c r="A1496" s="1" t="str">
        <f ca="1">IFERROR(__xludf.DUMMYFUNCTION("IFERROR(REGEXEXTRACT('Tag Library'!P1507, ""\\(.*)""), 'Tag Library'!P1507)"),"")</f>
        <v/>
      </c>
      <c r="F1496" s="1" t="str">
        <f ca="1">IFERROR(__xludf.DUMMYFUNCTION("IFERROR(REGEXEXTRACT('Tag Library'!W1507, ""\\(.*)""), 'Tag Library'!W1507)"),"")</f>
        <v/>
      </c>
      <c r="K1496" s="1" t="str">
        <f ca="1">IFERROR(__xludf.DUMMYFUNCTION("IFERROR(REGEXEXTRACT('Tag Library'!AD1507, ""\\(.*)""), 'Tag Library'!AD1507)"),"")</f>
        <v/>
      </c>
    </row>
    <row r="1497" spans="1:11" ht="12.75" x14ac:dyDescent="0.2">
      <c r="A1497" s="1" t="str">
        <f ca="1">IFERROR(__xludf.DUMMYFUNCTION("IFERROR(REGEXEXTRACT('Tag Library'!P1508, ""\\(.*)""), 'Tag Library'!P1508)"),"")</f>
        <v/>
      </c>
      <c r="F1497" s="1" t="str">
        <f ca="1">IFERROR(__xludf.DUMMYFUNCTION("IFERROR(REGEXEXTRACT('Tag Library'!W1508, ""\\(.*)""), 'Tag Library'!W1508)"),"")</f>
        <v/>
      </c>
      <c r="K1497" s="1" t="str">
        <f ca="1">IFERROR(__xludf.DUMMYFUNCTION("IFERROR(REGEXEXTRACT('Tag Library'!AD1508, ""\\(.*)""), 'Tag Library'!AD1508)"),"")</f>
        <v/>
      </c>
    </row>
    <row r="1498" spans="1:11" ht="12.75" x14ac:dyDescent="0.2">
      <c r="A1498" s="1" t="str">
        <f ca="1">IFERROR(__xludf.DUMMYFUNCTION("IFERROR(REGEXEXTRACT('Tag Library'!P1509, ""\\(.*)""), 'Tag Library'!P1509)"),"")</f>
        <v/>
      </c>
      <c r="F1498" s="1" t="str">
        <f ca="1">IFERROR(__xludf.DUMMYFUNCTION("IFERROR(REGEXEXTRACT('Tag Library'!W1509, ""\\(.*)""), 'Tag Library'!W1509)"),"")</f>
        <v/>
      </c>
      <c r="K1498" s="1" t="str">
        <f ca="1">IFERROR(__xludf.DUMMYFUNCTION("IFERROR(REGEXEXTRACT('Tag Library'!AD1509, ""\\(.*)""), 'Tag Library'!AD1509)"),"")</f>
        <v/>
      </c>
    </row>
    <row r="1499" spans="1:11" ht="12.75" x14ac:dyDescent="0.2">
      <c r="A1499" s="1" t="str">
        <f ca="1">IFERROR(__xludf.DUMMYFUNCTION("IFERROR(REGEXEXTRACT('Tag Library'!P1510, ""\\(.*)""), 'Tag Library'!P1510)"),"")</f>
        <v/>
      </c>
      <c r="F1499" s="1" t="str">
        <f ca="1">IFERROR(__xludf.DUMMYFUNCTION("IFERROR(REGEXEXTRACT('Tag Library'!W1510, ""\\(.*)""), 'Tag Library'!W1510)"),"")</f>
        <v/>
      </c>
      <c r="K1499" s="1" t="str">
        <f ca="1">IFERROR(__xludf.DUMMYFUNCTION("IFERROR(REGEXEXTRACT('Tag Library'!AD1510, ""\\(.*)""), 'Tag Library'!AD1510)"),"")</f>
        <v/>
      </c>
    </row>
    <row r="1500" spans="1:11" ht="12.75" x14ac:dyDescent="0.2">
      <c r="A1500" s="1" t="str">
        <f ca="1">IFERROR(__xludf.DUMMYFUNCTION("IFERROR(REGEXEXTRACT('Tag Library'!P1511, ""\\(.*)""), 'Tag Library'!P1511)"),"")</f>
        <v/>
      </c>
      <c r="F1500" s="1" t="str">
        <f ca="1">IFERROR(__xludf.DUMMYFUNCTION("IFERROR(REGEXEXTRACT('Tag Library'!W1511, ""\\(.*)""), 'Tag Library'!W1511)"),"")</f>
        <v/>
      </c>
      <c r="K1500" s="1" t="str">
        <f ca="1">IFERROR(__xludf.DUMMYFUNCTION("IFERROR(REGEXEXTRACT('Tag Library'!AD1511, ""\\(.*)""), 'Tag Library'!AD1511)"),"")</f>
        <v/>
      </c>
    </row>
    <row r="1501" spans="1:11" ht="12.75" x14ac:dyDescent="0.2">
      <c r="A1501" s="1" t="str">
        <f ca="1">IFERROR(__xludf.DUMMYFUNCTION("IFERROR(REGEXEXTRACT('Tag Library'!P1512, ""\\(.*)""), 'Tag Library'!P1512)"),"")</f>
        <v/>
      </c>
      <c r="F1501" s="1" t="str">
        <f ca="1">IFERROR(__xludf.DUMMYFUNCTION("IFERROR(REGEXEXTRACT('Tag Library'!W1512, ""\\(.*)""), 'Tag Library'!W1512)"),"")</f>
        <v/>
      </c>
      <c r="K1501" s="1" t="str">
        <f ca="1">IFERROR(__xludf.DUMMYFUNCTION("IFERROR(REGEXEXTRACT('Tag Library'!AD1512, ""\\(.*)""), 'Tag Library'!AD1512)"),"")</f>
        <v/>
      </c>
    </row>
    <row r="1502" spans="1:11" ht="12.75" x14ac:dyDescent="0.2">
      <c r="A1502" s="1" t="str">
        <f ca="1">IFERROR(__xludf.DUMMYFUNCTION("IFERROR(REGEXEXTRACT('Tag Library'!P1513, ""\\(.*)""), 'Tag Library'!P1513)"),"")</f>
        <v/>
      </c>
      <c r="F1502" s="1" t="str">
        <f ca="1">IFERROR(__xludf.DUMMYFUNCTION("IFERROR(REGEXEXTRACT('Tag Library'!W1513, ""\\(.*)""), 'Tag Library'!W1513)"),"")</f>
        <v/>
      </c>
      <c r="K1502" s="1" t="str">
        <f ca="1">IFERROR(__xludf.DUMMYFUNCTION("IFERROR(REGEXEXTRACT('Tag Library'!AD1513, ""\\(.*)""), 'Tag Library'!AD1513)"),"")</f>
        <v/>
      </c>
    </row>
    <row r="1503" spans="1:11" ht="12.75" x14ac:dyDescent="0.2">
      <c r="A1503" s="1" t="str">
        <f ca="1">IFERROR(__xludf.DUMMYFUNCTION("IFERROR(REGEXEXTRACT('Tag Library'!P1514, ""\\(.*)""), 'Tag Library'!P1514)"),"")</f>
        <v/>
      </c>
      <c r="F1503" s="1" t="str">
        <f ca="1">IFERROR(__xludf.DUMMYFUNCTION("IFERROR(REGEXEXTRACT('Tag Library'!W1514, ""\\(.*)""), 'Tag Library'!W1514)"),"")</f>
        <v/>
      </c>
      <c r="K1503" s="1" t="str">
        <f ca="1">IFERROR(__xludf.DUMMYFUNCTION("IFERROR(REGEXEXTRACT('Tag Library'!AD1514, ""\\(.*)""), 'Tag Library'!AD1514)"),"")</f>
        <v/>
      </c>
    </row>
    <row r="1504" spans="1:11" ht="12.75" x14ac:dyDescent="0.2">
      <c r="A1504" s="1" t="str">
        <f ca="1">IFERROR(__xludf.DUMMYFUNCTION("IFERROR(REGEXEXTRACT('Tag Library'!P1515, ""\\(.*)""), 'Tag Library'!P1515)"),"")</f>
        <v/>
      </c>
      <c r="F1504" s="1" t="str">
        <f ca="1">IFERROR(__xludf.DUMMYFUNCTION("IFERROR(REGEXEXTRACT('Tag Library'!W1515, ""\\(.*)""), 'Tag Library'!W1515)"),"")</f>
        <v/>
      </c>
      <c r="K1504" s="1" t="str">
        <f ca="1">IFERROR(__xludf.DUMMYFUNCTION("IFERROR(REGEXEXTRACT('Tag Library'!AD1515, ""\\(.*)""), 'Tag Library'!AD1515)"),"")</f>
        <v/>
      </c>
    </row>
    <row r="1505" spans="1:11" ht="12.75" x14ac:dyDescent="0.2">
      <c r="A1505" s="1" t="str">
        <f ca="1">IFERROR(__xludf.DUMMYFUNCTION("IFERROR(REGEXEXTRACT('Tag Library'!P1516, ""\\(.*)""), 'Tag Library'!P1516)"),"")</f>
        <v/>
      </c>
      <c r="F1505" s="1" t="str">
        <f ca="1">IFERROR(__xludf.DUMMYFUNCTION("IFERROR(REGEXEXTRACT('Tag Library'!W1516, ""\\(.*)""), 'Tag Library'!W1516)"),"")</f>
        <v/>
      </c>
      <c r="K1505" s="1" t="str">
        <f ca="1">IFERROR(__xludf.DUMMYFUNCTION("IFERROR(REGEXEXTRACT('Tag Library'!AD1516, ""\\(.*)""), 'Tag Library'!AD1516)"),"")</f>
        <v/>
      </c>
    </row>
    <row r="1506" spans="1:11" ht="12.75" x14ac:dyDescent="0.2">
      <c r="A1506" s="1" t="str">
        <f ca="1">IFERROR(__xludf.DUMMYFUNCTION("IFERROR(REGEXEXTRACT('Tag Library'!P1517, ""\\(.*)""), 'Tag Library'!P1517)"),"")</f>
        <v/>
      </c>
      <c r="F1506" s="1" t="str">
        <f ca="1">IFERROR(__xludf.DUMMYFUNCTION("IFERROR(REGEXEXTRACT('Tag Library'!W1517, ""\\(.*)""), 'Tag Library'!W1517)"),"")</f>
        <v/>
      </c>
      <c r="K1506" s="1" t="str">
        <f ca="1">IFERROR(__xludf.DUMMYFUNCTION("IFERROR(REGEXEXTRACT('Tag Library'!AD1517, ""\\(.*)""), 'Tag Library'!AD1517)"),"")</f>
        <v/>
      </c>
    </row>
    <row r="1507" spans="1:11" ht="12.75" x14ac:dyDescent="0.2">
      <c r="A1507" s="1" t="str">
        <f ca="1">IFERROR(__xludf.DUMMYFUNCTION("IFERROR(REGEXEXTRACT('Tag Library'!P1518, ""\\(.*)""), 'Tag Library'!P1518)"),"")</f>
        <v/>
      </c>
      <c r="F1507" s="1" t="str">
        <f ca="1">IFERROR(__xludf.DUMMYFUNCTION("IFERROR(REGEXEXTRACT('Tag Library'!W1518, ""\\(.*)""), 'Tag Library'!W1518)"),"")</f>
        <v/>
      </c>
      <c r="K1507" s="1" t="str">
        <f ca="1">IFERROR(__xludf.DUMMYFUNCTION("IFERROR(REGEXEXTRACT('Tag Library'!AD1518, ""\\(.*)""), 'Tag Library'!AD1518)"),"")</f>
        <v/>
      </c>
    </row>
    <row r="1508" spans="1:11" ht="12.75" x14ac:dyDescent="0.2">
      <c r="A1508" s="1" t="str">
        <f ca="1">IFERROR(__xludf.DUMMYFUNCTION("IFERROR(REGEXEXTRACT('Tag Library'!P1519, ""\\(.*)""), 'Tag Library'!P1519)"),"")</f>
        <v/>
      </c>
      <c r="F1508" s="1" t="str">
        <f ca="1">IFERROR(__xludf.DUMMYFUNCTION("IFERROR(REGEXEXTRACT('Tag Library'!W1519, ""\\(.*)""), 'Tag Library'!W1519)"),"")</f>
        <v/>
      </c>
      <c r="K1508" s="1" t="str">
        <f ca="1">IFERROR(__xludf.DUMMYFUNCTION("IFERROR(REGEXEXTRACT('Tag Library'!AD1519, ""\\(.*)""), 'Tag Library'!AD1519)"),"")</f>
        <v/>
      </c>
    </row>
    <row r="1509" spans="1:11" ht="12.75" x14ac:dyDescent="0.2">
      <c r="A1509" s="1" t="str">
        <f ca="1">IFERROR(__xludf.DUMMYFUNCTION("IFERROR(REGEXEXTRACT('Tag Library'!P1520, ""\\(.*)""), 'Tag Library'!P1520)"),"")</f>
        <v/>
      </c>
      <c r="F1509" s="1" t="str">
        <f ca="1">IFERROR(__xludf.DUMMYFUNCTION("IFERROR(REGEXEXTRACT('Tag Library'!W1520, ""\\(.*)""), 'Tag Library'!W1520)"),"")</f>
        <v/>
      </c>
      <c r="K1509" s="1" t="str">
        <f ca="1">IFERROR(__xludf.DUMMYFUNCTION("IFERROR(REGEXEXTRACT('Tag Library'!AD1520, ""\\(.*)""), 'Tag Library'!AD1520)"),"")</f>
        <v/>
      </c>
    </row>
    <row r="1510" spans="1:11" ht="12.75" x14ac:dyDescent="0.2">
      <c r="A1510" s="1" t="str">
        <f ca="1">IFERROR(__xludf.DUMMYFUNCTION("IFERROR(REGEXEXTRACT('Tag Library'!P1521, ""\\(.*)""), 'Tag Library'!P1521)"),"")</f>
        <v/>
      </c>
      <c r="F1510" s="1" t="str">
        <f ca="1">IFERROR(__xludf.DUMMYFUNCTION("IFERROR(REGEXEXTRACT('Tag Library'!W1521, ""\\(.*)""), 'Tag Library'!W1521)"),"")</f>
        <v/>
      </c>
      <c r="K1510" s="1" t="str">
        <f ca="1">IFERROR(__xludf.DUMMYFUNCTION("IFERROR(REGEXEXTRACT('Tag Library'!AD1521, ""\\(.*)""), 'Tag Library'!AD1521)"),"")</f>
        <v/>
      </c>
    </row>
    <row r="1511" spans="1:11" ht="12.75" x14ac:dyDescent="0.2">
      <c r="A1511" s="1" t="str">
        <f ca="1">IFERROR(__xludf.DUMMYFUNCTION("IFERROR(REGEXEXTRACT('Tag Library'!P1522, ""\\(.*)""), 'Tag Library'!P1522)"),"")</f>
        <v/>
      </c>
      <c r="F1511" s="1" t="str">
        <f ca="1">IFERROR(__xludf.DUMMYFUNCTION("IFERROR(REGEXEXTRACT('Tag Library'!W1522, ""\\(.*)""), 'Tag Library'!W1522)"),"")</f>
        <v/>
      </c>
      <c r="K1511" s="1" t="str">
        <f ca="1">IFERROR(__xludf.DUMMYFUNCTION("IFERROR(REGEXEXTRACT('Tag Library'!AD1522, ""\\(.*)""), 'Tag Library'!AD1522)"),"")</f>
        <v/>
      </c>
    </row>
    <row r="1512" spans="1:11" ht="12.75" x14ac:dyDescent="0.2">
      <c r="A1512" s="1" t="str">
        <f ca="1">IFERROR(__xludf.DUMMYFUNCTION("IFERROR(REGEXEXTRACT('Tag Library'!P1523, ""\\(.*)""), 'Tag Library'!P1523)"),"")</f>
        <v/>
      </c>
      <c r="F1512" s="1" t="str">
        <f ca="1">IFERROR(__xludf.DUMMYFUNCTION("IFERROR(REGEXEXTRACT('Tag Library'!W1523, ""\\(.*)""), 'Tag Library'!W1523)"),"")</f>
        <v/>
      </c>
      <c r="K1512" s="1" t="str">
        <f ca="1">IFERROR(__xludf.DUMMYFUNCTION("IFERROR(REGEXEXTRACT('Tag Library'!AD1523, ""\\(.*)""), 'Tag Library'!AD1523)"),"")</f>
        <v/>
      </c>
    </row>
    <row r="1513" spans="1:11" ht="12.75" x14ac:dyDescent="0.2">
      <c r="A1513" s="1" t="str">
        <f ca="1">IFERROR(__xludf.DUMMYFUNCTION("IFERROR(REGEXEXTRACT('Tag Library'!P1524, ""\\(.*)""), 'Tag Library'!P1524)"),"")</f>
        <v/>
      </c>
      <c r="F1513" s="1" t="str">
        <f ca="1">IFERROR(__xludf.DUMMYFUNCTION("IFERROR(REGEXEXTRACT('Tag Library'!W1524, ""\\(.*)""), 'Tag Library'!W1524)"),"")</f>
        <v/>
      </c>
      <c r="K1513" s="1" t="str">
        <f ca="1">IFERROR(__xludf.DUMMYFUNCTION("IFERROR(REGEXEXTRACT('Tag Library'!AD1524, ""\\(.*)""), 'Tag Library'!AD1524)"),"")</f>
        <v/>
      </c>
    </row>
    <row r="1514" spans="1:11" ht="12.75" x14ac:dyDescent="0.2">
      <c r="A1514" s="1" t="str">
        <f ca="1">IFERROR(__xludf.DUMMYFUNCTION("IFERROR(REGEXEXTRACT('Tag Library'!P1525, ""\\(.*)""), 'Tag Library'!P1525)"),"")</f>
        <v/>
      </c>
      <c r="F1514" s="1" t="str">
        <f ca="1">IFERROR(__xludf.DUMMYFUNCTION("IFERROR(REGEXEXTRACT('Tag Library'!W1525, ""\\(.*)""), 'Tag Library'!W1525)"),"")</f>
        <v/>
      </c>
      <c r="K1514" s="1" t="str">
        <f ca="1">IFERROR(__xludf.DUMMYFUNCTION("IFERROR(REGEXEXTRACT('Tag Library'!AD1525, ""\\(.*)""), 'Tag Library'!AD1525)"),"")</f>
        <v/>
      </c>
    </row>
    <row r="1515" spans="1:11" ht="12.75" x14ac:dyDescent="0.2">
      <c r="A1515" s="1" t="str">
        <f ca="1">IFERROR(__xludf.DUMMYFUNCTION("IFERROR(REGEXEXTRACT('Tag Library'!P1526, ""\\(.*)""), 'Tag Library'!P1526)"),"")</f>
        <v/>
      </c>
      <c r="F1515" s="1" t="str">
        <f ca="1">IFERROR(__xludf.DUMMYFUNCTION("IFERROR(REGEXEXTRACT('Tag Library'!W1526, ""\\(.*)""), 'Tag Library'!W1526)"),"")</f>
        <v/>
      </c>
      <c r="K1515" s="1" t="str">
        <f ca="1">IFERROR(__xludf.DUMMYFUNCTION("IFERROR(REGEXEXTRACT('Tag Library'!AD1526, ""\\(.*)""), 'Tag Library'!AD1526)"),"")</f>
        <v/>
      </c>
    </row>
    <row r="1516" spans="1:11" ht="12.75" x14ac:dyDescent="0.2">
      <c r="A1516" s="1" t="str">
        <f ca="1">IFERROR(__xludf.DUMMYFUNCTION("IFERROR(REGEXEXTRACT('Tag Library'!P1527, ""\\(.*)""), 'Tag Library'!P1527)"),"")</f>
        <v/>
      </c>
      <c r="F1516" s="1" t="str">
        <f ca="1">IFERROR(__xludf.DUMMYFUNCTION("IFERROR(REGEXEXTRACT('Tag Library'!W1527, ""\\(.*)""), 'Tag Library'!W1527)"),"")</f>
        <v/>
      </c>
      <c r="K1516" s="1" t="str">
        <f ca="1">IFERROR(__xludf.DUMMYFUNCTION("IFERROR(REGEXEXTRACT('Tag Library'!AD1527, ""\\(.*)""), 'Tag Library'!AD1527)"),"")</f>
        <v/>
      </c>
    </row>
    <row r="1517" spans="1:11" ht="12.75" x14ac:dyDescent="0.2">
      <c r="A1517" s="1" t="str">
        <f ca="1">IFERROR(__xludf.DUMMYFUNCTION("IFERROR(REGEXEXTRACT('Tag Library'!P1528, ""\\(.*)""), 'Tag Library'!P1528)"),"")</f>
        <v/>
      </c>
      <c r="F1517" s="1" t="str">
        <f ca="1">IFERROR(__xludf.DUMMYFUNCTION("IFERROR(REGEXEXTRACT('Tag Library'!W1528, ""\\(.*)""), 'Tag Library'!W1528)"),"")</f>
        <v/>
      </c>
      <c r="K1517" s="1" t="str">
        <f ca="1">IFERROR(__xludf.DUMMYFUNCTION("IFERROR(REGEXEXTRACT('Tag Library'!AD1528, ""\\(.*)""), 'Tag Library'!AD1528)"),"")</f>
        <v/>
      </c>
    </row>
    <row r="1518" spans="1:11" ht="12.75" x14ac:dyDescent="0.2">
      <c r="A1518" s="1" t="str">
        <f ca="1">IFERROR(__xludf.DUMMYFUNCTION("IFERROR(REGEXEXTRACT('Tag Library'!P1529, ""\\(.*)""), 'Tag Library'!P1529)"),"")</f>
        <v/>
      </c>
      <c r="F1518" s="1" t="str">
        <f ca="1">IFERROR(__xludf.DUMMYFUNCTION("IFERROR(REGEXEXTRACT('Tag Library'!W1529, ""\\(.*)""), 'Tag Library'!W1529)"),"")</f>
        <v/>
      </c>
      <c r="K1518" s="1" t="str">
        <f ca="1">IFERROR(__xludf.DUMMYFUNCTION("IFERROR(REGEXEXTRACT('Tag Library'!AD1529, ""\\(.*)""), 'Tag Library'!AD1529)"),"")</f>
        <v/>
      </c>
    </row>
    <row r="1519" spans="1:11" ht="12.75" x14ac:dyDescent="0.2">
      <c r="A1519" s="1" t="str">
        <f ca="1">IFERROR(__xludf.DUMMYFUNCTION("IFERROR(REGEXEXTRACT('Tag Library'!P1530, ""\\(.*)""), 'Tag Library'!P1530)"),"")</f>
        <v/>
      </c>
      <c r="F1519" s="1" t="str">
        <f ca="1">IFERROR(__xludf.DUMMYFUNCTION("IFERROR(REGEXEXTRACT('Tag Library'!W1530, ""\\(.*)""), 'Tag Library'!W1530)"),"")</f>
        <v/>
      </c>
      <c r="K1519" s="1" t="str">
        <f ca="1">IFERROR(__xludf.DUMMYFUNCTION("IFERROR(REGEXEXTRACT('Tag Library'!AD1530, ""\\(.*)""), 'Tag Library'!AD1530)"),"")</f>
        <v/>
      </c>
    </row>
    <row r="1520" spans="1:11" ht="12.75" x14ac:dyDescent="0.2">
      <c r="A1520" s="1" t="str">
        <f ca="1">IFERROR(__xludf.DUMMYFUNCTION("IFERROR(REGEXEXTRACT('Tag Library'!P1531, ""\\(.*)""), 'Tag Library'!P1531)"),"")</f>
        <v/>
      </c>
      <c r="F1520" s="1" t="str">
        <f ca="1">IFERROR(__xludf.DUMMYFUNCTION("IFERROR(REGEXEXTRACT('Tag Library'!W1531, ""\\(.*)""), 'Tag Library'!W1531)"),"")</f>
        <v/>
      </c>
      <c r="K1520" s="1" t="str">
        <f ca="1">IFERROR(__xludf.DUMMYFUNCTION("IFERROR(REGEXEXTRACT('Tag Library'!AD1531, ""\\(.*)""), 'Tag Library'!AD1531)"),"")</f>
        <v/>
      </c>
    </row>
    <row r="1521" spans="1:11" ht="12.75" x14ac:dyDescent="0.2">
      <c r="A1521" s="1" t="str">
        <f ca="1">IFERROR(__xludf.DUMMYFUNCTION("IFERROR(REGEXEXTRACT('Tag Library'!P1532, ""\\(.*)""), 'Tag Library'!P1532)"),"")</f>
        <v/>
      </c>
      <c r="F1521" s="1" t="str">
        <f ca="1">IFERROR(__xludf.DUMMYFUNCTION("IFERROR(REGEXEXTRACT('Tag Library'!W1532, ""\\(.*)""), 'Tag Library'!W1532)"),"")</f>
        <v/>
      </c>
      <c r="K1521" s="1" t="str">
        <f ca="1">IFERROR(__xludf.DUMMYFUNCTION("IFERROR(REGEXEXTRACT('Tag Library'!AD1532, ""\\(.*)""), 'Tag Library'!AD1532)"),"")</f>
        <v/>
      </c>
    </row>
    <row r="1522" spans="1:11" ht="12.75" x14ac:dyDescent="0.2">
      <c r="A1522" s="1" t="str">
        <f ca="1">IFERROR(__xludf.DUMMYFUNCTION("IFERROR(REGEXEXTRACT('Tag Library'!P1533, ""\\(.*)""), 'Tag Library'!P1533)"),"")</f>
        <v/>
      </c>
      <c r="F1522" s="1" t="str">
        <f ca="1">IFERROR(__xludf.DUMMYFUNCTION("IFERROR(REGEXEXTRACT('Tag Library'!W1533, ""\\(.*)""), 'Tag Library'!W1533)"),"")</f>
        <v/>
      </c>
      <c r="K1522" s="1" t="str">
        <f ca="1">IFERROR(__xludf.DUMMYFUNCTION("IFERROR(REGEXEXTRACT('Tag Library'!AD1533, ""\\(.*)""), 'Tag Library'!AD1533)"),"")</f>
        <v/>
      </c>
    </row>
    <row r="1523" spans="1:11" ht="12.75" x14ac:dyDescent="0.2">
      <c r="A1523" s="1" t="str">
        <f ca="1">IFERROR(__xludf.DUMMYFUNCTION("IFERROR(REGEXEXTRACT('Tag Library'!P1534, ""\\(.*)""), 'Tag Library'!P1534)"),"")</f>
        <v/>
      </c>
      <c r="F1523" s="1" t="str">
        <f ca="1">IFERROR(__xludf.DUMMYFUNCTION("IFERROR(REGEXEXTRACT('Tag Library'!W1534, ""\\(.*)""), 'Tag Library'!W1534)"),"")</f>
        <v/>
      </c>
      <c r="K1523" s="1" t="str">
        <f ca="1">IFERROR(__xludf.DUMMYFUNCTION("IFERROR(REGEXEXTRACT('Tag Library'!AD1534, ""\\(.*)""), 'Tag Library'!AD1534)"),"")</f>
        <v/>
      </c>
    </row>
    <row r="1524" spans="1:11" ht="12.75" x14ac:dyDescent="0.2">
      <c r="A1524" s="1" t="str">
        <f ca="1">IFERROR(__xludf.DUMMYFUNCTION("IFERROR(REGEXEXTRACT('Tag Library'!P1535, ""\\(.*)""), 'Tag Library'!P1535)"),"")</f>
        <v/>
      </c>
      <c r="F1524" s="1" t="str">
        <f ca="1">IFERROR(__xludf.DUMMYFUNCTION("IFERROR(REGEXEXTRACT('Tag Library'!W1535, ""\\(.*)""), 'Tag Library'!W1535)"),"")</f>
        <v/>
      </c>
      <c r="K1524" s="1" t="str">
        <f ca="1">IFERROR(__xludf.DUMMYFUNCTION("IFERROR(REGEXEXTRACT('Tag Library'!AD1535, ""\\(.*)""), 'Tag Library'!AD1535)"),"")</f>
        <v/>
      </c>
    </row>
    <row r="1525" spans="1:11" ht="12.75" x14ac:dyDescent="0.2">
      <c r="A1525" s="1" t="str">
        <f ca="1">IFERROR(__xludf.DUMMYFUNCTION("IFERROR(REGEXEXTRACT('Tag Library'!P1536, ""\\(.*)""), 'Tag Library'!P1536)"),"")</f>
        <v/>
      </c>
      <c r="F1525" s="1" t="str">
        <f ca="1">IFERROR(__xludf.DUMMYFUNCTION("IFERROR(REGEXEXTRACT('Tag Library'!W1536, ""\\(.*)""), 'Tag Library'!W1536)"),"")</f>
        <v/>
      </c>
      <c r="K1525" s="1" t="str">
        <f ca="1">IFERROR(__xludf.DUMMYFUNCTION("IFERROR(REGEXEXTRACT('Tag Library'!AD1536, ""\\(.*)""), 'Tag Library'!AD1536)"),"")</f>
        <v/>
      </c>
    </row>
    <row r="1526" spans="1:11" ht="12.75" x14ac:dyDescent="0.2">
      <c r="A1526" s="1" t="str">
        <f ca="1">IFERROR(__xludf.DUMMYFUNCTION("IFERROR(REGEXEXTRACT('Tag Library'!P1537, ""\\(.*)""), 'Tag Library'!P1537)"),"")</f>
        <v/>
      </c>
      <c r="F1526" s="1" t="str">
        <f ca="1">IFERROR(__xludf.DUMMYFUNCTION("IFERROR(REGEXEXTRACT('Tag Library'!W1537, ""\\(.*)""), 'Tag Library'!W1537)"),"")</f>
        <v/>
      </c>
      <c r="K1526" s="1" t="str">
        <f ca="1">IFERROR(__xludf.DUMMYFUNCTION("IFERROR(REGEXEXTRACT('Tag Library'!AD1537, ""\\(.*)""), 'Tag Library'!AD1537)"),"")</f>
        <v/>
      </c>
    </row>
    <row r="1527" spans="1:11" ht="12.75" x14ac:dyDescent="0.2">
      <c r="A1527" s="1" t="str">
        <f ca="1">IFERROR(__xludf.DUMMYFUNCTION("IFERROR(REGEXEXTRACT('Tag Library'!P1538, ""\\(.*)""), 'Tag Library'!P1538)"),"")</f>
        <v/>
      </c>
      <c r="F1527" s="1" t="str">
        <f ca="1">IFERROR(__xludf.DUMMYFUNCTION("IFERROR(REGEXEXTRACT('Tag Library'!W1538, ""\\(.*)""), 'Tag Library'!W1538)"),"")</f>
        <v/>
      </c>
      <c r="K1527" s="1" t="str">
        <f ca="1">IFERROR(__xludf.DUMMYFUNCTION("IFERROR(REGEXEXTRACT('Tag Library'!AD1538, ""\\(.*)""), 'Tag Library'!AD1538)"),"")</f>
        <v/>
      </c>
    </row>
    <row r="1528" spans="1:11" ht="12.75" x14ac:dyDescent="0.2">
      <c r="A1528" s="1" t="str">
        <f ca="1">IFERROR(__xludf.DUMMYFUNCTION("IFERROR(REGEXEXTRACT('Tag Library'!P1539, ""\\(.*)""), 'Tag Library'!P1539)"),"")</f>
        <v/>
      </c>
      <c r="F1528" s="1" t="str">
        <f ca="1">IFERROR(__xludf.DUMMYFUNCTION("IFERROR(REGEXEXTRACT('Tag Library'!W1539, ""\\(.*)""), 'Tag Library'!W1539)"),"")</f>
        <v/>
      </c>
      <c r="K1528" s="1" t="str">
        <f ca="1">IFERROR(__xludf.DUMMYFUNCTION("IFERROR(REGEXEXTRACT('Tag Library'!AD1539, ""\\(.*)""), 'Tag Library'!AD1539)"),"")</f>
        <v/>
      </c>
    </row>
    <row r="1529" spans="1:11" ht="12.75" x14ac:dyDescent="0.2">
      <c r="A1529" s="1" t="str">
        <f ca="1">IFERROR(__xludf.DUMMYFUNCTION("IFERROR(REGEXEXTRACT('Tag Library'!P1540, ""\\(.*)""), 'Tag Library'!P1540)"),"")</f>
        <v/>
      </c>
      <c r="F1529" s="1" t="str">
        <f ca="1">IFERROR(__xludf.DUMMYFUNCTION("IFERROR(REGEXEXTRACT('Tag Library'!W1540, ""\\(.*)""), 'Tag Library'!W1540)"),"")</f>
        <v/>
      </c>
      <c r="K1529" s="1" t="str">
        <f ca="1">IFERROR(__xludf.DUMMYFUNCTION("IFERROR(REGEXEXTRACT('Tag Library'!AD1540, ""\\(.*)""), 'Tag Library'!AD1540)"),"")</f>
        <v/>
      </c>
    </row>
    <row r="1530" spans="1:11" ht="12.75" x14ac:dyDescent="0.2">
      <c r="A1530" s="1" t="str">
        <f ca="1">IFERROR(__xludf.DUMMYFUNCTION("IFERROR(REGEXEXTRACT('Tag Library'!P1541, ""\\(.*)""), 'Tag Library'!P1541)"),"")</f>
        <v/>
      </c>
      <c r="F1530" s="1" t="str">
        <f ca="1">IFERROR(__xludf.DUMMYFUNCTION("IFERROR(REGEXEXTRACT('Tag Library'!W1541, ""\\(.*)""), 'Tag Library'!W1541)"),"")</f>
        <v/>
      </c>
      <c r="K1530" s="1" t="str">
        <f ca="1">IFERROR(__xludf.DUMMYFUNCTION("IFERROR(REGEXEXTRACT('Tag Library'!AD1541, ""\\(.*)""), 'Tag Library'!AD1541)"),"")</f>
        <v/>
      </c>
    </row>
    <row r="1531" spans="1:11" ht="12.75" x14ac:dyDescent="0.2">
      <c r="A1531" s="1" t="str">
        <f ca="1">IFERROR(__xludf.DUMMYFUNCTION("IFERROR(REGEXEXTRACT('Tag Library'!P1542, ""\\(.*)""), 'Tag Library'!P1542)"),"")</f>
        <v/>
      </c>
      <c r="F1531" s="1" t="str">
        <f ca="1">IFERROR(__xludf.DUMMYFUNCTION("IFERROR(REGEXEXTRACT('Tag Library'!W1542, ""\\(.*)""), 'Tag Library'!W1542)"),"")</f>
        <v/>
      </c>
      <c r="K1531" s="1" t="str">
        <f ca="1">IFERROR(__xludf.DUMMYFUNCTION("IFERROR(REGEXEXTRACT('Tag Library'!AD1542, ""\\(.*)""), 'Tag Library'!AD1542)"),"")</f>
        <v/>
      </c>
    </row>
    <row r="1532" spans="1:11" ht="12.75" x14ac:dyDescent="0.2">
      <c r="A1532" s="1" t="str">
        <f ca="1">IFERROR(__xludf.DUMMYFUNCTION("IFERROR(REGEXEXTRACT('Tag Library'!P1543, ""\\(.*)""), 'Tag Library'!P1543)"),"")</f>
        <v/>
      </c>
      <c r="F1532" s="1" t="str">
        <f ca="1">IFERROR(__xludf.DUMMYFUNCTION("IFERROR(REGEXEXTRACT('Tag Library'!W1543, ""\\(.*)""), 'Tag Library'!W1543)"),"")</f>
        <v/>
      </c>
      <c r="K1532" s="1" t="str">
        <f ca="1">IFERROR(__xludf.DUMMYFUNCTION("IFERROR(REGEXEXTRACT('Tag Library'!AD1543, ""\\(.*)""), 'Tag Library'!AD1543)"),"")</f>
        <v/>
      </c>
    </row>
    <row r="1533" spans="1:11" ht="12.75" x14ac:dyDescent="0.2">
      <c r="A1533" s="1" t="str">
        <f ca="1">IFERROR(__xludf.DUMMYFUNCTION("IFERROR(REGEXEXTRACT('Tag Library'!P1544, ""\\(.*)""), 'Tag Library'!P1544)"),"")</f>
        <v/>
      </c>
      <c r="F1533" s="1" t="str">
        <f ca="1">IFERROR(__xludf.DUMMYFUNCTION("IFERROR(REGEXEXTRACT('Tag Library'!W1544, ""\\(.*)""), 'Tag Library'!W1544)"),"")</f>
        <v/>
      </c>
      <c r="K1533" s="1" t="str">
        <f ca="1">IFERROR(__xludf.DUMMYFUNCTION("IFERROR(REGEXEXTRACT('Tag Library'!AD1544, ""\\(.*)""), 'Tag Library'!AD1544)"),"")</f>
        <v/>
      </c>
    </row>
    <row r="1534" spans="1:11" ht="12.75" x14ac:dyDescent="0.2">
      <c r="A1534" s="1" t="str">
        <f ca="1">IFERROR(__xludf.DUMMYFUNCTION("IFERROR(REGEXEXTRACT('Tag Library'!P1545, ""\\(.*)""), 'Tag Library'!P1545)"),"")</f>
        <v/>
      </c>
      <c r="F1534" s="1" t="str">
        <f ca="1">IFERROR(__xludf.DUMMYFUNCTION("IFERROR(REGEXEXTRACT('Tag Library'!W1545, ""\\(.*)""), 'Tag Library'!W1545)"),"")</f>
        <v/>
      </c>
      <c r="K1534" s="1" t="str">
        <f ca="1">IFERROR(__xludf.DUMMYFUNCTION("IFERROR(REGEXEXTRACT('Tag Library'!AD1545, ""\\(.*)""), 'Tag Library'!AD1545)"),"")</f>
        <v/>
      </c>
    </row>
    <row r="1535" spans="1:11" ht="12.75" x14ac:dyDescent="0.2">
      <c r="A1535" s="1" t="str">
        <f ca="1">IFERROR(__xludf.DUMMYFUNCTION("IFERROR(REGEXEXTRACT('Tag Library'!P1546, ""\\(.*)""), 'Tag Library'!P1546)"),"")</f>
        <v/>
      </c>
      <c r="F1535" s="1" t="str">
        <f ca="1">IFERROR(__xludf.DUMMYFUNCTION("IFERROR(REGEXEXTRACT('Tag Library'!W1546, ""\\(.*)""), 'Tag Library'!W1546)"),"")</f>
        <v/>
      </c>
      <c r="K1535" s="1" t="str">
        <f ca="1">IFERROR(__xludf.DUMMYFUNCTION("IFERROR(REGEXEXTRACT('Tag Library'!AD1546, ""\\(.*)""), 'Tag Library'!AD1546)"),"")</f>
        <v/>
      </c>
    </row>
    <row r="1536" spans="1:11" ht="12.75" x14ac:dyDescent="0.2">
      <c r="A1536" s="1" t="str">
        <f ca="1">IFERROR(__xludf.DUMMYFUNCTION("IFERROR(REGEXEXTRACT('Tag Library'!P1547, ""\\(.*)""), 'Tag Library'!P1547)"),"")</f>
        <v/>
      </c>
      <c r="F1536" s="1" t="str">
        <f ca="1">IFERROR(__xludf.DUMMYFUNCTION("IFERROR(REGEXEXTRACT('Tag Library'!W1547, ""\\(.*)""), 'Tag Library'!W1547)"),"")</f>
        <v/>
      </c>
      <c r="K1536" s="1" t="str">
        <f ca="1">IFERROR(__xludf.DUMMYFUNCTION("IFERROR(REGEXEXTRACT('Tag Library'!AD1547, ""\\(.*)""), 'Tag Library'!AD1547)"),"")</f>
        <v/>
      </c>
    </row>
    <row r="1537" spans="1:11" ht="12.75" x14ac:dyDescent="0.2">
      <c r="A1537" s="1" t="str">
        <f ca="1">IFERROR(__xludf.DUMMYFUNCTION("IFERROR(REGEXEXTRACT('Tag Library'!P1548, ""\\(.*)""), 'Tag Library'!P1548)"),"")</f>
        <v/>
      </c>
      <c r="F1537" s="1" t="str">
        <f ca="1">IFERROR(__xludf.DUMMYFUNCTION("IFERROR(REGEXEXTRACT('Tag Library'!W1548, ""\\(.*)""), 'Tag Library'!W1548)"),"")</f>
        <v/>
      </c>
      <c r="K1537" s="1" t="str">
        <f ca="1">IFERROR(__xludf.DUMMYFUNCTION("IFERROR(REGEXEXTRACT('Tag Library'!AD1548, ""\\(.*)""), 'Tag Library'!AD1548)"),"")</f>
        <v/>
      </c>
    </row>
    <row r="1538" spans="1:11" ht="12.75" x14ac:dyDescent="0.2">
      <c r="A1538" s="1" t="str">
        <f ca="1">IFERROR(__xludf.DUMMYFUNCTION("IFERROR(REGEXEXTRACT('Tag Library'!P1549, ""\\(.*)""), 'Tag Library'!P1549)"),"")</f>
        <v/>
      </c>
      <c r="F1538" s="1" t="str">
        <f ca="1">IFERROR(__xludf.DUMMYFUNCTION("IFERROR(REGEXEXTRACT('Tag Library'!W1549, ""\\(.*)""), 'Tag Library'!W1549)"),"")</f>
        <v/>
      </c>
      <c r="K1538" s="1" t="str">
        <f ca="1">IFERROR(__xludf.DUMMYFUNCTION("IFERROR(REGEXEXTRACT('Tag Library'!AD1549, ""\\(.*)""), 'Tag Library'!AD1549)"),"")</f>
        <v/>
      </c>
    </row>
    <row r="1539" spans="1:11" ht="12.75" x14ac:dyDescent="0.2">
      <c r="A1539" s="1" t="str">
        <f ca="1">IFERROR(__xludf.DUMMYFUNCTION("IFERROR(REGEXEXTRACT('Tag Library'!P1550, ""\\(.*)""), 'Tag Library'!P1550)"),"")</f>
        <v/>
      </c>
      <c r="F1539" s="1" t="str">
        <f ca="1">IFERROR(__xludf.DUMMYFUNCTION("IFERROR(REGEXEXTRACT('Tag Library'!W1550, ""\\(.*)""), 'Tag Library'!W1550)"),"")</f>
        <v/>
      </c>
      <c r="K1539" s="1" t="str">
        <f ca="1">IFERROR(__xludf.DUMMYFUNCTION("IFERROR(REGEXEXTRACT('Tag Library'!AD1550, ""\\(.*)""), 'Tag Library'!AD1550)"),"")</f>
        <v/>
      </c>
    </row>
    <row r="1540" spans="1:11" ht="12.75" x14ac:dyDescent="0.2">
      <c r="A1540" s="1" t="str">
        <f ca="1">IFERROR(__xludf.DUMMYFUNCTION("IFERROR(REGEXEXTRACT('Tag Library'!P1551, ""\\(.*)""), 'Tag Library'!P1551)"),"")</f>
        <v/>
      </c>
      <c r="F1540" s="1" t="str">
        <f ca="1">IFERROR(__xludf.DUMMYFUNCTION("IFERROR(REGEXEXTRACT('Tag Library'!W1551, ""\\(.*)""), 'Tag Library'!W1551)"),"")</f>
        <v/>
      </c>
      <c r="K1540" s="1" t="str">
        <f ca="1">IFERROR(__xludf.DUMMYFUNCTION("IFERROR(REGEXEXTRACT('Tag Library'!AD1551, ""\\(.*)""), 'Tag Library'!AD1551)"),"")</f>
        <v/>
      </c>
    </row>
    <row r="1541" spans="1:11" ht="12.75" x14ac:dyDescent="0.2">
      <c r="A1541" s="1" t="str">
        <f ca="1">IFERROR(__xludf.DUMMYFUNCTION("IFERROR(REGEXEXTRACT('Tag Library'!P1552, ""\\(.*)""), 'Tag Library'!P1552)"),"")</f>
        <v/>
      </c>
      <c r="F1541" s="1" t="str">
        <f ca="1">IFERROR(__xludf.DUMMYFUNCTION("IFERROR(REGEXEXTRACT('Tag Library'!W1552, ""\\(.*)""), 'Tag Library'!W1552)"),"")</f>
        <v/>
      </c>
      <c r="K1541" s="1" t="str">
        <f ca="1">IFERROR(__xludf.DUMMYFUNCTION("IFERROR(REGEXEXTRACT('Tag Library'!AD1552, ""\\(.*)""), 'Tag Library'!AD1552)"),"")</f>
        <v/>
      </c>
    </row>
    <row r="1542" spans="1:11" ht="12.75" x14ac:dyDescent="0.2">
      <c r="A1542" s="1" t="str">
        <f ca="1">IFERROR(__xludf.DUMMYFUNCTION("IFERROR(REGEXEXTRACT('Tag Library'!P1553, ""\\(.*)""), 'Tag Library'!P1553)"),"")</f>
        <v/>
      </c>
      <c r="F1542" s="1" t="str">
        <f ca="1">IFERROR(__xludf.DUMMYFUNCTION("IFERROR(REGEXEXTRACT('Tag Library'!W1553, ""\\(.*)""), 'Tag Library'!W1553)"),"")</f>
        <v/>
      </c>
      <c r="K1542" s="1" t="str">
        <f ca="1">IFERROR(__xludf.DUMMYFUNCTION("IFERROR(REGEXEXTRACT('Tag Library'!AD1553, ""\\(.*)""), 'Tag Library'!AD1553)"),"")</f>
        <v/>
      </c>
    </row>
    <row r="1543" spans="1:11" ht="12.75" x14ac:dyDescent="0.2">
      <c r="A1543" s="1" t="str">
        <f ca="1">IFERROR(__xludf.DUMMYFUNCTION("IFERROR(REGEXEXTRACT('Tag Library'!P1554, ""\\(.*)""), 'Tag Library'!P1554)"),"")</f>
        <v/>
      </c>
      <c r="F1543" s="1" t="str">
        <f ca="1">IFERROR(__xludf.DUMMYFUNCTION("IFERROR(REGEXEXTRACT('Tag Library'!W1554, ""\\(.*)""), 'Tag Library'!W1554)"),"")</f>
        <v/>
      </c>
      <c r="K1543" s="1" t="str">
        <f ca="1">IFERROR(__xludf.DUMMYFUNCTION("IFERROR(REGEXEXTRACT('Tag Library'!AD1554, ""\\(.*)""), 'Tag Library'!AD1554)"),"")</f>
        <v/>
      </c>
    </row>
    <row r="1544" spans="1:11" ht="12.75" x14ac:dyDescent="0.2">
      <c r="A1544" s="1" t="str">
        <f ca="1">IFERROR(__xludf.DUMMYFUNCTION("IFERROR(REGEXEXTRACT('Tag Library'!P1555, ""\\(.*)""), 'Tag Library'!P1555)"),"")</f>
        <v/>
      </c>
      <c r="F1544" s="1" t="str">
        <f ca="1">IFERROR(__xludf.DUMMYFUNCTION("IFERROR(REGEXEXTRACT('Tag Library'!W1555, ""\\(.*)""), 'Tag Library'!W1555)"),"")</f>
        <v/>
      </c>
      <c r="K1544" s="1" t="str">
        <f ca="1">IFERROR(__xludf.DUMMYFUNCTION("IFERROR(REGEXEXTRACT('Tag Library'!AD1555, ""\\(.*)""), 'Tag Library'!AD1555)"),"")</f>
        <v/>
      </c>
    </row>
    <row r="1545" spans="1:11" ht="12.75" x14ac:dyDescent="0.2">
      <c r="A1545" s="1" t="str">
        <f ca="1">IFERROR(__xludf.DUMMYFUNCTION("IFERROR(REGEXEXTRACT('Tag Library'!P1556, ""\\(.*)""), 'Tag Library'!P1556)"),"")</f>
        <v/>
      </c>
      <c r="F1545" s="1" t="str">
        <f ca="1">IFERROR(__xludf.DUMMYFUNCTION("IFERROR(REGEXEXTRACT('Tag Library'!W1556, ""\\(.*)""), 'Tag Library'!W1556)"),"")</f>
        <v/>
      </c>
      <c r="K1545" s="1" t="str">
        <f ca="1">IFERROR(__xludf.DUMMYFUNCTION("IFERROR(REGEXEXTRACT('Tag Library'!AD1556, ""\\(.*)""), 'Tag Library'!AD1556)"),"")</f>
        <v/>
      </c>
    </row>
    <row r="1546" spans="1:11" ht="12.75" x14ac:dyDescent="0.2">
      <c r="A1546" s="1" t="str">
        <f ca="1">IFERROR(__xludf.DUMMYFUNCTION("IFERROR(REGEXEXTRACT('Tag Library'!P1557, ""\\(.*)""), 'Tag Library'!P1557)"),"")</f>
        <v/>
      </c>
      <c r="F1546" s="1" t="str">
        <f ca="1">IFERROR(__xludf.DUMMYFUNCTION("IFERROR(REGEXEXTRACT('Tag Library'!W1557, ""\\(.*)""), 'Tag Library'!W1557)"),"")</f>
        <v/>
      </c>
      <c r="K1546" s="1" t="str">
        <f ca="1">IFERROR(__xludf.DUMMYFUNCTION("IFERROR(REGEXEXTRACT('Tag Library'!AD1557, ""\\(.*)""), 'Tag Library'!AD1557)"),"")</f>
        <v/>
      </c>
    </row>
    <row r="1547" spans="1:11" ht="12.75" x14ac:dyDescent="0.2">
      <c r="A1547" s="1" t="str">
        <f ca="1">IFERROR(__xludf.DUMMYFUNCTION("IFERROR(REGEXEXTRACT('Tag Library'!P1558, ""\\(.*)""), 'Tag Library'!P1558)"),"")</f>
        <v/>
      </c>
      <c r="F1547" s="1" t="str">
        <f ca="1">IFERROR(__xludf.DUMMYFUNCTION("IFERROR(REGEXEXTRACT('Tag Library'!W1558, ""\\(.*)""), 'Tag Library'!W1558)"),"")</f>
        <v/>
      </c>
      <c r="K1547" s="1" t="str">
        <f ca="1">IFERROR(__xludf.DUMMYFUNCTION("IFERROR(REGEXEXTRACT('Tag Library'!AD1558, ""\\(.*)""), 'Tag Library'!AD1558)"),"")</f>
        <v/>
      </c>
    </row>
    <row r="1548" spans="1:11" ht="12.75" x14ac:dyDescent="0.2">
      <c r="A1548" s="1" t="str">
        <f ca="1">IFERROR(__xludf.DUMMYFUNCTION("IFERROR(REGEXEXTRACT('Tag Library'!P1559, ""\\(.*)""), 'Tag Library'!P1559)"),"")</f>
        <v/>
      </c>
      <c r="F1548" s="1" t="str">
        <f ca="1">IFERROR(__xludf.DUMMYFUNCTION("IFERROR(REGEXEXTRACT('Tag Library'!W1559, ""\\(.*)""), 'Tag Library'!W1559)"),"")</f>
        <v/>
      </c>
      <c r="K1548" s="1" t="str">
        <f ca="1">IFERROR(__xludf.DUMMYFUNCTION("IFERROR(REGEXEXTRACT('Tag Library'!AD1559, ""\\(.*)""), 'Tag Library'!AD1559)"),"")</f>
        <v/>
      </c>
    </row>
    <row r="1549" spans="1:11" ht="12.75" x14ac:dyDescent="0.2">
      <c r="A1549" s="1" t="str">
        <f ca="1">IFERROR(__xludf.DUMMYFUNCTION("IFERROR(REGEXEXTRACT('Tag Library'!P1560, ""\\(.*)""), 'Tag Library'!P1560)"),"")</f>
        <v/>
      </c>
      <c r="F1549" s="1" t="str">
        <f ca="1">IFERROR(__xludf.DUMMYFUNCTION("IFERROR(REGEXEXTRACT('Tag Library'!W1560, ""\\(.*)""), 'Tag Library'!W1560)"),"")</f>
        <v/>
      </c>
      <c r="K1549" s="1" t="str">
        <f ca="1">IFERROR(__xludf.DUMMYFUNCTION("IFERROR(REGEXEXTRACT('Tag Library'!AD1560, ""\\(.*)""), 'Tag Library'!AD1560)"),"")</f>
        <v/>
      </c>
    </row>
    <row r="1550" spans="1:11" ht="12.75" x14ac:dyDescent="0.2">
      <c r="A1550" s="1" t="str">
        <f ca="1">IFERROR(__xludf.DUMMYFUNCTION("IFERROR(REGEXEXTRACT('Tag Library'!P1561, ""\\(.*)""), 'Tag Library'!P1561)"),"")</f>
        <v/>
      </c>
      <c r="F1550" s="1" t="str">
        <f ca="1">IFERROR(__xludf.DUMMYFUNCTION("IFERROR(REGEXEXTRACT('Tag Library'!W1561, ""\\(.*)""), 'Tag Library'!W1561)"),"")</f>
        <v/>
      </c>
      <c r="K1550" s="1" t="str">
        <f ca="1">IFERROR(__xludf.DUMMYFUNCTION("IFERROR(REGEXEXTRACT('Tag Library'!AD1561, ""\\(.*)""), 'Tag Library'!AD1561)"),"")</f>
        <v/>
      </c>
    </row>
    <row r="1551" spans="1:11" ht="12.75" x14ac:dyDescent="0.2">
      <c r="A1551" s="1" t="str">
        <f ca="1">IFERROR(__xludf.DUMMYFUNCTION("IFERROR(REGEXEXTRACT('Tag Library'!P1562, ""\\(.*)""), 'Tag Library'!P1562)"),"")</f>
        <v/>
      </c>
      <c r="F1551" s="1" t="str">
        <f ca="1">IFERROR(__xludf.DUMMYFUNCTION("IFERROR(REGEXEXTRACT('Tag Library'!W1562, ""\\(.*)""), 'Tag Library'!W1562)"),"")</f>
        <v/>
      </c>
      <c r="K1551" s="1" t="str">
        <f ca="1">IFERROR(__xludf.DUMMYFUNCTION("IFERROR(REGEXEXTRACT('Tag Library'!AD1562, ""\\(.*)""), 'Tag Library'!AD1562)"),"")</f>
        <v/>
      </c>
    </row>
    <row r="1552" spans="1:11" ht="12.75" x14ac:dyDescent="0.2">
      <c r="A1552" s="1" t="str">
        <f ca="1">IFERROR(__xludf.DUMMYFUNCTION("IFERROR(REGEXEXTRACT('Tag Library'!P1563, ""\\(.*)""), 'Tag Library'!P1563)"),"")</f>
        <v/>
      </c>
      <c r="F1552" s="1" t="str">
        <f ca="1">IFERROR(__xludf.DUMMYFUNCTION("IFERROR(REGEXEXTRACT('Tag Library'!W1563, ""\\(.*)""), 'Tag Library'!W1563)"),"")</f>
        <v/>
      </c>
      <c r="K1552" s="1" t="str">
        <f ca="1">IFERROR(__xludf.DUMMYFUNCTION("IFERROR(REGEXEXTRACT('Tag Library'!AD1563, ""\\(.*)""), 'Tag Library'!AD1563)"),"")</f>
        <v/>
      </c>
    </row>
    <row r="1553" spans="1:11" ht="12.75" x14ac:dyDescent="0.2">
      <c r="A1553" s="1" t="str">
        <f ca="1">IFERROR(__xludf.DUMMYFUNCTION("IFERROR(REGEXEXTRACT('Tag Library'!P1564, ""\\(.*)""), 'Tag Library'!P1564)"),"")</f>
        <v/>
      </c>
      <c r="F1553" s="1" t="str">
        <f ca="1">IFERROR(__xludf.DUMMYFUNCTION("IFERROR(REGEXEXTRACT('Tag Library'!W1564, ""\\(.*)""), 'Tag Library'!W1564)"),"")</f>
        <v/>
      </c>
      <c r="K1553" s="1" t="str">
        <f ca="1">IFERROR(__xludf.DUMMYFUNCTION("IFERROR(REGEXEXTRACT('Tag Library'!AD1564, ""\\(.*)""), 'Tag Library'!AD1564)"),"")</f>
        <v/>
      </c>
    </row>
    <row r="1554" spans="1:11" ht="12.75" x14ac:dyDescent="0.2">
      <c r="A1554" s="1" t="str">
        <f ca="1">IFERROR(__xludf.DUMMYFUNCTION("IFERROR(REGEXEXTRACT('Tag Library'!P1565, ""\\(.*)""), 'Tag Library'!P1565)"),"")</f>
        <v/>
      </c>
      <c r="F1554" s="1" t="str">
        <f ca="1">IFERROR(__xludf.DUMMYFUNCTION("IFERROR(REGEXEXTRACT('Tag Library'!W1565, ""\\(.*)""), 'Tag Library'!W1565)"),"")</f>
        <v/>
      </c>
      <c r="K1554" s="1" t="str">
        <f ca="1">IFERROR(__xludf.DUMMYFUNCTION("IFERROR(REGEXEXTRACT('Tag Library'!AD1565, ""\\(.*)""), 'Tag Library'!AD1565)"),"")</f>
        <v/>
      </c>
    </row>
    <row r="1555" spans="1:11" ht="12.75" x14ac:dyDescent="0.2">
      <c r="A1555" s="1" t="str">
        <f ca="1">IFERROR(__xludf.DUMMYFUNCTION("IFERROR(REGEXEXTRACT('Tag Library'!P1566, ""\\(.*)""), 'Tag Library'!P1566)"),"")</f>
        <v/>
      </c>
      <c r="F1555" s="1" t="str">
        <f ca="1">IFERROR(__xludf.DUMMYFUNCTION("IFERROR(REGEXEXTRACT('Tag Library'!W1566, ""\\(.*)""), 'Tag Library'!W1566)"),"")</f>
        <v/>
      </c>
      <c r="K1555" s="1" t="str">
        <f ca="1">IFERROR(__xludf.DUMMYFUNCTION("IFERROR(REGEXEXTRACT('Tag Library'!AD1566, ""\\(.*)""), 'Tag Library'!AD1566)"),"")</f>
        <v/>
      </c>
    </row>
    <row r="1556" spans="1:11" ht="12.75" x14ac:dyDescent="0.2">
      <c r="A1556" s="1" t="str">
        <f ca="1">IFERROR(__xludf.DUMMYFUNCTION("IFERROR(REGEXEXTRACT('Tag Library'!P1567, ""\\(.*)""), 'Tag Library'!P1567)"),"")</f>
        <v/>
      </c>
      <c r="F1556" s="1" t="str">
        <f ca="1">IFERROR(__xludf.DUMMYFUNCTION("IFERROR(REGEXEXTRACT('Tag Library'!W1567, ""\\(.*)""), 'Tag Library'!W1567)"),"")</f>
        <v/>
      </c>
      <c r="K1556" s="1" t="str">
        <f ca="1">IFERROR(__xludf.DUMMYFUNCTION("IFERROR(REGEXEXTRACT('Tag Library'!AD1567, ""\\(.*)""), 'Tag Library'!AD1567)"),"")</f>
        <v/>
      </c>
    </row>
    <row r="1557" spans="1:11" ht="12.75" x14ac:dyDescent="0.2">
      <c r="A1557" s="1" t="str">
        <f ca="1">IFERROR(__xludf.DUMMYFUNCTION("IFERROR(REGEXEXTRACT('Tag Library'!P1568, ""\\(.*)""), 'Tag Library'!P1568)"),"")</f>
        <v/>
      </c>
      <c r="F1557" s="1" t="str">
        <f ca="1">IFERROR(__xludf.DUMMYFUNCTION("IFERROR(REGEXEXTRACT('Tag Library'!W1568, ""\\(.*)""), 'Tag Library'!W1568)"),"")</f>
        <v/>
      </c>
      <c r="K1557" s="1" t="str">
        <f ca="1">IFERROR(__xludf.DUMMYFUNCTION("IFERROR(REGEXEXTRACT('Tag Library'!AD1568, ""\\(.*)""), 'Tag Library'!AD1568)"),"")</f>
        <v/>
      </c>
    </row>
    <row r="1558" spans="1:11" ht="12.75" x14ac:dyDescent="0.2">
      <c r="A1558" s="1" t="str">
        <f ca="1">IFERROR(__xludf.DUMMYFUNCTION("IFERROR(REGEXEXTRACT('Tag Library'!P1569, ""\\(.*)""), 'Tag Library'!P1569)"),"")</f>
        <v/>
      </c>
      <c r="F1558" s="1" t="str">
        <f ca="1">IFERROR(__xludf.DUMMYFUNCTION("IFERROR(REGEXEXTRACT('Tag Library'!W1569, ""\\(.*)""), 'Tag Library'!W1569)"),"")</f>
        <v/>
      </c>
      <c r="K1558" s="1" t="str">
        <f ca="1">IFERROR(__xludf.DUMMYFUNCTION("IFERROR(REGEXEXTRACT('Tag Library'!AD1569, ""\\(.*)""), 'Tag Library'!AD1569)"),"")</f>
        <v/>
      </c>
    </row>
    <row r="1559" spans="1:11" ht="12.75" x14ac:dyDescent="0.2">
      <c r="A1559" s="1" t="str">
        <f ca="1">IFERROR(__xludf.DUMMYFUNCTION("IFERROR(REGEXEXTRACT('Tag Library'!P1570, ""\\(.*)""), 'Tag Library'!P1570)"),"")</f>
        <v/>
      </c>
      <c r="F1559" s="1" t="str">
        <f ca="1">IFERROR(__xludf.DUMMYFUNCTION("IFERROR(REGEXEXTRACT('Tag Library'!W1570, ""\\(.*)""), 'Tag Library'!W1570)"),"")</f>
        <v/>
      </c>
      <c r="K1559" s="1" t="str">
        <f ca="1">IFERROR(__xludf.DUMMYFUNCTION("IFERROR(REGEXEXTRACT('Tag Library'!AD1570, ""\\(.*)""), 'Tag Library'!AD1570)"),"")</f>
        <v/>
      </c>
    </row>
    <row r="1560" spans="1:11" ht="12.75" x14ac:dyDescent="0.2">
      <c r="A1560" s="1" t="str">
        <f ca="1">IFERROR(__xludf.DUMMYFUNCTION("IFERROR(REGEXEXTRACT('Tag Library'!P1571, ""\\(.*)""), 'Tag Library'!P1571)"),"")</f>
        <v/>
      </c>
      <c r="F1560" s="1" t="str">
        <f ca="1">IFERROR(__xludf.DUMMYFUNCTION("IFERROR(REGEXEXTRACT('Tag Library'!W1571, ""\\(.*)""), 'Tag Library'!W1571)"),"")</f>
        <v/>
      </c>
      <c r="K1560" s="1" t="str">
        <f ca="1">IFERROR(__xludf.DUMMYFUNCTION("IFERROR(REGEXEXTRACT('Tag Library'!AD1571, ""\\(.*)""), 'Tag Library'!AD1571)"),"")</f>
        <v/>
      </c>
    </row>
    <row r="1561" spans="1:11" ht="12.75" x14ac:dyDescent="0.2">
      <c r="A1561" s="1" t="str">
        <f ca="1">IFERROR(__xludf.DUMMYFUNCTION("IFERROR(REGEXEXTRACT('Tag Library'!P1572, ""\\(.*)""), 'Tag Library'!P1572)"),"")</f>
        <v/>
      </c>
      <c r="F1561" s="1" t="str">
        <f ca="1">IFERROR(__xludf.DUMMYFUNCTION("IFERROR(REGEXEXTRACT('Tag Library'!W1572, ""\\(.*)""), 'Tag Library'!W1572)"),"")</f>
        <v/>
      </c>
      <c r="K1561" s="1" t="str">
        <f ca="1">IFERROR(__xludf.DUMMYFUNCTION("IFERROR(REGEXEXTRACT('Tag Library'!AD1572, ""\\(.*)""), 'Tag Library'!AD1572)"),"")</f>
        <v/>
      </c>
    </row>
    <row r="1562" spans="1:11" ht="12.75" x14ac:dyDescent="0.2">
      <c r="A1562" s="1" t="str">
        <f ca="1">IFERROR(__xludf.DUMMYFUNCTION("IFERROR(REGEXEXTRACT('Tag Library'!P1573, ""\\(.*)""), 'Tag Library'!P1573)"),"")</f>
        <v/>
      </c>
      <c r="F1562" s="1" t="str">
        <f ca="1">IFERROR(__xludf.DUMMYFUNCTION("IFERROR(REGEXEXTRACT('Tag Library'!W1573, ""\\(.*)""), 'Tag Library'!W1573)"),"")</f>
        <v/>
      </c>
      <c r="K1562" s="1" t="str">
        <f ca="1">IFERROR(__xludf.DUMMYFUNCTION("IFERROR(REGEXEXTRACT('Tag Library'!AD1573, ""\\(.*)""), 'Tag Library'!AD1573)"),"")</f>
        <v/>
      </c>
    </row>
    <row r="1563" spans="1:11" ht="12.75" x14ac:dyDescent="0.2">
      <c r="A1563" s="1" t="str">
        <f ca="1">IFERROR(__xludf.DUMMYFUNCTION("IFERROR(REGEXEXTRACT('Tag Library'!P1574, ""\\(.*)""), 'Tag Library'!P1574)"),"")</f>
        <v/>
      </c>
      <c r="F1563" s="1" t="str">
        <f ca="1">IFERROR(__xludf.DUMMYFUNCTION("IFERROR(REGEXEXTRACT('Tag Library'!W1574, ""\\(.*)""), 'Tag Library'!W1574)"),"")</f>
        <v/>
      </c>
      <c r="K1563" s="1" t="str">
        <f ca="1">IFERROR(__xludf.DUMMYFUNCTION("IFERROR(REGEXEXTRACT('Tag Library'!AD1574, ""\\(.*)""), 'Tag Library'!AD1574)"),"")</f>
        <v/>
      </c>
    </row>
    <row r="1564" spans="1:11" ht="12.75" x14ac:dyDescent="0.2">
      <c r="A1564" s="1" t="str">
        <f ca="1">IFERROR(__xludf.DUMMYFUNCTION("IFERROR(REGEXEXTRACT('Tag Library'!P1575, ""\\(.*)""), 'Tag Library'!P1575)"),"")</f>
        <v/>
      </c>
      <c r="F1564" s="1" t="str">
        <f ca="1">IFERROR(__xludf.DUMMYFUNCTION("IFERROR(REGEXEXTRACT('Tag Library'!W1575, ""\\(.*)""), 'Tag Library'!W1575)"),"")</f>
        <v/>
      </c>
      <c r="K1564" s="1" t="str">
        <f ca="1">IFERROR(__xludf.DUMMYFUNCTION("IFERROR(REGEXEXTRACT('Tag Library'!AD1575, ""\\(.*)""), 'Tag Library'!AD1575)"),"")</f>
        <v/>
      </c>
    </row>
    <row r="1565" spans="1:11" ht="12.75" x14ac:dyDescent="0.2">
      <c r="A1565" s="1" t="str">
        <f ca="1">IFERROR(__xludf.DUMMYFUNCTION("IFERROR(REGEXEXTRACT('Tag Library'!P1576, ""\\(.*)""), 'Tag Library'!P1576)"),"")</f>
        <v/>
      </c>
      <c r="F1565" s="1" t="str">
        <f ca="1">IFERROR(__xludf.DUMMYFUNCTION("IFERROR(REGEXEXTRACT('Tag Library'!W1576, ""\\(.*)""), 'Tag Library'!W1576)"),"")</f>
        <v/>
      </c>
      <c r="K1565" s="1" t="str">
        <f ca="1">IFERROR(__xludf.DUMMYFUNCTION("IFERROR(REGEXEXTRACT('Tag Library'!AD1576, ""\\(.*)""), 'Tag Library'!AD1576)"),"")</f>
        <v/>
      </c>
    </row>
    <row r="1566" spans="1:11" ht="12.75" x14ac:dyDescent="0.2">
      <c r="A1566" s="1" t="str">
        <f ca="1">IFERROR(__xludf.DUMMYFUNCTION("IFERROR(REGEXEXTRACT('Tag Library'!P1577, ""\\(.*)""), 'Tag Library'!P1577)"),"")</f>
        <v/>
      </c>
      <c r="F1566" s="1" t="str">
        <f ca="1">IFERROR(__xludf.DUMMYFUNCTION("IFERROR(REGEXEXTRACT('Tag Library'!W1577, ""\\(.*)""), 'Tag Library'!W1577)"),"")</f>
        <v/>
      </c>
      <c r="K1566" s="1" t="str">
        <f ca="1">IFERROR(__xludf.DUMMYFUNCTION("IFERROR(REGEXEXTRACT('Tag Library'!AD1577, ""\\(.*)""), 'Tag Library'!AD1577)"),"")</f>
        <v/>
      </c>
    </row>
    <row r="1567" spans="1:11" ht="12.75" x14ac:dyDescent="0.2">
      <c r="A1567" s="1" t="str">
        <f ca="1">IFERROR(__xludf.DUMMYFUNCTION("IFERROR(REGEXEXTRACT('Tag Library'!P1578, ""\\(.*)""), 'Tag Library'!P1578)"),"")</f>
        <v/>
      </c>
      <c r="F1567" s="1" t="str">
        <f ca="1">IFERROR(__xludf.DUMMYFUNCTION("IFERROR(REGEXEXTRACT('Tag Library'!W1578, ""\\(.*)""), 'Tag Library'!W1578)"),"")</f>
        <v/>
      </c>
      <c r="K1567" s="1" t="str">
        <f ca="1">IFERROR(__xludf.DUMMYFUNCTION("IFERROR(REGEXEXTRACT('Tag Library'!AD1578, ""\\(.*)""), 'Tag Library'!AD1578)"),"")</f>
        <v/>
      </c>
    </row>
    <row r="1568" spans="1:11" ht="12.75" x14ac:dyDescent="0.2">
      <c r="A1568" s="1" t="str">
        <f ca="1">IFERROR(__xludf.DUMMYFUNCTION("IFERROR(REGEXEXTRACT('Tag Library'!P1579, ""\\(.*)""), 'Tag Library'!P1579)"),"")</f>
        <v/>
      </c>
      <c r="F1568" s="1" t="str">
        <f ca="1">IFERROR(__xludf.DUMMYFUNCTION("IFERROR(REGEXEXTRACT('Tag Library'!W1579, ""\\(.*)""), 'Tag Library'!W1579)"),"")</f>
        <v/>
      </c>
      <c r="K1568" s="1" t="str">
        <f ca="1">IFERROR(__xludf.DUMMYFUNCTION("IFERROR(REGEXEXTRACT('Tag Library'!AD1579, ""\\(.*)""), 'Tag Library'!AD1579)"),"")</f>
        <v/>
      </c>
    </row>
    <row r="1569" spans="1:11" ht="12.75" x14ac:dyDescent="0.2">
      <c r="A1569" s="1" t="str">
        <f ca="1">IFERROR(__xludf.DUMMYFUNCTION("IFERROR(REGEXEXTRACT('Tag Library'!P1580, ""\\(.*)""), 'Tag Library'!P1580)"),"")</f>
        <v/>
      </c>
      <c r="F1569" s="1" t="str">
        <f ca="1">IFERROR(__xludf.DUMMYFUNCTION("IFERROR(REGEXEXTRACT('Tag Library'!W1580, ""\\(.*)""), 'Tag Library'!W1580)"),"")</f>
        <v/>
      </c>
      <c r="K1569" s="1" t="str">
        <f ca="1">IFERROR(__xludf.DUMMYFUNCTION("IFERROR(REGEXEXTRACT('Tag Library'!AD1580, ""\\(.*)""), 'Tag Library'!AD1580)"),"")</f>
        <v/>
      </c>
    </row>
    <row r="1570" spans="1:11" ht="12.75" x14ac:dyDescent="0.2">
      <c r="A1570" s="1" t="str">
        <f ca="1">IFERROR(__xludf.DUMMYFUNCTION("IFERROR(REGEXEXTRACT('Tag Library'!P1581, ""\\(.*)""), 'Tag Library'!P1581)"),"")</f>
        <v/>
      </c>
      <c r="F1570" s="1" t="str">
        <f ca="1">IFERROR(__xludf.DUMMYFUNCTION("IFERROR(REGEXEXTRACT('Tag Library'!W1581, ""\\(.*)""), 'Tag Library'!W1581)"),"")</f>
        <v/>
      </c>
      <c r="K1570" s="1" t="str">
        <f ca="1">IFERROR(__xludf.DUMMYFUNCTION("IFERROR(REGEXEXTRACT('Tag Library'!AD1581, ""\\(.*)""), 'Tag Library'!AD1581)"),"")</f>
        <v/>
      </c>
    </row>
    <row r="1571" spans="1:11" ht="12.75" x14ac:dyDescent="0.2">
      <c r="A1571" s="1" t="str">
        <f ca="1">IFERROR(__xludf.DUMMYFUNCTION("IFERROR(REGEXEXTRACT('Tag Library'!P1582, ""\\(.*)""), 'Tag Library'!P1582)"),"")</f>
        <v/>
      </c>
      <c r="F1571" s="1" t="str">
        <f ca="1">IFERROR(__xludf.DUMMYFUNCTION("IFERROR(REGEXEXTRACT('Tag Library'!W1582, ""\\(.*)""), 'Tag Library'!W1582)"),"")</f>
        <v/>
      </c>
      <c r="K1571" s="1" t="str">
        <f ca="1">IFERROR(__xludf.DUMMYFUNCTION("IFERROR(REGEXEXTRACT('Tag Library'!AD1582, ""\\(.*)""), 'Tag Library'!AD1582)"),"")</f>
        <v/>
      </c>
    </row>
    <row r="1572" spans="1:11" ht="12.75" x14ac:dyDescent="0.2">
      <c r="A1572" s="1" t="str">
        <f ca="1">IFERROR(__xludf.DUMMYFUNCTION("IFERROR(REGEXEXTRACT('Tag Library'!P1583, ""\\(.*)""), 'Tag Library'!P1583)"),"")</f>
        <v/>
      </c>
      <c r="F1572" s="1" t="str">
        <f ca="1">IFERROR(__xludf.DUMMYFUNCTION("IFERROR(REGEXEXTRACT('Tag Library'!W1583, ""\\(.*)""), 'Tag Library'!W1583)"),"")</f>
        <v/>
      </c>
      <c r="K1572" s="1" t="str">
        <f ca="1">IFERROR(__xludf.DUMMYFUNCTION("IFERROR(REGEXEXTRACT('Tag Library'!AD1583, ""\\(.*)""), 'Tag Library'!AD1583)"),"")</f>
        <v/>
      </c>
    </row>
    <row r="1573" spans="1:11" ht="12.75" x14ac:dyDescent="0.2">
      <c r="A1573" s="1" t="str">
        <f ca="1">IFERROR(__xludf.DUMMYFUNCTION("IFERROR(REGEXEXTRACT('Tag Library'!P1584, ""\\(.*)""), 'Tag Library'!P1584)"),"")</f>
        <v/>
      </c>
      <c r="F1573" s="1" t="str">
        <f ca="1">IFERROR(__xludf.DUMMYFUNCTION("IFERROR(REGEXEXTRACT('Tag Library'!W1584, ""\\(.*)""), 'Tag Library'!W1584)"),"")</f>
        <v/>
      </c>
      <c r="K1573" s="1" t="str">
        <f ca="1">IFERROR(__xludf.DUMMYFUNCTION("IFERROR(REGEXEXTRACT('Tag Library'!AD1584, ""\\(.*)""), 'Tag Library'!AD1584)"),"")</f>
        <v/>
      </c>
    </row>
    <row r="1574" spans="1:11" ht="12.75" x14ac:dyDescent="0.2">
      <c r="A1574" s="1" t="str">
        <f ca="1">IFERROR(__xludf.DUMMYFUNCTION("IFERROR(REGEXEXTRACT('Tag Library'!P1585, ""\\(.*)""), 'Tag Library'!P1585)"),"")</f>
        <v/>
      </c>
      <c r="F1574" s="1" t="str">
        <f ca="1">IFERROR(__xludf.DUMMYFUNCTION("IFERROR(REGEXEXTRACT('Tag Library'!W1585, ""\\(.*)""), 'Tag Library'!W1585)"),"")</f>
        <v/>
      </c>
      <c r="K1574" s="1" t="str">
        <f ca="1">IFERROR(__xludf.DUMMYFUNCTION("IFERROR(REGEXEXTRACT('Tag Library'!AD1585, ""\\(.*)""), 'Tag Library'!AD1585)"),"")</f>
        <v/>
      </c>
    </row>
    <row r="1575" spans="1:11" ht="12.75" x14ac:dyDescent="0.2">
      <c r="A1575" s="1" t="str">
        <f ca="1">IFERROR(__xludf.DUMMYFUNCTION("IFERROR(REGEXEXTRACT('Tag Library'!P1586, ""\\(.*)""), 'Tag Library'!P1586)"),"")</f>
        <v/>
      </c>
      <c r="F1575" s="1" t="str">
        <f ca="1">IFERROR(__xludf.DUMMYFUNCTION("IFERROR(REGEXEXTRACT('Tag Library'!W1586, ""\\(.*)""), 'Tag Library'!W1586)"),"")</f>
        <v/>
      </c>
      <c r="K1575" s="1" t="str">
        <f ca="1">IFERROR(__xludf.DUMMYFUNCTION("IFERROR(REGEXEXTRACT('Tag Library'!AD1586, ""\\(.*)""), 'Tag Library'!AD1586)"),"")</f>
        <v/>
      </c>
    </row>
    <row r="1576" spans="1:11" ht="12.75" x14ac:dyDescent="0.2">
      <c r="A1576" s="1" t="str">
        <f ca="1">IFERROR(__xludf.DUMMYFUNCTION("IFERROR(REGEXEXTRACT('Tag Library'!P1587, ""\\(.*)""), 'Tag Library'!P1587)"),"")</f>
        <v/>
      </c>
      <c r="F1576" s="1" t="str">
        <f ca="1">IFERROR(__xludf.DUMMYFUNCTION("IFERROR(REGEXEXTRACT('Tag Library'!W1587, ""\\(.*)""), 'Tag Library'!W1587)"),"")</f>
        <v/>
      </c>
      <c r="K1576" s="1" t="str">
        <f ca="1">IFERROR(__xludf.DUMMYFUNCTION("IFERROR(REGEXEXTRACT('Tag Library'!AD1587, ""\\(.*)""), 'Tag Library'!AD1587)"),"")</f>
        <v/>
      </c>
    </row>
    <row r="1577" spans="1:11" ht="12.75" x14ac:dyDescent="0.2">
      <c r="A1577" s="1" t="str">
        <f ca="1">IFERROR(__xludf.DUMMYFUNCTION("IFERROR(REGEXEXTRACT('Tag Library'!P1588, ""\\(.*)""), 'Tag Library'!P1588)"),"")</f>
        <v/>
      </c>
      <c r="F1577" s="1" t="str">
        <f ca="1">IFERROR(__xludf.DUMMYFUNCTION("IFERROR(REGEXEXTRACT('Tag Library'!W1588, ""\\(.*)""), 'Tag Library'!W1588)"),"")</f>
        <v/>
      </c>
      <c r="K1577" s="1" t="str">
        <f ca="1">IFERROR(__xludf.DUMMYFUNCTION("IFERROR(REGEXEXTRACT('Tag Library'!AD1588, ""\\(.*)""), 'Tag Library'!AD1588)"),"")</f>
        <v/>
      </c>
    </row>
    <row r="1578" spans="1:11" ht="12.75" x14ac:dyDescent="0.2">
      <c r="A1578" s="1" t="str">
        <f ca="1">IFERROR(__xludf.DUMMYFUNCTION("IFERROR(REGEXEXTRACT('Tag Library'!P1589, ""\\(.*)""), 'Tag Library'!P1589)"),"")</f>
        <v/>
      </c>
      <c r="F1578" s="1" t="str">
        <f ca="1">IFERROR(__xludf.DUMMYFUNCTION("IFERROR(REGEXEXTRACT('Tag Library'!W1589, ""\\(.*)""), 'Tag Library'!W1589)"),"")</f>
        <v/>
      </c>
      <c r="K1578" s="1" t="str">
        <f ca="1">IFERROR(__xludf.DUMMYFUNCTION("IFERROR(REGEXEXTRACT('Tag Library'!AD1589, ""\\(.*)""), 'Tag Library'!AD1589)"),"")</f>
        <v/>
      </c>
    </row>
    <row r="1579" spans="1:11" ht="12.75" x14ac:dyDescent="0.2">
      <c r="A1579" s="1" t="str">
        <f ca="1">IFERROR(__xludf.DUMMYFUNCTION("IFERROR(REGEXEXTRACT('Tag Library'!P1590, ""\\(.*)""), 'Tag Library'!P1590)"),"")</f>
        <v/>
      </c>
      <c r="F1579" s="1" t="str">
        <f ca="1">IFERROR(__xludf.DUMMYFUNCTION("IFERROR(REGEXEXTRACT('Tag Library'!W1590, ""\\(.*)""), 'Tag Library'!W1590)"),"")</f>
        <v/>
      </c>
      <c r="K1579" s="1" t="str">
        <f ca="1">IFERROR(__xludf.DUMMYFUNCTION("IFERROR(REGEXEXTRACT('Tag Library'!AD1590, ""\\(.*)""), 'Tag Library'!AD1590)"),"")</f>
        <v/>
      </c>
    </row>
    <row r="1580" spans="1:11" ht="12.75" x14ac:dyDescent="0.2">
      <c r="A1580" s="1" t="str">
        <f ca="1">IFERROR(__xludf.DUMMYFUNCTION("IFERROR(REGEXEXTRACT('Tag Library'!P1591, ""\\(.*)""), 'Tag Library'!P1591)"),"")</f>
        <v/>
      </c>
      <c r="F1580" s="1" t="str">
        <f ca="1">IFERROR(__xludf.DUMMYFUNCTION("IFERROR(REGEXEXTRACT('Tag Library'!W1591, ""\\(.*)""), 'Tag Library'!W1591)"),"")</f>
        <v/>
      </c>
      <c r="K1580" s="1" t="str">
        <f ca="1">IFERROR(__xludf.DUMMYFUNCTION("IFERROR(REGEXEXTRACT('Tag Library'!AD1591, ""\\(.*)""), 'Tag Library'!AD1591)"),"")</f>
        <v/>
      </c>
    </row>
    <row r="1581" spans="1:11" ht="12.75" x14ac:dyDescent="0.2">
      <c r="A1581" s="1" t="str">
        <f ca="1">IFERROR(__xludf.DUMMYFUNCTION("IFERROR(REGEXEXTRACT('Tag Library'!P1592, ""\\(.*)""), 'Tag Library'!P1592)"),"")</f>
        <v/>
      </c>
      <c r="F1581" s="1" t="str">
        <f ca="1">IFERROR(__xludf.DUMMYFUNCTION("IFERROR(REGEXEXTRACT('Tag Library'!W1592, ""\\(.*)""), 'Tag Library'!W1592)"),"")</f>
        <v/>
      </c>
      <c r="K1581" s="1" t="str">
        <f ca="1">IFERROR(__xludf.DUMMYFUNCTION("IFERROR(REGEXEXTRACT('Tag Library'!AD1592, ""\\(.*)""), 'Tag Library'!AD1592)"),"")</f>
        <v/>
      </c>
    </row>
    <row r="1582" spans="1:11" ht="12.75" x14ac:dyDescent="0.2">
      <c r="A1582" s="1" t="str">
        <f ca="1">IFERROR(__xludf.DUMMYFUNCTION("IFERROR(REGEXEXTRACT('Tag Library'!P1593, ""\\(.*)""), 'Tag Library'!P1593)"),"")</f>
        <v/>
      </c>
      <c r="F1582" s="1" t="str">
        <f ca="1">IFERROR(__xludf.DUMMYFUNCTION("IFERROR(REGEXEXTRACT('Tag Library'!W1593, ""\\(.*)""), 'Tag Library'!W1593)"),"")</f>
        <v/>
      </c>
      <c r="K1582" s="1" t="str">
        <f ca="1">IFERROR(__xludf.DUMMYFUNCTION("IFERROR(REGEXEXTRACT('Tag Library'!AD1593, ""\\(.*)""), 'Tag Library'!AD1593)"),"")</f>
        <v/>
      </c>
    </row>
    <row r="1583" spans="1:11" ht="12.75" x14ac:dyDescent="0.2">
      <c r="A1583" s="1" t="str">
        <f ca="1">IFERROR(__xludf.DUMMYFUNCTION("IFERROR(REGEXEXTRACT('Tag Library'!P1594, ""\\(.*)""), 'Tag Library'!P1594)"),"")</f>
        <v/>
      </c>
      <c r="F1583" s="1" t="str">
        <f ca="1">IFERROR(__xludf.DUMMYFUNCTION("IFERROR(REGEXEXTRACT('Tag Library'!W1594, ""\\(.*)""), 'Tag Library'!W1594)"),"")</f>
        <v/>
      </c>
      <c r="K1583" s="1" t="str">
        <f ca="1">IFERROR(__xludf.DUMMYFUNCTION("IFERROR(REGEXEXTRACT('Tag Library'!AD1594, ""\\(.*)""), 'Tag Library'!AD1594)"),"")</f>
        <v/>
      </c>
    </row>
    <row r="1584" spans="1:11" ht="12.75" x14ac:dyDescent="0.2">
      <c r="A1584" s="1" t="str">
        <f ca="1">IFERROR(__xludf.DUMMYFUNCTION("IFERROR(REGEXEXTRACT('Tag Library'!P1595, ""\\(.*)""), 'Tag Library'!P1595)"),"")</f>
        <v/>
      </c>
      <c r="F1584" s="1" t="str">
        <f ca="1">IFERROR(__xludf.DUMMYFUNCTION("IFERROR(REGEXEXTRACT('Tag Library'!W1595, ""\\(.*)""), 'Tag Library'!W1595)"),"")</f>
        <v/>
      </c>
      <c r="K1584" s="1" t="str">
        <f ca="1">IFERROR(__xludf.DUMMYFUNCTION("IFERROR(REGEXEXTRACT('Tag Library'!AD1595, ""\\(.*)""), 'Tag Library'!AD1595)"),"")</f>
        <v/>
      </c>
    </row>
    <row r="1585" spans="1:11" ht="12.75" x14ac:dyDescent="0.2">
      <c r="A1585" s="1" t="str">
        <f ca="1">IFERROR(__xludf.DUMMYFUNCTION("IFERROR(REGEXEXTRACT('Tag Library'!P1596, ""\\(.*)""), 'Tag Library'!P1596)"),"")</f>
        <v/>
      </c>
      <c r="F1585" s="1" t="str">
        <f ca="1">IFERROR(__xludf.DUMMYFUNCTION("IFERROR(REGEXEXTRACT('Tag Library'!W1596, ""\\(.*)""), 'Tag Library'!W1596)"),"")</f>
        <v/>
      </c>
      <c r="K1585" s="1" t="str">
        <f ca="1">IFERROR(__xludf.DUMMYFUNCTION("IFERROR(REGEXEXTRACT('Tag Library'!AD1596, ""\\(.*)""), 'Tag Library'!AD1596)"),"")</f>
        <v/>
      </c>
    </row>
    <row r="1586" spans="1:11" ht="12.75" x14ac:dyDescent="0.2">
      <c r="A1586" s="1" t="str">
        <f ca="1">IFERROR(__xludf.DUMMYFUNCTION("IFERROR(REGEXEXTRACT('Tag Library'!P1597, ""\\(.*)""), 'Tag Library'!P1597)"),"")</f>
        <v/>
      </c>
      <c r="F1586" s="1" t="str">
        <f ca="1">IFERROR(__xludf.DUMMYFUNCTION("IFERROR(REGEXEXTRACT('Tag Library'!W1597, ""\\(.*)""), 'Tag Library'!W1597)"),"")</f>
        <v/>
      </c>
      <c r="K1586" s="1" t="str">
        <f ca="1">IFERROR(__xludf.DUMMYFUNCTION("IFERROR(REGEXEXTRACT('Tag Library'!AD1597, ""\\(.*)""), 'Tag Library'!AD1597)"),"")</f>
        <v/>
      </c>
    </row>
    <row r="1587" spans="1:11" ht="12.75" x14ac:dyDescent="0.2">
      <c r="A1587" s="1" t="str">
        <f ca="1">IFERROR(__xludf.DUMMYFUNCTION("IFERROR(REGEXEXTRACT('Tag Library'!P1598, ""\\(.*)""), 'Tag Library'!P1598)"),"")</f>
        <v/>
      </c>
      <c r="F1587" s="1" t="str">
        <f ca="1">IFERROR(__xludf.DUMMYFUNCTION("IFERROR(REGEXEXTRACT('Tag Library'!W1598, ""\\(.*)""), 'Tag Library'!W1598)"),"")</f>
        <v/>
      </c>
      <c r="K1587" s="1" t="str">
        <f ca="1">IFERROR(__xludf.DUMMYFUNCTION("IFERROR(REGEXEXTRACT('Tag Library'!AD1598, ""\\(.*)""), 'Tag Library'!AD1598)"),"")</f>
        <v/>
      </c>
    </row>
    <row r="1588" spans="1:11" ht="12.75" x14ac:dyDescent="0.2">
      <c r="A1588" s="1" t="str">
        <f ca="1">IFERROR(__xludf.DUMMYFUNCTION("IFERROR(REGEXEXTRACT('Tag Library'!P1599, ""\\(.*)""), 'Tag Library'!P1599)"),"")</f>
        <v/>
      </c>
      <c r="F1588" s="1" t="str">
        <f ca="1">IFERROR(__xludf.DUMMYFUNCTION("IFERROR(REGEXEXTRACT('Tag Library'!W1599, ""\\(.*)""), 'Tag Library'!W1599)"),"")</f>
        <v/>
      </c>
      <c r="K1588" s="1" t="str">
        <f ca="1">IFERROR(__xludf.DUMMYFUNCTION("IFERROR(REGEXEXTRACT('Tag Library'!AD1599, ""\\(.*)""), 'Tag Library'!AD1599)"),"")</f>
        <v/>
      </c>
    </row>
    <row r="1589" spans="1:11" ht="12.75" x14ac:dyDescent="0.2">
      <c r="A1589" s="1" t="str">
        <f ca="1">IFERROR(__xludf.DUMMYFUNCTION("IFERROR(REGEXEXTRACT('Tag Library'!P1600, ""\\(.*)""), 'Tag Library'!P1600)"),"")</f>
        <v/>
      </c>
      <c r="F1589" s="1" t="str">
        <f ca="1">IFERROR(__xludf.DUMMYFUNCTION("IFERROR(REGEXEXTRACT('Tag Library'!W1600, ""\\(.*)""), 'Tag Library'!W1600)"),"")</f>
        <v/>
      </c>
      <c r="K1589" s="1" t="str">
        <f ca="1">IFERROR(__xludf.DUMMYFUNCTION("IFERROR(REGEXEXTRACT('Tag Library'!AD1600, ""\\(.*)""), 'Tag Library'!AD1600)"),"")</f>
        <v/>
      </c>
    </row>
    <row r="1590" spans="1:11" ht="12.75" x14ac:dyDescent="0.2">
      <c r="A1590" s="1" t="str">
        <f ca="1">IFERROR(__xludf.DUMMYFUNCTION("IFERROR(REGEXEXTRACT('Tag Library'!P1601, ""\\(.*)""), 'Tag Library'!P1601)"),"")</f>
        <v/>
      </c>
      <c r="F1590" s="1" t="str">
        <f ca="1">IFERROR(__xludf.DUMMYFUNCTION("IFERROR(REGEXEXTRACT('Tag Library'!W1601, ""\\(.*)""), 'Tag Library'!W1601)"),"")</f>
        <v/>
      </c>
      <c r="K1590" s="1" t="str">
        <f ca="1">IFERROR(__xludf.DUMMYFUNCTION("IFERROR(REGEXEXTRACT('Tag Library'!AD1601, ""\\(.*)""), 'Tag Library'!AD1601)"),"")</f>
        <v/>
      </c>
    </row>
    <row r="1591" spans="1:11" ht="12.75" x14ac:dyDescent="0.2">
      <c r="A1591" s="1" t="str">
        <f ca="1">IFERROR(__xludf.DUMMYFUNCTION("IFERROR(REGEXEXTRACT('Tag Library'!P1602, ""\\(.*)""), 'Tag Library'!P1602)"),"")</f>
        <v/>
      </c>
      <c r="F1591" s="1" t="str">
        <f ca="1">IFERROR(__xludf.DUMMYFUNCTION("IFERROR(REGEXEXTRACT('Tag Library'!W1602, ""\\(.*)""), 'Tag Library'!W1602)"),"")</f>
        <v/>
      </c>
      <c r="K1591" s="1" t="str">
        <f ca="1">IFERROR(__xludf.DUMMYFUNCTION("IFERROR(REGEXEXTRACT('Tag Library'!AD1602, ""\\(.*)""), 'Tag Library'!AD1602)"),"")</f>
        <v/>
      </c>
    </row>
    <row r="1592" spans="1:11" ht="12.75" x14ac:dyDescent="0.2">
      <c r="A1592" s="1" t="str">
        <f ca="1">IFERROR(__xludf.DUMMYFUNCTION("IFERROR(REGEXEXTRACT('Tag Library'!P1603, ""\\(.*)""), 'Tag Library'!P1603)"),"")</f>
        <v/>
      </c>
      <c r="F1592" s="1" t="str">
        <f ca="1">IFERROR(__xludf.DUMMYFUNCTION("IFERROR(REGEXEXTRACT('Tag Library'!W1603, ""\\(.*)""), 'Tag Library'!W1603)"),"")</f>
        <v/>
      </c>
      <c r="K1592" s="1" t="str">
        <f ca="1">IFERROR(__xludf.DUMMYFUNCTION("IFERROR(REGEXEXTRACT('Tag Library'!AD1603, ""\\(.*)""), 'Tag Library'!AD1603)"),"")</f>
        <v/>
      </c>
    </row>
    <row r="1593" spans="1:11" ht="12.75" x14ac:dyDescent="0.2">
      <c r="A1593" s="1" t="str">
        <f ca="1">IFERROR(__xludf.DUMMYFUNCTION("IFERROR(REGEXEXTRACT('Tag Library'!P1604, ""\\(.*)""), 'Tag Library'!P1604)"),"")</f>
        <v/>
      </c>
      <c r="F1593" s="1" t="str">
        <f ca="1">IFERROR(__xludf.DUMMYFUNCTION("IFERROR(REGEXEXTRACT('Tag Library'!W1604, ""\\(.*)""), 'Tag Library'!W1604)"),"")</f>
        <v/>
      </c>
      <c r="K1593" s="1" t="str">
        <f ca="1">IFERROR(__xludf.DUMMYFUNCTION("IFERROR(REGEXEXTRACT('Tag Library'!AD1604, ""\\(.*)""), 'Tag Library'!AD1604)"),"")</f>
        <v/>
      </c>
    </row>
    <row r="1594" spans="1:11" ht="12.75" x14ac:dyDescent="0.2">
      <c r="A1594" s="1" t="str">
        <f ca="1">IFERROR(__xludf.DUMMYFUNCTION("IFERROR(REGEXEXTRACT('Tag Library'!P1605, ""\\(.*)""), 'Tag Library'!P1605)"),"")</f>
        <v/>
      </c>
      <c r="F1594" s="1" t="str">
        <f ca="1">IFERROR(__xludf.DUMMYFUNCTION("IFERROR(REGEXEXTRACT('Tag Library'!W1605, ""\\(.*)""), 'Tag Library'!W1605)"),"")</f>
        <v/>
      </c>
      <c r="K1594" s="1" t="str">
        <f ca="1">IFERROR(__xludf.DUMMYFUNCTION("IFERROR(REGEXEXTRACT('Tag Library'!AD1605, ""\\(.*)""), 'Tag Library'!AD1605)"),"")</f>
        <v/>
      </c>
    </row>
    <row r="1595" spans="1:11" ht="12.75" x14ac:dyDescent="0.2">
      <c r="A1595" s="1" t="str">
        <f ca="1">IFERROR(__xludf.DUMMYFUNCTION("IFERROR(REGEXEXTRACT('Tag Library'!P1606, ""\\(.*)""), 'Tag Library'!P1606)"),"")</f>
        <v/>
      </c>
      <c r="F1595" s="1" t="str">
        <f ca="1">IFERROR(__xludf.DUMMYFUNCTION("IFERROR(REGEXEXTRACT('Tag Library'!W1606, ""\\(.*)""), 'Tag Library'!W1606)"),"")</f>
        <v/>
      </c>
      <c r="K1595" s="1" t="str">
        <f ca="1">IFERROR(__xludf.DUMMYFUNCTION("IFERROR(REGEXEXTRACT('Tag Library'!AD1606, ""\\(.*)""), 'Tag Library'!AD1606)"),"")</f>
        <v/>
      </c>
    </row>
    <row r="1596" spans="1:11" ht="12.75" x14ac:dyDescent="0.2">
      <c r="A1596" s="1" t="str">
        <f ca="1">IFERROR(__xludf.DUMMYFUNCTION("IFERROR(REGEXEXTRACT('Tag Library'!P1607, ""\\(.*)""), 'Tag Library'!P1607)"),"")</f>
        <v/>
      </c>
      <c r="F1596" s="1" t="str">
        <f ca="1">IFERROR(__xludf.DUMMYFUNCTION("IFERROR(REGEXEXTRACT('Tag Library'!W1607, ""\\(.*)""), 'Tag Library'!W1607)"),"")</f>
        <v/>
      </c>
      <c r="K1596" s="1" t="str">
        <f ca="1">IFERROR(__xludf.DUMMYFUNCTION("IFERROR(REGEXEXTRACT('Tag Library'!AD1607, ""\\(.*)""), 'Tag Library'!AD1607)"),"")</f>
        <v/>
      </c>
    </row>
    <row r="1597" spans="1:11" ht="12.75" x14ac:dyDescent="0.2">
      <c r="A1597" s="1" t="str">
        <f ca="1">IFERROR(__xludf.DUMMYFUNCTION("IFERROR(REGEXEXTRACT('Tag Library'!P1608, ""\\(.*)""), 'Tag Library'!P1608)"),"")</f>
        <v/>
      </c>
      <c r="F1597" s="1" t="str">
        <f ca="1">IFERROR(__xludf.DUMMYFUNCTION("IFERROR(REGEXEXTRACT('Tag Library'!W1608, ""\\(.*)""), 'Tag Library'!W1608)"),"")</f>
        <v/>
      </c>
      <c r="K1597" s="1" t="str">
        <f ca="1">IFERROR(__xludf.DUMMYFUNCTION("IFERROR(REGEXEXTRACT('Tag Library'!AD1608, ""\\(.*)""), 'Tag Library'!AD1608)"),"")</f>
        <v/>
      </c>
    </row>
    <row r="1598" spans="1:11" ht="12.75" x14ac:dyDescent="0.2">
      <c r="A1598" s="1" t="str">
        <f ca="1">IFERROR(__xludf.DUMMYFUNCTION("IFERROR(REGEXEXTRACT('Tag Library'!P1609, ""\\(.*)""), 'Tag Library'!P1609)"),"")</f>
        <v/>
      </c>
      <c r="F1598" s="1" t="str">
        <f ca="1">IFERROR(__xludf.DUMMYFUNCTION("IFERROR(REGEXEXTRACT('Tag Library'!W1609, ""\\(.*)""), 'Tag Library'!W1609)"),"")</f>
        <v/>
      </c>
      <c r="K1598" s="1" t="str">
        <f ca="1">IFERROR(__xludf.DUMMYFUNCTION("IFERROR(REGEXEXTRACT('Tag Library'!AD1609, ""\\(.*)""), 'Tag Library'!AD1609)"),"")</f>
        <v/>
      </c>
    </row>
    <row r="1599" spans="1:11" ht="12.75" x14ac:dyDescent="0.2">
      <c r="A1599" s="1" t="str">
        <f ca="1">IFERROR(__xludf.DUMMYFUNCTION("IFERROR(REGEXEXTRACT('Tag Library'!P1610, ""\\(.*)""), 'Tag Library'!P1610)"),"")</f>
        <v/>
      </c>
      <c r="F1599" s="1" t="str">
        <f ca="1">IFERROR(__xludf.DUMMYFUNCTION("IFERROR(REGEXEXTRACT('Tag Library'!W1610, ""\\(.*)""), 'Tag Library'!W1610)"),"")</f>
        <v/>
      </c>
      <c r="K1599" s="1" t="str">
        <f ca="1">IFERROR(__xludf.DUMMYFUNCTION("IFERROR(REGEXEXTRACT('Tag Library'!AD1610, ""\\(.*)""), 'Tag Library'!AD1610)"),"")</f>
        <v/>
      </c>
    </row>
    <row r="1600" spans="1:11" ht="12.75" x14ac:dyDescent="0.2">
      <c r="A1600" s="1" t="str">
        <f ca="1">IFERROR(__xludf.DUMMYFUNCTION("IFERROR(REGEXEXTRACT('Tag Library'!P1611, ""\\(.*)""), 'Tag Library'!P1611)"),"")</f>
        <v/>
      </c>
      <c r="F1600" s="1" t="str">
        <f ca="1">IFERROR(__xludf.DUMMYFUNCTION("IFERROR(REGEXEXTRACT('Tag Library'!W1611, ""\\(.*)""), 'Tag Library'!W1611)"),"")</f>
        <v/>
      </c>
      <c r="K1600" s="1" t="str">
        <f ca="1">IFERROR(__xludf.DUMMYFUNCTION("IFERROR(REGEXEXTRACT('Tag Library'!AD1611, ""\\(.*)""), 'Tag Library'!AD1611)"),"")</f>
        <v/>
      </c>
    </row>
    <row r="1601" spans="1:11" ht="12.75" x14ac:dyDescent="0.2">
      <c r="A1601" s="1" t="str">
        <f ca="1">IFERROR(__xludf.DUMMYFUNCTION("IFERROR(REGEXEXTRACT('Tag Library'!P1612, ""\\(.*)""), 'Tag Library'!P1612)"),"")</f>
        <v/>
      </c>
      <c r="F1601" s="1" t="str">
        <f ca="1">IFERROR(__xludf.DUMMYFUNCTION("IFERROR(REGEXEXTRACT('Tag Library'!W1612, ""\\(.*)""), 'Tag Library'!W1612)"),"")</f>
        <v/>
      </c>
      <c r="K1601" s="1" t="str">
        <f ca="1">IFERROR(__xludf.DUMMYFUNCTION("IFERROR(REGEXEXTRACT('Tag Library'!AD1612, ""\\(.*)""), 'Tag Library'!AD1612)"),"")</f>
        <v/>
      </c>
    </row>
    <row r="1602" spans="1:11" ht="12.75" x14ac:dyDescent="0.2">
      <c r="A1602" s="1" t="str">
        <f ca="1">IFERROR(__xludf.DUMMYFUNCTION("IFERROR(REGEXEXTRACT('Tag Library'!P1613, ""\\(.*)""), 'Tag Library'!P1613)"),"")</f>
        <v/>
      </c>
      <c r="F1602" s="1" t="str">
        <f ca="1">IFERROR(__xludf.DUMMYFUNCTION("IFERROR(REGEXEXTRACT('Tag Library'!W1613, ""\\(.*)""), 'Tag Library'!W1613)"),"")</f>
        <v/>
      </c>
      <c r="K1602" s="1" t="str">
        <f ca="1">IFERROR(__xludf.DUMMYFUNCTION("IFERROR(REGEXEXTRACT('Tag Library'!AD1613, ""\\(.*)""), 'Tag Library'!AD1613)"),"")</f>
        <v/>
      </c>
    </row>
    <row r="1603" spans="1:11" ht="12.75" x14ac:dyDescent="0.2">
      <c r="A1603" s="1" t="str">
        <f ca="1">IFERROR(__xludf.DUMMYFUNCTION("IFERROR(REGEXEXTRACT('Tag Library'!P1614, ""\\(.*)""), 'Tag Library'!P1614)"),"")</f>
        <v/>
      </c>
      <c r="F1603" s="1" t="str">
        <f ca="1">IFERROR(__xludf.DUMMYFUNCTION("IFERROR(REGEXEXTRACT('Tag Library'!W1614, ""\\(.*)""), 'Tag Library'!W1614)"),"")</f>
        <v/>
      </c>
      <c r="K1603" s="1" t="str">
        <f ca="1">IFERROR(__xludf.DUMMYFUNCTION("IFERROR(REGEXEXTRACT('Tag Library'!AD1614, ""\\(.*)""), 'Tag Library'!AD1614)"),"")</f>
        <v/>
      </c>
    </row>
    <row r="1604" spans="1:11" ht="12.75" x14ac:dyDescent="0.2">
      <c r="A1604" s="1" t="str">
        <f ca="1">IFERROR(__xludf.DUMMYFUNCTION("IFERROR(REGEXEXTRACT('Tag Library'!P1615, ""\\(.*)""), 'Tag Library'!P1615)"),"")</f>
        <v/>
      </c>
      <c r="F1604" s="1" t="str">
        <f ca="1">IFERROR(__xludf.DUMMYFUNCTION("IFERROR(REGEXEXTRACT('Tag Library'!W1615, ""\\(.*)""), 'Tag Library'!W1615)"),"")</f>
        <v/>
      </c>
      <c r="K1604" s="1" t="str">
        <f ca="1">IFERROR(__xludf.DUMMYFUNCTION("IFERROR(REGEXEXTRACT('Tag Library'!AD1615, ""\\(.*)""), 'Tag Library'!AD1615)"),"")</f>
        <v/>
      </c>
    </row>
    <row r="1605" spans="1:11" ht="12.75" x14ac:dyDescent="0.2">
      <c r="A1605" s="1" t="str">
        <f ca="1">IFERROR(__xludf.DUMMYFUNCTION("IFERROR(REGEXEXTRACT('Tag Library'!P1616, ""\\(.*)""), 'Tag Library'!P1616)"),"")</f>
        <v/>
      </c>
      <c r="F1605" s="1" t="str">
        <f ca="1">IFERROR(__xludf.DUMMYFUNCTION("IFERROR(REGEXEXTRACT('Tag Library'!W1616, ""\\(.*)""), 'Tag Library'!W1616)"),"")</f>
        <v/>
      </c>
      <c r="K1605" s="1" t="str">
        <f ca="1">IFERROR(__xludf.DUMMYFUNCTION("IFERROR(REGEXEXTRACT('Tag Library'!AD1616, ""\\(.*)""), 'Tag Library'!AD1616)"),"")</f>
        <v/>
      </c>
    </row>
    <row r="1606" spans="1:11" ht="12.75" x14ac:dyDescent="0.2">
      <c r="A1606" s="1" t="str">
        <f ca="1">IFERROR(__xludf.DUMMYFUNCTION("IFERROR(REGEXEXTRACT('Tag Library'!P1617, ""\\(.*)""), 'Tag Library'!P1617)"),"")</f>
        <v/>
      </c>
      <c r="F1606" s="1" t="str">
        <f ca="1">IFERROR(__xludf.DUMMYFUNCTION("IFERROR(REGEXEXTRACT('Tag Library'!W1617, ""\\(.*)""), 'Tag Library'!W1617)"),"")</f>
        <v/>
      </c>
      <c r="K1606" s="1" t="str">
        <f ca="1">IFERROR(__xludf.DUMMYFUNCTION("IFERROR(REGEXEXTRACT('Tag Library'!AD1617, ""\\(.*)""), 'Tag Library'!AD1617)"),"")</f>
        <v/>
      </c>
    </row>
    <row r="1607" spans="1:11" ht="12.75" x14ac:dyDescent="0.2">
      <c r="A1607" s="1" t="str">
        <f ca="1">IFERROR(__xludf.DUMMYFUNCTION("IFERROR(REGEXEXTRACT('Tag Library'!P1618, ""\\(.*)""), 'Tag Library'!P1618)"),"")</f>
        <v/>
      </c>
      <c r="F1607" s="1" t="str">
        <f ca="1">IFERROR(__xludf.DUMMYFUNCTION("IFERROR(REGEXEXTRACT('Tag Library'!W1618, ""\\(.*)""), 'Tag Library'!W1618)"),"")</f>
        <v/>
      </c>
      <c r="K1607" s="1" t="str">
        <f ca="1">IFERROR(__xludf.DUMMYFUNCTION("IFERROR(REGEXEXTRACT('Tag Library'!AD1618, ""\\(.*)""), 'Tag Library'!AD1618)"),"")</f>
        <v/>
      </c>
    </row>
    <row r="1608" spans="1:11" ht="12.75" x14ac:dyDescent="0.2">
      <c r="A1608" s="1" t="str">
        <f ca="1">IFERROR(__xludf.DUMMYFUNCTION("IFERROR(REGEXEXTRACT('Tag Library'!P1619, ""\\(.*)""), 'Tag Library'!P1619)"),"")</f>
        <v/>
      </c>
      <c r="F1608" s="1" t="str">
        <f ca="1">IFERROR(__xludf.DUMMYFUNCTION("IFERROR(REGEXEXTRACT('Tag Library'!W1619, ""\\(.*)""), 'Tag Library'!W1619)"),"")</f>
        <v/>
      </c>
      <c r="K1608" s="1" t="str">
        <f ca="1">IFERROR(__xludf.DUMMYFUNCTION("IFERROR(REGEXEXTRACT('Tag Library'!AD1619, ""\\(.*)""), 'Tag Library'!AD1619)"),"")</f>
        <v/>
      </c>
    </row>
    <row r="1609" spans="1:11" ht="12.75" x14ac:dyDescent="0.2">
      <c r="A1609" s="1" t="str">
        <f ca="1">IFERROR(__xludf.DUMMYFUNCTION("IFERROR(REGEXEXTRACT('Tag Library'!P1620, ""\\(.*)""), 'Tag Library'!P1620)"),"")</f>
        <v/>
      </c>
      <c r="F1609" s="1" t="str">
        <f ca="1">IFERROR(__xludf.DUMMYFUNCTION("IFERROR(REGEXEXTRACT('Tag Library'!W1620, ""\\(.*)""), 'Tag Library'!W1620)"),"")</f>
        <v/>
      </c>
      <c r="K1609" s="1" t="str">
        <f ca="1">IFERROR(__xludf.DUMMYFUNCTION("IFERROR(REGEXEXTRACT('Tag Library'!AD1620, ""\\(.*)""), 'Tag Library'!AD1620)"),"")</f>
        <v/>
      </c>
    </row>
    <row r="1610" spans="1:11" ht="12.75" x14ac:dyDescent="0.2">
      <c r="A1610" s="1" t="str">
        <f ca="1">IFERROR(__xludf.DUMMYFUNCTION("IFERROR(REGEXEXTRACT('Tag Library'!P1621, ""\\(.*)""), 'Tag Library'!P1621)"),"")</f>
        <v/>
      </c>
      <c r="F1610" s="1" t="str">
        <f ca="1">IFERROR(__xludf.DUMMYFUNCTION("IFERROR(REGEXEXTRACT('Tag Library'!W1621, ""\\(.*)""), 'Tag Library'!W1621)"),"")</f>
        <v/>
      </c>
      <c r="K1610" s="1" t="str">
        <f ca="1">IFERROR(__xludf.DUMMYFUNCTION("IFERROR(REGEXEXTRACT('Tag Library'!AD1621, ""\\(.*)""), 'Tag Library'!AD1621)"),"")</f>
        <v/>
      </c>
    </row>
    <row r="1611" spans="1:11" ht="12.75" x14ac:dyDescent="0.2">
      <c r="A1611" s="1" t="str">
        <f ca="1">IFERROR(__xludf.DUMMYFUNCTION("IFERROR(REGEXEXTRACT('Tag Library'!P1622, ""\\(.*)""), 'Tag Library'!P1622)"),"")</f>
        <v/>
      </c>
      <c r="F1611" s="1" t="str">
        <f ca="1">IFERROR(__xludf.DUMMYFUNCTION("IFERROR(REGEXEXTRACT('Tag Library'!W1622, ""\\(.*)""), 'Tag Library'!W1622)"),"")</f>
        <v/>
      </c>
      <c r="K1611" s="1" t="str">
        <f ca="1">IFERROR(__xludf.DUMMYFUNCTION("IFERROR(REGEXEXTRACT('Tag Library'!AD1622, ""\\(.*)""), 'Tag Library'!AD1622)"),"")</f>
        <v/>
      </c>
    </row>
    <row r="1612" spans="1:11" ht="12.75" x14ac:dyDescent="0.2">
      <c r="A1612" s="1" t="str">
        <f ca="1">IFERROR(__xludf.DUMMYFUNCTION("IFERROR(REGEXEXTRACT('Tag Library'!P1623, ""\\(.*)""), 'Tag Library'!P1623)"),"")</f>
        <v/>
      </c>
      <c r="F1612" s="1" t="str">
        <f ca="1">IFERROR(__xludf.DUMMYFUNCTION("IFERROR(REGEXEXTRACT('Tag Library'!W1623, ""\\(.*)""), 'Tag Library'!W1623)"),"")</f>
        <v/>
      </c>
      <c r="K1612" s="1" t="str">
        <f ca="1">IFERROR(__xludf.DUMMYFUNCTION("IFERROR(REGEXEXTRACT('Tag Library'!AD1623, ""\\(.*)""), 'Tag Library'!AD1623)"),"")</f>
        <v/>
      </c>
    </row>
    <row r="1613" spans="1:11" ht="12.75" x14ac:dyDescent="0.2">
      <c r="A1613" s="1" t="str">
        <f ca="1">IFERROR(__xludf.DUMMYFUNCTION("IFERROR(REGEXEXTRACT('Tag Library'!P1624, ""\\(.*)""), 'Tag Library'!P1624)"),"")</f>
        <v/>
      </c>
      <c r="F1613" s="1" t="str">
        <f ca="1">IFERROR(__xludf.DUMMYFUNCTION("IFERROR(REGEXEXTRACT('Tag Library'!W1624, ""\\(.*)""), 'Tag Library'!W1624)"),"")</f>
        <v/>
      </c>
      <c r="K1613" s="1" t="str">
        <f ca="1">IFERROR(__xludf.DUMMYFUNCTION("IFERROR(REGEXEXTRACT('Tag Library'!AD1624, ""\\(.*)""), 'Tag Library'!AD1624)"),"")</f>
        <v/>
      </c>
    </row>
    <row r="1614" spans="1:11" ht="12.75" x14ac:dyDescent="0.2">
      <c r="A1614" s="1" t="str">
        <f ca="1">IFERROR(__xludf.DUMMYFUNCTION("IFERROR(REGEXEXTRACT('Tag Library'!P1625, ""\\(.*)""), 'Tag Library'!P1625)"),"")</f>
        <v/>
      </c>
      <c r="F1614" s="1" t="str">
        <f ca="1">IFERROR(__xludf.DUMMYFUNCTION("IFERROR(REGEXEXTRACT('Tag Library'!W1625, ""\\(.*)""), 'Tag Library'!W1625)"),"")</f>
        <v/>
      </c>
      <c r="K1614" s="1" t="str">
        <f ca="1">IFERROR(__xludf.DUMMYFUNCTION("IFERROR(REGEXEXTRACT('Tag Library'!AD1625, ""\\(.*)""), 'Tag Library'!AD1625)"),"")</f>
        <v/>
      </c>
    </row>
    <row r="1615" spans="1:11" ht="12.75" x14ac:dyDescent="0.2">
      <c r="A1615" s="1" t="str">
        <f ca="1">IFERROR(__xludf.DUMMYFUNCTION("IFERROR(REGEXEXTRACT('Tag Library'!P1626, ""\\(.*)""), 'Tag Library'!P1626)"),"")</f>
        <v/>
      </c>
      <c r="F1615" s="1" t="str">
        <f ca="1">IFERROR(__xludf.DUMMYFUNCTION("IFERROR(REGEXEXTRACT('Tag Library'!W1626, ""\\(.*)""), 'Tag Library'!W1626)"),"")</f>
        <v/>
      </c>
      <c r="K1615" s="1" t="str">
        <f ca="1">IFERROR(__xludf.DUMMYFUNCTION("IFERROR(REGEXEXTRACT('Tag Library'!AD1626, ""\\(.*)""), 'Tag Library'!AD1626)"),"")</f>
        <v/>
      </c>
    </row>
    <row r="1616" spans="1:11" ht="12.75" x14ac:dyDescent="0.2">
      <c r="A1616" s="1" t="str">
        <f ca="1">IFERROR(__xludf.DUMMYFUNCTION("IFERROR(REGEXEXTRACT('Tag Library'!P1627, ""\\(.*)""), 'Tag Library'!P1627)"),"")</f>
        <v/>
      </c>
      <c r="F1616" s="1" t="str">
        <f ca="1">IFERROR(__xludf.DUMMYFUNCTION("IFERROR(REGEXEXTRACT('Tag Library'!W1627, ""\\(.*)""), 'Tag Library'!W1627)"),"")</f>
        <v/>
      </c>
      <c r="K1616" s="1" t="str">
        <f ca="1">IFERROR(__xludf.DUMMYFUNCTION("IFERROR(REGEXEXTRACT('Tag Library'!AD1627, ""\\(.*)""), 'Tag Library'!AD1627)"),"")</f>
        <v/>
      </c>
    </row>
    <row r="1617" spans="1:11" ht="12.75" x14ac:dyDescent="0.2">
      <c r="A1617" s="1" t="str">
        <f ca="1">IFERROR(__xludf.DUMMYFUNCTION("IFERROR(REGEXEXTRACT('Tag Library'!P1628, ""\\(.*)""), 'Tag Library'!P1628)"),"")</f>
        <v/>
      </c>
      <c r="F1617" s="1" t="str">
        <f ca="1">IFERROR(__xludf.DUMMYFUNCTION("IFERROR(REGEXEXTRACT('Tag Library'!W1628, ""\\(.*)""), 'Tag Library'!W1628)"),"")</f>
        <v/>
      </c>
      <c r="K1617" s="1" t="str">
        <f ca="1">IFERROR(__xludf.DUMMYFUNCTION("IFERROR(REGEXEXTRACT('Tag Library'!AD1628, ""\\(.*)""), 'Tag Library'!AD1628)"),"")</f>
        <v/>
      </c>
    </row>
    <row r="1618" spans="1:11" ht="12.75" x14ac:dyDescent="0.2">
      <c r="A1618" s="1" t="str">
        <f ca="1">IFERROR(__xludf.DUMMYFUNCTION("IFERROR(REGEXEXTRACT('Tag Library'!P1629, ""\\(.*)""), 'Tag Library'!P1629)"),"")</f>
        <v/>
      </c>
      <c r="F1618" s="1" t="str">
        <f ca="1">IFERROR(__xludf.DUMMYFUNCTION("IFERROR(REGEXEXTRACT('Tag Library'!W1629, ""\\(.*)""), 'Tag Library'!W1629)"),"")</f>
        <v/>
      </c>
      <c r="K1618" s="1" t="str">
        <f ca="1">IFERROR(__xludf.DUMMYFUNCTION("IFERROR(REGEXEXTRACT('Tag Library'!AD1629, ""\\(.*)""), 'Tag Library'!AD1629)"),"")</f>
        <v/>
      </c>
    </row>
    <row r="1619" spans="1:11" ht="12.75" x14ac:dyDescent="0.2">
      <c r="A1619" s="1" t="str">
        <f ca="1">IFERROR(__xludf.DUMMYFUNCTION("IFERROR(REGEXEXTRACT('Tag Library'!P1630, ""\\(.*)""), 'Tag Library'!P1630)"),"")</f>
        <v/>
      </c>
      <c r="F1619" s="1" t="str">
        <f ca="1">IFERROR(__xludf.DUMMYFUNCTION("IFERROR(REGEXEXTRACT('Tag Library'!W1630, ""\\(.*)""), 'Tag Library'!W1630)"),"")</f>
        <v/>
      </c>
      <c r="K1619" s="1" t="str">
        <f ca="1">IFERROR(__xludf.DUMMYFUNCTION("IFERROR(REGEXEXTRACT('Tag Library'!AD1630, ""\\(.*)""), 'Tag Library'!AD1630)"),"")</f>
        <v/>
      </c>
    </row>
    <row r="1620" spans="1:11" ht="12.75" x14ac:dyDescent="0.2">
      <c r="A1620" s="1" t="str">
        <f ca="1">IFERROR(__xludf.DUMMYFUNCTION("IFERROR(REGEXEXTRACT('Tag Library'!P1631, ""\\(.*)""), 'Tag Library'!P1631)"),"")</f>
        <v/>
      </c>
      <c r="F1620" s="1" t="str">
        <f ca="1">IFERROR(__xludf.DUMMYFUNCTION("IFERROR(REGEXEXTRACT('Tag Library'!W1631, ""\\(.*)""), 'Tag Library'!W1631)"),"")</f>
        <v/>
      </c>
      <c r="K1620" s="1" t="str">
        <f ca="1">IFERROR(__xludf.DUMMYFUNCTION("IFERROR(REGEXEXTRACT('Tag Library'!AD1631, ""\\(.*)""), 'Tag Library'!AD1631)"),"")</f>
        <v/>
      </c>
    </row>
    <row r="1621" spans="1:11" ht="12.75" x14ac:dyDescent="0.2">
      <c r="A1621" s="1" t="str">
        <f ca="1">IFERROR(__xludf.DUMMYFUNCTION("IFERROR(REGEXEXTRACT('Tag Library'!P1632, ""\\(.*)""), 'Tag Library'!P1632)"),"")</f>
        <v/>
      </c>
      <c r="F1621" s="1" t="str">
        <f ca="1">IFERROR(__xludf.DUMMYFUNCTION("IFERROR(REGEXEXTRACT('Tag Library'!W1632, ""\\(.*)""), 'Tag Library'!W1632)"),"")</f>
        <v/>
      </c>
      <c r="K1621" s="1" t="str">
        <f ca="1">IFERROR(__xludf.DUMMYFUNCTION("IFERROR(REGEXEXTRACT('Tag Library'!AD1632, ""\\(.*)""), 'Tag Library'!AD1632)"),"")</f>
        <v/>
      </c>
    </row>
    <row r="1622" spans="1:11" ht="12.75" x14ac:dyDescent="0.2">
      <c r="A1622" s="1" t="str">
        <f ca="1">IFERROR(__xludf.DUMMYFUNCTION("IFERROR(REGEXEXTRACT('Tag Library'!P1633, ""\\(.*)""), 'Tag Library'!P1633)"),"")</f>
        <v/>
      </c>
      <c r="F1622" s="1" t="str">
        <f ca="1">IFERROR(__xludf.DUMMYFUNCTION("IFERROR(REGEXEXTRACT('Tag Library'!W1633, ""\\(.*)""), 'Tag Library'!W1633)"),"")</f>
        <v/>
      </c>
      <c r="K1622" s="1" t="str">
        <f ca="1">IFERROR(__xludf.DUMMYFUNCTION("IFERROR(REGEXEXTRACT('Tag Library'!AD1633, ""\\(.*)""), 'Tag Library'!AD1633)"),"")</f>
        <v/>
      </c>
    </row>
    <row r="1623" spans="1:11" ht="12.75" x14ac:dyDescent="0.2">
      <c r="A1623" s="1" t="str">
        <f ca="1">IFERROR(__xludf.DUMMYFUNCTION("IFERROR(REGEXEXTRACT('Tag Library'!P1634, ""\\(.*)""), 'Tag Library'!P1634)"),"")</f>
        <v/>
      </c>
      <c r="F1623" s="1" t="str">
        <f ca="1">IFERROR(__xludf.DUMMYFUNCTION("IFERROR(REGEXEXTRACT('Tag Library'!W1634, ""\\(.*)""), 'Tag Library'!W1634)"),"")</f>
        <v/>
      </c>
      <c r="K1623" s="1" t="str">
        <f ca="1">IFERROR(__xludf.DUMMYFUNCTION("IFERROR(REGEXEXTRACT('Tag Library'!AD1634, ""\\(.*)""), 'Tag Library'!AD1634)"),"")</f>
        <v/>
      </c>
    </row>
    <row r="1624" spans="1:11" ht="12.75" x14ac:dyDescent="0.2">
      <c r="A1624" s="1" t="str">
        <f ca="1">IFERROR(__xludf.DUMMYFUNCTION("IFERROR(REGEXEXTRACT('Tag Library'!P1635, ""\\(.*)""), 'Tag Library'!P1635)"),"")</f>
        <v/>
      </c>
      <c r="F1624" s="1" t="str">
        <f ca="1">IFERROR(__xludf.DUMMYFUNCTION("IFERROR(REGEXEXTRACT('Tag Library'!W1635, ""\\(.*)""), 'Tag Library'!W1635)"),"")</f>
        <v/>
      </c>
      <c r="K1624" s="1" t="str">
        <f ca="1">IFERROR(__xludf.DUMMYFUNCTION("IFERROR(REGEXEXTRACT('Tag Library'!AD1635, ""\\(.*)""), 'Tag Library'!AD1635)"),"")</f>
        <v/>
      </c>
    </row>
    <row r="1625" spans="1:11" ht="12.75" x14ac:dyDescent="0.2">
      <c r="A1625" s="1" t="str">
        <f ca="1">IFERROR(__xludf.DUMMYFUNCTION("IFERROR(REGEXEXTRACT('Tag Library'!P1636, ""\\(.*)""), 'Tag Library'!P1636)"),"")</f>
        <v/>
      </c>
      <c r="F1625" s="1" t="str">
        <f ca="1">IFERROR(__xludf.DUMMYFUNCTION("IFERROR(REGEXEXTRACT('Tag Library'!W1636, ""\\(.*)""), 'Tag Library'!W1636)"),"")</f>
        <v/>
      </c>
      <c r="K1625" s="1" t="str">
        <f ca="1">IFERROR(__xludf.DUMMYFUNCTION("IFERROR(REGEXEXTRACT('Tag Library'!AD1636, ""\\(.*)""), 'Tag Library'!AD1636)"),"")</f>
        <v/>
      </c>
    </row>
    <row r="1626" spans="1:11" ht="12.75" x14ac:dyDescent="0.2">
      <c r="A1626" s="1" t="str">
        <f ca="1">IFERROR(__xludf.DUMMYFUNCTION("IFERROR(REGEXEXTRACT('Tag Library'!P1637, ""\\(.*)""), 'Tag Library'!P1637)"),"")</f>
        <v/>
      </c>
      <c r="F1626" s="1" t="str">
        <f ca="1">IFERROR(__xludf.DUMMYFUNCTION("IFERROR(REGEXEXTRACT('Tag Library'!W1637, ""\\(.*)""), 'Tag Library'!W1637)"),"")</f>
        <v/>
      </c>
      <c r="K1626" s="1" t="str">
        <f ca="1">IFERROR(__xludf.DUMMYFUNCTION("IFERROR(REGEXEXTRACT('Tag Library'!AD1637, ""\\(.*)""), 'Tag Library'!AD1637)"),"")</f>
        <v/>
      </c>
    </row>
    <row r="1627" spans="1:11" ht="12.75" x14ac:dyDescent="0.2">
      <c r="A1627" s="1" t="str">
        <f ca="1">IFERROR(__xludf.DUMMYFUNCTION("IFERROR(REGEXEXTRACT('Tag Library'!P1638, ""\\(.*)""), 'Tag Library'!P1638)"),"")</f>
        <v/>
      </c>
      <c r="F1627" s="1" t="str">
        <f ca="1">IFERROR(__xludf.DUMMYFUNCTION("IFERROR(REGEXEXTRACT('Tag Library'!W1638, ""\\(.*)""), 'Tag Library'!W1638)"),"")</f>
        <v/>
      </c>
      <c r="K1627" s="1" t="str">
        <f ca="1">IFERROR(__xludf.DUMMYFUNCTION("IFERROR(REGEXEXTRACT('Tag Library'!AD1638, ""\\(.*)""), 'Tag Library'!AD1638)"),"")</f>
        <v/>
      </c>
    </row>
    <row r="1628" spans="1:11" ht="12.75" x14ac:dyDescent="0.2">
      <c r="A1628" s="1" t="str">
        <f ca="1">IFERROR(__xludf.DUMMYFUNCTION("IFERROR(REGEXEXTRACT('Tag Library'!P1639, ""\\(.*)""), 'Tag Library'!P1639)"),"")</f>
        <v/>
      </c>
      <c r="F1628" s="1" t="str">
        <f ca="1">IFERROR(__xludf.DUMMYFUNCTION("IFERROR(REGEXEXTRACT('Tag Library'!W1639, ""\\(.*)""), 'Tag Library'!W1639)"),"")</f>
        <v/>
      </c>
      <c r="K1628" s="1" t="str">
        <f ca="1">IFERROR(__xludf.DUMMYFUNCTION("IFERROR(REGEXEXTRACT('Tag Library'!AD1639, ""\\(.*)""), 'Tag Library'!AD1639)"),"")</f>
        <v/>
      </c>
    </row>
    <row r="1629" spans="1:11" ht="12.75" x14ac:dyDescent="0.2">
      <c r="A1629" s="1" t="str">
        <f ca="1">IFERROR(__xludf.DUMMYFUNCTION("IFERROR(REGEXEXTRACT('Tag Library'!P1640, ""\\(.*)""), 'Tag Library'!P1640)"),"")</f>
        <v/>
      </c>
      <c r="F1629" s="1" t="str">
        <f ca="1">IFERROR(__xludf.DUMMYFUNCTION("IFERROR(REGEXEXTRACT('Tag Library'!W1640, ""\\(.*)""), 'Tag Library'!W1640)"),"")</f>
        <v/>
      </c>
      <c r="K1629" s="1" t="str">
        <f ca="1">IFERROR(__xludf.DUMMYFUNCTION("IFERROR(REGEXEXTRACT('Tag Library'!AD1640, ""\\(.*)""), 'Tag Library'!AD1640)"),"")</f>
        <v/>
      </c>
    </row>
    <row r="1630" spans="1:11" ht="12.75" x14ac:dyDescent="0.2">
      <c r="A1630" s="1" t="str">
        <f ca="1">IFERROR(__xludf.DUMMYFUNCTION("IFERROR(REGEXEXTRACT('Tag Library'!P1641, ""\\(.*)""), 'Tag Library'!P1641)"),"")</f>
        <v/>
      </c>
      <c r="F1630" s="1" t="str">
        <f ca="1">IFERROR(__xludf.DUMMYFUNCTION("IFERROR(REGEXEXTRACT('Tag Library'!W1641, ""\\(.*)""), 'Tag Library'!W1641)"),"")</f>
        <v/>
      </c>
      <c r="K1630" s="1" t="str">
        <f ca="1">IFERROR(__xludf.DUMMYFUNCTION("IFERROR(REGEXEXTRACT('Tag Library'!AD1641, ""\\(.*)""), 'Tag Library'!AD1641)"),"")</f>
        <v/>
      </c>
    </row>
    <row r="1631" spans="1:11" ht="12.75" x14ac:dyDescent="0.2">
      <c r="A1631" s="1" t="str">
        <f ca="1">IFERROR(__xludf.DUMMYFUNCTION("IFERROR(REGEXEXTRACT('Tag Library'!P1642, ""\\(.*)""), 'Tag Library'!P1642)"),"")</f>
        <v/>
      </c>
      <c r="F1631" s="1" t="str">
        <f ca="1">IFERROR(__xludf.DUMMYFUNCTION("IFERROR(REGEXEXTRACT('Tag Library'!W1642, ""\\(.*)""), 'Tag Library'!W1642)"),"")</f>
        <v/>
      </c>
      <c r="K1631" s="1" t="str">
        <f ca="1">IFERROR(__xludf.DUMMYFUNCTION("IFERROR(REGEXEXTRACT('Tag Library'!AD1642, ""\\(.*)""), 'Tag Library'!AD1642)"),"")</f>
        <v/>
      </c>
    </row>
    <row r="1632" spans="1:11" ht="12.75" x14ac:dyDescent="0.2">
      <c r="A1632" s="1" t="str">
        <f ca="1">IFERROR(__xludf.DUMMYFUNCTION("IFERROR(REGEXEXTRACT('Tag Library'!P1643, ""\\(.*)""), 'Tag Library'!P1643)"),"")</f>
        <v/>
      </c>
      <c r="F1632" s="1" t="str">
        <f ca="1">IFERROR(__xludf.DUMMYFUNCTION("IFERROR(REGEXEXTRACT('Tag Library'!W1643, ""\\(.*)""), 'Tag Library'!W1643)"),"")</f>
        <v/>
      </c>
      <c r="K1632" s="1" t="str">
        <f ca="1">IFERROR(__xludf.DUMMYFUNCTION("IFERROR(REGEXEXTRACT('Tag Library'!AD1643, ""\\(.*)""), 'Tag Library'!AD1643)"),"")</f>
        <v/>
      </c>
    </row>
    <row r="1633" spans="1:11" ht="12.75" x14ac:dyDescent="0.2">
      <c r="A1633" s="1" t="str">
        <f ca="1">IFERROR(__xludf.DUMMYFUNCTION("IFERROR(REGEXEXTRACT('Tag Library'!P1644, ""\\(.*)""), 'Tag Library'!P1644)"),"")</f>
        <v/>
      </c>
      <c r="F1633" s="1" t="str">
        <f ca="1">IFERROR(__xludf.DUMMYFUNCTION("IFERROR(REGEXEXTRACT('Tag Library'!W1644, ""\\(.*)""), 'Tag Library'!W1644)"),"")</f>
        <v/>
      </c>
      <c r="K1633" s="1" t="str">
        <f ca="1">IFERROR(__xludf.DUMMYFUNCTION("IFERROR(REGEXEXTRACT('Tag Library'!AD1644, ""\\(.*)""), 'Tag Library'!AD1644)"),"")</f>
        <v/>
      </c>
    </row>
    <row r="1634" spans="1:11" ht="12.75" x14ac:dyDescent="0.2">
      <c r="A1634" s="1" t="str">
        <f ca="1">IFERROR(__xludf.DUMMYFUNCTION("IFERROR(REGEXEXTRACT('Tag Library'!P1645, ""\\(.*)""), 'Tag Library'!P1645)"),"")</f>
        <v/>
      </c>
      <c r="F1634" s="1" t="str">
        <f ca="1">IFERROR(__xludf.DUMMYFUNCTION("IFERROR(REGEXEXTRACT('Tag Library'!W1645, ""\\(.*)""), 'Tag Library'!W1645)"),"")</f>
        <v/>
      </c>
      <c r="K1634" s="1" t="str">
        <f ca="1">IFERROR(__xludf.DUMMYFUNCTION("IFERROR(REGEXEXTRACT('Tag Library'!AD1645, ""\\(.*)""), 'Tag Library'!AD1645)"),"")</f>
        <v/>
      </c>
    </row>
    <row r="1635" spans="1:11" ht="12.75" x14ac:dyDescent="0.2">
      <c r="A1635" s="1" t="str">
        <f ca="1">IFERROR(__xludf.DUMMYFUNCTION("IFERROR(REGEXEXTRACT('Tag Library'!P1646, ""\\(.*)""), 'Tag Library'!P1646)"),"")</f>
        <v/>
      </c>
      <c r="F1635" s="1" t="str">
        <f ca="1">IFERROR(__xludf.DUMMYFUNCTION("IFERROR(REGEXEXTRACT('Tag Library'!W1646, ""\\(.*)""), 'Tag Library'!W1646)"),"")</f>
        <v/>
      </c>
      <c r="K1635" s="1" t="str">
        <f ca="1">IFERROR(__xludf.DUMMYFUNCTION("IFERROR(REGEXEXTRACT('Tag Library'!AD1646, ""\\(.*)""), 'Tag Library'!AD1646)"),"")</f>
        <v/>
      </c>
    </row>
    <row r="1636" spans="1:11" ht="12.75" x14ac:dyDescent="0.2">
      <c r="A1636" s="1" t="str">
        <f ca="1">IFERROR(__xludf.DUMMYFUNCTION("IFERROR(REGEXEXTRACT('Tag Library'!P1647, ""\\(.*)""), 'Tag Library'!P1647)"),"")</f>
        <v/>
      </c>
      <c r="F1636" s="1" t="str">
        <f ca="1">IFERROR(__xludf.DUMMYFUNCTION("IFERROR(REGEXEXTRACT('Tag Library'!W1647, ""\\(.*)""), 'Tag Library'!W1647)"),"")</f>
        <v/>
      </c>
      <c r="K1636" s="1" t="str">
        <f ca="1">IFERROR(__xludf.DUMMYFUNCTION("IFERROR(REGEXEXTRACT('Tag Library'!AD1647, ""\\(.*)""), 'Tag Library'!AD1647)"),"")</f>
        <v/>
      </c>
    </row>
    <row r="1637" spans="1:11" ht="12.75" x14ac:dyDescent="0.2">
      <c r="A1637" s="1" t="str">
        <f ca="1">IFERROR(__xludf.DUMMYFUNCTION("IFERROR(REGEXEXTRACT('Tag Library'!P1648, ""\\(.*)""), 'Tag Library'!P1648)"),"")</f>
        <v/>
      </c>
      <c r="F1637" s="1" t="str">
        <f ca="1">IFERROR(__xludf.DUMMYFUNCTION("IFERROR(REGEXEXTRACT('Tag Library'!W1648, ""\\(.*)""), 'Tag Library'!W1648)"),"")</f>
        <v/>
      </c>
      <c r="K1637" s="1" t="str">
        <f ca="1">IFERROR(__xludf.DUMMYFUNCTION("IFERROR(REGEXEXTRACT('Tag Library'!AD1648, ""\\(.*)""), 'Tag Library'!AD1648)"),"")</f>
        <v/>
      </c>
    </row>
    <row r="1638" spans="1:11" ht="12.75" x14ac:dyDescent="0.2">
      <c r="A1638" s="1" t="str">
        <f ca="1">IFERROR(__xludf.DUMMYFUNCTION("IFERROR(REGEXEXTRACT('Tag Library'!P1649, ""\\(.*)""), 'Tag Library'!P1649)"),"")</f>
        <v/>
      </c>
      <c r="F1638" s="1" t="str">
        <f ca="1">IFERROR(__xludf.DUMMYFUNCTION("IFERROR(REGEXEXTRACT('Tag Library'!W1649, ""\\(.*)""), 'Tag Library'!W1649)"),"")</f>
        <v/>
      </c>
      <c r="K1638" s="1" t="str">
        <f ca="1">IFERROR(__xludf.DUMMYFUNCTION("IFERROR(REGEXEXTRACT('Tag Library'!AD1649, ""\\(.*)""), 'Tag Library'!AD1649)"),"")</f>
        <v/>
      </c>
    </row>
    <row r="1639" spans="1:11" ht="12.75" x14ac:dyDescent="0.2">
      <c r="A1639" s="1" t="str">
        <f ca="1">IFERROR(__xludf.DUMMYFUNCTION("IFERROR(REGEXEXTRACT('Tag Library'!P1650, ""\\(.*)""), 'Tag Library'!P1650)"),"")</f>
        <v/>
      </c>
      <c r="F1639" s="1" t="str">
        <f ca="1">IFERROR(__xludf.DUMMYFUNCTION("IFERROR(REGEXEXTRACT('Tag Library'!W1650, ""\\(.*)""), 'Tag Library'!W1650)"),"")</f>
        <v/>
      </c>
      <c r="K1639" s="1" t="str">
        <f ca="1">IFERROR(__xludf.DUMMYFUNCTION("IFERROR(REGEXEXTRACT('Tag Library'!AD1650, ""\\(.*)""), 'Tag Library'!AD1650)"),"")</f>
        <v/>
      </c>
    </row>
    <row r="1640" spans="1:11" ht="12.75" x14ac:dyDescent="0.2">
      <c r="A1640" s="1" t="str">
        <f ca="1">IFERROR(__xludf.DUMMYFUNCTION("IFERROR(REGEXEXTRACT('Tag Library'!P1651, ""\\(.*)""), 'Tag Library'!P1651)"),"")</f>
        <v/>
      </c>
      <c r="F1640" s="1" t="str">
        <f ca="1">IFERROR(__xludf.DUMMYFUNCTION("IFERROR(REGEXEXTRACT('Tag Library'!W1651, ""\\(.*)""), 'Tag Library'!W1651)"),"")</f>
        <v/>
      </c>
      <c r="K1640" s="1" t="str">
        <f ca="1">IFERROR(__xludf.DUMMYFUNCTION("IFERROR(REGEXEXTRACT('Tag Library'!AD1651, ""\\(.*)""), 'Tag Library'!AD1651)"),"")</f>
        <v/>
      </c>
    </row>
    <row r="1641" spans="1:11" ht="12.75" x14ac:dyDescent="0.2">
      <c r="A1641" s="1" t="str">
        <f ca="1">IFERROR(__xludf.DUMMYFUNCTION("IFERROR(REGEXEXTRACT('Tag Library'!P1652, ""\\(.*)""), 'Tag Library'!P1652)"),"")</f>
        <v/>
      </c>
      <c r="F1641" s="1" t="str">
        <f ca="1">IFERROR(__xludf.DUMMYFUNCTION("IFERROR(REGEXEXTRACT('Tag Library'!W1652, ""\\(.*)""), 'Tag Library'!W1652)"),"")</f>
        <v/>
      </c>
      <c r="K1641" s="1" t="str">
        <f ca="1">IFERROR(__xludf.DUMMYFUNCTION("IFERROR(REGEXEXTRACT('Tag Library'!AD1652, ""\\(.*)""), 'Tag Library'!AD1652)"),"")</f>
        <v/>
      </c>
    </row>
    <row r="1642" spans="1:11" ht="12.75" x14ac:dyDescent="0.2">
      <c r="A1642" s="1" t="str">
        <f ca="1">IFERROR(__xludf.DUMMYFUNCTION("IFERROR(REGEXEXTRACT('Tag Library'!P1653, ""\\(.*)""), 'Tag Library'!P1653)"),"")</f>
        <v/>
      </c>
      <c r="F1642" s="1" t="str">
        <f ca="1">IFERROR(__xludf.DUMMYFUNCTION("IFERROR(REGEXEXTRACT('Tag Library'!W1653, ""\\(.*)""), 'Tag Library'!W1653)"),"")</f>
        <v/>
      </c>
      <c r="K1642" s="1" t="str">
        <f ca="1">IFERROR(__xludf.DUMMYFUNCTION("IFERROR(REGEXEXTRACT('Tag Library'!AD1653, ""\\(.*)""), 'Tag Library'!AD1653)"),"")</f>
        <v/>
      </c>
    </row>
    <row r="1643" spans="1:11" ht="12.75" x14ac:dyDescent="0.2">
      <c r="A1643" s="1" t="str">
        <f ca="1">IFERROR(__xludf.DUMMYFUNCTION("IFERROR(REGEXEXTRACT('Tag Library'!P1654, ""\\(.*)""), 'Tag Library'!P1654)"),"")</f>
        <v/>
      </c>
      <c r="F1643" s="1" t="str">
        <f ca="1">IFERROR(__xludf.DUMMYFUNCTION("IFERROR(REGEXEXTRACT('Tag Library'!W1654, ""\\(.*)""), 'Tag Library'!W1654)"),"")</f>
        <v/>
      </c>
      <c r="K1643" s="1" t="str">
        <f ca="1">IFERROR(__xludf.DUMMYFUNCTION("IFERROR(REGEXEXTRACT('Tag Library'!AD1654, ""\\(.*)""), 'Tag Library'!AD1654)"),"")</f>
        <v/>
      </c>
    </row>
    <row r="1644" spans="1:11" ht="12.75" x14ac:dyDescent="0.2">
      <c r="A1644" s="1" t="str">
        <f ca="1">IFERROR(__xludf.DUMMYFUNCTION("IFERROR(REGEXEXTRACT('Tag Library'!P1655, ""\\(.*)""), 'Tag Library'!P1655)"),"")</f>
        <v/>
      </c>
      <c r="F1644" s="1" t="str">
        <f ca="1">IFERROR(__xludf.DUMMYFUNCTION("IFERROR(REGEXEXTRACT('Tag Library'!W1655, ""\\(.*)""), 'Tag Library'!W1655)"),"")</f>
        <v/>
      </c>
      <c r="K1644" s="1" t="str">
        <f ca="1">IFERROR(__xludf.DUMMYFUNCTION("IFERROR(REGEXEXTRACT('Tag Library'!AD1655, ""\\(.*)""), 'Tag Library'!AD1655)"),"")</f>
        <v/>
      </c>
    </row>
    <row r="1645" spans="1:11" ht="12.75" x14ac:dyDescent="0.2">
      <c r="A1645" s="1" t="str">
        <f ca="1">IFERROR(__xludf.DUMMYFUNCTION("IFERROR(REGEXEXTRACT('Tag Library'!P1656, ""\\(.*)""), 'Tag Library'!P1656)"),"")</f>
        <v/>
      </c>
      <c r="F1645" s="1" t="str">
        <f ca="1">IFERROR(__xludf.DUMMYFUNCTION("IFERROR(REGEXEXTRACT('Tag Library'!W1656, ""\\(.*)""), 'Tag Library'!W1656)"),"")</f>
        <v/>
      </c>
      <c r="K1645" s="1" t="str">
        <f ca="1">IFERROR(__xludf.DUMMYFUNCTION("IFERROR(REGEXEXTRACT('Tag Library'!AD1656, ""\\(.*)""), 'Tag Library'!AD1656)"),"")</f>
        <v/>
      </c>
    </row>
    <row r="1646" spans="1:11" ht="12.75" x14ac:dyDescent="0.2">
      <c r="A1646" s="1" t="str">
        <f ca="1">IFERROR(__xludf.DUMMYFUNCTION("IFERROR(REGEXEXTRACT('Tag Library'!P1657, ""\\(.*)""), 'Tag Library'!P1657)"),"")</f>
        <v/>
      </c>
      <c r="F1646" s="1" t="str">
        <f ca="1">IFERROR(__xludf.DUMMYFUNCTION("IFERROR(REGEXEXTRACT('Tag Library'!W1657, ""\\(.*)""), 'Tag Library'!W1657)"),"")</f>
        <v/>
      </c>
      <c r="K1646" s="1" t="str">
        <f ca="1">IFERROR(__xludf.DUMMYFUNCTION("IFERROR(REGEXEXTRACT('Tag Library'!AD1657, ""\\(.*)""), 'Tag Library'!AD1657)"),"")</f>
        <v/>
      </c>
    </row>
    <row r="1647" spans="1:11" ht="12.75" x14ac:dyDescent="0.2">
      <c r="A1647" s="1" t="str">
        <f ca="1">IFERROR(__xludf.DUMMYFUNCTION("IFERROR(REGEXEXTRACT('Tag Library'!P1658, ""\\(.*)""), 'Tag Library'!P1658)"),"")</f>
        <v/>
      </c>
      <c r="F1647" s="1" t="str">
        <f ca="1">IFERROR(__xludf.DUMMYFUNCTION("IFERROR(REGEXEXTRACT('Tag Library'!W1658, ""\\(.*)""), 'Tag Library'!W1658)"),"")</f>
        <v/>
      </c>
      <c r="K1647" s="1" t="str">
        <f ca="1">IFERROR(__xludf.DUMMYFUNCTION("IFERROR(REGEXEXTRACT('Tag Library'!AD1658, ""\\(.*)""), 'Tag Library'!AD1658)"),"")</f>
        <v/>
      </c>
    </row>
    <row r="1648" spans="1:11" ht="12.75" x14ac:dyDescent="0.2">
      <c r="A1648" s="1" t="str">
        <f ca="1">IFERROR(__xludf.DUMMYFUNCTION("IFERROR(REGEXEXTRACT('Tag Library'!P1659, ""\\(.*)""), 'Tag Library'!P1659)"),"")</f>
        <v/>
      </c>
      <c r="F1648" s="1" t="str">
        <f ca="1">IFERROR(__xludf.DUMMYFUNCTION("IFERROR(REGEXEXTRACT('Tag Library'!W1659, ""\\(.*)""), 'Tag Library'!W1659)"),"")</f>
        <v/>
      </c>
      <c r="K1648" s="1" t="str">
        <f ca="1">IFERROR(__xludf.DUMMYFUNCTION("IFERROR(REGEXEXTRACT('Tag Library'!AD1659, ""\\(.*)""), 'Tag Library'!AD1659)"),"")</f>
        <v/>
      </c>
    </row>
    <row r="1649" spans="1:11" ht="12.75" x14ac:dyDescent="0.2">
      <c r="A1649" s="1" t="str">
        <f ca="1">IFERROR(__xludf.DUMMYFUNCTION("IFERROR(REGEXEXTRACT('Tag Library'!P1660, ""\\(.*)""), 'Tag Library'!P1660)"),"")</f>
        <v/>
      </c>
      <c r="F1649" s="1" t="str">
        <f ca="1">IFERROR(__xludf.DUMMYFUNCTION("IFERROR(REGEXEXTRACT('Tag Library'!W1660, ""\\(.*)""), 'Tag Library'!W1660)"),"")</f>
        <v/>
      </c>
      <c r="K1649" s="1" t="str">
        <f ca="1">IFERROR(__xludf.DUMMYFUNCTION("IFERROR(REGEXEXTRACT('Tag Library'!AD1660, ""\\(.*)""), 'Tag Library'!AD1660)"),"")</f>
        <v/>
      </c>
    </row>
    <row r="1650" spans="1:11" ht="12.75" x14ac:dyDescent="0.2">
      <c r="A1650" s="1" t="str">
        <f ca="1">IFERROR(__xludf.DUMMYFUNCTION("IFERROR(REGEXEXTRACT('Tag Library'!P1661, ""\\(.*)""), 'Tag Library'!P1661)"),"")</f>
        <v/>
      </c>
      <c r="F1650" s="1" t="str">
        <f ca="1">IFERROR(__xludf.DUMMYFUNCTION("IFERROR(REGEXEXTRACT('Tag Library'!W1661, ""\\(.*)""), 'Tag Library'!W1661)"),"")</f>
        <v/>
      </c>
      <c r="K1650" s="1" t="str">
        <f ca="1">IFERROR(__xludf.DUMMYFUNCTION("IFERROR(REGEXEXTRACT('Tag Library'!AD1661, ""\\(.*)""), 'Tag Library'!AD1661)"),"")</f>
        <v/>
      </c>
    </row>
    <row r="1651" spans="1:11" ht="12.75" x14ac:dyDescent="0.2">
      <c r="A1651" s="1" t="str">
        <f ca="1">IFERROR(__xludf.DUMMYFUNCTION("IFERROR(REGEXEXTRACT('Tag Library'!P1662, ""\\(.*)""), 'Tag Library'!P1662)"),"")</f>
        <v/>
      </c>
      <c r="F1651" s="1" t="str">
        <f ca="1">IFERROR(__xludf.DUMMYFUNCTION("IFERROR(REGEXEXTRACT('Tag Library'!W1662, ""\\(.*)""), 'Tag Library'!W1662)"),"")</f>
        <v/>
      </c>
      <c r="K1651" s="1" t="str">
        <f ca="1">IFERROR(__xludf.DUMMYFUNCTION("IFERROR(REGEXEXTRACT('Tag Library'!AD1662, ""\\(.*)""), 'Tag Library'!AD1662)"),"")</f>
        <v/>
      </c>
    </row>
    <row r="1652" spans="1:11" ht="12.75" x14ac:dyDescent="0.2">
      <c r="A1652" s="1" t="str">
        <f ca="1">IFERROR(__xludf.DUMMYFUNCTION("IFERROR(REGEXEXTRACT('Tag Library'!P1663, ""\\(.*)""), 'Tag Library'!P1663)"),"")</f>
        <v/>
      </c>
      <c r="F1652" s="1" t="str">
        <f ca="1">IFERROR(__xludf.DUMMYFUNCTION("IFERROR(REGEXEXTRACT('Tag Library'!W1663, ""\\(.*)""), 'Tag Library'!W1663)"),"")</f>
        <v/>
      </c>
      <c r="K1652" s="1" t="str">
        <f ca="1">IFERROR(__xludf.DUMMYFUNCTION("IFERROR(REGEXEXTRACT('Tag Library'!AD1663, ""\\(.*)""), 'Tag Library'!AD1663)"),"")</f>
        <v/>
      </c>
    </row>
    <row r="1653" spans="1:11" ht="12.75" x14ac:dyDescent="0.2">
      <c r="A1653" s="1" t="str">
        <f ca="1">IFERROR(__xludf.DUMMYFUNCTION("IFERROR(REGEXEXTRACT('Tag Library'!P1664, ""\\(.*)""), 'Tag Library'!P1664)"),"")</f>
        <v/>
      </c>
      <c r="F1653" s="1" t="str">
        <f ca="1">IFERROR(__xludf.DUMMYFUNCTION("IFERROR(REGEXEXTRACT('Tag Library'!W1664, ""\\(.*)""), 'Tag Library'!W1664)"),"")</f>
        <v/>
      </c>
      <c r="K1653" s="1" t="str">
        <f ca="1">IFERROR(__xludf.DUMMYFUNCTION("IFERROR(REGEXEXTRACT('Tag Library'!AD1664, ""\\(.*)""), 'Tag Library'!AD1664)"),"")</f>
        <v/>
      </c>
    </row>
    <row r="1654" spans="1:11" ht="12.75" x14ac:dyDescent="0.2">
      <c r="A1654" s="1" t="str">
        <f ca="1">IFERROR(__xludf.DUMMYFUNCTION("IFERROR(REGEXEXTRACT('Tag Library'!P1665, ""\\(.*)""), 'Tag Library'!P1665)"),"")</f>
        <v/>
      </c>
      <c r="F1654" s="1" t="str">
        <f ca="1">IFERROR(__xludf.DUMMYFUNCTION("IFERROR(REGEXEXTRACT('Tag Library'!W1665, ""\\(.*)""), 'Tag Library'!W1665)"),"")</f>
        <v/>
      </c>
      <c r="K1654" s="1" t="str">
        <f ca="1">IFERROR(__xludf.DUMMYFUNCTION("IFERROR(REGEXEXTRACT('Tag Library'!AD1665, ""\\(.*)""), 'Tag Library'!AD1665)"),"")</f>
        <v/>
      </c>
    </row>
    <row r="1655" spans="1:11" ht="12.75" x14ac:dyDescent="0.2">
      <c r="A1655" s="1" t="str">
        <f ca="1">IFERROR(__xludf.DUMMYFUNCTION("IFERROR(REGEXEXTRACT('Tag Library'!P1666, ""\\(.*)""), 'Tag Library'!P1666)"),"")</f>
        <v/>
      </c>
      <c r="F1655" s="1" t="str">
        <f ca="1">IFERROR(__xludf.DUMMYFUNCTION("IFERROR(REGEXEXTRACT('Tag Library'!W1666, ""\\(.*)""), 'Tag Library'!W1666)"),"")</f>
        <v/>
      </c>
      <c r="K1655" s="1" t="str">
        <f ca="1">IFERROR(__xludf.DUMMYFUNCTION("IFERROR(REGEXEXTRACT('Tag Library'!AD1666, ""\\(.*)""), 'Tag Library'!AD1666)"),"")</f>
        <v/>
      </c>
    </row>
    <row r="1656" spans="1:11" ht="12.75" x14ac:dyDescent="0.2">
      <c r="A1656" s="1" t="str">
        <f ca="1">IFERROR(__xludf.DUMMYFUNCTION("IFERROR(REGEXEXTRACT('Tag Library'!P1667, ""\\(.*)""), 'Tag Library'!P1667)"),"")</f>
        <v/>
      </c>
      <c r="F1656" s="1" t="str">
        <f ca="1">IFERROR(__xludf.DUMMYFUNCTION("IFERROR(REGEXEXTRACT('Tag Library'!W1667, ""\\(.*)""), 'Tag Library'!W1667)"),"")</f>
        <v/>
      </c>
      <c r="K1656" s="1" t="str">
        <f ca="1">IFERROR(__xludf.DUMMYFUNCTION("IFERROR(REGEXEXTRACT('Tag Library'!AD1667, ""\\(.*)""), 'Tag Library'!AD1667)"),"")</f>
        <v/>
      </c>
    </row>
    <row r="1657" spans="1:11" ht="12.75" x14ac:dyDescent="0.2">
      <c r="A1657" s="1" t="str">
        <f ca="1">IFERROR(__xludf.DUMMYFUNCTION("IFERROR(REGEXEXTRACT('Tag Library'!P1668, ""\\(.*)""), 'Tag Library'!P1668)"),"")</f>
        <v/>
      </c>
      <c r="F1657" s="1" t="str">
        <f ca="1">IFERROR(__xludf.DUMMYFUNCTION("IFERROR(REGEXEXTRACT('Tag Library'!W1668, ""\\(.*)""), 'Tag Library'!W1668)"),"")</f>
        <v/>
      </c>
      <c r="K1657" s="1" t="str">
        <f ca="1">IFERROR(__xludf.DUMMYFUNCTION("IFERROR(REGEXEXTRACT('Tag Library'!AD1668, ""\\(.*)""), 'Tag Library'!AD1668)"),"")</f>
        <v/>
      </c>
    </row>
    <row r="1658" spans="1:11" ht="12.75" x14ac:dyDescent="0.2">
      <c r="A1658" s="1" t="str">
        <f ca="1">IFERROR(__xludf.DUMMYFUNCTION("IFERROR(REGEXEXTRACT('Tag Library'!P1669, ""\\(.*)""), 'Tag Library'!P1669)"),"")</f>
        <v/>
      </c>
      <c r="F1658" s="1" t="str">
        <f ca="1">IFERROR(__xludf.DUMMYFUNCTION("IFERROR(REGEXEXTRACT('Tag Library'!W1669, ""\\(.*)""), 'Tag Library'!W1669)"),"")</f>
        <v/>
      </c>
      <c r="K1658" s="1" t="str">
        <f ca="1">IFERROR(__xludf.DUMMYFUNCTION("IFERROR(REGEXEXTRACT('Tag Library'!AD1669, ""\\(.*)""), 'Tag Library'!AD1669)"),"")</f>
        <v/>
      </c>
    </row>
    <row r="1659" spans="1:11" ht="12.75" x14ac:dyDescent="0.2">
      <c r="A1659" s="1" t="str">
        <f ca="1">IFERROR(__xludf.DUMMYFUNCTION("IFERROR(REGEXEXTRACT('Tag Library'!P1670, ""\\(.*)""), 'Tag Library'!P1670)"),"")</f>
        <v/>
      </c>
      <c r="F1659" s="1" t="str">
        <f ca="1">IFERROR(__xludf.DUMMYFUNCTION("IFERROR(REGEXEXTRACT('Tag Library'!W1670, ""\\(.*)""), 'Tag Library'!W1670)"),"")</f>
        <v/>
      </c>
      <c r="K1659" s="1" t="str">
        <f ca="1">IFERROR(__xludf.DUMMYFUNCTION("IFERROR(REGEXEXTRACT('Tag Library'!AD1670, ""\\(.*)""), 'Tag Library'!AD1670)"),"")</f>
        <v/>
      </c>
    </row>
    <row r="1660" spans="1:11" ht="12.75" x14ac:dyDescent="0.2">
      <c r="A1660" s="1" t="str">
        <f ca="1">IFERROR(__xludf.DUMMYFUNCTION("IFERROR(REGEXEXTRACT('Tag Library'!P1671, ""\\(.*)""), 'Tag Library'!P1671)"),"")</f>
        <v/>
      </c>
      <c r="F1660" s="1" t="str">
        <f ca="1">IFERROR(__xludf.DUMMYFUNCTION("IFERROR(REGEXEXTRACT('Tag Library'!W1671, ""\\(.*)""), 'Tag Library'!W1671)"),"")</f>
        <v/>
      </c>
      <c r="K1660" s="1" t="str">
        <f ca="1">IFERROR(__xludf.DUMMYFUNCTION("IFERROR(REGEXEXTRACT('Tag Library'!AD1671, ""\\(.*)""), 'Tag Library'!AD1671)"),"")</f>
        <v/>
      </c>
    </row>
    <row r="1661" spans="1:11" ht="12.75" x14ac:dyDescent="0.2">
      <c r="A1661" s="1" t="str">
        <f ca="1">IFERROR(__xludf.DUMMYFUNCTION("IFERROR(REGEXEXTRACT('Tag Library'!P1672, ""\\(.*)""), 'Tag Library'!P1672)"),"")</f>
        <v/>
      </c>
      <c r="F1661" s="1" t="str">
        <f ca="1">IFERROR(__xludf.DUMMYFUNCTION("IFERROR(REGEXEXTRACT('Tag Library'!W1672, ""\\(.*)""), 'Tag Library'!W1672)"),"")</f>
        <v/>
      </c>
      <c r="K1661" s="1" t="str">
        <f ca="1">IFERROR(__xludf.DUMMYFUNCTION("IFERROR(REGEXEXTRACT('Tag Library'!AD1672, ""\\(.*)""), 'Tag Library'!AD1672)"),"")</f>
        <v/>
      </c>
    </row>
    <row r="1662" spans="1:11" ht="12.75" x14ac:dyDescent="0.2">
      <c r="A1662" s="1" t="str">
        <f ca="1">IFERROR(__xludf.DUMMYFUNCTION("IFERROR(REGEXEXTRACT('Tag Library'!P1673, ""\\(.*)""), 'Tag Library'!P1673)"),"")</f>
        <v/>
      </c>
      <c r="F1662" s="1" t="str">
        <f ca="1">IFERROR(__xludf.DUMMYFUNCTION("IFERROR(REGEXEXTRACT('Tag Library'!W1673, ""\\(.*)""), 'Tag Library'!W1673)"),"")</f>
        <v/>
      </c>
      <c r="K1662" s="1" t="str">
        <f ca="1">IFERROR(__xludf.DUMMYFUNCTION("IFERROR(REGEXEXTRACT('Tag Library'!AD1673, ""\\(.*)""), 'Tag Library'!AD1673)"),"")</f>
        <v/>
      </c>
    </row>
    <row r="1663" spans="1:11" ht="12.75" x14ac:dyDescent="0.2">
      <c r="A1663" s="1" t="str">
        <f ca="1">IFERROR(__xludf.DUMMYFUNCTION("IFERROR(REGEXEXTRACT('Tag Library'!P1674, ""\\(.*)""), 'Tag Library'!P1674)"),"")</f>
        <v/>
      </c>
      <c r="F1663" s="1" t="str">
        <f ca="1">IFERROR(__xludf.DUMMYFUNCTION("IFERROR(REGEXEXTRACT('Tag Library'!W1674, ""\\(.*)""), 'Tag Library'!W1674)"),"")</f>
        <v/>
      </c>
      <c r="K1663" s="1" t="str">
        <f ca="1">IFERROR(__xludf.DUMMYFUNCTION("IFERROR(REGEXEXTRACT('Tag Library'!AD1674, ""\\(.*)""), 'Tag Library'!AD1674)"),"")</f>
        <v/>
      </c>
    </row>
    <row r="1664" spans="1:11" ht="12.75" x14ac:dyDescent="0.2">
      <c r="A1664" s="1" t="str">
        <f ca="1">IFERROR(__xludf.DUMMYFUNCTION("IFERROR(REGEXEXTRACT('Tag Library'!P1675, ""\\(.*)""), 'Tag Library'!P1675)"),"")</f>
        <v/>
      </c>
      <c r="F1664" s="1" t="str">
        <f ca="1">IFERROR(__xludf.DUMMYFUNCTION("IFERROR(REGEXEXTRACT('Tag Library'!W1675, ""\\(.*)""), 'Tag Library'!W1675)"),"")</f>
        <v/>
      </c>
      <c r="K1664" s="1" t="str">
        <f ca="1">IFERROR(__xludf.DUMMYFUNCTION("IFERROR(REGEXEXTRACT('Tag Library'!AD1675, ""\\(.*)""), 'Tag Library'!AD1675)"),"")</f>
        <v/>
      </c>
    </row>
    <row r="1665" spans="1:11" ht="12.75" x14ac:dyDescent="0.2">
      <c r="A1665" s="1" t="str">
        <f ca="1">IFERROR(__xludf.DUMMYFUNCTION("IFERROR(REGEXEXTRACT('Tag Library'!P1676, ""\\(.*)""), 'Tag Library'!P1676)"),"")</f>
        <v/>
      </c>
      <c r="F1665" s="1" t="str">
        <f ca="1">IFERROR(__xludf.DUMMYFUNCTION("IFERROR(REGEXEXTRACT('Tag Library'!W1676, ""\\(.*)""), 'Tag Library'!W1676)"),"")</f>
        <v/>
      </c>
      <c r="K1665" s="1" t="str">
        <f ca="1">IFERROR(__xludf.DUMMYFUNCTION("IFERROR(REGEXEXTRACT('Tag Library'!AD1676, ""\\(.*)""), 'Tag Library'!AD1676)"),"")</f>
        <v/>
      </c>
    </row>
    <row r="1666" spans="1:11" ht="12.75" x14ac:dyDescent="0.2">
      <c r="A1666" s="1" t="str">
        <f ca="1">IFERROR(__xludf.DUMMYFUNCTION("IFERROR(REGEXEXTRACT('Tag Library'!P1677, ""\\(.*)""), 'Tag Library'!P1677)"),"")</f>
        <v/>
      </c>
      <c r="F1666" s="1" t="str">
        <f ca="1">IFERROR(__xludf.DUMMYFUNCTION("IFERROR(REGEXEXTRACT('Tag Library'!W1677, ""\\(.*)""), 'Tag Library'!W1677)"),"")</f>
        <v/>
      </c>
      <c r="K1666" s="1" t="str">
        <f ca="1">IFERROR(__xludf.DUMMYFUNCTION("IFERROR(REGEXEXTRACT('Tag Library'!AD1677, ""\\(.*)""), 'Tag Library'!AD1677)"),"")</f>
        <v/>
      </c>
    </row>
    <row r="1667" spans="1:11" ht="12.75" x14ac:dyDescent="0.2">
      <c r="A1667" s="1" t="str">
        <f ca="1">IFERROR(__xludf.DUMMYFUNCTION("IFERROR(REGEXEXTRACT('Tag Library'!P1678, ""\\(.*)""), 'Tag Library'!P1678)"),"")</f>
        <v/>
      </c>
      <c r="F1667" s="1" t="str">
        <f ca="1">IFERROR(__xludf.DUMMYFUNCTION("IFERROR(REGEXEXTRACT('Tag Library'!W1678, ""\\(.*)""), 'Tag Library'!W1678)"),"")</f>
        <v/>
      </c>
      <c r="K1667" s="1" t="str">
        <f ca="1">IFERROR(__xludf.DUMMYFUNCTION("IFERROR(REGEXEXTRACT('Tag Library'!AD1678, ""\\(.*)""), 'Tag Library'!AD1678)"),"")</f>
        <v/>
      </c>
    </row>
    <row r="1668" spans="1:11" ht="12.75" x14ac:dyDescent="0.2">
      <c r="A1668" s="1" t="str">
        <f ca="1">IFERROR(__xludf.DUMMYFUNCTION("IFERROR(REGEXEXTRACT('Tag Library'!P1679, ""\\(.*)""), 'Tag Library'!P1679)"),"")</f>
        <v/>
      </c>
      <c r="F1668" s="1" t="str">
        <f ca="1">IFERROR(__xludf.DUMMYFUNCTION("IFERROR(REGEXEXTRACT('Tag Library'!W1679, ""\\(.*)""), 'Tag Library'!W1679)"),"")</f>
        <v/>
      </c>
      <c r="K1668" s="1" t="str">
        <f ca="1">IFERROR(__xludf.DUMMYFUNCTION("IFERROR(REGEXEXTRACT('Tag Library'!AD1679, ""\\(.*)""), 'Tag Library'!AD1679)"),"")</f>
        <v/>
      </c>
    </row>
    <row r="1669" spans="1:11" ht="12.75" x14ac:dyDescent="0.2">
      <c r="A1669" s="1" t="str">
        <f ca="1">IFERROR(__xludf.DUMMYFUNCTION("IFERROR(REGEXEXTRACT('Tag Library'!P1680, ""\\(.*)""), 'Tag Library'!P1680)"),"")</f>
        <v/>
      </c>
      <c r="F1669" s="1" t="str">
        <f ca="1">IFERROR(__xludf.DUMMYFUNCTION("IFERROR(REGEXEXTRACT('Tag Library'!W1680, ""\\(.*)""), 'Tag Library'!W1680)"),"")</f>
        <v/>
      </c>
      <c r="K1669" s="1" t="str">
        <f ca="1">IFERROR(__xludf.DUMMYFUNCTION("IFERROR(REGEXEXTRACT('Tag Library'!AD1680, ""\\(.*)""), 'Tag Library'!AD1680)"),"")</f>
        <v/>
      </c>
    </row>
    <row r="1670" spans="1:11" ht="12.75" x14ac:dyDescent="0.2">
      <c r="A1670" s="1" t="str">
        <f ca="1">IFERROR(__xludf.DUMMYFUNCTION("IFERROR(REGEXEXTRACT('Tag Library'!P1681, ""\\(.*)""), 'Tag Library'!P1681)"),"")</f>
        <v/>
      </c>
      <c r="F1670" s="1" t="str">
        <f ca="1">IFERROR(__xludf.DUMMYFUNCTION("IFERROR(REGEXEXTRACT('Tag Library'!W1681, ""\\(.*)""), 'Tag Library'!W1681)"),"")</f>
        <v/>
      </c>
      <c r="K1670" s="1" t="str">
        <f ca="1">IFERROR(__xludf.DUMMYFUNCTION("IFERROR(REGEXEXTRACT('Tag Library'!AD1681, ""\\(.*)""), 'Tag Library'!AD1681)"),"")</f>
        <v/>
      </c>
    </row>
    <row r="1671" spans="1:11" ht="12.75" x14ac:dyDescent="0.2">
      <c r="A1671" s="1" t="str">
        <f ca="1">IFERROR(__xludf.DUMMYFUNCTION("IFERROR(REGEXEXTRACT('Tag Library'!P1682, ""\\(.*)""), 'Tag Library'!P1682)"),"")</f>
        <v/>
      </c>
      <c r="F1671" s="1" t="str">
        <f ca="1">IFERROR(__xludf.DUMMYFUNCTION("IFERROR(REGEXEXTRACT('Tag Library'!W1682, ""\\(.*)""), 'Tag Library'!W1682)"),"")</f>
        <v/>
      </c>
      <c r="K1671" s="1" t="str">
        <f ca="1">IFERROR(__xludf.DUMMYFUNCTION("IFERROR(REGEXEXTRACT('Tag Library'!AD1682, ""\\(.*)""), 'Tag Library'!AD1682)"),"")</f>
        <v/>
      </c>
    </row>
    <row r="1672" spans="1:11" ht="12.75" x14ac:dyDescent="0.2">
      <c r="A1672" s="1" t="str">
        <f ca="1">IFERROR(__xludf.DUMMYFUNCTION("IFERROR(REGEXEXTRACT('Tag Library'!P1683, ""\\(.*)""), 'Tag Library'!P1683)"),"")</f>
        <v/>
      </c>
      <c r="F1672" s="1" t="str">
        <f ca="1">IFERROR(__xludf.DUMMYFUNCTION("IFERROR(REGEXEXTRACT('Tag Library'!W1683, ""\\(.*)""), 'Tag Library'!W1683)"),"")</f>
        <v/>
      </c>
      <c r="K1672" s="1" t="str">
        <f ca="1">IFERROR(__xludf.DUMMYFUNCTION("IFERROR(REGEXEXTRACT('Tag Library'!AD1683, ""\\(.*)""), 'Tag Library'!AD1683)"),"")</f>
        <v/>
      </c>
    </row>
    <row r="1673" spans="1:11" ht="12.75" x14ac:dyDescent="0.2">
      <c r="A1673" s="1" t="str">
        <f ca="1">IFERROR(__xludf.DUMMYFUNCTION("IFERROR(REGEXEXTRACT('Tag Library'!P1684, ""\\(.*)""), 'Tag Library'!P1684)"),"")</f>
        <v/>
      </c>
      <c r="F1673" s="1" t="str">
        <f ca="1">IFERROR(__xludf.DUMMYFUNCTION("IFERROR(REGEXEXTRACT('Tag Library'!W1684, ""\\(.*)""), 'Tag Library'!W1684)"),"")</f>
        <v/>
      </c>
      <c r="K1673" s="1" t="str">
        <f ca="1">IFERROR(__xludf.DUMMYFUNCTION("IFERROR(REGEXEXTRACT('Tag Library'!AD1684, ""\\(.*)""), 'Tag Library'!AD1684)"),"")</f>
        <v/>
      </c>
    </row>
    <row r="1674" spans="1:11" ht="12.75" x14ac:dyDescent="0.2">
      <c r="A1674" s="1" t="str">
        <f ca="1">IFERROR(__xludf.DUMMYFUNCTION("IFERROR(REGEXEXTRACT('Tag Library'!P1685, ""\\(.*)""), 'Tag Library'!P1685)"),"")</f>
        <v/>
      </c>
      <c r="F1674" s="1" t="str">
        <f ca="1">IFERROR(__xludf.DUMMYFUNCTION("IFERROR(REGEXEXTRACT('Tag Library'!W1685, ""\\(.*)""), 'Tag Library'!W1685)"),"")</f>
        <v/>
      </c>
      <c r="K1674" s="1" t="str">
        <f ca="1">IFERROR(__xludf.DUMMYFUNCTION("IFERROR(REGEXEXTRACT('Tag Library'!AD1685, ""\\(.*)""), 'Tag Library'!AD1685)"),"")</f>
        <v/>
      </c>
    </row>
    <row r="1675" spans="1:11" ht="12.75" x14ac:dyDescent="0.2">
      <c r="A1675" s="1" t="str">
        <f ca="1">IFERROR(__xludf.DUMMYFUNCTION("IFERROR(REGEXEXTRACT('Tag Library'!P1686, ""\\(.*)""), 'Tag Library'!P1686)"),"")</f>
        <v/>
      </c>
      <c r="F1675" s="1" t="str">
        <f ca="1">IFERROR(__xludf.DUMMYFUNCTION("IFERROR(REGEXEXTRACT('Tag Library'!W1686, ""\\(.*)""), 'Tag Library'!W1686)"),"")</f>
        <v/>
      </c>
      <c r="K1675" s="1" t="str">
        <f ca="1">IFERROR(__xludf.DUMMYFUNCTION("IFERROR(REGEXEXTRACT('Tag Library'!AD1686, ""\\(.*)""), 'Tag Library'!AD1686)"),"")</f>
        <v/>
      </c>
    </row>
    <row r="1676" spans="1:11" ht="12.75" x14ac:dyDescent="0.2">
      <c r="A1676" s="1" t="str">
        <f ca="1">IFERROR(__xludf.DUMMYFUNCTION("IFERROR(REGEXEXTRACT('Tag Library'!P1687, ""\\(.*)""), 'Tag Library'!P1687)"),"")</f>
        <v/>
      </c>
      <c r="F1676" s="1" t="str">
        <f ca="1">IFERROR(__xludf.DUMMYFUNCTION("IFERROR(REGEXEXTRACT('Tag Library'!W1687, ""\\(.*)""), 'Tag Library'!W1687)"),"")</f>
        <v/>
      </c>
      <c r="K1676" s="1" t="str">
        <f ca="1">IFERROR(__xludf.DUMMYFUNCTION("IFERROR(REGEXEXTRACT('Tag Library'!AD1687, ""\\(.*)""), 'Tag Library'!AD1687)"),"")</f>
        <v/>
      </c>
    </row>
    <row r="1677" spans="1:11" ht="12.75" x14ac:dyDescent="0.2">
      <c r="A1677" s="1" t="str">
        <f ca="1">IFERROR(__xludf.DUMMYFUNCTION("IFERROR(REGEXEXTRACT('Tag Library'!P1688, ""\\(.*)""), 'Tag Library'!P1688)"),"")</f>
        <v/>
      </c>
      <c r="F1677" s="1" t="str">
        <f ca="1">IFERROR(__xludf.DUMMYFUNCTION("IFERROR(REGEXEXTRACT('Tag Library'!W1688, ""\\(.*)""), 'Tag Library'!W1688)"),"")</f>
        <v/>
      </c>
      <c r="K1677" s="1" t="str">
        <f ca="1">IFERROR(__xludf.DUMMYFUNCTION("IFERROR(REGEXEXTRACT('Tag Library'!AD1688, ""\\(.*)""), 'Tag Library'!AD1688)"),"")</f>
        <v/>
      </c>
    </row>
    <row r="1678" spans="1:11" ht="12.75" x14ac:dyDescent="0.2">
      <c r="A1678" s="1" t="str">
        <f ca="1">IFERROR(__xludf.DUMMYFUNCTION("IFERROR(REGEXEXTRACT('Tag Library'!P1689, ""\\(.*)""), 'Tag Library'!P1689)"),"")</f>
        <v/>
      </c>
      <c r="F1678" s="1" t="str">
        <f ca="1">IFERROR(__xludf.DUMMYFUNCTION("IFERROR(REGEXEXTRACT('Tag Library'!W1689, ""\\(.*)""), 'Tag Library'!W1689)"),"")</f>
        <v/>
      </c>
      <c r="K1678" s="1" t="str">
        <f ca="1">IFERROR(__xludf.DUMMYFUNCTION("IFERROR(REGEXEXTRACT('Tag Library'!AD1689, ""\\(.*)""), 'Tag Library'!AD1689)"),"")</f>
        <v/>
      </c>
    </row>
    <row r="1679" spans="1:11" ht="12.75" x14ac:dyDescent="0.2">
      <c r="A1679" s="1" t="str">
        <f ca="1">IFERROR(__xludf.DUMMYFUNCTION("IFERROR(REGEXEXTRACT('Tag Library'!P1690, ""\\(.*)""), 'Tag Library'!P1690)"),"")</f>
        <v/>
      </c>
      <c r="F1679" s="1" t="str">
        <f ca="1">IFERROR(__xludf.DUMMYFUNCTION("IFERROR(REGEXEXTRACT('Tag Library'!W1690, ""\\(.*)""), 'Tag Library'!W1690)"),"")</f>
        <v/>
      </c>
      <c r="K1679" s="1" t="str">
        <f ca="1">IFERROR(__xludf.DUMMYFUNCTION("IFERROR(REGEXEXTRACT('Tag Library'!AD1690, ""\\(.*)""), 'Tag Library'!AD1690)"),"")</f>
        <v/>
      </c>
    </row>
    <row r="1680" spans="1:11" ht="12.75" x14ac:dyDescent="0.2">
      <c r="A1680" s="1" t="str">
        <f ca="1">IFERROR(__xludf.DUMMYFUNCTION("IFERROR(REGEXEXTRACT('Tag Library'!P1691, ""\\(.*)""), 'Tag Library'!P1691)"),"")</f>
        <v/>
      </c>
      <c r="F1680" s="1" t="str">
        <f ca="1">IFERROR(__xludf.DUMMYFUNCTION("IFERROR(REGEXEXTRACT('Tag Library'!W1691, ""\\(.*)""), 'Tag Library'!W1691)"),"")</f>
        <v/>
      </c>
      <c r="K1680" s="1" t="str">
        <f ca="1">IFERROR(__xludf.DUMMYFUNCTION("IFERROR(REGEXEXTRACT('Tag Library'!AD1691, ""\\(.*)""), 'Tag Library'!AD1691)"),"")</f>
        <v/>
      </c>
    </row>
    <row r="1681" spans="1:11" ht="12.75" x14ac:dyDescent="0.2">
      <c r="A1681" s="1" t="str">
        <f ca="1">IFERROR(__xludf.DUMMYFUNCTION("IFERROR(REGEXEXTRACT('Tag Library'!P1692, ""\\(.*)""), 'Tag Library'!P1692)"),"")</f>
        <v/>
      </c>
      <c r="F1681" s="1" t="str">
        <f ca="1">IFERROR(__xludf.DUMMYFUNCTION("IFERROR(REGEXEXTRACT('Tag Library'!W1692, ""\\(.*)""), 'Tag Library'!W1692)"),"")</f>
        <v/>
      </c>
      <c r="K1681" s="1" t="str">
        <f ca="1">IFERROR(__xludf.DUMMYFUNCTION("IFERROR(REGEXEXTRACT('Tag Library'!AD1692, ""\\(.*)""), 'Tag Library'!AD1692)"),"")</f>
        <v/>
      </c>
    </row>
    <row r="1682" spans="1:11" ht="12.75" x14ac:dyDescent="0.2">
      <c r="A1682" s="1" t="str">
        <f ca="1">IFERROR(__xludf.DUMMYFUNCTION("IFERROR(REGEXEXTRACT('Tag Library'!P1693, ""\\(.*)""), 'Tag Library'!P1693)"),"")</f>
        <v/>
      </c>
      <c r="F1682" s="1" t="str">
        <f ca="1">IFERROR(__xludf.DUMMYFUNCTION("IFERROR(REGEXEXTRACT('Tag Library'!W1693, ""\\(.*)""), 'Tag Library'!W1693)"),"")</f>
        <v/>
      </c>
      <c r="K1682" s="1" t="str">
        <f ca="1">IFERROR(__xludf.DUMMYFUNCTION("IFERROR(REGEXEXTRACT('Tag Library'!AD1693, ""\\(.*)""), 'Tag Library'!AD1693)"),"")</f>
        <v/>
      </c>
    </row>
    <row r="1683" spans="1:11" ht="12.75" x14ac:dyDescent="0.2">
      <c r="A1683" s="1" t="str">
        <f ca="1">IFERROR(__xludf.DUMMYFUNCTION("IFERROR(REGEXEXTRACT('Tag Library'!P1694, ""\\(.*)""), 'Tag Library'!P1694)"),"")</f>
        <v/>
      </c>
      <c r="F1683" s="1" t="str">
        <f ca="1">IFERROR(__xludf.DUMMYFUNCTION("IFERROR(REGEXEXTRACT('Tag Library'!W1694, ""\\(.*)""), 'Tag Library'!W1694)"),"")</f>
        <v/>
      </c>
      <c r="K1683" s="1" t="str">
        <f ca="1">IFERROR(__xludf.DUMMYFUNCTION("IFERROR(REGEXEXTRACT('Tag Library'!AD1694, ""\\(.*)""), 'Tag Library'!AD1694)"),"")</f>
        <v/>
      </c>
    </row>
    <row r="1684" spans="1:11" ht="12.75" x14ac:dyDescent="0.2">
      <c r="A1684" s="1" t="str">
        <f ca="1">IFERROR(__xludf.DUMMYFUNCTION("IFERROR(REGEXEXTRACT('Tag Library'!P1695, ""\\(.*)""), 'Tag Library'!P1695)"),"")</f>
        <v/>
      </c>
      <c r="F1684" s="1" t="str">
        <f ca="1">IFERROR(__xludf.DUMMYFUNCTION("IFERROR(REGEXEXTRACT('Tag Library'!W1695, ""\\(.*)""), 'Tag Library'!W1695)"),"")</f>
        <v/>
      </c>
      <c r="K1684" s="1" t="str">
        <f ca="1">IFERROR(__xludf.DUMMYFUNCTION("IFERROR(REGEXEXTRACT('Tag Library'!AD1695, ""\\(.*)""), 'Tag Library'!AD1695)"),"")</f>
        <v/>
      </c>
    </row>
    <row r="1685" spans="1:11" ht="12.75" x14ac:dyDescent="0.2">
      <c r="A1685" s="1" t="str">
        <f ca="1">IFERROR(__xludf.DUMMYFUNCTION("IFERROR(REGEXEXTRACT('Tag Library'!P1696, ""\\(.*)""), 'Tag Library'!P1696)"),"")</f>
        <v/>
      </c>
      <c r="F1685" s="1" t="str">
        <f ca="1">IFERROR(__xludf.DUMMYFUNCTION("IFERROR(REGEXEXTRACT('Tag Library'!W1696, ""\\(.*)""), 'Tag Library'!W1696)"),"")</f>
        <v/>
      </c>
      <c r="K1685" s="1" t="str">
        <f ca="1">IFERROR(__xludf.DUMMYFUNCTION("IFERROR(REGEXEXTRACT('Tag Library'!AD1696, ""\\(.*)""), 'Tag Library'!AD1696)"),"")</f>
        <v/>
      </c>
    </row>
    <row r="1686" spans="1:11" ht="12.75" x14ac:dyDescent="0.2">
      <c r="A1686" s="1" t="str">
        <f ca="1">IFERROR(__xludf.DUMMYFUNCTION("IFERROR(REGEXEXTRACT('Tag Library'!P1697, ""\\(.*)""), 'Tag Library'!P1697)"),"")</f>
        <v/>
      </c>
      <c r="F1686" s="1" t="str">
        <f ca="1">IFERROR(__xludf.DUMMYFUNCTION("IFERROR(REGEXEXTRACT('Tag Library'!W1697, ""\\(.*)""), 'Tag Library'!W1697)"),"")</f>
        <v/>
      </c>
      <c r="K1686" s="1" t="str">
        <f ca="1">IFERROR(__xludf.DUMMYFUNCTION("IFERROR(REGEXEXTRACT('Tag Library'!AD1697, ""\\(.*)""), 'Tag Library'!AD1697)"),"")</f>
        <v/>
      </c>
    </row>
    <row r="1687" spans="1:11" ht="12.75" x14ac:dyDescent="0.2">
      <c r="A1687" s="1" t="str">
        <f ca="1">IFERROR(__xludf.DUMMYFUNCTION("IFERROR(REGEXEXTRACT('Tag Library'!P1698, ""\\(.*)""), 'Tag Library'!P1698)"),"")</f>
        <v/>
      </c>
      <c r="F1687" s="1" t="str">
        <f ca="1">IFERROR(__xludf.DUMMYFUNCTION("IFERROR(REGEXEXTRACT('Tag Library'!W1698, ""\\(.*)""), 'Tag Library'!W1698)"),"")</f>
        <v/>
      </c>
      <c r="K1687" s="1" t="str">
        <f ca="1">IFERROR(__xludf.DUMMYFUNCTION("IFERROR(REGEXEXTRACT('Tag Library'!AD1698, ""\\(.*)""), 'Tag Library'!AD1698)"),"")</f>
        <v/>
      </c>
    </row>
    <row r="1688" spans="1:11" ht="12.75" x14ac:dyDescent="0.2">
      <c r="A1688" s="1" t="str">
        <f ca="1">IFERROR(__xludf.DUMMYFUNCTION("IFERROR(REGEXEXTRACT('Tag Library'!P1699, ""\\(.*)""), 'Tag Library'!P1699)"),"")</f>
        <v/>
      </c>
      <c r="F1688" s="1" t="str">
        <f ca="1">IFERROR(__xludf.DUMMYFUNCTION("IFERROR(REGEXEXTRACT('Tag Library'!W1699, ""\\(.*)""), 'Tag Library'!W1699)"),"")</f>
        <v/>
      </c>
      <c r="K1688" s="1" t="str">
        <f ca="1">IFERROR(__xludf.DUMMYFUNCTION("IFERROR(REGEXEXTRACT('Tag Library'!AD1699, ""\\(.*)""), 'Tag Library'!AD1699)"),"")</f>
        <v/>
      </c>
    </row>
    <row r="1689" spans="1:11" ht="12.75" x14ac:dyDescent="0.2">
      <c r="A1689" s="1" t="str">
        <f ca="1">IFERROR(__xludf.DUMMYFUNCTION("IFERROR(REGEXEXTRACT('Tag Library'!P1700, ""\\(.*)""), 'Tag Library'!P1700)"),"")</f>
        <v/>
      </c>
      <c r="F1689" s="1" t="str">
        <f ca="1">IFERROR(__xludf.DUMMYFUNCTION("IFERROR(REGEXEXTRACT('Tag Library'!W1700, ""\\(.*)""), 'Tag Library'!W1700)"),"")</f>
        <v/>
      </c>
      <c r="K1689" s="1" t="str">
        <f ca="1">IFERROR(__xludf.DUMMYFUNCTION("IFERROR(REGEXEXTRACT('Tag Library'!AD1700, ""\\(.*)""), 'Tag Library'!AD1700)"),"")</f>
        <v/>
      </c>
    </row>
    <row r="1690" spans="1:11" ht="12.75" x14ac:dyDescent="0.2">
      <c r="A1690" s="1" t="str">
        <f ca="1">IFERROR(__xludf.DUMMYFUNCTION("IFERROR(REGEXEXTRACT('Tag Library'!P1701, ""\\(.*)""), 'Tag Library'!P1701)"),"")</f>
        <v/>
      </c>
      <c r="F1690" s="1" t="str">
        <f ca="1">IFERROR(__xludf.DUMMYFUNCTION("IFERROR(REGEXEXTRACT('Tag Library'!W1701, ""\\(.*)""), 'Tag Library'!W1701)"),"")</f>
        <v/>
      </c>
      <c r="K1690" s="1" t="str">
        <f ca="1">IFERROR(__xludf.DUMMYFUNCTION("IFERROR(REGEXEXTRACT('Tag Library'!AD1701, ""\\(.*)""), 'Tag Library'!AD1701)"),"")</f>
        <v/>
      </c>
    </row>
    <row r="1691" spans="1:11" ht="12.75" x14ac:dyDescent="0.2">
      <c r="A1691" s="1" t="str">
        <f ca="1">IFERROR(__xludf.DUMMYFUNCTION("IFERROR(REGEXEXTRACT('Tag Library'!P1702, ""\\(.*)""), 'Tag Library'!P1702)"),"")</f>
        <v/>
      </c>
      <c r="F1691" s="1" t="str">
        <f ca="1">IFERROR(__xludf.DUMMYFUNCTION("IFERROR(REGEXEXTRACT('Tag Library'!W1702, ""\\(.*)""), 'Tag Library'!W1702)"),"")</f>
        <v/>
      </c>
      <c r="K1691" s="1" t="str">
        <f ca="1">IFERROR(__xludf.DUMMYFUNCTION("IFERROR(REGEXEXTRACT('Tag Library'!AD1702, ""\\(.*)""), 'Tag Library'!AD1702)"),"")</f>
        <v/>
      </c>
    </row>
    <row r="1692" spans="1:11" ht="12.75" x14ac:dyDescent="0.2">
      <c r="A1692" s="1" t="str">
        <f ca="1">IFERROR(__xludf.DUMMYFUNCTION("IFERROR(REGEXEXTRACT('Tag Library'!P1703, ""\\(.*)""), 'Tag Library'!P1703)"),"")</f>
        <v/>
      </c>
      <c r="F1692" s="1" t="str">
        <f ca="1">IFERROR(__xludf.DUMMYFUNCTION("IFERROR(REGEXEXTRACT('Tag Library'!W1703, ""\\(.*)""), 'Tag Library'!W1703)"),"")</f>
        <v/>
      </c>
      <c r="K1692" s="1" t="str">
        <f ca="1">IFERROR(__xludf.DUMMYFUNCTION("IFERROR(REGEXEXTRACT('Tag Library'!AD1703, ""\\(.*)""), 'Tag Library'!AD1703)"),"")</f>
        <v/>
      </c>
    </row>
    <row r="1693" spans="1:11" ht="12.75" x14ac:dyDescent="0.2">
      <c r="A1693" s="1" t="str">
        <f ca="1">IFERROR(__xludf.DUMMYFUNCTION("IFERROR(REGEXEXTRACT('Tag Library'!P1704, ""\\(.*)""), 'Tag Library'!P1704)"),"")</f>
        <v/>
      </c>
      <c r="F1693" s="1" t="str">
        <f ca="1">IFERROR(__xludf.DUMMYFUNCTION("IFERROR(REGEXEXTRACT('Tag Library'!W1704, ""\\(.*)""), 'Tag Library'!W1704)"),"")</f>
        <v/>
      </c>
      <c r="K1693" s="1" t="str">
        <f ca="1">IFERROR(__xludf.DUMMYFUNCTION("IFERROR(REGEXEXTRACT('Tag Library'!AD1704, ""\\(.*)""), 'Tag Library'!AD1704)"),"")</f>
        <v/>
      </c>
    </row>
    <row r="1694" spans="1:11" ht="12.75" x14ac:dyDescent="0.2">
      <c r="A1694" s="1" t="str">
        <f ca="1">IFERROR(__xludf.DUMMYFUNCTION("IFERROR(REGEXEXTRACT('Tag Library'!P1705, ""\\(.*)""), 'Tag Library'!P1705)"),"")</f>
        <v/>
      </c>
      <c r="F1694" s="1" t="str">
        <f ca="1">IFERROR(__xludf.DUMMYFUNCTION("IFERROR(REGEXEXTRACT('Tag Library'!W1705, ""\\(.*)""), 'Tag Library'!W1705)"),"")</f>
        <v/>
      </c>
      <c r="K1694" s="1" t="str">
        <f ca="1">IFERROR(__xludf.DUMMYFUNCTION("IFERROR(REGEXEXTRACT('Tag Library'!AD1705, ""\\(.*)""), 'Tag Library'!AD1705)"),"")</f>
        <v/>
      </c>
    </row>
    <row r="1695" spans="1:11" ht="12.75" x14ac:dyDescent="0.2">
      <c r="A1695" s="1" t="str">
        <f ca="1">IFERROR(__xludf.DUMMYFUNCTION("IFERROR(REGEXEXTRACT('Tag Library'!P1706, ""\\(.*)""), 'Tag Library'!P1706)"),"")</f>
        <v/>
      </c>
      <c r="F1695" s="1" t="str">
        <f ca="1">IFERROR(__xludf.DUMMYFUNCTION("IFERROR(REGEXEXTRACT('Tag Library'!W1706, ""\\(.*)""), 'Tag Library'!W1706)"),"")</f>
        <v/>
      </c>
      <c r="K1695" s="1" t="str">
        <f ca="1">IFERROR(__xludf.DUMMYFUNCTION("IFERROR(REGEXEXTRACT('Tag Library'!AD1706, ""\\(.*)""), 'Tag Library'!AD1706)"),"")</f>
        <v/>
      </c>
    </row>
    <row r="1696" spans="1:11" ht="12.75" x14ac:dyDescent="0.2">
      <c r="A1696" s="1" t="str">
        <f ca="1">IFERROR(__xludf.DUMMYFUNCTION("IFERROR(REGEXEXTRACT('Tag Library'!P1707, ""\\(.*)""), 'Tag Library'!P1707)"),"")</f>
        <v/>
      </c>
      <c r="F1696" s="1" t="str">
        <f ca="1">IFERROR(__xludf.DUMMYFUNCTION("IFERROR(REGEXEXTRACT('Tag Library'!W1707, ""\\(.*)""), 'Tag Library'!W1707)"),"")</f>
        <v/>
      </c>
      <c r="K1696" s="1" t="str">
        <f ca="1">IFERROR(__xludf.DUMMYFUNCTION("IFERROR(REGEXEXTRACT('Tag Library'!AD1707, ""\\(.*)""), 'Tag Library'!AD1707)"),"")</f>
        <v/>
      </c>
    </row>
    <row r="1697" spans="1:11" ht="12.75" x14ac:dyDescent="0.2">
      <c r="A1697" s="1" t="str">
        <f ca="1">IFERROR(__xludf.DUMMYFUNCTION("IFERROR(REGEXEXTRACT('Tag Library'!P1708, ""\\(.*)""), 'Tag Library'!P1708)"),"")</f>
        <v/>
      </c>
      <c r="F1697" s="1" t="str">
        <f ca="1">IFERROR(__xludf.DUMMYFUNCTION("IFERROR(REGEXEXTRACT('Tag Library'!W1708, ""\\(.*)""), 'Tag Library'!W1708)"),"")</f>
        <v/>
      </c>
      <c r="K1697" s="1" t="str">
        <f ca="1">IFERROR(__xludf.DUMMYFUNCTION("IFERROR(REGEXEXTRACT('Tag Library'!AD1708, ""\\(.*)""), 'Tag Library'!AD1708)"),"")</f>
        <v/>
      </c>
    </row>
    <row r="1698" spans="1:11" ht="12.75" x14ac:dyDescent="0.2">
      <c r="A1698" s="1" t="str">
        <f ca="1">IFERROR(__xludf.DUMMYFUNCTION("IFERROR(REGEXEXTRACT('Tag Library'!P1709, ""\\(.*)""), 'Tag Library'!P1709)"),"")</f>
        <v/>
      </c>
      <c r="F1698" s="1" t="str">
        <f ca="1">IFERROR(__xludf.DUMMYFUNCTION("IFERROR(REGEXEXTRACT('Tag Library'!W1709, ""\\(.*)""), 'Tag Library'!W1709)"),"")</f>
        <v/>
      </c>
      <c r="K1698" s="1" t="str">
        <f ca="1">IFERROR(__xludf.DUMMYFUNCTION("IFERROR(REGEXEXTRACT('Tag Library'!AD1709, ""\\(.*)""), 'Tag Library'!AD1709)"),"")</f>
        <v/>
      </c>
    </row>
    <row r="1699" spans="1:11" ht="12.75" x14ac:dyDescent="0.2">
      <c r="A1699" s="1" t="str">
        <f ca="1">IFERROR(__xludf.DUMMYFUNCTION("IFERROR(REGEXEXTRACT('Tag Library'!P1710, ""\\(.*)""), 'Tag Library'!P1710)"),"")</f>
        <v/>
      </c>
      <c r="F1699" s="1" t="str">
        <f ca="1">IFERROR(__xludf.DUMMYFUNCTION("IFERROR(REGEXEXTRACT('Tag Library'!W1710, ""\\(.*)""), 'Tag Library'!W1710)"),"")</f>
        <v/>
      </c>
      <c r="K1699" s="1" t="str">
        <f ca="1">IFERROR(__xludf.DUMMYFUNCTION("IFERROR(REGEXEXTRACT('Tag Library'!AD1710, ""\\(.*)""), 'Tag Library'!AD1710)"),"")</f>
        <v/>
      </c>
    </row>
    <row r="1700" spans="1:11" ht="12.75" x14ac:dyDescent="0.2">
      <c r="A1700" s="1" t="str">
        <f ca="1">IFERROR(__xludf.DUMMYFUNCTION("IFERROR(REGEXEXTRACT('Tag Library'!P1711, ""\\(.*)""), 'Tag Library'!P1711)"),"")</f>
        <v/>
      </c>
      <c r="F1700" s="1" t="str">
        <f ca="1">IFERROR(__xludf.DUMMYFUNCTION("IFERROR(REGEXEXTRACT('Tag Library'!W1711, ""\\(.*)""), 'Tag Library'!W1711)"),"")</f>
        <v/>
      </c>
      <c r="K1700" s="1" t="str">
        <f ca="1">IFERROR(__xludf.DUMMYFUNCTION("IFERROR(REGEXEXTRACT('Tag Library'!AD1711, ""\\(.*)""), 'Tag Library'!AD1711)"),"")</f>
        <v/>
      </c>
    </row>
    <row r="1701" spans="1:11" ht="12.75" x14ac:dyDescent="0.2">
      <c r="A1701" s="1" t="str">
        <f ca="1">IFERROR(__xludf.DUMMYFUNCTION("IFERROR(REGEXEXTRACT('Tag Library'!P1712, ""\\(.*)""), 'Tag Library'!P1712)"),"")</f>
        <v/>
      </c>
      <c r="F1701" s="1" t="str">
        <f ca="1">IFERROR(__xludf.DUMMYFUNCTION("IFERROR(REGEXEXTRACT('Tag Library'!W1712, ""\\(.*)""), 'Tag Library'!W1712)"),"")</f>
        <v/>
      </c>
      <c r="K1701" s="1" t="str">
        <f ca="1">IFERROR(__xludf.DUMMYFUNCTION("IFERROR(REGEXEXTRACT('Tag Library'!AD1712, ""\\(.*)""), 'Tag Library'!AD1712)"),"")</f>
        <v/>
      </c>
    </row>
    <row r="1702" spans="1:11" ht="12.75" x14ac:dyDescent="0.2">
      <c r="A1702" s="1" t="str">
        <f ca="1">IFERROR(__xludf.DUMMYFUNCTION("IFERROR(REGEXEXTRACT('Tag Library'!P1713, ""\\(.*)""), 'Tag Library'!P1713)"),"")</f>
        <v/>
      </c>
      <c r="F1702" s="1" t="str">
        <f ca="1">IFERROR(__xludf.DUMMYFUNCTION("IFERROR(REGEXEXTRACT('Tag Library'!W1713, ""\\(.*)""), 'Tag Library'!W1713)"),"")</f>
        <v/>
      </c>
      <c r="K1702" s="1" t="str">
        <f ca="1">IFERROR(__xludf.DUMMYFUNCTION("IFERROR(REGEXEXTRACT('Tag Library'!AD1713, ""\\(.*)""), 'Tag Library'!AD1713)"),"")</f>
        <v/>
      </c>
    </row>
    <row r="1703" spans="1:11" ht="12.75" x14ac:dyDescent="0.2">
      <c r="A1703" s="1" t="str">
        <f ca="1">IFERROR(__xludf.DUMMYFUNCTION("IFERROR(REGEXEXTRACT('Tag Library'!P1714, ""\\(.*)""), 'Tag Library'!P1714)"),"")</f>
        <v/>
      </c>
      <c r="F1703" s="1" t="str">
        <f ca="1">IFERROR(__xludf.DUMMYFUNCTION("IFERROR(REGEXEXTRACT('Tag Library'!W1714, ""\\(.*)""), 'Tag Library'!W1714)"),"")</f>
        <v/>
      </c>
      <c r="K1703" s="1" t="str">
        <f ca="1">IFERROR(__xludf.DUMMYFUNCTION("IFERROR(REGEXEXTRACT('Tag Library'!AD1714, ""\\(.*)""), 'Tag Library'!AD1714)"),"")</f>
        <v/>
      </c>
    </row>
    <row r="1704" spans="1:11" ht="12.75" x14ac:dyDescent="0.2">
      <c r="A1704" s="1" t="str">
        <f ca="1">IFERROR(__xludf.DUMMYFUNCTION("IFERROR(REGEXEXTRACT('Tag Library'!P1715, ""\\(.*)""), 'Tag Library'!P1715)"),"")</f>
        <v/>
      </c>
      <c r="F1704" s="1" t="str">
        <f ca="1">IFERROR(__xludf.DUMMYFUNCTION("IFERROR(REGEXEXTRACT('Tag Library'!W1715, ""\\(.*)""), 'Tag Library'!W1715)"),"")</f>
        <v/>
      </c>
      <c r="K1704" s="1" t="str">
        <f ca="1">IFERROR(__xludf.DUMMYFUNCTION("IFERROR(REGEXEXTRACT('Tag Library'!AD1715, ""\\(.*)""), 'Tag Library'!AD1715)"),"")</f>
        <v/>
      </c>
    </row>
    <row r="1705" spans="1:11" ht="12.75" x14ac:dyDescent="0.2">
      <c r="A1705" s="1" t="str">
        <f ca="1">IFERROR(__xludf.DUMMYFUNCTION("IFERROR(REGEXEXTRACT('Tag Library'!P1716, ""\\(.*)""), 'Tag Library'!P1716)"),"")</f>
        <v/>
      </c>
      <c r="F1705" s="1" t="str">
        <f ca="1">IFERROR(__xludf.DUMMYFUNCTION("IFERROR(REGEXEXTRACT('Tag Library'!W1716, ""\\(.*)""), 'Tag Library'!W1716)"),"")</f>
        <v/>
      </c>
      <c r="K1705" s="1" t="str">
        <f ca="1">IFERROR(__xludf.DUMMYFUNCTION("IFERROR(REGEXEXTRACT('Tag Library'!AD1716, ""\\(.*)""), 'Tag Library'!AD1716)"),"")</f>
        <v/>
      </c>
    </row>
    <row r="1706" spans="1:11" ht="12.75" x14ac:dyDescent="0.2">
      <c r="A1706" s="1" t="str">
        <f ca="1">IFERROR(__xludf.DUMMYFUNCTION("IFERROR(REGEXEXTRACT('Tag Library'!P1717, ""\\(.*)""), 'Tag Library'!P1717)"),"")</f>
        <v/>
      </c>
      <c r="F1706" s="1" t="str">
        <f ca="1">IFERROR(__xludf.DUMMYFUNCTION("IFERROR(REGEXEXTRACT('Tag Library'!W1717, ""\\(.*)""), 'Tag Library'!W1717)"),"")</f>
        <v/>
      </c>
      <c r="K1706" s="1" t="str">
        <f ca="1">IFERROR(__xludf.DUMMYFUNCTION("IFERROR(REGEXEXTRACT('Tag Library'!AD1717, ""\\(.*)""), 'Tag Library'!AD1717)"),"")</f>
        <v/>
      </c>
    </row>
    <row r="1707" spans="1:11" ht="12.75" x14ac:dyDescent="0.2">
      <c r="A1707" s="1" t="str">
        <f ca="1">IFERROR(__xludf.DUMMYFUNCTION("IFERROR(REGEXEXTRACT('Tag Library'!P1718, ""\\(.*)""), 'Tag Library'!P1718)"),"")</f>
        <v/>
      </c>
      <c r="F1707" s="1" t="str">
        <f ca="1">IFERROR(__xludf.DUMMYFUNCTION("IFERROR(REGEXEXTRACT('Tag Library'!W1718, ""\\(.*)""), 'Tag Library'!W1718)"),"")</f>
        <v/>
      </c>
      <c r="K1707" s="1" t="str">
        <f ca="1">IFERROR(__xludf.DUMMYFUNCTION("IFERROR(REGEXEXTRACT('Tag Library'!AD1718, ""\\(.*)""), 'Tag Library'!AD1718)"),"")</f>
        <v/>
      </c>
    </row>
    <row r="1708" spans="1:11" ht="12.75" x14ac:dyDescent="0.2">
      <c r="A1708" s="1" t="str">
        <f ca="1">IFERROR(__xludf.DUMMYFUNCTION("IFERROR(REGEXEXTRACT('Tag Library'!P1719, ""\\(.*)""), 'Tag Library'!P1719)"),"")</f>
        <v/>
      </c>
      <c r="F1708" s="1" t="str">
        <f ca="1">IFERROR(__xludf.DUMMYFUNCTION("IFERROR(REGEXEXTRACT('Tag Library'!W1719, ""\\(.*)""), 'Tag Library'!W1719)"),"")</f>
        <v/>
      </c>
      <c r="K1708" s="1" t="str">
        <f ca="1">IFERROR(__xludf.DUMMYFUNCTION("IFERROR(REGEXEXTRACT('Tag Library'!AD1719, ""\\(.*)""), 'Tag Library'!AD1719)"),"")</f>
        <v/>
      </c>
    </row>
    <row r="1709" spans="1:11" ht="12.75" x14ac:dyDescent="0.2">
      <c r="A1709" s="1" t="str">
        <f ca="1">IFERROR(__xludf.DUMMYFUNCTION("IFERROR(REGEXEXTRACT('Tag Library'!P1720, ""\\(.*)""), 'Tag Library'!P1720)"),"")</f>
        <v/>
      </c>
      <c r="F1709" s="1" t="str">
        <f ca="1">IFERROR(__xludf.DUMMYFUNCTION("IFERROR(REGEXEXTRACT('Tag Library'!W1720, ""\\(.*)""), 'Tag Library'!W1720)"),"")</f>
        <v/>
      </c>
      <c r="K1709" s="1" t="str">
        <f ca="1">IFERROR(__xludf.DUMMYFUNCTION("IFERROR(REGEXEXTRACT('Tag Library'!AD1720, ""\\(.*)""), 'Tag Library'!AD1720)"),"")</f>
        <v/>
      </c>
    </row>
    <row r="1710" spans="1:11" ht="12.75" x14ac:dyDescent="0.2">
      <c r="A1710" s="1" t="str">
        <f ca="1">IFERROR(__xludf.DUMMYFUNCTION("IFERROR(REGEXEXTRACT('Tag Library'!P1721, ""\\(.*)""), 'Tag Library'!P1721)"),"")</f>
        <v/>
      </c>
      <c r="F1710" s="1" t="str">
        <f ca="1">IFERROR(__xludf.DUMMYFUNCTION("IFERROR(REGEXEXTRACT('Tag Library'!W1721, ""\\(.*)""), 'Tag Library'!W1721)"),"")</f>
        <v/>
      </c>
      <c r="K1710" s="1" t="str">
        <f ca="1">IFERROR(__xludf.DUMMYFUNCTION("IFERROR(REGEXEXTRACT('Tag Library'!AD1721, ""\\(.*)""), 'Tag Library'!AD1721)"),"")</f>
        <v/>
      </c>
    </row>
    <row r="1711" spans="1:11" ht="12.75" x14ac:dyDescent="0.2">
      <c r="A1711" s="1" t="str">
        <f ca="1">IFERROR(__xludf.DUMMYFUNCTION("IFERROR(REGEXEXTRACT('Tag Library'!P1722, ""\\(.*)""), 'Tag Library'!P1722)"),"")</f>
        <v/>
      </c>
      <c r="F1711" s="1" t="str">
        <f ca="1">IFERROR(__xludf.DUMMYFUNCTION("IFERROR(REGEXEXTRACT('Tag Library'!W1722, ""\\(.*)""), 'Tag Library'!W1722)"),"")</f>
        <v/>
      </c>
      <c r="K1711" s="1" t="str">
        <f ca="1">IFERROR(__xludf.DUMMYFUNCTION("IFERROR(REGEXEXTRACT('Tag Library'!AD1722, ""\\(.*)""), 'Tag Library'!AD1722)"),"")</f>
        <v/>
      </c>
    </row>
    <row r="1712" spans="1:11" ht="12.75" x14ac:dyDescent="0.2">
      <c r="A1712" s="1" t="str">
        <f ca="1">IFERROR(__xludf.DUMMYFUNCTION("IFERROR(REGEXEXTRACT('Tag Library'!P1723, ""\\(.*)""), 'Tag Library'!P1723)"),"")</f>
        <v/>
      </c>
      <c r="F1712" s="1" t="str">
        <f ca="1">IFERROR(__xludf.DUMMYFUNCTION("IFERROR(REGEXEXTRACT('Tag Library'!W1723, ""\\(.*)""), 'Tag Library'!W1723)"),"")</f>
        <v/>
      </c>
      <c r="K1712" s="1" t="str">
        <f ca="1">IFERROR(__xludf.DUMMYFUNCTION("IFERROR(REGEXEXTRACT('Tag Library'!AD1723, ""\\(.*)""), 'Tag Library'!AD1723)"),"")</f>
        <v/>
      </c>
    </row>
    <row r="1713" spans="1:11" ht="12.75" x14ac:dyDescent="0.2">
      <c r="A1713" s="1" t="str">
        <f ca="1">IFERROR(__xludf.DUMMYFUNCTION("IFERROR(REGEXEXTRACT('Tag Library'!P1724, ""\\(.*)""), 'Tag Library'!P1724)"),"")</f>
        <v/>
      </c>
      <c r="F1713" s="1" t="str">
        <f ca="1">IFERROR(__xludf.DUMMYFUNCTION("IFERROR(REGEXEXTRACT('Tag Library'!W1724, ""\\(.*)""), 'Tag Library'!W1724)"),"")</f>
        <v/>
      </c>
      <c r="K1713" s="1" t="str">
        <f ca="1">IFERROR(__xludf.DUMMYFUNCTION("IFERROR(REGEXEXTRACT('Tag Library'!AD1724, ""\\(.*)""), 'Tag Library'!AD1724)"),"")</f>
        <v/>
      </c>
    </row>
    <row r="1714" spans="1:11" ht="12.75" x14ac:dyDescent="0.2">
      <c r="A1714" s="1" t="str">
        <f ca="1">IFERROR(__xludf.DUMMYFUNCTION("IFERROR(REGEXEXTRACT('Tag Library'!P1725, ""\\(.*)""), 'Tag Library'!P1725)"),"")</f>
        <v/>
      </c>
      <c r="F1714" s="1" t="str">
        <f ca="1">IFERROR(__xludf.DUMMYFUNCTION("IFERROR(REGEXEXTRACT('Tag Library'!W1725, ""\\(.*)""), 'Tag Library'!W1725)"),"")</f>
        <v/>
      </c>
      <c r="K1714" s="1" t="str">
        <f ca="1">IFERROR(__xludf.DUMMYFUNCTION("IFERROR(REGEXEXTRACT('Tag Library'!AD1725, ""\\(.*)""), 'Tag Library'!AD1725)"),"")</f>
        <v/>
      </c>
    </row>
    <row r="1715" spans="1:11" ht="12.75" x14ac:dyDescent="0.2">
      <c r="A1715" s="1" t="str">
        <f ca="1">IFERROR(__xludf.DUMMYFUNCTION("IFERROR(REGEXEXTRACT('Tag Library'!P1726, ""\\(.*)""), 'Tag Library'!P1726)"),"")</f>
        <v/>
      </c>
      <c r="F1715" s="1" t="str">
        <f ca="1">IFERROR(__xludf.DUMMYFUNCTION("IFERROR(REGEXEXTRACT('Tag Library'!W1726, ""\\(.*)""), 'Tag Library'!W1726)"),"")</f>
        <v/>
      </c>
      <c r="K1715" s="1" t="str">
        <f ca="1">IFERROR(__xludf.DUMMYFUNCTION("IFERROR(REGEXEXTRACT('Tag Library'!AD1726, ""\\(.*)""), 'Tag Library'!AD1726)"),"")</f>
        <v/>
      </c>
    </row>
    <row r="1716" spans="1:11" ht="12.75" x14ac:dyDescent="0.2">
      <c r="A1716" s="1" t="str">
        <f ca="1">IFERROR(__xludf.DUMMYFUNCTION("IFERROR(REGEXEXTRACT('Tag Library'!P1727, ""\\(.*)""), 'Tag Library'!P1727)"),"")</f>
        <v/>
      </c>
      <c r="F1716" s="1" t="str">
        <f ca="1">IFERROR(__xludf.DUMMYFUNCTION("IFERROR(REGEXEXTRACT('Tag Library'!W1727, ""\\(.*)""), 'Tag Library'!W1727)"),"")</f>
        <v/>
      </c>
      <c r="K1716" s="1" t="str">
        <f ca="1">IFERROR(__xludf.DUMMYFUNCTION("IFERROR(REGEXEXTRACT('Tag Library'!AD1727, ""\\(.*)""), 'Tag Library'!AD1727)"),"")</f>
        <v/>
      </c>
    </row>
    <row r="1717" spans="1:11" ht="12.75" x14ac:dyDescent="0.2">
      <c r="A1717" s="1" t="str">
        <f ca="1">IFERROR(__xludf.DUMMYFUNCTION("IFERROR(REGEXEXTRACT('Tag Library'!P1728, ""\\(.*)""), 'Tag Library'!P1728)"),"")</f>
        <v/>
      </c>
      <c r="F1717" s="1" t="str">
        <f ca="1">IFERROR(__xludf.DUMMYFUNCTION("IFERROR(REGEXEXTRACT('Tag Library'!W1728, ""\\(.*)""), 'Tag Library'!W1728)"),"")</f>
        <v/>
      </c>
      <c r="K1717" s="1" t="str">
        <f ca="1">IFERROR(__xludf.DUMMYFUNCTION("IFERROR(REGEXEXTRACT('Tag Library'!AD1728, ""\\(.*)""), 'Tag Library'!AD1728)"),"")</f>
        <v/>
      </c>
    </row>
    <row r="1718" spans="1:11" ht="12.75" x14ac:dyDescent="0.2">
      <c r="A1718" s="1" t="str">
        <f ca="1">IFERROR(__xludf.DUMMYFUNCTION("IFERROR(REGEXEXTRACT('Tag Library'!P1729, ""\\(.*)""), 'Tag Library'!P1729)"),"")</f>
        <v/>
      </c>
      <c r="F1718" s="1" t="str">
        <f ca="1">IFERROR(__xludf.DUMMYFUNCTION("IFERROR(REGEXEXTRACT('Tag Library'!W1729, ""\\(.*)""), 'Tag Library'!W1729)"),"")</f>
        <v/>
      </c>
      <c r="K1718" s="1" t="str">
        <f ca="1">IFERROR(__xludf.DUMMYFUNCTION("IFERROR(REGEXEXTRACT('Tag Library'!AD1729, ""\\(.*)""), 'Tag Library'!AD1729)"),"")</f>
        <v/>
      </c>
    </row>
    <row r="1719" spans="1:11" ht="12.75" x14ac:dyDescent="0.2">
      <c r="A1719" s="1" t="str">
        <f ca="1">IFERROR(__xludf.DUMMYFUNCTION("IFERROR(REGEXEXTRACT('Tag Library'!P1730, ""\\(.*)""), 'Tag Library'!P1730)"),"")</f>
        <v/>
      </c>
      <c r="F1719" s="1" t="str">
        <f ca="1">IFERROR(__xludf.DUMMYFUNCTION("IFERROR(REGEXEXTRACT('Tag Library'!W1730, ""\\(.*)""), 'Tag Library'!W1730)"),"")</f>
        <v/>
      </c>
      <c r="K1719" s="1" t="str">
        <f ca="1">IFERROR(__xludf.DUMMYFUNCTION("IFERROR(REGEXEXTRACT('Tag Library'!AD1730, ""\\(.*)""), 'Tag Library'!AD1730)"),"")</f>
        <v/>
      </c>
    </row>
    <row r="1720" spans="1:11" ht="12.75" x14ac:dyDescent="0.2">
      <c r="A1720" s="1" t="str">
        <f ca="1">IFERROR(__xludf.DUMMYFUNCTION("IFERROR(REGEXEXTRACT('Tag Library'!P1731, ""\\(.*)""), 'Tag Library'!P1731)"),"")</f>
        <v/>
      </c>
      <c r="F1720" s="1" t="str">
        <f ca="1">IFERROR(__xludf.DUMMYFUNCTION("IFERROR(REGEXEXTRACT('Tag Library'!W1731, ""\\(.*)""), 'Tag Library'!W1731)"),"")</f>
        <v/>
      </c>
      <c r="K1720" s="1" t="str">
        <f ca="1">IFERROR(__xludf.DUMMYFUNCTION("IFERROR(REGEXEXTRACT('Tag Library'!AD1731, ""\\(.*)""), 'Tag Library'!AD1731)"),"")</f>
        <v/>
      </c>
    </row>
    <row r="1721" spans="1:11" ht="12.75" x14ac:dyDescent="0.2">
      <c r="A1721" s="1" t="str">
        <f ca="1">IFERROR(__xludf.DUMMYFUNCTION("IFERROR(REGEXEXTRACT('Tag Library'!P1732, ""\\(.*)""), 'Tag Library'!P1732)"),"")</f>
        <v/>
      </c>
      <c r="F1721" s="1" t="str">
        <f ca="1">IFERROR(__xludf.DUMMYFUNCTION("IFERROR(REGEXEXTRACT('Tag Library'!W1732, ""\\(.*)""), 'Tag Library'!W1732)"),"")</f>
        <v/>
      </c>
      <c r="K1721" s="1" t="str">
        <f ca="1">IFERROR(__xludf.DUMMYFUNCTION("IFERROR(REGEXEXTRACT('Tag Library'!AD1732, ""\\(.*)""), 'Tag Library'!AD1732)"),"")</f>
        <v/>
      </c>
    </row>
    <row r="1722" spans="1:11" ht="12.75" x14ac:dyDescent="0.2">
      <c r="A1722" s="1" t="str">
        <f ca="1">IFERROR(__xludf.DUMMYFUNCTION("IFERROR(REGEXEXTRACT('Tag Library'!P1733, ""\\(.*)""), 'Tag Library'!P1733)"),"")</f>
        <v/>
      </c>
      <c r="F1722" s="1" t="str">
        <f ca="1">IFERROR(__xludf.DUMMYFUNCTION("IFERROR(REGEXEXTRACT('Tag Library'!W1733, ""\\(.*)""), 'Tag Library'!W1733)"),"")</f>
        <v/>
      </c>
      <c r="K1722" s="1" t="str">
        <f ca="1">IFERROR(__xludf.DUMMYFUNCTION("IFERROR(REGEXEXTRACT('Tag Library'!AD1733, ""\\(.*)""), 'Tag Library'!AD1733)"),"")</f>
        <v/>
      </c>
    </row>
    <row r="1723" spans="1:11" ht="12.75" x14ac:dyDescent="0.2">
      <c r="A1723" s="1" t="str">
        <f ca="1">IFERROR(__xludf.DUMMYFUNCTION("IFERROR(REGEXEXTRACT('Tag Library'!P1734, ""\\(.*)""), 'Tag Library'!P1734)"),"")</f>
        <v/>
      </c>
      <c r="F1723" s="1" t="str">
        <f ca="1">IFERROR(__xludf.DUMMYFUNCTION("IFERROR(REGEXEXTRACT('Tag Library'!W1734, ""\\(.*)""), 'Tag Library'!W1734)"),"")</f>
        <v/>
      </c>
      <c r="K1723" s="1" t="str">
        <f ca="1">IFERROR(__xludf.DUMMYFUNCTION("IFERROR(REGEXEXTRACT('Tag Library'!AD1734, ""\\(.*)""), 'Tag Library'!AD1734)"),"")</f>
        <v/>
      </c>
    </row>
    <row r="1724" spans="1:11" ht="12.75" x14ac:dyDescent="0.2">
      <c r="A1724" s="1" t="str">
        <f ca="1">IFERROR(__xludf.DUMMYFUNCTION("IFERROR(REGEXEXTRACT('Tag Library'!P1735, ""\\(.*)""), 'Tag Library'!P1735)"),"")</f>
        <v/>
      </c>
      <c r="F1724" s="1" t="str">
        <f ca="1">IFERROR(__xludf.DUMMYFUNCTION("IFERROR(REGEXEXTRACT('Tag Library'!W1735, ""\\(.*)""), 'Tag Library'!W1735)"),"")</f>
        <v/>
      </c>
      <c r="K1724" s="1" t="str">
        <f ca="1">IFERROR(__xludf.DUMMYFUNCTION("IFERROR(REGEXEXTRACT('Tag Library'!AD1735, ""\\(.*)""), 'Tag Library'!AD1735)"),"")</f>
        <v/>
      </c>
    </row>
    <row r="1725" spans="1:11" ht="12.75" x14ac:dyDescent="0.2">
      <c r="A1725" s="1" t="str">
        <f ca="1">IFERROR(__xludf.DUMMYFUNCTION("IFERROR(REGEXEXTRACT('Tag Library'!P1736, ""\\(.*)""), 'Tag Library'!P1736)"),"")</f>
        <v/>
      </c>
      <c r="F1725" s="1" t="str">
        <f ca="1">IFERROR(__xludf.DUMMYFUNCTION("IFERROR(REGEXEXTRACT('Tag Library'!W1736, ""\\(.*)""), 'Tag Library'!W1736)"),"")</f>
        <v/>
      </c>
      <c r="K1725" s="1" t="str">
        <f ca="1">IFERROR(__xludf.DUMMYFUNCTION("IFERROR(REGEXEXTRACT('Tag Library'!AD1736, ""\\(.*)""), 'Tag Library'!AD1736)"),"")</f>
        <v/>
      </c>
    </row>
    <row r="1726" spans="1:11" ht="12.75" x14ac:dyDescent="0.2">
      <c r="A1726" s="1" t="str">
        <f ca="1">IFERROR(__xludf.DUMMYFUNCTION("IFERROR(REGEXEXTRACT('Tag Library'!P1737, ""\\(.*)""), 'Tag Library'!P1737)"),"")</f>
        <v/>
      </c>
      <c r="F1726" s="1" t="str">
        <f ca="1">IFERROR(__xludf.DUMMYFUNCTION("IFERROR(REGEXEXTRACT('Tag Library'!W1737, ""\\(.*)""), 'Tag Library'!W1737)"),"")</f>
        <v/>
      </c>
      <c r="K1726" s="1" t="str">
        <f ca="1">IFERROR(__xludf.DUMMYFUNCTION("IFERROR(REGEXEXTRACT('Tag Library'!AD1737, ""\\(.*)""), 'Tag Library'!AD1737)"),"")</f>
        <v/>
      </c>
    </row>
    <row r="1727" spans="1:11" ht="12.75" x14ac:dyDescent="0.2">
      <c r="A1727" s="1" t="str">
        <f ca="1">IFERROR(__xludf.DUMMYFUNCTION("IFERROR(REGEXEXTRACT('Tag Library'!P1738, ""\\(.*)""), 'Tag Library'!P1738)"),"")</f>
        <v/>
      </c>
      <c r="F1727" s="1" t="str">
        <f ca="1">IFERROR(__xludf.DUMMYFUNCTION("IFERROR(REGEXEXTRACT('Tag Library'!W1738, ""\\(.*)""), 'Tag Library'!W1738)"),"")</f>
        <v/>
      </c>
      <c r="K1727" s="1" t="str">
        <f ca="1">IFERROR(__xludf.DUMMYFUNCTION("IFERROR(REGEXEXTRACT('Tag Library'!AD1738, ""\\(.*)""), 'Tag Library'!AD1738)"),"")</f>
        <v/>
      </c>
    </row>
    <row r="1728" spans="1:11" ht="12.75" x14ac:dyDescent="0.2">
      <c r="A1728" s="1" t="str">
        <f ca="1">IFERROR(__xludf.DUMMYFUNCTION("IFERROR(REGEXEXTRACT('Tag Library'!P1739, ""\\(.*)""), 'Tag Library'!P1739)"),"")</f>
        <v/>
      </c>
      <c r="F1728" s="1" t="str">
        <f ca="1">IFERROR(__xludf.DUMMYFUNCTION("IFERROR(REGEXEXTRACT('Tag Library'!W1739, ""\\(.*)""), 'Tag Library'!W1739)"),"")</f>
        <v/>
      </c>
      <c r="K1728" s="1" t="str">
        <f ca="1">IFERROR(__xludf.DUMMYFUNCTION("IFERROR(REGEXEXTRACT('Tag Library'!AD1739, ""\\(.*)""), 'Tag Library'!AD1739)"),"")</f>
        <v/>
      </c>
    </row>
    <row r="1729" spans="1:11" ht="12.75" x14ac:dyDescent="0.2">
      <c r="A1729" s="1" t="str">
        <f ca="1">IFERROR(__xludf.DUMMYFUNCTION("IFERROR(REGEXEXTRACT('Tag Library'!P1740, ""\\(.*)""), 'Tag Library'!P1740)"),"")</f>
        <v/>
      </c>
      <c r="F1729" s="1" t="str">
        <f ca="1">IFERROR(__xludf.DUMMYFUNCTION("IFERROR(REGEXEXTRACT('Tag Library'!W1740, ""\\(.*)""), 'Tag Library'!W1740)"),"")</f>
        <v/>
      </c>
      <c r="K1729" s="1" t="str">
        <f ca="1">IFERROR(__xludf.DUMMYFUNCTION("IFERROR(REGEXEXTRACT('Tag Library'!AD1740, ""\\(.*)""), 'Tag Library'!AD1740)"),"")</f>
        <v/>
      </c>
    </row>
    <row r="1730" spans="1:11" ht="12.75" x14ac:dyDescent="0.2">
      <c r="A1730" s="1" t="str">
        <f ca="1">IFERROR(__xludf.DUMMYFUNCTION("IFERROR(REGEXEXTRACT('Tag Library'!P1741, ""\\(.*)""), 'Tag Library'!P1741)"),"")</f>
        <v/>
      </c>
      <c r="F1730" s="1" t="str">
        <f ca="1">IFERROR(__xludf.DUMMYFUNCTION("IFERROR(REGEXEXTRACT('Tag Library'!W1741, ""\\(.*)""), 'Tag Library'!W1741)"),"")</f>
        <v/>
      </c>
      <c r="K1730" s="1" t="str">
        <f ca="1">IFERROR(__xludf.DUMMYFUNCTION("IFERROR(REGEXEXTRACT('Tag Library'!AD1741, ""\\(.*)""), 'Tag Library'!AD1741)"),"")</f>
        <v/>
      </c>
    </row>
    <row r="1731" spans="1:11" ht="12.75" x14ac:dyDescent="0.2">
      <c r="A1731" s="1" t="str">
        <f ca="1">IFERROR(__xludf.DUMMYFUNCTION("IFERROR(REGEXEXTRACT('Tag Library'!P1742, ""\\(.*)""), 'Tag Library'!P1742)"),"")</f>
        <v/>
      </c>
      <c r="F1731" s="1" t="str">
        <f ca="1">IFERROR(__xludf.DUMMYFUNCTION("IFERROR(REGEXEXTRACT('Tag Library'!W1742, ""\\(.*)""), 'Tag Library'!W1742)"),"")</f>
        <v/>
      </c>
      <c r="K1731" s="1" t="str">
        <f ca="1">IFERROR(__xludf.DUMMYFUNCTION("IFERROR(REGEXEXTRACT('Tag Library'!AD1742, ""\\(.*)""), 'Tag Library'!AD1742)"),"")</f>
        <v/>
      </c>
    </row>
    <row r="1732" spans="1:11" ht="12.75" x14ac:dyDescent="0.2">
      <c r="A1732" s="1" t="str">
        <f ca="1">IFERROR(__xludf.DUMMYFUNCTION("IFERROR(REGEXEXTRACT('Tag Library'!P1743, ""\\(.*)""), 'Tag Library'!P1743)"),"")</f>
        <v/>
      </c>
      <c r="F1732" s="1" t="str">
        <f ca="1">IFERROR(__xludf.DUMMYFUNCTION("IFERROR(REGEXEXTRACT('Tag Library'!W1743, ""\\(.*)""), 'Tag Library'!W1743)"),"")</f>
        <v/>
      </c>
      <c r="K1732" s="1" t="str">
        <f ca="1">IFERROR(__xludf.DUMMYFUNCTION("IFERROR(REGEXEXTRACT('Tag Library'!AD1743, ""\\(.*)""), 'Tag Library'!AD1743)"),"")</f>
        <v/>
      </c>
    </row>
    <row r="1733" spans="1:11" ht="12.75" x14ac:dyDescent="0.2">
      <c r="A1733" s="1" t="str">
        <f ca="1">IFERROR(__xludf.DUMMYFUNCTION("IFERROR(REGEXEXTRACT('Tag Library'!P1744, ""\\(.*)""), 'Tag Library'!P1744)"),"")</f>
        <v/>
      </c>
      <c r="F1733" s="1" t="str">
        <f ca="1">IFERROR(__xludf.DUMMYFUNCTION("IFERROR(REGEXEXTRACT('Tag Library'!W1744, ""\\(.*)""), 'Tag Library'!W1744)"),"")</f>
        <v/>
      </c>
      <c r="K1733" s="1" t="str">
        <f ca="1">IFERROR(__xludf.DUMMYFUNCTION("IFERROR(REGEXEXTRACT('Tag Library'!AD1744, ""\\(.*)""), 'Tag Library'!AD1744)"),"")</f>
        <v/>
      </c>
    </row>
    <row r="1734" spans="1:11" ht="12.75" x14ac:dyDescent="0.2">
      <c r="A1734" s="1" t="str">
        <f ca="1">IFERROR(__xludf.DUMMYFUNCTION("IFERROR(REGEXEXTRACT('Tag Library'!P1745, ""\\(.*)""), 'Tag Library'!P1745)"),"")</f>
        <v/>
      </c>
      <c r="F1734" s="1" t="str">
        <f ca="1">IFERROR(__xludf.DUMMYFUNCTION("IFERROR(REGEXEXTRACT('Tag Library'!W1745, ""\\(.*)""), 'Tag Library'!W1745)"),"")</f>
        <v/>
      </c>
      <c r="K1734" s="1" t="str">
        <f ca="1">IFERROR(__xludf.DUMMYFUNCTION("IFERROR(REGEXEXTRACT('Tag Library'!AD1745, ""\\(.*)""), 'Tag Library'!AD1745)"),"")</f>
        <v/>
      </c>
    </row>
    <row r="1735" spans="1:11" ht="12.75" x14ac:dyDescent="0.2">
      <c r="A1735" s="1" t="str">
        <f ca="1">IFERROR(__xludf.DUMMYFUNCTION("IFERROR(REGEXEXTRACT('Tag Library'!P1746, ""\\(.*)""), 'Tag Library'!P1746)"),"")</f>
        <v/>
      </c>
      <c r="F1735" s="1" t="str">
        <f ca="1">IFERROR(__xludf.DUMMYFUNCTION("IFERROR(REGEXEXTRACT('Tag Library'!W1746, ""\\(.*)""), 'Tag Library'!W1746)"),"")</f>
        <v/>
      </c>
      <c r="K1735" s="1" t="str">
        <f ca="1">IFERROR(__xludf.DUMMYFUNCTION("IFERROR(REGEXEXTRACT('Tag Library'!AD1746, ""\\(.*)""), 'Tag Library'!AD1746)"),"")</f>
        <v/>
      </c>
    </row>
    <row r="1736" spans="1:11" ht="12.75" x14ac:dyDescent="0.2">
      <c r="A1736" s="1" t="str">
        <f ca="1">IFERROR(__xludf.DUMMYFUNCTION("IFERROR(REGEXEXTRACT('Tag Library'!P1747, ""\\(.*)""), 'Tag Library'!P1747)"),"")</f>
        <v/>
      </c>
      <c r="F1736" s="1" t="str">
        <f ca="1">IFERROR(__xludf.DUMMYFUNCTION("IFERROR(REGEXEXTRACT('Tag Library'!W1747, ""\\(.*)""), 'Tag Library'!W1747)"),"")</f>
        <v/>
      </c>
      <c r="K1736" s="1" t="str">
        <f ca="1">IFERROR(__xludf.DUMMYFUNCTION("IFERROR(REGEXEXTRACT('Tag Library'!AD1747, ""\\(.*)""), 'Tag Library'!AD1747)"),"")</f>
        <v/>
      </c>
    </row>
    <row r="1737" spans="1:11" ht="12.75" x14ac:dyDescent="0.2">
      <c r="A1737" s="1" t="str">
        <f ca="1">IFERROR(__xludf.DUMMYFUNCTION("IFERROR(REGEXEXTRACT('Tag Library'!P1748, ""\\(.*)""), 'Tag Library'!P1748)"),"")</f>
        <v/>
      </c>
      <c r="F1737" s="1" t="str">
        <f ca="1">IFERROR(__xludf.DUMMYFUNCTION("IFERROR(REGEXEXTRACT('Tag Library'!W1748, ""\\(.*)""), 'Tag Library'!W1748)"),"")</f>
        <v/>
      </c>
      <c r="K1737" s="1" t="str">
        <f ca="1">IFERROR(__xludf.DUMMYFUNCTION("IFERROR(REGEXEXTRACT('Tag Library'!AD1748, ""\\(.*)""), 'Tag Library'!AD1748)"),"")</f>
        <v/>
      </c>
    </row>
    <row r="1738" spans="1:11" ht="12.75" x14ac:dyDescent="0.2">
      <c r="A1738" s="1" t="str">
        <f ca="1">IFERROR(__xludf.DUMMYFUNCTION("IFERROR(REGEXEXTRACT('Tag Library'!P1749, ""\\(.*)""), 'Tag Library'!P1749)"),"")</f>
        <v/>
      </c>
      <c r="F1738" s="1" t="str">
        <f ca="1">IFERROR(__xludf.DUMMYFUNCTION("IFERROR(REGEXEXTRACT('Tag Library'!W1749, ""\\(.*)""), 'Tag Library'!W1749)"),"")</f>
        <v/>
      </c>
      <c r="K1738" s="1" t="str">
        <f ca="1">IFERROR(__xludf.DUMMYFUNCTION("IFERROR(REGEXEXTRACT('Tag Library'!AD1749, ""\\(.*)""), 'Tag Library'!AD1749)"),"")</f>
        <v/>
      </c>
    </row>
    <row r="1739" spans="1:11" ht="12.75" x14ac:dyDescent="0.2">
      <c r="A1739" s="1" t="str">
        <f ca="1">IFERROR(__xludf.DUMMYFUNCTION("IFERROR(REGEXEXTRACT('Tag Library'!P1750, ""\\(.*)""), 'Tag Library'!P1750)"),"")</f>
        <v/>
      </c>
      <c r="F1739" s="1" t="str">
        <f ca="1">IFERROR(__xludf.DUMMYFUNCTION("IFERROR(REGEXEXTRACT('Tag Library'!W1750, ""\\(.*)""), 'Tag Library'!W1750)"),"")</f>
        <v/>
      </c>
      <c r="K1739" s="1" t="str">
        <f ca="1">IFERROR(__xludf.DUMMYFUNCTION("IFERROR(REGEXEXTRACT('Tag Library'!AD1750, ""\\(.*)""), 'Tag Library'!AD1750)"),"")</f>
        <v/>
      </c>
    </row>
    <row r="1740" spans="1:11" ht="12.75" x14ac:dyDescent="0.2">
      <c r="A1740" s="1" t="str">
        <f ca="1">IFERROR(__xludf.DUMMYFUNCTION("IFERROR(REGEXEXTRACT('Tag Library'!P1751, ""\\(.*)""), 'Tag Library'!P1751)"),"")</f>
        <v/>
      </c>
      <c r="F1740" s="1" t="str">
        <f ca="1">IFERROR(__xludf.DUMMYFUNCTION("IFERROR(REGEXEXTRACT('Tag Library'!W1751, ""\\(.*)""), 'Tag Library'!W1751)"),"")</f>
        <v/>
      </c>
      <c r="K1740" s="1" t="str">
        <f ca="1">IFERROR(__xludf.DUMMYFUNCTION("IFERROR(REGEXEXTRACT('Tag Library'!AD1751, ""\\(.*)""), 'Tag Library'!AD1751)"),"")</f>
        <v/>
      </c>
    </row>
    <row r="1741" spans="1:11" ht="12.75" x14ac:dyDescent="0.2">
      <c r="A1741" s="1" t="str">
        <f ca="1">IFERROR(__xludf.DUMMYFUNCTION("IFERROR(REGEXEXTRACT('Tag Library'!P1752, ""\\(.*)""), 'Tag Library'!P1752)"),"")</f>
        <v/>
      </c>
      <c r="F1741" s="1" t="str">
        <f ca="1">IFERROR(__xludf.DUMMYFUNCTION("IFERROR(REGEXEXTRACT('Tag Library'!W1752, ""\\(.*)""), 'Tag Library'!W1752)"),"")</f>
        <v/>
      </c>
      <c r="K1741" s="1" t="str">
        <f ca="1">IFERROR(__xludf.DUMMYFUNCTION("IFERROR(REGEXEXTRACT('Tag Library'!AD1752, ""\\(.*)""), 'Tag Library'!AD1752)"),"")</f>
        <v/>
      </c>
    </row>
    <row r="1742" spans="1:11" ht="12.75" x14ac:dyDescent="0.2">
      <c r="A1742" s="1" t="str">
        <f ca="1">IFERROR(__xludf.DUMMYFUNCTION("IFERROR(REGEXEXTRACT('Tag Library'!P1753, ""\\(.*)""), 'Tag Library'!P1753)"),"")</f>
        <v/>
      </c>
      <c r="F1742" s="1" t="str">
        <f ca="1">IFERROR(__xludf.DUMMYFUNCTION("IFERROR(REGEXEXTRACT('Tag Library'!W1753, ""\\(.*)""), 'Tag Library'!W1753)"),"")</f>
        <v/>
      </c>
      <c r="K1742" s="1" t="str">
        <f ca="1">IFERROR(__xludf.DUMMYFUNCTION("IFERROR(REGEXEXTRACT('Tag Library'!AD1753, ""\\(.*)""), 'Tag Library'!AD1753)"),"")</f>
        <v/>
      </c>
    </row>
    <row r="1743" spans="1:11" ht="12.75" x14ac:dyDescent="0.2">
      <c r="A1743" s="1" t="str">
        <f ca="1">IFERROR(__xludf.DUMMYFUNCTION("IFERROR(REGEXEXTRACT('Tag Library'!P1754, ""\\(.*)""), 'Tag Library'!P1754)"),"")</f>
        <v/>
      </c>
      <c r="F1743" s="1" t="str">
        <f ca="1">IFERROR(__xludf.DUMMYFUNCTION("IFERROR(REGEXEXTRACT('Tag Library'!W1754, ""\\(.*)""), 'Tag Library'!W1754)"),"")</f>
        <v/>
      </c>
      <c r="K1743" s="1" t="str">
        <f ca="1">IFERROR(__xludf.DUMMYFUNCTION("IFERROR(REGEXEXTRACT('Tag Library'!AD1754, ""\\(.*)""), 'Tag Library'!AD1754)"),"")</f>
        <v/>
      </c>
    </row>
    <row r="1744" spans="1:11" ht="12.75" x14ac:dyDescent="0.2">
      <c r="A1744" s="1" t="str">
        <f ca="1">IFERROR(__xludf.DUMMYFUNCTION("IFERROR(REGEXEXTRACT('Tag Library'!P1755, ""\\(.*)""), 'Tag Library'!P1755)"),"")</f>
        <v/>
      </c>
      <c r="F1744" s="1" t="str">
        <f ca="1">IFERROR(__xludf.DUMMYFUNCTION("IFERROR(REGEXEXTRACT('Tag Library'!W1755, ""\\(.*)""), 'Tag Library'!W1755)"),"")</f>
        <v/>
      </c>
      <c r="K1744" s="1" t="str">
        <f ca="1">IFERROR(__xludf.DUMMYFUNCTION("IFERROR(REGEXEXTRACT('Tag Library'!AD1755, ""\\(.*)""), 'Tag Library'!AD1755)"),"")</f>
        <v/>
      </c>
    </row>
    <row r="1745" spans="1:11" ht="12.75" x14ac:dyDescent="0.2">
      <c r="A1745" s="1" t="str">
        <f ca="1">IFERROR(__xludf.DUMMYFUNCTION("IFERROR(REGEXEXTRACT('Tag Library'!P1756, ""\\(.*)""), 'Tag Library'!P1756)"),"")</f>
        <v/>
      </c>
      <c r="F1745" s="1" t="str">
        <f ca="1">IFERROR(__xludf.DUMMYFUNCTION("IFERROR(REGEXEXTRACT('Tag Library'!W1756, ""\\(.*)""), 'Tag Library'!W1756)"),"")</f>
        <v/>
      </c>
      <c r="K1745" s="1" t="str">
        <f ca="1">IFERROR(__xludf.DUMMYFUNCTION("IFERROR(REGEXEXTRACT('Tag Library'!AD1756, ""\\(.*)""), 'Tag Library'!AD1756)"),"")</f>
        <v/>
      </c>
    </row>
    <row r="1746" spans="1:11" ht="12.75" x14ac:dyDescent="0.2">
      <c r="A1746" s="1" t="str">
        <f ca="1">IFERROR(__xludf.DUMMYFUNCTION("IFERROR(REGEXEXTRACT('Tag Library'!P1757, ""\\(.*)""), 'Tag Library'!P1757)"),"")</f>
        <v/>
      </c>
      <c r="F1746" s="1" t="str">
        <f ca="1">IFERROR(__xludf.DUMMYFUNCTION("IFERROR(REGEXEXTRACT('Tag Library'!W1757, ""\\(.*)""), 'Tag Library'!W1757)"),"")</f>
        <v/>
      </c>
      <c r="K1746" s="1" t="str">
        <f ca="1">IFERROR(__xludf.DUMMYFUNCTION("IFERROR(REGEXEXTRACT('Tag Library'!AD1757, ""\\(.*)""), 'Tag Library'!AD1757)"),"")</f>
        <v/>
      </c>
    </row>
    <row r="1747" spans="1:11" ht="12.75" x14ac:dyDescent="0.2">
      <c r="A1747" s="1" t="str">
        <f ca="1">IFERROR(__xludf.DUMMYFUNCTION("IFERROR(REGEXEXTRACT('Tag Library'!P1758, ""\\(.*)""), 'Tag Library'!P1758)"),"")</f>
        <v/>
      </c>
      <c r="F1747" s="1" t="str">
        <f ca="1">IFERROR(__xludf.DUMMYFUNCTION("IFERROR(REGEXEXTRACT('Tag Library'!W1758, ""\\(.*)""), 'Tag Library'!W1758)"),"")</f>
        <v/>
      </c>
      <c r="K1747" s="1" t="str">
        <f ca="1">IFERROR(__xludf.DUMMYFUNCTION("IFERROR(REGEXEXTRACT('Tag Library'!AD1758, ""\\(.*)""), 'Tag Library'!AD1758)"),"")</f>
        <v/>
      </c>
    </row>
    <row r="1748" spans="1:11" ht="12.75" x14ac:dyDescent="0.2">
      <c r="A1748" s="1" t="str">
        <f ca="1">IFERROR(__xludf.DUMMYFUNCTION("IFERROR(REGEXEXTRACT('Tag Library'!P1759, ""\\(.*)""), 'Tag Library'!P1759)"),"")</f>
        <v/>
      </c>
      <c r="F1748" s="1" t="str">
        <f ca="1">IFERROR(__xludf.DUMMYFUNCTION("IFERROR(REGEXEXTRACT('Tag Library'!W1759, ""\\(.*)""), 'Tag Library'!W1759)"),"")</f>
        <v/>
      </c>
      <c r="K1748" s="1" t="str">
        <f ca="1">IFERROR(__xludf.DUMMYFUNCTION("IFERROR(REGEXEXTRACT('Tag Library'!AD1759, ""\\(.*)""), 'Tag Library'!AD1759)"),"")</f>
        <v/>
      </c>
    </row>
    <row r="1749" spans="1:11" ht="12.75" x14ac:dyDescent="0.2">
      <c r="A1749" s="1" t="str">
        <f ca="1">IFERROR(__xludf.DUMMYFUNCTION("IFERROR(REGEXEXTRACT('Tag Library'!P1760, ""\\(.*)""), 'Tag Library'!P1760)"),"")</f>
        <v/>
      </c>
      <c r="F1749" s="1" t="str">
        <f ca="1">IFERROR(__xludf.DUMMYFUNCTION("IFERROR(REGEXEXTRACT('Tag Library'!W1760, ""\\(.*)""), 'Tag Library'!W1760)"),"")</f>
        <v/>
      </c>
      <c r="K1749" s="1" t="str">
        <f ca="1">IFERROR(__xludf.DUMMYFUNCTION("IFERROR(REGEXEXTRACT('Tag Library'!AD1760, ""\\(.*)""), 'Tag Library'!AD1760)"),"")</f>
        <v/>
      </c>
    </row>
    <row r="1750" spans="1:11" ht="12.75" x14ac:dyDescent="0.2">
      <c r="A1750" s="1" t="str">
        <f ca="1">IFERROR(__xludf.DUMMYFUNCTION("IFERROR(REGEXEXTRACT('Tag Library'!P1761, ""\\(.*)""), 'Tag Library'!P1761)"),"")</f>
        <v/>
      </c>
      <c r="F1750" s="1" t="str">
        <f ca="1">IFERROR(__xludf.DUMMYFUNCTION("IFERROR(REGEXEXTRACT('Tag Library'!W1761, ""\\(.*)""), 'Tag Library'!W1761)"),"")</f>
        <v/>
      </c>
      <c r="K1750" s="1" t="str">
        <f ca="1">IFERROR(__xludf.DUMMYFUNCTION("IFERROR(REGEXEXTRACT('Tag Library'!AD1761, ""\\(.*)""), 'Tag Library'!AD1761)"),"")</f>
        <v/>
      </c>
    </row>
    <row r="1751" spans="1:11" ht="12.75" x14ac:dyDescent="0.2">
      <c r="A1751" s="1" t="str">
        <f ca="1">IFERROR(__xludf.DUMMYFUNCTION("IFERROR(REGEXEXTRACT('Tag Library'!P1762, ""\\(.*)""), 'Tag Library'!P1762)"),"")</f>
        <v/>
      </c>
      <c r="F1751" s="1" t="str">
        <f ca="1">IFERROR(__xludf.DUMMYFUNCTION("IFERROR(REGEXEXTRACT('Tag Library'!W1762, ""\\(.*)""), 'Tag Library'!W1762)"),"")</f>
        <v/>
      </c>
      <c r="K1751" s="1" t="str">
        <f ca="1">IFERROR(__xludf.DUMMYFUNCTION("IFERROR(REGEXEXTRACT('Tag Library'!AD1762, ""\\(.*)""), 'Tag Library'!AD1762)"),"")</f>
        <v/>
      </c>
    </row>
    <row r="1752" spans="1:11" ht="12.75" x14ac:dyDescent="0.2">
      <c r="A1752" s="1" t="str">
        <f ca="1">IFERROR(__xludf.DUMMYFUNCTION("IFERROR(REGEXEXTRACT('Tag Library'!P1763, ""\\(.*)""), 'Tag Library'!P1763)"),"")</f>
        <v/>
      </c>
      <c r="F1752" s="1" t="str">
        <f ca="1">IFERROR(__xludf.DUMMYFUNCTION("IFERROR(REGEXEXTRACT('Tag Library'!W1763, ""\\(.*)""), 'Tag Library'!W1763)"),"")</f>
        <v/>
      </c>
      <c r="K1752" s="1" t="str">
        <f ca="1">IFERROR(__xludf.DUMMYFUNCTION("IFERROR(REGEXEXTRACT('Tag Library'!AD1763, ""\\(.*)""), 'Tag Library'!AD1763)"),"")</f>
        <v/>
      </c>
    </row>
    <row r="1753" spans="1:11" ht="12.75" x14ac:dyDescent="0.2">
      <c r="A1753" s="1" t="str">
        <f ca="1">IFERROR(__xludf.DUMMYFUNCTION("IFERROR(REGEXEXTRACT('Tag Library'!P1764, ""\\(.*)""), 'Tag Library'!P1764)"),"")</f>
        <v/>
      </c>
      <c r="F1753" s="1" t="str">
        <f ca="1">IFERROR(__xludf.DUMMYFUNCTION("IFERROR(REGEXEXTRACT('Tag Library'!W1764, ""\\(.*)""), 'Tag Library'!W1764)"),"")</f>
        <v/>
      </c>
      <c r="K1753" s="1" t="str">
        <f ca="1">IFERROR(__xludf.DUMMYFUNCTION("IFERROR(REGEXEXTRACT('Tag Library'!AD1764, ""\\(.*)""), 'Tag Library'!AD1764)"),"")</f>
        <v/>
      </c>
    </row>
    <row r="1754" spans="1:11" ht="12.75" x14ac:dyDescent="0.2">
      <c r="A1754" s="1" t="str">
        <f ca="1">IFERROR(__xludf.DUMMYFUNCTION("IFERROR(REGEXEXTRACT('Tag Library'!P1765, ""\\(.*)""), 'Tag Library'!P1765)"),"")</f>
        <v/>
      </c>
      <c r="F1754" s="1" t="str">
        <f ca="1">IFERROR(__xludf.DUMMYFUNCTION("IFERROR(REGEXEXTRACT('Tag Library'!W1765, ""\\(.*)""), 'Tag Library'!W1765)"),"")</f>
        <v/>
      </c>
      <c r="K1754" s="1" t="str">
        <f ca="1">IFERROR(__xludf.DUMMYFUNCTION("IFERROR(REGEXEXTRACT('Tag Library'!AD1765, ""\\(.*)""), 'Tag Library'!AD1765)"),"")</f>
        <v/>
      </c>
    </row>
    <row r="1755" spans="1:11" ht="12.75" x14ac:dyDescent="0.2">
      <c r="A1755" s="1" t="str">
        <f ca="1">IFERROR(__xludf.DUMMYFUNCTION("IFERROR(REGEXEXTRACT('Tag Library'!P1766, ""\\(.*)""), 'Tag Library'!P1766)"),"")</f>
        <v/>
      </c>
      <c r="F1755" s="1" t="str">
        <f ca="1">IFERROR(__xludf.DUMMYFUNCTION("IFERROR(REGEXEXTRACT('Tag Library'!W1766, ""\\(.*)""), 'Tag Library'!W1766)"),"")</f>
        <v/>
      </c>
      <c r="K1755" s="1" t="str">
        <f ca="1">IFERROR(__xludf.DUMMYFUNCTION("IFERROR(REGEXEXTRACT('Tag Library'!AD1766, ""\\(.*)""), 'Tag Library'!AD1766)"),"")</f>
        <v/>
      </c>
    </row>
    <row r="1756" spans="1:11" ht="12.75" x14ac:dyDescent="0.2">
      <c r="A1756" s="1" t="str">
        <f ca="1">IFERROR(__xludf.DUMMYFUNCTION("IFERROR(REGEXEXTRACT('Tag Library'!P1767, ""\\(.*)""), 'Tag Library'!P1767)"),"")</f>
        <v/>
      </c>
      <c r="F1756" s="1" t="str">
        <f ca="1">IFERROR(__xludf.DUMMYFUNCTION("IFERROR(REGEXEXTRACT('Tag Library'!W1767, ""\\(.*)""), 'Tag Library'!W1767)"),"")</f>
        <v/>
      </c>
      <c r="K1756" s="1" t="str">
        <f ca="1">IFERROR(__xludf.DUMMYFUNCTION("IFERROR(REGEXEXTRACT('Tag Library'!AD1767, ""\\(.*)""), 'Tag Library'!AD1767)"),"")</f>
        <v/>
      </c>
    </row>
    <row r="1757" spans="1:11" ht="12.75" x14ac:dyDescent="0.2">
      <c r="A1757" s="1" t="str">
        <f ca="1">IFERROR(__xludf.DUMMYFUNCTION("IFERROR(REGEXEXTRACT('Tag Library'!P1768, ""\\(.*)""), 'Tag Library'!P1768)"),"")</f>
        <v/>
      </c>
      <c r="F1757" s="1" t="str">
        <f ca="1">IFERROR(__xludf.DUMMYFUNCTION("IFERROR(REGEXEXTRACT('Tag Library'!W1768, ""\\(.*)""), 'Tag Library'!W1768)"),"")</f>
        <v/>
      </c>
      <c r="K1757" s="1" t="str">
        <f ca="1">IFERROR(__xludf.DUMMYFUNCTION("IFERROR(REGEXEXTRACT('Tag Library'!AD1768, ""\\(.*)""), 'Tag Library'!AD1768)"),"")</f>
        <v/>
      </c>
    </row>
    <row r="1758" spans="1:11" ht="12.75" x14ac:dyDescent="0.2">
      <c r="A1758" s="1" t="str">
        <f ca="1">IFERROR(__xludf.DUMMYFUNCTION("IFERROR(REGEXEXTRACT('Tag Library'!P1769, ""\\(.*)""), 'Tag Library'!P1769)"),"")</f>
        <v/>
      </c>
      <c r="F1758" s="1" t="str">
        <f ca="1">IFERROR(__xludf.DUMMYFUNCTION("IFERROR(REGEXEXTRACT('Tag Library'!W1769, ""\\(.*)""), 'Tag Library'!W1769)"),"")</f>
        <v/>
      </c>
      <c r="K1758" s="1" t="str">
        <f ca="1">IFERROR(__xludf.DUMMYFUNCTION("IFERROR(REGEXEXTRACT('Tag Library'!AD1769, ""\\(.*)""), 'Tag Library'!AD1769)"),"")</f>
        <v/>
      </c>
    </row>
    <row r="1759" spans="1:11" ht="12.75" x14ac:dyDescent="0.2">
      <c r="A1759" s="1" t="str">
        <f ca="1">IFERROR(__xludf.DUMMYFUNCTION("IFERROR(REGEXEXTRACT('Tag Library'!P1770, ""\\(.*)""), 'Tag Library'!P1770)"),"")</f>
        <v/>
      </c>
      <c r="F1759" s="1" t="str">
        <f ca="1">IFERROR(__xludf.DUMMYFUNCTION("IFERROR(REGEXEXTRACT('Tag Library'!W1770, ""\\(.*)""), 'Tag Library'!W1770)"),"")</f>
        <v/>
      </c>
      <c r="K1759" s="1" t="str">
        <f ca="1">IFERROR(__xludf.DUMMYFUNCTION("IFERROR(REGEXEXTRACT('Tag Library'!AD1770, ""\\(.*)""), 'Tag Library'!AD1770)"),"")</f>
        <v/>
      </c>
    </row>
    <row r="1760" spans="1:11" ht="12.75" x14ac:dyDescent="0.2">
      <c r="A1760" s="1" t="str">
        <f ca="1">IFERROR(__xludf.DUMMYFUNCTION("IFERROR(REGEXEXTRACT('Tag Library'!P1771, ""\\(.*)""), 'Tag Library'!P1771)"),"")</f>
        <v/>
      </c>
      <c r="F1760" s="1" t="str">
        <f ca="1">IFERROR(__xludf.DUMMYFUNCTION("IFERROR(REGEXEXTRACT('Tag Library'!W1771, ""\\(.*)""), 'Tag Library'!W1771)"),"")</f>
        <v/>
      </c>
      <c r="K1760" s="1" t="str">
        <f ca="1">IFERROR(__xludf.DUMMYFUNCTION("IFERROR(REGEXEXTRACT('Tag Library'!AD1771, ""\\(.*)""), 'Tag Library'!AD1771)"),"")</f>
        <v/>
      </c>
    </row>
    <row r="1761" spans="1:11" ht="12.75" x14ac:dyDescent="0.2">
      <c r="A1761" s="1" t="str">
        <f ca="1">IFERROR(__xludf.DUMMYFUNCTION("IFERROR(REGEXEXTRACT('Tag Library'!P1772, ""\\(.*)""), 'Tag Library'!P1772)"),"")</f>
        <v/>
      </c>
      <c r="F1761" s="1" t="str">
        <f ca="1">IFERROR(__xludf.DUMMYFUNCTION("IFERROR(REGEXEXTRACT('Tag Library'!W1772, ""\\(.*)""), 'Tag Library'!W1772)"),"")</f>
        <v/>
      </c>
      <c r="K1761" s="1" t="str">
        <f ca="1">IFERROR(__xludf.DUMMYFUNCTION("IFERROR(REGEXEXTRACT('Tag Library'!AD1772, ""\\(.*)""), 'Tag Library'!AD1772)"),"")</f>
        <v/>
      </c>
    </row>
    <row r="1762" spans="1:11" ht="12.75" x14ac:dyDescent="0.2">
      <c r="A1762" s="1" t="str">
        <f ca="1">IFERROR(__xludf.DUMMYFUNCTION("IFERROR(REGEXEXTRACT('Tag Library'!P1773, ""\\(.*)""), 'Tag Library'!P1773)"),"")</f>
        <v/>
      </c>
      <c r="F1762" s="1" t="str">
        <f ca="1">IFERROR(__xludf.DUMMYFUNCTION("IFERROR(REGEXEXTRACT('Tag Library'!W1773, ""\\(.*)""), 'Tag Library'!W1773)"),"")</f>
        <v/>
      </c>
      <c r="K1762" s="1" t="str">
        <f ca="1">IFERROR(__xludf.DUMMYFUNCTION("IFERROR(REGEXEXTRACT('Tag Library'!AD1773, ""\\(.*)""), 'Tag Library'!AD1773)"),"")</f>
        <v/>
      </c>
    </row>
    <row r="1763" spans="1:11" ht="12.75" x14ac:dyDescent="0.2">
      <c r="A1763" s="1" t="str">
        <f ca="1">IFERROR(__xludf.DUMMYFUNCTION("IFERROR(REGEXEXTRACT('Tag Library'!P1774, ""\\(.*)""), 'Tag Library'!P1774)"),"")</f>
        <v/>
      </c>
      <c r="F1763" s="1" t="str">
        <f ca="1">IFERROR(__xludf.DUMMYFUNCTION("IFERROR(REGEXEXTRACT('Tag Library'!W1774, ""\\(.*)""), 'Tag Library'!W1774)"),"")</f>
        <v/>
      </c>
      <c r="K1763" s="1" t="str">
        <f ca="1">IFERROR(__xludf.DUMMYFUNCTION("IFERROR(REGEXEXTRACT('Tag Library'!AD1774, ""\\(.*)""), 'Tag Library'!AD1774)"),"")</f>
        <v/>
      </c>
    </row>
    <row r="1764" spans="1:11" ht="12.75" x14ac:dyDescent="0.2">
      <c r="A1764" s="1" t="str">
        <f ca="1">IFERROR(__xludf.DUMMYFUNCTION("IFERROR(REGEXEXTRACT('Tag Library'!P1775, ""\\(.*)""), 'Tag Library'!P1775)"),"")</f>
        <v/>
      </c>
      <c r="F1764" s="1" t="str">
        <f ca="1">IFERROR(__xludf.DUMMYFUNCTION("IFERROR(REGEXEXTRACT('Tag Library'!W1775, ""\\(.*)""), 'Tag Library'!W1775)"),"")</f>
        <v/>
      </c>
      <c r="K1764" s="1" t="str">
        <f ca="1">IFERROR(__xludf.DUMMYFUNCTION("IFERROR(REGEXEXTRACT('Tag Library'!AD1775, ""\\(.*)""), 'Tag Library'!AD1775)"),"")</f>
        <v/>
      </c>
    </row>
    <row r="1765" spans="1:11" ht="12.75" x14ac:dyDescent="0.2">
      <c r="A1765" s="1" t="str">
        <f ca="1">IFERROR(__xludf.DUMMYFUNCTION("IFERROR(REGEXEXTRACT('Tag Library'!P1776, ""\\(.*)""), 'Tag Library'!P1776)"),"")</f>
        <v/>
      </c>
      <c r="F1765" s="1" t="str">
        <f ca="1">IFERROR(__xludf.DUMMYFUNCTION("IFERROR(REGEXEXTRACT('Tag Library'!W1776, ""\\(.*)""), 'Tag Library'!W1776)"),"")</f>
        <v/>
      </c>
      <c r="K1765" s="1" t="str">
        <f ca="1">IFERROR(__xludf.DUMMYFUNCTION("IFERROR(REGEXEXTRACT('Tag Library'!AD1776, ""\\(.*)""), 'Tag Library'!AD1776)"),"")</f>
        <v/>
      </c>
    </row>
    <row r="1766" spans="1:11" ht="12.75" x14ac:dyDescent="0.2">
      <c r="A1766" s="1" t="str">
        <f ca="1">IFERROR(__xludf.DUMMYFUNCTION("IFERROR(REGEXEXTRACT('Tag Library'!P1777, ""\\(.*)""), 'Tag Library'!P1777)"),"")</f>
        <v/>
      </c>
      <c r="F1766" s="1" t="str">
        <f ca="1">IFERROR(__xludf.DUMMYFUNCTION("IFERROR(REGEXEXTRACT('Tag Library'!W1777, ""\\(.*)""), 'Tag Library'!W1777)"),"")</f>
        <v/>
      </c>
      <c r="K1766" s="1" t="str">
        <f ca="1">IFERROR(__xludf.DUMMYFUNCTION("IFERROR(REGEXEXTRACT('Tag Library'!AD1777, ""\\(.*)""), 'Tag Library'!AD1777)"),"")</f>
        <v/>
      </c>
    </row>
    <row r="1767" spans="1:11" ht="12.75" x14ac:dyDescent="0.2">
      <c r="A1767" s="1" t="str">
        <f ca="1">IFERROR(__xludf.DUMMYFUNCTION("IFERROR(REGEXEXTRACT('Tag Library'!P1778, ""\\(.*)""), 'Tag Library'!P1778)"),"")</f>
        <v/>
      </c>
      <c r="F1767" s="1" t="str">
        <f ca="1">IFERROR(__xludf.DUMMYFUNCTION("IFERROR(REGEXEXTRACT('Tag Library'!W1778, ""\\(.*)""), 'Tag Library'!W1778)"),"")</f>
        <v/>
      </c>
      <c r="K1767" s="1" t="str">
        <f ca="1">IFERROR(__xludf.DUMMYFUNCTION("IFERROR(REGEXEXTRACT('Tag Library'!AD1778, ""\\(.*)""), 'Tag Library'!AD1778)"),"")</f>
        <v/>
      </c>
    </row>
    <row r="1768" spans="1:11" ht="12.75" x14ac:dyDescent="0.2">
      <c r="A1768" s="1" t="str">
        <f ca="1">IFERROR(__xludf.DUMMYFUNCTION("IFERROR(REGEXEXTRACT('Tag Library'!P1779, ""\\(.*)""), 'Tag Library'!P1779)"),"")</f>
        <v/>
      </c>
      <c r="F1768" s="1" t="str">
        <f ca="1">IFERROR(__xludf.DUMMYFUNCTION("IFERROR(REGEXEXTRACT('Tag Library'!W1779, ""\\(.*)""), 'Tag Library'!W1779)"),"")</f>
        <v/>
      </c>
      <c r="K1768" s="1" t="str">
        <f ca="1">IFERROR(__xludf.DUMMYFUNCTION("IFERROR(REGEXEXTRACT('Tag Library'!AD1779, ""\\(.*)""), 'Tag Library'!AD1779)"),"")</f>
        <v/>
      </c>
    </row>
    <row r="1769" spans="1:11" ht="12.75" x14ac:dyDescent="0.2">
      <c r="A1769" s="1" t="str">
        <f ca="1">IFERROR(__xludf.DUMMYFUNCTION("IFERROR(REGEXEXTRACT('Tag Library'!P1780, ""\\(.*)""), 'Tag Library'!P1780)"),"")</f>
        <v/>
      </c>
      <c r="F1769" s="1" t="str">
        <f ca="1">IFERROR(__xludf.DUMMYFUNCTION("IFERROR(REGEXEXTRACT('Tag Library'!W1780, ""\\(.*)""), 'Tag Library'!W1780)"),"")</f>
        <v/>
      </c>
      <c r="K1769" s="1" t="str">
        <f ca="1">IFERROR(__xludf.DUMMYFUNCTION("IFERROR(REGEXEXTRACT('Tag Library'!AD1780, ""\\(.*)""), 'Tag Library'!AD1780)"),"")</f>
        <v/>
      </c>
    </row>
    <row r="1770" spans="1:11" ht="12.75" x14ac:dyDescent="0.2">
      <c r="A1770" s="1" t="str">
        <f ca="1">IFERROR(__xludf.DUMMYFUNCTION("IFERROR(REGEXEXTRACT('Tag Library'!P1781, ""\\(.*)""), 'Tag Library'!P1781)"),"")</f>
        <v/>
      </c>
      <c r="F1770" s="1" t="str">
        <f ca="1">IFERROR(__xludf.DUMMYFUNCTION("IFERROR(REGEXEXTRACT('Tag Library'!W1781, ""\\(.*)""), 'Tag Library'!W1781)"),"")</f>
        <v/>
      </c>
      <c r="K1770" s="1" t="str">
        <f ca="1">IFERROR(__xludf.DUMMYFUNCTION("IFERROR(REGEXEXTRACT('Tag Library'!AD1781, ""\\(.*)""), 'Tag Library'!AD1781)"),"")</f>
        <v/>
      </c>
    </row>
    <row r="1771" spans="1:11" ht="12.75" x14ac:dyDescent="0.2">
      <c r="A1771" s="1" t="str">
        <f ca="1">IFERROR(__xludf.DUMMYFUNCTION("IFERROR(REGEXEXTRACT('Tag Library'!P1782, ""\\(.*)""), 'Tag Library'!P1782)"),"")</f>
        <v/>
      </c>
      <c r="F1771" s="1" t="str">
        <f ca="1">IFERROR(__xludf.DUMMYFUNCTION("IFERROR(REGEXEXTRACT('Tag Library'!W1782, ""\\(.*)""), 'Tag Library'!W1782)"),"")</f>
        <v/>
      </c>
      <c r="K1771" s="1" t="str">
        <f ca="1">IFERROR(__xludf.DUMMYFUNCTION("IFERROR(REGEXEXTRACT('Tag Library'!AD1782, ""\\(.*)""), 'Tag Library'!AD1782)"),"")</f>
        <v/>
      </c>
    </row>
    <row r="1772" spans="1:11" ht="12.75" x14ac:dyDescent="0.2">
      <c r="A1772" s="1" t="str">
        <f ca="1">IFERROR(__xludf.DUMMYFUNCTION("IFERROR(REGEXEXTRACT('Tag Library'!P1783, ""\\(.*)""), 'Tag Library'!P1783)"),"")</f>
        <v/>
      </c>
      <c r="F1772" s="1" t="str">
        <f ca="1">IFERROR(__xludf.DUMMYFUNCTION("IFERROR(REGEXEXTRACT('Tag Library'!W1783, ""\\(.*)""), 'Tag Library'!W1783)"),"")</f>
        <v/>
      </c>
      <c r="K1772" s="1" t="str">
        <f ca="1">IFERROR(__xludf.DUMMYFUNCTION("IFERROR(REGEXEXTRACT('Tag Library'!AD1783, ""\\(.*)""), 'Tag Library'!AD1783)"),"")</f>
        <v/>
      </c>
    </row>
    <row r="1773" spans="1:11" ht="12.75" x14ac:dyDescent="0.2">
      <c r="A1773" s="1" t="str">
        <f ca="1">IFERROR(__xludf.DUMMYFUNCTION("IFERROR(REGEXEXTRACT('Tag Library'!P1784, ""\\(.*)""), 'Tag Library'!P1784)"),"")</f>
        <v/>
      </c>
      <c r="F1773" s="1" t="str">
        <f ca="1">IFERROR(__xludf.DUMMYFUNCTION("IFERROR(REGEXEXTRACT('Tag Library'!W1784, ""\\(.*)""), 'Tag Library'!W1784)"),"")</f>
        <v/>
      </c>
      <c r="K1773" s="1" t="str">
        <f ca="1">IFERROR(__xludf.DUMMYFUNCTION("IFERROR(REGEXEXTRACT('Tag Library'!AD1784, ""\\(.*)""), 'Tag Library'!AD1784)"),"")</f>
        <v/>
      </c>
    </row>
    <row r="1774" spans="1:11" ht="12.75" x14ac:dyDescent="0.2">
      <c r="A1774" s="1" t="str">
        <f ca="1">IFERROR(__xludf.DUMMYFUNCTION("IFERROR(REGEXEXTRACT('Tag Library'!P1785, ""\\(.*)""), 'Tag Library'!P1785)"),"")</f>
        <v/>
      </c>
      <c r="F1774" s="1" t="str">
        <f ca="1">IFERROR(__xludf.DUMMYFUNCTION("IFERROR(REGEXEXTRACT('Tag Library'!W1785, ""\\(.*)""), 'Tag Library'!W1785)"),"")</f>
        <v/>
      </c>
      <c r="K1774" s="1" t="str">
        <f ca="1">IFERROR(__xludf.DUMMYFUNCTION("IFERROR(REGEXEXTRACT('Tag Library'!AD1785, ""\\(.*)""), 'Tag Library'!AD1785)"),"")</f>
        <v/>
      </c>
    </row>
    <row r="1775" spans="1:11" ht="12.75" x14ac:dyDescent="0.2">
      <c r="A1775" s="1" t="str">
        <f ca="1">IFERROR(__xludf.DUMMYFUNCTION("IFERROR(REGEXEXTRACT('Tag Library'!P1786, ""\\(.*)""), 'Tag Library'!P1786)"),"")</f>
        <v/>
      </c>
      <c r="F1775" s="1" t="str">
        <f ca="1">IFERROR(__xludf.DUMMYFUNCTION("IFERROR(REGEXEXTRACT('Tag Library'!W1786, ""\\(.*)""), 'Tag Library'!W1786)"),"")</f>
        <v/>
      </c>
      <c r="K1775" s="1" t="str">
        <f ca="1">IFERROR(__xludf.DUMMYFUNCTION("IFERROR(REGEXEXTRACT('Tag Library'!AD1786, ""\\(.*)""), 'Tag Library'!AD1786)"),"")</f>
        <v/>
      </c>
    </row>
    <row r="1776" spans="1:11" ht="12.75" x14ac:dyDescent="0.2">
      <c r="A1776" s="1" t="str">
        <f ca="1">IFERROR(__xludf.DUMMYFUNCTION("IFERROR(REGEXEXTRACT('Tag Library'!P1787, ""\\(.*)""), 'Tag Library'!P1787)"),"")</f>
        <v/>
      </c>
      <c r="F1776" s="1" t="str">
        <f ca="1">IFERROR(__xludf.DUMMYFUNCTION("IFERROR(REGEXEXTRACT('Tag Library'!W1787, ""\\(.*)""), 'Tag Library'!W1787)"),"")</f>
        <v/>
      </c>
      <c r="K1776" s="1" t="str">
        <f ca="1">IFERROR(__xludf.DUMMYFUNCTION("IFERROR(REGEXEXTRACT('Tag Library'!AD1787, ""\\(.*)""), 'Tag Library'!AD1787)"),"")</f>
        <v/>
      </c>
    </row>
    <row r="1777" spans="1:11" ht="12.75" x14ac:dyDescent="0.2">
      <c r="A1777" s="1" t="str">
        <f ca="1">IFERROR(__xludf.DUMMYFUNCTION("IFERROR(REGEXEXTRACT('Tag Library'!P1788, ""\\(.*)""), 'Tag Library'!P1788)"),"")</f>
        <v/>
      </c>
      <c r="F1777" s="1" t="str">
        <f ca="1">IFERROR(__xludf.DUMMYFUNCTION("IFERROR(REGEXEXTRACT('Tag Library'!W1788, ""\\(.*)""), 'Tag Library'!W1788)"),"")</f>
        <v/>
      </c>
      <c r="K1777" s="1" t="str">
        <f ca="1">IFERROR(__xludf.DUMMYFUNCTION("IFERROR(REGEXEXTRACT('Tag Library'!AD1788, ""\\(.*)""), 'Tag Library'!AD1788)"),"")</f>
        <v/>
      </c>
    </row>
    <row r="1778" spans="1:11" ht="12.75" x14ac:dyDescent="0.2">
      <c r="A1778" s="1" t="str">
        <f ca="1">IFERROR(__xludf.DUMMYFUNCTION("IFERROR(REGEXEXTRACT('Tag Library'!P1789, ""\\(.*)""), 'Tag Library'!P1789)"),"")</f>
        <v/>
      </c>
      <c r="F1778" s="1" t="str">
        <f ca="1">IFERROR(__xludf.DUMMYFUNCTION("IFERROR(REGEXEXTRACT('Tag Library'!W1789, ""\\(.*)""), 'Tag Library'!W1789)"),"")</f>
        <v/>
      </c>
      <c r="K1778" s="1" t="str">
        <f ca="1">IFERROR(__xludf.DUMMYFUNCTION("IFERROR(REGEXEXTRACT('Tag Library'!AD1789, ""\\(.*)""), 'Tag Library'!AD1789)"),"")</f>
        <v/>
      </c>
    </row>
    <row r="1779" spans="1:11" ht="12.75" x14ac:dyDescent="0.2">
      <c r="A1779" s="1" t="str">
        <f ca="1">IFERROR(__xludf.DUMMYFUNCTION("IFERROR(REGEXEXTRACT('Tag Library'!P1790, ""\\(.*)""), 'Tag Library'!P1790)"),"")</f>
        <v/>
      </c>
      <c r="F1779" s="1" t="str">
        <f ca="1">IFERROR(__xludf.DUMMYFUNCTION("IFERROR(REGEXEXTRACT('Tag Library'!W1790, ""\\(.*)""), 'Tag Library'!W1790)"),"")</f>
        <v/>
      </c>
      <c r="K1779" s="1" t="str">
        <f ca="1">IFERROR(__xludf.DUMMYFUNCTION("IFERROR(REGEXEXTRACT('Tag Library'!AD1790, ""\\(.*)""), 'Tag Library'!AD1790)"),"")</f>
        <v/>
      </c>
    </row>
    <row r="1780" spans="1:11" ht="12.75" x14ac:dyDescent="0.2">
      <c r="A1780" s="1" t="str">
        <f ca="1">IFERROR(__xludf.DUMMYFUNCTION("IFERROR(REGEXEXTRACT('Tag Library'!P1791, ""\\(.*)""), 'Tag Library'!P1791)"),"")</f>
        <v/>
      </c>
      <c r="F1780" s="1" t="str">
        <f ca="1">IFERROR(__xludf.DUMMYFUNCTION("IFERROR(REGEXEXTRACT('Tag Library'!W1791, ""\\(.*)""), 'Tag Library'!W1791)"),"")</f>
        <v/>
      </c>
      <c r="K1780" s="1" t="str">
        <f ca="1">IFERROR(__xludf.DUMMYFUNCTION("IFERROR(REGEXEXTRACT('Tag Library'!AD1791, ""\\(.*)""), 'Tag Library'!AD1791)"),"")</f>
        <v/>
      </c>
    </row>
    <row r="1781" spans="1:11" ht="12.75" x14ac:dyDescent="0.2">
      <c r="A1781" s="1" t="str">
        <f ca="1">IFERROR(__xludf.DUMMYFUNCTION("IFERROR(REGEXEXTRACT('Tag Library'!P1792, ""\\(.*)""), 'Tag Library'!P1792)"),"")</f>
        <v/>
      </c>
      <c r="F1781" s="1" t="str">
        <f ca="1">IFERROR(__xludf.DUMMYFUNCTION("IFERROR(REGEXEXTRACT('Tag Library'!W1792, ""\\(.*)""), 'Tag Library'!W1792)"),"")</f>
        <v/>
      </c>
      <c r="K1781" s="1" t="str">
        <f ca="1">IFERROR(__xludf.DUMMYFUNCTION("IFERROR(REGEXEXTRACT('Tag Library'!AD1792, ""\\(.*)""), 'Tag Library'!AD1792)"),"")</f>
        <v/>
      </c>
    </row>
    <row r="1782" spans="1:11" ht="12.75" x14ac:dyDescent="0.2">
      <c r="A1782" s="1" t="str">
        <f ca="1">IFERROR(__xludf.DUMMYFUNCTION("IFERROR(REGEXEXTRACT('Tag Library'!P1793, ""\\(.*)""), 'Tag Library'!P1793)"),"")</f>
        <v/>
      </c>
      <c r="F1782" s="1" t="str">
        <f ca="1">IFERROR(__xludf.DUMMYFUNCTION("IFERROR(REGEXEXTRACT('Tag Library'!W1793, ""\\(.*)""), 'Tag Library'!W1793)"),"")</f>
        <v/>
      </c>
      <c r="K1782" s="1" t="str">
        <f ca="1">IFERROR(__xludf.DUMMYFUNCTION("IFERROR(REGEXEXTRACT('Tag Library'!AD1793, ""\\(.*)""), 'Tag Library'!AD1793)"),"")</f>
        <v/>
      </c>
    </row>
    <row r="1783" spans="1:11" ht="12.75" x14ac:dyDescent="0.2">
      <c r="A1783" s="1" t="str">
        <f ca="1">IFERROR(__xludf.DUMMYFUNCTION("IFERROR(REGEXEXTRACT('Tag Library'!P1794, ""\\(.*)""), 'Tag Library'!P1794)"),"")</f>
        <v/>
      </c>
      <c r="F1783" s="1" t="str">
        <f ca="1">IFERROR(__xludf.DUMMYFUNCTION("IFERROR(REGEXEXTRACT('Tag Library'!W1794, ""\\(.*)""), 'Tag Library'!W1794)"),"")</f>
        <v/>
      </c>
      <c r="K1783" s="1" t="str">
        <f ca="1">IFERROR(__xludf.DUMMYFUNCTION("IFERROR(REGEXEXTRACT('Tag Library'!AD1794, ""\\(.*)""), 'Tag Library'!AD1794)"),"")</f>
        <v/>
      </c>
    </row>
    <row r="1784" spans="1:11" ht="12.75" x14ac:dyDescent="0.2">
      <c r="A1784" s="1" t="str">
        <f ca="1">IFERROR(__xludf.DUMMYFUNCTION("IFERROR(REGEXEXTRACT('Tag Library'!P1795, ""\\(.*)""), 'Tag Library'!P1795)"),"")</f>
        <v/>
      </c>
      <c r="F1784" s="1" t="str">
        <f ca="1">IFERROR(__xludf.DUMMYFUNCTION("IFERROR(REGEXEXTRACT('Tag Library'!W1795, ""\\(.*)""), 'Tag Library'!W1795)"),"")</f>
        <v/>
      </c>
      <c r="K1784" s="1" t="str">
        <f ca="1">IFERROR(__xludf.DUMMYFUNCTION("IFERROR(REGEXEXTRACT('Tag Library'!AD1795, ""\\(.*)""), 'Tag Library'!AD1795)"),"")</f>
        <v/>
      </c>
    </row>
    <row r="1785" spans="1:11" ht="12.75" x14ac:dyDescent="0.2">
      <c r="A1785" s="1" t="str">
        <f ca="1">IFERROR(__xludf.DUMMYFUNCTION("IFERROR(REGEXEXTRACT('Tag Library'!P1796, ""\\(.*)""), 'Tag Library'!P1796)"),"")</f>
        <v/>
      </c>
      <c r="F1785" s="1" t="str">
        <f ca="1">IFERROR(__xludf.DUMMYFUNCTION("IFERROR(REGEXEXTRACT('Tag Library'!W1796, ""\\(.*)""), 'Tag Library'!W1796)"),"")</f>
        <v/>
      </c>
      <c r="K1785" s="1" t="str">
        <f ca="1">IFERROR(__xludf.DUMMYFUNCTION("IFERROR(REGEXEXTRACT('Tag Library'!AD1796, ""\\(.*)""), 'Tag Library'!AD1796)"),"")</f>
        <v/>
      </c>
    </row>
    <row r="1786" spans="1:11" ht="12.75" x14ac:dyDescent="0.2">
      <c r="A1786" s="1" t="str">
        <f ca="1">IFERROR(__xludf.DUMMYFUNCTION("IFERROR(REGEXEXTRACT('Tag Library'!P1797, ""\\(.*)""), 'Tag Library'!P1797)"),"")</f>
        <v/>
      </c>
      <c r="F1786" s="1" t="str">
        <f ca="1">IFERROR(__xludf.DUMMYFUNCTION("IFERROR(REGEXEXTRACT('Tag Library'!W1797, ""\\(.*)""), 'Tag Library'!W1797)"),"")</f>
        <v/>
      </c>
      <c r="K1786" s="1" t="str">
        <f ca="1">IFERROR(__xludf.DUMMYFUNCTION("IFERROR(REGEXEXTRACT('Tag Library'!AD1797, ""\\(.*)""), 'Tag Library'!AD1797)"),"")</f>
        <v/>
      </c>
    </row>
    <row r="1787" spans="1:11" ht="12.75" x14ac:dyDescent="0.2">
      <c r="A1787" s="1" t="str">
        <f ca="1">IFERROR(__xludf.DUMMYFUNCTION("IFERROR(REGEXEXTRACT('Tag Library'!P1798, ""\\(.*)""), 'Tag Library'!P1798)"),"")</f>
        <v/>
      </c>
      <c r="F1787" s="1" t="str">
        <f ca="1">IFERROR(__xludf.DUMMYFUNCTION("IFERROR(REGEXEXTRACT('Tag Library'!W1798, ""\\(.*)""), 'Tag Library'!W1798)"),"")</f>
        <v/>
      </c>
      <c r="K1787" s="1" t="str">
        <f ca="1">IFERROR(__xludf.DUMMYFUNCTION("IFERROR(REGEXEXTRACT('Tag Library'!AD1798, ""\\(.*)""), 'Tag Library'!AD1798)"),"")</f>
        <v/>
      </c>
    </row>
    <row r="1788" spans="1:11" ht="12.75" x14ac:dyDescent="0.2">
      <c r="A1788" s="1" t="str">
        <f ca="1">IFERROR(__xludf.DUMMYFUNCTION("IFERROR(REGEXEXTRACT('Tag Library'!P1799, ""\\(.*)""), 'Tag Library'!P1799)"),"")</f>
        <v/>
      </c>
      <c r="F1788" s="1" t="str">
        <f ca="1">IFERROR(__xludf.DUMMYFUNCTION("IFERROR(REGEXEXTRACT('Tag Library'!W1799, ""\\(.*)""), 'Tag Library'!W1799)"),"")</f>
        <v/>
      </c>
      <c r="K1788" s="1" t="str">
        <f ca="1">IFERROR(__xludf.DUMMYFUNCTION("IFERROR(REGEXEXTRACT('Tag Library'!AD1799, ""\\(.*)""), 'Tag Library'!AD1799)"),"")</f>
        <v/>
      </c>
    </row>
    <row r="1789" spans="1:11" ht="12.75" x14ac:dyDescent="0.2">
      <c r="A1789" s="1" t="str">
        <f ca="1">IFERROR(__xludf.DUMMYFUNCTION("IFERROR(REGEXEXTRACT('Tag Library'!P1800, ""\\(.*)""), 'Tag Library'!P1800)"),"")</f>
        <v/>
      </c>
      <c r="F1789" s="1" t="str">
        <f ca="1">IFERROR(__xludf.DUMMYFUNCTION("IFERROR(REGEXEXTRACT('Tag Library'!W1800, ""\\(.*)""), 'Tag Library'!W1800)"),"")</f>
        <v/>
      </c>
      <c r="K1789" s="1" t="str">
        <f ca="1">IFERROR(__xludf.DUMMYFUNCTION("IFERROR(REGEXEXTRACT('Tag Library'!AD1800, ""\\(.*)""), 'Tag Library'!AD1800)"),"")</f>
        <v/>
      </c>
    </row>
    <row r="1790" spans="1:11" ht="12.75" x14ac:dyDescent="0.2">
      <c r="A1790" s="1" t="str">
        <f ca="1">IFERROR(__xludf.DUMMYFUNCTION("IFERROR(REGEXEXTRACT('Tag Library'!P1801, ""\\(.*)""), 'Tag Library'!P1801)"),"")</f>
        <v/>
      </c>
      <c r="F1790" s="1" t="str">
        <f ca="1">IFERROR(__xludf.DUMMYFUNCTION("IFERROR(REGEXEXTRACT('Tag Library'!W1801, ""\\(.*)""), 'Tag Library'!W1801)"),"")</f>
        <v/>
      </c>
      <c r="K1790" s="1" t="str">
        <f ca="1">IFERROR(__xludf.DUMMYFUNCTION("IFERROR(REGEXEXTRACT('Tag Library'!AD1801, ""\\(.*)""), 'Tag Library'!AD1801)"),"")</f>
        <v/>
      </c>
    </row>
    <row r="1791" spans="1:11" ht="12.75" x14ac:dyDescent="0.2">
      <c r="A1791" s="1" t="str">
        <f ca="1">IFERROR(__xludf.DUMMYFUNCTION("IFERROR(REGEXEXTRACT('Tag Library'!P1802, ""\\(.*)""), 'Tag Library'!P1802)"),"")</f>
        <v/>
      </c>
      <c r="F1791" s="1" t="str">
        <f ca="1">IFERROR(__xludf.DUMMYFUNCTION("IFERROR(REGEXEXTRACT('Tag Library'!W1802, ""\\(.*)""), 'Tag Library'!W1802)"),"")</f>
        <v/>
      </c>
      <c r="K1791" s="1" t="str">
        <f ca="1">IFERROR(__xludf.DUMMYFUNCTION("IFERROR(REGEXEXTRACT('Tag Library'!AD1802, ""\\(.*)""), 'Tag Library'!AD1802)"),"")</f>
        <v/>
      </c>
    </row>
    <row r="1792" spans="1:11" ht="12.75" x14ac:dyDescent="0.2">
      <c r="A1792" s="1" t="str">
        <f ca="1">IFERROR(__xludf.DUMMYFUNCTION("IFERROR(REGEXEXTRACT('Tag Library'!P1803, ""\\(.*)""), 'Tag Library'!P1803)"),"")</f>
        <v/>
      </c>
      <c r="F1792" s="1" t="str">
        <f ca="1">IFERROR(__xludf.DUMMYFUNCTION("IFERROR(REGEXEXTRACT('Tag Library'!W1803, ""\\(.*)""), 'Tag Library'!W1803)"),"")</f>
        <v/>
      </c>
      <c r="K1792" s="1" t="str">
        <f ca="1">IFERROR(__xludf.DUMMYFUNCTION("IFERROR(REGEXEXTRACT('Tag Library'!AD1803, ""\\(.*)""), 'Tag Library'!AD1803)"),"")</f>
        <v/>
      </c>
    </row>
    <row r="1793" spans="1:11" ht="12.75" x14ac:dyDescent="0.2">
      <c r="A1793" s="1" t="str">
        <f ca="1">IFERROR(__xludf.DUMMYFUNCTION("IFERROR(REGEXEXTRACT('Tag Library'!P1804, ""\\(.*)""), 'Tag Library'!P1804)"),"")</f>
        <v/>
      </c>
      <c r="F1793" s="1" t="str">
        <f ca="1">IFERROR(__xludf.DUMMYFUNCTION("IFERROR(REGEXEXTRACT('Tag Library'!W1804, ""\\(.*)""), 'Tag Library'!W1804)"),"")</f>
        <v/>
      </c>
      <c r="K1793" s="1" t="str">
        <f ca="1">IFERROR(__xludf.DUMMYFUNCTION("IFERROR(REGEXEXTRACT('Tag Library'!AD1804, ""\\(.*)""), 'Tag Library'!AD1804)"),"")</f>
        <v/>
      </c>
    </row>
    <row r="1794" spans="1:11" ht="12.75" x14ac:dyDescent="0.2">
      <c r="A1794" s="1" t="str">
        <f ca="1">IFERROR(__xludf.DUMMYFUNCTION("IFERROR(REGEXEXTRACT('Tag Library'!P1805, ""\\(.*)""), 'Tag Library'!P1805)"),"")</f>
        <v/>
      </c>
      <c r="F1794" s="1" t="str">
        <f ca="1">IFERROR(__xludf.DUMMYFUNCTION("IFERROR(REGEXEXTRACT('Tag Library'!W1805, ""\\(.*)""), 'Tag Library'!W1805)"),"")</f>
        <v/>
      </c>
      <c r="K1794" s="1" t="str">
        <f ca="1">IFERROR(__xludf.DUMMYFUNCTION("IFERROR(REGEXEXTRACT('Tag Library'!AD1805, ""\\(.*)""), 'Tag Library'!AD1805)"),"")</f>
        <v/>
      </c>
    </row>
    <row r="1795" spans="1:11" ht="12.75" x14ac:dyDescent="0.2">
      <c r="A1795" s="1" t="str">
        <f ca="1">IFERROR(__xludf.DUMMYFUNCTION("IFERROR(REGEXEXTRACT('Tag Library'!P1806, ""\\(.*)""), 'Tag Library'!P1806)"),"")</f>
        <v/>
      </c>
      <c r="F1795" s="1" t="str">
        <f ca="1">IFERROR(__xludf.DUMMYFUNCTION("IFERROR(REGEXEXTRACT('Tag Library'!W1806, ""\\(.*)""), 'Tag Library'!W1806)"),"")</f>
        <v/>
      </c>
      <c r="K1795" s="1" t="str">
        <f ca="1">IFERROR(__xludf.DUMMYFUNCTION("IFERROR(REGEXEXTRACT('Tag Library'!AD1806, ""\\(.*)""), 'Tag Library'!AD1806)"),"")</f>
        <v/>
      </c>
    </row>
    <row r="1796" spans="1:11" ht="12.75" x14ac:dyDescent="0.2">
      <c r="A1796" s="1" t="str">
        <f ca="1">IFERROR(__xludf.DUMMYFUNCTION("IFERROR(REGEXEXTRACT('Tag Library'!P1807, ""\\(.*)""), 'Tag Library'!P1807)"),"")</f>
        <v/>
      </c>
      <c r="F1796" s="1" t="str">
        <f ca="1">IFERROR(__xludf.DUMMYFUNCTION("IFERROR(REGEXEXTRACT('Tag Library'!W1807, ""\\(.*)""), 'Tag Library'!W1807)"),"")</f>
        <v/>
      </c>
      <c r="K1796" s="1" t="str">
        <f ca="1">IFERROR(__xludf.DUMMYFUNCTION("IFERROR(REGEXEXTRACT('Tag Library'!AD1807, ""\\(.*)""), 'Tag Library'!AD1807)"),"")</f>
        <v/>
      </c>
    </row>
    <row r="1797" spans="1:11" ht="12.75" x14ac:dyDescent="0.2">
      <c r="A1797" s="1" t="str">
        <f ca="1">IFERROR(__xludf.DUMMYFUNCTION("IFERROR(REGEXEXTRACT('Tag Library'!P1808, ""\\(.*)""), 'Tag Library'!P1808)"),"")</f>
        <v/>
      </c>
      <c r="F1797" s="1" t="str">
        <f ca="1">IFERROR(__xludf.DUMMYFUNCTION("IFERROR(REGEXEXTRACT('Tag Library'!W1808, ""\\(.*)""), 'Tag Library'!W1808)"),"")</f>
        <v/>
      </c>
      <c r="K1797" s="1" t="str">
        <f ca="1">IFERROR(__xludf.DUMMYFUNCTION("IFERROR(REGEXEXTRACT('Tag Library'!AD1808, ""\\(.*)""), 'Tag Library'!AD1808)"),"")</f>
        <v/>
      </c>
    </row>
    <row r="1798" spans="1:11" ht="12.75" x14ac:dyDescent="0.2">
      <c r="A1798" s="1" t="str">
        <f ca="1">IFERROR(__xludf.DUMMYFUNCTION("IFERROR(REGEXEXTRACT('Tag Library'!P1809, ""\\(.*)""), 'Tag Library'!P1809)"),"")</f>
        <v/>
      </c>
      <c r="F1798" s="1" t="str">
        <f ca="1">IFERROR(__xludf.DUMMYFUNCTION("IFERROR(REGEXEXTRACT('Tag Library'!W1809, ""\\(.*)""), 'Tag Library'!W1809)"),"")</f>
        <v/>
      </c>
      <c r="K1798" s="1" t="str">
        <f ca="1">IFERROR(__xludf.DUMMYFUNCTION("IFERROR(REGEXEXTRACT('Tag Library'!AD1809, ""\\(.*)""), 'Tag Library'!AD1809)"),"")</f>
        <v/>
      </c>
    </row>
    <row r="1799" spans="1:11" ht="12.75" x14ac:dyDescent="0.2">
      <c r="A1799" s="1" t="str">
        <f ca="1">IFERROR(__xludf.DUMMYFUNCTION("IFERROR(REGEXEXTRACT('Tag Library'!P1810, ""\\(.*)""), 'Tag Library'!P1810)"),"")</f>
        <v/>
      </c>
      <c r="F1799" s="1" t="str">
        <f ca="1">IFERROR(__xludf.DUMMYFUNCTION("IFERROR(REGEXEXTRACT('Tag Library'!W1810, ""\\(.*)""), 'Tag Library'!W1810)"),"")</f>
        <v/>
      </c>
      <c r="K1799" s="1" t="str">
        <f ca="1">IFERROR(__xludf.DUMMYFUNCTION("IFERROR(REGEXEXTRACT('Tag Library'!AD1810, ""\\(.*)""), 'Tag Library'!AD1810)"),"")</f>
        <v/>
      </c>
    </row>
    <row r="1800" spans="1:11" ht="12.75" x14ac:dyDescent="0.2">
      <c r="A1800" s="1" t="str">
        <f ca="1">IFERROR(__xludf.DUMMYFUNCTION("IFERROR(REGEXEXTRACT('Tag Library'!P1811, ""\\(.*)""), 'Tag Library'!P1811)"),"")</f>
        <v/>
      </c>
      <c r="F1800" s="1" t="str">
        <f ca="1">IFERROR(__xludf.DUMMYFUNCTION("IFERROR(REGEXEXTRACT('Tag Library'!W1811, ""\\(.*)""), 'Tag Library'!W1811)"),"")</f>
        <v/>
      </c>
      <c r="K1800" s="1" t="str">
        <f ca="1">IFERROR(__xludf.DUMMYFUNCTION("IFERROR(REGEXEXTRACT('Tag Library'!AD1811, ""\\(.*)""), 'Tag Library'!AD1811)"),"")</f>
        <v/>
      </c>
    </row>
    <row r="1801" spans="1:11" ht="12.75" x14ac:dyDescent="0.2">
      <c r="A1801" s="1" t="str">
        <f ca="1">IFERROR(__xludf.DUMMYFUNCTION("IFERROR(REGEXEXTRACT('Tag Library'!P1812, ""\\(.*)""), 'Tag Library'!P1812)"),"")</f>
        <v/>
      </c>
      <c r="F1801" s="1" t="str">
        <f ca="1">IFERROR(__xludf.DUMMYFUNCTION("IFERROR(REGEXEXTRACT('Tag Library'!W1812, ""\\(.*)""), 'Tag Library'!W1812)"),"")</f>
        <v/>
      </c>
      <c r="K1801" s="1" t="str">
        <f ca="1">IFERROR(__xludf.DUMMYFUNCTION("IFERROR(REGEXEXTRACT('Tag Library'!AD1812, ""\\(.*)""), 'Tag Library'!AD1812)"),"")</f>
        <v/>
      </c>
    </row>
    <row r="1802" spans="1:11" ht="12.75" x14ac:dyDescent="0.2">
      <c r="A1802" s="1" t="str">
        <f ca="1">IFERROR(__xludf.DUMMYFUNCTION("IFERROR(REGEXEXTRACT('Tag Library'!P1813, ""\\(.*)""), 'Tag Library'!P1813)"),"")</f>
        <v/>
      </c>
      <c r="F1802" s="1" t="str">
        <f ca="1">IFERROR(__xludf.DUMMYFUNCTION("IFERROR(REGEXEXTRACT('Tag Library'!W1813, ""\\(.*)""), 'Tag Library'!W1813)"),"")</f>
        <v/>
      </c>
      <c r="K1802" s="1" t="str">
        <f ca="1">IFERROR(__xludf.DUMMYFUNCTION("IFERROR(REGEXEXTRACT('Tag Library'!AD1813, ""\\(.*)""), 'Tag Library'!AD1813)"),"")</f>
        <v/>
      </c>
    </row>
    <row r="1803" spans="1:11" ht="12.75" x14ac:dyDescent="0.2">
      <c r="A1803" s="1" t="str">
        <f ca="1">IFERROR(__xludf.DUMMYFUNCTION("IFERROR(REGEXEXTRACT('Tag Library'!P1814, ""\\(.*)""), 'Tag Library'!P1814)"),"")</f>
        <v/>
      </c>
      <c r="F1803" s="1" t="str">
        <f ca="1">IFERROR(__xludf.DUMMYFUNCTION("IFERROR(REGEXEXTRACT('Tag Library'!W1814, ""\\(.*)""), 'Tag Library'!W1814)"),"")</f>
        <v/>
      </c>
      <c r="K1803" s="1" t="str">
        <f ca="1">IFERROR(__xludf.DUMMYFUNCTION("IFERROR(REGEXEXTRACT('Tag Library'!AD1814, ""\\(.*)""), 'Tag Library'!AD1814)"),"")</f>
        <v/>
      </c>
    </row>
    <row r="1804" spans="1:11" ht="12.75" x14ac:dyDescent="0.2">
      <c r="A1804" s="1" t="str">
        <f ca="1">IFERROR(__xludf.DUMMYFUNCTION("IFERROR(REGEXEXTRACT('Tag Library'!P1815, ""\\(.*)""), 'Tag Library'!P1815)"),"")</f>
        <v/>
      </c>
      <c r="F1804" s="1" t="str">
        <f ca="1">IFERROR(__xludf.DUMMYFUNCTION("IFERROR(REGEXEXTRACT('Tag Library'!W1815, ""\\(.*)""), 'Tag Library'!W1815)"),"")</f>
        <v/>
      </c>
      <c r="K1804" s="1" t="str">
        <f ca="1">IFERROR(__xludf.DUMMYFUNCTION("IFERROR(REGEXEXTRACT('Tag Library'!AD1815, ""\\(.*)""), 'Tag Library'!AD1815)"),"")</f>
        <v/>
      </c>
    </row>
    <row r="1805" spans="1:11" ht="12.75" x14ac:dyDescent="0.2">
      <c r="A1805" s="1" t="str">
        <f ca="1">IFERROR(__xludf.DUMMYFUNCTION("IFERROR(REGEXEXTRACT('Tag Library'!P1816, ""\\(.*)""), 'Tag Library'!P1816)"),"")</f>
        <v/>
      </c>
      <c r="F1805" s="1" t="str">
        <f ca="1">IFERROR(__xludf.DUMMYFUNCTION("IFERROR(REGEXEXTRACT('Tag Library'!W1816, ""\\(.*)""), 'Tag Library'!W1816)"),"")</f>
        <v/>
      </c>
      <c r="K1805" s="1" t="str">
        <f ca="1">IFERROR(__xludf.DUMMYFUNCTION("IFERROR(REGEXEXTRACT('Tag Library'!AD1816, ""\\(.*)""), 'Tag Library'!AD1816)"),"")</f>
        <v/>
      </c>
    </row>
    <row r="1806" spans="1:11" ht="12.75" x14ac:dyDescent="0.2">
      <c r="A1806" s="1" t="str">
        <f ca="1">IFERROR(__xludf.DUMMYFUNCTION("IFERROR(REGEXEXTRACT('Tag Library'!P1817, ""\\(.*)""), 'Tag Library'!P1817)"),"")</f>
        <v/>
      </c>
      <c r="F1806" s="1" t="str">
        <f ca="1">IFERROR(__xludf.DUMMYFUNCTION("IFERROR(REGEXEXTRACT('Tag Library'!W1817, ""\\(.*)""), 'Tag Library'!W1817)"),"")</f>
        <v/>
      </c>
      <c r="K1806" s="1" t="str">
        <f ca="1">IFERROR(__xludf.DUMMYFUNCTION("IFERROR(REGEXEXTRACT('Tag Library'!AD1817, ""\\(.*)""), 'Tag Library'!AD1817)"),"")</f>
        <v/>
      </c>
    </row>
    <row r="1807" spans="1:11" ht="12.75" x14ac:dyDescent="0.2">
      <c r="A1807" s="1" t="str">
        <f ca="1">IFERROR(__xludf.DUMMYFUNCTION("IFERROR(REGEXEXTRACT('Tag Library'!P1818, ""\\(.*)""), 'Tag Library'!P1818)"),"")</f>
        <v/>
      </c>
      <c r="F1807" s="1" t="str">
        <f ca="1">IFERROR(__xludf.DUMMYFUNCTION("IFERROR(REGEXEXTRACT('Tag Library'!W1818, ""\\(.*)""), 'Tag Library'!W1818)"),"")</f>
        <v/>
      </c>
      <c r="K1807" s="1" t="str">
        <f ca="1">IFERROR(__xludf.DUMMYFUNCTION("IFERROR(REGEXEXTRACT('Tag Library'!AD1818, ""\\(.*)""), 'Tag Library'!AD1818)"),"")</f>
        <v/>
      </c>
    </row>
    <row r="1808" spans="1:11" ht="12.75" x14ac:dyDescent="0.2">
      <c r="A1808" s="1" t="str">
        <f ca="1">IFERROR(__xludf.DUMMYFUNCTION("IFERROR(REGEXEXTRACT('Tag Library'!P1819, ""\\(.*)""), 'Tag Library'!P1819)"),"")</f>
        <v/>
      </c>
      <c r="F1808" s="1" t="str">
        <f ca="1">IFERROR(__xludf.DUMMYFUNCTION("IFERROR(REGEXEXTRACT('Tag Library'!W1819, ""\\(.*)""), 'Tag Library'!W1819)"),"")</f>
        <v/>
      </c>
      <c r="K1808" s="1" t="str">
        <f ca="1">IFERROR(__xludf.DUMMYFUNCTION("IFERROR(REGEXEXTRACT('Tag Library'!AD1819, ""\\(.*)""), 'Tag Library'!AD1819)"),"")</f>
        <v/>
      </c>
    </row>
    <row r="1809" spans="1:11" ht="12.75" x14ac:dyDescent="0.2">
      <c r="A1809" s="1" t="str">
        <f ca="1">IFERROR(__xludf.DUMMYFUNCTION("IFERROR(REGEXEXTRACT('Tag Library'!P1820, ""\\(.*)""), 'Tag Library'!P1820)"),"")</f>
        <v/>
      </c>
      <c r="F1809" s="1" t="str">
        <f ca="1">IFERROR(__xludf.DUMMYFUNCTION("IFERROR(REGEXEXTRACT('Tag Library'!W1820, ""\\(.*)""), 'Tag Library'!W1820)"),"")</f>
        <v/>
      </c>
      <c r="K1809" s="1" t="str">
        <f ca="1">IFERROR(__xludf.DUMMYFUNCTION("IFERROR(REGEXEXTRACT('Tag Library'!AD1820, ""\\(.*)""), 'Tag Library'!AD1820)"),"")</f>
        <v/>
      </c>
    </row>
    <row r="1810" spans="1:11" ht="12.75" x14ac:dyDescent="0.2">
      <c r="A1810" s="1" t="str">
        <f ca="1">IFERROR(__xludf.DUMMYFUNCTION("IFERROR(REGEXEXTRACT('Tag Library'!P1821, ""\\(.*)""), 'Tag Library'!P1821)"),"")</f>
        <v/>
      </c>
      <c r="F1810" s="1" t="str">
        <f ca="1">IFERROR(__xludf.DUMMYFUNCTION("IFERROR(REGEXEXTRACT('Tag Library'!W1821, ""\\(.*)""), 'Tag Library'!W1821)"),"")</f>
        <v/>
      </c>
      <c r="K1810" s="1" t="str">
        <f ca="1">IFERROR(__xludf.DUMMYFUNCTION("IFERROR(REGEXEXTRACT('Tag Library'!AD1821, ""\\(.*)""), 'Tag Library'!AD1821)"),"")</f>
        <v/>
      </c>
    </row>
    <row r="1811" spans="1:11" ht="12.75" x14ac:dyDescent="0.2">
      <c r="A1811" s="1" t="str">
        <f ca="1">IFERROR(__xludf.DUMMYFUNCTION("IFERROR(REGEXEXTRACT('Tag Library'!P1822, ""\\(.*)""), 'Tag Library'!P1822)"),"")</f>
        <v/>
      </c>
      <c r="F1811" s="1" t="str">
        <f ca="1">IFERROR(__xludf.DUMMYFUNCTION("IFERROR(REGEXEXTRACT('Tag Library'!W1822, ""\\(.*)""), 'Tag Library'!W1822)"),"")</f>
        <v/>
      </c>
      <c r="K1811" s="1" t="str">
        <f ca="1">IFERROR(__xludf.DUMMYFUNCTION("IFERROR(REGEXEXTRACT('Tag Library'!AD1822, ""\\(.*)""), 'Tag Library'!AD1822)"),"")</f>
        <v/>
      </c>
    </row>
    <row r="1812" spans="1:11" ht="12.75" x14ac:dyDescent="0.2">
      <c r="A1812" s="1" t="str">
        <f ca="1">IFERROR(__xludf.DUMMYFUNCTION("IFERROR(REGEXEXTRACT('Tag Library'!P1823, ""\\(.*)""), 'Tag Library'!P1823)"),"")</f>
        <v/>
      </c>
      <c r="F1812" s="1" t="str">
        <f ca="1">IFERROR(__xludf.DUMMYFUNCTION("IFERROR(REGEXEXTRACT('Tag Library'!W1823, ""\\(.*)""), 'Tag Library'!W1823)"),"")</f>
        <v/>
      </c>
      <c r="K1812" s="1" t="str">
        <f ca="1">IFERROR(__xludf.DUMMYFUNCTION("IFERROR(REGEXEXTRACT('Tag Library'!AD1823, ""\\(.*)""), 'Tag Library'!AD1823)"),"")</f>
        <v/>
      </c>
    </row>
    <row r="1813" spans="1:11" ht="12.75" x14ac:dyDescent="0.2">
      <c r="A1813" s="1" t="str">
        <f ca="1">IFERROR(__xludf.DUMMYFUNCTION("IFERROR(REGEXEXTRACT('Tag Library'!P1824, ""\\(.*)""), 'Tag Library'!P1824)"),"")</f>
        <v/>
      </c>
      <c r="F1813" s="1" t="str">
        <f ca="1">IFERROR(__xludf.DUMMYFUNCTION("IFERROR(REGEXEXTRACT('Tag Library'!W1824, ""\\(.*)""), 'Tag Library'!W1824)"),"")</f>
        <v/>
      </c>
      <c r="K1813" s="1" t="str">
        <f ca="1">IFERROR(__xludf.DUMMYFUNCTION("IFERROR(REGEXEXTRACT('Tag Library'!AD1824, ""\\(.*)""), 'Tag Library'!AD1824)"),"")</f>
        <v/>
      </c>
    </row>
    <row r="1814" spans="1:11" ht="12.75" x14ac:dyDescent="0.2">
      <c r="A1814" s="1" t="str">
        <f ca="1">IFERROR(__xludf.DUMMYFUNCTION("IFERROR(REGEXEXTRACT('Tag Library'!P1825, ""\\(.*)""), 'Tag Library'!P1825)"),"")</f>
        <v/>
      </c>
      <c r="F1814" s="1" t="str">
        <f ca="1">IFERROR(__xludf.DUMMYFUNCTION("IFERROR(REGEXEXTRACT('Tag Library'!W1825, ""\\(.*)""), 'Tag Library'!W1825)"),"")</f>
        <v/>
      </c>
      <c r="K1814" s="1" t="str">
        <f ca="1">IFERROR(__xludf.DUMMYFUNCTION("IFERROR(REGEXEXTRACT('Tag Library'!AD1825, ""\\(.*)""), 'Tag Library'!AD1825)"),"")</f>
        <v/>
      </c>
    </row>
    <row r="1815" spans="1:11" ht="12.75" x14ac:dyDescent="0.2">
      <c r="A1815" s="1" t="str">
        <f ca="1">IFERROR(__xludf.DUMMYFUNCTION("IFERROR(REGEXEXTRACT('Tag Library'!P1826, ""\\(.*)""), 'Tag Library'!P1826)"),"")</f>
        <v/>
      </c>
      <c r="F1815" s="1" t="str">
        <f ca="1">IFERROR(__xludf.DUMMYFUNCTION("IFERROR(REGEXEXTRACT('Tag Library'!W1826, ""\\(.*)""), 'Tag Library'!W1826)"),"")</f>
        <v/>
      </c>
      <c r="K1815" s="1" t="str">
        <f ca="1">IFERROR(__xludf.DUMMYFUNCTION("IFERROR(REGEXEXTRACT('Tag Library'!AD1826, ""\\(.*)""), 'Tag Library'!AD1826)"),"")</f>
        <v/>
      </c>
    </row>
    <row r="1816" spans="1:11" ht="12.75" x14ac:dyDescent="0.2">
      <c r="A1816" s="1" t="str">
        <f ca="1">IFERROR(__xludf.DUMMYFUNCTION("IFERROR(REGEXEXTRACT('Tag Library'!P1827, ""\\(.*)""), 'Tag Library'!P1827)"),"")</f>
        <v/>
      </c>
      <c r="F1816" s="1" t="str">
        <f ca="1">IFERROR(__xludf.DUMMYFUNCTION("IFERROR(REGEXEXTRACT('Tag Library'!W1827, ""\\(.*)""), 'Tag Library'!W1827)"),"")</f>
        <v/>
      </c>
      <c r="K1816" s="1" t="str">
        <f ca="1">IFERROR(__xludf.DUMMYFUNCTION("IFERROR(REGEXEXTRACT('Tag Library'!AD1827, ""\\(.*)""), 'Tag Library'!AD1827)"),"")</f>
        <v/>
      </c>
    </row>
    <row r="1817" spans="1:11" ht="12.75" x14ac:dyDescent="0.2">
      <c r="A1817" s="1" t="str">
        <f ca="1">IFERROR(__xludf.DUMMYFUNCTION("IFERROR(REGEXEXTRACT('Tag Library'!P1828, ""\\(.*)""), 'Tag Library'!P1828)"),"")</f>
        <v/>
      </c>
      <c r="F1817" s="1" t="str">
        <f ca="1">IFERROR(__xludf.DUMMYFUNCTION("IFERROR(REGEXEXTRACT('Tag Library'!W1828, ""\\(.*)""), 'Tag Library'!W1828)"),"")</f>
        <v/>
      </c>
      <c r="K1817" s="1" t="str">
        <f ca="1">IFERROR(__xludf.DUMMYFUNCTION("IFERROR(REGEXEXTRACT('Tag Library'!AD1828, ""\\(.*)""), 'Tag Library'!AD1828)"),"")</f>
        <v/>
      </c>
    </row>
    <row r="1818" spans="1:11" ht="12.75" x14ac:dyDescent="0.2">
      <c r="A1818" s="1" t="str">
        <f ca="1">IFERROR(__xludf.DUMMYFUNCTION("IFERROR(REGEXEXTRACT('Tag Library'!P1829, ""\\(.*)""), 'Tag Library'!P1829)"),"")</f>
        <v/>
      </c>
      <c r="F1818" s="1" t="str">
        <f ca="1">IFERROR(__xludf.DUMMYFUNCTION("IFERROR(REGEXEXTRACT('Tag Library'!W1829, ""\\(.*)""), 'Tag Library'!W1829)"),"")</f>
        <v/>
      </c>
      <c r="K1818" s="1" t="str">
        <f ca="1">IFERROR(__xludf.DUMMYFUNCTION("IFERROR(REGEXEXTRACT('Tag Library'!AD1829, ""\\(.*)""), 'Tag Library'!AD1829)"),"")</f>
        <v/>
      </c>
    </row>
    <row r="1819" spans="1:11" ht="12.75" x14ac:dyDescent="0.2">
      <c r="A1819" s="1" t="str">
        <f ca="1">IFERROR(__xludf.DUMMYFUNCTION("IFERROR(REGEXEXTRACT('Tag Library'!P1830, ""\\(.*)""), 'Tag Library'!P1830)"),"")</f>
        <v/>
      </c>
      <c r="F1819" s="1" t="str">
        <f ca="1">IFERROR(__xludf.DUMMYFUNCTION("IFERROR(REGEXEXTRACT('Tag Library'!W1830, ""\\(.*)""), 'Tag Library'!W1830)"),"")</f>
        <v/>
      </c>
      <c r="K1819" s="1" t="str">
        <f ca="1">IFERROR(__xludf.DUMMYFUNCTION("IFERROR(REGEXEXTRACT('Tag Library'!AD1830, ""\\(.*)""), 'Tag Library'!AD1830)"),"")</f>
        <v/>
      </c>
    </row>
    <row r="1820" spans="1:11" ht="12.75" x14ac:dyDescent="0.2">
      <c r="A1820" s="1" t="str">
        <f ca="1">IFERROR(__xludf.DUMMYFUNCTION("IFERROR(REGEXEXTRACT('Tag Library'!P1831, ""\\(.*)""), 'Tag Library'!P1831)"),"")</f>
        <v/>
      </c>
      <c r="F1820" s="1" t="str">
        <f ca="1">IFERROR(__xludf.DUMMYFUNCTION("IFERROR(REGEXEXTRACT('Tag Library'!W1831, ""\\(.*)""), 'Tag Library'!W1831)"),"")</f>
        <v/>
      </c>
      <c r="K1820" s="1" t="str">
        <f ca="1">IFERROR(__xludf.DUMMYFUNCTION("IFERROR(REGEXEXTRACT('Tag Library'!AD1831, ""\\(.*)""), 'Tag Library'!AD1831)"),"")</f>
        <v/>
      </c>
    </row>
    <row r="1821" spans="1:11" ht="12.75" x14ac:dyDescent="0.2">
      <c r="A1821" s="1" t="str">
        <f ca="1">IFERROR(__xludf.DUMMYFUNCTION("IFERROR(REGEXEXTRACT('Tag Library'!P1832, ""\\(.*)""), 'Tag Library'!P1832)"),"")</f>
        <v/>
      </c>
      <c r="F1821" s="1" t="str">
        <f ca="1">IFERROR(__xludf.DUMMYFUNCTION("IFERROR(REGEXEXTRACT('Tag Library'!W1832, ""\\(.*)""), 'Tag Library'!W1832)"),"")</f>
        <v/>
      </c>
      <c r="K1821" s="1" t="str">
        <f ca="1">IFERROR(__xludf.DUMMYFUNCTION("IFERROR(REGEXEXTRACT('Tag Library'!AD1832, ""\\(.*)""), 'Tag Library'!AD1832)"),"")</f>
        <v/>
      </c>
    </row>
    <row r="1822" spans="1:11" ht="12.75" x14ac:dyDescent="0.2">
      <c r="A1822" s="1" t="str">
        <f ca="1">IFERROR(__xludf.DUMMYFUNCTION("IFERROR(REGEXEXTRACT('Tag Library'!P1833, ""\\(.*)""), 'Tag Library'!P1833)"),"")</f>
        <v/>
      </c>
      <c r="F1822" s="1" t="str">
        <f ca="1">IFERROR(__xludf.DUMMYFUNCTION("IFERROR(REGEXEXTRACT('Tag Library'!W1833, ""\\(.*)""), 'Tag Library'!W1833)"),"")</f>
        <v/>
      </c>
      <c r="K1822" s="1" t="str">
        <f ca="1">IFERROR(__xludf.DUMMYFUNCTION("IFERROR(REGEXEXTRACT('Tag Library'!AD1833, ""\\(.*)""), 'Tag Library'!AD1833)"),"")</f>
        <v/>
      </c>
    </row>
    <row r="1823" spans="1:11" ht="12.75" x14ac:dyDescent="0.2">
      <c r="A1823" s="1" t="str">
        <f ca="1">IFERROR(__xludf.DUMMYFUNCTION("IFERROR(REGEXEXTRACT('Tag Library'!P1834, ""\\(.*)""), 'Tag Library'!P1834)"),"")</f>
        <v/>
      </c>
      <c r="F1823" s="1" t="str">
        <f ca="1">IFERROR(__xludf.DUMMYFUNCTION("IFERROR(REGEXEXTRACT('Tag Library'!W1834, ""\\(.*)""), 'Tag Library'!W1834)"),"")</f>
        <v/>
      </c>
      <c r="K1823" s="1" t="str">
        <f ca="1">IFERROR(__xludf.DUMMYFUNCTION("IFERROR(REGEXEXTRACT('Tag Library'!AD1834, ""\\(.*)""), 'Tag Library'!AD1834)"),"")</f>
        <v/>
      </c>
    </row>
    <row r="1824" spans="1:11" ht="12.75" x14ac:dyDescent="0.2">
      <c r="A1824" s="1" t="str">
        <f ca="1">IFERROR(__xludf.DUMMYFUNCTION("IFERROR(REGEXEXTRACT('Tag Library'!P1835, ""\\(.*)""), 'Tag Library'!P1835)"),"")</f>
        <v/>
      </c>
      <c r="F1824" s="1" t="str">
        <f ca="1">IFERROR(__xludf.DUMMYFUNCTION("IFERROR(REGEXEXTRACT('Tag Library'!W1835, ""\\(.*)""), 'Tag Library'!W1835)"),"")</f>
        <v/>
      </c>
      <c r="K1824" s="1" t="str">
        <f ca="1">IFERROR(__xludf.DUMMYFUNCTION("IFERROR(REGEXEXTRACT('Tag Library'!AD1835, ""\\(.*)""), 'Tag Library'!AD1835)"),"")</f>
        <v/>
      </c>
    </row>
    <row r="1825" spans="1:11" ht="12.75" x14ac:dyDescent="0.2">
      <c r="A1825" s="1" t="str">
        <f ca="1">IFERROR(__xludf.DUMMYFUNCTION("IFERROR(REGEXEXTRACT('Tag Library'!P1836, ""\\(.*)""), 'Tag Library'!P1836)"),"")</f>
        <v/>
      </c>
      <c r="F1825" s="1" t="str">
        <f ca="1">IFERROR(__xludf.DUMMYFUNCTION("IFERROR(REGEXEXTRACT('Tag Library'!W1836, ""\\(.*)""), 'Tag Library'!W1836)"),"")</f>
        <v/>
      </c>
      <c r="K1825" s="1" t="str">
        <f ca="1">IFERROR(__xludf.DUMMYFUNCTION("IFERROR(REGEXEXTRACT('Tag Library'!AD1836, ""\\(.*)""), 'Tag Library'!AD1836)"),"")</f>
        <v/>
      </c>
    </row>
    <row r="1826" spans="1:11" ht="12.75" x14ac:dyDescent="0.2">
      <c r="A1826" s="1" t="str">
        <f ca="1">IFERROR(__xludf.DUMMYFUNCTION("IFERROR(REGEXEXTRACT('Tag Library'!P1837, ""\\(.*)""), 'Tag Library'!P1837)"),"")</f>
        <v/>
      </c>
      <c r="F1826" s="1" t="str">
        <f ca="1">IFERROR(__xludf.DUMMYFUNCTION("IFERROR(REGEXEXTRACT('Tag Library'!W1837, ""\\(.*)""), 'Tag Library'!W1837)"),"")</f>
        <v/>
      </c>
      <c r="K1826" s="1" t="str">
        <f ca="1">IFERROR(__xludf.DUMMYFUNCTION("IFERROR(REGEXEXTRACT('Tag Library'!AD1837, ""\\(.*)""), 'Tag Library'!AD1837)"),"")</f>
        <v/>
      </c>
    </row>
    <row r="1827" spans="1:11" ht="12.75" x14ac:dyDescent="0.2">
      <c r="A1827" s="1" t="str">
        <f ca="1">IFERROR(__xludf.DUMMYFUNCTION("IFERROR(REGEXEXTRACT('Tag Library'!P1838, ""\\(.*)""), 'Tag Library'!P1838)"),"")</f>
        <v/>
      </c>
      <c r="F1827" s="1" t="str">
        <f ca="1">IFERROR(__xludf.DUMMYFUNCTION("IFERROR(REGEXEXTRACT('Tag Library'!W1838, ""\\(.*)""), 'Tag Library'!W1838)"),"")</f>
        <v/>
      </c>
      <c r="K1827" s="1" t="str">
        <f ca="1">IFERROR(__xludf.DUMMYFUNCTION("IFERROR(REGEXEXTRACT('Tag Library'!AD1838, ""\\(.*)""), 'Tag Library'!AD1838)"),"")</f>
        <v/>
      </c>
    </row>
    <row r="1828" spans="1:11" ht="12.75" x14ac:dyDescent="0.2">
      <c r="A1828" s="1" t="str">
        <f ca="1">IFERROR(__xludf.DUMMYFUNCTION("IFERROR(REGEXEXTRACT('Tag Library'!P1839, ""\\(.*)""), 'Tag Library'!P1839)"),"")</f>
        <v/>
      </c>
      <c r="F1828" s="1" t="str">
        <f ca="1">IFERROR(__xludf.DUMMYFUNCTION("IFERROR(REGEXEXTRACT('Tag Library'!W1839, ""\\(.*)""), 'Tag Library'!W1839)"),"")</f>
        <v/>
      </c>
      <c r="K1828" s="1" t="str">
        <f ca="1">IFERROR(__xludf.DUMMYFUNCTION("IFERROR(REGEXEXTRACT('Tag Library'!AD1839, ""\\(.*)""), 'Tag Library'!AD1839)"),"")</f>
        <v/>
      </c>
    </row>
    <row r="1829" spans="1:11" ht="12.75" x14ac:dyDescent="0.2">
      <c r="A1829" s="1" t="str">
        <f ca="1">IFERROR(__xludf.DUMMYFUNCTION("IFERROR(REGEXEXTRACT('Tag Library'!P1840, ""\\(.*)""), 'Tag Library'!P1840)"),"")</f>
        <v/>
      </c>
      <c r="F1829" s="1" t="str">
        <f ca="1">IFERROR(__xludf.DUMMYFUNCTION("IFERROR(REGEXEXTRACT('Tag Library'!W1840, ""\\(.*)""), 'Tag Library'!W1840)"),"")</f>
        <v/>
      </c>
      <c r="K1829" s="1" t="str">
        <f ca="1">IFERROR(__xludf.DUMMYFUNCTION("IFERROR(REGEXEXTRACT('Tag Library'!AD1840, ""\\(.*)""), 'Tag Library'!AD1840)"),"")</f>
        <v/>
      </c>
    </row>
    <row r="1830" spans="1:11" ht="12.75" x14ac:dyDescent="0.2">
      <c r="A1830" s="1" t="str">
        <f ca="1">IFERROR(__xludf.DUMMYFUNCTION("IFERROR(REGEXEXTRACT('Tag Library'!P1841, ""\\(.*)""), 'Tag Library'!P1841)"),"")</f>
        <v/>
      </c>
      <c r="F1830" s="1" t="str">
        <f ca="1">IFERROR(__xludf.DUMMYFUNCTION("IFERROR(REGEXEXTRACT('Tag Library'!W1841, ""\\(.*)""), 'Tag Library'!W1841)"),"")</f>
        <v/>
      </c>
      <c r="K1830" s="1" t="str">
        <f ca="1">IFERROR(__xludf.DUMMYFUNCTION("IFERROR(REGEXEXTRACT('Tag Library'!AD1841, ""\\(.*)""), 'Tag Library'!AD1841)"),"")</f>
        <v/>
      </c>
    </row>
    <row r="1831" spans="1:11" ht="12.75" x14ac:dyDescent="0.2">
      <c r="A1831" s="1" t="str">
        <f ca="1">IFERROR(__xludf.DUMMYFUNCTION("IFERROR(REGEXEXTRACT('Tag Library'!P1842, ""\\(.*)""), 'Tag Library'!P1842)"),"")</f>
        <v/>
      </c>
      <c r="F1831" s="1" t="str">
        <f ca="1">IFERROR(__xludf.DUMMYFUNCTION("IFERROR(REGEXEXTRACT('Tag Library'!W1842, ""\\(.*)""), 'Tag Library'!W1842)"),"")</f>
        <v/>
      </c>
      <c r="K1831" s="1" t="str">
        <f ca="1">IFERROR(__xludf.DUMMYFUNCTION("IFERROR(REGEXEXTRACT('Tag Library'!AD1842, ""\\(.*)""), 'Tag Library'!AD1842)"),"")</f>
        <v/>
      </c>
    </row>
    <row r="1832" spans="1:11" ht="12.75" x14ac:dyDescent="0.2">
      <c r="A1832" s="1" t="str">
        <f ca="1">IFERROR(__xludf.DUMMYFUNCTION("IFERROR(REGEXEXTRACT('Tag Library'!P1843, ""\\(.*)""), 'Tag Library'!P1843)"),"")</f>
        <v/>
      </c>
      <c r="F1832" s="1" t="str">
        <f ca="1">IFERROR(__xludf.DUMMYFUNCTION("IFERROR(REGEXEXTRACT('Tag Library'!W1843, ""\\(.*)""), 'Tag Library'!W1843)"),"")</f>
        <v/>
      </c>
      <c r="K1832" s="1" t="str">
        <f ca="1">IFERROR(__xludf.DUMMYFUNCTION("IFERROR(REGEXEXTRACT('Tag Library'!AD1843, ""\\(.*)""), 'Tag Library'!AD1843)"),"")</f>
        <v/>
      </c>
    </row>
    <row r="1833" spans="1:11" ht="12.75" x14ac:dyDescent="0.2">
      <c r="A1833" s="1" t="str">
        <f ca="1">IFERROR(__xludf.DUMMYFUNCTION("IFERROR(REGEXEXTRACT('Tag Library'!P1844, ""\\(.*)""), 'Tag Library'!P1844)"),"")</f>
        <v/>
      </c>
      <c r="F1833" s="1" t="str">
        <f ca="1">IFERROR(__xludf.DUMMYFUNCTION("IFERROR(REGEXEXTRACT('Tag Library'!W1844, ""\\(.*)""), 'Tag Library'!W1844)"),"")</f>
        <v/>
      </c>
      <c r="K1833" s="1" t="str">
        <f ca="1">IFERROR(__xludf.DUMMYFUNCTION("IFERROR(REGEXEXTRACT('Tag Library'!AD1844, ""\\(.*)""), 'Tag Library'!AD1844)"),"")</f>
        <v/>
      </c>
    </row>
    <row r="1834" spans="1:11" ht="12.75" x14ac:dyDescent="0.2">
      <c r="A1834" s="1" t="str">
        <f ca="1">IFERROR(__xludf.DUMMYFUNCTION("IFERROR(REGEXEXTRACT('Tag Library'!P1845, ""\\(.*)""), 'Tag Library'!P1845)"),"")</f>
        <v/>
      </c>
      <c r="F1834" s="1" t="str">
        <f ca="1">IFERROR(__xludf.DUMMYFUNCTION("IFERROR(REGEXEXTRACT('Tag Library'!W1845, ""\\(.*)""), 'Tag Library'!W1845)"),"")</f>
        <v/>
      </c>
      <c r="K1834" s="1" t="str">
        <f ca="1">IFERROR(__xludf.DUMMYFUNCTION("IFERROR(REGEXEXTRACT('Tag Library'!AD1845, ""\\(.*)""), 'Tag Library'!AD1845)"),"")</f>
        <v/>
      </c>
    </row>
    <row r="1835" spans="1:11" ht="12.75" x14ac:dyDescent="0.2">
      <c r="A1835" s="1" t="str">
        <f ca="1">IFERROR(__xludf.DUMMYFUNCTION("IFERROR(REGEXEXTRACT('Tag Library'!P1846, ""\\(.*)""), 'Tag Library'!P1846)"),"")</f>
        <v/>
      </c>
      <c r="F1835" s="1" t="str">
        <f ca="1">IFERROR(__xludf.DUMMYFUNCTION("IFERROR(REGEXEXTRACT('Tag Library'!W1846, ""\\(.*)""), 'Tag Library'!W1846)"),"")</f>
        <v/>
      </c>
      <c r="K1835" s="1" t="str">
        <f ca="1">IFERROR(__xludf.DUMMYFUNCTION("IFERROR(REGEXEXTRACT('Tag Library'!AD1846, ""\\(.*)""), 'Tag Library'!AD1846)"),"")</f>
        <v/>
      </c>
    </row>
    <row r="1836" spans="1:11" ht="12.75" x14ac:dyDescent="0.2">
      <c r="A1836" s="1" t="str">
        <f ca="1">IFERROR(__xludf.DUMMYFUNCTION("IFERROR(REGEXEXTRACT('Tag Library'!P1847, ""\\(.*)""), 'Tag Library'!P1847)"),"")</f>
        <v/>
      </c>
      <c r="F1836" s="1" t="str">
        <f ca="1">IFERROR(__xludf.DUMMYFUNCTION("IFERROR(REGEXEXTRACT('Tag Library'!W1847, ""\\(.*)""), 'Tag Library'!W1847)"),"")</f>
        <v/>
      </c>
      <c r="K1836" s="1" t="str">
        <f ca="1">IFERROR(__xludf.DUMMYFUNCTION("IFERROR(REGEXEXTRACT('Tag Library'!AD1847, ""\\(.*)""), 'Tag Library'!AD1847)"),"")</f>
        <v/>
      </c>
    </row>
    <row r="1837" spans="1:11" ht="12.75" x14ac:dyDescent="0.2">
      <c r="A1837" s="1" t="str">
        <f ca="1">IFERROR(__xludf.DUMMYFUNCTION("IFERROR(REGEXEXTRACT('Tag Library'!P1848, ""\\(.*)""), 'Tag Library'!P1848)"),"")</f>
        <v/>
      </c>
      <c r="F1837" s="1" t="str">
        <f ca="1">IFERROR(__xludf.DUMMYFUNCTION("IFERROR(REGEXEXTRACT('Tag Library'!W1848, ""\\(.*)""), 'Tag Library'!W1848)"),"")</f>
        <v/>
      </c>
      <c r="K1837" s="1" t="str">
        <f ca="1">IFERROR(__xludf.DUMMYFUNCTION("IFERROR(REGEXEXTRACT('Tag Library'!AD1848, ""\\(.*)""), 'Tag Library'!AD1848)"),"")</f>
        <v/>
      </c>
    </row>
    <row r="1838" spans="1:11" ht="12.75" x14ac:dyDescent="0.2">
      <c r="A1838" s="1" t="str">
        <f ca="1">IFERROR(__xludf.DUMMYFUNCTION("IFERROR(REGEXEXTRACT('Tag Library'!P1849, ""\\(.*)""), 'Tag Library'!P1849)"),"")</f>
        <v/>
      </c>
      <c r="F1838" s="1" t="str">
        <f ca="1">IFERROR(__xludf.DUMMYFUNCTION("IFERROR(REGEXEXTRACT('Tag Library'!W1849, ""\\(.*)""), 'Tag Library'!W1849)"),"")</f>
        <v/>
      </c>
      <c r="K1838" s="1" t="str">
        <f ca="1">IFERROR(__xludf.DUMMYFUNCTION("IFERROR(REGEXEXTRACT('Tag Library'!AD1849, ""\\(.*)""), 'Tag Library'!AD1849)"),"")</f>
        <v/>
      </c>
    </row>
    <row r="1839" spans="1:11" ht="12.75" x14ac:dyDescent="0.2">
      <c r="A1839" s="1" t="str">
        <f ca="1">IFERROR(__xludf.DUMMYFUNCTION("IFERROR(REGEXEXTRACT('Tag Library'!P1850, ""\\(.*)""), 'Tag Library'!P1850)"),"")</f>
        <v/>
      </c>
      <c r="F1839" s="1" t="str">
        <f ca="1">IFERROR(__xludf.DUMMYFUNCTION("IFERROR(REGEXEXTRACT('Tag Library'!W1850, ""\\(.*)""), 'Tag Library'!W1850)"),"")</f>
        <v/>
      </c>
      <c r="K1839" s="1" t="str">
        <f ca="1">IFERROR(__xludf.DUMMYFUNCTION("IFERROR(REGEXEXTRACT('Tag Library'!AD1850, ""\\(.*)""), 'Tag Library'!AD1850)"),"")</f>
        <v/>
      </c>
    </row>
    <row r="1840" spans="1:11" ht="12.75" x14ac:dyDescent="0.2">
      <c r="A1840" s="1" t="str">
        <f ca="1">IFERROR(__xludf.DUMMYFUNCTION("IFERROR(REGEXEXTRACT('Tag Library'!P1851, ""\\(.*)""), 'Tag Library'!P1851)"),"")</f>
        <v/>
      </c>
      <c r="F1840" s="1" t="str">
        <f ca="1">IFERROR(__xludf.DUMMYFUNCTION("IFERROR(REGEXEXTRACT('Tag Library'!W1851, ""\\(.*)""), 'Tag Library'!W1851)"),"")</f>
        <v/>
      </c>
      <c r="K1840" s="1" t="str">
        <f ca="1">IFERROR(__xludf.DUMMYFUNCTION("IFERROR(REGEXEXTRACT('Tag Library'!AD1851, ""\\(.*)""), 'Tag Library'!AD1851)"),"")</f>
        <v/>
      </c>
    </row>
    <row r="1841" spans="1:11" ht="12.75" x14ac:dyDescent="0.2">
      <c r="A1841" s="1" t="str">
        <f ca="1">IFERROR(__xludf.DUMMYFUNCTION("IFERROR(REGEXEXTRACT('Tag Library'!P1852, ""\\(.*)""), 'Tag Library'!P1852)"),"")</f>
        <v/>
      </c>
      <c r="F1841" s="1" t="str">
        <f ca="1">IFERROR(__xludf.DUMMYFUNCTION("IFERROR(REGEXEXTRACT('Tag Library'!W1852, ""\\(.*)""), 'Tag Library'!W1852)"),"")</f>
        <v/>
      </c>
      <c r="K1841" s="1" t="str">
        <f ca="1">IFERROR(__xludf.DUMMYFUNCTION("IFERROR(REGEXEXTRACT('Tag Library'!AD1852, ""\\(.*)""), 'Tag Library'!AD1852)"),"")</f>
        <v/>
      </c>
    </row>
    <row r="1842" spans="1:11" ht="12.75" x14ac:dyDescent="0.2">
      <c r="A1842" s="1" t="str">
        <f ca="1">IFERROR(__xludf.DUMMYFUNCTION("IFERROR(REGEXEXTRACT('Tag Library'!P1853, ""\\(.*)""), 'Tag Library'!P1853)"),"")</f>
        <v/>
      </c>
      <c r="F1842" s="1" t="str">
        <f ca="1">IFERROR(__xludf.DUMMYFUNCTION("IFERROR(REGEXEXTRACT('Tag Library'!W1853, ""\\(.*)""), 'Tag Library'!W1853)"),"")</f>
        <v/>
      </c>
      <c r="K1842" s="1" t="str">
        <f ca="1">IFERROR(__xludf.DUMMYFUNCTION("IFERROR(REGEXEXTRACT('Tag Library'!AD1853, ""\\(.*)""), 'Tag Library'!AD1853)"),"")</f>
        <v/>
      </c>
    </row>
    <row r="1843" spans="1:11" ht="12.75" x14ac:dyDescent="0.2">
      <c r="A1843" s="1" t="str">
        <f ca="1">IFERROR(__xludf.DUMMYFUNCTION("IFERROR(REGEXEXTRACT('Tag Library'!P1854, ""\\(.*)""), 'Tag Library'!P1854)"),"")</f>
        <v/>
      </c>
      <c r="F1843" s="1" t="str">
        <f ca="1">IFERROR(__xludf.DUMMYFUNCTION("IFERROR(REGEXEXTRACT('Tag Library'!W1854, ""\\(.*)""), 'Tag Library'!W1854)"),"")</f>
        <v/>
      </c>
      <c r="K1843" s="1" t="str">
        <f ca="1">IFERROR(__xludf.DUMMYFUNCTION("IFERROR(REGEXEXTRACT('Tag Library'!AD1854, ""\\(.*)""), 'Tag Library'!AD1854)"),"")</f>
        <v/>
      </c>
    </row>
    <row r="1844" spans="1:11" ht="12.75" x14ac:dyDescent="0.2">
      <c r="A1844" s="1" t="str">
        <f ca="1">IFERROR(__xludf.DUMMYFUNCTION("IFERROR(REGEXEXTRACT('Tag Library'!P1855, ""\\(.*)""), 'Tag Library'!P1855)"),"")</f>
        <v/>
      </c>
      <c r="F1844" s="1" t="str">
        <f ca="1">IFERROR(__xludf.DUMMYFUNCTION("IFERROR(REGEXEXTRACT('Tag Library'!W1855, ""\\(.*)""), 'Tag Library'!W1855)"),"")</f>
        <v/>
      </c>
      <c r="K1844" s="1" t="str">
        <f ca="1">IFERROR(__xludf.DUMMYFUNCTION("IFERROR(REGEXEXTRACT('Tag Library'!AD1855, ""\\(.*)""), 'Tag Library'!AD1855)"),"")</f>
        <v/>
      </c>
    </row>
    <row r="1845" spans="1:11" ht="12.75" x14ac:dyDescent="0.2">
      <c r="A1845" s="1" t="str">
        <f ca="1">IFERROR(__xludf.DUMMYFUNCTION("IFERROR(REGEXEXTRACT('Tag Library'!P1856, ""\\(.*)""), 'Tag Library'!P1856)"),"")</f>
        <v/>
      </c>
      <c r="F1845" s="1" t="str">
        <f ca="1">IFERROR(__xludf.DUMMYFUNCTION("IFERROR(REGEXEXTRACT('Tag Library'!W1856, ""\\(.*)""), 'Tag Library'!W1856)"),"")</f>
        <v/>
      </c>
      <c r="K1845" s="1" t="str">
        <f ca="1">IFERROR(__xludf.DUMMYFUNCTION("IFERROR(REGEXEXTRACT('Tag Library'!AD1856, ""\\(.*)""), 'Tag Library'!AD1856)"),"")</f>
        <v/>
      </c>
    </row>
    <row r="1846" spans="1:11" ht="12.75" x14ac:dyDescent="0.2">
      <c r="A1846" s="1" t="str">
        <f ca="1">IFERROR(__xludf.DUMMYFUNCTION("IFERROR(REGEXEXTRACT('Tag Library'!P1857, ""\\(.*)""), 'Tag Library'!P1857)"),"")</f>
        <v/>
      </c>
      <c r="F1846" s="1" t="str">
        <f ca="1">IFERROR(__xludf.DUMMYFUNCTION("IFERROR(REGEXEXTRACT('Tag Library'!W1857, ""\\(.*)""), 'Tag Library'!W1857)"),"")</f>
        <v/>
      </c>
      <c r="K1846" s="1" t="str">
        <f ca="1">IFERROR(__xludf.DUMMYFUNCTION("IFERROR(REGEXEXTRACT('Tag Library'!AD1857, ""\\(.*)""), 'Tag Library'!AD1857)"),"")</f>
        <v/>
      </c>
    </row>
    <row r="1847" spans="1:11" ht="12.75" x14ac:dyDescent="0.2">
      <c r="A1847" s="1" t="str">
        <f ca="1">IFERROR(__xludf.DUMMYFUNCTION("IFERROR(REGEXEXTRACT('Tag Library'!P1858, ""\\(.*)""), 'Tag Library'!P1858)"),"")</f>
        <v/>
      </c>
      <c r="F1847" s="1" t="str">
        <f ca="1">IFERROR(__xludf.DUMMYFUNCTION("IFERROR(REGEXEXTRACT('Tag Library'!W1858, ""\\(.*)""), 'Tag Library'!W1858)"),"")</f>
        <v/>
      </c>
      <c r="K1847" s="1" t="str">
        <f ca="1">IFERROR(__xludf.DUMMYFUNCTION("IFERROR(REGEXEXTRACT('Tag Library'!AD1858, ""\\(.*)""), 'Tag Library'!AD1858)"),"")</f>
        <v/>
      </c>
    </row>
    <row r="1848" spans="1:11" ht="12.75" x14ac:dyDescent="0.2">
      <c r="A1848" s="1" t="str">
        <f ca="1">IFERROR(__xludf.DUMMYFUNCTION("IFERROR(REGEXEXTRACT('Tag Library'!P1859, ""\\(.*)""), 'Tag Library'!P1859)"),"")</f>
        <v/>
      </c>
      <c r="F1848" s="1" t="str">
        <f ca="1">IFERROR(__xludf.DUMMYFUNCTION("IFERROR(REGEXEXTRACT('Tag Library'!W1859, ""\\(.*)""), 'Tag Library'!W1859)"),"")</f>
        <v/>
      </c>
      <c r="K1848" s="1" t="str">
        <f ca="1">IFERROR(__xludf.DUMMYFUNCTION("IFERROR(REGEXEXTRACT('Tag Library'!AD1859, ""\\(.*)""), 'Tag Library'!AD1859)"),"")</f>
        <v/>
      </c>
    </row>
    <row r="1849" spans="1:11" ht="12.75" x14ac:dyDescent="0.2">
      <c r="A1849" s="1" t="str">
        <f ca="1">IFERROR(__xludf.DUMMYFUNCTION("IFERROR(REGEXEXTRACT('Tag Library'!P1860, ""\\(.*)""), 'Tag Library'!P1860)"),"")</f>
        <v/>
      </c>
      <c r="F1849" s="1" t="str">
        <f ca="1">IFERROR(__xludf.DUMMYFUNCTION("IFERROR(REGEXEXTRACT('Tag Library'!W1860, ""\\(.*)""), 'Tag Library'!W1860)"),"")</f>
        <v/>
      </c>
      <c r="K1849" s="1" t="str">
        <f ca="1">IFERROR(__xludf.DUMMYFUNCTION("IFERROR(REGEXEXTRACT('Tag Library'!AD1860, ""\\(.*)""), 'Tag Library'!AD1860)"),"")</f>
        <v/>
      </c>
    </row>
    <row r="1850" spans="1:11" ht="12.75" x14ac:dyDescent="0.2">
      <c r="A1850" s="1" t="str">
        <f ca="1">IFERROR(__xludf.DUMMYFUNCTION("IFERROR(REGEXEXTRACT('Tag Library'!P1861, ""\\(.*)""), 'Tag Library'!P1861)"),"")</f>
        <v/>
      </c>
      <c r="F1850" s="1" t="str">
        <f ca="1">IFERROR(__xludf.DUMMYFUNCTION("IFERROR(REGEXEXTRACT('Tag Library'!W1861, ""\\(.*)""), 'Tag Library'!W1861)"),"")</f>
        <v/>
      </c>
      <c r="K1850" s="1" t="str">
        <f ca="1">IFERROR(__xludf.DUMMYFUNCTION("IFERROR(REGEXEXTRACT('Tag Library'!AD1861, ""\\(.*)""), 'Tag Library'!AD1861)"),"")</f>
        <v/>
      </c>
    </row>
    <row r="1851" spans="1:11" ht="12.75" x14ac:dyDescent="0.2">
      <c r="A1851" s="1" t="str">
        <f ca="1">IFERROR(__xludf.DUMMYFUNCTION("IFERROR(REGEXEXTRACT('Tag Library'!P1862, ""\\(.*)""), 'Tag Library'!P1862)"),"")</f>
        <v/>
      </c>
      <c r="F1851" s="1" t="str">
        <f ca="1">IFERROR(__xludf.DUMMYFUNCTION("IFERROR(REGEXEXTRACT('Tag Library'!W1862, ""\\(.*)""), 'Tag Library'!W1862)"),"")</f>
        <v/>
      </c>
      <c r="K1851" s="1" t="str">
        <f ca="1">IFERROR(__xludf.DUMMYFUNCTION("IFERROR(REGEXEXTRACT('Tag Library'!AD1862, ""\\(.*)""), 'Tag Library'!AD1862)"),"")</f>
        <v/>
      </c>
    </row>
    <row r="1852" spans="1:11" ht="12.75" x14ac:dyDescent="0.2">
      <c r="A1852" s="1" t="str">
        <f ca="1">IFERROR(__xludf.DUMMYFUNCTION("IFERROR(REGEXEXTRACT('Tag Library'!P1863, ""\\(.*)""), 'Tag Library'!P1863)"),"")</f>
        <v/>
      </c>
      <c r="F1852" s="1" t="str">
        <f ca="1">IFERROR(__xludf.DUMMYFUNCTION("IFERROR(REGEXEXTRACT('Tag Library'!W1863, ""\\(.*)""), 'Tag Library'!W1863)"),"")</f>
        <v/>
      </c>
      <c r="K1852" s="1" t="str">
        <f ca="1">IFERROR(__xludf.DUMMYFUNCTION("IFERROR(REGEXEXTRACT('Tag Library'!AD1863, ""\\(.*)""), 'Tag Library'!AD1863)"),"")</f>
        <v/>
      </c>
    </row>
    <row r="1853" spans="1:11" ht="12.75" x14ac:dyDescent="0.2">
      <c r="A1853" s="1" t="str">
        <f ca="1">IFERROR(__xludf.DUMMYFUNCTION("IFERROR(REGEXEXTRACT('Tag Library'!P1864, ""\\(.*)""), 'Tag Library'!P1864)"),"")</f>
        <v/>
      </c>
      <c r="F1853" s="1" t="str">
        <f ca="1">IFERROR(__xludf.DUMMYFUNCTION("IFERROR(REGEXEXTRACT('Tag Library'!W1864, ""\\(.*)""), 'Tag Library'!W1864)"),"")</f>
        <v/>
      </c>
      <c r="K1853" s="1" t="str">
        <f ca="1">IFERROR(__xludf.DUMMYFUNCTION("IFERROR(REGEXEXTRACT('Tag Library'!AD1864, ""\\(.*)""), 'Tag Library'!AD1864)"),"")</f>
        <v/>
      </c>
    </row>
    <row r="1854" spans="1:11" ht="12.75" x14ac:dyDescent="0.2">
      <c r="A1854" s="1" t="str">
        <f ca="1">IFERROR(__xludf.DUMMYFUNCTION("IFERROR(REGEXEXTRACT('Tag Library'!P1865, ""\\(.*)""), 'Tag Library'!P1865)"),"")</f>
        <v/>
      </c>
      <c r="F1854" s="1" t="str">
        <f ca="1">IFERROR(__xludf.DUMMYFUNCTION("IFERROR(REGEXEXTRACT('Tag Library'!W1865, ""\\(.*)""), 'Tag Library'!W1865)"),"")</f>
        <v/>
      </c>
      <c r="K1854" s="1" t="str">
        <f ca="1">IFERROR(__xludf.DUMMYFUNCTION("IFERROR(REGEXEXTRACT('Tag Library'!AD1865, ""\\(.*)""), 'Tag Library'!AD1865)"),"")</f>
        <v/>
      </c>
    </row>
    <row r="1855" spans="1:11" ht="12.75" x14ac:dyDescent="0.2">
      <c r="A1855" s="1" t="str">
        <f ca="1">IFERROR(__xludf.DUMMYFUNCTION("IFERROR(REGEXEXTRACT('Tag Library'!P1866, ""\\(.*)""), 'Tag Library'!P1866)"),"")</f>
        <v/>
      </c>
      <c r="F1855" s="1" t="str">
        <f ca="1">IFERROR(__xludf.DUMMYFUNCTION("IFERROR(REGEXEXTRACT('Tag Library'!W1866, ""\\(.*)""), 'Tag Library'!W1866)"),"")</f>
        <v/>
      </c>
      <c r="K1855" s="1" t="str">
        <f ca="1">IFERROR(__xludf.DUMMYFUNCTION("IFERROR(REGEXEXTRACT('Tag Library'!AD1866, ""\\(.*)""), 'Tag Library'!AD1866)"),"")</f>
        <v/>
      </c>
    </row>
    <row r="1856" spans="1:11" ht="12.75" x14ac:dyDescent="0.2">
      <c r="A1856" s="1" t="str">
        <f ca="1">IFERROR(__xludf.DUMMYFUNCTION("IFERROR(REGEXEXTRACT('Tag Library'!P1867, ""\\(.*)""), 'Tag Library'!P1867)"),"")</f>
        <v/>
      </c>
      <c r="F1856" s="1" t="str">
        <f ca="1">IFERROR(__xludf.DUMMYFUNCTION("IFERROR(REGEXEXTRACT('Tag Library'!W1867, ""\\(.*)""), 'Tag Library'!W1867)"),"")</f>
        <v/>
      </c>
      <c r="K1856" s="1" t="str">
        <f ca="1">IFERROR(__xludf.DUMMYFUNCTION("IFERROR(REGEXEXTRACT('Tag Library'!AD1867, ""\\(.*)""), 'Tag Library'!AD1867)"),"")</f>
        <v/>
      </c>
    </row>
    <row r="1857" spans="1:11" ht="12.75" x14ac:dyDescent="0.2">
      <c r="A1857" s="1" t="str">
        <f ca="1">IFERROR(__xludf.DUMMYFUNCTION("IFERROR(REGEXEXTRACT('Tag Library'!P1868, ""\\(.*)""), 'Tag Library'!P1868)"),"")</f>
        <v/>
      </c>
      <c r="F1857" s="1" t="str">
        <f ca="1">IFERROR(__xludf.DUMMYFUNCTION("IFERROR(REGEXEXTRACT('Tag Library'!W1868, ""\\(.*)""), 'Tag Library'!W1868)"),"")</f>
        <v/>
      </c>
      <c r="K1857" s="1" t="str">
        <f ca="1">IFERROR(__xludf.DUMMYFUNCTION("IFERROR(REGEXEXTRACT('Tag Library'!AD1868, ""\\(.*)""), 'Tag Library'!AD1868)"),"")</f>
        <v/>
      </c>
    </row>
    <row r="1858" spans="1:11" ht="12.75" x14ac:dyDescent="0.2">
      <c r="A1858" s="1" t="str">
        <f ca="1">IFERROR(__xludf.DUMMYFUNCTION("IFERROR(REGEXEXTRACT('Tag Library'!P1869, ""\\(.*)""), 'Tag Library'!P1869)"),"")</f>
        <v/>
      </c>
      <c r="F1858" s="1" t="str">
        <f ca="1">IFERROR(__xludf.DUMMYFUNCTION("IFERROR(REGEXEXTRACT('Tag Library'!W1869, ""\\(.*)""), 'Tag Library'!W1869)"),"")</f>
        <v/>
      </c>
      <c r="K1858" s="1" t="str">
        <f ca="1">IFERROR(__xludf.DUMMYFUNCTION("IFERROR(REGEXEXTRACT('Tag Library'!AD1869, ""\\(.*)""), 'Tag Library'!AD1869)"),"")</f>
        <v/>
      </c>
    </row>
    <row r="1859" spans="1:11" ht="12.75" x14ac:dyDescent="0.2">
      <c r="A1859" s="1" t="str">
        <f ca="1">IFERROR(__xludf.DUMMYFUNCTION("IFERROR(REGEXEXTRACT('Tag Library'!P1870, ""\\(.*)""), 'Tag Library'!P1870)"),"")</f>
        <v/>
      </c>
      <c r="F1859" s="1" t="str">
        <f ca="1">IFERROR(__xludf.DUMMYFUNCTION("IFERROR(REGEXEXTRACT('Tag Library'!W1870, ""\\(.*)""), 'Tag Library'!W1870)"),"")</f>
        <v/>
      </c>
      <c r="K1859" s="1" t="str">
        <f ca="1">IFERROR(__xludf.DUMMYFUNCTION("IFERROR(REGEXEXTRACT('Tag Library'!AD1870, ""\\(.*)""), 'Tag Library'!AD1870)"),"")</f>
        <v/>
      </c>
    </row>
    <row r="1860" spans="1:11" ht="12.75" x14ac:dyDescent="0.2">
      <c r="A1860" s="1" t="str">
        <f ca="1">IFERROR(__xludf.DUMMYFUNCTION("IFERROR(REGEXEXTRACT('Tag Library'!P1871, ""\\(.*)""), 'Tag Library'!P1871)"),"")</f>
        <v/>
      </c>
      <c r="F1860" s="1" t="str">
        <f ca="1">IFERROR(__xludf.DUMMYFUNCTION("IFERROR(REGEXEXTRACT('Tag Library'!W1871, ""\\(.*)""), 'Tag Library'!W1871)"),"")</f>
        <v/>
      </c>
      <c r="K1860" s="1" t="str">
        <f ca="1">IFERROR(__xludf.DUMMYFUNCTION("IFERROR(REGEXEXTRACT('Tag Library'!AD1871, ""\\(.*)""), 'Tag Library'!AD1871)"),"")</f>
        <v/>
      </c>
    </row>
    <row r="1861" spans="1:11" ht="12.75" x14ac:dyDescent="0.2">
      <c r="A1861" s="1" t="str">
        <f ca="1">IFERROR(__xludf.DUMMYFUNCTION("IFERROR(REGEXEXTRACT('Tag Library'!P1872, ""\\(.*)""), 'Tag Library'!P1872)"),"")</f>
        <v/>
      </c>
      <c r="F1861" s="1" t="str">
        <f ca="1">IFERROR(__xludf.DUMMYFUNCTION("IFERROR(REGEXEXTRACT('Tag Library'!W1872, ""\\(.*)""), 'Tag Library'!W1872)"),"")</f>
        <v/>
      </c>
      <c r="K1861" s="1" t="str">
        <f ca="1">IFERROR(__xludf.DUMMYFUNCTION("IFERROR(REGEXEXTRACT('Tag Library'!AD1872, ""\\(.*)""), 'Tag Library'!AD1872)"),"")</f>
        <v/>
      </c>
    </row>
    <row r="1862" spans="1:11" ht="12.75" x14ac:dyDescent="0.2">
      <c r="A1862" s="1" t="str">
        <f ca="1">IFERROR(__xludf.DUMMYFUNCTION("IFERROR(REGEXEXTRACT('Tag Library'!P1873, ""\\(.*)""), 'Tag Library'!P1873)"),"")</f>
        <v/>
      </c>
      <c r="F1862" s="1" t="str">
        <f ca="1">IFERROR(__xludf.DUMMYFUNCTION("IFERROR(REGEXEXTRACT('Tag Library'!W1873, ""\\(.*)""), 'Tag Library'!W1873)"),"")</f>
        <v/>
      </c>
      <c r="K1862" s="1" t="str">
        <f ca="1">IFERROR(__xludf.DUMMYFUNCTION("IFERROR(REGEXEXTRACT('Tag Library'!AD1873, ""\\(.*)""), 'Tag Library'!AD1873)"),"")</f>
        <v/>
      </c>
    </row>
    <row r="1863" spans="1:11" ht="12.75" x14ac:dyDescent="0.2">
      <c r="A1863" s="1" t="str">
        <f ca="1">IFERROR(__xludf.DUMMYFUNCTION("IFERROR(REGEXEXTRACT('Tag Library'!P1874, ""\\(.*)""), 'Tag Library'!P1874)"),"")</f>
        <v/>
      </c>
      <c r="F1863" s="1" t="str">
        <f ca="1">IFERROR(__xludf.DUMMYFUNCTION("IFERROR(REGEXEXTRACT('Tag Library'!W1874, ""\\(.*)""), 'Tag Library'!W1874)"),"")</f>
        <v/>
      </c>
      <c r="K1863" s="1" t="str">
        <f ca="1">IFERROR(__xludf.DUMMYFUNCTION("IFERROR(REGEXEXTRACT('Tag Library'!AD1874, ""\\(.*)""), 'Tag Library'!AD1874)"),"")</f>
        <v/>
      </c>
    </row>
    <row r="1864" spans="1:11" ht="12.75" x14ac:dyDescent="0.2">
      <c r="A1864" s="1" t="str">
        <f ca="1">IFERROR(__xludf.DUMMYFUNCTION("IFERROR(REGEXEXTRACT('Tag Library'!P1875, ""\\(.*)""), 'Tag Library'!P1875)"),"")</f>
        <v/>
      </c>
      <c r="F1864" s="1" t="str">
        <f ca="1">IFERROR(__xludf.DUMMYFUNCTION("IFERROR(REGEXEXTRACT('Tag Library'!W1875, ""\\(.*)""), 'Tag Library'!W1875)"),"")</f>
        <v/>
      </c>
      <c r="K1864" s="1" t="str">
        <f ca="1">IFERROR(__xludf.DUMMYFUNCTION("IFERROR(REGEXEXTRACT('Tag Library'!AD1875, ""\\(.*)""), 'Tag Library'!AD1875)"),"")</f>
        <v/>
      </c>
    </row>
    <row r="1865" spans="1:11" ht="12.75" x14ac:dyDescent="0.2">
      <c r="A1865" s="1" t="str">
        <f ca="1">IFERROR(__xludf.DUMMYFUNCTION("IFERROR(REGEXEXTRACT('Tag Library'!P1876, ""\\(.*)""), 'Tag Library'!P1876)"),"")</f>
        <v/>
      </c>
      <c r="F1865" s="1" t="str">
        <f ca="1">IFERROR(__xludf.DUMMYFUNCTION("IFERROR(REGEXEXTRACT('Tag Library'!W1876, ""\\(.*)""), 'Tag Library'!W1876)"),"")</f>
        <v/>
      </c>
      <c r="K1865" s="1" t="str">
        <f ca="1">IFERROR(__xludf.DUMMYFUNCTION("IFERROR(REGEXEXTRACT('Tag Library'!AD1876, ""\\(.*)""), 'Tag Library'!AD1876)"),"")</f>
        <v/>
      </c>
    </row>
    <row r="1866" spans="1:11" ht="12.75" x14ac:dyDescent="0.2">
      <c r="A1866" s="1" t="str">
        <f ca="1">IFERROR(__xludf.DUMMYFUNCTION("IFERROR(REGEXEXTRACT('Tag Library'!P1877, ""\\(.*)""), 'Tag Library'!P1877)"),"")</f>
        <v/>
      </c>
      <c r="F1866" s="1" t="str">
        <f ca="1">IFERROR(__xludf.DUMMYFUNCTION("IFERROR(REGEXEXTRACT('Tag Library'!W1877, ""\\(.*)""), 'Tag Library'!W1877)"),"")</f>
        <v/>
      </c>
      <c r="K1866" s="1" t="str">
        <f ca="1">IFERROR(__xludf.DUMMYFUNCTION("IFERROR(REGEXEXTRACT('Tag Library'!AD1877, ""\\(.*)""), 'Tag Library'!AD1877)"),"")</f>
        <v/>
      </c>
    </row>
    <row r="1867" spans="1:11" ht="12.75" x14ac:dyDescent="0.2">
      <c r="A1867" s="1" t="str">
        <f ca="1">IFERROR(__xludf.DUMMYFUNCTION("IFERROR(REGEXEXTRACT('Tag Library'!P1878, ""\\(.*)""), 'Tag Library'!P1878)"),"")</f>
        <v/>
      </c>
      <c r="F1867" s="1" t="str">
        <f ca="1">IFERROR(__xludf.DUMMYFUNCTION("IFERROR(REGEXEXTRACT('Tag Library'!W1878, ""\\(.*)""), 'Tag Library'!W1878)"),"")</f>
        <v/>
      </c>
      <c r="K1867" s="1" t="str">
        <f ca="1">IFERROR(__xludf.DUMMYFUNCTION("IFERROR(REGEXEXTRACT('Tag Library'!AD1878, ""\\(.*)""), 'Tag Library'!AD1878)"),"")</f>
        <v/>
      </c>
    </row>
    <row r="1868" spans="1:11" ht="12.75" x14ac:dyDescent="0.2">
      <c r="A1868" s="1" t="str">
        <f ca="1">IFERROR(__xludf.DUMMYFUNCTION("IFERROR(REGEXEXTRACT('Tag Library'!P1879, ""\\(.*)""), 'Tag Library'!P1879)"),"")</f>
        <v/>
      </c>
      <c r="F1868" s="1" t="str">
        <f ca="1">IFERROR(__xludf.DUMMYFUNCTION("IFERROR(REGEXEXTRACT('Tag Library'!W1879, ""\\(.*)""), 'Tag Library'!W1879)"),"")</f>
        <v/>
      </c>
      <c r="K1868" s="1" t="str">
        <f ca="1">IFERROR(__xludf.DUMMYFUNCTION("IFERROR(REGEXEXTRACT('Tag Library'!AD1879, ""\\(.*)""), 'Tag Library'!AD1879)"),"")</f>
        <v/>
      </c>
    </row>
    <row r="1869" spans="1:11" ht="12.75" x14ac:dyDescent="0.2">
      <c r="A1869" s="1" t="str">
        <f ca="1">IFERROR(__xludf.DUMMYFUNCTION("IFERROR(REGEXEXTRACT('Tag Library'!P1880, ""\\(.*)""), 'Tag Library'!P1880)"),"")</f>
        <v/>
      </c>
      <c r="F1869" s="1" t="str">
        <f ca="1">IFERROR(__xludf.DUMMYFUNCTION("IFERROR(REGEXEXTRACT('Tag Library'!W1880, ""\\(.*)""), 'Tag Library'!W1880)"),"")</f>
        <v/>
      </c>
      <c r="K1869" s="1" t="str">
        <f ca="1">IFERROR(__xludf.DUMMYFUNCTION("IFERROR(REGEXEXTRACT('Tag Library'!AD1880, ""\\(.*)""), 'Tag Library'!AD1880)"),"")</f>
        <v/>
      </c>
    </row>
    <row r="1870" spans="1:11" ht="12.75" x14ac:dyDescent="0.2">
      <c r="A1870" s="1" t="str">
        <f ca="1">IFERROR(__xludf.DUMMYFUNCTION("IFERROR(REGEXEXTRACT('Tag Library'!P1881, ""\\(.*)""), 'Tag Library'!P1881)"),"")</f>
        <v/>
      </c>
      <c r="F1870" s="1" t="str">
        <f ca="1">IFERROR(__xludf.DUMMYFUNCTION("IFERROR(REGEXEXTRACT('Tag Library'!W1881, ""\\(.*)""), 'Tag Library'!W1881)"),"")</f>
        <v/>
      </c>
      <c r="K1870" s="1" t="str">
        <f ca="1">IFERROR(__xludf.DUMMYFUNCTION("IFERROR(REGEXEXTRACT('Tag Library'!AD1881, ""\\(.*)""), 'Tag Library'!AD1881)"),"")</f>
        <v/>
      </c>
    </row>
    <row r="1871" spans="1:11" ht="12.75" x14ac:dyDescent="0.2">
      <c r="A1871" s="1" t="str">
        <f ca="1">IFERROR(__xludf.DUMMYFUNCTION("IFERROR(REGEXEXTRACT('Tag Library'!P1882, ""\\(.*)""), 'Tag Library'!P1882)"),"")</f>
        <v/>
      </c>
      <c r="F1871" s="1" t="str">
        <f ca="1">IFERROR(__xludf.DUMMYFUNCTION("IFERROR(REGEXEXTRACT('Tag Library'!W1882, ""\\(.*)""), 'Tag Library'!W1882)"),"")</f>
        <v/>
      </c>
      <c r="K1871" s="1" t="str">
        <f ca="1">IFERROR(__xludf.DUMMYFUNCTION("IFERROR(REGEXEXTRACT('Tag Library'!AD1882, ""\\(.*)""), 'Tag Library'!AD1882)"),"")</f>
        <v/>
      </c>
    </row>
    <row r="1872" spans="1:11" ht="12.75" x14ac:dyDescent="0.2">
      <c r="A1872" s="1" t="str">
        <f ca="1">IFERROR(__xludf.DUMMYFUNCTION("IFERROR(REGEXEXTRACT('Tag Library'!P1883, ""\\(.*)""), 'Tag Library'!P1883)"),"")</f>
        <v/>
      </c>
      <c r="F1872" s="1" t="str">
        <f ca="1">IFERROR(__xludf.DUMMYFUNCTION("IFERROR(REGEXEXTRACT('Tag Library'!W1883, ""\\(.*)""), 'Tag Library'!W1883)"),"")</f>
        <v/>
      </c>
      <c r="K1872" s="1" t="str">
        <f ca="1">IFERROR(__xludf.DUMMYFUNCTION("IFERROR(REGEXEXTRACT('Tag Library'!AD1883, ""\\(.*)""), 'Tag Library'!AD1883)"),"")</f>
        <v/>
      </c>
    </row>
    <row r="1873" spans="1:11" ht="12.75" x14ac:dyDescent="0.2">
      <c r="A1873" s="1" t="str">
        <f ca="1">IFERROR(__xludf.DUMMYFUNCTION("IFERROR(REGEXEXTRACT('Tag Library'!P1884, ""\\(.*)""), 'Tag Library'!P1884)"),"")</f>
        <v/>
      </c>
      <c r="F1873" s="1" t="str">
        <f ca="1">IFERROR(__xludf.DUMMYFUNCTION("IFERROR(REGEXEXTRACT('Tag Library'!W1884, ""\\(.*)""), 'Tag Library'!W1884)"),"")</f>
        <v/>
      </c>
      <c r="K1873" s="1" t="str">
        <f ca="1">IFERROR(__xludf.DUMMYFUNCTION("IFERROR(REGEXEXTRACT('Tag Library'!AD1884, ""\\(.*)""), 'Tag Library'!AD1884)"),"")</f>
        <v/>
      </c>
    </row>
    <row r="1874" spans="1:11" ht="12.75" x14ac:dyDescent="0.2">
      <c r="A1874" s="1" t="str">
        <f ca="1">IFERROR(__xludf.DUMMYFUNCTION("IFERROR(REGEXEXTRACT('Tag Library'!P1885, ""\\(.*)""), 'Tag Library'!P1885)"),"")</f>
        <v/>
      </c>
      <c r="F1874" s="1" t="str">
        <f ca="1">IFERROR(__xludf.DUMMYFUNCTION("IFERROR(REGEXEXTRACT('Tag Library'!W1885, ""\\(.*)""), 'Tag Library'!W1885)"),"")</f>
        <v/>
      </c>
      <c r="K1874" s="1" t="str">
        <f ca="1">IFERROR(__xludf.DUMMYFUNCTION("IFERROR(REGEXEXTRACT('Tag Library'!AD1885, ""\\(.*)""), 'Tag Library'!AD1885)"),"")</f>
        <v/>
      </c>
    </row>
    <row r="1875" spans="1:11" ht="12.75" x14ac:dyDescent="0.2">
      <c r="A1875" s="1" t="str">
        <f ca="1">IFERROR(__xludf.DUMMYFUNCTION("IFERROR(REGEXEXTRACT('Tag Library'!P1886, ""\\(.*)""), 'Tag Library'!P1886)"),"")</f>
        <v/>
      </c>
      <c r="F1875" s="1" t="str">
        <f ca="1">IFERROR(__xludf.DUMMYFUNCTION("IFERROR(REGEXEXTRACT('Tag Library'!W1886, ""\\(.*)""), 'Tag Library'!W1886)"),"")</f>
        <v/>
      </c>
      <c r="K1875" s="1" t="str">
        <f ca="1">IFERROR(__xludf.DUMMYFUNCTION("IFERROR(REGEXEXTRACT('Tag Library'!AD1886, ""\\(.*)""), 'Tag Library'!AD1886)"),"")</f>
        <v/>
      </c>
    </row>
    <row r="1876" spans="1:11" ht="12.75" x14ac:dyDescent="0.2">
      <c r="A1876" s="1" t="str">
        <f ca="1">IFERROR(__xludf.DUMMYFUNCTION("IFERROR(REGEXEXTRACT('Tag Library'!P1887, ""\\(.*)""), 'Tag Library'!P1887)"),"")</f>
        <v/>
      </c>
      <c r="F1876" s="1" t="str">
        <f ca="1">IFERROR(__xludf.DUMMYFUNCTION("IFERROR(REGEXEXTRACT('Tag Library'!W1887, ""\\(.*)""), 'Tag Library'!W1887)"),"")</f>
        <v/>
      </c>
      <c r="K1876" s="1" t="str">
        <f ca="1">IFERROR(__xludf.DUMMYFUNCTION("IFERROR(REGEXEXTRACT('Tag Library'!AD1887, ""\\(.*)""), 'Tag Library'!AD1887)"),"")</f>
        <v/>
      </c>
    </row>
    <row r="1877" spans="1:11" ht="12.75" x14ac:dyDescent="0.2">
      <c r="A1877" s="1" t="str">
        <f ca="1">IFERROR(__xludf.DUMMYFUNCTION("IFERROR(REGEXEXTRACT('Tag Library'!P1888, ""\\(.*)""), 'Tag Library'!P1888)"),"")</f>
        <v/>
      </c>
      <c r="F1877" s="1" t="str">
        <f ca="1">IFERROR(__xludf.DUMMYFUNCTION("IFERROR(REGEXEXTRACT('Tag Library'!W1888, ""\\(.*)""), 'Tag Library'!W1888)"),"")</f>
        <v/>
      </c>
      <c r="K1877" s="1" t="str">
        <f ca="1">IFERROR(__xludf.DUMMYFUNCTION("IFERROR(REGEXEXTRACT('Tag Library'!AD1888, ""\\(.*)""), 'Tag Library'!AD1888)"),"")</f>
        <v/>
      </c>
    </row>
    <row r="1878" spans="1:11" ht="12.75" x14ac:dyDescent="0.2">
      <c r="A1878" s="1" t="str">
        <f ca="1">IFERROR(__xludf.DUMMYFUNCTION("IFERROR(REGEXEXTRACT('Tag Library'!P1889, ""\\(.*)""), 'Tag Library'!P1889)"),"")</f>
        <v/>
      </c>
      <c r="F1878" s="1" t="str">
        <f ca="1">IFERROR(__xludf.DUMMYFUNCTION("IFERROR(REGEXEXTRACT('Tag Library'!W1889, ""\\(.*)""), 'Tag Library'!W1889)"),"")</f>
        <v/>
      </c>
      <c r="K1878" s="1" t="str">
        <f ca="1">IFERROR(__xludf.DUMMYFUNCTION("IFERROR(REGEXEXTRACT('Tag Library'!AD1889, ""\\(.*)""), 'Tag Library'!AD1889)"),"")</f>
        <v/>
      </c>
    </row>
    <row r="1879" spans="1:11" ht="12.75" x14ac:dyDescent="0.2">
      <c r="A1879" s="1" t="str">
        <f ca="1">IFERROR(__xludf.DUMMYFUNCTION("IFERROR(REGEXEXTRACT('Tag Library'!P1890, ""\\(.*)""), 'Tag Library'!P1890)"),"")</f>
        <v/>
      </c>
      <c r="F1879" s="1" t="str">
        <f ca="1">IFERROR(__xludf.DUMMYFUNCTION("IFERROR(REGEXEXTRACT('Tag Library'!W1890, ""\\(.*)""), 'Tag Library'!W1890)"),"")</f>
        <v/>
      </c>
      <c r="K1879" s="1" t="str">
        <f ca="1">IFERROR(__xludf.DUMMYFUNCTION("IFERROR(REGEXEXTRACT('Tag Library'!AD1890, ""\\(.*)""), 'Tag Library'!AD1890)"),"")</f>
        <v/>
      </c>
    </row>
    <row r="1880" spans="1:11" ht="12.75" x14ac:dyDescent="0.2">
      <c r="A1880" s="1" t="str">
        <f ca="1">IFERROR(__xludf.DUMMYFUNCTION("IFERROR(REGEXEXTRACT('Tag Library'!P1891, ""\\(.*)""), 'Tag Library'!P1891)"),"")</f>
        <v/>
      </c>
      <c r="F1880" s="1" t="str">
        <f ca="1">IFERROR(__xludf.DUMMYFUNCTION("IFERROR(REGEXEXTRACT('Tag Library'!W1891, ""\\(.*)""), 'Tag Library'!W1891)"),"")</f>
        <v/>
      </c>
      <c r="K1880" s="1" t="str">
        <f ca="1">IFERROR(__xludf.DUMMYFUNCTION("IFERROR(REGEXEXTRACT('Tag Library'!AD1891, ""\\(.*)""), 'Tag Library'!AD1891)"),"")</f>
        <v/>
      </c>
    </row>
    <row r="1881" spans="1:11" ht="12.75" x14ac:dyDescent="0.2">
      <c r="A1881" s="1" t="str">
        <f ca="1">IFERROR(__xludf.DUMMYFUNCTION("IFERROR(REGEXEXTRACT('Tag Library'!P1892, ""\\(.*)""), 'Tag Library'!P1892)"),"")</f>
        <v/>
      </c>
      <c r="F1881" s="1" t="str">
        <f ca="1">IFERROR(__xludf.DUMMYFUNCTION("IFERROR(REGEXEXTRACT('Tag Library'!W1892, ""\\(.*)""), 'Tag Library'!W1892)"),"")</f>
        <v/>
      </c>
      <c r="K1881" s="1" t="str">
        <f ca="1">IFERROR(__xludf.DUMMYFUNCTION("IFERROR(REGEXEXTRACT('Tag Library'!AD1892, ""\\(.*)""), 'Tag Library'!AD1892)"),"")</f>
        <v/>
      </c>
    </row>
    <row r="1882" spans="1:11" ht="12.75" x14ac:dyDescent="0.2">
      <c r="A1882" s="1" t="str">
        <f ca="1">IFERROR(__xludf.DUMMYFUNCTION("IFERROR(REGEXEXTRACT('Tag Library'!P1893, ""\\(.*)""), 'Tag Library'!P1893)"),"")</f>
        <v/>
      </c>
      <c r="F1882" s="1" t="str">
        <f ca="1">IFERROR(__xludf.DUMMYFUNCTION("IFERROR(REGEXEXTRACT('Tag Library'!W1893, ""\\(.*)""), 'Tag Library'!W1893)"),"")</f>
        <v/>
      </c>
      <c r="K1882" s="1" t="str">
        <f ca="1">IFERROR(__xludf.DUMMYFUNCTION("IFERROR(REGEXEXTRACT('Tag Library'!AD1893, ""\\(.*)""), 'Tag Library'!AD1893)"),"")</f>
        <v/>
      </c>
    </row>
    <row r="1883" spans="1:11" ht="12.75" x14ac:dyDescent="0.2">
      <c r="A1883" s="1" t="str">
        <f ca="1">IFERROR(__xludf.DUMMYFUNCTION("IFERROR(REGEXEXTRACT('Tag Library'!P1894, ""\\(.*)""), 'Tag Library'!P1894)"),"")</f>
        <v/>
      </c>
      <c r="F1883" s="1" t="str">
        <f ca="1">IFERROR(__xludf.DUMMYFUNCTION("IFERROR(REGEXEXTRACT('Tag Library'!W1894, ""\\(.*)""), 'Tag Library'!W1894)"),"")</f>
        <v/>
      </c>
      <c r="K1883" s="1" t="str">
        <f ca="1">IFERROR(__xludf.DUMMYFUNCTION("IFERROR(REGEXEXTRACT('Tag Library'!AD1894, ""\\(.*)""), 'Tag Library'!AD1894)"),"")</f>
        <v/>
      </c>
    </row>
    <row r="1884" spans="1:11" ht="12.75" x14ac:dyDescent="0.2">
      <c r="A1884" s="1" t="str">
        <f ca="1">IFERROR(__xludf.DUMMYFUNCTION("IFERROR(REGEXEXTRACT('Tag Library'!P1895, ""\\(.*)""), 'Tag Library'!P1895)"),"")</f>
        <v/>
      </c>
      <c r="F1884" s="1" t="str">
        <f ca="1">IFERROR(__xludf.DUMMYFUNCTION("IFERROR(REGEXEXTRACT('Tag Library'!W1895, ""\\(.*)""), 'Tag Library'!W1895)"),"")</f>
        <v/>
      </c>
      <c r="K1884" s="1" t="str">
        <f ca="1">IFERROR(__xludf.DUMMYFUNCTION("IFERROR(REGEXEXTRACT('Tag Library'!AD1895, ""\\(.*)""), 'Tag Library'!AD1895)"),"")</f>
        <v/>
      </c>
    </row>
    <row r="1885" spans="1:11" ht="12.75" x14ac:dyDescent="0.2">
      <c r="A1885" s="1" t="str">
        <f ca="1">IFERROR(__xludf.DUMMYFUNCTION("IFERROR(REGEXEXTRACT('Tag Library'!P1896, ""\\(.*)""), 'Tag Library'!P1896)"),"")</f>
        <v/>
      </c>
      <c r="F1885" s="1" t="str">
        <f ca="1">IFERROR(__xludf.DUMMYFUNCTION("IFERROR(REGEXEXTRACT('Tag Library'!W1896, ""\\(.*)""), 'Tag Library'!W1896)"),"")</f>
        <v/>
      </c>
      <c r="K1885" s="1" t="str">
        <f ca="1">IFERROR(__xludf.DUMMYFUNCTION("IFERROR(REGEXEXTRACT('Tag Library'!AD1896, ""\\(.*)""), 'Tag Library'!AD1896)"),"")</f>
        <v/>
      </c>
    </row>
    <row r="1886" spans="1:11" ht="12.75" x14ac:dyDescent="0.2">
      <c r="A1886" s="1" t="str">
        <f ca="1">IFERROR(__xludf.DUMMYFUNCTION("IFERROR(REGEXEXTRACT('Tag Library'!P1897, ""\\(.*)""), 'Tag Library'!P1897)"),"")</f>
        <v/>
      </c>
      <c r="F1886" s="1" t="str">
        <f ca="1">IFERROR(__xludf.DUMMYFUNCTION("IFERROR(REGEXEXTRACT('Tag Library'!W1897, ""\\(.*)""), 'Tag Library'!W1897)"),"")</f>
        <v/>
      </c>
      <c r="K1886" s="1" t="str">
        <f ca="1">IFERROR(__xludf.DUMMYFUNCTION("IFERROR(REGEXEXTRACT('Tag Library'!AD1897, ""\\(.*)""), 'Tag Library'!AD1897)"),"")</f>
        <v/>
      </c>
    </row>
    <row r="1887" spans="1:11" ht="12.75" x14ac:dyDescent="0.2">
      <c r="A1887" s="1" t="str">
        <f ca="1">IFERROR(__xludf.DUMMYFUNCTION("IFERROR(REGEXEXTRACT('Tag Library'!P1898, ""\\(.*)""), 'Tag Library'!P1898)"),"")</f>
        <v/>
      </c>
      <c r="F1887" s="1" t="str">
        <f ca="1">IFERROR(__xludf.DUMMYFUNCTION("IFERROR(REGEXEXTRACT('Tag Library'!W1898, ""\\(.*)""), 'Tag Library'!W1898)"),"")</f>
        <v/>
      </c>
      <c r="K1887" s="1" t="str">
        <f ca="1">IFERROR(__xludf.DUMMYFUNCTION("IFERROR(REGEXEXTRACT('Tag Library'!AD1898, ""\\(.*)""), 'Tag Library'!AD1898)"),"")</f>
        <v/>
      </c>
    </row>
    <row r="1888" spans="1:11" ht="12.75" x14ac:dyDescent="0.2">
      <c r="A1888" s="1" t="str">
        <f ca="1">IFERROR(__xludf.DUMMYFUNCTION("IFERROR(REGEXEXTRACT('Tag Library'!P1899, ""\\(.*)""), 'Tag Library'!P1899)"),"")</f>
        <v/>
      </c>
      <c r="F1888" s="1" t="str">
        <f ca="1">IFERROR(__xludf.DUMMYFUNCTION("IFERROR(REGEXEXTRACT('Tag Library'!W1899, ""\\(.*)""), 'Tag Library'!W1899)"),"")</f>
        <v/>
      </c>
      <c r="K1888" s="1" t="str">
        <f ca="1">IFERROR(__xludf.DUMMYFUNCTION("IFERROR(REGEXEXTRACT('Tag Library'!AD1899, ""\\(.*)""), 'Tag Library'!AD1899)"),"")</f>
        <v/>
      </c>
    </row>
    <row r="1889" spans="1:11" ht="12.75" x14ac:dyDescent="0.2">
      <c r="A1889" s="1" t="str">
        <f ca="1">IFERROR(__xludf.DUMMYFUNCTION("IFERROR(REGEXEXTRACT('Tag Library'!P1900, ""\\(.*)""), 'Tag Library'!P1900)"),"")</f>
        <v/>
      </c>
      <c r="F1889" s="1" t="str">
        <f ca="1">IFERROR(__xludf.DUMMYFUNCTION("IFERROR(REGEXEXTRACT('Tag Library'!W1900, ""\\(.*)""), 'Tag Library'!W1900)"),"")</f>
        <v/>
      </c>
      <c r="K1889" s="1" t="str">
        <f ca="1">IFERROR(__xludf.DUMMYFUNCTION("IFERROR(REGEXEXTRACT('Tag Library'!AD1900, ""\\(.*)""), 'Tag Library'!AD1900)"),"")</f>
        <v/>
      </c>
    </row>
    <row r="1890" spans="1:11" ht="12.75" x14ac:dyDescent="0.2">
      <c r="A1890" s="1" t="str">
        <f ca="1">IFERROR(__xludf.DUMMYFUNCTION("IFERROR(REGEXEXTRACT('Tag Library'!P1901, ""\\(.*)""), 'Tag Library'!P1901)"),"")</f>
        <v/>
      </c>
      <c r="F1890" s="1" t="str">
        <f ca="1">IFERROR(__xludf.DUMMYFUNCTION("IFERROR(REGEXEXTRACT('Tag Library'!W1901, ""\\(.*)""), 'Tag Library'!W1901)"),"")</f>
        <v/>
      </c>
      <c r="K1890" s="1" t="str">
        <f ca="1">IFERROR(__xludf.DUMMYFUNCTION("IFERROR(REGEXEXTRACT('Tag Library'!AD1901, ""\\(.*)""), 'Tag Library'!AD1901)"),"")</f>
        <v/>
      </c>
    </row>
    <row r="1891" spans="1:11" ht="12.75" x14ac:dyDescent="0.2">
      <c r="A1891" s="1" t="str">
        <f ca="1">IFERROR(__xludf.DUMMYFUNCTION("IFERROR(REGEXEXTRACT('Tag Library'!P1902, ""\\(.*)""), 'Tag Library'!P1902)"),"")</f>
        <v/>
      </c>
      <c r="F1891" s="1" t="str">
        <f ca="1">IFERROR(__xludf.DUMMYFUNCTION("IFERROR(REGEXEXTRACT('Tag Library'!W1902, ""\\(.*)""), 'Tag Library'!W1902)"),"")</f>
        <v/>
      </c>
      <c r="K1891" s="1" t="str">
        <f ca="1">IFERROR(__xludf.DUMMYFUNCTION("IFERROR(REGEXEXTRACT('Tag Library'!AD1902, ""\\(.*)""), 'Tag Library'!AD1902)"),"")</f>
        <v/>
      </c>
    </row>
    <row r="1892" spans="1:11" ht="12.75" x14ac:dyDescent="0.2">
      <c r="A1892" s="1" t="str">
        <f ca="1">IFERROR(__xludf.DUMMYFUNCTION("IFERROR(REGEXEXTRACT('Tag Library'!P1903, ""\\(.*)""), 'Tag Library'!P1903)"),"")</f>
        <v/>
      </c>
      <c r="F1892" s="1" t="str">
        <f ca="1">IFERROR(__xludf.DUMMYFUNCTION("IFERROR(REGEXEXTRACT('Tag Library'!W1903, ""\\(.*)""), 'Tag Library'!W1903)"),"")</f>
        <v/>
      </c>
      <c r="K1892" s="1" t="str">
        <f ca="1">IFERROR(__xludf.DUMMYFUNCTION("IFERROR(REGEXEXTRACT('Tag Library'!AD1903, ""\\(.*)""), 'Tag Library'!AD1903)"),"")</f>
        <v/>
      </c>
    </row>
    <row r="1893" spans="1:11" ht="12.75" x14ac:dyDescent="0.2">
      <c r="A1893" s="1" t="str">
        <f ca="1">IFERROR(__xludf.DUMMYFUNCTION("IFERROR(REGEXEXTRACT('Tag Library'!P1904, ""\\(.*)""), 'Tag Library'!P1904)"),"")</f>
        <v/>
      </c>
      <c r="F1893" s="1" t="str">
        <f ca="1">IFERROR(__xludf.DUMMYFUNCTION("IFERROR(REGEXEXTRACT('Tag Library'!W1904, ""\\(.*)""), 'Tag Library'!W1904)"),"")</f>
        <v/>
      </c>
      <c r="K1893" s="1" t="str">
        <f ca="1">IFERROR(__xludf.DUMMYFUNCTION("IFERROR(REGEXEXTRACT('Tag Library'!AD1904, ""\\(.*)""), 'Tag Library'!AD1904)"),"")</f>
        <v/>
      </c>
    </row>
    <row r="1894" spans="1:11" ht="12.75" x14ac:dyDescent="0.2">
      <c r="A1894" s="1" t="str">
        <f ca="1">IFERROR(__xludf.DUMMYFUNCTION("IFERROR(REGEXEXTRACT('Tag Library'!P1905, ""\\(.*)""), 'Tag Library'!P1905)"),"")</f>
        <v/>
      </c>
      <c r="F1894" s="1" t="str">
        <f ca="1">IFERROR(__xludf.DUMMYFUNCTION("IFERROR(REGEXEXTRACT('Tag Library'!W1905, ""\\(.*)""), 'Tag Library'!W1905)"),"")</f>
        <v/>
      </c>
      <c r="K1894" s="1" t="str">
        <f ca="1">IFERROR(__xludf.DUMMYFUNCTION("IFERROR(REGEXEXTRACT('Tag Library'!AD1905, ""\\(.*)""), 'Tag Library'!AD1905)"),"")</f>
        <v/>
      </c>
    </row>
    <row r="1895" spans="1:11" ht="12.75" x14ac:dyDescent="0.2">
      <c r="A1895" s="1" t="str">
        <f ca="1">IFERROR(__xludf.DUMMYFUNCTION("IFERROR(REGEXEXTRACT('Tag Library'!P1906, ""\\(.*)""), 'Tag Library'!P1906)"),"")</f>
        <v/>
      </c>
      <c r="F1895" s="1" t="str">
        <f ca="1">IFERROR(__xludf.DUMMYFUNCTION("IFERROR(REGEXEXTRACT('Tag Library'!W1906, ""\\(.*)""), 'Tag Library'!W1906)"),"")</f>
        <v/>
      </c>
      <c r="K1895" s="1" t="str">
        <f ca="1">IFERROR(__xludf.DUMMYFUNCTION("IFERROR(REGEXEXTRACT('Tag Library'!AD1906, ""\\(.*)""), 'Tag Library'!AD1906)"),"")</f>
        <v/>
      </c>
    </row>
    <row r="1896" spans="1:11" ht="12.75" x14ac:dyDescent="0.2">
      <c r="A1896" s="1" t="str">
        <f ca="1">IFERROR(__xludf.DUMMYFUNCTION("IFERROR(REGEXEXTRACT('Tag Library'!P1907, ""\\(.*)""), 'Tag Library'!P1907)"),"")</f>
        <v/>
      </c>
      <c r="F1896" s="1" t="str">
        <f ca="1">IFERROR(__xludf.DUMMYFUNCTION("IFERROR(REGEXEXTRACT('Tag Library'!W1907, ""\\(.*)""), 'Tag Library'!W1907)"),"")</f>
        <v/>
      </c>
      <c r="K1896" s="1" t="str">
        <f ca="1">IFERROR(__xludf.DUMMYFUNCTION("IFERROR(REGEXEXTRACT('Tag Library'!AD1907, ""\\(.*)""), 'Tag Library'!AD1907)"),"")</f>
        <v/>
      </c>
    </row>
    <row r="1897" spans="1:11" ht="12.75" x14ac:dyDescent="0.2">
      <c r="A1897" s="1" t="str">
        <f ca="1">IFERROR(__xludf.DUMMYFUNCTION("IFERROR(REGEXEXTRACT('Tag Library'!P1908, ""\\(.*)""), 'Tag Library'!P1908)"),"")</f>
        <v/>
      </c>
      <c r="F1897" s="1" t="str">
        <f ca="1">IFERROR(__xludf.DUMMYFUNCTION("IFERROR(REGEXEXTRACT('Tag Library'!W1908, ""\\(.*)""), 'Tag Library'!W1908)"),"")</f>
        <v/>
      </c>
      <c r="K1897" s="1" t="str">
        <f ca="1">IFERROR(__xludf.DUMMYFUNCTION("IFERROR(REGEXEXTRACT('Tag Library'!AD1908, ""\\(.*)""), 'Tag Library'!AD1908)"),"")</f>
        <v/>
      </c>
    </row>
    <row r="1898" spans="1:11" ht="12.75" x14ac:dyDescent="0.2">
      <c r="A1898" s="1" t="str">
        <f ca="1">IFERROR(__xludf.DUMMYFUNCTION("IFERROR(REGEXEXTRACT('Tag Library'!P1909, ""\\(.*)""), 'Tag Library'!P1909)"),"")</f>
        <v/>
      </c>
      <c r="F1898" s="1" t="str">
        <f ca="1">IFERROR(__xludf.DUMMYFUNCTION("IFERROR(REGEXEXTRACT('Tag Library'!W1909, ""\\(.*)""), 'Tag Library'!W1909)"),"")</f>
        <v/>
      </c>
      <c r="K1898" s="1" t="str">
        <f ca="1">IFERROR(__xludf.DUMMYFUNCTION("IFERROR(REGEXEXTRACT('Tag Library'!AD1909, ""\\(.*)""), 'Tag Library'!AD1909)"),"")</f>
        <v/>
      </c>
    </row>
    <row r="1899" spans="1:11" ht="12.75" x14ac:dyDescent="0.2">
      <c r="A1899" s="1" t="str">
        <f ca="1">IFERROR(__xludf.DUMMYFUNCTION("IFERROR(REGEXEXTRACT('Tag Library'!P1910, ""\\(.*)""), 'Tag Library'!P1910)"),"")</f>
        <v/>
      </c>
      <c r="F1899" s="1" t="str">
        <f ca="1">IFERROR(__xludf.DUMMYFUNCTION("IFERROR(REGEXEXTRACT('Tag Library'!W1910, ""\\(.*)""), 'Tag Library'!W1910)"),"")</f>
        <v/>
      </c>
      <c r="K1899" s="1" t="str">
        <f ca="1">IFERROR(__xludf.DUMMYFUNCTION("IFERROR(REGEXEXTRACT('Tag Library'!AD1910, ""\\(.*)""), 'Tag Library'!AD1910)"),"")</f>
        <v/>
      </c>
    </row>
    <row r="1900" spans="1:11" ht="12.75" x14ac:dyDescent="0.2">
      <c r="A1900" s="1" t="str">
        <f ca="1">IFERROR(__xludf.DUMMYFUNCTION("IFERROR(REGEXEXTRACT('Tag Library'!P1911, ""\\(.*)""), 'Tag Library'!P1911)"),"")</f>
        <v/>
      </c>
      <c r="F1900" s="1" t="str">
        <f ca="1">IFERROR(__xludf.DUMMYFUNCTION("IFERROR(REGEXEXTRACT('Tag Library'!W1911, ""\\(.*)""), 'Tag Library'!W1911)"),"")</f>
        <v/>
      </c>
      <c r="K1900" s="1" t="str">
        <f ca="1">IFERROR(__xludf.DUMMYFUNCTION("IFERROR(REGEXEXTRACT('Tag Library'!AD1911, ""\\(.*)""), 'Tag Library'!AD1911)"),"")</f>
        <v/>
      </c>
    </row>
    <row r="1901" spans="1:11" ht="12.75" x14ac:dyDescent="0.2">
      <c r="A1901" s="1" t="str">
        <f ca="1">IFERROR(__xludf.DUMMYFUNCTION("IFERROR(REGEXEXTRACT('Tag Library'!P1912, ""\\(.*)""), 'Tag Library'!P1912)"),"")</f>
        <v/>
      </c>
      <c r="F1901" s="1" t="str">
        <f ca="1">IFERROR(__xludf.DUMMYFUNCTION("IFERROR(REGEXEXTRACT('Tag Library'!W1912, ""\\(.*)""), 'Tag Library'!W1912)"),"")</f>
        <v/>
      </c>
      <c r="K1901" s="1" t="str">
        <f ca="1">IFERROR(__xludf.DUMMYFUNCTION("IFERROR(REGEXEXTRACT('Tag Library'!AD1912, ""\\(.*)""), 'Tag Library'!AD1912)"),"")</f>
        <v/>
      </c>
    </row>
    <row r="1902" spans="1:11" ht="12.75" x14ac:dyDescent="0.2">
      <c r="A1902" s="1" t="str">
        <f ca="1">IFERROR(__xludf.DUMMYFUNCTION("IFERROR(REGEXEXTRACT('Tag Library'!P1913, ""\\(.*)""), 'Tag Library'!P1913)"),"")</f>
        <v/>
      </c>
      <c r="F1902" s="1" t="str">
        <f ca="1">IFERROR(__xludf.DUMMYFUNCTION("IFERROR(REGEXEXTRACT('Tag Library'!W1913, ""\\(.*)""), 'Tag Library'!W1913)"),"")</f>
        <v/>
      </c>
      <c r="K1902" s="1" t="str">
        <f ca="1">IFERROR(__xludf.DUMMYFUNCTION("IFERROR(REGEXEXTRACT('Tag Library'!AD1913, ""\\(.*)""), 'Tag Library'!AD1913)"),"")</f>
        <v/>
      </c>
    </row>
    <row r="1903" spans="1:11" ht="12.75" x14ac:dyDescent="0.2">
      <c r="A1903" s="1" t="str">
        <f ca="1">IFERROR(__xludf.DUMMYFUNCTION("IFERROR(REGEXEXTRACT('Tag Library'!P1914, ""\\(.*)""), 'Tag Library'!P1914)"),"")</f>
        <v/>
      </c>
      <c r="F1903" s="1" t="str">
        <f ca="1">IFERROR(__xludf.DUMMYFUNCTION("IFERROR(REGEXEXTRACT('Tag Library'!W1914, ""\\(.*)""), 'Tag Library'!W1914)"),"")</f>
        <v/>
      </c>
      <c r="K1903" s="1" t="str">
        <f ca="1">IFERROR(__xludf.DUMMYFUNCTION("IFERROR(REGEXEXTRACT('Tag Library'!AD1914, ""\\(.*)""), 'Tag Library'!AD1914)"),"")</f>
        <v/>
      </c>
    </row>
    <row r="1904" spans="1:11" ht="12.75" x14ac:dyDescent="0.2">
      <c r="A1904" s="1" t="str">
        <f ca="1">IFERROR(__xludf.DUMMYFUNCTION("IFERROR(REGEXEXTRACT('Tag Library'!P1915, ""\\(.*)""), 'Tag Library'!P1915)"),"")</f>
        <v/>
      </c>
      <c r="F1904" s="1" t="str">
        <f ca="1">IFERROR(__xludf.DUMMYFUNCTION("IFERROR(REGEXEXTRACT('Tag Library'!W1915, ""\\(.*)""), 'Tag Library'!W1915)"),"")</f>
        <v/>
      </c>
      <c r="K1904" s="1" t="str">
        <f ca="1">IFERROR(__xludf.DUMMYFUNCTION("IFERROR(REGEXEXTRACT('Tag Library'!AD1915, ""\\(.*)""), 'Tag Library'!AD1915)"),"")</f>
        <v/>
      </c>
    </row>
    <row r="1905" spans="1:11" ht="12.75" x14ac:dyDescent="0.2">
      <c r="A1905" s="1" t="str">
        <f ca="1">IFERROR(__xludf.DUMMYFUNCTION("IFERROR(REGEXEXTRACT('Tag Library'!P1916, ""\\(.*)""), 'Tag Library'!P1916)"),"")</f>
        <v/>
      </c>
      <c r="F1905" s="1" t="str">
        <f ca="1">IFERROR(__xludf.DUMMYFUNCTION("IFERROR(REGEXEXTRACT('Tag Library'!W1916, ""\\(.*)""), 'Tag Library'!W1916)"),"")</f>
        <v/>
      </c>
      <c r="K1905" s="1" t="str">
        <f ca="1">IFERROR(__xludf.DUMMYFUNCTION("IFERROR(REGEXEXTRACT('Tag Library'!AD1916, ""\\(.*)""), 'Tag Library'!AD1916)"),"")</f>
        <v/>
      </c>
    </row>
    <row r="1906" spans="1:11" ht="12.75" x14ac:dyDescent="0.2">
      <c r="A1906" s="1" t="str">
        <f ca="1">IFERROR(__xludf.DUMMYFUNCTION("IFERROR(REGEXEXTRACT('Tag Library'!P1917, ""\\(.*)""), 'Tag Library'!P1917)"),"")</f>
        <v/>
      </c>
      <c r="F1906" s="1" t="str">
        <f ca="1">IFERROR(__xludf.DUMMYFUNCTION("IFERROR(REGEXEXTRACT('Tag Library'!W1917, ""\\(.*)""), 'Tag Library'!W1917)"),"")</f>
        <v/>
      </c>
      <c r="K1906" s="1" t="str">
        <f ca="1">IFERROR(__xludf.DUMMYFUNCTION("IFERROR(REGEXEXTRACT('Tag Library'!AD1917, ""\\(.*)""), 'Tag Library'!AD1917)"),"")</f>
        <v/>
      </c>
    </row>
    <row r="1907" spans="1:11" ht="12.75" x14ac:dyDescent="0.2">
      <c r="A1907" s="1" t="str">
        <f ca="1">IFERROR(__xludf.DUMMYFUNCTION("IFERROR(REGEXEXTRACT('Tag Library'!P1918, ""\\(.*)""), 'Tag Library'!P1918)"),"")</f>
        <v/>
      </c>
      <c r="F1907" s="1" t="str">
        <f ca="1">IFERROR(__xludf.DUMMYFUNCTION("IFERROR(REGEXEXTRACT('Tag Library'!W1918, ""\\(.*)""), 'Tag Library'!W1918)"),"")</f>
        <v/>
      </c>
      <c r="K1907" s="1" t="str">
        <f ca="1">IFERROR(__xludf.DUMMYFUNCTION("IFERROR(REGEXEXTRACT('Tag Library'!AD1918, ""\\(.*)""), 'Tag Library'!AD1918)"),"")</f>
        <v/>
      </c>
    </row>
    <row r="1908" spans="1:11" ht="12.75" x14ac:dyDescent="0.2">
      <c r="A1908" s="1" t="str">
        <f ca="1">IFERROR(__xludf.DUMMYFUNCTION("IFERROR(REGEXEXTRACT('Tag Library'!P1919, ""\\(.*)""), 'Tag Library'!P1919)"),"")</f>
        <v/>
      </c>
      <c r="F1908" s="1" t="str">
        <f ca="1">IFERROR(__xludf.DUMMYFUNCTION("IFERROR(REGEXEXTRACT('Tag Library'!W1919, ""\\(.*)""), 'Tag Library'!W1919)"),"")</f>
        <v/>
      </c>
      <c r="K1908" s="1" t="str">
        <f ca="1">IFERROR(__xludf.DUMMYFUNCTION("IFERROR(REGEXEXTRACT('Tag Library'!AD1919, ""\\(.*)""), 'Tag Library'!AD1919)"),"")</f>
        <v/>
      </c>
    </row>
    <row r="1909" spans="1:11" ht="12.75" x14ac:dyDescent="0.2">
      <c r="A1909" s="1" t="str">
        <f ca="1">IFERROR(__xludf.DUMMYFUNCTION("IFERROR(REGEXEXTRACT('Tag Library'!P1920, ""\\(.*)""), 'Tag Library'!P1920)"),"")</f>
        <v/>
      </c>
      <c r="F1909" s="1" t="str">
        <f ca="1">IFERROR(__xludf.DUMMYFUNCTION("IFERROR(REGEXEXTRACT('Tag Library'!W1920, ""\\(.*)""), 'Tag Library'!W1920)"),"")</f>
        <v/>
      </c>
      <c r="K1909" s="1" t="str">
        <f ca="1">IFERROR(__xludf.DUMMYFUNCTION("IFERROR(REGEXEXTRACT('Tag Library'!AD1920, ""\\(.*)""), 'Tag Library'!AD1920)"),"")</f>
        <v/>
      </c>
    </row>
    <row r="1910" spans="1:11" ht="12.75" x14ac:dyDescent="0.2">
      <c r="A1910" s="1" t="str">
        <f ca="1">IFERROR(__xludf.DUMMYFUNCTION("IFERROR(REGEXEXTRACT('Tag Library'!P1921, ""\\(.*)""), 'Tag Library'!P1921)"),"")</f>
        <v/>
      </c>
      <c r="F1910" s="1" t="str">
        <f ca="1">IFERROR(__xludf.DUMMYFUNCTION("IFERROR(REGEXEXTRACT('Tag Library'!W1921, ""\\(.*)""), 'Tag Library'!W1921)"),"")</f>
        <v/>
      </c>
      <c r="K1910" s="1" t="str">
        <f ca="1">IFERROR(__xludf.DUMMYFUNCTION("IFERROR(REGEXEXTRACT('Tag Library'!AD1921, ""\\(.*)""), 'Tag Library'!AD1921)"),"")</f>
        <v/>
      </c>
    </row>
    <row r="1911" spans="1:11" ht="12.75" x14ac:dyDescent="0.2">
      <c r="A1911" s="1" t="str">
        <f ca="1">IFERROR(__xludf.DUMMYFUNCTION("IFERROR(REGEXEXTRACT('Tag Library'!P1922, ""\\(.*)""), 'Tag Library'!P1922)"),"")</f>
        <v/>
      </c>
      <c r="F1911" s="1" t="str">
        <f ca="1">IFERROR(__xludf.DUMMYFUNCTION("IFERROR(REGEXEXTRACT('Tag Library'!W1922, ""\\(.*)""), 'Tag Library'!W1922)"),"")</f>
        <v/>
      </c>
      <c r="K1911" s="1" t="str">
        <f ca="1">IFERROR(__xludf.DUMMYFUNCTION("IFERROR(REGEXEXTRACT('Tag Library'!AD1922, ""\\(.*)""), 'Tag Library'!AD1922)"),"")</f>
        <v/>
      </c>
    </row>
    <row r="1912" spans="1:11" ht="12.75" x14ac:dyDescent="0.2">
      <c r="A1912" s="1" t="str">
        <f ca="1">IFERROR(__xludf.DUMMYFUNCTION("IFERROR(REGEXEXTRACT('Tag Library'!P1923, ""\\(.*)""), 'Tag Library'!P1923)"),"")</f>
        <v/>
      </c>
      <c r="F1912" s="1" t="str">
        <f ca="1">IFERROR(__xludf.DUMMYFUNCTION("IFERROR(REGEXEXTRACT('Tag Library'!W1923, ""\\(.*)""), 'Tag Library'!W1923)"),"")</f>
        <v/>
      </c>
      <c r="K1912" s="1" t="str">
        <f ca="1">IFERROR(__xludf.DUMMYFUNCTION("IFERROR(REGEXEXTRACT('Tag Library'!AD1923, ""\\(.*)""), 'Tag Library'!AD1923)"),"")</f>
        <v/>
      </c>
    </row>
    <row r="1913" spans="1:11" ht="12.75" x14ac:dyDescent="0.2">
      <c r="A1913" s="1" t="str">
        <f ca="1">IFERROR(__xludf.DUMMYFUNCTION("IFERROR(REGEXEXTRACT('Tag Library'!P1924, ""\\(.*)""), 'Tag Library'!P1924)"),"")</f>
        <v/>
      </c>
      <c r="F1913" s="1" t="str">
        <f ca="1">IFERROR(__xludf.DUMMYFUNCTION("IFERROR(REGEXEXTRACT('Tag Library'!W1924, ""\\(.*)""), 'Tag Library'!W1924)"),"")</f>
        <v/>
      </c>
      <c r="K1913" s="1" t="str">
        <f ca="1">IFERROR(__xludf.DUMMYFUNCTION("IFERROR(REGEXEXTRACT('Tag Library'!AD1924, ""\\(.*)""), 'Tag Library'!AD1924)"),"")</f>
        <v/>
      </c>
    </row>
    <row r="1914" spans="1:11" ht="12.75" x14ac:dyDescent="0.2">
      <c r="A1914" s="1" t="str">
        <f ca="1">IFERROR(__xludf.DUMMYFUNCTION("IFERROR(REGEXEXTRACT('Tag Library'!P1925, ""\\(.*)""), 'Tag Library'!P1925)"),"")</f>
        <v/>
      </c>
      <c r="F1914" s="1" t="str">
        <f ca="1">IFERROR(__xludf.DUMMYFUNCTION("IFERROR(REGEXEXTRACT('Tag Library'!W1925, ""\\(.*)""), 'Tag Library'!W1925)"),"")</f>
        <v/>
      </c>
      <c r="K1914" s="1" t="str">
        <f ca="1">IFERROR(__xludf.DUMMYFUNCTION("IFERROR(REGEXEXTRACT('Tag Library'!AD1925, ""\\(.*)""), 'Tag Library'!AD1925)"),"")</f>
        <v/>
      </c>
    </row>
    <row r="1915" spans="1:11" ht="12.75" x14ac:dyDescent="0.2">
      <c r="A1915" s="1" t="str">
        <f ca="1">IFERROR(__xludf.DUMMYFUNCTION("IFERROR(REGEXEXTRACT('Tag Library'!P1926, ""\\(.*)""), 'Tag Library'!P1926)"),"")</f>
        <v/>
      </c>
      <c r="F1915" s="1" t="str">
        <f ca="1">IFERROR(__xludf.DUMMYFUNCTION("IFERROR(REGEXEXTRACT('Tag Library'!W1926, ""\\(.*)""), 'Tag Library'!W1926)"),"")</f>
        <v/>
      </c>
      <c r="K1915" s="1" t="str">
        <f ca="1">IFERROR(__xludf.DUMMYFUNCTION("IFERROR(REGEXEXTRACT('Tag Library'!AD1926, ""\\(.*)""), 'Tag Library'!AD1926)"),"")</f>
        <v/>
      </c>
    </row>
    <row r="1916" spans="1:11" ht="12.75" x14ac:dyDescent="0.2">
      <c r="A1916" s="1" t="str">
        <f ca="1">IFERROR(__xludf.DUMMYFUNCTION("IFERROR(REGEXEXTRACT('Tag Library'!P1927, ""\\(.*)""), 'Tag Library'!P1927)"),"")</f>
        <v/>
      </c>
      <c r="F1916" s="1" t="str">
        <f ca="1">IFERROR(__xludf.DUMMYFUNCTION("IFERROR(REGEXEXTRACT('Tag Library'!W1927, ""\\(.*)""), 'Tag Library'!W1927)"),"")</f>
        <v/>
      </c>
      <c r="K1916" s="1" t="str">
        <f ca="1">IFERROR(__xludf.DUMMYFUNCTION("IFERROR(REGEXEXTRACT('Tag Library'!AD1927, ""\\(.*)""), 'Tag Library'!AD1927)"),"")</f>
        <v/>
      </c>
    </row>
    <row r="1917" spans="1:11" ht="12.75" x14ac:dyDescent="0.2">
      <c r="A1917" s="1" t="str">
        <f ca="1">IFERROR(__xludf.DUMMYFUNCTION("IFERROR(REGEXEXTRACT('Tag Library'!P1928, ""\\(.*)""), 'Tag Library'!P1928)"),"")</f>
        <v/>
      </c>
      <c r="F1917" s="1" t="str">
        <f ca="1">IFERROR(__xludf.DUMMYFUNCTION("IFERROR(REGEXEXTRACT('Tag Library'!W1928, ""\\(.*)""), 'Tag Library'!W1928)"),"")</f>
        <v/>
      </c>
      <c r="K1917" s="1" t="str">
        <f ca="1">IFERROR(__xludf.DUMMYFUNCTION("IFERROR(REGEXEXTRACT('Tag Library'!AD1928, ""\\(.*)""), 'Tag Library'!AD1928)"),"")</f>
        <v/>
      </c>
    </row>
    <row r="1918" spans="1:11" ht="12.75" x14ac:dyDescent="0.2">
      <c r="A1918" s="1" t="str">
        <f ca="1">IFERROR(__xludf.DUMMYFUNCTION("IFERROR(REGEXEXTRACT('Tag Library'!P1929, ""\\(.*)""), 'Tag Library'!P1929)"),"")</f>
        <v/>
      </c>
      <c r="F1918" s="1" t="str">
        <f ca="1">IFERROR(__xludf.DUMMYFUNCTION("IFERROR(REGEXEXTRACT('Tag Library'!W1929, ""\\(.*)""), 'Tag Library'!W1929)"),"")</f>
        <v/>
      </c>
      <c r="K1918" s="1" t="str">
        <f ca="1">IFERROR(__xludf.DUMMYFUNCTION("IFERROR(REGEXEXTRACT('Tag Library'!AD1929, ""\\(.*)""), 'Tag Library'!AD1929)"),"")</f>
        <v/>
      </c>
    </row>
    <row r="1919" spans="1:11" ht="12.75" x14ac:dyDescent="0.2">
      <c r="A1919" s="1" t="str">
        <f ca="1">IFERROR(__xludf.DUMMYFUNCTION("IFERROR(REGEXEXTRACT('Tag Library'!P1930, ""\\(.*)""), 'Tag Library'!P1930)"),"")</f>
        <v/>
      </c>
      <c r="F1919" s="1" t="str">
        <f ca="1">IFERROR(__xludf.DUMMYFUNCTION("IFERROR(REGEXEXTRACT('Tag Library'!W1930, ""\\(.*)""), 'Tag Library'!W1930)"),"")</f>
        <v/>
      </c>
      <c r="K1919" s="1" t="str">
        <f ca="1">IFERROR(__xludf.DUMMYFUNCTION("IFERROR(REGEXEXTRACT('Tag Library'!AD1930, ""\\(.*)""), 'Tag Library'!AD1930)"),"")</f>
        <v/>
      </c>
    </row>
    <row r="1920" spans="1:11" ht="12.75" x14ac:dyDescent="0.2">
      <c r="A1920" s="1" t="str">
        <f ca="1">IFERROR(__xludf.DUMMYFUNCTION("IFERROR(REGEXEXTRACT('Tag Library'!P1931, ""\\(.*)""), 'Tag Library'!P1931)"),"")</f>
        <v/>
      </c>
      <c r="F1920" s="1" t="str">
        <f ca="1">IFERROR(__xludf.DUMMYFUNCTION("IFERROR(REGEXEXTRACT('Tag Library'!W1931, ""\\(.*)""), 'Tag Library'!W1931)"),"")</f>
        <v/>
      </c>
      <c r="K1920" s="1" t="str">
        <f ca="1">IFERROR(__xludf.DUMMYFUNCTION("IFERROR(REGEXEXTRACT('Tag Library'!AD1931, ""\\(.*)""), 'Tag Library'!AD1931)"),"")</f>
        <v/>
      </c>
    </row>
    <row r="1921" spans="1:11" ht="12.75" x14ac:dyDescent="0.2">
      <c r="A1921" s="1" t="str">
        <f ca="1">IFERROR(__xludf.DUMMYFUNCTION("IFERROR(REGEXEXTRACT('Tag Library'!P1932, ""\\(.*)""), 'Tag Library'!P1932)"),"")</f>
        <v/>
      </c>
      <c r="F1921" s="1" t="str">
        <f ca="1">IFERROR(__xludf.DUMMYFUNCTION("IFERROR(REGEXEXTRACT('Tag Library'!W1932, ""\\(.*)""), 'Tag Library'!W1932)"),"")</f>
        <v/>
      </c>
      <c r="K1921" s="1" t="str">
        <f ca="1">IFERROR(__xludf.DUMMYFUNCTION("IFERROR(REGEXEXTRACT('Tag Library'!AD1932, ""\\(.*)""), 'Tag Library'!AD1932)"),"")</f>
        <v/>
      </c>
    </row>
    <row r="1922" spans="1:11" ht="12.75" x14ac:dyDescent="0.2">
      <c r="A1922" s="1" t="str">
        <f ca="1">IFERROR(__xludf.DUMMYFUNCTION("IFERROR(REGEXEXTRACT('Tag Library'!P1933, ""\\(.*)""), 'Tag Library'!P1933)"),"")</f>
        <v/>
      </c>
      <c r="F1922" s="1" t="str">
        <f ca="1">IFERROR(__xludf.DUMMYFUNCTION("IFERROR(REGEXEXTRACT('Tag Library'!W1933, ""\\(.*)""), 'Tag Library'!W1933)"),"")</f>
        <v/>
      </c>
      <c r="K1922" s="1" t="str">
        <f ca="1">IFERROR(__xludf.DUMMYFUNCTION("IFERROR(REGEXEXTRACT('Tag Library'!AD1933, ""\\(.*)""), 'Tag Library'!AD1933)"),"")</f>
        <v/>
      </c>
    </row>
    <row r="1923" spans="1:11" ht="12.75" x14ac:dyDescent="0.2">
      <c r="A1923" s="1" t="str">
        <f ca="1">IFERROR(__xludf.DUMMYFUNCTION("IFERROR(REGEXEXTRACT('Tag Library'!P1934, ""\\(.*)""), 'Tag Library'!P1934)"),"")</f>
        <v/>
      </c>
      <c r="F1923" s="1" t="str">
        <f ca="1">IFERROR(__xludf.DUMMYFUNCTION("IFERROR(REGEXEXTRACT('Tag Library'!W1934, ""\\(.*)""), 'Tag Library'!W1934)"),"")</f>
        <v/>
      </c>
      <c r="K1923" s="1" t="str">
        <f ca="1">IFERROR(__xludf.DUMMYFUNCTION("IFERROR(REGEXEXTRACT('Tag Library'!AD1934, ""\\(.*)""), 'Tag Library'!AD1934)"),"")</f>
        <v/>
      </c>
    </row>
    <row r="1924" spans="1:11" ht="12.75" x14ac:dyDescent="0.2">
      <c r="A1924" s="1" t="str">
        <f ca="1">IFERROR(__xludf.DUMMYFUNCTION("IFERROR(REGEXEXTRACT('Tag Library'!P1935, ""\\(.*)""), 'Tag Library'!P1935)"),"")</f>
        <v/>
      </c>
      <c r="F1924" s="1" t="str">
        <f ca="1">IFERROR(__xludf.DUMMYFUNCTION("IFERROR(REGEXEXTRACT('Tag Library'!W1935, ""\\(.*)""), 'Tag Library'!W1935)"),"")</f>
        <v/>
      </c>
      <c r="K1924" s="1" t="str">
        <f ca="1">IFERROR(__xludf.DUMMYFUNCTION("IFERROR(REGEXEXTRACT('Tag Library'!AD1935, ""\\(.*)""), 'Tag Library'!AD1935)"),"")</f>
        <v/>
      </c>
    </row>
    <row r="1925" spans="1:11" ht="12.75" x14ac:dyDescent="0.2">
      <c r="A1925" s="1" t="str">
        <f ca="1">IFERROR(__xludf.DUMMYFUNCTION("IFERROR(REGEXEXTRACT('Tag Library'!P1936, ""\\(.*)""), 'Tag Library'!P1936)"),"")</f>
        <v/>
      </c>
      <c r="F1925" s="1" t="str">
        <f ca="1">IFERROR(__xludf.DUMMYFUNCTION("IFERROR(REGEXEXTRACT('Tag Library'!W1936, ""\\(.*)""), 'Tag Library'!W1936)"),"")</f>
        <v/>
      </c>
      <c r="K1925" s="1" t="str">
        <f ca="1">IFERROR(__xludf.DUMMYFUNCTION("IFERROR(REGEXEXTRACT('Tag Library'!AD1936, ""\\(.*)""), 'Tag Library'!AD1936)"),"")</f>
        <v/>
      </c>
    </row>
    <row r="1926" spans="1:11" ht="12.75" x14ac:dyDescent="0.2">
      <c r="A1926" s="1" t="str">
        <f ca="1">IFERROR(__xludf.DUMMYFUNCTION("IFERROR(REGEXEXTRACT('Tag Library'!P1937, ""\\(.*)""), 'Tag Library'!P1937)"),"")</f>
        <v/>
      </c>
      <c r="F1926" s="1" t="str">
        <f ca="1">IFERROR(__xludf.DUMMYFUNCTION("IFERROR(REGEXEXTRACT('Tag Library'!W1937, ""\\(.*)""), 'Tag Library'!W1937)"),"")</f>
        <v/>
      </c>
      <c r="K1926" s="1" t="str">
        <f ca="1">IFERROR(__xludf.DUMMYFUNCTION("IFERROR(REGEXEXTRACT('Tag Library'!AD1937, ""\\(.*)""), 'Tag Library'!AD1937)"),"")</f>
        <v/>
      </c>
    </row>
    <row r="1927" spans="1:11" ht="12.75" x14ac:dyDescent="0.2">
      <c r="A1927" s="1" t="str">
        <f ca="1">IFERROR(__xludf.DUMMYFUNCTION("IFERROR(REGEXEXTRACT('Tag Library'!P1938, ""\\(.*)""), 'Tag Library'!P1938)"),"")</f>
        <v/>
      </c>
      <c r="F1927" s="1" t="str">
        <f ca="1">IFERROR(__xludf.DUMMYFUNCTION("IFERROR(REGEXEXTRACT('Tag Library'!W1938, ""\\(.*)""), 'Tag Library'!W1938)"),"")</f>
        <v/>
      </c>
      <c r="K1927" s="1" t="str">
        <f ca="1">IFERROR(__xludf.DUMMYFUNCTION("IFERROR(REGEXEXTRACT('Tag Library'!AD1938, ""\\(.*)""), 'Tag Library'!AD1938)"),"")</f>
        <v/>
      </c>
    </row>
    <row r="1928" spans="1:11" ht="12.75" x14ac:dyDescent="0.2">
      <c r="A1928" s="1" t="str">
        <f ca="1">IFERROR(__xludf.DUMMYFUNCTION("IFERROR(REGEXEXTRACT('Tag Library'!P1939, ""\\(.*)""), 'Tag Library'!P1939)"),"")</f>
        <v/>
      </c>
      <c r="F1928" s="1" t="str">
        <f ca="1">IFERROR(__xludf.DUMMYFUNCTION("IFERROR(REGEXEXTRACT('Tag Library'!W1939, ""\\(.*)""), 'Tag Library'!W1939)"),"")</f>
        <v/>
      </c>
      <c r="K1928" s="1" t="str">
        <f ca="1">IFERROR(__xludf.DUMMYFUNCTION("IFERROR(REGEXEXTRACT('Tag Library'!AD1939, ""\\(.*)""), 'Tag Library'!AD1939)"),"")</f>
        <v/>
      </c>
    </row>
    <row r="1929" spans="1:11" ht="12.75" x14ac:dyDescent="0.2">
      <c r="A1929" s="1" t="str">
        <f ca="1">IFERROR(__xludf.DUMMYFUNCTION("IFERROR(REGEXEXTRACT('Tag Library'!P1940, ""\\(.*)""), 'Tag Library'!P1940)"),"")</f>
        <v/>
      </c>
      <c r="F1929" s="1" t="str">
        <f ca="1">IFERROR(__xludf.DUMMYFUNCTION("IFERROR(REGEXEXTRACT('Tag Library'!W1940, ""\\(.*)""), 'Tag Library'!W1940)"),"")</f>
        <v/>
      </c>
      <c r="K1929" s="1" t="str">
        <f ca="1">IFERROR(__xludf.DUMMYFUNCTION("IFERROR(REGEXEXTRACT('Tag Library'!AD1940, ""\\(.*)""), 'Tag Library'!AD1940)"),"")</f>
        <v/>
      </c>
    </row>
    <row r="1930" spans="1:11" ht="12.75" x14ac:dyDescent="0.2">
      <c r="A1930" s="1" t="str">
        <f ca="1">IFERROR(__xludf.DUMMYFUNCTION("IFERROR(REGEXEXTRACT('Tag Library'!P1941, ""\\(.*)""), 'Tag Library'!P1941)"),"")</f>
        <v/>
      </c>
      <c r="F1930" s="1" t="str">
        <f ca="1">IFERROR(__xludf.DUMMYFUNCTION("IFERROR(REGEXEXTRACT('Tag Library'!W1941, ""\\(.*)""), 'Tag Library'!W1941)"),"")</f>
        <v/>
      </c>
      <c r="K1930" s="1" t="str">
        <f ca="1">IFERROR(__xludf.DUMMYFUNCTION("IFERROR(REGEXEXTRACT('Tag Library'!AD1941, ""\\(.*)""), 'Tag Library'!AD1941)"),"")</f>
        <v/>
      </c>
    </row>
    <row r="1931" spans="1:11" ht="12.75" x14ac:dyDescent="0.2">
      <c r="A1931" s="1" t="str">
        <f ca="1">IFERROR(__xludf.DUMMYFUNCTION("IFERROR(REGEXEXTRACT('Tag Library'!P1942, ""\\(.*)""), 'Tag Library'!P1942)"),"")</f>
        <v/>
      </c>
      <c r="F1931" s="1" t="str">
        <f ca="1">IFERROR(__xludf.DUMMYFUNCTION("IFERROR(REGEXEXTRACT('Tag Library'!W1942, ""\\(.*)""), 'Tag Library'!W1942)"),"")</f>
        <v/>
      </c>
      <c r="K1931" s="1" t="str">
        <f ca="1">IFERROR(__xludf.DUMMYFUNCTION("IFERROR(REGEXEXTRACT('Tag Library'!AD1942, ""\\(.*)""), 'Tag Library'!AD1942)"),"")</f>
        <v/>
      </c>
    </row>
    <row r="1932" spans="1:11" ht="12.75" x14ac:dyDescent="0.2">
      <c r="A1932" s="1" t="str">
        <f ca="1">IFERROR(__xludf.DUMMYFUNCTION("IFERROR(REGEXEXTRACT('Tag Library'!P1943, ""\\(.*)""), 'Tag Library'!P1943)"),"")</f>
        <v/>
      </c>
      <c r="F1932" s="1" t="str">
        <f ca="1">IFERROR(__xludf.DUMMYFUNCTION("IFERROR(REGEXEXTRACT('Tag Library'!W1943, ""\\(.*)""), 'Tag Library'!W1943)"),"")</f>
        <v/>
      </c>
      <c r="K1932" s="1" t="str">
        <f ca="1">IFERROR(__xludf.DUMMYFUNCTION("IFERROR(REGEXEXTRACT('Tag Library'!AD1943, ""\\(.*)""), 'Tag Library'!AD1943)"),"")</f>
        <v/>
      </c>
    </row>
    <row r="1933" spans="1:11" ht="12.75" x14ac:dyDescent="0.2">
      <c r="A1933" s="1" t="str">
        <f ca="1">IFERROR(__xludf.DUMMYFUNCTION("IFERROR(REGEXEXTRACT('Tag Library'!P1944, ""\\(.*)""), 'Tag Library'!P1944)"),"")</f>
        <v/>
      </c>
      <c r="F1933" s="1" t="str">
        <f ca="1">IFERROR(__xludf.DUMMYFUNCTION("IFERROR(REGEXEXTRACT('Tag Library'!W1944, ""\\(.*)""), 'Tag Library'!W1944)"),"")</f>
        <v/>
      </c>
      <c r="K1933" s="1" t="str">
        <f ca="1">IFERROR(__xludf.DUMMYFUNCTION("IFERROR(REGEXEXTRACT('Tag Library'!AD1944, ""\\(.*)""), 'Tag Library'!AD1944)"),"")</f>
        <v/>
      </c>
    </row>
    <row r="1934" spans="1:11" ht="12.75" x14ac:dyDescent="0.2">
      <c r="A1934" s="1" t="str">
        <f ca="1">IFERROR(__xludf.DUMMYFUNCTION("IFERROR(REGEXEXTRACT('Tag Library'!P1945, ""\\(.*)""), 'Tag Library'!P1945)"),"")</f>
        <v/>
      </c>
      <c r="F1934" s="1" t="str">
        <f ca="1">IFERROR(__xludf.DUMMYFUNCTION("IFERROR(REGEXEXTRACT('Tag Library'!W1945, ""\\(.*)""), 'Tag Library'!W1945)"),"")</f>
        <v/>
      </c>
      <c r="K1934" s="1" t="str">
        <f ca="1">IFERROR(__xludf.DUMMYFUNCTION("IFERROR(REGEXEXTRACT('Tag Library'!AD1945, ""\\(.*)""), 'Tag Library'!AD1945)"),"")</f>
        <v/>
      </c>
    </row>
    <row r="1935" spans="1:11" ht="12.75" x14ac:dyDescent="0.2">
      <c r="A1935" s="1" t="str">
        <f ca="1">IFERROR(__xludf.DUMMYFUNCTION("IFERROR(REGEXEXTRACT('Tag Library'!P1946, ""\\(.*)""), 'Tag Library'!P1946)"),"")</f>
        <v/>
      </c>
      <c r="F1935" s="1" t="str">
        <f ca="1">IFERROR(__xludf.DUMMYFUNCTION("IFERROR(REGEXEXTRACT('Tag Library'!W1946, ""\\(.*)""), 'Tag Library'!W1946)"),"")</f>
        <v/>
      </c>
      <c r="K1935" s="1" t="str">
        <f ca="1">IFERROR(__xludf.DUMMYFUNCTION("IFERROR(REGEXEXTRACT('Tag Library'!AD1946, ""\\(.*)""), 'Tag Library'!AD1946)"),"")</f>
        <v/>
      </c>
    </row>
    <row r="1936" spans="1:11" ht="12.75" x14ac:dyDescent="0.2">
      <c r="A1936" s="1" t="str">
        <f ca="1">IFERROR(__xludf.DUMMYFUNCTION("IFERROR(REGEXEXTRACT('Tag Library'!P1947, ""\\(.*)""), 'Tag Library'!P1947)"),"")</f>
        <v/>
      </c>
      <c r="F1936" s="1" t="str">
        <f ca="1">IFERROR(__xludf.DUMMYFUNCTION("IFERROR(REGEXEXTRACT('Tag Library'!W1947, ""\\(.*)""), 'Tag Library'!W1947)"),"")</f>
        <v/>
      </c>
      <c r="K1936" s="1" t="str">
        <f ca="1">IFERROR(__xludf.DUMMYFUNCTION("IFERROR(REGEXEXTRACT('Tag Library'!AD1947, ""\\(.*)""), 'Tag Library'!AD1947)"),"")</f>
        <v/>
      </c>
    </row>
    <row r="1937" spans="1:11" ht="12.75" x14ac:dyDescent="0.2">
      <c r="A1937" s="1" t="str">
        <f ca="1">IFERROR(__xludf.DUMMYFUNCTION("IFERROR(REGEXEXTRACT('Tag Library'!P1948, ""\\(.*)""), 'Tag Library'!P1948)"),"")</f>
        <v/>
      </c>
      <c r="F1937" s="1" t="str">
        <f ca="1">IFERROR(__xludf.DUMMYFUNCTION("IFERROR(REGEXEXTRACT('Tag Library'!W1948, ""\\(.*)""), 'Tag Library'!W1948)"),"")</f>
        <v/>
      </c>
      <c r="K1937" s="1" t="str">
        <f ca="1">IFERROR(__xludf.DUMMYFUNCTION("IFERROR(REGEXEXTRACT('Tag Library'!AD1948, ""\\(.*)""), 'Tag Library'!AD1948)"),"")</f>
        <v/>
      </c>
    </row>
    <row r="1938" spans="1:11" ht="12.75" x14ac:dyDescent="0.2">
      <c r="A1938" s="1" t="str">
        <f ca="1">IFERROR(__xludf.DUMMYFUNCTION("IFERROR(REGEXEXTRACT('Tag Library'!P1949, ""\\(.*)""), 'Tag Library'!P1949)"),"")</f>
        <v/>
      </c>
      <c r="F1938" s="1" t="str">
        <f ca="1">IFERROR(__xludf.DUMMYFUNCTION("IFERROR(REGEXEXTRACT('Tag Library'!W1949, ""\\(.*)""), 'Tag Library'!W1949)"),"")</f>
        <v/>
      </c>
      <c r="K1938" s="1" t="str">
        <f ca="1">IFERROR(__xludf.DUMMYFUNCTION("IFERROR(REGEXEXTRACT('Tag Library'!AD1949, ""\\(.*)""), 'Tag Library'!AD1949)"),"")</f>
        <v/>
      </c>
    </row>
    <row r="1939" spans="1:11" ht="12.75" x14ac:dyDescent="0.2">
      <c r="A1939" s="1" t="str">
        <f ca="1">IFERROR(__xludf.DUMMYFUNCTION("IFERROR(REGEXEXTRACT('Tag Library'!P1950, ""\\(.*)""), 'Tag Library'!P1950)"),"")</f>
        <v/>
      </c>
      <c r="F1939" s="1" t="str">
        <f ca="1">IFERROR(__xludf.DUMMYFUNCTION("IFERROR(REGEXEXTRACT('Tag Library'!W1950, ""\\(.*)""), 'Tag Library'!W1950)"),"")</f>
        <v/>
      </c>
      <c r="K1939" s="1" t="str">
        <f ca="1">IFERROR(__xludf.DUMMYFUNCTION("IFERROR(REGEXEXTRACT('Tag Library'!AD1950, ""\\(.*)""), 'Tag Library'!AD1950)"),"")</f>
        <v/>
      </c>
    </row>
    <row r="1940" spans="1:11" ht="12.75" x14ac:dyDescent="0.2">
      <c r="A1940" s="1" t="str">
        <f ca="1">IFERROR(__xludf.DUMMYFUNCTION("IFERROR(REGEXEXTRACT('Tag Library'!P1951, ""\\(.*)""), 'Tag Library'!P1951)"),"")</f>
        <v/>
      </c>
      <c r="F1940" s="1" t="str">
        <f ca="1">IFERROR(__xludf.DUMMYFUNCTION("IFERROR(REGEXEXTRACT('Tag Library'!W1951, ""\\(.*)""), 'Tag Library'!W1951)"),"")</f>
        <v/>
      </c>
      <c r="K1940" s="1" t="str">
        <f ca="1">IFERROR(__xludf.DUMMYFUNCTION("IFERROR(REGEXEXTRACT('Tag Library'!AD1951, ""\\(.*)""), 'Tag Library'!AD1951)"),"")</f>
        <v/>
      </c>
    </row>
    <row r="1941" spans="1:11" ht="12.75" x14ac:dyDescent="0.2">
      <c r="A1941" s="1" t="str">
        <f ca="1">IFERROR(__xludf.DUMMYFUNCTION("IFERROR(REGEXEXTRACT('Tag Library'!P1952, ""\\(.*)""), 'Tag Library'!P1952)"),"")</f>
        <v/>
      </c>
      <c r="F1941" s="1" t="str">
        <f ca="1">IFERROR(__xludf.DUMMYFUNCTION("IFERROR(REGEXEXTRACT('Tag Library'!W1952, ""\\(.*)""), 'Tag Library'!W1952)"),"")</f>
        <v/>
      </c>
      <c r="K1941" s="1" t="str">
        <f ca="1">IFERROR(__xludf.DUMMYFUNCTION("IFERROR(REGEXEXTRACT('Tag Library'!AD1952, ""\\(.*)""), 'Tag Library'!AD1952)"),"")</f>
        <v/>
      </c>
    </row>
    <row r="1942" spans="1:11" ht="12.75" x14ac:dyDescent="0.2">
      <c r="A1942" s="1" t="str">
        <f ca="1">IFERROR(__xludf.DUMMYFUNCTION("IFERROR(REGEXEXTRACT('Tag Library'!P1953, ""\\(.*)""), 'Tag Library'!P1953)"),"")</f>
        <v/>
      </c>
      <c r="F1942" s="1" t="str">
        <f ca="1">IFERROR(__xludf.DUMMYFUNCTION("IFERROR(REGEXEXTRACT('Tag Library'!W1953, ""\\(.*)""), 'Tag Library'!W1953)"),"")</f>
        <v/>
      </c>
      <c r="K1942" s="1" t="str">
        <f ca="1">IFERROR(__xludf.DUMMYFUNCTION("IFERROR(REGEXEXTRACT('Tag Library'!AD1953, ""\\(.*)""), 'Tag Library'!AD1953)"),"")</f>
        <v/>
      </c>
    </row>
    <row r="1943" spans="1:11" ht="12.75" x14ac:dyDescent="0.2">
      <c r="A1943" s="1" t="str">
        <f ca="1">IFERROR(__xludf.DUMMYFUNCTION("IFERROR(REGEXEXTRACT('Tag Library'!P1954, ""\\(.*)""), 'Tag Library'!P1954)"),"")</f>
        <v/>
      </c>
      <c r="F1943" s="1" t="str">
        <f ca="1">IFERROR(__xludf.DUMMYFUNCTION("IFERROR(REGEXEXTRACT('Tag Library'!W1954, ""\\(.*)""), 'Tag Library'!W1954)"),"")</f>
        <v/>
      </c>
      <c r="K1943" s="1" t="str">
        <f ca="1">IFERROR(__xludf.DUMMYFUNCTION("IFERROR(REGEXEXTRACT('Tag Library'!AD1954, ""\\(.*)""), 'Tag Library'!AD1954)"),"")</f>
        <v/>
      </c>
    </row>
    <row r="1944" spans="1:11" ht="12.75" x14ac:dyDescent="0.2">
      <c r="A1944" s="1" t="str">
        <f ca="1">IFERROR(__xludf.DUMMYFUNCTION("IFERROR(REGEXEXTRACT('Tag Library'!P1955, ""\\(.*)""), 'Tag Library'!P1955)"),"")</f>
        <v/>
      </c>
      <c r="F1944" s="1" t="str">
        <f ca="1">IFERROR(__xludf.DUMMYFUNCTION("IFERROR(REGEXEXTRACT('Tag Library'!W1955, ""\\(.*)""), 'Tag Library'!W1955)"),"")</f>
        <v/>
      </c>
      <c r="K1944" s="1" t="str">
        <f ca="1">IFERROR(__xludf.DUMMYFUNCTION("IFERROR(REGEXEXTRACT('Tag Library'!AD1955, ""\\(.*)""), 'Tag Library'!AD1955)"),"")</f>
        <v/>
      </c>
    </row>
    <row r="1945" spans="1:11" ht="12.75" x14ac:dyDescent="0.2">
      <c r="A1945" s="1" t="str">
        <f ca="1">IFERROR(__xludf.DUMMYFUNCTION("IFERROR(REGEXEXTRACT('Tag Library'!P1956, ""\\(.*)""), 'Tag Library'!P1956)"),"")</f>
        <v/>
      </c>
      <c r="F1945" s="1" t="str">
        <f ca="1">IFERROR(__xludf.DUMMYFUNCTION("IFERROR(REGEXEXTRACT('Tag Library'!W1956, ""\\(.*)""), 'Tag Library'!W1956)"),"")</f>
        <v/>
      </c>
      <c r="K1945" s="1" t="str">
        <f ca="1">IFERROR(__xludf.DUMMYFUNCTION("IFERROR(REGEXEXTRACT('Tag Library'!AD1956, ""\\(.*)""), 'Tag Library'!AD1956)"),"")</f>
        <v/>
      </c>
    </row>
    <row r="1946" spans="1:11" ht="12.75" x14ac:dyDescent="0.2">
      <c r="A1946" s="1" t="str">
        <f ca="1">IFERROR(__xludf.DUMMYFUNCTION("IFERROR(REGEXEXTRACT('Tag Library'!P1957, ""\\(.*)""), 'Tag Library'!P1957)"),"")</f>
        <v/>
      </c>
      <c r="F1946" s="1" t="str">
        <f ca="1">IFERROR(__xludf.DUMMYFUNCTION("IFERROR(REGEXEXTRACT('Tag Library'!W1957, ""\\(.*)""), 'Tag Library'!W1957)"),"")</f>
        <v/>
      </c>
      <c r="K1946" s="1" t="str">
        <f ca="1">IFERROR(__xludf.DUMMYFUNCTION("IFERROR(REGEXEXTRACT('Tag Library'!AD1957, ""\\(.*)""), 'Tag Library'!AD1957)"),"")</f>
        <v/>
      </c>
    </row>
    <row r="1947" spans="1:11" ht="12.75" x14ac:dyDescent="0.2">
      <c r="A1947" s="1" t="str">
        <f ca="1">IFERROR(__xludf.DUMMYFUNCTION("IFERROR(REGEXEXTRACT('Tag Library'!P1958, ""\\(.*)""), 'Tag Library'!P1958)"),"")</f>
        <v/>
      </c>
      <c r="F1947" s="1" t="str">
        <f ca="1">IFERROR(__xludf.DUMMYFUNCTION("IFERROR(REGEXEXTRACT('Tag Library'!W1958, ""\\(.*)""), 'Tag Library'!W1958)"),"")</f>
        <v/>
      </c>
      <c r="K1947" s="1" t="str">
        <f ca="1">IFERROR(__xludf.DUMMYFUNCTION("IFERROR(REGEXEXTRACT('Tag Library'!AD1958, ""\\(.*)""), 'Tag Library'!AD1958)"),"")</f>
        <v/>
      </c>
    </row>
    <row r="1948" spans="1:11" ht="12.75" x14ac:dyDescent="0.2">
      <c r="A1948" s="1" t="str">
        <f ca="1">IFERROR(__xludf.DUMMYFUNCTION("IFERROR(REGEXEXTRACT('Tag Library'!P1959, ""\\(.*)""), 'Tag Library'!P1959)"),"")</f>
        <v/>
      </c>
      <c r="F1948" s="1" t="str">
        <f ca="1">IFERROR(__xludf.DUMMYFUNCTION("IFERROR(REGEXEXTRACT('Tag Library'!W1959, ""\\(.*)""), 'Tag Library'!W1959)"),"")</f>
        <v/>
      </c>
      <c r="K1948" s="1" t="str">
        <f ca="1">IFERROR(__xludf.DUMMYFUNCTION("IFERROR(REGEXEXTRACT('Tag Library'!AD1959, ""\\(.*)""), 'Tag Library'!AD1959)"),"")</f>
        <v/>
      </c>
    </row>
    <row r="1949" spans="1:11" ht="12.75" x14ac:dyDescent="0.2">
      <c r="A1949" s="1" t="str">
        <f ca="1">IFERROR(__xludf.DUMMYFUNCTION("IFERROR(REGEXEXTRACT('Tag Library'!P1960, ""\\(.*)""), 'Tag Library'!P1960)"),"")</f>
        <v/>
      </c>
      <c r="F1949" s="1" t="str">
        <f ca="1">IFERROR(__xludf.DUMMYFUNCTION("IFERROR(REGEXEXTRACT('Tag Library'!W1960, ""\\(.*)""), 'Tag Library'!W1960)"),"")</f>
        <v/>
      </c>
      <c r="K1949" s="1" t="str">
        <f ca="1">IFERROR(__xludf.DUMMYFUNCTION("IFERROR(REGEXEXTRACT('Tag Library'!AD1960, ""\\(.*)""), 'Tag Library'!AD1960)"),"")</f>
        <v/>
      </c>
    </row>
    <row r="1950" spans="1:11" ht="12.75" x14ac:dyDescent="0.2">
      <c r="A1950" s="1" t="str">
        <f ca="1">IFERROR(__xludf.DUMMYFUNCTION("IFERROR(REGEXEXTRACT('Tag Library'!P1961, ""\\(.*)""), 'Tag Library'!P1961)"),"")</f>
        <v/>
      </c>
      <c r="F1950" s="1" t="str">
        <f ca="1">IFERROR(__xludf.DUMMYFUNCTION("IFERROR(REGEXEXTRACT('Tag Library'!W1961, ""\\(.*)""), 'Tag Library'!W1961)"),"")</f>
        <v/>
      </c>
      <c r="K1950" s="1" t="str">
        <f ca="1">IFERROR(__xludf.DUMMYFUNCTION("IFERROR(REGEXEXTRACT('Tag Library'!AD1961, ""\\(.*)""), 'Tag Library'!AD1961)"),"")</f>
        <v/>
      </c>
    </row>
    <row r="1951" spans="1:11" ht="12.75" x14ac:dyDescent="0.2">
      <c r="A1951" s="1" t="str">
        <f ca="1">IFERROR(__xludf.DUMMYFUNCTION("IFERROR(REGEXEXTRACT('Tag Library'!P1962, ""\\(.*)""), 'Tag Library'!P1962)"),"")</f>
        <v/>
      </c>
      <c r="F1951" s="1" t="str">
        <f ca="1">IFERROR(__xludf.DUMMYFUNCTION("IFERROR(REGEXEXTRACT('Tag Library'!W1962, ""\\(.*)""), 'Tag Library'!W1962)"),"")</f>
        <v/>
      </c>
      <c r="K1951" s="1" t="str">
        <f ca="1">IFERROR(__xludf.DUMMYFUNCTION("IFERROR(REGEXEXTRACT('Tag Library'!AD1962, ""\\(.*)""), 'Tag Library'!AD1962)"),"")</f>
        <v/>
      </c>
    </row>
    <row r="1952" spans="1:11" ht="12.75" x14ac:dyDescent="0.2">
      <c r="A1952" s="1" t="str">
        <f ca="1">IFERROR(__xludf.DUMMYFUNCTION("IFERROR(REGEXEXTRACT('Tag Library'!P1963, ""\\(.*)""), 'Tag Library'!P1963)"),"")</f>
        <v/>
      </c>
      <c r="F1952" s="1" t="str">
        <f ca="1">IFERROR(__xludf.DUMMYFUNCTION("IFERROR(REGEXEXTRACT('Tag Library'!W1963, ""\\(.*)""), 'Tag Library'!W1963)"),"")</f>
        <v/>
      </c>
      <c r="K1952" s="1" t="str">
        <f ca="1">IFERROR(__xludf.DUMMYFUNCTION("IFERROR(REGEXEXTRACT('Tag Library'!AD1963, ""\\(.*)""), 'Tag Library'!AD1963)"),"")</f>
        <v/>
      </c>
    </row>
    <row r="1953" spans="1:11" ht="12.75" x14ac:dyDescent="0.2">
      <c r="A1953" s="1" t="str">
        <f ca="1">IFERROR(__xludf.DUMMYFUNCTION("IFERROR(REGEXEXTRACT('Tag Library'!P1964, ""\\(.*)""), 'Tag Library'!P1964)"),"")</f>
        <v/>
      </c>
      <c r="F1953" s="1" t="str">
        <f ca="1">IFERROR(__xludf.DUMMYFUNCTION("IFERROR(REGEXEXTRACT('Tag Library'!W1964, ""\\(.*)""), 'Tag Library'!W1964)"),"")</f>
        <v/>
      </c>
      <c r="K1953" s="1" t="str">
        <f ca="1">IFERROR(__xludf.DUMMYFUNCTION("IFERROR(REGEXEXTRACT('Tag Library'!AD1964, ""\\(.*)""), 'Tag Library'!AD1964)"),"")</f>
        <v/>
      </c>
    </row>
    <row r="1954" spans="1:11" ht="12.75" x14ac:dyDescent="0.2">
      <c r="A1954" s="1" t="str">
        <f ca="1">IFERROR(__xludf.DUMMYFUNCTION("IFERROR(REGEXEXTRACT('Tag Library'!P1965, ""\\(.*)""), 'Tag Library'!P1965)"),"")</f>
        <v/>
      </c>
      <c r="F1954" s="1" t="str">
        <f ca="1">IFERROR(__xludf.DUMMYFUNCTION("IFERROR(REGEXEXTRACT('Tag Library'!W1965, ""\\(.*)""), 'Tag Library'!W1965)"),"")</f>
        <v/>
      </c>
      <c r="K1954" s="1" t="str">
        <f ca="1">IFERROR(__xludf.DUMMYFUNCTION("IFERROR(REGEXEXTRACT('Tag Library'!AD1965, ""\\(.*)""), 'Tag Library'!AD1965)"),"")</f>
        <v/>
      </c>
    </row>
    <row r="1955" spans="1:11" ht="12.75" x14ac:dyDescent="0.2">
      <c r="A1955" s="1" t="str">
        <f ca="1">IFERROR(__xludf.DUMMYFUNCTION("IFERROR(REGEXEXTRACT('Tag Library'!P1966, ""\\(.*)""), 'Tag Library'!P1966)"),"")</f>
        <v/>
      </c>
      <c r="F1955" s="1" t="str">
        <f ca="1">IFERROR(__xludf.DUMMYFUNCTION("IFERROR(REGEXEXTRACT('Tag Library'!W1966, ""\\(.*)""), 'Tag Library'!W1966)"),"")</f>
        <v/>
      </c>
      <c r="K1955" s="1" t="str">
        <f ca="1">IFERROR(__xludf.DUMMYFUNCTION("IFERROR(REGEXEXTRACT('Tag Library'!AD1966, ""\\(.*)""), 'Tag Library'!AD1966)"),"")</f>
        <v/>
      </c>
    </row>
    <row r="1956" spans="1:11" ht="12.75" x14ac:dyDescent="0.2">
      <c r="A1956" s="1" t="str">
        <f ca="1">IFERROR(__xludf.DUMMYFUNCTION("IFERROR(REGEXEXTRACT('Tag Library'!P1967, ""\\(.*)""), 'Tag Library'!P1967)"),"")</f>
        <v/>
      </c>
      <c r="F1956" s="1" t="str">
        <f ca="1">IFERROR(__xludf.DUMMYFUNCTION("IFERROR(REGEXEXTRACT('Tag Library'!W1967, ""\\(.*)""), 'Tag Library'!W1967)"),"")</f>
        <v/>
      </c>
      <c r="K1956" s="1" t="str">
        <f ca="1">IFERROR(__xludf.DUMMYFUNCTION("IFERROR(REGEXEXTRACT('Tag Library'!AD1967, ""\\(.*)""), 'Tag Library'!AD1967)"),"")</f>
        <v/>
      </c>
    </row>
    <row r="1957" spans="1:11" ht="12.75" x14ac:dyDescent="0.2">
      <c r="A1957" s="1" t="str">
        <f ca="1">IFERROR(__xludf.DUMMYFUNCTION("IFERROR(REGEXEXTRACT('Tag Library'!P1968, ""\\(.*)""), 'Tag Library'!P1968)"),"")</f>
        <v/>
      </c>
      <c r="F1957" s="1" t="str">
        <f ca="1">IFERROR(__xludf.DUMMYFUNCTION("IFERROR(REGEXEXTRACT('Tag Library'!W1968, ""\\(.*)""), 'Tag Library'!W1968)"),"")</f>
        <v/>
      </c>
      <c r="K1957" s="1" t="str">
        <f ca="1">IFERROR(__xludf.DUMMYFUNCTION("IFERROR(REGEXEXTRACT('Tag Library'!AD1968, ""\\(.*)""), 'Tag Library'!AD1968)"),"")</f>
        <v/>
      </c>
    </row>
    <row r="1958" spans="1:11" ht="12.75" x14ac:dyDescent="0.2">
      <c r="A1958" s="1" t="str">
        <f ca="1">IFERROR(__xludf.DUMMYFUNCTION("IFERROR(REGEXEXTRACT('Tag Library'!P1969, ""\\(.*)""), 'Tag Library'!P1969)"),"")</f>
        <v/>
      </c>
      <c r="F1958" s="1" t="str">
        <f ca="1">IFERROR(__xludf.DUMMYFUNCTION("IFERROR(REGEXEXTRACT('Tag Library'!W1969, ""\\(.*)""), 'Tag Library'!W1969)"),"")</f>
        <v/>
      </c>
      <c r="K1958" s="1" t="str">
        <f ca="1">IFERROR(__xludf.DUMMYFUNCTION("IFERROR(REGEXEXTRACT('Tag Library'!AD1969, ""\\(.*)""), 'Tag Library'!AD1969)"),"")</f>
        <v/>
      </c>
    </row>
    <row r="1959" spans="1:11" ht="12.75" x14ac:dyDescent="0.2">
      <c r="A1959" s="1" t="str">
        <f ca="1">IFERROR(__xludf.DUMMYFUNCTION("IFERROR(REGEXEXTRACT('Tag Library'!P1970, ""\\(.*)""), 'Tag Library'!P1970)"),"")</f>
        <v/>
      </c>
      <c r="F1959" s="1" t="str">
        <f ca="1">IFERROR(__xludf.DUMMYFUNCTION("IFERROR(REGEXEXTRACT('Tag Library'!W1970, ""\\(.*)""), 'Tag Library'!W1970)"),"")</f>
        <v/>
      </c>
      <c r="K1959" s="1" t="str">
        <f ca="1">IFERROR(__xludf.DUMMYFUNCTION("IFERROR(REGEXEXTRACT('Tag Library'!AD1970, ""\\(.*)""), 'Tag Library'!AD1970)"),"")</f>
        <v/>
      </c>
    </row>
    <row r="1960" spans="1:11" ht="12.75" x14ac:dyDescent="0.2">
      <c r="A1960" s="1" t="str">
        <f ca="1">IFERROR(__xludf.DUMMYFUNCTION("IFERROR(REGEXEXTRACT('Tag Library'!P1971, ""\\(.*)""), 'Tag Library'!P1971)"),"")</f>
        <v/>
      </c>
      <c r="F1960" s="1" t="str">
        <f ca="1">IFERROR(__xludf.DUMMYFUNCTION("IFERROR(REGEXEXTRACT('Tag Library'!W1971, ""\\(.*)""), 'Tag Library'!W1971)"),"")</f>
        <v/>
      </c>
      <c r="K1960" s="1" t="str">
        <f ca="1">IFERROR(__xludf.DUMMYFUNCTION("IFERROR(REGEXEXTRACT('Tag Library'!AD1971, ""\\(.*)""), 'Tag Library'!AD1971)"),"")</f>
        <v/>
      </c>
    </row>
    <row r="1961" spans="1:11" ht="12.75" x14ac:dyDescent="0.2">
      <c r="A1961" s="1" t="str">
        <f ca="1">IFERROR(__xludf.DUMMYFUNCTION("IFERROR(REGEXEXTRACT('Tag Library'!P1972, ""\\(.*)""), 'Tag Library'!P1972)"),"")</f>
        <v/>
      </c>
      <c r="F1961" s="1" t="str">
        <f ca="1">IFERROR(__xludf.DUMMYFUNCTION("IFERROR(REGEXEXTRACT('Tag Library'!W1972, ""\\(.*)""), 'Tag Library'!W1972)"),"")</f>
        <v/>
      </c>
      <c r="K1961" s="1" t="str">
        <f ca="1">IFERROR(__xludf.DUMMYFUNCTION("IFERROR(REGEXEXTRACT('Tag Library'!AD1972, ""\\(.*)""), 'Tag Library'!AD1972)"),"")</f>
        <v/>
      </c>
    </row>
    <row r="1962" spans="1:11" ht="12.75" x14ac:dyDescent="0.2">
      <c r="A1962" s="1" t="str">
        <f ca="1">IFERROR(__xludf.DUMMYFUNCTION("IFERROR(REGEXEXTRACT('Tag Library'!P1973, ""\\(.*)""), 'Tag Library'!P1973)"),"")</f>
        <v/>
      </c>
      <c r="F1962" s="1" t="str">
        <f ca="1">IFERROR(__xludf.DUMMYFUNCTION("IFERROR(REGEXEXTRACT('Tag Library'!W1973, ""\\(.*)""), 'Tag Library'!W1973)"),"")</f>
        <v/>
      </c>
      <c r="K1962" s="1" t="str">
        <f ca="1">IFERROR(__xludf.DUMMYFUNCTION("IFERROR(REGEXEXTRACT('Tag Library'!AD1973, ""\\(.*)""), 'Tag Library'!AD1973)"),"")</f>
        <v/>
      </c>
    </row>
    <row r="1963" spans="1:11" ht="12.75" x14ac:dyDescent="0.2">
      <c r="A1963" s="1" t="str">
        <f ca="1">IFERROR(__xludf.DUMMYFUNCTION("IFERROR(REGEXEXTRACT('Tag Library'!P1974, ""\\(.*)""), 'Tag Library'!P1974)"),"")</f>
        <v/>
      </c>
      <c r="F1963" s="1" t="str">
        <f ca="1">IFERROR(__xludf.DUMMYFUNCTION("IFERROR(REGEXEXTRACT('Tag Library'!W1974, ""\\(.*)""), 'Tag Library'!W1974)"),"")</f>
        <v/>
      </c>
      <c r="K1963" s="1" t="str">
        <f ca="1">IFERROR(__xludf.DUMMYFUNCTION("IFERROR(REGEXEXTRACT('Tag Library'!AD1974, ""\\(.*)""), 'Tag Library'!AD1974)"),"")</f>
        <v/>
      </c>
    </row>
    <row r="1964" spans="1:11" ht="12.75" x14ac:dyDescent="0.2">
      <c r="A1964" s="1" t="str">
        <f ca="1">IFERROR(__xludf.DUMMYFUNCTION("IFERROR(REGEXEXTRACT('Tag Library'!P1975, ""\\(.*)""), 'Tag Library'!P1975)"),"")</f>
        <v/>
      </c>
      <c r="F1964" s="1" t="str">
        <f ca="1">IFERROR(__xludf.DUMMYFUNCTION("IFERROR(REGEXEXTRACT('Tag Library'!W1975, ""\\(.*)""), 'Tag Library'!W1975)"),"")</f>
        <v/>
      </c>
      <c r="K1964" s="1" t="str">
        <f ca="1">IFERROR(__xludf.DUMMYFUNCTION("IFERROR(REGEXEXTRACT('Tag Library'!AD1975, ""\\(.*)""), 'Tag Library'!AD1975)"),"")</f>
        <v/>
      </c>
    </row>
    <row r="1965" spans="1:11" ht="12.75" x14ac:dyDescent="0.2">
      <c r="A1965" s="1" t="str">
        <f ca="1">IFERROR(__xludf.DUMMYFUNCTION("IFERROR(REGEXEXTRACT('Tag Library'!P1976, ""\\(.*)""), 'Tag Library'!P1976)"),"")</f>
        <v/>
      </c>
      <c r="F1965" s="1" t="str">
        <f ca="1">IFERROR(__xludf.DUMMYFUNCTION("IFERROR(REGEXEXTRACT('Tag Library'!W1976, ""\\(.*)""), 'Tag Library'!W1976)"),"")</f>
        <v/>
      </c>
      <c r="K1965" s="1" t="str">
        <f ca="1">IFERROR(__xludf.DUMMYFUNCTION("IFERROR(REGEXEXTRACT('Tag Library'!AD1976, ""\\(.*)""), 'Tag Library'!AD1976)"),"")</f>
        <v/>
      </c>
    </row>
    <row r="1966" spans="1:11" ht="12.75" x14ac:dyDescent="0.2">
      <c r="A1966" s="1" t="str">
        <f ca="1">IFERROR(__xludf.DUMMYFUNCTION("IFERROR(REGEXEXTRACT('Tag Library'!P1977, ""\\(.*)""), 'Tag Library'!P1977)"),"")</f>
        <v/>
      </c>
      <c r="F1966" s="1" t="str">
        <f ca="1">IFERROR(__xludf.DUMMYFUNCTION("IFERROR(REGEXEXTRACT('Tag Library'!W1977, ""\\(.*)""), 'Tag Library'!W1977)"),"")</f>
        <v/>
      </c>
      <c r="K1966" s="1" t="str">
        <f ca="1">IFERROR(__xludf.DUMMYFUNCTION("IFERROR(REGEXEXTRACT('Tag Library'!AD1977, ""\\(.*)""), 'Tag Library'!AD1977)"),"")</f>
        <v/>
      </c>
    </row>
    <row r="1967" spans="1:11" ht="12.75" x14ac:dyDescent="0.2">
      <c r="A1967" s="1" t="str">
        <f ca="1">IFERROR(__xludf.DUMMYFUNCTION("IFERROR(REGEXEXTRACT('Tag Library'!P1978, ""\\(.*)""), 'Tag Library'!P1978)"),"")</f>
        <v/>
      </c>
      <c r="F1967" s="1" t="str">
        <f ca="1">IFERROR(__xludf.DUMMYFUNCTION("IFERROR(REGEXEXTRACT('Tag Library'!W1978, ""\\(.*)""), 'Tag Library'!W1978)"),"")</f>
        <v/>
      </c>
      <c r="K1967" s="1" t="str">
        <f ca="1">IFERROR(__xludf.DUMMYFUNCTION("IFERROR(REGEXEXTRACT('Tag Library'!AD1978, ""\\(.*)""), 'Tag Library'!AD1978)"),"")</f>
        <v/>
      </c>
    </row>
    <row r="1968" spans="1:11" ht="12.75" x14ac:dyDescent="0.2">
      <c r="A1968" s="1" t="str">
        <f ca="1">IFERROR(__xludf.DUMMYFUNCTION("IFERROR(REGEXEXTRACT('Tag Library'!P1979, ""\\(.*)""), 'Tag Library'!P1979)"),"")</f>
        <v/>
      </c>
      <c r="F1968" s="1" t="str">
        <f ca="1">IFERROR(__xludf.DUMMYFUNCTION("IFERROR(REGEXEXTRACT('Tag Library'!W1979, ""\\(.*)""), 'Tag Library'!W1979)"),"")</f>
        <v/>
      </c>
      <c r="K1968" s="1" t="str">
        <f ca="1">IFERROR(__xludf.DUMMYFUNCTION("IFERROR(REGEXEXTRACT('Tag Library'!AD1979, ""\\(.*)""), 'Tag Library'!AD1979)"),"")</f>
        <v/>
      </c>
    </row>
    <row r="1969" spans="1:11" ht="12.75" x14ac:dyDescent="0.2">
      <c r="A1969" s="1" t="str">
        <f ca="1">IFERROR(__xludf.DUMMYFUNCTION("IFERROR(REGEXEXTRACT('Tag Library'!P1980, ""\\(.*)""), 'Tag Library'!P1980)"),"")</f>
        <v/>
      </c>
      <c r="F1969" s="1" t="str">
        <f ca="1">IFERROR(__xludf.DUMMYFUNCTION("IFERROR(REGEXEXTRACT('Tag Library'!W1980, ""\\(.*)""), 'Tag Library'!W1980)"),"")</f>
        <v/>
      </c>
      <c r="K1969" s="1" t="str">
        <f ca="1">IFERROR(__xludf.DUMMYFUNCTION("IFERROR(REGEXEXTRACT('Tag Library'!AD1980, ""\\(.*)""), 'Tag Library'!AD1980)"),"")</f>
        <v/>
      </c>
    </row>
    <row r="1970" spans="1:11" ht="12.75" x14ac:dyDescent="0.2">
      <c r="A1970" s="1" t="str">
        <f ca="1">IFERROR(__xludf.DUMMYFUNCTION("IFERROR(REGEXEXTRACT('Tag Library'!P1981, ""\\(.*)""), 'Tag Library'!P1981)"),"")</f>
        <v/>
      </c>
      <c r="F1970" s="1" t="str">
        <f ca="1">IFERROR(__xludf.DUMMYFUNCTION("IFERROR(REGEXEXTRACT('Tag Library'!W1981, ""\\(.*)""), 'Tag Library'!W1981)"),"")</f>
        <v/>
      </c>
      <c r="K1970" s="1" t="str">
        <f ca="1">IFERROR(__xludf.DUMMYFUNCTION("IFERROR(REGEXEXTRACT('Tag Library'!AD1981, ""\\(.*)""), 'Tag Library'!AD1981)"),"")</f>
        <v/>
      </c>
    </row>
    <row r="1971" spans="1:11" ht="12.75" x14ac:dyDescent="0.2">
      <c r="A1971" s="1" t="str">
        <f ca="1">IFERROR(__xludf.DUMMYFUNCTION("IFERROR(REGEXEXTRACT('Tag Library'!P1982, ""\\(.*)""), 'Tag Library'!P1982)"),"")</f>
        <v/>
      </c>
      <c r="F1971" s="1" t="str">
        <f ca="1">IFERROR(__xludf.DUMMYFUNCTION("IFERROR(REGEXEXTRACT('Tag Library'!W1982, ""\\(.*)""), 'Tag Library'!W1982)"),"")</f>
        <v/>
      </c>
      <c r="K1971" s="1" t="str">
        <f ca="1">IFERROR(__xludf.DUMMYFUNCTION("IFERROR(REGEXEXTRACT('Tag Library'!AD1982, ""\\(.*)""), 'Tag Library'!AD1982)"),"")</f>
        <v/>
      </c>
    </row>
    <row r="1972" spans="1:11" ht="12.75" x14ac:dyDescent="0.2">
      <c r="A1972" s="1" t="str">
        <f ca="1">IFERROR(__xludf.DUMMYFUNCTION("IFERROR(REGEXEXTRACT('Tag Library'!P1983, ""\\(.*)""), 'Tag Library'!P1983)"),"")</f>
        <v/>
      </c>
      <c r="F1972" s="1" t="str">
        <f ca="1">IFERROR(__xludf.DUMMYFUNCTION("IFERROR(REGEXEXTRACT('Tag Library'!W1983, ""\\(.*)""), 'Tag Library'!W1983)"),"")</f>
        <v/>
      </c>
      <c r="K1972" s="1" t="str">
        <f ca="1">IFERROR(__xludf.DUMMYFUNCTION("IFERROR(REGEXEXTRACT('Tag Library'!AD1983, ""\\(.*)""), 'Tag Library'!AD1983)"),"")</f>
        <v/>
      </c>
    </row>
    <row r="1973" spans="1:11" ht="12.75" x14ac:dyDescent="0.2">
      <c r="A1973" s="1" t="str">
        <f ca="1">IFERROR(__xludf.DUMMYFUNCTION("IFERROR(REGEXEXTRACT('Tag Library'!P1984, ""\\(.*)""), 'Tag Library'!P1984)"),"")</f>
        <v/>
      </c>
      <c r="F1973" s="1" t="str">
        <f ca="1">IFERROR(__xludf.DUMMYFUNCTION("IFERROR(REGEXEXTRACT('Tag Library'!W1984, ""\\(.*)""), 'Tag Library'!W1984)"),"")</f>
        <v/>
      </c>
      <c r="K1973" s="1" t="str">
        <f ca="1">IFERROR(__xludf.DUMMYFUNCTION("IFERROR(REGEXEXTRACT('Tag Library'!AD1984, ""\\(.*)""), 'Tag Library'!AD1984)"),"")</f>
        <v/>
      </c>
    </row>
    <row r="1974" spans="1:11" ht="12.75" x14ac:dyDescent="0.2">
      <c r="A1974" s="1" t="str">
        <f ca="1">IFERROR(__xludf.DUMMYFUNCTION("IFERROR(REGEXEXTRACT('Tag Library'!P1985, ""\\(.*)""), 'Tag Library'!P1985)"),"")</f>
        <v/>
      </c>
      <c r="F1974" s="1" t="str">
        <f ca="1">IFERROR(__xludf.DUMMYFUNCTION("IFERROR(REGEXEXTRACT('Tag Library'!W1985, ""\\(.*)""), 'Tag Library'!W1985)"),"")</f>
        <v/>
      </c>
      <c r="K1974" s="1" t="str">
        <f ca="1">IFERROR(__xludf.DUMMYFUNCTION("IFERROR(REGEXEXTRACT('Tag Library'!AD1985, ""\\(.*)""), 'Tag Library'!AD1985)"),"")</f>
        <v/>
      </c>
    </row>
    <row r="1975" spans="1:11" ht="12.75" x14ac:dyDescent="0.2">
      <c r="A1975" s="1" t="str">
        <f ca="1">IFERROR(__xludf.DUMMYFUNCTION("IFERROR(REGEXEXTRACT('Tag Library'!P1986, ""\\(.*)""), 'Tag Library'!P1986)"),"")</f>
        <v/>
      </c>
      <c r="F1975" s="1" t="str">
        <f ca="1">IFERROR(__xludf.DUMMYFUNCTION("IFERROR(REGEXEXTRACT('Tag Library'!W1986, ""\\(.*)""), 'Tag Library'!W1986)"),"")</f>
        <v/>
      </c>
      <c r="K1975" s="1" t="str">
        <f ca="1">IFERROR(__xludf.DUMMYFUNCTION("IFERROR(REGEXEXTRACT('Tag Library'!AD1986, ""\\(.*)""), 'Tag Library'!AD1986)"),"")</f>
        <v/>
      </c>
    </row>
    <row r="1976" spans="1:11" ht="12.75" x14ac:dyDescent="0.2">
      <c r="A1976" s="1" t="str">
        <f ca="1">IFERROR(__xludf.DUMMYFUNCTION("IFERROR(REGEXEXTRACT('Tag Library'!P1987, ""\\(.*)""), 'Tag Library'!P1987)"),"")</f>
        <v/>
      </c>
      <c r="F1976" s="1" t="str">
        <f ca="1">IFERROR(__xludf.DUMMYFUNCTION("IFERROR(REGEXEXTRACT('Tag Library'!W1987, ""\\(.*)""), 'Tag Library'!W1987)"),"")</f>
        <v/>
      </c>
      <c r="K1976" s="1" t="str">
        <f ca="1">IFERROR(__xludf.DUMMYFUNCTION("IFERROR(REGEXEXTRACT('Tag Library'!AD1987, ""\\(.*)""), 'Tag Library'!AD1987)"),"")</f>
        <v/>
      </c>
    </row>
    <row r="1977" spans="1:11" ht="12.75" x14ac:dyDescent="0.2">
      <c r="A1977" s="1" t="str">
        <f ca="1">IFERROR(__xludf.DUMMYFUNCTION("IFERROR(REGEXEXTRACT('Tag Library'!P1988, ""\\(.*)""), 'Tag Library'!P1988)"),"")</f>
        <v/>
      </c>
      <c r="F1977" s="1" t="str">
        <f ca="1">IFERROR(__xludf.DUMMYFUNCTION("IFERROR(REGEXEXTRACT('Tag Library'!W1988, ""\\(.*)""), 'Tag Library'!W1988)"),"")</f>
        <v/>
      </c>
      <c r="K1977" s="1" t="str">
        <f ca="1">IFERROR(__xludf.DUMMYFUNCTION("IFERROR(REGEXEXTRACT('Tag Library'!AD1988, ""\\(.*)""), 'Tag Library'!AD1988)"),"")</f>
        <v/>
      </c>
    </row>
    <row r="1978" spans="1:11" ht="12.75" x14ac:dyDescent="0.2">
      <c r="A1978" s="1" t="str">
        <f ca="1">IFERROR(__xludf.DUMMYFUNCTION("IFERROR(REGEXEXTRACT('Tag Library'!P1989, ""\\(.*)""), 'Tag Library'!P1989)"),"")</f>
        <v/>
      </c>
      <c r="F1978" s="1" t="str">
        <f ca="1">IFERROR(__xludf.DUMMYFUNCTION("IFERROR(REGEXEXTRACT('Tag Library'!W1989, ""\\(.*)""), 'Tag Library'!W1989)"),"")</f>
        <v/>
      </c>
      <c r="K1978" s="1" t="str">
        <f ca="1">IFERROR(__xludf.DUMMYFUNCTION("IFERROR(REGEXEXTRACT('Tag Library'!AD1989, ""\\(.*)""), 'Tag Library'!AD1989)"),"")</f>
        <v/>
      </c>
    </row>
    <row r="1979" spans="1:11" ht="12.75" x14ac:dyDescent="0.2">
      <c r="A1979" s="1" t="str">
        <f ca="1">IFERROR(__xludf.DUMMYFUNCTION("IFERROR(REGEXEXTRACT('Tag Library'!P1990, ""\\(.*)""), 'Tag Library'!P1990)"),"")</f>
        <v/>
      </c>
      <c r="F1979" s="1" t="str">
        <f ca="1">IFERROR(__xludf.DUMMYFUNCTION("IFERROR(REGEXEXTRACT('Tag Library'!W1990, ""\\(.*)""), 'Tag Library'!W1990)"),"")</f>
        <v/>
      </c>
      <c r="K1979" s="1" t="str">
        <f ca="1">IFERROR(__xludf.DUMMYFUNCTION("IFERROR(REGEXEXTRACT('Tag Library'!AD1990, ""\\(.*)""), 'Tag Library'!AD1990)"),"")</f>
        <v/>
      </c>
    </row>
    <row r="1980" spans="1:11" ht="12.75" x14ac:dyDescent="0.2">
      <c r="A1980" s="1" t="str">
        <f ca="1">IFERROR(__xludf.DUMMYFUNCTION("IFERROR(REGEXEXTRACT('Tag Library'!P1991, ""\\(.*)""), 'Tag Library'!P1991)"),"")</f>
        <v/>
      </c>
      <c r="F1980" s="1" t="str">
        <f ca="1">IFERROR(__xludf.DUMMYFUNCTION("IFERROR(REGEXEXTRACT('Tag Library'!W1991, ""\\(.*)""), 'Tag Library'!W1991)"),"")</f>
        <v/>
      </c>
      <c r="K1980" s="1" t="str">
        <f ca="1">IFERROR(__xludf.DUMMYFUNCTION("IFERROR(REGEXEXTRACT('Tag Library'!AD1991, ""\\(.*)""), 'Tag Library'!AD1991)"),"")</f>
        <v/>
      </c>
    </row>
    <row r="1981" spans="1:11" ht="12.75" x14ac:dyDescent="0.2">
      <c r="A1981" s="1" t="str">
        <f ca="1">IFERROR(__xludf.DUMMYFUNCTION("IFERROR(REGEXEXTRACT('Tag Library'!P1992, ""\\(.*)""), 'Tag Library'!P1992)"),"")</f>
        <v/>
      </c>
      <c r="F1981" s="1" t="str">
        <f ca="1">IFERROR(__xludf.DUMMYFUNCTION("IFERROR(REGEXEXTRACT('Tag Library'!W1992, ""\\(.*)""), 'Tag Library'!W1992)"),"")</f>
        <v/>
      </c>
      <c r="K1981" s="1" t="str">
        <f ca="1">IFERROR(__xludf.DUMMYFUNCTION("IFERROR(REGEXEXTRACT('Tag Library'!AD1992, ""\\(.*)""), 'Tag Library'!AD1992)"),"")</f>
        <v/>
      </c>
    </row>
    <row r="1982" spans="1:11" ht="12.75" x14ac:dyDescent="0.2">
      <c r="A1982" s="1" t="str">
        <f ca="1">IFERROR(__xludf.DUMMYFUNCTION("IFERROR(REGEXEXTRACT('Tag Library'!P1993, ""\\(.*)""), 'Tag Library'!P1993)"),"")</f>
        <v/>
      </c>
      <c r="F1982" s="1" t="str">
        <f ca="1">IFERROR(__xludf.DUMMYFUNCTION("IFERROR(REGEXEXTRACT('Tag Library'!W1993, ""\\(.*)""), 'Tag Library'!W1993)"),"")</f>
        <v/>
      </c>
      <c r="K1982" s="1" t="str">
        <f ca="1">IFERROR(__xludf.DUMMYFUNCTION("IFERROR(REGEXEXTRACT('Tag Library'!AD1993, ""\\(.*)""), 'Tag Library'!AD1993)"),"")</f>
        <v/>
      </c>
    </row>
    <row r="1983" spans="1:11" ht="12.75" x14ac:dyDescent="0.2">
      <c r="A1983" s="1" t="str">
        <f ca="1">IFERROR(__xludf.DUMMYFUNCTION("IFERROR(REGEXEXTRACT('Tag Library'!P1994, ""\\(.*)""), 'Tag Library'!P1994)"),"")</f>
        <v/>
      </c>
      <c r="F1983" s="1" t="str">
        <f ca="1">IFERROR(__xludf.DUMMYFUNCTION("IFERROR(REGEXEXTRACT('Tag Library'!W1994, ""\\(.*)""), 'Tag Library'!W1994)"),"")</f>
        <v/>
      </c>
      <c r="K1983" s="1" t="str">
        <f ca="1">IFERROR(__xludf.DUMMYFUNCTION("IFERROR(REGEXEXTRACT('Tag Library'!AD1994, ""\\(.*)""), 'Tag Library'!AD1994)"),"")</f>
        <v/>
      </c>
    </row>
    <row r="1984" spans="1:11" ht="12.75" x14ac:dyDescent="0.2">
      <c r="A1984" s="1" t="str">
        <f ca="1">IFERROR(__xludf.DUMMYFUNCTION("IFERROR(REGEXEXTRACT('Tag Library'!P1995, ""\\(.*)""), 'Tag Library'!P1995)"),"")</f>
        <v/>
      </c>
      <c r="F1984" s="1" t="str">
        <f ca="1">IFERROR(__xludf.DUMMYFUNCTION("IFERROR(REGEXEXTRACT('Tag Library'!W1995, ""\\(.*)""), 'Tag Library'!W1995)"),"")</f>
        <v/>
      </c>
      <c r="K1984" s="1" t="str">
        <f ca="1">IFERROR(__xludf.DUMMYFUNCTION("IFERROR(REGEXEXTRACT('Tag Library'!AD1995, ""\\(.*)""), 'Tag Library'!AD1995)"),"")</f>
        <v/>
      </c>
    </row>
    <row r="1985" spans="1:11" ht="12.75" x14ac:dyDescent="0.2">
      <c r="A1985" s="1" t="str">
        <f ca="1">IFERROR(__xludf.DUMMYFUNCTION("IFERROR(REGEXEXTRACT('Tag Library'!P1996, ""\\(.*)""), 'Tag Library'!P1996)"),"")</f>
        <v/>
      </c>
      <c r="F1985" s="1" t="str">
        <f ca="1">IFERROR(__xludf.DUMMYFUNCTION("IFERROR(REGEXEXTRACT('Tag Library'!W1996, ""\\(.*)""), 'Tag Library'!W1996)"),"")</f>
        <v/>
      </c>
      <c r="K1985" s="1" t="str">
        <f ca="1">IFERROR(__xludf.DUMMYFUNCTION("IFERROR(REGEXEXTRACT('Tag Library'!AD1996, ""\\(.*)""), 'Tag Library'!AD1996)"),"")</f>
        <v/>
      </c>
    </row>
    <row r="1986" spans="1:11" ht="12.75" x14ac:dyDescent="0.2">
      <c r="A1986" s="1" t="str">
        <f ca="1">IFERROR(__xludf.DUMMYFUNCTION("IFERROR(REGEXEXTRACT('Tag Library'!P1997, ""\\(.*)""), 'Tag Library'!P1997)"),"")</f>
        <v/>
      </c>
      <c r="F1986" s="1" t="str">
        <f ca="1">IFERROR(__xludf.DUMMYFUNCTION("IFERROR(REGEXEXTRACT('Tag Library'!W1997, ""\\(.*)""), 'Tag Library'!W1997)"),"")</f>
        <v/>
      </c>
      <c r="K1986" s="1" t="str">
        <f ca="1">IFERROR(__xludf.DUMMYFUNCTION("IFERROR(REGEXEXTRACT('Tag Library'!AD1997, ""\\(.*)""), 'Tag Library'!AD1997)"),"")</f>
        <v/>
      </c>
    </row>
    <row r="1987" spans="1:11" ht="12.75" x14ac:dyDescent="0.2">
      <c r="A1987" s="1" t="str">
        <f ca="1">IFERROR(__xludf.DUMMYFUNCTION("IFERROR(REGEXEXTRACT('Tag Library'!P1998, ""\\(.*)""), 'Tag Library'!P1998)"),"")</f>
        <v/>
      </c>
      <c r="F1987" s="1" t="str">
        <f ca="1">IFERROR(__xludf.DUMMYFUNCTION("IFERROR(REGEXEXTRACT('Tag Library'!W1998, ""\\(.*)""), 'Tag Library'!W1998)"),"")</f>
        <v/>
      </c>
      <c r="K1987" s="1" t="str">
        <f ca="1">IFERROR(__xludf.DUMMYFUNCTION("IFERROR(REGEXEXTRACT('Tag Library'!AD1998, ""\\(.*)""), 'Tag Library'!AD1998)"),"")</f>
        <v/>
      </c>
    </row>
    <row r="1988" spans="1:11" ht="12.75" x14ac:dyDescent="0.2">
      <c r="A1988" s="1" t="str">
        <f ca="1">IFERROR(__xludf.DUMMYFUNCTION("IFERROR(REGEXEXTRACT('Tag Library'!P1999, ""\\(.*)""), 'Tag Library'!P1999)"),"")</f>
        <v/>
      </c>
      <c r="F1988" s="1" t="str">
        <f ca="1">IFERROR(__xludf.DUMMYFUNCTION("IFERROR(REGEXEXTRACT('Tag Library'!W1999, ""\\(.*)""), 'Tag Library'!W1999)"),"")</f>
        <v/>
      </c>
      <c r="K1988" s="1" t="str">
        <f ca="1">IFERROR(__xludf.DUMMYFUNCTION("IFERROR(REGEXEXTRACT('Tag Library'!AD1999, ""\\(.*)""), 'Tag Library'!AD1999)"),"")</f>
        <v/>
      </c>
    </row>
    <row r="1989" spans="1:11" ht="12.75" x14ac:dyDescent="0.2">
      <c r="A1989" s="1" t="str">
        <f ca="1">IFERROR(__xludf.DUMMYFUNCTION("IFERROR(REGEXEXTRACT('Tag Library'!P2000, ""\\(.*)""), 'Tag Library'!P2000)"),"")</f>
        <v/>
      </c>
      <c r="F1989" s="1" t="str">
        <f ca="1">IFERROR(__xludf.DUMMYFUNCTION("IFERROR(REGEXEXTRACT('Tag Library'!W2000, ""\\(.*)""), 'Tag Library'!W2000)"),"")</f>
        <v/>
      </c>
      <c r="K1989" s="1" t="str">
        <f ca="1">IFERROR(__xludf.DUMMYFUNCTION("IFERROR(REGEXEXTRACT('Tag Library'!AD2000, ""\\(.*)""), 'Tag Library'!AD2000)"),"")</f>
        <v/>
      </c>
    </row>
    <row r="1990" spans="1:11" ht="12.75" x14ac:dyDescent="0.2">
      <c r="A1990" s="1" t="str">
        <f ca="1">IFERROR(__xludf.DUMMYFUNCTION("IFERROR(REGEXEXTRACT('Tag Library'!P2001, ""\\(.*)""), 'Tag Library'!P2001)"),"")</f>
        <v/>
      </c>
      <c r="F1990" s="1" t="str">
        <f ca="1">IFERROR(__xludf.DUMMYFUNCTION("IFERROR(REGEXEXTRACT('Tag Library'!W2001, ""\\(.*)""), 'Tag Library'!W2001)"),"")</f>
        <v/>
      </c>
      <c r="K1990" s="1" t="str">
        <f ca="1">IFERROR(__xludf.DUMMYFUNCTION("IFERROR(REGEXEXTRACT('Tag Library'!AD2001, ""\\(.*)""), 'Tag Library'!AD2001)"),"")</f>
        <v/>
      </c>
    </row>
    <row r="1991" spans="1:11" ht="12.75" x14ac:dyDescent="0.2">
      <c r="A1991" s="1" t="str">
        <f ca="1">IFERROR(__xludf.DUMMYFUNCTION("IFERROR(REGEXEXTRACT('Tag Library'!P2002, ""\\(.*)""), 'Tag Library'!P2002)"),"")</f>
        <v/>
      </c>
      <c r="F1991" s="1" t="str">
        <f ca="1">IFERROR(__xludf.DUMMYFUNCTION("IFERROR(REGEXEXTRACT('Tag Library'!W2002, ""\\(.*)""), 'Tag Library'!W2002)"),"")</f>
        <v/>
      </c>
      <c r="K1991" s="1" t="str">
        <f ca="1">IFERROR(__xludf.DUMMYFUNCTION("IFERROR(REGEXEXTRACT('Tag Library'!AD2002, ""\\(.*)""), 'Tag Library'!AD2002)"),"")</f>
        <v/>
      </c>
    </row>
    <row r="1992" spans="1:11" ht="12.75" x14ac:dyDescent="0.2">
      <c r="A1992" s="1" t="str">
        <f ca="1">IFERROR(__xludf.DUMMYFUNCTION("IFERROR(REGEXEXTRACT('Tag Library'!P2003, ""\\(.*)""), 'Tag Library'!P2003)"),"")</f>
        <v/>
      </c>
      <c r="F1992" s="1" t="str">
        <f ca="1">IFERROR(__xludf.DUMMYFUNCTION("IFERROR(REGEXEXTRACT('Tag Library'!W2003, ""\\(.*)""), 'Tag Library'!W2003)"),"")</f>
        <v/>
      </c>
      <c r="K1992" s="1" t="str">
        <f ca="1">IFERROR(__xludf.DUMMYFUNCTION("IFERROR(REGEXEXTRACT('Tag Library'!AD2003, ""\\(.*)""), 'Tag Library'!AD2003)"),"")</f>
        <v/>
      </c>
    </row>
    <row r="1993" spans="1:11" ht="12.75" x14ac:dyDescent="0.2">
      <c r="A1993" s="1" t="str">
        <f ca="1">IFERROR(__xludf.DUMMYFUNCTION("IFERROR(REGEXEXTRACT('Tag Library'!P2004, ""\\(.*)""), 'Tag Library'!P2004)"),"")</f>
        <v/>
      </c>
      <c r="F1993" s="1" t="str">
        <f ca="1">IFERROR(__xludf.DUMMYFUNCTION("IFERROR(REGEXEXTRACT('Tag Library'!W2004, ""\\(.*)""), 'Tag Library'!W2004)"),"")</f>
        <v/>
      </c>
      <c r="K1993" s="1" t="str">
        <f ca="1">IFERROR(__xludf.DUMMYFUNCTION("IFERROR(REGEXEXTRACT('Tag Library'!AD2004, ""\\(.*)""), 'Tag Library'!AD2004)"),"")</f>
        <v/>
      </c>
    </row>
    <row r="1994" spans="1:11" ht="12.75" x14ac:dyDescent="0.2">
      <c r="A1994" s="1" t="str">
        <f ca="1">IFERROR(__xludf.DUMMYFUNCTION("IFERROR(REGEXEXTRACT('Tag Library'!P2005, ""\\(.*)""), 'Tag Library'!P2005)"),"")</f>
        <v/>
      </c>
      <c r="F1994" s="1" t="str">
        <f ca="1">IFERROR(__xludf.DUMMYFUNCTION("IFERROR(REGEXEXTRACT('Tag Library'!W2005, ""\\(.*)""), 'Tag Library'!W2005)"),"")</f>
        <v/>
      </c>
      <c r="K1994" s="1" t="str">
        <f ca="1">IFERROR(__xludf.DUMMYFUNCTION("IFERROR(REGEXEXTRACT('Tag Library'!AD2005, ""\\(.*)""), 'Tag Library'!AD2005)"),"")</f>
        <v/>
      </c>
    </row>
    <row r="1995" spans="1:11" ht="12.75" x14ac:dyDescent="0.2">
      <c r="A1995" s="1" t="str">
        <f ca="1">IFERROR(__xludf.DUMMYFUNCTION("IFERROR(REGEXEXTRACT('Tag Library'!P2006, ""\\(.*)""), 'Tag Library'!P2006)"),"")</f>
        <v/>
      </c>
      <c r="F1995" s="1" t="str">
        <f ca="1">IFERROR(__xludf.DUMMYFUNCTION("IFERROR(REGEXEXTRACT('Tag Library'!W2006, ""\\(.*)""), 'Tag Library'!W2006)"),"")</f>
        <v/>
      </c>
      <c r="K1995" s="1" t="str">
        <f ca="1">IFERROR(__xludf.DUMMYFUNCTION("IFERROR(REGEXEXTRACT('Tag Library'!AD2006, ""\\(.*)""), 'Tag Library'!AD2006)"),"")</f>
        <v/>
      </c>
    </row>
    <row r="1996" spans="1:11" ht="12.75" x14ac:dyDescent="0.2">
      <c r="A1996" s="1" t="str">
        <f ca="1">IFERROR(__xludf.DUMMYFUNCTION("IFERROR(REGEXEXTRACT('Tag Library'!P2007, ""\\(.*)""), 'Tag Library'!P2007)"),"")</f>
        <v/>
      </c>
      <c r="F1996" s="1" t="str">
        <f ca="1">IFERROR(__xludf.DUMMYFUNCTION("IFERROR(REGEXEXTRACT('Tag Library'!W2007, ""\\(.*)""), 'Tag Library'!W2007)"),"")</f>
        <v/>
      </c>
      <c r="K1996" s="1" t="str">
        <f ca="1">IFERROR(__xludf.DUMMYFUNCTION("IFERROR(REGEXEXTRACT('Tag Library'!AD2007, ""\\(.*)""), 'Tag Library'!AD2007)"),"")</f>
        <v/>
      </c>
    </row>
    <row r="1997" spans="1:11" ht="12.75" x14ac:dyDescent="0.2">
      <c r="A1997" s="1" t="str">
        <f ca="1">IFERROR(__xludf.DUMMYFUNCTION("IFERROR(REGEXEXTRACT('Tag Library'!P2008, ""\\(.*)""), 'Tag Library'!P2008)"),"")</f>
        <v/>
      </c>
      <c r="F1997" s="1" t="str">
        <f ca="1">IFERROR(__xludf.DUMMYFUNCTION("IFERROR(REGEXEXTRACT('Tag Library'!W2008, ""\\(.*)""), 'Tag Library'!W2008)"),"")</f>
        <v/>
      </c>
      <c r="K1997" s="1" t="str">
        <f ca="1">IFERROR(__xludf.DUMMYFUNCTION("IFERROR(REGEXEXTRACT('Tag Library'!AD2008, ""\\(.*)""), 'Tag Library'!AD2008)"),"")</f>
        <v/>
      </c>
    </row>
    <row r="1998" spans="1:11" ht="12.75" x14ac:dyDescent="0.2">
      <c r="A1998" s="1" t="str">
        <f ca="1">IFERROR(__xludf.DUMMYFUNCTION("IFERROR(REGEXEXTRACT('Tag Library'!P2009, ""\\(.*)""), 'Tag Library'!P2009)"),"")</f>
        <v/>
      </c>
      <c r="F1998" s="1" t="str">
        <f ca="1">IFERROR(__xludf.DUMMYFUNCTION("IFERROR(REGEXEXTRACT('Tag Library'!W2009, ""\\(.*)""), 'Tag Library'!W2009)"),"")</f>
        <v/>
      </c>
      <c r="K1998" s="1" t="str">
        <f ca="1">IFERROR(__xludf.DUMMYFUNCTION("IFERROR(REGEXEXTRACT('Tag Library'!AD2009, ""\\(.*)""), 'Tag Library'!AD2009)"),"")</f>
        <v/>
      </c>
    </row>
    <row r="1999" spans="1:11" ht="12.75" x14ac:dyDescent="0.2">
      <c r="A1999" s="1" t="str">
        <f ca="1">IFERROR(__xludf.DUMMYFUNCTION("IFERROR(REGEXEXTRACT('Tag Library'!P2010, ""\\(.*)""), 'Tag Library'!P2010)"),"")</f>
        <v/>
      </c>
      <c r="F1999" s="1" t="str">
        <f ca="1">IFERROR(__xludf.DUMMYFUNCTION("IFERROR(REGEXEXTRACT('Tag Library'!W2010, ""\\(.*)""), 'Tag Library'!W2010)"),"")</f>
        <v/>
      </c>
      <c r="K1999" s="1" t="str">
        <f ca="1">IFERROR(__xludf.DUMMYFUNCTION("IFERROR(REGEXEXTRACT('Tag Library'!AD2010, ""\\(.*)""), 'Tag Library'!AD2010)"),"")</f>
        <v/>
      </c>
    </row>
    <row r="2000" spans="1:11" ht="12.75" x14ac:dyDescent="0.2">
      <c r="A2000" s="1" t="str">
        <f ca="1">IFERROR(__xludf.DUMMYFUNCTION("IFERROR(REGEXEXTRACT('Tag Library'!P2011, ""\\(.*)""), 'Tag Library'!P2011)"),"")</f>
        <v/>
      </c>
      <c r="F2000" s="1" t="str">
        <f ca="1">IFERROR(__xludf.DUMMYFUNCTION("IFERROR(REGEXEXTRACT('Tag Library'!W2011, ""\\(.*)""), 'Tag Library'!W2011)"),"")</f>
        <v/>
      </c>
      <c r="K2000" s="1" t="str">
        <f ca="1">IFERROR(__xludf.DUMMYFUNCTION("IFERROR(REGEXEXTRACT('Tag Library'!AD2011, ""\\(.*)""), 'Tag Library'!AD2011)"),"")</f>
        <v/>
      </c>
    </row>
  </sheetData>
  <conditionalFormatting sqref="AA457">
    <cfRule type="cellIs" dxfId="41" priority="1" operator="equal">
      <formula>"white"</formula>
    </cfRule>
  </conditionalFormatting>
  <conditionalFormatting sqref="N428:AB455">
    <cfRule type="cellIs" dxfId="40" priority="2" operator="equal">
      <formula>"ignore"</formula>
    </cfRule>
  </conditionalFormatting>
  <conditionalFormatting sqref="N428:AB455">
    <cfRule type="cellIs" dxfId="39" priority="3" operator="equal">
      <formula>"extra"</formula>
    </cfRule>
  </conditionalFormatting>
  <conditionalFormatting sqref="N428:AB455">
    <cfRule type="cellIs" dxfId="38" priority="4" operator="equal">
      <formula>"have"</formula>
    </cfRule>
  </conditionalFormatting>
  <conditionalFormatting sqref="N428:AB455">
    <cfRule type="cellIs" dxfId="37" priority="5" operator="equal">
      <formula>"missing"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IFERROR(__xludf.DUMMYFUNCTION("IFERROR(FILTER('Currently Exported'!B$3:B$140,EXACT('Currently Exported'!$A$3:$A$140,$A3)), """")"),"")</f>
        <v/>
      </c>
      <c r="C3" s="1" t="str">
        <f ca="1">IFERROR(__xludf.DUMMYFUNCTION("IFERROR(FILTER('Currently Exported'!C$3:C$140,EXACT('Currently Exported'!$A$3:$A$140,$A3)), """")"),"")</f>
        <v/>
      </c>
      <c r="D3" s="1" t="str">
        <f ca="1">IFERROR(__xludf.DUMMYFUNCTION("IFERROR(FILTER('Currently Exported'!D$3:D$140,EXACT('Currently Exported'!$A$3:$A$140,$A3)), """")"),"")</f>
        <v/>
      </c>
      <c r="E3" s="1" t="str">
        <f ca="1">IFERROR(__xludf.DUMMYFUNCTION("IFERROR(FILTER('Currently Exported'!E$3:E$140,EXACT('Currently Exported'!$A$3:$A$140,$A3)), """")"),"")</f>
        <v/>
      </c>
      <c r="F3" s="1" t="str">
        <f ca="1">IFERROR(__xludf.DUMMYFUNCTION("IFERROR(FILTER('Currently Exported'!F$3:F$140,EXACT('Currently Exported'!$A$3:$A$140,$A3)), """")"),"")</f>
        <v/>
      </c>
      <c r="G3" s="1" t="str">
        <f ca="1">IFERROR(__xludf.DUMMYFUNCTION("IFERROR(FILTER('Currently Exported'!G$3:G$140,EXACT('Currently Exported'!$A$3:$A$140,$A3)), """")"),"")</f>
        <v/>
      </c>
      <c r="H3" s="1" t="str">
        <f ca="1">IFERROR(__xludf.DUMMYFUNCTION("IFERROR(FILTER('Currently Exported'!H$3:H$140,EXACT('Currently Exported'!$A$3:$A$140,$A3)), """")"),"")</f>
        <v/>
      </c>
      <c r="I3" s="1" t="str">
        <f ca="1">IFERROR(__xludf.DUMMYFUNCTION("IFERROR(FILTER('Currently Exported'!I$3:I$140,EXACT('Currently Exported'!$A$3:$A$140,$A3)), """")"),"")</f>
        <v/>
      </c>
      <c r="J3" s="1" t="str">
        <f ca="1">IFERROR(__xludf.DUMMYFUNCTION("IFERROR(FILTER('Currently Exported'!J$3:J$140,EXACT('Currently Exported'!$A$3:$A$140,$A3)), """")"),"")</f>
        <v/>
      </c>
      <c r="K3" s="1" t="str">
        <f ca="1">IFERROR(__xludf.DUMMYFUNCTION("IFERROR(FILTER('Currently Exported'!K$3:K$140,EXACT('Currently Exported'!$A$3:$A$140,$A3)), """")"),"")</f>
        <v/>
      </c>
      <c r="L3" s="1" t="str">
        <f ca="1">IFERROR(__xludf.DUMMYFUNCTION("IFERROR(FILTER('Currently Exported'!L$3:L$140,EXACT('Currently Exported'!$A$3:$A$140,$A3)), """")"),"")</f>
        <v/>
      </c>
      <c r="M3" s="1" t="str">
        <f ca="1">IFERROR(__xludf.DUMMYFUNCTION("IFERROR(FILTER('Currently Exported'!M$3:M$140,EXACT('Currently Exported'!$A$3:$A$140,$A3)), """")"),"")</f>
        <v/>
      </c>
      <c r="N3" s="1" t="str">
        <f ca="1">IFERROR(__xludf.DUMMYFUNCTION("IFERROR(FILTER('Currently Exported'!N$3:N$140,EXACT('Currently Exported'!$A$3:$A$140,$A3)), """")"),"")</f>
        <v/>
      </c>
      <c r="O3" s="1" t="str">
        <f ca="1">IFERROR(__xludf.DUMMYFUNCTION("IFERROR(FILTER('Currently Exported'!O$3:O$140,EXACT('Currently Exported'!$A$3:$A$140,$A3)), """")"),"")</f>
        <v/>
      </c>
      <c r="P3" s="1" t="str">
        <f ca="1">IFERROR(__xludf.DUMMYFUNCTION("IFERROR(FILTER('Currently Exported'!P$3:P$140,EXACT('Currently Exported'!$A$3:$A$140,$A3)), """")"),"")</f>
        <v/>
      </c>
    </row>
    <row r="4" spans="1:26" x14ac:dyDescent="0.2">
      <c r="A4" s="1" t="str">
        <f ca="1">IFERROR(__xludf.DUMMYFUNCTION("""COMPUTED_VALUE"""),"250_tag")</f>
        <v>250_tag</v>
      </c>
      <c r="B4" s="1" t="str">
        <f ca="1">IFERROR(__xludf.DUMMYFUNCTION("IFERROR(FILTER('Currently Exported'!B$3:B$140,EXACT('Currently Exported'!$A$3:$A$140,$A4)), """")"),"")</f>
        <v/>
      </c>
      <c r="C4" s="1" t="str">
        <f ca="1">IFERROR(__xludf.DUMMYFUNCTION("IFERROR(FILTER('Currently Exported'!C$3:C$140,EXACT('Currently Exported'!$A$3:$A$140,$A4)), """")"),"")</f>
        <v/>
      </c>
      <c r="D4" s="1" t="str">
        <f ca="1">IFERROR(__xludf.DUMMYFUNCTION("IFERROR(FILTER('Currently Exported'!D$3:D$140,EXACT('Currently Exported'!$A$3:$A$140,$A4)), """")"),"")</f>
        <v/>
      </c>
      <c r="E4" s="1" t="str">
        <f ca="1">IFERROR(__xludf.DUMMYFUNCTION("IFERROR(FILTER('Currently Exported'!E$3:E$140,EXACT('Currently Exported'!$A$3:$A$140,$A4)), """")"),"")</f>
        <v/>
      </c>
      <c r="F4" s="1" t="str">
        <f ca="1">IFERROR(__xludf.DUMMYFUNCTION("IFERROR(FILTER('Currently Exported'!F$3:F$140,EXACT('Currently Exported'!$A$3:$A$140,$A4)), """")"),"")</f>
        <v/>
      </c>
      <c r="G4" s="1" t="str">
        <f ca="1">IFERROR(__xludf.DUMMYFUNCTION("IFERROR(FILTER('Currently Exported'!G$3:G$140,EXACT('Currently Exported'!$A$3:$A$140,$A4)), """")"),"")</f>
        <v/>
      </c>
      <c r="H4" s="1" t="str">
        <f ca="1">IFERROR(__xludf.DUMMYFUNCTION("IFERROR(FILTER('Currently Exported'!H$3:H$140,EXACT('Currently Exported'!$A$3:$A$140,$A4)), """")"),"")</f>
        <v/>
      </c>
      <c r="I4" s="1" t="str">
        <f ca="1">IFERROR(__xludf.DUMMYFUNCTION("IFERROR(FILTER('Currently Exported'!I$3:I$140,EXACT('Currently Exported'!$A$3:$A$140,$A4)), """")"),"")</f>
        <v/>
      </c>
      <c r="J4" s="1" t="str">
        <f ca="1">IFERROR(__xludf.DUMMYFUNCTION("IFERROR(FILTER('Currently Exported'!J$3:J$140,EXACT('Currently Exported'!$A$3:$A$140,$A4)), """")"),"")</f>
        <v/>
      </c>
      <c r="K4" s="1" t="str">
        <f ca="1">IFERROR(__xludf.DUMMYFUNCTION("IFERROR(FILTER('Currently Exported'!K$3:K$140,EXACT('Currently Exported'!$A$3:$A$140,$A4)), """")"),"")</f>
        <v/>
      </c>
      <c r="L4" s="1" t="str">
        <f ca="1">IFERROR(__xludf.DUMMYFUNCTION("IFERROR(FILTER('Currently Exported'!L$3:L$140,EXACT('Currently Exported'!$A$3:$A$140,$A4)), """")"),"")</f>
        <v/>
      </c>
      <c r="M4" s="1" t="str">
        <f ca="1">IFERROR(__xludf.DUMMYFUNCTION("IFERROR(FILTER('Currently Exported'!M$3:M$140,EXACT('Currently Exported'!$A$3:$A$140,$A4)), """")"),"")</f>
        <v/>
      </c>
      <c r="N4" s="1" t="str">
        <f ca="1">IFERROR(__xludf.DUMMYFUNCTION("IFERROR(FILTER('Currently Exported'!N$3:N$140,EXACT('Currently Exported'!$A$3:$A$140,$A4)), """")"),"")</f>
        <v/>
      </c>
      <c r="O4" s="1" t="str">
        <f ca="1">IFERROR(__xludf.DUMMYFUNCTION("IFERROR(FILTER('Currently Exported'!O$3:O$140,EXACT('Currently Exported'!$A$3:$A$140,$A4)), """")"),"")</f>
        <v/>
      </c>
      <c r="P4" s="1" t="str">
        <f ca="1">IFERROR(__xludf.DUMMYFUNCTION("IFERROR(FILTER('Currently Exported'!P$3:P$140,EXACT('Currently Exported'!$A$3:$A$140,$A4)), """")"),"")</f>
        <v/>
      </c>
    </row>
    <row r="5" spans="1:26" x14ac:dyDescent="0.2">
      <c r="A5" s="1" t="str">
        <f ca="1">IFERROR(__xludf.DUMMYFUNCTION("""COMPUTED_VALUE"""),"75_tag")</f>
        <v>75_tag</v>
      </c>
      <c r="B5" s="1" t="str">
        <f ca="1">IFERROR(__xludf.DUMMYFUNCTION("IFERROR(FILTER('Currently Exported'!B$3:B$140,EXACT('Currently Exported'!$A$3:$A$140,$A5)), """")"),"")</f>
        <v/>
      </c>
      <c r="C5" s="1" t="str">
        <f ca="1">IFERROR(__xludf.DUMMYFUNCTION("IFERROR(FILTER('Currently Exported'!C$3:C$140,EXACT('Currently Exported'!$A$3:$A$140,$A5)), """")"),"")</f>
        <v/>
      </c>
      <c r="D5" s="1" t="str">
        <f ca="1">IFERROR(__xludf.DUMMYFUNCTION("IFERROR(FILTER('Currently Exported'!D$3:D$140,EXACT('Currently Exported'!$A$3:$A$140,$A5)), """")"),"")</f>
        <v/>
      </c>
      <c r="E5" s="1" t="str">
        <f ca="1">IFERROR(__xludf.DUMMYFUNCTION("IFERROR(FILTER('Currently Exported'!E$3:E$140,EXACT('Currently Exported'!$A$3:$A$140,$A5)), """")"),"")</f>
        <v/>
      </c>
      <c r="F5" s="1" t="str">
        <f ca="1">IFERROR(__xludf.DUMMYFUNCTION("IFERROR(FILTER('Currently Exported'!F$3:F$140,EXACT('Currently Exported'!$A$3:$A$140,$A5)), """")"),"")</f>
        <v/>
      </c>
      <c r="G5" s="1" t="str">
        <f ca="1">IFERROR(__xludf.DUMMYFUNCTION("IFERROR(FILTER('Currently Exported'!G$3:G$140,EXACT('Currently Exported'!$A$3:$A$140,$A5)), """")"),"")</f>
        <v/>
      </c>
      <c r="H5" s="1" t="str">
        <f ca="1">IFERROR(__xludf.DUMMYFUNCTION("IFERROR(FILTER('Currently Exported'!H$3:H$140,EXACT('Currently Exported'!$A$3:$A$140,$A5)), """")"),"")</f>
        <v/>
      </c>
      <c r="I5" s="1" t="str">
        <f ca="1">IFERROR(__xludf.DUMMYFUNCTION("IFERROR(FILTER('Currently Exported'!I$3:I$140,EXACT('Currently Exported'!$A$3:$A$140,$A5)), """")"),"")</f>
        <v/>
      </c>
      <c r="J5" s="1" t="str">
        <f ca="1">IFERROR(__xludf.DUMMYFUNCTION("IFERROR(FILTER('Currently Exported'!J$3:J$140,EXACT('Currently Exported'!$A$3:$A$140,$A5)), """")"),"")</f>
        <v/>
      </c>
      <c r="K5" s="1" t="str">
        <f ca="1">IFERROR(__xludf.DUMMYFUNCTION("IFERROR(FILTER('Currently Exported'!K$3:K$140,EXACT('Currently Exported'!$A$3:$A$140,$A5)), """")"),"")</f>
        <v/>
      </c>
      <c r="L5" s="1" t="str">
        <f ca="1">IFERROR(__xludf.DUMMYFUNCTION("IFERROR(FILTER('Currently Exported'!L$3:L$140,EXACT('Currently Exported'!$A$3:$A$140,$A5)), """")"),"")</f>
        <v/>
      </c>
      <c r="M5" s="1" t="str">
        <f ca="1">IFERROR(__xludf.DUMMYFUNCTION("IFERROR(FILTER('Currently Exported'!M$3:M$140,EXACT('Currently Exported'!$A$3:$A$140,$A5)), """")"),"")</f>
        <v/>
      </c>
      <c r="N5" s="1" t="str">
        <f ca="1">IFERROR(__xludf.DUMMYFUNCTION("IFERROR(FILTER('Currently Exported'!N$3:N$140,EXACT('Currently Exported'!$A$3:$A$140,$A5)), """")"),"")</f>
        <v/>
      </c>
      <c r="O5" s="1" t="str">
        <f ca="1">IFERROR(__xludf.DUMMYFUNCTION("IFERROR(FILTER('Currently Exported'!O$3:O$140,EXACT('Currently Exported'!$A$3:$A$140,$A5)), """")"),"")</f>
        <v/>
      </c>
      <c r="P5" s="1" t="str">
        <f ca="1">IFERROR(__xludf.DUMMYFUNCTION("IFERROR(FILTER('Currently Exported'!P$3:P$140,EXACT('Currently Exported'!$A$3:$A$140,$A5)), """")"),"")</f>
        <v/>
      </c>
    </row>
    <row r="6" spans="1:26" x14ac:dyDescent="0.2">
      <c r="A6" s="1" t="str">
        <f ca="1">IFERROR(__xludf.DUMMYFUNCTION("""COMPUTED_VALUE"""),"adjust_t_sp")</f>
        <v>adjust_t_sp</v>
      </c>
      <c r="B6" s="1" t="str">
        <f ca="1">IFERROR(__xludf.DUMMYFUNCTION("IFERROR(FILTER('Currently Exported'!B$3:B$140,EXACT('Currently Exported'!$A$3:$A$140,$A6)), """")"),"")</f>
        <v/>
      </c>
      <c r="C6" s="1" t="str">
        <f ca="1">IFERROR(__xludf.DUMMYFUNCTION("IFERROR(FILTER('Currently Exported'!C$3:C$140,EXACT('Currently Exported'!$A$3:$A$140,$A6)), """")"),"")</f>
        <v/>
      </c>
      <c r="D6" s="1">
        <f ca="1">IFERROR(__xludf.DUMMYFUNCTION("IFERROR(FILTER('Currently Exported'!D$3:D$140,EXACT('Currently Exported'!$A$3:$A$140,$A6)), """")"),1)</f>
        <v>1</v>
      </c>
      <c r="E6" s="1">
        <f ca="1">IFERROR(__xludf.DUMMYFUNCTION("IFERROR(FILTER('Currently Exported'!E$3:E$140,EXACT('Currently Exported'!$A$3:$A$140,$A6)), """")"),1)</f>
        <v>1</v>
      </c>
      <c r="F6" s="1">
        <f ca="1">IFERROR(__xludf.DUMMYFUNCTION("IFERROR(FILTER('Currently Exported'!F$3:F$140,EXACT('Currently Exported'!$A$3:$A$140,$A6)), """")"),1)</f>
        <v>1</v>
      </c>
      <c r="G6" s="1">
        <f ca="1">IFERROR(__xludf.DUMMYFUNCTION("IFERROR(FILTER('Currently Exported'!G$3:G$140,EXACT('Currently Exported'!$A$3:$A$140,$A6)), """")"),1)</f>
        <v>1</v>
      </c>
      <c r="H6" s="1">
        <f ca="1">IFERROR(__xludf.DUMMYFUNCTION("IFERROR(FILTER('Currently Exported'!H$3:H$140,EXACT('Currently Exported'!$A$3:$A$140,$A6)), """")"),1)</f>
        <v>1</v>
      </c>
      <c r="I6" s="1">
        <f ca="1">IFERROR(__xludf.DUMMYFUNCTION("IFERROR(FILTER('Currently Exported'!I$3:I$140,EXACT('Currently Exported'!$A$3:$A$140,$A6)), """")"),1)</f>
        <v>1</v>
      </c>
      <c r="J6" s="1">
        <f ca="1">IFERROR(__xludf.DUMMYFUNCTION("IFERROR(FILTER('Currently Exported'!J$3:J$140,EXACT('Currently Exported'!$A$3:$A$140,$A6)), """")"),1)</f>
        <v>1</v>
      </c>
      <c r="K6" s="1">
        <f ca="1">IFERROR(__xludf.DUMMYFUNCTION("IFERROR(FILTER('Currently Exported'!K$3:K$140,EXACT('Currently Exported'!$A$3:$A$140,$A6)), """")"),1)</f>
        <v>1</v>
      </c>
      <c r="L6" s="1">
        <f ca="1">IFERROR(__xludf.DUMMYFUNCTION("IFERROR(FILTER('Currently Exported'!L$3:L$140,EXACT('Currently Exported'!$A$3:$A$140,$A6)), """")"),1)</f>
        <v>1</v>
      </c>
      <c r="M6" s="1">
        <f ca="1">IFERROR(__xludf.DUMMYFUNCTION("IFERROR(FILTER('Currently Exported'!M$3:M$140,EXACT('Currently Exported'!$A$3:$A$140,$A6)), """")"),1)</f>
        <v>1</v>
      </c>
      <c r="N6" s="1">
        <f ca="1">IFERROR(__xludf.DUMMYFUNCTION("IFERROR(FILTER('Currently Exported'!N$3:N$140,EXACT('Currently Exported'!$A$3:$A$140,$A6)), """")"),1)</f>
        <v>1</v>
      </c>
      <c r="O6" s="1">
        <f ca="1">IFERROR(__xludf.DUMMYFUNCTION("IFERROR(FILTER('Currently Exported'!O$3:O$140,EXACT('Currently Exported'!$A$3:$A$140,$A6)), """")"),1)</f>
        <v>1</v>
      </c>
      <c r="P6" s="1" t="str">
        <f ca="1">IFERROR(__xludf.DUMMYFUNCTION("IFERROR(FILTER('Currently Exported'!P$3:P$140,EXACT('Currently Exported'!$A$3:$A$140,$A6)), """")"),"")</f>
        <v/>
      </c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IFERROR(__xludf.DUMMYFUNCTION("IFERROR(FILTER('Currently Exported'!B$3:B$140,EXACT('Currently Exported'!$A$3:$A$140,$A7)), """")"),"")</f>
        <v/>
      </c>
      <c r="C7" s="1" t="str">
        <f ca="1">IFERROR(__xludf.DUMMYFUNCTION("IFERROR(FILTER('Currently Exported'!C$3:C$140,EXACT('Currently Exported'!$A$3:$A$140,$A7)), """")"),"")</f>
        <v/>
      </c>
      <c r="D7" s="1">
        <f ca="1">IFERROR(__xludf.DUMMYFUNCTION("IFERROR(FILTER('Currently Exported'!D$3:D$140,EXACT('Currently Exported'!$A$3:$A$140,$A7)), """")"),1)</f>
        <v>1</v>
      </c>
      <c r="E7" s="1">
        <f ca="1">IFERROR(__xludf.DUMMYFUNCTION("IFERROR(FILTER('Currently Exported'!E$3:E$140,EXACT('Currently Exported'!$A$3:$A$140,$A7)), """")"),1)</f>
        <v>1</v>
      </c>
      <c r="F7" s="1">
        <f ca="1">IFERROR(__xludf.DUMMYFUNCTION("IFERROR(FILTER('Currently Exported'!F$3:F$140,EXACT('Currently Exported'!$A$3:$A$140,$A7)), """")"),1)</f>
        <v>1</v>
      </c>
      <c r="G7" s="1">
        <f ca="1">IFERROR(__xludf.DUMMYFUNCTION("IFERROR(FILTER('Currently Exported'!G$3:G$140,EXACT('Currently Exported'!$A$3:$A$140,$A7)), """")"),1)</f>
        <v>1</v>
      </c>
      <c r="H7" s="1">
        <f ca="1">IFERROR(__xludf.DUMMYFUNCTION("IFERROR(FILTER('Currently Exported'!H$3:H$140,EXACT('Currently Exported'!$A$3:$A$140,$A7)), """")"),1)</f>
        <v>1</v>
      </c>
      <c r="I7" s="1">
        <f ca="1">IFERROR(__xludf.DUMMYFUNCTION("IFERROR(FILTER('Currently Exported'!I$3:I$140,EXACT('Currently Exported'!$A$3:$A$140,$A7)), """")"),1)</f>
        <v>1</v>
      </c>
      <c r="J7" s="1">
        <f ca="1">IFERROR(__xludf.DUMMYFUNCTION("IFERROR(FILTER('Currently Exported'!J$3:J$140,EXACT('Currently Exported'!$A$3:$A$140,$A7)), """")"),1)</f>
        <v>1</v>
      </c>
      <c r="K7" s="1">
        <f ca="1">IFERROR(__xludf.DUMMYFUNCTION("IFERROR(FILTER('Currently Exported'!K$3:K$140,EXACT('Currently Exported'!$A$3:$A$140,$A7)), """")"),1)</f>
        <v>1</v>
      </c>
      <c r="L7" s="1">
        <f ca="1">IFERROR(__xludf.DUMMYFUNCTION("IFERROR(FILTER('Currently Exported'!L$3:L$140,EXACT('Currently Exported'!$A$3:$A$140,$A7)), """")"),1)</f>
        <v>1</v>
      </c>
      <c r="M7" s="1">
        <f ca="1">IFERROR(__xludf.DUMMYFUNCTION("IFERROR(FILTER('Currently Exported'!M$3:M$140,EXACT('Currently Exported'!$A$3:$A$140,$A7)), """")"),1)</f>
        <v>1</v>
      </c>
      <c r="N7" s="1">
        <f ca="1">IFERROR(__xludf.DUMMYFUNCTION("IFERROR(FILTER('Currently Exported'!N$3:N$140,EXACT('Currently Exported'!$A$3:$A$140,$A7)), """")"),1)</f>
        <v>1</v>
      </c>
      <c r="O7" s="1">
        <f ca="1">IFERROR(__xludf.DUMMYFUNCTION("IFERROR(FILTER('Currently Exported'!O$3:O$140,EXACT('Currently Exported'!$A$3:$A$140,$A7)), """")"),1)</f>
        <v>1</v>
      </c>
      <c r="P7" s="1" t="str">
        <f ca="1">IFERROR(__xludf.DUMMYFUNCTION("IFERROR(FILTER('Currently Exported'!P$3:P$140,EXACT('Currently Exported'!$A$3:$A$140,$A7)), """")"),"")</f>
        <v/>
      </c>
    </row>
    <row r="8" spans="1:26" x14ac:dyDescent="0.2">
      <c r="A8" s="1" t="str">
        <f ca="1">IFERROR(__xludf.DUMMYFUNCTION("""COMPUTED_VALUE"""),"ahu_fan_mv")</f>
        <v>ahu_fan_mv</v>
      </c>
      <c r="B8" s="1" t="str">
        <f ca="1">IFERROR(__xludf.DUMMYFUNCTION("IFERROR(FILTER('Currently Exported'!B$3:B$140,EXACT('Currently Exported'!$A$3:$A$140,$A8)), """")"),"")</f>
        <v/>
      </c>
      <c r="C8" s="1" t="str">
        <f ca="1">IFERROR(__xludf.DUMMYFUNCTION("IFERROR(FILTER('Currently Exported'!C$3:C$140,EXACT('Currently Exported'!$A$3:$A$140,$A8)), """")"),"")</f>
        <v/>
      </c>
      <c r="D8" s="1" t="str">
        <f ca="1">IFERROR(__xludf.DUMMYFUNCTION("IFERROR(FILTER('Currently Exported'!D$3:D$140,EXACT('Currently Exported'!$A$3:$A$140,$A8)), """")"),"")</f>
        <v/>
      </c>
      <c r="E8" s="1" t="str">
        <f ca="1">IFERROR(__xludf.DUMMYFUNCTION("IFERROR(FILTER('Currently Exported'!E$3:E$140,EXACT('Currently Exported'!$A$3:$A$140,$A8)), """")"),"")</f>
        <v/>
      </c>
      <c r="F8" s="1" t="str">
        <f ca="1">IFERROR(__xludf.DUMMYFUNCTION("IFERROR(FILTER('Currently Exported'!F$3:F$140,EXACT('Currently Exported'!$A$3:$A$140,$A8)), """")"),"")</f>
        <v/>
      </c>
      <c r="G8" s="1" t="str">
        <f ca="1">IFERROR(__xludf.DUMMYFUNCTION("IFERROR(FILTER('Currently Exported'!G$3:G$140,EXACT('Currently Exported'!$A$3:$A$140,$A8)), """")"),"")</f>
        <v/>
      </c>
      <c r="H8" s="1" t="str">
        <f ca="1">IFERROR(__xludf.DUMMYFUNCTION("IFERROR(FILTER('Currently Exported'!H$3:H$140,EXACT('Currently Exported'!$A$3:$A$140,$A8)), """")"),"")</f>
        <v/>
      </c>
      <c r="I8" s="1" t="str">
        <f ca="1">IFERROR(__xludf.DUMMYFUNCTION("IFERROR(FILTER('Currently Exported'!I$3:I$140,EXACT('Currently Exported'!$A$3:$A$140,$A8)), """")"),"")</f>
        <v/>
      </c>
      <c r="J8" s="1" t="str">
        <f ca="1">IFERROR(__xludf.DUMMYFUNCTION("IFERROR(FILTER('Currently Exported'!J$3:J$140,EXACT('Currently Exported'!$A$3:$A$140,$A8)), """")"),"")</f>
        <v/>
      </c>
      <c r="K8" s="1" t="str">
        <f ca="1">IFERROR(__xludf.DUMMYFUNCTION("IFERROR(FILTER('Currently Exported'!K$3:K$140,EXACT('Currently Exported'!$A$3:$A$140,$A8)), """")"),"")</f>
        <v/>
      </c>
      <c r="L8" s="1" t="str">
        <f ca="1">IFERROR(__xludf.DUMMYFUNCTION("IFERROR(FILTER('Currently Exported'!L$3:L$140,EXACT('Currently Exported'!$A$3:$A$140,$A8)), """")"),"")</f>
        <v/>
      </c>
      <c r="M8" s="1" t="str">
        <f ca="1">IFERROR(__xludf.DUMMYFUNCTION("IFERROR(FILTER('Currently Exported'!M$3:M$140,EXACT('Currently Exported'!$A$3:$A$140,$A8)), """")"),"")</f>
        <v/>
      </c>
      <c r="N8" s="1" t="str">
        <f ca="1">IFERROR(__xludf.DUMMYFUNCTION("IFERROR(FILTER('Currently Exported'!N$3:N$140,EXACT('Currently Exported'!$A$3:$A$140,$A8)), """")"),"")</f>
        <v/>
      </c>
      <c r="O8" s="1" t="str">
        <f ca="1">IFERROR(__xludf.DUMMYFUNCTION("IFERROR(FILTER('Currently Exported'!O$3:O$140,EXACT('Currently Exported'!$A$3:$A$140,$A8)), """")"),"")</f>
        <v/>
      </c>
      <c r="P8" s="1" t="str">
        <f ca="1">IFERROR(__xludf.DUMMYFUNCTION("IFERROR(FILTER('Currently Exported'!P$3:P$140,EXACT('Currently Exported'!$A$3:$A$140,$A8)), """")"),"")</f>
        <v/>
      </c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IFERROR(__xludf.DUMMYFUNCTION("IFERROR(FILTER('Currently Exported'!B$3:B$140,EXACT('Currently Exported'!$A$3:$A$140,$A9)), """")"),"")</f>
        <v/>
      </c>
      <c r="C9" s="1" t="str">
        <f ca="1">IFERROR(__xludf.DUMMYFUNCTION("IFERROR(FILTER('Currently Exported'!C$3:C$140,EXACT('Currently Exported'!$A$3:$A$140,$A9)), """")"),"")</f>
        <v/>
      </c>
      <c r="D9" s="1" t="str">
        <f ca="1">IFERROR(__xludf.DUMMYFUNCTION("IFERROR(FILTER('Currently Exported'!D$3:D$140,EXACT('Currently Exported'!$A$3:$A$140,$A9)), """")"),"")</f>
        <v/>
      </c>
      <c r="E9" s="1" t="str">
        <f ca="1">IFERROR(__xludf.DUMMYFUNCTION("IFERROR(FILTER('Currently Exported'!E$3:E$140,EXACT('Currently Exported'!$A$3:$A$140,$A9)), """")"),"")</f>
        <v/>
      </c>
      <c r="F9" s="1" t="str">
        <f ca="1">IFERROR(__xludf.DUMMYFUNCTION("IFERROR(FILTER('Currently Exported'!F$3:F$140,EXACT('Currently Exported'!$A$3:$A$140,$A9)), """")"),"")</f>
        <v/>
      </c>
      <c r="G9" s="1" t="str">
        <f ca="1">IFERROR(__xludf.DUMMYFUNCTION("IFERROR(FILTER('Currently Exported'!G$3:G$140,EXACT('Currently Exported'!$A$3:$A$140,$A9)), """")"),"")</f>
        <v/>
      </c>
      <c r="H9" s="1" t="str">
        <f ca="1">IFERROR(__xludf.DUMMYFUNCTION("IFERROR(FILTER('Currently Exported'!H$3:H$140,EXACT('Currently Exported'!$A$3:$A$140,$A9)), """")"),"")</f>
        <v/>
      </c>
      <c r="I9" s="1" t="str">
        <f ca="1">IFERROR(__xludf.DUMMYFUNCTION("IFERROR(FILTER('Currently Exported'!I$3:I$140,EXACT('Currently Exported'!$A$3:$A$140,$A9)), """")"),"")</f>
        <v/>
      </c>
      <c r="J9" s="1" t="str">
        <f ca="1">IFERROR(__xludf.DUMMYFUNCTION("IFERROR(FILTER('Currently Exported'!J$3:J$140,EXACT('Currently Exported'!$A$3:$A$140,$A9)), """")"),"")</f>
        <v/>
      </c>
      <c r="K9" s="1" t="str">
        <f ca="1">IFERROR(__xludf.DUMMYFUNCTION("IFERROR(FILTER('Currently Exported'!K$3:K$140,EXACT('Currently Exported'!$A$3:$A$140,$A9)), """")"),"")</f>
        <v/>
      </c>
      <c r="L9" s="1" t="str">
        <f ca="1">IFERROR(__xludf.DUMMYFUNCTION("IFERROR(FILTER('Currently Exported'!L$3:L$140,EXACT('Currently Exported'!$A$3:$A$140,$A9)), """")"),"")</f>
        <v/>
      </c>
      <c r="M9" s="1" t="str">
        <f ca="1">IFERROR(__xludf.DUMMYFUNCTION("IFERROR(FILTER('Currently Exported'!M$3:M$140,EXACT('Currently Exported'!$A$3:$A$140,$A9)), """")"),"")</f>
        <v/>
      </c>
      <c r="N9" s="1" t="str">
        <f ca="1">IFERROR(__xludf.DUMMYFUNCTION("IFERROR(FILTER('Currently Exported'!N$3:N$140,EXACT('Currently Exported'!$A$3:$A$140,$A9)), """")"),"")</f>
        <v/>
      </c>
      <c r="O9" s="1" t="str">
        <f ca="1">IFERROR(__xludf.DUMMYFUNCTION("IFERROR(FILTER('Currently Exported'!O$3:O$140,EXACT('Currently Exported'!$A$3:$A$140,$A9)), """")"),"")</f>
        <v/>
      </c>
      <c r="P9" s="1" t="str">
        <f ca="1">IFERROR(__xludf.DUMMYFUNCTION("IFERROR(FILTER('Currently Exported'!P$3:P$140,EXACT('Currently Exported'!$A$3:$A$140,$A9)), """")"),"")</f>
        <v/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IFERROR(__xludf.DUMMYFUNCTION("IFERROR(FILTER('Currently Exported'!B$3:B$140,EXACT('Currently Exported'!$A$3:$A$140,$A10)), """")"),"")</f>
        <v/>
      </c>
      <c r="C10" s="1" t="str">
        <f ca="1">IFERROR(__xludf.DUMMYFUNCTION("IFERROR(FILTER('Currently Exported'!C$3:C$140,EXACT('Currently Exported'!$A$3:$A$140,$A10)), """")"),"")</f>
        <v/>
      </c>
      <c r="D10" s="1" t="str">
        <f ca="1">IFERROR(__xludf.DUMMYFUNCTION("IFERROR(FILTER('Currently Exported'!D$3:D$140,EXACT('Currently Exported'!$A$3:$A$140,$A10)), """")"),"")</f>
        <v/>
      </c>
      <c r="E10" s="1" t="str">
        <f ca="1">IFERROR(__xludf.DUMMYFUNCTION("IFERROR(FILTER('Currently Exported'!E$3:E$140,EXACT('Currently Exported'!$A$3:$A$140,$A10)), """")"),"")</f>
        <v/>
      </c>
      <c r="F10" s="1" t="str">
        <f ca="1">IFERROR(__xludf.DUMMYFUNCTION("IFERROR(FILTER('Currently Exported'!F$3:F$140,EXACT('Currently Exported'!$A$3:$A$140,$A10)), """")"),"")</f>
        <v/>
      </c>
      <c r="G10" s="1" t="str">
        <f ca="1">IFERROR(__xludf.DUMMYFUNCTION("IFERROR(FILTER('Currently Exported'!G$3:G$140,EXACT('Currently Exported'!$A$3:$A$140,$A10)), """")"),"")</f>
        <v/>
      </c>
      <c r="H10" s="1" t="str">
        <f ca="1">IFERROR(__xludf.DUMMYFUNCTION("IFERROR(FILTER('Currently Exported'!H$3:H$140,EXACT('Currently Exported'!$A$3:$A$140,$A10)), """")"),"")</f>
        <v/>
      </c>
      <c r="I10" s="1" t="str">
        <f ca="1">IFERROR(__xludf.DUMMYFUNCTION("IFERROR(FILTER('Currently Exported'!I$3:I$140,EXACT('Currently Exported'!$A$3:$A$140,$A10)), """")"),"")</f>
        <v/>
      </c>
      <c r="J10" s="1" t="str">
        <f ca="1">IFERROR(__xludf.DUMMYFUNCTION("IFERROR(FILTER('Currently Exported'!J$3:J$140,EXACT('Currently Exported'!$A$3:$A$140,$A10)), """")"),"")</f>
        <v/>
      </c>
      <c r="K10" s="1" t="str">
        <f ca="1">IFERROR(__xludf.DUMMYFUNCTION("IFERROR(FILTER('Currently Exported'!K$3:K$140,EXACT('Currently Exported'!$A$3:$A$140,$A10)), """")"),"")</f>
        <v/>
      </c>
      <c r="L10" s="1" t="str">
        <f ca="1">IFERROR(__xludf.DUMMYFUNCTION("IFERROR(FILTER('Currently Exported'!L$3:L$140,EXACT('Currently Exported'!$A$3:$A$140,$A10)), """")"),"")</f>
        <v/>
      </c>
      <c r="M10" s="1" t="str">
        <f ca="1">IFERROR(__xludf.DUMMYFUNCTION("IFERROR(FILTER('Currently Exported'!M$3:M$140,EXACT('Currently Exported'!$A$3:$A$140,$A10)), """")"),"")</f>
        <v/>
      </c>
      <c r="N10" s="1" t="str">
        <f ca="1">IFERROR(__xludf.DUMMYFUNCTION("IFERROR(FILTER('Currently Exported'!N$3:N$140,EXACT('Currently Exported'!$A$3:$A$140,$A10)), """")"),"")</f>
        <v/>
      </c>
      <c r="O10" s="1" t="str">
        <f ca="1">IFERROR(__xludf.DUMMYFUNCTION("IFERROR(FILTER('Currently Exported'!O$3:O$140,EXACT('Currently Exported'!$A$3:$A$140,$A10)), """")"),"")</f>
        <v/>
      </c>
      <c r="P10" s="1" t="str">
        <f ca="1">IFERROR(__xludf.DUMMYFUNCTION("IFERROR(FILTER('Currently Exported'!P$3:P$140,EXACT('Currently Exported'!$A$3:$A$140,$A10)), """")"),"")</f>
        <v/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IFERROR(__xludf.DUMMYFUNCTION("IFERROR(FILTER('Currently Exported'!B$3:B$140,EXACT('Currently Exported'!$A$3:$A$140,$A11)), """")"),"")</f>
        <v/>
      </c>
      <c r="C11" s="1" t="str">
        <f ca="1">IFERROR(__xludf.DUMMYFUNCTION("IFERROR(FILTER('Currently Exported'!C$3:C$140,EXACT('Currently Exported'!$A$3:$A$140,$A11)), """")"),"")</f>
        <v/>
      </c>
      <c r="D11" s="1" t="str">
        <f ca="1">IFERROR(__xludf.DUMMYFUNCTION("IFERROR(FILTER('Currently Exported'!D$3:D$140,EXACT('Currently Exported'!$A$3:$A$140,$A11)), """")"),"")</f>
        <v/>
      </c>
      <c r="E11" s="1" t="str">
        <f ca="1">IFERROR(__xludf.DUMMYFUNCTION("IFERROR(FILTER('Currently Exported'!E$3:E$140,EXACT('Currently Exported'!$A$3:$A$140,$A11)), """")"),"")</f>
        <v/>
      </c>
      <c r="F11" s="1" t="str">
        <f ca="1">IFERROR(__xludf.DUMMYFUNCTION("IFERROR(FILTER('Currently Exported'!F$3:F$140,EXACT('Currently Exported'!$A$3:$A$140,$A11)), """")"),"")</f>
        <v/>
      </c>
      <c r="G11" s="1" t="str">
        <f ca="1">IFERROR(__xludf.DUMMYFUNCTION("IFERROR(FILTER('Currently Exported'!G$3:G$140,EXACT('Currently Exported'!$A$3:$A$140,$A11)), """")"),"")</f>
        <v/>
      </c>
      <c r="H11" s="1" t="str">
        <f ca="1">IFERROR(__xludf.DUMMYFUNCTION("IFERROR(FILTER('Currently Exported'!H$3:H$140,EXACT('Currently Exported'!$A$3:$A$140,$A11)), """")"),"")</f>
        <v/>
      </c>
      <c r="I11" s="1" t="str">
        <f ca="1">IFERROR(__xludf.DUMMYFUNCTION("IFERROR(FILTER('Currently Exported'!I$3:I$140,EXACT('Currently Exported'!$A$3:$A$140,$A11)), """")"),"")</f>
        <v/>
      </c>
      <c r="J11" s="1" t="str">
        <f ca="1">IFERROR(__xludf.DUMMYFUNCTION("IFERROR(FILTER('Currently Exported'!J$3:J$140,EXACT('Currently Exported'!$A$3:$A$140,$A11)), """")"),"")</f>
        <v/>
      </c>
      <c r="K11" s="1" t="str">
        <f ca="1">IFERROR(__xludf.DUMMYFUNCTION("IFERROR(FILTER('Currently Exported'!K$3:K$140,EXACT('Currently Exported'!$A$3:$A$140,$A11)), """")"),"")</f>
        <v/>
      </c>
      <c r="L11" s="1" t="str">
        <f ca="1">IFERROR(__xludf.DUMMYFUNCTION("IFERROR(FILTER('Currently Exported'!L$3:L$140,EXACT('Currently Exported'!$A$3:$A$140,$A11)), """")"),"")</f>
        <v/>
      </c>
      <c r="M11" s="1" t="str">
        <f ca="1">IFERROR(__xludf.DUMMYFUNCTION("IFERROR(FILTER('Currently Exported'!M$3:M$140,EXACT('Currently Exported'!$A$3:$A$140,$A11)), """")"),"")</f>
        <v/>
      </c>
      <c r="N11" s="1" t="str">
        <f ca="1">IFERROR(__xludf.DUMMYFUNCTION("IFERROR(FILTER('Currently Exported'!N$3:N$140,EXACT('Currently Exported'!$A$3:$A$140,$A11)), """")"),"")</f>
        <v/>
      </c>
      <c r="O11" s="1" t="str">
        <f ca="1">IFERROR(__xludf.DUMMYFUNCTION("IFERROR(FILTER('Currently Exported'!O$3:O$140,EXACT('Currently Exported'!$A$3:$A$140,$A11)), """")"),"")</f>
        <v/>
      </c>
      <c r="P11" s="1" t="str">
        <f ca="1">IFERROR(__xludf.DUMMYFUNCTION("IFERROR(FILTER('Currently Exported'!P$3:P$140,EXACT('Currently Exported'!$A$3:$A$140,$A11)), """")"),"")</f>
        <v/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IFERROR(__xludf.DUMMYFUNCTION("IFERROR(FILTER('Currently Exported'!B$3:B$140,EXACT('Currently Exported'!$A$3:$A$140,$A12)), """")"),"")</f>
        <v/>
      </c>
      <c r="C12" s="1" t="str">
        <f ca="1">IFERROR(__xludf.DUMMYFUNCTION("IFERROR(FILTER('Currently Exported'!C$3:C$140,EXACT('Currently Exported'!$A$3:$A$140,$A12)), """")"),"")</f>
        <v/>
      </c>
      <c r="D12" s="1" t="str">
        <f ca="1">IFERROR(__xludf.DUMMYFUNCTION("IFERROR(FILTER('Currently Exported'!D$3:D$140,EXACT('Currently Exported'!$A$3:$A$140,$A12)), """")"),"")</f>
        <v/>
      </c>
      <c r="E12" s="1" t="str">
        <f ca="1">IFERROR(__xludf.DUMMYFUNCTION("IFERROR(FILTER('Currently Exported'!E$3:E$140,EXACT('Currently Exported'!$A$3:$A$140,$A12)), """")"),"")</f>
        <v/>
      </c>
      <c r="F12" s="1" t="str">
        <f ca="1">IFERROR(__xludf.DUMMYFUNCTION("IFERROR(FILTER('Currently Exported'!F$3:F$140,EXACT('Currently Exported'!$A$3:$A$140,$A12)), """")"),"")</f>
        <v/>
      </c>
      <c r="G12" s="1" t="str">
        <f ca="1">IFERROR(__xludf.DUMMYFUNCTION("IFERROR(FILTER('Currently Exported'!G$3:G$140,EXACT('Currently Exported'!$A$3:$A$140,$A12)), """")"),"")</f>
        <v/>
      </c>
      <c r="H12" s="1" t="str">
        <f ca="1">IFERROR(__xludf.DUMMYFUNCTION("IFERROR(FILTER('Currently Exported'!H$3:H$140,EXACT('Currently Exported'!$A$3:$A$140,$A12)), """")"),"")</f>
        <v/>
      </c>
      <c r="I12" s="1" t="str">
        <f ca="1">IFERROR(__xludf.DUMMYFUNCTION("IFERROR(FILTER('Currently Exported'!I$3:I$140,EXACT('Currently Exported'!$A$3:$A$140,$A12)), """")"),"")</f>
        <v/>
      </c>
      <c r="J12" s="1" t="str">
        <f ca="1">IFERROR(__xludf.DUMMYFUNCTION("IFERROR(FILTER('Currently Exported'!J$3:J$140,EXACT('Currently Exported'!$A$3:$A$140,$A12)), """")"),"")</f>
        <v/>
      </c>
      <c r="K12" s="1" t="str">
        <f ca="1">IFERROR(__xludf.DUMMYFUNCTION("IFERROR(FILTER('Currently Exported'!K$3:K$140,EXACT('Currently Exported'!$A$3:$A$140,$A12)), """")"),"")</f>
        <v/>
      </c>
      <c r="L12" s="1" t="str">
        <f ca="1">IFERROR(__xludf.DUMMYFUNCTION("IFERROR(FILTER('Currently Exported'!L$3:L$140,EXACT('Currently Exported'!$A$3:$A$140,$A12)), """")"),"")</f>
        <v/>
      </c>
      <c r="M12" s="1" t="str">
        <f ca="1">IFERROR(__xludf.DUMMYFUNCTION("IFERROR(FILTER('Currently Exported'!M$3:M$140,EXACT('Currently Exported'!$A$3:$A$140,$A12)), """")"),"")</f>
        <v/>
      </c>
      <c r="N12" s="1" t="str">
        <f ca="1">IFERROR(__xludf.DUMMYFUNCTION("IFERROR(FILTER('Currently Exported'!N$3:N$140,EXACT('Currently Exported'!$A$3:$A$140,$A12)), """")"),"")</f>
        <v/>
      </c>
      <c r="O12" s="1" t="str">
        <f ca="1">IFERROR(__xludf.DUMMYFUNCTION("IFERROR(FILTER('Currently Exported'!O$3:O$140,EXACT('Currently Exported'!$A$3:$A$140,$A12)), """")"),"")</f>
        <v/>
      </c>
      <c r="P12" s="1" t="str">
        <f ca="1">IFERROR(__xludf.DUMMYFUNCTION("IFERROR(FILTER('Currently Exported'!P$3:P$140,EXACT('Currently Exported'!$A$3:$A$140,$A12)), """")"),"")</f>
        <v/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IFERROR(__xludf.DUMMYFUNCTION("IFERROR(FILTER('Currently Exported'!B$3:B$140,EXACT('Currently Exported'!$A$3:$A$140,$A13)), """")"),"")</f>
        <v/>
      </c>
      <c r="C13" s="1" t="str">
        <f ca="1">IFERROR(__xludf.DUMMYFUNCTION("IFERROR(FILTER('Currently Exported'!C$3:C$140,EXACT('Currently Exported'!$A$3:$A$140,$A13)), """")"),"")</f>
        <v/>
      </c>
      <c r="D13" s="1" t="str">
        <f ca="1">IFERROR(__xludf.DUMMYFUNCTION("IFERROR(FILTER('Currently Exported'!D$3:D$140,EXACT('Currently Exported'!$A$3:$A$140,$A13)), """")"),"")</f>
        <v/>
      </c>
      <c r="E13" s="1" t="str">
        <f ca="1">IFERROR(__xludf.DUMMYFUNCTION("IFERROR(FILTER('Currently Exported'!E$3:E$140,EXACT('Currently Exported'!$A$3:$A$140,$A13)), """")"),"")</f>
        <v/>
      </c>
      <c r="F13" s="1" t="str">
        <f ca="1">IFERROR(__xludf.DUMMYFUNCTION("IFERROR(FILTER('Currently Exported'!F$3:F$140,EXACT('Currently Exported'!$A$3:$A$140,$A13)), """")"),"")</f>
        <v/>
      </c>
      <c r="G13" s="1" t="str">
        <f ca="1">IFERROR(__xludf.DUMMYFUNCTION("IFERROR(FILTER('Currently Exported'!G$3:G$140,EXACT('Currently Exported'!$A$3:$A$140,$A13)), """")"),"")</f>
        <v/>
      </c>
      <c r="H13" s="1" t="str">
        <f ca="1">IFERROR(__xludf.DUMMYFUNCTION("IFERROR(FILTER('Currently Exported'!H$3:H$140,EXACT('Currently Exported'!$A$3:$A$140,$A13)), """")"),"")</f>
        <v/>
      </c>
      <c r="I13" s="1" t="str">
        <f ca="1">IFERROR(__xludf.DUMMYFUNCTION("IFERROR(FILTER('Currently Exported'!I$3:I$140,EXACT('Currently Exported'!$A$3:$A$140,$A13)), """")"),"")</f>
        <v/>
      </c>
      <c r="J13" s="1" t="str">
        <f ca="1">IFERROR(__xludf.DUMMYFUNCTION("IFERROR(FILTER('Currently Exported'!J$3:J$140,EXACT('Currently Exported'!$A$3:$A$140,$A13)), """")"),"")</f>
        <v/>
      </c>
      <c r="K13" s="1" t="str">
        <f ca="1">IFERROR(__xludf.DUMMYFUNCTION("IFERROR(FILTER('Currently Exported'!K$3:K$140,EXACT('Currently Exported'!$A$3:$A$140,$A13)), """")"),"")</f>
        <v/>
      </c>
      <c r="L13" s="1" t="str">
        <f ca="1">IFERROR(__xludf.DUMMYFUNCTION("IFERROR(FILTER('Currently Exported'!L$3:L$140,EXACT('Currently Exported'!$A$3:$A$140,$A13)), """")"),"")</f>
        <v/>
      </c>
      <c r="M13" s="1" t="str">
        <f ca="1">IFERROR(__xludf.DUMMYFUNCTION("IFERROR(FILTER('Currently Exported'!M$3:M$140,EXACT('Currently Exported'!$A$3:$A$140,$A13)), """")"),"")</f>
        <v/>
      </c>
      <c r="N13" s="1" t="str">
        <f ca="1">IFERROR(__xludf.DUMMYFUNCTION("IFERROR(FILTER('Currently Exported'!N$3:N$140,EXACT('Currently Exported'!$A$3:$A$140,$A13)), """")"),"")</f>
        <v/>
      </c>
      <c r="O13" s="1" t="str">
        <f ca="1">IFERROR(__xludf.DUMMYFUNCTION("IFERROR(FILTER('Currently Exported'!O$3:O$140,EXACT('Currently Exported'!$A$3:$A$140,$A13)), """")"),"")</f>
        <v/>
      </c>
      <c r="P13" s="1" t="str">
        <f ca="1">IFERROR(__xludf.DUMMYFUNCTION("IFERROR(FILTER('Currently Exported'!P$3:P$140,EXACT('Currently Exported'!$A$3:$A$140,$A13)), """")"),"")</f>
        <v/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IFERROR(__xludf.DUMMYFUNCTION("IFERROR(FILTER('Currently Exported'!B$3:B$140,EXACT('Currently Exported'!$A$3:$A$140,$A14)), """")"),"")</f>
        <v/>
      </c>
      <c r="C14" s="1" t="str">
        <f ca="1">IFERROR(__xludf.DUMMYFUNCTION("IFERROR(FILTER('Currently Exported'!C$3:C$140,EXACT('Currently Exported'!$A$3:$A$140,$A14)), """")"),"")</f>
        <v/>
      </c>
      <c r="D14" s="1" t="str">
        <f ca="1">IFERROR(__xludf.DUMMYFUNCTION("IFERROR(FILTER('Currently Exported'!D$3:D$140,EXACT('Currently Exported'!$A$3:$A$140,$A14)), """")"),"")</f>
        <v/>
      </c>
      <c r="E14" s="1" t="str">
        <f ca="1">IFERROR(__xludf.DUMMYFUNCTION("IFERROR(FILTER('Currently Exported'!E$3:E$140,EXACT('Currently Exported'!$A$3:$A$140,$A14)), """")"),"")</f>
        <v/>
      </c>
      <c r="F14" s="1" t="str">
        <f ca="1">IFERROR(__xludf.DUMMYFUNCTION("IFERROR(FILTER('Currently Exported'!F$3:F$140,EXACT('Currently Exported'!$A$3:$A$140,$A14)), """")"),"")</f>
        <v/>
      </c>
      <c r="G14" s="1" t="str">
        <f ca="1">IFERROR(__xludf.DUMMYFUNCTION("IFERROR(FILTER('Currently Exported'!G$3:G$140,EXACT('Currently Exported'!$A$3:$A$140,$A14)), """")"),"")</f>
        <v/>
      </c>
      <c r="H14" s="1" t="str">
        <f ca="1">IFERROR(__xludf.DUMMYFUNCTION("IFERROR(FILTER('Currently Exported'!H$3:H$140,EXACT('Currently Exported'!$A$3:$A$140,$A14)), """")"),"")</f>
        <v/>
      </c>
      <c r="I14" s="1" t="str">
        <f ca="1">IFERROR(__xludf.DUMMYFUNCTION("IFERROR(FILTER('Currently Exported'!I$3:I$140,EXACT('Currently Exported'!$A$3:$A$140,$A14)), """")"),"")</f>
        <v/>
      </c>
      <c r="J14" s="1" t="str">
        <f ca="1">IFERROR(__xludf.DUMMYFUNCTION("IFERROR(FILTER('Currently Exported'!J$3:J$140,EXACT('Currently Exported'!$A$3:$A$140,$A14)), """")"),"")</f>
        <v/>
      </c>
      <c r="K14" s="1" t="str">
        <f ca="1">IFERROR(__xludf.DUMMYFUNCTION("IFERROR(FILTER('Currently Exported'!K$3:K$140,EXACT('Currently Exported'!$A$3:$A$140,$A14)), """")"),"")</f>
        <v/>
      </c>
      <c r="L14" s="1" t="str">
        <f ca="1">IFERROR(__xludf.DUMMYFUNCTION("IFERROR(FILTER('Currently Exported'!L$3:L$140,EXACT('Currently Exported'!$A$3:$A$140,$A14)), """")"),"")</f>
        <v/>
      </c>
      <c r="M14" s="1" t="str">
        <f ca="1">IFERROR(__xludf.DUMMYFUNCTION("IFERROR(FILTER('Currently Exported'!M$3:M$140,EXACT('Currently Exported'!$A$3:$A$140,$A14)), """")"),"")</f>
        <v/>
      </c>
      <c r="N14" s="1" t="str">
        <f ca="1">IFERROR(__xludf.DUMMYFUNCTION("IFERROR(FILTER('Currently Exported'!N$3:N$140,EXACT('Currently Exported'!$A$3:$A$140,$A14)), """")"),"")</f>
        <v/>
      </c>
      <c r="O14" s="1" t="str">
        <f ca="1">IFERROR(__xludf.DUMMYFUNCTION("IFERROR(FILTER('Currently Exported'!O$3:O$140,EXACT('Currently Exported'!$A$3:$A$140,$A14)), """")"),"")</f>
        <v/>
      </c>
      <c r="P14" s="1" t="str">
        <f ca="1">IFERROR(__xludf.DUMMYFUNCTION("IFERROR(FILTER('Currently Exported'!P$3:P$140,EXACT('Currently Exported'!$A$3:$A$140,$A14)), """")"),"")</f>
        <v/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IFERROR(__xludf.DUMMYFUNCTION("IFERROR(FILTER('Currently Exported'!B$3:B$140,EXACT('Currently Exported'!$A$3:$A$140,$A15)), """")"),"")</f>
        <v/>
      </c>
      <c r="C15" s="1" t="str">
        <f ca="1">IFERROR(__xludf.DUMMYFUNCTION("IFERROR(FILTER('Currently Exported'!C$3:C$140,EXACT('Currently Exported'!$A$3:$A$140,$A15)), """")"),"")</f>
        <v/>
      </c>
      <c r="D15" s="1" t="str">
        <f ca="1">IFERROR(__xludf.DUMMYFUNCTION("IFERROR(FILTER('Currently Exported'!D$3:D$140,EXACT('Currently Exported'!$A$3:$A$140,$A15)), """")"),"")</f>
        <v/>
      </c>
      <c r="E15" s="1" t="str">
        <f ca="1">IFERROR(__xludf.DUMMYFUNCTION("IFERROR(FILTER('Currently Exported'!E$3:E$140,EXACT('Currently Exported'!$A$3:$A$140,$A15)), """")"),"")</f>
        <v/>
      </c>
      <c r="F15" s="1" t="str">
        <f ca="1">IFERROR(__xludf.DUMMYFUNCTION("IFERROR(FILTER('Currently Exported'!F$3:F$140,EXACT('Currently Exported'!$A$3:$A$140,$A15)), """")"),"")</f>
        <v/>
      </c>
      <c r="G15" s="1" t="str">
        <f ca="1">IFERROR(__xludf.DUMMYFUNCTION("IFERROR(FILTER('Currently Exported'!G$3:G$140,EXACT('Currently Exported'!$A$3:$A$140,$A15)), """")"),"")</f>
        <v/>
      </c>
      <c r="H15" s="1" t="str">
        <f ca="1">IFERROR(__xludf.DUMMYFUNCTION("IFERROR(FILTER('Currently Exported'!H$3:H$140,EXACT('Currently Exported'!$A$3:$A$140,$A15)), """")"),"")</f>
        <v/>
      </c>
      <c r="I15" s="1" t="str">
        <f ca="1">IFERROR(__xludf.DUMMYFUNCTION("IFERROR(FILTER('Currently Exported'!I$3:I$140,EXACT('Currently Exported'!$A$3:$A$140,$A15)), """")"),"")</f>
        <v/>
      </c>
      <c r="J15" s="1" t="str">
        <f ca="1">IFERROR(__xludf.DUMMYFUNCTION("IFERROR(FILTER('Currently Exported'!J$3:J$140,EXACT('Currently Exported'!$A$3:$A$140,$A15)), """")"),"")</f>
        <v/>
      </c>
      <c r="K15" s="1" t="str">
        <f ca="1">IFERROR(__xludf.DUMMYFUNCTION("IFERROR(FILTER('Currently Exported'!K$3:K$140,EXACT('Currently Exported'!$A$3:$A$140,$A15)), """")"),"")</f>
        <v/>
      </c>
      <c r="L15" s="1" t="str">
        <f ca="1">IFERROR(__xludf.DUMMYFUNCTION("IFERROR(FILTER('Currently Exported'!L$3:L$140,EXACT('Currently Exported'!$A$3:$A$140,$A15)), """")"),"")</f>
        <v/>
      </c>
      <c r="M15" s="1" t="str">
        <f ca="1">IFERROR(__xludf.DUMMYFUNCTION("IFERROR(FILTER('Currently Exported'!M$3:M$140,EXACT('Currently Exported'!$A$3:$A$140,$A15)), """")"),"")</f>
        <v/>
      </c>
      <c r="N15" s="1" t="str">
        <f ca="1">IFERROR(__xludf.DUMMYFUNCTION("IFERROR(FILTER('Currently Exported'!N$3:N$140,EXACT('Currently Exported'!$A$3:$A$140,$A15)), """")"),"")</f>
        <v/>
      </c>
      <c r="O15" s="1" t="str">
        <f ca="1">IFERROR(__xludf.DUMMYFUNCTION("IFERROR(FILTER('Currently Exported'!O$3:O$140,EXACT('Currently Exported'!$A$3:$A$140,$A15)), """")"),"")</f>
        <v/>
      </c>
      <c r="P15" s="1" t="str">
        <f ca="1">IFERROR(__xludf.DUMMYFUNCTION("IFERROR(FILTER('Currently Exported'!P$3:P$140,EXACT('Currently Exported'!$A$3:$A$140,$A15)), """")"),"")</f>
        <v/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IFERROR(__xludf.DUMMYFUNCTION("IFERROR(FILTER('Currently Exported'!B$3:B$140,EXACT('Currently Exported'!$A$3:$A$140,$A16)), """")"),"")</f>
        <v/>
      </c>
      <c r="C16" s="1" t="str">
        <f ca="1">IFERROR(__xludf.DUMMYFUNCTION("IFERROR(FILTER('Currently Exported'!C$3:C$140,EXACT('Currently Exported'!$A$3:$A$140,$A16)), """")"),"")</f>
        <v/>
      </c>
      <c r="D16" s="1" t="str">
        <f ca="1">IFERROR(__xludf.DUMMYFUNCTION("IFERROR(FILTER('Currently Exported'!D$3:D$140,EXACT('Currently Exported'!$A$3:$A$140,$A16)), """")"),"")</f>
        <v/>
      </c>
      <c r="E16" s="1" t="str">
        <f ca="1">IFERROR(__xludf.DUMMYFUNCTION("IFERROR(FILTER('Currently Exported'!E$3:E$140,EXACT('Currently Exported'!$A$3:$A$140,$A16)), """")"),"")</f>
        <v/>
      </c>
      <c r="F16" s="1" t="str">
        <f ca="1">IFERROR(__xludf.DUMMYFUNCTION("IFERROR(FILTER('Currently Exported'!F$3:F$140,EXACT('Currently Exported'!$A$3:$A$140,$A16)), """")"),"")</f>
        <v/>
      </c>
      <c r="G16" s="1" t="str">
        <f ca="1">IFERROR(__xludf.DUMMYFUNCTION("IFERROR(FILTER('Currently Exported'!G$3:G$140,EXACT('Currently Exported'!$A$3:$A$140,$A16)), """")"),"")</f>
        <v/>
      </c>
      <c r="H16" s="1" t="str">
        <f ca="1">IFERROR(__xludf.DUMMYFUNCTION("IFERROR(FILTER('Currently Exported'!H$3:H$140,EXACT('Currently Exported'!$A$3:$A$140,$A16)), """")"),"")</f>
        <v/>
      </c>
      <c r="I16" s="1" t="str">
        <f ca="1">IFERROR(__xludf.DUMMYFUNCTION("IFERROR(FILTER('Currently Exported'!I$3:I$140,EXACT('Currently Exported'!$A$3:$A$140,$A16)), """")"),"")</f>
        <v/>
      </c>
      <c r="J16" s="1" t="str">
        <f ca="1">IFERROR(__xludf.DUMMYFUNCTION("IFERROR(FILTER('Currently Exported'!J$3:J$140,EXACT('Currently Exported'!$A$3:$A$140,$A16)), """")"),"")</f>
        <v/>
      </c>
      <c r="K16" s="1" t="str">
        <f ca="1">IFERROR(__xludf.DUMMYFUNCTION("IFERROR(FILTER('Currently Exported'!K$3:K$140,EXACT('Currently Exported'!$A$3:$A$140,$A16)), """")"),"")</f>
        <v/>
      </c>
      <c r="L16" s="1" t="str">
        <f ca="1">IFERROR(__xludf.DUMMYFUNCTION("IFERROR(FILTER('Currently Exported'!L$3:L$140,EXACT('Currently Exported'!$A$3:$A$140,$A16)), """")"),"")</f>
        <v/>
      </c>
      <c r="M16" s="1" t="str">
        <f ca="1">IFERROR(__xludf.DUMMYFUNCTION("IFERROR(FILTER('Currently Exported'!M$3:M$140,EXACT('Currently Exported'!$A$3:$A$140,$A16)), """")"),"")</f>
        <v/>
      </c>
      <c r="N16" s="1" t="str">
        <f ca="1">IFERROR(__xludf.DUMMYFUNCTION("IFERROR(FILTER('Currently Exported'!N$3:N$140,EXACT('Currently Exported'!$A$3:$A$140,$A16)), """")"),"")</f>
        <v/>
      </c>
      <c r="O16" s="1" t="str">
        <f ca="1">IFERROR(__xludf.DUMMYFUNCTION("IFERROR(FILTER('Currently Exported'!O$3:O$140,EXACT('Currently Exported'!$A$3:$A$140,$A16)), """")"),"")</f>
        <v/>
      </c>
      <c r="P16" s="1" t="str">
        <f ca="1">IFERROR(__xludf.DUMMYFUNCTION("IFERROR(FILTER('Currently Exported'!P$3:P$140,EXACT('Currently Exported'!$A$3:$A$140,$A16)), """")"),"")</f>
        <v/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IFERROR(__xludf.DUMMYFUNCTION("IFERROR(FILTER('Currently Exported'!B$3:B$140,EXACT('Currently Exported'!$A$3:$A$140,$A17)), """")"),"")</f>
        <v/>
      </c>
      <c r="C17" s="1" t="str">
        <f ca="1">IFERROR(__xludf.DUMMYFUNCTION("IFERROR(FILTER('Currently Exported'!C$3:C$140,EXACT('Currently Exported'!$A$3:$A$140,$A17)), """")"),"")</f>
        <v/>
      </c>
      <c r="D17" s="1" t="str">
        <f ca="1">IFERROR(__xludf.DUMMYFUNCTION("IFERROR(FILTER('Currently Exported'!D$3:D$140,EXACT('Currently Exported'!$A$3:$A$140,$A17)), """")"),"")</f>
        <v/>
      </c>
      <c r="E17" s="1" t="str">
        <f ca="1">IFERROR(__xludf.DUMMYFUNCTION("IFERROR(FILTER('Currently Exported'!E$3:E$140,EXACT('Currently Exported'!$A$3:$A$140,$A17)), """")"),"")</f>
        <v/>
      </c>
      <c r="F17" s="1" t="str">
        <f ca="1">IFERROR(__xludf.DUMMYFUNCTION("IFERROR(FILTER('Currently Exported'!F$3:F$140,EXACT('Currently Exported'!$A$3:$A$140,$A17)), """")"),"")</f>
        <v/>
      </c>
      <c r="G17" s="1" t="str">
        <f ca="1">IFERROR(__xludf.DUMMYFUNCTION("IFERROR(FILTER('Currently Exported'!G$3:G$140,EXACT('Currently Exported'!$A$3:$A$140,$A17)), """")"),"")</f>
        <v/>
      </c>
      <c r="H17" s="1" t="str">
        <f ca="1">IFERROR(__xludf.DUMMYFUNCTION("IFERROR(FILTER('Currently Exported'!H$3:H$140,EXACT('Currently Exported'!$A$3:$A$140,$A17)), """")"),"")</f>
        <v/>
      </c>
      <c r="I17" s="1" t="str">
        <f ca="1">IFERROR(__xludf.DUMMYFUNCTION("IFERROR(FILTER('Currently Exported'!I$3:I$140,EXACT('Currently Exported'!$A$3:$A$140,$A17)), """")"),"")</f>
        <v/>
      </c>
      <c r="J17" s="1" t="str">
        <f ca="1">IFERROR(__xludf.DUMMYFUNCTION("IFERROR(FILTER('Currently Exported'!J$3:J$140,EXACT('Currently Exported'!$A$3:$A$140,$A17)), """")"),"")</f>
        <v/>
      </c>
      <c r="K17" s="1" t="str">
        <f ca="1">IFERROR(__xludf.DUMMYFUNCTION("IFERROR(FILTER('Currently Exported'!K$3:K$140,EXACT('Currently Exported'!$A$3:$A$140,$A17)), """")"),"")</f>
        <v/>
      </c>
      <c r="L17" s="1" t="str">
        <f ca="1">IFERROR(__xludf.DUMMYFUNCTION("IFERROR(FILTER('Currently Exported'!L$3:L$140,EXACT('Currently Exported'!$A$3:$A$140,$A17)), """")"),"")</f>
        <v/>
      </c>
      <c r="M17" s="1" t="str">
        <f ca="1">IFERROR(__xludf.DUMMYFUNCTION("IFERROR(FILTER('Currently Exported'!M$3:M$140,EXACT('Currently Exported'!$A$3:$A$140,$A17)), """")"),"")</f>
        <v/>
      </c>
      <c r="N17" s="1" t="str">
        <f ca="1">IFERROR(__xludf.DUMMYFUNCTION("IFERROR(FILTER('Currently Exported'!N$3:N$140,EXACT('Currently Exported'!$A$3:$A$140,$A17)), """")"),"")</f>
        <v/>
      </c>
      <c r="O17" s="1" t="str">
        <f ca="1">IFERROR(__xludf.DUMMYFUNCTION("IFERROR(FILTER('Currently Exported'!O$3:O$140,EXACT('Currently Exported'!$A$3:$A$140,$A17)), """")"),"")</f>
        <v/>
      </c>
      <c r="P17" s="1" t="str">
        <f ca="1">IFERROR(__xludf.DUMMYFUNCTION("IFERROR(FILTER('Currently Exported'!P$3:P$140,EXACT('Currently Exported'!$A$3:$A$140,$A17)), """")"),"")</f>
        <v/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IFERROR(__xludf.DUMMYFUNCTION("IFERROR(FILTER('Currently Exported'!B$3:B$140,EXACT('Currently Exported'!$A$3:$A$140,$A18)), """")"),"")</f>
        <v/>
      </c>
      <c r="C18" s="1" t="str">
        <f ca="1">IFERROR(__xludf.DUMMYFUNCTION("IFERROR(FILTER('Currently Exported'!C$3:C$140,EXACT('Currently Exported'!$A$3:$A$140,$A18)), """")"),"")</f>
        <v/>
      </c>
      <c r="D18" s="1" t="str">
        <f ca="1">IFERROR(__xludf.DUMMYFUNCTION("IFERROR(FILTER('Currently Exported'!D$3:D$140,EXACT('Currently Exported'!$A$3:$A$140,$A18)), """")"),"")</f>
        <v/>
      </c>
      <c r="E18" s="1" t="str">
        <f ca="1">IFERROR(__xludf.DUMMYFUNCTION("IFERROR(FILTER('Currently Exported'!E$3:E$140,EXACT('Currently Exported'!$A$3:$A$140,$A18)), """")"),"")</f>
        <v/>
      </c>
      <c r="F18" s="1" t="str">
        <f ca="1">IFERROR(__xludf.DUMMYFUNCTION("IFERROR(FILTER('Currently Exported'!F$3:F$140,EXACT('Currently Exported'!$A$3:$A$140,$A18)), """")"),"")</f>
        <v/>
      </c>
      <c r="G18" s="1" t="str">
        <f ca="1">IFERROR(__xludf.DUMMYFUNCTION("IFERROR(FILTER('Currently Exported'!G$3:G$140,EXACT('Currently Exported'!$A$3:$A$140,$A18)), """")"),"")</f>
        <v/>
      </c>
      <c r="H18" s="1" t="str">
        <f ca="1">IFERROR(__xludf.DUMMYFUNCTION("IFERROR(FILTER('Currently Exported'!H$3:H$140,EXACT('Currently Exported'!$A$3:$A$140,$A18)), """")"),"")</f>
        <v/>
      </c>
      <c r="I18" s="1" t="str">
        <f ca="1">IFERROR(__xludf.DUMMYFUNCTION("IFERROR(FILTER('Currently Exported'!I$3:I$140,EXACT('Currently Exported'!$A$3:$A$140,$A18)), """")"),"")</f>
        <v/>
      </c>
      <c r="J18" s="1" t="str">
        <f ca="1">IFERROR(__xludf.DUMMYFUNCTION("IFERROR(FILTER('Currently Exported'!J$3:J$140,EXACT('Currently Exported'!$A$3:$A$140,$A18)), """")"),"")</f>
        <v/>
      </c>
      <c r="K18" s="1" t="str">
        <f ca="1">IFERROR(__xludf.DUMMYFUNCTION("IFERROR(FILTER('Currently Exported'!K$3:K$140,EXACT('Currently Exported'!$A$3:$A$140,$A18)), """")"),"")</f>
        <v/>
      </c>
      <c r="L18" s="1" t="str">
        <f ca="1">IFERROR(__xludf.DUMMYFUNCTION("IFERROR(FILTER('Currently Exported'!L$3:L$140,EXACT('Currently Exported'!$A$3:$A$140,$A18)), """")"),"")</f>
        <v/>
      </c>
      <c r="M18" s="1" t="str">
        <f ca="1">IFERROR(__xludf.DUMMYFUNCTION("IFERROR(FILTER('Currently Exported'!M$3:M$140,EXACT('Currently Exported'!$A$3:$A$140,$A18)), """")"),"")</f>
        <v/>
      </c>
      <c r="N18" s="1" t="str">
        <f ca="1">IFERROR(__xludf.DUMMYFUNCTION("IFERROR(FILTER('Currently Exported'!N$3:N$140,EXACT('Currently Exported'!$A$3:$A$140,$A18)), """")"),"")</f>
        <v/>
      </c>
      <c r="O18" s="1" t="str">
        <f ca="1">IFERROR(__xludf.DUMMYFUNCTION("IFERROR(FILTER('Currently Exported'!O$3:O$140,EXACT('Currently Exported'!$A$3:$A$140,$A18)), """")"),"")</f>
        <v/>
      </c>
      <c r="P18" s="1" t="str">
        <f ca="1">IFERROR(__xludf.DUMMYFUNCTION("IFERROR(FILTER('Currently Exported'!P$3:P$140,EXACT('Currently Exported'!$A$3:$A$140,$A18)), """")"),"")</f>
        <v/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IFERROR(__xludf.DUMMYFUNCTION("IFERROR(FILTER('Currently Exported'!B$3:B$140,EXACT('Currently Exported'!$A$3:$A$140,$A19)), """")"),"")</f>
        <v/>
      </c>
      <c r="C19" s="1" t="str">
        <f ca="1">IFERROR(__xludf.DUMMYFUNCTION("IFERROR(FILTER('Currently Exported'!C$3:C$140,EXACT('Currently Exported'!$A$3:$A$140,$A19)), """")"),"")</f>
        <v/>
      </c>
      <c r="D19" s="1" t="str">
        <f ca="1">IFERROR(__xludf.DUMMYFUNCTION("IFERROR(FILTER('Currently Exported'!D$3:D$140,EXACT('Currently Exported'!$A$3:$A$140,$A19)), """")"),"")</f>
        <v/>
      </c>
      <c r="E19" s="1" t="str">
        <f ca="1">IFERROR(__xludf.DUMMYFUNCTION("IFERROR(FILTER('Currently Exported'!E$3:E$140,EXACT('Currently Exported'!$A$3:$A$140,$A19)), """")"),"")</f>
        <v/>
      </c>
      <c r="F19" s="1" t="str">
        <f ca="1">IFERROR(__xludf.DUMMYFUNCTION("IFERROR(FILTER('Currently Exported'!F$3:F$140,EXACT('Currently Exported'!$A$3:$A$140,$A19)), """")"),"")</f>
        <v/>
      </c>
      <c r="G19" s="1" t="str">
        <f ca="1">IFERROR(__xludf.DUMMYFUNCTION("IFERROR(FILTER('Currently Exported'!G$3:G$140,EXACT('Currently Exported'!$A$3:$A$140,$A19)), """")"),"")</f>
        <v/>
      </c>
      <c r="H19" s="1" t="str">
        <f ca="1">IFERROR(__xludf.DUMMYFUNCTION("IFERROR(FILTER('Currently Exported'!H$3:H$140,EXACT('Currently Exported'!$A$3:$A$140,$A19)), """")"),"")</f>
        <v/>
      </c>
      <c r="I19" s="1" t="str">
        <f ca="1">IFERROR(__xludf.DUMMYFUNCTION("IFERROR(FILTER('Currently Exported'!I$3:I$140,EXACT('Currently Exported'!$A$3:$A$140,$A19)), """")"),"")</f>
        <v/>
      </c>
      <c r="J19" s="1" t="str">
        <f ca="1">IFERROR(__xludf.DUMMYFUNCTION("IFERROR(FILTER('Currently Exported'!J$3:J$140,EXACT('Currently Exported'!$A$3:$A$140,$A19)), """")"),"")</f>
        <v/>
      </c>
      <c r="K19" s="1" t="str">
        <f ca="1">IFERROR(__xludf.DUMMYFUNCTION("IFERROR(FILTER('Currently Exported'!K$3:K$140,EXACT('Currently Exported'!$A$3:$A$140,$A19)), """")"),"")</f>
        <v/>
      </c>
      <c r="L19" s="1" t="str">
        <f ca="1">IFERROR(__xludf.DUMMYFUNCTION("IFERROR(FILTER('Currently Exported'!L$3:L$140,EXACT('Currently Exported'!$A$3:$A$140,$A19)), """")"),"")</f>
        <v/>
      </c>
      <c r="M19" s="1" t="str">
        <f ca="1">IFERROR(__xludf.DUMMYFUNCTION("IFERROR(FILTER('Currently Exported'!M$3:M$140,EXACT('Currently Exported'!$A$3:$A$140,$A19)), """")"),"")</f>
        <v/>
      </c>
      <c r="N19" s="1" t="str">
        <f ca="1">IFERROR(__xludf.DUMMYFUNCTION("IFERROR(FILTER('Currently Exported'!N$3:N$140,EXACT('Currently Exported'!$A$3:$A$140,$A19)), """")"),"")</f>
        <v/>
      </c>
      <c r="O19" s="1" t="str">
        <f ca="1">IFERROR(__xludf.DUMMYFUNCTION("IFERROR(FILTER('Currently Exported'!O$3:O$140,EXACT('Currently Exported'!$A$3:$A$140,$A19)), """")"),"")</f>
        <v/>
      </c>
      <c r="P19" s="1" t="str">
        <f ca="1">IFERROR(__xludf.DUMMYFUNCTION("IFERROR(FILTER('Currently Exported'!P$3:P$140,EXACT('Currently Exported'!$A$3:$A$140,$A19)), """")"),"")</f>
        <v/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IFERROR(__xludf.DUMMYFUNCTION("IFERROR(FILTER('Currently Exported'!B$3:B$140,EXACT('Currently Exported'!$A$3:$A$140,$A20)), """")"),"")</f>
        <v/>
      </c>
      <c r="C20" s="1" t="str">
        <f ca="1">IFERROR(__xludf.DUMMYFUNCTION("IFERROR(FILTER('Currently Exported'!C$3:C$140,EXACT('Currently Exported'!$A$3:$A$140,$A20)), """")"),"")</f>
        <v/>
      </c>
      <c r="D20" s="1" t="str">
        <f ca="1">IFERROR(__xludf.DUMMYFUNCTION("IFERROR(FILTER('Currently Exported'!D$3:D$140,EXACT('Currently Exported'!$A$3:$A$140,$A20)), """")"),"")</f>
        <v/>
      </c>
      <c r="E20" s="1" t="str">
        <f ca="1">IFERROR(__xludf.DUMMYFUNCTION("IFERROR(FILTER('Currently Exported'!E$3:E$140,EXACT('Currently Exported'!$A$3:$A$140,$A20)), """")"),"")</f>
        <v/>
      </c>
      <c r="F20" s="1" t="str">
        <f ca="1">IFERROR(__xludf.DUMMYFUNCTION("IFERROR(FILTER('Currently Exported'!F$3:F$140,EXACT('Currently Exported'!$A$3:$A$140,$A20)), """")"),"")</f>
        <v/>
      </c>
      <c r="G20" s="1" t="str">
        <f ca="1">IFERROR(__xludf.DUMMYFUNCTION("IFERROR(FILTER('Currently Exported'!G$3:G$140,EXACT('Currently Exported'!$A$3:$A$140,$A20)), """")"),"")</f>
        <v/>
      </c>
      <c r="H20" s="1" t="str">
        <f ca="1">IFERROR(__xludf.DUMMYFUNCTION("IFERROR(FILTER('Currently Exported'!H$3:H$140,EXACT('Currently Exported'!$A$3:$A$140,$A20)), """")"),"")</f>
        <v/>
      </c>
      <c r="I20" s="1" t="str">
        <f ca="1">IFERROR(__xludf.DUMMYFUNCTION("IFERROR(FILTER('Currently Exported'!I$3:I$140,EXACT('Currently Exported'!$A$3:$A$140,$A20)), """")"),"")</f>
        <v/>
      </c>
      <c r="J20" s="1" t="str">
        <f ca="1">IFERROR(__xludf.DUMMYFUNCTION("IFERROR(FILTER('Currently Exported'!J$3:J$140,EXACT('Currently Exported'!$A$3:$A$140,$A20)), """")"),"")</f>
        <v/>
      </c>
      <c r="K20" s="1" t="str">
        <f ca="1">IFERROR(__xludf.DUMMYFUNCTION("IFERROR(FILTER('Currently Exported'!K$3:K$140,EXACT('Currently Exported'!$A$3:$A$140,$A20)), """")"),"")</f>
        <v/>
      </c>
      <c r="L20" s="1" t="str">
        <f ca="1">IFERROR(__xludf.DUMMYFUNCTION("IFERROR(FILTER('Currently Exported'!L$3:L$140,EXACT('Currently Exported'!$A$3:$A$140,$A20)), """")"),"")</f>
        <v/>
      </c>
      <c r="M20" s="1" t="str">
        <f ca="1">IFERROR(__xludf.DUMMYFUNCTION("IFERROR(FILTER('Currently Exported'!M$3:M$140,EXACT('Currently Exported'!$A$3:$A$140,$A20)), """")"),"")</f>
        <v/>
      </c>
      <c r="N20" s="1" t="str">
        <f ca="1">IFERROR(__xludf.DUMMYFUNCTION("IFERROR(FILTER('Currently Exported'!N$3:N$140,EXACT('Currently Exported'!$A$3:$A$140,$A20)), """")"),"")</f>
        <v/>
      </c>
      <c r="O20" s="1" t="str">
        <f ca="1">IFERROR(__xludf.DUMMYFUNCTION("IFERROR(FILTER('Currently Exported'!O$3:O$140,EXACT('Currently Exported'!$A$3:$A$140,$A20)), """")"),"")</f>
        <v/>
      </c>
      <c r="P20" s="1" t="str">
        <f ca="1">IFERROR(__xludf.DUMMYFUNCTION("IFERROR(FILTER('Currently Exported'!P$3:P$140,EXACT('Currently Exported'!$A$3:$A$140,$A20)), """")"),"")</f>
        <v/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IFERROR(__xludf.DUMMYFUNCTION("IFERROR(FILTER('Currently Exported'!B$3:B$140,EXACT('Currently Exported'!$A$3:$A$140,$A21)), """")"),"")</f>
        <v/>
      </c>
      <c r="C21" s="1" t="str">
        <f ca="1">IFERROR(__xludf.DUMMYFUNCTION("IFERROR(FILTER('Currently Exported'!C$3:C$140,EXACT('Currently Exported'!$A$3:$A$140,$A21)), """")"),"")</f>
        <v/>
      </c>
      <c r="D21" s="1" t="str">
        <f ca="1">IFERROR(__xludf.DUMMYFUNCTION("IFERROR(FILTER('Currently Exported'!D$3:D$140,EXACT('Currently Exported'!$A$3:$A$140,$A21)), """")"),"")</f>
        <v/>
      </c>
      <c r="E21" s="1" t="str">
        <f ca="1">IFERROR(__xludf.DUMMYFUNCTION("IFERROR(FILTER('Currently Exported'!E$3:E$140,EXACT('Currently Exported'!$A$3:$A$140,$A21)), """")"),"")</f>
        <v/>
      </c>
      <c r="F21" s="1" t="str">
        <f ca="1">IFERROR(__xludf.DUMMYFUNCTION("IFERROR(FILTER('Currently Exported'!F$3:F$140,EXACT('Currently Exported'!$A$3:$A$140,$A21)), """")"),"")</f>
        <v/>
      </c>
      <c r="G21" s="1" t="str">
        <f ca="1">IFERROR(__xludf.DUMMYFUNCTION("IFERROR(FILTER('Currently Exported'!G$3:G$140,EXACT('Currently Exported'!$A$3:$A$140,$A21)), """")"),"")</f>
        <v/>
      </c>
      <c r="H21" s="1" t="str">
        <f ca="1">IFERROR(__xludf.DUMMYFUNCTION("IFERROR(FILTER('Currently Exported'!H$3:H$140,EXACT('Currently Exported'!$A$3:$A$140,$A21)), """")"),"")</f>
        <v/>
      </c>
      <c r="I21" s="1" t="str">
        <f ca="1">IFERROR(__xludf.DUMMYFUNCTION("IFERROR(FILTER('Currently Exported'!I$3:I$140,EXACT('Currently Exported'!$A$3:$A$140,$A21)), """")"),"")</f>
        <v/>
      </c>
      <c r="J21" s="1" t="str">
        <f ca="1">IFERROR(__xludf.DUMMYFUNCTION("IFERROR(FILTER('Currently Exported'!J$3:J$140,EXACT('Currently Exported'!$A$3:$A$140,$A21)), """")"),"")</f>
        <v/>
      </c>
      <c r="K21" s="1" t="str">
        <f ca="1">IFERROR(__xludf.DUMMYFUNCTION("IFERROR(FILTER('Currently Exported'!K$3:K$140,EXACT('Currently Exported'!$A$3:$A$140,$A21)), """")"),"")</f>
        <v/>
      </c>
      <c r="L21" s="1" t="str">
        <f ca="1">IFERROR(__xludf.DUMMYFUNCTION("IFERROR(FILTER('Currently Exported'!L$3:L$140,EXACT('Currently Exported'!$A$3:$A$140,$A21)), """")"),"")</f>
        <v/>
      </c>
      <c r="M21" s="1" t="str">
        <f ca="1">IFERROR(__xludf.DUMMYFUNCTION("IFERROR(FILTER('Currently Exported'!M$3:M$140,EXACT('Currently Exported'!$A$3:$A$140,$A21)), """")"),"")</f>
        <v/>
      </c>
      <c r="N21" s="1" t="str">
        <f ca="1">IFERROR(__xludf.DUMMYFUNCTION("IFERROR(FILTER('Currently Exported'!N$3:N$140,EXACT('Currently Exported'!$A$3:$A$140,$A21)), """")"),"")</f>
        <v/>
      </c>
      <c r="O21" s="1" t="str">
        <f ca="1">IFERROR(__xludf.DUMMYFUNCTION("IFERROR(FILTER('Currently Exported'!O$3:O$140,EXACT('Currently Exported'!$A$3:$A$140,$A21)), """")"),"")</f>
        <v/>
      </c>
      <c r="P21" s="1" t="str">
        <f ca="1">IFERROR(__xludf.DUMMYFUNCTION("IFERROR(FILTER('Currently Exported'!P$3:P$140,EXACT('Currently Exported'!$A$3:$A$140,$A21)), """")"),"")</f>
        <v/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IFERROR(__xludf.DUMMYFUNCTION("IFERROR(FILTER('Currently Exported'!B$3:B$140,EXACT('Currently Exported'!$A$3:$A$140,$A22)), """")"),"")</f>
        <v/>
      </c>
      <c r="C22" s="1" t="str">
        <f ca="1">IFERROR(__xludf.DUMMYFUNCTION("IFERROR(FILTER('Currently Exported'!C$3:C$140,EXACT('Currently Exported'!$A$3:$A$140,$A22)), """")"),"")</f>
        <v/>
      </c>
      <c r="D22" s="1" t="str">
        <f ca="1">IFERROR(__xludf.DUMMYFUNCTION("IFERROR(FILTER('Currently Exported'!D$3:D$140,EXACT('Currently Exported'!$A$3:$A$140,$A22)), """")"),"")</f>
        <v/>
      </c>
      <c r="E22" s="1" t="str">
        <f ca="1">IFERROR(__xludf.DUMMYFUNCTION("IFERROR(FILTER('Currently Exported'!E$3:E$140,EXACT('Currently Exported'!$A$3:$A$140,$A22)), """")"),"")</f>
        <v/>
      </c>
      <c r="F22" s="1" t="str">
        <f ca="1">IFERROR(__xludf.DUMMYFUNCTION("IFERROR(FILTER('Currently Exported'!F$3:F$140,EXACT('Currently Exported'!$A$3:$A$140,$A22)), """")"),"")</f>
        <v/>
      </c>
      <c r="G22" s="1" t="str">
        <f ca="1">IFERROR(__xludf.DUMMYFUNCTION("IFERROR(FILTER('Currently Exported'!G$3:G$140,EXACT('Currently Exported'!$A$3:$A$140,$A22)), """")"),"")</f>
        <v/>
      </c>
      <c r="H22" s="1" t="str">
        <f ca="1">IFERROR(__xludf.DUMMYFUNCTION("IFERROR(FILTER('Currently Exported'!H$3:H$140,EXACT('Currently Exported'!$A$3:$A$140,$A22)), """")"),"")</f>
        <v/>
      </c>
      <c r="I22" s="1" t="str">
        <f ca="1">IFERROR(__xludf.DUMMYFUNCTION("IFERROR(FILTER('Currently Exported'!I$3:I$140,EXACT('Currently Exported'!$A$3:$A$140,$A22)), """")"),"")</f>
        <v/>
      </c>
      <c r="J22" s="1" t="str">
        <f ca="1">IFERROR(__xludf.DUMMYFUNCTION("IFERROR(FILTER('Currently Exported'!J$3:J$140,EXACT('Currently Exported'!$A$3:$A$140,$A22)), """")"),"")</f>
        <v/>
      </c>
      <c r="K22" s="1" t="str">
        <f ca="1">IFERROR(__xludf.DUMMYFUNCTION("IFERROR(FILTER('Currently Exported'!K$3:K$140,EXACT('Currently Exported'!$A$3:$A$140,$A22)), """")"),"")</f>
        <v/>
      </c>
      <c r="L22" s="1" t="str">
        <f ca="1">IFERROR(__xludf.DUMMYFUNCTION("IFERROR(FILTER('Currently Exported'!L$3:L$140,EXACT('Currently Exported'!$A$3:$A$140,$A22)), """")"),"")</f>
        <v/>
      </c>
      <c r="M22" s="1" t="str">
        <f ca="1">IFERROR(__xludf.DUMMYFUNCTION("IFERROR(FILTER('Currently Exported'!M$3:M$140,EXACT('Currently Exported'!$A$3:$A$140,$A22)), """")"),"")</f>
        <v/>
      </c>
      <c r="N22" s="1" t="str">
        <f ca="1">IFERROR(__xludf.DUMMYFUNCTION("IFERROR(FILTER('Currently Exported'!N$3:N$140,EXACT('Currently Exported'!$A$3:$A$140,$A22)), """")"),"")</f>
        <v/>
      </c>
      <c r="O22" s="1" t="str">
        <f ca="1">IFERROR(__xludf.DUMMYFUNCTION("IFERROR(FILTER('Currently Exported'!O$3:O$140,EXACT('Currently Exported'!$A$3:$A$140,$A22)), """")"),"")</f>
        <v/>
      </c>
      <c r="P22" s="1" t="str">
        <f ca="1">IFERROR(__xludf.DUMMYFUNCTION("IFERROR(FILTER('Currently Exported'!P$3:P$140,EXACT('Currently Exported'!$A$3:$A$140,$A22)), """")"),"")</f>
        <v/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IFERROR(__xludf.DUMMYFUNCTION("IFERROR(FILTER('Currently Exported'!B$3:B$140,EXACT('Currently Exported'!$A$3:$A$140,$A23)), """")"),"")</f>
        <v/>
      </c>
      <c r="C23" s="1" t="str">
        <f ca="1">IFERROR(__xludf.DUMMYFUNCTION("IFERROR(FILTER('Currently Exported'!C$3:C$140,EXACT('Currently Exported'!$A$3:$A$140,$A23)), """")"),"")</f>
        <v/>
      </c>
      <c r="D23" s="1" t="str">
        <f ca="1">IFERROR(__xludf.DUMMYFUNCTION("IFERROR(FILTER('Currently Exported'!D$3:D$140,EXACT('Currently Exported'!$A$3:$A$140,$A23)), """")"),"")</f>
        <v/>
      </c>
      <c r="E23" s="1" t="str">
        <f ca="1">IFERROR(__xludf.DUMMYFUNCTION("IFERROR(FILTER('Currently Exported'!E$3:E$140,EXACT('Currently Exported'!$A$3:$A$140,$A23)), """")"),"")</f>
        <v/>
      </c>
      <c r="F23" s="1" t="str">
        <f ca="1">IFERROR(__xludf.DUMMYFUNCTION("IFERROR(FILTER('Currently Exported'!F$3:F$140,EXACT('Currently Exported'!$A$3:$A$140,$A23)), """")"),"")</f>
        <v/>
      </c>
      <c r="G23" s="1" t="str">
        <f ca="1">IFERROR(__xludf.DUMMYFUNCTION("IFERROR(FILTER('Currently Exported'!G$3:G$140,EXACT('Currently Exported'!$A$3:$A$140,$A23)), """")"),"")</f>
        <v/>
      </c>
      <c r="H23" s="1" t="str">
        <f ca="1">IFERROR(__xludf.DUMMYFUNCTION("IFERROR(FILTER('Currently Exported'!H$3:H$140,EXACT('Currently Exported'!$A$3:$A$140,$A23)), """")"),"")</f>
        <v/>
      </c>
      <c r="I23" s="1" t="str">
        <f ca="1">IFERROR(__xludf.DUMMYFUNCTION("IFERROR(FILTER('Currently Exported'!I$3:I$140,EXACT('Currently Exported'!$A$3:$A$140,$A23)), """")"),"")</f>
        <v/>
      </c>
      <c r="J23" s="1" t="str">
        <f ca="1">IFERROR(__xludf.DUMMYFUNCTION("IFERROR(FILTER('Currently Exported'!J$3:J$140,EXACT('Currently Exported'!$A$3:$A$140,$A23)), """")"),"")</f>
        <v/>
      </c>
      <c r="K23" s="1" t="str">
        <f ca="1">IFERROR(__xludf.DUMMYFUNCTION("IFERROR(FILTER('Currently Exported'!K$3:K$140,EXACT('Currently Exported'!$A$3:$A$140,$A23)), """")"),"")</f>
        <v/>
      </c>
      <c r="L23" s="1" t="str">
        <f ca="1">IFERROR(__xludf.DUMMYFUNCTION("IFERROR(FILTER('Currently Exported'!L$3:L$140,EXACT('Currently Exported'!$A$3:$A$140,$A23)), """")"),"")</f>
        <v/>
      </c>
      <c r="M23" s="1" t="str">
        <f ca="1">IFERROR(__xludf.DUMMYFUNCTION("IFERROR(FILTER('Currently Exported'!M$3:M$140,EXACT('Currently Exported'!$A$3:$A$140,$A23)), """")"),"")</f>
        <v/>
      </c>
      <c r="N23" s="1" t="str">
        <f ca="1">IFERROR(__xludf.DUMMYFUNCTION("IFERROR(FILTER('Currently Exported'!N$3:N$140,EXACT('Currently Exported'!$A$3:$A$140,$A23)), """")"),"")</f>
        <v/>
      </c>
      <c r="O23" s="1" t="str">
        <f ca="1">IFERROR(__xludf.DUMMYFUNCTION("IFERROR(FILTER('Currently Exported'!O$3:O$140,EXACT('Currently Exported'!$A$3:$A$140,$A23)), """")"),"")</f>
        <v/>
      </c>
      <c r="P23" s="1" t="str">
        <f ca="1">IFERROR(__xludf.DUMMYFUNCTION("IFERROR(FILTER('Currently Exported'!P$3:P$140,EXACT('Currently Exported'!$A$3:$A$140,$A23)), """")"),"")</f>
        <v/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IFERROR(__xludf.DUMMYFUNCTION("IFERROR(FILTER('Currently Exported'!B$3:B$140,EXACT('Currently Exported'!$A$3:$A$140,$A24)), """")"),"")</f>
        <v/>
      </c>
      <c r="C24" s="1" t="str">
        <f ca="1">IFERROR(__xludf.DUMMYFUNCTION("IFERROR(FILTER('Currently Exported'!C$3:C$140,EXACT('Currently Exported'!$A$3:$A$140,$A24)), """")"),"")</f>
        <v/>
      </c>
      <c r="D24" s="1" t="str">
        <f ca="1">IFERROR(__xludf.DUMMYFUNCTION("IFERROR(FILTER('Currently Exported'!D$3:D$140,EXACT('Currently Exported'!$A$3:$A$140,$A24)), """")"),"")</f>
        <v/>
      </c>
      <c r="E24" s="1" t="str">
        <f ca="1">IFERROR(__xludf.DUMMYFUNCTION("IFERROR(FILTER('Currently Exported'!E$3:E$140,EXACT('Currently Exported'!$A$3:$A$140,$A24)), """")"),"")</f>
        <v/>
      </c>
      <c r="F24" s="1" t="str">
        <f ca="1">IFERROR(__xludf.DUMMYFUNCTION("IFERROR(FILTER('Currently Exported'!F$3:F$140,EXACT('Currently Exported'!$A$3:$A$140,$A24)), """")"),"")</f>
        <v/>
      </c>
      <c r="G24" s="1" t="str">
        <f ca="1">IFERROR(__xludf.DUMMYFUNCTION("IFERROR(FILTER('Currently Exported'!G$3:G$140,EXACT('Currently Exported'!$A$3:$A$140,$A24)), """")"),"")</f>
        <v/>
      </c>
      <c r="H24" s="1" t="str">
        <f ca="1">IFERROR(__xludf.DUMMYFUNCTION("IFERROR(FILTER('Currently Exported'!H$3:H$140,EXACT('Currently Exported'!$A$3:$A$140,$A24)), """")"),"")</f>
        <v/>
      </c>
      <c r="I24" s="1" t="str">
        <f ca="1">IFERROR(__xludf.DUMMYFUNCTION("IFERROR(FILTER('Currently Exported'!I$3:I$140,EXACT('Currently Exported'!$A$3:$A$140,$A24)), """")"),"")</f>
        <v/>
      </c>
      <c r="J24" s="1" t="str">
        <f ca="1">IFERROR(__xludf.DUMMYFUNCTION("IFERROR(FILTER('Currently Exported'!J$3:J$140,EXACT('Currently Exported'!$A$3:$A$140,$A24)), """")"),"")</f>
        <v/>
      </c>
      <c r="K24" s="1" t="str">
        <f ca="1">IFERROR(__xludf.DUMMYFUNCTION("IFERROR(FILTER('Currently Exported'!K$3:K$140,EXACT('Currently Exported'!$A$3:$A$140,$A24)), """")"),"")</f>
        <v/>
      </c>
      <c r="L24" s="1" t="str">
        <f ca="1">IFERROR(__xludf.DUMMYFUNCTION("IFERROR(FILTER('Currently Exported'!L$3:L$140,EXACT('Currently Exported'!$A$3:$A$140,$A24)), """")"),"")</f>
        <v/>
      </c>
      <c r="M24" s="1" t="str">
        <f ca="1">IFERROR(__xludf.DUMMYFUNCTION("IFERROR(FILTER('Currently Exported'!M$3:M$140,EXACT('Currently Exported'!$A$3:$A$140,$A24)), """")"),"")</f>
        <v/>
      </c>
      <c r="N24" s="1" t="str">
        <f ca="1">IFERROR(__xludf.DUMMYFUNCTION("IFERROR(FILTER('Currently Exported'!N$3:N$140,EXACT('Currently Exported'!$A$3:$A$140,$A24)), """")"),"")</f>
        <v/>
      </c>
      <c r="O24" s="1" t="str">
        <f ca="1">IFERROR(__xludf.DUMMYFUNCTION("IFERROR(FILTER('Currently Exported'!O$3:O$140,EXACT('Currently Exported'!$A$3:$A$140,$A24)), """")"),"")</f>
        <v/>
      </c>
      <c r="P24" s="1" t="str">
        <f ca="1">IFERROR(__xludf.DUMMYFUNCTION("IFERROR(FILTER('Currently Exported'!P$3:P$140,EXACT('Currently Exported'!$A$3:$A$140,$A24)), """")"),"")</f>
        <v/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IFERROR(__xludf.DUMMYFUNCTION("IFERROR(FILTER('Currently Exported'!B$3:B$140,EXACT('Currently Exported'!$A$3:$A$140,$A25)), """")"),"")</f>
        <v/>
      </c>
      <c r="C25" s="1" t="str">
        <f ca="1">IFERROR(__xludf.DUMMYFUNCTION("IFERROR(FILTER('Currently Exported'!C$3:C$140,EXACT('Currently Exported'!$A$3:$A$140,$A25)), """")"),"")</f>
        <v/>
      </c>
      <c r="D25" s="1" t="str">
        <f ca="1">IFERROR(__xludf.DUMMYFUNCTION("IFERROR(FILTER('Currently Exported'!D$3:D$140,EXACT('Currently Exported'!$A$3:$A$140,$A25)), """")"),"")</f>
        <v/>
      </c>
      <c r="E25" s="1" t="str">
        <f ca="1">IFERROR(__xludf.DUMMYFUNCTION("IFERROR(FILTER('Currently Exported'!E$3:E$140,EXACT('Currently Exported'!$A$3:$A$140,$A25)), """")"),"")</f>
        <v/>
      </c>
      <c r="F25" s="1" t="str">
        <f ca="1">IFERROR(__xludf.DUMMYFUNCTION("IFERROR(FILTER('Currently Exported'!F$3:F$140,EXACT('Currently Exported'!$A$3:$A$140,$A25)), """")"),"")</f>
        <v/>
      </c>
      <c r="G25" s="1" t="str">
        <f ca="1">IFERROR(__xludf.DUMMYFUNCTION("IFERROR(FILTER('Currently Exported'!G$3:G$140,EXACT('Currently Exported'!$A$3:$A$140,$A25)), """")"),"")</f>
        <v/>
      </c>
      <c r="H25" s="1" t="str">
        <f ca="1">IFERROR(__xludf.DUMMYFUNCTION("IFERROR(FILTER('Currently Exported'!H$3:H$140,EXACT('Currently Exported'!$A$3:$A$140,$A25)), """")"),"")</f>
        <v/>
      </c>
      <c r="I25" s="1" t="str">
        <f ca="1">IFERROR(__xludf.DUMMYFUNCTION("IFERROR(FILTER('Currently Exported'!I$3:I$140,EXACT('Currently Exported'!$A$3:$A$140,$A25)), """")"),"")</f>
        <v/>
      </c>
      <c r="J25" s="1" t="str">
        <f ca="1">IFERROR(__xludf.DUMMYFUNCTION("IFERROR(FILTER('Currently Exported'!J$3:J$140,EXACT('Currently Exported'!$A$3:$A$140,$A25)), """")"),"")</f>
        <v/>
      </c>
      <c r="K25" s="1" t="str">
        <f ca="1">IFERROR(__xludf.DUMMYFUNCTION("IFERROR(FILTER('Currently Exported'!K$3:K$140,EXACT('Currently Exported'!$A$3:$A$140,$A25)), """")"),"")</f>
        <v/>
      </c>
      <c r="L25" s="1" t="str">
        <f ca="1">IFERROR(__xludf.DUMMYFUNCTION("IFERROR(FILTER('Currently Exported'!L$3:L$140,EXACT('Currently Exported'!$A$3:$A$140,$A25)), """")"),"")</f>
        <v/>
      </c>
      <c r="M25" s="1" t="str">
        <f ca="1">IFERROR(__xludf.DUMMYFUNCTION("IFERROR(FILTER('Currently Exported'!M$3:M$140,EXACT('Currently Exported'!$A$3:$A$140,$A25)), """")"),"")</f>
        <v/>
      </c>
      <c r="N25" s="1" t="str">
        <f ca="1">IFERROR(__xludf.DUMMYFUNCTION("IFERROR(FILTER('Currently Exported'!N$3:N$140,EXACT('Currently Exported'!$A$3:$A$140,$A25)), """")"),"")</f>
        <v/>
      </c>
      <c r="O25" s="1" t="str">
        <f ca="1">IFERROR(__xludf.DUMMYFUNCTION("IFERROR(FILTER('Currently Exported'!O$3:O$140,EXACT('Currently Exported'!$A$3:$A$140,$A25)), """")"),"")</f>
        <v/>
      </c>
      <c r="P25" s="1" t="str">
        <f ca="1">IFERROR(__xludf.DUMMYFUNCTION("IFERROR(FILTER('Currently Exported'!P$3:P$140,EXACT('Currently Exported'!$A$3:$A$140,$A25)), """")"),"")</f>
        <v/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IFERROR(__xludf.DUMMYFUNCTION("IFERROR(FILTER('Currently Exported'!B$3:B$140,EXACT('Currently Exported'!$A$3:$A$140,$A26)), """")"),"")</f>
        <v/>
      </c>
      <c r="C26" s="1" t="str">
        <f ca="1">IFERROR(__xludf.DUMMYFUNCTION("IFERROR(FILTER('Currently Exported'!C$3:C$140,EXACT('Currently Exported'!$A$3:$A$140,$A26)), """")"),"")</f>
        <v/>
      </c>
      <c r="D26" s="1" t="str">
        <f ca="1">IFERROR(__xludf.DUMMYFUNCTION("IFERROR(FILTER('Currently Exported'!D$3:D$140,EXACT('Currently Exported'!$A$3:$A$140,$A26)), """")"),"")</f>
        <v/>
      </c>
      <c r="E26" s="1" t="str">
        <f ca="1">IFERROR(__xludf.DUMMYFUNCTION("IFERROR(FILTER('Currently Exported'!E$3:E$140,EXACT('Currently Exported'!$A$3:$A$140,$A26)), """")"),"")</f>
        <v/>
      </c>
      <c r="F26" s="1" t="str">
        <f ca="1">IFERROR(__xludf.DUMMYFUNCTION("IFERROR(FILTER('Currently Exported'!F$3:F$140,EXACT('Currently Exported'!$A$3:$A$140,$A26)), """")"),"")</f>
        <v/>
      </c>
      <c r="G26" s="1" t="str">
        <f ca="1">IFERROR(__xludf.DUMMYFUNCTION("IFERROR(FILTER('Currently Exported'!G$3:G$140,EXACT('Currently Exported'!$A$3:$A$140,$A26)), """")"),"")</f>
        <v/>
      </c>
      <c r="H26" s="1" t="str">
        <f ca="1">IFERROR(__xludf.DUMMYFUNCTION("IFERROR(FILTER('Currently Exported'!H$3:H$140,EXACT('Currently Exported'!$A$3:$A$140,$A26)), """")"),"")</f>
        <v/>
      </c>
      <c r="I26" s="1" t="str">
        <f ca="1">IFERROR(__xludf.DUMMYFUNCTION("IFERROR(FILTER('Currently Exported'!I$3:I$140,EXACT('Currently Exported'!$A$3:$A$140,$A26)), """")"),"")</f>
        <v/>
      </c>
      <c r="J26" s="1" t="str">
        <f ca="1">IFERROR(__xludf.DUMMYFUNCTION("IFERROR(FILTER('Currently Exported'!J$3:J$140,EXACT('Currently Exported'!$A$3:$A$140,$A26)), """")"),"")</f>
        <v/>
      </c>
      <c r="K26" s="1" t="str">
        <f ca="1">IFERROR(__xludf.DUMMYFUNCTION("IFERROR(FILTER('Currently Exported'!K$3:K$140,EXACT('Currently Exported'!$A$3:$A$140,$A26)), """")"),"")</f>
        <v/>
      </c>
      <c r="L26" s="1" t="str">
        <f ca="1">IFERROR(__xludf.DUMMYFUNCTION("IFERROR(FILTER('Currently Exported'!L$3:L$140,EXACT('Currently Exported'!$A$3:$A$140,$A26)), """")"),"")</f>
        <v/>
      </c>
      <c r="M26" s="1" t="str">
        <f ca="1">IFERROR(__xludf.DUMMYFUNCTION("IFERROR(FILTER('Currently Exported'!M$3:M$140,EXACT('Currently Exported'!$A$3:$A$140,$A26)), """")"),"")</f>
        <v/>
      </c>
      <c r="N26" s="1" t="str">
        <f ca="1">IFERROR(__xludf.DUMMYFUNCTION("IFERROR(FILTER('Currently Exported'!N$3:N$140,EXACT('Currently Exported'!$A$3:$A$140,$A26)), """")"),"")</f>
        <v/>
      </c>
      <c r="O26" s="1" t="str">
        <f ca="1">IFERROR(__xludf.DUMMYFUNCTION("IFERROR(FILTER('Currently Exported'!O$3:O$140,EXACT('Currently Exported'!$A$3:$A$140,$A26)), """")"),"")</f>
        <v/>
      </c>
      <c r="P26" s="1" t="str">
        <f ca="1">IFERROR(__xludf.DUMMYFUNCTION("IFERROR(FILTER('Currently Exported'!P$3:P$140,EXACT('Currently Exported'!$A$3:$A$140,$A26)), """")"),"")</f>
        <v/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IFERROR(__xludf.DUMMYFUNCTION("IFERROR(FILTER('Currently Exported'!B$3:B$140,EXACT('Currently Exported'!$A$3:$A$140,$A27)), """")"),"")</f>
        <v/>
      </c>
      <c r="C27" s="1" t="str">
        <f ca="1">IFERROR(__xludf.DUMMYFUNCTION("IFERROR(FILTER('Currently Exported'!C$3:C$140,EXACT('Currently Exported'!$A$3:$A$140,$A27)), """")"),"")</f>
        <v/>
      </c>
      <c r="D27" s="1" t="str">
        <f ca="1">IFERROR(__xludf.DUMMYFUNCTION("IFERROR(FILTER('Currently Exported'!D$3:D$140,EXACT('Currently Exported'!$A$3:$A$140,$A27)), """")"),"")</f>
        <v/>
      </c>
      <c r="E27" s="1" t="str">
        <f ca="1">IFERROR(__xludf.DUMMYFUNCTION("IFERROR(FILTER('Currently Exported'!E$3:E$140,EXACT('Currently Exported'!$A$3:$A$140,$A27)), """")"),"")</f>
        <v/>
      </c>
      <c r="F27" s="1" t="str">
        <f ca="1">IFERROR(__xludf.DUMMYFUNCTION("IFERROR(FILTER('Currently Exported'!F$3:F$140,EXACT('Currently Exported'!$A$3:$A$140,$A27)), """")"),"")</f>
        <v/>
      </c>
      <c r="G27" s="1" t="str">
        <f ca="1">IFERROR(__xludf.DUMMYFUNCTION("IFERROR(FILTER('Currently Exported'!G$3:G$140,EXACT('Currently Exported'!$A$3:$A$140,$A27)), """")"),"")</f>
        <v/>
      </c>
      <c r="H27" s="1" t="str">
        <f ca="1">IFERROR(__xludf.DUMMYFUNCTION("IFERROR(FILTER('Currently Exported'!H$3:H$140,EXACT('Currently Exported'!$A$3:$A$140,$A27)), """")"),"")</f>
        <v/>
      </c>
      <c r="I27" s="1" t="str">
        <f ca="1">IFERROR(__xludf.DUMMYFUNCTION("IFERROR(FILTER('Currently Exported'!I$3:I$140,EXACT('Currently Exported'!$A$3:$A$140,$A27)), """")"),"")</f>
        <v/>
      </c>
      <c r="J27" s="1" t="str">
        <f ca="1">IFERROR(__xludf.DUMMYFUNCTION("IFERROR(FILTER('Currently Exported'!J$3:J$140,EXACT('Currently Exported'!$A$3:$A$140,$A27)), """")"),"")</f>
        <v/>
      </c>
      <c r="K27" s="1" t="str">
        <f ca="1">IFERROR(__xludf.DUMMYFUNCTION("IFERROR(FILTER('Currently Exported'!K$3:K$140,EXACT('Currently Exported'!$A$3:$A$140,$A27)), """")"),"")</f>
        <v/>
      </c>
      <c r="L27" s="1" t="str">
        <f ca="1">IFERROR(__xludf.DUMMYFUNCTION("IFERROR(FILTER('Currently Exported'!L$3:L$140,EXACT('Currently Exported'!$A$3:$A$140,$A27)), """")"),"")</f>
        <v/>
      </c>
      <c r="M27" s="1" t="str">
        <f ca="1">IFERROR(__xludf.DUMMYFUNCTION("IFERROR(FILTER('Currently Exported'!M$3:M$140,EXACT('Currently Exported'!$A$3:$A$140,$A27)), """")"),"")</f>
        <v/>
      </c>
      <c r="N27" s="1" t="str">
        <f ca="1">IFERROR(__xludf.DUMMYFUNCTION("IFERROR(FILTER('Currently Exported'!N$3:N$140,EXACT('Currently Exported'!$A$3:$A$140,$A27)), """")"),"")</f>
        <v/>
      </c>
      <c r="O27" s="1" t="str">
        <f ca="1">IFERROR(__xludf.DUMMYFUNCTION("IFERROR(FILTER('Currently Exported'!O$3:O$140,EXACT('Currently Exported'!$A$3:$A$140,$A27)), """")"),"")</f>
        <v/>
      </c>
      <c r="P27" s="1" t="str">
        <f ca="1">IFERROR(__xludf.DUMMYFUNCTION("IFERROR(FILTER('Currently Exported'!P$3:P$140,EXACT('Currently Exported'!$A$3:$A$140,$A27)), """")"),"")</f>
        <v/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IFERROR(__xludf.DUMMYFUNCTION("IFERROR(FILTER('Currently Exported'!B$3:B$140,EXACT('Currently Exported'!$A$3:$A$140,$A28)), """")"),"")</f>
        <v/>
      </c>
      <c r="C28" s="1" t="str">
        <f ca="1">IFERROR(__xludf.DUMMYFUNCTION("IFERROR(FILTER('Currently Exported'!C$3:C$140,EXACT('Currently Exported'!$A$3:$A$140,$A28)), """")"),"")</f>
        <v/>
      </c>
      <c r="D28" s="1" t="str">
        <f ca="1">IFERROR(__xludf.DUMMYFUNCTION("IFERROR(FILTER('Currently Exported'!D$3:D$140,EXACT('Currently Exported'!$A$3:$A$140,$A28)), """")"),"")</f>
        <v/>
      </c>
      <c r="E28" s="1" t="str">
        <f ca="1">IFERROR(__xludf.DUMMYFUNCTION("IFERROR(FILTER('Currently Exported'!E$3:E$140,EXACT('Currently Exported'!$A$3:$A$140,$A28)), """")"),"")</f>
        <v/>
      </c>
      <c r="F28" s="1" t="str">
        <f ca="1">IFERROR(__xludf.DUMMYFUNCTION("IFERROR(FILTER('Currently Exported'!F$3:F$140,EXACT('Currently Exported'!$A$3:$A$140,$A28)), """")"),"")</f>
        <v/>
      </c>
      <c r="G28" s="1" t="str">
        <f ca="1">IFERROR(__xludf.DUMMYFUNCTION("IFERROR(FILTER('Currently Exported'!G$3:G$140,EXACT('Currently Exported'!$A$3:$A$140,$A28)), """")"),"")</f>
        <v/>
      </c>
      <c r="H28" s="1" t="str">
        <f ca="1">IFERROR(__xludf.DUMMYFUNCTION("IFERROR(FILTER('Currently Exported'!H$3:H$140,EXACT('Currently Exported'!$A$3:$A$140,$A28)), """")"),"")</f>
        <v/>
      </c>
      <c r="I28" s="1" t="str">
        <f ca="1">IFERROR(__xludf.DUMMYFUNCTION("IFERROR(FILTER('Currently Exported'!I$3:I$140,EXACT('Currently Exported'!$A$3:$A$140,$A28)), """")"),"")</f>
        <v/>
      </c>
      <c r="J28" s="1" t="str">
        <f ca="1">IFERROR(__xludf.DUMMYFUNCTION("IFERROR(FILTER('Currently Exported'!J$3:J$140,EXACT('Currently Exported'!$A$3:$A$140,$A28)), """")"),"")</f>
        <v/>
      </c>
      <c r="K28" s="1" t="str">
        <f ca="1">IFERROR(__xludf.DUMMYFUNCTION("IFERROR(FILTER('Currently Exported'!K$3:K$140,EXACT('Currently Exported'!$A$3:$A$140,$A28)), """")"),"")</f>
        <v/>
      </c>
      <c r="L28" s="1" t="str">
        <f ca="1">IFERROR(__xludf.DUMMYFUNCTION("IFERROR(FILTER('Currently Exported'!L$3:L$140,EXACT('Currently Exported'!$A$3:$A$140,$A28)), """")"),"")</f>
        <v/>
      </c>
      <c r="M28" s="1" t="str">
        <f ca="1">IFERROR(__xludf.DUMMYFUNCTION("IFERROR(FILTER('Currently Exported'!M$3:M$140,EXACT('Currently Exported'!$A$3:$A$140,$A28)), """")"),"")</f>
        <v/>
      </c>
      <c r="N28" s="1" t="str">
        <f ca="1">IFERROR(__xludf.DUMMYFUNCTION("IFERROR(FILTER('Currently Exported'!N$3:N$140,EXACT('Currently Exported'!$A$3:$A$140,$A28)), """")"),"")</f>
        <v/>
      </c>
      <c r="O28" s="1" t="str">
        <f ca="1">IFERROR(__xludf.DUMMYFUNCTION("IFERROR(FILTER('Currently Exported'!O$3:O$140,EXACT('Currently Exported'!$A$3:$A$140,$A28)), """")"),"")</f>
        <v/>
      </c>
      <c r="P28" s="1" t="str">
        <f ca="1">IFERROR(__xludf.DUMMYFUNCTION("IFERROR(FILTER('Currently Exported'!P$3:P$140,EXACT('Currently Exported'!$A$3:$A$140,$A28)), """")"),"")</f>
        <v/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IFERROR(__xludf.DUMMYFUNCTION("IFERROR(FILTER('Currently Exported'!B$3:B$140,EXACT('Currently Exported'!$A$3:$A$140,$A29)), """")"),"")</f>
        <v/>
      </c>
      <c r="C29" s="1" t="str">
        <f ca="1">IFERROR(__xludf.DUMMYFUNCTION("IFERROR(FILTER('Currently Exported'!C$3:C$140,EXACT('Currently Exported'!$A$3:$A$140,$A29)), """")"),"")</f>
        <v/>
      </c>
      <c r="D29" s="1" t="str">
        <f ca="1">IFERROR(__xludf.DUMMYFUNCTION("IFERROR(FILTER('Currently Exported'!D$3:D$140,EXACT('Currently Exported'!$A$3:$A$140,$A29)), """")"),"")</f>
        <v/>
      </c>
      <c r="E29" s="1" t="str">
        <f ca="1">IFERROR(__xludf.DUMMYFUNCTION("IFERROR(FILTER('Currently Exported'!E$3:E$140,EXACT('Currently Exported'!$A$3:$A$140,$A29)), """")"),"")</f>
        <v/>
      </c>
      <c r="F29" s="1" t="str">
        <f ca="1">IFERROR(__xludf.DUMMYFUNCTION("IFERROR(FILTER('Currently Exported'!F$3:F$140,EXACT('Currently Exported'!$A$3:$A$140,$A29)), """")"),"")</f>
        <v/>
      </c>
      <c r="G29" s="1" t="str">
        <f ca="1">IFERROR(__xludf.DUMMYFUNCTION("IFERROR(FILTER('Currently Exported'!G$3:G$140,EXACT('Currently Exported'!$A$3:$A$140,$A29)), """")"),"")</f>
        <v/>
      </c>
      <c r="H29" s="1" t="str">
        <f ca="1">IFERROR(__xludf.DUMMYFUNCTION("IFERROR(FILTER('Currently Exported'!H$3:H$140,EXACT('Currently Exported'!$A$3:$A$140,$A29)), """")"),"")</f>
        <v/>
      </c>
      <c r="I29" s="1" t="str">
        <f ca="1">IFERROR(__xludf.DUMMYFUNCTION("IFERROR(FILTER('Currently Exported'!I$3:I$140,EXACT('Currently Exported'!$A$3:$A$140,$A29)), """")"),"")</f>
        <v/>
      </c>
      <c r="J29" s="1" t="str">
        <f ca="1">IFERROR(__xludf.DUMMYFUNCTION("IFERROR(FILTER('Currently Exported'!J$3:J$140,EXACT('Currently Exported'!$A$3:$A$140,$A29)), """")"),"")</f>
        <v/>
      </c>
      <c r="K29" s="1" t="str">
        <f ca="1">IFERROR(__xludf.DUMMYFUNCTION("IFERROR(FILTER('Currently Exported'!K$3:K$140,EXACT('Currently Exported'!$A$3:$A$140,$A29)), """")"),"")</f>
        <v/>
      </c>
      <c r="L29" s="1" t="str">
        <f ca="1">IFERROR(__xludf.DUMMYFUNCTION("IFERROR(FILTER('Currently Exported'!L$3:L$140,EXACT('Currently Exported'!$A$3:$A$140,$A29)), """")"),"")</f>
        <v/>
      </c>
      <c r="M29" s="1" t="str">
        <f ca="1">IFERROR(__xludf.DUMMYFUNCTION("IFERROR(FILTER('Currently Exported'!M$3:M$140,EXACT('Currently Exported'!$A$3:$A$140,$A29)), """")"),"")</f>
        <v/>
      </c>
      <c r="N29" s="1" t="str">
        <f ca="1">IFERROR(__xludf.DUMMYFUNCTION("IFERROR(FILTER('Currently Exported'!N$3:N$140,EXACT('Currently Exported'!$A$3:$A$140,$A29)), """")"),"")</f>
        <v/>
      </c>
      <c r="O29" s="1" t="str">
        <f ca="1">IFERROR(__xludf.DUMMYFUNCTION("IFERROR(FILTER('Currently Exported'!O$3:O$140,EXACT('Currently Exported'!$A$3:$A$140,$A29)), """")"),"")</f>
        <v/>
      </c>
      <c r="P29" s="1" t="str">
        <f ca="1">IFERROR(__xludf.DUMMYFUNCTION("IFERROR(FILTER('Currently Exported'!P$3:P$140,EXACT('Currently Exported'!$A$3:$A$140,$A29)), """")"),"")</f>
        <v/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IFERROR(__xludf.DUMMYFUNCTION("IFERROR(FILTER('Currently Exported'!B$3:B$140,EXACT('Currently Exported'!$A$3:$A$140,$A30)), """")"),"")</f>
        <v/>
      </c>
      <c r="C30" s="1" t="str">
        <f ca="1">IFERROR(__xludf.DUMMYFUNCTION("IFERROR(FILTER('Currently Exported'!C$3:C$140,EXACT('Currently Exported'!$A$3:$A$140,$A30)), """")"),"")</f>
        <v/>
      </c>
      <c r="D30" s="1" t="str">
        <f ca="1">IFERROR(__xludf.DUMMYFUNCTION("IFERROR(FILTER('Currently Exported'!D$3:D$140,EXACT('Currently Exported'!$A$3:$A$140,$A30)), """")"),"")</f>
        <v/>
      </c>
      <c r="E30" s="1" t="str">
        <f ca="1">IFERROR(__xludf.DUMMYFUNCTION("IFERROR(FILTER('Currently Exported'!E$3:E$140,EXACT('Currently Exported'!$A$3:$A$140,$A30)), """")"),"")</f>
        <v/>
      </c>
      <c r="F30" s="1" t="str">
        <f ca="1">IFERROR(__xludf.DUMMYFUNCTION("IFERROR(FILTER('Currently Exported'!F$3:F$140,EXACT('Currently Exported'!$A$3:$A$140,$A30)), """")"),"")</f>
        <v/>
      </c>
      <c r="G30" s="1" t="str">
        <f ca="1">IFERROR(__xludf.DUMMYFUNCTION("IFERROR(FILTER('Currently Exported'!G$3:G$140,EXACT('Currently Exported'!$A$3:$A$140,$A30)), """")"),"")</f>
        <v/>
      </c>
      <c r="H30" s="1" t="str">
        <f ca="1">IFERROR(__xludf.DUMMYFUNCTION("IFERROR(FILTER('Currently Exported'!H$3:H$140,EXACT('Currently Exported'!$A$3:$A$140,$A30)), """")"),"")</f>
        <v/>
      </c>
      <c r="I30" s="1" t="str">
        <f ca="1">IFERROR(__xludf.DUMMYFUNCTION("IFERROR(FILTER('Currently Exported'!I$3:I$140,EXACT('Currently Exported'!$A$3:$A$140,$A30)), """")"),"")</f>
        <v/>
      </c>
      <c r="J30" s="1" t="str">
        <f ca="1">IFERROR(__xludf.DUMMYFUNCTION("IFERROR(FILTER('Currently Exported'!J$3:J$140,EXACT('Currently Exported'!$A$3:$A$140,$A30)), """")"),"")</f>
        <v/>
      </c>
      <c r="K30" s="1" t="str">
        <f ca="1">IFERROR(__xludf.DUMMYFUNCTION("IFERROR(FILTER('Currently Exported'!K$3:K$140,EXACT('Currently Exported'!$A$3:$A$140,$A30)), """")"),"")</f>
        <v/>
      </c>
      <c r="L30" s="1" t="str">
        <f ca="1">IFERROR(__xludf.DUMMYFUNCTION("IFERROR(FILTER('Currently Exported'!L$3:L$140,EXACT('Currently Exported'!$A$3:$A$140,$A30)), """")"),"")</f>
        <v/>
      </c>
      <c r="M30" s="1" t="str">
        <f ca="1">IFERROR(__xludf.DUMMYFUNCTION("IFERROR(FILTER('Currently Exported'!M$3:M$140,EXACT('Currently Exported'!$A$3:$A$140,$A30)), """")"),"")</f>
        <v/>
      </c>
      <c r="N30" s="1" t="str">
        <f ca="1">IFERROR(__xludf.DUMMYFUNCTION("IFERROR(FILTER('Currently Exported'!N$3:N$140,EXACT('Currently Exported'!$A$3:$A$140,$A30)), """")"),"")</f>
        <v/>
      </c>
      <c r="O30" s="1" t="str">
        <f ca="1">IFERROR(__xludf.DUMMYFUNCTION("IFERROR(FILTER('Currently Exported'!O$3:O$140,EXACT('Currently Exported'!$A$3:$A$140,$A30)), """")"),"")</f>
        <v/>
      </c>
      <c r="P30" s="1" t="str">
        <f ca="1">IFERROR(__xludf.DUMMYFUNCTION("IFERROR(FILTER('Currently Exported'!P$3:P$140,EXACT('Currently Exported'!$A$3:$A$140,$A30)), """")"),"")</f>
        <v/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IFERROR(__xludf.DUMMYFUNCTION("IFERROR(FILTER('Currently Exported'!B$3:B$140,EXACT('Currently Exported'!$A$3:$A$140,$A31)), """")"),"")</f>
        <v/>
      </c>
      <c r="C31" s="1" t="str">
        <f ca="1">IFERROR(__xludf.DUMMYFUNCTION("IFERROR(FILTER('Currently Exported'!C$3:C$140,EXACT('Currently Exported'!$A$3:$A$140,$A31)), """")"),"")</f>
        <v/>
      </c>
      <c r="D31" s="1" t="str">
        <f ca="1">IFERROR(__xludf.DUMMYFUNCTION("IFERROR(FILTER('Currently Exported'!D$3:D$140,EXACT('Currently Exported'!$A$3:$A$140,$A31)), """")"),"")</f>
        <v/>
      </c>
      <c r="E31" s="1" t="str">
        <f ca="1">IFERROR(__xludf.DUMMYFUNCTION("IFERROR(FILTER('Currently Exported'!E$3:E$140,EXACT('Currently Exported'!$A$3:$A$140,$A31)), """")"),"")</f>
        <v/>
      </c>
      <c r="F31" s="1" t="str">
        <f ca="1">IFERROR(__xludf.DUMMYFUNCTION("IFERROR(FILTER('Currently Exported'!F$3:F$140,EXACT('Currently Exported'!$A$3:$A$140,$A31)), """")"),"")</f>
        <v/>
      </c>
      <c r="G31" s="1" t="str">
        <f ca="1">IFERROR(__xludf.DUMMYFUNCTION("IFERROR(FILTER('Currently Exported'!G$3:G$140,EXACT('Currently Exported'!$A$3:$A$140,$A31)), """")"),"")</f>
        <v/>
      </c>
      <c r="H31" s="1" t="str">
        <f ca="1">IFERROR(__xludf.DUMMYFUNCTION("IFERROR(FILTER('Currently Exported'!H$3:H$140,EXACT('Currently Exported'!$A$3:$A$140,$A31)), """")"),"")</f>
        <v/>
      </c>
      <c r="I31" s="1" t="str">
        <f ca="1">IFERROR(__xludf.DUMMYFUNCTION("IFERROR(FILTER('Currently Exported'!I$3:I$140,EXACT('Currently Exported'!$A$3:$A$140,$A31)), """")"),"")</f>
        <v/>
      </c>
      <c r="J31" s="1" t="str">
        <f ca="1">IFERROR(__xludf.DUMMYFUNCTION("IFERROR(FILTER('Currently Exported'!J$3:J$140,EXACT('Currently Exported'!$A$3:$A$140,$A31)), """")"),"")</f>
        <v/>
      </c>
      <c r="K31" s="1" t="str">
        <f ca="1">IFERROR(__xludf.DUMMYFUNCTION("IFERROR(FILTER('Currently Exported'!K$3:K$140,EXACT('Currently Exported'!$A$3:$A$140,$A31)), """")"),"")</f>
        <v/>
      </c>
      <c r="L31" s="1" t="str">
        <f ca="1">IFERROR(__xludf.DUMMYFUNCTION("IFERROR(FILTER('Currently Exported'!L$3:L$140,EXACT('Currently Exported'!$A$3:$A$140,$A31)), """")"),"")</f>
        <v/>
      </c>
      <c r="M31" s="1" t="str">
        <f ca="1">IFERROR(__xludf.DUMMYFUNCTION("IFERROR(FILTER('Currently Exported'!M$3:M$140,EXACT('Currently Exported'!$A$3:$A$140,$A31)), """")"),"")</f>
        <v/>
      </c>
      <c r="N31" s="1" t="str">
        <f ca="1">IFERROR(__xludf.DUMMYFUNCTION("IFERROR(FILTER('Currently Exported'!N$3:N$140,EXACT('Currently Exported'!$A$3:$A$140,$A31)), """")"),"")</f>
        <v/>
      </c>
      <c r="O31" s="1" t="str">
        <f ca="1">IFERROR(__xludf.DUMMYFUNCTION("IFERROR(FILTER('Currently Exported'!O$3:O$140,EXACT('Currently Exported'!$A$3:$A$140,$A31)), """")"),"")</f>
        <v/>
      </c>
      <c r="P31" s="1" t="str">
        <f ca="1">IFERROR(__xludf.DUMMYFUNCTION("IFERROR(FILTER('Currently Exported'!P$3:P$140,EXACT('Currently Exported'!$A$3:$A$140,$A31)), """")"),"")</f>
        <v/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IFERROR(__xludf.DUMMYFUNCTION("IFERROR(FILTER('Currently Exported'!B$3:B$140,EXACT('Currently Exported'!$A$3:$A$140,$A32)), """")"),"")</f>
        <v/>
      </c>
      <c r="C32" s="1" t="str">
        <f ca="1">IFERROR(__xludf.DUMMYFUNCTION("IFERROR(FILTER('Currently Exported'!C$3:C$140,EXACT('Currently Exported'!$A$3:$A$140,$A32)), """")"),"")</f>
        <v/>
      </c>
      <c r="D32" s="1" t="str">
        <f ca="1">IFERROR(__xludf.DUMMYFUNCTION("IFERROR(FILTER('Currently Exported'!D$3:D$140,EXACT('Currently Exported'!$A$3:$A$140,$A32)), """")"),"")</f>
        <v/>
      </c>
      <c r="E32" s="1" t="str">
        <f ca="1">IFERROR(__xludf.DUMMYFUNCTION("IFERROR(FILTER('Currently Exported'!E$3:E$140,EXACT('Currently Exported'!$A$3:$A$140,$A32)), """")"),"")</f>
        <v/>
      </c>
      <c r="F32" s="1" t="str">
        <f ca="1">IFERROR(__xludf.DUMMYFUNCTION("IFERROR(FILTER('Currently Exported'!F$3:F$140,EXACT('Currently Exported'!$A$3:$A$140,$A32)), """")"),"")</f>
        <v/>
      </c>
      <c r="G32" s="1" t="str">
        <f ca="1">IFERROR(__xludf.DUMMYFUNCTION("IFERROR(FILTER('Currently Exported'!G$3:G$140,EXACT('Currently Exported'!$A$3:$A$140,$A32)), """")"),"")</f>
        <v/>
      </c>
      <c r="H32" s="1" t="str">
        <f ca="1">IFERROR(__xludf.DUMMYFUNCTION("IFERROR(FILTER('Currently Exported'!H$3:H$140,EXACT('Currently Exported'!$A$3:$A$140,$A32)), """")"),"")</f>
        <v/>
      </c>
      <c r="I32" s="1" t="str">
        <f ca="1">IFERROR(__xludf.DUMMYFUNCTION("IFERROR(FILTER('Currently Exported'!I$3:I$140,EXACT('Currently Exported'!$A$3:$A$140,$A32)), """")"),"")</f>
        <v/>
      </c>
      <c r="J32" s="1" t="str">
        <f ca="1">IFERROR(__xludf.DUMMYFUNCTION("IFERROR(FILTER('Currently Exported'!J$3:J$140,EXACT('Currently Exported'!$A$3:$A$140,$A32)), """")"),"")</f>
        <v/>
      </c>
      <c r="K32" s="1" t="str">
        <f ca="1">IFERROR(__xludf.DUMMYFUNCTION("IFERROR(FILTER('Currently Exported'!K$3:K$140,EXACT('Currently Exported'!$A$3:$A$140,$A32)), """")"),"")</f>
        <v/>
      </c>
      <c r="L32" s="1" t="str">
        <f ca="1">IFERROR(__xludf.DUMMYFUNCTION("IFERROR(FILTER('Currently Exported'!L$3:L$140,EXACT('Currently Exported'!$A$3:$A$140,$A32)), """")"),"")</f>
        <v/>
      </c>
      <c r="M32" s="1" t="str">
        <f ca="1">IFERROR(__xludf.DUMMYFUNCTION("IFERROR(FILTER('Currently Exported'!M$3:M$140,EXACT('Currently Exported'!$A$3:$A$140,$A32)), """")"),"")</f>
        <v/>
      </c>
      <c r="N32" s="1" t="str">
        <f ca="1">IFERROR(__xludf.DUMMYFUNCTION("IFERROR(FILTER('Currently Exported'!N$3:N$140,EXACT('Currently Exported'!$A$3:$A$140,$A32)), """")"),"")</f>
        <v/>
      </c>
      <c r="O32" s="1" t="str">
        <f ca="1">IFERROR(__xludf.DUMMYFUNCTION("IFERROR(FILTER('Currently Exported'!O$3:O$140,EXACT('Currently Exported'!$A$3:$A$140,$A32)), """")"),"")</f>
        <v/>
      </c>
      <c r="P32" s="1" t="str">
        <f ca="1">IFERROR(__xludf.DUMMYFUNCTION("IFERROR(FILTER('Currently Exported'!P$3:P$140,EXACT('Currently Exported'!$A$3:$A$140,$A32)), """")"),"")</f>
        <v/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IFERROR(__xludf.DUMMYFUNCTION("IFERROR(FILTER('Currently Exported'!B$3:B$140,EXACT('Currently Exported'!$A$3:$A$140,$A33)), """")"),"")</f>
        <v/>
      </c>
      <c r="C33" s="1" t="str">
        <f ca="1">IFERROR(__xludf.DUMMYFUNCTION("IFERROR(FILTER('Currently Exported'!C$3:C$140,EXACT('Currently Exported'!$A$3:$A$140,$A33)), """")"),"")</f>
        <v/>
      </c>
      <c r="D33" s="1" t="str">
        <f ca="1">IFERROR(__xludf.DUMMYFUNCTION("IFERROR(FILTER('Currently Exported'!D$3:D$140,EXACT('Currently Exported'!$A$3:$A$140,$A33)), """")"),"")</f>
        <v/>
      </c>
      <c r="E33" s="1" t="str">
        <f ca="1">IFERROR(__xludf.DUMMYFUNCTION("IFERROR(FILTER('Currently Exported'!E$3:E$140,EXACT('Currently Exported'!$A$3:$A$140,$A33)), """")"),"")</f>
        <v/>
      </c>
      <c r="F33" s="1" t="str">
        <f ca="1">IFERROR(__xludf.DUMMYFUNCTION("IFERROR(FILTER('Currently Exported'!F$3:F$140,EXACT('Currently Exported'!$A$3:$A$140,$A33)), """")"),"")</f>
        <v/>
      </c>
      <c r="G33" s="1" t="str">
        <f ca="1">IFERROR(__xludf.DUMMYFUNCTION("IFERROR(FILTER('Currently Exported'!G$3:G$140,EXACT('Currently Exported'!$A$3:$A$140,$A33)), """")"),"")</f>
        <v/>
      </c>
      <c r="H33" s="1" t="str">
        <f ca="1">IFERROR(__xludf.DUMMYFUNCTION("IFERROR(FILTER('Currently Exported'!H$3:H$140,EXACT('Currently Exported'!$A$3:$A$140,$A33)), """")"),"")</f>
        <v/>
      </c>
      <c r="I33" s="1" t="str">
        <f ca="1">IFERROR(__xludf.DUMMYFUNCTION("IFERROR(FILTER('Currently Exported'!I$3:I$140,EXACT('Currently Exported'!$A$3:$A$140,$A33)), """")"),"")</f>
        <v/>
      </c>
      <c r="J33" s="1" t="str">
        <f ca="1">IFERROR(__xludf.DUMMYFUNCTION("IFERROR(FILTER('Currently Exported'!J$3:J$140,EXACT('Currently Exported'!$A$3:$A$140,$A33)), """")"),"")</f>
        <v/>
      </c>
      <c r="K33" s="1" t="str">
        <f ca="1">IFERROR(__xludf.DUMMYFUNCTION("IFERROR(FILTER('Currently Exported'!K$3:K$140,EXACT('Currently Exported'!$A$3:$A$140,$A33)), """")"),"")</f>
        <v/>
      </c>
      <c r="L33" s="1" t="str">
        <f ca="1">IFERROR(__xludf.DUMMYFUNCTION("IFERROR(FILTER('Currently Exported'!L$3:L$140,EXACT('Currently Exported'!$A$3:$A$140,$A33)), """")"),"")</f>
        <v/>
      </c>
      <c r="M33" s="1" t="str">
        <f ca="1">IFERROR(__xludf.DUMMYFUNCTION("IFERROR(FILTER('Currently Exported'!M$3:M$140,EXACT('Currently Exported'!$A$3:$A$140,$A33)), """")"),"")</f>
        <v/>
      </c>
      <c r="N33" s="1" t="str">
        <f ca="1">IFERROR(__xludf.DUMMYFUNCTION("IFERROR(FILTER('Currently Exported'!N$3:N$140,EXACT('Currently Exported'!$A$3:$A$140,$A33)), """")"),"")</f>
        <v/>
      </c>
      <c r="O33" s="1" t="str">
        <f ca="1">IFERROR(__xludf.DUMMYFUNCTION("IFERROR(FILTER('Currently Exported'!O$3:O$140,EXACT('Currently Exported'!$A$3:$A$140,$A33)), """")"),"")</f>
        <v/>
      </c>
      <c r="P33" s="1" t="str">
        <f ca="1">IFERROR(__xludf.DUMMYFUNCTION("IFERROR(FILTER('Currently Exported'!P$3:P$140,EXACT('Currently Exported'!$A$3:$A$140,$A33)), """")"),"")</f>
        <v/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IFERROR(__xludf.DUMMYFUNCTION("IFERROR(FILTER('Currently Exported'!B$3:B$140,EXACT('Currently Exported'!$A$3:$A$140,$A34)), """")"),"")</f>
        <v/>
      </c>
      <c r="C34" s="1" t="str">
        <f ca="1">IFERROR(__xludf.DUMMYFUNCTION("IFERROR(FILTER('Currently Exported'!C$3:C$140,EXACT('Currently Exported'!$A$3:$A$140,$A34)), """")"),"")</f>
        <v/>
      </c>
      <c r="D34" s="1" t="str">
        <f ca="1">IFERROR(__xludf.DUMMYFUNCTION("IFERROR(FILTER('Currently Exported'!D$3:D$140,EXACT('Currently Exported'!$A$3:$A$140,$A34)), """")"),"")</f>
        <v/>
      </c>
      <c r="E34" s="1" t="str">
        <f ca="1">IFERROR(__xludf.DUMMYFUNCTION("IFERROR(FILTER('Currently Exported'!E$3:E$140,EXACT('Currently Exported'!$A$3:$A$140,$A34)), """")"),"")</f>
        <v/>
      </c>
      <c r="F34" s="1" t="str">
        <f ca="1">IFERROR(__xludf.DUMMYFUNCTION("IFERROR(FILTER('Currently Exported'!F$3:F$140,EXACT('Currently Exported'!$A$3:$A$140,$A34)), """")"),"")</f>
        <v/>
      </c>
      <c r="G34" s="1" t="str">
        <f ca="1">IFERROR(__xludf.DUMMYFUNCTION("IFERROR(FILTER('Currently Exported'!G$3:G$140,EXACT('Currently Exported'!$A$3:$A$140,$A34)), """")"),"")</f>
        <v/>
      </c>
      <c r="H34" s="1" t="str">
        <f ca="1">IFERROR(__xludf.DUMMYFUNCTION("IFERROR(FILTER('Currently Exported'!H$3:H$140,EXACT('Currently Exported'!$A$3:$A$140,$A34)), """")"),"")</f>
        <v/>
      </c>
      <c r="I34" s="1" t="str">
        <f ca="1">IFERROR(__xludf.DUMMYFUNCTION("IFERROR(FILTER('Currently Exported'!I$3:I$140,EXACT('Currently Exported'!$A$3:$A$140,$A34)), """")"),"")</f>
        <v/>
      </c>
      <c r="J34" s="1" t="str">
        <f ca="1">IFERROR(__xludf.DUMMYFUNCTION("IFERROR(FILTER('Currently Exported'!J$3:J$140,EXACT('Currently Exported'!$A$3:$A$140,$A34)), """")"),"")</f>
        <v/>
      </c>
      <c r="K34" s="1" t="str">
        <f ca="1">IFERROR(__xludf.DUMMYFUNCTION("IFERROR(FILTER('Currently Exported'!K$3:K$140,EXACT('Currently Exported'!$A$3:$A$140,$A34)), """")"),"")</f>
        <v/>
      </c>
      <c r="L34" s="1" t="str">
        <f ca="1">IFERROR(__xludf.DUMMYFUNCTION("IFERROR(FILTER('Currently Exported'!L$3:L$140,EXACT('Currently Exported'!$A$3:$A$140,$A34)), """")"),"")</f>
        <v/>
      </c>
      <c r="M34" s="1" t="str">
        <f ca="1">IFERROR(__xludf.DUMMYFUNCTION("IFERROR(FILTER('Currently Exported'!M$3:M$140,EXACT('Currently Exported'!$A$3:$A$140,$A34)), """")"),"")</f>
        <v/>
      </c>
      <c r="N34" s="1" t="str">
        <f ca="1">IFERROR(__xludf.DUMMYFUNCTION("IFERROR(FILTER('Currently Exported'!N$3:N$140,EXACT('Currently Exported'!$A$3:$A$140,$A34)), """")"),"")</f>
        <v/>
      </c>
      <c r="O34" s="1" t="str">
        <f ca="1">IFERROR(__xludf.DUMMYFUNCTION("IFERROR(FILTER('Currently Exported'!O$3:O$140,EXACT('Currently Exported'!$A$3:$A$140,$A34)), """")"),"")</f>
        <v/>
      </c>
      <c r="P34" s="1" t="str">
        <f ca="1">IFERROR(__xludf.DUMMYFUNCTION("IFERROR(FILTER('Currently Exported'!P$3:P$140,EXACT('Currently Exported'!$A$3:$A$140,$A34)), """")"),"")</f>
        <v/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IFERROR(__xludf.DUMMYFUNCTION("IFERROR(FILTER('Currently Exported'!B$3:B$140,EXACT('Currently Exported'!$A$3:$A$140,$A35)), """")"),"")</f>
        <v/>
      </c>
      <c r="C35" s="1" t="str">
        <f ca="1">IFERROR(__xludf.DUMMYFUNCTION("IFERROR(FILTER('Currently Exported'!C$3:C$140,EXACT('Currently Exported'!$A$3:$A$140,$A35)), """")"),"")</f>
        <v/>
      </c>
      <c r="D35" s="1" t="str">
        <f ca="1">IFERROR(__xludf.DUMMYFUNCTION("IFERROR(FILTER('Currently Exported'!D$3:D$140,EXACT('Currently Exported'!$A$3:$A$140,$A35)), """")"),"")</f>
        <v/>
      </c>
      <c r="E35" s="1" t="str">
        <f ca="1">IFERROR(__xludf.DUMMYFUNCTION("IFERROR(FILTER('Currently Exported'!E$3:E$140,EXACT('Currently Exported'!$A$3:$A$140,$A35)), """")"),"")</f>
        <v/>
      </c>
      <c r="F35" s="1" t="str">
        <f ca="1">IFERROR(__xludf.DUMMYFUNCTION("IFERROR(FILTER('Currently Exported'!F$3:F$140,EXACT('Currently Exported'!$A$3:$A$140,$A35)), """")"),"")</f>
        <v/>
      </c>
      <c r="G35" s="1" t="str">
        <f ca="1">IFERROR(__xludf.DUMMYFUNCTION("IFERROR(FILTER('Currently Exported'!G$3:G$140,EXACT('Currently Exported'!$A$3:$A$140,$A35)), """")"),"")</f>
        <v/>
      </c>
      <c r="H35" s="1" t="str">
        <f ca="1">IFERROR(__xludf.DUMMYFUNCTION("IFERROR(FILTER('Currently Exported'!H$3:H$140,EXACT('Currently Exported'!$A$3:$A$140,$A35)), """")"),"")</f>
        <v/>
      </c>
      <c r="I35" s="1" t="str">
        <f ca="1">IFERROR(__xludf.DUMMYFUNCTION("IFERROR(FILTER('Currently Exported'!I$3:I$140,EXACT('Currently Exported'!$A$3:$A$140,$A35)), """")"),"")</f>
        <v/>
      </c>
      <c r="J35" s="1" t="str">
        <f ca="1">IFERROR(__xludf.DUMMYFUNCTION("IFERROR(FILTER('Currently Exported'!J$3:J$140,EXACT('Currently Exported'!$A$3:$A$140,$A35)), """")"),"")</f>
        <v/>
      </c>
      <c r="K35" s="1" t="str">
        <f ca="1">IFERROR(__xludf.DUMMYFUNCTION("IFERROR(FILTER('Currently Exported'!K$3:K$140,EXACT('Currently Exported'!$A$3:$A$140,$A35)), """")"),"")</f>
        <v/>
      </c>
      <c r="L35" s="1" t="str">
        <f ca="1">IFERROR(__xludf.DUMMYFUNCTION("IFERROR(FILTER('Currently Exported'!L$3:L$140,EXACT('Currently Exported'!$A$3:$A$140,$A35)), """")"),"")</f>
        <v/>
      </c>
      <c r="M35" s="1" t="str">
        <f ca="1">IFERROR(__xludf.DUMMYFUNCTION("IFERROR(FILTER('Currently Exported'!M$3:M$140,EXACT('Currently Exported'!$A$3:$A$140,$A35)), """")"),"")</f>
        <v/>
      </c>
      <c r="N35" s="1" t="str">
        <f ca="1">IFERROR(__xludf.DUMMYFUNCTION("IFERROR(FILTER('Currently Exported'!N$3:N$140,EXACT('Currently Exported'!$A$3:$A$140,$A35)), """")"),"")</f>
        <v/>
      </c>
      <c r="O35" s="1" t="str">
        <f ca="1">IFERROR(__xludf.DUMMYFUNCTION("IFERROR(FILTER('Currently Exported'!O$3:O$140,EXACT('Currently Exported'!$A$3:$A$140,$A35)), """")"),"")</f>
        <v/>
      </c>
      <c r="P35" s="1" t="str">
        <f ca="1">IFERROR(__xludf.DUMMYFUNCTION("IFERROR(FILTER('Currently Exported'!P$3:P$140,EXACT('Currently Exported'!$A$3:$A$140,$A35)), """")"),"")</f>
        <v/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IFERROR(__xludf.DUMMYFUNCTION("IFERROR(FILTER('Currently Exported'!B$3:B$140,EXACT('Currently Exported'!$A$3:$A$140,$A36)), """")"),"")</f>
        <v/>
      </c>
      <c r="C36" s="1" t="str">
        <f ca="1">IFERROR(__xludf.DUMMYFUNCTION("IFERROR(FILTER('Currently Exported'!C$3:C$140,EXACT('Currently Exported'!$A$3:$A$140,$A36)), """")"),"")</f>
        <v/>
      </c>
      <c r="D36" s="1" t="str">
        <f ca="1">IFERROR(__xludf.DUMMYFUNCTION("IFERROR(FILTER('Currently Exported'!D$3:D$140,EXACT('Currently Exported'!$A$3:$A$140,$A36)), """")"),"")</f>
        <v/>
      </c>
      <c r="E36" s="1" t="str">
        <f ca="1">IFERROR(__xludf.DUMMYFUNCTION("IFERROR(FILTER('Currently Exported'!E$3:E$140,EXACT('Currently Exported'!$A$3:$A$140,$A36)), """")"),"")</f>
        <v/>
      </c>
      <c r="F36" s="1" t="str">
        <f ca="1">IFERROR(__xludf.DUMMYFUNCTION("IFERROR(FILTER('Currently Exported'!F$3:F$140,EXACT('Currently Exported'!$A$3:$A$140,$A36)), """")"),"")</f>
        <v/>
      </c>
      <c r="G36" s="1" t="str">
        <f ca="1">IFERROR(__xludf.DUMMYFUNCTION("IFERROR(FILTER('Currently Exported'!G$3:G$140,EXACT('Currently Exported'!$A$3:$A$140,$A36)), """")"),"")</f>
        <v/>
      </c>
      <c r="H36" s="1" t="str">
        <f ca="1">IFERROR(__xludf.DUMMYFUNCTION("IFERROR(FILTER('Currently Exported'!H$3:H$140,EXACT('Currently Exported'!$A$3:$A$140,$A36)), """")"),"")</f>
        <v/>
      </c>
      <c r="I36" s="1" t="str">
        <f ca="1">IFERROR(__xludf.DUMMYFUNCTION("IFERROR(FILTER('Currently Exported'!I$3:I$140,EXACT('Currently Exported'!$A$3:$A$140,$A36)), """")"),"")</f>
        <v/>
      </c>
      <c r="J36" s="1" t="str">
        <f ca="1">IFERROR(__xludf.DUMMYFUNCTION("IFERROR(FILTER('Currently Exported'!J$3:J$140,EXACT('Currently Exported'!$A$3:$A$140,$A36)), """")"),"")</f>
        <v/>
      </c>
      <c r="K36" s="1" t="str">
        <f ca="1">IFERROR(__xludf.DUMMYFUNCTION("IFERROR(FILTER('Currently Exported'!K$3:K$140,EXACT('Currently Exported'!$A$3:$A$140,$A36)), """")"),"")</f>
        <v/>
      </c>
      <c r="L36" s="1" t="str">
        <f ca="1">IFERROR(__xludf.DUMMYFUNCTION("IFERROR(FILTER('Currently Exported'!L$3:L$140,EXACT('Currently Exported'!$A$3:$A$140,$A36)), """")"),"")</f>
        <v/>
      </c>
      <c r="M36" s="1" t="str">
        <f ca="1">IFERROR(__xludf.DUMMYFUNCTION("IFERROR(FILTER('Currently Exported'!M$3:M$140,EXACT('Currently Exported'!$A$3:$A$140,$A36)), """")"),"")</f>
        <v/>
      </c>
      <c r="N36" s="1" t="str">
        <f ca="1">IFERROR(__xludf.DUMMYFUNCTION("IFERROR(FILTER('Currently Exported'!N$3:N$140,EXACT('Currently Exported'!$A$3:$A$140,$A36)), """")"),"")</f>
        <v/>
      </c>
      <c r="O36" s="1" t="str">
        <f ca="1">IFERROR(__xludf.DUMMYFUNCTION("IFERROR(FILTER('Currently Exported'!O$3:O$140,EXACT('Currently Exported'!$A$3:$A$140,$A36)), """")"),"")</f>
        <v/>
      </c>
      <c r="P36" s="1" t="str">
        <f ca="1">IFERROR(__xludf.DUMMYFUNCTION("IFERROR(FILTER('Currently Exported'!P$3:P$140,EXACT('Currently Exported'!$A$3:$A$140,$A36)), """")"),"")</f>
        <v/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IFERROR(__xludf.DUMMYFUNCTION("IFERROR(FILTER('Currently Exported'!B$3:B$140,EXACT('Currently Exported'!$A$3:$A$140,$A37)), """")"),"")</f>
        <v/>
      </c>
      <c r="C37" s="1" t="str">
        <f ca="1">IFERROR(__xludf.DUMMYFUNCTION("IFERROR(FILTER('Currently Exported'!C$3:C$140,EXACT('Currently Exported'!$A$3:$A$140,$A37)), """")"),"")</f>
        <v/>
      </c>
      <c r="D37" s="1" t="str">
        <f ca="1">IFERROR(__xludf.DUMMYFUNCTION("IFERROR(FILTER('Currently Exported'!D$3:D$140,EXACT('Currently Exported'!$A$3:$A$140,$A37)), """")"),"")</f>
        <v/>
      </c>
      <c r="E37" s="1" t="str">
        <f ca="1">IFERROR(__xludf.DUMMYFUNCTION("IFERROR(FILTER('Currently Exported'!E$3:E$140,EXACT('Currently Exported'!$A$3:$A$140,$A37)), """")"),"")</f>
        <v/>
      </c>
      <c r="F37" s="1" t="str">
        <f ca="1">IFERROR(__xludf.DUMMYFUNCTION("IFERROR(FILTER('Currently Exported'!F$3:F$140,EXACT('Currently Exported'!$A$3:$A$140,$A37)), """")"),"")</f>
        <v/>
      </c>
      <c r="G37" s="1" t="str">
        <f ca="1">IFERROR(__xludf.DUMMYFUNCTION("IFERROR(FILTER('Currently Exported'!G$3:G$140,EXACT('Currently Exported'!$A$3:$A$140,$A37)), """")"),"")</f>
        <v/>
      </c>
      <c r="H37" s="1" t="str">
        <f ca="1">IFERROR(__xludf.DUMMYFUNCTION("IFERROR(FILTER('Currently Exported'!H$3:H$140,EXACT('Currently Exported'!$A$3:$A$140,$A37)), """")"),"")</f>
        <v/>
      </c>
      <c r="I37" s="1" t="str">
        <f ca="1">IFERROR(__xludf.DUMMYFUNCTION("IFERROR(FILTER('Currently Exported'!I$3:I$140,EXACT('Currently Exported'!$A$3:$A$140,$A37)), """")"),"")</f>
        <v/>
      </c>
      <c r="J37" s="1" t="str">
        <f ca="1">IFERROR(__xludf.DUMMYFUNCTION("IFERROR(FILTER('Currently Exported'!J$3:J$140,EXACT('Currently Exported'!$A$3:$A$140,$A37)), """")"),"")</f>
        <v/>
      </c>
      <c r="K37" s="1" t="str">
        <f ca="1">IFERROR(__xludf.DUMMYFUNCTION("IFERROR(FILTER('Currently Exported'!K$3:K$140,EXACT('Currently Exported'!$A$3:$A$140,$A37)), """")"),"")</f>
        <v/>
      </c>
      <c r="L37" s="1" t="str">
        <f ca="1">IFERROR(__xludf.DUMMYFUNCTION("IFERROR(FILTER('Currently Exported'!L$3:L$140,EXACT('Currently Exported'!$A$3:$A$140,$A37)), """")"),"")</f>
        <v/>
      </c>
      <c r="M37" s="1" t="str">
        <f ca="1">IFERROR(__xludf.DUMMYFUNCTION("IFERROR(FILTER('Currently Exported'!M$3:M$140,EXACT('Currently Exported'!$A$3:$A$140,$A37)), """")"),"")</f>
        <v/>
      </c>
      <c r="N37" s="1" t="str">
        <f ca="1">IFERROR(__xludf.DUMMYFUNCTION("IFERROR(FILTER('Currently Exported'!N$3:N$140,EXACT('Currently Exported'!$A$3:$A$140,$A37)), """")"),"")</f>
        <v/>
      </c>
      <c r="O37" s="1" t="str">
        <f ca="1">IFERROR(__xludf.DUMMYFUNCTION("IFERROR(FILTER('Currently Exported'!O$3:O$140,EXACT('Currently Exported'!$A$3:$A$140,$A37)), """")"),"")</f>
        <v/>
      </c>
      <c r="P37" s="1" t="str">
        <f ca="1">IFERROR(__xludf.DUMMYFUNCTION("IFERROR(FILTER('Currently Exported'!P$3:P$140,EXACT('Currently Exported'!$A$3:$A$140,$A37)), """")"),"")</f>
        <v/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IFERROR(__xludf.DUMMYFUNCTION("IFERROR(FILTER('Currently Exported'!B$3:B$140,EXACT('Currently Exported'!$A$3:$A$140,$A38)), """")"),"")</f>
        <v/>
      </c>
      <c r="C38" s="1" t="str">
        <f ca="1">IFERROR(__xludf.DUMMYFUNCTION("IFERROR(FILTER('Currently Exported'!C$3:C$140,EXACT('Currently Exported'!$A$3:$A$140,$A38)), """")"),"")</f>
        <v/>
      </c>
      <c r="D38" s="1" t="str">
        <f ca="1">IFERROR(__xludf.DUMMYFUNCTION("IFERROR(FILTER('Currently Exported'!D$3:D$140,EXACT('Currently Exported'!$A$3:$A$140,$A38)), """")"),"")</f>
        <v/>
      </c>
      <c r="E38" s="1" t="str">
        <f ca="1">IFERROR(__xludf.DUMMYFUNCTION("IFERROR(FILTER('Currently Exported'!E$3:E$140,EXACT('Currently Exported'!$A$3:$A$140,$A38)), """")"),"")</f>
        <v/>
      </c>
      <c r="F38" s="1" t="str">
        <f ca="1">IFERROR(__xludf.DUMMYFUNCTION("IFERROR(FILTER('Currently Exported'!F$3:F$140,EXACT('Currently Exported'!$A$3:$A$140,$A38)), """")"),"")</f>
        <v/>
      </c>
      <c r="G38" s="1" t="str">
        <f ca="1">IFERROR(__xludf.DUMMYFUNCTION("IFERROR(FILTER('Currently Exported'!G$3:G$140,EXACT('Currently Exported'!$A$3:$A$140,$A38)), """")"),"")</f>
        <v/>
      </c>
      <c r="H38" s="1" t="str">
        <f ca="1">IFERROR(__xludf.DUMMYFUNCTION("IFERROR(FILTER('Currently Exported'!H$3:H$140,EXACT('Currently Exported'!$A$3:$A$140,$A38)), """")"),"")</f>
        <v/>
      </c>
      <c r="I38" s="1" t="str">
        <f ca="1">IFERROR(__xludf.DUMMYFUNCTION("IFERROR(FILTER('Currently Exported'!I$3:I$140,EXACT('Currently Exported'!$A$3:$A$140,$A38)), """")"),"")</f>
        <v/>
      </c>
      <c r="J38" s="1" t="str">
        <f ca="1">IFERROR(__xludf.DUMMYFUNCTION("IFERROR(FILTER('Currently Exported'!J$3:J$140,EXACT('Currently Exported'!$A$3:$A$140,$A38)), """")"),"")</f>
        <v/>
      </c>
      <c r="K38" s="1" t="str">
        <f ca="1">IFERROR(__xludf.DUMMYFUNCTION("IFERROR(FILTER('Currently Exported'!K$3:K$140,EXACT('Currently Exported'!$A$3:$A$140,$A38)), """")"),"")</f>
        <v/>
      </c>
      <c r="L38" s="1" t="str">
        <f ca="1">IFERROR(__xludf.DUMMYFUNCTION("IFERROR(FILTER('Currently Exported'!L$3:L$140,EXACT('Currently Exported'!$A$3:$A$140,$A38)), """")"),"")</f>
        <v/>
      </c>
      <c r="M38" s="1" t="str">
        <f ca="1">IFERROR(__xludf.DUMMYFUNCTION("IFERROR(FILTER('Currently Exported'!M$3:M$140,EXACT('Currently Exported'!$A$3:$A$140,$A38)), """")"),"")</f>
        <v/>
      </c>
      <c r="N38" s="1" t="str">
        <f ca="1">IFERROR(__xludf.DUMMYFUNCTION("IFERROR(FILTER('Currently Exported'!N$3:N$140,EXACT('Currently Exported'!$A$3:$A$140,$A38)), """")"),"")</f>
        <v/>
      </c>
      <c r="O38" s="1" t="str">
        <f ca="1">IFERROR(__xludf.DUMMYFUNCTION("IFERROR(FILTER('Currently Exported'!O$3:O$140,EXACT('Currently Exported'!$A$3:$A$140,$A38)), """")"),"")</f>
        <v/>
      </c>
      <c r="P38" s="1" t="str">
        <f ca="1">IFERROR(__xludf.DUMMYFUNCTION("IFERROR(FILTER('Currently Exported'!P$3:P$140,EXACT('Currently Exported'!$A$3:$A$140,$A38)), """")"),"")</f>
        <v/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IFERROR(__xludf.DUMMYFUNCTION("IFERROR(FILTER('Currently Exported'!B$3:B$140,EXACT('Currently Exported'!$A$3:$A$140,$A39)), """")"),"")</f>
        <v/>
      </c>
      <c r="C39" s="1" t="str">
        <f ca="1">IFERROR(__xludf.DUMMYFUNCTION("IFERROR(FILTER('Currently Exported'!C$3:C$140,EXACT('Currently Exported'!$A$3:$A$140,$A39)), """")"),"")</f>
        <v/>
      </c>
      <c r="D39" s="1" t="str">
        <f ca="1">IFERROR(__xludf.DUMMYFUNCTION("IFERROR(FILTER('Currently Exported'!D$3:D$140,EXACT('Currently Exported'!$A$3:$A$140,$A39)), """")"),"")</f>
        <v/>
      </c>
      <c r="E39" s="1" t="str">
        <f ca="1">IFERROR(__xludf.DUMMYFUNCTION("IFERROR(FILTER('Currently Exported'!E$3:E$140,EXACT('Currently Exported'!$A$3:$A$140,$A39)), """")"),"")</f>
        <v/>
      </c>
      <c r="F39" s="1" t="str">
        <f ca="1">IFERROR(__xludf.DUMMYFUNCTION("IFERROR(FILTER('Currently Exported'!F$3:F$140,EXACT('Currently Exported'!$A$3:$A$140,$A39)), """")"),"")</f>
        <v/>
      </c>
      <c r="G39" s="1" t="str">
        <f ca="1">IFERROR(__xludf.DUMMYFUNCTION("IFERROR(FILTER('Currently Exported'!G$3:G$140,EXACT('Currently Exported'!$A$3:$A$140,$A39)), """")"),"")</f>
        <v/>
      </c>
      <c r="H39" s="1" t="str">
        <f ca="1">IFERROR(__xludf.DUMMYFUNCTION("IFERROR(FILTER('Currently Exported'!H$3:H$140,EXACT('Currently Exported'!$A$3:$A$140,$A39)), """")"),"")</f>
        <v/>
      </c>
      <c r="I39" s="1" t="str">
        <f ca="1">IFERROR(__xludf.DUMMYFUNCTION("IFERROR(FILTER('Currently Exported'!I$3:I$140,EXACT('Currently Exported'!$A$3:$A$140,$A39)), """")"),"")</f>
        <v/>
      </c>
      <c r="J39" s="1" t="str">
        <f ca="1">IFERROR(__xludf.DUMMYFUNCTION("IFERROR(FILTER('Currently Exported'!J$3:J$140,EXACT('Currently Exported'!$A$3:$A$140,$A39)), """")"),"")</f>
        <v/>
      </c>
      <c r="K39" s="1" t="str">
        <f ca="1">IFERROR(__xludf.DUMMYFUNCTION("IFERROR(FILTER('Currently Exported'!K$3:K$140,EXACT('Currently Exported'!$A$3:$A$140,$A39)), """")"),"")</f>
        <v/>
      </c>
      <c r="L39" s="1" t="str">
        <f ca="1">IFERROR(__xludf.DUMMYFUNCTION("IFERROR(FILTER('Currently Exported'!L$3:L$140,EXACT('Currently Exported'!$A$3:$A$140,$A39)), """")"),"")</f>
        <v/>
      </c>
      <c r="M39" s="1" t="str">
        <f ca="1">IFERROR(__xludf.DUMMYFUNCTION("IFERROR(FILTER('Currently Exported'!M$3:M$140,EXACT('Currently Exported'!$A$3:$A$140,$A39)), """")"),"")</f>
        <v/>
      </c>
      <c r="N39" s="1" t="str">
        <f ca="1">IFERROR(__xludf.DUMMYFUNCTION("IFERROR(FILTER('Currently Exported'!N$3:N$140,EXACT('Currently Exported'!$A$3:$A$140,$A39)), """")"),"")</f>
        <v/>
      </c>
      <c r="O39" s="1" t="str">
        <f ca="1">IFERROR(__xludf.DUMMYFUNCTION("IFERROR(FILTER('Currently Exported'!O$3:O$140,EXACT('Currently Exported'!$A$3:$A$140,$A39)), """")"),"")</f>
        <v/>
      </c>
      <c r="P39" s="1" t="str">
        <f ca="1">IFERROR(__xludf.DUMMYFUNCTION("IFERROR(FILTER('Currently Exported'!P$3:P$140,EXACT('Currently Exported'!$A$3:$A$140,$A39)), """")"),"")</f>
        <v/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IFERROR(__xludf.DUMMYFUNCTION("IFERROR(FILTER('Currently Exported'!B$3:B$140,EXACT('Currently Exported'!$A$3:$A$140,$A40)), """")"),"")</f>
        <v/>
      </c>
      <c r="C40" s="1" t="str">
        <f ca="1">IFERROR(__xludf.DUMMYFUNCTION("IFERROR(FILTER('Currently Exported'!C$3:C$140,EXACT('Currently Exported'!$A$3:$A$140,$A40)), """")"),"")</f>
        <v/>
      </c>
      <c r="D40" s="1" t="str">
        <f ca="1">IFERROR(__xludf.DUMMYFUNCTION("IFERROR(FILTER('Currently Exported'!D$3:D$140,EXACT('Currently Exported'!$A$3:$A$140,$A40)), """")"),"")</f>
        <v/>
      </c>
      <c r="E40" s="1" t="str">
        <f ca="1">IFERROR(__xludf.DUMMYFUNCTION("IFERROR(FILTER('Currently Exported'!E$3:E$140,EXACT('Currently Exported'!$A$3:$A$140,$A40)), """")"),"")</f>
        <v/>
      </c>
      <c r="F40" s="1" t="str">
        <f ca="1">IFERROR(__xludf.DUMMYFUNCTION("IFERROR(FILTER('Currently Exported'!F$3:F$140,EXACT('Currently Exported'!$A$3:$A$140,$A40)), """")"),"")</f>
        <v/>
      </c>
      <c r="G40" s="1" t="str">
        <f ca="1">IFERROR(__xludf.DUMMYFUNCTION("IFERROR(FILTER('Currently Exported'!G$3:G$140,EXACT('Currently Exported'!$A$3:$A$140,$A40)), """")"),"")</f>
        <v/>
      </c>
      <c r="H40" s="1" t="str">
        <f ca="1">IFERROR(__xludf.DUMMYFUNCTION("IFERROR(FILTER('Currently Exported'!H$3:H$140,EXACT('Currently Exported'!$A$3:$A$140,$A40)), """")"),"")</f>
        <v/>
      </c>
      <c r="I40" s="1" t="str">
        <f ca="1">IFERROR(__xludf.DUMMYFUNCTION("IFERROR(FILTER('Currently Exported'!I$3:I$140,EXACT('Currently Exported'!$A$3:$A$140,$A40)), """")"),"")</f>
        <v/>
      </c>
      <c r="J40" s="1" t="str">
        <f ca="1">IFERROR(__xludf.DUMMYFUNCTION("IFERROR(FILTER('Currently Exported'!J$3:J$140,EXACT('Currently Exported'!$A$3:$A$140,$A40)), """")"),"")</f>
        <v/>
      </c>
      <c r="K40" s="1" t="str">
        <f ca="1">IFERROR(__xludf.DUMMYFUNCTION("IFERROR(FILTER('Currently Exported'!K$3:K$140,EXACT('Currently Exported'!$A$3:$A$140,$A40)), """")"),"")</f>
        <v/>
      </c>
      <c r="L40" s="1" t="str">
        <f ca="1">IFERROR(__xludf.DUMMYFUNCTION("IFERROR(FILTER('Currently Exported'!L$3:L$140,EXACT('Currently Exported'!$A$3:$A$140,$A40)), """")"),"")</f>
        <v/>
      </c>
      <c r="M40" s="1" t="str">
        <f ca="1">IFERROR(__xludf.DUMMYFUNCTION("IFERROR(FILTER('Currently Exported'!M$3:M$140,EXACT('Currently Exported'!$A$3:$A$140,$A40)), """")"),"")</f>
        <v/>
      </c>
      <c r="N40" s="1" t="str">
        <f ca="1">IFERROR(__xludf.DUMMYFUNCTION("IFERROR(FILTER('Currently Exported'!N$3:N$140,EXACT('Currently Exported'!$A$3:$A$140,$A40)), """")"),"")</f>
        <v/>
      </c>
      <c r="O40" s="1" t="str">
        <f ca="1">IFERROR(__xludf.DUMMYFUNCTION("IFERROR(FILTER('Currently Exported'!O$3:O$140,EXACT('Currently Exported'!$A$3:$A$140,$A40)), """")"),"")</f>
        <v/>
      </c>
      <c r="P40" s="1" t="str">
        <f ca="1">IFERROR(__xludf.DUMMYFUNCTION("IFERROR(FILTER('Currently Exported'!P$3:P$140,EXACT('Currently Exported'!$A$3:$A$140,$A40)), """")"),"")</f>
        <v/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IFERROR(__xludf.DUMMYFUNCTION("IFERROR(FILTER('Currently Exported'!B$3:B$140,EXACT('Currently Exported'!$A$3:$A$140,$A41)), """")"),"")</f>
        <v/>
      </c>
      <c r="C41" s="1" t="str">
        <f ca="1">IFERROR(__xludf.DUMMYFUNCTION("IFERROR(FILTER('Currently Exported'!C$3:C$140,EXACT('Currently Exported'!$A$3:$A$140,$A41)), """")"),"")</f>
        <v/>
      </c>
      <c r="D41" s="1" t="str">
        <f ca="1">IFERROR(__xludf.DUMMYFUNCTION("IFERROR(FILTER('Currently Exported'!D$3:D$140,EXACT('Currently Exported'!$A$3:$A$140,$A41)), """")"),"")</f>
        <v/>
      </c>
      <c r="E41" s="1" t="str">
        <f ca="1">IFERROR(__xludf.DUMMYFUNCTION("IFERROR(FILTER('Currently Exported'!E$3:E$140,EXACT('Currently Exported'!$A$3:$A$140,$A41)), """")"),"")</f>
        <v/>
      </c>
      <c r="F41" s="1" t="str">
        <f ca="1">IFERROR(__xludf.DUMMYFUNCTION("IFERROR(FILTER('Currently Exported'!F$3:F$140,EXACT('Currently Exported'!$A$3:$A$140,$A41)), """")"),"")</f>
        <v/>
      </c>
      <c r="G41" s="1" t="str">
        <f ca="1">IFERROR(__xludf.DUMMYFUNCTION("IFERROR(FILTER('Currently Exported'!G$3:G$140,EXACT('Currently Exported'!$A$3:$A$140,$A41)), """")"),"")</f>
        <v/>
      </c>
      <c r="H41" s="1" t="str">
        <f ca="1">IFERROR(__xludf.DUMMYFUNCTION("IFERROR(FILTER('Currently Exported'!H$3:H$140,EXACT('Currently Exported'!$A$3:$A$140,$A41)), """")"),"")</f>
        <v/>
      </c>
      <c r="I41" s="1" t="str">
        <f ca="1">IFERROR(__xludf.DUMMYFUNCTION("IFERROR(FILTER('Currently Exported'!I$3:I$140,EXACT('Currently Exported'!$A$3:$A$140,$A41)), """")"),"")</f>
        <v/>
      </c>
      <c r="J41" s="1" t="str">
        <f ca="1">IFERROR(__xludf.DUMMYFUNCTION("IFERROR(FILTER('Currently Exported'!J$3:J$140,EXACT('Currently Exported'!$A$3:$A$140,$A41)), """")"),"")</f>
        <v/>
      </c>
      <c r="K41" s="1" t="str">
        <f ca="1">IFERROR(__xludf.DUMMYFUNCTION("IFERROR(FILTER('Currently Exported'!K$3:K$140,EXACT('Currently Exported'!$A$3:$A$140,$A41)), """")"),"")</f>
        <v/>
      </c>
      <c r="L41" s="1" t="str">
        <f ca="1">IFERROR(__xludf.DUMMYFUNCTION("IFERROR(FILTER('Currently Exported'!L$3:L$140,EXACT('Currently Exported'!$A$3:$A$140,$A41)), """")"),"")</f>
        <v/>
      </c>
      <c r="M41" s="1" t="str">
        <f ca="1">IFERROR(__xludf.DUMMYFUNCTION("IFERROR(FILTER('Currently Exported'!M$3:M$140,EXACT('Currently Exported'!$A$3:$A$140,$A41)), """")"),"")</f>
        <v/>
      </c>
      <c r="N41" s="1" t="str">
        <f ca="1">IFERROR(__xludf.DUMMYFUNCTION("IFERROR(FILTER('Currently Exported'!N$3:N$140,EXACT('Currently Exported'!$A$3:$A$140,$A41)), """")"),"")</f>
        <v/>
      </c>
      <c r="O41" s="1" t="str">
        <f ca="1">IFERROR(__xludf.DUMMYFUNCTION("IFERROR(FILTER('Currently Exported'!O$3:O$140,EXACT('Currently Exported'!$A$3:$A$140,$A41)), """")"),"")</f>
        <v/>
      </c>
      <c r="P41" s="1" t="str">
        <f ca="1">IFERROR(__xludf.DUMMYFUNCTION("IFERROR(FILTER('Currently Exported'!P$3:P$140,EXACT('Currently Exported'!$A$3:$A$140,$A41)), """")"),"")</f>
        <v/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IFERROR(__xludf.DUMMYFUNCTION("IFERROR(FILTER('Currently Exported'!B$3:B$140,EXACT('Currently Exported'!$A$3:$A$140,$A42)), """")"),"")</f>
        <v/>
      </c>
      <c r="C42" s="1" t="str">
        <f ca="1">IFERROR(__xludf.DUMMYFUNCTION("IFERROR(FILTER('Currently Exported'!C$3:C$140,EXACT('Currently Exported'!$A$3:$A$140,$A42)), """")"),"")</f>
        <v/>
      </c>
      <c r="D42" s="1" t="str">
        <f ca="1">IFERROR(__xludf.DUMMYFUNCTION("IFERROR(FILTER('Currently Exported'!D$3:D$140,EXACT('Currently Exported'!$A$3:$A$140,$A42)), """")"),"")</f>
        <v/>
      </c>
      <c r="E42" s="1" t="str">
        <f ca="1">IFERROR(__xludf.DUMMYFUNCTION("IFERROR(FILTER('Currently Exported'!E$3:E$140,EXACT('Currently Exported'!$A$3:$A$140,$A42)), """")"),"")</f>
        <v/>
      </c>
      <c r="F42" s="1" t="str">
        <f ca="1">IFERROR(__xludf.DUMMYFUNCTION("IFERROR(FILTER('Currently Exported'!F$3:F$140,EXACT('Currently Exported'!$A$3:$A$140,$A42)), """")"),"")</f>
        <v/>
      </c>
      <c r="G42" s="1" t="str">
        <f ca="1">IFERROR(__xludf.DUMMYFUNCTION("IFERROR(FILTER('Currently Exported'!G$3:G$140,EXACT('Currently Exported'!$A$3:$A$140,$A42)), """")"),"")</f>
        <v/>
      </c>
      <c r="H42" s="1" t="str">
        <f ca="1">IFERROR(__xludf.DUMMYFUNCTION("IFERROR(FILTER('Currently Exported'!H$3:H$140,EXACT('Currently Exported'!$A$3:$A$140,$A42)), """")"),"")</f>
        <v/>
      </c>
      <c r="I42" s="1" t="str">
        <f ca="1">IFERROR(__xludf.DUMMYFUNCTION("IFERROR(FILTER('Currently Exported'!I$3:I$140,EXACT('Currently Exported'!$A$3:$A$140,$A42)), """")"),"")</f>
        <v/>
      </c>
      <c r="J42" s="1" t="str">
        <f ca="1">IFERROR(__xludf.DUMMYFUNCTION("IFERROR(FILTER('Currently Exported'!J$3:J$140,EXACT('Currently Exported'!$A$3:$A$140,$A42)), """")"),"")</f>
        <v/>
      </c>
      <c r="K42" s="1" t="str">
        <f ca="1">IFERROR(__xludf.DUMMYFUNCTION("IFERROR(FILTER('Currently Exported'!K$3:K$140,EXACT('Currently Exported'!$A$3:$A$140,$A42)), """")"),"")</f>
        <v/>
      </c>
      <c r="L42" s="1" t="str">
        <f ca="1">IFERROR(__xludf.DUMMYFUNCTION("IFERROR(FILTER('Currently Exported'!L$3:L$140,EXACT('Currently Exported'!$A$3:$A$140,$A42)), """")"),"")</f>
        <v/>
      </c>
      <c r="M42" s="1" t="str">
        <f ca="1">IFERROR(__xludf.DUMMYFUNCTION("IFERROR(FILTER('Currently Exported'!M$3:M$140,EXACT('Currently Exported'!$A$3:$A$140,$A42)), """")"),"")</f>
        <v/>
      </c>
      <c r="N42" s="1" t="str">
        <f ca="1">IFERROR(__xludf.DUMMYFUNCTION("IFERROR(FILTER('Currently Exported'!N$3:N$140,EXACT('Currently Exported'!$A$3:$A$140,$A42)), """")"),"")</f>
        <v/>
      </c>
      <c r="O42" s="1" t="str">
        <f ca="1">IFERROR(__xludf.DUMMYFUNCTION("IFERROR(FILTER('Currently Exported'!O$3:O$140,EXACT('Currently Exported'!$A$3:$A$140,$A42)), """")"),"")</f>
        <v/>
      </c>
      <c r="P42" s="1" t="str">
        <f ca="1">IFERROR(__xludf.DUMMYFUNCTION("IFERROR(FILTER('Currently Exported'!P$3:P$140,EXACT('Currently Exported'!$A$3:$A$140,$A42)), """")"),"")</f>
        <v/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IFERROR(__xludf.DUMMYFUNCTION("IFERROR(FILTER('Currently Exported'!B$3:B$140,EXACT('Currently Exported'!$A$3:$A$140,$A43)), """")"),"")</f>
        <v/>
      </c>
      <c r="C43" s="1" t="str">
        <f ca="1">IFERROR(__xludf.DUMMYFUNCTION("IFERROR(FILTER('Currently Exported'!C$3:C$140,EXACT('Currently Exported'!$A$3:$A$140,$A43)), """")"),"")</f>
        <v/>
      </c>
      <c r="D43" s="1" t="str">
        <f ca="1">IFERROR(__xludf.DUMMYFUNCTION("IFERROR(FILTER('Currently Exported'!D$3:D$140,EXACT('Currently Exported'!$A$3:$A$140,$A43)), """")"),"")</f>
        <v/>
      </c>
      <c r="E43" s="1" t="str">
        <f ca="1">IFERROR(__xludf.DUMMYFUNCTION("IFERROR(FILTER('Currently Exported'!E$3:E$140,EXACT('Currently Exported'!$A$3:$A$140,$A43)), """")"),"")</f>
        <v/>
      </c>
      <c r="F43" s="1" t="str">
        <f ca="1">IFERROR(__xludf.DUMMYFUNCTION("IFERROR(FILTER('Currently Exported'!F$3:F$140,EXACT('Currently Exported'!$A$3:$A$140,$A43)), """")"),"")</f>
        <v/>
      </c>
      <c r="G43" s="1" t="str">
        <f ca="1">IFERROR(__xludf.DUMMYFUNCTION("IFERROR(FILTER('Currently Exported'!G$3:G$140,EXACT('Currently Exported'!$A$3:$A$140,$A43)), """")"),"")</f>
        <v/>
      </c>
      <c r="H43" s="1" t="str">
        <f ca="1">IFERROR(__xludf.DUMMYFUNCTION("IFERROR(FILTER('Currently Exported'!H$3:H$140,EXACT('Currently Exported'!$A$3:$A$140,$A43)), """")"),"")</f>
        <v/>
      </c>
      <c r="I43" s="1" t="str">
        <f ca="1">IFERROR(__xludf.DUMMYFUNCTION("IFERROR(FILTER('Currently Exported'!I$3:I$140,EXACT('Currently Exported'!$A$3:$A$140,$A43)), """")"),"")</f>
        <v/>
      </c>
      <c r="J43" s="1" t="str">
        <f ca="1">IFERROR(__xludf.DUMMYFUNCTION("IFERROR(FILTER('Currently Exported'!J$3:J$140,EXACT('Currently Exported'!$A$3:$A$140,$A43)), """")"),"")</f>
        <v/>
      </c>
      <c r="K43" s="1" t="str">
        <f ca="1">IFERROR(__xludf.DUMMYFUNCTION("IFERROR(FILTER('Currently Exported'!K$3:K$140,EXACT('Currently Exported'!$A$3:$A$140,$A43)), """")"),"")</f>
        <v/>
      </c>
      <c r="L43" s="1" t="str">
        <f ca="1">IFERROR(__xludf.DUMMYFUNCTION("IFERROR(FILTER('Currently Exported'!L$3:L$140,EXACT('Currently Exported'!$A$3:$A$140,$A43)), """")"),"")</f>
        <v/>
      </c>
      <c r="M43" s="1" t="str">
        <f ca="1">IFERROR(__xludf.DUMMYFUNCTION("IFERROR(FILTER('Currently Exported'!M$3:M$140,EXACT('Currently Exported'!$A$3:$A$140,$A43)), """")"),"")</f>
        <v/>
      </c>
      <c r="N43" s="1" t="str">
        <f ca="1">IFERROR(__xludf.DUMMYFUNCTION("IFERROR(FILTER('Currently Exported'!N$3:N$140,EXACT('Currently Exported'!$A$3:$A$140,$A43)), """")"),"")</f>
        <v/>
      </c>
      <c r="O43" s="1" t="str">
        <f ca="1">IFERROR(__xludf.DUMMYFUNCTION("IFERROR(FILTER('Currently Exported'!O$3:O$140,EXACT('Currently Exported'!$A$3:$A$140,$A43)), """")"),"")</f>
        <v/>
      </c>
      <c r="P43" s="1" t="str">
        <f ca="1">IFERROR(__xludf.DUMMYFUNCTION("IFERROR(FILTER('Currently Exported'!P$3:P$140,EXACT('Currently Exported'!$A$3:$A$140,$A43)), """")"),"")</f>
        <v/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IFERROR(__xludf.DUMMYFUNCTION("IFERROR(FILTER('Currently Exported'!B$3:B$140,EXACT('Currently Exported'!$A$3:$A$140,$A44)), """")"),"")</f>
        <v/>
      </c>
      <c r="C44" s="1" t="str">
        <f ca="1">IFERROR(__xludf.DUMMYFUNCTION("IFERROR(FILTER('Currently Exported'!C$3:C$140,EXACT('Currently Exported'!$A$3:$A$140,$A44)), """")"),"")</f>
        <v/>
      </c>
      <c r="D44" s="1" t="str">
        <f ca="1">IFERROR(__xludf.DUMMYFUNCTION("IFERROR(FILTER('Currently Exported'!D$3:D$140,EXACT('Currently Exported'!$A$3:$A$140,$A44)), """")"),"")</f>
        <v/>
      </c>
      <c r="E44" s="1" t="str">
        <f ca="1">IFERROR(__xludf.DUMMYFUNCTION("IFERROR(FILTER('Currently Exported'!E$3:E$140,EXACT('Currently Exported'!$A$3:$A$140,$A44)), """")"),"")</f>
        <v/>
      </c>
      <c r="F44" s="1" t="str">
        <f ca="1">IFERROR(__xludf.DUMMYFUNCTION("IFERROR(FILTER('Currently Exported'!F$3:F$140,EXACT('Currently Exported'!$A$3:$A$140,$A44)), """")"),"")</f>
        <v/>
      </c>
      <c r="G44" s="1" t="str">
        <f ca="1">IFERROR(__xludf.DUMMYFUNCTION("IFERROR(FILTER('Currently Exported'!G$3:G$140,EXACT('Currently Exported'!$A$3:$A$140,$A44)), """")"),"")</f>
        <v/>
      </c>
      <c r="H44" s="1" t="str">
        <f ca="1">IFERROR(__xludf.DUMMYFUNCTION("IFERROR(FILTER('Currently Exported'!H$3:H$140,EXACT('Currently Exported'!$A$3:$A$140,$A44)), """")"),"")</f>
        <v/>
      </c>
      <c r="I44" s="1" t="str">
        <f ca="1">IFERROR(__xludf.DUMMYFUNCTION("IFERROR(FILTER('Currently Exported'!I$3:I$140,EXACT('Currently Exported'!$A$3:$A$140,$A44)), """")"),"")</f>
        <v/>
      </c>
      <c r="J44" s="1" t="str">
        <f ca="1">IFERROR(__xludf.DUMMYFUNCTION("IFERROR(FILTER('Currently Exported'!J$3:J$140,EXACT('Currently Exported'!$A$3:$A$140,$A44)), """")"),"")</f>
        <v/>
      </c>
      <c r="K44" s="1" t="str">
        <f ca="1">IFERROR(__xludf.DUMMYFUNCTION("IFERROR(FILTER('Currently Exported'!K$3:K$140,EXACT('Currently Exported'!$A$3:$A$140,$A44)), """")"),"")</f>
        <v/>
      </c>
      <c r="L44" s="1" t="str">
        <f ca="1">IFERROR(__xludf.DUMMYFUNCTION("IFERROR(FILTER('Currently Exported'!L$3:L$140,EXACT('Currently Exported'!$A$3:$A$140,$A44)), """")"),"")</f>
        <v/>
      </c>
      <c r="M44" s="1" t="str">
        <f ca="1">IFERROR(__xludf.DUMMYFUNCTION("IFERROR(FILTER('Currently Exported'!M$3:M$140,EXACT('Currently Exported'!$A$3:$A$140,$A44)), """")"),"")</f>
        <v/>
      </c>
      <c r="N44" s="1" t="str">
        <f ca="1">IFERROR(__xludf.DUMMYFUNCTION("IFERROR(FILTER('Currently Exported'!N$3:N$140,EXACT('Currently Exported'!$A$3:$A$140,$A44)), """")"),"")</f>
        <v/>
      </c>
      <c r="O44" s="1" t="str">
        <f ca="1">IFERROR(__xludf.DUMMYFUNCTION("IFERROR(FILTER('Currently Exported'!O$3:O$140,EXACT('Currently Exported'!$A$3:$A$140,$A44)), """")"),"")</f>
        <v/>
      </c>
      <c r="P44" s="1" t="str">
        <f ca="1">IFERROR(__xludf.DUMMYFUNCTION("IFERROR(FILTER('Currently Exported'!P$3:P$140,EXACT('Currently Exported'!$A$3:$A$140,$A44)), """")"),"")</f>
        <v/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IFERROR(__xludf.DUMMYFUNCTION("IFERROR(FILTER('Currently Exported'!B$3:B$140,EXACT('Currently Exported'!$A$3:$A$140,$A45)), """")"),"")</f>
        <v/>
      </c>
      <c r="C45" s="1" t="str">
        <f ca="1">IFERROR(__xludf.DUMMYFUNCTION("IFERROR(FILTER('Currently Exported'!C$3:C$140,EXACT('Currently Exported'!$A$3:$A$140,$A45)), """")"),"")</f>
        <v/>
      </c>
      <c r="D45" s="1" t="str">
        <f ca="1">IFERROR(__xludf.DUMMYFUNCTION("IFERROR(FILTER('Currently Exported'!D$3:D$140,EXACT('Currently Exported'!$A$3:$A$140,$A45)), """")"),"")</f>
        <v/>
      </c>
      <c r="E45" s="1" t="str">
        <f ca="1">IFERROR(__xludf.DUMMYFUNCTION("IFERROR(FILTER('Currently Exported'!E$3:E$140,EXACT('Currently Exported'!$A$3:$A$140,$A45)), """")"),"")</f>
        <v/>
      </c>
      <c r="F45" s="1" t="str">
        <f ca="1">IFERROR(__xludf.DUMMYFUNCTION("IFERROR(FILTER('Currently Exported'!F$3:F$140,EXACT('Currently Exported'!$A$3:$A$140,$A45)), """")"),"")</f>
        <v/>
      </c>
      <c r="G45" s="1" t="str">
        <f ca="1">IFERROR(__xludf.DUMMYFUNCTION("IFERROR(FILTER('Currently Exported'!G$3:G$140,EXACT('Currently Exported'!$A$3:$A$140,$A45)), """")"),"")</f>
        <v/>
      </c>
      <c r="H45" s="1" t="str">
        <f ca="1">IFERROR(__xludf.DUMMYFUNCTION("IFERROR(FILTER('Currently Exported'!H$3:H$140,EXACT('Currently Exported'!$A$3:$A$140,$A45)), """")"),"")</f>
        <v/>
      </c>
      <c r="I45" s="1" t="str">
        <f ca="1">IFERROR(__xludf.DUMMYFUNCTION("IFERROR(FILTER('Currently Exported'!I$3:I$140,EXACT('Currently Exported'!$A$3:$A$140,$A45)), """")"),"")</f>
        <v/>
      </c>
      <c r="J45" s="1" t="str">
        <f ca="1">IFERROR(__xludf.DUMMYFUNCTION("IFERROR(FILTER('Currently Exported'!J$3:J$140,EXACT('Currently Exported'!$A$3:$A$140,$A45)), """")"),"")</f>
        <v/>
      </c>
      <c r="K45" s="1" t="str">
        <f ca="1">IFERROR(__xludf.DUMMYFUNCTION("IFERROR(FILTER('Currently Exported'!K$3:K$140,EXACT('Currently Exported'!$A$3:$A$140,$A45)), """")"),"")</f>
        <v/>
      </c>
      <c r="L45" s="1" t="str">
        <f ca="1">IFERROR(__xludf.DUMMYFUNCTION("IFERROR(FILTER('Currently Exported'!L$3:L$140,EXACT('Currently Exported'!$A$3:$A$140,$A45)), """")"),"")</f>
        <v/>
      </c>
      <c r="M45" s="1" t="str">
        <f ca="1">IFERROR(__xludf.DUMMYFUNCTION("IFERROR(FILTER('Currently Exported'!M$3:M$140,EXACT('Currently Exported'!$A$3:$A$140,$A45)), """")"),"")</f>
        <v/>
      </c>
      <c r="N45" s="1" t="str">
        <f ca="1">IFERROR(__xludf.DUMMYFUNCTION("IFERROR(FILTER('Currently Exported'!N$3:N$140,EXACT('Currently Exported'!$A$3:$A$140,$A45)), """")"),"")</f>
        <v/>
      </c>
      <c r="O45" s="1" t="str">
        <f ca="1">IFERROR(__xludf.DUMMYFUNCTION("IFERROR(FILTER('Currently Exported'!O$3:O$140,EXACT('Currently Exported'!$A$3:$A$140,$A45)), """")"),"")</f>
        <v/>
      </c>
      <c r="P45" s="1" t="str">
        <f ca="1">IFERROR(__xludf.DUMMYFUNCTION("IFERROR(FILTER('Currently Exported'!P$3:P$140,EXACT('Currently Exported'!$A$3:$A$140,$A45)), """")"),"")</f>
        <v/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IFERROR(__xludf.DUMMYFUNCTION("IFERROR(FILTER('Currently Exported'!B$3:B$140,EXACT('Currently Exported'!$A$3:$A$140,$A46)), """")"),"")</f>
        <v/>
      </c>
      <c r="C46" s="1" t="str">
        <f ca="1">IFERROR(__xludf.DUMMYFUNCTION("IFERROR(FILTER('Currently Exported'!C$3:C$140,EXACT('Currently Exported'!$A$3:$A$140,$A46)), """")"),"")</f>
        <v/>
      </c>
      <c r="D46" s="1" t="str">
        <f ca="1">IFERROR(__xludf.DUMMYFUNCTION("IFERROR(FILTER('Currently Exported'!D$3:D$140,EXACT('Currently Exported'!$A$3:$A$140,$A46)), """")"),"")</f>
        <v/>
      </c>
      <c r="E46" s="1" t="str">
        <f ca="1">IFERROR(__xludf.DUMMYFUNCTION("IFERROR(FILTER('Currently Exported'!E$3:E$140,EXACT('Currently Exported'!$A$3:$A$140,$A46)), """")"),"")</f>
        <v/>
      </c>
      <c r="F46" s="1" t="str">
        <f ca="1">IFERROR(__xludf.DUMMYFUNCTION("IFERROR(FILTER('Currently Exported'!F$3:F$140,EXACT('Currently Exported'!$A$3:$A$140,$A46)), """")"),"")</f>
        <v/>
      </c>
      <c r="G46" s="1" t="str">
        <f ca="1">IFERROR(__xludf.DUMMYFUNCTION("IFERROR(FILTER('Currently Exported'!G$3:G$140,EXACT('Currently Exported'!$A$3:$A$140,$A46)), """")"),"")</f>
        <v/>
      </c>
      <c r="H46" s="1" t="str">
        <f ca="1">IFERROR(__xludf.DUMMYFUNCTION("IFERROR(FILTER('Currently Exported'!H$3:H$140,EXACT('Currently Exported'!$A$3:$A$140,$A46)), """")"),"")</f>
        <v/>
      </c>
      <c r="I46" s="1" t="str">
        <f ca="1">IFERROR(__xludf.DUMMYFUNCTION("IFERROR(FILTER('Currently Exported'!I$3:I$140,EXACT('Currently Exported'!$A$3:$A$140,$A46)), """")"),"")</f>
        <v/>
      </c>
      <c r="J46" s="1" t="str">
        <f ca="1">IFERROR(__xludf.DUMMYFUNCTION("IFERROR(FILTER('Currently Exported'!J$3:J$140,EXACT('Currently Exported'!$A$3:$A$140,$A46)), """")"),"")</f>
        <v/>
      </c>
      <c r="K46" s="1" t="str">
        <f ca="1">IFERROR(__xludf.DUMMYFUNCTION("IFERROR(FILTER('Currently Exported'!K$3:K$140,EXACT('Currently Exported'!$A$3:$A$140,$A46)), """")"),"")</f>
        <v/>
      </c>
      <c r="L46" s="1" t="str">
        <f ca="1">IFERROR(__xludf.DUMMYFUNCTION("IFERROR(FILTER('Currently Exported'!L$3:L$140,EXACT('Currently Exported'!$A$3:$A$140,$A46)), """")"),"")</f>
        <v/>
      </c>
      <c r="M46" s="1" t="str">
        <f ca="1">IFERROR(__xludf.DUMMYFUNCTION("IFERROR(FILTER('Currently Exported'!M$3:M$140,EXACT('Currently Exported'!$A$3:$A$140,$A46)), """")"),"")</f>
        <v/>
      </c>
      <c r="N46" s="1" t="str">
        <f ca="1">IFERROR(__xludf.DUMMYFUNCTION("IFERROR(FILTER('Currently Exported'!N$3:N$140,EXACT('Currently Exported'!$A$3:$A$140,$A46)), """")"),"")</f>
        <v/>
      </c>
      <c r="O46" s="1" t="str">
        <f ca="1">IFERROR(__xludf.DUMMYFUNCTION("IFERROR(FILTER('Currently Exported'!O$3:O$140,EXACT('Currently Exported'!$A$3:$A$140,$A46)), """")"),"")</f>
        <v/>
      </c>
      <c r="P46" s="1" t="str">
        <f ca="1">IFERROR(__xludf.DUMMYFUNCTION("IFERROR(FILTER('Currently Exported'!P$3:P$140,EXACT('Currently Exported'!$A$3:$A$140,$A46)), """")"),"")</f>
        <v/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IFERROR(__xludf.DUMMYFUNCTION("IFERROR(FILTER('Currently Exported'!B$3:B$140,EXACT('Currently Exported'!$A$3:$A$140,$A47)), """")"),"")</f>
        <v/>
      </c>
      <c r="C47" s="1" t="str">
        <f ca="1">IFERROR(__xludf.DUMMYFUNCTION("IFERROR(FILTER('Currently Exported'!C$3:C$140,EXACT('Currently Exported'!$A$3:$A$140,$A47)), """")"),"")</f>
        <v/>
      </c>
      <c r="D47" s="1" t="str">
        <f ca="1">IFERROR(__xludf.DUMMYFUNCTION("IFERROR(FILTER('Currently Exported'!D$3:D$140,EXACT('Currently Exported'!$A$3:$A$140,$A47)), """")"),"")</f>
        <v/>
      </c>
      <c r="E47" s="1" t="str">
        <f ca="1">IFERROR(__xludf.DUMMYFUNCTION("IFERROR(FILTER('Currently Exported'!E$3:E$140,EXACT('Currently Exported'!$A$3:$A$140,$A47)), """")"),"")</f>
        <v/>
      </c>
      <c r="F47" s="1" t="str">
        <f ca="1">IFERROR(__xludf.DUMMYFUNCTION("IFERROR(FILTER('Currently Exported'!F$3:F$140,EXACT('Currently Exported'!$A$3:$A$140,$A47)), """")"),"")</f>
        <v/>
      </c>
      <c r="G47" s="1" t="str">
        <f ca="1">IFERROR(__xludf.DUMMYFUNCTION("IFERROR(FILTER('Currently Exported'!G$3:G$140,EXACT('Currently Exported'!$A$3:$A$140,$A47)), """")"),"")</f>
        <v/>
      </c>
      <c r="H47" s="1" t="str">
        <f ca="1">IFERROR(__xludf.DUMMYFUNCTION("IFERROR(FILTER('Currently Exported'!H$3:H$140,EXACT('Currently Exported'!$A$3:$A$140,$A47)), """")"),"")</f>
        <v/>
      </c>
      <c r="I47" s="1" t="str">
        <f ca="1">IFERROR(__xludf.DUMMYFUNCTION("IFERROR(FILTER('Currently Exported'!I$3:I$140,EXACT('Currently Exported'!$A$3:$A$140,$A47)), """")"),"")</f>
        <v/>
      </c>
      <c r="J47" s="1" t="str">
        <f ca="1">IFERROR(__xludf.DUMMYFUNCTION("IFERROR(FILTER('Currently Exported'!J$3:J$140,EXACT('Currently Exported'!$A$3:$A$140,$A47)), """")"),"")</f>
        <v/>
      </c>
      <c r="K47" s="1" t="str">
        <f ca="1">IFERROR(__xludf.DUMMYFUNCTION("IFERROR(FILTER('Currently Exported'!K$3:K$140,EXACT('Currently Exported'!$A$3:$A$140,$A47)), """")"),"")</f>
        <v/>
      </c>
      <c r="L47" s="1" t="str">
        <f ca="1">IFERROR(__xludf.DUMMYFUNCTION("IFERROR(FILTER('Currently Exported'!L$3:L$140,EXACT('Currently Exported'!$A$3:$A$140,$A47)), """")"),"")</f>
        <v/>
      </c>
      <c r="M47" s="1" t="str">
        <f ca="1">IFERROR(__xludf.DUMMYFUNCTION("IFERROR(FILTER('Currently Exported'!M$3:M$140,EXACT('Currently Exported'!$A$3:$A$140,$A47)), """")"),"")</f>
        <v/>
      </c>
      <c r="N47" s="1" t="str">
        <f ca="1">IFERROR(__xludf.DUMMYFUNCTION("IFERROR(FILTER('Currently Exported'!N$3:N$140,EXACT('Currently Exported'!$A$3:$A$140,$A47)), """")"),"")</f>
        <v/>
      </c>
      <c r="O47" s="1" t="str">
        <f ca="1">IFERROR(__xludf.DUMMYFUNCTION("IFERROR(FILTER('Currently Exported'!O$3:O$140,EXACT('Currently Exported'!$A$3:$A$140,$A47)), """")"),"")</f>
        <v/>
      </c>
      <c r="P47" s="1" t="str">
        <f ca="1">IFERROR(__xludf.DUMMYFUNCTION("IFERROR(FILTER('Currently Exported'!P$3:P$140,EXACT('Currently Exported'!$A$3:$A$140,$A47)), """")"),"")</f>
        <v/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IFERROR(__xludf.DUMMYFUNCTION("IFERROR(FILTER('Currently Exported'!B$3:B$140,EXACT('Currently Exported'!$A$3:$A$140,$A48)), """")"),"")</f>
        <v/>
      </c>
      <c r="C48" s="1" t="str">
        <f ca="1">IFERROR(__xludf.DUMMYFUNCTION("IFERROR(FILTER('Currently Exported'!C$3:C$140,EXACT('Currently Exported'!$A$3:$A$140,$A48)), """")"),"")</f>
        <v/>
      </c>
      <c r="D48" s="1" t="str">
        <f ca="1">IFERROR(__xludf.DUMMYFUNCTION("IFERROR(FILTER('Currently Exported'!D$3:D$140,EXACT('Currently Exported'!$A$3:$A$140,$A48)), """")"),"")</f>
        <v/>
      </c>
      <c r="E48" s="1" t="str">
        <f ca="1">IFERROR(__xludf.DUMMYFUNCTION("IFERROR(FILTER('Currently Exported'!E$3:E$140,EXACT('Currently Exported'!$A$3:$A$140,$A48)), """")"),"")</f>
        <v/>
      </c>
      <c r="F48" s="1" t="str">
        <f ca="1">IFERROR(__xludf.DUMMYFUNCTION("IFERROR(FILTER('Currently Exported'!F$3:F$140,EXACT('Currently Exported'!$A$3:$A$140,$A48)), """")"),"")</f>
        <v/>
      </c>
      <c r="G48" s="1" t="str">
        <f ca="1">IFERROR(__xludf.DUMMYFUNCTION("IFERROR(FILTER('Currently Exported'!G$3:G$140,EXACT('Currently Exported'!$A$3:$A$140,$A48)), """")"),"")</f>
        <v/>
      </c>
      <c r="H48" s="1" t="str">
        <f ca="1">IFERROR(__xludf.DUMMYFUNCTION("IFERROR(FILTER('Currently Exported'!H$3:H$140,EXACT('Currently Exported'!$A$3:$A$140,$A48)), """")"),"")</f>
        <v/>
      </c>
      <c r="I48" s="1" t="str">
        <f ca="1">IFERROR(__xludf.DUMMYFUNCTION("IFERROR(FILTER('Currently Exported'!I$3:I$140,EXACT('Currently Exported'!$A$3:$A$140,$A48)), """")"),"")</f>
        <v/>
      </c>
      <c r="J48" s="1" t="str">
        <f ca="1">IFERROR(__xludf.DUMMYFUNCTION("IFERROR(FILTER('Currently Exported'!J$3:J$140,EXACT('Currently Exported'!$A$3:$A$140,$A48)), """")"),"")</f>
        <v/>
      </c>
      <c r="K48" s="1" t="str">
        <f ca="1">IFERROR(__xludf.DUMMYFUNCTION("IFERROR(FILTER('Currently Exported'!K$3:K$140,EXACT('Currently Exported'!$A$3:$A$140,$A48)), """")"),"")</f>
        <v/>
      </c>
      <c r="L48" s="1" t="str">
        <f ca="1">IFERROR(__xludf.DUMMYFUNCTION("IFERROR(FILTER('Currently Exported'!L$3:L$140,EXACT('Currently Exported'!$A$3:$A$140,$A48)), """")"),"")</f>
        <v/>
      </c>
      <c r="M48" s="1" t="str">
        <f ca="1">IFERROR(__xludf.DUMMYFUNCTION("IFERROR(FILTER('Currently Exported'!M$3:M$140,EXACT('Currently Exported'!$A$3:$A$140,$A48)), """")"),"")</f>
        <v/>
      </c>
      <c r="N48" s="1" t="str">
        <f ca="1">IFERROR(__xludf.DUMMYFUNCTION("IFERROR(FILTER('Currently Exported'!N$3:N$140,EXACT('Currently Exported'!$A$3:$A$140,$A48)), """")"),"")</f>
        <v/>
      </c>
      <c r="O48" s="1" t="str">
        <f ca="1">IFERROR(__xludf.DUMMYFUNCTION("IFERROR(FILTER('Currently Exported'!O$3:O$140,EXACT('Currently Exported'!$A$3:$A$140,$A48)), """")"),"")</f>
        <v/>
      </c>
      <c r="P48" s="1" t="str">
        <f ca="1">IFERROR(__xludf.DUMMYFUNCTION("IFERROR(FILTER('Currently Exported'!P$3:P$140,EXACT('Currently Exported'!$A$3:$A$140,$A48)), """")"),"")</f>
        <v/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IFERROR(__xludf.DUMMYFUNCTION("IFERROR(FILTER('Currently Exported'!B$3:B$140,EXACT('Currently Exported'!$A$3:$A$140,$A49)), """")"),"")</f>
        <v/>
      </c>
      <c r="C49" s="1" t="str">
        <f ca="1">IFERROR(__xludf.DUMMYFUNCTION("IFERROR(FILTER('Currently Exported'!C$3:C$140,EXACT('Currently Exported'!$A$3:$A$140,$A49)), """")"),"")</f>
        <v/>
      </c>
      <c r="D49" s="1" t="str">
        <f ca="1">IFERROR(__xludf.DUMMYFUNCTION("IFERROR(FILTER('Currently Exported'!D$3:D$140,EXACT('Currently Exported'!$A$3:$A$140,$A49)), """")"),"")</f>
        <v/>
      </c>
      <c r="E49" s="1" t="str">
        <f ca="1">IFERROR(__xludf.DUMMYFUNCTION("IFERROR(FILTER('Currently Exported'!E$3:E$140,EXACT('Currently Exported'!$A$3:$A$140,$A49)), """")"),"")</f>
        <v/>
      </c>
      <c r="F49" s="1" t="str">
        <f ca="1">IFERROR(__xludf.DUMMYFUNCTION("IFERROR(FILTER('Currently Exported'!F$3:F$140,EXACT('Currently Exported'!$A$3:$A$140,$A49)), """")"),"")</f>
        <v/>
      </c>
      <c r="G49" s="1" t="str">
        <f ca="1">IFERROR(__xludf.DUMMYFUNCTION("IFERROR(FILTER('Currently Exported'!G$3:G$140,EXACT('Currently Exported'!$A$3:$A$140,$A49)), """")"),"")</f>
        <v/>
      </c>
      <c r="H49" s="1" t="str">
        <f ca="1">IFERROR(__xludf.DUMMYFUNCTION("IFERROR(FILTER('Currently Exported'!H$3:H$140,EXACT('Currently Exported'!$A$3:$A$140,$A49)), """")"),"")</f>
        <v/>
      </c>
      <c r="I49" s="1" t="str">
        <f ca="1">IFERROR(__xludf.DUMMYFUNCTION("IFERROR(FILTER('Currently Exported'!I$3:I$140,EXACT('Currently Exported'!$A$3:$A$140,$A49)), """")"),"")</f>
        <v/>
      </c>
      <c r="J49" s="1" t="str">
        <f ca="1">IFERROR(__xludf.DUMMYFUNCTION("IFERROR(FILTER('Currently Exported'!J$3:J$140,EXACT('Currently Exported'!$A$3:$A$140,$A49)), """")"),"")</f>
        <v/>
      </c>
      <c r="K49" s="1" t="str">
        <f ca="1">IFERROR(__xludf.DUMMYFUNCTION("IFERROR(FILTER('Currently Exported'!K$3:K$140,EXACT('Currently Exported'!$A$3:$A$140,$A49)), """")"),"")</f>
        <v/>
      </c>
      <c r="L49" s="1" t="str">
        <f ca="1">IFERROR(__xludf.DUMMYFUNCTION("IFERROR(FILTER('Currently Exported'!L$3:L$140,EXACT('Currently Exported'!$A$3:$A$140,$A49)), """")"),"")</f>
        <v/>
      </c>
      <c r="M49" s="1" t="str">
        <f ca="1">IFERROR(__xludf.DUMMYFUNCTION("IFERROR(FILTER('Currently Exported'!M$3:M$140,EXACT('Currently Exported'!$A$3:$A$140,$A49)), """")"),"")</f>
        <v/>
      </c>
      <c r="N49" s="1" t="str">
        <f ca="1">IFERROR(__xludf.DUMMYFUNCTION("IFERROR(FILTER('Currently Exported'!N$3:N$140,EXACT('Currently Exported'!$A$3:$A$140,$A49)), """")"),"")</f>
        <v/>
      </c>
      <c r="O49" s="1" t="str">
        <f ca="1">IFERROR(__xludf.DUMMYFUNCTION("IFERROR(FILTER('Currently Exported'!O$3:O$140,EXACT('Currently Exported'!$A$3:$A$140,$A49)), """")"),"")</f>
        <v/>
      </c>
      <c r="P49" s="1" t="str">
        <f ca="1">IFERROR(__xludf.DUMMYFUNCTION("IFERROR(FILTER('Currently Exported'!P$3:P$140,EXACT('Currently Exported'!$A$3:$A$140,$A49)), """")"),"")</f>
        <v/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IFERROR(__xludf.DUMMYFUNCTION("IFERROR(FILTER('Currently Exported'!B$3:B$140,EXACT('Currently Exported'!$A$3:$A$140,$A50)), """")"),"")</f>
        <v/>
      </c>
      <c r="C50" s="1" t="str">
        <f ca="1">IFERROR(__xludf.DUMMYFUNCTION("IFERROR(FILTER('Currently Exported'!C$3:C$140,EXACT('Currently Exported'!$A$3:$A$140,$A50)), """")"),"")</f>
        <v/>
      </c>
      <c r="D50" s="1" t="str">
        <f ca="1">IFERROR(__xludf.DUMMYFUNCTION("IFERROR(FILTER('Currently Exported'!D$3:D$140,EXACT('Currently Exported'!$A$3:$A$140,$A50)), """")"),"")</f>
        <v/>
      </c>
      <c r="E50" s="1" t="str">
        <f ca="1">IFERROR(__xludf.DUMMYFUNCTION("IFERROR(FILTER('Currently Exported'!E$3:E$140,EXACT('Currently Exported'!$A$3:$A$140,$A50)), """")"),"")</f>
        <v/>
      </c>
      <c r="F50" s="1" t="str">
        <f ca="1">IFERROR(__xludf.DUMMYFUNCTION("IFERROR(FILTER('Currently Exported'!F$3:F$140,EXACT('Currently Exported'!$A$3:$A$140,$A50)), """")"),"")</f>
        <v/>
      </c>
      <c r="G50" s="1" t="str">
        <f ca="1">IFERROR(__xludf.DUMMYFUNCTION("IFERROR(FILTER('Currently Exported'!G$3:G$140,EXACT('Currently Exported'!$A$3:$A$140,$A50)), """")"),"")</f>
        <v/>
      </c>
      <c r="H50" s="1" t="str">
        <f ca="1">IFERROR(__xludf.DUMMYFUNCTION("IFERROR(FILTER('Currently Exported'!H$3:H$140,EXACT('Currently Exported'!$A$3:$A$140,$A50)), """")"),"")</f>
        <v/>
      </c>
      <c r="I50" s="1" t="str">
        <f ca="1">IFERROR(__xludf.DUMMYFUNCTION("IFERROR(FILTER('Currently Exported'!I$3:I$140,EXACT('Currently Exported'!$A$3:$A$140,$A50)), """")"),"")</f>
        <v/>
      </c>
      <c r="J50" s="1" t="str">
        <f ca="1">IFERROR(__xludf.DUMMYFUNCTION("IFERROR(FILTER('Currently Exported'!J$3:J$140,EXACT('Currently Exported'!$A$3:$A$140,$A50)), """")"),"")</f>
        <v/>
      </c>
      <c r="K50" s="1" t="str">
        <f ca="1">IFERROR(__xludf.DUMMYFUNCTION("IFERROR(FILTER('Currently Exported'!K$3:K$140,EXACT('Currently Exported'!$A$3:$A$140,$A50)), """")"),"")</f>
        <v/>
      </c>
      <c r="L50" s="1" t="str">
        <f ca="1">IFERROR(__xludf.DUMMYFUNCTION("IFERROR(FILTER('Currently Exported'!L$3:L$140,EXACT('Currently Exported'!$A$3:$A$140,$A50)), """")"),"")</f>
        <v/>
      </c>
      <c r="M50" s="1" t="str">
        <f ca="1">IFERROR(__xludf.DUMMYFUNCTION("IFERROR(FILTER('Currently Exported'!M$3:M$140,EXACT('Currently Exported'!$A$3:$A$140,$A50)), """")"),"")</f>
        <v/>
      </c>
      <c r="N50" s="1" t="str">
        <f ca="1">IFERROR(__xludf.DUMMYFUNCTION("IFERROR(FILTER('Currently Exported'!N$3:N$140,EXACT('Currently Exported'!$A$3:$A$140,$A50)), """")"),"")</f>
        <v/>
      </c>
      <c r="O50" s="1" t="str">
        <f ca="1">IFERROR(__xludf.DUMMYFUNCTION("IFERROR(FILTER('Currently Exported'!O$3:O$140,EXACT('Currently Exported'!$A$3:$A$140,$A50)), """")"),"")</f>
        <v/>
      </c>
      <c r="P50" s="1" t="str">
        <f ca="1">IFERROR(__xludf.DUMMYFUNCTION("IFERROR(FILTER('Currently Exported'!P$3:P$140,EXACT('Currently Exported'!$A$3:$A$140,$A50)), """")"),"")</f>
        <v/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IFERROR(__xludf.DUMMYFUNCTION("IFERROR(FILTER('Currently Exported'!B$3:B$140,EXACT('Currently Exported'!$A$3:$A$140,$A51)), """")"),"")</f>
        <v/>
      </c>
      <c r="C51" s="1" t="str">
        <f ca="1">IFERROR(__xludf.DUMMYFUNCTION("IFERROR(FILTER('Currently Exported'!C$3:C$140,EXACT('Currently Exported'!$A$3:$A$140,$A51)), """")"),"")</f>
        <v/>
      </c>
      <c r="D51" s="1" t="str">
        <f ca="1">IFERROR(__xludf.DUMMYFUNCTION("IFERROR(FILTER('Currently Exported'!D$3:D$140,EXACT('Currently Exported'!$A$3:$A$140,$A51)), """")"),"")</f>
        <v/>
      </c>
      <c r="E51" s="1" t="str">
        <f ca="1">IFERROR(__xludf.DUMMYFUNCTION("IFERROR(FILTER('Currently Exported'!E$3:E$140,EXACT('Currently Exported'!$A$3:$A$140,$A51)), """")"),"")</f>
        <v/>
      </c>
      <c r="F51" s="1" t="str">
        <f ca="1">IFERROR(__xludf.DUMMYFUNCTION("IFERROR(FILTER('Currently Exported'!F$3:F$140,EXACT('Currently Exported'!$A$3:$A$140,$A51)), """")"),"")</f>
        <v/>
      </c>
      <c r="G51" s="1" t="str">
        <f ca="1">IFERROR(__xludf.DUMMYFUNCTION("IFERROR(FILTER('Currently Exported'!G$3:G$140,EXACT('Currently Exported'!$A$3:$A$140,$A51)), """")"),"")</f>
        <v/>
      </c>
      <c r="H51" s="1" t="str">
        <f ca="1">IFERROR(__xludf.DUMMYFUNCTION("IFERROR(FILTER('Currently Exported'!H$3:H$140,EXACT('Currently Exported'!$A$3:$A$140,$A51)), """")"),"")</f>
        <v/>
      </c>
      <c r="I51" s="1" t="str">
        <f ca="1">IFERROR(__xludf.DUMMYFUNCTION("IFERROR(FILTER('Currently Exported'!I$3:I$140,EXACT('Currently Exported'!$A$3:$A$140,$A51)), """")"),"")</f>
        <v/>
      </c>
      <c r="J51" s="1" t="str">
        <f ca="1">IFERROR(__xludf.DUMMYFUNCTION("IFERROR(FILTER('Currently Exported'!J$3:J$140,EXACT('Currently Exported'!$A$3:$A$140,$A51)), """")"),"")</f>
        <v/>
      </c>
      <c r="K51" s="1" t="str">
        <f ca="1">IFERROR(__xludf.DUMMYFUNCTION("IFERROR(FILTER('Currently Exported'!K$3:K$140,EXACT('Currently Exported'!$A$3:$A$140,$A51)), """")"),"")</f>
        <v/>
      </c>
      <c r="L51" s="1" t="str">
        <f ca="1">IFERROR(__xludf.DUMMYFUNCTION("IFERROR(FILTER('Currently Exported'!L$3:L$140,EXACT('Currently Exported'!$A$3:$A$140,$A51)), """")"),"")</f>
        <v/>
      </c>
      <c r="M51" s="1" t="str">
        <f ca="1">IFERROR(__xludf.DUMMYFUNCTION("IFERROR(FILTER('Currently Exported'!M$3:M$140,EXACT('Currently Exported'!$A$3:$A$140,$A51)), """")"),"")</f>
        <v/>
      </c>
      <c r="N51" s="1" t="str">
        <f ca="1">IFERROR(__xludf.DUMMYFUNCTION("IFERROR(FILTER('Currently Exported'!N$3:N$140,EXACT('Currently Exported'!$A$3:$A$140,$A51)), """")"),"")</f>
        <v/>
      </c>
      <c r="O51" s="1" t="str">
        <f ca="1">IFERROR(__xludf.DUMMYFUNCTION("IFERROR(FILTER('Currently Exported'!O$3:O$140,EXACT('Currently Exported'!$A$3:$A$140,$A51)), """")"),"")</f>
        <v/>
      </c>
      <c r="P51" s="1" t="str">
        <f ca="1">IFERROR(__xludf.DUMMYFUNCTION("IFERROR(FILTER('Currently Exported'!P$3:P$140,EXACT('Currently Exported'!$A$3:$A$140,$A51)), """")"),"")</f>
        <v/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IFERROR(__xludf.DUMMYFUNCTION("IFERROR(FILTER('Currently Exported'!B$3:B$140,EXACT('Currently Exported'!$A$3:$A$140,$A52)), """")"),"")</f>
        <v/>
      </c>
      <c r="C52" s="1" t="str">
        <f ca="1">IFERROR(__xludf.DUMMYFUNCTION("IFERROR(FILTER('Currently Exported'!C$3:C$140,EXACT('Currently Exported'!$A$3:$A$140,$A52)), """")"),"")</f>
        <v/>
      </c>
      <c r="D52" s="1" t="str">
        <f ca="1">IFERROR(__xludf.DUMMYFUNCTION("IFERROR(FILTER('Currently Exported'!D$3:D$140,EXACT('Currently Exported'!$A$3:$A$140,$A52)), """")"),"")</f>
        <v/>
      </c>
      <c r="E52" s="1" t="str">
        <f ca="1">IFERROR(__xludf.DUMMYFUNCTION("IFERROR(FILTER('Currently Exported'!E$3:E$140,EXACT('Currently Exported'!$A$3:$A$140,$A52)), """")"),"")</f>
        <v/>
      </c>
      <c r="F52" s="1" t="str">
        <f ca="1">IFERROR(__xludf.DUMMYFUNCTION("IFERROR(FILTER('Currently Exported'!F$3:F$140,EXACT('Currently Exported'!$A$3:$A$140,$A52)), """")"),"")</f>
        <v/>
      </c>
      <c r="G52" s="1" t="str">
        <f ca="1">IFERROR(__xludf.DUMMYFUNCTION("IFERROR(FILTER('Currently Exported'!G$3:G$140,EXACT('Currently Exported'!$A$3:$A$140,$A52)), """")"),"")</f>
        <v/>
      </c>
      <c r="H52" s="1" t="str">
        <f ca="1">IFERROR(__xludf.DUMMYFUNCTION("IFERROR(FILTER('Currently Exported'!H$3:H$140,EXACT('Currently Exported'!$A$3:$A$140,$A52)), """")"),"")</f>
        <v/>
      </c>
      <c r="I52" s="1" t="str">
        <f ca="1">IFERROR(__xludf.DUMMYFUNCTION("IFERROR(FILTER('Currently Exported'!I$3:I$140,EXACT('Currently Exported'!$A$3:$A$140,$A52)), """")"),"")</f>
        <v/>
      </c>
      <c r="J52" s="1" t="str">
        <f ca="1">IFERROR(__xludf.DUMMYFUNCTION("IFERROR(FILTER('Currently Exported'!J$3:J$140,EXACT('Currently Exported'!$A$3:$A$140,$A52)), """")"),"")</f>
        <v/>
      </c>
      <c r="K52" s="1" t="str">
        <f ca="1">IFERROR(__xludf.DUMMYFUNCTION("IFERROR(FILTER('Currently Exported'!K$3:K$140,EXACT('Currently Exported'!$A$3:$A$140,$A52)), """")"),"")</f>
        <v/>
      </c>
      <c r="L52" s="1" t="str">
        <f ca="1">IFERROR(__xludf.DUMMYFUNCTION("IFERROR(FILTER('Currently Exported'!L$3:L$140,EXACT('Currently Exported'!$A$3:$A$140,$A52)), """")"),"")</f>
        <v/>
      </c>
      <c r="M52" s="1" t="str">
        <f ca="1">IFERROR(__xludf.DUMMYFUNCTION("IFERROR(FILTER('Currently Exported'!M$3:M$140,EXACT('Currently Exported'!$A$3:$A$140,$A52)), """")"),"")</f>
        <v/>
      </c>
      <c r="N52" s="1" t="str">
        <f ca="1">IFERROR(__xludf.DUMMYFUNCTION("IFERROR(FILTER('Currently Exported'!N$3:N$140,EXACT('Currently Exported'!$A$3:$A$140,$A52)), """")"),"")</f>
        <v/>
      </c>
      <c r="O52" s="1" t="str">
        <f ca="1">IFERROR(__xludf.DUMMYFUNCTION("IFERROR(FILTER('Currently Exported'!O$3:O$140,EXACT('Currently Exported'!$A$3:$A$140,$A52)), """")"),"")</f>
        <v/>
      </c>
      <c r="P52" s="1" t="str">
        <f ca="1">IFERROR(__xludf.DUMMYFUNCTION("IFERROR(FILTER('Currently Exported'!P$3:P$140,EXACT('Currently Exported'!$A$3:$A$140,$A52)), """")"),"")</f>
        <v/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IFERROR(__xludf.DUMMYFUNCTION("IFERROR(FILTER('Currently Exported'!B$3:B$140,EXACT('Currently Exported'!$A$3:$A$140,$A53)), """")"),"")</f>
        <v/>
      </c>
      <c r="C53" s="1" t="str">
        <f ca="1">IFERROR(__xludf.DUMMYFUNCTION("IFERROR(FILTER('Currently Exported'!C$3:C$140,EXACT('Currently Exported'!$A$3:$A$140,$A53)), """")"),"")</f>
        <v/>
      </c>
      <c r="D53" s="1" t="str">
        <f ca="1">IFERROR(__xludf.DUMMYFUNCTION("IFERROR(FILTER('Currently Exported'!D$3:D$140,EXACT('Currently Exported'!$A$3:$A$140,$A53)), """")"),"")</f>
        <v/>
      </c>
      <c r="E53" s="1" t="str">
        <f ca="1">IFERROR(__xludf.DUMMYFUNCTION("IFERROR(FILTER('Currently Exported'!E$3:E$140,EXACT('Currently Exported'!$A$3:$A$140,$A53)), """")"),"")</f>
        <v/>
      </c>
      <c r="F53" s="1" t="str">
        <f ca="1">IFERROR(__xludf.DUMMYFUNCTION("IFERROR(FILTER('Currently Exported'!F$3:F$140,EXACT('Currently Exported'!$A$3:$A$140,$A53)), """")"),"")</f>
        <v/>
      </c>
      <c r="G53" s="1" t="str">
        <f ca="1">IFERROR(__xludf.DUMMYFUNCTION("IFERROR(FILTER('Currently Exported'!G$3:G$140,EXACT('Currently Exported'!$A$3:$A$140,$A53)), """")"),"")</f>
        <v/>
      </c>
      <c r="H53" s="1" t="str">
        <f ca="1">IFERROR(__xludf.DUMMYFUNCTION("IFERROR(FILTER('Currently Exported'!H$3:H$140,EXACT('Currently Exported'!$A$3:$A$140,$A53)), """")"),"")</f>
        <v/>
      </c>
      <c r="I53" s="1" t="str">
        <f ca="1">IFERROR(__xludf.DUMMYFUNCTION("IFERROR(FILTER('Currently Exported'!I$3:I$140,EXACT('Currently Exported'!$A$3:$A$140,$A53)), """")"),"")</f>
        <v/>
      </c>
      <c r="J53" s="1" t="str">
        <f ca="1">IFERROR(__xludf.DUMMYFUNCTION("IFERROR(FILTER('Currently Exported'!J$3:J$140,EXACT('Currently Exported'!$A$3:$A$140,$A53)), """")"),"")</f>
        <v/>
      </c>
      <c r="K53" s="1" t="str">
        <f ca="1">IFERROR(__xludf.DUMMYFUNCTION("IFERROR(FILTER('Currently Exported'!K$3:K$140,EXACT('Currently Exported'!$A$3:$A$140,$A53)), """")"),"")</f>
        <v/>
      </c>
      <c r="L53" s="1" t="str">
        <f ca="1">IFERROR(__xludf.DUMMYFUNCTION("IFERROR(FILTER('Currently Exported'!L$3:L$140,EXACT('Currently Exported'!$A$3:$A$140,$A53)), """")"),"")</f>
        <v/>
      </c>
      <c r="M53" s="1" t="str">
        <f ca="1">IFERROR(__xludf.DUMMYFUNCTION("IFERROR(FILTER('Currently Exported'!M$3:M$140,EXACT('Currently Exported'!$A$3:$A$140,$A53)), """")"),"")</f>
        <v/>
      </c>
      <c r="N53" s="1" t="str">
        <f ca="1">IFERROR(__xludf.DUMMYFUNCTION("IFERROR(FILTER('Currently Exported'!N$3:N$140,EXACT('Currently Exported'!$A$3:$A$140,$A53)), """")"),"")</f>
        <v/>
      </c>
      <c r="O53" s="1" t="str">
        <f ca="1">IFERROR(__xludf.DUMMYFUNCTION("IFERROR(FILTER('Currently Exported'!O$3:O$140,EXACT('Currently Exported'!$A$3:$A$140,$A53)), """")"),"")</f>
        <v/>
      </c>
      <c r="P53" s="1" t="str">
        <f ca="1">IFERROR(__xludf.DUMMYFUNCTION("IFERROR(FILTER('Currently Exported'!P$3:P$140,EXACT('Currently Exported'!$A$3:$A$140,$A53)), """")"),"")</f>
        <v/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IFERROR(__xludf.DUMMYFUNCTION("IFERROR(FILTER('Currently Exported'!B$3:B$140,EXACT('Currently Exported'!$A$3:$A$140,$A54)), """")"),"")</f>
        <v/>
      </c>
      <c r="C54" s="1" t="str">
        <f ca="1">IFERROR(__xludf.DUMMYFUNCTION("IFERROR(FILTER('Currently Exported'!C$3:C$140,EXACT('Currently Exported'!$A$3:$A$140,$A54)), """")"),"")</f>
        <v/>
      </c>
      <c r="D54" s="1" t="str">
        <f ca="1">IFERROR(__xludf.DUMMYFUNCTION("IFERROR(FILTER('Currently Exported'!D$3:D$140,EXACT('Currently Exported'!$A$3:$A$140,$A54)), """")"),"")</f>
        <v/>
      </c>
      <c r="E54" s="1" t="str">
        <f ca="1">IFERROR(__xludf.DUMMYFUNCTION("IFERROR(FILTER('Currently Exported'!E$3:E$140,EXACT('Currently Exported'!$A$3:$A$140,$A54)), """")"),"")</f>
        <v/>
      </c>
      <c r="F54" s="1" t="str">
        <f ca="1">IFERROR(__xludf.DUMMYFUNCTION("IFERROR(FILTER('Currently Exported'!F$3:F$140,EXACT('Currently Exported'!$A$3:$A$140,$A54)), """")"),"")</f>
        <v/>
      </c>
      <c r="G54" s="1" t="str">
        <f ca="1">IFERROR(__xludf.DUMMYFUNCTION("IFERROR(FILTER('Currently Exported'!G$3:G$140,EXACT('Currently Exported'!$A$3:$A$140,$A54)), """")"),"")</f>
        <v/>
      </c>
      <c r="H54" s="1" t="str">
        <f ca="1">IFERROR(__xludf.DUMMYFUNCTION("IFERROR(FILTER('Currently Exported'!H$3:H$140,EXACT('Currently Exported'!$A$3:$A$140,$A54)), """")"),"")</f>
        <v/>
      </c>
      <c r="I54" s="1" t="str">
        <f ca="1">IFERROR(__xludf.DUMMYFUNCTION("IFERROR(FILTER('Currently Exported'!I$3:I$140,EXACT('Currently Exported'!$A$3:$A$140,$A54)), """")"),"")</f>
        <v/>
      </c>
      <c r="J54" s="1" t="str">
        <f ca="1">IFERROR(__xludf.DUMMYFUNCTION("IFERROR(FILTER('Currently Exported'!J$3:J$140,EXACT('Currently Exported'!$A$3:$A$140,$A54)), """")"),"")</f>
        <v/>
      </c>
      <c r="K54" s="1" t="str">
        <f ca="1">IFERROR(__xludf.DUMMYFUNCTION("IFERROR(FILTER('Currently Exported'!K$3:K$140,EXACT('Currently Exported'!$A$3:$A$140,$A54)), """")"),"")</f>
        <v/>
      </c>
      <c r="L54" s="1" t="str">
        <f ca="1">IFERROR(__xludf.DUMMYFUNCTION("IFERROR(FILTER('Currently Exported'!L$3:L$140,EXACT('Currently Exported'!$A$3:$A$140,$A54)), """")"),"")</f>
        <v/>
      </c>
      <c r="M54" s="1" t="str">
        <f ca="1">IFERROR(__xludf.DUMMYFUNCTION("IFERROR(FILTER('Currently Exported'!M$3:M$140,EXACT('Currently Exported'!$A$3:$A$140,$A54)), """")"),"")</f>
        <v/>
      </c>
      <c r="N54" s="1" t="str">
        <f ca="1">IFERROR(__xludf.DUMMYFUNCTION("IFERROR(FILTER('Currently Exported'!N$3:N$140,EXACT('Currently Exported'!$A$3:$A$140,$A54)), """")"),"")</f>
        <v/>
      </c>
      <c r="O54" s="1" t="str">
        <f ca="1">IFERROR(__xludf.DUMMYFUNCTION("IFERROR(FILTER('Currently Exported'!O$3:O$140,EXACT('Currently Exported'!$A$3:$A$140,$A54)), """")"),"")</f>
        <v/>
      </c>
      <c r="P54" s="1" t="str">
        <f ca="1">IFERROR(__xludf.DUMMYFUNCTION("IFERROR(FILTER('Currently Exported'!P$3:P$140,EXACT('Currently Exported'!$A$3:$A$140,$A54)), """")"),"")</f>
        <v/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IFERROR(__xludf.DUMMYFUNCTION("IFERROR(FILTER('Currently Exported'!B$3:B$140,EXACT('Currently Exported'!$A$3:$A$140,$A55)), """")"),"")</f>
        <v/>
      </c>
      <c r="C55" s="1" t="str">
        <f ca="1">IFERROR(__xludf.DUMMYFUNCTION("IFERROR(FILTER('Currently Exported'!C$3:C$140,EXACT('Currently Exported'!$A$3:$A$140,$A55)), """")"),"")</f>
        <v/>
      </c>
      <c r="D55" s="1" t="str">
        <f ca="1">IFERROR(__xludf.DUMMYFUNCTION("IFERROR(FILTER('Currently Exported'!D$3:D$140,EXACT('Currently Exported'!$A$3:$A$140,$A55)), """")"),"")</f>
        <v/>
      </c>
      <c r="E55" s="1" t="str">
        <f ca="1">IFERROR(__xludf.DUMMYFUNCTION("IFERROR(FILTER('Currently Exported'!E$3:E$140,EXACT('Currently Exported'!$A$3:$A$140,$A55)), """")"),"")</f>
        <v/>
      </c>
      <c r="F55" s="1" t="str">
        <f ca="1">IFERROR(__xludf.DUMMYFUNCTION("IFERROR(FILTER('Currently Exported'!F$3:F$140,EXACT('Currently Exported'!$A$3:$A$140,$A55)), """")"),"")</f>
        <v/>
      </c>
      <c r="G55" s="1" t="str">
        <f ca="1">IFERROR(__xludf.DUMMYFUNCTION("IFERROR(FILTER('Currently Exported'!G$3:G$140,EXACT('Currently Exported'!$A$3:$A$140,$A55)), """")"),"")</f>
        <v/>
      </c>
      <c r="H55" s="1" t="str">
        <f ca="1">IFERROR(__xludf.DUMMYFUNCTION("IFERROR(FILTER('Currently Exported'!H$3:H$140,EXACT('Currently Exported'!$A$3:$A$140,$A55)), """")"),"")</f>
        <v/>
      </c>
      <c r="I55" s="1" t="str">
        <f ca="1">IFERROR(__xludf.DUMMYFUNCTION("IFERROR(FILTER('Currently Exported'!I$3:I$140,EXACT('Currently Exported'!$A$3:$A$140,$A55)), """")"),"")</f>
        <v/>
      </c>
      <c r="J55" s="1" t="str">
        <f ca="1">IFERROR(__xludf.DUMMYFUNCTION("IFERROR(FILTER('Currently Exported'!J$3:J$140,EXACT('Currently Exported'!$A$3:$A$140,$A55)), """")"),"")</f>
        <v/>
      </c>
      <c r="K55" s="1" t="str">
        <f ca="1">IFERROR(__xludf.DUMMYFUNCTION("IFERROR(FILTER('Currently Exported'!K$3:K$140,EXACT('Currently Exported'!$A$3:$A$140,$A55)), """")"),"")</f>
        <v/>
      </c>
      <c r="L55" s="1" t="str">
        <f ca="1">IFERROR(__xludf.DUMMYFUNCTION("IFERROR(FILTER('Currently Exported'!L$3:L$140,EXACT('Currently Exported'!$A$3:$A$140,$A55)), """")"),"")</f>
        <v/>
      </c>
      <c r="M55" s="1" t="str">
        <f ca="1">IFERROR(__xludf.DUMMYFUNCTION("IFERROR(FILTER('Currently Exported'!M$3:M$140,EXACT('Currently Exported'!$A$3:$A$140,$A55)), """")"),"")</f>
        <v/>
      </c>
      <c r="N55" s="1" t="str">
        <f ca="1">IFERROR(__xludf.DUMMYFUNCTION("IFERROR(FILTER('Currently Exported'!N$3:N$140,EXACT('Currently Exported'!$A$3:$A$140,$A55)), """")"),"")</f>
        <v/>
      </c>
      <c r="O55" s="1" t="str">
        <f ca="1">IFERROR(__xludf.DUMMYFUNCTION("IFERROR(FILTER('Currently Exported'!O$3:O$140,EXACT('Currently Exported'!$A$3:$A$140,$A55)), """")"),"")</f>
        <v/>
      </c>
      <c r="P55" s="1" t="str">
        <f ca="1">IFERROR(__xludf.DUMMYFUNCTION("IFERROR(FILTER('Currently Exported'!P$3:P$140,EXACT('Currently Exported'!$A$3:$A$140,$A55)), """")"),"")</f>
        <v/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IFERROR(__xludf.DUMMYFUNCTION("IFERROR(FILTER('Currently Exported'!B$3:B$140,EXACT('Currently Exported'!$A$3:$A$140,$A56)), """")"),"")</f>
        <v/>
      </c>
      <c r="C56" s="1" t="str">
        <f ca="1">IFERROR(__xludf.DUMMYFUNCTION("IFERROR(FILTER('Currently Exported'!C$3:C$140,EXACT('Currently Exported'!$A$3:$A$140,$A56)), """")"),"")</f>
        <v/>
      </c>
      <c r="D56" s="1" t="str">
        <f ca="1">IFERROR(__xludf.DUMMYFUNCTION("IFERROR(FILTER('Currently Exported'!D$3:D$140,EXACT('Currently Exported'!$A$3:$A$140,$A56)), """")"),"")</f>
        <v/>
      </c>
      <c r="E56" s="1" t="str">
        <f ca="1">IFERROR(__xludf.DUMMYFUNCTION("IFERROR(FILTER('Currently Exported'!E$3:E$140,EXACT('Currently Exported'!$A$3:$A$140,$A56)), """")"),"")</f>
        <v/>
      </c>
      <c r="F56" s="1" t="str">
        <f ca="1">IFERROR(__xludf.DUMMYFUNCTION("IFERROR(FILTER('Currently Exported'!F$3:F$140,EXACT('Currently Exported'!$A$3:$A$140,$A56)), """")"),"")</f>
        <v/>
      </c>
      <c r="G56" s="1" t="str">
        <f ca="1">IFERROR(__xludf.DUMMYFUNCTION("IFERROR(FILTER('Currently Exported'!G$3:G$140,EXACT('Currently Exported'!$A$3:$A$140,$A56)), """")"),"")</f>
        <v/>
      </c>
      <c r="H56" s="1" t="str">
        <f ca="1">IFERROR(__xludf.DUMMYFUNCTION("IFERROR(FILTER('Currently Exported'!H$3:H$140,EXACT('Currently Exported'!$A$3:$A$140,$A56)), """")"),"")</f>
        <v/>
      </c>
      <c r="I56" s="1" t="str">
        <f ca="1">IFERROR(__xludf.DUMMYFUNCTION("IFERROR(FILTER('Currently Exported'!I$3:I$140,EXACT('Currently Exported'!$A$3:$A$140,$A56)), """")"),"")</f>
        <v/>
      </c>
      <c r="J56" s="1" t="str">
        <f ca="1">IFERROR(__xludf.DUMMYFUNCTION("IFERROR(FILTER('Currently Exported'!J$3:J$140,EXACT('Currently Exported'!$A$3:$A$140,$A56)), """")"),"")</f>
        <v/>
      </c>
      <c r="K56" s="1" t="str">
        <f ca="1">IFERROR(__xludf.DUMMYFUNCTION("IFERROR(FILTER('Currently Exported'!K$3:K$140,EXACT('Currently Exported'!$A$3:$A$140,$A56)), """")"),"")</f>
        <v/>
      </c>
      <c r="L56" s="1" t="str">
        <f ca="1">IFERROR(__xludf.DUMMYFUNCTION("IFERROR(FILTER('Currently Exported'!L$3:L$140,EXACT('Currently Exported'!$A$3:$A$140,$A56)), """")"),"")</f>
        <v/>
      </c>
      <c r="M56" s="1" t="str">
        <f ca="1">IFERROR(__xludf.DUMMYFUNCTION("IFERROR(FILTER('Currently Exported'!M$3:M$140,EXACT('Currently Exported'!$A$3:$A$140,$A56)), """")"),"")</f>
        <v/>
      </c>
      <c r="N56" s="1" t="str">
        <f ca="1">IFERROR(__xludf.DUMMYFUNCTION("IFERROR(FILTER('Currently Exported'!N$3:N$140,EXACT('Currently Exported'!$A$3:$A$140,$A56)), """")"),"")</f>
        <v/>
      </c>
      <c r="O56" s="1" t="str">
        <f ca="1">IFERROR(__xludf.DUMMYFUNCTION("IFERROR(FILTER('Currently Exported'!O$3:O$140,EXACT('Currently Exported'!$A$3:$A$140,$A56)), """")"),"")</f>
        <v/>
      </c>
      <c r="P56" s="1" t="str">
        <f ca="1">IFERROR(__xludf.DUMMYFUNCTION("IFERROR(FILTER('Currently Exported'!P$3:P$140,EXACT('Currently Exported'!$A$3:$A$140,$A56)), """")"),"")</f>
        <v/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IFERROR(__xludf.DUMMYFUNCTION("IFERROR(FILTER('Currently Exported'!B$3:B$140,EXACT('Currently Exported'!$A$3:$A$140,$A57)), """")"),"")</f>
        <v/>
      </c>
      <c r="C57" s="1" t="str">
        <f ca="1">IFERROR(__xludf.DUMMYFUNCTION("IFERROR(FILTER('Currently Exported'!C$3:C$140,EXACT('Currently Exported'!$A$3:$A$140,$A57)), """")"),"")</f>
        <v/>
      </c>
      <c r="D57" s="1" t="str">
        <f ca="1">IFERROR(__xludf.DUMMYFUNCTION("IFERROR(FILTER('Currently Exported'!D$3:D$140,EXACT('Currently Exported'!$A$3:$A$140,$A57)), """")"),"")</f>
        <v/>
      </c>
      <c r="E57" s="1" t="str">
        <f ca="1">IFERROR(__xludf.DUMMYFUNCTION("IFERROR(FILTER('Currently Exported'!E$3:E$140,EXACT('Currently Exported'!$A$3:$A$140,$A57)), """")"),"")</f>
        <v/>
      </c>
      <c r="F57" s="1" t="str">
        <f ca="1">IFERROR(__xludf.DUMMYFUNCTION("IFERROR(FILTER('Currently Exported'!F$3:F$140,EXACT('Currently Exported'!$A$3:$A$140,$A57)), """")"),"")</f>
        <v/>
      </c>
      <c r="G57" s="1" t="str">
        <f ca="1">IFERROR(__xludf.DUMMYFUNCTION("IFERROR(FILTER('Currently Exported'!G$3:G$140,EXACT('Currently Exported'!$A$3:$A$140,$A57)), """")"),"")</f>
        <v/>
      </c>
      <c r="H57" s="1" t="str">
        <f ca="1">IFERROR(__xludf.DUMMYFUNCTION("IFERROR(FILTER('Currently Exported'!H$3:H$140,EXACT('Currently Exported'!$A$3:$A$140,$A57)), """")"),"")</f>
        <v/>
      </c>
      <c r="I57" s="1" t="str">
        <f ca="1">IFERROR(__xludf.DUMMYFUNCTION("IFERROR(FILTER('Currently Exported'!I$3:I$140,EXACT('Currently Exported'!$A$3:$A$140,$A57)), """")"),"")</f>
        <v/>
      </c>
      <c r="J57" s="1" t="str">
        <f ca="1">IFERROR(__xludf.DUMMYFUNCTION("IFERROR(FILTER('Currently Exported'!J$3:J$140,EXACT('Currently Exported'!$A$3:$A$140,$A57)), """")"),"")</f>
        <v/>
      </c>
      <c r="K57" s="1" t="str">
        <f ca="1">IFERROR(__xludf.DUMMYFUNCTION("IFERROR(FILTER('Currently Exported'!K$3:K$140,EXACT('Currently Exported'!$A$3:$A$140,$A57)), """")"),"")</f>
        <v/>
      </c>
      <c r="L57" s="1" t="str">
        <f ca="1">IFERROR(__xludf.DUMMYFUNCTION("IFERROR(FILTER('Currently Exported'!L$3:L$140,EXACT('Currently Exported'!$A$3:$A$140,$A57)), """")"),"")</f>
        <v/>
      </c>
      <c r="M57" s="1" t="str">
        <f ca="1">IFERROR(__xludf.DUMMYFUNCTION("IFERROR(FILTER('Currently Exported'!M$3:M$140,EXACT('Currently Exported'!$A$3:$A$140,$A57)), """")"),"")</f>
        <v/>
      </c>
      <c r="N57" s="1" t="str">
        <f ca="1">IFERROR(__xludf.DUMMYFUNCTION("IFERROR(FILTER('Currently Exported'!N$3:N$140,EXACT('Currently Exported'!$A$3:$A$140,$A57)), """")"),"")</f>
        <v/>
      </c>
      <c r="O57" s="1" t="str">
        <f ca="1">IFERROR(__xludf.DUMMYFUNCTION("IFERROR(FILTER('Currently Exported'!O$3:O$140,EXACT('Currently Exported'!$A$3:$A$140,$A57)), """")"),"")</f>
        <v/>
      </c>
      <c r="P57" s="1" t="str">
        <f ca="1">IFERROR(__xludf.DUMMYFUNCTION("IFERROR(FILTER('Currently Exported'!P$3:P$140,EXACT('Currently Exported'!$A$3:$A$140,$A57)), """")"),"")</f>
        <v/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IFERROR(__xludf.DUMMYFUNCTION("IFERROR(FILTER('Currently Exported'!B$3:B$140,EXACT('Currently Exported'!$A$3:$A$140,$A58)), """")"),"")</f>
        <v/>
      </c>
      <c r="C58" s="1" t="str">
        <f ca="1">IFERROR(__xludf.DUMMYFUNCTION("IFERROR(FILTER('Currently Exported'!C$3:C$140,EXACT('Currently Exported'!$A$3:$A$140,$A58)), """")"),"")</f>
        <v/>
      </c>
      <c r="D58" s="1" t="str">
        <f ca="1">IFERROR(__xludf.DUMMYFUNCTION("IFERROR(FILTER('Currently Exported'!D$3:D$140,EXACT('Currently Exported'!$A$3:$A$140,$A58)), """")"),"")</f>
        <v/>
      </c>
      <c r="E58" s="1" t="str">
        <f ca="1">IFERROR(__xludf.DUMMYFUNCTION("IFERROR(FILTER('Currently Exported'!E$3:E$140,EXACT('Currently Exported'!$A$3:$A$140,$A58)), """")"),"")</f>
        <v/>
      </c>
      <c r="F58" s="1" t="str">
        <f ca="1">IFERROR(__xludf.DUMMYFUNCTION("IFERROR(FILTER('Currently Exported'!F$3:F$140,EXACT('Currently Exported'!$A$3:$A$140,$A58)), """")"),"")</f>
        <v/>
      </c>
      <c r="G58" s="1" t="str">
        <f ca="1">IFERROR(__xludf.DUMMYFUNCTION("IFERROR(FILTER('Currently Exported'!G$3:G$140,EXACT('Currently Exported'!$A$3:$A$140,$A58)), """")"),"")</f>
        <v/>
      </c>
      <c r="H58" s="1" t="str">
        <f ca="1">IFERROR(__xludf.DUMMYFUNCTION("IFERROR(FILTER('Currently Exported'!H$3:H$140,EXACT('Currently Exported'!$A$3:$A$140,$A58)), """")"),"")</f>
        <v/>
      </c>
      <c r="I58" s="1" t="str">
        <f ca="1">IFERROR(__xludf.DUMMYFUNCTION("IFERROR(FILTER('Currently Exported'!I$3:I$140,EXACT('Currently Exported'!$A$3:$A$140,$A58)), """")"),"")</f>
        <v/>
      </c>
      <c r="J58" s="1" t="str">
        <f ca="1">IFERROR(__xludf.DUMMYFUNCTION("IFERROR(FILTER('Currently Exported'!J$3:J$140,EXACT('Currently Exported'!$A$3:$A$140,$A58)), """")"),"")</f>
        <v/>
      </c>
      <c r="K58" s="1" t="str">
        <f ca="1">IFERROR(__xludf.DUMMYFUNCTION("IFERROR(FILTER('Currently Exported'!K$3:K$140,EXACT('Currently Exported'!$A$3:$A$140,$A58)), """")"),"")</f>
        <v/>
      </c>
      <c r="L58" s="1" t="str">
        <f ca="1">IFERROR(__xludf.DUMMYFUNCTION("IFERROR(FILTER('Currently Exported'!L$3:L$140,EXACT('Currently Exported'!$A$3:$A$140,$A58)), """")"),"")</f>
        <v/>
      </c>
      <c r="M58" s="1" t="str">
        <f ca="1">IFERROR(__xludf.DUMMYFUNCTION("IFERROR(FILTER('Currently Exported'!M$3:M$140,EXACT('Currently Exported'!$A$3:$A$140,$A58)), """")"),"")</f>
        <v/>
      </c>
      <c r="N58" s="1" t="str">
        <f ca="1">IFERROR(__xludf.DUMMYFUNCTION("IFERROR(FILTER('Currently Exported'!N$3:N$140,EXACT('Currently Exported'!$A$3:$A$140,$A58)), """")"),"")</f>
        <v/>
      </c>
      <c r="O58" s="1" t="str">
        <f ca="1">IFERROR(__xludf.DUMMYFUNCTION("IFERROR(FILTER('Currently Exported'!O$3:O$140,EXACT('Currently Exported'!$A$3:$A$140,$A58)), """")"),"")</f>
        <v/>
      </c>
      <c r="P58" s="1" t="str">
        <f ca="1">IFERROR(__xludf.DUMMYFUNCTION("IFERROR(FILTER('Currently Exported'!P$3:P$140,EXACT('Currently Exported'!$A$3:$A$140,$A58)), """")"),"")</f>
        <v/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IFERROR(__xludf.DUMMYFUNCTION("IFERROR(FILTER('Currently Exported'!B$3:B$140,EXACT('Currently Exported'!$A$3:$A$140,$A59)), """")"),"")</f>
        <v/>
      </c>
      <c r="C59" s="1" t="str">
        <f ca="1">IFERROR(__xludf.DUMMYFUNCTION("IFERROR(FILTER('Currently Exported'!C$3:C$140,EXACT('Currently Exported'!$A$3:$A$140,$A59)), """")"),"")</f>
        <v/>
      </c>
      <c r="D59" s="1" t="str">
        <f ca="1">IFERROR(__xludf.DUMMYFUNCTION("IFERROR(FILTER('Currently Exported'!D$3:D$140,EXACT('Currently Exported'!$A$3:$A$140,$A59)), """")"),"")</f>
        <v/>
      </c>
      <c r="E59" s="1" t="str">
        <f ca="1">IFERROR(__xludf.DUMMYFUNCTION("IFERROR(FILTER('Currently Exported'!E$3:E$140,EXACT('Currently Exported'!$A$3:$A$140,$A59)), """")"),"")</f>
        <v/>
      </c>
      <c r="F59" s="1" t="str">
        <f ca="1">IFERROR(__xludf.DUMMYFUNCTION("IFERROR(FILTER('Currently Exported'!F$3:F$140,EXACT('Currently Exported'!$A$3:$A$140,$A59)), """")"),"")</f>
        <v/>
      </c>
      <c r="G59" s="1" t="str">
        <f ca="1">IFERROR(__xludf.DUMMYFUNCTION("IFERROR(FILTER('Currently Exported'!G$3:G$140,EXACT('Currently Exported'!$A$3:$A$140,$A59)), """")"),"")</f>
        <v/>
      </c>
      <c r="H59" s="1" t="str">
        <f ca="1">IFERROR(__xludf.DUMMYFUNCTION("IFERROR(FILTER('Currently Exported'!H$3:H$140,EXACT('Currently Exported'!$A$3:$A$140,$A59)), """")"),"")</f>
        <v/>
      </c>
      <c r="I59" s="1" t="str">
        <f ca="1">IFERROR(__xludf.DUMMYFUNCTION("IFERROR(FILTER('Currently Exported'!I$3:I$140,EXACT('Currently Exported'!$A$3:$A$140,$A59)), """")"),"")</f>
        <v/>
      </c>
      <c r="J59" s="1" t="str">
        <f ca="1">IFERROR(__xludf.DUMMYFUNCTION("IFERROR(FILTER('Currently Exported'!J$3:J$140,EXACT('Currently Exported'!$A$3:$A$140,$A59)), """")"),"")</f>
        <v/>
      </c>
      <c r="K59" s="1" t="str">
        <f ca="1">IFERROR(__xludf.DUMMYFUNCTION("IFERROR(FILTER('Currently Exported'!K$3:K$140,EXACT('Currently Exported'!$A$3:$A$140,$A59)), """")"),"")</f>
        <v/>
      </c>
      <c r="L59" s="1" t="str">
        <f ca="1">IFERROR(__xludf.DUMMYFUNCTION("IFERROR(FILTER('Currently Exported'!L$3:L$140,EXACT('Currently Exported'!$A$3:$A$140,$A59)), """")"),"")</f>
        <v/>
      </c>
      <c r="M59" s="1" t="str">
        <f ca="1">IFERROR(__xludf.DUMMYFUNCTION("IFERROR(FILTER('Currently Exported'!M$3:M$140,EXACT('Currently Exported'!$A$3:$A$140,$A59)), """")"),"")</f>
        <v/>
      </c>
      <c r="N59" s="1" t="str">
        <f ca="1">IFERROR(__xludf.DUMMYFUNCTION("IFERROR(FILTER('Currently Exported'!N$3:N$140,EXACT('Currently Exported'!$A$3:$A$140,$A59)), """")"),"")</f>
        <v/>
      </c>
      <c r="O59" s="1" t="str">
        <f ca="1">IFERROR(__xludf.DUMMYFUNCTION("IFERROR(FILTER('Currently Exported'!O$3:O$140,EXACT('Currently Exported'!$A$3:$A$140,$A59)), """")"),"")</f>
        <v/>
      </c>
      <c r="P59" s="1" t="str">
        <f ca="1">IFERROR(__xludf.DUMMYFUNCTION("IFERROR(FILTER('Currently Exported'!P$3:P$140,EXACT('Currently Exported'!$A$3:$A$140,$A59)), """")"),"")</f>
        <v/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IFERROR(__xludf.DUMMYFUNCTION("IFERROR(FILTER('Currently Exported'!B$3:B$140,EXACT('Currently Exported'!$A$3:$A$140,$A60)), """")"),"")</f>
        <v/>
      </c>
      <c r="C60" s="1" t="str">
        <f ca="1">IFERROR(__xludf.DUMMYFUNCTION("IFERROR(FILTER('Currently Exported'!C$3:C$140,EXACT('Currently Exported'!$A$3:$A$140,$A60)), """")"),"")</f>
        <v/>
      </c>
      <c r="D60" s="1" t="str">
        <f ca="1">IFERROR(__xludf.DUMMYFUNCTION("IFERROR(FILTER('Currently Exported'!D$3:D$140,EXACT('Currently Exported'!$A$3:$A$140,$A60)), """")"),"")</f>
        <v/>
      </c>
      <c r="E60" s="1" t="str">
        <f ca="1">IFERROR(__xludf.DUMMYFUNCTION("IFERROR(FILTER('Currently Exported'!E$3:E$140,EXACT('Currently Exported'!$A$3:$A$140,$A60)), """")"),"")</f>
        <v/>
      </c>
      <c r="F60" s="1" t="str">
        <f ca="1">IFERROR(__xludf.DUMMYFUNCTION("IFERROR(FILTER('Currently Exported'!F$3:F$140,EXACT('Currently Exported'!$A$3:$A$140,$A60)), """")"),"")</f>
        <v/>
      </c>
      <c r="G60" s="1" t="str">
        <f ca="1">IFERROR(__xludf.DUMMYFUNCTION("IFERROR(FILTER('Currently Exported'!G$3:G$140,EXACT('Currently Exported'!$A$3:$A$140,$A60)), """")"),"")</f>
        <v/>
      </c>
      <c r="H60" s="1" t="str">
        <f ca="1">IFERROR(__xludf.DUMMYFUNCTION("IFERROR(FILTER('Currently Exported'!H$3:H$140,EXACT('Currently Exported'!$A$3:$A$140,$A60)), """")"),"")</f>
        <v/>
      </c>
      <c r="I60" s="1" t="str">
        <f ca="1">IFERROR(__xludf.DUMMYFUNCTION("IFERROR(FILTER('Currently Exported'!I$3:I$140,EXACT('Currently Exported'!$A$3:$A$140,$A60)), """")"),"")</f>
        <v/>
      </c>
      <c r="J60" s="1" t="str">
        <f ca="1">IFERROR(__xludf.DUMMYFUNCTION("IFERROR(FILTER('Currently Exported'!J$3:J$140,EXACT('Currently Exported'!$A$3:$A$140,$A60)), """")"),"")</f>
        <v/>
      </c>
      <c r="K60" s="1" t="str">
        <f ca="1">IFERROR(__xludf.DUMMYFUNCTION("IFERROR(FILTER('Currently Exported'!K$3:K$140,EXACT('Currently Exported'!$A$3:$A$140,$A60)), """")"),"")</f>
        <v/>
      </c>
      <c r="L60" s="1" t="str">
        <f ca="1">IFERROR(__xludf.DUMMYFUNCTION("IFERROR(FILTER('Currently Exported'!L$3:L$140,EXACT('Currently Exported'!$A$3:$A$140,$A60)), """")"),"")</f>
        <v/>
      </c>
      <c r="M60" s="1" t="str">
        <f ca="1">IFERROR(__xludf.DUMMYFUNCTION("IFERROR(FILTER('Currently Exported'!M$3:M$140,EXACT('Currently Exported'!$A$3:$A$140,$A60)), """")"),"")</f>
        <v/>
      </c>
      <c r="N60" s="1" t="str">
        <f ca="1">IFERROR(__xludf.DUMMYFUNCTION("IFERROR(FILTER('Currently Exported'!N$3:N$140,EXACT('Currently Exported'!$A$3:$A$140,$A60)), """")"),"")</f>
        <v/>
      </c>
      <c r="O60" s="1" t="str">
        <f ca="1">IFERROR(__xludf.DUMMYFUNCTION("IFERROR(FILTER('Currently Exported'!O$3:O$140,EXACT('Currently Exported'!$A$3:$A$140,$A60)), """")"),"")</f>
        <v/>
      </c>
      <c r="P60" s="1" t="str">
        <f ca="1">IFERROR(__xludf.DUMMYFUNCTION("IFERROR(FILTER('Currently Exported'!P$3:P$140,EXACT('Currently Exported'!$A$3:$A$140,$A60)), """")"),"")</f>
        <v/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IFERROR(__xludf.DUMMYFUNCTION("IFERROR(FILTER('Currently Exported'!B$3:B$140,EXACT('Currently Exported'!$A$3:$A$140,$A61)), """")"),"")</f>
        <v/>
      </c>
      <c r="C61" s="1" t="str">
        <f ca="1">IFERROR(__xludf.DUMMYFUNCTION("IFERROR(FILTER('Currently Exported'!C$3:C$140,EXACT('Currently Exported'!$A$3:$A$140,$A61)), """")"),"")</f>
        <v/>
      </c>
      <c r="D61" s="1" t="str">
        <f ca="1">IFERROR(__xludf.DUMMYFUNCTION("IFERROR(FILTER('Currently Exported'!D$3:D$140,EXACT('Currently Exported'!$A$3:$A$140,$A61)), """")"),"")</f>
        <v/>
      </c>
      <c r="E61" s="1" t="str">
        <f ca="1">IFERROR(__xludf.DUMMYFUNCTION("IFERROR(FILTER('Currently Exported'!E$3:E$140,EXACT('Currently Exported'!$A$3:$A$140,$A61)), """")"),"")</f>
        <v/>
      </c>
      <c r="F61" s="1" t="str">
        <f ca="1">IFERROR(__xludf.DUMMYFUNCTION("IFERROR(FILTER('Currently Exported'!F$3:F$140,EXACT('Currently Exported'!$A$3:$A$140,$A61)), """")"),"")</f>
        <v/>
      </c>
      <c r="G61" s="1" t="str">
        <f ca="1">IFERROR(__xludf.DUMMYFUNCTION("IFERROR(FILTER('Currently Exported'!G$3:G$140,EXACT('Currently Exported'!$A$3:$A$140,$A61)), """")"),"")</f>
        <v/>
      </c>
      <c r="H61" s="1" t="str">
        <f ca="1">IFERROR(__xludf.DUMMYFUNCTION("IFERROR(FILTER('Currently Exported'!H$3:H$140,EXACT('Currently Exported'!$A$3:$A$140,$A61)), """")"),"")</f>
        <v/>
      </c>
      <c r="I61" s="1" t="str">
        <f ca="1">IFERROR(__xludf.DUMMYFUNCTION("IFERROR(FILTER('Currently Exported'!I$3:I$140,EXACT('Currently Exported'!$A$3:$A$140,$A61)), """")"),"")</f>
        <v/>
      </c>
      <c r="J61" s="1" t="str">
        <f ca="1">IFERROR(__xludf.DUMMYFUNCTION("IFERROR(FILTER('Currently Exported'!J$3:J$140,EXACT('Currently Exported'!$A$3:$A$140,$A61)), """")"),"")</f>
        <v/>
      </c>
      <c r="K61" s="1" t="str">
        <f ca="1">IFERROR(__xludf.DUMMYFUNCTION("IFERROR(FILTER('Currently Exported'!K$3:K$140,EXACT('Currently Exported'!$A$3:$A$140,$A61)), """")"),"")</f>
        <v/>
      </c>
      <c r="L61" s="1" t="str">
        <f ca="1">IFERROR(__xludf.DUMMYFUNCTION("IFERROR(FILTER('Currently Exported'!L$3:L$140,EXACT('Currently Exported'!$A$3:$A$140,$A61)), """")"),"")</f>
        <v/>
      </c>
      <c r="M61" s="1" t="str">
        <f ca="1">IFERROR(__xludf.DUMMYFUNCTION("IFERROR(FILTER('Currently Exported'!M$3:M$140,EXACT('Currently Exported'!$A$3:$A$140,$A61)), """")"),"")</f>
        <v/>
      </c>
      <c r="N61" s="1" t="str">
        <f ca="1">IFERROR(__xludf.DUMMYFUNCTION("IFERROR(FILTER('Currently Exported'!N$3:N$140,EXACT('Currently Exported'!$A$3:$A$140,$A61)), """")"),"")</f>
        <v/>
      </c>
      <c r="O61" s="1" t="str">
        <f ca="1">IFERROR(__xludf.DUMMYFUNCTION("IFERROR(FILTER('Currently Exported'!O$3:O$140,EXACT('Currently Exported'!$A$3:$A$140,$A61)), """")"),"")</f>
        <v/>
      </c>
      <c r="P61" s="1" t="str">
        <f ca="1">IFERROR(__xludf.DUMMYFUNCTION("IFERROR(FILTER('Currently Exported'!P$3:P$140,EXACT('Currently Exported'!$A$3:$A$140,$A61)), """")"),"")</f>
        <v/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IFERROR(__xludf.DUMMYFUNCTION("IFERROR(FILTER('Currently Exported'!B$3:B$140,EXACT('Currently Exported'!$A$3:$A$140,$A62)), """")"),"")</f>
        <v/>
      </c>
      <c r="C62" s="1" t="str">
        <f ca="1">IFERROR(__xludf.DUMMYFUNCTION("IFERROR(FILTER('Currently Exported'!C$3:C$140,EXACT('Currently Exported'!$A$3:$A$140,$A62)), """")"),"")</f>
        <v/>
      </c>
      <c r="D62" s="1" t="str">
        <f ca="1">IFERROR(__xludf.DUMMYFUNCTION("IFERROR(FILTER('Currently Exported'!D$3:D$140,EXACT('Currently Exported'!$A$3:$A$140,$A62)), """")"),"")</f>
        <v/>
      </c>
      <c r="E62" s="1" t="str">
        <f ca="1">IFERROR(__xludf.DUMMYFUNCTION("IFERROR(FILTER('Currently Exported'!E$3:E$140,EXACT('Currently Exported'!$A$3:$A$140,$A62)), """")"),"")</f>
        <v/>
      </c>
      <c r="F62" s="1" t="str">
        <f ca="1">IFERROR(__xludf.DUMMYFUNCTION("IFERROR(FILTER('Currently Exported'!F$3:F$140,EXACT('Currently Exported'!$A$3:$A$140,$A62)), """")"),"")</f>
        <v/>
      </c>
      <c r="G62" s="1" t="str">
        <f ca="1">IFERROR(__xludf.DUMMYFUNCTION("IFERROR(FILTER('Currently Exported'!G$3:G$140,EXACT('Currently Exported'!$A$3:$A$140,$A62)), """")"),"")</f>
        <v/>
      </c>
      <c r="H62" s="1" t="str">
        <f ca="1">IFERROR(__xludf.DUMMYFUNCTION("IFERROR(FILTER('Currently Exported'!H$3:H$140,EXACT('Currently Exported'!$A$3:$A$140,$A62)), """")"),"")</f>
        <v/>
      </c>
      <c r="I62" s="1" t="str">
        <f ca="1">IFERROR(__xludf.DUMMYFUNCTION("IFERROR(FILTER('Currently Exported'!I$3:I$140,EXACT('Currently Exported'!$A$3:$A$140,$A62)), """")"),"")</f>
        <v/>
      </c>
      <c r="J62" s="1" t="str">
        <f ca="1">IFERROR(__xludf.DUMMYFUNCTION("IFERROR(FILTER('Currently Exported'!J$3:J$140,EXACT('Currently Exported'!$A$3:$A$140,$A62)), """")"),"")</f>
        <v/>
      </c>
      <c r="K62" s="1" t="str">
        <f ca="1">IFERROR(__xludf.DUMMYFUNCTION("IFERROR(FILTER('Currently Exported'!K$3:K$140,EXACT('Currently Exported'!$A$3:$A$140,$A62)), """")"),"")</f>
        <v/>
      </c>
      <c r="L62" s="1" t="str">
        <f ca="1">IFERROR(__xludf.DUMMYFUNCTION("IFERROR(FILTER('Currently Exported'!L$3:L$140,EXACT('Currently Exported'!$A$3:$A$140,$A62)), """")"),"")</f>
        <v/>
      </c>
      <c r="M62" s="1" t="str">
        <f ca="1">IFERROR(__xludf.DUMMYFUNCTION("IFERROR(FILTER('Currently Exported'!M$3:M$140,EXACT('Currently Exported'!$A$3:$A$140,$A62)), """")"),"")</f>
        <v/>
      </c>
      <c r="N62" s="1" t="str">
        <f ca="1">IFERROR(__xludf.DUMMYFUNCTION("IFERROR(FILTER('Currently Exported'!N$3:N$140,EXACT('Currently Exported'!$A$3:$A$140,$A62)), """")"),"")</f>
        <v/>
      </c>
      <c r="O62" s="1" t="str">
        <f ca="1">IFERROR(__xludf.DUMMYFUNCTION("IFERROR(FILTER('Currently Exported'!O$3:O$140,EXACT('Currently Exported'!$A$3:$A$140,$A62)), """")"),"")</f>
        <v/>
      </c>
      <c r="P62" s="1" t="str">
        <f ca="1">IFERROR(__xludf.DUMMYFUNCTION("IFERROR(FILTER('Currently Exported'!P$3:P$140,EXACT('Currently Exported'!$A$3:$A$140,$A62)), """")"),"")</f>
        <v/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IFERROR(__xludf.DUMMYFUNCTION("IFERROR(FILTER('Currently Exported'!B$3:B$140,EXACT('Currently Exported'!$A$3:$A$140,$A63)), """")"),"")</f>
        <v/>
      </c>
      <c r="C63" s="1" t="str">
        <f ca="1">IFERROR(__xludf.DUMMYFUNCTION("IFERROR(FILTER('Currently Exported'!C$3:C$140,EXACT('Currently Exported'!$A$3:$A$140,$A63)), """")"),"")</f>
        <v/>
      </c>
      <c r="D63" s="1" t="str">
        <f ca="1">IFERROR(__xludf.DUMMYFUNCTION("IFERROR(FILTER('Currently Exported'!D$3:D$140,EXACT('Currently Exported'!$A$3:$A$140,$A63)), """")"),"")</f>
        <v/>
      </c>
      <c r="E63" s="1" t="str">
        <f ca="1">IFERROR(__xludf.DUMMYFUNCTION("IFERROR(FILTER('Currently Exported'!E$3:E$140,EXACT('Currently Exported'!$A$3:$A$140,$A63)), """")"),"")</f>
        <v/>
      </c>
      <c r="F63" s="1" t="str">
        <f ca="1">IFERROR(__xludf.DUMMYFUNCTION("IFERROR(FILTER('Currently Exported'!F$3:F$140,EXACT('Currently Exported'!$A$3:$A$140,$A63)), """")"),"")</f>
        <v/>
      </c>
      <c r="G63" s="1" t="str">
        <f ca="1">IFERROR(__xludf.DUMMYFUNCTION("IFERROR(FILTER('Currently Exported'!G$3:G$140,EXACT('Currently Exported'!$A$3:$A$140,$A63)), """")"),"")</f>
        <v/>
      </c>
      <c r="H63" s="1" t="str">
        <f ca="1">IFERROR(__xludf.DUMMYFUNCTION("IFERROR(FILTER('Currently Exported'!H$3:H$140,EXACT('Currently Exported'!$A$3:$A$140,$A63)), """")"),"")</f>
        <v/>
      </c>
      <c r="I63" s="1" t="str">
        <f ca="1">IFERROR(__xludf.DUMMYFUNCTION("IFERROR(FILTER('Currently Exported'!I$3:I$140,EXACT('Currently Exported'!$A$3:$A$140,$A63)), """")"),"")</f>
        <v/>
      </c>
      <c r="J63" s="1" t="str">
        <f ca="1">IFERROR(__xludf.DUMMYFUNCTION("IFERROR(FILTER('Currently Exported'!J$3:J$140,EXACT('Currently Exported'!$A$3:$A$140,$A63)), """")"),"")</f>
        <v/>
      </c>
      <c r="K63" s="1" t="str">
        <f ca="1">IFERROR(__xludf.DUMMYFUNCTION("IFERROR(FILTER('Currently Exported'!K$3:K$140,EXACT('Currently Exported'!$A$3:$A$140,$A63)), """")"),"")</f>
        <v/>
      </c>
      <c r="L63" s="1" t="str">
        <f ca="1">IFERROR(__xludf.DUMMYFUNCTION("IFERROR(FILTER('Currently Exported'!L$3:L$140,EXACT('Currently Exported'!$A$3:$A$140,$A63)), """")"),"")</f>
        <v/>
      </c>
      <c r="M63" s="1" t="str">
        <f ca="1">IFERROR(__xludf.DUMMYFUNCTION("IFERROR(FILTER('Currently Exported'!M$3:M$140,EXACT('Currently Exported'!$A$3:$A$140,$A63)), """")"),"")</f>
        <v/>
      </c>
      <c r="N63" s="1" t="str">
        <f ca="1">IFERROR(__xludf.DUMMYFUNCTION("IFERROR(FILTER('Currently Exported'!N$3:N$140,EXACT('Currently Exported'!$A$3:$A$140,$A63)), """")"),"")</f>
        <v/>
      </c>
      <c r="O63" s="1" t="str">
        <f ca="1">IFERROR(__xludf.DUMMYFUNCTION("IFERROR(FILTER('Currently Exported'!O$3:O$140,EXACT('Currently Exported'!$A$3:$A$140,$A63)), """")"),"")</f>
        <v/>
      </c>
      <c r="P63" s="1" t="str">
        <f ca="1">IFERROR(__xludf.DUMMYFUNCTION("IFERROR(FILTER('Currently Exported'!P$3:P$140,EXACT('Currently Exported'!$A$3:$A$140,$A63)), """")"),"")</f>
        <v/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IFERROR(__xludf.DUMMYFUNCTION("IFERROR(FILTER('Currently Exported'!B$3:B$140,EXACT('Currently Exported'!$A$3:$A$140,$A64)), """")"),"")</f>
        <v/>
      </c>
      <c r="C64" s="1" t="str">
        <f ca="1">IFERROR(__xludf.DUMMYFUNCTION("IFERROR(FILTER('Currently Exported'!C$3:C$140,EXACT('Currently Exported'!$A$3:$A$140,$A64)), """")"),"")</f>
        <v/>
      </c>
      <c r="D64" s="1" t="str">
        <f ca="1">IFERROR(__xludf.DUMMYFUNCTION("IFERROR(FILTER('Currently Exported'!D$3:D$140,EXACT('Currently Exported'!$A$3:$A$140,$A64)), """")"),"")</f>
        <v/>
      </c>
      <c r="E64" s="1" t="str">
        <f ca="1">IFERROR(__xludf.DUMMYFUNCTION("IFERROR(FILTER('Currently Exported'!E$3:E$140,EXACT('Currently Exported'!$A$3:$A$140,$A64)), """")"),"")</f>
        <v/>
      </c>
      <c r="F64" s="1" t="str">
        <f ca="1">IFERROR(__xludf.DUMMYFUNCTION("IFERROR(FILTER('Currently Exported'!F$3:F$140,EXACT('Currently Exported'!$A$3:$A$140,$A64)), """")"),"")</f>
        <v/>
      </c>
      <c r="G64" s="1" t="str">
        <f ca="1">IFERROR(__xludf.DUMMYFUNCTION("IFERROR(FILTER('Currently Exported'!G$3:G$140,EXACT('Currently Exported'!$A$3:$A$140,$A64)), """")"),"")</f>
        <v/>
      </c>
      <c r="H64" s="1" t="str">
        <f ca="1">IFERROR(__xludf.DUMMYFUNCTION("IFERROR(FILTER('Currently Exported'!H$3:H$140,EXACT('Currently Exported'!$A$3:$A$140,$A64)), """")"),"")</f>
        <v/>
      </c>
      <c r="I64" s="1" t="str">
        <f ca="1">IFERROR(__xludf.DUMMYFUNCTION("IFERROR(FILTER('Currently Exported'!I$3:I$140,EXACT('Currently Exported'!$A$3:$A$140,$A64)), """")"),"")</f>
        <v/>
      </c>
      <c r="J64" s="1" t="str">
        <f ca="1">IFERROR(__xludf.DUMMYFUNCTION("IFERROR(FILTER('Currently Exported'!J$3:J$140,EXACT('Currently Exported'!$A$3:$A$140,$A64)), """")"),"")</f>
        <v/>
      </c>
      <c r="K64" s="1" t="str">
        <f ca="1">IFERROR(__xludf.DUMMYFUNCTION("IFERROR(FILTER('Currently Exported'!K$3:K$140,EXACT('Currently Exported'!$A$3:$A$140,$A64)), """")"),"")</f>
        <v/>
      </c>
      <c r="L64" s="1" t="str">
        <f ca="1">IFERROR(__xludf.DUMMYFUNCTION("IFERROR(FILTER('Currently Exported'!L$3:L$140,EXACT('Currently Exported'!$A$3:$A$140,$A64)), """")"),"")</f>
        <v/>
      </c>
      <c r="M64" s="1" t="str">
        <f ca="1">IFERROR(__xludf.DUMMYFUNCTION("IFERROR(FILTER('Currently Exported'!M$3:M$140,EXACT('Currently Exported'!$A$3:$A$140,$A64)), """")"),"")</f>
        <v/>
      </c>
      <c r="N64" s="1" t="str">
        <f ca="1">IFERROR(__xludf.DUMMYFUNCTION("IFERROR(FILTER('Currently Exported'!N$3:N$140,EXACT('Currently Exported'!$A$3:$A$140,$A64)), """")"),"")</f>
        <v/>
      </c>
      <c r="O64" s="1" t="str">
        <f ca="1">IFERROR(__xludf.DUMMYFUNCTION("IFERROR(FILTER('Currently Exported'!O$3:O$140,EXACT('Currently Exported'!$A$3:$A$140,$A64)), """")"),"")</f>
        <v/>
      </c>
      <c r="P64" s="1" t="str">
        <f ca="1">IFERROR(__xludf.DUMMYFUNCTION("IFERROR(FILTER('Currently Exported'!P$3:P$140,EXACT('Currently Exported'!$A$3:$A$140,$A64)), """")"),"")</f>
        <v/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IFERROR(__xludf.DUMMYFUNCTION("IFERROR(FILTER('Currently Exported'!B$3:B$140,EXACT('Currently Exported'!$A$3:$A$140,$A65)), """")"),"")</f>
        <v/>
      </c>
      <c r="C65" s="1" t="str">
        <f ca="1">IFERROR(__xludf.DUMMYFUNCTION("IFERROR(FILTER('Currently Exported'!C$3:C$140,EXACT('Currently Exported'!$A$3:$A$140,$A65)), """")"),"")</f>
        <v/>
      </c>
      <c r="D65" s="1" t="str">
        <f ca="1">IFERROR(__xludf.DUMMYFUNCTION("IFERROR(FILTER('Currently Exported'!D$3:D$140,EXACT('Currently Exported'!$A$3:$A$140,$A65)), """")"),"")</f>
        <v/>
      </c>
      <c r="E65" s="1" t="str">
        <f ca="1">IFERROR(__xludf.DUMMYFUNCTION("IFERROR(FILTER('Currently Exported'!E$3:E$140,EXACT('Currently Exported'!$A$3:$A$140,$A65)), """")"),"")</f>
        <v/>
      </c>
      <c r="F65" s="1" t="str">
        <f ca="1">IFERROR(__xludf.DUMMYFUNCTION("IFERROR(FILTER('Currently Exported'!F$3:F$140,EXACT('Currently Exported'!$A$3:$A$140,$A65)), """")"),"")</f>
        <v/>
      </c>
      <c r="G65" s="1" t="str">
        <f ca="1">IFERROR(__xludf.DUMMYFUNCTION("IFERROR(FILTER('Currently Exported'!G$3:G$140,EXACT('Currently Exported'!$A$3:$A$140,$A65)), """")"),"")</f>
        <v/>
      </c>
      <c r="H65" s="1" t="str">
        <f ca="1">IFERROR(__xludf.DUMMYFUNCTION("IFERROR(FILTER('Currently Exported'!H$3:H$140,EXACT('Currently Exported'!$A$3:$A$140,$A65)), """")"),"")</f>
        <v/>
      </c>
      <c r="I65" s="1" t="str">
        <f ca="1">IFERROR(__xludf.DUMMYFUNCTION("IFERROR(FILTER('Currently Exported'!I$3:I$140,EXACT('Currently Exported'!$A$3:$A$140,$A65)), """")"),"")</f>
        <v/>
      </c>
      <c r="J65" s="1" t="str">
        <f ca="1">IFERROR(__xludf.DUMMYFUNCTION("IFERROR(FILTER('Currently Exported'!J$3:J$140,EXACT('Currently Exported'!$A$3:$A$140,$A65)), """")"),"")</f>
        <v/>
      </c>
      <c r="K65" s="1" t="str">
        <f ca="1">IFERROR(__xludf.DUMMYFUNCTION("IFERROR(FILTER('Currently Exported'!K$3:K$140,EXACT('Currently Exported'!$A$3:$A$140,$A65)), """")"),"")</f>
        <v/>
      </c>
      <c r="L65" s="1" t="str">
        <f ca="1">IFERROR(__xludf.DUMMYFUNCTION("IFERROR(FILTER('Currently Exported'!L$3:L$140,EXACT('Currently Exported'!$A$3:$A$140,$A65)), """")"),"")</f>
        <v/>
      </c>
      <c r="M65" s="1" t="str">
        <f ca="1">IFERROR(__xludf.DUMMYFUNCTION("IFERROR(FILTER('Currently Exported'!M$3:M$140,EXACT('Currently Exported'!$A$3:$A$140,$A65)), """")"),"")</f>
        <v/>
      </c>
      <c r="N65" s="1" t="str">
        <f ca="1">IFERROR(__xludf.DUMMYFUNCTION("IFERROR(FILTER('Currently Exported'!N$3:N$140,EXACT('Currently Exported'!$A$3:$A$140,$A65)), """")"),"")</f>
        <v/>
      </c>
      <c r="O65" s="1" t="str">
        <f ca="1">IFERROR(__xludf.DUMMYFUNCTION("IFERROR(FILTER('Currently Exported'!O$3:O$140,EXACT('Currently Exported'!$A$3:$A$140,$A65)), """")"),"")</f>
        <v/>
      </c>
      <c r="P65" s="1" t="str">
        <f ca="1">IFERROR(__xludf.DUMMYFUNCTION("IFERROR(FILTER('Currently Exported'!P$3:P$140,EXACT('Currently Exported'!$A$3:$A$140,$A65)), """")"),"")</f>
        <v/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IFERROR(__xludf.DUMMYFUNCTION("IFERROR(FILTER('Currently Exported'!B$3:B$140,EXACT('Currently Exported'!$A$3:$A$140,$A66)), """")"),"")</f>
        <v/>
      </c>
      <c r="C66" s="1" t="str">
        <f ca="1">IFERROR(__xludf.DUMMYFUNCTION("IFERROR(FILTER('Currently Exported'!C$3:C$140,EXACT('Currently Exported'!$A$3:$A$140,$A66)), """")"),"")</f>
        <v/>
      </c>
      <c r="D66" s="1" t="str">
        <f ca="1">IFERROR(__xludf.DUMMYFUNCTION("IFERROR(FILTER('Currently Exported'!D$3:D$140,EXACT('Currently Exported'!$A$3:$A$140,$A66)), """")"),"")</f>
        <v/>
      </c>
      <c r="E66" s="1" t="str">
        <f ca="1">IFERROR(__xludf.DUMMYFUNCTION("IFERROR(FILTER('Currently Exported'!E$3:E$140,EXACT('Currently Exported'!$A$3:$A$140,$A66)), """")"),"")</f>
        <v/>
      </c>
      <c r="F66" s="1" t="str">
        <f ca="1">IFERROR(__xludf.DUMMYFUNCTION("IFERROR(FILTER('Currently Exported'!F$3:F$140,EXACT('Currently Exported'!$A$3:$A$140,$A66)), """")"),"")</f>
        <v/>
      </c>
      <c r="G66" s="1" t="str">
        <f ca="1">IFERROR(__xludf.DUMMYFUNCTION("IFERROR(FILTER('Currently Exported'!G$3:G$140,EXACT('Currently Exported'!$A$3:$A$140,$A66)), """")"),"")</f>
        <v/>
      </c>
      <c r="H66" s="1" t="str">
        <f ca="1">IFERROR(__xludf.DUMMYFUNCTION("IFERROR(FILTER('Currently Exported'!H$3:H$140,EXACT('Currently Exported'!$A$3:$A$140,$A66)), """")"),"")</f>
        <v/>
      </c>
      <c r="I66" s="1" t="str">
        <f ca="1">IFERROR(__xludf.DUMMYFUNCTION("IFERROR(FILTER('Currently Exported'!I$3:I$140,EXACT('Currently Exported'!$A$3:$A$140,$A66)), """")"),"")</f>
        <v/>
      </c>
      <c r="J66" s="1" t="str">
        <f ca="1">IFERROR(__xludf.DUMMYFUNCTION("IFERROR(FILTER('Currently Exported'!J$3:J$140,EXACT('Currently Exported'!$A$3:$A$140,$A66)), """")"),"")</f>
        <v/>
      </c>
      <c r="K66" s="1" t="str">
        <f ca="1">IFERROR(__xludf.DUMMYFUNCTION("IFERROR(FILTER('Currently Exported'!K$3:K$140,EXACT('Currently Exported'!$A$3:$A$140,$A66)), """")"),"")</f>
        <v/>
      </c>
      <c r="L66" s="1" t="str">
        <f ca="1">IFERROR(__xludf.DUMMYFUNCTION("IFERROR(FILTER('Currently Exported'!L$3:L$140,EXACT('Currently Exported'!$A$3:$A$140,$A66)), """")"),"")</f>
        <v/>
      </c>
      <c r="M66" s="1" t="str">
        <f ca="1">IFERROR(__xludf.DUMMYFUNCTION("IFERROR(FILTER('Currently Exported'!M$3:M$140,EXACT('Currently Exported'!$A$3:$A$140,$A66)), """")"),"")</f>
        <v/>
      </c>
      <c r="N66" s="1" t="str">
        <f ca="1">IFERROR(__xludf.DUMMYFUNCTION("IFERROR(FILTER('Currently Exported'!N$3:N$140,EXACT('Currently Exported'!$A$3:$A$140,$A66)), """")"),"")</f>
        <v/>
      </c>
      <c r="O66" s="1" t="str">
        <f ca="1">IFERROR(__xludf.DUMMYFUNCTION("IFERROR(FILTER('Currently Exported'!O$3:O$140,EXACT('Currently Exported'!$A$3:$A$140,$A66)), """")"),"")</f>
        <v/>
      </c>
      <c r="P66" s="1" t="str">
        <f ca="1">IFERROR(__xludf.DUMMYFUNCTION("IFERROR(FILTER('Currently Exported'!P$3:P$140,EXACT('Currently Exported'!$A$3:$A$140,$A66)), """")"),"")</f>
        <v/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IFERROR(__xludf.DUMMYFUNCTION("IFERROR(FILTER('Currently Exported'!B$3:B$140,EXACT('Currently Exported'!$A$3:$A$140,$A67)), """")"),"")</f>
        <v/>
      </c>
      <c r="C67" s="1" t="str">
        <f ca="1">IFERROR(__xludf.DUMMYFUNCTION("IFERROR(FILTER('Currently Exported'!C$3:C$140,EXACT('Currently Exported'!$A$3:$A$140,$A67)), """")"),"")</f>
        <v/>
      </c>
      <c r="D67" s="1" t="str">
        <f ca="1">IFERROR(__xludf.DUMMYFUNCTION("IFERROR(FILTER('Currently Exported'!D$3:D$140,EXACT('Currently Exported'!$A$3:$A$140,$A67)), """")"),"")</f>
        <v/>
      </c>
      <c r="E67" s="1" t="str">
        <f ca="1">IFERROR(__xludf.DUMMYFUNCTION("IFERROR(FILTER('Currently Exported'!E$3:E$140,EXACT('Currently Exported'!$A$3:$A$140,$A67)), """")"),"")</f>
        <v/>
      </c>
      <c r="F67" s="1" t="str">
        <f ca="1">IFERROR(__xludf.DUMMYFUNCTION("IFERROR(FILTER('Currently Exported'!F$3:F$140,EXACT('Currently Exported'!$A$3:$A$140,$A67)), """")"),"")</f>
        <v/>
      </c>
      <c r="G67" s="1" t="str">
        <f ca="1">IFERROR(__xludf.DUMMYFUNCTION("IFERROR(FILTER('Currently Exported'!G$3:G$140,EXACT('Currently Exported'!$A$3:$A$140,$A67)), """")"),"")</f>
        <v/>
      </c>
      <c r="H67" s="1" t="str">
        <f ca="1">IFERROR(__xludf.DUMMYFUNCTION("IFERROR(FILTER('Currently Exported'!H$3:H$140,EXACT('Currently Exported'!$A$3:$A$140,$A67)), """")"),"")</f>
        <v/>
      </c>
      <c r="I67" s="1" t="str">
        <f ca="1">IFERROR(__xludf.DUMMYFUNCTION("IFERROR(FILTER('Currently Exported'!I$3:I$140,EXACT('Currently Exported'!$A$3:$A$140,$A67)), """")"),"")</f>
        <v/>
      </c>
      <c r="J67" s="1" t="str">
        <f ca="1">IFERROR(__xludf.DUMMYFUNCTION("IFERROR(FILTER('Currently Exported'!J$3:J$140,EXACT('Currently Exported'!$A$3:$A$140,$A67)), """")"),"")</f>
        <v/>
      </c>
      <c r="K67" s="1" t="str">
        <f ca="1">IFERROR(__xludf.DUMMYFUNCTION("IFERROR(FILTER('Currently Exported'!K$3:K$140,EXACT('Currently Exported'!$A$3:$A$140,$A67)), """")"),"")</f>
        <v/>
      </c>
      <c r="L67" s="1" t="str">
        <f ca="1">IFERROR(__xludf.DUMMYFUNCTION("IFERROR(FILTER('Currently Exported'!L$3:L$140,EXACT('Currently Exported'!$A$3:$A$140,$A67)), """")"),"")</f>
        <v/>
      </c>
      <c r="M67" s="1" t="str">
        <f ca="1">IFERROR(__xludf.DUMMYFUNCTION("IFERROR(FILTER('Currently Exported'!M$3:M$140,EXACT('Currently Exported'!$A$3:$A$140,$A67)), """")"),"")</f>
        <v/>
      </c>
      <c r="N67" s="1" t="str">
        <f ca="1">IFERROR(__xludf.DUMMYFUNCTION("IFERROR(FILTER('Currently Exported'!N$3:N$140,EXACT('Currently Exported'!$A$3:$A$140,$A67)), """")"),"")</f>
        <v/>
      </c>
      <c r="O67" s="1" t="str">
        <f ca="1">IFERROR(__xludf.DUMMYFUNCTION("IFERROR(FILTER('Currently Exported'!O$3:O$140,EXACT('Currently Exported'!$A$3:$A$140,$A67)), """")"),"")</f>
        <v/>
      </c>
      <c r="P67" s="1" t="str">
        <f ca="1">IFERROR(__xludf.DUMMYFUNCTION("IFERROR(FILTER('Currently Exported'!P$3:P$140,EXACT('Currently Exported'!$A$3:$A$140,$A67)), """")"),"")</f>
        <v/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IFERROR(__xludf.DUMMYFUNCTION("IFERROR(FILTER('Currently Exported'!B$3:B$140,EXACT('Currently Exported'!$A$3:$A$140,$A68)), """")"),"")</f>
        <v/>
      </c>
      <c r="C68" s="1" t="str">
        <f ca="1">IFERROR(__xludf.DUMMYFUNCTION("IFERROR(FILTER('Currently Exported'!C$3:C$140,EXACT('Currently Exported'!$A$3:$A$140,$A68)), """")"),"")</f>
        <v/>
      </c>
      <c r="D68" s="1" t="str">
        <f ca="1">IFERROR(__xludf.DUMMYFUNCTION("IFERROR(FILTER('Currently Exported'!D$3:D$140,EXACT('Currently Exported'!$A$3:$A$140,$A68)), """")"),"")</f>
        <v/>
      </c>
      <c r="E68" s="1" t="str">
        <f ca="1">IFERROR(__xludf.DUMMYFUNCTION("IFERROR(FILTER('Currently Exported'!E$3:E$140,EXACT('Currently Exported'!$A$3:$A$140,$A68)), """")"),"")</f>
        <v/>
      </c>
      <c r="F68" s="1" t="str">
        <f ca="1">IFERROR(__xludf.DUMMYFUNCTION("IFERROR(FILTER('Currently Exported'!F$3:F$140,EXACT('Currently Exported'!$A$3:$A$140,$A68)), """")"),"")</f>
        <v/>
      </c>
      <c r="G68" s="1" t="str">
        <f ca="1">IFERROR(__xludf.DUMMYFUNCTION("IFERROR(FILTER('Currently Exported'!G$3:G$140,EXACT('Currently Exported'!$A$3:$A$140,$A68)), """")"),"")</f>
        <v/>
      </c>
      <c r="H68" s="1" t="str">
        <f ca="1">IFERROR(__xludf.DUMMYFUNCTION("IFERROR(FILTER('Currently Exported'!H$3:H$140,EXACT('Currently Exported'!$A$3:$A$140,$A68)), """")"),"")</f>
        <v/>
      </c>
      <c r="I68" s="1" t="str">
        <f ca="1">IFERROR(__xludf.DUMMYFUNCTION("IFERROR(FILTER('Currently Exported'!I$3:I$140,EXACT('Currently Exported'!$A$3:$A$140,$A68)), """")"),"")</f>
        <v/>
      </c>
      <c r="J68" s="1" t="str">
        <f ca="1">IFERROR(__xludf.DUMMYFUNCTION("IFERROR(FILTER('Currently Exported'!J$3:J$140,EXACT('Currently Exported'!$A$3:$A$140,$A68)), """")"),"")</f>
        <v/>
      </c>
      <c r="K68" s="1" t="str">
        <f ca="1">IFERROR(__xludf.DUMMYFUNCTION("IFERROR(FILTER('Currently Exported'!K$3:K$140,EXACT('Currently Exported'!$A$3:$A$140,$A68)), """")"),"")</f>
        <v/>
      </c>
      <c r="L68" s="1" t="str">
        <f ca="1">IFERROR(__xludf.DUMMYFUNCTION("IFERROR(FILTER('Currently Exported'!L$3:L$140,EXACT('Currently Exported'!$A$3:$A$140,$A68)), """")"),"")</f>
        <v/>
      </c>
      <c r="M68" s="1" t="str">
        <f ca="1">IFERROR(__xludf.DUMMYFUNCTION("IFERROR(FILTER('Currently Exported'!M$3:M$140,EXACT('Currently Exported'!$A$3:$A$140,$A68)), """")"),"")</f>
        <v/>
      </c>
      <c r="N68" s="1" t="str">
        <f ca="1">IFERROR(__xludf.DUMMYFUNCTION("IFERROR(FILTER('Currently Exported'!N$3:N$140,EXACT('Currently Exported'!$A$3:$A$140,$A68)), """")"),"")</f>
        <v/>
      </c>
      <c r="O68" s="1" t="str">
        <f ca="1">IFERROR(__xludf.DUMMYFUNCTION("IFERROR(FILTER('Currently Exported'!O$3:O$140,EXACT('Currently Exported'!$A$3:$A$140,$A68)), """")"),"")</f>
        <v/>
      </c>
      <c r="P68" s="1" t="str">
        <f ca="1">IFERROR(__xludf.DUMMYFUNCTION("IFERROR(FILTER('Currently Exported'!P$3:P$140,EXACT('Currently Exported'!$A$3:$A$140,$A68)), """")"),"")</f>
        <v/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IFERROR(__xludf.DUMMYFUNCTION("IFERROR(FILTER('Currently Exported'!B$3:B$140,EXACT('Currently Exported'!$A$3:$A$140,$A69)), """")"),"")</f>
        <v/>
      </c>
      <c r="C69" s="1" t="str">
        <f ca="1">IFERROR(__xludf.DUMMYFUNCTION("IFERROR(FILTER('Currently Exported'!C$3:C$140,EXACT('Currently Exported'!$A$3:$A$140,$A69)), """")"),"")</f>
        <v/>
      </c>
      <c r="D69" s="1">
        <f ca="1">IFERROR(__xludf.DUMMYFUNCTION("IFERROR(FILTER('Currently Exported'!D$3:D$140,EXACT('Currently Exported'!$A$3:$A$140,$A69)), """")"),1)</f>
        <v>1</v>
      </c>
      <c r="E69" s="1">
        <f ca="1">IFERROR(__xludf.DUMMYFUNCTION("IFERROR(FILTER('Currently Exported'!E$3:E$140,EXACT('Currently Exported'!$A$3:$A$140,$A69)), """")"),1)</f>
        <v>1</v>
      </c>
      <c r="F69" s="1">
        <f ca="1">IFERROR(__xludf.DUMMYFUNCTION("IFERROR(FILTER('Currently Exported'!F$3:F$140,EXACT('Currently Exported'!$A$3:$A$140,$A69)), """")"),1)</f>
        <v>1</v>
      </c>
      <c r="G69" s="1">
        <f ca="1">IFERROR(__xludf.DUMMYFUNCTION("IFERROR(FILTER('Currently Exported'!G$3:G$140,EXACT('Currently Exported'!$A$3:$A$140,$A69)), """")"),1)</f>
        <v>1</v>
      </c>
      <c r="H69" s="1">
        <f ca="1">IFERROR(__xludf.DUMMYFUNCTION("IFERROR(FILTER('Currently Exported'!H$3:H$140,EXACT('Currently Exported'!$A$3:$A$140,$A69)), """")"),1)</f>
        <v>1</v>
      </c>
      <c r="I69" s="1">
        <f ca="1">IFERROR(__xludf.DUMMYFUNCTION("IFERROR(FILTER('Currently Exported'!I$3:I$140,EXACT('Currently Exported'!$A$3:$A$140,$A69)), """")"),1)</f>
        <v>1</v>
      </c>
      <c r="J69" s="1">
        <f ca="1">IFERROR(__xludf.DUMMYFUNCTION("IFERROR(FILTER('Currently Exported'!J$3:J$140,EXACT('Currently Exported'!$A$3:$A$140,$A69)), """")"),1)</f>
        <v>1</v>
      </c>
      <c r="K69" s="1">
        <f ca="1">IFERROR(__xludf.DUMMYFUNCTION("IFERROR(FILTER('Currently Exported'!K$3:K$140,EXACT('Currently Exported'!$A$3:$A$140,$A69)), """")"),1)</f>
        <v>1</v>
      </c>
      <c r="L69" s="1">
        <f ca="1">IFERROR(__xludf.DUMMYFUNCTION("IFERROR(FILTER('Currently Exported'!L$3:L$140,EXACT('Currently Exported'!$A$3:$A$140,$A69)), """")"),1)</f>
        <v>1</v>
      </c>
      <c r="M69" s="1">
        <f ca="1">IFERROR(__xludf.DUMMYFUNCTION("IFERROR(FILTER('Currently Exported'!M$3:M$140,EXACT('Currently Exported'!$A$3:$A$140,$A69)), """")"),1)</f>
        <v>1</v>
      </c>
      <c r="N69" s="1">
        <f ca="1">IFERROR(__xludf.DUMMYFUNCTION("IFERROR(FILTER('Currently Exported'!N$3:N$140,EXACT('Currently Exported'!$A$3:$A$140,$A69)), """")"),1)</f>
        <v>1</v>
      </c>
      <c r="O69" s="1">
        <f ca="1">IFERROR(__xludf.DUMMYFUNCTION("IFERROR(FILTER('Currently Exported'!O$3:O$140,EXACT('Currently Exported'!$A$3:$A$140,$A69)), """")"),1)</f>
        <v>1</v>
      </c>
      <c r="P69" s="1" t="str">
        <f ca="1">IFERROR(__xludf.DUMMYFUNCTION("IFERROR(FILTER('Currently Exported'!P$3:P$140,EXACT('Currently Exported'!$A$3:$A$140,$A69)), """")"),"")</f>
        <v/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IFERROR(__xludf.DUMMYFUNCTION("IFERROR(FILTER('Currently Exported'!B$3:B$140,EXACT('Currently Exported'!$A$3:$A$140,$A70)), """")"),"")</f>
        <v/>
      </c>
      <c r="C70" s="1" t="str">
        <f ca="1">IFERROR(__xludf.DUMMYFUNCTION("IFERROR(FILTER('Currently Exported'!C$3:C$140,EXACT('Currently Exported'!$A$3:$A$140,$A70)), """")"),"")</f>
        <v/>
      </c>
      <c r="D70" s="1" t="str">
        <f ca="1">IFERROR(__xludf.DUMMYFUNCTION("IFERROR(FILTER('Currently Exported'!D$3:D$140,EXACT('Currently Exported'!$A$3:$A$140,$A70)), """")"),"")</f>
        <v/>
      </c>
      <c r="E70" s="1" t="str">
        <f ca="1">IFERROR(__xludf.DUMMYFUNCTION("IFERROR(FILTER('Currently Exported'!E$3:E$140,EXACT('Currently Exported'!$A$3:$A$140,$A70)), """")"),"")</f>
        <v/>
      </c>
      <c r="F70" s="1" t="str">
        <f ca="1">IFERROR(__xludf.DUMMYFUNCTION("IFERROR(FILTER('Currently Exported'!F$3:F$140,EXACT('Currently Exported'!$A$3:$A$140,$A70)), """")"),"")</f>
        <v/>
      </c>
      <c r="G70" s="1" t="str">
        <f ca="1">IFERROR(__xludf.DUMMYFUNCTION("IFERROR(FILTER('Currently Exported'!G$3:G$140,EXACT('Currently Exported'!$A$3:$A$140,$A70)), """")"),"")</f>
        <v/>
      </c>
      <c r="H70" s="1" t="str">
        <f ca="1">IFERROR(__xludf.DUMMYFUNCTION("IFERROR(FILTER('Currently Exported'!H$3:H$140,EXACT('Currently Exported'!$A$3:$A$140,$A70)), """")"),"")</f>
        <v/>
      </c>
      <c r="I70" s="1" t="str">
        <f ca="1">IFERROR(__xludf.DUMMYFUNCTION("IFERROR(FILTER('Currently Exported'!I$3:I$140,EXACT('Currently Exported'!$A$3:$A$140,$A70)), """")"),"")</f>
        <v/>
      </c>
      <c r="J70" s="1" t="str">
        <f ca="1">IFERROR(__xludf.DUMMYFUNCTION("IFERROR(FILTER('Currently Exported'!J$3:J$140,EXACT('Currently Exported'!$A$3:$A$140,$A70)), """")"),"")</f>
        <v/>
      </c>
      <c r="K70" s="1" t="str">
        <f ca="1">IFERROR(__xludf.DUMMYFUNCTION("IFERROR(FILTER('Currently Exported'!K$3:K$140,EXACT('Currently Exported'!$A$3:$A$140,$A70)), """")"),"")</f>
        <v/>
      </c>
      <c r="L70" s="1" t="str">
        <f ca="1">IFERROR(__xludf.DUMMYFUNCTION("IFERROR(FILTER('Currently Exported'!L$3:L$140,EXACT('Currently Exported'!$A$3:$A$140,$A70)), """")"),"")</f>
        <v/>
      </c>
      <c r="M70" s="1" t="str">
        <f ca="1">IFERROR(__xludf.DUMMYFUNCTION("IFERROR(FILTER('Currently Exported'!M$3:M$140,EXACT('Currently Exported'!$A$3:$A$140,$A70)), """")"),"")</f>
        <v/>
      </c>
      <c r="N70" s="1" t="str">
        <f ca="1">IFERROR(__xludf.DUMMYFUNCTION("IFERROR(FILTER('Currently Exported'!N$3:N$140,EXACT('Currently Exported'!$A$3:$A$140,$A70)), """")"),"")</f>
        <v/>
      </c>
      <c r="O70" s="1" t="str">
        <f ca="1">IFERROR(__xludf.DUMMYFUNCTION("IFERROR(FILTER('Currently Exported'!O$3:O$140,EXACT('Currently Exported'!$A$3:$A$140,$A70)), """")"),"")</f>
        <v/>
      </c>
      <c r="P70" s="1" t="str">
        <f ca="1">IFERROR(__xludf.DUMMYFUNCTION("IFERROR(FILTER('Currently Exported'!P$3:P$140,EXACT('Currently Exported'!$A$3:$A$140,$A70)), """")"),"")</f>
        <v/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IFERROR(__xludf.DUMMYFUNCTION("IFERROR(FILTER('Currently Exported'!B$3:B$140,EXACT('Currently Exported'!$A$3:$A$140,$A71)), """")"),"")</f>
        <v/>
      </c>
      <c r="C71" s="1" t="str">
        <f ca="1">IFERROR(__xludf.DUMMYFUNCTION("IFERROR(FILTER('Currently Exported'!C$3:C$140,EXACT('Currently Exported'!$A$3:$A$140,$A71)), """")"),"")</f>
        <v/>
      </c>
      <c r="D71" s="1" t="str">
        <f ca="1">IFERROR(__xludf.DUMMYFUNCTION("IFERROR(FILTER('Currently Exported'!D$3:D$140,EXACT('Currently Exported'!$A$3:$A$140,$A71)), """")"),"")</f>
        <v/>
      </c>
      <c r="E71" s="1" t="str">
        <f ca="1">IFERROR(__xludf.DUMMYFUNCTION("IFERROR(FILTER('Currently Exported'!E$3:E$140,EXACT('Currently Exported'!$A$3:$A$140,$A71)), """")"),"")</f>
        <v/>
      </c>
      <c r="F71" s="1" t="str">
        <f ca="1">IFERROR(__xludf.DUMMYFUNCTION("IFERROR(FILTER('Currently Exported'!F$3:F$140,EXACT('Currently Exported'!$A$3:$A$140,$A71)), """")"),"")</f>
        <v/>
      </c>
      <c r="G71" s="1" t="str">
        <f ca="1">IFERROR(__xludf.DUMMYFUNCTION("IFERROR(FILTER('Currently Exported'!G$3:G$140,EXACT('Currently Exported'!$A$3:$A$140,$A71)), """")"),"")</f>
        <v/>
      </c>
      <c r="H71" s="1" t="str">
        <f ca="1">IFERROR(__xludf.DUMMYFUNCTION("IFERROR(FILTER('Currently Exported'!H$3:H$140,EXACT('Currently Exported'!$A$3:$A$140,$A71)), """")"),"")</f>
        <v/>
      </c>
      <c r="I71" s="1" t="str">
        <f ca="1">IFERROR(__xludf.DUMMYFUNCTION("IFERROR(FILTER('Currently Exported'!I$3:I$140,EXACT('Currently Exported'!$A$3:$A$140,$A71)), """")"),"")</f>
        <v/>
      </c>
      <c r="J71" s="1" t="str">
        <f ca="1">IFERROR(__xludf.DUMMYFUNCTION("IFERROR(FILTER('Currently Exported'!J$3:J$140,EXACT('Currently Exported'!$A$3:$A$140,$A71)), """")"),"")</f>
        <v/>
      </c>
      <c r="K71" s="1" t="str">
        <f ca="1">IFERROR(__xludf.DUMMYFUNCTION("IFERROR(FILTER('Currently Exported'!K$3:K$140,EXACT('Currently Exported'!$A$3:$A$140,$A71)), """")"),"")</f>
        <v/>
      </c>
      <c r="L71" s="1" t="str">
        <f ca="1">IFERROR(__xludf.DUMMYFUNCTION("IFERROR(FILTER('Currently Exported'!L$3:L$140,EXACT('Currently Exported'!$A$3:$A$140,$A71)), """")"),"")</f>
        <v/>
      </c>
      <c r="M71" s="1" t="str">
        <f ca="1">IFERROR(__xludf.DUMMYFUNCTION("IFERROR(FILTER('Currently Exported'!M$3:M$140,EXACT('Currently Exported'!$A$3:$A$140,$A71)), """")"),"")</f>
        <v/>
      </c>
      <c r="N71" s="1" t="str">
        <f ca="1">IFERROR(__xludf.DUMMYFUNCTION("IFERROR(FILTER('Currently Exported'!N$3:N$140,EXACT('Currently Exported'!$A$3:$A$140,$A71)), """")"),"")</f>
        <v/>
      </c>
      <c r="O71" s="1" t="str">
        <f ca="1">IFERROR(__xludf.DUMMYFUNCTION("IFERROR(FILTER('Currently Exported'!O$3:O$140,EXACT('Currently Exported'!$A$3:$A$140,$A71)), """")"),"")</f>
        <v/>
      </c>
      <c r="P71" s="1" t="str">
        <f ca="1">IFERROR(__xludf.DUMMYFUNCTION("IFERROR(FILTER('Currently Exported'!P$3:P$140,EXACT('Currently Exported'!$A$3:$A$140,$A71)), """")"),"")</f>
        <v/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IFERROR(__xludf.DUMMYFUNCTION("IFERROR(FILTER('Currently Exported'!B$3:B$140,EXACT('Currently Exported'!$A$3:$A$140,$A72)), """")"),"")</f>
        <v/>
      </c>
      <c r="C72" s="1" t="str">
        <f ca="1">IFERROR(__xludf.DUMMYFUNCTION("IFERROR(FILTER('Currently Exported'!C$3:C$140,EXACT('Currently Exported'!$A$3:$A$140,$A72)), """")"),"")</f>
        <v/>
      </c>
      <c r="D72" s="1" t="str">
        <f ca="1">IFERROR(__xludf.DUMMYFUNCTION("IFERROR(FILTER('Currently Exported'!D$3:D$140,EXACT('Currently Exported'!$A$3:$A$140,$A72)), """")"),"")</f>
        <v/>
      </c>
      <c r="E72" s="1" t="str">
        <f ca="1">IFERROR(__xludf.DUMMYFUNCTION("IFERROR(FILTER('Currently Exported'!E$3:E$140,EXACT('Currently Exported'!$A$3:$A$140,$A72)), """")"),"")</f>
        <v/>
      </c>
      <c r="F72" s="1" t="str">
        <f ca="1">IFERROR(__xludf.DUMMYFUNCTION("IFERROR(FILTER('Currently Exported'!F$3:F$140,EXACT('Currently Exported'!$A$3:$A$140,$A72)), """")"),"")</f>
        <v/>
      </c>
      <c r="G72" s="1" t="str">
        <f ca="1">IFERROR(__xludf.DUMMYFUNCTION("IFERROR(FILTER('Currently Exported'!G$3:G$140,EXACT('Currently Exported'!$A$3:$A$140,$A72)), """")"),"")</f>
        <v/>
      </c>
      <c r="H72" s="1" t="str">
        <f ca="1">IFERROR(__xludf.DUMMYFUNCTION("IFERROR(FILTER('Currently Exported'!H$3:H$140,EXACT('Currently Exported'!$A$3:$A$140,$A72)), """")"),"")</f>
        <v/>
      </c>
      <c r="I72" s="1" t="str">
        <f ca="1">IFERROR(__xludf.DUMMYFUNCTION("IFERROR(FILTER('Currently Exported'!I$3:I$140,EXACT('Currently Exported'!$A$3:$A$140,$A72)), """")"),"")</f>
        <v/>
      </c>
      <c r="J72" s="1" t="str">
        <f ca="1">IFERROR(__xludf.DUMMYFUNCTION("IFERROR(FILTER('Currently Exported'!J$3:J$140,EXACT('Currently Exported'!$A$3:$A$140,$A72)), """")"),"")</f>
        <v/>
      </c>
      <c r="K72" s="1" t="str">
        <f ca="1">IFERROR(__xludf.DUMMYFUNCTION("IFERROR(FILTER('Currently Exported'!K$3:K$140,EXACT('Currently Exported'!$A$3:$A$140,$A72)), """")"),"")</f>
        <v/>
      </c>
      <c r="L72" s="1" t="str">
        <f ca="1">IFERROR(__xludf.DUMMYFUNCTION("IFERROR(FILTER('Currently Exported'!L$3:L$140,EXACT('Currently Exported'!$A$3:$A$140,$A72)), """")"),"")</f>
        <v/>
      </c>
      <c r="M72" s="1" t="str">
        <f ca="1">IFERROR(__xludf.DUMMYFUNCTION("IFERROR(FILTER('Currently Exported'!M$3:M$140,EXACT('Currently Exported'!$A$3:$A$140,$A72)), """")"),"")</f>
        <v/>
      </c>
      <c r="N72" s="1" t="str">
        <f ca="1">IFERROR(__xludf.DUMMYFUNCTION("IFERROR(FILTER('Currently Exported'!N$3:N$140,EXACT('Currently Exported'!$A$3:$A$140,$A72)), """")"),"")</f>
        <v/>
      </c>
      <c r="O72" s="1" t="str">
        <f ca="1">IFERROR(__xludf.DUMMYFUNCTION("IFERROR(FILTER('Currently Exported'!O$3:O$140,EXACT('Currently Exported'!$A$3:$A$140,$A72)), """")"),"")</f>
        <v/>
      </c>
      <c r="P72" s="1" t="str">
        <f ca="1">IFERROR(__xludf.DUMMYFUNCTION("IFERROR(FILTER('Currently Exported'!P$3:P$140,EXACT('Currently Exported'!$A$3:$A$140,$A72)), """")"),"")</f>
        <v/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IFERROR(__xludf.DUMMYFUNCTION("IFERROR(FILTER('Currently Exported'!B$3:B$140,EXACT('Currently Exported'!$A$3:$A$140,$A73)), """")"),"")</f>
        <v/>
      </c>
      <c r="C73" s="1" t="str">
        <f ca="1">IFERROR(__xludf.DUMMYFUNCTION("IFERROR(FILTER('Currently Exported'!C$3:C$140,EXACT('Currently Exported'!$A$3:$A$140,$A73)), """")"),"")</f>
        <v/>
      </c>
      <c r="D73" s="1">
        <f ca="1">IFERROR(__xludf.DUMMYFUNCTION("IFERROR(FILTER('Currently Exported'!D$3:D$140,EXACT('Currently Exported'!$A$3:$A$140,$A73)), """")"),1)</f>
        <v>1</v>
      </c>
      <c r="E73" s="1">
        <f ca="1">IFERROR(__xludf.DUMMYFUNCTION("IFERROR(FILTER('Currently Exported'!E$3:E$140,EXACT('Currently Exported'!$A$3:$A$140,$A73)), """")"),1)</f>
        <v>1</v>
      </c>
      <c r="F73" s="1">
        <f ca="1">IFERROR(__xludf.DUMMYFUNCTION("IFERROR(FILTER('Currently Exported'!F$3:F$140,EXACT('Currently Exported'!$A$3:$A$140,$A73)), """")"),1)</f>
        <v>1</v>
      </c>
      <c r="G73" s="1">
        <f ca="1">IFERROR(__xludf.DUMMYFUNCTION("IFERROR(FILTER('Currently Exported'!G$3:G$140,EXACT('Currently Exported'!$A$3:$A$140,$A73)), """")"),1)</f>
        <v>1</v>
      </c>
      <c r="H73" s="1">
        <f ca="1">IFERROR(__xludf.DUMMYFUNCTION("IFERROR(FILTER('Currently Exported'!H$3:H$140,EXACT('Currently Exported'!$A$3:$A$140,$A73)), """")"),1)</f>
        <v>1</v>
      </c>
      <c r="I73" s="1">
        <f ca="1">IFERROR(__xludf.DUMMYFUNCTION("IFERROR(FILTER('Currently Exported'!I$3:I$140,EXACT('Currently Exported'!$A$3:$A$140,$A73)), """")"),1)</f>
        <v>1</v>
      </c>
      <c r="J73" s="1">
        <f ca="1">IFERROR(__xludf.DUMMYFUNCTION("IFERROR(FILTER('Currently Exported'!J$3:J$140,EXACT('Currently Exported'!$A$3:$A$140,$A73)), """")"),1)</f>
        <v>1</v>
      </c>
      <c r="K73" s="1">
        <f ca="1">IFERROR(__xludf.DUMMYFUNCTION("IFERROR(FILTER('Currently Exported'!K$3:K$140,EXACT('Currently Exported'!$A$3:$A$140,$A73)), """")"),1)</f>
        <v>1</v>
      </c>
      <c r="L73" s="1">
        <f ca="1">IFERROR(__xludf.DUMMYFUNCTION("IFERROR(FILTER('Currently Exported'!L$3:L$140,EXACT('Currently Exported'!$A$3:$A$140,$A73)), """")"),1)</f>
        <v>1</v>
      </c>
      <c r="M73" s="1">
        <f ca="1">IFERROR(__xludf.DUMMYFUNCTION("IFERROR(FILTER('Currently Exported'!M$3:M$140,EXACT('Currently Exported'!$A$3:$A$140,$A73)), """")"),1)</f>
        <v>1</v>
      </c>
      <c r="N73" s="1">
        <f ca="1">IFERROR(__xludf.DUMMYFUNCTION("IFERROR(FILTER('Currently Exported'!N$3:N$140,EXACT('Currently Exported'!$A$3:$A$140,$A73)), """")"),1)</f>
        <v>1</v>
      </c>
      <c r="O73" s="1">
        <f ca="1">IFERROR(__xludf.DUMMYFUNCTION("IFERROR(FILTER('Currently Exported'!O$3:O$140,EXACT('Currently Exported'!$A$3:$A$140,$A73)), """")"),1)</f>
        <v>1</v>
      </c>
      <c r="P73" s="1" t="str">
        <f ca="1">IFERROR(__xludf.DUMMYFUNCTION("IFERROR(FILTER('Currently Exported'!P$3:P$140,EXACT('Currently Exported'!$A$3:$A$140,$A73)), """")"),"")</f>
        <v/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IFERROR(__xludf.DUMMYFUNCTION("IFERROR(FILTER('Currently Exported'!B$3:B$140,EXACT('Currently Exported'!$A$3:$A$140,$A74)), """")"),"")</f>
        <v/>
      </c>
      <c r="C74" s="1" t="str">
        <f ca="1">IFERROR(__xludf.DUMMYFUNCTION("IFERROR(FILTER('Currently Exported'!C$3:C$140,EXACT('Currently Exported'!$A$3:$A$140,$A74)), """")"),"")</f>
        <v/>
      </c>
      <c r="D74" s="1" t="str">
        <f ca="1">IFERROR(__xludf.DUMMYFUNCTION("IFERROR(FILTER('Currently Exported'!D$3:D$140,EXACT('Currently Exported'!$A$3:$A$140,$A74)), """")"),"")</f>
        <v/>
      </c>
      <c r="E74" s="1" t="str">
        <f ca="1">IFERROR(__xludf.DUMMYFUNCTION("IFERROR(FILTER('Currently Exported'!E$3:E$140,EXACT('Currently Exported'!$A$3:$A$140,$A74)), """")"),"")</f>
        <v/>
      </c>
      <c r="F74" s="1" t="str">
        <f ca="1">IFERROR(__xludf.DUMMYFUNCTION("IFERROR(FILTER('Currently Exported'!F$3:F$140,EXACT('Currently Exported'!$A$3:$A$140,$A74)), """")"),"")</f>
        <v/>
      </c>
      <c r="G74" s="1" t="str">
        <f ca="1">IFERROR(__xludf.DUMMYFUNCTION("IFERROR(FILTER('Currently Exported'!G$3:G$140,EXACT('Currently Exported'!$A$3:$A$140,$A74)), """")"),"")</f>
        <v/>
      </c>
      <c r="H74" s="1" t="str">
        <f ca="1">IFERROR(__xludf.DUMMYFUNCTION("IFERROR(FILTER('Currently Exported'!H$3:H$140,EXACT('Currently Exported'!$A$3:$A$140,$A74)), """")"),"")</f>
        <v/>
      </c>
      <c r="I74" s="1" t="str">
        <f ca="1">IFERROR(__xludf.DUMMYFUNCTION("IFERROR(FILTER('Currently Exported'!I$3:I$140,EXACT('Currently Exported'!$A$3:$A$140,$A74)), """")"),"")</f>
        <v/>
      </c>
      <c r="J74" s="1" t="str">
        <f ca="1">IFERROR(__xludf.DUMMYFUNCTION("IFERROR(FILTER('Currently Exported'!J$3:J$140,EXACT('Currently Exported'!$A$3:$A$140,$A74)), """")"),"")</f>
        <v/>
      </c>
      <c r="K74" s="1" t="str">
        <f ca="1">IFERROR(__xludf.DUMMYFUNCTION("IFERROR(FILTER('Currently Exported'!K$3:K$140,EXACT('Currently Exported'!$A$3:$A$140,$A74)), """")"),"")</f>
        <v/>
      </c>
      <c r="L74" s="1" t="str">
        <f ca="1">IFERROR(__xludf.DUMMYFUNCTION("IFERROR(FILTER('Currently Exported'!L$3:L$140,EXACT('Currently Exported'!$A$3:$A$140,$A74)), """")"),"")</f>
        <v/>
      </c>
      <c r="M74" s="1" t="str">
        <f ca="1">IFERROR(__xludf.DUMMYFUNCTION("IFERROR(FILTER('Currently Exported'!M$3:M$140,EXACT('Currently Exported'!$A$3:$A$140,$A74)), """")"),"")</f>
        <v/>
      </c>
      <c r="N74" s="1" t="str">
        <f ca="1">IFERROR(__xludf.DUMMYFUNCTION("IFERROR(FILTER('Currently Exported'!N$3:N$140,EXACT('Currently Exported'!$A$3:$A$140,$A74)), """")"),"")</f>
        <v/>
      </c>
      <c r="O74" s="1" t="str">
        <f ca="1">IFERROR(__xludf.DUMMYFUNCTION("IFERROR(FILTER('Currently Exported'!O$3:O$140,EXACT('Currently Exported'!$A$3:$A$140,$A74)), """")"),"")</f>
        <v/>
      </c>
      <c r="P74" s="1" t="str">
        <f ca="1">IFERROR(__xludf.DUMMYFUNCTION("IFERROR(FILTER('Currently Exported'!P$3:P$140,EXACT('Currently Exported'!$A$3:$A$140,$A74)), """")"),"")</f>
        <v/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IFERROR(__xludf.DUMMYFUNCTION("IFERROR(FILTER('Currently Exported'!B$3:B$140,EXACT('Currently Exported'!$A$3:$A$140,$A75)), """")"),"")</f>
        <v/>
      </c>
      <c r="C75" s="1" t="str">
        <f ca="1">IFERROR(__xludf.DUMMYFUNCTION("IFERROR(FILTER('Currently Exported'!C$3:C$140,EXACT('Currently Exported'!$A$3:$A$140,$A75)), """")"),"")</f>
        <v/>
      </c>
      <c r="D75" s="1" t="str">
        <f ca="1">IFERROR(__xludf.DUMMYFUNCTION("IFERROR(FILTER('Currently Exported'!D$3:D$140,EXACT('Currently Exported'!$A$3:$A$140,$A75)), """")"),"")</f>
        <v/>
      </c>
      <c r="E75" s="1" t="str">
        <f ca="1">IFERROR(__xludf.DUMMYFUNCTION("IFERROR(FILTER('Currently Exported'!E$3:E$140,EXACT('Currently Exported'!$A$3:$A$140,$A75)), """")"),"")</f>
        <v/>
      </c>
      <c r="F75" s="1" t="str">
        <f ca="1">IFERROR(__xludf.DUMMYFUNCTION("IFERROR(FILTER('Currently Exported'!F$3:F$140,EXACT('Currently Exported'!$A$3:$A$140,$A75)), """")"),"")</f>
        <v/>
      </c>
      <c r="G75" s="1" t="str">
        <f ca="1">IFERROR(__xludf.DUMMYFUNCTION("IFERROR(FILTER('Currently Exported'!G$3:G$140,EXACT('Currently Exported'!$A$3:$A$140,$A75)), """")"),"")</f>
        <v/>
      </c>
      <c r="H75" s="1" t="str">
        <f ca="1">IFERROR(__xludf.DUMMYFUNCTION("IFERROR(FILTER('Currently Exported'!H$3:H$140,EXACT('Currently Exported'!$A$3:$A$140,$A75)), """")"),"")</f>
        <v/>
      </c>
      <c r="I75" s="1" t="str">
        <f ca="1">IFERROR(__xludf.DUMMYFUNCTION("IFERROR(FILTER('Currently Exported'!I$3:I$140,EXACT('Currently Exported'!$A$3:$A$140,$A75)), """")"),"")</f>
        <v/>
      </c>
      <c r="J75" s="1" t="str">
        <f ca="1">IFERROR(__xludf.DUMMYFUNCTION("IFERROR(FILTER('Currently Exported'!J$3:J$140,EXACT('Currently Exported'!$A$3:$A$140,$A75)), """")"),"")</f>
        <v/>
      </c>
      <c r="K75" s="1" t="str">
        <f ca="1">IFERROR(__xludf.DUMMYFUNCTION("IFERROR(FILTER('Currently Exported'!K$3:K$140,EXACT('Currently Exported'!$A$3:$A$140,$A75)), """")"),"")</f>
        <v/>
      </c>
      <c r="L75" s="1" t="str">
        <f ca="1">IFERROR(__xludf.DUMMYFUNCTION("IFERROR(FILTER('Currently Exported'!L$3:L$140,EXACT('Currently Exported'!$A$3:$A$140,$A75)), """")"),"")</f>
        <v/>
      </c>
      <c r="M75" s="1" t="str">
        <f ca="1">IFERROR(__xludf.DUMMYFUNCTION("IFERROR(FILTER('Currently Exported'!M$3:M$140,EXACT('Currently Exported'!$A$3:$A$140,$A75)), """")"),"")</f>
        <v/>
      </c>
      <c r="N75" s="1" t="str">
        <f ca="1">IFERROR(__xludf.DUMMYFUNCTION("IFERROR(FILTER('Currently Exported'!N$3:N$140,EXACT('Currently Exported'!$A$3:$A$140,$A75)), """")"),"")</f>
        <v/>
      </c>
      <c r="O75" s="1" t="str">
        <f ca="1">IFERROR(__xludf.DUMMYFUNCTION("IFERROR(FILTER('Currently Exported'!O$3:O$140,EXACT('Currently Exported'!$A$3:$A$140,$A75)), """")"),"")</f>
        <v/>
      </c>
      <c r="P75" s="1" t="str">
        <f ca="1">IFERROR(__xludf.DUMMYFUNCTION("IFERROR(FILTER('Currently Exported'!P$3:P$140,EXACT('Currently Exported'!$A$3:$A$140,$A75)), """")"),"")</f>
        <v/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IFERROR(__xludf.DUMMYFUNCTION("IFERROR(FILTER('Currently Exported'!B$3:B$140,EXACT('Currently Exported'!$A$3:$A$140,$A76)), """")"),"")</f>
        <v/>
      </c>
      <c r="C76" s="1" t="str">
        <f ca="1">IFERROR(__xludf.DUMMYFUNCTION("IFERROR(FILTER('Currently Exported'!C$3:C$140,EXACT('Currently Exported'!$A$3:$A$140,$A76)), """")"),"")</f>
        <v/>
      </c>
      <c r="D76" s="1" t="str">
        <f ca="1">IFERROR(__xludf.DUMMYFUNCTION("IFERROR(FILTER('Currently Exported'!D$3:D$140,EXACT('Currently Exported'!$A$3:$A$140,$A76)), """")"),"")</f>
        <v/>
      </c>
      <c r="E76" s="1" t="str">
        <f ca="1">IFERROR(__xludf.DUMMYFUNCTION("IFERROR(FILTER('Currently Exported'!E$3:E$140,EXACT('Currently Exported'!$A$3:$A$140,$A76)), """")"),"")</f>
        <v/>
      </c>
      <c r="F76" s="1" t="str">
        <f ca="1">IFERROR(__xludf.DUMMYFUNCTION("IFERROR(FILTER('Currently Exported'!F$3:F$140,EXACT('Currently Exported'!$A$3:$A$140,$A76)), """")"),"")</f>
        <v/>
      </c>
      <c r="G76" s="1" t="str">
        <f ca="1">IFERROR(__xludf.DUMMYFUNCTION("IFERROR(FILTER('Currently Exported'!G$3:G$140,EXACT('Currently Exported'!$A$3:$A$140,$A76)), """")"),"")</f>
        <v/>
      </c>
      <c r="H76" s="1" t="str">
        <f ca="1">IFERROR(__xludf.DUMMYFUNCTION("IFERROR(FILTER('Currently Exported'!H$3:H$140,EXACT('Currently Exported'!$A$3:$A$140,$A76)), """")"),"")</f>
        <v/>
      </c>
      <c r="I76" s="1" t="str">
        <f ca="1">IFERROR(__xludf.DUMMYFUNCTION("IFERROR(FILTER('Currently Exported'!I$3:I$140,EXACT('Currently Exported'!$A$3:$A$140,$A76)), """")"),"")</f>
        <v/>
      </c>
      <c r="J76" s="1" t="str">
        <f ca="1">IFERROR(__xludf.DUMMYFUNCTION("IFERROR(FILTER('Currently Exported'!J$3:J$140,EXACT('Currently Exported'!$A$3:$A$140,$A76)), """")"),"")</f>
        <v/>
      </c>
      <c r="K76" s="1" t="str">
        <f ca="1">IFERROR(__xludf.DUMMYFUNCTION("IFERROR(FILTER('Currently Exported'!K$3:K$140,EXACT('Currently Exported'!$A$3:$A$140,$A76)), """")"),"")</f>
        <v/>
      </c>
      <c r="L76" s="1" t="str">
        <f ca="1">IFERROR(__xludf.DUMMYFUNCTION("IFERROR(FILTER('Currently Exported'!L$3:L$140,EXACT('Currently Exported'!$A$3:$A$140,$A76)), """")"),"")</f>
        <v/>
      </c>
      <c r="M76" s="1" t="str">
        <f ca="1">IFERROR(__xludf.DUMMYFUNCTION("IFERROR(FILTER('Currently Exported'!M$3:M$140,EXACT('Currently Exported'!$A$3:$A$140,$A76)), """")"),"")</f>
        <v/>
      </c>
      <c r="N76" s="1" t="str">
        <f ca="1">IFERROR(__xludf.DUMMYFUNCTION("IFERROR(FILTER('Currently Exported'!N$3:N$140,EXACT('Currently Exported'!$A$3:$A$140,$A76)), """")"),"")</f>
        <v/>
      </c>
      <c r="O76" s="1" t="str">
        <f ca="1">IFERROR(__xludf.DUMMYFUNCTION("IFERROR(FILTER('Currently Exported'!O$3:O$140,EXACT('Currently Exported'!$A$3:$A$140,$A76)), """")"),"")</f>
        <v/>
      </c>
      <c r="P76" s="1" t="str">
        <f ca="1">IFERROR(__xludf.DUMMYFUNCTION("IFERROR(FILTER('Currently Exported'!P$3:P$140,EXACT('Currently Exported'!$A$3:$A$140,$A76)), """")"),"")</f>
        <v/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IFERROR(__xludf.DUMMYFUNCTION("IFERROR(FILTER('Currently Exported'!B$3:B$140,EXACT('Currently Exported'!$A$3:$A$140,$A77)), """")"),"")</f>
        <v/>
      </c>
      <c r="C77" s="1" t="str">
        <f ca="1">IFERROR(__xludf.DUMMYFUNCTION("IFERROR(FILTER('Currently Exported'!C$3:C$140,EXACT('Currently Exported'!$A$3:$A$140,$A77)), """")"),"")</f>
        <v/>
      </c>
      <c r="D77" s="1" t="str">
        <f ca="1">IFERROR(__xludf.DUMMYFUNCTION("IFERROR(FILTER('Currently Exported'!D$3:D$140,EXACT('Currently Exported'!$A$3:$A$140,$A77)), """")"),"")</f>
        <v/>
      </c>
      <c r="E77" s="1" t="str">
        <f ca="1">IFERROR(__xludf.DUMMYFUNCTION("IFERROR(FILTER('Currently Exported'!E$3:E$140,EXACT('Currently Exported'!$A$3:$A$140,$A77)), """")"),"")</f>
        <v/>
      </c>
      <c r="F77" s="1" t="str">
        <f ca="1">IFERROR(__xludf.DUMMYFUNCTION("IFERROR(FILTER('Currently Exported'!F$3:F$140,EXACT('Currently Exported'!$A$3:$A$140,$A77)), """")"),"")</f>
        <v/>
      </c>
      <c r="G77" s="1" t="str">
        <f ca="1">IFERROR(__xludf.DUMMYFUNCTION("IFERROR(FILTER('Currently Exported'!G$3:G$140,EXACT('Currently Exported'!$A$3:$A$140,$A77)), """")"),"")</f>
        <v/>
      </c>
      <c r="H77" s="1" t="str">
        <f ca="1">IFERROR(__xludf.DUMMYFUNCTION("IFERROR(FILTER('Currently Exported'!H$3:H$140,EXACT('Currently Exported'!$A$3:$A$140,$A77)), """")"),"")</f>
        <v/>
      </c>
      <c r="I77" s="1" t="str">
        <f ca="1">IFERROR(__xludf.DUMMYFUNCTION("IFERROR(FILTER('Currently Exported'!I$3:I$140,EXACT('Currently Exported'!$A$3:$A$140,$A77)), """")"),"")</f>
        <v/>
      </c>
      <c r="J77" s="1" t="str">
        <f ca="1">IFERROR(__xludf.DUMMYFUNCTION("IFERROR(FILTER('Currently Exported'!J$3:J$140,EXACT('Currently Exported'!$A$3:$A$140,$A77)), """")"),"")</f>
        <v/>
      </c>
      <c r="K77" s="1" t="str">
        <f ca="1">IFERROR(__xludf.DUMMYFUNCTION("IFERROR(FILTER('Currently Exported'!K$3:K$140,EXACT('Currently Exported'!$A$3:$A$140,$A77)), """")"),"")</f>
        <v/>
      </c>
      <c r="L77" s="1" t="str">
        <f ca="1">IFERROR(__xludf.DUMMYFUNCTION("IFERROR(FILTER('Currently Exported'!L$3:L$140,EXACT('Currently Exported'!$A$3:$A$140,$A77)), """")"),"")</f>
        <v/>
      </c>
      <c r="M77" s="1" t="str">
        <f ca="1">IFERROR(__xludf.DUMMYFUNCTION("IFERROR(FILTER('Currently Exported'!M$3:M$140,EXACT('Currently Exported'!$A$3:$A$140,$A77)), """")"),"")</f>
        <v/>
      </c>
      <c r="N77" s="1" t="str">
        <f ca="1">IFERROR(__xludf.DUMMYFUNCTION("IFERROR(FILTER('Currently Exported'!N$3:N$140,EXACT('Currently Exported'!$A$3:$A$140,$A77)), """")"),"")</f>
        <v/>
      </c>
      <c r="O77" s="1" t="str">
        <f ca="1">IFERROR(__xludf.DUMMYFUNCTION("IFERROR(FILTER('Currently Exported'!O$3:O$140,EXACT('Currently Exported'!$A$3:$A$140,$A77)), """")"),"")</f>
        <v/>
      </c>
      <c r="P77" s="1" t="str">
        <f ca="1">IFERROR(__xludf.DUMMYFUNCTION("IFERROR(FILTER('Currently Exported'!P$3:P$140,EXACT('Currently Exported'!$A$3:$A$140,$A77)), """")"),"")</f>
        <v/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IFERROR(__xludf.DUMMYFUNCTION("IFERROR(FILTER('Currently Exported'!B$3:B$140,EXACT('Currently Exported'!$A$3:$A$140,$A78)), """")"),"")</f>
        <v/>
      </c>
      <c r="C78" s="1" t="str">
        <f ca="1">IFERROR(__xludf.DUMMYFUNCTION("IFERROR(FILTER('Currently Exported'!C$3:C$140,EXACT('Currently Exported'!$A$3:$A$140,$A78)), """")"),"")</f>
        <v/>
      </c>
      <c r="D78" s="1">
        <f ca="1">IFERROR(__xludf.DUMMYFUNCTION("IFERROR(FILTER('Currently Exported'!D$3:D$140,EXACT('Currently Exported'!$A$3:$A$140,$A78)), """")"),1)</f>
        <v>1</v>
      </c>
      <c r="E78" s="1">
        <f ca="1">IFERROR(__xludf.DUMMYFUNCTION("IFERROR(FILTER('Currently Exported'!E$3:E$140,EXACT('Currently Exported'!$A$3:$A$140,$A78)), """")"),1)</f>
        <v>1</v>
      </c>
      <c r="F78" s="1">
        <f ca="1">IFERROR(__xludf.DUMMYFUNCTION("IFERROR(FILTER('Currently Exported'!F$3:F$140,EXACT('Currently Exported'!$A$3:$A$140,$A78)), """")"),1)</f>
        <v>1</v>
      </c>
      <c r="G78" s="1">
        <f ca="1">IFERROR(__xludf.DUMMYFUNCTION("IFERROR(FILTER('Currently Exported'!G$3:G$140,EXACT('Currently Exported'!$A$3:$A$140,$A78)), """")"),1)</f>
        <v>1</v>
      </c>
      <c r="H78" s="1">
        <f ca="1">IFERROR(__xludf.DUMMYFUNCTION("IFERROR(FILTER('Currently Exported'!H$3:H$140,EXACT('Currently Exported'!$A$3:$A$140,$A78)), """")"),1)</f>
        <v>1</v>
      </c>
      <c r="I78" s="1">
        <f ca="1">IFERROR(__xludf.DUMMYFUNCTION("IFERROR(FILTER('Currently Exported'!I$3:I$140,EXACT('Currently Exported'!$A$3:$A$140,$A78)), """")"),1)</f>
        <v>1</v>
      </c>
      <c r="J78" s="1">
        <f ca="1">IFERROR(__xludf.DUMMYFUNCTION("IFERROR(FILTER('Currently Exported'!J$3:J$140,EXACT('Currently Exported'!$A$3:$A$140,$A78)), """")"),1)</f>
        <v>1</v>
      </c>
      <c r="K78" s="1">
        <f ca="1">IFERROR(__xludf.DUMMYFUNCTION("IFERROR(FILTER('Currently Exported'!K$3:K$140,EXACT('Currently Exported'!$A$3:$A$140,$A78)), """")"),1)</f>
        <v>1</v>
      </c>
      <c r="L78" s="1">
        <f ca="1">IFERROR(__xludf.DUMMYFUNCTION("IFERROR(FILTER('Currently Exported'!L$3:L$140,EXACT('Currently Exported'!$A$3:$A$140,$A78)), """")"),1)</f>
        <v>1</v>
      </c>
      <c r="M78" s="1">
        <f ca="1">IFERROR(__xludf.DUMMYFUNCTION("IFERROR(FILTER('Currently Exported'!M$3:M$140,EXACT('Currently Exported'!$A$3:$A$140,$A78)), """")"),1)</f>
        <v>1</v>
      </c>
      <c r="N78" s="1">
        <f ca="1">IFERROR(__xludf.DUMMYFUNCTION("IFERROR(FILTER('Currently Exported'!N$3:N$140,EXACT('Currently Exported'!$A$3:$A$140,$A78)), """")"),1)</f>
        <v>1</v>
      </c>
      <c r="O78" s="1">
        <f ca="1">IFERROR(__xludf.DUMMYFUNCTION("IFERROR(FILTER('Currently Exported'!O$3:O$140,EXACT('Currently Exported'!$A$3:$A$140,$A78)), """")"),1)</f>
        <v>1</v>
      </c>
      <c r="P78" s="1" t="str">
        <f ca="1">IFERROR(__xludf.DUMMYFUNCTION("IFERROR(FILTER('Currently Exported'!P$3:P$140,EXACT('Currently Exported'!$A$3:$A$140,$A78)), """")"),"")</f>
        <v/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IFERROR(__xludf.DUMMYFUNCTION("IFERROR(FILTER('Currently Exported'!B$3:B$140,EXACT('Currently Exported'!$A$3:$A$140,$A79)), """")"),"")</f>
        <v/>
      </c>
      <c r="C79" s="1" t="str">
        <f ca="1">IFERROR(__xludf.DUMMYFUNCTION("IFERROR(FILTER('Currently Exported'!C$3:C$140,EXACT('Currently Exported'!$A$3:$A$140,$A79)), """")"),"")</f>
        <v/>
      </c>
      <c r="D79" s="1">
        <f ca="1">IFERROR(__xludf.DUMMYFUNCTION("IFERROR(FILTER('Currently Exported'!D$3:D$140,EXACT('Currently Exported'!$A$3:$A$140,$A79)), """")"),1)</f>
        <v>1</v>
      </c>
      <c r="E79" s="1">
        <f ca="1">IFERROR(__xludf.DUMMYFUNCTION("IFERROR(FILTER('Currently Exported'!E$3:E$140,EXACT('Currently Exported'!$A$3:$A$140,$A79)), """")"),1)</f>
        <v>1</v>
      </c>
      <c r="F79" s="1">
        <f ca="1">IFERROR(__xludf.DUMMYFUNCTION("IFERROR(FILTER('Currently Exported'!F$3:F$140,EXACT('Currently Exported'!$A$3:$A$140,$A79)), """")"),1)</f>
        <v>1</v>
      </c>
      <c r="G79" s="1">
        <f ca="1">IFERROR(__xludf.DUMMYFUNCTION("IFERROR(FILTER('Currently Exported'!G$3:G$140,EXACT('Currently Exported'!$A$3:$A$140,$A79)), """")"),1)</f>
        <v>1</v>
      </c>
      <c r="H79" s="1">
        <f ca="1">IFERROR(__xludf.DUMMYFUNCTION("IFERROR(FILTER('Currently Exported'!H$3:H$140,EXACT('Currently Exported'!$A$3:$A$140,$A79)), """")"),1)</f>
        <v>1</v>
      </c>
      <c r="I79" s="1">
        <f ca="1">IFERROR(__xludf.DUMMYFUNCTION("IFERROR(FILTER('Currently Exported'!I$3:I$140,EXACT('Currently Exported'!$A$3:$A$140,$A79)), """")"),1)</f>
        <v>1</v>
      </c>
      <c r="J79" s="1">
        <f ca="1">IFERROR(__xludf.DUMMYFUNCTION("IFERROR(FILTER('Currently Exported'!J$3:J$140,EXACT('Currently Exported'!$A$3:$A$140,$A79)), """")"),1)</f>
        <v>1</v>
      </c>
      <c r="K79" s="1">
        <f ca="1">IFERROR(__xludf.DUMMYFUNCTION("IFERROR(FILTER('Currently Exported'!K$3:K$140,EXACT('Currently Exported'!$A$3:$A$140,$A79)), """")"),1)</f>
        <v>1</v>
      </c>
      <c r="L79" s="1">
        <f ca="1">IFERROR(__xludf.DUMMYFUNCTION("IFERROR(FILTER('Currently Exported'!L$3:L$140,EXACT('Currently Exported'!$A$3:$A$140,$A79)), """")"),1)</f>
        <v>1</v>
      </c>
      <c r="M79" s="1">
        <f ca="1">IFERROR(__xludf.DUMMYFUNCTION("IFERROR(FILTER('Currently Exported'!M$3:M$140,EXACT('Currently Exported'!$A$3:$A$140,$A79)), """")"),1)</f>
        <v>1</v>
      </c>
      <c r="N79" s="1">
        <f ca="1">IFERROR(__xludf.DUMMYFUNCTION("IFERROR(FILTER('Currently Exported'!N$3:N$140,EXACT('Currently Exported'!$A$3:$A$140,$A79)), """")"),1)</f>
        <v>1</v>
      </c>
      <c r="O79" s="1">
        <f ca="1">IFERROR(__xludf.DUMMYFUNCTION("IFERROR(FILTER('Currently Exported'!O$3:O$140,EXACT('Currently Exported'!$A$3:$A$140,$A79)), """")"),1)</f>
        <v>1</v>
      </c>
      <c r="P79" s="1" t="str">
        <f ca="1">IFERROR(__xludf.DUMMYFUNCTION("IFERROR(FILTER('Currently Exported'!P$3:P$140,EXACT('Currently Exported'!$A$3:$A$140,$A79)), """")"),"")</f>
        <v/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IFERROR(__xludf.DUMMYFUNCTION("IFERROR(FILTER('Currently Exported'!B$3:B$140,EXACT('Currently Exported'!$A$3:$A$140,$A80)), """")"),"")</f>
        <v/>
      </c>
      <c r="C80" s="1" t="str">
        <f ca="1">IFERROR(__xludf.DUMMYFUNCTION("IFERROR(FILTER('Currently Exported'!C$3:C$140,EXACT('Currently Exported'!$A$3:$A$140,$A80)), """")"),"")</f>
        <v/>
      </c>
      <c r="D80" s="1" t="str">
        <f ca="1">IFERROR(__xludf.DUMMYFUNCTION("IFERROR(FILTER('Currently Exported'!D$3:D$140,EXACT('Currently Exported'!$A$3:$A$140,$A80)), """")"),"")</f>
        <v/>
      </c>
      <c r="E80" s="1" t="str">
        <f ca="1">IFERROR(__xludf.DUMMYFUNCTION("IFERROR(FILTER('Currently Exported'!E$3:E$140,EXACT('Currently Exported'!$A$3:$A$140,$A80)), """")"),"")</f>
        <v/>
      </c>
      <c r="F80" s="1" t="str">
        <f ca="1">IFERROR(__xludf.DUMMYFUNCTION("IFERROR(FILTER('Currently Exported'!F$3:F$140,EXACT('Currently Exported'!$A$3:$A$140,$A80)), """")"),"")</f>
        <v/>
      </c>
      <c r="G80" s="1" t="str">
        <f ca="1">IFERROR(__xludf.DUMMYFUNCTION("IFERROR(FILTER('Currently Exported'!G$3:G$140,EXACT('Currently Exported'!$A$3:$A$140,$A80)), """")"),"")</f>
        <v/>
      </c>
      <c r="H80" s="1" t="str">
        <f ca="1">IFERROR(__xludf.DUMMYFUNCTION("IFERROR(FILTER('Currently Exported'!H$3:H$140,EXACT('Currently Exported'!$A$3:$A$140,$A80)), """")"),"")</f>
        <v/>
      </c>
      <c r="I80" s="1" t="str">
        <f ca="1">IFERROR(__xludf.DUMMYFUNCTION("IFERROR(FILTER('Currently Exported'!I$3:I$140,EXACT('Currently Exported'!$A$3:$A$140,$A80)), """")"),"")</f>
        <v/>
      </c>
      <c r="J80" s="1" t="str">
        <f ca="1">IFERROR(__xludf.DUMMYFUNCTION("IFERROR(FILTER('Currently Exported'!J$3:J$140,EXACT('Currently Exported'!$A$3:$A$140,$A80)), """")"),"")</f>
        <v/>
      </c>
      <c r="K80" s="1" t="str">
        <f ca="1">IFERROR(__xludf.DUMMYFUNCTION("IFERROR(FILTER('Currently Exported'!K$3:K$140,EXACT('Currently Exported'!$A$3:$A$140,$A80)), """")"),"")</f>
        <v/>
      </c>
      <c r="L80" s="1" t="str">
        <f ca="1">IFERROR(__xludf.DUMMYFUNCTION("IFERROR(FILTER('Currently Exported'!L$3:L$140,EXACT('Currently Exported'!$A$3:$A$140,$A80)), """")"),"")</f>
        <v/>
      </c>
      <c r="M80" s="1" t="str">
        <f ca="1">IFERROR(__xludf.DUMMYFUNCTION("IFERROR(FILTER('Currently Exported'!M$3:M$140,EXACT('Currently Exported'!$A$3:$A$140,$A80)), """")"),"")</f>
        <v/>
      </c>
      <c r="N80" s="1" t="str">
        <f ca="1">IFERROR(__xludf.DUMMYFUNCTION("IFERROR(FILTER('Currently Exported'!N$3:N$140,EXACT('Currently Exported'!$A$3:$A$140,$A80)), """")"),"")</f>
        <v/>
      </c>
      <c r="O80" s="1" t="str">
        <f ca="1">IFERROR(__xludf.DUMMYFUNCTION("IFERROR(FILTER('Currently Exported'!O$3:O$140,EXACT('Currently Exported'!$A$3:$A$140,$A80)), """")"),"")</f>
        <v/>
      </c>
      <c r="P80" s="1" t="str">
        <f ca="1">IFERROR(__xludf.DUMMYFUNCTION("IFERROR(FILTER('Currently Exported'!P$3:P$140,EXACT('Currently Exported'!$A$3:$A$140,$A80)), """")"),"")</f>
        <v/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IFERROR(__xludf.DUMMYFUNCTION("IFERROR(FILTER('Currently Exported'!B$3:B$140,EXACT('Currently Exported'!$A$3:$A$140,$A81)), """")"),"")</f>
        <v/>
      </c>
      <c r="C81" s="1" t="str">
        <f ca="1">IFERROR(__xludf.DUMMYFUNCTION("IFERROR(FILTER('Currently Exported'!C$3:C$140,EXACT('Currently Exported'!$A$3:$A$140,$A81)), """")"),"")</f>
        <v/>
      </c>
      <c r="D81" s="1" t="str">
        <f ca="1">IFERROR(__xludf.DUMMYFUNCTION("IFERROR(FILTER('Currently Exported'!D$3:D$140,EXACT('Currently Exported'!$A$3:$A$140,$A81)), """")"),"")</f>
        <v/>
      </c>
      <c r="E81" s="1" t="str">
        <f ca="1">IFERROR(__xludf.DUMMYFUNCTION("IFERROR(FILTER('Currently Exported'!E$3:E$140,EXACT('Currently Exported'!$A$3:$A$140,$A81)), """")"),"")</f>
        <v/>
      </c>
      <c r="F81" s="1" t="str">
        <f ca="1">IFERROR(__xludf.DUMMYFUNCTION("IFERROR(FILTER('Currently Exported'!F$3:F$140,EXACT('Currently Exported'!$A$3:$A$140,$A81)), """")"),"")</f>
        <v/>
      </c>
      <c r="G81" s="1" t="str">
        <f ca="1">IFERROR(__xludf.DUMMYFUNCTION("IFERROR(FILTER('Currently Exported'!G$3:G$140,EXACT('Currently Exported'!$A$3:$A$140,$A81)), """")"),"")</f>
        <v/>
      </c>
      <c r="H81" s="1" t="str">
        <f ca="1">IFERROR(__xludf.DUMMYFUNCTION("IFERROR(FILTER('Currently Exported'!H$3:H$140,EXACT('Currently Exported'!$A$3:$A$140,$A81)), """")"),"")</f>
        <v/>
      </c>
      <c r="I81" s="1" t="str">
        <f ca="1">IFERROR(__xludf.DUMMYFUNCTION("IFERROR(FILTER('Currently Exported'!I$3:I$140,EXACT('Currently Exported'!$A$3:$A$140,$A81)), """")"),"")</f>
        <v/>
      </c>
      <c r="J81" s="1" t="str">
        <f ca="1">IFERROR(__xludf.DUMMYFUNCTION("IFERROR(FILTER('Currently Exported'!J$3:J$140,EXACT('Currently Exported'!$A$3:$A$140,$A81)), """")"),"")</f>
        <v/>
      </c>
      <c r="K81" s="1" t="str">
        <f ca="1">IFERROR(__xludf.DUMMYFUNCTION("IFERROR(FILTER('Currently Exported'!K$3:K$140,EXACT('Currently Exported'!$A$3:$A$140,$A81)), """")"),"")</f>
        <v/>
      </c>
      <c r="L81" s="1" t="str">
        <f ca="1">IFERROR(__xludf.DUMMYFUNCTION("IFERROR(FILTER('Currently Exported'!L$3:L$140,EXACT('Currently Exported'!$A$3:$A$140,$A81)), """")"),"")</f>
        <v/>
      </c>
      <c r="M81" s="1" t="str">
        <f ca="1">IFERROR(__xludf.DUMMYFUNCTION("IFERROR(FILTER('Currently Exported'!M$3:M$140,EXACT('Currently Exported'!$A$3:$A$140,$A81)), """")"),"")</f>
        <v/>
      </c>
      <c r="N81" s="1" t="str">
        <f ca="1">IFERROR(__xludf.DUMMYFUNCTION("IFERROR(FILTER('Currently Exported'!N$3:N$140,EXACT('Currently Exported'!$A$3:$A$140,$A81)), """")"),"")</f>
        <v/>
      </c>
      <c r="O81" s="1" t="str">
        <f ca="1">IFERROR(__xludf.DUMMYFUNCTION("IFERROR(FILTER('Currently Exported'!O$3:O$140,EXACT('Currently Exported'!$A$3:$A$140,$A81)), """")"),"")</f>
        <v/>
      </c>
      <c r="P81" s="1" t="str">
        <f ca="1">IFERROR(__xludf.DUMMYFUNCTION("IFERROR(FILTER('Currently Exported'!P$3:P$140,EXACT('Currently Exported'!$A$3:$A$140,$A81)), """")"),"")</f>
        <v/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IFERROR(__xludf.DUMMYFUNCTION("IFERROR(FILTER('Currently Exported'!B$3:B$140,EXACT('Currently Exported'!$A$3:$A$140,$A82)), """")"),"")</f>
        <v/>
      </c>
      <c r="C82" s="1" t="str">
        <f ca="1">IFERROR(__xludf.DUMMYFUNCTION("IFERROR(FILTER('Currently Exported'!C$3:C$140,EXACT('Currently Exported'!$A$3:$A$140,$A82)), """")"),"")</f>
        <v/>
      </c>
      <c r="D82" s="1" t="str">
        <f ca="1">IFERROR(__xludf.DUMMYFUNCTION("IFERROR(FILTER('Currently Exported'!D$3:D$140,EXACT('Currently Exported'!$A$3:$A$140,$A82)), """")"),"")</f>
        <v/>
      </c>
      <c r="E82" s="1" t="str">
        <f ca="1">IFERROR(__xludf.DUMMYFUNCTION("IFERROR(FILTER('Currently Exported'!E$3:E$140,EXACT('Currently Exported'!$A$3:$A$140,$A82)), """")"),"")</f>
        <v/>
      </c>
      <c r="F82" s="1" t="str">
        <f ca="1">IFERROR(__xludf.DUMMYFUNCTION("IFERROR(FILTER('Currently Exported'!F$3:F$140,EXACT('Currently Exported'!$A$3:$A$140,$A82)), """")"),"")</f>
        <v/>
      </c>
      <c r="G82" s="1" t="str">
        <f ca="1">IFERROR(__xludf.DUMMYFUNCTION("IFERROR(FILTER('Currently Exported'!G$3:G$140,EXACT('Currently Exported'!$A$3:$A$140,$A82)), """")"),"")</f>
        <v/>
      </c>
      <c r="H82" s="1" t="str">
        <f ca="1">IFERROR(__xludf.DUMMYFUNCTION("IFERROR(FILTER('Currently Exported'!H$3:H$140,EXACT('Currently Exported'!$A$3:$A$140,$A82)), """")"),"")</f>
        <v/>
      </c>
      <c r="I82" s="1" t="str">
        <f ca="1">IFERROR(__xludf.DUMMYFUNCTION("IFERROR(FILTER('Currently Exported'!I$3:I$140,EXACT('Currently Exported'!$A$3:$A$140,$A82)), """")"),"")</f>
        <v/>
      </c>
      <c r="J82" s="1" t="str">
        <f ca="1">IFERROR(__xludf.DUMMYFUNCTION("IFERROR(FILTER('Currently Exported'!J$3:J$140,EXACT('Currently Exported'!$A$3:$A$140,$A82)), """")"),"")</f>
        <v/>
      </c>
      <c r="K82" s="1" t="str">
        <f ca="1">IFERROR(__xludf.DUMMYFUNCTION("IFERROR(FILTER('Currently Exported'!K$3:K$140,EXACT('Currently Exported'!$A$3:$A$140,$A82)), """")"),"")</f>
        <v/>
      </c>
      <c r="L82" s="1" t="str">
        <f ca="1">IFERROR(__xludf.DUMMYFUNCTION("IFERROR(FILTER('Currently Exported'!L$3:L$140,EXACT('Currently Exported'!$A$3:$A$140,$A82)), """")"),"")</f>
        <v/>
      </c>
      <c r="M82" s="1" t="str">
        <f ca="1">IFERROR(__xludf.DUMMYFUNCTION("IFERROR(FILTER('Currently Exported'!M$3:M$140,EXACT('Currently Exported'!$A$3:$A$140,$A82)), """")"),"")</f>
        <v/>
      </c>
      <c r="N82" s="1" t="str">
        <f ca="1">IFERROR(__xludf.DUMMYFUNCTION("IFERROR(FILTER('Currently Exported'!N$3:N$140,EXACT('Currently Exported'!$A$3:$A$140,$A82)), """")"),"")</f>
        <v/>
      </c>
      <c r="O82" s="1" t="str">
        <f ca="1">IFERROR(__xludf.DUMMYFUNCTION("IFERROR(FILTER('Currently Exported'!O$3:O$140,EXACT('Currently Exported'!$A$3:$A$140,$A82)), """")"),"")</f>
        <v/>
      </c>
      <c r="P82" s="1" t="str">
        <f ca="1">IFERROR(__xludf.DUMMYFUNCTION("IFERROR(FILTER('Currently Exported'!P$3:P$140,EXACT('Currently Exported'!$A$3:$A$140,$A82)), """")"),"")</f>
        <v/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IFERROR(__xludf.DUMMYFUNCTION("IFERROR(FILTER('Currently Exported'!B$3:B$140,EXACT('Currently Exported'!$A$3:$A$140,$A83)), """")"),"")</f>
        <v/>
      </c>
      <c r="C83" s="1" t="str">
        <f ca="1">IFERROR(__xludf.DUMMYFUNCTION("IFERROR(FILTER('Currently Exported'!C$3:C$140,EXACT('Currently Exported'!$A$3:$A$140,$A83)), """")"),"")</f>
        <v/>
      </c>
      <c r="D83" s="1" t="str">
        <f ca="1">IFERROR(__xludf.DUMMYFUNCTION("IFERROR(FILTER('Currently Exported'!D$3:D$140,EXACT('Currently Exported'!$A$3:$A$140,$A83)), """")"),"")</f>
        <v/>
      </c>
      <c r="E83" s="1" t="str">
        <f ca="1">IFERROR(__xludf.DUMMYFUNCTION("IFERROR(FILTER('Currently Exported'!E$3:E$140,EXACT('Currently Exported'!$A$3:$A$140,$A83)), """")"),"")</f>
        <v/>
      </c>
      <c r="F83" s="1" t="str">
        <f ca="1">IFERROR(__xludf.DUMMYFUNCTION("IFERROR(FILTER('Currently Exported'!F$3:F$140,EXACT('Currently Exported'!$A$3:$A$140,$A83)), """")"),"")</f>
        <v/>
      </c>
      <c r="G83" s="1" t="str">
        <f ca="1">IFERROR(__xludf.DUMMYFUNCTION("IFERROR(FILTER('Currently Exported'!G$3:G$140,EXACT('Currently Exported'!$A$3:$A$140,$A83)), """")"),"")</f>
        <v/>
      </c>
      <c r="H83" s="1" t="str">
        <f ca="1">IFERROR(__xludf.DUMMYFUNCTION("IFERROR(FILTER('Currently Exported'!H$3:H$140,EXACT('Currently Exported'!$A$3:$A$140,$A83)), """")"),"")</f>
        <v/>
      </c>
      <c r="I83" s="1" t="str">
        <f ca="1">IFERROR(__xludf.DUMMYFUNCTION("IFERROR(FILTER('Currently Exported'!I$3:I$140,EXACT('Currently Exported'!$A$3:$A$140,$A83)), """")"),"")</f>
        <v/>
      </c>
      <c r="J83" s="1" t="str">
        <f ca="1">IFERROR(__xludf.DUMMYFUNCTION("IFERROR(FILTER('Currently Exported'!J$3:J$140,EXACT('Currently Exported'!$A$3:$A$140,$A83)), """")"),"")</f>
        <v/>
      </c>
      <c r="K83" s="1" t="str">
        <f ca="1">IFERROR(__xludf.DUMMYFUNCTION("IFERROR(FILTER('Currently Exported'!K$3:K$140,EXACT('Currently Exported'!$A$3:$A$140,$A83)), """")"),"")</f>
        <v/>
      </c>
      <c r="L83" s="1" t="str">
        <f ca="1">IFERROR(__xludf.DUMMYFUNCTION("IFERROR(FILTER('Currently Exported'!L$3:L$140,EXACT('Currently Exported'!$A$3:$A$140,$A83)), """")"),"")</f>
        <v/>
      </c>
      <c r="M83" s="1" t="str">
        <f ca="1">IFERROR(__xludf.DUMMYFUNCTION("IFERROR(FILTER('Currently Exported'!M$3:M$140,EXACT('Currently Exported'!$A$3:$A$140,$A83)), """")"),"")</f>
        <v/>
      </c>
      <c r="N83" s="1" t="str">
        <f ca="1">IFERROR(__xludf.DUMMYFUNCTION("IFERROR(FILTER('Currently Exported'!N$3:N$140,EXACT('Currently Exported'!$A$3:$A$140,$A83)), """")"),"")</f>
        <v/>
      </c>
      <c r="O83" s="1" t="str">
        <f ca="1">IFERROR(__xludf.DUMMYFUNCTION("IFERROR(FILTER('Currently Exported'!O$3:O$140,EXACT('Currently Exported'!$A$3:$A$140,$A83)), """")"),"")</f>
        <v/>
      </c>
      <c r="P83" s="1" t="str">
        <f ca="1">IFERROR(__xludf.DUMMYFUNCTION("IFERROR(FILTER('Currently Exported'!P$3:P$140,EXACT('Currently Exported'!$A$3:$A$140,$A83)), """")"),"")</f>
        <v/>
      </c>
    </row>
    <row r="84" spans="1:16" x14ac:dyDescent="0.2">
      <c r="A84" s="1" t="str">
        <f ca="1">IFERROR(__xludf.DUMMYFUNCTION("""COMPUTED_VALUE"""),"cwc_kp")</f>
        <v>cwc_kp</v>
      </c>
      <c r="B84" s="1" t="str">
        <f ca="1">IFERROR(__xludf.DUMMYFUNCTION("IFERROR(FILTER('Currently Exported'!B$3:B$140,EXACT('Currently Exported'!$A$3:$A$140,$A84)), """")"),"")</f>
        <v/>
      </c>
      <c r="C84" s="1" t="str">
        <f ca="1">IFERROR(__xludf.DUMMYFUNCTION("IFERROR(FILTER('Currently Exported'!C$3:C$140,EXACT('Currently Exported'!$A$3:$A$140,$A84)), """")"),"")</f>
        <v/>
      </c>
      <c r="D84" s="1" t="str">
        <f ca="1">IFERROR(__xludf.DUMMYFUNCTION("IFERROR(FILTER('Currently Exported'!D$3:D$140,EXACT('Currently Exported'!$A$3:$A$140,$A84)), """")"),"")</f>
        <v/>
      </c>
      <c r="E84" s="1" t="str">
        <f ca="1">IFERROR(__xludf.DUMMYFUNCTION("IFERROR(FILTER('Currently Exported'!E$3:E$140,EXACT('Currently Exported'!$A$3:$A$140,$A84)), """")"),"")</f>
        <v/>
      </c>
      <c r="F84" s="1" t="str">
        <f ca="1">IFERROR(__xludf.DUMMYFUNCTION("IFERROR(FILTER('Currently Exported'!F$3:F$140,EXACT('Currently Exported'!$A$3:$A$140,$A84)), """")"),"")</f>
        <v/>
      </c>
      <c r="G84" s="1" t="str">
        <f ca="1">IFERROR(__xludf.DUMMYFUNCTION("IFERROR(FILTER('Currently Exported'!G$3:G$140,EXACT('Currently Exported'!$A$3:$A$140,$A84)), """")"),"")</f>
        <v/>
      </c>
      <c r="H84" s="1" t="str">
        <f ca="1">IFERROR(__xludf.DUMMYFUNCTION("IFERROR(FILTER('Currently Exported'!H$3:H$140,EXACT('Currently Exported'!$A$3:$A$140,$A84)), """")"),"")</f>
        <v/>
      </c>
      <c r="I84" s="1" t="str">
        <f ca="1">IFERROR(__xludf.DUMMYFUNCTION("IFERROR(FILTER('Currently Exported'!I$3:I$140,EXACT('Currently Exported'!$A$3:$A$140,$A84)), """")"),"")</f>
        <v/>
      </c>
      <c r="J84" s="1" t="str">
        <f ca="1">IFERROR(__xludf.DUMMYFUNCTION("IFERROR(FILTER('Currently Exported'!J$3:J$140,EXACT('Currently Exported'!$A$3:$A$140,$A84)), """")"),"")</f>
        <v/>
      </c>
      <c r="K84" s="1" t="str">
        <f ca="1">IFERROR(__xludf.DUMMYFUNCTION("IFERROR(FILTER('Currently Exported'!K$3:K$140,EXACT('Currently Exported'!$A$3:$A$140,$A84)), """")"),"")</f>
        <v/>
      </c>
      <c r="L84" s="1" t="str">
        <f ca="1">IFERROR(__xludf.DUMMYFUNCTION("IFERROR(FILTER('Currently Exported'!L$3:L$140,EXACT('Currently Exported'!$A$3:$A$140,$A84)), """")"),"")</f>
        <v/>
      </c>
      <c r="M84" s="1" t="str">
        <f ca="1">IFERROR(__xludf.DUMMYFUNCTION("IFERROR(FILTER('Currently Exported'!M$3:M$140,EXACT('Currently Exported'!$A$3:$A$140,$A84)), """")"),"")</f>
        <v/>
      </c>
      <c r="N84" s="1" t="str">
        <f ca="1">IFERROR(__xludf.DUMMYFUNCTION("IFERROR(FILTER('Currently Exported'!N$3:N$140,EXACT('Currently Exported'!$A$3:$A$140,$A84)), """")"),"")</f>
        <v/>
      </c>
      <c r="O84" s="1" t="str">
        <f ca="1">IFERROR(__xludf.DUMMYFUNCTION("IFERROR(FILTER('Currently Exported'!O$3:O$140,EXACT('Currently Exported'!$A$3:$A$140,$A84)), """")"),"")</f>
        <v/>
      </c>
      <c r="P84" s="1" t="str">
        <f ca="1">IFERROR(__xludf.DUMMYFUNCTION("IFERROR(FILTER('Currently Exported'!P$3:P$140,EXACT('Currently Exported'!$A$3:$A$140,$A84)), """")"),"")</f>
        <v/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IFERROR(__xludf.DUMMYFUNCTION("IFERROR(FILTER('Currently Exported'!B$3:B$140,EXACT('Currently Exported'!$A$3:$A$140,$A85)), """")"),"")</f>
        <v/>
      </c>
      <c r="C85" s="1" t="str">
        <f ca="1">IFERROR(__xludf.DUMMYFUNCTION("IFERROR(FILTER('Currently Exported'!C$3:C$140,EXACT('Currently Exported'!$A$3:$A$140,$A85)), """")"),"")</f>
        <v/>
      </c>
      <c r="D85" s="1" t="str">
        <f ca="1">IFERROR(__xludf.DUMMYFUNCTION("IFERROR(FILTER('Currently Exported'!D$3:D$140,EXACT('Currently Exported'!$A$3:$A$140,$A85)), """")"),"")</f>
        <v/>
      </c>
      <c r="E85" s="1" t="str">
        <f ca="1">IFERROR(__xludf.DUMMYFUNCTION("IFERROR(FILTER('Currently Exported'!E$3:E$140,EXACT('Currently Exported'!$A$3:$A$140,$A85)), """")"),"")</f>
        <v/>
      </c>
      <c r="F85" s="1" t="str">
        <f ca="1">IFERROR(__xludf.DUMMYFUNCTION("IFERROR(FILTER('Currently Exported'!F$3:F$140,EXACT('Currently Exported'!$A$3:$A$140,$A85)), """")"),"")</f>
        <v/>
      </c>
      <c r="G85" s="1" t="str">
        <f ca="1">IFERROR(__xludf.DUMMYFUNCTION("IFERROR(FILTER('Currently Exported'!G$3:G$140,EXACT('Currently Exported'!$A$3:$A$140,$A85)), """")"),"")</f>
        <v/>
      </c>
      <c r="H85" s="1" t="str">
        <f ca="1">IFERROR(__xludf.DUMMYFUNCTION("IFERROR(FILTER('Currently Exported'!H$3:H$140,EXACT('Currently Exported'!$A$3:$A$140,$A85)), """")"),"")</f>
        <v/>
      </c>
      <c r="I85" s="1" t="str">
        <f ca="1">IFERROR(__xludf.DUMMYFUNCTION("IFERROR(FILTER('Currently Exported'!I$3:I$140,EXACT('Currently Exported'!$A$3:$A$140,$A85)), """")"),"")</f>
        <v/>
      </c>
      <c r="J85" s="1" t="str">
        <f ca="1">IFERROR(__xludf.DUMMYFUNCTION("IFERROR(FILTER('Currently Exported'!J$3:J$140,EXACT('Currently Exported'!$A$3:$A$140,$A85)), """")"),"")</f>
        <v/>
      </c>
      <c r="K85" s="1" t="str">
        <f ca="1">IFERROR(__xludf.DUMMYFUNCTION("IFERROR(FILTER('Currently Exported'!K$3:K$140,EXACT('Currently Exported'!$A$3:$A$140,$A85)), """")"),"")</f>
        <v/>
      </c>
      <c r="L85" s="1" t="str">
        <f ca="1">IFERROR(__xludf.DUMMYFUNCTION("IFERROR(FILTER('Currently Exported'!L$3:L$140,EXACT('Currently Exported'!$A$3:$A$140,$A85)), """")"),"")</f>
        <v/>
      </c>
      <c r="M85" s="1" t="str">
        <f ca="1">IFERROR(__xludf.DUMMYFUNCTION("IFERROR(FILTER('Currently Exported'!M$3:M$140,EXACT('Currently Exported'!$A$3:$A$140,$A85)), """")"),"")</f>
        <v/>
      </c>
      <c r="N85" s="1" t="str">
        <f ca="1">IFERROR(__xludf.DUMMYFUNCTION("IFERROR(FILTER('Currently Exported'!N$3:N$140,EXACT('Currently Exported'!$A$3:$A$140,$A85)), """")"),"")</f>
        <v/>
      </c>
      <c r="O85" s="1" t="str">
        <f ca="1">IFERROR(__xludf.DUMMYFUNCTION("IFERROR(FILTER('Currently Exported'!O$3:O$140,EXACT('Currently Exported'!$A$3:$A$140,$A85)), """")"),"")</f>
        <v/>
      </c>
      <c r="P85" s="1" t="str">
        <f ca="1">IFERROR(__xludf.DUMMYFUNCTION("IFERROR(FILTER('Currently Exported'!P$3:P$140,EXACT('Currently Exported'!$A$3:$A$140,$A85)), """")"),"")</f>
        <v/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IFERROR(__xludf.DUMMYFUNCTION("IFERROR(FILTER('Currently Exported'!B$3:B$140,EXACT('Currently Exported'!$A$3:$A$140,$A86)), """")"),"")</f>
        <v/>
      </c>
      <c r="C86" s="1" t="str">
        <f ca="1">IFERROR(__xludf.DUMMYFUNCTION("IFERROR(FILTER('Currently Exported'!C$3:C$140,EXACT('Currently Exported'!$A$3:$A$140,$A86)), """")"),"")</f>
        <v/>
      </c>
      <c r="D86" s="1" t="str">
        <f ca="1">IFERROR(__xludf.DUMMYFUNCTION("IFERROR(FILTER('Currently Exported'!D$3:D$140,EXACT('Currently Exported'!$A$3:$A$140,$A86)), """")"),"")</f>
        <v/>
      </c>
      <c r="E86" s="1" t="str">
        <f ca="1">IFERROR(__xludf.DUMMYFUNCTION("IFERROR(FILTER('Currently Exported'!E$3:E$140,EXACT('Currently Exported'!$A$3:$A$140,$A86)), """")"),"")</f>
        <v/>
      </c>
      <c r="F86" s="1" t="str">
        <f ca="1">IFERROR(__xludf.DUMMYFUNCTION("IFERROR(FILTER('Currently Exported'!F$3:F$140,EXACT('Currently Exported'!$A$3:$A$140,$A86)), """")"),"")</f>
        <v/>
      </c>
      <c r="G86" s="1" t="str">
        <f ca="1">IFERROR(__xludf.DUMMYFUNCTION("IFERROR(FILTER('Currently Exported'!G$3:G$140,EXACT('Currently Exported'!$A$3:$A$140,$A86)), """")"),"")</f>
        <v/>
      </c>
      <c r="H86" s="1" t="str">
        <f ca="1">IFERROR(__xludf.DUMMYFUNCTION("IFERROR(FILTER('Currently Exported'!H$3:H$140,EXACT('Currently Exported'!$A$3:$A$140,$A86)), """")"),"")</f>
        <v/>
      </c>
      <c r="I86" s="1" t="str">
        <f ca="1">IFERROR(__xludf.DUMMYFUNCTION("IFERROR(FILTER('Currently Exported'!I$3:I$140,EXACT('Currently Exported'!$A$3:$A$140,$A86)), """")"),"")</f>
        <v/>
      </c>
      <c r="J86" s="1" t="str">
        <f ca="1">IFERROR(__xludf.DUMMYFUNCTION("IFERROR(FILTER('Currently Exported'!J$3:J$140,EXACT('Currently Exported'!$A$3:$A$140,$A86)), """")"),"")</f>
        <v/>
      </c>
      <c r="K86" s="1" t="str">
        <f ca="1">IFERROR(__xludf.DUMMYFUNCTION("IFERROR(FILTER('Currently Exported'!K$3:K$140,EXACT('Currently Exported'!$A$3:$A$140,$A86)), """")"),"")</f>
        <v/>
      </c>
      <c r="L86" s="1" t="str">
        <f ca="1">IFERROR(__xludf.DUMMYFUNCTION("IFERROR(FILTER('Currently Exported'!L$3:L$140,EXACT('Currently Exported'!$A$3:$A$140,$A86)), """")"),"")</f>
        <v/>
      </c>
      <c r="M86" s="1" t="str">
        <f ca="1">IFERROR(__xludf.DUMMYFUNCTION("IFERROR(FILTER('Currently Exported'!M$3:M$140,EXACT('Currently Exported'!$A$3:$A$140,$A86)), """")"),"")</f>
        <v/>
      </c>
      <c r="N86" s="1" t="str">
        <f ca="1">IFERROR(__xludf.DUMMYFUNCTION("IFERROR(FILTER('Currently Exported'!N$3:N$140,EXACT('Currently Exported'!$A$3:$A$140,$A86)), """")"),"")</f>
        <v/>
      </c>
      <c r="O86" s="1" t="str">
        <f ca="1">IFERROR(__xludf.DUMMYFUNCTION("IFERROR(FILTER('Currently Exported'!O$3:O$140,EXACT('Currently Exported'!$A$3:$A$140,$A86)), """")"),"")</f>
        <v/>
      </c>
      <c r="P86" s="1" t="str">
        <f ca="1">IFERROR(__xludf.DUMMYFUNCTION("IFERROR(FILTER('Currently Exported'!P$3:P$140,EXACT('Currently Exported'!$A$3:$A$140,$A86)), """")"),"")</f>
        <v/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IFERROR(__xludf.DUMMYFUNCTION("IFERROR(FILTER('Currently Exported'!B$3:B$140,EXACT('Currently Exported'!$A$3:$A$140,$A87)), """")"),"")</f>
        <v/>
      </c>
      <c r="C87" s="1" t="str">
        <f ca="1">IFERROR(__xludf.DUMMYFUNCTION("IFERROR(FILTER('Currently Exported'!C$3:C$140,EXACT('Currently Exported'!$A$3:$A$140,$A87)), """")"),"")</f>
        <v/>
      </c>
      <c r="D87" s="1" t="str">
        <f ca="1">IFERROR(__xludf.DUMMYFUNCTION("IFERROR(FILTER('Currently Exported'!D$3:D$140,EXACT('Currently Exported'!$A$3:$A$140,$A87)), """")"),"")</f>
        <v/>
      </c>
      <c r="E87" s="1" t="str">
        <f ca="1">IFERROR(__xludf.DUMMYFUNCTION("IFERROR(FILTER('Currently Exported'!E$3:E$140,EXACT('Currently Exported'!$A$3:$A$140,$A87)), """")"),"")</f>
        <v/>
      </c>
      <c r="F87" s="1" t="str">
        <f ca="1">IFERROR(__xludf.DUMMYFUNCTION("IFERROR(FILTER('Currently Exported'!F$3:F$140,EXACT('Currently Exported'!$A$3:$A$140,$A87)), """")"),"")</f>
        <v/>
      </c>
      <c r="G87" s="1" t="str">
        <f ca="1">IFERROR(__xludf.DUMMYFUNCTION("IFERROR(FILTER('Currently Exported'!G$3:G$140,EXACT('Currently Exported'!$A$3:$A$140,$A87)), """")"),"")</f>
        <v/>
      </c>
      <c r="H87" s="1" t="str">
        <f ca="1">IFERROR(__xludf.DUMMYFUNCTION("IFERROR(FILTER('Currently Exported'!H$3:H$140,EXACT('Currently Exported'!$A$3:$A$140,$A87)), """")"),"")</f>
        <v/>
      </c>
      <c r="I87" s="1" t="str">
        <f ca="1">IFERROR(__xludf.DUMMYFUNCTION("IFERROR(FILTER('Currently Exported'!I$3:I$140,EXACT('Currently Exported'!$A$3:$A$140,$A87)), """")"),"")</f>
        <v/>
      </c>
      <c r="J87" s="1" t="str">
        <f ca="1">IFERROR(__xludf.DUMMYFUNCTION("IFERROR(FILTER('Currently Exported'!J$3:J$140,EXACT('Currently Exported'!$A$3:$A$140,$A87)), """")"),"")</f>
        <v/>
      </c>
      <c r="K87" s="1" t="str">
        <f ca="1">IFERROR(__xludf.DUMMYFUNCTION("IFERROR(FILTER('Currently Exported'!K$3:K$140,EXACT('Currently Exported'!$A$3:$A$140,$A87)), """")"),"")</f>
        <v/>
      </c>
      <c r="L87" s="1" t="str">
        <f ca="1">IFERROR(__xludf.DUMMYFUNCTION("IFERROR(FILTER('Currently Exported'!L$3:L$140,EXACT('Currently Exported'!$A$3:$A$140,$A87)), """")"),"")</f>
        <v/>
      </c>
      <c r="M87" s="1" t="str">
        <f ca="1">IFERROR(__xludf.DUMMYFUNCTION("IFERROR(FILTER('Currently Exported'!M$3:M$140,EXACT('Currently Exported'!$A$3:$A$140,$A87)), """")"),"")</f>
        <v/>
      </c>
      <c r="N87" s="1" t="str">
        <f ca="1">IFERROR(__xludf.DUMMYFUNCTION("IFERROR(FILTER('Currently Exported'!N$3:N$140,EXACT('Currently Exported'!$A$3:$A$140,$A87)), """")"),"")</f>
        <v/>
      </c>
      <c r="O87" s="1" t="str">
        <f ca="1">IFERROR(__xludf.DUMMYFUNCTION("IFERROR(FILTER('Currently Exported'!O$3:O$140,EXACT('Currently Exported'!$A$3:$A$140,$A87)), """")"),"")</f>
        <v/>
      </c>
      <c r="P87" s="1" t="str">
        <f ca="1">IFERROR(__xludf.DUMMYFUNCTION("IFERROR(FILTER('Currently Exported'!P$3:P$140,EXACT('Currently Exported'!$A$3:$A$140,$A87)), """")"),"")</f>
        <v/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IFERROR(__xludf.DUMMYFUNCTION("IFERROR(FILTER('Currently Exported'!B$3:B$140,EXACT('Currently Exported'!$A$3:$A$140,$A88)), """")"),"")</f>
        <v/>
      </c>
      <c r="C88" s="1" t="str">
        <f ca="1">IFERROR(__xludf.DUMMYFUNCTION("IFERROR(FILTER('Currently Exported'!C$3:C$140,EXACT('Currently Exported'!$A$3:$A$140,$A88)), """")"),"")</f>
        <v/>
      </c>
      <c r="D88" s="1" t="str">
        <f ca="1">IFERROR(__xludf.DUMMYFUNCTION("IFERROR(FILTER('Currently Exported'!D$3:D$140,EXACT('Currently Exported'!$A$3:$A$140,$A88)), """")"),"")</f>
        <v/>
      </c>
      <c r="E88" s="1" t="str">
        <f ca="1">IFERROR(__xludf.DUMMYFUNCTION("IFERROR(FILTER('Currently Exported'!E$3:E$140,EXACT('Currently Exported'!$A$3:$A$140,$A88)), """")"),"")</f>
        <v/>
      </c>
      <c r="F88" s="1" t="str">
        <f ca="1">IFERROR(__xludf.DUMMYFUNCTION("IFERROR(FILTER('Currently Exported'!F$3:F$140,EXACT('Currently Exported'!$A$3:$A$140,$A88)), """")"),"")</f>
        <v/>
      </c>
      <c r="G88" s="1" t="str">
        <f ca="1">IFERROR(__xludf.DUMMYFUNCTION("IFERROR(FILTER('Currently Exported'!G$3:G$140,EXACT('Currently Exported'!$A$3:$A$140,$A88)), """")"),"")</f>
        <v/>
      </c>
      <c r="H88" s="1" t="str">
        <f ca="1">IFERROR(__xludf.DUMMYFUNCTION("IFERROR(FILTER('Currently Exported'!H$3:H$140,EXACT('Currently Exported'!$A$3:$A$140,$A88)), """")"),"")</f>
        <v/>
      </c>
      <c r="I88" s="1" t="str">
        <f ca="1">IFERROR(__xludf.DUMMYFUNCTION("IFERROR(FILTER('Currently Exported'!I$3:I$140,EXACT('Currently Exported'!$A$3:$A$140,$A88)), """")"),"")</f>
        <v/>
      </c>
      <c r="J88" s="1" t="str">
        <f ca="1">IFERROR(__xludf.DUMMYFUNCTION("IFERROR(FILTER('Currently Exported'!J$3:J$140,EXACT('Currently Exported'!$A$3:$A$140,$A88)), """")"),"")</f>
        <v/>
      </c>
      <c r="K88" s="1" t="str">
        <f ca="1">IFERROR(__xludf.DUMMYFUNCTION("IFERROR(FILTER('Currently Exported'!K$3:K$140,EXACT('Currently Exported'!$A$3:$A$140,$A88)), """")"),"")</f>
        <v/>
      </c>
      <c r="L88" s="1" t="str">
        <f ca="1">IFERROR(__xludf.DUMMYFUNCTION("IFERROR(FILTER('Currently Exported'!L$3:L$140,EXACT('Currently Exported'!$A$3:$A$140,$A88)), """")"),"")</f>
        <v/>
      </c>
      <c r="M88" s="1" t="str">
        <f ca="1">IFERROR(__xludf.DUMMYFUNCTION("IFERROR(FILTER('Currently Exported'!M$3:M$140,EXACT('Currently Exported'!$A$3:$A$140,$A88)), """")"),"")</f>
        <v/>
      </c>
      <c r="N88" s="1" t="str">
        <f ca="1">IFERROR(__xludf.DUMMYFUNCTION("IFERROR(FILTER('Currently Exported'!N$3:N$140,EXACT('Currently Exported'!$A$3:$A$140,$A88)), """")"),"")</f>
        <v/>
      </c>
      <c r="O88" s="1" t="str">
        <f ca="1">IFERROR(__xludf.DUMMYFUNCTION("IFERROR(FILTER('Currently Exported'!O$3:O$140,EXACT('Currently Exported'!$A$3:$A$140,$A88)), """")"),"")</f>
        <v/>
      </c>
      <c r="P88" s="1" t="str">
        <f ca="1">IFERROR(__xludf.DUMMYFUNCTION("IFERROR(FILTER('Currently Exported'!P$3:P$140,EXACT('Currently Exported'!$A$3:$A$140,$A88)), """")"),"")</f>
        <v/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IFERROR(__xludf.DUMMYFUNCTION("IFERROR(FILTER('Currently Exported'!B$3:B$140,EXACT('Currently Exported'!$A$3:$A$140,$A89)), """")"),"")</f>
        <v/>
      </c>
      <c r="C89" s="1" t="str">
        <f ca="1">IFERROR(__xludf.DUMMYFUNCTION("IFERROR(FILTER('Currently Exported'!C$3:C$140,EXACT('Currently Exported'!$A$3:$A$140,$A89)), """")"),"")</f>
        <v/>
      </c>
      <c r="D89" s="1" t="str">
        <f ca="1">IFERROR(__xludf.DUMMYFUNCTION("IFERROR(FILTER('Currently Exported'!D$3:D$140,EXACT('Currently Exported'!$A$3:$A$140,$A89)), """")"),"")</f>
        <v/>
      </c>
      <c r="E89" s="1" t="str">
        <f ca="1">IFERROR(__xludf.DUMMYFUNCTION("IFERROR(FILTER('Currently Exported'!E$3:E$140,EXACT('Currently Exported'!$A$3:$A$140,$A89)), """")"),"")</f>
        <v/>
      </c>
      <c r="F89" s="1" t="str">
        <f ca="1">IFERROR(__xludf.DUMMYFUNCTION("IFERROR(FILTER('Currently Exported'!F$3:F$140,EXACT('Currently Exported'!$A$3:$A$140,$A89)), """")"),"")</f>
        <v/>
      </c>
      <c r="G89" s="1" t="str">
        <f ca="1">IFERROR(__xludf.DUMMYFUNCTION("IFERROR(FILTER('Currently Exported'!G$3:G$140,EXACT('Currently Exported'!$A$3:$A$140,$A89)), """")"),"")</f>
        <v/>
      </c>
      <c r="H89" s="1" t="str">
        <f ca="1">IFERROR(__xludf.DUMMYFUNCTION("IFERROR(FILTER('Currently Exported'!H$3:H$140,EXACT('Currently Exported'!$A$3:$A$140,$A89)), """")"),"")</f>
        <v/>
      </c>
      <c r="I89" s="1" t="str">
        <f ca="1">IFERROR(__xludf.DUMMYFUNCTION("IFERROR(FILTER('Currently Exported'!I$3:I$140,EXACT('Currently Exported'!$A$3:$A$140,$A89)), """")"),"")</f>
        <v/>
      </c>
      <c r="J89" s="1" t="str">
        <f ca="1">IFERROR(__xludf.DUMMYFUNCTION("IFERROR(FILTER('Currently Exported'!J$3:J$140,EXACT('Currently Exported'!$A$3:$A$140,$A89)), """")"),"")</f>
        <v/>
      </c>
      <c r="K89" s="1" t="str">
        <f ca="1">IFERROR(__xludf.DUMMYFUNCTION("IFERROR(FILTER('Currently Exported'!K$3:K$140,EXACT('Currently Exported'!$A$3:$A$140,$A89)), """")"),"")</f>
        <v/>
      </c>
      <c r="L89" s="1" t="str">
        <f ca="1">IFERROR(__xludf.DUMMYFUNCTION("IFERROR(FILTER('Currently Exported'!L$3:L$140,EXACT('Currently Exported'!$A$3:$A$140,$A89)), """")"),"")</f>
        <v/>
      </c>
      <c r="M89" s="1" t="str">
        <f ca="1">IFERROR(__xludf.DUMMYFUNCTION("IFERROR(FILTER('Currently Exported'!M$3:M$140,EXACT('Currently Exported'!$A$3:$A$140,$A89)), """")"),"")</f>
        <v/>
      </c>
      <c r="N89" s="1" t="str">
        <f ca="1">IFERROR(__xludf.DUMMYFUNCTION("IFERROR(FILTER('Currently Exported'!N$3:N$140,EXACT('Currently Exported'!$A$3:$A$140,$A89)), """")"),"")</f>
        <v/>
      </c>
      <c r="O89" s="1" t="str">
        <f ca="1">IFERROR(__xludf.DUMMYFUNCTION("IFERROR(FILTER('Currently Exported'!O$3:O$140,EXACT('Currently Exported'!$A$3:$A$140,$A89)), """")"),"")</f>
        <v/>
      </c>
      <c r="P89" s="1" t="str">
        <f ca="1">IFERROR(__xludf.DUMMYFUNCTION("IFERROR(FILTER('Currently Exported'!P$3:P$140,EXACT('Currently Exported'!$A$3:$A$140,$A89)), """")"),"")</f>
        <v/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IFERROR(__xludf.DUMMYFUNCTION("IFERROR(FILTER('Currently Exported'!B$3:B$140,EXACT('Currently Exported'!$A$3:$A$140,$A90)), """")"),"")</f>
        <v/>
      </c>
      <c r="C90" s="1" t="str">
        <f ca="1">IFERROR(__xludf.DUMMYFUNCTION("IFERROR(FILTER('Currently Exported'!C$3:C$140,EXACT('Currently Exported'!$A$3:$A$140,$A90)), """")"),"")</f>
        <v/>
      </c>
      <c r="D90" s="1" t="str">
        <f ca="1">IFERROR(__xludf.DUMMYFUNCTION("IFERROR(FILTER('Currently Exported'!D$3:D$140,EXACT('Currently Exported'!$A$3:$A$140,$A90)), """")"),"")</f>
        <v/>
      </c>
      <c r="E90" s="1" t="str">
        <f ca="1">IFERROR(__xludf.DUMMYFUNCTION("IFERROR(FILTER('Currently Exported'!E$3:E$140,EXACT('Currently Exported'!$A$3:$A$140,$A90)), """")"),"")</f>
        <v/>
      </c>
      <c r="F90" s="1" t="str">
        <f ca="1">IFERROR(__xludf.DUMMYFUNCTION("IFERROR(FILTER('Currently Exported'!F$3:F$140,EXACT('Currently Exported'!$A$3:$A$140,$A90)), """")"),"")</f>
        <v/>
      </c>
      <c r="G90" s="1" t="str">
        <f ca="1">IFERROR(__xludf.DUMMYFUNCTION("IFERROR(FILTER('Currently Exported'!G$3:G$140,EXACT('Currently Exported'!$A$3:$A$140,$A90)), """")"),"")</f>
        <v/>
      </c>
      <c r="H90" s="1" t="str">
        <f ca="1">IFERROR(__xludf.DUMMYFUNCTION("IFERROR(FILTER('Currently Exported'!H$3:H$140,EXACT('Currently Exported'!$A$3:$A$140,$A90)), """")"),"")</f>
        <v/>
      </c>
      <c r="I90" s="1" t="str">
        <f ca="1">IFERROR(__xludf.DUMMYFUNCTION("IFERROR(FILTER('Currently Exported'!I$3:I$140,EXACT('Currently Exported'!$A$3:$A$140,$A90)), """")"),"")</f>
        <v/>
      </c>
      <c r="J90" s="1" t="str">
        <f ca="1">IFERROR(__xludf.DUMMYFUNCTION("IFERROR(FILTER('Currently Exported'!J$3:J$140,EXACT('Currently Exported'!$A$3:$A$140,$A90)), """")"),"")</f>
        <v/>
      </c>
      <c r="K90" s="1" t="str">
        <f ca="1">IFERROR(__xludf.DUMMYFUNCTION("IFERROR(FILTER('Currently Exported'!K$3:K$140,EXACT('Currently Exported'!$A$3:$A$140,$A90)), """")"),"")</f>
        <v/>
      </c>
      <c r="L90" s="1" t="str">
        <f ca="1">IFERROR(__xludf.DUMMYFUNCTION("IFERROR(FILTER('Currently Exported'!L$3:L$140,EXACT('Currently Exported'!$A$3:$A$140,$A90)), """")"),"")</f>
        <v/>
      </c>
      <c r="M90" s="1" t="str">
        <f ca="1">IFERROR(__xludf.DUMMYFUNCTION("IFERROR(FILTER('Currently Exported'!M$3:M$140,EXACT('Currently Exported'!$A$3:$A$140,$A90)), """")"),"")</f>
        <v/>
      </c>
      <c r="N90" s="1" t="str">
        <f ca="1">IFERROR(__xludf.DUMMYFUNCTION("IFERROR(FILTER('Currently Exported'!N$3:N$140,EXACT('Currently Exported'!$A$3:$A$140,$A90)), """")"),"")</f>
        <v/>
      </c>
      <c r="O90" s="1" t="str">
        <f ca="1">IFERROR(__xludf.DUMMYFUNCTION("IFERROR(FILTER('Currently Exported'!O$3:O$140,EXACT('Currently Exported'!$A$3:$A$140,$A90)), """")"),"")</f>
        <v/>
      </c>
      <c r="P90" s="1" t="str">
        <f ca="1">IFERROR(__xludf.DUMMYFUNCTION("IFERROR(FILTER('Currently Exported'!P$3:P$140,EXACT('Currently Exported'!$A$3:$A$140,$A90)), """")"),"")</f>
        <v/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IFERROR(__xludf.DUMMYFUNCTION("IFERROR(FILTER('Currently Exported'!B$3:B$140,EXACT('Currently Exported'!$A$3:$A$140,$A91)), """")"),"")</f>
        <v/>
      </c>
      <c r="C91" s="1" t="str">
        <f ca="1">IFERROR(__xludf.DUMMYFUNCTION("IFERROR(FILTER('Currently Exported'!C$3:C$140,EXACT('Currently Exported'!$A$3:$A$140,$A91)), """")"),"")</f>
        <v/>
      </c>
      <c r="D91" s="1" t="str">
        <f ca="1">IFERROR(__xludf.DUMMYFUNCTION("IFERROR(FILTER('Currently Exported'!D$3:D$140,EXACT('Currently Exported'!$A$3:$A$140,$A91)), """")"),"")</f>
        <v/>
      </c>
      <c r="E91" s="1" t="str">
        <f ca="1">IFERROR(__xludf.DUMMYFUNCTION("IFERROR(FILTER('Currently Exported'!E$3:E$140,EXACT('Currently Exported'!$A$3:$A$140,$A91)), """")"),"")</f>
        <v/>
      </c>
      <c r="F91" s="1" t="str">
        <f ca="1">IFERROR(__xludf.DUMMYFUNCTION("IFERROR(FILTER('Currently Exported'!F$3:F$140,EXACT('Currently Exported'!$A$3:$A$140,$A91)), """")"),"")</f>
        <v/>
      </c>
      <c r="G91" s="1" t="str">
        <f ca="1">IFERROR(__xludf.DUMMYFUNCTION("IFERROR(FILTER('Currently Exported'!G$3:G$140,EXACT('Currently Exported'!$A$3:$A$140,$A91)), """")"),"")</f>
        <v/>
      </c>
      <c r="H91" s="1" t="str">
        <f ca="1">IFERROR(__xludf.DUMMYFUNCTION("IFERROR(FILTER('Currently Exported'!H$3:H$140,EXACT('Currently Exported'!$A$3:$A$140,$A91)), """")"),"")</f>
        <v/>
      </c>
      <c r="I91" s="1" t="str">
        <f ca="1">IFERROR(__xludf.DUMMYFUNCTION("IFERROR(FILTER('Currently Exported'!I$3:I$140,EXACT('Currently Exported'!$A$3:$A$140,$A91)), """")"),"")</f>
        <v/>
      </c>
      <c r="J91" s="1" t="str">
        <f ca="1">IFERROR(__xludf.DUMMYFUNCTION("IFERROR(FILTER('Currently Exported'!J$3:J$140,EXACT('Currently Exported'!$A$3:$A$140,$A91)), """")"),"")</f>
        <v/>
      </c>
      <c r="K91" s="1" t="str">
        <f ca="1">IFERROR(__xludf.DUMMYFUNCTION("IFERROR(FILTER('Currently Exported'!K$3:K$140,EXACT('Currently Exported'!$A$3:$A$140,$A91)), """")"),"")</f>
        <v/>
      </c>
      <c r="L91" s="1" t="str">
        <f ca="1">IFERROR(__xludf.DUMMYFUNCTION("IFERROR(FILTER('Currently Exported'!L$3:L$140,EXACT('Currently Exported'!$A$3:$A$140,$A91)), """")"),"")</f>
        <v/>
      </c>
      <c r="M91" s="1" t="str">
        <f ca="1">IFERROR(__xludf.DUMMYFUNCTION("IFERROR(FILTER('Currently Exported'!M$3:M$140,EXACT('Currently Exported'!$A$3:$A$140,$A91)), """")"),"")</f>
        <v/>
      </c>
      <c r="N91" s="1" t="str">
        <f ca="1">IFERROR(__xludf.DUMMYFUNCTION("IFERROR(FILTER('Currently Exported'!N$3:N$140,EXACT('Currently Exported'!$A$3:$A$140,$A91)), """")"),"")</f>
        <v/>
      </c>
      <c r="O91" s="1" t="str">
        <f ca="1">IFERROR(__xludf.DUMMYFUNCTION("IFERROR(FILTER('Currently Exported'!O$3:O$140,EXACT('Currently Exported'!$A$3:$A$140,$A91)), """")"),"")</f>
        <v/>
      </c>
      <c r="P91" s="1" t="str">
        <f ca="1">IFERROR(__xludf.DUMMYFUNCTION("IFERROR(FILTER('Currently Exported'!P$3:P$140,EXACT('Currently Exported'!$A$3:$A$140,$A91)), """")"),"")</f>
        <v/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IFERROR(__xludf.DUMMYFUNCTION("IFERROR(FILTER('Currently Exported'!B$3:B$140,EXACT('Currently Exported'!$A$3:$A$140,$A92)), """")"),"")</f>
        <v/>
      </c>
      <c r="C92" s="1" t="str">
        <f ca="1">IFERROR(__xludf.DUMMYFUNCTION("IFERROR(FILTER('Currently Exported'!C$3:C$140,EXACT('Currently Exported'!$A$3:$A$140,$A92)), """")"),"")</f>
        <v/>
      </c>
      <c r="D92" s="1" t="str">
        <f ca="1">IFERROR(__xludf.DUMMYFUNCTION("IFERROR(FILTER('Currently Exported'!D$3:D$140,EXACT('Currently Exported'!$A$3:$A$140,$A92)), """")"),"")</f>
        <v/>
      </c>
      <c r="E92" s="1" t="str">
        <f ca="1">IFERROR(__xludf.DUMMYFUNCTION("IFERROR(FILTER('Currently Exported'!E$3:E$140,EXACT('Currently Exported'!$A$3:$A$140,$A92)), """")"),"")</f>
        <v/>
      </c>
      <c r="F92" s="1" t="str">
        <f ca="1">IFERROR(__xludf.DUMMYFUNCTION("IFERROR(FILTER('Currently Exported'!F$3:F$140,EXACT('Currently Exported'!$A$3:$A$140,$A92)), """")"),"")</f>
        <v/>
      </c>
      <c r="G92" s="1" t="str">
        <f ca="1">IFERROR(__xludf.DUMMYFUNCTION("IFERROR(FILTER('Currently Exported'!G$3:G$140,EXACT('Currently Exported'!$A$3:$A$140,$A92)), """")"),"")</f>
        <v/>
      </c>
      <c r="H92" s="1" t="str">
        <f ca="1">IFERROR(__xludf.DUMMYFUNCTION("IFERROR(FILTER('Currently Exported'!H$3:H$140,EXACT('Currently Exported'!$A$3:$A$140,$A92)), """")"),"")</f>
        <v/>
      </c>
      <c r="I92" s="1" t="str">
        <f ca="1">IFERROR(__xludf.DUMMYFUNCTION("IFERROR(FILTER('Currently Exported'!I$3:I$140,EXACT('Currently Exported'!$A$3:$A$140,$A92)), """")"),"")</f>
        <v/>
      </c>
      <c r="J92" s="1" t="str">
        <f ca="1">IFERROR(__xludf.DUMMYFUNCTION("IFERROR(FILTER('Currently Exported'!J$3:J$140,EXACT('Currently Exported'!$A$3:$A$140,$A92)), """")"),"")</f>
        <v/>
      </c>
      <c r="K92" s="1" t="str">
        <f ca="1">IFERROR(__xludf.DUMMYFUNCTION("IFERROR(FILTER('Currently Exported'!K$3:K$140,EXACT('Currently Exported'!$A$3:$A$140,$A92)), """")"),"")</f>
        <v/>
      </c>
      <c r="L92" s="1" t="str">
        <f ca="1">IFERROR(__xludf.DUMMYFUNCTION("IFERROR(FILTER('Currently Exported'!L$3:L$140,EXACT('Currently Exported'!$A$3:$A$140,$A92)), """")"),"")</f>
        <v/>
      </c>
      <c r="M92" s="1" t="str">
        <f ca="1">IFERROR(__xludf.DUMMYFUNCTION("IFERROR(FILTER('Currently Exported'!M$3:M$140,EXACT('Currently Exported'!$A$3:$A$140,$A92)), """")"),"")</f>
        <v/>
      </c>
      <c r="N92" s="1" t="str">
        <f ca="1">IFERROR(__xludf.DUMMYFUNCTION("IFERROR(FILTER('Currently Exported'!N$3:N$140,EXACT('Currently Exported'!$A$3:$A$140,$A92)), """")"),"")</f>
        <v/>
      </c>
      <c r="O92" s="1" t="str">
        <f ca="1">IFERROR(__xludf.DUMMYFUNCTION("IFERROR(FILTER('Currently Exported'!O$3:O$140,EXACT('Currently Exported'!$A$3:$A$140,$A92)), """")"),"")</f>
        <v/>
      </c>
      <c r="P92" s="1" t="str">
        <f ca="1">IFERROR(__xludf.DUMMYFUNCTION("IFERROR(FILTER('Currently Exported'!P$3:P$140,EXACT('Currently Exported'!$A$3:$A$140,$A92)), """")"),"")</f>
        <v/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IFERROR(__xludf.DUMMYFUNCTION("IFERROR(FILTER('Currently Exported'!B$3:B$140,EXACT('Currently Exported'!$A$3:$A$140,$A93)), """")"),"")</f>
        <v/>
      </c>
      <c r="C93" s="1" t="str">
        <f ca="1">IFERROR(__xludf.DUMMYFUNCTION("IFERROR(FILTER('Currently Exported'!C$3:C$140,EXACT('Currently Exported'!$A$3:$A$140,$A93)), """")"),"")</f>
        <v/>
      </c>
      <c r="D93" s="1" t="str">
        <f ca="1">IFERROR(__xludf.DUMMYFUNCTION("IFERROR(FILTER('Currently Exported'!D$3:D$140,EXACT('Currently Exported'!$A$3:$A$140,$A93)), """")"),"")</f>
        <v/>
      </c>
      <c r="E93" s="1" t="str">
        <f ca="1">IFERROR(__xludf.DUMMYFUNCTION("IFERROR(FILTER('Currently Exported'!E$3:E$140,EXACT('Currently Exported'!$A$3:$A$140,$A93)), """")"),"")</f>
        <v/>
      </c>
      <c r="F93" s="1" t="str">
        <f ca="1">IFERROR(__xludf.DUMMYFUNCTION("IFERROR(FILTER('Currently Exported'!F$3:F$140,EXACT('Currently Exported'!$A$3:$A$140,$A93)), """")"),"")</f>
        <v/>
      </c>
      <c r="G93" s="1" t="str">
        <f ca="1">IFERROR(__xludf.DUMMYFUNCTION("IFERROR(FILTER('Currently Exported'!G$3:G$140,EXACT('Currently Exported'!$A$3:$A$140,$A93)), """")"),"")</f>
        <v/>
      </c>
      <c r="H93" s="1" t="str">
        <f ca="1">IFERROR(__xludf.DUMMYFUNCTION("IFERROR(FILTER('Currently Exported'!H$3:H$140,EXACT('Currently Exported'!$A$3:$A$140,$A93)), """")"),"")</f>
        <v/>
      </c>
      <c r="I93" s="1" t="str">
        <f ca="1">IFERROR(__xludf.DUMMYFUNCTION("IFERROR(FILTER('Currently Exported'!I$3:I$140,EXACT('Currently Exported'!$A$3:$A$140,$A93)), """")"),"")</f>
        <v/>
      </c>
      <c r="J93" s="1" t="str">
        <f ca="1">IFERROR(__xludf.DUMMYFUNCTION("IFERROR(FILTER('Currently Exported'!J$3:J$140,EXACT('Currently Exported'!$A$3:$A$140,$A93)), """")"),"")</f>
        <v/>
      </c>
      <c r="K93" s="1" t="str">
        <f ca="1">IFERROR(__xludf.DUMMYFUNCTION("IFERROR(FILTER('Currently Exported'!K$3:K$140,EXACT('Currently Exported'!$A$3:$A$140,$A93)), """")"),"")</f>
        <v/>
      </c>
      <c r="L93" s="1" t="str">
        <f ca="1">IFERROR(__xludf.DUMMYFUNCTION("IFERROR(FILTER('Currently Exported'!L$3:L$140,EXACT('Currently Exported'!$A$3:$A$140,$A93)), """")"),"")</f>
        <v/>
      </c>
      <c r="M93" s="1" t="str">
        <f ca="1">IFERROR(__xludf.DUMMYFUNCTION("IFERROR(FILTER('Currently Exported'!M$3:M$140,EXACT('Currently Exported'!$A$3:$A$140,$A93)), """")"),"")</f>
        <v/>
      </c>
      <c r="N93" s="1" t="str">
        <f ca="1">IFERROR(__xludf.DUMMYFUNCTION("IFERROR(FILTER('Currently Exported'!N$3:N$140,EXACT('Currently Exported'!$A$3:$A$140,$A93)), """")"),"")</f>
        <v/>
      </c>
      <c r="O93" s="1" t="str">
        <f ca="1">IFERROR(__xludf.DUMMYFUNCTION("IFERROR(FILTER('Currently Exported'!O$3:O$140,EXACT('Currently Exported'!$A$3:$A$140,$A93)), """")"),"")</f>
        <v/>
      </c>
      <c r="P93" s="1" t="str">
        <f ca="1">IFERROR(__xludf.DUMMYFUNCTION("IFERROR(FILTER('Currently Exported'!P$3:P$140,EXACT('Currently Exported'!$A$3:$A$140,$A93)), """")"),"")</f>
        <v/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IFERROR(__xludf.DUMMYFUNCTION("IFERROR(FILTER('Currently Exported'!B$3:B$140,EXACT('Currently Exported'!$A$3:$A$140,$A94)), """")"),"")</f>
        <v/>
      </c>
      <c r="C94" s="1" t="str">
        <f ca="1">IFERROR(__xludf.DUMMYFUNCTION("IFERROR(FILTER('Currently Exported'!C$3:C$140,EXACT('Currently Exported'!$A$3:$A$140,$A94)), """")"),"")</f>
        <v/>
      </c>
      <c r="D94" s="1">
        <f ca="1">IFERROR(__xludf.DUMMYFUNCTION("IFERROR(FILTER('Currently Exported'!D$3:D$140,EXACT('Currently Exported'!$A$3:$A$140,$A94)), """")"),1)</f>
        <v>1</v>
      </c>
      <c r="E94" s="1">
        <f ca="1">IFERROR(__xludf.DUMMYFUNCTION("IFERROR(FILTER('Currently Exported'!E$3:E$140,EXACT('Currently Exported'!$A$3:$A$140,$A94)), """")"),1)</f>
        <v>1</v>
      </c>
      <c r="F94" s="1">
        <f ca="1">IFERROR(__xludf.DUMMYFUNCTION("IFERROR(FILTER('Currently Exported'!F$3:F$140,EXACT('Currently Exported'!$A$3:$A$140,$A94)), """")"),1)</f>
        <v>1</v>
      </c>
      <c r="G94" s="1">
        <f ca="1">IFERROR(__xludf.DUMMYFUNCTION("IFERROR(FILTER('Currently Exported'!G$3:G$140,EXACT('Currently Exported'!$A$3:$A$140,$A94)), """")"),1)</f>
        <v>1</v>
      </c>
      <c r="H94" s="1">
        <f ca="1">IFERROR(__xludf.DUMMYFUNCTION("IFERROR(FILTER('Currently Exported'!H$3:H$140,EXACT('Currently Exported'!$A$3:$A$140,$A94)), """")"),1)</f>
        <v>1</v>
      </c>
      <c r="I94" s="1">
        <f ca="1">IFERROR(__xludf.DUMMYFUNCTION("IFERROR(FILTER('Currently Exported'!I$3:I$140,EXACT('Currently Exported'!$A$3:$A$140,$A94)), """")"),1)</f>
        <v>1</v>
      </c>
      <c r="J94" s="1">
        <f ca="1">IFERROR(__xludf.DUMMYFUNCTION("IFERROR(FILTER('Currently Exported'!J$3:J$140,EXACT('Currently Exported'!$A$3:$A$140,$A94)), """")"),1)</f>
        <v>1</v>
      </c>
      <c r="K94" s="1">
        <f ca="1">IFERROR(__xludf.DUMMYFUNCTION("IFERROR(FILTER('Currently Exported'!K$3:K$140,EXACT('Currently Exported'!$A$3:$A$140,$A94)), """")"),1)</f>
        <v>1</v>
      </c>
      <c r="L94" s="1">
        <f ca="1">IFERROR(__xludf.DUMMYFUNCTION("IFERROR(FILTER('Currently Exported'!L$3:L$140,EXACT('Currently Exported'!$A$3:$A$140,$A94)), """")"),1)</f>
        <v>1</v>
      </c>
      <c r="M94" s="1">
        <f ca="1">IFERROR(__xludf.DUMMYFUNCTION("IFERROR(FILTER('Currently Exported'!M$3:M$140,EXACT('Currently Exported'!$A$3:$A$140,$A94)), """")"),1)</f>
        <v>1</v>
      </c>
      <c r="N94" s="1">
        <f ca="1">IFERROR(__xludf.DUMMYFUNCTION("IFERROR(FILTER('Currently Exported'!N$3:N$140,EXACT('Currently Exported'!$A$3:$A$140,$A94)), """")"),1)</f>
        <v>1</v>
      </c>
      <c r="O94" s="1">
        <f ca="1">IFERROR(__xludf.DUMMYFUNCTION("IFERROR(FILTER('Currently Exported'!O$3:O$140,EXACT('Currently Exported'!$A$3:$A$140,$A94)), """")"),1)</f>
        <v>1</v>
      </c>
      <c r="P94" s="1" t="str">
        <f ca="1">IFERROR(__xludf.DUMMYFUNCTION("IFERROR(FILTER('Currently Exported'!P$3:P$140,EXACT('Currently Exported'!$A$3:$A$140,$A94)), """")"),"")</f>
        <v/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IFERROR(__xludf.DUMMYFUNCTION("IFERROR(FILTER('Currently Exported'!B$3:B$140,EXACT('Currently Exported'!$A$3:$A$140,$A95)), """")"),"")</f>
        <v/>
      </c>
      <c r="C95" s="1" t="str">
        <f ca="1">IFERROR(__xludf.DUMMYFUNCTION("IFERROR(FILTER('Currently Exported'!C$3:C$140,EXACT('Currently Exported'!$A$3:$A$140,$A95)), """")"),"")</f>
        <v/>
      </c>
      <c r="D95" s="1" t="str">
        <f ca="1">IFERROR(__xludf.DUMMYFUNCTION("IFERROR(FILTER('Currently Exported'!D$3:D$140,EXACT('Currently Exported'!$A$3:$A$140,$A95)), """")"),"")</f>
        <v/>
      </c>
      <c r="E95" s="1" t="str">
        <f ca="1">IFERROR(__xludf.DUMMYFUNCTION("IFERROR(FILTER('Currently Exported'!E$3:E$140,EXACT('Currently Exported'!$A$3:$A$140,$A95)), """")"),"")</f>
        <v/>
      </c>
      <c r="F95" s="1" t="str">
        <f ca="1">IFERROR(__xludf.DUMMYFUNCTION("IFERROR(FILTER('Currently Exported'!F$3:F$140,EXACT('Currently Exported'!$A$3:$A$140,$A95)), """")"),"")</f>
        <v/>
      </c>
      <c r="G95" s="1" t="str">
        <f ca="1">IFERROR(__xludf.DUMMYFUNCTION("IFERROR(FILTER('Currently Exported'!G$3:G$140,EXACT('Currently Exported'!$A$3:$A$140,$A95)), """")"),"")</f>
        <v/>
      </c>
      <c r="H95" s="1" t="str">
        <f ca="1">IFERROR(__xludf.DUMMYFUNCTION("IFERROR(FILTER('Currently Exported'!H$3:H$140,EXACT('Currently Exported'!$A$3:$A$140,$A95)), """")"),"")</f>
        <v/>
      </c>
      <c r="I95" s="1" t="str">
        <f ca="1">IFERROR(__xludf.DUMMYFUNCTION("IFERROR(FILTER('Currently Exported'!I$3:I$140,EXACT('Currently Exported'!$A$3:$A$140,$A95)), """")"),"")</f>
        <v/>
      </c>
      <c r="J95" s="1" t="str">
        <f ca="1">IFERROR(__xludf.DUMMYFUNCTION("IFERROR(FILTER('Currently Exported'!J$3:J$140,EXACT('Currently Exported'!$A$3:$A$140,$A95)), """")"),"")</f>
        <v/>
      </c>
      <c r="K95" s="1" t="str">
        <f ca="1">IFERROR(__xludf.DUMMYFUNCTION("IFERROR(FILTER('Currently Exported'!K$3:K$140,EXACT('Currently Exported'!$A$3:$A$140,$A95)), """")"),"")</f>
        <v/>
      </c>
      <c r="L95" s="1" t="str">
        <f ca="1">IFERROR(__xludf.DUMMYFUNCTION("IFERROR(FILTER('Currently Exported'!L$3:L$140,EXACT('Currently Exported'!$A$3:$A$140,$A95)), """")"),"")</f>
        <v/>
      </c>
      <c r="M95" s="1" t="str">
        <f ca="1">IFERROR(__xludf.DUMMYFUNCTION("IFERROR(FILTER('Currently Exported'!M$3:M$140,EXACT('Currently Exported'!$A$3:$A$140,$A95)), """")"),"")</f>
        <v/>
      </c>
      <c r="N95" s="1" t="str">
        <f ca="1">IFERROR(__xludf.DUMMYFUNCTION("IFERROR(FILTER('Currently Exported'!N$3:N$140,EXACT('Currently Exported'!$A$3:$A$140,$A95)), """")"),"")</f>
        <v/>
      </c>
      <c r="O95" s="1" t="str">
        <f ca="1">IFERROR(__xludf.DUMMYFUNCTION("IFERROR(FILTER('Currently Exported'!O$3:O$140,EXACT('Currently Exported'!$A$3:$A$140,$A95)), """")"),"")</f>
        <v/>
      </c>
      <c r="P95" s="1" t="str">
        <f ca="1">IFERROR(__xludf.DUMMYFUNCTION("IFERROR(FILTER('Currently Exported'!P$3:P$140,EXACT('Currently Exported'!$A$3:$A$140,$A95)), """")"),"")</f>
        <v/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IFERROR(__xludf.DUMMYFUNCTION("IFERROR(FILTER('Currently Exported'!B$3:B$140,EXACT('Currently Exported'!$A$3:$A$140,$A96)), """")"),"")</f>
        <v/>
      </c>
      <c r="C96" s="1" t="str">
        <f ca="1">IFERROR(__xludf.DUMMYFUNCTION("IFERROR(FILTER('Currently Exported'!C$3:C$140,EXACT('Currently Exported'!$A$3:$A$140,$A96)), """")"),"")</f>
        <v/>
      </c>
      <c r="D96" s="1">
        <f ca="1">IFERROR(__xludf.DUMMYFUNCTION("IFERROR(FILTER('Currently Exported'!D$3:D$140,EXACT('Currently Exported'!$A$3:$A$140,$A96)), """")"),1)</f>
        <v>1</v>
      </c>
      <c r="E96" s="1">
        <f ca="1">IFERROR(__xludf.DUMMYFUNCTION("IFERROR(FILTER('Currently Exported'!E$3:E$140,EXACT('Currently Exported'!$A$3:$A$140,$A96)), """")"),1)</f>
        <v>1</v>
      </c>
      <c r="F96" s="1">
        <f ca="1">IFERROR(__xludf.DUMMYFUNCTION("IFERROR(FILTER('Currently Exported'!F$3:F$140,EXACT('Currently Exported'!$A$3:$A$140,$A96)), """")"),1)</f>
        <v>1</v>
      </c>
      <c r="G96" s="1">
        <f ca="1">IFERROR(__xludf.DUMMYFUNCTION("IFERROR(FILTER('Currently Exported'!G$3:G$140,EXACT('Currently Exported'!$A$3:$A$140,$A96)), """")"),1)</f>
        <v>1</v>
      </c>
      <c r="H96" s="1">
        <f ca="1">IFERROR(__xludf.DUMMYFUNCTION("IFERROR(FILTER('Currently Exported'!H$3:H$140,EXACT('Currently Exported'!$A$3:$A$140,$A96)), """")"),1)</f>
        <v>1</v>
      </c>
      <c r="I96" s="1">
        <f ca="1">IFERROR(__xludf.DUMMYFUNCTION("IFERROR(FILTER('Currently Exported'!I$3:I$140,EXACT('Currently Exported'!$A$3:$A$140,$A96)), """")"),1)</f>
        <v>1</v>
      </c>
      <c r="J96" s="1">
        <f ca="1">IFERROR(__xludf.DUMMYFUNCTION("IFERROR(FILTER('Currently Exported'!J$3:J$140,EXACT('Currently Exported'!$A$3:$A$140,$A96)), """")"),1)</f>
        <v>1</v>
      </c>
      <c r="K96" s="1">
        <f ca="1">IFERROR(__xludf.DUMMYFUNCTION("IFERROR(FILTER('Currently Exported'!K$3:K$140,EXACT('Currently Exported'!$A$3:$A$140,$A96)), """")"),1)</f>
        <v>1</v>
      </c>
      <c r="L96" s="1">
        <f ca="1">IFERROR(__xludf.DUMMYFUNCTION("IFERROR(FILTER('Currently Exported'!L$3:L$140,EXACT('Currently Exported'!$A$3:$A$140,$A96)), """")"),1)</f>
        <v>1</v>
      </c>
      <c r="M96" s="1">
        <f ca="1">IFERROR(__xludf.DUMMYFUNCTION("IFERROR(FILTER('Currently Exported'!M$3:M$140,EXACT('Currently Exported'!$A$3:$A$140,$A96)), """")"),1)</f>
        <v>1</v>
      </c>
      <c r="N96" s="1">
        <f ca="1">IFERROR(__xludf.DUMMYFUNCTION("IFERROR(FILTER('Currently Exported'!N$3:N$140,EXACT('Currently Exported'!$A$3:$A$140,$A96)), """")"),1)</f>
        <v>1</v>
      </c>
      <c r="O96" s="1">
        <f ca="1">IFERROR(__xludf.DUMMYFUNCTION("IFERROR(FILTER('Currently Exported'!O$3:O$140,EXACT('Currently Exported'!$A$3:$A$140,$A96)), """")"),1)</f>
        <v>1</v>
      </c>
      <c r="P96" s="1" t="str">
        <f ca="1">IFERROR(__xludf.DUMMYFUNCTION("IFERROR(FILTER('Currently Exported'!P$3:P$140,EXACT('Currently Exported'!$A$3:$A$140,$A96)), """")"),"")</f>
        <v/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IFERROR(__xludf.DUMMYFUNCTION("IFERROR(FILTER('Currently Exported'!B$3:B$140,EXACT('Currently Exported'!$A$3:$A$140,$A97)), """")"),"")</f>
        <v/>
      </c>
      <c r="C97" s="1" t="str">
        <f ca="1">IFERROR(__xludf.DUMMYFUNCTION("IFERROR(FILTER('Currently Exported'!C$3:C$140,EXACT('Currently Exported'!$A$3:$A$140,$A97)), """")"),"")</f>
        <v/>
      </c>
      <c r="D97" s="1">
        <f ca="1">IFERROR(__xludf.DUMMYFUNCTION("IFERROR(FILTER('Currently Exported'!D$3:D$140,EXACT('Currently Exported'!$A$3:$A$140,$A97)), """")"),1)</f>
        <v>1</v>
      </c>
      <c r="E97" s="1">
        <f ca="1">IFERROR(__xludf.DUMMYFUNCTION("IFERROR(FILTER('Currently Exported'!E$3:E$140,EXACT('Currently Exported'!$A$3:$A$140,$A97)), """")"),1)</f>
        <v>1</v>
      </c>
      <c r="F97" s="1">
        <f ca="1">IFERROR(__xludf.DUMMYFUNCTION("IFERROR(FILTER('Currently Exported'!F$3:F$140,EXACT('Currently Exported'!$A$3:$A$140,$A97)), """")"),1)</f>
        <v>1</v>
      </c>
      <c r="G97" s="1">
        <f ca="1">IFERROR(__xludf.DUMMYFUNCTION("IFERROR(FILTER('Currently Exported'!G$3:G$140,EXACT('Currently Exported'!$A$3:$A$140,$A97)), """")"),1)</f>
        <v>1</v>
      </c>
      <c r="H97" s="1">
        <f ca="1">IFERROR(__xludf.DUMMYFUNCTION("IFERROR(FILTER('Currently Exported'!H$3:H$140,EXACT('Currently Exported'!$A$3:$A$140,$A97)), """")"),1)</f>
        <v>1</v>
      </c>
      <c r="I97" s="1">
        <f ca="1">IFERROR(__xludf.DUMMYFUNCTION("IFERROR(FILTER('Currently Exported'!I$3:I$140,EXACT('Currently Exported'!$A$3:$A$140,$A97)), """")"),1)</f>
        <v>1</v>
      </c>
      <c r="J97" s="1">
        <f ca="1">IFERROR(__xludf.DUMMYFUNCTION("IFERROR(FILTER('Currently Exported'!J$3:J$140,EXACT('Currently Exported'!$A$3:$A$140,$A97)), """")"),1)</f>
        <v>1</v>
      </c>
      <c r="K97" s="1">
        <f ca="1">IFERROR(__xludf.DUMMYFUNCTION("IFERROR(FILTER('Currently Exported'!K$3:K$140,EXACT('Currently Exported'!$A$3:$A$140,$A97)), """")"),1)</f>
        <v>1</v>
      </c>
      <c r="L97" s="1">
        <f ca="1">IFERROR(__xludf.DUMMYFUNCTION("IFERROR(FILTER('Currently Exported'!L$3:L$140,EXACT('Currently Exported'!$A$3:$A$140,$A97)), """")"),1)</f>
        <v>1</v>
      </c>
      <c r="M97" s="1">
        <f ca="1">IFERROR(__xludf.DUMMYFUNCTION("IFERROR(FILTER('Currently Exported'!M$3:M$140,EXACT('Currently Exported'!$A$3:$A$140,$A97)), """")"),1)</f>
        <v>1</v>
      </c>
      <c r="N97" s="1">
        <f ca="1">IFERROR(__xludf.DUMMYFUNCTION("IFERROR(FILTER('Currently Exported'!N$3:N$140,EXACT('Currently Exported'!$A$3:$A$140,$A97)), """")"),1)</f>
        <v>1</v>
      </c>
      <c r="O97" s="1">
        <f ca="1">IFERROR(__xludf.DUMMYFUNCTION("IFERROR(FILTER('Currently Exported'!O$3:O$140,EXACT('Currently Exported'!$A$3:$A$140,$A97)), """")"),1)</f>
        <v>1</v>
      </c>
      <c r="P97" s="1" t="str">
        <f ca="1">IFERROR(__xludf.DUMMYFUNCTION("IFERROR(FILTER('Currently Exported'!P$3:P$140,EXACT('Currently Exported'!$A$3:$A$140,$A97)), """")"),"")</f>
        <v/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IFERROR(__xludf.DUMMYFUNCTION("IFERROR(FILTER('Currently Exported'!B$3:B$140,EXACT('Currently Exported'!$A$3:$A$140,$A98)), """")"),"")</f>
        <v/>
      </c>
      <c r="C98" s="1" t="str">
        <f ca="1">IFERROR(__xludf.DUMMYFUNCTION("IFERROR(FILTER('Currently Exported'!C$3:C$140,EXACT('Currently Exported'!$A$3:$A$140,$A98)), """")"),"")</f>
        <v/>
      </c>
      <c r="D98" s="1" t="str">
        <f ca="1">IFERROR(__xludf.DUMMYFUNCTION("IFERROR(FILTER('Currently Exported'!D$3:D$140,EXACT('Currently Exported'!$A$3:$A$140,$A98)), """")"),"")</f>
        <v/>
      </c>
      <c r="E98" s="1" t="str">
        <f ca="1">IFERROR(__xludf.DUMMYFUNCTION("IFERROR(FILTER('Currently Exported'!E$3:E$140,EXACT('Currently Exported'!$A$3:$A$140,$A98)), """")"),"")</f>
        <v/>
      </c>
      <c r="F98" s="1" t="str">
        <f ca="1">IFERROR(__xludf.DUMMYFUNCTION("IFERROR(FILTER('Currently Exported'!F$3:F$140,EXACT('Currently Exported'!$A$3:$A$140,$A98)), """")"),"")</f>
        <v/>
      </c>
      <c r="G98" s="1" t="str">
        <f ca="1">IFERROR(__xludf.DUMMYFUNCTION("IFERROR(FILTER('Currently Exported'!G$3:G$140,EXACT('Currently Exported'!$A$3:$A$140,$A98)), """")"),"")</f>
        <v/>
      </c>
      <c r="H98" s="1" t="str">
        <f ca="1">IFERROR(__xludf.DUMMYFUNCTION("IFERROR(FILTER('Currently Exported'!H$3:H$140,EXACT('Currently Exported'!$A$3:$A$140,$A98)), """")"),"")</f>
        <v/>
      </c>
      <c r="I98" s="1" t="str">
        <f ca="1">IFERROR(__xludf.DUMMYFUNCTION("IFERROR(FILTER('Currently Exported'!I$3:I$140,EXACT('Currently Exported'!$A$3:$A$140,$A98)), """")"),"")</f>
        <v/>
      </c>
      <c r="J98" s="1" t="str">
        <f ca="1">IFERROR(__xludf.DUMMYFUNCTION("IFERROR(FILTER('Currently Exported'!J$3:J$140,EXACT('Currently Exported'!$A$3:$A$140,$A98)), """")"),"")</f>
        <v/>
      </c>
      <c r="K98" s="1" t="str">
        <f ca="1">IFERROR(__xludf.DUMMYFUNCTION("IFERROR(FILTER('Currently Exported'!K$3:K$140,EXACT('Currently Exported'!$A$3:$A$140,$A98)), """")"),"")</f>
        <v/>
      </c>
      <c r="L98" s="1" t="str">
        <f ca="1">IFERROR(__xludf.DUMMYFUNCTION("IFERROR(FILTER('Currently Exported'!L$3:L$140,EXACT('Currently Exported'!$A$3:$A$140,$A98)), """")"),"")</f>
        <v/>
      </c>
      <c r="M98" s="1" t="str">
        <f ca="1">IFERROR(__xludf.DUMMYFUNCTION("IFERROR(FILTER('Currently Exported'!M$3:M$140,EXACT('Currently Exported'!$A$3:$A$140,$A98)), """")"),"")</f>
        <v/>
      </c>
      <c r="N98" s="1" t="str">
        <f ca="1">IFERROR(__xludf.DUMMYFUNCTION("IFERROR(FILTER('Currently Exported'!N$3:N$140,EXACT('Currently Exported'!$A$3:$A$140,$A98)), """")"),"")</f>
        <v/>
      </c>
      <c r="O98" s="1" t="str">
        <f ca="1">IFERROR(__xludf.DUMMYFUNCTION("IFERROR(FILTER('Currently Exported'!O$3:O$140,EXACT('Currently Exported'!$A$3:$A$140,$A98)), """")"),"")</f>
        <v/>
      </c>
      <c r="P98" s="1" t="str">
        <f ca="1">IFERROR(__xludf.DUMMYFUNCTION("IFERROR(FILTER('Currently Exported'!P$3:P$140,EXACT('Currently Exported'!$A$3:$A$140,$A98)), """")"),"")</f>
        <v/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IFERROR(__xludf.DUMMYFUNCTION("IFERROR(FILTER('Currently Exported'!B$3:B$140,EXACT('Currently Exported'!$A$3:$A$140,$A99)), """")"),"")</f>
        <v/>
      </c>
      <c r="C99" s="1" t="str">
        <f ca="1">IFERROR(__xludf.DUMMYFUNCTION("IFERROR(FILTER('Currently Exported'!C$3:C$140,EXACT('Currently Exported'!$A$3:$A$140,$A99)), """")"),"")</f>
        <v/>
      </c>
      <c r="D99" s="1">
        <f ca="1">IFERROR(__xludf.DUMMYFUNCTION("IFERROR(FILTER('Currently Exported'!D$3:D$140,EXACT('Currently Exported'!$A$3:$A$140,$A99)), """")"),1)</f>
        <v>1</v>
      </c>
      <c r="E99" s="1">
        <f ca="1">IFERROR(__xludf.DUMMYFUNCTION("IFERROR(FILTER('Currently Exported'!E$3:E$140,EXACT('Currently Exported'!$A$3:$A$140,$A99)), """")"),1)</f>
        <v>1</v>
      </c>
      <c r="F99" s="1">
        <f ca="1">IFERROR(__xludf.DUMMYFUNCTION("IFERROR(FILTER('Currently Exported'!F$3:F$140,EXACT('Currently Exported'!$A$3:$A$140,$A99)), """")"),1)</f>
        <v>1</v>
      </c>
      <c r="G99" s="1">
        <f ca="1">IFERROR(__xludf.DUMMYFUNCTION("IFERROR(FILTER('Currently Exported'!G$3:G$140,EXACT('Currently Exported'!$A$3:$A$140,$A99)), """")"),1)</f>
        <v>1</v>
      </c>
      <c r="H99" s="1">
        <f ca="1">IFERROR(__xludf.DUMMYFUNCTION("IFERROR(FILTER('Currently Exported'!H$3:H$140,EXACT('Currently Exported'!$A$3:$A$140,$A99)), """")"),1)</f>
        <v>1</v>
      </c>
      <c r="I99" s="1">
        <f ca="1">IFERROR(__xludf.DUMMYFUNCTION("IFERROR(FILTER('Currently Exported'!I$3:I$140,EXACT('Currently Exported'!$A$3:$A$140,$A99)), """")"),1)</f>
        <v>1</v>
      </c>
      <c r="J99" s="1">
        <f ca="1">IFERROR(__xludf.DUMMYFUNCTION("IFERROR(FILTER('Currently Exported'!J$3:J$140,EXACT('Currently Exported'!$A$3:$A$140,$A99)), """")"),1)</f>
        <v>1</v>
      </c>
      <c r="K99" s="1">
        <f ca="1">IFERROR(__xludf.DUMMYFUNCTION("IFERROR(FILTER('Currently Exported'!K$3:K$140,EXACT('Currently Exported'!$A$3:$A$140,$A99)), """")"),1)</f>
        <v>1</v>
      </c>
      <c r="L99" s="1">
        <f ca="1">IFERROR(__xludf.DUMMYFUNCTION("IFERROR(FILTER('Currently Exported'!L$3:L$140,EXACT('Currently Exported'!$A$3:$A$140,$A99)), """")"),1)</f>
        <v>1</v>
      </c>
      <c r="M99" s="1">
        <f ca="1">IFERROR(__xludf.DUMMYFUNCTION("IFERROR(FILTER('Currently Exported'!M$3:M$140,EXACT('Currently Exported'!$A$3:$A$140,$A99)), """")"),1)</f>
        <v>1</v>
      </c>
      <c r="N99" s="1">
        <f ca="1">IFERROR(__xludf.DUMMYFUNCTION("IFERROR(FILTER('Currently Exported'!N$3:N$140,EXACT('Currently Exported'!$A$3:$A$140,$A99)), """")"),1)</f>
        <v>1</v>
      </c>
      <c r="O99" s="1">
        <f ca="1">IFERROR(__xludf.DUMMYFUNCTION("IFERROR(FILTER('Currently Exported'!O$3:O$140,EXACT('Currently Exported'!$A$3:$A$140,$A99)), """")"),1)</f>
        <v>1</v>
      </c>
      <c r="P99" s="1" t="str">
        <f ca="1">IFERROR(__xludf.DUMMYFUNCTION("IFERROR(FILTER('Currently Exported'!P$3:P$140,EXACT('Currently Exported'!$A$3:$A$140,$A99)), """")"),"")</f>
        <v/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IFERROR(__xludf.DUMMYFUNCTION("IFERROR(FILTER('Currently Exported'!B$3:B$140,EXACT('Currently Exported'!$A$3:$A$140,$A100)), """")"),"")</f>
        <v/>
      </c>
      <c r="C100" s="1" t="str">
        <f ca="1">IFERROR(__xludf.DUMMYFUNCTION("IFERROR(FILTER('Currently Exported'!C$3:C$140,EXACT('Currently Exported'!$A$3:$A$140,$A100)), """")"),"")</f>
        <v/>
      </c>
      <c r="D100" s="1" t="str">
        <f ca="1">IFERROR(__xludf.DUMMYFUNCTION("IFERROR(FILTER('Currently Exported'!D$3:D$140,EXACT('Currently Exported'!$A$3:$A$140,$A100)), """")"),"")</f>
        <v/>
      </c>
      <c r="E100" s="1" t="str">
        <f ca="1">IFERROR(__xludf.DUMMYFUNCTION("IFERROR(FILTER('Currently Exported'!E$3:E$140,EXACT('Currently Exported'!$A$3:$A$140,$A100)), """")"),"")</f>
        <v/>
      </c>
      <c r="F100" s="1" t="str">
        <f ca="1">IFERROR(__xludf.DUMMYFUNCTION("IFERROR(FILTER('Currently Exported'!F$3:F$140,EXACT('Currently Exported'!$A$3:$A$140,$A100)), """")"),"")</f>
        <v/>
      </c>
      <c r="G100" s="1" t="str">
        <f ca="1">IFERROR(__xludf.DUMMYFUNCTION("IFERROR(FILTER('Currently Exported'!G$3:G$140,EXACT('Currently Exported'!$A$3:$A$140,$A100)), """")"),"")</f>
        <v/>
      </c>
      <c r="H100" s="1" t="str">
        <f ca="1">IFERROR(__xludf.DUMMYFUNCTION("IFERROR(FILTER('Currently Exported'!H$3:H$140,EXACT('Currently Exported'!$A$3:$A$140,$A100)), """")"),"")</f>
        <v/>
      </c>
      <c r="I100" s="1" t="str">
        <f ca="1">IFERROR(__xludf.DUMMYFUNCTION("IFERROR(FILTER('Currently Exported'!I$3:I$140,EXACT('Currently Exported'!$A$3:$A$140,$A100)), """")"),"")</f>
        <v/>
      </c>
      <c r="J100" s="1" t="str">
        <f ca="1">IFERROR(__xludf.DUMMYFUNCTION("IFERROR(FILTER('Currently Exported'!J$3:J$140,EXACT('Currently Exported'!$A$3:$A$140,$A100)), """")"),"")</f>
        <v/>
      </c>
      <c r="K100" s="1" t="str">
        <f ca="1">IFERROR(__xludf.DUMMYFUNCTION("IFERROR(FILTER('Currently Exported'!K$3:K$140,EXACT('Currently Exported'!$A$3:$A$140,$A100)), """")"),"")</f>
        <v/>
      </c>
      <c r="L100" s="1" t="str">
        <f ca="1">IFERROR(__xludf.DUMMYFUNCTION("IFERROR(FILTER('Currently Exported'!L$3:L$140,EXACT('Currently Exported'!$A$3:$A$140,$A100)), """")"),"")</f>
        <v/>
      </c>
      <c r="M100" s="1" t="str">
        <f ca="1">IFERROR(__xludf.DUMMYFUNCTION("IFERROR(FILTER('Currently Exported'!M$3:M$140,EXACT('Currently Exported'!$A$3:$A$140,$A100)), """")"),"")</f>
        <v/>
      </c>
      <c r="N100" s="1" t="str">
        <f ca="1">IFERROR(__xludf.DUMMYFUNCTION("IFERROR(FILTER('Currently Exported'!N$3:N$140,EXACT('Currently Exported'!$A$3:$A$140,$A100)), """")"),"")</f>
        <v/>
      </c>
      <c r="O100" s="1" t="str">
        <f ca="1">IFERROR(__xludf.DUMMYFUNCTION("IFERROR(FILTER('Currently Exported'!O$3:O$140,EXACT('Currently Exported'!$A$3:$A$140,$A100)), """")"),"")</f>
        <v/>
      </c>
      <c r="P100" s="1" t="str">
        <f ca="1">IFERROR(__xludf.DUMMYFUNCTION("IFERROR(FILTER('Currently Exported'!P$3:P$140,EXACT('Currently Exported'!$A$3:$A$140,$A100)), """")"),"")</f>
        <v/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IFERROR(__xludf.DUMMYFUNCTION("IFERROR(FILTER('Currently Exported'!B$3:B$140,EXACT('Currently Exported'!$A$3:$A$140,$A101)), """")"),"")</f>
        <v/>
      </c>
      <c r="C101" s="1" t="str">
        <f ca="1">IFERROR(__xludf.DUMMYFUNCTION("IFERROR(FILTER('Currently Exported'!C$3:C$140,EXACT('Currently Exported'!$A$3:$A$140,$A101)), """")"),"")</f>
        <v/>
      </c>
      <c r="D101" s="1" t="str">
        <f ca="1">IFERROR(__xludf.DUMMYFUNCTION("IFERROR(FILTER('Currently Exported'!D$3:D$140,EXACT('Currently Exported'!$A$3:$A$140,$A101)), """")"),"")</f>
        <v/>
      </c>
      <c r="E101" s="1" t="str">
        <f ca="1">IFERROR(__xludf.DUMMYFUNCTION("IFERROR(FILTER('Currently Exported'!E$3:E$140,EXACT('Currently Exported'!$A$3:$A$140,$A101)), """")"),"")</f>
        <v/>
      </c>
      <c r="F101" s="1" t="str">
        <f ca="1">IFERROR(__xludf.DUMMYFUNCTION("IFERROR(FILTER('Currently Exported'!F$3:F$140,EXACT('Currently Exported'!$A$3:$A$140,$A101)), """")"),"")</f>
        <v/>
      </c>
      <c r="G101" s="1" t="str">
        <f ca="1">IFERROR(__xludf.DUMMYFUNCTION("IFERROR(FILTER('Currently Exported'!G$3:G$140,EXACT('Currently Exported'!$A$3:$A$140,$A101)), """")"),"")</f>
        <v/>
      </c>
      <c r="H101" s="1" t="str">
        <f ca="1">IFERROR(__xludf.DUMMYFUNCTION("IFERROR(FILTER('Currently Exported'!H$3:H$140,EXACT('Currently Exported'!$A$3:$A$140,$A101)), """")"),"")</f>
        <v/>
      </c>
      <c r="I101" s="1" t="str">
        <f ca="1">IFERROR(__xludf.DUMMYFUNCTION("IFERROR(FILTER('Currently Exported'!I$3:I$140,EXACT('Currently Exported'!$A$3:$A$140,$A101)), """")"),"")</f>
        <v/>
      </c>
      <c r="J101" s="1" t="str">
        <f ca="1">IFERROR(__xludf.DUMMYFUNCTION("IFERROR(FILTER('Currently Exported'!J$3:J$140,EXACT('Currently Exported'!$A$3:$A$140,$A101)), """")"),"")</f>
        <v/>
      </c>
      <c r="K101" s="1" t="str">
        <f ca="1">IFERROR(__xludf.DUMMYFUNCTION("IFERROR(FILTER('Currently Exported'!K$3:K$140,EXACT('Currently Exported'!$A$3:$A$140,$A101)), """")"),"")</f>
        <v/>
      </c>
      <c r="L101" s="1" t="str">
        <f ca="1">IFERROR(__xludf.DUMMYFUNCTION("IFERROR(FILTER('Currently Exported'!L$3:L$140,EXACT('Currently Exported'!$A$3:$A$140,$A101)), """")"),"")</f>
        <v/>
      </c>
      <c r="M101" s="1" t="str">
        <f ca="1">IFERROR(__xludf.DUMMYFUNCTION("IFERROR(FILTER('Currently Exported'!M$3:M$140,EXACT('Currently Exported'!$A$3:$A$140,$A101)), """")"),"")</f>
        <v/>
      </c>
      <c r="N101" s="1" t="str">
        <f ca="1">IFERROR(__xludf.DUMMYFUNCTION("IFERROR(FILTER('Currently Exported'!N$3:N$140,EXACT('Currently Exported'!$A$3:$A$140,$A101)), """")"),"")</f>
        <v/>
      </c>
      <c r="O101" s="1" t="str">
        <f ca="1">IFERROR(__xludf.DUMMYFUNCTION("IFERROR(FILTER('Currently Exported'!O$3:O$140,EXACT('Currently Exported'!$A$3:$A$140,$A101)), """")"),"")</f>
        <v/>
      </c>
      <c r="P101" s="1" t="str">
        <f ca="1">IFERROR(__xludf.DUMMYFUNCTION("IFERROR(FILTER('Currently Exported'!P$3:P$140,EXACT('Currently Exported'!$A$3:$A$140,$A101)), """")"),"")</f>
        <v/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IFERROR(__xludf.DUMMYFUNCTION("IFERROR(FILTER('Currently Exported'!B$3:B$140,EXACT('Currently Exported'!$A$3:$A$140,$A102)), """")"),"")</f>
        <v/>
      </c>
      <c r="C102" s="1" t="str">
        <f ca="1">IFERROR(__xludf.DUMMYFUNCTION("IFERROR(FILTER('Currently Exported'!C$3:C$140,EXACT('Currently Exported'!$A$3:$A$140,$A102)), """")"),"")</f>
        <v/>
      </c>
      <c r="D102" s="1" t="str">
        <f ca="1">IFERROR(__xludf.DUMMYFUNCTION("IFERROR(FILTER('Currently Exported'!D$3:D$140,EXACT('Currently Exported'!$A$3:$A$140,$A102)), """")"),"")</f>
        <v/>
      </c>
      <c r="E102" s="1" t="str">
        <f ca="1">IFERROR(__xludf.DUMMYFUNCTION("IFERROR(FILTER('Currently Exported'!E$3:E$140,EXACT('Currently Exported'!$A$3:$A$140,$A102)), """")"),"")</f>
        <v/>
      </c>
      <c r="F102" s="1" t="str">
        <f ca="1">IFERROR(__xludf.DUMMYFUNCTION("IFERROR(FILTER('Currently Exported'!F$3:F$140,EXACT('Currently Exported'!$A$3:$A$140,$A102)), """")"),"")</f>
        <v/>
      </c>
      <c r="G102" s="1" t="str">
        <f ca="1">IFERROR(__xludf.DUMMYFUNCTION("IFERROR(FILTER('Currently Exported'!G$3:G$140,EXACT('Currently Exported'!$A$3:$A$140,$A102)), """")"),"")</f>
        <v/>
      </c>
      <c r="H102" s="1" t="str">
        <f ca="1">IFERROR(__xludf.DUMMYFUNCTION("IFERROR(FILTER('Currently Exported'!H$3:H$140,EXACT('Currently Exported'!$A$3:$A$140,$A102)), """")"),"")</f>
        <v/>
      </c>
      <c r="I102" s="1" t="str">
        <f ca="1">IFERROR(__xludf.DUMMYFUNCTION("IFERROR(FILTER('Currently Exported'!I$3:I$140,EXACT('Currently Exported'!$A$3:$A$140,$A102)), """")"),"")</f>
        <v/>
      </c>
      <c r="J102" s="1" t="str">
        <f ca="1">IFERROR(__xludf.DUMMYFUNCTION("IFERROR(FILTER('Currently Exported'!J$3:J$140,EXACT('Currently Exported'!$A$3:$A$140,$A102)), """")"),"")</f>
        <v/>
      </c>
      <c r="K102" s="1" t="str">
        <f ca="1">IFERROR(__xludf.DUMMYFUNCTION("IFERROR(FILTER('Currently Exported'!K$3:K$140,EXACT('Currently Exported'!$A$3:$A$140,$A102)), """")"),"")</f>
        <v/>
      </c>
      <c r="L102" s="1" t="str">
        <f ca="1">IFERROR(__xludf.DUMMYFUNCTION("IFERROR(FILTER('Currently Exported'!L$3:L$140,EXACT('Currently Exported'!$A$3:$A$140,$A102)), """")"),"")</f>
        <v/>
      </c>
      <c r="M102" s="1" t="str">
        <f ca="1">IFERROR(__xludf.DUMMYFUNCTION("IFERROR(FILTER('Currently Exported'!M$3:M$140,EXACT('Currently Exported'!$A$3:$A$140,$A102)), """")"),"")</f>
        <v/>
      </c>
      <c r="N102" s="1" t="str">
        <f ca="1">IFERROR(__xludf.DUMMYFUNCTION("IFERROR(FILTER('Currently Exported'!N$3:N$140,EXACT('Currently Exported'!$A$3:$A$140,$A102)), """")"),"")</f>
        <v/>
      </c>
      <c r="O102" s="1" t="str">
        <f ca="1">IFERROR(__xludf.DUMMYFUNCTION("IFERROR(FILTER('Currently Exported'!O$3:O$140,EXACT('Currently Exported'!$A$3:$A$140,$A102)), """")"),"")</f>
        <v/>
      </c>
      <c r="P102" s="1" t="str">
        <f ca="1">IFERROR(__xludf.DUMMYFUNCTION("IFERROR(FILTER('Currently Exported'!P$3:P$140,EXACT('Currently Exported'!$A$3:$A$140,$A102)), """")"),"")</f>
        <v/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IFERROR(__xludf.DUMMYFUNCTION("IFERROR(FILTER('Currently Exported'!B$3:B$140,EXACT('Currently Exported'!$A$3:$A$140,$A103)), """")"),"")</f>
        <v/>
      </c>
      <c r="C103" s="1" t="str">
        <f ca="1">IFERROR(__xludf.DUMMYFUNCTION("IFERROR(FILTER('Currently Exported'!C$3:C$140,EXACT('Currently Exported'!$A$3:$A$140,$A103)), """")"),"")</f>
        <v/>
      </c>
      <c r="D103" s="1" t="str">
        <f ca="1">IFERROR(__xludf.DUMMYFUNCTION("IFERROR(FILTER('Currently Exported'!D$3:D$140,EXACT('Currently Exported'!$A$3:$A$140,$A103)), """")"),"")</f>
        <v/>
      </c>
      <c r="E103" s="1" t="str">
        <f ca="1">IFERROR(__xludf.DUMMYFUNCTION("IFERROR(FILTER('Currently Exported'!E$3:E$140,EXACT('Currently Exported'!$A$3:$A$140,$A103)), """")"),"")</f>
        <v/>
      </c>
      <c r="F103" s="1" t="str">
        <f ca="1">IFERROR(__xludf.DUMMYFUNCTION("IFERROR(FILTER('Currently Exported'!F$3:F$140,EXACT('Currently Exported'!$A$3:$A$140,$A103)), """")"),"")</f>
        <v/>
      </c>
      <c r="G103" s="1" t="str">
        <f ca="1">IFERROR(__xludf.DUMMYFUNCTION("IFERROR(FILTER('Currently Exported'!G$3:G$140,EXACT('Currently Exported'!$A$3:$A$140,$A103)), """")"),"")</f>
        <v/>
      </c>
      <c r="H103" s="1" t="str">
        <f ca="1">IFERROR(__xludf.DUMMYFUNCTION("IFERROR(FILTER('Currently Exported'!H$3:H$140,EXACT('Currently Exported'!$A$3:$A$140,$A103)), """")"),"")</f>
        <v/>
      </c>
      <c r="I103" s="1" t="str">
        <f ca="1">IFERROR(__xludf.DUMMYFUNCTION("IFERROR(FILTER('Currently Exported'!I$3:I$140,EXACT('Currently Exported'!$A$3:$A$140,$A103)), """")"),"")</f>
        <v/>
      </c>
      <c r="J103" s="1" t="str">
        <f ca="1">IFERROR(__xludf.DUMMYFUNCTION("IFERROR(FILTER('Currently Exported'!J$3:J$140,EXACT('Currently Exported'!$A$3:$A$140,$A103)), """")"),"")</f>
        <v/>
      </c>
      <c r="K103" s="1" t="str">
        <f ca="1">IFERROR(__xludf.DUMMYFUNCTION("IFERROR(FILTER('Currently Exported'!K$3:K$140,EXACT('Currently Exported'!$A$3:$A$140,$A103)), """")"),"")</f>
        <v/>
      </c>
      <c r="L103" s="1" t="str">
        <f ca="1">IFERROR(__xludf.DUMMYFUNCTION("IFERROR(FILTER('Currently Exported'!L$3:L$140,EXACT('Currently Exported'!$A$3:$A$140,$A103)), """")"),"")</f>
        <v/>
      </c>
      <c r="M103" s="1" t="str">
        <f ca="1">IFERROR(__xludf.DUMMYFUNCTION("IFERROR(FILTER('Currently Exported'!M$3:M$140,EXACT('Currently Exported'!$A$3:$A$140,$A103)), """")"),"")</f>
        <v/>
      </c>
      <c r="N103" s="1" t="str">
        <f ca="1">IFERROR(__xludf.DUMMYFUNCTION("IFERROR(FILTER('Currently Exported'!N$3:N$140,EXACT('Currently Exported'!$A$3:$A$140,$A103)), """")"),"")</f>
        <v/>
      </c>
      <c r="O103" s="1" t="str">
        <f ca="1">IFERROR(__xludf.DUMMYFUNCTION("IFERROR(FILTER('Currently Exported'!O$3:O$140,EXACT('Currently Exported'!$A$3:$A$140,$A103)), """")"),"")</f>
        <v/>
      </c>
      <c r="P103" s="1" t="str">
        <f ca="1">IFERROR(__xludf.DUMMYFUNCTION("IFERROR(FILTER('Currently Exported'!P$3:P$140,EXACT('Currently Exported'!$A$3:$A$140,$A103)), """")"),"")</f>
        <v/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IFERROR(__xludf.DUMMYFUNCTION("IFERROR(FILTER('Currently Exported'!B$3:B$140,EXACT('Currently Exported'!$A$3:$A$140,$A104)), """")"),"")</f>
        <v/>
      </c>
      <c r="C104" s="1" t="str">
        <f ca="1">IFERROR(__xludf.DUMMYFUNCTION("IFERROR(FILTER('Currently Exported'!C$3:C$140,EXACT('Currently Exported'!$A$3:$A$140,$A104)), """")"),"")</f>
        <v/>
      </c>
      <c r="D104" s="1" t="str">
        <f ca="1">IFERROR(__xludf.DUMMYFUNCTION("IFERROR(FILTER('Currently Exported'!D$3:D$140,EXACT('Currently Exported'!$A$3:$A$140,$A104)), """")"),"")</f>
        <v/>
      </c>
      <c r="E104" s="1" t="str">
        <f ca="1">IFERROR(__xludf.DUMMYFUNCTION("IFERROR(FILTER('Currently Exported'!E$3:E$140,EXACT('Currently Exported'!$A$3:$A$140,$A104)), """")"),"")</f>
        <v/>
      </c>
      <c r="F104" s="1" t="str">
        <f ca="1">IFERROR(__xludf.DUMMYFUNCTION("IFERROR(FILTER('Currently Exported'!F$3:F$140,EXACT('Currently Exported'!$A$3:$A$140,$A104)), """")"),"")</f>
        <v/>
      </c>
      <c r="G104" s="1" t="str">
        <f ca="1">IFERROR(__xludf.DUMMYFUNCTION("IFERROR(FILTER('Currently Exported'!G$3:G$140,EXACT('Currently Exported'!$A$3:$A$140,$A104)), """")"),"")</f>
        <v/>
      </c>
      <c r="H104" s="1" t="str">
        <f ca="1">IFERROR(__xludf.DUMMYFUNCTION("IFERROR(FILTER('Currently Exported'!H$3:H$140,EXACT('Currently Exported'!$A$3:$A$140,$A104)), """")"),"")</f>
        <v/>
      </c>
      <c r="I104" s="1" t="str">
        <f ca="1">IFERROR(__xludf.DUMMYFUNCTION("IFERROR(FILTER('Currently Exported'!I$3:I$140,EXACT('Currently Exported'!$A$3:$A$140,$A104)), """")"),"")</f>
        <v/>
      </c>
      <c r="J104" s="1" t="str">
        <f ca="1">IFERROR(__xludf.DUMMYFUNCTION("IFERROR(FILTER('Currently Exported'!J$3:J$140,EXACT('Currently Exported'!$A$3:$A$140,$A104)), """")"),"")</f>
        <v/>
      </c>
      <c r="K104" s="1" t="str">
        <f ca="1">IFERROR(__xludf.DUMMYFUNCTION("IFERROR(FILTER('Currently Exported'!K$3:K$140,EXACT('Currently Exported'!$A$3:$A$140,$A104)), """")"),"")</f>
        <v/>
      </c>
      <c r="L104" s="1" t="str">
        <f ca="1">IFERROR(__xludf.DUMMYFUNCTION("IFERROR(FILTER('Currently Exported'!L$3:L$140,EXACT('Currently Exported'!$A$3:$A$140,$A104)), """")"),"")</f>
        <v/>
      </c>
      <c r="M104" s="1" t="str">
        <f ca="1">IFERROR(__xludf.DUMMYFUNCTION("IFERROR(FILTER('Currently Exported'!M$3:M$140,EXACT('Currently Exported'!$A$3:$A$140,$A104)), """")"),"")</f>
        <v/>
      </c>
      <c r="N104" s="1" t="str">
        <f ca="1">IFERROR(__xludf.DUMMYFUNCTION("IFERROR(FILTER('Currently Exported'!N$3:N$140,EXACT('Currently Exported'!$A$3:$A$140,$A104)), """")"),"")</f>
        <v/>
      </c>
      <c r="O104" s="1" t="str">
        <f ca="1">IFERROR(__xludf.DUMMYFUNCTION("IFERROR(FILTER('Currently Exported'!O$3:O$140,EXACT('Currently Exported'!$A$3:$A$140,$A104)), """")"),"")</f>
        <v/>
      </c>
      <c r="P104" s="1" t="str">
        <f ca="1">IFERROR(__xludf.DUMMYFUNCTION("IFERROR(FILTER('Currently Exported'!P$3:P$140,EXACT('Currently Exported'!$A$3:$A$140,$A104)), """")"),"")</f>
        <v/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IFERROR(__xludf.DUMMYFUNCTION("IFERROR(FILTER('Currently Exported'!B$3:B$140,EXACT('Currently Exported'!$A$3:$A$140,$A105)), """")"),"")</f>
        <v/>
      </c>
      <c r="C105" s="1" t="str">
        <f ca="1">IFERROR(__xludf.DUMMYFUNCTION("IFERROR(FILTER('Currently Exported'!C$3:C$140,EXACT('Currently Exported'!$A$3:$A$140,$A105)), """")"),"")</f>
        <v/>
      </c>
      <c r="D105" s="1" t="str">
        <f ca="1">IFERROR(__xludf.DUMMYFUNCTION("IFERROR(FILTER('Currently Exported'!D$3:D$140,EXACT('Currently Exported'!$A$3:$A$140,$A105)), """")"),"")</f>
        <v/>
      </c>
      <c r="E105" s="1" t="str">
        <f ca="1">IFERROR(__xludf.DUMMYFUNCTION("IFERROR(FILTER('Currently Exported'!E$3:E$140,EXACT('Currently Exported'!$A$3:$A$140,$A105)), """")"),"")</f>
        <v/>
      </c>
      <c r="F105" s="1" t="str">
        <f ca="1">IFERROR(__xludf.DUMMYFUNCTION("IFERROR(FILTER('Currently Exported'!F$3:F$140,EXACT('Currently Exported'!$A$3:$A$140,$A105)), """")"),"")</f>
        <v/>
      </c>
      <c r="G105" s="1" t="str">
        <f ca="1">IFERROR(__xludf.DUMMYFUNCTION("IFERROR(FILTER('Currently Exported'!G$3:G$140,EXACT('Currently Exported'!$A$3:$A$140,$A105)), """")"),"")</f>
        <v/>
      </c>
      <c r="H105" s="1" t="str">
        <f ca="1">IFERROR(__xludf.DUMMYFUNCTION("IFERROR(FILTER('Currently Exported'!H$3:H$140,EXACT('Currently Exported'!$A$3:$A$140,$A105)), """")"),"")</f>
        <v/>
      </c>
      <c r="I105" s="1" t="str">
        <f ca="1">IFERROR(__xludf.DUMMYFUNCTION("IFERROR(FILTER('Currently Exported'!I$3:I$140,EXACT('Currently Exported'!$A$3:$A$140,$A105)), """")"),"")</f>
        <v/>
      </c>
      <c r="J105" s="1" t="str">
        <f ca="1">IFERROR(__xludf.DUMMYFUNCTION("IFERROR(FILTER('Currently Exported'!J$3:J$140,EXACT('Currently Exported'!$A$3:$A$140,$A105)), """")"),"")</f>
        <v/>
      </c>
      <c r="K105" s="1" t="str">
        <f ca="1">IFERROR(__xludf.DUMMYFUNCTION("IFERROR(FILTER('Currently Exported'!K$3:K$140,EXACT('Currently Exported'!$A$3:$A$140,$A105)), """")"),"")</f>
        <v/>
      </c>
      <c r="L105" s="1" t="str">
        <f ca="1">IFERROR(__xludf.DUMMYFUNCTION("IFERROR(FILTER('Currently Exported'!L$3:L$140,EXACT('Currently Exported'!$A$3:$A$140,$A105)), """")"),"")</f>
        <v/>
      </c>
      <c r="M105" s="1" t="str">
        <f ca="1">IFERROR(__xludf.DUMMYFUNCTION("IFERROR(FILTER('Currently Exported'!M$3:M$140,EXACT('Currently Exported'!$A$3:$A$140,$A105)), """")"),"")</f>
        <v/>
      </c>
      <c r="N105" s="1" t="str">
        <f ca="1">IFERROR(__xludf.DUMMYFUNCTION("IFERROR(FILTER('Currently Exported'!N$3:N$140,EXACT('Currently Exported'!$A$3:$A$140,$A105)), """")"),"")</f>
        <v/>
      </c>
      <c r="O105" s="1" t="str">
        <f ca="1">IFERROR(__xludf.DUMMYFUNCTION("IFERROR(FILTER('Currently Exported'!O$3:O$140,EXACT('Currently Exported'!$A$3:$A$140,$A105)), """")"),"")</f>
        <v/>
      </c>
      <c r="P105" s="1" t="str">
        <f ca="1">IFERROR(__xludf.DUMMYFUNCTION("IFERROR(FILTER('Currently Exported'!P$3:P$140,EXACT('Currently Exported'!$A$3:$A$140,$A105)), """")"),"")</f>
        <v/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IFERROR(__xludf.DUMMYFUNCTION("IFERROR(FILTER('Currently Exported'!B$3:B$140,EXACT('Currently Exported'!$A$3:$A$140,$A106)), """")"),"")</f>
        <v/>
      </c>
      <c r="C106" s="1" t="str">
        <f ca="1">IFERROR(__xludf.DUMMYFUNCTION("IFERROR(FILTER('Currently Exported'!C$3:C$140,EXACT('Currently Exported'!$A$3:$A$140,$A106)), """")"),"")</f>
        <v/>
      </c>
      <c r="D106" s="1" t="str">
        <f ca="1">IFERROR(__xludf.DUMMYFUNCTION("IFERROR(FILTER('Currently Exported'!D$3:D$140,EXACT('Currently Exported'!$A$3:$A$140,$A106)), """")"),"")</f>
        <v/>
      </c>
      <c r="E106" s="1" t="str">
        <f ca="1">IFERROR(__xludf.DUMMYFUNCTION("IFERROR(FILTER('Currently Exported'!E$3:E$140,EXACT('Currently Exported'!$A$3:$A$140,$A106)), """")"),"")</f>
        <v/>
      </c>
      <c r="F106" s="1" t="str">
        <f ca="1">IFERROR(__xludf.DUMMYFUNCTION("IFERROR(FILTER('Currently Exported'!F$3:F$140,EXACT('Currently Exported'!$A$3:$A$140,$A106)), """")"),"")</f>
        <v/>
      </c>
      <c r="G106" s="1" t="str">
        <f ca="1">IFERROR(__xludf.DUMMYFUNCTION("IFERROR(FILTER('Currently Exported'!G$3:G$140,EXACT('Currently Exported'!$A$3:$A$140,$A106)), """")"),"")</f>
        <v/>
      </c>
      <c r="H106" s="1" t="str">
        <f ca="1">IFERROR(__xludf.DUMMYFUNCTION("IFERROR(FILTER('Currently Exported'!H$3:H$140,EXACT('Currently Exported'!$A$3:$A$140,$A106)), """")"),"")</f>
        <v/>
      </c>
      <c r="I106" s="1" t="str">
        <f ca="1">IFERROR(__xludf.DUMMYFUNCTION("IFERROR(FILTER('Currently Exported'!I$3:I$140,EXACT('Currently Exported'!$A$3:$A$140,$A106)), """")"),"")</f>
        <v/>
      </c>
      <c r="J106" s="1" t="str">
        <f ca="1">IFERROR(__xludf.DUMMYFUNCTION("IFERROR(FILTER('Currently Exported'!J$3:J$140,EXACT('Currently Exported'!$A$3:$A$140,$A106)), """")"),"")</f>
        <v/>
      </c>
      <c r="K106" s="1" t="str">
        <f ca="1">IFERROR(__xludf.DUMMYFUNCTION("IFERROR(FILTER('Currently Exported'!K$3:K$140,EXACT('Currently Exported'!$A$3:$A$140,$A106)), """")"),"")</f>
        <v/>
      </c>
      <c r="L106" s="1" t="str">
        <f ca="1">IFERROR(__xludf.DUMMYFUNCTION("IFERROR(FILTER('Currently Exported'!L$3:L$140,EXACT('Currently Exported'!$A$3:$A$140,$A106)), """")"),"")</f>
        <v/>
      </c>
      <c r="M106" s="1" t="str">
        <f ca="1">IFERROR(__xludf.DUMMYFUNCTION("IFERROR(FILTER('Currently Exported'!M$3:M$140,EXACT('Currently Exported'!$A$3:$A$140,$A106)), """")"),"")</f>
        <v/>
      </c>
      <c r="N106" s="1" t="str">
        <f ca="1">IFERROR(__xludf.DUMMYFUNCTION("IFERROR(FILTER('Currently Exported'!N$3:N$140,EXACT('Currently Exported'!$A$3:$A$140,$A106)), """")"),"")</f>
        <v/>
      </c>
      <c r="O106" s="1" t="str">
        <f ca="1">IFERROR(__xludf.DUMMYFUNCTION("IFERROR(FILTER('Currently Exported'!O$3:O$140,EXACT('Currently Exported'!$A$3:$A$140,$A106)), """")"),"")</f>
        <v/>
      </c>
      <c r="P106" s="1" t="str">
        <f ca="1">IFERROR(__xludf.DUMMYFUNCTION("IFERROR(FILTER('Currently Exported'!P$3:P$140,EXACT('Currently Exported'!$A$3:$A$140,$A106)), """")"),"")</f>
        <v/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IFERROR(__xludf.DUMMYFUNCTION("IFERROR(FILTER('Currently Exported'!B$3:B$140,EXACT('Currently Exported'!$A$3:$A$140,$A107)), """")"),"")</f>
        <v/>
      </c>
      <c r="C107" s="1" t="str">
        <f ca="1">IFERROR(__xludf.DUMMYFUNCTION("IFERROR(FILTER('Currently Exported'!C$3:C$140,EXACT('Currently Exported'!$A$3:$A$140,$A107)), """")"),"")</f>
        <v/>
      </c>
      <c r="D107" s="1" t="str">
        <f ca="1">IFERROR(__xludf.DUMMYFUNCTION("IFERROR(FILTER('Currently Exported'!D$3:D$140,EXACT('Currently Exported'!$A$3:$A$140,$A107)), """")"),"")</f>
        <v/>
      </c>
      <c r="E107" s="1" t="str">
        <f ca="1">IFERROR(__xludf.DUMMYFUNCTION("IFERROR(FILTER('Currently Exported'!E$3:E$140,EXACT('Currently Exported'!$A$3:$A$140,$A107)), """")"),"")</f>
        <v/>
      </c>
      <c r="F107" s="1" t="str">
        <f ca="1">IFERROR(__xludf.DUMMYFUNCTION("IFERROR(FILTER('Currently Exported'!F$3:F$140,EXACT('Currently Exported'!$A$3:$A$140,$A107)), """")"),"")</f>
        <v/>
      </c>
      <c r="G107" s="1" t="str">
        <f ca="1">IFERROR(__xludf.DUMMYFUNCTION("IFERROR(FILTER('Currently Exported'!G$3:G$140,EXACT('Currently Exported'!$A$3:$A$140,$A107)), """")"),"")</f>
        <v/>
      </c>
      <c r="H107" s="1" t="str">
        <f ca="1">IFERROR(__xludf.DUMMYFUNCTION("IFERROR(FILTER('Currently Exported'!H$3:H$140,EXACT('Currently Exported'!$A$3:$A$140,$A107)), """")"),"")</f>
        <v/>
      </c>
      <c r="I107" s="1" t="str">
        <f ca="1">IFERROR(__xludf.DUMMYFUNCTION("IFERROR(FILTER('Currently Exported'!I$3:I$140,EXACT('Currently Exported'!$A$3:$A$140,$A107)), """")"),"")</f>
        <v/>
      </c>
      <c r="J107" s="1" t="str">
        <f ca="1">IFERROR(__xludf.DUMMYFUNCTION("IFERROR(FILTER('Currently Exported'!J$3:J$140,EXACT('Currently Exported'!$A$3:$A$140,$A107)), """")"),"")</f>
        <v/>
      </c>
      <c r="K107" s="1" t="str">
        <f ca="1">IFERROR(__xludf.DUMMYFUNCTION("IFERROR(FILTER('Currently Exported'!K$3:K$140,EXACT('Currently Exported'!$A$3:$A$140,$A107)), """")"),"")</f>
        <v/>
      </c>
      <c r="L107" s="1" t="str">
        <f ca="1">IFERROR(__xludf.DUMMYFUNCTION("IFERROR(FILTER('Currently Exported'!L$3:L$140,EXACT('Currently Exported'!$A$3:$A$140,$A107)), """")"),"")</f>
        <v/>
      </c>
      <c r="M107" s="1" t="str">
        <f ca="1">IFERROR(__xludf.DUMMYFUNCTION("IFERROR(FILTER('Currently Exported'!M$3:M$140,EXACT('Currently Exported'!$A$3:$A$140,$A107)), """")"),"")</f>
        <v/>
      </c>
      <c r="N107" s="1" t="str">
        <f ca="1">IFERROR(__xludf.DUMMYFUNCTION("IFERROR(FILTER('Currently Exported'!N$3:N$140,EXACT('Currently Exported'!$A$3:$A$140,$A107)), """")"),"")</f>
        <v/>
      </c>
      <c r="O107" s="1" t="str">
        <f ca="1">IFERROR(__xludf.DUMMYFUNCTION("IFERROR(FILTER('Currently Exported'!O$3:O$140,EXACT('Currently Exported'!$A$3:$A$140,$A107)), """")"),"")</f>
        <v/>
      </c>
      <c r="P107" s="1" t="str">
        <f ca="1">IFERROR(__xludf.DUMMYFUNCTION("IFERROR(FILTER('Currently Exported'!P$3:P$140,EXACT('Currently Exported'!$A$3:$A$140,$A107)), """")"),"")</f>
        <v/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IFERROR(__xludf.DUMMYFUNCTION("IFERROR(FILTER('Currently Exported'!B$3:B$140,EXACT('Currently Exported'!$A$3:$A$140,$A108)), """")"),"")</f>
        <v/>
      </c>
      <c r="C108" s="1" t="str">
        <f ca="1">IFERROR(__xludf.DUMMYFUNCTION("IFERROR(FILTER('Currently Exported'!C$3:C$140,EXACT('Currently Exported'!$A$3:$A$140,$A108)), """")"),"")</f>
        <v/>
      </c>
      <c r="D108" s="1" t="str">
        <f ca="1">IFERROR(__xludf.DUMMYFUNCTION("IFERROR(FILTER('Currently Exported'!D$3:D$140,EXACT('Currently Exported'!$A$3:$A$140,$A108)), """")"),"")</f>
        <v/>
      </c>
      <c r="E108" s="1" t="str">
        <f ca="1">IFERROR(__xludf.DUMMYFUNCTION("IFERROR(FILTER('Currently Exported'!E$3:E$140,EXACT('Currently Exported'!$A$3:$A$140,$A108)), """")"),"")</f>
        <v/>
      </c>
      <c r="F108" s="1" t="str">
        <f ca="1">IFERROR(__xludf.DUMMYFUNCTION("IFERROR(FILTER('Currently Exported'!F$3:F$140,EXACT('Currently Exported'!$A$3:$A$140,$A108)), """")"),"")</f>
        <v/>
      </c>
      <c r="G108" s="1" t="str">
        <f ca="1">IFERROR(__xludf.DUMMYFUNCTION("IFERROR(FILTER('Currently Exported'!G$3:G$140,EXACT('Currently Exported'!$A$3:$A$140,$A108)), """")"),"")</f>
        <v/>
      </c>
      <c r="H108" s="1" t="str">
        <f ca="1">IFERROR(__xludf.DUMMYFUNCTION("IFERROR(FILTER('Currently Exported'!H$3:H$140,EXACT('Currently Exported'!$A$3:$A$140,$A108)), """")"),"")</f>
        <v/>
      </c>
      <c r="I108" s="1" t="str">
        <f ca="1">IFERROR(__xludf.DUMMYFUNCTION("IFERROR(FILTER('Currently Exported'!I$3:I$140,EXACT('Currently Exported'!$A$3:$A$140,$A108)), """")"),"")</f>
        <v/>
      </c>
      <c r="J108" s="1" t="str">
        <f ca="1">IFERROR(__xludf.DUMMYFUNCTION("IFERROR(FILTER('Currently Exported'!J$3:J$140,EXACT('Currently Exported'!$A$3:$A$140,$A108)), """")"),"")</f>
        <v/>
      </c>
      <c r="K108" s="1" t="str">
        <f ca="1">IFERROR(__xludf.DUMMYFUNCTION("IFERROR(FILTER('Currently Exported'!K$3:K$140,EXACT('Currently Exported'!$A$3:$A$140,$A108)), """")"),"")</f>
        <v/>
      </c>
      <c r="L108" s="1" t="str">
        <f ca="1">IFERROR(__xludf.DUMMYFUNCTION("IFERROR(FILTER('Currently Exported'!L$3:L$140,EXACT('Currently Exported'!$A$3:$A$140,$A108)), """")"),"")</f>
        <v/>
      </c>
      <c r="M108" s="1" t="str">
        <f ca="1">IFERROR(__xludf.DUMMYFUNCTION("IFERROR(FILTER('Currently Exported'!M$3:M$140,EXACT('Currently Exported'!$A$3:$A$140,$A108)), """")"),"")</f>
        <v/>
      </c>
      <c r="N108" s="1" t="str">
        <f ca="1">IFERROR(__xludf.DUMMYFUNCTION("IFERROR(FILTER('Currently Exported'!N$3:N$140,EXACT('Currently Exported'!$A$3:$A$140,$A108)), """")"),"")</f>
        <v/>
      </c>
      <c r="O108" s="1" t="str">
        <f ca="1">IFERROR(__xludf.DUMMYFUNCTION("IFERROR(FILTER('Currently Exported'!O$3:O$140,EXACT('Currently Exported'!$A$3:$A$140,$A108)), """")"),"")</f>
        <v/>
      </c>
      <c r="P108" s="1" t="str">
        <f ca="1">IFERROR(__xludf.DUMMYFUNCTION("IFERROR(FILTER('Currently Exported'!P$3:P$140,EXACT('Currently Exported'!$A$3:$A$140,$A108)), """")"),"")</f>
        <v/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IFERROR(__xludf.DUMMYFUNCTION("IFERROR(FILTER('Currently Exported'!B$3:B$140,EXACT('Currently Exported'!$A$3:$A$140,$A109)), """")"),"")</f>
        <v/>
      </c>
      <c r="C109" s="1" t="str">
        <f ca="1">IFERROR(__xludf.DUMMYFUNCTION("IFERROR(FILTER('Currently Exported'!C$3:C$140,EXACT('Currently Exported'!$A$3:$A$140,$A109)), """")"),"")</f>
        <v/>
      </c>
      <c r="D109" s="1" t="str">
        <f ca="1">IFERROR(__xludf.DUMMYFUNCTION("IFERROR(FILTER('Currently Exported'!D$3:D$140,EXACT('Currently Exported'!$A$3:$A$140,$A109)), """")"),"")</f>
        <v/>
      </c>
      <c r="E109" s="1" t="str">
        <f ca="1">IFERROR(__xludf.DUMMYFUNCTION("IFERROR(FILTER('Currently Exported'!E$3:E$140,EXACT('Currently Exported'!$A$3:$A$140,$A109)), """")"),"")</f>
        <v/>
      </c>
      <c r="F109" s="1" t="str">
        <f ca="1">IFERROR(__xludf.DUMMYFUNCTION("IFERROR(FILTER('Currently Exported'!F$3:F$140,EXACT('Currently Exported'!$A$3:$A$140,$A109)), """")"),"")</f>
        <v/>
      </c>
      <c r="G109" s="1" t="str">
        <f ca="1">IFERROR(__xludf.DUMMYFUNCTION("IFERROR(FILTER('Currently Exported'!G$3:G$140,EXACT('Currently Exported'!$A$3:$A$140,$A109)), """")"),"")</f>
        <v/>
      </c>
      <c r="H109" s="1" t="str">
        <f ca="1">IFERROR(__xludf.DUMMYFUNCTION("IFERROR(FILTER('Currently Exported'!H$3:H$140,EXACT('Currently Exported'!$A$3:$A$140,$A109)), """")"),"")</f>
        <v/>
      </c>
      <c r="I109" s="1" t="str">
        <f ca="1">IFERROR(__xludf.DUMMYFUNCTION("IFERROR(FILTER('Currently Exported'!I$3:I$140,EXACT('Currently Exported'!$A$3:$A$140,$A109)), """")"),"")</f>
        <v/>
      </c>
      <c r="J109" s="1" t="str">
        <f ca="1">IFERROR(__xludf.DUMMYFUNCTION("IFERROR(FILTER('Currently Exported'!J$3:J$140,EXACT('Currently Exported'!$A$3:$A$140,$A109)), """")"),"")</f>
        <v/>
      </c>
      <c r="K109" s="1" t="str">
        <f ca="1">IFERROR(__xludf.DUMMYFUNCTION("IFERROR(FILTER('Currently Exported'!K$3:K$140,EXACT('Currently Exported'!$A$3:$A$140,$A109)), """")"),"")</f>
        <v/>
      </c>
      <c r="L109" s="1" t="str">
        <f ca="1">IFERROR(__xludf.DUMMYFUNCTION("IFERROR(FILTER('Currently Exported'!L$3:L$140,EXACT('Currently Exported'!$A$3:$A$140,$A109)), """")"),"")</f>
        <v/>
      </c>
      <c r="M109" s="1" t="str">
        <f ca="1">IFERROR(__xludf.DUMMYFUNCTION("IFERROR(FILTER('Currently Exported'!M$3:M$140,EXACT('Currently Exported'!$A$3:$A$140,$A109)), """")"),"")</f>
        <v/>
      </c>
      <c r="N109" s="1" t="str">
        <f ca="1">IFERROR(__xludf.DUMMYFUNCTION("IFERROR(FILTER('Currently Exported'!N$3:N$140,EXACT('Currently Exported'!$A$3:$A$140,$A109)), """")"),"")</f>
        <v/>
      </c>
      <c r="O109" s="1" t="str">
        <f ca="1">IFERROR(__xludf.DUMMYFUNCTION("IFERROR(FILTER('Currently Exported'!O$3:O$140,EXACT('Currently Exported'!$A$3:$A$140,$A109)), """")"),"")</f>
        <v/>
      </c>
      <c r="P109" s="1" t="str">
        <f ca="1">IFERROR(__xludf.DUMMYFUNCTION("IFERROR(FILTER('Currently Exported'!P$3:P$140,EXACT('Currently Exported'!$A$3:$A$140,$A109)), """")"),"")</f>
        <v/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IFERROR(__xludf.DUMMYFUNCTION("IFERROR(FILTER('Currently Exported'!B$3:B$140,EXACT('Currently Exported'!$A$3:$A$140,$A110)), """")"),"")</f>
        <v/>
      </c>
      <c r="C110" s="1" t="str">
        <f ca="1">IFERROR(__xludf.DUMMYFUNCTION("IFERROR(FILTER('Currently Exported'!C$3:C$140,EXACT('Currently Exported'!$A$3:$A$140,$A110)), """")"),"")</f>
        <v/>
      </c>
      <c r="D110" s="1" t="str">
        <f ca="1">IFERROR(__xludf.DUMMYFUNCTION("IFERROR(FILTER('Currently Exported'!D$3:D$140,EXACT('Currently Exported'!$A$3:$A$140,$A110)), """")"),"")</f>
        <v/>
      </c>
      <c r="E110" s="1" t="str">
        <f ca="1">IFERROR(__xludf.DUMMYFUNCTION("IFERROR(FILTER('Currently Exported'!E$3:E$140,EXACT('Currently Exported'!$A$3:$A$140,$A110)), """")"),"")</f>
        <v/>
      </c>
      <c r="F110" s="1" t="str">
        <f ca="1">IFERROR(__xludf.DUMMYFUNCTION("IFERROR(FILTER('Currently Exported'!F$3:F$140,EXACT('Currently Exported'!$A$3:$A$140,$A110)), """")"),"")</f>
        <v/>
      </c>
      <c r="G110" s="1" t="str">
        <f ca="1">IFERROR(__xludf.DUMMYFUNCTION("IFERROR(FILTER('Currently Exported'!G$3:G$140,EXACT('Currently Exported'!$A$3:$A$140,$A110)), """")"),"")</f>
        <v/>
      </c>
      <c r="H110" s="1" t="str">
        <f ca="1">IFERROR(__xludf.DUMMYFUNCTION("IFERROR(FILTER('Currently Exported'!H$3:H$140,EXACT('Currently Exported'!$A$3:$A$140,$A110)), """")"),"")</f>
        <v/>
      </c>
      <c r="I110" s="1" t="str">
        <f ca="1">IFERROR(__xludf.DUMMYFUNCTION("IFERROR(FILTER('Currently Exported'!I$3:I$140,EXACT('Currently Exported'!$A$3:$A$140,$A110)), """")"),"")</f>
        <v/>
      </c>
      <c r="J110" s="1" t="str">
        <f ca="1">IFERROR(__xludf.DUMMYFUNCTION("IFERROR(FILTER('Currently Exported'!J$3:J$140,EXACT('Currently Exported'!$A$3:$A$140,$A110)), """")"),"")</f>
        <v/>
      </c>
      <c r="K110" s="1" t="str">
        <f ca="1">IFERROR(__xludf.DUMMYFUNCTION("IFERROR(FILTER('Currently Exported'!K$3:K$140,EXACT('Currently Exported'!$A$3:$A$140,$A110)), """")"),"")</f>
        <v/>
      </c>
      <c r="L110" s="1" t="str">
        <f ca="1">IFERROR(__xludf.DUMMYFUNCTION("IFERROR(FILTER('Currently Exported'!L$3:L$140,EXACT('Currently Exported'!$A$3:$A$140,$A110)), """")"),"")</f>
        <v/>
      </c>
      <c r="M110" s="1" t="str">
        <f ca="1">IFERROR(__xludf.DUMMYFUNCTION("IFERROR(FILTER('Currently Exported'!M$3:M$140,EXACT('Currently Exported'!$A$3:$A$140,$A110)), """")"),"")</f>
        <v/>
      </c>
      <c r="N110" s="1" t="str">
        <f ca="1">IFERROR(__xludf.DUMMYFUNCTION("IFERROR(FILTER('Currently Exported'!N$3:N$140,EXACT('Currently Exported'!$A$3:$A$140,$A110)), """")"),"")</f>
        <v/>
      </c>
      <c r="O110" s="1" t="str">
        <f ca="1">IFERROR(__xludf.DUMMYFUNCTION("IFERROR(FILTER('Currently Exported'!O$3:O$140,EXACT('Currently Exported'!$A$3:$A$140,$A110)), """")"),"")</f>
        <v/>
      </c>
      <c r="P110" s="1" t="str">
        <f ca="1">IFERROR(__xludf.DUMMYFUNCTION("IFERROR(FILTER('Currently Exported'!P$3:P$140,EXACT('Currently Exported'!$A$3:$A$140,$A110)), """")"),"")</f>
        <v/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IFERROR(__xludf.DUMMYFUNCTION("IFERROR(FILTER('Currently Exported'!B$3:B$140,EXACT('Currently Exported'!$A$3:$A$140,$A111)), """")"),"")</f>
        <v/>
      </c>
      <c r="C111" s="1" t="str">
        <f ca="1">IFERROR(__xludf.DUMMYFUNCTION("IFERROR(FILTER('Currently Exported'!C$3:C$140,EXACT('Currently Exported'!$A$3:$A$140,$A111)), """")"),"")</f>
        <v/>
      </c>
      <c r="D111" s="1">
        <f ca="1">IFERROR(__xludf.DUMMYFUNCTION("IFERROR(FILTER('Currently Exported'!D$3:D$140,EXACT('Currently Exported'!$A$3:$A$140,$A111)), """")"),1)</f>
        <v>1</v>
      </c>
      <c r="E111" s="1">
        <f ca="1">IFERROR(__xludf.DUMMYFUNCTION("IFERROR(FILTER('Currently Exported'!E$3:E$140,EXACT('Currently Exported'!$A$3:$A$140,$A111)), """")"),1)</f>
        <v>1</v>
      </c>
      <c r="F111" s="1">
        <f ca="1">IFERROR(__xludf.DUMMYFUNCTION("IFERROR(FILTER('Currently Exported'!F$3:F$140,EXACT('Currently Exported'!$A$3:$A$140,$A111)), """")"),1)</f>
        <v>1</v>
      </c>
      <c r="G111" s="1">
        <f ca="1">IFERROR(__xludf.DUMMYFUNCTION("IFERROR(FILTER('Currently Exported'!G$3:G$140,EXACT('Currently Exported'!$A$3:$A$140,$A111)), """")"),1)</f>
        <v>1</v>
      </c>
      <c r="H111" s="1">
        <f ca="1">IFERROR(__xludf.DUMMYFUNCTION("IFERROR(FILTER('Currently Exported'!H$3:H$140,EXACT('Currently Exported'!$A$3:$A$140,$A111)), """")"),1)</f>
        <v>1</v>
      </c>
      <c r="I111" s="1">
        <f ca="1">IFERROR(__xludf.DUMMYFUNCTION("IFERROR(FILTER('Currently Exported'!I$3:I$140,EXACT('Currently Exported'!$A$3:$A$140,$A111)), """")"),1)</f>
        <v>1</v>
      </c>
      <c r="J111" s="1">
        <f ca="1">IFERROR(__xludf.DUMMYFUNCTION("IFERROR(FILTER('Currently Exported'!J$3:J$140,EXACT('Currently Exported'!$A$3:$A$140,$A111)), """")"),1)</f>
        <v>1</v>
      </c>
      <c r="K111" s="1">
        <f ca="1">IFERROR(__xludf.DUMMYFUNCTION("IFERROR(FILTER('Currently Exported'!K$3:K$140,EXACT('Currently Exported'!$A$3:$A$140,$A111)), """")"),1)</f>
        <v>1</v>
      </c>
      <c r="L111" s="1">
        <f ca="1">IFERROR(__xludf.DUMMYFUNCTION("IFERROR(FILTER('Currently Exported'!L$3:L$140,EXACT('Currently Exported'!$A$3:$A$140,$A111)), """")"),1)</f>
        <v>1</v>
      </c>
      <c r="M111" s="1">
        <f ca="1">IFERROR(__xludf.DUMMYFUNCTION("IFERROR(FILTER('Currently Exported'!M$3:M$140,EXACT('Currently Exported'!$A$3:$A$140,$A111)), """")"),1)</f>
        <v>1</v>
      </c>
      <c r="N111" s="1">
        <f ca="1">IFERROR(__xludf.DUMMYFUNCTION("IFERROR(FILTER('Currently Exported'!N$3:N$140,EXACT('Currently Exported'!$A$3:$A$140,$A111)), """")"),1)</f>
        <v>1</v>
      </c>
      <c r="O111" s="1">
        <f ca="1">IFERROR(__xludf.DUMMYFUNCTION("IFERROR(FILTER('Currently Exported'!O$3:O$140,EXACT('Currently Exported'!$A$3:$A$140,$A111)), """")"),1)</f>
        <v>1</v>
      </c>
      <c r="P111" s="1" t="str">
        <f ca="1">IFERROR(__xludf.DUMMYFUNCTION("IFERROR(FILTER('Currently Exported'!P$3:P$140,EXACT('Currently Exported'!$A$3:$A$140,$A111)), """")"),"")</f>
        <v/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IFERROR(__xludf.DUMMYFUNCTION("IFERROR(FILTER('Currently Exported'!B$3:B$140,EXACT('Currently Exported'!$A$3:$A$140,$A112)), """")"),"")</f>
        <v/>
      </c>
      <c r="C112" s="1" t="str">
        <f ca="1">IFERROR(__xludf.DUMMYFUNCTION("IFERROR(FILTER('Currently Exported'!C$3:C$140,EXACT('Currently Exported'!$A$3:$A$140,$A112)), """")"),"")</f>
        <v/>
      </c>
      <c r="D112" s="1">
        <f ca="1">IFERROR(__xludf.DUMMYFUNCTION("IFERROR(FILTER('Currently Exported'!D$3:D$140,EXACT('Currently Exported'!$A$3:$A$140,$A112)), """")"),1)</f>
        <v>1</v>
      </c>
      <c r="E112" s="1">
        <f ca="1">IFERROR(__xludf.DUMMYFUNCTION("IFERROR(FILTER('Currently Exported'!E$3:E$140,EXACT('Currently Exported'!$A$3:$A$140,$A112)), """")"),1)</f>
        <v>1</v>
      </c>
      <c r="F112" s="1">
        <f ca="1">IFERROR(__xludf.DUMMYFUNCTION("IFERROR(FILTER('Currently Exported'!F$3:F$140,EXACT('Currently Exported'!$A$3:$A$140,$A112)), """")"),1)</f>
        <v>1</v>
      </c>
      <c r="G112" s="1">
        <f ca="1">IFERROR(__xludf.DUMMYFUNCTION("IFERROR(FILTER('Currently Exported'!G$3:G$140,EXACT('Currently Exported'!$A$3:$A$140,$A112)), """")"),1)</f>
        <v>1</v>
      </c>
      <c r="H112" s="1">
        <f ca="1">IFERROR(__xludf.DUMMYFUNCTION("IFERROR(FILTER('Currently Exported'!H$3:H$140,EXACT('Currently Exported'!$A$3:$A$140,$A112)), """")"),1)</f>
        <v>1</v>
      </c>
      <c r="I112" s="1">
        <f ca="1">IFERROR(__xludf.DUMMYFUNCTION("IFERROR(FILTER('Currently Exported'!I$3:I$140,EXACT('Currently Exported'!$A$3:$A$140,$A112)), """")"),1)</f>
        <v>1</v>
      </c>
      <c r="J112" s="1">
        <f ca="1">IFERROR(__xludf.DUMMYFUNCTION("IFERROR(FILTER('Currently Exported'!J$3:J$140,EXACT('Currently Exported'!$A$3:$A$140,$A112)), """")"),1)</f>
        <v>1</v>
      </c>
      <c r="K112" s="1">
        <f ca="1">IFERROR(__xludf.DUMMYFUNCTION("IFERROR(FILTER('Currently Exported'!K$3:K$140,EXACT('Currently Exported'!$A$3:$A$140,$A112)), """")"),1)</f>
        <v>1</v>
      </c>
      <c r="L112" s="1">
        <f ca="1">IFERROR(__xludf.DUMMYFUNCTION("IFERROR(FILTER('Currently Exported'!L$3:L$140,EXACT('Currently Exported'!$A$3:$A$140,$A112)), """")"),1)</f>
        <v>1</v>
      </c>
      <c r="M112" s="1">
        <f ca="1">IFERROR(__xludf.DUMMYFUNCTION("IFERROR(FILTER('Currently Exported'!M$3:M$140,EXACT('Currently Exported'!$A$3:$A$140,$A112)), """")"),1)</f>
        <v>1</v>
      </c>
      <c r="N112" s="1">
        <f ca="1">IFERROR(__xludf.DUMMYFUNCTION("IFERROR(FILTER('Currently Exported'!N$3:N$140,EXACT('Currently Exported'!$A$3:$A$140,$A112)), """")"),1)</f>
        <v>1</v>
      </c>
      <c r="O112" s="1">
        <f ca="1">IFERROR(__xludf.DUMMYFUNCTION("IFERROR(FILTER('Currently Exported'!O$3:O$140,EXACT('Currently Exported'!$A$3:$A$140,$A112)), """")"),1)</f>
        <v>1</v>
      </c>
      <c r="P112" s="1" t="str">
        <f ca="1">IFERROR(__xludf.DUMMYFUNCTION("IFERROR(FILTER('Currently Exported'!P$3:P$140,EXACT('Currently Exported'!$A$3:$A$140,$A112)), """")"),"")</f>
        <v/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IFERROR(__xludf.DUMMYFUNCTION("IFERROR(FILTER('Currently Exported'!B$3:B$140,EXACT('Currently Exported'!$A$3:$A$140,$A113)), """")"),"")</f>
        <v/>
      </c>
      <c r="C113" s="1" t="str">
        <f ca="1">IFERROR(__xludf.DUMMYFUNCTION("IFERROR(FILTER('Currently Exported'!C$3:C$140,EXACT('Currently Exported'!$A$3:$A$140,$A113)), """")"),"")</f>
        <v/>
      </c>
      <c r="D113" s="1">
        <f ca="1">IFERROR(__xludf.DUMMYFUNCTION("IFERROR(FILTER('Currently Exported'!D$3:D$140,EXACT('Currently Exported'!$A$3:$A$140,$A113)), """")"),1)</f>
        <v>1</v>
      </c>
      <c r="E113" s="1">
        <f ca="1">IFERROR(__xludf.DUMMYFUNCTION("IFERROR(FILTER('Currently Exported'!E$3:E$140,EXACT('Currently Exported'!$A$3:$A$140,$A113)), """")"),1)</f>
        <v>1</v>
      </c>
      <c r="F113" s="1">
        <f ca="1">IFERROR(__xludf.DUMMYFUNCTION("IFERROR(FILTER('Currently Exported'!F$3:F$140,EXACT('Currently Exported'!$A$3:$A$140,$A113)), """")"),1)</f>
        <v>1</v>
      </c>
      <c r="G113" s="1">
        <f ca="1">IFERROR(__xludf.DUMMYFUNCTION("IFERROR(FILTER('Currently Exported'!G$3:G$140,EXACT('Currently Exported'!$A$3:$A$140,$A113)), """")"),1)</f>
        <v>1</v>
      </c>
      <c r="H113" s="1">
        <f ca="1">IFERROR(__xludf.DUMMYFUNCTION("IFERROR(FILTER('Currently Exported'!H$3:H$140,EXACT('Currently Exported'!$A$3:$A$140,$A113)), """")"),1)</f>
        <v>1</v>
      </c>
      <c r="I113" s="1">
        <f ca="1">IFERROR(__xludf.DUMMYFUNCTION("IFERROR(FILTER('Currently Exported'!I$3:I$140,EXACT('Currently Exported'!$A$3:$A$140,$A113)), """")"),1)</f>
        <v>1</v>
      </c>
      <c r="J113" s="1">
        <f ca="1">IFERROR(__xludf.DUMMYFUNCTION("IFERROR(FILTER('Currently Exported'!J$3:J$140,EXACT('Currently Exported'!$A$3:$A$140,$A113)), """")"),1)</f>
        <v>1</v>
      </c>
      <c r="K113" s="1" t="str">
        <f ca="1">IFERROR(__xludf.DUMMYFUNCTION("IFERROR(FILTER('Currently Exported'!K$3:K$140,EXACT('Currently Exported'!$A$3:$A$140,$A113)), """")"),"")</f>
        <v/>
      </c>
      <c r="L113" s="1" t="str">
        <f ca="1">IFERROR(__xludf.DUMMYFUNCTION("IFERROR(FILTER('Currently Exported'!L$3:L$140,EXACT('Currently Exported'!$A$3:$A$140,$A113)), """")"),"")</f>
        <v/>
      </c>
      <c r="M113" s="1" t="str">
        <f ca="1">IFERROR(__xludf.DUMMYFUNCTION("IFERROR(FILTER('Currently Exported'!M$3:M$140,EXACT('Currently Exported'!$A$3:$A$140,$A113)), """")"),"")</f>
        <v/>
      </c>
      <c r="N113" s="1" t="str">
        <f ca="1">IFERROR(__xludf.DUMMYFUNCTION("IFERROR(FILTER('Currently Exported'!N$3:N$140,EXACT('Currently Exported'!$A$3:$A$140,$A113)), """")"),"")</f>
        <v/>
      </c>
      <c r="O113" s="1" t="str">
        <f ca="1">IFERROR(__xludf.DUMMYFUNCTION("IFERROR(FILTER('Currently Exported'!O$3:O$140,EXACT('Currently Exported'!$A$3:$A$140,$A113)), """")"),"")</f>
        <v/>
      </c>
      <c r="P113" s="1" t="str">
        <f ca="1">IFERROR(__xludf.DUMMYFUNCTION("IFERROR(FILTER('Currently Exported'!P$3:P$140,EXACT('Currently Exported'!$A$3:$A$140,$A113)), """")"),"")</f>
        <v/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IFERROR(__xludf.DUMMYFUNCTION("IFERROR(FILTER('Currently Exported'!B$3:B$140,EXACT('Currently Exported'!$A$3:$A$140,$A114)), """")"),"")</f>
        <v/>
      </c>
      <c r="C114" s="1" t="str">
        <f ca="1">IFERROR(__xludf.DUMMYFUNCTION("IFERROR(FILTER('Currently Exported'!C$3:C$140,EXACT('Currently Exported'!$A$3:$A$140,$A114)), """")"),"")</f>
        <v/>
      </c>
      <c r="D114" s="1" t="str">
        <f ca="1">IFERROR(__xludf.DUMMYFUNCTION("IFERROR(FILTER('Currently Exported'!D$3:D$140,EXACT('Currently Exported'!$A$3:$A$140,$A114)), """")"),"")</f>
        <v/>
      </c>
      <c r="E114" s="1" t="str">
        <f ca="1">IFERROR(__xludf.DUMMYFUNCTION("IFERROR(FILTER('Currently Exported'!E$3:E$140,EXACT('Currently Exported'!$A$3:$A$140,$A114)), """")"),"")</f>
        <v/>
      </c>
      <c r="F114" s="1" t="str">
        <f ca="1">IFERROR(__xludf.DUMMYFUNCTION("IFERROR(FILTER('Currently Exported'!F$3:F$140,EXACT('Currently Exported'!$A$3:$A$140,$A114)), """")"),"")</f>
        <v/>
      </c>
      <c r="G114" s="1" t="str">
        <f ca="1">IFERROR(__xludf.DUMMYFUNCTION("IFERROR(FILTER('Currently Exported'!G$3:G$140,EXACT('Currently Exported'!$A$3:$A$140,$A114)), """")"),"")</f>
        <v/>
      </c>
      <c r="H114" s="1" t="str">
        <f ca="1">IFERROR(__xludf.DUMMYFUNCTION("IFERROR(FILTER('Currently Exported'!H$3:H$140,EXACT('Currently Exported'!$A$3:$A$140,$A114)), """")"),"")</f>
        <v/>
      </c>
      <c r="I114" s="1" t="str">
        <f ca="1">IFERROR(__xludf.DUMMYFUNCTION("IFERROR(FILTER('Currently Exported'!I$3:I$140,EXACT('Currently Exported'!$A$3:$A$140,$A114)), """")"),"")</f>
        <v/>
      </c>
      <c r="J114" s="1" t="str">
        <f ca="1">IFERROR(__xludf.DUMMYFUNCTION("IFERROR(FILTER('Currently Exported'!J$3:J$140,EXACT('Currently Exported'!$A$3:$A$140,$A114)), """")"),"")</f>
        <v/>
      </c>
      <c r="K114" s="1">
        <f ca="1">IFERROR(__xludf.DUMMYFUNCTION("IFERROR(FILTER('Currently Exported'!K$3:K$140,EXACT('Currently Exported'!$A$3:$A$140,$A114)), """")"),1)</f>
        <v>1</v>
      </c>
      <c r="L114" s="1">
        <f ca="1">IFERROR(__xludf.DUMMYFUNCTION("IFERROR(FILTER('Currently Exported'!L$3:L$140,EXACT('Currently Exported'!$A$3:$A$140,$A114)), """")"),1)</f>
        <v>1</v>
      </c>
      <c r="M114" s="1">
        <f ca="1">IFERROR(__xludf.DUMMYFUNCTION("IFERROR(FILTER('Currently Exported'!M$3:M$140,EXACT('Currently Exported'!$A$3:$A$140,$A114)), """")"),1)</f>
        <v>1</v>
      </c>
      <c r="N114" s="1">
        <f ca="1">IFERROR(__xludf.DUMMYFUNCTION("IFERROR(FILTER('Currently Exported'!N$3:N$140,EXACT('Currently Exported'!$A$3:$A$140,$A114)), """")"),1)</f>
        <v>1</v>
      </c>
      <c r="O114" s="1">
        <f ca="1">IFERROR(__xludf.DUMMYFUNCTION("IFERROR(FILTER('Currently Exported'!O$3:O$140,EXACT('Currently Exported'!$A$3:$A$140,$A114)), """")"),1)</f>
        <v>1</v>
      </c>
      <c r="P114" s="1" t="str">
        <f ca="1">IFERROR(__xludf.DUMMYFUNCTION("IFERROR(FILTER('Currently Exported'!P$3:P$140,EXACT('Currently Exported'!$A$3:$A$140,$A114)), """")"),"")</f>
        <v/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IFERROR(__xludf.DUMMYFUNCTION("IFERROR(FILTER('Currently Exported'!B$3:B$140,EXACT('Currently Exported'!$A$3:$A$140,$A115)), """")"),"")</f>
        <v/>
      </c>
      <c r="C115" s="1" t="str">
        <f ca="1">IFERROR(__xludf.DUMMYFUNCTION("IFERROR(FILTER('Currently Exported'!C$3:C$140,EXACT('Currently Exported'!$A$3:$A$140,$A115)), """")"),"")</f>
        <v/>
      </c>
      <c r="D115" s="1" t="str">
        <f ca="1">IFERROR(__xludf.DUMMYFUNCTION("IFERROR(FILTER('Currently Exported'!D$3:D$140,EXACT('Currently Exported'!$A$3:$A$140,$A115)), """")"),"")</f>
        <v/>
      </c>
      <c r="E115" s="1" t="str">
        <f ca="1">IFERROR(__xludf.DUMMYFUNCTION("IFERROR(FILTER('Currently Exported'!E$3:E$140,EXACT('Currently Exported'!$A$3:$A$140,$A115)), """")"),"")</f>
        <v/>
      </c>
      <c r="F115" s="1" t="str">
        <f ca="1">IFERROR(__xludf.DUMMYFUNCTION("IFERROR(FILTER('Currently Exported'!F$3:F$140,EXACT('Currently Exported'!$A$3:$A$140,$A115)), """")"),"")</f>
        <v/>
      </c>
      <c r="G115" s="1" t="str">
        <f ca="1">IFERROR(__xludf.DUMMYFUNCTION("IFERROR(FILTER('Currently Exported'!G$3:G$140,EXACT('Currently Exported'!$A$3:$A$140,$A115)), """")"),"")</f>
        <v/>
      </c>
      <c r="H115" s="1" t="str">
        <f ca="1">IFERROR(__xludf.DUMMYFUNCTION("IFERROR(FILTER('Currently Exported'!H$3:H$140,EXACT('Currently Exported'!$A$3:$A$140,$A115)), """")"),"")</f>
        <v/>
      </c>
      <c r="I115" s="1" t="str">
        <f ca="1">IFERROR(__xludf.DUMMYFUNCTION("IFERROR(FILTER('Currently Exported'!I$3:I$140,EXACT('Currently Exported'!$A$3:$A$140,$A115)), """")"),"")</f>
        <v/>
      </c>
      <c r="J115" s="1" t="str">
        <f ca="1">IFERROR(__xludf.DUMMYFUNCTION("IFERROR(FILTER('Currently Exported'!J$3:J$140,EXACT('Currently Exported'!$A$3:$A$140,$A115)), """")"),"")</f>
        <v/>
      </c>
      <c r="K115" s="1" t="str">
        <f ca="1">IFERROR(__xludf.DUMMYFUNCTION("IFERROR(FILTER('Currently Exported'!K$3:K$140,EXACT('Currently Exported'!$A$3:$A$140,$A115)), """")"),"")</f>
        <v/>
      </c>
      <c r="L115" s="1" t="str">
        <f ca="1">IFERROR(__xludf.DUMMYFUNCTION("IFERROR(FILTER('Currently Exported'!L$3:L$140,EXACT('Currently Exported'!$A$3:$A$140,$A115)), """")"),"")</f>
        <v/>
      </c>
      <c r="M115" s="1" t="str">
        <f ca="1">IFERROR(__xludf.DUMMYFUNCTION("IFERROR(FILTER('Currently Exported'!M$3:M$140,EXACT('Currently Exported'!$A$3:$A$140,$A115)), """")"),"")</f>
        <v/>
      </c>
      <c r="N115" s="1" t="str">
        <f ca="1">IFERROR(__xludf.DUMMYFUNCTION("IFERROR(FILTER('Currently Exported'!N$3:N$140,EXACT('Currently Exported'!$A$3:$A$140,$A115)), """")"),"")</f>
        <v/>
      </c>
      <c r="O115" s="1" t="str">
        <f ca="1">IFERROR(__xludf.DUMMYFUNCTION("IFERROR(FILTER('Currently Exported'!O$3:O$140,EXACT('Currently Exported'!$A$3:$A$140,$A115)), """")"),"")</f>
        <v/>
      </c>
      <c r="P115" s="1" t="str">
        <f ca="1">IFERROR(__xludf.DUMMYFUNCTION("IFERROR(FILTER('Currently Exported'!P$3:P$140,EXACT('Currently Exported'!$A$3:$A$140,$A115)), """")"),"")</f>
        <v/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IFERROR(__xludf.DUMMYFUNCTION("IFERROR(FILTER('Currently Exported'!B$3:B$140,EXACT('Currently Exported'!$A$3:$A$140,$A116)), """")"),"")</f>
        <v/>
      </c>
      <c r="C116" s="1" t="str">
        <f ca="1">IFERROR(__xludf.DUMMYFUNCTION("IFERROR(FILTER('Currently Exported'!C$3:C$140,EXACT('Currently Exported'!$A$3:$A$140,$A116)), """")"),"")</f>
        <v/>
      </c>
      <c r="D116" s="1">
        <f ca="1">IFERROR(__xludf.DUMMYFUNCTION("IFERROR(FILTER('Currently Exported'!D$3:D$140,EXACT('Currently Exported'!$A$3:$A$140,$A116)), """")"),1)</f>
        <v>1</v>
      </c>
      <c r="E116" s="1">
        <f ca="1">IFERROR(__xludf.DUMMYFUNCTION("IFERROR(FILTER('Currently Exported'!E$3:E$140,EXACT('Currently Exported'!$A$3:$A$140,$A116)), """")"),1)</f>
        <v>1</v>
      </c>
      <c r="F116" s="1">
        <f ca="1">IFERROR(__xludf.DUMMYFUNCTION("IFERROR(FILTER('Currently Exported'!F$3:F$140,EXACT('Currently Exported'!$A$3:$A$140,$A116)), """")"),1)</f>
        <v>1</v>
      </c>
      <c r="G116" s="1">
        <f ca="1">IFERROR(__xludf.DUMMYFUNCTION("IFERROR(FILTER('Currently Exported'!G$3:G$140,EXACT('Currently Exported'!$A$3:$A$140,$A116)), """")"),1)</f>
        <v>1</v>
      </c>
      <c r="H116" s="1">
        <f ca="1">IFERROR(__xludf.DUMMYFUNCTION("IFERROR(FILTER('Currently Exported'!H$3:H$140,EXACT('Currently Exported'!$A$3:$A$140,$A116)), """")"),1)</f>
        <v>1</v>
      </c>
      <c r="I116" s="1">
        <f ca="1">IFERROR(__xludf.DUMMYFUNCTION("IFERROR(FILTER('Currently Exported'!I$3:I$140,EXACT('Currently Exported'!$A$3:$A$140,$A116)), """")"),1)</f>
        <v>1</v>
      </c>
      <c r="J116" s="1">
        <f ca="1">IFERROR(__xludf.DUMMYFUNCTION("IFERROR(FILTER('Currently Exported'!J$3:J$140,EXACT('Currently Exported'!$A$3:$A$140,$A116)), """")"),1)</f>
        <v>1</v>
      </c>
      <c r="K116" s="1">
        <f ca="1">IFERROR(__xludf.DUMMYFUNCTION("IFERROR(FILTER('Currently Exported'!K$3:K$140,EXACT('Currently Exported'!$A$3:$A$140,$A116)), """")"),1)</f>
        <v>1</v>
      </c>
      <c r="L116" s="1">
        <f ca="1">IFERROR(__xludf.DUMMYFUNCTION("IFERROR(FILTER('Currently Exported'!L$3:L$140,EXACT('Currently Exported'!$A$3:$A$140,$A116)), """")"),1)</f>
        <v>1</v>
      </c>
      <c r="M116" s="1">
        <f ca="1">IFERROR(__xludf.DUMMYFUNCTION("IFERROR(FILTER('Currently Exported'!M$3:M$140,EXACT('Currently Exported'!$A$3:$A$140,$A116)), """")"),1)</f>
        <v>1</v>
      </c>
      <c r="N116" s="1">
        <f ca="1">IFERROR(__xludf.DUMMYFUNCTION("IFERROR(FILTER('Currently Exported'!N$3:N$140,EXACT('Currently Exported'!$A$3:$A$140,$A116)), """")"),1)</f>
        <v>1</v>
      </c>
      <c r="O116" s="1">
        <f ca="1">IFERROR(__xludf.DUMMYFUNCTION("IFERROR(FILTER('Currently Exported'!O$3:O$140,EXACT('Currently Exported'!$A$3:$A$140,$A116)), """")"),1)</f>
        <v>1</v>
      </c>
      <c r="P116" s="1" t="str">
        <f ca="1">IFERROR(__xludf.DUMMYFUNCTION("IFERROR(FILTER('Currently Exported'!P$3:P$140,EXACT('Currently Exported'!$A$3:$A$140,$A116)), """")"),"")</f>
        <v/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IFERROR(__xludf.DUMMYFUNCTION("IFERROR(FILTER('Currently Exported'!B$3:B$140,EXACT('Currently Exported'!$A$3:$A$140,$A117)), """")"),"")</f>
        <v/>
      </c>
      <c r="C117" s="1" t="str">
        <f ca="1">IFERROR(__xludf.DUMMYFUNCTION("IFERROR(FILTER('Currently Exported'!C$3:C$140,EXACT('Currently Exported'!$A$3:$A$140,$A117)), """")"),"")</f>
        <v/>
      </c>
      <c r="D117" s="1" t="str">
        <f ca="1">IFERROR(__xludf.DUMMYFUNCTION("IFERROR(FILTER('Currently Exported'!D$3:D$140,EXACT('Currently Exported'!$A$3:$A$140,$A117)), """")"),"")</f>
        <v/>
      </c>
      <c r="E117" s="1" t="str">
        <f ca="1">IFERROR(__xludf.DUMMYFUNCTION("IFERROR(FILTER('Currently Exported'!E$3:E$140,EXACT('Currently Exported'!$A$3:$A$140,$A117)), """")"),"")</f>
        <v/>
      </c>
      <c r="F117" s="1" t="str">
        <f ca="1">IFERROR(__xludf.DUMMYFUNCTION("IFERROR(FILTER('Currently Exported'!F$3:F$140,EXACT('Currently Exported'!$A$3:$A$140,$A117)), """")"),"")</f>
        <v/>
      </c>
      <c r="G117" s="1" t="str">
        <f ca="1">IFERROR(__xludf.DUMMYFUNCTION("IFERROR(FILTER('Currently Exported'!G$3:G$140,EXACT('Currently Exported'!$A$3:$A$140,$A117)), """")"),"")</f>
        <v/>
      </c>
      <c r="H117" s="1" t="str">
        <f ca="1">IFERROR(__xludf.DUMMYFUNCTION("IFERROR(FILTER('Currently Exported'!H$3:H$140,EXACT('Currently Exported'!$A$3:$A$140,$A117)), """")"),"")</f>
        <v/>
      </c>
      <c r="I117" s="1" t="str">
        <f ca="1">IFERROR(__xludf.DUMMYFUNCTION("IFERROR(FILTER('Currently Exported'!I$3:I$140,EXACT('Currently Exported'!$A$3:$A$140,$A117)), """")"),"")</f>
        <v/>
      </c>
      <c r="J117" s="1" t="str">
        <f ca="1">IFERROR(__xludf.DUMMYFUNCTION("IFERROR(FILTER('Currently Exported'!J$3:J$140,EXACT('Currently Exported'!$A$3:$A$140,$A117)), """")"),"")</f>
        <v/>
      </c>
      <c r="K117" s="1" t="str">
        <f ca="1">IFERROR(__xludf.DUMMYFUNCTION("IFERROR(FILTER('Currently Exported'!K$3:K$140,EXACT('Currently Exported'!$A$3:$A$140,$A117)), """")"),"")</f>
        <v/>
      </c>
      <c r="L117" s="1" t="str">
        <f ca="1">IFERROR(__xludf.DUMMYFUNCTION("IFERROR(FILTER('Currently Exported'!L$3:L$140,EXACT('Currently Exported'!$A$3:$A$140,$A117)), """")"),"")</f>
        <v/>
      </c>
      <c r="M117" s="1" t="str">
        <f ca="1">IFERROR(__xludf.DUMMYFUNCTION("IFERROR(FILTER('Currently Exported'!M$3:M$140,EXACT('Currently Exported'!$A$3:$A$140,$A117)), """")"),"")</f>
        <v/>
      </c>
      <c r="N117" s="1" t="str">
        <f ca="1">IFERROR(__xludf.DUMMYFUNCTION("IFERROR(FILTER('Currently Exported'!N$3:N$140,EXACT('Currently Exported'!$A$3:$A$140,$A117)), """")"),"")</f>
        <v/>
      </c>
      <c r="O117" s="1" t="str">
        <f ca="1">IFERROR(__xludf.DUMMYFUNCTION("IFERROR(FILTER('Currently Exported'!O$3:O$140,EXACT('Currently Exported'!$A$3:$A$140,$A117)), """")"),"")</f>
        <v/>
      </c>
      <c r="P117" s="1" t="str">
        <f ca="1">IFERROR(__xludf.DUMMYFUNCTION("IFERROR(FILTER('Currently Exported'!P$3:P$140,EXACT('Currently Exported'!$A$3:$A$140,$A117)), """")"),"")</f>
        <v/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IFERROR(__xludf.DUMMYFUNCTION("IFERROR(FILTER('Currently Exported'!B$3:B$140,EXACT('Currently Exported'!$A$3:$A$140,$A118)), """")"),"")</f>
        <v/>
      </c>
      <c r="C118" s="1" t="str">
        <f ca="1">IFERROR(__xludf.DUMMYFUNCTION("IFERROR(FILTER('Currently Exported'!C$3:C$140,EXACT('Currently Exported'!$A$3:$A$140,$A118)), """")"),"")</f>
        <v/>
      </c>
      <c r="D118" s="1">
        <f ca="1">IFERROR(__xludf.DUMMYFUNCTION("IFERROR(FILTER('Currently Exported'!D$3:D$140,EXACT('Currently Exported'!$A$3:$A$140,$A118)), """")"),1)</f>
        <v>1</v>
      </c>
      <c r="E118" s="1">
        <f ca="1">IFERROR(__xludf.DUMMYFUNCTION("IFERROR(FILTER('Currently Exported'!E$3:E$140,EXACT('Currently Exported'!$A$3:$A$140,$A118)), """")"),1)</f>
        <v>1</v>
      </c>
      <c r="F118" s="1">
        <f ca="1">IFERROR(__xludf.DUMMYFUNCTION("IFERROR(FILTER('Currently Exported'!F$3:F$140,EXACT('Currently Exported'!$A$3:$A$140,$A118)), """")"),1)</f>
        <v>1</v>
      </c>
      <c r="G118" s="1">
        <f ca="1">IFERROR(__xludf.DUMMYFUNCTION("IFERROR(FILTER('Currently Exported'!G$3:G$140,EXACT('Currently Exported'!$A$3:$A$140,$A118)), """")"),1)</f>
        <v>1</v>
      </c>
      <c r="H118" s="1">
        <f ca="1">IFERROR(__xludf.DUMMYFUNCTION("IFERROR(FILTER('Currently Exported'!H$3:H$140,EXACT('Currently Exported'!$A$3:$A$140,$A118)), """")"),1)</f>
        <v>1</v>
      </c>
      <c r="I118" s="1">
        <f ca="1">IFERROR(__xludf.DUMMYFUNCTION("IFERROR(FILTER('Currently Exported'!I$3:I$140,EXACT('Currently Exported'!$A$3:$A$140,$A118)), """")"),1)</f>
        <v>1</v>
      </c>
      <c r="J118" s="1">
        <f ca="1">IFERROR(__xludf.DUMMYFUNCTION("IFERROR(FILTER('Currently Exported'!J$3:J$140,EXACT('Currently Exported'!$A$3:$A$140,$A118)), """")"),1)</f>
        <v>1</v>
      </c>
      <c r="K118" s="1">
        <f ca="1">IFERROR(__xludf.DUMMYFUNCTION("IFERROR(FILTER('Currently Exported'!K$3:K$140,EXACT('Currently Exported'!$A$3:$A$140,$A118)), """")"),1)</f>
        <v>1</v>
      </c>
      <c r="L118" s="1">
        <f ca="1">IFERROR(__xludf.DUMMYFUNCTION("IFERROR(FILTER('Currently Exported'!L$3:L$140,EXACT('Currently Exported'!$A$3:$A$140,$A118)), """")"),1)</f>
        <v>1</v>
      </c>
      <c r="M118" s="1">
        <f ca="1">IFERROR(__xludf.DUMMYFUNCTION("IFERROR(FILTER('Currently Exported'!M$3:M$140,EXACT('Currently Exported'!$A$3:$A$140,$A118)), """")"),1)</f>
        <v>1</v>
      </c>
      <c r="N118" s="1">
        <f ca="1">IFERROR(__xludf.DUMMYFUNCTION("IFERROR(FILTER('Currently Exported'!N$3:N$140,EXACT('Currently Exported'!$A$3:$A$140,$A118)), """")"),1)</f>
        <v>1</v>
      </c>
      <c r="O118" s="1">
        <f ca="1">IFERROR(__xludf.DUMMYFUNCTION("IFERROR(FILTER('Currently Exported'!O$3:O$140,EXACT('Currently Exported'!$A$3:$A$140,$A118)), """")"),1)</f>
        <v>1</v>
      </c>
      <c r="P118" s="1" t="str">
        <f ca="1">IFERROR(__xludf.DUMMYFUNCTION("IFERROR(FILTER('Currently Exported'!P$3:P$140,EXACT('Currently Exported'!$A$3:$A$140,$A118)), """")"),"")</f>
        <v/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IFERROR(__xludf.DUMMYFUNCTION("IFERROR(FILTER('Currently Exported'!B$3:B$140,EXACT('Currently Exported'!$A$3:$A$140,$A119)), """")"),"")</f>
        <v/>
      </c>
      <c r="C119" s="1" t="str">
        <f ca="1">IFERROR(__xludf.DUMMYFUNCTION("IFERROR(FILTER('Currently Exported'!C$3:C$140,EXACT('Currently Exported'!$A$3:$A$140,$A119)), """")"),"")</f>
        <v/>
      </c>
      <c r="D119" s="1">
        <f ca="1">IFERROR(__xludf.DUMMYFUNCTION("IFERROR(FILTER('Currently Exported'!D$3:D$140,EXACT('Currently Exported'!$A$3:$A$140,$A119)), """")"),1)</f>
        <v>1</v>
      </c>
      <c r="E119" s="1">
        <f ca="1">IFERROR(__xludf.DUMMYFUNCTION("IFERROR(FILTER('Currently Exported'!E$3:E$140,EXACT('Currently Exported'!$A$3:$A$140,$A119)), """")"),1)</f>
        <v>1</v>
      </c>
      <c r="F119" s="1">
        <f ca="1">IFERROR(__xludf.DUMMYFUNCTION("IFERROR(FILTER('Currently Exported'!F$3:F$140,EXACT('Currently Exported'!$A$3:$A$140,$A119)), """")"),1)</f>
        <v>1</v>
      </c>
      <c r="G119" s="1">
        <f ca="1">IFERROR(__xludf.DUMMYFUNCTION("IFERROR(FILTER('Currently Exported'!G$3:G$140,EXACT('Currently Exported'!$A$3:$A$140,$A119)), """")"),1)</f>
        <v>1</v>
      </c>
      <c r="H119" s="1">
        <f ca="1">IFERROR(__xludf.DUMMYFUNCTION("IFERROR(FILTER('Currently Exported'!H$3:H$140,EXACT('Currently Exported'!$A$3:$A$140,$A119)), """")"),1)</f>
        <v>1</v>
      </c>
      <c r="I119" s="1">
        <f ca="1">IFERROR(__xludf.DUMMYFUNCTION("IFERROR(FILTER('Currently Exported'!I$3:I$140,EXACT('Currently Exported'!$A$3:$A$140,$A119)), """")"),1)</f>
        <v>1</v>
      </c>
      <c r="J119" s="1">
        <f ca="1">IFERROR(__xludf.DUMMYFUNCTION("IFERROR(FILTER('Currently Exported'!J$3:J$140,EXACT('Currently Exported'!$A$3:$A$140,$A119)), """")"),1)</f>
        <v>1</v>
      </c>
      <c r="K119" s="1">
        <f ca="1">IFERROR(__xludf.DUMMYFUNCTION("IFERROR(FILTER('Currently Exported'!K$3:K$140,EXACT('Currently Exported'!$A$3:$A$140,$A119)), """")"),1)</f>
        <v>1</v>
      </c>
      <c r="L119" s="1">
        <f ca="1">IFERROR(__xludf.DUMMYFUNCTION("IFERROR(FILTER('Currently Exported'!L$3:L$140,EXACT('Currently Exported'!$A$3:$A$140,$A119)), """")"),1)</f>
        <v>1</v>
      </c>
      <c r="M119" s="1">
        <f ca="1">IFERROR(__xludf.DUMMYFUNCTION("IFERROR(FILTER('Currently Exported'!M$3:M$140,EXACT('Currently Exported'!$A$3:$A$140,$A119)), """")"),1)</f>
        <v>1</v>
      </c>
      <c r="N119" s="1">
        <f ca="1">IFERROR(__xludf.DUMMYFUNCTION("IFERROR(FILTER('Currently Exported'!N$3:N$140,EXACT('Currently Exported'!$A$3:$A$140,$A119)), """")"),1)</f>
        <v>1</v>
      </c>
      <c r="O119" s="1">
        <f ca="1">IFERROR(__xludf.DUMMYFUNCTION("IFERROR(FILTER('Currently Exported'!O$3:O$140,EXACT('Currently Exported'!$A$3:$A$140,$A119)), """")"),1)</f>
        <v>1</v>
      </c>
      <c r="P119" s="1" t="str">
        <f ca="1">IFERROR(__xludf.DUMMYFUNCTION("IFERROR(FILTER('Currently Exported'!P$3:P$140,EXACT('Currently Exported'!$A$3:$A$140,$A119)), """")"),"")</f>
        <v/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IFERROR(__xludf.DUMMYFUNCTION("IFERROR(FILTER('Currently Exported'!B$3:B$140,EXACT('Currently Exported'!$A$3:$A$140,$A120)), """")"),"")</f>
        <v/>
      </c>
      <c r="C120" s="1" t="str">
        <f ca="1">IFERROR(__xludf.DUMMYFUNCTION("IFERROR(FILTER('Currently Exported'!C$3:C$140,EXACT('Currently Exported'!$A$3:$A$140,$A120)), """")"),"")</f>
        <v/>
      </c>
      <c r="D120" s="1">
        <f ca="1">IFERROR(__xludf.DUMMYFUNCTION("IFERROR(FILTER('Currently Exported'!D$3:D$140,EXACT('Currently Exported'!$A$3:$A$140,$A120)), """")"),1)</f>
        <v>1</v>
      </c>
      <c r="E120" s="1">
        <f ca="1">IFERROR(__xludf.DUMMYFUNCTION("IFERROR(FILTER('Currently Exported'!E$3:E$140,EXACT('Currently Exported'!$A$3:$A$140,$A120)), """")"),1)</f>
        <v>1</v>
      </c>
      <c r="F120" s="1">
        <f ca="1">IFERROR(__xludf.DUMMYFUNCTION("IFERROR(FILTER('Currently Exported'!F$3:F$140,EXACT('Currently Exported'!$A$3:$A$140,$A120)), """")"),1)</f>
        <v>1</v>
      </c>
      <c r="G120" s="1">
        <f ca="1">IFERROR(__xludf.DUMMYFUNCTION("IFERROR(FILTER('Currently Exported'!G$3:G$140,EXACT('Currently Exported'!$A$3:$A$140,$A120)), """")"),1)</f>
        <v>1</v>
      </c>
      <c r="H120" s="1">
        <f ca="1">IFERROR(__xludf.DUMMYFUNCTION("IFERROR(FILTER('Currently Exported'!H$3:H$140,EXACT('Currently Exported'!$A$3:$A$140,$A120)), """")"),1)</f>
        <v>1</v>
      </c>
      <c r="I120" s="1">
        <f ca="1">IFERROR(__xludf.DUMMYFUNCTION("IFERROR(FILTER('Currently Exported'!I$3:I$140,EXACT('Currently Exported'!$A$3:$A$140,$A120)), """")"),1)</f>
        <v>1</v>
      </c>
      <c r="J120" s="1">
        <f ca="1">IFERROR(__xludf.DUMMYFUNCTION("IFERROR(FILTER('Currently Exported'!J$3:J$140,EXACT('Currently Exported'!$A$3:$A$140,$A120)), """")"),1)</f>
        <v>1</v>
      </c>
      <c r="K120" s="1">
        <f ca="1">IFERROR(__xludf.DUMMYFUNCTION("IFERROR(FILTER('Currently Exported'!K$3:K$140,EXACT('Currently Exported'!$A$3:$A$140,$A120)), """")"),1)</f>
        <v>1</v>
      </c>
      <c r="L120" s="1">
        <f ca="1">IFERROR(__xludf.DUMMYFUNCTION("IFERROR(FILTER('Currently Exported'!L$3:L$140,EXACT('Currently Exported'!$A$3:$A$140,$A120)), """")"),1)</f>
        <v>1</v>
      </c>
      <c r="M120" s="1">
        <f ca="1">IFERROR(__xludf.DUMMYFUNCTION("IFERROR(FILTER('Currently Exported'!M$3:M$140,EXACT('Currently Exported'!$A$3:$A$140,$A120)), """")"),1)</f>
        <v>1</v>
      </c>
      <c r="N120" s="1">
        <f ca="1">IFERROR(__xludf.DUMMYFUNCTION("IFERROR(FILTER('Currently Exported'!N$3:N$140,EXACT('Currently Exported'!$A$3:$A$140,$A120)), """")"),1)</f>
        <v>1</v>
      </c>
      <c r="O120" s="1">
        <f ca="1">IFERROR(__xludf.DUMMYFUNCTION("IFERROR(FILTER('Currently Exported'!O$3:O$140,EXACT('Currently Exported'!$A$3:$A$140,$A120)), """")"),1)</f>
        <v>1</v>
      </c>
      <c r="P120" s="1" t="str">
        <f ca="1">IFERROR(__xludf.DUMMYFUNCTION("IFERROR(FILTER('Currently Exported'!P$3:P$140,EXACT('Currently Exported'!$A$3:$A$140,$A120)), """")"),"")</f>
        <v/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IFERROR(__xludf.DUMMYFUNCTION("IFERROR(FILTER('Currently Exported'!B$3:B$140,EXACT('Currently Exported'!$A$3:$A$140,$A121)), """")"),"")</f>
        <v/>
      </c>
      <c r="C121" s="1" t="str">
        <f ca="1">IFERROR(__xludf.DUMMYFUNCTION("IFERROR(FILTER('Currently Exported'!C$3:C$140,EXACT('Currently Exported'!$A$3:$A$140,$A121)), """")"),"")</f>
        <v/>
      </c>
      <c r="D121" s="1">
        <f ca="1">IFERROR(__xludf.DUMMYFUNCTION("IFERROR(FILTER('Currently Exported'!D$3:D$140,EXACT('Currently Exported'!$A$3:$A$140,$A121)), """")"),1)</f>
        <v>1</v>
      </c>
      <c r="E121" s="1">
        <f ca="1">IFERROR(__xludf.DUMMYFUNCTION("IFERROR(FILTER('Currently Exported'!E$3:E$140,EXACT('Currently Exported'!$A$3:$A$140,$A121)), """")"),1)</f>
        <v>1</v>
      </c>
      <c r="F121" s="1">
        <f ca="1">IFERROR(__xludf.DUMMYFUNCTION("IFERROR(FILTER('Currently Exported'!F$3:F$140,EXACT('Currently Exported'!$A$3:$A$140,$A121)), """")"),1)</f>
        <v>1</v>
      </c>
      <c r="G121" s="1">
        <f ca="1">IFERROR(__xludf.DUMMYFUNCTION("IFERROR(FILTER('Currently Exported'!G$3:G$140,EXACT('Currently Exported'!$A$3:$A$140,$A121)), """")"),1)</f>
        <v>1</v>
      </c>
      <c r="H121" s="1">
        <f ca="1">IFERROR(__xludf.DUMMYFUNCTION("IFERROR(FILTER('Currently Exported'!H$3:H$140,EXACT('Currently Exported'!$A$3:$A$140,$A121)), """")"),1)</f>
        <v>1</v>
      </c>
      <c r="I121" s="1">
        <f ca="1">IFERROR(__xludf.DUMMYFUNCTION("IFERROR(FILTER('Currently Exported'!I$3:I$140,EXACT('Currently Exported'!$A$3:$A$140,$A121)), """")"),1)</f>
        <v>1</v>
      </c>
      <c r="J121" s="1">
        <f ca="1">IFERROR(__xludf.DUMMYFUNCTION("IFERROR(FILTER('Currently Exported'!J$3:J$140,EXACT('Currently Exported'!$A$3:$A$140,$A121)), """")"),1)</f>
        <v>1</v>
      </c>
      <c r="K121" s="1">
        <f ca="1">IFERROR(__xludf.DUMMYFUNCTION("IFERROR(FILTER('Currently Exported'!K$3:K$140,EXACT('Currently Exported'!$A$3:$A$140,$A121)), """")"),1)</f>
        <v>1</v>
      </c>
      <c r="L121" s="1">
        <f ca="1">IFERROR(__xludf.DUMMYFUNCTION("IFERROR(FILTER('Currently Exported'!L$3:L$140,EXACT('Currently Exported'!$A$3:$A$140,$A121)), """")"),1)</f>
        <v>1</v>
      </c>
      <c r="M121" s="1">
        <f ca="1">IFERROR(__xludf.DUMMYFUNCTION("IFERROR(FILTER('Currently Exported'!M$3:M$140,EXACT('Currently Exported'!$A$3:$A$140,$A121)), """")"),1)</f>
        <v>1</v>
      </c>
      <c r="N121" s="1">
        <f ca="1">IFERROR(__xludf.DUMMYFUNCTION("IFERROR(FILTER('Currently Exported'!N$3:N$140,EXACT('Currently Exported'!$A$3:$A$140,$A121)), """")"),1)</f>
        <v>1</v>
      </c>
      <c r="O121" s="1">
        <f ca="1">IFERROR(__xludf.DUMMYFUNCTION("IFERROR(FILTER('Currently Exported'!O$3:O$140,EXACT('Currently Exported'!$A$3:$A$140,$A121)), """")"),1)</f>
        <v>1</v>
      </c>
      <c r="P121" s="1" t="str">
        <f ca="1">IFERROR(__xludf.DUMMYFUNCTION("IFERROR(FILTER('Currently Exported'!P$3:P$140,EXACT('Currently Exported'!$A$3:$A$140,$A121)), """")"),"")</f>
        <v/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IFERROR(__xludf.DUMMYFUNCTION("IFERROR(FILTER('Currently Exported'!B$3:B$140,EXACT('Currently Exported'!$A$3:$A$140,$A122)), """")"),"")</f>
        <v/>
      </c>
      <c r="C122" s="1" t="str">
        <f ca="1">IFERROR(__xludf.DUMMYFUNCTION("IFERROR(FILTER('Currently Exported'!C$3:C$140,EXACT('Currently Exported'!$A$3:$A$140,$A122)), """")"),"")</f>
        <v/>
      </c>
      <c r="D122" s="1" t="str">
        <f ca="1">IFERROR(__xludf.DUMMYFUNCTION("IFERROR(FILTER('Currently Exported'!D$3:D$140,EXACT('Currently Exported'!$A$3:$A$140,$A122)), """")"),"")</f>
        <v/>
      </c>
      <c r="E122" s="1" t="str">
        <f ca="1">IFERROR(__xludf.DUMMYFUNCTION("IFERROR(FILTER('Currently Exported'!E$3:E$140,EXACT('Currently Exported'!$A$3:$A$140,$A122)), """")"),"")</f>
        <v/>
      </c>
      <c r="F122" s="1" t="str">
        <f ca="1">IFERROR(__xludf.DUMMYFUNCTION("IFERROR(FILTER('Currently Exported'!F$3:F$140,EXACT('Currently Exported'!$A$3:$A$140,$A122)), """")"),"")</f>
        <v/>
      </c>
      <c r="G122" s="1" t="str">
        <f ca="1">IFERROR(__xludf.DUMMYFUNCTION("IFERROR(FILTER('Currently Exported'!G$3:G$140,EXACT('Currently Exported'!$A$3:$A$140,$A122)), """")"),"")</f>
        <v/>
      </c>
      <c r="H122" s="1" t="str">
        <f ca="1">IFERROR(__xludf.DUMMYFUNCTION("IFERROR(FILTER('Currently Exported'!H$3:H$140,EXACT('Currently Exported'!$A$3:$A$140,$A122)), """")"),"")</f>
        <v/>
      </c>
      <c r="I122" s="1" t="str">
        <f ca="1">IFERROR(__xludf.DUMMYFUNCTION("IFERROR(FILTER('Currently Exported'!I$3:I$140,EXACT('Currently Exported'!$A$3:$A$140,$A122)), """")"),"")</f>
        <v/>
      </c>
      <c r="J122" s="1" t="str">
        <f ca="1">IFERROR(__xludf.DUMMYFUNCTION("IFERROR(FILTER('Currently Exported'!J$3:J$140,EXACT('Currently Exported'!$A$3:$A$140,$A122)), """")"),"")</f>
        <v/>
      </c>
      <c r="K122" s="1" t="str">
        <f ca="1">IFERROR(__xludf.DUMMYFUNCTION("IFERROR(FILTER('Currently Exported'!K$3:K$140,EXACT('Currently Exported'!$A$3:$A$140,$A122)), """")"),"")</f>
        <v/>
      </c>
      <c r="L122" s="1" t="str">
        <f ca="1">IFERROR(__xludf.DUMMYFUNCTION("IFERROR(FILTER('Currently Exported'!L$3:L$140,EXACT('Currently Exported'!$A$3:$A$140,$A122)), """")"),"")</f>
        <v/>
      </c>
      <c r="M122" s="1" t="str">
        <f ca="1">IFERROR(__xludf.DUMMYFUNCTION("IFERROR(FILTER('Currently Exported'!M$3:M$140,EXACT('Currently Exported'!$A$3:$A$140,$A122)), """")"),"")</f>
        <v/>
      </c>
      <c r="N122" s="1" t="str">
        <f ca="1">IFERROR(__xludf.DUMMYFUNCTION("IFERROR(FILTER('Currently Exported'!N$3:N$140,EXACT('Currently Exported'!$A$3:$A$140,$A122)), """")"),"")</f>
        <v/>
      </c>
      <c r="O122" s="1" t="str">
        <f ca="1">IFERROR(__xludf.DUMMYFUNCTION("IFERROR(FILTER('Currently Exported'!O$3:O$140,EXACT('Currently Exported'!$A$3:$A$140,$A122)), """")"),"")</f>
        <v/>
      </c>
      <c r="P122" s="1" t="str">
        <f ca="1">IFERROR(__xludf.DUMMYFUNCTION("IFERROR(FILTER('Currently Exported'!P$3:P$140,EXACT('Currently Exported'!$A$3:$A$140,$A122)), """")"),"")</f>
        <v/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IFERROR(__xludf.DUMMYFUNCTION("IFERROR(FILTER('Currently Exported'!B$3:B$140,EXACT('Currently Exported'!$A$3:$A$140,$A123)), """")"),"")</f>
        <v/>
      </c>
      <c r="C123" s="1" t="str">
        <f ca="1">IFERROR(__xludf.DUMMYFUNCTION("IFERROR(FILTER('Currently Exported'!C$3:C$140,EXACT('Currently Exported'!$A$3:$A$140,$A123)), """")"),"")</f>
        <v/>
      </c>
      <c r="D123" s="1">
        <f ca="1">IFERROR(__xludf.DUMMYFUNCTION("IFERROR(FILTER('Currently Exported'!D$3:D$140,EXACT('Currently Exported'!$A$3:$A$140,$A123)), """")"),1)</f>
        <v>1</v>
      </c>
      <c r="E123" s="1">
        <f ca="1">IFERROR(__xludf.DUMMYFUNCTION("IFERROR(FILTER('Currently Exported'!E$3:E$140,EXACT('Currently Exported'!$A$3:$A$140,$A123)), """")"),1)</f>
        <v>1</v>
      </c>
      <c r="F123" s="1">
        <f ca="1">IFERROR(__xludf.DUMMYFUNCTION("IFERROR(FILTER('Currently Exported'!F$3:F$140,EXACT('Currently Exported'!$A$3:$A$140,$A123)), """")"),1)</f>
        <v>1</v>
      </c>
      <c r="G123" s="1">
        <f ca="1">IFERROR(__xludf.DUMMYFUNCTION("IFERROR(FILTER('Currently Exported'!G$3:G$140,EXACT('Currently Exported'!$A$3:$A$140,$A123)), """")"),1)</f>
        <v>1</v>
      </c>
      <c r="H123" s="1">
        <f ca="1">IFERROR(__xludf.DUMMYFUNCTION("IFERROR(FILTER('Currently Exported'!H$3:H$140,EXACT('Currently Exported'!$A$3:$A$140,$A123)), """")"),1)</f>
        <v>1</v>
      </c>
      <c r="I123" s="1">
        <f ca="1">IFERROR(__xludf.DUMMYFUNCTION("IFERROR(FILTER('Currently Exported'!I$3:I$140,EXACT('Currently Exported'!$A$3:$A$140,$A123)), """")"),1)</f>
        <v>1</v>
      </c>
      <c r="J123" s="1">
        <f ca="1">IFERROR(__xludf.DUMMYFUNCTION("IFERROR(FILTER('Currently Exported'!J$3:J$140,EXACT('Currently Exported'!$A$3:$A$140,$A123)), """")"),1)</f>
        <v>1</v>
      </c>
      <c r="K123" s="1">
        <f ca="1">IFERROR(__xludf.DUMMYFUNCTION("IFERROR(FILTER('Currently Exported'!K$3:K$140,EXACT('Currently Exported'!$A$3:$A$140,$A123)), """")"),1)</f>
        <v>1</v>
      </c>
      <c r="L123" s="1">
        <f ca="1">IFERROR(__xludf.DUMMYFUNCTION("IFERROR(FILTER('Currently Exported'!L$3:L$140,EXACT('Currently Exported'!$A$3:$A$140,$A123)), """")"),1)</f>
        <v>1</v>
      </c>
      <c r="M123" s="1">
        <f ca="1">IFERROR(__xludf.DUMMYFUNCTION("IFERROR(FILTER('Currently Exported'!M$3:M$140,EXACT('Currently Exported'!$A$3:$A$140,$A123)), """")"),1)</f>
        <v>1</v>
      </c>
      <c r="N123" s="1">
        <f ca="1">IFERROR(__xludf.DUMMYFUNCTION("IFERROR(FILTER('Currently Exported'!N$3:N$140,EXACT('Currently Exported'!$A$3:$A$140,$A123)), """")"),1)</f>
        <v>1</v>
      </c>
      <c r="O123" s="1">
        <f ca="1">IFERROR(__xludf.DUMMYFUNCTION("IFERROR(FILTER('Currently Exported'!O$3:O$140,EXACT('Currently Exported'!$A$3:$A$140,$A123)), """")"),1)</f>
        <v>1</v>
      </c>
      <c r="P123" s="1" t="str">
        <f ca="1">IFERROR(__xludf.DUMMYFUNCTION("IFERROR(FILTER('Currently Exported'!P$3:P$140,EXACT('Currently Exported'!$A$3:$A$140,$A123)), """")"),"")</f>
        <v/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IFERROR(__xludf.DUMMYFUNCTION("IFERROR(FILTER('Currently Exported'!B$3:B$140,EXACT('Currently Exported'!$A$3:$A$140,$A124)), """")"),"")</f>
        <v/>
      </c>
      <c r="C124" s="1" t="str">
        <f ca="1">IFERROR(__xludf.DUMMYFUNCTION("IFERROR(FILTER('Currently Exported'!C$3:C$140,EXACT('Currently Exported'!$A$3:$A$140,$A124)), """")"),"")</f>
        <v/>
      </c>
      <c r="D124" s="1" t="str">
        <f ca="1">IFERROR(__xludf.DUMMYFUNCTION("IFERROR(FILTER('Currently Exported'!D$3:D$140,EXACT('Currently Exported'!$A$3:$A$140,$A124)), """")"),"")</f>
        <v/>
      </c>
      <c r="E124" s="1" t="str">
        <f ca="1">IFERROR(__xludf.DUMMYFUNCTION("IFERROR(FILTER('Currently Exported'!E$3:E$140,EXACT('Currently Exported'!$A$3:$A$140,$A124)), """")"),"")</f>
        <v/>
      </c>
      <c r="F124" s="1" t="str">
        <f ca="1">IFERROR(__xludf.DUMMYFUNCTION("IFERROR(FILTER('Currently Exported'!F$3:F$140,EXACT('Currently Exported'!$A$3:$A$140,$A124)), """")"),"")</f>
        <v/>
      </c>
      <c r="G124" s="1" t="str">
        <f ca="1">IFERROR(__xludf.DUMMYFUNCTION("IFERROR(FILTER('Currently Exported'!G$3:G$140,EXACT('Currently Exported'!$A$3:$A$140,$A124)), """")"),"")</f>
        <v/>
      </c>
      <c r="H124" s="1" t="str">
        <f ca="1">IFERROR(__xludf.DUMMYFUNCTION("IFERROR(FILTER('Currently Exported'!H$3:H$140,EXACT('Currently Exported'!$A$3:$A$140,$A124)), """")"),"")</f>
        <v/>
      </c>
      <c r="I124" s="1" t="str">
        <f ca="1">IFERROR(__xludf.DUMMYFUNCTION("IFERROR(FILTER('Currently Exported'!I$3:I$140,EXACT('Currently Exported'!$A$3:$A$140,$A124)), """")"),"")</f>
        <v/>
      </c>
      <c r="J124" s="1" t="str">
        <f ca="1">IFERROR(__xludf.DUMMYFUNCTION("IFERROR(FILTER('Currently Exported'!J$3:J$140,EXACT('Currently Exported'!$A$3:$A$140,$A124)), """")"),"")</f>
        <v/>
      </c>
      <c r="K124" s="1" t="str">
        <f ca="1">IFERROR(__xludf.DUMMYFUNCTION("IFERROR(FILTER('Currently Exported'!K$3:K$140,EXACT('Currently Exported'!$A$3:$A$140,$A124)), """")"),"")</f>
        <v/>
      </c>
      <c r="L124" s="1" t="str">
        <f ca="1">IFERROR(__xludf.DUMMYFUNCTION("IFERROR(FILTER('Currently Exported'!L$3:L$140,EXACT('Currently Exported'!$A$3:$A$140,$A124)), """")"),"")</f>
        <v/>
      </c>
      <c r="M124" s="1" t="str">
        <f ca="1">IFERROR(__xludf.DUMMYFUNCTION("IFERROR(FILTER('Currently Exported'!M$3:M$140,EXACT('Currently Exported'!$A$3:$A$140,$A124)), """")"),"")</f>
        <v/>
      </c>
      <c r="N124" s="1" t="str">
        <f ca="1">IFERROR(__xludf.DUMMYFUNCTION("IFERROR(FILTER('Currently Exported'!N$3:N$140,EXACT('Currently Exported'!$A$3:$A$140,$A124)), """")"),"")</f>
        <v/>
      </c>
      <c r="O124" s="1" t="str">
        <f ca="1">IFERROR(__xludf.DUMMYFUNCTION("IFERROR(FILTER('Currently Exported'!O$3:O$140,EXACT('Currently Exported'!$A$3:$A$140,$A124)), """")"),"")</f>
        <v/>
      </c>
      <c r="P124" s="1" t="str">
        <f ca="1">IFERROR(__xludf.DUMMYFUNCTION("IFERROR(FILTER('Currently Exported'!P$3:P$140,EXACT('Currently Exported'!$A$3:$A$140,$A124)), """")"),"")</f>
        <v/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IFERROR(__xludf.DUMMYFUNCTION("IFERROR(FILTER('Currently Exported'!B$3:B$140,EXACT('Currently Exported'!$A$3:$A$140,$A125)), """")"),"")</f>
        <v/>
      </c>
      <c r="C125" s="1" t="str">
        <f ca="1">IFERROR(__xludf.DUMMYFUNCTION("IFERROR(FILTER('Currently Exported'!C$3:C$140,EXACT('Currently Exported'!$A$3:$A$140,$A125)), """")"),"")</f>
        <v/>
      </c>
      <c r="D125" s="1">
        <f ca="1">IFERROR(__xludf.DUMMYFUNCTION("IFERROR(FILTER('Currently Exported'!D$3:D$140,EXACT('Currently Exported'!$A$3:$A$140,$A125)), """")"),1)</f>
        <v>1</v>
      </c>
      <c r="E125" s="1">
        <f ca="1">IFERROR(__xludf.DUMMYFUNCTION("IFERROR(FILTER('Currently Exported'!E$3:E$140,EXACT('Currently Exported'!$A$3:$A$140,$A125)), """")"),1)</f>
        <v>1</v>
      </c>
      <c r="F125" s="1">
        <f ca="1">IFERROR(__xludf.DUMMYFUNCTION("IFERROR(FILTER('Currently Exported'!F$3:F$140,EXACT('Currently Exported'!$A$3:$A$140,$A125)), """")"),1)</f>
        <v>1</v>
      </c>
      <c r="G125" s="1">
        <f ca="1">IFERROR(__xludf.DUMMYFUNCTION("IFERROR(FILTER('Currently Exported'!G$3:G$140,EXACT('Currently Exported'!$A$3:$A$140,$A125)), """")"),1)</f>
        <v>1</v>
      </c>
      <c r="H125" s="1">
        <f ca="1">IFERROR(__xludf.DUMMYFUNCTION("IFERROR(FILTER('Currently Exported'!H$3:H$140,EXACT('Currently Exported'!$A$3:$A$140,$A125)), """")"),1)</f>
        <v>1</v>
      </c>
      <c r="I125" s="1">
        <f ca="1">IFERROR(__xludf.DUMMYFUNCTION("IFERROR(FILTER('Currently Exported'!I$3:I$140,EXACT('Currently Exported'!$A$3:$A$140,$A125)), """")"),1)</f>
        <v>1</v>
      </c>
      <c r="J125" s="1">
        <f ca="1">IFERROR(__xludf.DUMMYFUNCTION("IFERROR(FILTER('Currently Exported'!J$3:J$140,EXACT('Currently Exported'!$A$3:$A$140,$A125)), """")"),1)</f>
        <v>1</v>
      </c>
      <c r="K125" s="1">
        <f ca="1">IFERROR(__xludf.DUMMYFUNCTION("IFERROR(FILTER('Currently Exported'!K$3:K$140,EXACT('Currently Exported'!$A$3:$A$140,$A125)), """")"),1)</f>
        <v>1</v>
      </c>
      <c r="L125" s="1">
        <f ca="1">IFERROR(__xludf.DUMMYFUNCTION("IFERROR(FILTER('Currently Exported'!L$3:L$140,EXACT('Currently Exported'!$A$3:$A$140,$A125)), """")"),1)</f>
        <v>1</v>
      </c>
      <c r="M125" s="1">
        <f ca="1">IFERROR(__xludf.DUMMYFUNCTION("IFERROR(FILTER('Currently Exported'!M$3:M$140,EXACT('Currently Exported'!$A$3:$A$140,$A125)), """")"),1)</f>
        <v>1</v>
      </c>
      <c r="N125" s="1">
        <f ca="1">IFERROR(__xludf.DUMMYFUNCTION("IFERROR(FILTER('Currently Exported'!N$3:N$140,EXACT('Currently Exported'!$A$3:$A$140,$A125)), """")"),1)</f>
        <v>1</v>
      </c>
      <c r="O125" s="1">
        <f ca="1">IFERROR(__xludf.DUMMYFUNCTION("IFERROR(FILTER('Currently Exported'!O$3:O$140,EXACT('Currently Exported'!$A$3:$A$140,$A125)), """")"),1)</f>
        <v>1</v>
      </c>
      <c r="P125" s="1" t="str">
        <f ca="1">IFERROR(__xludf.DUMMYFUNCTION("IFERROR(FILTER('Currently Exported'!P$3:P$140,EXACT('Currently Exported'!$A$3:$A$140,$A125)), """")"),"")</f>
        <v/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IFERROR(__xludf.DUMMYFUNCTION("IFERROR(FILTER('Currently Exported'!B$3:B$140,EXACT('Currently Exported'!$A$3:$A$140,$A126)), """")"),"")</f>
        <v/>
      </c>
      <c r="C126" s="1" t="str">
        <f ca="1">IFERROR(__xludf.DUMMYFUNCTION("IFERROR(FILTER('Currently Exported'!C$3:C$140,EXACT('Currently Exported'!$A$3:$A$140,$A126)), """")"),"")</f>
        <v/>
      </c>
      <c r="D126" s="1">
        <f ca="1">IFERROR(__xludf.DUMMYFUNCTION("IFERROR(FILTER('Currently Exported'!D$3:D$140,EXACT('Currently Exported'!$A$3:$A$140,$A126)), """")"),1)</f>
        <v>1</v>
      </c>
      <c r="E126" s="1">
        <f ca="1">IFERROR(__xludf.DUMMYFUNCTION("IFERROR(FILTER('Currently Exported'!E$3:E$140,EXACT('Currently Exported'!$A$3:$A$140,$A126)), """")"),1)</f>
        <v>1</v>
      </c>
      <c r="F126" s="1">
        <f ca="1">IFERROR(__xludf.DUMMYFUNCTION("IFERROR(FILTER('Currently Exported'!F$3:F$140,EXACT('Currently Exported'!$A$3:$A$140,$A126)), """")"),1)</f>
        <v>1</v>
      </c>
      <c r="G126" s="1">
        <f ca="1">IFERROR(__xludf.DUMMYFUNCTION("IFERROR(FILTER('Currently Exported'!G$3:G$140,EXACT('Currently Exported'!$A$3:$A$140,$A126)), """")"),1)</f>
        <v>1</v>
      </c>
      <c r="H126" s="1">
        <f ca="1">IFERROR(__xludf.DUMMYFUNCTION("IFERROR(FILTER('Currently Exported'!H$3:H$140,EXACT('Currently Exported'!$A$3:$A$140,$A126)), """")"),1)</f>
        <v>1</v>
      </c>
      <c r="I126" s="1">
        <f ca="1">IFERROR(__xludf.DUMMYFUNCTION("IFERROR(FILTER('Currently Exported'!I$3:I$140,EXACT('Currently Exported'!$A$3:$A$140,$A126)), """")"),1)</f>
        <v>1</v>
      </c>
      <c r="J126" s="1">
        <f ca="1">IFERROR(__xludf.DUMMYFUNCTION("IFERROR(FILTER('Currently Exported'!J$3:J$140,EXACT('Currently Exported'!$A$3:$A$140,$A126)), """")"),1)</f>
        <v>1</v>
      </c>
      <c r="K126" s="1">
        <f ca="1">IFERROR(__xludf.DUMMYFUNCTION("IFERROR(FILTER('Currently Exported'!K$3:K$140,EXACT('Currently Exported'!$A$3:$A$140,$A126)), """")"),1)</f>
        <v>1</v>
      </c>
      <c r="L126" s="1">
        <f ca="1">IFERROR(__xludf.DUMMYFUNCTION("IFERROR(FILTER('Currently Exported'!L$3:L$140,EXACT('Currently Exported'!$A$3:$A$140,$A126)), """")"),1)</f>
        <v>1</v>
      </c>
      <c r="M126" s="1">
        <f ca="1">IFERROR(__xludf.DUMMYFUNCTION("IFERROR(FILTER('Currently Exported'!M$3:M$140,EXACT('Currently Exported'!$A$3:$A$140,$A126)), """")"),1)</f>
        <v>1</v>
      </c>
      <c r="N126" s="1">
        <f ca="1">IFERROR(__xludf.DUMMYFUNCTION("IFERROR(FILTER('Currently Exported'!N$3:N$140,EXACT('Currently Exported'!$A$3:$A$140,$A126)), """")"),1)</f>
        <v>1</v>
      </c>
      <c r="O126" s="1">
        <f ca="1">IFERROR(__xludf.DUMMYFUNCTION("IFERROR(FILTER('Currently Exported'!O$3:O$140,EXACT('Currently Exported'!$A$3:$A$140,$A126)), """")"),1)</f>
        <v>1</v>
      </c>
      <c r="P126" s="1" t="str">
        <f ca="1">IFERROR(__xludf.DUMMYFUNCTION("IFERROR(FILTER('Currently Exported'!P$3:P$140,EXACT('Currently Exported'!$A$3:$A$140,$A126)), """")"),"")</f>
        <v/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IFERROR(__xludf.DUMMYFUNCTION("IFERROR(FILTER('Currently Exported'!B$3:B$140,EXACT('Currently Exported'!$A$3:$A$140,$A127)), """")"),"")</f>
        <v/>
      </c>
      <c r="C127" s="1" t="str">
        <f ca="1">IFERROR(__xludf.DUMMYFUNCTION("IFERROR(FILTER('Currently Exported'!C$3:C$140,EXACT('Currently Exported'!$A$3:$A$140,$A127)), """")"),"")</f>
        <v/>
      </c>
      <c r="D127" s="1" t="str">
        <f ca="1">IFERROR(__xludf.DUMMYFUNCTION("IFERROR(FILTER('Currently Exported'!D$3:D$140,EXACT('Currently Exported'!$A$3:$A$140,$A127)), """")"),"")</f>
        <v/>
      </c>
      <c r="E127" s="1" t="str">
        <f ca="1">IFERROR(__xludf.DUMMYFUNCTION("IFERROR(FILTER('Currently Exported'!E$3:E$140,EXACT('Currently Exported'!$A$3:$A$140,$A127)), """")"),"")</f>
        <v/>
      </c>
      <c r="F127" s="1" t="str">
        <f ca="1">IFERROR(__xludf.DUMMYFUNCTION("IFERROR(FILTER('Currently Exported'!F$3:F$140,EXACT('Currently Exported'!$A$3:$A$140,$A127)), """")"),"")</f>
        <v/>
      </c>
      <c r="G127" s="1" t="str">
        <f ca="1">IFERROR(__xludf.DUMMYFUNCTION("IFERROR(FILTER('Currently Exported'!G$3:G$140,EXACT('Currently Exported'!$A$3:$A$140,$A127)), """")"),"")</f>
        <v/>
      </c>
      <c r="H127" s="1" t="str">
        <f ca="1">IFERROR(__xludf.DUMMYFUNCTION("IFERROR(FILTER('Currently Exported'!H$3:H$140,EXACT('Currently Exported'!$A$3:$A$140,$A127)), """")"),"")</f>
        <v/>
      </c>
      <c r="I127" s="1" t="str">
        <f ca="1">IFERROR(__xludf.DUMMYFUNCTION("IFERROR(FILTER('Currently Exported'!I$3:I$140,EXACT('Currently Exported'!$A$3:$A$140,$A127)), """")"),"")</f>
        <v/>
      </c>
      <c r="J127" s="1" t="str">
        <f ca="1">IFERROR(__xludf.DUMMYFUNCTION("IFERROR(FILTER('Currently Exported'!J$3:J$140,EXACT('Currently Exported'!$A$3:$A$140,$A127)), """")"),"")</f>
        <v/>
      </c>
      <c r="K127" s="1" t="str">
        <f ca="1">IFERROR(__xludf.DUMMYFUNCTION("IFERROR(FILTER('Currently Exported'!K$3:K$140,EXACT('Currently Exported'!$A$3:$A$140,$A127)), """")"),"")</f>
        <v/>
      </c>
      <c r="L127" s="1" t="str">
        <f ca="1">IFERROR(__xludf.DUMMYFUNCTION("IFERROR(FILTER('Currently Exported'!L$3:L$140,EXACT('Currently Exported'!$A$3:$A$140,$A127)), """")"),"")</f>
        <v/>
      </c>
      <c r="M127" s="1" t="str">
        <f ca="1">IFERROR(__xludf.DUMMYFUNCTION("IFERROR(FILTER('Currently Exported'!M$3:M$140,EXACT('Currently Exported'!$A$3:$A$140,$A127)), """")"),"")</f>
        <v/>
      </c>
      <c r="N127" s="1" t="str">
        <f ca="1">IFERROR(__xludf.DUMMYFUNCTION("IFERROR(FILTER('Currently Exported'!N$3:N$140,EXACT('Currently Exported'!$A$3:$A$140,$A127)), """")"),"")</f>
        <v/>
      </c>
      <c r="O127" s="1" t="str">
        <f ca="1">IFERROR(__xludf.DUMMYFUNCTION("IFERROR(FILTER('Currently Exported'!O$3:O$140,EXACT('Currently Exported'!$A$3:$A$140,$A127)), """")"),"")</f>
        <v/>
      </c>
      <c r="P127" s="1" t="str">
        <f ca="1">IFERROR(__xludf.DUMMYFUNCTION("IFERROR(FILTER('Currently Exported'!P$3:P$140,EXACT('Currently Exported'!$A$3:$A$140,$A127)), """")"),"")</f>
        <v/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IFERROR(__xludf.DUMMYFUNCTION("IFERROR(FILTER('Currently Exported'!B$3:B$140,EXACT('Currently Exported'!$A$3:$A$140,$A128)), """")"),"")</f>
        <v/>
      </c>
      <c r="C128" s="1" t="str">
        <f ca="1">IFERROR(__xludf.DUMMYFUNCTION("IFERROR(FILTER('Currently Exported'!C$3:C$140,EXACT('Currently Exported'!$A$3:$A$140,$A128)), """")"),"")</f>
        <v/>
      </c>
      <c r="D128" s="1" t="str">
        <f ca="1">IFERROR(__xludf.DUMMYFUNCTION("IFERROR(FILTER('Currently Exported'!D$3:D$140,EXACT('Currently Exported'!$A$3:$A$140,$A128)), """")"),"")</f>
        <v/>
      </c>
      <c r="E128" s="1" t="str">
        <f ca="1">IFERROR(__xludf.DUMMYFUNCTION("IFERROR(FILTER('Currently Exported'!E$3:E$140,EXACT('Currently Exported'!$A$3:$A$140,$A128)), """")"),"")</f>
        <v/>
      </c>
      <c r="F128" s="1" t="str">
        <f ca="1">IFERROR(__xludf.DUMMYFUNCTION("IFERROR(FILTER('Currently Exported'!F$3:F$140,EXACT('Currently Exported'!$A$3:$A$140,$A128)), """")"),"")</f>
        <v/>
      </c>
      <c r="G128" s="1" t="str">
        <f ca="1">IFERROR(__xludf.DUMMYFUNCTION("IFERROR(FILTER('Currently Exported'!G$3:G$140,EXACT('Currently Exported'!$A$3:$A$140,$A128)), """")"),"")</f>
        <v/>
      </c>
      <c r="H128" s="1" t="str">
        <f ca="1">IFERROR(__xludf.DUMMYFUNCTION("IFERROR(FILTER('Currently Exported'!H$3:H$140,EXACT('Currently Exported'!$A$3:$A$140,$A128)), """")"),"")</f>
        <v/>
      </c>
      <c r="I128" s="1" t="str">
        <f ca="1">IFERROR(__xludf.DUMMYFUNCTION("IFERROR(FILTER('Currently Exported'!I$3:I$140,EXACT('Currently Exported'!$A$3:$A$140,$A128)), """")"),"")</f>
        <v/>
      </c>
      <c r="J128" s="1" t="str">
        <f ca="1">IFERROR(__xludf.DUMMYFUNCTION("IFERROR(FILTER('Currently Exported'!J$3:J$140,EXACT('Currently Exported'!$A$3:$A$140,$A128)), """")"),"")</f>
        <v/>
      </c>
      <c r="K128" s="1" t="str">
        <f ca="1">IFERROR(__xludf.DUMMYFUNCTION("IFERROR(FILTER('Currently Exported'!K$3:K$140,EXACT('Currently Exported'!$A$3:$A$140,$A128)), """")"),"")</f>
        <v/>
      </c>
      <c r="L128" s="1" t="str">
        <f ca="1">IFERROR(__xludf.DUMMYFUNCTION("IFERROR(FILTER('Currently Exported'!L$3:L$140,EXACT('Currently Exported'!$A$3:$A$140,$A128)), """")"),"")</f>
        <v/>
      </c>
      <c r="M128" s="1" t="str">
        <f ca="1">IFERROR(__xludf.DUMMYFUNCTION("IFERROR(FILTER('Currently Exported'!M$3:M$140,EXACT('Currently Exported'!$A$3:$A$140,$A128)), """")"),"")</f>
        <v/>
      </c>
      <c r="N128" s="1" t="str">
        <f ca="1">IFERROR(__xludf.DUMMYFUNCTION("IFERROR(FILTER('Currently Exported'!N$3:N$140,EXACT('Currently Exported'!$A$3:$A$140,$A128)), """")"),"")</f>
        <v/>
      </c>
      <c r="O128" s="1" t="str">
        <f ca="1">IFERROR(__xludf.DUMMYFUNCTION("IFERROR(FILTER('Currently Exported'!O$3:O$140,EXACT('Currently Exported'!$A$3:$A$140,$A128)), """")"),"")</f>
        <v/>
      </c>
      <c r="P128" s="1" t="str">
        <f ca="1">IFERROR(__xludf.DUMMYFUNCTION("IFERROR(FILTER('Currently Exported'!P$3:P$140,EXACT('Currently Exported'!$A$3:$A$140,$A128)), """")"),"")</f>
        <v/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IFERROR(__xludf.DUMMYFUNCTION("IFERROR(FILTER('Currently Exported'!B$3:B$140,EXACT('Currently Exported'!$A$3:$A$140,$A129)), """")"),"")</f>
        <v/>
      </c>
      <c r="C129" s="1" t="str">
        <f ca="1">IFERROR(__xludf.DUMMYFUNCTION("IFERROR(FILTER('Currently Exported'!C$3:C$140,EXACT('Currently Exported'!$A$3:$A$140,$A129)), """")"),"")</f>
        <v/>
      </c>
      <c r="D129" s="1">
        <f ca="1">IFERROR(__xludf.DUMMYFUNCTION("IFERROR(FILTER('Currently Exported'!D$3:D$140,EXACT('Currently Exported'!$A$3:$A$140,$A129)), """")"),1)</f>
        <v>1</v>
      </c>
      <c r="E129" s="1">
        <f ca="1">IFERROR(__xludf.DUMMYFUNCTION("IFERROR(FILTER('Currently Exported'!E$3:E$140,EXACT('Currently Exported'!$A$3:$A$140,$A129)), """")"),1)</f>
        <v>1</v>
      </c>
      <c r="F129" s="1">
        <f ca="1">IFERROR(__xludf.DUMMYFUNCTION("IFERROR(FILTER('Currently Exported'!F$3:F$140,EXACT('Currently Exported'!$A$3:$A$140,$A129)), """")"),1)</f>
        <v>1</v>
      </c>
      <c r="G129" s="1">
        <f ca="1">IFERROR(__xludf.DUMMYFUNCTION("IFERROR(FILTER('Currently Exported'!G$3:G$140,EXACT('Currently Exported'!$A$3:$A$140,$A129)), """")"),1)</f>
        <v>1</v>
      </c>
      <c r="H129" s="1">
        <f ca="1">IFERROR(__xludf.DUMMYFUNCTION("IFERROR(FILTER('Currently Exported'!H$3:H$140,EXACT('Currently Exported'!$A$3:$A$140,$A129)), """")"),1)</f>
        <v>1</v>
      </c>
      <c r="I129" s="1">
        <f ca="1">IFERROR(__xludf.DUMMYFUNCTION("IFERROR(FILTER('Currently Exported'!I$3:I$140,EXACT('Currently Exported'!$A$3:$A$140,$A129)), """")"),1)</f>
        <v>1</v>
      </c>
      <c r="J129" s="1">
        <f ca="1">IFERROR(__xludf.DUMMYFUNCTION("IFERROR(FILTER('Currently Exported'!J$3:J$140,EXACT('Currently Exported'!$A$3:$A$140,$A129)), """")"),1)</f>
        <v>1</v>
      </c>
      <c r="K129" s="1">
        <f ca="1">IFERROR(__xludf.DUMMYFUNCTION("IFERROR(FILTER('Currently Exported'!K$3:K$140,EXACT('Currently Exported'!$A$3:$A$140,$A129)), """")"),1)</f>
        <v>1</v>
      </c>
      <c r="L129" s="1">
        <f ca="1">IFERROR(__xludf.DUMMYFUNCTION("IFERROR(FILTER('Currently Exported'!L$3:L$140,EXACT('Currently Exported'!$A$3:$A$140,$A129)), """")"),1)</f>
        <v>1</v>
      </c>
      <c r="M129" s="1">
        <f ca="1">IFERROR(__xludf.DUMMYFUNCTION("IFERROR(FILTER('Currently Exported'!M$3:M$140,EXACT('Currently Exported'!$A$3:$A$140,$A129)), """")"),1)</f>
        <v>1</v>
      </c>
      <c r="N129" s="1">
        <f ca="1">IFERROR(__xludf.DUMMYFUNCTION("IFERROR(FILTER('Currently Exported'!N$3:N$140,EXACT('Currently Exported'!$A$3:$A$140,$A129)), """")"),1)</f>
        <v>1</v>
      </c>
      <c r="O129" s="1">
        <f ca="1">IFERROR(__xludf.DUMMYFUNCTION("IFERROR(FILTER('Currently Exported'!O$3:O$140,EXACT('Currently Exported'!$A$3:$A$140,$A129)), """")"),1)</f>
        <v>1</v>
      </c>
      <c r="P129" s="1" t="str">
        <f ca="1">IFERROR(__xludf.DUMMYFUNCTION("IFERROR(FILTER('Currently Exported'!P$3:P$140,EXACT('Currently Exported'!$A$3:$A$140,$A129)), """")"),"")</f>
        <v/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IFERROR(__xludf.DUMMYFUNCTION("IFERROR(FILTER('Currently Exported'!B$3:B$140,EXACT('Currently Exported'!$A$3:$A$140,$A130)), """")"),"")</f>
        <v/>
      </c>
      <c r="C130" s="1" t="str">
        <f ca="1">IFERROR(__xludf.DUMMYFUNCTION("IFERROR(FILTER('Currently Exported'!C$3:C$140,EXACT('Currently Exported'!$A$3:$A$140,$A130)), """")"),"")</f>
        <v/>
      </c>
      <c r="D130" s="1">
        <f ca="1">IFERROR(__xludf.DUMMYFUNCTION("IFERROR(FILTER('Currently Exported'!D$3:D$140,EXACT('Currently Exported'!$A$3:$A$140,$A130)), """")"),1)</f>
        <v>1</v>
      </c>
      <c r="E130" s="1">
        <f ca="1">IFERROR(__xludf.DUMMYFUNCTION("IFERROR(FILTER('Currently Exported'!E$3:E$140,EXACT('Currently Exported'!$A$3:$A$140,$A130)), """")"),1)</f>
        <v>1</v>
      </c>
      <c r="F130" s="1">
        <f ca="1">IFERROR(__xludf.DUMMYFUNCTION("IFERROR(FILTER('Currently Exported'!F$3:F$140,EXACT('Currently Exported'!$A$3:$A$140,$A130)), """")"),1)</f>
        <v>1</v>
      </c>
      <c r="G130" s="1">
        <f ca="1">IFERROR(__xludf.DUMMYFUNCTION("IFERROR(FILTER('Currently Exported'!G$3:G$140,EXACT('Currently Exported'!$A$3:$A$140,$A130)), """")"),1)</f>
        <v>1</v>
      </c>
      <c r="H130" s="1">
        <f ca="1">IFERROR(__xludf.DUMMYFUNCTION("IFERROR(FILTER('Currently Exported'!H$3:H$140,EXACT('Currently Exported'!$A$3:$A$140,$A130)), """")"),1)</f>
        <v>1</v>
      </c>
      <c r="I130" s="1">
        <f ca="1">IFERROR(__xludf.DUMMYFUNCTION("IFERROR(FILTER('Currently Exported'!I$3:I$140,EXACT('Currently Exported'!$A$3:$A$140,$A130)), """")"),1)</f>
        <v>1</v>
      </c>
      <c r="J130" s="1">
        <f ca="1">IFERROR(__xludf.DUMMYFUNCTION("IFERROR(FILTER('Currently Exported'!J$3:J$140,EXACT('Currently Exported'!$A$3:$A$140,$A130)), """")"),1)</f>
        <v>1</v>
      </c>
      <c r="K130" s="1">
        <f ca="1">IFERROR(__xludf.DUMMYFUNCTION("IFERROR(FILTER('Currently Exported'!K$3:K$140,EXACT('Currently Exported'!$A$3:$A$140,$A130)), """")"),1)</f>
        <v>1</v>
      </c>
      <c r="L130" s="1">
        <f ca="1">IFERROR(__xludf.DUMMYFUNCTION("IFERROR(FILTER('Currently Exported'!L$3:L$140,EXACT('Currently Exported'!$A$3:$A$140,$A130)), """")"),1)</f>
        <v>1</v>
      </c>
      <c r="M130" s="1">
        <f ca="1">IFERROR(__xludf.DUMMYFUNCTION("IFERROR(FILTER('Currently Exported'!M$3:M$140,EXACT('Currently Exported'!$A$3:$A$140,$A130)), """")"),1)</f>
        <v>1</v>
      </c>
      <c r="N130" s="1">
        <f ca="1">IFERROR(__xludf.DUMMYFUNCTION("IFERROR(FILTER('Currently Exported'!N$3:N$140,EXACT('Currently Exported'!$A$3:$A$140,$A130)), """")"),1)</f>
        <v>1</v>
      </c>
      <c r="O130" s="1">
        <f ca="1">IFERROR(__xludf.DUMMYFUNCTION("IFERROR(FILTER('Currently Exported'!O$3:O$140,EXACT('Currently Exported'!$A$3:$A$140,$A130)), """")"),1)</f>
        <v>1</v>
      </c>
      <c r="P130" s="1" t="str">
        <f ca="1">IFERROR(__xludf.DUMMYFUNCTION("IFERROR(FILTER('Currently Exported'!P$3:P$140,EXACT('Currently Exported'!$A$3:$A$140,$A130)), """")"),"")</f>
        <v/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IFERROR(__xludf.DUMMYFUNCTION("IFERROR(FILTER('Currently Exported'!B$3:B$140,EXACT('Currently Exported'!$A$3:$A$140,$A131)), """")"),"")</f>
        <v/>
      </c>
      <c r="C131" s="1" t="str">
        <f ca="1">IFERROR(__xludf.DUMMYFUNCTION("IFERROR(FILTER('Currently Exported'!C$3:C$140,EXACT('Currently Exported'!$A$3:$A$140,$A131)), """")"),"")</f>
        <v/>
      </c>
      <c r="D131" s="1" t="str">
        <f ca="1">IFERROR(__xludf.DUMMYFUNCTION("IFERROR(FILTER('Currently Exported'!D$3:D$140,EXACT('Currently Exported'!$A$3:$A$140,$A131)), """")"),"")</f>
        <v/>
      </c>
      <c r="E131" s="1" t="str">
        <f ca="1">IFERROR(__xludf.DUMMYFUNCTION("IFERROR(FILTER('Currently Exported'!E$3:E$140,EXACT('Currently Exported'!$A$3:$A$140,$A131)), """")"),"")</f>
        <v/>
      </c>
      <c r="F131" s="1" t="str">
        <f ca="1">IFERROR(__xludf.DUMMYFUNCTION("IFERROR(FILTER('Currently Exported'!F$3:F$140,EXACT('Currently Exported'!$A$3:$A$140,$A131)), """")"),"")</f>
        <v/>
      </c>
      <c r="G131" s="1" t="str">
        <f ca="1">IFERROR(__xludf.DUMMYFUNCTION("IFERROR(FILTER('Currently Exported'!G$3:G$140,EXACT('Currently Exported'!$A$3:$A$140,$A131)), """")"),"")</f>
        <v/>
      </c>
      <c r="H131" s="1" t="str">
        <f ca="1">IFERROR(__xludf.DUMMYFUNCTION("IFERROR(FILTER('Currently Exported'!H$3:H$140,EXACT('Currently Exported'!$A$3:$A$140,$A131)), """")"),"")</f>
        <v/>
      </c>
      <c r="I131" s="1" t="str">
        <f ca="1">IFERROR(__xludf.DUMMYFUNCTION("IFERROR(FILTER('Currently Exported'!I$3:I$140,EXACT('Currently Exported'!$A$3:$A$140,$A131)), """")"),"")</f>
        <v/>
      </c>
      <c r="J131" s="1" t="str">
        <f ca="1">IFERROR(__xludf.DUMMYFUNCTION("IFERROR(FILTER('Currently Exported'!J$3:J$140,EXACT('Currently Exported'!$A$3:$A$140,$A131)), """")"),"")</f>
        <v/>
      </c>
      <c r="K131" s="1" t="str">
        <f ca="1">IFERROR(__xludf.DUMMYFUNCTION("IFERROR(FILTER('Currently Exported'!K$3:K$140,EXACT('Currently Exported'!$A$3:$A$140,$A131)), """")"),"")</f>
        <v/>
      </c>
      <c r="L131" s="1" t="str">
        <f ca="1">IFERROR(__xludf.DUMMYFUNCTION("IFERROR(FILTER('Currently Exported'!L$3:L$140,EXACT('Currently Exported'!$A$3:$A$140,$A131)), """")"),"")</f>
        <v/>
      </c>
      <c r="M131" s="1" t="str">
        <f ca="1">IFERROR(__xludf.DUMMYFUNCTION("IFERROR(FILTER('Currently Exported'!M$3:M$140,EXACT('Currently Exported'!$A$3:$A$140,$A131)), """")"),"")</f>
        <v/>
      </c>
      <c r="N131" s="1" t="str">
        <f ca="1">IFERROR(__xludf.DUMMYFUNCTION("IFERROR(FILTER('Currently Exported'!N$3:N$140,EXACT('Currently Exported'!$A$3:$A$140,$A131)), """")"),"")</f>
        <v/>
      </c>
      <c r="O131" s="1" t="str">
        <f ca="1">IFERROR(__xludf.DUMMYFUNCTION("IFERROR(FILTER('Currently Exported'!O$3:O$140,EXACT('Currently Exported'!$A$3:$A$140,$A131)), """")"),"")</f>
        <v/>
      </c>
      <c r="P131" s="1" t="str">
        <f ca="1">IFERROR(__xludf.DUMMYFUNCTION("IFERROR(FILTER('Currently Exported'!P$3:P$140,EXACT('Currently Exported'!$A$3:$A$140,$A131)), """")"),"")</f>
        <v/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IFERROR(__xludf.DUMMYFUNCTION("IFERROR(FILTER('Currently Exported'!B$3:B$140,EXACT('Currently Exported'!$A$3:$A$140,$A132)), """")"),"")</f>
        <v/>
      </c>
      <c r="C132" s="1" t="str">
        <f ca="1">IFERROR(__xludf.DUMMYFUNCTION("IFERROR(FILTER('Currently Exported'!C$3:C$140,EXACT('Currently Exported'!$A$3:$A$140,$A132)), """")"),"")</f>
        <v/>
      </c>
      <c r="D132" s="1" t="str">
        <f ca="1">IFERROR(__xludf.DUMMYFUNCTION("IFERROR(FILTER('Currently Exported'!D$3:D$140,EXACT('Currently Exported'!$A$3:$A$140,$A132)), """")"),"")</f>
        <v/>
      </c>
      <c r="E132" s="1" t="str">
        <f ca="1">IFERROR(__xludf.DUMMYFUNCTION("IFERROR(FILTER('Currently Exported'!E$3:E$140,EXACT('Currently Exported'!$A$3:$A$140,$A132)), """")"),"")</f>
        <v/>
      </c>
      <c r="F132" s="1" t="str">
        <f ca="1">IFERROR(__xludf.DUMMYFUNCTION("IFERROR(FILTER('Currently Exported'!F$3:F$140,EXACT('Currently Exported'!$A$3:$A$140,$A132)), """")"),"")</f>
        <v/>
      </c>
      <c r="G132" s="1" t="str">
        <f ca="1">IFERROR(__xludf.DUMMYFUNCTION("IFERROR(FILTER('Currently Exported'!G$3:G$140,EXACT('Currently Exported'!$A$3:$A$140,$A132)), """")"),"")</f>
        <v/>
      </c>
      <c r="H132" s="1" t="str">
        <f ca="1">IFERROR(__xludf.DUMMYFUNCTION("IFERROR(FILTER('Currently Exported'!H$3:H$140,EXACT('Currently Exported'!$A$3:$A$140,$A132)), """")"),"")</f>
        <v/>
      </c>
      <c r="I132" s="1" t="str">
        <f ca="1">IFERROR(__xludf.DUMMYFUNCTION("IFERROR(FILTER('Currently Exported'!I$3:I$140,EXACT('Currently Exported'!$A$3:$A$140,$A132)), """")"),"")</f>
        <v/>
      </c>
      <c r="J132" s="1" t="str">
        <f ca="1">IFERROR(__xludf.DUMMYFUNCTION("IFERROR(FILTER('Currently Exported'!J$3:J$140,EXACT('Currently Exported'!$A$3:$A$140,$A132)), """")"),"")</f>
        <v/>
      </c>
      <c r="K132" s="1" t="str">
        <f ca="1">IFERROR(__xludf.DUMMYFUNCTION("IFERROR(FILTER('Currently Exported'!K$3:K$140,EXACT('Currently Exported'!$A$3:$A$140,$A132)), """")"),"")</f>
        <v/>
      </c>
      <c r="L132" s="1" t="str">
        <f ca="1">IFERROR(__xludf.DUMMYFUNCTION("IFERROR(FILTER('Currently Exported'!L$3:L$140,EXACT('Currently Exported'!$A$3:$A$140,$A132)), """")"),"")</f>
        <v/>
      </c>
      <c r="M132" s="1" t="str">
        <f ca="1">IFERROR(__xludf.DUMMYFUNCTION("IFERROR(FILTER('Currently Exported'!M$3:M$140,EXACT('Currently Exported'!$A$3:$A$140,$A132)), """")"),"")</f>
        <v/>
      </c>
      <c r="N132" s="1" t="str">
        <f ca="1">IFERROR(__xludf.DUMMYFUNCTION("IFERROR(FILTER('Currently Exported'!N$3:N$140,EXACT('Currently Exported'!$A$3:$A$140,$A132)), """")"),"")</f>
        <v/>
      </c>
      <c r="O132" s="1" t="str">
        <f ca="1">IFERROR(__xludf.DUMMYFUNCTION("IFERROR(FILTER('Currently Exported'!O$3:O$140,EXACT('Currently Exported'!$A$3:$A$140,$A132)), """")"),"")</f>
        <v/>
      </c>
      <c r="P132" s="1" t="str">
        <f ca="1">IFERROR(__xludf.DUMMYFUNCTION("IFERROR(FILTER('Currently Exported'!P$3:P$140,EXACT('Currently Exported'!$A$3:$A$140,$A132)), """")"),"")</f>
        <v/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IFERROR(__xludf.DUMMYFUNCTION("IFERROR(FILTER('Currently Exported'!B$3:B$140,EXACT('Currently Exported'!$A$3:$A$140,$A133)), """")"),"")</f>
        <v/>
      </c>
      <c r="C133" s="1" t="str">
        <f ca="1">IFERROR(__xludf.DUMMYFUNCTION("IFERROR(FILTER('Currently Exported'!C$3:C$140,EXACT('Currently Exported'!$A$3:$A$140,$A133)), """")"),"")</f>
        <v/>
      </c>
      <c r="D133" s="1" t="str">
        <f ca="1">IFERROR(__xludf.DUMMYFUNCTION("IFERROR(FILTER('Currently Exported'!D$3:D$140,EXACT('Currently Exported'!$A$3:$A$140,$A133)), """")"),"")</f>
        <v/>
      </c>
      <c r="E133" s="1" t="str">
        <f ca="1">IFERROR(__xludf.DUMMYFUNCTION("IFERROR(FILTER('Currently Exported'!E$3:E$140,EXACT('Currently Exported'!$A$3:$A$140,$A133)), """")"),"")</f>
        <v/>
      </c>
      <c r="F133" s="1" t="str">
        <f ca="1">IFERROR(__xludf.DUMMYFUNCTION("IFERROR(FILTER('Currently Exported'!F$3:F$140,EXACT('Currently Exported'!$A$3:$A$140,$A133)), """")"),"")</f>
        <v/>
      </c>
      <c r="G133" s="1" t="str">
        <f ca="1">IFERROR(__xludf.DUMMYFUNCTION("IFERROR(FILTER('Currently Exported'!G$3:G$140,EXACT('Currently Exported'!$A$3:$A$140,$A133)), """")"),"")</f>
        <v/>
      </c>
      <c r="H133" s="1" t="str">
        <f ca="1">IFERROR(__xludf.DUMMYFUNCTION("IFERROR(FILTER('Currently Exported'!H$3:H$140,EXACT('Currently Exported'!$A$3:$A$140,$A133)), """")"),"")</f>
        <v/>
      </c>
      <c r="I133" s="1" t="str">
        <f ca="1">IFERROR(__xludf.DUMMYFUNCTION("IFERROR(FILTER('Currently Exported'!I$3:I$140,EXACT('Currently Exported'!$A$3:$A$140,$A133)), """")"),"")</f>
        <v/>
      </c>
      <c r="J133" s="1" t="str">
        <f ca="1">IFERROR(__xludf.DUMMYFUNCTION("IFERROR(FILTER('Currently Exported'!J$3:J$140,EXACT('Currently Exported'!$A$3:$A$140,$A133)), """")"),"")</f>
        <v/>
      </c>
      <c r="K133" s="1" t="str">
        <f ca="1">IFERROR(__xludf.DUMMYFUNCTION("IFERROR(FILTER('Currently Exported'!K$3:K$140,EXACT('Currently Exported'!$A$3:$A$140,$A133)), """")"),"")</f>
        <v/>
      </c>
      <c r="L133" s="1" t="str">
        <f ca="1">IFERROR(__xludf.DUMMYFUNCTION("IFERROR(FILTER('Currently Exported'!L$3:L$140,EXACT('Currently Exported'!$A$3:$A$140,$A133)), """")"),"")</f>
        <v/>
      </c>
      <c r="M133" s="1" t="str">
        <f ca="1">IFERROR(__xludf.DUMMYFUNCTION("IFERROR(FILTER('Currently Exported'!M$3:M$140,EXACT('Currently Exported'!$A$3:$A$140,$A133)), """")"),"")</f>
        <v/>
      </c>
      <c r="N133" s="1" t="str">
        <f ca="1">IFERROR(__xludf.DUMMYFUNCTION("IFERROR(FILTER('Currently Exported'!N$3:N$140,EXACT('Currently Exported'!$A$3:$A$140,$A133)), """")"),"")</f>
        <v/>
      </c>
      <c r="O133" s="1" t="str">
        <f ca="1">IFERROR(__xludf.DUMMYFUNCTION("IFERROR(FILTER('Currently Exported'!O$3:O$140,EXACT('Currently Exported'!$A$3:$A$140,$A133)), """")"),"")</f>
        <v/>
      </c>
      <c r="P133" s="1" t="str">
        <f ca="1">IFERROR(__xludf.DUMMYFUNCTION("IFERROR(FILTER('Currently Exported'!P$3:P$140,EXACT('Currently Exported'!$A$3:$A$140,$A133)), """")"),"")</f>
        <v/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IFERROR(__xludf.DUMMYFUNCTION("IFERROR(FILTER('Currently Exported'!B$3:B$140,EXACT('Currently Exported'!$A$3:$A$140,$A134)), """")"),"")</f>
        <v/>
      </c>
      <c r="C134" s="1" t="str">
        <f ca="1">IFERROR(__xludf.DUMMYFUNCTION("IFERROR(FILTER('Currently Exported'!C$3:C$140,EXACT('Currently Exported'!$A$3:$A$140,$A134)), """")"),"")</f>
        <v/>
      </c>
      <c r="D134" s="1" t="str">
        <f ca="1">IFERROR(__xludf.DUMMYFUNCTION("IFERROR(FILTER('Currently Exported'!D$3:D$140,EXACT('Currently Exported'!$A$3:$A$140,$A134)), """")"),"")</f>
        <v/>
      </c>
      <c r="E134" s="1" t="str">
        <f ca="1">IFERROR(__xludf.DUMMYFUNCTION("IFERROR(FILTER('Currently Exported'!E$3:E$140,EXACT('Currently Exported'!$A$3:$A$140,$A134)), """")"),"")</f>
        <v/>
      </c>
      <c r="F134" s="1" t="str">
        <f ca="1">IFERROR(__xludf.DUMMYFUNCTION("IFERROR(FILTER('Currently Exported'!F$3:F$140,EXACT('Currently Exported'!$A$3:$A$140,$A134)), """")"),"")</f>
        <v/>
      </c>
      <c r="G134" s="1" t="str">
        <f ca="1">IFERROR(__xludf.DUMMYFUNCTION("IFERROR(FILTER('Currently Exported'!G$3:G$140,EXACT('Currently Exported'!$A$3:$A$140,$A134)), """")"),"")</f>
        <v/>
      </c>
      <c r="H134" s="1" t="str">
        <f ca="1">IFERROR(__xludf.DUMMYFUNCTION("IFERROR(FILTER('Currently Exported'!H$3:H$140,EXACT('Currently Exported'!$A$3:$A$140,$A134)), """")"),"")</f>
        <v/>
      </c>
      <c r="I134" s="1" t="str">
        <f ca="1">IFERROR(__xludf.DUMMYFUNCTION("IFERROR(FILTER('Currently Exported'!I$3:I$140,EXACT('Currently Exported'!$A$3:$A$140,$A134)), """")"),"")</f>
        <v/>
      </c>
      <c r="J134" s="1" t="str">
        <f ca="1">IFERROR(__xludf.DUMMYFUNCTION("IFERROR(FILTER('Currently Exported'!J$3:J$140,EXACT('Currently Exported'!$A$3:$A$140,$A134)), """")"),"")</f>
        <v/>
      </c>
      <c r="K134" s="1" t="str">
        <f ca="1">IFERROR(__xludf.DUMMYFUNCTION("IFERROR(FILTER('Currently Exported'!K$3:K$140,EXACT('Currently Exported'!$A$3:$A$140,$A134)), """")"),"")</f>
        <v/>
      </c>
      <c r="L134" s="1" t="str">
        <f ca="1">IFERROR(__xludf.DUMMYFUNCTION("IFERROR(FILTER('Currently Exported'!L$3:L$140,EXACT('Currently Exported'!$A$3:$A$140,$A134)), """")"),"")</f>
        <v/>
      </c>
      <c r="M134" s="1" t="str">
        <f ca="1">IFERROR(__xludf.DUMMYFUNCTION("IFERROR(FILTER('Currently Exported'!M$3:M$140,EXACT('Currently Exported'!$A$3:$A$140,$A134)), """")"),"")</f>
        <v/>
      </c>
      <c r="N134" s="1" t="str">
        <f ca="1">IFERROR(__xludf.DUMMYFUNCTION("IFERROR(FILTER('Currently Exported'!N$3:N$140,EXACT('Currently Exported'!$A$3:$A$140,$A134)), """")"),"")</f>
        <v/>
      </c>
      <c r="O134" s="1" t="str">
        <f ca="1">IFERROR(__xludf.DUMMYFUNCTION("IFERROR(FILTER('Currently Exported'!O$3:O$140,EXACT('Currently Exported'!$A$3:$A$140,$A134)), """")"),"")</f>
        <v/>
      </c>
      <c r="P134" s="1" t="str">
        <f ca="1">IFERROR(__xludf.DUMMYFUNCTION("IFERROR(FILTER('Currently Exported'!P$3:P$140,EXACT('Currently Exported'!$A$3:$A$140,$A134)), """")"),"")</f>
        <v/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IFERROR(__xludf.DUMMYFUNCTION("IFERROR(FILTER('Currently Exported'!B$3:B$140,EXACT('Currently Exported'!$A$3:$A$140,$A135)), """")"),"")</f>
        <v/>
      </c>
      <c r="C135" s="1" t="str">
        <f ca="1">IFERROR(__xludf.DUMMYFUNCTION("IFERROR(FILTER('Currently Exported'!C$3:C$140,EXACT('Currently Exported'!$A$3:$A$140,$A135)), """")"),"")</f>
        <v/>
      </c>
      <c r="D135" s="1" t="str">
        <f ca="1">IFERROR(__xludf.DUMMYFUNCTION("IFERROR(FILTER('Currently Exported'!D$3:D$140,EXACT('Currently Exported'!$A$3:$A$140,$A135)), """")"),"")</f>
        <v/>
      </c>
      <c r="E135" s="1" t="str">
        <f ca="1">IFERROR(__xludf.DUMMYFUNCTION("IFERROR(FILTER('Currently Exported'!E$3:E$140,EXACT('Currently Exported'!$A$3:$A$140,$A135)), """")"),"")</f>
        <v/>
      </c>
      <c r="F135" s="1" t="str">
        <f ca="1">IFERROR(__xludf.DUMMYFUNCTION("IFERROR(FILTER('Currently Exported'!F$3:F$140,EXACT('Currently Exported'!$A$3:$A$140,$A135)), """")"),"")</f>
        <v/>
      </c>
      <c r="G135" s="1" t="str">
        <f ca="1">IFERROR(__xludf.DUMMYFUNCTION("IFERROR(FILTER('Currently Exported'!G$3:G$140,EXACT('Currently Exported'!$A$3:$A$140,$A135)), """")"),"")</f>
        <v/>
      </c>
      <c r="H135" s="1" t="str">
        <f ca="1">IFERROR(__xludf.DUMMYFUNCTION("IFERROR(FILTER('Currently Exported'!H$3:H$140,EXACT('Currently Exported'!$A$3:$A$140,$A135)), """")"),"")</f>
        <v/>
      </c>
      <c r="I135" s="1" t="str">
        <f ca="1">IFERROR(__xludf.DUMMYFUNCTION("IFERROR(FILTER('Currently Exported'!I$3:I$140,EXACT('Currently Exported'!$A$3:$A$140,$A135)), """")"),"")</f>
        <v/>
      </c>
      <c r="J135" s="1" t="str">
        <f ca="1">IFERROR(__xludf.DUMMYFUNCTION("IFERROR(FILTER('Currently Exported'!J$3:J$140,EXACT('Currently Exported'!$A$3:$A$140,$A135)), """")"),"")</f>
        <v/>
      </c>
      <c r="K135" s="1" t="str">
        <f ca="1">IFERROR(__xludf.DUMMYFUNCTION("IFERROR(FILTER('Currently Exported'!K$3:K$140,EXACT('Currently Exported'!$A$3:$A$140,$A135)), """")"),"")</f>
        <v/>
      </c>
      <c r="L135" s="1" t="str">
        <f ca="1">IFERROR(__xludf.DUMMYFUNCTION("IFERROR(FILTER('Currently Exported'!L$3:L$140,EXACT('Currently Exported'!$A$3:$A$140,$A135)), """")"),"")</f>
        <v/>
      </c>
      <c r="M135" s="1" t="str">
        <f ca="1">IFERROR(__xludf.DUMMYFUNCTION("IFERROR(FILTER('Currently Exported'!M$3:M$140,EXACT('Currently Exported'!$A$3:$A$140,$A135)), """")"),"")</f>
        <v/>
      </c>
      <c r="N135" s="1" t="str">
        <f ca="1">IFERROR(__xludf.DUMMYFUNCTION("IFERROR(FILTER('Currently Exported'!N$3:N$140,EXACT('Currently Exported'!$A$3:$A$140,$A135)), """")"),"")</f>
        <v/>
      </c>
      <c r="O135" s="1" t="str">
        <f ca="1">IFERROR(__xludf.DUMMYFUNCTION("IFERROR(FILTER('Currently Exported'!O$3:O$140,EXACT('Currently Exported'!$A$3:$A$140,$A135)), """")"),"")</f>
        <v/>
      </c>
      <c r="P135" s="1" t="str">
        <f ca="1">IFERROR(__xludf.DUMMYFUNCTION("IFERROR(FILTER('Currently Exported'!P$3:P$140,EXACT('Currently Exported'!$A$3:$A$140,$A135)), """")"),"")</f>
        <v/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IFERROR(__xludf.DUMMYFUNCTION("IFERROR(FILTER('Currently Exported'!B$3:B$140,EXACT('Currently Exported'!$A$3:$A$140,$A136)), """")"),"")</f>
        <v/>
      </c>
      <c r="C136" s="1" t="str">
        <f ca="1">IFERROR(__xludf.DUMMYFUNCTION("IFERROR(FILTER('Currently Exported'!C$3:C$140,EXACT('Currently Exported'!$A$3:$A$140,$A136)), """")"),"")</f>
        <v/>
      </c>
      <c r="D136" s="1" t="str">
        <f ca="1">IFERROR(__xludf.DUMMYFUNCTION("IFERROR(FILTER('Currently Exported'!D$3:D$140,EXACT('Currently Exported'!$A$3:$A$140,$A136)), """")"),"")</f>
        <v/>
      </c>
      <c r="E136" s="1" t="str">
        <f ca="1">IFERROR(__xludf.DUMMYFUNCTION("IFERROR(FILTER('Currently Exported'!E$3:E$140,EXACT('Currently Exported'!$A$3:$A$140,$A136)), """")"),"")</f>
        <v/>
      </c>
      <c r="F136" s="1" t="str">
        <f ca="1">IFERROR(__xludf.DUMMYFUNCTION("IFERROR(FILTER('Currently Exported'!F$3:F$140,EXACT('Currently Exported'!$A$3:$A$140,$A136)), """")"),"")</f>
        <v/>
      </c>
      <c r="G136" s="1" t="str">
        <f ca="1">IFERROR(__xludf.DUMMYFUNCTION("IFERROR(FILTER('Currently Exported'!G$3:G$140,EXACT('Currently Exported'!$A$3:$A$140,$A136)), """")"),"")</f>
        <v/>
      </c>
      <c r="H136" s="1" t="str">
        <f ca="1">IFERROR(__xludf.DUMMYFUNCTION("IFERROR(FILTER('Currently Exported'!H$3:H$140,EXACT('Currently Exported'!$A$3:$A$140,$A136)), """")"),"")</f>
        <v/>
      </c>
      <c r="I136" s="1" t="str">
        <f ca="1">IFERROR(__xludf.DUMMYFUNCTION("IFERROR(FILTER('Currently Exported'!I$3:I$140,EXACT('Currently Exported'!$A$3:$A$140,$A136)), """")"),"")</f>
        <v/>
      </c>
      <c r="J136" s="1" t="str">
        <f ca="1">IFERROR(__xludf.DUMMYFUNCTION("IFERROR(FILTER('Currently Exported'!J$3:J$140,EXACT('Currently Exported'!$A$3:$A$140,$A136)), """")"),"")</f>
        <v/>
      </c>
      <c r="K136" s="1" t="str">
        <f ca="1">IFERROR(__xludf.DUMMYFUNCTION("IFERROR(FILTER('Currently Exported'!K$3:K$140,EXACT('Currently Exported'!$A$3:$A$140,$A136)), """")"),"")</f>
        <v/>
      </c>
      <c r="L136" s="1" t="str">
        <f ca="1">IFERROR(__xludf.DUMMYFUNCTION("IFERROR(FILTER('Currently Exported'!L$3:L$140,EXACT('Currently Exported'!$A$3:$A$140,$A136)), """")"),"")</f>
        <v/>
      </c>
      <c r="M136" s="1" t="str">
        <f ca="1">IFERROR(__xludf.DUMMYFUNCTION("IFERROR(FILTER('Currently Exported'!M$3:M$140,EXACT('Currently Exported'!$A$3:$A$140,$A136)), """")"),"")</f>
        <v/>
      </c>
      <c r="N136" s="1" t="str">
        <f ca="1">IFERROR(__xludf.DUMMYFUNCTION("IFERROR(FILTER('Currently Exported'!N$3:N$140,EXACT('Currently Exported'!$A$3:$A$140,$A136)), """")"),"")</f>
        <v/>
      </c>
      <c r="O136" s="1" t="str">
        <f ca="1">IFERROR(__xludf.DUMMYFUNCTION("IFERROR(FILTER('Currently Exported'!O$3:O$140,EXACT('Currently Exported'!$A$3:$A$140,$A136)), """")"),"")</f>
        <v/>
      </c>
      <c r="P136" s="1" t="str">
        <f ca="1">IFERROR(__xludf.DUMMYFUNCTION("IFERROR(FILTER('Currently Exported'!P$3:P$140,EXACT('Currently Exported'!$A$3:$A$140,$A136)), """")"),"")</f>
        <v/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IFERROR(__xludf.DUMMYFUNCTION("IFERROR(FILTER('Currently Exported'!B$3:B$140,EXACT('Currently Exported'!$A$3:$A$140,$A137)), """")"),"")</f>
        <v/>
      </c>
      <c r="C137" s="1" t="str">
        <f ca="1">IFERROR(__xludf.DUMMYFUNCTION("IFERROR(FILTER('Currently Exported'!C$3:C$140,EXACT('Currently Exported'!$A$3:$A$140,$A137)), """")"),"")</f>
        <v/>
      </c>
      <c r="D137" s="1" t="str">
        <f ca="1">IFERROR(__xludf.DUMMYFUNCTION("IFERROR(FILTER('Currently Exported'!D$3:D$140,EXACT('Currently Exported'!$A$3:$A$140,$A137)), """")"),"")</f>
        <v/>
      </c>
      <c r="E137" s="1" t="str">
        <f ca="1">IFERROR(__xludf.DUMMYFUNCTION("IFERROR(FILTER('Currently Exported'!E$3:E$140,EXACT('Currently Exported'!$A$3:$A$140,$A137)), """")"),"")</f>
        <v/>
      </c>
      <c r="F137" s="1" t="str">
        <f ca="1">IFERROR(__xludf.DUMMYFUNCTION("IFERROR(FILTER('Currently Exported'!F$3:F$140,EXACT('Currently Exported'!$A$3:$A$140,$A137)), """")"),"")</f>
        <v/>
      </c>
      <c r="G137" s="1" t="str">
        <f ca="1">IFERROR(__xludf.DUMMYFUNCTION("IFERROR(FILTER('Currently Exported'!G$3:G$140,EXACT('Currently Exported'!$A$3:$A$140,$A137)), """")"),"")</f>
        <v/>
      </c>
      <c r="H137" s="1" t="str">
        <f ca="1">IFERROR(__xludf.DUMMYFUNCTION("IFERROR(FILTER('Currently Exported'!H$3:H$140,EXACT('Currently Exported'!$A$3:$A$140,$A137)), """")"),"")</f>
        <v/>
      </c>
      <c r="I137" s="1" t="str">
        <f ca="1">IFERROR(__xludf.DUMMYFUNCTION("IFERROR(FILTER('Currently Exported'!I$3:I$140,EXACT('Currently Exported'!$A$3:$A$140,$A137)), """")"),"")</f>
        <v/>
      </c>
      <c r="J137" s="1" t="str">
        <f ca="1">IFERROR(__xludf.DUMMYFUNCTION("IFERROR(FILTER('Currently Exported'!J$3:J$140,EXACT('Currently Exported'!$A$3:$A$140,$A137)), """")"),"")</f>
        <v/>
      </c>
      <c r="K137" s="1" t="str">
        <f ca="1">IFERROR(__xludf.DUMMYFUNCTION("IFERROR(FILTER('Currently Exported'!K$3:K$140,EXACT('Currently Exported'!$A$3:$A$140,$A137)), """")"),"")</f>
        <v/>
      </c>
      <c r="L137" s="1" t="str">
        <f ca="1">IFERROR(__xludf.DUMMYFUNCTION("IFERROR(FILTER('Currently Exported'!L$3:L$140,EXACT('Currently Exported'!$A$3:$A$140,$A137)), """")"),"")</f>
        <v/>
      </c>
      <c r="M137" s="1" t="str">
        <f ca="1">IFERROR(__xludf.DUMMYFUNCTION("IFERROR(FILTER('Currently Exported'!M$3:M$140,EXACT('Currently Exported'!$A$3:$A$140,$A137)), """")"),"")</f>
        <v/>
      </c>
      <c r="N137" s="1" t="str">
        <f ca="1">IFERROR(__xludf.DUMMYFUNCTION("IFERROR(FILTER('Currently Exported'!N$3:N$140,EXACT('Currently Exported'!$A$3:$A$140,$A137)), """")"),"")</f>
        <v/>
      </c>
      <c r="O137" s="1" t="str">
        <f ca="1">IFERROR(__xludf.DUMMYFUNCTION("IFERROR(FILTER('Currently Exported'!O$3:O$140,EXACT('Currently Exported'!$A$3:$A$140,$A137)), """")"),"")</f>
        <v/>
      </c>
      <c r="P137" s="1" t="str">
        <f ca="1">IFERROR(__xludf.DUMMYFUNCTION("IFERROR(FILTER('Currently Exported'!P$3:P$140,EXACT('Currently Exported'!$A$3:$A$140,$A137)), """")"),"")</f>
        <v/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IFERROR(__xludf.DUMMYFUNCTION("IFERROR(FILTER('Currently Exported'!B$3:B$140,EXACT('Currently Exported'!$A$3:$A$140,$A138)), """")"),"")</f>
        <v/>
      </c>
      <c r="C138" s="1" t="str">
        <f ca="1">IFERROR(__xludf.DUMMYFUNCTION("IFERROR(FILTER('Currently Exported'!C$3:C$140,EXACT('Currently Exported'!$A$3:$A$140,$A138)), """")"),"")</f>
        <v/>
      </c>
      <c r="D138" s="1" t="str">
        <f ca="1">IFERROR(__xludf.DUMMYFUNCTION("IFERROR(FILTER('Currently Exported'!D$3:D$140,EXACT('Currently Exported'!$A$3:$A$140,$A138)), """")"),"")</f>
        <v/>
      </c>
      <c r="E138" s="1" t="str">
        <f ca="1">IFERROR(__xludf.DUMMYFUNCTION("IFERROR(FILTER('Currently Exported'!E$3:E$140,EXACT('Currently Exported'!$A$3:$A$140,$A138)), """")"),"")</f>
        <v/>
      </c>
      <c r="F138" s="1" t="str">
        <f ca="1">IFERROR(__xludf.DUMMYFUNCTION("IFERROR(FILTER('Currently Exported'!F$3:F$140,EXACT('Currently Exported'!$A$3:$A$140,$A138)), """")"),"")</f>
        <v/>
      </c>
      <c r="G138" s="1" t="str">
        <f ca="1">IFERROR(__xludf.DUMMYFUNCTION("IFERROR(FILTER('Currently Exported'!G$3:G$140,EXACT('Currently Exported'!$A$3:$A$140,$A138)), """")"),"")</f>
        <v/>
      </c>
      <c r="H138" s="1" t="str">
        <f ca="1">IFERROR(__xludf.DUMMYFUNCTION("IFERROR(FILTER('Currently Exported'!H$3:H$140,EXACT('Currently Exported'!$A$3:$A$140,$A138)), """")"),"")</f>
        <v/>
      </c>
      <c r="I138" s="1" t="str">
        <f ca="1">IFERROR(__xludf.DUMMYFUNCTION("IFERROR(FILTER('Currently Exported'!I$3:I$140,EXACT('Currently Exported'!$A$3:$A$140,$A138)), """")"),"")</f>
        <v/>
      </c>
      <c r="J138" s="1" t="str">
        <f ca="1">IFERROR(__xludf.DUMMYFUNCTION("IFERROR(FILTER('Currently Exported'!J$3:J$140,EXACT('Currently Exported'!$A$3:$A$140,$A138)), """")"),"")</f>
        <v/>
      </c>
      <c r="K138" s="1" t="str">
        <f ca="1">IFERROR(__xludf.DUMMYFUNCTION("IFERROR(FILTER('Currently Exported'!K$3:K$140,EXACT('Currently Exported'!$A$3:$A$140,$A138)), """")"),"")</f>
        <v/>
      </c>
      <c r="L138" s="1" t="str">
        <f ca="1">IFERROR(__xludf.DUMMYFUNCTION("IFERROR(FILTER('Currently Exported'!L$3:L$140,EXACT('Currently Exported'!$A$3:$A$140,$A138)), """")"),"")</f>
        <v/>
      </c>
      <c r="M138" s="1" t="str">
        <f ca="1">IFERROR(__xludf.DUMMYFUNCTION("IFERROR(FILTER('Currently Exported'!M$3:M$140,EXACT('Currently Exported'!$A$3:$A$140,$A138)), """")"),"")</f>
        <v/>
      </c>
      <c r="N138" s="1" t="str">
        <f ca="1">IFERROR(__xludf.DUMMYFUNCTION("IFERROR(FILTER('Currently Exported'!N$3:N$140,EXACT('Currently Exported'!$A$3:$A$140,$A138)), """")"),"")</f>
        <v/>
      </c>
      <c r="O138" s="1" t="str">
        <f ca="1">IFERROR(__xludf.DUMMYFUNCTION("IFERROR(FILTER('Currently Exported'!O$3:O$140,EXACT('Currently Exported'!$A$3:$A$140,$A138)), """")"),"")</f>
        <v/>
      </c>
      <c r="P138" s="1" t="str">
        <f ca="1">IFERROR(__xludf.DUMMYFUNCTION("IFERROR(FILTER('Currently Exported'!P$3:P$140,EXACT('Currently Exported'!$A$3:$A$140,$A138)), """")"),"")</f>
        <v/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IFERROR(__xludf.DUMMYFUNCTION("IFERROR(FILTER('Currently Exported'!B$3:B$140,EXACT('Currently Exported'!$A$3:$A$140,$A139)), """")"),"")</f>
        <v/>
      </c>
      <c r="C139" s="1" t="str">
        <f ca="1">IFERROR(__xludf.DUMMYFUNCTION("IFERROR(FILTER('Currently Exported'!C$3:C$140,EXACT('Currently Exported'!$A$3:$A$140,$A139)), """")"),"")</f>
        <v/>
      </c>
      <c r="D139" s="1" t="str">
        <f ca="1">IFERROR(__xludf.DUMMYFUNCTION("IFERROR(FILTER('Currently Exported'!D$3:D$140,EXACT('Currently Exported'!$A$3:$A$140,$A139)), """")"),"")</f>
        <v/>
      </c>
      <c r="E139" s="1" t="str">
        <f ca="1">IFERROR(__xludf.DUMMYFUNCTION("IFERROR(FILTER('Currently Exported'!E$3:E$140,EXACT('Currently Exported'!$A$3:$A$140,$A139)), """")"),"")</f>
        <v/>
      </c>
      <c r="F139" s="1" t="str">
        <f ca="1">IFERROR(__xludf.DUMMYFUNCTION("IFERROR(FILTER('Currently Exported'!F$3:F$140,EXACT('Currently Exported'!$A$3:$A$140,$A139)), """")"),"")</f>
        <v/>
      </c>
      <c r="G139" s="1" t="str">
        <f ca="1">IFERROR(__xludf.DUMMYFUNCTION("IFERROR(FILTER('Currently Exported'!G$3:G$140,EXACT('Currently Exported'!$A$3:$A$140,$A139)), """")"),"")</f>
        <v/>
      </c>
      <c r="H139" s="1" t="str">
        <f ca="1">IFERROR(__xludf.DUMMYFUNCTION("IFERROR(FILTER('Currently Exported'!H$3:H$140,EXACT('Currently Exported'!$A$3:$A$140,$A139)), """")"),"")</f>
        <v/>
      </c>
      <c r="I139" s="1" t="str">
        <f ca="1">IFERROR(__xludf.DUMMYFUNCTION("IFERROR(FILTER('Currently Exported'!I$3:I$140,EXACT('Currently Exported'!$A$3:$A$140,$A139)), """")"),"")</f>
        <v/>
      </c>
      <c r="J139" s="1" t="str">
        <f ca="1">IFERROR(__xludf.DUMMYFUNCTION("IFERROR(FILTER('Currently Exported'!J$3:J$140,EXACT('Currently Exported'!$A$3:$A$140,$A139)), """")"),"")</f>
        <v/>
      </c>
      <c r="K139" s="1" t="str">
        <f ca="1">IFERROR(__xludf.DUMMYFUNCTION("IFERROR(FILTER('Currently Exported'!K$3:K$140,EXACT('Currently Exported'!$A$3:$A$140,$A139)), """")"),"")</f>
        <v/>
      </c>
      <c r="L139" s="1" t="str">
        <f ca="1">IFERROR(__xludf.DUMMYFUNCTION("IFERROR(FILTER('Currently Exported'!L$3:L$140,EXACT('Currently Exported'!$A$3:$A$140,$A139)), """")"),"")</f>
        <v/>
      </c>
      <c r="M139" s="1" t="str">
        <f ca="1">IFERROR(__xludf.DUMMYFUNCTION("IFERROR(FILTER('Currently Exported'!M$3:M$140,EXACT('Currently Exported'!$A$3:$A$140,$A139)), """")"),"")</f>
        <v/>
      </c>
      <c r="N139" s="1" t="str">
        <f ca="1">IFERROR(__xludf.DUMMYFUNCTION("IFERROR(FILTER('Currently Exported'!N$3:N$140,EXACT('Currently Exported'!$A$3:$A$140,$A139)), """")"),"")</f>
        <v/>
      </c>
      <c r="O139" s="1" t="str">
        <f ca="1">IFERROR(__xludf.DUMMYFUNCTION("IFERROR(FILTER('Currently Exported'!O$3:O$140,EXACT('Currently Exported'!$A$3:$A$140,$A139)), """")"),"")</f>
        <v/>
      </c>
      <c r="P139" s="1" t="str">
        <f ca="1">IFERROR(__xludf.DUMMYFUNCTION("IFERROR(FILTER('Currently Exported'!P$3:P$140,EXACT('Currently Exported'!$A$3:$A$140,$A139)), """")"),"")</f>
        <v/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IFERROR(__xludf.DUMMYFUNCTION("IFERROR(FILTER('Currently Exported'!B$3:B$140,EXACT('Currently Exported'!$A$3:$A$140,$A140)), """")"),"")</f>
        <v/>
      </c>
      <c r="C140" s="1" t="str">
        <f ca="1">IFERROR(__xludf.DUMMYFUNCTION("IFERROR(FILTER('Currently Exported'!C$3:C$140,EXACT('Currently Exported'!$A$3:$A$140,$A140)), """")"),"")</f>
        <v/>
      </c>
      <c r="D140" s="1" t="str">
        <f ca="1">IFERROR(__xludf.DUMMYFUNCTION("IFERROR(FILTER('Currently Exported'!D$3:D$140,EXACT('Currently Exported'!$A$3:$A$140,$A140)), """")"),"")</f>
        <v/>
      </c>
      <c r="E140" s="1" t="str">
        <f ca="1">IFERROR(__xludf.DUMMYFUNCTION("IFERROR(FILTER('Currently Exported'!E$3:E$140,EXACT('Currently Exported'!$A$3:$A$140,$A140)), """")"),"")</f>
        <v/>
      </c>
      <c r="F140" s="1" t="str">
        <f ca="1">IFERROR(__xludf.DUMMYFUNCTION("IFERROR(FILTER('Currently Exported'!F$3:F$140,EXACT('Currently Exported'!$A$3:$A$140,$A140)), """")"),"")</f>
        <v/>
      </c>
      <c r="G140" s="1" t="str">
        <f ca="1">IFERROR(__xludf.DUMMYFUNCTION("IFERROR(FILTER('Currently Exported'!G$3:G$140,EXACT('Currently Exported'!$A$3:$A$140,$A140)), """")"),"")</f>
        <v/>
      </c>
      <c r="H140" s="1" t="str">
        <f ca="1">IFERROR(__xludf.DUMMYFUNCTION("IFERROR(FILTER('Currently Exported'!H$3:H$140,EXACT('Currently Exported'!$A$3:$A$140,$A140)), """")"),"")</f>
        <v/>
      </c>
      <c r="I140" s="1" t="str">
        <f ca="1">IFERROR(__xludf.DUMMYFUNCTION("IFERROR(FILTER('Currently Exported'!I$3:I$140,EXACT('Currently Exported'!$A$3:$A$140,$A140)), """")"),"")</f>
        <v/>
      </c>
      <c r="J140" s="1" t="str">
        <f ca="1">IFERROR(__xludf.DUMMYFUNCTION("IFERROR(FILTER('Currently Exported'!J$3:J$140,EXACT('Currently Exported'!$A$3:$A$140,$A140)), """")"),"")</f>
        <v/>
      </c>
      <c r="K140" s="1" t="str">
        <f ca="1">IFERROR(__xludf.DUMMYFUNCTION("IFERROR(FILTER('Currently Exported'!K$3:K$140,EXACT('Currently Exported'!$A$3:$A$140,$A140)), """")"),"")</f>
        <v/>
      </c>
      <c r="L140" s="1" t="str">
        <f ca="1">IFERROR(__xludf.DUMMYFUNCTION("IFERROR(FILTER('Currently Exported'!L$3:L$140,EXACT('Currently Exported'!$A$3:$A$140,$A140)), """")"),"")</f>
        <v/>
      </c>
      <c r="M140" s="1" t="str">
        <f ca="1">IFERROR(__xludf.DUMMYFUNCTION("IFERROR(FILTER('Currently Exported'!M$3:M$140,EXACT('Currently Exported'!$A$3:$A$140,$A140)), """")"),"")</f>
        <v/>
      </c>
      <c r="N140" s="1" t="str">
        <f ca="1">IFERROR(__xludf.DUMMYFUNCTION("IFERROR(FILTER('Currently Exported'!N$3:N$140,EXACT('Currently Exported'!$A$3:$A$140,$A140)), """")"),"")</f>
        <v/>
      </c>
      <c r="O140" s="1" t="str">
        <f ca="1">IFERROR(__xludf.DUMMYFUNCTION("IFERROR(FILTER('Currently Exported'!O$3:O$140,EXACT('Currently Exported'!$A$3:$A$140,$A140)), """")"),"")</f>
        <v/>
      </c>
      <c r="P140" s="1" t="str">
        <f ca="1">IFERROR(__xludf.DUMMYFUNCTION("IFERROR(FILTER('Currently Exported'!P$3:P$140,EXACT('Currently Exported'!$A$3:$A$140,$A140)), """")"),"")</f>
        <v/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IFERROR(__xludf.DUMMYFUNCTION("IFERROR(FILTER('Currently Exported'!B$3:B$140,EXACT('Currently Exported'!$A$3:$A$140,$A141)), """")"),"")</f>
        <v/>
      </c>
      <c r="C141" s="1" t="str">
        <f ca="1">IFERROR(__xludf.DUMMYFUNCTION("IFERROR(FILTER('Currently Exported'!C$3:C$140,EXACT('Currently Exported'!$A$3:$A$140,$A141)), """")"),"")</f>
        <v/>
      </c>
      <c r="D141" s="1">
        <f ca="1">IFERROR(__xludf.DUMMYFUNCTION("IFERROR(FILTER('Currently Exported'!D$3:D$140,EXACT('Currently Exported'!$A$3:$A$140,$A141)), """")"),1)</f>
        <v>1</v>
      </c>
      <c r="E141" s="1">
        <f ca="1">IFERROR(__xludf.DUMMYFUNCTION("IFERROR(FILTER('Currently Exported'!E$3:E$140,EXACT('Currently Exported'!$A$3:$A$140,$A141)), """")"),1)</f>
        <v>1</v>
      </c>
      <c r="F141" s="1">
        <f ca="1">IFERROR(__xludf.DUMMYFUNCTION("IFERROR(FILTER('Currently Exported'!F$3:F$140,EXACT('Currently Exported'!$A$3:$A$140,$A141)), """")"),1)</f>
        <v>1</v>
      </c>
      <c r="G141" s="1">
        <f ca="1">IFERROR(__xludf.DUMMYFUNCTION("IFERROR(FILTER('Currently Exported'!G$3:G$140,EXACT('Currently Exported'!$A$3:$A$140,$A141)), """")"),1)</f>
        <v>1</v>
      </c>
      <c r="H141" s="1">
        <f ca="1">IFERROR(__xludf.DUMMYFUNCTION("IFERROR(FILTER('Currently Exported'!H$3:H$140,EXACT('Currently Exported'!$A$3:$A$140,$A141)), """")"),1)</f>
        <v>1</v>
      </c>
      <c r="I141" s="1">
        <f ca="1">IFERROR(__xludf.DUMMYFUNCTION("IFERROR(FILTER('Currently Exported'!I$3:I$140,EXACT('Currently Exported'!$A$3:$A$140,$A141)), """")"),1)</f>
        <v>1</v>
      </c>
      <c r="J141" s="1">
        <f ca="1">IFERROR(__xludf.DUMMYFUNCTION("IFERROR(FILTER('Currently Exported'!J$3:J$140,EXACT('Currently Exported'!$A$3:$A$140,$A141)), """")"),1)</f>
        <v>1</v>
      </c>
      <c r="K141" s="1">
        <f ca="1">IFERROR(__xludf.DUMMYFUNCTION("IFERROR(FILTER('Currently Exported'!K$3:K$140,EXACT('Currently Exported'!$A$3:$A$140,$A141)), """")"),1)</f>
        <v>1</v>
      </c>
      <c r="L141" s="1">
        <f ca="1">IFERROR(__xludf.DUMMYFUNCTION("IFERROR(FILTER('Currently Exported'!L$3:L$140,EXACT('Currently Exported'!$A$3:$A$140,$A141)), """")"),1)</f>
        <v>1</v>
      </c>
      <c r="M141" s="1">
        <f ca="1">IFERROR(__xludf.DUMMYFUNCTION("IFERROR(FILTER('Currently Exported'!M$3:M$140,EXACT('Currently Exported'!$A$3:$A$140,$A141)), """")"),1)</f>
        <v>1</v>
      </c>
      <c r="N141" s="1">
        <f ca="1">IFERROR(__xludf.DUMMYFUNCTION("IFERROR(FILTER('Currently Exported'!N$3:N$140,EXACT('Currently Exported'!$A$3:$A$140,$A141)), """")"),1)</f>
        <v>1</v>
      </c>
      <c r="O141" s="1">
        <f ca="1">IFERROR(__xludf.DUMMYFUNCTION("IFERROR(FILTER('Currently Exported'!O$3:O$140,EXACT('Currently Exported'!$A$3:$A$140,$A141)), """")"),1)</f>
        <v>1</v>
      </c>
      <c r="P141" s="1" t="str">
        <f ca="1">IFERROR(__xludf.DUMMYFUNCTION("IFERROR(FILTER('Currently Exported'!P$3:P$140,EXACT('Currently Exported'!$A$3:$A$140,$A141)), """")"),"")</f>
        <v/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IFERROR(__xludf.DUMMYFUNCTION("IFERROR(FILTER('Currently Exported'!B$3:B$140,EXACT('Currently Exported'!$A$3:$A$140,$A142)), """")"),"")</f>
        <v/>
      </c>
      <c r="C142" s="1" t="str">
        <f ca="1">IFERROR(__xludf.DUMMYFUNCTION("IFERROR(FILTER('Currently Exported'!C$3:C$140,EXACT('Currently Exported'!$A$3:$A$140,$A142)), """")"),"")</f>
        <v/>
      </c>
      <c r="D142" s="1">
        <f ca="1">IFERROR(__xludf.DUMMYFUNCTION("IFERROR(FILTER('Currently Exported'!D$3:D$140,EXACT('Currently Exported'!$A$3:$A$140,$A142)), """")"),1)</f>
        <v>1</v>
      </c>
      <c r="E142" s="1">
        <f ca="1">IFERROR(__xludf.DUMMYFUNCTION("IFERROR(FILTER('Currently Exported'!E$3:E$140,EXACT('Currently Exported'!$A$3:$A$140,$A142)), """")"),1)</f>
        <v>1</v>
      </c>
      <c r="F142" s="1">
        <f ca="1">IFERROR(__xludf.DUMMYFUNCTION("IFERROR(FILTER('Currently Exported'!F$3:F$140,EXACT('Currently Exported'!$A$3:$A$140,$A142)), """")"),1)</f>
        <v>1</v>
      </c>
      <c r="G142" s="1">
        <f ca="1">IFERROR(__xludf.DUMMYFUNCTION("IFERROR(FILTER('Currently Exported'!G$3:G$140,EXACT('Currently Exported'!$A$3:$A$140,$A142)), """")"),1)</f>
        <v>1</v>
      </c>
      <c r="H142" s="1">
        <f ca="1">IFERROR(__xludf.DUMMYFUNCTION("IFERROR(FILTER('Currently Exported'!H$3:H$140,EXACT('Currently Exported'!$A$3:$A$140,$A142)), """")"),1)</f>
        <v>1</v>
      </c>
      <c r="I142" s="1">
        <f ca="1">IFERROR(__xludf.DUMMYFUNCTION("IFERROR(FILTER('Currently Exported'!I$3:I$140,EXACT('Currently Exported'!$A$3:$A$140,$A142)), """")"),1)</f>
        <v>1</v>
      </c>
      <c r="J142" s="1">
        <f ca="1">IFERROR(__xludf.DUMMYFUNCTION("IFERROR(FILTER('Currently Exported'!J$3:J$140,EXACT('Currently Exported'!$A$3:$A$140,$A142)), """")"),1)</f>
        <v>1</v>
      </c>
      <c r="K142" s="1">
        <f ca="1">IFERROR(__xludf.DUMMYFUNCTION("IFERROR(FILTER('Currently Exported'!K$3:K$140,EXACT('Currently Exported'!$A$3:$A$140,$A142)), """")"),1)</f>
        <v>1</v>
      </c>
      <c r="L142" s="1">
        <f ca="1">IFERROR(__xludf.DUMMYFUNCTION("IFERROR(FILTER('Currently Exported'!L$3:L$140,EXACT('Currently Exported'!$A$3:$A$140,$A142)), """")"),1)</f>
        <v>1</v>
      </c>
      <c r="M142" s="1">
        <f ca="1">IFERROR(__xludf.DUMMYFUNCTION("IFERROR(FILTER('Currently Exported'!M$3:M$140,EXACT('Currently Exported'!$A$3:$A$140,$A142)), """")"),1)</f>
        <v>1</v>
      </c>
      <c r="N142" s="1">
        <f ca="1">IFERROR(__xludf.DUMMYFUNCTION("IFERROR(FILTER('Currently Exported'!N$3:N$140,EXACT('Currently Exported'!$A$3:$A$140,$A142)), """")"),1)</f>
        <v>1</v>
      </c>
      <c r="O142" s="1">
        <f ca="1">IFERROR(__xludf.DUMMYFUNCTION("IFERROR(FILTER('Currently Exported'!O$3:O$140,EXACT('Currently Exported'!$A$3:$A$140,$A142)), """")"),1)</f>
        <v>1</v>
      </c>
      <c r="P142" s="1" t="str">
        <f ca="1">IFERROR(__xludf.DUMMYFUNCTION("IFERROR(FILTER('Currently Exported'!P$3:P$140,EXACT('Currently Exported'!$A$3:$A$140,$A142)), """")"),"")</f>
        <v/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IFERROR(__xludf.DUMMYFUNCTION("IFERROR(FILTER('Currently Exported'!B$3:B$140,EXACT('Currently Exported'!$A$3:$A$140,$A143)), """")"),"")</f>
        <v/>
      </c>
      <c r="C143" s="1" t="str">
        <f ca="1">IFERROR(__xludf.DUMMYFUNCTION("IFERROR(FILTER('Currently Exported'!C$3:C$140,EXACT('Currently Exported'!$A$3:$A$140,$A143)), """")"),"")</f>
        <v/>
      </c>
      <c r="D143" s="1">
        <f ca="1">IFERROR(__xludf.DUMMYFUNCTION("IFERROR(FILTER('Currently Exported'!D$3:D$140,EXACT('Currently Exported'!$A$3:$A$140,$A143)), """")"),1)</f>
        <v>1</v>
      </c>
      <c r="E143" s="1">
        <f ca="1">IFERROR(__xludf.DUMMYFUNCTION("IFERROR(FILTER('Currently Exported'!E$3:E$140,EXACT('Currently Exported'!$A$3:$A$140,$A143)), """")"),1)</f>
        <v>1</v>
      </c>
      <c r="F143" s="1">
        <f ca="1">IFERROR(__xludf.DUMMYFUNCTION("IFERROR(FILTER('Currently Exported'!F$3:F$140,EXACT('Currently Exported'!$A$3:$A$140,$A143)), """")"),1)</f>
        <v>1</v>
      </c>
      <c r="G143" s="1">
        <f ca="1">IFERROR(__xludf.DUMMYFUNCTION("IFERROR(FILTER('Currently Exported'!G$3:G$140,EXACT('Currently Exported'!$A$3:$A$140,$A143)), """")"),1)</f>
        <v>1</v>
      </c>
      <c r="H143" s="1">
        <f ca="1">IFERROR(__xludf.DUMMYFUNCTION("IFERROR(FILTER('Currently Exported'!H$3:H$140,EXACT('Currently Exported'!$A$3:$A$140,$A143)), """")"),1)</f>
        <v>1</v>
      </c>
      <c r="I143" s="1">
        <f ca="1">IFERROR(__xludf.DUMMYFUNCTION("IFERROR(FILTER('Currently Exported'!I$3:I$140,EXACT('Currently Exported'!$A$3:$A$140,$A143)), """")"),1)</f>
        <v>1</v>
      </c>
      <c r="J143" s="1">
        <f ca="1">IFERROR(__xludf.DUMMYFUNCTION("IFERROR(FILTER('Currently Exported'!J$3:J$140,EXACT('Currently Exported'!$A$3:$A$140,$A143)), """")"),1)</f>
        <v>1</v>
      </c>
      <c r="K143" s="1">
        <f ca="1">IFERROR(__xludf.DUMMYFUNCTION("IFERROR(FILTER('Currently Exported'!K$3:K$140,EXACT('Currently Exported'!$A$3:$A$140,$A143)), """")"),1)</f>
        <v>1</v>
      </c>
      <c r="L143" s="1">
        <f ca="1">IFERROR(__xludf.DUMMYFUNCTION("IFERROR(FILTER('Currently Exported'!L$3:L$140,EXACT('Currently Exported'!$A$3:$A$140,$A143)), """")"),1)</f>
        <v>1</v>
      </c>
      <c r="M143" s="1">
        <f ca="1">IFERROR(__xludf.DUMMYFUNCTION("IFERROR(FILTER('Currently Exported'!M$3:M$140,EXACT('Currently Exported'!$A$3:$A$140,$A143)), """")"),1)</f>
        <v>1</v>
      </c>
      <c r="N143" s="1">
        <f ca="1">IFERROR(__xludf.DUMMYFUNCTION("IFERROR(FILTER('Currently Exported'!N$3:N$140,EXACT('Currently Exported'!$A$3:$A$140,$A143)), """")"),1)</f>
        <v>1</v>
      </c>
      <c r="O143" s="1">
        <f ca="1">IFERROR(__xludf.DUMMYFUNCTION("IFERROR(FILTER('Currently Exported'!O$3:O$140,EXACT('Currently Exported'!$A$3:$A$140,$A143)), """")"),1)</f>
        <v>1</v>
      </c>
      <c r="P143" s="1" t="str">
        <f ca="1">IFERROR(__xludf.DUMMYFUNCTION("IFERROR(FILTER('Currently Exported'!P$3:P$140,EXACT('Currently Exported'!$A$3:$A$140,$A143)), """")"),"")</f>
        <v/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IFERROR(__xludf.DUMMYFUNCTION("IFERROR(FILTER('Currently Exported'!B$3:B$140,EXACT('Currently Exported'!$A$3:$A$140,$A144)), """")"),"")</f>
        <v/>
      </c>
      <c r="C144" s="1" t="str">
        <f ca="1">IFERROR(__xludf.DUMMYFUNCTION("IFERROR(FILTER('Currently Exported'!C$3:C$140,EXACT('Currently Exported'!$A$3:$A$140,$A144)), """")"),"")</f>
        <v/>
      </c>
      <c r="D144" s="1" t="str">
        <f ca="1">IFERROR(__xludf.DUMMYFUNCTION("IFERROR(FILTER('Currently Exported'!D$3:D$140,EXACT('Currently Exported'!$A$3:$A$140,$A144)), """")"),"")</f>
        <v/>
      </c>
      <c r="E144" s="1" t="str">
        <f ca="1">IFERROR(__xludf.DUMMYFUNCTION("IFERROR(FILTER('Currently Exported'!E$3:E$140,EXACT('Currently Exported'!$A$3:$A$140,$A144)), """")"),"")</f>
        <v/>
      </c>
      <c r="F144" s="1" t="str">
        <f ca="1">IFERROR(__xludf.DUMMYFUNCTION("IFERROR(FILTER('Currently Exported'!F$3:F$140,EXACT('Currently Exported'!$A$3:$A$140,$A144)), """")"),"")</f>
        <v/>
      </c>
      <c r="G144" s="1" t="str">
        <f ca="1">IFERROR(__xludf.DUMMYFUNCTION("IFERROR(FILTER('Currently Exported'!G$3:G$140,EXACT('Currently Exported'!$A$3:$A$140,$A144)), """")"),"")</f>
        <v/>
      </c>
      <c r="H144" s="1" t="str">
        <f ca="1">IFERROR(__xludf.DUMMYFUNCTION("IFERROR(FILTER('Currently Exported'!H$3:H$140,EXACT('Currently Exported'!$A$3:$A$140,$A144)), """")"),"")</f>
        <v/>
      </c>
      <c r="I144" s="1" t="str">
        <f ca="1">IFERROR(__xludf.DUMMYFUNCTION("IFERROR(FILTER('Currently Exported'!I$3:I$140,EXACT('Currently Exported'!$A$3:$A$140,$A144)), """")"),"")</f>
        <v/>
      </c>
      <c r="J144" s="1" t="str">
        <f ca="1">IFERROR(__xludf.DUMMYFUNCTION("IFERROR(FILTER('Currently Exported'!J$3:J$140,EXACT('Currently Exported'!$A$3:$A$140,$A144)), """")"),"")</f>
        <v/>
      </c>
      <c r="K144" s="1" t="str">
        <f ca="1">IFERROR(__xludf.DUMMYFUNCTION("IFERROR(FILTER('Currently Exported'!K$3:K$140,EXACT('Currently Exported'!$A$3:$A$140,$A144)), """")"),"")</f>
        <v/>
      </c>
      <c r="L144" s="1" t="str">
        <f ca="1">IFERROR(__xludf.DUMMYFUNCTION("IFERROR(FILTER('Currently Exported'!L$3:L$140,EXACT('Currently Exported'!$A$3:$A$140,$A144)), """")"),"")</f>
        <v/>
      </c>
      <c r="M144" s="1" t="str">
        <f ca="1">IFERROR(__xludf.DUMMYFUNCTION("IFERROR(FILTER('Currently Exported'!M$3:M$140,EXACT('Currently Exported'!$A$3:$A$140,$A144)), """")"),"")</f>
        <v/>
      </c>
      <c r="N144" s="1" t="str">
        <f ca="1">IFERROR(__xludf.DUMMYFUNCTION("IFERROR(FILTER('Currently Exported'!N$3:N$140,EXACT('Currently Exported'!$A$3:$A$140,$A144)), """")"),"")</f>
        <v/>
      </c>
      <c r="O144" s="1" t="str">
        <f ca="1">IFERROR(__xludf.DUMMYFUNCTION("IFERROR(FILTER('Currently Exported'!O$3:O$140,EXACT('Currently Exported'!$A$3:$A$140,$A144)), """")"),"")</f>
        <v/>
      </c>
      <c r="P144" s="1" t="str">
        <f ca="1">IFERROR(__xludf.DUMMYFUNCTION("IFERROR(FILTER('Currently Exported'!P$3:P$140,EXACT('Currently Exported'!$A$3:$A$140,$A144)), """")"),"")</f>
        <v/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IFERROR(__xludf.DUMMYFUNCTION("IFERROR(FILTER('Currently Exported'!B$3:B$140,EXACT('Currently Exported'!$A$3:$A$140,$A145)), """")"),"")</f>
        <v/>
      </c>
      <c r="C145" s="1" t="str">
        <f ca="1">IFERROR(__xludf.DUMMYFUNCTION("IFERROR(FILTER('Currently Exported'!C$3:C$140,EXACT('Currently Exported'!$A$3:$A$140,$A145)), """")"),"")</f>
        <v/>
      </c>
      <c r="D145" s="1" t="str">
        <f ca="1">IFERROR(__xludf.DUMMYFUNCTION("IFERROR(FILTER('Currently Exported'!D$3:D$140,EXACT('Currently Exported'!$A$3:$A$140,$A145)), """")"),"")</f>
        <v/>
      </c>
      <c r="E145" s="1" t="str">
        <f ca="1">IFERROR(__xludf.DUMMYFUNCTION("IFERROR(FILTER('Currently Exported'!E$3:E$140,EXACT('Currently Exported'!$A$3:$A$140,$A145)), """")"),"")</f>
        <v/>
      </c>
      <c r="F145" s="1" t="str">
        <f ca="1">IFERROR(__xludf.DUMMYFUNCTION("IFERROR(FILTER('Currently Exported'!F$3:F$140,EXACT('Currently Exported'!$A$3:$A$140,$A145)), """")"),"")</f>
        <v/>
      </c>
      <c r="G145" s="1" t="str">
        <f ca="1">IFERROR(__xludf.DUMMYFUNCTION("IFERROR(FILTER('Currently Exported'!G$3:G$140,EXACT('Currently Exported'!$A$3:$A$140,$A145)), """")"),"")</f>
        <v/>
      </c>
      <c r="H145" s="1" t="str">
        <f ca="1">IFERROR(__xludf.DUMMYFUNCTION("IFERROR(FILTER('Currently Exported'!H$3:H$140,EXACT('Currently Exported'!$A$3:$A$140,$A145)), """")"),"")</f>
        <v/>
      </c>
      <c r="I145" s="1" t="str">
        <f ca="1">IFERROR(__xludf.DUMMYFUNCTION("IFERROR(FILTER('Currently Exported'!I$3:I$140,EXACT('Currently Exported'!$A$3:$A$140,$A145)), """")"),"")</f>
        <v/>
      </c>
      <c r="J145" s="1" t="str">
        <f ca="1">IFERROR(__xludf.DUMMYFUNCTION("IFERROR(FILTER('Currently Exported'!J$3:J$140,EXACT('Currently Exported'!$A$3:$A$140,$A145)), """")"),"")</f>
        <v/>
      </c>
      <c r="K145" s="1" t="str">
        <f ca="1">IFERROR(__xludf.DUMMYFUNCTION("IFERROR(FILTER('Currently Exported'!K$3:K$140,EXACT('Currently Exported'!$A$3:$A$140,$A145)), """")"),"")</f>
        <v/>
      </c>
      <c r="L145" s="1" t="str">
        <f ca="1">IFERROR(__xludf.DUMMYFUNCTION("IFERROR(FILTER('Currently Exported'!L$3:L$140,EXACT('Currently Exported'!$A$3:$A$140,$A145)), """")"),"")</f>
        <v/>
      </c>
      <c r="M145" s="1" t="str">
        <f ca="1">IFERROR(__xludf.DUMMYFUNCTION("IFERROR(FILTER('Currently Exported'!M$3:M$140,EXACT('Currently Exported'!$A$3:$A$140,$A145)), """")"),"")</f>
        <v/>
      </c>
      <c r="N145" s="1" t="str">
        <f ca="1">IFERROR(__xludf.DUMMYFUNCTION("IFERROR(FILTER('Currently Exported'!N$3:N$140,EXACT('Currently Exported'!$A$3:$A$140,$A145)), """")"),"")</f>
        <v/>
      </c>
      <c r="O145" s="1" t="str">
        <f ca="1">IFERROR(__xludf.DUMMYFUNCTION("IFERROR(FILTER('Currently Exported'!O$3:O$140,EXACT('Currently Exported'!$A$3:$A$140,$A145)), """")"),"")</f>
        <v/>
      </c>
      <c r="P145" s="1" t="str">
        <f ca="1">IFERROR(__xludf.DUMMYFUNCTION("IFERROR(FILTER('Currently Exported'!P$3:P$140,EXACT('Currently Exported'!$A$3:$A$140,$A145)), """")"),"")</f>
        <v/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IFERROR(__xludf.DUMMYFUNCTION("IFERROR(FILTER('Currently Exported'!B$3:B$140,EXACT('Currently Exported'!$A$3:$A$140,$A146)), """")"),"")</f>
        <v/>
      </c>
      <c r="C146" s="1" t="str">
        <f ca="1">IFERROR(__xludf.DUMMYFUNCTION("IFERROR(FILTER('Currently Exported'!C$3:C$140,EXACT('Currently Exported'!$A$3:$A$140,$A146)), """")"),"")</f>
        <v/>
      </c>
      <c r="D146" s="1" t="str">
        <f ca="1">IFERROR(__xludf.DUMMYFUNCTION("IFERROR(FILTER('Currently Exported'!D$3:D$140,EXACT('Currently Exported'!$A$3:$A$140,$A146)), """")"),"")</f>
        <v/>
      </c>
      <c r="E146" s="1" t="str">
        <f ca="1">IFERROR(__xludf.DUMMYFUNCTION("IFERROR(FILTER('Currently Exported'!E$3:E$140,EXACT('Currently Exported'!$A$3:$A$140,$A146)), """")"),"")</f>
        <v/>
      </c>
      <c r="F146" s="1" t="str">
        <f ca="1">IFERROR(__xludf.DUMMYFUNCTION("IFERROR(FILTER('Currently Exported'!F$3:F$140,EXACT('Currently Exported'!$A$3:$A$140,$A146)), """")"),"")</f>
        <v/>
      </c>
      <c r="G146" s="1" t="str">
        <f ca="1">IFERROR(__xludf.DUMMYFUNCTION("IFERROR(FILTER('Currently Exported'!G$3:G$140,EXACT('Currently Exported'!$A$3:$A$140,$A146)), """")"),"")</f>
        <v/>
      </c>
      <c r="H146" s="1" t="str">
        <f ca="1">IFERROR(__xludf.DUMMYFUNCTION("IFERROR(FILTER('Currently Exported'!H$3:H$140,EXACT('Currently Exported'!$A$3:$A$140,$A146)), """")"),"")</f>
        <v/>
      </c>
      <c r="I146" s="1" t="str">
        <f ca="1">IFERROR(__xludf.DUMMYFUNCTION("IFERROR(FILTER('Currently Exported'!I$3:I$140,EXACT('Currently Exported'!$A$3:$A$140,$A146)), """")"),"")</f>
        <v/>
      </c>
      <c r="J146" s="1" t="str">
        <f ca="1">IFERROR(__xludf.DUMMYFUNCTION("IFERROR(FILTER('Currently Exported'!J$3:J$140,EXACT('Currently Exported'!$A$3:$A$140,$A146)), """")"),"")</f>
        <v/>
      </c>
      <c r="K146" s="1" t="str">
        <f ca="1">IFERROR(__xludf.DUMMYFUNCTION("IFERROR(FILTER('Currently Exported'!K$3:K$140,EXACT('Currently Exported'!$A$3:$A$140,$A146)), """")"),"")</f>
        <v/>
      </c>
      <c r="L146" s="1" t="str">
        <f ca="1">IFERROR(__xludf.DUMMYFUNCTION("IFERROR(FILTER('Currently Exported'!L$3:L$140,EXACT('Currently Exported'!$A$3:$A$140,$A146)), """")"),"")</f>
        <v/>
      </c>
      <c r="M146" s="1" t="str">
        <f ca="1">IFERROR(__xludf.DUMMYFUNCTION("IFERROR(FILTER('Currently Exported'!M$3:M$140,EXACT('Currently Exported'!$A$3:$A$140,$A146)), """")"),"")</f>
        <v/>
      </c>
      <c r="N146" s="1" t="str">
        <f ca="1">IFERROR(__xludf.DUMMYFUNCTION("IFERROR(FILTER('Currently Exported'!N$3:N$140,EXACT('Currently Exported'!$A$3:$A$140,$A146)), """")"),"")</f>
        <v/>
      </c>
      <c r="O146" s="1" t="str">
        <f ca="1">IFERROR(__xludf.DUMMYFUNCTION("IFERROR(FILTER('Currently Exported'!O$3:O$140,EXACT('Currently Exported'!$A$3:$A$140,$A146)), """")"),"")</f>
        <v/>
      </c>
      <c r="P146" s="1" t="str">
        <f ca="1">IFERROR(__xludf.DUMMYFUNCTION("IFERROR(FILTER('Currently Exported'!P$3:P$140,EXACT('Currently Exported'!$A$3:$A$140,$A146)), """")"),"")</f>
        <v/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IFERROR(__xludf.DUMMYFUNCTION("IFERROR(FILTER('Currently Exported'!B$3:B$140,EXACT('Currently Exported'!$A$3:$A$140,$A147)), """")"),"")</f>
        <v/>
      </c>
      <c r="C147" s="1" t="str">
        <f ca="1">IFERROR(__xludf.DUMMYFUNCTION("IFERROR(FILTER('Currently Exported'!C$3:C$140,EXACT('Currently Exported'!$A$3:$A$140,$A147)), """")"),"")</f>
        <v/>
      </c>
      <c r="D147" s="1" t="str">
        <f ca="1">IFERROR(__xludf.DUMMYFUNCTION("IFERROR(FILTER('Currently Exported'!D$3:D$140,EXACT('Currently Exported'!$A$3:$A$140,$A147)), """")"),"")</f>
        <v/>
      </c>
      <c r="E147" s="1" t="str">
        <f ca="1">IFERROR(__xludf.DUMMYFUNCTION("IFERROR(FILTER('Currently Exported'!E$3:E$140,EXACT('Currently Exported'!$A$3:$A$140,$A147)), """")"),"")</f>
        <v/>
      </c>
      <c r="F147" s="1" t="str">
        <f ca="1">IFERROR(__xludf.DUMMYFUNCTION("IFERROR(FILTER('Currently Exported'!F$3:F$140,EXACT('Currently Exported'!$A$3:$A$140,$A147)), """")"),"")</f>
        <v/>
      </c>
      <c r="G147" s="1" t="str">
        <f ca="1">IFERROR(__xludf.DUMMYFUNCTION("IFERROR(FILTER('Currently Exported'!G$3:G$140,EXACT('Currently Exported'!$A$3:$A$140,$A147)), """")"),"")</f>
        <v/>
      </c>
      <c r="H147" s="1" t="str">
        <f ca="1">IFERROR(__xludf.DUMMYFUNCTION("IFERROR(FILTER('Currently Exported'!H$3:H$140,EXACT('Currently Exported'!$A$3:$A$140,$A147)), """")"),"")</f>
        <v/>
      </c>
      <c r="I147" s="1" t="str">
        <f ca="1">IFERROR(__xludf.DUMMYFUNCTION("IFERROR(FILTER('Currently Exported'!I$3:I$140,EXACT('Currently Exported'!$A$3:$A$140,$A147)), """")"),"")</f>
        <v/>
      </c>
      <c r="J147" s="1" t="str">
        <f ca="1">IFERROR(__xludf.DUMMYFUNCTION("IFERROR(FILTER('Currently Exported'!J$3:J$140,EXACT('Currently Exported'!$A$3:$A$140,$A147)), """")"),"")</f>
        <v/>
      </c>
      <c r="K147" s="1" t="str">
        <f ca="1">IFERROR(__xludf.DUMMYFUNCTION("IFERROR(FILTER('Currently Exported'!K$3:K$140,EXACT('Currently Exported'!$A$3:$A$140,$A147)), """")"),"")</f>
        <v/>
      </c>
      <c r="L147" s="1" t="str">
        <f ca="1">IFERROR(__xludf.DUMMYFUNCTION("IFERROR(FILTER('Currently Exported'!L$3:L$140,EXACT('Currently Exported'!$A$3:$A$140,$A147)), """")"),"")</f>
        <v/>
      </c>
      <c r="M147" s="1" t="str">
        <f ca="1">IFERROR(__xludf.DUMMYFUNCTION("IFERROR(FILTER('Currently Exported'!M$3:M$140,EXACT('Currently Exported'!$A$3:$A$140,$A147)), """")"),"")</f>
        <v/>
      </c>
      <c r="N147" s="1" t="str">
        <f ca="1">IFERROR(__xludf.DUMMYFUNCTION("IFERROR(FILTER('Currently Exported'!N$3:N$140,EXACT('Currently Exported'!$A$3:$A$140,$A147)), """")"),"")</f>
        <v/>
      </c>
      <c r="O147" s="1" t="str">
        <f ca="1">IFERROR(__xludf.DUMMYFUNCTION("IFERROR(FILTER('Currently Exported'!O$3:O$140,EXACT('Currently Exported'!$A$3:$A$140,$A147)), """")"),"")</f>
        <v/>
      </c>
      <c r="P147" s="1" t="str">
        <f ca="1">IFERROR(__xludf.DUMMYFUNCTION("IFERROR(FILTER('Currently Exported'!P$3:P$140,EXACT('Currently Exported'!$A$3:$A$140,$A147)), """")"),"")</f>
        <v/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IFERROR(__xludf.DUMMYFUNCTION("IFERROR(FILTER('Currently Exported'!B$3:B$140,EXACT('Currently Exported'!$A$3:$A$140,$A148)), """")"),"")</f>
        <v/>
      </c>
      <c r="C148" s="1" t="str">
        <f ca="1">IFERROR(__xludf.DUMMYFUNCTION("IFERROR(FILTER('Currently Exported'!C$3:C$140,EXACT('Currently Exported'!$A$3:$A$140,$A148)), """")"),"")</f>
        <v/>
      </c>
      <c r="D148" s="1" t="str">
        <f ca="1">IFERROR(__xludf.DUMMYFUNCTION("IFERROR(FILTER('Currently Exported'!D$3:D$140,EXACT('Currently Exported'!$A$3:$A$140,$A148)), """")"),"")</f>
        <v/>
      </c>
      <c r="E148" s="1" t="str">
        <f ca="1">IFERROR(__xludf.DUMMYFUNCTION("IFERROR(FILTER('Currently Exported'!E$3:E$140,EXACT('Currently Exported'!$A$3:$A$140,$A148)), """")"),"")</f>
        <v/>
      </c>
      <c r="F148" s="1" t="str">
        <f ca="1">IFERROR(__xludf.DUMMYFUNCTION("IFERROR(FILTER('Currently Exported'!F$3:F$140,EXACT('Currently Exported'!$A$3:$A$140,$A148)), """")"),"")</f>
        <v/>
      </c>
      <c r="G148" s="1" t="str">
        <f ca="1">IFERROR(__xludf.DUMMYFUNCTION("IFERROR(FILTER('Currently Exported'!G$3:G$140,EXACT('Currently Exported'!$A$3:$A$140,$A148)), """")"),"")</f>
        <v/>
      </c>
      <c r="H148" s="1" t="str">
        <f ca="1">IFERROR(__xludf.DUMMYFUNCTION("IFERROR(FILTER('Currently Exported'!H$3:H$140,EXACT('Currently Exported'!$A$3:$A$140,$A148)), """")"),"")</f>
        <v/>
      </c>
      <c r="I148" s="1" t="str">
        <f ca="1">IFERROR(__xludf.DUMMYFUNCTION("IFERROR(FILTER('Currently Exported'!I$3:I$140,EXACT('Currently Exported'!$A$3:$A$140,$A148)), """")"),"")</f>
        <v/>
      </c>
      <c r="J148" s="1" t="str">
        <f ca="1">IFERROR(__xludf.DUMMYFUNCTION("IFERROR(FILTER('Currently Exported'!J$3:J$140,EXACT('Currently Exported'!$A$3:$A$140,$A148)), """")"),"")</f>
        <v/>
      </c>
      <c r="K148" s="1" t="str">
        <f ca="1">IFERROR(__xludf.DUMMYFUNCTION("IFERROR(FILTER('Currently Exported'!K$3:K$140,EXACT('Currently Exported'!$A$3:$A$140,$A148)), """")"),"")</f>
        <v/>
      </c>
      <c r="L148" s="1" t="str">
        <f ca="1">IFERROR(__xludf.DUMMYFUNCTION("IFERROR(FILTER('Currently Exported'!L$3:L$140,EXACT('Currently Exported'!$A$3:$A$140,$A148)), """")"),"")</f>
        <v/>
      </c>
      <c r="M148" s="1" t="str">
        <f ca="1">IFERROR(__xludf.DUMMYFUNCTION("IFERROR(FILTER('Currently Exported'!M$3:M$140,EXACT('Currently Exported'!$A$3:$A$140,$A148)), """")"),"")</f>
        <v/>
      </c>
      <c r="N148" s="1" t="str">
        <f ca="1">IFERROR(__xludf.DUMMYFUNCTION("IFERROR(FILTER('Currently Exported'!N$3:N$140,EXACT('Currently Exported'!$A$3:$A$140,$A148)), """")"),"")</f>
        <v/>
      </c>
      <c r="O148" s="1" t="str">
        <f ca="1">IFERROR(__xludf.DUMMYFUNCTION("IFERROR(FILTER('Currently Exported'!O$3:O$140,EXACT('Currently Exported'!$A$3:$A$140,$A148)), """")"),"")</f>
        <v/>
      </c>
      <c r="P148" s="1" t="str">
        <f ca="1">IFERROR(__xludf.DUMMYFUNCTION("IFERROR(FILTER('Currently Exported'!P$3:P$140,EXACT('Currently Exported'!$A$3:$A$140,$A148)), """")"),"")</f>
        <v/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IFERROR(__xludf.DUMMYFUNCTION("IFERROR(FILTER('Currently Exported'!B$3:B$140,EXACT('Currently Exported'!$A$3:$A$140,$A149)), """")"),"")</f>
        <v/>
      </c>
      <c r="C149" s="1" t="str">
        <f ca="1">IFERROR(__xludf.DUMMYFUNCTION("IFERROR(FILTER('Currently Exported'!C$3:C$140,EXACT('Currently Exported'!$A$3:$A$140,$A149)), """")"),"")</f>
        <v/>
      </c>
      <c r="D149" s="1" t="str">
        <f ca="1">IFERROR(__xludf.DUMMYFUNCTION("IFERROR(FILTER('Currently Exported'!D$3:D$140,EXACT('Currently Exported'!$A$3:$A$140,$A149)), """")"),"")</f>
        <v/>
      </c>
      <c r="E149" s="1" t="str">
        <f ca="1">IFERROR(__xludf.DUMMYFUNCTION("IFERROR(FILTER('Currently Exported'!E$3:E$140,EXACT('Currently Exported'!$A$3:$A$140,$A149)), """")"),"")</f>
        <v/>
      </c>
      <c r="F149" s="1" t="str">
        <f ca="1">IFERROR(__xludf.DUMMYFUNCTION("IFERROR(FILTER('Currently Exported'!F$3:F$140,EXACT('Currently Exported'!$A$3:$A$140,$A149)), """")"),"")</f>
        <v/>
      </c>
      <c r="G149" s="1" t="str">
        <f ca="1">IFERROR(__xludf.DUMMYFUNCTION("IFERROR(FILTER('Currently Exported'!G$3:G$140,EXACT('Currently Exported'!$A$3:$A$140,$A149)), """")"),"")</f>
        <v/>
      </c>
      <c r="H149" s="1" t="str">
        <f ca="1">IFERROR(__xludf.DUMMYFUNCTION("IFERROR(FILTER('Currently Exported'!H$3:H$140,EXACT('Currently Exported'!$A$3:$A$140,$A149)), """")"),"")</f>
        <v/>
      </c>
      <c r="I149" s="1" t="str">
        <f ca="1">IFERROR(__xludf.DUMMYFUNCTION("IFERROR(FILTER('Currently Exported'!I$3:I$140,EXACT('Currently Exported'!$A$3:$A$140,$A149)), """")"),"")</f>
        <v/>
      </c>
      <c r="J149" s="1" t="str">
        <f ca="1">IFERROR(__xludf.DUMMYFUNCTION("IFERROR(FILTER('Currently Exported'!J$3:J$140,EXACT('Currently Exported'!$A$3:$A$140,$A149)), """")"),"")</f>
        <v/>
      </c>
      <c r="K149" s="1" t="str">
        <f ca="1">IFERROR(__xludf.DUMMYFUNCTION("IFERROR(FILTER('Currently Exported'!K$3:K$140,EXACT('Currently Exported'!$A$3:$A$140,$A149)), """")"),"")</f>
        <v/>
      </c>
      <c r="L149" s="1" t="str">
        <f ca="1">IFERROR(__xludf.DUMMYFUNCTION("IFERROR(FILTER('Currently Exported'!L$3:L$140,EXACT('Currently Exported'!$A$3:$A$140,$A149)), """")"),"")</f>
        <v/>
      </c>
      <c r="M149" s="1" t="str">
        <f ca="1">IFERROR(__xludf.DUMMYFUNCTION("IFERROR(FILTER('Currently Exported'!M$3:M$140,EXACT('Currently Exported'!$A$3:$A$140,$A149)), """")"),"")</f>
        <v/>
      </c>
      <c r="N149" s="1" t="str">
        <f ca="1">IFERROR(__xludf.DUMMYFUNCTION("IFERROR(FILTER('Currently Exported'!N$3:N$140,EXACT('Currently Exported'!$A$3:$A$140,$A149)), """")"),"")</f>
        <v/>
      </c>
      <c r="O149" s="1" t="str">
        <f ca="1">IFERROR(__xludf.DUMMYFUNCTION("IFERROR(FILTER('Currently Exported'!O$3:O$140,EXACT('Currently Exported'!$A$3:$A$140,$A149)), """")"),"")</f>
        <v/>
      </c>
      <c r="P149" s="1" t="str">
        <f ca="1">IFERROR(__xludf.DUMMYFUNCTION("IFERROR(FILTER('Currently Exported'!P$3:P$140,EXACT('Currently Exported'!$A$3:$A$140,$A149)), """")"),"")</f>
        <v/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IFERROR(__xludf.DUMMYFUNCTION("IFERROR(FILTER('Currently Exported'!B$3:B$140,EXACT('Currently Exported'!$A$3:$A$140,$A150)), """")"),"")</f>
        <v/>
      </c>
      <c r="C150" s="1" t="str">
        <f ca="1">IFERROR(__xludf.DUMMYFUNCTION("IFERROR(FILTER('Currently Exported'!C$3:C$140,EXACT('Currently Exported'!$A$3:$A$140,$A150)), """")"),"")</f>
        <v/>
      </c>
      <c r="D150" s="1" t="str">
        <f ca="1">IFERROR(__xludf.DUMMYFUNCTION("IFERROR(FILTER('Currently Exported'!D$3:D$140,EXACT('Currently Exported'!$A$3:$A$140,$A150)), """")"),"")</f>
        <v/>
      </c>
      <c r="E150" s="1" t="str">
        <f ca="1">IFERROR(__xludf.DUMMYFUNCTION("IFERROR(FILTER('Currently Exported'!E$3:E$140,EXACT('Currently Exported'!$A$3:$A$140,$A150)), """")"),"")</f>
        <v/>
      </c>
      <c r="F150" s="1" t="str">
        <f ca="1">IFERROR(__xludf.DUMMYFUNCTION("IFERROR(FILTER('Currently Exported'!F$3:F$140,EXACT('Currently Exported'!$A$3:$A$140,$A150)), """")"),"")</f>
        <v/>
      </c>
      <c r="G150" s="1" t="str">
        <f ca="1">IFERROR(__xludf.DUMMYFUNCTION("IFERROR(FILTER('Currently Exported'!G$3:G$140,EXACT('Currently Exported'!$A$3:$A$140,$A150)), """")"),"")</f>
        <v/>
      </c>
      <c r="H150" s="1" t="str">
        <f ca="1">IFERROR(__xludf.DUMMYFUNCTION("IFERROR(FILTER('Currently Exported'!H$3:H$140,EXACT('Currently Exported'!$A$3:$A$140,$A150)), """")"),"")</f>
        <v/>
      </c>
      <c r="I150" s="1" t="str">
        <f ca="1">IFERROR(__xludf.DUMMYFUNCTION("IFERROR(FILTER('Currently Exported'!I$3:I$140,EXACT('Currently Exported'!$A$3:$A$140,$A150)), """")"),"")</f>
        <v/>
      </c>
      <c r="J150" s="1" t="str">
        <f ca="1">IFERROR(__xludf.DUMMYFUNCTION("IFERROR(FILTER('Currently Exported'!J$3:J$140,EXACT('Currently Exported'!$A$3:$A$140,$A150)), """")"),"")</f>
        <v/>
      </c>
      <c r="K150" s="1" t="str">
        <f ca="1">IFERROR(__xludf.DUMMYFUNCTION("IFERROR(FILTER('Currently Exported'!K$3:K$140,EXACT('Currently Exported'!$A$3:$A$140,$A150)), """")"),"")</f>
        <v/>
      </c>
      <c r="L150" s="1" t="str">
        <f ca="1">IFERROR(__xludf.DUMMYFUNCTION("IFERROR(FILTER('Currently Exported'!L$3:L$140,EXACT('Currently Exported'!$A$3:$A$140,$A150)), """")"),"")</f>
        <v/>
      </c>
      <c r="M150" s="1" t="str">
        <f ca="1">IFERROR(__xludf.DUMMYFUNCTION("IFERROR(FILTER('Currently Exported'!M$3:M$140,EXACT('Currently Exported'!$A$3:$A$140,$A150)), """")"),"")</f>
        <v/>
      </c>
      <c r="N150" s="1" t="str">
        <f ca="1">IFERROR(__xludf.DUMMYFUNCTION("IFERROR(FILTER('Currently Exported'!N$3:N$140,EXACT('Currently Exported'!$A$3:$A$140,$A150)), """")"),"")</f>
        <v/>
      </c>
      <c r="O150" s="1" t="str">
        <f ca="1">IFERROR(__xludf.DUMMYFUNCTION("IFERROR(FILTER('Currently Exported'!O$3:O$140,EXACT('Currently Exported'!$A$3:$A$140,$A150)), """")"),"")</f>
        <v/>
      </c>
      <c r="P150" s="1" t="str">
        <f ca="1">IFERROR(__xludf.DUMMYFUNCTION("IFERROR(FILTER('Currently Exported'!P$3:P$140,EXACT('Currently Exported'!$A$3:$A$140,$A150)), """")"),"")</f>
        <v/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IFERROR(__xludf.DUMMYFUNCTION("IFERROR(FILTER('Currently Exported'!B$3:B$140,EXACT('Currently Exported'!$A$3:$A$140,$A151)), """")"),"")</f>
        <v/>
      </c>
      <c r="C151" s="1" t="str">
        <f ca="1">IFERROR(__xludf.DUMMYFUNCTION("IFERROR(FILTER('Currently Exported'!C$3:C$140,EXACT('Currently Exported'!$A$3:$A$140,$A151)), """")"),"")</f>
        <v/>
      </c>
      <c r="D151" s="1" t="str">
        <f ca="1">IFERROR(__xludf.DUMMYFUNCTION("IFERROR(FILTER('Currently Exported'!D$3:D$140,EXACT('Currently Exported'!$A$3:$A$140,$A151)), """")"),"")</f>
        <v/>
      </c>
      <c r="E151" s="1" t="str">
        <f ca="1">IFERROR(__xludf.DUMMYFUNCTION("IFERROR(FILTER('Currently Exported'!E$3:E$140,EXACT('Currently Exported'!$A$3:$A$140,$A151)), """")"),"")</f>
        <v/>
      </c>
      <c r="F151" s="1" t="str">
        <f ca="1">IFERROR(__xludf.DUMMYFUNCTION("IFERROR(FILTER('Currently Exported'!F$3:F$140,EXACT('Currently Exported'!$A$3:$A$140,$A151)), """")"),"")</f>
        <v/>
      </c>
      <c r="G151" s="1" t="str">
        <f ca="1">IFERROR(__xludf.DUMMYFUNCTION("IFERROR(FILTER('Currently Exported'!G$3:G$140,EXACT('Currently Exported'!$A$3:$A$140,$A151)), """")"),"")</f>
        <v/>
      </c>
      <c r="H151" s="1" t="str">
        <f ca="1">IFERROR(__xludf.DUMMYFUNCTION("IFERROR(FILTER('Currently Exported'!H$3:H$140,EXACT('Currently Exported'!$A$3:$A$140,$A151)), """")"),"")</f>
        <v/>
      </c>
      <c r="I151" s="1" t="str">
        <f ca="1">IFERROR(__xludf.DUMMYFUNCTION("IFERROR(FILTER('Currently Exported'!I$3:I$140,EXACT('Currently Exported'!$A$3:$A$140,$A151)), """")"),"")</f>
        <v/>
      </c>
      <c r="J151" s="1" t="str">
        <f ca="1">IFERROR(__xludf.DUMMYFUNCTION("IFERROR(FILTER('Currently Exported'!J$3:J$140,EXACT('Currently Exported'!$A$3:$A$140,$A151)), """")"),"")</f>
        <v/>
      </c>
      <c r="K151" s="1" t="str">
        <f ca="1">IFERROR(__xludf.DUMMYFUNCTION("IFERROR(FILTER('Currently Exported'!K$3:K$140,EXACT('Currently Exported'!$A$3:$A$140,$A151)), """")"),"")</f>
        <v/>
      </c>
      <c r="L151" s="1" t="str">
        <f ca="1">IFERROR(__xludf.DUMMYFUNCTION("IFERROR(FILTER('Currently Exported'!L$3:L$140,EXACT('Currently Exported'!$A$3:$A$140,$A151)), """")"),"")</f>
        <v/>
      </c>
      <c r="M151" s="1" t="str">
        <f ca="1">IFERROR(__xludf.DUMMYFUNCTION("IFERROR(FILTER('Currently Exported'!M$3:M$140,EXACT('Currently Exported'!$A$3:$A$140,$A151)), """")"),"")</f>
        <v/>
      </c>
      <c r="N151" s="1" t="str">
        <f ca="1">IFERROR(__xludf.DUMMYFUNCTION("IFERROR(FILTER('Currently Exported'!N$3:N$140,EXACT('Currently Exported'!$A$3:$A$140,$A151)), """")"),"")</f>
        <v/>
      </c>
      <c r="O151" s="1" t="str">
        <f ca="1">IFERROR(__xludf.DUMMYFUNCTION("IFERROR(FILTER('Currently Exported'!O$3:O$140,EXACT('Currently Exported'!$A$3:$A$140,$A151)), """")"),"")</f>
        <v/>
      </c>
      <c r="P151" s="1" t="str">
        <f ca="1">IFERROR(__xludf.DUMMYFUNCTION("IFERROR(FILTER('Currently Exported'!P$3:P$140,EXACT('Currently Exported'!$A$3:$A$140,$A151)), """")"),"")</f>
        <v/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IFERROR(__xludf.DUMMYFUNCTION("IFERROR(FILTER('Currently Exported'!B$3:B$140,EXACT('Currently Exported'!$A$3:$A$140,$A152)), """")"),"")</f>
        <v/>
      </c>
      <c r="C152" s="1" t="str">
        <f ca="1">IFERROR(__xludf.DUMMYFUNCTION("IFERROR(FILTER('Currently Exported'!C$3:C$140,EXACT('Currently Exported'!$A$3:$A$140,$A152)), """")"),"")</f>
        <v/>
      </c>
      <c r="D152" s="1" t="str">
        <f ca="1">IFERROR(__xludf.DUMMYFUNCTION("IFERROR(FILTER('Currently Exported'!D$3:D$140,EXACT('Currently Exported'!$A$3:$A$140,$A152)), """")"),"")</f>
        <v/>
      </c>
      <c r="E152" s="1" t="str">
        <f ca="1">IFERROR(__xludf.DUMMYFUNCTION("IFERROR(FILTER('Currently Exported'!E$3:E$140,EXACT('Currently Exported'!$A$3:$A$140,$A152)), """")"),"")</f>
        <v/>
      </c>
      <c r="F152" s="1" t="str">
        <f ca="1">IFERROR(__xludf.DUMMYFUNCTION("IFERROR(FILTER('Currently Exported'!F$3:F$140,EXACT('Currently Exported'!$A$3:$A$140,$A152)), """")"),"")</f>
        <v/>
      </c>
      <c r="G152" s="1" t="str">
        <f ca="1">IFERROR(__xludf.DUMMYFUNCTION("IFERROR(FILTER('Currently Exported'!G$3:G$140,EXACT('Currently Exported'!$A$3:$A$140,$A152)), """")"),"")</f>
        <v/>
      </c>
      <c r="H152" s="1" t="str">
        <f ca="1">IFERROR(__xludf.DUMMYFUNCTION("IFERROR(FILTER('Currently Exported'!H$3:H$140,EXACT('Currently Exported'!$A$3:$A$140,$A152)), """")"),"")</f>
        <v/>
      </c>
      <c r="I152" s="1" t="str">
        <f ca="1">IFERROR(__xludf.DUMMYFUNCTION("IFERROR(FILTER('Currently Exported'!I$3:I$140,EXACT('Currently Exported'!$A$3:$A$140,$A152)), """")"),"")</f>
        <v/>
      </c>
      <c r="J152" s="1" t="str">
        <f ca="1">IFERROR(__xludf.DUMMYFUNCTION("IFERROR(FILTER('Currently Exported'!J$3:J$140,EXACT('Currently Exported'!$A$3:$A$140,$A152)), """")"),"")</f>
        <v/>
      </c>
      <c r="K152" s="1" t="str">
        <f ca="1">IFERROR(__xludf.DUMMYFUNCTION("IFERROR(FILTER('Currently Exported'!K$3:K$140,EXACT('Currently Exported'!$A$3:$A$140,$A152)), """")"),"")</f>
        <v/>
      </c>
      <c r="L152" s="1" t="str">
        <f ca="1">IFERROR(__xludf.DUMMYFUNCTION("IFERROR(FILTER('Currently Exported'!L$3:L$140,EXACT('Currently Exported'!$A$3:$A$140,$A152)), """")"),"")</f>
        <v/>
      </c>
      <c r="M152" s="1" t="str">
        <f ca="1">IFERROR(__xludf.DUMMYFUNCTION("IFERROR(FILTER('Currently Exported'!M$3:M$140,EXACT('Currently Exported'!$A$3:$A$140,$A152)), """")"),"")</f>
        <v/>
      </c>
      <c r="N152" s="1" t="str">
        <f ca="1">IFERROR(__xludf.DUMMYFUNCTION("IFERROR(FILTER('Currently Exported'!N$3:N$140,EXACT('Currently Exported'!$A$3:$A$140,$A152)), """")"),"")</f>
        <v/>
      </c>
      <c r="O152" s="1" t="str">
        <f ca="1">IFERROR(__xludf.DUMMYFUNCTION("IFERROR(FILTER('Currently Exported'!O$3:O$140,EXACT('Currently Exported'!$A$3:$A$140,$A152)), """")"),"")</f>
        <v/>
      </c>
      <c r="P152" s="1" t="str">
        <f ca="1">IFERROR(__xludf.DUMMYFUNCTION("IFERROR(FILTER('Currently Exported'!P$3:P$140,EXACT('Currently Exported'!$A$3:$A$140,$A152)), """")"),"")</f>
        <v/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IFERROR(__xludf.DUMMYFUNCTION("IFERROR(FILTER('Currently Exported'!B$3:B$140,EXACT('Currently Exported'!$A$3:$A$140,$A153)), """")"),"")</f>
        <v/>
      </c>
      <c r="C153" s="1" t="str">
        <f ca="1">IFERROR(__xludf.DUMMYFUNCTION("IFERROR(FILTER('Currently Exported'!C$3:C$140,EXACT('Currently Exported'!$A$3:$A$140,$A153)), """")"),"")</f>
        <v/>
      </c>
      <c r="D153" s="1" t="str">
        <f ca="1">IFERROR(__xludf.DUMMYFUNCTION("IFERROR(FILTER('Currently Exported'!D$3:D$140,EXACT('Currently Exported'!$A$3:$A$140,$A153)), """")"),"")</f>
        <v/>
      </c>
      <c r="E153" s="1" t="str">
        <f ca="1">IFERROR(__xludf.DUMMYFUNCTION("IFERROR(FILTER('Currently Exported'!E$3:E$140,EXACT('Currently Exported'!$A$3:$A$140,$A153)), """")"),"")</f>
        <v/>
      </c>
      <c r="F153" s="1" t="str">
        <f ca="1">IFERROR(__xludf.DUMMYFUNCTION("IFERROR(FILTER('Currently Exported'!F$3:F$140,EXACT('Currently Exported'!$A$3:$A$140,$A153)), """")"),"")</f>
        <v/>
      </c>
      <c r="G153" s="1" t="str">
        <f ca="1">IFERROR(__xludf.DUMMYFUNCTION("IFERROR(FILTER('Currently Exported'!G$3:G$140,EXACT('Currently Exported'!$A$3:$A$140,$A153)), """")"),"")</f>
        <v/>
      </c>
      <c r="H153" s="1" t="str">
        <f ca="1">IFERROR(__xludf.DUMMYFUNCTION("IFERROR(FILTER('Currently Exported'!H$3:H$140,EXACT('Currently Exported'!$A$3:$A$140,$A153)), """")"),"")</f>
        <v/>
      </c>
      <c r="I153" s="1" t="str">
        <f ca="1">IFERROR(__xludf.DUMMYFUNCTION("IFERROR(FILTER('Currently Exported'!I$3:I$140,EXACT('Currently Exported'!$A$3:$A$140,$A153)), """")"),"")</f>
        <v/>
      </c>
      <c r="J153" s="1" t="str">
        <f ca="1">IFERROR(__xludf.DUMMYFUNCTION("IFERROR(FILTER('Currently Exported'!J$3:J$140,EXACT('Currently Exported'!$A$3:$A$140,$A153)), """")"),"")</f>
        <v/>
      </c>
      <c r="K153" s="1" t="str">
        <f ca="1">IFERROR(__xludf.DUMMYFUNCTION("IFERROR(FILTER('Currently Exported'!K$3:K$140,EXACT('Currently Exported'!$A$3:$A$140,$A153)), """")"),"")</f>
        <v/>
      </c>
      <c r="L153" s="1" t="str">
        <f ca="1">IFERROR(__xludf.DUMMYFUNCTION("IFERROR(FILTER('Currently Exported'!L$3:L$140,EXACT('Currently Exported'!$A$3:$A$140,$A153)), """")"),"")</f>
        <v/>
      </c>
      <c r="M153" s="1" t="str">
        <f ca="1">IFERROR(__xludf.DUMMYFUNCTION("IFERROR(FILTER('Currently Exported'!M$3:M$140,EXACT('Currently Exported'!$A$3:$A$140,$A153)), """")"),"")</f>
        <v/>
      </c>
      <c r="N153" s="1" t="str">
        <f ca="1">IFERROR(__xludf.DUMMYFUNCTION("IFERROR(FILTER('Currently Exported'!N$3:N$140,EXACT('Currently Exported'!$A$3:$A$140,$A153)), """")"),"")</f>
        <v/>
      </c>
      <c r="O153" s="1" t="str">
        <f ca="1">IFERROR(__xludf.DUMMYFUNCTION("IFERROR(FILTER('Currently Exported'!O$3:O$140,EXACT('Currently Exported'!$A$3:$A$140,$A153)), """")"),"")</f>
        <v/>
      </c>
      <c r="P153" s="1" t="str">
        <f ca="1">IFERROR(__xludf.DUMMYFUNCTION("IFERROR(FILTER('Currently Exported'!P$3:P$140,EXACT('Currently Exported'!$A$3:$A$140,$A153)), """")"),"")</f>
        <v/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IFERROR(__xludf.DUMMYFUNCTION("IFERROR(FILTER('Currently Exported'!B$3:B$140,EXACT('Currently Exported'!$A$3:$A$140,$A154)), """")"),"")</f>
        <v/>
      </c>
      <c r="C154" s="1" t="str">
        <f ca="1">IFERROR(__xludf.DUMMYFUNCTION("IFERROR(FILTER('Currently Exported'!C$3:C$140,EXACT('Currently Exported'!$A$3:$A$140,$A154)), """")"),"")</f>
        <v/>
      </c>
      <c r="D154" s="1" t="str">
        <f ca="1">IFERROR(__xludf.DUMMYFUNCTION("IFERROR(FILTER('Currently Exported'!D$3:D$140,EXACT('Currently Exported'!$A$3:$A$140,$A154)), """")"),"")</f>
        <v/>
      </c>
      <c r="E154" s="1" t="str">
        <f ca="1">IFERROR(__xludf.DUMMYFUNCTION("IFERROR(FILTER('Currently Exported'!E$3:E$140,EXACT('Currently Exported'!$A$3:$A$140,$A154)), """")"),"")</f>
        <v/>
      </c>
      <c r="F154" s="1" t="str">
        <f ca="1">IFERROR(__xludf.DUMMYFUNCTION("IFERROR(FILTER('Currently Exported'!F$3:F$140,EXACT('Currently Exported'!$A$3:$A$140,$A154)), """")"),"")</f>
        <v/>
      </c>
      <c r="G154" s="1" t="str">
        <f ca="1">IFERROR(__xludf.DUMMYFUNCTION("IFERROR(FILTER('Currently Exported'!G$3:G$140,EXACT('Currently Exported'!$A$3:$A$140,$A154)), """")"),"")</f>
        <v/>
      </c>
      <c r="H154" s="1" t="str">
        <f ca="1">IFERROR(__xludf.DUMMYFUNCTION("IFERROR(FILTER('Currently Exported'!H$3:H$140,EXACT('Currently Exported'!$A$3:$A$140,$A154)), """")"),"")</f>
        <v/>
      </c>
      <c r="I154" s="1" t="str">
        <f ca="1">IFERROR(__xludf.DUMMYFUNCTION("IFERROR(FILTER('Currently Exported'!I$3:I$140,EXACT('Currently Exported'!$A$3:$A$140,$A154)), """")"),"")</f>
        <v/>
      </c>
      <c r="J154" s="1" t="str">
        <f ca="1">IFERROR(__xludf.DUMMYFUNCTION("IFERROR(FILTER('Currently Exported'!J$3:J$140,EXACT('Currently Exported'!$A$3:$A$140,$A154)), """")"),"")</f>
        <v/>
      </c>
      <c r="K154" s="1" t="str">
        <f ca="1">IFERROR(__xludf.DUMMYFUNCTION("IFERROR(FILTER('Currently Exported'!K$3:K$140,EXACT('Currently Exported'!$A$3:$A$140,$A154)), """")"),"")</f>
        <v/>
      </c>
      <c r="L154" s="1" t="str">
        <f ca="1">IFERROR(__xludf.DUMMYFUNCTION("IFERROR(FILTER('Currently Exported'!L$3:L$140,EXACT('Currently Exported'!$A$3:$A$140,$A154)), """")"),"")</f>
        <v/>
      </c>
      <c r="M154" s="1" t="str">
        <f ca="1">IFERROR(__xludf.DUMMYFUNCTION("IFERROR(FILTER('Currently Exported'!M$3:M$140,EXACT('Currently Exported'!$A$3:$A$140,$A154)), """")"),"")</f>
        <v/>
      </c>
      <c r="N154" s="1" t="str">
        <f ca="1">IFERROR(__xludf.DUMMYFUNCTION("IFERROR(FILTER('Currently Exported'!N$3:N$140,EXACT('Currently Exported'!$A$3:$A$140,$A154)), """")"),"")</f>
        <v/>
      </c>
      <c r="O154" s="1" t="str">
        <f ca="1">IFERROR(__xludf.DUMMYFUNCTION("IFERROR(FILTER('Currently Exported'!O$3:O$140,EXACT('Currently Exported'!$A$3:$A$140,$A154)), """")"),"")</f>
        <v/>
      </c>
      <c r="P154" s="1" t="str">
        <f ca="1">IFERROR(__xludf.DUMMYFUNCTION("IFERROR(FILTER('Currently Exported'!P$3:P$140,EXACT('Currently Exported'!$A$3:$A$140,$A154)), """")"),"")</f>
        <v/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IFERROR(__xludf.DUMMYFUNCTION("IFERROR(FILTER('Currently Exported'!B$3:B$140,EXACT('Currently Exported'!$A$3:$A$140,$A155)), """")"),"")</f>
        <v/>
      </c>
      <c r="C155" s="1" t="str">
        <f ca="1">IFERROR(__xludf.DUMMYFUNCTION("IFERROR(FILTER('Currently Exported'!C$3:C$140,EXACT('Currently Exported'!$A$3:$A$140,$A155)), """")"),"")</f>
        <v/>
      </c>
      <c r="D155" s="1" t="str">
        <f ca="1">IFERROR(__xludf.DUMMYFUNCTION("IFERROR(FILTER('Currently Exported'!D$3:D$140,EXACT('Currently Exported'!$A$3:$A$140,$A155)), """")"),"")</f>
        <v/>
      </c>
      <c r="E155" s="1" t="str">
        <f ca="1">IFERROR(__xludf.DUMMYFUNCTION("IFERROR(FILTER('Currently Exported'!E$3:E$140,EXACT('Currently Exported'!$A$3:$A$140,$A155)), """")"),"")</f>
        <v/>
      </c>
      <c r="F155" s="1" t="str">
        <f ca="1">IFERROR(__xludf.DUMMYFUNCTION("IFERROR(FILTER('Currently Exported'!F$3:F$140,EXACT('Currently Exported'!$A$3:$A$140,$A155)), """")"),"")</f>
        <v/>
      </c>
      <c r="G155" s="1" t="str">
        <f ca="1">IFERROR(__xludf.DUMMYFUNCTION("IFERROR(FILTER('Currently Exported'!G$3:G$140,EXACT('Currently Exported'!$A$3:$A$140,$A155)), """")"),"")</f>
        <v/>
      </c>
      <c r="H155" s="1" t="str">
        <f ca="1">IFERROR(__xludf.DUMMYFUNCTION("IFERROR(FILTER('Currently Exported'!H$3:H$140,EXACT('Currently Exported'!$A$3:$A$140,$A155)), """")"),"")</f>
        <v/>
      </c>
      <c r="I155" s="1" t="str">
        <f ca="1">IFERROR(__xludf.DUMMYFUNCTION("IFERROR(FILTER('Currently Exported'!I$3:I$140,EXACT('Currently Exported'!$A$3:$A$140,$A155)), """")"),"")</f>
        <v/>
      </c>
      <c r="J155" s="1" t="str">
        <f ca="1">IFERROR(__xludf.DUMMYFUNCTION("IFERROR(FILTER('Currently Exported'!J$3:J$140,EXACT('Currently Exported'!$A$3:$A$140,$A155)), """")"),"")</f>
        <v/>
      </c>
      <c r="K155" s="1" t="str">
        <f ca="1">IFERROR(__xludf.DUMMYFUNCTION("IFERROR(FILTER('Currently Exported'!K$3:K$140,EXACT('Currently Exported'!$A$3:$A$140,$A155)), """")"),"")</f>
        <v/>
      </c>
      <c r="L155" s="1" t="str">
        <f ca="1">IFERROR(__xludf.DUMMYFUNCTION("IFERROR(FILTER('Currently Exported'!L$3:L$140,EXACT('Currently Exported'!$A$3:$A$140,$A155)), """")"),"")</f>
        <v/>
      </c>
      <c r="M155" s="1" t="str">
        <f ca="1">IFERROR(__xludf.DUMMYFUNCTION("IFERROR(FILTER('Currently Exported'!M$3:M$140,EXACT('Currently Exported'!$A$3:$A$140,$A155)), """")"),"")</f>
        <v/>
      </c>
      <c r="N155" s="1" t="str">
        <f ca="1">IFERROR(__xludf.DUMMYFUNCTION("IFERROR(FILTER('Currently Exported'!N$3:N$140,EXACT('Currently Exported'!$A$3:$A$140,$A155)), """")"),"")</f>
        <v/>
      </c>
      <c r="O155" s="1" t="str">
        <f ca="1">IFERROR(__xludf.DUMMYFUNCTION("IFERROR(FILTER('Currently Exported'!O$3:O$140,EXACT('Currently Exported'!$A$3:$A$140,$A155)), """")"),"")</f>
        <v/>
      </c>
      <c r="P155" s="1" t="str">
        <f ca="1">IFERROR(__xludf.DUMMYFUNCTION("IFERROR(FILTER('Currently Exported'!P$3:P$140,EXACT('Currently Exported'!$A$3:$A$140,$A155)), """")"),"")</f>
        <v/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IFERROR(__xludf.DUMMYFUNCTION("IFERROR(FILTER('Currently Exported'!B$3:B$140,EXACT('Currently Exported'!$A$3:$A$140,$A156)), """")"),"")</f>
        <v/>
      </c>
      <c r="C156" s="1" t="str">
        <f ca="1">IFERROR(__xludf.DUMMYFUNCTION("IFERROR(FILTER('Currently Exported'!C$3:C$140,EXACT('Currently Exported'!$A$3:$A$140,$A156)), """")"),"")</f>
        <v/>
      </c>
      <c r="D156" s="1" t="str">
        <f ca="1">IFERROR(__xludf.DUMMYFUNCTION("IFERROR(FILTER('Currently Exported'!D$3:D$140,EXACT('Currently Exported'!$A$3:$A$140,$A156)), """")"),"")</f>
        <v/>
      </c>
      <c r="E156" s="1" t="str">
        <f ca="1">IFERROR(__xludf.DUMMYFUNCTION("IFERROR(FILTER('Currently Exported'!E$3:E$140,EXACT('Currently Exported'!$A$3:$A$140,$A156)), """")"),"")</f>
        <v/>
      </c>
      <c r="F156" s="1" t="str">
        <f ca="1">IFERROR(__xludf.DUMMYFUNCTION("IFERROR(FILTER('Currently Exported'!F$3:F$140,EXACT('Currently Exported'!$A$3:$A$140,$A156)), """")"),"")</f>
        <v/>
      </c>
      <c r="G156" s="1" t="str">
        <f ca="1">IFERROR(__xludf.DUMMYFUNCTION("IFERROR(FILTER('Currently Exported'!G$3:G$140,EXACT('Currently Exported'!$A$3:$A$140,$A156)), """")"),"")</f>
        <v/>
      </c>
      <c r="H156" s="1" t="str">
        <f ca="1">IFERROR(__xludf.DUMMYFUNCTION("IFERROR(FILTER('Currently Exported'!H$3:H$140,EXACT('Currently Exported'!$A$3:$A$140,$A156)), """")"),"")</f>
        <v/>
      </c>
      <c r="I156" s="1" t="str">
        <f ca="1">IFERROR(__xludf.DUMMYFUNCTION("IFERROR(FILTER('Currently Exported'!I$3:I$140,EXACT('Currently Exported'!$A$3:$A$140,$A156)), """")"),"")</f>
        <v/>
      </c>
      <c r="J156" s="1" t="str">
        <f ca="1">IFERROR(__xludf.DUMMYFUNCTION("IFERROR(FILTER('Currently Exported'!J$3:J$140,EXACT('Currently Exported'!$A$3:$A$140,$A156)), """")"),"")</f>
        <v/>
      </c>
      <c r="K156" s="1" t="str">
        <f ca="1">IFERROR(__xludf.DUMMYFUNCTION("IFERROR(FILTER('Currently Exported'!K$3:K$140,EXACT('Currently Exported'!$A$3:$A$140,$A156)), """")"),"")</f>
        <v/>
      </c>
      <c r="L156" s="1" t="str">
        <f ca="1">IFERROR(__xludf.DUMMYFUNCTION("IFERROR(FILTER('Currently Exported'!L$3:L$140,EXACT('Currently Exported'!$A$3:$A$140,$A156)), """")"),"")</f>
        <v/>
      </c>
      <c r="M156" s="1" t="str">
        <f ca="1">IFERROR(__xludf.DUMMYFUNCTION("IFERROR(FILTER('Currently Exported'!M$3:M$140,EXACT('Currently Exported'!$A$3:$A$140,$A156)), """")"),"")</f>
        <v/>
      </c>
      <c r="N156" s="1" t="str">
        <f ca="1">IFERROR(__xludf.DUMMYFUNCTION("IFERROR(FILTER('Currently Exported'!N$3:N$140,EXACT('Currently Exported'!$A$3:$A$140,$A156)), """")"),"")</f>
        <v/>
      </c>
      <c r="O156" s="1" t="str">
        <f ca="1">IFERROR(__xludf.DUMMYFUNCTION("IFERROR(FILTER('Currently Exported'!O$3:O$140,EXACT('Currently Exported'!$A$3:$A$140,$A156)), """")"),"")</f>
        <v/>
      </c>
      <c r="P156" s="1" t="str">
        <f ca="1">IFERROR(__xludf.DUMMYFUNCTION("IFERROR(FILTER('Currently Exported'!P$3:P$140,EXACT('Currently Exported'!$A$3:$A$140,$A156)), """")"),"")</f>
        <v/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IFERROR(__xludf.DUMMYFUNCTION("IFERROR(FILTER('Currently Exported'!B$3:B$140,EXACT('Currently Exported'!$A$3:$A$140,$A157)), """")"),"")</f>
        <v/>
      </c>
      <c r="C157" s="1" t="str">
        <f ca="1">IFERROR(__xludf.DUMMYFUNCTION("IFERROR(FILTER('Currently Exported'!C$3:C$140,EXACT('Currently Exported'!$A$3:$A$140,$A157)), """")"),"")</f>
        <v/>
      </c>
      <c r="D157" s="1" t="str">
        <f ca="1">IFERROR(__xludf.DUMMYFUNCTION("IFERROR(FILTER('Currently Exported'!D$3:D$140,EXACT('Currently Exported'!$A$3:$A$140,$A157)), """")"),"")</f>
        <v/>
      </c>
      <c r="E157" s="1" t="str">
        <f ca="1">IFERROR(__xludf.DUMMYFUNCTION("IFERROR(FILTER('Currently Exported'!E$3:E$140,EXACT('Currently Exported'!$A$3:$A$140,$A157)), """")"),"")</f>
        <v/>
      </c>
      <c r="F157" s="1" t="str">
        <f ca="1">IFERROR(__xludf.DUMMYFUNCTION("IFERROR(FILTER('Currently Exported'!F$3:F$140,EXACT('Currently Exported'!$A$3:$A$140,$A157)), """")"),"")</f>
        <v/>
      </c>
      <c r="G157" s="1" t="str">
        <f ca="1">IFERROR(__xludf.DUMMYFUNCTION("IFERROR(FILTER('Currently Exported'!G$3:G$140,EXACT('Currently Exported'!$A$3:$A$140,$A157)), """")"),"")</f>
        <v/>
      </c>
      <c r="H157" s="1" t="str">
        <f ca="1">IFERROR(__xludf.DUMMYFUNCTION("IFERROR(FILTER('Currently Exported'!H$3:H$140,EXACT('Currently Exported'!$A$3:$A$140,$A157)), """")"),"")</f>
        <v/>
      </c>
      <c r="I157" s="1" t="str">
        <f ca="1">IFERROR(__xludf.DUMMYFUNCTION("IFERROR(FILTER('Currently Exported'!I$3:I$140,EXACT('Currently Exported'!$A$3:$A$140,$A157)), """")"),"")</f>
        <v/>
      </c>
      <c r="J157" s="1" t="str">
        <f ca="1">IFERROR(__xludf.DUMMYFUNCTION("IFERROR(FILTER('Currently Exported'!J$3:J$140,EXACT('Currently Exported'!$A$3:$A$140,$A157)), """")"),"")</f>
        <v/>
      </c>
      <c r="K157" s="1" t="str">
        <f ca="1">IFERROR(__xludf.DUMMYFUNCTION("IFERROR(FILTER('Currently Exported'!K$3:K$140,EXACT('Currently Exported'!$A$3:$A$140,$A157)), """")"),"")</f>
        <v/>
      </c>
      <c r="L157" s="1" t="str">
        <f ca="1">IFERROR(__xludf.DUMMYFUNCTION("IFERROR(FILTER('Currently Exported'!L$3:L$140,EXACT('Currently Exported'!$A$3:$A$140,$A157)), """")"),"")</f>
        <v/>
      </c>
      <c r="M157" s="1" t="str">
        <f ca="1">IFERROR(__xludf.DUMMYFUNCTION("IFERROR(FILTER('Currently Exported'!M$3:M$140,EXACT('Currently Exported'!$A$3:$A$140,$A157)), """")"),"")</f>
        <v/>
      </c>
      <c r="N157" s="1" t="str">
        <f ca="1">IFERROR(__xludf.DUMMYFUNCTION("IFERROR(FILTER('Currently Exported'!N$3:N$140,EXACT('Currently Exported'!$A$3:$A$140,$A157)), """")"),"")</f>
        <v/>
      </c>
      <c r="O157" s="1" t="str">
        <f ca="1">IFERROR(__xludf.DUMMYFUNCTION("IFERROR(FILTER('Currently Exported'!O$3:O$140,EXACT('Currently Exported'!$A$3:$A$140,$A157)), """")"),"")</f>
        <v/>
      </c>
      <c r="P157" s="1" t="str">
        <f ca="1">IFERROR(__xludf.DUMMYFUNCTION("IFERROR(FILTER('Currently Exported'!P$3:P$140,EXACT('Currently Exported'!$A$3:$A$140,$A157)), """")"),"")</f>
        <v/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IFERROR(__xludf.DUMMYFUNCTION("IFERROR(FILTER('Currently Exported'!B$3:B$140,EXACT('Currently Exported'!$A$3:$A$140,$A158)), """")"),"")</f>
        <v/>
      </c>
      <c r="C158" s="1" t="str">
        <f ca="1">IFERROR(__xludf.DUMMYFUNCTION("IFERROR(FILTER('Currently Exported'!C$3:C$140,EXACT('Currently Exported'!$A$3:$A$140,$A158)), """")"),"")</f>
        <v/>
      </c>
      <c r="D158" s="1" t="str">
        <f ca="1">IFERROR(__xludf.DUMMYFUNCTION("IFERROR(FILTER('Currently Exported'!D$3:D$140,EXACT('Currently Exported'!$A$3:$A$140,$A158)), """")"),"")</f>
        <v/>
      </c>
      <c r="E158" s="1" t="str">
        <f ca="1">IFERROR(__xludf.DUMMYFUNCTION("IFERROR(FILTER('Currently Exported'!E$3:E$140,EXACT('Currently Exported'!$A$3:$A$140,$A158)), """")"),"")</f>
        <v/>
      </c>
      <c r="F158" s="1" t="str">
        <f ca="1">IFERROR(__xludf.DUMMYFUNCTION("IFERROR(FILTER('Currently Exported'!F$3:F$140,EXACT('Currently Exported'!$A$3:$A$140,$A158)), """")"),"")</f>
        <v/>
      </c>
      <c r="G158" s="1" t="str">
        <f ca="1">IFERROR(__xludf.DUMMYFUNCTION("IFERROR(FILTER('Currently Exported'!G$3:G$140,EXACT('Currently Exported'!$A$3:$A$140,$A158)), """")"),"")</f>
        <v/>
      </c>
      <c r="H158" s="1" t="str">
        <f ca="1">IFERROR(__xludf.DUMMYFUNCTION("IFERROR(FILTER('Currently Exported'!H$3:H$140,EXACT('Currently Exported'!$A$3:$A$140,$A158)), """")"),"")</f>
        <v/>
      </c>
      <c r="I158" s="1" t="str">
        <f ca="1">IFERROR(__xludf.DUMMYFUNCTION("IFERROR(FILTER('Currently Exported'!I$3:I$140,EXACT('Currently Exported'!$A$3:$A$140,$A158)), """")"),"")</f>
        <v/>
      </c>
      <c r="J158" s="1" t="str">
        <f ca="1">IFERROR(__xludf.DUMMYFUNCTION("IFERROR(FILTER('Currently Exported'!J$3:J$140,EXACT('Currently Exported'!$A$3:$A$140,$A158)), """")"),"")</f>
        <v/>
      </c>
      <c r="K158" s="1" t="str">
        <f ca="1">IFERROR(__xludf.DUMMYFUNCTION("IFERROR(FILTER('Currently Exported'!K$3:K$140,EXACT('Currently Exported'!$A$3:$A$140,$A158)), """")"),"")</f>
        <v/>
      </c>
      <c r="L158" s="1" t="str">
        <f ca="1">IFERROR(__xludf.DUMMYFUNCTION("IFERROR(FILTER('Currently Exported'!L$3:L$140,EXACT('Currently Exported'!$A$3:$A$140,$A158)), """")"),"")</f>
        <v/>
      </c>
      <c r="M158" s="1" t="str">
        <f ca="1">IFERROR(__xludf.DUMMYFUNCTION("IFERROR(FILTER('Currently Exported'!M$3:M$140,EXACT('Currently Exported'!$A$3:$A$140,$A158)), """")"),"")</f>
        <v/>
      </c>
      <c r="N158" s="1" t="str">
        <f ca="1">IFERROR(__xludf.DUMMYFUNCTION("IFERROR(FILTER('Currently Exported'!N$3:N$140,EXACT('Currently Exported'!$A$3:$A$140,$A158)), """")"),"")</f>
        <v/>
      </c>
      <c r="O158" s="1" t="str">
        <f ca="1">IFERROR(__xludf.DUMMYFUNCTION("IFERROR(FILTER('Currently Exported'!O$3:O$140,EXACT('Currently Exported'!$A$3:$A$140,$A158)), """")"),"")</f>
        <v/>
      </c>
      <c r="P158" s="1" t="str">
        <f ca="1">IFERROR(__xludf.DUMMYFUNCTION("IFERROR(FILTER('Currently Exported'!P$3:P$140,EXACT('Currently Exported'!$A$3:$A$140,$A158)), """")"),"")</f>
        <v/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IFERROR(__xludf.DUMMYFUNCTION("IFERROR(FILTER('Currently Exported'!B$3:B$140,EXACT('Currently Exported'!$A$3:$A$140,$A159)), """")"),"")</f>
        <v/>
      </c>
      <c r="C159" s="1" t="str">
        <f ca="1">IFERROR(__xludf.DUMMYFUNCTION("IFERROR(FILTER('Currently Exported'!C$3:C$140,EXACT('Currently Exported'!$A$3:$A$140,$A159)), """")"),"")</f>
        <v/>
      </c>
      <c r="D159" s="1" t="str">
        <f ca="1">IFERROR(__xludf.DUMMYFUNCTION("IFERROR(FILTER('Currently Exported'!D$3:D$140,EXACT('Currently Exported'!$A$3:$A$140,$A159)), """")"),"")</f>
        <v/>
      </c>
      <c r="E159" s="1" t="str">
        <f ca="1">IFERROR(__xludf.DUMMYFUNCTION("IFERROR(FILTER('Currently Exported'!E$3:E$140,EXACT('Currently Exported'!$A$3:$A$140,$A159)), """")"),"")</f>
        <v/>
      </c>
      <c r="F159" s="1" t="str">
        <f ca="1">IFERROR(__xludf.DUMMYFUNCTION("IFERROR(FILTER('Currently Exported'!F$3:F$140,EXACT('Currently Exported'!$A$3:$A$140,$A159)), """")"),"")</f>
        <v/>
      </c>
      <c r="G159" s="1" t="str">
        <f ca="1">IFERROR(__xludf.DUMMYFUNCTION("IFERROR(FILTER('Currently Exported'!G$3:G$140,EXACT('Currently Exported'!$A$3:$A$140,$A159)), """")"),"")</f>
        <v/>
      </c>
      <c r="H159" s="1" t="str">
        <f ca="1">IFERROR(__xludf.DUMMYFUNCTION("IFERROR(FILTER('Currently Exported'!H$3:H$140,EXACT('Currently Exported'!$A$3:$A$140,$A159)), """")"),"")</f>
        <v/>
      </c>
      <c r="I159" s="1" t="str">
        <f ca="1">IFERROR(__xludf.DUMMYFUNCTION("IFERROR(FILTER('Currently Exported'!I$3:I$140,EXACT('Currently Exported'!$A$3:$A$140,$A159)), """")"),"")</f>
        <v/>
      </c>
      <c r="J159" s="1" t="str">
        <f ca="1">IFERROR(__xludf.DUMMYFUNCTION("IFERROR(FILTER('Currently Exported'!J$3:J$140,EXACT('Currently Exported'!$A$3:$A$140,$A159)), """")"),"")</f>
        <v/>
      </c>
      <c r="K159" s="1" t="str">
        <f ca="1">IFERROR(__xludf.DUMMYFUNCTION("IFERROR(FILTER('Currently Exported'!K$3:K$140,EXACT('Currently Exported'!$A$3:$A$140,$A159)), """")"),"")</f>
        <v/>
      </c>
      <c r="L159" s="1" t="str">
        <f ca="1">IFERROR(__xludf.DUMMYFUNCTION("IFERROR(FILTER('Currently Exported'!L$3:L$140,EXACT('Currently Exported'!$A$3:$A$140,$A159)), """")"),"")</f>
        <v/>
      </c>
      <c r="M159" s="1" t="str">
        <f ca="1">IFERROR(__xludf.DUMMYFUNCTION("IFERROR(FILTER('Currently Exported'!M$3:M$140,EXACT('Currently Exported'!$A$3:$A$140,$A159)), """")"),"")</f>
        <v/>
      </c>
      <c r="N159" s="1" t="str">
        <f ca="1">IFERROR(__xludf.DUMMYFUNCTION("IFERROR(FILTER('Currently Exported'!N$3:N$140,EXACT('Currently Exported'!$A$3:$A$140,$A159)), """")"),"")</f>
        <v/>
      </c>
      <c r="O159" s="1" t="str">
        <f ca="1">IFERROR(__xludf.DUMMYFUNCTION("IFERROR(FILTER('Currently Exported'!O$3:O$140,EXACT('Currently Exported'!$A$3:$A$140,$A159)), """")"),"")</f>
        <v/>
      </c>
      <c r="P159" s="1" t="str">
        <f ca="1">IFERROR(__xludf.DUMMYFUNCTION("IFERROR(FILTER('Currently Exported'!P$3:P$140,EXACT('Currently Exported'!$A$3:$A$140,$A159)), """")"),"")</f>
        <v/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IFERROR(__xludf.DUMMYFUNCTION("IFERROR(FILTER('Currently Exported'!B$3:B$140,EXACT('Currently Exported'!$A$3:$A$140,$A160)), """")"),"")</f>
        <v/>
      </c>
      <c r="C160" s="1" t="str">
        <f ca="1">IFERROR(__xludf.DUMMYFUNCTION("IFERROR(FILTER('Currently Exported'!C$3:C$140,EXACT('Currently Exported'!$A$3:$A$140,$A160)), """")"),"")</f>
        <v/>
      </c>
      <c r="D160" s="1" t="str">
        <f ca="1">IFERROR(__xludf.DUMMYFUNCTION("IFERROR(FILTER('Currently Exported'!D$3:D$140,EXACT('Currently Exported'!$A$3:$A$140,$A160)), """")"),"")</f>
        <v/>
      </c>
      <c r="E160" s="1" t="str">
        <f ca="1">IFERROR(__xludf.DUMMYFUNCTION("IFERROR(FILTER('Currently Exported'!E$3:E$140,EXACT('Currently Exported'!$A$3:$A$140,$A160)), """")"),"")</f>
        <v/>
      </c>
      <c r="F160" s="1" t="str">
        <f ca="1">IFERROR(__xludf.DUMMYFUNCTION("IFERROR(FILTER('Currently Exported'!F$3:F$140,EXACT('Currently Exported'!$A$3:$A$140,$A160)), """")"),"")</f>
        <v/>
      </c>
      <c r="G160" s="1" t="str">
        <f ca="1">IFERROR(__xludf.DUMMYFUNCTION("IFERROR(FILTER('Currently Exported'!G$3:G$140,EXACT('Currently Exported'!$A$3:$A$140,$A160)), """")"),"")</f>
        <v/>
      </c>
      <c r="H160" s="1" t="str">
        <f ca="1">IFERROR(__xludf.DUMMYFUNCTION("IFERROR(FILTER('Currently Exported'!H$3:H$140,EXACT('Currently Exported'!$A$3:$A$140,$A160)), """")"),"")</f>
        <v/>
      </c>
      <c r="I160" s="1" t="str">
        <f ca="1">IFERROR(__xludf.DUMMYFUNCTION("IFERROR(FILTER('Currently Exported'!I$3:I$140,EXACT('Currently Exported'!$A$3:$A$140,$A160)), """")"),"")</f>
        <v/>
      </c>
      <c r="J160" s="1" t="str">
        <f ca="1">IFERROR(__xludf.DUMMYFUNCTION("IFERROR(FILTER('Currently Exported'!J$3:J$140,EXACT('Currently Exported'!$A$3:$A$140,$A160)), """")"),"")</f>
        <v/>
      </c>
      <c r="K160" s="1" t="str">
        <f ca="1">IFERROR(__xludf.DUMMYFUNCTION("IFERROR(FILTER('Currently Exported'!K$3:K$140,EXACT('Currently Exported'!$A$3:$A$140,$A160)), """")"),"")</f>
        <v/>
      </c>
      <c r="L160" s="1" t="str">
        <f ca="1">IFERROR(__xludf.DUMMYFUNCTION("IFERROR(FILTER('Currently Exported'!L$3:L$140,EXACT('Currently Exported'!$A$3:$A$140,$A160)), """")"),"")</f>
        <v/>
      </c>
      <c r="M160" s="1" t="str">
        <f ca="1">IFERROR(__xludf.DUMMYFUNCTION("IFERROR(FILTER('Currently Exported'!M$3:M$140,EXACT('Currently Exported'!$A$3:$A$140,$A160)), """")"),"")</f>
        <v/>
      </c>
      <c r="N160" s="1" t="str">
        <f ca="1">IFERROR(__xludf.DUMMYFUNCTION("IFERROR(FILTER('Currently Exported'!N$3:N$140,EXACT('Currently Exported'!$A$3:$A$140,$A160)), """")"),"")</f>
        <v/>
      </c>
      <c r="O160" s="1" t="str">
        <f ca="1">IFERROR(__xludf.DUMMYFUNCTION("IFERROR(FILTER('Currently Exported'!O$3:O$140,EXACT('Currently Exported'!$A$3:$A$140,$A160)), """")"),"")</f>
        <v/>
      </c>
      <c r="P160" s="1" t="str">
        <f ca="1">IFERROR(__xludf.DUMMYFUNCTION("IFERROR(FILTER('Currently Exported'!P$3:P$140,EXACT('Currently Exported'!$A$3:$A$140,$A160)), """")"),"")</f>
        <v/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IFERROR(__xludf.DUMMYFUNCTION("IFERROR(FILTER('Currently Exported'!B$3:B$140,EXACT('Currently Exported'!$A$3:$A$140,$A161)), """")"),"")</f>
        <v/>
      </c>
      <c r="C161" s="1" t="str">
        <f ca="1">IFERROR(__xludf.DUMMYFUNCTION("IFERROR(FILTER('Currently Exported'!C$3:C$140,EXACT('Currently Exported'!$A$3:$A$140,$A161)), """")"),"")</f>
        <v/>
      </c>
      <c r="D161" s="1" t="str">
        <f ca="1">IFERROR(__xludf.DUMMYFUNCTION("IFERROR(FILTER('Currently Exported'!D$3:D$140,EXACT('Currently Exported'!$A$3:$A$140,$A161)), """")"),"")</f>
        <v/>
      </c>
      <c r="E161" s="1" t="str">
        <f ca="1">IFERROR(__xludf.DUMMYFUNCTION("IFERROR(FILTER('Currently Exported'!E$3:E$140,EXACT('Currently Exported'!$A$3:$A$140,$A161)), """")"),"")</f>
        <v/>
      </c>
      <c r="F161" s="1" t="str">
        <f ca="1">IFERROR(__xludf.DUMMYFUNCTION("IFERROR(FILTER('Currently Exported'!F$3:F$140,EXACT('Currently Exported'!$A$3:$A$140,$A161)), """")"),"")</f>
        <v/>
      </c>
      <c r="G161" s="1" t="str">
        <f ca="1">IFERROR(__xludf.DUMMYFUNCTION("IFERROR(FILTER('Currently Exported'!G$3:G$140,EXACT('Currently Exported'!$A$3:$A$140,$A161)), """")"),"")</f>
        <v/>
      </c>
      <c r="H161" s="1" t="str">
        <f ca="1">IFERROR(__xludf.DUMMYFUNCTION("IFERROR(FILTER('Currently Exported'!H$3:H$140,EXACT('Currently Exported'!$A$3:$A$140,$A161)), """")"),"")</f>
        <v/>
      </c>
      <c r="I161" s="1" t="str">
        <f ca="1">IFERROR(__xludf.DUMMYFUNCTION("IFERROR(FILTER('Currently Exported'!I$3:I$140,EXACT('Currently Exported'!$A$3:$A$140,$A161)), """")"),"")</f>
        <v/>
      </c>
      <c r="J161" s="1" t="str">
        <f ca="1">IFERROR(__xludf.DUMMYFUNCTION("IFERROR(FILTER('Currently Exported'!J$3:J$140,EXACT('Currently Exported'!$A$3:$A$140,$A161)), """")"),"")</f>
        <v/>
      </c>
      <c r="K161" s="1" t="str">
        <f ca="1">IFERROR(__xludf.DUMMYFUNCTION("IFERROR(FILTER('Currently Exported'!K$3:K$140,EXACT('Currently Exported'!$A$3:$A$140,$A161)), """")"),"")</f>
        <v/>
      </c>
      <c r="L161" s="1" t="str">
        <f ca="1">IFERROR(__xludf.DUMMYFUNCTION("IFERROR(FILTER('Currently Exported'!L$3:L$140,EXACT('Currently Exported'!$A$3:$A$140,$A161)), """")"),"")</f>
        <v/>
      </c>
      <c r="M161" s="1" t="str">
        <f ca="1">IFERROR(__xludf.DUMMYFUNCTION("IFERROR(FILTER('Currently Exported'!M$3:M$140,EXACT('Currently Exported'!$A$3:$A$140,$A161)), """")"),"")</f>
        <v/>
      </c>
      <c r="N161" s="1" t="str">
        <f ca="1">IFERROR(__xludf.DUMMYFUNCTION("IFERROR(FILTER('Currently Exported'!N$3:N$140,EXACT('Currently Exported'!$A$3:$A$140,$A161)), """")"),"")</f>
        <v/>
      </c>
      <c r="O161" s="1" t="str">
        <f ca="1">IFERROR(__xludf.DUMMYFUNCTION("IFERROR(FILTER('Currently Exported'!O$3:O$140,EXACT('Currently Exported'!$A$3:$A$140,$A161)), """")"),"")</f>
        <v/>
      </c>
      <c r="P161" s="1" t="str">
        <f ca="1">IFERROR(__xludf.DUMMYFUNCTION("IFERROR(FILTER('Currently Exported'!P$3:P$140,EXACT('Currently Exported'!$A$3:$A$140,$A161)), """")"),"")</f>
        <v/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IFERROR(__xludf.DUMMYFUNCTION("IFERROR(FILTER('Currently Exported'!B$3:B$140,EXACT('Currently Exported'!$A$3:$A$140,$A162)), """")"),"")</f>
        <v/>
      </c>
      <c r="C162" s="1" t="str">
        <f ca="1">IFERROR(__xludf.DUMMYFUNCTION("IFERROR(FILTER('Currently Exported'!C$3:C$140,EXACT('Currently Exported'!$A$3:$A$140,$A162)), """")"),"")</f>
        <v/>
      </c>
      <c r="D162" s="1" t="str">
        <f ca="1">IFERROR(__xludf.DUMMYFUNCTION("IFERROR(FILTER('Currently Exported'!D$3:D$140,EXACT('Currently Exported'!$A$3:$A$140,$A162)), """")"),"")</f>
        <v/>
      </c>
      <c r="E162" s="1" t="str">
        <f ca="1">IFERROR(__xludf.DUMMYFUNCTION("IFERROR(FILTER('Currently Exported'!E$3:E$140,EXACT('Currently Exported'!$A$3:$A$140,$A162)), """")"),"")</f>
        <v/>
      </c>
      <c r="F162" s="1" t="str">
        <f ca="1">IFERROR(__xludf.DUMMYFUNCTION("IFERROR(FILTER('Currently Exported'!F$3:F$140,EXACT('Currently Exported'!$A$3:$A$140,$A162)), """")"),"")</f>
        <v/>
      </c>
      <c r="G162" s="1" t="str">
        <f ca="1">IFERROR(__xludf.DUMMYFUNCTION("IFERROR(FILTER('Currently Exported'!G$3:G$140,EXACT('Currently Exported'!$A$3:$A$140,$A162)), """")"),"")</f>
        <v/>
      </c>
      <c r="H162" s="1" t="str">
        <f ca="1">IFERROR(__xludf.DUMMYFUNCTION("IFERROR(FILTER('Currently Exported'!H$3:H$140,EXACT('Currently Exported'!$A$3:$A$140,$A162)), """")"),"")</f>
        <v/>
      </c>
      <c r="I162" s="1" t="str">
        <f ca="1">IFERROR(__xludf.DUMMYFUNCTION("IFERROR(FILTER('Currently Exported'!I$3:I$140,EXACT('Currently Exported'!$A$3:$A$140,$A162)), """")"),"")</f>
        <v/>
      </c>
      <c r="J162" s="1" t="str">
        <f ca="1">IFERROR(__xludf.DUMMYFUNCTION("IFERROR(FILTER('Currently Exported'!J$3:J$140,EXACT('Currently Exported'!$A$3:$A$140,$A162)), """")"),"")</f>
        <v/>
      </c>
      <c r="K162" s="1" t="str">
        <f ca="1">IFERROR(__xludf.DUMMYFUNCTION("IFERROR(FILTER('Currently Exported'!K$3:K$140,EXACT('Currently Exported'!$A$3:$A$140,$A162)), """")"),"")</f>
        <v/>
      </c>
      <c r="L162" s="1" t="str">
        <f ca="1">IFERROR(__xludf.DUMMYFUNCTION("IFERROR(FILTER('Currently Exported'!L$3:L$140,EXACT('Currently Exported'!$A$3:$A$140,$A162)), """")"),"")</f>
        <v/>
      </c>
      <c r="M162" s="1" t="str">
        <f ca="1">IFERROR(__xludf.DUMMYFUNCTION("IFERROR(FILTER('Currently Exported'!M$3:M$140,EXACT('Currently Exported'!$A$3:$A$140,$A162)), """")"),"")</f>
        <v/>
      </c>
      <c r="N162" s="1" t="str">
        <f ca="1">IFERROR(__xludf.DUMMYFUNCTION("IFERROR(FILTER('Currently Exported'!N$3:N$140,EXACT('Currently Exported'!$A$3:$A$140,$A162)), """")"),"")</f>
        <v/>
      </c>
      <c r="O162" s="1" t="str">
        <f ca="1">IFERROR(__xludf.DUMMYFUNCTION("IFERROR(FILTER('Currently Exported'!O$3:O$140,EXACT('Currently Exported'!$A$3:$A$140,$A162)), """")"),"")</f>
        <v/>
      </c>
      <c r="P162" s="1" t="str">
        <f ca="1">IFERROR(__xludf.DUMMYFUNCTION("IFERROR(FILTER('Currently Exported'!P$3:P$140,EXACT('Currently Exported'!$A$3:$A$140,$A162)), """")"),"")</f>
        <v/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IFERROR(__xludf.DUMMYFUNCTION("IFERROR(FILTER('Currently Exported'!B$3:B$140,EXACT('Currently Exported'!$A$3:$A$140,$A163)), """")"),"")</f>
        <v/>
      </c>
      <c r="C163" s="1" t="str">
        <f ca="1">IFERROR(__xludf.DUMMYFUNCTION("IFERROR(FILTER('Currently Exported'!C$3:C$140,EXACT('Currently Exported'!$A$3:$A$140,$A163)), """")"),"")</f>
        <v/>
      </c>
      <c r="D163" s="1" t="str">
        <f ca="1">IFERROR(__xludf.DUMMYFUNCTION("IFERROR(FILTER('Currently Exported'!D$3:D$140,EXACT('Currently Exported'!$A$3:$A$140,$A163)), """")"),"")</f>
        <v/>
      </c>
      <c r="E163" s="1" t="str">
        <f ca="1">IFERROR(__xludf.DUMMYFUNCTION("IFERROR(FILTER('Currently Exported'!E$3:E$140,EXACT('Currently Exported'!$A$3:$A$140,$A163)), """")"),"")</f>
        <v/>
      </c>
      <c r="F163" s="1" t="str">
        <f ca="1">IFERROR(__xludf.DUMMYFUNCTION("IFERROR(FILTER('Currently Exported'!F$3:F$140,EXACT('Currently Exported'!$A$3:$A$140,$A163)), """")"),"")</f>
        <v/>
      </c>
      <c r="G163" s="1" t="str">
        <f ca="1">IFERROR(__xludf.DUMMYFUNCTION("IFERROR(FILTER('Currently Exported'!G$3:G$140,EXACT('Currently Exported'!$A$3:$A$140,$A163)), """")"),"")</f>
        <v/>
      </c>
      <c r="H163" s="1" t="str">
        <f ca="1">IFERROR(__xludf.DUMMYFUNCTION("IFERROR(FILTER('Currently Exported'!H$3:H$140,EXACT('Currently Exported'!$A$3:$A$140,$A163)), """")"),"")</f>
        <v/>
      </c>
      <c r="I163" s="1" t="str">
        <f ca="1">IFERROR(__xludf.DUMMYFUNCTION("IFERROR(FILTER('Currently Exported'!I$3:I$140,EXACT('Currently Exported'!$A$3:$A$140,$A163)), """")"),"")</f>
        <v/>
      </c>
      <c r="J163" s="1" t="str">
        <f ca="1">IFERROR(__xludf.DUMMYFUNCTION("IFERROR(FILTER('Currently Exported'!J$3:J$140,EXACT('Currently Exported'!$A$3:$A$140,$A163)), """")"),"")</f>
        <v/>
      </c>
      <c r="K163" s="1" t="str">
        <f ca="1">IFERROR(__xludf.DUMMYFUNCTION("IFERROR(FILTER('Currently Exported'!K$3:K$140,EXACT('Currently Exported'!$A$3:$A$140,$A163)), """")"),"")</f>
        <v/>
      </c>
      <c r="L163" s="1" t="str">
        <f ca="1">IFERROR(__xludf.DUMMYFUNCTION("IFERROR(FILTER('Currently Exported'!L$3:L$140,EXACT('Currently Exported'!$A$3:$A$140,$A163)), """")"),"")</f>
        <v/>
      </c>
      <c r="M163" s="1" t="str">
        <f ca="1">IFERROR(__xludf.DUMMYFUNCTION("IFERROR(FILTER('Currently Exported'!M$3:M$140,EXACT('Currently Exported'!$A$3:$A$140,$A163)), """")"),"")</f>
        <v/>
      </c>
      <c r="N163" s="1" t="str">
        <f ca="1">IFERROR(__xludf.DUMMYFUNCTION("IFERROR(FILTER('Currently Exported'!N$3:N$140,EXACT('Currently Exported'!$A$3:$A$140,$A163)), """")"),"")</f>
        <v/>
      </c>
      <c r="O163" s="1" t="str">
        <f ca="1">IFERROR(__xludf.DUMMYFUNCTION("IFERROR(FILTER('Currently Exported'!O$3:O$140,EXACT('Currently Exported'!$A$3:$A$140,$A163)), """")"),"")</f>
        <v/>
      </c>
      <c r="P163" s="1" t="str">
        <f ca="1">IFERROR(__xludf.DUMMYFUNCTION("IFERROR(FILTER('Currently Exported'!P$3:P$140,EXACT('Currently Exported'!$A$3:$A$140,$A163)), """")"),"")</f>
        <v/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IFERROR(__xludf.DUMMYFUNCTION("IFERROR(FILTER('Currently Exported'!B$3:B$140,EXACT('Currently Exported'!$A$3:$A$140,$A164)), """")"),"")</f>
        <v/>
      </c>
      <c r="C164" s="1" t="str">
        <f ca="1">IFERROR(__xludf.DUMMYFUNCTION("IFERROR(FILTER('Currently Exported'!C$3:C$140,EXACT('Currently Exported'!$A$3:$A$140,$A164)), """")"),"")</f>
        <v/>
      </c>
      <c r="D164" s="1" t="str">
        <f ca="1">IFERROR(__xludf.DUMMYFUNCTION("IFERROR(FILTER('Currently Exported'!D$3:D$140,EXACT('Currently Exported'!$A$3:$A$140,$A164)), """")"),"")</f>
        <v/>
      </c>
      <c r="E164" s="1" t="str">
        <f ca="1">IFERROR(__xludf.DUMMYFUNCTION("IFERROR(FILTER('Currently Exported'!E$3:E$140,EXACT('Currently Exported'!$A$3:$A$140,$A164)), """")"),"")</f>
        <v/>
      </c>
      <c r="F164" s="1" t="str">
        <f ca="1">IFERROR(__xludf.DUMMYFUNCTION("IFERROR(FILTER('Currently Exported'!F$3:F$140,EXACT('Currently Exported'!$A$3:$A$140,$A164)), """")"),"")</f>
        <v/>
      </c>
      <c r="G164" s="1" t="str">
        <f ca="1">IFERROR(__xludf.DUMMYFUNCTION("IFERROR(FILTER('Currently Exported'!G$3:G$140,EXACT('Currently Exported'!$A$3:$A$140,$A164)), """")"),"")</f>
        <v/>
      </c>
      <c r="H164" s="1" t="str">
        <f ca="1">IFERROR(__xludf.DUMMYFUNCTION("IFERROR(FILTER('Currently Exported'!H$3:H$140,EXACT('Currently Exported'!$A$3:$A$140,$A164)), """")"),"")</f>
        <v/>
      </c>
      <c r="I164" s="1" t="str">
        <f ca="1">IFERROR(__xludf.DUMMYFUNCTION("IFERROR(FILTER('Currently Exported'!I$3:I$140,EXACT('Currently Exported'!$A$3:$A$140,$A164)), """")"),"")</f>
        <v/>
      </c>
      <c r="J164" s="1" t="str">
        <f ca="1">IFERROR(__xludf.DUMMYFUNCTION("IFERROR(FILTER('Currently Exported'!J$3:J$140,EXACT('Currently Exported'!$A$3:$A$140,$A164)), """")"),"")</f>
        <v/>
      </c>
      <c r="K164" s="1" t="str">
        <f ca="1">IFERROR(__xludf.DUMMYFUNCTION("IFERROR(FILTER('Currently Exported'!K$3:K$140,EXACT('Currently Exported'!$A$3:$A$140,$A164)), """")"),"")</f>
        <v/>
      </c>
      <c r="L164" s="1" t="str">
        <f ca="1">IFERROR(__xludf.DUMMYFUNCTION("IFERROR(FILTER('Currently Exported'!L$3:L$140,EXACT('Currently Exported'!$A$3:$A$140,$A164)), """")"),"")</f>
        <v/>
      </c>
      <c r="M164" s="1" t="str">
        <f ca="1">IFERROR(__xludf.DUMMYFUNCTION("IFERROR(FILTER('Currently Exported'!M$3:M$140,EXACT('Currently Exported'!$A$3:$A$140,$A164)), """")"),"")</f>
        <v/>
      </c>
      <c r="N164" s="1" t="str">
        <f ca="1">IFERROR(__xludf.DUMMYFUNCTION("IFERROR(FILTER('Currently Exported'!N$3:N$140,EXACT('Currently Exported'!$A$3:$A$140,$A164)), """")"),"")</f>
        <v/>
      </c>
      <c r="O164" s="1" t="str">
        <f ca="1">IFERROR(__xludf.DUMMYFUNCTION("IFERROR(FILTER('Currently Exported'!O$3:O$140,EXACT('Currently Exported'!$A$3:$A$140,$A164)), """")"),"")</f>
        <v/>
      </c>
      <c r="P164" s="1" t="str">
        <f ca="1">IFERROR(__xludf.DUMMYFUNCTION("IFERROR(FILTER('Currently Exported'!P$3:P$140,EXACT('Currently Exported'!$A$3:$A$140,$A164)), """")"),"")</f>
        <v/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IFERROR(__xludf.DUMMYFUNCTION("IFERROR(FILTER('Currently Exported'!B$3:B$140,EXACT('Currently Exported'!$A$3:$A$140,$A165)), """")"),"")</f>
        <v/>
      </c>
      <c r="C165" s="1" t="str">
        <f ca="1">IFERROR(__xludf.DUMMYFUNCTION("IFERROR(FILTER('Currently Exported'!C$3:C$140,EXACT('Currently Exported'!$A$3:$A$140,$A165)), """")"),"")</f>
        <v/>
      </c>
      <c r="D165" s="1" t="str">
        <f ca="1">IFERROR(__xludf.DUMMYFUNCTION("IFERROR(FILTER('Currently Exported'!D$3:D$140,EXACT('Currently Exported'!$A$3:$A$140,$A165)), """")"),"")</f>
        <v/>
      </c>
      <c r="E165" s="1" t="str">
        <f ca="1">IFERROR(__xludf.DUMMYFUNCTION("IFERROR(FILTER('Currently Exported'!E$3:E$140,EXACT('Currently Exported'!$A$3:$A$140,$A165)), """")"),"")</f>
        <v/>
      </c>
      <c r="F165" s="1" t="str">
        <f ca="1">IFERROR(__xludf.DUMMYFUNCTION("IFERROR(FILTER('Currently Exported'!F$3:F$140,EXACT('Currently Exported'!$A$3:$A$140,$A165)), """")"),"")</f>
        <v/>
      </c>
      <c r="G165" s="1" t="str">
        <f ca="1">IFERROR(__xludf.DUMMYFUNCTION("IFERROR(FILTER('Currently Exported'!G$3:G$140,EXACT('Currently Exported'!$A$3:$A$140,$A165)), """")"),"")</f>
        <v/>
      </c>
      <c r="H165" s="1" t="str">
        <f ca="1">IFERROR(__xludf.DUMMYFUNCTION("IFERROR(FILTER('Currently Exported'!H$3:H$140,EXACT('Currently Exported'!$A$3:$A$140,$A165)), """")"),"")</f>
        <v/>
      </c>
      <c r="I165" s="1" t="str">
        <f ca="1">IFERROR(__xludf.DUMMYFUNCTION("IFERROR(FILTER('Currently Exported'!I$3:I$140,EXACT('Currently Exported'!$A$3:$A$140,$A165)), """")"),"")</f>
        <v/>
      </c>
      <c r="J165" s="1" t="str">
        <f ca="1">IFERROR(__xludf.DUMMYFUNCTION("IFERROR(FILTER('Currently Exported'!J$3:J$140,EXACT('Currently Exported'!$A$3:$A$140,$A165)), """")"),"")</f>
        <v/>
      </c>
      <c r="K165" s="1" t="str">
        <f ca="1">IFERROR(__xludf.DUMMYFUNCTION("IFERROR(FILTER('Currently Exported'!K$3:K$140,EXACT('Currently Exported'!$A$3:$A$140,$A165)), """")"),"")</f>
        <v/>
      </c>
      <c r="L165" s="1" t="str">
        <f ca="1">IFERROR(__xludf.DUMMYFUNCTION("IFERROR(FILTER('Currently Exported'!L$3:L$140,EXACT('Currently Exported'!$A$3:$A$140,$A165)), """")"),"")</f>
        <v/>
      </c>
      <c r="M165" s="1" t="str">
        <f ca="1">IFERROR(__xludf.DUMMYFUNCTION("IFERROR(FILTER('Currently Exported'!M$3:M$140,EXACT('Currently Exported'!$A$3:$A$140,$A165)), """")"),"")</f>
        <v/>
      </c>
      <c r="N165" s="1" t="str">
        <f ca="1">IFERROR(__xludf.DUMMYFUNCTION("IFERROR(FILTER('Currently Exported'!N$3:N$140,EXACT('Currently Exported'!$A$3:$A$140,$A165)), """")"),"")</f>
        <v/>
      </c>
      <c r="O165" s="1" t="str">
        <f ca="1">IFERROR(__xludf.DUMMYFUNCTION("IFERROR(FILTER('Currently Exported'!O$3:O$140,EXACT('Currently Exported'!$A$3:$A$140,$A165)), """")"),"")</f>
        <v/>
      </c>
      <c r="P165" s="1" t="str">
        <f ca="1">IFERROR(__xludf.DUMMYFUNCTION("IFERROR(FILTER('Currently Exported'!P$3:P$140,EXACT('Currently Exported'!$A$3:$A$140,$A165)), """")"),"")</f>
        <v/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IFERROR(__xludf.DUMMYFUNCTION("IFERROR(FILTER('Currently Exported'!B$3:B$140,EXACT('Currently Exported'!$A$3:$A$140,$A166)), """")"),"")</f>
        <v/>
      </c>
      <c r="C166" s="1" t="str">
        <f ca="1">IFERROR(__xludf.DUMMYFUNCTION("IFERROR(FILTER('Currently Exported'!C$3:C$140,EXACT('Currently Exported'!$A$3:$A$140,$A166)), """")"),"")</f>
        <v/>
      </c>
      <c r="D166" s="1" t="str">
        <f ca="1">IFERROR(__xludf.DUMMYFUNCTION("IFERROR(FILTER('Currently Exported'!D$3:D$140,EXACT('Currently Exported'!$A$3:$A$140,$A166)), """")"),"")</f>
        <v/>
      </c>
      <c r="E166" s="1" t="str">
        <f ca="1">IFERROR(__xludf.DUMMYFUNCTION("IFERROR(FILTER('Currently Exported'!E$3:E$140,EXACT('Currently Exported'!$A$3:$A$140,$A166)), """")"),"")</f>
        <v/>
      </c>
      <c r="F166" s="1" t="str">
        <f ca="1">IFERROR(__xludf.DUMMYFUNCTION("IFERROR(FILTER('Currently Exported'!F$3:F$140,EXACT('Currently Exported'!$A$3:$A$140,$A166)), """")"),"")</f>
        <v/>
      </c>
      <c r="G166" s="1" t="str">
        <f ca="1">IFERROR(__xludf.DUMMYFUNCTION("IFERROR(FILTER('Currently Exported'!G$3:G$140,EXACT('Currently Exported'!$A$3:$A$140,$A166)), """")"),"")</f>
        <v/>
      </c>
      <c r="H166" s="1" t="str">
        <f ca="1">IFERROR(__xludf.DUMMYFUNCTION("IFERROR(FILTER('Currently Exported'!H$3:H$140,EXACT('Currently Exported'!$A$3:$A$140,$A166)), """")"),"")</f>
        <v/>
      </c>
      <c r="I166" s="1" t="str">
        <f ca="1">IFERROR(__xludf.DUMMYFUNCTION("IFERROR(FILTER('Currently Exported'!I$3:I$140,EXACT('Currently Exported'!$A$3:$A$140,$A166)), """")"),"")</f>
        <v/>
      </c>
      <c r="J166" s="1" t="str">
        <f ca="1">IFERROR(__xludf.DUMMYFUNCTION("IFERROR(FILTER('Currently Exported'!J$3:J$140,EXACT('Currently Exported'!$A$3:$A$140,$A166)), """")"),"")</f>
        <v/>
      </c>
      <c r="K166" s="1" t="str">
        <f ca="1">IFERROR(__xludf.DUMMYFUNCTION("IFERROR(FILTER('Currently Exported'!K$3:K$140,EXACT('Currently Exported'!$A$3:$A$140,$A166)), """")"),"")</f>
        <v/>
      </c>
      <c r="L166" s="1" t="str">
        <f ca="1">IFERROR(__xludf.DUMMYFUNCTION("IFERROR(FILTER('Currently Exported'!L$3:L$140,EXACT('Currently Exported'!$A$3:$A$140,$A166)), """")"),"")</f>
        <v/>
      </c>
      <c r="M166" s="1" t="str">
        <f ca="1">IFERROR(__xludf.DUMMYFUNCTION("IFERROR(FILTER('Currently Exported'!M$3:M$140,EXACT('Currently Exported'!$A$3:$A$140,$A166)), """")"),"")</f>
        <v/>
      </c>
      <c r="N166" s="1" t="str">
        <f ca="1">IFERROR(__xludf.DUMMYFUNCTION("IFERROR(FILTER('Currently Exported'!N$3:N$140,EXACT('Currently Exported'!$A$3:$A$140,$A166)), """")"),"")</f>
        <v/>
      </c>
      <c r="O166" s="1" t="str">
        <f ca="1">IFERROR(__xludf.DUMMYFUNCTION("IFERROR(FILTER('Currently Exported'!O$3:O$140,EXACT('Currently Exported'!$A$3:$A$140,$A166)), """")"),"")</f>
        <v/>
      </c>
      <c r="P166" s="1" t="str">
        <f ca="1">IFERROR(__xludf.DUMMYFUNCTION("IFERROR(FILTER('Currently Exported'!P$3:P$140,EXACT('Currently Exported'!$A$3:$A$140,$A166)), """")"),"")</f>
        <v/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IFERROR(__xludf.DUMMYFUNCTION("IFERROR(FILTER('Currently Exported'!B$3:B$140,EXACT('Currently Exported'!$A$3:$A$140,$A167)), """")"),"")</f>
        <v/>
      </c>
      <c r="C167" s="1" t="str">
        <f ca="1">IFERROR(__xludf.DUMMYFUNCTION("IFERROR(FILTER('Currently Exported'!C$3:C$140,EXACT('Currently Exported'!$A$3:$A$140,$A167)), """")"),"")</f>
        <v/>
      </c>
      <c r="D167" s="1" t="str">
        <f ca="1">IFERROR(__xludf.DUMMYFUNCTION("IFERROR(FILTER('Currently Exported'!D$3:D$140,EXACT('Currently Exported'!$A$3:$A$140,$A167)), """")"),"")</f>
        <v/>
      </c>
      <c r="E167" s="1" t="str">
        <f ca="1">IFERROR(__xludf.DUMMYFUNCTION("IFERROR(FILTER('Currently Exported'!E$3:E$140,EXACT('Currently Exported'!$A$3:$A$140,$A167)), """")"),"")</f>
        <v/>
      </c>
      <c r="F167" s="1" t="str">
        <f ca="1">IFERROR(__xludf.DUMMYFUNCTION("IFERROR(FILTER('Currently Exported'!F$3:F$140,EXACT('Currently Exported'!$A$3:$A$140,$A167)), """")"),"")</f>
        <v/>
      </c>
      <c r="G167" s="1" t="str">
        <f ca="1">IFERROR(__xludf.DUMMYFUNCTION("IFERROR(FILTER('Currently Exported'!G$3:G$140,EXACT('Currently Exported'!$A$3:$A$140,$A167)), """")"),"")</f>
        <v/>
      </c>
      <c r="H167" s="1" t="str">
        <f ca="1">IFERROR(__xludf.DUMMYFUNCTION("IFERROR(FILTER('Currently Exported'!H$3:H$140,EXACT('Currently Exported'!$A$3:$A$140,$A167)), """")"),"")</f>
        <v/>
      </c>
      <c r="I167" s="1" t="str">
        <f ca="1">IFERROR(__xludf.DUMMYFUNCTION("IFERROR(FILTER('Currently Exported'!I$3:I$140,EXACT('Currently Exported'!$A$3:$A$140,$A167)), """")"),"")</f>
        <v/>
      </c>
      <c r="J167" s="1" t="str">
        <f ca="1">IFERROR(__xludf.DUMMYFUNCTION("IFERROR(FILTER('Currently Exported'!J$3:J$140,EXACT('Currently Exported'!$A$3:$A$140,$A167)), """")"),"")</f>
        <v/>
      </c>
      <c r="K167" s="1" t="str">
        <f ca="1">IFERROR(__xludf.DUMMYFUNCTION("IFERROR(FILTER('Currently Exported'!K$3:K$140,EXACT('Currently Exported'!$A$3:$A$140,$A167)), """")"),"")</f>
        <v/>
      </c>
      <c r="L167" s="1" t="str">
        <f ca="1">IFERROR(__xludf.DUMMYFUNCTION("IFERROR(FILTER('Currently Exported'!L$3:L$140,EXACT('Currently Exported'!$A$3:$A$140,$A167)), """")"),"")</f>
        <v/>
      </c>
      <c r="M167" s="1" t="str">
        <f ca="1">IFERROR(__xludf.DUMMYFUNCTION("IFERROR(FILTER('Currently Exported'!M$3:M$140,EXACT('Currently Exported'!$A$3:$A$140,$A167)), """")"),"")</f>
        <v/>
      </c>
      <c r="N167" s="1" t="str">
        <f ca="1">IFERROR(__xludf.DUMMYFUNCTION("IFERROR(FILTER('Currently Exported'!N$3:N$140,EXACT('Currently Exported'!$A$3:$A$140,$A167)), """")"),"")</f>
        <v/>
      </c>
      <c r="O167" s="1" t="str">
        <f ca="1">IFERROR(__xludf.DUMMYFUNCTION("IFERROR(FILTER('Currently Exported'!O$3:O$140,EXACT('Currently Exported'!$A$3:$A$140,$A167)), """")"),"")</f>
        <v/>
      </c>
      <c r="P167" s="1" t="str">
        <f ca="1">IFERROR(__xludf.DUMMYFUNCTION("IFERROR(FILTER('Currently Exported'!P$3:P$140,EXACT('Currently Exported'!$A$3:$A$140,$A167)), """")"),"")</f>
        <v/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IFERROR(__xludf.DUMMYFUNCTION("IFERROR(FILTER('Currently Exported'!B$3:B$140,EXACT('Currently Exported'!$A$3:$A$140,$A168)), """")"),"")</f>
        <v/>
      </c>
      <c r="C168" s="1" t="str">
        <f ca="1">IFERROR(__xludf.DUMMYFUNCTION("IFERROR(FILTER('Currently Exported'!C$3:C$140,EXACT('Currently Exported'!$A$3:$A$140,$A168)), """")"),"")</f>
        <v/>
      </c>
      <c r="D168" s="1" t="str">
        <f ca="1">IFERROR(__xludf.DUMMYFUNCTION("IFERROR(FILTER('Currently Exported'!D$3:D$140,EXACT('Currently Exported'!$A$3:$A$140,$A168)), """")"),"")</f>
        <v/>
      </c>
      <c r="E168" s="1" t="str">
        <f ca="1">IFERROR(__xludf.DUMMYFUNCTION("IFERROR(FILTER('Currently Exported'!E$3:E$140,EXACT('Currently Exported'!$A$3:$A$140,$A168)), """")"),"")</f>
        <v/>
      </c>
      <c r="F168" s="1" t="str">
        <f ca="1">IFERROR(__xludf.DUMMYFUNCTION("IFERROR(FILTER('Currently Exported'!F$3:F$140,EXACT('Currently Exported'!$A$3:$A$140,$A168)), """")"),"")</f>
        <v/>
      </c>
      <c r="G168" s="1" t="str">
        <f ca="1">IFERROR(__xludf.DUMMYFUNCTION("IFERROR(FILTER('Currently Exported'!G$3:G$140,EXACT('Currently Exported'!$A$3:$A$140,$A168)), """")"),"")</f>
        <v/>
      </c>
      <c r="H168" s="1" t="str">
        <f ca="1">IFERROR(__xludf.DUMMYFUNCTION("IFERROR(FILTER('Currently Exported'!H$3:H$140,EXACT('Currently Exported'!$A$3:$A$140,$A168)), """")"),"")</f>
        <v/>
      </c>
      <c r="I168" s="1" t="str">
        <f ca="1">IFERROR(__xludf.DUMMYFUNCTION("IFERROR(FILTER('Currently Exported'!I$3:I$140,EXACT('Currently Exported'!$A$3:$A$140,$A168)), """")"),"")</f>
        <v/>
      </c>
      <c r="J168" s="1" t="str">
        <f ca="1">IFERROR(__xludf.DUMMYFUNCTION("IFERROR(FILTER('Currently Exported'!J$3:J$140,EXACT('Currently Exported'!$A$3:$A$140,$A168)), """")"),"")</f>
        <v/>
      </c>
      <c r="K168" s="1" t="str">
        <f ca="1">IFERROR(__xludf.DUMMYFUNCTION("IFERROR(FILTER('Currently Exported'!K$3:K$140,EXACT('Currently Exported'!$A$3:$A$140,$A168)), """")"),"")</f>
        <v/>
      </c>
      <c r="L168" s="1" t="str">
        <f ca="1">IFERROR(__xludf.DUMMYFUNCTION("IFERROR(FILTER('Currently Exported'!L$3:L$140,EXACT('Currently Exported'!$A$3:$A$140,$A168)), """")"),"")</f>
        <v/>
      </c>
      <c r="M168" s="1" t="str">
        <f ca="1">IFERROR(__xludf.DUMMYFUNCTION("IFERROR(FILTER('Currently Exported'!M$3:M$140,EXACT('Currently Exported'!$A$3:$A$140,$A168)), """")"),"")</f>
        <v/>
      </c>
      <c r="N168" s="1" t="str">
        <f ca="1">IFERROR(__xludf.DUMMYFUNCTION("IFERROR(FILTER('Currently Exported'!N$3:N$140,EXACT('Currently Exported'!$A$3:$A$140,$A168)), """")"),"")</f>
        <v/>
      </c>
      <c r="O168" s="1" t="str">
        <f ca="1">IFERROR(__xludf.DUMMYFUNCTION("IFERROR(FILTER('Currently Exported'!O$3:O$140,EXACT('Currently Exported'!$A$3:$A$140,$A168)), """")"),"")</f>
        <v/>
      </c>
      <c r="P168" s="1" t="str">
        <f ca="1">IFERROR(__xludf.DUMMYFUNCTION("IFERROR(FILTER('Currently Exported'!P$3:P$140,EXACT('Currently Exported'!$A$3:$A$140,$A168)), """")"),"")</f>
        <v/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IFERROR(__xludf.DUMMYFUNCTION("IFERROR(FILTER('Currently Exported'!B$3:B$140,EXACT('Currently Exported'!$A$3:$A$140,$A169)), """")"),"")</f>
        <v/>
      </c>
      <c r="C169" s="1" t="str">
        <f ca="1">IFERROR(__xludf.DUMMYFUNCTION("IFERROR(FILTER('Currently Exported'!C$3:C$140,EXACT('Currently Exported'!$A$3:$A$140,$A169)), """")"),"")</f>
        <v/>
      </c>
      <c r="D169" s="1" t="str">
        <f ca="1">IFERROR(__xludf.DUMMYFUNCTION("IFERROR(FILTER('Currently Exported'!D$3:D$140,EXACT('Currently Exported'!$A$3:$A$140,$A169)), """")"),"")</f>
        <v/>
      </c>
      <c r="E169" s="1" t="str">
        <f ca="1">IFERROR(__xludf.DUMMYFUNCTION("IFERROR(FILTER('Currently Exported'!E$3:E$140,EXACT('Currently Exported'!$A$3:$A$140,$A169)), """")"),"")</f>
        <v/>
      </c>
      <c r="F169" s="1" t="str">
        <f ca="1">IFERROR(__xludf.DUMMYFUNCTION("IFERROR(FILTER('Currently Exported'!F$3:F$140,EXACT('Currently Exported'!$A$3:$A$140,$A169)), """")"),"")</f>
        <v/>
      </c>
      <c r="G169" s="1" t="str">
        <f ca="1">IFERROR(__xludf.DUMMYFUNCTION("IFERROR(FILTER('Currently Exported'!G$3:G$140,EXACT('Currently Exported'!$A$3:$A$140,$A169)), """")"),"")</f>
        <v/>
      </c>
      <c r="H169" s="1" t="str">
        <f ca="1">IFERROR(__xludf.DUMMYFUNCTION("IFERROR(FILTER('Currently Exported'!H$3:H$140,EXACT('Currently Exported'!$A$3:$A$140,$A169)), """")"),"")</f>
        <v/>
      </c>
      <c r="I169" s="1" t="str">
        <f ca="1">IFERROR(__xludf.DUMMYFUNCTION("IFERROR(FILTER('Currently Exported'!I$3:I$140,EXACT('Currently Exported'!$A$3:$A$140,$A169)), """")"),"")</f>
        <v/>
      </c>
      <c r="J169" s="1" t="str">
        <f ca="1">IFERROR(__xludf.DUMMYFUNCTION("IFERROR(FILTER('Currently Exported'!J$3:J$140,EXACT('Currently Exported'!$A$3:$A$140,$A169)), """")"),"")</f>
        <v/>
      </c>
      <c r="K169" s="1" t="str">
        <f ca="1">IFERROR(__xludf.DUMMYFUNCTION("IFERROR(FILTER('Currently Exported'!K$3:K$140,EXACT('Currently Exported'!$A$3:$A$140,$A169)), """")"),"")</f>
        <v/>
      </c>
      <c r="L169" s="1" t="str">
        <f ca="1">IFERROR(__xludf.DUMMYFUNCTION("IFERROR(FILTER('Currently Exported'!L$3:L$140,EXACT('Currently Exported'!$A$3:$A$140,$A169)), """")"),"")</f>
        <v/>
      </c>
      <c r="M169" s="1" t="str">
        <f ca="1">IFERROR(__xludf.DUMMYFUNCTION("IFERROR(FILTER('Currently Exported'!M$3:M$140,EXACT('Currently Exported'!$A$3:$A$140,$A169)), """")"),"")</f>
        <v/>
      </c>
      <c r="N169" s="1" t="str">
        <f ca="1">IFERROR(__xludf.DUMMYFUNCTION("IFERROR(FILTER('Currently Exported'!N$3:N$140,EXACT('Currently Exported'!$A$3:$A$140,$A169)), """")"),"")</f>
        <v/>
      </c>
      <c r="O169" s="1" t="str">
        <f ca="1">IFERROR(__xludf.DUMMYFUNCTION("IFERROR(FILTER('Currently Exported'!O$3:O$140,EXACT('Currently Exported'!$A$3:$A$140,$A169)), """")"),"")</f>
        <v/>
      </c>
      <c r="P169" s="1" t="str">
        <f ca="1">IFERROR(__xludf.DUMMYFUNCTION("IFERROR(FILTER('Currently Exported'!P$3:P$140,EXACT('Currently Exported'!$A$3:$A$140,$A169)), """")"),"")</f>
        <v/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IFERROR(__xludf.DUMMYFUNCTION("IFERROR(FILTER('Currently Exported'!B$3:B$140,EXACT('Currently Exported'!$A$3:$A$140,$A170)), """")"),"")</f>
        <v/>
      </c>
      <c r="C170" s="1" t="str">
        <f ca="1">IFERROR(__xludf.DUMMYFUNCTION("IFERROR(FILTER('Currently Exported'!C$3:C$140,EXACT('Currently Exported'!$A$3:$A$140,$A170)), """")"),"")</f>
        <v/>
      </c>
      <c r="D170" s="1" t="str">
        <f ca="1">IFERROR(__xludf.DUMMYFUNCTION("IFERROR(FILTER('Currently Exported'!D$3:D$140,EXACT('Currently Exported'!$A$3:$A$140,$A170)), """")"),"")</f>
        <v/>
      </c>
      <c r="E170" s="1" t="str">
        <f ca="1">IFERROR(__xludf.DUMMYFUNCTION("IFERROR(FILTER('Currently Exported'!E$3:E$140,EXACT('Currently Exported'!$A$3:$A$140,$A170)), """")"),"")</f>
        <v/>
      </c>
      <c r="F170" s="1" t="str">
        <f ca="1">IFERROR(__xludf.DUMMYFUNCTION("IFERROR(FILTER('Currently Exported'!F$3:F$140,EXACT('Currently Exported'!$A$3:$A$140,$A170)), """")"),"")</f>
        <v/>
      </c>
      <c r="G170" s="1" t="str">
        <f ca="1">IFERROR(__xludf.DUMMYFUNCTION("IFERROR(FILTER('Currently Exported'!G$3:G$140,EXACT('Currently Exported'!$A$3:$A$140,$A170)), """")"),"")</f>
        <v/>
      </c>
      <c r="H170" s="1" t="str">
        <f ca="1">IFERROR(__xludf.DUMMYFUNCTION("IFERROR(FILTER('Currently Exported'!H$3:H$140,EXACT('Currently Exported'!$A$3:$A$140,$A170)), """")"),"")</f>
        <v/>
      </c>
      <c r="I170" s="1" t="str">
        <f ca="1">IFERROR(__xludf.DUMMYFUNCTION("IFERROR(FILTER('Currently Exported'!I$3:I$140,EXACT('Currently Exported'!$A$3:$A$140,$A170)), """")"),"")</f>
        <v/>
      </c>
      <c r="J170" s="1" t="str">
        <f ca="1">IFERROR(__xludf.DUMMYFUNCTION("IFERROR(FILTER('Currently Exported'!J$3:J$140,EXACT('Currently Exported'!$A$3:$A$140,$A170)), """")"),"")</f>
        <v/>
      </c>
      <c r="K170" s="1" t="str">
        <f ca="1">IFERROR(__xludf.DUMMYFUNCTION("IFERROR(FILTER('Currently Exported'!K$3:K$140,EXACT('Currently Exported'!$A$3:$A$140,$A170)), """")"),"")</f>
        <v/>
      </c>
      <c r="L170" s="1" t="str">
        <f ca="1">IFERROR(__xludf.DUMMYFUNCTION("IFERROR(FILTER('Currently Exported'!L$3:L$140,EXACT('Currently Exported'!$A$3:$A$140,$A170)), """")"),"")</f>
        <v/>
      </c>
      <c r="M170" s="1" t="str">
        <f ca="1">IFERROR(__xludf.DUMMYFUNCTION("IFERROR(FILTER('Currently Exported'!M$3:M$140,EXACT('Currently Exported'!$A$3:$A$140,$A170)), """")"),"")</f>
        <v/>
      </c>
      <c r="N170" s="1" t="str">
        <f ca="1">IFERROR(__xludf.DUMMYFUNCTION("IFERROR(FILTER('Currently Exported'!N$3:N$140,EXACT('Currently Exported'!$A$3:$A$140,$A170)), """")"),"")</f>
        <v/>
      </c>
      <c r="O170" s="1" t="str">
        <f ca="1">IFERROR(__xludf.DUMMYFUNCTION("IFERROR(FILTER('Currently Exported'!O$3:O$140,EXACT('Currently Exported'!$A$3:$A$140,$A170)), """")"),"")</f>
        <v/>
      </c>
      <c r="P170" s="1" t="str">
        <f ca="1">IFERROR(__xludf.DUMMYFUNCTION("IFERROR(FILTER('Currently Exported'!P$3:P$140,EXACT('Currently Exported'!$A$3:$A$140,$A170)), """")"),"")</f>
        <v/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IFERROR(__xludf.DUMMYFUNCTION("IFERROR(FILTER('Currently Exported'!B$3:B$140,EXACT('Currently Exported'!$A$3:$A$140,$A171)), """")"),"")</f>
        <v/>
      </c>
      <c r="C171" s="1" t="str">
        <f ca="1">IFERROR(__xludf.DUMMYFUNCTION("IFERROR(FILTER('Currently Exported'!C$3:C$140,EXACT('Currently Exported'!$A$3:$A$140,$A171)), """")"),"")</f>
        <v/>
      </c>
      <c r="D171" s="1" t="str">
        <f ca="1">IFERROR(__xludf.DUMMYFUNCTION("IFERROR(FILTER('Currently Exported'!D$3:D$140,EXACT('Currently Exported'!$A$3:$A$140,$A171)), """")"),"")</f>
        <v/>
      </c>
      <c r="E171" s="1" t="str">
        <f ca="1">IFERROR(__xludf.DUMMYFUNCTION("IFERROR(FILTER('Currently Exported'!E$3:E$140,EXACT('Currently Exported'!$A$3:$A$140,$A171)), """")"),"")</f>
        <v/>
      </c>
      <c r="F171" s="1" t="str">
        <f ca="1">IFERROR(__xludf.DUMMYFUNCTION("IFERROR(FILTER('Currently Exported'!F$3:F$140,EXACT('Currently Exported'!$A$3:$A$140,$A171)), """")"),"")</f>
        <v/>
      </c>
      <c r="G171" s="1" t="str">
        <f ca="1">IFERROR(__xludf.DUMMYFUNCTION("IFERROR(FILTER('Currently Exported'!G$3:G$140,EXACT('Currently Exported'!$A$3:$A$140,$A171)), """")"),"")</f>
        <v/>
      </c>
      <c r="H171" s="1" t="str">
        <f ca="1">IFERROR(__xludf.DUMMYFUNCTION("IFERROR(FILTER('Currently Exported'!H$3:H$140,EXACT('Currently Exported'!$A$3:$A$140,$A171)), """")"),"")</f>
        <v/>
      </c>
      <c r="I171" s="1" t="str">
        <f ca="1">IFERROR(__xludf.DUMMYFUNCTION("IFERROR(FILTER('Currently Exported'!I$3:I$140,EXACT('Currently Exported'!$A$3:$A$140,$A171)), """")"),"")</f>
        <v/>
      </c>
      <c r="J171" s="1" t="str">
        <f ca="1">IFERROR(__xludf.DUMMYFUNCTION("IFERROR(FILTER('Currently Exported'!J$3:J$140,EXACT('Currently Exported'!$A$3:$A$140,$A171)), """")"),"")</f>
        <v/>
      </c>
      <c r="K171" s="1" t="str">
        <f ca="1">IFERROR(__xludf.DUMMYFUNCTION("IFERROR(FILTER('Currently Exported'!K$3:K$140,EXACT('Currently Exported'!$A$3:$A$140,$A171)), """")"),"")</f>
        <v/>
      </c>
      <c r="L171" s="1" t="str">
        <f ca="1">IFERROR(__xludf.DUMMYFUNCTION("IFERROR(FILTER('Currently Exported'!L$3:L$140,EXACT('Currently Exported'!$A$3:$A$140,$A171)), """")"),"")</f>
        <v/>
      </c>
      <c r="M171" s="1" t="str">
        <f ca="1">IFERROR(__xludf.DUMMYFUNCTION("IFERROR(FILTER('Currently Exported'!M$3:M$140,EXACT('Currently Exported'!$A$3:$A$140,$A171)), """")"),"")</f>
        <v/>
      </c>
      <c r="N171" s="1" t="str">
        <f ca="1">IFERROR(__xludf.DUMMYFUNCTION("IFERROR(FILTER('Currently Exported'!N$3:N$140,EXACT('Currently Exported'!$A$3:$A$140,$A171)), """")"),"")</f>
        <v/>
      </c>
      <c r="O171" s="1" t="str">
        <f ca="1">IFERROR(__xludf.DUMMYFUNCTION("IFERROR(FILTER('Currently Exported'!O$3:O$140,EXACT('Currently Exported'!$A$3:$A$140,$A171)), """")"),"")</f>
        <v/>
      </c>
      <c r="P171" s="1" t="str">
        <f ca="1">IFERROR(__xludf.DUMMYFUNCTION("IFERROR(FILTER('Currently Exported'!P$3:P$140,EXACT('Currently Exported'!$A$3:$A$140,$A171)), """")"),"")</f>
        <v/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IFERROR(__xludf.DUMMYFUNCTION("IFERROR(FILTER('Currently Exported'!B$3:B$140,EXACT('Currently Exported'!$A$3:$A$140,$A172)), """")"),"")</f>
        <v/>
      </c>
      <c r="C172" s="1" t="str">
        <f ca="1">IFERROR(__xludf.DUMMYFUNCTION("IFERROR(FILTER('Currently Exported'!C$3:C$140,EXACT('Currently Exported'!$A$3:$A$140,$A172)), """")"),"")</f>
        <v/>
      </c>
      <c r="D172" s="1" t="str">
        <f ca="1">IFERROR(__xludf.DUMMYFUNCTION("IFERROR(FILTER('Currently Exported'!D$3:D$140,EXACT('Currently Exported'!$A$3:$A$140,$A172)), """")"),"")</f>
        <v/>
      </c>
      <c r="E172" s="1" t="str">
        <f ca="1">IFERROR(__xludf.DUMMYFUNCTION("IFERROR(FILTER('Currently Exported'!E$3:E$140,EXACT('Currently Exported'!$A$3:$A$140,$A172)), """")"),"")</f>
        <v/>
      </c>
      <c r="F172" s="1" t="str">
        <f ca="1">IFERROR(__xludf.DUMMYFUNCTION("IFERROR(FILTER('Currently Exported'!F$3:F$140,EXACT('Currently Exported'!$A$3:$A$140,$A172)), """")"),"")</f>
        <v/>
      </c>
      <c r="G172" s="1" t="str">
        <f ca="1">IFERROR(__xludf.DUMMYFUNCTION("IFERROR(FILTER('Currently Exported'!G$3:G$140,EXACT('Currently Exported'!$A$3:$A$140,$A172)), """")"),"")</f>
        <v/>
      </c>
      <c r="H172" s="1" t="str">
        <f ca="1">IFERROR(__xludf.DUMMYFUNCTION("IFERROR(FILTER('Currently Exported'!H$3:H$140,EXACT('Currently Exported'!$A$3:$A$140,$A172)), """")"),"")</f>
        <v/>
      </c>
      <c r="I172" s="1" t="str">
        <f ca="1">IFERROR(__xludf.DUMMYFUNCTION("IFERROR(FILTER('Currently Exported'!I$3:I$140,EXACT('Currently Exported'!$A$3:$A$140,$A172)), """")"),"")</f>
        <v/>
      </c>
      <c r="J172" s="1" t="str">
        <f ca="1">IFERROR(__xludf.DUMMYFUNCTION("IFERROR(FILTER('Currently Exported'!J$3:J$140,EXACT('Currently Exported'!$A$3:$A$140,$A172)), """")"),"")</f>
        <v/>
      </c>
      <c r="K172" s="1" t="str">
        <f ca="1">IFERROR(__xludf.DUMMYFUNCTION("IFERROR(FILTER('Currently Exported'!K$3:K$140,EXACT('Currently Exported'!$A$3:$A$140,$A172)), """")"),"")</f>
        <v/>
      </c>
      <c r="L172" s="1" t="str">
        <f ca="1">IFERROR(__xludf.DUMMYFUNCTION("IFERROR(FILTER('Currently Exported'!L$3:L$140,EXACT('Currently Exported'!$A$3:$A$140,$A172)), """")"),"")</f>
        <v/>
      </c>
      <c r="M172" s="1" t="str">
        <f ca="1">IFERROR(__xludf.DUMMYFUNCTION("IFERROR(FILTER('Currently Exported'!M$3:M$140,EXACT('Currently Exported'!$A$3:$A$140,$A172)), """")"),"")</f>
        <v/>
      </c>
      <c r="N172" s="1" t="str">
        <f ca="1">IFERROR(__xludf.DUMMYFUNCTION("IFERROR(FILTER('Currently Exported'!N$3:N$140,EXACT('Currently Exported'!$A$3:$A$140,$A172)), """")"),"")</f>
        <v/>
      </c>
      <c r="O172" s="1" t="str">
        <f ca="1">IFERROR(__xludf.DUMMYFUNCTION("IFERROR(FILTER('Currently Exported'!O$3:O$140,EXACT('Currently Exported'!$A$3:$A$140,$A172)), """")"),"")</f>
        <v/>
      </c>
      <c r="P172" s="1" t="str">
        <f ca="1">IFERROR(__xludf.DUMMYFUNCTION("IFERROR(FILTER('Currently Exported'!P$3:P$140,EXACT('Currently Exported'!$A$3:$A$140,$A172)), """")"),"")</f>
        <v/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IFERROR(__xludf.DUMMYFUNCTION("IFERROR(FILTER('Currently Exported'!B$3:B$140,EXACT('Currently Exported'!$A$3:$A$140,$A173)), """")"),"")</f>
        <v/>
      </c>
      <c r="C173" s="1" t="str">
        <f ca="1">IFERROR(__xludf.DUMMYFUNCTION("IFERROR(FILTER('Currently Exported'!C$3:C$140,EXACT('Currently Exported'!$A$3:$A$140,$A173)), """")"),"")</f>
        <v/>
      </c>
      <c r="D173" s="1" t="str">
        <f ca="1">IFERROR(__xludf.DUMMYFUNCTION("IFERROR(FILTER('Currently Exported'!D$3:D$140,EXACT('Currently Exported'!$A$3:$A$140,$A173)), """")"),"")</f>
        <v/>
      </c>
      <c r="E173" s="1" t="str">
        <f ca="1">IFERROR(__xludf.DUMMYFUNCTION("IFERROR(FILTER('Currently Exported'!E$3:E$140,EXACT('Currently Exported'!$A$3:$A$140,$A173)), """")"),"")</f>
        <v/>
      </c>
      <c r="F173" s="1" t="str">
        <f ca="1">IFERROR(__xludf.DUMMYFUNCTION("IFERROR(FILTER('Currently Exported'!F$3:F$140,EXACT('Currently Exported'!$A$3:$A$140,$A173)), """")"),"")</f>
        <v/>
      </c>
      <c r="G173" s="1" t="str">
        <f ca="1">IFERROR(__xludf.DUMMYFUNCTION("IFERROR(FILTER('Currently Exported'!G$3:G$140,EXACT('Currently Exported'!$A$3:$A$140,$A173)), """")"),"")</f>
        <v/>
      </c>
      <c r="H173" s="1" t="str">
        <f ca="1">IFERROR(__xludf.DUMMYFUNCTION("IFERROR(FILTER('Currently Exported'!H$3:H$140,EXACT('Currently Exported'!$A$3:$A$140,$A173)), """")"),"")</f>
        <v/>
      </c>
      <c r="I173" s="1" t="str">
        <f ca="1">IFERROR(__xludf.DUMMYFUNCTION("IFERROR(FILTER('Currently Exported'!I$3:I$140,EXACT('Currently Exported'!$A$3:$A$140,$A173)), """")"),"")</f>
        <v/>
      </c>
      <c r="J173" s="1" t="str">
        <f ca="1">IFERROR(__xludf.DUMMYFUNCTION("IFERROR(FILTER('Currently Exported'!J$3:J$140,EXACT('Currently Exported'!$A$3:$A$140,$A173)), """")"),"")</f>
        <v/>
      </c>
      <c r="K173" s="1" t="str">
        <f ca="1">IFERROR(__xludf.DUMMYFUNCTION("IFERROR(FILTER('Currently Exported'!K$3:K$140,EXACT('Currently Exported'!$A$3:$A$140,$A173)), """")"),"")</f>
        <v/>
      </c>
      <c r="L173" s="1" t="str">
        <f ca="1">IFERROR(__xludf.DUMMYFUNCTION("IFERROR(FILTER('Currently Exported'!L$3:L$140,EXACT('Currently Exported'!$A$3:$A$140,$A173)), """")"),"")</f>
        <v/>
      </c>
      <c r="M173" s="1" t="str">
        <f ca="1">IFERROR(__xludf.DUMMYFUNCTION("IFERROR(FILTER('Currently Exported'!M$3:M$140,EXACT('Currently Exported'!$A$3:$A$140,$A173)), """")"),"")</f>
        <v/>
      </c>
      <c r="N173" s="1" t="str">
        <f ca="1">IFERROR(__xludf.DUMMYFUNCTION("IFERROR(FILTER('Currently Exported'!N$3:N$140,EXACT('Currently Exported'!$A$3:$A$140,$A173)), """")"),"")</f>
        <v/>
      </c>
      <c r="O173" s="1" t="str">
        <f ca="1">IFERROR(__xludf.DUMMYFUNCTION("IFERROR(FILTER('Currently Exported'!O$3:O$140,EXACT('Currently Exported'!$A$3:$A$140,$A173)), """")"),"")</f>
        <v/>
      </c>
      <c r="P173" s="1" t="str">
        <f ca="1">IFERROR(__xludf.DUMMYFUNCTION("IFERROR(FILTER('Currently Exported'!P$3:P$140,EXACT('Currently Exported'!$A$3:$A$140,$A173)), """")"),"")</f>
        <v/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IFERROR(__xludf.DUMMYFUNCTION("IFERROR(FILTER('Currently Exported'!B$3:B$140,EXACT('Currently Exported'!$A$3:$A$140,$A174)), """")"),"")</f>
        <v/>
      </c>
      <c r="C174" s="1" t="str">
        <f ca="1">IFERROR(__xludf.DUMMYFUNCTION("IFERROR(FILTER('Currently Exported'!C$3:C$140,EXACT('Currently Exported'!$A$3:$A$140,$A174)), """")"),"")</f>
        <v/>
      </c>
      <c r="D174" s="1" t="str">
        <f ca="1">IFERROR(__xludf.DUMMYFUNCTION("IFERROR(FILTER('Currently Exported'!D$3:D$140,EXACT('Currently Exported'!$A$3:$A$140,$A174)), """")"),"")</f>
        <v/>
      </c>
      <c r="E174" s="1" t="str">
        <f ca="1">IFERROR(__xludf.DUMMYFUNCTION("IFERROR(FILTER('Currently Exported'!E$3:E$140,EXACT('Currently Exported'!$A$3:$A$140,$A174)), """")"),"")</f>
        <v/>
      </c>
      <c r="F174" s="1" t="str">
        <f ca="1">IFERROR(__xludf.DUMMYFUNCTION("IFERROR(FILTER('Currently Exported'!F$3:F$140,EXACT('Currently Exported'!$A$3:$A$140,$A174)), """")"),"")</f>
        <v/>
      </c>
      <c r="G174" s="1" t="str">
        <f ca="1">IFERROR(__xludf.DUMMYFUNCTION("IFERROR(FILTER('Currently Exported'!G$3:G$140,EXACT('Currently Exported'!$A$3:$A$140,$A174)), """")"),"")</f>
        <v/>
      </c>
      <c r="H174" s="1" t="str">
        <f ca="1">IFERROR(__xludf.DUMMYFUNCTION("IFERROR(FILTER('Currently Exported'!H$3:H$140,EXACT('Currently Exported'!$A$3:$A$140,$A174)), """")"),"")</f>
        <v/>
      </c>
      <c r="I174" s="1" t="str">
        <f ca="1">IFERROR(__xludf.DUMMYFUNCTION("IFERROR(FILTER('Currently Exported'!I$3:I$140,EXACT('Currently Exported'!$A$3:$A$140,$A174)), """")"),"")</f>
        <v/>
      </c>
      <c r="J174" s="1" t="str">
        <f ca="1">IFERROR(__xludf.DUMMYFUNCTION("IFERROR(FILTER('Currently Exported'!J$3:J$140,EXACT('Currently Exported'!$A$3:$A$140,$A174)), """")"),"")</f>
        <v/>
      </c>
      <c r="K174" s="1" t="str">
        <f ca="1">IFERROR(__xludf.DUMMYFUNCTION("IFERROR(FILTER('Currently Exported'!K$3:K$140,EXACT('Currently Exported'!$A$3:$A$140,$A174)), """")"),"")</f>
        <v/>
      </c>
      <c r="L174" s="1" t="str">
        <f ca="1">IFERROR(__xludf.DUMMYFUNCTION("IFERROR(FILTER('Currently Exported'!L$3:L$140,EXACT('Currently Exported'!$A$3:$A$140,$A174)), """")"),"")</f>
        <v/>
      </c>
      <c r="M174" s="1" t="str">
        <f ca="1">IFERROR(__xludf.DUMMYFUNCTION("IFERROR(FILTER('Currently Exported'!M$3:M$140,EXACT('Currently Exported'!$A$3:$A$140,$A174)), """")"),"")</f>
        <v/>
      </c>
      <c r="N174" s="1" t="str">
        <f ca="1">IFERROR(__xludf.DUMMYFUNCTION("IFERROR(FILTER('Currently Exported'!N$3:N$140,EXACT('Currently Exported'!$A$3:$A$140,$A174)), """")"),"")</f>
        <v/>
      </c>
      <c r="O174" s="1" t="str">
        <f ca="1">IFERROR(__xludf.DUMMYFUNCTION("IFERROR(FILTER('Currently Exported'!O$3:O$140,EXACT('Currently Exported'!$A$3:$A$140,$A174)), """")"),"")</f>
        <v/>
      </c>
      <c r="P174" s="1" t="str">
        <f ca="1">IFERROR(__xludf.DUMMYFUNCTION("IFERROR(FILTER('Currently Exported'!P$3:P$140,EXACT('Currently Exported'!$A$3:$A$140,$A174)), """")"),"")</f>
        <v/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IFERROR(__xludf.DUMMYFUNCTION("IFERROR(FILTER('Currently Exported'!B$3:B$140,EXACT('Currently Exported'!$A$3:$A$140,$A175)), """")"),"")</f>
        <v/>
      </c>
      <c r="C175" s="1" t="str">
        <f ca="1">IFERROR(__xludf.DUMMYFUNCTION("IFERROR(FILTER('Currently Exported'!C$3:C$140,EXACT('Currently Exported'!$A$3:$A$140,$A175)), """")"),"")</f>
        <v/>
      </c>
      <c r="D175" s="1" t="str">
        <f ca="1">IFERROR(__xludf.DUMMYFUNCTION("IFERROR(FILTER('Currently Exported'!D$3:D$140,EXACT('Currently Exported'!$A$3:$A$140,$A175)), """")"),"")</f>
        <v/>
      </c>
      <c r="E175" s="1" t="str">
        <f ca="1">IFERROR(__xludf.DUMMYFUNCTION("IFERROR(FILTER('Currently Exported'!E$3:E$140,EXACT('Currently Exported'!$A$3:$A$140,$A175)), """")"),"")</f>
        <v/>
      </c>
      <c r="F175" s="1" t="str">
        <f ca="1">IFERROR(__xludf.DUMMYFUNCTION("IFERROR(FILTER('Currently Exported'!F$3:F$140,EXACT('Currently Exported'!$A$3:$A$140,$A175)), """")"),"")</f>
        <v/>
      </c>
      <c r="G175" s="1" t="str">
        <f ca="1">IFERROR(__xludf.DUMMYFUNCTION("IFERROR(FILTER('Currently Exported'!G$3:G$140,EXACT('Currently Exported'!$A$3:$A$140,$A175)), """")"),"")</f>
        <v/>
      </c>
      <c r="H175" s="1" t="str">
        <f ca="1">IFERROR(__xludf.DUMMYFUNCTION("IFERROR(FILTER('Currently Exported'!H$3:H$140,EXACT('Currently Exported'!$A$3:$A$140,$A175)), """")"),"")</f>
        <v/>
      </c>
      <c r="I175" s="1" t="str">
        <f ca="1">IFERROR(__xludf.DUMMYFUNCTION("IFERROR(FILTER('Currently Exported'!I$3:I$140,EXACT('Currently Exported'!$A$3:$A$140,$A175)), """")"),"")</f>
        <v/>
      </c>
      <c r="J175" s="1" t="str">
        <f ca="1">IFERROR(__xludf.DUMMYFUNCTION("IFERROR(FILTER('Currently Exported'!J$3:J$140,EXACT('Currently Exported'!$A$3:$A$140,$A175)), """")"),"")</f>
        <v/>
      </c>
      <c r="K175" s="1" t="str">
        <f ca="1">IFERROR(__xludf.DUMMYFUNCTION("IFERROR(FILTER('Currently Exported'!K$3:K$140,EXACT('Currently Exported'!$A$3:$A$140,$A175)), """")"),"")</f>
        <v/>
      </c>
      <c r="L175" s="1" t="str">
        <f ca="1">IFERROR(__xludf.DUMMYFUNCTION("IFERROR(FILTER('Currently Exported'!L$3:L$140,EXACT('Currently Exported'!$A$3:$A$140,$A175)), """")"),"")</f>
        <v/>
      </c>
      <c r="M175" s="1" t="str">
        <f ca="1">IFERROR(__xludf.DUMMYFUNCTION("IFERROR(FILTER('Currently Exported'!M$3:M$140,EXACT('Currently Exported'!$A$3:$A$140,$A175)), """")"),"")</f>
        <v/>
      </c>
      <c r="N175" s="1" t="str">
        <f ca="1">IFERROR(__xludf.DUMMYFUNCTION("IFERROR(FILTER('Currently Exported'!N$3:N$140,EXACT('Currently Exported'!$A$3:$A$140,$A175)), """")"),"")</f>
        <v/>
      </c>
      <c r="O175" s="1" t="str">
        <f ca="1">IFERROR(__xludf.DUMMYFUNCTION("IFERROR(FILTER('Currently Exported'!O$3:O$140,EXACT('Currently Exported'!$A$3:$A$140,$A175)), """")"),"")</f>
        <v/>
      </c>
      <c r="P175" s="1" t="str">
        <f ca="1">IFERROR(__xludf.DUMMYFUNCTION("IFERROR(FILTER('Currently Exported'!P$3:P$140,EXACT('Currently Exported'!$A$3:$A$140,$A175)), """")"),"")</f>
        <v/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IFERROR(__xludf.DUMMYFUNCTION("IFERROR(FILTER('Currently Exported'!B$3:B$140,EXACT('Currently Exported'!$A$3:$A$140,$A176)), """")"),"")</f>
        <v/>
      </c>
      <c r="C176" s="1" t="str">
        <f ca="1">IFERROR(__xludf.DUMMYFUNCTION("IFERROR(FILTER('Currently Exported'!C$3:C$140,EXACT('Currently Exported'!$A$3:$A$140,$A176)), """")"),"")</f>
        <v/>
      </c>
      <c r="D176" s="1" t="str">
        <f ca="1">IFERROR(__xludf.DUMMYFUNCTION("IFERROR(FILTER('Currently Exported'!D$3:D$140,EXACT('Currently Exported'!$A$3:$A$140,$A176)), """")"),"")</f>
        <v/>
      </c>
      <c r="E176" s="1" t="str">
        <f ca="1">IFERROR(__xludf.DUMMYFUNCTION("IFERROR(FILTER('Currently Exported'!E$3:E$140,EXACT('Currently Exported'!$A$3:$A$140,$A176)), """")"),"")</f>
        <v/>
      </c>
      <c r="F176" s="1" t="str">
        <f ca="1">IFERROR(__xludf.DUMMYFUNCTION("IFERROR(FILTER('Currently Exported'!F$3:F$140,EXACT('Currently Exported'!$A$3:$A$140,$A176)), """")"),"")</f>
        <v/>
      </c>
      <c r="G176" s="1" t="str">
        <f ca="1">IFERROR(__xludf.DUMMYFUNCTION("IFERROR(FILTER('Currently Exported'!G$3:G$140,EXACT('Currently Exported'!$A$3:$A$140,$A176)), """")"),"")</f>
        <v/>
      </c>
      <c r="H176" s="1" t="str">
        <f ca="1">IFERROR(__xludf.DUMMYFUNCTION("IFERROR(FILTER('Currently Exported'!H$3:H$140,EXACT('Currently Exported'!$A$3:$A$140,$A176)), """")"),"")</f>
        <v/>
      </c>
      <c r="I176" s="1" t="str">
        <f ca="1">IFERROR(__xludf.DUMMYFUNCTION("IFERROR(FILTER('Currently Exported'!I$3:I$140,EXACT('Currently Exported'!$A$3:$A$140,$A176)), """")"),"")</f>
        <v/>
      </c>
      <c r="J176" s="1" t="str">
        <f ca="1">IFERROR(__xludf.DUMMYFUNCTION("IFERROR(FILTER('Currently Exported'!J$3:J$140,EXACT('Currently Exported'!$A$3:$A$140,$A176)), """")"),"")</f>
        <v/>
      </c>
      <c r="K176" s="1" t="str">
        <f ca="1">IFERROR(__xludf.DUMMYFUNCTION("IFERROR(FILTER('Currently Exported'!K$3:K$140,EXACT('Currently Exported'!$A$3:$A$140,$A176)), """")"),"")</f>
        <v/>
      </c>
      <c r="L176" s="1" t="str">
        <f ca="1">IFERROR(__xludf.DUMMYFUNCTION("IFERROR(FILTER('Currently Exported'!L$3:L$140,EXACT('Currently Exported'!$A$3:$A$140,$A176)), """")"),"")</f>
        <v/>
      </c>
      <c r="M176" s="1" t="str">
        <f ca="1">IFERROR(__xludf.DUMMYFUNCTION("IFERROR(FILTER('Currently Exported'!M$3:M$140,EXACT('Currently Exported'!$A$3:$A$140,$A176)), """")"),"")</f>
        <v/>
      </c>
      <c r="N176" s="1" t="str">
        <f ca="1">IFERROR(__xludf.DUMMYFUNCTION("IFERROR(FILTER('Currently Exported'!N$3:N$140,EXACT('Currently Exported'!$A$3:$A$140,$A176)), """")"),"")</f>
        <v/>
      </c>
      <c r="O176" s="1" t="str">
        <f ca="1">IFERROR(__xludf.DUMMYFUNCTION("IFERROR(FILTER('Currently Exported'!O$3:O$140,EXACT('Currently Exported'!$A$3:$A$140,$A176)), """")"),"")</f>
        <v/>
      </c>
      <c r="P176" s="1" t="str">
        <f ca="1">IFERROR(__xludf.DUMMYFUNCTION("IFERROR(FILTER('Currently Exported'!P$3:P$140,EXACT('Currently Exported'!$A$3:$A$140,$A176)), """")"),"")</f>
        <v/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IFERROR(__xludf.DUMMYFUNCTION("IFERROR(FILTER('Currently Exported'!B$3:B$140,EXACT('Currently Exported'!$A$3:$A$140,$A177)), """")"),"")</f>
        <v/>
      </c>
      <c r="C177" s="1" t="str">
        <f ca="1">IFERROR(__xludf.DUMMYFUNCTION("IFERROR(FILTER('Currently Exported'!C$3:C$140,EXACT('Currently Exported'!$A$3:$A$140,$A177)), """")"),"")</f>
        <v/>
      </c>
      <c r="D177" s="1" t="str">
        <f ca="1">IFERROR(__xludf.DUMMYFUNCTION("IFERROR(FILTER('Currently Exported'!D$3:D$140,EXACT('Currently Exported'!$A$3:$A$140,$A177)), """")"),"")</f>
        <v/>
      </c>
      <c r="E177" s="1" t="str">
        <f ca="1">IFERROR(__xludf.DUMMYFUNCTION("IFERROR(FILTER('Currently Exported'!E$3:E$140,EXACT('Currently Exported'!$A$3:$A$140,$A177)), """")"),"")</f>
        <v/>
      </c>
      <c r="F177" s="1" t="str">
        <f ca="1">IFERROR(__xludf.DUMMYFUNCTION("IFERROR(FILTER('Currently Exported'!F$3:F$140,EXACT('Currently Exported'!$A$3:$A$140,$A177)), """")"),"")</f>
        <v/>
      </c>
      <c r="G177" s="1" t="str">
        <f ca="1">IFERROR(__xludf.DUMMYFUNCTION("IFERROR(FILTER('Currently Exported'!G$3:G$140,EXACT('Currently Exported'!$A$3:$A$140,$A177)), """")"),"")</f>
        <v/>
      </c>
      <c r="H177" s="1" t="str">
        <f ca="1">IFERROR(__xludf.DUMMYFUNCTION("IFERROR(FILTER('Currently Exported'!H$3:H$140,EXACT('Currently Exported'!$A$3:$A$140,$A177)), """")"),"")</f>
        <v/>
      </c>
      <c r="I177" s="1" t="str">
        <f ca="1">IFERROR(__xludf.DUMMYFUNCTION("IFERROR(FILTER('Currently Exported'!I$3:I$140,EXACT('Currently Exported'!$A$3:$A$140,$A177)), """")"),"")</f>
        <v/>
      </c>
      <c r="J177" s="1" t="str">
        <f ca="1">IFERROR(__xludf.DUMMYFUNCTION("IFERROR(FILTER('Currently Exported'!J$3:J$140,EXACT('Currently Exported'!$A$3:$A$140,$A177)), """")"),"")</f>
        <v/>
      </c>
      <c r="K177" s="1" t="str">
        <f ca="1">IFERROR(__xludf.DUMMYFUNCTION("IFERROR(FILTER('Currently Exported'!K$3:K$140,EXACT('Currently Exported'!$A$3:$A$140,$A177)), """")"),"")</f>
        <v/>
      </c>
      <c r="L177" s="1" t="str">
        <f ca="1">IFERROR(__xludf.DUMMYFUNCTION("IFERROR(FILTER('Currently Exported'!L$3:L$140,EXACT('Currently Exported'!$A$3:$A$140,$A177)), """")"),"")</f>
        <v/>
      </c>
      <c r="M177" s="1" t="str">
        <f ca="1">IFERROR(__xludf.DUMMYFUNCTION("IFERROR(FILTER('Currently Exported'!M$3:M$140,EXACT('Currently Exported'!$A$3:$A$140,$A177)), """")"),"")</f>
        <v/>
      </c>
      <c r="N177" s="1" t="str">
        <f ca="1">IFERROR(__xludf.DUMMYFUNCTION("IFERROR(FILTER('Currently Exported'!N$3:N$140,EXACT('Currently Exported'!$A$3:$A$140,$A177)), """")"),"")</f>
        <v/>
      </c>
      <c r="O177" s="1" t="str">
        <f ca="1">IFERROR(__xludf.DUMMYFUNCTION("IFERROR(FILTER('Currently Exported'!O$3:O$140,EXACT('Currently Exported'!$A$3:$A$140,$A177)), """")"),"")</f>
        <v/>
      </c>
      <c r="P177" s="1" t="str">
        <f ca="1">IFERROR(__xludf.DUMMYFUNCTION("IFERROR(FILTER('Currently Exported'!P$3:P$140,EXACT('Currently Exported'!$A$3:$A$140,$A177)), """")"),"")</f>
        <v/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IFERROR(__xludf.DUMMYFUNCTION("IFERROR(FILTER('Currently Exported'!B$3:B$140,EXACT('Currently Exported'!$A$3:$A$140,$A178)), """")"),"")</f>
        <v/>
      </c>
      <c r="C178" s="1" t="str">
        <f ca="1">IFERROR(__xludf.DUMMYFUNCTION("IFERROR(FILTER('Currently Exported'!C$3:C$140,EXACT('Currently Exported'!$A$3:$A$140,$A178)), """")"),"")</f>
        <v/>
      </c>
      <c r="D178" s="1" t="str">
        <f ca="1">IFERROR(__xludf.DUMMYFUNCTION("IFERROR(FILTER('Currently Exported'!D$3:D$140,EXACT('Currently Exported'!$A$3:$A$140,$A178)), """")"),"")</f>
        <v/>
      </c>
      <c r="E178" s="1" t="str">
        <f ca="1">IFERROR(__xludf.DUMMYFUNCTION("IFERROR(FILTER('Currently Exported'!E$3:E$140,EXACT('Currently Exported'!$A$3:$A$140,$A178)), """")"),"")</f>
        <v/>
      </c>
      <c r="F178" s="1" t="str">
        <f ca="1">IFERROR(__xludf.DUMMYFUNCTION("IFERROR(FILTER('Currently Exported'!F$3:F$140,EXACT('Currently Exported'!$A$3:$A$140,$A178)), """")"),"")</f>
        <v/>
      </c>
      <c r="G178" s="1" t="str">
        <f ca="1">IFERROR(__xludf.DUMMYFUNCTION("IFERROR(FILTER('Currently Exported'!G$3:G$140,EXACT('Currently Exported'!$A$3:$A$140,$A178)), """")"),"")</f>
        <v/>
      </c>
      <c r="H178" s="1" t="str">
        <f ca="1">IFERROR(__xludf.DUMMYFUNCTION("IFERROR(FILTER('Currently Exported'!H$3:H$140,EXACT('Currently Exported'!$A$3:$A$140,$A178)), """")"),"")</f>
        <v/>
      </c>
      <c r="I178" s="1" t="str">
        <f ca="1">IFERROR(__xludf.DUMMYFUNCTION("IFERROR(FILTER('Currently Exported'!I$3:I$140,EXACT('Currently Exported'!$A$3:$A$140,$A178)), """")"),"")</f>
        <v/>
      </c>
      <c r="J178" s="1" t="str">
        <f ca="1">IFERROR(__xludf.DUMMYFUNCTION("IFERROR(FILTER('Currently Exported'!J$3:J$140,EXACT('Currently Exported'!$A$3:$A$140,$A178)), """")"),"")</f>
        <v/>
      </c>
      <c r="K178" s="1" t="str">
        <f ca="1">IFERROR(__xludf.DUMMYFUNCTION("IFERROR(FILTER('Currently Exported'!K$3:K$140,EXACT('Currently Exported'!$A$3:$A$140,$A178)), """")"),"")</f>
        <v/>
      </c>
      <c r="L178" s="1" t="str">
        <f ca="1">IFERROR(__xludf.DUMMYFUNCTION("IFERROR(FILTER('Currently Exported'!L$3:L$140,EXACT('Currently Exported'!$A$3:$A$140,$A178)), """")"),"")</f>
        <v/>
      </c>
      <c r="M178" s="1" t="str">
        <f ca="1">IFERROR(__xludf.DUMMYFUNCTION("IFERROR(FILTER('Currently Exported'!M$3:M$140,EXACT('Currently Exported'!$A$3:$A$140,$A178)), """")"),"")</f>
        <v/>
      </c>
      <c r="N178" s="1" t="str">
        <f ca="1">IFERROR(__xludf.DUMMYFUNCTION("IFERROR(FILTER('Currently Exported'!N$3:N$140,EXACT('Currently Exported'!$A$3:$A$140,$A178)), """")"),"")</f>
        <v/>
      </c>
      <c r="O178" s="1" t="str">
        <f ca="1">IFERROR(__xludf.DUMMYFUNCTION("IFERROR(FILTER('Currently Exported'!O$3:O$140,EXACT('Currently Exported'!$A$3:$A$140,$A178)), """")"),"")</f>
        <v/>
      </c>
      <c r="P178" s="1" t="str">
        <f ca="1">IFERROR(__xludf.DUMMYFUNCTION("IFERROR(FILTER('Currently Exported'!P$3:P$140,EXACT('Currently Exported'!$A$3:$A$140,$A178)), """")"),"")</f>
        <v/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IFERROR(__xludf.DUMMYFUNCTION("IFERROR(FILTER('Currently Exported'!B$3:B$140,EXACT('Currently Exported'!$A$3:$A$140,$A179)), """")"),"")</f>
        <v/>
      </c>
      <c r="C179" s="1" t="str">
        <f ca="1">IFERROR(__xludf.DUMMYFUNCTION("IFERROR(FILTER('Currently Exported'!C$3:C$140,EXACT('Currently Exported'!$A$3:$A$140,$A179)), """")"),"")</f>
        <v/>
      </c>
      <c r="D179" s="1" t="str">
        <f ca="1">IFERROR(__xludf.DUMMYFUNCTION("IFERROR(FILTER('Currently Exported'!D$3:D$140,EXACT('Currently Exported'!$A$3:$A$140,$A179)), """")"),"")</f>
        <v/>
      </c>
      <c r="E179" s="1" t="str">
        <f ca="1">IFERROR(__xludf.DUMMYFUNCTION("IFERROR(FILTER('Currently Exported'!E$3:E$140,EXACT('Currently Exported'!$A$3:$A$140,$A179)), """")"),"")</f>
        <v/>
      </c>
      <c r="F179" s="1" t="str">
        <f ca="1">IFERROR(__xludf.DUMMYFUNCTION("IFERROR(FILTER('Currently Exported'!F$3:F$140,EXACT('Currently Exported'!$A$3:$A$140,$A179)), """")"),"")</f>
        <v/>
      </c>
      <c r="G179" s="1" t="str">
        <f ca="1">IFERROR(__xludf.DUMMYFUNCTION("IFERROR(FILTER('Currently Exported'!G$3:G$140,EXACT('Currently Exported'!$A$3:$A$140,$A179)), """")"),"")</f>
        <v/>
      </c>
      <c r="H179" s="1" t="str">
        <f ca="1">IFERROR(__xludf.DUMMYFUNCTION("IFERROR(FILTER('Currently Exported'!H$3:H$140,EXACT('Currently Exported'!$A$3:$A$140,$A179)), """")"),"")</f>
        <v/>
      </c>
      <c r="I179" s="1" t="str">
        <f ca="1">IFERROR(__xludf.DUMMYFUNCTION("IFERROR(FILTER('Currently Exported'!I$3:I$140,EXACT('Currently Exported'!$A$3:$A$140,$A179)), """")"),"")</f>
        <v/>
      </c>
      <c r="J179" s="1" t="str">
        <f ca="1">IFERROR(__xludf.DUMMYFUNCTION("IFERROR(FILTER('Currently Exported'!J$3:J$140,EXACT('Currently Exported'!$A$3:$A$140,$A179)), """")"),"")</f>
        <v/>
      </c>
      <c r="K179" s="1" t="str">
        <f ca="1">IFERROR(__xludf.DUMMYFUNCTION("IFERROR(FILTER('Currently Exported'!K$3:K$140,EXACT('Currently Exported'!$A$3:$A$140,$A179)), """")"),"")</f>
        <v/>
      </c>
      <c r="L179" s="1" t="str">
        <f ca="1">IFERROR(__xludf.DUMMYFUNCTION("IFERROR(FILTER('Currently Exported'!L$3:L$140,EXACT('Currently Exported'!$A$3:$A$140,$A179)), """")"),"")</f>
        <v/>
      </c>
      <c r="M179" s="1" t="str">
        <f ca="1">IFERROR(__xludf.DUMMYFUNCTION("IFERROR(FILTER('Currently Exported'!M$3:M$140,EXACT('Currently Exported'!$A$3:$A$140,$A179)), """")"),"")</f>
        <v/>
      </c>
      <c r="N179" s="1" t="str">
        <f ca="1">IFERROR(__xludf.DUMMYFUNCTION("IFERROR(FILTER('Currently Exported'!N$3:N$140,EXACT('Currently Exported'!$A$3:$A$140,$A179)), """")"),"")</f>
        <v/>
      </c>
      <c r="O179" s="1" t="str">
        <f ca="1">IFERROR(__xludf.DUMMYFUNCTION("IFERROR(FILTER('Currently Exported'!O$3:O$140,EXACT('Currently Exported'!$A$3:$A$140,$A179)), """")"),"")</f>
        <v/>
      </c>
      <c r="P179" s="1" t="str">
        <f ca="1">IFERROR(__xludf.DUMMYFUNCTION("IFERROR(FILTER('Currently Exported'!P$3:P$140,EXACT('Currently Exported'!$A$3:$A$140,$A179)), """")"),"")</f>
        <v/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IFERROR(__xludf.DUMMYFUNCTION("IFERROR(FILTER('Currently Exported'!B$3:B$140,EXACT('Currently Exported'!$A$3:$A$140,$A180)), """")"),"")</f>
        <v/>
      </c>
      <c r="C180" s="1" t="str">
        <f ca="1">IFERROR(__xludf.DUMMYFUNCTION("IFERROR(FILTER('Currently Exported'!C$3:C$140,EXACT('Currently Exported'!$A$3:$A$140,$A180)), """")"),"")</f>
        <v/>
      </c>
      <c r="D180" s="1" t="str">
        <f ca="1">IFERROR(__xludf.DUMMYFUNCTION("IFERROR(FILTER('Currently Exported'!D$3:D$140,EXACT('Currently Exported'!$A$3:$A$140,$A180)), """")"),"")</f>
        <v/>
      </c>
      <c r="E180" s="1" t="str">
        <f ca="1">IFERROR(__xludf.DUMMYFUNCTION("IFERROR(FILTER('Currently Exported'!E$3:E$140,EXACT('Currently Exported'!$A$3:$A$140,$A180)), """")"),"")</f>
        <v/>
      </c>
      <c r="F180" s="1" t="str">
        <f ca="1">IFERROR(__xludf.DUMMYFUNCTION("IFERROR(FILTER('Currently Exported'!F$3:F$140,EXACT('Currently Exported'!$A$3:$A$140,$A180)), """")"),"")</f>
        <v/>
      </c>
      <c r="G180" s="1" t="str">
        <f ca="1">IFERROR(__xludf.DUMMYFUNCTION("IFERROR(FILTER('Currently Exported'!G$3:G$140,EXACT('Currently Exported'!$A$3:$A$140,$A180)), """")"),"")</f>
        <v/>
      </c>
      <c r="H180" s="1" t="str">
        <f ca="1">IFERROR(__xludf.DUMMYFUNCTION("IFERROR(FILTER('Currently Exported'!H$3:H$140,EXACT('Currently Exported'!$A$3:$A$140,$A180)), """")"),"")</f>
        <v/>
      </c>
      <c r="I180" s="1" t="str">
        <f ca="1">IFERROR(__xludf.DUMMYFUNCTION("IFERROR(FILTER('Currently Exported'!I$3:I$140,EXACT('Currently Exported'!$A$3:$A$140,$A180)), """")"),"")</f>
        <v/>
      </c>
      <c r="J180" s="1" t="str">
        <f ca="1">IFERROR(__xludf.DUMMYFUNCTION("IFERROR(FILTER('Currently Exported'!J$3:J$140,EXACT('Currently Exported'!$A$3:$A$140,$A180)), """")"),"")</f>
        <v/>
      </c>
      <c r="K180" s="1" t="str">
        <f ca="1">IFERROR(__xludf.DUMMYFUNCTION("IFERROR(FILTER('Currently Exported'!K$3:K$140,EXACT('Currently Exported'!$A$3:$A$140,$A180)), """")"),"")</f>
        <v/>
      </c>
      <c r="L180" s="1" t="str">
        <f ca="1">IFERROR(__xludf.DUMMYFUNCTION("IFERROR(FILTER('Currently Exported'!L$3:L$140,EXACT('Currently Exported'!$A$3:$A$140,$A180)), """")"),"")</f>
        <v/>
      </c>
      <c r="M180" s="1" t="str">
        <f ca="1">IFERROR(__xludf.DUMMYFUNCTION("IFERROR(FILTER('Currently Exported'!M$3:M$140,EXACT('Currently Exported'!$A$3:$A$140,$A180)), """")"),"")</f>
        <v/>
      </c>
      <c r="N180" s="1" t="str">
        <f ca="1">IFERROR(__xludf.DUMMYFUNCTION("IFERROR(FILTER('Currently Exported'!N$3:N$140,EXACT('Currently Exported'!$A$3:$A$140,$A180)), """")"),"")</f>
        <v/>
      </c>
      <c r="O180" s="1" t="str">
        <f ca="1">IFERROR(__xludf.DUMMYFUNCTION("IFERROR(FILTER('Currently Exported'!O$3:O$140,EXACT('Currently Exported'!$A$3:$A$140,$A180)), """")"),"")</f>
        <v/>
      </c>
      <c r="P180" s="1" t="str">
        <f ca="1">IFERROR(__xludf.DUMMYFUNCTION("IFERROR(FILTER('Currently Exported'!P$3:P$140,EXACT('Currently Exported'!$A$3:$A$140,$A180)), """")"),"")</f>
        <v/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IFERROR(__xludf.DUMMYFUNCTION("IFERROR(FILTER('Currently Exported'!B$3:B$140,EXACT('Currently Exported'!$A$3:$A$140,$A181)), """")"),"")</f>
        <v/>
      </c>
      <c r="C181" s="1" t="str">
        <f ca="1">IFERROR(__xludf.DUMMYFUNCTION("IFERROR(FILTER('Currently Exported'!C$3:C$140,EXACT('Currently Exported'!$A$3:$A$140,$A181)), """")"),"")</f>
        <v/>
      </c>
      <c r="D181" s="1" t="str">
        <f ca="1">IFERROR(__xludf.DUMMYFUNCTION("IFERROR(FILTER('Currently Exported'!D$3:D$140,EXACT('Currently Exported'!$A$3:$A$140,$A181)), """")"),"")</f>
        <v/>
      </c>
      <c r="E181" s="1" t="str">
        <f ca="1">IFERROR(__xludf.DUMMYFUNCTION("IFERROR(FILTER('Currently Exported'!E$3:E$140,EXACT('Currently Exported'!$A$3:$A$140,$A181)), """")"),"")</f>
        <v/>
      </c>
      <c r="F181" s="1" t="str">
        <f ca="1">IFERROR(__xludf.DUMMYFUNCTION("IFERROR(FILTER('Currently Exported'!F$3:F$140,EXACT('Currently Exported'!$A$3:$A$140,$A181)), """")"),"")</f>
        <v/>
      </c>
      <c r="G181" s="1" t="str">
        <f ca="1">IFERROR(__xludf.DUMMYFUNCTION("IFERROR(FILTER('Currently Exported'!G$3:G$140,EXACT('Currently Exported'!$A$3:$A$140,$A181)), """")"),"")</f>
        <v/>
      </c>
      <c r="H181" s="1" t="str">
        <f ca="1">IFERROR(__xludf.DUMMYFUNCTION("IFERROR(FILTER('Currently Exported'!H$3:H$140,EXACT('Currently Exported'!$A$3:$A$140,$A181)), """")"),"")</f>
        <v/>
      </c>
      <c r="I181" s="1" t="str">
        <f ca="1">IFERROR(__xludf.DUMMYFUNCTION("IFERROR(FILTER('Currently Exported'!I$3:I$140,EXACT('Currently Exported'!$A$3:$A$140,$A181)), """")"),"")</f>
        <v/>
      </c>
      <c r="J181" s="1" t="str">
        <f ca="1">IFERROR(__xludf.DUMMYFUNCTION("IFERROR(FILTER('Currently Exported'!J$3:J$140,EXACT('Currently Exported'!$A$3:$A$140,$A181)), """")"),"")</f>
        <v/>
      </c>
      <c r="K181" s="1" t="str">
        <f ca="1">IFERROR(__xludf.DUMMYFUNCTION("IFERROR(FILTER('Currently Exported'!K$3:K$140,EXACT('Currently Exported'!$A$3:$A$140,$A181)), """")"),"")</f>
        <v/>
      </c>
      <c r="L181" s="1" t="str">
        <f ca="1">IFERROR(__xludf.DUMMYFUNCTION("IFERROR(FILTER('Currently Exported'!L$3:L$140,EXACT('Currently Exported'!$A$3:$A$140,$A181)), """")"),"")</f>
        <v/>
      </c>
      <c r="M181" s="1" t="str">
        <f ca="1">IFERROR(__xludf.DUMMYFUNCTION("IFERROR(FILTER('Currently Exported'!M$3:M$140,EXACT('Currently Exported'!$A$3:$A$140,$A181)), """")"),"")</f>
        <v/>
      </c>
      <c r="N181" s="1" t="str">
        <f ca="1">IFERROR(__xludf.DUMMYFUNCTION("IFERROR(FILTER('Currently Exported'!N$3:N$140,EXACT('Currently Exported'!$A$3:$A$140,$A181)), """")"),"")</f>
        <v/>
      </c>
      <c r="O181" s="1" t="str">
        <f ca="1">IFERROR(__xludf.DUMMYFUNCTION("IFERROR(FILTER('Currently Exported'!O$3:O$140,EXACT('Currently Exported'!$A$3:$A$140,$A181)), """")"),"")</f>
        <v/>
      </c>
      <c r="P181" s="1" t="str">
        <f ca="1">IFERROR(__xludf.DUMMYFUNCTION("IFERROR(FILTER('Currently Exported'!P$3:P$140,EXACT('Currently Exported'!$A$3:$A$140,$A181)), """")"),"")</f>
        <v/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IFERROR(__xludf.DUMMYFUNCTION("IFERROR(FILTER('Currently Exported'!B$3:B$140,EXACT('Currently Exported'!$A$3:$A$140,$A182)), """")"),"")</f>
        <v/>
      </c>
      <c r="C182" s="1" t="str">
        <f ca="1">IFERROR(__xludf.DUMMYFUNCTION("IFERROR(FILTER('Currently Exported'!C$3:C$140,EXACT('Currently Exported'!$A$3:$A$140,$A182)), """")"),"")</f>
        <v/>
      </c>
      <c r="D182" s="1" t="str">
        <f ca="1">IFERROR(__xludf.DUMMYFUNCTION("IFERROR(FILTER('Currently Exported'!D$3:D$140,EXACT('Currently Exported'!$A$3:$A$140,$A182)), """")"),"")</f>
        <v/>
      </c>
      <c r="E182" s="1" t="str">
        <f ca="1">IFERROR(__xludf.DUMMYFUNCTION("IFERROR(FILTER('Currently Exported'!E$3:E$140,EXACT('Currently Exported'!$A$3:$A$140,$A182)), """")"),"")</f>
        <v/>
      </c>
      <c r="F182" s="1" t="str">
        <f ca="1">IFERROR(__xludf.DUMMYFUNCTION("IFERROR(FILTER('Currently Exported'!F$3:F$140,EXACT('Currently Exported'!$A$3:$A$140,$A182)), """")"),"")</f>
        <v/>
      </c>
      <c r="G182" s="1" t="str">
        <f ca="1">IFERROR(__xludf.DUMMYFUNCTION("IFERROR(FILTER('Currently Exported'!G$3:G$140,EXACT('Currently Exported'!$A$3:$A$140,$A182)), """")"),"")</f>
        <v/>
      </c>
      <c r="H182" s="1" t="str">
        <f ca="1">IFERROR(__xludf.DUMMYFUNCTION("IFERROR(FILTER('Currently Exported'!H$3:H$140,EXACT('Currently Exported'!$A$3:$A$140,$A182)), """")"),"")</f>
        <v/>
      </c>
      <c r="I182" s="1" t="str">
        <f ca="1">IFERROR(__xludf.DUMMYFUNCTION("IFERROR(FILTER('Currently Exported'!I$3:I$140,EXACT('Currently Exported'!$A$3:$A$140,$A182)), """")"),"")</f>
        <v/>
      </c>
      <c r="J182" s="1" t="str">
        <f ca="1">IFERROR(__xludf.DUMMYFUNCTION("IFERROR(FILTER('Currently Exported'!J$3:J$140,EXACT('Currently Exported'!$A$3:$A$140,$A182)), """")"),"")</f>
        <v/>
      </c>
      <c r="K182" s="1" t="str">
        <f ca="1">IFERROR(__xludf.DUMMYFUNCTION("IFERROR(FILTER('Currently Exported'!K$3:K$140,EXACT('Currently Exported'!$A$3:$A$140,$A182)), """")"),"")</f>
        <v/>
      </c>
      <c r="L182" s="1" t="str">
        <f ca="1">IFERROR(__xludf.DUMMYFUNCTION("IFERROR(FILTER('Currently Exported'!L$3:L$140,EXACT('Currently Exported'!$A$3:$A$140,$A182)), """")"),"")</f>
        <v/>
      </c>
      <c r="M182" s="1" t="str">
        <f ca="1">IFERROR(__xludf.DUMMYFUNCTION("IFERROR(FILTER('Currently Exported'!M$3:M$140,EXACT('Currently Exported'!$A$3:$A$140,$A182)), """")"),"")</f>
        <v/>
      </c>
      <c r="N182" s="1" t="str">
        <f ca="1">IFERROR(__xludf.DUMMYFUNCTION("IFERROR(FILTER('Currently Exported'!N$3:N$140,EXACT('Currently Exported'!$A$3:$A$140,$A182)), """")"),"")</f>
        <v/>
      </c>
      <c r="O182" s="1" t="str">
        <f ca="1">IFERROR(__xludf.DUMMYFUNCTION("IFERROR(FILTER('Currently Exported'!O$3:O$140,EXACT('Currently Exported'!$A$3:$A$140,$A182)), """")"),"")</f>
        <v/>
      </c>
      <c r="P182" s="1" t="str">
        <f ca="1">IFERROR(__xludf.DUMMYFUNCTION("IFERROR(FILTER('Currently Exported'!P$3:P$140,EXACT('Currently Exported'!$A$3:$A$140,$A182)), """")"),"")</f>
        <v/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IFERROR(__xludf.DUMMYFUNCTION("IFERROR(FILTER('Currently Exported'!B$3:B$140,EXACT('Currently Exported'!$A$3:$A$140,$A183)), """")"),"")</f>
        <v/>
      </c>
      <c r="C183" s="1" t="str">
        <f ca="1">IFERROR(__xludf.DUMMYFUNCTION("IFERROR(FILTER('Currently Exported'!C$3:C$140,EXACT('Currently Exported'!$A$3:$A$140,$A183)), """")"),"")</f>
        <v/>
      </c>
      <c r="D183" s="1" t="str">
        <f ca="1">IFERROR(__xludf.DUMMYFUNCTION("IFERROR(FILTER('Currently Exported'!D$3:D$140,EXACT('Currently Exported'!$A$3:$A$140,$A183)), """")"),"")</f>
        <v/>
      </c>
      <c r="E183" s="1" t="str">
        <f ca="1">IFERROR(__xludf.DUMMYFUNCTION("IFERROR(FILTER('Currently Exported'!E$3:E$140,EXACT('Currently Exported'!$A$3:$A$140,$A183)), """")"),"")</f>
        <v/>
      </c>
      <c r="F183" s="1" t="str">
        <f ca="1">IFERROR(__xludf.DUMMYFUNCTION("IFERROR(FILTER('Currently Exported'!F$3:F$140,EXACT('Currently Exported'!$A$3:$A$140,$A183)), """")"),"")</f>
        <v/>
      </c>
      <c r="G183" s="1" t="str">
        <f ca="1">IFERROR(__xludf.DUMMYFUNCTION("IFERROR(FILTER('Currently Exported'!G$3:G$140,EXACT('Currently Exported'!$A$3:$A$140,$A183)), """")"),"")</f>
        <v/>
      </c>
      <c r="H183" s="1" t="str">
        <f ca="1">IFERROR(__xludf.DUMMYFUNCTION("IFERROR(FILTER('Currently Exported'!H$3:H$140,EXACT('Currently Exported'!$A$3:$A$140,$A183)), """")"),"")</f>
        <v/>
      </c>
      <c r="I183" s="1" t="str">
        <f ca="1">IFERROR(__xludf.DUMMYFUNCTION("IFERROR(FILTER('Currently Exported'!I$3:I$140,EXACT('Currently Exported'!$A$3:$A$140,$A183)), """")"),"")</f>
        <v/>
      </c>
      <c r="J183" s="1" t="str">
        <f ca="1">IFERROR(__xludf.DUMMYFUNCTION("IFERROR(FILTER('Currently Exported'!J$3:J$140,EXACT('Currently Exported'!$A$3:$A$140,$A183)), """")"),"")</f>
        <v/>
      </c>
      <c r="K183" s="1" t="str">
        <f ca="1">IFERROR(__xludf.DUMMYFUNCTION("IFERROR(FILTER('Currently Exported'!K$3:K$140,EXACT('Currently Exported'!$A$3:$A$140,$A183)), """")"),"")</f>
        <v/>
      </c>
      <c r="L183" s="1" t="str">
        <f ca="1">IFERROR(__xludf.DUMMYFUNCTION("IFERROR(FILTER('Currently Exported'!L$3:L$140,EXACT('Currently Exported'!$A$3:$A$140,$A183)), """")"),"")</f>
        <v/>
      </c>
      <c r="M183" s="1" t="str">
        <f ca="1">IFERROR(__xludf.DUMMYFUNCTION("IFERROR(FILTER('Currently Exported'!M$3:M$140,EXACT('Currently Exported'!$A$3:$A$140,$A183)), """")"),"")</f>
        <v/>
      </c>
      <c r="N183" s="1" t="str">
        <f ca="1">IFERROR(__xludf.DUMMYFUNCTION("IFERROR(FILTER('Currently Exported'!N$3:N$140,EXACT('Currently Exported'!$A$3:$A$140,$A183)), """")"),"")</f>
        <v/>
      </c>
      <c r="O183" s="1" t="str">
        <f ca="1">IFERROR(__xludf.DUMMYFUNCTION("IFERROR(FILTER('Currently Exported'!O$3:O$140,EXACT('Currently Exported'!$A$3:$A$140,$A183)), """")"),"")</f>
        <v/>
      </c>
      <c r="P183" s="1" t="str">
        <f ca="1">IFERROR(__xludf.DUMMYFUNCTION("IFERROR(FILTER('Currently Exported'!P$3:P$140,EXACT('Currently Exported'!$A$3:$A$140,$A183)), """")"),"")</f>
        <v/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IFERROR(__xludf.DUMMYFUNCTION("IFERROR(FILTER('Currently Exported'!B$3:B$140,EXACT('Currently Exported'!$A$3:$A$140,$A184)), """")"),"")</f>
        <v/>
      </c>
      <c r="C184" s="1" t="str">
        <f ca="1">IFERROR(__xludf.DUMMYFUNCTION("IFERROR(FILTER('Currently Exported'!C$3:C$140,EXACT('Currently Exported'!$A$3:$A$140,$A184)), """")"),"")</f>
        <v/>
      </c>
      <c r="D184" s="1" t="str">
        <f ca="1">IFERROR(__xludf.DUMMYFUNCTION("IFERROR(FILTER('Currently Exported'!D$3:D$140,EXACT('Currently Exported'!$A$3:$A$140,$A184)), """")"),"")</f>
        <v/>
      </c>
      <c r="E184" s="1" t="str">
        <f ca="1">IFERROR(__xludf.DUMMYFUNCTION("IFERROR(FILTER('Currently Exported'!E$3:E$140,EXACT('Currently Exported'!$A$3:$A$140,$A184)), """")"),"")</f>
        <v/>
      </c>
      <c r="F184" s="1" t="str">
        <f ca="1">IFERROR(__xludf.DUMMYFUNCTION("IFERROR(FILTER('Currently Exported'!F$3:F$140,EXACT('Currently Exported'!$A$3:$A$140,$A184)), """")"),"")</f>
        <v/>
      </c>
      <c r="G184" s="1" t="str">
        <f ca="1">IFERROR(__xludf.DUMMYFUNCTION("IFERROR(FILTER('Currently Exported'!G$3:G$140,EXACT('Currently Exported'!$A$3:$A$140,$A184)), """")"),"")</f>
        <v/>
      </c>
      <c r="H184" s="1" t="str">
        <f ca="1">IFERROR(__xludf.DUMMYFUNCTION("IFERROR(FILTER('Currently Exported'!H$3:H$140,EXACT('Currently Exported'!$A$3:$A$140,$A184)), """")"),"")</f>
        <v/>
      </c>
      <c r="I184" s="1" t="str">
        <f ca="1">IFERROR(__xludf.DUMMYFUNCTION("IFERROR(FILTER('Currently Exported'!I$3:I$140,EXACT('Currently Exported'!$A$3:$A$140,$A184)), """")"),"")</f>
        <v/>
      </c>
      <c r="J184" s="1" t="str">
        <f ca="1">IFERROR(__xludf.DUMMYFUNCTION("IFERROR(FILTER('Currently Exported'!J$3:J$140,EXACT('Currently Exported'!$A$3:$A$140,$A184)), """")"),"")</f>
        <v/>
      </c>
      <c r="K184" s="1" t="str">
        <f ca="1">IFERROR(__xludf.DUMMYFUNCTION("IFERROR(FILTER('Currently Exported'!K$3:K$140,EXACT('Currently Exported'!$A$3:$A$140,$A184)), """")"),"")</f>
        <v/>
      </c>
      <c r="L184" s="1" t="str">
        <f ca="1">IFERROR(__xludf.DUMMYFUNCTION("IFERROR(FILTER('Currently Exported'!L$3:L$140,EXACT('Currently Exported'!$A$3:$A$140,$A184)), """")"),"")</f>
        <v/>
      </c>
      <c r="M184" s="1" t="str">
        <f ca="1">IFERROR(__xludf.DUMMYFUNCTION("IFERROR(FILTER('Currently Exported'!M$3:M$140,EXACT('Currently Exported'!$A$3:$A$140,$A184)), """")"),"")</f>
        <v/>
      </c>
      <c r="N184" s="1" t="str">
        <f ca="1">IFERROR(__xludf.DUMMYFUNCTION("IFERROR(FILTER('Currently Exported'!N$3:N$140,EXACT('Currently Exported'!$A$3:$A$140,$A184)), """")"),"")</f>
        <v/>
      </c>
      <c r="O184" s="1" t="str">
        <f ca="1">IFERROR(__xludf.DUMMYFUNCTION("IFERROR(FILTER('Currently Exported'!O$3:O$140,EXACT('Currently Exported'!$A$3:$A$140,$A184)), """")"),"")</f>
        <v/>
      </c>
      <c r="P184" s="1" t="str">
        <f ca="1">IFERROR(__xludf.DUMMYFUNCTION("IFERROR(FILTER('Currently Exported'!P$3:P$140,EXACT('Currently Exported'!$A$3:$A$140,$A184)), """")"),"")</f>
        <v/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IFERROR(__xludf.DUMMYFUNCTION("IFERROR(FILTER('Currently Exported'!B$3:B$140,EXACT('Currently Exported'!$A$3:$A$140,$A185)), """")"),"")</f>
        <v/>
      </c>
      <c r="C185" s="1" t="str">
        <f ca="1">IFERROR(__xludf.DUMMYFUNCTION("IFERROR(FILTER('Currently Exported'!C$3:C$140,EXACT('Currently Exported'!$A$3:$A$140,$A185)), """")"),"")</f>
        <v/>
      </c>
      <c r="D185" s="1" t="str">
        <f ca="1">IFERROR(__xludf.DUMMYFUNCTION("IFERROR(FILTER('Currently Exported'!D$3:D$140,EXACT('Currently Exported'!$A$3:$A$140,$A185)), """")"),"")</f>
        <v/>
      </c>
      <c r="E185" s="1" t="str">
        <f ca="1">IFERROR(__xludf.DUMMYFUNCTION("IFERROR(FILTER('Currently Exported'!E$3:E$140,EXACT('Currently Exported'!$A$3:$A$140,$A185)), """")"),"")</f>
        <v/>
      </c>
      <c r="F185" s="1" t="str">
        <f ca="1">IFERROR(__xludf.DUMMYFUNCTION("IFERROR(FILTER('Currently Exported'!F$3:F$140,EXACT('Currently Exported'!$A$3:$A$140,$A185)), """")"),"")</f>
        <v/>
      </c>
      <c r="G185" s="1" t="str">
        <f ca="1">IFERROR(__xludf.DUMMYFUNCTION("IFERROR(FILTER('Currently Exported'!G$3:G$140,EXACT('Currently Exported'!$A$3:$A$140,$A185)), """")"),"")</f>
        <v/>
      </c>
      <c r="H185" s="1" t="str">
        <f ca="1">IFERROR(__xludf.DUMMYFUNCTION("IFERROR(FILTER('Currently Exported'!H$3:H$140,EXACT('Currently Exported'!$A$3:$A$140,$A185)), """")"),"")</f>
        <v/>
      </c>
      <c r="I185" s="1" t="str">
        <f ca="1">IFERROR(__xludf.DUMMYFUNCTION("IFERROR(FILTER('Currently Exported'!I$3:I$140,EXACT('Currently Exported'!$A$3:$A$140,$A185)), """")"),"")</f>
        <v/>
      </c>
      <c r="J185" s="1" t="str">
        <f ca="1">IFERROR(__xludf.DUMMYFUNCTION("IFERROR(FILTER('Currently Exported'!J$3:J$140,EXACT('Currently Exported'!$A$3:$A$140,$A185)), """")"),"")</f>
        <v/>
      </c>
      <c r="K185" s="1" t="str">
        <f ca="1">IFERROR(__xludf.DUMMYFUNCTION("IFERROR(FILTER('Currently Exported'!K$3:K$140,EXACT('Currently Exported'!$A$3:$A$140,$A185)), """")"),"")</f>
        <v/>
      </c>
      <c r="L185" s="1" t="str">
        <f ca="1">IFERROR(__xludf.DUMMYFUNCTION("IFERROR(FILTER('Currently Exported'!L$3:L$140,EXACT('Currently Exported'!$A$3:$A$140,$A185)), """")"),"")</f>
        <v/>
      </c>
      <c r="M185" s="1" t="str">
        <f ca="1">IFERROR(__xludf.DUMMYFUNCTION("IFERROR(FILTER('Currently Exported'!M$3:M$140,EXACT('Currently Exported'!$A$3:$A$140,$A185)), """")"),"")</f>
        <v/>
      </c>
      <c r="N185" s="1" t="str">
        <f ca="1">IFERROR(__xludf.DUMMYFUNCTION("IFERROR(FILTER('Currently Exported'!N$3:N$140,EXACT('Currently Exported'!$A$3:$A$140,$A185)), """")"),"")</f>
        <v/>
      </c>
      <c r="O185" s="1" t="str">
        <f ca="1">IFERROR(__xludf.DUMMYFUNCTION("IFERROR(FILTER('Currently Exported'!O$3:O$140,EXACT('Currently Exported'!$A$3:$A$140,$A185)), """")"),"")</f>
        <v/>
      </c>
      <c r="P185" s="1" t="str">
        <f ca="1">IFERROR(__xludf.DUMMYFUNCTION("IFERROR(FILTER('Currently Exported'!P$3:P$140,EXACT('Currently Exported'!$A$3:$A$140,$A185)), """")"),"")</f>
        <v/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IFERROR(__xludf.DUMMYFUNCTION("IFERROR(FILTER('Currently Exported'!B$3:B$140,EXACT('Currently Exported'!$A$3:$A$140,$A186)), """")"),"")</f>
        <v/>
      </c>
      <c r="C186" s="1" t="str">
        <f ca="1">IFERROR(__xludf.DUMMYFUNCTION("IFERROR(FILTER('Currently Exported'!C$3:C$140,EXACT('Currently Exported'!$A$3:$A$140,$A186)), """")"),"")</f>
        <v/>
      </c>
      <c r="D186" s="1" t="str">
        <f ca="1">IFERROR(__xludf.DUMMYFUNCTION("IFERROR(FILTER('Currently Exported'!D$3:D$140,EXACT('Currently Exported'!$A$3:$A$140,$A186)), """")"),"")</f>
        <v/>
      </c>
      <c r="E186" s="1" t="str">
        <f ca="1">IFERROR(__xludf.DUMMYFUNCTION("IFERROR(FILTER('Currently Exported'!E$3:E$140,EXACT('Currently Exported'!$A$3:$A$140,$A186)), """")"),"")</f>
        <v/>
      </c>
      <c r="F186" s="1" t="str">
        <f ca="1">IFERROR(__xludf.DUMMYFUNCTION("IFERROR(FILTER('Currently Exported'!F$3:F$140,EXACT('Currently Exported'!$A$3:$A$140,$A186)), """")"),"")</f>
        <v/>
      </c>
      <c r="G186" s="1" t="str">
        <f ca="1">IFERROR(__xludf.DUMMYFUNCTION("IFERROR(FILTER('Currently Exported'!G$3:G$140,EXACT('Currently Exported'!$A$3:$A$140,$A186)), """")"),"")</f>
        <v/>
      </c>
      <c r="H186" s="1" t="str">
        <f ca="1">IFERROR(__xludf.DUMMYFUNCTION("IFERROR(FILTER('Currently Exported'!H$3:H$140,EXACT('Currently Exported'!$A$3:$A$140,$A186)), """")"),"")</f>
        <v/>
      </c>
      <c r="I186" s="1" t="str">
        <f ca="1">IFERROR(__xludf.DUMMYFUNCTION("IFERROR(FILTER('Currently Exported'!I$3:I$140,EXACT('Currently Exported'!$A$3:$A$140,$A186)), """")"),"")</f>
        <v/>
      </c>
      <c r="J186" s="1" t="str">
        <f ca="1">IFERROR(__xludf.DUMMYFUNCTION("IFERROR(FILTER('Currently Exported'!J$3:J$140,EXACT('Currently Exported'!$A$3:$A$140,$A186)), """")"),"")</f>
        <v/>
      </c>
      <c r="K186" s="1" t="str">
        <f ca="1">IFERROR(__xludf.DUMMYFUNCTION("IFERROR(FILTER('Currently Exported'!K$3:K$140,EXACT('Currently Exported'!$A$3:$A$140,$A186)), """")"),"")</f>
        <v/>
      </c>
      <c r="L186" s="1" t="str">
        <f ca="1">IFERROR(__xludf.DUMMYFUNCTION("IFERROR(FILTER('Currently Exported'!L$3:L$140,EXACT('Currently Exported'!$A$3:$A$140,$A186)), """")"),"")</f>
        <v/>
      </c>
      <c r="M186" s="1" t="str">
        <f ca="1">IFERROR(__xludf.DUMMYFUNCTION("IFERROR(FILTER('Currently Exported'!M$3:M$140,EXACT('Currently Exported'!$A$3:$A$140,$A186)), """")"),"")</f>
        <v/>
      </c>
      <c r="N186" s="1" t="str">
        <f ca="1">IFERROR(__xludf.DUMMYFUNCTION("IFERROR(FILTER('Currently Exported'!N$3:N$140,EXACT('Currently Exported'!$A$3:$A$140,$A186)), """")"),"")</f>
        <v/>
      </c>
      <c r="O186" s="1" t="str">
        <f ca="1">IFERROR(__xludf.DUMMYFUNCTION("IFERROR(FILTER('Currently Exported'!O$3:O$140,EXACT('Currently Exported'!$A$3:$A$140,$A186)), """")"),"")</f>
        <v/>
      </c>
      <c r="P186" s="1" t="str">
        <f ca="1">IFERROR(__xludf.DUMMYFUNCTION("IFERROR(FILTER('Currently Exported'!P$3:P$140,EXACT('Currently Exported'!$A$3:$A$140,$A186)), """")"),"")</f>
        <v/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IFERROR(__xludf.DUMMYFUNCTION("IFERROR(FILTER('Currently Exported'!B$3:B$140,EXACT('Currently Exported'!$A$3:$A$140,$A187)), """")"),"")</f>
        <v/>
      </c>
      <c r="C187" s="1" t="str">
        <f ca="1">IFERROR(__xludf.DUMMYFUNCTION("IFERROR(FILTER('Currently Exported'!C$3:C$140,EXACT('Currently Exported'!$A$3:$A$140,$A187)), """")"),"")</f>
        <v/>
      </c>
      <c r="D187" s="1" t="str">
        <f ca="1">IFERROR(__xludf.DUMMYFUNCTION("IFERROR(FILTER('Currently Exported'!D$3:D$140,EXACT('Currently Exported'!$A$3:$A$140,$A187)), """")"),"")</f>
        <v/>
      </c>
      <c r="E187" s="1" t="str">
        <f ca="1">IFERROR(__xludf.DUMMYFUNCTION("IFERROR(FILTER('Currently Exported'!E$3:E$140,EXACT('Currently Exported'!$A$3:$A$140,$A187)), """")"),"")</f>
        <v/>
      </c>
      <c r="F187" s="1" t="str">
        <f ca="1">IFERROR(__xludf.DUMMYFUNCTION("IFERROR(FILTER('Currently Exported'!F$3:F$140,EXACT('Currently Exported'!$A$3:$A$140,$A187)), """")"),"")</f>
        <v/>
      </c>
      <c r="G187" s="1" t="str">
        <f ca="1">IFERROR(__xludf.DUMMYFUNCTION("IFERROR(FILTER('Currently Exported'!G$3:G$140,EXACT('Currently Exported'!$A$3:$A$140,$A187)), """")"),"")</f>
        <v/>
      </c>
      <c r="H187" s="1" t="str">
        <f ca="1">IFERROR(__xludf.DUMMYFUNCTION("IFERROR(FILTER('Currently Exported'!H$3:H$140,EXACT('Currently Exported'!$A$3:$A$140,$A187)), """")"),"")</f>
        <v/>
      </c>
      <c r="I187" s="1" t="str">
        <f ca="1">IFERROR(__xludf.DUMMYFUNCTION("IFERROR(FILTER('Currently Exported'!I$3:I$140,EXACT('Currently Exported'!$A$3:$A$140,$A187)), """")"),"")</f>
        <v/>
      </c>
      <c r="J187" s="1" t="str">
        <f ca="1">IFERROR(__xludf.DUMMYFUNCTION("IFERROR(FILTER('Currently Exported'!J$3:J$140,EXACT('Currently Exported'!$A$3:$A$140,$A187)), """")"),"")</f>
        <v/>
      </c>
      <c r="K187" s="1" t="str">
        <f ca="1">IFERROR(__xludf.DUMMYFUNCTION("IFERROR(FILTER('Currently Exported'!K$3:K$140,EXACT('Currently Exported'!$A$3:$A$140,$A187)), """")"),"")</f>
        <v/>
      </c>
      <c r="L187" s="1" t="str">
        <f ca="1">IFERROR(__xludf.DUMMYFUNCTION("IFERROR(FILTER('Currently Exported'!L$3:L$140,EXACT('Currently Exported'!$A$3:$A$140,$A187)), """")"),"")</f>
        <v/>
      </c>
      <c r="M187" s="1" t="str">
        <f ca="1">IFERROR(__xludf.DUMMYFUNCTION("IFERROR(FILTER('Currently Exported'!M$3:M$140,EXACT('Currently Exported'!$A$3:$A$140,$A187)), """")"),"")</f>
        <v/>
      </c>
      <c r="N187" s="1" t="str">
        <f ca="1">IFERROR(__xludf.DUMMYFUNCTION("IFERROR(FILTER('Currently Exported'!N$3:N$140,EXACT('Currently Exported'!$A$3:$A$140,$A187)), """")"),"")</f>
        <v/>
      </c>
      <c r="O187" s="1" t="str">
        <f ca="1">IFERROR(__xludf.DUMMYFUNCTION("IFERROR(FILTER('Currently Exported'!O$3:O$140,EXACT('Currently Exported'!$A$3:$A$140,$A187)), """")"),"")</f>
        <v/>
      </c>
      <c r="P187" s="1" t="str">
        <f ca="1">IFERROR(__xludf.DUMMYFUNCTION("IFERROR(FILTER('Currently Exported'!P$3:P$140,EXACT('Currently Exported'!$A$3:$A$140,$A187)), """")"),"")</f>
        <v/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IFERROR(__xludf.DUMMYFUNCTION("IFERROR(FILTER('Currently Exported'!B$3:B$140,EXACT('Currently Exported'!$A$3:$A$140,$A188)), """")"),"")</f>
        <v/>
      </c>
      <c r="C188" s="1" t="str">
        <f ca="1">IFERROR(__xludf.DUMMYFUNCTION("IFERROR(FILTER('Currently Exported'!C$3:C$140,EXACT('Currently Exported'!$A$3:$A$140,$A188)), """")"),"")</f>
        <v/>
      </c>
      <c r="D188" s="1" t="str">
        <f ca="1">IFERROR(__xludf.DUMMYFUNCTION("IFERROR(FILTER('Currently Exported'!D$3:D$140,EXACT('Currently Exported'!$A$3:$A$140,$A188)), """")"),"")</f>
        <v/>
      </c>
      <c r="E188" s="1" t="str">
        <f ca="1">IFERROR(__xludf.DUMMYFUNCTION("IFERROR(FILTER('Currently Exported'!E$3:E$140,EXACT('Currently Exported'!$A$3:$A$140,$A188)), """")"),"")</f>
        <v/>
      </c>
      <c r="F188" s="1" t="str">
        <f ca="1">IFERROR(__xludf.DUMMYFUNCTION("IFERROR(FILTER('Currently Exported'!F$3:F$140,EXACT('Currently Exported'!$A$3:$A$140,$A188)), """")"),"")</f>
        <v/>
      </c>
      <c r="G188" s="1" t="str">
        <f ca="1">IFERROR(__xludf.DUMMYFUNCTION("IFERROR(FILTER('Currently Exported'!G$3:G$140,EXACT('Currently Exported'!$A$3:$A$140,$A188)), """")"),"")</f>
        <v/>
      </c>
      <c r="H188" s="1" t="str">
        <f ca="1">IFERROR(__xludf.DUMMYFUNCTION("IFERROR(FILTER('Currently Exported'!H$3:H$140,EXACT('Currently Exported'!$A$3:$A$140,$A188)), """")"),"")</f>
        <v/>
      </c>
      <c r="I188" s="1" t="str">
        <f ca="1">IFERROR(__xludf.DUMMYFUNCTION("IFERROR(FILTER('Currently Exported'!I$3:I$140,EXACT('Currently Exported'!$A$3:$A$140,$A188)), """")"),"")</f>
        <v/>
      </c>
      <c r="J188" s="1" t="str">
        <f ca="1">IFERROR(__xludf.DUMMYFUNCTION("IFERROR(FILTER('Currently Exported'!J$3:J$140,EXACT('Currently Exported'!$A$3:$A$140,$A188)), """")"),"")</f>
        <v/>
      </c>
      <c r="K188" s="1" t="str">
        <f ca="1">IFERROR(__xludf.DUMMYFUNCTION("IFERROR(FILTER('Currently Exported'!K$3:K$140,EXACT('Currently Exported'!$A$3:$A$140,$A188)), """")"),"")</f>
        <v/>
      </c>
      <c r="L188" s="1" t="str">
        <f ca="1">IFERROR(__xludf.DUMMYFUNCTION("IFERROR(FILTER('Currently Exported'!L$3:L$140,EXACT('Currently Exported'!$A$3:$A$140,$A188)), """")"),"")</f>
        <v/>
      </c>
      <c r="M188" s="1" t="str">
        <f ca="1">IFERROR(__xludf.DUMMYFUNCTION("IFERROR(FILTER('Currently Exported'!M$3:M$140,EXACT('Currently Exported'!$A$3:$A$140,$A188)), """")"),"")</f>
        <v/>
      </c>
      <c r="N188" s="1" t="str">
        <f ca="1">IFERROR(__xludf.DUMMYFUNCTION("IFERROR(FILTER('Currently Exported'!N$3:N$140,EXACT('Currently Exported'!$A$3:$A$140,$A188)), """")"),"")</f>
        <v/>
      </c>
      <c r="O188" s="1" t="str">
        <f ca="1">IFERROR(__xludf.DUMMYFUNCTION("IFERROR(FILTER('Currently Exported'!O$3:O$140,EXACT('Currently Exported'!$A$3:$A$140,$A188)), """")"),"")</f>
        <v/>
      </c>
      <c r="P188" s="1" t="str">
        <f ca="1">IFERROR(__xludf.DUMMYFUNCTION("IFERROR(FILTER('Currently Exported'!P$3:P$140,EXACT('Currently Exported'!$A$3:$A$140,$A188)), """")"),"")</f>
        <v/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IFERROR(__xludf.DUMMYFUNCTION("IFERROR(FILTER('Currently Exported'!B$3:B$140,EXACT('Currently Exported'!$A$3:$A$140,$A189)), """")"),"")</f>
        <v/>
      </c>
      <c r="C189" s="1" t="str">
        <f ca="1">IFERROR(__xludf.DUMMYFUNCTION("IFERROR(FILTER('Currently Exported'!C$3:C$140,EXACT('Currently Exported'!$A$3:$A$140,$A189)), """")"),"")</f>
        <v/>
      </c>
      <c r="D189" s="1" t="str">
        <f ca="1">IFERROR(__xludf.DUMMYFUNCTION("IFERROR(FILTER('Currently Exported'!D$3:D$140,EXACT('Currently Exported'!$A$3:$A$140,$A189)), """")"),"")</f>
        <v/>
      </c>
      <c r="E189" s="1" t="str">
        <f ca="1">IFERROR(__xludf.DUMMYFUNCTION("IFERROR(FILTER('Currently Exported'!E$3:E$140,EXACT('Currently Exported'!$A$3:$A$140,$A189)), """")"),"")</f>
        <v/>
      </c>
      <c r="F189" s="1" t="str">
        <f ca="1">IFERROR(__xludf.DUMMYFUNCTION("IFERROR(FILTER('Currently Exported'!F$3:F$140,EXACT('Currently Exported'!$A$3:$A$140,$A189)), """")"),"")</f>
        <v/>
      </c>
      <c r="G189" s="1" t="str">
        <f ca="1">IFERROR(__xludf.DUMMYFUNCTION("IFERROR(FILTER('Currently Exported'!G$3:G$140,EXACT('Currently Exported'!$A$3:$A$140,$A189)), """")"),"")</f>
        <v/>
      </c>
      <c r="H189" s="1" t="str">
        <f ca="1">IFERROR(__xludf.DUMMYFUNCTION("IFERROR(FILTER('Currently Exported'!H$3:H$140,EXACT('Currently Exported'!$A$3:$A$140,$A189)), """")"),"")</f>
        <v/>
      </c>
      <c r="I189" s="1" t="str">
        <f ca="1">IFERROR(__xludf.DUMMYFUNCTION("IFERROR(FILTER('Currently Exported'!I$3:I$140,EXACT('Currently Exported'!$A$3:$A$140,$A189)), """")"),"")</f>
        <v/>
      </c>
      <c r="J189" s="1" t="str">
        <f ca="1">IFERROR(__xludf.DUMMYFUNCTION("IFERROR(FILTER('Currently Exported'!J$3:J$140,EXACT('Currently Exported'!$A$3:$A$140,$A189)), """")"),"")</f>
        <v/>
      </c>
      <c r="K189" s="1" t="str">
        <f ca="1">IFERROR(__xludf.DUMMYFUNCTION("IFERROR(FILTER('Currently Exported'!K$3:K$140,EXACT('Currently Exported'!$A$3:$A$140,$A189)), """")"),"")</f>
        <v/>
      </c>
      <c r="L189" s="1" t="str">
        <f ca="1">IFERROR(__xludf.DUMMYFUNCTION("IFERROR(FILTER('Currently Exported'!L$3:L$140,EXACT('Currently Exported'!$A$3:$A$140,$A189)), """")"),"")</f>
        <v/>
      </c>
      <c r="M189" s="1" t="str">
        <f ca="1">IFERROR(__xludf.DUMMYFUNCTION("IFERROR(FILTER('Currently Exported'!M$3:M$140,EXACT('Currently Exported'!$A$3:$A$140,$A189)), """")"),"")</f>
        <v/>
      </c>
      <c r="N189" s="1" t="str">
        <f ca="1">IFERROR(__xludf.DUMMYFUNCTION("IFERROR(FILTER('Currently Exported'!N$3:N$140,EXACT('Currently Exported'!$A$3:$A$140,$A189)), """")"),"")</f>
        <v/>
      </c>
      <c r="O189" s="1" t="str">
        <f ca="1">IFERROR(__xludf.DUMMYFUNCTION("IFERROR(FILTER('Currently Exported'!O$3:O$140,EXACT('Currently Exported'!$A$3:$A$140,$A189)), """")"),"")</f>
        <v/>
      </c>
      <c r="P189" s="1" t="str">
        <f ca="1">IFERROR(__xludf.DUMMYFUNCTION("IFERROR(FILTER('Currently Exported'!P$3:P$140,EXACT('Currently Exported'!$A$3:$A$140,$A189)), """")"),"")</f>
        <v/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IFERROR(__xludf.DUMMYFUNCTION("IFERROR(FILTER('Currently Exported'!B$3:B$140,EXACT('Currently Exported'!$A$3:$A$140,$A190)), """")"),"")</f>
        <v/>
      </c>
      <c r="C190" s="1" t="str">
        <f ca="1">IFERROR(__xludf.DUMMYFUNCTION("IFERROR(FILTER('Currently Exported'!C$3:C$140,EXACT('Currently Exported'!$A$3:$A$140,$A190)), """")"),"")</f>
        <v/>
      </c>
      <c r="D190" s="1" t="str">
        <f ca="1">IFERROR(__xludf.DUMMYFUNCTION("IFERROR(FILTER('Currently Exported'!D$3:D$140,EXACT('Currently Exported'!$A$3:$A$140,$A190)), """")"),"")</f>
        <v/>
      </c>
      <c r="E190" s="1" t="str">
        <f ca="1">IFERROR(__xludf.DUMMYFUNCTION("IFERROR(FILTER('Currently Exported'!E$3:E$140,EXACT('Currently Exported'!$A$3:$A$140,$A190)), """")"),"")</f>
        <v/>
      </c>
      <c r="F190" s="1" t="str">
        <f ca="1">IFERROR(__xludf.DUMMYFUNCTION("IFERROR(FILTER('Currently Exported'!F$3:F$140,EXACT('Currently Exported'!$A$3:$A$140,$A190)), """")"),"")</f>
        <v/>
      </c>
      <c r="G190" s="1" t="str">
        <f ca="1">IFERROR(__xludf.DUMMYFUNCTION("IFERROR(FILTER('Currently Exported'!G$3:G$140,EXACT('Currently Exported'!$A$3:$A$140,$A190)), """")"),"")</f>
        <v/>
      </c>
      <c r="H190" s="1" t="str">
        <f ca="1">IFERROR(__xludf.DUMMYFUNCTION("IFERROR(FILTER('Currently Exported'!H$3:H$140,EXACT('Currently Exported'!$A$3:$A$140,$A190)), """")"),"")</f>
        <v/>
      </c>
      <c r="I190" s="1" t="str">
        <f ca="1">IFERROR(__xludf.DUMMYFUNCTION("IFERROR(FILTER('Currently Exported'!I$3:I$140,EXACT('Currently Exported'!$A$3:$A$140,$A190)), """")"),"")</f>
        <v/>
      </c>
      <c r="J190" s="1" t="str">
        <f ca="1">IFERROR(__xludf.DUMMYFUNCTION("IFERROR(FILTER('Currently Exported'!J$3:J$140,EXACT('Currently Exported'!$A$3:$A$140,$A190)), """")"),"")</f>
        <v/>
      </c>
      <c r="K190" s="1" t="str">
        <f ca="1">IFERROR(__xludf.DUMMYFUNCTION("IFERROR(FILTER('Currently Exported'!K$3:K$140,EXACT('Currently Exported'!$A$3:$A$140,$A190)), """")"),"")</f>
        <v/>
      </c>
      <c r="L190" s="1" t="str">
        <f ca="1">IFERROR(__xludf.DUMMYFUNCTION("IFERROR(FILTER('Currently Exported'!L$3:L$140,EXACT('Currently Exported'!$A$3:$A$140,$A190)), """")"),"")</f>
        <v/>
      </c>
      <c r="M190" s="1" t="str">
        <f ca="1">IFERROR(__xludf.DUMMYFUNCTION("IFERROR(FILTER('Currently Exported'!M$3:M$140,EXACT('Currently Exported'!$A$3:$A$140,$A190)), """")"),"")</f>
        <v/>
      </c>
      <c r="N190" s="1" t="str">
        <f ca="1">IFERROR(__xludf.DUMMYFUNCTION("IFERROR(FILTER('Currently Exported'!N$3:N$140,EXACT('Currently Exported'!$A$3:$A$140,$A190)), """")"),"")</f>
        <v/>
      </c>
      <c r="O190" s="1" t="str">
        <f ca="1">IFERROR(__xludf.DUMMYFUNCTION("IFERROR(FILTER('Currently Exported'!O$3:O$140,EXACT('Currently Exported'!$A$3:$A$140,$A190)), """")"),"")</f>
        <v/>
      </c>
      <c r="P190" s="1" t="str">
        <f ca="1">IFERROR(__xludf.DUMMYFUNCTION("IFERROR(FILTER('Currently Exported'!P$3:P$140,EXACT('Currently Exported'!$A$3:$A$140,$A190)), """")"),"")</f>
        <v/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IFERROR(__xludf.DUMMYFUNCTION("IFERROR(FILTER('Currently Exported'!B$3:B$140,EXACT('Currently Exported'!$A$3:$A$140,$A191)), """")"),"")</f>
        <v/>
      </c>
      <c r="C191" s="1" t="str">
        <f ca="1">IFERROR(__xludf.DUMMYFUNCTION("IFERROR(FILTER('Currently Exported'!C$3:C$140,EXACT('Currently Exported'!$A$3:$A$140,$A191)), """")"),"")</f>
        <v/>
      </c>
      <c r="D191" s="1" t="str">
        <f ca="1">IFERROR(__xludf.DUMMYFUNCTION("IFERROR(FILTER('Currently Exported'!D$3:D$140,EXACT('Currently Exported'!$A$3:$A$140,$A191)), """")"),"")</f>
        <v/>
      </c>
      <c r="E191" s="1" t="str">
        <f ca="1">IFERROR(__xludf.DUMMYFUNCTION("IFERROR(FILTER('Currently Exported'!E$3:E$140,EXACT('Currently Exported'!$A$3:$A$140,$A191)), """")"),"")</f>
        <v/>
      </c>
      <c r="F191" s="1" t="str">
        <f ca="1">IFERROR(__xludf.DUMMYFUNCTION("IFERROR(FILTER('Currently Exported'!F$3:F$140,EXACT('Currently Exported'!$A$3:$A$140,$A191)), """")"),"")</f>
        <v/>
      </c>
      <c r="G191" s="1" t="str">
        <f ca="1">IFERROR(__xludf.DUMMYFUNCTION("IFERROR(FILTER('Currently Exported'!G$3:G$140,EXACT('Currently Exported'!$A$3:$A$140,$A191)), """")"),"")</f>
        <v/>
      </c>
      <c r="H191" s="1" t="str">
        <f ca="1">IFERROR(__xludf.DUMMYFUNCTION("IFERROR(FILTER('Currently Exported'!H$3:H$140,EXACT('Currently Exported'!$A$3:$A$140,$A191)), """")"),"")</f>
        <v/>
      </c>
      <c r="I191" s="1" t="str">
        <f ca="1">IFERROR(__xludf.DUMMYFUNCTION("IFERROR(FILTER('Currently Exported'!I$3:I$140,EXACT('Currently Exported'!$A$3:$A$140,$A191)), """")"),"")</f>
        <v/>
      </c>
      <c r="J191" s="1" t="str">
        <f ca="1">IFERROR(__xludf.DUMMYFUNCTION("IFERROR(FILTER('Currently Exported'!J$3:J$140,EXACT('Currently Exported'!$A$3:$A$140,$A191)), """")"),"")</f>
        <v/>
      </c>
      <c r="K191" s="1" t="str">
        <f ca="1">IFERROR(__xludf.DUMMYFUNCTION("IFERROR(FILTER('Currently Exported'!K$3:K$140,EXACT('Currently Exported'!$A$3:$A$140,$A191)), """")"),"")</f>
        <v/>
      </c>
      <c r="L191" s="1" t="str">
        <f ca="1">IFERROR(__xludf.DUMMYFUNCTION("IFERROR(FILTER('Currently Exported'!L$3:L$140,EXACT('Currently Exported'!$A$3:$A$140,$A191)), """")"),"")</f>
        <v/>
      </c>
      <c r="M191" s="1" t="str">
        <f ca="1">IFERROR(__xludf.DUMMYFUNCTION("IFERROR(FILTER('Currently Exported'!M$3:M$140,EXACT('Currently Exported'!$A$3:$A$140,$A191)), """")"),"")</f>
        <v/>
      </c>
      <c r="N191" s="1" t="str">
        <f ca="1">IFERROR(__xludf.DUMMYFUNCTION("IFERROR(FILTER('Currently Exported'!N$3:N$140,EXACT('Currently Exported'!$A$3:$A$140,$A191)), """")"),"")</f>
        <v/>
      </c>
      <c r="O191" s="1" t="str">
        <f ca="1">IFERROR(__xludf.DUMMYFUNCTION("IFERROR(FILTER('Currently Exported'!O$3:O$140,EXACT('Currently Exported'!$A$3:$A$140,$A191)), """")"),"")</f>
        <v/>
      </c>
      <c r="P191" s="1" t="str">
        <f ca="1">IFERROR(__xludf.DUMMYFUNCTION("IFERROR(FILTER('Currently Exported'!P$3:P$140,EXACT('Currently Exported'!$A$3:$A$140,$A191)), """")"),"")</f>
        <v/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IFERROR(__xludf.DUMMYFUNCTION("IFERROR(FILTER('Currently Exported'!B$3:B$140,EXACT('Currently Exported'!$A$3:$A$140,$A192)), """")"),"")</f>
        <v/>
      </c>
      <c r="C192" s="1" t="str">
        <f ca="1">IFERROR(__xludf.DUMMYFUNCTION("IFERROR(FILTER('Currently Exported'!C$3:C$140,EXACT('Currently Exported'!$A$3:$A$140,$A192)), """")"),"")</f>
        <v/>
      </c>
      <c r="D192" s="1" t="str">
        <f ca="1">IFERROR(__xludf.DUMMYFUNCTION("IFERROR(FILTER('Currently Exported'!D$3:D$140,EXACT('Currently Exported'!$A$3:$A$140,$A192)), """")"),"")</f>
        <v/>
      </c>
      <c r="E192" s="1" t="str">
        <f ca="1">IFERROR(__xludf.DUMMYFUNCTION("IFERROR(FILTER('Currently Exported'!E$3:E$140,EXACT('Currently Exported'!$A$3:$A$140,$A192)), """")"),"")</f>
        <v/>
      </c>
      <c r="F192" s="1" t="str">
        <f ca="1">IFERROR(__xludf.DUMMYFUNCTION("IFERROR(FILTER('Currently Exported'!F$3:F$140,EXACT('Currently Exported'!$A$3:$A$140,$A192)), """")"),"")</f>
        <v/>
      </c>
      <c r="G192" s="1" t="str">
        <f ca="1">IFERROR(__xludf.DUMMYFUNCTION("IFERROR(FILTER('Currently Exported'!G$3:G$140,EXACT('Currently Exported'!$A$3:$A$140,$A192)), """")"),"")</f>
        <v/>
      </c>
      <c r="H192" s="1" t="str">
        <f ca="1">IFERROR(__xludf.DUMMYFUNCTION("IFERROR(FILTER('Currently Exported'!H$3:H$140,EXACT('Currently Exported'!$A$3:$A$140,$A192)), """")"),"")</f>
        <v/>
      </c>
      <c r="I192" s="1" t="str">
        <f ca="1">IFERROR(__xludf.DUMMYFUNCTION("IFERROR(FILTER('Currently Exported'!I$3:I$140,EXACT('Currently Exported'!$A$3:$A$140,$A192)), """")"),"")</f>
        <v/>
      </c>
      <c r="J192" s="1" t="str">
        <f ca="1">IFERROR(__xludf.DUMMYFUNCTION("IFERROR(FILTER('Currently Exported'!J$3:J$140,EXACT('Currently Exported'!$A$3:$A$140,$A192)), """")"),"")</f>
        <v/>
      </c>
      <c r="K192" s="1" t="str">
        <f ca="1">IFERROR(__xludf.DUMMYFUNCTION("IFERROR(FILTER('Currently Exported'!K$3:K$140,EXACT('Currently Exported'!$A$3:$A$140,$A192)), """")"),"")</f>
        <v/>
      </c>
      <c r="L192" s="1" t="str">
        <f ca="1">IFERROR(__xludf.DUMMYFUNCTION("IFERROR(FILTER('Currently Exported'!L$3:L$140,EXACT('Currently Exported'!$A$3:$A$140,$A192)), """")"),"")</f>
        <v/>
      </c>
      <c r="M192" s="1" t="str">
        <f ca="1">IFERROR(__xludf.DUMMYFUNCTION("IFERROR(FILTER('Currently Exported'!M$3:M$140,EXACT('Currently Exported'!$A$3:$A$140,$A192)), """")"),"")</f>
        <v/>
      </c>
      <c r="N192" s="1" t="str">
        <f ca="1">IFERROR(__xludf.DUMMYFUNCTION("IFERROR(FILTER('Currently Exported'!N$3:N$140,EXACT('Currently Exported'!$A$3:$A$140,$A192)), """")"),"")</f>
        <v/>
      </c>
      <c r="O192" s="1" t="str">
        <f ca="1">IFERROR(__xludf.DUMMYFUNCTION("IFERROR(FILTER('Currently Exported'!O$3:O$140,EXACT('Currently Exported'!$A$3:$A$140,$A192)), """")"),"")</f>
        <v/>
      </c>
      <c r="P192" s="1" t="str">
        <f ca="1">IFERROR(__xludf.DUMMYFUNCTION("IFERROR(FILTER('Currently Exported'!P$3:P$140,EXACT('Currently Exported'!$A$3:$A$140,$A192)), """")"),"")</f>
        <v/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IFERROR(__xludf.DUMMYFUNCTION("IFERROR(FILTER('Currently Exported'!B$3:B$140,EXACT('Currently Exported'!$A$3:$A$140,$A193)), """")"),"")</f>
        <v/>
      </c>
      <c r="C193" s="1" t="str">
        <f ca="1">IFERROR(__xludf.DUMMYFUNCTION("IFERROR(FILTER('Currently Exported'!C$3:C$140,EXACT('Currently Exported'!$A$3:$A$140,$A193)), """")"),"")</f>
        <v/>
      </c>
      <c r="D193" s="1" t="str">
        <f ca="1">IFERROR(__xludf.DUMMYFUNCTION("IFERROR(FILTER('Currently Exported'!D$3:D$140,EXACT('Currently Exported'!$A$3:$A$140,$A193)), """")"),"")</f>
        <v/>
      </c>
      <c r="E193" s="1" t="str">
        <f ca="1">IFERROR(__xludf.DUMMYFUNCTION("IFERROR(FILTER('Currently Exported'!E$3:E$140,EXACT('Currently Exported'!$A$3:$A$140,$A193)), """")"),"")</f>
        <v/>
      </c>
      <c r="F193" s="1" t="str">
        <f ca="1">IFERROR(__xludf.DUMMYFUNCTION("IFERROR(FILTER('Currently Exported'!F$3:F$140,EXACT('Currently Exported'!$A$3:$A$140,$A193)), """")"),"")</f>
        <v/>
      </c>
      <c r="G193" s="1" t="str">
        <f ca="1">IFERROR(__xludf.DUMMYFUNCTION("IFERROR(FILTER('Currently Exported'!G$3:G$140,EXACT('Currently Exported'!$A$3:$A$140,$A193)), """")"),"")</f>
        <v/>
      </c>
      <c r="H193" s="1" t="str">
        <f ca="1">IFERROR(__xludf.DUMMYFUNCTION("IFERROR(FILTER('Currently Exported'!H$3:H$140,EXACT('Currently Exported'!$A$3:$A$140,$A193)), """")"),"")</f>
        <v/>
      </c>
      <c r="I193" s="1" t="str">
        <f ca="1">IFERROR(__xludf.DUMMYFUNCTION("IFERROR(FILTER('Currently Exported'!I$3:I$140,EXACT('Currently Exported'!$A$3:$A$140,$A193)), """")"),"")</f>
        <v/>
      </c>
      <c r="J193" s="1" t="str">
        <f ca="1">IFERROR(__xludf.DUMMYFUNCTION("IFERROR(FILTER('Currently Exported'!J$3:J$140,EXACT('Currently Exported'!$A$3:$A$140,$A193)), """")"),"")</f>
        <v/>
      </c>
      <c r="K193" s="1" t="str">
        <f ca="1">IFERROR(__xludf.DUMMYFUNCTION("IFERROR(FILTER('Currently Exported'!K$3:K$140,EXACT('Currently Exported'!$A$3:$A$140,$A193)), """")"),"")</f>
        <v/>
      </c>
      <c r="L193" s="1" t="str">
        <f ca="1">IFERROR(__xludf.DUMMYFUNCTION("IFERROR(FILTER('Currently Exported'!L$3:L$140,EXACT('Currently Exported'!$A$3:$A$140,$A193)), """")"),"")</f>
        <v/>
      </c>
      <c r="M193" s="1" t="str">
        <f ca="1">IFERROR(__xludf.DUMMYFUNCTION("IFERROR(FILTER('Currently Exported'!M$3:M$140,EXACT('Currently Exported'!$A$3:$A$140,$A193)), """")"),"")</f>
        <v/>
      </c>
      <c r="N193" s="1" t="str">
        <f ca="1">IFERROR(__xludf.DUMMYFUNCTION("IFERROR(FILTER('Currently Exported'!N$3:N$140,EXACT('Currently Exported'!$A$3:$A$140,$A193)), """")"),"")</f>
        <v/>
      </c>
      <c r="O193" s="1" t="str">
        <f ca="1">IFERROR(__xludf.DUMMYFUNCTION("IFERROR(FILTER('Currently Exported'!O$3:O$140,EXACT('Currently Exported'!$A$3:$A$140,$A193)), """")"),"")</f>
        <v/>
      </c>
      <c r="P193" s="1" t="str">
        <f ca="1">IFERROR(__xludf.DUMMYFUNCTION("IFERROR(FILTER('Currently Exported'!P$3:P$140,EXACT('Currently Exported'!$A$3:$A$140,$A193)), """")"),"")</f>
        <v/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IFERROR(__xludf.DUMMYFUNCTION("IFERROR(FILTER('Currently Exported'!B$3:B$140,EXACT('Currently Exported'!$A$3:$A$140,$A194)), """")"),"")</f>
        <v/>
      </c>
      <c r="C194" s="1" t="str">
        <f ca="1">IFERROR(__xludf.DUMMYFUNCTION("IFERROR(FILTER('Currently Exported'!C$3:C$140,EXACT('Currently Exported'!$A$3:$A$140,$A194)), """")"),"")</f>
        <v/>
      </c>
      <c r="D194" s="1" t="str">
        <f ca="1">IFERROR(__xludf.DUMMYFUNCTION("IFERROR(FILTER('Currently Exported'!D$3:D$140,EXACT('Currently Exported'!$A$3:$A$140,$A194)), """")"),"")</f>
        <v/>
      </c>
      <c r="E194" s="1" t="str">
        <f ca="1">IFERROR(__xludf.DUMMYFUNCTION("IFERROR(FILTER('Currently Exported'!E$3:E$140,EXACT('Currently Exported'!$A$3:$A$140,$A194)), """")"),"")</f>
        <v/>
      </c>
      <c r="F194" s="1" t="str">
        <f ca="1">IFERROR(__xludf.DUMMYFUNCTION("IFERROR(FILTER('Currently Exported'!F$3:F$140,EXACT('Currently Exported'!$A$3:$A$140,$A194)), """")"),"")</f>
        <v/>
      </c>
      <c r="G194" s="1" t="str">
        <f ca="1">IFERROR(__xludf.DUMMYFUNCTION("IFERROR(FILTER('Currently Exported'!G$3:G$140,EXACT('Currently Exported'!$A$3:$A$140,$A194)), """")"),"")</f>
        <v/>
      </c>
      <c r="H194" s="1" t="str">
        <f ca="1">IFERROR(__xludf.DUMMYFUNCTION("IFERROR(FILTER('Currently Exported'!H$3:H$140,EXACT('Currently Exported'!$A$3:$A$140,$A194)), """")"),"")</f>
        <v/>
      </c>
      <c r="I194" s="1" t="str">
        <f ca="1">IFERROR(__xludf.DUMMYFUNCTION("IFERROR(FILTER('Currently Exported'!I$3:I$140,EXACT('Currently Exported'!$A$3:$A$140,$A194)), """")"),"")</f>
        <v/>
      </c>
      <c r="J194" s="1" t="str">
        <f ca="1">IFERROR(__xludf.DUMMYFUNCTION("IFERROR(FILTER('Currently Exported'!J$3:J$140,EXACT('Currently Exported'!$A$3:$A$140,$A194)), """")"),"")</f>
        <v/>
      </c>
      <c r="K194" s="1" t="str">
        <f ca="1">IFERROR(__xludf.DUMMYFUNCTION("IFERROR(FILTER('Currently Exported'!K$3:K$140,EXACT('Currently Exported'!$A$3:$A$140,$A194)), """")"),"")</f>
        <v/>
      </c>
      <c r="L194" s="1" t="str">
        <f ca="1">IFERROR(__xludf.DUMMYFUNCTION("IFERROR(FILTER('Currently Exported'!L$3:L$140,EXACT('Currently Exported'!$A$3:$A$140,$A194)), """")"),"")</f>
        <v/>
      </c>
      <c r="M194" s="1" t="str">
        <f ca="1">IFERROR(__xludf.DUMMYFUNCTION("IFERROR(FILTER('Currently Exported'!M$3:M$140,EXACT('Currently Exported'!$A$3:$A$140,$A194)), """")"),"")</f>
        <v/>
      </c>
      <c r="N194" s="1" t="str">
        <f ca="1">IFERROR(__xludf.DUMMYFUNCTION("IFERROR(FILTER('Currently Exported'!N$3:N$140,EXACT('Currently Exported'!$A$3:$A$140,$A194)), """")"),"")</f>
        <v/>
      </c>
      <c r="O194" s="1" t="str">
        <f ca="1">IFERROR(__xludf.DUMMYFUNCTION("IFERROR(FILTER('Currently Exported'!O$3:O$140,EXACT('Currently Exported'!$A$3:$A$140,$A194)), """")"),"")</f>
        <v/>
      </c>
      <c r="P194" s="1" t="str">
        <f ca="1">IFERROR(__xludf.DUMMYFUNCTION("IFERROR(FILTER('Currently Exported'!P$3:P$140,EXACT('Currently Exported'!$A$3:$A$140,$A194)), """")"),"")</f>
        <v/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IFERROR(__xludf.DUMMYFUNCTION("IFERROR(FILTER('Currently Exported'!B$3:B$140,EXACT('Currently Exported'!$A$3:$A$140,$A195)), """")"),"")</f>
        <v/>
      </c>
      <c r="C195" s="1" t="str">
        <f ca="1">IFERROR(__xludf.DUMMYFUNCTION("IFERROR(FILTER('Currently Exported'!C$3:C$140,EXACT('Currently Exported'!$A$3:$A$140,$A195)), """")"),"")</f>
        <v/>
      </c>
      <c r="D195" s="1" t="str">
        <f ca="1">IFERROR(__xludf.DUMMYFUNCTION("IFERROR(FILTER('Currently Exported'!D$3:D$140,EXACT('Currently Exported'!$A$3:$A$140,$A195)), """")"),"")</f>
        <v/>
      </c>
      <c r="E195" s="1" t="str">
        <f ca="1">IFERROR(__xludf.DUMMYFUNCTION("IFERROR(FILTER('Currently Exported'!E$3:E$140,EXACT('Currently Exported'!$A$3:$A$140,$A195)), """")"),"")</f>
        <v/>
      </c>
      <c r="F195" s="1" t="str">
        <f ca="1">IFERROR(__xludf.DUMMYFUNCTION("IFERROR(FILTER('Currently Exported'!F$3:F$140,EXACT('Currently Exported'!$A$3:$A$140,$A195)), """")"),"")</f>
        <v/>
      </c>
      <c r="G195" s="1" t="str">
        <f ca="1">IFERROR(__xludf.DUMMYFUNCTION("IFERROR(FILTER('Currently Exported'!G$3:G$140,EXACT('Currently Exported'!$A$3:$A$140,$A195)), """")"),"")</f>
        <v/>
      </c>
      <c r="H195" s="1" t="str">
        <f ca="1">IFERROR(__xludf.DUMMYFUNCTION("IFERROR(FILTER('Currently Exported'!H$3:H$140,EXACT('Currently Exported'!$A$3:$A$140,$A195)), """")"),"")</f>
        <v/>
      </c>
      <c r="I195" s="1" t="str">
        <f ca="1">IFERROR(__xludf.DUMMYFUNCTION("IFERROR(FILTER('Currently Exported'!I$3:I$140,EXACT('Currently Exported'!$A$3:$A$140,$A195)), """")"),"")</f>
        <v/>
      </c>
      <c r="J195" s="1" t="str">
        <f ca="1">IFERROR(__xludf.DUMMYFUNCTION("IFERROR(FILTER('Currently Exported'!J$3:J$140,EXACT('Currently Exported'!$A$3:$A$140,$A195)), """")"),"")</f>
        <v/>
      </c>
      <c r="K195" s="1" t="str">
        <f ca="1">IFERROR(__xludf.DUMMYFUNCTION("IFERROR(FILTER('Currently Exported'!K$3:K$140,EXACT('Currently Exported'!$A$3:$A$140,$A195)), """")"),"")</f>
        <v/>
      </c>
      <c r="L195" s="1" t="str">
        <f ca="1">IFERROR(__xludf.DUMMYFUNCTION("IFERROR(FILTER('Currently Exported'!L$3:L$140,EXACT('Currently Exported'!$A$3:$A$140,$A195)), """")"),"")</f>
        <v/>
      </c>
      <c r="M195" s="1" t="str">
        <f ca="1">IFERROR(__xludf.DUMMYFUNCTION("IFERROR(FILTER('Currently Exported'!M$3:M$140,EXACT('Currently Exported'!$A$3:$A$140,$A195)), """")"),"")</f>
        <v/>
      </c>
      <c r="N195" s="1" t="str">
        <f ca="1">IFERROR(__xludf.DUMMYFUNCTION("IFERROR(FILTER('Currently Exported'!N$3:N$140,EXACT('Currently Exported'!$A$3:$A$140,$A195)), """")"),"")</f>
        <v/>
      </c>
      <c r="O195" s="1" t="str">
        <f ca="1">IFERROR(__xludf.DUMMYFUNCTION("IFERROR(FILTER('Currently Exported'!O$3:O$140,EXACT('Currently Exported'!$A$3:$A$140,$A195)), """")"),"")</f>
        <v/>
      </c>
      <c r="P195" s="1" t="str">
        <f ca="1">IFERROR(__xludf.DUMMYFUNCTION("IFERROR(FILTER('Currently Exported'!P$3:P$140,EXACT('Currently Exported'!$A$3:$A$140,$A195)), """")"),"")</f>
        <v/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IFERROR(__xludf.DUMMYFUNCTION("IFERROR(FILTER('Currently Exported'!B$3:B$140,EXACT('Currently Exported'!$A$3:$A$140,$A196)), """")"),"")</f>
        <v/>
      </c>
      <c r="C196" s="1" t="str">
        <f ca="1">IFERROR(__xludf.DUMMYFUNCTION("IFERROR(FILTER('Currently Exported'!C$3:C$140,EXACT('Currently Exported'!$A$3:$A$140,$A196)), """")"),"")</f>
        <v/>
      </c>
      <c r="D196" s="1" t="str">
        <f ca="1">IFERROR(__xludf.DUMMYFUNCTION("IFERROR(FILTER('Currently Exported'!D$3:D$140,EXACT('Currently Exported'!$A$3:$A$140,$A196)), """")"),"")</f>
        <v/>
      </c>
      <c r="E196" s="1" t="str">
        <f ca="1">IFERROR(__xludf.DUMMYFUNCTION("IFERROR(FILTER('Currently Exported'!E$3:E$140,EXACT('Currently Exported'!$A$3:$A$140,$A196)), """")"),"")</f>
        <v/>
      </c>
      <c r="F196" s="1" t="str">
        <f ca="1">IFERROR(__xludf.DUMMYFUNCTION("IFERROR(FILTER('Currently Exported'!F$3:F$140,EXACT('Currently Exported'!$A$3:$A$140,$A196)), """")"),"")</f>
        <v/>
      </c>
      <c r="G196" s="1" t="str">
        <f ca="1">IFERROR(__xludf.DUMMYFUNCTION("IFERROR(FILTER('Currently Exported'!G$3:G$140,EXACT('Currently Exported'!$A$3:$A$140,$A196)), """")"),"")</f>
        <v/>
      </c>
      <c r="H196" s="1" t="str">
        <f ca="1">IFERROR(__xludf.DUMMYFUNCTION("IFERROR(FILTER('Currently Exported'!H$3:H$140,EXACT('Currently Exported'!$A$3:$A$140,$A196)), """")"),"")</f>
        <v/>
      </c>
      <c r="I196" s="1" t="str">
        <f ca="1">IFERROR(__xludf.DUMMYFUNCTION("IFERROR(FILTER('Currently Exported'!I$3:I$140,EXACT('Currently Exported'!$A$3:$A$140,$A196)), """")"),"")</f>
        <v/>
      </c>
      <c r="J196" s="1" t="str">
        <f ca="1">IFERROR(__xludf.DUMMYFUNCTION("IFERROR(FILTER('Currently Exported'!J$3:J$140,EXACT('Currently Exported'!$A$3:$A$140,$A196)), """")"),"")</f>
        <v/>
      </c>
      <c r="K196" s="1" t="str">
        <f ca="1">IFERROR(__xludf.DUMMYFUNCTION("IFERROR(FILTER('Currently Exported'!K$3:K$140,EXACT('Currently Exported'!$A$3:$A$140,$A196)), """")"),"")</f>
        <v/>
      </c>
      <c r="L196" s="1" t="str">
        <f ca="1">IFERROR(__xludf.DUMMYFUNCTION("IFERROR(FILTER('Currently Exported'!L$3:L$140,EXACT('Currently Exported'!$A$3:$A$140,$A196)), """")"),"")</f>
        <v/>
      </c>
      <c r="M196" s="1" t="str">
        <f ca="1">IFERROR(__xludf.DUMMYFUNCTION("IFERROR(FILTER('Currently Exported'!M$3:M$140,EXACT('Currently Exported'!$A$3:$A$140,$A196)), """")"),"")</f>
        <v/>
      </c>
      <c r="N196" s="1" t="str">
        <f ca="1">IFERROR(__xludf.DUMMYFUNCTION("IFERROR(FILTER('Currently Exported'!N$3:N$140,EXACT('Currently Exported'!$A$3:$A$140,$A196)), """")"),"")</f>
        <v/>
      </c>
      <c r="O196" s="1" t="str">
        <f ca="1">IFERROR(__xludf.DUMMYFUNCTION("IFERROR(FILTER('Currently Exported'!O$3:O$140,EXACT('Currently Exported'!$A$3:$A$140,$A196)), """")"),"")</f>
        <v/>
      </c>
      <c r="P196" s="1" t="str">
        <f ca="1">IFERROR(__xludf.DUMMYFUNCTION("IFERROR(FILTER('Currently Exported'!P$3:P$140,EXACT('Currently Exported'!$A$3:$A$140,$A196)), """")"),"")</f>
        <v/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IFERROR(__xludf.DUMMYFUNCTION("IFERROR(FILTER('Currently Exported'!B$3:B$140,EXACT('Currently Exported'!$A$3:$A$140,$A197)), """")"),"")</f>
        <v/>
      </c>
      <c r="C197" s="1" t="str">
        <f ca="1">IFERROR(__xludf.DUMMYFUNCTION("IFERROR(FILTER('Currently Exported'!C$3:C$140,EXACT('Currently Exported'!$A$3:$A$140,$A197)), """")"),"")</f>
        <v/>
      </c>
      <c r="D197" s="1" t="str">
        <f ca="1">IFERROR(__xludf.DUMMYFUNCTION("IFERROR(FILTER('Currently Exported'!D$3:D$140,EXACT('Currently Exported'!$A$3:$A$140,$A197)), """")"),"")</f>
        <v/>
      </c>
      <c r="E197" s="1" t="str">
        <f ca="1">IFERROR(__xludf.DUMMYFUNCTION("IFERROR(FILTER('Currently Exported'!E$3:E$140,EXACT('Currently Exported'!$A$3:$A$140,$A197)), """")"),"")</f>
        <v/>
      </c>
      <c r="F197" s="1" t="str">
        <f ca="1">IFERROR(__xludf.DUMMYFUNCTION("IFERROR(FILTER('Currently Exported'!F$3:F$140,EXACT('Currently Exported'!$A$3:$A$140,$A197)), """")"),"")</f>
        <v/>
      </c>
      <c r="G197" s="1" t="str">
        <f ca="1">IFERROR(__xludf.DUMMYFUNCTION("IFERROR(FILTER('Currently Exported'!G$3:G$140,EXACT('Currently Exported'!$A$3:$A$140,$A197)), """")"),"")</f>
        <v/>
      </c>
      <c r="H197" s="1" t="str">
        <f ca="1">IFERROR(__xludf.DUMMYFUNCTION("IFERROR(FILTER('Currently Exported'!H$3:H$140,EXACT('Currently Exported'!$A$3:$A$140,$A197)), """")"),"")</f>
        <v/>
      </c>
      <c r="I197" s="1" t="str">
        <f ca="1">IFERROR(__xludf.DUMMYFUNCTION("IFERROR(FILTER('Currently Exported'!I$3:I$140,EXACT('Currently Exported'!$A$3:$A$140,$A197)), """")"),"")</f>
        <v/>
      </c>
      <c r="J197" s="1" t="str">
        <f ca="1">IFERROR(__xludf.DUMMYFUNCTION("IFERROR(FILTER('Currently Exported'!J$3:J$140,EXACT('Currently Exported'!$A$3:$A$140,$A197)), """")"),"")</f>
        <v/>
      </c>
      <c r="K197" s="1" t="str">
        <f ca="1">IFERROR(__xludf.DUMMYFUNCTION("IFERROR(FILTER('Currently Exported'!K$3:K$140,EXACT('Currently Exported'!$A$3:$A$140,$A197)), """")"),"")</f>
        <v/>
      </c>
      <c r="L197" s="1" t="str">
        <f ca="1">IFERROR(__xludf.DUMMYFUNCTION("IFERROR(FILTER('Currently Exported'!L$3:L$140,EXACT('Currently Exported'!$A$3:$A$140,$A197)), """")"),"")</f>
        <v/>
      </c>
      <c r="M197" s="1" t="str">
        <f ca="1">IFERROR(__xludf.DUMMYFUNCTION("IFERROR(FILTER('Currently Exported'!M$3:M$140,EXACT('Currently Exported'!$A$3:$A$140,$A197)), """")"),"")</f>
        <v/>
      </c>
      <c r="N197" s="1" t="str">
        <f ca="1">IFERROR(__xludf.DUMMYFUNCTION("IFERROR(FILTER('Currently Exported'!N$3:N$140,EXACT('Currently Exported'!$A$3:$A$140,$A197)), """")"),"")</f>
        <v/>
      </c>
      <c r="O197" s="1" t="str">
        <f ca="1">IFERROR(__xludf.DUMMYFUNCTION("IFERROR(FILTER('Currently Exported'!O$3:O$140,EXACT('Currently Exported'!$A$3:$A$140,$A197)), """")"),"")</f>
        <v/>
      </c>
      <c r="P197" s="1" t="str">
        <f ca="1">IFERROR(__xludf.DUMMYFUNCTION("IFERROR(FILTER('Currently Exported'!P$3:P$140,EXACT('Currently Exported'!$A$3:$A$140,$A197)), """")"),"")</f>
        <v/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IFERROR(__xludf.DUMMYFUNCTION("IFERROR(FILTER('Currently Exported'!B$3:B$140,EXACT('Currently Exported'!$A$3:$A$140,$A198)), """")"),"")</f>
        <v/>
      </c>
      <c r="C198" s="1" t="str">
        <f ca="1">IFERROR(__xludf.DUMMYFUNCTION("IFERROR(FILTER('Currently Exported'!C$3:C$140,EXACT('Currently Exported'!$A$3:$A$140,$A198)), """")"),"")</f>
        <v/>
      </c>
      <c r="D198" s="1" t="str">
        <f ca="1">IFERROR(__xludf.DUMMYFUNCTION("IFERROR(FILTER('Currently Exported'!D$3:D$140,EXACT('Currently Exported'!$A$3:$A$140,$A198)), """")"),"")</f>
        <v/>
      </c>
      <c r="E198" s="1" t="str">
        <f ca="1">IFERROR(__xludf.DUMMYFUNCTION("IFERROR(FILTER('Currently Exported'!E$3:E$140,EXACT('Currently Exported'!$A$3:$A$140,$A198)), """")"),"")</f>
        <v/>
      </c>
      <c r="F198" s="1" t="str">
        <f ca="1">IFERROR(__xludf.DUMMYFUNCTION("IFERROR(FILTER('Currently Exported'!F$3:F$140,EXACT('Currently Exported'!$A$3:$A$140,$A198)), """")"),"")</f>
        <v/>
      </c>
      <c r="G198" s="1" t="str">
        <f ca="1">IFERROR(__xludf.DUMMYFUNCTION("IFERROR(FILTER('Currently Exported'!G$3:G$140,EXACT('Currently Exported'!$A$3:$A$140,$A198)), """")"),"")</f>
        <v/>
      </c>
      <c r="H198" s="1" t="str">
        <f ca="1">IFERROR(__xludf.DUMMYFUNCTION("IFERROR(FILTER('Currently Exported'!H$3:H$140,EXACT('Currently Exported'!$A$3:$A$140,$A198)), """")"),"")</f>
        <v/>
      </c>
      <c r="I198" s="1" t="str">
        <f ca="1">IFERROR(__xludf.DUMMYFUNCTION("IFERROR(FILTER('Currently Exported'!I$3:I$140,EXACT('Currently Exported'!$A$3:$A$140,$A198)), """")"),"")</f>
        <v/>
      </c>
      <c r="J198" s="1" t="str">
        <f ca="1">IFERROR(__xludf.DUMMYFUNCTION("IFERROR(FILTER('Currently Exported'!J$3:J$140,EXACT('Currently Exported'!$A$3:$A$140,$A198)), """")"),"")</f>
        <v/>
      </c>
      <c r="K198" s="1" t="str">
        <f ca="1">IFERROR(__xludf.DUMMYFUNCTION("IFERROR(FILTER('Currently Exported'!K$3:K$140,EXACT('Currently Exported'!$A$3:$A$140,$A198)), """")"),"")</f>
        <v/>
      </c>
      <c r="L198" s="1" t="str">
        <f ca="1">IFERROR(__xludf.DUMMYFUNCTION("IFERROR(FILTER('Currently Exported'!L$3:L$140,EXACT('Currently Exported'!$A$3:$A$140,$A198)), """")"),"")</f>
        <v/>
      </c>
      <c r="M198" s="1" t="str">
        <f ca="1">IFERROR(__xludf.DUMMYFUNCTION("IFERROR(FILTER('Currently Exported'!M$3:M$140,EXACT('Currently Exported'!$A$3:$A$140,$A198)), """")"),"")</f>
        <v/>
      </c>
      <c r="N198" s="1" t="str">
        <f ca="1">IFERROR(__xludf.DUMMYFUNCTION("IFERROR(FILTER('Currently Exported'!N$3:N$140,EXACT('Currently Exported'!$A$3:$A$140,$A198)), """")"),"")</f>
        <v/>
      </c>
      <c r="O198" s="1" t="str">
        <f ca="1">IFERROR(__xludf.DUMMYFUNCTION("IFERROR(FILTER('Currently Exported'!O$3:O$140,EXACT('Currently Exported'!$A$3:$A$140,$A198)), """")"),"")</f>
        <v/>
      </c>
      <c r="P198" s="1" t="str">
        <f ca="1">IFERROR(__xludf.DUMMYFUNCTION("IFERROR(FILTER('Currently Exported'!P$3:P$140,EXACT('Currently Exported'!$A$3:$A$140,$A198)), """")"),"")</f>
        <v/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IFERROR(__xludf.DUMMYFUNCTION("IFERROR(FILTER('Currently Exported'!B$3:B$140,EXACT('Currently Exported'!$A$3:$A$140,$A199)), """")"),"")</f>
        <v/>
      </c>
      <c r="C199" s="1" t="str">
        <f ca="1">IFERROR(__xludf.DUMMYFUNCTION("IFERROR(FILTER('Currently Exported'!C$3:C$140,EXACT('Currently Exported'!$A$3:$A$140,$A199)), """")"),"")</f>
        <v/>
      </c>
      <c r="D199" s="1" t="str">
        <f ca="1">IFERROR(__xludf.DUMMYFUNCTION("IFERROR(FILTER('Currently Exported'!D$3:D$140,EXACT('Currently Exported'!$A$3:$A$140,$A199)), """")"),"")</f>
        <v/>
      </c>
      <c r="E199" s="1" t="str">
        <f ca="1">IFERROR(__xludf.DUMMYFUNCTION("IFERROR(FILTER('Currently Exported'!E$3:E$140,EXACT('Currently Exported'!$A$3:$A$140,$A199)), """")"),"")</f>
        <v/>
      </c>
      <c r="F199" s="1" t="str">
        <f ca="1">IFERROR(__xludf.DUMMYFUNCTION("IFERROR(FILTER('Currently Exported'!F$3:F$140,EXACT('Currently Exported'!$A$3:$A$140,$A199)), """")"),"")</f>
        <v/>
      </c>
      <c r="G199" s="1" t="str">
        <f ca="1">IFERROR(__xludf.DUMMYFUNCTION("IFERROR(FILTER('Currently Exported'!G$3:G$140,EXACT('Currently Exported'!$A$3:$A$140,$A199)), """")"),"")</f>
        <v/>
      </c>
      <c r="H199" s="1" t="str">
        <f ca="1">IFERROR(__xludf.DUMMYFUNCTION("IFERROR(FILTER('Currently Exported'!H$3:H$140,EXACT('Currently Exported'!$A$3:$A$140,$A199)), """")"),"")</f>
        <v/>
      </c>
      <c r="I199" s="1" t="str">
        <f ca="1">IFERROR(__xludf.DUMMYFUNCTION("IFERROR(FILTER('Currently Exported'!I$3:I$140,EXACT('Currently Exported'!$A$3:$A$140,$A199)), """")"),"")</f>
        <v/>
      </c>
      <c r="J199" s="1" t="str">
        <f ca="1">IFERROR(__xludf.DUMMYFUNCTION("IFERROR(FILTER('Currently Exported'!J$3:J$140,EXACT('Currently Exported'!$A$3:$A$140,$A199)), """")"),"")</f>
        <v/>
      </c>
      <c r="K199" s="1" t="str">
        <f ca="1">IFERROR(__xludf.DUMMYFUNCTION("IFERROR(FILTER('Currently Exported'!K$3:K$140,EXACT('Currently Exported'!$A$3:$A$140,$A199)), """")"),"")</f>
        <v/>
      </c>
      <c r="L199" s="1" t="str">
        <f ca="1">IFERROR(__xludf.DUMMYFUNCTION("IFERROR(FILTER('Currently Exported'!L$3:L$140,EXACT('Currently Exported'!$A$3:$A$140,$A199)), """")"),"")</f>
        <v/>
      </c>
      <c r="M199" s="1" t="str">
        <f ca="1">IFERROR(__xludf.DUMMYFUNCTION("IFERROR(FILTER('Currently Exported'!M$3:M$140,EXACT('Currently Exported'!$A$3:$A$140,$A199)), """")"),"")</f>
        <v/>
      </c>
      <c r="N199" s="1" t="str">
        <f ca="1">IFERROR(__xludf.DUMMYFUNCTION("IFERROR(FILTER('Currently Exported'!N$3:N$140,EXACT('Currently Exported'!$A$3:$A$140,$A199)), """")"),"")</f>
        <v/>
      </c>
      <c r="O199" s="1" t="str">
        <f ca="1">IFERROR(__xludf.DUMMYFUNCTION("IFERROR(FILTER('Currently Exported'!O$3:O$140,EXACT('Currently Exported'!$A$3:$A$140,$A199)), """")"),"")</f>
        <v/>
      </c>
      <c r="P199" s="1" t="str">
        <f ca="1">IFERROR(__xludf.DUMMYFUNCTION("IFERROR(FILTER('Currently Exported'!P$3:P$140,EXACT('Currently Exported'!$A$3:$A$140,$A199)), """")"),"")</f>
        <v/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IFERROR(__xludf.DUMMYFUNCTION("IFERROR(FILTER('Currently Exported'!B$3:B$140,EXACT('Currently Exported'!$A$3:$A$140,$A200)), """")"),"")</f>
        <v/>
      </c>
      <c r="C200" s="1" t="str">
        <f ca="1">IFERROR(__xludf.DUMMYFUNCTION("IFERROR(FILTER('Currently Exported'!C$3:C$140,EXACT('Currently Exported'!$A$3:$A$140,$A200)), """")"),"")</f>
        <v/>
      </c>
      <c r="D200" s="1" t="str">
        <f ca="1">IFERROR(__xludf.DUMMYFUNCTION("IFERROR(FILTER('Currently Exported'!D$3:D$140,EXACT('Currently Exported'!$A$3:$A$140,$A200)), """")"),"")</f>
        <v/>
      </c>
      <c r="E200" s="1" t="str">
        <f ca="1">IFERROR(__xludf.DUMMYFUNCTION("IFERROR(FILTER('Currently Exported'!E$3:E$140,EXACT('Currently Exported'!$A$3:$A$140,$A200)), """")"),"")</f>
        <v/>
      </c>
      <c r="F200" s="1" t="str">
        <f ca="1">IFERROR(__xludf.DUMMYFUNCTION("IFERROR(FILTER('Currently Exported'!F$3:F$140,EXACT('Currently Exported'!$A$3:$A$140,$A200)), """")"),"")</f>
        <v/>
      </c>
      <c r="G200" s="1" t="str">
        <f ca="1">IFERROR(__xludf.DUMMYFUNCTION("IFERROR(FILTER('Currently Exported'!G$3:G$140,EXACT('Currently Exported'!$A$3:$A$140,$A200)), """")"),"")</f>
        <v/>
      </c>
      <c r="H200" s="1" t="str">
        <f ca="1">IFERROR(__xludf.DUMMYFUNCTION("IFERROR(FILTER('Currently Exported'!H$3:H$140,EXACT('Currently Exported'!$A$3:$A$140,$A200)), """")"),"")</f>
        <v/>
      </c>
      <c r="I200" s="1" t="str">
        <f ca="1">IFERROR(__xludf.DUMMYFUNCTION("IFERROR(FILTER('Currently Exported'!I$3:I$140,EXACT('Currently Exported'!$A$3:$A$140,$A200)), """")"),"")</f>
        <v/>
      </c>
      <c r="J200" s="1" t="str">
        <f ca="1">IFERROR(__xludf.DUMMYFUNCTION("IFERROR(FILTER('Currently Exported'!J$3:J$140,EXACT('Currently Exported'!$A$3:$A$140,$A200)), """")"),"")</f>
        <v/>
      </c>
      <c r="K200" s="1" t="str">
        <f ca="1">IFERROR(__xludf.DUMMYFUNCTION("IFERROR(FILTER('Currently Exported'!K$3:K$140,EXACT('Currently Exported'!$A$3:$A$140,$A200)), """")"),"")</f>
        <v/>
      </c>
      <c r="L200" s="1" t="str">
        <f ca="1">IFERROR(__xludf.DUMMYFUNCTION("IFERROR(FILTER('Currently Exported'!L$3:L$140,EXACT('Currently Exported'!$A$3:$A$140,$A200)), """")"),"")</f>
        <v/>
      </c>
      <c r="M200" s="1" t="str">
        <f ca="1">IFERROR(__xludf.DUMMYFUNCTION("IFERROR(FILTER('Currently Exported'!M$3:M$140,EXACT('Currently Exported'!$A$3:$A$140,$A200)), """")"),"")</f>
        <v/>
      </c>
      <c r="N200" s="1" t="str">
        <f ca="1">IFERROR(__xludf.DUMMYFUNCTION("IFERROR(FILTER('Currently Exported'!N$3:N$140,EXACT('Currently Exported'!$A$3:$A$140,$A200)), """")"),"")</f>
        <v/>
      </c>
      <c r="O200" s="1" t="str">
        <f ca="1">IFERROR(__xludf.DUMMYFUNCTION("IFERROR(FILTER('Currently Exported'!O$3:O$140,EXACT('Currently Exported'!$A$3:$A$140,$A200)), """")"),"")</f>
        <v/>
      </c>
      <c r="P200" s="1" t="str">
        <f ca="1">IFERROR(__xludf.DUMMYFUNCTION("IFERROR(FILTER('Currently Exported'!P$3:P$140,EXACT('Currently Exported'!$A$3:$A$140,$A200)), """")"),"")</f>
        <v/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IFERROR(__xludf.DUMMYFUNCTION("IFERROR(FILTER('Currently Exported'!B$3:B$140,EXACT('Currently Exported'!$A$3:$A$140,$A201)), """")"),"")</f>
        <v/>
      </c>
      <c r="C201" s="1" t="str">
        <f ca="1">IFERROR(__xludf.DUMMYFUNCTION("IFERROR(FILTER('Currently Exported'!C$3:C$140,EXACT('Currently Exported'!$A$3:$A$140,$A201)), """")"),"")</f>
        <v/>
      </c>
      <c r="D201" s="1" t="str">
        <f ca="1">IFERROR(__xludf.DUMMYFUNCTION("IFERROR(FILTER('Currently Exported'!D$3:D$140,EXACT('Currently Exported'!$A$3:$A$140,$A201)), """")"),"")</f>
        <v/>
      </c>
      <c r="E201" s="1" t="str">
        <f ca="1">IFERROR(__xludf.DUMMYFUNCTION("IFERROR(FILTER('Currently Exported'!E$3:E$140,EXACT('Currently Exported'!$A$3:$A$140,$A201)), """")"),"")</f>
        <v/>
      </c>
      <c r="F201" s="1" t="str">
        <f ca="1">IFERROR(__xludf.DUMMYFUNCTION("IFERROR(FILTER('Currently Exported'!F$3:F$140,EXACT('Currently Exported'!$A$3:$A$140,$A201)), """")"),"")</f>
        <v/>
      </c>
      <c r="G201" s="1" t="str">
        <f ca="1">IFERROR(__xludf.DUMMYFUNCTION("IFERROR(FILTER('Currently Exported'!G$3:G$140,EXACT('Currently Exported'!$A$3:$A$140,$A201)), """")"),"")</f>
        <v/>
      </c>
      <c r="H201" s="1" t="str">
        <f ca="1">IFERROR(__xludf.DUMMYFUNCTION("IFERROR(FILTER('Currently Exported'!H$3:H$140,EXACT('Currently Exported'!$A$3:$A$140,$A201)), """")"),"")</f>
        <v/>
      </c>
      <c r="I201" s="1" t="str">
        <f ca="1">IFERROR(__xludf.DUMMYFUNCTION("IFERROR(FILTER('Currently Exported'!I$3:I$140,EXACT('Currently Exported'!$A$3:$A$140,$A201)), """")"),"")</f>
        <v/>
      </c>
      <c r="J201" s="1" t="str">
        <f ca="1">IFERROR(__xludf.DUMMYFUNCTION("IFERROR(FILTER('Currently Exported'!J$3:J$140,EXACT('Currently Exported'!$A$3:$A$140,$A201)), """")"),"")</f>
        <v/>
      </c>
      <c r="K201" s="1" t="str">
        <f ca="1">IFERROR(__xludf.DUMMYFUNCTION("IFERROR(FILTER('Currently Exported'!K$3:K$140,EXACT('Currently Exported'!$A$3:$A$140,$A201)), """")"),"")</f>
        <v/>
      </c>
      <c r="L201" s="1" t="str">
        <f ca="1">IFERROR(__xludf.DUMMYFUNCTION("IFERROR(FILTER('Currently Exported'!L$3:L$140,EXACT('Currently Exported'!$A$3:$A$140,$A201)), """")"),"")</f>
        <v/>
      </c>
      <c r="M201" s="1" t="str">
        <f ca="1">IFERROR(__xludf.DUMMYFUNCTION("IFERROR(FILTER('Currently Exported'!M$3:M$140,EXACT('Currently Exported'!$A$3:$A$140,$A201)), """")"),"")</f>
        <v/>
      </c>
      <c r="N201" s="1" t="str">
        <f ca="1">IFERROR(__xludf.DUMMYFUNCTION("IFERROR(FILTER('Currently Exported'!N$3:N$140,EXACT('Currently Exported'!$A$3:$A$140,$A201)), """")"),"")</f>
        <v/>
      </c>
      <c r="O201" s="1" t="str">
        <f ca="1">IFERROR(__xludf.DUMMYFUNCTION("IFERROR(FILTER('Currently Exported'!O$3:O$140,EXACT('Currently Exported'!$A$3:$A$140,$A201)), """")"),"")</f>
        <v/>
      </c>
      <c r="P201" s="1" t="str">
        <f ca="1">IFERROR(__xludf.DUMMYFUNCTION("IFERROR(FILTER('Currently Exported'!P$3:P$140,EXACT('Currently Exported'!$A$3:$A$140,$A201)), """")"),"")</f>
        <v/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IFERROR(__xludf.DUMMYFUNCTION("IFERROR(FILTER('Currently Exported'!B$3:B$140,EXACT('Currently Exported'!$A$3:$A$140,$A202)), """")"),"")</f>
        <v/>
      </c>
      <c r="C202" s="1" t="str">
        <f ca="1">IFERROR(__xludf.DUMMYFUNCTION("IFERROR(FILTER('Currently Exported'!C$3:C$140,EXACT('Currently Exported'!$A$3:$A$140,$A202)), """")"),"")</f>
        <v/>
      </c>
      <c r="D202" s="1" t="str">
        <f ca="1">IFERROR(__xludf.DUMMYFUNCTION("IFERROR(FILTER('Currently Exported'!D$3:D$140,EXACT('Currently Exported'!$A$3:$A$140,$A202)), """")"),"")</f>
        <v/>
      </c>
      <c r="E202" s="1" t="str">
        <f ca="1">IFERROR(__xludf.DUMMYFUNCTION("IFERROR(FILTER('Currently Exported'!E$3:E$140,EXACT('Currently Exported'!$A$3:$A$140,$A202)), """")"),"")</f>
        <v/>
      </c>
      <c r="F202" s="1" t="str">
        <f ca="1">IFERROR(__xludf.DUMMYFUNCTION("IFERROR(FILTER('Currently Exported'!F$3:F$140,EXACT('Currently Exported'!$A$3:$A$140,$A202)), """")"),"")</f>
        <v/>
      </c>
      <c r="G202" s="1" t="str">
        <f ca="1">IFERROR(__xludf.DUMMYFUNCTION("IFERROR(FILTER('Currently Exported'!G$3:G$140,EXACT('Currently Exported'!$A$3:$A$140,$A202)), """")"),"")</f>
        <v/>
      </c>
      <c r="H202" s="1" t="str">
        <f ca="1">IFERROR(__xludf.DUMMYFUNCTION("IFERROR(FILTER('Currently Exported'!H$3:H$140,EXACT('Currently Exported'!$A$3:$A$140,$A202)), """")"),"")</f>
        <v/>
      </c>
      <c r="I202" s="1" t="str">
        <f ca="1">IFERROR(__xludf.DUMMYFUNCTION("IFERROR(FILTER('Currently Exported'!I$3:I$140,EXACT('Currently Exported'!$A$3:$A$140,$A202)), """")"),"")</f>
        <v/>
      </c>
      <c r="J202" s="1" t="str">
        <f ca="1">IFERROR(__xludf.DUMMYFUNCTION("IFERROR(FILTER('Currently Exported'!J$3:J$140,EXACT('Currently Exported'!$A$3:$A$140,$A202)), """")"),"")</f>
        <v/>
      </c>
      <c r="K202" s="1" t="str">
        <f ca="1">IFERROR(__xludf.DUMMYFUNCTION("IFERROR(FILTER('Currently Exported'!K$3:K$140,EXACT('Currently Exported'!$A$3:$A$140,$A202)), """")"),"")</f>
        <v/>
      </c>
      <c r="L202" s="1" t="str">
        <f ca="1">IFERROR(__xludf.DUMMYFUNCTION("IFERROR(FILTER('Currently Exported'!L$3:L$140,EXACT('Currently Exported'!$A$3:$A$140,$A202)), """")"),"")</f>
        <v/>
      </c>
      <c r="M202" s="1" t="str">
        <f ca="1">IFERROR(__xludf.DUMMYFUNCTION("IFERROR(FILTER('Currently Exported'!M$3:M$140,EXACT('Currently Exported'!$A$3:$A$140,$A202)), """")"),"")</f>
        <v/>
      </c>
      <c r="N202" s="1" t="str">
        <f ca="1">IFERROR(__xludf.DUMMYFUNCTION("IFERROR(FILTER('Currently Exported'!N$3:N$140,EXACT('Currently Exported'!$A$3:$A$140,$A202)), """")"),"")</f>
        <v/>
      </c>
      <c r="O202" s="1" t="str">
        <f ca="1">IFERROR(__xludf.DUMMYFUNCTION("IFERROR(FILTER('Currently Exported'!O$3:O$140,EXACT('Currently Exported'!$A$3:$A$140,$A202)), """")"),"")</f>
        <v/>
      </c>
      <c r="P202" s="1" t="str">
        <f ca="1">IFERROR(__xludf.DUMMYFUNCTION("IFERROR(FILTER('Currently Exported'!P$3:P$140,EXACT('Currently Exported'!$A$3:$A$140,$A202)), """")"),"")</f>
        <v/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IFERROR(__xludf.DUMMYFUNCTION("IFERROR(FILTER('Currently Exported'!B$3:B$140,EXACT('Currently Exported'!$A$3:$A$140,$A203)), """")"),"")</f>
        <v/>
      </c>
      <c r="C203" s="1" t="str">
        <f ca="1">IFERROR(__xludf.DUMMYFUNCTION("IFERROR(FILTER('Currently Exported'!C$3:C$140,EXACT('Currently Exported'!$A$3:$A$140,$A203)), """")"),"")</f>
        <v/>
      </c>
      <c r="D203" s="1" t="str">
        <f ca="1">IFERROR(__xludf.DUMMYFUNCTION("IFERROR(FILTER('Currently Exported'!D$3:D$140,EXACT('Currently Exported'!$A$3:$A$140,$A203)), """")"),"")</f>
        <v/>
      </c>
      <c r="E203" s="1" t="str">
        <f ca="1">IFERROR(__xludf.DUMMYFUNCTION("IFERROR(FILTER('Currently Exported'!E$3:E$140,EXACT('Currently Exported'!$A$3:$A$140,$A203)), """")"),"")</f>
        <v/>
      </c>
      <c r="F203" s="1" t="str">
        <f ca="1">IFERROR(__xludf.DUMMYFUNCTION("IFERROR(FILTER('Currently Exported'!F$3:F$140,EXACT('Currently Exported'!$A$3:$A$140,$A203)), """")"),"")</f>
        <v/>
      </c>
      <c r="G203" s="1" t="str">
        <f ca="1">IFERROR(__xludf.DUMMYFUNCTION("IFERROR(FILTER('Currently Exported'!G$3:G$140,EXACT('Currently Exported'!$A$3:$A$140,$A203)), """")"),"")</f>
        <v/>
      </c>
      <c r="H203" s="1" t="str">
        <f ca="1">IFERROR(__xludf.DUMMYFUNCTION("IFERROR(FILTER('Currently Exported'!H$3:H$140,EXACT('Currently Exported'!$A$3:$A$140,$A203)), """")"),"")</f>
        <v/>
      </c>
      <c r="I203" s="1" t="str">
        <f ca="1">IFERROR(__xludf.DUMMYFUNCTION("IFERROR(FILTER('Currently Exported'!I$3:I$140,EXACT('Currently Exported'!$A$3:$A$140,$A203)), """")"),"")</f>
        <v/>
      </c>
      <c r="J203" s="1" t="str">
        <f ca="1">IFERROR(__xludf.DUMMYFUNCTION("IFERROR(FILTER('Currently Exported'!J$3:J$140,EXACT('Currently Exported'!$A$3:$A$140,$A203)), """")"),"")</f>
        <v/>
      </c>
      <c r="K203" s="1" t="str">
        <f ca="1">IFERROR(__xludf.DUMMYFUNCTION("IFERROR(FILTER('Currently Exported'!K$3:K$140,EXACT('Currently Exported'!$A$3:$A$140,$A203)), """")"),"")</f>
        <v/>
      </c>
      <c r="L203" s="1" t="str">
        <f ca="1">IFERROR(__xludf.DUMMYFUNCTION("IFERROR(FILTER('Currently Exported'!L$3:L$140,EXACT('Currently Exported'!$A$3:$A$140,$A203)), """")"),"")</f>
        <v/>
      </c>
      <c r="M203" s="1" t="str">
        <f ca="1">IFERROR(__xludf.DUMMYFUNCTION("IFERROR(FILTER('Currently Exported'!M$3:M$140,EXACT('Currently Exported'!$A$3:$A$140,$A203)), """")"),"")</f>
        <v/>
      </c>
      <c r="N203" s="1" t="str">
        <f ca="1">IFERROR(__xludf.DUMMYFUNCTION("IFERROR(FILTER('Currently Exported'!N$3:N$140,EXACT('Currently Exported'!$A$3:$A$140,$A203)), """")"),"")</f>
        <v/>
      </c>
      <c r="O203" s="1" t="str">
        <f ca="1">IFERROR(__xludf.DUMMYFUNCTION("IFERROR(FILTER('Currently Exported'!O$3:O$140,EXACT('Currently Exported'!$A$3:$A$140,$A203)), """")"),"")</f>
        <v/>
      </c>
      <c r="P203" s="1" t="str">
        <f ca="1">IFERROR(__xludf.DUMMYFUNCTION("IFERROR(FILTER('Currently Exported'!P$3:P$140,EXACT('Currently Exported'!$A$3:$A$140,$A203)), """")"),"")</f>
        <v/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IFERROR(__xludf.DUMMYFUNCTION("IFERROR(FILTER('Currently Exported'!B$3:B$140,EXACT('Currently Exported'!$A$3:$A$140,$A204)), """")"),"")</f>
        <v/>
      </c>
      <c r="C204" s="1" t="str">
        <f ca="1">IFERROR(__xludf.DUMMYFUNCTION("IFERROR(FILTER('Currently Exported'!C$3:C$140,EXACT('Currently Exported'!$A$3:$A$140,$A204)), """")"),"")</f>
        <v/>
      </c>
      <c r="D204" s="1" t="str">
        <f ca="1">IFERROR(__xludf.DUMMYFUNCTION("IFERROR(FILTER('Currently Exported'!D$3:D$140,EXACT('Currently Exported'!$A$3:$A$140,$A204)), """")"),"")</f>
        <v/>
      </c>
      <c r="E204" s="1" t="str">
        <f ca="1">IFERROR(__xludf.DUMMYFUNCTION("IFERROR(FILTER('Currently Exported'!E$3:E$140,EXACT('Currently Exported'!$A$3:$A$140,$A204)), """")"),"")</f>
        <v/>
      </c>
      <c r="F204" s="1" t="str">
        <f ca="1">IFERROR(__xludf.DUMMYFUNCTION("IFERROR(FILTER('Currently Exported'!F$3:F$140,EXACT('Currently Exported'!$A$3:$A$140,$A204)), """")"),"")</f>
        <v/>
      </c>
      <c r="G204" s="1" t="str">
        <f ca="1">IFERROR(__xludf.DUMMYFUNCTION("IFERROR(FILTER('Currently Exported'!G$3:G$140,EXACT('Currently Exported'!$A$3:$A$140,$A204)), """")"),"")</f>
        <v/>
      </c>
      <c r="H204" s="1" t="str">
        <f ca="1">IFERROR(__xludf.DUMMYFUNCTION("IFERROR(FILTER('Currently Exported'!H$3:H$140,EXACT('Currently Exported'!$A$3:$A$140,$A204)), """")"),"")</f>
        <v/>
      </c>
      <c r="I204" s="1" t="str">
        <f ca="1">IFERROR(__xludf.DUMMYFUNCTION("IFERROR(FILTER('Currently Exported'!I$3:I$140,EXACT('Currently Exported'!$A$3:$A$140,$A204)), """")"),"")</f>
        <v/>
      </c>
      <c r="J204" s="1" t="str">
        <f ca="1">IFERROR(__xludf.DUMMYFUNCTION("IFERROR(FILTER('Currently Exported'!J$3:J$140,EXACT('Currently Exported'!$A$3:$A$140,$A204)), """")"),"")</f>
        <v/>
      </c>
      <c r="K204" s="1" t="str">
        <f ca="1">IFERROR(__xludf.DUMMYFUNCTION("IFERROR(FILTER('Currently Exported'!K$3:K$140,EXACT('Currently Exported'!$A$3:$A$140,$A204)), """")"),"")</f>
        <v/>
      </c>
      <c r="L204" s="1" t="str">
        <f ca="1">IFERROR(__xludf.DUMMYFUNCTION("IFERROR(FILTER('Currently Exported'!L$3:L$140,EXACT('Currently Exported'!$A$3:$A$140,$A204)), """")"),"")</f>
        <v/>
      </c>
      <c r="M204" s="1" t="str">
        <f ca="1">IFERROR(__xludf.DUMMYFUNCTION("IFERROR(FILTER('Currently Exported'!M$3:M$140,EXACT('Currently Exported'!$A$3:$A$140,$A204)), """")"),"")</f>
        <v/>
      </c>
      <c r="N204" s="1" t="str">
        <f ca="1">IFERROR(__xludf.DUMMYFUNCTION("IFERROR(FILTER('Currently Exported'!N$3:N$140,EXACT('Currently Exported'!$A$3:$A$140,$A204)), """")"),"")</f>
        <v/>
      </c>
      <c r="O204" s="1" t="str">
        <f ca="1">IFERROR(__xludf.DUMMYFUNCTION("IFERROR(FILTER('Currently Exported'!O$3:O$140,EXACT('Currently Exported'!$A$3:$A$140,$A204)), """")"),"")</f>
        <v/>
      </c>
      <c r="P204" s="1" t="str">
        <f ca="1">IFERROR(__xludf.DUMMYFUNCTION("IFERROR(FILTER('Currently Exported'!P$3:P$140,EXACT('Currently Exported'!$A$3:$A$140,$A204)), """")"),"")</f>
        <v/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IFERROR(__xludf.DUMMYFUNCTION("IFERROR(FILTER('Currently Exported'!B$3:B$140,EXACT('Currently Exported'!$A$3:$A$140,$A205)), """")"),"")</f>
        <v/>
      </c>
      <c r="C205" s="1" t="str">
        <f ca="1">IFERROR(__xludf.DUMMYFUNCTION("IFERROR(FILTER('Currently Exported'!C$3:C$140,EXACT('Currently Exported'!$A$3:$A$140,$A205)), """")"),"")</f>
        <v/>
      </c>
      <c r="D205" s="1" t="str">
        <f ca="1">IFERROR(__xludf.DUMMYFUNCTION("IFERROR(FILTER('Currently Exported'!D$3:D$140,EXACT('Currently Exported'!$A$3:$A$140,$A205)), """")"),"")</f>
        <v/>
      </c>
      <c r="E205" s="1" t="str">
        <f ca="1">IFERROR(__xludf.DUMMYFUNCTION("IFERROR(FILTER('Currently Exported'!E$3:E$140,EXACT('Currently Exported'!$A$3:$A$140,$A205)), """")"),"")</f>
        <v/>
      </c>
      <c r="F205" s="1" t="str">
        <f ca="1">IFERROR(__xludf.DUMMYFUNCTION("IFERROR(FILTER('Currently Exported'!F$3:F$140,EXACT('Currently Exported'!$A$3:$A$140,$A205)), """")"),"")</f>
        <v/>
      </c>
      <c r="G205" s="1" t="str">
        <f ca="1">IFERROR(__xludf.DUMMYFUNCTION("IFERROR(FILTER('Currently Exported'!G$3:G$140,EXACT('Currently Exported'!$A$3:$A$140,$A205)), """")"),"")</f>
        <v/>
      </c>
      <c r="H205" s="1" t="str">
        <f ca="1">IFERROR(__xludf.DUMMYFUNCTION("IFERROR(FILTER('Currently Exported'!H$3:H$140,EXACT('Currently Exported'!$A$3:$A$140,$A205)), """")"),"")</f>
        <v/>
      </c>
      <c r="I205" s="1" t="str">
        <f ca="1">IFERROR(__xludf.DUMMYFUNCTION("IFERROR(FILTER('Currently Exported'!I$3:I$140,EXACT('Currently Exported'!$A$3:$A$140,$A205)), """")"),"")</f>
        <v/>
      </c>
      <c r="J205" s="1" t="str">
        <f ca="1">IFERROR(__xludf.DUMMYFUNCTION("IFERROR(FILTER('Currently Exported'!J$3:J$140,EXACT('Currently Exported'!$A$3:$A$140,$A205)), """")"),"")</f>
        <v/>
      </c>
      <c r="K205" s="1" t="str">
        <f ca="1">IFERROR(__xludf.DUMMYFUNCTION("IFERROR(FILTER('Currently Exported'!K$3:K$140,EXACT('Currently Exported'!$A$3:$A$140,$A205)), """")"),"")</f>
        <v/>
      </c>
      <c r="L205" s="1" t="str">
        <f ca="1">IFERROR(__xludf.DUMMYFUNCTION("IFERROR(FILTER('Currently Exported'!L$3:L$140,EXACT('Currently Exported'!$A$3:$A$140,$A205)), """")"),"")</f>
        <v/>
      </c>
      <c r="M205" s="1" t="str">
        <f ca="1">IFERROR(__xludf.DUMMYFUNCTION("IFERROR(FILTER('Currently Exported'!M$3:M$140,EXACT('Currently Exported'!$A$3:$A$140,$A205)), """")"),"")</f>
        <v/>
      </c>
      <c r="N205" s="1" t="str">
        <f ca="1">IFERROR(__xludf.DUMMYFUNCTION("IFERROR(FILTER('Currently Exported'!N$3:N$140,EXACT('Currently Exported'!$A$3:$A$140,$A205)), """")"),"")</f>
        <v/>
      </c>
      <c r="O205" s="1" t="str">
        <f ca="1">IFERROR(__xludf.DUMMYFUNCTION("IFERROR(FILTER('Currently Exported'!O$3:O$140,EXACT('Currently Exported'!$A$3:$A$140,$A205)), """")"),"")</f>
        <v/>
      </c>
      <c r="P205" s="1" t="str">
        <f ca="1">IFERROR(__xludf.DUMMYFUNCTION("IFERROR(FILTER('Currently Exported'!P$3:P$140,EXACT('Currently Exported'!$A$3:$A$140,$A205)), """")"),"")</f>
        <v/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IFERROR(__xludf.DUMMYFUNCTION("IFERROR(FILTER('Currently Exported'!B$3:B$140,EXACT('Currently Exported'!$A$3:$A$140,$A206)), """")"),"")</f>
        <v/>
      </c>
      <c r="C206" s="1" t="str">
        <f ca="1">IFERROR(__xludf.DUMMYFUNCTION("IFERROR(FILTER('Currently Exported'!C$3:C$140,EXACT('Currently Exported'!$A$3:$A$140,$A206)), """")"),"")</f>
        <v/>
      </c>
      <c r="D206" s="1" t="str">
        <f ca="1">IFERROR(__xludf.DUMMYFUNCTION("IFERROR(FILTER('Currently Exported'!D$3:D$140,EXACT('Currently Exported'!$A$3:$A$140,$A206)), """")"),"")</f>
        <v/>
      </c>
      <c r="E206" s="1" t="str">
        <f ca="1">IFERROR(__xludf.DUMMYFUNCTION("IFERROR(FILTER('Currently Exported'!E$3:E$140,EXACT('Currently Exported'!$A$3:$A$140,$A206)), """")"),"")</f>
        <v/>
      </c>
      <c r="F206" s="1" t="str">
        <f ca="1">IFERROR(__xludf.DUMMYFUNCTION("IFERROR(FILTER('Currently Exported'!F$3:F$140,EXACT('Currently Exported'!$A$3:$A$140,$A206)), """")"),"")</f>
        <v/>
      </c>
      <c r="G206" s="1" t="str">
        <f ca="1">IFERROR(__xludf.DUMMYFUNCTION("IFERROR(FILTER('Currently Exported'!G$3:G$140,EXACT('Currently Exported'!$A$3:$A$140,$A206)), """")"),"")</f>
        <v/>
      </c>
      <c r="H206" s="1" t="str">
        <f ca="1">IFERROR(__xludf.DUMMYFUNCTION("IFERROR(FILTER('Currently Exported'!H$3:H$140,EXACT('Currently Exported'!$A$3:$A$140,$A206)), """")"),"")</f>
        <v/>
      </c>
      <c r="I206" s="1" t="str">
        <f ca="1">IFERROR(__xludf.DUMMYFUNCTION("IFERROR(FILTER('Currently Exported'!I$3:I$140,EXACT('Currently Exported'!$A$3:$A$140,$A206)), """")"),"")</f>
        <v/>
      </c>
      <c r="J206" s="1" t="str">
        <f ca="1">IFERROR(__xludf.DUMMYFUNCTION("IFERROR(FILTER('Currently Exported'!J$3:J$140,EXACT('Currently Exported'!$A$3:$A$140,$A206)), """")"),"")</f>
        <v/>
      </c>
      <c r="K206" s="1" t="str">
        <f ca="1">IFERROR(__xludf.DUMMYFUNCTION("IFERROR(FILTER('Currently Exported'!K$3:K$140,EXACT('Currently Exported'!$A$3:$A$140,$A206)), """")"),"")</f>
        <v/>
      </c>
      <c r="L206" s="1" t="str">
        <f ca="1">IFERROR(__xludf.DUMMYFUNCTION("IFERROR(FILTER('Currently Exported'!L$3:L$140,EXACT('Currently Exported'!$A$3:$A$140,$A206)), """")"),"")</f>
        <v/>
      </c>
      <c r="M206" s="1" t="str">
        <f ca="1">IFERROR(__xludf.DUMMYFUNCTION("IFERROR(FILTER('Currently Exported'!M$3:M$140,EXACT('Currently Exported'!$A$3:$A$140,$A206)), """")"),"")</f>
        <v/>
      </c>
      <c r="N206" s="1" t="str">
        <f ca="1">IFERROR(__xludf.DUMMYFUNCTION("IFERROR(FILTER('Currently Exported'!N$3:N$140,EXACT('Currently Exported'!$A$3:$A$140,$A206)), """")"),"")</f>
        <v/>
      </c>
      <c r="O206" s="1" t="str">
        <f ca="1">IFERROR(__xludf.DUMMYFUNCTION("IFERROR(FILTER('Currently Exported'!O$3:O$140,EXACT('Currently Exported'!$A$3:$A$140,$A206)), """")"),"")</f>
        <v/>
      </c>
      <c r="P206" s="1" t="str">
        <f ca="1">IFERROR(__xludf.DUMMYFUNCTION("IFERROR(FILTER('Currently Exported'!P$3:P$140,EXACT('Currently Exported'!$A$3:$A$140,$A206)), """")"),"")</f>
        <v/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IFERROR(__xludf.DUMMYFUNCTION("IFERROR(FILTER('Currently Exported'!B$3:B$140,EXACT('Currently Exported'!$A$3:$A$140,$A207)), """")"),"")</f>
        <v/>
      </c>
      <c r="C207" s="1" t="str">
        <f ca="1">IFERROR(__xludf.DUMMYFUNCTION("IFERROR(FILTER('Currently Exported'!C$3:C$140,EXACT('Currently Exported'!$A$3:$A$140,$A207)), """")"),"")</f>
        <v/>
      </c>
      <c r="D207" s="1" t="str">
        <f ca="1">IFERROR(__xludf.DUMMYFUNCTION("IFERROR(FILTER('Currently Exported'!D$3:D$140,EXACT('Currently Exported'!$A$3:$A$140,$A207)), """")"),"")</f>
        <v/>
      </c>
      <c r="E207" s="1" t="str">
        <f ca="1">IFERROR(__xludf.DUMMYFUNCTION("IFERROR(FILTER('Currently Exported'!E$3:E$140,EXACT('Currently Exported'!$A$3:$A$140,$A207)), """")"),"")</f>
        <v/>
      </c>
      <c r="F207" s="1" t="str">
        <f ca="1">IFERROR(__xludf.DUMMYFUNCTION("IFERROR(FILTER('Currently Exported'!F$3:F$140,EXACT('Currently Exported'!$A$3:$A$140,$A207)), """")"),"")</f>
        <v/>
      </c>
      <c r="G207" s="1" t="str">
        <f ca="1">IFERROR(__xludf.DUMMYFUNCTION("IFERROR(FILTER('Currently Exported'!G$3:G$140,EXACT('Currently Exported'!$A$3:$A$140,$A207)), """")"),"")</f>
        <v/>
      </c>
      <c r="H207" s="1" t="str">
        <f ca="1">IFERROR(__xludf.DUMMYFUNCTION("IFERROR(FILTER('Currently Exported'!H$3:H$140,EXACT('Currently Exported'!$A$3:$A$140,$A207)), """")"),"")</f>
        <v/>
      </c>
      <c r="I207" s="1" t="str">
        <f ca="1">IFERROR(__xludf.DUMMYFUNCTION("IFERROR(FILTER('Currently Exported'!I$3:I$140,EXACT('Currently Exported'!$A$3:$A$140,$A207)), """")"),"")</f>
        <v/>
      </c>
      <c r="J207" s="1" t="str">
        <f ca="1">IFERROR(__xludf.DUMMYFUNCTION("IFERROR(FILTER('Currently Exported'!J$3:J$140,EXACT('Currently Exported'!$A$3:$A$140,$A207)), """")"),"")</f>
        <v/>
      </c>
      <c r="K207" s="1" t="str">
        <f ca="1">IFERROR(__xludf.DUMMYFUNCTION("IFERROR(FILTER('Currently Exported'!K$3:K$140,EXACT('Currently Exported'!$A$3:$A$140,$A207)), """")"),"")</f>
        <v/>
      </c>
      <c r="L207" s="1" t="str">
        <f ca="1">IFERROR(__xludf.DUMMYFUNCTION("IFERROR(FILTER('Currently Exported'!L$3:L$140,EXACT('Currently Exported'!$A$3:$A$140,$A207)), """")"),"")</f>
        <v/>
      </c>
      <c r="M207" s="1" t="str">
        <f ca="1">IFERROR(__xludf.DUMMYFUNCTION("IFERROR(FILTER('Currently Exported'!M$3:M$140,EXACT('Currently Exported'!$A$3:$A$140,$A207)), """")"),"")</f>
        <v/>
      </c>
      <c r="N207" s="1" t="str">
        <f ca="1">IFERROR(__xludf.DUMMYFUNCTION("IFERROR(FILTER('Currently Exported'!N$3:N$140,EXACT('Currently Exported'!$A$3:$A$140,$A207)), """")"),"")</f>
        <v/>
      </c>
      <c r="O207" s="1" t="str">
        <f ca="1">IFERROR(__xludf.DUMMYFUNCTION("IFERROR(FILTER('Currently Exported'!O$3:O$140,EXACT('Currently Exported'!$A$3:$A$140,$A207)), """")"),"")</f>
        <v/>
      </c>
      <c r="P207" s="1" t="str">
        <f ca="1">IFERROR(__xludf.DUMMYFUNCTION("IFERROR(FILTER('Currently Exported'!P$3:P$140,EXACT('Currently Exported'!$A$3:$A$140,$A207)), """")"),"")</f>
        <v/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IFERROR(__xludf.DUMMYFUNCTION("IFERROR(FILTER('Currently Exported'!B$3:B$140,EXACT('Currently Exported'!$A$3:$A$140,$A208)), """")"),"")</f>
        <v/>
      </c>
      <c r="C208" s="1" t="str">
        <f ca="1">IFERROR(__xludf.DUMMYFUNCTION("IFERROR(FILTER('Currently Exported'!C$3:C$140,EXACT('Currently Exported'!$A$3:$A$140,$A208)), """")"),"")</f>
        <v/>
      </c>
      <c r="D208" s="1" t="str">
        <f ca="1">IFERROR(__xludf.DUMMYFUNCTION("IFERROR(FILTER('Currently Exported'!D$3:D$140,EXACT('Currently Exported'!$A$3:$A$140,$A208)), """")"),"")</f>
        <v/>
      </c>
      <c r="E208" s="1" t="str">
        <f ca="1">IFERROR(__xludf.DUMMYFUNCTION("IFERROR(FILTER('Currently Exported'!E$3:E$140,EXACT('Currently Exported'!$A$3:$A$140,$A208)), """")"),"")</f>
        <v/>
      </c>
      <c r="F208" s="1" t="str">
        <f ca="1">IFERROR(__xludf.DUMMYFUNCTION("IFERROR(FILTER('Currently Exported'!F$3:F$140,EXACT('Currently Exported'!$A$3:$A$140,$A208)), """")"),"")</f>
        <v/>
      </c>
      <c r="G208" s="1" t="str">
        <f ca="1">IFERROR(__xludf.DUMMYFUNCTION("IFERROR(FILTER('Currently Exported'!G$3:G$140,EXACT('Currently Exported'!$A$3:$A$140,$A208)), """")"),"")</f>
        <v/>
      </c>
      <c r="H208" s="1" t="str">
        <f ca="1">IFERROR(__xludf.DUMMYFUNCTION("IFERROR(FILTER('Currently Exported'!H$3:H$140,EXACT('Currently Exported'!$A$3:$A$140,$A208)), """")"),"")</f>
        <v/>
      </c>
      <c r="I208" s="1" t="str">
        <f ca="1">IFERROR(__xludf.DUMMYFUNCTION("IFERROR(FILTER('Currently Exported'!I$3:I$140,EXACT('Currently Exported'!$A$3:$A$140,$A208)), """")"),"")</f>
        <v/>
      </c>
      <c r="J208" s="1" t="str">
        <f ca="1">IFERROR(__xludf.DUMMYFUNCTION("IFERROR(FILTER('Currently Exported'!J$3:J$140,EXACT('Currently Exported'!$A$3:$A$140,$A208)), """")"),"")</f>
        <v/>
      </c>
      <c r="K208" s="1" t="str">
        <f ca="1">IFERROR(__xludf.DUMMYFUNCTION("IFERROR(FILTER('Currently Exported'!K$3:K$140,EXACT('Currently Exported'!$A$3:$A$140,$A208)), """")"),"")</f>
        <v/>
      </c>
      <c r="L208" s="1" t="str">
        <f ca="1">IFERROR(__xludf.DUMMYFUNCTION("IFERROR(FILTER('Currently Exported'!L$3:L$140,EXACT('Currently Exported'!$A$3:$A$140,$A208)), """")"),"")</f>
        <v/>
      </c>
      <c r="M208" s="1" t="str">
        <f ca="1">IFERROR(__xludf.DUMMYFUNCTION("IFERROR(FILTER('Currently Exported'!M$3:M$140,EXACT('Currently Exported'!$A$3:$A$140,$A208)), """")"),"")</f>
        <v/>
      </c>
      <c r="N208" s="1" t="str">
        <f ca="1">IFERROR(__xludf.DUMMYFUNCTION("IFERROR(FILTER('Currently Exported'!N$3:N$140,EXACT('Currently Exported'!$A$3:$A$140,$A208)), """")"),"")</f>
        <v/>
      </c>
      <c r="O208" s="1" t="str">
        <f ca="1">IFERROR(__xludf.DUMMYFUNCTION("IFERROR(FILTER('Currently Exported'!O$3:O$140,EXACT('Currently Exported'!$A$3:$A$140,$A208)), """")"),"")</f>
        <v/>
      </c>
      <c r="P208" s="1" t="str">
        <f ca="1">IFERROR(__xludf.DUMMYFUNCTION("IFERROR(FILTER('Currently Exported'!P$3:P$140,EXACT('Currently Exported'!$A$3:$A$140,$A208)), """")"),"")</f>
        <v/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IFERROR(__xludf.DUMMYFUNCTION("IFERROR(FILTER('Currently Exported'!B$3:B$140,EXACT('Currently Exported'!$A$3:$A$140,$A209)), """")"),"")</f>
        <v/>
      </c>
      <c r="C209" s="1" t="str">
        <f ca="1">IFERROR(__xludf.DUMMYFUNCTION("IFERROR(FILTER('Currently Exported'!C$3:C$140,EXACT('Currently Exported'!$A$3:$A$140,$A209)), """")"),"")</f>
        <v/>
      </c>
      <c r="D209" s="1" t="str">
        <f ca="1">IFERROR(__xludf.DUMMYFUNCTION("IFERROR(FILTER('Currently Exported'!D$3:D$140,EXACT('Currently Exported'!$A$3:$A$140,$A209)), """")"),"")</f>
        <v/>
      </c>
      <c r="E209" s="1" t="str">
        <f ca="1">IFERROR(__xludf.DUMMYFUNCTION("IFERROR(FILTER('Currently Exported'!E$3:E$140,EXACT('Currently Exported'!$A$3:$A$140,$A209)), """")"),"")</f>
        <v/>
      </c>
      <c r="F209" s="1" t="str">
        <f ca="1">IFERROR(__xludf.DUMMYFUNCTION("IFERROR(FILTER('Currently Exported'!F$3:F$140,EXACT('Currently Exported'!$A$3:$A$140,$A209)), """")"),"")</f>
        <v/>
      </c>
      <c r="G209" s="1" t="str">
        <f ca="1">IFERROR(__xludf.DUMMYFUNCTION("IFERROR(FILTER('Currently Exported'!G$3:G$140,EXACT('Currently Exported'!$A$3:$A$140,$A209)), """")"),"")</f>
        <v/>
      </c>
      <c r="H209" s="1" t="str">
        <f ca="1">IFERROR(__xludf.DUMMYFUNCTION("IFERROR(FILTER('Currently Exported'!H$3:H$140,EXACT('Currently Exported'!$A$3:$A$140,$A209)), """")"),"")</f>
        <v/>
      </c>
      <c r="I209" s="1" t="str">
        <f ca="1">IFERROR(__xludf.DUMMYFUNCTION("IFERROR(FILTER('Currently Exported'!I$3:I$140,EXACT('Currently Exported'!$A$3:$A$140,$A209)), """")"),"")</f>
        <v/>
      </c>
      <c r="J209" s="1" t="str">
        <f ca="1">IFERROR(__xludf.DUMMYFUNCTION("IFERROR(FILTER('Currently Exported'!J$3:J$140,EXACT('Currently Exported'!$A$3:$A$140,$A209)), """")"),"")</f>
        <v/>
      </c>
      <c r="K209" s="1" t="str">
        <f ca="1">IFERROR(__xludf.DUMMYFUNCTION("IFERROR(FILTER('Currently Exported'!K$3:K$140,EXACT('Currently Exported'!$A$3:$A$140,$A209)), """")"),"")</f>
        <v/>
      </c>
      <c r="L209" s="1" t="str">
        <f ca="1">IFERROR(__xludf.DUMMYFUNCTION("IFERROR(FILTER('Currently Exported'!L$3:L$140,EXACT('Currently Exported'!$A$3:$A$140,$A209)), """")"),"")</f>
        <v/>
      </c>
      <c r="M209" s="1" t="str">
        <f ca="1">IFERROR(__xludf.DUMMYFUNCTION("IFERROR(FILTER('Currently Exported'!M$3:M$140,EXACT('Currently Exported'!$A$3:$A$140,$A209)), """")"),"")</f>
        <v/>
      </c>
      <c r="N209" s="1" t="str">
        <f ca="1">IFERROR(__xludf.DUMMYFUNCTION("IFERROR(FILTER('Currently Exported'!N$3:N$140,EXACT('Currently Exported'!$A$3:$A$140,$A209)), """")"),"")</f>
        <v/>
      </c>
      <c r="O209" s="1" t="str">
        <f ca="1">IFERROR(__xludf.DUMMYFUNCTION("IFERROR(FILTER('Currently Exported'!O$3:O$140,EXACT('Currently Exported'!$A$3:$A$140,$A209)), """")"),"")</f>
        <v/>
      </c>
      <c r="P209" s="1" t="str">
        <f ca="1">IFERROR(__xludf.DUMMYFUNCTION("IFERROR(FILTER('Currently Exported'!P$3:P$140,EXACT('Currently Exported'!$A$3:$A$140,$A209)), """")"),"")</f>
        <v/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IFERROR(__xludf.DUMMYFUNCTION("IFERROR(FILTER('Currently Exported'!B$3:B$140,EXACT('Currently Exported'!$A$3:$A$140,$A210)), """")"),"")</f>
        <v/>
      </c>
      <c r="C210" s="1" t="str">
        <f ca="1">IFERROR(__xludf.DUMMYFUNCTION("IFERROR(FILTER('Currently Exported'!C$3:C$140,EXACT('Currently Exported'!$A$3:$A$140,$A210)), """")"),"")</f>
        <v/>
      </c>
      <c r="D210" s="1" t="str">
        <f ca="1">IFERROR(__xludf.DUMMYFUNCTION("IFERROR(FILTER('Currently Exported'!D$3:D$140,EXACT('Currently Exported'!$A$3:$A$140,$A210)), """")"),"")</f>
        <v/>
      </c>
      <c r="E210" s="1" t="str">
        <f ca="1">IFERROR(__xludf.DUMMYFUNCTION("IFERROR(FILTER('Currently Exported'!E$3:E$140,EXACT('Currently Exported'!$A$3:$A$140,$A210)), """")"),"")</f>
        <v/>
      </c>
      <c r="F210" s="1" t="str">
        <f ca="1">IFERROR(__xludf.DUMMYFUNCTION("IFERROR(FILTER('Currently Exported'!F$3:F$140,EXACT('Currently Exported'!$A$3:$A$140,$A210)), """")"),"")</f>
        <v/>
      </c>
      <c r="G210" s="1" t="str">
        <f ca="1">IFERROR(__xludf.DUMMYFUNCTION("IFERROR(FILTER('Currently Exported'!G$3:G$140,EXACT('Currently Exported'!$A$3:$A$140,$A210)), """")"),"")</f>
        <v/>
      </c>
      <c r="H210" s="1" t="str">
        <f ca="1">IFERROR(__xludf.DUMMYFUNCTION("IFERROR(FILTER('Currently Exported'!H$3:H$140,EXACT('Currently Exported'!$A$3:$A$140,$A210)), """")"),"")</f>
        <v/>
      </c>
      <c r="I210" s="1" t="str">
        <f ca="1">IFERROR(__xludf.DUMMYFUNCTION("IFERROR(FILTER('Currently Exported'!I$3:I$140,EXACT('Currently Exported'!$A$3:$A$140,$A210)), """")"),"")</f>
        <v/>
      </c>
      <c r="J210" s="1" t="str">
        <f ca="1">IFERROR(__xludf.DUMMYFUNCTION("IFERROR(FILTER('Currently Exported'!J$3:J$140,EXACT('Currently Exported'!$A$3:$A$140,$A210)), """")"),"")</f>
        <v/>
      </c>
      <c r="K210" s="1" t="str">
        <f ca="1">IFERROR(__xludf.DUMMYFUNCTION("IFERROR(FILTER('Currently Exported'!K$3:K$140,EXACT('Currently Exported'!$A$3:$A$140,$A210)), """")"),"")</f>
        <v/>
      </c>
      <c r="L210" s="1" t="str">
        <f ca="1">IFERROR(__xludf.DUMMYFUNCTION("IFERROR(FILTER('Currently Exported'!L$3:L$140,EXACT('Currently Exported'!$A$3:$A$140,$A210)), """")"),"")</f>
        <v/>
      </c>
      <c r="M210" s="1" t="str">
        <f ca="1">IFERROR(__xludf.DUMMYFUNCTION("IFERROR(FILTER('Currently Exported'!M$3:M$140,EXACT('Currently Exported'!$A$3:$A$140,$A210)), """")"),"")</f>
        <v/>
      </c>
      <c r="N210" s="1" t="str">
        <f ca="1">IFERROR(__xludf.DUMMYFUNCTION("IFERROR(FILTER('Currently Exported'!N$3:N$140,EXACT('Currently Exported'!$A$3:$A$140,$A210)), """")"),"")</f>
        <v/>
      </c>
      <c r="O210" s="1" t="str">
        <f ca="1">IFERROR(__xludf.DUMMYFUNCTION("IFERROR(FILTER('Currently Exported'!O$3:O$140,EXACT('Currently Exported'!$A$3:$A$140,$A210)), """")"),"")</f>
        <v/>
      </c>
      <c r="P210" s="1" t="str">
        <f ca="1">IFERROR(__xludf.DUMMYFUNCTION("IFERROR(FILTER('Currently Exported'!P$3:P$140,EXACT('Currently Exported'!$A$3:$A$140,$A210)), """")"),"")</f>
        <v/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IFERROR(__xludf.DUMMYFUNCTION("IFERROR(FILTER('Currently Exported'!B$3:B$140,EXACT('Currently Exported'!$A$3:$A$140,$A211)), """")"),"")</f>
        <v/>
      </c>
      <c r="C211" s="1" t="str">
        <f ca="1">IFERROR(__xludf.DUMMYFUNCTION("IFERROR(FILTER('Currently Exported'!C$3:C$140,EXACT('Currently Exported'!$A$3:$A$140,$A211)), """")"),"")</f>
        <v/>
      </c>
      <c r="D211" s="1" t="str">
        <f ca="1">IFERROR(__xludf.DUMMYFUNCTION("IFERROR(FILTER('Currently Exported'!D$3:D$140,EXACT('Currently Exported'!$A$3:$A$140,$A211)), """")"),"")</f>
        <v/>
      </c>
      <c r="E211" s="1" t="str">
        <f ca="1">IFERROR(__xludf.DUMMYFUNCTION("IFERROR(FILTER('Currently Exported'!E$3:E$140,EXACT('Currently Exported'!$A$3:$A$140,$A211)), """")"),"")</f>
        <v/>
      </c>
      <c r="F211" s="1" t="str">
        <f ca="1">IFERROR(__xludf.DUMMYFUNCTION("IFERROR(FILTER('Currently Exported'!F$3:F$140,EXACT('Currently Exported'!$A$3:$A$140,$A211)), """")"),"")</f>
        <v/>
      </c>
      <c r="G211" s="1" t="str">
        <f ca="1">IFERROR(__xludf.DUMMYFUNCTION("IFERROR(FILTER('Currently Exported'!G$3:G$140,EXACT('Currently Exported'!$A$3:$A$140,$A211)), """")"),"")</f>
        <v/>
      </c>
      <c r="H211" s="1" t="str">
        <f ca="1">IFERROR(__xludf.DUMMYFUNCTION("IFERROR(FILTER('Currently Exported'!H$3:H$140,EXACT('Currently Exported'!$A$3:$A$140,$A211)), """")"),"")</f>
        <v/>
      </c>
      <c r="I211" s="1" t="str">
        <f ca="1">IFERROR(__xludf.DUMMYFUNCTION("IFERROR(FILTER('Currently Exported'!I$3:I$140,EXACT('Currently Exported'!$A$3:$A$140,$A211)), """")"),"")</f>
        <v/>
      </c>
      <c r="J211" s="1" t="str">
        <f ca="1">IFERROR(__xludf.DUMMYFUNCTION("IFERROR(FILTER('Currently Exported'!J$3:J$140,EXACT('Currently Exported'!$A$3:$A$140,$A211)), """")"),"")</f>
        <v/>
      </c>
      <c r="K211" s="1" t="str">
        <f ca="1">IFERROR(__xludf.DUMMYFUNCTION("IFERROR(FILTER('Currently Exported'!K$3:K$140,EXACT('Currently Exported'!$A$3:$A$140,$A211)), """")"),"")</f>
        <v/>
      </c>
      <c r="L211" s="1" t="str">
        <f ca="1">IFERROR(__xludf.DUMMYFUNCTION("IFERROR(FILTER('Currently Exported'!L$3:L$140,EXACT('Currently Exported'!$A$3:$A$140,$A211)), """")"),"")</f>
        <v/>
      </c>
      <c r="M211" s="1" t="str">
        <f ca="1">IFERROR(__xludf.DUMMYFUNCTION("IFERROR(FILTER('Currently Exported'!M$3:M$140,EXACT('Currently Exported'!$A$3:$A$140,$A211)), """")"),"")</f>
        <v/>
      </c>
      <c r="N211" s="1" t="str">
        <f ca="1">IFERROR(__xludf.DUMMYFUNCTION("IFERROR(FILTER('Currently Exported'!N$3:N$140,EXACT('Currently Exported'!$A$3:$A$140,$A211)), """")"),"")</f>
        <v/>
      </c>
      <c r="O211" s="1" t="str">
        <f ca="1">IFERROR(__xludf.DUMMYFUNCTION("IFERROR(FILTER('Currently Exported'!O$3:O$140,EXACT('Currently Exported'!$A$3:$A$140,$A211)), """")"),"")</f>
        <v/>
      </c>
      <c r="P211" s="1" t="str">
        <f ca="1">IFERROR(__xludf.DUMMYFUNCTION("IFERROR(FILTER('Currently Exported'!P$3:P$140,EXACT('Currently Exported'!$A$3:$A$140,$A211)), """")"),"")</f>
        <v/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IFERROR(__xludf.DUMMYFUNCTION("IFERROR(FILTER('Currently Exported'!B$3:B$140,EXACT('Currently Exported'!$A$3:$A$140,$A212)), """")"),"")</f>
        <v/>
      </c>
      <c r="C212" s="1" t="str">
        <f ca="1">IFERROR(__xludf.DUMMYFUNCTION("IFERROR(FILTER('Currently Exported'!C$3:C$140,EXACT('Currently Exported'!$A$3:$A$140,$A212)), """")"),"")</f>
        <v/>
      </c>
      <c r="D212" s="1" t="str">
        <f ca="1">IFERROR(__xludf.DUMMYFUNCTION("IFERROR(FILTER('Currently Exported'!D$3:D$140,EXACT('Currently Exported'!$A$3:$A$140,$A212)), """")"),"")</f>
        <v/>
      </c>
      <c r="E212" s="1" t="str">
        <f ca="1">IFERROR(__xludf.DUMMYFUNCTION("IFERROR(FILTER('Currently Exported'!E$3:E$140,EXACT('Currently Exported'!$A$3:$A$140,$A212)), """")"),"")</f>
        <v/>
      </c>
      <c r="F212" s="1" t="str">
        <f ca="1">IFERROR(__xludf.DUMMYFUNCTION("IFERROR(FILTER('Currently Exported'!F$3:F$140,EXACT('Currently Exported'!$A$3:$A$140,$A212)), """")"),"")</f>
        <v/>
      </c>
      <c r="G212" s="1" t="str">
        <f ca="1">IFERROR(__xludf.DUMMYFUNCTION("IFERROR(FILTER('Currently Exported'!G$3:G$140,EXACT('Currently Exported'!$A$3:$A$140,$A212)), """")"),"")</f>
        <v/>
      </c>
      <c r="H212" s="1" t="str">
        <f ca="1">IFERROR(__xludf.DUMMYFUNCTION("IFERROR(FILTER('Currently Exported'!H$3:H$140,EXACT('Currently Exported'!$A$3:$A$140,$A212)), """")"),"")</f>
        <v/>
      </c>
      <c r="I212" s="1" t="str">
        <f ca="1">IFERROR(__xludf.DUMMYFUNCTION("IFERROR(FILTER('Currently Exported'!I$3:I$140,EXACT('Currently Exported'!$A$3:$A$140,$A212)), """")"),"")</f>
        <v/>
      </c>
      <c r="J212" s="1" t="str">
        <f ca="1">IFERROR(__xludf.DUMMYFUNCTION("IFERROR(FILTER('Currently Exported'!J$3:J$140,EXACT('Currently Exported'!$A$3:$A$140,$A212)), """")"),"")</f>
        <v/>
      </c>
      <c r="K212" s="1" t="str">
        <f ca="1">IFERROR(__xludf.DUMMYFUNCTION("IFERROR(FILTER('Currently Exported'!K$3:K$140,EXACT('Currently Exported'!$A$3:$A$140,$A212)), """")"),"")</f>
        <v/>
      </c>
      <c r="L212" s="1" t="str">
        <f ca="1">IFERROR(__xludf.DUMMYFUNCTION("IFERROR(FILTER('Currently Exported'!L$3:L$140,EXACT('Currently Exported'!$A$3:$A$140,$A212)), """")"),"")</f>
        <v/>
      </c>
      <c r="M212" s="1" t="str">
        <f ca="1">IFERROR(__xludf.DUMMYFUNCTION("IFERROR(FILTER('Currently Exported'!M$3:M$140,EXACT('Currently Exported'!$A$3:$A$140,$A212)), """")"),"")</f>
        <v/>
      </c>
      <c r="N212" s="1" t="str">
        <f ca="1">IFERROR(__xludf.DUMMYFUNCTION("IFERROR(FILTER('Currently Exported'!N$3:N$140,EXACT('Currently Exported'!$A$3:$A$140,$A212)), """")"),"")</f>
        <v/>
      </c>
      <c r="O212" s="1" t="str">
        <f ca="1">IFERROR(__xludf.DUMMYFUNCTION("IFERROR(FILTER('Currently Exported'!O$3:O$140,EXACT('Currently Exported'!$A$3:$A$140,$A212)), """")"),"")</f>
        <v/>
      </c>
      <c r="P212" s="1" t="str">
        <f ca="1">IFERROR(__xludf.DUMMYFUNCTION("IFERROR(FILTER('Currently Exported'!P$3:P$140,EXACT('Currently Exported'!$A$3:$A$140,$A212)), """")"),"")</f>
        <v/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IFERROR(__xludf.DUMMYFUNCTION("IFERROR(FILTER('Currently Exported'!B$3:B$140,EXACT('Currently Exported'!$A$3:$A$140,$A213)), """")"),"")</f>
        <v/>
      </c>
      <c r="C213" s="1" t="str">
        <f ca="1">IFERROR(__xludf.DUMMYFUNCTION("IFERROR(FILTER('Currently Exported'!C$3:C$140,EXACT('Currently Exported'!$A$3:$A$140,$A213)), """")"),"")</f>
        <v/>
      </c>
      <c r="D213" s="1" t="str">
        <f ca="1">IFERROR(__xludf.DUMMYFUNCTION("IFERROR(FILTER('Currently Exported'!D$3:D$140,EXACT('Currently Exported'!$A$3:$A$140,$A213)), """")"),"")</f>
        <v/>
      </c>
      <c r="E213" s="1" t="str">
        <f ca="1">IFERROR(__xludf.DUMMYFUNCTION("IFERROR(FILTER('Currently Exported'!E$3:E$140,EXACT('Currently Exported'!$A$3:$A$140,$A213)), """")"),"")</f>
        <v/>
      </c>
      <c r="F213" s="1" t="str">
        <f ca="1">IFERROR(__xludf.DUMMYFUNCTION("IFERROR(FILTER('Currently Exported'!F$3:F$140,EXACT('Currently Exported'!$A$3:$A$140,$A213)), """")"),"")</f>
        <v/>
      </c>
      <c r="G213" s="1" t="str">
        <f ca="1">IFERROR(__xludf.DUMMYFUNCTION("IFERROR(FILTER('Currently Exported'!G$3:G$140,EXACT('Currently Exported'!$A$3:$A$140,$A213)), """")"),"")</f>
        <v/>
      </c>
      <c r="H213" s="1" t="str">
        <f ca="1">IFERROR(__xludf.DUMMYFUNCTION("IFERROR(FILTER('Currently Exported'!H$3:H$140,EXACT('Currently Exported'!$A$3:$A$140,$A213)), """")"),"")</f>
        <v/>
      </c>
      <c r="I213" s="1" t="str">
        <f ca="1">IFERROR(__xludf.DUMMYFUNCTION("IFERROR(FILTER('Currently Exported'!I$3:I$140,EXACT('Currently Exported'!$A$3:$A$140,$A213)), """")"),"")</f>
        <v/>
      </c>
      <c r="J213" s="1" t="str">
        <f ca="1">IFERROR(__xludf.DUMMYFUNCTION("IFERROR(FILTER('Currently Exported'!J$3:J$140,EXACT('Currently Exported'!$A$3:$A$140,$A213)), """")"),"")</f>
        <v/>
      </c>
      <c r="K213" s="1" t="str">
        <f ca="1">IFERROR(__xludf.DUMMYFUNCTION("IFERROR(FILTER('Currently Exported'!K$3:K$140,EXACT('Currently Exported'!$A$3:$A$140,$A213)), """")"),"")</f>
        <v/>
      </c>
      <c r="L213" s="1" t="str">
        <f ca="1">IFERROR(__xludf.DUMMYFUNCTION("IFERROR(FILTER('Currently Exported'!L$3:L$140,EXACT('Currently Exported'!$A$3:$A$140,$A213)), """")"),"")</f>
        <v/>
      </c>
      <c r="M213" s="1" t="str">
        <f ca="1">IFERROR(__xludf.DUMMYFUNCTION("IFERROR(FILTER('Currently Exported'!M$3:M$140,EXACT('Currently Exported'!$A$3:$A$140,$A213)), """")"),"")</f>
        <v/>
      </c>
      <c r="N213" s="1" t="str">
        <f ca="1">IFERROR(__xludf.DUMMYFUNCTION("IFERROR(FILTER('Currently Exported'!N$3:N$140,EXACT('Currently Exported'!$A$3:$A$140,$A213)), """")"),"")</f>
        <v/>
      </c>
      <c r="O213" s="1" t="str">
        <f ca="1">IFERROR(__xludf.DUMMYFUNCTION("IFERROR(FILTER('Currently Exported'!O$3:O$140,EXACT('Currently Exported'!$A$3:$A$140,$A213)), """")"),"")</f>
        <v/>
      </c>
      <c r="P213" s="1" t="str">
        <f ca="1">IFERROR(__xludf.DUMMYFUNCTION("IFERROR(FILTER('Currently Exported'!P$3:P$140,EXACT('Currently Exported'!$A$3:$A$140,$A213)), """")"),"")</f>
        <v/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IFERROR(__xludf.DUMMYFUNCTION("IFERROR(FILTER('Currently Exported'!B$3:B$140,EXACT('Currently Exported'!$A$3:$A$140,$A214)), """")"),"")</f>
        <v/>
      </c>
      <c r="C214" s="1" t="str">
        <f ca="1">IFERROR(__xludf.DUMMYFUNCTION("IFERROR(FILTER('Currently Exported'!C$3:C$140,EXACT('Currently Exported'!$A$3:$A$140,$A214)), """")"),"")</f>
        <v/>
      </c>
      <c r="D214" s="1" t="str">
        <f ca="1">IFERROR(__xludf.DUMMYFUNCTION("IFERROR(FILTER('Currently Exported'!D$3:D$140,EXACT('Currently Exported'!$A$3:$A$140,$A214)), """")"),"")</f>
        <v/>
      </c>
      <c r="E214" s="1" t="str">
        <f ca="1">IFERROR(__xludf.DUMMYFUNCTION("IFERROR(FILTER('Currently Exported'!E$3:E$140,EXACT('Currently Exported'!$A$3:$A$140,$A214)), """")"),"")</f>
        <v/>
      </c>
      <c r="F214" s="1" t="str">
        <f ca="1">IFERROR(__xludf.DUMMYFUNCTION("IFERROR(FILTER('Currently Exported'!F$3:F$140,EXACT('Currently Exported'!$A$3:$A$140,$A214)), """")"),"")</f>
        <v/>
      </c>
      <c r="G214" s="1" t="str">
        <f ca="1">IFERROR(__xludf.DUMMYFUNCTION("IFERROR(FILTER('Currently Exported'!G$3:G$140,EXACT('Currently Exported'!$A$3:$A$140,$A214)), """")"),"")</f>
        <v/>
      </c>
      <c r="H214" s="1" t="str">
        <f ca="1">IFERROR(__xludf.DUMMYFUNCTION("IFERROR(FILTER('Currently Exported'!H$3:H$140,EXACT('Currently Exported'!$A$3:$A$140,$A214)), """")"),"")</f>
        <v/>
      </c>
      <c r="I214" s="1" t="str">
        <f ca="1">IFERROR(__xludf.DUMMYFUNCTION("IFERROR(FILTER('Currently Exported'!I$3:I$140,EXACT('Currently Exported'!$A$3:$A$140,$A214)), """")"),"")</f>
        <v/>
      </c>
      <c r="J214" s="1" t="str">
        <f ca="1">IFERROR(__xludf.DUMMYFUNCTION("IFERROR(FILTER('Currently Exported'!J$3:J$140,EXACT('Currently Exported'!$A$3:$A$140,$A214)), """")"),"")</f>
        <v/>
      </c>
      <c r="K214" s="1" t="str">
        <f ca="1">IFERROR(__xludf.DUMMYFUNCTION("IFERROR(FILTER('Currently Exported'!K$3:K$140,EXACT('Currently Exported'!$A$3:$A$140,$A214)), """")"),"")</f>
        <v/>
      </c>
      <c r="L214" s="1" t="str">
        <f ca="1">IFERROR(__xludf.DUMMYFUNCTION("IFERROR(FILTER('Currently Exported'!L$3:L$140,EXACT('Currently Exported'!$A$3:$A$140,$A214)), """")"),"")</f>
        <v/>
      </c>
      <c r="M214" s="1" t="str">
        <f ca="1">IFERROR(__xludf.DUMMYFUNCTION("IFERROR(FILTER('Currently Exported'!M$3:M$140,EXACT('Currently Exported'!$A$3:$A$140,$A214)), """")"),"")</f>
        <v/>
      </c>
      <c r="N214" s="1" t="str">
        <f ca="1">IFERROR(__xludf.DUMMYFUNCTION("IFERROR(FILTER('Currently Exported'!N$3:N$140,EXACT('Currently Exported'!$A$3:$A$140,$A214)), """")"),"")</f>
        <v/>
      </c>
      <c r="O214" s="1" t="str">
        <f ca="1">IFERROR(__xludf.DUMMYFUNCTION("IFERROR(FILTER('Currently Exported'!O$3:O$140,EXACT('Currently Exported'!$A$3:$A$140,$A214)), """")"),"")</f>
        <v/>
      </c>
      <c r="P214" s="1" t="str">
        <f ca="1">IFERROR(__xludf.DUMMYFUNCTION("IFERROR(FILTER('Currently Exported'!P$3:P$140,EXACT('Currently Exported'!$A$3:$A$140,$A214)), """")"),"")</f>
        <v/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IFERROR(__xludf.DUMMYFUNCTION("IFERROR(FILTER('Currently Exported'!B$3:B$140,EXACT('Currently Exported'!$A$3:$A$140,$A215)), """")"),"")</f>
        <v/>
      </c>
      <c r="C215" s="1" t="str">
        <f ca="1">IFERROR(__xludf.DUMMYFUNCTION("IFERROR(FILTER('Currently Exported'!C$3:C$140,EXACT('Currently Exported'!$A$3:$A$140,$A215)), """")"),"")</f>
        <v/>
      </c>
      <c r="D215" s="1" t="str">
        <f ca="1">IFERROR(__xludf.DUMMYFUNCTION("IFERROR(FILTER('Currently Exported'!D$3:D$140,EXACT('Currently Exported'!$A$3:$A$140,$A215)), """")"),"")</f>
        <v/>
      </c>
      <c r="E215" s="1" t="str">
        <f ca="1">IFERROR(__xludf.DUMMYFUNCTION("IFERROR(FILTER('Currently Exported'!E$3:E$140,EXACT('Currently Exported'!$A$3:$A$140,$A215)), """")"),"")</f>
        <v/>
      </c>
      <c r="F215" s="1" t="str">
        <f ca="1">IFERROR(__xludf.DUMMYFUNCTION("IFERROR(FILTER('Currently Exported'!F$3:F$140,EXACT('Currently Exported'!$A$3:$A$140,$A215)), """")"),"")</f>
        <v/>
      </c>
      <c r="G215" s="1" t="str">
        <f ca="1">IFERROR(__xludf.DUMMYFUNCTION("IFERROR(FILTER('Currently Exported'!G$3:G$140,EXACT('Currently Exported'!$A$3:$A$140,$A215)), """")"),"")</f>
        <v/>
      </c>
      <c r="H215" s="1" t="str">
        <f ca="1">IFERROR(__xludf.DUMMYFUNCTION("IFERROR(FILTER('Currently Exported'!H$3:H$140,EXACT('Currently Exported'!$A$3:$A$140,$A215)), """")"),"")</f>
        <v/>
      </c>
      <c r="I215" s="1" t="str">
        <f ca="1">IFERROR(__xludf.DUMMYFUNCTION("IFERROR(FILTER('Currently Exported'!I$3:I$140,EXACT('Currently Exported'!$A$3:$A$140,$A215)), """")"),"")</f>
        <v/>
      </c>
      <c r="J215" s="1" t="str">
        <f ca="1">IFERROR(__xludf.DUMMYFUNCTION("IFERROR(FILTER('Currently Exported'!J$3:J$140,EXACT('Currently Exported'!$A$3:$A$140,$A215)), """")"),"")</f>
        <v/>
      </c>
      <c r="K215" s="1" t="str">
        <f ca="1">IFERROR(__xludf.DUMMYFUNCTION("IFERROR(FILTER('Currently Exported'!K$3:K$140,EXACT('Currently Exported'!$A$3:$A$140,$A215)), """")"),"")</f>
        <v/>
      </c>
      <c r="L215" s="1" t="str">
        <f ca="1">IFERROR(__xludf.DUMMYFUNCTION("IFERROR(FILTER('Currently Exported'!L$3:L$140,EXACT('Currently Exported'!$A$3:$A$140,$A215)), """")"),"")</f>
        <v/>
      </c>
      <c r="M215" s="1" t="str">
        <f ca="1">IFERROR(__xludf.DUMMYFUNCTION("IFERROR(FILTER('Currently Exported'!M$3:M$140,EXACT('Currently Exported'!$A$3:$A$140,$A215)), """")"),"")</f>
        <v/>
      </c>
      <c r="N215" s="1" t="str">
        <f ca="1">IFERROR(__xludf.DUMMYFUNCTION("IFERROR(FILTER('Currently Exported'!N$3:N$140,EXACT('Currently Exported'!$A$3:$A$140,$A215)), """")"),"")</f>
        <v/>
      </c>
      <c r="O215" s="1" t="str">
        <f ca="1">IFERROR(__xludf.DUMMYFUNCTION("IFERROR(FILTER('Currently Exported'!O$3:O$140,EXACT('Currently Exported'!$A$3:$A$140,$A215)), """")"),"")</f>
        <v/>
      </c>
      <c r="P215" s="1" t="str">
        <f ca="1">IFERROR(__xludf.DUMMYFUNCTION("IFERROR(FILTER('Currently Exported'!P$3:P$140,EXACT('Currently Exported'!$A$3:$A$140,$A215)), """")"),"")</f>
        <v/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IFERROR(__xludf.DUMMYFUNCTION("IFERROR(FILTER('Currently Exported'!B$3:B$140,EXACT('Currently Exported'!$A$3:$A$140,$A216)), """")"),"")</f>
        <v/>
      </c>
      <c r="C216" s="1" t="str">
        <f ca="1">IFERROR(__xludf.DUMMYFUNCTION("IFERROR(FILTER('Currently Exported'!C$3:C$140,EXACT('Currently Exported'!$A$3:$A$140,$A216)), """")"),"")</f>
        <v/>
      </c>
      <c r="D216" s="1" t="str">
        <f ca="1">IFERROR(__xludf.DUMMYFUNCTION("IFERROR(FILTER('Currently Exported'!D$3:D$140,EXACT('Currently Exported'!$A$3:$A$140,$A216)), """")"),"")</f>
        <v/>
      </c>
      <c r="E216" s="1" t="str">
        <f ca="1">IFERROR(__xludf.DUMMYFUNCTION("IFERROR(FILTER('Currently Exported'!E$3:E$140,EXACT('Currently Exported'!$A$3:$A$140,$A216)), """")"),"")</f>
        <v/>
      </c>
      <c r="F216" s="1" t="str">
        <f ca="1">IFERROR(__xludf.DUMMYFUNCTION("IFERROR(FILTER('Currently Exported'!F$3:F$140,EXACT('Currently Exported'!$A$3:$A$140,$A216)), """")"),"")</f>
        <v/>
      </c>
      <c r="G216" s="1" t="str">
        <f ca="1">IFERROR(__xludf.DUMMYFUNCTION("IFERROR(FILTER('Currently Exported'!G$3:G$140,EXACT('Currently Exported'!$A$3:$A$140,$A216)), """")"),"")</f>
        <v/>
      </c>
      <c r="H216" s="1" t="str">
        <f ca="1">IFERROR(__xludf.DUMMYFUNCTION("IFERROR(FILTER('Currently Exported'!H$3:H$140,EXACT('Currently Exported'!$A$3:$A$140,$A216)), """")"),"")</f>
        <v/>
      </c>
      <c r="I216" s="1" t="str">
        <f ca="1">IFERROR(__xludf.DUMMYFUNCTION("IFERROR(FILTER('Currently Exported'!I$3:I$140,EXACT('Currently Exported'!$A$3:$A$140,$A216)), """")"),"")</f>
        <v/>
      </c>
      <c r="J216" s="1" t="str">
        <f ca="1">IFERROR(__xludf.DUMMYFUNCTION("IFERROR(FILTER('Currently Exported'!J$3:J$140,EXACT('Currently Exported'!$A$3:$A$140,$A216)), """")"),"")</f>
        <v/>
      </c>
      <c r="K216" s="1" t="str">
        <f ca="1">IFERROR(__xludf.DUMMYFUNCTION("IFERROR(FILTER('Currently Exported'!K$3:K$140,EXACT('Currently Exported'!$A$3:$A$140,$A216)), """")"),"")</f>
        <v/>
      </c>
      <c r="L216" s="1" t="str">
        <f ca="1">IFERROR(__xludf.DUMMYFUNCTION("IFERROR(FILTER('Currently Exported'!L$3:L$140,EXACT('Currently Exported'!$A$3:$A$140,$A216)), """")"),"")</f>
        <v/>
      </c>
      <c r="M216" s="1" t="str">
        <f ca="1">IFERROR(__xludf.DUMMYFUNCTION("IFERROR(FILTER('Currently Exported'!M$3:M$140,EXACT('Currently Exported'!$A$3:$A$140,$A216)), """")"),"")</f>
        <v/>
      </c>
      <c r="N216" s="1" t="str">
        <f ca="1">IFERROR(__xludf.DUMMYFUNCTION("IFERROR(FILTER('Currently Exported'!N$3:N$140,EXACT('Currently Exported'!$A$3:$A$140,$A216)), """")"),"")</f>
        <v/>
      </c>
      <c r="O216" s="1" t="str">
        <f ca="1">IFERROR(__xludf.DUMMYFUNCTION("IFERROR(FILTER('Currently Exported'!O$3:O$140,EXACT('Currently Exported'!$A$3:$A$140,$A216)), """")"),"")</f>
        <v/>
      </c>
      <c r="P216" s="1" t="str">
        <f ca="1">IFERROR(__xludf.DUMMYFUNCTION("IFERROR(FILTER('Currently Exported'!P$3:P$140,EXACT('Currently Exported'!$A$3:$A$140,$A216)), """")"),"")</f>
        <v/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IFERROR(__xludf.DUMMYFUNCTION("IFERROR(FILTER('Currently Exported'!B$3:B$140,EXACT('Currently Exported'!$A$3:$A$140,$A217)), """")"),"")</f>
        <v/>
      </c>
      <c r="C217" s="1" t="str">
        <f ca="1">IFERROR(__xludf.DUMMYFUNCTION("IFERROR(FILTER('Currently Exported'!C$3:C$140,EXACT('Currently Exported'!$A$3:$A$140,$A217)), """")"),"")</f>
        <v/>
      </c>
      <c r="D217" s="1" t="str">
        <f ca="1">IFERROR(__xludf.DUMMYFUNCTION("IFERROR(FILTER('Currently Exported'!D$3:D$140,EXACT('Currently Exported'!$A$3:$A$140,$A217)), """")"),"")</f>
        <v/>
      </c>
      <c r="E217" s="1" t="str">
        <f ca="1">IFERROR(__xludf.DUMMYFUNCTION("IFERROR(FILTER('Currently Exported'!E$3:E$140,EXACT('Currently Exported'!$A$3:$A$140,$A217)), """")"),"")</f>
        <v/>
      </c>
      <c r="F217" s="1" t="str">
        <f ca="1">IFERROR(__xludf.DUMMYFUNCTION("IFERROR(FILTER('Currently Exported'!F$3:F$140,EXACT('Currently Exported'!$A$3:$A$140,$A217)), """")"),"")</f>
        <v/>
      </c>
      <c r="G217" s="1" t="str">
        <f ca="1">IFERROR(__xludf.DUMMYFUNCTION("IFERROR(FILTER('Currently Exported'!G$3:G$140,EXACT('Currently Exported'!$A$3:$A$140,$A217)), """")"),"")</f>
        <v/>
      </c>
      <c r="H217" s="1" t="str">
        <f ca="1">IFERROR(__xludf.DUMMYFUNCTION("IFERROR(FILTER('Currently Exported'!H$3:H$140,EXACT('Currently Exported'!$A$3:$A$140,$A217)), """")"),"")</f>
        <v/>
      </c>
      <c r="I217" s="1" t="str">
        <f ca="1">IFERROR(__xludf.DUMMYFUNCTION("IFERROR(FILTER('Currently Exported'!I$3:I$140,EXACT('Currently Exported'!$A$3:$A$140,$A217)), """")"),"")</f>
        <v/>
      </c>
      <c r="J217" s="1" t="str">
        <f ca="1">IFERROR(__xludf.DUMMYFUNCTION("IFERROR(FILTER('Currently Exported'!J$3:J$140,EXACT('Currently Exported'!$A$3:$A$140,$A217)), """")"),"")</f>
        <v/>
      </c>
      <c r="K217" s="1" t="str">
        <f ca="1">IFERROR(__xludf.DUMMYFUNCTION("IFERROR(FILTER('Currently Exported'!K$3:K$140,EXACT('Currently Exported'!$A$3:$A$140,$A217)), """")"),"")</f>
        <v/>
      </c>
      <c r="L217" s="1" t="str">
        <f ca="1">IFERROR(__xludf.DUMMYFUNCTION("IFERROR(FILTER('Currently Exported'!L$3:L$140,EXACT('Currently Exported'!$A$3:$A$140,$A217)), """")"),"")</f>
        <v/>
      </c>
      <c r="M217" s="1" t="str">
        <f ca="1">IFERROR(__xludf.DUMMYFUNCTION("IFERROR(FILTER('Currently Exported'!M$3:M$140,EXACT('Currently Exported'!$A$3:$A$140,$A217)), """")"),"")</f>
        <v/>
      </c>
      <c r="N217" s="1" t="str">
        <f ca="1">IFERROR(__xludf.DUMMYFUNCTION("IFERROR(FILTER('Currently Exported'!N$3:N$140,EXACT('Currently Exported'!$A$3:$A$140,$A217)), """")"),"")</f>
        <v/>
      </c>
      <c r="O217" s="1" t="str">
        <f ca="1">IFERROR(__xludf.DUMMYFUNCTION("IFERROR(FILTER('Currently Exported'!O$3:O$140,EXACT('Currently Exported'!$A$3:$A$140,$A217)), """")"),"")</f>
        <v/>
      </c>
      <c r="P217" s="1" t="str">
        <f ca="1">IFERROR(__xludf.DUMMYFUNCTION("IFERROR(FILTER('Currently Exported'!P$3:P$140,EXACT('Currently Exported'!$A$3:$A$140,$A217)), """")"),"")</f>
        <v/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IFERROR(__xludf.DUMMYFUNCTION("IFERROR(FILTER('Currently Exported'!B$3:B$140,EXACT('Currently Exported'!$A$3:$A$140,$A218)), """")"),"")</f>
        <v/>
      </c>
      <c r="C218" s="1" t="str">
        <f ca="1">IFERROR(__xludf.DUMMYFUNCTION("IFERROR(FILTER('Currently Exported'!C$3:C$140,EXACT('Currently Exported'!$A$3:$A$140,$A218)), """")"),"")</f>
        <v/>
      </c>
      <c r="D218" s="1" t="str">
        <f ca="1">IFERROR(__xludf.DUMMYFUNCTION("IFERROR(FILTER('Currently Exported'!D$3:D$140,EXACT('Currently Exported'!$A$3:$A$140,$A218)), """")"),"")</f>
        <v/>
      </c>
      <c r="E218" s="1" t="str">
        <f ca="1">IFERROR(__xludf.DUMMYFUNCTION("IFERROR(FILTER('Currently Exported'!E$3:E$140,EXACT('Currently Exported'!$A$3:$A$140,$A218)), """")"),"")</f>
        <v/>
      </c>
      <c r="F218" s="1" t="str">
        <f ca="1">IFERROR(__xludf.DUMMYFUNCTION("IFERROR(FILTER('Currently Exported'!F$3:F$140,EXACT('Currently Exported'!$A$3:$A$140,$A218)), """")"),"")</f>
        <v/>
      </c>
      <c r="G218" s="1" t="str">
        <f ca="1">IFERROR(__xludf.DUMMYFUNCTION("IFERROR(FILTER('Currently Exported'!G$3:G$140,EXACT('Currently Exported'!$A$3:$A$140,$A218)), """")"),"")</f>
        <v/>
      </c>
      <c r="H218" s="1" t="str">
        <f ca="1">IFERROR(__xludf.DUMMYFUNCTION("IFERROR(FILTER('Currently Exported'!H$3:H$140,EXACT('Currently Exported'!$A$3:$A$140,$A218)), """")"),"")</f>
        <v/>
      </c>
      <c r="I218" s="1" t="str">
        <f ca="1">IFERROR(__xludf.DUMMYFUNCTION("IFERROR(FILTER('Currently Exported'!I$3:I$140,EXACT('Currently Exported'!$A$3:$A$140,$A218)), """")"),"")</f>
        <v/>
      </c>
      <c r="J218" s="1" t="str">
        <f ca="1">IFERROR(__xludf.DUMMYFUNCTION("IFERROR(FILTER('Currently Exported'!J$3:J$140,EXACT('Currently Exported'!$A$3:$A$140,$A218)), """")"),"")</f>
        <v/>
      </c>
      <c r="K218" s="1" t="str">
        <f ca="1">IFERROR(__xludf.DUMMYFUNCTION("IFERROR(FILTER('Currently Exported'!K$3:K$140,EXACT('Currently Exported'!$A$3:$A$140,$A218)), """")"),"")</f>
        <v/>
      </c>
      <c r="L218" s="1" t="str">
        <f ca="1">IFERROR(__xludf.DUMMYFUNCTION("IFERROR(FILTER('Currently Exported'!L$3:L$140,EXACT('Currently Exported'!$A$3:$A$140,$A218)), """")"),"")</f>
        <v/>
      </c>
      <c r="M218" s="1" t="str">
        <f ca="1">IFERROR(__xludf.DUMMYFUNCTION("IFERROR(FILTER('Currently Exported'!M$3:M$140,EXACT('Currently Exported'!$A$3:$A$140,$A218)), """")"),"")</f>
        <v/>
      </c>
      <c r="N218" s="1" t="str">
        <f ca="1">IFERROR(__xludf.DUMMYFUNCTION("IFERROR(FILTER('Currently Exported'!N$3:N$140,EXACT('Currently Exported'!$A$3:$A$140,$A218)), """")"),"")</f>
        <v/>
      </c>
      <c r="O218" s="1" t="str">
        <f ca="1">IFERROR(__xludf.DUMMYFUNCTION("IFERROR(FILTER('Currently Exported'!O$3:O$140,EXACT('Currently Exported'!$A$3:$A$140,$A218)), """")"),"")</f>
        <v/>
      </c>
      <c r="P218" s="1" t="str">
        <f ca="1">IFERROR(__xludf.DUMMYFUNCTION("IFERROR(FILTER('Currently Exported'!P$3:P$140,EXACT('Currently Exported'!$A$3:$A$140,$A218)), """")"),"")</f>
        <v/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IFERROR(__xludf.DUMMYFUNCTION("IFERROR(FILTER('Currently Exported'!B$3:B$140,EXACT('Currently Exported'!$A$3:$A$140,$A219)), """")"),"")</f>
        <v/>
      </c>
      <c r="C219" s="1" t="str">
        <f ca="1">IFERROR(__xludf.DUMMYFUNCTION("IFERROR(FILTER('Currently Exported'!C$3:C$140,EXACT('Currently Exported'!$A$3:$A$140,$A219)), """")"),"")</f>
        <v/>
      </c>
      <c r="D219" s="1" t="str">
        <f ca="1">IFERROR(__xludf.DUMMYFUNCTION("IFERROR(FILTER('Currently Exported'!D$3:D$140,EXACT('Currently Exported'!$A$3:$A$140,$A219)), """")"),"")</f>
        <v/>
      </c>
      <c r="E219" s="1" t="str">
        <f ca="1">IFERROR(__xludf.DUMMYFUNCTION("IFERROR(FILTER('Currently Exported'!E$3:E$140,EXACT('Currently Exported'!$A$3:$A$140,$A219)), """")"),"")</f>
        <v/>
      </c>
      <c r="F219" s="1" t="str">
        <f ca="1">IFERROR(__xludf.DUMMYFUNCTION("IFERROR(FILTER('Currently Exported'!F$3:F$140,EXACT('Currently Exported'!$A$3:$A$140,$A219)), """")"),"")</f>
        <v/>
      </c>
      <c r="G219" s="1" t="str">
        <f ca="1">IFERROR(__xludf.DUMMYFUNCTION("IFERROR(FILTER('Currently Exported'!G$3:G$140,EXACT('Currently Exported'!$A$3:$A$140,$A219)), """")"),"")</f>
        <v/>
      </c>
      <c r="H219" s="1" t="str">
        <f ca="1">IFERROR(__xludf.DUMMYFUNCTION("IFERROR(FILTER('Currently Exported'!H$3:H$140,EXACT('Currently Exported'!$A$3:$A$140,$A219)), """")"),"")</f>
        <v/>
      </c>
      <c r="I219" s="1" t="str">
        <f ca="1">IFERROR(__xludf.DUMMYFUNCTION("IFERROR(FILTER('Currently Exported'!I$3:I$140,EXACT('Currently Exported'!$A$3:$A$140,$A219)), """")"),"")</f>
        <v/>
      </c>
      <c r="J219" s="1" t="str">
        <f ca="1">IFERROR(__xludf.DUMMYFUNCTION("IFERROR(FILTER('Currently Exported'!J$3:J$140,EXACT('Currently Exported'!$A$3:$A$140,$A219)), """")"),"")</f>
        <v/>
      </c>
      <c r="K219" s="1" t="str">
        <f ca="1">IFERROR(__xludf.DUMMYFUNCTION("IFERROR(FILTER('Currently Exported'!K$3:K$140,EXACT('Currently Exported'!$A$3:$A$140,$A219)), """")"),"")</f>
        <v/>
      </c>
      <c r="L219" s="1" t="str">
        <f ca="1">IFERROR(__xludf.DUMMYFUNCTION("IFERROR(FILTER('Currently Exported'!L$3:L$140,EXACT('Currently Exported'!$A$3:$A$140,$A219)), """")"),"")</f>
        <v/>
      </c>
      <c r="M219" s="1" t="str">
        <f ca="1">IFERROR(__xludf.DUMMYFUNCTION("IFERROR(FILTER('Currently Exported'!M$3:M$140,EXACT('Currently Exported'!$A$3:$A$140,$A219)), """")"),"")</f>
        <v/>
      </c>
      <c r="N219" s="1" t="str">
        <f ca="1">IFERROR(__xludf.DUMMYFUNCTION("IFERROR(FILTER('Currently Exported'!N$3:N$140,EXACT('Currently Exported'!$A$3:$A$140,$A219)), """")"),"")</f>
        <v/>
      </c>
      <c r="O219" s="1" t="str">
        <f ca="1">IFERROR(__xludf.DUMMYFUNCTION("IFERROR(FILTER('Currently Exported'!O$3:O$140,EXACT('Currently Exported'!$A$3:$A$140,$A219)), """")"),"")</f>
        <v/>
      </c>
      <c r="P219" s="1" t="str">
        <f ca="1">IFERROR(__xludf.DUMMYFUNCTION("IFERROR(FILTER('Currently Exported'!P$3:P$140,EXACT('Currently Exported'!$A$3:$A$140,$A219)), """")"),"")</f>
        <v/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IFERROR(__xludf.DUMMYFUNCTION("IFERROR(FILTER('Currently Exported'!B$3:B$140,EXACT('Currently Exported'!$A$3:$A$140,$A220)), """")"),"")</f>
        <v/>
      </c>
      <c r="C220" s="1" t="str">
        <f ca="1">IFERROR(__xludf.DUMMYFUNCTION("IFERROR(FILTER('Currently Exported'!C$3:C$140,EXACT('Currently Exported'!$A$3:$A$140,$A220)), """")"),"")</f>
        <v/>
      </c>
      <c r="D220" s="1" t="str">
        <f ca="1">IFERROR(__xludf.DUMMYFUNCTION("IFERROR(FILTER('Currently Exported'!D$3:D$140,EXACT('Currently Exported'!$A$3:$A$140,$A220)), """")"),"")</f>
        <v/>
      </c>
      <c r="E220" s="1" t="str">
        <f ca="1">IFERROR(__xludf.DUMMYFUNCTION("IFERROR(FILTER('Currently Exported'!E$3:E$140,EXACT('Currently Exported'!$A$3:$A$140,$A220)), """")"),"")</f>
        <v/>
      </c>
      <c r="F220" s="1" t="str">
        <f ca="1">IFERROR(__xludf.DUMMYFUNCTION("IFERROR(FILTER('Currently Exported'!F$3:F$140,EXACT('Currently Exported'!$A$3:$A$140,$A220)), """")"),"")</f>
        <v/>
      </c>
      <c r="G220" s="1" t="str">
        <f ca="1">IFERROR(__xludf.DUMMYFUNCTION("IFERROR(FILTER('Currently Exported'!G$3:G$140,EXACT('Currently Exported'!$A$3:$A$140,$A220)), """")"),"")</f>
        <v/>
      </c>
      <c r="H220" s="1" t="str">
        <f ca="1">IFERROR(__xludf.DUMMYFUNCTION("IFERROR(FILTER('Currently Exported'!H$3:H$140,EXACT('Currently Exported'!$A$3:$A$140,$A220)), """")"),"")</f>
        <v/>
      </c>
      <c r="I220" s="1" t="str">
        <f ca="1">IFERROR(__xludf.DUMMYFUNCTION("IFERROR(FILTER('Currently Exported'!I$3:I$140,EXACT('Currently Exported'!$A$3:$A$140,$A220)), """")"),"")</f>
        <v/>
      </c>
      <c r="J220" s="1" t="str">
        <f ca="1">IFERROR(__xludf.DUMMYFUNCTION("IFERROR(FILTER('Currently Exported'!J$3:J$140,EXACT('Currently Exported'!$A$3:$A$140,$A220)), """")"),"")</f>
        <v/>
      </c>
      <c r="K220" s="1" t="str">
        <f ca="1">IFERROR(__xludf.DUMMYFUNCTION("IFERROR(FILTER('Currently Exported'!K$3:K$140,EXACT('Currently Exported'!$A$3:$A$140,$A220)), """")"),"")</f>
        <v/>
      </c>
      <c r="L220" s="1" t="str">
        <f ca="1">IFERROR(__xludf.DUMMYFUNCTION("IFERROR(FILTER('Currently Exported'!L$3:L$140,EXACT('Currently Exported'!$A$3:$A$140,$A220)), """")"),"")</f>
        <v/>
      </c>
      <c r="M220" s="1" t="str">
        <f ca="1">IFERROR(__xludf.DUMMYFUNCTION("IFERROR(FILTER('Currently Exported'!M$3:M$140,EXACT('Currently Exported'!$A$3:$A$140,$A220)), """")"),"")</f>
        <v/>
      </c>
      <c r="N220" s="1" t="str">
        <f ca="1">IFERROR(__xludf.DUMMYFUNCTION("IFERROR(FILTER('Currently Exported'!N$3:N$140,EXACT('Currently Exported'!$A$3:$A$140,$A220)), """")"),"")</f>
        <v/>
      </c>
      <c r="O220" s="1" t="str">
        <f ca="1">IFERROR(__xludf.DUMMYFUNCTION("IFERROR(FILTER('Currently Exported'!O$3:O$140,EXACT('Currently Exported'!$A$3:$A$140,$A220)), """")"),"")</f>
        <v/>
      </c>
      <c r="P220" s="1" t="str">
        <f ca="1">IFERROR(__xludf.DUMMYFUNCTION("IFERROR(FILTER('Currently Exported'!P$3:P$140,EXACT('Currently Exported'!$A$3:$A$140,$A220)), """")"),"")</f>
        <v/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IFERROR(__xludf.DUMMYFUNCTION("IFERROR(FILTER('Currently Exported'!B$3:B$140,EXACT('Currently Exported'!$A$3:$A$140,$A221)), """")"),"")</f>
        <v/>
      </c>
      <c r="C221" s="1" t="str">
        <f ca="1">IFERROR(__xludf.DUMMYFUNCTION("IFERROR(FILTER('Currently Exported'!C$3:C$140,EXACT('Currently Exported'!$A$3:$A$140,$A221)), """")"),"")</f>
        <v/>
      </c>
      <c r="D221" s="1" t="str">
        <f ca="1">IFERROR(__xludf.DUMMYFUNCTION("IFERROR(FILTER('Currently Exported'!D$3:D$140,EXACT('Currently Exported'!$A$3:$A$140,$A221)), """")"),"")</f>
        <v/>
      </c>
      <c r="E221" s="1" t="str">
        <f ca="1">IFERROR(__xludf.DUMMYFUNCTION("IFERROR(FILTER('Currently Exported'!E$3:E$140,EXACT('Currently Exported'!$A$3:$A$140,$A221)), """")"),"")</f>
        <v/>
      </c>
      <c r="F221" s="1" t="str">
        <f ca="1">IFERROR(__xludf.DUMMYFUNCTION("IFERROR(FILTER('Currently Exported'!F$3:F$140,EXACT('Currently Exported'!$A$3:$A$140,$A221)), """")"),"")</f>
        <v/>
      </c>
      <c r="G221" s="1" t="str">
        <f ca="1">IFERROR(__xludf.DUMMYFUNCTION("IFERROR(FILTER('Currently Exported'!G$3:G$140,EXACT('Currently Exported'!$A$3:$A$140,$A221)), """")"),"")</f>
        <v/>
      </c>
      <c r="H221" s="1" t="str">
        <f ca="1">IFERROR(__xludf.DUMMYFUNCTION("IFERROR(FILTER('Currently Exported'!H$3:H$140,EXACT('Currently Exported'!$A$3:$A$140,$A221)), """")"),"")</f>
        <v/>
      </c>
      <c r="I221" s="1" t="str">
        <f ca="1">IFERROR(__xludf.DUMMYFUNCTION("IFERROR(FILTER('Currently Exported'!I$3:I$140,EXACT('Currently Exported'!$A$3:$A$140,$A221)), """")"),"")</f>
        <v/>
      </c>
      <c r="J221" s="1" t="str">
        <f ca="1">IFERROR(__xludf.DUMMYFUNCTION("IFERROR(FILTER('Currently Exported'!J$3:J$140,EXACT('Currently Exported'!$A$3:$A$140,$A221)), """")"),"")</f>
        <v/>
      </c>
      <c r="K221" s="1" t="str">
        <f ca="1">IFERROR(__xludf.DUMMYFUNCTION("IFERROR(FILTER('Currently Exported'!K$3:K$140,EXACT('Currently Exported'!$A$3:$A$140,$A221)), """")"),"")</f>
        <v/>
      </c>
      <c r="L221" s="1" t="str">
        <f ca="1">IFERROR(__xludf.DUMMYFUNCTION("IFERROR(FILTER('Currently Exported'!L$3:L$140,EXACT('Currently Exported'!$A$3:$A$140,$A221)), """")"),"")</f>
        <v/>
      </c>
      <c r="M221" s="1" t="str">
        <f ca="1">IFERROR(__xludf.DUMMYFUNCTION("IFERROR(FILTER('Currently Exported'!M$3:M$140,EXACT('Currently Exported'!$A$3:$A$140,$A221)), """")"),"")</f>
        <v/>
      </c>
      <c r="N221" s="1" t="str">
        <f ca="1">IFERROR(__xludf.DUMMYFUNCTION("IFERROR(FILTER('Currently Exported'!N$3:N$140,EXACT('Currently Exported'!$A$3:$A$140,$A221)), """")"),"")</f>
        <v/>
      </c>
      <c r="O221" s="1" t="str">
        <f ca="1">IFERROR(__xludf.DUMMYFUNCTION("IFERROR(FILTER('Currently Exported'!O$3:O$140,EXACT('Currently Exported'!$A$3:$A$140,$A221)), """")"),"")</f>
        <v/>
      </c>
      <c r="P221" s="1" t="str">
        <f ca="1">IFERROR(__xludf.DUMMYFUNCTION("IFERROR(FILTER('Currently Exported'!P$3:P$140,EXACT('Currently Exported'!$A$3:$A$140,$A221)), """")"),"")</f>
        <v/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IFERROR(__xludf.DUMMYFUNCTION("IFERROR(FILTER('Currently Exported'!B$3:B$140,EXACT('Currently Exported'!$A$3:$A$140,$A222)), """")"),"")</f>
        <v/>
      </c>
      <c r="C222" s="1" t="str">
        <f ca="1">IFERROR(__xludf.DUMMYFUNCTION("IFERROR(FILTER('Currently Exported'!C$3:C$140,EXACT('Currently Exported'!$A$3:$A$140,$A222)), """")"),"")</f>
        <v/>
      </c>
      <c r="D222" s="1" t="str">
        <f ca="1">IFERROR(__xludf.DUMMYFUNCTION("IFERROR(FILTER('Currently Exported'!D$3:D$140,EXACT('Currently Exported'!$A$3:$A$140,$A222)), """")"),"")</f>
        <v/>
      </c>
      <c r="E222" s="1" t="str">
        <f ca="1">IFERROR(__xludf.DUMMYFUNCTION("IFERROR(FILTER('Currently Exported'!E$3:E$140,EXACT('Currently Exported'!$A$3:$A$140,$A222)), """")"),"")</f>
        <v/>
      </c>
      <c r="F222" s="1" t="str">
        <f ca="1">IFERROR(__xludf.DUMMYFUNCTION("IFERROR(FILTER('Currently Exported'!F$3:F$140,EXACT('Currently Exported'!$A$3:$A$140,$A222)), """")"),"")</f>
        <v/>
      </c>
      <c r="G222" s="1" t="str">
        <f ca="1">IFERROR(__xludf.DUMMYFUNCTION("IFERROR(FILTER('Currently Exported'!G$3:G$140,EXACT('Currently Exported'!$A$3:$A$140,$A222)), """")"),"")</f>
        <v/>
      </c>
      <c r="H222" s="1" t="str">
        <f ca="1">IFERROR(__xludf.DUMMYFUNCTION("IFERROR(FILTER('Currently Exported'!H$3:H$140,EXACT('Currently Exported'!$A$3:$A$140,$A222)), """")"),"")</f>
        <v/>
      </c>
      <c r="I222" s="1" t="str">
        <f ca="1">IFERROR(__xludf.DUMMYFUNCTION("IFERROR(FILTER('Currently Exported'!I$3:I$140,EXACT('Currently Exported'!$A$3:$A$140,$A222)), """")"),"")</f>
        <v/>
      </c>
      <c r="J222" s="1" t="str">
        <f ca="1">IFERROR(__xludf.DUMMYFUNCTION("IFERROR(FILTER('Currently Exported'!J$3:J$140,EXACT('Currently Exported'!$A$3:$A$140,$A222)), """")"),"")</f>
        <v/>
      </c>
      <c r="K222" s="1" t="str">
        <f ca="1">IFERROR(__xludf.DUMMYFUNCTION("IFERROR(FILTER('Currently Exported'!K$3:K$140,EXACT('Currently Exported'!$A$3:$A$140,$A222)), """")"),"")</f>
        <v/>
      </c>
      <c r="L222" s="1" t="str">
        <f ca="1">IFERROR(__xludf.DUMMYFUNCTION("IFERROR(FILTER('Currently Exported'!L$3:L$140,EXACT('Currently Exported'!$A$3:$A$140,$A222)), """")"),"")</f>
        <v/>
      </c>
      <c r="M222" s="1" t="str">
        <f ca="1">IFERROR(__xludf.DUMMYFUNCTION("IFERROR(FILTER('Currently Exported'!M$3:M$140,EXACT('Currently Exported'!$A$3:$A$140,$A222)), """")"),"")</f>
        <v/>
      </c>
      <c r="N222" s="1" t="str">
        <f ca="1">IFERROR(__xludf.DUMMYFUNCTION("IFERROR(FILTER('Currently Exported'!N$3:N$140,EXACT('Currently Exported'!$A$3:$A$140,$A222)), """")"),"")</f>
        <v/>
      </c>
      <c r="O222" s="1" t="str">
        <f ca="1">IFERROR(__xludf.DUMMYFUNCTION("IFERROR(FILTER('Currently Exported'!O$3:O$140,EXACT('Currently Exported'!$A$3:$A$140,$A222)), """")"),"")</f>
        <v/>
      </c>
      <c r="P222" s="1" t="str">
        <f ca="1">IFERROR(__xludf.DUMMYFUNCTION("IFERROR(FILTER('Currently Exported'!P$3:P$140,EXACT('Currently Exported'!$A$3:$A$140,$A222)), """")"),"")</f>
        <v/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IFERROR(__xludf.DUMMYFUNCTION("IFERROR(FILTER('Currently Exported'!B$3:B$140,EXACT('Currently Exported'!$A$3:$A$140,$A223)), """")"),"")</f>
        <v/>
      </c>
      <c r="C223" s="1" t="str">
        <f ca="1">IFERROR(__xludf.DUMMYFUNCTION("IFERROR(FILTER('Currently Exported'!C$3:C$140,EXACT('Currently Exported'!$A$3:$A$140,$A223)), """")"),"")</f>
        <v/>
      </c>
      <c r="D223" s="1" t="str">
        <f ca="1">IFERROR(__xludf.DUMMYFUNCTION("IFERROR(FILTER('Currently Exported'!D$3:D$140,EXACT('Currently Exported'!$A$3:$A$140,$A223)), """")"),"")</f>
        <v/>
      </c>
      <c r="E223" s="1" t="str">
        <f ca="1">IFERROR(__xludf.DUMMYFUNCTION("IFERROR(FILTER('Currently Exported'!E$3:E$140,EXACT('Currently Exported'!$A$3:$A$140,$A223)), """")"),"")</f>
        <v/>
      </c>
      <c r="F223" s="1" t="str">
        <f ca="1">IFERROR(__xludf.DUMMYFUNCTION("IFERROR(FILTER('Currently Exported'!F$3:F$140,EXACT('Currently Exported'!$A$3:$A$140,$A223)), """")"),"")</f>
        <v/>
      </c>
      <c r="G223" s="1" t="str">
        <f ca="1">IFERROR(__xludf.DUMMYFUNCTION("IFERROR(FILTER('Currently Exported'!G$3:G$140,EXACT('Currently Exported'!$A$3:$A$140,$A223)), """")"),"")</f>
        <v/>
      </c>
      <c r="H223" s="1" t="str">
        <f ca="1">IFERROR(__xludf.DUMMYFUNCTION("IFERROR(FILTER('Currently Exported'!H$3:H$140,EXACT('Currently Exported'!$A$3:$A$140,$A223)), """")"),"")</f>
        <v/>
      </c>
      <c r="I223" s="1" t="str">
        <f ca="1">IFERROR(__xludf.DUMMYFUNCTION("IFERROR(FILTER('Currently Exported'!I$3:I$140,EXACT('Currently Exported'!$A$3:$A$140,$A223)), """")"),"")</f>
        <v/>
      </c>
      <c r="J223" s="1" t="str">
        <f ca="1">IFERROR(__xludf.DUMMYFUNCTION("IFERROR(FILTER('Currently Exported'!J$3:J$140,EXACT('Currently Exported'!$A$3:$A$140,$A223)), """")"),"")</f>
        <v/>
      </c>
      <c r="K223" s="1" t="str">
        <f ca="1">IFERROR(__xludf.DUMMYFUNCTION("IFERROR(FILTER('Currently Exported'!K$3:K$140,EXACT('Currently Exported'!$A$3:$A$140,$A223)), """")"),"")</f>
        <v/>
      </c>
      <c r="L223" s="1" t="str">
        <f ca="1">IFERROR(__xludf.DUMMYFUNCTION("IFERROR(FILTER('Currently Exported'!L$3:L$140,EXACT('Currently Exported'!$A$3:$A$140,$A223)), """")"),"")</f>
        <v/>
      </c>
      <c r="M223" s="1" t="str">
        <f ca="1">IFERROR(__xludf.DUMMYFUNCTION("IFERROR(FILTER('Currently Exported'!M$3:M$140,EXACT('Currently Exported'!$A$3:$A$140,$A223)), """")"),"")</f>
        <v/>
      </c>
      <c r="N223" s="1" t="str">
        <f ca="1">IFERROR(__xludf.DUMMYFUNCTION("IFERROR(FILTER('Currently Exported'!N$3:N$140,EXACT('Currently Exported'!$A$3:$A$140,$A223)), """")"),"")</f>
        <v/>
      </c>
      <c r="O223" s="1" t="str">
        <f ca="1">IFERROR(__xludf.DUMMYFUNCTION("IFERROR(FILTER('Currently Exported'!O$3:O$140,EXACT('Currently Exported'!$A$3:$A$140,$A223)), """")"),"")</f>
        <v/>
      </c>
      <c r="P223" s="1" t="str">
        <f ca="1">IFERROR(__xludf.DUMMYFUNCTION("IFERROR(FILTER('Currently Exported'!P$3:P$140,EXACT('Currently Exported'!$A$3:$A$140,$A223)), """")"),"")</f>
        <v/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IFERROR(__xludf.DUMMYFUNCTION("IFERROR(FILTER('Currently Exported'!B$3:B$140,EXACT('Currently Exported'!$A$3:$A$140,$A224)), """")"),"")</f>
        <v/>
      </c>
      <c r="C224" s="1" t="str">
        <f ca="1">IFERROR(__xludf.DUMMYFUNCTION("IFERROR(FILTER('Currently Exported'!C$3:C$140,EXACT('Currently Exported'!$A$3:$A$140,$A224)), """")"),"")</f>
        <v/>
      </c>
      <c r="D224" s="1" t="str">
        <f ca="1">IFERROR(__xludf.DUMMYFUNCTION("IFERROR(FILTER('Currently Exported'!D$3:D$140,EXACT('Currently Exported'!$A$3:$A$140,$A224)), """")"),"")</f>
        <v/>
      </c>
      <c r="E224" s="1" t="str">
        <f ca="1">IFERROR(__xludf.DUMMYFUNCTION("IFERROR(FILTER('Currently Exported'!E$3:E$140,EXACT('Currently Exported'!$A$3:$A$140,$A224)), """")"),"")</f>
        <v/>
      </c>
      <c r="F224" s="1" t="str">
        <f ca="1">IFERROR(__xludf.DUMMYFUNCTION("IFERROR(FILTER('Currently Exported'!F$3:F$140,EXACT('Currently Exported'!$A$3:$A$140,$A224)), """")"),"")</f>
        <v/>
      </c>
      <c r="G224" s="1" t="str">
        <f ca="1">IFERROR(__xludf.DUMMYFUNCTION("IFERROR(FILTER('Currently Exported'!G$3:G$140,EXACT('Currently Exported'!$A$3:$A$140,$A224)), """")"),"")</f>
        <v/>
      </c>
      <c r="H224" s="1" t="str">
        <f ca="1">IFERROR(__xludf.DUMMYFUNCTION("IFERROR(FILTER('Currently Exported'!H$3:H$140,EXACT('Currently Exported'!$A$3:$A$140,$A224)), """")"),"")</f>
        <v/>
      </c>
      <c r="I224" s="1" t="str">
        <f ca="1">IFERROR(__xludf.DUMMYFUNCTION("IFERROR(FILTER('Currently Exported'!I$3:I$140,EXACT('Currently Exported'!$A$3:$A$140,$A224)), """")"),"")</f>
        <v/>
      </c>
      <c r="J224" s="1" t="str">
        <f ca="1">IFERROR(__xludf.DUMMYFUNCTION("IFERROR(FILTER('Currently Exported'!J$3:J$140,EXACT('Currently Exported'!$A$3:$A$140,$A224)), """")"),"")</f>
        <v/>
      </c>
      <c r="K224" s="1" t="str">
        <f ca="1">IFERROR(__xludf.DUMMYFUNCTION("IFERROR(FILTER('Currently Exported'!K$3:K$140,EXACT('Currently Exported'!$A$3:$A$140,$A224)), """")"),"")</f>
        <v/>
      </c>
      <c r="L224" s="1" t="str">
        <f ca="1">IFERROR(__xludf.DUMMYFUNCTION("IFERROR(FILTER('Currently Exported'!L$3:L$140,EXACT('Currently Exported'!$A$3:$A$140,$A224)), """")"),"")</f>
        <v/>
      </c>
      <c r="M224" s="1" t="str">
        <f ca="1">IFERROR(__xludf.DUMMYFUNCTION("IFERROR(FILTER('Currently Exported'!M$3:M$140,EXACT('Currently Exported'!$A$3:$A$140,$A224)), """")"),"")</f>
        <v/>
      </c>
      <c r="N224" s="1" t="str">
        <f ca="1">IFERROR(__xludf.DUMMYFUNCTION("IFERROR(FILTER('Currently Exported'!N$3:N$140,EXACT('Currently Exported'!$A$3:$A$140,$A224)), """")"),"")</f>
        <v/>
      </c>
      <c r="O224" s="1" t="str">
        <f ca="1">IFERROR(__xludf.DUMMYFUNCTION("IFERROR(FILTER('Currently Exported'!O$3:O$140,EXACT('Currently Exported'!$A$3:$A$140,$A224)), """")"),"")</f>
        <v/>
      </c>
      <c r="P224" s="1" t="str">
        <f ca="1">IFERROR(__xludf.DUMMYFUNCTION("IFERROR(FILTER('Currently Exported'!P$3:P$140,EXACT('Currently Exported'!$A$3:$A$140,$A224)), """")"),"")</f>
        <v/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IFERROR(__xludf.DUMMYFUNCTION("IFERROR(FILTER('Currently Exported'!B$3:B$140,EXACT('Currently Exported'!$A$3:$A$140,$A225)), """")"),"")</f>
        <v/>
      </c>
      <c r="C225" s="1" t="str">
        <f ca="1">IFERROR(__xludf.DUMMYFUNCTION("IFERROR(FILTER('Currently Exported'!C$3:C$140,EXACT('Currently Exported'!$A$3:$A$140,$A225)), """")"),"")</f>
        <v/>
      </c>
      <c r="D225" s="1" t="str">
        <f ca="1">IFERROR(__xludf.DUMMYFUNCTION("IFERROR(FILTER('Currently Exported'!D$3:D$140,EXACT('Currently Exported'!$A$3:$A$140,$A225)), """")"),"")</f>
        <v/>
      </c>
      <c r="E225" s="1" t="str">
        <f ca="1">IFERROR(__xludf.DUMMYFUNCTION("IFERROR(FILTER('Currently Exported'!E$3:E$140,EXACT('Currently Exported'!$A$3:$A$140,$A225)), """")"),"")</f>
        <v/>
      </c>
      <c r="F225" s="1" t="str">
        <f ca="1">IFERROR(__xludf.DUMMYFUNCTION("IFERROR(FILTER('Currently Exported'!F$3:F$140,EXACT('Currently Exported'!$A$3:$A$140,$A225)), """")"),"")</f>
        <v/>
      </c>
      <c r="G225" s="1" t="str">
        <f ca="1">IFERROR(__xludf.DUMMYFUNCTION("IFERROR(FILTER('Currently Exported'!G$3:G$140,EXACT('Currently Exported'!$A$3:$A$140,$A225)), """")"),"")</f>
        <v/>
      </c>
      <c r="H225" s="1" t="str">
        <f ca="1">IFERROR(__xludf.DUMMYFUNCTION("IFERROR(FILTER('Currently Exported'!H$3:H$140,EXACT('Currently Exported'!$A$3:$A$140,$A225)), """")"),"")</f>
        <v/>
      </c>
      <c r="I225" s="1" t="str">
        <f ca="1">IFERROR(__xludf.DUMMYFUNCTION("IFERROR(FILTER('Currently Exported'!I$3:I$140,EXACT('Currently Exported'!$A$3:$A$140,$A225)), """")"),"")</f>
        <v/>
      </c>
      <c r="J225" s="1" t="str">
        <f ca="1">IFERROR(__xludf.DUMMYFUNCTION("IFERROR(FILTER('Currently Exported'!J$3:J$140,EXACT('Currently Exported'!$A$3:$A$140,$A225)), """")"),"")</f>
        <v/>
      </c>
      <c r="K225" s="1" t="str">
        <f ca="1">IFERROR(__xludf.DUMMYFUNCTION("IFERROR(FILTER('Currently Exported'!K$3:K$140,EXACT('Currently Exported'!$A$3:$A$140,$A225)), """")"),"")</f>
        <v/>
      </c>
      <c r="L225" s="1" t="str">
        <f ca="1">IFERROR(__xludf.DUMMYFUNCTION("IFERROR(FILTER('Currently Exported'!L$3:L$140,EXACT('Currently Exported'!$A$3:$A$140,$A225)), """")"),"")</f>
        <v/>
      </c>
      <c r="M225" s="1" t="str">
        <f ca="1">IFERROR(__xludf.DUMMYFUNCTION("IFERROR(FILTER('Currently Exported'!M$3:M$140,EXACT('Currently Exported'!$A$3:$A$140,$A225)), """")"),"")</f>
        <v/>
      </c>
      <c r="N225" s="1" t="str">
        <f ca="1">IFERROR(__xludf.DUMMYFUNCTION("IFERROR(FILTER('Currently Exported'!N$3:N$140,EXACT('Currently Exported'!$A$3:$A$140,$A225)), """")"),"")</f>
        <v/>
      </c>
      <c r="O225" s="1" t="str">
        <f ca="1">IFERROR(__xludf.DUMMYFUNCTION("IFERROR(FILTER('Currently Exported'!O$3:O$140,EXACT('Currently Exported'!$A$3:$A$140,$A225)), """")"),"")</f>
        <v/>
      </c>
      <c r="P225" s="1" t="str">
        <f ca="1">IFERROR(__xludf.DUMMYFUNCTION("IFERROR(FILTER('Currently Exported'!P$3:P$140,EXACT('Currently Exported'!$A$3:$A$140,$A225)), """")"),"")</f>
        <v/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IFERROR(__xludf.DUMMYFUNCTION("IFERROR(FILTER('Currently Exported'!B$3:B$140,EXACT('Currently Exported'!$A$3:$A$140,$A226)), """")"),"")</f>
        <v/>
      </c>
      <c r="C226" s="1" t="str">
        <f ca="1">IFERROR(__xludf.DUMMYFUNCTION("IFERROR(FILTER('Currently Exported'!C$3:C$140,EXACT('Currently Exported'!$A$3:$A$140,$A226)), """")"),"")</f>
        <v/>
      </c>
      <c r="D226" s="1" t="str">
        <f ca="1">IFERROR(__xludf.DUMMYFUNCTION("IFERROR(FILTER('Currently Exported'!D$3:D$140,EXACT('Currently Exported'!$A$3:$A$140,$A226)), """")"),"")</f>
        <v/>
      </c>
      <c r="E226" s="1" t="str">
        <f ca="1">IFERROR(__xludf.DUMMYFUNCTION("IFERROR(FILTER('Currently Exported'!E$3:E$140,EXACT('Currently Exported'!$A$3:$A$140,$A226)), """")"),"")</f>
        <v/>
      </c>
      <c r="F226" s="1" t="str">
        <f ca="1">IFERROR(__xludf.DUMMYFUNCTION("IFERROR(FILTER('Currently Exported'!F$3:F$140,EXACT('Currently Exported'!$A$3:$A$140,$A226)), """")"),"")</f>
        <v/>
      </c>
      <c r="G226" s="1" t="str">
        <f ca="1">IFERROR(__xludf.DUMMYFUNCTION("IFERROR(FILTER('Currently Exported'!G$3:G$140,EXACT('Currently Exported'!$A$3:$A$140,$A226)), """")"),"")</f>
        <v/>
      </c>
      <c r="H226" s="1" t="str">
        <f ca="1">IFERROR(__xludf.DUMMYFUNCTION("IFERROR(FILTER('Currently Exported'!H$3:H$140,EXACT('Currently Exported'!$A$3:$A$140,$A226)), """")"),"")</f>
        <v/>
      </c>
      <c r="I226" s="1" t="str">
        <f ca="1">IFERROR(__xludf.DUMMYFUNCTION("IFERROR(FILTER('Currently Exported'!I$3:I$140,EXACT('Currently Exported'!$A$3:$A$140,$A226)), """")"),"")</f>
        <v/>
      </c>
      <c r="J226" s="1" t="str">
        <f ca="1">IFERROR(__xludf.DUMMYFUNCTION("IFERROR(FILTER('Currently Exported'!J$3:J$140,EXACT('Currently Exported'!$A$3:$A$140,$A226)), """")"),"")</f>
        <v/>
      </c>
      <c r="K226" s="1" t="str">
        <f ca="1">IFERROR(__xludf.DUMMYFUNCTION("IFERROR(FILTER('Currently Exported'!K$3:K$140,EXACT('Currently Exported'!$A$3:$A$140,$A226)), """")"),"")</f>
        <v/>
      </c>
      <c r="L226" s="1" t="str">
        <f ca="1">IFERROR(__xludf.DUMMYFUNCTION("IFERROR(FILTER('Currently Exported'!L$3:L$140,EXACT('Currently Exported'!$A$3:$A$140,$A226)), """")"),"")</f>
        <v/>
      </c>
      <c r="M226" s="1" t="str">
        <f ca="1">IFERROR(__xludf.DUMMYFUNCTION("IFERROR(FILTER('Currently Exported'!M$3:M$140,EXACT('Currently Exported'!$A$3:$A$140,$A226)), """")"),"")</f>
        <v/>
      </c>
      <c r="N226" s="1" t="str">
        <f ca="1">IFERROR(__xludf.DUMMYFUNCTION("IFERROR(FILTER('Currently Exported'!N$3:N$140,EXACT('Currently Exported'!$A$3:$A$140,$A226)), """")"),"")</f>
        <v/>
      </c>
      <c r="O226" s="1" t="str">
        <f ca="1">IFERROR(__xludf.DUMMYFUNCTION("IFERROR(FILTER('Currently Exported'!O$3:O$140,EXACT('Currently Exported'!$A$3:$A$140,$A226)), """")"),"")</f>
        <v/>
      </c>
      <c r="P226" s="1" t="str">
        <f ca="1">IFERROR(__xludf.DUMMYFUNCTION("IFERROR(FILTER('Currently Exported'!P$3:P$140,EXACT('Currently Exported'!$A$3:$A$140,$A226)), """")"),"")</f>
        <v/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IFERROR(__xludf.DUMMYFUNCTION("IFERROR(FILTER('Currently Exported'!B$3:B$140,EXACT('Currently Exported'!$A$3:$A$140,$A227)), """")"),"")</f>
        <v/>
      </c>
      <c r="C227" s="1" t="str">
        <f ca="1">IFERROR(__xludf.DUMMYFUNCTION("IFERROR(FILTER('Currently Exported'!C$3:C$140,EXACT('Currently Exported'!$A$3:$A$140,$A227)), """")"),"")</f>
        <v/>
      </c>
      <c r="D227" s="1" t="str">
        <f ca="1">IFERROR(__xludf.DUMMYFUNCTION("IFERROR(FILTER('Currently Exported'!D$3:D$140,EXACT('Currently Exported'!$A$3:$A$140,$A227)), """")"),"")</f>
        <v/>
      </c>
      <c r="E227" s="1" t="str">
        <f ca="1">IFERROR(__xludf.DUMMYFUNCTION("IFERROR(FILTER('Currently Exported'!E$3:E$140,EXACT('Currently Exported'!$A$3:$A$140,$A227)), """")"),"")</f>
        <v/>
      </c>
      <c r="F227" s="1" t="str">
        <f ca="1">IFERROR(__xludf.DUMMYFUNCTION("IFERROR(FILTER('Currently Exported'!F$3:F$140,EXACT('Currently Exported'!$A$3:$A$140,$A227)), """")"),"")</f>
        <v/>
      </c>
      <c r="G227" s="1" t="str">
        <f ca="1">IFERROR(__xludf.DUMMYFUNCTION("IFERROR(FILTER('Currently Exported'!G$3:G$140,EXACT('Currently Exported'!$A$3:$A$140,$A227)), """")"),"")</f>
        <v/>
      </c>
      <c r="H227" s="1" t="str">
        <f ca="1">IFERROR(__xludf.DUMMYFUNCTION("IFERROR(FILTER('Currently Exported'!H$3:H$140,EXACT('Currently Exported'!$A$3:$A$140,$A227)), """")"),"")</f>
        <v/>
      </c>
      <c r="I227" s="1" t="str">
        <f ca="1">IFERROR(__xludf.DUMMYFUNCTION("IFERROR(FILTER('Currently Exported'!I$3:I$140,EXACT('Currently Exported'!$A$3:$A$140,$A227)), """")"),"")</f>
        <v/>
      </c>
      <c r="J227" s="1" t="str">
        <f ca="1">IFERROR(__xludf.DUMMYFUNCTION("IFERROR(FILTER('Currently Exported'!J$3:J$140,EXACT('Currently Exported'!$A$3:$A$140,$A227)), """")"),"")</f>
        <v/>
      </c>
      <c r="K227" s="1" t="str">
        <f ca="1">IFERROR(__xludf.DUMMYFUNCTION("IFERROR(FILTER('Currently Exported'!K$3:K$140,EXACT('Currently Exported'!$A$3:$A$140,$A227)), """")"),"")</f>
        <v/>
      </c>
      <c r="L227" s="1" t="str">
        <f ca="1">IFERROR(__xludf.DUMMYFUNCTION("IFERROR(FILTER('Currently Exported'!L$3:L$140,EXACT('Currently Exported'!$A$3:$A$140,$A227)), """")"),"")</f>
        <v/>
      </c>
      <c r="M227" s="1" t="str">
        <f ca="1">IFERROR(__xludf.DUMMYFUNCTION("IFERROR(FILTER('Currently Exported'!M$3:M$140,EXACT('Currently Exported'!$A$3:$A$140,$A227)), """")"),"")</f>
        <v/>
      </c>
      <c r="N227" s="1" t="str">
        <f ca="1">IFERROR(__xludf.DUMMYFUNCTION("IFERROR(FILTER('Currently Exported'!N$3:N$140,EXACT('Currently Exported'!$A$3:$A$140,$A227)), """")"),"")</f>
        <v/>
      </c>
      <c r="O227" s="1" t="str">
        <f ca="1">IFERROR(__xludf.DUMMYFUNCTION("IFERROR(FILTER('Currently Exported'!O$3:O$140,EXACT('Currently Exported'!$A$3:$A$140,$A227)), """")"),"")</f>
        <v/>
      </c>
      <c r="P227" s="1" t="str">
        <f ca="1">IFERROR(__xludf.DUMMYFUNCTION("IFERROR(FILTER('Currently Exported'!P$3:P$140,EXACT('Currently Exported'!$A$3:$A$140,$A227)), """")"),"")</f>
        <v/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IFERROR(__xludf.DUMMYFUNCTION("IFERROR(FILTER('Currently Exported'!B$3:B$140,EXACT('Currently Exported'!$A$3:$A$140,$A228)), """")"),"")</f>
        <v/>
      </c>
      <c r="C228" s="1" t="str">
        <f ca="1">IFERROR(__xludf.DUMMYFUNCTION("IFERROR(FILTER('Currently Exported'!C$3:C$140,EXACT('Currently Exported'!$A$3:$A$140,$A228)), """")"),"")</f>
        <v/>
      </c>
      <c r="D228" s="1" t="str">
        <f ca="1">IFERROR(__xludf.DUMMYFUNCTION("IFERROR(FILTER('Currently Exported'!D$3:D$140,EXACT('Currently Exported'!$A$3:$A$140,$A228)), """")"),"")</f>
        <v/>
      </c>
      <c r="E228" s="1" t="str">
        <f ca="1">IFERROR(__xludf.DUMMYFUNCTION("IFERROR(FILTER('Currently Exported'!E$3:E$140,EXACT('Currently Exported'!$A$3:$A$140,$A228)), """")"),"")</f>
        <v/>
      </c>
      <c r="F228" s="1" t="str">
        <f ca="1">IFERROR(__xludf.DUMMYFUNCTION("IFERROR(FILTER('Currently Exported'!F$3:F$140,EXACT('Currently Exported'!$A$3:$A$140,$A228)), """")"),"")</f>
        <v/>
      </c>
      <c r="G228" s="1" t="str">
        <f ca="1">IFERROR(__xludf.DUMMYFUNCTION("IFERROR(FILTER('Currently Exported'!G$3:G$140,EXACT('Currently Exported'!$A$3:$A$140,$A228)), """")"),"")</f>
        <v/>
      </c>
      <c r="H228" s="1" t="str">
        <f ca="1">IFERROR(__xludf.DUMMYFUNCTION("IFERROR(FILTER('Currently Exported'!H$3:H$140,EXACT('Currently Exported'!$A$3:$A$140,$A228)), """")"),"")</f>
        <v/>
      </c>
      <c r="I228" s="1" t="str">
        <f ca="1">IFERROR(__xludf.DUMMYFUNCTION("IFERROR(FILTER('Currently Exported'!I$3:I$140,EXACT('Currently Exported'!$A$3:$A$140,$A228)), """")"),"")</f>
        <v/>
      </c>
      <c r="J228" s="1" t="str">
        <f ca="1">IFERROR(__xludf.DUMMYFUNCTION("IFERROR(FILTER('Currently Exported'!J$3:J$140,EXACT('Currently Exported'!$A$3:$A$140,$A228)), """")"),"")</f>
        <v/>
      </c>
      <c r="K228" s="1" t="str">
        <f ca="1">IFERROR(__xludf.DUMMYFUNCTION("IFERROR(FILTER('Currently Exported'!K$3:K$140,EXACT('Currently Exported'!$A$3:$A$140,$A228)), """")"),"")</f>
        <v/>
      </c>
      <c r="L228" s="1" t="str">
        <f ca="1">IFERROR(__xludf.DUMMYFUNCTION("IFERROR(FILTER('Currently Exported'!L$3:L$140,EXACT('Currently Exported'!$A$3:$A$140,$A228)), """")"),"")</f>
        <v/>
      </c>
      <c r="M228" s="1" t="str">
        <f ca="1">IFERROR(__xludf.DUMMYFUNCTION("IFERROR(FILTER('Currently Exported'!M$3:M$140,EXACT('Currently Exported'!$A$3:$A$140,$A228)), """")"),"")</f>
        <v/>
      </c>
      <c r="N228" s="1" t="str">
        <f ca="1">IFERROR(__xludf.DUMMYFUNCTION("IFERROR(FILTER('Currently Exported'!N$3:N$140,EXACT('Currently Exported'!$A$3:$A$140,$A228)), """")"),"")</f>
        <v/>
      </c>
      <c r="O228" s="1" t="str">
        <f ca="1">IFERROR(__xludf.DUMMYFUNCTION("IFERROR(FILTER('Currently Exported'!O$3:O$140,EXACT('Currently Exported'!$A$3:$A$140,$A228)), """")"),"")</f>
        <v/>
      </c>
      <c r="P228" s="1" t="str">
        <f ca="1">IFERROR(__xludf.DUMMYFUNCTION("IFERROR(FILTER('Currently Exported'!P$3:P$140,EXACT('Currently Exported'!$A$3:$A$140,$A228)), """")"),"")</f>
        <v/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IFERROR(__xludf.DUMMYFUNCTION("IFERROR(FILTER('Currently Exported'!B$3:B$140,EXACT('Currently Exported'!$A$3:$A$140,$A229)), """")"),"")</f>
        <v/>
      </c>
      <c r="C229" s="1" t="str">
        <f ca="1">IFERROR(__xludf.DUMMYFUNCTION("IFERROR(FILTER('Currently Exported'!C$3:C$140,EXACT('Currently Exported'!$A$3:$A$140,$A229)), """")"),"")</f>
        <v/>
      </c>
      <c r="D229" s="1" t="str">
        <f ca="1">IFERROR(__xludf.DUMMYFUNCTION("IFERROR(FILTER('Currently Exported'!D$3:D$140,EXACT('Currently Exported'!$A$3:$A$140,$A229)), """")"),"")</f>
        <v/>
      </c>
      <c r="E229" s="1" t="str">
        <f ca="1">IFERROR(__xludf.DUMMYFUNCTION("IFERROR(FILTER('Currently Exported'!E$3:E$140,EXACT('Currently Exported'!$A$3:$A$140,$A229)), """")"),"")</f>
        <v/>
      </c>
      <c r="F229" s="1" t="str">
        <f ca="1">IFERROR(__xludf.DUMMYFUNCTION("IFERROR(FILTER('Currently Exported'!F$3:F$140,EXACT('Currently Exported'!$A$3:$A$140,$A229)), """")"),"")</f>
        <v/>
      </c>
      <c r="G229" s="1" t="str">
        <f ca="1">IFERROR(__xludf.DUMMYFUNCTION("IFERROR(FILTER('Currently Exported'!G$3:G$140,EXACT('Currently Exported'!$A$3:$A$140,$A229)), """")"),"")</f>
        <v/>
      </c>
      <c r="H229" s="1" t="str">
        <f ca="1">IFERROR(__xludf.DUMMYFUNCTION("IFERROR(FILTER('Currently Exported'!H$3:H$140,EXACT('Currently Exported'!$A$3:$A$140,$A229)), """")"),"")</f>
        <v/>
      </c>
      <c r="I229" s="1" t="str">
        <f ca="1">IFERROR(__xludf.DUMMYFUNCTION("IFERROR(FILTER('Currently Exported'!I$3:I$140,EXACT('Currently Exported'!$A$3:$A$140,$A229)), """")"),"")</f>
        <v/>
      </c>
      <c r="J229" s="1" t="str">
        <f ca="1">IFERROR(__xludf.DUMMYFUNCTION("IFERROR(FILTER('Currently Exported'!J$3:J$140,EXACT('Currently Exported'!$A$3:$A$140,$A229)), """")"),"")</f>
        <v/>
      </c>
      <c r="K229" s="1" t="str">
        <f ca="1">IFERROR(__xludf.DUMMYFUNCTION("IFERROR(FILTER('Currently Exported'!K$3:K$140,EXACT('Currently Exported'!$A$3:$A$140,$A229)), """")"),"")</f>
        <v/>
      </c>
      <c r="L229" s="1" t="str">
        <f ca="1">IFERROR(__xludf.DUMMYFUNCTION("IFERROR(FILTER('Currently Exported'!L$3:L$140,EXACT('Currently Exported'!$A$3:$A$140,$A229)), """")"),"")</f>
        <v/>
      </c>
      <c r="M229" s="1" t="str">
        <f ca="1">IFERROR(__xludf.DUMMYFUNCTION("IFERROR(FILTER('Currently Exported'!M$3:M$140,EXACT('Currently Exported'!$A$3:$A$140,$A229)), """")"),"")</f>
        <v/>
      </c>
      <c r="N229" s="1" t="str">
        <f ca="1">IFERROR(__xludf.DUMMYFUNCTION("IFERROR(FILTER('Currently Exported'!N$3:N$140,EXACT('Currently Exported'!$A$3:$A$140,$A229)), """")"),"")</f>
        <v/>
      </c>
      <c r="O229" s="1" t="str">
        <f ca="1">IFERROR(__xludf.DUMMYFUNCTION("IFERROR(FILTER('Currently Exported'!O$3:O$140,EXACT('Currently Exported'!$A$3:$A$140,$A229)), """")"),"")</f>
        <v/>
      </c>
      <c r="P229" s="1" t="str">
        <f ca="1">IFERROR(__xludf.DUMMYFUNCTION("IFERROR(FILTER('Currently Exported'!P$3:P$140,EXACT('Currently Exported'!$A$3:$A$140,$A229)), """")"),"")</f>
        <v/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IFERROR(__xludf.DUMMYFUNCTION("IFERROR(FILTER('Currently Exported'!B$3:B$140,EXACT('Currently Exported'!$A$3:$A$140,$A230)), """")"),"")</f>
        <v/>
      </c>
      <c r="C230" s="1" t="str">
        <f ca="1">IFERROR(__xludf.DUMMYFUNCTION("IFERROR(FILTER('Currently Exported'!C$3:C$140,EXACT('Currently Exported'!$A$3:$A$140,$A230)), """")"),"")</f>
        <v/>
      </c>
      <c r="D230" s="1" t="str">
        <f ca="1">IFERROR(__xludf.DUMMYFUNCTION("IFERROR(FILTER('Currently Exported'!D$3:D$140,EXACT('Currently Exported'!$A$3:$A$140,$A230)), """")"),"")</f>
        <v/>
      </c>
      <c r="E230" s="1" t="str">
        <f ca="1">IFERROR(__xludf.DUMMYFUNCTION("IFERROR(FILTER('Currently Exported'!E$3:E$140,EXACT('Currently Exported'!$A$3:$A$140,$A230)), """")"),"")</f>
        <v/>
      </c>
      <c r="F230" s="1" t="str">
        <f ca="1">IFERROR(__xludf.DUMMYFUNCTION("IFERROR(FILTER('Currently Exported'!F$3:F$140,EXACT('Currently Exported'!$A$3:$A$140,$A230)), """")"),"")</f>
        <v/>
      </c>
      <c r="G230" s="1" t="str">
        <f ca="1">IFERROR(__xludf.DUMMYFUNCTION("IFERROR(FILTER('Currently Exported'!G$3:G$140,EXACT('Currently Exported'!$A$3:$A$140,$A230)), """")"),"")</f>
        <v/>
      </c>
      <c r="H230" s="1" t="str">
        <f ca="1">IFERROR(__xludf.DUMMYFUNCTION("IFERROR(FILTER('Currently Exported'!H$3:H$140,EXACT('Currently Exported'!$A$3:$A$140,$A230)), """")"),"")</f>
        <v/>
      </c>
      <c r="I230" s="1" t="str">
        <f ca="1">IFERROR(__xludf.DUMMYFUNCTION("IFERROR(FILTER('Currently Exported'!I$3:I$140,EXACT('Currently Exported'!$A$3:$A$140,$A230)), """")"),"")</f>
        <v/>
      </c>
      <c r="J230" s="1" t="str">
        <f ca="1">IFERROR(__xludf.DUMMYFUNCTION("IFERROR(FILTER('Currently Exported'!J$3:J$140,EXACT('Currently Exported'!$A$3:$A$140,$A230)), """")"),"")</f>
        <v/>
      </c>
      <c r="K230" s="1" t="str">
        <f ca="1">IFERROR(__xludf.DUMMYFUNCTION("IFERROR(FILTER('Currently Exported'!K$3:K$140,EXACT('Currently Exported'!$A$3:$A$140,$A230)), """")"),"")</f>
        <v/>
      </c>
      <c r="L230" s="1" t="str">
        <f ca="1">IFERROR(__xludf.DUMMYFUNCTION("IFERROR(FILTER('Currently Exported'!L$3:L$140,EXACT('Currently Exported'!$A$3:$A$140,$A230)), """")"),"")</f>
        <v/>
      </c>
      <c r="M230" s="1" t="str">
        <f ca="1">IFERROR(__xludf.DUMMYFUNCTION("IFERROR(FILTER('Currently Exported'!M$3:M$140,EXACT('Currently Exported'!$A$3:$A$140,$A230)), """")"),"")</f>
        <v/>
      </c>
      <c r="N230" s="1" t="str">
        <f ca="1">IFERROR(__xludf.DUMMYFUNCTION("IFERROR(FILTER('Currently Exported'!N$3:N$140,EXACT('Currently Exported'!$A$3:$A$140,$A230)), """")"),"")</f>
        <v/>
      </c>
      <c r="O230" s="1" t="str">
        <f ca="1">IFERROR(__xludf.DUMMYFUNCTION("IFERROR(FILTER('Currently Exported'!O$3:O$140,EXACT('Currently Exported'!$A$3:$A$140,$A230)), """")"),"")</f>
        <v/>
      </c>
      <c r="P230" s="1">
        <f ca="1">IFERROR(__xludf.DUMMYFUNCTION("IFERROR(FILTER('Currently Exported'!P$3:P$140,EXACT('Currently Exported'!$A$3:$A$140,$A230)), """")"),1)</f>
        <v>1</v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IFERROR(__xludf.DUMMYFUNCTION("IFERROR(FILTER('Currently Exported'!B$3:B$140,EXACT('Currently Exported'!$A$3:$A$140,$A231)), """")"),"")</f>
        <v/>
      </c>
      <c r="C231" s="1" t="str">
        <f ca="1">IFERROR(__xludf.DUMMYFUNCTION("IFERROR(FILTER('Currently Exported'!C$3:C$140,EXACT('Currently Exported'!$A$3:$A$140,$A231)), """")"),"")</f>
        <v/>
      </c>
      <c r="D231" s="1" t="str">
        <f ca="1">IFERROR(__xludf.DUMMYFUNCTION("IFERROR(FILTER('Currently Exported'!D$3:D$140,EXACT('Currently Exported'!$A$3:$A$140,$A231)), """")"),"")</f>
        <v/>
      </c>
      <c r="E231" s="1" t="str">
        <f ca="1">IFERROR(__xludf.DUMMYFUNCTION("IFERROR(FILTER('Currently Exported'!E$3:E$140,EXACT('Currently Exported'!$A$3:$A$140,$A231)), """")"),"")</f>
        <v/>
      </c>
      <c r="F231" s="1" t="str">
        <f ca="1">IFERROR(__xludf.DUMMYFUNCTION("IFERROR(FILTER('Currently Exported'!F$3:F$140,EXACT('Currently Exported'!$A$3:$A$140,$A231)), """")"),"")</f>
        <v/>
      </c>
      <c r="G231" s="1" t="str">
        <f ca="1">IFERROR(__xludf.DUMMYFUNCTION("IFERROR(FILTER('Currently Exported'!G$3:G$140,EXACT('Currently Exported'!$A$3:$A$140,$A231)), """")"),"")</f>
        <v/>
      </c>
      <c r="H231" s="1" t="str">
        <f ca="1">IFERROR(__xludf.DUMMYFUNCTION("IFERROR(FILTER('Currently Exported'!H$3:H$140,EXACT('Currently Exported'!$A$3:$A$140,$A231)), """")"),"")</f>
        <v/>
      </c>
      <c r="I231" s="1" t="str">
        <f ca="1">IFERROR(__xludf.DUMMYFUNCTION("IFERROR(FILTER('Currently Exported'!I$3:I$140,EXACT('Currently Exported'!$A$3:$A$140,$A231)), """")"),"")</f>
        <v/>
      </c>
      <c r="J231" s="1" t="str">
        <f ca="1">IFERROR(__xludf.DUMMYFUNCTION("IFERROR(FILTER('Currently Exported'!J$3:J$140,EXACT('Currently Exported'!$A$3:$A$140,$A231)), """")"),"")</f>
        <v/>
      </c>
      <c r="K231" s="1" t="str">
        <f ca="1">IFERROR(__xludf.DUMMYFUNCTION("IFERROR(FILTER('Currently Exported'!K$3:K$140,EXACT('Currently Exported'!$A$3:$A$140,$A231)), """")"),"")</f>
        <v/>
      </c>
      <c r="L231" s="1" t="str">
        <f ca="1">IFERROR(__xludf.DUMMYFUNCTION("IFERROR(FILTER('Currently Exported'!L$3:L$140,EXACT('Currently Exported'!$A$3:$A$140,$A231)), """")"),"")</f>
        <v/>
      </c>
      <c r="M231" s="1" t="str">
        <f ca="1">IFERROR(__xludf.DUMMYFUNCTION("IFERROR(FILTER('Currently Exported'!M$3:M$140,EXACT('Currently Exported'!$A$3:$A$140,$A231)), """")"),"")</f>
        <v/>
      </c>
      <c r="N231" s="1" t="str">
        <f ca="1">IFERROR(__xludf.DUMMYFUNCTION("IFERROR(FILTER('Currently Exported'!N$3:N$140,EXACT('Currently Exported'!$A$3:$A$140,$A231)), """")"),"")</f>
        <v/>
      </c>
      <c r="O231" s="1" t="str">
        <f ca="1">IFERROR(__xludf.DUMMYFUNCTION("IFERROR(FILTER('Currently Exported'!O$3:O$140,EXACT('Currently Exported'!$A$3:$A$140,$A231)), """")"),"")</f>
        <v/>
      </c>
      <c r="P231" s="1">
        <f ca="1">IFERROR(__xludf.DUMMYFUNCTION("IFERROR(FILTER('Currently Exported'!P$3:P$140,EXACT('Currently Exported'!$A$3:$A$140,$A231)), """")"),1)</f>
        <v>1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IFERROR(__xludf.DUMMYFUNCTION("IFERROR(FILTER('Currently Exported'!B$3:B$140,EXACT('Currently Exported'!$A$3:$A$140,$A232)), """")"),"")</f>
        <v/>
      </c>
      <c r="C232" s="1" t="str">
        <f ca="1">IFERROR(__xludf.DUMMYFUNCTION("IFERROR(FILTER('Currently Exported'!C$3:C$140,EXACT('Currently Exported'!$A$3:$A$140,$A232)), """")"),"")</f>
        <v/>
      </c>
      <c r="D232" s="1" t="str">
        <f ca="1">IFERROR(__xludf.DUMMYFUNCTION("IFERROR(FILTER('Currently Exported'!D$3:D$140,EXACT('Currently Exported'!$A$3:$A$140,$A232)), """")"),"")</f>
        <v/>
      </c>
      <c r="E232" s="1" t="str">
        <f ca="1">IFERROR(__xludf.DUMMYFUNCTION("IFERROR(FILTER('Currently Exported'!E$3:E$140,EXACT('Currently Exported'!$A$3:$A$140,$A232)), """")"),"")</f>
        <v/>
      </c>
      <c r="F232" s="1" t="str">
        <f ca="1">IFERROR(__xludf.DUMMYFUNCTION("IFERROR(FILTER('Currently Exported'!F$3:F$140,EXACT('Currently Exported'!$A$3:$A$140,$A232)), """")"),"")</f>
        <v/>
      </c>
      <c r="G232" s="1" t="str">
        <f ca="1">IFERROR(__xludf.DUMMYFUNCTION("IFERROR(FILTER('Currently Exported'!G$3:G$140,EXACT('Currently Exported'!$A$3:$A$140,$A232)), """")"),"")</f>
        <v/>
      </c>
      <c r="H232" s="1" t="str">
        <f ca="1">IFERROR(__xludf.DUMMYFUNCTION("IFERROR(FILTER('Currently Exported'!H$3:H$140,EXACT('Currently Exported'!$A$3:$A$140,$A232)), """")"),"")</f>
        <v/>
      </c>
      <c r="I232" s="1" t="str">
        <f ca="1">IFERROR(__xludf.DUMMYFUNCTION("IFERROR(FILTER('Currently Exported'!I$3:I$140,EXACT('Currently Exported'!$A$3:$A$140,$A232)), """")"),"")</f>
        <v/>
      </c>
      <c r="J232" s="1" t="str">
        <f ca="1">IFERROR(__xludf.DUMMYFUNCTION("IFERROR(FILTER('Currently Exported'!J$3:J$140,EXACT('Currently Exported'!$A$3:$A$140,$A232)), """")"),"")</f>
        <v/>
      </c>
      <c r="K232" s="1" t="str">
        <f ca="1">IFERROR(__xludf.DUMMYFUNCTION("IFERROR(FILTER('Currently Exported'!K$3:K$140,EXACT('Currently Exported'!$A$3:$A$140,$A232)), """")"),"")</f>
        <v/>
      </c>
      <c r="L232" s="1" t="str">
        <f ca="1">IFERROR(__xludf.DUMMYFUNCTION("IFERROR(FILTER('Currently Exported'!L$3:L$140,EXACT('Currently Exported'!$A$3:$A$140,$A232)), """")"),"")</f>
        <v/>
      </c>
      <c r="M232" s="1" t="str">
        <f ca="1">IFERROR(__xludf.DUMMYFUNCTION("IFERROR(FILTER('Currently Exported'!M$3:M$140,EXACT('Currently Exported'!$A$3:$A$140,$A232)), """")"),"")</f>
        <v/>
      </c>
      <c r="N232" s="1" t="str">
        <f ca="1">IFERROR(__xludf.DUMMYFUNCTION("IFERROR(FILTER('Currently Exported'!N$3:N$140,EXACT('Currently Exported'!$A$3:$A$140,$A232)), """")"),"")</f>
        <v/>
      </c>
      <c r="O232" s="1" t="str">
        <f ca="1">IFERROR(__xludf.DUMMYFUNCTION("IFERROR(FILTER('Currently Exported'!O$3:O$140,EXACT('Currently Exported'!$A$3:$A$140,$A232)), """")"),"")</f>
        <v/>
      </c>
      <c r="P232" s="1">
        <f ca="1">IFERROR(__xludf.DUMMYFUNCTION("IFERROR(FILTER('Currently Exported'!P$3:P$140,EXACT('Currently Exported'!$A$3:$A$140,$A232)), """")"),1)</f>
        <v>1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IFERROR(__xludf.DUMMYFUNCTION("IFERROR(FILTER('Currently Exported'!B$3:B$140,EXACT('Currently Exported'!$A$3:$A$140,$A233)), """")"),"")</f>
        <v/>
      </c>
      <c r="C233" s="1" t="str">
        <f ca="1">IFERROR(__xludf.DUMMYFUNCTION("IFERROR(FILTER('Currently Exported'!C$3:C$140,EXACT('Currently Exported'!$A$3:$A$140,$A233)), """")"),"")</f>
        <v/>
      </c>
      <c r="D233" s="1" t="str">
        <f ca="1">IFERROR(__xludf.DUMMYFUNCTION("IFERROR(FILTER('Currently Exported'!D$3:D$140,EXACT('Currently Exported'!$A$3:$A$140,$A233)), """")"),"")</f>
        <v/>
      </c>
      <c r="E233" s="1" t="str">
        <f ca="1">IFERROR(__xludf.DUMMYFUNCTION("IFERROR(FILTER('Currently Exported'!E$3:E$140,EXACT('Currently Exported'!$A$3:$A$140,$A233)), """")"),"")</f>
        <v/>
      </c>
      <c r="F233" s="1" t="str">
        <f ca="1">IFERROR(__xludf.DUMMYFUNCTION("IFERROR(FILTER('Currently Exported'!F$3:F$140,EXACT('Currently Exported'!$A$3:$A$140,$A233)), """")"),"")</f>
        <v/>
      </c>
      <c r="G233" s="1" t="str">
        <f ca="1">IFERROR(__xludf.DUMMYFUNCTION("IFERROR(FILTER('Currently Exported'!G$3:G$140,EXACT('Currently Exported'!$A$3:$A$140,$A233)), """")"),"")</f>
        <v/>
      </c>
      <c r="H233" s="1" t="str">
        <f ca="1">IFERROR(__xludf.DUMMYFUNCTION("IFERROR(FILTER('Currently Exported'!H$3:H$140,EXACT('Currently Exported'!$A$3:$A$140,$A233)), """")"),"")</f>
        <v/>
      </c>
      <c r="I233" s="1" t="str">
        <f ca="1">IFERROR(__xludf.DUMMYFUNCTION("IFERROR(FILTER('Currently Exported'!I$3:I$140,EXACT('Currently Exported'!$A$3:$A$140,$A233)), """")"),"")</f>
        <v/>
      </c>
      <c r="J233" s="1" t="str">
        <f ca="1">IFERROR(__xludf.DUMMYFUNCTION("IFERROR(FILTER('Currently Exported'!J$3:J$140,EXACT('Currently Exported'!$A$3:$A$140,$A233)), """")"),"")</f>
        <v/>
      </c>
      <c r="K233" s="1" t="str">
        <f ca="1">IFERROR(__xludf.DUMMYFUNCTION("IFERROR(FILTER('Currently Exported'!K$3:K$140,EXACT('Currently Exported'!$A$3:$A$140,$A233)), """")"),"")</f>
        <v/>
      </c>
      <c r="L233" s="1" t="str">
        <f ca="1">IFERROR(__xludf.DUMMYFUNCTION("IFERROR(FILTER('Currently Exported'!L$3:L$140,EXACT('Currently Exported'!$A$3:$A$140,$A233)), """")"),"")</f>
        <v/>
      </c>
      <c r="M233" s="1" t="str">
        <f ca="1">IFERROR(__xludf.DUMMYFUNCTION("IFERROR(FILTER('Currently Exported'!M$3:M$140,EXACT('Currently Exported'!$A$3:$A$140,$A233)), """")"),"")</f>
        <v/>
      </c>
      <c r="N233" s="1" t="str">
        <f ca="1">IFERROR(__xludf.DUMMYFUNCTION("IFERROR(FILTER('Currently Exported'!N$3:N$140,EXACT('Currently Exported'!$A$3:$A$140,$A233)), """")"),"")</f>
        <v/>
      </c>
      <c r="O233" s="1" t="str">
        <f ca="1">IFERROR(__xludf.DUMMYFUNCTION("IFERROR(FILTER('Currently Exported'!O$3:O$140,EXACT('Currently Exported'!$A$3:$A$140,$A233)), """")"),"")</f>
        <v/>
      </c>
      <c r="P233" s="1">
        <f ca="1">IFERROR(__xludf.DUMMYFUNCTION("IFERROR(FILTER('Currently Exported'!P$3:P$140,EXACT('Currently Exported'!$A$3:$A$140,$A233)), """")"),1)</f>
        <v>1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IFERROR(__xludf.DUMMYFUNCTION("IFERROR(FILTER('Currently Exported'!B$3:B$140,EXACT('Currently Exported'!$A$3:$A$140,$A234)), """")"),"")</f>
        <v/>
      </c>
      <c r="C234" s="1" t="str">
        <f ca="1">IFERROR(__xludf.DUMMYFUNCTION("IFERROR(FILTER('Currently Exported'!C$3:C$140,EXACT('Currently Exported'!$A$3:$A$140,$A234)), """")"),"")</f>
        <v/>
      </c>
      <c r="D234" s="1" t="str">
        <f ca="1">IFERROR(__xludf.DUMMYFUNCTION("IFERROR(FILTER('Currently Exported'!D$3:D$140,EXACT('Currently Exported'!$A$3:$A$140,$A234)), """")"),"")</f>
        <v/>
      </c>
      <c r="E234" s="1" t="str">
        <f ca="1">IFERROR(__xludf.DUMMYFUNCTION("IFERROR(FILTER('Currently Exported'!E$3:E$140,EXACT('Currently Exported'!$A$3:$A$140,$A234)), """")"),"")</f>
        <v/>
      </c>
      <c r="F234" s="1" t="str">
        <f ca="1">IFERROR(__xludf.DUMMYFUNCTION("IFERROR(FILTER('Currently Exported'!F$3:F$140,EXACT('Currently Exported'!$A$3:$A$140,$A234)), """")"),"")</f>
        <v/>
      </c>
      <c r="G234" s="1" t="str">
        <f ca="1">IFERROR(__xludf.DUMMYFUNCTION("IFERROR(FILTER('Currently Exported'!G$3:G$140,EXACT('Currently Exported'!$A$3:$A$140,$A234)), """")"),"")</f>
        <v/>
      </c>
      <c r="H234" s="1" t="str">
        <f ca="1">IFERROR(__xludf.DUMMYFUNCTION("IFERROR(FILTER('Currently Exported'!H$3:H$140,EXACT('Currently Exported'!$A$3:$A$140,$A234)), """")"),"")</f>
        <v/>
      </c>
      <c r="I234" s="1" t="str">
        <f ca="1">IFERROR(__xludf.DUMMYFUNCTION("IFERROR(FILTER('Currently Exported'!I$3:I$140,EXACT('Currently Exported'!$A$3:$A$140,$A234)), """")"),"")</f>
        <v/>
      </c>
      <c r="J234" s="1" t="str">
        <f ca="1">IFERROR(__xludf.DUMMYFUNCTION("IFERROR(FILTER('Currently Exported'!J$3:J$140,EXACT('Currently Exported'!$A$3:$A$140,$A234)), """")"),"")</f>
        <v/>
      </c>
      <c r="K234" s="1" t="str">
        <f ca="1">IFERROR(__xludf.DUMMYFUNCTION("IFERROR(FILTER('Currently Exported'!K$3:K$140,EXACT('Currently Exported'!$A$3:$A$140,$A234)), """")"),"")</f>
        <v/>
      </c>
      <c r="L234" s="1" t="str">
        <f ca="1">IFERROR(__xludf.DUMMYFUNCTION("IFERROR(FILTER('Currently Exported'!L$3:L$140,EXACT('Currently Exported'!$A$3:$A$140,$A234)), """")"),"")</f>
        <v/>
      </c>
      <c r="M234" s="1" t="str">
        <f ca="1">IFERROR(__xludf.DUMMYFUNCTION("IFERROR(FILTER('Currently Exported'!M$3:M$140,EXACT('Currently Exported'!$A$3:$A$140,$A234)), """")"),"")</f>
        <v/>
      </c>
      <c r="N234" s="1" t="str">
        <f ca="1">IFERROR(__xludf.DUMMYFUNCTION("IFERROR(FILTER('Currently Exported'!N$3:N$140,EXACT('Currently Exported'!$A$3:$A$140,$A234)), """")"),"")</f>
        <v/>
      </c>
      <c r="O234" s="1" t="str">
        <f ca="1">IFERROR(__xludf.DUMMYFUNCTION("IFERROR(FILTER('Currently Exported'!O$3:O$140,EXACT('Currently Exported'!$A$3:$A$140,$A234)), """")"),"")</f>
        <v/>
      </c>
      <c r="P234" s="1">
        <f ca="1">IFERROR(__xludf.DUMMYFUNCTION("IFERROR(FILTER('Currently Exported'!P$3:P$140,EXACT('Currently Exported'!$A$3:$A$140,$A234)), """")"),1)</f>
        <v>1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IFERROR(__xludf.DUMMYFUNCTION("IFERROR(FILTER('Currently Exported'!B$3:B$140,EXACT('Currently Exported'!$A$3:$A$140,$A235)), """")"),"")</f>
        <v/>
      </c>
      <c r="C235" s="1" t="str">
        <f ca="1">IFERROR(__xludf.DUMMYFUNCTION("IFERROR(FILTER('Currently Exported'!C$3:C$140,EXACT('Currently Exported'!$A$3:$A$140,$A235)), """")"),"")</f>
        <v/>
      </c>
      <c r="D235" s="1" t="str">
        <f ca="1">IFERROR(__xludf.DUMMYFUNCTION("IFERROR(FILTER('Currently Exported'!D$3:D$140,EXACT('Currently Exported'!$A$3:$A$140,$A235)), """")"),"")</f>
        <v/>
      </c>
      <c r="E235" s="1" t="str">
        <f ca="1">IFERROR(__xludf.DUMMYFUNCTION("IFERROR(FILTER('Currently Exported'!E$3:E$140,EXACT('Currently Exported'!$A$3:$A$140,$A235)), """")"),"")</f>
        <v/>
      </c>
      <c r="F235" s="1" t="str">
        <f ca="1">IFERROR(__xludf.DUMMYFUNCTION("IFERROR(FILTER('Currently Exported'!F$3:F$140,EXACT('Currently Exported'!$A$3:$A$140,$A235)), """")"),"")</f>
        <v/>
      </c>
      <c r="G235" s="1" t="str">
        <f ca="1">IFERROR(__xludf.DUMMYFUNCTION("IFERROR(FILTER('Currently Exported'!G$3:G$140,EXACT('Currently Exported'!$A$3:$A$140,$A235)), """")"),"")</f>
        <v/>
      </c>
      <c r="H235" s="1" t="str">
        <f ca="1">IFERROR(__xludf.DUMMYFUNCTION("IFERROR(FILTER('Currently Exported'!H$3:H$140,EXACT('Currently Exported'!$A$3:$A$140,$A235)), """")"),"")</f>
        <v/>
      </c>
      <c r="I235" s="1" t="str">
        <f ca="1">IFERROR(__xludf.DUMMYFUNCTION("IFERROR(FILTER('Currently Exported'!I$3:I$140,EXACT('Currently Exported'!$A$3:$A$140,$A235)), """")"),"")</f>
        <v/>
      </c>
      <c r="J235" s="1" t="str">
        <f ca="1">IFERROR(__xludf.DUMMYFUNCTION("IFERROR(FILTER('Currently Exported'!J$3:J$140,EXACT('Currently Exported'!$A$3:$A$140,$A235)), """")"),"")</f>
        <v/>
      </c>
      <c r="K235" s="1" t="str">
        <f ca="1">IFERROR(__xludf.DUMMYFUNCTION("IFERROR(FILTER('Currently Exported'!K$3:K$140,EXACT('Currently Exported'!$A$3:$A$140,$A235)), """")"),"")</f>
        <v/>
      </c>
      <c r="L235" s="1" t="str">
        <f ca="1">IFERROR(__xludf.DUMMYFUNCTION("IFERROR(FILTER('Currently Exported'!L$3:L$140,EXACT('Currently Exported'!$A$3:$A$140,$A235)), """")"),"")</f>
        <v/>
      </c>
      <c r="M235" s="1" t="str">
        <f ca="1">IFERROR(__xludf.DUMMYFUNCTION("IFERROR(FILTER('Currently Exported'!M$3:M$140,EXACT('Currently Exported'!$A$3:$A$140,$A235)), """")"),"")</f>
        <v/>
      </c>
      <c r="N235" s="1" t="str">
        <f ca="1">IFERROR(__xludf.DUMMYFUNCTION("IFERROR(FILTER('Currently Exported'!N$3:N$140,EXACT('Currently Exported'!$A$3:$A$140,$A235)), """")"),"")</f>
        <v/>
      </c>
      <c r="O235" s="1" t="str">
        <f ca="1">IFERROR(__xludf.DUMMYFUNCTION("IFERROR(FILTER('Currently Exported'!O$3:O$140,EXACT('Currently Exported'!$A$3:$A$140,$A235)), """")"),"")</f>
        <v/>
      </c>
      <c r="P235" s="1">
        <f ca="1">IFERROR(__xludf.DUMMYFUNCTION("IFERROR(FILTER('Currently Exported'!P$3:P$140,EXACT('Currently Exported'!$A$3:$A$140,$A235)), """")"),1)</f>
        <v>1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IFERROR(__xludf.DUMMYFUNCTION("IFERROR(FILTER('Currently Exported'!B$3:B$140,EXACT('Currently Exported'!$A$3:$A$140,$A236)), """")"),"")</f>
        <v/>
      </c>
      <c r="C236" s="1" t="str">
        <f ca="1">IFERROR(__xludf.DUMMYFUNCTION("IFERROR(FILTER('Currently Exported'!C$3:C$140,EXACT('Currently Exported'!$A$3:$A$140,$A236)), """")"),"")</f>
        <v/>
      </c>
      <c r="D236" s="1" t="str">
        <f ca="1">IFERROR(__xludf.DUMMYFUNCTION("IFERROR(FILTER('Currently Exported'!D$3:D$140,EXACT('Currently Exported'!$A$3:$A$140,$A236)), """")"),"")</f>
        <v/>
      </c>
      <c r="E236" s="1" t="str">
        <f ca="1">IFERROR(__xludf.DUMMYFUNCTION("IFERROR(FILTER('Currently Exported'!E$3:E$140,EXACT('Currently Exported'!$A$3:$A$140,$A236)), """")"),"")</f>
        <v/>
      </c>
      <c r="F236" s="1" t="str">
        <f ca="1">IFERROR(__xludf.DUMMYFUNCTION("IFERROR(FILTER('Currently Exported'!F$3:F$140,EXACT('Currently Exported'!$A$3:$A$140,$A236)), """")"),"")</f>
        <v/>
      </c>
      <c r="G236" s="1" t="str">
        <f ca="1">IFERROR(__xludf.DUMMYFUNCTION("IFERROR(FILTER('Currently Exported'!G$3:G$140,EXACT('Currently Exported'!$A$3:$A$140,$A236)), """")"),"")</f>
        <v/>
      </c>
      <c r="H236" s="1" t="str">
        <f ca="1">IFERROR(__xludf.DUMMYFUNCTION("IFERROR(FILTER('Currently Exported'!H$3:H$140,EXACT('Currently Exported'!$A$3:$A$140,$A236)), """")"),"")</f>
        <v/>
      </c>
      <c r="I236" s="1" t="str">
        <f ca="1">IFERROR(__xludf.DUMMYFUNCTION("IFERROR(FILTER('Currently Exported'!I$3:I$140,EXACT('Currently Exported'!$A$3:$A$140,$A236)), """")"),"")</f>
        <v/>
      </c>
      <c r="J236" s="1" t="str">
        <f ca="1">IFERROR(__xludf.DUMMYFUNCTION("IFERROR(FILTER('Currently Exported'!J$3:J$140,EXACT('Currently Exported'!$A$3:$A$140,$A236)), """")"),"")</f>
        <v/>
      </c>
      <c r="K236" s="1" t="str">
        <f ca="1">IFERROR(__xludf.DUMMYFUNCTION("IFERROR(FILTER('Currently Exported'!K$3:K$140,EXACT('Currently Exported'!$A$3:$A$140,$A236)), """")"),"")</f>
        <v/>
      </c>
      <c r="L236" s="1" t="str">
        <f ca="1">IFERROR(__xludf.DUMMYFUNCTION("IFERROR(FILTER('Currently Exported'!L$3:L$140,EXACT('Currently Exported'!$A$3:$A$140,$A236)), """")"),"")</f>
        <v/>
      </c>
      <c r="M236" s="1" t="str">
        <f ca="1">IFERROR(__xludf.DUMMYFUNCTION("IFERROR(FILTER('Currently Exported'!M$3:M$140,EXACT('Currently Exported'!$A$3:$A$140,$A236)), """")"),"")</f>
        <v/>
      </c>
      <c r="N236" s="1" t="str">
        <f ca="1">IFERROR(__xludf.DUMMYFUNCTION("IFERROR(FILTER('Currently Exported'!N$3:N$140,EXACT('Currently Exported'!$A$3:$A$140,$A236)), """")"),"")</f>
        <v/>
      </c>
      <c r="O236" s="1" t="str">
        <f ca="1">IFERROR(__xludf.DUMMYFUNCTION("IFERROR(FILTER('Currently Exported'!O$3:O$140,EXACT('Currently Exported'!$A$3:$A$140,$A236)), """")"),"")</f>
        <v/>
      </c>
      <c r="P236" s="1">
        <f ca="1">IFERROR(__xludf.DUMMYFUNCTION("IFERROR(FILTER('Currently Exported'!P$3:P$140,EXACT('Currently Exported'!$A$3:$A$140,$A236)), """")"),1)</f>
        <v>1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IFERROR(__xludf.DUMMYFUNCTION("IFERROR(FILTER('Currently Exported'!B$3:B$140,EXACT('Currently Exported'!$A$3:$A$140,$A237)), """")"),"")</f>
        <v/>
      </c>
      <c r="C237" s="1" t="str">
        <f ca="1">IFERROR(__xludf.DUMMYFUNCTION("IFERROR(FILTER('Currently Exported'!C$3:C$140,EXACT('Currently Exported'!$A$3:$A$140,$A237)), """")"),"")</f>
        <v/>
      </c>
      <c r="D237" s="1" t="str">
        <f ca="1">IFERROR(__xludf.DUMMYFUNCTION("IFERROR(FILTER('Currently Exported'!D$3:D$140,EXACT('Currently Exported'!$A$3:$A$140,$A237)), """")"),"")</f>
        <v/>
      </c>
      <c r="E237" s="1" t="str">
        <f ca="1">IFERROR(__xludf.DUMMYFUNCTION("IFERROR(FILTER('Currently Exported'!E$3:E$140,EXACT('Currently Exported'!$A$3:$A$140,$A237)), """")"),"")</f>
        <v/>
      </c>
      <c r="F237" s="1" t="str">
        <f ca="1">IFERROR(__xludf.DUMMYFUNCTION("IFERROR(FILTER('Currently Exported'!F$3:F$140,EXACT('Currently Exported'!$A$3:$A$140,$A237)), """")"),"")</f>
        <v/>
      </c>
      <c r="G237" s="1" t="str">
        <f ca="1">IFERROR(__xludf.DUMMYFUNCTION("IFERROR(FILTER('Currently Exported'!G$3:G$140,EXACT('Currently Exported'!$A$3:$A$140,$A237)), """")"),"")</f>
        <v/>
      </c>
      <c r="H237" s="1" t="str">
        <f ca="1">IFERROR(__xludf.DUMMYFUNCTION("IFERROR(FILTER('Currently Exported'!H$3:H$140,EXACT('Currently Exported'!$A$3:$A$140,$A237)), """")"),"")</f>
        <v/>
      </c>
      <c r="I237" s="1" t="str">
        <f ca="1">IFERROR(__xludf.DUMMYFUNCTION("IFERROR(FILTER('Currently Exported'!I$3:I$140,EXACT('Currently Exported'!$A$3:$A$140,$A237)), """")"),"")</f>
        <v/>
      </c>
      <c r="J237" s="1" t="str">
        <f ca="1">IFERROR(__xludf.DUMMYFUNCTION("IFERROR(FILTER('Currently Exported'!J$3:J$140,EXACT('Currently Exported'!$A$3:$A$140,$A237)), """")"),"")</f>
        <v/>
      </c>
      <c r="K237" s="1" t="str">
        <f ca="1">IFERROR(__xludf.DUMMYFUNCTION("IFERROR(FILTER('Currently Exported'!K$3:K$140,EXACT('Currently Exported'!$A$3:$A$140,$A237)), """")"),"")</f>
        <v/>
      </c>
      <c r="L237" s="1" t="str">
        <f ca="1">IFERROR(__xludf.DUMMYFUNCTION("IFERROR(FILTER('Currently Exported'!L$3:L$140,EXACT('Currently Exported'!$A$3:$A$140,$A237)), """")"),"")</f>
        <v/>
      </c>
      <c r="M237" s="1" t="str">
        <f ca="1">IFERROR(__xludf.DUMMYFUNCTION("IFERROR(FILTER('Currently Exported'!M$3:M$140,EXACT('Currently Exported'!$A$3:$A$140,$A237)), """")"),"")</f>
        <v/>
      </c>
      <c r="N237" s="1" t="str">
        <f ca="1">IFERROR(__xludf.DUMMYFUNCTION("IFERROR(FILTER('Currently Exported'!N$3:N$140,EXACT('Currently Exported'!$A$3:$A$140,$A237)), """")"),"")</f>
        <v/>
      </c>
      <c r="O237" s="1" t="str">
        <f ca="1">IFERROR(__xludf.DUMMYFUNCTION("IFERROR(FILTER('Currently Exported'!O$3:O$140,EXACT('Currently Exported'!$A$3:$A$140,$A237)), """")"),"")</f>
        <v/>
      </c>
      <c r="P237" s="1">
        <f ca="1">IFERROR(__xludf.DUMMYFUNCTION("IFERROR(FILTER('Currently Exported'!P$3:P$140,EXACT('Currently Exported'!$A$3:$A$140,$A237)), """")"),1)</f>
        <v>1</v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IFERROR(__xludf.DUMMYFUNCTION("IFERROR(FILTER('Currently Exported'!B$3:B$140,EXACT('Currently Exported'!$A$3:$A$140,$A238)), """")"),"")</f>
        <v/>
      </c>
      <c r="C238" s="1" t="str">
        <f ca="1">IFERROR(__xludf.DUMMYFUNCTION("IFERROR(FILTER('Currently Exported'!C$3:C$140,EXACT('Currently Exported'!$A$3:$A$140,$A238)), """")"),"")</f>
        <v/>
      </c>
      <c r="D238" s="1" t="str">
        <f ca="1">IFERROR(__xludf.DUMMYFUNCTION("IFERROR(FILTER('Currently Exported'!D$3:D$140,EXACT('Currently Exported'!$A$3:$A$140,$A238)), """")"),"")</f>
        <v/>
      </c>
      <c r="E238" s="1" t="str">
        <f ca="1">IFERROR(__xludf.DUMMYFUNCTION("IFERROR(FILTER('Currently Exported'!E$3:E$140,EXACT('Currently Exported'!$A$3:$A$140,$A238)), """")"),"")</f>
        <v/>
      </c>
      <c r="F238" s="1" t="str">
        <f ca="1">IFERROR(__xludf.DUMMYFUNCTION("IFERROR(FILTER('Currently Exported'!F$3:F$140,EXACT('Currently Exported'!$A$3:$A$140,$A238)), """")"),"")</f>
        <v/>
      </c>
      <c r="G238" s="1" t="str">
        <f ca="1">IFERROR(__xludf.DUMMYFUNCTION("IFERROR(FILTER('Currently Exported'!G$3:G$140,EXACT('Currently Exported'!$A$3:$A$140,$A238)), """")"),"")</f>
        <v/>
      </c>
      <c r="H238" s="1" t="str">
        <f ca="1">IFERROR(__xludf.DUMMYFUNCTION("IFERROR(FILTER('Currently Exported'!H$3:H$140,EXACT('Currently Exported'!$A$3:$A$140,$A238)), """")"),"")</f>
        <v/>
      </c>
      <c r="I238" s="1" t="str">
        <f ca="1">IFERROR(__xludf.DUMMYFUNCTION("IFERROR(FILTER('Currently Exported'!I$3:I$140,EXACT('Currently Exported'!$A$3:$A$140,$A238)), """")"),"")</f>
        <v/>
      </c>
      <c r="J238" s="1" t="str">
        <f ca="1">IFERROR(__xludf.DUMMYFUNCTION("IFERROR(FILTER('Currently Exported'!J$3:J$140,EXACT('Currently Exported'!$A$3:$A$140,$A238)), """")"),"")</f>
        <v/>
      </c>
      <c r="K238" s="1" t="str">
        <f ca="1">IFERROR(__xludf.DUMMYFUNCTION("IFERROR(FILTER('Currently Exported'!K$3:K$140,EXACT('Currently Exported'!$A$3:$A$140,$A238)), """")"),"")</f>
        <v/>
      </c>
      <c r="L238" s="1" t="str">
        <f ca="1">IFERROR(__xludf.DUMMYFUNCTION("IFERROR(FILTER('Currently Exported'!L$3:L$140,EXACT('Currently Exported'!$A$3:$A$140,$A238)), """")"),"")</f>
        <v/>
      </c>
      <c r="M238" s="1" t="str">
        <f ca="1">IFERROR(__xludf.DUMMYFUNCTION("IFERROR(FILTER('Currently Exported'!M$3:M$140,EXACT('Currently Exported'!$A$3:$A$140,$A238)), """")"),"")</f>
        <v/>
      </c>
      <c r="N238" s="1" t="str">
        <f ca="1">IFERROR(__xludf.DUMMYFUNCTION("IFERROR(FILTER('Currently Exported'!N$3:N$140,EXACT('Currently Exported'!$A$3:$A$140,$A238)), """")"),"")</f>
        <v/>
      </c>
      <c r="O238" s="1" t="str">
        <f ca="1">IFERROR(__xludf.DUMMYFUNCTION("IFERROR(FILTER('Currently Exported'!O$3:O$140,EXACT('Currently Exported'!$A$3:$A$140,$A238)), """")"),"")</f>
        <v/>
      </c>
      <c r="P238" s="1" t="str">
        <f ca="1">IFERROR(__xludf.DUMMYFUNCTION("IFERROR(FILTER('Currently Exported'!P$3:P$140,EXACT('Currently Exported'!$A$3:$A$140,$A238)), """")"),"")</f>
        <v/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IFERROR(__xludf.DUMMYFUNCTION("IFERROR(FILTER('Currently Exported'!B$3:B$140,EXACT('Currently Exported'!$A$3:$A$140,$A239)), """")"),"")</f>
        <v/>
      </c>
      <c r="C239" s="1" t="str">
        <f ca="1">IFERROR(__xludf.DUMMYFUNCTION("IFERROR(FILTER('Currently Exported'!C$3:C$140,EXACT('Currently Exported'!$A$3:$A$140,$A239)), """")"),"")</f>
        <v/>
      </c>
      <c r="D239" s="1" t="str">
        <f ca="1">IFERROR(__xludf.DUMMYFUNCTION("IFERROR(FILTER('Currently Exported'!D$3:D$140,EXACT('Currently Exported'!$A$3:$A$140,$A239)), """")"),"")</f>
        <v/>
      </c>
      <c r="E239" s="1" t="str">
        <f ca="1">IFERROR(__xludf.DUMMYFUNCTION("IFERROR(FILTER('Currently Exported'!E$3:E$140,EXACT('Currently Exported'!$A$3:$A$140,$A239)), """")"),"")</f>
        <v/>
      </c>
      <c r="F239" s="1" t="str">
        <f ca="1">IFERROR(__xludf.DUMMYFUNCTION("IFERROR(FILTER('Currently Exported'!F$3:F$140,EXACT('Currently Exported'!$A$3:$A$140,$A239)), """")"),"")</f>
        <v/>
      </c>
      <c r="G239" s="1" t="str">
        <f ca="1">IFERROR(__xludf.DUMMYFUNCTION("IFERROR(FILTER('Currently Exported'!G$3:G$140,EXACT('Currently Exported'!$A$3:$A$140,$A239)), """")"),"")</f>
        <v/>
      </c>
      <c r="H239" s="1" t="str">
        <f ca="1">IFERROR(__xludf.DUMMYFUNCTION("IFERROR(FILTER('Currently Exported'!H$3:H$140,EXACT('Currently Exported'!$A$3:$A$140,$A239)), """")"),"")</f>
        <v/>
      </c>
      <c r="I239" s="1" t="str">
        <f ca="1">IFERROR(__xludf.DUMMYFUNCTION("IFERROR(FILTER('Currently Exported'!I$3:I$140,EXACT('Currently Exported'!$A$3:$A$140,$A239)), """")"),"")</f>
        <v/>
      </c>
      <c r="J239" s="1" t="str">
        <f ca="1">IFERROR(__xludf.DUMMYFUNCTION("IFERROR(FILTER('Currently Exported'!J$3:J$140,EXACT('Currently Exported'!$A$3:$A$140,$A239)), """")"),"")</f>
        <v/>
      </c>
      <c r="K239" s="1" t="str">
        <f ca="1">IFERROR(__xludf.DUMMYFUNCTION("IFERROR(FILTER('Currently Exported'!K$3:K$140,EXACT('Currently Exported'!$A$3:$A$140,$A239)), """")"),"")</f>
        <v/>
      </c>
      <c r="L239" s="1" t="str">
        <f ca="1">IFERROR(__xludf.DUMMYFUNCTION("IFERROR(FILTER('Currently Exported'!L$3:L$140,EXACT('Currently Exported'!$A$3:$A$140,$A239)), """")"),"")</f>
        <v/>
      </c>
      <c r="M239" s="1" t="str">
        <f ca="1">IFERROR(__xludf.DUMMYFUNCTION("IFERROR(FILTER('Currently Exported'!M$3:M$140,EXACT('Currently Exported'!$A$3:$A$140,$A239)), """")"),"")</f>
        <v/>
      </c>
      <c r="N239" s="1" t="str">
        <f ca="1">IFERROR(__xludf.DUMMYFUNCTION("IFERROR(FILTER('Currently Exported'!N$3:N$140,EXACT('Currently Exported'!$A$3:$A$140,$A239)), """")"),"")</f>
        <v/>
      </c>
      <c r="O239" s="1" t="str">
        <f ca="1">IFERROR(__xludf.DUMMYFUNCTION("IFERROR(FILTER('Currently Exported'!O$3:O$140,EXACT('Currently Exported'!$A$3:$A$140,$A239)), """")"),"")</f>
        <v/>
      </c>
      <c r="P239" s="1" t="str">
        <f ca="1">IFERROR(__xludf.DUMMYFUNCTION("IFERROR(FILTER('Currently Exported'!P$3:P$140,EXACT('Currently Exported'!$A$3:$A$140,$A239)), """")"),"")</f>
        <v/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IFERROR(__xludf.DUMMYFUNCTION("IFERROR(FILTER('Currently Exported'!B$3:B$140,EXACT('Currently Exported'!$A$3:$A$140,$A240)), """")"),"")</f>
        <v/>
      </c>
      <c r="C240" s="1" t="str">
        <f ca="1">IFERROR(__xludf.DUMMYFUNCTION("IFERROR(FILTER('Currently Exported'!C$3:C$140,EXACT('Currently Exported'!$A$3:$A$140,$A240)), """")"),"")</f>
        <v/>
      </c>
      <c r="D240" s="1" t="str">
        <f ca="1">IFERROR(__xludf.DUMMYFUNCTION("IFERROR(FILTER('Currently Exported'!D$3:D$140,EXACT('Currently Exported'!$A$3:$A$140,$A240)), """")"),"")</f>
        <v/>
      </c>
      <c r="E240" s="1" t="str">
        <f ca="1">IFERROR(__xludf.DUMMYFUNCTION("IFERROR(FILTER('Currently Exported'!E$3:E$140,EXACT('Currently Exported'!$A$3:$A$140,$A240)), """")"),"")</f>
        <v/>
      </c>
      <c r="F240" s="1" t="str">
        <f ca="1">IFERROR(__xludf.DUMMYFUNCTION("IFERROR(FILTER('Currently Exported'!F$3:F$140,EXACT('Currently Exported'!$A$3:$A$140,$A240)), """")"),"")</f>
        <v/>
      </c>
      <c r="G240" s="1" t="str">
        <f ca="1">IFERROR(__xludf.DUMMYFUNCTION("IFERROR(FILTER('Currently Exported'!G$3:G$140,EXACT('Currently Exported'!$A$3:$A$140,$A240)), """")"),"")</f>
        <v/>
      </c>
      <c r="H240" s="1" t="str">
        <f ca="1">IFERROR(__xludf.DUMMYFUNCTION("IFERROR(FILTER('Currently Exported'!H$3:H$140,EXACT('Currently Exported'!$A$3:$A$140,$A240)), """")"),"")</f>
        <v/>
      </c>
      <c r="I240" s="1" t="str">
        <f ca="1">IFERROR(__xludf.DUMMYFUNCTION("IFERROR(FILTER('Currently Exported'!I$3:I$140,EXACT('Currently Exported'!$A$3:$A$140,$A240)), """")"),"")</f>
        <v/>
      </c>
      <c r="J240" s="1" t="str">
        <f ca="1">IFERROR(__xludf.DUMMYFUNCTION("IFERROR(FILTER('Currently Exported'!J$3:J$140,EXACT('Currently Exported'!$A$3:$A$140,$A240)), """")"),"")</f>
        <v/>
      </c>
      <c r="K240" s="1" t="str">
        <f ca="1">IFERROR(__xludf.DUMMYFUNCTION("IFERROR(FILTER('Currently Exported'!K$3:K$140,EXACT('Currently Exported'!$A$3:$A$140,$A240)), """")"),"")</f>
        <v/>
      </c>
      <c r="L240" s="1" t="str">
        <f ca="1">IFERROR(__xludf.DUMMYFUNCTION("IFERROR(FILTER('Currently Exported'!L$3:L$140,EXACT('Currently Exported'!$A$3:$A$140,$A240)), """")"),"")</f>
        <v/>
      </c>
      <c r="M240" s="1" t="str">
        <f ca="1">IFERROR(__xludf.DUMMYFUNCTION("IFERROR(FILTER('Currently Exported'!M$3:M$140,EXACT('Currently Exported'!$A$3:$A$140,$A240)), """")"),"")</f>
        <v/>
      </c>
      <c r="N240" s="1" t="str">
        <f ca="1">IFERROR(__xludf.DUMMYFUNCTION("IFERROR(FILTER('Currently Exported'!N$3:N$140,EXACT('Currently Exported'!$A$3:$A$140,$A240)), """")"),"")</f>
        <v/>
      </c>
      <c r="O240" s="1" t="str">
        <f ca="1">IFERROR(__xludf.DUMMYFUNCTION("IFERROR(FILTER('Currently Exported'!O$3:O$140,EXACT('Currently Exported'!$A$3:$A$140,$A240)), """")"),"")</f>
        <v/>
      </c>
      <c r="P240" s="1" t="str">
        <f ca="1">IFERROR(__xludf.DUMMYFUNCTION("IFERROR(FILTER('Currently Exported'!P$3:P$140,EXACT('Currently Exported'!$A$3:$A$140,$A240)), """")"),"")</f>
        <v/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IFERROR(__xludf.DUMMYFUNCTION("IFERROR(FILTER('Currently Exported'!B$3:B$140,EXACT('Currently Exported'!$A$3:$A$140,$A241)), """")"),"")</f>
        <v/>
      </c>
      <c r="C241" s="1" t="str">
        <f ca="1">IFERROR(__xludf.DUMMYFUNCTION("IFERROR(FILTER('Currently Exported'!C$3:C$140,EXACT('Currently Exported'!$A$3:$A$140,$A241)), """")"),"")</f>
        <v/>
      </c>
      <c r="D241" s="1">
        <f ca="1">IFERROR(__xludf.DUMMYFUNCTION("IFERROR(FILTER('Currently Exported'!D$3:D$140,EXACT('Currently Exported'!$A$3:$A$140,$A241)), """")"),1)</f>
        <v>1</v>
      </c>
      <c r="E241" s="1">
        <f ca="1">IFERROR(__xludf.DUMMYFUNCTION("IFERROR(FILTER('Currently Exported'!E$3:E$140,EXACT('Currently Exported'!$A$3:$A$140,$A241)), """")"),1)</f>
        <v>1</v>
      </c>
      <c r="F241" s="1">
        <f ca="1">IFERROR(__xludf.DUMMYFUNCTION("IFERROR(FILTER('Currently Exported'!F$3:F$140,EXACT('Currently Exported'!$A$3:$A$140,$A241)), """")"),1)</f>
        <v>1</v>
      </c>
      <c r="G241" s="1">
        <f ca="1">IFERROR(__xludf.DUMMYFUNCTION("IFERROR(FILTER('Currently Exported'!G$3:G$140,EXACT('Currently Exported'!$A$3:$A$140,$A241)), """")"),1)</f>
        <v>1</v>
      </c>
      <c r="H241" s="1">
        <f ca="1">IFERROR(__xludf.DUMMYFUNCTION("IFERROR(FILTER('Currently Exported'!H$3:H$140,EXACT('Currently Exported'!$A$3:$A$140,$A241)), """")"),1)</f>
        <v>1</v>
      </c>
      <c r="I241" s="1">
        <f ca="1">IFERROR(__xludf.DUMMYFUNCTION("IFERROR(FILTER('Currently Exported'!I$3:I$140,EXACT('Currently Exported'!$A$3:$A$140,$A241)), """")"),1)</f>
        <v>1</v>
      </c>
      <c r="J241" s="1">
        <f ca="1">IFERROR(__xludf.DUMMYFUNCTION("IFERROR(FILTER('Currently Exported'!J$3:J$140,EXACT('Currently Exported'!$A$3:$A$140,$A241)), """")"),1)</f>
        <v>1</v>
      </c>
      <c r="K241" s="1">
        <f ca="1">IFERROR(__xludf.DUMMYFUNCTION("IFERROR(FILTER('Currently Exported'!K$3:K$140,EXACT('Currently Exported'!$A$3:$A$140,$A241)), """")"),1)</f>
        <v>1</v>
      </c>
      <c r="L241" s="1">
        <f ca="1">IFERROR(__xludf.DUMMYFUNCTION("IFERROR(FILTER('Currently Exported'!L$3:L$140,EXACT('Currently Exported'!$A$3:$A$140,$A241)), """")"),1)</f>
        <v>1</v>
      </c>
      <c r="M241" s="1">
        <f ca="1">IFERROR(__xludf.DUMMYFUNCTION("IFERROR(FILTER('Currently Exported'!M$3:M$140,EXACT('Currently Exported'!$A$3:$A$140,$A241)), """")"),1)</f>
        <v>1</v>
      </c>
      <c r="N241" s="1">
        <f ca="1">IFERROR(__xludf.DUMMYFUNCTION("IFERROR(FILTER('Currently Exported'!N$3:N$140,EXACT('Currently Exported'!$A$3:$A$140,$A241)), """")"),1)</f>
        <v>1</v>
      </c>
      <c r="O241" s="1">
        <f ca="1">IFERROR(__xludf.DUMMYFUNCTION("IFERROR(FILTER('Currently Exported'!O$3:O$140,EXACT('Currently Exported'!$A$3:$A$140,$A241)), """")"),1)</f>
        <v>1</v>
      </c>
      <c r="P241" s="1" t="str">
        <f ca="1">IFERROR(__xludf.DUMMYFUNCTION("IFERROR(FILTER('Currently Exported'!P$3:P$140,EXACT('Currently Exported'!$A$3:$A$140,$A241)), """")"),"")</f>
        <v/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IFERROR(__xludf.DUMMYFUNCTION("IFERROR(FILTER('Currently Exported'!B$3:B$140,EXACT('Currently Exported'!$A$3:$A$140,$A242)), """")"),"")</f>
        <v/>
      </c>
      <c r="C242" s="1" t="str">
        <f ca="1">IFERROR(__xludf.DUMMYFUNCTION("IFERROR(FILTER('Currently Exported'!C$3:C$140,EXACT('Currently Exported'!$A$3:$A$140,$A242)), """")"),"")</f>
        <v/>
      </c>
      <c r="D242" s="1" t="str">
        <f ca="1">IFERROR(__xludf.DUMMYFUNCTION("IFERROR(FILTER('Currently Exported'!D$3:D$140,EXACT('Currently Exported'!$A$3:$A$140,$A242)), """")"),"")</f>
        <v/>
      </c>
      <c r="E242" s="1" t="str">
        <f ca="1">IFERROR(__xludf.DUMMYFUNCTION("IFERROR(FILTER('Currently Exported'!E$3:E$140,EXACT('Currently Exported'!$A$3:$A$140,$A242)), """")"),"")</f>
        <v/>
      </c>
      <c r="F242" s="1" t="str">
        <f ca="1">IFERROR(__xludf.DUMMYFUNCTION("IFERROR(FILTER('Currently Exported'!F$3:F$140,EXACT('Currently Exported'!$A$3:$A$140,$A242)), """")"),"")</f>
        <v/>
      </c>
      <c r="G242" s="1" t="str">
        <f ca="1">IFERROR(__xludf.DUMMYFUNCTION("IFERROR(FILTER('Currently Exported'!G$3:G$140,EXACT('Currently Exported'!$A$3:$A$140,$A242)), """")"),"")</f>
        <v/>
      </c>
      <c r="H242" s="1" t="str">
        <f ca="1">IFERROR(__xludf.DUMMYFUNCTION("IFERROR(FILTER('Currently Exported'!H$3:H$140,EXACT('Currently Exported'!$A$3:$A$140,$A242)), """")"),"")</f>
        <v/>
      </c>
      <c r="I242" s="1" t="str">
        <f ca="1">IFERROR(__xludf.DUMMYFUNCTION("IFERROR(FILTER('Currently Exported'!I$3:I$140,EXACT('Currently Exported'!$A$3:$A$140,$A242)), """")"),"")</f>
        <v/>
      </c>
      <c r="J242" s="1" t="str">
        <f ca="1">IFERROR(__xludf.DUMMYFUNCTION("IFERROR(FILTER('Currently Exported'!J$3:J$140,EXACT('Currently Exported'!$A$3:$A$140,$A242)), """")"),"")</f>
        <v/>
      </c>
      <c r="K242" s="1" t="str">
        <f ca="1">IFERROR(__xludf.DUMMYFUNCTION("IFERROR(FILTER('Currently Exported'!K$3:K$140,EXACT('Currently Exported'!$A$3:$A$140,$A242)), """")"),"")</f>
        <v/>
      </c>
      <c r="L242" s="1" t="str">
        <f ca="1">IFERROR(__xludf.DUMMYFUNCTION("IFERROR(FILTER('Currently Exported'!L$3:L$140,EXACT('Currently Exported'!$A$3:$A$140,$A242)), """")"),"")</f>
        <v/>
      </c>
      <c r="M242" s="1" t="str">
        <f ca="1">IFERROR(__xludf.DUMMYFUNCTION("IFERROR(FILTER('Currently Exported'!M$3:M$140,EXACT('Currently Exported'!$A$3:$A$140,$A242)), """")"),"")</f>
        <v/>
      </c>
      <c r="N242" s="1" t="str">
        <f ca="1">IFERROR(__xludf.DUMMYFUNCTION("IFERROR(FILTER('Currently Exported'!N$3:N$140,EXACT('Currently Exported'!$A$3:$A$140,$A242)), """")"),"")</f>
        <v/>
      </c>
      <c r="O242" s="1" t="str">
        <f ca="1">IFERROR(__xludf.DUMMYFUNCTION("IFERROR(FILTER('Currently Exported'!O$3:O$140,EXACT('Currently Exported'!$A$3:$A$140,$A242)), """")"),"")</f>
        <v/>
      </c>
      <c r="P242" s="1" t="str">
        <f ca="1">IFERROR(__xludf.DUMMYFUNCTION("IFERROR(FILTER('Currently Exported'!P$3:P$140,EXACT('Currently Exported'!$A$3:$A$140,$A242)), """")"),"")</f>
        <v/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IFERROR(__xludf.DUMMYFUNCTION("IFERROR(FILTER('Currently Exported'!B$3:B$140,EXACT('Currently Exported'!$A$3:$A$140,$A243)), """")"),"")</f>
        <v/>
      </c>
      <c r="C243" s="1" t="str">
        <f ca="1">IFERROR(__xludf.DUMMYFUNCTION("IFERROR(FILTER('Currently Exported'!C$3:C$140,EXACT('Currently Exported'!$A$3:$A$140,$A243)), """")"),"")</f>
        <v/>
      </c>
      <c r="D243" s="1">
        <f ca="1">IFERROR(__xludf.DUMMYFUNCTION("IFERROR(FILTER('Currently Exported'!D$3:D$140,EXACT('Currently Exported'!$A$3:$A$140,$A243)), """")"),1)</f>
        <v>1</v>
      </c>
      <c r="E243" s="1">
        <f ca="1">IFERROR(__xludf.DUMMYFUNCTION("IFERROR(FILTER('Currently Exported'!E$3:E$140,EXACT('Currently Exported'!$A$3:$A$140,$A243)), """")"),1)</f>
        <v>1</v>
      </c>
      <c r="F243" s="1">
        <f ca="1">IFERROR(__xludf.DUMMYFUNCTION("IFERROR(FILTER('Currently Exported'!F$3:F$140,EXACT('Currently Exported'!$A$3:$A$140,$A243)), """")"),1)</f>
        <v>1</v>
      </c>
      <c r="G243" s="1">
        <f ca="1">IFERROR(__xludf.DUMMYFUNCTION("IFERROR(FILTER('Currently Exported'!G$3:G$140,EXACT('Currently Exported'!$A$3:$A$140,$A243)), """")"),1)</f>
        <v>1</v>
      </c>
      <c r="H243" s="1">
        <f ca="1">IFERROR(__xludf.DUMMYFUNCTION("IFERROR(FILTER('Currently Exported'!H$3:H$140,EXACT('Currently Exported'!$A$3:$A$140,$A243)), """")"),1)</f>
        <v>1</v>
      </c>
      <c r="I243" s="1">
        <f ca="1">IFERROR(__xludf.DUMMYFUNCTION("IFERROR(FILTER('Currently Exported'!I$3:I$140,EXACT('Currently Exported'!$A$3:$A$140,$A243)), """")"),1)</f>
        <v>1</v>
      </c>
      <c r="J243" s="1">
        <f ca="1">IFERROR(__xludf.DUMMYFUNCTION("IFERROR(FILTER('Currently Exported'!J$3:J$140,EXACT('Currently Exported'!$A$3:$A$140,$A243)), """")"),1)</f>
        <v>1</v>
      </c>
      <c r="K243" s="1">
        <f ca="1">IFERROR(__xludf.DUMMYFUNCTION("IFERROR(FILTER('Currently Exported'!K$3:K$140,EXACT('Currently Exported'!$A$3:$A$140,$A243)), """")"),1)</f>
        <v>1</v>
      </c>
      <c r="L243" s="1">
        <f ca="1">IFERROR(__xludf.DUMMYFUNCTION("IFERROR(FILTER('Currently Exported'!L$3:L$140,EXACT('Currently Exported'!$A$3:$A$140,$A243)), """")"),1)</f>
        <v>1</v>
      </c>
      <c r="M243" s="1">
        <f ca="1">IFERROR(__xludf.DUMMYFUNCTION("IFERROR(FILTER('Currently Exported'!M$3:M$140,EXACT('Currently Exported'!$A$3:$A$140,$A243)), """")"),1)</f>
        <v>1</v>
      </c>
      <c r="N243" s="1">
        <f ca="1">IFERROR(__xludf.DUMMYFUNCTION("IFERROR(FILTER('Currently Exported'!N$3:N$140,EXACT('Currently Exported'!$A$3:$A$140,$A243)), """")"),1)</f>
        <v>1</v>
      </c>
      <c r="O243" s="1">
        <f ca="1">IFERROR(__xludf.DUMMYFUNCTION("IFERROR(FILTER('Currently Exported'!O$3:O$140,EXACT('Currently Exported'!$A$3:$A$140,$A243)), """")"),1)</f>
        <v>1</v>
      </c>
      <c r="P243" s="1" t="str">
        <f ca="1">IFERROR(__xludf.DUMMYFUNCTION("IFERROR(FILTER('Currently Exported'!P$3:P$140,EXACT('Currently Exported'!$A$3:$A$140,$A243)), """")"),"")</f>
        <v/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IFERROR(__xludf.DUMMYFUNCTION("IFERROR(FILTER('Currently Exported'!B$3:B$140,EXACT('Currently Exported'!$A$3:$A$140,$A244)), """")"),"")</f>
        <v/>
      </c>
      <c r="C244" s="1" t="str">
        <f ca="1">IFERROR(__xludf.DUMMYFUNCTION("IFERROR(FILTER('Currently Exported'!C$3:C$140,EXACT('Currently Exported'!$A$3:$A$140,$A244)), """")"),"")</f>
        <v/>
      </c>
      <c r="D244" s="1" t="str">
        <f ca="1">IFERROR(__xludf.DUMMYFUNCTION("IFERROR(FILTER('Currently Exported'!D$3:D$140,EXACT('Currently Exported'!$A$3:$A$140,$A244)), """")"),"")</f>
        <v/>
      </c>
      <c r="E244" s="1" t="str">
        <f ca="1">IFERROR(__xludf.DUMMYFUNCTION("IFERROR(FILTER('Currently Exported'!E$3:E$140,EXACT('Currently Exported'!$A$3:$A$140,$A244)), """")"),"")</f>
        <v/>
      </c>
      <c r="F244" s="1" t="str">
        <f ca="1">IFERROR(__xludf.DUMMYFUNCTION("IFERROR(FILTER('Currently Exported'!F$3:F$140,EXACT('Currently Exported'!$A$3:$A$140,$A244)), """")"),"")</f>
        <v/>
      </c>
      <c r="G244" s="1" t="str">
        <f ca="1">IFERROR(__xludf.DUMMYFUNCTION("IFERROR(FILTER('Currently Exported'!G$3:G$140,EXACT('Currently Exported'!$A$3:$A$140,$A244)), """")"),"")</f>
        <v/>
      </c>
      <c r="H244" s="1" t="str">
        <f ca="1">IFERROR(__xludf.DUMMYFUNCTION("IFERROR(FILTER('Currently Exported'!H$3:H$140,EXACT('Currently Exported'!$A$3:$A$140,$A244)), """")"),"")</f>
        <v/>
      </c>
      <c r="I244" s="1" t="str">
        <f ca="1">IFERROR(__xludf.DUMMYFUNCTION("IFERROR(FILTER('Currently Exported'!I$3:I$140,EXACT('Currently Exported'!$A$3:$A$140,$A244)), """")"),"")</f>
        <v/>
      </c>
      <c r="J244" s="1" t="str">
        <f ca="1">IFERROR(__xludf.DUMMYFUNCTION("IFERROR(FILTER('Currently Exported'!J$3:J$140,EXACT('Currently Exported'!$A$3:$A$140,$A244)), """")"),"")</f>
        <v/>
      </c>
      <c r="K244" s="1" t="str">
        <f ca="1">IFERROR(__xludf.DUMMYFUNCTION("IFERROR(FILTER('Currently Exported'!K$3:K$140,EXACT('Currently Exported'!$A$3:$A$140,$A244)), """")"),"")</f>
        <v/>
      </c>
      <c r="L244" s="1" t="str">
        <f ca="1">IFERROR(__xludf.DUMMYFUNCTION("IFERROR(FILTER('Currently Exported'!L$3:L$140,EXACT('Currently Exported'!$A$3:$A$140,$A244)), """")"),"")</f>
        <v/>
      </c>
      <c r="M244" s="1" t="str">
        <f ca="1">IFERROR(__xludf.DUMMYFUNCTION("IFERROR(FILTER('Currently Exported'!M$3:M$140,EXACT('Currently Exported'!$A$3:$A$140,$A244)), """")"),"")</f>
        <v/>
      </c>
      <c r="N244" s="1" t="str">
        <f ca="1">IFERROR(__xludf.DUMMYFUNCTION("IFERROR(FILTER('Currently Exported'!N$3:N$140,EXACT('Currently Exported'!$A$3:$A$140,$A244)), """")"),"")</f>
        <v/>
      </c>
      <c r="O244" s="1" t="str">
        <f ca="1">IFERROR(__xludf.DUMMYFUNCTION("IFERROR(FILTER('Currently Exported'!O$3:O$140,EXACT('Currently Exported'!$A$3:$A$140,$A244)), """")"),"")</f>
        <v/>
      </c>
      <c r="P244" s="1" t="str">
        <f ca="1">IFERROR(__xludf.DUMMYFUNCTION("IFERROR(FILTER('Currently Exported'!P$3:P$140,EXACT('Currently Exported'!$A$3:$A$140,$A244)), """")"),"")</f>
        <v/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IFERROR(__xludf.DUMMYFUNCTION("IFERROR(FILTER('Currently Exported'!B$3:B$140,EXACT('Currently Exported'!$A$3:$A$140,$A245)), """")"),"")</f>
        <v/>
      </c>
      <c r="C245" s="1" t="str">
        <f ca="1">IFERROR(__xludf.DUMMYFUNCTION("IFERROR(FILTER('Currently Exported'!C$3:C$140,EXACT('Currently Exported'!$A$3:$A$140,$A245)), """")"),"")</f>
        <v/>
      </c>
      <c r="D245" s="1" t="str">
        <f ca="1">IFERROR(__xludf.DUMMYFUNCTION("IFERROR(FILTER('Currently Exported'!D$3:D$140,EXACT('Currently Exported'!$A$3:$A$140,$A245)), """")"),"")</f>
        <v/>
      </c>
      <c r="E245" s="1" t="str">
        <f ca="1">IFERROR(__xludf.DUMMYFUNCTION("IFERROR(FILTER('Currently Exported'!E$3:E$140,EXACT('Currently Exported'!$A$3:$A$140,$A245)), """")"),"")</f>
        <v/>
      </c>
      <c r="F245" s="1" t="str">
        <f ca="1">IFERROR(__xludf.DUMMYFUNCTION("IFERROR(FILTER('Currently Exported'!F$3:F$140,EXACT('Currently Exported'!$A$3:$A$140,$A245)), """")"),"")</f>
        <v/>
      </c>
      <c r="G245" s="1" t="str">
        <f ca="1">IFERROR(__xludf.DUMMYFUNCTION("IFERROR(FILTER('Currently Exported'!G$3:G$140,EXACT('Currently Exported'!$A$3:$A$140,$A245)), """")"),"")</f>
        <v/>
      </c>
      <c r="H245" s="1" t="str">
        <f ca="1">IFERROR(__xludf.DUMMYFUNCTION("IFERROR(FILTER('Currently Exported'!H$3:H$140,EXACT('Currently Exported'!$A$3:$A$140,$A245)), """")"),"")</f>
        <v/>
      </c>
      <c r="I245" s="1" t="str">
        <f ca="1">IFERROR(__xludf.DUMMYFUNCTION("IFERROR(FILTER('Currently Exported'!I$3:I$140,EXACT('Currently Exported'!$A$3:$A$140,$A245)), """")"),"")</f>
        <v/>
      </c>
      <c r="J245" s="1" t="str">
        <f ca="1">IFERROR(__xludf.DUMMYFUNCTION("IFERROR(FILTER('Currently Exported'!J$3:J$140,EXACT('Currently Exported'!$A$3:$A$140,$A245)), """")"),"")</f>
        <v/>
      </c>
      <c r="K245" s="1" t="str">
        <f ca="1">IFERROR(__xludf.DUMMYFUNCTION("IFERROR(FILTER('Currently Exported'!K$3:K$140,EXACT('Currently Exported'!$A$3:$A$140,$A245)), """")"),"")</f>
        <v/>
      </c>
      <c r="L245" s="1" t="str">
        <f ca="1">IFERROR(__xludf.DUMMYFUNCTION("IFERROR(FILTER('Currently Exported'!L$3:L$140,EXACT('Currently Exported'!$A$3:$A$140,$A245)), """")"),"")</f>
        <v/>
      </c>
      <c r="M245" s="1" t="str">
        <f ca="1">IFERROR(__xludf.DUMMYFUNCTION("IFERROR(FILTER('Currently Exported'!M$3:M$140,EXACT('Currently Exported'!$A$3:$A$140,$A245)), """")"),"")</f>
        <v/>
      </c>
      <c r="N245" s="1" t="str">
        <f ca="1">IFERROR(__xludf.DUMMYFUNCTION("IFERROR(FILTER('Currently Exported'!N$3:N$140,EXACT('Currently Exported'!$A$3:$A$140,$A245)), """")"),"")</f>
        <v/>
      </c>
      <c r="O245" s="1" t="str">
        <f ca="1">IFERROR(__xludf.DUMMYFUNCTION("IFERROR(FILTER('Currently Exported'!O$3:O$140,EXACT('Currently Exported'!$A$3:$A$140,$A245)), """")"),"")</f>
        <v/>
      </c>
      <c r="P245" s="1" t="str">
        <f ca="1">IFERROR(__xludf.DUMMYFUNCTION("IFERROR(FILTER('Currently Exported'!P$3:P$140,EXACT('Currently Exported'!$A$3:$A$140,$A245)), """")"),"")</f>
        <v/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IFERROR(__xludf.DUMMYFUNCTION("IFERROR(FILTER('Currently Exported'!B$3:B$140,EXACT('Currently Exported'!$A$3:$A$140,$A246)), """")"),"")</f>
        <v/>
      </c>
      <c r="C246" s="1" t="str">
        <f ca="1">IFERROR(__xludf.DUMMYFUNCTION("IFERROR(FILTER('Currently Exported'!C$3:C$140,EXACT('Currently Exported'!$A$3:$A$140,$A246)), """")"),"")</f>
        <v/>
      </c>
      <c r="D246" s="1">
        <f ca="1">IFERROR(__xludf.DUMMYFUNCTION("IFERROR(FILTER('Currently Exported'!D$3:D$140,EXACT('Currently Exported'!$A$3:$A$140,$A246)), """")"),1)</f>
        <v>1</v>
      </c>
      <c r="E246" s="1">
        <f ca="1">IFERROR(__xludf.DUMMYFUNCTION("IFERROR(FILTER('Currently Exported'!E$3:E$140,EXACT('Currently Exported'!$A$3:$A$140,$A246)), """")"),1)</f>
        <v>1</v>
      </c>
      <c r="F246" s="1">
        <f ca="1">IFERROR(__xludf.DUMMYFUNCTION("IFERROR(FILTER('Currently Exported'!F$3:F$140,EXACT('Currently Exported'!$A$3:$A$140,$A246)), """")"),1)</f>
        <v>1</v>
      </c>
      <c r="G246" s="1">
        <f ca="1">IFERROR(__xludf.DUMMYFUNCTION("IFERROR(FILTER('Currently Exported'!G$3:G$140,EXACT('Currently Exported'!$A$3:$A$140,$A246)), """")"),1)</f>
        <v>1</v>
      </c>
      <c r="H246" s="1">
        <f ca="1">IFERROR(__xludf.DUMMYFUNCTION("IFERROR(FILTER('Currently Exported'!H$3:H$140,EXACT('Currently Exported'!$A$3:$A$140,$A246)), """")"),1)</f>
        <v>1</v>
      </c>
      <c r="I246" s="1">
        <f ca="1">IFERROR(__xludf.DUMMYFUNCTION("IFERROR(FILTER('Currently Exported'!I$3:I$140,EXACT('Currently Exported'!$A$3:$A$140,$A246)), """")"),1)</f>
        <v>1</v>
      </c>
      <c r="J246" s="1">
        <f ca="1">IFERROR(__xludf.DUMMYFUNCTION("IFERROR(FILTER('Currently Exported'!J$3:J$140,EXACT('Currently Exported'!$A$3:$A$140,$A246)), """")"),1)</f>
        <v>1</v>
      </c>
      <c r="K246" s="1">
        <f ca="1">IFERROR(__xludf.DUMMYFUNCTION("IFERROR(FILTER('Currently Exported'!K$3:K$140,EXACT('Currently Exported'!$A$3:$A$140,$A246)), """")"),1)</f>
        <v>1</v>
      </c>
      <c r="L246" s="1">
        <f ca="1">IFERROR(__xludf.DUMMYFUNCTION("IFERROR(FILTER('Currently Exported'!L$3:L$140,EXACT('Currently Exported'!$A$3:$A$140,$A246)), """")"),1)</f>
        <v>1</v>
      </c>
      <c r="M246" s="1">
        <f ca="1">IFERROR(__xludf.DUMMYFUNCTION("IFERROR(FILTER('Currently Exported'!M$3:M$140,EXACT('Currently Exported'!$A$3:$A$140,$A246)), """")"),1)</f>
        <v>1</v>
      </c>
      <c r="N246" s="1">
        <f ca="1">IFERROR(__xludf.DUMMYFUNCTION("IFERROR(FILTER('Currently Exported'!N$3:N$140,EXACT('Currently Exported'!$A$3:$A$140,$A246)), """")"),1)</f>
        <v>1</v>
      </c>
      <c r="O246" s="1">
        <f ca="1">IFERROR(__xludf.DUMMYFUNCTION("IFERROR(FILTER('Currently Exported'!O$3:O$140,EXACT('Currently Exported'!$A$3:$A$140,$A246)), """")"),1)</f>
        <v>1</v>
      </c>
      <c r="P246" s="1" t="str">
        <f ca="1">IFERROR(__xludf.DUMMYFUNCTION("IFERROR(FILTER('Currently Exported'!P$3:P$140,EXACT('Currently Exported'!$A$3:$A$140,$A246)), """")"),"")</f>
        <v/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IFERROR(__xludf.DUMMYFUNCTION("IFERROR(FILTER('Currently Exported'!B$3:B$140,EXACT('Currently Exported'!$A$3:$A$140,$A247)), """")"),"")</f>
        <v/>
      </c>
      <c r="C247" s="1" t="str">
        <f ca="1">IFERROR(__xludf.DUMMYFUNCTION("IFERROR(FILTER('Currently Exported'!C$3:C$140,EXACT('Currently Exported'!$A$3:$A$140,$A247)), """")"),"")</f>
        <v/>
      </c>
      <c r="D247" s="1" t="str">
        <f ca="1">IFERROR(__xludf.DUMMYFUNCTION("IFERROR(FILTER('Currently Exported'!D$3:D$140,EXACT('Currently Exported'!$A$3:$A$140,$A247)), """")"),"")</f>
        <v/>
      </c>
      <c r="E247" s="1" t="str">
        <f ca="1">IFERROR(__xludf.DUMMYFUNCTION("IFERROR(FILTER('Currently Exported'!E$3:E$140,EXACT('Currently Exported'!$A$3:$A$140,$A247)), """")"),"")</f>
        <v/>
      </c>
      <c r="F247" s="1" t="str">
        <f ca="1">IFERROR(__xludf.DUMMYFUNCTION("IFERROR(FILTER('Currently Exported'!F$3:F$140,EXACT('Currently Exported'!$A$3:$A$140,$A247)), """")"),"")</f>
        <v/>
      </c>
      <c r="G247" s="1" t="str">
        <f ca="1">IFERROR(__xludf.DUMMYFUNCTION("IFERROR(FILTER('Currently Exported'!G$3:G$140,EXACT('Currently Exported'!$A$3:$A$140,$A247)), """")"),"")</f>
        <v/>
      </c>
      <c r="H247" s="1" t="str">
        <f ca="1">IFERROR(__xludf.DUMMYFUNCTION("IFERROR(FILTER('Currently Exported'!H$3:H$140,EXACT('Currently Exported'!$A$3:$A$140,$A247)), """")"),"")</f>
        <v/>
      </c>
      <c r="I247" s="1" t="str">
        <f ca="1">IFERROR(__xludf.DUMMYFUNCTION("IFERROR(FILTER('Currently Exported'!I$3:I$140,EXACT('Currently Exported'!$A$3:$A$140,$A247)), """")"),"")</f>
        <v/>
      </c>
      <c r="J247" s="1" t="str">
        <f ca="1">IFERROR(__xludf.DUMMYFUNCTION("IFERROR(FILTER('Currently Exported'!J$3:J$140,EXACT('Currently Exported'!$A$3:$A$140,$A247)), """")"),"")</f>
        <v/>
      </c>
      <c r="K247" s="1" t="str">
        <f ca="1">IFERROR(__xludf.DUMMYFUNCTION("IFERROR(FILTER('Currently Exported'!K$3:K$140,EXACT('Currently Exported'!$A$3:$A$140,$A247)), """")"),"")</f>
        <v/>
      </c>
      <c r="L247" s="1" t="str">
        <f ca="1">IFERROR(__xludf.DUMMYFUNCTION("IFERROR(FILTER('Currently Exported'!L$3:L$140,EXACT('Currently Exported'!$A$3:$A$140,$A247)), """")"),"")</f>
        <v/>
      </c>
      <c r="M247" s="1" t="str">
        <f ca="1">IFERROR(__xludf.DUMMYFUNCTION("IFERROR(FILTER('Currently Exported'!M$3:M$140,EXACT('Currently Exported'!$A$3:$A$140,$A247)), """")"),"")</f>
        <v/>
      </c>
      <c r="N247" s="1" t="str">
        <f ca="1">IFERROR(__xludf.DUMMYFUNCTION("IFERROR(FILTER('Currently Exported'!N$3:N$140,EXACT('Currently Exported'!$A$3:$A$140,$A247)), """")"),"")</f>
        <v/>
      </c>
      <c r="O247" s="1" t="str">
        <f ca="1">IFERROR(__xludf.DUMMYFUNCTION("IFERROR(FILTER('Currently Exported'!O$3:O$140,EXACT('Currently Exported'!$A$3:$A$140,$A247)), """")"),"")</f>
        <v/>
      </c>
      <c r="P247" s="1" t="str">
        <f ca="1">IFERROR(__xludf.DUMMYFUNCTION("IFERROR(FILTER('Currently Exported'!P$3:P$140,EXACT('Currently Exported'!$A$3:$A$140,$A247)), """")"),"")</f>
        <v/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IFERROR(__xludf.DUMMYFUNCTION("IFERROR(FILTER('Currently Exported'!B$3:B$140,EXACT('Currently Exported'!$A$3:$A$140,$A248)), """")"),"")</f>
        <v/>
      </c>
      <c r="C248" s="1" t="str">
        <f ca="1">IFERROR(__xludf.DUMMYFUNCTION("IFERROR(FILTER('Currently Exported'!C$3:C$140,EXACT('Currently Exported'!$A$3:$A$140,$A248)), """")"),"")</f>
        <v/>
      </c>
      <c r="D248" s="1">
        <f ca="1">IFERROR(__xludf.DUMMYFUNCTION("IFERROR(FILTER('Currently Exported'!D$3:D$140,EXACT('Currently Exported'!$A$3:$A$140,$A248)), """")"),1)</f>
        <v>1</v>
      </c>
      <c r="E248" s="1">
        <f ca="1">IFERROR(__xludf.DUMMYFUNCTION("IFERROR(FILTER('Currently Exported'!E$3:E$140,EXACT('Currently Exported'!$A$3:$A$140,$A248)), """")"),1)</f>
        <v>1</v>
      </c>
      <c r="F248" s="1">
        <f ca="1">IFERROR(__xludf.DUMMYFUNCTION("IFERROR(FILTER('Currently Exported'!F$3:F$140,EXACT('Currently Exported'!$A$3:$A$140,$A248)), """")"),1)</f>
        <v>1</v>
      </c>
      <c r="G248" s="1">
        <f ca="1">IFERROR(__xludf.DUMMYFUNCTION("IFERROR(FILTER('Currently Exported'!G$3:G$140,EXACT('Currently Exported'!$A$3:$A$140,$A248)), """")"),1)</f>
        <v>1</v>
      </c>
      <c r="H248" s="1">
        <f ca="1">IFERROR(__xludf.DUMMYFUNCTION("IFERROR(FILTER('Currently Exported'!H$3:H$140,EXACT('Currently Exported'!$A$3:$A$140,$A248)), """")"),1)</f>
        <v>1</v>
      </c>
      <c r="I248" s="1">
        <f ca="1">IFERROR(__xludf.DUMMYFUNCTION("IFERROR(FILTER('Currently Exported'!I$3:I$140,EXACT('Currently Exported'!$A$3:$A$140,$A248)), """")"),1)</f>
        <v>1</v>
      </c>
      <c r="J248" s="1">
        <f ca="1">IFERROR(__xludf.DUMMYFUNCTION("IFERROR(FILTER('Currently Exported'!J$3:J$140,EXACT('Currently Exported'!$A$3:$A$140,$A248)), """")"),1)</f>
        <v>1</v>
      </c>
      <c r="K248" s="1">
        <f ca="1">IFERROR(__xludf.DUMMYFUNCTION("IFERROR(FILTER('Currently Exported'!K$3:K$140,EXACT('Currently Exported'!$A$3:$A$140,$A248)), """")"),1)</f>
        <v>1</v>
      </c>
      <c r="L248" s="1">
        <f ca="1">IFERROR(__xludf.DUMMYFUNCTION("IFERROR(FILTER('Currently Exported'!L$3:L$140,EXACT('Currently Exported'!$A$3:$A$140,$A248)), """")"),1)</f>
        <v>1</v>
      </c>
      <c r="M248" s="1">
        <f ca="1">IFERROR(__xludf.DUMMYFUNCTION("IFERROR(FILTER('Currently Exported'!M$3:M$140,EXACT('Currently Exported'!$A$3:$A$140,$A248)), """")"),1)</f>
        <v>1</v>
      </c>
      <c r="N248" s="1">
        <f ca="1">IFERROR(__xludf.DUMMYFUNCTION("IFERROR(FILTER('Currently Exported'!N$3:N$140,EXACT('Currently Exported'!$A$3:$A$140,$A248)), """")"),1)</f>
        <v>1</v>
      </c>
      <c r="O248" s="1">
        <f ca="1">IFERROR(__xludf.DUMMYFUNCTION("IFERROR(FILTER('Currently Exported'!O$3:O$140,EXACT('Currently Exported'!$A$3:$A$140,$A248)), """")"),1)</f>
        <v>1</v>
      </c>
      <c r="P248" s="1" t="str">
        <f ca="1">IFERROR(__xludf.DUMMYFUNCTION("IFERROR(FILTER('Currently Exported'!P$3:P$140,EXACT('Currently Exported'!$A$3:$A$140,$A248)), """")"),"")</f>
        <v/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IFERROR(__xludf.DUMMYFUNCTION("IFERROR(FILTER('Currently Exported'!B$3:B$140,EXACT('Currently Exported'!$A$3:$A$140,$A249)), """")"),"")</f>
        <v/>
      </c>
      <c r="C249" s="1" t="str">
        <f ca="1">IFERROR(__xludf.DUMMYFUNCTION("IFERROR(FILTER('Currently Exported'!C$3:C$140,EXACT('Currently Exported'!$A$3:$A$140,$A249)), """")"),"")</f>
        <v/>
      </c>
      <c r="D249" s="1">
        <f ca="1">IFERROR(__xludf.DUMMYFUNCTION("IFERROR(FILTER('Currently Exported'!D$3:D$140,EXACT('Currently Exported'!$A$3:$A$140,$A249)), """")"),1)</f>
        <v>1</v>
      </c>
      <c r="E249" s="1">
        <f ca="1">IFERROR(__xludf.DUMMYFUNCTION("IFERROR(FILTER('Currently Exported'!E$3:E$140,EXACT('Currently Exported'!$A$3:$A$140,$A249)), """")"),1)</f>
        <v>1</v>
      </c>
      <c r="F249" s="1">
        <f ca="1">IFERROR(__xludf.DUMMYFUNCTION("IFERROR(FILTER('Currently Exported'!F$3:F$140,EXACT('Currently Exported'!$A$3:$A$140,$A249)), """")"),1)</f>
        <v>1</v>
      </c>
      <c r="G249" s="1">
        <f ca="1">IFERROR(__xludf.DUMMYFUNCTION("IFERROR(FILTER('Currently Exported'!G$3:G$140,EXACT('Currently Exported'!$A$3:$A$140,$A249)), """")"),1)</f>
        <v>1</v>
      </c>
      <c r="H249" s="1">
        <f ca="1">IFERROR(__xludf.DUMMYFUNCTION("IFERROR(FILTER('Currently Exported'!H$3:H$140,EXACT('Currently Exported'!$A$3:$A$140,$A249)), """")"),1)</f>
        <v>1</v>
      </c>
      <c r="I249" s="1">
        <f ca="1">IFERROR(__xludf.DUMMYFUNCTION("IFERROR(FILTER('Currently Exported'!I$3:I$140,EXACT('Currently Exported'!$A$3:$A$140,$A249)), """")"),1)</f>
        <v>1</v>
      </c>
      <c r="J249" s="1">
        <f ca="1">IFERROR(__xludf.DUMMYFUNCTION("IFERROR(FILTER('Currently Exported'!J$3:J$140,EXACT('Currently Exported'!$A$3:$A$140,$A249)), """")"),1)</f>
        <v>1</v>
      </c>
      <c r="K249" s="1">
        <f ca="1">IFERROR(__xludf.DUMMYFUNCTION("IFERROR(FILTER('Currently Exported'!K$3:K$140,EXACT('Currently Exported'!$A$3:$A$140,$A249)), """")"),1)</f>
        <v>1</v>
      </c>
      <c r="L249" s="1">
        <f ca="1">IFERROR(__xludf.DUMMYFUNCTION("IFERROR(FILTER('Currently Exported'!L$3:L$140,EXACT('Currently Exported'!$A$3:$A$140,$A249)), """")"),1)</f>
        <v>1</v>
      </c>
      <c r="M249" s="1">
        <f ca="1">IFERROR(__xludf.DUMMYFUNCTION("IFERROR(FILTER('Currently Exported'!M$3:M$140,EXACT('Currently Exported'!$A$3:$A$140,$A249)), """")"),1)</f>
        <v>1</v>
      </c>
      <c r="N249" s="1">
        <f ca="1">IFERROR(__xludf.DUMMYFUNCTION("IFERROR(FILTER('Currently Exported'!N$3:N$140,EXACT('Currently Exported'!$A$3:$A$140,$A249)), """")"),1)</f>
        <v>1</v>
      </c>
      <c r="O249" s="1">
        <f ca="1">IFERROR(__xludf.DUMMYFUNCTION("IFERROR(FILTER('Currently Exported'!O$3:O$140,EXACT('Currently Exported'!$A$3:$A$140,$A249)), """")"),1)</f>
        <v>1</v>
      </c>
      <c r="P249" s="1" t="str">
        <f ca="1">IFERROR(__xludf.DUMMYFUNCTION("IFERROR(FILTER('Currently Exported'!P$3:P$140,EXACT('Currently Exported'!$A$3:$A$140,$A249)), """")"),"")</f>
        <v/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IFERROR(__xludf.DUMMYFUNCTION("IFERROR(FILTER('Currently Exported'!B$3:B$140,EXACT('Currently Exported'!$A$3:$A$140,$A250)), """")"),"")</f>
        <v/>
      </c>
      <c r="C250" s="1" t="str">
        <f ca="1">IFERROR(__xludf.DUMMYFUNCTION("IFERROR(FILTER('Currently Exported'!C$3:C$140,EXACT('Currently Exported'!$A$3:$A$140,$A250)), """")"),"")</f>
        <v/>
      </c>
      <c r="D250" s="1" t="str">
        <f ca="1">IFERROR(__xludf.DUMMYFUNCTION("IFERROR(FILTER('Currently Exported'!D$3:D$140,EXACT('Currently Exported'!$A$3:$A$140,$A250)), """")"),"")</f>
        <v/>
      </c>
      <c r="E250" s="1" t="str">
        <f ca="1">IFERROR(__xludf.DUMMYFUNCTION("IFERROR(FILTER('Currently Exported'!E$3:E$140,EXACT('Currently Exported'!$A$3:$A$140,$A250)), """")"),"")</f>
        <v/>
      </c>
      <c r="F250" s="1" t="str">
        <f ca="1">IFERROR(__xludf.DUMMYFUNCTION("IFERROR(FILTER('Currently Exported'!F$3:F$140,EXACT('Currently Exported'!$A$3:$A$140,$A250)), """")"),"")</f>
        <v/>
      </c>
      <c r="G250" s="1" t="str">
        <f ca="1">IFERROR(__xludf.DUMMYFUNCTION("IFERROR(FILTER('Currently Exported'!G$3:G$140,EXACT('Currently Exported'!$A$3:$A$140,$A250)), """")"),"")</f>
        <v/>
      </c>
      <c r="H250" s="1" t="str">
        <f ca="1">IFERROR(__xludf.DUMMYFUNCTION("IFERROR(FILTER('Currently Exported'!H$3:H$140,EXACT('Currently Exported'!$A$3:$A$140,$A250)), """")"),"")</f>
        <v/>
      </c>
      <c r="I250" s="1" t="str">
        <f ca="1">IFERROR(__xludf.DUMMYFUNCTION("IFERROR(FILTER('Currently Exported'!I$3:I$140,EXACT('Currently Exported'!$A$3:$A$140,$A250)), """")"),"")</f>
        <v/>
      </c>
      <c r="J250" s="1" t="str">
        <f ca="1">IFERROR(__xludf.DUMMYFUNCTION("IFERROR(FILTER('Currently Exported'!J$3:J$140,EXACT('Currently Exported'!$A$3:$A$140,$A250)), """")"),"")</f>
        <v/>
      </c>
      <c r="K250" s="1" t="str">
        <f ca="1">IFERROR(__xludf.DUMMYFUNCTION("IFERROR(FILTER('Currently Exported'!K$3:K$140,EXACT('Currently Exported'!$A$3:$A$140,$A250)), """")"),"")</f>
        <v/>
      </c>
      <c r="L250" s="1" t="str">
        <f ca="1">IFERROR(__xludf.DUMMYFUNCTION("IFERROR(FILTER('Currently Exported'!L$3:L$140,EXACT('Currently Exported'!$A$3:$A$140,$A250)), """")"),"")</f>
        <v/>
      </c>
      <c r="M250" s="1" t="str">
        <f ca="1">IFERROR(__xludf.DUMMYFUNCTION("IFERROR(FILTER('Currently Exported'!M$3:M$140,EXACT('Currently Exported'!$A$3:$A$140,$A250)), """")"),"")</f>
        <v/>
      </c>
      <c r="N250" s="1" t="str">
        <f ca="1">IFERROR(__xludf.DUMMYFUNCTION("IFERROR(FILTER('Currently Exported'!N$3:N$140,EXACT('Currently Exported'!$A$3:$A$140,$A250)), """")"),"")</f>
        <v/>
      </c>
      <c r="O250" s="1" t="str">
        <f ca="1">IFERROR(__xludf.DUMMYFUNCTION("IFERROR(FILTER('Currently Exported'!O$3:O$140,EXACT('Currently Exported'!$A$3:$A$140,$A250)), """")"),"")</f>
        <v/>
      </c>
      <c r="P250" s="1" t="str">
        <f ca="1">IFERROR(__xludf.DUMMYFUNCTION("IFERROR(FILTER('Currently Exported'!P$3:P$140,EXACT('Currently Exported'!$A$3:$A$140,$A250)), """")"),"")</f>
        <v/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IFERROR(__xludf.DUMMYFUNCTION("IFERROR(FILTER('Currently Exported'!B$3:B$140,EXACT('Currently Exported'!$A$3:$A$140,$A251)), """")"),"")</f>
        <v/>
      </c>
      <c r="C251" s="1" t="str">
        <f ca="1">IFERROR(__xludf.DUMMYFUNCTION("IFERROR(FILTER('Currently Exported'!C$3:C$140,EXACT('Currently Exported'!$A$3:$A$140,$A251)), """")"),"")</f>
        <v/>
      </c>
      <c r="D251" s="1" t="str">
        <f ca="1">IFERROR(__xludf.DUMMYFUNCTION("IFERROR(FILTER('Currently Exported'!D$3:D$140,EXACT('Currently Exported'!$A$3:$A$140,$A251)), """")"),"")</f>
        <v/>
      </c>
      <c r="E251" s="1" t="str">
        <f ca="1">IFERROR(__xludf.DUMMYFUNCTION("IFERROR(FILTER('Currently Exported'!E$3:E$140,EXACT('Currently Exported'!$A$3:$A$140,$A251)), """")"),"")</f>
        <v/>
      </c>
      <c r="F251" s="1" t="str">
        <f ca="1">IFERROR(__xludf.DUMMYFUNCTION("IFERROR(FILTER('Currently Exported'!F$3:F$140,EXACT('Currently Exported'!$A$3:$A$140,$A251)), """")"),"")</f>
        <v/>
      </c>
      <c r="G251" s="1" t="str">
        <f ca="1">IFERROR(__xludf.DUMMYFUNCTION("IFERROR(FILTER('Currently Exported'!G$3:G$140,EXACT('Currently Exported'!$A$3:$A$140,$A251)), """")"),"")</f>
        <v/>
      </c>
      <c r="H251" s="1" t="str">
        <f ca="1">IFERROR(__xludf.DUMMYFUNCTION("IFERROR(FILTER('Currently Exported'!H$3:H$140,EXACT('Currently Exported'!$A$3:$A$140,$A251)), """")"),"")</f>
        <v/>
      </c>
      <c r="I251" s="1" t="str">
        <f ca="1">IFERROR(__xludf.DUMMYFUNCTION("IFERROR(FILTER('Currently Exported'!I$3:I$140,EXACT('Currently Exported'!$A$3:$A$140,$A251)), """")"),"")</f>
        <v/>
      </c>
      <c r="J251" s="1" t="str">
        <f ca="1">IFERROR(__xludf.DUMMYFUNCTION("IFERROR(FILTER('Currently Exported'!J$3:J$140,EXACT('Currently Exported'!$A$3:$A$140,$A251)), """")"),"")</f>
        <v/>
      </c>
      <c r="K251" s="1" t="str">
        <f ca="1">IFERROR(__xludf.DUMMYFUNCTION("IFERROR(FILTER('Currently Exported'!K$3:K$140,EXACT('Currently Exported'!$A$3:$A$140,$A251)), """")"),"")</f>
        <v/>
      </c>
      <c r="L251" s="1" t="str">
        <f ca="1">IFERROR(__xludf.DUMMYFUNCTION("IFERROR(FILTER('Currently Exported'!L$3:L$140,EXACT('Currently Exported'!$A$3:$A$140,$A251)), """")"),"")</f>
        <v/>
      </c>
      <c r="M251" s="1" t="str">
        <f ca="1">IFERROR(__xludf.DUMMYFUNCTION("IFERROR(FILTER('Currently Exported'!M$3:M$140,EXACT('Currently Exported'!$A$3:$A$140,$A251)), """")"),"")</f>
        <v/>
      </c>
      <c r="N251" s="1" t="str">
        <f ca="1">IFERROR(__xludf.DUMMYFUNCTION("IFERROR(FILTER('Currently Exported'!N$3:N$140,EXACT('Currently Exported'!$A$3:$A$140,$A251)), """")"),"")</f>
        <v/>
      </c>
      <c r="O251" s="1" t="str">
        <f ca="1">IFERROR(__xludf.DUMMYFUNCTION("IFERROR(FILTER('Currently Exported'!O$3:O$140,EXACT('Currently Exported'!$A$3:$A$140,$A251)), """")"),"")</f>
        <v/>
      </c>
      <c r="P251" s="1" t="str">
        <f ca="1">IFERROR(__xludf.DUMMYFUNCTION("IFERROR(FILTER('Currently Exported'!P$3:P$140,EXACT('Currently Exported'!$A$3:$A$140,$A251)), """")"),"")</f>
        <v/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IFERROR(__xludf.DUMMYFUNCTION("IFERROR(FILTER('Currently Exported'!B$3:B$140,EXACT('Currently Exported'!$A$3:$A$140,$A252)), """")"),"")</f>
        <v/>
      </c>
      <c r="C252" s="1" t="str">
        <f ca="1">IFERROR(__xludf.DUMMYFUNCTION("IFERROR(FILTER('Currently Exported'!C$3:C$140,EXACT('Currently Exported'!$A$3:$A$140,$A252)), """")"),"")</f>
        <v/>
      </c>
      <c r="D252" s="1" t="str">
        <f ca="1">IFERROR(__xludf.DUMMYFUNCTION("IFERROR(FILTER('Currently Exported'!D$3:D$140,EXACT('Currently Exported'!$A$3:$A$140,$A252)), """")"),"")</f>
        <v/>
      </c>
      <c r="E252" s="1" t="str">
        <f ca="1">IFERROR(__xludf.DUMMYFUNCTION("IFERROR(FILTER('Currently Exported'!E$3:E$140,EXACT('Currently Exported'!$A$3:$A$140,$A252)), """")"),"")</f>
        <v/>
      </c>
      <c r="F252" s="1" t="str">
        <f ca="1">IFERROR(__xludf.DUMMYFUNCTION("IFERROR(FILTER('Currently Exported'!F$3:F$140,EXACT('Currently Exported'!$A$3:$A$140,$A252)), """")"),"")</f>
        <v/>
      </c>
      <c r="G252" s="1" t="str">
        <f ca="1">IFERROR(__xludf.DUMMYFUNCTION("IFERROR(FILTER('Currently Exported'!G$3:G$140,EXACT('Currently Exported'!$A$3:$A$140,$A252)), """")"),"")</f>
        <v/>
      </c>
      <c r="H252" s="1" t="str">
        <f ca="1">IFERROR(__xludf.DUMMYFUNCTION("IFERROR(FILTER('Currently Exported'!H$3:H$140,EXACT('Currently Exported'!$A$3:$A$140,$A252)), """")"),"")</f>
        <v/>
      </c>
      <c r="I252" s="1" t="str">
        <f ca="1">IFERROR(__xludf.DUMMYFUNCTION("IFERROR(FILTER('Currently Exported'!I$3:I$140,EXACT('Currently Exported'!$A$3:$A$140,$A252)), """")"),"")</f>
        <v/>
      </c>
      <c r="J252" s="1" t="str">
        <f ca="1">IFERROR(__xludf.DUMMYFUNCTION("IFERROR(FILTER('Currently Exported'!J$3:J$140,EXACT('Currently Exported'!$A$3:$A$140,$A252)), """")"),"")</f>
        <v/>
      </c>
      <c r="K252" s="1" t="str">
        <f ca="1">IFERROR(__xludf.DUMMYFUNCTION("IFERROR(FILTER('Currently Exported'!K$3:K$140,EXACT('Currently Exported'!$A$3:$A$140,$A252)), """")"),"")</f>
        <v/>
      </c>
      <c r="L252" s="1" t="str">
        <f ca="1">IFERROR(__xludf.DUMMYFUNCTION("IFERROR(FILTER('Currently Exported'!L$3:L$140,EXACT('Currently Exported'!$A$3:$A$140,$A252)), """")"),"")</f>
        <v/>
      </c>
      <c r="M252" s="1" t="str">
        <f ca="1">IFERROR(__xludf.DUMMYFUNCTION("IFERROR(FILTER('Currently Exported'!M$3:M$140,EXACT('Currently Exported'!$A$3:$A$140,$A252)), """")"),"")</f>
        <v/>
      </c>
      <c r="N252" s="1" t="str">
        <f ca="1">IFERROR(__xludf.DUMMYFUNCTION("IFERROR(FILTER('Currently Exported'!N$3:N$140,EXACT('Currently Exported'!$A$3:$A$140,$A252)), """")"),"")</f>
        <v/>
      </c>
      <c r="O252" s="1" t="str">
        <f ca="1">IFERROR(__xludf.DUMMYFUNCTION("IFERROR(FILTER('Currently Exported'!O$3:O$140,EXACT('Currently Exported'!$A$3:$A$140,$A252)), """")"),"")</f>
        <v/>
      </c>
      <c r="P252" s="1" t="str">
        <f ca="1">IFERROR(__xludf.DUMMYFUNCTION("IFERROR(FILTER('Currently Exported'!P$3:P$140,EXACT('Currently Exported'!$A$3:$A$140,$A252)), """")"),"")</f>
        <v/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IFERROR(__xludf.DUMMYFUNCTION("IFERROR(FILTER('Currently Exported'!B$3:B$140,EXACT('Currently Exported'!$A$3:$A$140,$A253)), """")"),"")</f>
        <v/>
      </c>
      <c r="C253" s="1" t="str">
        <f ca="1">IFERROR(__xludf.DUMMYFUNCTION("IFERROR(FILTER('Currently Exported'!C$3:C$140,EXACT('Currently Exported'!$A$3:$A$140,$A253)), """")"),"")</f>
        <v/>
      </c>
      <c r="D253" s="1" t="str">
        <f ca="1">IFERROR(__xludf.DUMMYFUNCTION("IFERROR(FILTER('Currently Exported'!D$3:D$140,EXACT('Currently Exported'!$A$3:$A$140,$A253)), """")"),"")</f>
        <v/>
      </c>
      <c r="E253" s="1" t="str">
        <f ca="1">IFERROR(__xludf.DUMMYFUNCTION("IFERROR(FILTER('Currently Exported'!E$3:E$140,EXACT('Currently Exported'!$A$3:$A$140,$A253)), """")"),"")</f>
        <v/>
      </c>
      <c r="F253" s="1" t="str">
        <f ca="1">IFERROR(__xludf.DUMMYFUNCTION("IFERROR(FILTER('Currently Exported'!F$3:F$140,EXACT('Currently Exported'!$A$3:$A$140,$A253)), """")"),"")</f>
        <v/>
      </c>
      <c r="G253" s="1" t="str">
        <f ca="1">IFERROR(__xludf.DUMMYFUNCTION("IFERROR(FILTER('Currently Exported'!G$3:G$140,EXACT('Currently Exported'!$A$3:$A$140,$A253)), """")"),"")</f>
        <v/>
      </c>
      <c r="H253" s="1" t="str">
        <f ca="1">IFERROR(__xludf.DUMMYFUNCTION("IFERROR(FILTER('Currently Exported'!H$3:H$140,EXACT('Currently Exported'!$A$3:$A$140,$A253)), """")"),"")</f>
        <v/>
      </c>
      <c r="I253" s="1" t="str">
        <f ca="1">IFERROR(__xludf.DUMMYFUNCTION("IFERROR(FILTER('Currently Exported'!I$3:I$140,EXACT('Currently Exported'!$A$3:$A$140,$A253)), """")"),"")</f>
        <v/>
      </c>
      <c r="J253" s="1" t="str">
        <f ca="1">IFERROR(__xludf.DUMMYFUNCTION("IFERROR(FILTER('Currently Exported'!J$3:J$140,EXACT('Currently Exported'!$A$3:$A$140,$A253)), """")"),"")</f>
        <v/>
      </c>
      <c r="K253" s="1" t="str">
        <f ca="1">IFERROR(__xludf.DUMMYFUNCTION("IFERROR(FILTER('Currently Exported'!K$3:K$140,EXACT('Currently Exported'!$A$3:$A$140,$A253)), """")"),"")</f>
        <v/>
      </c>
      <c r="L253" s="1" t="str">
        <f ca="1">IFERROR(__xludf.DUMMYFUNCTION("IFERROR(FILTER('Currently Exported'!L$3:L$140,EXACT('Currently Exported'!$A$3:$A$140,$A253)), """")"),"")</f>
        <v/>
      </c>
      <c r="M253" s="1" t="str">
        <f ca="1">IFERROR(__xludf.DUMMYFUNCTION("IFERROR(FILTER('Currently Exported'!M$3:M$140,EXACT('Currently Exported'!$A$3:$A$140,$A253)), """")"),"")</f>
        <v/>
      </c>
      <c r="N253" s="1" t="str">
        <f ca="1">IFERROR(__xludf.DUMMYFUNCTION("IFERROR(FILTER('Currently Exported'!N$3:N$140,EXACT('Currently Exported'!$A$3:$A$140,$A253)), """")"),"")</f>
        <v/>
      </c>
      <c r="O253" s="1" t="str">
        <f ca="1">IFERROR(__xludf.DUMMYFUNCTION("IFERROR(FILTER('Currently Exported'!O$3:O$140,EXACT('Currently Exported'!$A$3:$A$140,$A253)), """")"),"")</f>
        <v/>
      </c>
      <c r="P253" s="1" t="str">
        <f ca="1">IFERROR(__xludf.DUMMYFUNCTION("IFERROR(FILTER('Currently Exported'!P$3:P$140,EXACT('Currently Exported'!$A$3:$A$140,$A253)), """")"),"")</f>
        <v/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IFERROR(__xludf.DUMMYFUNCTION("IFERROR(FILTER('Currently Exported'!B$3:B$140,EXACT('Currently Exported'!$A$3:$A$140,$A254)), """")"),"")</f>
        <v/>
      </c>
      <c r="C254" s="1" t="str">
        <f ca="1">IFERROR(__xludf.DUMMYFUNCTION("IFERROR(FILTER('Currently Exported'!C$3:C$140,EXACT('Currently Exported'!$A$3:$A$140,$A254)), """")"),"")</f>
        <v/>
      </c>
      <c r="D254" s="1">
        <f ca="1">IFERROR(__xludf.DUMMYFUNCTION("IFERROR(FILTER('Currently Exported'!D$3:D$140,EXACT('Currently Exported'!$A$3:$A$140,$A254)), """")"),1)</f>
        <v>1</v>
      </c>
      <c r="E254" s="1">
        <f ca="1">IFERROR(__xludf.DUMMYFUNCTION("IFERROR(FILTER('Currently Exported'!E$3:E$140,EXACT('Currently Exported'!$A$3:$A$140,$A254)), """")"),1)</f>
        <v>1</v>
      </c>
      <c r="F254" s="1">
        <f ca="1">IFERROR(__xludf.DUMMYFUNCTION("IFERROR(FILTER('Currently Exported'!F$3:F$140,EXACT('Currently Exported'!$A$3:$A$140,$A254)), """")"),1)</f>
        <v>1</v>
      </c>
      <c r="G254" s="1">
        <f ca="1">IFERROR(__xludf.DUMMYFUNCTION("IFERROR(FILTER('Currently Exported'!G$3:G$140,EXACT('Currently Exported'!$A$3:$A$140,$A254)), """")"),1)</f>
        <v>1</v>
      </c>
      <c r="H254" s="1">
        <f ca="1">IFERROR(__xludf.DUMMYFUNCTION("IFERROR(FILTER('Currently Exported'!H$3:H$140,EXACT('Currently Exported'!$A$3:$A$140,$A254)), """")"),1)</f>
        <v>1</v>
      </c>
      <c r="I254" s="1">
        <f ca="1">IFERROR(__xludf.DUMMYFUNCTION("IFERROR(FILTER('Currently Exported'!I$3:I$140,EXACT('Currently Exported'!$A$3:$A$140,$A254)), """")"),1)</f>
        <v>1</v>
      </c>
      <c r="J254" s="1">
        <f ca="1">IFERROR(__xludf.DUMMYFUNCTION("IFERROR(FILTER('Currently Exported'!J$3:J$140,EXACT('Currently Exported'!$A$3:$A$140,$A254)), """")"),1)</f>
        <v>1</v>
      </c>
      <c r="K254" s="1">
        <f ca="1">IFERROR(__xludf.DUMMYFUNCTION("IFERROR(FILTER('Currently Exported'!K$3:K$140,EXACT('Currently Exported'!$A$3:$A$140,$A254)), """")"),1)</f>
        <v>1</v>
      </c>
      <c r="L254" s="1">
        <f ca="1">IFERROR(__xludf.DUMMYFUNCTION("IFERROR(FILTER('Currently Exported'!L$3:L$140,EXACT('Currently Exported'!$A$3:$A$140,$A254)), """")"),1)</f>
        <v>1</v>
      </c>
      <c r="M254" s="1">
        <f ca="1">IFERROR(__xludf.DUMMYFUNCTION("IFERROR(FILTER('Currently Exported'!M$3:M$140,EXACT('Currently Exported'!$A$3:$A$140,$A254)), """")"),1)</f>
        <v>1</v>
      </c>
      <c r="N254" s="1">
        <f ca="1">IFERROR(__xludf.DUMMYFUNCTION("IFERROR(FILTER('Currently Exported'!N$3:N$140,EXACT('Currently Exported'!$A$3:$A$140,$A254)), """")"),1)</f>
        <v>1</v>
      </c>
      <c r="O254" s="1">
        <f ca="1">IFERROR(__xludf.DUMMYFUNCTION("IFERROR(FILTER('Currently Exported'!O$3:O$140,EXACT('Currently Exported'!$A$3:$A$140,$A254)), """")"),1)</f>
        <v>1</v>
      </c>
      <c r="P254" s="1" t="str">
        <f ca="1">IFERROR(__xludf.DUMMYFUNCTION("IFERROR(FILTER('Currently Exported'!P$3:P$140,EXACT('Currently Exported'!$A$3:$A$140,$A254)), """")"),"")</f>
        <v/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IFERROR(__xludf.DUMMYFUNCTION("IFERROR(FILTER('Currently Exported'!B$3:B$140,EXACT('Currently Exported'!$A$3:$A$140,$A255)), """")"),"")</f>
        <v/>
      </c>
      <c r="C255" s="1" t="str">
        <f ca="1">IFERROR(__xludf.DUMMYFUNCTION("IFERROR(FILTER('Currently Exported'!C$3:C$140,EXACT('Currently Exported'!$A$3:$A$140,$A255)), """")"),"")</f>
        <v/>
      </c>
      <c r="D255" s="1">
        <f ca="1">IFERROR(__xludf.DUMMYFUNCTION("IFERROR(FILTER('Currently Exported'!D$3:D$140,EXACT('Currently Exported'!$A$3:$A$140,$A255)), """")"),1)</f>
        <v>1</v>
      </c>
      <c r="E255" s="1">
        <f ca="1">IFERROR(__xludf.DUMMYFUNCTION("IFERROR(FILTER('Currently Exported'!E$3:E$140,EXACT('Currently Exported'!$A$3:$A$140,$A255)), """")"),1)</f>
        <v>1</v>
      </c>
      <c r="F255" s="1">
        <f ca="1">IFERROR(__xludf.DUMMYFUNCTION("IFERROR(FILTER('Currently Exported'!F$3:F$140,EXACT('Currently Exported'!$A$3:$A$140,$A255)), """")"),1)</f>
        <v>1</v>
      </c>
      <c r="G255" s="1">
        <f ca="1">IFERROR(__xludf.DUMMYFUNCTION("IFERROR(FILTER('Currently Exported'!G$3:G$140,EXACT('Currently Exported'!$A$3:$A$140,$A255)), """")"),1)</f>
        <v>1</v>
      </c>
      <c r="H255" s="1">
        <f ca="1">IFERROR(__xludf.DUMMYFUNCTION("IFERROR(FILTER('Currently Exported'!H$3:H$140,EXACT('Currently Exported'!$A$3:$A$140,$A255)), """")"),1)</f>
        <v>1</v>
      </c>
      <c r="I255" s="1">
        <f ca="1">IFERROR(__xludf.DUMMYFUNCTION("IFERROR(FILTER('Currently Exported'!I$3:I$140,EXACT('Currently Exported'!$A$3:$A$140,$A255)), """")"),1)</f>
        <v>1</v>
      </c>
      <c r="J255" s="1">
        <f ca="1">IFERROR(__xludf.DUMMYFUNCTION("IFERROR(FILTER('Currently Exported'!J$3:J$140,EXACT('Currently Exported'!$A$3:$A$140,$A255)), """")"),1)</f>
        <v>1</v>
      </c>
      <c r="K255" s="1">
        <f ca="1">IFERROR(__xludf.DUMMYFUNCTION("IFERROR(FILTER('Currently Exported'!K$3:K$140,EXACT('Currently Exported'!$A$3:$A$140,$A255)), """")"),1)</f>
        <v>1</v>
      </c>
      <c r="L255" s="1" t="str">
        <f ca="1">IFERROR(__xludf.DUMMYFUNCTION("IFERROR(FILTER('Currently Exported'!L$3:L$140,EXACT('Currently Exported'!$A$3:$A$140,$A255)), """")"),"")</f>
        <v/>
      </c>
      <c r="M255" s="1">
        <f ca="1">IFERROR(__xludf.DUMMYFUNCTION("IFERROR(FILTER('Currently Exported'!M$3:M$140,EXACT('Currently Exported'!$A$3:$A$140,$A255)), """")"),1)</f>
        <v>1</v>
      </c>
      <c r="N255" s="1">
        <f ca="1">IFERROR(__xludf.DUMMYFUNCTION("IFERROR(FILTER('Currently Exported'!N$3:N$140,EXACT('Currently Exported'!$A$3:$A$140,$A255)), """")"),1)</f>
        <v>1</v>
      </c>
      <c r="O255" s="1">
        <f ca="1">IFERROR(__xludf.DUMMYFUNCTION("IFERROR(FILTER('Currently Exported'!O$3:O$140,EXACT('Currently Exported'!$A$3:$A$140,$A255)), """")"),1)</f>
        <v>1</v>
      </c>
      <c r="P255" s="1" t="str">
        <f ca="1">IFERROR(__xludf.DUMMYFUNCTION("IFERROR(FILTER('Currently Exported'!P$3:P$140,EXACT('Currently Exported'!$A$3:$A$140,$A255)), """")"),"")</f>
        <v/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IFERROR(__xludf.DUMMYFUNCTION("IFERROR(FILTER('Currently Exported'!B$3:B$140,EXACT('Currently Exported'!$A$3:$A$140,$A256)), """")"),"")</f>
        <v/>
      </c>
      <c r="C256" s="1" t="str">
        <f ca="1">IFERROR(__xludf.DUMMYFUNCTION("IFERROR(FILTER('Currently Exported'!C$3:C$140,EXACT('Currently Exported'!$A$3:$A$140,$A256)), """")"),"")</f>
        <v/>
      </c>
      <c r="D256" s="1">
        <f ca="1">IFERROR(__xludf.DUMMYFUNCTION("IFERROR(FILTER('Currently Exported'!D$3:D$140,EXACT('Currently Exported'!$A$3:$A$140,$A256)), """")"),1)</f>
        <v>1</v>
      </c>
      <c r="E256" s="1">
        <f ca="1">IFERROR(__xludf.DUMMYFUNCTION("IFERROR(FILTER('Currently Exported'!E$3:E$140,EXACT('Currently Exported'!$A$3:$A$140,$A256)), """")"),1)</f>
        <v>1</v>
      </c>
      <c r="F256" s="1">
        <f ca="1">IFERROR(__xludf.DUMMYFUNCTION("IFERROR(FILTER('Currently Exported'!F$3:F$140,EXACT('Currently Exported'!$A$3:$A$140,$A256)), """")"),1)</f>
        <v>1</v>
      </c>
      <c r="G256" s="1">
        <f ca="1">IFERROR(__xludf.DUMMYFUNCTION("IFERROR(FILTER('Currently Exported'!G$3:G$140,EXACT('Currently Exported'!$A$3:$A$140,$A256)), """")"),1)</f>
        <v>1</v>
      </c>
      <c r="H256" s="1">
        <f ca="1">IFERROR(__xludf.DUMMYFUNCTION("IFERROR(FILTER('Currently Exported'!H$3:H$140,EXACT('Currently Exported'!$A$3:$A$140,$A256)), """")"),1)</f>
        <v>1</v>
      </c>
      <c r="I256" s="1">
        <f ca="1">IFERROR(__xludf.DUMMYFUNCTION("IFERROR(FILTER('Currently Exported'!I$3:I$140,EXACT('Currently Exported'!$A$3:$A$140,$A256)), """")"),1)</f>
        <v>1</v>
      </c>
      <c r="J256" s="1">
        <f ca="1">IFERROR(__xludf.DUMMYFUNCTION("IFERROR(FILTER('Currently Exported'!J$3:J$140,EXACT('Currently Exported'!$A$3:$A$140,$A256)), """")"),1)</f>
        <v>1</v>
      </c>
      <c r="K256" s="1">
        <f ca="1">IFERROR(__xludf.DUMMYFUNCTION("IFERROR(FILTER('Currently Exported'!K$3:K$140,EXACT('Currently Exported'!$A$3:$A$140,$A256)), """")"),1)</f>
        <v>1</v>
      </c>
      <c r="L256" s="1">
        <f ca="1">IFERROR(__xludf.DUMMYFUNCTION("IFERROR(FILTER('Currently Exported'!L$3:L$140,EXACT('Currently Exported'!$A$3:$A$140,$A256)), """")"),1)</f>
        <v>1</v>
      </c>
      <c r="M256" s="1">
        <f ca="1">IFERROR(__xludf.DUMMYFUNCTION("IFERROR(FILTER('Currently Exported'!M$3:M$140,EXACT('Currently Exported'!$A$3:$A$140,$A256)), """")"),1)</f>
        <v>1</v>
      </c>
      <c r="N256" s="1">
        <f ca="1">IFERROR(__xludf.DUMMYFUNCTION("IFERROR(FILTER('Currently Exported'!N$3:N$140,EXACT('Currently Exported'!$A$3:$A$140,$A256)), """")"),1)</f>
        <v>1</v>
      </c>
      <c r="O256" s="1">
        <f ca="1">IFERROR(__xludf.DUMMYFUNCTION("IFERROR(FILTER('Currently Exported'!O$3:O$140,EXACT('Currently Exported'!$A$3:$A$140,$A256)), """")"),1)</f>
        <v>1</v>
      </c>
      <c r="P256" s="1" t="str">
        <f ca="1">IFERROR(__xludf.DUMMYFUNCTION("IFERROR(FILTER('Currently Exported'!P$3:P$140,EXACT('Currently Exported'!$A$3:$A$140,$A256)), """")"),"")</f>
        <v/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IFERROR(__xludf.DUMMYFUNCTION("IFERROR(FILTER('Currently Exported'!B$3:B$140,EXACT('Currently Exported'!$A$3:$A$140,$A257)), """")"),"")</f>
        <v/>
      </c>
      <c r="C257" s="1" t="str">
        <f ca="1">IFERROR(__xludf.DUMMYFUNCTION("IFERROR(FILTER('Currently Exported'!C$3:C$140,EXACT('Currently Exported'!$A$3:$A$140,$A257)), """")"),"")</f>
        <v/>
      </c>
      <c r="D257" s="1">
        <f ca="1">IFERROR(__xludf.DUMMYFUNCTION("IFERROR(FILTER('Currently Exported'!D$3:D$140,EXACT('Currently Exported'!$A$3:$A$140,$A257)), """")"),1)</f>
        <v>1</v>
      </c>
      <c r="E257" s="1">
        <f ca="1">IFERROR(__xludf.DUMMYFUNCTION("IFERROR(FILTER('Currently Exported'!E$3:E$140,EXACT('Currently Exported'!$A$3:$A$140,$A257)), """")"),1)</f>
        <v>1</v>
      </c>
      <c r="F257" s="1">
        <f ca="1">IFERROR(__xludf.DUMMYFUNCTION("IFERROR(FILTER('Currently Exported'!F$3:F$140,EXACT('Currently Exported'!$A$3:$A$140,$A257)), """")"),1)</f>
        <v>1</v>
      </c>
      <c r="G257" s="1">
        <f ca="1">IFERROR(__xludf.DUMMYFUNCTION("IFERROR(FILTER('Currently Exported'!G$3:G$140,EXACT('Currently Exported'!$A$3:$A$140,$A257)), """")"),1)</f>
        <v>1</v>
      </c>
      <c r="H257" s="1">
        <f ca="1">IFERROR(__xludf.DUMMYFUNCTION("IFERROR(FILTER('Currently Exported'!H$3:H$140,EXACT('Currently Exported'!$A$3:$A$140,$A257)), """")"),1)</f>
        <v>1</v>
      </c>
      <c r="I257" s="1">
        <f ca="1">IFERROR(__xludf.DUMMYFUNCTION("IFERROR(FILTER('Currently Exported'!I$3:I$140,EXACT('Currently Exported'!$A$3:$A$140,$A257)), """")"),1)</f>
        <v>1</v>
      </c>
      <c r="J257" s="1">
        <f ca="1">IFERROR(__xludf.DUMMYFUNCTION("IFERROR(FILTER('Currently Exported'!J$3:J$140,EXACT('Currently Exported'!$A$3:$A$140,$A257)), """")"),1)</f>
        <v>1</v>
      </c>
      <c r="K257" s="1">
        <f ca="1">IFERROR(__xludf.DUMMYFUNCTION("IFERROR(FILTER('Currently Exported'!K$3:K$140,EXACT('Currently Exported'!$A$3:$A$140,$A257)), """")"),1)</f>
        <v>1</v>
      </c>
      <c r="L257" s="1" t="str">
        <f ca="1">IFERROR(__xludf.DUMMYFUNCTION("IFERROR(FILTER('Currently Exported'!L$3:L$140,EXACT('Currently Exported'!$A$3:$A$140,$A257)), """")"),"")</f>
        <v/>
      </c>
      <c r="M257" s="1">
        <f ca="1">IFERROR(__xludf.DUMMYFUNCTION("IFERROR(FILTER('Currently Exported'!M$3:M$140,EXACT('Currently Exported'!$A$3:$A$140,$A257)), """")"),1)</f>
        <v>1</v>
      </c>
      <c r="N257" s="1">
        <f ca="1">IFERROR(__xludf.DUMMYFUNCTION("IFERROR(FILTER('Currently Exported'!N$3:N$140,EXACT('Currently Exported'!$A$3:$A$140,$A257)), """")"),1)</f>
        <v>1</v>
      </c>
      <c r="O257" s="1">
        <f ca="1">IFERROR(__xludf.DUMMYFUNCTION("IFERROR(FILTER('Currently Exported'!O$3:O$140,EXACT('Currently Exported'!$A$3:$A$140,$A257)), """")"),1)</f>
        <v>1</v>
      </c>
      <c r="P257" s="1" t="str">
        <f ca="1">IFERROR(__xludf.DUMMYFUNCTION("IFERROR(FILTER('Currently Exported'!P$3:P$140,EXACT('Currently Exported'!$A$3:$A$140,$A257)), """")"),"")</f>
        <v/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IFERROR(__xludf.DUMMYFUNCTION("IFERROR(FILTER('Currently Exported'!B$3:B$140,EXACT('Currently Exported'!$A$3:$A$140,$A258)), """")"),"")</f>
        <v/>
      </c>
      <c r="C258" s="1" t="str">
        <f ca="1">IFERROR(__xludf.DUMMYFUNCTION("IFERROR(FILTER('Currently Exported'!C$3:C$140,EXACT('Currently Exported'!$A$3:$A$140,$A258)), """")"),"")</f>
        <v/>
      </c>
      <c r="D258" s="1">
        <f ca="1">IFERROR(__xludf.DUMMYFUNCTION("IFERROR(FILTER('Currently Exported'!D$3:D$140,EXACT('Currently Exported'!$A$3:$A$140,$A258)), """")"),1)</f>
        <v>1</v>
      </c>
      <c r="E258" s="1">
        <f ca="1">IFERROR(__xludf.DUMMYFUNCTION("IFERROR(FILTER('Currently Exported'!E$3:E$140,EXACT('Currently Exported'!$A$3:$A$140,$A258)), """")"),1)</f>
        <v>1</v>
      </c>
      <c r="F258" s="1">
        <f ca="1">IFERROR(__xludf.DUMMYFUNCTION("IFERROR(FILTER('Currently Exported'!F$3:F$140,EXACT('Currently Exported'!$A$3:$A$140,$A258)), """")"),1)</f>
        <v>1</v>
      </c>
      <c r="G258" s="1">
        <f ca="1">IFERROR(__xludf.DUMMYFUNCTION("IFERROR(FILTER('Currently Exported'!G$3:G$140,EXACT('Currently Exported'!$A$3:$A$140,$A258)), """")"),1)</f>
        <v>1</v>
      </c>
      <c r="H258" s="1">
        <f ca="1">IFERROR(__xludf.DUMMYFUNCTION("IFERROR(FILTER('Currently Exported'!H$3:H$140,EXACT('Currently Exported'!$A$3:$A$140,$A258)), """")"),1)</f>
        <v>1</v>
      </c>
      <c r="I258" s="1">
        <f ca="1">IFERROR(__xludf.DUMMYFUNCTION("IFERROR(FILTER('Currently Exported'!I$3:I$140,EXACT('Currently Exported'!$A$3:$A$140,$A258)), """")"),1)</f>
        <v>1</v>
      </c>
      <c r="J258" s="1">
        <f ca="1">IFERROR(__xludf.DUMMYFUNCTION("IFERROR(FILTER('Currently Exported'!J$3:J$140,EXACT('Currently Exported'!$A$3:$A$140,$A258)), """")"),1)</f>
        <v>1</v>
      </c>
      <c r="K258" s="1">
        <f ca="1">IFERROR(__xludf.DUMMYFUNCTION("IFERROR(FILTER('Currently Exported'!K$3:K$140,EXACT('Currently Exported'!$A$3:$A$140,$A258)), """")"),1)</f>
        <v>1</v>
      </c>
      <c r="L258" s="1" t="str">
        <f ca="1">IFERROR(__xludf.DUMMYFUNCTION("IFERROR(FILTER('Currently Exported'!L$3:L$140,EXACT('Currently Exported'!$A$3:$A$140,$A258)), """")"),"")</f>
        <v/>
      </c>
      <c r="M258" s="1">
        <f ca="1">IFERROR(__xludf.DUMMYFUNCTION("IFERROR(FILTER('Currently Exported'!M$3:M$140,EXACT('Currently Exported'!$A$3:$A$140,$A258)), """")"),1)</f>
        <v>1</v>
      </c>
      <c r="N258" s="1">
        <f ca="1">IFERROR(__xludf.DUMMYFUNCTION("IFERROR(FILTER('Currently Exported'!N$3:N$140,EXACT('Currently Exported'!$A$3:$A$140,$A258)), """")"),1)</f>
        <v>1</v>
      </c>
      <c r="O258" s="1">
        <f ca="1">IFERROR(__xludf.DUMMYFUNCTION("IFERROR(FILTER('Currently Exported'!O$3:O$140,EXACT('Currently Exported'!$A$3:$A$140,$A258)), """")"),1)</f>
        <v>1</v>
      </c>
      <c r="P258" s="1" t="str">
        <f ca="1">IFERROR(__xludf.DUMMYFUNCTION("IFERROR(FILTER('Currently Exported'!P$3:P$140,EXACT('Currently Exported'!$A$3:$A$140,$A258)), """")"),"")</f>
        <v/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IFERROR(__xludf.DUMMYFUNCTION("IFERROR(FILTER('Currently Exported'!B$3:B$140,EXACT('Currently Exported'!$A$3:$A$140,$A259)), """")"),"")</f>
        <v/>
      </c>
      <c r="C259" s="1" t="str">
        <f ca="1">IFERROR(__xludf.DUMMYFUNCTION("IFERROR(FILTER('Currently Exported'!C$3:C$140,EXACT('Currently Exported'!$A$3:$A$140,$A259)), """")"),"")</f>
        <v/>
      </c>
      <c r="D259" s="1">
        <f ca="1">IFERROR(__xludf.DUMMYFUNCTION("IFERROR(FILTER('Currently Exported'!D$3:D$140,EXACT('Currently Exported'!$A$3:$A$140,$A259)), """")"),1)</f>
        <v>1</v>
      </c>
      <c r="E259" s="1">
        <f ca="1">IFERROR(__xludf.DUMMYFUNCTION("IFERROR(FILTER('Currently Exported'!E$3:E$140,EXACT('Currently Exported'!$A$3:$A$140,$A259)), """")"),1)</f>
        <v>1</v>
      </c>
      <c r="F259" s="1">
        <f ca="1">IFERROR(__xludf.DUMMYFUNCTION("IFERROR(FILTER('Currently Exported'!F$3:F$140,EXACT('Currently Exported'!$A$3:$A$140,$A259)), """")"),1)</f>
        <v>1</v>
      </c>
      <c r="G259" s="1">
        <f ca="1">IFERROR(__xludf.DUMMYFUNCTION("IFERROR(FILTER('Currently Exported'!G$3:G$140,EXACT('Currently Exported'!$A$3:$A$140,$A259)), """")"),1)</f>
        <v>1</v>
      </c>
      <c r="H259" s="1">
        <f ca="1">IFERROR(__xludf.DUMMYFUNCTION("IFERROR(FILTER('Currently Exported'!H$3:H$140,EXACT('Currently Exported'!$A$3:$A$140,$A259)), """")"),1)</f>
        <v>1</v>
      </c>
      <c r="I259" s="1">
        <f ca="1">IFERROR(__xludf.DUMMYFUNCTION("IFERROR(FILTER('Currently Exported'!I$3:I$140,EXACT('Currently Exported'!$A$3:$A$140,$A259)), """")"),1)</f>
        <v>1</v>
      </c>
      <c r="J259" s="1">
        <f ca="1">IFERROR(__xludf.DUMMYFUNCTION("IFERROR(FILTER('Currently Exported'!J$3:J$140,EXACT('Currently Exported'!$A$3:$A$140,$A259)), """")"),1)</f>
        <v>1</v>
      </c>
      <c r="K259" s="1">
        <f ca="1">IFERROR(__xludf.DUMMYFUNCTION("IFERROR(FILTER('Currently Exported'!K$3:K$140,EXACT('Currently Exported'!$A$3:$A$140,$A259)), """")"),1)</f>
        <v>1</v>
      </c>
      <c r="L259" s="1" t="str">
        <f ca="1">IFERROR(__xludf.DUMMYFUNCTION("IFERROR(FILTER('Currently Exported'!L$3:L$140,EXACT('Currently Exported'!$A$3:$A$140,$A259)), """")"),"")</f>
        <v/>
      </c>
      <c r="M259" s="1">
        <f ca="1">IFERROR(__xludf.DUMMYFUNCTION("IFERROR(FILTER('Currently Exported'!M$3:M$140,EXACT('Currently Exported'!$A$3:$A$140,$A259)), """")"),1)</f>
        <v>1</v>
      </c>
      <c r="N259" s="1">
        <f ca="1">IFERROR(__xludf.DUMMYFUNCTION("IFERROR(FILTER('Currently Exported'!N$3:N$140,EXACT('Currently Exported'!$A$3:$A$140,$A259)), """")"),1)</f>
        <v>1</v>
      </c>
      <c r="O259" s="1">
        <f ca="1">IFERROR(__xludf.DUMMYFUNCTION("IFERROR(FILTER('Currently Exported'!O$3:O$140,EXACT('Currently Exported'!$A$3:$A$140,$A259)), """")"),1)</f>
        <v>1</v>
      </c>
      <c r="P259" s="1" t="str">
        <f ca="1">IFERROR(__xludf.DUMMYFUNCTION("IFERROR(FILTER('Currently Exported'!P$3:P$140,EXACT('Currently Exported'!$A$3:$A$140,$A259)), """")"),"")</f>
        <v/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IFERROR(__xludf.DUMMYFUNCTION("IFERROR(FILTER('Currently Exported'!B$3:B$140,EXACT('Currently Exported'!$A$3:$A$140,$A260)), """")"),"")</f>
        <v/>
      </c>
      <c r="C260" s="1" t="str">
        <f ca="1">IFERROR(__xludf.DUMMYFUNCTION("IFERROR(FILTER('Currently Exported'!C$3:C$140,EXACT('Currently Exported'!$A$3:$A$140,$A260)), """")"),"")</f>
        <v/>
      </c>
      <c r="D260" s="1" t="str">
        <f ca="1">IFERROR(__xludf.DUMMYFUNCTION("IFERROR(FILTER('Currently Exported'!D$3:D$140,EXACT('Currently Exported'!$A$3:$A$140,$A260)), """")"),"")</f>
        <v/>
      </c>
      <c r="E260" s="1" t="str">
        <f ca="1">IFERROR(__xludf.DUMMYFUNCTION("IFERROR(FILTER('Currently Exported'!E$3:E$140,EXACT('Currently Exported'!$A$3:$A$140,$A260)), """")"),"")</f>
        <v/>
      </c>
      <c r="F260" s="1" t="str">
        <f ca="1">IFERROR(__xludf.DUMMYFUNCTION("IFERROR(FILTER('Currently Exported'!F$3:F$140,EXACT('Currently Exported'!$A$3:$A$140,$A260)), """")"),"")</f>
        <v/>
      </c>
      <c r="G260" s="1" t="str">
        <f ca="1">IFERROR(__xludf.DUMMYFUNCTION("IFERROR(FILTER('Currently Exported'!G$3:G$140,EXACT('Currently Exported'!$A$3:$A$140,$A260)), """")"),"")</f>
        <v/>
      </c>
      <c r="H260" s="1" t="str">
        <f ca="1">IFERROR(__xludf.DUMMYFUNCTION("IFERROR(FILTER('Currently Exported'!H$3:H$140,EXACT('Currently Exported'!$A$3:$A$140,$A260)), """")"),"")</f>
        <v/>
      </c>
      <c r="I260" s="1" t="str">
        <f ca="1">IFERROR(__xludf.DUMMYFUNCTION("IFERROR(FILTER('Currently Exported'!I$3:I$140,EXACT('Currently Exported'!$A$3:$A$140,$A260)), """")"),"")</f>
        <v/>
      </c>
      <c r="J260" s="1" t="str">
        <f ca="1">IFERROR(__xludf.DUMMYFUNCTION("IFERROR(FILTER('Currently Exported'!J$3:J$140,EXACT('Currently Exported'!$A$3:$A$140,$A260)), """")"),"")</f>
        <v/>
      </c>
      <c r="K260" s="1" t="str">
        <f ca="1">IFERROR(__xludf.DUMMYFUNCTION("IFERROR(FILTER('Currently Exported'!K$3:K$140,EXACT('Currently Exported'!$A$3:$A$140,$A260)), """")"),"")</f>
        <v/>
      </c>
      <c r="L260" s="1" t="str">
        <f ca="1">IFERROR(__xludf.DUMMYFUNCTION("IFERROR(FILTER('Currently Exported'!L$3:L$140,EXACT('Currently Exported'!$A$3:$A$140,$A260)), """")"),"")</f>
        <v/>
      </c>
      <c r="M260" s="1" t="str">
        <f ca="1">IFERROR(__xludf.DUMMYFUNCTION("IFERROR(FILTER('Currently Exported'!M$3:M$140,EXACT('Currently Exported'!$A$3:$A$140,$A260)), """")"),"")</f>
        <v/>
      </c>
      <c r="N260" s="1" t="str">
        <f ca="1">IFERROR(__xludf.DUMMYFUNCTION("IFERROR(FILTER('Currently Exported'!N$3:N$140,EXACT('Currently Exported'!$A$3:$A$140,$A260)), """")"),"")</f>
        <v/>
      </c>
      <c r="O260" s="1" t="str">
        <f ca="1">IFERROR(__xludf.DUMMYFUNCTION("IFERROR(FILTER('Currently Exported'!O$3:O$140,EXACT('Currently Exported'!$A$3:$A$140,$A260)), """")"),"")</f>
        <v/>
      </c>
      <c r="P260" s="1">
        <f ca="1">IFERROR(__xludf.DUMMYFUNCTION("IFERROR(FILTER('Currently Exported'!P$3:P$140,EXACT('Currently Exported'!$A$3:$A$140,$A260)), """")"),1)</f>
        <v>1</v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IFERROR(__xludf.DUMMYFUNCTION("IFERROR(FILTER('Currently Exported'!B$3:B$140,EXACT('Currently Exported'!$A$3:$A$140,$A261)), """")"),"")</f>
        <v/>
      </c>
      <c r="C261" s="1" t="str">
        <f ca="1">IFERROR(__xludf.DUMMYFUNCTION("IFERROR(FILTER('Currently Exported'!C$3:C$140,EXACT('Currently Exported'!$A$3:$A$140,$A261)), """")"),"")</f>
        <v/>
      </c>
      <c r="D261" s="1" t="str">
        <f ca="1">IFERROR(__xludf.DUMMYFUNCTION("IFERROR(FILTER('Currently Exported'!D$3:D$140,EXACT('Currently Exported'!$A$3:$A$140,$A261)), """")"),"")</f>
        <v/>
      </c>
      <c r="E261" s="1" t="str">
        <f ca="1">IFERROR(__xludf.DUMMYFUNCTION("IFERROR(FILTER('Currently Exported'!E$3:E$140,EXACT('Currently Exported'!$A$3:$A$140,$A261)), """")"),"")</f>
        <v/>
      </c>
      <c r="F261" s="1" t="str">
        <f ca="1">IFERROR(__xludf.DUMMYFUNCTION("IFERROR(FILTER('Currently Exported'!F$3:F$140,EXACT('Currently Exported'!$A$3:$A$140,$A261)), """")"),"")</f>
        <v/>
      </c>
      <c r="G261" s="1" t="str">
        <f ca="1">IFERROR(__xludf.DUMMYFUNCTION("IFERROR(FILTER('Currently Exported'!G$3:G$140,EXACT('Currently Exported'!$A$3:$A$140,$A261)), """")"),"")</f>
        <v/>
      </c>
      <c r="H261" s="1" t="str">
        <f ca="1">IFERROR(__xludf.DUMMYFUNCTION("IFERROR(FILTER('Currently Exported'!H$3:H$140,EXACT('Currently Exported'!$A$3:$A$140,$A261)), """")"),"")</f>
        <v/>
      </c>
      <c r="I261" s="1" t="str">
        <f ca="1">IFERROR(__xludf.DUMMYFUNCTION("IFERROR(FILTER('Currently Exported'!I$3:I$140,EXACT('Currently Exported'!$A$3:$A$140,$A261)), """")"),"")</f>
        <v/>
      </c>
      <c r="J261" s="1" t="str">
        <f ca="1">IFERROR(__xludf.DUMMYFUNCTION("IFERROR(FILTER('Currently Exported'!J$3:J$140,EXACT('Currently Exported'!$A$3:$A$140,$A261)), """")"),"")</f>
        <v/>
      </c>
      <c r="K261" s="1" t="str">
        <f ca="1">IFERROR(__xludf.DUMMYFUNCTION("IFERROR(FILTER('Currently Exported'!K$3:K$140,EXACT('Currently Exported'!$A$3:$A$140,$A261)), """")"),"")</f>
        <v/>
      </c>
      <c r="L261" s="1" t="str">
        <f ca="1">IFERROR(__xludf.DUMMYFUNCTION("IFERROR(FILTER('Currently Exported'!L$3:L$140,EXACT('Currently Exported'!$A$3:$A$140,$A261)), """")"),"")</f>
        <v/>
      </c>
      <c r="M261" s="1" t="str">
        <f ca="1">IFERROR(__xludf.DUMMYFUNCTION("IFERROR(FILTER('Currently Exported'!M$3:M$140,EXACT('Currently Exported'!$A$3:$A$140,$A261)), """")"),"")</f>
        <v/>
      </c>
      <c r="N261" s="1" t="str">
        <f ca="1">IFERROR(__xludf.DUMMYFUNCTION("IFERROR(FILTER('Currently Exported'!N$3:N$140,EXACT('Currently Exported'!$A$3:$A$140,$A261)), """")"),"")</f>
        <v/>
      </c>
      <c r="O261" s="1" t="str">
        <f ca="1">IFERROR(__xludf.DUMMYFUNCTION("IFERROR(FILTER('Currently Exported'!O$3:O$140,EXACT('Currently Exported'!$A$3:$A$140,$A261)), """")"),"")</f>
        <v/>
      </c>
      <c r="P261" s="1">
        <f ca="1">IFERROR(__xludf.DUMMYFUNCTION("IFERROR(FILTER('Currently Exported'!P$3:P$140,EXACT('Currently Exported'!$A$3:$A$140,$A261)), """")"),1)</f>
        <v>1</v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IFERROR(__xludf.DUMMYFUNCTION("IFERROR(FILTER('Currently Exported'!B$3:B$140,EXACT('Currently Exported'!$A$3:$A$140,$A262)), """")"),"")</f>
        <v/>
      </c>
      <c r="C262" s="1" t="str">
        <f ca="1">IFERROR(__xludf.DUMMYFUNCTION("IFERROR(FILTER('Currently Exported'!C$3:C$140,EXACT('Currently Exported'!$A$3:$A$140,$A262)), """")"),"")</f>
        <v/>
      </c>
      <c r="D262" s="1">
        <f ca="1">IFERROR(__xludf.DUMMYFUNCTION("IFERROR(FILTER('Currently Exported'!D$3:D$140,EXACT('Currently Exported'!$A$3:$A$140,$A262)), """")"),1)</f>
        <v>1</v>
      </c>
      <c r="E262" s="1">
        <f ca="1">IFERROR(__xludf.DUMMYFUNCTION("IFERROR(FILTER('Currently Exported'!E$3:E$140,EXACT('Currently Exported'!$A$3:$A$140,$A262)), """")"),1)</f>
        <v>1</v>
      </c>
      <c r="F262" s="1">
        <f ca="1">IFERROR(__xludf.DUMMYFUNCTION("IFERROR(FILTER('Currently Exported'!F$3:F$140,EXACT('Currently Exported'!$A$3:$A$140,$A262)), """")"),1)</f>
        <v>1</v>
      </c>
      <c r="G262" s="1">
        <f ca="1">IFERROR(__xludf.DUMMYFUNCTION("IFERROR(FILTER('Currently Exported'!G$3:G$140,EXACT('Currently Exported'!$A$3:$A$140,$A262)), """")"),1)</f>
        <v>1</v>
      </c>
      <c r="H262" s="1">
        <f ca="1">IFERROR(__xludf.DUMMYFUNCTION("IFERROR(FILTER('Currently Exported'!H$3:H$140,EXACT('Currently Exported'!$A$3:$A$140,$A262)), """")"),1)</f>
        <v>1</v>
      </c>
      <c r="I262" s="1">
        <f ca="1">IFERROR(__xludf.DUMMYFUNCTION("IFERROR(FILTER('Currently Exported'!I$3:I$140,EXACT('Currently Exported'!$A$3:$A$140,$A262)), """")"),1)</f>
        <v>1</v>
      </c>
      <c r="J262" s="1">
        <f ca="1">IFERROR(__xludf.DUMMYFUNCTION("IFERROR(FILTER('Currently Exported'!J$3:J$140,EXACT('Currently Exported'!$A$3:$A$140,$A262)), """")"),1)</f>
        <v>1</v>
      </c>
      <c r="K262" s="1">
        <f ca="1">IFERROR(__xludf.DUMMYFUNCTION("IFERROR(FILTER('Currently Exported'!K$3:K$140,EXACT('Currently Exported'!$A$3:$A$140,$A262)), """")"),1)</f>
        <v>1</v>
      </c>
      <c r="L262" s="1" t="str">
        <f ca="1">IFERROR(__xludf.DUMMYFUNCTION("IFERROR(FILTER('Currently Exported'!L$3:L$140,EXACT('Currently Exported'!$A$3:$A$140,$A262)), """")"),"")</f>
        <v/>
      </c>
      <c r="M262" s="1">
        <f ca="1">IFERROR(__xludf.DUMMYFUNCTION("IFERROR(FILTER('Currently Exported'!M$3:M$140,EXACT('Currently Exported'!$A$3:$A$140,$A262)), """")"),1)</f>
        <v>1</v>
      </c>
      <c r="N262" s="1">
        <f ca="1">IFERROR(__xludf.DUMMYFUNCTION("IFERROR(FILTER('Currently Exported'!N$3:N$140,EXACT('Currently Exported'!$A$3:$A$140,$A262)), """")"),1)</f>
        <v>1</v>
      </c>
      <c r="O262" s="1">
        <f ca="1">IFERROR(__xludf.DUMMYFUNCTION("IFERROR(FILTER('Currently Exported'!O$3:O$140,EXACT('Currently Exported'!$A$3:$A$140,$A262)), """")"),1)</f>
        <v>1</v>
      </c>
      <c r="P262" s="1" t="str">
        <f ca="1">IFERROR(__xludf.DUMMYFUNCTION("IFERROR(FILTER('Currently Exported'!P$3:P$140,EXACT('Currently Exported'!$A$3:$A$140,$A262)), """")"),"")</f>
        <v/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IFERROR(__xludf.DUMMYFUNCTION("IFERROR(FILTER('Currently Exported'!B$3:B$140,EXACT('Currently Exported'!$A$3:$A$140,$A263)), """")"),"")</f>
        <v/>
      </c>
      <c r="C263" s="1" t="str">
        <f ca="1">IFERROR(__xludf.DUMMYFUNCTION("IFERROR(FILTER('Currently Exported'!C$3:C$140,EXACT('Currently Exported'!$A$3:$A$140,$A263)), """")"),"")</f>
        <v/>
      </c>
      <c r="D263" s="1">
        <f ca="1">IFERROR(__xludf.DUMMYFUNCTION("IFERROR(FILTER('Currently Exported'!D$3:D$140,EXACT('Currently Exported'!$A$3:$A$140,$A263)), """")"),1)</f>
        <v>1</v>
      </c>
      <c r="E263" s="1">
        <f ca="1">IFERROR(__xludf.DUMMYFUNCTION("IFERROR(FILTER('Currently Exported'!E$3:E$140,EXACT('Currently Exported'!$A$3:$A$140,$A263)), """")"),1)</f>
        <v>1</v>
      </c>
      <c r="F263" s="1">
        <f ca="1">IFERROR(__xludf.DUMMYFUNCTION("IFERROR(FILTER('Currently Exported'!F$3:F$140,EXACT('Currently Exported'!$A$3:$A$140,$A263)), """")"),1)</f>
        <v>1</v>
      </c>
      <c r="G263" s="1">
        <f ca="1">IFERROR(__xludf.DUMMYFUNCTION("IFERROR(FILTER('Currently Exported'!G$3:G$140,EXACT('Currently Exported'!$A$3:$A$140,$A263)), """")"),1)</f>
        <v>1</v>
      </c>
      <c r="H263" s="1">
        <f ca="1">IFERROR(__xludf.DUMMYFUNCTION("IFERROR(FILTER('Currently Exported'!H$3:H$140,EXACT('Currently Exported'!$A$3:$A$140,$A263)), """")"),1)</f>
        <v>1</v>
      </c>
      <c r="I263" s="1">
        <f ca="1">IFERROR(__xludf.DUMMYFUNCTION("IFERROR(FILTER('Currently Exported'!I$3:I$140,EXACT('Currently Exported'!$A$3:$A$140,$A263)), """")"),1)</f>
        <v>1</v>
      </c>
      <c r="J263" s="1">
        <f ca="1">IFERROR(__xludf.DUMMYFUNCTION("IFERROR(FILTER('Currently Exported'!J$3:J$140,EXACT('Currently Exported'!$A$3:$A$140,$A263)), """")"),1)</f>
        <v>1</v>
      </c>
      <c r="K263" s="1">
        <f ca="1">IFERROR(__xludf.DUMMYFUNCTION("IFERROR(FILTER('Currently Exported'!K$3:K$140,EXACT('Currently Exported'!$A$3:$A$140,$A263)), """")"),1)</f>
        <v>1</v>
      </c>
      <c r="L263" s="1">
        <f ca="1">IFERROR(__xludf.DUMMYFUNCTION("IFERROR(FILTER('Currently Exported'!L$3:L$140,EXACT('Currently Exported'!$A$3:$A$140,$A263)), """")"),1)</f>
        <v>1</v>
      </c>
      <c r="M263" s="1">
        <f ca="1">IFERROR(__xludf.DUMMYFUNCTION("IFERROR(FILTER('Currently Exported'!M$3:M$140,EXACT('Currently Exported'!$A$3:$A$140,$A263)), """")"),1)</f>
        <v>1</v>
      </c>
      <c r="N263" s="1">
        <f ca="1">IFERROR(__xludf.DUMMYFUNCTION("IFERROR(FILTER('Currently Exported'!N$3:N$140,EXACT('Currently Exported'!$A$3:$A$140,$A263)), """")"),1)</f>
        <v>1</v>
      </c>
      <c r="O263" s="1">
        <f ca="1">IFERROR(__xludf.DUMMYFUNCTION("IFERROR(FILTER('Currently Exported'!O$3:O$140,EXACT('Currently Exported'!$A$3:$A$140,$A263)), """")"),1)</f>
        <v>1</v>
      </c>
      <c r="P263" s="1" t="str">
        <f ca="1">IFERROR(__xludf.DUMMYFUNCTION("IFERROR(FILTER('Currently Exported'!P$3:P$140,EXACT('Currently Exported'!$A$3:$A$140,$A263)), """")"),"")</f>
        <v/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IFERROR(__xludf.DUMMYFUNCTION("IFERROR(FILTER('Currently Exported'!B$3:B$140,EXACT('Currently Exported'!$A$3:$A$140,$A264)), """")"),"")</f>
        <v/>
      </c>
      <c r="C264" s="1" t="str">
        <f ca="1">IFERROR(__xludf.DUMMYFUNCTION("IFERROR(FILTER('Currently Exported'!C$3:C$140,EXACT('Currently Exported'!$A$3:$A$140,$A264)), """")"),"")</f>
        <v/>
      </c>
      <c r="D264" s="1" t="str">
        <f ca="1">IFERROR(__xludf.DUMMYFUNCTION("IFERROR(FILTER('Currently Exported'!D$3:D$140,EXACT('Currently Exported'!$A$3:$A$140,$A264)), """")"),"")</f>
        <v/>
      </c>
      <c r="E264" s="1" t="str">
        <f ca="1">IFERROR(__xludf.DUMMYFUNCTION("IFERROR(FILTER('Currently Exported'!E$3:E$140,EXACT('Currently Exported'!$A$3:$A$140,$A264)), """")"),"")</f>
        <v/>
      </c>
      <c r="F264" s="1" t="str">
        <f ca="1">IFERROR(__xludf.DUMMYFUNCTION("IFERROR(FILTER('Currently Exported'!F$3:F$140,EXACT('Currently Exported'!$A$3:$A$140,$A264)), """")"),"")</f>
        <v/>
      </c>
      <c r="G264" s="1" t="str">
        <f ca="1">IFERROR(__xludf.DUMMYFUNCTION("IFERROR(FILTER('Currently Exported'!G$3:G$140,EXACT('Currently Exported'!$A$3:$A$140,$A264)), """")"),"")</f>
        <v/>
      </c>
      <c r="H264" s="1" t="str">
        <f ca="1">IFERROR(__xludf.DUMMYFUNCTION("IFERROR(FILTER('Currently Exported'!H$3:H$140,EXACT('Currently Exported'!$A$3:$A$140,$A264)), """")"),"")</f>
        <v/>
      </c>
      <c r="I264" s="1" t="str">
        <f ca="1">IFERROR(__xludf.DUMMYFUNCTION("IFERROR(FILTER('Currently Exported'!I$3:I$140,EXACT('Currently Exported'!$A$3:$A$140,$A264)), """")"),"")</f>
        <v/>
      </c>
      <c r="J264" s="1" t="str">
        <f ca="1">IFERROR(__xludf.DUMMYFUNCTION("IFERROR(FILTER('Currently Exported'!J$3:J$140,EXACT('Currently Exported'!$A$3:$A$140,$A264)), """")"),"")</f>
        <v/>
      </c>
      <c r="K264" s="1" t="str">
        <f ca="1">IFERROR(__xludf.DUMMYFUNCTION("IFERROR(FILTER('Currently Exported'!K$3:K$140,EXACT('Currently Exported'!$A$3:$A$140,$A264)), """")"),"")</f>
        <v/>
      </c>
      <c r="L264" s="1" t="str">
        <f ca="1">IFERROR(__xludf.DUMMYFUNCTION("IFERROR(FILTER('Currently Exported'!L$3:L$140,EXACT('Currently Exported'!$A$3:$A$140,$A264)), """")"),"")</f>
        <v/>
      </c>
      <c r="M264" s="1" t="str">
        <f ca="1">IFERROR(__xludf.DUMMYFUNCTION("IFERROR(FILTER('Currently Exported'!M$3:M$140,EXACT('Currently Exported'!$A$3:$A$140,$A264)), """")"),"")</f>
        <v/>
      </c>
      <c r="N264" s="1" t="str">
        <f ca="1">IFERROR(__xludf.DUMMYFUNCTION("IFERROR(FILTER('Currently Exported'!N$3:N$140,EXACT('Currently Exported'!$A$3:$A$140,$A264)), """")"),"")</f>
        <v/>
      </c>
      <c r="O264" s="1" t="str">
        <f ca="1">IFERROR(__xludf.DUMMYFUNCTION("IFERROR(FILTER('Currently Exported'!O$3:O$140,EXACT('Currently Exported'!$A$3:$A$140,$A264)), """")"),"")</f>
        <v/>
      </c>
      <c r="P264" s="1">
        <f ca="1">IFERROR(__xludf.DUMMYFUNCTION("IFERROR(FILTER('Currently Exported'!P$3:P$140,EXACT('Currently Exported'!$A$3:$A$140,$A264)), """")"),1)</f>
        <v>1</v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IFERROR(__xludf.DUMMYFUNCTION("IFERROR(FILTER('Currently Exported'!B$3:B$140,EXACT('Currently Exported'!$A$3:$A$140,$A265)), """")"),"")</f>
        <v/>
      </c>
      <c r="C265" s="1" t="str">
        <f ca="1">IFERROR(__xludf.DUMMYFUNCTION("IFERROR(FILTER('Currently Exported'!C$3:C$140,EXACT('Currently Exported'!$A$3:$A$140,$A265)), """")"),"")</f>
        <v/>
      </c>
      <c r="D265" s="1" t="str">
        <f ca="1">IFERROR(__xludf.DUMMYFUNCTION("IFERROR(FILTER('Currently Exported'!D$3:D$140,EXACT('Currently Exported'!$A$3:$A$140,$A265)), """")"),"")</f>
        <v/>
      </c>
      <c r="E265" s="1" t="str">
        <f ca="1">IFERROR(__xludf.DUMMYFUNCTION("IFERROR(FILTER('Currently Exported'!E$3:E$140,EXACT('Currently Exported'!$A$3:$A$140,$A265)), """")"),"")</f>
        <v/>
      </c>
      <c r="F265" s="1" t="str">
        <f ca="1">IFERROR(__xludf.DUMMYFUNCTION("IFERROR(FILTER('Currently Exported'!F$3:F$140,EXACT('Currently Exported'!$A$3:$A$140,$A265)), """")"),"")</f>
        <v/>
      </c>
      <c r="G265" s="1" t="str">
        <f ca="1">IFERROR(__xludf.DUMMYFUNCTION("IFERROR(FILTER('Currently Exported'!G$3:G$140,EXACT('Currently Exported'!$A$3:$A$140,$A265)), """")"),"")</f>
        <v/>
      </c>
      <c r="H265" s="1" t="str">
        <f ca="1">IFERROR(__xludf.DUMMYFUNCTION("IFERROR(FILTER('Currently Exported'!H$3:H$140,EXACT('Currently Exported'!$A$3:$A$140,$A265)), """")"),"")</f>
        <v/>
      </c>
      <c r="I265" s="1" t="str">
        <f ca="1">IFERROR(__xludf.DUMMYFUNCTION("IFERROR(FILTER('Currently Exported'!I$3:I$140,EXACT('Currently Exported'!$A$3:$A$140,$A265)), """")"),"")</f>
        <v/>
      </c>
      <c r="J265" s="1" t="str">
        <f ca="1">IFERROR(__xludf.DUMMYFUNCTION("IFERROR(FILTER('Currently Exported'!J$3:J$140,EXACT('Currently Exported'!$A$3:$A$140,$A265)), """")"),"")</f>
        <v/>
      </c>
      <c r="K265" s="1" t="str">
        <f ca="1">IFERROR(__xludf.DUMMYFUNCTION("IFERROR(FILTER('Currently Exported'!K$3:K$140,EXACT('Currently Exported'!$A$3:$A$140,$A265)), """")"),"")</f>
        <v/>
      </c>
      <c r="L265" s="1" t="str">
        <f ca="1">IFERROR(__xludf.DUMMYFUNCTION("IFERROR(FILTER('Currently Exported'!L$3:L$140,EXACT('Currently Exported'!$A$3:$A$140,$A265)), """")"),"")</f>
        <v/>
      </c>
      <c r="M265" s="1" t="str">
        <f ca="1">IFERROR(__xludf.DUMMYFUNCTION("IFERROR(FILTER('Currently Exported'!M$3:M$140,EXACT('Currently Exported'!$A$3:$A$140,$A265)), """")"),"")</f>
        <v/>
      </c>
      <c r="N265" s="1" t="str">
        <f ca="1">IFERROR(__xludf.DUMMYFUNCTION("IFERROR(FILTER('Currently Exported'!N$3:N$140,EXACT('Currently Exported'!$A$3:$A$140,$A265)), """")"),"")</f>
        <v/>
      </c>
      <c r="O265" s="1" t="str">
        <f ca="1">IFERROR(__xludf.DUMMYFUNCTION("IFERROR(FILTER('Currently Exported'!O$3:O$140,EXACT('Currently Exported'!$A$3:$A$140,$A265)), """")"),"")</f>
        <v/>
      </c>
      <c r="P265" s="1">
        <f ca="1">IFERROR(__xludf.DUMMYFUNCTION("IFERROR(FILTER('Currently Exported'!P$3:P$140,EXACT('Currently Exported'!$A$3:$A$140,$A265)), """")"),1)</f>
        <v>1</v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IFERROR(__xludf.DUMMYFUNCTION("IFERROR(FILTER('Currently Exported'!B$3:B$140,EXACT('Currently Exported'!$A$3:$A$140,$A266)), """")"),"")</f>
        <v/>
      </c>
      <c r="C266" s="1" t="str">
        <f ca="1">IFERROR(__xludf.DUMMYFUNCTION("IFERROR(FILTER('Currently Exported'!C$3:C$140,EXACT('Currently Exported'!$A$3:$A$140,$A266)), """")"),"")</f>
        <v/>
      </c>
      <c r="D266" s="1">
        <f ca="1">IFERROR(__xludf.DUMMYFUNCTION("IFERROR(FILTER('Currently Exported'!D$3:D$140,EXACT('Currently Exported'!$A$3:$A$140,$A266)), """")"),1)</f>
        <v>1</v>
      </c>
      <c r="E266" s="1">
        <f ca="1">IFERROR(__xludf.DUMMYFUNCTION("IFERROR(FILTER('Currently Exported'!E$3:E$140,EXACT('Currently Exported'!$A$3:$A$140,$A266)), """")"),1)</f>
        <v>1</v>
      </c>
      <c r="F266" s="1">
        <f ca="1">IFERROR(__xludf.DUMMYFUNCTION("IFERROR(FILTER('Currently Exported'!F$3:F$140,EXACT('Currently Exported'!$A$3:$A$140,$A266)), """")"),1)</f>
        <v>1</v>
      </c>
      <c r="G266" s="1">
        <f ca="1">IFERROR(__xludf.DUMMYFUNCTION("IFERROR(FILTER('Currently Exported'!G$3:G$140,EXACT('Currently Exported'!$A$3:$A$140,$A266)), """")"),1)</f>
        <v>1</v>
      </c>
      <c r="H266" s="1">
        <f ca="1">IFERROR(__xludf.DUMMYFUNCTION("IFERROR(FILTER('Currently Exported'!H$3:H$140,EXACT('Currently Exported'!$A$3:$A$140,$A266)), """")"),1)</f>
        <v>1</v>
      </c>
      <c r="I266" s="1">
        <f ca="1">IFERROR(__xludf.DUMMYFUNCTION("IFERROR(FILTER('Currently Exported'!I$3:I$140,EXACT('Currently Exported'!$A$3:$A$140,$A266)), """")"),1)</f>
        <v>1</v>
      </c>
      <c r="J266" s="1">
        <f ca="1">IFERROR(__xludf.DUMMYFUNCTION("IFERROR(FILTER('Currently Exported'!J$3:J$140,EXACT('Currently Exported'!$A$3:$A$140,$A266)), """")"),1)</f>
        <v>1</v>
      </c>
      <c r="K266" s="1">
        <f ca="1">IFERROR(__xludf.DUMMYFUNCTION("IFERROR(FILTER('Currently Exported'!K$3:K$140,EXACT('Currently Exported'!$A$3:$A$140,$A266)), """")"),1)</f>
        <v>1</v>
      </c>
      <c r="L266" s="1">
        <f ca="1">IFERROR(__xludf.DUMMYFUNCTION("IFERROR(FILTER('Currently Exported'!L$3:L$140,EXACT('Currently Exported'!$A$3:$A$140,$A266)), """")"),1)</f>
        <v>1</v>
      </c>
      <c r="M266" s="1">
        <f ca="1">IFERROR(__xludf.DUMMYFUNCTION("IFERROR(FILTER('Currently Exported'!M$3:M$140,EXACT('Currently Exported'!$A$3:$A$140,$A266)), """")"),1)</f>
        <v>1</v>
      </c>
      <c r="N266" s="1">
        <f ca="1">IFERROR(__xludf.DUMMYFUNCTION("IFERROR(FILTER('Currently Exported'!N$3:N$140,EXACT('Currently Exported'!$A$3:$A$140,$A266)), """")"),1)</f>
        <v>1</v>
      </c>
      <c r="O266" s="1">
        <f ca="1">IFERROR(__xludf.DUMMYFUNCTION("IFERROR(FILTER('Currently Exported'!O$3:O$140,EXACT('Currently Exported'!$A$3:$A$140,$A266)), """")"),1)</f>
        <v>1</v>
      </c>
      <c r="P266" s="1" t="str">
        <f ca="1">IFERROR(__xludf.DUMMYFUNCTION("IFERROR(FILTER('Currently Exported'!P$3:P$140,EXACT('Currently Exported'!$A$3:$A$140,$A266)), """")"),"")</f>
        <v/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IFERROR(__xludf.DUMMYFUNCTION("IFERROR(FILTER('Currently Exported'!B$3:B$140,EXACT('Currently Exported'!$A$3:$A$140,$A267)), """")"),"")</f>
        <v/>
      </c>
      <c r="C267" s="1" t="str">
        <f ca="1">IFERROR(__xludf.DUMMYFUNCTION("IFERROR(FILTER('Currently Exported'!C$3:C$140,EXACT('Currently Exported'!$A$3:$A$140,$A267)), """")"),"")</f>
        <v/>
      </c>
      <c r="D267" s="1">
        <f ca="1">IFERROR(__xludf.DUMMYFUNCTION("IFERROR(FILTER('Currently Exported'!D$3:D$140,EXACT('Currently Exported'!$A$3:$A$140,$A267)), """")"),1)</f>
        <v>1</v>
      </c>
      <c r="E267" s="1">
        <f ca="1">IFERROR(__xludf.DUMMYFUNCTION("IFERROR(FILTER('Currently Exported'!E$3:E$140,EXACT('Currently Exported'!$A$3:$A$140,$A267)), """")"),1)</f>
        <v>1</v>
      </c>
      <c r="F267" s="1">
        <f ca="1">IFERROR(__xludf.DUMMYFUNCTION("IFERROR(FILTER('Currently Exported'!F$3:F$140,EXACT('Currently Exported'!$A$3:$A$140,$A267)), """")"),1)</f>
        <v>1</v>
      </c>
      <c r="G267" s="1">
        <f ca="1">IFERROR(__xludf.DUMMYFUNCTION("IFERROR(FILTER('Currently Exported'!G$3:G$140,EXACT('Currently Exported'!$A$3:$A$140,$A267)), """")"),1)</f>
        <v>1</v>
      </c>
      <c r="H267" s="1">
        <f ca="1">IFERROR(__xludf.DUMMYFUNCTION("IFERROR(FILTER('Currently Exported'!H$3:H$140,EXACT('Currently Exported'!$A$3:$A$140,$A267)), """")"),1)</f>
        <v>1</v>
      </c>
      <c r="I267" s="1">
        <f ca="1">IFERROR(__xludf.DUMMYFUNCTION("IFERROR(FILTER('Currently Exported'!I$3:I$140,EXACT('Currently Exported'!$A$3:$A$140,$A267)), """")"),1)</f>
        <v>1</v>
      </c>
      <c r="J267" s="1">
        <f ca="1">IFERROR(__xludf.DUMMYFUNCTION("IFERROR(FILTER('Currently Exported'!J$3:J$140,EXACT('Currently Exported'!$A$3:$A$140,$A267)), """")"),1)</f>
        <v>1</v>
      </c>
      <c r="K267" s="1">
        <f ca="1">IFERROR(__xludf.DUMMYFUNCTION("IFERROR(FILTER('Currently Exported'!K$3:K$140,EXACT('Currently Exported'!$A$3:$A$140,$A267)), """")"),1)</f>
        <v>1</v>
      </c>
      <c r="L267" s="1">
        <f ca="1">IFERROR(__xludf.DUMMYFUNCTION("IFERROR(FILTER('Currently Exported'!L$3:L$140,EXACT('Currently Exported'!$A$3:$A$140,$A267)), """")"),1)</f>
        <v>1</v>
      </c>
      <c r="M267" s="1">
        <f ca="1">IFERROR(__xludf.DUMMYFUNCTION("IFERROR(FILTER('Currently Exported'!M$3:M$140,EXACT('Currently Exported'!$A$3:$A$140,$A267)), """")"),1)</f>
        <v>1</v>
      </c>
      <c r="N267" s="1">
        <f ca="1">IFERROR(__xludf.DUMMYFUNCTION("IFERROR(FILTER('Currently Exported'!N$3:N$140,EXACT('Currently Exported'!$A$3:$A$140,$A267)), """")"),1)</f>
        <v>1</v>
      </c>
      <c r="O267" s="1">
        <f ca="1">IFERROR(__xludf.DUMMYFUNCTION("IFERROR(FILTER('Currently Exported'!O$3:O$140,EXACT('Currently Exported'!$A$3:$A$140,$A267)), """")"),1)</f>
        <v>1</v>
      </c>
      <c r="P267" s="1">
        <f ca="1">IFERROR(__xludf.DUMMYFUNCTION("IFERROR(FILTER('Currently Exported'!P$3:P$140,EXACT('Currently Exported'!$A$3:$A$140,$A267)), """")"),1)</f>
        <v>1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IFERROR(__xludf.DUMMYFUNCTION("IFERROR(FILTER('Currently Exported'!B$3:B$140,EXACT('Currently Exported'!$A$3:$A$140,$A268)), """")"),"")</f>
        <v/>
      </c>
      <c r="C268" s="1" t="str">
        <f ca="1">IFERROR(__xludf.DUMMYFUNCTION("IFERROR(FILTER('Currently Exported'!C$3:C$140,EXACT('Currently Exported'!$A$3:$A$140,$A268)), """")"),"")</f>
        <v/>
      </c>
      <c r="D268" s="1">
        <f ca="1">IFERROR(__xludf.DUMMYFUNCTION("IFERROR(FILTER('Currently Exported'!D$3:D$140,EXACT('Currently Exported'!$A$3:$A$140,$A268)), """")"),1)</f>
        <v>1</v>
      </c>
      <c r="E268" s="1">
        <f ca="1">IFERROR(__xludf.DUMMYFUNCTION("IFERROR(FILTER('Currently Exported'!E$3:E$140,EXACT('Currently Exported'!$A$3:$A$140,$A268)), """")"),1)</f>
        <v>1</v>
      </c>
      <c r="F268" s="1">
        <f ca="1">IFERROR(__xludf.DUMMYFUNCTION("IFERROR(FILTER('Currently Exported'!F$3:F$140,EXACT('Currently Exported'!$A$3:$A$140,$A268)), """")"),1)</f>
        <v>1</v>
      </c>
      <c r="G268" s="1">
        <f ca="1">IFERROR(__xludf.DUMMYFUNCTION("IFERROR(FILTER('Currently Exported'!G$3:G$140,EXACT('Currently Exported'!$A$3:$A$140,$A268)), """")"),1)</f>
        <v>1</v>
      </c>
      <c r="H268" s="1">
        <f ca="1">IFERROR(__xludf.DUMMYFUNCTION("IFERROR(FILTER('Currently Exported'!H$3:H$140,EXACT('Currently Exported'!$A$3:$A$140,$A268)), """")"),1)</f>
        <v>1</v>
      </c>
      <c r="I268" s="1">
        <f ca="1">IFERROR(__xludf.DUMMYFUNCTION("IFERROR(FILTER('Currently Exported'!I$3:I$140,EXACT('Currently Exported'!$A$3:$A$140,$A268)), """")"),1)</f>
        <v>1</v>
      </c>
      <c r="J268" s="1">
        <f ca="1">IFERROR(__xludf.DUMMYFUNCTION("IFERROR(FILTER('Currently Exported'!J$3:J$140,EXACT('Currently Exported'!$A$3:$A$140,$A268)), """")"),1)</f>
        <v>1</v>
      </c>
      <c r="K268" s="1">
        <f ca="1">IFERROR(__xludf.DUMMYFUNCTION("IFERROR(FILTER('Currently Exported'!K$3:K$140,EXACT('Currently Exported'!$A$3:$A$140,$A268)), """")"),1)</f>
        <v>1</v>
      </c>
      <c r="L268" s="1">
        <f ca="1">IFERROR(__xludf.DUMMYFUNCTION("IFERROR(FILTER('Currently Exported'!L$3:L$140,EXACT('Currently Exported'!$A$3:$A$140,$A268)), """")"),1)</f>
        <v>1</v>
      </c>
      <c r="M268" s="1">
        <f ca="1">IFERROR(__xludf.DUMMYFUNCTION("IFERROR(FILTER('Currently Exported'!M$3:M$140,EXACT('Currently Exported'!$A$3:$A$140,$A268)), """")"),1)</f>
        <v>1</v>
      </c>
      <c r="N268" s="1">
        <f ca="1">IFERROR(__xludf.DUMMYFUNCTION("IFERROR(FILTER('Currently Exported'!N$3:N$140,EXACT('Currently Exported'!$A$3:$A$140,$A268)), """")"),1)</f>
        <v>1</v>
      </c>
      <c r="O268" s="1">
        <f ca="1">IFERROR(__xludf.DUMMYFUNCTION("IFERROR(FILTER('Currently Exported'!O$3:O$140,EXACT('Currently Exported'!$A$3:$A$140,$A268)), """")"),1)</f>
        <v>1</v>
      </c>
      <c r="P268" s="1" t="str">
        <f ca="1">IFERROR(__xludf.DUMMYFUNCTION("IFERROR(FILTER('Currently Exported'!P$3:P$140,EXACT('Currently Exported'!$A$3:$A$140,$A268)), """")"),"")</f>
        <v/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IFERROR(__xludf.DUMMYFUNCTION("IFERROR(FILTER('Currently Exported'!B$3:B$140,EXACT('Currently Exported'!$A$3:$A$140,$A269)), """")"),"")</f>
        <v/>
      </c>
      <c r="C269" s="1" t="str">
        <f ca="1">IFERROR(__xludf.DUMMYFUNCTION("IFERROR(FILTER('Currently Exported'!C$3:C$140,EXACT('Currently Exported'!$A$3:$A$140,$A269)), """")"),"")</f>
        <v/>
      </c>
      <c r="D269" s="1" t="str">
        <f ca="1">IFERROR(__xludf.DUMMYFUNCTION("IFERROR(FILTER('Currently Exported'!D$3:D$140,EXACT('Currently Exported'!$A$3:$A$140,$A269)), """")"),"")</f>
        <v/>
      </c>
      <c r="E269" s="1" t="str">
        <f ca="1">IFERROR(__xludf.DUMMYFUNCTION("IFERROR(FILTER('Currently Exported'!E$3:E$140,EXACT('Currently Exported'!$A$3:$A$140,$A269)), """")"),"")</f>
        <v/>
      </c>
      <c r="F269" s="1" t="str">
        <f ca="1">IFERROR(__xludf.DUMMYFUNCTION("IFERROR(FILTER('Currently Exported'!F$3:F$140,EXACT('Currently Exported'!$A$3:$A$140,$A269)), """")"),"")</f>
        <v/>
      </c>
      <c r="G269" s="1" t="str">
        <f ca="1">IFERROR(__xludf.DUMMYFUNCTION("IFERROR(FILTER('Currently Exported'!G$3:G$140,EXACT('Currently Exported'!$A$3:$A$140,$A269)), """")"),"")</f>
        <v/>
      </c>
      <c r="H269" s="1" t="str">
        <f ca="1">IFERROR(__xludf.DUMMYFUNCTION("IFERROR(FILTER('Currently Exported'!H$3:H$140,EXACT('Currently Exported'!$A$3:$A$140,$A269)), """")"),"")</f>
        <v/>
      </c>
      <c r="I269" s="1" t="str">
        <f ca="1">IFERROR(__xludf.DUMMYFUNCTION("IFERROR(FILTER('Currently Exported'!I$3:I$140,EXACT('Currently Exported'!$A$3:$A$140,$A269)), """")"),"")</f>
        <v/>
      </c>
      <c r="J269" s="1" t="str">
        <f ca="1">IFERROR(__xludf.DUMMYFUNCTION("IFERROR(FILTER('Currently Exported'!J$3:J$140,EXACT('Currently Exported'!$A$3:$A$140,$A269)), """")"),"")</f>
        <v/>
      </c>
      <c r="K269" s="1" t="str">
        <f ca="1">IFERROR(__xludf.DUMMYFUNCTION("IFERROR(FILTER('Currently Exported'!K$3:K$140,EXACT('Currently Exported'!$A$3:$A$140,$A269)), """")"),"")</f>
        <v/>
      </c>
      <c r="L269" s="1" t="str">
        <f ca="1">IFERROR(__xludf.DUMMYFUNCTION("IFERROR(FILTER('Currently Exported'!L$3:L$140,EXACT('Currently Exported'!$A$3:$A$140,$A269)), """")"),"")</f>
        <v/>
      </c>
      <c r="M269" s="1" t="str">
        <f ca="1">IFERROR(__xludf.DUMMYFUNCTION("IFERROR(FILTER('Currently Exported'!M$3:M$140,EXACT('Currently Exported'!$A$3:$A$140,$A269)), """")"),"")</f>
        <v/>
      </c>
      <c r="N269" s="1" t="str">
        <f ca="1">IFERROR(__xludf.DUMMYFUNCTION("IFERROR(FILTER('Currently Exported'!N$3:N$140,EXACT('Currently Exported'!$A$3:$A$140,$A269)), """")"),"")</f>
        <v/>
      </c>
      <c r="O269" s="1" t="str">
        <f ca="1">IFERROR(__xludf.DUMMYFUNCTION("IFERROR(FILTER('Currently Exported'!O$3:O$140,EXACT('Currently Exported'!$A$3:$A$140,$A269)), """")"),"")</f>
        <v/>
      </c>
      <c r="P269" s="1">
        <f ca="1">IFERROR(__xludf.DUMMYFUNCTION("IFERROR(FILTER('Currently Exported'!P$3:P$140,EXACT('Currently Exported'!$A$3:$A$140,$A269)), """")"),1)</f>
        <v>1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IFERROR(__xludf.DUMMYFUNCTION("IFERROR(FILTER('Currently Exported'!B$3:B$140,EXACT('Currently Exported'!$A$3:$A$140,$A270)), """")"),"")</f>
        <v/>
      </c>
      <c r="C270" s="1" t="str">
        <f ca="1">IFERROR(__xludf.DUMMYFUNCTION("IFERROR(FILTER('Currently Exported'!C$3:C$140,EXACT('Currently Exported'!$A$3:$A$140,$A270)), """")"),"")</f>
        <v/>
      </c>
      <c r="D270" s="1">
        <f ca="1">IFERROR(__xludf.DUMMYFUNCTION("IFERROR(FILTER('Currently Exported'!D$3:D$140,EXACT('Currently Exported'!$A$3:$A$140,$A270)), """")"),1)</f>
        <v>1</v>
      </c>
      <c r="E270" s="1">
        <f ca="1">IFERROR(__xludf.DUMMYFUNCTION("IFERROR(FILTER('Currently Exported'!E$3:E$140,EXACT('Currently Exported'!$A$3:$A$140,$A270)), """")"),1)</f>
        <v>1</v>
      </c>
      <c r="F270" s="1">
        <f ca="1">IFERROR(__xludf.DUMMYFUNCTION("IFERROR(FILTER('Currently Exported'!F$3:F$140,EXACT('Currently Exported'!$A$3:$A$140,$A270)), """")"),1)</f>
        <v>1</v>
      </c>
      <c r="G270" s="1">
        <f ca="1">IFERROR(__xludf.DUMMYFUNCTION("IFERROR(FILTER('Currently Exported'!G$3:G$140,EXACT('Currently Exported'!$A$3:$A$140,$A270)), """")"),1)</f>
        <v>1</v>
      </c>
      <c r="H270" s="1">
        <f ca="1">IFERROR(__xludf.DUMMYFUNCTION("IFERROR(FILTER('Currently Exported'!H$3:H$140,EXACT('Currently Exported'!$A$3:$A$140,$A270)), """")"),1)</f>
        <v>1</v>
      </c>
      <c r="I270" s="1">
        <f ca="1">IFERROR(__xludf.DUMMYFUNCTION("IFERROR(FILTER('Currently Exported'!I$3:I$140,EXACT('Currently Exported'!$A$3:$A$140,$A270)), """")"),1)</f>
        <v>1</v>
      </c>
      <c r="J270" s="1">
        <f ca="1">IFERROR(__xludf.DUMMYFUNCTION("IFERROR(FILTER('Currently Exported'!J$3:J$140,EXACT('Currently Exported'!$A$3:$A$140,$A270)), """")"),1)</f>
        <v>1</v>
      </c>
      <c r="K270" s="1">
        <f ca="1">IFERROR(__xludf.DUMMYFUNCTION("IFERROR(FILTER('Currently Exported'!K$3:K$140,EXACT('Currently Exported'!$A$3:$A$140,$A270)), """")"),1)</f>
        <v>1</v>
      </c>
      <c r="L270" s="1">
        <f ca="1">IFERROR(__xludf.DUMMYFUNCTION("IFERROR(FILTER('Currently Exported'!L$3:L$140,EXACT('Currently Exported'!$A$3:$A$140,$A270)), """")"),1)</f>
        <v>1</v>
      </c>
      <c r="M270" s="1">
        <f ca="1">IFERROR(__xludf.DUMMYFUNCTION("IFERROR(FILTER('Currently Exported'!M$3:M$140,EXACT('Currently Exported'!$A$3:$A$140,$A270)), """")"),1)</f>
        <v>1</v>
      </c>
      <c r="N270" s="1">
        <f ca="1">IFERROR(__xludf.DUMMYFUNCTION("IFERROR(FILTER('Currently Exported'!N$3:N$140,EXACT('Currently Exported'!$A$3:$A$140,$A270)), """")"),1)</f>
        <v>1</v>
      </c>
      <c r="O270" s="1">
        <f ca="1">IFERROR(__xludf.DUMMYFUNCTION("IFERROR(FILTER('Currently Exported'!O$3:O$140,EXACT('Currently Exported'!$A$3:$A$140,$A270)), """")"),1)</f>
        <v>1</v>
      </c>
      <c r="P270" s="1" t="str">
        <f ca="1">IFERROR(__xludf.DUMMYFUNCTION("IFERROR(FILTER('Currently Exported'!P$3:P$140,EXACT('Currently Exported'!$A$3:$A$140,$A270)), """")"),"")</f>
        <v/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IFERROR(__xludf.DUMMYFUNCTION("IFERROR(FILTER('Currently Exported'!B$3:B$140,EXACT('Currently Exported'!$A$3:$A$140,$A271)), """")"),"")</f>
        <v/>
      </c>
      <c r="C271" s="1" t="str">
        <f ca="1">IFERROR(__xludf.DUMMYFUNCTION("IFERROR(FILTER('Currently Exported'!C$3:C$140,EXACT('Currently Exported'!$A$3:$A$140,$A271)), """")"),"")</f>
        <v/>
      </c>
      <c r="D271" s="1">
        <f ca="1">IFERROR(__xludf.DUMMYFUNCTION("IFERROR(FILTER('Currently Exported'!D$3:D$140,EXACT('Currently Exported'!$A$3:$A$140,$A271)), """")"),1)</f>
        <v>1</v>
      </c>
      <c r="E271" s="1">
        <f ca="1">IFERROR(__xludf.DUMMYFUNCTION("IFERROR(FILTER('Currently Exported'!E$3:E$140,EXACT('Currently Exported'!$A$3:$A$140,$A271)), """")"),1)</f>
        <v>1</v>
      </c>
      <c r="F271" s="1">
        <f ca="1">IFERROR(__xludf.DUMMYFUNCTION("IFERROR(FILTER('Currently Exported'!F$3:F$140,EXACT('Currently Exported'!$A$3:$A$140,$A271)), """")"),1)</f>
        <v>1</v>
      </c>
      <c r="G271" s="1">
        <f ca="1">IFERROR(__xludf.DUMMYFUNCTION("IFERROR(FILTER('Currently Exported'!G$3:G$140,EXACT('Currently Exported'!$A$3:$A$140,$A271)), """")"),1)</f>
        <v>1</v>
      </c>
      <c r="H271" s="1">
        <f ca="1">IFERROR(__xludf.DUMMYFUNCTION("IFERROR(FILTER('Currently Exported'!H$3:H$140,EXACT('Currently Exported'!$A$3:$A$140,$A271)), """")"),1)</f>
        <v>1</v>
      </c>
      <c r="I271" s="1">
        <f ca="1">IFERROR(__xludf.DUMMYFUNCTION("IFERROR(FILTER('Currently Exported'!I$3:I$140,EXACT('Currently Exported'!$A$3:$A$140,$A271)), """")"),1)</f>
        <v>1</v>
      </c>
      <c r="J271" s="1">
        <f ca="1">IFERROR(__xludf.DUMMYFUNCTION("IFERROR(FILTER('Currently Exported'!J$3:J$140,EXACT('Currently Exported'!$A$3:$A$140,$A271)), """")"),1)</f>
        <v>1</v>
      </c>
      <c r="K271" s="1">
        <f ca="1">IFERROR(__xludf.DUMMYFUNCTION("IFERROR(FILTER('Currently Exported'!K$3:K$140,EXACT('Currently Exported'!$A$3:$A$140,$A271)), """")"),1)</f>
        <v>1</v>
      </c>
      <c r="L271" s="1">
        <f ca="1">IFERROR(__xludf.DUMMYFUNCTION("IFERROR(FILTER('Currently Exported'!L$3:L$140,EXACT('Currently Exported'!$A$3:$A$140,$A271)), """")"),1)</f>
        <v>1</v>
      </c>
      <c r="M271" s="1">
        <f ca="1">IFERROR(__xludf.DUMMYFUNCTION("IFERROR(FILTER('Currently Exported'!M$3:M$140,EXACT('Currently Exported'!$A$3:$A$140,$A271)), """")"),1)</f>
        <v>1</v>
      </c>
      <c r="N271" s="1">
        <f ca="1">IFERROR(__xludf.DUMMYFUNCTION("IFERROR(FILTER('Currently Exported'!N$3:N$140,EXACT('Currently Exported'!$A$3:$A$140,$A271)), """")"),1)</f>
        <v>1</v>
      </c>
      <c r="O271" s="1">
        <f ca="1">IFERROR(__xludf.DUMMYFUNCTION("IFERROR(FILTER('Currently Exported'!O$3:O$140,EXACT('Currently Exported'!$A$3:$A$140,$A271)), """")"),1)</f>
        <v>1</v>
      </c>
      <c r="P271" s="1">
        <f ca="1">IFERROR(__xludf.DUMMYFUNCTION("IFERROR(FILTER('Currently Exported'!P$3:P$140,EXACT('Currently Exported'!$A$3:$A$140,$A271)), """")"),1)</f>
        <v>1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IFERROR(__xludf.DUMMYFUNCTION("IFERROR(FILTER('Currently Exported'!B$3:B$140,EXACT('Currently Exported'!$A$3:$A$140,$A272)), """")"),"")</f>
        <v/>
      </c>
      <c r="C272" s="1" t="str">
        <f ca="1">IFERROR(__xludf.DUMMYFUNCTION("IFERROR(FILTER('Currently Exported'!C$3:C$140,EXACT('Currently Exported'!$A$3:$A$140,$A272)), """")"),"")</f>
        <v/>
      </c>
      <c r="D272" s="1" t="str">
        <f ca="1">IFERROR(__xludf.DUMMYFUNCTION("IFERROR(FILTER('Currently Exported'!D$3:D$140,EXACT('Currently Exported'!$A$3:$A$140,$A272)), """")"),"")</f>
        <v/>
      </c>
      <c r="E272" s="1" t="str">
        <f ca="1">IFERROR(__xludf.DUMMYFUNCTION("IFERROR(FILTER('Currently Exported'!E$3:E$140,EXACT('Currently Exported'!$A$3:$A$140,$A272)), """")"),"")</f>
        <v/>
      </c>
      <c r="F272" s="1" t="str">
        <f ca="1">IFERROR(__xludf.DUMMYFUNCTION("IFERROR(FILTER('Currently Exported'!F$3:F$140,EXACT('Currently Exported'!$A$3:$A$140,$A272)), """")"),"")</f>
        <v/>
      </c>
      <c r="G272" s="1" t="str">
        <f ca="1">IFERROR(__xludf.DUMMYFUNCTION("IFERROR(FILTER('Currently Exported'!G$3:G$140,EXACT('Currently Exported'!$A$3:$A$140,$A272)), """")"),"")</f>
        <v/>
      </c>
      <c r="H272" s="1" t="str">
        <f ca="1">IFERROR(__xludf.DUMMYFUNCTION("IFERROR(FILTER('Currently Exported'!H$3:H$140,EXACT('Currently Exported'!$A$3:$A$140,$A272)), """")"),"")</f>
        <v/>
      </c>
      <c r="I272" s="1" t="str">
        <f ca="1">IFERROR(__xludf.DUMMYFUNCTION("IFERROR(FILTER('Currently Exported'!I$3:I$140,EXACT('Currently Exported'!$A$3:$A$140,$A272)), """")"),"")</f>
        <v/>
      </c>
      <c r="J272" s="1" t="str">
        <f ca="1">IFERROR(__xludf.DUMMYFUNCTION("IFERROR(FILTER('Currently Exported'!J$3:J$140,EXACT('Currently Exported'!$A$3:$A$140,$A272)), """")"),"")</f>
        <v/>
      </c>
      <c r="K272" s="1" t="str">
        <f ca="1">IFERROR(__xludf.DUMMYFUNCTION("IFERROR(FILTER('Currently Exported'!K$3:K$140,EXACT('Currently Exported'!$A$3:$A$140,$A272)), """")"),"")</f>
        <v/>
      </c>
      <c r="L272" s="1" t="str">
        <f ca="1">IFERROR(__xludf.DUMMYFUNCTION("IFERROR(FILTER('Currently Exported'!L$3:L$140,EXACT('Currently Exported'!$A$3:$A$140,$A272)), """")"),"")</f>
        <v/>
      </c>
      <c r="M272" s="1" t="str">
        <f ca="1">IFERROR(__xludf.DUMMYFUNCTION("IFERROR(FILTER('Currently Exported'!M$3:M$140,EXACT('Currently Exported'!$A$3:$A$140,$A272)), """")"),"")</f>
        <v/>
      </c>
      <c r="N272" s="1" t="str">
        <f ca="1">IFERROR(__xludf.DUMMYFUNCTION("IFERROR(FILTER('Currently Exported'!N$3:N$140,EXACT('Currently Exported'!$A$3:$A$140,$A272)), """")"),"")</f>
        <v/>
      </c>
      <c r="O272" s="1" t="str">
        <f ca="1">IFERROR(__xludf.DUMMYFUNCTION("IFERROR(FILTER('Currently Exported'!O$3:O$140,EXACT('Currently Exported'!$A$3:$A$140,$A272)), """")"),"")</f>
        <v/>
      </c>
      <c r="P272" s="1" t="str">
        <f ca="1">IFERROR(__xludf.DUMMYFUNCTION("IFERROR(FILTER('Currently Exported'!P$3:P$140,EXACT('Currently Exported'!$A$3:$A$140,$A272)), """")"),"")</f>
        <v/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IFERROR(__xludf.DUMMYFUNCTION("IFERROR(FILTER('Currently Exported'!B$3:B$140,EXACT('Currently Exported'!$A$3:$A$140,$A273)), """")"),"")</f>
        <v/>
      </c>
      <c r="C273" s="1" t="str">
        <f ca="1">IFERROR(__xludf.DUMMYFUNCTION("IFERROR(FILTER('Currently Exported'!C$3:C$140,EXACT('Currently Exported'!$A$3:$A$140,$A273)), """")"),"")</f>
        <v/>
      </c>
      <c r="D273" s="1" t="str">
        <f ca="1">IFERROR(__xludf.DUMMYFUNCTION("IFERROR(FILTER('Currently Exported'!D$3:D$140,EXACT('Currently Exported'!$A$3:$A$140,$A273)), """")"),"")</f>
        <v/>
      </c>
      <c r="E273" s="1" t="str">
        <f ca="1">IFERROR(__xludf.DUMMYFUNCTION("IFERROR(FILTER('Currently Exported'!E$3:E$140,EXACT('Currently Exported'!$A$3:$A$140,$A273)), """")"),"")</f>
        <v/>
      </c>
      <c r="F273" s="1" t="str">
        <f ca="1">IFERROR(__xludf.DUMMYFUNCTION("IFERROR(FILTER('Currently Exported'!F$3:F$140,EXACT('Currently Exported'!$A$3:$A$140,$A273)), """")"),"")</f>
        <v/>
      </c>
      <c r="G273" s="1" t="str">
        <f ca="1">IFERROR(__xludf.DUMMYFUNCTION("IFERROR(FILTER('Currently Exported'!G$3:G$140,EXACT('Currently Exported'!$A$3:$A$140,$A273)), """")"),"")</f>
        <v/>
      </c>
      <c r="H273" s="1" t="str">
        <f ca="1">IFERROR(__xludf.DUMMYFUNCTION("IFERROR(FILTER('Currently Exported'!H$3:H$140,EXACT('Currently Exported'!$A$3:$A$140,$A273)), """")"),"")</f>
        <v/>
      </c>
      <c r="I273" s="1" t="str">
        <f ca="1">IFERROR(__xludf.DUMMYFUNCTION("IFERROR(FILTER('Currently Exported'!I$3:I$140,EXACT('Currently Exported'!$A$3:$A$140,$A273)), """")"),"")</f>
        <v/>
      </c>
      <c r="J273" s="1" t="str">
        <f ca="1">IFERROR(__xludf.DUMMYFUNCTION("IFERROR(FILTER('Currently Exported'!J$3:J$140,EXACT('Currently Exported'!$A$3:$A$140,$A273)), """")"),"")</f>
        <v/>
      </c>
      <c r="K273" s="1" t="str">
        <f ca="1">IFERROR(__xludf.DUMMYFUNCTION("IFERROR(FILTER('Currently Exported'!K$3:K$140,EXACT('Currently Exported'!$A$3:$A$140,$A273)), """")"),"")</f>
        <v/>
      </c>
      <c r="L273" s="1" t="str">
        <f ca="1">IFERROR(__xludf.DUMMYFUNCTION("IFERROR(FILTER('Currently Exported'!L$3:L$140,EXACT('Currently Exported'!$A$3:$A$140,$A273)), """")"),"")</f>
        <v/>
      </c>
      <c r="M273" s="1" t="str">
        <f ca="1">IFERROR(__xludf.DUMMYFUNCTION("IFERROR(FILTER('Currently Exported'!M$3:M$140,EXACT('Currently Exported'!$A$3:$A$140,$A273)), """")"),"")</f>
        <v/>
      </c>
      <c r="N273" s="1" t="str">
        <f ca="1">IFERROR(__xludf.DUMMYFUNCTION("IFERROR(FILTER('Currently Exported'!N$3:N$140,EXACT('Currently Exported'!$A$3:$A$140,$A273)), """")"),"")</f>
        <v/>
      </c>
      <c r="O273" s="1" t="str">
        <f ca="1">IFERROR(__xludf.DUMMYFUNCTION("IFERROR(FILTER('Currently Exported'!O$3:O$140,EXACT('Currently Exported'!$A$3:$A$140,$A273)), """")"),"")</f>
        <v/>
      </c>
      <c r="P273" s="1" t="str">
        <f ca="1">IFERROR(__xludf.DUMMYFUNCTION("IFERROR(FILTER('Currently Exported'!P$3:P$140,EXACT('Currently Exported'!$A$3:$A$140,$A273)), """")"),"")</f>
        <v/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IFERROR(__xludf.DUMMYFUNCTION("IFERROR(FILTER('Currently Exported'!B$3:B$140,EXACT('Currently Exported'!$A$3:$A$140,$A274)), """")"),"")</f>
        <v/>
      </c>
      <c r="C274" s="1" t="str">
        <f ca="1">IFERROR(__xludf.DUMMYFUNCTION("IFERROR(FILTER('Currently Exported'!C$3:C$140,EXACT('Currently Exported'!$A$3:$A$140,$A274)), """")"),"")</f>
        <v/>
      </c>
      <c r="D274" s="1" t="str">
        <f ca="1">IFERROR(__xludf.DUMMYFUNCTION("IFERROR(FILTER('Currently Exported'!D$3:D$140,EXACT('Currently Exported'!$A$3:$A$140,$A274)), """")"),"")</f>
        <v/>
      </c>
      <c r="E274" s="1" t="str">
        <f ca="1">IFERROR(__xludf.DUMMYFUNCTION("IFERROR(FILTER('Currently Exported'!E$3:E$140,EXACT('Currently Exported'!$A$3:$A$140,$A274)), """")"),"")</f>
        <v/>
      </c>
      <c r="F274" s="1" t="str">
        <f ca="1">IFERROR(__xludf.DUMMYFUNCTION("IFERROR(FILTER('Currently Exported'!F$3:F$140,EXACT('Currently Exported'!$A$3:$A$140,$A274)), """")"),"")</f>
        <v/>
      </c>
      <c r="G274" s="1" t="str">
        <f ca="1">IFERROR(__xludf.DUMMYFUNCTION("IFERROR(FILTER('Currently Exported'!G$3:G$140,EXACT('Currently Exported'!$A$3:$A$140,$A274)), """")"),"")</f>
        <v/>
      </c>
      <c r="H274" s="1" t="str">
        <f ca="1">IFERROR(__xludf.DUMMYFUNCTION("IFERROR(FILTER('Currently Exported'!H$3:H$140,EXACT('Currently Exported'!$A$3:$A$140,$A274)), """")"),"")</f>
        <v/>
      </c>
      <c r="I274" s="1" t="str">
        <f ca="1">IFERROR(__xludf.DUMMYFUNCTION("IFERROR(FILTER('Currently Exported'!I$3:I$140,EXACT('Currently Exported'!$A$3:$A$140,$A274)), """")"),"")</f>
        <v/>
      </c>
      <c r="J274" s="1" t="str">
        <f ca="1">IFERROR(__xludf.DUMMYFUNCTION("IFERROR(FILTER('Currently Exported'!J$3:J$140,EXACT('Currently Exported'!$A$3:$A$140,$A274)), """")"),"")</f>
        <v/>
      </c>
      <c r="K274" s="1" t="str">
        <f ca="1">IFERROR(__xludf.DUMMYFUNCTION("IFERROR(FILTER('Currently Exported'!K$3:K$140,EXACT('Currently Exported'!$A$3:$A$140,$A274)), """")"),"")</f>
        <v/>
      </c>
      <c r="L274" s="1" t="str">
        <f ca="1">IFERROR(__xludf.DUMMYFUNCTION("IFERROR(FILTER('Currently Exported'!L$3:L$140,EXACT('Currently Exported'!$A$3:$A$140,$A274)), """")"),"")</f>
        <v/>
      </c>
      <c r="M274" s="1" t="str">
        <f ca="1">IFERROR(__xludf.DUMMYFUNCTION("IFERROR(FILTER('Currently Exported'!M$3:M$140,EXACT('Currently Exported'!$A$3:$A$140,$A274)), """")"),"")</f>
        <v/>
      </c>
      <c r="N274" s="1" t="str">
        <f ca="1">IFERROR(__xludf.DUMMYFUNCTION("IFERROR(FILTER('Currently Exported'!N$3:N$140,EXACT('Currently Exported'!$A$3:$A$140,$A274)), """")"),"")</f>
        <v/>
      </c>
      <c r="O274" s="1" t="str">
        <f ca="1">IFERROR(__xludf.DUMMYFUNCTION("IFERROR(FILTER('Currently Exported'!O$3:O$140,EXACT('Currently Exported'!$A$3:$A$140,$A274)), """")"),"")</f>
        <v/>
      </c>
      <c r="P274" s="1" t="str">
        <f ca="1">IFERROR(__xludf.DUMMYFUNCTION("IFERROR(FILTER('Currently Exported'!P$3:P$140,EXACT('Currently Exported'!$A$3:$A$140,$A274)), """")"),"")</f>
        <v/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IFERROR(__xludf.DUMMYFUNCTION("IFERROR(FILTER('Currently Exported'!B$3:B$140,EXACT('Currently Exported'!$A$3:$A$140,$A275)), """")"),"")</f>
        <v/>
      </c>
      <c r="C275" s="1" t="str">
        <f ca="1">IFERROR(__xludf.DUMMYFUNCTION("IFERROR(FILTER('Currently Exported'!C$3:C$140,EXACT('Currently Exported'!$A$3:$A$140,$A275)), """")"),"")</f>
        <v/>
      </c>
      <c r="D275" s="1" t="str">
        <f ca="1">IFERROR(__xludf.DUMMYFUNCTION("IFERROR(FILTER('Currently Exported'!D$3:D$140,EXACT('Currently Exported'!$A$3:$A$140,$A275)), """")"),"")</f>
        <v/>
      </c>
      <c r="E275" s="1" t="str">
        <f ca="1">IFERROR(__xludf.DUMMYFUNCTION("IFERROR(FILTER('Currently Exported'!E$3:E$140,EXACT('Currently Exported'!$A$3:$A$140,$A275)), """")"),"")</f>
        <v/>
      </c>
      <c r="F275" s="1" t="str">
        <f ca="1">IFERROR(__xludf.DUMMYFUNCTION("IFERROR(FILTER('Currently Exported'!F$3:F$140,EXACT('Currently Exported'!$A$3:$A$140,$A275)), """")"),"")</f>
        <v/>
      </c>
      <c r="G275" s="1" t="str">
        <f ca="1">IFERROR(__xludf.DUMMYFUNCTION("IFERROR(FILTER('Currently Exported'!G$3:G$140,EXACT('Currently Exported'!$A$3:$A$140,$A275)), """")"),"")</f>
        <v/>
      </c>
      <c r="H275" s="1" t="str">
        <f ca="1">IFERROR(__xludf.DUMMYFUNCTION("IFERROR(FILTER('Currently Exported'!H$3:H$140,EXACT('Currently Exported'!$A$3:$A$140,$A275)), """")"),"")</f>
        <v/>
      </c>
      <c r="I275" s="1" t="str">
        <f ca="1">IFERROR(__xludf.DUMMYFUNCTION("IFERROR(FILTER('Currently Exported'!I$3:I$140,EXACT('Currently Exported'!$A$3:$A$140,$A275)), """")"),"")</f>
        <v/>
      </c>
      <c r="J275" s="1" t="str">
        <f ca="1">IFERROR(__xludf.DUMMYFUNCTION("IFERROR(FILTER('Currently Exported'!J$3:J$140,EXACT('Currently Exported'!$A$3:$A$140,$A275)), """")"),"")</f>
        <v/>
      </c>
      <c r="K275" s="1" t="str">
        <f ca="1">IFERROR(__xludf.DUMMYFUNCTION("IFERROR(FILTER('Currently Exported'!K$3:K$140,EXACT('Currently Exported'!$A$3:$A$140,$A275)), """")"),"")</f>
        <v/>
      </c>
      <c r="L275" s="1" t="str">
        <f ca="1">IFERROR(__xludf.DUMMYFUNCTION("IFERROR(FILTER('Currently Exported'!L$3:L$140,EXACT('Currently Exported'!$A$3:$A$140,$A275)), """")"),"")</f>
        <v/>
      </c>
      <c r="M275" s="1" t="str">
        <f ca="1">IFERROR(__xludf.DUMMYFUNCTION("IFERROR(FILTER('Currently Exported'!M$3:M$140,EXACT('Currently Exported'!$A$3:$A$140,$A275)), """")"),"")</f>
        <v/>
      </c>
      <c r="N275" s="1" t="str">
        <f ca="1">IFERROR(__xludf.DUMMYFUNCTION("IFERROR(FILTER('Currently Exported'!N$3:N$140,EXACT('Currently Exported'!$A$3:$A$140,$A275)), """")"),"")</f>
        <v/>
      </c>
      <c r="O275" s="1" t="str">
        <f ca="1">IFERROR(__xludf.DUMMYFUNCTION("IFERROR(FILTER('Currently Exported'!O$3:O$140,EXACT('Currently Exported'!$A$3:$A$140,$A275)), """")"),"")</f>
        <v/>
      </c>
      <c r="P275" s="1">
        <f ca="1">IFERROR(__xludf.DUMMYFUNCTION("IFERROR(FILTER('Currently Exported'!P$3:P$140,EXACT('Currently Exported'!$A$3:$A$140,$A275)), """")"),1)</f>
        <v>1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IFERROR(__xludf.DUMMYFUNCTION("IFERROR(FILTER('Currently Exported'!B$3:B$140,EXACT('Currently Exported'!$A$3:$A$140,$A276)), """")"),"")</f>
        <v/>
      </c>
      <c r="C276" s="1" t="str">
        <f ca="1">IFERROR(__xludf.DUMMYFUNCTION("IFERROR(FILTER('Currently Exported'!C$3:C$140,EXACT('Currently Exported'!$A$3:$A$140,$A276)), """")"),"")</f>
        <v/>
      </c>
      <c r="D276" s="1" t="str">
        <f ca="1">IFERROR(__xludf.DUMMYFUNCTION("IFERROR(FILTER('Currently Exported'!D$3:D$140,EXACT('Currently Exported'!$A$3:$A$140,$A276)), """")"),"")</f>
        <v/>
      </c>
      <c r="E276" s="1" t="str">
        <f ca="1">IFERROR(__xludf.DUMMYFUNCTION("IFERROR(FILTER('Currently Exported'!E$3:E$140,EXACT('Currently Exported'!$A$3:$A$140,$A276)), """")"),"")</f>
        <v/>
      </c>
      <c r="F276" s="1" t="str">
        <f ca="1">IFERROR(__xludf.DUMMYFUNCTION("IFERROR(FILTER('Currently Exported'!F$3:F$140,EXACT('Currently Exported'!$A$3:$A$140,$A276)), """")"),"")</f>
        <v/>
      </c>
      <c r="G276" s="1" t="str">
        <f ca="1">IFERROR(__xludf.DUMMYFUNCTION("IFERROR(FILTER('Currently Exported'!G$3:G$140,EXACT('Currently Exported'!$A$3:$A$140,$A276)), """")"),"")</f>
        <v/>
      </c>
      <c r="H276" s="1" t="str">
        <f ca="1">IFERROR(__xludf.DUMMYFUNCTION("IFERROR(FILTER('Currently Exported'!H$3:H$140,EXACT('Currently Exported'!$A$3:$A$140,$A276)), """")"),"")</f>
        <v/>
      </c>
      <c r="I276" s="1" t="str">
        <f ca="1">IFERROR(__xludf.DUMMYFUNCTION("IFERROR(FILTER('Currently Exported'!I$3:I$140,EXACT('Currently Exported'!$A$3:$A$140,$A276)), """")"),"")</f>
        <v/>
      </c>
      <c r="J276" s="1" t="str">
        <f ca="1">IFERROR(__xludf.DUMMYFUNCTION("IFERROR(FILTER('Currently Exported'!J$3:J$140,EXACT('Currently Exported'!$A$3:$A$140,$A276)), """")"),"")</f>
        <v/>
      </c>
      <c r="K276" s="1" t="str">
        <f ca="1">IFERROR(__xludf.DUMMYFUNCTION("IFERROR(FILTER('Currently Exported'!K$3:K$140,EXACT('Currently Exported'!$A$3:$A$140,$A276)), """")"),"")</f>
        <v/>
      </c>
      <c r="L276" s="1" t="str">
        <f ca="1">IFERROR(__xludf.DUMMYFUNCTION("IFERROR(FILTER('Currently Exported'!L$3:L$140,EXACT('Currently Exported'!$A$3:$A$140,$A276)), """")"),"")</f>
        <v/>
      </c>
      <c r="M276" s="1" t="str">
        <f ca="1">IFERROR(__xludf.DUMMYFUNCTION("IFERROR(FILTER('Currently Exported'!M$3:M$140,EXACT('Currently Exported'!$A$3:$A$140,$A276)), """")"),"")</f>
        <v/>
      </c>
      <c r="N276" s="1" t="str">
        <f ca="1">IFERROR(__xludf.DUMMYFUNCTION("IFERROR(FILTER('Currently Exported'!N$3:N$140,EXACT('Currently Exported'!$A$3:$A$140,$A276)), """")"),"")</f>
        <v/>
      </c>
      <c r="O276" s="1" t="str">
        <f ca="1">IFERROR(__xludf.DUMMYFUNCTION("IFERROR(FILTER('Currently Exported'!O$3:O$140,EXACT('Currently Exported'!$A$3:$A$140,$A276)), """")"),"")</f>
        <v/>
      </c>
      <c r="P276" s="1" t="str">
        <f ca="1">IFERROR(__xludf.DUMMYFUNCTION("IFERROR(FILTER('Currently Exported'!P$3:P$140,EXACT('Currently Exported'!$A$3:$A$140,$A276)), """")"),"")</f>
        <v/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IFERROR(__xludf.DUMMYFUNCTION("IFERROR(FILTER('Currently Exported'!B$3:B$140,EXACT('Currently Exported'!$A$3:$A$140,$A277)), """")"),"")</f>
        <v/>
      </c>
      <c r="C277" s="1" t="str">
        <f ca="1">IFERROR(__xludf.DUMMYFUNCTION("IFERROR(FILTER('Currently Exported'!C$3:C$140,EXACT('Currently Exported'!$A$3:$A$140,$A277)), """")"),"")</f>
        <v/>
      </c>
      <c r="D277" s="1" t="str">
        <f ca="1">IFERROR(__xludf.DUMMYFUNCTION("IFERROR(FILTER('Currently Exported'!D$3:D$140,EXACT('Currently Exported'!$A$3:$A$140,$A277)), """")"),"")</f>
        <v/>
      </c>
      <c r="E277" s="1" t="str">
        <f ca="1">IFERROR(__xludf.DUMMYFUNCTION("IFERROR(FILTER('Currently Exported'!E$3:E$140,EXACT('Currently Exported'!$A$3:$A$140,$A277)), """")"),"")</f>
        <v/>
      </c>
      <c r="F277" s="1" t="str">
        <f ca="1">IFERROR(__xludf.DUMMYFUNCTION("IFERROR(FILTER('Currently Exported'!F$3:F$140,EXACT('Currently Exported'!$A$3:$A$140,$A277)), """")"),"")</f>
        <v/>
      </c>
      <c r="G277" s="1" t="str">
        <f ca="1">IFERROR(__xludf.DUMMYFUNCTION("IFERROR(FILTER('Currently Exported'!G$3:G$140,EXACT('Currently Exported'!$A$3:$A$140,$A277)), """")"),"")</f>
        <v/>
      </c>
      <c r="H277" s="1" t="str">
        <f ca="1">IFERROR(__xludf.DUMMYFUNCTION("IFERROR(FILTER('Currently Exported'!H$3:H$140,EXACT('Currently Exported'!$A$3:$A$140,$A277)), """")"),"")</f>
        <v/>
      </c>
      <c r="I277" s="1" t="str">
        <f ca="1">IFERROR(__xludf.DUMMYFUNCTION("IFERROR(FILTER('Currently Exported'!I$3:I$140,EXACT('Currently Exported'!$A$3:$A$140,$A277)), """")"),"")</f>
        <v/>
      </c>
      <c r="J277" s="1" t="str">
        <f ca="1">IFERROR(__xludf.DUMMYFUNCTION("IFERROR(FILTER('Currently Exported'!J$3:J$140,EXACT('Currently Exported'!$A$3:$A$140,$A277)), """")"),"")</f>
        <v/>
      </c>
      <c r="K277" s="1" t="str">
        <f ca="1">IFERROR(__xludf.DUMMYFUNCTION("IFERROR(FILTER('Currently Exported'!K$3:K$140,EXACT('Currently Exported'!$A$3:$A$140,$A277)), """")"),"")</f>
        <v/>
      </c>
      <c r="L277" s="1" t="str">
        <f ca="1">IFERROR(__xludf.DUMMYFUNCTION("IFERROR(FILTER('Currently Exported'!L$3:L$140,EXACT('Currently Exported'!$A$3:$A$140,$A277)), """")"),"")</f>
        <v/>
      </c>
      <c r="M277" s="1" t="str">
        <f ca="1">IFERROR(__xludf.DUMMYFUNCTION("IFERROR(FILTER('Currently Exported'!M$3:M$140,EXACT('Currently Exported'!$A$3:$A$140,$A277)), """")"),"")</f>
        <v/>
      </c>
      <c r="N277" s="1" t="str">
        <f ca="1">IFERROR(__xludf.DUMMYFUNCTION("IFERROR(FILTER('Currently Exported'!N$3:N$140,EXACT('Currently Exported'!$A$3:$A$140,$A277)), """")"),"")</f>
        <v/>
      </c>
      <c r="O277" s="1" t="str">
        <f ca="1">IFERROR(__xludf.DUMMYFUNCTION("IFERROR(FILTER('Currently Exported'!O$3:O$140,EXACT('Currently Exported'!$A$3:$A$140,$A277)), """")"),"")</f>
        <v/>
      </c>
      <c r="P277" s="1" t="str">
        <f ca="1">IFERROR(__xludf.DUMMYFUNCTION("IFERROR(FILTER('Currently Exported'!P$3:P$140,EXACT('Currently Exported'!$A$3:$A$140,$A277)), """")"),"")</f>
        <v/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IFERROR(__xludf.DUMMYFUNCTION("IFERROR(FILTER('Currently Exported'!B$3:B$140,EXACT('Currently Exported'!$A$3:$A$140,$A278)), """")"),"")</f>
        <v/>
      </c>
      <c r="C278" s="1" t="str">
        <f ca="1">IFERROR(__xludf.DUMMYFUNCTION("IFERROR(FILTER('Currently Exported'!C$3:C$140,EXACT('Currently Exported'!$A$3:$A$140,$A278)), """")"),"")</f>
        <v/>
      </c>
      <c r="D278" s="1" t="str">
        <f ca="1">IFERROR(__xludf.DUMMYFUNCTION("IFERROR(FILTER('Currently Exported'!D$3:D$140,EXACT('Currently Exported'!$A$3:$A$140,$A278)), """")"),"")</f>
        <v/>
      </c>
      <c r="E278" s="1" t="str">
        <f ca="1">IFERROR(__xludf.DUMMYFUNCTION("IFERROR(FILTER('Currently Exported'!E$3:E$140,EXACT('Currently Exported'!$A$3:$A$140,$A278)), """")"),"")</f>
        <v/>
      </c>
      <c r="F278" s="1" t="str">
        <f ca="1">IFERROR(__xludf.DUMMYFUNCTION("IFERROR(FILTER('Currently Exported'!F$3:F$140,EXACT('Currently Exported'!$A$3:$A$140,$A278)), """")"),"")</f>
        <v/>
      </c>
      <c r="G278" s="1" t="str">
        <f ca="1">IFERROR(__xludf.DUMMYFUNCTION("IFERROR(FILTER('Currently Exported'!G$3:G$140,EXACT('Currently Exported'!$A$3:$A$140,$A278)), """")"),"")</f>
        <v/>
      </c>
      <c r="H278" s="1" t="str">
        <f ca="1">IFERROR(__xludf.DUMMYFUNCTION("IFERROR(FILTER('Currently Exported'!H$3:H$140,EXACT('Currently Exported'!$A$3:$A$140,$A278)), """")"),"")</f>
        <v/>
      </c>
      <c r="I278" s="1" t="str">
        <f ca="1">IFERROR(__xludf.DUMMYFUNCTION("IFERROR(FILTER('Currently Exported'!I$3:I$140,EXACT('Currently Exported'!$A$3:$A$140,$A278)), """")"),"")</f>
        <v/>
      </c>
      <c r="J278" s="1" t="str">
        <f ca="1">IFERROR(__xludf.DUMMYFUNCTION("IFERROR(FILTER('Currently Exported'!J$3:J$140,EXACT('Currently Exported'!$A$3:$A$140,$A278)), """")"),"")</f>
        <v/>
      </c>
      <c r="K278" s="1" t="str">
        <f ca="1">IFERROR(__xludf.DUMMYFUNCTION("IFERROR(FILTER('Currently Exported'!K$3:K$140,EXACT('Currently Exported'!$A$3:$A$140,$A278)), """")"),"")</f>
        <v/>
      </c>
      <c r="L278" s="1" t="str">
        <f ca="1">IFERROR(__xludf.DUMMYFUNCTION("IFERROR(FILTER('Currently Exported'!L$3:L$140,EXACT('Currently Exported'!$A$3:$A$140,$A278)), """")"),"")</f>
        <v/>
      </c>
      <c r="M278" s="1" t="str">
        <f ca="1">IFERROR(__xludf.DUMMYFUNCTION("IFERROR(FILTER('Currently Exported'!M$3:M$140,EXACT('Currently Exported'!$A$3:$A$140,$A278)), """")"),"")</f>
        <v/>
      </c>
      <c r="N278" s="1" t="str">
        <f ca="1">IFERROR(__xludf.DUMMYFUNCTION("IFERROR(FILTER('Currently Exported'!N$3:N$140,EXACT('Currently Exported'!$A$3:$A$140,$A278)), """")"),"")</f>
        <v/>
      </c>
      <c r="O278" s="1" t="str">
        <f ca="1">IFERROR(__xludf.DUMMYFUNCTION("IFERROR(FILTER('Currently Exported'!O$3:O$140,EXACT('Currently Exported'!$A$3:$A$140,$A278)), """")"),"")</f>
        <v/>
      </c>
      <c r="P278" s="1" t="str">
        <f ca="1">IFERROR(__xludf.DUMMYFUNCTION("IFERROR(FILTER('Currently Exported'!P$3:P$140,EXACT('Currently Exported'!$A$3:$A$140,$A278)), """")"),"")</f>
        <v/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IFERROR(__xludf.DUMMYFUNCTION("IFERROR(FILTER('Currently Exported'!B$3:B$140,EXACT('Currently Exported'!$A$3:$A$140,$A279)), """")"),"")</f>
        <v/>
      </c>
      <c r="C279" s="1" t="str">
        <f ca="1">IFERROR(__xludf.DUMMYFUNCTION("IFERROR(FILTER('Currently Exported'!C$3:C$140,EXACT('Currently Exported'!$A$3:$A$140,$A279)), """")"),"")</f>
        <v/>
      </c>
      <c r="D279" s="1" t="str">
        <f ca="1">IFERROR(__xludf.DUMMYFUNCTION("IFERROR(FILTER('Currently Exported'!D$3:D$140,EXACT('Currently Exported'!$A$3:$A$140,$A279)), """")"),"")</f>
        <v/>
      </c>
      <c r="E279" s="1" t="str">
        <f ca="1">IFERROR(__xludf.DUMMYFUNCTION("IFERROR(FILTER('Currently Exported'!E$3:E$140,EXACT('Currently Exported'!$A$3:$A$140,$A279)), """")"),"")</f>
        <v/>
      </c>
      <c r="F279" s="1" t="str">
        <f ca="1">IFERROR(__xludf.DUMMYFUNCTION("IFERROR(FILTER('Currently Exported'!F$3:F$140,EXACT('Currently Exported'!$A$3:$A$140,$A279)), """")"),"")</f>
        <v/>
      </c>
      <c r="G279" s="1" t="str">
        <f ca="1">IFERROR(__xludf.DUMMYFUNCTION("IFERROR(FILTER('Currently Exported'!G$3:G$140,EXACT('Currently Exported'!$A$3:$A$140,$A279)), """")"),"")</f>
        <v/>
      </c>
      <c r="H279" s="1" t="str">
        <f ca="1">IFERROR(__xludf.DUMMYFUNCTION("IFERROR(FILTER('Currently Exported'!H$3:H$140,EXACT('Currently Exported'!$A$3:$A$140,$A279)), """")"),"")</f>
        <v/>
      </c>
      <c r="I279" s="1" t="str">
        <f ca="1">IFERROR(__xludf.DUMMYFUNCTION("IFERROR(FILTER('Currently Exported'!I$3:I$140,EXACT('Currently Exported'!$A$3:$A$140,$A279)), """")"),"")</f>
        <v/>
      </c>
      <c r="J279" s="1" t="str">
        <f ca="1">IFERROR(__xludf.DUMMYFUNCTION("IFERROR(FILTER('Currently Exported'!J$3:J$140,EXACT('Currently Exported'!$A$3:$A$140,$A279)), """")"),"")</f>
        <v/>
      </c>
      <c r="K279" s="1" t="str">
        <f ca="1">IFERROR(__xludf.DUMMYFUNCTION("IFERROR(FILTER('Currently Exported'!K$3:K$140,EXACT('Currently Exported'!$A$3:$A$140,$A279)), """")"),"")</f>
        <v/>
      </c>
      <c r="L279" s="1" t="str">
        <f ca="1">IFERROR(__xludf.DUMMYFUNCTION("IFERROR(FILTER('Currently Exported'!L$3:L$140,EXACT('Currently Exported'!$A$3:$A$140,$A279)), """")"),"")</f>
        <v/>
      </c>
      <c r="M279" s="1" t="str">
        <f ca="1">IFERROR(__xludf.DUMMYFUNCTION("IFERROR(FILTER('Currently Exported'!M$3:M$140,EXACT('Currently Exported'!$A$3:$A$140,$A279)), """")"),"")</f>
        <v/>
      </c>
      <c r="N279" s="1" t="str">
        <f ca="1">IFERROR(__xludf.DUMMYFUNCTION("IFERROR(FILTER('Currently Exported'!N$3:N$140,EXACT('Currently Exported'!$A$3:$A$140,$A279)), """")"),"")</f>
        <v/>
      </c>
      <c r="O279" s="1" t="str">
        <f ca="1">IFERROR(__xludf.DUMMYFUNCTION("IFERROR(FILTER('Currently Exported'!O$3:O$140,EXACT('Currently Exported'!$A$3:$A$140,$A279)), """")"),"")</f>
        <v/>
      </c>
      <c r="P279" s="1" t="str">
        <f ca="1">IFERROR(__xludf.DUMMYFUNCTION("IFERROR(FILTER('Currently Exported'!P$3:P$140,EXACT('Currently Exported'!$A$3:$A$140,$A279)), """")"),"")</f>
        <v/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IFERROR(__xludf.DUMMYFUNCTION("IFERROR(FILTER('Currently Exported'!B$3:B$140,EXACT('Currently Exported'!$A$3:$A$140,$A280)), """")"),"")</f>
        <v/>
      </c>
      <c r="C280" s="1" t="str">
        <f ca="1">IFERROR(__xludf.DUMMYFUNCTION("IFERROR(FILTER('Currently Exported'!C$3:C$140,EXACT('Currently Exported'!$A$3:$A$140,$A280)), """")"),"")</f>
        <v/>
      </c>
      <c r="D280" s="1" t="str">
        <f ca="1">IFERROR(__xludf.DUMMYFUNCTION("IFERROR(FILTER('Currently Exported'!D$3:D$140,EXACT('Currently Exported'!$A$3:$A$140,$A280)), """")"),"")</f>
        <v/>
      </c>
      <c r="E280" s="1" t="str">
        <f ca="1">IFERROR(__xludf.DUMMYFUNCTION("IFERROR(FILTER('Currently Exported'!E$3:E$140,EXACT('Currently Exported'!$A$3:$A$140,$A280)), """")"),"")</f>
        <v/>
      </c>
      <c r="F280" s="1" t="str">
        <f ca="1">IFERROR(__xludf.DUMMYFUNCTION("IFERROR(FILTER('Currently Exported'!F$3:F$140,EXACT('Currently Exported'!$A$3:$A$140,$A280)), """")"),"")</f>
        <v/>
      </c>
      <c r="G280" s="1" t="str">
        <f ca="1">IFERROR(__xludf.DUMMYFUNCTION("IFERROR(FILTER('Currently Exported'!G$3:G$140,EXACT('Currently Exported'!$A$3:$A$140,$A280)), """")"),"")</f>
        <v/>
      </c>
      <c r="H280" s="1" t="str">
        <f ca="1">IFERROR(__xludf.DUMMYFUNCTION("IFERROR(FILTER('Currently Exported'!H$3:H$140,EXACT('Currently Exported'!$A$3:$A$140,$A280)), """")"),"")</f>
        <v/>
      </c>
      <c r="I280" s="1" t="str">
        <f ca="1">IFERROR(__xludf.DUMMYFUNCTION("IFERROR(FILTER('Currently Exported'!I$3:I$140,EXACT('Currently Exported'!$A$3:$A$140,$A280)), """")"),"")</f>
        <v/>
      </c>
      <c r="J280" s="1" t="str">
        <f ca="1">IFERROR(__xludf.DUMMYFUNCTION("IFERROR(FILTER('Currently Exported'!J$3:J$140,EXACT('Currently Exported'!$A$3:$A$140,$A280)), """")"),"")</f>
        <v/>
      </c>
      <c r="K280" s="1" t="str">
        <f ca="1">IFERROR(__xludf.DUMMYFUNCTION("IFERROR(FILTER('Currently Exported'!K$3:K$140,EXACT('Currently Exported'!$A$3:$A$140,$A280)), """")"),"")</f>
        <v/>
      </c>
      <c r="L280" s="1" t="str">
        <f ca="1">IFERROR(__xludf.DUMMYFUNCTION("IFERROR(FILTER('Currently Exported'!L$3:L$140,EXACT('Currently Exported'!$A$3:$A$140,$A280)), """")"),"")</f>
        <v/>
      </c>
      <c r="M280" s="1" t="str">
        <f ca="1">IFERROR(__xludf.DUMMYFUNCTION("IFERROR(FILTER('Currently Exported'!M$3:M$140,EXACT('Currently Exported'!$A$3:$A$140,$A280)), """")"),"")</f>
        <v/>
      </c>
      <c r="N280" s="1" t="str">
        <f ca="1">IFERROR(__xludf.DUMMYFUNCTION("IFERROR(FILTER('Currently Exported'!N$3:N$140,EXACT('Currently Exported'!$A$3:$A$140,$A280)), """")"),"")</f>
        <v/>
      </c>
      <c r="O280" s="1" t="str">
        <f ca="1">IFERROR(__xludf.DUMMYFUNCTION("IFERROR(FILTER('Currently Exported'!O$3:O$140,EXACT('Currently Exported'!$A$3:$A$140,$A280)), """")"),"")</f>
        <v/>
      </c>
      <c r="P280" s="1" t="str">
        <f ca="1">IFERROR(__xludf.DUMMYFUNCTION("IFERROR(FILTER('Currently Exported'!P$3:P$140,EXACT('Currently Exported'!$A$3:$A$140,$A280)), """")"),"")</f>
        <v/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IFERROR(__xludf.DUMMYFUNCTION("IFERROR(FILTER('Currently Exported'!B$3:B$140,EXACT('Currently Exported'!$A$3:$A$140,$A281)), """")"),"")</f>
        <v/>
      </c>
      <c r="C281" s="1" t="str">
        <f ca="1">IFERROR(__xludf.DUMMYFUNCTION("IFERROR(FILTER('Currently Exported'!C$3:C$140,EXACT('Currently Exported'!$A$3:$A$140,$A281)), """")"),"")</f>
        <v/>
      </c>
      <c r="D281" s="1" t="str">
        <f ca="1">IFERROR(__xludf.DUMMYFUNCTION("IFERROR(FILTER('Currently Exported'!D$3:D$140,EXACT('Currently Exported'!$A$3:$A$140,$A281)), """")"),"")</f>
        <v/>
      </c>
      <c r="E281" s="1" t="str">
        <f ca="1">IFERROR(__xludf.DUMMYFUNCTION("IFERROR(FILTER('Currently Exported'!E$3:E$140,EXACT('Currently Exported'!$A$3:$A$140,$A281)), """")"),"")</f>
        <v/>
      </c>
      <c r="F281" s="1" t="str">
        <f ca="1">IFERROR(__xludf.DUMMYFUNCTION("IFERROR(FILTER('Currently Exported'!F$3:F$140,EXACT('Currently Exported'!$A$3:$A$140,$A281)), """")"),"")</f>
        <v/>
      </c>
      <c r="G281" s="1" t="str">
        <f ca="1">IFERROR(__xludf.DUMMYFUNCTION("IFERROR(FILTER('Currently Exported'!G$3:G$140,EXACT('Currently Exported'!$A$3:$A$140,$A281)), """")"),"")</f>
        <v/>
      </c>
      <c r="H281" s="1" t="str">
        <f ca="1">IFERROR(__xludf.DUMMYFUNCTION("IFERROR(FILTER('Currently Exported'!H$3:H$140,EXACT('Currently Exported'!$A$3:$A$140,$A281)), """")"),"")</f>
        <v/>
      </c>
      <c r="I281" s="1" t="str">
        <f ca="1">IFERROR(__xludf.DUMMYFUNCTION("IFERROR(FILTER('Currently Exported'!I$3:I$140,EXACT('Currently Exported'!$A$3:$A$140,$A281)), """")"),"")</f>
        <v/>
      </c>
      <c r="J281" s="1" t="str">
        <f ca="1">IFERROR(__xludf.DUMMYFUNCTION("IFERROR(FILTER('Currently Exported'!J$3:J$140,EXACT('Currently Exported'!$A$3:$A$140,$A281)), """")"),"")</f>
        <v/>
      </c>
      <c r="K281" s="1" t="str">
        <f ca="1">IFERROR(__xludf.DUMMYFUNCTION("IFERROR(FILTER('Currently Exported'!K$3:K$140,EXACT('Currently Exported'!$A$3:$A$140,$A281)), """")"),"")</f>
        <v/>
      </c>
      <c r="L281" s="1" t="str">
        <f ca="1">IFERROR(__xludf.DUMMYFUNCTION("IFERROR(FILTER('Currently Exported'!L$3:L$140,EXACT('Currently Exported'!$A$3:$A$140,$A281)), """")"),"")</f>
        <v/>
      </c>
      <c r="M281" s="1" t="str">
        <f ca="1">IFERROR(__xludf.DUMMYFUNCTION("IFERROR(FILTER('Currently Exported'!M$3:M$140,EXACT('Currently Exported'!$A$3:$A$140,$A281)), """")"),"")</f>
        <v/>
      </c>
      <c r="N281" s="1" t="str">
        <f ca="1">IFERROR(__xludf.DUMMYFUNCTION("IFERROR(FILTER('Currently Exported'!N$3:N$140,EXACT('Currently Exported'!$A$3:$A$140,$A281)), """")"),"")</f>
        <v/>
      </c>
      <c r="O281" s="1" t="str">
        <f ca="1">IFERROR(__xludf.DUMMYFUNCTION("IFERROR(FILTER('Currently Exported'!O$3:O$140,EXACT('Currently Exported'!$A$3:$A$140,$A281)), """")"),"")</f>
        <v/>
      </c>
      <c r="P281" s="1" t="str">
        <f ca="1">IFERROR(__xludf.DUMMYFUNCTION("IFERROR(FILTER('Currently Exported'!P$3:P$140,EXACT('Currently Exported'!$A$3:$A$140,$A281)), """")"),"")</f>
        <v/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IFERROR(__xludf.DUMMYFUNCTION("IFERROR(FILTER('Currently Exported'!B$3:B$140,EXACT('Currently Exported'!$A$3:$A$140,$A282)), """")"),"")</f>
        <v/>
      </c>
      <c r="C282" s="1" t="str">
        <f ca="1">IFERROR(__xludf.DUMMYFUNCTION("IFERROR(FILTER('Currently Exported'!C$3:C$140,EXACT('Currently Exported'!$A$3:$A$140,$A282)), """")"),"")</f>
        <v/>
      </c>
      <c r="D282" s="1" t="str">
        <f ca="1">IFERROR(__xludf.DUMMYFUNCTION("IFERROR(FILTER('Currently Exported'!D$3:D$140,EXACT('Currently Exported'!$A$3:$A$140,$A282)), """")"),"")</f>
        <v/>
      </c>
      <c r="E282" s="1" t="str">
        <f ca="1">IFERROR(__xludf.DUMMYFUNCTION("IFERROR(FILTER('Currently Exported'!E$3:E$140,EXACT('Currently Exported'!$A$3:$A$140,$A282)), """")"),"")</f>
        <v/>
      </c>
      <c r="F282" s="1" t="str">
        <f ca="1">IFERROR(__xludf.DUMMYFUNCTION("IFERROR(FILTER('Currently Exported'!F$3:F$140,EXACT('Currently Exported'!$A$3:$A$140,$A282)), """")"),"")</f>
        <v/>
      </c>
      <c r="G282" s="1" t="str">
        <f ca="1">IFERROR(__xludf.DUMMYFUNCTION("IFERROR(FILTER('Currently Exported'!G$3:G$140,EXACT('Currently Exported'!$A$3:$A$140,$A282)), """")"),"")</f>
        <v/>
      </c>
      <c r="H282" s="1" t="str">
        <f ca="1">IFERROR(__xludf.DUMMYFUNCTION("IFERROR(FILTER('Currently Exported'!H$3:H$140,EXACT('Currently Exported'!$A$3:$A$140,$A282)), """")"),"")</f>
        <v/>
      </c>
      <c r="I282" s="1" t="str">
        <f ca="1">IFERROR(__xludf.DUMMYFUNCTION("IFERROR(FILTER('Currently Exported'!I$3:I$140,EXACT('Currently Exported'!$A$3:$A$140,$A282)), """")"),"")</f>
        <v/>
      </c>
      <c r="J282" s="1" t="str">
        <f ca="1">IFERROR(__xludf.DUMMYFUNCTION("IFERROR(FILTER('Currently Exported'!J$3:J$140,EXACT('Currently Exported'!$A$3:$A$140,$A282)), """")"),"")</f>
        <v/>
      </c>
      <c r="K282" s="1" t="str">
        <f ca="1">IFERROR(__xludf.DUMMYFUNCTION("IFERROR(FILTER('Currently Exported'!K$3:K$140,EXACT('Currently Exported'!$A$3:$A$140,$A282)), """")"),"")</f>
        <v/>
      </c>
      <c r="L282" s="1" t="str">
        <f ca="1">IFERROR(__xludf.DUMMYFUNCTION("IFERROR(FILTER('Currently Exported'!L$3:L$140,EXACT('Currently Exported'!$A$3:$A$140,$A282)), """")"),"")</f>
        <v/>
      </c>
      <c r="M282" s="1" t="str">
        <f ca="1">IFERROR(__xludf.DUMMYFUNCTION("IFERROR(FILTER('Currently Exported'!M$3:M$140,EXACT('Currently Exported'!$A$3:$A$140,$A282)), """")"),"")</f>
        <v/>
      </c>
      <c r="N282" s="1" t="str">
        <f ca="1">IFERROR(__xludf.DUMMYFUNCTION("IFERROR(FILTER('Currently Exported'!N$3:N$140,EXACT('Currently Exported'!$A$3:$A$140,$A282)), """")"),"")</f>
        <v/>
      </c>
      <c r="O282" s="1" t="str">
        <f ca="1">IFERROR(__xludf.DUMMYFUNCTION("IFERROR(FILTER('Currently Exported'!O$3:O$140,EXACT('Currently Exported'!$A$3:$A$140,$A282)), """")"),"")</f>
        <v/>
      </c>
      <c r="P282" s="1" t="str">
        <f ca="1">IFERROR(__xludf.DUMMYFUNCTION("IFERROR(FILTER('Currently Exported'!P$3:P$140,EXACT('Currently Exported'!$A$3:$A$140,$A282)), """")"),"")</f>
        <v/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IFERROR(__xludf.DUMMYFUNCTION("IFERROR(FILTER('Currently Exported'!B$3:B$140,EXACT('Currently Exported'!$A$3:$A$140,$A283)), """")"),"")</f>
        <v/>
      </c>
      <c r="C283" s="1" t="str">
        <f ca="1">IFERROR(__xludf.DUMMYFUNCTION("IFERROR(FILTER('Currently Exported'!C$3:C$140,EXACT('Currently Exported'!$A$3:$A$140,$A283)), """")"),"")</f>
        <v/>
      </c>
      <c r="D283" s="1" t="str">
        <f ca="1">IFERROR(__xludf.DUMMYFUNCTION("IFERROR(FILTER('Currently Exported'!D$3:D$140,EXACT('Currently Exported'!$A$3:$A$140,$A283)), """")"),"")</f>
        <v/>
      </c>
      <c r="E283" s="1" t="str">
        <f ca="1">IFERROR(__xludf.DUMMYFUNCTION("IFERROR(FILTER('Currently Exported'!E$3:E$140,EXACT('Currently Exported'!$A$3:$A$140,$A283)), """")"),"")</f>
        <v/>
      </c>
      <c r="F283" s="1" t="str">
        <f ca="1">IFERROR(__xludf.DUMMYFUNCTION("IFERROR(FILTER('Currently Exported'!F$3:F$140,EXACT('Currently Exported'!$A$3:$A$140,$A283)), """")"),"")</f>
        <v/>
      </c>
      <c r="G283" s="1" t="str">
        <f ca="1">IFERROR(__xludf.DUMMYFUNCTION("IFERROR(FILTER('Currently Exported'!G$3:G$140,EXACT('Currently Exported'!$A$3:$A$140,$A283)), """")"),"")</f>
        <v/>
      </c>
      <c r="H283" s="1" t="str">
        <f ca="1">IFERROR(__xludf.DUMMYFUNCTION("IFERROR(FILTER('Currently Exported'!H$3:H$140,EXACT('Currently Exported'!$A$3:$A$140,$A283)), """")"),"")</f>
        <v/>
      </c>
      <c r="I283" s="1" t="str">
        <f ca="1">IFERROR(__xludf.DUMMYFUNCTION("IFERROR(FILTER('Currently Exported'!I$3:I$140,EXACT('Currently Exported'!$A$3:$A$140,$A283)), """")"),"")</f>
        <v/>
      </c>
      <c r="J283" s="1" t="str">
        <f ca="1">IFERROR(__xludf.DUMMYFUNCTION("IFERROR(FILTER('Currently Exported'!J$3:J$140,EXACT('Currently Exported'!$A$3:$A$140,$A283)), """")"),"")</f>
        <v/>
      </c>
      <c r="K283" s="1" t="str">
        <f ca="1">IFERROR(__xludf.DUMMYFUNCTION("IFERROR(FILTER('Currently Exported'!K$3:K$140,EXACT('Currently Exported'!$A$3:$A$140,$A283)), """")"),"")</f>
        <v/>
      </c>
      <c r="L283" s="1" t="str">
        <f ca="1">IFERROR(__xludf.DUMMYFUNCTION("IFERROR(FILTER('Currently Exported'!L$3:L$140,EXACT('Currently Exported'!$A$3:$A$140,$A283)), """")"),"")</f>
        <v/>
      </c>
      <c r="M283" s="1" t="str">
        <f ca="1">IFERROR(__xludf.DUMMYFUNCTION("IFERROR(FILTER('Currently Exported'!M$3:M$140,EXACT('Currently Exported'!$A$3:$A$140,$A283)), """")"),"")</f>
        <v/>
      </c>
      <c r="N283" s="1" t="str">
        <f ca="1">IFERROR(__xludf.DUMMYFUNCTION("IFERROR(FILTER('Currently Exported'!N$3:N$140,EXACT('Currently Exported'!$A$3:$A$140,$A283)), """")"),"")</f>
        <v/>
      </c>
      <c r="O283" s="1" t="str">
        <f ca="1">IFERROR(__xludf.DUMMYFUNCTION("IFERROR(FILTER('Currently Exported'!O$3:O$140,EXACT('Currently Exported'!$A$3:$A$140,$A283)), """")"),"")</f>
        <v/>
      </c>
      <c r="P283" s="1" t="str">
        <f ca="1">IFERROR(__xludf.DUMMYFUNCTION("IFERROR(FILTER('Currently Exported'!P$3:P$140,EXACT('Currently Exported'!$A$3:$A$140,$A283)), """")"),"")</f>
        <v/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IFERROR(__xludf.DUMMYFUNCTION("IFERROR(FILTER('Currently Exported'!B$3:B$140,EXACT('Currently Exported'!$A$3:$A$140,$A284)), """")"),"")</f>
        <v/>
      </c>
      <c r="C284" s="1" t="str">
        <f ca="1">IFERROR(__xludf.DUMMYFUNCTION("IFERROR(FILTER('Currently Exported'!C$3:C$140,EXACT('Currently Exported'!$A$3:$A$140,$A284)), """")"),"")</f>
        <v/>
      </c>
      <c r="D284" s="1" t="str">
        <f ca="1">IFERROR(__xludf.DUMMYFUNCTION("IFERROR(FILTER('Currently Exported'!D$3:D$140,EXACT('Currently Exported'!$A$3:$A$140,$A284)), """")"),"")</f>
        <v/>
      </c>
      <c r="E284" s="1" t="str">
        <f ca="1">IFERROR(__xludf.DUMMYFUNCTION("IFERROR(FILTER('Currently Exported'!E$3:E$140,EXACT('Currently Exported'!$A$3:$A$140,$A284)), """")"),"")</f>
        <v/>
      </c>
      <c r="F284" s="1" t="str">
        <f ca="1">IFERROR(__xludf.DUMMYFUNCTION("IFERROR(FILTER('Currently Exported'!F$3:F$140,EXACT('Currently Exported'!$A$3:$A$140,$A284)), """")"),"")</f>
        <v/>
      </c>
      <c r="G284" s="1" t="str">
        <f ca="1">IFERROR(__xludf.DUMMYFUNCTION("IFERROR(FILTER('Currently Exported'!G$3:G$140,EXACT('Currently Exported'!$A$3:$A$140,$A284)), """")"),"")</f>
        <v/>
      </c>
      <c r="H284" s="1" t="str">
        <f ca="1">IFERROR(__xludf.DUMMYFUNCTION("IFERROR(FILTER('Currently Exported'!H$3:H$140,EXACT('Currently Exported'!$A$3:$A$140,$A284)), """")"),"")</f>
        <v/>
      </c>
      <c r="I284" s="1" t="str">
        <f ca="1">IFERROR(__xludf.DUMMYFUNCTION("IFERROR(FILTER('Currently Exported'!I$3:I$140,EXACT('Currently Exported'!$A$3:$A$140,$A284)), """")"),"")</f>
        <v/>
      </c>
      <c r="J284" s="1" t="str">
        <f ca="1">IFERROR(__xludf.DUMMYFUNCTION("IFERROR(FILTER('Currently Exported'!J$3:J$140,EXACT('Currently Exported'!$A$3:$A$140,$A284)), """")"),"")</f>
        <v/>
      </c>
      <c r="K284" s="1" t="str">
        <f ca="1">IFERROR(__xludf.DUMMYFUNCTION("IFERROR(FILTER('Currently Exported'!K$3:K$140,EXACT('Currently Exported'!$A$3:$A$140,$A284)), """")"),"")</f>
        <v/>
      </c>
      <c r="L284" s="1" t="str">
        <f ca="1">IFERROR(__xludf.DUMMYFUNCTION("IFERROR(FILTER('Currently Exported'!L$3:L$140,EXACT('Currently Exported'!$A$3:$A$140,$A284)), """")"),"")</f>
        <v/>
      </c>
      <c r="M284" s="1" t="str">
        <f ca="1">IFERROR(__xludf.DUMMYFUNCTION("IFERROR(FILTER('Currently Exported'!M$3:M$140,EXACT('Currently Exported'!$A$3:$A$140,$A284)), """")"),"")</f>
        <v/>
      </c>
      <c r="N284" s="1" t="str">
        <f ca="1">IFERROR(__xludf.DUMMYFUNCTION("IFERROR(FILTER('Currently Exported'!N$3:N$140,EXACT('Currently Exported'!$A$3:$A$140,$A284)), """")"),"")</f>
        <v/>
      </c>
      <c r="O284" s="1" t="str">
        <f ca="1">IFERROR(__xludf.DUMMYFUNCTION("IFERROR(FILTER('Currently Exported'!O$3:O$140,EXACT('Currently Exported'!$A$3:$A$140,$A284)), """")"),"")</f>
        <v/>
      </c>
      <c r="P284" s="1" t="str">
        <f ca="1">IFERROR(__xludf.DUMMYFUNCTION("IFERROR(FILTER('Currently Exported'!P$3:P$140,EXACT('Currently Exported'!$A$3:$A$140,$A284)), """")"),"")</f>
        <v/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IFERROR(__xludf.DUMMYFUNCTION("IFERROR(FILTER('Currently Exported'!B$3:B$140,EXACT('Currently Exported'!$A$3:$A$140,$A285)), """")"),"")</f>
        <v/>
      </c>
      <c r="C285" s="1" t="str">
        <f ca="1">IFERROR(__xludf.DUMMYFUNCTION("IFERROR(FILTER('Currently Exported'!C$3:C$140,EXACT('Currently Exported'!$A$3:$A$140,$A285)), """")"),"")</f>
        <v/>
      </c>
      <c r="D285" s="1" t="str">
        <f ca="1">IFERROR(__xludf.DUMMYFUNCTION("IFERROR(FILTER('Currently Exported'!D$3:D$140,EXACT('Currently Exported'!$A$3:$A$140,$A285)), """")"),"")</f>
        <v/>
      </c>
      <c r="E285" s="1" t="str">
        <f ca="1">IFERROR(__xludf.DUMMYFUNCTION("IFERROR(FILTER('Currently Exported'!E$3:E$140,EXACT('Currently Exported'!$A$3:$A$140,$A285)), """")"),"")</f>
        <v/>
      </c>
      <c r="F285" s="1" t="str">
        <f ca="1">IFERROR(__xludf.DUMMYFUNCTION("IFERROR(FILTER('Currently Exported'!F$3:F$140,EXACT('Currently Exported'!$A$3:$A$140,$A285)), """")"),"")</f>
        <v/>
      </c>
      <c r="G285" s="1" t="str">
        <f ca="1">IFERROR(__xludf.DUMMYFUNCTION("IFERROR(FILTER('Currently Exported'!G$3:G$140,EXACT('Currently Exported'!$A$3:$A$140,$A285)), """")"),"")</f>
        <v/>
      </c>
      <c r="H285" s="1" t="str">
        <f ca="1">IFERROR(__xludf.DUMMYFUNCTION("IFERROR(FILTER('Currently Exported'!H$3:H$140,EXACT('Currently Exported'!$A$3:$A$140,$A285)), """")"),"")</f>
        <v/>
      </c>
      <c r="I285" s="1" t="str">
        <f ca="1">IFERROR(__xludf.DUMMYFUNCTION("IFERROR(FILTER('Currently Exported'!I$3:I$140,EXACT('Currently Exported'!$A$3:$A$140,$A285)), """")"),"")</f>
        <v/>
      </c>
      <c r="J285" s="1" t="str">
        <f ca="1">IFERROR(__xludf.DUMMYFUNCTION("IFERROR(FILTER('Currently Exported'!J$3:J$140,EXACT('Currently Exported'!$A$3:$A$140,$A285)), """")"),"")</f>
        <v/>
      </c>
      <c r="K285" s="1" t="str">
        <f ca="1">IFERROR(__xludf.DUMMYFUNCTION("IFERROR(FILTER('Currently Exported'!K$3:K$140,EXACT('Currently Exported'!$A$3:$A$140,$A285)), """")"),"")</f>
        <v/>
      </c>
      <c r="L285" s="1" t="str">
        <f ca="1">IFERROR(__xludf.DUMMYFUNCTION("IFERROR(FILTER('Currently Exported'!L$3:L$140,EXACT('Currently Exported'!$A$3:$A$140,$A285)), """")"),"")</f>
        <v/>
      </c>
      <c r="M285" s="1" t="str">
        <f ca="1">IFERROR(__xludf.DUMMYFUNCTION("IFERROR(FILTER('Currently Exported'!M$3:M$140,EXACT('Currently Exported'!$A$3:$A$140,$A285)), """")"),"")</f>
        <v/>
      </c>
      <c r="N285" s="1" t="str">
        <f ca="1">IFERROR(__xludf.DUMMYFUNCTION("IFERROR(FILTER('Currently Exported'!N$3:N$140,EXACT('Currently Exported'!$A$3:$A$140,$A285)), """")"),"")</f>
        <v/>
      </c>
      <c r="O285" s="1" t="str">
        <f ca="1">IFERROR(__xludf.DUMMYFUNCTION("IFERROR(FILTER('Currently Exported'!O$3:O$140,EXACT('Currently Exported'!$A$3:$A$140,$A285)), """")"),"")</f>
        <v/>
      </c>
      <c r="P285" s="1" t="str">
        <f ca="1">IFERROR(__xludf.DUMMYFUNCTION("IFERROR(FILTER('Currently Exported'!P$3:P$140,EXACT('Currently Exported'!$A$3:$A$140,$A285)), """")"),"")</f>
        <v/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IFERROR(__xludf.DUMMYFUNCTION("IFERROR(FILTER('Currently Exported'!B$3:B$140,EXACT('Currently Exported'!$A$3:$A$140,$A286)), """")"),"")</f>
        <v/>
      </c>
      <c r="C286" s="1" t="str">
        <f ca="1">IFERROR(__xludf.DUMMYFUNCTION("IFERROR(FILTER('Currently Exported'!C$3:C$140,EXACT('Currently Exported'!$A$3:$A$140,$A286)), """")"),"")</f>
        <v/>
      </c>
      <c r="D286" s="1" t="str">
        <f ca="1">IFERROR(__xludf.DUMMYFUNCTION("IFERROR(FILTER('Currently Exported'!D$3:D$140,EXACT('Currently Exported'!$A$3:$A$140,$A286)), """")"),"")</f>
        <v/>
      </c>
      <c r="E286" s="1" t="str">
        <f ca="1">IFERROR(__xludf.DUMMYFUNCTION("IFERROR(FILTER('Currently Exported'!E$3:E$140,EXACT('Currently Exported'!$A$3:$A$140,$A286)), """")"),"")</f>
        <v/>
      </c>
      <c r="F286" s="1" t="str">
        <f ca="1">IFERROR(__xludf.DUMMYFUNCTION("IFERROR(FILTER('Currently Exported'!F$3:F$140,EXACT('Currently Exported'!$A$3:$A$140,$A286)), """")"),"")</f>
        <v/>
      </c>
      <c r="G286" s="1" t="str">
        <f ca="1">IFERROR(__xludf.DUMMYFUNCTION("IFERROR(FILTER('Currently Exported'!G$3:G$140,EXACT('Currently Exported'!$A$3:$A$140,$A286)), """")"),"")</f>
        <v/>
      </c>
      <c r="H286" s="1" t="str">
        <f ca="1">IFERROR(__xludf.DUMMYFUNCTION("IFERROR(FILTER('Currently Exported'!H$3:H$140,EXACT('Currently Exported'!$A$3:$A$140,$A286)), """")"),"")</f>
        <v/>
      </c>
      <c r="I286" s="1" t="str">
        <f ca="1">IFERROR(__xludf.DUMMYFUNCTION("IFERROR(FILTER('Currently Exported'!I$3:I$140,EXACT('Currently Exported'!$A$3:$A$140,$A286)), """")"),"")</f>
        <v/>
      </c>
      <c r="J286" s="1" t="str">
        <f ca="1">IFERROR(__xludf.DUMMYFUNCTION("IFERROR(FILTER('Currently Exported'!J$3:J$140,EXACT('Currently Exported'!$A$3:$A$140,$A286)), """")"),"")</f>
        <v/>
      </c>
      <c r="K286" s="1" t="str">
        <f ca="1">IFERROR(__xludf.DUMMYFUNCTION("IFERROR(FILTER('Currently Exported'!K$3:K$140,EXACT('Currently Exported'!$A$3:$A$140,$A286)), """")"),"")</f>
        <v/>
      </c>
      <c r="L286" s="1" t="str">
        <f ca="1">IFERROR(__xludf.DUMMYFUNCTION("IFERROR(FILTER('Currently Exported'!L$3:L$140,EXACT('Currently Exported'!$A$3:$A$140,$A286)), """")"),"")</f>
        <v/>
      </c>
      <c r="M286" s="1" t="str">
        <f ca="1">IFERROR(__xludf.DUMMYFUNCTION("IFERROR(FILTER('Currently Exported'!M$3:M$140,EXACT('Currently Exported'!$A$3:$A$140,$A286)), """")"),"")</f>
        <v/>
      </c>
      <c r="N286" s="1" t="str">
        <f ca="1">IFERROR(__xludf.DUMMYFUNCTION("IFERROR(FILTER('Currently Exported'!N$3:N$140,EXACT('Currently Exported'!$A$3:$A$140,$A286)), """")"),"")</f>
        <v/>
      </c>
      <c r="O286" s="1" t="str">
        <f ca="1">IFERROR(__xludf.DUMMYFUNCTION("IFERROR(FILTER('Currently Exported'!O$3:O$140,EXACT('Currently Exported'!$A$3:$A$140,$A286)), """")"),"")</f>
        <v/>
      </c>
      <c r="P286" s="1" t="str">
        <f ca="1">IFERROR(__xludf.DUMMYFUNCTION("IFERROR(FILTER('Currently Exported'!P$3:P$140,EXACT('Currently Exported'!$A$3:$A$140,$A286)), """")"),"")</f>
        <v/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IFERROR(__xludf.DUMMYFUNCTION("IFERROR(FILTER('Currently Exported'!B$3:B$140,EXACT('Currently Exported'!$A$3:$A$140,$A287)), """")"),"")</f>
        <v/>
      </c>
      <c r="C287" s="1" t="str">
        <f ca="1">IFERROR(__xludf.DUMMYFUNCTION("IFERROR(FILTER('Currently Exported'!C$3:C$140,EXACT('Currently Exported'!$A$3:$A$140,$A287)), """")"),"")</f>
        <v/>
      </c>
      <c r="D287" s="1" t="str">
        <f ca="1">IFERROR(__xludf.DUMMYFUNCTION("IFERROR(FILTER('Currently Exported'!D$3:D$140,EXACT('Currently Exported'!$A$3:$A$140,$A287)), """")"),"")</f>
        <v/>
      </c>
      <c r="E287" s="1" t="str">
        <f ca="1">IFERROR(__xludf.DUMMYFUNCTION("IFERROR(FILTER('Currently Exported'!E$3:E$140,EXACT('Currently Exported'!$A$3:$A$140,$A287)), """")"),"")</f>
        <v/>
      </c>
      <c r="F287" s="1" t="str">
        <f ca="1">IFERROR(__xludf.DUMMYFUNCTION("IFERROR(FILTER('Currently Exported'!F$3:F$140,EXACT('Currently Exported'!$A$3:$A$140,$A287)), """")"),"")</f>
        <v/>
      </c>
      <c r="G287" s="1" t="str">
        <f ca="1">IFERROR(__xludf.DUMMYFUNCTION("IFERROR(FILTER('Currently Exported'!G$3:G$140,EXACT('Currently Exported'!$A$3:$A$140,$A287)), """")"),"")</f>
        <v/>
      </c>
      <c r="H287" s="1" t="str">
        <f ca="1">IFERROR(__xludf.DUMMYFUNCTION("IFERROR(FILTER('Currently Exported'!H$3:H$140,EXACT('Currently Exported'!$A$3:$A$140,$A287)), """")"),"")</f>
        <v/>
      </c>
      <c r="I287" s="1" t="str">
        <f ca="1">IFERROR(__xludf.DUMMYFUNCTION("IFERROR(FILTER('Currently Exported'!I$3:I$140,EXACT('Currently Exported'!$A$3:$A$140,$A287)), """")"),"")</f>
        <v/>
      </c>
      <c r="J287" s="1" t="str">
        <f ca="1">IFERROR(__xludf.DUMMYFUNCTION("IFERROR(FILTER('Currently Exported'!J$3:J$140,EXACT('Currently Exported'!$A$3:$A$140,$A287)), """")"),"")</f>
        <v/>
      </c>
      <c r="K287" s="1" t="str">
        <f ca="1">IFERROR(__xludf.DUMMYFUNCTION("IFERROR(FILTER('Currently Exported'!K$3:K$140,EXACT('Currently Exported'!$A$3:$A$140,$A287)), """")"),"")</f>
        <v/>
      </c>
      <c r="L287" s="1" t="str">
        <f ca="1">IFERROR(__xludf.DUMMYFUNCTION("IFERROR(FILTER('Currently Exported'!L$3:L$140,EXACT('Currently Exported'!$A$3:$A$140,$A287)), """")"),"")</f>
        <v/>
      </c>
      <c r="M287" s="1" t="str">
        <f ca="1">IFERROR(__xludf.DUMMYFUNCTION("IFERROR(FILTER('Currently Exported'!M$3:M$140,EXACT('Currently Exported'!$A$3:$A$140,$A287)), """")"),"")</f>
        <v/>
      </c>
      <c r="N287" s="1" t="str">
        <f ca="1">IFERROR(__xludf.DUMMYFUNCTION("IFERROR(FILTER('Currently Exported'!N$3:N$140,EXACT('Currently Exported'!$A$3:$A$140,$A287)), """")"),"")</f>
        <v/>
      </c>
      <c r="O287" s="1" t="str">
        <f ca="1">IFERROR(__xludf.DUMMYFUNCTION("IFERROR(FILTER('Currently Exported'!O$3:O$140,EXACT('Currently Exported'!$A$3:$A$140,$A287)), """")"),"")</f>
        <v/>
      </c>
      <c r="P287" s="1" t="str">
        <f ca="1">IFERROR(__xludf.DUMMYFUNCTION("IFERROR(FILTER('Currently Exported'!P$3:P$140,EXACT('Currently Exported'!$A$3:$A$140,$A287)), """")"),"")</f>
        <v/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IFERROR(__xludf.DUMMYFUNCTION("IFERROR(FILTER('Currently Exported'!B$3:B$140,EXACT('Currently Exported'!$A$3:$A$140,$A288)), """")"),"")</f>
        <v/>
      </c>
      <c r="C288" s="1" t="str">
        <f ca="1">IFERROR(__xludf.DUMMYFUNCTION("IFERROR(FILTER('Currently Exported'!C$3:C$140,EXACT('Currently Exported'!$A$3:$A$140,$A288)), """")"),"")</f>
        <v/>
      </c>
      <c r="D288" s="1" t="str">
        <f ca="1">IFERROR(__xludf.DUMMYFUNCTION("IFERROR(FILTER('Currently Exported'!D$3:D$140,EXACT('Currently Exported'!$A$3:$A$140,$A288)), """")"),"")</f>
        <v/>
      </c>
      <c r="E288" s="1" t="str">
        <f ca="1">IFERROR(__xludf.DUMMYFUNCTION("IFERROR(FILTER('Currently Exported'!E$3:E$140,EXACT('Currently Exported'!$A$3:$A$140,$A288)), """")"),"")</f>
        <v/>
      </c>
      <c r="F288" s="1" t="str">
        <f ca="1">IFERROR(__xludf.DUMMYFUNCTION("IFERROR(FILTER('Currently Exported'!F$3:F$140,EXACT('Currently Exported'!$A$3:$A$140,$A288)), """")"),"")</f>
        <v/>
      </c>
      <c r="G288" s="1" t="str">
        <f ca="1">IFERROR(__xludf.DUMMYFUNCTION("IFERROR(FILTER('Currently Exported'!G$3:G$140,EXACT('Currently Exported'!$A$3:$A$140,$A288)), """")"),"")</f>
        <v/>
      </c>
      <c r="H288" s="1" t="str">
        <f ca="1">IFERROR(__xludf.DUMMYFUNCTION("IFERROR(FILTER('Currently Exported'!H$3:H$140,EXACT('Currently Exported'!$A$3:$A$140,$A288)), """")"),"")</f>
        <v/>
      </c>
      <c r="I288" s="1" t="str">
        <f ca="1">IFERROR(__xludf.DUMMYFUNCTION("IFERROR(FILTER('Currently Exported'!I$3:I$140,EXACT('Currently Exported'!$A$3:$A$140,$A288)), """")"),"")</f>
        <v/>
      </c>
      <c r="J288" s="1" t="str">
        <f ca="1">IFERROR(__xludf.DUMMYFUNCTION("IFERROR(FILTER('Currently Exported'!J$3:J$140,EXACT('Currently Exported'!$A$3:$A$140,$A288)), """")"),"")</f>
        <v/>
      </c>
      <c r="K288" s="1" t="str">
        <f ca="1">IFERROR(__xludf.DUMMYFUNCTION("IFERROR(FILTER('Currently Exported'!K$3:K$140,EXACT('Currently Exported'!$A$3:$A$140,$A288)), """")"),"")</f>
        <v/>
      </c>
      <c r="L288" s="1" t="str">
        <f ca="1">IFERROR(__xludf.DUMMYFUNCTION("IFERROR(FILTER('Currently Exported'!L$3:L$140,EXACT('Currently Exported'!$A$3:$A$140,$A288)), """")"),"")</f>
        <v/>
      </c>
      <c r="M288" s="1" t="str">
        <f ca="1">IFERROR(__xludf.DUMMYFUNCTION("IFERROR(FILTER('Currently Exported'!M$3:M$140,EXACT('Currently Exported'!$A$3:$A$140,$A288)), """")"),"")</f>
        <v/>
      </c>
      <c r="N288" s="1" t="str">
        <f ca="1">IFERROR(__xludf.DUMMYFUNCTION("IFERROR(FILTER('Currently Exported'!N$3:N$140,EXACT('Currently Exported'!$A$3:$A$140,$A288)), """")"),"")</f>
        <v/>
      </c>
      <c r="O288" s="1" t="str">
        <f ca="1">IFERROR(__xludf.DUMMYFUNCTION("IFERROR(FILTER('Currently Exported'!O$3:O$140,EXACT('Currently Exported'!$A$3:$A$140,$A288)), """")"),"")</f>
        <v/>
      </c>
      <c r="P288" s="1" t="str">
        <f ca="1">IFERROR(__xludf.DUMMYFUNCTION("IFERROR(FILTER('Currently Exported'!P$3:P$140,EXACT('Currently Exported'!$A$3:$A$140,$A288)), """")"),"")</f>
        <v/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IFERROR(__xludf.DUMMYFUNCTION("IFERROR(FILTER('Currently Exported'!B$3:B$140,EXACT('Currently Exported'!$A$3:$A$140,$A289)), """")"),"")</f>
        <v/>
      </c>
      <c r="C289" s="1" t="str">
        <f ca="1">IFERROR(__xludf.DUMMYFUNCTION("IFERROR(FILTER('Currently Exported'!C$3:C$140,EXACT('Currently Exported'!$A$3:$A$140,$A289)), """")"),"")</f>
        <v/>
      </c>
      <c r="D289" s="1" t="str">
        <f ca="1">IFERROR(__xludf.DUMMYFUNCTION("IFERROR(FILTER('Currently Exported'!D$3:D$140,EXACT('Currently Exported'!$A$3:$A$140,$A289)), """")"),"")</f>
        <v/>
      </c>
      <c r="E289" s="1" t="str">
        <f ca="1">IFERROR(__xludf.DUMMYFUNCTION("IFERROR(FILTER('Currently Exported'!E$3:E$140,EXACT('Currently Exported'!$A$3:$A$140,$A289)), """")"),"")</f>
        <v/>
      </c>
      <c r="F289" s="1" t="str">
        <f ca="1">IFERROR(__xludf.DUMMYFUNCTION("IFERROR(FILTER('Currently Exported'!F$3:F$140,EXACT('Currently Exported'!$A$3:$A$140,$A289)), """")"),"")</f>
        <v/>
      </c>
      <c r="G289" s="1" t="str">
        <f ca="1">IFERROR(__xludf.DUMMYFUNCTION("IFERROR(FILTER('Currently Exported'!G$3:G$140,EXACT('Currently Exported'!$A$3:$A$140,$A289)), """")"),"")</f>
        <v/>
      </c>
      <c r="H289" s="1" t="str">
        <f ca="1">IFERROR(__xludf.DUMMYFUNCTION("IFERROR(FILTER('Currently Exported'!H$3:H$140,EXACT('Currently Exported'!$A$3:$A$140,$A289)), """")"),"")</f>
        <v/>
      </c>
      <c r="I289" s="1" t="str">
        <f ca="1">IFERROR(__xludf.DUMMYFUNCTION("IFERROR(FILTER('Currently Exported'!I$3:I$140,EXACT('Currently Exported'!$A$3:$A$140,$A289)), """")"),"")</f>
        <v/>
      </c>
      <c r="J289" s="1" t="str">
        <f ca="1">IFERROR(__xludf.DUMMYFUNCTION("IFERROR(FILTER('Currently Exported'!J$3:J$140,EXACT('Currently Exported'!$A$3:$A$140,$A289)), """")"),"")</f>
        <v/>
      </c>
      <c r="K289" s="1" t="str">
        <f ca="1">IFERROR(__xludf.DUMMYFUNCTION("IFERROR(FILTER('Currently Exported'!K$3:K$140,EXACT('Currently Exported'!$A$3:$A$140,$A289)), """")"),"")</f>
        <v/>
      </c>
      <c r="L289" s="1" t="str">
        <f ca="1">IFERROR(__xludf.DUMMYFUNCTION("IFERROR(FILTER('Currently Exported'!L$3:L$140,EXACT('Currently Exported'!$A$3:$A$140,$A289)), """")"),"")</f>
        <v/>
      </c>
      <c r="M289" s="1" t="str">
        <f ca="1">IFERROR(__xludf.DUMMYFUNCTION("IFERROR(FILTER('Currently Exported'!M$3:M$140,EXACT('Currently Exported'!$A$3:$A$140,$A289)), """")"),"")</f>
        <v/>
      </c>
      <c r="N289" s="1" t="str">
        <f ca="1">IFERROR(__xludf.DUMMYFUNCTION("IFERROR(FILTER('Currently Exported'!N$3:N$140,EXACT('Currently Exported'!$A$3:$A$140,$A289)), """")"),"")</f>
        <v/>
      </c>
      <c r="O289" s="1" t="str">
        <f ca="1">IFERROR(__xludf.DUMMYFUNCTION("IFERROR(FILTER('Currently Exported'!O$3:O$140,EXACT('Currently Exported'!$A$3:$A$140,$A289)), """")"),"")</f>
        <v/>
      </c>
      <c r="P289" s="1" t="str">
        <f ca="1">IFERROR(__xludf.DUMMYFUNCTION("IFERROR(FILTER('Currently Exported'!P$3:P$140,EXACT('Currently Exported'!$A$3:$A$140,$A289)), """")"),"")</f>
        <v/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IFERROR(__xludf.DUMMYFUNCTION("IFERROR(FILTER('Currently Exported'!B$3:B$140,EXACT('Currently Exported'!$A$3:$A$140,$A290)), """")"),"")</f>
        <v/>
      </c>
      <c r="C290" s="1" t="str">
        <f ca="1">IFERROR(__xludf.DUMMYFUNCTION("IFERROR(FILTER('Currently Exported'!C$3:C$140,EXACT('Currently Exported'!$A$3:$A$140,$A290)), """")"),"")</f>
        <v/>
      </c>
      <c r="D290" s="1" t="str">
        <f ca="1">IFERROR(__xludf.DUMMYFUNCTION("IFERROR(FILTER('Currently Exported'!D$3:D$140,EXACT('Currently Exported'!$A$3:$A$140,$A290)), """")"),"")</f>
        <v/>
      </c>
      <c r="E290" s="1" t="str">
        <f ca="1">IFERROR(__xludf.DUMMYFUNCTION("IFERROR(FILTER('Currently Exported'!E$3:E$140,EXACT('Currently Exported'!$A$3:$A$140,$A290)), """")"),"")</f>
        <v/>
      </c>
      <c r="F290" s="1" t="str">
        <f ca="1">IFERROR(__xludf.DUMMYFUNCTION("IFERROR(FILTER('Currently Exported'!F$3:F$140,EXACT('Currently Exported'!$A$3:$A$140,$A290)), """")"),"")</f>
        <v/>
      </c>
      <c r="G290" s="1" t="str">
        <f ca="1">IFERROR(__xludf.DUMMYFUNCTION("IFERROR(FILTER('Currently Exported'!G$3:G$140,EXACT('Currently Exported'!$A$3:$A$140,$A290)), """")"),"")</f>
        <v/>
      </c>
      <c r="H290" s="1" t="str">
        <f ca="1">IFERROR(__xludf.DUMMYFUNCTION("IFERROR(FILTER('Currently Exported'!H$3:H$140,EXACT('Currently Exported'!$A$3:$A$140,$A290)), """")"),"")</f>
        <v/>
      </c>
      <c r="I290" s="1" t="str">
        <f ca="1">IFERROR(__xludf.DUMMYFUNCTION("IFERROR(FILTER('Currently Exported'!I$3:I$140,EXACT('Currently Exported'!$A$3:$A$140,$A290)), """")"),"")</f>
        <v/>
      </c>
      <c r="J290" s="1" t="str">
        <f ca="1">IFERROR(__xludf.DUMMYFUNCTION("IFERROR(FILTER('Currently Exported'!J$3:J$140,EXACT('Currently Exported'!$A$3:$A$140,$A290)), """")"),"")</f>
        <v/>
      </c>
      <c r="K290" s="1" t="str">
        <f ca="1">IFERROR(__xludf.DUMMYFUNCTION("IFERROR(FILTER('Currently Exported'!K$3:K$140,EXACT('Currently Exported'!$A$3:$A$140,$A290)), """")"),"")</f>
        <v/>
      </c>
      <c r="L290" s="1" t="str">
        <f ca="1">IFERROR(__xludf.DUMMYFUNCTION("IFERROR(FILTER('Currently Exported'!L$3:L$140,EXACT('Currently Exported'!$A$3:$A$140,$A290)), """")"),"")</f>
        <v/>
      </c>
      <c r="M290" s="1" t="str">
        <f ca="1">IFERROR(__xludf.DUMMYFUNCTION("IFERROR(FILTER('Currently Exported'!M$3:M$140,EXACT('Currently Exported'!$A$3:$A$140,$A290)), """")"),"")</f>
        <v/>
      </c>
      <c r="N290" s="1" t="str">
        <f ca="1">IFERROR(__xludf.DUMMYFUNCTION("IFERROR(FILTER('Currently Exported'!N$3:N$140,EXACT('Currently Exported'!$A$3:$A$140,$A290)), """")"),"")</f>
        <v/>
      </c>
      <c r="O290" s="1" t="str">
        <f ca="1">IFERROR(__xludf.DUMMYFUNCTION("IFERROR(FILTER('Currently Exported'!O$3:O$140,EXACT('Currently Exported'!$A$3:$A$140,$A290)), """")"),"")</f>
        <v/>
      </c>
      <c r="P290" s="1" t="str">
        <f ca="1">IFERROR(__xludf.DUMMYFUNCTION("IFERROR(FILTER('Currently Exported'!P$3:P$140,EXACT('Currently Exported'!$A$3:$A$140,$A290)), """")"),"")</f>
        <v/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IFERROR(__xludf.DUMMYFUNCTION("IFERROR(FILTER('Currently Exported'!B$3:B$140,EXACT('Currently Exported'!$A$3:$A$140,$A291)), """")"),"")</f>
        <v/>
      </c>
      <c r="C291" s="1" t="str">
        <f ca="1">IFERROR(__xludf.DUMMYFUNCTION("IFERROR(FILTER('Currently Exported'!C$3:C$140,EXACT('Currently Exported'!$A$3:$A$140,$A291)), """")"),"")</f>
        <v/>
      </c>
      <c r="D291" s="1" t="str">
        <f ca="1">IFERROR(__xludf.DUMMYFUNCTION("IFERROR(FILTER('Currently Exported'!D$3:D$140,EXACT('Currently Exported'!$A$3:$A$140,$A291)), """")"),"")</f>
        <v/>
      </c>
      <c r="E291" s="1" t="str">
        <f ca="1">IFERROR(__xludf.DUMMYFUNCTION("IFERROR(FILTER('Currently Exported'!E$3:E$140,EXACT('Currently Exported'!$A$3:$A$140,$A291)), """")"),"")</f>
        <v/>
      </c>
      <c r="F291" s="1" t="str">
        <f ca="1">IFERROR(__xludf.DUMMYFUNCTION("IFERROR(FILTER('Currently Exported'!F$3:F$140,EXACT('Currently Exported'!$A$3:$A$140,$A291)), """")"),"")</f>
        <v/>
      </c>
      <c r="G291" s="1" t="str">
        <f ca="1">IFERROR(__xludf.DUMMYFUNCTION("IFERROR(FILTER('Currently Exported'!G$3:G$140,EXACT('Currently Exported'!$A$3:$A$140,$A291)), """")"),"")</f>
        <v/>
      </c>
      <c r="H291" s="1" t="str">
        <f ca="1">IFERROR(__xludf.DUMMYFUNCTION("IFERROR(FILTER('Currently Exported'!H$3:H$140,EXACT('Currently Exported'!$A$3:$A$140,$A291)), """")"),"")</f>
        <v/>
      </c>
      <c r="I291" s="1" t="str">
        <f ca="1">IFERROR(__xludf.DUMMYFUNCTION("IFERROR(FILTER('Currently Exported'!I$3:I$140,EXACT('Currently Exported'!$A$3:$A$140,$A291)), """")"),"")</f>
        <v/>
      </c>
      <c r="J291" s="1" t="str">
        <f ca="1">IFERROR(__xludf.DUMMYFUNCTION("IFERROR(FILTER('Currently Exported'!J$3:J$140,EXACT('Currently Exported'!$A$3:$A$140,$A291)), """")"),"")</f>
        <v/>
      </c>
      <c r="K291" s="1" t="str">
        <f ca="1">IFERROR(__xludf.DUMMYFUNCTION("IFERROR(FILTER('Currently Exported'!K$3:K$140,EXACT('Currently Exported'!$A$3:$A$140,$A291)), """")"),"")</f>
        <v/>
      </c>
      <c r="L291" s="1" t="str">
        <f ca="1">IFERROR(__xludf.DUMMYFUNCTION("IFERROR(FILTER('Currently Exported'!L$3:L$140,EXACT('Currently Exported'!$A$3:$A$140,$A291)), """")"),"")</f>
        <v/>
      </c>
      <c r="M291" s="1" t="str">
        <f ca="1">IFERROR(__xludf.DUMMYFUNCTION("IFERROR(FILTER('Currently Exported'!M$3:M$140,EXACT('Currently Exported'!$A$3:$A$140,$A291)), """")"),"")</f>
        <v/>
      </c>
      <c r="N291" s="1" t="str">
        <f ca="1">IFERROR(__xludf.DUMMYFUNCTION("IFERROR(FILTER('Currently Exported'!N$3:N$140,EXACT('Currently Exported'!$A$3:$A$140,$A291)), """")"),"")</f>
        <v/>
      </c>
      <c r="O291" s="1" t="str">
        <f ca="1">IFERROR(__xludf.DUMMYFUNCTION("IFERROR(FILTER('Currently Exported'!O$3:O$140,EXACT('Currently Exported'!$A$3:$A$140,$A291)), """")"),"")</f>
        <v/>
      </c>
      <c r="P291" s="1" t="str">
        <f ca="1">IFERROR(__xludf.DUMMYFUNCTION("IFERROR(FILTER('Currently Exported'!P$3:P$140,EXACT('Currently Exported'!$A$3:$A$140,$A291)), """")"),"")</f>
        <v/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IFERROR(__xludf.DUMMYFUNCTION("IFERROR(FILTER('Currently Exported'!B$3:B$140,EXACT('Currently Exported'!$A$3:$A$140,$A292)), """")"),"")</f>
        <v/>
      </c>
      <c r="C292" s="1" t="str">
        <f ca="1">IFERROR(__xludf.DUMMYFUNCTION("IFERROR(FILTER('Currently Exported'!C$3:C$140,EXACT('Currently Exported'!$A$3:$A$140,$A292)), """")"),"")</f>
        <v/>
      </c>
      <c r="D292" s="1" t="str">
        <f ca="1">IFERROR(__xludf.DUMMYFUNCTION("IFERROR(FILTER('Currently Exported'!D$3:D$140,EXACT('Currently Exported'!$A$3:$A$140,$A292)), """")"),"")</f>
        <v/>
      </c>
      <c r="E292" s="1" t="str">
        <f ca="1">IFERROR(__xludf.DUMMYFUNCTION("IFERROR(FILTER('Currently Exported'!E$3:E$140,EXACT('Currently Exported'!$A$3:$A$140,$A292)), """")"),"")</f>
        <v/>
      </c>
      <c r="F292" s="1" t="str">
        <f ca="1">IFERROR(__xludf.DUMMYFUNCTION("IFERROR(FILTER('Currently Exported'!F$3:F$140,EXACT('Currently Exported'!$A$3:$A$140,$A292)), """")"),"")</f>
        <v/>
      </c>
      <c r="G292" s="1" t="str">
        <f ca="1">IFERROR(__xludf.DUMMYFUNCTION("IFERROR(FILTER('Currently Exported'!G$3:G$140,EXACT('Currently Exported'!$A$3:$A$140,$A292)), """")"),"")</f>
        <v/>
      </c>
      <c r="H292" s="1" t="str">
        <f ca="1">IFERROR(__xludf.DUMMYFUNCTION("IFERROR(FILTER('Currently Exported'!H$3:H$140,EXACT('Currently Exported'!$A$3:$A$140,$A292)), """")"),"")</f>
        <v/>
      </c>
      <c r="I292" s="1" t="str">
        <f ca="1">IFERROR(__xludf.DUMMYFUNCTION("IFERROR(FILTER('Currently Exported'!I$3:I$140,EXACT('Currently Exported'!$A$3:$A$140,$A292)), """")"),"")</f>
        <v/>
      </c>
      <c r="J292" s="1" t="str">
        <f ca="1">IFERROR(__xludf.DUMMYFUNCTION("IFERROR(FILTER('Currently Exported'!J$3:J$140,EXACT('Currently Exported'!$A$3:$A$140,$A292)), """")"),"")</f>
        <v/>
      </c>
      <c r="K292" s="1" t="str">
        <f ca="1">IFERROR(__xludf.DUMMYFUNCTION("IFERROR(FILTER('Currently Exported'!K$3:K$140,EXACT('Currently Exported'!$A$3:$A$140,$A292)), """")"),"")</f>
        <v/>
      </c>
      <c r="L292" s="1" t="str">
        <f ca="1">IFERROR(__xludf.DUMMYFUNCTION("IFERROR(FILTER('Currently Exported'!L$3:L$140,EXACT('Currently Exported'!$A$3:$A$140,$A292)), """")"),"")</f>
        <v/>
      </c>
      <c r="M292" s="1" t="str">
        <f ca="1">IFERROR(__xludf.DUMMYFUNCTION("IFERROR(FILTER('Currently Exported'!M$3:M$140,EXACT('Currently Exported'!$A$3:$A$140,$A292)), """")"),"")</f>
        <v/>
      </c>
      <c r="N292" s="1" t="str">
        <f ca="1">IFERROR(__xludf.DUMMYFUNCTION("IFERROR(FILTER('Currently Exported'!N$3:N$140,EXACT('Currently Exported'!$A$3:$A$140,$A292)), """")"),"")</f>
        <v/>
      </c>
      <c r="O292" s="1" t="str">
        <f ca="1">IFERROR(__xludf.DUMMYFUNCTION("IFERROR(FILTER('Currently Exported'!O$3:O$140,EXACT('Currently Exported'!$A$3:$A$140,$A292)), """")"),"")</f>
        <v/>
      </c>
      <c r="P292" s="1" t="str">
        <f ca="1">IFERROR(__xludf.DUMMYFUNCTION("IFERROR(FILTER('Currently Exported'!P$3:P$140,EXACT('Currently Exported'!$A$3:$A$140,$A292)), """")"),"")</f>
        <v/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IFERROR(__xludf.DUMMYFUNCTION("IFERROR(FILTER('Currently Exported'!B$3:B$140,EXACT('Currently Exported'!$A$3:$A$140,$A293)), """")"),"")</f>
        <v/>
      </c>
      <c r="C293" s="1" t="str">
        <f ca="1">IFERROR(__xludf.DUMMYFUNCTION("IFERROR(FILTER('Currently Exported'!C$3:C$140,EXACT('Currently Exported'!$A$3:$A$140,$A293)), """")"),"")</f>
        <v/>
      </c>
      <c r="D293" s="1" t="str">
        <f ca="1">IFERROR(__xludf.DUMMYFUNCTION("IFERROR(FILTER('Currently Exported'!D$3:D$140,EXACT('Currently Exported'!$A$3:$A$140,$A293)), """")"),"")</f>
        <v/>
      </c>
      <c r="E293" s="1" t="str">
        <f ca="1">IFERROR(__xludf.DUMMYFUNCTION("IFERROR(FILTER('Currently Exported'!E$3:E$140,EXACT('Currently Exported'!$A$3:$A$140,$A293)), """")"),"")</f>
        <v/>
      </c>
      <c r="F293" s="1" t="str">
        <f ca="1">IFERROR(__xludf.DUMMYFUNCTION("IFERROR(FILTER('Currently Exported'!F$3:F$140,EXACT('Currently Exported'!$A$3:$A$140,$A293)), """")"),"")</f>
        <v/>
      </c>
      <c r="G293" s="1" t="str">
        <f ca="1">IFERROR(__xludf.DUMMYFUNCTION("IFERROR(FILTER('Currently Exported'!G$3:G$140,EXACT('Currently Exported'!$A$3:$A$140,$A293)), """")"),"")</f>
        <v/>
      </c>
      <c r="H293" s="1" t="str">
        <f ca="1">IFERROR(__xludf.DUMMYFUNCTION("IFERROR(FILTER('Currently Exported'!H$3:H$140,EXACT('Currently Exported'!$A$3:$A$140,$A293)), """")"),"")</f>
        <v/>
      </c>
      <c r="I293" s="1" t="str">
        <f ca="1">IFERROR(__xludf.DUMMYFUNCTION("IFERROR(FILTER('Currently Exported'!I$3:I$140,EXACT('Currently Exported'!$A$3:$A$140,$A293)), """")"),"")</f>
        <v/>
      </c>
      <c r="J293" s="1" t="str">
        <f ca="1">IFERROR(__xludf.DUMMYFUNCTION("IFERROR(FILTER('Currently Exported'!J$3:J$140,EXACT('Currently Exported'!$A$3:$A$140,$A293)), """")"),"")</f>
        <v/>
      </c>
      <c r="K293" s="1" t="str">
        <f ca="1">IFERROR(__xludf.DUMMYFUNCTION("IFERROR(FILTER('Currently Exported'!K$3:K$140,EXACT('Currently Exported'!$A$3:$A$140,$A293)), """")"),"")</f>
        <v/>
      </c>
      <c r="L293" s="1" t="str">
        <f ca="1">IFERROR(__xludf.DUMMYFUNCTION("IFERROR(FILTER('Currently Exported'!L$3:L$140,EXACT('Currently Exported'!$A$3:$A$140,$A293)), """")"),"")</f>
        <v/>
      </c>
      <c r="M293" s="1" t="str">
        <f ca="1">IFERROR(__xludf.DUMMYFUNCTION("IFERROR(FILTER('Currently Exported'!M$3:M$140,EXACT('Currently Exported'!$A$3:$A$140,$A293)), """")"),"")</f>
        <v/>
      </c>
      <c r="N293" s="1" t="str">
        <f ca="1">IFERROR(__xludf.DUMMYFUNCTION("IFERROR(FILTER('Currently Exported'!N$3:N$140,EXACT('Currently Exported'!$A$3:$A$140,$A293)), """")"),"")</f>
        <v/>
      </c>
      <c r="O293" s="1" t="str">
        <f ca="1">IFERROR(__xludf.DUMMYFUNCTION("IFERROR(FILTER('Currently Exported'!O$3:O$140,EXACT('Currently Exported'!$A$3:$A$140,$A293)), """")"),"")</f>
        <v/>
      </c>
      <c r="P293" s="1" t="str">
        <f ca="1">IFERROR(__xludf.DUMMYFUNCTION("IFERROR(FILTER('Currently Exported'!P$3:P$140,EXACT('Currently Exported'!$A$3:$A$140,$A293)), """")"),"")</f>
        <v/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IFERROR(__xludf.DUMMYFUNCTION("IFERROR(FILTER('Currently Exported'!B$3:B$140,EXACT('Currently Exported'!$A$3:$A$140,$A294)), """")"),"")</f>
        <v/>
      </c>
      <c r="C294" s="1" t="str">
        <f ca="1">IFERROR(__xludf.DUMMYFUNCTION("IFERROR(FILTER('Currently Exported'!C$3:C$140,EXACT('Currently Exported'!$A$3:$A$140,$A294)), """")"),"")</f>
        <v/>
      </c>
      <c r="D294" s="1" t="str">
        <f ca="1">IFERROR(__xludf.DUMMYFUNCTION("IFERROR(FILTER('Currently Exported'!D$3:D$140,EXACT('Currently Exported'!$A$3:$A$140,$A294)), """")"),"")</f>
        <v/>
      </c>
      <c r="E294" s="1" t="str">
        <f ca="1">IFERROR(__xludf.DUMMYFUNCTION("IFERROR(FILTER('Currently Exported'!E$3:E$140,EXACT('Currently Exported'!$A$3:$A$140,$A294)), """")"),"")</f>
        <v/>
      </c>
      <c r="F294" s="1" t="str">
        <f ca="1">IFERROR(__xludf.DUMMYFUNCTION("IFERROR(FILTER('Currently Exported'!F$3:F$140,EXACT('Currently Exported'!$A$3:$A$140,$A294)), """")"),"")</f>
        <v/>
      </c>
      <c r="G294" s="1" t="str">
        <f ca="1">IFERROR(__xludf.DUMMYFUNCTION("IFERROR(FILTER('Currently Exported'!G$3:G$140,EXACT('Currently Exported'!$A$3:$A$140,$A294)), """")"),"")</f>
        <v/>
      </c>
      <c r="H294" s="1" t="str">
        <f ca="1">IFERROR(__xludf.DUMMYFUNCTION("IFERROR(FILTER('Currently Exported'!H$3:H$140,EXACT('Currently Exported'!$A$3:$A$140,$A294)), """")"),"")</f>
        <v/>
      </c>
      <c r="I294" s="1" t="str">
        <f ca="1">IFERROR(__xludf.DUMMYFUNCTION("IFERROR(FILTER('Currently Exported'!I$3:I$140,EXACT('Currently Exported'!$A$3:$A$140,$A294)), """")"),"")</f>
        <v/>
      </c>
      <c r="J294" s="1" t="str">
        <f ca="1">IFERROR(__xludf.DUMMYFUNCTION("IFERROR(FILTER('Currently Exported'!J$3:J$140,EXACT('Currently Exported'!$A$3:$A$140,$A294)), """")"),"")</f>
        <v/>
      </c>
      <c r="K294" s="1" t="str">
        <f ca="1">IFERROR(__xludf.DUMMYFUNCTION("IFERROR(FILTER('Currently Exported'!K$3:K$140,EXACT('Currently Exported'!$A$3:$A$140,$A294)), """")"),"")</f>
        <v/>
      </c>
      <c r="L294" s="1" t="str">
        <f ca="1">IFERROR(__xludf.DUMMYFUNCTION("IFERROR(FILTER('Currently Exported'!L$3:L$140,EXACT('Currently Exported'!$A$3:$A$140,$A294)), """")"),"")</f>
        <v/>
      </c>
      <c r="M294" s="1" t="str">
        <f ca="1">IFERROR(__xludf.DUMMYFUNCTION("IFERROR(FILTER('Currently Exported'!M$3:M$140,EXACT('Currently Exported'!$A$3:$A$140,$A294)), """")"),"")</f>
        <v/>
      </c>
      <c r="N294" s="1" t="str">
        <f ca="1">IFERROR(__xludf.DUMMYFUNCTION("IFERROR(FILTER('Currently Exported'!N$3:N$140,EXACT('Currently Exported'!$A$3:$A$140,$A294)), """")"),"")</f>
        <v/>
      </c>
      <c r="O294" s="1" t="str">
        <f ca="1">IFERROR(__xludf.DUMMYFUNCTION("IFERROR(FILTER('Currently Exported'!O$3:O$140,EXACT('Currently Exported'!$A$3:$A$140,$A294)), """")"),"")</f>
        <v/>
      </c>
      <c r="P294" s="1" t="str">
        <f ca="1">IFERROR(__xludf.DUMMYFUNCTION("IFERROR(FILTER('Currently Exported'!P$3:P$140,EXACT('Currently Exported'!$A$3:$A$140,$A294)), """")"),"")</f>
        <v/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IFERROR(__xludf.DUMMYFUNCTION("IFERROR(FILTER('Currently Exported'!B$3:B$140,EXACT('Currently Exported'!$A$3:$A$140,$A295)), """")"),"")</f>
        <v/>
      </c>
      <c r="C295" s="1" t="str">
        <f ca="1">IFERROR(__xludf.DUMMYFUNCTION("IFERROR(FILTER('Currently Exported'!C$3:C$140,EXACT('Currently Exported'!$A$3:$A$140,$A295)), """")"),"")</f>
        <v/>
      </c>
      <c r="D295" s="1" t="str">
        <f ca="1">IFERROR(__xludf.DUMMYFUNCTION("IFERROR(FILTER('Currently Exported'!D$3:D$140,EXACT('Currently Exported'!$A$3:$A$140,$A295)), """")"),"")</f>
        <v/>
      </c>
      <c r="E295" s="1" t="str">
        <f ca="1">IFERROR(__xludf.DUMMYFUNCTION("IFERROR(FILTER('Currently Exported'!E$3:E$140,EXACT('Currently Exported'!$A$3:$A$140,$A295)), """")"),"")</f>
        <v/>
      </c>
      <c r="F295" s="1" t="str">
        <f ca="1">IFERROR(__xludf.DUMMYFUNCTION("IFERROR(FILTER('Currently Exported'!F$3:F$140,EXACT('Currently Exported'!$A$3:$A$140,$A295)), """")"),"")</f>
        <v/>
      </c>
      <c r="G295" s="1" t="str">
        <f ca="1">IFERROR(__xludf.DUMMYFUNCTION("IFERROR(FILTER('Currently Exported'!G$3:G$140,EXACT('Currently Exported'!$A$3:$A$140,$A295)), """")"),"")</f>
        <v/>
      </c>
      <c r="H295" s="1" t="str">
        <f ca="1">IFERROR(__xludf.DUMMYFUNCTION("IFERROR(FILTER('Currently Exported'!H$3:H$140,EXACT('Currently Exported'!$A$3:$A$140,$A295)), """")"),"")</f>
        <v/>
      </c>
      <c r="I295" s="1" t="str">
        <f ca="1">IFERROR(__xludf.DUMMYFUNCTION("IFERROR(FILTER('Currently Exported'!I$3:I$140,EXACT('Currently Exported'!$A$3:$A$140,$A295)), """")"),"")</f>
        <v/>
      </c>
      <c r="J295" s="1" t="str">
        <f ca="1">IFERROR(__xludf.DUMMYFUNCTION("IFERROR(FILTER('Currently Exported'!J$3:J$140,EXACT('Currently Exported'!$A$3:$A$140,$A295)), """")"),"")</f>
        <v/>
      </c>
      <c r="K295" s="1" t="str">
        <f ca="1">IFERROR(__xludf.DUMMYFUNCTION("IFERROR(FILTER('Currently Exported'!K$3:K$140,EXACT('Currently Exported'!$A$3:$A$140,$A295)), """")"),"")</f>
        <v/>
      </c>
      <c r="L295" s="1" t="str">
        <f ca="1">IFERROR(__xludf.DUMMYFUNCTION("IFERROR(FILTER('Currently Exported'!L$3:L$140,EXACT('Currently Exported'!$A$3:$A$140,$A295)), """")"),"")</f>
        <v/>
      </c>
      <c r="M295" s="1" t="str">
        <f ca="1">IFERROR(__xludf.DUMMYFUNCTION("IFERROR(FILTER('Currently Exported'!M$3:M$140,EXACT('Currently Exported'!$A$3:$A$140,$A295)), """")"),"")</f>
        <v/>
      </c>
      <c r="N295" s="1" t="str">
        <f ca="1">IFERROR(__xludf.DUMMYFUNCTION("IFERROR(FILTER('Currently Exported'!N$3:N$140,EXACT('Currently Exported'!$A$3:$A$140,$A295)), """")"),"")</f>
        <v/>
      </c>
      <c r="O295" s="1" t="str">
        <f ca="1">IFERROR(__xludf.DUMMYFUNCTION("IFERROR(FILTER('Currently Exported'!O$3:O$140,EXACT('Currently Exported'!$A$3:$A$140,$A295)), """")"),"")</f>
        <v/>
      </c>
      <c r="P295" s="1" t="str">
        <f ca="1">IFERROR(__xludf.DUMMYFUNCTION("IFERROR(FILTER('Currently Exported'!P$3:P$140,EXACT('Currently Exported'!$A$3:$A$140,$A295)), """")"),"")</f>
        <v/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IFERROR(__xludf.DUMMYFUNCTION("IFERROR(FILTER('Currently Exported'!B$3:B$140,EXACT('Currently Exported'!$A$3:$A$140,$A296)), """")"),"")</f>
        <v/>
      </c>
      <c r="C296" s="1" t="str">
        <f ca="1">IFERROR(__xludf.DUMMYFUNCTION("IFERROR(FILTER('Currently Exported'!C$3:C$140,EXACT('Currently Exported'!$A$3:$A$140,$A296)), """")"),"")</f>
        <v/>
      </c>
      <c r="D296" s="1" t="str">
        <f ca="1">IFERROR(__xludf.DUMMYFUNCTION("IFERROR(FILTER('Currently Exported'!D$3:D$140,EXACT('Currently Exported'!$A$3:$A$140,$A296)), """")"),"")</f>
        <v/>
      </c>
      <c r="E296" s="1" t="str">
        <f ca="1">IFERROR(__xludf.DUMMYFUNCTION("IFERROR(FILTER('Currently Exported'!E$3:E$140,EXACT('Currently Exported'!$A$3:$A$140,$A296)), """")"),"")</f>
        <v/>
      </c>
      <c r="F296" s="1" t="str">
        <f ca="1">IFERROR(__xludf.DUMMYFUNCTION("IFERROR(FILTER('Currently Exported'!F$3:F$140,EXACT('Currently Exported'!$A$3:$A$140,$A296)), """")"),"")</f>
        <v/>
      </c>
      <c r="G296" s="1" t="str">
        <f ca="1">IFERROR(__xludf.DUMMYFUNCTION("IFERROR(FILTER('Currently Exported'!G$3:G$140,EXACT('Currently Exported'!$A$3:$A$140,$A296)), """")"),"")</f>
        <v/>
      </c>
      <c r="H296" s="1" t="str">
        <f ca="1">IFERROR(__xludf.DUMMYFUNCTION("IFERROR(FILTER('Currently Exported'!H$3:H$140,EXACT('Currently Exported'!$A$3:$A$140,$A296)), """")"),"")</f>
        <v/>
      </c>
      <c r="I296" s="1" t="str">
        <f ca="1">IFERROR(__xludf.DUMMYFUNCTION("IFERROR(FILTER('Currently Exported'!I$3:I$140,EXACT('Currently Exported'!$A$3:$A$140,$A296)), """")"),"")</f>
        <v/>
      </c>
      <c r="J296" s="1" t="str">
        <f ca="1">IFERROR(__xludf.DUMMYFUNCTION("IFERROR(FILTER('Currently Exported'!J$3:J$140,EXACT('Currently Exported'!$A$3:$A$140,$A296)), """")"),"")</f>
        <v/>
      </c>
      <c r="K296" s="1" t="str">
        <f ca="1">IFERROR(__xludf.DUMMYFUNCTION("IFERROR(FILTER('Currently Exported'!K$3:K$140,EXACT('Currently Exported'!$A$3:$A$140,$A296)), """")"),"")</f>
        <v/>
      </c>
      <c r="L296" s="1" t="str">
        <f ca="1">IFERROR(__xludf.DUMMYFUNCTION("IFERROR(FILTER('Currently Exported'!L$3:L$140,EXACT('Currently Exported'!$A$3:$A$140,$A296)), """")"),"")</f>
        <v/>
      </c>
      <c r="M296" s="1" t="str">
        <f ca="1">IFERROR(__xludf.DUMMYFUNCTION("IFERROR(FILTER('Currently Exported'!M$3:M$140,EXACT('Currently Exported'!$A$3:$A$140,$A296)), """")"),"")</f>
        <v/>
      </c>
      <c r="N296" s="1" t="str">
        <f ca="1">IFERROR(__xludf.DUMMYFUNCTION("IFERROR(FILTER('Currently Exported'!N$3:N$140,EXACT('Currently Exported'!$A$3:$A$140,$A296)), """")"),"")</f>
        <v/>
      </c>
      <c r="O296" s="1" t="str">
        <f ca="1">IFERROR(__xludf.DUMMYFUNCTION("IFERROR(FILTER('Currently Exported'!O$3:O$140,EXACT('Currently Exported'!$A$3:$A$140,$A296)), """")"),"")</f>
        <v/>
      </c>
      <c r="P296" s="1" t="str">
        <f ca="1">IFERROR(__xludf.DUMMYFUNCTION("IFERROR(FILTER('Currently Exported'!P$3:P$140,EXACT('Currently Exported'!$A$3:$A$140,$A296)), """")"),"")</f>
        <v/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IFERROR(__xludf.DUMMYFUNCTION("IFERROR(FILTER('Currently Exported'!B$3:B$140,EXACT('Currently Exported'!$A$3:$A$140,$A297)), """")"),"")</f>
        <v/>
      </c>
      <c r="C297" s="1" t="str">
        <f ca="1">IFERROR(__xludf.DUMMYFUNCTION("IFERROR(FILTER('Currently Exported'!C$3:C$140,EXACT('Currently Exported'!$A$3:$A$140,$A297)), """")"),"")</f>
        <v/>
      </c>
      <c r="D297" s="1" t="str">
        <f ca="1">IFERROR(__xludf.DUMMYFUNCTION("IFERROR(FILTER('Currently Exported'!D$3:D$140,EXACT('Currently Exported'!$A$3:$A$140,$A297)), """")"),"")</f>
        <v/>
      </c>
      <c r="E297" s="1" t="str">
        <f ca="1">IFERROR(__xludf.DUMMYFUNCTION("IFERROR(FILTER('Currently Exported'!E$3:E$140,EXACT('Currently Exported'!$A$3:$A$140,$A297)), """")"),"")</f>
        <v/>
      </c>
      <c r="F297" s="1" t="str">
        <f ca="1">IFERROR(__xludf.DUMMYFUNCTION("IFERROR(FILTER('Currently Exported'!F$3:F$140,EXACT('Currently Exported'!$A$3:$A$140,$A297)), """")"),"")</f>
        <v/>
      </c>
      <c r="G297" s="1" t="str">
        <f ca="1">IFERROR(__xludf.DUMMYFUNCTION("IFERROR(FILTER('Currently Exported'!G$3:G$140,EXACT('Currently Exported'!$A$3:$A$140,$A297)), """")"),"")</f>
        <v/>
      </c>
      <c r="H297" s="1" t="str">
        <f ca="1">IFERROR(__xludf.DUMMYFUNCTION("IFERROR(FILTER('Currently Exported'!H$3:H$140,EXACT('Currently Exported'!$A$3:$A$140,$A297)), """")"),"")</f>
        <v/>
      </c>
      <c r="I297" s="1" t="str">
        <f ca="1">IFERROR(__xludf.DUMMYFUNCTION("IFERROR(FILTER('Currently Exported'!I$3:I$140,EXACT('Currently Exported'!$A$3:$A$140,$A297)), """")"),"")</f>
        <v/>
      </c>
      <c r="J297" s="1" t="str">
        <f ca="1">IFERROR(__xludf.DUMMYFUNCTION("IFERROR(FILTER('Currently Exported'!J$3:J$140,EXACT('Currently Exported'!$A$3:$A$140,$A297)), """")"),"")</f>
        <v/>
      </c>
      <c r="K297" s="1" t="str">
        <f ca="1">IFERROR(__xludf.DUMMYFUNCTION("IFERROR(FILTER('Currently Exported'!K$3:K$140,EXACT('Currently Exported'!$A$3:$A$140,$A297)), """")"),"")</f>
        <v/>
      </c>
      <c r="L297" s="1" t="str">
        <f ca="1">IFERROR(__xludf.DUMMYFUNCTION("IFERROR(FILTER('Currently Exported'!L$3:L$140,EXACT('Currently Exported'!$A$3:$A$140,$A297)), """")"),"")</f>
        <v/>
      </c>
      <c r="M297" s="1" t="str">
        <f ca="1">IFERROR(__xludf.DUMMYFUNCTION("IFERROR(FILTER('Currently Exported'!M$3:M$140,EXACT('Currently Exported'!$A$3:$A$140,$A297)), """")"),"")</f>
        <v/>
      </c>
      <c r="N297" s="1" t="str">
        <f ca="1">IFERROR(__xludf.DUMMYFUNCTION("IFERROR(FILTER('Currently Exported'!N$3:N$140,EXACT('Currently Exported'!$A$3:$A$140,$A297)), """")"),"")</f>
        <v/>
      </c>
      <c r="O297" s="1" t="str">
        <f ca="1">IFERROR(__xludf.DUMMYFUNCTION("IFERROR(FILTER('Currently Exported'!O$3:O$140,EXACT('Currently Exported'!$A$3:$A$140,$A297)), """")"),"")</f>
        <v/>
      </c>
      <c r="P297" s="1" t="str">
        <f ca="1">IFERROR(__xludf.DUMMYFUNCTION("IFERROR(FILTER('Currently Exported'!P$3:P$140,EXACT('Currently Exported'!$A$3:$A$140,$A297)), """")"),"")</f>
        <v/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IFERROR(__xludf.DUMMYFUNCTION("IFERROR(FILTER('Currently Exported'!B$3:B$140,EXACT('Currently Exported'!$A$3:$A$140,$A298)), """")"),"")</f>
        <v/>
      </c>
      <c r="C298" s="1" t="str">
        <f ca="1">IFERROR(__xludf.DUMMYFUNCTION("IFERROR(FILTER('Currently Exported'!C$3:C$140,EXACT('Currently Exported'!$A$3:$A$140,$A298)), """")"),"")</f>
        <v/>
      </c>
      <c r="D298" s="1" t="str">
        <f ca="1">IFERROR(__xludf.DUMMYFUNCTION("IFERROR(FILTER('Currently Exported'!D$3:D$140,EXACT('Currently Exported'!$A$3:$A$140,$A298)), """")"),"")</f>
        <v/>
      </c>
      <c r="E298" s="1" t="str">
        <f ca="1">IFERROR(__xludf.DUMMYFUNCTION("IFERROR(FILTER('Currently Exported'!E$3:E$140,EXACT('Currently Exported'!$A$3:$A$140,$A298)), """")"),"")</f>
        <v/>
      </c>
      <c r="F298" s="1" t="str">
        <f ca="1">IFERROR(__xludf.DUMMYFUNCTION("IFERROR(FILTER('Currently Exported'!F$3:F$140,EXACT('Currently Exported'!$A$3:$A$140,$A298)), """")"),"")</f>
        <v/>
      </c>
      <c r="G298" s="1" t="str">
        <f ca="1">IFERROR(__xludf.DUMMYFUNCTION("IFERROR(FILTER('Currently Exported'!G$3:G$140,EXACT('Currently Exported'!$A$3:$A$140,$A298)), """")"),"")</f>
        <v/>
      </c>
      <c r="H298" s="1" t="str">
        <f ca="1">IFERROR(__xludf.DUMMYFUNCTION("IFERROR(FILTER('Currently Exported'!H$3:H$140,EXACT('Currently Exported'!$A$3:$A$140,$A298)), """")"),"")</f>
        <v/>
      </c>
      <c r="I298" s="1" t="str">
        <f ca="1">IFERROR(__xludf.DUMMYFUNCTION("IFERROR(FILTER('Currently Exported'!I$3:I$140,EXACT('Currently Exported'!$A$3:$A$140,$A298)), """")"),"")</f>
        <v/>
      </c>
      <c r="J298" s="1" t="str">
        <f ca="1">IFERROR(__xludf.DUMMYFUNCTION("IFERROR(FILTER('Currently Exported'!J$3:J$140,EXACT('Currently Exported'!$A$3:$A$140,$A298)), """")"),"")</f>
        <v/>
      </c>
      <c r="K298" s="1" t="str">
        <f ca="1">IFERROR(__xludf.DUMMYFUNCTION("IFERROR(FILTER('Currently Exported'!K$3:K$140,EXACT('Currently Exported'!$A$3:$A$140,$A298)), """")"),"")</f>
        <v/>
      </c>
      <c r="L298" s="1" t="str">
        <f ca="1">IFERROR(__xludf.DUMMYFUNCTION("IFERROR(FILTER('Currently Exported'!L$3:L$140,EXACT('Currently Exported'!$A$3:$A$140,$A298)), """")"),"")</f>
        <v/>
      </c>
      <c r="M298" s="1" t="str">
        <f ca="1">IFERROR(__xludf.DUMMYFUNCTION("IFERROR(FILTER('Currently Exported'!M$3:M$140,EXACT('Currently Exported'!$A$3:$A$140,$A298)), """")"),"")</f>
        <v/>
      </c>
      <c r="N298" s="1" t="str">
        <f ca="1">IFERROR(__xludf.DUMMYFUNCTION("IFERROR(FILTER('Currently Exported'!N$3:N$140,EXACT('Currently Exported'!$A$3:$A$140,$A298)), """")"),"")</f>
        <v/>
      </c>
      <c r="O298" s="1" t="str">
        <f ca="1">IFERROR(__xludf.DUMMYFUNCTION("IFERROR(FILTER('Currently Exported'!O$3:O$140,EXACT('Currently Exported'!$A$3:$A$140,$A298)), """")"),"")</f>
        <v/>
      </c>
      <c r="P298" s="1" t="str">
        <f ca="1">IFERROR(__xludf.DUMMYFUNCTION("IFERROR(FILTER('Currently Exported'!P$3:P$140,EXACT('Currently Exported'!$A$3:$A$140,$A298)), """")"),"")</f>
        <v/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IFERROR(__xludf.DUMMYFUNCTION("IFERROR(FILTER('Currently Exported'!B$3:B$140,EXACT('Currently Exported'!$A$3:$A$140,$A299)), """")"),"")</f>
        <v/>
      </c>
      <c r="C299" s="1" t="str">
        <f ca="1">IFERROR(__xludf.DUMMYFUNCTION("IFERROR(FILTER('Currently Exported'!C$3:C$140,EXACT('Currently Exported'!$A$3:$A$140,$A299)), """")"),"")</f>
        <v/>
      </c>
      <c r="D299" s="1" t="str">
        <f ca="1">IFERROR(__xludf.DUMMYFUNCTION("IFERROR(FILTER('Currently Exported'!D$3:D$140,EXACT('Currently Exported'!$A$3:$A$140,$A299)), """")"),"")</f>
        <v/>
      </c>
      <c r="E299" s="1" t="str">
        <f ca="1">IFERROR(__xludf.DUMMYFUNCTION("IFERROR(FILTER('Currently Exported'!E$3:E$140,EXACT('Currently Exported'!$A$3:$A$140,$A299)), """")"),"")</f>
        <v/>
      </c>
      <c r="F299" s="1" t="str">
        <f ca="1">IFERROR(__xludf.DUMMYFUNCTION("IFERROR(FILTER('Currently Exported'!F$3:F$140,EXACT('Currently Exported'!$A$3:$A$140,$A299)), """")"),"")</f>
        <v/>
      </c>
      <c r="G299" s="1" t="str">
        <f ca="1">IFERROR(__xludf.DUMMYFUNCTION("IFERROR(FILTER('Currently Exported'!G$3:G$140,EXACT('Currently Exported'!$A$3:$A$140,$A299)), """")"),"")</f>
        <v/>
      </c>
      <c r="H299" s="1" t="str">
        <f ca="1">IFERROR(__xludf.DUMMYFUNCTION("IFERROR(FILTER('Currently Exported'!H$3:H$140,EXACT('Currently Exported'!$A$3:$A$140,$A299)), """")"),"")</f>
        <v/>
      </c>
      <c r="I299" s="1" t="str">
        <f ca="1">IFERROR(__xludf.DUMMYFUNCTION("IFERROR(FILTER('Currently Exported'!I$3:I$140,EXACT('Currently Exported'!$A$3:$A$140,$A299)), """")"),"")</f>
        <v/>
      </c>
      <c r="J299" s="1" t="str">
        <f ca="1">IFERROR(__xludf.DUMMYFUNCTION("IFERROR(FILTER('Currently Exported'!J$3:J$140,EXACT('Currently Exported'!$A$3:$A$140,$A299)), """")"),"")</f>
        <v/>
      </c>
      <c r="K299" s="1" t="str">
        <f ca="1">IFERROR(__xludf.DUMMYFUNCTION("IFERROR(FILTER('Currently Exported'!K$3:K$140,EXACT('Currently Exported'!$A$3:$A$140,$A299)), """")"),"")</f>
        <v/>
      </c>
      <c r="L299" s="1" t="str">
        <f ca="1">IFERROR(__xludf.DUMMYFUNCTION("IFERROR(FILTER('Currently Exported'!L$3:L$140,EXACT('Currently Exported'!$A$3:$A$140,$A299)), """")"),"")</f>
        <v/>
      </c>
      <c r="M299" s="1" t="str">
        <f ca="1">IFERROR(__xludf.DUMMYFUNCTION("IFERROR(FILTER('Currently Exported'!M$3:M$140,EXACT('Currently Exported'!$A$3:$A$140,$A299)), """")"),"")</f>
        <v/>
      </c>
      <c r="N299" s="1" t="str">
        <f ca="1">IFERROR(__xludf.DUMMYFUNCTION("IFERROR(FILTER('Currently Exported'!N$3:N$140,EXACT('Currently Exported'!$A$3:$A$140,$A299)), """")"),"")</f>
        <v/>
      </c>
      <c r="O299" s="1" t="str">
        <f ca="1">IFERROR(__xludf.DUMMYFUNCTION("IFERROR(FILTER('Currently Exported'!O$3:O$140,EXACT('Currently Exported'!$A$3:$A$140,$A299)), """")"),"")</f>
        <v/>
      </c>
      <c r="P299" s="1" t="str">
        <f ca="1">IFERROR(__xludf.DUMMYFUNCTION("IFERROR(FILTER('Currently Exported'!P$3:P$140,EXACT('Currently Exported'!$A$3:$A$140,$A299)), """")"),"")</f>
        <v/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IFERROR(__xludf.DUMMYFUNCTION("IFERROR(FILTER('Currently Exported'!B$3:B$140,EXACT('Currently Exported'!$A$3:$A$140,$A300)), """")"),"")</f>
        <v/>
      </c>
      <c r="C300" s="1" t="str">
        <f ca="1">IFERROR(__xludf.DUMMYFUNCTION("IFERROR(FILTER('Currently Exported'!C$3:C$140,EXACT('Currently Exported'!$A$3:$A$140,$A300)), """")"),"")</f>
        <v/>
      </c>
      <c r="D300" s="1" t="str">
        <f ca="1">IFERROR(__xludf.DUMMYFUNCTION("IFERROR(FILTER('Currently Exported'!D$3:D$140,EXACT('Currently Exported'!$A$3:$A$140,$A300)), """")"),"")</f>
        <v/>
      </c>
      <c r="E300" s="1" t="str">
        <f ca="1">IFERROR(__xludf.DUMMYFUNCTION("IFERROR(FILTER('Currently Exported'!E$3:E$140,EXACT('Currently Exported'!$A$3:$A$140,$A300)), """")"),"")</f>
        <v/>
      </c>
      <c r="F300" s="1" t="str">
        <f ca="1">IFERROR(__xludf.DUMMYFUNCTION("IFERROR(FILTER('Currently Exported'!F$3:F$140,EXACT('Currently Exported'!$A$3:$A$140,$A300)), """")"),"")</f>
        <v/>
      </c>
      <c r="G300" s="1" t="str">
        <f ca="1">IFERROR(__xludf.DUMMYFUNCTION("IFERROR(FILTER('Currently Exported'!G$3:G$140,EXACT('Currently Exported'!$A$3:$A$140,$A300)), """")"),"")</f>
        <v/>
      </c>
      <c r="H300" s="1" t="str">
        <f ca="1">IFERROR(__xludf.DUMMYFUNCTION("IFERROR(FILTER('Currently Exported'!H$3:H$140,EXACT('Currently Exported'!$A$3:$A$140,$A300)), """")"),"")</f>
        <v/>
      </c>
      <c r="I300" s="1" t="str">
        <f ca="1">IFERROR(__xludf.DUMMYFUNCTION("IFERROR(FILTER('Currently Exported'!I$3:I$140,EXACT('Currently Exported'!$A$3:$A$140,$A300)), """")"),"")</f>
        <v/>
      </c>
      <c r="J300" s="1" t="str">
        <f ca="1">IFERROR(__xludf.DUMMYFUNCTION("IFERROR(FILTER('Currently Exported'!J$3:J$140,EXACT('Currently Exported'!$A$3:$A$140,$A300)), """")"),"")</f>
        <v/>
      </c>
      <c r="K300" s="1" t="str">
        <f ca="1">IFERROR(__xludf.DUMMYFUNCTION("IFERROR(FILTER('Currently Exported'!K$3:K$140,EXACT('Currently Exported'!$A$3:$A$140,$A300)), """")"),"")</f>
        <v/>
      </c>
      <c r="L300" s="1" t="str">
        <f ca="1">IFERROR(__xludf.DUMMYFUNCTION("IFERROR(FILTER('Currently Exported'!L$3:L$140,EXACT('Currently Exported'!$A$3:$A$140,$A300)), """")"),"")</f>
        <v/>
      </c>
      <c r="M300" s="1" t="str">
        <f ca="1">IFERROR(__xludf.DUMMYFUNCTION("IFERROR(FILTER('Currently Exported'!M$3:M$140,EXACT('Currently Exported'!$A$3:$A$140,$A300)), """")"),"")</f>
        <v/>
      </c>
      <c r="N300" s="1" t="str">
        <f ca="1">IFERROR(__xludf.DUMMYFUNCTION("IFERROR(FILTER('Currently Exported'!N$3:N$140,EXACT('Currently Exported'!$A$3:$A$140,$A300)), """")"),"")</f>
        <v/>
      </c>
      <c r="O300" s="1" t="str">
        <f ca="1">IFERROR(__xludf.DUMMYFUNCTION("IFERROR(FILTER('Currently Exported'!O$3:O$140,EXACT('Currently Exported'!$A$3:$A$140,$A300)), """")"),"")</f>
        <v/>
      </c>
      <c r="P300" s="1" t="str">
        <f ca="1">IFERROR(__xludf.DUMMYFUNCTION("IFERROR(FILTER('Currently Exported'!P$3:P$140,EXACT('Currently Exported'!$A$3:$A$140,$A300)), """")"),"")</f>
        <v/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IFERROR(__xludf.DUMMYFUNCTION("IFERROR(FILTER('Currently Exported'!B$3:B$140,EXACT('Currently Exported'!$A$3:$A$140,$A301)), """")"),"")</f>
        <v/>
      </c>
      <c r="C301" s="1" t="str">
        <f ca="1">IFERROR(__xludf.DUMMYFUNCTION("IFERROR(FILTER('Currently Exported'!C$3:C$140,EXACT('Currently Exported'!$A$3:$A$140,$A301)), """")"),"")</f>
        <v/>
      </c>
      <c r="D301" s="1" t="str">
        <f ca="1">IFERROR(__xludf.DUMMYFUNCTION("IFERROR(FILTER('Currently Exported'!D$3:D$140,EXACT('Currently Exported'!$A$3:$A$140,$A301)), """")"),"")</f>
        <v/>
      </c>
      <c r="E301" s="1" t="str">
        <f ca="1">IFERROR(__xludf.DUMMYFUNCTION("IFERROR(FILTER('Currently Exported'!E$3:E$140,EXACT('Currently Exported'!$A$3:$A$140,$A301)), """")"),"")</f>
        <v/>
      </c>
      <c r="F301" s="1" t="str">
        <f ca="1">IFERROR(__xludf.DUMMYFUNCTION("IFERROR(FILTER('Currently Exported'!F$3:F$140,EXACT('Currently Exported'!$A$3:$A$140,$A301)), """")"),"")</f>
        <v/>
      </c>
      <c r="G301" s="1" t="str">
        <f ca="1">IFERROR(__xludf.DUMMYFUNCTION("IFERROR(FILTER('Currently Exported'!G$3:G$140,EXACT('Currently Exported'!$A$3:$A$140,$A301)), """")"),"")</f>
        <v/>
      </c>
      <c r="H301" s="1" t="str">
        <f ca="1">IFERROR(__xludf.DUMMYFUNCTION("IFERROR(FILTER('Currently Exported'!H$3:H$140,EXACT('Currently Exported'!$A$3:$A$140,$A301)), """")"),"")</f>
        <v/>
      </c>
      <c r="I301" s="1" t="str">
        <f ca="1">IFERROR(__xludf.DUMMYFUNCTION("IFERROR(FILTER('Currently Exported'!I$3:I$140,EXACT('Currently Exported'!$A$3:$A$140,$A301)), """")"),"")</f>
        <v/>
      </c>
      <c r="J301" s="1" t="str">
        <f ca="1">IFERROR(__xludf.DUMMYFUNCTION("IFERROR(FILTER('Currently Exported'!J$3:J$140,EXACT('Currently Exported'!$A$3:$A$140,$A301)), """")"),"")</f>
        <v/>
      </c>
      <c r="K301" s="1" t="str">
        <f ca="1">IFERROR(__xludf.DUMMYFUNCTION("IFERROR(FILTER('Currently Exported'!K$3:K$140,EXACT('Currently Exported'!$A$3:$A$140,$A301)), """")"),"")</f>
        <v/>
      </c>
      <c r="L301" s="1" t="str">
        <f ca="1">IFERROR(__xludf.DUMMYFUNCTION("IFERROR(FILTER('Currently Exported'!L$3:L$140,EXACT('Currently Exported'!$A$3:$A$140,$A301)), """")"),"")</f>
        <v/>
      </c>
      <c r="M301" s="1" t="str">
        <f ca="1">IFERROR(__xludf.DUMMYFUNCTION("IFERROR(FILTER('Currently Exported'!M$3:M$140,EXACT('Currently Exported'!$A$3:$A$140,$A301)), """")"),"")</f>
        <v/>
      </c>
      <c r="N301" s="1" t="str">
        <f ca="1">IFERROR(__xludf.DUMMYFUNCTION("IFERROR(FILTER('Currently Exported'!N$3:N$140,EXACT('Currently Exported'!$A$3:$A$140,$A301)), """")"),"")</f>
        <v/>
      </c>
      <c r="O301" s="1" t="str">
        <f ca="1">IFERROR(__xludf.DUMMYFUNCTION("IFERROR(FILTER('Currently Exported'!O$3:O$140,EXACT('Currently Exported'!$A$3:$A$140,$A301)), """")"),"")</f>
        <v/>
      </c>
      <c r="P301" s="1" t="str">
        <f ca="1">IFERROR(__xludf.DUMMYFUNCTION("IFERROR(FILTER('Currently Exported'!P$3:P$140,EXACT('Currently Exported'!$A$3:$A$140,$A301)), """")"),"")</f>
        <v/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IFERROR(__xludf.DUMMYFUNCTION("IFERROR(FILTER('Currently Exported'!B$3:B$140,EXACT('Currently Exported'!$A$3:$A$140,$A302)), """")"),"")</f>
        <v/>
      </c>
      <c r="C302" s="1" t="str">
        <f ca="1">IFERROR(__xludf.DUMMYFUNCTION("IFERROR(FILTER('Currently Exported'!C$3:C$140,EXACT('Currently Exported'!$A$3:$A$140,$A302)), """")"),"")</f>
        <v/>
      </c>
      <c r="D302" s="1" t="str">
        <f ca="1">IFERROR(__xludf.DUMMYFUNCTION("IFERROR(FILTER('Currently Exported'!D$3:D$140,EXACT('Currently Exported'!$A$3:$A$140,$A302)), """")"),"")</f>
        <v/>
      </c>
      <c r="E302" s="1" t="str">
        <f ca="1">IFERROR(__xludf.DUMMYFUNCTION("IFERROR(FILTER('Currently Exported'!E$3:E$140,EXACT('Currently Exported'!$A$3:$A$140,$A302)), """")"),"")</f>
        <v/>
      </c>
      <c r="F302" s="1" t="str">
        <f ca="1">IFERROR(__xludf.DUMMYFUNCTION("IFERROR(FILTER('Currently Exported'!F$3:F$140,EXACT('Currently Exported'!$A$3:$A$140,$A302)), """")"),"")</f>
        <v/>
      </c>
      <c r="G302" s="1" t="str">
        <f ca="1">IFERROR(__xludf.DUMMYFUNCTION("IFERROR(FILTER('Currently Exported'!G$3:G$140,EXACT('Currently Exported'!$A$3:$A$140,$A302)), """")"),"")</f>
        <v/>
      </c>
      <c r="H302" s="1" t="str">
        <f ca="1">IFERROR(__xludf.DUMMYFUNCTION("IFERROR(FILTER('Currently Exported'!H$3:H$140,EXACT('Currently Exported'!$A$3:$A$140,$A302)), """")"),"")</f>
        <v/>
      </c>
      <c r="I302" s="1" t="str">
        <f ca="1">IFERROR(__xludf.DUMMYFUNCTION("IFERROR(FILTER('Currently Exported'!I$3:I$140,EXACT('Currently Exported'!$A$3:$A$140,$A302)), """")"),"")</f>
        <v/>
      </c>
      <c r="J302" s="1" t="str">
        <f ca="1">IFERROR(__xludf.DUMMYFUNCTION("IFERROR(FILTER('Currently Exported'!J$3:J$140,EXACT('Currently Exported'!$A$3:$A$140,$A302)), """")"),"")</f>
        <v/>
      </c>
      <c r="K302" s="1" t="str">
        <f ca="1">IFERROR(__xludf.DUMMYFUNCTION("IFERROR(FILTER('Currently Exported'!K$3:K$140,EXACT('Currently Exported'!$A$3:$A$140,$A302)), """")"),"")</f>
        <v/>
      </c>
      <c r="L302" s="1" t="str">
        <f ca="1">IFERROR(__xludf.DUMMYFUNCTION("IFERROR(FILTER('Currently Exported'!L$3:L$140,EXACT('Currently Exported'!$A$3:$A$140,$A302)), """")"),"")</f>
        <v/>
      </c>
      <c r="M302" s="1" t="str">
        <f ca="1">IFERROR(__xludf.DUMMYFUNCTION("IFERROR(FILTER('Currently Exported'!M$3:M$140,EXACT('Currently Exported'!$A$3:$A$140,$A302)), """")"),"")</f>
        <v/>
      </c>
      <c r="N302" s="1" t="str">
        <f ca="1">IFERROR(__xludf.DUMMYFUNCTION("IFERROR(FILTER('Currently Exported'!N$3:N$140,EXACT('Currently Exported'!$A$3:$A$140,$A302)), """")"),"")</f>
        <v/>
      </c>
      <c r="O302" s="1" t="str">
        <f ca="1">IFERROR(__xludf.DUMMYFUNCTION("IFERROR(FILTER('Currently Exported'!O$3:O$140,EXACT('Currently Exported'!$A$3:$A$140,$A302)), """")"),"")</f>
        <v/>
      </c>
      <c r="P302" s="1" t="str">
        <f ca="1">IFERROR(__xludf.DUMMYFUNCTION("IFERROR(FILTER('Currently Exported'!P$3:P$140,EXACT('Currently Exported'!$A$3:$A$140,$A302)), """")"),"")</f>
        <v/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IFERROR(__xludf.DUMMYFUNCTION("IFERROR(FILTER('Currently Exported'!B$3:B$140,EXACT('Currently Exported'!$A$3:$A$140,$A303)), """")"),"")</f>
        <v/>
      </c>
      <c r="C303" s="1" t="str">
        <f ca="1">IFERROR(__xludf.DUMMYFUNCTION("IFERROR(FILTER('Currently Exported'!C$3:C$140,EXACT('Currently Exported'!$A$3:$A$140,$A303)), """")"),"")</f>
        <v/>
      </c>
      <c r="D303" s="1" t="str">
        <f ca="1">IFERROR(__xludf.DUMMYFUNCTION("IFERROR(FILTER('Currently Exported'!D$3:D$140,EXACT('Currently Exported'!$A$3:$A$140,$A303)), """")"),"")</f>
        <v/>
      </c>
      <c r="E303" s="1" t="str">
        <f ca="1">IFERROR(__xludf.DUMMYFUNCTION("IFERROR(FILTER('Currently Exported'!E$3:E$140,EXACT('Currently Exported'!$A$3:$A$140,$A303)), """")"),"")</f>
        <v/>
      </c>
      <c r="F303" s="1" t="str">
        <f ca="1">IFERROR(__xludf.DUMMYFUNCTION("IFERROR(FILTER('Currently Exported'!F$3:F$140,EXACT('Currently Exported'!$A$3:$A$140,$A303)), """")"),"")</f>
        <v/>
      </c>
      <c r="G303" s="1" t="str">
        <f ca="1">IFERROR(__xludf.DUMMYFUNCTION("IFERROR(FILTER('Currently Exported'!G$3:G$140,EXACT('Currently Exported'!$A$3:$A$140,$A303)), """")"),"")</f>
        <v/>
      </c>
      <c r="H303" s="1" t="str">
        <f ca="1">IFERROR(__xludf.DUMMYFUNCTION("IFERROR(FILTER('Currently Exported'!H$3:H$140,EXACT('Currently Exported'!$A$3:$A$140,$A303)), """")"),"")</f>
        <v/>
      </c>
      <c r="I303" s="1" t="str">
        <f ca="1">IFERROR(__xludf.DUMMYFUNCTION("IFERROR(FILTER('Currently Exported'!I$3:I$140,EXACT('Currently Exported'!$A$3:$A$140,$A303)), """")"),"")</f>
        <v/>
      </c>
      <c r="J303" s="1" t="str">
        <f ca="1">IFERROR(__xludf.DUMMYFUNCTION("IFERROR(FILTER('Currently Exported'!J$3:J$140,EXACT('Currently Exported'!$A$3:$A$140,$A303)), """")"),"")</f>
        <v/>
      </c>
      <c r="K303" s="1" t="str">
        <f ca="1">IFERROR(__xludf.DUMMYFUNCTION("IFERROR(FILTER('Currently Exported'!K$3:K$140,EXACT('Currently Exported'!$A$3:$A$140,$A303)), """")"),"")</f>
        <v/>
      </c>
      <c r="L303" s="1" t="str">
        <f ca="1">IFERROR(__xludf.DUMMYFUNCTION("IFERROR(FILTER('Currently Exported'!L$3:L$140,EXACT('Currently Exported'!$A$3:$A$140,$A303)), """")"),"")</f>
        <v/>
      </c>
      <c r="M303" s="1" t="str">
        <f ca="1">IFERROR(__xludf.DUMMYFUNCTION("IFERROR(FILTER('Currently Exported'!M$3:M$140,EXACT('Currently Exported'!$A$3:$A$140,$A303)), """")"),"")</f>
        <v/>
      </c>
      <c r="N303" s="1" t="str">
        <f ca="1">IFERROR(__xludf.DUMMYFUNCTION("IFERROR(FILTER('Currently Exported'!N$3:N$140,EXACT('Currently Exported'!$A$3:$A$140,$A303)), """")"),"")</f>
        <v/>
      </c>
      <c r="O303" s="1" t="str">
        <f ca="1">IFERROR(__xludf.DUMMYFUNCTION("IFERROR(FILTER('Currently Exported'!O$3:O$140,EXACT('Currently Exported'!$A$3:$A$140,$A303)), """")"),"")</f>
        <v/>
      </c>
      <c r="P303" s="1" t="str">
        <f ca="1">IFERROR(__xludf.DUMMYFUNCTION("IFERROR(FILTER('Currently Exported'!P$3:P$140,EXACT('Currently Exported'!$A$3:$A$140,$A303)), """")"),"")</f>
        <v/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IFERROR(__xludf.DUMMYFUNCTION("IFERROR(FILTER('Currently Exported'!B$3:B$140,EXACT('Currently Exported'!$A$3:$A$140,$A304)), """")"),"")</f>
        <v/>
      </c>
      <c r="C304" s="1" t="str">
        <f ca="1">IFERROR(__xludf.DUMMYFUNCTION("IFERROR(FILTER('Currently Exported'!C$3:C$140,EXACT('Currently Exported'!$A$3:$A$140,$A304)), """")"),"")</f>
        <v/>
      </c>
      <c r="D304" s="1" t="str">
        <f ca="1">IFERROR(__xludf.DUMMYFUNCTION("IFERROR(FILTER('Currently Exported'!D$3:D$140,EXACT('Currently Exported'!$A$3:$A$140,$A304)), """")"),"")</f>
        <v/>
      </c>
      <c r="E304" s="1" t="str">
        <f ca="1">IFERROR(__xludf.DUMMYFUNCTION("IFERROR(FILTER('Currently Exported'!E$3:E$140,EXACT('Currently Exported'!$A$3:$A$140,$A304)), """")"),"")</f>
        <v/>
      </c>
      <c r="F304" s="1" t="str">
        <f ca="1">IFERROR(__xludf.DUMMYFUNCTION("IFERROR(FILTER('Currently Exported'!F$3:F$140,EXACT('Currently Exported'!$A$3:$A$140,$A304)), """")"),"")</f>
        <v/>
      </c>
      <c r="G304" s="1" t="str">
        <f ca="1">IFERROR(__xludf.DUMMYFUNCTION("IFERROR(FILTER('Currently Exported'!G$3:G$140,EXACT('Currently Exported'!$A$3:$A$140,$A304)), """")"),"")</f>
        <v/>
      </c>
      <c r="H304" s="1" t="str">
        <f ca="1">IFERROR(__xludf.DUMMYFUNCTION("IFERROR(FILTER('Currently Exported'!H$3:H$140,EXACT('Currently Exported'!$A$3:$A$140,$A304)), """")"),"")</f>
        <v/>
      </c>
      <c r="I304" s="1" t="str">
        <f ca="1">IFERROR(__xludf.DUMMYFUNCTION("IFERROR(FILTER('Currently Exported'!I$3:I$140,EXACT('Currently Exported'!$A$3:$A$140,$A304)), """")"),"")</f>
        <v/>
      </c>
      <c r="J304" s="1" t="str">
        <f ca="1">IFERROR(__xludf.DUMMYFUNCTION("IFERROR(FILTER('Currently Exported'!J$3:J$140,EXACT('Currently Exported'!$A$3:$A$140,$A304)), """")"),"")</f>
        <v/>
      </c>
      <c r="K304" s="1" t="str">
        <f ca="1">IFERROR(__xludf.DUMMYFUNCTION("IFERROR(FILTER('Currently Exported'!K$3:K$140,EXACT('Currently Exported'!$A$3:$A$140,$A304)), """")"),"")</f>
        <v/>
      </c>
      <c r="L304" s="1" t="str">
        <f ca="1">IFERROR(__xludf.DUMMYFUNCTION("IFERROR(FILTER('Currently Exported'!L$3:L$140,EXACT('Currently Exported'!$A$3:$A$140,$A304)), """")"),"")</f>
        <v/>
      </c>
      <c r="M304" s="1" t="str">
        <f ca="1">IFERROR(__xludf.DUMMYFUNCTION("IFERROR(FILTER('Currently Exported'!M$3:M$140,EXACT('Currently Exported'!$A$3:$A$140,$A304)), """")"),"")</f>
        <v/>
      </c>
      <c r="N304" s="1" t="str">
        <f ca="1">IFERROR(__xludf.DUMMYFUNCTION("IFERROR(FILTER('Currently Exported'!N$3:N$140,EXACT('Currently Exported'!$A$3:$A$140,$A304)), """")"),"")</f>
        <v/>
      </c>
      <c r="O304" s="1" t="str">
        <f ca="1">IFERROR(__xludf.DUMMYFUNCTION("IFERROR(FILTER('Currently Exported'!O$3:O$140,EXACT('Currently Exported'!$A$3:$A$140,$A304)), """")"),"")</f>
        <v/>
      </c>
      <c r="P304" s="1" t="str">
        <f ca="1">IFERROR(__xludf.DUMMYFUNCTION("IFERROR(FILTER('Currently Exported'!P$3:P$140,EXACT('Currently Exported'!$A$3:$A$140,$A304)), """")"),"")</f>
        <v/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IFERROR(__xludf.DUMMYFUNCTION("IFERROR(FILTER('Currently Exported'!B$3:B$140,EXACT('Currently Exported'!$A$3:$A$140,$A305)), """")"),"")</f>
        <v/>
      </c>
      <c r="C305" s="1" t="str">
        <f ca="1">IFERROR(__xludf.DUMMYFUNCTION("IFERROR(FILTER('Currently Exported'!C$3:C$140,EXACT('Currently Exported'!$A$3:$A$140,$A305)), """")"),"")</f>
        <v/>
      </c>
      <c r="D305" s="1" t="str">
        <f ca="1">IFERROR(__xludf.DUMMYFUNCTION("IFERROR(FILTER('Currently Exported'!D$3:D$140,EXACT('Currently Exported'!$A$3:$A$140,$A305)), """")"),"")</f>
        <v/>
      </c>
      <c r="E305" s="1" t="str">
        <f ca="1">IFERROR(__xludf.DUMMYFUNCTION("IFERROR(FILTER('Currently Exported'!E$3:E$140,EXACT('Currently Exported'!$A$3:$A$140,$A305)), """")"),"")</f>
        <v/>
      </c>
      <c r="F305" s="1" t="str">
        <f ca="1">IFERROR(__xludf.DUMMYFUNCTION("IFERROR(FILTER('Currently Exported'!F$3:F$140,EXACT('Currently Exported'!$A$3:$A$140,$A305)), """")"),"")</f>
        <v/>
      </c>
      <c r="G305" s="1" t="str">
        <f ca="1">IFERROR(__xludf.DUMMYFUNCTION("IFERROR(FILTER('Currently Exported'!G$3:G$140,EXACT('Currently Exported'!$A$3:$A$140,$A305)), """")"),"")</f>
        <v/>
      </c>
      <c r="H305" s="1" t="str">
        <f ca="1">IFERROR(__xludf.DUMMYFUNCTION("IFERROR(FILTER('Currently Exported'!H$3:H$140,EXACT('Currently Exported'!$A$3:$A$140,$A305)), """")"),"")</f>
        <v/>
      </c>
      <c r="I305" s="1" t="str">
        <f ca="1">IFERROR(__xludf.DUMMYFUNCTION("IFERROR(FILTER('Currently Exported'!I$3:I$140,EXACT('Currently Exported'!$A$3:$A$140,$A305)), """")"),"")</f>
        <v/>
      </c>
      <c r="J305" s="1" t="str">
        <f ca="1">IFERROR(__xludf.DUMMYFUNCTION("IFERROR(FILTER('Currently Exported'!J$3:J$140,EXACT('Currently Exported'!$A$3:$A$140,$A305)), """")"),"")</f>
        <v/>
      </c>
      <c r="K305" s="1" t="str">
        <f ca="1">IFERROR(__xludf.DUMMYFUNCTION("IFERROR(FILTER('Currently Exported'!K$3:K$140,EXACT('Currently Exported'!$A$3:$A$140,$A305)), """")"),"")</f>
        <v/>
      </c>
      <c r="L305" s="1" t="str">
        <f ca="1">IFERROR(__xludf.DUMMYFUNCTION("IFERROR(FILTER('Currently Exported'!L$3:L$140,EXACT('Currently Exported'!$A$3:$A$140,$A305)), """")"),"")</f>
        <v/>
      </c>
      <c r="M305" s="1" t="str">
        <f ca="1">IFERROR(__xludf.DUMMYFUNCTION("IFERROR(FILTER('Currently Exported'!M$3:M$140,EXACT('Currently Exported'!$A$3:$A$140,$A305)), """")"),"")</f>
        <v/>
      </c>
      <c r="N305" s="1" t="str">
        <f ca="1">IFERROR(__xludf.DUMMYFUNCTION("IFERROR(FILTER('Currently Exported'!N$3:N$140,EXACT('Currently Exported'!$A$3:$A$140,$A305)), """")"),"")</f>
        <v/>
      </c>
      <c r="O305" s="1" t="str">
        <f ca="1">IFERROR(__xludf.DUMMYFUNCTION("IFERROR(FILTER('Currently Exported'!O$3:O$140,EXACT('Currently Exported'!$A$3:$A$140,$A305)), """")"),"")</f>
        <v/>
      </c>
      <c r="P305" s="1" t="str">
        <f ca="1">IFERROR(__xludf.DUMMYFUNCTION("IFERROR(FILTER('Currently Exported'!P$3:P$140,EXACT('Currently Exported'!$A$3:$A$140,$A305)), """")"),"")</f>
        <v/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IFERROR(__xludf.DUMMYFUNCTION("IFERROR(FILTER('Currently Exported'!B$3:B$140,EXACT('Currently Exported'!$A$3:$A$140,$A306)), """")"),"")</f>
        <v/>
      </c>
      <c r="C306" s="1" t="str">
        <f ca="1">IFERROR(__xludf.DUMMYFUNCTION("IFERROR(FILTER('Currently Exported'!C$3:C$140,EXACT('Currently Exported'!$A$3:$A$140,$A306)), """")"),"")</f>
        <v/>
      </c>
      <c r="D306" s="1" t="str">
        <f ca="1">IFERROR(__xludf.DUMMYFUNCTION("IFERROR(FILTER('Currently Exported'!D$3:D$140,EXACT('Currently Exported'!$A$3:$A$140,$A306)), """")"),"")</f>
        <v/>
      </c>
      <c r="E306" s="1" t="str">
        <f ca="1">IFERROR(__xludf.DUMMYFUNCTION("IFERROR(FILTER('Currently Exported'!E$3:E$140,EXACT('Currently Exported'!$A$3:$A$140,$A306)), """")"),"")</f>
        <v/>
      </c>
      <c r="F306" s="1" t="str">
        <f ca="1">IFERROR(__xludf.DUMMYFUNCTION("IFERROR(FILTER('Currently Exported'!F$3:F$140,EXACT('Currently Exported'!$A$3:$A$140,$A306)), """")"),"")</f>
        <v/>
      </c>
      <c r="G306" s="1" t="str">
        <f ca="1">IFERROR(__xludf.DUMMYFUNCTION("IFERROR(FILTER('Currently Exported'!G$3:G$140,EXACT('Currently Exported'!$A$3:$A$140,$A306)), """")"),"")</f>
        <v/>
      </c>
      <c r="H306" s="1" t="str">
        <f ca="1">IFERROR(__xludf.DUMMYFUNCTION("IFERROR(FILTER('Currently Exported'!H$3:H$140,EXACT('Currently Exported'!$A$3:$A$140,$A306)), """")"),"")</f>
        <v/>
      </c>
      <c r="I306" s="1" t="str">
        <f ca="1">IFERROR(__xludf.DUMMYFUNCTION("IFERROR(FILTER('Currently Exported'!I$3:I$140,EXACT('Currently Exported'!$A$3:$A$140,$A306)), """")"),"")</f>
        <v/>
      </c>
      <c r="J306" s="1" t="str">
        <f ca="1">IFERROR(__xludf.DUMMYFUNCTION("IFERROR(FILTER('Currently Exported'!J$3:J$140,EXACT('Currently Exported'!$A$3:$A$140,$A306)), """")"),"")</f>
        <v/>
      </c>
      <c r="K306" s="1" t="str">
        <f ca="1">IFERROR(__xludf.DUMMYFUNCTION("IFERROR(FILTER('Currently Exported'!K$3:K$140,EXACT('Currently Exported'!$A$3:$A$140,$A306)), """")"),"")</f>
        <v/>
      </c>
      <c r="L306" s="1" t="str">
        <f ca="1">IFERROR(__xludf.DUMMYFUNCTION("IFERROR(FILTER('Currently Exported'!L$3:L$140,EXACT('Currently Exported'!$A$3:$A$140,$A306)), """")"),"")</f>
        <v/>
      </c>
      <c r="M306" s="1" t="str">
        <f ca="1">IFERROR(__xludf.DUMMYFUNCTION("IFERROR(FILTER('Currently Exported'!M$3:M$140,EXACT('Currently Exported'!$A$3:$A$140,$A306)), """")"),"")</f>
        <v/>
      </c>
      <c r="N306" s="1" t="str">
        <f ca="1">IFERROR(__xludf.DUMMYFUNCTION("IFERROR(FILTER('Currently Exported'!N$3:N$140,EXACT('Currently Exported'!$A$3:$A$140,$A306)), """")"),"")</f>
        <v/>
      </c>
      <c r="O306" s="1" t="str">
        <f ca="1">IFERROR(__xludf.DUMMYFUNCTION("IFERROR(FILTER('Currently Exported'!O$3:O$140,EXACT('Currently Exported'!$A$3:$A$140,$A306)), """")"),"")</f>
        <v/>
      </c>
      <c r="P306" s="1" t="str">
        <f ca="1">IFERROR(__xludf.DUMMYFUNCTION("IFERROR(FILTER('Currently Exported'!P$3:P$140,EXACT('Currently Exported'!$A$3:$A$140,$A306)), """")"),"")</f>
        <v/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IFERROR(__xludf.DUMMYFUNCTION("IFERROR(FILTER('Currently Exported'!B$3:B$140,EXACT('Currently Exported'!$A$3:$A$140,$A307)), """")"),"")</f>
        <v/>
      </c>
      <c r="C307" s="1" t="str">
        <f ca="1">IFERROR(__xludf.DUMMYFUNCTION("IFERROR(FILTER('Currently Exported'!C$3:C$140,EXACT('Currently Exported'!$A$3:$A$140,$A307)), """")"),"")</f>
        <v/>
      </c>
      <c r="D307" s="1" t="str">
        <f ca="1">IFERROR(__xludf.DUMMYFUNCTION("IFERROR(FILTER('Currently Exported'!D$3:D$140,EXACT('Currently Exported'!$A$3:$A$140,$A307)), """")"),"")</f>
        <v/>
      </c>
      <c r="E307" s="1" t="str">
        <f ca="1">IFERROR(__xludf.DUMMYFUNCTION("IFERROR(FILTER('Currently Exported'!E$3:E$140,EXACT('Currently Exported'!$A$3:$A$140,$A307)), """")"),"")</f>
        <v/>
      </c>
      <c r="F307" s="1" t="str">
        <f ca="1">IFERROR(__xludf.DUMMYFUNCTION("IFERROR(FILTER('Currently Exported'!F$3:F$140,EXACT('Currently Exported'!$A$3:$A$140,$A307)), """")"),"")</f>
        <v/>
      </c>
      <c r="G307" s="1" t="str">
        <f ca="1">IFERROR(__xludf.DUMMYFUNCTION("IFERROR(FILTER('Currently Exported'!G$3:G$140,EXACT('Currently Exported'!$A$3:$A$140,$A307)), """")"),"")</f>
        <v/>
      </c>
      <c r="H307" s="1" t="str">
        <f ca="1">IFERROR(__xludf.DUMMYFUNCTION("IFERROR(FILTER('Currently Exported'!H$3:H$140,EXACT('Currently Exported'!$A$3:$A$140,$A307)), """")"),"")</f>
        <v/>
      </c>
      <c r="I307" s="1" t="str">
        <f ca="1">IFERROR(__xludf.DUMMYFUNCTION("IFERROR(FILTER('Currently Exported'!I$3:I$140,EXACT('Currently Exported'!$A$3:$A$140,$A307)), """")"),"")</f>
        <v/>
      </c>
      <c r="J307" s="1" t="str">
        <f ca="1">IFERROR(__xludf.DUMMYFUNCTION("IFERROR(FILTER('Currently Exported'!J$3:J$140,EXACT('Currently Exported'!$A$3:$A$140,$A307)), """")"),"")</f>
        <v/>
      </c>
      <c r="K307" s="1" t="str">
        <f ca="1">IFERROR(__xludf.DUMMYFUNCTION("IFERROR(FILTER('Currently Exported'!K$3:K$140,EXACT('Currently Exported'!$A$3:$A$140,$A307)), """")"),"")</f>
        <v/>
      </c>
      <c r="L307" s="1" t="str">
        <f ca="1">IFERROR(__xludf.DUMMYFUNCTION("IFERROR(FILTER('Currently Exported'!L$3:L$140,EXACT('Currently Exported'!$A$3:$A$140,$A307)), """")"),"")</f>
        <v/>
      </c>
      <c r="M307" s="1" t="str">
        <f ca="1">IFERROR(__xludf.DUMMYFUNCTION("IFERROR(FILTER('Currently Exported'!M$3:M$140,EXACT('Currently Exported'!$A$3:$A$140,$A307)), """")"),"")</f>
        <v/>
      </c>
      <c r="N307" s="1" t="str">
        <f ca="1">IFERROR(__xludf.DUMMYFUNCTION("IFERROR(FILTER('Currently Exported'!N$3:N$140,EXACT('Currently Exported'!$A$3:$A$140,$A307)), """")"),"")</f>
        <v/>
      </c>
      <c r="O307" s="1" t="str">
        <f ca="1">IFERROR(__xludf.DUMMYFUNCTION("IFERROR(FILTER('Currently Exported'!O$3:O$140,EXACT('Currently Exported'!$A$3:$A$140,$A307)), """")"),"")</f>
        <v/>
      </c>
      <c r="P307" s="1" t="str">
        <f ca="1">IFERROR(__xludf.DUMMYFUNCTION("IFERROR(FILTER('Currently Exported'!P$3:P$140,EXACT('Currently Exported'!$A$3:$A$140,$A307)), """")"),"")</f>
        <v/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IFERROR(__xludf.DUMMYFUNCTION("IFERROR(FILTER('Currently Exported'!B$3:B$140,EXACT('Currently Exported'!$A$3:$A$140,$A308)), """")"),"")</f>
        <v/>
      </c>
      <c r="C308" s="1" t="str">
        <f ca="1">IFERROR(__xludf.DUMMYFUNCTION("IFERROR(FILTER('Currently Exported'!C$3:C$140,EXACT('Currently Exported'!$A$3:$A$140,$A308)), """")"),"")</f>
        <v/>
      </c>
      <c r="D308" s="1" t="str">
        <f ca="1">IFERROR(__xludf.DUMMYFUNCTION("IFERROR(FILTER('Currently Exported'!D$3:D$140,EXACT('Currently Exported'!$A$3:$A$140,$A308)), """")"),"")</f>
        <v/>
      </c>
      <c r="E308" s="1" t="str">
        <f ca="1">IFERROR(__xludf.DUMMYFUNCTION("IFERROR(FILTER('Currently Exported'!E$3:E$140,EXACT('Currently Exported'!$A$3:$A$140,$A308)), """")"),"")</f>
        <v/>
      </c>
      <c r="F308" s="1" t="str">
        <f ca="1">IFERROR(__xludf.DUMMYFUNCTION("IFERROR(FILTER('Currently Exported'!F$3:F$140,EXACT('Currently Exported'!$A$3:$A$140,$A308)), """")"),"")</f>
        <v/>
      </c>
      <c r="G308" s="1" t="str">
        <f ca="1">IFERROR(__xludf.DUMMYFUNCTION("IFERROR(FILTER('Currently Exported'!G$3:G$140,EXACT('Currently Exported'!$A$3:$A$140,$A308)), """")"),"")</f>
        <v/>
      </c>
      <c r="H308" s="1" t="str">
        <f ca="1">IFERROR(__xludf.DUMMYFUNCTION("IFERROR(FILTER('Currently Exported'!H$3:H$140,EXACT('Currently Exported'!$A$3:$A$140,$A308)), """")"),"")</f>
        <v/>
      </c>
      <c r="I308" s="1" t="str">
        <f ca="1">IFERROR(__xludf.DUMMYFUNCTION("IFERROR(FILTER('Currently Exported'!I$3:I$140,EXACT('Currently Exported'!$A$3:$A$140,$A308)), """")"),"")</f>
        <v/>
      </c>
      <c r="J308" s="1" t="str">
        <f ca="1">IFERROR(__xludf.DUMMYFUNCTION("IFERROR(FILTER('Currently Exported'!J$3:J$140,EXACT('Currently Exported'!$A$3:$A$140,$A308)), """")"),"")</f>
        <v/>
      </c>
      <c r="K308" s="1" t="str">
        <f ca="1">IFERROR(__xludf.DUMMYFUNCTION("IFERROR(FILTER('Currently Exported'!K$3:K$140,EXACT('Currently Exported'!$A$3:$A$140,$A308)), """")"),"")</f>
        <v/>
      </c>
      <c r="L308" s="1" t="str">
        <f ca="1">IFERROR(__xludf.DUMMYFUNCTION("IFERROR(FILTER('Currently Exported'!L$3:L$140,EXACT('Currently Exported'!$A$3:$A$140,$A308)), """")"),"")</f>
        <v/>
      </c>
      <c r="M308" s="1" t="str">
        <f ca="1">IFERROR(__xludf.DUMMYFUNCTION("IFERROR(FILTER('Currently Exported'!M$3:M$140,EXACT('Currently Exported'!$A$3:$A$140,$A308)), """")"),"")</f>
        <v/>
      </c>
      <c r="N308" s="1" t="str">
        <f ca="1">IFERROR(__xludf.DUMMYFUNCTION("IFERROR(FILTER('Currently Exported'!N$3:N$140,EXACT('Currently Exported'!$A$3:$A$140,$A308)), """")"),"")</f>
        <v/>
      </c>
      <c r="O308" s="1" t="str">
        <f ca="1">IFERROR(__xludf.DUMMYFUNCTION("IFERROR(FILTER('Currently Exported'!O$3:O$140,EXACT('Currently Exported'!$A$3:$A$140,$A308)), """")"),"")</f>
        <v/>
      </c>
      <c r="P308" s="1" t="str">
        <f ca="1">IFERROR(__xludf.DUMMYFUNCTION("IFERROR(FILTER('Currently Exported'!P$3:P$140,EXACT('Currently Exported'!$A$3:$A$140,$A308)), """")"),"")</f>
        <v/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IFERROR(__xludf.DUMMYFUNCTION("IFERROR(FILTER('Currently Exported'!B$3:B$140,EXACT('Currently Exported'!$A$3:$A$140,$A309)), """")"),"")</f>
        <v/>
      </c>
      <c r="C309" s="1" t="str">
        <f ca="1">IFERROR(__xludf.DUMMYFUNCTION("IFERROR(FILTER('Currently Exported'!C$3:C$140,EXACT('Currently Exported'!$A$3:$A$140,$A309)), """")"),"")</f>
        <v/>
      </c>
      <c r="D309" s="1" t="str">
        <f ca="1">IFERROR(__xludf.DUMMYFUNCTION("IFERROR(FILTER('Currently Exported'!D$3:D$140,EXACT('Currently Exported'!$A$3:$A$140,$A309)), """")"),"")</f>
        <v/>
      </c>
      <c r="E309" s="1" t="str">
        <f ca="1">IFERROR(__xludf.DUMMYFUNCTION("IFERROR(FILTER('Currently Exported'!E$3:E$140,EXACT('Currently Exported'!$A$3:$A$140,$A309)), """")"),"")</f>
        <v/>
      </c>
      <c r="F309" s="1" t="str">
        <f ca="1">IFERROR(__xludf.DUMMYFUNCTION("IFERROR(FILTER('Currently Exported'!F$3:F$140,EXACT('Currently Exported'!$A$3:$A$140,$A309)), """")"),"")</f>
        <v/>
      </c>
      <c r="G309" s="1" t="str">
        <f ca="1">IFERROR(__xludf.DUMMYFUNCTION("IFERROR(FILTER('Currently Exported'!G$3:G$140,EXACT('Currently Exported'!$A$3:$A$140,$A309)), """")"),"")</f>
        <v/>
      </c>
      <c r="H309" s="1" t="str">
        <f ca="1">IFERROR(__xludf.DUMMYFUNCTION("IFERROR(FILTER('Currently Exported'!H$3:H$140,EXACT('Currently Exported'!$A$3:$A$140,$A309)), """")"),"")</f>
        <v/>
      </c>
      <c r="I309" s="1" t="str">
        <f ca="1">IFERROR(__xludf.DUMMYFUNCTION("IFERROR(FILTER('Currently Exported'!I$3:I$140,EXACT('Currently Exported'!$A$3:$A$140,$A309)), """")"),"")</f>
        <v/>
      </c>
      <c r="J309" s="1" t="str">
        <f ca="1">IFERROR(__xludf.DUMMYFUNCTION("IFERROR(FILTER('Currently Exported'!J$3:J$140,EXACT('Currently Exported'!$A$3:$A$140,$A309)), """")"),"")</f>
        <v/>
      </c>
      <c r="K309" s="1" t="str">
        <f ca="1">IFERROR(__xludf.DUMMYFUNCTION("IFERROR(FILTER('Currently Exported'!K$3:K$140,EXACT('Currently Exported'!$A$3:$A$140,$A309)), """")"),"")</f>
        <v/>
      </c>
      <c r="L309" s="1" t="str">
        <f ca="1">IFERROR(__xludf.DUMMYFUNCTION("IFERROR(FILTER('Currently Exported'!L$3:L$140,EXACT('Currently Exported'!$A$3:$A$140,$A309)), """")"),"")</f>
        <v/>
      </c>
      <c r="M309" s="1" t="str">
        <f ca="1">IFERROR(__xludf.DUMMYFUNCTION("IFERROR(FILTER('Currently Exported'!M$3:M$140,EXACT('Currently Exported'!$A$3:$A$140,$A309)), """")"),"")</f>
        <v/>
      </c>
      <c r="N309" s="1" t="str">
        <f ca="1">IFERROR(__xludf.DUMMYFUNCTION("IFERROR(FILTER('Currently Exported'!N$3:N$140,EXACT('Currently Exported'!$A$3:$A$140,$A309)), """")"),"")</f>
        <v/>
      </c>
      <c r="O309" s="1" t="str">
        <f ca="1">IFERROR(__xludf.DUMMYFUNCTION("IFERROR(FILTER('Currently Exported'!O$3:O$140,EXACT('Currently Exported'!$A$3:$A$140,$A309)), """")"),"")</f>
        <v/>
      </c>
      <c r="P309" s="1" t="str">
        <f ca="1">IFERROR(__xludf.DUMMYFUNCTION("IFERROR(FILTER('Currently Exported'!P$3:P$140,EXACT('Currently Exported'!$A$3:$A$140,$A309)), """")"),"")</f>
        <v/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IFERROR(__xludf.DUMMYFUNCTION("IFERROR(FILTER('Currently Exported'!B$3:B$140,EXACT('Currently Exported'!$A$3:$A$140,$A310)), """")"),"")</f>
        <v/>
      </c>
      <c r="C310" s="1" t="str">
        <f ca="1">IFERROR(__xludf.DUMMYFUNCTION("IFERROR(FILTER('Currently Exported'!C$3:C$140,EXACT('Currently Exported'!$A$3:$A$140,$A310)), """")"),"")</f>
        <v/>
      </c>
      <c r="D310" s="1" t="str">
        <f ca="1">IFERROR(__xludf.DUMMYFUNCTION("IFERROR(FILTER('Currently Exported'!D$3:D$140,EXACT('Currently Exported'!$A$3:$A$140,$A310)), """")"),"")</f>
        <v/>
      </c>
      <c r="E310" s="1" t="str">
        <f ca="1">IFERROR(__xludf.DUMMYFUNCTION("IFERROR(FILTER('Currently Exported'!E$3:E$140,EXACT('Currently Exported'!$A$3:$A$140,$A310)), """")"),"")</f>
        <v/>
      </c>
      <c r="F310" s="1" t="str">
        <f ca="1">IFERROR(__xludf.DUMMYFUNCTION("IFERROR(FILTER('Currently Exported'!F$3:F$140,EXACT('Currently Exported'!$A$3:$A$140,$A310)), """")"),"")</f>
        <v/>
      </c>
      <c r="G310" s="1" t="str">
        <f ca="1">IFERROR(__xludf.DUMMYFUNCTION("IFERROR(FILTER('Currently Exported'!G$3:G$140,EXACT('Currently Exported'!$A$3:$A$140,$A310)), """")"),"")</f>
        <v/>
      </c>
      <c r="H310" s="1" t="str">
        <f ca="1">IFERROR(__xludf.DUMMYFUNCTION("IFERROR(FILTER('Currently Exported'!H$3:H$140,EXACT('Currently Exported'!$A$3:$A$140,$A310)), """")"),"")</f>
        <v/>
      </c>
      <c r="I310" s="1" t="str">
        <f ca="1">IFERROR(__xludf.DUMMYFUNCTION("IFERROR(FILTER('Currently Exported'!I$3:I$140,EXACT('Currently Exported'!$A$3:$A$140,$A310)), """")"),"")</f>
        <v/>
      </c>
      <c r="J310" s="1" t="str">
        <f ca="1">IFERROR(__xludf.DUMMYFUNCTION("IFERROR(FILTER('Currently Exported'!J$3:J$140,EXACT('Currently Exported'!$A$3:$A$140,$A310)), """")"),"")</f>
        <v/>
      </c>
      <c r="K310" s="1" t="str">
        <f ca="1">IFERROR(__xludf.DUMMYFUNCTION("IFERROR(FILTER('Currently Exported'!K$3:K$140,EXACT('Currently Exported'!$A$3:$A$140,$A310)), """")"),"")</f>
        <v/>
      </c>
      <c r="L310" s="1" t="str">
        <f ca="1">IFERROR(__xludf.DUMMYFUNCTION("IFERROR(FILTER('Currently Exported'!L$3:L$140,EXACT('Currently Exported'!$A$3:$A$140,$A310)), """")"),"")</f>
        <v/>
      </c>
      <c r="M310" s="1" t="str">
        <f ca="1">IFERROR(__xludf.DUMMYFUNCTION("IFERROR(FILTER('Currently Exported'!M$3:M$140,EXACT('Currently Exported'!$A$3:$A$140,$A310)), """")"),"")</f>
        <v/>
      </c>
      <c r="N310" s="1" t="str">
        <f ca="1">IFERROR(__xludf.DUMMYFUNCTION("IFERROR(FILTER('Currently Exported'!N$3:N$140,EXACT('Currently Exported'!$A$3:$A$140,$A310)), """")"),"")</f>
        <v/>
      </c>
      <c r="O310" s="1" t="str">
        <f ca="1">IFERROR(__xludf.DUMMYFUNCTION("IFERROR(FILTER('Currently Exported'!O$3:O$140,EXACT('Currently Exported'!$A$3:$A$140,$A310)), """")"),"")</f>
        <v/>
      </c>
      <c r="P310" s="1" t="str">
        <f ca="1">IFERROR(__xludf.DUMMYFUNCTION("IFERROR(FILTER('Currently Exported'!P$3:P$140,EXACT('Currently Exported'!$A$3:$A$140,$A310)), """")"),"")</f>
        <v/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IFERROR(__xludf.DUMMYFUNCTION("IFERROR(FILTER('Currently Exported'!B$3:B$140,EXACT('Currently Exported'!$A$3:$A$140,$A311)), """")"),"")</f>
        <v/>
      </c>
      <c r="C311" s="1" t="str">
        <f ca="1">IFERROR(__xludf.DUMMYFUNCTION("IFERROR(FILTER('Currently Exported'!C$3:C$140,EXACT('Currently Exported'!$A$3:$A$140,$A311)), """")"),"")</f>
        <v/>
      </c>
      <c r="D311" s="1" t="str">
        <f ca="1">IFERROR(__xludf.DUMMYFUNCTION("IFERROR(FILTER('Currently Exported'!D$3:D$140,EXACT('Currently Exported'!$A$3:$A$140,$A311)), """")"),"")</f>
        <v/>
      </c>
      <c r="E311" s="1" t="str">
        <f ca="1">IFERROR(__xludf.DUMMYFUNCTION("IFERROR(FILTER('Currently Exported'!E$3:E$140,EXACT('Currently Exported'!$A$3:$A$140,$A311)), """")"),"")</f>
        <v/>
      </c>
      <c r="F311" s="1" t="str">
        <f ca="1">IFERROR(__xludf.DUMMYFUNCTION("IFERROR(FILTER('Currently Exported'!F$3:F$140,EXACT('Currently Exported'!$A$3:$A$140,$A311)), """")"),"")</f>
        <v/>
      </c>
      <c r="G311" s="1" t="str">
        <f ca="1">IFERROR(__xludf.DUMMYFUNCTION("IFERROR(FILTER('Currently Exported'!G$3:G$140,EXACT('Currently Exported'!$A$3:$A$140,$A311)), """")"),"")</f>
        <v/>
      </c>
      <c r="H311" s="1" t="str">
        <f ca="1">IFERROR(__xludf.DUMMYFUNCTION("IFERROR(FILTER('Currently Exported'!H$3:H$140,EXACT('Currently Exported'!$A$3:$A$140,$A311)), """")"),"")</f>
        <v/>
      </c>
      <c r="I311" s="1" t="str">
        <f ca="1">IFERROR(__xludf.DUMMYFUNCTION("IFERROR(FILTER('Currently Exported'!I$3:I$140,EXACT('Currently Exported'!$A$3:$A$140,$A311)), """")"),"")</f>
        <v/>
      </c>
      <c r="J311" s="1" t="str">
        <f ca="1">IFERROR(__xludf.DUMMYFUNCTION("IFERROR(FILTER('Currently Exported'!J$3:J$140,EXACT('Currently Exported'!$A$3:$A$140,$A311)), """")"),"")</f>
        <v/>
      </c>
      <c r="K311" s="1" t="str">
        <f ca="1">IFERROR(__xludf.DUMMYFUNCTION("IFERROR(FILTER('Currently Exported'!K$3:K$140,EXACT('Currently Exported'!$A$3:$A$140,$A311)), """")"),"")</f>
        <v/>
      </c>
      <c r="L311" s="1" t="str">
        <f ca="1">IFERROR(__xludf.DUMMYFUNCTION("IFERROR(FILTER('Currently Exported'!L$3:L$140,EXACT('Currently Exported'!$A$3:$A$140,$A311)), """")"),"")</f>
        <v/>
      </c>
      <c r="M311" s="1" t="str">
        <f ca="1">IFERROR(__xludf.DUMMYFUNCTION("IFERROR(FILTER('Currently Exported'!M$3:M$140,EXACT('Currently Exported'!$A$3:$A$140,$A311)), """")"),"")</f>
        <v/>
      </c>
      <c r="N311" s="1" t="str">
        <f ca="1">IFERROR(__xludf.DUMMYFUNCTION("IFERROR(FILTER('Currently Exported'!N$3:N$140,EXACT('Currently Exported'!$A$3:$A$140,$A311)), """")"),"")</f>
        <v/>
      </c>
      <c r="O311" s="1" t="str">
        <f ca="1">IFERROR(__xludf.DUMMYFUNCTION("IFERROR(FILTER('Currently Exported'!O$3:O$140,EXACT('Currently Exported'!$A$3:$A$140,$A311)), """")"),"")</f>
        <v/>
      </c>
      <c r="P311" s="1" t="str">
        <f ca="1">IFERROR(__xludf.DUMMYFUNCTION("IFERROR(FILTER('Currently Exported'!P$3:P$140,EXACT('Currently Exported'!$A$3:$A$140,$A311)), """")"),"")</f>
        <v/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IFERROR(__xludf.DUMMYFUNCTION("IFERROR(FILTER('Currently Exported'!B$3:B$140,EXACT('Currently Exported'!$A$3:$A$140,$A312)), """")"),"")</f>
        <v/>
      </c>
      <c r="C312" s="1" t="str">
        <f ca="1">IFERROR(__xludf.DUMMYFUNCTION("IFERROR(FILTER('Currently Exported'!C$3:C$140,EXACT('Currently Exported'!$A$3:$A$140,$A312)), """")"),"")</f>
        <v/>
      </c>
      <c r="D312" s="1" t="str">
        <f ca="1">IFERROR(__xludf.DUMMYFUNCTION("IFERROR(FILTER('Currently Exported'!D$3:D$140,EXACT('Currently Exported'!$A$3:$A$140,$A312)), """")"),"")</f>
        <v/>
      </c>
      <c r="E312" s="1" t="str">
        <f ca="1">IFERROR(__xludf.DUMMYFUNCTION("IFERROR(FILTER('Currently Exported'!E$3:E$140,EXACT('Currently Exported'!$A$3:$A$140,$A312)), """")"),"")</f>
        <v/>
      </c>
      <c r="F312" s="1" t="str">
        <f ca="1">IFERROR(__xludf.DUMMYFUNCTION("IFERROR(FILTER('Currently Exported'!F$3:F$140,EXACT('Currently Exported'!$A$3:$A$140,$A312)), """")"),"")</f>
        <v/>
      </c>
      <c r="G312" s="1" t="str">
        <f ca="1">IFERROR(__xludf.DUMMYFUNCTION("IFERROR(FILTER('Currently Exported'!G$3:G$140,EXACT('Currently Exported'!$A$3:$A$140,$A312)), """")"),"")</f>
        <v/>
      </c>
      <c r="H312" s="1" t="str">
        <f ca="1">IFERROR(__xludf.DUMMYFUNCTION("IFERROR(FILTER('Currently Exported'!H$3:H$140,EXACT('Currently Exported'!$A$3:$A$140,$A312)), """")"),"")</f>
        <v/>
      </c>
      <c r="I312" s="1" t="str">
        <f ca="1">IFERROR(__xludf.DUMMYFUNCTION("IFERROR(FILTER('Currently Exported'!I$3:I$140,EXACT('Currently Exported'!$A$3:$A$140,$A312)), """")"),"")</f>
        <v/>
      </c>
      <c r="J312" s="1" t="str">
        <f ca="1">IFERROR(__xludf.DUMMYFUNCTION("IFERROR(FILTER('Currently Exported'!J$3:J$140,EXACT('Currently Exported'!$A$3:$A$140,$A312)), """")"),"")</f>
        <v/>
      </c>
      <c r="K312" s="1" t="str">
        <f ca="1">IFERROR(__xludf.DUMMYFUNCTION("IFERROR(FILTER('Currently Exported'!K$3:K$140,EXACT('Currently Exported'!$A$3:$A$140,$A312)), """")"),"")</f>
        <v/>
      </c>
      <c r="L312" s="1" t="str">
        <f ca="1">IFERROR(__xludf.DUMMYFUNCTION("IFERROR(FILTER('Currently Exported'!L$3:L$140,EXACT('Currently Exported'!$A$3:$A$140,$A312)), """")"),"")</f>
        <v/>
      </c>
      <c r="M312" s="1" t="str">
        <f ca="1">IFERROR(__xludf.DUMMYFUNCTION("IFERROR(FILTER('Currently Exported'!M$3:M$140,EXACT('Currently Exported'!$A$3:$A$140,$A312)), """")"),"")</f>
        <v/>
      </c>
      <c r="N312" s="1" t="str">
        <f ca="1">IFERROR(__xludf.DUMMYFUNCTION("IFERROR(FILTER('Currently Exported'!N$3:N$140,EXACT('Currently Exported'!$A$3:$A$140,$A312)), """")"),"")</f>
        <v/>
      </c>
      <c r="O312" s="1" t="str">
        <f ca="1">IFERROR(__xludf.DUMMYFUNCTION("IFERROR(FILTER('Currently Exported'!O$3:O$140,EXACT('Currently Exported'!$A$3:$A$140,$A312)), """")"),"")</f>
        <v/>
      </c>
      <c r="P312" s="1" t="str">
        <f ca="1">IFERROR(__xludf.DUMMYFUNCTION("IFERROR(FILTER('Currently Exported'!P$3:P$140,EXACT('Currently Exported'!$A$3:$A$140,$A312)), """")"),"")</f>
        <v/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IFERROR(__xludf.DUMMYFUNCTION("IFERROR(FILTER('Currently Exported'!B$3:B$140,EXACT('Currently Exported'!$A$3:$A$140,$A313)), """")"),"")</f>
        <v/>
      </c>
      <c r="C313" s="1" t="str">
        <f ca="1">IFERROR(__xludf.DUMMYFUNCTION("IFERROR(FILTER('Currently Exported'!C$3:C$140,EXACT('Currently Exported'!$A$3:$A$140,$A313)), """")"),"")</f>
        <v/>
      </c>
      <c r="D313" s="1" t="str">
        <f ca="1">IFERROR(__xludf.DUMMYFUNCTION("IFERROR(FILTER('Currently Exported'!D$3:D$140,EXACT('Currently Exported'!$A$3:$A$140,$A313)), """")"),"")</f>
        <v/>
      </c>
      <c r="E313" s="1" t="str">
        <f ca="1">IFERROR(__xludf.DUMMYFUNCTION("IFERROR(FILTER('Currently Exported'!E$3:E$140,EXACT('Currently Exported'!$A$3:$A$140,$A313)), """")"),"")</f>
        <v/>
      </c>
      <c r="F313" s="1" t="str">
        <f ca="1">IFERROR(__xludf.DUMMYFUNCTION("IFERROR(FILTER('Currently Exported'!F$3:F$140,EXACT('Currently Exported'!$A$3:$A$140,$A313)), """")"),"")</f>
        <v/>
      </c>
      <c r="G313" s="1" t="str">
        <f ca="1">IFERROR(__xludf.DUMMYFUNCTION("IFERROR(FILTER('Currently Exported'!G$3:G$140,EXACT('Currently Exported'!$A$3:$A$140,$A313)), """")"),"")</f>
        <v/>
      </c>
      <c r="H313" s="1" t="str">
        <f ca="1">IFERROR(__xludf.DUMMYFUNCTION("IFERROR(FILTER('Currently Exported'!H$3:H$140,EXACT('Currently Exported'!$A$3:$A$140,$A313)), """")"),"")</f>
        <v/>
      </c>
      <c r="I313" s="1" t="str">
        <f ca="1">IFERROR(__xludf.DUMMYFUNCTION("IFERROR(FILTER('Currently Exported'!I$3:I$140,EXACT('Currently Exported'!$A$3:$A$140,$A313)), """")"),"")</f>
        <v/>
      </c>
      <c r="J313" s="1" t="str">
        <f ca="1">IFERROR(__xludf.DUMMYFUNCTION("IFERROR(FILTER('Currently Exported'!J$3:J$140,EXACT('Currently Exported'!$A$3:$A$140,$A313)), """")"),"")</f>
        <v/>
      </c>
      <c r="K313" s="1" t="str">
        <f ca="1">IFERROR(__xludf.DUMMYFUNCTION("IFERROR(FILTER('Currently Exported'!K$3:K$140,EXACT('Currently Exported'!$A$3:$A$140,$A313)), """")"),"")</f>
        <v/>
      </c>
      <c r="L313" s="1" t="str">
        <f ca="1">IFERROR(__xludf.DUMMYFUNCTION("IFERROR(FILTER('Currently Exported'!L$3:L$140,EXACT('Currently Exported'!$A$3:$A$140,$A313)), """")"),"")</f>
        <v/>
      </c>
      <c r="M313" s="1" t="str">
        <f ca="1">IFERROR(__xludf.DUMMYFUNCTION("IFERROR(FILTER('Currently Exported'!M$3:M$140,EXACT('Currently Exported'!$A$3:$A$140,$A313)), """")"),"")</f>
        <v/>
      </c>
      <c r="N313" s="1" t="str">
        <f ca="1">IFERROR(__xludf.DUMMYFUNCTION("IFERROR(FILTER('Currently Exported'!N$3:N$140,EXACT('Currently Exported'!$A$3:$A$140,$A313)), """")"),"")</f>
        <v/>
      </c>
      <c r="O313" s="1" t="str">
        <f ca="1">IFERROR(__xludf.DUMMYFUNCTION("IFERROR(FILTER('Currently Exported'!O$3:O$140,EXACT('Currently Exported'!$A$3:$A$140,$A313)), """")"),"")</f>
        <v/>
      </c>
      <c r="P313" s="1" t="str">
        <f ca="1">IFERROR(__xludf.DUMMYFUNCTION("IFERROR(FILTER('Currently Exported'!P$3:P$140,EXACT('Currently Exported'!$A$3:$A$140,$A313)), """")"),"")</f>
        <v/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IFERROR(__xludf.DUMMYFUNCTION("IFERROR(FILTER('Currently Exported'!B$3:B$140,EXACT('Currently Exported'!$A$3:$A$140,$A314)), """")"),"")</f>
        <v/>
      </c>
      <c r="C314" s="1" t="str">
        <f ca="1">IFERROR(__xludf.DUMMYFUNCTION("IFERROR(FILTER('Currently Exported'!C$3:C$140,EXACT('Currently Exported'!$A$3:$A$140,$A314)), """")"),"")</f>
        <v/>
      </c>
      <c r="D314" s="1" t="str">
        <f ca="1">IFERROR(__xludf.DUMMYFUNCTION("IFERROR(FILTER('Currently Exported'!D$3:D$140,EXACT('Currently Exported'!$A$3:$A$140,$A314)), """")"),"")</f>
        <v/>
      </c>
      <c r="E314" s="1" t="str">
        <f ca="1">IFERROR(__xludf.DUMMYFUNCTION("IFERROR(FILTER('Currently Exported'!E$3:E$140,EXACT('Currently Exported'!$A$3:$A$140,$A314)), """")"),"")</f>
        <v/>
      </c>
      <c r="F314" s="1" t="str">
        <f ca="1">IFERROR(__xludf.DUMMYFUNCTION("IFERROR(FILTER('Currently Exported'!F$3:F$140,EXACT('Currently Exported'!$A$3:$A$140,$A314)), """")"),"")</f>
        <v/>
      </c>
      <c r="G314" s="1" t="str">
        <f ca="1">IFERROR(__xludf.DUMMYFUNCTION("IFERROR(FILTER('Currently Exported'!G$3:G$140,EXACT('Currently Exported'!$A$3:$A$140,$A314)), """")"),"")</f>
        <v/>
      </c>
      <c r="H314" s="1" t="str">
        <f ca="1">IFERROR(__xludf.DUMMYFUNCTION("IFERROR(FILTER('Currently Exported'!H$3:H$140,EXACT('Currently Exported'!$A$3:$A$140,$A314)), """")"),"")</f>
        <v/>
      </c>
      <c r="I314" s="1" t="str">
        <f ca="1">IFERROR(__xludf.DUMMYFUNCTION("IFERROR(FILTER('Currently Exported'!I$3:I$140,EXACT('Currently Exported'!$A$3:$A$140,$A314)), """")"),"")</f>
        <v/>
      </c>
      <c r="J314" s="1" t="str">
        <f ca="1">IFERROR(__xludf.DUMMYFUNCTION("IFERROR(FILTER('Currently Exported'!J$3:J$140,EXACT('Currently Exported'!$A$3:$A$140,$A314)), """")"),"")</f>
        <v/>
      </c>
      <c r="K314" s="1" t="str">
        <f ca="1">IFERROR(__xludf.DUMMYFUNCTION("IFERROR(FILTER('Currently Exported'!K$3:K$140,EXACT('Currently Exported'!$A$3:$A$140,$A314)), """")"),"")</f>
        <v/>
      </c>
      <c r="L314" s="1" t="str">
        <f ca="1">IFERROR(__xludf.DUMMYFUNCTION("IFERROR(FILTER('Currently Exported'!L$3:L$140,EXACT('Currently Exported'!$A$3:$A$140,$A314)), """")"),"")</f>
        <v/>
      </c>
      <c r="M314" s="1" t="str">
        <f ca="1">IFERROR(__xludf.DUMMYFUNCTION("IFERROR(FILTER('Currently Exported'!M$3:M$140,EXACT('Currently Exported'!$A$3:$A$140,$A314)), """")"),"")</f>
        <v/>
      </c>
      <c r="N314" s="1" t="str">
        <f ca="1">IFERROR(__xludf.DUMMYFUNCTION("IFERROR(FILTER('Currently Exported'!N$3:N$140,EXACT('Currently Exported'!$A$3:$A$140,$A314)), """")"),"")</f>
        <v/>
      </c>
      <c r="O314" s="1" t="str">
        <f ca="1">IFERROR(__xludf.DUMMYFUNCTION("IFERROR(FILTER('Currently Exported'!O$3:O$140,EXACT('Currently Exported'!$A$3:$A$140,$A314)), """")"),"")</f>
        <v/>
      </c>
      <c r="P314" s="1" t="str">
        <f ca="1">IFERROR(__xludf.DUMMYFUNCTION("IFERROR(FILTER('Currently Exported'!P$3:P$140,EXACT('Currently Exported'!$A$3:$A$140,$A314)), """")"),"")</f>
        <v/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IFERROR(__xludf.DUMMYFUNCTION("IFERROR(FILTER('Currently Exported'!B$3:B$140,EXACT('Currently Exported'!$A$3:$A$140,$A315)), """")"),"")</f>
        <v/>
      </c>
      <c r="C315" s="1" t="str">
        <f ca="1">IFERROR(__xludf.DUMMYFUNCTION("IFERROR(FILTER('Currently Exported'!C$3:C$140,EXACT('Currently Exported'!$A$3:$A$140,$A315)), """")"),"")</f>
        <v/>
      </c>
      <c r="D315" s="1" t="str">
        <f ca="1">IFERROR(__xludf.DUMMYFUNCTION("IFERROR(FILTER('Currently Exported'!D$3:D$140,EXACT('Currently Exported'!$A$3:$A$140,$A315)), """")"),"")</f>
        <v/>
      </c>
      <c r="E315" s="1" t="str">
        <f ca="1">IFERROR(__xludf.DUMMYFUNCTION("IFERROR(FILTER('Currently Exported'!E$3:E$140,EXACT('Currently Exported'!$A$3:$A$140,$A315)), """")"),"")</f>
        <v/>
      </c>
      <c r="F315" s="1" t="str">
        <f ca="1">IFERROR(__xludf.DUMMYFUNCTION("IFERROR(FILTER('Currently Exported'!F$3:F$140,EXACT('Currently Exported'!$A$3:$A$140,$A315)), """")"),"")</f>
        <v/>
      </c>
      <c r="G315" s="1" t="str">
        <f ca="1">IFERROR(__xludf.DUMMYFUNCTION("IFERROR(FILTER('Currently Exported'!G$3:G$140,EXACT('Currently Exported'!$A$3:$A$140,$A315)), """")"),"")</f>
        <v/>
      </c>
      <c r="H315" s="1" t="str">
        <f ca="1">IFERROR(__xludf.DUMMYFUNCTION("IFERROR(FILTER('Currently Exported'!H$3:H$140,EXACT('Currently Exported'!$A$3:$A$140,$A315)), """")"),"")</f>
        <v/>
      </c>
      <c r="I315" s="1" t="str">
        <f ca="1">IFERROR(__xludf.DUMMYFUNCTION("IFERROR(FILTER('Currently Exported'!I$3:I$140,EXACT('Currently Exported'!$A$3:$A$140,$A315)), """")"),"")</f>
        <v/>
      </c>
      <c r="J315" s="1" t="str">
        <f ca="1">IFERROR(__xludf.DUMMYFUNCTION("IFERROR(FILTER('Currently Exported'!J$3:J$140,EXACT('Currently Exported'!$A$3:$A$140,$A315)), """")"),"")</f>
        <v/>
      </c>
      <c r="K315" s="1" t="str">
        <f ca="1">IFERROR(__xludf.DUMMYFUNCTION("IFERROR(FILTER('Currently Exported'!K$3:K$140,EXACT('Currently Exported'!$A$3:$A$140,$A315)), """")"),"")</f>
        <v/>
      </c>
      <c r="L315" s="1" t="str">
        <f ca="1">IFERROR(__xludf.DUMMYFUNCTION("IFERROR(FILTER('Currently Exported'!L$3:L$140,EXACT('Currently Exported'!$A$3:$A$140,$A315)), """")"),"")</f>
        <v/>
      </c>
      <c r="M315" s="1" t="str">
        <f ca="1">IFERROR(__xludf.DUMMYFUNCTION("IFERROR(FILTER('Currently Exported'!M$3:M$140,EXACT('Currently Exported'!$A$3:$A$140,$A315)), """")"),"")</f>
        <v/>
      </c>
      <c r="N315" s="1" t="str">
        <f ca="1">IFERROR(__xludf.DUMMYFUNCTION("IFERROR(FILTER('Currently Exported'!N$3:N$140,EXACT('Currently Exported'!$A$3:$A$140,$A315)), """")"),"")</f>
        <v/>
      </c>
      <c r="O315" s="1" t="str">
        <f ca="1">IFERROR(__xludf.DUMMYFUNCTION("IFERROR(FILTER('Currently Exported'!O$3:O$140,EXACT('Currently Exported'!$A$3:$A$140,$A315)), """")"),"")</f>
        <v/>
      </c>
      <c r="P315" s="1" t="str">
        <f ca="1">IFERROR(__xludf.DUMMYFUNCTION("IFERROR(FILTER('Currently Exported'!P$3:P$140,EXACT('Currently Exported'!$A$3:$A$140,$A315)), """")"),"")</f>
        <v/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IFERROR(__xludf.DUMMYFUNCTION("IFERROR(FILTER('Currently Exported'!B$3:B$140,EXACT('Currently Exported'!$A$3:$A$140,$A316)), """")"),"")</f>
        <v/>
      </c>
      <c r="C316" s="1" t="str">
        <f ca="1">IFERROR(__xludf.DUMMYFUNCTION("IFERROR(FILTER('Currently Exported'!C$3:C$140,EXACT('Currently Exported'!$A$3:$A$140,$A316)), """")"),"")</f>
        <v/>
      </c>
      <c r="D316" s="1" t="str">
        <f ca="1">IFERROR(__xludf.DUMMYFUNCTION("IFERROR(FILTER('Currently Exported'!D$3:D$140,EXACT('Currently Exported'!$A$3:$A$140,$A316)), """")"),"")</f>
        <v/>
      </c>
      <c r="E316" s="1" t="str">
        <f ca="1">IFERROR(__xludf.DUMMYFUNCTION("IFERROR(FILTER('Currently Exported'!E$3:E$140,EXACT('Currently Exported'!$A$3:$A$140,$A316)), """")"),"")</f>
        <v/>
      </c>
      <c r="F316" s="1" t="str">
        <f ca="1">IFERROR(__xludf.DUMMYFUNCTION("IFERROR(FILTER('Currently Exported'!F$3:F$140,EXACT('Currently Exported'!$A$3:$A$140,$A316)), """")"),"")</f>
        <v/>
      </c>
      <c r="G316" s="1" t="str">
        <f ca="1">IFERROR(__xludf.DUMMYFUNCTION("IFERROR(FILTER('Currently Exported'!G$3:G$140,EXACT('Currently Exported'!$A$3:$A$140,$A316)), """")"),"")</f>
        <v/>
      </c>
      <c r="H316" s="1" t="str">
        <f ca="1">IFERROR(__xludf.DUMMYFUNCTION("IFERROR(FILTER('Currently Exported'!H$3:H$140,EXACT('Currently Exported'!$A$3:$A$140,$A316)), """")"),"")</f>
        <v/>
      </c>
      <c r="I316" s="1" t="str">
        <f ca="1">IFERROR(__xludf.DUMMYFUNCTION("IFERROR(FILTER('Currently Exported'!I$3:I$140,EXACT('Currently Exported'!$A$3:$A$140,$A316)), """")"),"")</f>
        <v/>
      </c>
      <c r="J316" s="1" t="str">
        <f ca="1">IFERROR(__xludf.DUMMYFUNCTION("IFERROR(FILTER('Currently Exported'!J$3:J$140,EXACT('Currently Exported'!$A$3:$A$140,$A316)), """")"),"")</f>
        <v/>
      </c>
      <c r="K316" s="1" t="str">
        <f ca="1">IFERROR(__xludf.DUMMYFUNCTION("IFERROR(FILTER('Currently Exported'!K$3:K$140,EXACT('Currently Exported'!$A$3:$A$140,$A316)), """")"),"")</f>
        <v/>
      </c>
      <c r="L316" s="1" t="str">
        <f ca="1">IFERROR(__xludf.DUMMYFUNCTION("IFERROR(FILTER('Currently Exported'!L$3:L$140,EXACT('Currently Exported'!$A$3:$A$140,$A316)), """")"),"")</f>
        <v/>
      </c>
      <c r="M316" s="1" t="str">
        <f ca="1">IFERROR(__xludf.DUMMYFUNCTION("IFERROR(FILTER('Currently Exported'!M$3:M$140,EXACT('Currently Exported'!$A$3:$A$140,$A316)), """")"),"")</f>
        <v/>
      </c>
      <c r="N316" s="1" t="str">
        <f ca="1">IFERROR(__xludf.DUMMYFUNCTION("IFERROR(FILTER('Currently Exported'!N$3:N$140,EXACT('Currently Exported'!$A$3:$A$140,$A316)), """")"),"")</f>
        <v/>
      </c>
      <c r="O316" s="1" t="str">
        <f ca="1">IFERROR(__xludf.DUMMYFUNCTION("IFERROR(FILTER('Currently Exported'!O$3:O$140,EXACT('Currently Exported'!$A$3:$A$140,$A316)), """")"),"")</f>
        <v/>
      </c>
      <c r="P316" s="1" t="str">
        <f ca="1">IFERROR(__xludf.DUMMYFUNCTION("IFERROR(FILTER('Currently Exported'!P$3:P$140,EXACT('Currently Exported'!$A$3:$A$140,$A316)), """")"),"")</f>
        <v/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IFERROR(__xludf.DUMMYFUNCTION("IFERROR(FILTER('Currently Exported'!B$3:B$140,EXACT('Currently Exported'!$A$3:$A$140,$A317)), """")"),"")</f>
        <v/>
      </c>
      <c r="C317" s="1" t="str">
        <f ca="1">IFERROR(__xludf.DUMMYFUNCTION("IFERROR(FILTER('Currently Exported'!C$3:C$140,EXACT('Currently Exported'!$A$3:$A$140,$A317)), """")"),"")</f>
        <v/>
      </c>
      <c r="D317" s="1" t="str">
        <f ca="1">IFERROR(__xludf.DUMMYFUNCTION("IFERROR(FILTER('Currently Exported'!D$3:D$140,EXACT('Currently Exported'!$A$3:$A$140,$A317)), """")"),"")</f>
        <v/>
      </c>
      <c r="E317" s="1" t="str">
        <f ca="1">IFERROR(__xludf.DUMMYFUNCTION("IFERROR(FILTER('Currently Exported'!E$3:E$140,EXACT('Currently Exported'!$A$3:$A$140,$A317)), """")"),"")</f>
        <v/>
      </c>
      <c r="F317" s="1" t="str">
        <f ca="1">IFERROR(__xludf.DUMMYFUNCTION("IFERROR(FILTER('Currently Exported'!F$3:F$140,EXACT('Currently Exported'!$A$3:$A$140,$A317)), """")"),"")</f>
        <v/>
      </c>
      <c r="G317" s="1" t="str">
        <f ca="1">IFERROR(__xludf.DUMMYFUNCTION("IFERROR(FILTER('Currently Exported'!G$3:G$140,EXACT('Currently Exported'!$A$3:$A$140,$A317)), """")"),"")</f>
        <v/>
      </c>
      <c r="H317" s="1" t="str">
        <f ca="1">IFERROR(__xludf.DUMMYFUNCTION("IFERROR(FILTER('Currently Exported'!H$3:H$140,EXACT('Currently Exported'!$A$3:$A$140,$A317)), """")"),"")</f>
        <v/>
      </c>
      <c r="I317" s="1" t="str">
        <f ca="1">IFERROR(__xludf.DUMMYFUNCTION("IFERROR(FILTER('Currently Exported'!I$3:I$140,EXACT('Currently Exported'!$A$3:$A$140,$A317)), """")"),"")</f>
        <v/>
      </c>
      <c r="J317" s="1" t="str">
        <f ca="1">IFERROR(__xludf.DUMMYFUNCTION("IFERROR(FILTER('Currently Exported'!J$3:J$140,EXACT('Currently Exported'!$A$3:$A$140,$A317)), """")"),"")</f>
        <v/>
      </c>
      <c r="K317" s="1" t="str">
        <f ca="1">IFERROR(__xludf.DUMMYFUNCTION("IFERROR(FILTER('Currently Exported'!K$3:K$140,EXACT('Currently Exported'!$A$3:$A$140,$A317)), """")"),"")</f>
        <v/>
      </c>
      <c r="L317" s="1" t="str">
        <f ca="1">IFERROR(__xludf.DUMMYFUNCTION("IFERROR(FILTER('Currently Exported'!L$3:L$140,EXACT('Currently Exported'!$A$3:$A$140,$A317)), """")"),"")</f>
        <v/>
      </c>
      <c r="M317" s="1" t="str">
        <f ca="1">IFERROR(__xludf.DUMMYFUNCTION("IFERROR(FILTER('Currently Exported'!M$3:M$140,EXACT('Currently Exported'!$A$3:$A$140,$A317)), """")"),"")</f>
        <v/>
      </c>
      <c r="N317" s="1" t="str">
        <f ca="1">IFERROR(__xludf.DUMMYFUNCTION("IFERROR(FILTER('Currently Exported'!N$3:N$140,EXACT('Currently Exported'!$A$3:$A$140,$A317)), """")"),"")</f>
        <v/>
      </c>
      <c r="O317" s="1" t="str">
        <f ca="1">IFERROR(__xludf.DUMMYFUNCTION("IFERROR(FILTER('Currently Exported'!O$3:O$140,EXACT('Currently Exported'!$A$3:$A$140,$A317)), """")"),"")</f>
        <v/>
      </c>
      <c r="P317" s="1" t="str">
        <f ca="1">IFERROR(__xludf.DUMMYFUNCTION("IFERROR(FILTER('Currently Exported'!P$3:P$140,EXACT('Currently Exported'!$A$3:$A$140,$A317)), """")"),"")</f>
        <v/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IFERROR(__xludf.DUMMYFUNCTION("IFERROR(FILTER('Currently Exported'!B$3:B$140,EXACT('Currently Exported'!$A$3:$A$140,$A318)), """")"),"")</f>
        <v/>
      </c>
      <c r="C318" s="1" t="str">
        <f ca="1">IFERROR(__xludf.DUMMYFUNCTION("IFERROR(FILTER('Currently Exported'!C$3:C$140,EXACT('Currently Exported'!$A$3:$A$140,$A318)), """")"),"")</f>
        <v/>
      </c>
      <c r="D318" s="1" t="str">
        <f ca="1">IFERROR(__xludf.DUMMYFUNCTION("IFERROR(FILTER('Currently Exported'!D$3:D$140,EXACT('Currently Exported'!$A$3:$A$140,$A318)), """")"),"")</f>
        <v/>
      </c>
      <c r="E318" s="1" t="str">
        <f ca="1">IFERROR(__xludf.DUMMYFUNCTION("IFERROR(FILTER('Currently Exported'!E$3:E$140,EXACT('Currently Exported'!$A$3:$A$140,$A318)), """")"),"")</f>
        <v/>
      </c>
      <c r="F318" s="1" t="str">
        <f ca="1">IFERROR(__xludf.DUMMYFUNCTION("IFERROR(FILTER('Currently Exported'!F$3:F$140,EXACT('Currently Exported'!$A$3:$A$140,$A318)), """")"),"")</f>
        <v/>
      </c>
      <c r="G318" s="1" t="str">
        <f ca="1">IFERROR(__xludf.DUMMYFUNCTION("IFERROR(FILTER('Currently Exported'!G$3:G$140,EXACT('Currently Exported'!$A$3:$A$140,$A318)), """")"),"")</f>
        <v/>
      </c>
      <c r="H318" s="1" t="str">
        <f ca="1">IFERROR(__xludf.DUMMYFUNCTION("IFERROR(FILTER('Currently Exported'!H$3:H$140,EXACT('Currently Exported'!$A$3:$A$140,$A318)), """")"),"")</f>
        <v/>
      </c>
      <c r="I318" s="1" t="str">
        <f ca="1">IFERROR(__xludf.DUMMYFUNCTION("IFERROR(FILTER('Currently Exported'!I$3:I$140,EXACT('Currently Exported'!$A$3:$A$140,$A318)), """")"),"")</f>
        <v/>
      </c>
      <c r="J318" s="1" t="str">
        <f ca="1">IFERROR(__xludf.DUMMYFUNCTION("IFERROR(FILTER('Currently Exported'!J$3:J$140,EXACT('Currently Exported'!$A$3:$A$140,$A318)), """")"),"")</f>
        <v/>
      </c>
      <c r="K318" s="1" t="str">
        <f ca="1">IFERROR(__xludf.DUMMYFUNCTION("IFERROR(FILTER('Currently Exported'!K$3:K$140,EXACT('Currently Exported'!$A$3:$A$140,$A318)), """")"),"")</f>
        <v/>
      </c>
      <c r="L318" s="1" t="str">
        <f ca="1">IFERROR(__xludf.DUMMYFUNCTION("IFERROR(FILTER('Currently Exported'!L$3:L$140,EXACT('Currently Exported'!$A$3:$A$140,$A318)), """")"),"")</f>
        <v/>
      </c>
      <c r="M318" s="1" t="str">
        <f ca="1">IFERROR(__xludf.DUMMYFUNCTION("IFERROR(FILTER('Currently Exported'!M$3:M$140,EXACT('Currently Exported'!$A$3:$A$140,$A318)), """")"),"")</f>
        <v/>
      </c>
      <c r="N318" s="1" t="str">
        <f ca="1">IFERROR(__xludf.DUMMYFUNCTION("IFERROR(FILTER('Currently Exported'!N$3:N$140,EXACT('Currently Exported'!$A$3:$A$140,$A318)), """")"),"")</f>
        <v/>
      </c>
      <c r="O318" s="1" t="str">
        <f ca="1">IFERROR(__xludf.DUMMYFUNCTION("IFERROR(FILTER('Currently Exported'!O$3:O$140,EXACT('Currently Exported'!$A$3:$A$140,$A318)), """")"),"")</f>
        <v/>
      </c>
      <c r="P318" s="1" t="str">
        <f ca="1">IFERROR(__xludf.DUMMYFUNCTION("IFERROR(FILTER('Currently Exported'!P$3:P$140,EXACT('Currently Exported'!$A$3:$A$140,$A318)), """")"),"")</f>
        <v/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IFERROR(__xludf.DUMMYFUNCTION("IFERROR(FILTER('Currently Exported'!B$3:B$140,EXACT('Currently Exported'!$A$3:$A$140,$A319)), """")"),"")</f>
        <v/>
      </c>
      <c r="C319" s="1" t="str">
        <f ca="1">IFERROR(__xludf.DUMMYFUNCTION("IFERROR(FILTER('Currently Exported'!C$3:C$140,EXACT('Currently Exported'!$A$3:$A$140,$A319)), """")"),"")</f>
        <v/>
      </c>
      <c r="D319" s="1" t="str">
        <f ca="1">IFERROR(__xludf.DUMMYFUNCTION("IFERROR(FILTER('Currently Exported'!D$3:D$140,EXACT('Currently Exported'!$A$3:$A$140,$A319)), """")"),"")</f>
        <v/>
      </c>
      <c r="E319" s="1" t="str">
        <f ca="1">IFERROR(__xludf.DUMMYFUNCTION("IFERROR(FILTER('Currently Exported'!E$3:E$140,EXACT('Currently Exported'!$A$3:$A$140,$A319)), """")"),"")</f>
        <v/>
      </c>
      <c r="F319" s="1" t="str">
        <f ca="1">IFERROR(__xludf.DUMMYFUNCTION("IFERROR(FILTER('Currently Exported'!F$3:F$140,EXACT('Currently Exported'!$A$3:$A$140,$A319)), """")"),"")</f>
        <v/>
      </c>
      <c r="G319" s="1" t="str">
        <f ca="1">IFERROR(__xludf.DUMMYFUNCTION("IFERROR(FILTER('Currently Exported'!G$3:G$140,EXACT('Currently Exported'!$A$3:$A$140,$A319)), """")"),"")</f>
        <v/>
      </c>
      <c r="H319" s="1" t="str">
        <f ca="1">IFERROR(__xludf.DUMMYFUNCTION("IFERROR(FILTER('Currently Exported'!H$3:H$140,EXACT('Currently Exported'!$A$3:$A$140,$A319)), """")"),"")</f>
        <v/>
      </c>
      <c r="I319" s="1" t="str">
        <f ca="1">IFERROR(__xludf.DUMMYFUNCTION("IFERROR(FILTER('Currently Exported'!I$3:I$140,EXACT('Currently Exported'!$A$3:$A$140,$A319)), """")"),"")</f>
        <v/>
      </c>
      <c r="J319" s="1" t="str">
        <f ca="1">IFERROR(__xludf.DUMMYFUNCTION("IFERROR(FILTER('Currently Exported'!J$3:J$140,EXACT('Currently Exported'!$A$3:$A$140,$A319)), """")"),"")</f>
        <v/>
      </c>
      <c r="K319" s="1" t="str">
        <f ca="1">IFERROR(__xludf.DUMMYFUNCTION("IFERROR(FILTER('Currently Exported'!K$3:K$140,EXACT('Currently Exported'!$A$3:$A$140,$A319)), """")"),"")</f>
        <v/>
      </c>
      <c r="L319" s="1" t="str">
        <f ca="1">IFERROR(__xludf.DUMMYFUNCTION("IFERROR(FILTER('Currently Exported'!L$3:L$140,EXACT('Currently Exported'!$A$3:$A$140,$A319)), """")"),"")</f>
        <v/>
      </c>
      <c r="M319" s="1" t="str">
        <f ca="1">IFERROR(__xludf.DUMMYFUNCTION("IFERROR(FILTER('Currently Exported'!M$3:M$140,EXACT('Currently Exported'!$A$3:$A$140,$A319)), """")"),"")</f>
        <v/>
      </c>
      <c r="N319" s="1" t="str">
        <f ca="1">IFERROR(__xludf.DUMMYFUNCTION("IFERROR(FILTER('Currently Exported'!N$3:N$140,EXACT('Currently Exported'!$A$3:$A$140,$A319)), """")"),"")</f>
        <v/>
      </c>
      <c r="O319" s="1" t="str">
        <f ca="1">IFERROR(__xludf.DUMMYFUNCTION("IFERROR(FILTER('Currently Exported'!O$3:O$140,EXACT('Currently Exported'!$A$3:$A$140,$A319)), """")"),"")</f>
        <v/>
      </c>
      <c r="P319" s="1" t="str">
        <f ca="1">IFERROR(__xludf.DUMMYFUNCTION("IFERROR(FILTER('Currently Exported'!P$3:P$140,EXACT('Currently Exported'!$A$3:$A$140,$A319)), """")"),"")</f>
        <v/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IFERROR(__xludf.DUMMYFUNCTION("IFERROR(FILTER('Currently Exported'!B$3:B$140,EXACT('Currently Exported'!$A$3:$A$140,$A320)), """")"),"")</f>
        <v/>
      </c>
      <c r="C320" s="1" t="str">
        <f ca="1">IFERROR(__xludf.DUMMYFUNCTION("IFERROR(FILTER('Currently Exported'!C$3:C$140,EXACT('Currently Exported'!$A$3:$A$140,$A320)), """")"),"")</f>
        <v/>
      </c>
      <c r="D320" s="1" t="str">
        <f ca="1">IFERROR(__xludf.DUMMYFUNCTION("IFERROR(FILTER('Currently Exported'!D$3:D$140,EXACT('Currently Exported'!$A$3:$A$140,$A320)), """")"),"")</f>
        <v/>
      </c>
      <c r="E320" s="1" t="str">
        <f ca="1">IFERROR(__xludf.DUMMYFUNCTION("IFERROR(FILTER('Currently Exported'!E$3:E$140,EXACT('Currently Exported'!$A$3:$A$140,$A320)), """")"),"")</f>
        <v/>
      </c>
      <c r="F320" s="1" t="str">
        <f ca="1">IFERROR(__xludf.DUMMYFUNCTION("IFERROR(FILTER('Currently Exported'!F$3:F$140,EXACT('Currently Exported'!$A$3:$A$140,$A320)), """")"),"")</f>
        <v/>
      </c>
      <c r="G320" s="1" t="str">
        <f ca="1">IFERROR(__xludf.DUMMYFUNCTION("IFERROR(FILTER('Currently Exported'!G$3:G$140,EXACT('Currently Exported'!$A$3:$A$140,$A320)), """")"),"")</f>
        <v/>
      </c>
      <c r="H320" s="1" t="str">
        <f ca="1">IFERROR(__xludf.DUMMYFUNCTION("IFERROR(FILTER('Currently Exported'!H$3:H$140,EXACT('Currently Exported'!$A$3:$A$140,$A320)), """")"),"")</f>
        <v/>
      </c>
      <c r="I320" s="1" t="str">
        <f ca="1">IFERROR(__xludf.DUMMYFUNCTION("IFERROR(FILTER('Currently Exported'!I$3:I$140,EXACT('Currently Exported'!$A$3:$A$140,$A320)), """")"),"")</f>
        <v/>
      </c>
      <c r="J320" s="1" t="str">
        <f ca="1">IFERROR(__xludf.DUMMYFUNCTION("IFERROR(FILTER('Currently Exported'!J$3:J$140,EXACT('Currently Exported'!$A$3:$A$140,$A320)), """")"),"")</f>
        <v/>
      </c>
      <c r="K320" s="1" t="str">
        <f ca="1">IFERROR(__xludf.DUMMYFUNCTION("IFERROR(FILTER('Currently Exported'!K$3:K$140,EXACT('Currently Exported'!$A$3:$A$140,$A320)), """")"),"")</f>
        <v/>
      </c>
      <c r="L320" s="1" t="str">
        <f ca="1">IFERROR(__xludf.DUMMYFUNCTION("IFERROR(FILTER('Currently Exported'!L$3:L$140,EXACT('Currently Exported'!$A$3:$A$140,$A320)), """")"),"")</f>
        <v/>
      </c>
      <c r="M320" s="1" t="str">
        <f ca="1">IFERROR(__xludf.DUMMYFUNCTION("IFERROR(FILTER('Currently Exported'!M$3:M$140,EXACT('Currently Exported'!$A$3:$A$140,$A320)), """")"),"")</f>
        <v/>
      </c>
      <c r="N320" s="1" t="str">
        <f ca="1">IFERROR(__xludf.DUMMYFUNCTION("IFERROR(FILTER('Currently Exported'!N$3:N$140,EXACT('Currently Exported'!$A$3:$A$140,$A320)), """")"),"")</f>
        <v/>
      </c>
      <c r="O320" s="1" t="str">
        <f ca="1">IFERROR(__xludf.DUMMYFUNCTION("IFERROR(FILTER('Currently Exported'!O$3:O$140,EXACT('Currently Exported'!$A$3:$A$140,$A320)), """")"),"")</f>
        <v/>
      </c>
      <c r="P320" s="1" t="str">
        <f ca="1">IFERROR(__xludf.DUMMYFUNCTION("IFERROR(FILTER('Currently Exported'!P$3:P$140,EXACT('Currently Exported'!$A$3:$A$140,$A320)), """")"),"")</f>
        <v/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IFERROR(__xludf.DUMMYFUNCTION("IFERROR(FILTER('Currently Exported'!B$3:B$140,EXACT('Currently Exported'!$A$3:$A$140,$A321)), """")"),"")</f>
        <v/>
      </c>
      <c r="C321" s="1" t="str">
        <f ca="1">IFERROR(__xludf.DUMMYFUNCTION("IFERROR(FILTER('Currently Exported'!C$3:C$140,EXACT('Currently Exported'!$A$3:$A$140,$A321)), """")"),"")</f>
        <v/>
      </c>
      <c r="D321" s="1" t="str">
        <f ca="1">IFERROR(__xludf.DUMMYFUNCTION("IFERROR(FILTER('Currently Exported'!D$3:D$140,EXACT('Currently Exported'!$A$3:$A$140,$A321)), """")"),"")</f>
        <v/>
      </c>
      <c r="E321" s="1" t="str">
        <f ca="1">IFERROR(__xludf.DUMMYFUNCTION("IFERROR(FILTER('Currently Exported'!E$3:E$140,EXACT('Currently Exported'!$A$3:$A$140,$A321)), """")"),"")</f>
        <v/>
      </c>
      <c r="F321" s="1" t="str">
        <f ca="1">IFERROR(__xludf.DUMMYFUNCTION("IFERROR(FILTER('Currently Exported'!F$3:F$140,EXACT('Currently Exported'!$A$3:$A$140,$A321)), """")"),"")</f>
        <v/>
      </c>
      <c r="G321" s="1" t="str">
        <f ca="1">IFERROR(__xludf.DUMMYFUNCTION("IFERROR(FILTER('Currently Exported'!G$3:G$140,EXACT('Currently Exported'!$A$3:$A$140,$A321)), """")"),"")</f>
        <v/>
      </c>
      <c r="H321" s="1" t="str">
        <f ca="1">IFERROR(__xludf.DUMMYFUNCTION("IFERROR(FILTER('Currently Exported'!H$3:H$140,EXACT('Currently Exported'!$A$3:$A$140,$A321)), """")"),"")</f>
        <v/>
      </c>
      <c r="I321" s="1" t="str">
        <f ca="1">IFERROR(__xludf.DUMMYFUNCTION("IFERROR(FILTER('Currently Exported'!I$3:I$140,EXACT('Currently Exported'!$A$3:$A$140,$A321)), """")"),"")</f>
        <v/>
      </c>
      <c r="J321" s="1" t="str">
        <f ca="1">IFERROR(__xludf.DUMMYFUNCTION("IFERROR(FILTER('Currently Exported'!J$3:J$140,EXACT('Currently Exported'!$A$3:$A$140,$A321)), """")"),"")</f>
        <v/>
      </c>
      <c r="K321" s="1" t="str">
        <f ca="1">IFERROR(__xludf.DUMMYFUNCTION("IFERROR(FILTER('Currently Exported'!K$3:K$140,EXACT('Currently Exported'!$A$3:$A$140,$A321)), """")"),"")</f>
        <v/>
      </c>
      <c r="L321" s="1" t="str">
        <f ca="1">IFERROR(__xludf.DUMMYFUNCTION("IFERROR(FILTER('Currently Exported'!L$3:L$140,EXACT('Currently Exported'!$A$3:$A$140,$A321)), """")"),"")</f>
        <v/>
      </c>
      <c r="M321" s="1" t="str">
        <f ca="1">IFERROR(__xludf.DUMMYFUNCTION("IFERROR(FILTER('Currently Exported'!M$3:M$140,EXACT('Currently Exported'!$A$3:$A$140,$A321)), """")"),"")</f>
        <v/>
      </c>
      <c r="N321" s="1" t="str">
        <f ca="1">IFERROR(__xludf.DUMMYFUNCTION("IFERROR(FILTER('Currently Exported'!N$3:N$140,EXACT('Currently Exported'!$A$3:$A$140,$A321)), """")"),"")</f>
        <v/>
      </c>
      <c r="O321" s="1" t="str">
        <f ca="1">IFERROR(__xludf.DUMMYFUNCTION("IFERROR(FILTER('Currently Exported'!O$3:O$140,EXACT('Currently Exported'!$A$3:$A$140,$A321)), """")"),"")</f>
        <v/>
      </c>
      <c r="P321" s="1" t="str">
        <f ca="1">IFERROR(__xludf.DUMMYFUNCTION("IFERROR(FILTER('Currently Exported'!P$3:P$140,EXACT('Currently Exported'!$A$3:$A$140,$A321)), """")"),"")</f>
        <v/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IFERROR(__xludf.DUMMYFUNCTION("IFERROR(FILTER('Currently Exported'!B$3:B$140,EXACT('Currently Exported'!$A$3:$A$140,$A322)), """")"),"")</f>
        <v/>
      </c>
      <c r="C322" s="1" t="str">
        <f ca="1">IFERROR(__xludf.DUMMYFUNCTION("IFERROR(FILTER('Currently Exported'!C$3:C$140,EXACT('Currently Exported'!$A$3:$A$140,$A322)), """")"),"")</f>
        <v/>
      </c>
      <c r="D322" s="1" t="str">
        <f ca="1">IFERROR(__xludf.DUMMYFUNCTION("IFERROR(FILTER('Currently Exported'!D$3:D$140,EXACT('Currently Exported'!$A$3:$A$140,$A322)), """")"),"")</f>
        <v/>
      </c>
      <c r="E322" s="1" t="str">
        <f ca="1">IFERROR(__xludf.DUMMYFUNCTION("IFERROR(FILTER('Currently Exported'!E$3:E$140,EXACT('Currently Exported'!$A$3:$A$140,$A322)), """")"),"")</f>
        <v/>
      </c>
      <c r="F322" s="1" t="str">
        <f ca="1">IFERROR(__xludf.DUMMYFUNCTION("IFERROR(FILTER('Currently Exported'!F$3:F$140,EXACT('Currently Exported'!$A$3:$A$140,$A322)), """")"),"")</f>
        <v/>
      </c>
      <c r="G322" s="1" t="str">
        <f ca="1">IFERROR(__xludf.DUMMYFUNCTION("IFERROR(FILTER('Currently Exported'!G$3:G$140,EXACT('Currently Exported'!$A$3:$A$140,$A322)), """")"),"")</f>
        <v/>
      </c>
      <c r="H322" s="1" t="str">
        <f ca="1">IFERROR(__xludf.DUMMYFUNCTION("IFERROR(FILTER('Currently Exported'!H$3:H$140,EXACT('Currently Exported'!$A$3:$A$140,$A322)), """")"),"")</f>
        <v/>
      </c>
      <c r="I322" s="1" t="str">
        <f ca="1">IFERROR(__xludf.DUMMYFUNCTION("IFERROR(FILTER('Currently Exported'!I$3:I$140,EXACT('Currently Exported'!$A$3:$A$140,$A322)), """")"),"")</f>
        <v/>
      </c>
      <c r="J322" s="1" t="str">
        <f ca="1">IFERROR(__xludf.DUMMYFUNCTION("IFERROR(FILTER('Currently Exported'!J$3:J$140,EXACT('Currently Exported'!$A$3:$A$140,$A322)), """")"),"")</f>
        <v/>
      </c>
      <c r="K322" s="1" t="str">
        <f ca="1">IFERROR(__xludf.DUMMYFUNCTION("IFERROR(FILTER('Currently Exported'!K$3:K$140,EXACT('Currently Exported'!$A$3:$A$140,$A322)), """")"),"")</f>
        <v/>
      </c>
      <c r="L322" s="1" t="str">
        <f ca="1">IFERROR(__xludf.DUMMYFUNCTION("IFERROR(FILTER('Currently Exported'!L$3:L$140,EXACT('Currently Exported'!$A$3:$A$140,$A322)), """")"),"")</f>
        <v/>
      </c>
      <c r="M322" s="1" t="str">
        <f ca="1">IFERROR(__xludf.DUMMYFUNCTION("IFERROR(FILTER('Currently Exported'!M$3:M$140,EXACT('Currently Exported'!$A$3:$A$140,$A322)), """")"),"")</f>
        <v/>
      </c>
      <c r="N322" s="1" t="str">
        <f ca="1">IFERROR(__xludf.DUMMYFUNCTION("IFERROR(FILTER('Currently Exported'!N$3:N$140,EXACT('Currently Exported'!$A$3:$A$140,$A322)), """")"),"")</f>
        <v/>
      </c>
      <c r="O322" s="1" t="str">
        <f ca="1">IFERROR(__xludf.DUMMYFUNCTION("IFERROR(FILTER('Currently Exported'!O$3:O$140,EXACT('Currently Exported'!$A$3:$A$140,$A322)), """")"),"")</f>
        <v/>
      </c>
      <c r="P322" s="1" t="str">
        <f ca="1">IFERROR(__xludf.DUMMYFUNCTION("IFERROR(FILTER('Currently Exported'!P$3:P$140,EXACT('Currently Exported'!$A$3:$A$140,$A322)), """")"),"")</f>
        <v/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IFERROR(__xludf.DUMMYFUNCTION("IFERROR(FILTER('Currently Exported'!B$3:B$140,EXACT('Currently Exported'!$A$3:$A$140,$A323)), """")"),"")</f>
        <v/>
      </c>
      <c r="C323" s="1" t="str">
        <f ca="1">IFERROR(__xludf.DUMMYFUNCTION("IFERROR(FILTER('Currently Exported'!C$3:C$140,EXACT('Currently Exported'!$A$3:$A$140,$A323)), """")"),"")</f>
        <v/>
      </c>
      <c r="D323" s="1" t="str">
        <f ca="1">IFERROR(__xludf.DUMMYFUNCTION("IFERROR(FILTER('Currently Exported'!D$3:D$140,EXACT('Currently Exported'!$A$3:$A$140,$A323)), """")"),"")</f>
        <v/>
      </c>
      <c r="E323" s="1" t="str">
        <f ca="1">IFERROR(__xludf.DUMMYFUNCTION("IFERROR(FILTER('Currently Exported'!E$3:E$140,EXACT('Currently Exported'!$A$3:$A$140,$A323)), """")"),"")</f>
        <v/>
      </c>
      <c r="F323" s="1" t="str">
        <f ca="1">IFERROR(__xludf.DUMMYFUNCTION("IFERROR(FILTER('Currently Exported'!F$3:F$140,EXACT('Currently Exported'!$A$3:$A$140,$A323)), """")"),"")</f>
        <v/>
      </c>
      <c r="G323" s="1" t="str">
        <f ca="1">IFERROR(__xludf.DUMMYFUNCTION("IFERROR(FILTER('Currently Exported'!G$3:G$140,EXACT('Currently Exported'!$A$3:$A$140,$A323)), """")"),"")</f>
        <v/>
      </c>
      <c r="H323" s="1" t="str">
        <f ca="1">IFERROR(__xludf.DUMMYFUNCTION("IFERROR(FILTER('Currently Exported'!H$3:H$140,EXACT('Currently Exported'!$A$3:$A$140,$A323)), """")"),"")</f>
        <v/>
      </c>
      <c r="I323" s="1" t="str">
        <f ca="1">IFERROR(__xludf.DUMMYFUNCTION("IFERROR(FILTER('Currently Exported'!I$3:I$140,EXACT('Currently Exported'!$A$3:$A$140,$A323)), """")"),"")</f>
        <v/>
      </c>
      <c r="J323" s="1" t="str">
        <f ca="1">IFERROR(__xludf.DUMMYFUNCTION("IFERROR(FILTER('Currently Exported'!J$3:J$140,EXACT('Currently Exported'!$A$3:$A$140,$A323)), """")"),"")</f>
        <v/>
      </c>
      <c r="K323" s="1" t="str">
        <f ca="1">IFERROR(__xludf.DUMMYFUNCTION("IFERROR(FILTER('Currently Exported'!K$3:K$140,EXACT('Currently Exported'!$A$3:$A$140,$A323)), """")"),"")</f>
        <v/>
      </c>
      <c r="L323" s="1" t="str">
        <f ca="1">IFERROR(__xludf.DUMMYFUNCTION("IFERROR(FILTER('Currently Exported'!L$3:L$140,EXACT('Currently Exported'!$A$3:$A$140,$A323)), """")"),"")</f>
        <v/>
      </c>
      <c r="M323" s="1" t="str">
        <f ca="1">IFERROR(__xludf.DUMMYFUNCTION("IFERROR(FILTER('Currently Exported'!M$3:M$140,EXACT('Currently Exported'!$A$3:$A$140,$A323)), """")"),"")</f>
        <v/>
      </c>
      <c r="N323" s="1" t="str">
        <f ca="1">IFERROR(__xludf.DUMMYFUNCTION("IFERROR(FILTER('Currently Exported'!N$3:N$140,EXACT('Currently Exported'!$A$3:$A$140,$A323)), """")"),"")</f>
        <v/>
      </c>
      <c r="O323" s="1" t="str">
        <f ca="1">IFERROR(__xludf.DUMMYFUNCTION("IFERROR(FILTER('Currently Exported'!O$3:O$140,EXACT('Currently Exported'!$A$3:$A$140,$A323)), """")"),"")</f>
        <v/>
      </c>
      <c r="P323" s="1" t="str">
        <f ca="1">IFERROR(__xludf.DUMMYFUNCTION("IFERROR(FILTER('Currently Exported'!P$3:P$140,EXACT('Currently Exported'!$A$3:$A$140,$A323)), """")"),"")</f>
        <v/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IFERROR(__xludf.DUMMYFUNCTION("IFERROR(FILTER('Currently Exported'!B$3:B$140,EXACT('Currently Exported'!$A$3:$A$140,$A324)), """")"),"")</f>
        <v/>
      </c>
      <c r="C324" s="1" t="str">
        <f ca="1">IFERROR(__xludf.DUMMYFUNCTION("IFERROR(FILTER('Currently Exported'!C$3:C$140,EXACT('Currently Exported'!$A$3:$A$140,$A324)), """")"),"")</f>
        <v/>
      </c>
      <c r="D324" s="1" t="str">
        <f ca="1">IFERROR(__xludf.DUMMYFUNCTION("IFERROR(FILTER('Currently Exported'!D$3:D$140,EXACT('Currently Exported'!$A$3:$A$140,$A324)), """")"),"")</f>
        <v/>
      </c>
      <c r="E324" s="1" t="str">
        <f ca="1">IFERROR(__xludf.DUMMYFUNCTION("IFERROR(FILTER('Currently Exported'!E$3:E$140,EXACT('Currently Exported'!$A$3:$A$140,$A324)), """")"),"")</f>
        <v/>
      </c>
      <c r="F324" s="1" t="str">
        <f ca="1">IFERROR(__xludf.DUMMYFUNCTION("IFERROR(FILTER('Currently Exported'!F$3:F$140,EXACT('Currently Exported'!$A$3:$A$140,$A324)), """")"),"")</f>
        <v/>
      </c>
      <c r="G324" s="1" t="str">
        <f ca="1">IFERROR(__xludf.DUMMYFUNCTION("IFERROR(FILTER('Currently Exported'!G$3:G$140,EXACT('Currently Exported'!$A$3:$A$140,$A324)), """")"),"")</f>
        <v/>
      </c>
      <c r="H324" s="1" t="str">
        <f ca="1">IFERROR(__xludf.DUMMYFUNCTION("IFERROR(FILTER('Currently Exported'!H$3:H$140,EXACT('Currently Exported'!$A$3:$A$140,$A324)), """")"),"")</f>
        <v/>
      </c>
      <c r="I324" s="1" t="str">
        <f ca="1">IFERROR(__xludf.DUMMYFUNCTION("IFERROR(FILTER('Currently Exported'!I$3:I$140,EXACT('Currently Exported'!$A$3:$A$140,$A324)), """")"),"")</f>
        <v/>
      </c>
      <c r="J324" s="1" t="str">
        <f ca="1">IFERROR(__xludf.DUMMYFUNCTION("IFERROR(FILTER('Currently Exported'!J$3:J$140,EXACT('Currently Exported'!$A$3:$A$140,$A324)), """")"),"")</f>
        <v/>
      </c>
      <c r="K324" s="1" t="str">
        <f ca="1">IFERROR(__xludf.DUMMYFUNCTION("IFERROR(FILTER('Currently Exported'!K$3:K$140,EXACT('Currently Exported'!$A$3:$A$140,$A324)), """")"),"")</f>
        <v/>
      </c>
      <c r="L324" s="1" t="str">
        <f ca="1">IFERROR(__xludf.DUMMYFUNCTION("IFERROR(FILTER('Currently Exported'!L$3:L$140,EXACT('Currently Exported'!$A$3:$A$140,$A324)), """")"),"")</f>
        <v/>
      </c>
      <c r="M324" s="1" t="str">
        <f ca="1">IFERROR(__xludf.DUMMYFUNCTION("IFERROR(FILTER('Currently Exported'!M$3:M$140,EXACT('Currently Exported'!$A$3:$A$140,$A324)), """")"),"")</f>
        <v/>
      </c>
      <c r="N324" s="1" t="str">
        <f ca="1">IFERROR(__xludf.DUMMYFUNCTION("IFERROR(FILTER('Currently Exported'!N$3:N$140,EXACT('Currently Exported'!$A$3:$A$140,$A324)), """")"),"")</f>
        <v/>
      </c>
      <c r="O324" s="1" t="str">
        <f ca="1">IFERROR(__xludf.DUMMYFUNCTION("IFERROR(FILTER('Currently Exported'!O$3:O$140,EXACT('Currently Exported'!$A$3:$A$140,$A324)), """")"),"")</f>
        <v/>
      </c>
      <c r="P324" s="1" t="str">
        <f ca="1">IFERROR(__xludf.DUMMYFUNCTION("IFERROR(FILTER('Currently Exported'!P$3:P$140,EXACT('Currently Exported'!$A$3:$A$140,$A324)), """")"),"")</f>
        <v/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IFERROR(__xludf.DUMMYFUNCTION("IFERROR(FILTER('Currently Exported'!B$3:B$140,EXACT('Currently Exported'!$A$3:$A$140,$A325)), """")"),"")</f>
        <v/>
      </c>
      <c r="C325" s="1" t="str">
        <f ca="1">IFERROR(__xludf.DUMMYFUNCTION("IFERROR(FILTER('Currently Exported'!C$3:C$140,EXACT('Currently Exported'!$A$3:$A$140,$A325)), """")"),"")</f>
        <v/>
      </c>
      <c r="D325" s="1" t="str">
        <f ca="1">IFERROR(__xludf.DUMMYFUNCTION("IFERROR(FILTER('Currently Exported'!D$3:D$140,EXACT('Currently Exported'!$A$3:$A$140,$A325)), """")"),"")</f>
        <v/>
      </c>
      <c r="E325" s="1" t="str">
        <f ca="1">IFERROR(__xludf.DUMMYFUNCTION("IFERROR(FILTER('Currently Exported'!E$3:E$140,EXACT('Currently Exported'!$A$3:$A$140,$A325)), """")"),"")</f>
        <v/>
      </c>
      <c r="F325" s="1" t="str">
        <f ca="1">IFERROR(__xludf.DUMMYFUNCTION("IFERROR(FILTER('Currently Exported'!F$3:F$140,EXACT('Currently Exported'!$A$3:$A$140,$A325)), """")"),"")</f>
        <v/>
      </c>
      <c r="G325" s="1" t="str">
        <f ca="1">IFERROR(__xludf.DUMMYFUNCTION("IFERROR(FILTER('Currently Exported'!G$3:G$140,EXACT('Currently Exported'!$A$3:$A$140,$A325)), """")"),"")</f>
        <v/>
      </c>
      <c r="H325" s="1" t="str">
        <f ca="1">IFERROR(__xludf.DUMMYFUNCTION("IFERROR(FILTER('Currently Exported'!H$3:H$140,EXACT('Currently Exported'!$A$3:$A$140,$A325)), """")"),"")</f>
        <v/>
      </c>
      <c r="I325" s="1" t="str">
        <f ca="1">IFERROR(__xludf.DUMMYFUNCTION("IFERROR(FILTER('Currently Exported'!I$3:I$140,EXACT('Currently Exported'!$A$3:$A$140,$A325)), """")"),"")</f>
        <v/>
      </c>
      <c r="J325" s="1" t="str">
        <f ca="1">IFERROR(__xludf.DUMMYFUNCTION("IFERROR(FILTER('Currently Exported'!J$3:J$140,EXACT('Currently Exported'!$A$3:$A$140,$A325)), """")"),"")</f>
        <v/>
      </c>
      <c r="K325" s="1" t="str">
        <f ca="1">IFERROR(__xludf.DUMMYFUNCTION("IFERROR(FILTER('Currently Exported'!K$3:K$140,EXACT('Currently Exported'!$A$3:$A$140,$A325)), """")"),"")</f>
        <v/>
      </c>
      <c r="L325" s="1" t="str">
        <f ca="1">IFERROR(__xludf.DUMMYFUNCTION("IFERROR(FILTER('Currently Exported'!L$3:L$140,EXACT('Currently Exported'!$A$3:$A$140,$A325)), """")"),"")</f>
        <v/>
      </c>
      <c r="M325" s="1" t="str">
        <f ca="1">IFERROR(__xludf.DUMMYFUNCTION("IFERROR(FILTER('Currently Exported'!M$3:M$140,EXACT('Currently Exported'!$A$3:$A$140,$A325)), """")"),"")</f>
        <v/>
      </c>
      <c r="N325" s="1" t="str">
        <f ca="1">IFERROR(__xludf.DUMMYFUNCTION("IFERROR(FILTER('Currently Exported'!N$3:N$140,EXACT('Currently Exported'!$A$3:$A$140,$A325)), """")"),"")</f>
        <v/>
      </c>
      <c r="O325" s="1" t="str">
        <f ca="1">IFERROR(__xludf.DUMMYFUNCTION("IFERROR(FILTER('Currently Exported'!O$3:O$140,EXACT('Currently Exported'!$A$3:$A$140,$A325)), """")"),"")</f>
        <v/>
      </c>
      <c r="P325" s="1" t="str">
        <f ca="1">IFERROR(__xludf.DUMMYFUNCTION("IFERROR(FILTER('Currently Exported'!P$3:P$140,EXACT('Currently Exported'!$A$3:$A$140,$A325)), """")"),"")</f>
        <v/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IFERROR(__xludf.DUMMYFUNCTION("IFERROR(FILTER('Currently Exported'!B$3:B$140,EXACT('Currently Exported'!$A$3:$A$140,$A326)), """")"),"")</f>
        <v/>
      </c>
      <c r="C326" s="1" t="str">
        <f ca="1">IFERROR(__xludf.DUMMYFUNCTION("IFERROR(FILTER('Currently Exported'!C$3:C$140,EXACT('Currently Exported'!$A$3:$A$140,$A326)), """")"),"")</f>
        <v/>
      </c>
      <c r="D326" s="1" t="str">
        <f ca="1">IFERROR(__xludf.DUMMYFUNCTION("IFERROR(FILTER('Currently Exported'!D$3:D$140,EXACT('Currently Exported'!$A$3:$A$140,$A326)), """")"),"")</f>
        <v/>
      </c>
      <c r="E326" s="1" t="str">
        <f ca="1">IFERROR(__xludf.DUMMYFUNCTION("IFERROR(FILTER('Currently Exported'!E$3:E$140,EXACT('Currently Exported'!$A$3:$A$140,$A326)), """")"),"")</f>
        <v/>
      </c>
      <c r="F326" s="1" t="str">
        <f ca="1">IFERROR(__xludf.DUMMYFUNCTION("IFERROR(FILTER('Currently Exported'!F$3:F$140,EXACT('Currently Exported'!$A$3:$A$140,$A326)), """")"),"")</f>
        <v/>
      </c>
      <c r="G326" s="1" t="str">
        <f ca="1">IFERROR(__xludf.DUMMYFUNCTION("IFERROR(FILTER('Currently Exported'!G$3:G$140,EXACT('Currently Exported'!$A$3:$A$140,$A326)), """")"),"")</f>
        <v/>
      </c>
      <c r="H326" s="1" t="str">
        <f ca="1">IFERROR(__xludf.DUMMYFUNCTION("IFERROR(FILTER('Currently Exported'!H$3:H$140,EXACT('Currently Exported'!$A$3:$A$140,$A326)), """")"),"")</f>
        <v/>
      </c>
      <c r="I326" s="1" t="str">
        <f ca="1">IFERROR(__xludf.DUMMYFUNCTION("IFERROR(FILTER('Currently Exported'!I$3:I$140,EXACT('Currently Exported'!$A$3:$A$140,$A326)), """")"),"")</f>
        <v/>
      </c>
      <c r="J326" s="1" t="str">
        <f ca="1">IFERROR(__xludf.DUMMYFUNCTION("IFERROR(FILTER('Currently Exported'!J$3:J$140,EXACT('Currently Exported'!$A$3:$A$140,$A326)), """")"),"")</f>
        <v/>
      </c>
      <c r="K326" s="1" t="str">
        <f ca="1">IFERROR(__xludf.DUMMYFUNCTION("IFERROR(FILTER('Currently Exported'!K$3:K$140,EXACT('Currently Exported'!$A$3:$A$140,$A326)), """")"),"")</f>
        <v/>
      </c>
      <c r="L326" s="1" t="str">
        <f ca="1">IFERROR(__xludf.DUMMYFUNCTION("IFERROR(FILTER('Currently Exported'!L$3:L$140,EXACT('Currently Exported'!$A$3:$A$140,$A326)), """")"),"")</f>
        <v/>
      </c>
      <c r="M326" s="1" t="str">
        <f ca="1">IFERROR(__xludf.DUMMYFUNCTION("IFERROR(FILTER('Currently Exported'!M$3:M$140,EXACT('Currently Exported'!$A$3:$A$140,$A326)), """")"),"")</f>
        <v/>
      </c>
      <c r="N326" s="1" t="str">
        <f ca="1">IFERROR(__xludf.DUMMYFUNCTION("IFERROR(FILTER('Currently Exported'!N$3:N$140,EXACT('Currently Exported'!$A$3:$A$140,$A326)), """")"),"")</f>
        <v/>
      </c>
      <c r="O326" s="1" t="str">
        <f ca="1">IFERROR(__xludf.DUMMYFUNCTION("IFERROR(FILTER('Currently Exported'!O$3:O$140,EXACT('Currently Exported'!$A$3:$A$140,$A326)), """")"),"")</f>
        <v/>
      </c>
      <c r="P326" s="1" t="str">
        <f ca="1">IFERROR(__xludf.DUMMYFUNCTION("IFERROR(FILTER('Currently Exported'!P$3:P$140,EXACT('Currently Exported'!$A$3:$A$140,$A326)), """")"),"")</f>
        <v/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IFERROR(__xludf.DUMMYFUNCTION("IFERROR(FILTER('Currently Exported'!B$3:B$140,EXACT('Currently Exported'!$A$3:$A$140,$A327)), """")"),"")</f>
        <v/>
      </c>
      <c r="C327" s="1" t="str">
        <f ca="1">IFERROR(__xludf.DUMMYFUNCTION("IFERROR(FILTER('Currently Exported'!C$3:C$140,EXACT('Currently Exported'!$A$3:$A$140,$A327)), """")"),"")</f>
        <v/>
      </c>
      <c r="D327" s="1" t="str">
        <f ca="1">IFERROR(__xludf.DUMMYFUNCTION("IFERROR(FILTER('Currently Exported'!D$3:D$140,EXACT('Currently Exported'!$A$3:$A$140,$A327)), """")"),"")</f>
        <v/>
      </c>
      <c r="E327" s="1" t="str">
        <f ca="1">IFERROR(__xludf.DUMMYFUNCTION("IFERROR(FILTER('Currently Exported'!E$3:E$140,EXACT('Currently Exported'!$A$3:$A$140,$A327)), """")"),"")</f>
        <v/>
      </c>
      <c r="F327" s="1" t="str">
        <f ca="1">IFERROR(__xludf.DUMMYFUNCTION("IFERROR(FILTER('Currently Exported'!F$3:F$140,EXACT('Currently Exported'!$A$3:$A$140,$A327)), """")"),"")</f>
        <v/>
      </c>
      <c r="G327" s="1" t="str">
        <f ca="1">IFERROR(__xludf.DUMMYFUNCTION("IFERROR(FILTER('Currently Exported'!G$3:G$140,EXACT('Currently Exported'!$A$3:$A$140,$A327)), """")"),"")</f>
        <v/>
      </c>
      <c r="H327" s="1" t="str">
        <f ca="1">IFERROR(__xludf.DUMMYFUNCTION("IFERROR(FILTER('Currently Exported'!H$3:H$140,EXACT('Currently Exported'!$A$3:$A$140,$A327)), """")"),"")</f>
        <v/>
      </c>
      <c r="I327" s="1" t="str">
        <f ca="1">IFERROR(__xludf.DUMMYFUNCTION("IFERROR(FILTER('Currently Exported'!I$3:I$140,EXACT('Currently Exported'!$A$3:$A$140,$A327)), """")"),"")</f>
        <v/>
      </c>
      <c r="J327" s="1" t="str">
        <f ca="1">IFERROR(__xludf.DUMMYFUNCTION("IFERROR(FILTER('Currently Exported'!J$3:J$140,EXACT('Currently Exported'!$A$3:$A$140,$A327)), """")"),"")</f>
        <v/>
      </c>
      <c r="K327" s="1" t="str">
        <f ca="1">IFERROR(__xludf.DUMMYFUNCTION("IFERROR(FILTER('Currently Exported'!K$3:K$140,EXACT('Currently Exported'!$A$3:$A$140,$A327)), """")"),"")</f>
        <v/>
      </c>
      <c r="L327" s="1" t="str">
        <f ca="1">IFERROR(__xludf.DUMMYFUNCTION("IFERROR(FILTER('Currently Exported'!L$3:L$140,EXACT('Currently Exported'!$A$3:$A$140,$A327)), """")"),"")</f>
        <v/>
      </c>
      <c r="M327" s="1" t="str">
        <f ca="1">IFERROR(__xludf.DUMMYFUNCTION("IFERROR(FILTER('Currently Exported'!M$3:M$140,EXACT('Currently Exported'!$A$3:$A$140,$A327)), """")"),"")</f>
        <v/>
      </c>
      <c r="N327" s="1" t="str">
        <f ca="1">IFERROR(__xludf.DUMMYFUNCTION("IFERROR(FILTER('Currently Exported'!N$3:N$140,EXACT('Currently Exported'!$A$3:$A$140,$A327)), """")"),"")</f>
        <v/>
      </c>
      <c r="O327" s="1" t="str">
        <f ca="1">IFERROR(__xludf.DUMMYFUNCTION("IFERROR(FILTER('Currently Exported'!O$3:O$140,EXACT('Currently Exported'!$A$3:$A$140,$A327)), """")"),"")</f>
        <v/>
      </c>
      <c r="P327" s="1" t="str">
        <f ca="1">IFERROR(__xludf.DUMMYFUNCTION("IFERROR(FILTER('Currently Exported'!P$3:P$140,EXACT('Currently Exported'!$A$3:$A$140,$A327)), """")"),"")</f>
        <v/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IFERROR(__xludf.DUMMYFUNCTION("IFERROR(FILTER('Currently Exported'!B$3:B$140,EXACT('Currently Exported'!$A$3:$A$140,$A328)), """")"),"")</f>
        <v/>
      </c>
      <c r="C328" s="1" t="str">
        <f ca="1">IFERROR(__xludf.DUMMYFUNCTION("IFERROR(FILTER('Currently Exported'!C$3:C$140,EXACT('Currently Exported'!$A$3:$A$140,$A328)), """")"),"")</f>
        <v/>
      </c>
      <c r="D328" s="1" t="str">
        <f ca="1">IFERROR(__xludf.DUMMYFUNCTION("IFERROR(FILTER('Currently Exported'!D$3:D$140,EXACT('Currently Exported'!$A$3:$A$140,$A328)), """")"),"")</f>
        <v/>
      </c>
      <c r="E328" s="1" t="str">
        <f ca="1">IFERROR(__xludf.DUMMYFUNCTION("IFERROR(FILTER('Currently Exported'!E$3:E$140,EXACT('Currently Exported'!$A$3:$A$140,$A328)), """")"),"")</f>
        <v/>
      </c>
      <c r="F328" s="1" t="str">
        <f ca="1">IFERROR(__xludf.DUMMYFUNCTION("IFERROR(FILTER('Currently Exported'!F$3:F$140,EXACT('Currently Exported'!$A$3:$A$140,$A328)), """")"),"")</f>
        <v/>
      </c>
      <c r="G328" s="1" t="str">
        <f ca="1">IFERROR(__xludf.DUMMYFUNCTION("IFERROR(FILTER('Currently Exported'!G$3:G$140,EXACT('Currently Exported'!$A$3:$A$140,$A328)), """")"),"")</f>
        <v/>
      </c>
      <c r="H328" s="1" t="str">
        <f ca="1">IFERROR(__xludf.DUMMYFUNCTION("IFERROR(FILTER('Currently Exported'!H$3:H$140,EXACT('Currently Exported'!$A$3:$A$140,$A328)), """")"),"")</f>
        <v/>
      </c>
      <c r="I328" s="1" t="str">
        <f ca="1">IFERROR(__xludf.DUMMYFUNCTION("IFERROR(FILTER('Currently Exported'!I$3:I$140,EXACT('Currently Exported'!$A$3:$A$140,$A328)), """")"),"")</f>
        <v/>
      </c>
      <c r="J328" s="1" t="str">
        <f ca="1">IFERROR(__xludf.DUMMYFUNCTION("IFERROR(FILTER('Currently Exported'!J$3:J$140,EXACT('Currently Exported'!$A$3:$A$140,$A328)), """")"),"")</f>
        <v/>
      </c>
      <c r="K328" s="1" t="str">
        <f ca="1">IFERROR(__xludf.DUMMYFUNCTION("IFERROR(FILTER('Currently Exported'!K$3:K$140,EXACT('Currently Exported'!$A$3:$A$140,$A328)), """")"),"")</f>
        <v/>
      </c>
      <c r="L328" s="1" t="str">
        <f ca="1">IFERROR(__xludf.DUMMYFUNCTION("IFERROR(FILTER('Currently Exported'!L$3:L$140,EXACT('Currently Exported'!$A$3:$A$140,$A328)), """")"),"")</f>
        <v/>
      </c>
      <c r="M328" s="1" t="str">
        <f ca="1">IFERROR(__xludf.DUMMYFUNCTION("IFERROR(FILTER('Currently Exported'!M$3:M$140,EXACT('Currently Exported'!$A$3:$A$140,$A328)), """")"),"")</f>
        <v/>
      </c>
      <c r="N328" s="1" t="str">
        <f ca="1">IFERROR(__xludf.DUMMYFUNCTION("IFERROR(FILTER('Currently Exported'!N$3:N$140,EXACT('Currently Exported'!$A$3:$A$140,$A328)), """")"),"")</f>
        <v/>
      </c>
      <c r="O328" s="1" t="str">
        <f ca="1">IFERROR(__xludf.DUMMYFUNCTION("IFERROR(FILTER('Currently Exported'!O$3:O$140,EXACT('Currently Exported'!$A$3:$A$140,$A328)), """")"),"")</f>
        <v/>
      </c>
      <c r="P328" s="1" t="str">
        <f ca="1">IFERROR(__xludf.DUMMYFUNCTION("IFERROR(FILTER('Currently Exported'!P$3:P$140,EXACT('Currently Exported'!$A$3:$A$140,$A328)), """")"),"")</f>
        <v/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IFERROR(__xludf.DUMMYFUNCTION("IFERROR(FILTER('Currently Exported'!B$3:B$140,EXACT('Currently Exported'!$A$3:$A$140,$A329)), """")"),"")</f>
        <v/>
      </c>
      <c r="C329" s="1" t="str">
        <f ca="1">IFERROR(__xludf.DUMMYFUNCTION("IFERROR(FILTER('Currently Exported'!C$3:C$140,EXACT('Currently Exported'!$A$3:$A$140,$A329)), """")"),"")</f>
        <v/>
      </c>
      <c r="D329" s="1" t="str">
        <f ca="1">IFERROR(__xludf.DUMMYFUNCTION("IFERROR(FILTER('Currently Exported'!D$3:D$140,EXACT('Currently Exported'!$A$3:$A$140,$A329)), """")"),"")</f>
        <v/>
      </c>
      <c r="E329" s="1" t="str">
        <f ca="1">IFERROR(__xludf.DUMMYFUNCTION("IFERROR(FILTER('Currently Exported'!E$3:E$140,EXACT('Currently Exported'!$A$3:$A$140,$A329)), """")"),"")</f>
        <v/>
      </c>
      <c r="F329" s="1" t="str">
        <f ca="1">IFERROR(__xludf.DUMMYFUNCTION("IFERROR(FILTER('Currently Exported'!F$3:F$140,EXACT('Currently Exported'!$A$3:$A$140,$A329)), """")"),"")</f>
        <v/>
      </c>
      <c r="G329" s="1" t="str">
        <f ca="1">IFERROR(__xludf.DUMMYFUNCTION("IFERROR(FILTER('Currently Exported'!G$3:G$140,EXACT('Currently Exported'!$A$3:$A$140,$A329)), """")"),"")</f>
        <v/>
      </c>
      <c r="H329" s="1" t="str">
        <f ca="1">IFERROR(__xludf.DUMMYFUNCTION("IFERROR(FILTER('Currently Exported'!H$3:H$140,EXACT('Currently Exported'!$A$3:$A$140,$A329)), """")"),"")</f>
        <v/>
      </c>
      <c r="I329" s="1" t="str">
        <f ca="1">IFERROR(__xludf.DUMMYFUNCTION("IFERROR(FILTER('Currently Exported'!I$3:I$140,EXACT('Currently Exported'!$A$3:$A$140,$A329)), """")"),"")</f>
        <v/>
      </c>
      <c r="J329" s="1" t="str">
        <f ca="1">IFERROR(__xludf.DUMMYFUNCTION("IFERROR(FILTER('Currently Exported'!J$3:J$140,EXACT('Currently Exported'!$A$3:$A$140,$A329)), """")"),"")</f>
        <v/>
      </c>
      <c r="K329" s="1" t="str">
        <f ca="1">IFERROR(__xludf.DUMMYFUNCTION("IFERROR(FILTER('Currently Exported'!K$3:K$140,EXACT('Currently Exported'!$A$3:$A$140,$A329)), """")"),"")</f>
        <v/>
      </c>
      <c r="L329" s="1" t="str">
        <f ca="1">IFERROR(__xludf.DUMMYFUNCTION("IFERROR(FILTER('Currently Exported'!L$3:L$140,EXACT('Currently Exported'!$A$3:$A$140,$A329)), """")"),"")</f>
        <v/>
      </c>
      <c r="M329" s="1" t="str">
        <f ca="1">IFERROR(__xludf.DUMMYFUNCTION("IFERROR(FILTER('Currently Exported'!M$3:M$140,EXACT('Currently Exported'!$A$3:$A$140,$A329)), """")"),"")</f>
        <v/>
      </c>
      <c r="N329" s="1" t="str">
        <f ca="1">IFERROR(__xludf.DUMMYFUNCTION("IFERROR(FILTER('Currently Exported'!N$3:N$140,EXACT('Currently Exported'!$A$3:$A$140,$A329)), """")"),"")</f>
        <v/>
      </c>
      <c r="O329" s="1" t="str">
        <f ca="1">IFERROR(__xludf.DUMMYFUNCTION("IFERROR(FILTER('Currently Exported'!O$3:O$140,EXACT('Currently Exported'!$A$3:$A$140,$A329)), """")"),"")</f>
        <v/>
      </c>
      <c r="P329" s="1" t="str">
        <f ca="1">IFERROR(__xludf.DUMMYFUNCTION("IFERROR(FILTER('Currently Exported'!P$3:P$140,EXACT('Currently Exported'!$A$3:$A$140,$A329)), """")"),"")</f>
        <v/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IFERROR(__xludf.DUMMYFUNCTION("IFERROR(FILTER('Currently Exported'!B$3:B$140,EXACT('Currently Exported'!$A$3:$A$140,$A330)), """")"),"")</f>
        <v/>
      </c>
      <c r="C330" s="1" t="str">
        <f ca="1">IFERROR(__xludf.DUMMYFUNCTION("IFERROR(FILTER('Currently Exported'!C$3:C$140,EXACT('Currently Exported'!$A$3:$A$140,$A330)), """")"),"")</f>
        <v/>
      </c>
      <c r="D330" s="1" t="str">
        <f ca="1">IFERROR(__xludf.DUMMYFUNCTION("IFERROR(FILTER('Currently Exported'!D$3:D$140,EXACT('Currently Exported'!$A$3:$A$140,$A330)), """")"),"")</f>
        <v/>
      </c>
      <c r="E330" s="1" t="str">
        <f ca="1">IFERROR(__xludf.DUMMYFUNCTION("IFERROR(FILTER('Currently Exported'!E$3:E$140,EXACT('Currently Exported'!$A$3:$A$140,$A330)), """")"),"")</f>
        <v/>
      </c>
      <c r="F330" s="1" t="str">
        <f ca="1">IFERROR(__xludf.DUMMYFUNCTION("IFERROR(FILTER('Currently Exported'!F$3:F$140,EXACT('Currently Exported'!$A$3:$A$140,$A330)), """")"),"")</f>
        <v/>
      </c>
      <c r="G330" s="1" t="str">
        <f ca="1">IFERROR(__xludf.DUMMYFUNCTION("IFERROR(FILTER('Currently Exported'!G$3:G$140,EXACT('Currently Exported'!$A$3:$A$140,$A330)), """")"),"")</f>
        <v/>
      </c>
      <c r="H330" s="1" t="str">
        <f ca="1">IFERROR(__xludf.DUMMYFUNCTION("IFERROR(FILTER('Currently Exported'!H$3:H$140,EXACT('Currently Exported'!$A$3:$A$140,$A330)), """")"),"")</f>
        <v/>
      </c>
      <c r="I330" s="1" t="str">
        <f ca="1">IFERROR(__xludf.DUMMYFUNCTION("IFERROR(FILTER('Currently Exported'!I$3:I$140,EXACT('Currently Exported'!$A$3:$A$140,$A330)), """")"),"")</f>
        <v/>
      </c>
      <c r="J330" s="1" t="str">
        <f ca="1">IFERROR(__xludf.DUMMYFUNCTION("IFERROR(FILTER('Currently Exported'!J$3:J$140,EXACT('Currently Exported'!$A$3:$A$140,$A330)), """")"),"")</f>
        <v/>
      </c>
      <c r="K330" s="1" t="str">
        <f ca="1">IFERROR(__xludf.DUMMYFUNCTION("IFERROR(FILTER('Currently Exported'!K$3:K$140,EXACT('Currently Exported'!$A$3:$A$140,$A330)), """")"),"")</f>
        <v/>
      </c>
      <c r="L330" s="1" t="str">
        <f ca="1">IFERROR(__xludf.DUMMYFUNCTION("IFERROR(FILTER('Currently Exported'!L$3:L$140,EXACT('Currently Exported'!$A$3:$A$140,$A330)), """")"),"")</f>
        <v/>
      </c>
      <c r="M330" s="1" t="str">
        <f ca="1">IFERROR(__xludf.DUMMYFUNCTION("IFERROR(FILTER('Currently Exported'!M$3:M$140,EXACT('Currently Exported'!$A$3:$A$140,$A330)), """")"),"")</f>
        <v/>
      </c>
      <c r="N330" s="1" t="str">
        <f ca="1">IFERROR(__xludf.DUMMYFUNCTION("IFERROR(FILTER('Currently Exported'!N$3:N$140,EXACT('Currently Exported'!$A$3:$A$140,$A330)), """")"),"")</f>
        <v/>
      </c>
      <c r="O330" s="1" t="str">
        <f ca="1">IFERROR(__xludf.DUMMYFUNCTION("IFERROR(FILTER('Currently Exported'!O$3:O$140,EXACT('Currently Exported'!$A$3:$A$140,$A330)), """")"),"")</f>
        <v/>
      </c>
      <c r="P330" s="1" t="str">
        <f ca="1">IFERROR(__xludf.DUMMYFUNCTION("IFERROR(FILTER('Currently Exported'!P$3:P$140,EXACT('Currently Exported'!$A$3:$A$140,$A330)), """")"),"")</f>
        <v/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IFERROR(__xludf.DUMMYFUNCTION("IFERROR(FILTER('Currently Exported'!B$3:B$140,EXACT('Currently Exported'!$A$3:$A$140,$A331)), """")"),"")</f>
        <v/>
      </c>
      <c r="C331" s="1" t="str">
        <f ca="1">IFERROR(__xludf.DUMMYFUNCTION("IFERROR(FILTER('Currently Exported'!C$3:C$140,EXACT('Currently Exported'!$A$3:$A$140,$A331)), """")"),"")</f>
        <v/>
      </c>
      <c r="D331" s="1" t="str">
        <f ca="1">IFERROR(__xludf.DUMMYFUNCTION("IFERROR(FILTER('Currently Exported'!D$3:D$140,EXACT('Currently Exported'!$A$3:$A$140,$A331)), """")"),"")</f>
        <v/>
      </c>
      <c r="E331" s="1" t="str">
        <f ca="1">IFERROR(__xludf.DUMMYFUNCTION("IFERROR(FILTER('Currently Exported'!E$3:E$140,EXACT('Currently Exported'!$A$3:$A$140,$A331)), """")"),"")</f>
        <v/>
      </c>
      <c r="F331" s="1" t="str">
        <f ca="1">IFERROR(__xludf.DUMMYFUNCTION("IFERROR(FILTER('Currently Exported'!F$3:F$140,EXACT('Currently Exported'!$A$3:$A$140,$A331)), """")"),"")</f>
        <v/>
      </c>
      <c r="G331" s="1" t="str">
        <f ca="1">IFERROR(__xludf.DUMMYFUNCTION("IFERROR(FILTER('Currently Exported'!G$3:G$140,EXACT('Currently Exported'!$A$3:$A$140,$A331)), """")"),"")</f>
        <v/>
      </c>
      <c r="H331" s="1" t="str">
        <f ca="1">IFERROR(__xludf.DUMMYFUNCTION("IFERROR(FILTER('Currently Exported'!H$3:H$140,EXACT('Currently Exported'!$A$3:$A$140,$A331)), """")"),"")</f>
        <v/>
      </c>
      <c r="I331" s="1" t="str">
        <f ca="1">IFERROR(__xludf.DUMMYFUNCTION("IFERROR(FILTER('Currently Exported'!I$3:I$140,EXACT('Currently Exported'!$A$3:$A$140,$A331)), """")"),"")</f>
        <v/>
      </c>
      <c r="J331" s="1" t="str">
        <f ca="1">IFERROR(__xludf.DUMMYFUNCTION("IFERROR(FILTER('Currently Exported'!J$3:J$140,EXACT('Currently Exported'!$A$3:$A$140,$A331)), """")"),"")</f>
        <v/>
      </c>
      <c r="K331" s="1" t="str">
        <f ca="1">IFERROR(__xludf.DUMMYFUNCTION("IFERROR(FILTER('Currently Exported'!K$3:K$140,EXACT('Currently Exported'!$A$3:$A$140,$A331)), """")"),"")</f>
        <v/>
      </c>
      <c r="L331" s="1" t="str">
        <f ca="1">IFERROR(__xludf.DUMMYFUNCTION("IFERROR(FILTER('Currently Exported'!L$3:L$140,EXACT('Currently Exported'!$A$3:$A$140,$A331)), """")"),"")</f>
        <v/>
      </c>
      <c r="M331" s="1" t="str">
        <f ca="1">IFERROR(__xludf.DUMMYFUNCTION("IFERROR(FILTER('Currently Exported'!M$3:M$140,EXACT('Currently Exported'!$A$3:$A$140,$A331)), """")"),"")</f>
        <v/>
      </c>
      <c r="N331" s="1" t="str">
        <f ca="1">IFERROR(__xludf.DUMMYFUNCTION("IFERROR(FILTER('Currently Exported'!N$3:N$140,EXACT('Currently Exported'!$A$3:$A$140,$A331)), """")"),"")</f>
        <v/>
      </c>
      <c r="O331" s="1" t="str">
        <f ca="1">IFERROR(__xludf.DUMMYFUNCTION("IFERROR(FILTER('Currently Exported'!O$3:O$140,EXACT('Currently Exported'!$A$3:$A$140,$A331)), """")"),"")</f>
        <v/>
      </c>
      <c r="P331" s="1" t="str">
        <f ca="1">IFERROR(__xludf.DUMMYFUNCTION("IFERROR(FILTER('Currently Exported'!P$3:P$140,EXACT('Currently Exported'!$A$3:$A$140,$A331)), """")"),"")</f>
        <v/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IFERROR(__xludf.DUMMYFUNCTION("IFERROR(FILTER('Currently Exported'!B$3:B$140,EXACT('Currently Exported'!$A$3:$A$140,$A332)), """")"),"")</f>
        <v/>
      </c>
      <c r="C332" s="1" t="str">
        <f ca="1">IFERROR(__xludf.DUMMYFUNCTION("IFERROR(FILTER('Currently Exported'!C$3:C$140,EXACT('Currently Exported'!$A$3:$A$140,$A332)), """")"),"")</f>
        <v/>
      </c>
      <c r="D332" s="1" t="str">
        <f ca="1">IFERROR(__xludf.DUMMYFUNCTION("IFERROR(FILTER('Currently Exported'!D$3:D$140,EXACT('Currently Exported'!$A$3:$A$140,$A332)), """")"),"")</f>
        <v/>
      </c>
      <c r="E332" s="1" t="str">
        <f ca="1">IFERROR(__xludf.DUMMYFUNCTION("IFERROR(FILTER('Currently Exported'!E$3:E$140,EXACT('Currently Exported'!$A$3:$A$140,$A332)), """")"),"")</f>
        <v/>
      </c>
      <c r="F332" s="1" t="str">
        <f ca="1">IFERROR(__xludf.DUMMYFUNCTION("IFERROR(FILTER('Currently Exported'!F$3:F$140,EXACT('Currently Exported'!$A$3:$A$140,$A332)), """")"),"")</f>
        <v/>
      </c>
      <c r="G332" s="1" t="str">
        <f ca="1">IFERROR(__xludf.DUMMYFUNCTION("IFERROR(FILTER('Currently Exported'!G$3:G$140,EXACT('Currently Exported'!$A$3:$A$140,$A332)), """")"),"")</f>
        <v/>
      </c>
      <c r="H332" s="1" t="str">
        <f ca="1">IFERROR(__xludf.DUMMYFUNCTION("IFERROR(FILTER('Currently Exported'!H$3:H$140,EXACT('Currently Exported'!$A$3:$A$140,$A332)), """")"),"")</f>
        <v/>
      </c>
      <c r="I332" s="1" t="str">
        <f ca="1">IFERROR(__xludf.DUMMYFUNCTION("IFERROR(FILTER('Currently Exported'!I$3:I$140,EXACT('Currently Exported'!$A$3:$A$140,$A332)), """")"),"")</f>
        <v/>
      </c>
      <c r="J332" s="1" t="str">
        <f ca="1">IFERROR(__xludf.DUMMYFUNCTION("IFERROR(FILTER('Currently Exported'!J$3:J$140,EXACT('Currently Exported'!$A$3:$A$140,$A332)), """")"),"")</f>
        <v/>
      </c>
      <c r="K332" s="1" t="str">
        <f ca="1">IFERROR(__xludf.DUMMYFUNCTION("IFERROR(FILTER('Currently Exported'!K$3:K$140,EXACT('Currently Exported'!$A$3:$A$140,$A332)), """")"),"")</f>
        <v/>
      </c>
      <c r="L332" s="1" t="str">
        <f ca="1">IFERROR(__xludf.DUMMYFUNCTION("IFERROR(FILTER('Currently Exported'!L$3:L$140,EXACT('Currently Exported'!$A$3:$A$140,$A332)), """")"),"")</f>
        <v/>
      </c>
      <c r="M332" s="1" t="str">
        <f ca="1">IFERROR(__xludf.DUMMYFUNCTION("IFERROR(FILTER('Currently Exported'!M$3:M$140,EXACT('Currently Exported'!$A$3:$A$140,$A332)), """")"),"")</f>
        <v/>
      </c>
      <c r="N332" s="1" t="str">
        <f ca="1">IFERROR(__xludf.DUMMYFUNCTION("IFERROR(FILTER('Currently Exported'!N$3:N$140,EXACT('Currently Exported'!$A$3:$A$140,$A332)), """")"),"")</f>
        <v/>
      </c>
      <c r="O332" s="1" t="str">
        <f ca="1">IFERROR(__xludf.DUMMYFUNCTION("IFERROR(FILTER('Currently Exported'!O$3:O$140,EXACT('Currently Exported'!$A$3:$A$140,$A332)), """")"),"")</f>
        <v/>
      </c>
      <c r="P332" s="1" t="str">
        <f ca="1">IFERROR(__xludf.DUMMYFUNCTION("IFERROR(FILTER('Currently Exported'!P$3:P$140,EXACT('Currently Exported'!$A$3:$A$140,$A332)), """")"),"")</f>
        <v/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IFERROR(__xludf.DUMMYFUNCTION("IFERROR(FILTER('Currently Exported'!B$3:B$140,EXACT('Currently Exported'!$A$3:$A$140,$A333)), """")"),"")</f>
        <v/>
      </c>
      <c r="C333" s="1" t="str">
        <f ca="1">IFERROR(__xludf.DUMMYFUNCTION("IFERROR(FILTER('Currently Exported'!C$3:C$140,EXACT('Currently Exported'!$A$3:$A$140,$A333)), """")"),"")</f>
        <v/>
      </c>
      <c r="D333" s="1" t="str">
        <f ca="1">IFERROR(__xludf.DUMMYFUNCTION("IFERROR(FILTER('Currently Exported'!D$3:D$140,EXACT('Currently Exported'!$A$3:$A$140,$A333)), """")"),"")</f>
        <v/>
      </c>
      <c r="E333" s="1" t="str">
        <f ca="1">IFERROR(__xludf.DUMMYFUNCTION("IFERROR(FILTER('Currently Exported'!E$3:E$140,EXACT('Currently Exported'!$A$3:$A$140,$A333)), """")"),"")</f>
        <v/>
      </c>
      <c r="F333" s="1" t="str">
        <f ca="1">IFERROR(__xludf.DUMMYFUNCTION("IFERROR(FILTER('Currently Exported'!F$3:F$140,EXACT('Currently Exported'!$A$3:$A$140,$A333)), """")"),"")</f>
        <v/>
      </c>
      <c r="G333" s="1" t="str">
        <f ca="1">IFERROR(__xludf.DUMMYFUNCTION("IFERROR(FILTER('Currently Exported'!G$3:G$140,EXACT('Currently Exported'!$A$3:$A$140,$A333)), """")"),"")</f>
        <v/>
      </c>
      <c r="H333" s="1" t="str">
        <f ca="1">IFERROR(__xludf.DUMMYFUNCTION("IFERROR(FILTER('Currently Exported'!H$3:H$140,EXACT('Currently Exported'!$A$3:$A$140,$A333)), """")"),"")</f>
        <v/>
      </c>
      <c r="I333" s="1" t="str">
        <f ca="1">IFERROR(__xludf.DUMMYFUNCTION("IFERROR(FILTER('Currently Exported'!I$3:I$140,EXACT('Currently Exported'!$A$3:$A$140,$A333)), """")"),"")</f>
        <v/>
      </c>
      <c r="J333" s="1" t="str">
        <f ca="1">IFERROR(__xludf.DUMMYFUNCTION("IFERROR(FILTER('Currently Exported'!J$3:J$140,EXACT('Currently Exported'!$A$3:$A$140,$A333)), """")"),"")</f>
        <v/>
      </c>
      <c r="K333" s="1" t="str">
        <f ca="1">IFERROR(__xludf.DUMMYFUNCTION("IFERROR(FILTER('Currently Exported'!K$3:K$140,EXACT('Currently Exported'!$A$3:$A$140,$A333)), """")"),"")</f>
        <v/>
      </c>
      <c r="L333" s="1" t="str">
        <f ca="1">IFERROR(__xludf.DUMMYFUNCTION("IFERROR(FILTER('Currently Exported'!L$3:L$140,EXACT('Currently Exported'!$A$3:$A$140,$A333)), """")"),"")</f>
        <v/>
      </c>
      <c r="M333" s="1" t="str">
        <f ca="1">IFERROR(__xludf.DUMMYFUNCTION("IFERROR(FILTER('Currently Exported'!M$3:M$140,EXACT('Currently Exported'!$A$3:$A$140,$A333)), """")"),"")</f>
        <v/>
      </c>
      <c r="N333" s="1" t="str">
        <f ca="1">IFERROR(__xludf.DUMMYFUNCTION("IFERROR(FILTER('Currently Exported'!N$3:N$140,EXACT('Currently Exported'!$A$3:$A$140,$A333)), """")"),"")</f>
        <v/>
      </c>
      <c r="O333" s="1" t="str">
        <f ca="1">IFERROR(__xludf.DUMMYFUNCTION("IFERROR(FILTER('Currently Exported'!O$3:O$140,EXACT('Currently Exported'!$A$3:$A$140,$A333)), """")"),"")</f>
        <v/>
      </c>
      <c r="P333" s="1" t="str">
        <f ca="1">IFERROR(__xludf.DUMMYFUNCTION("IFERROR(FILTER('Currently Exported'!P$3:P$140,EXACT('Currently Exported'!$A$3:$A$140,$A333)), """")"),"")</f>
        <v/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IFERROR(__xludf.DUMMYFUNCTION("IFERROR(FILTER('Currently Exported'!B$3:B$140,EXACT('Currently Exported'!$A$3:$A$140,$A334)), """")"),"")</f>
        <v/>
      </c>
      <c r="C334" s="1" t="str">
        <f ca="1">IFERROR(__xludf.DUMMYFUNCTION("IFERROR(FILTER('Currently Exported'!C$3:C$140,EXACT('Currently Exported'!$A$3:$A$140,$A334)), """")"),"")</f>
        <v/>
      </c>
      <c r="D334" s="1" t="str">
        <f ca="1">IFERROR(__xludf.DUMMYFUNCTION("IFERROR(FILTER('Currently Exported'!D$3:D$140,EXACT('Currently Exported'!$A$3:$A$140,$A334)), """")"),"")</f>
        <v/>
      </c>
      <c r="E334" s="1" t="str">
        <f ca="1">IFERROR(__xludf.DUMMYFUNCTION("IFERROR(FILTER('Currently Exported'!E$3:E$140,EXACT('Currently Exported'!$A$3:$A$140,$A334)), """")"),"")</f>
        <v/>
      </c>
      <c r="F334" s="1" t="str">
        <f ca="1">IFERROR(__xludf.DUMMYFUNCTION("IFERROR(FILTER('Currently Exported'!F$3:F$140,EXACT('Currently Exported'!$A$3:$A$140,$A334)), """")"),"")</f>
        <v/>
      </c>
      <c r="G334" s="1" t="str">
        <f ca="1">IFERROR(__xludf.DUMMYFUNCTION("IFERROR(FILTER('Currently Exported'!G$3:G$140,EXACT('Currently Exported'!$A$3:$A$140,$A334)), """")"),"")</f>
        <v/>
      </c>
      <c r="H334" s="1" t="str">
        <f ca="1">IFERROR(__xludf.DUMMYFUNCTION("IFERROR(FILTER('Currently Exported'!H$3:H$140,EXACT('Currently Exported'!$A$3:$A$140,$A334)), """")"),"")</f>
        <v/>
      </c>
      <c r="I334" s="1" t="str">
        <f ca="1">IFERROR(__xludf.DUMMYFUNCTION("IFERROR(FILTER('Currently Exported'!I$3:I$140,EXACT('Currently Exported'!$A$3:$A$140,$A334)), """")"),"")</f>
        <v/>
      </c>
      <c r="J334" s="1" t="str">
        <f ca="1">IFERROR(__xludf.DUMMYFUNCTION("IFERROR(FILTER('Currently Exported'!J$3:J$140,EXACT('Currently Exported'!$A$3:$A$140,$A334)), """")"),"")</f>
        <v/>
      </c>
      <c r="K334" s="1" t="str">
        <f ca="1">IFERROR(__xludf.DUMMYFUNCTION("IFERROR(FILTER('Currently Exported'!K$3:K$140,EXACT('Currently Exported'!$A$3:$A$140,$A334)), """")"),"")</f>
        <v/>
      </c>
      <c r="L334" s="1" t="str">
        <f ca="1">IFERROR(__xludf.DUMMYFUNCTION("IFERROR(FILTER('Currently Exported'!L$3:L$140,EXACT('Currently Exported'!$A$3:$A$140,$A334)), """")"),"")</f>
        <v/>
      </c>
      <c r="M334" s="1" t="str">
        <f ca="1">IFERROR(__xludf.DUMMYFUNCTION("IFERROR(FILTER('Currently Exported'!M$3:M$140,EXACT('Currently Exported'!$A$3:$A$140,$A334)), """")"),"")</f>
        <v/>
      </c>
      <c r="N334" s="1" t="str">
        <f ca="1">IFERROR(__xludf.DUMMYFUNCTION("IFERROR(FILTER('Currently Exported'!N$3:N$140,EXACT('Currently Exported'!$A$3:$A$140,$A334)), """")"),"")</f>
        <v/>
      </c>
      <c r="O334" s="1" t="str">
        <f ca="1">IFERROR(__xludf.DUMMYFUNCTION("IFERROR(FILTER('Currently Exported'!O$3:O$140,EXACT('Currently Exported'!$A$3:$A$140,$A334)), """")"),"")</f>
        <v/>
      </c>
      <c r="P334" s="1" t="str">
        <f ca="1">IFERROR(__xludf.DUMMYFUNCTION("IFERROR(FILTER('Currently Exported'!P$3:P$140,EXACT('Currently Exported'!$A$3:$A$140,$A334)), """")"),"")</f>
        <v/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IFERROR(__xludf.DUMMYFUNCTION("IFERROR(FILTER('Currently Exported'!B$3:B$140,EXACT('Currently Exported'!$A$3:$A$140,$A335)), """")"),"")</f>
        <v/>
      </c>
      <c r="C335" s="1" t="str">
        <f ca="1">IFERROR(__xludf.DUMMYFUNCTION("IFERROR(FILTER('Currently Exported'!C$3:C$140,EXACT('Currently Exported'!$A$3:$A$140,$A335)), """")"),"")</f>
        <v/>
      </c>
      <c r="D335" s="1" t="str">
        <f ca="1">IFERROR(__xludf.DUMMYFUNCTION("IFERROR(FILTER('Currently Exported'!D$3:D$140,EXACT('Currently Exported'!$A$3:$A$140,$A335)), """")"),"")</f>
        <v/>
      </c>
      <c r="E335" s="1" t="str">
        <f ca="1">IFERROR(__xludf.DUMMYFUNCTION("IFERROR(FILTER('Currently Exported'!E$3:E$140,EXACT('Currently Exported'!$A$3:$A$140,$A335)), """")"),"")</f>
        <v/>
      </c>
      <c r="F335" s="1" t="str">
        <f ca="1">IFERROR(__xludf.DUMMYFUNCTION("IFERROR(FILTER('Currently Exported'!F$3:F$140,EXACT('Currently Exported'!$A$3:$A$140,$A335)), """")"),"")</f>
        <v/>
      </c>
      <c r="G335" s="1" t="str">
        <f ca="1">IFERROR(__xludf.DUMMYFUNCTION("IFERROR(FILTER('Currently Exported'!G$3:G$140,EXACT('Currently Exported'!$A$3:$A$140,$A335)), """")"),"")</f>
        <v/>
      </c>
      <c r="H335" s="1" t="str">
        <f ca="1">IFERROR(__xludf.DUMMYFUNCTION("IFERROR(FILTER('Currently Exported'!H$3:H$140,EXACT('Currently Exported'!$A$3:$A$140,$A335)), """")"),"")</f>
        <v/>
      </c>
      <c r="I335" s="1" t="str">
        <f ca="1">IFERROR(__xludf.DUMMYFUNCTION("IFERROR(FILTER('Currently Exported'!I$3:I$140,EXACT('Currently Exported'!$A$3:$A$140,$A335)), """")"),"")</f>
        <v/>
      </c>
      <c r="J335" s="1" t="str">
        <f ca="1">IFERROR(__xludf.DUMMYFUNCTION("IFERROR(FILTER('Currently Exported'!J$3:J$140,EXACT('Currently Exported'!$A$3:$A$140,$A335)), """")"),"")</f>
        <v/>
      </c>
      <c r="K335" s="1" t="str">
        <f ca="1">IFERROR(__xludf.DUMMYFUNCTION("IFERROR(FILTER('Currently Exported'!K$3:K$140,EXACT('Currently Exported'!$A$3:$A$140,$A335)), """")"),"")</f>
        <v/>
      </c>
      <c r="L335" s="1" t="str">
        <f ca="1">IFERROR(__xludf.DUMMYFUNCTION("IFERROR(FILTER('Currently Exported'!L$3:L$140,EXACT('Currently Exported'!$A$3:$A$140,$A335)), """")"),"")</f>
        <v/>
      </c>
      <c r="M335" s="1" t="str">
        <f ca="1">IFERROR(__xludf.DUMMYFUNCTION("IFERROR(FILTER('Currently Exported'!M$3:M$140,EXACT('Currently Exported'!$A$3:$A$140,$A335)), """")"),"")</f>
        <v/>
      </c>
      <c r="N335" s="1" t="str">
        <f ca="1">IFERROR(__xludf.DUMMYFUNCTION("IFERROR(FILTER('Currently Exported'!N$3:N$140,EXACT('Currently Exported'!$A$3:$A$140,$A335)), """")"),"")</f>
        <v/>
      </c>
      <c r="O335" s="1" t="str">
        <f ca="1">IFERROR(__xludf.DUMMYFUNCTION("IFERROR(FILTER('Currently Exported'!O$3:O$140,EXACT('Currently Exported'!$A$3:$A$140,$A335)), """")"),"")</f>
        <v/>
      </c>
      <c r="P335" s="1" t="str">
        <f ca="1">IFERROR(__xludf.DUMMYFUNCTION("IFERROR(FILTER('Currently Exported'!P$3:P$140,EXACT('Currently Exported'!$A$3:$A$140,$A335)), """")"),"")</f>
        <v/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IFERROR(__xludf.DUMMYFUNCTION("IFERROR(FILTER('Currently Exported'!B$3:B$140,EXACT('Currently Exported'!$A$3:$A$140,$A336)), """")"),"")</f>
        <v/>
      </c>
      <c r="C336" s="1" t="str">
        <f ca="1">IFERROR(__xludf.DUMMYFUNCTION("IFERROR(FILTER('Currently Exported'!C$3:C$140,EXACT('Currently Exported'!$A$3:$A$140,$A336)), """")"),"")</f>
        <v/>
      </c>
      <c r="D336" s="1" t="str">
        <f ca="1">IFERROR(__xludf.DUMMYFUNCTION("IFERROR(FILTER('Currently Exported'!D$3:D$140,EXACT('Currently Exported'!$A$3:$A$140,$A336)), """")"),"")</f>
        <v/>
      </c>
      <c r="E336" s="1" t="str">
        <f ca="1">IFERROR(__xludf.DUMMYFUNCTION("IFERROR(FILTER('Currently Exported'!E$3:E$140,EXACT('Currently Exported'!$A$3:$A$140,$A336)), """")"),"")</f>
        <v/>
      </c>
      <c r="F336" s="1" t="str">
        <f ca="1">IFERROR(__xludf.DUMMYFUNCTION("IFERROR(FILTER('Currently Exported'!F$3:F$140,EXACT('Currently Exported'!$A$3:$A$140,$A336)), """")"),"")</f>
        <v/>
      </c>
      <c r="G336" s="1" t="str">
        <f ca="1">IFERROR(__xludf.DUMMYFUNCTION("IFERROR(FILTER('Currently Exported'!G$3:G$140,EXACT('Currently Exported'!$A$3:$A$140,$A336)), """")"),"")</f>
        <v/>
      </c>
      <c r="H336" s="1" t="str">
        <f ca="1">IFERROR(__xludf.DUMMYFUNCTION("IFERROR(FILTER('Currently Exported'!H$3:H$140,EXACT('Currently Exported'!$A$3:$A$140,$A336)), """")"),"")</f>
        <v/>
      </c>
      <c r="I336" s="1" t="str">
        <f ca="1">IFERROR(__xludf.DUMMYFUNCTION("IFERROR(FILTER('Currently Exported'!I$3:I$140,EXACT('Currently Exported'!$A$3:$A$140,$A336)), """")"),"")</f>
        <v/>
      </c>
      <c r="J336" s="1" t="str">
        <f ca="1">IFERROR(__xludf.DUMMYFUNCTION("IFERROR(FILTER('Currently Exported'!J$3:J$140,EXACT('Currently Exported'!$A$3:$A$140,$A336)), """")"),"")</f>
        <v/>
      </c>
      <c r="K336" s="1" t="str">
        <f ca="1">IFERROR(__xludf.DUMMYFUNCTION("IFERROR(FILTER('Currently Exported'!K$3:K$140,EXACT('Currently Exported'!$A$3:$A$140,$A336)), """")"),"")</f>
        <v/>
      </c>
      <c r="L336" s="1" t="str">
        <f ca="1">IFERROR(__xludf.DUMMYFUNCTION("IFERROR(FILTER('Currently Exported'!L$3:L$140,EXACT('Currently Exported'!$A$3:$A$140,$A336)), """")"),"")</f>
        <v/>
      </c>
      <c r="M336" s="1" t="str">
        <f ca="1">IFERROR(__xludf.DUMMYFUNCTION("IFERROR(FILTER('Currently Exported'!M$3:M$140,EXACT('Currently Exported'!$A$3:$A$140,$A336)), """")"),"")</f>
        <v/>
      </c>
      <c r="N336" s="1" t="str">
        <f ca="1">IFERROR(__xludf.DUMMYFUNCTION("IFERROR(FILTER('Currently Exported'!N$3:N$140,EXACT('Currently Exported'!$A$3:$A$140,$A336)), """")"),"")</f>
        <v/>
      </c>
      <c r="O336" s="1" t="str">
        <f ca="1">IFERROR(__xludf.DUMMYFUNCTION("IFERROR(FILTER('Currently Exported'!O$3:O$140,EXACT('Currently Exported'!$A$3:$A$140,$A336)), """")"),"")</f>
        <v/>
      </c>
      <c r="P336" s="1" t="str">
        <f ca="1">IFERROR(__xludf.DUMMYFUNCTION("IFERROR(FILTER('Currently Exported'!P$3:P$140,EXACT('Currently Exported'!$A$3:$A$140,$A336)), """")"),"")</f>
        <v/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IFERROR(__xludf.DUMMYFUNCTION("IFERROR(FILTER('Currently Exported'!B$3:B$140,EXACT('Currently Exported'!$A$3:$A$140,$A337)), """")"),"")</f>
        <v/>
      </c>
      <c r="C337" s="1" t="str">
        <f ca="1">IFERROR(__xludf.DUMMYFUNCTION("IFERROR(FILTER('Currently Exported'!C$3:C$140,EXACT('Currently Exported'!$A$3:$A$140,$A337)), """")"),"")</f>
        <v/>
      </c>
      <c r="D337" s="1" t="str">
        <f ca="1">IFERROR(__xludf.DUMMYFUNCTION("IFERROR(FILTER('Currently Exported'!D$3:D$140,EXACT('Currently Exported'!$A$3:$A$140,$A337)), """")"),"")</f>
        <v/>
      </c>
      <c r="E337" s="1" t="str">
        <f ca="1">IFERROR(__xludf.DUMMYFUNCTION("IFERROR(FILTER('Currently Exported'!E$3:E$140,EXACT('Currently Exported'!$A$3:$A$140,$A337)), """")"),"")</f>
        <v/>
      </c>
      <c r="F337" s="1" t="str">
        <f ca="1">IFERROR(__xludf.DUMMYFUNCTION("IFERROR(FILTER('Currently Exported'!F$3:F$140,EXACT('Currently Exported'!$A$3:$A$140,$A337)), """")"),"")</f>
        <v/>
      </c>
      <c r="G337" s="1" t="str">
        <f ca="1">IFERROR(__xludf.DUMMYFUNCTION("IFERROR(FILTER('Currently Exported'!G$3:G$140,EXACT('Currently Exported'!$A$3:$A$140,$A337)), """")"),"")</f>
        <v/>
      </c>
      <c r="H337" s="1" t="str">
        <f ca="1">IFERROR(__xludf.DUMMYFUNCTION("IFERROR(FILTER('Currently Exported'!H$3:H$140,EXACT('Currently Exported'!$A$3:$A$140,$A337)), """")"),"")</f>
        <v/>
      </c>
      <c r="I337" s="1" t="str">
        <f ca="1">IFERROR(__xludf.DUMMYFUNCTION("IFERROR(FILTER('Currently Exported'!I$3:I$140,EXACT('Currently Exported'!$A$3:$A$140,$A337)), """")"),"")</f>
        <v/>
      </c>
      <c r="J337" s="1" t="str">
        <f ca="1">IFERROR(__xludf.DUMMYFUNCTION("IFERROR(FILTER('Currently Exported'!J$3:J$140,EXACT('Currently Exported'!$A$3:$A$140,$A337)), """")"),"")</f>
        <v/>
      </c>
      <c r="K337" s="1" t="str">
        <f ca="1">IFERROR(__xludf.DUMMYFUNCTION("IFERROR(FILTER('Currently Exported'!K$3:K$140,EXACT('Currently Exported'!$A$3:$A$140,$A337)), """")"),"")</f>
        <v/>
      </c>
      <c r="L337" s="1" t="str">
        <f ca="1">IFERROR(__xludf.DUMMYFUNCTION("IFERROR(FILTER('Currently Exported'!L$3:L$140,EXACT('Currently Exported'!$A$3:$A$140,$A337)), """")"),"")</f>
        <v/>
      </c>
      <c r="M337" s="1" t="str">
        <f ca="1">IFERROR(__xludf.DUMMYFUNCTION("IFERROR(FILTER('Currently Exported'!M$3:M$140,EXACT('Currently Exported'!$A$3:$A$140,$A337)), """")"),"")</f>
        <v/>
      </c>
      <c r="N337" s="1" t="str">
        <f ca="1">IFERROR(__xludf.DUMMYFUNCTION("IFERROR(FILTER('Currently Exported'!N$3:N$140,EXACT('Currently Exported'!$A$3:$A$140,$A337)), """")"),"")</f>
        <v/>
      </c>
      <c r="O337" s="1" t="str">
        <f ca="1">IFERROR(__xludf.DUMMYFUNCTION("IFERROR(FILTER('Currently Exported'!O$3:O$140,EXACT('Currently Exported'!$A$3:$A$140,$A337)), """")"),"")</f>
        <v/>
      </c>
      <c r="P337" s="1" t="str">
        <f ca="1">IFERROR(__xludf.DUMMYFUNCTION("IFERROR(FILTER('Currently Exported'!P$3:P$140,EXACT('Currently Exported'!$A$3:$A$140,$A337)), """")"),"")</f>
        <v/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IFERROR(__xludf.DUMMYFUNCTION("IFERROR(FILTER('Currently Exported'!B$3:B$140,EXACT('Currently Exported'!$A$3:$A$140,$A338)), """")"),"")</f>
        <v/>
      </c>
      <c r="C338" s="1" t="str">
        <f ca="1">IFERROR(__xludf.DUMMYFUNCTION("IFERROR(FILTER('Currently Exported'!C$3:C$140,EXACT('Currently Exported'!$A$3:$A$140,$A338)), """")"),"")</f>
        <v/>
      </c>
      <c r="D338" s="1" t="str">
        <f ca="1">IFERROR(__xludf.DUMMYFUNCTION("IFERROR(FILTER('Currently Exported'!D$3:D$140,EXACT('Currently Exported'!$A$3:$A$140,$A338)), """")"),"")</f>
        <v/>
      </c>
      <c r="E338" s="1" t="str">
        <f ca="1">IFERROR(__xludf.DUMMYFUNCTION("IFERROR(FILTER('Currently Exported'!E$3:E$140,EXACT('Currently Exported'!$A$3:$A$140,$A338)), """")"),"")</f>
        <v/>
      </c>
      <c r="F338" s="1" t="str">
        <f ca="1">IFERROR(__xludf.DUMMYFUNCTION("IFERROR(FILTER('Currently Exported'!F$3:F$140,EXACT('Currently Exported'!$A$3:$A$140,$A338)), """")"),"")</f>
        <v/>
      </c>
      <c r="G338" s="1" t="str">
        <f ca="1">IFERROR(__xludf.DUMMYFUNCTION("IFERROR(FILTER('Currently Exported'!G$3:G$140,EXACT('Currently Exported'!$A$3:$A$140,$A338)), """")"),"")</f>
        <v/>
      </c>
      <c r="H338" s="1" t="str">
        <f ca="1">IFERROR(__xludf.DUMMYFUNCTION("IFERROR(FILTER('Currently Exported'!H$3:H$140,EXACT('Currently Exported'!$A$3:$A$140,$A338)), """")"),"")</f>
        <v/>
      </c>
      <c r="I338" s="1" t="str">
        <f ca="1">IFERROR(__xludf.DUMMYFUNCTION("IFERROR(FILTER('Currently Exported'!I$3:I$140,EXACT('Currently Exported'!$A$3:$A$140,$A338)), """")"),"")</f>
        <v/>
      </c>
      <c r="J338" s="1" t="str">
        <f ca="1">IFERROR(__xludf.DUMMYFUNCTION("IFERROR(FILTER('Currently Exported'!J$3:J$140,EXACT('Currently Exported'!$A$3:$A$140,$A338)), """")"),"")</f>
        <v/>
      </c>
      <c r="K338" s="1" t="str">
        <f ca="1">IFERROR(__xludf.DUMMYFUNCTION("IFERROR(FILTER('Currently Exported'!K$3:K$140,EXACT('Currently Exported'!$A$3:$A$140,$A338)), """")"),"")</f>
        <v/>
      </c>
      <c r="L338" s="1" t="str">
        <f ca="1">IFERROR(__xludf.DUMMYFUNCTION("IFERROR(FILTER('Currently Exported'!L$3:L$140,EXACT('Currently Exported'!$A$3:$A$140,$A338)), """")"),"")</f>
        <v/>
      </c>
      <c r="M338" s="1" t="str">
        <f ca="1">IFERROR(__xludf.DUMMYFUNCTION("IFERROR(FILTER('Currently Exported'!M$3:M$140,EXACT('Currently Exported'!$A$3:$A$140,$A338)), """")"),"")</f>
        <v/>
      </c>
      <c r="N338" s="1" t="str">
        <f ca="1">IFERROR(__xludf.DUMMYFUNCTION("IFERROR(FILTER('Currently Exported'!N$3:N$140,EXACT('Currently Exported'!$A$3:$A$140,$A338)), """")"),"")</f>
        <v/>
      </c>
      <c r="O338" s="1" t="str">
        <f ca="1">IFERROR(__xludf.DUMMYFUNCTION("IFERROR(FILTER('Currently Exported'!O$3:O$140,EXACT('Currently Exported'!$A$3:$A$140,$A338)), """")"),"")</f>
        <v/>
      </c>
      <c r="P338" s="1" t="str">
        <f ca="1">IFERROR(__xludf.DUMMYFUNCTION("IFERROR(FILTER('Currently Exported'!P$3:P$140,EXACT('Currently Exported'!$A$3:$A$140,$A338)), """")"),"")</f>
        <v/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IFERROR(__xludf.DUMMYFUNCTION("IFERROR(FILTER('Currently Exported'!B$3:B$140,EXACT('Currently Exported'!$A$3:$A$140,$A339)), """")"),"")</f>
        <v/>
      </c>
      <c r="C339" s="1" t="str">
        <f ca="1">IFERROR(__xludf.DUMMYFUNCTION("IFERROR(FILTER('Currently Exported'!C$3:C$140,EXACT('Currently Exported'!$A$3:$A$140,$A339)), """")"),"")</f>
        <v/>
      </c>
      <c r="D339" s="1" t="str">
        <f ca="1">IFERROR(__xludf.DUMMYFUNCTION("IFERROR(FILTER('Currently Exported'!D$3:D$140,EXACT('Currently Exported'!$A$3:$A$140,$A339)), """")"),"")</f>
        <v/>
      </c>
      <c r="E339" s="1" t="str">
        <f ca="1">IFERROR(__xludf.DUMMYFUNCTION("IFERROR(FILTER('Currently Exported'!E$3:E$140,EXACT('Currently Exported'!$A$3:$A$140,$A339)), """")"),"")</f>
        <v/>
      </c>
      <c r="F339" s="1" t="str">
        <f ca="1">IFERROR(__xludf.DUMMYFUNCTION("IFERROR(FILTER('Currently Exported'!F$3:F$140,EXACT('Currently Exported'!$A$3:$A$140,$A339)), """")"),"")</f>
        <v/>
      </c>
      <c r="G339" s="1" t="str">
        <f ca="1">IFERROR(__xludf.DUMMYFUNCTION("IFERROR(FILTER('Currently Exported'!G$3:G$140,EXACT('Currently Exported'!$A$3:$A$140,$A339)), """")"),"")</f>
        <v/>
      </c>
      <c r="H339" s="1" t="str">
        <f ca="1">IFERROR(__xludf.DUMMYFUNCTION("IFERROR(FILTER('Currently Exported'!H$3:H$140,EXACT('Currently Exported'!$A$3:$A$140,$A339)), """")"),"")</f>
        <v/>
      </c>
      <c r="I339" s="1" t="str">
        <f ca="1">IFERROR(__xludf.DUMMYFUNCTION("IFERROR(FILTER('Currently Exported'!I$3:I$140,EXACT('Currently Exported'!$A$3:$A$140,$A339)), """")"),"")</f>
        <v/>
      </c>
      <c r="J339" s="1" t="str">
        <f ca="1">IFERROR(__xludf.DUMMYFUNCTION("IFERROR(FILTER('Currently Exported'!J$3:J$140,EXACT('Currently Exported'!$A$3:$A$140,$A339)), """")"),"")</f>
        <v/>
      </c>
      <c r="K339" s="1" t="str">
        <f ca="1">IFERROR(__xludf.DUMMYFUNCTION("IFERROR(FILTER('Currently Exported'!K$3:K$140,EXACT('Currently Exported'!$A$3:$A$140,$A339)), """")"),"")</f>
        <v/>
      </c>
      <c r="L339" s="1" t="str">
        <f ca="1">IFERROR(__xludf.DUMMYFUNCTION("IFERROR(FILTER('Currently Exported'!L$3:L$140,EXACT('Currently Exported'!$A$3:$A$140,$A339)), """")"),"")</f>
        <v/>
      </c>
      <c r="M339" s="1" t="str">
        <f ca="1">IFERROR(__xludf.DUMMYFUNCTION("IFERROR(FILTER('Currently Exported'!M$3:M$140,EXACT('Currently Exported'!$A$3:$A$140,$A339)), """")"),"")</f>
        <v/>
      </c>
      <c r="N339" s="1" t="str">
        <f ca="1">IFERROR(__xludf.DUMMYFUNCTION("IFERROR(FILTER('Currently Exported'!N$3:N$140,EXACT('Currently Exported'!$A$3:$A$140,$A339)), """")"),"")</f>
        <v/>
      </c>
      <c r="O339" s="1" t="str">
        <f ca="1">IFERROR(__xludf.DUMMYFUNCTION("IFERROR(FILTER('Currently Exported'!O$3:O$140,EXACT('Currently Exported'!$A$3:$A$140,$A339)), """")"),"")</f>
        <v/>
      </c>
      <c r="P339" s="1" t="str">
        <f ca="1">IFERROR(__xludf.DUMMYFUNCTION("IFERROR(FILTER('Currently Exported'!P$3:P$140,EXACT('Currently Exported'!$A$3:$A$140,$A339)), """")"),"")</f>
        <v/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IFERROR(__xludf.DUMMYFUNCTION("IFERROR(FILTER('Currently Exported'!B$3:B$140,EXACT('Currently Exported'!$A$3:$A$140,$A340)), """")"),"")</f>
        <v/>
      </c>
      <c r="C340" s="1" t="str">
        <f ca="1">IFERROR(__xludf.DUMMYFUNCTION("IFERROR(FILTER('Currently Exported'!C$3:C$140,EXACT('Currently Exported'!$A$3:$A$140,$A340)), """")"),"")</f>
        <v/>
      </c>
      <c r="D340" s="1" t="str">
        <f ca="1">IFERROR(__xludf.DUMMYFUNCTION("IFERROR(FILTER('Currently Exported'!D$3:D$140,EXACT('Currently Exported'!$A$3:$A$140,$A340)), """")"),"")</f>
        <v/>
      </c>
      <c r="E340" s="1" t="str">
        <f ca="1">IFERROR(__xludf.DUMMYFUNCTION("IFERROR(FILTER('Currently Exported'!E$3:E$140,EXACT('Currently Exported'!$A$3:$A$140,$A340)), """")"),"")</f>
        <v/>
      </c>
      <c r="F340" s="1" t="str">
        <f ca="1">IFERROR(__xludf.DUMMYFUNCTION("IFERROR(FILTER('Currently Exported'!F$3:F$140,EXACT('Currently Exported'!$A$3:$A$140,$A340)), """")"),"")</f>
        <v/>
      </c>
      <c r="G340" s="1" t="str">
        <f ca="1">IFERROR(__xludf.DUMMYFUNCTION("IFERROR(FILTER('Currently Exported'!G$3:G$140,EXACT('Currently Exported'!$A$3:$A$140,$A340)), """")"),"")</f>
        <v/>
      </c>
      <c r="H340" s="1" t="str">
        <f ca="1">IFERROR(__xludf.DUMMYFUNCTION("IFERROR(FILTER('Currently Exported'!H$3:H$140,EXACT('Currently Exported'!$A$3:$A$140,$A340)), """")"),"")</f>
        <v/>
      </c>
      <c r="I340" s="1" t="str">
        <f ca="1">IFERROR(__xludf.DUMMYFUNCTION("IFERROR(FILTER('Currently Exported'!I$3:I$140,EXACT('Currently Exported'!$A$3:$A$140,$A340)), """")"),"")</f>
        <v/>
      </c>
      <c r="J340" s="1" t="str">
        <f ca="1">IFERROR(__xludf.DUMMYFUNCTION("IFERROR(FILTER('Currently Exported'!J$3:J$140,EXACT('Currently Exported'!$A$3:$A$140,$A340)), """")"),"")</f>
        <v/>
      </c>
      <c r="K340" s="1" t="str">
        <f ca="1">IFERROR(__xludf.DUMMYFUNCTION("IFERROR(FILTER('Currently Exported'!K$3:K$140,EXACT('Currently Exported'!$A$3:$A$140,$A340)), """")"),"")</f>
        <v/>
      </c>
      <c r="L340" s="1" t="str">
        <f ca="1">IFERROR(__xludf.DUMMYFUNCTION("IFERROR(FILTER('Currently Exported'!L$3:L$140,EXACT('Currently Exported'!$A$3:$A$140,$A340)), """")"),"")</f>
        <v/>
      </c>
      <c r="M340" s="1" t="str">
        <f ca="1">IFERROR(__xludf.DUMMYFUNCTION("IFERROR(FILTER('Currently Exported'!M$3:M$140,EXACT('Currently Exported'!$A$3:$A$140,$A340)), """")"),"")</f>
        <v/>
      </c>
      <c r="N340" s="1" t="str">
        <f ca="1">IFERROR(__xludf.DUMMYFUNCTION("IFERROR(FILTER('Currently Exported'!N$3:N$140,EXACT('Currently Exported'!$A$3:$A$140,$A340)), """")"),"")</f>
        <v/>
      </c>
      <c r="O340" s="1" t="str">
        <f ca="1">IFERROR(__xludf.DUMMYFUNCTION("IFERROR(FILTER('Currently Exported'!O$3:O$140,EXACT('Currently Exported'!$A$3:$A$140,$A340)), """")"),"")</f>
        <v/>
      </c>
      <c r="P340" s="1" t="str">
        <f ca="1">IFERROR(__xludf.DUMMYFUNCTION("IFERROR(FILTER('Currently Exported'!P$3:P$140,EXACT('Currently Exported'!$A$3:$A$140,$A340)), """")"),"")</f>
        <v/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IFERROR(__xludf.DUMMYFUNCTION("IFERROR(FILTER('Currently Exported'!B$3:B$140,EXACT('Currently Exported'!$A$3:$A$140,$A341)), """")"),"")</f>
        <v/>
      </c>
      <c r="C341" s="1" t="str">
        <f ca="1">IFERROR(__xludf.DUMMYFUNCTION("IFERROR(FILTER('Currently Exported'!C$3:C$140,EXACT('Currently Exported'!$A$3:$A$140,$A341)), """")"),"")</f>
        <v/>
      </c>
      <c r="D341" s="1" t="str">
        <f ca="1">IFERROR(__xludf.DUMMYFUNCTION("IFERROR(FILTER('Currently Exported'!D$3:D$140,EXACT('Currently Exported'!$A$3:$A$140,$A341)), """")"),"")</f>
        <v/>
      </c>
      <c r="E341" s="1" t="str">
        <f ca="1">IFERROR(__xludf.DUMMYFUNCTION("IFERROR(FILTER('Currently Exported'!E$3:E$140,EXACT('Currently Exported'!$A$3:$A$140,$A341)), """")"),"")</f>
        <v/>
      </c>
      <c r="F341" s="1" t="str">
        <f ca="1">IFERROR(__xludf.DUMMYFUNCTION("IFERROR(FILTER('Currently Exported'!F$3:F$140,EXACT('Currently Exported'!$A$3:$A$140,$A341)), """")"),"")</f>
        <v/>
      </c>
      <c r="G341" s="1" t="str">
        <f ca="1">IFERROR(__xludf.DUMMYFUNCTION("IFERROR(FILTER('Currently Exported'!G$3:G$140,EXACT('Currently Exported'!$A$3:$A$140,$A341)), """")"),"")</f>
        <v/>
      </c>
      <c r="H341" s="1" t="str">
        <f ca="1">IFERROR(__xludf.DUMMYFUNCTION("IFERROR(FILTER('Currently Exported'!H$3:H$140,EXACT('Currently Exported'!$A$3:$A$140,$A341)), """")"),"")</f>
        <v/>
      </c>
      <c r="I341" s="1" t="str">
        <f ca="1">IFERROR(__xludf.DUMMYFUNCTION("IFERROR(FILTER('Currently Exported'!I$3:I$140,EXACT('Currently Exported'!$A$3:$A$140,$A341)), """")"),"")</f>
        <v/>
      </c>
      <c r="J341" s="1" t="str">
        <f ca="1">IFERROR(__xludf.DUMMYFUNCTION("IFERROR(FILTER('Currently Exported'!J$3:J$140,EXACT('Currently Exported'!$A$3:$A$140,$A341)), """")"),"")</f>
        <v/>
      </c>
      <c r="K341" s="1" t="str">
        <f ca="1">IFERROR(__xludf.DUMMYFUNCTION("IFERROR(FILTER('Currently Exported'!K$3:K$140,EXACT('Currently Exported'!$A$3:$A$140,$A341)), """")"),"")</f>
        <v/>
      </c>
      <c r="L341" s="1" t="str">
        <f ca="1">IFERROR(__xludf.DUMMYFUNCTION("IFERROR(FILTER('Currently Exported'!L$3:L$140,EXACT('Currently Exported'!$A$3:$A$140,$A341)), """")"),"")</f>
        <v/>
      </c>
      <c r="M341" s="1" t="str">
        <f ca="1">IFERROR(__xludf.DUMMYFUNCTION("IFERROR(FILTER('Currently Exported'!M$3:M$140,EXACT('Currently Exported'!$A$3:$A$140,$A341)), """")"),"")</f>
        <v/>
      </c>
      <c r="N341" s="1" t="str">
        <f ca="1">IFERROR(__xludf.DUMMYFUNCTION("IFERROR(FILTER('Currently Exported'!N$3:N$140,EXACT('Currently Exported'!$A$3:$A$140,$A341)), """")"),"")</f>
        <v/>
      </c>
      <c r="O341" s="1" t="str">
        <f ca="1">IFERROR(__xludf.DUMMYFUNCTION("IFERROR(FILTER('Currently Exported'!O$3:O$140,EXACT('Currently Exported'!$A$3:$A$140,$A341)), """")"),"")</f>
        <v/>
      </c>
      <c r="P341" s="1" t="str">
        <f ca="1">IFERROR(__xludf.DUMMYFUNCTION("IFERROR(FILTER('Currently Exported'!P$3:P$140,EXACT('Currently Exported'!$A$3:$A$140,$A341)), """")"),"")</f>
        <v/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IFERROR(__xludf.DUMMYFUNCTION("IFERROR(FILTER('Currently Exported'!B$3:B$140,EXACT('Currently Exported'!$A$3:$A$140,$A342)), """")"),"")</f>
        <v/>
      </c>
      <c r="C342" s="1" t="str">
        <f ca="1">IFERROR(__xludf.DUMMYFUNCTION("IFERROR(FILTER('Currently Exported'!C$3:C$140,EXACT('Currently Exported'!$A$3:$A$140,$A342)), """")"),"")</f>
        <v/>
      </c>
      <c r="D342" s="1" t="str">
        <f ca="1">IFERROR(__xludf.DUMMYFUNCTION("IFERROR(FILTER('Currently Exported'!D$3:D$140,EXACT('Currently Exported'!$A$3:$A$140,$A342)), """")"),"")</f>
        <v/>
      </c>
      <c r="E342" s="1" t="str">
        <f ca="1">IFERROR(__xludf.DUMMYFUNCTION("IFERROR(FILTER('Currently Exported'!E$3:E$140,EXACT('Currently Exported'!$A$3:$A$140,$A342)), """")"),"")</f>
        <v/>
      </c>
      <c r="F342" s="1" t="str">
        <f ca="1">IFERROR(__xludf.DUMMYFUNCTION("IFERROR(FILTER('Currently Exported'!F$3:F$140,EXACT('Currently Exported'!$A$3:$A$140,$A342)), """")"),"")</f>
        <v/>
      </c>
      <c r="G342" s="1" t="str">
        <f ca="1">IFERROR(__xludf.DUMMYFUNCTION("IFERROR(FILTER('Currently Exported'!G$3:G$140,EXACT('Currently Exported'!$A$3:$A$140,$A342)), """")"),"")</f>
        <v/>
      </c>
      <c r="H342" s="1" t="str">
        <f ca="1">IFERROR(__xludf.DUMMYFUNCTION("IFERROR(FILTER('Currently Exported'!H$3:H$140,EXACT('Currently Exported'!$A$3:$A$140,$A342)), """")"),"")</f>
        <v/>
      </c>
      <c r="I342" s="1" t="str">
        <f ca="1">IFERROR(__xludf.DUMMYFUNCTION("IFERROR(FILTER('Currently Exported'!I$3:I$140,EXACT('Currently Exported'!$A$3:$A$140,$A342)), """")"),"")</f>
        <v/>
      </c>
      <c r="J342" s="1" t="str">
        <f ca="1">IFERROR(__xludf.DUMMYFUNCTION("IFERROR(FILTER('Currently Exported'!J$3:J$140,EXACT('Currently Exported'!$A$3:$A$140,$A342)), """")"),"")</f>
        <v/>
      </c>
      <c r="K342" s="1" t="str">
        <f ca="1">IFERROR(__xludf.DUMMYFUNCTION("IFERROR(FILTER('Currently Exported'!K$3:K$140,EXACT('Currently Exported'!$A$3:$A$140,$A342)), """")"),"")</f>
        <v/>
      </c>
      <c r="L342" s="1" t="str">
        <f ca="1">IFERROR(__xludf.DUMMYFUNCTION("IFERROR(FILTER('Currently Exported'!L$3:L$140,EXACT('Currently Exported'!$A$3:$A$140,$A342)), """")"),"")</f>
        <v/>
      </c>
      <c r="M342" s="1" t="str">
        <f ca="1">IFERROR(__xludf.DUMMYFUNCTION("IFERROR(FILTER('Currently Exported'!M$3:M$140,EXACT('Currently Exported'!$A$3:$A$140,$A342)), """")"),"")</f>
        <v/>
      </c>
      <c r="N342" s="1" t="str">
        <f ca="1">IFERROR(__xludf.DUMMYFUNCTION("IFERROR(FILTER('Currently Exported'!N$3:N$140,EXACT('Currently Exported'!$A$3:$A$140,$A342)), """")"),"")</f>
        <v/>
      </c>
      <c r="O342" s="1" t="str">
        <f ca="1">IFERROR(__xludf.DUMMYFUNCTION("IFERROR(FILTER('Currently Exported'!O$3:O$140,EXACT('Currently Exported'!$A$3:$A$140,$A342)), """")"),"")</f>
        <v/>
      </c>
      <c r="P342" s="1" t="str">
        <f ca="1">IFERROR(__xludf.DUMMYFUNCTION("IFERROR(FILTER('Currently Exported'!P$3:P$140,EXACT('Currently Exported'!$A$3:$A$140,$A342)), """")"),"")</f>
        <v/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IFERROR(__xludf.DUMMYFUNCTION("IFERROR(FILTER('Currently Exported'!B$3:B$140,EXACT('Currently Exported'!$A$3:$A$140,$A343)), """")"),"")</f>
        <v/>
      </c>
      <c r="C343" s="1" t="str">
        <f ca="1">IFERROR(__xludf.DUMMYFUNCTION("IFERROR(FILTER('Currently Exported'!C$3:C$140,EXACT('Currently Exported'!$A$3:$A$140,$A343)), """")"),"")</f>
        <v/>
      </c>
      <c r="D343" s="1" t="str">
        <f ca="1">IFERROR(__xludf.DUMMYFUNCTION("IFERROR(FILTER('Currently Exported'!D$3:D$140,EXACT('Currently Exported'!$A$3:$A$140,$A343)), """")"),"")</f>
        <v/>
      </c>
      <c r="E343" s="1" t="str">
        <f ca="1">IFERROR(__xludf.DUMMYFUNCTION("IFERROR(FILTER('Currently Exported'!E$3:E$140,EXACT('Currently Exported'!$A$3:$A$140,$A343)), """")"),"")</f>
        <v/>
      </c>
      <c r="F343" s="1" t="str">
        <f ca="1">IFERROR(__xludf.DUMMYFUNCTION("IFERROR(FILTER('Currently Exported'!F$3:F$140,EXACT('Currently Exported'!$A$3:$A$140,$A343)), """")"),"")</f>
        <v/>
      </c>
      <c r="G343" s="1" t="str">
        <f ca="1">IFERROR(__xludf.DUMMYFUNCTION("IFERROR(FILTER('Currently Exported'!G$3:G$140,EXACT('Currently Exported'!$A$3:$A$140,$A343)), """")"),"")</f>
        <v/>
      </c>
      <c r="H343" s="1" t="str">
        <f ca="1">IFERROR(__xludf.DUMMYFUNCTION("IFERROR(FILTER('Currently Exported'!H$3:H$140,EXACT('Currently Exported'!$A$3:$A$140,$A343)), """")"),"")</f>
        <v/>
      </c>
      <c r="I343" s="1" t="str">
        <f ca="1">IFERROR(__xludf.DUMMYFUNCTION("IFERROR(FILTER('Currently Exported'!I$3:I$140,EXACT('Currently Exported'!$A$3:$A$140,$A343)), """")"),"")</f>
        <v/>
      </c>
      <c r="J343" s="1" t="str">
        <f ca="1">IFERROR(__xludf.DUMMYFUNCTION("IFERROR(FILTER('Currently Exported'!J$3:J$140,EXACT('Currently Exported'!$A$3:$A$140,$A343)), """")"),"")</f>
        <v/>
      </c>
      <c r="K343" s="1" t="str">
        <f ca="1">IFERROR(__xludf.DUMMYFUNCTION("IFERROR(FILTER('Currently Exported'!K$3:K$140,EXACT('Currently Exported'!$A$3:$A$140,$A343)), """")"),"")</f>
        <v/>
      </c>
      <c r="L343" s="1" t="str">
        <f ca="1">IFERROR(__xludf.DUMMYFUNCTION("IFERROR(FILTER('Currently Exported'!L$3:L$140,EXACT('Currently Exported'!$A$3:$A$140,$A343)), """")"),"")</f>
        <v/>
      </c>
      <c r="M343" s="1" t="str">
        <f ca="1">IFERROR(__xludf.DUMMYFUNCTION("IFERROR(FILTER('Currently Exported'!M$3:M$140,EXACT('Currently Exported'!$A$3:$A$140,$A343)), """")"),"")</f>
        <v/>
      </c>
      <c r="N343" s="1" t="str">
        <f ca="1">IFERROR(__xludf.DUMMYFUNCTION("IFERROR(FILTER('Currently Exported'!N$3:N$140,EXACT('Currently Exported'!$A$3:$A$140,$A343)), """")"),"")</f>
        <v/>
      </c>
      <c r="O343" s="1" t="str">
        <f ca="1">IFERROR(__xludf.DUMMYFUNCTION("IFERROR(FILTER('Currently Exported'!O$3:O$140,EXACT('Currently Exported'!$A$3:$A$140,$A343)), """")"),"")</f>
        <v/>
      </c>
      <c r="P343" s="1" t="str">
        <f ca="1">IFERROR(__xludf.DUMMYFUNCTION("IFERROR(FILTER('Currently Exported'!P$3:P$140,EXACT('Currently Exported'!$A$3:$A$140,$A343)), """")"),"")</f>
        <v/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IFERROR(__xludf.DUMMYFUNCTION("IFERROR(FILTER('Currently Exported'!B$3:B$140,EXACT('Currently Exported'!$A$3:$A$140,$A344)), """")"),"")</f>
        <v/>
      </c>
      <c r="C344" s="1" t="str">
        <f ca="1">IFERROR(__xludf.DUMMYFUNCTION("IFERROR(FILTER('Currently Exported'!C$3:C$140,EXACT('Currently Exported'!$A$3:$A$140,$A344)), """")"),"")</f>
        <v/>
      </c>
      <c r="D344" s="1" t="str">
        <f ca="1">IFERROR(__xludf.DUMMYFUNCTION("IFERROR(FILTER('Currently Exported'!D$3:D$140,EXACT('Currently Exported'!$A$3:$A$140,$A344)), """")"),"")</f>
        <v/>
      </c>
      <c r="E344" s="1" t="str">
        <f ca="1">IFERROR(__xludf.DUMMYFUNCTION("IFERROR(FILTER('Currently Exported'!E$3:E$140,EXACT('Currently Exported'!$A$3:$A$140,$A344)), """")"),"")</f>
        <v/>
      </c>
      <c r="F344" s="1" t="str">
        <f ca="1">IFERROR(__xludf.DUMMYFUNCTION("IFERROR(FILTER('Currently Exported'!F$3:F$140,EXACT('Currently Exported'!$A$3:$A$140,$A344)), """")"),"")</f>
        <v/>
      </c>
      <c r="G344" s="1" t="str">
        <f ca="1">IFERROR(__xludf.DUMMYFUNCTION("IFERROR(FILTER('Currently Exported'!G$3:G$140,EXACT('Currently Exported'!$A$3:$A$140,$A344)), """")"),"")</f>
        <v/>
      </c>
      <c r="H344" s="1" t="str">
        <f ca="1">IFERROR(__xludf.DUMMYFUNCTION("IFERROR(FILTER('Currently Exported'!H$3:H$140,EXACT('Currently Exported'!$A$3:$A$140,$A344)), """")"),"")</f>
        <v/>
      </c>
      <c r="I344" s="1" t="str">
        <f ca="1">IFERROR(__xludf.DUMMYFUNCTION("IFERROR(FILTER('Currently Exported'!I$3:I$140,EXACT('Currently Exported'!$A$3:$A$140,$A344)), """")"),"")</f>
        <v/>
      </c>
      <c r="J344" s="1" t="str">
        <f ca="1">IFERROR(__xludf.DUMMYFUNCTION("IFERROR(FILTER('Currently Exported'!J$3:J$140,EXACT('Currently Exported'!$A$3:$A$140,$A344)), """")"),"")</f>
        <v/>
      </c>
      <c r="K344" s="1" t="str">
        <f ca="1">IFERROR(__xludf.DUMMYFUNCTION("IFERROR(FILTER('Currently Exported'!K$3:K$140,EXACT('Currently Exported'!$A$3:$A$140,$A344)), """")"),"")</f>
        <v/>
      </c>
      <c r="L344" s="1" t="str">
        <f ca="1">IFERROR(__xludf.DUMMYFUNCTION("IFERROR(FILTER('Currently Exported'!L$3:L$140,EXACT('Currently Exported'!$A$3:$A$140,$A344)), """")"),"")</f>
        <v/>
      </c>
      <c r="M344" s="1" t="str">
        <f ca="1">IFERROR(__xludf.DUMMYFUNCTION("IFERROR(FILTER('Currently Exported'!M$3:M$140,EXACT('Currently Exported'!$A$3:$A$140,$A344)), """")"),"")</f>
        <v/>
      </c>
      <c r="N344" s="1" t="str">
        <f ca="1">IFERROR(__xludf.DUMMYFUNCTION("IFERROR(FILTER('Currently Exported'!N$3:N$140,EXACT('Currently Exported'!$A$3:$A$140,$A344)), """")"),"")</f>
        <v/>
      </c>
      <c r="O344" s="1" t="str">
        <f ca="1">IFERROR(__xludf.DUMMYFUNCTION("IFERROR(FILTER('Currently Exported'!O$3:O$140,EXACT('Currently Exported'!$A$3:$A$140,$A344)), """")"),"")</f>
        <v/>
      </c>
      <c r="P344" s="1" t="str">
        <f ca="1">IFERROR(__xludf.DUMMYFUNCTION("IFERROR(FILTER('Currently Exported'!P$3:P$140,EXACT('Currently Exported'!$A$3:$A$140,$A344)), """")"),"")</f>
        <v/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IFERROR(__xludf.DUMMYFUNCTION("IFERROR(FILTER('Currently Exported'!B$3:B$140,EXACT('Currently Exported'!$A$3:$A$140,$A345)), """")"),"")</f>
        <v/>
      </c>
      <c r="C345" s="1" t="str">
        <f ca="1">IFERROR(__xludf.DUMMYFUNCTION("IFERROR(FILTER('Currently Exported'!C$3:C$140,EXACT('Currently Exported'!$A$3:$A$140,$A345)), """")"),"")</f>
        <v/>
      </c>
      <c r="D345" s="1" t="str">
        <f ca="1">IFERROR(__xludf.DUMMYFUNCTION("IFERROR(FILTER('Currently Exported'!D$3:D$140,EXACT('Currently Exported'!$A$3:$A$140,$A345)), """")"),"")</f>
        <v/>
      </c>
      <c r="E345" s="1" t="str">
        <f ca="1">IFERROR(__xludf.DUMMYFUNCTION("IFERROR(FILTER('Currently Exported'!E$3:E$140,EXACT('Currently Exported'!$A$3:$A$140,$A345)), """")"),"")</f>
        <v/>
      </c>
      <c r="F345" s="1" t="str">
        <f ca="1">IFERROR(__xludf.DUMMYFUNCTION("IFERROR(FILTER('Currently Exported'!F$3:F$140,EXACT('Currently Exported'!$A$3:$A$140,$A345)), """")"),"")</f>
        <v/>
      </c>
      <c r="G345" s="1" t="str">
        <f ca="1">IFERROR(__xludf.DUMMYFUNCTION("IFERROR(FILTER('Currently Exported'!G$3:G$140,EXACT('Currently Exported'!$A$3:$A$140,$A345)), """")"),"")</f>
        <v/>
      </c>
      <c r="H345" s="1" t="str">
        <f ca="1">IFERROR(__xludf.DUMMYFUNCTION("IFERROR(FILTER('Currently Exported'!H$3:H$140,EXACT('Currently Exported'!$A$3:$A$140,$A345)), """")"),"")</f>
        <v/>
      </c>
      <c r="I345" s="1" t="str">
        <f ca="1">IFERROR(__xludf.DUMMYFUNCTION("IFERROR(FILTER('Currently Exported'!I$3:I$140,EXACT('Currently Exported'!$A$3:$A$140,$A345)), """")"),"")</f>
        <v/>
      </c>
      <c r="J345" s="1" t="str">
        <f ca="1">IFERROR(__xludf.DUMMYFUNCTION("IFERROR(FILTER('Currently Exported'!J$3:J$140,EXACT('Currently Exported'!$A$3:$A$140,$A345)), """")"),"")</f>
        <v/>
      </c>
      <c r="K345" s="1" t="str">
        <f ca="1">IFERROR(__xludf.DUMMYFUNCTION("IFERROR(FILTER('Currently Exported'!K$3:K$140,EXACT('Currently Exported'!$A$3:$A$140,$A345)), """")"),"")</f>
        <v/>
      </c>
      <c r="L345" s="1" t="str">
        <f ca="1">IFERROR(__xludf.DUMMYFUNCTION("IFERROR(FILTER('Currently Exported'!L$3:L$140,EXACT('Currently Exported'!$A$3:$A$140,$A345)), """")"),"")</f>
        <v/>
      </c>
      <c r="M345" s="1" t="str">
        <f ca="1">IFERROR(__xludf.DUMMYFUNCTION("IFERROR(FILTER('Currently Exported'!M$3:M$140,EXACT('Currently Exported'!$A$3:$A$140,$A345)), """")"),"")</f>
        <v/>
      </c>
      <c r="N345" s="1" t="str">
        <f ca="1">IFERROR(__xludf.DUMMYFUNCTION("IFERROR(FILTER('Currently Exported'!N$3:N$140,EXACT('Currently Exported'!$A$3:$A$140,$A345)), """")"),"")</f>
        <v/>
      </c>
      <c r="O345" s="1" t="str">
        <f ca="1">IFERROR(__xludf.DUMMYFUNCTION("IFERROR(FILTER('Currently Exported'!O$3:O$140,EXACT('Currently Exported'!$A$3:$A$140,$A345)), """")"),"")</f>
        <v/>
      </c>
      <c r="P345" s="1" t="str">
        <f ca="1">IFERROR(__xludf.DUMMYFUNCTION("IFERROR(FILTER('Currently Exported'!P$3:P$140,EXACT('Currently Exported'!$A$3:$A$140,$A345)), """")"),"")</f>
        <v/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IFERROR(__xludf.DUMMYFUNCTION("IFERROR(FILTER('Currently Exported'!B$3:B$140,EXACT('Currently Exported'!$A$3:$A$140,$A346)), """")"),"")</f>
        <v/>
      </c>
      <c r="C346" s="1" t="str">
        <f ca="1">IFERROR(__xludf.DUMMYFUNCTION("IFERROR(FILTER('Currently Exported'!C$3:C$140,EXACT('Currently Exported'!$A$3:$A$140,$A346)), """")"),"")</f>
        <v/>
      </c>
      <c r="D346" s="1" t="str">
        <f ca="1">IFERROR(__xludf.DUMMYFUNCTION("IFERROR(FILTER('Currently Exported'!D$3:D$140,EXACT('Currently Exported'!$A$3:$A$140,$A346)), """")"),"")</f>
        <v/>
      </c>
      <c r="E346" s="1" t="str">
        <f ca="1">IFERROR(__xludf.DUMMYFUNCTION("IFERROR(FILTER('Currently Exported'!E$3:E$140,EXACT('Currently Exported'!$A$3:$A$140,$A346)), """")"),"")</f>
        <v/>
      </c>
      <c r="F346" s="1" t="str">
        <f ca="1">IFERROR(__xludf.DUMMYFUNCTION("IFERROR(FILTER('Currently Exported'!F$3:F$140,EXACT('Currently Exported'!$A$3:$A$140,$A346)), """")"),"")</f>
        <v/>
      </c>
      <c r="G346" s="1" t="str">
        <f ca="1">IFERROR(__xludf.DUMMYFUNCTION("IFERROR(FILTER('Currently Exported'!G$3:G$140,EXACT('Currently Exported'!$A$3:$A$140,$A346)), """")"),"")</f>
        <v/>
      </c>
      <c r="H346" s="1" t="str">
        <f ca="1">IFERROR(__xludf.DUMMYFUNCTION("IFERROR(FILTER('Currently Exported'!H$3:H$140,EXACT('Currently Exported'!$A$3:$A$140,$A346)), """")"),"")</f>
        <v/>
      </c>
      <c r="I346" s="1" t="str">
        <f ca="1">IFERROR(__xludf.DUMMYFUNCTION("IFERROR(FILTER('Currently Exported'!I$3:I$140,EXACT('Currently Exported'!$A$3:$A$140,$A346)), """")"),"")</f>
        <v/>
      </c>
      <c r="J346" s="1" t="str">
        <f ca="1">IFERROR(__xludf.DUMMYFUNCTION("IFERROR(FILTER('Currently Exported'!J$3:J$140,EXACT('Currently Exported'!$A$3:$A$140,$A346)), """")"),"")</f>
        <v/>
      </c>
      <c r="K346" s="1" t="str">
        <f ca="1">IFERROR(__xludf.DUMMYFUNCTION("IFERROR(FILTER('Currently Exported'!K$3:K$140,EXACT('Currently Exported'!$A$3:$A$140,$A346)), """")"),"")</f>
        <v/>
      </c>
      <c r="L346" s="1" t="str">
        <f ca="1">IFERROR(__xludf.DUMMYFUNCTION("IFERROR(FILTER('Currently Exported'!L$3:L$140,EXACT('Currently Exported'!$A$3:$A$140,$A346)), """")"),"")</f>
        <v/>
      </c>
      <c r="M346" s="1" t="str">
        <f ca="1">IFERROR(__xludf.DUMMYFUNCTION("IFERROR(FILTER('Currently Exported'!M$3:M$140,EXACT('Currently Exported'!$A$3:$A$140,$A346)), """")"),"")</f>
        <v/>
      </c>
      <c r="N346" s="1" t="str">
        <f ca="1">IFERROR(__xludf.DUMMYFUNCTION("IFERROR(FILTER('Currently Exported'!N$3:N$140,EXACT('Currently Exported'!$A$3:$A$140,$A346)), """")"),"")</f>
        <v/>
      </c>
      <c r="O346" s="1" t="str">
        <f ca="1">IFERROR(__xludf.DUMMYFUNCTION("IFERROR(FILTER('Currently Exported'!O$3:O$140,EXACT('Currently Exported'!$A$3:$A$140,$A346)), """")"),"")</f>
        <v/>
      </c>
      <c r="P346" s="1" t="str">
        <f ca="1">IFERROR(__xludf.DUMMYFUNCTION("IFERROR(FILTER('Currently Exported'!P$3:P$140,EXACT('Currently Exported'!$A$3:$A$140,$A346)), """")"),"")</f>
        <v/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IFERROR(__xludf.DUMMYFUNCTION("IFERROR(FILTER('Currently Exported'!B$3:B$140,EXACT('Currently Exported'!$A$3:$A$140,$A347)), """")"),"")</f>
        <v/>
      </c>
      <c r="C347" s="1" t="str">
        <f ca="1">IFERROR(__xludf.DUMMYFUNCTION("IFERROR(FILTER('Currently Exported'!C$3:C$140,EXACT('Currently Exported'!$A$3:$A$140,$A347)), """")"),"")</f>
        <v/>
      </c>
      <c r="D347" s="1" t="str">
        <f ca="1">IFERROR(__xludf.DUMMYFUNCTION("IFERROR(FILTER('Currently Exported'!D$3:D$140,EXACT('Currently Exported'!$A$3:$A$140,$A347)), """")"),"")</f>
        <v/>
      </c>
      <c r="E347" s="1" t="str">
        <f ca="1">IFERROR(__xludf.DUMMYFUNCTION("IFERROR(FILTER('Currently Exported'!E$3:E$140,EXACT('Currently Exported'!$A$3:$A$140,$A347)), """")"),"")</f>
        <v/>
      </c>
      <c r="F347" s="1" t="str">
        <f ca="1">IFERROR(__xludf.DUMMYFUNCTION("IFERROR(FILTER('Currently Exported'!F$3:F$140,EXACT('Currently Exported'!$A$3:$A$140,$A347)), """")"),"")</f>
        <v/>
      </c>
      <c r="G347" s="1" t="str">
        <f ca="1">IFERROR(__xludf.DUMMYFUNCTION("IFERROR(FILTER('Currently Exported'!G$3:G$140,EXACT('Currently Exported'!$A$3:$A$140,$A347)), """")"),"")</f>
        <v/>
      </c>
      <c r="H347" s="1" t="str">
        <f ca="1">IFERROR(__xludf.DUMMYFUNCTION("IFERROR(FILTER('Currently Exported'!H$3:H$140,EXACT('Currently Exported'!$A$3:$A$140,$A347)), """")"),"")</f>
        <v/>
      </c>
      <c r="I347" s="1" t="str">
        <f ca="1">IFERROR(__xludf.DUMMYFUNCTION("IFERROR(FILTER('Currently Exported'!I$3:I$140,EXACT('Currently Exported'!$A$3:$A$140,$A347)), """")"),"")</f>
        <v/>
      </c>
      <c r="J347" s="1" t="str">
        <f ca="1">IFERROR(__xludf.DUMMYFUNCTION("IFERROR(FILTER('Currently Exported'!J$3:J$140,EXACT('Currently Exported'!$A$3:$A$140,$A347)), """")"),"")</f>
        <v/>
      </c>
      <c r="K347" s="1" t="str">
        <f ca="1">IFERROR(__xludf.DUMMYFUNCTION("IFERROR(FILTER('Currently Exported'!K$3:K$140,EXACT('Currently Exported'!$A$3:$A$140,$A347)), """")"),"")</f>
        <v/>
      </c>
      <c r="L347" s="1" t="str">
        <f ca="1">IFERROR(__xludf.DUMMYFUNCTION("IFERROR(FILTER('Currently Exported'!L$3:L$140,EXACT('Currently Exported'!$A$3:$A$140,$A347)), """")"),"")</f>
        <v/>
      </c>
      <c r="M347" s="1" t="str">
        <f ca="1">IFERROR(__xludf.DUMMYFUNCTION("IFERROR(FILTER('Currently Exported'!M$3:M$140,EXACT('Currently Exported'!$A$3:$A$140,$A347)), """")"),"")</f>
        <v/>
      </c>
      <c r="N347" s="1" t="str">
        <f ca="1">IFERROR(__xludf.DUMMYFUNCTION("IFERROR(FILTER('Currently Exported'!N$3:N$140,EXACT('Currently Exported'!$A$3:$A$140,$A347)), """")"),"")</f>
        <v/>
      </c>
      <c r="O347" s="1" t="str">
        <f ca="1">IFERROR(__xludf.DUMMYFUNCTION("IFERROR(FILTER('Currently Exported'!O$3:O$140,EXACT('Currently Exported'!$A$3:$A$140,$A347)), """")"),"")</f>
        <v/>
      </c>
      <c r="P347" s="1" t="str">
        <f ca="1">IFERROR(__xludf.DUMMYFUNCTION("IFERROR(FILTER('Currently Exported'!P$3:P$140,EXACT('Currently Exported'!$A$3:$A$140,$A347)), """")"),"")</f>
        <v/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IFERROR(__xludf.DUMMYFUNCTION("IFERROR(FILTER('Currently Exported'!B$3:B$140,EXACT('Currently Exported'!$A$3:$A$140,$A348)), """")"),"")</f>
        <v/>
      </c>
      <c r="C348" s="1" t="str">
        <f ca="1">IFERROR(__xludf.DUMMYFUNCTION("IFERROR(FILTER('Currently Exported'!C$3:C$140,EXACT('Currently Exported'!$A$3:$A$140,$A348)), """")"),"")</f>
        <v/>
      </c>
      <c r="D348" s="1" t="str">
        <f ca="1">IFERROR(__xludf.DUMMYFUNCTION("IFERROR(FILTER('Currently Exported'!D$3:D$140,EXACT('Currently Exported'!$A$3:$A$140,$A348)), """")"),"")</f>
        <v/>
      </c>
      <c r="E348" s="1" t="str">
        <f ca="1">IFERROR(__xludf.DUMMYFUNCTION("IFERROR(FILTER('Currently Exported'!E$3:E$140,EXACT('Currently Exported'!$A$3:$A$140,$A348)), """")"),"")</f>
        <v/>
      </c>
      <c r="F348" s="1" t="str">
        <f ca="1">IFERROR(__xludf.DUMMYFUNCTION("IFERROR(FILTER('Currently Exported'!F$3:F$140,EXACT('Currently Exported'!$A$3:$A$140,$A348)), """")"),"")</f>
        <v/>
      </c>
      <c r="G348" s="1" t="str">
        <f ca="1">IFERROR(__xludf.DUMMYFUNCTION("IFERROR(FILTER('Currently Exported'!G$3:G$140,EXACT('Currently Exported'!$A$3:$A$140,$A348)), """")"),"")</f>
        <v/>
      </c>
      <c r="H348" s="1" t="str">
        <f ca="1">IFERROR(__xludf.DUMMYFUNCTION("IFERROR(FILTER('Currently Exported'!H$3:H$140,EXACT('Currently Exported'!$A$3:$A$140,$A348)), """")"),"")</f>
        <v/>
      </c>
      <c r="I348" s="1" t="str">
        <f ca="1">IFERROR(__xludf.DUMMYFUNCTION("IFERROR(FILTER('Currently Exported'!I$3:I$140,EXACT('Currently Exported'!$A$3:$A$140,$A348)), """")"),"")</f>
        <v/>
      </c>
      <c r="J348" s="1" t="str">
        <f ca="1">IFERROR(__xludf.DUMMYFUNCTION("IFERROR(FILTER('Currently Exported'!J$3:J$140,EXACT('Currently Exported'!$A$3:$A$140,$A348)), """")"),"")</f>
        <v/>
      </c>
      <c r="K348" s="1" t="str">
        <f ca="1">IFERROR(__xludf.DUMMYFUNCTION("IFERROR(FILTER('Currently Exported'!K$3:K$140,EXACT('Currently Exported'!$A$3:$A$140,$A348)), """")"),"")</f>
        <v/>
      </c>
      <c r="L348" s="1" t="str">
        <f ca="1">IFERROR(__xludf.DUMMYFUNCTION("IFERROR(FILTER('Currently Exported'!L$3:L$140,EXACT('Currently Exported'!$A$3:$A$140,$A348)), """")"),"")</f>
        <v/>
      </c>
      <c r="M348" s="1" t="str">
        <f ca="1">IFERROR(__xludf.DUMMYFUNCTION("IFERROR(FILTER('Currently Exported'!M$3:M$140,EXACT('Currently Exported'!$A$3:$A$140,$A348)), """")"),"")</f>
        <v/>
      </c>
      <c r="N348" s="1" t="str">
        <f ca="1">IFERROR(__xludf.DUMMYFUNCTION("IFERROR(FILTER('Currently Exported'!N$3:N$140,EXACT('Currently Exported'!$A$3:$A$140,$A348)), """")"),"")</f>
        <v/>
      </c>
      <c r="O348" s="1" t="str">
        <f ca="1">IFERROR(__xludf.DUMMYFUNCTION("IFERROR(FILTER('Currently Exported'!O$3:O$140,EXACT('Currently Exported'!$A$3:$A$140,$A348)), """")"),"")</f>
        <v/>
      </c>
      <c r="P348" s="1" t="str">
        <f ca="1">IFERROR(__xludf.DUMMYFUNCTION("IFERROR(FILTER('Currently Exported'!P$3:P$140,EXACT('Currently Exported'!$A$3:$A$140,$A348)), """")"),"")</f>
        <v/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IFERROR(__xludf.DUMMYFUNCTION("IFERROR(FILTER('Currently Exported'!B$3:B$140,EXACT('Currently Exported'!$A$3:$A$140,$A349)), """")"),"")</f>
        <v/>
      </c>
      <c r="C349" s="1" t="str">
        <f ca="1">IFERROR(__xludf.DUMMYFUNCTION("IFERROR(FILTER('Currently Exported'!C$3:C$140,EXACT('Currently Exported'!$A$3:$A$140,$A349)), """")"),"")</f>
        <v/>
      </c>
      <c r="D349" s="1" t="str">
        <f ca="1">IFERROR(__xludf.DUMMYFUNCTION("IFERROR(FILTER('Currently Exported'!D$3:D$140,EXACT('Currently Exported'!$A$3:$A$140,$A349)), """")"),"")</f>
        <v/>
      </c>
      <c r="E349" s="1" t="str">
        <f ca="1">IFERROR(__xludf.DUMMYFUNCTION("IFERROR(FILTER('Currently Exported'!E$3:E$140,EXACT('Currently Exported'!$A$3:$A$140,$A349)), """")"),"")</f>
        <v/>
      </c>
      <c r="F349" s="1" t="str">
        <f ca="1">IFERROR(__xludf.DUMMYFUNCTION("IFERROR(FILTER('Currently Exported'!F$3:F$140,EXACT('Currently Exported'!$A$3:$A$140,$A349)), """")"),"")</f>
        <v/>
      </c>
      <c r="G349" s="1" t="str">
        <f ca="1">IFERROR(__xludf.DUMMYFUNCTION("IFERROR(FILTER('Currently Exported'!G$3:G$140,EXACT('Currently Exported'!$A$3:$A$140,$A349)), """")"),"")</f>
        <v/>
      </c>
      <c r="H349" s="1" t="str">
        <f ca="1">IFERROR(__xludf.DUMMYFUNCTION("IFERROR(FILTER('Currently Exported'!H$3:H$140,EXACT('Currently Exported'!$A$3:$A$140,$A349)), """")"),"")</f>
        <v/>
      </c>
      <c r="I349" s="1" t="str">
        <f ca="1">IFERROR(__xludf.DUMMYFUNCTION("IFERROR(FILTER('Currently Exported'!I$3:I$140,EXACT('Currently Exported'!$A$3:$A$140,$A349)), """")"),"")</f>
        <v/>
      </c>
      <c r="J349" s="1" t="str">
        <f ca="1">IFERROR(__xludf.DUMMYFUNCTION("IFERROR(FILTER('Currently Exported'!J$3:J$140,EXACT('Currently Exported'!$A$3:$A$140,$A349)), """")"),"")</f>
        <v/>
      </c>
      <c r="K349" s="1" t="str">
        <f ca="1">IFERROR(__xludf.DUMMYFUNCTION("IFERROR(FILTER('Currently Exported'!K$3:K$140,EXACT('Currently Exported'!$A$3:$A$140,$A349)), """")"),"")</f>
        <v/>
      </c>
      <c r="L349" s="1" t="str">
        <f ca="1">IFERROR(__xludf.DUMMYFUNCTION("IFERROR(FILTER('Currently Exported'!L$3:L$140,EXACT('Currently Exported'!$A$3:$A$140,$A349)), """")"),"")</f>
        <v/>
      </c>
      <c r="M349" s="1" t="str">
        <f ca="1">IFERROR(__xludf.DUMMYFUNCTION("IFERROR(FILTER('Currently Exported'!M$3:M$140,EXACT('Currently Exported'!$A$3:$A$140,$A349)), """")"),"")</f>
        <v/>
      </c>
      <c r="N349" s="1" t="str">
        <f ca="1">IFERROR(__xludf.DUMMYFUNCTION("IFERROR(FILTER('Currently Exported'!N$3:N$140,EXACT('Currently Exported'!$A$3:$A$140,$A349)), """")"),"")</f>
        <v/>
      </c>
      <c r="O349" s="1" t="str">
        <f ca="1">IFERROR(__xludf.DUMMYFUNCTION("IFERROR(FILTER('Currently Exported'!O$3:O$140,EXACT('Currently Exported'!$A$3:$A$140,$A349)), """")"),"")</f>
        <v/>
      </c>
      <c r="P349" s="1" t="str">
        <f ca="1">IFERROR(__xludf.DUMMYFUNCTION("IFERROR(FILTER('Currently Exported'!P$3:P$140,EXACT('Currently Exported'!$A$3:$A$140,$A349)), """")"),"")</f>
        <v/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IFERROR(__xludf.DUMMYFUNCTION("IFERROR(FILTER('Currently Exported'!B$3:B$140,EXACT('Currently Exported'!$A$3:$A$140,$A350)), """")"),"")</f>
        <v/>
      </c>
      <c r="C350" s="1" t="str">
        <f ca="1">IFERROR(__xludf.DUMMYFUNCTION("IFERROR(FILTER('Currently Exported'!C$3:C$140,EXACT('Currently Exported'!$A$3:$A$140,$A350)), """")"),"")</f>
        <v/>
      </c>
      <c r="D350" s="1" t="str">
        <f ca="1">IFERROR(__xludf.DUMMYFUNCTION("IFERROR(FILTER('Currently Exported'!D$3:D$140,EXACT('Currently Exported'!$A$3:$A$140,$A350)), """")"),"")</f>
        <v/>
      </c>
      <c r="E350" s="1" t="str">
        <f ca="1">IFERROR(__xludf.DUMMYFUNCTION("IFERROR(FILTER('Currently Exported'!E$3:E$140,EXACT('Currently Exported'!$A$3:$A$140,$A350)), """")"),"")</f>
        <v/>
      </c>
      <c r="F350" s="1" t="str">
        <f ca="1">IFERROR(__xludf.DUMMYFUNCTION("IFERROR(FILTER('Currently Exported'!F$3:F$140,EXACT('Currently Exported'!$A$3:$A$140,$A350)), """")"),"")</f>
        <v/>
      </c>
      <c r="G350" s="1" t="str">
        <f ca="1">IFERROR(__xludf.DUMMYFUNCTION("IFERROR(FILTER('Currently Exported'!G$3:G$140,EXACT('Currently Exported'!$A$3:$A$140,$A350)), """")"),"")</f>
        <v/>
      </c>
      <c r="H350" s="1" t="str">
        <f ca="1">IFERROR(__xludf.DUMMYFUNCTION("IFERROR(FILTER('Currently Exported'!H$3:H$140,EXACT('Currently Exported'!$A$3:$A$140,$A350)), """")"),"")</f>
        <v/>
      </c>
      <c r="I350" s="1" t="str">
        <f ca="1">IFERROR(__xludf.DUMMYFUNCTION("IFERROR(FILTER('Currently Exported'!I$3:I$140,EXACT('Currently Exported'!$A$3:$A$140,$A350)), """")"),"")</f>
        <v/>
      </c>
      <c r="J350" s="1" t="str">
        <f ca="1">IFERROR(__xludf.DUMMYFUNCTION("IFERROR(FILTER('Currently Exported'!J$3:J$140,EXACT('Currently Exported'!$A$3:$A$140,$A350)), """")"),"")</f>
        <v/>
      </c>
      <c r="K350" s="1" t="str">
        <f ca="1">IFERROR(__xludf.DUMMYFUNCTION("IFERROR(FILTER('Currently Exported'!K$3:K$140,EXACT('Currently Exported'!$A$3:$A$140,$A350)), """")"),"")</f>
        <v/>
      </c>
      <c r="L350" s="1" t="str">
        <f ca="1">IFERROR(__xludf.DUMMYFUNCTION("IFERROR(FILTER('Currently Exported'!L$3:L$140,EXACT('Currently Exported'!$A$3:$A$140,$A350)), """")"),"")</f>
        <v/>
      </c>
      <c r="M350" s="1" t="str">
        <f ca="1">IFERROR(__xludf.DUMMYFUNCTION("IFERROR(FILTER('Currently Exported'!M$3:M$140,EXACT('Currently Exported'!$A$3:$A$140,$A350)), """")"),"")</f>
        <v/>
      </c>
      <c r="N350" s="1" t="str">
        <f ca="1">IFERROR(__xludf.DUMMYFUNCTION("IFERROR(FILTER('Currently Exported'!N$3:N$140,EXACT('Currently Exported'!$A$3:$A$140,$A350)), """")"),"")</f>
        <v/>
      </c>
      <c r="O350" s="1" t="str">
        <f ca="1">IFERROR(__xludf.DUMMYFUNCTION("IFERROR(FILTER('Currently Exported'!O$3:O$140,EXACT('Currently Exported'!$A$3:$A$140,$A350)), """")"),"")</f>
        <v/>
      </c>
      <c r="P350" s="1" t="str">
        <f ca="1">IFERROR(__xludf.DUMMYFUNCTION("IFERROR(FILTER('Currently Exported'!P$3:P$140,EXACT('Currently Exported'!$A$3:$A$140,$A350)), """")"),"")</f>
        <v/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IFERROR(__xludf.DUMMYFUNCTION("IFERROR(FILTER('Currently Exported'!B$3:B$140,EXACT('Currently Exported'!$A$3:$A$140,$A351)), """")"),"")</f>
        <v/>
      </c>
      <c r="C351" s="1" t="str">
        <f ca="1">IFERROR(__xludf.DUMMYFUNCTION("IFERROR(FILTER('Currently Exported'!C$3:C$140,EXACT('Currently Exported'!$A$3:$A$140,$A351)), """")"),"")</f>
        <v/>
      </c>
      <c r="D351" s="1" t="str">
        <f ca="1">IFERROR(__xludf.DUMMYFUNCTION("IFERROR(FILTER('Currently Exported'!D$3:D$140,EXACT('Currently Exported'!$A$3:$A$140,$A351)), """")"),"")</f>
        <v/>
      </c>
      <c r="E351" s="1" t="str">
        <f ca="1">IFERROR(__xludf.DUMMYFUNCTION("IFERROR(FILTER('Currently Exported'!E$3:E$140,EXACT('Currently Exported'!$A$3:$A$140,$A351)), """")"),"")</f>
        <v/>
      </c>
      <c r="F351" s="1" t="str">
        <f ca="1">IFERROR(__xludf.DUMMYFUNCTION("IFERROR(FILTER('Currently Exported'!F$3:F$140,EXACT('Currently Exported'!$A$3:$A$140,$A351)), """")"),"")</f>
        <v/>
      </c>
      <c r="G351" s="1" t="str">
        <f ca="1">IFERROR(__xludf.DUMMYFUNCTION("IFERROR(FILTER('Currently Exported'!G$3:G$140,EXACT('Currently Exported'!$A$3:$A$140,$A351)), """")"),"")</f>
        <v/>
      </c>
      <c r="H351" s="1" t="str">
        <f ca="1">IFERROR(__xludf.DUMMYFUNCTION("IFERROR(FILTER('Currently Exported'!H$3:H$140,EXACT('Currently Exported'!$A$3:$A$140,$A351)), """")"),"")</f>
        <v/>
      </c>
      <c r="I351" s="1" t="str">
        <f ca="1">IFERROR(__xludf.DUMMYFUNCTION("IFERROR(FILTER('Currently Exported'!I$3:I$140,EXACT('Currently Exported'!$A$3:$A$140,$A351)), """")"),"")</f>
        <v/>
      </c>
      <c r="J351" s="1" t="str">
        <f ca="1">IFERROR(__xludf.DUMMYFUNCTION("IFERROR(FILTER('Currently Exported'!J$3:J$140,EXACT('Currently Exported'!$A$3:$A$140,$A351)), """")"),"")</f>
        <v/>
      </c>
      <c r="K351" s="1" t="str">
        <f ca="1">IFERROR(__xludf.DUMMYFUNCTION("IFERROR(FILTER('Currently Exported'!K$3:K$140,EXACT('Currently Exported'!$A$3:$A$140,$A351)), """")"),"")</f>
        <v/>
      </c>
      <c r="L351" s="1" t="str">
        <f ca="1">IFERROR(__xludf.DUMMYFUNCTION("IFERROR(FILTER('Currently Exported'!L$3:L$140,EXACT('Currently Exported'!$A$3:$A$140,$A351)), """")"),"")</f>
        <v/>
      </c>
      <c r="M351" s="1" t="str">
        <f ca="1">IFERROR(__xludf.DUMMYFUNCTION("IFERROR(FILTER('Currently Exported'!M$3:M$140,EXACT('Currently Exported'!$A$3:$A$140,$A351)), """")"),"")</f>
        <v/>
      </c>
      <c r="N351" s="1" t="str">
        <f ca="1">IFERROR(__xludf.DUMMYFUNCTION("IFERROR(FILTER('Currently Exported'!N$3:N$140,EXACT('Currently Exported'!$A$3:$A$140,$A351)), """")"),"")</f>
        <v/>
      </c>
      <c r="O351" s="1" t="str">
        <f ca="1">IFERROR(__xludf.DUMMYFUNCTION("IFERROR(FILTER('Currently Exported'!O$3:O$140,EXACT('Currently Exported'!$A$3:$A$140,$A351)), """")"),"")</f>
        <v/>
      </c>
      <c r="P351" s="1" t="str">
        <f ca="1">IFERROR(__xludf.DUMMYFUNCTION("IFERROR(FILTER('Currently Exported'!P$3:P$140,EXACT('Currently Exported'!$A$3:$A$140,$A351)), """")"),"")</f>
        <v/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IFERROR(__xludf.DUMMYFUNCTION("IFERROR(FILTER('Currently Exported'!B$3:B$140,EXACT('Currently Exported'!$A$3:$A$140,$A352)), """")"),"")</f>
        <v/>
      </c>
      <c r="C352" s="1" t="str">
        <f ca="1">IFERROR(__xludf.DUMMYFUNCTION("IFERROR(FILTER('Currently Exported'!C$3:C$140,EXACT('Currently Exported'!$A$3:$A$140,$A352)), """")"),"")</f>
        <v/>
      </c>
      <c r="D352" s="1" t="str">
        <f ca="1">IFERROR(__xludf.DUMMYFUNCTION("IFERROR(FILTER('Currently Exported'!D$3:D$140,EXACT('Currently Exported'!$A$3:$A$140,$A352)), """")"),"")</f>
        <v/>
      </c>
      <c r="E352" s="1" t="str">
        <f ca="1">IFERROR(__xludf.DUMMYFUNCTION("IFERROR(FILTER('Currently Exported'!E$3:E$140,EXACT('Currently Exported'!$A$3:$A$140,$A352)), """")"),"")</f>
        <v/>
      </c>
      <c r="F352" s="1" t="str">
        <f ca="1">IFERROR(__xludf.DUMMYFUNCTION("IFERROR(FILTER('Currently Exported'!F$3:F$140,EXACT('Currently Exported'!$A$3:$A$140,$A352)), """")"),"")</f>
        <v/>
      </c>
      <c r="G352" s="1" t="str">
        <f ca="1">IFERROR(__xludf.DUMMYFUNCTION("IFERROR(FILTER('Currently Exported'!G$3:G$140,EXACT('Currently Exported'!$A$3:$A$140,$A352)), """")"),"")</f>
        <v/>
      </c>
      <c r="H352" s="1" t="str">
        <f ca="1">IFERROR(__xludf.DUMMYFUNCTION("IFERROR(FILTER('Currently Exported'!H$3:H$140,EXACT('Currently Exported'!$A$3:$A$140,$A352)), """")"),"")</f>
        <v/>
      </c>
      <c r="I352" s="1" t="str">
        <f ca="1">IFERROR(__xludf.DUMMYFUNCTION("IFERROR(FILTER('Currently Exported'!I$3:I$140,EXACT('Currently Exported'!$A$3:$A$140,$A352)), """")"),"")</f>
        <v/>
      </c>
      <c r="J352" s="1" t="str">
        <f ca="1">IFERROR(__xludf.DUMMYFUNCTION("IFERROR(FILTER('Currently Exported'!J$3:J$140,EXACT('Currently Exported'!$A$3:$A$140,$A352)), """")"),"")</f>
        <v/>
      </c>
      <c r="K352" s="1" t="str">
        <f ca="1">IFERROR(__xludf.DUMMYFUNCTION("IFERROR(FILTER('Currently Exported'!K$3:K$140,EXACT('Currently Exported'!$A$3:$A$140,$A352)), """")"),"")</f>
        <v/>
      </c>
      <c r="L352" s="1" t="str">
        <f ca="1">IFERROR(__xludf.DUMMYFUNCTION("IFERROR(FILTER('Currently Exported'!L$3:L$140,EXACT('Currently Exported'!$A$3:$A$140,$A352)), """")"),"")</f>
        <v/>
      </c>
      <c r="M352" s="1" t="str">
        <f ca="1">IFERROR(__xludf.DUMMYFUNCTION("IFERROR(FILTER('Currently Exported'!M$3:M$140,EXACT('Currently Exported'!$A$3:$A$140,$A352)), """")"),"")</f>
        <v/>
      </c>
      <c r="N352" s="1" t="str">
        <f ca="1">IFERROR(__xludf.DUMMYFUNCTION("IFERROR(FILTER('Currently Exported'!N$3:N$140,EXACT('Currently Exported'!$A$3:$A$140,$A352)), """")"),"")</f>
        <v/>
      </c>
      <c r="O352" s="1" t="str">
        <f ca="1">IFERROR(__xludf.DUMMYFUNCTION("IFERROR(FILTER('Currently Exported'!O$3:O$140,EXACT('Currently Exported'!$A$3:$A$140,$A352)), """")"),"")</f>
        <v/>
      </c>
      <c r="P352" s="1" t="str">
        <f ca="1">IFERROR(__xludf.DUMMYFUNCTION("IFERROR(FILTER('Currently Exported'!P$3:P$140,EXACT('Currently Exported'!$A$3:$A$140,$A352)), """")"),"")</f>
        <v/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IFERROR(__xludf.DUMMYFUNCTION("IFERROR(FILTER('Currently Exported'!B$3:B$140,EXACT('Currently Exported'!$A$3:$A$140,$A353)), """")"),"")</f>
        <v/>
      </c>
      <c r="C353" s="1" t="str">
        <f ca="1">IFERROR(__xludf.DUMMYFUNCTION("IFERROR(FILTER('Currently Exported'!C$3:C$140,EXACT('Currently Exported'!$A$3:$A$140,$A353)), """")"),"")</f>
        <v/>
      </c>
      <c r="D353" s="1" t="str">
        <f ca="1">IFERROR(__xludf.DUMMYFUNCTION("IFERROR(FILTER('Currently Exported'!D$3:D$140,EXACT('Currently Exported'!$A$3:$A$140,$A353)), """")"),"")</f>
        <v/>
      </c>
      <c r="E353" s="1" t="str">
        <f ca="1">IFERROR(__xludf.DUMMYFUNCTION("IFERROR(FILTER('Currently Exported'!E$3:E$140,EXACT('Currently Exported'!$A$3:$A$140,$A353)), """")"),"")</f>
        <v/>
      </c>
      <c r="F353" s="1" t="str">
        <f ca="1">IFERROR(__xludf.DUMMYFUNCTION("IFERROR(FILTER('Currently Exported'!F$3:F$140,EXACT('Currently Exported'!$A$3:$A$140,$A353)), """")"),"")</f>
        <v/>
      </c>
      <c r="G353" s="1" t="str">
        <f ca="1">IFERROR(__xludf.DUMMYFUNCTION("IFERROR(FILTER('Currently Exported'!G$3:G$140,EXACT('Currently Exported'!$A$3:$A$140,$A353)), """")"),"")</f>
        <v/>
      </c>
      <c r="H353" s="1" t="str">
        <f ca="1">IFERROR(__xludf.DUMMYFUNCTION("IFERROR(FILTER('Currently Exported'!H$3:H$140,EXACT('Currently Exported'!$A$3:$A$140,$A353)), """")"),"")</f>
        <v/>
      </c>
      <c r="I353" s="1" t="str">
        <f ca="1">IFERROR(__xludf.DUMMYFUNCTION("IFERROR(FILTER('Currently Exported'!I$3:I$140,EXACT('Currently Exported'!$A$3:$A$140,$A353)), """")"),"")</f>
        <v/>
      </c>
      <c r="J353" s="1" t="str">
        <f ca="1">IFERROR(__xludf.DUMMYFUNCTION("IFERROR(FILTER('Currently Exported'!J$3:J$140,EXACT('Currently Exported'!$A$3:$A$140,$A353)), """")"),"")</f>
        <v/>
      </c>
      <c r="K353" s="1" t="str">
        <f ca="1">IFERROR(__xludf.DUMMYFUNCTION("IFERROR(FILTER('Currently Exported'!K$3:K$140,EXACT('Currently Exported'!$A$3:$A$140,$A353)), """")"),"")</f>
        <v/>
      </c>
      <c r="L353" s="1" t="str">
        <f ca="1">IFERROR(__xludf.DUMMYFUNCTION("IFERROR(FILTER('Currently Exported'!L$3:L$140,EXACT('Currently Exported'!$A$3:$A$140,$A353)), """")"),"")</f>
        <v/>
      </c>
      <c r="M353" s="1" t="str">
        <f ca="1">IFERROR(__xludf.DUMMYFUNCTION("IFERROR(FILTER('Currently Exported'!M$3:M$140,EXACT('Currently Exported'!$A$3:$A$140,$A353)), """")"),"")</f>
        <v/>
      </c>
      <c r="N353" s="1" t="str">
        <f ca="1">IFERROR(__xludf.DUMMYFUNCTION("IFERROR(FILTER('Currently Exported'!N$3:N$140,EXACT('Currently Exported'!$A$3:$A$140,$A353)), """")"),"")</f>
        <v/>
      </c>
      <c r="O353" s="1" t="str">
        <f ca="1">IFERROR(__xludf.DUMMYFUNCTION("IFERROR(FILTER('Currently Exported'!O$3:O$140,EXACT('Currently Exported'!$A$3:$A$140,$A353)), """")"),"")</f>
        <v/>
      </c>
      <c r="P353" s="1" t="str">
        <f ca="1">IFERROR(__xludf.DUMMYFUNCTION("IFERROR(FILTER('Currently Exported'!P$3:P$140,EXACT('Currently Exported'!$A$3:$A$140,$A353)), """")"),"")</f>
        <v/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IFERROR(__xludf.DUMMYFUNCTION("IFERROR(FILTER('Currently Exported'!B$3:B$140,EXACT('Currently Exported'!$A$3:$A$140,$A354)), """")"),"")</f>
        <v/>
      </c>
      <c r="C354" s="1" t="str">
        <f ca="1">IFERROR(__xludf.DUMMYFUNCTION("IFERROR(FILTER('Currently Exported'!C$3:C$140,EXACT('Currently Exported'!$A$3:$A$140,$A354)), """")"),"")</f>
        <v/>
      </c>
      <c r="D354" s="1" t="str">
        <f ca="1">IFERROR(__xludf.DUMMYFUNCTION("IFERROR(FILTER('Currently Exported'!D$3:D$140,EXACT('Currently Exported'!$A$3:$A$140,$A354)), """")"),"")</f>
        <v/>
      </c>
      <c r="E354" s="1" t="str">
        <f ca="1">IFERROR(__xludf.DUMMYFUNCTION("IFERROR(FILTER('Currently Exported'!E$3:E$140,EXACT('Currently Exported'!$A$3:$A$140,$A354)), """")"),"")</f>
        <v/>
      </c>
      <c r="F354" s="1" t="str">
        <f ca="1">IFERROR(__xludf.DUMMYFUNCTION("IFERROR(FILTER('Currently Exported'!F$3:F$140,EXACT('Currently Exported'!$A$3:$A$140,$A354)), """")"),"")</f>
        <v/>
      </c>
      <c r="G354" s="1" t="str">
        <f ca="1">IFERROR(__xludf.DUMMYFUNCTION("IFERROR(FILTER('Currently Exported'!G$3:G$140,EXACT('Currently Exported'!$A$3:$A$140,$A354)), """")"),"")</f>
        <v/>
      </c>
      <c r="H354" s="1" t="str">
        <f ca="1">IFERROR(__xludf.DUMMYFUNCTION("IFERROR(FILTER('Currently Exported'!H$3:H$140,EXACT('Currently Exported'!$A$3:$A$140,$A354)), """")"),"")</f>
        <v/>
      </c>
      <c r="I354" s="1" t="str">
        <f ca="1">IFERROR(__xludf.DUMMYFUNCTION("IFERROR(FILTER('Currently Exported'!I$3:I$140,EXACT('Currently Exported'!$A$3:$A$140,$A354)), """")"),"")</f>
        <v/>
      </c>
      <c r="J354" s="1" t="str">
        <f ca="1">IFERROR(__xludf.DUMMYFUNCTION("IFERROR(FILTER('Currently Exported'!J$3:J$140,EXACT('Currently Exported'!$A$3:$A$140,$A354)), """")"),"")</f>
        <v/>
      </c>
      <c r="K354" s="1" t="str">
        <f ca="1">IFERROR(__xludf.DUMMYFUNCTION("IFERROR(FILTER('Currently Exported'!K$3:K$140,EXACT('Currently Exported'!$A$3:$A$140,$A354)), """")"),"")</f>
        <v/>
      </c>
      <c r="L354" s="1" t="str">
        <f ca="1">IFERROR(__xludf.DUMMYFUNCTION("IFERROR(FILTER('Currently Exported'!L$3:L$140,EXACT('Currently Exported'!$A$3:$A$140,$A354)), """")"),"")</f>
        <v/>
      </c>
      <c r="M354" s="1" t="str">
        <f ca="1">IFERROR(__xludf.DUMMYFUNCTION("IFERROR(FILTER('Currently Exported'!M$3:M$140,EXACT('Currently Exported'!$A$3:$A$140,$A354)), """")"),"")</f>
        <v/>
      </c>
      <c r="N354" s="1" t="str">
        <f ca="1">IFERROR(__xludf.DUMMYFUNCTION("IFERROR(FILTER('Currently Exported'!N$3:N$140,EXACT('Currently Exported'!$A$3:$A$140,$A354)), """")"),"")</f>
        <v/>
      </c>
      <c r="O354" s="1" t="str">
        <f ca="1">IFERROR(__xludf.DUMMYFUNCTION("IFERROR(FILTER('Currently Exported'!O$3:O$140,EXACT('Currently Exported'!$A$3:$A$140,$A354)), """")"),"")</f>
        <v/>
      </c>
      <c r="P354" s="1" t="str">
        <f ca="1">IFERROR(__xludf.DUMMYFUNCTION("IFERROR(FILTER('Currently Exported'!P$3:P$140,EXACT('Currently Exported'!$A$3:$A$140,$A354)), """")"),"")</f>
        <v/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IFERROR(__xludf.DUMMYFUNCTION("IFERROR(FILTER('Currently Exported'!B$3:B$140,EXACT('Currently Exported'!$A$3:$A$140,$A355)), """")"),"")</f>
        <v/>
      </c>
      <c r="C355" s="1" t="str">
        <f ca="1">IFERROR(__xludf.DUMMYFUNCTION("IFERROR(FILTER('Currently Exported'!C$3:C$140,EXACT('Currently Exported'!$A$3:$A$140,$A355)), """")"),"")</f>
        <v/>
      </c>
      <c r="D355" s="1" t="str">
        <f ca="1">IFERROR(__xludf.DUMMYFUNCTION("IFERROR(FILTER('Currently Exported'!D$3:D$140,EXACT('Currently Exported'!$A$3:$A$140,$A355)), """")"),"")</f>
        <v/>
      </c>
      <c r="E355" s="1" t="str">
        <f ca="1">IFERROR(__xludf.DUMMYFUNCTION("IFERROR(FILTER('Currently Exported'!E$3:E$140,EXACT('Currently Exported'!$A$3:$A$140,$A355)), """")"),"")</f>
        <v/>
      </c>
      <c r="F355" s="1" t="str">
        <f ca="1">IFERROR(__xludf.DUMMYFUNCTION("IFERROR(FILTER('Currently Exported'!F$3:F$140,EXACT('Currently Exported'!$A$3:$A$140,$A355)), """")"),"")</f>
        <v/>
      </c>
      <c r="G355" s="1" t="str">
        <f ca="1">IFERROR(__xludf.DUMMYFUNCTION("IFERROR(FILTER('Currently Exported'!G$3:G$140,EXACT('Currently Exported'!$A$3:$A$140,$A355)), """")"),"")</f>
        <v/>
      </c>
      <c r="H355" s="1" t="str">
        <f ca="1">IFERROR(__xludf.DUMMYFUNCTION("IFERROR(FILTER('Currently Exported'!H$3:H$140,EXACT('Currently Exported'!$A$3:$A$140,$A355)), """")"),"")</f>
        <v/>
      </c>
      <c r="I355" s="1" t="str">
        <f ca="1">IFERROR(__xludf.DUMMYFUNCTION("IFERROR(FILTER('Currently Exported'!I$3:I$140,EXACT('Currently Exported'!$A$3:$A$140,$A355)), """")"),"")</f>
        <v/>
      </c>
      <c r="J355" s="1" t="str">
        <f ca="1">IFERROR(__xludf.DUMMYFUNCTION("IFERROR(FILTER('Currently Exported'!J$3:J$140,EXACT('Currently Exported'!$A$3:$A$140,$A355)), """")"),"")</f>
        <v/>
      </c>
      <c r="K355" s="1" t="str">
        <f ca="1">IFERROR(__xludf.DUMMYFUNCTION("IFERROR(FILTER('Currently Exported'!K$3:K$140,EXACT('Currently Exported'!$A$3:$A$140,$A355)), """")"),"")</f>
        <v/>
      </c>
      <c r="L355" s="1" t="str">
        <f ca="1">IFERROR(__xludf.DUMMYFUNCTION("IFERROR(FILTER('Currently Exported'!L$3:L$140,EXACT('Currently Exported'!$A$3:$A$140,$A355)), """")"),"")</f>
        <v/>
      </c>
      <c r="M355" s="1" t="str">
        <f ca="1">IFERROR(__xludf.DUMMYFUNCTION("IFERROR(FILTER('Currently Exported'!M$3:M$140,EXACT('Currently Exported'!$A$3:$A$140,$A355)), """")"),"")</f>
        <v/>
      </c>
      <c r="N355" s="1" t="str">
        <f ca="1">IFERROR(__xludf.DUMMYFUNCTION("IFERROR(FILTER('Currently Exported'!N$3:N$140,EXACT('Currently Exported'!$A$3:$A$140,$A355)), """")"),"")</f>
        <v/>
      </c>
      <c r="O355" s="1" t="str">
        <f ca="1">IFERROR(__xludf.DUMMYFUNCTION("IFERROR(FILTER('Currently Exported'!O$3:O$140,EXACT('Currently Exported'!$A$3:$A$140,$A355)), """")"),"")</f>
        <v/>
      </c>
      <c r="P355" s="1" t="str">
        <f ca="1">IFERROR(__xludf.DUMMYFUNCTION("IFERROR(FILTER('Currently Exported'!P$3:P$140,EXACT('Currently Exported'!$A$3:$A$140,$A355)), """")"),"")</f>
        <v/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IFERROR(__xludf.DUMMYFUNCTION("IFERROR(FILTER('Currently Exported'!B$3:B$140,EXACT('Currently Exported'!$A$3:$A$140,$A356)), """")"),"")</f>
        <v/>
      </c>
      <c r="C356" s="1" t="str">
        <f ca="1">IFERROR(__xludf.DUMMYFUNCTION("IFERROR(FILTER('Currently Exported'!C$3:C$140,EXACT('Currently Exported'!$A$3:$A$140,$A356)), """")"),"")</f>
        <v/>
      </c>
      <c r="D356" s="1" t="str">
        <f ca="1">IFERROR(__xludf.DUMMYFUNCTION("IFERROR(FILTER('Currently Exported'!D$3:D$140,EXACT('Currently Exported'!$A$3:$A$140,$A356)), """")"),"")</f>
        <v/>
      </c>
      <c r="E356" s="1" t="str">
        <f ca="1">IFERROR(__xludf.DUMMYFUNCTION("IFERROR(FILTER('Currently Exported'!E$3:E$140,EXACT('Currently Exported'!$A$3:$A$140,$A356)), """")"),"")</f>
        <v/>
      </c>
      <c r="F356" s="1" t="str">
        <f ca="1">IFERROR(__xludf.DUMMYFUNCTION("IFERROR(FILTER('Currently Exported'!F$3:F$140,EXACT('Currently Exported'!$A$3:$A$140,$A356)), """")"),"")</f>
        <v/>
      </c>
      <c r="G356" s="1" t="str">
        <f ca="1">IFERROR(__xludf.DUMMYFUNCTION("IFERROR(FILTER('Currently Exported'!G$3:G$140,EXACT('Currently Exported'!$A$3:$A$140,$A356)), """")"),"")</f>
        <v/>
      </c>
      <c r="H356" s="1" t="str">
        <f ca="1">IFERROR(__xludf.DUMMYFUNCTION("IFERROR(FILTER('Currently Exported'!H$3:H$140,EXACT('Currently Exported'!$A$3:$A$140,$A356)), """")"),"")</f>
        <v/>
      </c>
      <c r="I356" s="1" t="str">
        <f ca="1">IFERROR(__xludf.DUMMYFUNCTION("IFERROR(FILTER('Currently Exported'!I$3:I$140,EXACT('Currently Exported'!$A$3:$A$140,$A356)), """")"),"")</f>
        <v/>
      </c>
      <c r="J356" s="1" t="str">
        <f ca="1">IFERROR(__xludf.DUMMYFUNCTION("IFERROR(FILTER('Currently Exported'!J$3:J$140,EXACT('Currently Exported'!$A$3:$A$140,$A356)), """")"),"")</f>
        <v/>
      </c>
      <c r="K356" s="1" t="str">
        <f ca="1">IFERROR(__xludf.DUMMYFUNCTION("IFERROR(FILTER('Currently Exported'!K$3:K$140,EXACT('Currently Exported'!$A$3:$A$140,$A356)), """")"),"")</f>
        <v/>
      </c>
      <c r="L356" s="1" t="str">
        <f ca="1">IFERROR(__xludf.DUMMYFUNCTION("IFERROR(FILTER('Currently Exported'!L$3:L$140,EXACT('Currently Exported'!$A$3:$A$140,$A356)), """")"),"")</f>
        <v/>
      </c>
      <c r="M356" s="1" t="str">
        <f ca="1">IFERROR(__xludf.DUMMYFUNCTION("IFERROR(FILTER('Currently Exported'!M$3:M$140,EXACT('Currently Exported'!$A$3:$A$140,$A356)), """")"),"")</f>
        <v/>
      </c>
      <c r="N356" s="1" t="str">
        <f ca="1">IFERROR(__xludf.DUMMYFUNCTION("IFERROR(FILTER('Currently Exported'!N$3:N$140,EXACT('Currently Exported'!$A$3:$A$140,$A356)), """")"),"")</f>
        <v/>
      </c>
      <c r="O356" s="1" t="str">
        <f ca="1">IFERROR(__xludf.DUMMYFUNCTION("IFERROR(FILTER('Currently Exported'!O$3:O$140,EXACT('Currently Exported'!$A$3:$A$140,$A356)), """")"),"")</f>
        <v/>
      </c>
      <c r="P356" s="1" t="str">
        <f ca="1">IFERROR(__xludf.DUMMYFUNCTION("IFERROR(FILTER('Currently Exported'!P$3:P$140,EXACT('Currently Exported'!$A$3:$A$140,$A356)), """")"),"")</f>
        <v/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IFERROR(__xludf.DUMMYFUNCTION("IFERROR(FILTER('Currently Exported'!B$3:B$140,EXACT('Currently Exported'!$A$3:$A$140,$A357)), """")"),"")</f>
        <v/>
      </c>
      <c r="C357" s="1" t="str">
        <f ca="1">IFERROR(__xludf.DUMMYFUNCTION("IFERROR(FILTER('Currently Exported'!C$3:C$140,EXACT('Currently Exported'!$A$3:$A$140,$A357)), """")"),"")</f>
        <v/>
      </c>
      <c r="D357" s="1" t="str">
        <f ca="1">IFERROR(__xludf.DUMMYFUNCTION("IFERROR(FILTER('Currently Exported'!D$3:D$140,EXACT('Currently Exported'!$A$3:$A$140,$A357)), """")"),"")</f>
        <v/>
      </c>
      <c r="E357" s="1" t="str">
        <f ca="1">IFERROR(__xludf.DUMMYFUNCTION("IFERROR(FILTER('Currently Exported'!E$3:E$140,EXACT('Currently Exported'!$A$3:$A$140,$A357)), """")"),"")</f>
        <v/>
      </c>
      <c r="F357" s="1" t="str">
        <f ca="1">IFERROR(__xludf.DUMMYFUNCTION("IFERROR(FILTER('Currently Exported'!F$3:F$140,EXACT('Currently Exported'!$A$3:$A$140,$A357)), """")"),"")</f>
        <v/>
      </c>
      <c r="G357" s="1" t="str">
        <f ca="1">IFERROR(__xludf.DUMMYFUNCTION("IFERROR(FILTER('Currently Exported'!G$3:G$140,EXACT('Currently Exported'!$A$3:$A$140,$A357)), """")"),"")</f>
        <v/>
      </c>
      <c r="H357" s="1" t="str">
        <f ca="1">IFERROR(__xludf.DUMMYFUNCTION("IFERROR(FILTER('Currently Exported'!H$3:H$140,EXACT('Currently Exported'!$A$3:$A$140,$A357)), """")"),"")</f>
        <v/>
      </c>
      <c r="I357" s="1" t="str">
        <f ca="1">IFERROR(__xludf.DUMMYFUNCTION("IFERROR(FILTER('Currently Exported'!I$3:I$140,EXACT('Currently Exported'!$A$3:$A$140,$A357)), """")"),"")</f>
        <v/>
      </c>
      <c r="J357" s="1" t="str">
        <f ca="1">IFERROR(__xludf.DUMMYFUNCTION("IFERROR(FILTER('Currently Exported'!J$3:J$140,EXACT('Currently Exported'!$A$3:$A$140,$A357)), """")"),"")</f>
        <v/>
      </c>
      <c r="K357" s="1" t="str">
        <f ca="1">IFERROR(__xludf.DUMMYFUNCTION("IFERROR(FILTER('Currently Exported'!K$3:K$140,EXACT('Currently Exported'!$A$3:$A$140,$A357)), """")"),"")</f>
        <v/>
      </c>
      <c r="L357" s="1" t="str">
        <f ca="1">IFERROR(__xludf.DUMMYFUNCTION("IFERROR(FILTER('Currently Exported'!L$3:L$140,EXACT('Currently Exported'!$A$3:$A$140,$A357)), """")"),"")</f>
        <v/>
      </c>
      <c r="M357" s="1" t="str">
        <f ca="1">IFERROR(__xludf.DUMMYFUNCTION("IFERROR(FILTER('Currently Exported'!M$3:M$140,EXACT('Currently Exported'!$A$3:$A$140,$A357)), """")"),"")</f>
        <v/>
      </c>
      <c r="N357" s="1" t="str">
        <f ca="1">IFERROR(__xludf.DUMMYFUNCTION("IFERROR(FILTER('Currently Exported'!N$3:N$140,EXACT('Currently Exported'!$A$3:$A$140,$A357)), """")"),"")</f>
        <v/>
      </c>
      <c r="O357" s="1" t="str">
        <f ca="1">IFERROR(__xludf.DUMMYFUNCTION("IFERROR(FILTER('Currently Exported'!O$3:O$140,EXACT('Currently Exported'!$A$3:$A$140,$A357)), """")"),"")</f>
        <v/>
      </c>
      <c r="P357" s="1" t="str">
        <f ca="1">IFERROR(__xludf.DUMMYFUNCTION("IFERROR(FILTER('Currently Exported'!P$3:P$140,EXACT('Currently Exported'!$A$3:$A$140,$A357)), """")"),"")</f>
        <v/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IFERROR(__xludf.DUMMYFUNCTION("IFERROR(FILTER('Currently Exported'!B$3:B$140,EXACT('Currently Exported'!$A$3:$A$140,$A358)), """")"),"")</f>
        <v/>
      </c>
      <c r="C358" s="1" t="str">
        <f ca="1">IFERROR(__xludf.DUMMYFUNCTION("IFERROR(FILTER('Currently Exported'!C$3:C$140,EXACT('Currently Exported'!$A$3:$A$140,$A358)), """")"),"")</f>
        <v/>
      </c>
      <c r="D358" s="1" t="str">
        <f ca="1">IFERROR(__xludf.DUMMYFUNCTION("IFERROR(FILTER('Currently Exported'!D$3:D$140,EXACT('Currently Exported'!$A$3:$A$140,$A358)), """")"),"")</f>
        <v/>
      </c>
      <c r="E358" s="1" t="str">
        <f ca="1">IFERROR(__xludf.DUMMYFUNCTION("IFERROR(FILTER('Currently Exported'!E$3:E$140,EXACT('Currently Exported'!$A$3:$A$140,$A358)), """")"),"")</f>
        <v/>
      </c>
      <c r="F358" s="1" t="str">
        <f ca="1">IFERROR(__xludf.DUMMYFUNCTION("IFERROR(FILTER('Currently Exported'!F$3:F$140,EXACT('Currently Exported'!$A$3:$A$140,$A358)), """")"),"")</f>
        <v/>
      </c>
      <c r="G358" s="1" t="str">
        <f ca="1">IFERROR(__xludf.DUMMYFUNCTION("IFERROR(FILTER('Currently Exported'!G$3:G$140,EXACT('Currently Exported'!$A$3:$A$140,$A358)), """")"),"")</f>
        <v/>
      </c>
      <c r="H358" s="1" t="str">
        <f ca="1">IFERROR(__xludf.DUMMYFUNCTION("IFERROR(FILTER('Currently Exported'!H$3:H$140,EXACT('Currently Exported'!$A$3:$A$140,$A358)), """")"),"")</f>
        <v/>
      </c>
      <c r="I358" s="1" t="str">
        <f ca="1">IFERROR(__xludf.DUMMYFUNCTION("IFERROR(FILTER('Currently Exported'!I$3:I$140,EXACT('Currently Exported'!$A$3:$A$140,$A358)), """")"),"")</f>
        <v/>
      </c>
      <c r="J358" s="1" t="str">
        <f ca="1">IFERROR(__xludf.DUMMYFUNCTION("IFERROR(FILTER('Currently Exported'!J$3:J$140,EXACT('Currently Exported'!$A$3:$A$140,$A358)), """")"),"")</f>
        <v/>
      </c>
      <c r="K358" s="1" t="str">
        <f ca="1">IFERROR(__xludf.DUMMYFUNCTION("IFERROR(FILTER('Currently Exported'!K$3:K$140,EXACT('Currently Exported'!$A$3:$A$140,$A358)), """")"),"")</f>
        <v/>
      </c>
      <c r="L358" s="1" t="str">
        <f ca="1">IFERROR(__xludf.DUMMYFUNCTION("IFERROR(FILTER('Currently Exported'!L$3:L$140,EXACT('Currently Exported'!$A$3:$A$140,$A358)), """")"),"")</f>
        <v/>
      </c>
      <c r="M358" s="1" t="str">
        <f ca="1">IFERROR(__xludf.DUMMYFUNCTION("IFERROR(FILTER('Currently Exported'!M$3:M$140,EXACT('Currently Exported'!$A$3:$A$140,$A358)), """")"),"")</f>
        <v/>
      </c>
      <c r="N358" s="1" t="str">
        <f ca="1">IFERROR(__xludf.DUMMYFUNCTION("IFERROR(FILTER('Currently Exported'!N$3:N$140,EXACT('Currently Exported'!$A$3:$A$140,$A358)), """")"),"")</f>
        <v/>
      </c>
      <c r="O358" s="1" t="str">
        <f ca="1">IFERROR(__xludf.DUMMYFUNCTION("IFERROR(FILTER('Currently Exported'!O$3:O$140,EXACT('Currently Exported'!$A$3:$A$140,$A358)), """")"),"")</f>
        <v/>
      </c>
      <c r="P358" s="1" t="str">
        <f ca="1">IFERROR(__xludf.DUMMYFUNCTION("IFERROR(FILTER('Currently Exported'!P$3:P$140,EXACT('Currently Exported'!$A$3:$A$140,$A358)), """")"),"")</f>
        <v/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IFERROR(__xludf.DUMMYFUNCTION("IFERROR(FILTER('Currently Exported'!B$3:B$140,EXACT('Currently Exported'!$A$3:$A$140,$A359)), """")"),"")</f>
        <v/>
      </c>
      <c r="C359" s="1" t="str">
        <f ca="1">IFERROR(__xludf.DUMMYFUNCTION("IFERROR(FILTER('Currently Exported'!C$3:C$140,EXACT('Currently Exported'!$A$3:$A$140,$A359)), """")"),"")</f>
        <v/>
      </c>
      <c r="D359" s="1" t="str">
        <f ca="1">IFERROR(__xludf.DUMMYFUNCTION("IFERROR(FILTER('Currently Exported'!D$3:D$140,EXACT('Currently Exported'!$A$3:$A$140,$A359)), """")"),"")</f>
        <v/>
      </c>
      <c r="E359" s="1" t="str">
        <f ca="1">IFERROR(__xludf.DUMMYFUNCTION("IFERROR(FILTER('Currently Exported'!E$3:E$140,EXACT('Currently Exported'!$A$3:$A$140,$A359)), """")"),"")</f>
        <v/>
      </c>
      <c r="F359" s="1" t="str">
        <f ca="1">IFERROR(__xludf.DUMMYFUNCTION("IFERROR(FILTER('Currently Exported'!F$3:F$140,EXACT('Currently Exported'!$A$3:$A$140,$A359)), """")"),"")</f>
        <v/>
      </c>
      <c r="G359" s="1" t="str">
        <f ca="1">IFERROR(__xludf.DUMMYFUNCTION("IFERROR(FILTER('Currently Exported'!G$3:G$140,EXACT('Currently Exported'!$A$3:$A$140,$A359)), """")"),"")</f>
        <v/>
      </c>
      <c r="H359" s="1" t="str">
        <f ca="1">IFERROR(__xludf.DUMMYFUNCTION("IFERROR(FILTER('Currently Exported'!H$3:H$140,EXACT('Currently Exported'!$A$3:$A$140,$A359)), """")"),"")</f>
        <v/>
      </c>
      <c r="I359" s="1" t="str">
        <f ca="1">IFERROR(__xludf.DUMMYFUNCTION("IFERROR(FILTER('Currently Exported'!I$3:I$140,EXACT('Currently Exported'!$A$3:$A$140,$A359)), """")"),"")</f>
        <v/>
      </c>
      <c r="J359" s="1" t="str">
        <f ca="1">IFERROR(__xludf.DUMMYFUNCTION("IFERROR(FILTER('Currently Exported'!J$3:J$140,EXACT('Currently Exported'!$A$3:$A$140,$A359)), """")"),"")</f>
        <v/>
      </c>
      <c r="K359" s="1" t="str">
        <f ca="1">IFERROR(__xludf.DUMMYFUNCTION("IFERROR(FILTER('Currently Exported'!K$3:K$140,EXACT('Currently Exported'!$A$3:$A$140,$A359)), """")"),"")</f>
        <v/>
      </c>
      <c r="L359" s="1" t="str">
        <f ca="1">IFERROR(__xludf.DUMMYFUNCTION("IFERROR(FILTER('Currently Exported'!L$3:L$140,EXACT('Currently Exported'!$A$3:$A$140,$A359)), """")"),"")</f>
        <v/>
      </c>
      <c r="M359" s="1" t="str">
        <f ca="1">IFERROR(__xludf.DUMMYFUNCTION("IFERROR(FILTER('Currently Exported'!M$3:M$140,EXACT('Currently Exported'!$A$3:$A$140,$A359)), """")"),"")</f>
        <v/>
      </c>
      <c r="N359" s="1" t="str">
        <f ca="1">IFERROR(__xludf.DUMMYFUNCTION("IFERROR(FILTER('Currently Exported'!N$3:N$140,EXACT('Currently Exported'!$A$3:$A$140,$A359)), """")"),"")</f>
        <v/>
      </c>
      <c r="O359" s="1" t="str">
        <f ca="1">IFERROR(__xludf.DUMMYFUNCTION("IFERROR(FILTER('Currently Exported'!O$3:O$140,EXACT('Currently Exported'!$A$3:$A$140,$A359)), """")"),"")</f>
        <v/>
      </c>
      <c r="P359" s="1" t="str">
        <f ca="1">IFERROR(__xludf.DUMMYFUNCTION("IFERROR(FILTER('Currently Exported'!P$3:P$140,EXACT('Currently Exported'!$A$3:$A$140,$A359)), """")"),"")</f>
        <v/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IFERROR(__xludf.DUMMYFUNCTION("IFERROR(FILTER('Currently Exported'!B$3:B$140,EXACT('Currently Exported'!$A$3:$A$140,$A360)), """")"),"")</f>
        <v/>
      </c>
      <c r="C360" s="1" t="str">
        <f ca="1">IFERROR(__xludf.DUMMYFUNCTION("IFERROR(FILTER('Currently Exported'!C$3:C$140,EXACT('Currently Exported'!$A$3:$A$140,$A360)), """")"),"")</f>
        <v/>
      </c>
      <c r="D360" s="1" t="str">
        <f ca="1">IFERROR(__xludf.DUMMYFUNCTION("IFERROR(FILTER('Currently Exported'!D$3:D$140,EXACT('Currently Exported'!$A$3:$A$140,$A360)), """")"),"")</f>
        <v/>
      </c>
      <c r="E360" s="1" t="str">
        <f ca="1">IFERROR(__xludf.DUMMYFUNCTION("IFERROR(FILTER('Currently Exported'!E$3:E$140,EXACT('Currently Exported'!$A$3:$A$140,$A360)), """")"),"")</f>
        <v/>
      </c>
      <c r="F360" s="1" t="str">
        <f ca="1">IFERROR(__xludf.DUMMYFUNCTION("IFERROR(FILTER('Currently Exported'!F$3:F$140,EXACT('Currently Exported'!$A$3:$A$140,$A360)), """")"),"")</f>
        <v/>
      </c>
      <c r="G360" s="1" t="str">
        <f ca="1">IFERROR(__xludf.DUMMYFUNCTION("IFERROR(FILTER('Currently Exported'!G$3:G$140,EXACT('Currently Exported'!$A$3:$A$140,$A360)), """")"),"")</f>
        <v/>
      </c>
      <c r="H360" s="1" t="str">
        <f ca="1">IFERROR(__xludf.DUMMYFUNCTION("IFERROR(FILTER('Currently Exported'!H$3:H$140,EXACT('Currently Exported'!$A$3:$A$140,$A360)), """")"),"")</f>
        <v/>
      </c>
      <c r="I360" s="1" t="str">
        <f ca="1">IFERROR(__xludf.DUMMYFUNCTION("IFERROR(FILTER('Currently Exported'!I$3:I$140,EXACT('Currently Exported'!$A$3:$A$140,$A360)), """")"),"")</f>
        <v/>
      </c>
      <c r="J360" s="1" t="str">
        <f ca="1">IFERROR(__xludf.DUMMYFUNCTION("IFERROR(FILTER('Currently Exported'!J$3:J$140,EXACT('Currently Exported'!$A$3:$A$140,$A360)), """")"),"")</f>
        <v/>
      </c>
      <c r="K360" s="1" t="str">
        <f ca="1">IFERROR(__xludf.DUMMYFUNCTION("IFERROR(FILTER('Currently Exported'!K$3:K$140,EXACT('Currently Exported'!$A$3:$A$140,$A360)), """")"),"")</f>
        <v/>
      </c>
      <c r="L360" s="1" t="str">
        <f ca="1">IFERROR(__xludf.DUMMYFUNCTION("IFERROR(FILTER('Currently Exported'!L$3:L$140,EXACT('Currently Exported'!$A$3:$A$140,$A360)), """")"),"")</f>
        <v/>
      </c>
      <c r="M360" s="1" t="str">
        <f ca="1">IFERROR(__xludf.DUMMYFUNCTION("IFERROR(FILTER('Currently Exported'!M$3:M$140,EXACT('Currently Exported'!$A$3:$A$140,$A360)), """")"),"")</f>
        <v/>
      </c>
      <c r="N360" s="1" t="str">
        <f ca="1">IFERROR(__xludf.DUMMYFUNCTION("IFERROR(FILTER('Currently Exported'!N$3:N$140,EXACT('Currently Exported'!$A$3:$A$140,$A360)), """")"),"")</f>
        <v/>
      </c>
      <c r="O360" s="1" t="str">
        <f ca="1">IFERROR(__xludf.DUMMYFUNCTION("IFERROR(FILTER('Currently Exported'!O$3:O$140,EXACT('Currently Exported'!$A$3:$A$140,$A360)), """")"),"")</f>
        <v/>
      </c>
      <c r="P360" s="1" t="str">
        <f ca="1">IFERROR(__xludf.DUMMYFUNCTION("IFERROR(FILTER('Currently Exported'!P$3:P$140,EXACT('Currently Exported'!$A$3:$A$140,$A360)), """")"),"")</f>
        <v/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IFERROR(__xludf.DUMMYFUNCTION("IFERROR(FILTER('Currently Exported'!B$3:B$140,EXACT('Currently Exported'!$A$3:$A$140,$A361)), """")"),"")</f>
        <v/>
      </c>
      <c r="C361" s="1" t="str">
        <f ca="1">IFERROR(__xludf.DUMMYFUNCTION("IFERROR(FILTER('Currently Exported'!C$3:C$140,EXACT('Currently Exported'!$A$3:$A$140,$A361)), """")"),"")</f>
        <v/>
      </c>
      <c r="D361" s="1" t="str">
        <f ca="1">IFERROR(__xludf.DUMMYFUNCTION("IFERROR(FILTER('Currently Exported'!D$3:D$140,EXACT('Currently Exported'!$A$3:$A$140,$A361)), """")"),"")</f>
        <v/>
      </c>
      <c r="E361" s="1" t="str">
        <f ca="1">IFERROR(__xludf.DUMMYFUNCTION("IFERROR(FILTER('Currently Exported'!E$3:E$140,EXACT('Currently Exported'!$A$3:$A$140,$A361)), """")"),"")</f>
        <v/>
      </c>
      <c r="F361" s="1" t="str">
        <f ca="1">IFERROR(__xludf.DUMMYFUNCTION("IFERROR(FILTER('Currently Exported'!F$3:F$140,EXACT('Currently Exported'!$A$3:$A$140,$A361)), """")"),"")</f>
        <v/>
      </c>
      <c r="G361" s="1" t="str">
        <f ca="1">IFERROR(__xludf.DUMMYFUNCTION("IFERROR(FILTER('Currently Exported'!G$3:G$140,EXACT('Currently Exported'!$A$3:$A$140,$A361)), """")"),"")</f>
        <v/>
      </c>
      <c r="H361" s="1" t="str">
        <f ca="1">IFERROR(__xludf.DUMMYFUNCTION("IFERROR(FILTER('Currently Exported'!H$3:H$140,EXACT('Currently Exported'!$A$3:$A$140,$A361)), """")"),"")</f>
        <v/>
      </c>
      <c r="I361" s="1" t="str">
        <f ca="1">IFERROR(__xludf.DUMMYFUNCTION("IFERROR(FILTER('Currently Exported'!I$3:I$140,EXACT('Currently Exported'!$A$3:$A$140,$A361)), """")"),"")</f>
        <v/>
      </c>
      <c r="J361" s="1" t="str">
        <f ca="1">IFERROR(__xludf.DUMMYFUNCTION("IFERROR(FILTER('Currently Exported'!J$3:J$140,EXACT('Currently Exported'!$A$3:$A$140,$A361)), """")"),"")</f>
        <v/>
      </c>
      <c r="K361" s="1" t="str">
        <f ca="1">IFERROR(__xludf.DUMMYFUNCTION("IFERROR(FILTER('Currently Exported'!K$3:K$140,EXACT('Currently Exported'!$A$3:$A$140,$A361)), """")"),"")</f>
        <v/>
      </c>
      <c r="L361" s="1" t="str">
        <f ca="1">IFERROR(__xludf.DUMMYFUNCTION("IFERROR(FILTER('Currently Exported'!L$3:L$140,EXACT('Currently Exported'!$A$3:$A$140,$A361)), """")"),"")</f>
        <v/>
      </c>
      <c r="M361" s="1" t="str">
        <f ca="1">IFERROR(__xludf.DUMMYFUNCTION("IFERROR(FILTER('Currently Exported'!M$3:M$140,EXACT('Currently Exported'!$A$3:$A$140,$A361)), """")"),"")</f>
        <v/>
      </c>
      <c r="N361" s="1" t="str">
        <f ca="1">IFERROR(__xludf.DUMMYFUNCTION("IFERROR(FILTER('Currently Exported'!N$3:N$140,EXACT('Currently Exported'!$A$3:$A$140,$A361)), """")"),"")</f>
        <v/>
      </c>
      <c r="O361" s="1" t="str">
        <f ca="1">IFERROR(__xludf.DUMMYFUNCTION("IFERROR(FILTER('Currently Exported'!O$3:O$140,EXACT('Currently Exported'!$A$3:$A$140,$A361)), """")"),"")</f>
        <v/>
      </c>
      <c r="P361" s="1" t="str">
        <f ca="1">IFERROR(__xludf.DUMMYFUNCTION("IFERROR(FILTER('Currently Exported'!P$3:P$140,EXACT('Currently Exported'!$A$3:$A$140,$A361)), """")"),"")</f>
        <v/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IFERROR(__xludf.DUMMYFUNCTION("IFERROR(FILTER('Currently Exported'!B$3:B$140,EXACT('Currently Exported'!$A$3:$A$140,$A362)), """")"),"")</f>
        <v/>
      </c>
      <c r="C362" s="1" t="str">
        <f ca="1">IFERROR(__xludf.DUMMYFUNCTION("IFERROR(FILTER('Currently Exported'!C$3:C$140,EXACT('Currently Exported'!$A$3:$A$140,$A362)), """")"),"")</f>
        <v/>
      </c>
      <c r="D362" s="1" t="str">
        <f ca="1">IFERROR(__xludf.DUMMYFUNCTION("IFERROR(FILTER('Currently Exported'!D$3:D$140,EXACT('Currently Exported'!$A$3:$A$140,$A362)), """")"),"")</f>
        <v/>
      </c>
      <c r="E362" s="1" t="str">
        <f ca="1">IFERROR(__xludf.DUMMYFUNCTION("IFERROR(FILTER('Currently Exported'!E$3:E$140,EXACT('Currently Exported'!$A$3:$A$140,$A362)), """")"),"")</f>
        <v/>
      </c>
      <c r="F362" s="1" t="str">
        <f ca="1">IFERROR(__xludf.DUMMYFUNCTION("IFERROR(FILTER('Currently Exported'!F$3:F$140,EXACT('Currently Exported'!$A$3:$A$140,$A362)), """")"),"")</f>
        <v/>
      </c>
      <c r="G362" s="1" t="str">
        <f ca="1">IFERROR(__xludf.DUMMYFUNCTION("IFERROR(FILTER('Currently Exported'!G$3:G$140,EXACT('Currently Exported'!$A$3:$A$140,$A362)), """")"),"")</f>
        <v/>
      </c>
      <c r="H362" s="1" t="str">
        <f ca="1">IFERROR(__xludf.DUMMYFUNCTION("IFERROR(FILTER('Currently Exported'!H$3:H$140,EXACT('Currently Exported'!$A$3:$A$140,$A362)), """")"),"")</f>
        <v/>
      </c>
      <c r="I362" s="1" t="str">
        <f ca="1">IFERROR(__xludf.DUMMYFUNCTION("IFERROR(FILTER('Currently Exported'!I$3:I$140,EXACT('Currently Exported'!$A$3:$A$140,$A362)), """")"),"")</f>
        <v/>
      </c>
      <c r="J362" s="1" t="str">
        <f ca="1">IFERROR(__xludf.DUMMYFUNCTION("IFERROR(FILTER('Currently Exported'!J$3:J$140,EXACT('Currently Exported'!$A$3:$A$140,$A362)), """")"),"")</f>
        <v/>
      </c>
      <c r="K362" s="1" t="str">
        <f ca="1">IFERROR(__xludf.DUMMYFUNCTION("IFERROR(FILTER('Currently Exported'!K$3:K$140,EXACT('Currently Exported'!$A$3:$A$140,$A362)), """")"),"")</f>
        <v/>
      </c>
      <c r="L362" s="1" t="str">
        <f ca="1">IFERROR(__xludf.DUMMYFUNCTION("IFERROR(FILTER('Currently Exported'!L$3:L$140,EXACT('Currently Exported'!$A$3:$A$140,$A362)), """")"),"")</f>
        <v/>
      </c>
      <c r="M362" s="1" t="str">
        <f ca="1">IFERROR(__xludf.DUMMYFUNCTION("IFERROR(FILTER('Currently Exported'!M$3:M$140,EXACT('Currently Exported'!$A$3:$A$140,$A362)), """")"),"")</f>
        <v/>
      </c>
      <c r="N362" s="1" t="str">
        <f ca="1">IFERROR(__xludf.DUMMYFUNCTION("IFERROR(FILTER('Currently Exported'!N$3:N$140,EXACT('Currently Exported'!$A$3:$A$140,$A362)), """")"),"")</f>
        <v/>
      </c>
      <c r="O362" s="1" t="str">
        <f ca="1">IFERROR(__xludf.DUMMYFUNCTION("IFERROR(FILTER('Currently Exported'!O$3:O$140,EXACT('Currently Exported'!$A$3:$A$140,$A362)), """")"),"")</f>
        <v/>
      </c>
      <c r="P362" s="1" t="str">
        <f ca="1">IFERROR(__xludf.DUMMYFUNCTION("IFERROR(FILTER('Currently Exported'!P$3:P$140,EXACT('Currently Exported'!$A$3:$A$140,$A362)), """")"),"")</f>
        <v/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IFERROR(__xludf.DUMMYFUNCTION("IFERROR(FILTER('Currently Exported'!B$3:B$140,EXACT('Currently Exported'!$A$3:$A$140,$A363)), """")"),"")</f>
        <v/>
      </c>
      <c r="C363" s="1" t="str">
        <f ca="1">IFERROR(__xludf.DUMMYFUNCTION("IFERROR(FILTER('Currently Exported'!C$3:C$140,EXACT('Currently Exported'!$A$3:$A$140,$A363)), """")"),"")</f>
        <v/>
      </c>
      <c r="D363" s="1" t="str">
        <f ca="1">IFERROR(__xludf.DUMMYFUNCTION("IFERROR(FILTER('Currently Exported'!D$3:D$140,EXACT('Currently Exported'!$A$3:$A$140,$A363)), """")"),"")</f>
        <v/>
      </c>
      <c r="E363" s="1" t="str">
        <f ca="1">IFERROR(__xludf.DUMMYFUNCTION("IFERROR(FILTER('Currently Exported'!E$3:E$140,EXACT('Currently Exported'!$A$3:$A$140,$A363)), """")"),"")</f>
        <v/>
      </c>
      <c r="F363" s="1" t="str">
        <f ca="1">IFERROR(__xludf.DUMMYFUNCTION("IFERROR(FILTER('Currently Exported'!F$3:F$140,EXACT('Currently Exported'!$A$3:$A$140,$A363)), """")"),"")</f>
        <v/>
      </c>
      <c r="G363" s="1" t="str">
        <f ca="1">IFERROR(__xludf.DUMMYFUNCTION("IFERROR(FILTER('Currently Exported'!G$3:G$140,EXACT('Currently Exported'!$A$3:$A$140,$A363)), """")"),"")</f>
        <v/>
      </c>
      <c r="H363" s="1" t="str">
        <f ca="1">IFERROR(__xludf.DUMMYFUNCTION("IFERROR(FILTER('Currently Exported'!H$3:H$140,EXACT('Currently Exported'!$A$3:$A$140,$A363)), """")"),"")</f>
        <v/>
      </c>
      <c r="I363" s="1" t="str">
        <f ca="1">IFERROR(__xludf.DUMMYFUNCTION("IFERROR(FILTER('Currently Exported'!I$3:I$140,EXACT('Currently Exported'!$A$3:$A$140,$A363)), """")"),"")</f>
        <v/>
      </c>
      <c r="J363" s="1" t="str">
        <f ca="1">IFERROR(__xludf.DUMMYFUNCTION("IFERROR(FILTER('Currently Exported'!J$3:J$140,EXACT('Currently Exported'!$A$3:$A$140,$A363)), """")"),"")</f>
        <v/>
      </c>
      <c r="K363" s="1" t="str">
        <f ca="1">IFERROR(__xludf.DUMMYFUNCTION("IFERROR(FILTER('Currently Exported'!K$3:K$140,EXACT('Currently Exported'!$A$3:$A$140,$A363)), """")"),"")</f>
        <v/>
      </c>
      <c r="L363" s="1" t="str">
        <f ca="1">IFERROR(__xludf.DUMMYFUNCTION("IFERROR(FILTER('Currently Exported'!L$3:L$140,EXACT('Currently Exported'!$A$3:$A$140,$A363)), """")"),"")</f>
        <v/>
      </c>
      <c r="M363" s="1" t="str">
        <f ca="1">IFERROR(__xludf.DUMMYFUNCTION("IFERROR(FILTER('Currently Exported'!M$3:M$140,EXACT('Currently Exported'!$A$3:$A$140,$A363)), """")"),"")</f>
        <v/>
      </c>
      <c r="N363" s="1" t="str">
        <f ca="1">IFERROR(__xludf.DUMMYFUNCTION("IFERROR(FILTER('Currently Exported'!N$3:N$140,EXACT('Currently Exported'!$A$3:$A$140,$A363)), """")"),"")</f>
        <v/>
      </c>
      <c r="O363" s="1" t="str">
        <f ca="1">IFERROR(__xludf.DUMMYFUNCTION("IFERROR(FILTER('Currently Exported'!O$3:O$140,EXACT('Currently Exported'!$A$3:$A$140,$A363)), """")"),"")</f>
        <v/>
      </c>
      <c r="P363" s="1" t="str">
        <f ca="1">IFERROR(__xludf.DUMMYFUNCTION("IFERROR(FILTER('Currently Exported'!P$3:P$140,EXACT('Currently Exported'!$A$3:$A$140,$A363)), """")"),"")</f>
        <v/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IFERROR(__xludf.DUMMYFUNCTION("IFERROR(FILTER('Currently Exported'!B$3:B$140,EXACT('Currently Exported'!$A$3:$A$140,$A364)), """")"),"")</f>
        <v/>
      </c>
      <c r="C364" s="1" t="str">
        <f ca="1">IFERROR(__xludf.DUMMYFUNCTION("IFERROR(FILTER('Currently Exported'!C$3:C$140,EXACT('Currently Exported'!$A$3:$A$140,$A364)), """")"),"")</f>
        <v/>
      </c>
      <c r="D364" s="1" t="str">
        <f ca="1">IFERROR(__xludf.DUMMYFUNCTION("IFERROR(FILTER('Currently Exported'!D$3:D$140,EXACT('Currently Exported'!$A$3:$A$140,$A364)), """")"),"")</f>
        <v/>
      </c>
      <c r="E364" s="1" t="str">
        <f ca="1">IFERROR(__xludf.DUMMYFUNCTION("IFERROR(FILTER('Currently Exported'!E$3:E$140,EXACT('Currently Exported'!$A$3:$A$140,$A364)), """")"),"")</f>
        <v/>
      </c>
      <c r="F364" s="1" t="str">
        <f ca="1">IFERROR(__xludf.DUMMYFUNCTION("IFERROR(FILTER('Currently Exported'!F$3:F$140,EXACT('Currently Exported'!$A$3:$A$140,$A364)), """")"),"")</f>
        <v/>
      </c>
      <c r="G364" s="1" t="str">
        <f ca="1">IFERROR(__xludf.DUMMYFUNCTION("IFERROR(FILTER('Currently Exported'!G$3:G$140,EXACT('Currently Exported'!$A$3:$A$140,$A364)), """")"),"")</f>
        <v/>
      </c>
      <c r="H364" s="1" t="str">
        <f ca="1">IFERROR(__xludf.DUMMYFUNCTION("IFERROR(FILTER('Currently Exported'!H$3:H$140,EXACT('Currently Exported'!$A$3:$A$140,$A364)), """")"),"")</f>
        <v/>
      </c>
      <c r="I364" s="1" t="str">
        <f ca="1">IFERROR(__xludf.DUMMYFUNCTION("IFERROR(FILTER('Currently Exported'!I$3:I$140,EXACT('Currently Exported'!$A$3:$A$140,$A364)), """")"),"")</f>
        <v/>
      </c>
      <c r="J364" s="1" t="str">
        <f ca="1">IFERROR(__xludf.DUMMYFUNCTION("IFERROR(FILTER('Currently Exported'!J$3:J$140,EXACT('Currently Exported'!$A$3:$A$140,$A364)), """")"),"")</f>
        <v/>
      </c>
      <c r="K364" s="1" t="str">
        <f ca="1">IFERROR(__xludf.DUMMYFUNCTION("IFERROR(FILTER('Currently Exported'!K$3:K$140,EXACT('Currently Exported'!$A$3:$A$140,$A364)), """")"),"")</f>
        <v/>
      </c>
      <c r="L364" s="1" t="str">
        <f ca="1">IFERROR(__xludf.DUMMYFUNCTION("IFERROR(FILTER('Currently Exported'!L$3:L$140,EXACT('Currently Exported'!$A$3:$A$140,$A364)), """")"),"")</f>
        <v/>
      </c>
      <c r="M364" s="1" t="str">
        <f ca="1">IFERROR(__xludf.DUMMYFUNCTION("IFERROR(FILTER('Currently Exported'!M$3:M$140,EXACT('Currently Exported'!$A$3:$A$140,$A364)), """")"),"")</f>
        <v/>
      </c>
      <c r="N364" s="1" t="str">
        <f ca="1">IFERROR(__xludf.DUMMYFUNCTION("IFERROR(FILTER('Currently Exported'!N$3:N$140,EXACT('Currently Exported'!$A$3:$A$140,$A364)), """")"),"")</f>
        <v/>
      </c>
      <c r="O364" s="1" t="str">
        <f ca="1">IFERROR(__xludf.DUMMYFUNCTION("IFERROR(FILTER('Currently Exported'!O$3:O$140,EXACT('Currently Exported'!$A$3:$A$140,$A364)), """")"),"")</f>
        <v/>
      </c>
      <c r="P364" s="1" t="str">
        <f ca="1">IFERROR(__xludf.DUMMYFUNCTION("IFERROR(FILTER('Currently Exported'!P$3:P$140,EXACT('Currently Exported'!$A$3:$A$140,$A364)), """")"),"")</f>
        <v/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IFERROR(__xludf.DUMMYFUNCTION("IFERROR(FILTER('Currently Exported'!B$3:B$140,EXACT('Currently Exported'!$A$3:$A$140,$A365)), """")"),"")</f>
        <v/>
      </c>
      <c r="C365" s="1" t="str">
        <f ca="1">IFERROR(__xludf.DUMMYFUNCTION("IFERROR(FILTER('Currently Exported'!C$3:C$140,EXACT('Currently Exported'!$A$3:$A$140,$A365)), """")"),"")</f>
        <v/>
      </c>
      <c r="D365" s="1" t="str">
        <f ca="1">IFERROR(__xludf.DUMMYFUNCTION("IFERROR(FILTER('Currently Exported'!D$3:D$140,EXACT('Currently Exported'!$A$3:$A$140,$A365)), """")"),"")</f>
        <v/>
      </c>
      <c r="E365" s="1" t="str">
        <f ca="1">IFERROR(__xludf.DUMMYFUNCTION("IFERROR(FILTER('Currently Exported'!E$3:E$140,EXACT('Currently Exported'!$A$3:$A$140,$A365)), """")"),"")</f>
        <v/>
      </c>
      <c r="F365" s="1" t="str">
        <f ca="1">IFERROR(__xludf.DUMMYFUNCTION("IFERROR(FILTER('Currently Exported'!F$3:F$140,EXACT('Currently Exported'!$A$3:$A$140,$A365)), """")"),"")</f>
        <v/>
      </c>
      <c r="G365" s="1" t="str">
        <f ca="1">IFERROR(__xludf.DUMMYFUNCTION("IFERROR(FILTER('Currently Exported'!G$3:G$140,EXACT('Currently Exported'!$A$3:$A$140,$A365)), """")"),"")</f>
        <v/>
      </c>
      <c r="H365" s="1" t="str">
        <f ca="1">IFERROR(__xludf.DUMMYFUNCTION("IFERROR(FILTER('Currently Exported'!H$3:H$140,EXACT('Currently Exported'!$A$3:$A$140,$A365)), """")"),"")</f>
        <v/>
      </c>
      <c r="I365" s="1" t="str">
        <f ca="1">IFERROR(__xludf.DUMMYFUNCTION("IFERROR(FILTER('Currently Exported'!I$3:I$140,EXACT('Currently Exported'!$A$3:$A$140,$A365)), """")"),"")</f>
        <v/>
      </c>
      <c r="J365" s="1" t="str">
        <f ca="1">IFERROR(__xludf.DUMMYFUNCTION("IFERROR(FILTER('Currently Exported'!J$3:J$140,EXACT('Currently Exported'!$A$3:$A$140,$A365)), """")"),"")</f>
        <v/>
      </c>
      <c r="K365" s="1" t="str">
        <f ca="1">IFERROR(__xludf.DUMMYFUNCTION("IFERROR(FILTER('Currently Exported'!K$3:K$140,EXACT('Currently Exported'!$A$3:$A$140,$A365)), """")"),"")</f>
        <v/>
      </c>
      <c r="L365" s="1" t="str">
        <f ca="1">IFERROR(__xludf.DUMMYFUNCTION("IFERROR(FILTER('Currently Exported'!L$3:L$140,EXACT('Currently Exported'!$A$3:$A$140,$A365)), """")"),"")</f>
        <v/>
      </c>
      <c r="M365" s="1" t="str">
        <f ca="1">IFERROR(__xludf.DUMMYFUNCTION("IFERROR(FILTER('Currently Exported'!M$3:M$140,EXACT('Currently Exported'!$A$3:$A$140,$A365)), """")"),"")</f>
        <v/>
      </c>
      <c r="N365" s="1" t="str">
        <f ca="1">IFERROR(__xludf.DUMMYFUNCTION("IFERROR(FILTER('Currently Exported'!N$3:N$140,EXACT('Currently Exported'!$A$3:$A$140,$A365)), """")"),"")</f>
        <v/>
      </c>
      <c r="O365" s="1" t="str">
        <f ca="1">IFERROR(__xludf.DUMMYFUNCTION("IFERROR(FILTER('Currently Exported'!O$3:O$140,EXACT('Currently Exported'!$A$3:$A$140,$A365)), """")"),"")</f>
        <v/>
      </c>
      <c r="P365" s="1" t="str">
        <f ca="1">IFERROR(__xludf.DUMMYFUNCTION("IFERROR(FILTER('Currently Exported'!P$3:P$140,EXACT('Currently Exported'!$A$3:$A$140,$A365)), """")"),"")</f>
        <v/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IFERROR(__xludf.DUMMYFUNCTION("IFERROR(FILTER('Currently Exported'!B$3:B$140,EXACT('Currently Exported'!$A$3:$A$140,$A366)), """")"),"")</f>
        <v/>
      </c>
      <c r="C366" s="1" t="str">
        <f ca="1">IFERROR(__xludf.DUMMYFUNCTION("IFERROR(FILTER('Currently Exported'!C$3:C$140,EXACT('Currently Exported'!$A$3:$A$140,$A366)), """")"),"")</f>
        <v/>
      </c>
      <c r="D366" s="1" t="str">
        <f ca="1">IFERROR(__xludf.DUMMYFUNCTION("IFERROR(FILTER('Currently Exported'!D$3:D$140,EXACT('Currently Exported'!$A$3:$A$140,$A366)), """")"),"")</f>
        <v/>
      </c>
      <c r="E366" s="1" t="str">
        <f ca="1">IFERROR(__xludf.DUMMYFUNCTION("IFERROR(FILTER('Currently Exported'!E$3:E$140,EXACT('Currently Exported'!$A$3:$A$140,$A366)), """")"),"")</f>
        <v/>
      </c>
      <c r="F366" s="1" t="str">
        <f ca="1">IFERROR(__xludf.DUMMYFUNCTION("IFERROR(FILTER('Currently Exported'!F$3:F$140,EXACT('Currently Exported'!$A$3:$A$140,$A366)), """")"),"")</f>
        <v/>
      </c>
      <c r="G366" s="1" t="str">
        <f ca="1">IFERROR(__xludf.DUMMYFUNCTION("IFERROR(FILTER('Currently Exported'!G$3:G$140,EXACT('Currently Exported'!$A$3:$A$140,$A366)), """")"),"")</f>
        <v/>
      </c>
      <c r="H366" s="1" t="str">
        <f ca="1">IFERROR(__xludf.DUMMYFUNCTION("IFERROR(FILTER('Currently Exported'!H$3:H$140,EXACT('Currently Exported'!$A$3:$A$140,$A366)), """")"),"")</f>
        <v/>
      </c>
      <c r="I366" s="1" t="str">
        <f ca="1">IFERROR(__xludf.DUMMYFUNCTION("IFERROR(FILTER('Currently Exported'!I$3:I$140,EXACT('Currently Exported'!$A$3:$A$140,$A366)), """")"),"")</f>
        <v/>
      </c>
      <c r="J366" s="1" t="str">
        <f ca="1">IFERROR(__xludf.DUMMYFUNCTION("IFERROR(FILTER('Currently Exported'!J$3:J$140,EXACT('Currently Exported'!$A$3:$A$140,$A366)), """")"),"")</f>
        <v/>
      </c>
      <c r="K366" s="1" t="str">
        <f ca="1">IFERROR(__xludf.DUMMYFUNCTION("IFERROR(FILTER('Currently Exported'!K$3:K$140,EXACT('Currently Exported'!$A$3:$A$140,$A366)), """")"),"")</f>
        <v/>
      </c>
      <c r="L366" s="1" t="str">
        <f ca="1">IFERROR(__xludf.DUMMYFUNCTION("IFERROR(FILTER('Currently Exported'!L$3:L$140,EXACT('Currently Exported'!$A$3:$A$140,$A366)), """")"),"")</f>
        <v/>
      </c>
      <c r="M366" s="1" t="str">
        <f ca="1">IFERROR(__xludf.DUMMYFUNCTION("IFERROR(FILTER('Currently Exported'!M$3:M$140,EXACT('Currently Exported'!$A$3:$A$140,$A366)), """")"),"")</f>
        <v/>
      </c>
      <c r="N366" s="1" t="str">
        <f ca="1">IFERROR(__xludf.DUMMYFUNCTION("IFERROR(FILTER('Currently Exported'!N$3:N$140,EXACT('Currently Exported'!$A$3:$A$140,$A366)), """")"),"")</f>
        <v/>
      </c>
      <c r="O366" s="1" t="str">
        <f ca="1">IFERROR(__xludf.DUMMYFUNCTION("IFERROR(FILTER('Currently Exported'!O$3:O$140,EXACT('Currently Exported'!$A$3:$A$140,$A366)), """")"),"")</f>
        <v/>
      </c>
      <c r="P366" s="1" t="str">
        <f ca="1">IFERROR(__xludf.DUMMYFUNCTION("IFERROR(FILTER('Currently Exported'!P$3:P$140,EXACT('Currently Exported'!$A$3:$A$140,$A366)), """")"),"")</f>
        <v/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IFERROR(__xludf.DUMMYFUNCTION("IFERROR(FILTER('Currently Exported'!B$3:B$140,EXACT('Currently Exported'!$A$3:$A$140,$A367)), """")"),"")</f>
        <v/>
      </c>
      <c r="C367" s="1" t="str">
        <f ca="1">IFERROR(__xludf.DUMMYFUNCTION("IFERROR(FILTER('Currently Exported'!C$3:C$140,EXACT('Currently Exported'!$A$3:$A$140,$A367)), """")"),"")</f>
        <v/>
      </c>
      <c r="D367" s="1" t="str">
        <f ca="1">IFERROR(__xludf.DUMMYFUNCTION("IFERROR(FILTER('Currently Exported'!D$3:D$140,EXACT('Currently Exported'!$A$3:$A$140,$A367)), """")"),"")</f>
        <v/>
      </c>
      <c r="E367" s="1" t="str">
        <f ca="1">IFERROR(__xludf.DUMMYFUNCTION("IFERROR(FILTER('Currently Exported'!E$3:E$140,EXACT('Currently Exported'!$A$3:$A$140,$A367)), """")"),"")</f>
        <v/>
      </c>
      <c r="F367" s="1" t="str">
        <f ca="1">IFERROR(__xludf.DUMMYFUNCTION("IFERROR(FILTER('Currently Exported'!F$3:F$140,EXACT('Currently Exported'!$A$3:$A$140,$A367)), """")"),"")</f>
        <v/>
      </c>
      <c r="G367" s="1" t="str">
        <f ca="1">IFERROR(__xludf.DUMMYFUNCTION("IFERROR(FILTER('Currently Exported'!G$3:G$140,EXACT('Currently Exported'!$A$3:$A$140,$A367)), """")"),"")</f>
        <v/>
      </c>
      <c r="H367" s="1" t="str">
        <f ca="1">IFERROR(__xludf.DUMMYFUNCTION("IFERROR(FILTER('Currently Exported'!H$3:H$140,EXACT('Currently Exported'!$A$3:$A$140,$A367)), """")"),"")</f>
        <v/>
      </c>
      <c r="I367" s="1" t="str">
        <f ca="1">IFERROR(__xludf.DUMMYFUNCTION("IFERROR(FILTER('Currently Exported'!I$3:I$140,EXACT('Currently Exported'!$A$3:$A$140,$A367)), """")"),"")</f>
        <v/>
      </c>
      <c r="J367" s="1" t="str">
        <f ca="1">IFERROR(__xludf.DUMMYFUNCTION("IFERROR(FILTER('Currently Exported'!J$3:J$140,EXACT('Currently Exported'!$A$3:$A$140,$A367)), """")"),"")</f>
        <v/>
      </c>
      <c r="K367" s="1" t="str">
        <f ca="1">IFERROR(__xludf.DUMMYFUNCTION("IFERROR(FILTER('Currently Exported'!K$3:K$140,EXACT('Currently Exported'!$A$3:$A$140,$A367)), """")"),"")</f>
        <v/>
      </c>
      <c r="L367" s="1" t="str">
        <f ca="1">IFERROR(__xludf.DUMMYFUNCTION("IFERROR(FILTER('Currently Exported'!L$3:L$140,EXACT('Currently Exported'!$A$3:$A$140,$A367)), """")"),"")</f>
        <v/>
      </c>
      <c r="M367" s="1" t="str">
        <f ca="1">IFERROR(__xludf.DUMMYFUNCTION("IFERROR(FILTER('Currently Exported'!M$3:M$140,EXACT('Currently Exported'!$A$3:$A$140,$A367)), """")"),"")</f>
        <v/>
      </c>
      <c r="N367" s="1" t="str">
        <f ca="1">IFERROR(__xludf.DUMMYFUNCTION("IFERROR(FILTER('Currently Exported'!N$3:N$140,EXACT('Currently Exported'!$A$3:$A$140,$A367)), """")"),"")</f>
        <v/>
      </c>
      <c r="O367" s="1" t="str">
        <f ca="1">IFERROR(__xludf.DUMMYFUNCTION("IFERROR(FILTER('Currently Exported'!O$3:O$140,EXACT('Currently Exported'!$A$3:$A$140,$A367)), """")"),"")</f>
        <v/>
      </c>
      <c r="P367" s="1">
        <f ca="1">IFERROR(__xludf.DUMMYFUNCTION("IFERROR(FILTER('Currently Exported'!P$3:P$140,EXACT('Currently Exported'!$A$3:$A$140,$A367)), """")"),1)</f>
        <v>1</v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IFERROR(__xludf.DUMMYFUNCTION("IFERROR(FILTER('Currently Exported'!B$3:B$140,EXACT('Currently Exported'!$A$3:$A$140,$A368)), """")"),"")</f>
        <v/>
      </c>
      <c r="C368" s="1" t="str">
        <f ca="1">IFERROR(__xludf.DUMMYFUNCTION("IFERROR(FILTER('Currently Exported'!C$3:C$140,EXACT('Currently Exported'!$A$3:$A$140,$A368)), """")"),"")</f>
        <v/>
      </c>
      <c r="D368" s="1" t="str">
        <f ca="1">IFERROR(__xludf.DUMMYFUNCTION("IFERROR(FILTER('Currently Exported'!D$3:D$140,EXACT('Currently Exported'!$A$3:$A$140,$A368)), """")"),"")</f>
        <v/>
      </c>
      <c r="E368" s="1" t="str">
        <f ca="1">IFERROR(__xludf.DUMMYFUNCTION("IFERROR(FILTER('Currently Exported'!E$3:E$140,EXACT('Currently Exported'!$A$3:$A$140,$A368)), """")"),"")</f>
        <v/>
      </c>
      <c r="F368" s="1" t="str">
        <f ca="1">IFERROR(__xludf.DUMMYFUNCTION("IFERROR(FILTER('Currently Exported'!F$3:F$140,EXACT('Currently Exported'!$A$3:$A$140,$A368)), """")"),"")</f>
        <v/>
      </c>
      <c r="G368" s="1" t="str">
        <f ca="1">IFERROR(__xludf.DUMMYFUNCTION("IFERROR(FILTER('Currently Exported'!G$3:G$140,EXACT('Currently Exported'!$A$3:$A$140,$A368)), """")"),"")</f>
        <v/>
      </c>
      <c r="H368" s="1" t="str">
        <f ca="1">IFERROR(__xludf.DUMMYFUNCTION("IFERROR(FILTER('Currently Exported'!H$3:H$140,EXACT('Currently Exported'!$A$3:$A$140,$A368)), """")"),"")</f>
        <v/>
      </c>
      <c r="I368" s="1" t="str">
        <f ca="1">IFERROR(__xludf.DUMMYFUNCTION("IFERROR(FILTER('Currently Exported'!I$3:I$140,EXACT('Currently Exported'!$A$3:$A$140,$A368)), """")"),"")</f>
        <v/>
      </c>
      <c r="J368" s="1" t="str">
        <f ca="1">IFERROR(__xludf.DUMMYFUNCTION("IFERROR(FILTER('Currently Exported'!J$3:J$140,EXACT('Currently Exported'!$A$3:$A$140,$A368)), """")"),"")</f>
        <v/>
      </c>
      <c r="K368" s="1" t="str">
        <f ca="1">IFERROR(__xludf.DUMMYFUNCTION("IFERROR(FILTER('Currently Exported'!K$3:K$140,EXACT('Currently Exported'!$A$3:$A$140,$A368)), """")"),"")</f>
        <v/>
      </c>
      <c r="L368" s="1" t="str">
        <f ca="1">IFERROR(__xludf.DUMMYFUNCTION("IFERROR(FILTER('Currently Exported'!L$3:L$140,EXACT('Currently Exported'!$A$3:$A$140,$A368)), """")"),"")</f>
        <v/>
      </c>
      <c r="M368" s="1" t="str">
        <f ca="1">IFERROR(__xludf.DUMMYFUNCTION("IFERROR(FILTER('Currently Exported'!M$3:M$140,EXACT('Currently Exported'!$A$3:$A$140,$A368)), """")"),"")</f>
        <v/>
      </c>
      <c r="N368" s="1" t="str">
        <f ca="1">IFERROR(__xludf.DUMMYFUNCTION("IFERROR(FILTER('Currently Exported'!N$3:N$140,EXACT('Currently Exported'!$A$3:$A$140,$A368)), """")"),"")</f>
        <v/>
      </c>
      <c r="O368" s="1" t="str">
        <f ca="1">IFERROR(__xludf.DUMMYFUNCTION("IFERROR(FILTER('Currently Exported'!O$3:O$140,EXACT('Currently Exported'!$A$3:$A$140,$A368)), """")"),"")</f>
        <v/>
      </c>
      <c r="P368" s="1" t="str">
        <f ca="1">IFERROR(__xludf.DUMMYFUNCTION("IFERROR(FILTER('Currently Exported'!P$3:P$140,EXACT('Currently Exported'!$A$3:$A$140,$A368)), """")"),"")</f>
        <v/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IFERROR(__xludf.DUMMYFUNCTION("IFERROR(FILTER('Currently Exported'!B$3:B$140,EXACT('Currently Exported'!$A$3:$A$140,$A369)), """")"),"")</f>
        <v/>
      </c>
      <c r="C369" s="1" t="str">
        <f ca="1">IFERROR(__xludf.DUMMYFUNCTION("IFERROR(FILTER('Currently Exported'!C$3:C$140,EXACT('Currently Exported'!$A$3:$A$140,$A369)), """")"),"")</f>
        <v/>
      </c>
      <c r="D369" s="1">
        <f ca="1">IFERROR(__xludf.DUMMYFUNCTION("IFERROR(FILTER('Currently Exported'!D$3:D$140,EXACT('Currently Exported'!$A$3:$A$140,$A369)), """")"),1)</f>
        <v>1</v>
      </c>
      <c r="E369" s="1">
        <f ca="1">IFERROR(__xludf.DUMMYFUNCTION("IFERROR(FILTER('Currently Exported'!E$3:E$140,EXACT('Currently Exported'!$A$3:$A$140,$A369)), """")"),1)</f>
        <v>1</v>
      </c>
      <c r="F369" s="1">
        <f ca="1">IFERROR(__xludf.DUMMYFUNCTION("IFERROR(FILTER('Currently Exported'!F$3:F$140,EXACT('Currently Exported'!$A$3:$A$140,$A369)), """")"),1)</f>
        <v>1</v>
      </c>
      <c r="G369" s="1">
        <f ca="1">IFERROR(__xludf.DUMMYFUNCTION("IFERROR(FILTER('Currently Exported'!G$3:G$140,EXACT('Currently Exported'!$A$3:$A$140,$A369)), """")"),1)</f>
        <v>1</v>
      </c>
      <c r="H369" s="1">
        <f ca="1">IFERROR(__xludf.DUMMYFUNCTION("IFERROR(FILTER('Currently Exported'!H$3:H$140,EXACT('Currently Exported'!$A$3:$A$140,$A369)), """")"),1)</f>
        <v>1</v>
      </c>
      <c r="I369" s="1">
        <f ca="1">IFERROR(__xludf.DUMMYFUNCTION("IFERROR(FILTER('Currently Exported'!I$3:I$140,EXACT('Currently Exported'!$A$3:$A$140,$A369)), """")"),1)</f>
        <v>1</v>
      </c>
      <c r="J369" s="1">
        <f ca="1">IFERROR(__xludf.DUMMYFUNCTION("IFERROR(FILTER('Currently Exported'!J$3:J$140,EXACT('Currently Exported'!$A$3:$A$140,$A369)), """")"),1)</f>
        <v>1</v>
      </c>
      <c r="K369" s="1">
        <f ca="1">IFERROR(__xludf.DUMMYFUNCTION("IFERROR(FILTER('Currently Exported'!K$3:K$140,EXACT('Currently Exported'!$A$3:$A$140,$A369)), """")"),1)</f>
        <v>1</v>
      </c>
      <c r="L369" s="1">
        <f ca="1">IFERROR(__xludf.DUMMYFUNCTION("IFERROR(FILTER('Currently Exported'!L$3:L$140,EXACT('Currently Exported'!$A$3:$A$140,$A369)), """")"),1)</f>
        <v>1</v>
      </c>
      <c r="M369" s="1">
        <f ca="1">IFERROR(__xludf.DUMMYFUNCTION("IFERROR(FILTER('Currently Exported'!M$3:M$140,EXACT('Currently Exported'!$A$3:$A$140,$A369)), """")"),1)</f>
        <v>1</v>
      </c>
      <c r="N369" s="1">
        <f ca="1">IFERROR(__xludf.DUMMYFUNCTION("IFERROR(FILTER('Currently Exported'!N$3:N$140,EXACT('Currently Exported'!$A$3:$A$140,$A369)), """")"),1)</f>
        <v>1</v>
      </c>
      <c r="O369" s="1">
        <f ca="1">IFERROR(__xludf.DUMMYFUNCTION("IFERROR(FILTER('Currently Exported'!O$3:O$140,EXACT('Currently Exported'!$A$3:$A$140,$A369)), """")"),1)</f>
        <v>1</v>
      </c>
      <c r="P369" s="1" t="str">
        <f ca="1">IFERROR(__xludf.DUMMYFUNCTION("IFERROR(FILTER('Currently Exported'!P$3:P$140,EXACT('Currently Exported'!$A$3:$A$140,$A369)), """")"),"")</f>
        <v/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IFERROR(__xludf.DUMMYFUNCTION("IFERROR(FILTER('Currently Exported'!B$3:B$140,EXACT('Currently Exported'!$A$3:$A$140,$A370)), """")"),"")</f>
        <v/>
      </c>
      <c r="C370" s="1" t="str">
        <f ca="1">IFERROR(__xludf.DUMMYFUNCTION("IFERROR(FILTER('Currently Exported'!C$3:C$140,EXACT('Currently Exported'!$A$3:$A$140,$A370)), """")"),"")</f>
        <v/>
      </c>
      <c r="D370" s="1">
        <f ca="1">IFERROR(__xludf.DUMMYFUNCTION("IFERROR(FILTER('Currently Exported'!D$3:D$140,EXACT('Currently Exported'!$A$3:$A$140,$A370)), """")"),1)</f>
        <v>1</v>
      </c>
      <c r="E370" s="1">
        <f ca="1">IFERROR(__xludf.DUMMYFUNCTION("IFERROR(FILTER('Currently Exported'!E$3:E$140,EXACT('Currently Exported'!$A$3:$A$140,$A370)), """")"),1)</f>
        <v>1</v>
      </c>
      <c r="F370" s="1">
        <f ca="1">IFERROR(__xludf.DUMMYFUNCTION("IFERROR(FILTER('Currently Exported'!F$3:F$140,EXACT('Currently Exported'!$A$3:$A$140,$A370)), """")"),1)</f>
        <v>1</v>
      </c>
      <c r="G370" s="1">
        <f ca="1">IFERROR(__xludf.DUMMYFUNCTION("IFERROR(FILTER('Currently Exported'!G$3:G$140,EXACT('Currently Exported'!$A$3:$A$140,$A370)), """")"),1)</f>
        <v>1</v>
      </c>
      <c r="H370" s="1">
        <f ca="1">IFERROR(__xludf.DUMMYFUNCTION("IFERROR(FILTER('Currently Exported'!H$3:H$140,EXACT('Currently Exported'!$A$3:$A$140,$A370)), """")"),1)</f>
        <v>1</v>
      </c>
      <c r="I370" s="1">
        <f ca="1">IFERROR(__xludf.DUMMYFUNCTION("IFERROR(FILTER('Currently Exported'!I$3:I$140,EXACT('Currently Exported'!$A$3:$A$140,$A370)), """")"),1)</f>
        <v>1</v>
      </c>
      <c r="J370" s="1">
        <f ca="1">IFERROR(__xludf.DUMMYFUNCTION("IFERROR(FILTER('Currently Exported'!J$3:J$140,EXACT('Currently Exported'!$A$3:$A$140,$A370)), """")"),1)</f>
        <v>1</v>
      </c>
      <c r="K370" s="1">
        <f ca="1">IFERROR(__xludf.DUMMYFUNCTION("IFERROR(FILTER('Currently Exported'!K$3:K$140,EXACT('Currently Exported'!$A$3:$A$140,$A370)), """")"),1)</f>
        <v>1</v>
      </c>
      <c r="L370" s="1">
        <f ca="1">IFERROR(__xludf.DUMMYFUNCTION("IFERROR(FILTER('Currently Exported'!L$3:L$140,EXACT('Currently Exported'!$A$3:$A$140,$A370)), """")"),1)</f>
        <v>1</v>
      </c>
      <c r="M370" s="1">
        <f ca="1">IFERROR(__xludf.DUMMYFUNCTION("IFERROR(FILTER('Currently Exported'!M$3:M$140,EXACT('Currently Exported'!$A$3:$A$140,$A370)), """")"),1)</f>
        <v>1</v>
      </c>
      <c r="N370" s="1">
        <f ca="1">IFERROR(__xludf.DUMMYFUNCTION("IFERROR(FILTER('Currently Exported'!N$3:N$140,EXACT('Currently Exported'!$A$3:$A$140,$A370)), """")"),1)</f>
        <v>1</v>
      </c>
      <c r="O370" s="1">
        <f ca="1">IFERROR(__xludf.DUMMYFUNCTION("IFERROR(FILTER('Currently Exported'!O$3:O$140,EXACT('Currently Exported'!$A$3:$A$140,$A370)), """")"),1)</f>
        <v>1</v>
      </c>
      <c r="P370" s="1" t="str">
        <f ca="1">IFERROR(__xludf.DUMMYFUNCTION("IFERROR(FILTER('Currently Exported'!P$3:P$140,EXACT('Currently Exported'!$A$3:$A$140,$A370)), """")"),"")</f>
        <v/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IFERROR(__xludf.DUMMYFUNCTION("IFERROR(FILTER('Currently Exported'!B$3:B$140,EXACT('Currently Exported'!$A$3:$A$140,$A371)), """")"),"")</f>
        <v/>
      </c>
      <c r="C371" s="1" t="str">
        <f ca="1">IFERROR(__xludf.DUMMYFUNCTION("IFERROR(FILTER('Currently Exported'!C$3:C$140,EXACT('Currently Exported'!$A$3:$A$140,$A371)), """")"),"")</f>
        <v/>
      </c>
      <c r="D371" s="1" t="str">
        <f ca="1">IFERROR(__xludf.DUMMYFUNCTION("IFERROR(FILTER('Currently Exported'!D$3:D$140,EXACT('Currently Exported'!$A$3:$A$140,$A371)), """")"),"")</f>
        <v/>
      </c>
      <c r="E371" s="1" t="str">
        <f ca="1">IFERROR(__xludf.DUMMYFUNCTION("IFERROR(FILTER('Currently Exported'!E$3:E$140,EXACT('Currently Exported'!$A$3:$A$140,$A371)), """")"),"")</f>
        <v/>
      </c>
      <c r="F371" s="1" t="str">
        <f ca="1">IFERROR(__xludf.DUMMYFUNCTION("IFERROR(FILTER('Currently Exported'!F$3:F$140,EXACT('Currently Exported'!$A$3:$A$140,$A371)), """")"),"")</f>
        <v/>
      </c>
      <c r="G371" s="1" t="str">
        <f ca="1">IFERROR(__xludf.DUMMYFUNCTION("IFERROR(FILTER('Currently Exported'!G$3:G$140,EXACT('Currently Exported'!$A$3:$A$140,$A371)), """")"),"")</f>
        <v/>
      </c>
      <c r="H371" s="1" t="str">
        <f ca="1">IFERROR(__xludf.DUMMYFUNCTION("IFERROR(FILTER('Currently Exported'!H$3:H$140,EXACT('Currently Exported'!$A$3:$A$140,$A371)), """")"),"")</f>
        <v/>
      </c>
      <c r="I371" s="1" t="str">
        <f ca="1">IFERROR(__xludf.DUMMYFUNCTION("IFERROR(FILTER('Currently Exported'!I$3:I$140,EXACT('Currently Exported'!$A$3:$A$140,$A371)), """")"),"")</f>
        <v/>
      </c>
      <c r="J371" s="1" t="str">
        <f ca="1">IFERROR(__xludf.DUMMYFUNCTION("IFERROR(FILTER('Currently Exported'!J$3:J$140,EXACT('Currently Exported'!$A$3:$A$140,$A371)), """")"),"")</f>
        <v/>
      </c>
      <c r="K371" s="1" t="str">
        <f ca="1">IFERROR(__xludf.DUMMYFUNCTION("IFERROR(FILTER('Currently Exported'!K$3:K$140,EXACT('Currently Exported'!$A$3:$A$140,$A371)), """")"),"")</f>
        <v/>
      </c>
      <c r="L371" s="1" t="str">
        <f ca="1">IFERROR(__xludf.DUMMYFUNCTION("IFERROR(FILTER('Currently Exported'!L$3:L$140,EXACT('Currently Exported'!$A$3:$A$140,$A371)), """")"),"")</f>
        <v/>
      </c>
      <c r="M371" s="1" t="str">
        <f ca="1">IFERROR(__xludf.DUMMYFUNCTION("IFERROR(FILTER('Currently Exported'!M$3:M$140,EXACT('Currently Exported'!$A$3:$A$140,$A371)), """")"),"")</f>
        <v/>
      </c>
      <c r="N371" s="1" t="str">
        <f ca="1">IFERROR(__xludf.DUMMYFUNCTION("IFERROR(FILTER('Currently Exported'!N$3:N$140,EXACT('Currently Exported'!$A$3:$A$140,$A371)), """")"),"")</f>
        <v/>
      </c>
      <c r="O371" s="1" t="str">
        <f ca="1">IFERROR(__xludf.DUMMYFUNCTION("IFERROR(FILTER('Currently Exported'!O$3:O$140,EXACT('Currently Exported'!$A$3:$A$140,$A371)), """")"),"")</f>
        <v/>
      </c>
      <c r="P371" s="1" t="str">
        <f ca="1">IFERROR(__xludf.DUMMYFUNCTION("IFERROR(FILTER('Currently Exported'!P$3:P$140,EXACT('Currently Exported'!$A$3:$A$140,$A371)), """")"),"")</f>
        <v/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IFERROR(__xludf.DUMMYFUNCTION("IFERROR(FILTER('Currently Exported'!B$3:B$140,EXACT('Currently Exported'!$A$3:$A$140,$A372)), """")"),"")</f>
        <v/>
      </c>
      <c r="C372" s="1" t="str">
        <f ca="1">IFERROR(__xludf.DUMMYFUNCTION("IFERROR(FILTER('Currently Exported'!C$3:C$140,EXACT('Currently Exported'!$A$3:$A$140,$A372)), """")"),"")</f>
        <v/>
      </c>
      <c r="D372" s="1" t="str">
        <f ca="1">IFERROR(__xludf.DUMMYFUNCTION("IFERROR(FILTER('Currently Exported'!D$3:D$140,EXACT('Currently Exported'!$A$3:$A$140,$A372)), """")"),"")</f>
        <v/>
      </c>
      <c r="E372" s="1" t="str">
        <f ca="1">IFERROR(__xludf.DUMMYFUNCTION("IFERROR(FILTER('Currently Exported'!E$3:E$140,EXACT('Currently Exported'!$A$3:$A$140,$A372)), """")"),"")</f>
        <v/>
      </c>
      <c r="F372" s="1" t="str">
        <f ca="1">IFERROR(__xludf.DUMMYFUNCTION("IFERROR(FILTER('Currently Exported'!F$3:F$140,EXACT('Currently Exported'!$A$3:$A$140,$A372)), """")"),"")</f>
        <v/>
      </c>
      <c r="G372" s="1" t="str">
        <f ca="1">IFERROR(__xludf.DUMMYFUNCTION("IFERROR(FILTER('Currently Exported'!G$3:G$140,EXACT('Currently Exported'!$A$3:$A$140,$A372)), """")"),"")</f>
        <v/>
      </c>
      <c r="H372" s="1" t="str">
        <f ca="1">IFERROR(__xludf.DUMMYFUNCTION("IFERROR(FILTER('Currently Exported'!H$3:H$140,EXACT('Currently Exported'!$A$3:$A$140,$A372)), """")"),"")</f>
        <v/>
      </c>
      <c r="I372" s="1" t="str">
        <f ca="1">IFERROR(__xludf.DUMMYFUNCTION("IFERROR(FILTER('Currently Exported'!I$3:I$140,EXACT('Currently Exported'!$A$3:$A$140,$A372)), """")"),"")</f>
        <v/>
      </c>
      <c r="J372" s="1" t="str">
        <f ca="1">IFERROR(__xludf.DUMMYFUNCTION("IFERROR(FILTER('Currently Exported'!J$3:J$140,EXACT('Currently Exported'!$A$3:$A$140,$A372)), """")"),"")</f>
        <v/>
      </c>
      <c r="K372" s="1" t="str">
        <f ca="1">IFERROR(__xludf.DUMMYFUNCTION("IFERROR(FILTER('Currently Exported'!K$3:K$140,EXACT('Currently Exported'!$A$3:$A$140,$A372)), """")"),"")</f>
        <v/>
      </c>
      <c r="L372" s="1" t="str">
        <f ca="1">IFERROR(__xludf.DUMMYFUNCTION("IFERROR(FILTER('Currently Exported'!L$3:L$140,EXACT('Currently Exported'!$A$3:$A$140,$A372)), """")"),"")</f>
        <v/>
      </c>
      <c r="M372" s="1" t="str">
        <f ca="1">IFERROR(__xludf.DUMMYFUNCTION("IFERROR(FILTER('Currently Exported'!M$3:M$140,EXACT('Currently Exported'!$A$3:$A$140,$A372)), """")"),"")</f>
        <v/>
      </c>
      <c r="N372" s="1" t="str">
        <f ca="1">IFERROR(__xludf.DUMMYFUNCTION("IFERROR(FILTER('Currently Exported'!N$3:N$140,EXACT('Currently Exported'!$A$3:$A$140,$A372)), """")"),"")</f>
        <v/>
      </c>
      <c r="O372" s="1" t="str">
        <f ca="1">IFERROR(__xludf.DUMMYFUNCTION("IFERROR(FILTER('Currently Exported'!O$3:O$140,EXACT('Currently Exported'!$A$3:$A$140,$A372)), """")"),"")</f>
        <v/>
      </c>
      <c r="P372" s="1">
        <f ca="1">IFERROR(__xludf.DUMMYFUNCTION("IFERROR(FILTER('Currently Exported'!P$3:P$140,EXACT('Currently Exported'!$A$3:$A$140,$A372)), """")"),1)</f>
        <v>1</v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IFERROR(__xludf.DUMMYFUNCTION("IFERROR(FILTER('Currently Exported'!B$3:B$140,EXACT('Currently Exported'!$A$3:$A$140,$A373)), """")"),"")</f>
        <v/>
      </c>
      <c r="C373" s="1" t="str">
        <f ca="1">IFERROR(__xludf.DUMMYFUNCTION("IFERROR(FILTER('Currently Exported'!C$3:C$140,EXACT('Currently Exported'!$A$3:$A$140,$A373)), """")"),"")</f>
        <v/>
      </c>
      <c r="D373" s="1" t="str">
        <f ca="1">IFERROR(__xludf.DUMMYFUNCTION("IFERROR(FILTER('Currently Exported'!D$3:D$140,EXACT('Currently Exported'!$A$3:$A$140,$A373)), """")"),"")</f>
        <v/>
      </c>
      <c r="E373" s="1" t="str">
        <f ca="1">IFERROR(__xludf.DUMMYFUNCTION("IFERROR(FILTER('Currently Exported'!E$3:E$140,EXACT('Currently Exported'!$A$3:$A$140,$A373)), """")"),"")</f>
        <v/>
      </c>
      <c r="F373" s="1" t="str">
        <f ca="1">IFERROR(__xludf.DUMMYFUNCTION("IFERROR(FILTER('Currently Exported'!F$3:F$140,EXACT('Currently Exported'!$A$3:$A$140,$A373)), """")"),"")</f>
        <v/>
      </c>
      <c r="G373" s="1" t="str">
        <f ca="1">IFERROR(__xludf.DUMMYFUNCTION("IFERROR(FILTER('Currently Exported'!G$3:G$140,EXACT('Currently Exported'!$A$3:$A$140,$A373)), """")"),"")</f>
        <v/>
      </c>
      <c r="H373" s="1" t="str">
        <f ca="1">IFERROR(__xludf.DUMMYFUNCTION("IFERROR(FILTER('Currently Exported'!H$3:H$140,EXACT('Currently Exported'!$A$3:$A$140,$A373)), """")"),"")</f>
        <v/>
      </c>
      <c r="I373" s="1" t="str">
        <f ca="1">IFERROR(__xludf.DUMMYFUNCTION("IFERROR(FILTER('Currently Exported'!I$3:I$140,EXACT('Currently Exported'!$A$3:$A$140,$A373)), """")"),"")</f>
        <v/>
      </c>
      <c r="J373" s="1" t="str">
        <f ca="1">IFERROR(__xludf.DUMMYFUNCTION("IFERROR(FILTER('Currently Exported'!J$3:J$140,EXACT('Currently Exported'!$A$3:$A$140,$A373)), """")"),"")</f>
        <v/>
      </c>
      <c r="K373" s="1" t="str">
        <f ca="1">IFERROR(__xludf.DUMMYFUNCTION("IFERROR(FILTER('Currently Exported'!K$3:K$140,EXACT('Currently Exported'!$A$3:$A$140,$A373)), """")"),"")</f>
        <v/>
      </c>
      <c r="L373" s="1" t="str">
        <f ca="1">IFERROR(__xludf.DUMMYFUNCTION("IFERROR(FILTER('Currently Exported'!L$3:L$140,EXACT('Currently Exported'!$A$3:$A$140,$A373)), """")"),"")</f>
        <v/>
      </c>
      <c r="M373" s="1" t="str">
        <f ca="1">IFERROR(__xludf.DUMMYFUNCTION("IFERROR(FILTER('Currently Exported'!M$3:M$140,EXACT('Currently Exported'!$A$3:$A$140,$A373)), """")"),"")</f>
        <v/>
      </c>
      <c r="N373" s="1" t="str">
        <f ca="1">IFERROR(__xludf.DUMMYFUNCTION("IFERROR(FILTER('Currently Exported'!N$3:N$140,EXACT('Currently Exported'!$A$3:$A$140,$A373)), """")"),"")</f>
        <v/>
      </c>
      <c r="O373" s="1" t="str">
        <f ca="1">IFERROR(__xludf.DUMMYFUNCTION("IFERROR(FILTER('Currently Exported'!O$3:O$140,EXACT('Currently Exported'!$A$3:$A$140,$A373)), """")"),"")</f>
        <v/>
      </c>
      <c r="P373" s="1">
        <f ca="1">IFERROR(__xludf.DUMMYFUNCTION("IFERROR(FILTER('Currently Exported'!P$3:P$140,EXACT('Currently Exported'!$A$3:$A$140,$A373)), """")"),1)</f>
        <v>1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IFERROR(__xludf.DUMMYFUNCTION("IFERROR(FILTER('Currently Exported'!B$3:B$140,EXACT('Currently Exported'!$A$3:$A$140,$A374)), """")"),"")</f>
        <v/>
      </c>
      <c r="C374" s="1" t="str">
        <f ca="1">IFERROR(__xludf.DUMMYFUNCTION("IFERROR(FILTER('Currently Exported'!C$3:C$140,EXACT('Currently Exported'!$A$3:$A$140,$A374)), """")"),"")</f>
        <v/>
      </c>
      <c r="D374" s="1">
        <f ca="1">IFERROR(__xludf.DUMMYFUNCTION("IFERROR(FILTER('Currently Exported'!D$3:D$140,EXACT('Currently Exported'!$A$3:$A$140,$A374)), """")"),1)</f>
        <v>1</v>
      </c>
      <c r="E374" s="1">
        <f ca="1">IFERROR(__xludf.DUMMYFUNCTION("IFERROR(FILTER('Currently Exported'!E$3:E$140,EXACT('Currently Exported'!$A$3:$A$140,$A374)), """")"),1)</f>
        <v>1</v>
      </c>
      <c r="F374" s="1">
        <f ca="1">IFERROR(__xludf.DUMMYFUNCTION("IFERROR(FILTER('Currently Exported'!F$3:F$140,EXACT('Currently Exported'!$A$3:$A$140,$A374)), """")"),1)</f>
        <v>1</v>
      </c>
      <c r="G374" s="1">
        <f ca="1">IFERROR(__xludf.DUMMYFUNCTION("IFERROR(FILTER('Currently Exported'!G$3:G$140,EXACT('Currently Exported'!$A$3:$A$140,$A374)), """")"),1)</f>
        <v>1</v>
      </c>
      <c r="H374" s="1">
        <f ca="1">IFERROR(__xludf.DUMMYFUNCTION("IFERROR(FILTER('Currently Exported'!H$3:H$140,EXACT('Currently Exported'!$A$3:$A$140,$A374)), """")"),1)</f>
        <v>1</v>
      </c>
      <c r="I374" s="1">
        <f ca="1">IFERROR(__xludf.DUMMYFUNCTION("IFERROR(FILTER('Currently Exported'!I$3:I$140,EXACT('Currently Exported'!$A$3:$A$140,$A374)), """")"),1)</f>
        <v>1</v>
      </c>
      <c r="J374" s="1">
        <f ca="1">IFERROR(__xludf.DUMMYFUNCTION("IFERROR(FILTER('Currently Exported'!J$3:J$140,EXACT('Currently Exported'!$A$3:$A$140,$A374)), """")"),1)</f>
        <v>1</v>
      </c>
      <c r="K374" s="1">
        <f ca="1">IFERROR(__xludf.DUMMYFUNCTION("IFERROR(FILTER('Currently Exported'!K$3:K$140,EXACT('Currently Exported'!$A$3:$A$140,$A374)), """")"),1)</f>
        <v>1</v>
      </c>
      <c r="L374" s="1">
        <f ca="1">IFERROR(__xludf.DUMMYFUNCTION("IFERROR(FILTER('Currently Exported'!L$3:L$140,EXACT('Currently Exported'!$A$3:$A$140,$A374)), """")"),1)</f>
        <v>1</v>
      </c>
      <c r="M374" s="1">
        <f ca="1">IFERROR(__xludf.DUMMYFUNCTION("IFERROR(FILTER('Currently Exported'!M$3:M$140,EXACT('Currently Exported'!$A$3:$A$140,$A374)), """")"),1)</f>
        <v>1</v>
      </c>
      <c r="N374" s="1">
        <f ca="1">IFERROR(__xludf.DUMMYFUNCTION("IFERROR(FILTER('Currently Exported'!N$3:N$140,EXACT('Currently Exported'!$A$3:$A$140,$A374)), """")"),1)</f>
        <v>1</v>
      </c>
      <c r="O374" s="1">
        <f ca="1">IFERROR(__xludf.DUMMYFUNCTION("IFERROR(FILTER('Currently Exported'!O$3:O$140,EXACT('Currently Exported'!$A$3:$A$140,$A374)), """")"),1)</f>
        <v>1</v>
      </c>
      <c r="P374" s="1" t="str">
        <f ca="1">IFERROR(__xludf.DUMMYFUNCTION("IFERROR(FILTER('Currently Exported'!P$3:P$140,EXACT('Currently Exported'!$A$3:$A$140,$A374)), """")"),"")</f>
        <v/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IFERROR(__xludf.DUMMYFUNCTION("IFERROR(FILTER('Currently Exported'!B$3:B$140,EXACT('Currently Exported'!$A$3:$A$140,$A375)), """")"),"")</f>
        <v/>
      </c>
      <c r="C375" s="1" t="str">
        <f ca="1">IFERROR(__xludf.DUMMYFUNCTION("IFERROR(FILTER('Currently Exported'!C$3:C$140,EXACT('Currently Exported'!$A$3:$A$140,$A375)), """")"),"")</f>
        <v/>
      </c>
      <c r="D375" s="1" t="str">
        <f ca="1">IFERROR(__xludf.DUMMYFUNCTION("IFERROR(FILTER('Currently Exported'!D$3:D$140,EXACT('Currently Exported'!$A$3:$A$140,$A375)), """")"),"")</f>
        <v/>
      </c>
      <c r="E375" s="1" t="str">
        <f ca="1">IFERROR(__xludf.DUMMYFUNCTION("IFERROR(FILTER('Currently Exported'!E$3:E$140,EXACT('Currently Exported'!$A$3:$A$140,$A375)), """")"),"")</f>
        <v/>
      </c>
      <c r="F375" s="1" t="str">
        <f ca="1">IFERROR(__xludf.DUMMYFUNCTION("IFERROR(FILTER('Currently Exported'!F$3:F$140,EXACT('Currently Exported'!$A$3:$A$140,$A375)), """")"),"")</f>
        <v/>
      </c>
      <c r="G375" s="1" t="str">
        <f ca="1">IFERROR(__xludf.DUMMYFUNCTION("IFERROR(FILTER('Currently Exported'!G$3:G$140,EXACT('Currently Exported'!$A$3:$A$140,$A375)), """")"),"")</f>
        <v/>
      </c>
      <c r="H375" s="1" t="str">
        <f ca="1">IFERROR(__xludf.DUMMYFUNCTION("IFERROR(FILTER('Currently Exported'!H$3:H$140,EXACT('Currently Exported'!$A$3:$A$140,$A375)), """")"),"")</f>
        <v/>
      </c>
      <c r="I375" s="1" t="str">
        <f ca="1">IFERROR(__xludf.DUMMYFUNCTION("IFERROR(FILTER('Currently Exported'!I$3:I$140,EXACT('Currently Exported'!$A$3:$A$140,$A375)), """")"),"")</f>
        <v/>
      </c>
      <c r="J375" s="1" t="str">
        <f ca="1">IFERROR(__xludf.DUMMYFUNCTION("IFERROR(FILTER('Currently Exported'!J$3:J$140,EXACT('Currently Exported'!$A$3:$A$140,$A375)), """")"),"")</f>
        <v/>
      </c>
      <c r="K375" s="1" t="str">
        <f ca="1">IFERROR(__xludf.DUMMYFUNCTION("IFERROR(FILTER('Currently Exported'!K$3:K$140,EXACT('Currently Exported'!$A$3:$A$140,$A375)), """")"),"")</f>
        <v/>
      </c>
      <c r="L375" s="1" t="str">
        <f ca="1">IFERROR(__xludf.DUMMYFUNCTION("IFERROR(FILTER('Currently Exported'!L$3:L$140,EXACT('Currently Exported'!$A$3:$A$140,$A375)), """")"),"")</f>
        <v/>
      </c>
      <c r="M375" s="1" t="str">
        <f ca="1">IFERROR(__xludf.DUMMYFUNCTION("IFERROR(FILTER('Currently Exported'!M$3:M$140,EXACT('Currently Exported'!$A$3:$A$140,$A375)), """")"),"")</f>
        <v/>
      </c>
      <c r="N375" s="1" t="str">
        <f ca="1">IFERROR(__xludf.DUMMYFUNCTION("IFERROR(FILTER('Currently Exported'!N$3:N$140,EXACT('Currently Exported'!$A$3:$A$140,$A375)), """")"),"")</f>
        <v/>
      </c>
      <c r="O375" s="1" t="str">
        <f ca="1">IFERROR(__xludf.DUMMYFUNCTION("IFERROR(FILTER('Currently Exported'!O$3:O$140,EXACT('Currently Exported'!$A$3:$A$140,$A375)), """")"),"")</f>
        <v/>
      </c>
      <c r="P375" s="1" t="str">
        <f ca="1">IFERROR(__xludf.DUMMYFUNCTION("IFERROR(FILTER('Currently Exported'!P$3:P$140,EXACT('Currently Exported'!$A$3:$A$140,$A375)), """")"),"")</f>
        <v/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IFERROR(__xludf.DUMMYFUNCTION("IFERROR(FILTER('Currently Exported'!B$3:B$140,EXACT('Currently Exported'!$A$3:$A$140,$A376)), """")"),"")</f>
        <v/>
      </c>
      <c r="C376" s="1" t="str">
        <f ca="1">IFERROR(__xludf.DUMMYFUNCTION("IFERROR(FILTER('Currently Exported'!C$3:C$140,EXACT('Currently Exported'!$A$3:$A$140,$A376)), """")"),"")</f>
        <v/>
      </c>
      <c r="D376" s="1">
        <f ca="1">IFERROR(__xludf.DUMMYFUNCTION("IFERROR(FILTER('Currently Exported'!D$3:D$140,EXACT('Currently Exported'!$A$3:$A$140,$A376)), """")"),1)</f>
        <v>1</v>
      </c>
      <c r="E376" s="1">
        <f ca="1">IFERROR(__xludf.DUMMYFUNCTION("IFERROR(FILTER('Currently Exported'!E$3:E$140,EXACT('Currently Exported'!$A$3:$A$140,$A376)), """")"),1)</f>
        <v>1</v>
      </c>
      <c r="F376" s="1">
        <f ca="1">IFERROR(__xludf.DUMMYFUNCTION("IFERROR(FILTER('Currently Exported'!F$3:F$140,EXACT('Currently Exported'!$A$3:$A$140,$A376)), """")"),1)</f>
        <v>1</v>
      </c>
      <c r="G376" s="1">
        <f ca="1">IFERROR(__xludf.DUMMYFUNCTION("IFERROR(FILTER('Currently Exported'!G$3:G$140,EXACT('Currently Exported'!$A$3:$A$140,$A376)), """")"),1)</f>
        <v>1</v>
      </c>
      <c r="H376" s="1">
        <f ca="1">IFERROR(__xludf.DUMMYFUNCTION("IFERROR(FILTER('Currently Exported'!H$3:H$140,EXACT('Currently Exported'!$A$3:$A$140,$A376)), """")"),1)</f>
        <v>1</v>
      </c>
      <c r="I376" s="1">
        <f ca="1">IFERROR(__xludf.DUMMYFUNCTION("IFERROR(FILTER('Currently Exported'!I$3:I$140,EXACT('Currently Exported'!$A$3:$A$140,$A376)), """")"),1)</f>
        <v>1</v>
      </c>
      <c r="J376" s="1">
        <f ca="1">IFERROR(__xludf.DUMMYFUNCTION("IFERROR(FILTER('Currently Exported'!J$3:J$140,EXACT('Currently Exported'!$A$3:$A$140,$A376)), """")"),1)</f>
        <v>1</v>
      </c>
      <c r="K376" s="1">
        <f ca="1">IFERROR(__xludf.DUMMYFUNCTION("IFERROR(FILTER('Currently Exported'!K$3:K$140,EXACT('Currently Exported'!$A$3:$A$140,$A376)), """")"),1)</f>
        <v>1</v>
      </c>
      <c r="L376" s="1">
        <f ca="1">IFERROR(__xludf.DUMMYFUNCTION("IFERROR(FILTER('Currently Exported'!L$3:L$140,EXACT('Currently Exported'!$A$3:$A$140,$A376)), """")"),1)</f>
        <v>1</v>
      </c>
      <c r="M376" s="1">
        <f ca="1">IFERROR(__xludf.DUMMYFUNCTION("IFERROR(FILTER('Currently Exported'!M$3:M$140,EXACT('Currently Exported'!$A$3:$A$140,$A376)), """")"),1)</f>
        <v>1</v>
      </c>
      <c r="N376" s="1">
        <f ca="1">IFERROR(__xludf.DUMMYFUNCTION("IFERROR(FILTER('Currently Exported'!N$3:N$140,EXACT('Currently Exported'!$A$3:$A$140,$A376)), """")"),1)</f>
        <v>1</v>
      </c>
      <c r="O376" s="1">
        <f ca="1">IFERROR(__xludf.DUMMYFUNCTION("IFERROR(FILTER('Currently Exported'!O$3:O$140,EXACT('Currently Exported'!$A$3:$A$140,$A376)), """")"),1)</f>
        <v>1</v>
      </c>
      <c r="P376" s="1" t="str">
        <f ca="1">IFERROR(__xludf.DUMMYFUNCTION("IFERROR(FILTER('Currently Exported'!P$3:P$140,EXACT('Currently Exported'!$A$3:$A$140,$A376)), """")"),"")</f>
        <v/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IFERROR(__xludf.DUMMYFUNCTION("IFERROR(FILTER('Currently Exported'!B$3:B$140,EXACT('Currently Exported'!$A$3:$A$140,$A377)), """")"),"")</f>
        <v/>
      </c>
      <c r="C377" s="1" t="str">
        <f ca="1">IFERROR(__xludf.DUMMYFUNCTION("IFERROR(FILTER('Currently Exported'!C$3:C$140,EXACT('Currently Exported'!$A$3:$A$140,$A377)), """")"),"")</f>
        <v/>
      </c>
      <c r="D377" s="1">
        <f ca="1">IFERROR(__xludf.DUMMYFUNCTION("IFERROR(FILTER('Currently Exported'!D$3:D$140,EXACT('Currently Exported'!$A$3:$A$140,$A377)), """")"),1)</f>
        <v>1</v>
      </c>
      <c r="E377" s="1">
        <f ca="1">IFERROR(__xludf.DUMMYFUNCTION("IFERROR(FILTER('Currently Exported'!E$3:E$140,EXACT('Currently Exported'!$A$3:$A$140,$A377)), """")"),1)</f>
        <v>1</v>
      </c>
      <c r="F377" s="1">
        <f ca="1">IFERROR(__xludf.DUMMYFUNCTION("IFERROR(FILTER('Currently Exported'!F$3:F$140,EXACT('Currently Exported'!$A$3:$A$140,$A377)), """")"),1)</f>
        <v>1</v>
      </c>
      <c r="G377" s="1">
        <f ca="1">IFERROR(__xludf.DUMMYFUNCTION("IFERROR(FILTER('Currently Exported'!G$3:G$140,EXACT('Currently Exported'!$A$3:$A$140,$A377)), """")"),1)</f>
        <v>1</v>
      </c>
      <c r="H377" s="1">
        <f ca="1">IFERROR(__xludf.DUMMYFUNCTION("IFERROR(FILTER('Currently Exported'!H$3:H$140,EXACT('Currently Exported'!$A$3:$A$140,$A377)), """")"),1)</f>
        <v>1</v>
      </c>
      <c r="I377" s="1">
        <f ca="1">IFERROR(__xludf.DUMMYFUNCTION("IFERROR(FILTER('Currently Exported'!I$3:I$140,EXACT('Currently Exported'!$A$3:$A$140,$A377)), """")"),1)</f>
        <v>1</v>
      </c>
      <c r="J377" s="1">
        <f ca="1">IFERROR(__xludf.DUMMYFUNCTION("IFERROR(FILTER('Currently Exported'!J$3:J$140,EXACT('Currently Exported'!$A$3:$A$140,$A377)), """")"),1)</f>
        <v>1</v>
      </c>
      <c r="K377" s="1">
        <f ca="1">IFERROR(__xludf.DUMMYFUNCTION("IFERROR(FILTER('Currently Exported'!K$3:K$140,EXACT('Currently Exported'!$A$3:$A$140,$A377)), """")"),1)</f>
        <v>1</v>
      </c>
      <c r="L377" s="1">
        <f ca="1">IFERROR(__xludf.DUMMYFUNCTION("IFERROR(FILTER('Currently Exported'!L$3:L$140,EXACT('Currently Exported'!$A$3:$A$140,$A377)), """")"),1)</f>
        <v>1</v>
      </c>
      <c r="M377" s="1">
        <f ca="1">IFERROR(__xludf.DUMMYFUNCTION("IFERROR(FILTER('Currently Exported'!M$3:M$140,EXACT('Currently Exported'!$A$3:$A$140,$A377)), """")"),1)</f>
        <v>1</v>
      </c>
      <c r="N377" s="1">
        <f ca="1">IFERROR(__xludf.DUMMYFUNCTION("IFERROR(FILTER('Currently Exported'!N$3:N$140,EXACT('Currently Exported'!$A$3:$A$140,$A377)), """")"),1)</f>
        <v>1</v>
      </c>
      <c r="O377" s="1">
        <f ca="1">IFERROR(__xludf.DUMMYFUNCTION("IFERROR(FILTER('Currently Exported'!O$3:O$140,EXACT('Currently Exported'!$A$3:$A$140,$A377)), """")"),1)</f>
        <v>1</v>
      </c>
      <c r="P377" s="1" t="str">
        <f ca="1">IFERROR(__xludf.DUMMYFUNCTION("IFERROR(FILTER('Currently Exported'!P$3:P$140,EXACT('Currently Exported'!$A$3:$A$140,$A377)), """")"),"")</f>
        <v/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IFERROR(__xludf.DUMMYFUNCTION("IFERROR(FILTER('Currently Exported'!B$3:B$140,EXACT('Currently Exported'!$A$3:$A$140,$A378)), """")"),"")</f>
        <v/>
      </c>
      <c r="C378" s="1" t="str">
        <f ca="1">IFERROR(__xludf.DUMMYFUNCTION("IFERROR(FILTER('Currently Exported'!C$3:C$140,EXACT('Currently Exported'!$A$3:$A$140,$A378)), """")"),"")</f>
        <v/>
      </c>
      <c r="D378" s="1" t="str">
        <f ca="1">IFERROR(__xludf.DUMMYFUNCTION("IFERROR(FILTER('Currently Exported'!D$3:D$140,EXACT('Currently Exported'!$A$3:$A$140,$A378)), """")"),"")</f>
        <v/>
      </c>
      <c r="E378" s="1" t="str">
        <f ca="1">IFERROR(__xludf.DUMMYFUNCTION("IFERROR(FILTER('Currently Exported'!E$3:E$140,EXACT('Currently Exported'!$A$3:$A$140,$A378)), """")"),"")</f>
        <v/>
      </c>
      <c r="F378" s="1" t="str">
        <f ca="1">IFERROR(__xludf.DUMMYFUNCTION("IFERROR(FILTER('Currently Exported'!F$3:F$140,EXACT('Currently Exported'!$A$3:$A$140,$A378)), """")"),"")</f>
        <v/>
      </c>
      <c r="G378" s="1" t="str">
        <f ca="1">IFERROR(__xludf.DUMMYFUNCTION("IFERROR(FILTER('Currently Exported'!G$3:G$140,EXACT('Currently Exported'!$A$3:$A$140,$A378)), """")"),"")</f>
        <v/>
      </c>
      <c r="H378" s="1" t="str">
        <f ca="1">IFERROR(__xludf.DUMMYFUNCTION("IFERROR(FILTER('Currently Exported'!H$3:H$140,EXACT('Currently Exported'!$A$3:$A$140,$A378)), """")"),"")</f>
        <v/>
      </c>
      <c r="I378" s="1" t="str">
        <f ca="1">IFERROR(__xludf.DUMMYFUNCTION("IFERROR(FILTER('Currently Exported'!I$3:I$140,EXACT('Currently Exported'!$A$3:$A$140,$A378)), """")"),"")</f>
        <v/>
      </c>
      <c r="J378" s="1" t="str">
        <f ca="1">IFERROR(__xludf.DUMMYFUNCTION("IFERROR(FILTER('Currently Exported'!J$3:J$140,EXACT('Currently Exported'!$A$3:$A$140,$A378)), """")"),"")</f>
        <v/>
      </c>
      <c r="K378" s="1" t="str">
        <f ca="1">IFERROR(__xludf.DUMMYFUNCTION("IFERROR(FILTER('Currently Exported'!K$3:K$140,EXACT('Currently Exported'!$A$3:$A$140,$A378)), """")"),"")</f>
        <v/>
      </c>
      <c r="L378" s="1" t="str">
        <f ca="1">IFERROR(__xludf.DUMMYFUNCTION("IFERROR(FILTER('Currently Exported'!L$3:L$140,EXACT('Currently Exported'!$A$3:$A$140,$A378)), """")"),"")</f>
        <v/>
      </c>
      <c r="M378" s="1" t="str">
        <f ca="1">IFERROR(__xludf.DUMMYFUNCTION("IFERROR(FILTER('Currently Exported'!M$3:M$140,EXACT('Currently Exported'!$A$3:$A$140,$A378)), """")"),"")</f>
        <v/>
      </c>
      <c r="N378" s="1" t="str">
        <f ca="1">IFERROR(__xludf.DUMMYFUNCTION("IFERROR(FILTER('Currently Exported'!N$3:N$140,EXACT('Currently Exported'!$A$3:$A$140,$A378)), """")"),"")</f>
        <v/>
      </c>
      <c r="O378" s="1" t="str">
        <f ca="1">IFERROR(__xludf.DUMMYFUNCTION("IFERROR(FILTER('Currently Exported'!O$3:O$140,EXACT('Currently Exported'!$A$3:$A$140,$A378)), """")"),"")</f>
        <v/>
      </c>
      <c r="P378" s="1" t="str">
        <f ca="1">IFERROR(__xludf.DUMMYFUNCTION("IFERROR(FILTER('Currently Exported'!P$3:P$140,EXACT('Currently Exported'!$A$3:$A$140,$A378)), """")"),"")</f>
        <v/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IFERROR(__xludf.DUMMYFUNCTION("IFERROR(FILTER('Currently Exported'!B$3:B$140,EXACT('Currently Exported'!$A$3:$A$140,$A379)), """")"),"")</f>
        <v/>
      </c>
      <c r="C379" s="1" t="str">
        <f ca="1">IFERROR(__xludf.DUMMYFUNCTION("IFERROR(FILTER('Currently Exported'!C$3:C$140,EXACT('Currently Exported'!$A$3:$A$140,$A379)), """")"),"")</f>
        <v/>
      </c>
      <c r="D379" s="1">
        <f ca="1">IFERROR(__xludf.DUMMYFUNCTION("IFERROR(FILTER('Currently Exported'!D$3:D$140,EXACT('Currently Exported'!$A$3:$A$140,$A379)), """")"),1)</f>
        <v>1</v>
      </c>
      <c r="E379" s="1">
        <f ca="1">IFERROR(__xludf.DUMMYFUNCTION("IFERROR(FILTER('Currently Exported'!E$3:E$140,EXACT('Currently Exported'!$A$3:$A$140,$A379)), """")"),1)</f>
        <v>1</v>
      </c>
      <c r="F379" s="1">
        <f ca="1">IFERROR(__xludf.DUMMYFUNCTION("IFERROR(FILTER('Currently Exported'!F$3:F$140,EXACT('Currently Exported'!$A$3:$A$140,$A379)), """")"),1)</f>
        <v>1</v>
      </c>
      <c r="G379" s="1">
        <f ca="1">IFERROR(__xludf.DUMMYFUNCTION("IFERROR(FILTER('Currently Exported'!G$3:G$140,EXACT('Currently Exported'!$A$3:$A$140,$A379)), """")"),1)</f>
        <v>1</v>
      </c>
      <c r="H379" s="1">
        <f ca="1">IFERROR(__xludf.DUMMYFUNCTION("IFERROR(FILTER('Currently Exported'!H$3:H$140,EXACT('Currently Exported'!$A$3:$A$140,$A379)), """")"),1)</f>
        <v>1</v>
      </c>
      <c r="I379" s="1">
        <f ca="1">IFERROR(__xludf.DUMMYFUNCTION("IFERROR(FILTER('Currently Exported'!I$3:I$140,EXACT('Currently Exported'!$A$3:$A$140,$A379)), """")"),1)</f>
        <v>1</v>
      </c>
      <c r="J379" s="1">
        <f ca="1">IFERROR(__xludf.DUMMYFUNCTION("IFERROR(FILTER('Currently Exported'!J$3:J$140,EXACT('Currently Exported'!$A$3:$A$140,$A379)), """")"),1)</f>
        <v>1</v>
      </c>
      <c r="K379" s="1">
        <f ca="1">IFERROR(__xludf.DUMMYFUNCTION("IFERROR(FILTER('Currently Exported'!K$3:K$140,EXACT('Currently Exported'!$A$3:$A$140,$A379)), """")"),1)</f>
        <v>1</v>
      </c>
      <c r="L379" s="1">
        <f ca="1">IFERROR(__xludf.DUMMYFUNCTION("IFERROR(FILTER('Currently Exported'!L$3:L$140,EXACT('Currently Exported'!$A$3:$A$140,$A379)), """")"),1)</f>
        <v>1</v>
      </c>
      <c r="M379" s="1">
        <f ca="1">IFERROR(__xludf.DUMMYFUNCTION("IFERROR(FILTER('Currently Exported'!M$3:M$140,EXACT('Currently Exported'!$A$3:$A$140,$A379)), """")"),1)</f>
        <v>1</v>
      </c>
      <c r="N379" s="1">
        <f ca="1">IFERROR(__xludf.DUMMYFUNCTION("IFERROR(FILTER('Currently Exported'!N$3:N$140,EXACT('Currently Exported'!$A$3:$A$140,$A379)), """")"),1)</f>
        <v>1</v>
      </c>
      <c r="O379" s="1">
        <f ca="1">IFERROR(__xludf.DUMMYFUNCTION("IFERROR(FILTER('Currently Exported'!O$3:O$140,EXACT('Currently Exported'!$A$3:$A$140,$A379)), """")"),1)</f>
        <v>1</v>
      </c>
      <c r="P379" s="1" t="str">
        <f ca="1">IFERROR(__xludf.DUMMYFUNCTION("IFERROR(FILTER('Currently Exported'!P$3:P$140,EXACT('Currently Exported'!$A$3:$A$140,$A379)), """")"),"")</f>
        <v/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IFERROR(__xludf.DUMMYFUNCTION("IFERROR(FILTER('Currently Exported'!B$3:B$140,EXACT('Currently Exported'!$A$3:$A$140,$A380)), """")"),"")</f>
        <v/>
      </c>
      <c r="C380" s="1" t="str">
        <f ca="1">IFERROR(__xludf.DUMMYFUNCTION("IFERROR(FILTER('Currently Exported'!C$3:C$140,EXACT('Currently Exported'!$A$3:$A$140,$A380)), """")"),"")</f>
        <v/>
      </c>
      <c r="D380" s="1">
        <f ca="1">IFERROR(__xludf.DUMMYFUNCTION("IFERROR(FILTER('Currently Exported'!D$3:D$140,EXACT('Currently Exported'!$A$3:$A$140,$A380)), """")"),1)</f>
        <v>1</v>
      </c>
      <c r="E380" s="1">
        <f ca="1">IFERROR(__xludf.DUMMYFUNCTION("IFERROR(FILTER('Currently Exported'!E$3:E$140,EXACT('Currently Exported'!$A$3:$A$140,$A380)), """")"),1)</f>
        <v>1</v>
      </c>
      <c r="F380" s="1">
        <f ca="1">IFERROR(__xludf.DUMMYFUNCTION("IFERROR(FILTER('Currently Exported'!F$3:F$140,EXACT('Currently Exported'!$A$3:$A$140,$A380)), """")"),1)</f>
        <v>1</v>
      </c>
      <c r="G380" s="1">
        <f ca="1">IFERROR(__xludf.DUMMYFUNCTION("IFERROR(FILTER('Currently Exported'!G$3:G$140,EXACT('Currently Exported'!$A$3:$A$140,$A380)), """")"),1)</f>
        <v>1</v>
      </c>
      <c r="H380" s="1">
        <f ca="1">IFERROR(__xludf.DUMMYFUNCTION("IFERROR(FILTER('Currently Exported'!H$3:H$140,EXACT('Currently Exported'!$A$3:$A$140,$A380)), """")"),1)</f>
        <v>1</v>
      </c>
      <c r="I380" s="1">
        <f ca="1">IFERROR(__xludf.DUMMYFUNCTION("IFERROR(FILTER('Currently Exported'!I$3:I$140,EXACT('Currently Exported'!$A$3:$A$140,$A380)), """")"),1)</f>
        <v>1</v>
      </c>
      <c r="J380" s="1">
        <f ca="1">IFERROR(__xludf.DUMMYFUNCTION("IFERROR(FILTER('Currently Exported'!J$3:J$140,EXACT('Currently Exported'!$A$3:$A$140,$A380)), """")"),1)</f>
        <v>1</v>
      </c>
      <c r="K380" s="1">
        <f ca="1">IFERROR(__xludf.DUMMYFUNCTION("IFERROR(FILTER('Currently Exported'!K$3:K$140,EXACT('Currently Exported'!$A$3:$A$140,$A380)), """")"),1)</f>
        <v>1</v>
      </c>
      <c r="L380" s="1">
        <f ca="1">IFERROR(__xludf.DUMMYFUNCTION("IFERROR(FILTER('Currently Exported'!L$3:L$140,EXACT('Currently Exported'!$A$3:$A$140,$A380)), """")"),1)</f>
        <v>1</v>
      </c>
      <c r="M380" s="1">
        <f ca="1">IFERROR(__xludf.DUMMYFUNCTION("IFERROR(FILTER('Currently Exported'!M$3:M$140,EXACT('Currently Exported'!$A$3:$A$140,$A380)), """")"),1)</f>
        <v>1</v>
      </c>
      <c r="N380" s="1">
        <f ca="1">IFERROR(__xludf.DUMMYFUNCTION("IFERROR(FILTER('Currently Exported'!N$3:N$140,EXACT('Currently Exported'!$A$3:$A$140,$A380)), """")"),1)</f>
        <v>1</v>
      </c>
      <c r="O380" s="1">
        <f ca="1">IFERROR(__xludf.DUMMYFUNCTION("IFERROR(FILTER('Currently Exported'!O$3:O$140,EXACT('Currently Exported'!$A$3:$A$140,$A380)), """")"),1)</f>
        <v>1</v>
      </c>
      <c r="P380" s="1" t="str">
        <f ca="1">IFERROR(__xludf.DUMMYFUNCTION("IFERROR(FILTER('Currently Exported'!P$3:P$140,EXACT('Currently Exported'!$A$3:$A$140,$A380)), """")"),"")</f>
        <v/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IFERROR(__xludf.DUMMYFUNCTION("IFERROR(FILTER('Currently Exported'!B$3:B$140,EXACT('Currently Exported'!$A$3:$A$140,$A381)), """")"),"")</f>
        <v/>
      </c>
      <c r="C381" s="1" t="str">
        <f ca="1">IFERROR(__xludf.DUMMYFUNCTION("IFERROR(FILTER('Currently Exported'!C$3:C$140,EXACT('Currently Exported'!$A$3:$A$140,$A381)), """")"),"")</f>
        <v/>
      </c>
      <c r="D381" s="1">
        <f ca="1">IFERROR(__xludf.DUMMYFUNCTION("IFERROR(FILTER('Currently Exported'!D$3:D$140,EXACT('Currently Exported'!$A$3:$A$140,$A381)), """")"),1)</f>
        <v>1</v>
      </c>
      <c r="E381" s="1">
        <f ca="1">IFERROR(__xludf.DUMMYFUNCTION("IFERROR(FILTER('Currently Exported'!E$3:E$140,EXACT('Currently Exported'!$A$3:$A$140,$A381)), """")"),1)</f>
        <v>1</v>
      </c>
      <c r="F381" s="1">
        <f ca="1">IFERROR(__xludf.DUMMYFUNCTION("IFERROR(FILTER('Currently Exported'!F$3:F$140,EXACT('Currently Exported'!$A$3:$A$140,$A381)), """")"),1)</f>
        <v>1</v>
      </c>
      <c r="G381" s="1">
        <f ca="1">IFERROR(__xludf.DUMMYFUNCTION("IFERROR(FILTER('Currently Exported'!G$3:G$140,EXACT('Currently Exported'!$A$3:$A$140,$A381)), """")"),1)</f>
        <v>1</v>
      </c>
      <c r="H381" s="1">
        <f ca="1">IFERROR(__xludf.DUMMYFUNCTION("IFERROR(FILTER('Currently Exported'!H$3:H$140,EXACT('Currently Exported'!$A$3:$A$140,$A381)), """")"),1)</f>
        <v>1</v>
      </c>
      <c r="I381" s="1">
        <f ca="1">IFERROR(__xludf.DUMMYFUNCTION("IFERROR(FILTER('Currently Exported'!I$3:I$140,EXACT('Currently Exported'!$A$3:$A$140,$A381)), """")"),1)</f>
        <v>1</v>
      </c>
      <c r="J381" s="1">
        <f ca="1">IFERROR(__xludf.DUMMYFUNCTION("IFERROR(FILTER('Currently Exported'!J$3:J$140,EXACT('Currently Exported'!$A$3:$A$140,$A381)), """")"),1)</f>
        <v>1</v>
      </c>
      <c r="K381" s="1">
        <f ca="1">IFERROR(__xludf.DUMMYFUNCTION("IFERROR(FILTER('Currently Exported'!K$3:K$140,EXACT('Currently Exported'!$A$3:$A$140,$A381)), """")"),1)</f>
        <v>1</v>
      </c>
      <c r="L381" s="1">
        <f ca="1">IFERROR(__xludf.DUMMYFUNCTION("IFERROR(FILTER('Currently Exported'!L$3:L$140,EXACT('Currently Exported'!$A$3:$A$140,$A381)), """")"),1)</f>
        <v>1</v>
      </c>
      <c r="M381" s="1">
        <f ca="1">IFERROR(__xludf.DUMMYFUNCTION("IFERROR(FILTER('Currently Exported'!M$3:M$140,EXACT('Currently Exported'!$A$3:$A$140,$A381)), """")"),1)</f>
        <v>1</v>
      </c>
      <c r="N381" s="1">
        <f ca="1">IFERROR(__xludf.DUMMYFUNCTION("IFERROR(FILTER('Currently Exported'!N$3:N$140,EXACT('Currently Exported'!$A$3:$A$140,$A381)), """")"),1)</f>
        <v>1</v>
      </c>
      <c r="O381" s="1">
        <f ca="1">IFERROR(__xludf.DUMMYFUNCTION("IFERROR(FILTER('Currently Exported'!O$3:O$140,EXACT('Currently Exported'!$A$3:$A$140,$A381)), """")"),1)</f>
        <v>1</v>
      </c>
      <c r="P381" s="1" t="str">
        <f ca="1">IFERROR(__xludf.DUMMYFUNCTION("IFERROR(FILTER('Currently Exported'!P$3:P$140,EXACT('Currently Exported'!$A$3:$A$140,$A381)), """")"),"")</f>
        <v/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IFERROR(__xludf.DUMMYFUNCTION("IFERROR(FILTER('Currently Exported'!B$3:B$140,EXACT('Currently Exported'!$A$3:$A$140,$A382)), """")"),"")</f>
        <v/>
      </c>
      <c r="C382" s="1" t="str">
        <f ca="1">IFERROR(__xludf.DUMMYFUNCTION("IFERROR(FILTER('Currently Exported'!C$3:C$140,EXACT('Currently Exported'!$A$3:$A$140,$A382)), """")"),"")</f>
        <v/>
      </c>
      <c r="D382" s="1">
        <f ca="1">IFERROR(__xludf.DUMMYFUNCTION("IFERROR(FILTER('Currently Exported'!D$3:D$140,EXACT('Currently Exported'!$A$3:$A$140,$A382)), """")"),1)</f>
        <v>1</v>
      </c>
      <c r="E382" s="1">
        <f ca="1">IFERROR(__xludf.DUMMYFUNCTION("IFERROR(FILTER('Currently Exported'!E$3:E$140,EXACT('Currently Exported'!$A$3:$A$140,$A382)), """")"),1)</f>
        <v>1</v>
      </c>
      <c r="F382" s="1">
        <f ca="1">IFERROR(__xludf.DUMMYFUNCTION("IFERROR(FILTER('Currently Exported'!F$3:F$140,EXACT('Currently Exported'!$A$3:$A$140,$A382)), """")"),1)</f>
        <v>1</v>
      </c>
      <c r="G382" s="1">
        <f ca="1">IFERROR(__xludf.DUMMYFUNCTION("IFERROR(FILTER('Currently Exported'!G$3:G$140,EXACT('Currently Exported'!$A$3:$A$140,$A382)), """")"),1)</f>
        <v>1</v>
      </c>
      <c r="H382" s="1">
        <f ca="1">IFERROR(__xludf.DUMMYFUNCTION("IFERROR(FILTER('Currently Exported'!H$3:H$140,EXACT('Currently Exported'!$A$3:$A$140,$A382)), """")"),1)</f>
        <v>1</v>
      </c>
      <c r="I382" s="1">
        <f ca="1">IFERROR(__xludf.DUMMYFUNCTION("IFERROR(FILTER('Currently Exported'!I$3:I$140,EXACT('Currently Exported'!$A$3:$A$140,$A382)), """")"),1)</f>
        <v>1</v>
      </c>
      <c r="J382" s="1">
        <f ca="1">IFERROR(__xludf.DUMMYFUNCTION("IFERROR(FILTER('Currently Exported'!J$3:J$140,EXACT('Currently Exported'!$A$3:$A$140,$A382)), """")"),1)</f>
        <v>1</v>
      </c>
      <c r="K382" s="1">
        <f ca="1">IFERROR(__xludf.DUMMYFUNCTION("IFERROR(FILTER('Currently Exported'!K$3:K$140,EXACT('Currently Exported'!$A$3:$A$140,$A382)), """")"),1)</f>
        <v>1</v>
      </c>
      <c r="L382" s="1">
        <f ca="1">IFERROR(__xludf.DUMMYFUNCTION("IFERROR(FILTER('Currently Exported'!L$3:L$140,EXACT('Currently Exported'!$A$3:$A$140,$A382)), """")"),1)</f>
        <v>1</v>
      </c>
      <c r="M382" s="1">
        <f ca="1">IFERROR(__xludf.DUMMYFUNCTION("IFERROR(FILTER('Currently Exported'!M$3:M$140,EXACT('Currently Exported'!$A$3:$A$140,$A382)), """")"),1)</f>
        <v>1</v>
      </c>
      <c r="N382" s="1">
        <f ca="1">IFERROR(__xludf.DUMMYFUNCTION("IFERROR(FILTER('Currently Exported'!N$3:N$140,EXACT('Currently Exported'!$A$3:$A$140,$A382)), """")"),1)</f>
        <v>1</v>
      </c>
      <c r="O382" s="1">
        <f ca="1">IFERROR(__xludf.DUMMYFUNCTION("IFERROR(FILTER('Currently Exported'!O$3:O$140,EXACT('Currently Exported'!$A$3:$A$140,$A382)), """")"),1)</f>
        <v>1</v>
      </c>
      <c r="P382" s="1" t="str">
        <f ca="1">IFERROR(__xludf.DUMMYFUNCTION("IFERROR(FILTER('Currently Exported'!P$3:P$140,EXACT('Currently Exported'!$A$3:$A$140,$A382)), """")"),"")</f>
        <v/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IFERROR(__xludf.DUMMYFUNCTION("IFERROR(FILTER('Currently Exported'!B$3:B$140,EXACT('Currently Exported'!$A$3:$A$140,$A383)), """")"),"")</f>
        <v/>
      </c>
      <c r="C383" s="1" t="str">
        <f ca="1">IFERROR(__xludf.DUMMYFUNCTION("IFERROR(FILTER('Currently Exported'!C$3:C$140,EXACT('Currently Exported'!$A$3:$A$140,$A383)), """")"),"")</f>
        <v/>
      </c>
      <c r="D383" s="1">
        <f ca="1">IFERROR(__xludf.DUMMYFUNCTION("IFERROR(FILTER('Currently Exported'!D$3:D$140,EXACT('Currently Exported'!$A$3:$A$140,$A383)), """")"),1)</f>
        <v>1</v>
      </c>
      <c r="E383" s="1">
        <f ca="1">IFERROR(__xludf.DUMMYFUNCTION("IFERROR(FILTER('Currently Exported'!E$3:E$140,EXACT('Currently Exported'!$A$3:$A$140,$A383)), """")"),1)</f>
        <v>1</v>
      </c>
      <c r="F383" s="1">
        <f ca="1">IFERROR(__xludf.DUMMYFUNCTION("IFERROR(FILTER('Currently Exported'!F$3:F$140,EXACT('Currently Exported'!$A$3:$A$140,$A383)), """")"),1)</f>
        <v>1</v>
      </c>
      <c r="G383" s="1">
        <f ca="1">IFERROR(__xludf.DUMMYFUNCTION("IFERROR(FILTER('Currently Exported'!G$3:G$140,EXACT('Currently Exported'!$A$3:$A$140,$A383)), """")"),1)</f>
        <v>1</v>
      </c>
      <c r="H383" s="1">
        <f ca="1">IFERROR(__xludf.DUMMYFUNCTION("IFERROR(FILTER('Currently Exported'!H$3:H$140,EXACT('Currently Exported'!$A$3:$A$140,$A383)), """")"),1)</f>
        <v>1</v>
      </c>
      <c r="I383" s="1">
        <f ca="1">IFERROR(__xludf.DUMMYFUNCTION("IFERROR(FILTER('Currently Exported'!I$3:I$140,EXACT('Currently Exported'!$A$3:$A$140,$A383)), """")"),1)</f>
        <v>1</v>
      </c>
      <c r="J383" s="1">
        <f ca="1">IFERROR(__xludf.DUMMYFUNCTION("IFERROR(FILTER('Currently Exported'!J$3:J$140,EXACT('Currently Exported'!$A$3:$A$140,$A383)), """")"),1)</f>
        <v>1</v>
      </c>
      <c r="K383" s="1">
        <f ca="1">IFERROR(__xludf.DUMMYFUNCTION("IFERROR(FILTER('Currently Exported'!K$3:K$140,EXACT('Currently Exported'!$A$3:$A$140,$A383)), """")"),1)</f>
        <v>1</v>
      </c>
      <c r="L383" s="1">
        <f ca="1">IFERROR(__xludf.DUMMYFUNCTION("IFERROR(FILTER('Currently Exported'!L$3:L$140,EXACT('Currently Exported'!$A$3:$A$140,$A383)), """")"),1)</f>
        <v>1</v>
      </c>
      <c r="M383" s="1">
        <f ca="1">IFERROR(__xludf.DUMMYFUNCTION("IFERROR(FILTER('Currently Exported'!M$3:M$140,EXACT('Currently Exported'!$A$3:$A$140,$A383)), """")"),1)</f>
        <v>1</v>
      </c>
      <c r="N383" s="1">
        <f ca="1">IFERROR(__xludf.DUMMYFUNCTION("IFERROR(FILTER('Currently Exported'!N$3:N$140,EXACT('Currently Exported'!$A$3:$A$140,$A383)), """")"),1)</f>
        <v>1</v>
      </c>
      <c r="O383" s="1">
        <f ca="1">IFERROR(__xludf.DUMMYFUNCTION("IFERROR(FILTER('Currently Exported'!O$3:O$140,EXACT('Currently Exported'!$A$3:$A$140,$A383)), """")"),1)</f>
        <v>1</v>
      </c>
      <c r="P383" s="1" t="str">
        <f ca="1">IFERROR(__xludf.DUMMYFUNCTION("IFERROR(FILTER('Currently Exported'!P$3:P$140,EXACT('Currently Exported'!$A$3:$A$140,$A383)), """")"),"")</f>
        <v/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IFERROR(__xludf.DUMMYFUNCTION("IFERROR(FILTER('Currently Exported'!B$3:B$140,EXACT('Currently Exported'!$A$3:$A$140,$A384)), """")"),"")</f>
        <v/>
      </c>
      <c r="C384" s="1" t="str">
        <f ca="1">IFERROR(__xludf.DUMMYFUNCTION("IFERROR(FILTER('Currently Exported'!C$3:C$140,EXACT('Currently Exported'!$A$3:$A$140,$A384)), """")"),"")</f>
        <v/>
      </c>
      <c r="D384" s="1">
        <f ca="1">IFERROR(__xludf.DUMMYFUNCTION("IFERROR(FILTER('Currently Exported'!D$3:D$140,EXACT('Currently Exported'!$A$3:$A$140,$A384)), """")"),1)</f>
        <v>1</v>
      </c>
      <c r="E384" s="1">
        <f ca="1">IFERROR(__xludf.DUMMYFUNCTION("IFERROR(FILTER('Currently Exported'!E$3:E$140,EXACT('Currently Exported'!$A$3:$A$140,$A384)), """")"),1)</f>
        <v>1</v>
      </c>
      <c r="F384" s="1">
        <f ca="1">IFERROR(__xludf.DUMMYFUNCTION("IFERROR(FILTER('Currently Exported'!F$3:F$140,EXACT('Currently Exported'!$A$3:$A$140,$A384)), """")"),1)</f>
        <v>1</v>
      </c>
      <c r="G384" s="1">
        <f ca="1">IFERROR(__xludf.DUMMYFUNCTION("IFERROR(FILTER('Currently Exported'!G$3:G$140,EXACT('Currently Exported'!$A$3:$A$140,$A384)), """")"),1)</f>
        <v>1</v>
      </c>
      <c r="H384" s="1">
        <f ca="1">IFERROR(__xludf.DUMMYFUNCTION("IFERROR(FILTER('Currently Exported'!H$3:H$140,EXACT('Currently Exported'!$A$3:$A$140,$A384)), """")"),1)</f>
        <v>1</v>
      </c>
      <c r="I384" s="1">
        <f ca="1">IFERROR(__xludf.DUMMYFUNCTION("IFERROR(FILTER('Currently Exported'!I$3:I$140,EXACT('Currently Exported'!$A$3:$A$140,$A384)), """")"),1)</f>
        <v>1</v>
      </c>
      <c r="J384" s="1">
        <f ca="1">IFERROR(__xludf.DUMMYFUNCTION("IFERROR(FILTER('Currently Exported'!J$3:J$140,EXACT('Currently Exported'!$A$3:$A$140,$A384)), """")"),1)</f>
        <v>1</v>
      </c>
      <c r="K384" s="1">
        <f ca="1">IFERROR(__xludf.DUMMYFUNCTION("IFERROR(FILTER('Currently Exported'!K$3:K$140,EXACT('Currently Exported'!$A$3:$A$140,$A384)), """")"),1)</f>
        <v>1</v>
      </c>
      <c r="L384" s="1">
        <f ca="1">IFERROR(__xludf.DUMMYFUNCTION("IFERROR(FILTER('Currently Exported'!L$3:L$140,EXACT('Currently Exported'!$A$3:$A$140,$A384)), """")"),1)</f>
        <v>1</v>
      </c>
      <c r="M384" s="1">
        <f ca="1">IFERROR(__xludf.DUMMYFUNCTION("IFERROR(FILTER('Currently Exported'!M$3:M$140,EXACT('Currently Exported'!$A$3:$A$140,$A384)), """")"),1)</f>
        <v>1</v>
      </c>
      <c r="N384" s="1">
        <f ca="1">IFERROR(__xludf.DUMMYFUNCTION("IFERROR(FILTER('Currently Exported'!N$3:N$140,EXACT('Currently Exported'!$A$3:$A$140,$A384)), """")"),1)</f>
        <v>1</v>
      </c>
      <c r="O384" s="1">
        <f ca="1">IFERROR(__xludf.DUMMYFUNCTION("IFERROR(FILTER('Currently Exported'!O$3:O$140,EXACT('Currently Exported'!$A$3:$A$140,$A384)), """")"),1)</f>
        <v>1</v>
      </c>
      <c r="P384" s="1" t="str">
        <f ca="1">IFERROR(__xludf.DUMMYFUNCTION("IFERROR(FILTER('Currently Exported'!P$3:P$140,EXACT('Currently Exported'!$A$3:$A$140,$A384)), """")"),"")</f>
        <v/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IFERROR(__xludf.DUMMYFUNCTION("IFERROR(FILTER('Currently Exported'!B$3:B$140,EXACT('Currently Exported'!$A$3:$A$140,$A385)), """")"),"")</f>
        <v/>
      </c>
      <c r="C385" s="1" t="str">
        <f ca="1">IFERROR(__xludf.DUMMYFUNCTION("IFERROR(FILTER('Currently Exported'!C$3:C$140,EXACT('Currently Exported'!$A$3:$A$140,$A385)), """")"),"")</f>
        <v/>
      </c>
      <c r="D385" s="1">
        <f ca="1">IFERROR(__xludf.DUMMYFUNCTION("IFERROR(FILTER('Currently Exported'!D$3:D$140,EXACT('Currently Exported'!$A$3:$A$140,$A385)), """")"),1)</f>
        <v>1</v>
      </c>
      <c r="E385" s="1">
        <f ca="1">IFERROR(__xludf.DUMMYFUNCTION("IFERROR(FILTER('Currently Exported'!E$3:E$140,EXACT('Currently Exported'!$A$3:$A$140,$A385)), """")"),1)</f>
        <v>1</v>
      </c>
      <c r="F385" s="1">
        <f ca="1">IFERROR(__xludf.DUMMYFUNCTION("IFERROR(FILTER('Currently Exported'!F$3:F$140,EXACT('Currently Exported'!$A$3:$A$140,$A385)), """")"),1)</f>
        <v>1</v>
      </c>
      <c r="G385" s="1">
        <f ca="1">IFERROR(__xludf.DUMMYFUNCTION("IFERROR(FILTER('Currently Exported'!G$3:G$140,EXACT('Currently Exported'!$A$3:$A$140,$A385)), """")"),1)</f>
        <v>1</v>
      </c>
      <c r="H385" s="1">
        <f ca="1">IFERROR(__xludf.DUMMYFUNCTION("IFERROR(FILTER('Currently Exported'!H$3:H$140,EXACT('Currently Exported'!$A$3:$A$140,$A385)), """")"),1)</f>
        <v>1</v>
      </c>
      <c r="I385" s="1">
        <f ca="1">IFERROR(__xludf.DUMMYFUNCTION("IFERROR(FILTER('Currently Exported'!I$3:I$140,EXACT('Currently Exported'!$A$3:$A$140,$A385)), """")"),1)</f>
        <v>1</v>
      </c>
      <c r="J385" s="1">
        <f ca="1">IFERROR(__xludf.DUMMYFUNCTION("IFERROR(FILTER('Currently Exported'!J$3:J$140,EXACT('Currently Exported'!$A$3:$A$140,$A385)), """")"),1)</f>
        <v>1</v>
      </c>
      <c r="K385" s="1">
        <f ca="1">IFERROR(__xludf.DUMMYFUNCTION("IFERROR(FILTER('Currently Exported'!K$3:K$140,EXACT('Currently Exported'!$A$3:$A$140,$A385)), """")"),1)</f>
        <v>1</v>
      </c>
      <c r="L385" s="1">
        <f ca="1">IFERROR(__xludf.DUMMYFUNCTION("IFERROR(FILTER('Currently Exported'!L$3:L$140,EXACT('Currently Exported'!$A$3:$A$140,$A385)), """")"),1)</f>
        <v>1</v>
      </c>
      <c r="M385" s="1">
        <f ca="1">IFERROR(__xludf.DUMMYFUNCTION("IFERROR(FILTER('Currently Exported'!M$3:M$140,EXACT('Currently Exported'!$A$3:$A$140,$A385)), """")"),1)</f>
        <v>1</v>
      </c>
      <c r="N385" s="1">
        <f ca="1">IFERROR(__xludf.DUMMYFUNCTION("IFERROR(FILTER('Currently Exported'!N$3:N$140,EXACT('Currently Exported'!$A$3:$A$140,$A385)), """")"),1)</f>
        <v>1</v>
      </c>
      <c r="O385" s="1">
        <f ca="1">IFERROR(__xludf.DUMMYFUNCTION("IFERROR(FILTER('Currently Exported'!O$3:O$140,EXACT('Currently Exported'!$A$3:$A$140,$A385)), """")"),1)</f>
        <v>1</v>
      </c>
      <c r="P385" s="1" t="str">
        <f ca="1">IFERROR(__xludf.DUMMYFUNCTION("IFERROR(FILTER('Currently Exported'!P$3:P$140,EXACT('Currently Exported'!$A$3:$A$140,$A385)), """")"),"")</f>
        <v/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IFERROR(__xludf.DUMMYFUNCTION("IFERROR(FILTER('Currently Exported'!B$3:B$140,EXACT('Currently Exported'!$A$3:$A$140,$A386)), """")"),"")</f>
        <v/>
      </c>
      <c r="C386" s="1" t="str">
        <f ca="1">IFERROR(__xludf.DUMMYFUNCTION("IFERROR(FILTER('Currently Exported'!C$3:C$140,EXACT('Currently Exported'!$A$3:$A$140,$A386)), """")"),"")</f>
        <v/>
      </c>
      <c r="D386" s="1">
        <f ca="1">IFERROR(__xludf.DUMMYFUNCTION("IFERROR(FILTER('Currently Exported'!D$3:D$140,EXACT('Currently Exported'!$A$3:$A$140,$A386)), """")"),1)</f>
        <v>1</v>
      </c>
      <c r="E386" s="1">
        <f ca="1">IFERROR(__xludf.DUMMYFUNCTION("IFERROR(FILTER('Currently Exported'!E$3:E$140,EXACT('Currently Exported'!$A$3:$A$140,$A386)), """")"),1)</f>
        <v>1</v>
      </c>
      <c r="F386" s="1">
        <f ca="1">IFERROR(__xludf.DUMMYFUNCTION("IFERROR(FILTER('Currently Exported'!F$3:F$140,EXACT('Currently Exported'!$A$3:$A$140,$A386)), """")"),1)</f>
        <v>1</v>
      </c>
      <c r="G386" s="1">
        <f ca="1">IFERROR(__xludf.DUMMYFUNCTION("IFERROR(FILTER('Currently Exported'!G$3:G$140,EXACT('Currently Exported'!$A$3:$A$140,$A386)), """")"),1)</f>
        <v>1</v>
      </c>
      <c r="H386" s="1">
        <f ca="1">IFERROR(__xludf.DUMMYFUNCTION("IFERROR(FILTER('Currently Exported'!H$3:H$140,EXACT('Currently Exported'!$A$3:$A$140,$A386)), """")"),1)</f>
        <v>1</v>
      </c>
      <c r="I386" s="1">
        <f ca="1">IFERROR(__xludf.DUMMYFUNCTION("IFERROR(FILTER('Currently Exported'!I$3:I$140,EXACT('Currently Exported'!$A$3:$A$140,$A386)), """")"),1)</f>
        <v>1</v>
      </c>
      <c r="J386" s="1">
        <f ca="1">IFERROR(__xludf.DUMMYFUNCTION("IFERROR(FILTER('Currently Exported'!J$3:J$140,EXACT('Currently Exported'!$A$3:$A$140,$A386)), """")"),1)</f>
        <v>1</v>
      </c>
      <c r="K386" s="1">
        <f ca="1">IFERROR(__xludf.DUMMYFUNCTION("IFERROR(FILTER('Currently Exported'!K$3:K$140,EXACT('Currently Exported'!$A$3:$A$140,$A386)), """")"),1)</f>
        <v>1</v>
      </c>
      <c r="L386" s="1">
        <f ca="1">IFERROR(__xludf.DUMMYFUNCTION("IFERROR(FILTER('Currently Exported'!L$3:L$140,EXACT('Currently Exported'!$A$3:$A$140,$A386)), """")"),1)</f>
        <v>1</v>
      </c>
      <c r="M386" s="1">
        <f ca="1">IFERROR(__xludf.DUMMYFUNCTION("IFERROR(FILTER('Currently Exported'!M$3:M$140,EXACT('Currently Exported'!$A$3:$A$140,$A386)), """")"),1)</f>
        <v>1</v>
      </c>
      <c r="N386" s="1">
        <f ca="1">IFERROR(__xludf.DUMMYFUNCTION("IFERROR(FILTER('Currently Exported'!N$3:N$140,EXACT('Currently Exported'!$A$3:$A$140,$A386)), """")"),1)</f>
        <v>1</v>
      </c>
      <c r="O386" s="1">
        <f ca="1">IFERROR(__xludf.DUMMYFUNCTION("IFERROR(FILTER('Currently Exported'!O$3:O$140,EXACT('Currently Exported'!$A$3:$A$140,$A386)), """")"),1)</f>
        <v>1</v>
      </c>
      <c r="P386" s="1" t="str">
        <f ca="1">IFERROR(__xludf.DUMMYFUNCTION("IFERROR(FILTER('Currently Exported'!P$3:P$140,EXACT('Currently Exported'!$A$3:$A$140,$A386)), """")"),"")</f>
        <v/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IFERROR(__xludf.DUMMYFUNCTION("IFERROR(FILTER('Currently Exported'!B$3:B$140,EXACT('Currently Exported'!$A$3:$A$140,$A387)), """")"),"")</f>
        <v/>
      </c>
      <c r="C387" s="1" t="str">
        <f ca="1">IFERROR(__xludf.DUMMYFUNCTION("IFERROR(FILTER('Currently Exported'!C$3:C$140,EXACT('Currently Exported'!$A$3:$A$140,$A387)), """")"),"")</f>
        <v/>
      </c>
      <c r="D387" s="1" t="str">
        <f ca="1">IFERROR(__xludf.DUMMYFUNCTION("IFERROR(FILTER('Currently Exported'!D$3:D$140,EXACT('Currently Exported'!$A$3:$A$140,$A387)), """")"),"")</f>
        <v/>
      </c>
      <c r="E387" s="1" t="str">
        <f ca="1">IFERROR(__xludf.DUMMYFUNCTION("IFERROR(FILTER('Currently Exported'!E$3:E$140,EXACT('Currently Exported'!$A$3:$A$140,$A387)), """")"),"")</f>
        <v/>
      </c>
      <c r="F387" s="1" t="str">
        <f ca="1">IFERROR(__xludf.DUMMYFUNCTION("IFERROR(FILTER('Currently Exported'!F$3:F$140,EXACT('Currently Exported'!$A$3:$A$140,$A387)), """")"),"")</f>
        <v/>
      </c>
      <c r="G387" s="1" t="str">
        <f ca="1">IFERROR(__xludf.DUMMYFUNCTION("IFERROR(FILTER('Currently Exported'!G$3:G$140,EXACT('Currently Exported'!$A$3:$A$140,$A387)), """")"),"")</f>
        <v/>
      </c>
      <c r="H387" s="1" t="str">
        <f ca="1">IFERROR(__xludf.DUMMYFUNCTION("IFERROR(FILTER('Currently Exported'!H$3:H$140,EXACT('Currently Exported'!$A$3:$A$140,$A387)), """")"),"")</f>
        <v/>
      </c>
      <c r="I387" s="1" t="str">
        <f ca="1">IFERROR(__xludf.DUMMYFUNCTION("IFERROR(FILTER('Currently Exported'!I$3:I$140,EXACT('Currently Exported'!$A$3:$A$140,$A387)), """")"),"")</f>
        <v/>
      </c>
      <c r="J387" s="1" t="str">
        <f ca="1">IFERROR(__xludf.DUMMYFUNCTION("IFERROR(FILTER('Currently Exported'!J$3:J$140,EXACT('Currently Exported'!$A$3:$A$140,$A387)), """")"),"")</f>
        <v/>
      </c>
      <c r="K387" s="1" t="str">
        <f ca="1">IFERROR(__xludf.DUMMYFUNCTION("IFERROR(FILTER('Currently Exported'!K$3:K$140,EXACT('Currently Exported'!$A$3:$A$140,$A387)), """")"),"")</f>
        <v/>
      </c>
      <c r="L387" s="1" t="str">
        <f ca="1">IFERROR(__xludf.DUMMYFUNCTION("IFERROR(FILTER('Currently Exported'!L$3:L$140,EXACT('Currently Exported'!$A$3:$A$140,$A387)), """")"),"")</f>
        <v/>
      </c>
      <c r="M387" s="1" t="str">
        <f ca="1">IFERROR(__xludf.DUMMYFUNCTION("IFERROR(FILTER('Currently Exported'!M$3:M$140,EXACT('Currently Exported'!$A$3:$A$140,$A387)), """")"),"")</f>
        <v/>
      </c>
      <c r="N387" s="1" t="str">
        <f ca="1">IFERROR(__xludf.DUMMYFUNCTION("IFERROR(FILTER('Currently Exported'!N$3:N$140,EXACT('Currently Exported'!$A$3:$A$140,$A387)), """")"),"")</f>
        <v/>
      </c>
      <c r="O387" s="1" t="str">
        <f ca="1">IFERROR(__xludf.DUMMYFUNCTION("IFERROR(FILTER('Currently Exported'!O$3:O$140,EXACT('Currently Exported'!$A$3:$A$140,$A387)), """")"),"")</f>
        <v/>
      </c>
      <c r="P387" s="1" t="str">
        <f ca="1">IFERROR(__xludf.DUMMYFUNCTION("IFERROR(FILTER('Currently Exported'!P$3:P$140,EXACT('Currently Exported'!$A$3:$A$140,$A387)), """")"),"")</f>
        <v/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IFERROR(__xludf.DUMMYFUNCTION("IFERROR(FILTER('Currently Exported'!B$3:B$140,EXACT('Currently Exported'!$A$3:$A$140,$A388)), """")"),"")</f>
        <v/>
      </c>
      <c r="C388" s="1" t="str">
        <f ca="1">IFERROR(__xludf.DUMMYFUNCTION("IFERROR(FILTER('Currently Exported'!C$3:C$140,EXACT('Currently Exported'!$A$3:$A$140,$A388)), """")"),"")</f>
        <v/>
      </c>
      <c r="D388" s="1" t="str">
        <f ca="1">IFERROR(__xludf.DUMMYFUNCTION("IFERROR(FILTER('Currently Exported'!D$3:D$140,EXACT('Currently Exported'!$A$3:$A$140,$A388)), """")"),"")</f>
        <v/>
      </c>
      <c r="E388" s="1" t="str">
        <f ca="1">IFERROR(__xludf.DUMMYFUNCTION("IFERROR(FILTER('Currently Exported'!E$3:E$140,EXACT('Currently Exported'!$A$3:$A$140,$A388)), """")"),"")</f>
        <v/>
      </c>
      <c r="F388" s="1" t="str">
        <f ca="1">IFERROR(__xludf.DUMMYFUNCTION("IFERROR(FILTER('Currently Exported'!F$3:F$140,EXACT('Currently Exported'!$A$3:$A$140,$A388)), """")"),"")</f>
        <v/>
      </c>
      <c r="G388" s="1" t="str">
        <f ca="1">IFERROR(__xludf.DUMMYFUNCTION("IFERROR(FILTER('Currently Exported'!G$3:G$140,EXACT('Currently Exported'!$A$3:$A$140,$A388)), """")"),"")</f>
        <v/>
      </c>
      <c r="H388" s="1" t="str">
        <f ca="1">IFERROR(__xludf.DUMMYFUNCTION("IFERROR(FILTER('Currently Exported'!H$3:H$140,EXACT('Currently Exported'!$A$3:$A$140,$A388)), """")"),"")</f>
        <v/>
      </c>
      <c r="I388" s="1" t="str">
        <f ca="1">IFERROR(__xludf.DUMMYFUNCTION("IFERROR(FILTER('Currently Exported'!I$3:I$140,EXACT('Currently Exported'!$A$3:$A$140,$A388)), """")"),"")</f>
        <v/>
      </c>
      <c r="J388" s="1" t="str">
        <f ca="1">IFERROR(__xludf.DUMMYFUNCTION("IFERROR(FILTER('Currently Exported'!J$3:J$140,EXACT('Currently Exported'!$A$3:$A$140,$A388)), """")"),"")</f>
        <v/>
      </c>
      <c r="K388" s="1" t="str">
        <f ca="1">IFERROR(__xludf.DUMMYFUNCTION("IFERROR(FILTER('Currently Exported'!K$3:K$140,EXACT('Currently Exported'!$A$3:$A$140,$A388)), """")"),"")</f>
        <v/>
      </c>
      <c r="L388" s="1" t="str">
        <f ca="1">IFERROR(__xludf.DUMMYFUNCTION("IFERROR(FILTER('Currently Exported'!L$3:L$140,EXACT('Currently Exported'!$A$3:$A$140,$A388)), """")"),"")</f>
        <v/>
      </c>
      <c r="M388" s="1" t="str">
        <f ca="1">IFERROR(__xludf.DUMMYFUNCTION("IFERROR(FILTER('Currently Exported'!M$3:M$140,EXACT('Currently Exported'!$A$3:$A$140,$A388)), """")"),"")</f>
        <v/>
      </c>
      <c r="N388" s="1" t="str">
        <f ca="1">IFERROR(__xludf.DUMMYFUNCTION("IFERROR(FILTER('Currently Exported'!N$3:N$140,EXACT('Currently Exported'!$A$3:$A$140,$A388)), """")"),"")</f>
        <v/>
      </c>
      <c r="O388" s="1" t="str">
        <f ca="1">IFERROR(__xludf.DUMMYFUNCTION("IFERROR(FILTER('Currently Exported'!O$3:O$140,EXACT('Currently Exported'!$A$3:$A$140,$A388)), """")"),"")</f>
        <v/>
      </c>
      <c r="P388" s="1" t="str">
        <f ca="1">IFERROR(__xludf.DUMMYFUNCTION("IFERROR(FILTER('Currently Exported'!P$3:P$140,EXACT('Currently Exported'!$A$3:$A$140,$A388)), """")"),"")</f>
        <v/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IFERROR(__xludf.DUMMYFUNCTION("IFERROR(FILTER('Currently Exported'!B$3:B$140,EXACT('Currently Exported'!$A$3:$A$140,$A389)), """")"),"")</f>
        <v/>
      </c>
      <c r="C389" s="1" t="str">
        <f ca="1">IFERROR(__xludf.DUMMYFUNCTION("IFERROR(FILTER('Currently Exported'!C$3:C$140,EXACT('Currently Exported'!$A$3:$A$140,$A389)), """")"),"")</f>
        <v/>
      </c>
      <c r="D389" s="1">
        <f ca="1">IFERROR(__xludf.DUMMYFUNCTION("IFERROR(FILTER('Currently Exported'!D$3:D$140,EXACT('Currently Exported'!$A$3:$A$140,$A389)), """")"),1)</f>
        <v>1</v>
      </c>
      <c r="E389" s="1">
        <f ca="1">IFERROR(__xludf.DUMMYFUNCTION("IFERROR(FILTER('Currently Exported'!E$3:E$140,EXACT('Currently Exported'!$A$3:$A$140,$A389)), """")"),1)</f>
        <v>1</v>
      </c>
      <c r="F389" s="1">
        <f ca="1">IFERROR(__xludf.DUMMYFUNCTION("IFERROR(FILTER('Currently Exported'!F$3:F$140,EXACT('Currently Exported'!$A$3:$A$140,$A389)), """")"),1)</f>
        <v>1</v>
      </c>
      <c r="G389" s="1">
        <f ca="1">IFERROR(__xludf.DUMMYFUNCTION("IFERROR(FILTER('Currently Exported'!G$3:G$140,EXACT('Currently Exported'!$A$3:$A$140,$A389)), """")"),1)</f>
        <v>1</v>
      </c>
      <c r="H389" s="1">
        <f ca="1">IFERROR(__xludf.DUMMYFUNCTION("IFERROR(FILTER('Currently Exported'!H$3:H$140,EXACT('Currently Exported'!$A$3:$A$140,$A389)), """")"),1)</f>
        <v>1</v>
      </c>
      <c r="I389" s="1">
        <f ca="1">IFERROR(__xludf.DUMMYFUNCTION("IFERROR(FILTER('Currently Exported'!I$3:I$140,EXACT('Currently Exported'!$A$3:$A$140,$A389)), """")"),1)</f>
        <v>1</v>
      </c>
      <c r="J389" s="1">
        <f ca="1">IFERROR(__xludf.DUMMYFUNCTION("IFERROR(FILTER('Currently Exported'!J$3:J$140,EXACT('Currently Exported'!$A$3:$A$140,$A389)), """")"),1)</f>
        <v>1</v>
      </c>
      <c r="K389" s="1">
        <f ca="1">IFERROR(__xludf.DUMMYFUNCTION("IFERROR(FILTER('Currently Exported'!K$3:K$140,EXACT('Currently Exported'!$A$3:$A$140,$A389)), """")"),1)</f>
        <v>1</v>
      </c>
      <c r="L389" s="1">
        <f ca="1">IFERROR(__xludf.DUMMYFUNCTION("IFERROR(FILTER('Currently Exported'!L$3:L$140,EXACT('Currently Exported'!$A$3:$A$140,$A389)), """")"),1)</f>
        <v>1</v>
      </c>
      <c r="M389" s="1">
        <f ca="1">IFERROR(__xludf.DUMMYFUNCTION("IFERROR(FILTER('Currently Exported'!M$3:M$140,EXACT('Currently Exported'!$A$3:$A$140,$A389)), """")"),1)</f>
        <v>1</v>
      </c>
      <c r="N389" s="1">
        <f ca="1">IFERROR(__xludf.DUMMYFUNCTION("IFERROR(FILTER('Currently Exported'!N$3:N$140,EXACT('Currently Exported'!$A$3:$A$140,$A389)), """")"),1)</f>
        <v>1</v>
      </c>
      <c r="O389" s="1">
        <f ca="1">IFERROR(__xludf.DUMMYFUNCTION("IFERROR(FILTER('Currently Exported'!O$3:O$140,EXACT('Currently Exported'!$A$3:$A$140,$A389)), """")"),1)</f>
        <v>1</v>
      </c>
      <c r="P389" s="1" t="str">
        <f ca="1">IFERROR(__xludf.DUMMYFUNCTION("IFERROR(FILTER('Currently Exported'!P$3:P$140,EXACT('Currently Exported'!$A$3:$A$140,$A389)), """")"),"")</f>
        <v/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IFERROR(__xludf.DUMMYFUNCTION("IFERROR(FILTER('Currently Exported'!B$3:B$140,EXACT('Currently Exported'!$A$3:$A$140,$A390)), """")"),"")</f>
        <v/>
      </c>
      <c r="C390" s="1" t="str">
        <f ca="1">IFERROR(__xludf.DUMMYFUNCTION("IFERROR(FILTER('Currently Exported'!C$3:C$140,EXACT('Currently Exported'!$A$3:$A$140,$A390)), """")"),"")</f>
        <v/>
      </c>
      <c r="D390" s="1">
        <f ca="1">IFERROR(__xludf.DUMMYFUNCTION("IFERROR(FILTER('Currently Exported'!D$3:D$140,EXACT('Currently Exported'!$A$3:$A$140,$A390)), """")"),1)</f>
        <v>1</v>
      </c>
      <c r="E390" s="1">
        <f ca="1">IFERROR(__xludf.DUMMYFUNCTION("IFERROR(FILTER('Currently Exported'!E$3:E$140,EXACT('Currently Exported'!$A$3:$A$140,$A390)), """")"),1)</f>
        <v>1</v>
      </c>
      <c r="F390" s="1">
        <f ca="1">IFERROR(__xludf.DUMMYFUNCTION("IFERROR(FILTER('Currently Exported'!F$3:F$140,EXACT('Currently Exported'!$A$3:$A$140,$A390)), """")"),1)</f>
        <v>1</v>
      </c>
      <c r="G390" s="1">
        <f ca="1">IFERROR(__xludf.DUMMYFUNCTION("IFERROR(FILTER('Currently Exported'!G$3:G$140,EXACT('Currently Exported'!$A$3:$A$140,$A390)), """")"),1)</f>
        <v>1</v>
      </c>
      <c r="H390" s="1">
        <f ca="1">IFERROR(__xludf.DUMMYFUNCTION("IFERROR(FILTER('Currently Exported'!H$3:H$140,EXACT('Currently Exported'!$A$3:$A$140,$A390)), """")"),1)</f>
        <v>1</v>
      </c>
      <c r="I390" s="1">
        <f ca="1">IFERROR(__xludf.DUMMYFUNCTION("IFERROR(FILTER('Currently Exported'!I$3:I$140,EXACT('Currently Exported'!$A$3:$A$140,$A390)), """")"),1)</f>
        <v>1</v>
      </c>
      <c r="J390" s="1">
        <f ca="1">IFERROR(__xludf.DUMMYFUNCTION("IFERROR(FILTER('Currently Exported'!J$3:J$140,EXACT('Currently Exported'!$A$3:$A$140,$A390)), """")"),1)</f>
        <v>1</v>
      </c>
      <c r="K390" s="1">
        <f ca="1">IFERROR(__xludf.DUMMYFUNCTION("IFERROR(FILTER('Currently Exported'!K$3:K$140,EXACT('Currently Exported'!$A$3:$A$140,$A390)), """")"),1)</f>
        <v>1</v>
      </c>
      <c r="L390" s="1">
        <f ca="1">IFERROR(__xludf.DUMMYFUNCTION("IFERROR(FILTER('Currently Exported'!L$3:L$140,EXACT('Currently Exported'!$A$3:$A$140,$A390)), """")"),1)</f>
        <v>1</v>
      </c>
      <c r="M390" s="1">
        <f ca="1">IFERROR(__xludf.DUMMYFUNCTION("IFERROR(FILTER('Currently Exported'!M$3:M$140,EXACT('Currently Exported'!$A$3:$A$140,$A390)), """")"),1)</f>
        <v>1</v>
      </c>
      <c r="N390" s="1">
        <f ca="1">IFERROR(__xludf.DUMMYFUNCTION("IFERROR(FILTER('Currently Exported'!N$3:N$140,EXACT('Currently Exported'!$A$3:$A$140,$A390)), """")"),1)</f>
        <v>1</v>
      </c>
      <c r="O390" s="1">
        <f ca="1">IFERROR(__xludf.DUMMYFUNCTION("IFERROR(FILTER('Currently Exported'!O$3:O$140,EXACT('Currently Exported'!$A$3:$A$140,$A390)), """")"),1)</f>
        <v>1</v>
      </c>
      <c r="P390" s="1" t="str">
        <f ca="1">IFERROR(__xludf.DUMMYFUNCTION("IFERROR(FILTER('Currently Exported'!P$3:P$140,EXACT('Currently Exported'!$A$3:$A$140,$A390)), """")"),"")</f>
        <v/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IFERROR(__xludf.DUMMYFUNCTION("IFERROR(FILTER('Currently Exported'!B$3:B$140,EXACT('Currently Exported'!$A$3:$A$140,$A391)), """")"),"")</f>
        <v/>
      </c>
      <c r="C391" s="1" t="str">
        <f ca="1">IFERROR(__xludf.DUMMYFUNCTION("IFERROR(FILTER('Currently Exported'!C$3:C$140,EXACT('Currently Exported'!$A$3:$A$140,$A391)), """")"),"")</f>
        <v/>
      </c>
      <c r="D391" s="1">
        <f ca="1">IFERROR(__xludf.DUMMYFUNCTION("IFERROR(FILTER('Currently Exported'!D$3:D$140,EXACT('Currently Exported'!$A$3:$A$140,$A391)), """")"),1)</f>
        <v>1</v>
      </c>
      <c r="E391" s="1">
        <f ca="1">IFERROR(__xludf.DUMMYFUNCTION("IFERROR(FILTER('Currently Exported'!E$3:E$140,EXACT('Currently Exported'!$A$3:$A$140,$A391)), """")"),1)</f>
        <v>1</v>
      </c>
      <c r="F391" s="1">
        <f ca="1">IFERROR(__xludf.DUMMYFUNCTION("IFERROR(FILTER('Currently Exported'!F$3:F$140,EXACT('Currently Exported'!$A$3:$A$140,$A391)), """")"),1)</f>
        <v>1</v>
      </c>
      <c r="G391" s="1">
        <f ca="1">IFERROR(__xludf.DUMMYFUNCTION("IFERROR(FILTER('Currently Exported'!G$3:G$140,EXACT('Currently Exported'!$A$3:$A$140,$A391)), """")"),1)</f>
        <v>1</v>
      </c>
      <c r="H391" s="1">
        <f ca="1">IFERROR(__xludf.DUMMYFUNCTION("IFERROR(FILTER('Currently Exported'!H$3:H$140,EXACT('Currently Exported'!$A$3:$A$140,$A391)), """")"),1)</f>
        <v>1</v>
      </c>
      <c r="I391" s="1">
        <f ca="1">IFERROR(__xludf.DUMMYFUNCTION("IFERROR(FILTER('Currently Exported'!I$3:I$140,EXACT('Currently Exported'!$A$3:$A$140,$A391)), """")"),1)</f>
        <v>1</v>
      </c>
      <c r="J391" s="1">
        <f ca="1">IFERROR(__xludf.DUMMYFUNCTION("IFERROR(FILTER('Currently Exported'!J$3:J$140,EXACT('Currently Exported'!$A$3:$A$140,$A391)), """")"),1)</f>
        <v>1</v>
      </c>
      <c r="K391" s="1">
        <f ca="1">IFERROR(__xludf.DUMMYFUNCTION("IFERROR(FILTER('Currently Exported'!K$3:K$140,EXACT('Currently Exported'!$A$3:$A$140,$A391)), """")"),1)</f>
        <v>1</v>
      </c>
      <c r="L391" s="1">
        <f ca="1">IFERROR(__xludf.DUMMYFUNCTION("IFERROR(FILTER('Currently Exported'!L$3:L$140,EXACT('Currently Exported'!$A$3:$A$140,$A391)), """")"),1)</f>
        <v>1</v>
      </c>
      <c r="M391" s="1">
        <f ca="1">IFERROR(__xludf.DUMMYFUNCTION("IFERROR(FILTER('Currently Exported'!M$3:M$140,EXACT('Currently Exported'!$A$3:$A$140,$A391)), """")"),1)</f>
        <v>1</v>
      </c>
      <c r="N391" s="1">
        <f ca="1">IFERROR(__xludf.DUMMYFUNCTION("IFERROR(FILTER('Currently Exported'!N$3:N$140,EXACT('Currently Exported'!$A$3:$A$140,$A391)), """")"),1)</f>
        <v>1</v>
      </c>
      <c r="O391" s="1">
        <f ca="1">IFERROR(__xludf.DUMMYFUNCTION("IFERROR(FILTER('Currently Exported'!O$3:O$140,EXACT('Currently Exported'!$A$3:$A$140,$A391)), """")"),1)</f>
        <v>1</v>
      </c>
      <c r="P391" s="1" t="str">
        <f ca="1">IFERROR(__xludf.DUMMYFUNCTION("IFERROR(FILTER('Currently Exported'!P$3:P$140,EXACT('Currently Exported'!$A$3:$A$140,$A391)), """")"),"")</f>
        <v/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IFERROR(__xludf.DUMMYFUNCTION("IFERROR(FILTER('Currently Exported'!B$3:B$140,EXACT('Currently Exported'!$A$3:$A$140,$A392)), """")"),"")</f>
        <v/>
      </c>
      <c r="C392" s="1" t="str">
        <f ca="1">IFERROR(__xludf.DUMMYFUNCTION("IFERROR(FILTER('Currently Exported'!C$3:C$140,EXACT('Currently Exported'!$A$3:$A$140,$A392)), """")"),"")</f>
        <v/>
      </c>
      <c r="D392" s="1" t="str">
        <f ca="1">IFERROR(__xludf.DUMMYFUNCTION("IFERROR(FILTER('Currently Exported'!D$3:D$140,EXACT('Currently Exported'!$A$3:$A$140,$A392)), """")"),"")</f>
        <v/>
      </c>
      <c r="E392" s="1" t="str">
        <f ca="1">IFERROR(__xludf.DUMMYFUNCTION("IFERROR(FILTER('Currently Exported'!E$3:E$140,EXACT('Currently Exported'!$A$3:$A$140,$A392)), """")"),"")</f>
        <v/>
      </c>
      <c r="F392" s="1" t="str">
        <f ca="1">IFERROR(__xludf.DUMMYFUNCTION("IFERROR(FILTER('Currently Exported'!F$3:F$140,EXACT('Currently Exported'!$A$3:$A$140,$A392)), """")"),"")</f>
        <v/>
      </c>
      <c r="G392" s="1" t="str">
        <f ca="1">IFERROR(__xludf.DUMMYFUNCTION("IFERROR(FILTER('Currently Exported'!G$3:G$140,EXACT('Currently Exported'!$A$3:$A$140,$A392)), """")"),"")</f>
        <v/>
      </c>
      <c r="H392" s="1" t="str">
        <f ca="1">IFERROR(__xludf.DUMMYFUNCTION("IFERROR(FILTER('Currently Exported'!H$3:H$140,EXACT('Currently Exported'!$A$3:$A$140,$A392)), """")"),"")</f>
        <v/>
      </c>
      <c r="I392" s="1" t="str">
        <f ca="1">IFERROR(__xludf.DUMMYFUNCTION("IFERROR(FILTER('Currently Exported'!I$3:I$140,EXACT('Currently Exported'!$A$3:$A$140,$A392)), """")"),"")</f>
        <v/>
      </c>
      <c r="J392" s="1" t="str">
        <f ca="1">IFERROR(__xludf.DUMMYFUNCTION("IFERROR(FILTER('Currently Exported'!J$3:J$140,EXACT('Currently Exported'!$A$3:$A$140,$A392)), """")"),"")</f>
        <v/>
      </c>
      <c r="K392" s="1" t="str">
        <f ca="1">IFERROR(__xludf.DUMMYFUNCTION("IFERROR(FILTER('Currently Exported'!K$3:K$140,EXACT('Currently Exported'!$A$3:$A$140,$A392)), """")"),"")</f>
        <v/>
      </c>
      <c r="L392" s="1" t="str">
        <f ca="1">IFERROR(__xludf.DUMMYFUNCTION("IFERROR(FILTER('Currently Exported'!L$3:L$140,EXACT('Currently Exported'!$A$3:$A$140,$A392)), """")"),"")</f>
        <v/>
      </c>
      <c r="M392" s="1" t="str">
        <f ca="1">IFERROR(__xludf.DUMMYFUNCTION("IFERROR(FILTER('Currently Exported'!M$3:M$140,EXACT('Currently Exported'!$A$3:$A$140,$A392)), """")"),"")</f>
        <v/>
      </c>
      <c r="N392" s="1" t="str">
        <f ca="1">IFERROR(__xludf.DUMMYFUNCTION("IFERROR(FILTER('Currently Exported'!N$3:N$140,EXACT('Currently Exported'!$A$3:$A$140,$A392)), """")"),"")</f>
        <v/>
      </c>
      <c r="O392" s="1" t="str">
        <f ca="1">IFERROR(__xludf.DUMMYFUNCTION("IFERROR(FILTER('Currently Exported'!O$3:O$140,EXACT('Currently Exported'!$A$3:$A$140,$A392)), """")"),"")</f>
        <v/>
      </c>
      <c r="P392" s="1" t="str">
        <f ca="1">IFERROR(__xludf.DUMMYFUNCTION("IFERROR(FILTER('Currently Exported'!P$3:P$140,EXACT('Currently Exported'!$A$3:$A$140,$A392)), """")"),"")</f>
        <v/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IFERROR(__xludf.DUMMYFUNCTION("IFERROR(FILTER('Currently Exported'!B$3:B$140,EXACT('Currently Exported'!$A$3:$A$140,$A393)), """")"),"")</f>
        <v/>
      </c>
      <c r="C393" s="1" t="str">
        <f ca="1">IFERROR(__xludf.DUMMYFUNCTION("IFERROR(FILTER('Currently Exported'!C$3:C$140,EXACT('Currently Exported'!$A$3:$A$140,$A393)), """")"),"")</f>
        <v/>
      </c>
      <c r="D393" s="1">
        <f ca="1">IFERROR(__xludf.DUMMYFUNCTION("IFERROR(FILTER('Currently Exported'!D$3:D$140,EXACT('Currently Exported'!$A$3:$A$140,$A393)), """")"),1)</f>
        <v>1</v>
      </c>
      <c r="E393" s="1">
        <f ca="1">IFERROR(__xludf.DUMMYFUNCTION("IFERROR(FILTER('Currently Exported'!E$3:E$140,EXACT('Currently Exported'!$A$3:$A$140,$A393)), """")"),1)</f>
        <v>1</v>
      </c>
      <c r="F393" s="1">
        <f ca="1">IFERROR(__xludf.DUMMYFUNCTION("IFERROR(FILTER('Currently Exported'!F$3:F$140,EXACT('Currently Exported'!$A$3:$A$140,$A393)), """")"),1)</f>
        <v>1</v>
      </c>
      <c r="G393" s="1">
        <f ca="1">IFERROR(__xludf.DUMMYFUNCTION("IFERROR(FILTER('Currently Exported'!G$3:G$140,EXACT('Currently Exported'!$A$3:$A$140,$A393)), """")"),1)</f>
        <v>1</v>
      </c>
      <c r="H393" s="1">
        <f ca="1">IFERROR(__xludf.DUMMYFUNCTION("IFERROR(FILTER('Currently Exported'!H$3:H$140,EXACT('Currently Exported'!$A$3:$A$140,$A393)), """")"),1)</f>
        <v>1</v>
      </c>
      <c r="I393" s="1">
        <f ca="1">IFERROR(__xludf.DUMMYFUNCTION("IFERROR(FILTER('Currently Exported'!I$3:I$140,EXACT('Currently Exported'!$A$3:$A$140,$A393)), """")"),1)</f>
        <v>1</v>
      </c>
      <c r="J393" s="1">
        <f ca="1">IFERROR(__xludf.DUMMYFUNCTION("IFERROR(FILTER('Currently Exported'!J$3:J$140,EXACT('Currently Exported'!$A$3:$A$140,$A393)), """")"),1)</f>
        <v>1</v>
      </c>
      <c r="K393" s="1">
        <f ca="1">IFERROR(__xludf.DUMMYFUNCTION("IFERROR(FILTER('Currently Exported'!K$3:K$140,EXACT('Currently Exported'!$A$3:$A$140,$A393)), """")"),1)</f>
        <v>1</v>
      </c>
      <c r="L393" s="1">
        <f ca="1">IFERROR(__xludf.DUMMYFUNCTION("IFERROR(FILTER('Currently Exported'!L$3:L$140,EXACT('Currently Exported'!$A$3:$A$140,$A393)), """")"),1)</f>
        <v>1</v>
      </c>
      <c r="M393" s="1">
        <f ca="1">IFERROR(__xludf.DUMMYFUNCTION("IFERROR(FILTER('Currently Exported'!M$3:M$140,EXACT('Currently Exported'!$A$3:$A$140,$A393)), """")"),1)</f>
        <v>1</v>
      </c>
      <c r="N393" s="1">
        <f ca="1">IFERROR(__xludf.DUMMYFUNCTION("IFERROR(FILTER('Currently Exported'!N$3:N$140,EXACT('Currently Exported'!$A$3:$A$140,$A393)), """")"),1)</f>
        <v>1</v>
      </c>
      <c r="O393" s="1">
        <f ca="1">IFERROR(__xludf.DUMMYFUNCTION("IFERROR(FILTER('Currently Exported'!O$3:O$140,EXACT('Currently Exported'!$A$3:$A$140,$A393)), """")"),1)</f>
        <v>1</v>
      </c>
      <c r="P393" s="1">
        <f ca="1">IFERROR(__xludf.DUMMYFUNCTION("IFERROR(FILTER('Currently Exported'!P$3:P$140,EXACT('Currently Exported'!$A$3:$A$140,$A393)), """")"),1)</f>
        <v>1</v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IFERROR(__xludf.DUMMYFUNCTION("IFERROR(FILTER('Currently Exported'!B$3:B$140,EXACT('Currently Exported'!$A$3:$A$140,$A394)), """")"),"")</f>
        <v/>
      </c>
      <c r="C394" s="1" t="str">
        <f ca="1">IFERROR(__xludf.DUMMYFUNCTION("IFERROR(FILTER('Currently Exported'!C$3:C$140,EXACT('Currently Exported'!$A$3:$A$140,$A394)), """")"),"")</f>
        <v/>
      </c>
      <c r="D394" s="1">
        <f ca="1">IFERROR(__xludf.DUMMYFUNCTION("IFERROR(FILTER('Currently Exported'!D$3:D$140,EXACT('Currently Exported'!$A$3:$A$140,$A394)), """")"),1)</f>
        <v>1</v>
      </c>
      <c r="E394" s="1">
        <f ca="1">IFERROR(__xludf.DUMMYFUNCTION("IFERROR(FILTER('Currently Exported'!E$3:E$140,EXACT('Currently Exported'!$A$3:$A$140,$A394)), """")"),1)</f>
        <v>1</v>
      </c>
      <c r="F394" s="1">
        <f ca="1">IFERROR(__xludf.DUMMYFUNCTION("IFERROR(FILTER('Currently Exported'!F$3:F$140,EXACT('Currently Exported'!$A$3:$A$140,$A394)), """")"),1)</f>
        <v>1</v>
      </c>
      <c r="G394" s="1">
        <f ca="1">IFERROR(__xludf.DUMMYFUNCTION("IFERROR(FILTER('Currently Exported'!G$3:G$140,EXACT('Currently Exported'!$A$3:$A$140,$A394)), """")"),1)</f>
        <v>1</v>
      </c>
      <c r="H394" s="1">
        <f ca="1">IFERROR(__xludf.DUMMYFUNCTION("IFERROR(FILTER('Currently Exported'!H$3:H$140,EXACT('Currently Exported'!$A$3:$A$140,$A394)), """")"),1)</f>
        <v>1</v>
      </c>
      <c r="I394" s="1">
        <f ca="1">IFERROR(__xludf.DUMMYFUNCTION("IFERROR(FILTER('Currently Exported'!I$3:I$140,EXACT('Currently Exported'!$A$3:$A$140,$A394)), """")"),1)</f>
        <v>1</v>
      </c>
      <c r="J394" s="1">
        <f ca="1">IFERROR(__xludf.DUMMYFUNCTION("IFERROR(FILTER('Currently Exported'!J$3:J$140,EXACT('Currently Exported'!$A$3:$A$140,$A394)), """")"),1)</f>
        <v>1</v>
      </c>
      <c r="K394" s="1">
        <f ca="1">IFERROR(__xludf.DUMMYFUNCTION("IFERROR(FILTER('Currently Exported'!K$3:K$140,EXACT('Currently Exported'!$A$3:$A$140,$A394)), """")"),1)</f>
        <v>1</v>
      </c>
      <c r="L394" s="1">
        <f ca="1">IFERROR(__xludf.DUMMYFUNCTION("IFERROR(FILTER('Currently Exported'!L$3:L$140,EXACT('Currently Exported'!$A$3:$A$140,$A394)), """")"),1)</f>
        <v>1</v>
      </c>
      <c r="M394" s="1">
        <f ca="1">IFERROR(__xludf.DUMMYFUNCTION("IFERROR(FILTER('Currently Exported'!M$3:M$140,EXACT('Currently Exported'!$A$3:$A$140,$A394)), """")"),1)</f>
        <v>1</v>
      </c>
      <c r="N394" s="1">
        <f ca="1">IFERROR(__xludf.DUMMYFUNCTION("IFERROR(FILTER('Currently Exported'!N$3:N$140,EXACT('Currently Exported'!$A$3:$A$140,$A394)), """")"),1)</f>
        <v>1</v>
      </c>
      <c r="O394" s="1">
        <f ca="1">IFERROR(__xludf.DUMMYFUNCTION("IFERROR(FILTER('Currently Exported'!O$3:O$140,EXACT('Currently Exported'!$A$3:$A$140,$A394)), """")"),1)</f>
        <v>1</v>
      </c>
      <c r="P394" s="1" t="str">
        <f ca="1">IFERROR(__xludf.DUMMYFUNCTION("IFERROR(FILTER('Currently Exported'!P$3:P$140,EXACT('Currently Exported'!$A$3:$A$140,$A394)), """")"),"")</f>
        <v/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IFERROR(__xludf.DUMMYFUNCTION("IFERROR(FILTER('Currently Exported'!B$3:B$140,EXACT('Currently Exported'!$A$3:$A$140,$A395)), """")"),"")</f>
        <v/>
      </c>
      <c r="C395" s="1" t="str">
        <f ca="1">IFERROR(__xludf.DUMMYFUNCTION("IFERROR(FILTER('Currently Exported'!C$3:C$140,EXACT('Currently Exported'!$A$3:$A$140,$A395)), """")"),"")</f>
        <v/>
      </c>
      <c r="D395" s="1">
        <f ca="1">IFERROR(__xludf.DUMMYFUNCTION("IFERROR(FILTER('Currently Exported'!D$3:D$140,EXACT('Currently Exported'!$A$3:$A$140,$A395)), """")"),1)</f>
        <v>1</v>
      </c>
      <c r="E395" s="1">
        <f ca="1">IFERROR(__xludf.DUMMYFUNCTION("IFERROR(FILTER('Currently Exported'!E$3:E$140,EXACT('Currently Exported'!$A$3:$A$140,$A395)), """")"),1)</f>
        <v>1</v>
      </c>
      <c r="F395" s="1">
        <f ca="1">IFERROR(__xludf.DUMMYFUNCTION("IFERROR(FILTER('Currently Exported'!F$3:F$140,EXACT('Currently Exported'!$A$3:$A$140,$A395)), """")"),1)</f>
        <v>1</v>
      </c>
      <c r="G395" s="1">
        <f ca="1">IFERROR(__xludf.DUMMYFUNCTION("IFERROR(FILTER('Currently Exported'!G$3:G$140,EXACT('Currently Exported'!$A$3:$A$140,$A395)), """")"),1)</f>
        <v>1</v>
      </c>
      <c r="H395" s="1">
        <f ca="1">IFERROR(__xludf.DUMMYFUNCTION("IFERROR(FILTER('Currently Exported'!H$3:H$140,EXACT('Currently Exported'!$A$3:$A$140,$A395)), """")"),1)</f>
        <v>1</v>
      </c>
      <c r="I395" s="1">
        <f ca="1">IFERROR(__xludf.DUMMYFUNCTION("IFERROR(FILTER('Currently Exported'!I$3:I$140,EXACT('Currently Exported'!$A$3:$A$140,$A395)), """")"),1)</f>
        <v>1</v>
      </c>
      <c r="J395" s="1">
        <f ca="1">IFERROR(__xludf.DUMMYFUNCTION("IFERROR(FILTER('Currently Exported'!J$3:J$140,EXACT('Currently Exported'!$A$3:$A$140,$A395)), """")"),1)</f>
        <v>1</v>
      </c>
      <c r="K395" s="1">
        <f ca="1">IFERROR(__xludf.DUMMYFUNCTION("IFERROR(FILTER('Currently Exported'!K$3:K$140,EXACT('Currently Exported'!$A$3:$A$140,$A395)), """")"),1)</f>
        <v>1</v>
      </c>
      <c r="L395" s="1">
        <f ca="1">IFERROR(__xludf.DUMMYFUNCTION("IFERROR(FILTER('Currently Exported'!L$3:L$140,EXACT('Currently Exported'!$A$3:$A$140,$A395)), """")"),1)</f>
        <v>1</v>
      </c>
      <c r="M395" s="1">
        <f ca="1">IFERROR(__xludf.DUMMYFUNCTION("IFERROR(FILTER('Currently Exported'!M$3:M$140,EXACT('Currently Exported'!$A$3:$A$140,$A395)), """")"),1)</f>
        <v>1</v>
      </c>
      <c r="N395" s="1">
        <f ca="1">IFERROR(__xludf.DUMMYFUNCTION("IFERROR(FILTER('Currently Exported'!N$3:N$140,EXACT('Currently Exported'!$A$3:$A$140,$A395)), """")"),1)</f>
        <v>1</v>
      </c>
      <c r="O395" s="1">
        <f ca="1">IFERROR(__xludf.DUMMYFUNCTION("IFERROR(FILTER('Currently Exported'!O$3:O$140,EXACT('Currently Exported'!$A$3:$A$140,$A395)), """")"),1)</f>
        <v>1</v>
      </c>
      <c r="P395" s="1" t="str">
        <f ca="1">IFERROR(__xludf.DUMMYFUNCTION("IFERROR(FILTER('Currently Exported'!P$3:P$140,EXACT('Currently Exported'!$A$3:$A$140,$A395)), """")"),"")</f>
        <v/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IFERROR(__xludf.DUMMYFUNCTION("IFERROR(FILTER('Currently Exported'!B$3:B$140,EXACT('Currently Exported'!$A$3:$A$140,$A396)), """")"),"")</f>
        <v/>
      </c>
      <c r="C396" s="1" t="str">
        <f ca="1">IFERROR(__xludf.DUMMYFUNCTION("IFERROR(FILTER('Currently Exported'!C$3:C$140,EXACT('Currently Exported'!$A$3:$A$140,$A396)), """")"),"")</f>
        <v/>
      </c>
      <c r="D396" s="1">
        <f ca="1">IFERROR(__xludf.DUMMYFUNCTION("IFERROR(FILTER('Currently Exported'!D$3:D$140,EXACT('Currently Exported'!$A$3:$A$140,$A396)), """")"),1)</f>
        <v>1</v>
      </c>
      <c r="E396" s="1">
        <f ca="1">IFERROR(__xludf.DUMMYFUNCTION("IFERROR(FILTER('Currently Exported'!E$3:E$140,EXACT('Currently Exported'!$A$3:$A$140,$A396)), """")"),1)</f>
        <v>1</v>
      </c>
      <c r="F396" s="1">
        <f ca="1">IFERROR(__xludf.DUMMYFUNCTION("IFERROR(FILTER('Currently Exported'!F$3:F$140,EXACT('Currently Exported'!$A$3:$A$140,$A396)), """")"),1)</f>
        <v>1</v>
      </c>
      <c r="G396" s="1">
        <f ca="1">IFERROR(__xludf.DUMMYFUNCTION("IFERROR(FILTER('Currently Exported'!G$3:G$140,EXACT('Currently Exported'!$A$3:$A$140,$A396)), """")"),1)</f>
        <v>1</v>
      </c>
      <c r="H396" s="1">
        <f ca="1">IFERROR(__xludf.DUMMYFUNCTION("IFERROR(FILTER('Currently Exported'!H$3:H$140,EXACT('Currently Exported'!$A$3:$A$140,$A396)), """")"),1)</f>
        <v>1</v>
      </c>
      <c r="I396" s="1">
        <f ca="1">IFERROR(__xludf.DUMMYFUNCTION("IFERROR(FILTER('Currently Exported'!I$3:I$140,EXACT('Currently Exported'!$A$3:$A$140,$A396)), """")"),1)</f>
        <v>1</v>
      </c>
      <c r="J396" s="1">
        <f ca="1">IFERROR(__xludf.DUMMYFUNCTION("IFERROR(FILTER('Currently Exported'!J$3:J$140,EXACT('Currently Exported'!$A$3:$A$140,$A396)), """")"),1)</f>
        <v>1</v>
      </c>
      <c r="K396" s="1">
        <f ca="1">IFERROR(__xludf.DUMMYFUNCTION("IFERROR(FILTER('Currently Exported'!K$3:K$140,EXACT('Currently Exported'!$A$3:$A$140,$A396)), """")"),1)</f>
        <v>1</v>
      </c>
      <c r="L396" s="1">
        <f ca="1">IFERROR(__xludf.DUMMYFUNCTION("IFERROR(FILTER('Currently Exported'!L$3:L$140,EXACT('Currently Exported'!$A$3:$A$140,$A396)), """")"),1)</f>
        <v>1</v>
      </c>
      <c r="M396" s="1">
        <f ca="1">IFERROR(__xludf.DUMMYFUNCTION("IFERROR(FILTER('Currently Exported'!M$3:M$140,EXACT('Currently Exported'!$A$3:$A$140,$A396)), """")"),1)</f>
        <v>1</v>
      </c>
      <c r="N396" s="1">
        <f ca="1">IFERROR(__xludf.DUMMYFUNCTION("IFERROR(FILTER('Currently Exported'!N$3:N$140,EXACT('Currently Exported'!$A$3:$A$140,$A396)), """")"),1)</f>
        <v>1</v>
      </c>
      <c r="O396" s="1">
        <f ca="1">IFERROR(__xludf.DUMMYFUNCTION("IFERROR(FILTER('Currently Exported'!O$3:O$140,EXACT('Currently Exported'!$A$3:$A$140,$A396)), """")"),1)</f>
        <v>1</v>
      </c>
      <c r="P396" s="1" t="str">
        <f ca="1">IFERROR(__xludf.DUMMYFUNCTION("IFERROR(FILTER('Currently Exported'!P$3:P$140,EXACT('Currently Exported'!$A$3:$A$140,$A396)), """")"),"")</f>
        <v/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IFERROR(__xludf.DUMMYFUNCTION("IFERROR(FILTER('Currently Exported'!B$3:B$140,EXACT('Currently Exported'!$A$3:$A$140,$A397)), """")"),"")</f>
        <v/>
      </c>
      <c r="C397" s="1" t="str">
        <f ca="1">IFERROR(__xludf.DUMMYFUNCTION("IFERROR(FILTER('Currently Exported'!C$3:C$140,EXACT('Currently Exported'!$A$3:$A$140,$A397)), """")"),"")</f>
        <v/>
      </c>
      <c r="D397" s="1">
        <f ca="1">IFERROR(__xludf.DUMMYFUNCTION("IFERROR(FILTER('Currently Exported'!D$3:D$140,EXACT('Currently Exported'!$A$3:$A$140,$A397)), """")"),1)</f>
        <v>1</v>
      </c>
      <c r="E397" s="1">
        <f ca="1">IFERROR(__xludf.DUMMYFUNCTION("IFERROR(FILTER('Currently Exported'!E$3:E$140,EXACT('Currently Exported'!$A$3:$A$140,$A397)), """")"),1)</f>
        <v>1</v>
      </c>
      <c r="F397" s="1">
        <f ca="1">IFERROR(__xludf.DUMMYFUNCTION("IFERROR(FILTER('Currently Exported'!F$3:F$140,EXACT('Currently Exported'!$A$3:$A$140,$A397)), """")"),1)</f>
        <v>1</v>
      </c>
      <c r="G397" s="1">
        <f ca="1">IFERROR(__xludf.DUMMYFUNCTION("IFERROR(FILTER('Currently Exported'!G$3:G$140,EXACT('Currently Exported'!$A$3:$A$140,$A397)), """")"),1)</f>
        <v>1</v>
      </c>
      <c r="H397" s="1">
        <f ca="1">IFERROR(__xludf.DUMMYFUNCTION("IFERROR(FILTER('Currently Exported'!H$3:H$140,EXACT('Currently Exported'!$A$3:$A$140,$A397)), """")"),1)</f>
        <v>1</v>
      </c>
      <c r="I397" s="1">
        <f ca="1">IFERROR(__xludf.DUMMYFUNCTION("IFERROR(FILTER('Currently Exported'!I$3:I$140,EXACT('Currently Exported'!$A$3:$A$140,$A397)), """")"),1)</f>
        <v>1</v>
      </c>
      <c r="J397" s="1">
        <f ca="1">IFERROR(__xludf.DUMMYFUNCTION("IFERROR(FILTER('Currently Exported'!J$3:J$140,EXACT('Currently Exported'!$A$3:$A$140,$A397)), """")"),1)</f>
        <v>1</v>
      </c>
      <c r="K397" s="1">
        <f ca="1">IFERROR(__xludf.DUMMYFUNCTION("IFERROR(FILTER('Currently Exported'!K$3:K$140,EXACT('Currently Exported'!$A$3:$A$140,$A397)), """")"),1)</f>
        <v>1</v>
      </c>
      <c r="L397" s="1">
        <f ca="1">IFERROR(__xludf.DUMMYFUNCTION("IFERROR(FILTER('Currently Exported'!L$3:L$140,EXACT('Currently Exported'!$A$3:$A$140,$A397)), """")"),1)</f>
        <v>1</v>
      </c>
      <c r="M397" s="1">
        <f ca="1">IFERROR(__xludf.DUMMYFUNCTION("IFERROR(FILTER('Currently Exported'!M$3:M$140,EXACT('Currently Exported'!$A$3:$A$140,$A397)), """")"),1)</f>
        <v>1</v>
      </c>
      <c r="N397" s="1">
        <f ca="1">IFERROR(__xludf.DUMMYFUNCTION("IFERROR(FILTER('Currently Exported'!N$3:N$140,EXACT('Currently Exported'!$A$3:$A$140,$A397)), """")"),1)</f>
        <v>1</v>
      </c>
      <c r="O397" s="1">
        <f ca="1">IFERROR(__xludf.DUMMYFUNCTION("IFERROR(FILTER('Currently Exported'!O$3:O$140,EXACT('Currently Exported'!$A$3:$A$140,$A397)), """")"),1)</f>
        <v>1</v>
      </c>
      <c r="P397" s="1" t="str">
        <f ca="1">IFERROR(__xludf.DUMMYFUNCTION("IFERROR(FILTER('Currently Exported'!P$3:P$140,EXACT('Currently Exported'!$A$3:$A$140,$A397)), """")"),"")</f>
        <v/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IFERROR(__xludf.DUMMYFUNCTION("IFERROR(FILTER('Currently Exported'!B$3:B$140,EXACT('Currently Exported'!$A$3:$A$140,$A398)), """")"),"")</f>
        <v/>
      </c>
      <c r="C398" s="1" t="str">
        <f ca="1">IFERROR(__xludf.DUMMYFUNCTION("IFERROR(FILTER('Currently Exported'!C$3:C$140,EXACT('Currently Exported'!$A$3:$A$140,$A398)), """")"),"")</f>
        <v/>
      </c>
      <c r="D398" s="1">
        <f ca="1">IFERROR(__xludf.DUMMYFUNCTION("IFERROR(FILTER('Currently Exported'!D$3:D$140,EXACT('Currently Exported'!$A$3:$A$140,$A398)), """")"),1)</f>
        <v>1</v>
      </c>
      <c r="E398" s="1">
        <f ca="1">IFERROR(__xludf.DUMMYFUNCTION("IFERROR(FILTER('Currently Exported'!E$3:E$140,EXACT('Currently Exported'!$A$3:$A$140,$A398)), """")"),1)</f>
        <v>1</v>
      </c>
      <c r="F398" s="1">
        <f ca="1">IFERROR(__xludf.DUMMYFUNCTION("IFERROR(FILTER('Currently Exported'!F$3:F$140,EXACT('Currently Exported'!$A$3:$A$140,$A398)), """")"),1)</f>
        <v>1</v>
      </c>
      <c r="G398" s="1">
        <f ca="1">IFERROR(__xludf.DUMMYFUNCTION("IFERROR(FILTER('Currently Exported'!G$3:G$140,EXACT('Currently Exported'!$A$3:$A$140,$A398)), """")"),1)</f>
        <v>1</v>
      </c>
      <c r="H398" s="1">
        <f ca="1">IFERROR(__xludf.DUMMYFUNCTION("IFERROR(FILTER('Currently Exported'!H$3:H$140,EXACT('Currently Exported'!$A$3:$A$140,$A398)), """")"),1)</f>
        <v>1</v>
      </c>
      <c r="I398" s="1">
        <f ca="1">IFERROR(__xludf.DUMMYFUNCTION("IFERROR(FILTER('Currently Exported'!I$3:I$140,EXACT('Currently Exported'!$A$3:$A$140,$A398)), """")"),1)</f>
        <v>1</v>
      </c>
      <c r="J398" s="1">
        <f ca="1">IFERROR(__xludf.DUMMYFUNCTION("IFERROR(FILTER('Currently Exported'!J$3:J$140,EXACT('Currently Exported'!$A$3:$A$140,$A398)), """")"),1)</f>
        <v>1</v>
      </c>
      <c r="K398" s="1">
        <f ca="1">IFERROR(__xludf.DUMMYFUNCTION("IFERROR(FILTER('Currently Exported'!K$3:K$140,EXACT('Currently Exported'!$A$3:$A$140,$A398)), """")"),1)</f>
        <v>1</v>
      </c>
      <c r="L398" s="1">
        <f ca="1">IFERROR(__xludf.DUMMYFUNCTION("IFERROR(FILTER('Currently Exported'!L$3:L$140,EXACT('Currently Exported'!$A$3:$A$140,$A398)), """")"),1)</f>
        <v>1</v>
      </c>
      <c r="M398" s="1">
        <f ca="1">IFERROR(__xludf.DUMMYFUNCTION("IFERROR(FILTER('Currently Exported'!M$3:M$140,EXACT('Currently Exported'!$A$3:$A$140,$A398)), """")"),1)</f>
        <v>1</v>
      </c>
      <c r="N398" s="1">
        <f ca="1">IFERROR(__xludf.DUMMYFUNCTION("IFERROR(FILTER('Currently Exported'!N$3:N$140,EXACT('Currently Exported'!$A$3:$A$140,$A398)), """")"),1)</f>
        <v>1</v>
      </c>
      <c r="O398" s="1">
        <f ca="1">IFERROR(__xludf.DUMMYFUNCTION("IFERROR(FILTER('Currently Exported'!O$3:O$140,EXACT('Currently Exported'!$A$3:$A$140,$A398)), """")"),1)</f>
        <v>1</v>
      </c>
      <c r="P398" s="1" t="str">
        <f ca="1">IFERROR(__xludf.DUMMYFUNCTION("IFERROR(FILTER('Currently Exported'!P$3:P$140,EXACT('Currently Exported'!$A$3:$A$140,$A398)), """")"),"")</f>
        <v/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IFERROR(__xludf.DUMMYFUNCTION("IFERROR(FILTER('Currently Exported'!B$3:B$140,EXACT('Currently Exported'!$A$3:$A$140,$A399)), """")"),"")</f>
        <v/>
      </c>
      <c r="C399" s="1" t="str">
        <f ca="1">IFERROR(__xludf.DUMMYFUNCTION("IFERROR(FILTER('Currently Exported'!C$3:C$140,EXACT('Currently Exported'!$A$3:$A$140,$A399)), """")"),"")</f>
        <v/>
      </c>
      <c r="D399" s="1">
        <f ca="1">IFERROR(__xludf.DUMMYFUNCTION("IFERROR(FILTER('Currently Exported'!D$3:D$140,EXACT('Currently Exported'!$A$3:$A$140,$A399)), """")"),1)</f>
        <v>1</v>
      </c>
      <c r="E399" s="1">
        <f ca="1">IFERROR(__xludf.DUMMYFUNCTION("IFERROR(FILTER('Currently Exported'!E$3:E$140,EXACT('Currently Exported'!$A$3:$A$140,$A399)), """")"),1)</f>
        <v>1</v>
      </c>
      <c r="F399" s="1">
        <f ca="1">IFERROR(__xludf.DUMMYFUNCTION("IFERROR(FILTER('Currently Exported'!F$3:F$140,EXACT('Currently Exported'!$A$3:$A$140,$A399)), """")"),1)</f>
        <v>1</v>
      </c>
      <c r="G399" s="1">
        <f ca="1">IFERROR(__xludf.DUMMYFUNCTION("IFERROR(FILTER('Currently Exported'!G$3:G$140,EXACT('Currently Exported'!$A$3:$A$140,$A399)), """")"),1)</f>
        <v>1</v>
      </c>
      <c r="H399" s="1">
        <f ca="1">IFERROR(__xludf.DUMMYFUNCTION("IFERROR(FILTER('Currently Exported'!H$3:H$140,EXACT('Currently Exported'!$A$3:$A$140,$A399)), """")"),1)</f>
        <v>1</v>
      </c>
      <c r="I399" s="1">
        <f ca="1">IFERROR(__xludf.DUMMYFUNCTION("IFERROR(FILTER('Currently Exported'!I$3:I$140,EXACT('Currently Exported'!$A$3:$A$140,$A399)), """")"),1)</f>
        <v>1</v>
      </c>
      <c r="J399" s="1">
        <f ca="1">IFERROR(__xludf.DUMMYFUNCTION("IFERROR(FILTER('Currently Exported'!J$3:J$140,EXACT('Currently Exported'!$A$3:$A$140,$A399)), """")"),1)</f>
        <v>1</v>
      </c>
      <c r="K399" s="1">
        <f ca="1">IFERROR(__xludf.DUMMYFUNCTION("IFERROR(FILTER('Currently Exported'!K$3:K$140,EXACT('Currently Exported'!$A$3:$A$140,$A399)), """")"),1)</f>
        <v>1</v>
      </c>
      <c r="L399" s="1">
        <f ca="1">IFERROR(__xludf.DUMMYFUNCTION("IFERROR(FILTER('Currently Exported'!L$3:L$140,EXACT('Currently Exported'!$A$3:$A$140,$A399)), """")"),1)</f>
        <v>1</v>
      </c>
      <c r="M399" s="1">
        <f ca="1">IFERROR(__xludf.DUMMYFUNCTION("IFERROR(FILTER('Currently Exported'!M$3:M$140,EXACT('Currently Exported'!$A$3:$A$140,$A399)), """")"),1)</f>
        <v>1</v>
      </c>
      <c r="N399" s="1">
        <f ca="1">IFERROR(__xludf.DUMMYFUNCTION("IFERROR(FILTER('Currently Exported'!N$3:N$140,EXACT('Currently Exported'!$A$3:$A$140,$A399)), """")"),1)</f>
        <v>1</v>
      </c>
      <c r="O399" s="1">
        <f ca="1">IFERROR(__xludf.DUMMYFUNCTION("IFERROR(FILTER('Currently Exported'!O$3:O$140,EXACT('Currently Exported'!$A$3:$A$140,$A399)), """")"),1)</f>
        <v>1</v>
      </c>
      <c r="P399" s="1" t="str">
        <f ca="1">IFERROR(__xludf.DUMMYFUNCTION("IFERROR(FILTER('Currently Exported'!P$3:P$140,EXACT('Currently Exported'!$A$3:$A$140,$A399)), """")"),"")</f>
        <v/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IFERROR(__xludf.DUMMYFUNCTION("IFERROR(FILTER('Currently Exported'!B$3:B$140,EXACT('Currently Exported'!$A$3:$A$140,$A400)), """")"),"")</f>
        <v/>
      </c>
      <c r="C400" s="1" t="str">
        <f ca="1">IFERROR(__xludf.DUMMYFUNCTION("IFERROR(FILTER('Currently Exported'!C$3:C$140,EXACT('Currently Exported'!$A$3:$A$140,$A400)), """")"),"")</f>
        <v/>
      </c>
      <c r="D400" s="1" t="str">
        <f ca="1">IFERROR(__xludf.DUMMYFUNCTION("IFERROR(FILTER('Currently Exported'!D$3:D$140,EXACT('Currently Exported'!$A$3:$A$140,$A400)), """")"),"")</f>
        <v/>
      </c>
      <c r="E400" s="1" t="str">
        <f ca="1">IFERROR(__xludf.DUMMYFUNCTION("IFERROR(FILTER('Currently Exported'!E$3:E$140,EXACT('Currently Exported'!$A$3:$A$140,$A400)), """")"),"")</f>
        <v/>
      </c>
      <c r="F400" s="1" t="str">
        <f ca="1">IFERROR(__xludf.DUMMYFUNCTION("IFERROR(FILTER('Currently Exported'!F$3:F$140,EXACT('Currently Exported'!$A$3:$A$140,$A400)), """")"),"")</f>
        <v/>
      </c>
      <c r="G400" s="1" t="str">
        <f ca="1">IFERROR(__xludf.DUMMYFUNCTION("IFERROR(FILTER('Currently Exported'!G$3:G$140,EXACT('Currently Exported'!$A$3:$A$140,$A400)), """")"),"")</f>
        <v/>
      </c>
      <c r="H400" s="1" t="str">
        <f ca="1">IFERROR(__xludf.DUMMYFUNCTION("IFERROR(FILTER('Currently Exported'!H$3:H$140,EXACT('Currently Exported'!$A$3:$A$140,$A400)), """")"),"")</f>
        <v/>
      </c>
      <c r="I400" s="1" t="str">
        <f ca="1">IFERROR(__xludf.DUMMYFUNCTION("IFERROR(FILTER('Currently Exported'!I$3:I$140,EXACT('Currently Exported'!$A$3:$A$140,$A400)), """")"),"")</f>
        <v/>
      </c>
      <c r="J400" s="1" t="str">
        <f ca="1">IFERROR(__xludf.DUMMYFUNCTION("IFERROR(FILTER('Currently Exported'!J$3:J$140,EXACT('Currently Exported'!$A$3:$A$140,$A400)), """")"),"")</f>
        <v/>
      </c>
      <c r="K400" s="1" t="str">
        <f ca="1">IFERROR(__xludf.DUMMYFUNCTION("IFERROR(FILTER('Currently Exported'!K$3:K$140,EXACT('Currently Exported'!$A$3:$A$140,$A400)), """")"),"")</f>
        <v/>
      </c>
      <c r="L400" s="1" t="str">
        <f ca="1">IFERROR(__xludf.DUMMYFUNCTION("IFERROR(FILTER('Currently Exported'!L$3:L$140,EXACT('Currently Exported'!$A$3:$A$140,$A400)), """")"),"")</f>
        <v/>
      </c>
      <c r="M400" s="1" t="str">
        <f ca="1">IFERROR(__xludf.DUMMYFUNCTION("IFERROR(FILTER('Currently Exported'!M$3:M$140,EXACT('Currently Exported'!$A$3:$A$140,$A400)), """")"),"")</f>
        <v/>
      </c>
      <c r="N400" s="1" t="str">
        <f ca="1">IFERROR(__xludf.DUMMYFUNCTION("IFERROR(FILTER('Currently Exported'!N$3:N$140,EXACT('Currently Exported'!$A$3:$A$140,$A400)), """")"),"")</f>
        <v/>
      </c>
      <c r="O400" s="1" t="str">
        <f ca="1">IFERROR(__xludf.DUMMYFUNCTION("IFERROR(FILTER('Currently Exported'!O$3:O$140,EXACT('Currently Exported'!$A$3:$A$140,$A400)), """")"),"")</f>
        <v/>
      </c>
      <c r="P400" s="1" t="str">
        <f ca="1">IFERROR(__xludf.DUMMYFUNCTION("IFERROR(FILTER('Currently Exported'!P$3:P$140,EXACT('Currently Exported'!$A$3:$A$140,$A400)), """")"),"")</f>
        <v/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IFERROR(__xludf.DUMMYFUNCTION("IFERROR(FILTER('Currently Exported'!B$3:B$140,EXACT('Currently Exported'!$A$3:$A$140,$A401)), """")"),"")</f>
        <v/>
      </c>
      <c r="C401" s="1" t="str">
        <f ca="1">IFERROR(__xludf.DUMMYFUNCTION("IFERROR(FILTER('Currently Exported'!C$3:C$140,EXACT('Currently Exported'!$A$3:$A$140,$A401)), """")"),"")</f>
        <v/>
      </c>
      <c r="D401" s="1" t="str">
        <f ca="1">IFERROR(__xludf.DUMMYFUNCTION("IFERROR(FILTER('Currently Exported'!D$3:D$140,EXACT('Currently Exported'!$A$3:$A$140,$A401)), """")"),"")</f>
        <v/>
      </c>
      <c r="E401" s="1" t="str">
        <f ca="1">IFERROR(__xludf.DUMMYFUNCTION("IFERROR(FILTER('Currently Exported'!E$3:E$140,EXACT('Currently Exported'!$A$3:$A$140,$A401)), """")"),"")</f>
        <v/>
      </c>
      <c r="F401" s="1" t="str">
        <f ca="1">IFERROR(__xludf.DUMMYFUNCTION("IFERROR(FILTER('Currently Exported'!F$3:F$140,EXACT('Currently Exported'!$A$3:$A$140,$A401)), """")"),"")</f>
        <v/>
      </c>
      <c r="G401" s="1" t="str">
        <f ca="1">IFERROR(__xludf.DUMMYFUNCTION("IFERROR(FILTER('Currently Exported'!G$3:G$140,EXACT('Currently Exported'!$A$3:$A$140,$A401)), """")"),"")</f>
        <v/>
      </c>
      <c r="H401" s="1" t="str">
        <f ca="1">IFERROR(__xludf.DUMMYFUNCTION("IFERROR(FILTER('Currently Exported'!H$3:H$140,EXACT('Currently Exported'!$A$3:$A$140,$A401)), """")"),"")</f>
        <v/>
      </c>
      <c r="I401" s="1" t="str">
        <f ca="1">IFERROR(__xludf.DUMMYFUNCTION("IFERROR(FILTER('Currently Exported'!I$3:I$140,EXACT('Currently Exported'!$A$3:$A$140,$A401)), """")"),"")</f>
        <v/>
      </c>
      <c r="J401" s="1" t="str">
        <f ca="1">IFERROR(__xludf.DUMMYFUNCTION("IFERROR(FILTER('Currently Exported'!J$3:J$140,EXACT('Currently Exported'!$A$3:$A$140,$A401)), """")"),"")</f>
        <v/>
      </c>
      <c r="K401" s="1" t="str">
        <f ca="1">IFERROR(__xludf.DUMMYFUNCTION("IFERROR(FILTER('Currently Exported'!K$3:K$140,EXACT('Currently Exported'!$A$3:$A$140,$A401)), """")"),"")</f>
        <v/>
      </c>
      <c r="L401" s="1" t="str">
        <f ca="1">IFERROR(__xludf.DUMMYFUNCTION("IFERROR(FILTER('Currently Exported'!L$3:L$140,EXACT('Currently Exported'!$A$3:$A$140,$A401)), """")"),"")</f>
        <v/>
      </c>
      <c r="M401" s="1" t="str">
        <f ca="1">IFERROR(__xludf.DUMMYFUNCTION("IFERROR(FILTER('Currently Exported'!M$3:M$140,EXACT('Currently Exported'!$A$3:$A$140,$A401)), """")"),"")</f>
        <v/>
      </c>
      <c r="N401" s="1" t="str">
        <f ca="1">IFERROR(__xludf.DUMMYFUNCTION("IFERROR(FILTER('Currently Exported'!N$3:N$140,EXACT('Currently Exported'!$A$3:$A$140,$A401)), """")"),"")</f>
        <v/>
      </c>
      <c r="O401" s="1" t="str">
        <f ca="1">IFERROR(__xludf.DUMMYFUNCTION("IFERROR(FILTER('Currently Exported'!O$3:O$140,EXACT('Currently Exported'!$A$3:$A$140,$A401)), """")"),"")</f>
        <v/>
      </c>
      <c r="P401" s="1">
        <f ca="1">IFERROR(__xludf.DUMMYFUNCTION("IFERROR(FILTER('Currently Exported'!P$3:P$140,EXACT('Currently Exported'!$A$3:$A$140,$A401)), """")"),1)</f>
        <v>1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IFERROR(__xludf.DUMMYFUNCTION("IFERROR(FILTER('Currently Exported'!B$3:B$140,EXACT('Currently Exported'!$A$3:$A$140,$A402)), """")"),"")</f>
        <v/>
      </c>
      <c r="C402" s="1" t="str">
        <f ca="1">IFERROR(__xludf.DUMMYFUNCTION("IFERROR(FILTER('Currently Exported'!C$3:C$140,EXACT('Currently Exported'!$A$3:$A$140,$A402)), """")"),"")</f>
        <v/>
      </c>
      <c r="D402" s="1">
        <f ca="1">IFERROR(__xludf.DUMMYFUNCTION("IFERROR(FILTER('Currently Exported'!D$3:D$140,EXACT('Currently Exported'!$A$3:$A$140,$A402)), """")"),1)</f>
        <v>1</v>
      </c>
      <c r="E402" s="1">
        <f ca="1">IFERROR(__xludf.DUMMYFUNCTION("IFERROR(FILTER('Currently Exported'!E$3:E$140,EXACT('Currently Exported'!$A$3:$A$140,$A402)), """")"),1)</f>
        <v>1</v>
      </c>
      <c r="F402" s="1">
        <f ca="1">IFERROR(__xludf.DUMMYFUNCTION("IFERROR(FILTER('Currently Exported'!F$3:F$140,EXACT('Currently Exported'!$A$3:$A$140,$A402)), """")"),1)</f>
        <v>1</v>
      </c>
      <c r="G402" s="1">
        <f ca="1">IFERROR(__xludf.DUMMYFUNCTION("IFERROR(FILTER('Currently Exported'!G$3:G$140,EXACT('Currently Exported'!$A$3:$A$140,$A402)), """")"),1)</f>
        <v>1</v>
      </c>
      <c r="H402" s="1">
        <f ca="1">IFERROR(__xludf.DUMMYFUNCTION("IFERROR(FILTER('Currently Exported'!H$3:H$140,EXACT('Currently Exported'!$A$3:$A$140,$A402)), """")"),1)</f>
        <v>1</v>
      </c>
      <c r="I402" s="1">
        <f ca="1">IFERROR(__xludf.DUMMYFUNCTION("IFERROR(FILTER('Currently Exported'!I$3:I$140,EXACT('Currently Exported'!$A$3:$A$140,$A402)), """")"),1)</f>
        <v>1</v>
      </c>
      <c r="J402" s="1">
        <f ca="1">IFERROR(__xludf.DUMMYFUNCTION("IFERROR(FILTER('Currently Exported'!J$3:J$140,EXACT('Currently Exported'!$A$3:$A$140,$A402)), """")"),1)</f>
        <v>1</v>
      </c>
      <c r="K402" s="1">
        <f ca="1">IFERROR(__xludf.DUMMYFUNCTION("IFERROR(FILTER('Currently Exported'!K$3:K$140,EXACT('Currently Exported'!$A$3:$A$140,$A402)), """")"),1)</f>
        <v>1</v>
      </c>
      <c r="L402" s="1">
        <f ca="1">IFERROR(__xludf.DUMMYFUNCTION("IFERROR(FILTER('Currently Exported'!L$3:L$140,EXACT('Currently Exported'!$A$3:$A$140,$A402)), """")"),1)</f>
        <v>1</v>
      </c>
      <c r="M402" s="1">
        <f ca="1">IFERROR(__xludf.DUMMYFUNCTION("IFERROR(FILTER('Currently Exported'!M$3:M$140,EXACT('Currently Exported'!$A$3:$A$140,$A402)), """")"),1)</f>
        <v>1</v>
      </c>
      <c r="N402" s="1">
        <f ca="1">IFERROR(__xludf.DUMMYFUNCTION("IFERROR(FILTER('Currently Exported'!N$3:N$140,EXACT('Currently Exported'!$A$3:$A$140,$A402)), """")"),1)</f>
        <v>1</v>
      </c>
      <c r="O402" s="1">
        <f ca="1">IFERROR(__xludf.DUMMYFUNCTION("IFERROR(FILTER('Currently Exported'!O$3:O$140,EXACT('Currently Exported'!$A$3:$A$140,$A402)), """")"),1)</f>
        <v>1</v>
      </c>
      <c r="P402" s="1" t="str">
        <f ca="1">IFERROR(__xludf.DUMMYFUNCTION("IFERROR(FILTER('Currently Exported'!P$3:P$140,EXACT('Currently Exported'!$A$3:$A$140,$A402)), """")"),"")</f>
        <v/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IFERROR(__xludf.DUMMYFUNCTION("IFERROR(FILTER('Currently Exported'!B$3:B$140,EXACT('Currently Exported'!$A$3:$A$140,$A403)), """")"),"")</f>
        <v/>
      </c>
      <c r="C403" s="1" t="str">
        <f ca="1">IFERROR(__xludf.DUMMYFUNCTION("IFERROR(FILTER('Currently Exported'!C$3:C$140,EXACT('Currently Exported'!$A$3:$A$140,$A403)), """")"),"")</f>
        <v/>
      </c>
      <c r="D403" s="1" t="str">
        <f ca="1">IFERROR(__xludf.DUMMYFUNCTION("IFERROR(FILTER('Currently Exported'!D$3:D$140,EXACT('Currently Exported'!$A$3:$A$140,$A403)), """")"),"")</f>
        <v/>
      </c>
      <c r="E403" s="1" t="str">
        <f ca="1">IFERROR(__xludf.DUMMYFUNCTION("IFERROR(FILTER('Currently Exported'!E$3:E$140,EXACT('Currently Exported'!$A$3:$A$140,$A403)), """")"),"")</f>
        <v/>
      </c>
      <c r="F403" s="1" t="str">
        <f ca="1">IFERROR(__xludf.DUMMYFUNCTION("IFERROR(FILTER('Currently Exported'!F$3:F$140,EXACT('Currently Exported'!$A$3:$A$140,$A403)), """")"),"")</f>
        <v/>
      </c>
      <c r="G403" s="1" t="str">
        <f ca="1">IFERROR(__xludf.DUMMYFUNCTION("IFERROR(FILTER('Currently Exported'!G$3:G$140,EXACT('Currently Exported'!$A$3:$A$140,$A403)), """")"),"")</f>
        <v/>
      </c>
      <c r="H403" s="1" t="str">
        <f ca="1">IFERROR(__xludf.DUMMYFUNCTION("IFERROR(FILTER('Currently Exported'!H$3:H$140,EXACT('Currently Exported'!$A$3:$A$140,$A403)), """")"),"")</f>
        <v/>
      </c>
      <c r="I403" s="1" t="str">
        <f ca="1">IFERROR(__xludf.DUMMYFUNCTION("IFERROR(FILTER('Currently Exported'!I$3:I$140,EXACT('Currently Exported'!$A$3:$A$140,$A403)), """")"),"")</f>
        <v/>
      </c>
      <c r="J403" s="1" t="str">
        <f ca="1">IFERROR(__xludf.DUMMYFUNCTION("IFERROR(FILTER('Currently Exported'!J$3:J$140,EXACT('Currently Exported'!$A$3:$A$140,$A403)), """")"),"")</f>
        <v/>
      </c>
      <c r="K403" s="1" t="str">
        <f ca="1">IFERROR(__xludf.DUMMYFUNCTION("IFERROR(FILTER('Currently Exported'!K$3:K$140,EXACT('Currently Exported'!$A$3:$A$140,$A403)), """")"),"")</f>
        <v/>
      </c>
      <c r="L403" s="1" t="str">
        <f ca="1">IFERROR(__xludf.DUMMYFUNCTION("IFERROR(FILTER('Currently Exported'!L$3:L$140,EXACT('Currently Exported'!$A$3:$A$140,$A403)), """")"),"")</f>
        <v/>
      </c>
      <c r="M403" s="1" t="str">
        <f ca="1">IFERROR(__xludf.DUMMYFUNCTION("IFERROR(FILTER('Currently Exported'!M$3:M$140,EXACT('Currently Exported'!$A$3:$A$140,$A403)), """")"),"")</f>
        <v/>
      </c>
      <c r="N403" s="1" t="str">
        <f ca="1">IFERROR(__xludf.DUMMYFUNCTION("IFERROR(FILTER('Currently Exported'!N$3:N$140,EXACT('Currently Exported'!$A$3:$A$140,$A403)), """")"),"")</f>
        <v/>
      </c>
      <c r="O403" s="1" t="str">
        <f ca="1">IFERROR(__xludf.DUMMYFUNCTION("IFERROR(FILTER('Currently Exported'!O$3:O$140,EXACT('Currently Exported'!$A$3:$A$140,$A403)), """")"),"")</f>
        <v/>
      </c>
      <c r="P403" s="1" t="str">
        <f ca="1">IFERROR(__xludf.DUMMYFUNCTION("IFERROR(FILTER('Currently Exported'!P$3:P$140,EXACT('Currently Exported'!$A$3:$A$140,$A403)), """")"),"")</f>
        <v/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IFERROR(__xludf.DUMMYFUNCTION("IFERROR(FILTER('Currently Exported'!B$3:B$140,EXACT('Currently Exported'!$A$3:$A$140,$A404)), """")"),"")</f>
        <v/>
      </c>
      <c r="C404" s="1" t="str">
        <f ca="1">IFERROR(__xludf.DUMMYFUNCTION("IFERROR(FILTER('Currently Exported'!C$3:C$140,EXACT('Currently Exported'!$A$3:$A$140,$A404)), """")"),"")</f>
        <v/>
      </c>
      <c r="D404" s="1">
        <f ca="1">IFERROR(__xludf.DUMMYFUNCTION("IFERROR(FILTER('Currently Exported'!D$3:D$140,EXACT('Currently Exported'!$A$3:$A$140,$A404)), """")"),1)</f>
        <v>1</v>
      </c>
      <c r="E404" s="1">
        <f ca="1">IFERROR(__xludf.DUMMYFUNCTION("IFERROR(FILTER('Currently Exported'!E$3:E$140,EXACT('Currently Exported'!$A$3:$A$140,$A404)), """")"),1)</f>
        <v>1</v>
      </c>
      <c r="F404" s="1">
        <f ca="1">IFERROR(__xludf.DUMMYFUNCTION("IFERROR(FILTER('Currently Exported'!F$3:F$140,EXACT('Currently Exported'!$A$3:$A$140,$A404)), """")"),1)</f>
        <v>1</v>
      </c>
      <c r="G404" s="1">
        <f ca="1">IFERROR(__xludf.DUMMYFUNCTION("IFERROR(FILTER('Currently Exported'!G$3:G$140,EXACT('Currently Exported'!$A$3:$A$140,$A404)), """")"),1)</f>
        <v>1</v>
      </c>
      <c r="H404" s="1">
        <f ca="1">IFERROR(__xludf.DUMMYFUNCTION("IFERROR(FILTER('Currently Exported'!H$3:H$140,EXACT('Currently Exported'!$A$3:$A$140,$A404)), """")"),1)</f>
        <v>1</v>
      </c>
      <c r="I404" s="1">
        <f ca="1">IFERROR(__xludf.DUMMYFUNCTION("IFERROR(FILTER('Currently Exported'!I$3:I$140,EXACT('Currently Exported'!$A$3:$A$140,$A404)), """")"),1)</f>
        <v>1</v>
      </c>
      <c r="J404" s="1">
        <f ca="1">IFERROR(__xludf.DUMMYFUNCTION("IFERROR(FILTER('Currently Exported'!J$3:J$140,EXACT('Currently Exported'!$A$3:$A$140,$A404)), """")"),1)</f>
        <v>1</v>
      </c>
      <c r="K404" s="1">
        <f ca="1">IFERROR(__xludf.DUMMYFUNCTION("IFERROR(FILTER('Currently Exported'!K$3:K$140,EXACT('Currently Exported'!$A$3:$A$140,$A404)), """")"),1)</f>
        <v>1</v>
      </c>
      <c r="L404" s="1">
        <f ca="1">IFERROR(__xludf.DUMMYFUNCTION("IFERROR(FILTER('Currently Exported'!L$3:L$140,EXACT('Currently Exported'!$A$3:$A$140,$A404)), """")"),1)</f>
        <v>1</v>
      </c>
      <c r="M404" s="1">
        <f ca="1">IFERROR(__xludf.DUMMYFUNCTION("IFERROR(FILTER('Currently Exported'!M$3:M$140,EXACT('Currently Exported'!$A$3:$A$140,$A404)), """")"),1)</f>
        <v>1</v>
      </c>
      <c r="N404" s="1">
        <f ca="1">IFERROR(__xludf.DUMMYFUNCTION("IFERROR(FILTER('Currently Exported'!N$3:N$140,EXACT('Currently Exported'!$A$3:$A$140,$A404)), """")"),1)</f>
        <v>1</v>
      </c>
      <c r="O404" s="1">
        <f ca="1">IFERROR(__xludf.DUMMYFUNCTION("IFERROR(FILTER('Currently Exported'!O$3:O$140,EXACT('Currently Exported'!$A$3:$A$140,$A404)), """")"),1)</f>
        <v>1</v>
      </c>
      <c r="P404" s="1" t="str">
        <f ca="1">IFERROR(__xludf.DUMMYFUNCTION("IFERROR(FILTER('Currently Exported'!P$3:P$140,EXACT('Currently Exported'!$A$3:$A$140,$A404)), """")"),"")</f>
        <v/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IFERROR(__xludf.DUMMYFUNCTION("IFERROR(FILTER('Currently Exported'!B$3:B$140,EXACT('Currently Exported'!$A$3:$A$140,$A405)), """")"),"")</f>
        <v/>
      </c>
      <c r="C405" s="1" t="str">
        <f ca="1">IFERROR(__xludf.DUMMYFUNCTION("IFERROR(FILTER('Currently Exported'!C$3:C$140,EXACT('Currently Exported'!$A$3:$A$140,$A405)), """")"),"")</f>
        <v/>
      </c>
      <c r="D405" s="1">
        <f ca="1">IFERROR(__xludf.DUMMYFUNCTION("IFERROR(FILTER('Currently Exported'!D$3:D$140,EXACT('Currently Exported'!$A$3:$A$140,$A405)), """")"),1)</f>
        <v>1</v>
      </c>
      <c r="E405" s="1">
        <f ca="1">IFERROR(__xludf.DUMMYFUNCTION("IFERROR(FILTER('Currently Exported'!E$3:E$140,EXACT('Currently Exported'!$A$3:$A$140,$A405)), """")"),1)</f>
        <v>1</v>
      </c>
      <c r="F405" s="1">
        <f ca="1">IFERROR(__xludf.DUMMYFUNCTION("IFERROR(FILTER('Currently Exported'!F$3:F$140,EXACT('Currently Exported'!$A$3:$A$140,$A405)), """")"),1)</f>
        <v>1</v>
      </c>
      <c r="G405" s="1">
        <f ca="1">IFERROR(__xludf.DUMMYFUNCTION("IFERROR(FILTER('Currently Exported'!G$3:G$140,EXACT('Currently Exported'!$A$3:$A$140,$A405)), """")"),1)</f>
        <v>1</v>
      </c>
      <c r="H405" s="1">
        <f ca="1">IFERROR(__xludf.DUMMYFUNCTION("IFERROR(FILTER('Currently Exported'!H$3:H$140,EXACT('Currently Exported'!$A$3:$A$140,$A405)), """")"),1)</f>
        <v>1</v>
      </c>
      <c r="I405" s="1">
        <f ca="1">IFERROR(__xludf.DUMMYFUNCTION("IFERROR(FILTER('Currently Exported'!I$3:I$140,EXACT('Currently Exported'!$A$3:$A$140,$A405)), """")"),1)</f>
        <v>1</v>
      </c>
      <c r="J405" s="1">
        <f ca="1">IFERROR(__xludf.DUMMYFUNCTION("IFERROR(FILTER('Currently Exported'!J$3:J$140,EXACT('Currently Exported'!$A$3:$A$140,$A405)), """")"),1)</f>
        <v>1</v>
      </c>
      <c r="K405" s="1">
        <f ca="1">IFERROR(__xludf.DUMMYFUNCTION("IFERROR(FILTER('Currently Exported'!K$3:K$140,EXACT('Currently Exported'!$A$3:$A$140,$A405)), """")"),1)</f>
        <v>1</v>
      </c>
      <c r="L405" s="1">
        <f ca="1">IFERROR(__xludf.DUMMYFUNCTION("IFERROR(FILTER('Currently Exported'!L$3:L$140,EXACT('Currently Exported'!$A$3:$A$140,$A405)), """")"),1)</f>
        <v>1</v>
      </c>
      <c r="M405" s="1">
        <f ca="1">IFERROR(__xludf.DUMMYFUNCTION("IFERROR(FILTER('Currently Exported'!M$3:M$140,EXACT('Currently Exported'!$A$3:$A$140,$A405)), """")"),1)</f>
        <v>1</v>
      </c>
      <c r="N405" s="1">
        <f ca="1">IFERROR(__xludf.DUMMYFUNCTION("IFERROR(FILTER('Currently Exported'!N$3:N$140,EXACT('Currently Exported'!$A$3:$A$140,$A405)), """")"),1)</f>
        <v>1</v>
      </c>
      <c r="O405" s="1">
        <f ca="1">IFERROR(__xludf.DUMMYFUNCTION("IFERROR(FILTER('Currently Exported'!O$3:O$140,EXACT('Currently Exported'!$A$3:$A$140,$A405)), """")"),1)</f>
        <v>1</v>
      </c>
      <c r="P405" s="1" t="str">
        <f ca="1">IFERROR(__xludf.DUMMYFUNCTION("IFERROR(FILTER('Currently Exported'!P$3:P$140,EXACT('Currently Exported'!$A$3:$A$140,$A405)), """")"),"")</f>
        <v/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IFERROR(__xludf.DUMMYFUNCTION("IFERROR(FILTER('Currently Exported'!B$3:B$140,EXACT('Currently Exported'!$A$3:$A$140,$A406)), """")"),"")</f>
        <v/>
      </c>
      <c r="C406" s="1" t="str">
        <f ca="1">IFERROR(__xludf.DUMMYFUNCTION("IFERROR(FILTER('Currently Exported'!C$3:C$140,EXACT('Currently Exported'!$A$3:$A$140,$A406)), """")"),"")</f>
        <v/>
      </c>
      <c r="D406" s="1" t="str">
        <f ca="1">IFERROR(__xludf.DUMMYFUNCTION("IFERROR(FILTER('Currently Exported'!D$3:D$140,EXACT('Currently Exported'!$A$3:$A$140,$A406)), """")"),"")</f>
        <v/>
      </c>
      <c r="E406" s="1" t="str">
        <f ca="1">IFERROR(__xludf.DUMMYFUNCTION("IFERROR(FILTER('Currently Exported'!E$3:E$140,EXACT('Currently Exported'!$A$3:$A$140,$A406)), """")"),"")</f>
        <v/>
      </c>
      <c r="F406" s="1" t="str">
        <f ca="1">IFERROR(__xludf.DUMMYFUNCTION("IFERROR(FILTER('Currently Exported'!F$3:F$140,EXACT('Currently Exported'!$A$3:$A$140,$A406)), """")"),"")</f>
        <v/>
      </c>
      <c r="G406" s="1" t="str">
        <f ca="1">IFERROR(__xludf.DUMMYFUNCTION("IFERROR(FILTER('Currently Exported'!G$3:G$140,EXACT('Currently Exported'!$A$3:$A$140,$A406)), """")"),"")</f>
        <v/>
      </c>
      <c r="H406" s="1" t="str">
        <f ca="1">IFERROR(__xludf.DUMMYFUNCTION("IFERROR(FILTER('Currently Exported'!H$3:H$140,EXACT('Currently Exported'!$A$3:$A$140,$A406)), """")"),"")</f>
        <v/>
      </c>
      <c r="I406" s="1" t="str">
        <f ca="1">IFERROR(__xludf.DUMMYFUNCTION("IFERROR(FILTER('Currently Exported'!I$3:I$140,EXACT('Currently Exported'!$A$3:$A$140,$A406)), """")"),"")</f>
        <v/>
      </c>
      <c r="J406" s="1" t="str">
        <f ca="1">IFERROR(__xludf.DUMMYFUNCTION("IFERROR(FILTER('Currently Exported'!J$3:J$140,EXACT('Currently Exported'!$A$3:$A$140,$A406)), """")"),"")</f>
        <v/>
      </c>
      <c r="K406" s="1" t="str">
        <f ca="1">IFERROR(__xludf.DUMMYFUNCTION("IFERROR(FILTER('Currently Exported'!K$3:K$140,EXACT('Currently Exported'!$A$3:$A$140,$A406)), """")"),"")</f>
        <v/>
      </c>
      <c r="L406" s="1" t="str">
        <f ca="1">IFERROR(__xludf.DUMMYFUNCTION("IFERROR(FILTER('Currently Exported'!L$3:L$140,EXACT('Currently Exported'!$A$3:$A$140,$A406)), """")"),"")</f>
        <v/>
      </c>
      <c r="M406" s="1" t="str">
        <f ca="1">IFERROR(__xludf.DUMMYFUNCTION("IFERROR(FILTER('Currently Exported'!M$3:M$140,EXACT('Currently Exported'!$A$3:$A$140,$A406)), """")"),"")</f>
        <v/>
      </c>
      <c r="N406" s="1" t="str">
        <f ca="1">IFERROR(__xludf.DUMMYFUNCTION("IFERROR(FILTER('Currently Exported'!N$3:N$140,EXACT('Currently Exported'!$A$3:$A$140,$A406)), """")"),"")</f>
        <v/>
      </c>
      <c r="O406" s="1" t="str">
        <f ca="1">IFERROR(__xludf.DUMMYFUNCTION("IFERROR(FILTER('Currently Exported'!O$3:O$140,EXACT('Currently Exported'!$A$3:$A$140,$A406)), """")"),"")</f>
        <v/>
      </c>
      <c r="P406" s="1" t="str">
        <f ca="1">IFERROR(__xludf.DUMMYFUNCTION("IFERROR(FILTER('Currently Exported'!P$3:P$140,EXACT('Currently Exported'!$A$3:$A$140,$A406)), """")"),"")</f>
        <v/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IFERROR(__xludf.DUMMYFUNCTION("IFERROR(FILTER('Currently Exported'!B$3:B$140,EXACT('Currently Exported'!$A$3:$A$140,$A407)), """")"),"")</f>
        <v/>
      </c>
      <c r="C407" s="1" t="str">
        <f ca="1">IFERROR(__xludf.DUMMYFUNCTION("IFERROR(FILTER('Currently Exported'!C$3:C$140,EXACT('Currently Exported'!$A$3:$A$140,$A407)), """")"),"")</f>
        <v/>
      </c>
      <c r="D407" s="1">
        <f ca="1">IFERROR(__xludf.DUMMYFUNCTION("IFERROR(FILTER('Currently Exported'!D$3:D$140,EXACT('Currently Exported'!$A$3:$A$140,$A407)), """")"),1)</f>
        <v>1</v>
      </c>
      <c r="E407" s="1">
        <f ca="1">IFERROR(__xludf.DUMMYFUNCTION("IFERROR(FILTER('Currently Exported'!E$3:E$140,EXACT('Currently Exported'!$A$3:$A$140,$A407)), """")"),1)</f>
        <v>1</v>
      </c>
      <c r="F407" s="1">
        <f ca="1">IFERROR(__xludf.DUMMYFUNCTION("IFERROR(FILTER('Currently Exported'!F$3:F$140,EXACT('Currently Exported'!$A$3:$A$140,$A407)), """")"),1)</f>
        <v>1</v>
      </c>
      <c r="G407" s="1">
        <f ca="1">IFERROR(__xludf.DUMMYFUNCTION("IFERROR(FILTER('Currently Exported'!G$3:G$140,EXACT('Currently Exported'!$A$3:$A$140,$A407)), """")"),1)</f>
        <v>1</v>
      </c>
      <c r="H407" s="1">
        <f ca="1">IFERROR(__xludf.DUMMYFUNCTION("IFERROR(FILTER('Currently Exported'!H$3:H$140,EXACT('Currently Exported'!$A$3:$A$140,$A407)), """")"),1)</f>
        <v>1</v>
      </c>
      <c r="I407" s="1">
        <f ca="1">IFERROR(__xludf.DUMMYFUNCTION("IFERROR(FILTER('Currently Exported'!I$3:I$140,EXACT('Currently Exported'!$A$3:$A$140,$A407)), """")"),1)</f>
        <v>1</v>
      </c>
      <c r="J407" s="1">
        <f ca="1">IFERROR(__xludf.DUMMYFUNCTION("IFERROR(FILTER('Currently Exported'!J$3:J$140,EXACT('Currently Exported'!$A$3:$A$140,$A407)), """")"),1)</f>
        <v>1</v>
      </c>
      <c r="K407" s="1">
        <f ca="1">IFERROR(__xludf.DUMMYFUNCTION("IFERROR(FILTER('Currently Exported'!K$3:K$140,EXACT('Currently Exported'!$A$3:$A$140,$A407)), """")"),1)</f>
        <v>1</v>
      </c>
      <c r="L407" s="1">
        <f ca="1">IFERROR(__xludf.DUMMYFUNCTION("IFERROR(FILTER('Currently Exported'!L$3:L$140,EXACT('Currently Exported'!$A$3:$A$140,$A407)), """")"),1)</f>
        <v>1</v>
      </c>
      <c r="M407" s="1">
        <f ca="1">IFERROR(__xludf.DUMMYFUNCTION("IFERROR(FILTER('Currently Exported'!M$3:M$140,EXACT('Currently Exported'!$A$3:$A$140,$A407)), """")"),1)</f>
        <v>1</v>
      </c>
      <c r="N407" s="1">
        <f ca="1">IFERROR(__xludf.DUMMYFUNCTION("IFERROR(FILTER('Currently Exported'!N$3:N$140,EXACT('Currently Exported'!$A$3:$A$140,$A407)), """")"),1)</f>
        <v>1</v>
      </c>
      <c r="O407" s="1">
        <f ca="1">IFERROR(__xludf.DUMMYFUNCTION("IFERROR(FILTER('Currently Exported'!O$3:O$140,EXACT('Currently Exported'!$A$3:$A$140,$A407)), """")"),1)</f>
        <v>1</v>
      </c>
      <c r="P407" s="1" t="str">
        <f ca="1">IFERROR(__xludf.DUMMYFUNCTION("IFERROR(FILTER('Currently Exported'!P$3:P$140,EXACT('Currently Exported'!$A$3:$A$140,$A407)), """")"),"")</f>
        <v/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IFERROR(__xludf.DUMMYFUNCTION("IFERROR(FILTER('Currently Exported'!B$3:B$140,EXACT('Currently Exported'!$A$3:$A$140,$A408)), """")"),"")</f>
        <v/>
      </c>
      <c r="C408" s="1" t="str">
        <f ca="1">IFERROR(__xludf.DUMMYFUNCTION("IFERROR(FILTER('Currently Exported'!C$3:C$140,EXACT('Currently Exported'!$A$3:$A$140,$A408)), """")"),"")</f>
        <v/>
      </c>
      <c r="D408" s="1" t="str">
        <f ca="1">IFERROR(__xludf.DUMMYFUNCTION("IFERROR(FILTER('Currently Exported'!D$3:D$140,EXACT('Currently Exported'!$A$3:$A$140,$A408)), """")"),"")</f>
        <v/>
      </c>
      <c r="E408" s="1" t="str">
        <f ca="1">IFERROR(__xludf.DUMMYFUNCTION("IFERROR(FILTER('Currently Exported'!E$3:E$140,EXACT('Currently Exported'!$A$3:$A$140,$A408)), """")"),"")</f>
        <v/>
      </c>
      <c r="F408" s="1" t="str">
        <f ca="1">IFERROR(__xludf.DUMMYFUNCTION("IFERROR(FILTER('Currently Exported'!F$3:F$140,EXACT('Currently Exported'!$A$3:$A$140,$A408)), """")"),"")</f>
        <v/>
      </c>
      <c r="G408" s="1" t="str">
        <f ca="1">IFERROR(__xludf.DUMMYFUNCTION("IFERROR(FILTER('Currently Exported'!G$3:G$140,EXACT('Currently Exported'!$A$3:$A$140,$A408)), """")"),"")</f>
        <v/>
      </c>
      <c r="H408" s="1" t="str">
        <f ca="1">IFERROR(__xludf.DUMMYFUNCTION("IFERROR(FILTER('Currently Exported'!H$3:H$140,EXACT('Currently Exported'!$A$3:$A$140,$A408)), """")"),"")</f>
        <v/>
      </c>
      <c r="I408" s="1" t="str">
        <f ca="1">IFERROR(__xludf.DUMMYFUNCTION("IFERROR(FILTER('Currently Exported'!I$3:I$140,EXACT('Currently Exported'!$A$3:$A$140,$A408)), """")"),"")</f>
        <v/>
      </c>
      <c r="J408" s="1" t="str">
        <f ca="1">IFERROR(__xludf.DUMMYFUNCTION("IFERROR(FILTER('Currently Exported'!J$3:J$140,EXACT('Currently Exported'!$A$3:$A$140,$A408)), """")"),"")</f>
        <v/>
      </c>
      <c r="K408" s="1" t="str">
        <f ca="1">IFERROR(__xludf.DUMMYFUNCTION("IFERROR(FILTER('Currently Exported'!K$3:K$140,EXACT('Currently Exported'!$A$3:$A$140,$A408)), """")"),"")</f>
        <v/>
      </c>
      <c r="L408" s="1" t="str">
        <f ca="1">IFERROR(__xludf.DUMMYFUNCTION("IFERROR(FILTER('Currently Exported'!L$3:L$140,EXACT('Currently Exported'!$A$3:$A$140,$A408)), """")"),"")</f>
        <v/>
      </c>
      <c r="M408" s="1" t="str">
        <f ca="1">IFERROR(__xludf.DUMMYFUNCTION("IFERROR(FILTER('Currently Exported'!M$3:M$140,EXACT('Currently Exported'!$A$3:$A$140,$A408)), """")"),"")</f>
        <v/>
      </c>
      <c r="N408" s="1" t="str">
        <f ca="1">IFERROR(__xludf.DUMMYFUNCTION("IFERROR(FILTER('Currently Exported'!N$3:N$140,EXACT('Currently Exported'!$A$3:$A$140,$A408)), """")"),"")</f>
        <v/>
      </c>
      <c r="O408" s="1" t="str">
        <f ca="1">IFERROR(__xludf.DUMMYFUNCTION("IFERROR(FILTER('Currently Exported'!O$3:O$140,EXACT('Currently Exported'!$A$3:$A$140,$A408)), """")"),"")</f>
        <v/>
      </c>
      <c r="P408" s="1" t="str">
        <f ca="1">IFERROR(__xludf.DUMMYFUNCTION("IFERROR(FILTER('Currently Exported'!P$3:P$140,EXACT('Currently Exported'!$A$3:$A$140,$A408)), """")"),"")</f>
        <v/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IFERROR(__xludf.DUMMYFUNCTION("IFERROR(FILTER('Currently Exported'!B$3:B$140,EXACT('Currently Exported'!$A$3:$A$140,$A409)), """")"),"")</f>
        <v/>
      </c>
      <c r="C409" s="1" t="str">
        <f ca="1">IFERROR(__xludf.DUMMYFUNCTION("IFERROR(FILTER('Currently Exported'!C$3:C$140,EXACT('Currently Exported'!$A$3:$A$140,$A409)), """")"),"")</f>
        <v/>
      </c>
      <c r="D409" s="1" t="str">
        <f ca="1">IFERROR(__xludf.DUMMYFUNCTION("IFERROR(FILTER('Currently Exported'!D$3:D$140,EXACT('Currently Exported'!$A$3:$A$140,$A409)), """")"),"")</f>
        <v/>
      </c>
      <c r="E409" s="1" t="str">
        <f ca="1">IFERROR(__xludf.DUMMYFUNCTION("IFERROR(FILTER('Currently Exported'!E$3:E$140,EXACT('Currently Exported'!$A$3:$A$140,$A409)), """")"),"")</f>
        <v/>
      </c>
      <c r="F409" s="1" t="str">
        <f ca="1">IFERROR(__xludf.DUMMYFUNCTION("IFERROR(FILTER('Currently Exported'!F$3:F$140,EXACT('Currently Exported'!$A$3:$A$140,$A409)), """")"),"")</f>
        <v/>
      </c>
      <c r="G409" s="1" t="str">
        <f ca="1">IFERROR(__xludf.DUMMYFUNCTION("IFERROR(FILTER('Currently Exported'!G$3:G$140,EXACT('Currently Exported'!$A$3:$A$140,$A409)), """")"),"")</f>
        <v/>
      </c>
      <c r="H409" s="1" t="str">
        <f ca="1">IFERROR(__xludf.DUMMYFUNCTION("IFERROR(FILTER('Currently Exported'!H$3:H$140,EXACT('Currently Exported'!$A$3:$A$140,$A409)), """")"),"")</f>
        <v/>
      </c>
      <c r="I409" s="1" t="str">
        <f ca="1">IFERROR(__xludf.DUMMYFUNCTION("IFERROR(FILTER('Currently Exported'!I$3:I$140,EXACT('Currently Exported'!$A$3:$A$140,$A409)), """")"),"")</f>
        <v/>
      </c>
      <c r="J409" s="1" t="str">
        <f ca="1">IFERROR(__xludf.DUMMYFUNCTION("IFERROR(FILTER('Currently Exported'!J$3:J$140,EXACT('Currently Exported'!$A$3:$A$140,$A409)), """")"),"")</f>
        <v/>
      </c>
      <c r="K409" s="1" t="str">
        <f ca="1">IFERROR(__xludf.DUMMYFUNCTION("IFERROR(FILTER('Currently Exported'!K$3:K$140,EXACT('Currently Exported'!$A$3:$A$140,$A409)), """")"),"")</f>
        <v/>
      </c>
      <c r="L409" s="1" t="str">
        <f ca="1">IFERROR(__xludf.DUMMYFUNCTION("IFERROR(FILTER('Currently Exported'!L$3:L$140,EXACT('Currently Exported'!$A$3:$A$140,$A409)), """")"),"")</f>
        <v/>
      </c>
      <c r="M409" s="1" t="str">
        <f ca="1">IFERROR(__xludf.DUMMYFUNCTION("IFERROR(FILTER('Currently Exported'!M$3:M$140,EXACT('Currently Exported'!$A$3:$A$140,$A409)), """")"),"")</f>
        <v/>
      </c>
      <c r="N409" s="1" t="str">
        <f ca="1">IFERROR(__xludf.DUMMYFUNCTION("IFERROR(FILTER('Currently Exported'!N$3:N$140,EXACT('Currently Exported'!$A$3:$A$140,$A409)), """")"),"")</f>
        <v/>
      </c>
      <c r="O409" s="1" t="str">
        <f ca="1">IFERROR(__xludf.DUMMYFUNCTION("IFERROR(FILTER('Currently Exported'!O$3:O$140,EXACT('Currently Exported'!$A$3:$A$140,$A409)), """")"),"")</f>
        <v/>
      </c>
      <c r="P409" s="1" t="str">
        <f ca="1">IFERROR(__xludf.DUMMYFUNCTION("IFERROR(FILTER('Currently Exported'!P$3:P$140,EXACT('Currently Exported'!$A$3:$A$140,$A409)), """")"),"")</f>
        <v/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IFERROR(__xludf.DUMMYFUNCTION("IFERROR(FILTER('Currently Exported'!B$3:B$140,EXACT('Currently Exported'!$A$3:$A$140,$A410)), """")"),"")</f>
        <v/>
      </c>
      <c r="C410" s="1" t="str">
        <f ca="1">IFERROR(__xludf.DUMMYFUNCTION("IFERROR(FILTER('Currently Exported'!C$3:C$140,EXACT('Currently Exported'!$A$3:$A$140,$A410)), """")"),"")</f>
        <v/>
      </c>
      <c r="D410" s="1" t="str">
        <f ca="1">IFERROR(__xludf.DUMMYFUNCTION("IFERROR(FILTER('Currently Exported'!D$3:D$140,EXACT('Currently Exported'!$A$3:$A$140,$A410)), """")"),"")</f>
        <v/>
      </c>
      <c r="E410" s="1" t="str">
        <f ca="1">IFERROR(__xludf.DUMMYFUNCTION("IFERROR(FILTER('Currently Exported'!E$3:E$140,EXACT('Currently Exported'!$A$3:$A$140,$A410)), """")"),"")</f>
        <v/>
      </c>
      <c r="F410" s="1" t="str">
        <f ca="1">IFERROR(__xludf.DUMMYFUNCTION("IFERROR(FILTER('Currently Exported'!F$3:F$140,EXACT('Currently Exported'!$A$3:$A$140,$A410)), """")"),"")</f>
        <v/>
      </c>
      <c r="G410" s="1" t="str">
        <f ca="1">IFERROR(__xludf.DUMMYFUNCTION("IFERROR(FILTER('Currently Exported'!G$3:G$140,EXACT('Currently Exported'!$A$3:$A$140,$A410)), """")"),"")</f>
        <v/>
      </c>
      <c r="H410" s="1" t="str">
        <f ca="1">IFERROR(__xludf.DUMMYFUNCTION("IFERROR(FILTER('Currently Exported'!H$3:H$140,EXACT('Currently Exported'!$A$3:$A$140,$A410)), """")"),"")</f>
        <v/>
      </c>
      <c r="I410" s="1" t="str">
        <f ca="1">IFERROR(__xludf.DUMMYFUNCTION("IFERROR(FILTER('Currently Exported'!I$3:I$140,EXACT('Currently Exported'!$A$3:$A$140,$A410)), """")"),"")</f>
        <v/>
      </c>
      <c r="J410" s="1" t="str">
        <f ca="1">IFERROR(__xludf.DUMMYFUNCTION("IFERROR(FILTER('Currently Exported'!J$3:J$140,EXACT('Currently Exported'!$A$3:$A$140,$A410)), """")"),"")</f>
        <v/>
      </c>
      <c r="K410" s="1" t="str">
        <f ca="1">IFERROR(__xludf.DUMMYFUNCTION("IFERROR(FILTER('Currently Exported'!K$3:K$140,EXACT('Currently Exported'!$A$3:$A$140,$A410)), """")"),"")</f>
        <v/>
      </c>
      <c r="L410" s="1" t="str">
        <f ca="1">IFERROR(__xludf.DUMMYFUNCTION("IFERROR(FILTER('Currently Exported'!L$3:L$140,EXACT('Currently Exported'!$A$3:$A$140,$A410)), """")"),"")</f>
        <v/>
      </c>
      <c r="M410" s="1" t="str">
        <f ca="1">IFERROR(__xludf.DUMMYFUNCTION("IFERROR(FILTER('Currently Exported'!M$3:M$140,EXACT('Currently Exported'!$A$3:$A$140,$A410)), """")"),"")</f>
        <v/>
      </c>
      <c r="N410" s="1" t="str">
        <f ca="1">IFERROR(__xludf.DUMMYFUNCTION("IFERROR(FILTER('Currently Exported'!N$3:N$140,EXACT('Currently Exported'!$A$3:$A$140,$A410)), """")"),"")</f>
        <v/>
      </c>
      <c r="O410" s="1" t="str">
        <f ca="1">IFERROR(__xludf.DUMMYFUNCTION("IFERROR(FILTER('Currently Exported'!O$3:O$140,EXACT('Currently Exported'!$A$3:$A$140,$A410)), """")"),"")</f>
        <v/>
      </c>
      <c r="P410" s="1" t="str">
        <f ca="1">IFERROR(__xludf.DUMMYFUNCTION("IFERROR(FILTER('Currently Exported'!P$3:P$140,EXACT('Currently Exported'!$A$3:$A$140,$A410)), """")"),"")</f>
        <v/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IFERROR(__xludf.DUMMYFUNCTION("IFERROR(FILTER('Currently Exported'!B$3:B$140,EXACT('Currently Exported'!$A$3:$A$140,$A411)), """")"),"")</f>
        <v/>
      </c>
      <c r="C411" s="1" t="str">
        <f ca="1">IFERROR(__xludf.DUMMYFUNCTION("IFERROR(FILTER('Currently Exported'!C$3:C$140,EXACT('Currently Exported'!$A$3:$A$140,$A411)), """")"),"")</f>
        <v/>
      </c>
      <c r="D411" s="1" t="str">
        <f ca="1">IFERROR(__xludf.DUMMYFUNCTION("IFERROR(FILTER('Currently Exported'!D$3:D$140,EXACT('Currently Exported'!$A$3:$A$140,$A411)), """")"),"")</f>
        <v/>
      </c>
      <c r="E411" s="1" t="str">
        <f ca="1">IFERROR(__xludf.DUMMYFUNCTION("IFERROR(FILTER('Currently Exported'!E$3:E$140,EXACT('Currently Exported'!$A$3:$A$140,$A411)), """")"),"")</f>
        <v/>
      </c>
      <c r="F411" s="1" t="str">
        <f ca="1">IFERROR(__xludf.DUMMYFUNCTION("IFERROR(FILTER('Currently Exported'!F$3:F$140,EXACT('Currently Exported'!$A$3:$A$140,$A411)), """")"),"")</f>
        <v/>
      </c>
      <c r="G411" s="1" t="str">
        <f ca="1">IFERROR(__xludf.DUMMYFUNCTION("IFERROR(FILTER('Currently Exported'!G$3:G$140,EXACT('Currently Exported'!$A$3:$A$140,$A411)), """")"),"")</f>
        <v/>
      </c>
      <c r="H411" s="1" t="str">
        <f ca="1">IFERROR(__xludf.DUMMYFUNCTION("IFERROR(FILTER('Currently Exported'!H$3:H$140,EXACT('Currently Exported'!$A$3:$A$140,$A411)), """")"),"")</f>
        <v/>
      </c>
      <c r="I411" s="1" t="str">
        <f ca="1">IFERROR(__xludf.DUMMYFUNCTION("IFERROR(FILTER('Currently Exported'!I$3:I$140,EXACT('Currently Exported'!$A$3:$A$140,$A411)), """")"),"")</f>
        <v/>
      </c>
      <c r="J411" s="1" t="str">
        <f ca="1">IFERROR(__xludf.DUMMYFUNCTION("IFERROR(FILTER('Currently Exported'!J$3:J$140,EXACT('Currently Exported'!$A$3:$A$140,$A411)), """")"),"")</f>
        <v/>
      </c>
      <c r="K411" s="1" t="str">
        <f ca="1">IFERROR(__xludf.DUMMYFUNCTION("IFERROR(FILTER('Currently Exported'!K$3:K$140,EXACT('Currently Exported'!$A$3:$A$140,$A411)), """")"),"")</f>
        <v/>
      </c>
      <c r="L411" s="1" t="str">
        <f ca="1">IFERROR(__xludf.DUMMYFUNCTION("IFERROR(FILTER('Currently Exported'!L$3:L$140,EXACT('Currently Exported'!$A$3:$A$140,$A411)), """")"),"")</f>
        <v/>
      </c>
      <c r="M411" s="1" t="str">
        <f ca="1">IFERROR(__xludf.DUMMYFUNCTION("IFERROR(FILTER('Currently Exported'!M$3:M$140,EXACT('Currently Exported'!$A$3:$A$140,$A411)), """")"),"")</f>
        <v/>
      </c>
      <c r="N411" s="1" t="str">
        <f ca="1">IFERROR(__xludf.DUMMYFUNCTION("IFERROR(FILTER('Currently Exported'!N$3:N$140,EXACT('Currently Exported'!$A$3:$A$140,$A411)), """")"),"")</f>
        <v/>
      </c>
      <c r="O411" s="1" t="str">
        <f ca="1">IFERROR(__xludf.DUMMYFUNCTION("IFERROR(FILTER('Currently Exported'!O$3:O$140,EXACT('Currently Exported'!$A$3:$A$140,$A411)), """")"),"")</f>
        <v/>
      </c>
      <c r="P411" s="1" t="str">
        <f ca="1">IFERROR(__xludf.DUMMYFUNCTION("IFERROR(FILTER('Currently Exported'!P$3:P$140,EXACT('Currently Exported'!$A$3:$A$140,$A411)), """")"),"")</f>
        <v/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IFERROR(__xludf.DUMMYFUNCTION("IFERROR(FILTER('Currently Exported'!B$3:B$140,EXACT('Currently Exported'!$A$3:$A$140,$A412)), """")"),"")</f>
        <v/>
      </c>
      <c r="C412" s="1" t="str">
        <f ca="1">IFERROR(__xludf.DUMMYFUNCTION("IFERROR(FILTER('Currently Exported'!C$3:C$140,EXACT('Currently Exported'!$A$3:$A$140,$A412)), """")"),"")</f>
        <v/>
      </c>
      <c r="D412" s="1" t="str">
        <f ca="1">IFERROR(__xludf.DUMMYFUNCTION("IFERROR(FILTER('Currently Exported'!D$3:D$140,EXACT('Currently Exported'!$A$3:$A$140,$A412)), """")"),"")</f>
        <v/>
      </c>
      <c r="E412" s="1" t="str">
        <f ca="1">IFERROR(__xludf.DUMMYFUNCTION("IFERROR(FILTER('Currently Exported'!E$3:E$140,EXACT('Currently Exported'!$A$3:$A$140,$A412)), """")"),"")</f>
        <v/>
      </c>
      <c r="F412" s="1" t="str">
        <f ca="1">IFERROR(__xludf.DUMMYFUNCTION("IFERROR(FILTER('Currently Exported'!F$3:F$140,EXACT('Currently Exported'!$A$3:$A$140,$A412)), """")"),"")</f>
        <v/>
      </c>
      <c r="G412" s="1" t="str">
        <f ca="1">IFERROR(__xludf.DUMMYFUNCTION("IFERROR(FILTER('Currently Exported'!G$3:G$140,EXACT('Currently Exported'!$A$3:$A$140,$A412)), """")"),"")</f>
        <v/>
      </c>
      <c r="H412" s="1" t="str">
        <f ca="1">IFERROR(__xludf.DUMMYFUNCTION("IFERROR(FILTER('Currently Exported'!H$3:H$140,EXACT('Currently Exported'!$A$3:$A$140,$A412)), """")"),"")</f>
        <v/>
      </c>
      <c r="I412" s="1" t="str">
        <f ca="1">IFERROR(__xludf.DUMMYFUNCTION("IFERROR(FILTER('Currently Exported'!I$3:I$140,EXACT('Currently Exported'!$A$3:$A$140,$A412)), """")"),"")</f>
        <v/>
      </c>
      <c r="J412" s="1" t="str">
        <f ca="1">IFERROR(__xludf.DUMMYFUNCTION("IFERROR(FILTER('Currently Exported'!J$3:J$140,EXACT('Currently Exported'!$A$3:$A$140,$A412)), """")"),"")</f>
        <v/>
      </c>
      <c r="K412" s="1" t="str">
        <f ca="1">IFERROR(__xludf.DUMMYFUNCTION("IFERROR(FILTER('Currently Exported'!K$3:K$140,EXACT('Currently Exported'!$A$3:$A$140,$A412)), """")"),"")</f>
        <v/>
      </c>
      <c r="L412" s="1" t="str">
        <f ca="1">IFERROR(__xludf.DUMMYFUNCTION("IFERROR(FILTER('Currently Exported'!L$3:L$140,EXACT('Currently Exported'!$A$3:$A$140,$A412)), """")"),"")</f>
        <v/>
      </c>
      <c r="M412" s="1" t="str">
        <f ca="1">IFERROR(__xludf.DUMMYFUNCTION("IFERROR(FILTER('Currently Exported'!M$3:M$140,EXACT('Currently Exported'!$A$3:$A$140,$A412)), """")"),"")</f>
        <v/>
      </c>
      <c r="N412" s="1" t="str">
        <f ca="1">IFERROR(__xludf.DUMMYFUNCTION("IFERROR(FILTER('Currently Exported'!N$3:N$140,EXACT('Currently Exported'!$A$3:$A$140,$A412)), """")"),"")</f>
        <v/>
      </c>
      <c r="O412" s="1" t="str">
        <f ca="1">IFERROR(__xludf.DUMMYFUNCTION("IFERROR(FILTER('Currently Exported'!O$3:O$140,EXACT('Currently Exported'!$A$3:$A$140,$A412)), """")"),"")</f>
        <v/>
      </c>
      <c r="P412" s="1" t="str">
        <f ca="1">IFERROR(__xludf.DUMMYFUNCTION("IFERROR(FILTER('Currently Exported'!P$3:P$140,EXACT('Currently Exported'!$A$3:$A$140,$A412)), """")"),"")</f>
        <v/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IFERROR(__xludf.DUMMYFUNCTION("IFERROR(FILTER('Currently Exported'!B$3:B$140,EXACT('Currently Exported'!$A$3:$A$140,$A413)), """")"),"")</f>
        <v/>
      </c>
      <c r="C413" s="1" t="str">
        <f ca="1">IFERROR(__xludf.DUMMYFUNCTION("IFERROR(FILTER('Currently Exported'!C$3:C$140,EXACT('Currently Exported'!$A$3:$A$140,$A413)), """")"),"")</f>
        <v/>
      </c>
      <c r="D413" s="1">
        <f ca="1">IFERROR(__xludf.DUMMYFUNCTION("IFERROR(FILTER('Currently Exported'!D$3:D$140,EXACT('Currently Exported'!$A$3:$A$140,$A413)), """")"),1)</f>
        <v>1</v>
      </c>
      <c r="E413" s="1">
        <f ca="1">IFERROR(__xludf.DUMMYFUNCTION("IFERROR(FILTER('Currently Exported'!E$3:E$140,EXACT('Currently Exported'!$A$3:$A$140,$A413)), """")"),1)</f>
        <v>1</v>
      </c>
      <c r="F413" s="1">
        <f ca="1">IFERROR(__xludf.DUMMYFUNCTION("IFERROR(FILTER('Currently Exported'!F$3:F$140,EXACT('Currently Exported'!$A$3:$A$140,$A413)), """")"),1)</f>
        <v>1</v>
      </c>
      <c r="G413" s="1">
        <f ca="1">IFERROR(__xludf.DUMMYFUNCTION("IFERROR(FILTER('Currently Exported'!G$3:G$140,EXACT('Currently Exported'!$A$3:$A$140,$A413)), """")"),1)</f>
        <v>1</v>
      </c>
      <c r="H413" s="1">
        <f ca="1">IFERROR(__xludf.DUMMYFUNCTION("IFERROR(FILTER('Currently Exported'!H$3:H$140,EXACT('Currently Exported'!$A$3:$A$140,$A413)), """")"),1)</f>
        <v>1</v>
      </c>
      <c r="I413" s="1">
        <f ca="1">IFERROR(__xludf.DUMMYFUNCTION("IFERROR(FILTER('Currently Exported'!I$3:I$140,EXACT('Currently Exported'!$A$3:$A$140,$A413)), """")"),1)</f>
        <v>1</v>
      </c>
      <c r="J413" s="1">
        <f ca="1">IFERROR(__xludf.DUMMYFUNCTION("IFERROR(FILTER('Currently Exported'!J$3:J$140,EXACT('Currently Exported'!$A$3:$A$140,$A413)), """")"),1)</f>
        <v>1</v>
      </c>
      <c r="K413" s="1">
        <f ca="1">IFERROR(__xludf.DUMMYFUNCTION("IFERROR(FILTER('Currently Exported'!K$3:K$140,EXACT('Currently Exported'!$A$3:$A$140,$A413)), """")"),1)</f>
        <v>1</v>
      </c>
      <c r="L413" s="1">
        <f ca="1">IFERROR(__xludf.DUMMYFUNCTION("IFERROR(FILTER('Currently Exported'!L$3:L$140,EXACT('Currently Exported'!$A$3:$A$140,$A413)), """")"),1)</f>
        <v>1</v>
      </c>
      <c r="M413" s="1">
        <f ca="1">IFERROR(__xludf.DUMMYFUNCTION("IFERROR(FILTER('Currently Exported'!M$3:M$140,EXACT('Currently Exported'!$A$3:$A$140,$A413)), """")"),1)</f>
        <v>1</v>
      </c>
      <c r="N413" s="1">
        <f ca="1">IFERROR(__xludf.DUMMYFUNCTION("IFERROR(FILTER('Currently Exported'!N$3:N$140,EXACT('Currently Exported'!$A$3:$A$140,$A413)), """")"),1)</f>
        <v>1</v>
      </c>
      <c r="O413" s="1">
        <f ca="1">IFERROR(__xludf.DUMMYFUNCTION("IFERROR(FILTER('Currently Exported'!O$3:O$140,EXACT('Currently Exported'!$A$3:$A$140,$A413)), """")"),1)</f>
        <v>1</v>
      </c>
      <c r="P413" s="1" t="str">
        <f ca="1">IFERROR(__xludf.DUMMYFUNCTION("IFERROR(FILTER('Currently Exported'!P$3:P$140,EXACT('Currently Exported'!$A$3:$A$140,$A413)), """")"),"")</f>
        <v/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IFERROR(__xludf.DUMMYFUNCTION("IFERROR(FILTER('Currently Exported'!B$3:B$140,EXACT('Currently Exported'!$A$3:$A$140,$A414)), """")"),"")</f>
        <v/>
      </c>
      <c r="C414" s="1" t="str">
        <f ca="1">IFERROR(__xludf.DUMMYFUNCTION("IFERROR(FILTER('Currently Exported'!C$3:C$140,EXACT('Currently Exported'!$A$3:$A$140,$A414)), """")"),"")</f>
        <v/>
      </c>
      <c r="D414" s="1">
        <f ca="1">IFERROR(__xludf.DUMMYFUNCTION("IFERROR(FILTER('Currently Exported'!D$3:D$140,EXACT('Currently Exported'!$A$3:$A$140,$A414)), """")"),1)</f>
        <v>1</v>
      </c>
      <c r="E414" s="1">
        <f ca="1">IFERROR(__xludf.DUMMYFUNCTION("IFERROR(FILTER('Currently Exported'!E$3:E$140,EXACT('Currently Exported'!$A$3:$A$140,$A414)), """")"),1)</f>
        <v>1</v>
      </c>
      <c r="F414" s="1">
        <f ca="1">IFERROR(__xludf.DUMMYFUNCTION("IFERROR(FILTER('Currently Exported'!F$3:F$140,EXACT('Currently Exported'!$A$3:$A$140,$A414)), """")"),1)</f>
        <v>1</v>
      </c>
      <c r="G414" s="1">
        <f ca="1">IFERROR(__xludf.DUMMYFUNCTION("IFERROR(FILTER('Currently Exported'!G$3:G$140,EXACT('Currently Exported'!$A$3:$A$140,$A414)), """")"),1)</f>
        <v>1</v>
      </c>
      <c r="H414" s="1">
        <f ca="1">IFERROR(__xludf.DUMMYFUNCTION("IFERROR(FILTER('Currently Exported'!H$3:H$140,EXACT('Currently Exported'!$A$3:$A$140,$A414)), """")"),1)</f>
        <v>1</v>
      </c>
      <c r="I414" s="1">
        <f ca="1">IFERROR(__xludf.DUMMYFUNCTION("IFERROR(FILTER('Currently Exported'!I$3:I$140,EXACT('Currently Exported'!$A$3:$A$140,$A414)), """")"),1)</f>
        <v>1</v>
      </c>
      <c r="J414" s="1">
        <f ca="1">IFERROR(__xludf.DUMMYFUNCTION("IFERROR(FILTER('Currently Exported'!J$3:J$140,EXACT('Currently Exported'!$A$3:$A$140,$A414)), """")"),1)</f>
        <v>1</v>
      </c>
      <c r="K414" s="1">
        <f ca="1">IFERROR(__xludf.DUMMYFUNCTION("IFERROR(FILTER('Currently Exported'!K$3:K$140,EXACT('Currently Exported'!$A$3:$A$140,$A414)), """")"),1)</f>
        <v>1</v>
      </c>
      <c r="L414" s="1">
        <f ca="1">IFERROR(__xludf.DUMMYFUNCTION("IFERROR(FILTER('Currently Exported'!L$3:L$140,EXACT('Currently Exported'!$A$3:$A$140,$A414)), """")"),1)</f>
        <v>1</v>
      </c>
      <c r="M414" s="1">
        <f ca="1">IFERROR(__xludf.DUMMYFUNCTION("IFERROR(FILTER('Currently Exported'!M$3:M$140,EXACT('Currently Exported'!$A$3:$A$140,$A414)), """")"),1)</f>
        <v>1</v>
      </c>
      <c r="N414" s="1">
        <f ca="1">IFERROR(__xludf.DUMMYFUNCTION("IFERROR(FILTER('Currently Exported'!N$3:N$140,EXACT('Currently Exported'!$A$3:$A$140,$A414)), """")"),1)</f>
        <v>1</v>
      </c>
      <c r="O414" s="1">
        <f ca="1">IFERROR(__xludf.DUMMYFUNCTION("IFERROR(FILTER('Currently Exported'!O$3:O$140,EXACT('Currently Exported'!$A$3:$A$140,$A414)), """")"),1)</f>
        <v>1</v>
      </c>
      <c r="P414" s="1" t="str">
        <f ca="1">IFERROR(__xludf.DUMMYFUNCTION("IFERROR(FILTER('Currently Exported'!P$3:P$140,EXACT('Currently Exported'!$A$3:$A$140,$A414)), """")"),"")</f>
        <v/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IFERROR(__xludf.DUMMYFUNCTION("IFERROR(FILTER('Currently Exported'!B$3:B$140,EXACT('Currently Exported'!$A$3:$A$140,$A415)), """")"),"")</f>
        <v/>
      </c>
      <c r="C415" s="1" t="str">
        <f ca="1">IFERROR(__xludf.DUMMYFUNCTION("IFERROR(FILTER('Currently Exported'!C$3:C$140,EXACT('Currently Exported'!$A$3:$A$140,$A415)), """")"),"")</f>
        <v/>
      </c>
      <c r="D415" s="1" t="str">
        <f ca="1">IFERROR(__xludf.DUMMYFUNCTION("IFERROR(FILTER('Currently Exported'!D$3:D$140,EXACT('Currently Exported'!$A$3:$A$140,$A415)), """")"),"")</f>
        <v/>
      </c>
      <c r="E415" s="1" t="str">
        <f ca="1">IFERROR(__xludf.DUMMYFUNCTION("IFERROR(FILTER('Currently Exported'!E$3:E$140,EXACT('Currently Exported'!$A$3:$A$140,$A415)), """")"),"")</f>
        <v/>
      </c>
      <c r="F415" s="1" t="str">
        <f ca="1">IFERROR(__xludf.DUMMYFUNCTION("IFERROR(FILTER('Currently Exported'!F$3:F$140,EXACT('Currently Exported'!$A$3:$A$140,$A415)), """")"),"")</f>
        <v/>
      </c>
      <c r="G415" s="1" t="str">
        <f ca="1">IFERROR(__xludf.DUMMYFUNCTION("IFERROR(FILTER('Currently Exported'!G$3:G$140,EXACT('Currently Exported'!$A$3:$A$140,$A415)), """")"),"")</f>
        <v/>
      </c>
      <c r="H415" s="1" t="str">
        <f ca="1">IFERROR(__xludf.DUMMYFUNCTION("IFERROR(FILTER('Currently Exported'!H$3:H$140,EXACT('Currently Exported'!$A$3:$A$140,$A415)), """")"),"")</f>
        <v/>
      </c>
      <c r="I415" s="1" t="str">
        <f ca="1">IFERROR(__xludf.DUMMYFUNCTION("IFERROR(FILTER('Currently Exported'!I$3:I$140,EXACT('Currently Exported'!$A$3:$A$140,$A415)), """")"),"")</f>
        <v/>
      </c>
      <c r="J415" s="1" t="str">
        <f ca="1">IFERROR(__xludf.DUMMYFUNCTION("IFERROR(FILTER('Currently Exported'!J$3:J$140,EXACT('Currently Exported'!$A$3:$A$140,$A415)), """")"),"")</f>
        <v/>
      </c>
      <c r="K415" s="1" t="str">
        <f ca="1">IFERROR(__xludf.DUMMYFUNCTION("IFERROR(FILTER('Currently Exported'!K$3:K$140,EXACT('Currently Exported'!$A$3:$A$140,$A415)), """")"),"")</f>
        <v/>
      </c>
      <c r="L415" s="1" t="str">
        <f ca="1">IFERROR(__xludf.DUMMYFUNCTION("IFERROR(FILTER('Currently Exported'!L$3:L$140,EXACT('Currently Exported'!$A$3:$A$140,$A415)), """")"),"")</f>
        <v/>
      </c>
      <c r="M415" s="1" t="str">
        <f ca="1">IFERROR(__xludf.DUMMYFUNCTION("IFERROR(FILTER('Currently Exported'!M$3:M$140,EXACT('Currently Exported'!$A$3:$A$140,$A415)), """")"),"")</f>
        <v/>
      </c>
      <c r="N415" s="1" t="str">
        <f ca="1">IFERROR(__xludf.DUMMYFUNCTION("IFERROR(FILTER('Currently Exported'!N$3:N$140,EXACT('Currently Exported'!$A$3:$A$140,$A415)), """")"),"")</f>
        <v/>
      </c>
      <c r="O415" s="1" t="str">
        <f ca="1">IFERROR(__xludf.DUMMYFUNCTION("IFERROR(FILTER('Currently Exported'!O$3:O$140,EXACT('Currently Exported'!$A$3:$A$140,$A415)), """")"),"")</f>
        <v/>
      </c>
      <c r="P415" s="1" t="str">
        <f ca="1">IFERROR(__xludf.DUMMYFUNCTION("IFERROR(FILTER('Currently Exported'!P$3:P$140,EXACT('Currently Exported'!$A$3:$A$140,$A415)), """")"),"")</f>
        <v/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IFERROR(__xludf.DUMMYFUNCTION("IFERROR(FILTER('Currently Exported'!B$3:B$140,EXACT('Currently Exported'!$A$3:$A$140,$A416)), """")"),"")</f>
        <v/>
      </c>
      <c r="C416" s="1" t="str">
        <f ca="1">IFERROR(__xludf.DUMMYFUNCTION("IFERROR(FILTER('Currently Exported'!C$3:C$140,EXACT('Currently Exported'!$A$3:$A$140,$A416)), """")"),"")</f>
        <v/>
      </c>
      <c r="D416" s="1">
        <f ca="1">IFERROR(__xludf.DUMMYFUNCTION("IFERROR(FILTER('Currently Exported'!D$3:D$140,EXACT('Currently Exported'!$A$3:$A$140,$A416)), """")"),1)</f>
        <v>1</v>
      </c>
      <c r="E416" s="1">
        <f ca="1">IFERROR(__xludf.DUMMYFUNCTION("IFERROR(FILTER('Currently Exported'!E$3:E$140,EXACT('Currently Exported'!$A$3:$A$140,$A416)), """")"),1)</f>
        <v>1</v>
      </c>
      <c r="F416" s="1">
        <f ca="1">IFERROR(__xludf.DUMMYFUNCTION("IFERROR(FILTER('Currently Exported'!F$3:F$140,EXACT('Currently Exported'!$A$3:$A$140,$A416)), """")"),1)</f>
        <v>1</v>
      </c>
      <c r="G416" s="1">
        <f ca="1">IFERROR(__xludf.DUMMYFUNCTION("IFERROR(FILTER('Currently Exported'!G$3:G$140,EXACT('Currently Exported'!$A$3:$A$140,$A416)), """")"),1)</f>
        <v>1</v>
      </c>
      <c r="H416" s="1">
        <f ca="1">IFERROR(__xludf.DUMMYFUNCTION("IFERROR(FILTER('Currently Exported'!H$3:H$140,EXACT('Currently Exported'!$A$3:$A$140,$A416)), """")"),1)</f>
        <v>1</v>
      </c>
      <c r="I416" s="1">
        <f ca="1">IFERROR(__xludf.DUMMYFUNCTION("IFERROR(FILTER('Currently Exported'!I$3:I$140,EXACT('Currently Exported'!$A$3:$A$140,$A416)), """")"),1)</f>
        <v>1</v>
      </c>
      <c r="J416" s="1">
        <f ca="1">IFERROR(__xludf.DUMMYFUNCTION("IFERROR(FILTER('Currently Exported'!J$3:J$140,EXACT('Currently Exported'!$A$3:$A$140,$A416)), """")"),1)</f>
        <v>1</v>
      </c>
      <c r="K416" s="1">
        <f ca="1">IFERROR(__xludf.DUMMYFUNCTION("IFERROR(FILTER('Currently Exported'!K$3:K$140,EXACT('Currently Exported'!$A$3:$A$140,$A416)), """")"),1)</f>
        <v>1</v>
      </c>
      <c r="L416" s="1">
        <f ca="1">IFERROR(__xludf.DUMMYFUNCTION("IFERROR(FILTER('Currently Exported'!L$3:L$140,EXACT('Currently Exported'!$A$3:$A$140,$A416)), """")"),1)</f>
        <v>1</v>
      </c>
      <c r="M416" s="1">
        <f ca="1">IFERROR(__xludf.DUMMYFUNCTION("IFERROR(FILTER('Currently Exported'!M$3:M$140,EXACT('Currently Exported'!$A$3:$A$140,$A416)), """")"),1)</f>
        <v>1</v>
      </c>
      <c r="N416" s="1">
        <f ca="1">IFERROR(__xludf.DUMMYFUNCTION("IFERROR(FILTER('Currently Exported'!N$3:N$140,EXACT('Currently Exported'!$A$3:$A$140,$A416)), """")"),1)</f>
        <v>1</v>
      </c>
      <c r="O416" s="1">
        <f ca="1">IFERROR(__xludf.DUMMYFUNCTION("IFERROR(FILTER('Currently Exported'!O$3:O$140,EXACT('Currently Exported'!$A$3:$A$140,$A416)), """")"),1)</f>
        <v>1</v>
      </c>
      <c r="P416" s="1" t="str">
        <f ca="1">IFERROR(__xludf.DUMMYFUNCTION("IFERROR(FILTER('Currently Exported'!P$3:P$140,EXACT('Currently Exported'!$A$3:$A$140,$A416)), """")"),"")</f>
        <v/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IFERROR(__xludf.DUMMYFUNCTION("IFERROR(FILTER('Currently Exported'!B$3:B$140,EXACT('Currently Exported'!$A$3:$A$140,$A417)), """")"),"")</f>
        <v/>
      </c>
      <c r="C417" s="1" t="str">
        <f ca="1">IFERROR(__xludf.DUMMYFUNCTION("IFERROR(FILTER('Currently Exported'!C$3:C$140,EXACT('Currently Exported'!$A$3:$A$140,$A417)), """")"),"")</f>
        <v/>
      </c>
      <c r="D417" s="1" t="str">
        <f ca="1">IFERROR(__xludf.DUMMYFUNCTION("IFERROR(FILTER('Currently Exported'!D$3:D$140,EXACT('Currently Exported'!$A$3:$A$140,$A417)), """")"),"")</f>
        <v/>
      </c>
      <c r="E417" s="1" t="str">
        <f ca="1">IFERROR(__xludf.DUMMYFUNCTION("IFERROR(FILTER('Currently Exported'!E$3:E$140,EXACT('Currently Exported'!$A$3:$A$140,$A417)), """")"),"")</f>
        <v/>
      </c>
      <c r="F417" s="1" t="str">
        <f ca="1">IFERROR(__xludf.DUMMYFUNCTION("IFERROR(FILTER('Currently Exported'!F$3:F$140,EXACT('Currently Exported'!$A$3:$A$140,$A417)), """")"),"")</f>
        <v/>
      </c>
      <c r="G417" s="1" t="str">
        <f ca="1">IFERROR(__xludf.DUMMYFUNCTION("IFERROR(FILTER('Currently Exported'!G$3:G$140,EXACT('Currently Exported'!$A$3:$A$140,$A417)), """")"),"")</f>
        <v/>
      </c>
      <c r="H417" s="1" t="str">
        <f ca="1">IFERROR(__xludf.DUMMYFUNCTION("IFERROR(FILTER('Currently Exported'!H$3:H$140,EXACT('Currently Exported'!$A$3:$A$140,$A417)), """")"),"")</f>
        <v/>
      </c>
      <c r="I417" s="1" t="str">
        <f ca="1">IFERROR(__xludf.DUMMYFUNCTION("IFERROR(FILTER('Currently Exported'!I$3:I$140,EXACT('Currently Exported'!$A$3:$A$140,$A417)), """")"),"")</f>
        <v/>
      </c>
      <c r="J417" s="1" t="str">
        <f ca="1">IFERROR(__xludf.DUMMYFUNCTION("IFERROR(FILTER('Currently Exported'!J$3:J$140,EXACT('Currently Exported'!$A$3:$A$140,$A417)), """")"),"")</f>
        <v/>
      </c>
      <c r="K417" s="1" t="str">
        <f ca="1">IFERROR(__xludf.DUMMYFUNCTION("IFERROR(FILTER('Currently Exported'!K$3:K$140,EXACT('Currently Exported'!$A$3:$A$140,$A417)), """")"),"")</f>
        <v/>
      </c>
      <c r="L417" s="1" t="str">
        <f ca="1">IFERROR(__xludf.DUMMYFUNCTION("IFERROR(FILTER('Currently Exported'!L$3:L$140,EXACT('Currently Exported'!$A$3:$A$140,$A417)), """")"),"")</f>
        <v/>
      </c>
      <c r="M417" s="1" t="str">
        <f ca="1">IFERROR(__xludf.DUMMYFUNCTION("IFERROR(FILTER('Currently Exported'!M$3:M$140,EXACT('Currently Exported'!$A$3:$A$140,$A417)), """")"),"")</f>
        <v/>
      </c>
      <c r="N417" s="1" t="str">
        <f ca="1">IFERROR(__xludf.DUMMYFUNCTION("IFERROR(FILTER('Currently Exported'!N$3:N$140,EXACT('Currently Exported'!$A$3:$A$140,$A417)), """")"),"")</f>
        <v/>
      </c>
      <c r="O417" s="1" t="str">
        <f ca="1">IFERROR(__xludf.DUMMYFUNCTION("IFERROR(FILTER('Currently Exported'!O$3:O$140,EXACT('Currently Exported'!$A$3:$A$140,$A417)), """")"),"")</f>
        <v/>
      </c>
      <c r="P417" s="1" t="str">
        <f ca="1">IFERROR(__xludf.DUMMYFUNCTION("IFERROR(FILTER('Currently Exported'!P$3:P$140,EXACT('Currently Exported'!$A$3:$A$140,$A417)), """")"),"")</f>
        <v/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IFERROR(__xludf.DUMMYFUNCTION("IFERROR(FILTER('Currently Exported'!B$3:B$140,EXACT('Currently Exported'!$A$3:$A$140,$A418)), """")"),"")</f>
        <v/>
      </c>
      <c r="C418" s="1" t="str">
        <f ca="1">IFERROR(__xludf.DUMMYFUNCTION("IFERROR(FILTER('Currently Exported'!C$3:C$140,EXACT('Currently Exported'!$A$3:$A$140,$A418)), """")"),"")</f>
        <v/>
      </c>
      <c r="D418" s="1">
        <f ca="1">IFERROR(__xludf.DUMMYFUNCTION("IFERROR(FILTER('Currently Exported'!D$3:D$140,EXACT('Currently Exported'!$A$3:$A$140,$A418)), """")"),1)</f>
        <v>1</v>
      </c>
      <c r="E418" s="1" t="str">
        <f ca="1">IFERROR(__xludf.DUMMYFUNCTION("IFERROR(FILTER('Currently Exported'!E$3:E$140,EXACT('Currently Exported'!$A$3:$A$140,$A418)), """")"),"")</f>
        <v/>
      </c>
      <c r="F418" s="1" t="str">
        <f ca="1">IFERROR(__xludf.DUMMYFUNCTION("IFERROR(FILTER('Currently Exported'!F$3:F$140,EXACT('Currently Exported'!$A$3:$A$140,$A418)), """")"),"")</f>
        <v/>
      </c>
      <c r="G418" s="1" t="str">
        <f ca="1">IFERROR(__xludf.DUMMYFUNCTION("IFERROR(FILTER('Currently Exported'!G$3:G$140,EXACT('Currently Exported'!$A$3:$A$140,$A418)), """")"),"")</f>
        <v/>
      </c>
      <c r="H418" s="1" t="str">
        <f ca="1">IFERROR(__xludf.DUMMYFUNCTION("IFERROR(FILTER('Currently Exported'!H$3:H$140,EXACT('Currently Exported'!$A$3:$A$140,$A418)), """")"),"")</f>
        <v/>
      </c>
      <c r="I418" s="1" t="str">
        <f ca="1">IFERROR(__xludf.DUMMYFUNCTION("IFERROR(FILTER('Currently Exported'!I$3:I$140,EXACT('Currently Exported'!$A$3:$A$140,$A418)), """")"),"")</f>
        <v/>
      </c>
      <c r="J418" s="1" t="str">
        <f ca="1">IFERROR(__xludf.DUMMYFUNCTION("IFERROR(FILTER('Currently Exported'!J$3:J$140,EXACT('Currently Exported'!$A$3:$A$140,$A418)), """")"),"")</f>
        <v/>
      </c>
      <c r="K418" s="1" t="str">
        <f ca="1">IFERROR(__xludf.DUMMYFUNCTION("IFERROR(FILTER('Currently Exported'!K$3:K$140,EXACT('Currently Exported'!$A$3:$A$140,$A418)), """")"),"")</f>
        <v/>
      </c>
      <c r="L418" s="1" t="str">
        <f ca="1">IFERROR(__xludf.DUMMYFUNCTION("IFERROR(FILTER('Currently Exported'!L$3:L$140,EXACT('Currently Exported'!$A$3:$A$140,$A418)), """")"),"")</f>
        <v/>
      </c>
      <c r="M418" s="1" t="str">
        <f ca="1">IFERROR(__xludf.DUMMYFUNCTION("IFERROR(FILTER('Currently Exported'!M$3:M$140,EXACT('Currently Exported'!$A$3:$A$140,$A418)), """")"),"")</f>
        <v/>
      </c>
      <c r="N418" s="1" t="str">
        <f ca="1">IFERROR(__xludf.DUMMYFUNCTION("IFERROR(FILTER('Currently Exported'!N$3:N$140,EXACT('Currently Exported'!$A$3:$A$140,$A418)), """")"),"")</f>
        <v/>
      </c>
      <c r="O418" s="1" t="str">
        <f ca="1">IFERROR(__xludf.DUMMYFUNCTION("IFERROR(FILTER('Currently Exported'!O$3:O$140,EXACT('Currently Exported'!$A$3:$A$140,$A418)), """")"),"")</f>
        <v/>
      </c>
      <c r="P418" s="1" t="str">
        <f ca="1">IFERROR(__xludf.DUMMYFUNCTION("IFERROR(FILTER('Currently Exported'!P$3:P$140,EXACT('Currently Exported'!$A$3:$A$140,$A418)), """")"),"")</f>
        <v/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IFERROR(__xludf.DUMMYFUNCTION("IFERROR(FILTER('Currently Exported'!B$3:B$140,EXACT('Currently Exported'!$A$3:$A$140,$A419)), """")"),"")</f>
        <v/>
      </c>
      <c r="C419" s="1" t="str">
        <f ca="1">IFERROR(__xludf.DUMMYFUNCTION("IFERROR(FILTER('Currently Exported'!C$3:C$140,EXACT('Currently Exported'!$A$3:$A$140,$A419)), """")"),"")</f>
        <v/>
      </c>
      <c r="D419" s="1">
        <f ca="1">IFERROR(__xludf.DUMMYFUNCTION("IFERROR(FILTER('Currently Exported'!D$3:D$140,EXACT('Currently Exported'!$A$3:$A$140,$A419)), """")"),1)</f>
        <v>1</v>
      </c>
      <c r="E419" s="1">
        <f ca="1">IFERROR(__xludf.DUMMYFUNCTION("IFERROR(FILTER('Currently Exported'!E$3:E$140,EXACT('Currently Exported'!$A$3:$A$140,$A419)), """")"),1)</f>
        <v>1</v>
      </c>
      <c r="F419" s="1">
        <f ca="1">IFERROR(__xludf.DUMMYFUNCTION("IFERROR(FILTER('Currently Exported'!F$3:F$140,EXACT('Currently Exported'!$A$3:$A$140,$A419)), """")"),1)</f>
        <v>1</v>
      </c>
      <c r="G419" s="1">
        <f ca="1">IFERROR(__xludf.DUMMYFUNCTION("IFERROR(FILTER('Currently Exported'!G$3:G$140,EXACT('Currently Exported'!$A$3:$A$140,$A419)), """")"),1)</f>
        <v>1</v>
      </c>
      <c r="H419" s="1">
        <f ca="1">IFERROR(__xludf.DUMMYFUNCTION("IFERROR(FILTER('Currently Exported'!H$3:H$140,EXACT('Currently Exported'!$A$3:$A$140,$A419)), """")"),1)</f>
        <v>1</v>
      </c>
      <c r="I419" s="1">
        <f ca="1">IFERROR(__xludf.DUMMYFUNCTION("IFERROR(FILTER('Currently Exported'!I$3:I$140,EXACT('Currently Exported'!$A$3:$A$140,$A419)), """")"),1)</f>
        <v>1</v>
      </c>
      <c r="J419" s="1">
        <f ca="1">IFERROR(__xludf.DUMMYFUNCTION("IFERROR(FILTER('Currently Exported'!J$3:J$140,EXACT('Currently Exported'!$A$3:$A$140,$A419)), """")"),1)</f>
        <v>1</v>
      </c>
      <c r="K419" s="1">
        <f ca="1">IFERROR(__xludf.DUMMYFUNCTION("IFERROR(FILTER('Currently Exported'!K$3:K$140,EXACT('Currently Exported'!$A$3:$A$140,$A419)), """")"),1)</f>
        <v>1</v>
      </c>
      <c r="L419" s="1">
        <f ca="1">IFERROR(__xludf.DUMMYFUNCTION("IFERROR(FILTER('Currently Exported'!L$3:L$140,EXACT('Currently Exported'!$A$3:$A$140,$A419)), """")"),1)</f>
        <v>1</v>
      </c>
      <c r="M419" s="1">
        <f ca="1">IFERROR(__xludf.DUMMYFUNCTION("IFERROR(FILTER('Currently Exported'!M$3:M$140,EXACT('Currently Exported'!$A$3:$A$140,$A419)), """")"),1)</f>
        <v>1</v>
      </c>
      <c r="N419" s="1">
        <f ca="1">IFERROR(__xludf.DUMMYFUNCTION("IFERROR(FILTER('Currently Exported'!N$3:N$140,EXACT('Currently Exported'!$A$3:$A$140,$A419)), """")"),1)</f>
        <v>1</v>
      </c>
      <c r="O419" s="1">
        <f ca="1">IFERROR(__xludf.DUMMYFUNCTION("IFERROR(FILTER('Currently Exported'!O$3:O$140,EXACT('Currently Exported'!$A$3:$A$140,$A419)), """")"),1)</f>
        <v>1</v>
      </c>
      <c r="P419" s="1">
        <f ca="1">IFERROR(__xludf.DUMMYFUNCTION("IFERROR(FILTER('Currently Exported'!P$3:P$140,EXACT('Currently Exported'!$A$3:$A$140,$A419)), """")"),1)</f>
        <v>1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IFERROR(__xludf.DUMMYFUNCTION("IFERROR(FILTER('Currently Exported'!B$3:B$140,EXACT('Currently Exported'!$A$3:$A$140,$A420)), """")"),"")</f>
        <v/>
      </c>
      <c r="C420" s="1" t="str">
        <f ca="1">IFERROR(__xludf.DUMMYFUNCTION("IFERROR(FILTER('Currently Exported'!C$3:C$140,EXACT('Currently Exported'!$A$3:$A$140,$A420)), """")"),"")</f>
        <v/>
      </c>
      <c r="D420" s="1" t="str">
        <f ca="1">IFERROR(__xludf.DUMMYFUNCTION("IFERROR(FILTER('Currently Exported'!D$3:D$140,EXACT('Currently Exported'!$A$3:$A$140,$A420)), """")"),"")</f>
        <v/>
      </c>
      <c r="E420" s="1" t="str">
        <f ca="1">IFERROR(__xludf.DUMMYFUNCTION("IFERROR(FILTER('Currently Exported'!E$3:E$140,EXACT('Currently Exported'!$A$3:$A$140,$A420)), """")"),"")</f>
        <v/>
      </c>
      <c r="F420" s="1" t="str">
        <f ca="1">IFERROR(__xludf.DUMMYFUNCTION("IFERROR(FILTER('Currently Exported'!F$3:F$140,EXACT('Currently Exported'!$A$3:$A$140,$A420)), """")"),"")</f>
        <v/>
      </c>
      <c r="G420" s="1" t="str">
        <f ca="1">IFERROR(__xludf.DUMMYFUNCTION("IFERROR(FILTER('Currently Exported'!G$3:G$140,EXACT('Currently Exported'!$A$3:$A$140,$A420)), """")"),"")</f>
        <v/>
      </c>
      <c r="H420" s="1" t="str">
        <f ca="1">IFERROR(__xludf.DUMMYFUNCTION("IFERROR(FILTER('Currently Exported'!H$3:H$140,EXACT('Currently Exported'!$A$3:$A$140,$A420)), """")"),"")</f>
        <v/>
      </c>
      <c r="I420" s="1" t="str">
        <f ca="1">IFERROR(__xludf.DUMMYFUNCTION("IFERROR(FILTER('Currently Exported'!I$3:I$140,EXACT('Currently Exported'!$A$3:$A$140,$A420)), """")"),"")</f>
        <v/>
      </c>
      <c r="J420" s="1" t="str">
        <f ca="1">IFERROR(__xludf.DUMMYFUNCTION("IFERROR(FILTER('Currently Exported'!J$3:J$140,EXACT('Currently Exported'!$A$3:$A$140,$A420)), """")"),"")</f>
        <v/>
      </c>
      <c r="K420" s="1" t="str">
        <f ca="1">IFERROR(__xludf.DUMMYFUNCTION("IFERROR(FILTER('Currently Exported'!K$3:K$140,EXACT('Currently Exported'!$A$3:$A$140,$A420)), """")"),"")</f>
        <v/>
      </c>
      <c r="L420" s="1" t="str">
        <f ca="1">IFERROR(__xludf.DUMMYFUNCTION("IFERROR(FILTER('Currently Exported'!L$3:L$140,EXACT('Currently Exported'!$A$3:$A$140,$A420)), """")"),"")</f>
        <v/>
      </c>
      <c r="M420" s="1" t="str">
        <f ca="1">IFERROR(__xludf.DUMMYFUNCTION("IFERROR(FILTER('Currently Exported'!M$3:M$140,EXACT('Currently Exported'!$A$3:$A$140,$A420)), """")"),"")</f>
        <v/>
      </c>
      <c r="N420" s="1" t="str">
        <f ca="1">IFERROR(__xludf.DUMMYFUNCTION("IFERROR(FILTER('Currently Exported'!N$3:N$140,EXACT('Currently Exported'!$A$3:$A$140,$A420)), """")"),"")</f>
        <v/>
      </c>
      <c r="O420" s="1" t="str">
        <f ca="1">IFERROR(__xludf.DUMMYFUNCTION("IFERROR(FILTER('Currently Exported'!O$3:O$140,EXACT('Currently Exported'!$A$3:$A$140,$A420)), """")"),"")</f>
        <v/>
      </c>
      <c r="P420" s="1">
        <f ca="1">IFERROR(__xludf.DUMMYFUNCTION("IFERROR(FILTER('Currently Exported'!P$3:P$140,EXACT('Currently Exported'!$A$3:$A$140,$A420)), """")"),1)</f>
        <v>1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IFERROR(__xludf.DUMMYFUNCTION("IFERROR(FILTER('Currently Exported'!B$3:B$140,EXACT('Currently Exported'!$A$3:$A$140,$A421)), """")"),"")</f>
        <v/>
      </c>
      <c r="C421" s="1" t="str">
        <f ca="1">IFERROR(__xludf.DUMMYFUNCTION("IFERROR(FILTER('Currently Exported'!C$3:C$140,EXACT('Currently Exported'!$A$3:$A$140,$A421)), """")"),"")</f>
        <v/>
      </c>
      <c r="D421" s="1" t="str">
        <f ca="1">IFERROR(__xludf.DUMMYFUNCTION("IFERROR(FILTER('Currently Exported'!D$3:D$140,EXACT('Currently Exported'!$A$3:$A$140,$A421)), """")"),"")</f>
        <v/>
      </c>
      <c r="E421" s="1" t="str">
        <f ca="1">IFERROR(__xludf.DUMMYFUNCTION("IFERROR(FILTER('Currently Exported'!E$3:E$140,EXACT('Currently Exported'!$A$3:$A$140,$A421)), """")"),"")</f>
        <v/>
      </c>
      <c r="F421" s="1" t="str">
        <f ca="1">IFERROR(__xludf.DUMMYFUNCTION("IFERROR(FILTER('Currently Exported'!F$3:F$140,EXACT('Currently Exported'!$A$3:$A$140,$A421)), """")"),"")</f>
        <v/>
      </c>
      <c r="G421" s="1" t="str">
        <f ca="1">IFERROR(__xludf.DUMMYFUNCTION("IFERROR(FILTER('Currently Exported'!G$3:G$140,EXACT('Currently Exported'!$A$3:$A$140,$A421)), """")"),"")</f>
        <v/>
      </c>
      <c r="H421" s="1" t="str">
        <f ca="1">IFERROR(__xludf.DUMMYFUNCTION("IFERROR(FILTER('Currently Exported'!H$3:H$140,EXACT('Currently Exported'!$A$3:$A$140,$A421)), """")"),"")</f>
        <v/>
      </c>
      <c r="I421" s="1" t="str">
        <f ca="1">IFERROR(__xludf.DUMMYFUNCTION("IFERROR(FILTER('Currently Exported'!I$3:I$140,EXACT('Currently Exported'!$A$3:$A$140,$A421)), """")"),"")</f>
        <v/>
      </c>
      <c r="J421" s="1" t="str">
        <f ca="1">IFERROR(__xludf.DUMMYFUNCTION("IFERROR(FILTER('Currently Exported'!J$3:J$140,EXACT('Currently Exported'!$A$3:$A$140,$A421)), """")"),"")</f>
        <v/>
      </c>
      <c r="K421" s="1" t="str">
        <f ca="1">IFERROR(__xludf.DUMMYFUNCTION("IFERROR(FILTER('Currently Exported'!K$3:K$140,EXACT('Currently Exported'!$A$3:$A$140,$A421)), """")"),"")</f>
        <v/>
      </c>
      <c r="L421" s="1" t="str">
        <f ca="1">IFERROR(__xludf.DUMMYFUNCTION("IFERROR(FILTER('Currently Exported'!L$3:L$140,EXACT('Currently Exported'!$A$3:$A$140,$A421)), """")"),"")</f>
        <v/>
      </c>
      <c r="M421" s="1" t="str">
        <f ca="1">IFERROR(__xludf.DUMMYFUNCTION("IFERROR(FILTER('Currently Exported'!M$3:M$140,EXACT('Currently Exported'!$A$3:$A$140,$A421)), """")"),"")</f>
        <v/>
      </c>
      <c r="N421" s="1" t="str">
        <f ca="1">IFERROR(__xludf.DUMMYFUNCTION("IFERROR(FILTER('Currently Exported'!N$3:N$140,EXACT('Currently Exported'!$A$3:$A$140,$A421)), """")"),"")</f>
        <v/>
      </c>
      <c r="O421" s="1" t="str">
        <f ca="1">IFERROR(__xludf.DUMMYFUNCTION("IFERROR(FILTER('Currently Exported'!O$3:O$140,EXACT('Currently Exported'!$A$3:$A$140,$A421)), """")"),"")</f>
        <v/>
      </c>
      <c r="P421" s="1">
        <f ca="1">IFERROR(__xludf.DUMMYFUNCTION("IFERROR(FILTER('Currently Exported'!P$3:P$140,EXACT('Currently Exported'!$A$3:$A$140,$A421)), """")"),1)</f>
        <v>1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IFERROR(__xludf.DUMMYFUNCTION("IFERROR(FILTER('Currently Exported'!B$3:B$140,EXACT('Currently Exported'!$A$3:$A$140,$A422)), """")"),"")</f>
        <v/>
      </c>
      <c r="C422" s="1" t="str">
        <f ca="1">IFERROR(__xludf.DUMMYFUNCTION("IFERROR(FILTER('Currently Exported'!C$3:C$140,EXACT('Currently Exported'!$A$3:$A$140,$A422)), """")"),"")</f>
        <v/>
      </c>
      <c r="D422" s="1" t="str">
        <f ca="1">IFERROR(__xludf.DUMMYFUNCTION("IFERROR(FILTER('Currently Exported'!D$3:D$140,EXACT('Currently Exported'!$A$3:$A$140,$A422)), """")"),"")</f>
        <v/>
      </c>
      <c r="E422" s="1" t="str">
        <f ca="1">IFERROR(__xludf.DUMMYFUNCTION("IFERROR(FILTER('Currently Exported'!E$3:E$140,EXACT('Currently Exported'!$A$3:$A$140,$A422)), """")"),"")</f>
        <v/>
      </c>
      <c r="F422" s="1" t="str">
        <f ca="1">IFERROR(__xludf.DUMMYFUNCTION("IFERROR(FILTER('Currently Exported'!F$3:F$140,EXACT('Currently Exported'!$A$3:$A$140,$A422)), """")"),"")</f>
        <v/>
      </c>
      <c r="G422" s="1" t="str">
        <f ca="1">IFERROR(__xludf.DUMMYFUNCTION("IFERROR(FILTER('Currently Exported'!G$3:G$140,EXACT('Currently Exported'!$A$3:$A$140,$A422)), """")"),"")</f>
        <v/>
      </c>
      <c r="H422" s="1" t="str">
        <f ca="1">IFERROR(__xludf.DUMMYFUNCTION("IFERROR(FILTER('Currently Exported'!H$3:H$140,EXACT('Currently Exported'!$A$3:$A$140,$A422)), """")"),"")</f>
        <v/>
      </c>
      <c r="I422" s="1" t="str">
        <f ca="1">IFERROR(__xludf.DUMMYFUNCTION("IFERROR(FILTER('Currently Exported'!I$3:I$140,EXACT('Currently Exported'!$A$3:$A$140,$A422)), """")"),"")</f>
        <v/>
      </c>
      <c r="J422" s="1" t="str">
        <f ca="1">IFERROR(__xludf.DUMMYFUNCTION("IFERROR(FILTER('Currently Exported'!J$3:J$140,EXACT('Currently Exported'!$A$3:$A$140,$A422)), """")"),"")</f>
        <v/>
      </c>
      <c r="K422" s="1" t="str">
        <f ca="1">IFERROR(__xludf.DUMMYFUNCTION("IFERROR(FILTER('Currently Exported'!K$3:K$140,EXACT('Currently Exported'!$A$3:$A$140,$A422)), """")"),"")</f>
        <v/>
      </c>
      <c r="L422" s="1" t="str">
        <f ca="1">IFERROR(__xludf.DUMMYFUNCTION("IFERROR(FILTER('Currently Exported'!L$3:L$140,EXACT('Currently Exported'!$A$3:$A$140,$A422)), """")"),"")</f>
        <v/>
      </c>
      <c r="M422" s="1" t="str">
        <f ca="1">IFERROR(__xludf.DUMMYFUNCTION("IFERROR(FILTER('Currently Exported'!M$3:M$140,EXACT('Currently Exported'!$A$3:$A$140,$A422)), """")"),"")</f>
        <v/>
      </c>
      <c r="N422" s="1" t="str">
        <f ca="1">IFERROR(__xludf.DUMMYFUNCTION("IFERROR(FILTER('Currently Exported'!N$3:N$140,EXACT('Currently Exported'!$A$3:$A$140,$A422)), """")"),"")</f>
        <v/>
      </c>
      <c r="O422" s="1" t="str">
        <f ca="1">IFERROR(__xludf.DUMMYFUNCTION("IFERROR(FILTER('Currently Exported'!O$3:O$140,EXACT('Currently Exported'!$A$3:$A$140,$A422)), """")"),"")</f>
        <v/>
      </c>
      <c r="P422" s="1">
        <f ca="1">IFERROR(__xludf.DUMMYFUNCTION("IFERROR(FILTER('Currently Exported'!P$3:P$140,EXACT('Currently Exported'!$A$3:$A$140,$A422)), """")"),1)</f>
        <v>1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IFERROR(__xludf.DUMMYFUNCTION("IFERROR(FILTER('Currently Exported'!B$3:B$140,EXACT('Currently Exported'!$A$3:$A$140,$A423)), """")"),"")</f>
        <v/>
      </c>
      <c r="C423" s="1" t="str">
        <f ca="1">IFERROR(__xludf.DUMMYFUNCTION("IFERROR(FILTER('Currently Exported'!C$3:C$140,EXACT('Currently Exported'!$A$3:$A$140,$A423)), """")"),"")</f>
        <v/>
      </c>
      <c r="D423" s="1" t="str">
        <f ca="1">IFERROR(__xludf.DUMMYFUNCTION("IFERROR(FILTER('Currently Exported'!D$3:D$140,EXACT('Currently Exported'!$A$3:$A$140,$A423)), """")"),"")</f>
        <v/>
      </c>
      <c r="E423" s="1" t="str">
        <f ca="1">IFERROR(__xludf.DUMMYFUNCTION("IFERROR(FILTER('Currently Exported'!E$3:E$140,EXACT('Currently Exported'!$A$3:$A$140,$A423)), """")"),"")</f>
        <v/>
      </c>
      <c r="F423" s="1" t="str">
        <f ca="1">IFERROR(__xludf.DUMMYFUNCTION("IFERROR(FILTER('Currently Exported'!F$3:F$140,EXACT('Currently Exported'!$A$3:$A$140,$A423)), """")"),"")</f>
        <v/>
      </c>
      <c r="G423" s="1" t="str">
        <f ca="1">IFERROR(__xludf.DUMMYFUNCTION("IFERROR(FILTER('Currently Exported'!G$3:G$140,EXACT('Currently Exported'!$A$3:$A$140,$A423)), """")"),"")</f>
        <v/>
      </c>
      <c r="H423" s="1" t="str">
        <f ca="1">IFERROR(__xludf.DUMMYFUNCTION("IFERROR(FILTER('Currently Exported'!H$3:H$140,EXACT('Currently Exported'!$A$3:$A$140,$A423)), """")"),"")</f>
        <v/>
      </c>
      <c r="I423" s="1" t="str">
        <f ca="1">IFERROR(__xludf.DUMMYFUNCTION("IFERROR(FILTER('Currently Exported'!I$3:I$140,EXACT('Currently Exported'!$A$3:$A$140,$A423)), """")"),"")</f>
        <v/>
      </c>
      <c r="J423" s="1" t="str">
        <f ca="1">IFERROR(__xludf.DUMMYFUNCTION("IFERROR(FILTER('Currently Exported'!J$3:J$140,EXACT('Currently Exported'!$A$3:$A$140,$A423)), """")"),"")</f>
        <v/>
      </c>
      <c r="K423" s="1" t="str">
        <f ca="1">IFERROR(__xludf.DUMMYFUNCTION("IFERROR(FILTER('Currently Exported'!K$3:K$140,EXACT('Currently Exported'!$A$3:$A$140,$A423)), """")"),"")</f>
        <v/>
      </c>
      <c r="L423" s="1" t="str">
        <f ca="1">IFERROR(__xludf.DUMMYFUNCTION("IFERROR(FILTER('Currently Exported'!L$3:L$140,EXACT('Currently Exported'!$A$3:$A$140,$A423)), """")"),"")</f>
        <v/>
      </c>
      <c r="M423" s="1" t="str">
        <f ca="1">IFERROR(__xludf.DUMMYFUNCTION("IFERROR(FILTER('Currently Exported'!M$3:M$140,EXACT('Currently Exported'!$A$3:$A$140,$A423)), """")"),"")</f>
        <v/>
      </c>
      <c r="N423" s="1" t="str">
        <f ca="1">IFERROR(__xludf.DUMMYFUNCTION("IFERROR(FILTER('Currently Exported'!N$3:N$140,EXACT('Currently Exported'!$A$3:$A$140,$A423)), """")"),"")</f>
        <v/>
      </c>
      <c r="O423" s="1" t="str">
        <f ca="1">IFERROR(__xludf.DUMMYFUNCTION("IFERROR(FILTER('Currently Exported'!O$3:O$140,EXACT('Currently Exported'!$A$3:$A$140,$A423)), """")"),"")</f>
        <v/>
      </c>
      <c r="P423" s="1">
        <f ca="1">IFERROR(__xludf.DUMMYFUNCTION("IFERROR(FILTER('Currently Exported'!P$3:P$140,EXACT('Currently Exported'!$A$3:$A$140,$A423)), """")"),1)</f>
        <v>1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IFERROR(__xludf.DUMMYFUNCTION("IFERROR(FILTER('Currently Exported'!B$3:B$140,EXACT('Currently Exported'!$A$3:$A$140,$A424)), """")"),"")</f>
        <v/>
      </c>
      <c r="C424" s="1" t="str">
        <f ca="1">IFERROR(__xludf.DUMMYFUNCTION("IFERROR(FILTER('Currently Exported'!C$3:C$140,EXACT('Currently Exported'!$A$3:$A$140,$A424)), """")"),"")</f>
        <v/>
      </c>
      <c r="D424" s="1">
        <f ca="1">IFERROR(__xludf.DUMMYFUNCTION("IFERROR(FILTER('Currently Exported'!D$3:D$140,EXACT('Currently Exported'!$A$3:$A$140,$A424)), """")"),1)</f>
        <v>1</v>
      </c>
      <c r="E424" s="1">
        <f ca="1">IFERROR(__xludf.DUMMYFUNCTION("IFERROR(FILTER('Currently Exported'!E$3:E$140,EXACT('Currently Exported'!$A$3:$A$140,$A424)), """")"),1)</f>
        <v>1</v>
      </c>
      <c r="F424" s="1">
        <f ca="1">IFERROR(__xludf.DUMMYFUNCTION("IFERROR(FILTER('Currently Exported'!F$3:F$140,EXACT('Currently Exported'!$A$3:$A$140,$A424)), """")"),1)</f>
        <v>1</v>
      </c>
      <c r="G424" s="1">
        <f ca="1">IFERROR(__xludf.DUMMYFUNCTION("IFERROR(FILTER('Currently Exported'!G$3:G$140,EXACT('Currently Exported'!$A$3:$A$140,$A424)), """")"),1)</f>
        <v>1</v>
      </c>
      <c r="H424" s="1">
        <f ca="1">IFERROR(__xludf.DUMMYFUNCTION("IFERROR(FILTER('Currently Exported'!H$3:H$140,EXACT('Currently Exported'!$A$3:$A$140,$A424)), """")"),1)</f>
        <v>1</v>
      </c>
      <c r="I424" s="1">
        <f ca="1">IFERROR(__xludf.DUMMYFUNCTION("IFERROR(FILTER('Currently Exported'!I$3:I$140,EXACT('Currently Exported'!$A$3:$A$140,$A424)), """")"),1)</f>
        <v>1</v>
      </c>
      <c r="J424" s="1">
        <f ca="1">IFERROR(__xludf.DUMMYFUNCTION("IFERROR(FILTER('Currently Exported'!J$3:J$140,EXACT('Currently Exported'!$A$3:$A$140,$A424)), """")"),1)</f>
        <v>1</v>
      </c>
      <c r="K424" s="1">
        <f ca="1">IFERROR(__xludf.DUMMYFUNCTION("IFERROR(FILTER('Currently Exported'!K$3:K$140,EXACT('Currently Exported'!$A$3:$A$140,$A424)), """")"),1)</f>
        <v>1</v>
      </c>
      <c r="L424" s="1">
        <f ca="1">IFERROR(__xludf.DUMMYFUNCTION("IFERROR(FILTER('Currently Exported'!L$3:L$140,EXACT('Currently Exported'!$A$3:$A$140,$A424)), """")"),1)</f>
        <v>1</v>
      </c>
      <c r="M424" s="1">
        <f ca="1">IFERROR(__xludf.DUMMYFUNCTION("IFERROR(FILTER('Currently Exported'!M$3:M$140,EXACT('Currently Exported'!$A$3:$A$140,$A424)), """")"),1)</f>
        <v>1</v>
      </c>
      <c r="N424" s="1">
        <f ca="1">IFERROR(__xludf.DUMMYFUNCTION("IFERROR(FILTER('Currently Exported'!N$3:N$140,EXACT('Currently Exported'!$A$3:$A$140,$A424)), """")"),1)</f>
        <v>1</v>
      </c>
      <c r="O424" s="1">
        <f ca="1">IFERROR(__xludf.DUMMYFUNCTION("IFERROR(FILTER('Currently Exported'!O$3:O$140,EXACT('Currently Exported'!$A$3:$A$140,$A424)), """")"),1)</f>
        <v>1</v>
      </c>
      <c r="P424" s="1" t="str">
        <f ca="1">IFERROR(__xludf.DUMMYFUNCTION("IFERROR(FILTER('Currently Exported'!P$3:P$140,EXACT('Currently Exported'!$A$3:$A$140,$A424)), """")"),"")</f>
        <v/>
      </c>
    </row>
    <row r="425" spans="1:16" x14ac:dyDescent="0.2">
      <c r="A425" s="1" t="str">
        <f ca="1">IFERROR(__xludf.DUMMYFUNCTION("""COMPUTED_VALUE"""),"tr_rh")</f>
        <v>tr_rh</v>
      </c>
      <c r="B425" s="1" t="str">
        <f ca="1">IFERROR(__xludf.DUMMYFUNCTION("IFERROR(FILTER('Currently Exported'!B$3:B$140,EXACT('Currently Exported'!$A$3:$A$140,$A425)), """")"),"")</f>
        <v/>
      </c>
      <c r="C425" s="1" t="str">
        <f ca="1">IFERROR(__xludf.DUMMYFUNCTION("IFERROR(FILTER('Currently Exported'!C$3:C$140,EXACT('Currently Exported'!$A$3:$A$140,$A425)), """")"),"")</f>
        <v/>
      </c>
      <c r="D425" s="1" t="str">
        <f ca="1">IFERROR(__xludf.DUMMYFUNCTION("IFERROR(FILTER('Currently Exported'!D$3:D$140,EXACT('Currently Exported'!$A$3:$A$140,$A425)), """")"),"")</f>
        <v/>
      </c>
      <c r="E425" s="1" t="str">
        <f ca="1">IFERROR(__xludf.DUMMYFUNCTION("IFERROR(FILTER('Currently Exported'!E$3:E$140,EXACT('Currently Exported'!$A$3:$A$140,$A425)), """")"),"")</f>
        <v/>
      </c>
      <c r="F425" s="1" t="str">
        <f ca="1">IFERROR(__xludf.DUMMYFUNCTION("IFERROR(FILTER('Currently Exported'!F$3:F$140,EXACT('Currently Exported'!$A$3:$A$140,$A425)), """")"),"")</f>
        <v/>
      </c>
      <c r="G425" s="1" t="str">
        <f ca="1">IFERROR(__xludf.DUMMYFUNCTION("IFERROR(FILTER('Currently Exported'!G$3:G$140,EXACT('Currently Exported'!$A$3:$A$140,$A425)), """")"),"")</f>
        <v/>
      </c>
      <c r="H425" s="1" t="str">
        <f ca="1">IFERROR(__xludf.DUMMYFUNCTION("IFERROR(FILTER('Currently Exported'!H$3:H$140,EXACT('Currently Exported'!$A$3:$A$140,$A425)), """")"),"")</f>
        <v/>
      </c>
      <c r="I425" s="1" t="str">
        <f ca="1">IFERROR(__xludf.DUMMYFUNCTION("IFERROR(FILTER('Currently Exported'!I$3:I$140,EXACT('Currently Exported'!$A$3:$A$140,$A425)), """")"),"")</f>
        <v/>
      </c>
      <c r="J425" s="1" t="str">
        <f ca="1">IFERROR(__xludf.DUMMYFUNCTION("IFERROR(FILTER('Currently Exported'!J$3:J$140,EXACT('Currently Exported'!$A$3:$A$140,$A425)), """")"),"")</f>
        <v/>
      </c>
      <c r="K425" s="1" t="str">
        <f ca="1">IFERROR(__xludf.DUMMYFUNCTION("IFERROR(FILTER('Currently Exported'!K$3:K$140,EXACT('Currently Exported'!$A$3:$A$140,$A425)), """")"),"")</f>
        <v/>
      </c>
      <c r="L425" s="1" t="str">
        <f ca="1">IFERROR(__xludf.DUMMYFUNCTION("IFERROR(FILTER('Currently Exported'!L$3:L$140,EXACT('Currently Exported'!$A$3:$A$140,$A425)), """")"),"")</f>
        <v/>
      </c>
      <c r="M425" s="1" t="str">
        <f ca="1">IFERROR(__xludf.DUMMYFUNCTION("IFERROR(FILTER('Currently Exported'!M$3:M$140,EXACT('Currently Exported'!$A$3:$A$140,$A425)), """")"),"")</f>
        <v/>
      </c>
      <c r="N425" s="1" t="str">
        <f ca="1">IFERROR(__xludf.DUMMYFUNCTION("IFERROR(FILTER('Currently Exported'!N$3:N$140,EXACT('Currently Exported'!$A$3:$A$140,$A425)), """")"),"")</f>
        <v/>
      </c>
      <c r="O425" s="1" t="str">
        <f ca="1">IFERROR(__xludf.DUMMYFUNCTION("IFERROR(FILTER('Currently Exported'!O$3:O$140,EXACT('Currently Exported'!$A$3:$A$140,$A425)), """")"),"")</f>
        <v/>
      </c>
      <c r="P425" s="1">
        <f ca="1">IFERROR(__xludf.DUMMYFUNCTION("IFERROR(FILTER('Currently Exported'!P$3:P$140,EXACT('Currently Exported'!$A$3:$A$140,$A425)), """")"),1)</f>
        <v>1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IFERROR(__xludf.DUMMYFUNCTION("IFERROR(FILTER('Currently Exported'!B$3:B$140,EXACT('Currently Exported'!$A$3:$A$140,$A426)), """")"),"")</f>
        <v/>
      </c>
      <c r="C426" s="1" t="str">
        <f ca="1">IFERROR(__xludf.DUMMYFUNCTION("IFERROR(FILTER('Currently Exported'!C$3:C$140,EXACT('Currently Exported'!$A$3:$A$140,$A426)), """")"),"")</f>
        <v/>
      </c>
      <c r="D426" s="1" t="str">
        <f ca="1">IFERROR(__xludf.DUMMYFUNCTION("IFERROR(FILTER('Currently Exported'!D$3:D$140,EXACT('Currently Exported'!$A$3:$A$140,$A426)), """")"),"")</f>
        <v/>
      </c>
      <c r="E426" s="1" t="str">
        <f ca="1">IFERROR(__xludf.DUMMYFUNCTION("IFERROR(FILTER('Currently Exported'!E$3:E$140,EXACT('Currently Exported'!$A$3:$A$140,$A426)), """")"),"")</f>
        <v/>
      </c>
      <c r="F426" s="1" t="str">
        <f ca="1">IFERROR(__xludf.DUMMYFUNCTION("IFERROR(FILTER('Currently Exported'!F$3:F$140,EXACT('Currently Exported'!$A$3:$A$140,$A426)), """")"),"")</f>
        <v/>
      </c>
      <c r="G426" s="1" t="str">
        <f ca="1">IFERROR(__xludf.DUMMYFUNCTION("IFERROR(FILTER('Currently Exported'!G$3:G$140,EXACT('Currently Exported'!$A$3:$A$140,$A426)), """")"),"")</f>
        <v/>
      </c>
      <c r="H426" s="1" t="str">
        <f ca="1">IFERROR(__xludf.DUMMYFUNCTION("IFERROR(FILTER('Currently Exported'!H$3:H$140,EXACT('Currently Exported'!$A$3:$A$140,$A426)), """")"),"")</f>
        <v/>
      </c>
      <c r="I426" s="1" t="str">
        <f ca="1">IFERROR(__xludf.DUMMYFUNCTION("IFERROR(FILTER('Currently Exported'!I$3:I$140,EXACT('Currently Exported'!$A$3:$A$140,$A426)), """")"),"")</f>
        <v/>
      </c>
      <c r="J426" s="1" t="str">
        <f ca="1">IFERROR(__xludf.DUMMYFUNCTION("IFERROR(FILTER('Currently Exported'!J$3:J$140,EXACT('Currently Exported'!$A$3:$A$140,$A426)), """")"),"")</f>
        <v/>
      </c>
      <c r="K426" s="1" t="str">
        <f ca="1">IFERROR(__xludf.DUMMYFUNCTION("IFERROR(FILTER('Currently Exported'!K$3:K$140,EXACT('Currently Exported'!$A$3:$A$140,$A426)), """")"),"")</f>
        <v/>
      </c>
      <c r="L426" s="1" t="str">
        <f ca="1">IFERROR(__xludf.DUMMYFUNCTION("IFERROR(FILTER('Currently Exported'!L$3:L$140,EXACT('Currently Exported'!$A$3:$A$140,$A426)), """")"),"")</f>
        <v/>
      </c>
      <c r="M426" s="1" t="str">
        <f ca="1">IFERROR(__xludf.DUMMYFUNCTION("IFERROR(FILTER('Currently Exported'!M$3:M$140,EXACT('Currently Exported'!$A$3:$A$140,$A426)), """")"),"")</f>
        <v/>
      </c>
      <c r="N426" s="1" t="str">
        <f ca="1">IFERROR(__xludf.DUMMYFUNCTION("IFERROR(FILTER('Currently Exported'!N$3:N$140,EXACT('Currently Exported'!$A$3:$A$140,$A426)), """")"),"")</f>
        <v/>
      </c>
      <c r="O426" s="1" t="str">
        <f ca="1">IFERROR(__xludf.DUMMYFUNCTION("IFERROR(FILTER('Currently Exported'!O$3:O$140,EXACT('Currently Exported'!$A$3:$A$140,$A426)), """")"),"")</f>
        <v/>
      </c>
      <c r="P426" s="1" t="str">
        <f ca="1">IFERROR(__xludf.DUMMYFUNCTION("IFERROR(FILTER('Currently Exported'!P$3:P$140,EXACT('Currently Exported'!$A$3:$A$140,$A426)), """")"),"")</f>
        <v/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IFERROR(__xludf.DUMMYFUNCTION("IFERROR(FILTER('Currently Exported'!B$3:B$140,EXACT('Currently Exported'!$A$3:$A$140,$A427)), """")"),"")</f>
        <v/>
      </c>
      <c r="C427" s="1" t="str">
        <f ca="1">IFERROR(__xludf.DUMMYFUNCTION("IFERROR(FILTER('Currently Exported'!C$3:C$140,EXACT('Currently Exported'!$A$3:$A$140,$A427)), """")"),"")</f>
        <v/>
      </c>
      <c r="D427" s="1">
        <f ca="1">IFERROR(__xludf.DUMMYFUNCTION("IFERROR(FILTER('Currently Exported'!D$3:D$140,EXACT('Currently Exported'!$A$3:$A$140,$A427)), """")"),1)</f>
        <v>1</v>
      </c>
      <c r="E427" s="1">
        <f ca="1">IFERROR(__xludf.DUMMYFUNCTION("IFERROR(FILTER('Currently Exported'!E$3:E$140,EXACT('Currently Exported'!$A$3:$A$140,$A427)), """")"),1)</f>
        <v>1</v>
      </c>
      <c r="F427" s="1">
        <f ca="1">IFERROR(__xludf.DUMMYFUNCTION("IFERROR(FILTER('Currently Exported'!F$3:F$140,EXACT('Currently Exported'!$A$3:$A$140,$A427)), """")"),1)</f>
        <v>1</v>
      </c>
      <c r="G427" s="1">
        <f ca="1">IFERROR(__xludf.DUMMYFUNCTION("IFERROR(FILTER('Currently Exported'!G$3:G$140,EXACT('Currently Exported'!$A$3:$A$140,$A427)), """")"),1)</f>
        <v>1</v>
      </c>
      <c r="H427" s="1">
        <f ca="1">IFERROR(__xludf.DUMMYFUNCTION("IFERROR(FILTER('Currently Exported'!H$3:H$140,EXACT('Currently Exported'!$A$3:$A$140,$A427)), """")"),1)</f>
        <v>1</v>
      </c>
      <c r="I427" s="1">
        <f ca="1">IFERROR(__xludf.DUMMYFUNCTION("IFERROR(FILTER('Currently Exported'!I$3:I$140,EXACT('Currently Exported'!$A$3:$A$140,$A427)), """")"),1)</f>
        <v>1</v>
      </c>
      <c r="J427" s="1">
        <f ca="1">IFERROR(__xludf.DUMMYFUNCTION("IFERROR(FILTER('Currently Exported'!J$3:J$140,EXACT('Currently Exported'!$A$3:$A$140,$A427)), """")"),1)</f>
        <v>1</v>
      </c>
      <c r="K427" s="1">
        <f ca="1">IFERROR(__xludf.DUMMYFUNCTION("IFERROR(FILTER('Currently Exported'!K$3:K$140,EXACT('Currently Exported'!$A$3:$A$140,$A427)), """")"),1)</f>
        <v>1</v>
      </c>
      <c r="L427" s="1">
        <f ca="1">IFERROR(__xludf.DUMMYFUNCTION("IFERROR(FILTER('Currently Exported'!L$3:L$140,EXACT('Currently Exported'!$A$3:$A$140,$A427)), """")"),1)</f>
        <v>1</v>
      </c>
      <c r="M427" s="1">
        <f ca="1">IFERROR(__xludf.DUMMYFUNCTION("IFERROR(FILTER('Currently Exported'!M$3:M$140,EXACT('Currently Exported'!$A$3:$A$140,$A427)), """")"),1)</f>
        <v>1</v>
      </c>
      <c r="N427" s="1">
        <f ca="1">IFERROR(__xludf.DUMMYFUNCTION("IFERROR(FILTER('Currently Exported'!N$3:N$140,EXACT('Currently Exported'!$A$3:$A$140,$A427)), """")"),1)</f>
        <v>1</v>
      </c>
      <c r="O427" s="1">
        <f ca="1">IFERROR(__xludf.DUMMYFUNCTION("IFERROR(FILTER('Currently Exported'!O$3:O$140,EXACT('Currently Exported'!$A$3:$A$140,$A427)), """")"),1)</f>
        <v>1</v>
      </c>
      <c r="P427" s="1" t="str">
        <f ca="1">IFERROR(__xludf.DUMMYFUNCTION("IFERROR(FILTER('Currently Exported'!P$3:P$140,EXACT('Currently Exported'!$A$3:$A$140,$A427)), """")"),"")</f>
        <v/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IFERROR(__xludf.DUMMYFUNCTION("IFERROR(FILTER('Currently Exported'!B$3:B$140,EXACT('Currently Exported'!$A$3:$A$140,$A428)), """")"),"")</f>
        <v/>
      </c>
      <c r="C428" s="1" t="str">
        <f ca="1">IFERROR(__xludf.DUMMYFUNCTION("IFERROR(FILTER('Currently Exported'!C$3:C$140,EXACT('Currently Exported'!$A$3:$A$140,$A428)), """")"),"")</f>
        <v/>
      </c>
      <c r="D428" s="1" t="str">
        <f ca="1">IFERROR(__xludf.DUMMYFUNCTION("IFERROR(FILTER('Currently Exported'!D$3:D$140,EXACT('Currently Exported'!$A$3:$A$140,$A428)), """")"),"")</f>
        <v/>
      </c>
      <c r="E428" s="1" t="str">
        <f ca="1">IFERROR(__xludf.DUMMYFUNCTION("IFERROR(FILTER('Currently Exported'!E$3:E$140,EXACT('Currently Exported'!$A$3:$A$140,$A428)), """")"),"")</f>
        <v/>
      </c>
      <c r="F428" s="1" t="str">
        <f ca="1">IFERROR(__xludf.DUMMYFUNCTION("IFERROR(FILTER('Currently Exported'!F$3:F$140,EXACT('Currently Exported'!$A$3:$A$140,$A428)), """")"),"")</f>
        <v/>
      </c>
      <c r="G428" s="1" t="str">
        <f ca="1">IFERROR(__xludf.DUMMYFUNCTION("IFERROR(FILTER('Currently Exported'!G$3:G$140,EXACT('Currently Exported'!$A$3:$A$140,$A428)), """")"),"")</f>
        <v/>
      </c>
      <c r="H428" s="1" t="str">
        <f ca="1">IFERROR(__xludf.DUMMYFUNCTION("IFERROR(FILTER('Currently Exported'!H$3:H$140,EXACT('Currently Exported'!$A$3:$A$140,$A428)), """")"),"")</f>
        <v/>
      </c>
      <c r="I428" s="1" t="str">
        <f ca="1">IFERROR(__xludf.DUMMYFUNCTION("IFERROR(FILTER('Currently Exported'!I$3:I$140,EXACT('Currently Exported'!$A$3:$A$140,$A428)), """")"),"")</f>
        <v/>
      </c>
      <c r="J428" s="1" t="str">
        <f ca="1">IFERROR(__xludf.DUMMYFUNCTION("IFERROR(FILTER('Currently Exported'!J$3:J$140,EXACT('Currently Exported'!$A$3:$A$140,$A428)), """")"),"")</f>
        <v/>
      </c>
      <c r="K428" s="1" t="str">
        <f ca="1">IFERROR(__xludf.DUMMYFUNCTION("IFERROR(FILTER('Currently Exported'!K$3:K$140,EXACT('Currently Exported'!$A$3:$A$140,$A428)), """")"),"")</f>
        <v/>
      </c>
      <c r="L428" s="1" t="str">
        <f ca="1">IFERROR(__xludf.DUMMYFUNCTION("IFERROR(FILTER('Currently Exported'!L$3:L$140,EXACT('Currently Exported'!$A$3:$A$140,$A428)), """")"),"")</f>
        <v/>
      </c>
      <c r="M428" s="1" t="str">
        <f ca="1">IFERROR(__xludf.DUMMYFUNCTION("IFERROR(FILTER('Currently Exported'!M$3:M$140,EXACT('Currently Exported'!$A$3:$A$140,$A428)), """")"),"")</f>
        <v/>
      </c>
      <c r="N428" s="1" t="str">
        <f ca="1">IFERROR(__xludf.DUMMYFUNCTION("IFERROR(FILTER('Currently Exported'!N$3:N$140,EXACT('Currently Exported'!$A$3:$A$140,$A428)), """")"),"")</f>
        <v/>
      </c>
      <c r="O428" s="1" t="str">
        <f ca="1">IFERROR(__xludf.DUMMYFUNCTION("IFERROR(FILTER('Currently Exported'!O$3:O$140,EXACT('Currently Exported'!$A$3:$A$140,$A428)), """")"),"")</f>
        <v/>
      </c>
      <c r="P428" s="1" t="str">
        <f ca="1">IFERROR(__xludf.DUMMYFUNCTION("IFERROR(FILTER('Currently Exported'!P$3:P$140,EXACT('Currently Exported'!$A$3:$A$140,$A428)), """")"),"")</f>
        <v/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IFERROR(__xludf.DUMMYFUNCTION("IFERROR(FILTER('Currently Exported'!B$3:B$140,EXACT('Currently Exported'!$A$3:$A$140,$A429)), """")"),"")</f>
        <v/>
      </c>
      <c r="C429" s="1" t="str">
        <f ca="1">IFERROR(__xludf.DUMMYFUNCTION("IFERROR(FILTER('Currently Exported'!C$3:C$140,EXACT('Currently Exported'!$A$3:$A$140,$A429)), """")"),"")</f>
        <v/>
      </c>
      <c r="D429" s="1" t="str">
        <f ca="1">IFERROR(__xludf.DUMMYFUNCTION("IFERROR(FILTER('Currently Exported'!D$3:D$140,EXACT('Currently Exported'!$A$3:$A$140,$A429)), """")"),"")</f>
        <v/>
      </c>
      <c r="E429" s="1" t="str">
        <f ca="1">IFERROR(__xludf.DUMMYFUNCTION("IFERROR(FILTER('Currently Exported'!E$3:E$140,EXACT('Currently Exported'!$A$3:$A$140,$A429)), """")"),"")</f>
        <v/>
      </c>
      <c r="F429" s="1" t="str">
        <f ca="1">IFERROR(__xludf.DUMMYFUNCTION("IFERROR(FILTER('Currently Exported'!F$3:F$140,EXACT('Currently Exported'!$A$3:$A$140,$A429)), """")"),"")</f>
        <v/>
      </c>
      <c r="G429" s="1" t="str">
        <f ca="1">IFERROR(__xludf.DUMMYFUNCTION("IFERROR(FILTER('Currently Exported'!G$3:G$140,EXACT('Currently Exported'!$A$3:$A$140,$A429)), """")"),"")</f>
        <v/>
      </c>
      <c r="H429" s="1" t="str">
        <f ca="1">IFERROR(__xludf.DUMMYFUNCTION("IFERROR(FILTER('Currently Exported'!H$3:H$140,EXACT('Currently Exported'!$A$3:$A$140,$A429)), """")"),"")</f>
        <v/>
      </c>
      <c r="I429" s="1" t="str">
        <f ca="1">IFERROR(__xludf.DUMMYFUNCTION("IFERROR(FILTER('Currently Exported'!I$3:I$140,EXACT('Currently Exported'!$A$3:$A$140,$A429)), """")"),"")</f>
        <v/>
      </c>
      <c r="J429" s="1" t="str">
        <f ca="1">IFERROR(__xludf.DUMMYFUNCTION("IFERROR(FILTER('Currently Exported'!J$3:J$140,EXACT('Currently Exported'!$A$3:$A$140,$A429)), """")"),"")</f>
        <v/>
      </c>
      <c r="K429" s="1" t="str">
        <f ca="1">IFERROR(__xludf.DUMMYFUNCTION("IFERROR(FILTER('Currently Exported'!K$3:K$140,EXACT('Currently Exported'!$A$3:$A$140,$A429)), """")"),"")</f>
        <v/>
      </c>
      <c r="L429" s="1" t="str">
        <f ca="1">IFERROR(__xludf.DUMMYFUNCTION("IFERROR(FILTER('Currently Exported'!L$3:L$140,EXACT('Currently Exported'!$A$3:$A$140,$A429)), """")"),"")</f>
        <v/>
      </c>
      <c r="M429" s="1" t="str">
        <f ca="1">IFERROR(__xludf.DUMMYFUNCTION("IFERROR(FILTER('Currently Exported'!M$3:M$140,EXACT('Currently Exported'!$A$3:$A$140,$A429)), """")"),"")</f>
        <v/>
      </c>
      <c r="N429" s="1" t="str">
        <f ca="1">IFERROR(__xludf.DUMMYFUNCTION("IFERROR(FILTER('Currently Exported'!N$3:N$140,EXACT('Currently Exported'!$A$3:$A$140,$A429)), """")"),"")</f>
        <v/>
      </c>
      <c r="O429" s="1" t="str">
        <f ca="1">IFERROR(__xludf.DUMMYFUNCTION("IFERROR(FILTER('Currently Exported'!O$3:O$140,EXACT('Currently Exported'!$A$3:$A$140,$A429)), """")"),"")</f>
        <v/>
      </c>
      <c r="P429" s="1" t="str">
        <f ca="1">IFERROR(__xludf.DUMMYFUNCTION("IFERROR(FILTER('Currently Exported'!P$3:P$140,EXACT('Currently Exported'!$A$3:$A$140,$A429)), """")"),"")</f>
        <v/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IFERROR(__xludf.DUMMYFUNCTION("IFERROR(FILTER('Currently Exported'!B$3:B$140,EXACT('Currently Exported'!$A$3:$A$140,$A430)), """")"),"")</f>
        <v/>
      </c>
      <c r="C430" s="1" t="str">
        <f ca="1">IFERROR(__xludf.DUMMYFUNCTION("IFERROR(FILTER('Currently Exported'!C$3:C$140,EXACT('Currently Exported'!$A$3:$A$140,$A430)), """")"),"")</f>
        <v/>
      </c>
      <c r="D430" s="1" t="str">
        <f ca="1">IFERROR(__xludf.DUMMYFUNCTION("IFERROR(FILTER('Currently Exported'!D$3:D$140,EXACT('Currently Exported'!$A$3:$A$140,$A430)), """")"),"")</f>
        <v/>
      </c>
      <c r="E430" s="1" t="str">
        <f ca="1">IFERROR(__xludf.DUMMYFUNCTION("IFERROR(FILTER('Currently Exported'!E$3:E$140,EXACT('Currently Exported'!$A$3:$A$140,$A430)), """")"),"")</f>
        <v/>
      </c>
      <c r="F430" s="1" t="str">
        <f ca="1">IFERROR(__xludf.DUMMYFUNCTION("IFERROR(FILTER('Currently Exported'!F$3:F$140,EXACT('Currently Exported'!$A$3:$A$140,$A430)), """")"),"")</f>
        <v/>
      </c>
      <c r="G430" s="1" t="str">
        <f ca="1">IFERROR(__xludf.DUMMYFUNCTION("IFERROR(FILTER('Currently Exported'!G$3:G$140,EXACT('Currently Exported'!$A$3:$A$140,$A430)), """")"),"")</f>
        <v/>
      </c>
      <c r="H430" s="1" t="str">
        <f ca="1">IFERROR(__xludf.DUMMYFUNCTION("IFERROR(FILTER('Currently Exported'!H$3:H$140,EXACT('Currently Exported'!$A$3:$A$140,$A430)), """")"),"")</f>
        <v/>
      </c>
      <c r="I430" s="1" t="str">
        <f ca="1">IFERROR(__xludf.DUMMYFUNCTION("IFERROR(FILTER('Currently Exported'!I$3:I$140,EXACT('Currently Exported'!$A$3:$A$140,$A430)), """")"),"")</f>
        <v/>
      </c>
      <c r="J430" s="1" t="str">
        <f ca="1">IFERROR(__xludf.DUMMYFUNCTION("IFERROR(FILTER('Currently Exported'!J$3:J$140,EXACT('Currently Exported'!$A$3:$A$140,$A430)), """")"),"")</f>
        <v/>
      </c>
      <c r="K430" s="1" t="str">
        <f ca="1">IFERROR(__xludf.DUMMYFUNCTION("IFERROR(FILTER('Currently Exported'!K$3:K$140,EXACT('Currently Exported'!$A$3:$A$140,$A430)), """")"),"")</f>
        <v/>
      </c>
      <c r="L430" s="1" t="str">
        <f ca="1">IFERROR(__xludf.DUMMYFUNCTION("IFERROR(FILTER('Currently Exported'!L$3:L$140,EXACT('Currently Exported'!$A$3:$A$140,$A430)), """")"),"")</f>
        <v/>
      </c>
      <c r="M430" s="1" t="str">
        <f ca="1">IFERROR(__xludf.DUMMYFUNCTION("IFERROR(FILTER('Currently Exported'!M$3:M$140,EXACT('Currently Exported'!$A$3:$A$140,$A430)), """")"),"")</f>
        <v/>
      </c>
      <c r="N430" s="1" t="str">
        <f ca="1">IFERROR(__xludf.DUMMYFUNCTION("IFERROR(FILTER('Currently Exported'!N$3:N$140,EXACT('Currently Exported'!$A$3:$A$140,$A430)), """")"),"")</f>
        <v/>
      </c>
      <c r="O430" s="1" t="str">
        <f ca="1">IFERROR(__xludf.DUMMYFUNCTION("IFERROR(FILTER('Currently Exported'!O$3:O$140,EXACT('Currently Exported'!$A$3:$A$140,$A430)), """")"),"")</f>
        <v/>
      </c>
      <c r="P430" s="1" t="str">
        <f ca="1">IFERROR(__xludf.DUMMYFUNCTION("IFERROR(FILTER('Currently Exported'!P$3:P$140,EXACT('Currently Exported'!$A$3:$A$140,$A430)), """")"),"")</f>
        <v/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IFERROR(__xludf.DUMMYFUNCTION("IFERROR(FILTER('Currently Exported'!B$3:B$140,EXACT('Currently Exported'!$A$3:$A$140,$A431)), """")"),"")</f>
        <v/>
      </c>
      <c r="C431" s="1" t="str">
        <f ca="1">IFERROR(__xludf.DUMMYFUNCTION("IFERROR(FILTER('Currently Exported'!C$3:C$140,EXACT('Currently Exported'!$A$3:$A$140,$A431)), """")"),"")</f>
        <v/>
      </c>
      <c r="D431" s="1">
        <f ca="1">IFERROR(__xludf.DUMMYFUNCTION("IFERROR(FILTER('Currently Exported'!D$3:D$140,EXACT('Currently Exported'!$A$3:$A$140,$A431)), """")"),1)</f>
        <v>1</v>
      </c>
      <c r="E431" s="1">
        <f ca="1">IFERROR(__xludf.DUMMYFUNCTION("IFERROR(FILTER('Currently Exported'!E$3:E$140,EXACT('Currently Exported'!$A$3:$A$140,$A431)), """")"),1)</f>
        <v>1</v>
      </c>
      <c r="F431" s="1">
        <f ca="1">IFERROR(__xludf.DUMMYFUNCTION("IFERROR(FILTER('Currently Exported'!F$3:F$140,EXACT('Currently Exported'!$A$3:$A$140,$A431)), """")"),1)</f>
        <v>1</v>
      </c>
      <c r="G431" s="1">
        <f ca="1">IFERROR(__xludf.DUMMYFUNCTION("IFERROR(FILTER('Currently Exported'!G$3:G$140,EXACT('Currently Exported'!$A$3:$A$140,$A431)), """")"),1)</f>
        <v>1</v>
      </c>
      <c r="H431" s="1">
        <f ca="1">IFERROR(__xludf.DUMMYFUNCTION("IFERROR(FILTER('Currently Exported'!H$3:H$140,EXACT('Currently Exported'!$A$3:$A$140,$A431)), """")"),1)</f>
        <v>1</v>
      </c>
      <c r="I431" s="1">
        <f ca="1">IFERROR(__xludf.DUMMYFUNCTION("IFERROR(FILTER('Currently Exported'!I$3:I$140,EXACT('Currently Exported'!$A$3:$A$140,$A431)), """")"),1)</f>
        <v>1</v>
      </c>
      <c r="J431" s="1">
        <f ca="1">IFERROR(__xludf.DUMMYFUNCTION("IFERROR(FILTER('Currently Exported'!J$3:J$140,EXACT('Currently Exported'!$A$3:$A$140,$A431)), """")"),1)</f>
        <v>1</v>
      </c>
      <c r="K431" s="1">
        <f ca="1">IFERROR(__xludf.DUMMYFUNCTION("IFERROR(FILTER('Currently Exported'!K$3:K$140,EXACT('Currently Exported'!$A$3:$A$140,$A431)), """")"),1)</f>
        <v>1</v>
      </c>
      <c r="L431" s="1">
        <f ca="1">IFERROR(__xludf.DUMMYFUNCTION("IFERROR(FILTER('Currently Exported'!L$3:L$140,EXACT('Currently Exported'!$A$3:$A$140,$A431)), """")"),1)</f>
        <v>1</v>
      </c>
      <c r="M431" s="1">
        <f ca="1">IFERROR(__xludf.DUMMYFUNCTION("IFERROR(FILTER('Currently Exported'!M$3:M$140,EXACT('Currently Exported'!$A$3:$A$140,$A431)), """")"),1)</f>
        <v>1</v>
      </c>
      <c r="N431" s="1">
        <f ca="1">IFERROR(__xludf.DUMMYFUNCTION("IFERROR(FILTER('Currently Exported'!N$3:N$140,EXACT('Currently Exported'!$A$3:$A$140,$A431)), """")"),1)</f>
        <v>1</v>
      </c>
      <c r="O431" s="1">
        <f ca="1">IFERROR(__xludf.DUMMYFUNCTION("IFERROR(FILTER('Currently Exported'!O$3:O$140,EXACT('Currently Exported'!$A$3:$A$140,$A431)), """")"),1)</f>
        <v>1</v>
      </c>
      <c r="P431" s="1" t="str">
        <f ca="1">IFERROR(__xludf.DUMMYFUNCTION("IFERROR(FILTER('Currently Exported'!P$3:P$140,EXACT('Currently Exported'!$A$3:$A$140,$A431)), """")"),"")</f>
        <v/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IFERROR(__xludf.DUMMYFUNCTION("IFERROR(FILTER('Currently Exported'!B$3:B$140,EXACT('Currently Exported'!$A$3:$A$140,$A432)), """")"),"")</f>
        <v/>
      </c>
      <c r="C432" s="1" t="str">
        <f ca="1">IFERROR(__xludf.DUMMYFUNCTION("IFERROR(FILTER('Currently Exported'!C$3:C$140,EXACT('Currently Exported'!$A$3:$A$140,$A432)), """")"),"")</f>
        <v/>
      </c>
      <c r="D432" s="1">
        <f ca="1">IFERROR(__xludf.DUMMYFUNCTION("IFERROR(FILTER('Currently Exported'!D$3:D$140,EXACT('Currently Exported'!$A$3:$A$140,$A432)), """")"),1)</f>
        <v>1</v>
      </c>
      <c r="E432" s="1">
        <f ca="1">IFERROR(__xludf.DUMMYFUNCTION("IFERROR(FILTER('Currently Exported'!E$3:E$140,EXACT('Currently Exported'!$A$3:$A$140,$A432)), """")"),1)</f>
        <v>1</v>
      </c>
      <c r="F432" s="1">
        <f ca="1">IFERROR(__xludf.DUMMYFUNCTION("IFERROR(FILTER('Currently Exported'!F$3:F$140,EXACT('Currently Exported'!$A$3:$A$140,$A432)), """")"),1)</f>
        <v>1</v>
      </c>
      <c r="G432" s="1">
        <f ca="1">IFERROR(__xludf.DUMMYFUNCTION("IFERROR(FILTER('Currently Exported'!G$3:G$140,EXACT('Currently Exported'!$A$3:$A$140,$A432)), """")"),1)</f>
        <v>1</v>
      </c>
      <c r="H432" s="1">
        <f ca="1">IFERROR(__xludf.DUMMYFUNCTION("IFERROR(FILTER('Currently Exported'!H$3:H$140,EXACT('Currently Exported'!$A$3:$A$140,$A432)), """")"),1)</f>
        <v>1</v>
      </c>
      <c r="I432" s="1">
        <f ca="1">IFERROR(__xludf.DUMMYFUNCTION("IFERROR(FILTER('Currently Exported'!I$3:I$140,EXACT('Currently Exported'!$A$3:$A$140,$A432)), """")"),1)</f>
        <v>1</v>
      </c>
      <c r="J432" s="1">
        <f ca="1">IFERROR(__xludf.DUMMYFUNCTION("IFERROR(FILTER('Currently Exported'!J$3:J$140,EXACT('Currently Exported'!$A$3:$A$140,$A432)), """")"),1)</f>
        <v>1</v>
      </c>
      <c r="K432" s="1">
        <f ca="1">IFERROR(__xludf.DUMMYFUNCTION("IFERROR(FILTER('Currently Exported'!K$3:K$140,EXACT('Currently Exported'!$A$3:$A$140,$A432)), """")"),1)</f>
        <v>1</v>
      </c>
      <c r="L432" s="1">
        <f ca="1">IFERROR(__xludf.DUMMYFUNCTION("IFERROR(FILTER('Currently Exported'!L$3:L$140,EXACT('Currently Exported'!$A$3:$A$140,$A432)), """")"),1)</f>
        <v>1</v>
      </c>
      <c r="M432" s="1">
        <f ca="1">IFERROR(__xludf.DUMMYFUNCTION("IFERROR(FILTER('Currently Exported'!M$3:M$140,EXACT('Currently Exported'!$A$3:$A$140,$A432)), """")"),1)</f>
        <v>1</v>
      </c>
      <c r="N432" s="1">
        <f ca="1">IFERROR(__xludf.DUMMYFUNCTION("IFERROR(FILTER('Currently Exported'!N$3:N$140,EXACT('Currently Exported'!$A$3:$A$140,$A432)), """")"),1)</f>
        <v>1</v>
      </c>
      <c r="O432" s="1">
        <f ca="1">IFERROR(__xludf.DUMMYFUNCTION("IFERROR(FILTER('Currently Exported'!O$3:O$140,EXACT('Currently Exported'!$A$3:$A$140,$A432)), """")"),1)</f>
        <v>1</v>
      </c>
      <c r="P432" s="1" t="str">
        <f ca="1">IFERROR(__xludf.DUMMYFUNCTION("IFERROR(FILTER('Currently Exported'!P$3:P$140,EXACT('Currently Exported'!$A$3:$A$140,$A432)), """")"),"")</f>
        <v/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IFERROR(__xludf.DUMMYFUNCTION("IFERROR(FILTER('Currently Exported'!B$3:B$140,EXACT('Currently Exported'!$A$3:$A$140,$A433)), """")"),"")</f>
        <v/>
      </c>
      <c r="C433" s="1" t="str">
        <f ca="1">IFERROR(__xludf.DUMMYFUNCTION("IFERROR(FILTER('Currently Exported'!C$3:C$140,EXACT('Currently Exported'!$A$3:$A$140,$A433)), """")"),"")</f>
        <v/>
      </c>
      <c r="D433" s="1">
        <f ca="1">IFERROR(__xludf.DUMMYFUNCTION("IFERROR(FILTER('Currently Exported'!D$3:D$140,EXACT('Currently Exported'!$A$3:$A$140,$A433)), """")"),1)</f>
        <v>1</v>
      </c>
      <c r="E433" s="1">
        <f ca="1">IFERROR(__xludf.DUMMYFUNCTION("IFERROR(FILTER('Currently Exported'!E$3:E$140,EXACT('Currently Exported'!$A$3:$A$140,$A433)), """")"),1)</f>
        <v>1</v>
      </c>
      <c r="F433" s="1">
        <f ca="1">IFERROR(__xludf.DUMMYFUNCTION("IFERROR(FILTER('Currently Exported'!F$3:F$140,EXACT('Currently Exported'!$A$3:$A$140,$A433)), """")"),1)</f>
        <v>1</v>
      </c>
      <c r="G433" s="1">
        <f ca="1">IFERROR(__xludf.DUMMYFUNCTION("IFERROR(FILTER('Currently Exported'!G$3:G$140,EXACT('Currently Exported'!$A$3:$A$140,$A433)), """")"),1)</f>
        <v>1</v>
      </c>
      <c r="H433" s="1">
        <f ca="1">IFERROR(__xludf.DUMMYFUNCTION("IFERROR(FILTER('Currently Exported'!H$3:H$140,EXACT('Currently Exported'!$A$3:$A$140,$A433)), """")"),1)</f>
        <v>1</v>
      </c>
      <c r="I433" s="1">
        <f ca="1">IFERROR(__xludf.DUMMYFUNCTION("IFERROR(FILTER('Currently Exported'!I$3:I$140,EXACT('Currently Exported'!$A$3:$A$140,$A433)), """")"),1)</f>
        <v>1</v>
      </c>
      <c r="J433" s="1">
        <f ca="1">IFERROR(__xludf.DUMMYFUNCTION("IFERROR(FILTER('Currently Exported'!J$3:J$140,EXACT('Currently Exported'!$A$3:$A$140,$A433)), """")"),1)</f>
        <v>1</v>
      </c>
      <c r="K433" s="1">
        <f ca="1">IFERROR(__xludf.DUMMYFUNCTION("IFERROR(FILTER('Currently Exported'!K$3:K$140,EXACT('Currently Exported'!$A$3:$A$140,$A433)), """")"),1)</f>
        <v>1</v>
      </c>
      <c r="L433" s="1">
        <f ca="1">IFERROR(__xludf.DUMMYFUNCTION("IFERROR(FILTER('Currently Exported'!L$3:L$140,EXACT('Currently Exported'!$A$3:$A$140,$A433)), """")"),1)</f>
        <v>1</v>
      </c>
      <c r="M433" s="1">
        <f ca="1">IFERROR(__xludf.DUMMYFUNCTION("IFERROR(FILTER('Currently Exported'!M$3:M$140,EXACT('Currently Exported'!$A$3:$A$140,$A433)), """")"),1)</f>
        <v>1</v>
      </c>
      <c r="N433" s="1">
        <f ca="1">IFERROR(__xludf.DUMMYFUNCTION("IFERROR(FILTER('Currently Exported'!N$3:N$140,EXACT('Currently Exported'!$A$3:$A$140,$A433)), """")"),1)</f>
        <v>1</v>
      </c>
      <c r="O433" s="1">
        <f ca="1">IFERROR(__xludf.DUMMYFUNCTION("IFERROR(FILTER('Currently Exported'!O$3:O$140,EXACT('Currently Exported'!$A$3:$A$140,$A433)), """")"),1)</f>
        <v>1</v>
      </c>
      <c r="P433" s="1" t="str">
        <f ca="1">IFERROR(__xludf.DUMMYFUNCTION("IFERROR(FILTER('Currently Exported'!P$3:P$140,EXACT('Currently Exported'!$A$3:$A$140,$A433)), """")"),"")</f>
        <v/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IFERROR(__xludf.DUMMYFUNCTION("IFERROR(FILTER('Currently Exported'!B$3:B$140,EXACT('Currently Exported'!$A$3:$A$140,$A434)), """")"),"")</f>
        <v/>
      </c>
      <c r="C434" s="1" t="str">
        <f ca="1">IFERROR(__xludf.DUMMYFUNCTION("IFERROR(FILTER('Currently Exported'!C$3:C$140,EXACT('Currently Exported'!$A$3:$A$140,$A434)), """")"),"")</f>
        <v/>
      </c>
      <c r="D434" s="1">
        <f ca="1">IFERROR(__xludf.DUMMYFUNCTION("IFERROR(FILTER('Currently Exported'!D$3:D$140,EXACT('Currently Exported'!$A$3:$A$140,$A434)), """")"),1)</f>
        <v>1</v>
      </c>
      <c r="E434" s="1">
        <f ca="1">IFERROR(__xludf.DUMMYFUNCTION("IFERROR(FILTER('Currently Exported'!E$3:E$140,EXACT('Currently Exported'!$A$3:$A$140,$A434)), """")"),1)</f>
        <v>1</v>
      </c>
      <c r="F434" s="1">
        <f ca="1">IFERROR(__xludf.DUMMYFUNCTION("IFERROR(FILTER('Currently Exported'!F$3:F$140,EXACT('Currently Exported'!$A$3:$A$140,$A434)), """")"),1)</f>
        <v>1</v>
      </c>
      <c r="G434" s="1">
        <f ca="1">IFERROR(__xludf.DUMMYFUNCTION("IFERROR(FILTER('Currently Exported'!G$3:G$140,EXACT('Currently Exported'!$A$3:$A$140,$A434)), """")"),1)</f>
        <v>1</v>
      </c>
      <c r="H434" s="1">
        <f ca="1">IFERROR(__xludf.DUMMYFUNCTION("IFERROR(FILTER('Currently Exported'!H$3:H$140,EXACT('Currently Exported'!$A$3:$A$140,$A434)), """")"),1)</f>
        <v>1</v>
      </c>
      <c r="I434" s="1">
        <f ca="1">IFERROR(__xludf.DUMMYFUNCTION("IFERROR(FILTER('Currently Exported'!I$3:I$140,EXACT('Currently Exported'!$A$3:$A$140,$A434)), """")"),1)</f>
        <v>1</v>
      </c>
      <c r="J434" s="1">
        <f ca="1">IFERROR(__xludf.DUMMYFUNCTION("IFERROR(FILTER('Currently Exported'!J$3:J$140,EXACT('Currently Exported'!$A$3:$A$140,$A434)), """")"),1)</f>
        <v>1</v>
      </c>
      <c r="K434" s="1">
        <f ca="1">IFERROR(__xludf.DUMMYFUNCTION("IFERROR(FILTER('Currently Exported'!K$3:K$140,EXACT('Currently Exported'!$A$3:$A$140,$A434)), """")"),1)</f>
        <v>1</v>
      </c>
      <c r="L434" s="1">
        <f ca="1">IFERROR(__xludf.DUMMYFUNCTION("IFERROR(FILTER('Currently Exported'!L$3:L$140,EXACT('Currently Exported'!$A$3:$A$140,$A434)), """")"),1)</f>
        <v>1</v>
      </c>
      <c r="M434" s="1">
        <f ca="1">IFERROR(__xludf.DUMMYFUNCTION("IFERROR(FILTER('Currently Exported'!M$3:M$140,EXACT('Currently Exported'!$A$3:$A$140,$A434)), """")"),1)</f>
        <v>1</v>
      </c>
      <c r="N434" s="1">
        <f ca="1">IFERROR(__xludf.DUMMYFUNCTION("IFERROR(FILTER('Currently Exported'!N$3:N$140,EXACT('Currently Exported'!$A$3:$A$140,$A434)), """")"),1)</f>
        <v>1</v>
      </c>
      <c r="O434" s="1">
        <f ca="1">IFERROR(__xludf.DUMMYFUNCTION("IFERROR(FILTER('Currently Exported'!O$3:O$140,EXACT('Currently Exported'!$A$3:$A$140,$A434)), """")"),1)</f>
        <v>1</v>
      </c>
      <c r="P434" s="1" t="str">
        <f ca="1">IFERROR(__xludf.DUMMYFUNCTION("IFERROR(FILTER('Currently Exported'!P$3:P$140,EXACT('Currently Exported'!$A$3:$A$140,$A434)), """")"),"")</f>
        <v/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IFERROR(__xludf.DUMMYFUNCTION("IFERROR(FILTER('Currently Exported'!B$3:B$140,EXACT('Currently Exported'!$A$3:$A$140,$A435)), """")"),"")</f>
        <v/>
      </c>
      <c r="C435" s="1" t="str">
        <f ca="1">IFERROR(__xludf.DUMMYFUNCTION("IFERROR(FILTER('Currently Exported'!C$3:C$140,EXACT('Currently Exported'!$A$3:$A$140,$A435)), """")"),"")</f>
        <v/>
      </c>
      <c r="D435" s="1">
        <f ca="1">IFERROR(__xludf.DUMMYFUNCTION("IFERROR(FILTER('Currently Exported'!D$3:D$140,EXACT('Currently Exported'!$A$3:$A$140,$A435)), """")"),1)</f>
        <v>1</v>
      </c>
      <c r="E435" s="1">
        <f ca="1">IFERROR(__xludf.DUMMYFUNCTION("IFERROR(FILTER('Currently Exported'!E$3:E$140,EXACT('Currently Exported'!$A$3:$A$140,$A435)), """")"),1)</f>
        <v>1</v>
      </c>
      <c r="F435" s="1">
        <f ca="1">IFERROR(__xludf.DUMMYFUNCTION("IFERROR(FILTER('Currently Exported'!F$3:F$140,EXACT('Currently Exported'!$A$3:$A$140,$A435)), """")"),1)</f>
        <v>1</v>
      </c>
      <c r="G435" s="1">
        <f ca="1">IFERROR(__xludf.DUMMYFUNCTION("IFERROR(FILTER('Currently Exported'!G$3:G$140,EXACT('Currently Exported'!$A$3:$A$140,$A435)), """")"),1)</f>
        <v>1</v>
      </c>
      <c r="H435" s="1">
        <f ca="1">IFERROR(__xludf.DUMMYFUNCTION("IFERROR(FILTER('Currently Exported'!H$3:H$140,EXACT('Currently Exported'!$A$3:$A$140,$A435)), """")"),1)</f>
        <v>1</v>
      </c>
      <c r="I435" s="1">
        <f ca="1">IFERROR(__xludf.DUMMYFUNCTION("IFERROR(FILTER('Currently Exported'!I$3:I$140,EXACT('Currently Exported'!$A$3:$A$140,$A435)), """")"),1)</f>
        <v>1</v>
      </c>
      <c r="J435" s="1">
        <f ca="1">IFERROR(__xludf.DUMMYFUNCTION("IFERROR(FILTER('Currently Exported'!J$3:J$140,EXACT('Currently Exported'!$A$3:$A$140,$A435)), """")"),1)</f>
        <v>1</v>
      </c>
      <c r="K435" s="1">
        <f ca="1">IFERROR(__xludf.DUMMYFUNCTION("IFERROR(FILTER('Currently Exported'!K$3:K$140,EXACT('Currently Exported'!$A$3:$A$140,$A435)), """")"),1)</f>
        <v>1</v>
      </c>
      <c r="L435" s="1">
        <f ca="1">IFERROR(__xludf.DUMMYFUNCTION("IFERROR(FILTER('Currently Exported'!L$3:L$140,EXACT('Currently Exported'!$A$3:$A$140,$A435)), """")"),1)</f>
        <v>1</v>
      </c>
      <c r="M435" s="1">
        <f ca="1">IFERROR(__xludf.DUMMYFUNCTION("IFERROR(FILTER('Currently Exported'!M$3:M$140,EXACT('Currently Exported'!$A$3:$A$140,$A435)), """")"),1)</f>
        <v>1</v>
      </c>
      <c r="N435" s="1">
        <f ca="1">IFERROR(__xludf.DUMMYFUNCTION("IFERROR(FILTER('Currently Exported'!N$3:N$140,EXACT('Currently Exported'!$A$3:$A$140,$A435)), """")"),1)</f>
        <v>1</v>
      </c>
      <c r="O435" s="1">
        <f ca="1">IFERROR(__xludf.DUMMYFUNCTION("IFERROR(FILTER('Currently Exported'!O$3:O$140,EXACT('Currently Exported'!$A$3:$A$140,$A435)), """")"),1)</f>
        <v>1</v>
      </c>
      <c r="P435" s="1" t="str">
        <f ca="1">IFERROR(__xludf.DUMMYFUNCTION("IFERROR(FILTER('Currently Exported'!P$3:P$140,EXACT('Currently Exported'!$A$3:$A$140,$A435)), """")"),"")</f>
        <v/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IFERROR(__xludf.DUMMYFUNCTION("IFERROR(FILTER('Currently Exported'!B$3:B$140,EXACT('Currently Exported'!$A$3:$A$140,$A436)), """")"),"")</f>
        <v/>
      </c>
      <c r="C436" s="1" t="str">
        <f ca="1">IFERROR(__xludf.DUMMYFUNCTION("IFERROR(FILTER('Currently Exported'!C$3:C$140,EXACT('Currently Exported'!$A$3:$A$140,$A436)), """")"),"")</f>
        <v/>
      </c>
      <c r="D436" s="1">
        <f ca="1">IFERROR(__xludf.DUMMYFUNCTION("IFERROR(FILTER('Currently Exported'!D$3:D$140,EXACT('Currently Exported'!$A$3:$A$140,$A436)), """")"),1)</f>
        <v>1</v>
      </c>
      <c r="E436" s="1">
        <f ca="1">IFERROR(__xludf.DUMMYFUNCTION("IFERROR(FILTER('Currently Exported'!E$3:E$140,EXACT('Currently Exported'!$A$3:$A$140,$A436)), """")"),1)</f>
        <v>1</v>
      </c>
      <c r="F436" s="1">
        <f ca="1">IFERROR(__xludf.DUMMYFUNCTION("IFERROR(FILTER('Currently Exported'!F$3:F$140,EXACT('Currently Exported'!$A$3:$A$140,$A436)), """")"),1)</f>
        <v>1</v>
      </c>
      <c r="G436" s="1">
        <f ca="1">IFERROR(__xludf.DUMMYFUNCTION("IFERROR(FILTER('Currently Exported'!G$3:G$140,EXACT('Currently Exported'!$A$3:$A$140,$A436)), """")"),1)</f>
        <v>1</v>
      </c>
      <c r="H436" s="1">
        <f ca="1">IFERROR(__xludf.DUMMYFUNCTION("IFERROR(FILTER('Currently Exported'!H$3:H$140,EXACT('Currently Exported'!$A$3:$A$140,$A436)), """")"),1)</f>
        <v>1</v>
      </c>
      <c r="I436" s="1">
        <f ca="1">IFERROR(__xludf.DUMMYFUNCTION("IFERROR(FILTER('Currently Exported'!I$3:I$140,EXACT('Currently Exported'!$A$3:$A$140,$A436)), """")"),1)</f>
        <v>1</v>
      </c>
      <c r="J436" s="1">
        <f ca="1">IFERROR(__xludf.DUMMYFUNCTION("IFERROR(FILTER('Currently Exported'!J$3:J$140,EXACT('Currently Exported'!$A$3:$A$140,$A436)), """")"),1)</f>
        <v>1</v>
      </c>
      <c r="K436" s="1">
        <f ca="1">IFERROR(__xludf.DUMMYFUNCTION("IFERROR(FILTER('Currently Exported'!K$3:K$140,EXACT('Currently Exported'!$A$3:$A$140,$A436)), """")"),1)</f>
        <v>1</v>
      </c>
      <c r="L436" s="1">
        <f ca="1">IFERROR(__xludf.DUMMYFUNCTION("IFERROR(FILTER('Currently Exported'!L$3:L$140,EXACT('Currently Exported'!$A$3:$A$140,$A436)), """")"),1)</f>
        <v>1</v>
      </c>
      <c r="M436" s="1">
        <f ca="1">IFERROR(__xludf.DUMMYFUNCTION("IFERROR(FILTER('Currently Exported'!M$3:M$140,EXACT('Currently Exported'!$A$3:$A$140,$A436)), """")"),1)</f>
        <v>1</v>
      </c>
      <c r="N436" s="1">
        <f ca="1">IFERROR(__xludf.DUMMYFUNCTION("IFERROR(FILTER('Currently Exported'!N$3:N$140,EXACT('Currently Exported'!$A$3:$A$140,$A436)), """")"),1)</f>
        <v>1</v>
      </c>
      <c r="O436" s="1">
        <f ca="1">IFERROR(__xludf.DUMMYFUNCTION("IFERROR(FILTER('Currently Exported'!O$3:O$140,EXACT('Currently Exported'!$A$3:$A$140,$A436)), """")"),1)</f>
        <v>1</v>
      </c>
      <c r="P436" s="1" t="str">
        <f ca="1">IFERROR(__xludf.DUMMYFUNCTION("IFERROR(FILTER('Currently Exported'!P$3:P$140,EXACT('Currently Exported'!$A$3:$A$140,$A436)), """")"),"")</f>
        <v/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IFERROR(__xludf.DUMMYFUNCTION("IFERROR(FILTER('Currently Exported'!B$3:B$140,EXACT('Currently Exported'!$A$3:$A$140,$A437)), """")"),"")</f>
        <v/>
      </c>
      <c r="C437" s="1" t="str">
        <f ca="1">IFERROR(__xludf.DUMMYFUNCTION("IFERROR(FILTER('Currently Exported'!C$3:C$140,EXACT('Currently Exported'!$A$3:$A$140,$A437)), """")"),"")</f>
        <v/>
      </c>
      <c r="D437" s="1">
        <f ca="1">IFERROR(__xludf.DUMMYFUNCTION("IFERROR(FILTER('Currently Exported'!D$3:D$140,EXACT('Currently Exported'!$A$3:$A$140,$A437)), """")"),1)</f>
        <v>1</v>
      </c>
      <c r="E437" s="1">
        <f ca="1">IFERROR(__xludf.DUMMYFUNCTION("IFERROR(FILTER('Currently Exported'!E$3:E$140,EXACT('Currently Exported'!$A$3:$A$140,$A437)), """")"),1)</f>
        <v>1</v>
      </c>
      <c r="F437" s="1">
        <f ca="1">IFERROR(__xludf.DUMMYFUNCTION("IFERROR(FILTER('Currently Exported'!F$3:F$140,EXACT('Currently Exported'!$A$3:$A$140,$A437)), """")"),1)</f>
        <v>1</v>
      </c>
      <c r="G437" s="1">
        <f ca="1">IFERROR(__xludf.DUMMYFUNCTION("IFERROR(FILTER('Currently Exported'!G$3:G$140,EXACT('Currently Exported'!$A$3:$A$140,$A437)), """")"),1)</f>
        <v>1</v>
      </c>
      <c r="H437" s="1">
        <f ca="1">IFERROR(__xludf.DUMMYFUNCTION("IFERROR(FILTER('Currently Exported'!H$3:H$140,EXACT('Currently Exported'!$A$3:$A$140,$A437)), """")"),1)</f>
        <v>1</v>
      </c>
      <c r="I437" s="1">
        <f ca="1">IFERROR(__xludf.DUMMYFUNCTION("IFERROR(FILTER('Currently Exported'!I$3:I$140,EXACT('Currently Exported'!$A$3:$A$140,$A437)), """")"),1)</f>
        <v>1</v>
      </c>
      <c r="J437" s="1">
        <f ca="1">IFERROR(__xludf.DUMMYFUNCTION("IFERROR(FILTER('Currently Exported'!J$3:J$140,EXACT('Currently Exported'!$A$3:$A$140,$A437)), """")"),1)</f>
        <v>1</v>
      </c>
      <c r="K437" s="1">
        <f ca="1">IFERROR(__xludf.DUMMYFUNCTION("IFERROR(FILTER('Currently Exported'!K$3:K$140,EXACT('Currently Exported'!$A$3:$A$140,$A437)), """")"),1)</f>
        <v>1</v>
      </c>
      <c r="L437" s="1">
        <f ca="1">IFERROR(__xludf.DUMMYFUNCTION("IFERROR(FILTER('Currently Exported'!L$3:L$140,EXACT('Currently Exported'!$A$3:$A$140,$A437)), """")"),1)</f>
        <v>1</v>
      </c>
      <c r="M437" s="1">
        <f ca="1">IFERROR(__xludf.DUMMYFUNCTION("IFERROR(FILTER('Currently Exported'!M$3:M$140,EXACT('Currently Exported'!$A$3:$A$140,$A437)), """")"),1)</f>
        <v>1</v>
      </c>
      <c r="N437" s="1">
        <f ca="1">IFERROR(__xludf.DUMMYFUNCTION("IFERROR(FILTER('Currently Exported'!N$3:N$140,EXACT('Currently Exported'!$A$3:$A$140,$A437)), """")"),1)</f>
        <v>1</v>
      </c>
      <c r="O437" s="1">
        <f ca="1">IFERROR(__xludf.DUMMYFUNCTION("IFERROR(FILTER('Currently Exported'!O$3:O$140,EXACT('Currently Exported'!$A$3:$A$140,$A437)), """")"),1)</f>
        <v>1</v>
      </c>
      <c r="P437" s="1" t="str">
        <f ca="1">IFERROR(__xludf.DUMMYFUNCTION("IFERROR(FILTER('Currently Exported'!P$3:P$140,EXACT('Currently Exported'!$A$3:$A$140,$A437)), """")"),"")</f>
        <v/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IFERROR(__xludf.DUMMYFUNCTION("IFERROR(FILTER('Currently Exported'!B$3:B$140,EXACT('Currently Exported'!$A$3:$A$140,$A438)), """")"),"")</f>
        <v/>
      </c>
      <c r="C438" s="1" t="str">
        <f ca="1">IFERROR(__xludf.DUMMYFUNCTION("IFERROR(FILTER('Currently Exported'!C$3:C$140,EXACT('Currently Exported'!$A$3:$A$140,$A438)), """")"),"")</f>
        <v/>
      </c>
      <c r="D438" s="1" t="str">
        <f ca="1">IFERROR(__xludf.DUMMYFUNCTION("IFERROR(FILTER('Currently Exported'!D$3:D$140,EXACT('Currently Exported'!$A$3:$A$140,$A438)), """")"),"")</f>
        <v/>
      </c>
      <c r="E438" s="1" t="str">
        <f ca="1">IFERROR(__xludf.DUMMYFUNCTION("IFERROR(FILTER('Currently Exported'!E$3:E$140,EXACT('Currently Exported'!$A$3:$A$140,$A438)), """")"),"")</f>
        <v/>
      </c>
      <c r="F438" s="1" t="str">
        <f ca="1">IFERROR(__xludf.DUMMYFUNCTION("IFERROR(FILTER('Currently Exported'!F$3:F$140,EXACT('Currently Exported'!$A$3:$A$140,$A438)), """")"),"")</f>
        <v/>
      </c>
      <c r="G438" s="1" t="str">
        <f ca="1">IFERROR(__xludf.DUMMYFUNCTION("IFERROR(FILTER('Currently Exported'!G$3:G$140,EXACT('Currently Exported'!$A$3:$A$140,$A438)), """")"),"")</f>
        <v/>
      </c>
      <c r="H438" s="1" t="str">
        <f ca="1">IFERROR(__xludf.DUMMYFUNCTION("IFERROR(FILTER('Currently Exported'!H$3:H$140,EXACT('Currently Exported'!$A$3:$A$140,$A438)), """")"),"")</f>
        <v/>
      </c>
      <c r="I438" s="1" t="str">
        <f ca="1">IFERROR(__xludf.DUMMYFUNCTION("IFERROR(FILTER('Currently Exported'!I$3:I$140,EXACT('Currently Exported'!$A$3:$A$140,$A438)), """")"),"")</f>
        <v/>
      </c>
      <c r="J438" s="1" t="str">
        <f ca="1">IFERROR(__xludf.DUMMYFUNCTION("IFERROR(FILTER('Currently Exported'!J$3:J$140,EXACT('Currently Exported'!$A$3:$A$140,$A438)), """")"),"")</f>
        <v/>
      </c>
      <c r="K438" s="1" t="str">
        <f ca="1">IFERROR(__xludf.DUMMYFUNCTION("IFERROR(FILTER('Currently Exported'!K$3:K$140,EXACT('Currently Exported'!$A$3:$A$140,$A438)), """")"),"")</f>
        <v/>
      </c>
      <c r="L438" s="1" t="str">
        <f ca="1">IFERROR(__xludf.DUMMYFUNCTION("IFERROR(FILTER('Currently Exported'!L$3:L$140,EXACT('Currently Exported'!$A$3:$A$140,$A438)), """")"),"")</f>
        <v/>
      </c>
      <c r="M438" s="1" t="str">
        <f ca="1">IFERROR(__xludf.DUMMYFUNCTION("IFERROR(FILTER('Currently Exported'!M$3:M$140,EXACT('Currently Exported'!$A$3:$A$140,$A438)), """")"),"")</f>
        <v/>
      </c>
      <c r="N438" s="1" t="str">
        <f ca="1">IFERROR(__xludf.DUMMYFUNCTION("IFERROR(FILTER('Currently Exported'!N$3:N$140,EXACT('Currently Exported'!$A$3:$A$140,$A438)), """")"),"")</f>
        <v/>
      </c>
      <c r="O438" s="1" t="str">
        <f ca="1">IFERROR(__xludf.DUMMYFUNCTION("IFERROR(FILTER('Currently Exported'!O$3:O$140,EXACT('Currently Exported'!$A$3:$A$140,$A438)), """")"),"")</f>
        <v/>
      </c>
      <c r="P438" s="1" t="str">
        <f ca="1">IFERROR(__xludf.DUMMYFUNCTION("IFERROR(FILTER('Currently Exported'!P$3:P$140,EXACT('Currently Exported'!$A$3:$A$140,$A438)), """")"),"")</f>
        <v/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IFERROR(__xludf.DUMMYFUNCTION("IFERROR(FILTER('Currently Exported'!B$3:B$140,EXACT('Currently Exported'!$A$3:$A$140,$A439)), """")"),"")</f>
        <v/>
      </c>
      <c r="C439" s="1" t="str">
        <f ca="1">IFERROR(__xludf.DUMMYFUNCTION("IFERROR(FILTER('Currently Exported'!C$3:C$140,EXACT('Currently Exported'!$A$3:$A$140,$A439)), """")"),"")</f>
        <v/>
      </c>
      <c r="D439" s="1" t="str">
        <f ca="1">IFERROR(__xludf.DUMMYFUNCTION("IFERROR(FILTER('Currently Exported'!D$3:D$140,EXACT('Currently Exported'!$A$3:$A$140,$A439)), """")"),"")</f>
        <v/>
      </c>
      <c r="E439" s="1" t="str">
        <f ca="1">IFERROR(__xludf.DUMMYFUNCTION("IFERROR(FILTER('Currently Exported'!E$3:E$140,EXACT('Currently Exported'!$A$3:$A$140,$A439)), """")"),"")</f>
        <v/>
      </c>
      <c r="F439" s="1" t="str">
        <f ca="1">IFERROR(__xludf.DUMMYFUNCTION("IFERROR(FILTER('Currently Exported'!F$3:F$140,EXACT('Currently Exported'!$A$3:$A$140,$A439)), """")"),"")</f>
        <v/>
      </c>
      <c r="G439" s="1" t="str">
        <f ca="1">IFERROR(__xludf.DUMMYFUNCTION("IFERROR(FILTER('Currently Exported'!G$3:G$140,EXACT('Currently Exported'!$A$3:$A$140,$A439)), """")"),"")</f>
        <v/>
      </c>
      <c r="H439" s="1" t="str">
        <f ca="1">IFERROR(__xludf.DUMMYFUNCTION("IFERROR(FILTER('Currently Exported'!H$3:H$140,EXACT('Currently Exported'!$A$3:$A$140,$A439)), """")"),"")</f>
        <v/>
      </c>
      <c r="I439" s="1" t="str">
        <f ca="1">IFERROR(__xludf.DUMMYFUNCTION("IFERROR(FILTER('Currently Exported'!I$3:I$140,EXACT('Currently Exported'!$A$3:$A$140,$A439)), """")"),"")</f>
        <v/>
      </c>
      <c r="J439" s="1" t="str">
        <f ca="1">IFERROR(__xludf.DUMMYFUNCTION("IFERROR(FILTER('Currently Exported'!J$3:J$140,EXACT('Currently Exported'!$A$3:$A$140,$A439)), """")"),"")</f>
        <v/>
      </c>
      <c r="K439" s="1" t="str">
        <f ca="1">IFERROR(__xludf.DUMMYFUNCTION("IFERROR(FILTER('Currently Exported'!K$3:K$140,EXACT('Currently Exported'!$A$3:$A$140,$A439)), """")"),"")</f>
        <v/>
      </c>
      <c r="L439" s="1" t="str">
        <f ca="1">IFERROR(__xludf.DUMMYFUNCTION("IFERROR(FILTER('Currently Exported'!L$3:L$140,EXACT('Currently Exported'!$A$3:$A$140,$A439)), """")"),"")</f>
        <v/>
      </c>
      <c r="M439" s="1" t="str">
        <f ca="1">IFERROR(__xludf.DUMMYFUNCTION("IFERROR(FILTER('Currently Exported'!M$3:M$140,EXACT('Currently Exported'!$A$3:$A$140,$A439)), """")"),"")</f>
        <v/>
      </c>
      <c r="N439" s="1" t="str">
        <f ca="1">IFERROR(__xludf.DUMMYFUNCTION("IFERROR(FILTER('Currently Exported'!N$3:N$140,EXACT('Currently Exported'!$A$3:$A$140,$A439)), """")"),"")</f>
        <v/>
      </c>
      <c r="O439" s="1" t="str">
        <f ca="1">IFERROR(__xludf.DUMMYFUNCTION("IFERROR(FILTER('Currently Exported'!O$3:O$140,EXACT('Currently Exported'!$A$3:$A$140,$A439)), """")"),"")</f>
        <v/>
      </c>
      <c r="P439" s="1" t="str">
        <f ca="1">IFERROR(__xludf.DUMMYFUNCTION("IFERROR(FILTER('Currently Exported'!P$3:P$140,EXACT('Currently Exported'!$A$3:$A$140,$A439)), """")"),"")</f>
        <v/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IFERROR(__xludf.DUMMYFUNCTION("IFERROR(FILTER('Currently Exported'!B$3:B$140,EXACT('Currently Exported'!$A$3:$A$140,$A440)), """")"),"")</f>
        <v/>
      </c>
      <c r="C440" s="1" t="str">
        <f ca="1">IFERROR(__xludf.DUMMYFUNCTION("IFERROR(FILTER('Currently Exported'!C$3:C$140,EXACT('Currently Exported'!$A$3:$A$140,$A440)), """")"),"")</f>
        <v/>
      </c>
      <c r="D440" s="1">
        <f ca="1">IFERROR(__xludf.DUMMYFUNCTION("IFERROR(FILTER('Currently Exported'!D$3:D$140,EXACT('Currently Exported'!$A$3:$A$140,$A440)), """")"),1)</f>
        <v>1</v>
      </c>
      <c r="E440" s="1">
        <f ca="1">IFERROR(__xludf.DUMMYFUNCTION("IFERROR(FILTER('Currently Exported'!E$3:E$140,EXACT('Currently Exported'!$A$3:$A$140,$A440)), """")"),1)</f>
        <v>1</v>
      </c>
      <c r="F440" s="1">
        <f ca="1">IFERROR(__xludf.DUMMYFUNCTION("IFERROR(FILTER('Currently Exported'!F$3:F$140,EXACT('Currently Exported'!$A$3:$A$140,$A440)), """")"),1)</f>
        <v>1</v>
      </c>
      <c r="G440" s="1">
        <f ca="1">IFERROR(__xludf.DUMMYFUNCTION("IFERROR(FILTER('Currently Exported'!G$3:G$140,EXACT('Currently Exported'!$A$3:$A$140,$A440)), """")"),1)</f>
        <v>1</v>
      </c>
      <c r="H440" s="1">
        <f ca="1">IFERROR(__xludf.DUMMYFUNCTION("IFERROR(FILTER('Currently Exported'!H$3:H$140,EXACT('Currently Exported'!$A$3:$A$140,$A440)), """")"),1)</f>
        <v>1</v>
      </c>
      <c r="I440" s="1">
        <f ca="1">IFERROR(__xludf.DUMMYFUNCTION("IFERROR(FILTER('Currently Exported'!I$3:I$140,EXACT('Currently Exported'!$A$3:$A$140,$A440)), """")"),1)</f>
        <v>1</v>
      </c>
      <c r="J440" s="1">
        <f ca="1">IFERROR(__xludf.DUMMYFUNCTION("IFERROR(FILTER('Currently Exported'!J$3:J$140,EXACT('Currently Exported'!$A$3:$A$140,$A440)), """")"),1)</f>
        <v>1</v>
      </c>
      <c r="K440" s="1">
        <f ca="1">IFERROR(__xludf.DUMMYFUNCTION("IFERROR(FILTER('Currently Exported'!K$3:K$140,EXACT('Currently Exported'!$A$3:$A$140,$A440)), """")"),1)</f>
        <v>1</v>
      </c>
      <c r="L440" s="1">
        <f ca="1">IFERROR(__xludf.DUMMYFUNCTION("IFERROR(FILTER('Currently Exported'!L$3:L$140,EXACT('Currently Exported'!$A$3:$A$140,$A440)), """")"),1)</f>
        <v>1</v>
      </c>
      <c r="M440" s="1">
        <f ca="1">IFERROR(__xludf.DUMMYFUNCTION("IFERROR(FILTER('Currently Exported'!M$3:M$140,EXACT('Currently Exported'!$A$3:$A$140,$A440)), """")"),1)</f>
        <v>1</v>
      </c>
      <c r="N440" s="1">
        <f ca="1">IFERROR(__xludf.DUMMYFUNCTION("IFERROR(FILTER('Currently Exported'!N$3:N$140,EXACT('Currently Exported'!$A$3:$A$140,$A440)), """")"),1)</f>
        <v>1</v>
      </c>
      <c r="O440" s="1">
        <f ca="1">IFERROR(__xludf.DUMMYFUNCTION("IFERROR(FILTER('Currently Exported'!O$3:O$140,EXACT('Currently Exported'!$A$3:$A$140,$A440)), """")"),1)</f>
        <v>1</v>
      </c>
      <c r="P440" s="1" t="str">
        <f ca="1">IFERROR(__xludf.DUMMYFUNCTION("IFERROR(FILTER('Currently Exported'!P$3:P$140,EXACT('Currently Exported'!$A$3:$A$140,$A440)), """")"),"")</f>
        <v/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IFERROR(__xludf.DUMMYFUNCTION("IFERROR(FILTER('Currently Exported'!B$3:B$140,EXACT('Currently Exported'!$A$3:$A$140,$A441)), """")"),"")</f>
        <v/>
      </c>
      <c r="C441" s="1" t="str">
        <f ca="1">IFERROR(__xludf.DUMMYFUNCTION("IFERROR(FILTER('Currently Exported'!C$3:C$140,EXACT('Currently Exported'!$A$3:$A$140,$A441)), """")"),"")</f>
        <v/>
      </c>
      <c r="D441" s="1" t="str">
        <f ca="1">IFERROR(__xludf.DUMMYFUNCTION("IFERROR(FILTER('Currently Exported'!D$3:D$140,EXACT('Currently Exported'!$A$3:$A$140,$A441)), """")"),"")</f>
        <v/>
      </c>
      <c r="E441" s="1" t="str">
        <f ca="1">IFERROR(__xludf.DUMMYFUNCTION("IFERROR(FILTER('Currently Exported'!E$3:E$140,EXACT('Currently Exported'!$A$3:$A$140,$A441)), """")"),"")</f>
        <v/>
      </c>
      <c r="F441" s="1" t="str">
        <f ca="1">IFERROR(__xludf.DUMMYFUNCTION("IFERROR(FILTER('Currently Exported'!F$3:F$140,EXACT('Currently Exported'!$A$3:$A$140,$A441)), """")"),"")</f>
        <v/>
      </c>
      <c r="G441" s="1" t="str">
        <f ca="1">IFERROR(__xludf.DUMMYFUNCTION("IFERROR(FILTER('Currently Exported'!G$3:G$140,EXACT('Currently Exported'!$A$3:$A$140,$A441)), """")"),"")</f>
        <v/>
      </c>
      <c r="H441" s="1" t="str">
        <f ca="1">IFERROR(__xludf.DUMMYFUNCTION("IFERROR(FILTER('Currently Exported'!H$3:H$140,EXACT('Currently Exported'!$A$3:$A$140,$A441)), """")"),"")</f>
        <v/>
      </c>
      <c r="I441" s="1" t="str">
        <f ca="1">IFERROR(__xludf.DUMMYFUNCTION("IFERROR(FILTER('Currently Exported'!I$3:I$140,EXACT('Currently Exported'!$A$3:$A$140,$A441)), """")"),"")</f>
        <v/>
      </c>
      <c r="J441" s="1" t="str">
        <f ca="1">IFERROR(__xludf.DUMMYFUNCTION("IFERROR(FILTER('Currently Exported'!J$3:J$140,EXACT('Currently Exported'!$A$3:$A$140,$A441)), """")"),"")</f>
        <v/>
      </c>
      <c r="K441" s="1" t="str">
        <f ca="1">IFERROR(__xludf.DUMMYFUNCTION("IFERROR(FILTER('Currently Exported'!K$3:K$140,EXACT('Currently Exported'!$A$3:$A$140,$A441)), """")"),"")</f>
        <v/>
      </c>
      <c r="L441" s="1" t="str">
        <f ca="1">IFERROR(__xludf.DUMMYFUNCTION("IFERROR(FILTER('Currently Exported'!L$3:L$140,EXACT('Currently Exported'!$A$3:$A$140,$A441)), """")"),"")</f>
        <v/>
      </c>
      <c r="M441" s="1" t="str">
        <f ca="1">IFERROR(__xludf.DUMMYFUNCTION("IFERROR(FILTER('Currently Exported'!M$3:M$140,EXACT('Currently Exported'!$A$3:$A$140,$A441)), """")"),"")</f>
        <v/>
      </c>
      <c r="N441" s="1" t="str">
        <f ca="1">IFERROR(__xludf.DUMMYFUNCTION("IFERROR(FILTER('Currently Exported'!N$3:N$140,EXACT('Currently Exported'!$A$3:$A$140,$A441)), """")"),"")</f>
        <v/>
      </c>
      <c r="O441" s="1" t="str">
        <f ca="1">IFERROR(__xludf.DUMMYFUNCTION("IFERROR(FILTER('Currently Exported'!O$3:O$140,EXACT('Currently Exported'!$A$3:$A$140,$A441)), """")"),"")</f>
        <v/>
      </c>
      <c r="P441" s="1" t="str">
        <f ca="1">IFERROR(__xludf.DUMMYFUNCTION("IFERROR(FILTER('Currently Exported'!P$3:P$140,EXACT('Currently Exported'!$A$3:$A$140,$A441)), """")"),"")</f>
        <v/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IFERROR(__xludf.DUMMYFUNCTION("IFERROR(FILTER('Currently Exported'!B$3:B$140,EXACT('Currently Exported'!$A$3:$A$140,$A442)), """")"),"")</f>
        <v/>
      </c>
      <c r="C442" s="1" t="str">
        <f ca="1">IFERROR(__xludf.DUMMYFUNCTION("IFERROR(FILTER('Currently Exported'!C$3:C$140,EXACT('Currently Exported'!$A$3:$A$140,$A442)), """")"),"")</f>
        <v/>
      </c>
      <c r="D442" s="1" t="str">
        <f ca="1">IFERROR(__xludf.DUMMYFUNCTION("IFERROR(FILTER('Currently Exported'!D$3:D$140,EXACT('Currently Exported'!$A$3:$A$140,$A442)), """")"),"")</f>
        <v/>
      </c>
      <c r="E442" s="1" t="str">
        <f ca="1">IFERROR(__xludf.DUMMYFUNCTION("IFERROR(FILTER('Currently Exported'!E$3:E$140,EXACT('Currently Exported'!$A$3:$A$140,$A442)), """")"),"")</f>
        <v/>
      </c>
      <c r="F442" s="1" t="str">
        <f ca="1">IFERROR(__xludf.DUMMYFUNCTION("IFERROR(FILTER('Currently Exported'!F$3:F$140,EXACT('Currently Exported'!$A$3:$A$140,$A442)), """")"),"")</f>
        <v/>
      </c>
      <c r="G442" s="1" t="str">
        <f ca="1">IFERROR(__xludf.DUMMYFUNCTION("IFERROR(FILTER('Currently Exported'!G$3:G$140,EXACT('Currently Exported'!$A$3:$A$140,$A442)), """")"),"")</f>
        <v/>
      </c>
      <c r="H442" s="1" t="str">
        <f ca="1">IFERROR(__xludf.DUMMYFUNCTION("IFERROR(FILTER('Currently Exported'!H$3:H$140,EXACT('Currently Exported'!$A$3:$A$140,$A442)), """")"),"")</f>
        <v/>
      </c>
      <c r="I442" s="1" t="str">
        <f ca="1">IFERROR(__xludf.DUMMYFUNCTION("IFERROR(FILTER('Currently Exported'!I$3:I$140,EXACT('Currently Exported'!$A$3:$A$140,$A442)), """")"),"")</f>
        <v/>
      </c>
      <c r="J442" s="1" t="str">
        <f ca="1">IFERROR(__xludf.DUMMYFUNCTION("IFERROR(FILTER('Currently Exported'!J$3:J$140,EXACT('Currently Exported'!$A$3:$A$140,$A442)), """")"),"")</f>
        <v/>
      </c>
      <c r="K442" s="1" t="str">
        <f ca="1">IFERROR(__xludf.DUMMYFUNCTION("IFERROR(FILTER('Currently Exported'!K$3:K$140,EXACT('Currently Exported'!$A$3:$A$140,$A442)), """")"),"")</f>
        <v/>
      </c>
      <c r="L442" s="1" t="str">
        <f ca="1">IFERROR(__xludf.DUMMYFUNCTION("IFERROR(FILTER('Currently Exported'!L$3:L$140,EXACT('Currently Exported'!$A$3:$A$140,$A442)), """")"),"")</f>
        <v/>
      </c>
      <c r="M442" s="1" t="str">
        <f ca="1">IFERROR(__xludf.DUMMYFUNCTION("IFERROR(FILTER('Currently Exported'!M$3:M$140,EXACT('Currently Exported'!$A$3:$A$140,$A442)), """")"),"")</f>
        <v/>
      </c>
      <c r="N442" s="1" t="str">
        <f ca="1">IFERROR(__xludf.DUMMYFUNCTION("IFERROR(FILTER('Currently Exported'!N$3:N$140,EXACT('Currently Exported'!$A$3:$A$140,$A442)), """")"),"")</f>
        <v/>
      </c>
      <c r="O442" s="1" t="str">
        <f ca="1">IFERROR(__xludf.DUMMYFUNCTION("IFERROR(FILTER('Currently Exported'!O$3:O$140,EXACT('Currently Exported'!$A$3:$A$140,$A442)), """")"),"")</f>
        <v/>
      </c>
      <c r="P442" s="1" t="str">
        <f ca="1">IFERROR(__xludf.DUMMYFUNCTION("IFERROR(FILTER('Currently Exported'!P$3:P$140,EXACT('Currently Exported'!$A$3:$A$140,$A442)), """")"),"")</f>
        <v/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IFERROR(__xludf.DUMMYFUNCTION("IFERROR(FILTER('Currently Exported'!B$3:B$140,EXACT('Currently Exported'!$A$3:$A$140,$A443)), """")"),"")</f>
        <v/>
      </c>
      <c r="C443" s="1" t="str">
        <f ca="1">IFERROR(__xludf.DUMMYFUNCTION("IFERROR(FILTER('Currently Exported'!C$3:C$140,EXACT('Currently Exported'!$A$3:$A$140,$A443)), """")"),"")</f>
        <v/>
      </c>
      <c r="D443" s="1" t="str">
        <f ca="1">IFERROR(__xludf.DUMMYFUNCTION("IFERROR(FILTER('Currently Exported'!D$3:D$140,EXACT('Currently Exported'!$A$3:$A$140,$A443)), """")"),"")</f>
        <v/>
      </c>
      <c r="E443" s="1" t="str">
        <f ca="1">IFERROR(__xludf.DUMMYFUNCTION("IFERROR(FILTER('Currently Exported'!E$3:E$140,EXACT('Currently Exported'!$A$3:$A$140,$A443)), """")"),"")</f>
        <v/>
      </c>
      <c r="F443" s="1" t="str">
        <f ca="1">IFERROR(__xludf.DUMMYFUNCTION("IFERROR(FILTER('Currently Exported'!F$3:F$140,EXACT('Currently Exported'!$A$3:$A$140,$A443)), """")"),"")</f>
        <v/>
      </c>
      <c r="G443" s="1" t="str">
        <f ca="1">IFERROR(__xludf.DUMMYFUNCTION("IFERROR(FILTER('Currently Exported'!G$3:G$140,EXACT('Currently Exported'!$A$3:$A$140,$A443)), """")"),"")</f>
        <v/>
      </c>
      <c r="H443" s="1" t="str">
        <f ca="1">IFERROR(__xludf.DUMMYFUNCTION("IFERROR(FILTER('Currently Exported'!H$3:H$140,EXACT('Currently Exported'!$A$3:$A$140,$A443)), """")"),"")</f>
        <v/>
      </c>
      <c r="I443" s="1" t="str">
        <f ca="1">IFERROR(__xludf.DUMMYFUNCTION("IFERROR(FILTER('Currently Exported'!I$3:I$140,EXACT('Currently Exported'!$A$3:$A$140,$A443)), """")"),"")</f>
        <v/>
      </c>
      <c r="J443" s="1" t="str">
        <f ca="1">IFERROR(__xludf.DUMMYFUNCTION("IFERROR(FILTER('Currently Exported'!J$3:J$140,EXACT('Currently Exported'!$A$3:$A$140,$A443)), """")"),"")</f>
        <v/>
      </c>
      <c r="K443" s="1" t="str">
        <f ca="1">IFERROR(__xludf.DUMMYFUNCTION("IFERROR(FILTER('Currently Exported'!K$3:K$140,EXACT('Currently Exported'!$A$3:$A$140,$A443)), """")"),"")</f>
        <v/>
      </c>
      <c r="L443" s="1" t="str">
        <f ca="1">IFERROR(__xludf.DUMMYFUNCTION("IFERROR(FILTER('Currently Exported'!L$3:L$140,EXACT('Currently Exported'!$A$3:$A$140,$A443)), """")"),"")</f>
        <v/>
      </c>
      <c r="M443" s="1" t="str">
        <f ca="1">IFERROR(__xludf.DUMMYFUNCTION("IFERROR(FILTER('Currently Exported'!M$3:M$140,EXACT('Currently Exported'!$A$3:$A$140,$A443)), """")"),"")</f>
        <v/>
      </c>
      <c r="N443" s="1" t="str">
        <f ca="1">IFERROR(__xludf.DUMMYFUNCTION("IFERROR(FILTER('Currently Exported'!N$3:N$140,EXACT('Currently Exported'!$A$3:$A$140,$A443)), """")"),"")</f>
        <v/>
      </c>
      <c r="O443" s="1" t="str">
        <f ca="1">IFERROR(__xludf.DUMMYFUNCTION("IFERROR(FILTER('Currently Exported'!O$3:O$140,EXACT('Currently Exported'!$A$3:$A$140,$A443)), """")"),"")</f>
        <v/>
      </c>
      <c r="P443" s="1" t="str">
        <f ca="1">IFERROR(__xludf.DUMMYFUNCTION("IFERROR(FILTER('Currently Exported'!P$3:P$140,EXACT('Currently Exported'!$A$3:$A$140,$A443)), """")"),"")</f>
        <v/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IFERROR(__xludf.DUMMYFUNCTION("IFERROR(FILTER('Currently Exported'!B$3:B$140,EXACT('Currently Exported'!$A$3:$A$140,$A444)), """")"),"")</f>
        <v/>
      </c>
      <c r="C444" s="1" t="str">
        <f ca="1">IFERROR(__xludf.DUMMYFUNCTION("IFERROR(FILTER('Currently Exported'!C$3:C$140,EXACT('Currently Exported'!$A$3:$A$140,$A444)), """")"),"")</f>
        <v/>
      </c>
      <c r="D444" s="1" t="str">
        <f ca="1">IFERROR(__xludf.DUMMYFUNCTION("IFERROR(FILTER('Currently Exported'!D$3:D$140,EXACT('Currently Exported'!$A$3:$A$140,$A444)), """")"),"")</f>
        <v/>
      </c>
      <c r="E444" s="1" t="str">
        <f ca="1">IFERROR(__xludf.DUMMYFUNCTION("IFERROR(FILTER('Currently Exported'!E$3:E$140,EXACT('Currently Exported'!$A$3:$A$140,$A444)), """")"),"")</f>
        <v/>
      </c>
      <c r="F444" s="1" t="str">
        <f ca="1">IFERROR(__xludf.DUMMYFUNCTION("IFERROR(FILTER('Currently Exported'!F$3:F$140,EXACT('Currently Exported'!$A$3:$A$140,$A444)), """")"),"")</f>
        <v/>
      </c>
      <c r="G444" s="1" t="str">
        <f ca="1">IFERROR(__xludf.DUMMYFUNCTION("IFERROR(FILTER('Currently Exported'!G$3:G$140,EXACT('Currently Exported'!$A$3:$A$140,$A444)), """")"),"")</f>
        <v/>
      </c>
      <c r="H444" s="1" t="str">
        <f ca="1">IFERROR(__xludf.DUMMYFUNCTION("IFERROR(FILTER('Currently Exported'!H$3:H$140,EXACT('Currently Exported'!$A$3:$A$140,$A444)), """")"),"")</f>
        <v/>
      </c>
      <c r="I444" s="1" t="str">
        <f ca="1">IFERROR(__xludf.DUMMYFUNCTION("IFERROR(FILTER('Currently Exported'!I$3:I$140,EXACT('Currently Exported'!$A$3:$A$140,$A444)), """")"),"")</f>
        <v/>
      </c>
      <c r="J444" s="1" t="str">
        <f ca="1">IFERROR(__xludf.DUMMYFUNCTION("IFERROR(FILTER('Currently Exported'!J$3:J$140,EXACT('Currently Exported'!$A$3:$A$140,$A444)), """")"),"")</f>
        <v/>
      </c>
      <c r="K444" s="1" t="str">
        <f ca="1">IFERROR(__xludf.DUMMYFUNCTION("IFERROR(FILTER('Currently Exported'!K$3:K$140,EXACT('Currently Exported'!$A$3:$A$140,$A444)), """")"),"")</f>
        <v/>
      </c>
      <c r="L444" s="1" t="str">
        <f ca="1">IFERROR(__xludf.DUMMYFUNCTION("IFERROR(FILTER('Currently Exported'!L$3:L$140,EXACT('Currently Exported'!$A$3:$A$140,$A444)), """")"),"")</f>
        <v/>
      </c>
      <c r="M444" s="1" t="str">
        <f ca="1">IFERROR(__xludf.DUMMYFUNCTION("IFERROR(FILTER('Currently Exported'!M$3:M$140,EXACT('Currently Exported'!$A$3:$A$140,$A444)), """")"),"")</f>
        <v/>
      </c>
      <c r="N444" s="1" t="str">
        <f ca="1">IFERROR(__xludf.DUMMYFUNCTION("IFERROR(FILTER('Currently Exported'!N$3:N$140,EXACT('Currently Exported'!$A$3:$A$140,$A444)), """")"),"")</f>
        <v/>
      </c>
      <c r="O444" s="1" t="str">
        <f ca="1">IFERROR(__xludf.DUMMYFUNCTION("IFERROR(FILTER('Currently Exported'!O$3:O$140,EXACT('Currently Exported'!$A$3:$A$140,$A444)), """")"),"")</f>
        <v/>
      </c>
      <c r="P444" s="1" t="str">
        <f ca="1">IFERROR(__xludf.DUMMYFUNCTION("IFERROR(FILTER('Currently Exported'!P$3:P$140,EXACT('Currently Exported'!$A$3:$A$140,$A444)), """")"),"")</f>
        <v/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IFERROR(__xludf.DUMMYFUNCTION("IFERROR(FILTER('Currently Exported'!B$3:B$140,EXACT('Currently Exported'!$A$3:$A$140,$A445)), """")"),"")</f>
        <v/>
      </c>
      <c r="C445" s="1" t="str">
        <f ca="1">IFERROR(__xludf.DUMMYFUNCTION("IFERROR(FILTER('Currently Exported'!C$3:C$140,EXACT('Currently Exported'!$A$3:$A$140,$A445)), """")"),"")</f>
        <v/>
      </c>
      <c r="D445" s="1">
        <f ca="1">IFERROR(__xludf.DUMMYFUNCTION("IFERROR(FILTER('Currently Exported'!D$3:D$140,EXACT('Currently Exported'!$A$3:$A$140,$A445)), """")"),1)</f>
        <v>1</v>
      </c>
      <c r="E445" s="1">
        <f ca="1">IFERROR(__xludf.DUMMYFUNCTION("IFERROR(FILTER('Currently Exported'!E$3:E$140,EXACT('Currently Exported'!$A$3:$A$140,$A445)), """")"),1)</f>
        <v>1</v>
      </c>
      <c r="F445" s="1">
        <f ca="1">IFERROR(__xludf.DUMMYFUNCTION("IFERROR(FILTER('Currently Exported'!F$3:F$140,EXACT('Currently Exported'!$A$3:$A$140,$A445)), """")"),1)</f>
        <v>1</v>
      </c>
      <c r="G445" s="1">
        <f ca="1">IFERROR(__xludf.DUMMYFUNCTION("IFERROR(FILTER('Currently Exported'!G$3:G$140,EXACT('Currently Exported'!$A$3:$A$140,$A445)), """")"),1)</f>
        <v>1</v>
      </c>
      <c r="H445" s="1">
        <f ca="1">IFERROR(__xludf.DUMMYFUNCTION("IFERROR(FILTER('Currently Exported'!H$3:H$140,EXACT('Currently Exported'!$A$3:$A$140,$A445)), """")"),1)</f>
        <v>1</v>
      </c>
      <c r="I445" s="1">
        <f ca="1">IFERROR(__xludf.DUMMYFUNCTION("IFERROR(FILTER('Currently Exported'!I$3:I$140,EXACT('Currently Exported'!$A$3:$A$140,$A445)), """")"),1)</f>
        <v>1</v>
      </c>
      <c r="J445" s="1">
        <f ca="1">IFERROR(__xludf.DUMMYFUNCTION("IFERROR(FILTER('Currently Exported'!J$3:J$140,EXACT('Currently Exported'!$A$3:$A$140,$A445)), """")"),1)</f>
        <v>1</v>
      </c>
      <c r="K445" s="1">
        <f ca="1">IFERROR(__xludf.DUMMYFUNCTION("IFERROR(FILTER('Currently Exported'!K$3:K$140,EXACT('Currently Exported'!$A$3:$A$140,$A445)), """")"),1)</f>
        <v>1</v>
      </c>
      <c r="L445" s="1">
        <f ca="1">IFERROR(__xludf.DUMMYFUNCTION("IFERROR(FILTER('Currently Exported'!L$3:L$140,EXACT('Currently Exported'!$A$3:$A$140,$A445)), """")"),1)</f>
        <v>1</v>
      </c>
      <c r="M445" s="1">
        <f ca="1">IFERROR(__xludf.DUMMYFUNCTION("IFERROR(FILTER('Currently Exported'!M$3:M$140,EXACT('Currently Exported'!$A$3:$A$140,$A445)), """")"),1)</f>
        <v>1</v>
      </c>
      <c r="N445" s="1">
        <f ca="1">IFERROR(__xludf.DUMMYFUNCTION("IFERROR(FILTER('Currently Exported'!N$3:N$140,EXACT('Currently Exported'!$A$3:$A$140,$A445)), """")"),1)</f>
        <v>1</v>
      </c>
      <c r="O445" s="1">
        <f ca="1">IFERROR(__xludf.DUMMYFUNCTION("IFERROR(FILTER('Currently Exported'!O$3:O$140,EXACT('Currently Exported'!$A$3:$A$140,$A445)), """")"),1)</f>
        <v>1</v>
      </c>
      <c r="P445" s="1" t="str">
        <f ca="1">IFERROR(__xludf.DUMMYFUNCTION("IFERROR(FILTER('Currently Exported'!P$3:P$140,EXACT('Currently Exported'!$A$3:$A$140,$A445)), """")"),"")</f>
        <v/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IFERROR(__xludf.DUMMYFUNCTION("IFERROR(FILTER('Currently Exported'!B$3:B$140,EXACT('Currently Exported'!$A$3:$A$140,$A446)), """")"),"")</f>
        <v/>
      </c>
      <c r="C446" s="1" t="str">
        <f ca="1">IFERROR(__xludf.DUMMYFUNCTION("IFERROR(FILTER('Currently Exported'!C$3:C$140,EXACT('Currently Exported'!$A$3:$A$140,$A446)), """")"),"")</f>
        <v/>
      </c>
      <c r="D446" s="1">
        <f ca="1">IFERROR(__xludf.DUMMYFUNCTION("IFERROR(FILTER('Currently Exported'!D$3:D$140,EXACT('Currently Exported'!$A$3:$A$140,$A446)), """")"),1)</f>
        <v>1</v>
      </c>
      <c r="E446" s="1">
        <f ca="1">IFERROR(__xludf.DUMMYFUNCTION("IFERROR(FILTER('Currently Exported'!E$3:E$140,EXACT('Currently Exported'!$A$3:$A$140,$A446)), """")"),1)</f>
        <v>1</v>
      </c>
      <c r="F446" s="1">
        <f ca="1">IFERROR(__xludf.DUMMYFUNCTION("IFERROR(FILTER('Currently Exported'!F$3:F$140,EXACT('Currently Exported'!$A$3:$A$140,$A446)), """")"),1)</f>
        <v>1</v>
      </c>
      <c r="G446" s="1">
        <f ca="1">IFERROR(__xludf.DUMMYFUNCTION("IFERROR(FILTER('Currently Exported'!G$3:G$140,EXACT('Currently Exported'!$A$3:$A$140,$A446)), """")"),1)</f>
        <v>1</v>
      </c>
      <c r="H446" s="1">
        <f ca="1">IFERROR(__xludf.DUMMYFUNCTION("IFERROR(FILTER('Currently Exported'!H$3:H$140,EXACT('Currently Exported'!$A$3:$A$140,$A446)), """")"),1)</f>
        <v>1</v>
      </c>
      <c r="I446" s="1">
        <f ca="1">IFERROR(__xludf.DUMMYFUNCTION("IFERROR(FILTER('Currently Exported'!I$3:I$140,EXACT('Currently Exported'!$A$3:$A$140,$A446)), """")"),1)</f>
        <v>1</v>
      </c>
      <c r="J446" s="1">
        <f ca="1">IFERROR(__xludf.DUMMYFUNCTION("IFERROR(FILTER('Currently Exported'!J$3:J$140,EXACT('Currently Exported'!$A$3:$A$140,$A446)), """")"),1)</f>
        <v>1</v>
      </c>
      <c r="K446" s="1">
        <f ca="1">IFERROR(__xludf.DUMMYFUNCTION("IFERROR(FILTER('Currently Exported'!K$3:K$140,EXACT('Currently Exported'!$A$3:$A$140,$A446)), """")"),1)</f>
        <v>1</v>
      </c>
      <c r="L446" s="1">
        <f ca="1">IFERROR(__xludf.DUMMYFUNCTION("IFERROR(FILTER('Currently Exported'!L$3:L$140,EXACT('Currently Exported'!$A$3:$A$140,$A446)), """")"),1)</f>
        <v>1</v>
      </c>
      <c r="M446" s="1">
        <f ca="1">IFERROR(__xludf.DUMMYFUNCTION("IFERROR(FILTER('Currently Exported'!M$3:M$140,EXACT('Currently Exported'!$A$3:$A$140,$A446)), """")"),1)</f>
        <v>1</v>
      </c>
      <c r="N446" s="1">
        <f ca="1">IFERROR(__xludf.DUMMYFUNCTION("IFERROR(FILTER('Currently Exported'!N$3:N$140,EXACT('Currently Exported'!$A$3:$A$140,$A446)), """")"),1)</f>
        <v>1</v>
      </c>
      <c r="O446" s="1">
        <f ca="1">IFERROR(__xludf.DUMMYFUNCTION("IFERROR(FILTER('Currently Exported'!O$3:O$140,EXACT('Currently Exported'!$A$3:$A$140,$A446)), """")"),1)</f>
        <v>1</v>
      </c>
      <c r="P446" s="1" t="str">
        <f ca="1">IFERROR(__xludf.DUMMYFUNCTION("IFERROR(FILTER('Currently Exported'!P$3:P$140,EXACT('Currently Exported'!$A$3:$A$140,$A446)), """")"),"")</f>
        <v/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IFERROR(__xludf.DUMMYFUNCTION("IFERROR(FILTER('Currently Exported'!B$3:B$140,EXACT('Currently Exported'!$A$3:$A$140,$A447)), """")"),"")</f>
        <v/>
      </c>
      <c r="C447" s="1" t="str">
        <f ca="1">IFERROR(__xludf.DUMMYFUNCTION("IFERROR(FILTER('Currently Exported'!C$3:C$140,EXACT('Currently Exported'!$A$3:$A$140,$A447)), """")"),"")</f>
        <v/>
      </c>
      <c r="D447" s="1" t="str">
        <f ca="1">IFERROR(__xludf.DUMMYFUNCTION("IFERROR(FILTER('Currently Exported'!D$3:D$140,EXACT('Currently Exported'!$A$3:$A$140,$A447)), """")"),"")</f>
        <v/>
      </c>
      <c r="E447" s="1" t="str">
        <f ca="1">IFERROR(__xludf.DUMMYFUNCTION("IFERROR(FILTER('Currently Exported'!E$3:E$140,EXACT('Currently Exported'!$A$3:$A$140,$A447)), """")"),"")</f>
        <v/>
      </c>
      <c r="F447" s="1" t="str">
        <f ca="1">IFERROR(__xludf.DUMMYFUNCTION("IFERROR(FILTER('Currently Exported'!F$3:F$140,EXACT('Currently Exported'!$A$3:$A$140,$A447)), """")"),"")</f>
        <v/>
      </c>
      <c r="G447" s="1" t="str">
        <f ca="1">IFERROR(__xludf.DUMMYFUNCTION("IFERROR(FILTER('Currently Exported'!G$3:G$140,EXACT('Currently Exported'!$A$3:$A$140,$A447)), """")"),"")</f>
        <v/>
      </c>
      <c r="H447" s="1" t="str">
        <f ca="1">IFERROR(__xludf.DUMMYFUNCTION("IFERROR(FILTER('Currently Exported'!H$3:H$140,EXACT('Currently Exported'!$A$3:$A$140,$A447)), """")"),"")</f>
        <v/>
      </c>
      <c r="I447" s="1" t="str">
        <f ca="1">IFERROR(__xludf.DUMMYFUNCTION("IFERROR(FILTER('Currently Exported'!I$3:I$140,EXACT('Currently Exported'!$A$3:$A$140,$A447)), """")"),"")</f>
        <v/>
      </c>
      <c r="J447" s="1" t="str">
        <f ca="1">IFERROR(__xludf.DUMMYFUNCTION("IFERROR(FILTER('Currently Exported'!J$3:J$140,EXACT('Currently Exported'!$A$3:$A$140,$A447)), """")"),"")</f>
        <v/>
      </c>
      <c r="K447" s="1" t="str">
        <f ca="1">IFERROR(__xludf.DUMMYFUNCTION("IFERROR(FILTER('Currently Exported'!K$3:K$140,EXACT('Currently Exported'!$A$3:$A$140,$A447)), """")"),"")</f>
        <v/>
      </c>
      <c r="L447" s="1" t="str">
        <f ca="1">IFERROR(__xludf.DUMMYFUNCTION("IFERROR(FILTER('Currently Exported'!L$3:L$140,EXACT('Currently Exported'!$A$3:$A$140,$A447)), """")"),"")</f>
        <v/>
      </c>
      <c r="M447" s="1" t="str">
        <f ca="1">IFERROR(__xludf.DUMMYFUNCTION("IFERROR(FILTER('Currently Exported'!M$3:M$140,EXACT('Currently Exported'!$A$3:$A$140,$A447)), """")"),"")</f>
        <v/>
      </c>
      <c r="N447" s="1" t="str">
        <f ca="1">IFERROR(__xludf.DUMMYFUNCTION("IFERROR(FILTER('Currently Exported'!N$3:N$140,EXACT('Currently Exported'!$A$3:$A$140,$A447)), """")"),"")</f>
        <v/>
      </c>
      <c r="O447" s="1" t="str">
        <f ca="1">IFERROR(__xludf.DUMMYFUNCTION("IFERROR(FILTER('Currently Exported'!O$3:O$140,EXACT('Currently Exported'!$A$3:$A$140,$A447)), """")"),"")</f>
        <v/>
      </c>
      <c r="P447" s="1" t="str">
        <f ca="1">IFERROR(__xludf.DUMMYFUNCTION("IFERROR(FILTER('Currently Exported'!P$3:P$140,EXACT('Currently Exported'!$A$3:$A$140,$A447)), """")"),"")</f>
        <v/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IFERROR(__xludf.DUMMYFUNCTION("IFERROR(FILTER('Currently Exported'!B$3:B$140,EXACT('Currently Exported'!$A$3:$A$140,$A448)), """")"),"")</f>
        <v/>
      </c>
      <c r="C448" s="1" t="str">
        <f ca="1">IFERROR(__xludf.DUMMYFUNCTION("IFERROR(FILTER('Currently Exported'!C$3:C$140,EXACT('Currently Exported'!$A$3:$A$140,$A448)), """")"),"")</f>
        <v/>
      </c>
      <c r="D448" s="1" t="str">
        <f ca="1">IFERROR(__xludf.DUMMYFUNCTION("IFERROR(FILTER('Currently Exported'!D$3:D$140,EXACT('Currently Exported'!$A$3:$A$140,$A448)), """")"),"")</f>
        <v/>
      </c>
      <c r="E448" s="1" t="str">
        <f ca="1">IFERROR(__xludf.DUMMYFUNCTION("IFERROR(FILTER('Currently Exported'!E$3:E$140,EXACT('Currently Exported'!$A$3:$A$140,$A448)), """")"),"")</f>
        <v/>
      </c>
      <c r="F448" s="1" t="str">
        <f ca="1">IFERROR(__xludf.DUMMYFUNCTION("IFERROR(FILTER('Currently Exported'!F$3:F$140,EXACT('Currently Exported'!$A$3:$A$140,$A448)), """")"),"")</f>
        <v/>
      </c>
      <c r="G448" s="1" t="str">
        <f ca="1">IFERROR(__xludf.DUMMYFUNCTION("IFERROR(FILTER('Currently Exported'!G$3:G$140,EXACT('Currently Exported'!$A$3:$A$140,$A448)), """")"),"")</f>
        <v/>
      </c>
      <c r="H448" s="1" t="str">
        <f ca="1">IFERROR(__xludf.DUMMYFUNCTION("IFERROR(FILTER('Currently Exported'!H$3:H$140,EXACT('Currently Exported'!$A$3:$A$140,$A448)), """")"),"")</f>
        <v/>
      </c>
      <c r="I448" s="1" t="str">
        <f ca="1">IFERROR(__xludf.DUMMYFUNCTION("IFERROR(FILTER('Currently Exported'!I$3:I$140,EXACT('Currently Exported'!$A$3:$A$140,$A448)), """")"),"")</f>
        <v/>
      </c>
      <c r="J448" s="1" t="str">
        <f ca="1">IFERROR(__xludf.DUMMYFUNCTION("IFERROR(FILTER('Currently Exported'!J$3:J$140,EXACT('Currently Exported'!$A$3:$A$140,$A448)), """")"),"")</f>
        <v/>
      </c>
      <c r="K448" s="1" t="str">
        <f ca="1">IFERROR(__xludf.DUMMYFUNCTION("IFERROR(FILTER('Currently Exported'!K$3:K$140,EXACT('Currently Exported'!$A$3:$A$140,$A448)), """")"),"")</f>
        <v/>
      </c>
      <c r="L448" s="1" t="str">
        <f ca="1">IFERROR(__xludf.DUMMYFUNCTION("IFERROR(FILTER('Currently Exported'!L$3:L$140,EXACT('Currently Exported'!$A$3:$A$140,$A448)), """")"),"")</f>
        <v/>
      </c>
      <c r="M448" s="1" t="str">
        <f ca="1">IFERROR(__xludf.DUMMYFUNCTION("IFERROR(FILTER('Currently Exported'!M$3:M$140,EXACT('Currently Exported'!$A$3:$A$140,$A448)), """")"),"")</f>
        <v/>
      </c>
      <c r="N448" s="1" t="str">
        <f ca="1">IFERROR(__xludf.DUMMYFUNCTION("IFERROR(FILTER('Currently Exported'!N$3:N$140,EXACT('Currently Exported'!$A$3:$A$140,$A448)), """")"),"")</f>
        <v/>
      </c>
      <c r="O448" s="1" t="str">
        <f ca="1">IFERROR(__xludf.DUMMYFUNCTION("IFERROR(FILTER('Currently Exported'!O$3:O$140,EXACT('Currently Exported'!$A$3:$A$140,$A448)), """")"),"")</f>
        <v/>
      </c>
      <c r="P448" s="1" t="str">
        <f ca="1">IFERROR(__xludf.DUMMYFUNCTION("IFERROR(FILTER('Currently Exported'!P$3:P$140,EXACT('Currently Exported'!$A$3:$A$140,$A448)), """")"),"")</f>
        <v/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IFERROR(__xludf.DUMMYFUNCTION("IFERROR(FILTER('Currently Exported'!B$3:B$140,EXACT('Currently Exported'!$A$3:$A$140,$A449)), """")"),"")</f>
        <v/>
      </c>
      <c r="C449" s="1" t="str">
        <f ca="1">IFERROR(__xludf.DUMMYFUNCTION("IFERROR(FILTER('Currently Exported'!C$3:C$140,EXACT('Currently Exported'!$A$3:$A$140,$A449)), """")"),"")</f>
        <v/>
      </c>
      <c r="D449" s="1" t="str">
        <f ca="1">IFERROR(__xludf.DUMMYFUNCTION("IFERROR(FILTER('Currently Exported'!D$3:D$140,EXACT('Currently Exported'!$A$3:$A$140,$A449)), """")"),"")</f>
        <v/>
      </c>
      <c r="E449" s="1" t="str">
        <f ca="1">IFERROR(__xludf.DUMMYFUNCTION("IFERROR(FILTER('Currently Exported'!E$3:E$140,EXACT('Currently Exported'!$A$3:$A$140,$A449)), """")"),"")</f>
        <v/>
      </c>
      <c r="F449" s="1" t="str">
        <f ca="1">IFERROR(__xludf.DUMMYFUNCTION("IFERROR(FILTER('Currently Exported'!F$3:F$140,EXACT('Currently Exported'!$A$3:$A$140,$A449)), """")"),"")</f>
        <v/>
      </c>
      <c r="G449" s="1" t="str">
        <f ca="1">IFERROR(__xludf.DUMMYFUNCTION("IFERROR(FILTER('Currently Exported'!G$3:G$140,EXACT('Currently Exported'!$A$3:$A$140,$A449)), """")"),"")</f>
        <v/>
      </c>
      <c r="H449" s="1" t="str">
        <f ca="1">IFERROR(__xludf.DUMMYFUNCTION("IFERROR(FILTER('Currently Exported'!H$3:H$140,EXACT('Currently Exported'!$A$3:$A$140,$A449)), """")"),"")</f>
        <v/>
      </c>
      <c r="I449" s="1" t="str">
        <f ca="1">IFERROR(__xludf.DUMMYFUNCTION("IFERROR(FILTER('Currently Exported'!I$3:I$140,EXACT('Currently Exported'!$A$3:$A$140,$A449)), """")"),"")</f>
        <v/>
      </c>
      <c r="J449" s="1" t="str">
        <f ca="1">IFERROR(__xludf.DUMMYFUNCTION("IFERROR(FILTER('Currently Exported'!J$3:J$140,EXACT('Currently Exported'!$A$3:$A$140,$A449)), """")"),"")</f>
        <v/>
      </c>
      <c r="K449" s="1" t="str">
        <f ca="1">IFERROR(__xludf.DUMMYFUNCTION("IFERROR(FILTER('Currently Exported'!K$3:K$140,EXACT('Currently Exported'!$A$3:$A$140,$A449)), """")"),"")</f>
        <v/>
      </c>
      <c r="L449" s="1" t="str">
        <f ca="1">IFERROR(__xludf.DUMMYFUNCTION("IFERROR(FILTER('Currently Exported'!L$3:L$140,EXACT('Currently Exported'!$A$3:$A$140,$A449)), """")"),"")</f>
        <v/>
      </c>
      <c r="M449" s="1" t="str">
        <f ca="1">IFERROR(__xludf.DUMMYFUNCTION("IFERROR(FILTER('Currently Exported'!M$3:M$140,EXACT('Currently Exported'!$A$3:$A$140,$A449)), """")"),"")</f>
        <v/>
      </c>
      <c r="N449" s="1" t="str">
        <f ca="1">IFERROR(__xludf.DUMMYFUNCTION("IFERROR(FILTER('Currently Exported'!N$3:N$140,EXACT('Currently Exported'!$A$3:$A$140,$A449)), """")"),"")</f>
        <v/>
      </c>
      <c r="O449" s="1" t="str">
        <f ca="1">IFERROR(__xludf.DUMMYFUNCTION("IFERROR(FILTER('Currently Exported'!O$3:O$140,EXACT('Currently Exported'!$A$3:$A$140,$A449)), """")"),"")</f>
        <v/>
      </c>
      <c r="P449" s="1" t="str">
        <f ca="1">IFERROR(__xludf.DUMMYFUNCTION("IFERROR(FILTER('Currently Exported'!P$3:P$140,EXACT('Currently Exported'!$A$3:$A$140,$A449)), """")"),"")</f>
        <v/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IFERROR(__xludf.DUMMYFUNCTION("IFERROR(FILTER('Currently Exported'!B$3:B$140,EXACT('Currently Exported'!$A$3:$A$140,$A450)), """")"),"")</f>
        <v/>
      </c>
      <c r="C450" s="1" t="str">
        <f ca="1">IFERROR(__xludf.DUMMYFUNCTION("IFERROR(FILTER('Currently Exported'!C$3:C$140,EXACT('Currently Exported'!$A$3:$A$140,$A450)), """")"),"")</f>
        <v/>
      </c>
      <c r="D450" s="1">
        <f ca="1">IFERROR(__xludf.DUMMYFUNCTION("IFERROR(FILTER('Currently Exported'!D$3:D$140,EXACT('Currently Exported'!$A$3:$A$140,$A450)), """")"),1)</f>
        <v>1</v>
      </c>
      <c r="E450" s="1">
        <f ca="1">IFERROR(__xludf.DUMMYFUNCTION("IFERROR(FILTER('Currently Exported'!E$3:E$140,EXACT('Currently Exported'!$A$3:$A$140,$A450)), """")"),1)</f>
        <v>1</v>
      </c>
      <c r="F450" s="1">
        <f ca="1">IFERROR(__xludf.DUMMYFUNCTION("IFERROR(FILTER('Currently Exported'!F$3:F$140,EXACT('Currently Exported'!$A$3:$A$140,$A450)), """")"),1)</f>
        <v>1</v>
      </c>
      <c r="G450" s="1">
        <f ca="1">IFERROR(__xludf.DUMMYFUNCTION("IFERROR(FILTER('Currently Exported'!G$3:G$140,EXACT('Currently Exported'!$A$3:$A$140,$A450)), """")"),1)</f>
        <v>1</v>
      </c>
      <c r="H450" s="1">
        <f ca="1">IFERROR(__xludf.DUMMYFUNCTION("IFERROR(FILTER('Currently Exported'!H$3:H$140,EXACT('Currently Exported'!$A$3:$A$140,$A450)), """")"),1)</f>
        <v>1</v>
      </c>
      <c r="I450" s="1">
        <f ca="1">IFERROR(__xludf.DUMMYFUNCTION("IFERROR(FILTER('Currently Exported'!I$3:I$140,EXACT('Currently Exported'!$A$3:$A$140,$A450)), """")"),1)</f>
        <v>1</v>
      </c>
      <c r="J450" s="1">
        <f ca="1">IFERROR(__xludf.DUMMYFUNCTION("IFERROR(FILTER('Currently Exported'!J$3:J$140,EXACT('Currently Exported'!$A$3:$A$140,$A450)), """")"),1)</f>
        <v>1</v>
      </c>
      <c r="K450" s="1">
        <f ca="1">IFERROR(__xludf.DUMMYFUNCTION("IFERROR(FILTER('Currently Exported'!K$3:K$140,EXACT('Currently Exported'!$A$3:$A$140,$A450)), """")"),1)</f>
        <v>1</v>
      </c>
      <c r="L450" s="1">
        <f ca="1">IFERROR(__xludf.DUMMYFUNCTION("IFERROR(FILTER('Currently Exported'!L$3:L$140,EXACT('Currently Exported'!$A$3:$A$140,$A450)), """")"),1)</f>
        <v>1</v>
      </c>
      <c r="M450" s="1">
        <f ca="1">IFERROR(__xludf.DUMMYFUNCTION("IFERROR(FILTER('Currently Exported'!M$3:M$140,EXACT('Currently Exported'!$A$3:$A$140,$A450)), """")"),1)</f>
        <v>1</v>
      </c>
      <c r="N450" s="1">
        <f ca="1">IFERROR(__xludf.DUMMYFUNCTION("IFERROR(FILTER('Currently Exported'!N$3:N$140,EXACT('Currently Exported'!$A$3:$A$140,$A450)), """")"),1)</f>
        <v>1</v>
      </c>
      <c r="O450" s="1">
        <f ca="1">IFERROR(__xludf.DUMMYFUNCTION("IFERROR(FILTER('Currently Exported'!O$3:O$140,EXACT('Currently Exported'!$A$3:$A$140,$A450)), """")"),1)</f>
        <v>1</v>
      </c>
      <c r="P450" s="1" t="str">
        <f ca="1">IFERROR(__xludf.DUMMYFUNCTION("IFERROR(FILTER('Currently Exported'!P$3:P$140,EXACT('Currently Exported'!$A$3:$A$140,$A450)), """")"),"")</f>
        <v/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IFERROR(__xludf.DUMMYFUNCTION("IFERROR(FILTER('Currently Exported'!B$3:B$140,EXACT('Currently Exported'!$A$3:$A$140,$A451)), """")"),"")</f>
        <v/>
      </c>
      <c r="C451" s="1" t="str">
        <f ca="1">IFERROR(__xludf.DUMMYFUNCTION("IFERROR(FILTER('Currently Exported'!C$3:C$140,EXACT('Currently Exported'!$A$3:$A$140,$A451)), """")"),"")</f>
        <v/>
      </c>
      <c r="D451" s="1" t="str">
        <f ca="1">IFERROR(__xludf.DUMMYFUNCTION("IFERROR(FILTER('Currently Exported'!D$3:D$140,EXACT('Currently Exported'!$A$3:$A$140,$A451)), """")"),"")</f>
        <v/>
      </c>
      <c r="E451" s="1" t="str">
        <f ca="1">IFERROR(__xludf.DUMMYFUNCTION("IFERROR(FILTER('Currently Exported'!E$3:E$140,EXACT('Currently Exported'!$A$3:$A$140,$A451)), """")"),"")</f>
        <v/>
      </c>
      <c r="F451" s="1" t="str">
        <f ca="1">IFERROR(__xludf.DUMMYFUNCTION("IFERROR(FILTER('Currently Exported'!F$3:F$140,EXACT('Currently Exported'!$A$3:$A$140,$A451)), """")"),"")</f>
        <v/>
      </c>
      <c r="G451" s="1" t="str">
        <f ca="1">IFERROR(__xludf.DUMMYFUNCTION("IFERROR(FILTER('Currently Exported'!G$3:G$140,EXACT('Currently Exported'!$A$3:$A$140,$A451)), """")"),"")</f>
        <v/>
      </c>
      <c r="H451" s="1" t="str">
        <f ca="1">IFERROR(__xludf.DUMMYFUNCTION("IFERROR(FILTER('Currently Exported'!H$3:H$140,EXACT('Currently Exported'!$A$3:$A$140,$A451)), """")"),"")</f>
        <v/>
      </c>
      <c r="I451" s="1" t="str">
        <f ca="1">IFERROR(__xludf.DUMMYFUNCTION("IFERROR(FILTER('Currently Exported'!I$3:I$140,EXACT('Currently Exported'!$A$3:$A$140,$A451)), """")"),"")</f>
        <v/>
      </c>
      <c r="J451" s="1" t="str">
        <f ca="1">IFERROR(__xludf.DUMMYFUNCTION("IFERROR(FILTER('Currently Exported'!J$3:J$140,EXACT('Currently Exported'!$A$3:$A$140,$A451)), """")"),"")</f>
        <v/>
      </c>
      <c r="K451" s="1" t="str">
        <f ca="1">IFERROR(__xludf.DUMMYFUNCTION("IFERROR(FILTER('Currently Exported'!K$3:K$140,EXACT('Currently Exported'!$A$3:$A$140,$A451)), """")"),"")</f>
        <v/>
      </c>
      <c r="L451" s="1" t="str">
        <f ca="1">IFERROR(__xludf.DUMMYFUNCTION("IFERROR(FILTER('Currently Exported'!L$3:L$140,EXACT('Currently Exported'!$A$3:$A$140,$A451)), """")"),"")</f>
        <v/>
      </c>
      <c r="M451" s="1" t="str">
        <f ca="1">IFERROR(__xludf.DUMMYFUNCTION("IFERROR(FILTER('Currently Exported'!M$3:M$140,EXACT('Currently Exported'!$A$3:$A$140,$A451)), """")"),"")</f>
        <v/>
      </c>
      <c r="N451" s="1" t="str">
        <f ca="1">IFERROR(__xludf.DUMMYFUNCTION("IFERROR(FILTER('Currently Exported'!N$3:N$140,EXACT('Currently Exported'!$A$3:$A$140,$A451)), """")"),"")</f>
        <v/>
      </c>
      <c r="O451" s="1" t="str">
        <f ca="1">IFERROR(__xludf.DUMMYFUNCTION("IFERROR(FILTER('Currently Exported'!O$3:O$140,EXACT('Currently Exported'!$A$3:$A$140,$A451)), """")"),"")</f>
        <v/>
      </c>
      <c r="P451" s="1" t="str">
        <f ca="1">IFERROR(__xludf.DUMMYFUNCTION("IFERROR(FILTER('Currently Exported'!P$3:P$140,EXACT('Currently Exported'!$A$3:$A$140,$A451)), """")"),"")</f>
        <v/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IFERROR(__xludf.DUMMYFUNCTION("IFERROR(FILTER('Currently Exported'!B$3:B$140,EXACT('Currently Exported'!$A$3:$A$140,$A452)), """")"),"")</f>
        <v/>
      </c>
      <c r="C452" s="1" t="str">
        <f ca="1">IFERROR(__xludf.DUMMYFUNCTION("IFERROR(FILTER('Currently Exported'!C$3:C$140,EXACT('Currently Exported'!$A$3:$A$140,$A452)), """")"),"")</f>
        <v/>
      </c>
      <c r="D452" s="1" t="str">
        <f ca="1">IFERROR(__xludf.DUMMYFUNCTION("IFERROR(FILTER('Currently Exported'!D$3:D$140,EXACT('Currently Exported'!$A$3:$A$140,$A452)), """")"),"")</f>
        <v/>
      </c>
      <c r="E452" s="1" t="str">
        <f ca="1">IFERROR(__xludf.DUMMYFUNCTION("IFERROR(FILTER('Currently Exported'!E$3:E$140,EXACT('Currently Exported'!$A$3:$A$140,$A452)), """")"),"")</f>
        <v/>
      </c>
      <c r="F452" s="1" t="str">
        <f ca="1">IFERROR(__xludf.DUMMYFUNCTION("IFERROR(FILTER('Currently Exported'!F$3:F$140,EXACT('Currently Exported'!$A$3:$A$140,$A452)), """")"),"")</f>
        <v/>
      </c>
      <c r="G452" s="1" t="str">
        <f ca="1">IFERROR(__xludf.DUMMYFUNCTION("IFERROR(FILTER('Currently Exported'!G$3:G$140,EXACT('Currently Exported'!$A$3:$A$140,$A452)), """")"),"")</f>
        <v/>
      </c>
      <c r="H452" s="1" t="str">
        <f ca="1">IFERROR(__xludf.DUMMYFUNCTION("IFERROR(FILTER('Currently Exported'!H$3:H$140,EXACT('Currently Exported'!$A$3:$A$140,$A452)), """")"),"")</f>
        <v/>
      </c>
      <c r="I452" s="1" t="str">
        <f ca="1">IFERROR(__xludf.DUMMYFUNCTION("IFERROR(FILTER('Currently Exported'!I$3:I$140,EXACT('Currently Exported'!$A$3:$A$140,$A452)), """")"),"")</f>
        <v/>
      </c>
      <c r="J452" s="1" t="str">
        <f ca="1">IFERROR(__xludf.DUMMYFUNCTION("IFERROR(FILTER('Currently Exported'!J$3:J$140,EXACT('Currently Exported'!$A$3:$A$140,$A452)), """")"),"")</f>
        <v/>
      </c>
      <c r="K452" s="1" t="str">
        <f ca="1">IFERROR(__xludf.DUMMYFUNCTION("IFERROR(FILTER('Currently Exported'!K$3:K$140,EXACT('Currently Exported'!$A$3:$A$140,$A452)), """")"),"")</f>
        <v/>
      </c>
      <c r="L452" s="1" t="str">
        <f ca="1">IFERROR(__xludf.DUMMYFUNCTION("IFERROR(FILTER('Currently Exported'!L$3:L$140,EXACT('Currently Exported'!$A$3:$A$140,$A452)), """")"),"")</f>
        <v/>
      </c>
      <c r="M452" s="1" t="str">
        <f ca="1">IFERROR(__xludf.DUMMYFUNCTION("IFERROR(FILTER('Currently Exported'!M$3:M$140,EXACT('Currently Exported'!$A$3:$A$140,$A452)), """")"),"")</f>
        <v/>
      </c>
      <c r="N452" s="1" t="str">
        <f ca="1">IFERROR(__xludf.DUMMYFUNCTION("IFERROR(FILTER('Currently Exported'!N$3:N$140,EXACT('Currently Exported'!$A$3:$A$140,$A452)), """")"),"")</f>
        <v/>
      </c>
      <c r="O452" s="1" t="str">
        <f ca="1">IFERROR(__xludf.DUMMYFUNCTION("IFERROR(FILTER('Currently Exported'!O$3:O$140,EXACT('Currently Exported'!$A$3:$A$140,$A452)), """")"),"")</f>
        <v/>
      </c>
      <c r="P452" s="1" t="str">
        <f ca="1">IFERROR(__xludf.DUMMYFUNCTION("IFERROR(FILTER('Currently Exported'!P$3:P$140,EXACT('Currently Exported'!$A$3:$A$140,$A452)), """")"),"")</f>
        <v/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IFERROR(__xludf.DUMMYFUNCTION("IFERROR(FILTER('Currently Exported'!B$3:B$140,EXACT('Currently Exported'!$A$3:$A$140,$A453)), """")"),"")</f>
        <v/>
      </c>
      <c r="C453" s="1" t="str">
        <f ca="1">IFERROR(__xludf.DUMMYFUNCTION("IFERROR(FILTER('Currently Exported'!C$3:C$140,EXACT('Currently Exported'!$A$3:$A$140,$A453)), """")"),"")</f>
        <v/>
      </c>
      <c r="D453" s="1" t="str">
        <f ca="1">IFERROR(__xludf.DUMMYFUNCTION("IFERROR(FILTER('Currently Exported'!D$3:D$140,EXACT('Currently Exported'!$A$3:$A$140,$A453)), """")"),"")</f>
        <v/>
      </c>
      <c r="E453" s="1" t="str">
        <f ca="1">IFERROR(__xludf.DUMMYFUNCTION("IFERROR(FILTER('Currently Exported'!E$3:E$140,EXACT('Currently Exported'!$A$3:$A$140,$A453)), """")"),"")</f>
        <v/>
      </c>
      <c r="F453" s="1" t="str">
        <f ca="1">IFERROR(__xludf.DUMMYFUNCTION("IFERROR(FILTER('Currently Exported'!F$3:F$140,EXACT('Currently Exported'!$A$3:$A$140,$A453)), """")"),"")</f>
        <v/>
      </c>
      <c r="G453" s="1" t="str">
        <f ca="1">IFERROR(__xludf.DUMMYFUNCTION("IFERROR(FILTER('Currently Exported'!G$3:G$140,EXACT('Currently Exported'!$A$3:$A$140,$A453)), """")"),"")</f>
        <v/>
      </c>
      <c r="H453" s="1" t="str">
        <f ca="1">IFERROR(__xludf.DUMMYFUNCTION("IFERROR(FILTER('Currently Exported'!H$3:H$140,EXACT('Currently Exported'!$A$3:$A$140,$A453)), """")"),"")</f>
        <v/>
      </c>
      <c r="I453" s="1" t="str">
        <f ca="1">IFERROR(__xludf.DUMMYFUNCTION("IFERROR(FILTER('Currently Exported'!I$3:I$140,EXACT('Currently Exported'!$A$3:$A$140,$A453)), """")"),"")</f>
        <v/>
      </c>
      <c r="J453" s="1" t="str">
        <f ca="1">IFERROR(__xludf.DUMMYFUNCTION("IFERROR(FILTER('Currently Exported'!J$3:J$140,EXACT('Currently Exported'!$A$3:$A$140,$A453)), """")"),"")</f>
        <v/>
      </c>
      <c r="K453" s="1" t="str">
        <f ca="1">IFERROR(__xludf.DUMMYFUNCTION("IFERROR(FILTER('Currently Exported'!K$3:K$140,EXACT('Currently Exported'!$A$3:$A$140,$A453)), """")"),"")</f>
        <v/>
      </c>
      <c r="L453" s="1" t="str">
        <f ca="1">IFERROR(__xludf.DUMMYFUNCTION("IFERROR(FILTER('Currently Exported'!L$3:L$140,EXACT('Currently Exported'!$A$3:$A$140,$A453)), """")"),"")</f>
        <v/>
      </c>
      <c r="M453" s="1" t="str">
        <f ca="1">IFERROR(__xludf.DUMMYFUNCTION("IFERROR(FILTER('Currently Exported'!M$3:M$140,EXACT('Currently Exported'!$A$3:$A$140,$A453)), """")"),"")</f>
        <v/>
      </c>
      <c r="N453" s="1" t="str">
        <f ca="1">IFERROR(__xludf.DUMMYFUNCTION("IFERROR(FILTER('Currently Exported'!N$3:N$140,EXACT('Currently Exported'!$A$3:$A$140,$A453)), """")"),"")</f>
        <v/>
      </c>
      <c r="O453" s="1" t="str">
        <f ca="1">IFERROR(__xludf.DUMMYFUNCTION("IFERROR(FILTER('Currently Exported'!O$3:O$140,EXACT('Currently Exported'!$A$3:$A$140,$A453)), """")"),"")</f>
        <v/>
      </c>
      <c r="P453" s="1" t="str">
        <f ca="1">IFERROR(__xludf.DUMMYFUNCTION("IFERROR(FILTER('Currently Exported'!P$3:P$140,EXACT('Currently Exported'!$A$3:$A$140,$A453)), """")"),"")</f>
        <v/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IFERROR(__xludf.DUMMYFUNCTION("IFERROR(FILTER('Currently Exported'!B$3:B$140,EXACT('Currently Exported'!$A$3:$A$140,$A454)), """")"),"")</f>
        <v/>
      </c>
      <c r="C454" s="1" t="str">
        <f ca="1">IFERROR(__xludf.DUMMYFUNCTION("IFERROR(FILTER('Currently Exported'!C$3:C$140,EXACT('Currently Exported'!$A$3:$A$140,$A454)), """")"),"")</f>
        <v/>
      </c>
      <c r="D454" s="1" t="str">
        <f ca="1">IFERROR(__xludf.DUMMYFUNCTION("IFERROR(FILTER('Currently Exported'!D$3:D$140,EXACT('Currently Exported'!$A$3:$A$140,$A454)), """")"),"")</f>
        <v/>
      </c>
      <c r="E454" s="1" t="str">
        <f ca="1">IFERROR(__xludf.DUMMYFUNCTION("IFERROR(FILTER('Currently Exported'!E$3:E$140,EXACT('Currently Exported'!$A$3:$A$140,$A454)), """")"),"")</f>
        <v/>
      </c>
      <c r="F454" s="1" t="str">
        <f ca="1">IFERROR(__xludf.DUMMYFUNCTION("IFERROR(FILTER('Currently Exported'!F$3:F$140,EXACT('Currently Exported'!$A$3:$A$140,$A454)), """")"),"")</f>
        <v/>
      </c>
      <c r="G454" s="1" t="str">
        <f ca="1">IFERROR(__xludf.DUMMYFUNCTION("IFERROR(FILTER('Currently Exported'!G$3:G$140,EXACT('Currently Exported'!$A$3:$A$140,$A454)), """")"),"")</f>
        <v/>
      </c>
      <c r="H454" s="1" t="str">
        <f ca="1">IFERROR(__xludf.DUMMYFUNCTION("IFERROR(FILTER('Currently Exported'!H$3:H$140,EXACT('Currently Exported'!$A$3:$A$140,$A454)), """")"),"")</f>
        <v/>
      </c>
      <c r="I454" s="1" t="str">
        <f ca="1">IFERROR(__xludf.DUMMYFUNCTION("IFERROR(FILTER('Currently Exported'!I$3:I$140,EXACT('Currently Exported'!$A$3:$A$140,$A454)), """")"),"")</f>
        <v/>
      </c>
      <c r="J454" s="1" t="str">
        <f ca="1">IFERROR(__xludf.DUMMYFUNCTION("IFERROR(FILTER('Currently Exported'!J$3:J$140,EXACT('Currently Exported'!$A$3:$A$140,$A454)), """")"),"")</f>
        <v/>
      </c>
      <c r="K454" s="1" t="str">
        <f ca="1">IFERROR(__xludf.DUMMYFUNCTION("IFERROR(FILTER('Currently Exported'!K$3:K$140,EXACT('Currently Exported'!$A$3:$A$140,$A454)), """")"),"")</f>
        <v/>
      </c>
      <c r="L454" s="1" t="str">
        <f ca="1">IFERROR(__xludf.DUMMYFUNCTION("IFERROR(FILTER('Currently Exported'!L$3:L$140,EXACT('Currently Exported'!$A$3:$A$140,$A454)), """")"),"")</f>
        <v/>
      </c>
      <c r="M454" s="1" t="str">
        <f ca="1">IFERROR(__xludf.DUMMYFUNCTION("IFERROR(FILTER('Currently Exported'!M$3:M$140,EXACT('Currently Exported'!$A$3:$A$140,$A454)), """")"),"")</f>
        <v/>
      </c>
      <c r="N454" s="1" t="str">
        <f ca="1">IFERROR(__xludf.DUMMYFUNCTION("IFERROR(FILTER('Currently Exported'!N$3:N$140,EXACT('Currently Exported'!$A$3:$A$140,$A454)), """")"),"")</f>
        <v/>
      </c>
      <c r="O454" s="1" t="str">
        <f ca="1">IFERROR(__xludf.DUMMYFUNCTION("IFERROR(FILTER('Currently Exported'!O$3:O$140,EXACT('Currently Exported'!$A$3:$A$140,$A454)), """")"),"")</f>
        <v/>
      </c>
      <c r="P454" s="1" t="str">
        <f ca="1">IFERROR(__xludf.DUMMYFUNCTION("IFERROR(FILTER('Currently Exported'!P$3:P$140,EXACT('Currently Exported'!$A$3:$A$140,$A454)), """")"),"")</f>
        <v/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IFERROR(__xludf.DUMMYFUNCTION("IFERROR(FILTER('Currently Exported'!B$3:B$140,EXACT('Currently Exported'!$A$3:$A$140,$A455)), """")"),"")</f>
        <v/>
      </c>
      <c r="C455" s="1" t="str">
        <f ca="1">IFERROR(__xludf.DUMMYFUNCTION("IFERROR(FILTER('Currently Exported'!C$3:C$140,EXACT('Currently Exported'!$A$3:$A$140,$A455)), """")"),"")</f>
        <v/>
      </c>
      <c r="D455" s="1" t="str">
        <f ca="1">IFERROR(__xludf.DUMMYFUNCTION("IFERROR(FILTER('Currently Exported'!D$3:D$140,EXACT('Currently Exported'!$A$3:$A$140,$A455)), """")"),"")</f>
        <v/>
      </c>
      <c r="E455" s="1" t="str">
        <f ca="1">IFERROR(__xludf.DUMMYFUNCTION("IFERROR(FILTER('Currently Exported'!E$3:E$140,EXACT('Currently Exported'!$A$3:$A$140,$A455)), """")"),"")</f>
        <v/>
      </c>
      <c r="F455" s="1" t="str">
        <f ca="1">IFERROR(__xludf.DUMMYFUNCTION("IFERROR(FILTER('Currently Exported'!F$3:F$140,EXACT('Currently Exported'!$A$3:$A$140,$A455)), """")"),"")</f>
        <v/>
      </c>
      <c r="G455" s="1" t="str">
        <f ca="1">IFERROR(__xludf.DUMMYFUNCTION("IFERROR(FILTER('Currently Exported'!G$3:G$140,EXACT('Currently Exported'!$A$3:$A$140,$A455)), """")"),"")</f>
        <v/>
      </c>
      <c r="H455" s="1" t="str">
        <f ca="1">IFERROR(__xludf.DUMMYFUNCTION("IFERROR(FILTER('Currently Exported'!H$3:H$140,EXACT('Currently Exported'!$A$3:$A$140,$A455)), """")"),"")</f>
        <v/>
      </c>
      <c r="I455" s="1" t="str">
        <f ca="1">IFERROR(__xludf.DUMMYFUNCTION("IFERROR(FILTER('Currently Exported'!I$3:I$140,EXACT('Currently Exported'!$A$3:$A$140,$A455)), """")"),"")</f>
        <v/>
      </c>
      <c r="J455" s="1" t="str">
        <f ca="1">IFERROR(__xludf.DUMMYFUNCTION("IFERROR(FILTER('Currently Exported'!J$3:J$140,EXACT('Currently Exported'!$A$3:$A$140,$A455)), """")"),"")</f>
        <v/>
      </c>
      <c r="K455" s="1" t="str">
        <f ca="1">IFERROR(__xludf.DUMMYFUNCTION("IFERROR(FILTER('Currently Exported'!K$3:K$140,EXACT('Currently Exported'!$A$3:$A$140,$A455)), """")"),"")</f>
        <v/>
      </c>
      <c r="L455" s="1" t="str">
        <f ca="1">IFERROR(__xludf.DUMMYFUNCTION("IFERROR(FILTER('Currently Exported'!L$3:L$140,EXACT('Currently Exported'!$A$3:$A$140,$A455)), """")"),"")</f>
        <v/>
      </c>
      <c r="M455" s="1" t="str">
        <f ca="1">IFERROR(__xludf.DUMMYFUNCTION("IFERROR(FILTER('Currently Exported'!M$3:M$140,EXACT('Currently Exported'!$A$3:$A$140,$A455)), """")"),"")</f>
        <v/>
      </c>
      <c r="N455" s="1" t="str">
        <f ca="1">IFERROR(__xludf.DUMMYFUNCTION("IFERROR(FILTER('Currently Exported'!N$3:N$140,EXACT('Currently Exported'!$A$3:$A$140,$A455)), """")"),"")</f>
        <v/>
      </c>
      <c r="O455" s="1" t="str">
        <f ca="1">IFERROR(__xludf.DUMMYFUNCTION("IFERROR(FILTER('Currently Exported'!O$3:O$140,EXACT('Currently Exported'!$A$3:$A$140,$A455)), """")"),"")</f>
        <v/>
      </c>
      <c r="P455" s="1" t="str">
        <f ca="1">IFERROR(__xludf.DUMMYFUNCTION("IFERROR(FILTER('Currently Exported'!P$3:P$140,EXACT('Currently Exported'!$A$3:$A$140,$A455)), """")"),"")</f>
        <v/>
      </c>
    </row>
  </sheetData>
  <mergeCells count="1">
    <mergeCell ref="B1:P1"/>
  </mergeCells>
  <conditionalFormatting sqref="O457">
    <cfRule type="cellIs" dxfId="36" priority="1" operator="equal">
      <formula>"white"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2402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0" t="s">
        <v>0</v>
      </c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">
        <v>1033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26" x14ac:dyDescent="0.2">
      <c r="A4" s="1" t="s">
        <v>1033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26" x14ac:dyDescent="0.2">
      <c r="A5" s="1" t="s">
        <v>1088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</row>
    <row r="6" spans="1:26" x14ac:dyDescent="0.2">
      <c r="A6" s="1" t="s">
        <v>1088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</row>
    <row r="7" spans="1:26" x14ac:dyDescent="0.2">
      <c r="A7" s="1" t="s">
        <v>1037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</row>
    <row r="8" spans="1:26" x14ac:dyDescent="0.2">
      <c r="A8" s="1" t="s">
        <v>1037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</row>
    <row r="9" spans="1:26" x14ac:dyDescent="0.2">
      <c r="A9" s="1" t="s">
        <v>17</v>
      </c>
      <c r="B9" s="1"/>
      <c r="C9" s="1"/>
      <c r="D9" s="1" t="s">
        <v>3399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</row>
    <row r="10" spans="1:26" x14ac:dyDescent="0.2">
      <c r="A10" s="1" t="s">
        <v>17</v>
      </c>
      <c r="B10" s="1"/>
      <c r="C10" s="1"/>
      <c r="D10" s="1"/>
      <c r="E10" s="1" t="s">
        <v>3399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</row>
    <row r="11" spans="1:26" x14ac:dyDescent="0.2">
      <c r="A11" s="1" t="s">
        <v>17</v>
      </c>
      <c r="B11" s="1"/>
      <c r="C11" s="1"/>
      <c r="D11" s="1"/>
      <c r="E11" s="1"/>
      <c r="F11" s="1" t="s">
        <v>3399</v>
      </c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26" x14ac:dyDescent="0.2">
      <c r="A12" s="1" t="s">
        <v>17</v>
      </c>
      <c r="B12" s="1"/>
      <c r="C12" s="1"/>
      <c r="D12" s="1"/>
      <c r="E12" s="1"/>
      <c r="F12" s="1"/>
      <c r="G12" s="1" t="s">
        <v>3399</v>
      </c>
      <c r="H12" s="1"/>
      <c r="I12" s="1"/>
      <c r="J12" s="1"/>
      <c r="K12" s="1"/>
      <c r="L12" s="1"/>
      <c r="M12" s="1"/>
      <c r="N12" s="1"/>
      <c r="O12" s="1"/>
      <c r="P12" s="1"/>
    </row>
    <row r="13" spans="1:26" x14ac:dyDescent="0.2">
      <c r="A13" s="1" t="s">
        <v>17</v>
      </c>
      <c r="B13" s="1"/>
      <c r="C13" s="1"/>
      <c r="D13" s="1"/>
      <c r="E13" s="1"/>
      <c r="F13" s="1"/>
      <c r="G13" s="1"/>
      <c r="H13" s="1" t="s">
        <v>3399</v>
      </c>
      <c r="I13" s="1"/>
      <c r="J13" s="1"/>
      <c r="K13" s="1"/>
      <c r="L13" s="1"/>
      <c r="M13" s="1"/>
      <c r="N13" s="1"/>
      <c r="O13" s="1"/>
      <c r="P13" s="1"/>
    </row>
    <row r="14" spans="1:26" x14ac:dyDescent="0.2">
      <c r="A14" s="1" t="s">
        <v>17</v>
      </c>
      <c r="B14" s="1"/>
      <c r="C14" s="1"/>
      <c r="D14" s="1"/>
      <c r="E14" s="1"/>
      <c r="F14" s="1"/>
      <c r="G14" s="1"/>
      <c r="H14" s="1"/>
      <c r="I14" s="1" t="s">
        <v>3399</v>
      </c>
      <c r="J14" s="1"/>
      <c r="K14" s="1"/>
      <c r="L14" s="1"/>
      <c r="M14" s="1"/>
      <c r="N14" s="1"/>
      <c r="O14" s="1"/>
      <c r="P14" s="1"/>
    </row>
    <row r="15" spans="1:26" x14ac:dyDescent="0.2">
      <c r="A15" s="1" t="s">
        <v>17</v>
      </c>
      <c r="B15" s="1"/>
      <c r="C15" s="1"/>
      <c r="D15" s="1"/>
      <c r="E15" s="1"/>
      <c r="F15" s="1"/>
      <c r="G15" s="1"/>
      <c r="H15" s="1"/>
      <c r="I15" s="1"/>
      <c r="J15" s="1" t="s">
        <v>3399</v>
      </c>
      <c r="K15" s="1"/>
      <c r="L15" s="1"/>
      <c r="M15" s="1"/>
      <c r="N15" s="1"/>
      <c r="O15" s="1"/>
      <c r="P15" s="1"/>
    </row>
    <row r="16" spans="1:26" x14ac:dyDescent="0.2">
      <c r="A16" s="1" t="s">
        <v>17</v>
      </c>
      <c r="B16" s="1"/>
      <c r="C16" s="1"/>
      <c r="D16" s="1"/>
      <c r="E16" s="1"/>
      <c r="F16" s="1"/>
      <c r="G16" s="1"/>
      <c r="H16" s="1"/>
      <c r="I16" s="1"/>
      <c r="J16" s="1"/>
      <c r="K16" s="1" t="s">
        <v>3399</v>
      </c>
      <c r="L16" s="1"/>
      <c r="M16" s="1"/>
      <c r="N16" s="1"/>
      <c r="O16" s="1"/>
      <c r="P16" s="1"/>
    </row>
    <row r="17" spans="1:16" x14ac:dyDescent="0.2">
      <c r="A17" s="1" t="s">
        <v>17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 t="s">
        <v>3399</v>
      </c>
      <c r="M17" s="1"/>
      <c r="N17" s="1"/>
      <c r="O17" s="1"/>
      <c r="P17" s="1"/>
    </row>
    <row r="18" spans="1:16" x14ac:dyDescent="0.2">
      <c r="A18" s="1" t="s">
        <v>17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 t="s">
        <v>3399</v>
      </c>
      <c r="N18" s="1"/>
      <c r="O18" s="1"/>
      <c r="P18" s="1"/>
    </row>
    <row r="19" spans="1:16" x14ac:dyDescent="0.2">
      <c r="A19" s="1" t="s">
        <v>17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 t="s">
        <v>3399</v>
      </c>
      <c r="O19" s="1"/>
      <c r="P19" s="1"/>
    </row>
    <row r="20" spans="1:16" x14ac:dyDescent="0.2">
      <c r="A20" s="1" t="s">
        <v>17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 t="s">
        <v>3399</v>
      </c>
      <c r="P20" s="1"/>
    </row>
    <row r="21" spans="1:16" x14ac:dyDescent="0.2">
      <c r="A21" s="1" t="s">
        <v>18</v>
      </c>
      <c r="B21" s="1"/>
      <c r="C21" s="1"/>
      <c r="D21" s="1" t="s">
        <v>3399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2">
      <c r="A22" s="1" t="s">
        <v>18</v>
      </c>
      <c r="B22" s="1"/>
      <c r="C22" s="1"/>
      <c r="D22" s="1"/>
      <c r="E22" s="1" t="s">
        <v>3399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</row>
    <row r="23" spans="1:16" x14ac:dyDescent="0.2">
      <c r="A23" s="1" t="s">
        <v>18</v>
      </c>
      <c r="B23" s="1"/>
      <c r="C23" s="1"/>
      <c r="D23" s="1"/>
      <c r="E23" s="1"/>
      <c r="F23" s="1" t="s">
        <v>3399</v>
      </c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2">
      <c r="A24" s="1" t="s">
        <v>18</v>
      </c>
      <c r="B24" s="1"/>
      <c r="C24" s="1"/>
      <c r="D24" s="1"/>
      <c r="E24" s="1"/>
      <c r="F24" s="1"/>
      <c r="G24" s="1" t="s">
        <v>3399</v>
      </c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2">
      <c r="A25" s="1" t="s">
        <v>18</v>
      </c>
      <c r="B25" s="1"/>
      <c r="C25" s="1"/>
      <c r="D25" s="1"/>
      <c r="E25" s="1"/>
      <c r="F25" s="1"/>
      <c r="G25" s="1"/>
      <c r="H25" s="1" t="s">
        <v>3399</v>
      </c>
      <c r="I25" s="1"/>
      <c r="J25" s="1"/>
      <c r="K25" s="1"/>
      <c r="L25" s="1"/>
      <c r="M25" s="1"/>
      <c r="N25" s="1"/>
      <c r="O25" s="1"/>
      <c r="P25" s="1"/>
    </row>
    <row r="26" spans="1:16" x14ac:dyDescent="0.2">
      <c r="A26" s="1" t="s">
        <v>18</v>
      </c>
      <c r="B26" s="1"/>
      <c r="C26" s="1"/>
      <c r="D26" s="1"/>
      <c r="E26" s="1"/>
      <c r="F26" s="1"/>
      <c r="G26" s="1"/>
      <c r="H26" s="1"/>
      <c r="I26" s="1" t="s">
        <v>3399</v>
      </c>
      <c r="J26" s="1"/>
      <c r="K26" s="1"/>
      <c r="L26" s="1"/>
      <c r="M26" s="1"/>
      <c r="N26" s="1"/>
      <c r="O26" s="1"/>
      <c r="P26" s="1"/>
    </row>
    <row r="27" spans="1:16" x14ac:dyDescent="0.2">
      <c r="A27" s="1" t="s">
        <v>18</v>
      </c>
      <c r="B27" s="1"/>
      <c r="C27" s="1"/>
      <c r="D27" s="1"/>
      <c r="E27" s="1"/>
      <c r="F27" s="1"/>
      <c r="G27" s="1"/>
      <c r="H27" s="1"/>
      <c r="I27" s="1"/>
      <c r="J27" s="1" t="s">
        <v>3399</v>
      </c>
      <c r="K27" s="1"/>
      <c r="L27" s="1"/>
      <c r="M27" s="1"/>
      <c r="N27" s="1"/>
      <c r="O27" s="1"/>
      <c r="P27" s="1"/>
    </row>
    <row r="28" spans="1:16" x14ac:dyDescent="0.2">
      <c r="A28" s="1" t="s">
        <v>18</v>
      </c>
      <c r="B28" s="1"/>
      <c r="C28" s="1"/>
      <c r="D28" s="1"/>
      <c r="E28" s="1"/>
      <c r="F28" s="1"/>
      <c r="G28" s="1"/>
      <c r="H28" s="1"/>
      <c r="I28" s="1"/>
      <c r="J28" s="1"/>
      <c r="K28" s="1" t="s">
        <v>3399</v>
      </c>
      <c r="L28" s="1"/>
      <c r="M28" s="1"/>
      <c r="N28" s="1"/>
      <c r="O28" s="1"/>
      <c r="P28" s="1"/>
    </row>
    <row r="29" spans="1:16" x14ac:dyDescent="0.2">
      <c r="A29" s="1" t="s">
        <v>18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 t="s">
        <v>3399</v>
      </c>
      <c r="M29" s="1"/>
      <c r="N29" s="1"/>
      <c r="O29" s="1"/>
      <c r="P29" s="1"/>
    </row>
    <row r="30" spans="1:16" x14ac:dyDescent="0.2">
      <c r="A30" s="1" t="s">
        <v>18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 t="s">
        <v>3399</v>
      </c>
      <c r="N30" s="1"/>
      <c r="O30" s="1"/>
      <c r="P30" s="1"/>
    </row>
    <row r="31" spans="1:16" x14ac:dyDescent="0.2">
      <c r="A31" s="1" t="s">
        <v>18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 t="s">
        <v>3399</v>
      </c>
      <c r="O31" s="1"/>
      <c r="P31" s="1"/>
    </row>
    <row r="32" spans="1:16" x14ac:dyDescent="0.2">
      <c r="A32" s="1" t="s">
        <v>18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 t="s">
        <v>3399</v>
      </c>
      <c r="P32" s="1"/>
    </row>
    <row r="33" spans="1:16" x14ac:dyDescent="0.2">
      <c r="A33" s="1" t="s">
        <v>2906</v>
      </c>
      <c r="B33" s="1"/>
      <c r="C33" s="1"/>
      <c r="D33" s="1" t="s">
        <v>2905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x14ac:dyDescent="0.2">
      <c r="A34" s="1" t="s">
        <v>2906</v>
      </c>
      <c r="B34" s="1"/>
      <c r="C34" s="1"/>
      <c r="D34" s="1"/>
      <c r="E34" s="1" t="s">
        <v>2905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</row>
    <row r="35" spans="1:16" x14ac:dyDescent="0.2">
      <c r="A35" s="1" t="s">
        <v>2906</v>
      </c>
      <c r="B35" s="1"/>
      <c r="C35" s="1"/>
      <c r="D35" s="1"/>
      <c r="E35" s="1"/>
      <c r="F35" s="1" t="s">
        <v>2905</v>
      </c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2">
      <c r="A36" s="1" t="s">
        <v>2906</v>
      </c>
      <c r="B36" s="1"/>
      <c r="C36" s="1"/>
      <c r="D36" s="1"/>
      <c r="E36" s="1"/>
      <c r="F36" s="1"/>
      <c r="G36" s="1" t="s">
        <v>2905</v>
      </c>
      <c r="H36" s="1"/>
      <c r="I36" s="1"/>
      <c r="J36" s="1"/>
      <c r="K36" s="1"/>
      <c r="L36" s="1"/>
      <c r="M36" s="1"/>
      <c r="N36" s="1"/>
      <c r="O36" s="1"/>
      <c r="P36" s="1"/>
    </row>
    <row r="37" spans="1:16" x14ac:dyDescent="0.2">
      <c r="A37" s="1" t="s">
        <v>2906</v>
      </c>
      <c r="B37" s="1"/>
      <c r="C37" s="1"/>
      <c r="D37" s="1"/>
      <c r="E37" s="1"/>
      <c r="F37" s="1"/>
      <c r="G37" s="1"/>
      <c r="H37" s="1" t="s">
        <v>2905</v>
      </c>
      <c r="I37" s="1"/>
      <c r="J37" s="1"/>
      <c r="K37" s="1"/>
      <c r="L37" s="1"/>
      <c r="M37" s="1"/>
      <c r="N37" s="1"/>
      <c r="O37" s="1"/>
      <c r="P37" s="1"/>
    </row>
    <row r="38" spans="1:16" x14ac:dyDescent="0.2">
      <c r="A38" s="1" t="s">
        <v>2906</v>
      </c>
      <c r="B38" s="1"/>
      <c r="C38" s="1"/>
      <c r="D38" s="1"/>
      <c r="E38" s="1"/>
      <c r="F38" s="1"/>
      <c r="G38" s="1"/>
      <c r="H38" s="1" t="s">
        <v>2903</v>
      </c>
      <c r="I38" s="1"/>
      <c r="J38" s="1"/>
      <c r="K38" s="1"/>
      <c r="L38" s="1"/>
      <c r="M38" s="1"/>
      <c r="N38" s="1"/>
      <c r="O38" s="1"/>
      <c r="P38" s="1"/>
    </row>
    <row r="39" spans="1:16" x14ac:dyDescent="0.2">
      <c r="A39" s="1" t="s">
        <v>2906</v>
      </c>
      <c r="B39" s="1"/>
      <c r="C39" s="1"/>
      <c r="D39" s="1"/>
      <c r="E39" s="1"/>
      <c r="F39" s="1"/>
      <c r="G39" s="1"/>
      <c r="H39" s="1"/>
      <c r="I39" s="1" t="s">
        <v>2905</v>
      </c>
      <c r="J39" s="1"/>
      <c r="K39" s="1"/>
      <c r="L39" s="1"/>
      <c r="M39" s="1"/>
      <c r="N39" s="1"/>
      <c r="O39" s="1"/>
      <c r="P39" s="1"/>
    </row>
    <row r="40" spans="1:16" x14ac:dyDescent="0.2">
      <c r="A40" s="1" t="s">
        <v>2906</v>
      </c>
      <c r="B40" s="1"/>
      <c r="C40" s="1"/>
      <c r="D40" s="1"/>
      <c r="E40" s="1"/>
      <c r="F40" s="1"/>
      <c r="G40" s="1"/>
      <c r="H40" s="1"/>
      <c r="I40" s="1"/>
      <c r="J40" s="1" t="s">
        <v>2905</v>
      </c>
      <c r="K40" s="1"/>
      <c r="L40" s="1"/>
      <c r="M40" s="1"/>
      <c r="N40" s="1"/>
      <c r="O40" s="1"/>
      <c r="P40" s="1"/>
    </row>
    <row r="41" spans="1:16" x14ac:dyDescent="0.2">
      <c r="A41" s="1" t="s">
        <v>2906</v>
      </c>
      <c r="B41" s="1"/>
      <c r="C41" s="1"/>
      <c r="D41" s="1"/>
      <c r="E41" s="1"/>
      <c r="F41" s="1"/>
      <c r="G41" s="1"/>
      <c r="H41" s="1"/>
      <c r="I41" s="1"/>
      <c r="J41" s="1"/>
      <c r="K41" s="1" t="s">
        <v>2905</v>
      </c>
      <c r="L41" s="1"/>
      <c r="M41" s="1"/>
      <c r="N41" s="1"/>
      <c r="O41" s="1"/>
      <c r="P41" s="1"/>
    </row>
    <row r="42" spans="1:16" x14ac:dyDescent="0.2">
      <c r="A42" s="1" t="s">
        <v>2906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 t="s">
        <v>2905</v>
      </c>
      <c r="M42" s="1"/>
      <c r="N42" s="1"/>
      <c r="O42" s="1"/>
      <c r="P42" s="1"/>
    </row>
    <row r="43" spans="1:16" x14ac:dyDescent="0.2">
      <c r="A43" s="1" t="s">
        <v>2906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 t="s">
        <v>2905</v>
      </c>
      <c r="N43" s="1"/>
      <c r="O43" s="1"/>
      <c r="P43" s="1"/>
    </row>
    <row r="44" spans="1:16" x14ac:dyDescent="0.2">
      <c r="A44" s="1" t="s">
        <v>2906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 t="s">
        <v>2905</v>
      </c>
      <c r="O44" s="1"/>
      <c r="P44" s="1"/>
    </row>
    <row r="45" spans="1:16" x14ac:dyDescent="0.2">
      <c r="A45" s="1" t="s">
        <v>2906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 t="s">
        <v>2905</v>
      </c>
      <c r="P45" s="1"/>
    </row>
    <row r="46" spans="1:16" x14ac:dyDescent="0.2">
      <c r="A46" s="1" t="s">
        <v>2909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x14ac:dyDescent="0.2">
      <c r="A47" s="1" t="s">
        <v>2912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x14ac:dyDescent="0.2">
      <c r="A48" s="1" t="s">
        <v>2915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</row>
    <row r="49" spans="1:16" x14ac:dyDescent="0.2">
      <c r="A49" s="1" t="s">
        <v>929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x14ac:dyDescent="0.2">
      <c r="A50" s="1" t="s">
        <v>2917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x14ac:dyDescent="0.2">
      <c r="A51" s="1" t="s">
        <v>2920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</row>
    <row r="52" spans="1:16" x14ac:dyDescent="0.2">
      <c r="A52" s="1" t="s">
        <v>2922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</row>
    <row r="53" spans="1:16" x14ac:dyDescent="0.2">
      <c r="A53" s="1" t="s">
        <v>2924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x14ac:dyDescent="0.2">
      <c r="A54" s="1" t="s">
        <v>2926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x14ac:dyDescent="0.2">
      <c r="A55" s="1" t="s">
        <v>2910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x14ac:dyDescent="0.2">
      <c r="A56" s="1" t="s">
        <v>2913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</row>
    <row r="57" spans="1:16" x14ac:dyDescent="0.2">
      <c r="A57" s="1" t="s">
        <v>2929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x14ac:dyDescent="0.2">
      <c r="A58" s="1" t="s">
        <v>2931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x14ac:dyDescent="0.2">
      <c r="A59" s="1" t="s">
        <v>2933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x14ac:dyDescent="0.2">
      <c r="A60" s="1" t="s">
        <v>2934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x14ac:dyDescent="0.2">
      <c r="A61" s="1" t="s">
        <v>2936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 t="s">
        <v>3399</v>
      </c>
    </row>
    <row r="62" spans="1:16" x14ac:dyDescent="0.2">
      <c r="A62" s="1" t="s">
        <v>2939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</row>
    <row r="63" spans="1:16" x14ac:dyDescent="0.2">
      <c r="A63" s="1" t="s">
        <v>2940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 t="s">
        <v>3399</v>
      </c>
    </row>
    <row r="64" spans="1:16" x14ac:dyDescent="0.2">
      <c r="A64" s="1" t="s">
        <v>2942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 t="s">
        <v>3399</v>
      </c>
    </row>
    <row r="65" spans="1:16" x14ac:dyDescent="0.2">
      <c r="A65" s="1" t="s">
        <v>2943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</row>
    <row r="66" spans="1:16" x14ac:dyDescent="0.2">
      <c r="A66" s="1" t="s">
        <v>2944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</row>
    <row r="67" spans="1:16" x14ac:dyDescent="0.2">
      <c r="A67" s="1" t="s">
        <v>2945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 t="s">
        <v>3399</v>
      </c>
    </row>
    <row r="68" spans="1:16" x14ac:dyDescent="0.2">
      <c r="A68" s="1" t="s">
        <v>2946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</row>
    <row r="69" spans="1:16" x14ac:dyDescent="0.2">
      <c r="A69" s="1" t="s">
        <v>2948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</row>
    <row r="70" spans="1:16" x14ac:dyDescent="0.2">
      <c r="A70" s="1" t="s">
        <v>2950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</row>
    <row r="71" spans="1:16" x14ac:dyDescent="0.2">
      <c r="A71" s="1" t="s">
        <v>2953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</row>
    <row r="72" spans="1:16" x14ac:dyDescent="0.2">
      <c r="A72" s="1" t="s">
        <v>2956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</row>
    <row r="73" spans="1:16" x14ac:dyDescent="0.2">
      <c r="A73" s="1" t="s">
        <v>2958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</row>
    <row r="74" spans="1:16" x14ac:dyDescent="0.2">
      <c r="A74" s="1" t="s">
        <v>2959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</row>
    <row r="75" spans="1:16" x14ac:dyDescent="0.2">
      <c r="A75" s="1" t="s">
        <v>2960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</row>
    <row r="76" spans="1:16" x14ac:dyDescent="0.2">
      <c r="A76" s="1" t="s">
        <v>2962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</row>
    <row r="77" spans="1:16" x14ac:dyDescent="0.2">
      <c r="A77" s="1" t="s">
        <v>2964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</row>
    <row r="78" spans="1:16" x14ac:dyDescent="0.2">
      <c r="A78" s="1" t="s">
        <v>2966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</row>
    <row r="79" spans="1:16" x14ac:dyDescent="0.2">
      <c r="A79" s="1" t="s">
        <v>2969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</row>
    <row r="80" spans="1:16" x14ac:dyDescent="0.2">
      <c r="A80" s="1" t="s">
        <v>2972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</row>
    <row r="81" spans="1:16" x14ac:dyDescent="0.2">
      <c r="A81" s="1" t="s">
        <v>2974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</row>
    <row r="82" spans="1:16" x14ac:dyDescent="0.2">
      <c r="A82" s="1" t="s">
        <v>2976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</row>
    <row r="83" spans="1:16" x14ac:dyDescent="0.2">
      <c r="A83" s="1" t="s">
        <v>2978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</row>
    <row r="84" spans="1:16" x14ac:dyDescent="0.2">
      <c r="A84" s="1" t="s">
        <v>2980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</row>
    <row r="85" spans="1:16" x14ac:dyDescent="0.2">
      <c r="A85" s="1" t="s">
        <v>2982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</row>
    <row r="86" spans="1:16" x14ac:dyDescent="0.2">
      <c r="A86" s="1" t="s">
        <v>2984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</row>
    <row r="87" spans="1:16" x14ac:dyDescent="0.2">
      <c r="A87" s="1" t="s">
        <v>2987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</row>
    <row r="88" spans="1:16" x14ac:dyDescent="0.2">
      <c r="A88" s="1" t="s">
        <v>2990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</row>
    <row r="89" spans="1:16" x14ac:dyDescent="0.2">
      <c r="A89" s="1" t="s">
        <v>2993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</row>
    <row r="90" spans="1:16" x14ac:dyDescent="0.2">
      <c r="A90" s="1" t="s">
        <v>2996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</row>
    <row r="91" spans="1:16" x14ac:dyDescent="0.2">
      <c r="A91" s="1" t="s">
        <v>2999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</row>
    <row r="92" spans="1:16" x14ac:dyDescent="0.2">
      <c r="A92" s="1" t="s">
        <v>3002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</row>
    <row r="93" spans="1:16" x14ac:dyDescent="0.2">
      <c r="A93" s="1" t="s">
        <v>3005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</row>
    <row r="94" spans="1:16" x14ac:dyDescent="0.2">
      <c r="A94" s="1" t="s">
        <v>3008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</row>
    <row r="95" spans="1:16" x14ac:dyDescent="0.2">
      <c r="A95" s="1" t="s">
        <v>3011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</row>
    <row r="96" spans="1:16" x14ac:dyDescent="0.2">
      <c r="A96" s="1" t="s">
        <v>3014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</row>
    <row r="97" spans="1:16" x14ac:dyDescent="0.2">
      <c r="A97" s="1" t="s">
        <v>3017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 t="s">
        <v>3399</v>
      </c>
    </row>
    <row r="98" spans="1:16" x14ac:dyDescent="0.2">
      <c r="A98" s="1" t="s">
        <v>2916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</row>
    <row r="99" spans="1:16" x14ac:dyDescent="0.2">
      <c r="A99" s="1" t="s">
        <v>2918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</row>
    <row r="100" spans="1:16" x14ac:dyDescent="0.2">
      <c r="A100" s="1" t="s">
        <v>3020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</row>
    <row r="101" spans="1:16" x14ac:dyDescent="0.2">
      <c r="A101" s="1" t="s">
        <v>2921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</row>
    <row r="102" spans="1:16" x14ac:dyDescent="0.2">
      <c r="A102" s="1" t="s">
        <v>3023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</row>
    <row r="103" spans="1:16" x14ac:dyDescent="0.2">
      <c r="A103" s="1" t="s">
        <v>3026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</row>
    <row r="104" spans="1:16" x14ac:dyDescent="0.2">
      <c r="A104" s="1" t="s">
        <v>3029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</row>
    <row r="105" spans="1:16" x14ac:dyDescent="0.2">
      <c r="A105" s="1" t="s">
        <v>3032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</row>
    <row r="106" spans="1:16" x14ac:dyDescent="0.2">
      <c r="A106" s="1" t="s">
        <v>19</v>
      </c>
      <c r="B106" s="1"/>
      <c r="C106" s="1"/>
      <c r="D106" s="1" t="s">
        <v>2903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</row>
    <row r="107" spans="1:16" x14ac:dyDescent="0.2">
      <c r="A107" s="1" t="s">
        <v>19</v>
      </c>
      <c r="B107" s="1"/>
      <c r="C107" s="1"/>
      <c r="D107" s="1"/>
      <c r="E107" s="1" t="s">
        <v>2903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</row>
    <row r="108" spans="1:16" x14ac:dyDescent="0.2">
      <c r="A108" s="1" t="s">
        <v>19</v>
      </c>
      <c r="B108" s="1"/>
      <c r="C108" s="1"/>
      <c r="D108" s="1"/>
      <c r="E108" s="1"/>
      <c r="F108" s="1" t="s">
        <v>2903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</row>
    <row r="109" spans="1:16" x14ac:dyDescent="0.2">
      <c r="A109" s="1" t="s">
        <v>19</v>
      </c>
      <c r="B109" s="1"/>
      <c r="C109" s="1"/>
      <c r="D109" s="1"/>
      <c r="E109" s="1"/>
      <c r="F109" s="1"/>
      <c r="G109" s="1" t="s">
        <v>2903</v>
      </c>
      <c r="H109" s="1"/>
      <c r="I109" s="1"/>
      <c r="J109" s="1"/>
      <c r="K109" s="1"/>
      <c r="L109" s="1"/>
      <c r="M109" s="1"/>
      <c r="N109" s="1"/>
      <c r="O109" s="1"/>
      <c r="P109" s="1"/>
    </row>
    <row r="110" spans="1:16" x14ac:dyDescent="0.2">
      <c r="A110" s="1" t="s">
        <v>19</v>
      </c>
      <c r="B110" s="1"/>
      <c r="C110" s="1"/>
      <c r="D110" s="1"/>
      <c r="E110" s="1"/>
      <c r="F110" s="1"/>
      <c r="G110" s="1"/>
      <c r="H110" s="1" t="s">
        <v>2903</v>
      </c>
      <c r="I110" s="1"/>
      <c r="J110" s="1"/>
      <c r="K110" s="1"/>
      <c r="L110" s="1"/>
      <c r="M110" s="1"/>
      <c r="N110" s="1"/>
      <c r="O110" s="1"/>
      <c r="P110" s="1"/>
    </row>
    <row r="111" spans="1:16" x14ac:dyDescent="0.2">
      <c r="A111" s="1" t="s">
        <v>19</v>
      </c>
      <c r="B111" s="1"/>
      <c r="C111" s="1"/>
      <c r="D111" s="1"/>
      <c r="E111" s="1"/>
      <c r="F111" s="1"/>
      <c r="G111" s="1"/>
      <c r="H111" s="1"/>
      <c r="I111" s="1" t="s">
        <v>2903</v>
      </c>
      <c r="J111" s="1"/>
      <c r="K111" s="1"/>
      <c r="L111" s="1"/>
      <c r="M111" s="1"/>
      <c r="N111" s="1"/>
      <c r="O111" s="1"/>
      <c r="P111" s="1"/>
    </row>
    <row r="112" spans="1:16" x14ac:dyDescent="0.2">
      <c r="A112" s="1" t="s">
        <v>19</v>
      </c>
      <c r="B112" s="1"/>
      <c r="C112" s="1"/>
      <c r="D112" s="1"/>
      <c r="E112" s="1"/>
      <c r="F112" s="1"/>
      <c r="G112" s="1"/>
      <c r="H112" s="1"/>
      <c r="I112" s="1"/>
      <c r="J112" s="1" t="s">
        <v>2903</v>
      </c>
      <c r="K112" s="1"/>
      <c r="L112" s="1"/>
      <c r="M112" s="1"/>
      <c r="N112" s="1"/>
      <c r="O112" s="1"/>
      <c r="P112" s="1"/>
    </row>
    <row r="113" spans="1:16" x14ac:dyDescent="0.2">
      <c r="A113" s="1" t="s">
        <v>19</v>
      </c>
      <c r="B113" s="1"/>
      <c r="C113" s="1"/>
      <c r="D113" s="1"/>
      <c r="E113" s="1"/>
      <c r="F113" s="1"/>
      <c r="G113" s="1"/>
      <c r="H113" s="1"/>
      <c r="I113" s="1"/>
      <c r="J113" s="1"/>
      <c r="K113" s="1" t="s">
        <v>2903</v>
      </c>
      <c r="L113" s="1"/>
      <c r="M113" s="1"/>
      <c r="N113" s="1"/>
      <c r="O113" s="1"/>
      <c r="P113" s="1"/>
    </row>
    <row r="114" spans="1:16" x14ac:dyDescent="0.2">
      <c r="A114" s="1" t="s">
        <v>19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 t="s">
        <v>2903</v>
      </c>
      <c r="M114" s="1"/>
      <c r="N114" s="1"/>
      <c r="O114" s="1"/>
      <c r="P114" s="1"/>
    </row>
    <row r="115" spans="1:16" x14ac:dyDescent="0.2">
      <c r="A115" s="1" t="s">
        <v>19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 t="s">
        <v>2903</v>
      </c>
      <c r="N115" s="1"/>
      <c r="O115" s="1"/>
      <c r="P115" s="1"/>
    </row>
    <row r="116" spans="1:16" x14ac:dyDescent="0.2">
      <c r="A116" s="1" t="s">
        <v>19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 t="s">
        <v>2903</v>
      </c>
      <c r="O116" s="1"/>
      <c r="P116" s="1"/>
    </row>
    <row r="117" spans="1:16" x14ac:dyDescent="0.2">
      <c r="A117" s="1" t="s">
        <v>19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 t="s">
        <v>2903</v>
      </c>
      <c r="P117" s="1"/>
    </row>
    <row r="118" spans="1:16" x14ac:dyDescent="0.2">
      <c r="A118" s="1" t="s">
        <v>3035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</row>
    <row r="119" spans="1:16" x14ac:dyDescent="0.2">
      <c r="A119" s="1" t="s">
        <v>3037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</row>
    <row r="120" spans="1:16" x14ac:dyDescent="0.2">
      <c r="A120" s="1" t="s">
        <v>3040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</row>
    <row r="121" spans="1:16" x14ac:dyDescent="0.2">
      <c r="A121" s="1" t="s">
        <v>20</v>
      </c>
      <c r="B121" s="1"/>
      <c r="C121" s="1"/>
      <c r="D121" s="1" t="s">
        <v>2903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</row>
    <row r="122" spans="1:16" x14ac:dyDescent="0.2">
      <c r="A122" s="1" t="s">
        <v>20</v>
      </c>
      <c r="B122" s="1"/>
      <c r="C122" s="1"/>
      <c r="D122" s="1"/>
      <c r="E122" s="1" t="s">
        <v>2903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</row>
    <row r="123" spans="1:16" x14ac:dyDescent="0.2">
      <c r="A123" s="1" t="s">
        <v>20</v>
      </c>
      <c r="B123" s="1"/>
      <c r="C123" s="1"/>
      <c r="D123" s="1"/>
      <c r="E123" s="1"/>
      <c r="F123" s="1" t="s">
        <v>2903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</row>
    <row r="124" spans="1:16" x14ac:dyDescent="0.2">
      <c r="A124" s="1" t="s">
        <v>20</v>
      </c>
      <c r="B124" s="1"/>
      <c r="C124" s="1"/>
      <c r="D124" s="1"/>
      <c r="E124" s="1"/>
      <c r="F124" s="1"/>
      <c r="G124" s="1" t="s">
        <v>2903</v>
      </c>
      <c r="H124" s="1"/>
      <c r="I124" s="1"/>
      <c r="J124" s="1"/>
      <c r="K124" s="1"/>
      <c r="L124" s="1"/>
      <c r="M124" s="1"/>
      <c r="N124" s="1"/>
      <c r="O124" s="1"/>
      <c r="P124" s="1"/>
    </row>
    <row r="125" spans="1:16" x14ac:dyDescent="0.2">
      <c r="A125" s="1" t="s">
        <v>20</v>
      </c>
      <c r="B125" s="1"/>
      <c r="C125" s="1"/>
      <c r="D125" s="1"/>
      <c r="E125" s="1"/>
      <c r="F125" s="1"/>
      <c r="G125" s="1"/>
      <c r="H125" s="1" t="s">
        <v>2903</v>
      </c>
      <c r="I125" s="1"/>
      <c r="J125" s="1"/>
      <c r="K125" s="1"/>
      <c r="L125" s="1"/>
      <c r="M125" s="1"/>
      <c r="N125" s="1"/>
      <c r="O125" s="1"/>
      <c r="P125" s="1"/>
    </row>
    <row r="126" spans="1:16" x14ac:dyDescent="0.2">
      <c r="A126" s="1" t="s">
        <v>20</v>
      </c>
      <c r="B126" s="1"/>
      <c r="C126" s="1"/>
      <c r="D126" s="1"/>
      <c r="E126" s="1"/>
      <c r="F126" s="1"/>
      <c r="G126" s="1"/>
      <c r="H126" s="1"/>
      <c r="I126" s="1" t="s">
        <v>2903</v>
      </c>
      <c r="J126" s="1"/>
      <c r="K126" s="1"/>
      <c r="L126" s="1"/>
      <c r="M126" s="1"/>
      <c r="N126" s="1"/>
      <c r="O126" s="1"/>
      <c r="P126" s="1"/>
    </row>
    <row r="127" spans="1:16" x14ac:dyDescent="0.2">
      <c r="A127" s="1" t="s">
        <v>20</v>
      </c>
      <c r="B127" s="1"/>
      <c r="C127" s="1"/>
      <c r="D127" s="1"/>
      <c r="E127" s="1"/>
      <c r="F127" s="1"/>
      <c r="G127" s="1"/>
      <c r="H127" s="1"/>
      <c r="I127" s="1"/>
      <c r="J127" s="1" t="s">
        <v>2903</v>
      </c>
      <c r="K127" s="1"/>
      <c r="L127" s="1"/>
      <c r="M127" s="1"/>
      <c r="N127" s="1"/>
      <c r="O127" s="1"/>
      <c r="P127" s="1"/>
    </row>
    <row r="128" spans="1:16" x14ac:dyDescent="0.2">
      <c r="A128" s="1" t="s">
        <v>20</v>
      </c>
      <c r="B128" s="1"/>
      <c r="C128" s="1"/>
      <c r="D128" s="1"/>
      <c r="E128" s="1"/>
      <c r="F128" s="1"/>
      <c r="G128" s="1"/>
      <c r="H128" s="1"/>
      <c r="I128" s="1"/>
      <c r="J128" s="1"/>
      <c r="K128" s="1" t="s">
        <v>2903</v>
      </c>
      <c r="L128" s="1"/>
      <c r="M128" s="1"/>
      <c r="N128" s="1"/>
      <c r="O128" s="1"/>
      <c r="P128" s="1"/>
    </row>
    <row r="129" spans="1:16" x14ac:dyDescent="0.2">
      <c r="A129" s="1" t="s">
        <v>20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 t="s">
        <v>2903</v>
      </c>
      <c r="M129" s="1"/>
      <c r="N129" s="1"/>
      <c r="O129" s="1"/>
      <c r="P129" s="1"/>
    </row>
    <row r="130" spans="1:16" x14ac:dyDescent="0.2">
      <c r="A130" s="1" t="s">
        <v>20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 t="s">
        <v>2903</v>
      </c>
      <c r="N130" s="1"/>
      <c r="O130" s="1"/>
      <c r="P130" s="1"/>
    </row>
    <row r="131" spans="1:16" x14ac:dyDescent="0.2">
      <c r="A131" s="1" t="s">
        <v>20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 t="s">
        <v>2903</v>
      </c>
      <c r="O131" s="1"/>
      <c r="P131" s="1"/>
    </row>
    <row r="132" spans="1:16" x14ac:dyDescent="0.2">
      <c r="A132" s="1" t="s">
        <v>20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 t="s">
        <v>2903</v>
      </c>
      <c r="P132" s="1"/>
    </row>
    <row r="133" spans="1:16" x14ac:dyDescent="0.2">
      <c r="A133" s="1" t="s">
        <v>3042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</row>
    <row r="134" spans="1:16" x14ac:dyDescent="0.2">
      <c r="A134" s="1" t="s">
        <v>3044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</row>
    <row r="135" spans="1:16" x14ac:dyDescent="0.2">
      <c r="A135" s="1" t="s">
        <v>3046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</row>
    <row r="136" spans="1:16" x14ac:dyDescent="0.2">
      <c r="A136" s="1" t="s">
        <v>3048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</row>
    <row r="137" spans="1:16" x14ac:dyDescent="0.2">
      <c r="A137" s="1" t="s">
        <v>21</v>
      </c>
      <c r="B137" s="1"/>
      <c r="C137" s="1"/>
      <c r="D137" s="1" t="s">
        <v>2905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</row>
    <row r="138" spans="1:16" x14ac:dyDescent="0.2">
      <c r="A138" s="1" t="s">
        <v>21</v>
      </c>
      <c r="B138" s="1"/>
      <c r="C138" s="1"/>
      <c r="D138" s="1"/>
      <c r="E138" s="1" t="s">
        <v>2905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</row>
    <row r="139" spans="1:16" x14ac:dyDescent="0.2">
      <c r="A139" s="1" t="s">
        <v>21</v>
      </c>
      <c r="B139" s="1"/>
      <c r="C139" s="1"/>
      <c r="D139" s="1"/>
      <c r="E139" s="1"/>
      <c r="F139" s="1" t="s">
        <v>2905</v>
      </c>
      <c r="G139" s="1"/>
      <c r="H139" s="1"/>
      <c r="I139" s="1"/>
      <c r="J139" s="1"/>
      <c r="K139" s="1"/>
      <c r="L139" s="1"/>
      <c r="M139" s="1"/>
      <c r="N139" s="1"/>
      <c r="O139" s="1"/>
      <c r="P139" s="1"/>
    </row>
    <row r="140" spans="1:16" x14ac:dyDescent="0.2">
      <c r="A140" s="1" t="s">
        <v>21</v>
      </c>
      <c r="B140" s="1"/>
      <c r="C140" s="1"/>
      <c r="D140" s="1"/>
      <c r="E140" s="1"/>
      <c r="F140" s="1" t="s">
        <v>2903</v>
      </c>
      <c r="G140" s="1"/>
      <c r="H140" s="1"/>
      <c r="I140" s="1"/>
      <c r="J140" s="1"/>
      <c r="K140" s="1"/>
      <c r="L140" s="1"/>
      <c r="M140" s="1"/>
      <c r="N140" s="1"/>
      <c r="O140" s="1"/>
      <c r="P140" s="1"/>
    </row>
    <row r="141" spans="1:16" x14ac:dyDescent="0.2">
      <c r="A141" s="1" t="s">
        <v>21</v>
      </c>
      <c r="B141" s="1"/>
      <c r="C141" s="1"/>
      <c r="D141" s="1"/>
      <c r="E141" s="1"/>
      <c r="F141" s="1"/>
      <c r="G141" s="1" t="s">
        <v>2905</v>
      </c>
      <c r="H141" s="1"/>
      <c r="I141" s="1"/>
      <c r="J141" s="1"/>
      <c r="K141" s="1"/>
      <c r="L141" s="1"/>
      <c r="M141" s="1"/>
      <c r="N141" s="1"/>
      <c r="O141" s="1"/>
      <c r="P141" s="1"/>
    </row>
    <row r="142" spans="1:16" x14ac:dyDescent="0.2">
      <c r="A142" s="1" t="s">
        <v>21</v>
      </c>
      <c r="B142" s="1"/>
      <c r="C142" s="1"/>
      <c r="D142" s="1"/>
      <c r="E142" s="1"/>
      <c r="F142" s="1"/>
      <c r="G142" s="1"/>
      <c r="H142" s="1" t="s">
        <v>2905</v>
      </c>
      <c r="I142" s="1"/>
      <c r="J142" s="1"/>
      <c r="K142" s="1"/>
      <c r="L142" s="1"/>
      <c r="M142" s="1"/>
      <c r="N142" s="1"/>
      <c r="O142" s="1"/>
      <c r="P142" s="1"/>
    </row>
    <row r="143" spans="1:16" x14ac:dyDescent="0.2">
      <c r="A143" s="1" t="s">
        <v>21</v>
      </c>
      <c r="B143" s="1"/>
      <c r="C143" s="1"/>
      <c r="D143" s="1"/>
      <c r="E143" s="1"/>
      <c r="F143" s="1"/>
      <c r="G143" s="1"/>
      <c r="H143" s="1"/>
      <c r="I143" s="1" t="s">
        <v>2905</v>
      </c>
      <c r="J143" s="1"/>
      <c r="K143" s="1"/>
      <c r="L143" s="1"/>
      <c r="M143" s="1"/>
      <c r="N143" s="1"/>
      <c r="O143" s="1"/>
      <c r="P143" s="1"/>
    </row>
    <row r="144" spans="1:16" x14ac:dyDescent="0.2">
      <c r="A144" s="1" t="s">
        <v>21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</row>
    <row r="145" spans="1:16" x14ac:dyDescent="0.2">
      <c r="A145" s="1" t="s">
        <v>21</v>
      </c>
      <c r="B145" s="1"/>
      <c r="C145" s="1"/>
      <c r="D145" s="1"/>
      <c r="E145" s="1"/>
      <c r="F145" s="1"/>
      <c r="G145" s="1"/>
      <c r="H145" s="1"/>
      <c r="I145" s="1"/>
      <c r="J145" s="1" t="s">
        <v>2905</v>
      </c>
      <c r="K145" s="1"/>
      <c r="L145" s="1"/>
      <c r="M145" s="1"/>
      <c r="N145" s="1"/>
      <c r="O145" s="1"/>
      <c r="P145" s="1"/>
    </row>
    <row r="146" spans="1:16" x14ac:dyDescent="0.2">
      <c r="A146" s="1" t="s">
        <v>21</v>
      </c>
      <c r="B146" s="1"/>
      <c r="C146" s="1"/>
      <c r="D146" s="1"/>
      <c r="E146" s="1"/>
      <c r="F146" s="1"/>
      <c r="G146" s="1"/>
      <c r="H146" s="1"/>
      <c r="I146" s="1"/>
      <c r="J146" s="1"/>
      <c r="K146" s="1" t="s">
        <v>2905</v>
      </c>
      <c r="L146" s="1"/>
      <c r="M146" s="1"/>
      <c r="N146" s="1"/>
      <c r="O146" s="1"/>
      <c r="P146" s="1"/>
    </row>
    <row r="147" spans="1:16" x14ac:dyDescent="0.2">
      <c r="A147" s="1" t="s">
        <v>21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 t="s">
        <v>2905</v>
      </c>
      <c r="M147" s="1"/>
      <c r="N147" s="1"/>
      <c r="O147" s="1"/>
      <c r="P147" s="1"/>
    </row>
    <row r="148" spans="1:16" x14ac:dyDescent="0.2">
      <c r="A148" s="1" t="s">
        <v>21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 t="s">
        <v>2905</v>
      </c>
      <c r="N148" s="1"/>
      <c r="O148" s="1"/>
      <c r="P148" s="1"/>
    </row>
    <row r="149" spans="1:16" x14ac:dyDescent="0.2">
      <c r="A149" s="1" t="s">
        <v>21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 t="s">
        <v>2905</v>
      </c>
      <c r="O149" s="1"/>
      <c r="P149" s="1"/>
    </row>
    <row r="150" spans="1:16" x14ac:dyDescent="0.2">
      <c r="A150" s="1" t="s">
        <v>21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 t="s">
        <v>2905</v>
      </c>
      <c r="P150" s="1"/>
    </row>
    <row r="151" spans="1:16" x14ac:dyDescent="0.2">
      <c r="A151" s="1" t="s">
        <v>22</v>
      </c>
      <c r="B151" s="1"/>
      <c r="C151" s="1"/>
      <c r="D151" s="1" t="s">
        <v>2905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</row>
    <row r="152" spans="1:16" x14ac:dyDescent="0.2">
      <c r="A152" s="1" t="s">
        <v>22</v>
      </c>
      <c r="B152" s="1"/>
      <c r="C152" s="1"/>
      <c r="D152" s="1"/>
      <c r="E152" s="1" t="s">
        <v>2905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</row>
    <row r="153" spans="1:16" x14ac:dyDescent="0.2">
      <c r="A153" s="1" t="s">
        <v>22</v>
      </c>
      <c r="B153" s="1"/>
      <c r="C153" s="1"/>
      <c r="D153" s="1"/>
      <c r="E153" s="1"/>
      <c r="F153" s="1" t="s">
        <v>2905</v>
      </c>
      <c r="G153" s="1"/>
      <c r="H153" s="1"/>
      <c r="I153" s="1"/>
      <c r="J153" s="1"/>
      <c r="K153" s="1"/>
      <c r="L153" s="1"/>
      <c r="M153" s="1"/>
      <c r="N153" s="1"/>
      <c r="O153" s="1"/>
      <c r="P153" s="1"/>
    </row>
    <row r="154" spans="1:16" x14ac:dyDescent="0.2">
      <c r="A154" s="1" t="s">
        <v>22</v>
      </c>
      <c r="B154" s="1"/>
      <c r="C154" s="1"/>
      <c r="D154" s="1"/>
      <c r="E154" s="1"/>
      <c r="F154" s="1" t="s">
        <v>2903</v>
      </c>
      <c r="G154" s="1"/>
      <c r="H154" s="1"/>
      <c r="I154" s="1"/>
      <c r="J154" s="1"/>
      <c r="K154" s="1"/>
      <c r="L154" s="1"/>
      <c r="M154" s="1"/>
      <c r="N154" s="1"/>
      <c r="O154" s="1"/>
      <c r="P154" s="1"/>
    </row>
    <row r="155" spans="1:16" x14ac:dyDescent="0.2">
      <c r="A155" s="1" t="s">
        <v>22</v>
      </c>
      <c r="B155" s="1"/>
      <c r="C155" s="1"/>
      <c r="D155" s="1"/>
      <c r="E155" s="1"/>
      <c r="F155" s="1"/>
      <c r="G155" s="1" t="s">
        <v>2905</v>
      </c>
      <c r="H155" s="1"/>
      <c r="I155" s="1"/>
      <c r="J155" s="1"/>
      <c r="K155" s="1"/>
      <c r="L155" s="1"/>
      <c r="M155" s="1"/>
      <c r="N155" s="1"/>
      <c r="O155" s="1"/>
      <c r="P155" s="1"/>
    </row>
    <row r="156" spans="1:16" x14ac:dyDescent="0.2">
      <c r="A156" s="1" t="s">
        <v>22</v>
      </c>
      <c r="B156" s="1"/>
      <c r="C156" s="1"/>
      <c r="D156" s="1"/>
      <c r="E156" s="1"/>
      <c r="F156" s="1"/>
      <c r="G156" s="1"/>
      <c r="H156" s="1" t="s">
        <v>2905</v>
      </c>
      <c r="I156" s="1"/>
      <c r="J156" s="1"/>
      <c r="K156" s="1"/>
      <c r="L156" s="1"/>
      <c r="M156" s="1"/>
      <c r="N156" s="1"/>
      <c r="O156" s="1"/>
      <c r="P156" s="1"/>
    </row>
    <row r="157" spans="1:16" x14ac:dyDescent="0.2">
      <c r="A157" s="1" t="s">
        <v>22</v>
      </c>
      <c r="B157" s="1"/>
      <c r="C157" s="1"/>
      <c r="D157" s="1"/>
      <c r="E157" s="1"/>
      <c r="F157" s="1"/>
      <c r="G157" s="1"/>
      <c r="H157" s="1"/>
      <c r="I157" s="1" t="s">
        <v>2905</v>
      </c>
      <c r="J157" s="1"/>
      <c r="K157" s="1"/>
      <c r="L157" s="1"/>
      <c r="M157" s="1"/>
      <c r="N157" s="1"/>
      <c r="O157" s="1"/>
      <c r="P157" s="1"/>
    </row>
    <row r="158" spans="1:16" x14ac:dyDescent="0.2">
      <c r="A158" s="1" t="s">
        <v>22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</row>
    <row r="159" spans="1:16" x14ac:dyDescent="0.2">
      <c r="A159" s="1" t="s">
        <v>22</v>
      </c>
      <c r="B159" s="1"/>
      <c r="C159" s="1"/>
      <c r="D159" s="1"/>
      <c r="E159" s="1"/>
      <c r="F159" s="1"/>
      <c r="G159" s="1"/>
      <c r="H159" s="1"/>
      <c r="I159" s="1"/>
      <c r="J159" s="1" t="s">
        <v>2905</v>
      </c>
      <c r="K159" s="1"/>
      <c r="L159" s="1"/>
      <c r="M159" s="1"/>
      <c r="N159" s="1"/>
      <c r="O159" s="1"/>
      <c r="P159" s="1"/>
    </row>
    <row r="160" spans="1:16" x14ac:dyDescent="0.2">
      <c r="A160" s="1" t="s">
        <v>22</v>
      </c>
      <c r="B160" s="1"/>
      <c r="C160" s="1"/>
      <c r="D160" s="1"/>
      <c r="E160" s="1"/>
      <c r="F160" s="1"/>
      <c r="G160" s="1"/>
      <c r="H160" s="1"/>
      <c r="I160" s="1"/>
      <c r="J160" s="1"/>
      <c r="K160" s="1" t="s">
        <v>2905</v>
      </c>
      <c r="L160" s="1"/>
      <c r="M160" s="1"/>
      <c r="N160" s="1"/>
      <c r="O160" s="1"/>
      <c r="P160" s="1"/>
    </row>
    <row r="161" spans="1:16" x14ac:dyDescent="0.2">
      <c r="A161" s="1" t="s">
        <v>22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 t="s">
        <v>2905</v>
      </c>
      <c r="M161" s="1"/>
      <c r="N161" s="1"/>
      <c r="O161" s="1"/>
      <c r="P161" s="1"/>
    </row>
    <row r="162" spans="1:16" x14ac:dyDescent="0.2">
      <c r="A162" s="1" t="s">
        <v>22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 t="s">
        <v>2905</v>
      </c>
      <c r="N162" s="1"/>
      <c r="O162" s="1"/>
      <c r="P162" s="1"/>
    </row>
    <row r="163" spans="1:16" x14ac:dyDescent="0.2">
      <c r="A163" s="1" t="s">
        <v>22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 t="s">
        <v>2905</v>
      </c>
      <c r="O163" s="1"/>
      <c r="P163" s="1"/>
    </row>
    <row r="164" spans="1:16" x14ac:dyDescent="0.2">
      <c r="A164" s="1" t="s">
        <v>22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 t="s">
        <v>2905</v>
      </c>
      <c r="P164" s="1"/>
    </row>
    <row r="165" spans="1:16" x14ac:dyDescent="0.2">
      <c r="A165" s="1" t="s">
        <v>2927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 t="s">
        <v>2905</v>
      </c>
    </row>
    <row r="166" spans="1:16" x14ac:dyDescent="0.2">
      <c r="A166" s="1" t="s">
        <v>2927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 t="s">
        <v>3399</v>
      </c>
    </row>
    <row r="167" spans="1:16" x14ac:dyDescent="0.2">
      <c r="A167" s="1" t="s">
        <v>2930</v>
      </c>
      <c r="B167" s="1"/>
      <c r="C167" s="1"/>
      <c r="D167" s="1" t="s">
        <v>2905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</row>
    <row r="168" spans="1:16" x14ac:dyDescent="0.2">
      <c r="A168" s="1" t="s">
        <v>2930</v>
      </c>
      <c r="B168" s="1"/>
      <c r="C168" s="1"/>
      <c r="D168" s="1"/>
      <c r="E168" s="1" t="s">
        <v>2905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</row>
    <row r="169" spans="1:16" x14ac:dyDescent="0.2">
      <c r="A169" s="1" t="s">
        <v>2930</v>
      </c>
      <c r="B169" s="1"/>
      <c r="C169" s="1"/>
      <c r="D169" s="1"/>
      <c r="E169" s="1"/>
      <c r="F169" s="1" t="s">
        <v>2905</v>
      </c>
      <c r="G169" s="1"/>
      <c r="H169" s="1"/>
      <c r="I169" s="1"/>
      <c r="J169" s="1"/>
      <c r="K169" s="1"/>
      <c r="L169" s="1"/>
      <c r="M169" s="1"/>
      <c r="N169" s="1"/>
      <c r="O169" s="1"/>
      <c r="P169" s="1"/>
    </row>
    <row r="170" spans="1:16" x14ac:dyDescent="0.2">
      <c r="A170" s="1" t="s">
        <v>2930</v>
      </c>
      <c r="B170" s="1"/>
      <c r="C170" s="1"/>
      <c r="D170" s="1"/>
      <c r="E170" s="1"/>
      <c r="F170" s="1"/>
      <c r="G170" s="1" t="s">
        <v>2905</v>
      </c>
      <c r="H170" s="1"/>
      <c r="I170" s="1"/>
      <c r="J170" s="1"/>
      <c r="K170" s="1"/>
      <c r="L170" s="1"/>
      <c r="M170" s="1"/>
      <c r="N170" s="1"/>
      <c r="O170" s="1"/>
      <c r="P170" s="1"/>
    </row>
    <row r="171" spans="1:16" x14ac:dyDescent="0.2">
      <c r="A171" s="1" t="s">
        <v>2930</v>
      </c>
      <c r="B171" s="1"/>
      <c r="C171" s="1"/>
      <c r="D171" s="1"/>
      <c r="E171" s="1"/>
      <c r="F171" s="1"/>
      <c r="G171" s="1"/>
      <c r="H171" s="1" t="s">
        <v>2905</v>
      </c>
      <c r="I171" s="1"/>
      <c r="J171" s="1"/>
      <c r="K171" s="1"/>
      <c r="L171" s="1"/>
      <c r="M171" s="1"/>
      <c r="N171" s="1"/>
      <c r="O171" s="1"/>
      <c r="P171" s="1"/>
    </row>
    <row r="172" spans="1:16" x14ac:dyDescent="0.2">
      <c r="A172" s="1" t="s">
        <v>2930</v>
      </c>
      <c r="B172" s="1"/>
      <c r="C172" s="1"/>
      <c r="D172" s="1"/>
      <c r="E172" s="1"/>
      <c r="F172" s="1"/>
      <c r="G172" s="1"/>
      <c r="H172" s="1"/>
      <c r="I172" s="1" t="s">
        <v>2905</v>
      </c>
      <c r="J172" s="1"/>
      <c r="K172" s="1"/>
      <c r="L172" s="1"/>
      <c r="M172" s="1"/>
      <c r="N172" s="1"/>
      <c r="O172" s="1"/>
      <c r="P172" s="1"/>
    </row>
    <row r="173" spans="1:16" x14ac:dyDescent="0.2">
      <c r="A173" s="1" t="s">
        <v>2930</v>
      </c>
      <c r="B173" s="1"/>
      <c r="C173" s="1"/>
      <c r="D173" s="1"/>
      <c r="E173" s="1"/>
      <c r="F173" s="1"/>
      <c r="G173" s="1"/>
      <c r="H173" s="1"/>
      <c r="I173" s="1"/>
      <c r="J173" s="1" t="s">
        <v>2905</v>
      </c>
      <c r="K173" s="1"/>
      <c r="L173" s="1"/>
      <c r="M173" s="1"/>
      <c r="N173" s="1"/>
      <c r="O173" s="1"/>
      <c r="P173" s="1"/>
    </row>
    <row r="174" spans="1:16" x14ac:dyDescent="0.2">
      <c r="A174" s="1" t="s">
        <v>2930</v>
      </c>
      <c r="B174" s="1"/>
      <c r="C174" s="1"/>
      <c r="D174" s="1"/>
      <c r="E174" s="1"/>
      <c r="F174" s="1"/>
      <c r="G174" s="1"/>
      <c r="H174" s="1"/>
      <c r="I174" s="1"/>
      <c r="J174" s="1"/>
      <c r="K174" s="1" t="s">
        <v>2905</v>
      </c>
      <c r="L174" s="1"/>
      <c r="M174" s="1"/>
      <c r="N174" s="1"/>
      <c r="O174" s="1"/>
      <c r="P174" s="1"/>
    </row>
    <row r="175" spans="1:16" x14ac:dyDescent="0.2">
      <c r="A175" s="1" t="s">
        <v>2930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 t="s">
        <v>2905</v>
      </c>
      <c r="M175" s="1"/>
      <c r="N175" s="1"/>
      <c r="O175" s="1"/>
      <c r="P175" s="1"/>
    </row>
    <row r="176" spans="1:16" x14ac:dyDescent="0.2">
      <c r="A176" s="1" t="s">
        <v>2930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 t="s">
        <v>2905</v>
      </c>
      <c r="N176" s="1"/>
      <c r="O176" s="1"/>
      <c r="P176" s="1"/>
    </row>
    <row r="177" spans="1:16" x14ac:dyDescent="0.2">
      <c r="A177" s="1" t="s">
        <v>2930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 t="s">
        <v>2905</v>
      </c>
      <c r="O177" s="1"/>
      <c r="P177" s="1"/>
    </row>
    <row r="178" spans="1:16" x14ac:dyDescent="0.2">
      <c r="A178" s="1" t="s">
        <v>2930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 t="s">
        <v>2905</v>
      </c>
      <c r="P178" s="1"/>
    </row>
    <row r="179" spans="1:16" x14ac:dyDescent="0.2">
      <c r="A179" s="1" t="s">
        <v>2907</v>
      </c>
      <c r="B179" s="1"/>
      <c r="C179" s="1"/>
      <c r="D179" s="1" t="s">
        <v>2905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</row>
    <row r="180" spans="1:16" x14ac:dyDescent="0.2">
      <c r="A180" s="1" t="s">
        <v>2907</v>
      </c>
      <c r="B180" s="1"/>
      <c r="C180" s="1"/>
      <c r="D180" s="1"/>
      <c r="E180" s="1" t="s">
        <v>2905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</row>
    <row r="181" spans="1:16" x14ac:dyDescent="0.2">
      <c r="A181" s="1" t="s">
        <v>2907</v>
      </c>
      <c r="B181" s="1"/>
      <c r="C181" s="1"/>
      <c r="D181" s="1"/>
      <c r="E181" s="1"/>
      <c r="F181" s="1" t="s">
        <v>2905</v>
      </c>
      <c r="G181" s="1"/>
      <c r="H181" s="1"/>
      <c r="I181" s="1"/>
      <c r="J181" s="1"/>
      <c r="K181" s="1"/>
      <c r="L181" s="1"/>
      <c r="M181" s="1"/>
      <c r="N181" s="1"/>
      <c r="O181" s="1"/>
      <c r="P181" s="1"/>
    </row>
    <row r="182" spans="1:16" x14ac:dyDescent="0.2">
      <c r="A182" s="1" t="s">
        <v>2907</v>
      </c>
      <c r="B182" s="1"/>
      <c r="C182" s="1"/>
      <c r="D182" s="1"/>
      <c r="E182" s="1"/>
      <c r="F182" s="1" t="s">
        <v>2903</v>
      </c>
      <c r="G182" s="1"/>
      <c r="H182" s="1"/>
      <c r="I182" s="1"/>
      <c r="J182" s="1"/>
      <c r="K182" s="1"/>
      <c r="L182" s="1"/>
      <c r="M182" s="1"/>
      <c r="N182" s="1"/>
      <c r="O182" s="1"/>
      <c r="P182" s="1"/>
    </row>
    <row r="183" spans="1:16" x14ac:dyDescent="0.2">
      <c r="A183" s="1" t="s">
        <v>2907</v>
      </c>
      <c r="B183" s="1"/>
      <c r="C183" s="1"/>
      <c r="D183" s="1"/>
      <c r="E183" s="1"/>
      <c r="F183" s="1"/>
      <c r="G183" s="1" t="s">
        <v>2905</v>
      </c>
      <c r="H183" s="1"/>
      <c r="I183" s="1"/>
      <c r="J183" s="1"/>
      <c r="K183" s="1"/>
      <c r="L183" s="1"/>
      <c r="M183" s="1"/>
      <c r="N183" s="1"/>
      <c r="O183" s="1"/>
      <c r="P183" s="1"/>
    </row>
    <row r="184" spans="1:16" x14ac:dyDescent="0.2">
      <c r="A184" s="1" t="s">
        <v>2907</v>
      </c>
      <c r="B184" s="1"/>
      <c r="C184" s="1"/>
      <c r="D184" s="1"/>
      <c r="E184" s="1"/>
      <c r="F184" s="1"/>
      <c r="G184" s="1"/>
      <c r="H184" s="1" t="s">
        <v>2905</v>
      </c>
      <c r="I184" s="1"/>
      <c r="J184" s="1"/>
      <c r="K184" s="1"/>
      <c r="L184" s="1"/>
      <c r="M184" s="1"/>
      <c r="N184" s="1"/>
      <c r="O184" s="1"/>
      <c r="P184" s="1"/>
    </row>
    <row r="185" spans="1:16" x14ac:dyDescent="0.2">
      <c r="A185" s="1" t="s">
        <v>2907</v>
      </c>
      <c r="B185" s="1"/>
      <c r="C185" s="1"/>
      <c r="D185" s="1"/>
      <c r="E185" s="1"/>
      <c r="F185" s="1"/>
      <c r="G185" s="1"/>
      <c r="H185" s="1"/>
      <c r="I185" s="1" t="s">
        <v>2905</v>
      </c>
      <c r="J185" s="1"/>
      <c r="K185" s="1"/>
      <c r="L185" s="1"/>
      <c r="M185" s="1"/>
      <c r="N185" s="1"/>
      <c r="O185" s="1"/>
      <c r="P185" s="1"/>
    </row>
    <row r="186" spans="1:16" x14ac:dyDescent="0.2">
      <c r="A186" s="1" t="s">
        <v>2907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</row>
    <row r="187" spans="1:16" x14ac:dyDescent="0.2">
      <c r="A187" s="1" t="s">
        <v>2907</v>
      </c>
      <c r="B187" s="1"/>
      <c r="C187" s="1"/>
      <c r="D187" s="1"/>
      <c r="E187" s="1"/>
      <c r="F187" s="1"/>
      <c r="G187" s="1"/>
      <c r="H187" s="1"/>
      <c r="I187" s="1"/>
      <c r="J187" s="1" t="s">
        <v>2905</v>
      </c>
      <c r="K187" s="1"/>
      <c r="L187" s="1"/>
      <c r="M187" s="1"/>
      <c r="N187" s="1"/>
      <c r="O187" s="1"/>
      <c r="P187" s="1"/>
    </row>
    <row r="188" spans="1:16" x14ac:dyDescent="0.2">
      <c r="A188" s="1" t="s">
        <v>2907</v>
      </c>
      <c r="B188" s="1"/>
      <c r="C188" s="1"/>
      <c r="D188" s="1"/>
      <c r="E188" s="1"/>
      <c r="F188" s="1"/>
      <c r="G188" s="1"/>
      <c r="H188" s="1"/>
      <c r="I188" s="1"/>
      <c r="J188" s="1"/>
      <c r="K188" s="1" t="s">
        <v>2905</v>
      </c>
      <c r="L188" s="1"/>
      <c r="M188" s="1"/>
      <c r="N188" s="1"/>
      <c r="O188" s="1"/>
      <c r="P188" s="1"/>
    </row>
    <row r="189" spans="1:16" x14ac:dyDescent="0.2">
      <c r="A189" s="1" t="s">
        <v>2907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 t="s">
        <v>2905</v>
      </c>
      <c r="M189" s="1"/>
      <c r="N189" s="1"/>
      <c r="O189" s="1"/>
      <c r="P189" s="1"/>
    </row>
    <row r="190" spans="1:16" x14ac:dyDescent="0.2">
      <c r="A190" s="1" t="s">
        <v>2907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 t="s">
        <v>2905</v>
      </c>
      <c r="N190" s="1"/>
      <c r="O190" s="1"/>
      <c r="P190" s="1"/>
    </row>
    <row r="191" spans="1:16" x14ac:dyDescent="0.2">
      <c r="A191" s="1" t="s">
        <v>2907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 t="s">
        <v>2905</v>
      </c>
      <c r="O191" s="1"/>
      <c r="P191" s="1"/>
    </row>
    <row r="192" spans="1:16" x14ac:dyDescent="0.2">
      <c r="A192" s="1" t="s">
        <v>2907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 t="s">
        <v>2905</v>
      </c>
      <c r="P192" s="1"/>
    </row>
    <row r="193" spans="1:16" x14ac:dyDescent="0.2">
      <c r="A193" s="1" t="s">
        <v>3053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 t="s">
        <v>3399</v>
      </c>
    </row>
    <row r="194" spans="1:16" x14ac:dyDescent="0.2">
      <c r="A194" s="1" t="s">
        <v>3055</v>
      </c>
      <c r="B194" s="1"/>
      <c r="C194" s="1"/>
      <c r="D194" s="1" t="s">
        <v>3399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</row>
    <row r="195" spans="1:16" x14ac:dyDescent="0.2">
      <c r="A195" s="1" t="s">
        <v>3055</v>
      </c>
      <c r="B195" s="1"/>
      <c r="C195" s="1"/>
      <c r="D195" s="1"/>
      <c r="E195" s="1" t="s">
        <v>3399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</row>
    <row r="196" spans="1:16" x14ac:dyDescent="0.2">
      <c r="A196" s="1" t="s">
        <v>3055</v>
      </c>
      <c r="B196" s="1"/>
      <c r="C196" s="1"/>
      <c r="D196" s="1"/>
      <c r="E196" s="1"/>
      <c r="F196" s="1" t="s">
        <v>3399</v>
      </c>
      <c r="G196" s="1"/>
      <c r="H196" s="1"/>
      <c r="I196" s="1"/>
      <c r="J196" s="1"/>
      <c r="K196" s="1"/>
      <c r="L196" s="1"/>
      <c r="M196" s="1"/>
      <c r="N196" s="1"/>
      <c r="O196" s="1"/>
      <c r="P196" s="1"/>
    </row>
    <row r="197" spans="1:16" x14ac:dyDescent="0.2">
      <c r="A197" s="1" t="s">
        <v>3055</v>
      </c>
      <c r="B197" s="1"/>
      <c r="C197" s="1"/>
      <c r="D197" s="1"/>
      <c r="E197" s="1"/>
      <c r="F197" s="1"/>
      <c r="G197" s="1" t="s">
        <v>3399</v>
      </c>
      <c r="H197" s="1"/>
      <c r="I197" s="1"/>
      <c r="J197" s="1"/>
      <c r="K197" s="1"/>
      <c r="L197" s="1"/>
      <c r="M197" s="1"/>
      <c r="N197" s="1"/>
      <c r="O197" s="1"/>
      <c r="P197" s="1"/>
    </row>
    <row r="198" spans="1:16" x14ac:dyDescent="0.2">
      <c r="A198" s="1" t="s">
        <v>3055</v>
      </c>
      <c r="B198" s="1"/>
      <c r="C198" s="1"/>
      <c r="D198" s="1"/>
      <c r="E198" s="1"/>
      <c r="F198" s="1"/>
      <c r="G198" s="1"/>
      <c r="H198" s="1" t="s">
        <v>3399</v>
      </c>
      <c r="I198" s="1"/>
      <c r="J198" s="1"/>
      <c r="K198" s="1"/>
      <c r="L198" s="1"/>
      <c r="M198" s="1"/>
      <c r="N198" s="1"/>
      <c r="O198" s="1"/>
      <c r="P198" s="1"/>
    </row>
    <row r="199" spans="1:16" x14ac:dyDescent="0.2">
      <c r="A199" s="1" t="s">
        <v>3055</v>
      </c>
      <c r="B199" s="1"/>
      <c r="C199" s="1"/>
      <c r="D199" s="1"/>
      <c r="E199" s="1"/>
      <c r="F199" s="1"/>
      <c r="G199" s="1"/>
      <c r="H199" s="1"/>
      <c r="I199" s="1" t="s">
        <v>3399</v>
      </c>
      <c r="J199" s="1"/>
      <c r="K199" s="1"/>
      <c r="L199" s="1"/>
      <c r="M199" s="1"/>
      <c r="N199" s="1"/>
      <c r="O199" s="1"/>
      <c r="P199" s="1"/>
    </row>
    <row r="200" spans="1:16" x14ac:dyDescent="0.2">
      <c r="A200" s="1" t="s">
        <v>3055</v>
      </c>
      <c r="B200" s="1"/>
      <c r="C200" s="1"/>
      <c r="D200" s="1"/>
      <c r="E200" s="1"/>
      <c r="F200" s="1"/>
      <c r="G200" s="1"/>
      <c r="H200" s="1"/>
      <c r="I200" s="1"/>
      <c r="J200" s="1" t="s">
        <v>3399</v>
      </c>
      <c r="K200" s="1"/>
      <c r="L200" s="1"/>
      <c r="M200" s="1"/>
      <c r="N200" s="1"/>
      <c r="O200" s="1"/>
      <c r="P200" s="1"/>
    </row>
    <row r="201" spans="1:16" x14ac:dyDescent="0.2">
      <c r="A201" s="1" t="s">
        <v>3055</v>
      </c>
      <c r="B201" s="1"/>
      <c r="C201" s="1"/>
      <c r="D201" s="1"/>
      <c r="E201" s="1"/>
      <c r="F201" s="1"/>
      <c r="G201" s="1"/>
      <c r="H201" s="1"/>
      <c r="I201" s="1"/>
      <c r="J201" s="1"/>
      <c r="K201" s="1" t="s">
        <v>3399</v>
      </c>
      <c r="L201" s="1"/>
      <c r="M201" s="1"/>
      <c r="N201" s="1"/>
      <c r="O201" s="1"/>
      <c r="P201" s="1"/>
    </row>
    <row r="202" spans="1:16" x14ac:dyDescent="0.2">
      <c r="A202" s="1" t="s">
        <v>3055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 t="s">
        <v>3399</v>
      </c>
      <c r="M202" s="1"/>
      <c r="N202" s="1"/>
      <c r="O202" s="1"/>
      <c r="P202" s="1"/>
    </row>
    <row r="203" spans="1:16" x14ac:dyDescent="0.2">
      <c r="A203" s="1" t="s">
        <v>3055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 t="s">
        <v>3399</v>
      </c>
      <c r="N203" s="1"/>
      <c r="O203" s="1"/>
      <c r="P203" s="1"/>
    </row>
    <row r="204" spans="1:16" x14ac:dyDescent="0.2">
      <c r="A204" s="1" t="s">
        <v>3055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 t="s">
        <v>3399</v>
      </c>
      <c r="O204" s="1"/>
      <c r="P204" s="1"/>
    </row>
    <row r="205" spans="1:16" x14ac:dyDescent="0.2">
      <c r="A205" s="1" t="s">
        <v>3055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 t="s">
        <v>3399</v>
      </c>
      <c r="P205" s="1"/>
    </row>
    <row r="206" spans="1:16" x14ac:dyDescent="0.2">
      <c r="A206" s="1" t="s">
        <v>3058</v>
      </c>
      <c r="B206" s="1"/>
      <c r="C206" s="1"/>
      <c r="D206" s="1" t="s">
        <v>3399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</row>
    <row r="207" spans="1:16" x14ac:dyDescent="0.2">
      <c r="A207" s="1" t="s">
        <v>3058</v>
      </c>
      <c r="B207" s="1"/>
      <c r="C207" s="1"/>
      <c r="D207" s="1"/>
      <c r="E207" s="1" t="s">
        <v>3399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</row>
    <row r="208" spans="1:16" x14ac:dyDescent="0.2">
      <c r="A208" s="1" t="s">
        <v>3058</v>
      </c>
      <c r="B208" s="1"/>
      <c r="C208" s="1"/>
      <c r="D208" s="1"/>
      <c r="E208" s="1"/>
      <c r="F208" s="1" t="s">
        <v>3399</v>
      </c>
      <c r="G208" s="1"/>
      <c r="H208" s="1"/>
      <c r="I208" s="1"/>
      <c r="J208" s="1"/>
      <c r="K208" s="1"/>
      <c r="L208" s="1"/>
      <c r="M208" s="1"/>
      <c r="N208" s="1"/>
      <c r="O208" s="1"/>
      <c r="P208" s="1"/>
    </row>
    <row r="209" spans="1:16" x14ac:dyDescent="0.2">
      <c r="A209" s="1" t="s">
        <v>3058</v>
      </c>
      <c r="B209" s="1"/>
      <c r="C209" s="1"/>
      <c r="D209" s="1"/>
      <c r="E209" s="1"/>
      <c r="F209" s="1"/>
      <c r="G209" s="1" t="s">
        <v>3399</v>
      </c>
      <c r="H209" s="1"/>
      <c r="I209" s="1"/>
      <c r="J209" s="1"/>
      <c r="K209" s="1"/>
      <c r="L209" s="1"/>
      <c r="M209" s="1"/>
      <c r="N209" s="1"/>
      <c r="O209" s="1"/>
      <c r="P209" s="1"/>
    </row>
    <row r="210" spans="1:16" x14ac:dyDescent="0.2">
      <c r="A210" s="1" t="s">
        <v>3058</v>
      </c>
      <c r="B210" s="1"/>
      <c r="C210" s="1"/>
      <c r="D210" s="1"/>
      <c r="E210" s="1"/>
      <c r="F210" s="1"/>
      <c r="G210" s="1"/>
      <c r="H210" s="1" t="s">
        <v>3399</v>
      </c>
      <c r="I210" s="1"/>
      <c r="J210" s="1"/>
      <c r="K210" s="1"/>
      <c r="L210" s="1"/>
      <c r="M210" s="1"/>
      <c r="N210" s="1"/>
      <c r="O210" s="1"/>
      <c r="P210" s="1"/>
    </row>
    <row r="211" spans="1:16" x14ac:dyDescent="0.2">
      <c r="A211" s="1" t="s">
        <v>3058</v>
      </c>
      <c r="B211" s="1"/>
      <c r="C211" s="1"/>
      <c r="D211" s="1"/>
      <c r="E211" s="1"/>
      <c r="F211" s="1"/>
      <c r="G211" s="1"/>
      <c r="H211" s="1"/>
      <c r="I211" s="1" t="s">
        <v>3399</v>
      </c>
      <c r="J211" s="1"/>
      <c r="K211" s="1"/>
      <c r="L211" s="1"/>
      <c r="M211" s="1"/>
      <c r="N211" s="1"/>
      <c r="O211" s="1"/>
      <c r="P211" s="1"/>
    </row>
    <row r="212" spans="1:16" x14ac:dyDescent="0.2">
      <c r="A212" s="1" t="s">
        <v>3058</v>
      </c>
      <c r="B212" s="1"/>
      <c r="C212" s="1"/>
      <c r="D212" s="1"/>
      <c r="E212" s="1"/>
      <c r="F212" s="1"/>
      <c r="G212" s="1"/>
      <c r="H212" s="1"/>
      <c r="I212" s="1"/>
      <c r="J212" s="1" t="s">
        <v>3399</v>
      </c>
      <c r="K212" s="1"/>
      <c r="L212" s="1"/>
      <c r="M212" s="1"/>
      <c r="N212" s="1"/>
      <c r="O212" s="1"/>
      <c r="P212" s="1"/>
    </row>
    <row r="213" spans="1:16" x14ac:dyDescent="0.2">
      <c r="A213" s="1" t="s">
        <v>3058</v>
      </c>
      <c r="B213" s="1"/>
      <c r="C213" s="1"/>
      <c r="D213" s="1"/>
      <c r="E213" s="1"/>
      <c r="F213" s="1"/>
      <c r="G213" s="1"/>
      <c r="H213" s="1"/>
      <c r="I213" s="1"/>
      <c r="J213" s="1"/>
      <c r="K213" s="1" t="s">
        <v>3399</v>
      </c>
      <c r="L213" s="1"/>
      <c r="M213" s="1"/>
      <c r="N213" s="1"/>
      <c r="O213" s="1"/>
      <c r="P213" s="1"/>
    </row>
    <row r="214" spans="1:16" x14ac:dyDescent="0.2">
      <c r="A214" s="1" t="s">
        <v>3058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 t="s">
        <v>3399</v>
      </c>
      <c r="M214" s="1"/>
      <c r="N214" s="1"/>
      <c r="O214" s="1"/>
      <c r="P214" s="1"/>
    </row>
    <row r="215" spans="1:16" x14ac:dyDescent="0.2">
      <c r="A215" s="1" t="s">
        <v>3058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 t="s">
        <v>3399</v>
      </c>
      <c r="N215" s="1"/>
      <c r="O215" s="1"/>
      <c r="P215" s="1"/>
    </row>
    <row r="216" spans="1:16" x14ac:dyDescent="0.2">
      <c r="A216" s="1" t="s">
        <v>3058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 t="s">
        <v>3399</v>
      </c>
      <c r="O216" s="1"/>
      <c r="P216" s="1"/>
    </row>
    <row r="217" spans="1:16" x14ac:dyDescent="0.2">
      <c r="A217" s="1" t="s">
        <v>3058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 t="s">
        <v>3399</v>
      </c>
      <c r="P217" s="1"/>
    </row>
    <row r="218" spans="1:16" x14ac:dyDescent="0.2">
      <c r="A218" s="1" t="s">
        <v>3060</v>
      </c>
      <c r="B218" s="1"/>
      <c r="C218" s="1"/>
      <c r="D218" s="1" t="s">
        <v>3399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</row>
    <row r="219" spans="1:16" x14ac:dyDescent="0.2">
      <c r="A219" s="1" t="s">
        <v>3060</v>
      </c>
      <c r="B219" s="1"/>
      <c r="C219" s="1"/>
      <c r="D219" s="1"/>
      <c r="E219" s="1" t="s">
        <v>3399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</row>
    <row r="220" spans="1:16" x14ac:dyDescent="0.2">
      <c r="A220" s="1" t="s">
        <v>3060</v>
      </c>
      <c r="B220" s="1"/>
      <c r="C220" s="1"/>
      <c r="D220" s="1"/>
      <c r="E220" s="1"/>
      <c r="F220" s="1" t="s">
        <v>3399</v>
      </c>
      <c r="G220" s="1"/>
      <c r="H220" s="1"/>
      <c r="I220" s="1"/>
      <c r="J220" s="1"/>
      <c r="K220" s="1"/>
      <c r="L220" s="1"/>
      <c r="M220" s="1"/>
      <c r="N220" s="1"/>
      <c r="O220" s="1"/>
      <c r="P220" s="1"/>
    </row>
    <row r="221" spans="1:16" x14ac:dyDescent="0.2">
      <c r="A221" s="1" t="s">
        <v>3060</v>
      </c>
      <c r="B221" s="1"/>
      <c r="C221" s="1"/>
      <c r="D221" s="1"/>
      <c r="E221" s="1"/>
      <c r="F221" s="1"/>
      <c r="G221" s="1" t="s">
        <v>3399</v>
      </c>
      <c r="H221" s="1"/>
      <c r="I221" s="1"/>
      <c r="J221" s="1"/>
      <c r="K221" s="1"/>
      <c r="L221" s="1"/>
      <c r="M221" s="1"/>
      <c r="N221" s="1"/>
      <c r="O221" s="1"/>
      <c r="P221" s="1"/>
    </row>
    <row r="222" spans="1:16" x14ac:dyDescent="0.2">
      <c r="A222" s="1" t="s">
        <v>3060</v>
      </c>
      <c r="B222" s="1"/>
      <c r="C222" s="1"/>
      <c r="D222" s="1"/>
      <c r="E222" s="1"/>
      <c r="F222" s="1"/>
      <c r="G222" s="1"/>
      <c r="H222" s="1" t="s">
        <v>3399</v>
      </c>
      <c r="I222" s="1"/>
      <c r="J222" s="1"/>
      <c r="K222" s="1"/>
      <c r="L222" s="1"/>
      <c r="M222" s="1"/>
      <c r="N222" s="1"/>
      <c r="O222" s="1"/>
      <c r="P222" s="1"/>
    </row>
    <row r="223" spans="1:16" x14ac:dyDescent="0.2">
      <c r="A223" s="1" t="s">
        <v>3060</v>
      </c>
      <c r="B223" s="1"/>
      <c r="C223" s="1"/>
      <c r="D223" s="1"/>
      <c r="E223" s="1"/>
      <c r="F223" s="1"/>
      <c r="G223" s="1"/>
      <c r="H223" s="1"/>
      <c r="I223" s="1" t="s">
        <v>3399</v>
      </c>
      <c r="J223" s="1"/>
      <c r="K223" s="1"/>
      <c r="L223" s="1"/>
      <c r="M223" s="1"/>
      <c r="N223" s="1"/>
      <c r="O223" s="1"/>
      <c r="P223" s="1"/>
    </row>
    <row r="224" spans="1:16" x14ac:dyDescent="0.2">
      <c r="A224" s="1" t="s">
        <v>3060</v>
      </c>
      <c r="B224" s="1"/>
      <c r="C224" s="1"/>
      <c r="D224" s="1"/>
      <c r="E224" s="1"/>
      <c r="F224" s="1"/>
      <c r="G224" s="1"/>
      <c r="H224" s="1"/>
      <c r="I224" s="1"/>
      <c r="J224" s="1" t="s">
        <v>3399</v>
      </c>
      <c r="K224" s="1"/>
      <c r="L224" s="1"/>
      <c r="M224" s="1"/>
      <c r="N224" s="1"/>
      <c r="O224" s="1"/>
      <c r="P224" s="1"/>
    </row>
    <row r="225" spans="1:16" x14ac:dyDescent="0.2">
      <c r="A225" s="1" t="s">
        <v>3060</v>
      </c>
      <c r="B225" s="1"/>
      <c r="C225" s="1"/>
      <c r="D225" s="1"/>
      <c r="E225" s="1"/>
      <c r="F225" s="1"/>
      <c r="G225" s="1"/>
      <c r="H225" s="1"/>
      <c r="I225" s="1"/>
      <c r="J225" s="1"/>
      <c r="K225" s="1" t="s">
        <v>3399</v>
      </c>
      <c r="L225" s="1"/>
      <c r="M225" s="1"/>
      <c r="N225" s="1"/>
      <c r="O225" s="1"/>
      <c r="P225" s="1"/>
    </row>
    <row r="226" spans="1:16" x14ac:dyDescent="0.2">
      <c r="A226" s="1" t="s">
        <v>3060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 t="s">
        <v>3399</v>
      </c>
      <c r="M226" s="1"/>
      <c r="N226" s="1"/>
      <c r="O226" s="1"/>
      <c r="P226" s="1"/>
    </row>
    <row r="227" spans="1:16" x14ac:dyDescent="0.2">
      <c r="A227" s="1" t="s">
        <v>3060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 t="s">
        <v>3399</v>
      </c>
      <c r="N227" s="1"/>
      <c r="O227" s="1"/>
      <c r="P227" s="1"/>
    </row>
    <row r="228" spans="1:16" x14ac:dyDescent="0.2">
      <c r="A228" s="1" t="s">
        <v>3060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 t="s">
        <v>3399</v>
      </c>
      <c r="O228" s="1"/>
      <c r="P228" s="1"/>
    </row>
    <row r="229" spans="1:16" x14ac:dyDescent="0.2">
      <c r="A229" s="1" t="s">
        <v>3060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 t="s">
        <v>3399</v>
      </c>
      <c r="P229" s="1"/>
    </row>
    <row r="230" spans="1:16" x14ac:dyDescent="0.2">
      <c r="A230" s="1" t="s">
        <v>3062</v>
      </c>
      <c r="B230" s="1"/>
      <c r="C230" s="1"/>
      <c r="D230" s="1" t="s">
        <v>3399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</row>
    <row r="231" spans="1:16" x14ac:dyDescent="0.2">
      <c r="A231" s="1" t="s">
        <v>3062</v>
      </c>
      <c r="B231" s="1"/>
      <c r="C231" s="1"/>
      <c r="D231" s="1"/>
      <c r="E231" s="1" t="s">
        <v>3399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</row>
    <row r="232" spans="1:16" x14ac:dyDescent="0.2">
      <c r="A232" s="1" t="s">
        <v>3062</v>
      </c>
      <c r="B232" s="1"/>
      <c r="C232" s="1"/>
      <c r="D232" s="1"/>
      <c r="E232" s="1"/>
      <c r="F232" s="1" t="s">
        <v>3399</v>
      </c>
      <c r="G232" s="1"/>
      <c r="H232" s="1"/>
      <c r="I232" s="1"/>
      <c r="J232" s="1"/>
      <c r="K232" s="1"/>
      <c r="L232" s="1"/>
      <c r="M232" s="1"/>
      <c r="N232" s="1"/>
      <c r="O232" s="1"/>
      <c r="P232" s="1"/>
    </row>
    <row r="233" spans="1:16" x14ac:dyDescent="0.2">
      <c r="A233" s="1" t="s">
        <v>3062</v>
      </c>
      <c r="B233" s="1"/>
      <c r="C233" s="1"/>
      <c r="D233" s="1"/>
      <c r="E233" s="1"/>
      <c r="F233" s="1"/>
      <c r="G233" s="1" t="s">
        <v>3399</v>
      </c>
      <c r="H233" s="1"/>
      <c r="I233" s="1"/>
      <c r="J233" s="1"/>
      <c r="K233" s="1"/>
      <c r="L233" s="1"/>
      <c r="M233" s="1"/>
      <c r="N233" s="1"/>
      <c r="O233" s="1"/>
      <c r="P233" s="1"/>
    </row>
    <row r="234" spans="1:16" x14ac:dyDescent="0.2">
      <c r="A234" s="1" t="s">
        <v>3062</v>
      </c>
      <c r="B234" s="1"/>
      <c r="C234" s="1"/>
      <c r="D234" s="1"/>
      <c r="E234" s="1"/>
      <c r="F234" s="1"/>
      <c r="G234" s="1"/>
      <c r="H234" s="1" t="s">
        <v>3399</v>
      </c>
      <c r="I234" s="1"/>
      <c r="J234" s="1"/>
      <c r="K234" s="1"/>
      <c r="L234" s="1"/>
      <c r="M234" s="1"/>
      <c r="N234" s="1"/>
      <c r="O234" s="1"/>
      <c r="P234" s="1"/>
    </row>
    <row r="235" spans="1:16" x14ac:dyDescent="0.2">
      <c r="A235" s="1" t="s">
        <v>3062</v>
      </c>
      <c r="B235" s="1"/>
      <c r="C235" s="1"/>
      <c r="D235" s="1"/>
      <c r="E235" s="1"/>
      <c r="F235" s="1"/>
      <c r="G235" s="1"/>
      <c r="H235" s="1"/>
      <c r="I235" s="1" t="s">
        <v>3399</v>
      </c>
      <c r="J235" s="1"/>
      <c r="K235" s="1"/>
      <c r="L235" s="1"/>
      <c r="M235" s="1"/>
      <c r="N235" s="1"/>
      <c r="O235" s="1"/>
      <c r="P235" s="1"/>
    </row>
    <row r="236" spans="1:16" x14ac:dyDescent="0.2">
      <c r="A236" s="1" t="s">
        <v>3062</v>
      </c>
      <c r="B236" s="1"/>
      <c r="C236" s="1"/>
      <c r="D236" s="1"/>
      <c r="E236" s="1"/>
      <c r="F236" s="1"/>
      <c r="G236" s="1"/>
      <c r="H236" s="1"/>
      <c r="I236" s="1"/>
      <c r="J236" s="1" t="s">
        <v>3399</v>
      </c>
      <c r="K236" s="1"/>
      <c r="L236" s="1"/>
      <c r="M236" s="1"/>
      <c r="N236" s="1"/>
      <c r="O236" s="1"/>
      <c r="P236" s="1"/>
    </row>
    <row r="237" spans="1:16" x14ac:dyDescent="0.2">
      <c r="A237" s="1" t="s">
        <v>3062</v>
      </c>
      <c r="B237" s="1"/>
      <c r="C237" s="1"/>
      <c r="D237" s="1"/>
      <c r="E237" s="1"/>
      <c r="F237" s="1"/>
      <c r="G237" s="1"/>
      <c r="H237" s="1"/>
      <c r="I237" s="1"/>
      <c r="J237" s="1"/>
      <c r="K237" s="1" t="s">
        <v>3399</v>
      </c>
      <c r="L237" s="1"/>
      <c r="M237" s="1"/>
      <c r="N237" s="1"/>
      <c r="O237" s="1"/>
      <c r="P237" s="1"/>
    </row>
    <row r="238" spans="1:16" x14ac:dyDescent="0.2">
      <c r="A238" s="1" t="s">
        <v>3062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 t="s">
        <v>3399</v>
      </c>
      <c r="M238" s="1"/>
      <c r="N238" s="1"/>
      <c r="O238" s="1"/>
      <c r="P238" s="1"/>
    </row>
    <row r="239" spans="1:16" x14ac:dyDescent="0.2">
      <c r="A239" s="1" t="s">
        <v>3062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 t="s">
        <v>3399</v>
      </c>
      <c r="N239" s="1"/>
      <c r="O239" s="1"/>
      <c r="P239" s="1"/>
    </row>
    <row r="240" spans="1:16" x14ac:dyDescent="0.2">
      <c r="A240" s="1" t="s">
        <v>3062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 t="s">
        <v>3399</v>
      </c>
      <c r="O240" s="1"/>
      <c r="P240" s="1"/>
    </row>
    <row r="241" spans="1:16" x14ac:dyDescent="0.2">
      <c r="A241" s="1" t="s">
        <v>3062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 t="s">
        <v>3399</v>
      </c>
      <c r="P241" s="1"/>
    </row>
    <row r="242" spans="1:16" x14ac:dyDescent="0.2">
      <c r="A242" s="1" t="s">
        <v>3064</v>
      </c>
      <c r="B242" s="1"/>
      <c r="C242" s="1"/>
      <c r="D242" s="1" t="s">
        <v>3399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</row>
    <row r="243" spans="1:16" x14ac:dyDescent="0.2">
      <c r="A243" s="1" t="s">
        <v>3064</v>
      </c>
      <c r="B243" s="1"/>
      <c r="C243" s="1"/>
      <c r="D243" s="1"/>
      <c r="E243" s="1" t="s">
        <v>3399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</row>
    <row r="244" spans="1:16" x14ac:dyDescent="0.2">
      <c r="A244" s="1" t="s">
        <v>3064</v>
      </c>
      <c r="B244" s="1"/>
      <c r="C244" s="1"/>
      <c r="D244" s="1"/>
      <c r="E244" s="1"/>
      <c r="F244" s="1" t="s">
        <v>3399</v>
      </c>
      <c r="G244" s="1"/>
      <c r="H244" s="1"/>
      <c r="I244" s="1"/>
      <c r="J244" s="1"/>
      <c r="K244" s="1"/>
      <c r="L244" s="1"/>
      <c r="M244" s="1"/>
      <c r="N244" s="1"/>
      <c r="O244" s="1"/>
      <c r="P244" s="1"/>
    </row>
    <row r="245" spans="1:16" x14ac:dyDescent="0.2">
      <c r="A245" s="1" t="s">
        <v>3064</v>
      </c>
      <c r="B245" s="1"/>
      <c r="C245" s="1"/>
      <c r="D245" s="1"/>
      <c r="E245" s="1"/>
      <c r="F245" s="1"/>
      <c r="G245" s="1" t="s">
        <v>3399</v>
      </c>
      <c r="H245" s="1"/>
      <c r="I245" s="1"/>
      <c r="J245" s="1"/>
      <c r="K245" s="1"/>
      <c r="L245" s="1"/>
      <c r="M245" s="1"/>
      <c r="N245" s="1"/>
      <c r="O245" s="1"/>
      <c r="P245" s="1"/>
    </row>
    <row r="246" spans="1:16" x14ac:dyDescent="0.2">
      <c r="A246" s="1" t="s">
        <v>3064</v>
      </c>
      <c r="B246" s="1"/>
      <c r="C246" s="1"/>
      <c r="D246" s="1"/>
      <c r="E246" s="1"/>
      <c r="F246" s="1"/>
      <c r="G246" s="1"/>
      <c r="H246" s="1" t="s">
        <v>3399</v>
      </c>
      <c r="I246" s="1"/>
      <c r="J246" s="1"/>
      <c r="K246" s="1"/>
      <c r="L246" s="1"/>
      <c r="M246" s="1"/>
      <c r="N246" s="1"/>
      <c r="O246" s="1"/>
      <c r="P246" s="1"/>
    </row>
    <row r="247" spans="1:16" x14ac:dyDescent="0.2">
      <c r="A247" s="1" t="s">
        <v>3064</v>
      </c>
      <c r="B247" s="1"/>
      <c r="C247" s="1"/>
      <c r="D247" s="1"/>
      <c r="E247" s="1"/>
      <c r="F247" s="1"/>
      <c r="G247" s="1"/>
      <c r="H247" s="1"/>
      <c r="I247" s="1" t="s">
        <v>3399</v>
      </c>
      <c r="J247" s="1"/>
      <c r="K247" s="1"/>
      <c r="L247" s="1"/>
      <c r="M247" s="1"/>
      <c r="N247" s="1"/>
      <c r="O247" s="1"/>
      <c r="P247" s="1"/>
    </row>
    <row r="248" spans="1:16" x14ac:dyDescent="0.2">
      <c r="A248" s="1" t="s">
        <v>3064</v>
      </c>
      <c r="B248" s="1"/>
      <c r="C248" s="1"/>
      <c r="D248" s="1"/>
      <c r="E248" s="1"/>
      <c r="F248" s="1"/>
      <c r="G248" s="1"/>
      <c r="H248" s="1"/>
      <c r="I248" s="1"/>
      <c r="J248" s="1" t="s">
        <v>3399</v>
      </c>
      <c r="K248" s="1"/>
      <c r="L248" s="1"/>
      <c r="M248" s="1"/>
      <c r="N248" s="1"/>
      <c r="O248" s="1"/>
      <c r="P248" s="1"/>
    </row>
    <row r="249" spans="1:16" x14ac:dyDescent="0.2">
      <c r="A249" s="1" t="s">
        <v>3064</v>
      </c>
      <c r="B249" s="1"/>
      <c r="C249" s="1"/>
      <c r="D249" s="1"/>
      <c r="E249" s="1"/>
      <c r="F249" s="1"/>
      <c r="G249" s="1"/>
      <c r="H249" s="1"/>
      <c r="I249" s="1"/>
      <c r="J249" s="1"/>
      <c r="K249" s="1" t="s">
        <v>3399</v>
      </c>
      <c r="L249" s="1"/>
      <c r="M249" s="1"/>
      <c r="N249" s="1"/>
      <c r="O249" s="1"/>
      <c r="P249" s="1"/>
    </row>
    <row r="250" spans="1:16" x14ac:dyDescent="0.2">
      <c r="A250" s="1" t="s">
        <v>3064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 t="s">
        <v>3399</v>
      </c>
      <c r="M250" s="1"/>
      <c r="N250" s="1"/>
      <c r="O250" s="1"/>
      <c r="P250" s="1"/>
    </row>
    <row r="251" spans="1:16" x14ac:dyDescent="0.2">
      <c r="A251" s="1" t="s">
        <v>3064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 t="s">
        <v>3399</v>
      </c>
      <c r="N251" s="1"/>
      <c r="O251" s="1"/>
      <c r="P251" s="1"/>
    </row>
    <row r="252" spans="1:16" x14ac:dyDescent="0.2">
      <c r="A252" s="1" t="s">
        <v>3064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 t="s">
        <v>3399</v>
      </c>
      <c r="O252" s="1"/>
      <c r="P252" s="1"/>
    </row>
    <row r="253" spans="1:16" x14ac:dyDescent="0.2">
      <c r="A253" s="1" t="s">
        <v>3064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 t="s">
        <v>3399</v>
      </c>
      <c r="P253" s="1"/>
    </row>
    <row r="254" spans="1:16" x14ac:dyDescent="0.2">
      <c r="A254" s="1" t="s">
        <v>3066</v>
      </c>
      <c r="B254" s="1"/>
      <c r="C254" s="1"/>
      <c r="D254" s="1" t="s">
        <v>3399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</row>
    <row r="255" spans="1:16" x14ac:dyDescent="0.2">
      <c r="A255" s="1" t="s">
        <v>3066</v>
      </c>
      <c r="B255" s="1"/>
      <c r="C255" s="1"/>
      <c r="D255" s="1"/>
      <c r="E255" s="1" t="s">
        <v>3399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</row>
    <row r="256" spans="1:16" x14ac:dyDescent="0.2">
      <c r="A256" s="1" t="s">
        <v>3066</v>
      </c>
      <c r="B256" s="1"/>
      <c r="C256" s="1"/>
      <c r="D256" s="1"/>
      <c r="E256" s="1"/>
      <c r="F256" s="1" t="s">
        <v>3399</v>
      </c>
      <c r="G256" s="1"/>
      <c r="H256" s="1"/>
      <c r="I256" s="1"/>
      <c r="J256" s="1"/>
      <c r="K256" s="1"/>
      <c r="L256" s="1"/>
      <c r="M256" s="1"/>
      <c r="N256" s="1"/>
      <c r="O256" s="1"/>
      <c r="P256" s="1"/>
    </row>
    <row r="257" spans="1:16" x14ac:dyDescent="0.2">
      <c r="A257" s="1" t="s">
        <v>3066</v>
      </c>
      <c r="B257" s="1"/>
      <c r="C257" s="1"/>
      <c r="D257" s="1"/>
      <c r="E257" s="1"/>
      <c r="F257" s="1"/>
      <c r="G257" s="1" t="s">
        <v>3399</v>
      </c>
      <c r="H257" s="1"/>
      <c r="I257" s="1"/>
      <c r="J257" s="1"/>
      <c r="K257" s="1"/>
      <c r="L257" s="1"/>
      <c r="M257" s="1"/>
      <c r="N257" s="1"/>
      <c r="O257" s="1"/>
      <c r="P257" s="1"/>
    </row>
    <row r="258" spans="1:16" x14ac:dyDescent="0.2">
      <c r="A258" s="1" t="s">
        <v>3066</v>
      </c>
      <c r="B258" s="1"/>
      <c r="C258" s="1"/>
      <c r="D258" s="1"/>
      <c r="E258" s="1"/>
      <c r="F258" s="1"/>
      <c r="G258" s="1"/>
      <c r="H258" s="1" t="s">
        <v>3399</v>
      </c>
      <c r="I258" s="1"/>
      <c r="J258" s="1"/>
      <c r="K258" s="1"/>
      <c r="L258" s="1"/>
      <c r="M258" s="1"/>
      <c r="N258" s="1"/>
      <c r="O258" s="1"/>
      <c r="P258" s="1"/>
    </row>
    <row r="259" spans="1:16" x14ac:dyDescent="0.2">
      <c r="A259" s="1" t="s">
        <v>3066</v>
      </c>
      <c r="B259" s="1"/>
      <c r="C259" s="1"/>
      <c r="D259" s="1"/>
      <c r="E259" s="1"/>
      <c r="F259" s="1"/>
      <c r="G259" s="1"/>
      <c r="H259" s="1"/>
      <c r="I259" s="1" t="s">
        <v>3399</v>
      </c>
      <c r="J259" s="1"/>
      <c r="K259" s="1"/>
      <c r="L259" s="1"/>
      <c r="M259" s="1"/>
      <c r="N259" s="1"/>
      <c r="O259" s="1"/>
      <c r="P259" s="1"/>
    </row>
    <row r="260" spans="1:16" x14ac:dyDescent="0.2">
      <c r="A260" s="1" t="s">
        <v>3066</v>
      </c>
      <c r="B260" s="1"/>
      <c r="C260" s="1"/>
      <c r="D260" s="1"/>
      <c r="E260" s="1"/>
      <c r="F260" s="1"/>
      <c r="G260" s="1"/>
      <c r="H260" s="1"/>
      <c r="I260" s="1"/>
      <c r="J260" s="1" t="s">
        <v>3399</v>
      </c>
      <c r="K260" s="1"/>
      <c r="L260" s="1"/>
      <c r="M260" s="1"/>
      <c r="N260" s="1"/>
      <c r="O260" s="1"/>
      <c r="P260" s="1"/>
    </row>
    <row r="261" spans="1:16" x14ac:dyDescent="0.2">
      <c r="A261" s="1" t="s">
        <v>3066</v>
      </c>
      <c r="B261" s="1"/>
      <c r="C261" s="1"/>
      <c r="D261" s="1"/>
      <c r="E261" s="1"/>
      <c r="F261" s="1"/>
      <c r="G261" s="1"/>
      <c r="H261" s="1"/>
      <c r="I261" s="1"/>
      <c r="J261" s="1"/>
      <c r="K261" s="1" t="s">
        <v>3399</v>
      </c>
      <c r="L261" s="1"/>
      <c r="M261" s="1"/>
      <c r="N261" s="1"/>
      <c r="O261" s="1"/>
      <c r="P261" s="1"/>
    </row>
    <row r="262" spans="1:16" x14ac:dyDescent="0.2">
      <c r="A262" s="1" t="s">
        <v>3066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 t="s">
        <v>3399</v>
      </c>
      <c r="M262" s="1"/>
      <c r="N262" s="1"/>
      <c r="O262" s="1"/>
      <c r="P262" s="1"/>
    </row>
    <row r="263" spans="1:16" x14ac:dyDescent="0.2">
      <c r="A263" s="1" t="s">
        <v>3066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 t="s">
        <v>3399</v>
      </c>
      <c r="N263" s="1"/>
      <c r="O263" s="1"/>
      <c r="P263" s="1"/>
    </row>
    <row r="264" spans="1:16" x14ac:dyDescent="0.2">
      <c r="A264" s="1" t="s">
        <v>3066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 t="s">
        <v>3399</v>
      </c>
      <c r="O264" s="1"/>
      <c r="P264" s="1"/>
    </row>
    <row r="265" spans="1:16" x14ac:dyDescent="0.2">
      <c r="A265" s="1" t="s">
        <v>3066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 t="s">
        <v>3399</v>
      </c>
      <c r="P265" s="1"/>
    </row>
    <row r="266" spans="1:16" x14ac:dyDescent="0.2">
      <c r="A266" s="1" t="s">
        <v>3068</v>
      </c>
      <c r="B266" s="1"/>
      <c r="C266" s="1"/>
      <c r="D266" s="1" t="s">
        <v>3399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</row>
    <row r="267" spans="1:16" x14ac:dyDescent="0.2">
      <c r="A267" s="1" t="s">
        <v>3068</v>
      </c>
      <c r="B267" s="1"/>
      <c r="C267" s="1"/>
      <c r="D267" s="1"/>
      <c r="E267" s="1" t="s">
        <v>3399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</row>
    <row r="268" spans="1:16" x14ac:dyDescent="0.2">
      <c r="A268" s="1" t="s">
        <v>3068</v>
      </c>
      <c r="B268" s="1"/>
      <c r="C268" s="1"/>
      <c r="D268" s="1"/>
      <c r="E268" s="1"/>
      <c r="F268" s="1" t="s">
        <v>3399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</row>
    <row r="269" spans="1:16" x14ac:dyDescent="0.2">
      <c r="A269" s="1" t="s">
        <v>3068</v>
      </c>
      <c r="B269" s="1"/>
      <c r="C269" s="1"/>
      <c r="D269" s="1"/>
      <c r="E269" s="1"/>
      <c r="F269" s="1"/>
      <c r="G269" s="1" t="s">
        <v>3399</v>
      </c>
      <c r="H269" s="1"/>
      <c r="I269" s="1"/>
      <c r="J269" s="1"/>
      <c r="K269" s="1"/>
      <c r="L269" s="1"/>
      <c r="M269" s="1"/>
      <c r="N269" s="1"/>
      <c r="O269" s="1"/>
      <c r="P269" s="1"/>
    </row>
    <row r="270" spans="1:16" x14ac:dyDescent="0.2">
      <c r="A270" s="1" t="s">
        <v>3068</v>
      </c>
      <c r="B270" s="1"/>
      <c r="C270" s="1"/>
      <c r="D270" s="1"/>
      <c r="E270" s="1"/>
      <c r="F270" s="1"/>
      <c r="G270" s="1"/>
      <c r="H270" s="1" t="s">
        <v>3399</v>
      </c>
      <c r="I270" s="1"/>
      <c r="J270" s="1"/>
      <c r="K270" s="1"/>
      <c r="L270" s="1"/>
      <c r="M270" s="1"/>
      <c r="N270" s="1"/>
      <c r="O270" s="1"/>
      <c r="P270" s="1"/>
    </row>
    <row r="271" spans="1:16" x14ac:dyDescent="0.2">
      <c r="A271" s="1" t="s">
        <v>3068</v>
      </c>
      <c r="B271" s="1"/>
      <c r="C271" s="1"/>
      <c r="D271" s="1"/>
      <c r="E271" s="1"/>
      <c r="F271" s="1"/>
      <c r="G271" s="1"/>
      <c r="H271" s="1"/>
      <c r="I271" s="1" t="s">
        <v>3399</v>
      </c>
      <c r="J271" s="1"/>
      <c r="K271" s="1"/>
      <c r="L271" s="1"/>
      <c r="M271" s="1"/>
      <c r="N271" s="1"/>
      <c r="O271" s="1"/>
      <c r="P271" s="1"/>
    </row>
    <row r="272" spans="1:16" x14ac:dyDescent="0.2">
      <c r="A272" s="1" t="s">
        <v>3068</v>
      </c>
      <c r="B272" s="1"/>
      <c r="C272" s="1"/>
      <c r="D272" s="1"/>
      <c r="E272" s="1"/>
      <c r="F272" s="1"/>
      <c r="G272" s="1"/>
      <c r="H272" s="1"/>
      <c r="I272" s="1"/>
      <c r="J272" s="1" t="s">
        <v>3399</v>
      </c>
      <c r="K272" s="1"/>
      <c r="L272" s="1"/>
      <c r="M272" s="1"/>
      <c r="N272" s="1"/>
      <c r="O272" s="1"/>
      <c r="P272" s="1"/>
    </row>
    <row r="273" spans="1:16" x14ac:dyDescent="0.2">
      <c r="A273" s="1" t="s">
        <v>3068</v>
      </c>
      <c r="B273" s="1"/>
      <c r="C273" s="1"/>
      <c r="D273" s="1"/>
      <c r="E273" s="1"/>
      <c r="F273" s="1"/>
      <c r="G273" s="1"/>
      <c r="H273" s="1"/>
      <c r="I273" s="1"/>
      <c r="J273" s="1"/>
      <c r="K273" s="1" t="s">
        <v>3399</v>
      </c>
      <c r="L273" s="1"/>
      <c r="M273" s="1"/>
      <c r="N273" s="1"/>
      <c r="O273" s="1"/>
      <c r="P273" s="1"/>
    </row>
    <row r="274" spans="1:16" x14ac:dyDescent="0.2">
      <c r="A274" s="1" t="s">
        <v>3068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 t="s">
        <v>3399</v>
      </c>
      <c r="M274" s="1"/>
      <c r="N274" s="1"/>
      <c r="O274" s="1"/>
      <c r="P274" s="1"/>
    </row>
    <row r="275" spans="1:16" x14ac:dyDescent="0.2">
      <c r="A275" s="1" t="s">
        <v>3068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 t="s">
        <v>3399</v>
      </c>
      <c r="N275" s="1"/>
      <c r="O275" s="1"/>
      <c r="P275" s="1"/>
    </row>
    <row r="276" spans="1:16" x14ac:dyDescent="0.2">
      <c r="A276" s="1" t="s">
        <v>3068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 t="s">
        <v>3399</v>
      </c>
      <c r="O276" s="1"/>
      <c r="P276" s="1"/>
    </row>
    <row r="277" spans="1:16" x14ac:dyDescent="0.2">
      <c r="A277" s="1" t="s">
        <v>3068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 t="s">
        <v>3399</v>
      </c>
      <c r="P277" s="1"/>
    </row>
    <row r="278" spans="1:16" x14ac:dyDescent="0.2">
      <c r="A278" s="1" t="s">
        <v>2908</v>
      </c>
      <c r="B278" s="1"/>
      <c r="C278" s="1"/>
      <c r="D278" s="1" t="s">
        <v>2905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</row>
    <row r="279" spans="1:16" x14ac:dyDescent="0.2">
      <c r="A279" s="1" t="s">
        <v>2908</v>
      </c>
      <c r="B279" s="1"/>
      <c r="C279" s="1"/>
      <c r="D279" s="1"/>
      <c r="E279" s="1" t="s">
        <v>2905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</row>
    <row r="280" spans="1:16" x14ac:dyDescent="0.2">
      <c r="A280" s="1" t="s">
        <v>2908</v>
      </c>
      <c r="B280" s="1"/>
      <c r="C280" s="1"/>
      <c r="D280" s="1"/>
      <c r="E280" s="1"/>
      <c r="F280" s="1" t="s">
        <v>2905</v>
      </c>
      <c r="G280" s="1"/>
      <c r="H280" s="1"/>
      <c r="I280" s="1"/>
      <c r="J280" s="1"/>
      <c r="K280" s="1"/>
      <c r="L280" s="1"/>
      <c r="M280" s="1"/>
      <c r="N280" s="1"/>
      <c r="O280" s="1"/>
      <c r="P280" s="1"/>
    </row>
    <row r="281" spans="1:16" x14ac:dyDescent="0.2">
      <c r="A281" s="1" t="s">
        <v>2908</v>
      </c>
      <c r="B281" s="1"/>
      <c r="C281" s="1"/>
      <c r="D281" s="1"/>
      <c r="E281" s="1"/>
      <c r="F281" s="1" t="s">
        <v>2903</v>
      </c>
      <c r="G281" s="1"/>
      <c r="H281" s="1"/>
      <c r="I281" s="1"/>
      <c r="J281" s="1"/>
      <c r="K281" s="1"/>
      <c r="L281" s="1"/>
      <c r="M281" s="1"/>
      <c r="N281" s="1"/>
      <c r="O281" s="1"/>
      <c r="P281" s="1"/>
    </row>
    <row r="282" spans="1:16" x14ac:dyDescent="0.2">
      <c r="A282" s="1" t="s">
        <v>2908</v>
      </c>
      <c r="B282" s="1"/>
      <c r="C282" s="1"/>
      <c r="D282" s="1"/>
      <c r="E282" s="1"/>
      <c r="F282" s="1"/>
      <c r="G282" s="1" t="s">
        <v>2905</v>
      </c>
      <c r="H282" s="1"/>
      <c r="I282" s="1"/>
      <c r="J282" s="1"/>
      <c r="K282" s="1"/>
      <c r="L282" s="1"/>
      <c r="M282" s="1"/>
      <c r="N282" s="1"/>
      <c r="O282" s="1"/>
      <c r="P282" s="1"/>
    </row>
    <row r="283" spans="1:16" x14ac:dyDescent="0.2">
      <c r="A283" s="1" t="s">
        <v>2908</v>
      </c>
      <c r="B283" s="1"/>
      <c r="C283" s="1"/>
      <c r="D283" s="1"/>
      <c r="E283" s="1"/>
      <c r="F283" s="1"/>
      <c r="G283" s="1"/>
      <c r="H283" s="1" t="s">
        <v>2905</v>
      </c>
      <c r="I283" s="1"/>
      <c r="J283" s="1"/>
      <c r="K283" s="1"/>
      <c r="L283" s="1"/>
      <c r="M283" s="1"/>
      <c r="N283" s="1"/>
      <c r="O283" s="1"/>
      <c r="P283" s="1"/>
    </row>
    <row r="284" spans="1:16" x14ac:dyDescent="0.2">
      <c r="A284" s="1" t="s">
        <v>2908</v>
      </c>
      <c r="B284" s="1"/>
      <c r="C284" s="1"/>
      <c r="D284" s="1"/>
      <c r="E284" s="1"/>
      <c r="F284" s="1"/>
      <c r="G284" s="1"/>
      <c r="H284" s="1"/>
      <c r="I284" s="1" t="s">
        <v>2905</v>
      </c>
      <c r="J284" s="1"/>
      <c r="K284" s="1"/>
      <c r="L284" s="1"/>
      <c r="M284" s="1"/>
      <c r="N284" s="1"/>
      <c r="O284" s="1"/>
      <c r="P284" s="1"/>
    </row>
    <row r="285" spans="1:16" x14ac:dyDescent="0.2">
      <c r="A285" s="1" t="s">
        <v>2908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</row>
    <row r="286" spans="1:16" x14ac:dyDescent="0.2">
      <c r="A286" s="1" t="s">
        <v>2908</v>
      </c>
      <c r="B286" s="1"/>
      <c r="C286" s="1"/>
      <c r="D286" s="1"/>
      <c r="E286" s="1"/>
      <c r="F286" s="1"/>
      <c r="G286" s="1"/>
      <c r="H286" s="1"/>
      <c r="I286" s="1"/>
      <c r="J286" s="1" t="s">
        <v>2905</v>
      </c>
      <c r="K286" s="1"/>
      <c r="L286" s="1"/>
      <c r="M286" s="1"/>
      <c r="N286" s="1"/>
      <c r="O286" s="1"/>
      <c r="P286" s="1"/>
    </row>
    <row r="287" spans="1:16" x14ac:dyDescent="0.2">
      <c r="A287" s="1" t="s">
        <v>2908</v>
      </c>
      <c r="B287" s="1"/>
      <c r="C287" s="1"/>
      <c r="D287" s="1"/>
      <c r="E287" s="1"/>
      <c r="F287" s="1"/>
      <c r="G287" s="1"/>
      <c r="H287" s="1"/>
      <c r="I287" s="1"/>
      <c r="J287" s="1"/>
      <c r="K287" s="1" t="s">
        <v>2905</v>
      </c>
      <c r="L287" s="1"/>
      <c r="M287" s="1"/>
      <c r="N287" s="1"/>
      <c r="O287" s="1"/>
      <c r="P287" s="1"/>
    </row>
    <row r="288" spans="1:16" x14ac:dyDescent="0.2">
      <c r="A288" s="1" t="s">
        <v>2908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 t="s">
        <v>2905</v>
      </c>
      <c r="M288" s="1"/>
      <c r="N288" s="1"/>
      <c r="O288" s="1"/>
      <c r="P288" s="1"/>
    </row>
    <row r="289" spans="1:16" x14ac:dyDescent="0.2">
      <c r="A289" s="1" t="s">
        <v>2908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 t="s">
        <v>2905</v>
      </c>
      <c r="N289" s="1"/>
      <c r="O289" s="1"/>
      <c r="P289" s="1"/>
    </row>
    <row r="290" spans="1:16" x14ac:dyDescent="0.2">
      <c r="A290" s="1" t="s">
        <v>2908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 t="s">
        <v>2905</v>
      </c>
      <c r="O290" s="1"/>
      <c r="P290" s="1"/>
    </row>
    <row r="291" spans="1:16" x14ac:dyDescent="0.2">
      <c r="A291" s="1" t="s">
        <v>2908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 t="s">
        <v>2905</v>
      </c>
      <c r="P291" s="1"/>
    </row>
    <row r="292" spans="1:16" x14ac:dyDescent="0.2">
      <c r="A292" s="1" t="s">
        <v>3070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 t="s">
        <v>3399</v>
      </c>
    </row>
    <row r="293" spans="1:16" x14ac:dyDescent="0.2">
      <c r="A293" s="1" t="s">
        <v>2911</v>
      </c>
      <c r="B293" s="1"/>
      <c r="C293" s="1"/>
      <c r="D293" s="1" t="s">
        <v>2905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</row>
    <row r="294" spans="1:16" x14ac:dyDescent="0.2">
      <c r="A294" s="1" t="s">
        <v>2911</v>
      </c>
      <c r="B294" s="1"/>
      <c r="C294" s="1"/>
      <c r="D294" s="1"/>
      <c r="E294" s="1" t="s">
        <v>2905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</row>
    <row r="295" spans="1:16" x14ac:dyDescent="0.2">
      <c r="A295" s="1" t="s">
        <v>2911</v>
      </c>
      <c r="B295" s="1"/>
      <c r="C295" s="1"/>
      <c r="D295" s="1"/>
      <c r="E295" s="1"/>
      <c r="F295" s="1" t="s">
        <v>2905</v>
      </c>
      <c r="G295" s="1"/>
      <c r="H295" s="1"/>
      <c r="I295" s="1"/>
      <c r="J295" s="1"/>
      <c r="K295" s="1"/>
      <c r="L295" s="1"/>
      <c r="M295" s="1"/>
      <c r="N295" s="1"/>
      <c r="O295" s="1"/>
      <c r="P295" s="1"/>
    </row>
    <row r="296" spans="1:16" x14ac:dyDescent="0.2">
      <c r="A296" s="1" t="s">
        <v>2911</v>
      </c>
      <c r="B296" s="1"/>
      <c r="C296" s="1"/>
      <c r="D296" s="1"/>
      <c r="E296" s="1"/>
      <c r="F296" s="1" t="s">
        <v>2903</v>
      </c>
      <c r="G296" s="1"/>
      <c r="H296" s="1"/>
      <c r="I296" s="1"/>
      <c r="J296" s="1"/>
      <c r="K296" s="1"/>
      <c r="L296" s="1"/>
      <c r="M296" s="1"/>
      <c r="N296" s="1"/>
      <c r="O296" s="1"/>
      <c r="P296" s="1"/>
    </row>
    <row r="297" spans="1:16" x14ac:dyDescent="0.2">
      <c r="A297" s="1" t="s">
        <v>2911</v>
      </c>
      <c r="B297" s="1"/>
      <c r="C297" s="1"/>
      <c r="D297" s="1"/>
      <c r="E297" s="1"/>
      <c r="F297" s="1"/>
      <c r="G297" s="1" t="s">
        <v>2905</v>
      </c>
      <c r="H297" s="1"/>
      <c r="I297" s="1"/>
      <c r="J297" s="1"/>
      <c r="K297" s="1"/>
      <c r="L297" s="1"/>
      <c r="M297" s="1"/>
      <c r="N297" s="1"/>
      <c r="O297" s="1"/>
      <c r="P297" s="1"/>
    </row>
    <row r="298" spans="1:16" x14ac:dyDescent="0.2">
      <c r="A298" s="1" t="s">
        <v>2911</v>
      </c>
      <c r="B298" s="1"/>
      <c r="C298" s="1"/>
      <c r="D298" s="1"/>
      <c r="E298" s="1"/>
      <c r="F298" s="1"/>
      <c r="G298" s="1"/>
      <c r="H298" s="1" t="s">
        <v>2905</v>
      </c>
      <c r="I298" s="1"/>
      <c r="J298" s="1"/>
      <c r="K298" s="1"/>
      <c r="L298" s="1"/>
      <c r="M298" s="1"/>
      <c r="N298" s="1"/>
      <c r="O298" s="1"/>
      <c r="P298" s="1"/>
    </row>
    <row r="299" spans="1:16" x14ac:dyDescent="0.2">
      <c r="A299" s="1" t="s">
        <v>2911</v>
      </c>
      <c r="B299" s="1"/>
      <c r="C299" s="1"/>
      <c r="D299" s="1"/>
      <c r="E299" s="1"/>
      <c r="F299" s="1"/>
      <c r="G299" s="1"/>
      <c r="H299" s="1"/>
      <c r="I299" s="1" t="s">
        <v>2905</v>
      </c>
      <c r="J299" s="1"/>
      <c r="K299" s="1"/>
      <c r="L299" s="1"/>
      <c r="M299" s="1"/>
      <c r="N299" s="1"/>
      <c r="O299" s="1"/>
      <c r="P299" s="1"/>
    </row>
    <row r="300" spans="1:16" x14ac:dyDescent="0.2">
      <c r="A300" s="1" t="s">
        <v>2911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</row>
    <row r="301" spans="1:16" x14ac:dyDescent="0.2">
      <c r="A301" s="1" t="s">
        <v>2911</v>
      </c>
      <c r="B301" s="1"/>
      <c r="C301" s="1"/>
      <c r="D301" s="1"/>
      <c r="E301" s="1"/>
      <c r="F301" s="1"/>
      <c r="G301" s="1"/>
      <c r="H301" s="1"/>
      <c r="I301" s="1"/>
      <c r="J301" s="1" t="s">
        <v>2905</v>
      </c>
      <c r="K301" s="1"/>
      <c r="L301" s="1"/>
      <c r="M301" s="1"/>
      <c r="N301" s="1"/>
      <c r="O301" s="1"/>
      <c r="P301" s="1"/>
    </row>
    <row r="302" spans="1:16" x14ac:dyDescent="0.2">
      <c r="A302" s="1" t="s">
        <v>2911</v>
      </c>
      <c r="B302" s="1"/>
      <c r="C302" s="1"/>
      <c r="D302" s="1"/>
      <c r="E302" s="1"/>
      <c r="F302" s="1"/>
      <c r="G302" s="1"/>
      <c r="H302" s="1"/>
      <c r="I302" s="1"/>
      <c r="J302" s="1"/>
      <c r="K302" s="1" t="s">
        <v>2905</v>
      </c>
      <c r="L302" s="1"/>
      <c r="M302" s="1"/>
      <c r="N302" s="1"/>
      <c r="O302" s="1"/>
      <c r="P302" s="1"/>
    </row>
    <row r="303" spans="1:16" x14ac:dyDescent="0.2">
      <c r="A303" s="1" t="s">
        <v>2911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 t="s">
        <v>2905</v>
      </c>
      <c r="M303" s="1"/>
      <c r="N303" s="1"/>
      <c r="O303" s="1"/>
      <c r="P303" s="1"/>
    </row>
    <row r="304" spans="1:16" x14ac:dyDescent="0.2">
      <c r="A304" s="1" t="s">
        <v>2911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 t="s">
        <v>2905</v>
      </c>
      <c r="N304" s="1"/>
      <c r="O304" s="1"/>
      <c r="P304" s="1"/>
    </row>
    <row r="305" spans="1:16" x14ac:dyDescent="0.2">
      <c r="A305" s="1" t="s">
        <v>2911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 t="s">
        <v>2905</v>
      </c>
      <c r="O305" s="1"/>
      <c r="P305" s="1"/>
    </row>
    <row r="306" spans="1:16" x14ac:dyDescent="0.2">
      <c r="A306" s="1" t="s">
        <v>2911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 t="s">
        <v>2905</v>
      </c>
      <c r="P306" s="1"/>
    </row>
    <row r="307" spans="1:16" x14ac:dyDescent="0.2">
      <c r="A307" s="1" t="s">
        <v>23</v>
      </c>
      <c r="B307" s="1"/>
      <c r="C307" s="1"/>
      <c r="D307" s="1" t="s">
        <v>3399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</row>
    <row r="308" spans="1:16" x14ac:dyDescent="0.2">
      <c r="A308" s="1" t="s">
        <v>23</v>
      </c>
      <c r="B308" s="1"/>
      <c r="C308" s="1"/>
      <c r="D308" s="1"/>
      <c r="E308" s="1" t="s">
        <v>3399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</row>
    <row r="309" spans="1:16" x14ac:dyDescent="0.2">
      <c r="A309" s="1" t="s">
        <v>23</v>
      </c>
      <c r="B309" s="1"/>
      <c r="C309" s="1"/>
      <c r="D309" s="1"/>
      <c r="E309" s="1"/>
      <c r="F309" s="1" t="s">
        <v>3399</v>
      </c>
      <c r="G309" s="1"/>
      <c r="H309" s="1"/>
      <c r="I309" s="1"/>
      <c r="J309" s="1"/>
      <c r="K309" s="1"/>
      <c r="L309" s="1"/>
      <c r="M309" s="1"/>
      <c r="N309" s="1"/>
      <c r="O309" s="1"/>
      <c r="P309" s="1"/>
    </row>
    <row r="310" spans="1:16" x14ac:dyDescent="0.2">
      <c r="A310" s="1" t="s">
        <v>23</v>
      </c>
      <c r="B310" s="1"/>
      <c r="C310" s="1"/>
      <c r="D310" s="1"/>
      <c r="E310" s="1"/>
      <c r="F310" s="1"/>
      <c r="G310" s="1" t="s">
        <v>3399</v>
      </c>
      <c r="H310" s="1"/>
      <c r="I310" s="1"/>
      <c r="J310" s="1"/>
      <c r="K310" s="1"/>
      <c r="L310" s="1"/>
      <c r="M310" s="1"/>
      <c r="N310" s="1"/>
      <c r="O310" s="1"/>
      <c r="P310" s="1"/>
    </row>
    <row r="311" spans="1:16" x14ac:dyDescent="0.2">
      <c r="A311" s="1" t="s">
        <v>23</v>
      </c>
      <c r="B311" s="1"/>
      <c r="C311" s="1"/>
      <c r="D311" s="1"/>
      <c r="E311" s="1"/>
      <c r="F311" s="1"/>
      <c r="G311" s="1"/>
      <c r="H311" s="1" t="s">
        <v>3399</v>
      </c>
      <c r="I311" s="1"/>
      <c r="J311" s="1"/>
      <c r="K311" s="1"/>
      <c r="L311" s="1"/>
      <c r="M311" s="1"/>
      <c r="N311" s="1"/>
      <c r="O311" s="1"/>
      <c r="P311" s="1"/>
    </row>
    <row r="312" spans="1:16" x14ac:dyDescent="0.2">
      <c r="A312" s="1" t="s">
        <v>23</v>
      </c>
      <c r="B312" s="1"/>
      <c r="C312" s="1"/>
      <c r="D312" s="1"/>
      <c r="E312" s="1"/>
      <c r="F312" s="1"/>
      <c r="G312" s="1"/>
      <c r="H312" s="1"/>
      <c r="I312" s="1" t="s">
        <v>3399</v>
      </c>
      <c r="J312" s="1"/>
      <c r="K312" s="1"/>
      <c r="L312" s="1"/>
      <c r="M312" s="1"/>
      <c r="N312" s="1"/>
      <c r="O312" s="1"/>
      <c r="P312" s="1"/>
    </row>
    <row r="313" spans="1:16" x14ac:dyDescent="0.2">
      <c r="A313" s="1" t="s">
        <v>23</v>
      </c>
      <c r="B313" s="1"/>
      <c r="C313" s="1"/>
      <c r="D313" s="1"/>
      <c r="E313" s="1"/>
      <c r="F313" s="1"/>
      <c r="G313" s="1"/>
      <c r="H313" s="1"/>
      <c r="I313" s="1"/>
      <c r="J313" s="1" t="s">
        <v>3399</v>
      </c>
      <c r="K313" s="1"/>
      <c r="L313" s="1"/>
      <c r="M313" s="1"/>
      <c r="N313" s="1"/>
      <c r="O313" s="1"/>
      <c r="P313" s="1"/>
    </row>
    <row r="314" spans="1:16" x14ac:dyDescent="0.2">
      <c r="A314" s="1" t="s">
        <v>23</v>
      </c>
      <c r="B314" s="1"/>
      <c r="C314" s="1"/>
      <c r="D314" s="1"/>
      <c r="E314" s="1"/>
      <c r="F314" s="1"/>
      <c r="G314" s="1"/>
      <c r="H314" s="1"/>
      <c r="I314" s="1"/>
      <c r="J314" s="1"/>
      <c r="K314" s="1" t="s">
        <v>3399</v>
      </c>
      <c r="L314" s="1"/>
      <c r="M314" s="1"/>
      <c r="N314" s="1"/>
      <c r="O314" s="1"/>
      <c r="P314" s="1"/>
    </row>
    <row r="315" spans="1:16" x14ac:dyDescent="0.2">
      <c r="A315" s="1" t="s">
        <v>23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 t="s">
        <v>3399</v>
      </c>
      <c r="M315" s="1"/>
      <c r="N315" s="1"/>
      <c r="O315" s="1"/>
      <c r="P315" s="1"/>
    </row>
    <row r="316" spans="1:16" x14ac:dyDescent="0.2">
      <c r="A316" s="1" t="s">
        <v>23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 t="s">
        <v>3399</v>
      </c>
      <c r="N316" s="1"/>
      <c r="O316" s="1"/>
      <c r="P316" s="1"/>
    </row>
    <row r="317" spans="1:16" x14ac:dyDescent="0.2">
      <c r="A317" s="1" t="s">
        <v>23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 t="s">
        <v>3399</v>
      </c>
      <c r="O317" s="1"/>
      <c r="P317" s="1"/>
    </row>
    <row r="318" spans="1:16" x14ac:dyDescent="0.2">
      <c r="A318" s="1" t="s">
        <v>23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 t="s">
        <v>3399</v>
      </c>
      <c r="P318" s="1"/>
    </row>
    <row r="319" spans="1:16" x14ac:dyDescent="0.2">
      <c r="A319" s="1" t="s">
        <v>2914</v>
      </c>
      <c r="B319" s="1"/>
      <c r="C319" s="1"/>
      <c r="D319" s="1" t="s">
        <v>2903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</row>
    <row r="320" spans="1:16" x14ac:dyDescent="0.2">
      <c r="A320" s="1" t="s">
        <v>2914</v>
      </c>
      <c r="B320" s="1"/>
      <c r="C320" s="1"/>
      <c r="D320" s="1"/>
      <c r="E320" s="1" t="s">
        <v>2903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</row>
    <row r="321" spans="1:16" x14ac:dyDescent="0.2">
      <c r="A321" s="1" t="s">
        <v>2914</v>
      </c>
      <c r="B321" s="1"/>
      <c r="C321" s="1"/>
      <c r="D321" s="1"/>
      <c r="E321" s="1"/>
      <c r="F321" s="1" t="s">
        <v>2903</v>
      </c>
      <c r="G321" s="1"/>
      <c r="H321" s="1"/>
      <c r="I321" s="1"/>
      <c r="J321" s="1"/>
      <c r="K321" s="1"/>
      <c r="L321" s="1"/>
      <c r="M321" s="1"/>
      <c r="N321" s="1"/>
      <c r="O321" s="1"/>
      <c r="P321" s="1"/>
    </row>
    <row r="322" spans="1:16" x14ac:dyDescent="0.2">
      <c r="A322" s="1" t="s">
        <v>2914</v>
      </c>
      <c r="B322" s="1"/>
      <c r="C322" s="1"/>
      <c r="D322" s="1"/>
      <c r="E322" s="1"/>
      <c r="F322" s="1"/>
      <c r="G322" s="1" t="s">
        <v>2903</v>
      </c>
      <c r="H322" s="1"/>
      <c r="I322" s="1"/>
      <c r="J322" s="1"/>
      <c r="K322" s="1"/>
      <c r="L322" s="1"/>
      <c r="M322" s="1"/>
      <c r="N322" s="1"/>
      <c r="O322" s="1"/>
      <c r="P322" s="1"/>
    </row>
    <row r="323" spans="1:16" x14ac:dyDescent="0.2">
      <c r="A323" s="1" t="s">
        <v>2914</v>
      </c>
      <c r="B323" s="1"/>
      <c r="C323" s="1"/>
      <c r="D323" s="1"/>
      <c r="E323" s="1"/>
      <c r="F323" s="1"/>
      <c r="G323" s="1"/>
      <c r="H323" s="1" t="s">
        <v>2903</v>
      </c>
      <c r="I323" s="1"/>
      <c r="J323" s="1"/>
      <c r="K323" s="1"/>
      <c r="L323" s="1"/>
      <c r="M323" s="1"/>
      <c r="N323" s="1"/>
      <c r="O323" s="1"/>
      <c r="P323" s="1"/>
    </row>
    <row r="324" spans="1:16" x14ac:dyDescent="0.2">
      <c r="A324" s="1" t="s">
        <v>2914</v>
      </c>
      <c r="B324" s="1"/>
      <c r="C324" s="1"/>
      <c r="D324" s="1"/>
      <c r="E324" s="1"/>
      <c r="F324" s="1"/>
      <c r="G324" s="1"/>
      <c r="H324" s="1"/>
      <c r="I324" s="1" t="s">
        <v>2903</v>
      </c>
      <c r="J324" s="1"/>
      <c r="K324" s="1"/>
      <c r="L324" s="1"/>
      <c r="M324" s="1"/>
      <c r="N324" s="1"/>
      <c r="O324" s="1"/>
      <c r="P324" s="1"/>
    </row>
    <row r="325" spans="1:16" x14ac:dyDescent="0.2">
      <c r="A325" s="1" t="s">
        <v>2914</v>
      </c>
      <c r="B325" s="1"/>
      <c r="C325" s="1"/>
      <c r="D325" s="1"/>
      <c r="E325" s="1"/>
      <c r="F325" s="1"/>
      <c r="G325" s="1"/>
      <c r="H325" s="1"/>
      <c r="I325" s="1"/>
      <c r="J325" s="1" t="s">
        <v>2903</v>
      </c>
      <c r="K325" s="1"/>
      <c r="L325" s="1"/>
      <c r="M325" s="1"/>
      <c r="N325" s="1"/>
      <c r="O325" s="1"/>
      <c r="P325" s="1"/>
    </row>
    <row r="326" spans="1:16" x14ac:dyDescent="0.2">
      <c r="A326" s="1" t="s">
        <v>2914</v>
      </c>
      <c r="B326" s="1"/>
      <c r="C326" s="1"/>
      <c r="D326" s="1"/>
      <c r="E326" s="1"/>
      <c r="F326" s="1"/>
      <c r="G326" s="1"/>
      <c r="H326" s="1"/>
      <c r="I326" s="1"/>
      <c r="J326" s="1"/>
      <c r="K326" s="1" t="s">
        <v>2903</v>
      </c>
      <c r="L326" s="1"/>
      <c r="M326" s="1"/>
      <c r="N326" s="1"/>
      <c r="O326" s="1"/>
      <c r="P326" s="1"/>
    </row>
    <row r="327" spans="1:16" x14ac:dyDescent="0.2">
      <c r="A327" s="1" t="s">
        <v>2914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 t="s">
        <v>2903</v>
      </c>
      <c r="M327" s="1"/>
      <c r="N327" s="1"/>
      <c r="O327" s="1"/>
      <c r="P327" s="1"/>
    </row>
    <row r="328" spans="1:16" x14ac:dyDescent="0.2">
      <c r="A328" s="1" t="s">
        <v>2914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 t="s">
        <v>2903</v>
      </c>
      <c r="N328" s="1"/>
      <c r="O328" s="1"/>
      <c r="P328" s="1"/>
    </row>
    <row r="329" spans="1:16" x14ac:dyDescent="0.2">
      <c r="A329" s="1" t="s">
        <v>2914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 t="s">
        <v>2903</v>
      </c>
      <c r="O329" s="1"/>
      <c r="P329" s="1"/>
    </row>
    <row r="330" spans="1:16" x14ac:dyDescent="0.2">
      <c r="A330" s="1" t="s">
        <v>2914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 t="s">
        <v>2903</v>
      </c>
      <c r="P330" s="1"/>
    </row>
    <row r="331" spans="1:16" x14ac:dyDescent="0.2">
      <c r="A331" s="1" t="s">
        <v>24</v>
      </c>
      <c r="B331" s="1"/>
      <c r="C331" s="1"/>
      <c r="D331" s="1" t="s">
        <v>3399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</row>
    <row r="332" spans="1:16" x14ac:dyDescent="0.2">
      <c r="A332" s="1" t="s">
        <v>24</v>
      </c>
      <c r="B332" s="1"/>
      <c r="C332" s="1"/>
      <c r="D332" s="1"/>
      <c r="E332" s="1" t="s">
        <v>3399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</row>
    <row r="333" spans="1:16" x14ac:dyDescent="0.2">
      <c r="A333" s="1" t="s">
        <v>24</v>
      </c>
      <c r="B333" s="1"/>
      <c r="C333" s="1"/>
      <c r="D333" s="1"/>
      <c r="E333" s="1"/>
      <c r="F333" s="1" t="s">
        <v>3399</v>
      </c>
      <c r="G333" s="1"/>
      <c r="H333" s="1"/>
      <c r="I333" s="1"/>
      <c r="J333" s="1"/>
      <c r="K333" s="1"/>
      <c r="L333" s="1"/>
      <c r="M333" s="1"/>
      <c r="N333" s="1"/>
      <c r="O333" s="1"/>
      <c r="P333" s="1"/>
    </row>
    <row r="334" spans="1:16" x14ac:dyDescent="0.2">
      <c r="A334" s="1" t="s">
        <v>24</v>
      </c>
      <c r="B334" s="1"/>
      <c r="C334" s="1"/>
      <c r="D334" s="1"/>
      <c r="E334" s="1"/>
      <c r="F334" s="1"/>
      <c r="G334" s="1" t="s">
        <v>3399</v>
      </c>
      <c r="H334" s="1"/>
      <c r="I334" s="1"/>
      <c r="J334" s="1"/>
      <c r="K334" s="1"/>
      <c r="L334" s="1"/>
      <c r="M334" s="1"/>
      <c r="N334" s="1"/>
      <c r="O334" s="1"/>
      <c r="P334" s="1"/>
    </row>
    <row r="335" spans="1:16" x14ac:dyDescent="0.2">
      <c r="A335" s="1" t="s">
        <v>24</v>
      </c>
      <c r="B335" s="1"/>
      <c r="C335" s="1"/>
      <c r="D335" s="1"/>
      <c r="E335" s="1"/>
      <c r="F335" s="1"/>
      <c r="G335" s="1"/>
      <c r="H335" s="1" t="s">
        <v>3399</v>
      </c>
      <c r="I335" s="1"/>
      <c r="J335" s="1"/>
      <c r="K335" s="1"/>
      <c r="L335" s="1"/>
      <c r="M335" s="1"/>
      <c r="N335" s="1"/>
      <c r="O335" s="1"/>
      <c r="P335" s="1"/>
    </row>
    <row r="336" spans="1:16" x14ac:dyDescent="0.2">
      <c r="A336" s="1" t="s">
        <v>24</v>
      </c>
      <c r="B336" s="1"/>
      <c r="C336" s="1"/>
      <c r="D336" s="1"/>
      <c r="E336" s="1"/>
      <c r="F336" s="1"/>
      <c r="G336" s="1"/>
      <c r="H336" s="1"/>
      <c r="I336" s="1" t="s">
        <v>3399</v>
      </c>
      <c r="J336" s="1"/>
      <c r="K336" s="1"/>
      <c r="L336" s="1"/>
      <c r="M336" s="1"/>
      <c r="N336" s="1"/>
      <c r="O336" s="1"/>
      <c r="P336" s="1"/>
    </row>
    <row r="337" spans="1:16" x14ac:dyDescent="0.2">
      <c r="A337" s="1" t="s">
        <v>24</v>
      </c>
      <c r="B337" s="1"/>
      <c r="C337" s="1"/>
      <c r="D337" s="1"/>
      <c r="E337" s="1"/>
      <c r="F337" s="1"/>
      <c r="G337" s="1"/>
      <c r="H337" s="1"/>
      <c r="I337" s="1"/>
      <c r="J337" s="1" t="s">
        <v>3399</v>
      </c>
      <c r="K337" s="1"/>
      <c r="L337" s="1"/>
      <c r="M337" s="1"/>
      <c r="N337" s="1"/>
      <c r="O337" s="1"/>
      <c r="P337" s="1"/>
    </row>
    <row r="338" spans="1:16" x14ac:dyDescent="0.2">
      <c r="A338" s="1" t="s">
        <v>24</v>
      </c>
      <c r="B338" s="1"/>
      <c r="C338" s="1"/>
      <c r="D338" s="1"/>
      <c r="E338" s="1"/>
      <c r="F338" s="1"/>
      <c r="G338" s="1"/>
      <c r="H338" s="1"/>
      <c r="I338" s="1"/>
      <c r="J338" s="1"/>
      <c r="K338" s="1" t="s">
        <v>3399</v>
      </c>
      <c r="L338" s="1"/>
      <c r="M338" s="1"/>
      <c r="N338" s="1"/>
      <c r="O338" s="1"/>
      <c r="P338" s="1"/>
    </row>
    <row r="339" spans="1:16" x14ac:dyDescent="0.2">
      <c r="A339" s="1" t="s">
        <v>24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 t="s">
        <v>3399</v>
      </c>
      <c r="M339" s="1"/>
      <c r="N339" s="1"/>
      <c r="O339" s="1"/>
      <c r="P339" s="1"/>
    </row>
    <row r="340" spans="1:16" x14ac:dyDescent="0.2">
      <c r="A340" s="1" t="s">
        <v>24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 t="s">
        <v>3399</v>
      </c>
      <c r="N340" s="1"/>
      <c r="O340" s="1"/>
      <c r="P340" s="1"/>
    </row>
    <row r="341" spans="1:16" x14ac:dyDescent="0.2">
      <c r="A341" s="1" t="s">
        <v>24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 t="s">
        <v>3399</v>
      </c>
      <c r="O341" s="1"/>
      <c r="P341" s="1"/>
    </row>
    <row r="342" spans="1:16" x14ac:dyDescent="0.2">
      <c r="A342" s="1" t="s">
        <v>24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 t="s">
        <v>3399</v>
      </c>
      <c r="P342" s="1"/>
    </row>
    <row r="343" spans="1:16" x14ac:dyDescent="0.2">
      <c r="A343" s="1" t="s">
        <v>25</v>
      </c>
      <c r="B343" s="1"/>
      <c r="C343" s="1"/>
      <c r="D343" s="1" t="s">
        <v>2903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</row>
    <row r="344" spans="1:16" x14ac:dyDescent="0.2">
      <c r="A344" s="1" t="s">
        <v>25</v>
      </c>
      <c r="B344" s="1"/>
      <c r="C344" s="1"/>
      <c r="D344" s="1" t="s">
        <v>3399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</row>
    <row r="345" spans="1:16" x14ac:dyDescent="0.2">
      <c r="A345" s="1" t="s">
        <v>25</v>
      </c>
      <c r="B345" s="1"/>
      <c r="C345" s="1"/>
      <c r="D345" s="1"/>
      <c r="E345" s="1" t="s">
        <v>2903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</row>
    <row r="346" spans="1:16" x14ac:dyDescent="0.2">
      <c r="A346" s="1" t="s">
        <v>25</v>
      </c>
      <c r="B346" s="1"/>
      <c r="C346" s="1"/>
      <c r="D346" s="1"/>
      <c r="E346" s="1" t="s">
        <v>3399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</row>
    <row r="347" spans="1:16" x14ac:dyDescent="0.2">
      <c r="A347" s="1" t="s">
        <v>25</v>
      </c>
      <c r="B347" s="1"/>
      <c r="C347" s="1"/>
      <c r="D347" s="1"/>
      <c r="E347" s="1"/>
      <c r="F347" s="1" t="s">
        <v>2903</v>
      </c>
      <c r="G347" s="1"/>
      <c r="H347" s="1"/>
      <c r="I347" s="1"/>
      <c r="J347" s="1"/>
      <c r="K347" s="1"/>
      <c r="L347" s="1"/>
      <c r="M347" s="1"/>
      <c r="N347" s="1"/>
      <c r="O347" s="1"/>
      <c r="P347" s="1"/>
    </row>
    <row r="348" spans="1:16" x14ac:dyDescent="0.2">
      <c r="A348" s="1" t="s">
        <v>25</v>
      </c>
      <c r="B348" s="1"/>
      <c r="C348" s="1"/>
      <c r="D348" s="1"/>
      <c r="E348" s="1"/>
      <c r="F348" s="1" t="s">
        <v>3399</v>
      </c>
      <c r="G348" s="1"/>
      <c r="H348" s="1"/>
      <c r="I348" s="1"/>
      <c r="J348" s="1"/>
      <c r="K348" s="1"/>
      <c r="L348" s="1"/>
      <c r="M348" s="1"/>
      <c r="N348" s="1"/>
      <c r="O348" s="1"/>
      <c r="P348" s="1"/>
    </row>
    <row r="349" spans="1:16" x14ac:dyDescent="0.2">
      <c r="A349" s="1" t="s">
        <v>25</v>
      </c>
      <c r="B349" s="1"/>
      <c r="C349" s="1"/>
      <c r="D349" s="1"/>
      <c r="E349" s="1"/>
      <c r="F349" s="1"/>
      <c r="G349" s="1" t="s">
        <v>2903</v>
      </c>
      <c r="H349" s="1"/>
      <c r="I349" s="1"/>
      <c r="J349" s="1"/>
      <c r="K349" s="1"/>
      <c r="L349" s="1"/>
      <c r="M349" s="1"/>
      <c r="N349" s="1"/>
      <c r="O349" s="1"/>
      <c r="P349" s="1"/>
    </row>
    <row r="350" spans="1:16" x14ac:dyDescent="0.2">
      <c r="A350" s="1" t="s">
        <v>25</v>
      </c>
      <c r="B350" s="1"/>
      <c r="C350" s="1"/>
      <c r="D350" s="1"/>
      <c r="E350" s="1"/>
      <c r="F350" s="1"/>
      <c r="G350" s="1" t="s">
        <v>3399</v>
      </c>
      <c r="H350" s="1"/>
      <c r="I350" s="1"/>
      <c r="J350" s="1"/>
      <c r="K350" s="1"/>
      <c r="L350" s="1"/>
      <c r="M350" s="1"/>
      <c r="N350" s="1"/>
      <c r="O350" s="1"/>
      <c r="P350" s="1"/>
    </row>
    <row r="351" spans="1:16" x14ac:dyDescent="0.2">
      <c r="A351" s="1" t="s">
        <v>25</v>
      </c>
      <c r="B351" s="1"/>
      <c r="C351" s="1"/>
      <c r="D351" s="1"/>
      <c r="E351" s="1"/>
      <c r="F351" s="1"/>
      <c r="G351" s="1"/>
      <c r="H351" s="1" t="s">
        <v>2903</v>
      </c>
      <c r="I351" s="1"/>
      <c r="J351" s="1"/>
      <c r="K351" s="1"/>
      <c r="L351" s="1"/>
      <c r="M351" s="1"/>
      <c r="N351" s="1"/>
      <c r="O351" s="1"/>
      <c r="P351" s="1"/>
    </row>
    <row r="352" spans="1:16" x14ac:dyDescent="0.2">
      <c r="A352" s="1" t="s">
        <v>25</v>
      </c>
      <c r="B352" s="1"/>
      <c r="C352" s="1"/>
      <c r="D352" s="1"/>
      <c r="E352" s="1"/>
      <c r="F352" s="1"/>
      <c r="G352" s="1"/>
      <c r="H352" s="1" t="s">
        <v>3399</v>
      </c>
      <c r="I352" s="1"/>
      <c r="J352" s="1"/>
      <c r="K352" s="1"/>
      <c r="L352" s="1"/>
      <c r="M352" s="1"/>
      <c r="N352" s="1"/>
      <c r="O352" s="1"/>
      <c r="P352" s="1"/>
    </row>
    <row r="353" spans="1:16" x14ac:dyDescent="0.2">
      <c r="A353" s="1" t="s">
        <v>25</v>
      </c>
      <c r="B353" s="1"/>
      <c r="C353" s="1"/>
      <c r="D353" s="1"/>
      <c r="E353" s="1"/>
      <c r="F353" s="1"/>
      <c r="G353" s="1"/>
      <c r="H353" s="1"/>
      <c r="I353" s="1" t="s">
        <v>2903</v>
      </c>
      <c r="J353" s="1"/>
      <c r="K353" s="1"/>
      <c r="L353" s="1"/>
      <c r="M353" s="1"/>
      <c r="N353" s="1"/>
      <c r="O353" s="1"/>
      <c r="P353" s="1"/>
    </row>
    <row r="354" spans="1:16" x14ac:dyDescent="0.2">
      <c r="A354" s="1" t="s">
        <v>25</v>
      </c>
      <c r="B354" s="1"/>
      <c r="C354" s="1"/>
      <c r="D354" s="1"/>
      <c r="E354" s="1"/>
      <c r="F354" s="1"/>
      <c r="G354" s="1"/>
      <c r="H354" s="1"/>
      <c r="I354" s="1" t="s">
        <v>3399</v>
      </c>
      <c r="J354" s="1"/>
      <c r="K354" s="1"/>
      <c r="L354" s="1"/>
      <c r="M354" s="1"/>
      <c r="N354" s="1"/>
      <c r="O354" s="1"/>
      <c r="P354" s="1"/>
    </row>
    <row r="355" spans="1:16" x14ac:dyDescent="0.2">
      <c r="A355" s="1" t="s">
        <v>25</v>
      </c>
      <c r="B355" s="1"/>
      <c r="C355" s="1"/>
      <c r="D355" s="1"/>
      <c r="E355" s="1"/>
      <c r="F355" s="1"/>
      <c r="G355" s="1"/>
      <c r="H355" s="1"/>
      <c r="I355" s="1"/>
      <c r="J355" s="1" t="s">
        <v>2903</v>
      </c>
      <c r="K355" s="1"/>
      <c r="L355" s="1"/>
      <c r="M355" s="1"/>
      <c r="N355" s="1"/>
      <c r="O355" s="1"/>
      <c r="P355" s="1"/>
    </row>
    <row r="356" spans="1:16" x14ac:dyDescent="0.2">
      <c r="A356" s="1" t="s">
        <v>25</v>
      </c>
      <c r="B356" s="1"/>
      <c r="C356" s="1"/>
      <c r="D356" s="1"/>
      <c r="E356" s="1"/>
      <c r="F356" s="1"/>
      <c r="G356" s="1"/>
      <c r="H356" s="1"/>
      <c r="I356" s="1"/>
      <c r="J356" s="1" t="s">
        <v>3399</v>
      </c>
      <c r="K356" s="1"/>
      <c r="L356" s="1"/>
      <c r="M356" s="1"/>
      <c r="N356" s="1"/>
      <c r="O356" s="1"/>
      <c r="P356" s="1"/>
    </row>
    <row r="357" spans="1:16" x14ac:dyDescent="0.2">
      <c r="A357" s="1" t="s">
        <v>25</v>
      </c>
      <c r="B357" s="1"/>
      <c r="C357" s="1"/>
      <c r="D357" s="1"/>
      <c r="E357" s="1"/>
      <c r="F357" s="1"/>
      <c r="G357" s="1"/>
      <c r="H357" s="1"/>
      <c r="I357" s="1"/>
      <c r="J357" s="1"/>
      <c r="K357" s="1" t="s">
        <v>2903</v>
      </c>
      <c r="L357" s="1"/>
      <c r="M357" s="1"/>
      <c r="N357" s="1"/>
      <c r="O357" s="1"/>
      <c r="P357" s="1"/>
    </row>
    <row r="358" spans="1:16" x14ac:dyDescent="0.2">
      <c r="A358" s="1" t="s">
        <v>25</v>
      </c>
      <c r="B358" s="1"/>
      <c r="C358" s="1"/>
      <c r="D358" s="1"/>
      <c r="E358" s="1"/>
      <c r="F358" s="1"/>
      <c r="G358" s="1"/>
      <c r="H358" s="1"/>
      <c r="I358" s="1"/>
      <c r="J358" s="1"/>
      <c r="K358" s="1" t="s">
        <v>3399</v>
      </c>
      <c r="L358" s="1"/>
      <c r="M358" s="1"/>
      <c r="N358" s="1"/>
      <c r="O358" s="1"/>
      <c r="P358" s="1"/>
    </row>
    <row r="359" spans="1:16" x14ac:dyDescent="0.2">
      <c r="A359" s="1" t="s">
        <v>25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 t="s">
        <v>2903</v>
      </c>
      <c r="M359" s="1"/>
      <c r="N359" s="1"/>
      <c r="O359" s="1"/>
      <c r="P359" s="1"/>
    </row>
    <row r="360" spans="1:16" x14ac:dyDescent="0.2">
      <c r="A360" s="1" t="s">
        <v>25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 t="s">
        <v>3399</v>
      </c>
      <c r="M360" s="1"/>
      <c r="N360" s="1"/>
      <c r="O360" s="1"/>
      <c r="P360" s="1"/>
    </row>
    <row r="361" spans="1:16" x14ac:dyDescent="0.2">
      <c r="A361" s="1" t="s">
        <v>25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 t="s">
        <v>2903</v>
      </c>
      <c r="N361" s="1"/>
      <c r="O361" s="1"/>
      <c r="P361" s="1"/>
    </row>
    <row r="362" spans="1:16" x14ac:dyDescent="0.2">
      <c r="A362" s="1" t="s">
        <v>25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 t="s">
        <v>3399</v>
      </c>
      <c r="N362" s="1"/>
      <c r="O362" s="1"/>
      <c r="P362" s="1"/>
    </row>
    <row r="363" spans="1:16" x14ac:dyDescent="0.2">
      <c r="A363" s="1" t="s">
        <v>25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 t="s">
        <v>2903</v>
      </c>
      <c r="O363" s="1"/>
      <c r="P363" s="1"/>
    </row>
    <row r="364" spans="1:16" x14ac:dyDescent="0.2">
      <c r="A364" s="1" t="s">
        <v>25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 t="s">
        <v>3399</v>
      </c>
      <c r="O364" s="1"/>
      <c r="P364" s="1"/>
    </row>
    <row r="365" spans="1:16" x14ac:dyDescent="0.2">
      <c r="A365" s="1" t="s">
        <v>25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 t="s">
        <v>2903</v>
      </c>
      <c r="P365" s="1"/>
    </row>
    <row r="366" spans="1:16" x14ac:dyDescent="0.2">
      <c r="A366" s="1" t="s">
        <v>25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 t="s">
        <v>3399</v>
      </c>
      <c r="P366" s="1"/>
    </row>
    <row r="367" spans="1:16" x14ac:dyDescent="0.2">
      <c r="A367" s="1" t="s">
        <v>2919</v>
      </c>
      <c r="B367" s="1"/>
      <c r="C367" s="1"/>
      <c r="D367" s="1" t="s">
        <v>3399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</row>
    <row r="368" spans="1:16" x14ac:dyDescent="0.2">
      <c r="A368" s="1" t="s">
        <v>2919</v>
      </c>
      <c r="B368" s="1"/>
      <c r="C368" s="1"/>
      <c r="D368" s="1" t="s">
        <v>2903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</row>
    <row r="369" spans="1:16" x14ac:dyDescent="0.2">
      <c r="A369" s="1" t="s">
        <v>2919</v>
      </c>
      <c r="B369" s="1"/>
      <c r="C369" s="1"/>
      <c r="D369" s="1"/>
      <c r="E369" s="1" t="s">
        <v>3399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</row>
    <row r="370" spans="1:16" x14ac:dyDescent="0.2">
      <c r="A370" s="1" t="s">
        <v>2919</v>
      </c>
      <c r="B370" s="1"/>
      <c r="C370" s="1"/>
      <c r="D370" s="1"/>
      <c r="E370" s="1" t="s">
        <v>2903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</row>
    <row r="371" spans="1:16" x14ac:dyDescent="0.2">
      <c r="A371" s="1" t="s">
        <v>2919</v>
      </c>
      <c r="B371" s="1"/>
      <c r="C371" s="1"/>
      <c r="D371" s="1"/>
      <c r="E371" s="1"/>
      <c r="F371" s="1" t="s">
        <v>3399</v>
      </c>
      <c r="G371" s="1"/>
      <c r="H371" s="1"/>
      <c r="I371" s="1"/>
      <c r="J371" s="1"/>
      <c r="K371" s="1"/>
      <c r="L371" s="1"/>
      <c r="M371" s="1"/>
      <c r="N371" s="1"/>
      <c r="O371" s="1"/>
      <c r="P371" s="1"/>
    </row>
    <row r="372" spans="1:16" x14ac:dyDescent="0.2">
      <c r="A372" s="1" t="s">
        <v>2919</v>
      </c>
      <c r="B372" s="1"/>
      <c r="C372" s="1"/>
      <c r="D372" s="1"/>
      <c r="E372" s="1"/>
      <c r="F372" s="1" t="s">
        <v>2903</v>
      </c>
      <c r="G372" s="1"/>
      <c r="H372" s="1"/>
      <c r="I372" s="1"/>
      <c r="J372" s="1"/>
      <c r="K372" s="1"/>
      <c r="L372" s="1"/>
      <c r="M372" s="1"/>
      <c r="N372" s="1"/>
      <c r="O372" s="1"/>
      <c r="P372" s="1"/>
    </row>
    <row r="373" spans="1:16" x14ac:dyDescent="0.2">
      <c r="A373" s="1" t="s">
        <v>2919</v>
      </c>
      <c r="B373" s="1"/>
      <c r="C373" s="1"/>
      <c r="D373" s="1"/>
      <c r="E373" s="1"/>
      <c r="F373" s="1"/>
      <c r="G373" s="1" t="s">
        <v>3399</v>
      </c>
      <c r="H373" s="1"/>
      <c r="I373" s="1"/>
      <c r="J373" s="1"/>
      <c r="K373" s="1"/>
      <c r="L373" s="1"/>
      <c r="M373" s="1"/>
      <c r="N373" s="1"/>
      <c r="O373" s="1"/>
      <c r="P373" s="1"/>
    </row>
    <row r="374" spans="1:16" x14ac:dyDescent="0.2">
      <c r="A374" s="1" t="s">
        <v>2919</v>
      </c>
      <c r="B374" s="1"/>
      <c r="C374" s="1"/>
      <c r="D374" s="1"/>
      <c r="E374" s="1"/>
      <c r="F374" s="1"/>
      <c r="G374" s="1" t="s">
        <v>2903</v>
      </c>
      <c r="H374" s="1"/>
      <c r="I374" s="1"/>
      <c r="J374" s="1"/>
      <c r="K374" s="1"/>
      <c r="L374" s="1"/>
      <c r="M374" s="1"/>
      <c r="N374" s="1"/>
      <c r="O374" s="1"/>
      <c r="P374" s="1"/>
    </row>
    <row r="375" spans="1:16" x14ac:dyDescent="0.2">
      <c r="A375" s="1" t="s">
        <v>2919</v>
      </c>
      <c r="B375" s="1"/>
      <c r="C375" s="1"/>
      <c r="D375" s="1"/>
      <c r="E375" s="1"/>
      <c r="F375" s="1"/>
      <c r="G375" s="1"/>
      <c r="H375" s="1" t="s">
        <v>3399</v>
      </c>
      <c r="I375" s="1"/>
      <c r="J375" s="1"/>
      <c r="K375" s="1"/>
      <c r="L375" s="1"/>
      <c r="M375" s="1"/>
      <c r="N375" s="1"/>
      <c r="O375" s="1"/>
      <c r="P375" s="1"/>
    </row>
    <row r="376" spans="1:16" x14ac:dyDescent="0.2">
      <c r="A376" s="1" t="s">
        <v>2919</v>
      </c>
      <c r="B376" s="1"/>
      <c r="C376" s="1"/>
      <c r="D376" s="1"/>
      <c r="E376" s="1"/>
      <c r="F376" s="1"/>
      <c r="G376" s="1"/>
      <c r="H376" s="1" t="s">
        <v>2903</v>
      </c>
      <c r="I376" s="1"/>
      <c r="J376" s="1"/>
      <c r="K376" s="1"/>
      <c r="L376" s="1"/>
      <c r="M376" s="1"/>
      <c r="N376" s="1"/>
      <c r="O376" s="1"/>
      <c r="P376" s="1"/>
    </row>
    <row r="377" spans="1:16" x14ac:dyDescent="0.2">
      <c r="A377" s="1" t="s">
        <v>2919</v>
      </c>
      <c r="B377" s="1"/>
      <c r="C377" s="1"/>
      <c r="D377" s="1"/>
      <c r="E377" s="1"/>
      <c r="F377" s="1"/>
      <c r="G377" s="1"/>
      <c r="H377" s="1"/>
      <c r="I377" s="1" t="s">
        <v>3399</v>
      </c>
      <c r="J377" s="1"/>
      <c r="K377" s="1"/>
      <c r="L377" s="1"/>
      <c r="M377" s="1"/>
      <c r="N377" s="1"/>
      <c r="O377" s="1"/>
      <c r="P377" s="1"/>
    </row>
    <row r="378" spans="1:16" x14ac:dyDescent="0.2">
      <c r="A378" s="1" t="s">
        <v>2919</v>
      </c>
      <c r="B378" s="1"/>
      <c r="C378" s="1"/>
      <c r="D378" s="1"/>
      <c r="E378" s="1"/>
      <c r="F378" s="1"/>
      <c r="G378" s="1"/>
      <c r="H378" s="1"/>
      <c r="I378" s="1" t="s">
        <v>2903</v>
      </c>
      <c r="J378" s="1"/>
      <c r="K378" s="1"/>
      <c r="L378" s="1"/>
      <c r="M378" s="1"/>
      <c r="N378" s="1"/>
      <c r="O378" s="1"/>
      <c r="P378" s="1"/>
    </row>
    <row r="379" spans="1:16" x14ac:dyDescent="0.2">
      <c r="A379" s="1" t="s">
        <v>2919</v>
      </c>
      <c r="B379" s="1"/>
      <c r="C379" s="1"/>
      <c r="D379" s="1"/>
      <c r="E379" s="1"/>
      <c r="F379" s="1"/>
      <c r="G379" s="1"/>
      <c r="H379" s="1"/>
      <c r="I379" s="1"/>
      <c r="J379" s="1" t="s">
        <v>3399</v>
      </c>
      <c r="K379" s="1"/>
      <c r="L379" s="1"/>
      <c r="M379" s="1"/>
      <c r="N379" s="1"/>
      <c r="O379" s="1"/>
      <c r="P379" s="1"/>
    </row>
    <row r="380" spans="1:16" x14ac:dyDescent="0.2">
      <c r="A380" s="1" t="s">
        <v>2919</v>
      </c>
      <c r="B380" s="1"/>
      <c r="C380" s="1"/>
      <c r="D380" s="1"/>
      <c r="E380" s="1"/>
      <c r="F380" s="1"/>
      <c r="G380" s="1"/>
      <c r="H380" s="1"/>
      <c r="I380" s="1"/>
      <c r="J380" s="1" t="s">
        <v>2903</v>
      </c>
      <c r="K380" s="1"/>
      <c r="L380" s="1"/>
      <c r="M380" s="1"/>
      <c r="N380" s="1"/>
      <c r="O380" s="1"/>
      <c r="P380" s="1"/>
    </row>
    <row r="381" spans="1:16" x14ac:dyDescent="0.2">
      <c r="A381" s="1" t="s">
        <v>2919</v>
      </c>
      <c r="B381" s="1"/>
      <c r="C381" s="1"/>
      <c r="D381" s="1"/>
      <c r="E381" s="1"/>
      <c r="F381" s="1"/>
      <c r="G381" s="1"/>
      <c r="H381" s="1"/>
      <c r="I381" s="1"/>
      <c r="J381" s="1"/>
      <c r="K381" s="1" t="s">
        <v>3399</v>
      </c>
      <c r="L381" s="1"/>
      <c r="M381" s="1"/>
      <c r="N381" s="1"/>
      <c r="O381" s="1"/>
      <c r="P381" s="1"/>
    </row>
    <row r="382" spans="1:16" x14ac:dyDescent="0.2">
      <c r="A382" s="1" t="s">
        <v>2919</v>
      </c>
      <c r="B382" s="1"/>
      <c r="C382" s="1"/>
      <c r="D382" s="1"/>
      <c r="E382" s="1"/>
      <c r="F382" s="1"/>
      <c r="G382" s="1"/>
      <c r="H382" s="1"/>
      <c r="I382" s="1"/>
      <c r="J382" s="1"/>
      <c r="K382" s="1" t="s">
        <v>2903</v>
      </c>
      <c r="L382" s="1"/>
      <c r="M382" s="1"/>
      <c r="N382" s="1"/>
      <c r="O382" s="1"/>
      <c r="P382" s="1"/>
    </row>
    <row r="383" spans="1:16" x14ac:dyDescent="0.2">
      <c r="A383" s="1" t="s">
        <v>2919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 t="s">
        <v>3399</v>
      </c>
      <c r="M383" s="1"/>
      <c r="N383" s="1"/>
      <c r="O383" s="1"/>
      <c r="P383" s="1"/>
    </row>
    <row r="384" spans="1:16" x14ac:dyDescent="0.2">
      <c r="A384" s="1" t="s">
        <v>2919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 t="s">
        <v>2903</v>
      </c>
      <c r="M384" s="1"/>
      <c r="N384" s="1"/>
      <c r="O384" s="1"/>
      <c r="P384" s="1"/>
    </row>
    <row r="385" spans="1:16" x14ac:dyDescent="0.2">
      <c r="A385" s="1" t="s">
        <v>2919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 t="s">
        <v>3399</v>
      </c>
      <c r="N385" s="1"/>
      <c r="O385" s="1"/>
      <c r="P385" s="1"/>
    </row>
    <row r="386" spans="1:16" x14ac:dyDescent="0.2">
      <c r="A386" s="1" t="s">
        <v>2919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 t="s">
        <v>2903</v>
      </c>
      <c r="N386" s="1"/>
      <c r="O386" s="1"/>
      <c r="P386" s="1"/>
    </row>
    <row r="387" spans="1:16" x14ac:dyDescent="0.2">
      <c r="A387" s="1" t="s">
        <v>2919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 t="s">
        <v>3399</v>
      </c>
      <c r="O387" s="1"/>
      <c r="P387" s="1"/>
    </row>
    <row r="388" spans="1:16" x14ac:dyDescent="0.2">
      <c r="A388" s="1" t="s">
        <v>2919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 t="s">
        <v>2903</v>
      </c>
      <c r="O388" s="1"/>
      <c r="P388" s="1"/>
    </row>
    <row r="389" spans="1:16" x14ac:dyDescent="0.2">
      <c r="A389" s="1" t="s">
        <v>2919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 t="s">
        <v>3399</v>
      </c>
      <c r="P389" s="1"/>
    </row>
    <row r="390" spans="1:16" x14ac:dyDescent="0.2">
      <c r="A390" s="1" t="s">
        <v>2919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 t="s">
        <v>2903</v>
      </c>
      <c r="P390" s="1"/>
    </row>
    <row r="391" spans="1:16" x14ac:dyDescent="0.2">
      <c r="A391" s="1" t="s">
        <v>26</v>
      </c>
      <c r="B391" s="1"/>
      <c r="C391" s="1"/>
      <c r="D391" s="1" t="s">
        <v>3399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</row>
    <row r="392" spans="1:16" x14ac:dyDescent="0.2">
      <c r="A392" s="1" t="s">
        <v>26</v>
      </c>
      <c r="B392" s="1"/>
      <c r="C392" s="1"/>
      <c r="D392" s="1" t="s">
        <v>2903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</row>
    <row r="393" spans="1:16" x14ac:dyDescent="0.2">
      <c r="A393" s="1" t="s">
        <v>26</v>
      </c>
      <c r="B393" s="1"/>
      <c r="C393" s="1"/>
      <c r="D393" s="1"/>
      <c r="E393" s="1" t="s">
        <v>3399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</row>
    <row r="394" spans="1:16" x14ac:dyDescent="0.2">
      <c r="A394" s="1" t="s">
        <v>26</v>
      </c>
      <c r="B394" s="1"/>
      <c r="C394" s="1"/>
      <c r="D394" s="1"/>
      <c r="E394" s="1" t="s">
        <v>2903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</row>
    <row r="395" spans="1:16" x14ac:dyDescent="0.2">
      <c r="A395" s="1" t="s">
        <v>26</v>
      </c>
      <c r="B395" s="1"/>
      <c r="C395" s="1"/>
      <c r="D395" s="1"/>
      <c r="E395" s="1"/>
      <c r="F395" s="1" t="s">
        <v>3399</v>
      </c>
      <c r="G395" s="1"/>
      <c r="H395" s="1"/>
      <c r="I395" s="1"/>
      <c r="J395" s="1"/>
      <c r="K395" s="1"/>
      <c r="L395" s="1"/>
      <c r="M395" s="1"/>
      <c r="N395" s="1"/>
      <c r="O395" s="1"/>
      <c r="P395" s="1"/>
    </row>
    <row r="396" spans="1:16" x14ac:dyDescent="0.2">
      <c r="A396" s="1" t="s">
        <v>26</v>
      </c>
      <c r="B396" s="1"/>
      <c r="C396" s="1"/>
      <c r="D396" s="1"/>
      <c r="E396" s="1"/>
      <c r="F396" s="1" t="s">
        <v>2903</v>
      </c>
      <c r="G396" s="1"/>
      <c r="H396" s="1"/>
      <c r="I396" s="1"/>
      <c r="J396" s="1"/>
      <c r="K396" s="1"/>
      <c r="L396" s="1"/>
      <c r="M396" s="1"/>
      <c r="N396" s="1"/>
      <c r="O396" s="1"/>
      <c r="P396" s="1"/>
    </row>
    <row r="397" spans="1:16" x14ac:dyDescent="0.2">
      <c r="A397" s="1" t="s">
        <v>26</v>
      </c>
      <c r="B397" s="1"/>
      <c r="C397" s="1"/>
      <c r="D397" s="1"/>
      <c r="E397" s="1"/>
      <c r="F397" s="1"/>
      <c r="G397" s="1" t="s">
        <v>3399</v>
      </c>
      <c r="H397" s="1"/>
      <c r="I397" s="1"/>
      <c r="J397" s="1"/>
      <c r="K397" s="1"/>
      <c r="L397" s="1"/>
      <c r="M397" s="1"/>
      <c r="N397" s="1"/>
      <c r="O397" s="1"/>
      <c r="P397" s="1"/>
    </row>
    <row r="398" spans="1:16" x14ac:dyDescent="0.2">
      <c r="A398" s="1" t="s">
        <v>26</v>
      </c>
      <c r="B398" s="1"/>
      <c r="C398" s="1"/>
      <c r="D398" s="1"/>
      <c r="E398" s="1"/>
      <c r="F398" s="1"/>
      <c r="G398" s="1" t="s">
        <v>2903</v>
      </c>
      <c r="H398" s="1"/>
      <c r="I398" s="1"/>
      <c r="J398" s="1"/>
      <c r="K398" s="1"/>
      <c r="L398" s="1"/>
      <c r="M398" s="1"/>
      <c r="N398" s="1"/>
      <c r="O398" s="1"/>
      <c r="P398" s="1"/>
    </row>
    <row r="399" spans="1:16" x14ac:dyDescent="0.2">
      <c r="A399" s="1" t="s">
        <v>26</v>
      </c>
      <c r="B399" s="1"/>
      <c r="C399" s="1"/>
      <c r="D399" s="1"/>
      <c r="E399" s="1"/>
      <c r="F399" s="1"/>
      <c r="G399" s="1"/>
      <c r="H399" s="1" t="s">
        <v>3399</v>
      </c>
      <c r="I399" s="1"/>
      <c r="J399" s="1"/>
      <c r="K399" s="1"/>
      <c r="L399" s="1"/>
      <c r="M399" s="1"/>
      <c r="N399" s="1"/>
      <c r="O399" s="1"/>
      <c r="P399" s="1"/>
    </row>
    <row r="400" spans="1:16" x14ac:dyDescent="0.2">
      <c r="A400" s="1" t="s">
        <v>26</v>
      </c>
      <c r="B400" s="1"/>
      <c r="C400" s="1"/>
      <c r="D400" s="1"/>
      <c r="E400" s="1"/>
      <c r="F400" s="1"/>
      <c r="G400" s="1"/>
      <c r="H400" s="1" t="s">
        <v>2903</v>
      </c>
      <c r="I400" s="1"/>
      <c r="J400" s="1"/>
      <c r="K400" s="1"/>
      <c r="L400" s="1"/>
      <c r="M400" s="1"/>
      <c r="N400" s="1"/>
      <c r="O400" s="1"/>
      <c r="P400" s="1"/>
    </row>
    <row r="401" spans="1:16" x14ac:dyDescent="0.2">
      <c r="A401" s="1" t="s">
        <v>26</v>
      </c>
      <c r="B401" s="1"/>
      <c r="C401" s="1"/>
      <c r="D401" s="1"/>
      <c r="E401" s="1"/>
      <c r="F401" s="1"/>
      <c r="G401" s="1"/>
      <c r="H401" s="1"/>
      <c r="I401" s="1" t="s">
        <v>3399</v>
      </c>
      <c r="J401" s="1"/>
      <c r="K401" s="1"/>
      <c r="L401" s="1"/>
      <c r="M401" s="1"/>
      <c r="N401" s="1"/>
      <c r="O401" s="1"/>
      <c r="P401" s="1"/>
    </row>
    <row r="402" spans="1:16" x14ac:dyDescent="0.2">
      <c r="A402" s="1" t="s">
        <v>26</v>
      </c>
      <c r="B402" s="1"/>
      <c r="C402" s="1"/>
      <c r="D402" s="1"/>
      <c r="E402" s="1"/>
      <c r="F402" s="1"/>
      <c r="G402" s="1"/>
      <c r="H402" s="1"/>
      <c r="I402" s="1" t="s">
        <v>2903</v>
      </c>
      <c r="J402" s="1"/>
      <c r="K402" s="1"/>
      <c r="L402" s="1"/>
      <c r="M402" s="1"/>
      <c r="N402" s="1"/>
      <c r="O402" s="1"/>
      <c r="P402" s="1"/>
    </row>
    <row r="403" spans="1:16" x14ac:dyDescent="0.2">
      <c r="A403" s="1" t="s">
        <v>26</v>
      </c>
      <c r="B403" s="1"/>
      <c r="C403" s="1"/>
      <c r="D403" s="1"/>
      <c r="E403" s="1"/>
      <c r="F403" s="1"/>
      <c r="G403" s="1"/>
      <c r="H403" s="1"/>
      <c r="I403" s="1"/>
      <c r="J403" s="1" t="s">
        <v>3399</v>
      </c>
      <c r="K403" s="1"/>
      <c r="L403" s="1"/>
      <c r="M403" s="1"/>
      <c r="N403" s="1"/>
      <c r="O403" s="1"/>
      <c r="P403" s="1"/>
    </row>
    <row r="404" spans="1:16" x14ac:dyDescent="0.2">
      <c r="A404" s="1" t="s">
        <v>26</v>
      </c>
      <c r="B404" s="1"/>
      <c r="C404" s="1"/>
      <c r="D404" s="1"/>
      <c r="E404" s="1"/>
      <c r="F404" s="1"/>
      <c r="G404" s="1"/>
      <c r="H404" s="1"/>
      <c r="I404" s="1"/>
      <c r="J404" s="1" t="s">
        <v>2903</v>
      </c>
      <c r="K404" s="1"/>
      <c r="L404" s="1"/>
      <c r="M404" s="1"/>
      <c r="N404" s="1"/>
      <c r="O404" s="1"/>
      <c r="P404" s="1"/>
    </row>
    <row r="405" spans="1:16" x14ac:dyDescent="0.2">
      <c r="A405" s="1" t="s">
        <v>26</v>
      </c>
      <c r="B405" s="1"/>
      <c r="C405" s="1"/>
      <c r="D405" s="1"/>
      <c r="E405" s="1"/>
      <c r="F405" s="1"/>
      <c r="G405" s="1"/>
      <c r="H405" s="1"/>
      <c r="I405" s="1"/>
      <c r="J405" s="1"/>
      <c r="K405" s="1" t="s">
        <v>3399</v>
      </c>
      <c r="L405" s="1"/>
      <c r="M405" s="1"/>
      <c r="N405" s="1"/>
      <c r="O405" s="1"/>
      <c r="P405" s="1"/>
    </row>
    <row r="406" spans="1:16" x14ac:dyDescent="0.2">
      <c r="A406" s="1" t="s">
        <v>26</v>
      </c>
      <c r="B406" s="1"/>
      <c r="C406" s="1"/>
      <c r="D406" s="1"/>
      <c r="E406" s="1"/>
      <c r="F406" s="1"/>
      <c r="G406" s="1"/>
      <c r="H406" s="1"/>
      <c r="I406" s="1"/>
      <c r="J406" s="1"/>
      <c r="K406" s="1" t="s">
        <v>2903</v>
      </c>
      <c r="L406" s="1"/>
      <c r="M406" s="1"/>
      <c r="N406" s="1"/>
      <c r="O406" s="1"/>
      <c r="P406" s="1"/>
    </row>
    <row r="407" spans="1:16" x14ac:dyDescent="0.2">
      <c r="A407" s="1" t="s">
        <v>26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 t="s">
        <v>3399</v>
      </c>
      <c r="M407" s="1"/>
      <c r="N407" s="1"/>
      <c r="O407" s="1"/>
      <c r="P407" s="1"/>
    </row>
    <row r="408" spans="1:16" x14ac:dyDescent="0.2">
      <c r="A408" s="1" t="s">
        <v>26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 t="s">
        <v>2903</v>
      </c>
      <c r="M408" s="1"/>
      <c r="N408" s="1"/>
      <c r="O408" s="1"/>
      <c r="P408" s="1"/>
    </row>
    <row r="409" spans="1:16" x14ac:dyDescent="0.2">
      <c r="A409" s="1" t="s">
        <v>26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 t="s">
        <v>3399</v>
      </c>
      <c r="N409" s="1"/>
      <c r="O409" s="1"/>
      <c r="P409" s="1"/>
    </row>
    <row r="410" spans="1:16" x14ac:dyDescent="0.2">
      <c r="A410" s="1" t="s">
        <v>26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 t="s">
        <v>2903</v>
      </c>
      <c r="N410" s="1"/>
      <c r="O410" s="1"/>
      <c r="P410" s="1"/>
    </row>
    <row r="411" spans="1:16" x14ac:dyDescent="0.2">
      <c r="A411" s="1" t="s">
        <v>26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 t="s">
        <v>3399</v>
      </c>
      <c r="O411" s="1"/>
      <c r="P411" s="1"/>
    </row>
    <row r="412" spans="1:16" x14ac:dyDescent="0.2">
      <c r="A412" s="1" t="s">
        <v>26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 t="s">
        <v>2903</v>
      </c>
      <c r="O412" s="1"/>
      <c r="P412" s="1"/>
    </row>
    <row r="413" spans="1:16" x14ac:dyDescent="0.2">
      <c r="A413" s="1" t="s">
        <v>26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 t="s">
        <v>3399</v>
      </c>
      <c r="P413" s="1"/>
    </row>
    <row r="414" spans="1:16" x14ac:dyDescent="0.2">
      <c r="A414" s="1" t="s">
        <v>26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 t="s">
        <v>2903</v>
      </c>
      <c r="P414" s="1"/>
    </row>
    <row r="415" spans="1:16" x14ac:dyDescent="0.2">
      <c r="A415" s="1" t="s">
        <v>3077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</row>
    <row r="416" spans="1:16" x14ac:dyDescent="0.2">
      <c r="A416" s="1" t="s">
        <v>3079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</row>
    <row r="417" spans="1:16" x14ac:dyDescent="0.2">
      <c r="A417" s="1" t="s">
        <v>3081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</row>
    <row r="418" spans="1:16" x14ac:dyDescent="0.2">
      <c r="A418" s="1" t="s">
        <v>3083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</row>
    <row r="419" spans="1:16" x14ac:dyDescent="0.2">
      <c r="A419" s="1" t="s">
        <v>3085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</row>
    <row r="420" spans="1:16" x14ac:dyDescent="0.2">
      <c r="A420" s="1" t="s">
        <v>3087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</row>
    <row r="421" spans="1:16" x14ac:dyDescent="0.2">
      <c r="A421" s="1" t="s">
        <v>3089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</row>
    <row r="422" spans="1:16" x14ac:dyDescent="0.2">
      <c r="A422" s="1" t="s">
        <v>3091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</row>
    <row r="423" spans="1:16" x14ac:dyDescent="0.2">
      <c r="A423" s="1" t="s">
        <v>2923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 t="s">
        <v>2903</v>
      </c>
    </row>
    <row r="424" spans="1:16" x14ac:dyDescent="0.2">
      <c r="A424" s="1" t="s">
        <v>2923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 t="s">
        <v>3399</v>
      </c>
    </row>
    <row r="425" spans="1:16" x14ac:dyDescent="0.2">
      <c r="A425" s="1" t="s">
        <v>2925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 t="s">
        <v>2903</v>
      </c>
    </row>
    <row r="426" spans="1:16" x14ac:dyDescent="0.2">
      <c r="A426" s="1" t="s">
        <v>2925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 t="s">
        <v>3399</v>
      </c>
    </row>
    <row r="427" spans="1:16" x14ac:dyDescent="0.2">
      <c r="A427" s="1" t="s">
        <v>3095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 t="s">
        <v>3399</v>
      </c>
    </row>
    <row r="428" spans="1:16" x14ac:dyDescent="0.2">
      <c r="A428" s="1" t="s">
        <v>36</v>
      </c>
      <c r="B428" s="1"/>
      <c r="C428" s="1"/>
      <c r="D428" s="1" t="s">
        <v>3399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</row>
    <row r="429" spans="1:16" x14ac:dyDescent="0.2">
      <c r="A429" s="1" t="s">
        <v>36</v>
      </c>
      <c r="B429" s="1"/>
      <c r="C429" s="1"/>
      <c r="D429" s="1"/>
      <c r="E429" s="1" t="s">
        <v>3399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</row>
    <row r="430" spans="1:16" x14ac:dyDescent="0.2">
      <c r="A430" s="1" t="s">
        <v>36</v>
      </c>
      <c r="B430" s="1"/>
      <c r="C430" s="1"/>
      <c r="D430" s="1"/>
      <c r="E430" s="1"/>
      <c r="F430" s="1" t="s">
        <v>3399</v>
      </c>
      <c r="G430" s="1"/>
      <c r="H430" s="1"/>
      <c r="I430" s="1"/>
      <c r="J430" s="1"/>
      <c r="K430" s="1"/>
      <c r="L430" s="1"/>
      <c r="M430" s="1"/>
      <c r="N430" s="1"/>
      <c r="O430" s="1"/>
      <c r="P430" s="1"/>
    </row>
    <row r="431" spans="1:16" x14ac:dyDescent="0.2">
      <c r="A431" s="1" t="s">
        <v>36</v>
      </c>
      <c r="B431" s="1"/>
      <c r="C431" s="1"/>
      <c r="D431" s="1"/>
      <c r="E431" s="1"/>
      <c r="F431" s="1"/>
      <c r="G431" s="1" t="s">
        <v>3399</v>
      </c>
      <c r="H431" s="1"/>
      <c r="I431" s="1"/>
      <c r="J431" s="1"/>
      <c r="K431" s="1"/>
      <c r="L431" s="1"/>
      <c r="M431" s="1"/>
      <c r="N431" s="1"/>
      <c r="O431" s="1"/>
      <c r="P431" s="1"/>
    </row>
    <row r="432" spans="1:16" x14ac:dyDescent="0.2">
      <c r="A432" s="1" t="s">
        <v>36</v>
      </c>
      <c r="B432" s="1"/>
      <c r="C432" s="1"/>
      <c r="D432" s="1"/>
      <c r="E432" s="1"/>
      <c r="F432" s="1"/>
      <c r="G432" s="1"/>
      <c r="H432" s="1" t="s">
        <v>3399</v>
      </c>
      <c r="I432" s="1"/>
      <c r="J432" s="1"/>
      <c r="K432" s="1"/>
      <c r="L432" s="1"/>
      <c r="M432" s="1"/>
      <c r="N432" s="1"/>
      <c r="O432" s="1"/>
      <c r="P432" s="1"/>
    </row>
    <row r="433" spans="1:16" x14ac:dyDescent="0.2">
      <c r="A433" s="1" t="s">
        <v>36</v>
      </c>
      <c r="B433" s="1"/>
      <c r="C433" s="1"/>
      <c r="D433" s="1"/>
      <c r="E433" s="1"/>
      <c r="F433" s="1"/>
      <c r="G433" s="1"/>
      <c r="H433" s="1"/>
      <c r="I433" s="1" t="s">
        <v>3399</v>
      </c>
      <c r="J433" s="1"/>
      <c r="K433" s="1"/>
      <c r="L433" s="1"/>
      <c r="M433" s="1"/>
      <c r="N433" s="1"/>
      <c r="O433" s="1"/>
      <c r="P433" s="1"/>
    </row>
    <row r="434" spans="1:16" x14ac:dyDescent="0.2">
      <c r="A434" s="1" t="s">
        <v>36</v>
      </c>
      <c r="B434" s="1"/>
      <c r="C434" s="1"/>
      <c r="D434" s="1"/>
      <c r="E434" s="1"/>
      <c r="F434" s="1"/>
      <c r="G434" s="1"/>
      <c r="H434" s="1"/>
      <c r="I434" s="1"/>
      <c r="J434" s="1" t="s">
        <v>3399</v>
      </c>
      <c r="K434" s="1"/>
      <c r="L434" s="1"/>
      <c r="M434" s="1"/>
      <c r="N434" s="1"/>
      <c r="O434" s="1"/>
      <c r="P434" s="1"/>
    </row>
    <row r="435" spans="1:16" x14ac:dyDescent="0.2">
      <c r="A435" s="1" t="s">
        <v>36</v>
      </c>
      <c r="B435" s="1"/>
      <c r="C435" s="1"/>
      <c r="D435" s="1"/>
      <c r="E435" s="1"/>
      <c r="F435" s="1"/>
      <c r="G435" s="1"/>
      <c r="H435" s="1"/>
      <c r="I435" s="1"/>
      <c r="J435" s="1"/>
      <c r="K435" s="1" t="s">
        <v>3399</v>
      </c>
      <c r="L435" s="1"/>
      <c r="M435" s="1"/>
      <c r="N435" s="1"/>
      <c r="O435" s="1"/>
      <c r="P435" s="1"/>
    </row>
    <row r="436" spans="1:16" x14ac:dyDescent="0.2">
      <c r="A436" s="1" t="s">
        <v>36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 t="s">
        <v>3399</v>
      </c>
      <c r="M436" s="1"/>
      <c r="N436" s="1"/>
      <c r="O436" s="1"/>
      <c r="P436" s="1"/>
    </row>
    <row r="437" spans="1:16" x14ac:dyDescent="0.2">
      <c r="A437" s="1" t="s">
        <v>36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 t="s">
        <v>3399</v>
      </c>
      <c r="N437" s="1"/>
      <c r="O437" s="1"/>
      <c r="P437" s="1"/>
    </row>
    <row r="438" spans="1:16" x14ac:dyDescent="0.2">
      <c r="A438" s="1" t="s">
        <v>36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 t="s">
        <v>3399</v>
      </c>
      <c r="O438" s="1"/>
      <c r="P438" s="1"/>
    </row>
    <row r="439" spans="1:16" x14ac:dyDescent="0.2">
      <c r="A439" s="1" t="s">
        <v>36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 t="s">
        <v>3399</v>
      </c>
      <c r="P439" s="1"/>
    </row>
    <row r="440" spans="1:16" x14ac:dyDescent="0.2">
      <c r="A440" s="1" t="s">
        <v>37</v>
      </c>
      <c r="B440" s="1"/>
      <c r="C440" s="1"/>
      <c r="D440" s="1" t="s">
        <v>3399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</row>
    <row r="441" spans="1:16" x14ac:dyDescent="0.2">
      <c r="A441" s="1" t="s">
        <v>37</v>
      </c>
      <c r="B441" s="1"/>
      <c r="C441" s="1"/>
      <c r="D441" s="1"/>
      <c r="E441" s="1" t="s">
        <v>3399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</row>
    <row r="442" spans="1:16" x14ac:dyDescent="0.2">
      <c r="A442" s="1" t="s">
        <v>37</v>
      </c>
      <c r="B442" s="1"/>
      <c r="C442" s="1"/>
      <c r="D442" s="1"/>
      <c r="E442" s="1"/>
      <c r="F442" s="1" t="s">
        <v>3399</v>
      </c>
      <c r="G442" s="1"/>
      <c r="H442" s="1"/>
      <c r="I442" s="1"/>
      <c r="J442" s="1"/>
      <c r="K442" s="1"/>
      <c r="L442" s="1"/>
      <c r="M442" s="1"/>
      <c r="N442" s="1"/>
      <c r="O442" s="1"/>
      <c r="P442" s="1"/>
    </row>
    <row r="443" spans="1:16" x14ac:dyDescent="0.2">
      <c r="A443" s="1" t="s">
        <v>37</v>
      </c>
      <c r="B443" s="1"/>
      <c r="C443" s="1"/>
      <c r="D443" s="1"/>
      <c r="E443" s="1"/>
      <c r="F443" s="1"/>
      <c r="G443" s="1" t="s">
        <v>3399</v>
      </c>
      <c r="H443" s="1"/>
      <c r="I443" s="1"/>
      <c r="J443" s="1"/>
      <c r="K443" s="1"/>
      <c r="L443" s="1"/>
      <c r="M443" s="1"/>
      <c r="N443" s="1"/>
      <c r="O443" s="1"/>
      <c r="P443" s="1"/>
    </row>
    <row r="444" spans="1:16" x14ac:dyDescent="0.2">
      <c r="A444" s="1" t="s">
        <v>37</v>
      </c>
      <c r="B444" s="1"/>
      <c r="C444" s="1"/>
      <c r="D444" s="1"/>
      <c r="E444" s="1"/>
      <c r="F444" s="1"/>
      <c r="G444" s="1"/>
      <c r="H444" s="1" t="s">
        <v>3399</v>
      </c>
      <c r="I444" s="1"/>
      <c r="J444" s="1"/>
      <c r="K444" s="1"/>
      <c r="L444" s="1"/>
      <c r="M444" s="1"/>
      <c r="N444" s="1"/>
      <c r="O444" s="1"/>
      <c r="P444" s="1"/>
    </row>
    <row r="445" spans="1:16" x14ac:dyDescent="0.2">
      <c r="A445" s="1" t="s">
        <v>37</v>
      </c>
      <c r="B445" s="1"/>
      <c r="C445" s="1"/>
      <c r="D445" s="1"/>
      <c r="E445" s="1"/>
      <c r="F445" s="1"/>
      <c r="G445" s="1"/>
      <c r="H445" s="1"/>
      <c r="I445" s="1" t="s">
        <v>3399</v>
      </c>
      <c r="J445" s="1"/>
      <c r="K445" s="1"/>
      <c r="L445" s="1"/>
      <c r="M445" s="1"/>
      <c r="N445" s="1"/>
      <c r="O445" s="1"/>
      <c r="P445" s="1"/>
    </row>
    <row r="446" spans="1:16" x14ac:dyDescent="0.2">
      <c r="A446" s="1" t="s">
        <v>37</v>
      </c>
      <c r="B446" s="1"/>
      <c r="C446" s="1"/>
      <c r="D446" s="1"/>
      <c r="E446" s="1"/>
      <c r="F446" s="1"/>
      <c r="G446" s="1"/>
      <c r="H446" s="1"/>
      <c r="I446" s="1"/>
      <c r="J446" s="1" t="s">
        <v>3399</v>
      </c>
      <c r="K446" s="1"/>
      <c r="L446" s="1"/>
      <c r="M446" s="1"/>
      <c r="N446" s="1"/>
      <c r="O446" s="1"/>
      <c r="P446" s="1"/>
    </row>
    <row r="447" spans="1:16" x14ac:dyDescent="0.2">
      <c r="A447" s="1" t="s">
        <v>37</v>
      </c>
      <c r="B447" s="1"/>
      <c r="C447" s="1"/>
      <c r="D447" s="1"/>
      <c r="E447" s="1"/>
      <c r="F447" s="1"/>
      <c r="G447" s="1"/>
      <c r="H447" s="1"/>
      <c r="I447" s="1"/>
      <c r="J447" s="1"/>
      <c r="K447" s="1" t="s">
        <v>3399</v>
      </c>
      <c r="L447" s="1"/>
      <c r="M447" s="1"/>
      <c r="N447" s="1"/>
      <c r="O447" s="1"/>
      <c r="P447" s="1"/>
    </row>
    <row r="448" spans="1:16" x14ac:dyDescent="0.2">
      <c r="A448" s="1" t="s">
        <v>37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 t="s">
        <v>3399</v>
      </c>
      <c r="M448" s="1"/>
      <c r="N448" s="1"/>
      <c r="O448" s="1"/>
      <c r="P448" s="1"/>
    </row>
    <row r="449" spans="1:16" x14ac:dyDescent="0.2">
      <c r="A449" s="1" t="s">
        <v>37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 t="s">
        <v>3399</v>
      </c>
      <c r="N449" s="1"/>
      <c r="O449" s="1"/>
      <c r="P449" s="1"/>
    </row>
    <row r="450" spans="1:16" x14ac:dyDescent="0.2">
      <c r="A450" s="1" t="s">
        <v>37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 t="s">
        <v>3399</v>
      </c>
      <c r="O450" s="1"/>
      <c r="P450" s="1"/>
    </row>
    <row r="451" spans="1:16" x14ac:dyDescent="0.2">
      <c r="A451" s="1" t="s">
        <v>37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 t="s">
        <v>3399</v>
      </c>
      <c r="P451" s="1"/>
    </row>
    <row r="452" spans="1:16" x14ac:dyDescent="0.2">
      <c r="A452" s="1" t="s">
        <v>38</v>
      </c>
      <c r="B452" s="1"/>
      <c r="C452" s="1"/>
      <c r="D452" s="1" t="s">
        <v>2903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</row>
    <row r="453" spans="1:16" x14ac:dyDescent="0.2">
      <c r="A453" s="1" t="s">
        <v>38</v>
      </c>
      <c r="B453" s="1"/>
      <c r="C453" s="1"/>
      <c r="D453" s="1"/>
      <c r="E453" s="1" t="s">
        <v>2903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</row>
    <row r="454" spans="1:16" x14ac:dyDescent="0.2">
      <c r="A454" s="1" t="s">
        <v>38</v>
      </c>
      <c r="B454" s="1"/>
      <c r="C454" s="1"/>
      <c r="D454" s="1"/>
      <c r="E454" s="1"/>
      <c r="F454" s="1" t="s">
        <v>2903</v>
      </c>
      <c r="G454" s="1"/>
      <c r="H454" s="1"/>
      <c r="I454" s="1"/>
      <c r="J454" s="1"/>
      <c r="K454" s="1"/>
      <c r="L454" s="1"/>
      <c r="M454" s="1"/>
      <c r="N454" s="1"/>
      <c r="O454" s="1"/>
      <c r="P454" s="1"/>
    </row>
    <row r="455" spans="1:16" x14ac:dyDescent="0.2">
      <c r="A455" s="1" t="s">
        <v>38</v>
      </c>
      <c r="B455" s="1"/>
      <c r="C455" s="1"/>
      <c r="D455" s="1"/>
      <c r="E455" s="1"/>
      <c r="F455" s="1"/>
      <c r="G455" s="1" t="s">
        <v>2903</v>
      </c>
      <c r="H455" s="1"/>
      <c r="I455" s="1"/>
      <c r="J455" s="1"/>
      <c r="K455" s="1"/>
      <c r="L455" s="1"/>
      <c r="M455" s="1"/>
      <c r="N455" s="1"/>
      <c r="O455" s="1"/>
      <c r="P455" s="1"/>
    </row>
    <row r="456" spans="1:16" x14ac:dyDescent="0.2">
      <c r="A456" s="1" t="s">
        <v>38</v>
      </c>
      <c r="B456" s="1"/>
      <c r="C456" s="1"/>
      <c r="D456" s="1"/>
      <c r="E456" s="1"/>
      <c r="F456" s="1"/>
      <c r="G456" s="1"/>
      <c r="H456" s="1" t="s">
        <v>2903</v>
      </c>
      <c r="I456" s="1"/>
      <c r="J456" s="1"/>
      <c r="K456" s="1"/>
      <c r="L456" s="1"/>
      <c r="M456" s="1"/>
      <c r="N456" s="1"/>
      <c r="O456" s="1"/>
      <c r="P456" s="1"/>
    </row>
    <row r="457" spans="1:16" x14ac:dyDescent="0.2">
      <c r="A457" s="1" t="s">
        <v>38</v>
      </c>
      <c r="B457" s="1"/>
      <c r="C457" s="1"/>
      <c r="D457" s="1"/>
      <c r="E457" s="1"/>
      <c r="F457" s="1"/>
      <c r="G457" s="1"/>
      <c r="H457" s="1"/>
      <c r="I457" s="1" t="s">
        <v>2903</v>
      </c>
      <c r="J457" s="1"/>
      <c r="K457" s="1"/>
      <c r="L457" s="1"/>
      <c r="M457" s="1"/>
      <c r="N457" s="1"/>
      <c r="O457" s="1"/>
      <c r="P457" s="1"/>
    </row>
    <row r="458" spans="1:16" x14ac:dyDescent="0.2">
      <c r="A458" s="1" t="s">
        <v>38</v>
      </c>
      <c r="B458" s="1"/>
      <c r="C458" s="1"/>
      <c r="D458" s="1"/>
      <c r="E458" s="1"/>
      <c r="F458" s="1"/>
      <c r="G458" s="1"/>
      <c r="H458" s="1"/>
      <c r="I458" s="1"/>
      <c r="J458" s="1" t="s">
        <v>2903</v>
      </c>
      <c r="K458" s="1"/>
      <c r="L458" s="1"/>
      <c r="M458" s="1"/>
      <c r="N458" s="1"/>
      <c r="O458" s="1"/>
      <c r="P458" s="1"/>
    </row>
    <row r="459" spans="1:16" x14ac:dyDescent="0.2">
      <c r="A459" s="1" t="s">
        <v>39</v>
      </c>
      <c r="B459" s="1"/>
      <c r="C459" s="1"/>
      <c r="D459" s="1"/>
      <c r="E459" s="1"/>
      <c r="F459" s="1"/>
      <c r="G459" s="1"/>
      <c r="H459" s="1"/>
      <c r="I459" s="1"/>
      <c r="J459" s="1"/>
      <c r="K459" s="1" t="s">
        <v>2903</v>
      </c>
      <c r="L459" s="1"/>
      <c r="M459" s="1"/>
      <c r="N459" s="1"/>
      <c r="O459" s="1"/>
      <c r="P459" s="1"/>
    </row>
    <row r="460" spans="1:16" x14ac:dyDescent="0.2">
      <c r="A460" s="1" t="s">
        <v>39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 t="s">
        <v>2903</v>
      </c>
      <c r="M460" s="1"/>
      <c r="N460" s="1"/>
      <c r="O460" s="1"/>
      <c r="P460" s="1"/>
    </row>
    <row r="461" spans="1:16" x14ac:dyDescent="0.2">
      <c r="A461" s="1" t="s">
        <v>39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 t="s">
        <v>2903</v>
      </c>
      <c r="N461" s="1"/>
      <c r="O461" s="1"/>
      <c r="P461" s="1"/>
    </row>
    <row r="462" spans="1:16" x14ac:dyDescent="0.2">
      <c r="A462" s="1" t="s">
        <v>39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 t="s">
        <v>2903</v>
      </c>
      <c r="O462" s="1"/>
      <c r="P462" s="1"/>
    </row>
    <row r="463" spans="1:16" x14ac:dyDescent="0.2">
      <c r="A463" s="1" t="s">
        <v>39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 t="s">
        <v>2903</v>
      </c>
      <c r="P463" s="1"/>
    </row>
    <row r="464" spans="1:16" x14ac:dyDescent="0.2">
      <c r="A464" s="1" t="s">
        <v>2937</v>
      </c>
      <c r="B464" s="1"/>
      <c r="C464" s="1"/>
      <c r="D464" s="1" t="s">
        <v>2905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</row>
    <row r="465" spans="1:16" x14ac:dyDescent="0.2">
      <c r="A465" s="1" t="s">
        <v>2937</v>
      </c>
      <c r="B465" s="1"/>
      <c r="C465" s="1"/>
      <c r="D465" s="1"/>
      <c r="E465" s="1" t="s">
        <v>2905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</row>
    <row r="466" spans="1:16" x14ac:dyDescent="0.2">
      <c r="A466" s="1" t="s">
        <v>2937</v>
      </c>
      <c r="B466" s="1"/>
      <c r="C466" s="1"/>
      <c r="D466" s="1"/>
      <c r="E466" s="1"/>
      <c r="F466" s="1" t="s">
        <v>2905</v>
      </c>
      <c r="G466" s="1"/>
      <c r="H466" s="1"/>
      <c r="I466" s="1"/>
      <c r="J466" s="1"/>
      <c r="K466" s="1"/>
      <c r="L466" s="1"/>
      <c r="M466" s="1"/>
      <c r="N466" s="1"/>
      <c r="O466" s="1"/>
      <c r="P466" s="1"/>
    </row>
    <row r="467" spans="1:16" x14ac:dyDescent="0.2">
      <c r="A467" s="1" t="s">
        <v>2937</v>
      </c>
      <c r="B467" s="1"/>
      <c r="C467" s="1"/>
      <c r="D467" s="1"/>
      <c r="E467" s="1"/>
      <c r="F467" s="1"/>
      <c r="G467" s="1" t="s">
        <v>2905</v>
      </c>
      <c r="H467" s="1"/>
      <c r="I467" s="1"/>
      <c r="J467" s="1"/>
      <c r="K467" s="1"/>
      <c r="L467" s="1"/>
      <c r="M467" s="1"/>
      <c r="N467" s="1"/>
      <c r="O467" s="1"/>
      <c r="P467" s="1"/>
    </row>
    <row r="468" spans="1:16" x14ac:dyDescent="0.2">
      <c r="A468" s="1" t="s">
        <v>2937</v>
      </c>
      <c r="B468" s="1"/>
      <c r="C468" s="1"/>
      <c r="D468" s="1"/>
      <c r="E468" s="1"/>
      <c r="F468" s="1"/>
      <c r="G468" s="1"/>
      <c r="H468" s="1" t="s">
        <v>2905</v>
      </c>
      <c r="I468" s="1"/>
      <c r="J468" s="1"/>
      <c r="K468" s="1"/>
      <c r="L468" s="1"/>
      <c r="M468" s="1"/>
      <c r="N468" s="1"/>
      <c r="O468" s="1"/>
      <c r="P468" s="1"/>
    </row>
    <row r="469" spans="1:16" x14ac:dyDescent="0.2">
      <c r="A469" s="1" t="s">
        <v>2937</v>
      </c>
      <c r="B469" s="1"/>
      <c r="C469" s="1"/>
      <c r="D469" s="1"/>
      <c r="E469" s="1"/>
      <c r="F469" s="1"/>
      <c r="G469" s="1"/>
      <c r="H469" s="1"/>
      <c r="I469" s="1" t="s">
        <v>2905</v>
      </c>
      <c r="J469" s="1"/>
      <c r="K469" s="1"/>
      <c r="L469" s="1"/>
      <c r="M469" s="1"/>
      <c r="N469" s="1"/>
      <c r="O469" s="1"/>
      <c r="P469" s="1"/>
    </row>
    <row r="470" spans="1:16" x14ac:dyDescent="0.2">
      <c r="A470" s="1" t="s">
        <v>2937</v>
      </c>
      <c r="B470" s="1"/>
      <c r="C470" s="1"/>
      <c r="D470" s="1"/>
      <c r="E470" s="1"/>
      <c r="F470" s="1"/>
      <c r="G470" s="1"/>
      <c r="H470" s="1"/>
      <c r="I470" s="1"/>
      <c r="J470" s="1" t="s">
        <v>2905</v>
      </c>
      <c r="K470" s="1"/>
      <c r="L470" s="1"/>
      <c r="M470" s="1"/>
      <c r="N470" s="1"/>
      <c r="O470" s="1"/>
      <c r="P470" s="1"/>
    </row>
    <row r="471" spans="1:16" x14ac:dyDescent="0.2">
      <c r="A471" s="1" t="s">
        <v>2937</v>
      </c>
      <c r="B471" s="1"/>
      <c r="C471" s="1"/>
      <c r="D471" s="1"/>
      <c r="E471" s="1"/>
      <c r="F471" s="1"/>
      <c r="G471" s="1"/>
      <c r="H471" s="1"/>
      <c r="I471" s="1"/>
      <c r="J471" s="1"/>
      <c r="K471" s="1" t="s">
        <v>2905</v>
      </c>
      <c r="L471" s="1"/>
      <c r="M471" s="1"/>
      <c r="N471" s="1"/>
      <c r="O471" s="1"/>
      <c r="P471" s="1"/>
    </row>
    <row r="472" spans="1:16" x14ac:dyDescent="0.2">
      <c r="A472" s="1" t="s">
        <v>2937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 t="s">
        <v>2905</v>
      </c>
      <c r="M472" s="1"/>
      <c r="N472" s="1"/>
      <c r="O472" s="1"/>
      <c r="P472" s="1"/>
    </row>
    <row r="473" spans="1:16" x14ac:dyDescent="0.2">
      <c r="A473" s="1" t="s">
        <v>2937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 t="s">
        <v>2905</v>
      </c>
      <c r="N473" s="1"/>
      <c r="O473" s="1"/>
      <c r="P473" s="1"/>
    </row>
    <row r="474" spans="1:16" x14ac:dyDescent="0.2">
      <c r="A474" s="1" t="s">
        <v>2937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 t="s">
        <v>2905</v>
      </c>
      <c r="O474" s="1"/>
      <c r="P474" s="1"/>
    </row>
    <row r="475" spans="1:16" x14ac:dyDescent="0.2">
      <c r="A475" s="1" t="s">
        <v>2937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 t="s">
        <v>2905</v>
      </c>
      <c r="P475" s="1"/>
    </row>
    <row r="476" spans="1:16" x14ac:dyDescent="0.2">
      <c r="A476" s="1" t="s">
        <v>27</v>
      </c>
      <c r="B476" s="1"/>
      <c r="C476" s="1"/>
      <c r="D476" s="1" t="s">
        <v>2905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</row>
    <row r="477" spans="1:16" x14ac:dyDescent="0.2">
      <c r="A477" s="1" t="s">
        <v>27</v>
      </c>
      <c r="B477" s="1"/>
      <c r="C477" s="1"/>
      <c r="D477" s="1"/>
      <c r="E477" s="1" t="s">
        <v>2905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</row>
    <row r="478" spans="1:16" x14ac:dyDescent="0.2">
      <c r="A478" s="1" t="s">
        <v>27</v>
      </c>
      <c r="B478" s="1"/>
      <c r="C478" s="1"/>
      <c r="D478" s="1"/>
      <c r="E478" s="1"/>
      <c r="F478" s="1" t="s">
        <v>2905</v>
      </c>
      <c r="G478" s="1"/>
      <c r="H478" s="1"/>
      <c r="I478" s="1"/>
      <c r="J478" s="1"/>
      <c r="K478" s="1"/>
      <c r="L478" s="1"/>
      <c r="M478" s="1"/>
      <c r="N478" s="1"/>
      <c r="O478" s="1"/>
      <c r="P478" s="1"/>
    </row>
    <row r="479" spans="1:16" x14ac:dyDescent="0.2">
      <c r="A479" s="1" t="s">
        <v>27</v>
      </c>
      <c r="B479" s="1"/>
      <c r="C479" s="1"/>
      <c r="D479" s="1"/>
      <c r="E479" s="1"/>
      <c r="F479" s="1"/>
      <c r="G479" s="1" t="s">
        <v>2905</v>
      </c>
      <c r="H479" s="1"/>
      <c r="I479" s="1"/>
      <c r="J479" s="1"/>
      <c r="K479" s="1"/>
      <c r="L479" s="1"/>
      <c r="M479" s="1"/>
      <c r="N479" s="1"/>
      <c r="O479" s="1"/>
      <c r="P479" s="1"/>
    </row>
    <row r="480" spans="1:16" x14ac:dyDescent="0.2">
      <c r="A480" s="1" t="s">
        <v>27</v>
      </c>
      <c r="B480" s="1"/>
      <c r="C480" s="1"/>
      <c r="D480" s="1"/>
      <c r="E480" s="1"/>
      <c r="F480" s="1"/>
      <c r="G480" s="1"/>
      <c r="H480" s="1" t="s">
        <v>2905</v>
      </c>
      <c r="I480" s="1"/>
      <c r="J480" s="1"/>
      <c r="K480" s="1"/>
      <c r="L480" s="1"/>
      <c r="M480" s="1"/>
      <c r="N480" s="1"/>
      <c r="O480" s="1"/>
      <c r="P480" s="1"/>
    </row>
    <row r="481" spans="1:16" x14ac:dyDescent="0.2">
      <c r="A481" s="1" t="s">
        <v>27</v>
      </c>
      <c r="B481" s="1"/>
      <c r="C481" s="1"/>
      <c r="D481" s="1"/>
      <c r="E481" s="1"/>
      <c r="F481" s="1"/>
      <c r="G481" s="1"/>
      <c r="H481" s="1"/>
      <c r="I481" s="1" t="s">
        <v>2905</v>
      </c>
      <c r="J481" s="1"/>
      <c r="K481" s="1"/>
      <c r="L481" s="1"/>
      <c r="M481" s="1"/>
      <c r="N481" s="1"/>
      <c r="O481" s="1"/>
      <c r="P481" s="1"/>
    </row>
    <row r="482" spans="1:16" x14ac:dyDescent="0.2">
      <c r="A482" s="1" t="s">
        <v>27</v>
      </c>
      <c r="B482" s="1"/>
      <c r="C482" s="1"/>
      <c r="D482" s="1"/>
      <c r="E482" s="1"/>
      <c r="F482" s="1"/>
      <c r="G482" s="1"/>
      <c r="H482" s="1"/>
      <c r="I482" s="1"/>
      <c r="J482" s="1" t="s">
        <v>2905</v>
      </c>
      <c r="K482" s="1"/>
      <c r="L482" s="1"/>
      <c r="M482" s="1"/>
      <c r="N482" s="1"/>
      <c r="O482" s="1"/>
      <c r="P482" s="1"/>
    </row>
    <row r="483" spans="1:16" x14ac:dyDescent="0.2">
      <c r="A483" s="1" t="s">
        <v>27</v>
      </c>
      <c r="B483" s="1"/>
      <c r="C483" s="1"/>
      <c r="D483" s="1"/>
      <c r="E483" s="1"/>
      <c r="F483" s="1"/>
      <c r="G483" s="1"/>
      <c r="H483" s="1"/>
      <c r="I483" s="1"/>
      <c r="J483" s="1"/>
      <c r="K483" s="1" t="s">
        <v>2905</v>
      </c>
      <c r="L483" s="1"/>
      <c r="M483" s="1"/>
      <c r="N483" s="1"/>
      <c r="O483" s="1"/>
      <c r="P483" s="1"/>
    </row>
    <row r="484" spans="1:16" x14ac:dyDescent="0.2">
      <c r="A484" s="1" t="s">
        <v>27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 t="s">
        <v>2905</v>
      </c>
      <c r="M484" s="1"/>
      <c r="N484" s="1"/>
      <c r="O484" s="1"/>
      <c r="P484" s="1"/>
    </row>
    <row r="485" spans="1:16" x14ac:dyDescent="0.2">
      <c r="A485" s="1" t="s">
        <v>27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 t="s">
        <v>2905</v>
      </c>
      <c r="N485" s="1"/>
      <c r="O485" s="1"/>
      <c r="P485" s="1"/>
    </row>
    <row r="486" spans="1:16" x14ac:dyDescent="0.2">
      <c r="A486" s="1" t="s">
        <v>27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 t="s">
        <v>2905</v>
      </c>
      <c r="O486" s="1"/>
      <c r="P486" s="1"/>
    </row>
    <row r="487" spans="1:16" x14ac:dyDescent="0.2">
      <c r="A487" s="1" t="s">
        <v>27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 t="s">
        <v>2905</v>
      </c>
      <c r="P487" s="1"/>
    </row>
    <row r="488" spans="1:16" x14ac:dyDescent="0.2">
      <c r="A488" s="1" t="s">
        <v>2941</v>
      </c>
      <c r="B488" s="1"/>
      <c r="C488" s="1"/>
      <c r="D488" s="1"/>
      <c r="E488" s="1"/>
      <c r="F488" s="1"/>
      <c r="G488" s="1" t="s">
        <v>2905</v>
      </c>
      <c r="H488" s="1"/>
      <c r="I488" s="1"/>
      <c r="J488" s="1"/>
      <c r="K488" s="1"/>
      <c r="L488" s="1"/>
      <c r="M488" s="1"/>
      <c r="N488" s="1"/>
      <c r="O488" s="1"/>
      <c r="P488" s="1"/>
    </row>
    <row r="489" spans="1:16" x14ac:dyDescent="0.2">
      <c r="A489" s="1" t="s">
        <v>28</v>
      </c>
      <c r="B489" s="1"/>
      <c r="C489" s="1"/>
      <c r="D489" s="1" t="s">
        <v>2905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</row>
    <row r="490" spans="1:16" x14ac:dyDescent="0.2">
      <c r="A490" s="1" t="s">
        <v>28</v>
      </c>
      <c r="B490" s="1"/>
      <c r="C490" s="1"/>
      <c r="D490" s="1"/>
      <c r="E490" s="1" t="s">
        <v>2905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</row>
    <row r="491" spans="1:16" x14ac:dyDescent="0.2">
      <c r="A491" s="1" t="s">
        <v>28</v>
      </c>
      <c r="B491" s="1"/>
      <c r="C491" s="1"/>
      <c r="D491" s="1"/>
      <c r="E491" s="1"/>
      <c r="F491" s="1" t="s">
        <v>2905</v>
      </c>
      <c r="G491" s="1"/>
      <c r="H491" s="1"/>
      <c r="I491" s="1"/>
      <c r="J491" s="1"/>
      <c r="K491" s="1"/>
      <c r="L491" s="1"/>
      <c r="M491" s="1"/>
      <c r="N491" s="1"/>
      <c r="O491" s="1"/>
      <c r="P491" s="1"/>
    </row>
    <row r="492" spans="1:16" x14ac:dyDescent="0.2">
      <c r="A492" s="1" t="s">
        <v>28</v>
      </c>
      <c r="B492" s="1"/>
      <c r="C492" s="1"/>
      <c r="D492" s="1"/>
      <c r="E492" s="1"/>
      <c r="F492" s="1"/>
      <c r="G492" s="1" t="s">
        <v>2905</v>
      </c>
      <c r="H492" s="1"/>
      <c r="I492" s="1"/>
      <c r="J492" s="1"/>
      <c r="K492" s="1"/>
      <c r="L492" s="1"/>
      <c r="M492" s="1"/>
      <c r="N492" s="1"/>
      <c r="O492" s="1"/>
      <c r="P492" s="1"/>
    </row>
    <row r="493" spans="1:16" x14ac:dyDescent="0.2">
      <c r="A493" s="1" t="s">
        <v>28</v>
      </c>
      <c r="B493" s="1"/>
      <c r="C493" s="1"/>
      <c r="D493" s="1"/>
      <c r="E493" s="1"/>
      <c r="F493" s="1"/>
      <c r="G493" s="1"/>
      <c r="H493" s="1" t="s">
        <v>2905</v>
      </c>
      <c r="I493" s="1"/>
      <c r="J493" s="1"/>
      <c r="K493" s="1"/>
      <c r="L493" s="1"/>
      <c r="M493" s="1"/>
      <c r="N493" s="1"/>
      <c r="O493" s="1"/>
      <c r="P493" s="1"/>
    </row>
    <row r="494" spans="1:16" x14ac:dyDescent="0.2">
      <c r="A494" s="1" t="s">
        <v>28</v>
      </c>
      <c r="B494" s="1"/>
      <c r="C494" s="1"/>
      <c r="D494" s="1"/>
      <c r="E494" s="1"/>
      <c r="F494" s="1"/>
      <c r="G494" s="1"/>
      <c r="H494" s="1"/>
      <c r="I494" s="1" t="s">
        <v>2905</v>
      </c>
      <c r="J494" s="1"/>
      <c r="K494" s="1"/>
      <c r="L494" s="1"/>
      <c r="M494" s="1"/>
      <c r="N494" s="1"/>
      <c r="O494" s="1"/>
      <c r="P494" s="1"/>
    </row>
    <row r="495" spans="1:16" x14ac:dyDescent="0.2">
      <c r="A495" s="1" t="s">
        <v>28</v>
      </c>
      <c r="B495" s="1"/>
      <c r="C495" s="1"/>
      <c r="D495" s="1"/>
      <c r="E495" s="1"/>
      <c r="F495" s="1"/>
      <c r="G495" s="1"/>
      <c r="H495" s="1"/>
      <c r="I495" s="1"/>
      <c r="J495" s="1" t="s">
        <v>2905</v>
      </c>
      <c r="K495" s="1"/>
      <c r="L495" s="1"/>
      <c r="M495" s="1"/>
      <c r="N495" s="1"/>
      <c r="O495" s="1"/>
      <c r="P495" s="1"/>
    </row>
    <row r="496" spans="1:16" x14ac:dyDescent="0.2">
      <c r="A496" s="1" t="s">
        <v>28</v>
      </c>
      <c r="B496" s="1"/>
      <c r="C496" s="1"/>
      <c r="D496" s="1"/>
      <c r="E496" s="1"/>
      <c r="F496" s="1"/>
      <c r="G496" s="1"/>
      <c r="H496" s="1"/>
      <c r="I496" s="1"/>
      <c r="J496" s="1"/>
      <c r="K496" s="1" t="s">
        <v>2905</v>
      </c>
      <c r="L496" s="1"/>
      <c r="M496" s="1"/>
      <c r="N496" s="1"/>
      <c r="O496" s="1"/>
      <c r="P496" s="1"/>
    </row>
    <row r="497" spans="1:16" x14ac:dyDescent="0.2">
      <c r="A497" s="1" t="s">
        <v>28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 t="s">
        <v>2905</v>
      </c>
      <c r="M497" s="1"/>
      <c r="N497" s="1"/>
      <c r="O497" s="1"/>
      <c r="P497" s="1"/>
    </row>
    <row r="498" spans="1:16" x14ac:dyDescent="0.2">
      <c r="A498" s="1" t="s">
        <v>28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 t="s">
        <v>2905</v>
      </c>
      <c r="N498" s="1"/>
      <c r="O498" s="1"/>
      <c r="P498" s="1"/>
    </row>
    <row r="499" spans="1:16" x14ac:dyDescent="0.2">
      <c r="A499" s="1" t="s">
        <v>28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 t="s">
        <v>2905</v>
      </c>
      <c r="O499" s="1"/>
      <c r="P499" s="1"/>
    </row>
    <row r="500" spans="1:16" x14ac:dyDescent="0.2">
      <c r="A500" s="1" t="s">
        <v>28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 t="s">
        <v>2905</v>
      </c>
      <c r="P500" s="1"/>
    </row>
    <row r="501" spans="1:16" x14ac:dyDescent="0.2">
      <c r="A501" s="1" t="s">
        <v>29</v>
      </c>
      <c r="B501" s="1"/>
      <c r="C501" s="1"/>
      <c r="D501" s="1" t="s">
        <v>2905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</row>
    <row r="502" spans="1:16" x14ac:dyDescent="0.2">
      <c r="A502" s="1" t="s">
        <v>29</v>
      </c>
      <c r="B502" s="1"/>
      <c r="C502" s="1"/>
      <c r="D502" s="1"/>
      <c r="E502" s="1" t="s">
        <v>2905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</row>
    <row r="503" spans="1:16" x14ac:dyDescent="0.2">
      <c r="A503" s="1" t="s">
        <v>29</v>
      </c>
      <c r="B503" s="1"/>
      <c r="C503" s="1"/>
      <c r="D503" s="1"/>
      <c r="E503" s="1"/>
      <c r="F503" s="1" t="s">
        <v>2905</v>
      </c>
      <c r="G503" s="1"/>
      <c r="H503" s="1"/>
      <c r="I503" s="1"/>
      <c r="J503" s="1"/>
      <c r="K503" s="1"/>
      <c r="L503" s="1"/>
      <c r="M503" s="1"/>
      <c r="N503" s="1"/>
      <c r="O503" s="1"/>
      <c r="P503" s="1"/>
    </row>
    <row r="504" spans="1:16" x14ac:dyDescent="0.2">
      <c r="A504" s="1" t="s">
        <v>29</v>
      </c>
      <c r="B504" s="1"/>
      <c r="C504" s="1"/>
      <c r="D504" s="1"/>
      <c r="E504" s="1"/>
      <c r="F504" s="1"/>
      <c r="G504" s="1" t="s">
        <v>2905</v>
      </c>
      <c r="H504" s="1"/>
      <c r="I504" s="1"/>
      <c r="J504" s="1"/>
      <c r="K504" s="1"/>
      <c r="L504" s="1"/>
      <c r="M504" s="1"/>
      <c r="N504" s="1"/>
      <c r="O504" s="1"/>
      <c r="P504" s="1"/>
    </row>
    <row r="505" spans="1:16" x14ac:dyDescent="0.2">
      <c r="A505" s="1" t="s">
        <v>29</v>
      </c>
      <c r="B505" s="1"/>
      <c r="C505" s="1"/>
      <c r="D505" s="1"/>
      <c r="E505" s="1"/>
      <c r="F505" s="1"/>
      <c r="G505" s="1"/>
      <c r="H505" s="1" t="s">
        <v>2905</v>
      </c>
      <c r="I505" s="1"/>
      <c r="J505" s="1"/>
      <c r="K505" s="1"/>
      <c r="L505" s="1"/>
      <c r="M505" s="1"/>
      <c r="N505" s="1"/>
      <c r="O505" s="1"/>
      <c r="P505" s="1"/>
    </row>
    <row r="506" spans="1:16" x14ac:dyDescent="0.2">
      <c r="A506" s="1" t="s">
        <v>29</v>
      </c>
      <c r="B506" s="1"/>
      <c r="C506" s="1"/>
      <c r="D506" s="1"/>
      <c r="E506" s="1"/>
      <c r="F506" s="1"/>
      <c r="G506" s="1"/>
      <c r="H506" s="1"/>
      <c r="I506" s="1" t="s">
        <v>2905</v>
      </c>
      <c r="J506" s="1"/>
      <c r="K506" s="1"/>
      <c r="L506" s="1"/>
      <c r="M506" s="1"/>
      <c r="N506" s="1"/>
      <c r="O506" s="1"/>
      <c r="P506" s="1"/>
    </row>
    <row r="507" spans="1:16" x14ac:dyDescent="0.2">
      <c r="A507" s="1" t="s">
        <v>29</v>
      </c>
      <c r="B507" s="1"/>
      <c r="C507" s="1"/>
      <c r="D507" s="1"/>
      <c r="E507" s="1"/>
      <c r="F507" s="1"/>
      <c r="G507" s="1"/>
      <c r="H507" s="1"/>
      <c r="I507" s="1"/>
      <c r="J507" s="1" t="s">
        <v>2905</v>
      </c>
      <c r="K507" s="1"/>
      <c r="L507" s="1"/>
      <c r="M507" s="1"/>
      <c r="N507" s="1"/>
      <c r="O507" s="1"/>
      <c r="P507" s="1"/>
    </row>
    <row r="508" spans="1:16" x14ac:dyDescent="0.2">
      <c r="A508" s="1" t="s">
        <v>29</v>
      </c>
      <c r="B508" s="1"/>
      <c r="C508" s="1"/>
      <c r="D508" s="1"/>
      <c r="E508" s="1"/>
      <c r="F508" s="1"/>
      <c r="G508" s="1"/>
      <c r="H508" s="1"/>
      <c r="I508" s="1"/>
      <c r="J508" s="1"/>
      <c r="K508" s="1" t="s">
        <v>2905</v>
      </c>
      <c r="L508" s="1"/>
      <c r="M508" s="1"/>
      <c r="N508" s="1"/>
      <c r="O508" s="1"/>
      <c r="P508" s="1"/>
    </row>
    <row r="509" spans="1:16" x14ac:dyDescent="0.2">
      <c r="A509" s="1" t="s">
        <v>29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 t="s">
        <v>2905</v>
      </c>
      <c r="M509" s="1"/>
      <c r="N509" s="1"/>
      <c r="O509" s="1"/>
      <c r="P509" s="1"/>
    </row>
    <row r="510" spans="1:16" x14ac:dyDescent="0.2">
      <c r="A510" s="1" t="s">
        <v>29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 t="s">
        <v>2905</v>
      </c>
      <c r="N510" s="1"/>
      <c r="O510" s="1"/>
      <c r="P510" s="1"/>
    </row>
    <row r="511" spans="1:16" x14ac:dyDescent="0.2">
      <c r="A511" s="1" t="s">
        <v>29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 t="s">
        <v>2905</v>
      </c>
      <c r="O511" s="1"/>
      <c r="P511" s="1"/>
    </row>
    <row r="512" spans="1:16" x14ac:dyDescent="0.2">
      <c r="A512" s="1" t="s">
        <v>29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 t="s">
        <v>2905</v>
      </c>
      <c r="P512" s="1"/>
    </row>
    <row r="513" spans="1:16" x14ac:dyDescent="0.2">
      <c r="A513" s="1" t="s">
        <v>30</v>
      </c>
      <c r="B513" s="1"/>
      <c r="C513" s="1"/>
      <c r="D513" s="1" t="s">
        <v>2905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</row>
    <row r="514" spans="1:16" x14ac:dyDescent="0.2">
      <c r="A514" s="1" t="s">
        <v>30</v>
      </c>
      <c r="B514" s="1"/>
      <c r="C514" s="1"/>
      <c r="D514" s="1"/>
      <c r="E514" s="1" t="s">
        <v>2905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</row>
    <row r="515" spans="1:16" x14ac:dyDescent="0.2">
      <c r="A515" s="1" t="s">
        <v>30</v>
      </c>
      <c r="B515" s="1"/>
      <c r="C515" s="1"/>
      <c r="D515" s="1"/>
      <c r="E515" s="1"/>
      <c r="F515" s="1" t="s">
        <v>2905</v>
      </c>
      <c r="G515" s="1"/>
      <c r="H515" s="1"/>
      <c r="I515" s="1"/>
      <c r="J515" s="1"/>
      <c r="K515" s="1"/>
      <c r="L515" s="1"/>
      <c r="M515" s="1"/>
      <c r="N515" s="1"/>
      <c r="O515" s="1"/>
      <c r="P515" s="1"/>
    </row>
    <row r="516" spans="1:16" x14ac:dyDescent="0.2">
      <c r="A516" s="1" t="s">
        <v>30</v>
      </c>
      <c r="B516" s="1"/>
      <c r="C516" s="1"/>
      <c r="D516" s="1"/>
      <c r="E516" s="1"/>
      <c r="F516" s="1"/>
      <c r="G516" s="1" t="s">
        <v>2905</v>
      </c>
      <c r="H516" s="1"/>
      <c r="I516" s="1"/>
      <c r="J516" s="1"/>
      <c r="K516" s="1"/>
      <c r="L516" s="1"/>
      <c r="M516" s="1"/>
      <c r="N516" s="1"/>
      <c r="O516" s="1"/>
      <c r="P516" s="1"/>
    </row>
    <row r="517" spans="1:16" x14ac:dyDescent="0.2">
      <c r="A517" s="1" t="s">
        <v>30</v>
      </c>
      <c r="B517" s="1"/>
      <c r="C517" s="1"/>
      <c r="D517" s="1"/>
      <c r="E517" s="1"/>
      <c r="F517" s="1"/>
      <c r="G517" s="1"/>
      <c r="H517" s="1" t="s">
        <v>2905</v>
      </c>
      <c r="I517" s="1"/>
      <c r="J517" s="1"/>
      <c r="K517" s="1"/>
      <c r="L517" s="1"/>
      <c r="M517" s="1"/>
      <c r="N517" s="1"/>
      <c r="O517" s="1"/>
      <c r="P517" s="1"/>
    </row>
    <row r="518" spans="1:16" x14ac:dyDescent="0.2">
      <c r="A518" s="1" t="s">
        <v>30</v>
      </c>
      <c r="B518" s="1"/>
      <c r="C518" s="1"/>
      <c r="D518" s="1"/>
      <c r="E518" s="1"/>
      <c r="F518" s="1"/>
      <c r="G518" s="1"/>
      <c r="H518" s="1"/>
      <c r="I518" s="1" t="s">
        <v>2905</v>
      </c>
      <c r="J518" s="1"/>
      <c r="K518" s="1"/>
      <c r="L518" s="1"/>
      <c r="M518" s="1"/>
      <c r="N518" s="1"/>
      <c r="O518" s="1"/>
      <c r="P518" s="1"/>
    </row>
    <row r="519" spans="1:16" x14ac:dyDescent="0.2">
      <c r="A519" s="1" t="s">
        <v>30</v>
      </c>
      <c r="B519" s="1"/>
      <c r="C519" s="1"/>
      <c r="D519" s="1"/>
      <c r="E519" s="1"/>
      <c r="F519" s="1"/>
      <c r="G519" s="1"/>
      <c r="H519" s="1"/>
      <c r="I519" s="1"/>
      <c r="J519" s="1" t="s">
        <v>2905</v>
      </c>
      <c r="K519" s="1"/>
      <c r="L519" s="1"/>
      <c r="M519" s="1"/>
      <c r="N519" s="1"/>
      <c r="O519" s="1"/>
      <c r="P519" s="1"/>
    </row>
    <row r="520" spans="1:16" x14ac:dyDescent="0.2">
      <c r="A520" s="1" t="s">
        <v>30</v>
      </c>
      <c r="B520" s="1"/>
      <c r="C520" s="1"/>
      <c r="D520" s="1"/>
      <c r="E520" s="1"/>
      <c r="F520" s="1"/>
      <c r="G520" s="1"/>
      <c r="H520" s="1"/>
      <c r="I520" s="1"/>
      <c r="J520" s="1"/>
      <c r="K520" s="1" t="s">
        <v>2905</v>
      </c>
      <c r="L520" s="1"/>
      <c r="M520" s="1"/>
      <c r="N520" s="1"/>
      <c r="O520" s="1"/>
      <c r="P520" s="1"/>
    </row>
    <row r="521" spans="1:16" x14ac:dyDescent="0.2">
      <c r="A521" s="1" t="s">
        <v>30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 t="s">
        <v>2905</v>
      </c>
      <c r="M521" s="1"/>
      <c r="N521" s="1"/>
      <c r="O521" s="1"/>
      <c r="P521" s="1"/>
    </row>
    <row r="522" spans="1:16" x14ac:dyDescent="0.2">
      <c r="A522" s="1" t="s">
        <v>30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 t="s">
        <v>2905</v>
      </c>
      <c r="N522" s="1"/>
      <c r="O522" s="1"/>
      <c r="P522" s="1"/>
    </row>
    <row r="523" spans="1:16" x14ac:dyDescent="0.2">
      <c r="A523" s="1" t="s">
        <v>30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 t="s">
        <v>2905</v>
      </c>
      <c r="O523" s="1"/>
      <c r="P523" s="1"/>
    </row>
    <row r="524" spans="1:16" x14ac:dyDescent="0.2">
      <c r="A524" s="1" t="s">
        <v>30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 t="s">
        <v>2905</v>
      </c>
      <c r="P524" s="1"/>
    </row>
    <row r="525" spans="1:16" x14ac:dyDescent="0.2">
      <c r="A525" s="1" t="s">
        <v>31</v>
      </c>
      <c r="B525" s="1"/>
      <c r="C525" s="1"/>
      <c r="D525" s="1" t="s">
        <v>2905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</row>
    <row r="526" spans="1:16" x14ac:dyDescent="0.2">
      <c r="A526" s="1" t="s">
        <v>31</v>
      </c>
      <c r="B526" s="1"/>
      <c r="C526" s="1"/>
      <c r="D526" s="1"/>
      <c r="E526" s="1" t="s">
        <v>2905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</row>
    <row r="527" spans="1:16" x14ac:dyDescent="0.2">
      <c r="A527" s="1" t="s">
        <v>31</v>
      </c>
      <c r="B527" s="1"/>
      <c r="C527" s="1"/>
      <c r="D527" s="1"/>
      <c r="E527" s="1"/>
      <c r="F527" s="1" t="s">
        <v>2905</v>
      </c>
      <c r="G527" s="1"/>
      <c r="H527" s="1"/>
      <c r="I527" s="1"/>
      <c r="J527" s="1"/>
      <c r="K527" s="1"/>
      <c r="L527" s="1"/>
      <c r="M527" s="1"/>
      <c r="N527" s="1"/>
      <c r="O527" s="1"/>
      <c r="P527" s="1"/>
    </row>
    <row r="528" spans="1:16" x14ac:dyDescent="0.2">
      <c r="A528" s="1" t="s">
        <v>31</v>
      </c>
      <c r="B528" s="1"/>
      <c r="C528" s="1"/>
      <c r="D528" s="1"/>
      <c r="E528" s="1"/>
      <c r="F528" s="1"/>
      <c r="G528" s="1" t="s">
        <v>2905</v>
      </c>
      <c r="H528" s="1"/>
      <c r="I528" s="1"/>
      <c r="J528" s="1"/>
      <c r="K528" s="1"/>
      <c r="L528" s="1"/>
      <c r="M528" s="1"/>
      <c r="N528" s="1"/>
      <c r="O528" s="1"/>
      <c r="P528" s="1"/>
    </row>
    <row r="529" spans="1:16" x14ac:dyDescent="0.2">
      <c r="A529" s="1" t="s">
        <v>31</v>
      </c>
      <c r="B529" s="1"/>
      <c r="C529" s="1"/>
      <c r="D529" s="1"/>
      <c r="E529" s="1"/>
      <c r="F529" s="1"/>
      <c r="G529" s="1"/>
      <c r="H529" s="1" t="s">
        <v>2905</v>
      </c>
      <c r="I529" s="1"/>
      <c r="J529" s="1"/>
      <c r="K529" s="1"/>
      <c r="L529" s="1"/>
      <c r="M529" s="1"/>
      <c r="N529" s="1"/>
      <c r="O529" s="1"/>
      <c r="P529" s="1"/>
    </row>
    <row r="530" spans="1:16" x14ac:dyDescent="0.2">
      <c r="A530" s="1" t="s">
        <v>31</v>
      </c>
      <c r="B530" s="1"/>
      <c r="C530" s="1"/>
      <c r="D530" s="1"/>
      <c r="E530" s="1"/>
      <c r="F530" s="1"/>
      <c r="G530" s="1"/>
      <c r="H530" s="1"/>
      <c r="I530" s="1" t="s">
        <v>2905</v>
      </c>
      <c r="J530" s="1"/>
      <c r="K530" s="1"/>
      <c r="L530" s="1"/>
      <c r="M530" s="1"/>
      <c r="N530" s="1"/>
      <c r="O530" s="1"/>
      <c r="P530" s="1"/>
    </row>
    <row r="531" spans="1:16" x14ac:dyDescent="0.2">
      <c r="A531" s="1" t="s">
        <v>31</v>
      </c>
      <c r="B531" s="1"/>
      <c r="C531" s="1"/>
      <c r="D531" s="1"/>
      <c r="E531" s="1"/>
      <c r="F531" s="1"/>
      <c r="G531" s="1"/>
      <c r="H531" s="1"/>
      <c r="I531" s="1"/>
      <c r="J531" s="1" t="s">
        <v>2905</v>
      </c>
      <c r="K531" s="1"/>
      <c r="L531" s="1"/>
      <c r="M531" s="1"/>
      <c r="N531" s="1"/>
      <c r="O531" s="1"/>
      <c r="P531" s="1"/>
    </row>
    <row r="532" spans="1:16" x14ac:dyDescent="0.2">
      <c r="A532" s="1" t="s">
        <v>31</v>
      </c>
      <c r="B532" s="1"/>
      <c r="C532" s="1"/>
      <c r="D532" s="1"/>
      <c r="E532" s="1"/>
      <c r="F532" s="1"/>
      <c r="G532" s="1"/>
      <c r="H532" s="1"/>
      <c r="I532" s="1"/>
      <c r="J532" s="1"/>
      <c r="K532" s="1" t="s">
        <v>2905</v>
      </c>
      <c r="L532" s="1"/>
      <c r="M532" s="1"/>
      <c r="N532" s="1"/>
      <c r="O532" s="1"/>
      <c r="P532" s="1"/>
    </row>
    <row r="533" spans="1:16" x14ac:dyDescent="0.2">
      <c r="A533" s="1" t="s">
        <v>31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 t="s">
        <v>2905</v>
      </c>
      <c r="M533" s="1"/>
      <c r="N533" s="1"/>
      <c r="O533" s="1"/>
      <c r="P533" s="1"/>
    </row>
    <row r="534" spans="1:16" x14ac:dyDescent="0.2">
      <c r="A534" s="1" t="s">
        <v>31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 t="s">
        <v>2905</v>
      </c>
      <c r="N534" s="1"/>
      <c r="O534" s="1"/>
      <c r="P534" s="1"/>
    </row>
    <row r="535" spans="1:16" x14ac:dyDescent="0.2">
      <c r="A535" s="1" t="s">
        <v>31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 t="s">
        <v>2905</v>
      </c>
      <c r="O535" s="1"/>
      <c r="P535" s="1"/>
    </row>
    <row r="536" spans="1:16" x14ac:dyDescent="0.2">
      <c r="A536" s="1" t="s">
        <v>31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 t="s">
        <v>2905</v>
      </c>
      <c r="P536" s="1"/>
    </row>
    <row r="537" spans="1:16" x14ac:dyDescent="0.2">
      <c r="A537" s="1" t="s">
        <v>2947</v>
      </c>
      <c r="B537" s="1"/>
      <c r="C537" s="1"/>
      <c r="D537" s="1"/>
      <c r="E537" s="1"/>
      <c r="F537" s="1"/>
      <c r="G537" s="1" t="s">
        <v>2905</v>
      </c>
      <c r="H537" s="1"/>
      <c r="I537" s="1"/>
      <c r="J537" s="1"/>
      <c r="K537" s="1"/>
      <c r="L537" s="1"/>
      <c r="M537" s="1"/>
      <c r="N537" s="1"/>
      <c r="O537" s="1"/>
      <c r="P537" s="1"/>
    </row>
    <row r="538" spans="1:16" x14ac:dyDescent="0.2">
      <c r="A538" s="1" t="s">
        <v>32</v>
      </c>
      <c r="B538" s="1"/>
      <c r="C538" s="1"/>
      <c r="D538" s="1" t="s">
        <v>3399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</row>
    <row r="539" spans="1:16" x14ac:dyDescent="0.2">
      <c r="A539" s="1" t="s">
        <v>32</v>
      </c>
      <c r="B539" s="1"/>
      <c r="C539" s="1"/>
      <c r="D539" s="1"/>
      <c r="E539" s="1" t="s">
        <v>3399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</row>
    <row r="540" spans="1:16" x14ac:dyDescent="0.2">
      <c r="A540" s="1" t="s">
        <v>32</v>
      </c>
      <c r="B540" s="1"/>
      <c r="C540" s="1"/>
      <c r="D540" s="1"/>
      <c r="E540" s="1"/>
      <c r="F540" s="1" t="s">
        <v>3399</v>
      </c>
      <c r="G540" s="1"/>
      <c r="H540" s="1"/>
      <c r="I540" s="1"/>
      <c r="J540" s="1"/>
      <c r="K540" s="1"/>
      <c r="L540" s="1"/>
      <c r="M540" s="1"/>
      <c r="N540" s="1"/>
      <c r="O540" s="1"/>
      <c r="P540" s="1"/>
    </row>
    <row r="541" spans="1:16" x14ac:dyDescent="0.2">
      <c r="A541" s="1" t="s">
        <v>32</v>
      </c>
      <c r="B541" s="1"/>
      <c r="C541" s="1"/>
      <c r="D541" s="1"/>
      <c r="E541" s="1"/>
      <c r="F541" s="1"/>
      <c r="G541" s="1" t="s">
        <v>3399</v>
      </c>
      <c r="H541" s="1"/>
      <c r="I541" s="1"/>
      <c r="J541" s="1"/>
      <c r="K541" s="1"/>
      <c r="L541" s="1"/>
      <c r="M541" s="1"/>
      <c r="N541" s="1"/>
      <c r="O541" s="1"/>
      <c r="P541" s="1"/>
    </row>
    <row r="542" spans="1:16" x14ac:dyDescent="0.2">
      <c r="A542" s="1" t="s">
        <v>32</v>
      </c>
      <c r="B542" s="1"/>
      <c r="C542" s="1"/>
      <c r="D542" s="1"/>
      <c r="E542" s="1"/>
      <c r="F542" s="1"/>
      <c r="G542" s="1"/>
      <c r="H542" s="1" t="s">
        <v>3399</v>
      </c>
      <c r="I542" s="1"/>
      <c r="J542" s="1"/>
      <c r="K542" s="1"/>
      <c r="L542" s="1"/>
      <c r="M542" s="1"/>
      <c r="N542" s="1"/>
      <c r="O542" s="1"/>
      <c r="P542" s="1"/>
    </row>
    <row r="543" spans="1:16" x14ac:dyDescent="0.2">
      <c r="A543" s="1" t="s">
        <v>32</v>
      </c>
      <c r="B543" s="1"/>
      <c r="C543" s="1"/>
      <c r="D543" s="1"/>
      <c r="E543" s="1"/>
      <c r="F543" s="1"/>
      <c r="G543" s="1"/>
      <c r="H543" s="1"/>
      <c r="I543" s="1" t="s">
        <v>3399</v>
      </c>
      <c r="J543" s="1"/>
      <c r="K543" s="1"/>
      <c r="L543" s="1"/>
      <c r="M543" s="1"/>
      <c r="N543" s="1"/>
      <c r="O543" s="1"/>
      <c r="P543" s="1"/>
    </row>
    <row r="544" spans="1:16" x14ac:dyDescent="0.2">
      <c r="A544" s="1" t="s">
        <v>32</v>
      </c>
      <c r="B544" s="1"/>
      <c r="C544" s="1"/>
      <c r="D544" s="1"/>
      <c r="E544" s="1"/>
      <c r="F544" s="1"/>
      <c r="G544" s="1"/>
      <c r="H544" s="1"/>
      <c r="I544" s="1"/>
      <c r="J544" s="1" t="s">
        <v>3399</v>
      </c>
      <c r="K544" s="1"/>
      <c r="L544" s="1"/>
      <c r="M544" s="1"/>
      <c r="N544" s="1"/>
      <c r="O544" s="1"/>
      <c r="P544" s="1"/>
    </row>
    <row r="545" spans="1:16" x14ac:dyDescent="0.2">
      <c r="A545" s="1" t="s">
        <v>32</v>
      </c>
      <c r="B545" s="1"/>
      <c r="C545" s="1"/>
      <c r="D545" s="1"/>
      <c r="E545" s="1"/>
      <c r="F545" s="1"/>
      <c r="G545" s="1"/>
      <c r="H545" s="1"/>
      <c r="I545" s="1"/>
      <c r="J545" s="1"/>
      <c r="K545" s="1" t="s">
        <v>3399</v>
      </c>
      <c r="L545" s="1"/>
      <c r="M545" s="1"/>
      <c r="N545" s="1"/>
      <c r="O545" s="1"/>
      <c r="P545" s="1"/>
    </row>
    <row r="546" spans="1:16" x14ac:dyDescent="0.2">
      <c r="A546" s="1" t="s">
        <v>32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 t="s">
        <v>3399</v>
      </c>
      <c r="M546" s="1"/>
      <c r="N546" s="1"/>
      <c r="O546" s="1"/>
      <c r="P546" s="1"/>
    </row>
    <row r="547" spans="1:16" x14ac:dyDescent="0.2">
      <c r="A547" s="1" t="s">
        <v>32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 t="s">
        <v>3399</v>
      </c>
      <c r="N547" s="1"/>
      <c r="O547" s="1"/>
      <c r="P547" s="1"/>
    </row>
    <row r="548" spans="1:16" x14ac:dyDescent="0.2">
      <c r="A548" s="1" t="s">
        <v>32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 t="s">
        <v>3399</v>
      </c>
      <c r="O548" s="1"/>
      <c r="P548" s="1"/>
    </row>
    <row r="549" spans="1:16" x14ac:dyDescent="0.2">
      <c r="A549" s="1" t="s">
        <v>32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 t="s">
        <v>3399</v>
      </c>
      <c r="P549" s="1"/>
    </row>
    <row r="550" spans="1:16" x14ac:dyDescent="0.2">
      <c r="A550" s="1" t="s">
        <v>2928</v>
      </c>
      <c r="B550" s="1"/>
      <c r="C550" s="1"/>
      <c r="D550" s="1" t="s">
        <v>2903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</row>
    <row r="551" spans="1:16" x14ac:dyDescent="0.2">
      <c r="A551" s="1" t="s">
        <v>2928</v>
      </c>
      <c r="B551" s="1"/>
      <c r="C551" s="1"/>
      <c r="D551" s="1"/>
      <c r="E551" s="1" t="s">
        <v>2903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</row>
    <row r="552" spans="1:16" x14ac:dyDescent="0.2">
      <c r="A552" s="1" t="s">
        <v>2928</v>
      </c>
      <c r="B552" s="1"/>
      <c r="C552" s="1"/>
      <c r="D552" s="1"/>
      <c r="E552" s="1"/>
      <c r="F552" s="1" t="s">
        <v>2903</v>
      </c>
      <c r="G552" s="1"/>
      <c r="H552" s="1"/>
      <c r="I552" s="1"/>
      <c r="J552" s="1"/>
      <c r="K552" s="1"/>
      <c r="L552" s="1"/>
      <c r="M552" s="1"/>
      <c r="N552" s="1"/>
      <c r="O552" s="1"/>
      <c r="P552" s="1"/>
    </row>
    <row r="553" spans="1:16" x14ac:dyDescent="0.2">
      <c r="A553" s="1" t="s">
        <v>2928</v>
      </c>
      <c r="B553" s="1"/>
      <c r="C553" s="1"/>
      <c r="D553" s="1"/>
      <c r="E553" s="1"/>
      <c r="F553" s="1"/>
      <c r="G553" s="1" t="s">
        <v>2903</v>
      </c>
      <c r="H553" s="1"/>
      <c r="I553" s="1"/>
      <c r="J553" s="1"/>
      <c r="K553" s="1"/>
      <c r="L553" s="1"/>
      <c r="M553" s="1"/>
      <c r="N553" s="1"/>
      <c r="O553" s="1"/>
      <c r="P553" s="1"/>
    </row>
    <row r="554" spans="1:16" x14ac:dyDescent="0.2">
      <c r="A554" s="1" t="s">
        <v>2928</v>
      </c>
      <c r="B554" s="1"/>
      <c r="C554" s="1"/>
      <c r="D554" s="1"/>
      <c r="E554" s="1"/>
      <c r="F554" s="1"/>
      <c r="G554" s="1"/>
      <c r="H554" s="1" t="s">
        <v>2903</v>
      </c>
      <c r="I554" s="1"/>
      <c r="J554" s="1"/>
      <c r="K554" s="1"/>
      <c r="L554" s="1"/>
      <c r="M554" s="1"/>
      <c r="N554" s="1"/>
      <c r="O554" s="1"/>
      <c r="P554" s="1"/>
    </row>
    <row r="555" spans="1:16" x14ac:dyDescent="0.2">
      <c r="A555" s="1" t="s">
        <v>2928</v>
      </c>
      <c r="B555" s="1"/>
      <c r="C555" s="1"/>
      <c r="D555" s="1"/>
      <c r="E555" s="1"/>
      <c r="F555" s="1"/>
      <c r="G555" s="1"/>
      <c r="H555" s="1"/>
      <c r="I555" s="1" t="s">
        <v>2903</v>
      </c>
      <c r="J555" s="1"/>
      <c r="K555" s="1"/>
      <c r="L555" s="1"/>
      <c r="M555" s="1"/>
      <c r="N555" s="1"/>
      <c r="O555" s="1"/>
      <c r="P555" s="1"/>
    </row>
    <row r="556" spans="1:16" x14ac:dyDescent="0.2">
      <c r="A556" s="1" t="s">
        <v>2928</v>
      </c>
      <c r="B556" s="1"/>
      <c r="C556" s="1"/>
      <c r="D556" s="1"/>
      <c r="E556" s="1"/>
      <c r="F556" s="1"/>
      <c r="G556" s="1"/>
      <c r="H556" s="1"/>
      <c r="I556" s="1"/>
      <c r="J556" s="1" t="s">
        <v>2903</v>
      </c>
      <c r="K556" s="1"/>
      <c r="L556" s="1"/>
      <c r="M556" s="1"/>
      <c r="N556" s="1"/>
      <c r="O556" s="1"/>
      <c r="P556" s="1"/>
    </row>
    <row r="557" spans="1:16" x14ac:dyDescent="0.2">
      <c r="A557" s="1" t="s">
        <v>2928</v>
      </c>
      <c r="B557" s="1"/>
      <c r="C557" s="1"/>
      <c r="D557" s="1"/>
      <c r="E557" s="1"/>
      <c r="F557" s="1"/>
      <c r="G557" s="1"/>
      <c r="H557" s="1"/>
      <c r="I557" s="1"/>
      <c r="J557" s="1"/>
      <c r="K557" s="1" t="s">
        <v>2903</v>
      </c>
      <c r="L557" s="1"/>
      <c r="M557" s="1"/>
      <c r="N557" s="1"/>
      <c r="O557" s="1"/>
      <c r="P557" s="1"/>
    </row>
    <row r="558" spans="1:16" x14ac:dyDescent="0.2">
      <c r="A558" s="1" t="s">
        <v>2928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 t="s">
        <v>2903</v>
      </c>
      <c r="M558" s="1"/>
      <c r="N558" s="1"/>
      <c r="O558" s="1"/>
      <c r="P558" s="1"/>
    </row>
    <row r="559" spans="1:16" x14ac:dyDescent="0.2">
      <c r="A559" s="1" t="s">
        <v>2928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 t="s">
        <v>2903</v>
      </c>
      <c r="N559" s="1"/>
      <c r="O559" s="1"/>
      <c r="P559" s="1"/>
    </row>
    <row r="560" spans="1:16" x14ac:dyDescent="0.2">
      <c r="A560" s="1" t="s">
        <v>2928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 t="s">
        <v>2903</v>
      </c>
      <c r="O560" s="1"/>
      <c r="P560" s="1"/>
    </row>
    <row r="561" spans="1:16" x14ac:dyDescent="0.2">
      <c r="A561" s="1" t="s">
        <v>2928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 t="s">
        <v>2903</v>
      </c>
      <c r="P561" s="1"/>
    </row>
    <row r="562" spans="1:16" x14ac:dyDescent="0.2">
      <c r="A562" s="1" t="s">
        <v>33</v>
      </c>
      <c r="B562" s="1"/>
      <c r="C562" s="1"/>
      <c r="D562" s="1" t="s">
        <v>3399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</row>
    <row r="563" spans="1:16" x14ac:dyDescent="0.2">
      <c r="A563" s="1" t="s">
        <v>33</v>
      </c>
      <c r="B563" s="1"/>
      <c r="C563" s="1"/>
      <c r="D563" s="1"/>
      <c r="E563" s="1" t="s">
        <v>3399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</row>
    <row r="564" spans="1:16" x14ac:dyDescent="0.2">
      <c r="A564" s="1" t="s">
        <v>33</v>
      </c>
      <c r="B564" s="1"/>
      <c r="C564" s="1"/>
      <c r="D564" s="1"/>
      <c r="E564" s="1"/>
      <c r="F564" s="1" t="s">
        <v>3399</v>
      </c>
      <c r="G564" s="1"/>
      <c r="H564" s="1"/>
      <c r="I564" s="1"/>
      <c r="J564" s="1"/>
      <c r="K564" s="1"/>
      <c r="L564" s="1"/>
      <c r="M564" s="1"/>
      <c r="N564" s="1"/>
      <c r="O564" s="1"/>
      <c r="P564" s="1"/>
    </row>
    <row r="565" spans="1:16" x14ac:dyDescent="0.2">
      <c r="A565" s="1" t="s">
        <v>33</v>
      </c>
      <c r="B565" s="1"/>
      <c r="C565" s="1"/>
      <c r="D565" s="1"/>
      <c r="E565" s="1"/>
      <c r="F565" s="1"/>
      <c r="G565" s="1" t="s">
        <v>3399</v>
      </c>
      <c r="H565" s="1"/>
      <c r="I565" s="1"/>
      <c r="J565" s="1"/>
      <c r="K565" s="1"/>
      <c r="L565" s="1"/>
      <c r="M565" s="1"/>
      <c r="N565" s="1"/>
      <c r="O565" s="1"/>
      <c r="P565" s="1"/>
    </row>
    <row r="566" spans="1:16" x14ac:dyDescent="0.2">
      <c r="A566" s="1" t="s">
        <v>33</v>
      </c>
      <c r="B566" s="1"/>
      <c r="C566" s="1"/>
      <c r="D566" s="1"/>
      <c r="E566" s="1"/>
      <c r="F566" s="1"/>
      <c r="G566" s="1"/>
      <c r="H566" s="1" t="s">
        <v>3399</v>
      </c>
      <c r="I566" s="1"/>
      <c r="J566" s="1"/>
      <c r="K566" s="1"/>
      <c r="L566" s="1"/>
      <c r="M566" s="1"/>
      <c r="N566" s="1"/>
      <c r="O566" s="1"/>
      <c r="P566" s="1"/>
    </row>
    <row r="567" spans="1:16" x14ac:dyDescent="0.2">
      <c r="A567" s="1" t="s">
        <v>33</v>
      </c>
      <c r="B567" s="1"/>
      <c r="C567" s="1"/>
      <c r="D567" s="1"/>
      <c r="E567" s="1"/>
      <c r="F567" s="1"/>
      <c r="G567" s="1"/>
      <c r="H567" s="1"/>
      <c r="I567" s="1" t="s">
        <v>3399</v>
      </c>
      <c r="J567" s="1"/>
      <c r="K567" s="1"/>
      <c r="L567" s="1"/>
      <c r="M567" s="1"/>
      <c r="N567" s="1"/>
      <c r="O567" s="1"/>
      <c r="P567" s="1"/>
    </row>
    <row r="568" spans="1:16" x14ac:dyDescent="0.2">
      <c r="A568" s="1" t="s">
        <v>33</v>
      </c>
      <c r="B568" s="1"/>
      <c r="C568" s="1"/>
      <c r="D568" s="1"/>
      <c r="E568" s="1"/>
      <c r="F568" s="1"/>
      <c r="G568" s="1"/>
      <c r="H568" s="1"/>
      <c r="I568" s="1"/>
      <c r="J568" s="1" t="s">
        <v>3399</v>
      </c>
      <c r="K568" s="1"/>
      <c r="L568" s="1"/>
      <c r="M568" s="1"/>
      <c r="N568" s="1"/>
      <c r="O568" s="1"/>
      <c r="P568" s="1"/>
    </row>
    <row r="569" spans="1:16" x14ac:dyDescent="0.2">
      <c r="A569" s="1" t="s">
        <v>33</v>
      </c>
      <c r="B569" s="1"/>
      <c r="C569" s="1"/>
      <c r="D569" s="1"/>
      <c r="E569" s="1"/>
      <c r="F569" s="1"/>
      <c r="G569" s="1"/>
      <c r="H569" s="1"/>
      <c r="I569" s="1"/>
      <c r="J569" s="1"/>
      <c r="K569" s="1" t="s">
        <v>3399</v>
      </c>
      <c r="L569" s="1"/>
      <c r="M569" s="1"/>
      <c r="N569" s="1"/>
      <c r="O569" s="1"/>
      <c r="P569" s="1"/>
    </row>
    <row r="570" spans="1:16" x14ac:dyDescent="0.2">
      <c r="A570" s="1" t="s">
        <v>33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 t="s">
        <v>3399</v>
      </c>
      <c r="M570" s="1"/>
      <c r="N570" s="1"/>
      <c r="O570" s="1"/>
      <c r="P570" s="1"/>
    </row>
    <row r="571" spans="1:16" x14ac:dyDescent="0.2">
      <c r="A571" s="1" t="s">
        <v>33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 t="s">
        <v>3399</v>
      </c>
      <c r="N571" s="1"/>
      <c r="O571" s="1"/>
      <c r="P571" s="1"/>
    </row>
    <row r="572" spans="1:16" x14ac:dyDescent="0.2">
      <c r="A572" s="1" t="s">
        <v>33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 t="s">
        <v>3399</v>
      </c>
      <c r="O572" s="1"/>
      <c r="P572" s="1"/>
    </row>
    <row r="573" spans="1:16" x14ac:dyDescent="0.2">
      <c r="A573" s="1" t="s">
        <v>33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 t="s">
        <v>3399</v>
      </c>
      <c r="P573" s="1"/>
    </row>
    <row r="574" spans="1:16" x14ac:dyDescent="0.2">
      <c r="A574" s="1" t="s">
        <v>34</v>
      </c>
      <c r="B574" s="1"/>
      <c r="C574" s="1"/>
      <c r="D574" s="1" t="s">
        <v>2903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</row>
    <row r="575" spans="1:16" x14ac:dyDescent="0.2">
      <c r="A575" s="1" t="s">
        <v>34</v>
      </c>
      <c r="B575" s="1"/>
      <c r="C575" s="1"/>
      <c r="D575" s="1" t="s">
        <v>3399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</row>
    <row r="576" spans="1:16" x14ac:dyDescent="0.2">
      <c r="A576" s="1" t="s">
        <v>34</v>
      </c>
      <c r="B576" s="1"/>
      <c r="C576" s="1"/>
      <c r="D576" s="1"/>
      <c r="E576" s="1" t="s">
        <v>2903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</row>
    <row r="577" spans="1:16" x14ac:dyDescent="0.2">
      <c r="A577" s="1" t="s">
        <v>34</v>
      </c>
      <c r="B577" s="1"/>
      <c r="C577" s="1"/>
      <c r="D577" s="1"/>
      <c r="E577" s="1" t="s">
        <v>3399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</row>
    <row r="578" spans="1:16" x14ac:dyDescent="0.2">
      <c r="A578" s="1" t="s">
        <v>34</v>
      </c>
      <c r="B578" s="1"/>
      <c r="C578" s="1"/>
      <c r="D578" s="1"/>
      <c r="E578" s="1"/>
      <c r="F578" s="1" t="s">
        <v>2903</v>
      </c>
      <c r="G578" s="1"/>
      <c r="H578" s="1"/>
      <c r="I578" s="1"/>
      <c r="J578" s="1"/>
      <c r="K578" s="1"/>
      <c r="L578" s="1"/>
      <c r="M578" s="1"/>
      <c r="N578" s="1"/>
      <c r="O578" s="1"/>
      <c r="P578" s="1"/>
    </row>
    <row r="579" spans="1:16" x14ac:dyDescent="0.2">
      <c r="A579" s="1" t="s">
        <v>34</v>
      </c>
      <c r="B579" s="1"/>
      <c r="C579" s="1"/>
      <c r="D579" s="1"/>
      <c r="E579" s="1"/>
      <c r="F579" s="1" t="s">
        <v>3399</v>
      </c>
      <c r="G579" s="1"/>
      <c r="H579" s="1"/>
      <c r="I579" s="1"/>
      <c r="J579" s="1"/>
      <c r="K579" s="1"/>
      <c r="L579" s="1"/>
      <c r="M579" s="1"/>
      <c r="N579" s="1"/>
      <c r="O579" s="1"/>
      <c r="P579" s="1"/>
    </row>
    <row r="580" spans="1:16" x14ac:dyDescent="0.2">
      <c r="A580" s="1" t="s">
        <v>34</v>
      </c>
      <c r="B580" s="1"/>
      <c r="C580" s="1"/>
      <c r="D580" s="1"/>
      <c r="E580" s="1"/>
      <c r="F580" s="1"/>
      <c r="G580" s="1" t="s">
        <v>2903</v>
      </c>
      <c r="H580" s="1"/>
      <c r="I580" s="1"/>
      <c r="J580" s="1"/>
      <c r="K580" s="1"/>
      <c r="L580" s="1"/>
      <c r="M580" s="1"/>
      <c r="N580" s="1"/>
      <c r="O580" s="1"/>
      <c r="P580" s="1"/>
    </row>
    <row r="581" spans="1:16" x14ac:dyDescent="0.2">
      <c r="A581" s="1" t="s">
        <v>34</v>
      </c>
      <c r="B581" s="1"/>
      <c r="C581" s="1"/>
      <c r="D581" s="1"/>
      <c r="E581" s="1"/>
      <c r="F581" s="1"/>
      <c r="G581" s="1" t="s">
        <v>3399</v>
      </c>
      <c r="H581" s="1"/>
      <c r="I581" s="1"/>
      <c r="J581" s="1"/>
      <c r="K581" s="1"/>
      <c r="L581" s="1"/>
      <c r="M581" s="1"/>
      <c r="N581" s="1"/>
      <c r="O581" s="1"/>
      <c r="P581" s="1"/>
    </row>
    <row r="582" spans="1:16" x14ac:dyDescent="0.2">
      <c r="A582" s="1" t="s">
        <v>34</v>
      </c>
      <c r="B582" s="1"/>
      <c r="C582" s="1"/>
      <c r="D582" s="1"/>
      <c r="E582" s="1"/>
      <c r="F582" s="1"/>
      <c r="G582" s="1"/>
      <c r="H582" s="1" t="s">
        <v>2903</v>
      </c>
      <c r="I582" s="1"/>
      <c r="J582" s="1"/>
      <c r="K582" s="1"/>
      <c r="L582" s="1"/>
      <c r="M582" s="1"/>
      <c r="N582" s="1"/>
      <c r="O582" s="1"/>
      <c r="P582" s="1"/>
    </row>
    <row r="583" spans="1:16" x14ac:dyDescent="0.2">
      <c r="A583" s="1" t="s">
        <v>34</v>
      </c>
      <c r="B583" s="1"/>
      <c r="C583" s="1"/>
      <c r="D583" s="1"/>
      <c r="E583" s="1"/>
      <c r="F583" s="1"/>
      <c r="G583" s="1"/>
      <c r="H583" s="1" t="s">
        <v>3399</v>
      </c>
      <c r="I583" s="1"/>
      <c r="J583" s="1"/>
      <c r="K583" s="1"/>
      <c r="L583" s="1"/>
      <c r="M583" s="1"/>
      <c r="N583" s="1"/>
      <c r="O583" s="1"/>
      <c r="P583" s="1"/>
    </row>
    <row r="584" spans="1:16" x14ac:dyDescent="0.2">
      <c r="A584" s="1" t="s">
        <v>34</v>
      </c>
      <c r="B584" s="1"/>
      <c r="C584" s="1"/>
      <c r="D584" s="1"/>
      <c r="E584" s="1"/>
      <c r="F584" s="1"/>
      <c r="G584" s="1"/>
      <c r="H584" s="1"/>
      <c r="I584" s="1" t="s">
        <v>2903</v>
      </c>
      <c r="J584" s="1"/>
      <c r="K584" s="1"/>
      <c r="L584" s="1"/>
      <c r="M584" s="1"/>
      <c r="N584" s="1"/>
      <c r="O584" s="1"/>
      <c r="P584" s="1"/>
    </row>
    <row r="585" spans="1:16" x14ac:dyDescent="0.2">
      <c r="A585" s="1" t="s">
        <v>34</v>
      </c>
      <c r="B585" s="1"/>
      <c r="C585" s="1"/>
      <c r="D585" s="1"/>
      <c r="E585" s="1"/>
      <c r="F585" s="1"/>
      <c r="G585" s="1"/>
      <c r="H585" s="1"/>
      <c r="I585" s="1" t="s">
        <v>3399</v>
      </c>
      <c r="J585" s="1"/>
      <c r="K585" s="1"/>
      <c r="L585" s="1"/>
      <c r="M585" s="1"/>
      <c r="N585" s="1"/>
      <c r="O585" s="1"/>
      <c r="P585" s="1"/>
    </row>
    <row r="586" spans="1:16" x14ac:dyDescent="0.2">
      <c r="A586" s="1" t="s">
        <v>34</v>
      </c>
      <c r="B586" s="1"/>
      <c r="C586" s="1"/>
      <c r="D586" s="1"/>
      <c r="E586" s="1"/>
      <c r="F586" s="1"/>
      <c r="G586" s="1"/>
      <c r="H586" s="1"/>
      <c r="I586" s="1"/>
      <c r="J586" s="1" t="s">
        <v>2903</v>
      </c>
      <c r="K586" s="1"/>
      <c r="L586" s="1"/>
      <c r="M586" s="1"/>
      <c r="N586" s="1"/>
      <c r="O586" s="1"/>
      <c r="P586" s="1"/>
    </row>
    <row r="587" spans="1:16" x14ac:dyDescent="0.2">
      <c r="A587" s="1" t="s">
        <v>34</v>
      </c>
      <c r="B587" s="1"/>
      <c r="C587" s="1"/>
      <c r="D587" s="1"/>
      <c r="E587" s="1"/>
      <c r="F587" s="1"/>
      <c r="G587" s="1"/>
      <c r="H587" s="1"/>
      <c r="I587" s="1"/>
      <c r="J587" s="1" t="s">
        <v>3399</v>
      </c>
      <c r="K587" s="1"/>
      <c r="L587" s="1"/>
      <c r="M587" s="1"/>
      <c r="N587" s="1"/>
      <c r="O587" s="1"/>
      <c r="P587" s="1"/>
    </row>
    <row r="588" spans="1:16" x14ac:dyDescent="0.2">
      <c r="A588" s="1" t="s">
        <v>34</v>
      </c>
      <c r="B588" s="1"/>
      <c r="C588" s="1"/>
      <c r="D588" s="1"/>
      <c r="E588" s="1"/>
      <c r="F588" s="1"/>
      <c r="G588" s="1"/>
      <c r="H588" s="1"/>
      <c r="I588" s="1"/>
      <c r="J588" s="1"/>
      <c r="K588" s="1" t="s">
        <v>2903</v>
      </c>
      <c r="L588" s="1"/>
      <c r="M588" s="1"/>
      <c r="N588" s="1"/>
      <c r="O588" s="1"/>
      <c r="P588" s="1"/>
    </row>
    <row r="589" spans="1:16" x14ac:dyDescent="0.2">
      <c r="A589" s="1" t="s">
        <v>34</v>
      </c>
      <c r="B589" s="1"/>
      <c r="C589" s="1"/>
      <c r="D589" s="1"/>
      <c r="E589" s="1"/>
      <c r="F589" s="1"/>
      <c r="G589" s="1"/>
      <c r="H589" s="1"/>
      <c r="I589" s="1"/>
      <c r="J589" s="1"/>
      <c r="K589" s="1" t="s">
        <v>3399</v>
      </c>
      <c r="L589" s="1"/>
      <c r="M589" s="1"/>
      <c r="N589" s="1"/>
      <c r="O589" s="1"/>
      <c r="P589" s="1"/>
    </row>
    <row r="590" spans="1:16" x14ac:dyDescent="0.2">
      <c r="A590" s="1" t="s">
        <v>34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 t="s">
        <v>2903</v>
      </c>
      <c r="M590" s="1"/>
      <c r="N590" s="1"/>
      <c r="O590" s="1"/>
      <c r="P590" s="1"/>
    </row>
    <row r="591" spans="1:16" x14ac:dyDescent="0.2">
      <c r="A591" s="1" t="s">
        <v>34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 t="s">
        <v>3399</v>
      </c>
      <c r="M591" s="1"/>
      <c r="N591" s="1"/>
      <c r="O591" s="1"/>
      <c r="P591" s="1"/>
    </row>
    <row r="592" spans="1:16" x14ac:dyDescent="0.2">
      <c r="A592" s="1" t="s">
        <v>34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 t="s">
        <v>2903</v>
      </c>
      <c r="N592" s="1"/>
      <c r="O592" s="1"/>
      <c r="P592" s="1"/>
    </row>
    <row r="593" spans="1:16" x14ac:dyDescent="0.2">
      <c r="A593" s="1" t="s">
        <v>34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 t="s">
        <v>3399</v>
      </c>
      <c r="N593" s="1"/>
      <c r="O593" s="1"/>
      <c r="P593" s="1"/>
    </row>
    <row r="594" spans="1:16" x14ac:dyDescent="0.2">
      <c r="A594" s="1" t="s">
        <v>34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 t="s">
        <v>2903</v>
      </c>
      <c r="O594" s="1"/>
      <c r="P594" s="1"/>
    </row>
    <row r="595" spans="1:16" x14ac:dyDescent="0.2">
      <c r="A595" s="1" t="s">
        <v>34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 t="s">
        <v>3399</v>
      </c>
      <c r="O595" s="1"/>
      <c r="P595" s="1"/>
    </row>
    <row r="596" spans="1:16" x14ac:dyDescent="0.2">
      <c r="A596" s="1" t="s">
        <v>34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 t="s">
        <v>2903</v>
      </c>
      <c r="P596" s="1"/>
    </row>
    <row r="597" spans="1:16" x14ac:dyDescent="0.2">
      <c r="A597" s="1" t="s">
        <v>34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 t="s">
        <v>3399</v>
      </c>
      <c r="P597" s="1"/>
    </row>
    <row r="598" spans="1:16" x14ac:dyDescent="0.2">
      <c r="A598" s="1" t="s">
        <v>2949</v>
      </c>
      <c r="B598" s="1"/>
      <c r="C598" s="1"/>
      <c r="D598" s="1"/>
      <c r="E598" s="1"/>
      <c r="F598" s="1"/>
      <c r="G598" s="1" t="s">
        <v>2905</v>
      </c>
      <c r="H598" s="1"/>
      <c r="I598" s="1"/>
      <c r="J598" s="1"/>
      <c r="K598" s="1"/>
      <c r="L598" s="1"/>
      <c r="M598" s="1"/>
      <c r="N598" s="1"/>
      <c r="O598" s="1"/>
      <c r="P598" s="1"/>
    </row>
    <row r="599" spans="1:16" x14ac:dyDescent="0.2">
      <c r="A599" s="1" t="s">
        <v>2932</v>
      </c>
      <c r="B599" s="1"/>
      <c r="C599" s="1"/>
      <c r="D599" s="1" t="s">
        <v>3399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</row>
    <row r="600" spans="1:16" x14ac:dyDescent="0.2">
      <c r="A600" s="1" t="s">
        <v>2932</v>
      </c>
      <c r="B600" s="1"/>
      <c r="C600" s="1"/>
      <c r="D600" s="1" t="s">
        <v>2903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</row>
    <row r="601" spans="1:16" x14ac:dyDescent="0.2">
      <c r="A601" s="1" t="s">
        <v>2932</v>
      </c>
      <c r="B601" s="1"/>
      <c r="C601" s="1"/>
      <c r="D601" s="1"/>
      <c r="E601" s="1" t="s">
        <v>3399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</row>
    <row r="602" spans="1:16" x14ac:dyDescent="0.2">
      <c r="A602" s="1" t="s">
        <v>2932</v>
      </c>
      <c r="B602" s="1"/>
      <c r="C602" s="1"/>
      <c r="D602" s="1"/>
      <c r="E602" s="1" t="s">
        <v>2903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</row>
    <row r="603" spans="1:16" x14ac:dyDescent="0.2">
      <c r="A603" s="1" t="s">
        <v>2932</v>
      </c>
      <c r="B603" s="1"/>
      <c r="C603" s="1"/>
      <c r="D603" s="1"/>
      <c r="E603" s="1"/>
      <c r="F603" s="1" t="s">
        <v>3399</v>
      </c>
      <c r="G603" s="1"/>
      <c r="H603" s="1"/>
      <c r="I603" s="1"/>
      <c r="J603" s="1"/>
      <c r="K603" s="1"/>
      <c r="L603" s="1"/>
      <c r="M603" s="1"/>
      <c r="N603" s="1"/>
      <c r="O603" s="1"/>
      <c r="P603" s="1"/>
    </row>
    <row r="604" spans="1:16" x14ac:dyDescent="0.2">
      <c r="A604" s="1" t="s">
        <v>2932</v>
      </c>
      <c r="B604" s="1"/>
      <c r="C604" s="1"/>
      <c r="D604" s="1"/>
      <c r="E604" s="1"/>
      <c r="F604" s="1" t="s">
        <v>2903</v>
      </c>
      <c r="G604" s="1"/>
      <c r="H604" s="1"/>
      <c r="I604" s="1"/>
      <c r="J604" s="1"/>
      <c r="K604" s="1"/>
      <c r="L604" s="1"/>
      <c r="M604" s="1"/>
      <c r="N604" s="1"/>
      <c r="O604" s="1"/>
      <c r="P604" s="1"/>
    </row>
    <row r="605" spans="1:16" x14ac:dyDescent="0.2">
      <c r="A605" s="1" t="s">
        <v>2932</v>
      </c>
      <c r="B605" s="1"/>
      <c r="C605" s="1"/>
      <c r="D605" s="1"/>
      <c r="E605" s="1"/>
      <c r="F605" s="1"/>
      <c r="G605" s="1" t="s">
        <v>3399</v>
      </c>
      <c r="H605" s="1"/>
      <c r="I605" s="1"/>
      <c r="J605" s="1"/>
      <c r="K605" s="1"/>
      <c r="L605" s="1"/>
      <c r="M605" s="1"/>
      <c r="N605" s="1"/>
      <c r="O605" s="1"/>
      <c r="P605" s="1"/>
    </row>
    <row r="606" spans="1:16" x14ac:dyDescent="0.2">
      <c r="A606" s="1" t="s">
        <v>2932</v>
      </c>
      <c r="B606" s="1"/>
      <c r="C606" s="1"/>
      <c r="D606" s="1"/>
      <c r="E606" s="1"/>
      <c r="F606" s="1"/>
      <c r="G606" s="1" t="s">
        <v>2903</v>
      </c>
      <c r="H606" s="1"/>
      <c r="I606" s="1"/>
      <c r="J606" s="1"/>
      <c r="K606" s="1"/>
      <c r="L606" s="1"/>
      <c r="M606" s="1"/>
      <c r="N606" s="1"/>
      <c r="O606" s="1"/>
      <c r="P606" s="1"/>
    </row>
    <row r="607" spans="1:16" x14ac:dyDescent="0.2">
      <c r="A607" s="1" t="s">
        <v>2932</v>
      </c>
      <c r="B607" s="1"/>
      <c r="C607" s="1"/>
      <c r="D607" s="1"/>
      <c r="E607" s="1"/>
      <c r="F607" s="1"/>
      <c r="G607" s="1"/>
      <c r="H607" s="1" t="s">
        <v>3399</v>
      </c>
      <c r="I607" s="1"/>
      <c r="J607" s="1"/>
      <c r="K607" s="1"/>
      <c r="L607" s="1"/>
      <c r="M607" s="1"/>
      <c r="N607" s="1"/>
      <c r="O607" s="1"/>
      <c r="P607" s="1"/>
    </row>
    <row r="608" spans="1:16" x14ac:dyDescent="0.2">
      <c r="A608" s="1" t="s">
        <v>2932</v>
      </c>
      <c r="B608" s="1"/>
      <c r="C608" s="1"/>
      <c r="D608" s="1"/>
      <c r="E608" s="1"/>
      <c r="F608" s="1"/>
      <c r="G608" s="1"/>
      <c r="H608" s="1" t="s">
        <v>2903</v>
      </c>
      <c r="I608" s="1"/>
      <c r="J608" s="1"/>
      <c r="K608" s="1"/>
      <c r="L608" s="1"/>
      <c r="M608" s="1"/>
      <c r="N608" s="1"/>
      <c r="O608" s="1"/>
      <c r="P608" s="1"/>
    </row>
    <row r="609" spans="1:16" x14ac:dyDescent="0.2">
      <c r="A609" s="1" t="s">
        <v>2932</v>
      </c>
      <c r="B609" s="1"/>
      <c r="C609" s="1"/>
      <c r="D609" s="1"/>
      <c r="E609" s="1"/>
      <c r="F609" s="1"/>
      <c r="G609" s="1"/>
      <c r="H609" s="1"/>
      <c r="I609" s="1" t="s">
        <v>3399</v>
      </c>
      <c r="J609" s="1"/>
      <c r="K609" s="1"/>
      <c r="L609" s="1"/>
      <c r="M609" s="1"/>
      <c r="N609" s="1"/>
      <c r="O609" s="1"/>
      <c r="P609" s="1"/>
    </row>
    <row r="610" spans="1:16" x14ac:dyDescent="0.2">
      <c r="A610" s="1" t="s">
        <v>2932</v>
      </c>
      <c r="B610" s="1"/>
      <c r="C610" s="1"/>
      <c r="D610" s="1"/>
      <c r="E610" s="1"/>
      <c r="F610" s="1"/>
      <c r="G610" s="1"/>
      <c r="H610" s="1"/>
      <c r="I610" s="1" t="s">
        <v>2903</v>
      </c>
      <c r="J610" s="1"/>
      <c r="K610" s="1"/>
      <c r="L610" s="1"/>
      <c r="M610" s="1"/>
      <c r="N610" s="1"/>
      <c r="O610" s="1"/>
      <c r="P610" s="1"/>
    </row>
    <row r="611" spans="1:16" x14ac:dyDescent="0.2">
      <c r="A611" s="1" t="s">
        <v>2932</v>
      </c>
      <c r="B611" s="1"/>
      <c r="C611" s="1"/>
      <c r="D611" s="1"/>
      <c r="E611" s="1"/>
      <c r="F611" s="1"/>
      <c r="G611" s="1"/>
      <c r="H611" s="1"/>
      <c r="I611" s="1"/>
      <c r="J611" s="1" t="s">
        <v>3399</v>
      </c>
      <c r="K611" s="1"/>
      <c r="L611" s="1"/>
      <c r="M611" s="1"/>
      <c r="N611" s="1"/>
      <c r="O611" s="1"/>
      <c r="P611" s="1"/>
    </row>
    <row r="612" spans="1:16" x14ac:dyDescent="0.2">
      <c r="A612" s="1" t="s">
        <v>2932</v>
      </c>
      <c r="B612" s="1"/>
      <c r="C612" s="1"/>
      <c r="D612" s="1"/>
      <c r="E612" s="1"/>
      <c r="F612" s="1"/>
      <c r="G612" s="1"/>
      <c r="H612" s="1"/>
      <c r="I612" s="1"/>
      <c r="J612" s="1" t="s">
        <v>2903</v>
      </c>
      <c r="K612" s="1"/>
      <c r="L612" s="1"/>
      <c r="M612" s="1"/>
      <c r="N612" s="1"/>
      <c r="O612" s="1"/>
      <c r="P612" s="1"/>
    </row>
    <row r="613" spans="1:16" x14ac:dyDescent="0.2">
      <c r="A613" s="1" t="s">
        <v>2932</v>
      </c>
      <c r="B613" s="1"/>
      <c r="C613" s="1"/>
      <c r="D613" s="1"/>
      <c r="E613" s="1"/>
      <c r="F613" s="1"/>
      <c r="G613" s="1"/>
      <c r="H613" s="1"/>
      <c r="I613" s="1"/>
      <c r="J613" s="1"/>
      <c r="K613" s="1" t="s">
        <v>3399</v>
      </c>
      <c r="L613" s="1"/>
      <c r="M613" s="1"/>
      <c r="N613" s="1"/>
      <c r="O613" s="1"/>
      <c r="P613" s="1"/>
    </row>
    <row r="614" spans="1:16" x14ac:dyDescent="0.2">
      <c r="A614" s="1" t="s">
        <v>2932</v>
      </c>
      <c r="B614" s="1"/>
      <c r="C614" s="1"/>
      <c r="D614" s="1"/>
      <c r="E614" s="1"/>
      <c r="F614" s="1"/>
      <c r="G614" s="1"/>
      <c r="H614" s="1"/>
      <c r="I614" s="1"/>
      <c r="J614" s="1"/>
      <c r="K614" s="1" t="s">
        <v>2903</v>
      </c>
      <c r="L614" s="1"/>
      <c r="M614" s="1"/>
      <c r="N614" s="1"/>
      <c r="O614" s="1"/>
      <c r="P614" s="1"/>
    </row>
    <row r="615" spans="1:16" x14ac:dyDescent="0.2">
      <c r="A615" s="1" t="s">
        <v>2932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 t="s">
        <v>3399</v>
      </c>
      <c r="M615" s="1"/>
      <c r="N615" s="1"/>
      <c r="O615" s="1"/>
      <c r="P615" s="1"/>
    </row>
    <row r="616" spans="1:16" x14ac:dyDescent="0.2">
      <c r="A616" s="1" t="s">
        <v>2932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 t="s">
        <v>2903</v>
      </c>
      <c r="M616" s="1"/>
      <c r="N616" s="1"/>
      <c r="O616" s="1"/>
      <c r="P616" s="1"/>
    </row>
    <row r="617" spans="1:16" x14ac:dyDescent="0.2">
      <c r="A617" s="1" t="s">
        <v>2932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 t="s">
        <v>3399</v>
      </c>
      <c r="N617" s="1"/>
      <c r="O617" s="1"/>
      <c r="P617" s="1"/>
    </row>
    <row r="618" spans="1:16" x14ac:dyDescent="0.2">
      <c r="A618" s="1" t="s">
        <v>2932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 t="s">
        <v>2903</v>
      </c>
      <c r="N618" s="1"/>
      <c r="O618" s="1"/>
      <c r="P618" s="1"/>
    </row>
    <row r="619" spans="1:16" x14ac:dyDescent="0.2">
      <c r="A619" s="1" t="s">
        <v>2932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 t="s">
        <v>3399</v>
      </c>
      <c r="O619" s="1"/>
      <c r="P619" s="1"/>
    </row>
    <row r="620" spans="1:16" x14ac:dyDescent="0.2">
      <c r="A620" s="1" t="s">
        <v>2932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 t="s">
        <v>2903</v>
      </c>
      <c r="O620" s="1"/>
      <c r="P620" s="1"/>
    </row>
    <row r="621" spans="1:16" x14ac:dyDescent="0.2">
      <c r="A621" s="1" t="s">
        <v>2932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 t="s">
        <v>3399</v>
      </c>
      <c r="P621" s="1"/>
    </row>
    <row r="622" spans="1:16" x14ac:dyDescent="0.2">
      <c r="A622" s="1" t="s">
        <v>2932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 t="s">
        <v>2903</v>
      </c>
      <c r="P622" s="1"/>
    </row>
    <row r="623" spans="1:16" x14ac:dyDescent="0.2">
      <c r="A623" s="1" t="s">
        <v>35</v>
      </c>
      <c r="B623" s="1"/>
      <c r="C623" s="1"/>
      <c r="D623" s="1" t="s">
        <v>3399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</row>
    <row r="624" spans="1:16" x14ac:dyDescent="0.2">
      <c r="A624" s="1" t="s">
        <v>35</v>
      </c>
      <c r="B624" s="1"/>
      <c r="C624" s="1"/>
      <c r="D624" s="1" t="s">
        <v>2903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</row>
    <row r="625" spans="1:16" x14ac:dyDescent="0.2">
      <c r="A625" s="1" t="s">
        <v>35</v>
      </c>
      <c r="B625" s="1"/>
      <c r="C625" s="1"/>
      <c r="D625" s="1"/>
      <c r="E625" s="1" t="s">
        <v>3399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</row>
    <row r="626" spans="1:16" x14ac:dyDescent="0.2">
      <c r="A626" s="1" t="s">
        <v>35</v>
      </c>
      <c r="B626" s="1"/>
      <c r="C626" s="1"/>
      <c r="D626" s="1"/>
      <c r="E626" s="1" t="s">
        <v>2903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</row>
    <row r="627" spans="1:16" x14ac:dyDescent="0.2">
      <c r="A627" s="1" t="s">
        <v>35</v>
      </c>
      <c r="B627" s="1"/>
      <c r="C627" s="1"/>
      <c r="D627" s="1"/>
      <c r="E627" s="1"/>
      <c r="F627" s="1" t="s">
        <v>3399</v>
      </c>
      <c r="G627" s="1"/>
      <c r="H627" s="1"/>
      <c r="I627" s="1"/>
      <c r="J627" s="1"/>
      <c r="K627" s="1"/>
      <c r="L627" s="1"/>
      <c r="M627" s="1"/>
      <c r="N627" s="1"/>
      <c r="O627" s="1"/>
      <c r="P627" s="1"/>
    </row>
    <row r="628" spans="1:16" x14ac:dyDescent="0.2">
      <c r="A628" s="1" t="s">
        <v>35</v>
      </c>
      <c r="B628" s="1"/>
      <c r="C628" s="1"/>
      <c r="D628" s="1"/>
      <c r="E628" s="1"/>
      <c r="F628" s="1" t="s">
        <v>2903</v>
      </c>
      <c r="G628" s="1"/>
      <c r="H628" s="1"/>
      <c r="I628" s="1"/>
      <c r="J628" s="1"/>
      <c r="K628" s="1"/>
      <c r="L628" s="1"/>
      <c r="M628" s="1"/>
      <c r="N628" s="1"/>
      <c r="O628" s="1"/>
      <c r="P628" s="1"/>
    </row>
    <row r="629" spans="1:16" x14ac:dyDescent="0.2">
      <c r="A629" s="1" t="s">
        <v>35</v>
      </c>
      <c r="B629" s="1"/>
      <c r="C629" s="1"/>
      <c r="D629" s="1"/>
      <c r="E629" s="1"/>
      <c r="F629" s="1"/>
      <c r="G629" s="1" t="s">
        <v>3399</v>
      </c>
      <c r="H629" s="1"/>
      <c r="I629" s="1"/>
      <c r="J629" s="1"/>
      <c r="K629" s="1"/>
      <c r="L629" s="1"/>
      <c r="M629" s="1"/>
      <c r="N629" s="1"/>
      <c r="O629" s="1"/>
      <c r="P629" s="1"/>
    </row>
    <row r="630" spans="1:16" x14ac:dyDescent="0.2">
      <c r="A630" s="1" t="s">
        <v>35</v>
      </c>
      <c r="B630" s="1"/>
      <c r="C630" s="1"/>
      <c r="D630" s="1"/>
      <c r="E630" s="1"/>
      <c r="F630" s="1"/>
      <c r="G630" s="1" t="s">
        <v>2903</v>
      </c>
      <c r="H630" s="1"/>
      <c r="I630" s="1"/>
      <c r="J630" s="1"/>
      <c r="K630" s="1"/>
      <c r="L630" s="1"/>
      <c r="M630" s="1"/>
      <c r="N630" s="1"/>
      <c r="O630" s="1"/>
      <c r="P630" s="1"/>
    </row>
    <row r="631" spans="1:16" x14ac:dyDescent="0.2">
      <c r="A631" s="1" t="s">
        <v>35</v>
      </c>
      <c r="B631" s="1"/>
      <c r="C631" s="1"/>
      <c r="D631" s="1"/>
      <c r="E631" s="1"/>
      <c r="F631" s="1"/>
      <c r="G631" s="1"/>
      <c r="H631" s="1" t="s">
        <v>3399</v>
      </c>
      <c r="I631" s="1"/>
      <c r="J631" s="1"/>
      <c r="K631" s="1"/>
      <c r="L631" s="1"/>
      <c r="M631" s="1"/>
      <c r="N631" s="1"/>
      <c r="O631" s="1"/>
      <c r="P631" s="1"/>
    </row>
    <row r="632" spans="1:16" x14ac:dyDescent="0.2">
      <c r="A632" s="1" t="s">
        <v>35</v>
      </c>
      <c r="B632" s="1"/>
      <c r="C632" s="1"/>
      <c r="D632" s="1"/>
      <c r="E632" s="1"/>
      <c r="F632" s="1"/>
      <c r="G632" s="1"/>
      <c r="H632" s="1" t="s">
        <v>2903</v>
      </c>
      <c r="I632" s="1"/>
      <c r="J632" s="1"/>
      <c r="K632" s="1"/>
      <c r="L632" s="1"/>
      <c r="M632" s="1"/>
      <c r="N632" s="1"/>
      <c r="O632" s="1"/>
      <c r="P632" s="1"/>
    </row>
    <row r="633" spans="1:16" x14ac:dyDescent="0.2">
      <c r="A633" s="1" t="s">
        <v>35</v>
      </c>
      <c r="B633" s="1"/>
      <c r="C633" s="1"/>
      <c r="D633" s="1"/>
      <c r="E633" s="1"/>
      <c r="F633" s="1"/>
      <c r="G633" s="1"/>
      <c r="H633" s="1"/>
      <c r="I633" s="1" t="s">
        <v>3399</v>
      </c>
      <c r="J633" s="1"/>
      <c r="K633" s="1"/>
      <c r="L633" s="1"/>
      <c r="M633" s="1"/>
      <c r="N633" s="1"/>
      <c r="O633" s="1"/>
      <c r="P633" s="1"/>
    </row>
    <row r="634" spans="1:16" x14ac:dyDescent="0.2">
      <c r="A634" s="1" t="s">
        <v>35</v>
      </c>
      <c r="B634" s="1"/>
      <c r="C634" s="1"/>
      <c r="D634" s="1"/>
      <c r="E634" s="1"/>
      <c r="F634" s="1"/>
      <c r="G634" s="1"/>
      <c r="H634" s="1"/>
      <c r="I634" s="1" t="s">
        <v>2903</v>
      </c>
      <c r="J634" s="1"/>
      <c r="K634" s="1"/>
      <c r="L634" s="1"/>
      <c r="M634" s="1"/>
      <c r="N634" s="1"/>
      <c r="O634" s="1"/>
      <c r="P634" s="1"/>
    </row>
    <row r="635" spans="1:16" x14ac:dyDescent="0.2">
      <c r="A635" s="1" t="s">
        <v>35</v>
      </c>
      <c r="B635" s="1"/>
      <c r="C635" s="1"/>
      <c r="D635" s="1"/>
      <c r="E635" s="1"/>
      <c r="F635" s="1"/>
      <c r="G635" s="1"/>
      <c r="H635" s="1"/>
      <c r="I635" s="1"/>
      <c r="J635" s="1" t="s">
        <v>3399</v>
      </c>
      <c r="K635" s="1"/>
      <c r="L635" s="1"/>
      <c r="M635" s="1"/>
      <c r="N635" s="1"/>
      <c r="O635" s="1"/>
      <c r="P635" s="1"/>
    </row>
    <row r="636" spans="1:16" x14ac:dyDescent="0.2">
      <c r="A636" s="1" t="s">
        <v>35</v>
      </c>
      <c r="B636" s="1"/>
      <c r="C636" s="1"/>
      <c r="D636" s="1"/>
      <c r="E636" s="1"/>
      <c r="F636" s="1"/>
      <c r="G636" s="1"/>
      <c r="H636" s="1"/>
      <c r="I636" s="1"/>
      <c r="J636" s="1" t="s">
        <v>2903</v>
      </c>
      <c r="K636" s="1"/>
      <c r="L636" s="1"/>
      <c r="M636" s="1"/>
      <c r="N636" s="1"/>
      <c r="O636" s="1"/>
      <c r="P636" s="1"/>
    </row>
    <row r="637" spans="1:16" x14ac:dyDescent="0.2">
      <c r="A637" s="1" t="s">
        <v>35</v>
      </c>
      <c r="B637" s="1"/>
      <c r="C637" s="1"/>
      <c r="D637" s="1"/>
      <c r="E637" s="1"/>
      <c r="F637" s="1"/>
      <c r="G637" s="1"/>
      <c r="H637" s="1"/>
      <c r="I637" s="1"/>
      <c r="J637" s="1"/>
      <c r="K637" s="1" t="s">
        <v>3399</v>
      </c>
      <c r="L637" s="1"/>
      <c r="M637" s="1"/>
      <c r="N637" s="1"/>
      <c r="O637" s="1"/>
      <c r="P637" s="1"/>
    </row>
    <row r="638" spans="1:16" x14ac:dyDescent="0.2">
      <c r="A638" s="1" t="s">
        <v>35</v>
      </c>
      <c r="B638" s="1"/>
      <c r="C638" s="1"/>
      <c r="D638" s="1"/>
      <c r="E638" s="1"/>
      <c r="F638" s="1"/>
      <c r="G638" s="1"/>
      <c r="H638" s="1"/>
      <c r="I638" s="1"/>
      <c r="J638" s="1"/>
      <c r="K638" s="1" t="s">
        <v>2903</v>
      </c>
      <c r="L638" s="1"/>
      <c r="M638" s="1"/>
      <c r="N638" s="1"/>
      <c r="O638" s="1"/>
      <c r="P638" s="1"/>
    </row>
    <row r="639" spans="1:16" x14ac:dyDescent="0.2">
      <c r="A639" s="1" t="s">
        <v>35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 t="s">
        <v>3399</v>
      </c>
      <c r="M639" s="1"/>
      <c r="N639" s="1"/>
      <c r="O639" s="1"/>
      <c r="P639" s="1"/>
    </row>
    <row r="640" spans="1:16" x14ac:dyDescent="0.2">
      <c r="A640" s="1" t="s">
        <v>35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 t="s">
        <v>2903</v>
      </c>
      <c r="M640" s="1"/>
      <c r="N640" s="1"/>
      <c r="O640" s="1"/>
      <c r="P640" s="1"/>
    </row>
    <row r="641" spans="1:16" x14ac:dyDescent="0.2">
      <c r="A641" s="1" t="s">
        <v>35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 t="s">
        <v>3399</v>
      </c>
      <c r="N641" s="1"/>
      <c r="O641" s="1"/>
      <c r="P641" s="1"/>
    </row>
    <row r="642" spans="1:16" x14ac:dyDescent="0.2">
      <c r="A642" s="1" t="s">
        <v>35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 t="s">
        <v>2903</v>
      </c>
      <c r="N642" s="1"/>
      <c r="O642" s="1"/>
      <c r="P642" s="1"/>
    </row>
    <row r="643" spans="1:16" x14ac:dyDescent="0.2">
      <c r="A643" s="1" t="s">
        <v>35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 t="s">
        <v>3399</v>
      </c>
      <c r="O643" s="1"/>
      <c r="P643" s="1"/>
    </row>
    <row r="644" spans="1:16" x14ac:dyDescent="0.2">
      <c r="A644" s="1" t="s">
        <v>35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 t="s">
        <v>2903</v>
      </c>
      <c r="O644" s="1"/>
      <c r="P644" s="1"/>
    </row>
    <row r="645" spans="1:16" x14ac:dyDescent="0.2">
      <c r="A645" s="1" t="s">
        <v>35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 t="s">
        <v>3399</v>
      </c>
      <c r="P645" s="1"/>
    </row>
    <row r="646" spans="1:16" x14ac:dyDescent="0.2">
      <c r="A646" s="1" t="s">
        <v>35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 t="s">
        <v>2903</v>
      </c>
      <c r="P646" s="1"/>
    </row>
    <row r="647" spans="1:16" x14ac:dyDescent="0.2">
      <c r="A647" s="1" t="s">
        <v>40</v>
      </c>
      <c r="B647" s="1"/>
      <c r="C647" s="1"/>
      <c r="D647" s="1" t="s">
        <v>2903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</row>
    <row r="648" spans="1:16" x14ac:dyDescent="0.2">
      <c r="A648" s="1" t="s">
        <v>40</v>
      </c>
      <c r="B648" s="1"/>
      <c r="C648" s="1"/>
      <c r="D648" s="1"/>
      <c r="E648" s="1" t="s">
        <v>2903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</row>
    <row r="649" spans="1:16" x14ac:dyDescent="0.2">
      <c r="A649" s="1" t="s">
        <v>40</v>
      </c>
      <c r="B649" s="1"/>
      <c r="C649" s="1"/>
      <c r="D649" s="1"/>
      <c r="E649" s="1"/>
      <c r="F649" s="1" t="s">
        <v>2903</v>
      </c>
      <c r="G649" s="1"/>
      <c r="H649" s="1"/>
      <c r="I649" s="1"/>
      <c r="J649" s="1"/>
      <c r="K649" s="1"/>
      <c r="L649" s="1"/>
      <c r="M649" s="1"/>
      <c r="N649" s="1"/>
      <c r="O649" s="1"/>
      <c r="P649" s="1"/>
    </row>
    <row r="650" spans="1:16" x14ac:dyDescent="0.2">
      <c r="A650" s="1" t="s">
        <v>40</v>
      </c>
      <c r="B650" s="1"/>
      <c r="C650" s="1"/>
      <c r="D650" s="1"/>
      <c r="E650" s="1"/>
      <c r="F650" s="1"/>
      <c r="G650" s="1" t="s">
        <v>2903</v>
      </c>
      <c r="H650" s="1"/>
      <c r="I650" s="1"/>
      <c r="J650" s="1"/>
      <c r="K650" s="1"/>
      <c r="L650" s="1"/>
      <c r="M650" s="1"/>
      <c r="N650" s="1"/>
      <c r="O650" s="1"/>
      <c r="P650" s="1"/>
    </row>
    <row r="651" spans="1:16" x14ac:dyDescent="0.2">
      <c r="A651" s="1" t="s">
        <v>40</v>
      </c>
      <c r="B651" s="1"/>
      <c r="C651" s="1"/>
      <c r="D651" s="1"/>
      <c r="E651" s="1"/>
      <c r="F651" s="1"/>
      <c r="G651" s="1"/>
      <c r="H651" s="1" t="s">
        <v>2903</v>
      </c>
      <c r="I651" s="1"/>
      <c r="J651" s="1"/>
      <c r="K651" s="1"/>
      <c r="L651" s="1"/>
      <c r="M651" s="1"/>
      <c r="N651" s="1"/>
      <c r="O651" s="1"/>
      <c r="P651" s="1"/>
    </row>
    <row r="652" spans="1:16" x14ac:dyDescent="0.2">
      <c r="A652" s="1" t="s">
        <v>40</v>
      </c>
      <c r="B652" s="1"/>
      <c r="C652" s="1"/>
      <c r="D652" s="1"/>
      <c r="E652" s="1"/>
      <c r="F652" s="1"/>
      <c r="G652" s="1"/>
      <c r="H652" s="1"/>
      <c r="I652" s="1" t="s">
        <v>2903</v>
      </c>
      <c r="J652" s="1"/>
      <c r="K652" s="1"/>
      <c r="L652" s="1"/>
      <c r="M652" s="1"/>
      <c r="N652" s="1"/>
      <c r="O652" s="1"/>
      <c r="P652" s="1"/>
    </row>
    <row r="653" spans="1:16" x14ac:dyDescent="0.2">
      <c r="A653" s="1" t="s">
        <v>40</v>
      </c>
      <c r="B653" s="1"/>
      <c r="C653" s="1"/>
      <c r="D653" s="1"/>
      <c r="E653" s="1"/>
      <c r="F653" s="1"/>
      <c r="G653" s="1"/>
      <c r="H653" s="1"/>
      <c r="I653" s="1"/>
      <c r="J653" s="1" t="s">
        <v>2903</v>
      </c>
      <c r="K653" s="1"/>
      <c r="L653" s="1"/>
      <c r="M653" s="1"/>
      <c r="N653" s="1"/>
      <c r="O653" s="1"/>
      <c r="P653" s="1"/>
    </row>
    <row r="654" spans="1:16" x14ac:dyDescent="0.2">
      <c r="A654" s="1" t="s">
        <v>40</v>
      </c>
      <c r="B654" s="1"/>
      <c r="C654" s="1"/>
      <c r="D654" s="1"/>
      <c r="E654" s="1"/>
      <c r="F654" s="1"/>
      <c r="G654" s="1"/>
      <c r="H654" s="1"/>
      <c r="I654" s="1"/>
      <c r="J654" s="1"/>
      <c r="K654" s="1" t="s">
        <v>2903</v>
      </c>
      <c r="L654" s="1"/>
      <c r="M654" s="1"/>
      <c r="N654" s="1"/>
      <c r="O654" s="1"/>
      <c r="P654" s="1"/>
    </row>
    <row r="655" spans="1:16" x14ac:dyDescent="0.2">
      <c r="A655" s="1" t="s">
        <v>40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 t="s">
        <v>2903</v>
      </c>
      <c r="M655" s="1"/>
      <c r="N655" s="1"/>
      <c r="O655" s="1"/>
      <c r="P655" s="1"/>
    </row>
    <row r="656" spans="1:16" x14ac:dyDescent="0.2">
      <c r="A656" s="1" t="s">
        <v>40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 t="s">
        <v>2903</v>
      </c>
      <c r="N656" s="1"/>
      <c r="O656" s="1"/>
      <c r="P656" s="1"/>
    </row>
    <row r="657" spans="1:16" x14ac:dyDescent="0.2">
      <c r="A657" s="1" t="s">
        <v>40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 t="s">
        <v>2903</v>
      </c>
      <c r="O657" s="1"/>
      <c r="P657" s="1"/>
    </row>
    <row r="658" spans="1:16" x14ac:dyDescent="0.2">
      <c r="A658" s="1" t="s">
        <v>40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 t="s">
        <v>2903</v>
      </c>
      <c r="P658" s="1"/>
    </row>
    <row r="659" spans="1:16" x14ac:dyDescent="0.2">
      <c r="A659" s="1" t="s">
        <v>3102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</row>
    <row r="660" spans="1:16" x14ac:dyDescent="0.2">
      <c r="A660" s="1" t="s">
        <v>3104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</row>
    <row r="661" spans="1:16" x14ac:dyDescent="0.2">
      <c r="A661" s="1" t="s">
        <v>3106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</row>
    <row r="662" spans="1:16" x14ac:dyDescent="0.2">
      <c r="A662" s="1" t="s">
        <v>3108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</row>
    <row r="663" spans="1:16" x14ac:dyDescent="0.2">
      <c r="A663" s="1" t="s">
        <v>3110</v>
      </c>
      <c r="B663" s="1"/>
      <c r="C663" s="1"/>
      <c r="D663" s="1" t="s">
        <v>3399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</row>
    <row r="664" spans="1:16" x14ac:dyDescent="0.2">
      <c r="A664" s="1" t="s">
        <v>3110</v>
      </c>
      <c r="B664" s="1"/>
      <c r="C664" s="1"/>
      <c r="D664" s="1"/>
      <c r="E664" s="1" t="s">
        <v>3399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</row>
    <row r="665" spans="1:16" x14ac:dyDescent="0.2">
      <c r="A665" s="1" t="s">
        <v>3110</v>
      </c>
      <c r="B665" s="1"/>
      <c r="C665" s="1"/>
      <c r="D665" s="1"/>
      <c r="E665" s="1"/>
      <c r="F665" s="1" t="s">
        <v>3399</v>
      </c>
      <c r="G665" s="1"/>
      <c r="H665" s="1"/>
      <c r="I665" s="1"/>
      <c r="J665" s="1"/>
      <c r="K665" s="1"/>
      <c r="L665" s="1"/>
      <c r="M665" s="1"/>
      <c r="N665" s="1"/>
      <c r="O665" s="1"/>
      <c r="P665" s="1"/>
    </row>
    <row r="666" spans="1:16" x14ac:dyDescent="0.2">
      <c r="A666" s="1" t="s">
        <v>3110</v>
      </c>
      <c r="B666" s="1"/>
      <c r="C666" s="1"/>
      <c r="D666" s="1"/>
      <c r="E666" s="1"/>
      <c r="F666" s="1"/>
      <c r="G666" s="1" t="s">
        <v>3399</v>
      </c>
      <c r="H666" s="1"/>
      <c r="I666" s="1"/>
      <c r="J666" s="1"/>
      <c r="K666" s="1"/>
      <c r="L666" s="1"/>
      <c r="M666" s="1"/>
      <c r="N666" s="1"/>
      <c r="O666" s="1"/>
      <c r="P666" s="1"/>
    </row>
    <row r="667" spans="1:16" x14ac:dyDescent="0.2">
      <c r="A667" s="1" t="s">
        <v>3110</v>
      </c>
      <c r="B667" s="1"/>
      <c r="C667" s="1"/>
      <c r="D667" s="1"/>
      <c r="E667" s="1"/>
      <c r="F667" s="1"/>
      <c r="G667" s="1"/>
      <c r="H667" s="1" t="s">
        <v>3399</v>
      </c>
      <c r="I667" s="1"/>
      <c r="J667" s="1"/>
      <c r="K667" s="1"/>
      <c r="L667" s="1"/>
      <c r="M667" s="1"/>
      <c r="N667" s="1"/>
      <c r="O667" s="1"/>
      <c r="P667" s="1"/>
    </row>
    <row r="668" spans="1:16" x14ac:dyDescent="0.2">
      <c r="A668" s="1" t="s">
        <v>3110</v>
      </c>
      <c r="B668" s="1"/>
      <c r="C668" s="1"/>
      <c r="D668" s="1"/>
      <c r="E668" s="1"/>
      <c r="F668" s="1"/>
      <c r="G668" s="1"/>
      <c r="H668" s="1"/>
      <c r="I668" s="1" t="s">
        <v>3399</v>
      </c>
      <c r="J668" s="1"/>
      <c r="K668" s="1"/>
      <c r="L668" s="1"/>
      <c r="M668" s="1"/>
      <c r="N668" s="1"/>
      <c r="O668" s="1"/>
      <c r="P668" s="1"/>
    </row>
    <row r="669" spans="1:16" x14ac:dyDescent="0.2">
      <c r="A669" s="1" t="s">
        <v>3110</v>
      </c>
      <c r="B669" s="1"/>
      <c r="C669" s="1"/>
      <c r="D669" s="1"/>
      <c r="E669" s="1"/>
      <c r="F669" s="1"/>
      <c r="G669" s="1"/>
      <c r="H669" s="1"/>
      <c r="I669" s="1"/>
      <c r="J669" s="1" t="s">
        <v>3399</v>
      </c>
      <c r="K669" s="1"/>
      <c r="L669" s="1"/>
      <c r="M669" s="1"/>
      <c r="N669" s="1"/>
      <c r="O669" s="1"/>
      <c r="P669" s="1"/>
    </row>
    <row r="670" spans="1:16" x14ac:dyDescent="0.2">
      <c r="A670" s="1" t="s">
        <v>3110</v>
      </c>
      <c r="B670" s="1"/>
      <c r="C670" s="1"/>
      <c r="D670" s="1"/>
      <c r="E670" s="1"/>
      <c r="F670" s="1"/>
      <c r="G670" s="1"/>
      <c r="H670" s="1"/>
      <c r="I670" s="1"/>
      <c r="J670" s="1"/>
      <c r="K670" s="1" t="s">
        <v>3399</v>
      </c>
      <c r="L670" s="1"/>
      <c r="M670" s="1"/>
      <c r="N670" s="1"/>
      <c r="O670" s="1"/>
      <c r="P670" s="1"/>
    </row>
    <row r="671" spans="1:16" x14ac:dyDescent="0.2">
      <c r="A671" s="1" t="s">
        <v>3110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 t="s">
        <v>3399</v>
      </c>
      <c r="M671" s="1"/>
      <c r="N671" s="1"/>
      <c r="O671" s="1"/>
      <c r="P671" s="1"/>
    </row>
    <row r="672" spans="1:16" x14ac:dyDescent="0.2">
      <c r="A672" s="1" t="s">
        <v>3110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 t="s">
        <v>3399</v>
      </c>
      <c r="N672" s="1"/>
      <c r="O672" s="1"/>
      <c r="P672" s="1"/>
    </row>
    <row r="673" spans="1:16" x14ac:dyDescent="0.2">
      <c r="A673" s="1" t="s">
        <v>3110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 t="s">
        <v>3399</v>
      </c>
      <c r="O673" s="1"/>
      <c r="P673" s="1"/>
    </row>
    <row r="674" spans="1:16" x14ac:dyDescent="0.2">
      <c r="A674" s="1" t="s">
        <v>3110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 t="s">
        <v>3399</v>
      </c>
      <c r="P674" s="1"/>
    </row>
    <row r="675" spans="1:16" x14ac:dyDescent="0.2">
      <c r="A675" s="1" t="s">
        <v>3112</v>
      </c>
      <c r="B675" s="1"/>
      <c r="C675" s="1"/>
      <c r="D675" s="1" t="s">
        <v>3399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</row>
    <row r="676" spans="1:16" x14ac:dyDescent="0.2">
      <c r="A676" s="1" t="s">
        <v>3112</v>
      </c>
      <c r="B676" s="1"/>
      <c r="C676" s="1"/>
      <c r="D676" s="1"/>
      <c r="E676" s="1" t="s">
        <v>3399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</row>
    <row r="677" spans="1:16" x14ac:dyDescent="0.2">
      <c r="A677" s="1" t="s">
        <v>3112</v>
      </c>
      <c r="B677" s="1"/>
      <c r="C677" s="1"/>
      <c r="D677" s="1"/>
      <c r="E677" s="1"/>
      <c r="F677" s="1" t="s">
        <v>3399</v>
      </c>
      <c r="G677" s="1"/>
      <c r="H677" s="1"/>
      <c r="I677" s="1"/>
      <c r="J677" s="1"/>
      <c r="K677" s="1"/>
      <c r="L677" s="1"/>
      <c r="M677" s="1"/>
      <c r="N677" s="1"/>
      <c r="O677" s="1"/>
      <c r="P677" s="1"/>
    </row>
    <row r="678" spans="1:16" x14ac:dyDescent="0.2">
      <c r="A678" s="1" t="s">
        <v>3112</v>
      </c>
      <c r="B678" s="1"/>
      <c r="C678" s="1"/>
      <c r="D678" s="1"/>
      <c r="E678" s="1"/>
      <c r="F678" s="1"/>
      <c r="G678" s="1" t="s">
        <v>3399</v>
      </c>
      <c r="H678" s="1"/>
      <c r="I678" s="1"/>
      <c r="J678" s="1"/>
      <c r="K678" s="1"/>
      <c r="L678" s="1"/>
      <c r="M678" s="1"/>
      <c r="N678" s="1"/>
      <c r="O678" s="1"/>
      <c r="P678" s="1"/>
    </row>
    <row r="679" spans="1:16" x14ac:dyDescent="0.2">
      <c r="A679" s="1" t="s">
        <v>3112</v>
      </c>
      <c r="B679" s="1"/>
      <c r="C679" s="1"/>
      <c r="D679" s="1"/>
      <c r="E679" s="1"/>
      <c r="F679" s="1"/>
      <c r="G679" s="1"/>
      <c r="H679" s="1" t="s">
        <v>3399</v>
      </c>
      <c r="I679" s="1"/>
      <c r="J679" s="1"/>
      <c r="K679" s="1"/>
      <c r="L679" s="1"/>
      <c r="M679" s="1"/>
      <c r="N679" s="1"/>
      <c r="O679" s="1"/>
      <c r="P679" s="1"/>
    </row>
    <row r="680" spans="1:16" x14ac:dyDescent="0.2">
      <c r="A680" s="1" t="s">
        <v>3112</v>
      </c>
      <c r="B680" s="1"/>
      <c r="C680" s="1"/>
      <c r="D680" s="1"/>
      <c r="E680" s="1"/>
      <c r="F680" s="1"/>
      <c r="G680" s="1"/>
      <c r="H680" s="1"/>
      <c r="I680" s="1" t="s">
        <v>3399</v>
      </c>
      <c r="J680" s="1"/>
      <c r="K680" s="1"/>
      <c r="L680" s="1"/>
      <c r="M680" s="1"/>
      <c r="N680" s="1"/>
      <c r="O680" s="1"/>
      <c r="P680" s="1"/>
    </row>
    <row r="681" spans="1:16" x14ac:dyDescent="0.2">
      <c r="A681" s="1" t="s">
        <v>3112</v>
      </c>
      <c r="B681" s="1"/>
      <c r="C681" s="1"/>
      <c r="D681" s="1"/>
      <c r="E681" s="1"/>
      <c r="F681" s="1"/>
      <c r="G681" s="1"/>
      <c r="H681" s="1"/>
      <c r="I681" s="1"/>
      <c r="J681" s="1" t="s">
        <v>3399</v>
      </c>
      <c r="K681" s="1"/>
      <c r="L681" s="1"/>
      <c r="M681" s="1"/>
      <c r="N681" s="1"/>
      <c r="O681" s="1"/>
      <c r="P681" s="1"/>
    </row>
    <row r="682" spans="1:16" x14ac:dyDescent="0.2">
      <c r="A682" s="1" t="s">
        <v>3112</v>
      </c>
      <c r="B682" s="1"/>
      <c r="C682" s="1"/>
      <c r="D682" s="1"/>
      <c r="E682" s="1"/>
      <c r="F682" s="1"/>
      <c r="G682" s="1"/>
      <c r="H682" s="1"/>
      <c r="I682" s="1"/>
      <c r="J682" s="1"/>
      <c r="K682" s="1" t="s">
        <v>3399</v>
      </c>
      <c r="L682" s="1"/>
      <c r="M682" s="1"/>
      <c r="N682" s="1"/>
      <c r="O682" s="1"/>
      <c r="P682" s="1"/>
    </row>
    <row r="683" spans="1:16" x14ac:dyDescent="0.2">
      <c r="A683" s="1" t="s">
        <v>3112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 t="s">
        <v>3399</v>
      </c>
      <c r="M683" s="1"/>
      <c r="N683" s="1"/>
      <c r="O683" s="1"/>
      <c r="P683" s="1"/>
    </row>
    <row r="684" spans="1:16" x14ac:dyDescent="0.2">
      <c r="A684" s="1" t="s">
        <v>3112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 t="s">
        <v>3399</v>
      </c>
      <c r="N684" s="1"/>
      <c r="O684" s="1"/>
      <c r="P684" s="1"/>
    </row>
    <row r="685" spans="1:16" x14ac:dyDescent="0.2">
      <c r="A685" s="1" t="s">
        <v>3112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 t="s">
        <v>3399</v>
      </c>
      <c r="O685" s="1"/>
      <c r="P685" s="1"/>
    </row>
    <row r="686" spans="1:16" x14ac:dyDescent="0.2">
      <c r="A686" s="1" t="s">
        <v>3112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 t="s">
        <v>3399</v>
      </c>
      <c r="P686" s="1"/>
    </row>
    <row r="687" spans="1:16" x14ac:dyDescent="0.2">
      <c r="A687" s="1" t="s">
        <v>3114</v>
      </c>
      <c r="B687" s="1"/>
      <c r="C687" s="1"/>
      <c r="D687" s="1" t="s">
        <v>3399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</row>
    <row r="688" spans="1:16" x14ac:dyDescent="0.2">
      <c r="A688" s="1" t="s">
        <v>3114</v>
      </c>
      <c r="B688" s="1"/>
      <c r="C688" s="1"/>
      <c r="D688" s="1"/>
      <c r="E688" s="1" t="s">
        <v>3399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</row>
    <row r="689" spans="1:16" x14ac:dyDescent="0.2">
      <c r="A689" s="1" t="s">
        <v>3114</v>
      </c>
      <c r="B689" s="1"/>
      <c r="C689" s="1"/>
      <c r="D689" s="1"/>
      <c r="E689" s="1"/>
      <c r="F689" s="1" t="s">
        <v>3399</v>
      </c>
      <c r="G689" s="1"/>
      <c r="H689" s="1"/>
      <c r="I689" s="1"/>
      <c r="J689" s="1"/>
      <c r="K689" s="1"/>
      <c r="L689" s="1"/>
      <c r="M689" s="1"/>
      <c r="N689" s="1"/>
      <c r="O689" s="1"/>
      <c r="P689" s="1"/>
    </row>
    <row r="690" spans="1:16" x14ac:dyDescent="0.2">
      <c r="A690" s="1" t="s">
        <v>3114</v>
      </c>
      <c r="B690" s="1"/>
      <c r="C690" s="1"/>
      <c r="D690" s="1"/>
      <c r="E690" s="1"/>
      <c r="F690" s="1"/>
      <c r="G690" s="1" t="s">
        <v>3399</v>
      </c>
      <c r="H690" s="1"/>
      <c r="I690" s="1"/>
      <c r="J690" s="1"/>
      <c r="K690" s="1"/>
      <c r="L690" s="1"/>
      <c r="M690" s="1"/>
      <c r="N690" s="1"/>
      <c r="O690" s="1"/>
      <c r="P690" s="1"/>
    </row>
    <row r="691" spans="1:16" x14ac:dyDescent="0.2">
      <c r="A691" s="1" t="s">
        <v>3114</v>
      </c>
      <c r="B691" s="1"/>
      <c r="C691" s="1"/>
      <c r="D691" s="1"/>
      <c r="E691" s="1"/>
      <c r="F691" s="1"/>
      <c r="G691" s="1"/>
      <c r="H691" s="1" t="s">
        <v>3399</v>
      </c>
      <c r="I691" s="1"/>
      <c r="J691" s="1"/>
      <c r="K691" s="1"/>
      <c r="L691" s="1"/>
      <c r="M691" s="1"/>
      <c r="N691" s="1"/>
      <c r="O691" s="1"/>
      <c r="P691" s="1"/>
    </row>
    <row r="692" spans="1:16" x14ac:dyDescent="0.2">
      <c r="A692" s="1" t="s">
        <v>3114</v>
      </c>
      <c r="B692" s="1"/>
      <c r="C692" s="1"/>
      <c r="D692" s="1"/>
      <c r="E692" s="1"/>
      <c r="F692" s="1"/>
      <c r="G692" s="1"/>
      <c r="H692" s="1"/>
      <c r="I692" s="1" t="s">
        <v>3399</v>
      </c>
      <c r="J692" s="1"/>
      <c r="K692" s="1"/>
      <c r="L692" s="1"/>
      <c r="M692" s="1"/>
      <c r="N692" s="1"/>
      <c r="O692" s="1"/>
      <c r="P692" s="1"/>
    </row>
    <row r="693" spans="1:16" x14ac:dyDescent="0.2">
      <c r="A693" s="1" t="s">
        <v>3114</v>
      </c>
      <c r="B693" s="1"/>
      <c r="C693" s="1"/>
      <c r="D693" s="1"/>
      <c r="E693" s="1"/>
      <c r="F693" s="1"/>
      <c r="G693" s="1"/>
      <c r="H693" s="1"/>
      <c r="I693" s="1"/>
      <c r="J693" s="1" t="s">
        <v>3399</v>
      </c>
      <c r="K693" s="1"/>
      <c r="L693" s="1"/>
      <c r="M693" s="1"/>
      <c r="N693" s="1"/>
      <c r="O693" s="1"/>
      <c r="P693" s="1"/>
    </row>
    <row r="694" spans="1:16" x14ac:dyDescent="0.2">
      <c r="A694" s="1" t="s">
        <v>3114</v>
      </c>
      <c r="B694" s="1"/>
      <c r="C694" s="1"/>
      <c r="D694" s="1"/>
      <c r="E694" s="1"/>
      <c r="F694" s="1"/>
      <c r="G694" s="1"/>
      <c r="H694" s="1"/>
      <c r="I694" s="1"/>
      <c r="J694" s="1"/>
      <c r="K694" s="1" t="s">
        <v>3399</v>
      </c>
      <c r="L694" s="1"/>
      <c r="M694" s="1"/>
      <c r="N694" s="1"/>
      <c r="O694" s="1"/>
      <c r="P694" s="1"/>
    </row>
    <row r="695" spans="1:16" x14ac:dyDescent="0.2">
      <c r="A695" s="1" t="s">
        <v>3114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 t="s">
        <v>3399</v>
      </c>
      <c r="M695" s="1"/>
      <c r="N695" s="1"/>
      <c r="O695" s="1"/>
      <c r="P695" s="1"/>
    </row>
    <row r="696" spans="1:16" x14ac:dyDescent="0.2">
      <c r="A696" s="1" t="s">
        <v>3114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 t="s">
        <v>3399</v>
      </c>
      <c r="N696" s="1"/>
      <c r="O696" s="1"/>
      <c r="P696" s="1"/>
    </row>
    <row r="697" spans="1:16" x14ac:dyDescent="0.2">
      <c r="A697" s="1" t="s">
        <v>3114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 t="s">
        <v>3399</v>
      </c>
      <c r="O697" s="1"/>
      <c r="P697" s="1"/>
    </row>
    <row r="698" spans="1:16" x14ac:dyDescent="0.2">
      <c r="A698" s="1" t="s">
        <v>3114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 t="s">
        <v>3399</v>
      </c>
      <c r="P698" s="1"/>
    </row>
    <row r="699" spans="1:16" x14ac:dyDescent="0.2">
      <c r="A699" s="1" t="s">
        <v>3116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</row>
    <row r="700" spans="1:16" x14ac:dyDescent="0.2">
      <c r="A700" s="1" t="s">
        <v>3118</v>
      </c>
      <c r="B700" s="1"/>
      <c r="C700" s="1"/>
      <c r="D700" s="1" t="s">
        <v>3399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</row>
    <row r="701" spans="1:16" x14ac:dyDescent="0.2">
      <c r="A701" s="1" t="s">
        <v>3118</v>
      </c>
      <c r="B701" s="1"/>
      <c r="C701" s="1"/>
      <c r="D701" s="1"/>
      <c r="E701" s="1" t="s">
        <v>3399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</row>
    <row r="702" spans="1:16" x14ac:dyDescent="0.2">
      <c r="A702" s="1" t="s">
        <v>3118</v>
      </c>
      <c r="B702" s="1"/>
      <c r="C702" s="1"/>
      <c r="D702" s="1"/>
      <c r="E702" s="1"/>
      <c r="F702" s="1" t="s">
        <v>3399</v>
      </c>
      <c r="G702" s="1"/>
      <c r="H702" s="1"/>
      <c r="I702" s="1"/>
      <c r="J702" s="1"/>
      <c r="K702" s="1"/>
      <c r="L702" s="1"/>
      <c r="M702" s="1"/>
      <c r="N702" s="1"/>
      <c r="O702" s="1"/>
      <c r="P702" s="1"/>
    </row>
    <row r="703" spans="1:16" x14ac:dyDescent="0.2">
      <c r="A703" s="1" t="s">
        <v>3118</v>
      </c>
      <c r="B703" s="1"/>
      <c r="C703" s="1"/>
      <c r="D703" s="1"/>
      <c r="E703" s="1"/>
      <c r="F703" s="1"/>
      <c r="G703" s="1" t="s">
        <v>3399</v>
      </c>
      <c r="H703" s="1"/>
      <c r="I703" s="1"/>
      <c r="J703" s="1"/>
      <c r="K703" s="1"/>
      <c r="L703" s="1"/>
      <c r="M703" s="1"/>
      <c r="N703" s="1"/>
      <c r="O703" s="1"/>
      <c r="P703" s="1"/>
    </row>
    <row r="704" spans="1:16" x14ac:dyDescent="0.2">
      <c r="A704" s="1" t="s">
        <v>3118</v>
      </c>
      <c r="B704" s="1"/>
      <c r="C704" s="1"/>
      <c r="D704" s="1"/>
      <c r="E704" s="1"/>
      <c r="F704" s="1"/>
      <c r="G704" s="1"/>
      <c r="H704" s="1" t="s">
        <v>3399</v>
      </c>
      <c r="I704" s="1"/>
      <c r="J704" s="1"/>
      <c r="K704" s="1"/>
      <c r="L704" s="1"/>
      <c r="M704" s="1"/>
      <c r="N704" s="1"/>
      <c r="O704" s="1"/>
      <c r="P704" s="1"/>
    </row>
    <row r="705" spans="1:16" x14ac:dyDescent="0.2">
      <c r="A705" s="1" t="s">
        <v>3118</v>
      </c>
      <c r="B705" s="1"/>
      <c r="C705" s="1"/>
      <c r="D705" s="1"/>
      <c r="E705" s="1"/>
      <c r="F705" s="1"/>
      <c r="G705" s="1"/>
      <c r="H705" s="1"/>
      <c r="I705" s="1" t="s">
        <v>3399</v>
      </c>
      <c r="J705" s="1"/>
      <c r="K705" s="1"/>
      <c r="L705" s="1"/>
      <c r="M705" s="1"/>
      <c r="N705" s="1"/>
      <c r="O705" s="1"/>
      <c r="P705" s="1"/>
    </row>
    <row r="706" spans="1:16" x14ac:dyDescent="0.2">
      <c r="A706" s="1" t="s">
        <v>3118</v>
      </c>
      <c r="B706" s="1"/>
      <c r="C706" s="1"/>
      <c r="D706" s="1"/>
      <c r="E706" s="1"/>
      <c r="F706" s="1"/>
      <c r="G706" s="1"/>
      <c r="H706" s="1"/>
      <c r="I706" s="1"/>
      <c r="J706" s="1" t="s">
        <v>3399</v>
      </c>
      <c r="K706" s="1"/>
      <c r="L706" s="1"/>
      <c r="M706" s="1"/>
      <c r="N706" s="1"/>
      <c r="O706" s="1"/>
      <c r="P706" s="1"/>
    </row>
    <row r="707" spans="1:16" x14ac:dyDescent="0.2">
      <c r="A707" s="1" t="s">
        <v>3118</v>
      </c>
      <c r="B707" s="1"/>
      <c r="C707" s="1"/>
      <c r="D707" s="1"/>
      <c r="E707" s="1"/>
      <c r="F707" s="1"/>
      <c r="G707" s="1"/>
      <c r="H707" s="1"/>
      <c r="I707" s="1"/>
      <c r="J707" s="1"/>
      <c r="K707" s="1" t="s">
        <v>3399</v>
      </c>
      <c r="L707" s="1"/>
      <c r="M707" s="1"/>
      <c r="N707" s="1"/>
      <c r="O707" s="1"/>
      <c r="P707" s="1"/>
    </row>
    <row r="708" spans="1:16" x14ac:dyDescent="0.2">
      <c r="A708" s="1" t="s">
        <v>3118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 t="s">
        <v>3399</v>
      </c>
      <c r="M708" s="1"/>
      <c r="N708" s="1"/>
      <c r="O708" s="1"/>
      <c r="P708" s="1"/>
    </row>
    <row r="709" spans="1:16" x14ac:dyDescent="0.2">
      <c r="A709" s="1" t="s">
        <v>3118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 t="s">
        <v>3399</v>
      </c>
      <c r="N709" s="1"/>
      <c r="O709" s="1"/>
      <c r="P709" s="1"/>
    </row>
    <row r="710" spans="1:16" x14ac:dyDescent="0.2">
      <c r="A710" s="1" t="s">
        <v>3118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 t="s">
        <v>3399</v>
      </c>
      <c r="O710" s="1"/>
      <c r="P710" s="1"/>
    </row>
    <row r="711" spans="1:16" x14ac:dyDescent="0.2">
      <c r="A711" s="1" t="s">
        <v>3118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 t="s">
        <v>3399</v>
      </c>
      <c r="P711" s="1"/>
    </row>
    <row r="712" spans="1:16" x14ac:dyDescent="0.2">
      <c r="A712" s="1" t="s">
        <v>2951</v>
      </c>
      <c r="B712" s="1"/>
      <c r="C712" s="1"/>
      <c r="D712" s="1" t="s">
        <v>2905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</row>
    <row r="713" spans="1:16" x14ac:dyDescent="0.2">
      <c r="A713" s="1" t="s">
        <v>2951</v>
      </c>
      <c r="B713" s="1"/>
      <c r="C713" s="1"/>
      <c r="D713" s="1" t="s">
        <v>3399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</row>
    <row r="714" spans="1:16" x14ac:dyDescent="0.2">
      <c r="A714" s="1" t="s">
        <v>2951</v>
      </c>
      <c r="B714" s="1"/>
      <c r="C714" s="1"/>
      <c r="D714" s="1"/>
      <c r="E714" s="1" t="s">
        <v>2905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</row>
    <row r="715" spans="1:16" x14ac:dyDescent="0.2">
      <c r="A715" s="1" t="s">
        <v>2951</v>
      </c>
      <c r="B715" s="1"/>
      <c r="C715" s="1"/>
      <c r="D715" s="1"/>
      <c r="E715" s="1" t="s">
        <v>3399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</row>
    <row r="716" spans="1:16" x14ac:dyDescent="0.2">
      <c r="A716" s="1" t="s">
        <v>2951</v>
      </c>
      <c r="B716" s="1"/>
      <c r="C716" s="1"/>
      <c r="D716" s="1"/>
      <c r="E716" s="1"/>
      <c r="F716" s="1" t="s">
        <v>2905</v>
      </c>
      <c r="G716" s="1"/>
      <c r="H716" s="1"/>
      <c r="I716" s="1"/>
      <c r="J716" s="1"/>
      <c r="K716" s="1"/>
      <c r="L716" s="1"/>
      <c r="M716" s="1"/>
      <c r="N716" s="1"/>
      <c r="O716" s="1"/>
      <c r="P716" s="1"/>
    </row>
    <row r="717" spans="1:16" x14ac:dyDescent="0.2">
      <c r="A717" s="1" t="s">
        <v>2951</v>
      </c>
      <c r="B717" s="1"/>
      <c r="C717" s="1"/>
      <c r="D717" s="1"/>
      <c r="E717" s="1"/>
      <c r="F717" s="1" t="s">
        <v>3399</v>
      </c>
      <c r="G717" s="1"/>
      <c r="H717" s="1"/>
      <c r="I717" s="1"/>
      <c r="J717" s="1"/>
      <c r="K717" s="1"/>
      <c r="L717" s="1"/>
      <c r="M717" s="1"/>
      <c r="N717" s="1"/>
      <c r="O717" s="1"/>
      <c r="P717" s="1"/>
    </row>
    <row r="718" spans="1:16" x14ac:dyDescent="0.2">
      <c r="A718" s="1" t="s">
        <v>2951</v>
      </c>
      <c r="B718" s="1"/>
      <c r="C718" s="1"/>
      <c r="D718" s="1"/>
      <c r="E718" s="1"/>
      <c r="F718" s="1"/>
      <c r="G718" s="1" t="s">
        <v>2905</v>
      </c>
      <c r="H718" s="1"/>
      <c r="I718" s="1"/>
      <c r="J718" s="1"/>
      <c r="K718" s="1"/>
      <c r="L718" s="1"/>
      <c r="M718" s="1"/>
      <c r="N718" s="1"/>
      <c r="O718" s="1"/>
      <c r="P718" s="1"/>
    </row>
    <row r="719" spans="1:16" x14ac:dyDescent="0.2">
      <c r="A719" s="1" t="s">
        <v>2951</v>
      </c>
      <c r="B719" s="1"/>
      <c r="C719" s="1"/>
      <c r="D719" s="1"/>
      <c r="E719" s="1"/>
      <c r="F719" s="1"/>
      <c r="G719" s="1" t="s">
        <v>3399</v>
      </c>
      <c r="H719" s="1"/>
      <c r="I719" s="1"/>
      <c r="J719" s="1"/>
      <c r="K719" s="1"/>
      <c r="L719" s="1"/>
      <c r="M719" s="1"/>
      <c r="N719" s="1"/>
      <c r="O719" s="1"/>
      <c r="P719" s="1"/>
    </row>
    <row r="720" spans="1:16" x14ac:dyDescent="0.2">
      <c r="A720" s="1" t="s">
        <v>2951</v>
      </c>
      <c r="B720" s="1"/>
      <c r="C720" s="1"/>
      <c r="D720" s="1"/>
      <c r="E720" s="1"/>
      <c r="F720" s="1"/>
      <c r="G720" s="1"/>
      <c r="H720" s="1" t="s">
        <v>2905</v>
      </c>
      <c r="I720" s="1"/>
      <c r="J720" s="1"/>
      <c r="K720" s="1"/>
      <c r="L720" s="1"/>
      <c r="M720" s="1"/>
      <c r="N720" s="1"/>
      <c r="O720" s="1"/>
      <c r="P720" s="1"/>
    </row>
    <row r="721" spans="1:16" x14ac:dyDescent="0.2">
      <c r="A721" s="1" t="s">
        <v>2951</v>
      </c>
      <c r="B721" s="1"/>
      <c r="C721" s="1"/>
      <c r="D721" s="1"/>
      <c r="E721" s="1"/>
      <c r="F721" s="1"/>
      <c r="G721" s="1"/>
      <c r="H721" s="1" t="s">
        <v>3399</v>
      </c>
      <c r="I721" s="1"/>
      <c r="J721" s="1"/>
      <c r="K721" s="1"/>
      <c r="L721" s="1"/>
      <c r="M721" s="1"/>
      <c r="N721" s="1"/>
      <c r="O721" s="1"/>
      <c r="P721" s="1"/>
    </row>
    <row r="722" spans="1:16" x14ac:dyDescent="0.2">
      <c r="A722" s="1" t="s">
        <v>2951</v>
      </c>
      <c r="B722" s="1"/>
      <c r="C722" s="1"/>
      <c r="D722" s="1"/>
      <c r="E722" s="1"/>
      <c r="F722" s="1"/>
      <c r="G722" s="1"/>
      <c r="H722" s="1"/>
      <c r="I722" s="1" t="s">
        <v>2905</v>
      </c>
      <c r="J722" s="1"/>
      <c r="K722" s="1"/>
      <c r="L722" s="1"/>
      <c r="M722" s="1"/>
      <c r="N722" s="1"/>
      <c r="O722" s="1"/>
      <c r="P722" s="1"/>
    </row>
    <row r="723" spans="1:16" x14ac:dyDescent="0.2">
      <c r="A723" s="1" t="s">
        <v>2951</v>
      </c>
      <c r="B723" s="1"/>
      <c r="C723" s="1"/>
      <c r="D723" s="1"/>
      <c r="E723" s="1"/>
      <c r="F723" s="1"/>
      <c r="G723" s="1"/>
      <c r="H723" s="1"/>
      <c r="I723" s="1" t="s">
        <v>3399</v>
      </c>
      <c r="J723" s="1"/>
      <c r="K723" s="1"/>
      <c r="L723" s="1"/>
      <c r="M723" s="1"/>
      <c r="N723" s="1"/>
      <c r="O723" s="1"/>
      <c r="P723" s="1"/>
    </row>
    <row r="724" spans="1:16" x14ac:dyDescent="0.2">
      <c r="A724" s="1" t="s">
        <v>2951</v>
      </c>
      <c r="B724" s="1"/>
      <c r="C724" s="1"/>
      <c r="D724" s="1"/>
      <c r="E724" s="1"/>
      <c r="F724" s="1"/>
      <c r="G724" s="1"/>
      <c r="H724" s="1"/>
      <c r="I724" s="1"/>
      <c r="J724" s="1" t="s">
        <v>2905</v>
      </c>
      <c r="K724" s="1"/>
      <c r="L724" s="1"/>
      <c r="M724" s="1"/>
      <c r="N724" s="1"/>
      <c r="O724" s="1"/>
      <c r="P724" s="1"/>
    </row>
    <row r="725" spans="1:16" x14ac:dyDescent="0.2">
      <c r="A725" s="1" t="s">
        <v>2951</v>
      </c>
      <c r="B725" s="1"/>
      <c r="C725" s="1"/>
      <c r="D725" s="1"/>
      <c r="E725" s="1"/>
      <c r="F725" s="1"/>
      <c r="G725" s="1"/>
      <c r="H725" s="1"/>
      <c r="I725" s="1"/>
      <c r="J725" s="1" t="s">
        <v>3399</v>
      </c>
      <c r="K725" s="1"/>
      <c r="L725" s="1"/>
      <c r="M725" s="1"/>
      <c r="N725" s="1"/>
      <c r="O725" s="1"/>
      <c r="P725" s="1"/>
    </row>
    <row r="726" spans="1:16" x14ac:dyDescent="0.2">
      <c r="A726" s="1" t="s">
        <v>2951</v>
      </c>
      <c r="B726" s="1"/>
      <c r="C726" s="1"/>
      <c r="D726" s="1"/>
      <c r="E726" s="1"/>
      <c r="F726" s="1"/>
      <c r="G726" s="1"/>
      <c r="H726" s="1"/>
      <c r="I726" s="1"/>
      <c r="J726" s="1"/>
      <c r="K726" s="1" t="s">
        <v>2905</v>
      </c>
      <c r="L726" s="1"/>
      <c r="M726" s="1"/>
      <c r="N726" s="1"/>
      <c r="O726" s="1"/>
      <c r="P726" s="1"/>
    </row>
    <row r="727" spans="1:16" x14ac:dyDescent="0.2">
      <c r="A727" s="1" t="s">
        <v>2951</v>
      </c>
      <c r="B727" s="1"/>
      <c r="C727" s="1"/>
      <c r="D727" s="1"/>
      <c r="E727" s="1"/>
      <c r="F727" s="1"/>
      <c r="G727" s="1"/>
      <c r="H727" s="1"/>
      <c r="I727" s="1"/>
      <c r="J727" s="1"/>
      <c r="K727" s="1" t="s">
        <v>3399</v>
      </c>
      <c r="L727" s="1"/>
      <c r="M727" s="1"/>
      <c r="N727" s="1"/>
      <c r="O727" s="1"/>
      <c r="P727" s="1"/>
    </row>
    <row r="728" spans="1:16" x14ac:dyDescent="0.2">
      <c r="A728" s="1" t="s">
        <v>2951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 t="s">
        <v>2905</v>
      </c>
      <c r="M728" s="1"/>
      <c r="N728" s="1"/>
      <c r="O728" s="1"/>
      <c r="P728" s="1"/>
    </row>
    <row r="729" spans="1:16" x14ac:dyDescent="0.2">
      <c r="A729" s="1" t="s">
        <v>2951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 t="s">
        <v>3399</v>
      </c>
      <c r="M729" s="1"/>
      <c r="N729" s="1"/>
      <c r="O729" s="1"/>
      <c r="P729" s="1"/>
    </row>
    <row r="730" spans="1:16" x14ac:dyDescent="0.2">
      <c r="A730" s="1" t="s">
        <v>2951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 t="s">
        <v>2905</v>
      </c>
      <c r="N730" s="1"/>
      <c r="O730" s="1"/>
      <c r="P730" s="1"/>
    </row>
    <row r="731" spans="1:16" x14ac:dyDescent="0.2">
      <c r="A731" s="1" t="s">
        <v>2951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 t="s">
        <v>3399</v>
      </c>
      <c r="N731" s="1"/>
      <c r="O731" s="1"/>
      <c r="P731" s="1"/>
    </row>
    <row r="732" spans="1:16" x14ac:dyDescent="0.2">
      <c r="A732" s="1" t="s">
        <v>2951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 t="s">
        <v>2905</v>
      </c>
      <c r="O732" s="1"/>
      <c r="P732" s="1"/>
    </row>
    <row r="733" spans="1:16" x14ac:dyDescent="0.2">
      <c r="A733" s="1" t="s">
        <v>2951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 t="s">
        <v>3399</v>
      </c>
      <c r="O733" s="1"/>
      <c r="P733" s="1"/>
    </row>
    <row r="734" spans="1:16" x14ac:dyDescent="0.2">
      <c r="A734" s="1" t="s">
        <v>2951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 t="s">
        <v>2905</v>
      </c>
      <c r="P734" s="1"/>
    </row>
    <row r="735" spans="1:16" x14ac:dyDescent="0.2">
      <c r="A735" s="1" t="s">
        <v>2951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 t="s">
        <v>3399</v>
      </c>
      <c r="P735" s="1"/>
    </row>
    <row r="736" spans="1:16" x14ac:dyDescent="0.2">
      <c r="A736" s="1" t="s">
        <v>41</v>
      </c>
      <c r="B736" s="1"/>
      <c r="C736" s="1"/>
      <c r="D736" s="1" t="s">
        <v>3399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</row>
    <row r="737" spans="1:16" x14ac:dyDescent="0.2">
      <c r="A737" s="1" t="s">
        <v>41</v>
      </c>
      <c r="B737" s="1"/>
      <c r="C737" s="1"/>
      <c r="D737" s="1"/>
      <c r="E737" s="1" t="s">
        <v>3399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</row>
    <row r="738" spans="1:16" x14ac:dyDescent="0.2">
      <c r="A738" s="1" t="s">
        <v>41</v>
      </c>
      <c r="B738" s="1"/>
      <c r="C738" s="1"/>
      <c r="D738" s="1"/>
      <c r="E738" s="1"/>
      <c r="F738" s="1" t="s">
        <v>3399</v>
      </c>
      <c r="G738" s="1"/>
      <c r="H738" s="1"/>
      <c r="I738" s="1"/>
      <c r="J738" s="1"/>
      <c r="K738" s="1"/>
      <c r="L738" s="1"/>
      <c r="M738" s="1"/>
      <c r="N738" s="1"/>
      <c r="O738" s="1"/>
      <c r="P738" s="1"/>
    </row>
    <row r="739" spans="1:16" x14ac:dyDescent="0.2">
      <c r="A739" s="1" t="s">
        <v>41</v>
      </c>
      <c r="B739" s="1"/>
      <c r="C739" s="1"/>
      <c r="D739" s="1"/>
      <c r="E739" s="1"/>
      <c r="F739" s="1"/>
      <c r="G739" s="1" t="s">
        <v>3399</v>
      </c>
      <c r="H739" s="1"/>
      <c r="I739" s="1"/>
      <c r="J739" s="1"/>
      <c r="K739" s="1"/>
      <c r="L739" s="1"/>
      <c r="M739" s="1"/>
      <c r="N739" s="1"/>
      <c r="O739" s="1"/>
      <c r="P739" s="1"/>
    </row>
    <row r="740" spans="1:16" x14ac:dyDescent="0.2">
      <c r="A740" s="1" t="s">
        <v>41</v>
      </c>
      <c r="B740" s="1"/>
      <c r="C740" s="1"/>
      <c r="D740" s="1"/>
      <c r="E740" s="1"/>
      <c r="F740" s="1"/>
      <c r="G740" s="1"/>
      <c r="H740" s="1" t="s">
        <v>3399</v>
      </c>
      <c r="I740" s="1"/>
      <c r="J740" s="1"/>
      <c r="K740" s="1"/>
      <c r="L740" s="1"/>
      <c r="M740" s="1"/>
      <c r="N740" s="1"/>
      <c r="O740" s="1"/>
      <c r="P740" s="1"/>
    </row>
    <row r="741" spans="1:16" x14ac:dyDescent="0.2">
      <c r="A741" s="1" t="s">
        <v>41</v>
      </c>
      <c r="B741" s="1"/>
      <c r="C741" s="1"/>
      <c r="D741" s="1"/>
      <c r="E741" s="1"/>
      <c r="F741" s="1"/>
      <c r="G741" s="1"/>
      <c r="H741" s="1"/>
      <c r="I741" s="1" t="s">
        <v>3399</v>
      </c>
      <c r="J741" s="1"/>
      <c r="K741" s="1"/>
      <c r="L741" s="1"/>
      <c r="M741" s="1"/>
      <c r="N741" s="1"/>
      <c r="O741" s="1"/>
      <c r="P741" s="1"/>
    </row>
    <row r="742" spans="1:16" x14ac:dyDescent="0.2">
      <c r="A742" s="1" t="s">
        <v>41</v>
      </c>
      <c r="B742" s="1"/>
      <c r="C742" s="1"/>
      <c r="D742" s="1"/>
      <c r="E742" s="1"/>
      <c r="F742" s="1"/>
      <c r="G742" s="1"/>
      <c r="H742" s="1"/>
      <c r="I742" s="1"/>
      <c r="J742" s="1" t="s">
        <v>3399</v>
      </c>
      <c r="K742" s="1"/>
      <c r="L742" s="1"/>
      <c r="M742" s="1"/>
      <c r="N742" s="1"/>
      <c r="O742" s="1"/>
      <c r="P742" s="1"/>
    </row>
    <row r="743" spans="1:16" x14ac:dyDescent="0.2">
      <c r="A743" s="1" t="s">
        <v>41</v>
      </c>
      <c r="B743" s="1"/>
      <c r="C743" s="1"/>
      <c r="D743" s="1"/>
      <c r="E743" s="1"/>
      <c r="F743" s="1"/>
      <c r="G743" s="1"/>
      <c r="H743" s="1"/>
      <c r="I743" s="1"/>
      <c r="J743" s="1"/>
      <c r="K743" s="1" t="s">
        <v>3399</v>
      </c>
      <c r="L743" s="1"/>
      <c r="M743" s="1"/>
      <c r="N743" s="1"/>
      <c r="O743" s="1"/>
      <c r="P743" s="1"/>
    </row>
    <row r="744" spans="1:16" x14ac:dyDescent="0.2">
      <c r="A744" s="1" t="s">
        <v>41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 t="s">
        <v>3399</v>
      </c>
      <c r="M744" s="1"/>
      <c r="N744" s="1"/>
      <c r="O744" s="1"/>
      <c r="P744" s="1"/>
    </row>
    <row r="745" spans="1:16" x14ac:dyDescent="0.2">
      <c r="A745" s="1" t="s">
        <v>41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 t="s">
        <v>3399</v>
      </c>
      <c r="N745" s="1"/>
      <c r="O745" s="1"/>
      <c r="P745" s="1"/>
    </row>
    <row r="746" spans="1:16" x14ac:dyDescent="0.2">
      <c r="A746" s="1" t="s">
        <v>41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 t="s">
        <v>3399</v>
      </c>
      <c r="O746" s="1"/>
      <c r="P746" s="1"/>
    </row>
    <row r="747" spans="1:16" x14ac:dyDescent="0.2">
      <c r="A747" s="1" t="s">
        <v>41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 t="s">
        <v>3399</v>
      </c>
      <c r="P747" s="1"/>
    </row>
    <row r="748" spans="1:16" x14ac:dyDescent="0.2">
      <c r="A748" s="1" t="s">
        <v>42</v>
      </c>
      <c r="B748" s="1"/>
      <c r="C748" s="1"/>
      <c r="D748" s="1" t="s">
        <v>3399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</row>
    <row r="749" spans="1:16" x14ac:dyDescent="0.2">
      <c r="A749" s="1" t="s">
        <v>42</v>
      </c>
      <c r="B749" s="1"/>
      <c r="C749" s="1"/>
      <c r="D749" s="1"/>
      <c r="E749" s="1" t="s">
        <v>3399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</row>
    <row r="750" spans="1:16" x14ac:dyDescent="0.2">
      <c r="A750" s="1" t="s">
        <v>42</v>
      </c>
      <c r="B750" s="1"/>
      <c r="C750" s="1"/>
      <c r="D750" s="1"/>
      <c r="E750" s="1"/>
      <c r="F750" s="1" t="s">
        <v>3399</v>
      </c>
      <c r="G750" s="1"/>
      <c r="H750" s="1"/>
      <c r="I750" s="1"/>
      <c r="J750" s="1"/>
      <c r="K750" s="1"/>
      <c r="L750" s="1"/>
      <c r="M750" s="1"/>
      <c r="N750" s="1"/>
      <c r="O750" s="1"/>
      <c r="P750" s="1"/>
    </row>
    <row r="751" spans="1:16" x14ac:dyDescent="0.2">
      <c r="A751" s="1" t="s">
        <v>42</v>
      </c>
      <c r="B751" s="1"/>
      <c r="C751" s="1"/>
      <c r="D751" s="1"/>
      <c r="E751" s="1"/>
      <c r="F751" s="1"/>
      <c r="G751" s="1" t="s">
        <v>3399</v>
      </c>
      <c r="H751" s="1"/>
      <c r="I751" s="1"/>
      <c r="J751" s="1"/>
      <c r="K751" s="1"/>
      <c r="L751" s="1"/>
      <c r="M751" s="1"/>
      <c r="N751" s="1"/>
      <c r="O751" s="1"/>
      <c r="P751" s="1"/>
    </row>
    <row r="752" spans="1:16" x14ac:dyDescent="0.2">
      <c r="A752" s="1" t="s">
        <v>42</v>
      </c>
      <c r="B752" s="1"/>
      <c r="C752" s="1"/>
      <c r="D752" s="1"/>
      <c r="E752" s="1"/>
      <c r="F752" s="1"/>
      <c r="G752" s="1"/>
      <c r="H752" s="1" t="s">
        <v>3399</v>
      </c>
      <c r="I752" s="1"/>
      <c r="J752" s="1"/>
      <c r="K752" s="1"/>
      <c r="L752" s="1"/>
      <c r="M752" s="1"/>
      <c r="N752" s="1"/>
      <c r="O752" s="1"/>
      <c r="P752" s="1"/>
    </row>
    <row r="753" spans="1:16" x14ac:dyDescent="0.2">
      <c r="A753" s="1" t="s">
        <v>42</v>
      </c>
      <c r="B753" s="1"/>
      <c r="C753" s="1"/>
      <c r="D753" s="1"/>
      <c r="E753" s="1"/>
      <c r="F753" s="1"/>
      <c r="G753" s="1"/>
      <c r="H753" s="1"/>
      <c r="I753" s="1" t="s">
        <v>3399</v>
      </c>
      <c r="J753" s="1"/>
      <c r="K753" s="1"/>
      <c r="L753" s="1"/>
      <c r="M753" s="1"/>
      <c r="N753" s="1"/>
      <c r="O753" s="1"/>
      <c r="P753" s="1"/>
    </row>
    <row r="754" spans="1:16" x14ac:dyDescent="0.2">
      <c r="A754" s="1" t="s">
        <v>42</v>
      </c>
      <c r="B754" s="1"/>
      <c r="C754" s="1"/>
      <c r="D754" s="1"/>
      <c r="E754" s="1"/>
      <c r="F754" s="1"/>
      <c r="G754" s="1"/>
      <c r="H754" s="1"/>
      <c r="I754" s="1"/>
      <c r="J754" s="1" t="s">
        <v>3399</v>
      </c>
      <c r="K754" s="1"/>
      <c r="L754" s="1"/>
      <c r="M754" s="1"/>
      <c r="N754" s="1"/>
      <c r="O754" s="1"/>
      <c r="P754" s="1"/>
    </row>
    <row r="755" spans="1:16" x14ac:dyDescent="0.2">
      <c r="A755" s="1" t="s">
        <v>42</v>
      </c>
      <c r="B755" s="1"/>
      <c r="C755" s="1"/>
      <c r="D755" s="1"/>
      <c r="E755" s="1"/>
      <c r="F755" s="1"/>
      <c r="G755" s="1"/>
      <c r="H755" s="1"/>
      <c r="I755" s="1"/>
      <c r="J755" s="1"/>
      <c r="K755" s="1" t="s">
        <v>3399</v>
      </c>
      <c r="L755" s="1"/>
      <c r="M755" s="1"/>
      <c r="N755" s="1"/>
      <c r="O755" s="1"/>
      <c r="P755" s="1"/>
    </row>
    <row r="756" spans="1:16" x14ac:dyDescent="0.2">
      <c r="A756" s="1" t="s">
        <v>42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 t="s">
        <v>3399</v>
      </c>
      <c r="M756" s="1"/>
      <c r="N756" s="1"/>
      <c r="O756" s="1"/>
      <c r="P756" s="1"/>
    </row>
    <row r="757" spans="1:16" x14ac:dyDescent="0.2">
      <c r="A757" s="1" t="s">
        <v>42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 t="s">
        <v>3399</v>
      </c>
      <c r="N757" s="1"/>
      <c r="O757" s="1"/>
      <c r="P757" s="1"/>
    </row>
    <row r="758" spans="1:16" x14ac:dyDescent="0.2">
      <c r="A758" s="1" t="s">
        <v>42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 t="s">
        <v>3399</v>
      </c>
      <c r="O758" s="1"/>
      <c r="P758" s="1"/>
    </row>
    <row r="759" spans="1:16" x14ac:dyDescent="0.2">
      <c r="A759" s="1" t="s">
        <v>42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 t="s">
        <v>3399</v>
      </c>
      <c r="P759" s="1"/>
    </row>
    <row r="760" spans="1:16" x14ac:dyDescent="0.2">
      <c r="A760" s="1" t="s">
        <v>43</v>
      </c>
      <c r="B760" s="1"/>
      <c r="C760" s="1"/>
      <c r="D760" s="1" t="s">
        <v>2905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</row>
    <row r="761" spans="1:16" x14ac:dyDescent="0.2">
      <c r="A761" s="1" t="s">
        <v>43</v>
      </c>
      <c r="B761" s="1"/>
      <c r="C761" s="1"/>
      <c r="D761" s="1"/>
      <c r="E761" s="1" t="s">
        <v>2905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</row>
    <row r="762" spans="1:16" x14ac:dyDescent="0.2">
      <c r="A762" s="1" t="s">
        <v>43</v>
      </c>
      <c r="B762" s="1"/>
      <c r="C762" s="1"/>
      <c r="D762" s="1"/>
      <c r="E762" s="1"/>
      <c r="F762" s="1" t="s">
        <v>2905</v>
      </c>
      <c r="G762" s="1"/>
      <c r="H762" s="1"/>
      <c r="I762" s="1"/>
      <c r="J762" s="1"/>
      <c r="K762" s="1"/>
      <c r="L762" s="1"/>
      <c r="M762" s="1"/>
      <c r="N762" s="1"/>
      <c r="O762" s="1"/>
      <c r="P762" s="1"/>
    </row>
    <row r="763" spans="1:16" x14ac:dyDescent="0.2">
      <c r="A763" s="1" t="s">
        <v>43</v>
      </c>
      <c r="B763" s="1"/>
      <c r="C763" s="1"/>
      <c r="D763" s="1"/>
      <c r="E763" s="1"/>
      <c r="F763" s="1"/>
      <c r="G763" s="1" t="s">
        <v>2905</v>
      </c>
      <c r="H763" s="1"/>
      <c r="I763" s="1"/>
      <c r="J763" s="1"/>
      <c r="K763" s="1"/>
      <c r="L763" s="1"/>
      <c r="M763" s="1"/>
      <c r="N763" s="1"/>
      <c r="O763" s="1"/>
      <c r="P763" s="1"/>
    </row>
    <row r="764" spans="1:16" x14ac:dyDescent="0.2">
      <c r="A764" s="1" t="s">
        <v>43</v>
      </c>
      <c r="B764" s="1"/>
      <c r="C764" s="1"/>
      <c r="D764" s="1"/>
      <c r="E764" s="1"/>
      <c r="F764" s="1"/>
      <c r="G764" s="1"/>
      <c r="H764" s="1" t="s">
        <v>2905</v>
      </c>
      <c r="I764" s="1"/>
      <c r="J764" s="1"/>
      <c r="K764" s="1"/>
      <c r="L764" s="1"/>
      <c r="M764" s="1"/>
      <c r="N764" s="1"/>
      <c r="O764" s="1"/>
      <c r="P764" s="1"/>
    </row>
    <row r="765" spans="1:16" x14ac:dyDescent="0.2">
      <c r="A765" s="1" t="s">
        <v>43</v>
      </c>
      <c r="B765" s="1"/>
      <c r="C765" s="1"/>
      <c r="D765" s="1"/>
      <c r="E765" s="1"/>
      <c r="F765" s="1"/>
      <c r="G765" s="1"/>
      <c r="H765" s="1"/>
      <c r="I765" s="1" t="s">
        <v>2905</v>
      </c>
      <c r="J765" s="1"/>
      <c r="K765" s="1"/>
      <c r="L765" s="1"/>
      <c r="M765" s="1"/>
      <c r="N765" s="1"/>
      <c r="O765" s="1"/>
      <c r="P765" s="1"/>
    </row>
    <row r="766" spans="1:16" x14ac:dyDescent="0.2">
      <c r="A766" s="1" t="s">
        <v>43</v>
      </c>
      <c r="B766" s="1"/>
      <c r="C766" s="1"/>
      <c r="D766" s="1"/>
      <c r="E766" s="1"/>
      <c r="F766" s="1"/>
      <c r="G766" s="1"/>
      <c r="H766" s="1"/>
      <c r="I766" s="1"/>
      <c r="J766" s="1" t="s">
        <v>2905</v>
      </c>
      <c r="K766" s="1"/>
      <c r="L766" s="1"/>
      <c r="M766" s="1"/>
      <c r="N766" s="1"/>
      <c r="O766" s="1"/>
      <c r="P766" s="1"/>
    </row>
    <row r="767" spans="1:16" x14ac:dyDescent="0.2">
      <c r="A767" s="1" t="s">
        <v>43</v>
      </c>
      <c r="B767" s="1"/>
      <c r="C767" s="1"/>
      <c r="D767" s="1"/>
      <c r="E767" s="1"/>
      <c r="F767" s="1"/>
      <c r="G767" s="1"/>
      <c r="H767" s="1"/>
      <c r="I767" s="1"/>
      <c r="J767" s="1"/>
      <c r="K767" s="1" t="s">
        <v>2905</v>
      </c>
      <c r="L767" s="1"/>
      <c r="M767" s="1"/>
      <c r="N767" s="1"/>
      <c r="O767" s="1"/>
      <c r="P767" s="1"/>
    </row>
    <row r="768" spans="1:16" x14ac:dyDescent="0.2">
      <c r="A768" s="1" t="s">
        <v>43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 t="s">
        <v>2905</v>
      </c>
      <c r="M768" s="1"/>
      <c r="N768" s="1"/>
      <c r="O768" s="1"/>
      <c r="P768" s="1"/>
    </row>
    <row r="769" spans="1:16" x14ac:dyDescent="0.2">
      <c r="A769" s="1" t="s">
        <v>43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 t="s">
        <v>2905</v>
      </c>
      <c r="N769" s="1"/>
      <c r="O769" s="1"/>
      <c r="P769" s="1"/>
    </row>
    <row r="770" spans="1:16" x14ac:dyDescent="0.2">
      <c r="A770" s="1" t="s">
        <v>43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 t="s">
        <v>2905</v>
      </c>
      <c r="O770" s="1"/>
      <c r="P770" s="1"/>
    </row>
    <row r="771" spans="1:16" x14ac:dyDescent="0.2">
      <c r="A771" s="1" t="s">
        <v>43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 t="s">
        <v>2905</v>
      </c>
      <c r="P771" s="1"/>
    </row>
    <row r="772" spans="1:16" x14ac:dyDescent="0.2">
      <c r="A772" s="1" t="s">
        <v>2954</v>
      </c>
      <c r="B772" s="1"/>
      <c r="C772" s="1"/>
      <c r="D772" s="1" t="s">
        <v>2905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</row>
    <row r="773" spans="1:16" x14ac:dyDescent="0.2">
      <c r="A773" s="1" t="s">
        <v>2954</v>
      </c>
      <c r="B773" s="1"/>
      <c r="C773" s="1"/>
      <c r="D773" s="1"/>
      <c r="E773" s="1" t="s">
        <v>2905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</row>
    <row r="774" spans="1:16" x14ac:dyDescent="0.2">
      <c r="A774" s="1" t="s">
        <v>2954</v>
      </c>
      <c r="B774" s="1"/>
      <c r="C774" s="1"/>
      <c r="D774" s="1"/>
      <c r="E774" s="1"/>
      <c r="F774" s="1" t="s">
        <v>2905</v>
      </c>
      <c r="G774" s="1"/>
      <c r="H774" s="1"/>
      <c r="I774" s="1"/>
      <c r="J774" s="1"/>
      <c r="K774" s="1"/>
      <c r="L774" s="1"/>
      <c r="M774" s="1"/>
      <c r="N774" s="1"/>
      <c r="O774" s="1"/>
      <c r="P774" s="1"/>
    </row>
    <row r="775" spans="1:16" x14ac:dyDescent="0.2">
      <c r="A775" s="1" t="s">
        <v>2954</v>
      </c>
      <c r="B775" s="1"/>
      <c r="C775" s="1"/>
      <c r="D775" s="1"/>
      <c r="E775" s="1"/>
      <c r="F775" s="1"/>
      <c r="G775" s="1" t="s">
        <v>2905</v>
      </c>
      <c r="H775" s="1"/>
      <c r="I775" s="1"/>
      <c r="J775" s="1"/>
      <c r="K775" s="1"/>
      <c r="L775" s="1"/>
      <c r="M775" s="1"/>
      <c r="N775" s="1"/>
      <c r="O775" s="1"/>
      <c r="P775" s="1"/>
    </row>
    <row r="776" spans="1:16" x14ac:dyDescent="0.2">
      <c r="A776" s="1" t="s">
        <v>2954</v>
      </c>
      <c r="B776" s="1"/>
      <c r="C776" s="1"/>
      <c r="D776" s="1"/>
      <c r="E776" s="1"/>
      <c r="F776" s="1"/>
      <c r="G776" s="1"/>
      <c r="H776" s="1" t="s">
        <v>2905</v>
      </c>
      <c r="I776" s="1"/>
      <c r="J776" s="1"/>
      <c r="K776" s="1"/>
      <c r="L776" s="1"/>
      <c r="M776" s="1"/>
      <c r="N776" s="1"/>
      <c r="O776" s="1"/>
      <c r="P776" s="1"/>
    </row>
    <row r="777" spans="1:16" x14ac:dyDescent="0.2">
      <c r="A777" s="1" t="s">
        <v>2954</v>
      </c>
      <c r="B777" s="1"/>
      <c r="C777" s="1"/>
      <c r="D777" s="1"/>
      <c r="E777" s="1"/>
      <c r="F777" s="1"/>
      <c r="G777" s="1"/>
      <c r="H777" s="1"/>
      <c r="I777" s="1" t="s">
        <v>2905</v>
      </c>
      <c r="J777" s="1"/>
      <c r="K777" s="1"/>
      <c r="L777" s="1"/>
      <c r="M777" s="1"/>
      <c r="N777" s="1"/>
      <c r="O777" s="1"/>
      <c r="P777" s="1"/>
    </row>
    <row r="778" spans="1:16" x14ac:dyDescent="0.2">
      <c r="A778" s="1" t="s">
        <v>2954</v>
      </c>
      <c r="B778" s="1"/>
      <c r="C778" s="1"/>
      <c r="D778" s="1"/>
      <c r="E778" s="1"/>
      <c r="F778" s="1"/>
      <c r="G778" s="1"/>
      <c r="H778" s="1"/>
      <c r="I778" s="1"/>
      <c r="J778" s="1" t="s">
        <v>2905</v>
      </c>
      <c r="K778" s="1"/>
      <c r="L778" s="1"/>
      <c r="M778" s="1"/>
      <c r="N778" s="1"/>
      <c r="O778" s="1"/>
      <c r="P778" s="1"/>
    </row>
    <row r="779" spans="1:16" x14ac:dyDescent="0.2">
      <c r="A779" s="1" t="s">
        <v>2954</v>
      </c>
      <c r="B779" s="1"/>
      <c r="C779" s="1"/>
      <c r="D779" s="1"/>
      <c r="E779" s="1"/>
      <c r="F779" s="1"/>
      <c r="G779" s="1"/>
      <c r="H779" s="1"/>
      <c r="I779" s="1"/>
      <c r="J779" s="1"/>
      <c r="K779" s="1" t="s">
        <v>2905</v>
      </c>
      <c r="L779" s="1"/>
      <c r="M779" s="1"/>
      <c r="N779" s="1"/>
      <c r="O779" s="1"/>
      <c r="P779" s="1"/>
    </row>
    <row r="780" spans="1:16" x14ac:dyDescent="0.2">
      <c r="A780" s="1" t="s">
        <v>2954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 t="s">
        <v>2905</v>
      </c>
      <c r="M780" s="1"/>
      <c r="N780" s="1"/>
      <c r="O780" s="1"/>
      <c r="P780" s="1"/>
    </row>
    <row r="781" spans="1:16" x14ac:dyDescent="0.2">
      <c r="A781" s="1" t="s">
        <v>2954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 t="s">
        <v>2905</v>
      </c>
      <c r="N781" s="1"/>
      <c r="O781" s="1"/>
      <c r="P781" s="1"/>
    </row>
    <row r="782" spans="1:16" x14ac:dyDescent="0.2">
      <c r="A782" s="1" t="s">
        <v>2954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 t="s">
        <v>2905</v>
      </c>
      <c r="O782" s="1"/>
      <c r="P782" s="1"/>
    </row>
    <row r="783" spans="1:16" x14ac:dyDescent="0.2">
      <c r="A783" s="1" t="s">
        <v>2954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 t="s">
        <v>2905</v>
      </c>
      <c r="P783" s="1"/>
    </row>
    <row r="784" spans="1:16" x14ac:dyDescent="0.2">
      <c r="A784" s="1" t="s">
        <v>2935</v>
      </c>
      <c r="B784" s="1"/>
      <c r="C784" s="1"/>
      <c r="D784" s="1" t="s">
        <v>2903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</row>
    <row r="785" spans="1:16" x14ac:dyDescent="0.2">
      <c r="A785" s="1" t="s">
        <v>2935</v>
      </c>
      <c r="B785" s="1"/>
      <c r="C785" s="1"/>
      <c r="D785" s="1"/>
      <c r="E785" s="1" t="s">
        <v>2903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</row>
    <row r="786" spans="1:16" x14ac:dyDescent="0.2">
      <c r="A786" s="1" t="s">
        <v>2935</v>
      </c>
      <c r="B786" s="1"/>
      <c r="C786" s="1"/>
      <c r="D786" s="1"/>
      <c r="E786" s="1"/>
      <c r="F786" s="1" t="s">
        <v>2903</v>
      </c>
      <c r="G786" s="1"/>
      <c r="H786" s="1"/>
      <c r="I786" s="1"/>
      <c r="J786" s="1"/>
      <c r="K786" s="1"/>
      <c r="L786" s="1"/>
      <c r="M786" s="1"/>
      <c r="N786" s="1"/>
      <c r="O786" s="1"/>
      <c r="P786" s="1"/>
    </row>
    <row r="787" spans="1:16" x14ac:dyDescent="0.2">
      <c r="A787" s="1" t="s">
        <v>2935</v>
      </c>
      <c r="B787" s="1"/>
      <c r="C787" s="1"/>
      <c r="D787" s="1"/>
      <c r="E787" s="1"/>
      <c r="F787" s="1"/>
      <c r="G787" s="1" t="s">
        <v>2903</v>
      </c>
      <c r="H787" s="1"/>
      <c r="I787" s="1"/>
      <c r="J787" s="1"/>
      <c r="K787" s="1"/>
      <c r="L787" s="1"/>
      <c r="M787" s="1"/>
      <c r="N787" s="1"/>
      <c r="O787" s="1"/>
      <c r="P787" s="1"/>
    </row>
    <row r="788" spans="1:16" x14ac:dyDescent="0.2">
      <c r="A788" s="1" t="s">
        <v>2935</v>
      </c>
      <c r="B788" s="1"/>
      <c r="C788" s="1"/>
      <c r="D788" s="1"/>
      <c r="E788" s="1"/>
      <c r="F788" s="1"/>
      <c r="G788" s="1"/>
      <c r="H788" s="1" t="s">
        <v>2903</v>
      </c>
      <c r="I788" s="1"/>
      <c r="J788" s="1"/>
      <c r="K788" s="1"/>
      <c r="L788" s="1"/>
      <c r="M788" s="1"/>
      <c r="N788" s="1"/>
      <c r="O788" s="1"/>
      <c r="P788" s="1"/>
    </row>
    <row r="789" spans="1:16" x14ac:dyDescent="0.2">
      <c r="A789" s="1" t="s">
        <v>2935</v>
      </c>
      <c r="B789" s="1"/>
      <c r="C789" s="1"/>
      <c r="D789" s="1"/>
      <c r="E789" s="1"/>
      <c r="F789" s="1"/>
      <c r="G789" s="1"/>
      <c r="H789" s="1"/>
      <c r="I789" s="1" t="s">
        <v>2903</v>
      </c>
      <c r="J789" s="1"/>
      <c r="K789" s="1"/>
      <c r="L789" s="1"/>
      <c r="M789" s="1"/>
      <c r="N789" s="1"/>
      <c r="O789" s="1"/>
      <c r="P789" s="1"/>
    </row>
    <row r="790" spans="1:16" x14ac:dyDescent="0.2">
      <c r="A790" s="1" t="s">
        <v>2935</v>
      </c>
      <c r="B790" s="1"/>
      <c r="C790" s="1"/>
      <c r="D790" s="1"/>
      <c r="E790" s="1"/>
      <c r="F790" s="1"/>
      <c r="G790" s="1"/>
      <c r="H790" s="1"/>
      <c r="I790" s="1"/>
      <c r="J790" s="1" t="s">
        <v>2903</v>
      </c>
      <c r="K790" s="1"/>
      <c r="L790" s="1"/>
      <c r="M790" s="1"/>
      <c r="N790" s="1"/>
      <c r="O790" s="1"/>
      <c r="P790" s="1"/>
    </row>
    <row r="791" spans="1:16" x14ac:dyDescent="0.2">
      <c r="A791" s="1" t="s">
        <v>2935</v>
      </c>
      <c r="B791" s="1"/>
      <c r="C791" s="1"/>
      <c r="D791" s="1"/>
      <c r="E791" s="1"/>
      <c r="F791" s="1"/>
      <c r="G791" s="1"/>
      <c r="H791" s="1"/>
      <c r="I791" s="1"/>
      <c r="J791" s="1"/>
      <c r="K791" s="1" t="s">
        <v>2903</v>
      </c>
      <c r="L791" s="1"/>
      <c r="M791" s="1"/>
      <c r="N791" s="1"/>
      <c r="O791" s="1"/>
      <c r="P791" s="1"/>
    </row>
    <row r="792" spans="1:16" x14ac:dyDescent="0.2">
      <c r="A792" s="1" t="s">
        <v>2935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 t="s">
        <v>2903</v>
      </c>
      <c r="M792" s="1"/>
      <c r="N792" s="1"/>
      <c r="O792" s="1"/>
      <c r="P792" s="1"/>
    </row>
    <row r="793" spans="1:16" x14ac:dyDescent="0.2">
      <c r="A793" s="1" t="s">
        <v>2935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 t="s">
        <v>2903</v>
      </c>
      <c r="N793" s="1"/>
      <c r="O793" s="1"/>
      <c r="P793" s="1"/>
    </row>
    <row r="794" spans="1:16" x14ac:dyDescent="0.2">
      <c r="A794" s="1" t="s">
        <v>2935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 t="s">
        <v>2903</v>
      </c>
      <c r="O794" s="1"/>
      <c r="P794" s="1"/>
    </row>
    <row r="795" spans="1:16" x14ac:dyDescent="0.2">
      <c r="A795" s="1" t="s">
        <v>2935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 t="s">
        <v>2903</v>
      </c>
      <c r="P795" s="1"/>
    </row>
    <row r="796" spans="1:16" x14ac:dyDescent="0.2">
      <c r="A796" s="1" t="s">
        <v>3121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</row>
    <row r="797" spans="1:16" x14ac:dyDescent="0.2">
      <c r="A797" s="1" t="s">
        <v>3123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 t="s">
        <v>3399</v>
      </c>
    </row>
    <row r="798" spans="1:16" x14ac:dyDescent="0.2">
      <c r="A798" s="1" t="s">
        <v>3125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 t="s">
        <v>3399</v>
      </c>
    </row>
    <row r="799" spans="1:16" x14ac:dyDescent="0.2">
      <c r="A799" s="1" t="s">
        <v>3127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 t="s">
        <v>3399</v>
      </c>
    </row>
    <row r="800" spans="1:16" x14ac:dyDescent="0.2">
      <c r="A800" s="1" t="s">
        <v>2938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</row>
    <row r="801" spans="1:16" x14ac:dyDescent="0.2">
      <c r="A801" s="1" t="s">
        <v>2957</v>
      </c>
      <c r="B801" s="1"/>
      <c r="C801" s="1"/>
      <c r="D801" s="1" t="s">
        <v>2905</v>
      </c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</row>
    <row r="802" spans="1:16" x14ac:dyDescent="0.2">
      <c r="A802" s="1" t="s">
        <v>2957</v>
      </c>
      <c r="B802" s="1"/>
      <c r="C802" s="1"/>
      <c r="D802" s="1"/>
      <c r="E802" s="1" t="s">
        <v>2905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</row>
    <row r="803" spans="1:16" x14ac:dyDescent="0.2">
      <c r="A803" s="1" t="s">
        <v>2957</v>
      </c>
      <c r="B803" s="1"/>
      <c r="C803" s="1"/>
      <c r="D803" s="1"/>
      <c r="E803" s="1"/>
      <c r="F803" s="1" t="s">
        <v>2905</v>
      </c>
      <c r="G803" s="1"/>
      <c r="H803" s="1"/>
      <c r="I803" s="1"/>
      <c r="J803" s="1"/>
      <c r="K803" s="1"/>
      <c r="L803" s="1"/>
      <c r="M803" s="1"/>
      <c r="N803" s="1"/>
      <c r="O803" s="1"/>
      <c r="P803" s="1"/>
    </row>
    <row r="804" spans="1:16" x14ac:dyDescent="0.2">
      <c r="A804" s="1" t="s">
        <v>2957</v>
      </c>
      <c r="B804" s="1"/>
      <c r="C804" s="1"/>
      <c r="D804" s="1"/>
      <c r="E804" s="1"/>
      <c r="F804" s="1"/>
      <c r="G804" s="1" t="s">
        <v>2905</v>
      </c>
      <c r="H804" s="1"/>
      <c r="I804" s="1"/>
      <c r="J804" s="1"/>
      <c r="K804" s="1"/>
      <c r="L804" s="1"/>
      <c r="M804" s="1"/>
      <c r="N804" s="1"/>
      <c r="O804" s="1"/>
      <c r="P804" s="1"/>
    </row>
    <row r="805" spans="1:16" x14ac:dyDescent="0.2">
      <c r="A805" s="1" t="s">
        <v>2957</v>
      </c>
      <c r="B805" s="1"/>
      <c r="C805" s="1"/>
      <c r="D805" s="1"/>
      <c r="E805" s="1"/>
      <c r="F805" s="1"/>
      <c r="G805" s="1"/>
      <c r="H805" s="1" t="s">
        <v>2905</v>
      </c>
      <c r="I805" s="1"/>
      <c r="J805" s="1"/>
      <c r="K805" s="1"/>
      <c r="L805" s="1"/>
      <c r="M805" s="1"/>
      <c r="N805" s="1"/>
      <c r="O805" s="1"/>
      <c r="P805" s="1"/>
    </row>
    <row r="806" spans="1:16" x14ac:dyDescent="0.2">
      <c r="A806" s="1" t="s">
        <v>2957</v>
      </c>
      <c r="B806" s="1"/>
      <c r="C806" s="1"/>
      <c r="D806" s="1"/>
      <c r="E806" s="1"/>
      <c r="F806" s="1"/>
      <c r="G806" s="1"/>
      <c r="H806" s="1"/>
      <c r="I806" s="1" t="s">
        <v>2905</v>
      </c>
      <c r="J806" s="1"/>
      <c r="K806" s="1"/>
      <c r="L806" s="1"/>
      <c r="M806" s="1"/>
      <c r="N806" s="1"/>
      <c r="O806" s="1"/>
      <c r="P806" s="1"/>
    </row>
    <row r="807" spans="1:16" x14ac:dyDescent="0.2">
      <c r="A807" s="1" t="s">
        <v>2957</v>
      </c>
      <c r="B807" s="1"/>
      <c r="C807" s="1"/>
      <c r="D807" s="1"/>
      <c r="E807" s="1"/>
      <c r="F807" s="1"/>
      <c r="G807" s="1"/>
      <c r="H807" s="1"/>
      <c r="I807" s="1"/>
      <c r="J807" s="1" t="s">
        <v>2905</v>
      </c>
      <c r="K807" s="1"/>
      <c r="L807" s="1"/>
      <c r="M807" s="1"/>
      <c r="N807" s="1"/>
      <c r="O807" s="1"/>
      <c r="P807" s="1"/>
    </row>
    <row r="808" spans="1:16" x14ac:dyDescent="0.2">
      <c r="A808" s="1" t="s">
        <v>2957</v>
      </c>
      <c r="B808" s="1"/>
      <c r="C808" s="1"/>
      <c r="D808" s="1"/>
      <c r="E808" s="1"/>
      <c r="F808" s="1"/>
      <c r="G808" s="1"/>
      <c r="H808" s="1"/>
      <c r="I808" s="1"/>
      <c r="J808" s="1"/>
      <c r="K808" s="1" t="s">
        <v>2905</v>
      </c>
      <c r="L808" s="1"/>
      <c r="M808" s="1"/>
      <c r="N808" s="1"/>
      <c r="O808" s="1"/>
      <c r="P808" s="1"/>
    </row>
    <row r="809" spans="1:16" x14ac:dyDescent="0.2">
      <c r="A809" s="1" t="s">
        <v>2957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 t="s">
        <v>2905</v>
      </c>
      <c r="M809" s="1"/>
      <c r="N809" s="1"/>
      <c r="O809" s="1"/>
      <c r="P809" s="1"/>
    </row>
    <row r="810" spans="1:16" x14ac:dyDescent="0.2">
      <c r="A810" s="1" t="s">
        <v>2957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 t="s">
        <v>2905</v>
      </c>
      <c r="N810" s="1"/>
      <c r="O810" s="1"/>
      <c r="P810" s="1"/>
    </row>
    <row r="811" spans="1:16" x14ac:dyDescent="0.2">
      <c r="A811" s="1" t="s">
        <v>2957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 t="s">
        <v>2905</v>
      </c>
      <c r="O811" s="1"/>
      <c r="P811" s="1"/>
    </row>
    <row r="812" spans="1:16" x14ac:dyDescent="0.2">
      <c r="A812" s="1" t="s">
        <v>2957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 t="s">
        <v>2905</v>
      </c>
      <c r="P812" s="1"/>
    </row>
    <row r="813" spans="1:16" x14ac:dyDescent="0.2">
      <c r="A813" s="1" t="s">
        <v>3129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</row>
    <row r="814" spans="1:16" x14ac:dyDescent="0.2">
      <c r="A814" s="1" t="s">
        <v>3131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</row>
    <row r="815" spans="1:16" x14ac:dyDescent="0.2">
      <c r="A815" s="1" t="s">
        <v>3133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</row>
    <row r="816" spans="1:16" x14ac:dyDescent="0.2">
      <c r="A816" s="1" t="s">
        <v>3135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</row>
    <row r="817" spans="1:16" x14ac:dyDescent="0.2">
      <c r="A817" s="1" t="s">
        <v>3137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</row>
    <row r="818" spans="1:16" x14ac:dyDescent="0.2">
      <c r="A818" s="1" t="s">
        <v>3139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</row>
    <row r="819" spans="1:16" x14ac:dyDescent="0.2">
      <c r="A819" s="1" t="s">
        <v>3141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</row>
    <row r="820" spans="1:16" x14ac:dyDescent="0.2">
      <c r="A820" s="1" t="s">
        <v>3143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</row>
    <row r="821" spans="1:16" x14ac:dyDescent="0.2">
      <c r="A821" s="1" t="s">
        <v>3145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</row>
    <row r="822" spans="1:16" x14ac:dyDescent="0.2">
      <c r="A822" s="1" t="s">
        <v>3147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</row>
    <row r="823" spans="1:16" x14ac:dyDescent="0.2">
      <c r="A823" s="1" t="s">
        <v>3149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</row>
    <row r="824" spans="1:16" x14ac:dyDescent="0.2">
      <c r="A824" s="1" t="s">
        <v>3151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</row>
    <row r="825" spans="1:16" x14ac:dyDescent="0.2">
      <c r="A825" s="1" t="s">
        <v>3153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</row>
    <row r="826" spans="1:16" x14ac:dyDescent="0.2">
      <c r="A826" s="1" t="s">
        <v>3155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</row>
    <row r="827" spans="1:16" x14ac:dyDescent="0.2">
      <c r="A827" s="1" t="s">
        <v>3157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</row>
    <row r="828" spans="1:16" x14ac:dyDescent="0.2">
      <c r="A828" s="1" t="s">
        <v>3158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</row>
    <row r="829" spans="1:16" x14ac:dyDescent="0.2">
      <c r="A829" s="1" t="s">
        <v>3160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</row>
    <row r="830" spans="1:16" x14ac:dyDescent="0.2">
      <c r="A830" s="1" t="s">
        <v>3162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</row>
    <row r="831" spans="1:16" x14ac:dyDescent="0.2">
      <c r="A831" s="1" t="s">
        <v>3164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</row>
    <row r="832" spans="1:16" x14ac:dyDescent="0.2">
      <c r="A832" s="1" t="s">
        <v>3166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</row>
    <row r="833" spans="1:16" x14ac:dyDescent="0.2">
      <c r="A833" s="1" t="s">
        <v>3168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</row>
    <row r="834" spans="1:16" x14ac:dyDescent="0.2">
      <c r="A834" s="1" t="s">
        <v>3170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</row>
    <row r="835" spans="1:16" x14ac:dyDescent="0.2">
      <c r="A835" s="1" t="s">
        <v>3172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</row>
    <row r="836" spans="1:16" x14ac:dyDescent="0.2">
      <c r="A836" s="1" t="s">
        <v>3173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</row>
    <row r="837" spans="1:16" x14ac:dyDescent="0.2">
      <c r="A837" s="1" t="s">
        <v>3174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</row>
    <row r="838" spans="1:16" x14ac:dyDescent="0.2">
      <c r="A838" s="1" t="s">
        <v>3176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</row>
    <row r="839" spans="1:16" x14ac:dyDescent="0.2">
      <c r="A839" s="1" t="s">
        <v>3177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</row>
    <row r="840" spans="1:16" x14ac:dyDescent="0.2">
      <c r="A840" s="1" t="s">
        <v>3178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</row>
    <row r="841" spans="1:16" x14ac:dyDescent="0.2">
      <c r="A841" s="1" t="s">
        <v>3179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</row>
    <row r="842" spans="1:16" x14ac:dyDescent="0.2">
      <c r="A842" s="1" t="s">
        <v>3180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</row>
    <row r="843" spans="1:16" x14ac:dyDescent="0.2">
      <c r="A843" s="1" t="s">
        <v>3181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</row>
    <row r="844" spans="1:16" x14ac:dyDescent="0.2">
      <c r="A844" s="1" t="s">
        <v>3182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</row>
    <row r="845" spans="1:16" x14ac:dyDescent="0.2">
      <c r="A845" s="1" t="s">
        <v>3184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</row>
    <row r="846" spans="1:16" x14ac:dyDescent="0.2">
      <c r="A846" s="1" t="s">
        <v>3185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</row>
    <row r="847" spans="1:16" x14ac:dyDescent="0.2">
      <c r="A847" s="1" t="s">
        <v>3186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</row>
    <row r="848" spans="1:16" x14ac:dyDescent="0.2">
      <c r="A848" s="1" t="s">
        <v>3187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</row>
    <row r="849" spans="1:16" x14ac:dyDescent="0.2">
      <c r="A849" s="1" t="s">
        <v>3188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</row>
    <row r="850" spans="1:16" x14ac:dyDescent="0.2">
      <c r="A850" s="1" t="s">
        <v>3189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</row>
    <row r="851" spans="1:16" x14ac:dyDescent="0.2">
      <c r="A851" s="1" t="s">
        <v>3190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</row>
    <row r="852" spans="1:16" x14ac:dyDescent="0.2">
      <c r="A852" s="1" t="s">
        <v>3191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</row>
    <row r="853" spans="1:16" x14ac:dyDescent="0.2">
      <c r="A853" s="1" t="s">
        <v>3193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</row>
    <row r="854" spans="1:16" x14ac:dyDescent="0.2">
      <c r="A854" s="1" t="s">
        <v>3194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</row>
    <row r="855" spans="1:16" x14ac:dyDescent="0.2">
      <c r="A855" s="1" t="s">
        <v>3195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</row>
    <row r="856" spans="1:16" x14ac:dyDescent="0.2">
      <c r="A856" s="1" t="s">
        <v>3196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</row>
    <row r="857" spans="1:16" x14ac:dyDescent="0.2">
      <c r="A857" s="1" t="s">
        <v>3198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</row>
    <row r="858" spans="1:16" x14ac:dyDescent="0.2">
      <c r="A858" s="1" t="s">
        <v>3200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</row>
    <row r="859" spans="1:16" x14ac:dyDescent="0.2">
      <c r="A859" s="1" t="s">
        <v>3202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</row>
    <row r="860" spans="1:16" x14ac:dyDescent="0.2">
      <c r="A860" s="1" t="s">
        <v>3204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</row>
    <row r="861" spans="1:16" x14ac:dyDescent="0.2">
      <c r="A861" s="1" t="s">
        <v>3205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</row>
    <row r="862" spans="1:16" x14ac:dyDescent="0.2">
      <c r="A862" s="1" t="s">
        <v>3207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</row>
    <row r="863" spans="1:16" x14ac:dyDescent="0.2">
      <c r="A863" s="1" t="s">
        <v>3208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</row>
    <row r="864" spans="1:16" x14ac:dyDescent="0.2">
      <c r="A864" s="1" t="s">
        <v>3210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</row>
    <row r="865" spans="1:16" x14ac:dyDescent="0.2">
      <c r="A865" s="1" t="s">
        <v>3211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</row>
    <row r="866" spans="1:16" x14ac:dyDescent="0.2">
      <c r="A866" s="1" t="s">
        <v>3212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</row>
    <row r="867" spans="1:16" x14ac:dyDescent="0.2">
      <c r="A867" s="1" t="s">
        <v>3213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</row>
    <row r="868" spans="1:16" x14ac:dyDescent="0.2">
      <c r="A868" s="1" t="s">
        <v>3214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</row>
    <row r="869" spans="1:16" x14ac:dyDescent="0.2">
      <c r="A869" s="1" t="s">
        <v>3215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</row>
    <row r="870" spans="1:16" x14ac:dyDescent="0.2">
      <c r="A870" s="1" t="s">
        <v>3216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</row>
    <row r="871" spans="1:16" x14ac:dyDescent="0.2">
      <c r="A871" s="1" t="s">
        <v>3218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</row>
    <row r="872" spans="1:16" x14ac:dyDescent="0.2">
      <c r="A872" s="1" t="s">
        <v>3219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</row>
    <row r="873" spans="1:16" x14ac:dyDescent="0.2">
      <c r="A873" s="1" t="s">
        <v>3220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</row>
    <row r="874" spans="1:16" x14ac:dyDescent="0.2">
      <c r="A874" s="1" t="s">
        <v>3221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</row>
    <row r="875" spans="1:16" x14ac:dyDescent="0.2">
      <c r="A875" s="1" t="s">
        <v>3222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</row>
    <row r="876" spans="1:16" x14ac:dyDescent="0.2">
      <c r="A876" s="1" t="s">
        <v>3223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</row>
    <row r="877" spans="1:16" x14ac:dyDescent="0.2">
      <c r="A877" s="1" t="s">
        <v>3224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</row>
    <row r="878" spans="1:16" x14ac:dyDescent="0.2">
      <c r="A878" s="1" t="s">
        <v>3225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</row>
    <row r="879" spans="1:16" x14ac:dyDescent="0.2">
      <c r="A879" s="1" t="s">
        <v>3227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</row>
    <row r="880" spans="1:16" x14ac:dyDescent="0.2">
      <c r="A880" s="1" t="s">
        <v>3229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</row>
    <row r="881" spans="1:16" x14ac:dyDescent="0.2">
      <c r="A881" s="1" t="s">
        <v>3231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</row>
    <row r="882" spans="1:16" x14ac:dyDescent="0.2">
      <c r="A882" s="1" t="s">
        <v>3233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</row>
    <row r="883" spans="1:16" x14ac:dyDescent="0.2">
      <c r="A883" s="1" t="s">
        <v>3234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</row>
    <row r="884" spans="1:16" x14ac:dyDescent="0.2">
      <c r="A884" s="1" t="s">
        <v>3235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</row>
    <row r="885" spans="1:16" x14ac:dyDescent="0.2">
      <c r="A885" s="1" t="s">
        <v>3236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</row>
    <row r="886" spans="1:16" x14ac:dyDescent="0.2">
      <c r="A886" s="1" t="s">
        <v>3237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</row>
    <row r="887" spans="1:16" x14ac:dyDescent="0.2">
      <c r="A887" s="1" t="s">
        <v>3238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</row>
    <row r="888" spans="1:16" x14ac:dyDescent="0.2">
      <c r="A888" s="1" t="s">
        <v>3239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</row>
    <row r="889" spans="1:16" x14ac:dyDescent="0.2">
      <c r="A889" s="1" t="s">
        <v>3240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</row>
    <row r="890" spans="1:16" x14ac:dyDescent="0.2">
      <c r="A890" s="1" t="s">
        <v>3241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</row>
    <row r="891" spans="1:16" x14ac:dyDescent="0.2">
      <c r="A891" s="1" t="s">
        <v>44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 t="s">
        <v>2903</v>
      </c>
    </row>
    <row r="892" spans="1:16" x14ac:dyDescent="0.2">
      <c r="A892" s="1" t="s">
        <v>45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 t="s">
        <v>2903</v>
      </c>
    </row>
    <row r="893" spans="1:16" x14ac:dyDescent="0.2">
      <c r="A893" s="1" t="s">
        <v>46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 t="s">
        <v>2903</v>
      </c>
    </row>
    <row r="894" spans="1:16" x14ac:dyDescent="0.2">
      <c r="A894" s="1" t="s">
        <v>47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 t="s">
        <v>2903</v>
      </c>
    </row>
    <row r="895" spans="1:16" x14ac:dyDescent="0.2">
      <c r="A895" s="1" t="s">
        <v>48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 t="s">
        <v>2903</v>
      </c>
    </row>
    <row r="896" spans="1:16" x14ac:dyDescent="0.2">
      <c r="A896" s="1" t="s">
        <v>49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 t="s">
        <v>2903</v>
      </c>
    </row>
    <row r="897" spans="1:16" x14ac:dyDescent="0.2">
      <c r="A897" s="1" t="s">
        <v>50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 t="s">
        <v>2903</v>
      </c>
    </row>
    <row r="898" spans="1:16" x14ac:dyDescent="0.2">
      <c r="A898" s="1" t="s">
        <v>51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 t="s">
        <v>2903</v>
      </c>
    </row>
    <row r="899" spans="1:16" x14ac:dyDescent="0.2">
      <c r="A899" s="1" t="s">
        <v>2952</v>
      </c>
      <c r="B899" s="1"/>
      <c r="C899" s="1"/>
      <c r="D899" s="1" t="s">
        <v>2905</v>
      </c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</row>
    <row r="900" spans="1:16" x14ac:dyDescent="0.2">
      <c r="A900" s="1" t="s">
        <v>2952</v>
      </c>
      <c r="B900" s="1"/>
      <c r="C900" s="1"/>
      <c r="D900" s="1"/>
      <c r="E900" s="1" t="s">
        <v>2905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</row>
    <row r="901" spans="1:16" x14ac:dyDescent="0.2">
      <c r="A901" s="1" t="s">
        <v>2952</v>
      </c>
      <c r="B901" s="1"/>
      <c r="C901" s="1"/>
      <c r="D901" s="1"/>
      <c r="E901" s="1"/>
      <c r="F901" s="1" t="s">
        <v>2905</v>
      </c>
      <c r="G901" s="1"/>
      <c r="H901" s="1"/>
      <c r="I901" s="1"/>
      <c r="J901" s="1"/>
      <c r="K901" s="1"/>
      <c r="L901" s="1"/>
      <c r="M901" s="1"/>
      <c r="N901" s="1"/>
      <c r="O901" s="1"/>
      <c r="P901" s="1"/>
    </row>
    <row r="902" spans="1:16" x14ac:dyDescent="0.2">
      <c r="A902" s="1" t="s">
        <v>2952</v>
      </c>
      <c r="B902" s="1"/>
      <c r="C902" s="1"/>
      <c r="D902" s="1"/>
      <c r="E902" s="1"/>
      <c r="F902" s="1" t="s">
        <v>2903</v>
      </c>
      <c r="G902" s="1"/>
      <c r="H902" s="1"/>
      <c r="I902" s="1"/>
      <c r="J902" s="1"/>
      <c r="K902" s="1"/>
      <c r="L902" s="1"/>
      <c r="M902" s="1"/>
      <c r="N902" s="1"/>
      <c r="O902" s="1"/>
      <c r="P902" s="1"/>
    </row>
    <row r="903" spans="1:16" x14ac:dyDescent="0.2">
      <c r="A903" s="1" t="s">
        <v>2952</v>
      </c>
      <c r="B903" s="1"/>
      <c r="C903" s="1"/>
      <c r="D903" s="1"/>
      <c r="E903" s="1"/>
      <c r="F903" s="1"/>
      <c r="G903" s="1" t="s">
        <v>2905</v>
      </c>
      <c r="H903" s="1"/>
      <c r="I903" s="1"/>
      <c r="J903" s="1"/>
      <c r="K903" s="1"/>
      <c r="L903" s="1"/>
      <c r="M903" s="1"/>
      <c r="N903" s="1"/>
      <c r="O903" s="1"/>
      <c r="P903" s="1"/>
    </row>
    <row r="904" spans="1:16" x14ac:dyDescent="0.2">
      <c r="A904" s="1" t="s">
        <v>2952</v>
      </c>
      <c r="B904" s="1"/>
      <c r="C904" s="1"/>
      <c r="D904" s="1"/>
      <c r="E904" s="1"/>
      <c r="F904" s="1"/>
      <c r="G904" s="1"/>
      <c r="H904" s="1" t="s">
        <v>2905</v>
      </c>
      <c r="I904" s="1"/>
      <c r="J904" s="1"/>
      <c r="K904" s="1"/>
      <c r="L904" s="1"/>
      <c r="M904" s="1"/>
      <c r="N904" s="1"/>
      <c r="O904" s="1"/>
      <c r="P904" s="1"/>
    </row>
    <row r="905" spans="1:16" x14ac:dyDescent="0.2">
      <c r="A905" s="1" t="s">
        <v>2952</v>
      </c>
      <c r="B905" s="1"/>
      <c r="C905" s="1"/>
      <c r="D905" s="1"/>
      <c r="E905" s="1"/>
      <c r="F905" s="1"/>
      <c r="G905" s="1"/>
      <c r="H905" s="1"/>
      <c r="I905" s="1" t="s">
        <v>2905</v>
      </c>
      <c r="J905" s="1"/>
      <c r="K905" s="1"/>
      <c r="L905" s="1"/>
      <c r="M905" s="1"/>
      <c r="N905" s="1"/>
      <c r="O905" s="1"/>
      <c r="P905" s="1"/>
    </row>
    <row r="906" spans="1:16" x14ac:dyDescent="0.2">
      <c r="A906" s="1" t="s">
        <v>2952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</row>
    <row r="907" spans="1:16" x14ac:dyDescent="0.2">
      <c r="A907" s="1" t="s">
        <v>2952</v>
      </c>
      <c r="B907" s="1"/>
      <c r="C907" s="1"/>
      <c r="D907" s="1"/>
      <c r="E907" s="1"/>
      <c r="F907" s="1"/>
      <c r="G907" s="1"/>
      <c r="H907" s="1"/>
      <c r="I907" s="1"/>
      <c r="J907" s="1" t="s">
        <v>2905</v>
      </c>
      <c r="K907" s="1"/>
      <c r="L907" s="1"/>
      <c r="M907" s="1"/>
      <c r="N907" s="1"/>
      <c r="O907" s="1"/>
      <c r="P907" s="1"/>
    </row>
    <row r="908" spans="1:16" x14ac:dyDescent="0.2">
      <c r="A908" s="1" t="s">
        <v>2952</v>
      </c>
      <c r="B908" s="1"/>
      <c r="C908" s="1"/>
      <c r="D908" s="1"/>
      <c r="E908" s="1"/>
      <c r="F908" s="1"/>
      <c r="G908" s="1"/>
      <c r="H908" s="1"/>
      <c r="I908" s="1"/>
      <c r="J908" s="1"/>
      <c r="K908" s="1" t="s">
        <v>2905</v>
      </c>
      <c r="L908" s="1"/>
      <c r="M908" s="1"/>
      <c r="N908" s="1"/>
      <c r="O908" s="1"/>
      <c r="P908" s="1"/>
    </row>
    <row r="909" spans="1:16" x14ac:dyDescent="0.2">
      <c r="A909" s="1" t="s">
        <v>2952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 t="s">
        <v>2905</v>
      </c>
      <c r="M909" s="1"/>
      <c r="N909" s="1"/>
      <c r="O909" s="1"/>
      <c r="P909" s="1"/>
    </row>
    <row r="910" spans="1:16" x14ac:dyDescent="0.2">
      <c r="A910" s="1" t="s">
        <v>2952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 t="s">
        <v>2905</v>
      </c>
      <c r="N910" s="1"/>
      <c r="O910" s="1"/>
      <c r="P910" s="1"/>
    </row>
    <row r="911" spans="1:16" x14ac:dyDescent="0.2">
      <c r="A911" s="1" t="s">
        <v>2952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 t="s">
        <v>2905</v>
      </c>
      <c r="O911" s="1"/>
      <c r="P911" s="1"/>
    </row>
    <row r="912" spans="1:16" x14ac:dyDescent="0.2">
      <c r="A912" s="1" t="s">
        <v>2952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 t="s">
        <v>2905</v>
      </c>
      <c r="P912" s="1"/>
    </row>
    <row r="913" spans="1:16" x14ac:dyDescent="0.2">
      <c r="A913" s="1" t="s">
        <v>2955</v>
      </c>
      <c r="B913" s="1"/>
      <c r="C913" s="1"/>
      <c r="D913" s="1" t="s">
        <v>2905</v>
      </c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</row>
    <row r="914" spans="1:16" x14ac:dyDescent="0.2">
      <c r="A914" s="1" t="s">
        <v>2955</v>
      </c>
      <c r="B914" s="1"/>
      <c r="C914" s="1"/>
      <c r="D914" s="1"/>
      <c r="E914" s="1" t="s">
        <v>2905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</row>
    <row r="915" spans="1:16" x14ac:dyDescent="0.2">
      <c r="A915" s="1" t="s">
        <v>2955</v>
      </c>
      <c r="B915" s="1"/>
      <c r="C915" s="1"/>
      <c r="D915" s="1"/>
      <c r="E915" s="1"/>
      <c r="F915" s="1" t="s">
        <v>2905</v>
      </c>
      <c r="G915" s="1"/>
      <c r="H915" s="1"/>
      <c r="I915" s="1"/>
      <c r="J915" s="1"/>
      <c r="K915" s="1"/>
      <c r="L915" s="1"/>
      <c r="M915" s="1"/>
      <c r="N915" s="1"/>
      <c r="O915" s="1"/>
      <c r="P915" s="1"/>
    </row>
    <row r="916" spans="1:16" x14ac:dyDescent="0.2">
      <c r="A916" s="1" t="s">
        <v>2955</v>
      </c>
      <c r="B916" s="1"/>
      <c r="C916" s="1"/>
      <c r="D916" s="1"/>
      <c r="E916" s="1"/>
      <c r="F916" s="1" t="s">
        <v>2903</v>
      </c>
      <c r="G916" s="1"/>
      <c r="H916" s="1"/>
      <c r="I916" s="1"/>
      <c r="J916" s="1"/>
      <c r="K916" s="1"/>
      <c r="L916" s="1"/>
      <c r="M916" s="1"/>
      <c r="N916" s="1"/>
      <c r="O916" s="1"/>
      <c r="P916" s="1"/>
    </row>
    <row r="917" spans="1:16" x14ac:dyDescent="0.2">
      <c r="A917" s="1" t="s">
        <v>2955</v>
      </c>
      <c r="B917" s="1"/>
      <c r="C917" s="1"/>
      <c r="D917" s="1"/>
      <c r="E917" s="1"/>
      <c r="F917" s="1"/>
      <c r="G917" s="1" t="s">
        <v>2905</v>
      </c>
      <c r="H917" s="1"/>
      <c r="I917" s="1"/>
      <c r="J917" s="1"/>
      <c r="K917" s="1"/>
      <c r="L917" s="1"/>
      <c r="M917" s="1"/>
      <c r="N917" s="1"/>
      <c r="O917" s="1"/>
      <c r="P917" s="1"/>
    </row>
    <row r="918" spans="1:16" x14ac:dyDescent="0.2">
      <c r="A918" s="1" t="s">
        <v>2955</v>
      </c>
      <c r="B918" s="1"/>
      <c r="C918" s="1"/>
      <c r="D918" s="1"/>
      <c r="E918" s="1"/>
      <c r="F918" s="1"/>
      <c r="G918" s="1"/>
      <c r="H918" s="1" t="s">
        <v>2905</v>
      </c>
      <c r="I918" s="1"/>
      <c r="J918" s="1"/>
      <c r="K918" s="1"/>
      <c r="L918" s="1"/>
      <c r="M918" s="1"/>
      <c r="N918" s="1"/>
      <c r="O918" s="1"/>
      <c r="P918" s="1"/>
    </row>
    <row r="919" spans="1:16" x14ac:dyDescent="0.2">
      <c r="A919" s="1" t="s">
        <v>2955</v>
      </c>
      <c r="B919" s="1"/>
      <c r="C919" s="1"/>
      <c r="D919" s="1"/>
      <c r="E919" s="1"/>
      <c r="F919" s="1"/>
      <c r="G919" s="1"/>
      <c r="H919" s="1"/>
      <c r="I919" s="1" t="s">
        <v>2905</v>
      </c>
      <c r="J919" s="1"/>
      <c r="K919" s="1"/>
      <c r="L919" s="1"/>
      <c r="M919" s="1"/>
      <c r="N919" s="1"/>
      <c r="O919" s="1"/>
      <c r="P919" s="1"/>
    </row>
    <row r="920" spans="1:16" x14ac:dyDescent="0.2">
      <c r="A920" s="1" t="s">
        <v>2955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</row>
    <row r="921" spans="1:16" x14ac:dyDescent="0.2">
      <c r="A921" s="1" t="s">
        <v>2955</v>
      </c>
      <c r="B921" s="1"/>
      <c r="C921" s="1"/>
      <c r="D921" s="1"/>
      <c r="E921" s="1"/>
      <c r="F921" s="1"/>
      <c r="G921" s="1"/>
      <c r="H921" s="1"/>
      <c r="I921" s="1"/>
      <c r="J921" s="1" t="s">
        <v>2905</v>
      </c>
      <c r="K921" s="1"/>
      <c r="L921" s="1"/>
      <c r="M921" s="1"/>
      <c r="N921" s="1"/>
      <c r="O921" s="1"/>
      <c r="P921" s="1"/>
    </row>
    <row r="922" spans="1:16" x14ac:dyDescent="0.2">
      <c r="A922" s="1" t="s">
        <v>2955</v>
      </c>
      <c r="B922" s="1"/>
      <c r="C922" s="1"/>
      <c r="D922" s="1"/>
      <c r="E922" s="1"/>
      <c r="F922" s="1"/>
      <c r="G922" s="1"/>
      <c r="H922" s="1"/>
      <c r="I922" s="1"/>
      <c r="J922" s="1"/>
      <c r="K922" s="1" t="s">
        <v>2905</v>
      </c>
      <c r="L922" s="1"/>
      <c r="M922" s="1"/>
      <c r="N922" s="1"/>
      <c r="O922" s="1"/>
      <c r="P922" s="1"/>
    </row>
    <row r="923" spans="1:16" x14ac:dyDescent="0.2">
      <c r="A923" s="1" t="s">
        <v>2955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 t="s">
        <v>2905</v>
      </c>
      <c r="M923" s="1"/>
      <c r="N923" s="1"/>
      <c r="O923" s="1"/>
      <c r="P923" s="1"/>
    </row>
    <row r="924" spans="1:16" x14ac:dyDescent="0.2">
      <c r="A924" s="1" t="s">
        <v>2955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 t="s">
        <v>2905</v>
      </c>
      <c r="N924" s="1"/>
      <c r="O924" s="1"/>
      <c r="P924" s="1"/>
    </row>
    <row r="925" spans="1:16" x14ac:dyDescent="0.2">
      <c r="A925" s="1" t="s">
        <v>2955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 t="s">
        <v>2905</v>
      </c>
      <c r="O925" s="1"/>
      <c r="P925" s="1"/>
    </row>
    <row r="926" spans="1:16" x14ac:dyDescent="0.2">
      <c r="A926" s="1" t="s">
        <v>2955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 t="s">
        <v>2905</v>
      </c>
      <c r="P926" s="1"/>
    </row>
    <row r="927" spans="1:16" x14ac:dyDescent="0.2">
      <c r="A927" s="1" t="s">
        <v>3242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</row>
    <row r="928" spans="1:16" x14ac:dyDescent="0.2">
      <c r="A928" s="1" t="s">
        <v>52</v>
      </c>
      <c r="B928" s="1"/>
      <c r="C928" s="1"/>
      <c r="D928" s="1" t="s">
        <v>3399</v>
      </c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</row>
    <row r="929" spans="1:16" x14ac:dyDescent="0.2">
      <c r="A929" s="1" t="s">
        <v>52</v>
      </c>
      <c r="B929" s="1"/>
      <c r="C929" s="1"/>
      <c r="D929" s="1" t="s">
        <v>2903</v>
      </c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</row>
    <row r="930" spans="1:16" x14ac:dyDescent="0.2">
      <c r="A930" s="1" t="s">
        <v>52</v>
      </c>
      <c r="B930" s="1"/>
      <c r="C930" s="1"/>
      <c r="D930" s="1"/>
      <c r="E930" s="1" t="s">
        <v>3399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</row>
    <row r="931" spans="1:16" x14ac:dyDescent="0.2">
      <c r="A931" s="1" t="s">
        <v>52</v>
      </c>
      <c r="B931" s="1"/>
      <c r="C931" s="1"/>
      <c r="D931" s="1"/>
      <c r="E931" s="1" t="s">
        <v>2903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</row>
    <row r="932" spans="1:16" x14ac:dyDescent="0.2">
      <c r="A932" s="1" t="s">
        <v>52</v>
      </c>
      <c r="B932" s="1"/>
      <c r="C932" s="1"/>
      <c r="D932" s="1"/>
      <c r="E932" s="1"/>
      <c r="F932" s="1" t="s">
        <v>3399</v>
      </c>
      <c r="G932" s="1"/>
      <c r="H932" s="1"/>
      <c r="I932" s="1"/>
      <c r="J932" s="1"/>
      <c r="K932" s="1"/>
      <c r="L932" s="1"/>
      <c r="M932" s="1"/>
      <c r="N932" s="1"/>
      <c r="O932" s="1"/>
      <c r="P932" s="1"/>
    </row>
    <row r="933" spans="1:16" x14ac:dyDescent="0.2">
      <c r="A933" s="1" t="s">
        <v>52</v>
      </c>
      <c r="B933" s="1"/>
      <c r="C933" s="1"/>
      <c r="D933" s="1"/>
      <c r="E933" s="1"/>
      <c r="F933" s="1" t="s">
        <v>2903</v>
      </c>
      <c r="G933" s="1"/>
      <c r="H933" s="1"/>
      <c r="I933" s="1"/>
      <c r="J933" s="1"/>
      <c r="K933" s="1"/>
      <c r="L933" s="1"/>
      <c r="M933" s="1"/>
      <c r="N933" s="1"/>
      <c r="O933" s="1"/>
      <c r="P933" s="1"/>
    </row>
    <row r="934" spans="1:16" x14ac:dyDescent="0.2">
      <c r="A934" s="1" t="s">
        <v>52</v>
      </c>
      <c r="B934" s="1"/>
      <c r="C934" s="1"/>
      <c r="D934" s="1"/>
      <c r="E934" s="1"/>
      <c r="F934" s="1"/>
      <c r="G934" s="1" t="s">
        <v>3399</v>
      </c>
      <c r="H934" s="1"/>
      <c r="I934" s="1"/>
      <c r="J934" s="1"/>
      <c r="K934" s="1"/>
      <c r="L934" s="1"/>
      <c r="M934" s="1"/>
      <c r="N934" s="1"/>
      <c r="O934" s="1"/>
      <c r="P934" s="1"/>
    </row>
    <row r="935" spans="1:16" x14ac:dyDescent="0.2">
      <c r="A935" s="1" t="s">
        <v>52</v>
      </c>
      <c r="B935" s="1"/>
      <c r="C935" s="1"/>
      <c r="D935" s="1"/>
      <c r="E935" s="1"/>
      <c r="F935" s="1"/>
      <c r="G935" s="1" t="s">
        <v>2903</v>
      </c>
      <c r="H935" s="1"/>
      <c r="I935" s="1"/>
      <c r="J935" s="1"/>
      <c r="K935" s="1"/>
      <c r="L935" s="1"/>
      <c r="M935" s="1"/>
      <c r="N935" s="1"/>
      <c r="O935" s="1"/>
      <c r="P935" s="1"/>
    </row>
    <row r="936" spans="1:16" x14ac:dyDescent="0.2">
      <c r="A936" s="1" t="s">
        <v>52</v>
      </c>
      <c r="B936" s="1"/>
      <c r="C936" s="1"/>
      <c r="D936" s="1"/>
      <c r="E936" s="1"/>
      <c r="F936" s="1"/>
      <c r="G936" s="1"/>
      <c r="H936" s="1" t="s">
        <v>3399</v>
      </c>
      <c r="I936" s="1"/>
      <c r="J936" s="1"/>
      <c r="K936" s="1"/>
      <c r="L936" s="1"/>
      <c r="M936" s="1"/>
      <c r="N936" s="1"/>
      <c r="O936" s="1"/>
      <c r="P936" s="1"/>
    </row>
    <row r="937" spans="1:16" x14ac:dyDescent="0.2">
      <c r="A937" s="1" t="s">
        <v>52</v>
      </c>
      <c r="B937" s="1"/>
      <c r="C937" s="1"/>
      <c r="D937" s="1"/>
      <c r="E937" s="1"/>
      <c r="F937" s="1"/>
      <c r="G937" s="1"/>
      <c r="H937" s="1" t="s">
        <v>2903</v>
      </c>
      <c r="I937" s="1"/>
      <c r="J937" s="1"/>
      <c r="K937" s="1"/>
      <c r="L937" s="1"/>
      <c r="M937" s="1"/>
      <c r="N937" s="1"/>
      <c r="O937" s="1"/>
      <c r="P937" s="1"/>
    </row>
    <row r="938" spans="1:16" x14ac:dyDescent="0.2">
      <c r="A938" s="1" t="s">
        <v>52</v>
      </c>
      <c r="B938" s="1"/>
      <c r="C938" s="1"/>
      <c r="D938" s="1"/>
      <c r="E938" s="1"/>
      <c r="F938" s="1"/>
      <c r="G938" s="1"/>
      <c r="H938" s="1"/>
      <c r="I938" s="1" t="s">
        <v>3399</v>
      </c>
      <c r="J938" s="1"/>
      <c r="K938" s="1"/>
      <c r="L938" s="1"/>
      <c r="M938" s="1"/>
      <c r="N938" s="1"/>
      <c r="O938" s="1"/>
      <c r="P938" s="1"/>
    </row>
    <row r="939" spans="1:16" x14ac:dyDescent="0.2">
      <c r="A939" s="1" t="s">
        <v>52</v>
      </c>
      <c r="B939" s="1"/>
      <c r="C939" s="1"/>
      <c r="D939" s="1"/>
      <c r="E939" s="1"/>
      <c r="F939" s="1"/>
      <c r="G939" s="1"/>
      <c r="H939" s="1"/>
      <c r="I939" s="1" t="s">
        <v>2903</v>
      </c>
      <c r="J939" s="1"/>
      <c r="K939" s="1"/>
      <c r="L939" s="1"/>
      <c r="M939" s="1"/>
      <c r="N939" s="1"/>
      <c r="O939" s="1"/>
      <c r="P939" s="1"/>
    </row>
    <row r="940" spans="1:16" x14ac:dyDescent="0.2">
      <c r="A940" s="1" t="s">
        <v>52</v>
      </c>
      <c r="B940" s="1"/>
      <c r="C940" s="1"/>
      <c r="D940" s="1"/>
      <c r="E940" s="1"/>
      <c r="F940" s="1"/>
      <c r="G940" s="1"/>
      <c r="H940" s="1"/>
      <c r="I940" s="1"/>
      <c r="J940" s="1" t="s">
        <v>3399</v>
      </c>
      <c r="K940" s="1"/>
      <c r="L940" s="1"/>
      <c r="M940" s="1"/>
      <c r="N940" s="1"/>
      <c r="O940" s="1"/>
      <c r="P940" s="1"/>
    </row>
    <row r="941" spans="1:16" x14ac:dyDescent="0.2">
      <c r="A941" s="1" t="s">
        <v>52</v>
      </c>
      <c r="B941" s="1"/>
      <c r="C941" s="1"/>
      <c r="D941" s="1"/>
      <c r="E941" s="1"/>
      <c r="F941" s="1"/>
      <c r="G941" s="1"/>
      <c r="H941" s="1"/>
      <c r="I941" s="1"/>
      <c r="J941" s="1" t="s">
        <v>2903</v>
      </c>
      <c r="K941" s="1"/>
      <c r="L941" s="1"/>
      <c r="M941" s="1"/>
      <c r="N941" s="1"/>
      <c r="O941" s="1"/>
      <c r="P941" s="1"/>
    </row>
    <row r="942" spans="1:16" x14ac:dyDescent="0.2">
      <c r="A942" s="1" t="s">
        <v>52</v>
      </c>
      <c r="B942" s="1"/>
      <c r="C942" s="1"/>
      <c r="D942" s="1"/>
      <c r="E942" s="1"/>
      <c r="F942" s="1"/>
      <c r="G942" s="1"/>
      <c r="H942" s="1"/>
      <c r="I942" s="1"/>
      <c r="J942" s="1"/>
      <c r="K942" s="1" t="s">
        <v>3399</v>
      </c>
      <c r="L942" s="1"/>
      <c r="M942" s="1"/>
      <c r="N942" s="1"/>
      <c r="O942" s="1"/>
      <c r="P942" s="1"/>
    </row>
    <row r="943" spans="1:16" x14ac:dyDescent="0.2">
      <c r="A943" s="1" t="s">
        <v>52</v>
      </c>
      <c r="B943" s="1"/>
      <c r="C943" s="1"/>
      <c r="D943" s="1"/>
      <c r="E943" s="1"/>
      <c r="F943" s="1"/>
      <c r="G943" s="1"/>
      <c r="H943" s="1"/>
      <c r="I943" s="1"/>
      <c r="J943" s="1"/>
      <c r="K943" s="1" t="s">
        <v>2903</v>
      </c>
      <c r="L943" s="1"/>
      <c r="M943" s="1"/>
      <c r="N943" s="1"/>
      <c r="O943" s="1"/>
      <c r="P943" s="1"/>
    </row>
    <row r="944" spans="1:16" x14ac:dyDescent="0.2">
      <c r="A944" s="1" t="s">
        <v>52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 t="s">
        <v>3399</v>
      </c>
      <c r="M944" s="1"/>
      <c r="N944" s="1"/>
      <c r="O944" s="1"/>
      <c r="P944" s="1"/>
    </row>
    <row r="945" spans="1:16" x14ac:dyDescent="0.2">
      <c r="A945" s="1" t="s">
        <v>52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 t="s">
        <v>2903</v>
      </c>
      <c r="M945" s="1"/>
      <c r="N945" s="1"/>
      <c r="O945" s="1"/>
      <c r="P945" s="1"/>
    </row>
    <row r="946" spans="1:16" x14ac:dyDescent="0.2">
      <c r="A946" s="1" t="s">
        <v>52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 t="s">
        <v>3399</v>
      </c>
      <c r="N946" s="1"/>
      <c r="O946" s="1"/>
      <c r="P946" s="1"/>
    </row>
    <row r="947" spans="1:16" x14ac:dyDescent="0.2">
      <c r="A947" s="1" t="s">
        <v>52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 t="s">
        <v>2903</v>
      </c>
      <c r="N947" s="1"/>
      <c r="O947" s="1"/>
      <c r="P947" s="1"/>
    </row>
    <row r="948" spans="1:16" x14ac:dyDescent="0.2">
      <c r="A948" s="1" t="s">
        <v>52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 t="s">
        <v>3399</v>
      </c>
      <c r="O948" s="1"/>
      <c r="P948" s="1"/>
    </row>
    <row r="949" spans="1:16" x14ac:dyDescent="0.2">
      <c r="A949" s="1" t="s">
        <v>52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 t="s">
        <v>2903</v>
      </c>
      <c r="O949" s="1"/>
      <c r="P949" s="1"/>
    </row>
    <row r="950" spans="1:16" x14ac:dyDescent="0.2">
      <c r="A950" s="1" t="s">
        <v>52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 t="s">
        <v>3399</v>
      </c>
      <c r="P950" s="1"/>
    </row>
    <row r="951" spans="1:16" x14ac:dyDescent="0.2">
      <c r="A951" s="1" t="s">
        <v>52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 t="s">
        <v>2903</v>
      </c>
      <c r="P951" s="1"/>
    </row>
    <row r="952" spans="1:16" x14ac:dyDescent="0.2">
      <c r="A952" s="1" t="s">
        <v>3243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</row>
    <row r="953" spans="1:16" x14ac:dyDescent="0.2">
      <c r="A953" s="1" t="s">
        <v>53</v>
      </c>
      <c r="B953" s="1"/>
      <c r="C953" s="1"/>
      <c r="D953" s="1" t="s">
        <v>2903</v>
      </c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</row>
    <row r="954" spans="1:16" x14ac:dyDescent="0.2">
      <c r="A954" s="1" t="s">
        <v>53</v>
      </c>
      <c r="B954" s="1"/>
      <c r="C954" s="1"/>
      <c r="D954" s="1"/>
      <c r="E954" s="1" t="s">
        <v>2903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</row>
    <row r="955" spans="1:16" x14ac:dyDescent="0.2">
      <c r="A955" s="1" t="s">
        <v>53</v>
      </c>
      <c r="B955" s="1"/>
      <c r="C955" s="1"/>
      <c r="D955" s="1"/>
      <c r="E955" s="1"/>
      <c r="F955" s="1" t="s">
        <v>2903</v>
      </c>
      <c r="G955" s="1"/>
      <c r="H955" s="1"/>
      <c r="I955" s="1"/>
      <c r="J955" s="1"/>
      <c r="K955" s="1"/>
      <c r="L955" s="1"/>
      <c r="M955" s="1"/>
      <c r="N955" s="1"/>
      <c r="O955" s="1"/>
      <c r="P955" s="1"/>
    </row>
    <row r="956" spans="1:16" x14ac:dyDescent="0.2">
      <c r="A956" s="1" t="s">
        <v>53</v>
      </c>
      <c r="B956" s="1"/>
      <c r="C956" s="1"/>
      <c r="D956" s="1"/>
      <c r="E956" s="1"/>
      <c r="F956" s="1"/>
      <c r="G956" s="1" t="s">
        <v>2903</v>
      </c>
      <c r="H956" s="1"/>
      <c r="I956" s="1"/>
      <c r="J956" s="1"/>
      <c r="K956" s="1"/>
      <c r="L956" s="1"/>
      <c r="M956" s="1"/>
      <c r="N956" s="1"/>
      <c r="O956" s="1"/>
      <c r="P956" s="1"/>
    </row>
    <row r="957" spans="1:16" x14ac:dyDescent="0.2">
      <c r="A957" s="1" t="s">
        <v>53</v>
      </c>
      <c r="B957" s="1"/>
      <c r="C957" s="1"/>
      <c r="D957" s="1"/>
      <c r="E957" s="1"/>
      <c r="F957" s="1"/>
      <c r="G957" s="1"/>
      <c r="H957" s="1" t="s">
        <v>2903</v>
      </c>
      <c r="I957" s="1"/>
      <c r="J957" s="1"/>
      <c r="K957" s="1"/>
      <c r="L957" s="1"/>
      <c r="M957" s="1"/>
      <c r="N957" s="1"/>
      <c r="O957" s="1"/>
      <c r="P957" s="1"/>
    </row>
    <row r="958" spans="1:16" x14ac:dyDescent="0.2">
      <c r="A958" s="1" t="s">
        <v>53</v>
      </c>
      <c r="B958" s="1"/>
      <c r="C958" s="1"/>
      <c r="D958" s="1"/>
      <c r="E958" s="1"/>
      <c r="F958" s="1"/>
      <c r="G958" s="1"/>
      <c r="H958" s="1"/>
      <c r="I958" s="1" t="s">
        <v>2903</v>
      </c>
      <c r="J958" s="1"/>
      <c r="K958" s="1"/>
      <c r="L958" s="1"/>
      <c r="M958" s="1"/>
      <c r="N958" s="1"/>
      <c r="O958" s="1"/>
      <c r="P958" s="1"/>
    </row>
    <row r="959" spans="1:16" x14ac:dyDescent="0.2">
      <c r="A959" s="1" t="s">
        <v>53</v>
      </c>
      <c r="B959" s="1"/>
      <c r="C959" s="1"/>
      <c r="D959" s="1"/>
      <c r="E959" s="1"/>
      <c r="F959" s="1"/>
      <c r="G959" s="1"/>
      <c r="H959" s="1"/>
      <c r="I959" s="1"/>
      <c r="J959" s="1" t="s">
        <v>2903</v>
      </c>
      <c r="K959" s="1"/>
      <c r="L959" s="1"/>
      <c r="M959" s="1"/>
      <c r="N959" s="1"/>
      <c r="O959" s="1"/>
      <c r="P959" s="1"/>
    </row>
    <row r="960" spans="1:16" x14ac:dyDescent="0.2">
      <c r="A960" s="1" t="s">
        <v>53</v>
      </c>
      <c r="B960" s="1"/>
      <c r="C960" s="1"/>
      <c r="D960" s="1"/>
      <c r="E960" s="1"/>
      <c r="F960" s="1"/>
      <c r="G960" s="1"/>
      <c r="H960" s="1"/>
      <c r="I960" s="1"/>
      <c r="J960" s="1"/>
      <c r="K960" s="1" t="s">
        <v>2903</v>
      </c>
      <c r="L960" s="1"/>
      <c r="M960" s="1"/>
      <c r="N960" s="1"/>
      <c r="O960" s="1"/>
      <c r="P960" s="1"/>
    </row>
    <row r="961" spans="1:16" x14ac:dyDescent="0.2">
      <c r="A961" s="1" t="s">
        <v>53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 t="s">
        <v>2903</v>
      </c>
      <c r="M961" s="1"/>
      <c r="N961" s="1"/>
      <c r="O961" s="1"/>
      <c r="P961" s="1"/>
    </row>
    <row r="962" spans="1:16" x14ac:dyDescent="0.2">
      <c r="A962" s="1" t="s">
        <v>53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 t="s">
        <v>2903</v>
      </c>
      <c r="N962" s="1"/>
      <c r="O962" s="1"/>
      <c r="P962" s="1"/>
    </row>
    <row r="963" spans="1:16" x14ac:dyDescent="0.2">
      <c r="A963" s="1" t="s">
        <v>53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 t="s">
        <v>2903</v>
      </c>
      <c r="O963" s="1"/>
      <c r="P963" s="1"/>
    </row>
    <row r="964" spans="1:16" x14ac:dyDescent="0.2">
      <c r="A964" s="1" t="s">
        <v>53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 t="s">
        <v>2903</v>
      </c>
      <c r="P964" s="1"/>
    </row>
    <row r="965" spans="1:16" x14ac:dyDescent="0.2">
      <c r="A965" s="1" t="s">
        <v>2961</v>
      </c>
      <c r="B965" s="1"/>
      <c r="C965" s="1"/>
      <c r="D965" s="1" t="s">
        <v>2905</v>
      </c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</row>
    <row r="966" spans="1:16" x14ac:dyDescent="0.2">
      <c r="A966" s="1" t="s">
        <v>2961</v>
      </c>
      <c r="B966" s="1"/>
      <c r="C966" s="1"/>
      <c r="D966" s="1" t="s">
        <v>3399</v>
      </c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</row>
    <row r="967" spans="1:16" x14ac:dyDescent="0.2">
      <c r="A967" s="1" t="s">
        <v>2961</v>
      </c>
      <c r="B967" s="1"/>
      <c r="C967" s="1"/>
      <c r="D967" s="1"/>
      <c r="E967" s="1" t="s">
        <v>3399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</row>
    <row r="968" spans="1:16" x14ac:dyDescent="0.2">
      <c r="A968" s="1" t="s">
        <v>2961</v>
      </c>
      <c r="B968" s="1"/>
      <c r="C968" s="1"/>
      <c r="D968" s="1"/>
      <c r="E968" s="1"/>
      <c r="F968" s="1" t="s">
        <v>3399</v>
      </c>
      <c r="G968" s="1"/>
      <c r="H968" s="1"/>
      <c r="I968" s="1"/>
      <c r="J968" s="1"/>
      <c r="K968" s="1"/>
      <c r="L968" s="1"/>
      <c r="M968" s="1"/>
      <c r="N968" s="1"/>
      <c r="O968" s="1"/>
      <c r="P968" s="1"/>
    </row>
    <row r="969" spans="1:16" x14ac:dyDescent="0.2">
      <c r="A969" s="1" t="s">
        <v>2961</v>
      </c>
      <c r="B969" s="1"/>
      <c r="C969" s="1"/>
      <c r="D969" s="1"/>
      <c r="E969" s="1"/>
      <c r="F969" s="1"/>
      <c r="G969" s="1" t="s">
        <v>3399</v>
      </c>
      <c r="H969" s="1"/>
      <c r="I969" s="1"/>
      <c r="J969" s="1"/>
      <c r="K969" s="1"/>
      <c r="L969" s="1"/>
      <c r="M969" s="1"/>
      <c r="N969" s="1"/>
      <c r="O969" s="1"/>
      <c r="P969" s="1"/>
    </row>
    <row r="970" spans="1:16" x14ac:dyDescent="0.2">
      <c r="A970" s="1" t="s">
        <v>2961</v>
      </c>
      <c r="B970" s="1"/>
      <c r="C970" s="1"/>
      <c r="D970" s="1"/>
      <c r="E970" s="1"/>
      <c r="F970" s="1"/>
      <c r="G970" s="1"/>
      <c r="H970" s="1" t="s">
        <v>3399</v>
      </c>
      <c r="I970" s="1"/>
      <c r="J970" s="1"/>
      <c r="K970" s="1"/>
      <c r="L970" s="1"/>
      <c r="M970" s="1"/>
      <c r="N970" s="1"/>
      <c r="O970" s="1"/>
      <c r="P970" s="1"/>
    </row>
    <row r="971" spans="1:16" x14ac:dyDescent="0.2">
      <c r="A971" s="1" t="s">
        <v>2961</v>
      </c>
      <c r="B971" s="1"/>
      <c r="C971" s="1"/>
      <c r="D971" s="1"/>
      <c r="E971" s="1"/>
      <c r="F971" s="1"/>
      <c r="G971" s="1"/>
      <c r="H971" s="1"/>
      <c r="I971" s="1" t="s">
        <v>3399</v>
      </c>
      <c r="J971" s="1"/>
      <c r="K971" s="1"/>
      <c r="L971" s="1"/>
      <c r="M971" s="1"/>
      <c r="N971" s="1"/>
      <c r="O971" s="1"/>
      <c r="P971" s="1"/>
    </row>
    <row r="972" spans="1:16" x14ac:dyDescent="0.2">
      <c r="A972" s="1" t="s">
        <v>2961</v>
      </c>
      <c r="B972" s="1"/>
      <c r="C972" s="1"/>
      <c r="D972" s="1"/>
      <c r="E972" s="1"/>
      <c r="F972" s="1"/>
      <c r="G972" s="1"/>
      <c r="H972" s="1"/>
      <c r="I972" s="1"/>
      <c r="J972" s="1" t="s">
        <v>2905</v>
      </c>
      <c r="K972" s="1"/>
      <c r="L972" s="1"/>
      <c r="M972" s="1"/>
      <c r="N972" s="1"/>
      <c r="O972" s="1"/>
      <c r="P972" s="1"/>
    </row>
    <row r="973" spans="1:16" x14ac:dyDescent="0.2">
      <c r="A973" s="1" t="s">
        <v>2961</v>
      </c>
      <c r="B973" s="1"/>
      <c r="C973" s="1"/>
      <c r="D973" s="1"/>
      <c r="E973" s="1"/>
      <c r="F973" s="1"/>
      <c r="G973" s="1"/>
      <c r="H973" s="1"/>
      <c r="I973" s="1"/>
      <c r="J973" s="1" t="s">
        <v>3399</v>
      </c>
      <c r="K973" s="1"/>
      <c r="L973" s="1"/>
      <c r="M973" s="1"/>
      <c r="N973" s="1"/>
      <c r="O973" s="1"/>
      <c r="P973" s="1"/>
    </row>
    <row r="974" spans="1:16" x14ac:dyDescent="0.2">
      <c r="A974" s="1" t="s">
        <v>2961</v>
      </c>
      <c r="B974" s="1"/>
      <c r="C974" s="1"/>
      <c r="D974" s="1"/>
      <c r="E974" s="1"/>
      <c r="F974" s="1"/>
      <c r="G974" s="1"/>
      <c r="H974" s="1"/>
      <c r="I974" s="1"/>
      <c r="J974" s="1"/>
      <c r="K974" s="1" t="s">
        <v>2905</v>
      </c>
      <c r="L974" s="1"/>
      <c r="M974" s="1"/>
      <c r="N974" s="1"/>
      <c r="O974" s="1"/>
      <c r="P974" s="1"/>
    </row>
    <row r="975" spans="1:16" x14ac:dyDescent="0.2">
      <c r="A975" s="1" t="s">
        <v>2961</v>
      </c>
      <c r="B975" s="1"/>
      <c r="C975" s="1"/>
      <c r="D975" s="1"/>
      <c r="E975" s="1"/>
      <c r="F975" s="1"/>
      <c r="G975" s="1"/>
      <c r="H975" s="1"/>
      <c r="I975" s="1"/>
      <c r="J975" s="1"/>
      <c r="K975" s="1" t="s">
        <v>3399</v>
      </c>
      <c r="L975" s="1"/>
      <c r="M975" s="1"/>
      <c r="N975" s="1"/>
      <c r="O975" s="1"/>
      <c r="P975" s="1"/>
    </row>
    <row r="976" spans="1:16" x14ac:dyDescent="0.2">
      <c r="A976" s="1" t="s">
        <v>2961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 t="s">
        <v>3399</v>
      </c>
      <c r="M976" s="1"/>
      <c r="N976" s="1"/>
      <c r="O976" s="1"/>
      <c r="P976" s="1"/>
    </row>
    <row r="977" spans="1:16" x14ac:dyDescent="0.2">
      <c r="A977" s="1" t="s">
        <v>2961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 t="s">
        <v>2905</v>
      </c>
      <c r="N977" s="1"/>
      <c r="O977" s="1"/>
      <c r="P977" s="1"/>
    </row>
    <row r="978" spans="1:16" x14ac:dyDescent="0.2">
      <c r="A978" s="1" t="s">
        <v>2961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 t="s">
        <v>3399</v>
      </c>
      <c r="N978" s="1"/>
      <c r="O978" s="1"/>
      <c r="P978" s="1"/>
    </row>
    <row r="979" spans="1:16" x14ac:dyDescent="0.2">
      <c r="A979" s="1" t="s">
        <v>2961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 t="s">
        <v>3399</v>
      </c>
      <c r="O979" s="1"/>
      <c r="P979" s="1"/>
    </row>
    <row r="980" spans="1:16" x14ac:dyDescent="0.2">
      <c r="A980" s="1" t="s">
        <v>2961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 t="s">
        <v>3399</v>
      </c>
      <c r="P980" s="1"/>
    </row>
    <row r="981" spans="1:16" x14ac:dyDescent="0.2">
      <c r="A981" s="1" t="s">
        <v>3244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</row>
    <row r="982" spans="1:16" x14ac:dyDescent="0.2">
      <c r="A982" s="1" t="s">
        <v>54</v>
      </c>
      <c r="B982" s="1"/>
      <c r="C982" s="1"/>
      <c r="D982" s="1" t="s">
        <v>2903</v>
      </c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</row>
    <row r="983" spans="1:16" x14ac:dyDescent="0.2">
      <c r="A983" s="1" t="s">
        <v>54</v>
      </c>
      <c r="B983" s="1"/>
      <c r="C983" s="1"/>
      <c r="D983" s="1" t="s">
        <v>3399</v>
      </c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</row>
    <row r="984" spans="1:16" x14ac:dyDescent="0.2">
      <c r="A984" s="1" t="s">
        <v>54</v>
      </c>
      <c r="B984" s="1"/>
      <c r="C984" s="1"/>
      <c r="D984" s="1"/>
      <c r="E984" s="1" t="s">
        <v>2903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</row>
    <row r="985" spans="1:16" x14ac:dyDescent="0.2">
      <c r="A985" s="1" t="s">
        <v>54</v>
      </c>
      <c r="B985" s="1"/>
      <c r="C985" s="1"/>
      <c r="D985" s="1"/>
      <c r="E985" s="1" t="s">
        <v>3399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</row>
    <row r="986" spans="1:16" x14ac:dyDescent="0.2">
      <c r="A986" s="1" t="s">
        <v>54</v>
      </c>
      <c r="B986" s="1"/>
      <c r="C986" s="1"/>
      <c r="D986" s="1"/>
      <c r="E986" s="1"/>
      <c r="F986" s="1" t="s">
        <v>2903</v>
      </c>
      <c r="G986" s="1"/>
      <c r="H986" s="1"/>
      <c r="I986" s="1"/>
      <c r="J986" s="1"/>
      <c r="K986" s="1"/>
      <c r="L986" s="1"/>
      <c r="M986" s="1"/>
      <c r="N986" s="1"/>
      <c r="O986" s="1"/>
      <c r="P986" s="1"/>
    </row>
    <row r="987" spans="1:16" x14ac:dyDescent="0.2">
      <c r="A987" s="1" t="s">
        <v>54</v>
      </c>
      <c r="B987" s="1"/>
      <c r="C987" s="1"/>
      <c r="D987" s="1"/>
      <c r="E987" s="1"/>
      <c r="F987" s="1" t="s">
        <v>3399</v>
      </c>
      <c r="G987" s="1"/>
      <c r="H987" s="1"/>
      <c r="I987" s="1"/>
      <c r="J987" s="1"/>
      <c r="K987" s="1"/>
      <c r="L987" s="1"/>
      <c r="M987" s="1"/>
      <c r="N987" s="1"/>
      <c r="O987" s="1"/>
      <c r="P987" s="1"/>
    </row>
    <row r="988" spans="1:16" x14ac:dyDescent="0.2">
      <c r="A988" s="1" t="s">
        <v>54</v>
      </c>
      <c r="B988" s="1"/>
      <c r="C988" s="1"/>
      <c r="D988" s="1"/>
      <c r="E988" s="1"/>
      <c r="F988" s="1"/>
      <c r="G988" s="1" t="s">
        <v>2903</v>
      </c>
      <c r="H988" s="1"/>
      <c r="I988" s="1"/>
      <c r="J988" s="1"/>
      <c r="K988" s="1"/>
      <c r="L988" s="1"/>
      <c r="M988" s="1"/>
      <c r="N988" s="1"/>
      <c r="O988" s="1"/>
      <c r="P988" s="1"/>
    </row>
    <row r="989" spans="1:16" x14ac:dyDescent="0.2">
      <c r="A989" s="1" t="s">
        <v>54</v>
      </c>
      <c r="B989" s="1"/>
      <c r="C989" s="1"/>
      <c r="D989" s="1"/>
      <c r="E989" s="1"/>
      <c r="F989" s="1"/>
      <c r="G989" s="1" t="s">
        <v>3399</v>
      </c>
      <c r="H989" s="1"/>
      <c r="I989" s="1"/>
      <c r="J989" s="1"/>
      <c r="K989" s="1"/>
      <c r="L989" s="1"/>
      <c r="M989" s="1"/>
      <c r="N989" s="1"/>
      <c r="O989" s="1"/>
      <c r="P989" s="1"/>
    </row>
    <row r="990" spans="1:16" x14ac:dyDescent="0.2">
      <c r="A990" s="1" t="s">
        <v>54</v>
      </c>
      <c r="B990" s="1"/>
      <c r="C990" s="1"/>
      <c r="D990" s="1"/>
      <c r="E990" s="1"/>
      <c r="F990" s="1"/>
      <c r="G990" s="1"/>
      <c r="H990" s="1" t="s">
        <v>2903</v>
      </c>
      <c r="I990" s="1"/>
      <c r="J990" s="1"/>
      <c r="K990" s="1"/>
      <c r="L990" s="1"/>
      <c r="M990" s="1"/>
      <c r="N990" s="1"/>
      <c r="O990" s="1"/>
      <c r="P990" s="1"/>
    </row>
    <row r="991" spans="1:16" x14ac:dyDescent="0.2">
      <c r="A991" s="1" t="s">
        <v>54</v>
      </c>
      <c r="B991" s="1"/>
      <c r="C991" s="1"/>
      <c r="D991" s="1"/>
      <c r="E991" s="1"/>
      <c r="F991" s="1"/>
      <c r="G991" s="1"/>
      <c r="H991" s="1" t="s">
        <v>3399</v>
      </c>
      <c r="I991" s="1"/>
      <c r="J991" s="1"/>
      <c r="K991" s="1"/>
      <c r="L991" s="1"/>
      <c r="M991" s="1"/>
      <c r="N991" s="1"/>
      <c r="O991" s="1"/>
      <c r="P991" s="1"/>
    </row>
    <row r="992" spans="1:16" x14ac:dyDescent="0.2">
      <c r="A992" s="1" t="s">
        <v>54</v>
      </c>
      <c r="B992" s="1"/>
      <c r="C992" s="1"/>
      <c r="D992" s="1"/>
      <c r="E992" s="1"/>
      <c r="F992" s="1"/>
      <c r="G992" s="1"/>
      <c r="H992" s="1"/>
      <c r="I992" s="1" t="s">
        <v>2903</v>
      </c>
      <c r="J992" s="1"/>
      <c r="K992" s="1"/>
      <c r="L992" s="1"/>
      <c r="M992" s="1"/>
      <c r="N992" s="1"/>
      <c r="O992" s="1"/>
      <c r="P992" s="1"/>
    </row>
    <row r="993" spans="1:16" x14ac:dyDescent="0.2">
      <c r="A993" s="1" t="s">
        <v>54</v>
      </c>
      <c r="B993" s="1"/>
      <c r="C993" s="1"/>
      <c r="D993" s="1"/>
      <c r="E993" s="1"/>
      <c r="F993" s="1"/>
      <c r="G993" s="1"/>
      <c r="H993" s="1"/>
      <c r="I993" s="1" t="s">
        <v>3399</v>
      </c>
      <c r="J993" s="1"/>
      <c r="K993" s="1"/>
      <c r="L993" s="1"/>
      <c r="M993" s="1"/>
      <c r="N993" s="1"/>
      <c r="O993" s="1"/>
      <c r="P993" s="1"/>
    </row>
    <row r="994" spans="1:16" x14ac:dyDescent="0.2">
      <c r="A994" s="1" t="s">
        <v>54</v>
      </c>
      <c r="B994" s="1"/>
      <c r="C994" s="1"/>
      <c r="D994" s="1"/>
      <c r="E994" s="1"/>
      <c r="F994" s="1"/>
      <c r="G994" s="1"/>
      <c r="H994" s="1"/>
      <c r="I994" s="1"/>
      <c r="J994" s="1" t="s">
        <v>2903</v>
      </c>
      <c r="K994" s="1"/>
      <c r="L994" s="1"/>
      <c r="M994" s="1"/>
      <c r="N994" s="1"/>
      <c r="O994" s="1"/>
      <c r="P994" s="1"/>
    </row>
    <row r="995" spans="1:16" x14ac:dyDescent="0.2">
      <c r="A995" s="1" t="s">
        <v>54</v>
      </c>
      <c r="B995" s="1"/>
      <c r="C995" s="1"/>
      <c r="D995" s="1"/>
      <c r="E995" s="1"/>
      <c r="F995" s="1"/>
      <c r="G995" s="1"/>
      <c r="H995" s="1"/>
      <c r="I995" s="1"/>
      <c r="J995" s="1" t="s">
        <v>3399</v>
      </c>
      <c r="K995" s="1"/>
      <c r="L995" s="1"/>
      <c r="M995" s="1"/>
      <c r="N995" s="1"/>
      <c r="O995" s="1"/>
      <c r="P995" s="1"/>
    </row>
    <row r="996" spans="1:16" x14ac:dyDescent="0.2">
      <c r="A996" s="1" t="s">
        <v>54</v>
      </c>
      <c r="B996" s="1"/>
      <c r="C996" s="1"/>
      <c r="D996" s="1"/>
      <c r="E996" s="1"/>
      <c r="F996" s="1"/>
      <c r="G996" s="1"/>
      <c r="H996" s="1"/>
      <c r="I996" s="1"/>
      <c r="J996" s="1"/>
      <c r="K996" s="1" t="s">
        <v>2903</v>
      </c>
      <c r="L996" s="1"/>
      <c r="M996" s="1"/>
      <c r="N996" s="1"/>
      <c r="O996" s="1"/>
      <c r="P996" s="1"/>
    </row>
    <row r="997" spans="1:16" x14ac:dyDescent="0.2">
      <c r="A997" s="1" t="s">
        <v>54</v>
      </c>
      <c r="B997" s="1"/>
      <c r="C997" s="1"/>
      <c r="D997" s="1"/>
      <c r="E997" s="1"/>
      <c r="F997" s="1"/>
      <c r="G997" s="1"/>
      <c r="H997" s="1"/>
      <c r="I997" s="1"/>
      <c r="J997" s="1"/>
      <c r="K997" s="1" t="s">
        <v>3399</v>
      </c>
      <c r="L997" s="1"/>
      <c r="M997" s="1"/>
      <c r="N997" s="1"/>
      <c r="O997" s="1"/>
      <c r="P997" s="1"/>
    </row>
    <row r="998" spans="1:16" x14ac:dyDescent="0.2">
      <c r="A998" s="1" t="s">
        <v>54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 t="s">
        <v>2903</v>
      </c>
      <c r="M998" s="1"/>
      <c r="N998" s="1"/>
      <c r="O998" s="1"/>
      <c r="P998" s="1"/>
    </row>
    <row r="999" spans="1:16" x14ac:dyDescent="0.2">
      <c r="A999" s="1" t="s">
        <v>54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 t="s">
        <v>3399</v>
      </c>
      <c r="M999" s="1"/>
      <c r="N999" s="1"/>
      <c r="O999" s="1"/>
      <c r="P999" s="1"/>
    </row>
    <row r="1000" spans="1:16" x14ac:dyDescent="0.2">
      <c r="A1000" s="1" t="s">
        <v>54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 t="s">
        <v>2903</v>
      </c>
      <c r="N1000" s="1"/>
      <c r="O1000" s="1"/>
      <c r="P1000" s="1"/>
    </row>
    <row r="1001" spans="1:16" x14ac:dyDescent="0.2">
      <c r="A1001" s="1" t="s">
        <v>54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 t="s">
        <v>3399</v>
      </c>
      <c r="N1001" s="1"/>
      <c r="O1001" s="1"/>
      <c r="P1001" s="1"/>
    </row>
    <row r="1002" spans="1:16" x14ac:dyDescent="0.2">
      <c r="A1002" s="1" t="s">
        <v>54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 t="s">
        <v>2903</v>
      </c>
      <c r="O1002" s="1"/>
      <c r="P1002" s="1"/>
    </row>
    <row r="1003" spans="1:16" x14ac:dyDescent="0.2">
      <c r="A1003" s="1" t="s">
        <v>54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 t="s">
        <v>3399</v>
      </c>
      <c r="O1003" s="1"/>
      <c r="P1003" s="1"/>
    </row>
    <row r="1004" spans="1:16" x14ac:dyDescent="0.2">
      <c r="A1004" s="1" t="s">
        <v>54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 t="s">
        <v>2903</v>
      </c>
      <c r="P1004" s="1"/>
    </row>
    <row r="1005" spans="1:16" x14ac:dyDescent="0.2">
      <c r="A1005" s="1" t="s">
        <v>54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 t="s">
        <v>3399</v>
      </c>
      <c r="P1005" s="1"/>
    </row>
    <row r="1006" spans="1:16" x14ac:dyDescent="0.2">
      <c r="A1006" s="1" t="s">
        <v>3245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</row>
    <row r="1007" spans="1:16" x14ac:dyDescent="0.2">
      <c r="A1007" s="1" t="s">
        <v>55</v>
      </c>
      <c r="B1007" s="1"/>
      <c r="C1007" s="1"/>
      <c r="D1007" s="1" t="s">
        <v>2903</v>
      </c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</row>
    <row r="1008" spans="1:16" x14ac:dyDescent="0.2">
      <c r="A1008" s="1" t="s">
        <v>55</v>
      </c>
      <c r="B1008" s="1"/>
      <c r="C1008" s="1"/>
      <c r="D1008" s="1" t="s">
        <v>3399</v>
      </c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</row>
    <row r="1009" spans="1:16" x14ac:dyDescent="0.2">
      <c r="A1009" s="1" t="s">
        <v>55</v>
      </c>
      <c r="B1009" s="1"/>
      <c r="C1009" s="1"/>
      <c r="D1009" s="1"/>
      <c r="E1009" s="1" t="s">
        <v>2903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</row>
    <row r="1010" spans="1:16" x14ac:dyDescent="0.2">
      <c r="A1010" s="1" t="s">
        <v>55</v>
      </c>
      <c r="B1010" s="1"/>
      <c r="C1010" s="1"/>
      <c r="D1010" s="1"/>
      <c r="E1010" s="1" t="s">
        <v>3399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</row>
    <row r="1011" spans="1:16" x14ac:dyDescent="0.2">
      <c r="A1011" s="1" t="s">
        <v>55</v>
      </c>
      <c r="B1011" s="1"/>
      <c r="C1011" s="1"/>
      <c r="D1011" s="1"/>
      <c r="E1011" s="1"/>
      <c r="F1011" s="1" t="s">
        <v>2903</v>
      </c>
      <c r="G1011" s="1"/>
      <c r="H1011" s="1"/>
      <c r="I1011" s="1"/>
      <c r="J1011" s="1"/>
      <c r="K1011" s="1"/>
      <c r="L1011" s="1"/>
      <c r="M1011" s="1"/>
      <c r="N1011" s="1"/>
      <c r="O1011" s="1"/>
      <c r="P1011" s="1"/>
    </row>
    <row r="1012" spans="1:16" x14ac:dyDescent="0.2">
      <c r="A1012" s="1" t="s">
        <v>55</v>
      </c>
      <c r="B1012" s="1"/>
      <c r="C1012" s="1"/>
      <c r="D1012" s="1"/>
      <c r="E1012" s="1"/>
      <c r="F1012" s="1" t="s">
        <v>3399</v>
      </c>
      <c r="G1012" s="1"/>
      <c r="H1012" s="1"/>
      <c r="I1012" s="1"/>
      <c r="J1012" s="1"/>
      <c r="K1012" s="1"/>
      <c r="L1012" s="1"/>
      <c r="M1012" s="1"/>
      <c r="N1012" s="1"/>
      <c r="O1012" s="1"/>
      <c r="P1012" s="1"/>
    </row>
    <row r="1013" spans="1:16" x14ac:dyDescent="0.2">
      <c r="A1013" s="1" t="s">
        <v>55</v>
      </c>
      <c r="B1013" s="1"/>
      <c r="C1013" s="1"/>
      <c r="D1013" s="1"/>
      <c r="E1013" s="1"/>
      <c r="F1013" s="1"/>
      <c r="G1013" s="1" t="s">
        <v>2903</v>
      </c>
      <c r="H1013" s="1"/>
      <c r="I1013" s="1"/>
      <c r="J1013" s="1"/>
      <c r="K1013" s="1"/>
      <c r="L1013" s="1"/>
      <c r="M1013" s="1"/>
      <c r="N1013" s="1"/>
      <c r="O1013" s="1"/>
      <c r="P1013" s="1"/>
    </row>
    <row r="1014" spans="1:16" x14ac:dyDescent="0.2">
      <c r="A1014" s="1" t="s">
        <v>55</v>
      </c>
      <c r="B1014" s="1"/>
      <c r="C1014" s="1"/>
      <c r="D1014" s="1"/>
      <c r="E1014" s="1"/>
      <c r="F1014" s="1"/>
      <c r="G1014" s="1" t="s">
        <v>3399</v>
      </c>
      <c r="H1014" s="1"/>
      <c r="I1014" s="1"/>
      <c r="J1014" s="1"/>
      <c r="K1014" s="1"/>
      <c r="L1014" s="1"/>
      <c r="M1014" s="1"/>
      <c r="N1014" s="1"/>
      <c r="O1014" s="1"/>
      <c r="P1014" s="1"/>
    </row>
    <row r="1015" spans="1:16" x14ac:dyDescent="0.2">
      <c r="A1015" s="1" t="s">
        <v>55</v>
      </c>
      <c r="B1015" s="1"/>
      <c r="C1015" s="1"/>
      <c r="D1015" s="1"/>
      <c r="E1015" s="1"/>
      <c r="F1015" s="1"/>
      <c r="G1015" s="1"/>
      <c r="H1015" s="1" t="s">
        <v>2903</v>
      </c>
      <c r="I1015" s="1"/>
      <c r="J1015" s="1"/>
      <c r="K1015" s="1"/>
      <c r="L1015" s="1"/>
      <c r="M1015" s="1"/>
      <c r="N1015" s="1"/>
      <c r="O1015" s="1"/>
      <c r="P1015" s="1"/>
    </row>
    <row r="1016" spans="1:16" x14ac:dyDescent="0.2">
      <c r="A1016" s="1" t="s">
        <v>55</v>
      </c>
      <c r="B1016" s="1"/>
      <c r="C1016" s="1"/>
      <c r="D1016" s="1"/>
      <c r="E1016" s="1"/>
      <c r="F1016" s="1"/>
      <c r="G1016" s="1"/>
      <c r="H1016" s="1" t="s">
        <v>3399</v>
      </c>
      <c r="I1016" s="1"/>
      <c r="J1016" s="1"/>
      <c r="K1016" s="1"/>
      <c r="L1016" s="1"/>
      <c r="M1016" s="1"/>
      <c r="N1016" s="1"/>
      <c r="O1016" s="1"/>
      <c r="P1016" s="1"/>
    </row>
    <row r="1017" spans="1:16" x14ac:dyDescent="0.2">
      <c r="A1017" s="1" t="s">
        <v>55</v>
      </c>
      <c r="B1017" s="1"/>
      <c r="C1017" s="1"/>
      <c r="D1017" s="1"/>
      <c r="E1017" s="1"/>
      <c r="F1017" s="1"/>
      <c r="G1017" s="1"/>
      <c r="H1017" s="1"/>
      <c r="I1017" s="1" t="s">
        <v>2903</v>
      </c>
      <c r="J1017" s="1"/>
      <c r="K1017" s="1"/>
      <c r="L1017" s="1"/>
      <c r="M1017" s="1"/>
      <c r="N1017" s="1"/>
      <c r="O1017" s="1"/>
      <c r="P1017" s="1"/>
    </row>
    <row r="1018" spans="1:16" x14ac:dyDescent="0.2">
      <c r="A1018" s="1" t="s">
        <v>55</v>
      </c>
      <c r="B1018" s="1"/>
      <c r="C1018" s="1"/>
      <c r="D1018" s="1"/>
      <c r="E1018" s="1"/>
      <c r="F1018" s="1"/>
      <c r="G1018" s="1"/>
      <c r="H1018" s="1"/>
      <c r="I1018" s="1" t="s">
        <v>3399</v>
      </c>
      <c r="J1018" s="1"/>
      <c r="K1018" s="1"/>
      <c r="L1018" s="1"/>
      <c r="M1018" s="1"/>
      <c r="N1018" s="1"/>
      <c r="O1018" s="1"/>
      <c r="P1018" s="1"/>
    </row>
    <row r="1019" spans="1:16" x14ac:dyDescent="0.2">
      <c r="A1019" s="1" t="s">
        <v>55</v>
      </c>
      <c r="B1019" s="1"/>
      <c r="C1019" s="1"/>
      <c r="D1019" s="1"/>
      <c r="E1019" s="1"/>
      <c r="F1019" s="1"/>
      <c r="G1019" s="1"/>
      <c r="H1019" s="1"/>
      <c r="I1019" s="1"/>
      <c r="J1019" s="1" t="s">
        <v>2903</v>
      </c>
      <c r="K1019" s="1"/>
      <c r="L1019" s="1"/>
      <c r="M1019" s="1"/>
      <c r="N1019" s="1"/>
      <c r="O1019" s="1"/>
      <c r="P1019" s="1"/>
    </row>
    <row r="1020" spans="1:16" x14ac:dyDescent="0.2">
      <c r="A1020" s="1" t="s">
        <v>55</v>
      </c>
      <c r="B1020" s="1"/>
      <c r="C1020" s="1"/>
      <c r="D1020" s="1"/>
      <c r="E1020" s="1"/>
      <c r="F1020" s="1"/>
      <c r="G1020" s="1"/>
      <c r="H1020" s="1"/>
      <c r="I1020" s="1"/>
      <c r="J1020" s="1" t="s">
        <v>3399</v>
      </c>
      <c r="K1020" s="1"/>
      <c r="L1020" s="1"/>
      <c r="M1020" s="1"/>
      <c r="N1020" s="1"/>
      <c r="O1020" s="1"/>
      <c r="P1020" s="1"/>
    </row>
    <row r="1021" spans="1:16" x14ac:dyDescent="0.2">
      <c r="A1021" s="1" t="s">
        <v>55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 t="s">
        <v>2903</v>
      </c>
      <c r="L1021" s="1"/>
      <c r="M1021" s="1"/>
      <c r="N1021" s="1"/>
      <c r="O1021" s="1"/>
      <c r="P1021" s="1"/>
    </row>
    <row r="1022" spans="1:16" x14ac:dyDescent="0.2">
      <c r="A1022" s="1" t="s">
        <v>55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 t="s">
        <v>3399</v>
      </c>
      <c r="L1022" s="1"/>
      <c r="M1022" s="1"/>
      <c r="N1022" s="1"/>
      <c r="O1022" s="1"/>
      <c r="P1022" s="1"/>
    </row>
    <row r="1023" spans="1:16" x14ac:dyDescent="0.2">
      <c r="A1023" s="1" t="s">
        <v>55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 t="s">
        <v>2903</v>
      </c>
      <c r="M1023" s="1"/>
      <c r="N1023" s="1"/>
      <c r="O1023" s="1"/>
      <c r="P1023" s="1"/>
    </row>
    <row r="1024" spans="1:16" x14ac:dyDescent="0.2">
      <c r="A1024" s="1" t="s">
        <v>55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 t="s">
        <v>3399</v>
      </c>
      <c r="M1024" s="1"/>
      <c r="N1024" s="1"/>
      <c r="O1024" s="1"/>
      <c r="P1024" s="1"/>
    </row>
    <row r="1025" spans="1:16" x14ac:dyDescent="0.2">
      <c r="A1025" s="1" t="s">
        <v>55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 t="s">
        <v>2903</v>
      </c>
      <c r="N1025" s="1"/>
      <c r="O1025" s="1"/>
      <c r="P1025" s="1"/>
    </row>
    <row r="1026" spans="1:16" x14ac:dyDescent="0.2">
      <c r="A1026" s="1" t="s">
        <v>55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 t="s">
        <v>3399</v>
      </c>
      <c r="N1026" s="1"/>
      <c r="O1026" s="1"/>
      <c r="P1026" s="1"/>
    </row>
    <row r="1027" spans="1:16" x14ac:dyDescent="0.2">
      <c r="A1027" s="1" t="s">
        <v>55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 t="s">
        <v>2903</v>
      </c>
      <c r="O1027" s="1"/>
      <c r="P1027" s="1"/>
    </row>
    <row r="1028" spans="1:16" x14ac:dyDescent="0.2">
      <c r="A1028" s="1" t="s">
        <v>55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 t="s">
        <v>3399</v>
      </c>
      <c r="O1028" s="1"/>
      <c r="P1028" s="1"/>
    </row>
    <row r="1029" spans="1:16" x14ac:dyDescent="0.2">
      <c r="A1029" s="1" t="s">
        <v>55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 t="s">
        <v>2903</v>
      </c>
      <c r="P1029" s="1"/>
    </row>
    <row r="1030" spans="1:16" x14ac:dyDescent="0.2">
      <c r="A1030" s="1" t="s">
        <v>55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 t="s">
        <v>3399</v>
      </c>
      <c r="P1030" s="1"/>
    </row>
    <row r="1031" spans="1:16" x14ac:dyDescent="0.2">
      <c r="A1031" s="1" t="s">
        <v>56</v>
      </c>
      <c r="B1031" s="1"/>
      <c r="C1031" s="1"/>
      <c r="D1031" s="1" t="s">
        <v>2903</v>
      </c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</row>
    <row r="1032" spans="1:16" x14ac:dyDescent="0.2">
      <c r="A1032" s="1" t="s">
        <v>56</v>
      </c>
      <c r="B1032" s="1"/>
      <c r="C1032" s="1"/>
      <c r="D1032" s="1" t="s">
        <v>3399</v>
      </c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</row>
    <row r="1033" spans="1:16" x14ac:dyDescent="0.2">
      <c r="A1033" s="1" t="s">
        <v>56</v>
      </c>
      <c r="B1033" s="1"/>
      <c r="C1033" s="1"/>
      <c r="D1033" s="1"/>
      <c r="E1033" s="1" t="s">
        <v>2903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</row>
    <row r="1034" spans="1:16" x14ac:dyDescent="0.2">
      <c r="A1034" s="1" t="s">
        <v>56</v>
      </c>
      <c r="B1034" s="1"/>
      <c r="C1034" s="1"/>
      <c r="D1034" s="1"/>
      <c r="E1034" s="1" t="s">
        <v>3399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</row>
    <row r="1035" spans="1:16" x14ac:dyDescent="0.2">
      <c r="A1035" s="1" t="s">
        <v>56</v>
      </c>
      <c r="B1035" s="1"/>
      <c r="C1035" s="1"/>
      <c r="D1035" s="1"/>
      <c r="E1035" s="1"/>
      <c r="F1035" s="1" t="s">
        <v>2903</v>
      </c>
      <c r="G1035" s="1"/>
      <c r="H1035" s="1"/>
      <c r="I1035" s="1"/>
      <c r="J1035" s="1"/>
      <c r="K1035" s="1"/>
      <c r="L1035" s="1"/>
      <c r="M1035" s="1"/>
      <c r="N1035" s="1"/>
      <c r="O1035" s="1"/>
      <c r="P1035" s="1"/>
    </row>
    <row r="1036" spans="1:16" x14ac:dyDescent="0.2">
      <c r="A1036" s="1" t="s">
        <v>56</v>
      </c>
      <c r="B1036" s="1"/>
      <c r="C1036" s="1"/>
      <c r="D1036" s="1"/>
      <c r="E1036" s="1"/>
      <c r="F1036" s="1" t="s">
        <v>3399</v>
      </c>
      <c r="G1036" s="1"/>
      <c r="H1036" s="1"/>
      <c r="I1036" s="1"/>
      <c r="J1036" s="1"/>
      <c r="K1036" s="1"/>
      <c r="L1036" s="1"/>
      <c r="M1036" s="1"/>
      <c r="N1036" s="1"/>
      <c r="O1036" s="1"/>
      <c r="P1036" s="1"/>
    </row>
    <row r="1037" spans="1:16" x14ac:dyDescent="0.2">
      <c r="A1037" s="1" t="s">
        <v>56</v>
      </c>
      <c r="B1037" s="1"/>
      <c r="C1037" s="1"/>
      <c r="D1037" s="1"/>
      <c r="E1037" s="1"/>
      <c r="F1037" s="1"/>
      <c r="G1037" s="1" t="s">
        <v>2903</v>
      </c>
      <c r="H1037" s="1"/>
      <c r="I1037" s="1"/>
      <c r="J1037" s="1"/>
      <c r="K1037" s="1"/>
      <c r="L1037" s="1"/>
      <c r="M1037" s="1"/>
      <c r="N1037" s="1"/>
      <c r="O1037" s="1"/>
      <c r="P1037" s="1"/>
    </row>
    <row r="1038" spans="1:16" x14ac:dyDescent="0.2">
      <c r="A1038" s="1" t="s">
        <v>56</v>
      </c>
      <c r="B1038" s="1"/>
      <c r="C1038" s="1"/>
      <c r="D1038" s="1"/>
      <c r="E1038" s="1"/>
      <c r="F1038" s="1"/>
      <c r="G1038" s="1" t="s">
        <v>3399</v>
      </c>
      <c r="H1038" s="1"/>
      <c r="I1038" s="1"/>
      <c r="J1038" s="1"/>
      <c r="K1038" s="1"/>
      <c r="L1038" s="1"/>
      <c r="M1038" s="1"/>
      <c r="N1038" s="1"/>
      <c r="O1038" s="1"/>
      <c r="P1038" s="1"/>
    </row>
    <row r="1039" spans="1:16" x14ac:dyDescent="0.2">
      <c r="A1039" s="1" t="s">
        <v>56</v>
      </c>
      <c r="B1039" s="1"/>
      <c r="C1039" s="1"/>
      <c r="D1039" s="1"/>
      <c r="E1039" s="1"/>
      <c r="F1039" s="1"/>
      <c r="G1039" s="1"/>
      <c r="H1039" s="1" t="s">
        <v>2903</v>
      </c>
      <c r="I1039" s="1"/>
      <c r="J1039" s="1"/>
      <c r="K1039" s="1"/>
      <c r="L1039" s="1"/>
      <c r="M1039" s="1"/>
      <c r="N1039" s="1"/>
      <c r="O1039" s="1"/>
      <c r="P1039" s="1"/>
    </row>
    <row r="1040" spans="1:16" x14ac:dyDescent="0.2">
      <c r="A1040" s="1" t="s">
        <v>56</v>
      </c>
      <c r="B1040" s="1"/>
      <c r="C1040" s="1"/>
      <c r="D1040" s="1"/>
      <c r="E1040" s="1"/>
      <c r="F1040" s="1"/>
      <c r="G1040" s="1"/>
      <c r="H1040" s="1" t="s">
        <v>3399</v>
      </c>
      <c r="I1040" s="1"/>
      <c r="J1040" s="1"/>
      <c r="K1040" s="1"/>
      <c r="L1040" s="1"/>
      <c r="M1040" s="1"/>
      <c r="N1040" s="1"/>
      <c r="O1040" s="1"/>
      <c r="P1040" s="1"/>
    </row>
    <row r="1041" spans="1:16" x14ac:dyDescent="0.2">
      <c r="A1041" s="1" t="s">
        <v>56</v>
      </c>
      <c r="B1041" s="1"/>
      <c r="C1041" s="1"/>
      <c r="D1041" s="1"/>
      <c r="E1041" s="1"/>
      <c r="F1041" s="1"/>
      <c r="G1041" s="1"/>
      <c r="H1041" s="1"/>
      <c r="I1041" s="1" t="s">
        <v>2903</v>
      </c>
      <c r="J1041" s="1"/>
      <c r="K1041" s="1"/>
      <c r="L1041" s="1"/>
      <c r="M1041" s="1"/>
      <c r="N1041" s="1"/>
      <c r="O1041" s="1"/>
      <c r="P1041" s="1"/>
    </row>
    <row r="1042" spans="1:16" x14ac:dyDescent="0.2">
      <c r="A1042" s="1" t="s">
        <v>56</v>
      </c>
      <c r="B1042" s="1"/>
      <c r="C1042" s="1"/>
      <c r="D1042" s="1"/>
      <c r="E1042" s="1"/>
      <c r="F1042" s="1"/>
      <c r="G1042" s="1"/>
      <c r="H1042" s="1"/>
      <c r="I1042" s="1" t="s">
        <v>3399</v>
      </c>
      <c r="J1042" s="1"/>
      <c r="K1042" s="1"/>
      <c r="L1042" s="1"/>
      <c r="M1042" s="1"/>
      <c r="N1042" s="1"/>
      <c r="O1042" s="1"/>
      <c r="P1042" s="1"/>
    </row>
    <row r="1043" spans="1:16" x14ac:dyDescent="0.2">
      <c r="A1043" s="1" t="s">
        <v>56</v>
      </c>
      <c r="B1043" s="1"/>
      <c r="C1043" s="1"/>
      <c r="D1043" s="1"/>
      <c r="E1043" s="1"/>
      <c r="F1043" s="1"/>
      <c r="G1043" s="1"/>
      <c r="H1043" s="1"/>
      <c r="I1043" s="1"/>
      <c r="J1043" s="1" t="s">
        <v>2903</v>
      </c>
      <c r="K1043" s="1"/>
      <c r="L1043" s="1"/>
      <c r="M1043" s="1"/>
      <c r="N1043" s="1"/>
      <c r="O1043" s="1"/>
      <c r="P1043" s="1"/>
    </row>
    <row r="1044" spans="1:16" x14ac:dyDescent="0.2">
      <c r="A1044" s="1" t="s">
        <v>56</v>
      </c>
      <c r="B1044" s="1"/>
      <c r="C1044" s="1"/>
      <c r="D1044" s="1"/>
      <c r="E1044" s="1"/>
      <c r="F1044" s="1"/>
      <c r="G1044" s="1"/>
      <c r="H1044" s="1"/>
      <c r="I1044" s="1"/>
      <c r="J1044" s="1" t="s">
        <v>3399</v>
      </c>
      <c r="K1044" s="1"/>
      <c r="L1044" s="1"/>
      <c r="M1044" s="1"/>
      <c r="N1044" s="1"/>
      <c r="O1044" s="1"/>
      <c r="P1044" s="1"/>
    </row>
    <row r="1045" spans="1:16" x14ac:dyDescent="0.2">
      <c r="A1045" s="1" t="s">
        <v>56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 t="s">
        <v>2903</v>
      </c>
      <c r="L1045" s="1"/>
      <c r="M1045" s="1"/>
      <c r="N1045" s="1"/>
      <c r="O1045" s="1"/>
      <c r="P1045" s="1"/>
    </row>
    <row r="1046" spans="1:16" x14ac:dyDescent="0.2">
      <c r="A1046" s="1" t="s">
        <v>56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 t="s">
        <v>3399</v>
      </c>
      <c r="L1046" s="1"/>
      <c r="M1046" s="1"/>
      <c r="N1046" s="1"/>
      <c r="O1046" s="1"/>
      <c r="P1046" s="1"/>
    </row>
    <row r="1047" spans="1:16" x14ac:dyDescent="0.2">
      <c r="A1047" s="1" t="s">
        <v>56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 t="s">
        <v>2903</v>
      </c>
      <c r="M1047" s="1"/>
      <c r="N1047" s="1"/>
      <c r="O1047" s="1"/>
      <c r="P1047" s="1"/>
    </row>
    <row r="1048" spans="1:16" x14ac:dyDescent="0.2">
      <c r="A1048" s="1" t="s">
        <v>56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 t="s">
        <v>3399</v>
      </c>
      <c r="M1048" s="1"/>
      <c r="N1048" s="1"/>
      <c r="O1048" s="1"/>
      <c r="P1048" s="1"/>
    </row>
    <row r="1049" spans="1:16" x14ac:dyDescent="0.2">
      <c r="A1049" s="1" t="s">
        <v>56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 t="s">
        <v>2903</v>
      </c>
      <c r="N1049" s="1"/>
      <c r="O1049" s="1"/>
      <c r="P1049" s="1"/>
    </row>
    <row r="1050" spans="1:16" x14ac:dyDescent="0.2">
      <c r="A1050" s="1" t="s">
        <v>56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 t="s">
        <v>3399</v>
      </c>
      <c r="N1050" s="1"/>
      <c r="O1050" s="1"/>
      <c r="P1050" s="1"/>
    </row>
    <row r="1051" spans="1:16" x14ac:dyDescent="0.2">
      <c r="A1051" s="1" t="s">
        <v>56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 t="s">
        <v>2903</v>
      </c>
      <c r="O1051" s="1"/>
      <c r="P1051" s="1"/>
    </row>
    <row r="1052" spans="1:16" x14ac:dyDescent="0.2">
      <c r="A1052" s="1" t="s">
        <v>56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 t="s">
        <v>3399</v>
      </c>
      <c r="O1052" s="1"/>
      <c r="P1052" s="1"/>
    </row>
    <row r="1053" spans="1:16" x14ac:dyDescent="0.2">
      <c r="A1053" s="1" t="s">
        <v>56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 t="s">
        <v>2903</v>
      </c>
      <c r="P1053" s="1"/>
    </row>
    <row r="1054" spans="1:16" x14ac:dyDescent="0.2">
      <c r="A1054" s="1" t="s">
        <v>56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 t="s">
        <v>3399</v>
      </c>
      <c r="P1054" s="1"/>
    </row>
    <row r="1055" spans="1:16" x14ac:dyDescent="0.2">
      <c r="A1055" s="1" t="s">
        <v>2963</v>
      </c>
      <c r="B1055" s="1"/>
      <c r="C1055" s="1"/>
      <c r="D1055" s="1" t="s">
        <v>2905</v>
      </c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</row>
    <row r="1056" spans="1:16" x14ac:dyDescent="0.2">
      <c r="A1056" s="1" t="s">
        <v>2963</v>
      </c>
      <c r="B1056" s="1"/>
      <c r="C1056" s="1"/>
      <c r="D1056" s="1" t="s">
        <v>3399</v>
      </c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</row>
    <row r="1057" spans="1:16" x14ac:dyDescent="0.2">
      <c r="A1057" s="1" t="s">
        <v>2963</v>
      </c>
      <c r="B1057" s="1"/>
      <c r="C1057" s="1"/>
      <c r="D1057" s="1"/>
      <c r="E1057" s="1" t="s">
        <v>3399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</row>
    <row r="1058" spans="1:16" x14ac:dyDescent="0.2">
      <c r="A1058" s="1" t="s">
        <v>2963</v>
      </c>
      <c r="B1058" s="1"/>
      <c r="C1058" s="1"/>
      <c r="D1058" s="1"/>
      <c r="E1058" s="1"/>
      <c r="F1058" s="1" t="s">
        <v>3399</v>
      </c>
      <c r="G1058" s="1"/>
      <c r="H1058" s="1"/>
      <c r="I1058" s="1"/>
      <c r="J1058" s="1"/>
      <c r="K1058" s="1"/>
      <c r="L1058" s="1"/>
      <c r="M1058" s="1"/>
      <c r="N1058" s="1"/>
      <c r="O1058" s="1"/>
      <c r="P1058" s="1"/>
    </row>
    <row r="1059" spans="1:16" x14ac:dyDescent="0.2">
      <c r="A1059" s="1" t="s">
        <v>2963</v>
      </c>
      <c r="B1059" s="1"/>
      <c r="C1059" s="1"/>
      <c r="D1059" s="1"/>
      <c r="E1059" s="1"/>
      <c r="F1059" s="1"/>
      <c r="G1059" s="1" t="s">
        <v>3399</v>
      </c>
      <c r="H1059" s="1"/>
      <c r="I1059" s="1"/>
      <c r="J1059" s="1"/>
      <c r="K1059" s="1"/>
      <c r="L1059" s="1"/>
      <c r="M1059" s="1"/>
      <c r="N1059" s="1"/>
      <c r="O1059" s="1"/>
      <c r="P1059" s="1"/>
    </row>
    <row r="1060" spans="1:16" x14ac:dyDescent="0.2">
      <c r="A1060" s="1" t="s">
        <v>2963</v>
      </c>
      <c r="B1060" s="1"/>
      <c r="C1060" s="1"/>
      <c r="D1060" s="1"/>
      <c r="E1060" s="1"/>
      <c r="F1060" s="1"/>
      <c r="G1060" s="1"/>
      <c r="H1060" s="1" t="s">
        <v>3399</v>
      </c>
      <c r="I1060" s="1"/>
      <c r="J1060" s="1"/>
      <c r="K1060" s="1"/>
      <c r="L1060" s="1"/>
      <c r="M1060" s="1"/>
      <c r="N1060" s="1"/>
      <c r="O1060" s="1"/>
      <c r="P1060" s="1"/>
    </row>
    <row r="1061" spans="1:16" x14ac:dyDescent="0.2">
      <c r="A1061" s="1" t="s">
        <v>2963</v>
      </c>
      <c r="B1061" s="1"/>
      <c r="C1061" s="1"/>
      <c r="D1061" s="1"/>
      <c r="E1061" s="1"/>
      <c r="F1061" s="1"/>
      <c r="G1061" s="1"/>
      <c r="H1061" s="1"/>
      <c r="I1061" s="1" t="s">
        <v>3399</v>
      </c>
      <c r="J1061" s="1"/>
      <c r="K1061" s="1"/>
      <c r="L1061" s="1"/>
      <c r="M1061" s="1"/>
      <c r="N1061" s="1"/>
      <c r="O1061" s="1"/>
      <c r="P1061" s="1"/>
    </row>
    <row r="1062" spans="1:16" x14ac:dyDescent="0.2">
      <c r="A1062" s="1" t="s">
        <v>2963</v>
      </c>
      <c r="B1062" s="1"/>
      <c r="C1062" s="1"/>
      <c r="D1062" s="1"/>
      <c r="E1062" s="1"/>
      <c r="F1062" s="1"/>
      <c r="G1062" s="1"/>
      <c r="H1062" s="1"/>
      <c r="I1062" s="1"/>
      <c r="J1062" s="1" t="s">
        <v>2905</v>
      </c>
      <c r="K1062" s="1"/>
      <c r="L1062" s="1"/>
      <c r="M1062" s="1"/>
      <c r="N1062" s="1"/>
      <c r="O1062" s="1"/>
      <c r="P1062" s="1"/>
    </row>
    <row r="1063" spans="1:16" x14ac:dyDescent="0.2">
      <c r="A1063" s="1" t="s">
        <v>2963</v>
      </c>
      <c r="B1063" s="1"/>
      <c r="C1063" s="1"/>
      <c r="D1063" s="1"/>
      <c r="E1063" s="1"/>
      <c r="F1063" s="1"/>
      <c r="G1063" s="1"/>
      <c r="H1063" s="1"/>
      <c r="I1063" s="1"/>
      <c r="J1063" s="1" t="s">
        <v>3399</v>
      </c>
      <c r="K1063" s="1"/>
      <c r="L1063" s="1"/>
      <c r="M1063" s="1"/>
      <c r="N1063" s="1"/>
      <c r="O1063" s="1"/>
      <c r="P1063" s="1"/>
    </row>
    <row r="1064" spans="1:16" x14ac:dyDescent="0.2">
      <c r="A1064" s="1" t="s">
        <v>2963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 t="s">
        <v>2905</v>
      </c>
      <c r="L1064" s="1"/>
      <c r="M1064" s="1"/>
      <c r="N1064" s="1"/>
      <c r="O1064" s="1"/>
      <c r="P1064" s="1"/>
    </row>
    <row r="1065" spans="1:16" x14ac:dyDescent="0.2">
      <c r="A1065" s="1" t="s">
        <v>2963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 t="s">
        <v>3399</v>
      </c>
      <c r="L1065" s="1"/>
      <c r="M1065" s="1"/>
      <c r="N1065" s="1"/>
      <c r="O1065" s="1"/>
      <c r="P1065" s="1"/>
    </row>
    <row r="1066" spans="1:16" x14ac:dyDescent="0.2">
      <c r="A1066" s="1" t="s">
        <v>2963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 t="s">
        <v>3399</v>
      </c>
      <c r="M1066" s="1"/>
      <c r="N1066" s="1"/>
      <c r="O1066" s="1"/>
      <c r="P1066" s="1"/>
    </row>
    <row r="1067" spans="1:16" x14ac:dyDescent="0.2">
      <c r="A1067" s="1" t="s">
        <v>2963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 t="s">
        <v>2905</v>
      </c>
      <c r="N1067" s="1"/>
      <c r="O1067" s="1"/>
      <c r="P1067" s="1"/>
    </row>
    <row r="1068" spans="1:16" x14ac:dyDescent="0.2">
      <c r="A1068" s="1" t="s">
        <v>2963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 t="s">
        <v>3399</v>
      </c>
      <c r="N1068" s="1"/>
      <c r="O1068" s="1"/>
      <c r="P1068" s="1"/>
    </row>
    <row r="1069" spans="1:16" x14ac:dyDescent="0.2">
      <c r="A1069" s="1" t="s">
        <v>2963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 t="s">
        <v>3399</v>
      </c>
      <c r="O1069" s="1"/>
      <c r="P1069" s="1"/>
    </row>
    <row r="1070" spans="1:16" x14ac:dyDescent="0.2">
      <c r="A1070" s="1" t="s">
        <v>2963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 t="s">
        <v>3399</v>
      </c>
      <c r="P1070" s="1"/>
    </row>
    <row r="1071" spans="1:16" x14ac:dyDescent="0.2">
      <c r="A1071" s="1" t="s">
        <v>2965</v>
      </c>
      <c r="B1071" s="1"/>
      <c r="C1071" s="1"/>
      <c r="D1071" s="1" t="s">
        <v>2905</v>
      </c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</row>
    <row r="1072" spans="1:16" x14ac:dyDescent="0.2">
      <c r="A1072" s="1" t="s">
        <v>2965</v>
      </c>
      <c r="B1072" s="1"/>
      <c r="C1072" s="1"/>
      <c r="D1072" s="1" t="s">
        <v>3399</v>
      </c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</row>
    <row r="1073" spans="1:16" x14ac:dyDescent="0.2">
      <c r="A1073" s="1" t="s">
        <v>2965</v>
      </c>
      <c r="B1073" s="1"/>
      <c r="C1073" s="1"/>
      <c r="D1073" s="1"/>
      <c r="E1073" s="1" t="s">
        <v>3399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</row>
    <row r="1074" spans="1:16" x14ac:dyDescent="0.2">
      <c r="A1074" s="1" t="s">
        <v>2965</v>
      </c>
      <c r="B1074" s="1"/>
      <c r="C1074" s="1"/>
      <c r="D1074" s="1"/>
      <c r="E1074" s="1"/>
      <c r="F1074" s="1" t="s">
        <v>3399</v>
      </c>
      <c r="G1074" s="1"/>
      <c r="H1074" s="1"/>
      <c r="I1074" s="1"/>
      <c r="J1074" s="1"/>
      <c r="K1074" s="1"/>
      <c r="L1074" s="1"/>
      <c r="M1074" s="1"/>
      <c r="N1074" s="1"/>
      <c r="O1074" s="1"/>
      <c r="P1074" s="1"/>
    </row>
    <row r="1075" spans="1:16" x14ac:dyDescent="0.2">
      <c r="A1075" s="1" t="s">
        <v>2965</v>
      </c>
      <c r="B1075" s="1"/>
      <c r="C1075" s="1"/>
      <c r="D1075" s="1"/>
      <c r="E1075" s="1"/>
      <c r="F1075" s="1"/>
      <c r="G1075" s="1" t="s">
        <v>3399</v>
      </c>
      <c r="H1075" s="1"/>
      <c r="I1075" s="1"/>
      <c r="J1075" s="1"/>
      <c r="K1075" s="1"/>
      <c r="L1075" s="1"/>
      <c r="M1075" s="1"/>
      <c r="N1075" s="1"/>
      <c r="O1075" s="1"/>
      <c r="P1075" s="1"/>
    </row>
    <row r="1076" spans="1:16" x14ac:dyDescent="0.2">
      <c r="A1076" s="1" t="s">
        <v>2965</v>
      </c>
      <c r="B1076" s="1"/>
      <c r="C1076" s="1"/>
      <c r="D1076" s="1"/>
      <c r="E1076" s="1"/>
      <c r="F1076" s="1"/>
      <c r="G1076" s="1"/>
      <c r="H1076" s="1" t="s">
        <v>3399</v>
      </c>
      <c r="I1076" s="1"/>
      <c r="J1076" s="1"/>
      <c r="K1076" s="1"/>
      <c r="L1076" s="1"/>
      <c r="M1076" s="1"/>
      <c r="N1076" s="1"/>
      <c r="O1076" s="1"/>
      <c r="P1076" s="1"/>
    </row>
    <row r="1077" spans="1:16" x14ac:dyDescent="0.2">
      <c r="A1077" s="1" t="s">
        <v>2965</v>
      </c>
      <c r="B1077" s="1"/>
      <c r="C1077" s="1"/>
      <c r="D1077" s="1"/>
      <c r="E1077" s="1"/>
      <c r="F1077" s="1"/>
      <c r="G1077" s="1"/>
      <c r="H1077" s="1"/>
      <c r="I1077" s="1" t="s">
        <v>3399</v>
      </c>
      <c r="J1077" s="1"/>
      <c r="K1077" s="1"/>
      <c r="L1077" s="1"/>
      <c r="M1077" s="1"/>
      <c r="N1077" s="1"/>
      <c r="O1077" s="1"/>
      <c r="P1077" s="1"/>
    </row>
    <row r="1078" spans="1:16" x14ac:dyDescent="0.2">
      <c r="A1078" s="1" t="s">
        <v>2965</v>
      </c>
      <c r="B1078" s="1"/>
      <c r="C1078" s="1"/>
      <c r="D1078" s="1"/>
      <c r="E1078" s="1"/>
      <c r="F1078" s="1"/>
      <c r="G1078" s="1"/>
      <c r="H1078" s="1"/>
      <c r="I1078" s="1"/>
      <c r="J1078" s="1" t="s">
        <v>2905</v>
      </c>
      <c r="K1078" s="1"/>
      <c r="L1078" s="1"/>
      <c r="M1078" s="1"/>
      <c r="N1078" s="1"/>
      <c r="O1078" s="1"/>
      <c r="P1078" s="1"/>
    </row>
    <row r="1079" spans="1:16" x14ac:dyDescent="0.2">
      <c r="A1079" s="1" t="s">
        <v>2965</v>
      </c>
      <c r="B1079" s="1"/>
      <c r="C1079" s="1"/>
      <c r="D1079" s="1"/>
      <c r="E1079" s="1"/>
      <c r="F1079" s="1"/>
      <c r="G1079" s="1"/>
      <c r="H1079" s="1"/>
      <c r="I1079" s="1"/>
      <c r="J1079" s="1" t="s">
        <v>3399</v>
      </c>
      <c r="K1079" s="1"/>
      <c r="L1079" s="1"/>
      <c r="M1079" s="1"/>
      <c r="N1079" s="1"/>
      <c r="O1079" s="1"/>
      <c r="P1079" s="1"/>
    </row>
    <row r="1080" spans="1:16" x14ac:dyDescent="0.2">
      <c r="A1080" s="1" t="s">
        <v>2965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 t="s">
        <v>2905</v>
      </c>
      <c r="L1080" s="1"/>
      <c r="M1080" s="1"/>
      <c r="N1080" s="1"/>
      <c r="O1080" s="1"/>
      <c r="P1080" s="1"/>
    </row>
    <row r="1081" spans="1:16" x14ac:dyDescent="0.2">
      <c r="A1081" s="1" t="s">
        <v>2965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 t="s">
        <v>3399</v>
      </c>
      <c r="L1081" s="1"/>
      <c r="M1081" s="1"/>
      <c r="N1081" s="1"/>
      <c r="O1081" s="1"/>
      <c r="P1081" s="1"/>
    </row>
    <row r="1082" spans="1:16" x14ac:dyDescent="0.2">
      <c r="A1082" s="1" t="s">
        <v>2965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 t="s">
        <v>3399</v>
      </c>
      <c r="M1082" s="1"/>
      <c r="N1082" s="1"/>
      <c r="O1082" s="1"/>
      <c r="P1082" s="1"/>
    </row>
    <row r="1083" spans="1:16" x14ac:dyDescent="0.2">
      <c r="A1083" s="1" t="s">
        <v>2965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 t="s">
        <v>2905</v>
      </c>
      <c r="N1083" s="1"/>
      <c r="O1083" s="1"/>
      <c r="P1083" s="1"/>
    </row>
    <row r="1084" spans="1:16" x14ac:dyDescent="0.2">
      <c r="A1084" s="1" t="s">
        <v>2965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 t="s">
        <v>3399</v>
      </c>
      <c r="N1084" s="1"/>
      <c r="O1084" s="1"/>
      <c r="P1084" s="1"/>
    </row>
    <row r="1085" spans="1:16" x14ac:dyDescent="0.2">
      <c r="A1085" s="1" t="s">
        <v>2965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 t="s">
        <v>3399</v>
      </c>
      <c r="O1085" s="1"/>
      <c r="P1085" s="1"/>
    </row>
    <row r="1086" spans="1:16" x14ac:dyDescent="0.2">
      <c r="A1086" s="1" t="s">
        <v>2965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 t="s">
        <v>3399</v>
      </c>
      <c r="P1086" s="1"/>
    </row>
    <row r="1087" spans="1:16" x14ac:dyDescent="0.2">
      <c r="A1087" s="1" t="s">
        <v>2967</v>
      </c>
      <c r="B1087" s="1"/>
      <c r="C1087" s="1"/>
      <c r="D1087" s="1" t="s">
        <v>2905</v>
      </c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</row>
    <row r="1088" spans="1:16" x14ac:dyDescent="0.2">
      <c r="A1088" s="1" t="s">
        <v>2967</v>
      </c>
      <c r="B1088" s="1"/>
      <c r="C1088" s="1"/>
      <c r="D1088" s="1" t="s">
        <v>3399</v>
      </c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</row>
    <row r="1089" spans="1:16" x14ac:dyDescent="0.2">
      <c r="A1089" s="1" t="s">
        <v>2967</v>
      </c>
      <c r="B1089" s="1"/>
      <c r="C1089" s="1"/>
      <c r="D1089" s="1"/>
      <c r="E1089" s="1" t="s">
        <v>3399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</row>
    <row r="1090" spans="1:16" x14ac:dyDescent="0.2">
      <c r="A1090" s="1" t="s">
        <v>2967</v>
      </c>
      <c r="B1090" s="1"/>
      <c r="C1090" s="1"/>
      <c r="D1090" s="1"/>
      <c r="E1090" s="1"/>
      <c r="F1090" s="1" t="s">
        <v>3399</v>
      </c>
      <c r="G1090" s="1"/>
      <c r="H1090" s="1"/>
      <c r="I1090" s="1"/>
      <c r="J1090" s="1"/>
      <c r="K1090" s="1"/>
      <c r="L1090" s="1"/>
      <c r="M1090" s="1"/>
      <c r="N1090" s="1"/>
      <c r="O1090" s="1"/>
      <c r="P1090" s="1"/>
    </row>
    <row r="1091" spans="1:16" x14ac:dyDescent="0.2">
      <c r="A1091" s="1" t="s">
        <v>2967</v>
      </c>
      <c r="B1091" s="1"/>
      <c r="C1091" s="1"/>
      <c r="D1091" s="1"/>
      <c r="E1091" s="1"/>
      <c r="F1091" s="1"/>
      <c r="G1091" s="1" t="s">
        <v>3399</v>
      </c>
      <c r="H1091" s="1"/>
      <c r="I1091" s="1"/>
      <c r="J1091" s="1"/>
      <c r="K1091" s="1"/>
      <c r="L1091" s="1"/>
      <c r="M1091" s="1"/>
      <c r="N1091" s="1"/>
      <c r="O1091" s="1"/>
      <c r="P1091" s="1"/>
    </row>
    <row r="1092" spans="1:16" x14ac:dyDescent="0.2">
      <c r="A1092" s="1" t="s">
        <v>2967</v>
      </c>
      <c r="B1092" s="1"/>
      <c r="C1092" s="1"/>
      <c r="D1092" s="1"/>
      <c r="E1092" s="1"/>
      <c r="F1092" s="1"/>
      <c r="G1092" s="1"/>
      <c r="H1092" s="1" t="s">
        <v>3399</v>
      </c>
      <c r="I1092" s="1"/>
      <c r="J1092" s="1"/>
      <c r="K1092" s="1"/>
      <c r="L1092" s="1"/>
      <c r="M1092" s="1"/>
      <c r="N1092" s="1"/>
      <c r="O1092" s="1"/>
      <c r="P1092" s="1"/>
    </row>
    <row r="1093" spans="1:16" x14ac:dyDescent="0.2">
      <c r="A1093" s="1" t="s">
        <v>2967</v>
      </c>
      <c r="B1093" s="1"/>
      <c r="C1093" s="1"/>
      <c r="D1093" s="1"/>
      <c r="E1093" s="1"/>
      <c r="F1093" s="1"/>
      <c r="G1093" s="1"/>
      <c r="H1093" s="1"/>
      <c r="I1093" s="1" t="s">
        <v>3399</v>
      </c>
      <c r="J1093" s="1"/>
      <c r="K1093" s="1"/>
      <c r="L1093" s="1"/>
      <c r="M1093" s="1"/>
      <c r="N1093" s="1"/>
      <c r="O1093" s="1"/>
      <c r="P1093" s="1"/>
    </row>
    <row r="1094" spans="1:16" x14ac:dyDescent="0.2">
      <c r="A1094" s="1" t="s">
        <v>2967</v>
      </c>
      <c r="B1094" s="1"/>
      <c r="C1094" s="1"/>
      <c r="D1094" s="1"/>
      <c r="E1094" s="1"/>
      <c r="F1094" s="1"/>
      <c r="G1094" s="1"/>
      <c r="H1094" s="1"/>
      <c r="I1094" s="1"/>
      <c r="J1094" s="1" t="s">
        <v>2905</v>
      </c>
      <c r="K1094" s="1"/>
      <c r="L1094" s="1"/>
      <c r="M1094" s="1"/>
      <c r="N1094" s="1"/>
      <c r="O1094" s="1"/>
      <c r="P1094" s="1"/>
    </row>
    <row r="1095" spans="1:16" x14ac:dyDescent="0.2">
      <c r="A1095" s="1" t="s">
        <v>2967</v>
      </c>
      <c r="B1095" s="1"/>
      <c r="C1095" s="1"/>
      <c r="D1095" s="1"/>
      <c r="E1095" s="1"/>
      <c r="F1095" s="1"/>
      <c r="G1095" s="1"/>
      <c r="H1095" s="1"/>
      <c r="I1095" s="1"/>
      <c r="J1095" s="1" t="s">
        <v>3399</v>
      </c>
      <c r="K1095" s="1"/>
      <c r="L1095" s="1"/>
      <c r="M1095" s="1"/>
      <c r="N1095" s="1"/>
      <c r="O1095" s="1"/>
      <c r="P1095" s="1"/>
    </row>
    <row r="1096" spans="1:16" x14ac:dyDescent="0.2">
      <c r="A1096" s="1" t="s">
        <v>2967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 t="s">
        <v>2905</v>
      </c>
      <c r="L1096" s="1"/>
      <c r="M1096" s="1"/>
      <c r="N1096" s="1"/>
      <c r="O1096" s="1"/>
      <c r="P1096" s="1"/>
    </row>
    <row r="1097" spans="1:16" x14ac:dyDescent="0.2">
      <c r="A1097" s="1" t="s">
        <v>2967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 t="s">
        <v>3399</v>
      </c>
      <c r="L1097" s="1"/>
      <c r="M1097" s="1"/>
      <c r="N1097" s="1"/>
      <c r="O1097" s="1"/>
      <c r="P1097" s="1"/>
    </row>
    <row r="1098" spans="1:16" x14ac:dyDescent="0.2">
      <c r="A1098" s="1" t="s">
        <v>2967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 t="s">
        <v>3399</v>
      </c>
      <c r="M1098" s="1"/>
      <c r="N1098" s="1"/>
      <c r="O1098" s="1"/>
      <c r="P1098" s="1"/>
    </row>
    <row r="1099" spans="1:16" x14ac:dyDescent="0.2">
      <c r="A1099" s="1" t="s">
        <v>2967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 t="s">
        <v>2905</v>
      </c>
      <c r="N1099" s="1"/>
      <c r="O1099" s="1"/>
      <c r="P1099" s="1"/>
    </row>
    <row r="1100" spans="1:16" x14ac:dyDescent="0.2">
      <c r="A1100" s="1" t="s">
        <v>2967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 t="s">
        <v>3399</v>
      </c>
      <c r="N1100" s="1"/>
      <c r="O1100" s="1"/>
      <c r="P1100" s="1"/>
    </row>
    <row r="1101" spans="1:16" x14ac:dyDescent="0.2">
      <c r="A1101" s="1" t="s">
        <v>2967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 t="s">
        <v>3399</v>
      </c>
      <c r="O1101" s="1"/>
      <c r="P1101" s="1"/>
    </row>
    <row r="1102" spans="1:16" x14ac:dyDescent="0.2">
      <c r="A1102" s="1" t="s">
        <v>2967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 t="s">
        <v>3399</v>
      </c>
      <c r="P1102" s="1"/>
    </row>
    <row r="1103" spans="1:16" x14ac:dyDescent="0.2">
      <c r="A1103" s="1" t="s">
        <v>2970</v>
      </c>
      <c r="B1103" s="1"/>
      <c r="C1103" s="1"/>
      <c r="D1103" s="1" t="s">
        <v>2905</v>
      </c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</row>
    <row r="1104" spans="1:16" x14ac:dyDescent="0.2">
      <c r="A1104" s="1" t="s">
        <v>2970</v>
      </c>
      <c r="B1104" s="1"/>
      <c r="C1104" s="1"/>
      <c r="D1104" s="1" t="s">
        <v>3399</v>
      </c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</row>
    <row r="1105" spans="1:16" x14ac:dyDescent="0.2">
      <c r="A1105" s="1" t="s">
        <v>2970</v>
      </c>
      <c r="B1105" s="1"/>
      <c r="C1105" s="1"/>
      <c r="D1105" s="1"/>
      <c r="E1105" s="1" t="s">
        <v>3399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</row>
    <row r="1106" spans="1:16" x14ac:dyDescent="0.2">
      <c r="A1106" s="1" t="s">
        <v>2970</v>
      </c>
      <c r="B1106" s="1"/>
      <c r="C1106" s="1"/>
      <c r="D1106" s="1"/>
      <c r="E1106" s="1"/>
      <c r="F1106" s="1" t="s">
        <v>3399</v>
      </c>
      <c r="G1106" s="1"/>
      <c r="H1106" s="1"/>
      <c r="I1106" s="1"/>
      <c r="J1106" s="1"/>
      <c r="K1106" s="1"/>
      <c r="L1106" s="1"/>
      <c r="M1106" s="1"/>
      <c r="N1106" s="1"/>
      <c r="O1106" s="1"/>
      <c r="P1106" s="1"/>
    </row>
    <row r="1107" spans="1:16" x14ac:dyDescent="0.2">
      <c r="A1107" s="1" t="s">
        <v>2970</v>
      </c>
      <c r="B1107" s="1"/>
      <c r="C1107" s="1"/>
      <c r="D1107" s="1"/>
      <c r="E1107" s="1"/>
      <c r="F1107" s="1"/>
      <c r="G1107" s="1" t="s">
        <v>3399</v>
      </c>
      <c r="H1107" s="1"/>
      <c r="I1107" s="1"/>
      <c r="J1107" s="1"/>
      <c r="K1107" s="1"/>
      <c r="L1107" s="1"/>
      <c r="M1107" s="1"/>
      <c r="N1107" s="1"/>
      <c r="O1107" s="1"/>
      <c r="P1107" s="1"/>
    </row>
    <row r="1108" spans="1:16" x14ac:dyDescent="0.2">
      <c r="A1108" s="1" t="s">
        <v>2970</v>
      </c>
      <c r="B1108" s="1"/>
      <c r="C1108" s="1"/>
      <c r="D1108" s="1"/>
      <c r="E1108" s="1"/>
      <c r="F1108" s="1"/>
      <c r="G1108" s="1"/>
      <c r="H1108" s="1" t="s">
        <v>3399</v>
      </c>
      <c r="I1108" s="1"/>
      <c r="J1108" s="1"/>
      <c r="K1108" s="1"/>
      <c r="L1108" s="1"/>
      <c r="M1108" s="1"/>
      <c r="N1108" s="1"/>
      <c r="O1108" s="1"/>
      <c r="P1108" s="1"/>
    </row>
    <row r="1109" spans="1:16" x14ac:dyDescent="0.2">
      <c r="A1109" s="1" t="s">
        <v>2970</v>
      </c>
      <c r="B1109" s="1"/>
      <c r="C1109" s="1"/>
      <c r="D1109" s="1"/>
      <c r="E1109" s="1"/>
      <c r="F1109" s="1"/>
      <c r="G1109" s="1"/>
      <c r="H1109" s="1"/>
      <c r="I1109" s="1" t="s">
        <v>3399</v>
      </c>
      <c r="J1109" s="1"/>
      <c r="K1109" s="1"/>
      <c r="L1109" s="1"/>
      <c r="M1109" s="1"/>
      <c r="N1109" s="1"/>
      <c r="O1109" s="1"/>
      <c r="P1109" s="1"/>
    </row>
    <row r="1110" spans="1:16" x14ac:dyDescent="0.2">
      <c r="A1110" s="1" t="s">
        <v>2970</v>
      </c>
      <c r="B1110" s="1"/>
      <c r="C1110" s="1"/>
      <c r="D1110" s="1"/>
      <c r="E1110" s="1"/>
      <c r="F1110" s="1"/>
      <c r="G1110" s="1"/>
      <c r="H1110" s="1"/>
      <c r="I1110" s="1"/>
      <c r="J1110" s="1" t="s">
        <v>2905</v>
      </c>
      <c r="K1110" s="1"/>
      <c r="L1110" s="1"/>
      <c r="M1110" s="1"/>
      <c r="N1110" s="1"/>
      <c r="O1110" s="1"/>
      <c r="P1110" s="1"/>
    </row>
    <row r="1111" spans="1:16" x14ac:dyDescent="0.2">
      <c r="A1111" s="1" t="s">
        <v>2970</v>
      </c>
      <c r="B1111" s="1"/>
      <c r="C1111" s="1"/>
      <c r="D1111" s="1"/>
      <c r="E1111" s="1"/>
      <c r="F1111" s="1"/>
      <c r="G1111" s="1"/>
      <c r="H1111" s="1"/>
      <c r="I1111" s="1"/>
      <c r="J1111" s="1" t="s">
        <v>3399</v>
      </c>
      <c r="K1111" s="1"/>
      <c r="L1111" s="1"/>
      <c r="M1111" s="1"/>
      <c r="N1111" s="1"/>
      <c r="O1111" s="1"/>
      <c r="P1111" s="1"/>
    </row>
    <row r="1112" spans="1:16" x14ac:dyDescent="0.2">
      <c r="A1112" s="1" t="s">
        <v>2970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 t="s">
        <v>2905</v>
      </c>
      <c r="L1112" s="1"/>
      <c r="M1112" s="1"/>
      <c r="N1112" s="1"/>
      <c r="O1112" s="1"/>
      <c r="P1112" s="1"/>
    </row>
    <row r="1113" spans="1:16" x14ac:dyDescent="0.2">
      <c r="A1113" s="1" t="s">
        <v>2970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 t="s">
        <v>3399</v>
      </c>
      <c r="L1113" s="1"/>
      <c r="M1113" s="1"/>
      <c r="N1113" s="1"/>
      <c r="O1113" s="1"/>
      <c r="P1113" s="1"/>
    </row>
    <row r="1114" spans="1:16" x14ac:dyDescent="0.2">
      <c r="A1114" s="1" t="s">
        <v>2970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 t="s">
        <v>3399</v>
      </c>
      <c r="M1114" s="1"/>
      <c r="N1114" s="1"/>
      <c r="O1114" s="1"/>
      <c r="P1114" s="1"/>
    </row>
    <row r="1115" spans="1:16" x14ac:dyDescent="0.2">
      <c r="A1115" s="1" t="s">
        <v>2970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 t="s">
        <v>2905</v>
      </c>
      <c r="N1115" s="1"/>
      <c r="O1115" s="1"/>
      <c r="P1115" s="1"/>
    </row>
    <row r="1116" spans="1:16" x14ac:dyDescent="0.2">
      <c r="A1116" s="1" t="s">
        <v>2970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 t="s">
        <v>3399</v>
      </c>
      <c r="N1116" s="1"/>
      <c r="O1116" s="1"/>
      <c r="P1116" s="1"/>
    </row>
    <row r="1117" spans="1:16" x14ac:dyDescent="0.2">
      <c r="A1117" s="1" t="s">
        <v>2970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 t="s">
        <v>3399</v>
      </c>
      <c r="O1117" s="1"/>
      <c r="P1117" s="1"/>
    </row>
    <row r="1118" spans="1:16" x14ac:dyDescent="0.2">
      <c r="A1118" s="1" t="s">
        <v>2970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 t="s">
        <v>3399</v>
      </c>
      <c r="P1118" s="1"/>
    </row>
    <row r="1119" spans="1:16" x14ac:dyDescent="0.2">
      <c r="A1119" s="1" t="s">
        <v>57</v>
      </c>
      <c r="B1119" s="1"/>
      <c r="C1119" s="1"/>
      <c r="D1119" s="1" t="s">
        <v>3399</v>
      </c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</row>
    <row r="1120" spans="1:16" x14ac:dyDescent="0.2">
      <c r="A1120" s="1" t="s">
        <v>57</v>
      </c>
      <c r="B1120" s="1"/>
      <c r="C1120" s="1"/>
      <c r="D1120" s="1"/>
      <c r="E1120" s="1" t="s">
        <v>3399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</row>
    <row r="1121" spans="1:16" x14ac:dyDescent="0.2">
      <c r="A1121" s="1" t="s">
        <v>57</v>
      </c>
      <c r="B1121" s="1"/>
      <c r="C1121" s="1"/>
      <c r="D1121" s="1"/>
      <c r="E1121" s="1"/>
      <c r="F1121" s="1" t="s">
        <v>3399</v>
      </c>
      <c r="G1121" s="1"/>
      <c r="H1121" s="1"/>
      <c r="I1121" s="1"/>
      <c r="J1121" s="1"/>
      <c r="K1121" s="1"/>
      <c r="L1121" s="1"/>
      <c r="M1121" s="1"/>
      <c r="N1121" s="1"/>
      <c r="O1121" s="1"/>
      <c r="P1121" s="1"/>
    </row>
    <row r="1122" spans="1:16" x14ac:dyDescent="0.2">
      <c r="A1122" s="1" t="s">
        <v>57</v>
      </c>
      <c r="B1122" s="1"/>
      <c r="C1122" s="1"/>
      <c r="D1122" s="1"/>
      <c r="E1122" s="1"/>
      <c r="F1122" s="1"/>
      <c r="G1122" s="1" t="s">
        <v>3399</v>
      </c>
      <c r="H1122" s="1"/>
      <c r="I1122" s="1"/>
      <c r="J1122" s="1"/>
      <c r="K1122" s="1"/>
      <c r="L1122" s="1"/>
      <c r="M1122" s="1"/>
      <c r="N1122" s="1"/>
      <c r="O1122" s="1"/>
      <c r="P1122" s="1"/>
    </row>
    <row r="1123" spans="1:16" x14ac:dyDescent="0.2">
      <c r="A1123" s="1" t="s">
        <v>57</v>
      </c>
      <c r="B1123" s="1"/>
      <c r="C1123" s="1"/>
      <c r="D1123" s="1"/>
      <c r="E1123" s="1"/>
      <c r="F1123" s="1"/>
      <c r="G1123" s="1"/>
      <c r="H1123" s="1" t="s">
        <v>3399</v>
      </c>
      <c r="I1123" s="1"/>
      <c r="J1123" s="1"/>
      <c r="K1123" s="1"/>
      <c r="L1123" s="1"/>
      <c r="M1123" s="1"/>
      <c r="N1123" s="1"/>
      <c r="O1123" s="1"/>
      <c r="P1123" s="1"/>
    </row>
    <row r="1124" spans="1:16" x14ac:dyDescent="0.2">
      <c r="A1124" s="1" t="s">
        <v>57</v>
      </c>
      <c r="B1124" s="1"/>
      <c r="C1124" s="1"/>
      <c r="D1124" s="1"/>
      <c r="E1124" s="1"/>
      <c r="F1124" s="1"/>
      <c r="G1124" s="1"/>
      <c r="H1124" s="1"/>
      <c r="I1124" s="1" t="s">
        <v>3399</v>
      </c>
      <c r="J1124" s="1"/>
      <c r="K1124" s="1"/>
      <c r="L1124" s="1"/>
      <c r="M1124" s="1"/>
      <c r="N1124" s="1"/>
      <c r="O1124" s="1"/>
      <c r="P1124" s="1"/>
    </row>
    <row r="1125" spans="1:16" x14ac:dyDescent="0.2">
      <c r="A1125" s="1" t="s">
        <v>57</v>
      </c>
      <c r="B1125" s="1"/>
      <c r="C1125" s="1"/>
      <c r="D1125" s="1"/>
      <c r="E1125" s="1"/>
      <c r="F1125" s="1"/>
      <c r="G1125" s="1"/>
      <c r="H1125" s="1"/>
      <c r="I1125" s="1"/>
      <c r="J1125" s="1" t="s">
        <v>3399</v>
      </c>
      <c r="K1125" s="1"/>
      <c r="L1125" s="1"/>
      <c r="M1125" s="1"/>
      <c r="N1125" s="1"/>
      <c r="O1125" s="1"/>
      <c r="P1125" s="1"/>
    </row>
    <row r="1126" spans="1:16" x14ac:dyDescent="0.2">
      <c r="A1126" s="1" t="s">
        <v>57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 t="s">
        <v>3399</v>
      </c>
      <c r="L1126" s="1"/>
      <c r="M1126" s="1"/>
      <c r="N1126" s="1"/>
      <c r="O1126" s="1"/>
      <c r="P1126" s="1"/>
    </row>
    <row r="1127" spans="1:16" x14ac:dyDescent="0.2">
      <c r="A1127" s="1" t="s">
        <v>57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 t="s">
        <v>3399</v>
      </c>
      <c r="M1127" s="1"/>
      <c r="N1127" s="1"/>
      <c r="O1127" s="1"/>
      <c r="P1127" s="1"/>
    </row>
    <row r="1128" spans="1:16" x14ac:dyDescent="0.2">
      <c r="A1128" s="1" t="s">
        <v>57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 t="s">
        <v>3399</v>
      </c>
      <c r="N1128" s="1"/>
      <c r="O1128" s="1"/>
      <c r="P1128" s="1"/>
    </row>
    <row r="1129" spans="1:16" x14ac:dyDescent="0.2">
      <c r="A1129" s="1" t="s">
        <v>57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 t="s">
        <v>3399</v>
      </c>
      <c r="O1129" s="1"/>
      <c r="P1129" s="1"/>
    </row>
    <row r="1130" spans="1:16" x14ac:dyDescent="0.2">
      <c r="A1130" s="1" t="s">
        <v>57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 t="s">
        <v>3399</v>
      </c>
      <c r="P1130" s="1"/>
    </row>
    <row r="1131" spans="1:16" x14ac:dyDescent="0.2">
      <c r="A1131" s="1" t="s">
        <v>58</v>
      </c>
      <c r="B1131" s="1"/>
      <c r="C1131" s="1"/>
      <c r="D1131" s="1" t="s">
        <v>2905</v>
      </c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</row>
    <row r="1132" spans="1:16" x14ac:dyDescent="0.2">
      <c r="A1132" s="1" t="s">
        <v>58</v>
      </c>
      <c r="B1132" s="1"/>
      <c r="C1132" s="1"/>
      <c r="D1132" s="1"/>
      <c r="E1132" s="1" t="s">
        <v>2905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</row>
    <row r="1133" spans="1:16" x14ac:dyDescent="0.2">
      <c r="A1133" s="1" t="s">
        <v>58</v>
      </c>
      <c r="B1133" s="1"/>
      <c r="C1133" s="1"/>
      <c r="D1133" s="1"/>
      <c r="E1133" s="1"/>
      <c r="F1133" s="1" t="s">
        <v>2905</v>
      </c>
      <c r="G1133" s="1"/>
      <c r="H1133" s="1"/>
      <c r="I1133" s="1"/>
      <c r="J1133" s="1"/>
      <c r="K1133" s="1"/>
      <c r="L1133" s="1"/>
      <c r="M1133" s="1"/>
      <c r="N1133" s="1"/>
      <c r="O1133" s="1"/>
      <c r="P1133" s="1"/>
    </row>
    <row r="1134" spans="1:16" x14ac:dyDescent="0.2">
      <c r="A1134" s="1" t="s">
        <v>58</v>
      </c>
      <c r="B1134" s="1"/>
      <c r="C1134" s="1"/>
      <c r="D1134" s="1"/>
      <c r="E1134" s="1"/>
      <c r="F1134" s="1"/>
      <c r="G1134" s="1" t="s">
        <v>2905</v>
      </c>
      <c r="H1134" s="1"/>
      <c r="I1134" s="1"/>
      <c r="J1134" s="1"/>
      <c r="K1134" s="1"/>
      <c r="L1134" s="1"/>
      <c r="M1134" s="1"/>
      <c r="N1134" s="1"/>
      <c r="O1134" s="1"/>
      <c r="P1134" s="1"/>
    </row>
    <row r="1135" spans="1:16" x14ac:dyDescent="0.2">
      <c r="A1135" s="1" t="s">
        <v>58</v>
      </c>
      <c r="B1135" s="1"/>
      <c r="C1135" s="1"/>
      <c r="D1135" s="1"/>
      <c r="E1135" s="1"/>
      <c r="F1135" s="1"/>
      <c r="G1135" s="1"/>
      <c r="H1135" s="1" t="s">
        <v>2905</v>
      </c>
      <c r="I1135" s="1"/>
      <c r="J1135" s="1"/>
      <c r="K1135" s="1"/>
      <c r="L1135" s="1"/>
      <c r="M1135" s="1"/>
      <c r="N1135" s="1"/>
      <c r="O1135" s="1"/>
      <c r="P1135" s="1"/>
    </row>
    <row r="1136" spans="1:16" x14ac:dyDescent="0.2">
      <c r="A1136" s="1" t="s">
        <v>58</v>
      </c>
      <c r="B1136" s="1"/>
      <c r="C1136" s="1"/>
      <c r="D1136" s="1"/>
      <c r="E1136" s="1"/>
      <c r="F1136" s="1"/>
      <c r="G1136" s="1"/>
      <c r="H1136" s="1"/>
      <c r="I1136" s="1" t="s">
        <v>2905</v>
      </c>
      <c r="J1136" s="1"/>
      <c r="K1136" s="1"/>
      <c r="L1136" s="1"/>
      <c r="M1136" s="1"/>
      <c r="N1136" s="1"/>
      <c r="O1136" s="1"/>
      <c r="P1136" s="1"/>
    </row>
    <row r="1137" spans="1:16" x14ac:dyDescent="0.2">
      <c r="A1137" s="1" t="s">
        <v>58</v>
      </c>
      <c r="B1137" s="1"/>
      <c r="C1137" s="1"/>
      <c r="D1137" s="1"/>
      <c r="E1137" s="1"/>
      <c r="F1137" s="1"/>
      <c r="G1137" s="1"/>
      <c r="H1137" s="1"/>
      <c r="I1137" s="1"/>
      <c r="J1137" s="1" t="s">
        <v>2905</v>
      </c>
      <c r="K1137" s="1"/>
      <c r="L1137" s="1"/>
      <c r="M1137" s="1"/>
      <c r="N1137" s="1"/>
      <c r="O1137" s="1"/>
      <c r="P1137" s="1"/>
    </row>
    <row r="1138" spans="1:16" x14ac:dyDescent="0.2">
      <c r="A1138" s="1" t="s">
        <v>58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 t="s">
        <v>2905</v>
      </c>
      <c r="L1138" s="1"/>
      <c r="M1138" s="1"/>
      <c r="N1138" s="1"/>
      <c r="O1138" s="1"/>
      <c r="P1138" s="1"/>
    </row>
    <row r="1139" spans="1:16" x14ac:dyDescent="0.2">
      <c r="A1139" s="1" t="s">
        <v>58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 t="s">
        <v>3399</v>
      </c>
      <c r="M1139" s="1"/>
      <c r="N1139" s="1"/>
      <c r="O1139" s="1"/>
      <c r="P1139" s="1"/>
    </row>
    <row r="1140" spans="1:16" x14ac:dyDescent="0.2">
      <c r="A1140" s="1" t="s">
        <v>58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 t="s">
        <v>2905</v>
      </c>
      <c r="N1140" s="1"/>
      <c r="O1140" s="1"/>
      <c r="P1140" s="1"/>
    </row>
    <row r="1141" spans="1:16" x14ac:dyDescent="0.2">
      <c r="A1141" s="1" t="s">
        <v>58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 t="s">
        <v>2905</v>
      </c>
      <c r="O1141" s="1"/>
      <c r="P1141" s="1"/>
    </row>
    <row r="1142" spans="1:16" x14ac:dyDescent="0.2">
      <c r="A1142" s="1" t="s">
        <v>58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 t="s">
        <v>2905</v>
      </c>
      <c r="P1142" s="1"/>
    </row>
    <row r="1143" spans="1:16" x14ac:dyDescent="0.2">
      <c r="A1143" s="1" t="s">
        <v>59</v>
      </c>
      <c r="B1143" s="1"/>
      <c r="C1143" s="1"/>
      <c r="D1143" s="1" t="s">
        <v>2905</v>
      </c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</row>
    <row r="1144" spans="1:16" x14ac:dyDescent="0.2">
      <c r="A1144" s="1" t="s">
        <v>59</v>
      </c>
      <c r="B1144" s="1"/>
      <c r="C1144" s="1"/>
      <c r="D1144" s="1"/>
      <c r="E1144" s="1" t="s">
        <v>2905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</row>
    <row r="1145" spans="1:16" x14ac:dyDescent="0.2">
      <c r="A1145" s="1" t="s">
        <v>59</v>
      </c>
      <c r="B1145" s="1"/>
      <c r="C1145" s="1"/>
      <c r="D1145" s="1"/>
      <c r="E1145" s="1"/>
      <c r="F1145" s="1" t="s">
        <v>2905</v>
      </c>
      <c r="G1145" s="1"/>
      <c r="H1145" s="1"/>
      <c r="I1145" s="1"/>
      <c r="J1145" s="1"/>
      <c r="K1145" s="1"/>
      <c r="L1145" s="1"/>
      <c r="M1145" s="1"/>
      <c r="N1145" s="1"/>
      <c r="O1145" s="1"/>
      <c r="P1145" s="1"/>
    </row>
    <row r="1146" spans="1:16" x14ac:dyDescent="0.2">
      <c r="A1146" s="1" t="s">
        <v>59</v>
      </c>
      <c r="B1146" s="1"/>
      <c r="C1146" s="1"/>
      <c r="D1146" s="1"/>
      <c r="E1146" s="1"/>
      <c r="F1146" s="1"/>
      <c r="G1146" s="1" t="s">
        <v>2905</v>
      </c>
      <c r="H1146" s="1"/>
      <c r="I1146" s="1"/>
      <c r="J1146" s="1"/>
      <c r="K1146" s="1"/>
      <c r="L1146" s="1"/>
      <c r="M1146" s="1"/>
      <c r="N1146" s="1"/>
      <c r="O1146" s="1"/>
      <c r="P1146" s="1"/>
    </row>
    <row r="1147" spans="1:16" x14ac:dyDescent="0.2">
      <c r="A1147" s="1" t="s">
        <v>59</v>
      </c>
      <c r="B1147" s="1"/>
      <c r="C1147" s="1"/>
      <c r="D1147" s="1"/>
      <c r="E1147" s="1"/>
      <c r="F1147" s="1"/>
      <c r="G1147" s="1"/>
      <c r="H1147" s="1" t="s">
        <v>2905</v>
      </c>
      <c r="I1147" s="1"/>
      <c r="J1147" s="1"/>
      <c r="K1147" s="1"/>
      <c r="L1147" s="1"/>
      <c r="M1147" s="1"/>
      <c r="N1147" s="1"/>
      <c r="O1147" s="1"/>
      <c r="P1147" s="1"/>
    </row>
    <row r="1148" spans="1:16" x14ac:dyDescent="0.2">
      <c r="A1148" s="1" t="s">
        <v>59</v>
      </c>
      <c r="B1148" s="1"/>
      <c r="C1148" s="1"/>
      <c r="D1148" s="1"/>
      <c r="E1148" s="1"/>
      <c r="F1148" s="1"/>
      <c r="G1148" s="1"/>
      <c r="H1148" s="1"/>
      <c r="I1148" s="1" t="s">
        <v>2905</v>
      </c>
      <c r="J1148" s="1"/>
      <c r="K1148" s="1"/>
      <c r="L1148" s="1"/>
      <c r="M1148" s="1"/>
      <c r="N1148" s="1"/>
      <c r="O1148" s="1"/>
      <c r="P1148" s="1"/>
    </row>
    <row r="1149" spans="1:16" x14ac:dyDescent="0.2">
      <c r="A1149" s="1" t="s">
        <v>59</v>
      </c>
      <c r="B1149" s="1"/>
      <c r="C1149" s="1"/>
      <c r="D1149" s="1"/>
      <c r="E1149" s="1"/>
      <c r="F1149" s="1"/>
      <c r="G1149" s="1"/>
      <c r="H1149" s="1"/>
      <c r="I1149" s="1"/>
      <c r="J1149" s="1" t="s">
        <v>2905</v>
      </c>
      <c r="K1149" s="1"/>
      <c r="L1149" s="1"/>
      <c r="M1149" s="1"/>
      <c r="N1149" s="1"/>
      <c r="O1149" s="1"/>
      <c r="P1149" s="1"/>
    </row>
    <row r="1150" spans="1:16" x14ac:dyDescent="0.2">
      <c r="A1150" s="1" t="s">
        <v>59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 t="s">
        <v>2905</v>
      </c>
      <c r="L1150" s="1"/>
      <c r="M1150" s="1"/>
      <c r="N1150" s="1"/>
      <c r="O1150" s="1"/>
      <c r="P1150" s="1"/>
    </row>
    <row r="1151" spans="1:16" x14ac:dyDescent="0.2">
      <c r="A1151" s="1" t="s">
        <v>59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 t="s">
        <v>2905</v>
      </c>
      <c r="M1151" s="1"/>
      <c r="N1151" s="1"/>
      <c r="O1151" s="1"/>
      <c r="P1151" s="1"/>
    </row>
    <row r="1152" spans="1:16" x14ac:dyDescent="0.2">
      <c r="A1152" s="1" t="s">
        <v>59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 t="s">
        <v>2905</v>
      </c>
      <c r="N1152" s="1"/>
      <c r="O1152" s="1"/>
      <c r="P1152" s="1"/>
    </row>
    <row r="1153" spans="1:16" x14ac:dyDescent="0.2">
      <c r="A1153" s="1" t="s">
        <v>59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 t="s">
        <v>2905</v>
      </c>
      <c r="O1153" s="1"/>
      <c r="P1153" s="1"/>
    </row>
    <row r="1154" spans="1:16" x14ac:dyDescent="0.2">
      <c r="A1154" s="1" t="s">
        <v>59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 t="s">
        <v>2905</v>
      </c>
      <c r="P1154" s="1"/>
    </row>
    <row r="1155" spans="1:16" x14ac:dyDescent="0.2">
      <c r="A1155" s="1" t="s">
        <v>60</v>
      </c>
      <c r="B1155" s="1"/>
      <c r="C1155" s="1"/>
      <c r="D1155" s="1" t="s">
        <v>2905</v>
      </c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</row>
    <row r="1156" spans="1:16" x14ac:dyDescent="0.2">
      <c r="A1156" s="1" t="s">
        <v>60</v>
      </c>
      <c r="B1156" s="1"/>
      <c r="C1156" s="1"/>
      <c r="D1156" s="1"/>
      <c r="E1156" s="1" t="s">
        <v>2905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</row>
    <row r="1157" spans="1:16" x14ac:dyDescent="0.2">
      <c r="A1157" s="1" t="s">
        <v>60</v>
      </c>
      <c r="B1157" s="1"/>
      <c r="C1157" s="1"/>
      <c r="D1157" s="1"/>
      <c r="E1157" s="1"/>
      <c r="F1157" s="1" t="s">
        <v>2905</v>
      </c>
      <c r="G1157" s="1"/>
      <c r="H1157" s="1"/>
      <c r="I1157" s="1"/>
      <c r="J1157" s="1"/>
      <c r="K1157" s="1"/>
      <c r="L1157" s="1"/>
      <c r="M1157" s="1"/>
      <c r="N1157" s="1"/>
      <c r="O1157" s="1"/>
      <c r="P1157" s="1"/>
    </row>
    <row r="1158" spans="1:16" x14ac:dyDescent="0.2">
      <c r="A1158" s="1" t="s">
        <v>60</v>
      </c>
      <c r="B1158" s="1"/>
      <c r="C1158" s="1"/>
      <c r="D1158" s="1"/>
      <c r="E1158" s="1"/>
      <c r="F1158" s="1"/>
      <c r="G1158" s="1" t="s">
        <v>2905</v>
      </c>
      <c r="H1158" s="1"/>
      <c r="I1158" s="1"/>
      <c r="J1158" s="1"/>
      <c r="K1158" s="1"/>
      <c r="L1158" s="1"/>
      <c r="M1158" s="1"/>
      <c r="N1158" s="1"/>
      <c r="O1158" s="1"/>
      <c r="P1158" s="1"/>
    </row>
    <row r="1159" spans="1:16" x14ac:dyDescent="0.2">
      <c r="A1159" s="1" t="s">
        <v>60</v>
      </c>
      <c r="B1159" s="1"/>
      <c r="C1159" s="1"/>
      <c r="D1159" s="1"/>
      <c r="E1159" s="1"/>
      <c r="F1159" s="1"/>
      <c r="G1159" s="1"/>
      <c r="H1159" s="1" t="s">
        <v>2905</v>
      </c>
      <c r="I1159" s="1"/>
      <c r="J1159" s="1"/>
      <c r="K1159" s="1"/>
      <c r="L1159" s="1"/>
      <c r="M1159" s="1"/>
      <c r="N1159" s="1"/>
      <c r="O1159" s="1"/>
      <c r="P1159" s="1"/>
    </row>
    <row r="1160" spans="1:16" x14ac:dyDescent="0.2">
      <c r="A1160" s="1" t="s">
        <v>60</v>
      </c>
      <c r="B1160" s="1"/>
      <c r="C1160" s="1"/>
      <c r="D1160" s="1"/>
      <c r="E1160" s="1"/>
      <c r="F1160" s="1"/>
      <c r="G1160" s="1"/>
      <c r="H1160" s="1"/>
      <c r="I1160" s="1" t="s">
        <v>2905</v>
      </c>
      <c r="J1160" s="1"/>
      <c r="K1160" s="1"/>
      <c r="L1160" s="1"/>
      <c r="M1160" s="1"/>
      <c r="N1160" s="1"/>
      <c r="O1160" s="1"/>
      <c r="P1160" s="1"/>
    </row>
    <row r="1161" spans="1:16" x14ac:dyDescent="0.2">
      <c r="A1161" s="1" t="s">
        <v>60</v>
      </c>
      <c r="B1161" s="1"/>
      <c r="C1161" s="1"/>
      <c r="D1161" s="1"/>
      <c r="E1161" s="1"/>
      <c r="F1161" s="1"/>
      <c r="G1161" s="1"/>
      <c r="H1161" s="1"/>
      <c r="I1161" s="1"/>
      <c r="J1161" s="1" t="s">
        <v>2905</v>
      </c>
      <c r="K1161" s="1"/>
      <c r="L1161" s="1"/>
      <c r="M1161" s="1"/>
      <c r="N1161" s="1"/>
      <c r="O1161" s="1"/>
      <c r="P1161" s="1"/>
    </row>
    <row r="1162" spans="1:16" x14ac:dyDescent="0.2">
      <c r="A1162" s="1" t="s">
        <v>60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 t="s">
        <v>2905</v>
      </c>
      <c r="L1162" s="1"/>
      <c r="M1162" s="1"/>
      <c r="N1162" s="1"/>
      <c r="O1162" s="1"/>
      <c r="P1162" s="1"/>
    </row>
    <row r="1163" spans="1:16" x14ac:dyDescent="0.2">
      <c r="A1163" s="1" t="s">
        <v>60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 t="s">
        <v>3399</v>
      </c>
      <c r="M1163" s="1"/>
      <c r="N1163" s="1"/>
      <c r="O1163" s="1"/>
      <c r="P1163" s="1"/>
    </row>
    <row r="1164" spans="1:16" x14ac:dyDescent="0.2">
      <c r="A1164" s="1" t="s">
        <v>60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 t="s">
        <v>2905</v>
      </c>
      <c r="N1164" s="1"/>
      <c r="O1164" s="1"/>
      <c r="P1164" s="1"/>
    </row>
    <row r="1165" spans="1:16" x14ac:dyDescent="0.2">
      <c r="A1165" s="1" t="s">
        <v>60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 t="s">
        <v>2905</v>
      </c>
      <c r="O1165" s="1"/>
      <c r="P1165" s="1"/>
    </row>
    <row r="1166" spans="1:16" x14ac:dyDescent="0.2">
      <c r="A1166" s="1" t="s">
        <v>60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 t="s">
        <v>2905</v>
      </c>
      <c r="P1166" s="1"/>
    </row>
    <row r="1167" spans="1:16" x14ac:dyDescent="0.2">
      <c r="A1167" s="1" t="s">
        <v>61</v>
      </c>
      <c r="B1167" s="1"/>
      <c r="C1167" s="1"/>
      <c r="D1167" s="1" t="s">
        <v>3399</v>
      </c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</row>
    <row r="1168" spans="1:16" x14ac:dyDescent="0.2">
      <c r="A1168" s="1" t="s">
        <v>61</v>
      </c>
      <c r="B1168" s="1"/>
      <c r="C1168" s="1"/>
      <c r="D1168" s="1"/>
      <c r="E1168" s="1" t="s">
        <v>3399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</row>
    <row r="1169" spans="1:16" x14ac:dyDescent="0.2">
      <c r="A1169" s="1" t="s">
        <v>61</v>
      </c>
      <c r="B1169" s="1"/>
      <c r="C1169" s="1"/>
      <c r="D1169" s="1"/>
      <c r="E1169" s="1"/>
      <c r="F1169" s="1" t="s">
        <v>3399</v>
      </c>
      <c r="G1169" s="1"/>
      <c r="H1169" s="1"/>
      <c r="I1169" s="1"/>
      <c r="J1169" s="1"/>
      <c r="K1169" s="1"/>
      <c r="L1169" s="1"/>
      <c r="M1169" s="1"/>
      <c r="N1169" s="1"/>
      <c r="O1169" s="1"/>
      <c r="P1169" s="1"/>
    </row>
    <row r="1170" spans="1:16" x14ac:dyDescent="0.2">
      <c r="A1170" s="1" t="s">
        <v>61</v>
      </c>
      <c r="B1170" s="1"/>
      <c r="C1170" s="1"/>
      <c r="D1170" s="1"/>
      <c r="E1170" s="1"/>
      <c r="F1170" s="1"/>
      <c r="G1170" s="1" t="s">
        <v>3399</v>
      </c>
      <c r="H1170" s="1"/>
      <c r="I1170" s="1"/>
      <c r="J1170" s="1"/>
      <c r="K1170" s="1"/>
      <c r="L1170" s="1"/>
      <c r="M1170" s="1"/>
      <c r="N1170" s="1"/>
      <c r="O1170" s="1"/>
      <c r="P1170" s="1"/>
    </row>
    <row r="1171" spans="1:16" x14ac:dyDescent="0.2">
      <c r="A1171" s="1" t="s">
        <v>61</v>
      </c>
      <c r="B1171" s="1"/>
      <c r="C1171" s="1"/>
      <c r="D1171" s="1"/>
      <c r="E1171" s="1"/>
      <c r="F1171" s="1"/>
      <c r="G1171" s="1"/>
      <c r="H1171" s="1" t="s">
        <v>3399</v>
      </c>
      <c r="I1171" s="1"/>
      <c r="J1171" s="1"/>
      <c r="K1171" s="1"/>
      <c r="L1171" s="1"/>
      <c r="M1171" s="1"/>
      <c r="N1171" s="1"/>
      <c r="O1171" s="1"/>
      <c r="P1171" s="1"/>
    </row>
    <row r="1172" spans="1:16" x14ac:dyDescent="0.2">
      <c r="A1172" s="1" t="s">
        <v>61</v>
      </c>
      <c r="B1172" s="1"/>
      <c r="C1172" s="1"/>
      <c r="D1172" s="1"/>
      <c r="E1172" s="1"/>
      <c r="F1172" s="1"/>
      <c r="G1172" s="1"/>
      <c r="H1172" s="1"/>
      <c r="I1172" s="1" t="s">
        <v>3399</v>
      </c>
      <c r="J1172" s="1"/>
      <c r="K1172" s="1"/>
      <c r="L1172" s="1"/>
      <c r="M1172" s="1"/>
      <c r="N1172" s="1"/>
      <c r="O1172" s="1"/>
      <c r="P1172" s="1"/>
    </row>
    <row r="1173" spans="1:16" x14ac:dyDescent="0.2">
      <c r="A1173" s="1" t="s">
        <v>61</v>
      </c>
      <c r="B1173" s="1"/>
      <c r="C1173" s="1"/>
      <c r="D1173" s="1"/>
      <c r="E1173" s="1"/>
      <c r="F1173" s="1"/>
      <c r="G1173" s="1"/>
      <c r="H1173" s="1"/>
      <c r="I1173" s="1"/>
      <c r="J1173" s="1" t="s">
        <v>3399</v>
      </c>
      <c r="K1173" s="1"/>
      <c r="L1173" s="1"/>
      <c r="M1173" s="1"/>
      <c r="N1173" s="1"/>
      <c r="O1173" s="1"/>
      <c r="P1173" s="1"/>
    </row>
    <row r="1174" spans="1:16" x14ac:dyDescent="0.2">
      <c r="A1174" s="1" t="s">
        <v>61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 t="s">
        <v>3399</v>
      </c>
      <c r="L1174" s="1"/>
      <c r="M1174" s="1"/>
      <c r="N1174" s="1"/>
      <c r="O1174" s="1"/>
      <c r="P1174" s="1"/>
    </row>
    <row r="1175" spans="1:16" x14ac:dyDescent="0.2">
      <c r="A1175" s="1" t="s">
        <v>61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 t="s">
        <v>2905</v>
      </c>
      <c r="M1175" s="1"/>
      <c r="N1175" s="1"/>
      <c r="O1175" s="1"/>
      <c r="P1175" s="1"/>
    </row>
    <row r="1176" spans="1:16" x14ac:dyDescent="0.2">
      <c r="A1176" s="1" t="s">
        <v>61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 t="s">
        <v>3399</v>
      </c>
      <c r="N1176" s="1"/>
      <c r="O1176" s="1"/>
      <c r="P1176" s="1"/>
    </row>
    <row r="1177" spans="1:16" x14ac:dyDescent="0.2">
      <c r="A1177" s="1" t="s">
        <v>61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 t="s">
        <v>3399</v>
      </c>
      <c r="O1177" s="1"/>
      <c r="P1177" s="1"/>
    </row>
    <row r="1178" spans="1:16" x14ac:dyDescent="0.2">
      <c r="A1178" s="1" t="s">
        <v>61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 t="s">
        <v>3399</v>
      </c>
      <c r="P1178" s="1"/>
    </row>
    <row r="1179" spans="1:16" x14ac:dyDescent="0.2">
      <c r="A1179" s="1" t="s">
        <v>62</v>
      </c>
      <c r="B1179" s="1"/>
      <c r="C1179" s="1"/>
      <c r="D1179" s="1" t="s">
        <v>3399</v>
      </c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</row>
    <row r="1180" spans="1:16" x14ac:dyDescent="0.2">
      <c r="A1180" s="1" t="s">
        <v>62</v>
      </c>
      <c r="B1180" s="1"/>
      <c r="C1180" s="1"/>
      <c r="D1180" s="1"/>
      <c r="E1180" s="1" t="s">
        <v>3399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</row>
    <row r="1181" spans="1:16" x14ac:dyDescent="0.2">
      <c r="A1181" s="1" t="s">
        <v>62</v>
      </c>
      <c r="B1181" s="1"/>
      <c r="C1181" s="1"/>
      <c r="D1181" s="1"/>
      <c r="E1181" s="1"/>
      <c r="F1181" s="1" t="s">
        <v>3399</v>
      </c>
      <c r="G1181" s="1"/>
      <c r="H1181" s="1"/>
      <c r="I1181" s="1"/>
      <c r="J1181" s="1"/>
      <c r="K1181" s="1"/>
      <c r="L1181" s="1"/>
      <c r="M1181" s="1"/>
      <c r="N1181" s="1"/>
      <c r="O1181" s="1"/>
      <c r="P1181" s="1"/>
    </row>
    <row r="1182" spans="1:16" x14ac:dyDescent="0.2">
      <c r="A1182" s="1" t="s">
        <v>62</v>
      </c>
      <c r="B1182" s="1"/>
      <c r="C1182" s="1"/>
      <c r="D1182" s="1"/>
      <c r="E1182" s="1"/>
      <c r="F1182" s="1"/>
      <c r="G1182" s="1" t="s">
        <v>3399</v>
      </c>
      <c r="H1182" s="1"/>
      <c r="I1182" s="1"/>
      <c r="J1182" s="1"/>
      <c r="K1182" s="1"/>
      <c r="L1182" s="1"/>
      <c r="M1182" s="1"/>
      <c r="N1182" s="1"/>
      <c r="O1182" s="1"/>
      <c r="P1182" s="1"/>
    </row>
    <row r="1183" spans="1:16" x14ac:dyDescent="0.2">
      <c r="A1183" s="1" t="s">
        <v>62</v>
      </c>
      <c r="B1183" s="1"/>
      <c r="C1183" s="1"/>
      <c r="D1183" s="1"/>
      <c r="E1183" s="1"/>
      <c r="F1183" s="1"/>
      <c r="G1183" s="1"/>
      <c r="H1183" s="1" t="s">
        <v>3399</v>
      </c>
      <c r="I1183" s="1"/>
      <c r="J1183" s="1"/>
      <c r="K1183" s="1"/>
      <c r="L1183" s="1"/>
      <c r="M1183" s="1"/>
      <c r="N1183" s="1"/>
      <c r="O1183" s="1"/>
      <c r="P1183" s="1"/>
    </row>
    <row r="1184" spans="1:16" x14ac:dyDescent="0.2">
      <c r="A1184" s="1" t="s">
        <v>62</v>
      </c>
      <c r="B1184" s="1"/>
      <c r="C1184" s="1"/>
      <c r="D1184" s="1"/>
      <c r="E1184" s="1"/>
      <c r="F1184" s="1"/>
      <c r="G1184" s="1"/>
      <c r="H1184" s="1"/>
      <c r="I1184" s="1" t="s">
        <v>3399</v>
      </c>
      <c r="J1184" s="1"/>
      <c r="K1184" s="1"/>
      <c r="L1184" s="1"/>
      <c r="M1184" s="1"/>
      <c r="N1184" s="1"/>
      <c r="O1184" s="1"/>
      <c r="P1184" s="1"/>
    </row>
    <row r="1185" spans="1:16" x14ac:dyDescent="0.2">
      <c r="A1185" s="1" t="s">
        <v>62</v>
      </c>
      <c r="B1185" s="1"/>
      <c r="C1185" s="1"/>
      <c r="D1185" s="1"/>
      <c r="E1185" s="1"/>
      <c r="F1185" s="1"/>
      <c r="G1185" s="1"/>
      <c r="H1185" s="1"/>
      <c r="I1185" s="1"/>
      <c r="J1185" s="1" t="s">
        <v>3399</v>
      </c>
      <c r="K1185" s="1"/>
      <c r="L1185" s="1"/>
      <c r="M1185" s="1"/>
      <c r="N1185" s="1"/>
      <c r="O1185" s="1"/>
      <c r="P1185" s="1"/>
    </row>
    <row r="1186" spans="1:16" x14ac:dyDescent="0.2">
      <c r="A1186" s="1" t="s">
        <v>62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 t="s">
        <v>3399</v>
      </c>
      <c r="L1186" s="1"/>
      <c r="M1186" s="1"/>
      <c r="N1186" s="1"/>
      <c r="O1186" s="1"/>
      <c r="P1186" s="1"/>
    </row>
    <row r="1187" spans="1:16" x14ac:dyDescent="0.2">
      <c r="A1187" s="1" t="s">
        <v>62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 t="s">
        <v>2905</v>
      </c>
      <c r="M1187" s="1"/>
      <c r="N1187" s="1"/>
      <c r="O1187" s="1"/>
      <c r="P1187" s="1"/>
    </row>
    <row r="1188" spans="1:16" x14ac:dyDescent="0.2">
      <c r="A1188" s="1" t="s">
        <v>62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 t="s">
        <v>3399</v>
      </c>
      <c r="N1188" s="1"/>
      <c r="O1188" s="1"/>
      <c r="P1188" s="1"/>
    </row>
    <row r="1189" spans="1:16" x14ac:dyDescent="0.2">
      <c r="A1189" s="1" t="s">
        <v>62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 t="s">
        <v>3399</v>
      </c>
      <c r="O1189" s="1"/>
      <c r="P1189" s="1"/>
    </row>
    <row r="1190" spans="1:16" x14ac:dyDescent="0.2">
      <c r="A1190" s="1" t="s">
        <v>62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 t="s">
        <v>3399</v>
      </c>
      <c r="P1190" s="1"/>
    </row>
    <row r="1191" spans="1:16" x14ac:dyDescent="0.2">
      <c r="A1191" s="1" t="s">
        <v>63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 t="s">
        <v>3399</v>
      </c>
    </row>
    <row r="1192" spans="1:16" x14ac:dyDescent="0.2">
      <c r="A1192" s="1" t="s">
        <v>64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 t="s">
        <v>2903</v>
      </c>
    </row>
    <row r="1193" spans="1:16" x14ac:dyDescent="0.2">
      <c r="A1193" s="1" t="s">
        <v>65</v>
      </c>
      <c r="B1193" s="1"/>
      <c r="C1193" s="1"/>
      <c r="D1193" s="1" t="s">
        <v>2905</v>
      </c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</row>
    <row r="1194" spans="1:16" x14ac:dyDescent="0.2">
      <c r="A1194" s="1" t="s">
        <v>65</v>
      </c>
      <c r="B1194" s="1"/>
      <c r="C1194" s="1"/>
      <c r="D1194" s="1"/>
      <c r="E1194" s="1" t="s">
        <v>2905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</row>
    <row r="1195" spans="1:16" x14ac:dyDescent="0.2">
      <c r="A1195" s="1" t="s">
        <v>65</v>
      </c>
      <c r="B1195" s="1"/>
      <c r="C1195" s="1"/>
      <c r="D1195" s="1"/>
      <c r="E1195" s="1"/>
      <c r="F1195" s="1" t="s">
        <v>2905</v>
      </c>
      <c r="G1195" s="1"/>
      <c r="H1195" s="1"/>
      <c r="I1195" s="1"/>
      <c r="J1195" s="1"/>
      <c r="K1195" s="1"/>
      <c r="L1195" s="1"/>
      <c r="M1195" s="1"/>
      <c r="N1195" s="1"/>
      <c r="O1195" s="1"/>
      <c r="P1195" s="1"/>
    </row>
    <row r="1196" spans="1:16" x14ac:dyDescent="0.2">
      <c r="A1196" s="1" t="s">
        <v>65</v>
      </c>
      <c r="B1196" s="1"/>
      <c r="C1196" s="1"/>
      <c r="D1196" s="1"/>
      <c r="E1196" s="1"/>
      <c r="F1196" s="1"/>
      <c r="G1196" s="1" t="s">
        <v>2905</v>
      </c>
      <c r="H1196" s="1"/>
      <c r="I1196" s="1"/>
      <c r="J1196" s="1"/>
      <c r="K1196" s="1"/>
      <c r="L1196" s="1"/>
      <c r="M1196" s="1"/>
      <c r="N1196" s="1"/>
      <c r="O1196" s="1"/>
      <c r="P1196" s="1"/>
    </row>
    <row r="1197" spans="1:16" x14ac:dyDescent="0.2">
      <c r="A1197" s="1" t="s">
        <v>65</v>
      </c>
      <c r="B1197" s="1"/>
      <c r="C1197" s="1"/>
      <c r="D1197" s="1"/>
      <c r="E1197" s="1"/>
      <c r="F1197" s="1"/>
      <c r="G1197" s="1"/>
      <c r="H1197" s="1" t="s">
        <v>2905</v>
      </c>
      <c r="I1197" s="1"/>
      <c r="J1197" s="1"/>
      <c r="K1197" s="1"/>
      <c r="L1197" s="1"/>
      <c r="M1197" s="1"/>
      <c r="N1197" s="1"/>
      <c r="O1197" s="1"/>
      <c r="P1197" s="1"/>
    </row>
    <row r="1198" spans="1:16" x14ac:dyDescent="0.2">
      <c r="A1198" s="1" t="s">
        <v>65</v>
      </c>
      <c r="B1198" s="1"/>
      <c r="C1198" s="1"/>
      <c r="D1198" s="1"/>
      <c r="E1198" s="1"/>
      <c r="F1198" s="1"/>
      <c r="G1198" s="1"/>
      <c r="H1198" s="1"/>
      <c r="I1198" s="1" t="s">
        <v>2905</v>
      </c>
      <c r="J1198" s="1"/>
      <c r="K1198" s="1"/>
      <c r="L1198" s="1"/>
      <c r="M1198" s="1"/>
      <c r="N1198" s="1"/>
      <c r="O1198" s="1"/>
      <c r="P1198" s="1"/>
    </row>
    <row r="1199" spans="1:16" x14ac:dyDescent="0.2">
      <c r="A1199" s="1" t="s">
        <v>65</v>
      </c>
      <c r="B1199" s="1"/>
      <c r="C1199" s="1"/>
      <c r="D1199" s="1"/>
      <c r="E1199" s="1"/>
      <c r="F1199" s="1"/>
      <c r="G1199" s="1"/>
      <c r="H1199" s="1"/>
      <c r="I1199" s="1"/>
      <c r="J1199" s="1" t="s">
        <v>2905</v>
      </c>
      <c r="K1199" s="1"/>
      <c r="L1199" s="1"/>
      <c r="M1199" s="1"/>
      <c r="N1199" s="1"/>
      <c r="O1199" s="1"/>
      <c r="P1199" s="1"/>
    </row>
    <row r="1200" spans="1:16" x14ac:dyDescent="0.2">
      <c r="A1200" s="1" t="s">
        <v>65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 t="s">
        <v>2905</v>
      </c>
      <c r="L1200" s="1"/>
      <c r="M1200" s="1"/>
      <c r="N1200" s="1"/>
      <c r="O1200" s="1"/>
      <c r="P1200" s="1"/>
    </row>
    <row r="1201" spans="1:16" x14ac:dyDescent="0.2">
      <c r="A1201" s="1" t="s">
        <v>65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 t="s">
        <v>3399</v>
      </c>
      <c r="M1201" s="1"/>
      <c r="N1201" s="1"/>
      <c r="O1201" s="1"/>
      <c r="P1201" s="1"/>
    </row>
    <row r="1202" spans="1:16" x14ac:dyDescent="0.2">
      <c r="A1202" s="1" t="s">
        <v>65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 t="s">
        <v>2905</v>
      </c>
      <c r="N1202" s="1"/>
      <c r="O1202" s="1"/>
      <c r="P1202" s="1"/>
    </row>
    <row r="1203" spans="1:16" x14ac:dyDescent="0.2">
      <c r="A1203" s="1" t="s">
        <v>65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 t="s">
        <v>2905</v>
      </c>
      <c r="O1203" s="1"/>
      <c r="P1203" s="1"/>
    </row>
    <row r="1204" spans="1:16" x14ac:dyDescent="0.2">
      <c r="A1204" s="1" t="s">
        <v>65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 t="s">
        <v>2905</v>
      </c>
      <c r="P1204" s="1"/>
    </row>
    <row r="1205" spans="1:16" x14ac:dyDescent="0.2">
      <c r="A1205" s="1" t="s">
        <v>66</v>
      </c>
      <c r="B1205" s="1"/>
      <c r="C1205" s="1"/>
      <c r="D1205" s="1" t="s">
        <v>3399</v>
      </c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</row>
    <row r="1206" spans="1:16" x14ac:dyDescent="0.2">
      <c r="A1206" s="1" t="s">
        <v>66</v>
      </c>
      <c r="B1206" s="1"/>
      <c r="C1206" s="1"/>
      <c r="D1206" s="1"/>
      <c r="E1206" s="1" t="s">
        <v>3399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</row>
    <row r="1207" spans="1:16" x14ac:dyDescent="0.2">
      <c r="A1207" s="1" t="s">
        <v>66</v>
      </c>
      <c r="B1207" s="1"/>
      <c r="C1207" s="1"/>
      <c r="D1207" s="1"/>
      <c r="E1207" s="1"/>
      <c r="F1207" s="1" t="s">
        <v>3399</v>
      </c>
      <c r="G1207" s="1"/>
      <c r="H1207" s="1"/>
      <c r="I1207" s="1"/>
      <c r="J1207" s="1"/>
      <c r="K1207" s="1"/>
      <c r="L1207" s="1"/>
      <c r="M1207" s="1"/>
      <c r="N1207" s="1"/>
      <c r="O1207" s="1"/>
      <c r="P1207" s="1"/>
    </row>
    <row r="1208" spans="1:16" x14ac:dyDescent="0.2">
      <c r="A1208" s="1" t="s">
        <v>66</v>
      </c>
      <c r="B1208" s="1"/>
      <c r="C1208" s="1"/>
      <c r="D1208" s="1"/>
      <c r="E1208" s="1"/>
      <c r="F1208" s="1"/>
      <c r="G1208" s="1" t="s">
        <v>3399</v>
      </c>
      <c r="H1208" s="1"/>
      <c r="I1208" s="1"/>
      <c r="J1208" s="1"/>
      <c r="K1208" s="1"/>
      <c r="L1208" s="1"/>
      <c r="M1208" s="1"/>
      <c r="N1208" s="1"/>
      <c r="O1208" s="1"/>
      <c r="P1208" s="1"/>
    </row>
    <row r="1209" spans="1:16" x14ac:dyDescent="0.2">
      <c r="A1209" s="1" t="s">
        <v>66</v>
      </c>
      <c r="B1209" s="1"/>
      <c r="C1209" s="1"/>
      <c r="D1209" s="1"/>
      <c r="E1209" s="1"/>
      <c r="F1209" s="1"/>
      <c r="G1209" s="1"/>
      <c r="H1209" s="1" t="s">
        <v>3399</v>
      </c>
      <c r="I1209" s="1"/>
      <c r="J1209" s="1"/>
      <c r="K1209" s="1"/>
      <c r="L1209" s="1"/>
      <c r="M1209" s="1"/>
      <c r="N1209" s="1"/>
      <c r="O1209" s="1"/>
      <c r="P1209" s="1"/>
    </row>
    <row r="1210" spans="1:16" x14ac:dyDescent="0.2">
      <c r="A1210" s="1" t="s">
        <v>66</v>
      </c>
      <c r="B1210" s="1"/>
      <c r="C1210" s="1"/>
      <c r="D1210" s="1"/>
      <c r="E1210" s="1"/>
      <c r="F1210" s="1"/>
      <c r="G1210" s="1"/>
      <c r="H1210" s="1"/>
      <c r="I1210" s="1" t="s">
        <v>3399</v>
      </c>
      <c r="J1210" s="1"/>
      <c r="K1210" s="1"/>
      <c r="L1210" s="1"/>
      <c r="M1210" s="1"/>
      <c r="N1210" s="1"/>
      <c r="O1210" s="1"/>
      <c r="P1210" s="1"/>
    </row>
    <row r="1211" spans="1:16" x14ac:dyDescent="0.2">
      <c r="A1211" s="1" t="s">
        <v>66</v>
      </c>
      <c r="B1211" s="1"/>
      <c r="C1211" s="1"/>
      <c r="D1211" s="1"/>
      <c r="E1211" s="1"/>
      <c r="F1211" s="1"/>
      <c r="G1211" s="1"/>
      <c r="H1211" s="1"/>
      <c r="I1211" s="1"/>
      <c r="J1211" s="1" t="s">
        <v>3399</v>
      </c>
      <c r="K1211" s="1"/>
      <c r="L1211" s="1"/>
      <c r="M1211" s="1"/>
      <c r="N1211" s="1"/>
      <c r="O1211" s="1"/>
      <c r="P1211" s="1"/>
    </row>
    <row r="1212" spans="1:16" x14ac:dyDescent="0.2">
      <c r="A1212" s="1" t="s">
        <v>66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 t="s">
        <v>3399</v>
      </c>
      <c r="L1212" s="1"/>
      <c r="M1212" s="1"/>
      <c r="N1212" s="1"/>
      <c r="O1212" s="1"/>
      <c r="P1212" s="1"/>
    </row>
    <row r="1213" spans="1:16" x14ac:dyDescent="0.2">
      <c r="A1213" s="1" t="s">
        <v>66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 t="s">
        <v>3399</v>
      </c>
      <c r="M1213" s="1"/>
      <c r="N1213" s="1"/>
      <c r="O1213" s="1"/>
      <c r="P1213" s="1"/>
    </row>
    <row r="1214" spans="1:16" x14ac:dyDescent="0.2">
      <c r="A1214" s="1" t="s">
        <v>66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 t="s">
        <v>3399</v>
      </c>
      <c r="N1214" s="1"/>
      <c r="O1214" s="1"/>
      <c r="P1214" s="1"/>
    </row>
    <row r="1215" spans="1:16" x14ac:dyDescent="0.2">
      <c r="A1215" s="1" t="s">
        <v>66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 t="s">
        <v>3399</v>
      </c>
      <c r="O1215" s="1"/>
      <c r="P1215" s="1"/>
    </row>
    <row r="1216" spans="1:16" x14ac:dyDescent="0.2">
      <c r="A1216" s="1" t="s">
        <v>66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 t="s">
        <v>3399</v>
      </c>
      <c r="P1216" s="1"/>
    </row>
    <row r="1217" spans="1:16" x14ac:dyDescent="0.2">
      <c r="A1217" s="1" t="s">
        <v>67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 t="s">
        <v>3399</v>
      </c>
    </row>
    <row r="1218" spans="1:16" x14ac:dyDescent="0.2">
      <c r="A1218" s="1" t="s">
        <v>68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 t="s">
        <v>3399</v>
      </c>
    </row>
    <row r="1219" spans="1:16" x14ac:dyDescent="0.2">
      <c r="A1219" s="1" t="s">
        <v>69</v>
      </c>
      <c r="B1219" s="1"/>
      <c r="C1219" s="1"/>
      <c r="D1219" s="1" t="s">
        <v>3399</v>
      </c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</row>
    <row r="1220" spans="1:16" x14ac:dyDescent="0.2">
      <c r="A1220" s="1" t="s">
        <v>69</v>
      </c>
      <c r="B1220" s="1"/>
      <c r="C1220" s="1"/>
      <c r="D1220" s="1"/>
      <c r="E1220" s="1" t="s">
        <v>3399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</row>
    <row r="1221" spans="1:16" x14ac:dyDescent="0.2">
      <c r="A1221" s="1" t="s">
        <v>69</v>
      </c>
      <c r="B1221" s="1"/>
      <c r="C1221" s="1"/>
      <c r="D1221" s="1"/>
      <c r="E1221" s="1"/>
      <c r="F1221" s="1" t="s">
        <v>3399</v>
      </c>
      <c r="G1221" s="1"/>
      <c r="H1221" s="1"/>
      <c r="I1221" s="1"/>
      <c r="J1221" s="1"/>
      <c r="K1221" s="1"/>
      <c r="L1221" s="1"/>
      <c r="M1221" s="1"/>
      <c r="N1221" s="1"/>
      <c r="O1221" s="1"/>
      <c r="P1221" s="1"/>
    </row>
    <row r="1222" spans="1:16" x14ac:dyDescent="0.2">
      <c r="A1222" s="1" t="s">
        <v>69</v>
      </c>
      <c r="B1222" s="1"/>
      <c r="C1222" s="1"/>
      <c r="D1222" s="1"/>
      <c r="E1222" s="1"/>
      <c r="F1222" s="1"/>
      <c r="G1222" s="1" t="s">
        <v>3399</v>
      </c>
      <c r="H1222" s="1"/>
      <c r="I1222" s="1"/>
      <c r="J1222" s="1"/>
      <c r="K1222" s="1"/>
      <c r="L1222" s="1"/>
      <c r="M1222" s="1"/>
      <c r="N1222" s="1"/>
      <c r="O1222" s="1"/>
      <c r="P1222" s="1"/>
    </row>
    <row r="1223" spans="1:16" x14ac:dyDescent="0.2">
      <c r="A1223" s="1" t="s">
        <v>69</v>
      </c>
      <c r="B1223" s="1"/>
      <c r="C1223" s="1"/>
      <c r="D1223" s="1"/>
      <c r="E1223" s="1"/>
      <c r="F1223" s="1"/>
      <c r="G1223" s="1"/>
      <c r="H1223" s="1" t="s">
        <v>3399</v>
      </c>
      <c r="I1223" s="1"/>
      <c r="J1223" s="1"/>
      <c r="K1223" s="1"/>
      <c r="L1223" s="1"/>
      <c r="M1223" s="1"/>
      <c r="N1223" s="1"/>
      <c r="O1223" s="1"/>
      <c r="P1223" s="1"/>
    </row>
    <row r="1224" spans="1:16" x14ac:dyDescent="0.2">
      <c r="A1224" s="1" t="s">
        <v>69</v>
      </c>
      <c r="B1224" s="1"/>
      <c r="C1224" s="1"/>
      <c r="D1224" s="1"/>
      <c r="E1224" s="1"/>
      <c r="F1224" s="1"/>
      <c r="G1224" s="1"/>
      <c r="H1224" s="1"/>
      <c r="I1224" s="1" t="s">
        <v>3399</v>
      </c>
      <c r="J1224" s="1"/>
      <c r="K1224" s="1"/>
      <c r="L1224" s="1"/>
      <c r="M1224" s="1"/>
      <c r="N1224" s="1"/>
      <c r="O1224" s="1"/>
      <c r="P1224" s="1"/>
    </row>
    <row r="1225" spans="1:16" x14ac:dyDescent="0.2">
      <c r="A1225" s="1" t="s">
        <v>69</v>
      </c>
      <c r="B1225" s="1"/>
      <c r="C1225" s="1"/>
      <c r="D1225" s="1"/>
      <c r="E1225" s="1"/>
      <c r="F1225" s="1"/>
      <c r="G1225" s="1"/>
      <c r="H1225" s="1"/>
      <c r="I1225" s="1"/>
      <c r="J1225" s="1" t="s">
        <v>3399</v>
      </c>
      <c r="K1225" s="1"/>
      <c r="L1225" s="1"/>
      <c r="M1225" s="1"/>
      <c r="N1225" s="1"/>
      <c r="O1225" s="1"/>
      <c r="P1225" s="1"/>
    </row>
    <row r="1226" spans="1:16" x14ac:dyDescent="0.2">
      <c r="A1226" s="1" t="s">
        <v>69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 t="s">
        <v>3399</v>
      </c>
      <c r="L1226" s="1"/>
      <c r="M1226" s="1"/>
      <c r="N1226" s="1"/>
      <c r="O1226" s="1"/>
      <c r="P1226" s="1"/>
    </row>
    <row r="1227" spans="1:16" x14ac:dyDescent="0.2">
      <c r="A1227" s="1" t="s">
        <v>69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 t="s">
        <v>3399</v>
      </c>
      <c r="M1227" s="1"/>
      <c r="N1227" s="1"/>
      <c r="O1227" s="1"/>
      <c r="P1227" s="1"/>
    </row>
    <row r="1228" spans="1:16" x14ac:dyDescent="0.2">
      <c r="A1228" s="1" t="s">
        <v>69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 t="s">
        <v>3399</v>
      </c>
      <c r="N1228" s="1"/>
      <c r="O1228" s="1"/>
      <c r="P1228" s="1"/>
    </row>
    <row r="1229" spans="1:16" x14ac:dyDescent="0.2">
      <c r="A1229" s="1" t="s">
        <v>69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 t="s">
        <v>3399</v>
      </c>
      <c r="O1229" s="1"/>
      <c r="P1229" s="1"/>
    </row>
    <row r="1230" spans="1:16" x14ac:dyDescent="0.2">
      <c r="A1230" s="1" t="s">
        <v>69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 t="s">
        <v>3399</v>
      </c>
      <c r="P1230" s="1"/>
    </row>
    <row r="1231" spans="1:16" x14ac:dyDescent="0.2">
      <c r="A1231" s="1" t="s">
        <v>70</v>
      </c>
      <c r="B1231" s="1"/>
      <c r="C1231" s="1"/>
      <c r="D1231" s="1" t="s">
        <v>3399</v>
      </c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</row>
    <row r="1232" spans="1:16" x14ac:dyDescent="0.2">
      <c r="A1232" s="1" t="s">
        <v>70</v>
      </c>
      <c r="B1232" s="1"/>
      <c r="C1232" s="1"/>
      <c r="D1232" s="1"/>
      <c r="E1232" s="1" t="s">
        <v>3399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</row>
    <row r="1233" spans="1:16" x14ac:dyDescent="0.2">
      <c r="A1233" s="1" t="s">
        <v>70</v>
      </c>
      <c r="B1233" s="1"/>
      <c r="C1233" s="1"/>
      <c r="D1233" s="1"/>
      <c r="E1233" s="1"/>
      <c r="F1233" s="1" t="s">
        <v>3399</v>
      </c>
      <c r="G1233" s="1"/>
      <c r="H1233" s="1"/>
      <c r="I1233" s="1"/>
      <c r="J1233" s="1"/>
      <c r="K1233" s="1"/>
      <c r="L1233" s="1"/>
      <c r="M1233" s="1"/>
      <c r="N1233" s="1"/>
      <c r="O1233" s="1"/>
      <c r="P1233" s="1"/>
    </row>
    <row r="1234" spans="1:16" x14ac:dyDescent="0.2">
      <c r="A1234" s="1" t="s">
        <v>70</v>
      </c>
      <c r="B1234" s="1"/>
      <c r="C1234" s="1"/>
      <c r="D1234" s="1"/>
      <c r="E1234" s="1"/>
      <c r="F1234" s="1"/>
      <c r="G1234" s="1" t="s">
        <v>3399</v>
      </c>
      <c r="H1234" s="1"/>
      <c r="I1234" s="1"/>
      <c r="J1234" s="1"/>
      <c r="K1234" s="1"/>
      <c r="L1234" s="1"/>
      <c r="M1234" s="1"/>
      <c r="N1234" s="1"/>
      <c r="O1234" s="1"/>
      <c r="P1234" s="1"/>
    </row>
    <row r="1235" spans="1:16" x14ac:dyDescent="0.2">
      <c r="A1235" s="1" t="s">
        <v>70</v>
      </c>
      <c r="B1235" s="1"/>
      <c r="C1235" s="1"/>
      <c r="D1235" s="1"/>
      <c r="E1235" s="1"/>
      <c r="F1235" s="1"/>
      <c r="G1235" s="1"/>
      <c r="H1235" s="1" t="s">
        <v>3399</v>
      </c>
      <c r="I1235" s="1"/>
      <c r="J1235" s="1"/>
      <c r="K1235" s="1"/>
      <c r="L1235" s="1"/>
      <c r="M1235" s="1"/>
      <c r="N1235" s="1"/>
      <c r="O1235" s="1"/>
      <c r="P1235" s="1"/>
    </row>
    <row r="1236" spans="1:16" x14ac:dyDescent="0.2">
      <c r="A1236" s="1" t="s">
        <v>70</v>
      </c>
      <c r="B1236" s="1"/>
      <c r="C1236" s="1"/>
      <c r="D1236" s="1"/>
      <c r="E1236" s="1"/>
      <c r="F1236" s="1"/>
      <c r="G1236" s="1"/>
      <c r="H1236" s="1"/>
      <c r="I1236" s="1" t="s">
        <v>3399</v>
      </c>
      <c r="J1236" s="1"/>
      <c r="K1236" s="1"/>
      <c r="L1236" s="1"/>
      <c r="M1236" s="1"/>
      <c r="N1236" s="1"/>
      <c r="O1236" s="1"/>
      <c r="P1236" s="1"/>
    </row>
    <row r="1237" spans="1:16" x14ac:dyDescent="0.2">
      <c r="A1237" s="1" t="s">
        <v>70</v>
      </c>
      <c r="B1237" s="1"/>
      <c r="C1237" s="1"/>
      <c r="D1237" s="1"/>
      <c r="E1237" s="1"/>
      <c r="F1237" s="1"/>
      <c r="G1237" s="1"/>
      <c r="H1237" s="1"/>
      <c r="I1237" s="1"/>
      <c r="J1237" s="1" t="s">
        <v>3399</v>
      </c>
      <c r="K1237" s="1"/>
      <c r="L1237" s="1"/>
      <c r="M1237" s="1"/>
      <c r="N1237" s="1"/>
      <c r="O1237" s="1"/>
      <c r="P1237" s="1"/>
    </row>
    <row r="1238" spans="1:16" x14ac:dyDescent="0.2">
      <c r="A1238" s="1" t="s">
        <v>70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 t="s">
        <v>3399</v>
      </c>
      <c r="L1238" s="1"/>
      <c r="M1238" s="1"/>
      <c r="N1238" s="1"/>
      <c r="O1238" s="1"/>
      <c r="P1238" s="1"/>
    </row>
    <row r="1239" spans="1:16" x14ac:dyDescent="0.2">
      <c r="A1239" s="1" t="s">
        <v>70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 t="s">
        <v>3399</v>
      </c>
      <c r="M1239" s="1"/>
      <c r="N1239" s="1"/>
      <c r="O1239" s="1"/>
      <c r="P1239" s="1"/>
    </row>
    <row r="1240" spans="1:16" x14ac:dyDescent="0.2">
      <c r="A1240" s="1" t="s">
        <v>70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 t="s">
        <v>3399</v>
      </c>
      <c r="N1240" s="1"/>
      <c r="O1240" s="1"/>
      <c r="P1240" s="1"/>
    </row>
    <row r="1241" spans="1:16" x14ac:dyDescent="0.2">
      <c r="A1241" s="1" t="s">
        <v>70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 t="s">
        <v>3399</v>
      </c>
      <c r="O1241" s="1"/>
      <c r="P1241" s="1"/>
    </row>
    <row r="1242" spans="1:16" x14ac:dyDescent="0.2">
      <c r="A1242" s="1" t="s">
        <v>70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 t="s">
        <v>3399</v>
      </c>
      <c r="P1242" s="1"/>
    </row>
    <row r="1243" spans="1:16" x14ac:dyDescent="0.2">
      <c r="A1243" s="1" t="s">
        <v>70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 t="s">
        <v>3399</v>
      </c>
    </row>
    <row r="1244" spans="1:16" x14ac:dyDescent="0.2">
      <c r="A1244" s="1" t="s">
        <v>71</v>
      </c>
      <c r="B1244" s="1"/>
      <c r="C1244" s="1"/>
      <c r="D1244" s="1" t="s">
        <v>3399</v>
      </c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</row>
    <row r="1245" spans="1:16" x14ac:dyDescent="0.2">
      <c r="A1245" s="1" t="s">
        <v>71</v>
      </c>
      <c r="B1245" s="1"/>
      <c r="C1245" s="1"/>
      <c r="D1245" s="1"/>
      <c r="E1245" s="1" t="s">
        <v>3399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</row>
    <row r="1246" spans="1:16" x14ac:dyDescent="0.2">
      <c r="A1246" s="1" t="s">
        <v>71</v>
      </c>
      <c r="B1246" s="1"/>
      <c r="C1246" s="1"/>
      <c r="D1246" s="1"/>
      <c r="E1246" s="1"/>
      <c r="F1246" s="1" t="s">
        <v>3399</v>
      </c>
      <c r="G1246" s="1"/>
      <c r="H1246" s="1"/>
      <c r="I1246" s="1"/>
      <c r="J1246" s="1"/>
      <c r="K1246" s="1"/>
      <c r="L1246" s="1"/>
      <c r="M1246" s="1"/>
      <c r="N1246" s="1"/>
      <c r="O1246" s="1"/>
      <c r="P1246" s="1"/>
    </row>
    <row r="1247" spans="1:16" x14ac:dyDescent="0.2">
      <c r="A1247" s="1" t="s">
        <v>71</v>
      </c>
      <c r="B1247" s="1"/>
      <c r="C1247" s="1"/>
      <c r="D1247" s="1"/>
      <c r="E1247" s="1"/>
      <c r="F1247" s="1"/>
      <c r="G1247" s="1" t="s">
        <v>3399</v>
      </c>
      <c r="H1247" s="1"/>
      <c r="I1247" s="1"/>
      <c r="J1247" s="1"/>
      <c r="K1247" s="1"/>
      <c r="L1247" s="1"/>
      <c r="M1247" s="1"/>
      <c r="N1247" s="1"/>
      <c r="O1247" s="1"/>
      <c r="P1247" s="1"/>
    </row>
    <row r="1248" spans="1:16" x14ac:dyDescent="0.2">
      <c r="A1248" s="1" t="s">
        <v>71</v>
      </c>
      <c r="B1248" s="1"/>
      <c r="C1248" s="1"/>
      <c r="D1248" s="1"/>
      <c r="E1248" s="1"/>
      <c r="F1248" s="1"/>
      <c r="G1248" s="1"/>
      <c r="H1248" s="1" t="s">
        <v>3399</v>
      </c>
      <c r="I1248" s="1"/>
      <c r="J1248" s="1"/>
      <c r="K1248" s="1"/>
      <c r="L1248" s="1"/>
      <c r="M1248" s="1"/>
      <c r="N1248" s="1"/>
      <c r="O1248" s="1"/>
      <c r="P1248" s="1"/>
    </row>
    <row r="1249" spans="1:16" x14ac:dyDescent="0.2">
      <c r="A1249" s="1" t="s">
        <v>71</v>
      </c>
      <c r="B1249" s="1"/>
      <c r="C1249" s="1"/>
      <c r="D1249" s="1"/>
      <c r="E1249" s="1"/>
      <c r="F1249" s="1"/>
      <c r="G1249" s="1"/>
      <c r="H1249" s="1"/>
      <c r="I1249" s="1" t="s">
        <v>3399</v>
      </c>
      <c r="J1249" s="1"/>
      <c r="K1249" s="1"/>
      <c r="L1249" s="1"/>
      <c r="M1249" s="1"/>
      <c r="N1249" s="1"/>
      <c r="O1249" s="1"/>
      <c r="P1249" s="1"/>
    </row>
    <row r="1250" spans="1:16" x14ac:dyDescent="0.2">
      <c r="A1250" s="1" t="s">
        <v>71</v>
      </c>
      <c r="B1250" s="1"/>
      <c r="C1250" s="1"/>
      <c r="D1250" s="1"/>
      <c r="E1250" s="1"/>
      <c r="F1250" s="1"/>
      <c r="G1250" s="1"/>
      <c r="H1250" s="1"/>
      <c r="I1250" s="1"/>
      <c r="J1250" s="1" t="s">
        <v>3399</v>
      </c>
      <c r="K1250" s="1"/>
      <c r="L1250" s="1"/>
      <c r="M1250" s="1"/>
      <c r="N1250" s="1"/>
      <c r="O1250" s="1"/>
      <c r="P1250" s="1"/>
    </row>
    <row r="1251" spans="1:16" x14ac:dyDescent="0.2">
      <c r="A1251" s="1" t="s">
        <v>71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 t="s">
        <v>3399</v>
      </c>
      <c r="L1251" s="1"/>
      <c r="M1251" s="1"/>
      <c r="N1251" s="1"/>
      <c r="O1251" s="1"/>
      <c r="P1251" s="1"/>
    </row>
    <row r="1252" spans="1:16" x14ac:dyDescent="0.2">
      <c r="A1252" s="1" t="s">
        <v>71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 t="s">
        <v>3399</v>
      </c>
      <c r="M1252" s="1"/>
      <c r="N1252" s="1"/>
      <c r="O1252" s="1"/>
      <c r="P1252" s="1"/>
    </row>
    <row r="1253" spans="1:16" x14ac:dyDescent="0.2">
      <c r="A1253" s="1" t="s">
        <v>71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 t="s">
        <v>3399</v>
      </c>
      <c r="N1253" s="1"/>
      <c r="O1253" s="1"/>
      <c r="P1253" s="1"/>
    </row>
    <row r="1254" spans="1:16" x14ac:dyDescent="0.2">
      <c r="A1254" s="1" t="s">
        <v>71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 t="s">
        <v>3399</v>
      </c>
      <c r="O1254" s="1"/>
      <c r="P1254" s="1"/>
    </row>
    <row r="1255" spans="1:16" x14ac:dyDescent="0.2">
      <c r="A1255" s="1" t="s">
        <v>71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 t="s">
        <v>3399</v>
      </c>
      <c r="P1255" s="1"/>
    </row>
    <row r="1256" spans="1:16" x14ac:dyDescent="0.2">
      <c r="A1256" s="1" t="s">
        <v>72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 t="s">
        <v>3399</v>
      </c>
    </row>
    <row r="1257" spans="1:16" x14ac:dyDescent="0.2">
      <c r="A1257" s="1" t="s">
        <v>73</v>
      </c>
      <c r="B1257" s="1"/>
      <c r="C1257" s="1"/>
      <c r="D1257" s="1" t="s">
        <v>3399</v>
      </c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</row>
    <row r="1258" spans="1:16" x14ac:dyDescent="0.2">
      <c r="A1258" s="1" t="s">
        <v>73</v>
      </c>
      <c r="B1258" s="1"/>
      <c r="C1258" s="1"/>
      <c r="D1258" s="1"/>
      <c r="E1258" s="1" t="s">
        <v>3399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</row>
    <row r="1259" spans="1:16" x14ac:dyDescent="0.2">
      <c r="A1259" s="1" t="s">
        <v>73</v>
      </c>
      <c r="B1259" s="1"/>
      <c r="C1259" s="1"/>
      <c r="D1259" s="1"/>
      <c r="E1259" s="1"/>
      <c r="F1259" s="1" t="s">
        <v>3399</v>
      </c>
      <c r="G1259" s="1"/>
      <c r="H1259" s="1"/>
      <c r="I1259" s="1"/>
      <c r="J1259" s="1"/>
      <c r="K1259" s="1"/>
      <c r="L1259" s="1"/>
      <c r="M1259" s="1"/>
      <c r="N1259" s="1"/>
      <c r="O1259" s="1"/>
      <c r="P1259" s="1"/>
    </row>
    <row r="1260" spans="1:16" x14ac:dyDescent="0.2">
      <c r="A1260" s="1" t="s">
        <v>73</v>
      </c>
      <c r="B1260" s="1"/>
      <c r="C1260" s="1"/>
      <c r="D1260" s="1"/>
      <c r="E1260" s="1"/>
      <c r="F1260" s="1"/>
      <c r="G1260" s="1" t="s">
        <v>3399</v>
      </c>
      <c r="H1260" s="1"/>
      <c r="I1260" s="1"/>
      <c r="J1260" s="1"/>
      <c r="K1260" s="1"/>
      <c r="L1260" s="1"/>
      <c r="M1260" s="1"/>
      <c r="N1260" s="1"/>
      <c r="O1260" s="1"/>
      <c r="P1260" s="1"/>
    </row>
    <row r="1261" spans="1:16" x14ac:dyDescent="0.2">
      <c r="A1261" s="1" t="s">
        <v>73</v>
      </c>
      <c r="B1261" s="1"/>
      <c r="C1261" s="1"/>
      <c r="D1261" s="1"/>
      <c r="E1261" s="1"/>
      <c r="F1261" s="1"/>
      <c r="G1261" s="1"/>
      <c r="H1261" s="1" t="s">
        <v>3399</v>
      </c>
      <c r="I1261" s="1"/>
      <c r="J1261" s="1"/>
      <c r="K1261" s="1"/>
      <c r="L1261" s="1"/>
      <c r="M1261" s="1"/>
      <c r="N1261" s="1"/>
      <c r="O1261" s="1"/>
      <c r="P1261" s="1"/>
    </row>
    <row r="1262" spans="1:16" x14ac:dyDescent="0.2">
      <c r="A1262" s="1" t="s">
        <v>73</v>
      </c>
      <c r="B1262" s="1"/>
      <c r="C1262" s="1"/>
      <c r="D1262" s="1"/>
      <c r="E1262" s="1"/>
      <c r="F1262" s="1"/>
      <c r="G1262" s="1"/>
      <c r="H1262" s="1"/>
      <c r="I1262" s="1" t="s">
        <v>3399</v>
      </c>
      <c r="J1262" s="1"/>
      <c r="K1262" s="1"/>
      <c r="L1262" s="1"/>
      <c r="M1262" s="1"/>
      <c r="N1262" s="1"/>
      <c r="O1262" s="1"/>
      <c r="P1262" s="1"/>
    </row>
    <row r="1263" spans="1:16" x14ac:dyDescent="0.2">
      <c r="A1263" s="1" t="s">
        <v>73</v>
      </c>
      <c r="B1263" s="1"/>
      <c r="C1263" s="1"/>
      <c r="D1263" s="1"/>
      <c r="E1263" s="1"/>
      <c r="F1263" s="1"/>
      <c r="G1263" s="1"/>
      <c r="H1263" s="1"/>
      <c r="I1263" s="1"/>
      <c r="J1263" s="1" t="s">
        <v>3399</v>
      </c>
      <c r="K1263" s="1"/>
      <c r="L1263" s="1"/>
      <c r="M1263" s="1"/>
      <c r="N1263" s="1"/>
      <c r="O1263" s="1"/>
      <c r="P1263" s="1"/>
    </row>
    <row r="1264" spans="1:16" x14ac:dyDescent="0.2">
      <c r="A1264" s="1" t="s">
        <v>73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 t="s">
        <v>3399</v>
      </c>
      <c r="L1264" s="1"/>
      <c r="M1264" s="1"/>
      <c r="N1264" s="1"/>
      <c r="O1264" s="1"/>
      <c r="P1264" s="1"/>
    </row>
    <row r="1265" spans="1:16" x14ac:dyDescent="0.2">
      <c r="A1265" s="1" t="s">
        <v>73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 t="s">
        <v>3399</v>
      </c>
      <c r="M1265" s="1"/>
      <c r="N1265" s="1"/>
      <c r="O1265" s="1"/>
      <c r="P1265" s="1"/>
    </row>
    <row r="1266" spans="1:16" x14ac:dyDescent="0.2">
      <c r="A1266" s="1" t="s">
        <v>73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 t="s">
        <v>3399</v>
      </c>
      <c r="N1266" s="1"/>
      <c r="O1266" s="1"/>
      <c r="P1266" s="1"/>
    </row>
    <row r="1267" spans="1:16" x14ac:dyDescent="0.2">
      <c r="A1267" s="1" t="s">
        <v>73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 t="s">
        <v>3399</v>
      </c>
      <c r="O1267" s="1"/>
      <c r="P1267" s="1"/>
    </row>
    <row r="1268" spans="1:16" x14ac:dyDescent="0.2">
      <c r="A1268" s="1" t="s">
        <v>73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 t="s">
        <v>3399</v>
      </c>
      <c r="P1268" s="1"/>
    </row>
    <row r="1269" spans="1:16" x14ac:dyDescent="0.2">
      <c r="A1269" s="1" t="s">
        <v>74</v>
      </c>
      <c r="B1269" s="1"/>
      <c r="C1269" s="1"/>
      <c r="D1269" s="1" t="s">
        <v>3399</v>
      </c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</row>
    <row r="1270" spans="1:16" x14ac:dyDescent="0.2">
      <c r="A1270" s="1" t="s">
        <v>74</v>
      </c>
      <c r="B1270" s="1"/>
      <c r="C1270" s="1"/>
      <c r="D1270" s="1"/>
      <c r="E1270" s="1" t="s">
        <v>3399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</row>
    <row r="1271" spans="1:16" x14ac:dyDescent="0.2">
      <c r="A1271" s="1" t="s">
        <v>74</v>
      </c>
      <c r="B1271" s="1"/>
      <c r="C1271" s="1"/>
      <c r="D1271" s="1"/>
      <c r="E1271" s="1"/>
      <c r="F1271" s="1" t="s">
        <v>3399</v>
      </c>
      <c r="G1271" s="1"/>
      <c r="H1271" s="1"/>
      <c r="I1271" s="1"/>
      <c r="J1271" s="1"/>
      <c r="K1271" s="1"/>
      <c r="L1271" s="1"/>
      <c r="M1271" s="1"/>
      <c r="N1271" s="1"/>
      <c r="O1271" s="1"/>
      <c r="P1271" s="1"/>
    </row>
    <row r="1272" spans="1:16" x14ac:dyDescent="0.2">
      <c r="A1272" s="1" t="s">
        <v>74</v>
      </c>
      <c r="B1272" s="1"/>
      <c r="C1272" s="1"/>
      <c r="D1272" s="1"/>
      <c r="E1272" s="1"/>
      <c r="F1272" s="1"/>
      <c r="G1272" s="1" t="s">
        <v>3399</v>
      </c>
      <c r="H1272" s="1"/>
      <c r="I1272" s="1"/>
      <c r="J1272" s="1"/>
      <c r="K1272" s="1"/>
      <c r="L1272" s="1"/>
      <c r="M1272" s="1"/>
      <c r="N1272" s="1"/>
      <c r="O1272" s="1"/>
      <c r="P1272" s="1"/>
    </row>
    <row r="1273" spans="1:16" x14ac:dyDescent="0.2">
      <c r="A1273" s="1" t="s">
        <v>74</v>
      </c>
      <c r="B1273" s="1"/>
      <c r="C1273" s="1"/>
      <c r="D1273" s="1"/>
      <c r="E1273" s="1"/>
      <c r="F1273" s="1"/>
      <c r="G1273" s="1"/>
      <c r="H1273" s="1" t="s">
        <v>3399</v>
      </c>
      <c r="I1273" s="1"/>
      <c r="J1273" s="1"/>
      <c r="K1273" s="1"/>
      <c r="L1273" s="1"/>
      <c r="M1273" s="1"/>
      <c r="N1273" s="1"/>
      <c r="O1273" s="1"/>
      <c r="P1273" s="1"/>
    </row>
    <row r="1274" spans="1:16" x14ac:dyDescent="0.2">
      <c r="A1274" s="1" t="s">
        <v>74</v>
      </c>
      <c r="B1274" s="1"/>
      <c r="C1274" s="1"/>
      <c r="D1274" s="1"/>
      <c r="E1274" s="1"/>
      <c r="F1274" s="1"/>
      <c r="G1274" s="1"/>
      <c r="H1274" s="1"/>
      <c r="I1274" s="1" t="s">
        <v>3399</v>
      </c>
      <c r="J1274" s="1"/>
      <c r="K1274" s="1"/>
      <c r="L1274" s="1"/>
      <c r="M1274" s="1"/>
      <c r="N1274" s="1"/>
      <c r="O1274" s="1"/>
      <c r="P1274" s="1"/>
    </row>
    <row r="1275" spans="1:16" x14ac:dyDescent="0.2">
      <c r="A1275" s="1" t="s">
        <v>74</v>
      </c>
      <c r="B1275" s="1"/>
      <c r="C1275" s="1"/>
      <c r="D1275" s="1"/>
      <c r="E1275" s="1"/>
      <c r="F1275" s="1"/>
      <c r="G1275" s="1"/>
      <c r="H1275" s="1"/>
      <c r="I1275" s="1"/>
      <c r="J1275" s="1" t="s">
        <v>3399</v>
      </c>
      <c r="K1275" s="1"/>
      <c r="L1275" s="1"/>
      <c r="M1275" s="1"/>
      <c r="N1275" s="1"/>
      <c r="O1275" s="1"/>
      <c r="P1275" s="1"/>
    </row>
    <row r="1276" spans="1:16" x14ac:dyDescent="0.2">
      <c r="A1276" s="1" t="s">
        <v>74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 t="s">
        <v>3399</v>
      </c>
      <c r="L1276" s="1"/>
      <c r="M1276" s="1"/>
      <c r="N1276" s="1"/>
      <c r="O1276" s="1"/>
      <c r="P1276" s="1"/>
    </row>
    <row r="1277" spans="1:16" x14ac:dyDescent="0.2">
      <c r="A1277" s="1" t="s">
        <v>74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 t="s">
        <v>3399</v>
      </c>
      <c r="M1277" s="1"/>
      <c r="N1277" s="1"/>
      <c r="O1277" s="1"/>
      <c r="P1277" s="1"/>
    </row>
    <row r="1278" spans="1:16" x14ac:dyDescent="0.2">
      <c r="A1278" s="1" t="s">
        <v>74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 t="s">
        <v>3399</v>
      </c>
      <c r="N1278" s="1"/>
      <c r="O1278" s="1"/>
      <c r="P1278" s="1"/>
    </row>
    <row r="1279" spans="1:16" x14ac:dyDescent="0.2">
      <c r="A1279" s="1" t="s">
        <v>74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 t="s">
        <v>3399</v>
      </c>
      <c r="O1279" s="1"/>
      <c r="P1279" s="1"/>
    </row>
    <row r="1280" spans="1:16" x14ac:dyDescent="0.2">
      <c r="A1280" s="1" t="s">
        <v>74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 t="s">
        <v>3399</v>
      </c>
      <c r="P1280" s="1"/>
    </row>
    <row r="1281" spans="1:16" x14ac:dyDescent="0.2">
      <c r="A1281" s="1" t="s">
        <v>74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 t="s">
        <v>3399</v>
      </c>
    </row>
    <row r="1282" spans="1:16" x14ac:dyDescent="0.2">
      <c r="A1282" s="1" t="s">
        <v>3246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 t="s">
        <v>3399</v>
      </c>
    </row>
    <row r="1283" spans="1:16" x14ac:dyDescent="0.2">
      <c r="A1283" s="1" t="s">
        <v>3247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 t="s">
        <v>3399</v>
      </c>
    </row>
    <row r="1284" spans="1:16" x14ac:dyDescent="0.2">
      <c r="A1284" s="1" t="s">
        <v>3248</v>
      </c>
      <c r="B1284" s="1"/>
      <c r="C1284" s="1"/>
      <c r="D1284" s="1" t="s">
        <v>3399</v>
      </c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</row>
    <row r="1285" spans="1:16" x14ac:dyDescent="0.2">
      <c r="A1285" s="1" t="s">
        <v>3248</v>
      </c>
      <c r="B1285" s="1"/>
      <c r="C1285" s="1"/>
      <c r="D1285" s="1"/>
      <c r="E1285" s="1" t="s">
        <v>3399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</row>
    <row r="1286" spans="1:16" x14ac:dyDescent="0.2">
      <c r="A1286" s="1" t="s">
        <v>3248</v>
      </c>
      <c r="B1286" s="1"/>
      <c r="C1286" s="1"/>
      <c r="D1286" s="1"/>
      <c r="E1286" s="1"/>
      <c r="F1286" s="1" t="s">
        <v>3399</v>
      </c>
      <c r="G1286" s="1"/>
      <c r="H1286" s="1"/>
      <c r="I1286" s="1"/>
      <c r="J1286" s="1"/>
      <c r="K1286" s="1"/>
      <c r="L1286" s="1"/>
      <c r="M1286" s="1"/>
      <c r="N1286" s="1"/>
      <c r="O1286" s="1"/>
      <c r="P1286" s="1"/>
    </row>
    <row r="1287" spans="1:16" x14ac:dyDescent="0.2">
      <c r="A1287" s="1" t="s">
        <v>3248</v>
      </c>
      <c r="B1287" s="1"/>
      <c r="C1287" s="1"/>
      <c r="D1287" s="1"/>
      <c r="E1287" s="1"/>
      <c r="F1287" s="1"/>
      <c r="G1287" s="1" t="s">
        <v>3399</v>
      </c>
      <c r="H1287" s="1"/>
      <c r="I1287" s="1"/>
      <c r="J1287" s="1"/>
      <c r="K1287" s="1"/>
      <c r="L1287" s="1"/>
      <c r="M1287" s="1"/>
      <c r="N1287" s="1"/>
      <c r="O1287" s="1"/>
      <c r="P1287" s="1"/>
    </row>
    <row r="1288" spans="1:16" x14ac:dyDescent="0.2">
      <c r="A1288" s="1" t="s">
        <v>3248</v>
      </c>
      <c r="B1288" s="1"/>
      <c r="C1288" s="1"/>
      <c r="D1288" s="1"/>
      <c r="E1288" s="1"/>
      <c r="F1288" s="1"/>
      <c r="G1288" s="1"/>
      <c r="H1288" s="1" t="s">
        <v>3399</v>
      </c>
      <c r="I1288" s="1"/>
      <c r="J1288" s="1"/>
      <c r="K1288" s="1"/>
      <c r="L1288" s="1"/>
      <c r="M1288" s="1"/>
      <c r="N1288" s="1"/>
      <c r="O1288" s="1"/>
      <c r="P1288" s="1"/>
    </row>
    <row r="1289" spans="1:16" x14ac:dyDescent="0.2">
      <c r="A1289" s="1" t="s">
        <v>3248</v>
      </c>
      <c r="B1289" s="1"/>
      <c r="C1289" s="1"/>
      <c r="D1289" s="1"/>
      <c r="E1289" s="1"/>
      <c r="F1289" s="1"/>
      <c r="G1289" s="1"/>
      <c r="H1289" s="1"/>
      <c r="I1289" s="1" t="s">
        <v>3399</v>
      </c>
      <c r="J1289" s="1"/>
      <c r="K1289" s="1"/>
      <c r="L1289" s="1"/>
      <c r="M1289" s="1"/>
      <c r="N1289" s="1"/>
      <c r="O1289" s="1"/>
      <c r="P1289" s="1"/>
    </row>
    <row r="1290" spans="1:16" x14ac:dyDescent="0.2">
      <c r="A1290" s="1" t="s">
        <v>3248</v>
      </c>
      <c r="B1290" s="1"/>
      <c r="C1290" s="1"/>
      <c r="D1290" s="1"/>
      <c r="E1290" s="1"/>
      <c r="F1290" s="1"/>
      <c r="G1290" s="1"/>
      <c r="H1290" s="1"/>
      <c r="I1290" s="1"/>
      <c r="J1290" s="1" t="s">
        <v>3399</v>
      </c>
      <c r="K1290" s="1"/>
      <c r="L1290" s="1"/>
      <c r="M1290" s="1"/>
      <c r="N1290" s="1"/>
      <c r="O1290" s="1"/>
      <c r="P1290" s="1"/>
    </row>
    <row r="1291" spans="1:16" x14ac:dyDescent="0.2">
      <c r="A1291" s="1" t="s">
        <v>3248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 t="s">
        <v>3399</v>
      </c>
      <c r="L1291" s="1"/>
      <c r="M1291" s="1"/>
      <c r="N1291" s="1"/>
      <c r="O1291" s="1"/>
      <c r="P1291" s="1"/>
    </row>
    <row r="1292" spans="1:16" x14ac:dyDescent="0.2">
      <c r="A1292" s="1" t="s">
        <v>3248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 t="s">
        <v>3399</v>
      </c>
      <c r="M1292" s="1"/>
      <c r="N1292" s="1"/>
      <c r="O1292" s="1"/>
      <c r="P1292" s="1"/>
    </row>
    <row r="1293" spans="1:16" x14ac:dyDescent="0.2">
      <c r="A1293" s="1" t="s">
        <v>3248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 t="s">
        <v>3399</v>
      </c>
      <c r="N1293" s="1"/>
      <c r="O1293" s="1"/>
      <c r="P1293" s="1"/>
    </row>
    <row r="1294" spans="1:16" x14ac:dyDescent="0.2">
      <c r="A1294" s="1" t="s">
        <v>3248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 t="s">
        <v>3399</v>
      </c>
      <c r="O1294" s="1"/>
      <c r="P1294" s="1"/>
    </row>
    <row r="1295" spans="1:16" x14ac:dyDescent="0.2">
      <c r="A1295" s="1" t="s">
        <v>3248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 t="s">
        <v>3399</v>
      </c>
      <c r="P1295" s="1"/>
    </row>
    <row r="1296" spans="1:16" x14ac:dyDescent="0.2">
      <c r="A1296" s="1" t="s">
        <v>75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 t="s">
        <v>3399</v>
      </c>
    </row>
    <row r="1297" spans="1:16" x14ac:dyDescent="0.2">
      <c r="A1297" s="1" t="s">
        <v>3249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</row>
    <row r="1298" spans="1:16" x14ac:dyDescent="0.2">
      <c r="A1298" s="1" t="s">
        <v>3250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</row>
    <row r="1299" spans="1:16" x14ac:dyDescent="0.2">
      <c r="A1299" s="1" t="s">
        <v>3251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</row>
    <row r="1300" spans="1:16" x14ac:dyDescent="0.2">
      <c r="A1300" s="1" t="s">
        <v>3252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</row>
    <row r="1301" spans="1:16" x14ac:dyDescent="0.2">
      <c r="A1301" s="1" t="s">
        <v>3253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</row>
    <row r="1302" spans="1:16" x14ac:dyDescent="0.2">
      <c r="A1302" s="1" t="s">
        <v>3254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</row>
    <row r="1303" spans="1:16" x14ac:dyDescent="0.2">
      <c r="A1303" s="1" t="s">
        <v>3255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</row>
    <row r="1304" spans="1:16" x14ac:dyDescent="0.2">
      <c r="A1304" s="1" t="s">
        <v>3256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</row>
    <row r="1305" spans="1:16" x14ac:dyDescent="0.2">
      <c r="A1305" s="1" t="s">
        <v>3257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</row>
    <row r="1306" spans="1:16" x14ac:dyDescent="0.2">
      <c r="A1306" s="1" t="s">
        <v>3258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</row>
    <row r="1307" spans="1:16" x14ac:dyDescent="0.2">
      <c r="A1307" s="1" t="s">
        <v>3259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</row>
    <row r="1308" spans="1:16" x14ac:dyDescent="0.2">
      <c r="A1308" s="1" t="s">
        <v>2985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 t="s">
        <v>2905</v>
      </c>
    </row>
    <row r="1309" spans="1:16" x14ac:dyDescent="0.2">
      <c r="A1309" s="1" t="s">
        <v>2988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 t="s">
        <v>2905</v>
      </c>
    </row>
    <row r="1310" spans="1:16" x14ac:dyDescent="0.2">
      <c r="A1310" s="1" t="s">
        <v>2991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 t="s">
        <v>2905</v>
      </c>
    </row>
    <row r="1311" spans="1:16" x14ac:dyDescent="0.2">
      <c r="A1311" s="1" t="s">
        <v>2968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 t="s">
        <v>2903</v>
      </c>
    </row>
    <row r="1312" spans="1:16" x14ac:dyDescent="0.2">
      <c r="A1312" s="1" t="s">
        <v>3260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</row>
    <row r="1313" spans="1:16" x14ac:dyDescent="0.2">
      <c r="A1313" s="1" t="s">
        <v>3261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</row>
    <row r="1314" spans="1:16" x14ac:dyDescent="0.2">
      <c r="A1314" s="1" t="s">
        <v>3262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</row>
    <row r="1315" spans="1:16" x14ac:dyDescent="0.2">
      <c r="A1315" s="1" t="s">
        <v>3263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</row>
    <row r="1316" spans="1:16" x14ac:dyDescent="0.2">
      <c r="A1316" s="1" t="s">
        <v>3264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</row>
    <row r="1317" spans="1:16" x14ac:dyDescent="0.2">
      <c r="A1317" s="1" t="s">
        <v>3265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</row>
    <row r="1318" spans="1:16" x14ac:dyDescent="0.2">
      <c r="A1318" s="1" t="s">
        <v>3266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</row>
    <row r="1319" spans="1:16" x14ac:dyDescent="0.2">
      <c r="A1319" s="1" t="s">
        <v>3267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</row>
    <row r="1320" spans="1:16" x14ac:dyDescent="0.2">
      <c r="A1320" s="1" t="s">
        <v>3268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</row>
    <row r="1321" spans="1:16" x14ac:dyDescent="0.2">
      <c r="A1321" s="1" t="s">
        <v>3269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</row>
    <row r="1322" spans="1:16" x14ac:dyDescent="0.2">
      <c r="A1322" s="1" t="s">
        <v>3270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</row>
    <row r="1323" spans="1:16" x14ac:dyDescent="0.2">
      <c r="A1323" s="1" t="s">
        <v>2971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 t="s">
        <v>2903</v>
      </c>
    </row>
    <row r="1324" spans="1:16" x14ac:dyDescent="0.2">
      <c r="A1324" s="1" t="s">
        <v>3271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</row>
    <row r="1325" spans="1:16" x14ac:dyDescent="0.2">
      <c r="A1325" s="1" t="s">
        <v>3272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</row>
    <row r="1326" spans="1:16" x14ac:dyDescent="0.2">
      <c r="A1326" s="1" t="s">
        <v>3273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</row>
    <row r="1327" spans="1:16" x14ac:dyDescent="0.2">
      <c r="A1327" s="1" t="s">
        <v>3274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</row>
    <row r="1328" spans="1:16" x14ac:dyDescent="0.2">
      <c r="A1328" s="1" t="s">
        <v>3275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</row>
    <row r="1329" spans="1:16" x14ac:dyDescent="0.2">
      <c r="A1329" s="1" t="s">
        <v>3276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</row>
    <row r="1330" spans="1:16" x14ac:dyDescent="0.2">
      <c r="A1330" s="1" t="s">
        <v>3277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</row>
    <row r="1331" spans="1:16" x14ac:dyDescent="0.2">
      <c r="A1331" s="1" t="s">
        <v>3278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</row>
    <row r="1332" spans="1:16" x14ac:dyDescent="0.2">
      <c r="A1332" s="1" t="s">
        <v>3279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</row>
    <row r="1333" spans="1:16" x14ac:dyDescent="0.2">
      <c r="A1333" s="1" t="s">
        <v>3280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</row>
    <row r="1334" spans="1:16" x14ac:dyDescent="0.2">
      <c r="A1334" s="1" t="s">
        <v>3281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</row>
    <row r="1335" spans="1:16" x14ac:dyDescent="0.2">
      <c r="A1335" s="1" t="s">
        <v>3282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</row>
    <row r="1336" spans="1:16" x14ac:dyDescent="0.2">
      <c r="A1336" s="1" t="s">
        <v>3283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</row>
    <row r="1337" spans="1:16" x14ac:dyDescent="0.2">
      <c r="A1337" s="1" t="s">
        <v>3284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</row>
    <row r="1338" spans="1:16" x14ac:dyDescent="0.2">
      <c r="A1338" s="1" t="s">
        <v>3285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</row>
    <row r="1339" spans="1:16" x14ac:dyDescent="0.2">
      <c r="A1339" s="1" t="s">
        <v>3286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</row>
    <row r="1340" spans="1:16" x14ac:dyDescent="0.2">
      <c r="A1340" s="1" t="s">
        <v>3287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</row>
    <row r="1341" spans="1:16" x14ac:dyDescent="0.2">
      <c r="A1341" s="1" t="s">
        <v>3288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</row>
    <row r="1342" spans="1:16" x14ac:dyDescent="0.2">
      <c r="A1342" s="1" t="s">
        <v>3289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</row>
    <row r="1343" spans="1:16" x14ac:dyDescent="0.2">
      <c r="A1343" s="1" t="s">
        <v>3290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</row>
    <row r="1344" spans="1:16" x14ac:dyDescent="0.2">
      <c r="A1344" s="1" t="s">
        <v>3291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</row>
    <row r="1345" spans="1:16" x14ac:dyDescent="0.2">
      <c r="A1345" s="1" t="s">
        <v>3292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</row>
    <row r="1346" spans="1:16" x14ac:dyDescent="0.2">
      <c r="A1346" s="1" t="s">
        <v>3293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</row>
    <row r="1347" spans="1:16" x14ac:dyDescent="0.2">
      <c r="A1347" s="1" t="s">
        <v>3294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</row>
    <row r="1348" spans="1:16" x14ac:dyDescent="0.2">
      <c r="A1348" s="1" t="s">
        <v>3295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</row>
    <row r="1349" spans="1:16" x14ac:dyDescent="0.2">
      <c r="A1349" s="1" t="s">
        <v>3296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</row>
    <row r="1350" spans="1:16" x14ac:dyDescent="0.2">
      <c r="A1350" s="1" t="s">
        <v>3297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</row>
    <row r="1351" spans="1:16" x14ac:dyDescent="0.2">
      <c r="A1351" s="1" t="s">
        <v>3298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</row>
    <row r="1352" spans="1:16" x14ac:dyDescent="0.2">
      <c r="A1352" s="1" t="s">
        <v>3299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</row>
    <row r="1353" spans="1:16" x14ac:dyDescent="0.2">
      <c r="A1353" s="1" t="s">
        <v>3300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</row>
    <row r="1354" spans="1:16" x14ac:dyDescent="0.2">
      <c r="A1354" s="1" t="s">
        <v>3301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</row>
    <row r="1355" spans="1:16" x14ac:dyDescent="0.2">
      <c r="A1355" s="1" t="s">
        <v>3302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</row>
    <row r="1356" spans="1:16" x14ac:dyDescent="0.2">
      <c r="A1356" s="1" t="s">
        <v>3303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</row>
    <row r="1357" spans="1:16" x14ac:dyDescent="0.2">
      <c r="A1357" s="1" t="s">
        <v>3304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</row>
    <row r="1358" spans="1:16" x14ac:dyDescent="0.2">
      <c r="A1358" s="1" t="s">
        <v>3305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</row>
    <row r="1359" spans="1:16" x14ac:dyDescent="0.2">
      <c r="A1359" s="1" t="s">
        <v>3306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</row>
    <row r="1360" spans="1:16" x14ac:dyDescent="0.2">
      <c r="A1360" s="1" t="s">
        <v>3307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</row>
    <row r="1361" spans="1:16" x14ac:dyDescent="0.2">
      <c r="A1361" s="1" t="s">
        <v>3308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</row>
    <row r="1362" spans="1:16" x14ac:dyDescent="0.2">
      <c r="A1362" s="1" t="s">
        <v>3309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</row>
    <row r="1363" spans="1:16" x14ac:dyDescent="0.2">
      <c r="A1363" s="1" t="s">
        <v>3310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</row>
    <row r="1364" spans="1:16" x14ac:dyDescent="0.2">
      <c r="A1364" s="1" t="s">
        <v>3311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</row>
    <row r="1365" spans="1:16" x14ac:dyDescent="0.2">
      <c r="A1365" s="1" t="s">
        <v>3312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</row>
    <row r="1366" spans="1:16" x14ac:dyDescent="0.2">
      <c r="A1366" s="1" t="s">
        <v>3313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</row>
    <row r="1367" spans="1:16" x14ac:dyDescent="0.2">
      <c r="A1367" s="1" t="s">
        <v>3314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</row>
    <row r="1368" spans="1:16" x14ac:dyDescent="0.2">
      <c r="A1368" s="1" t="s">
        <v>3315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</row>
    <row r="1369" spans="1:16" x14ac:dyDescent="0.2">
      <c r="A1369" s="1" t="s">
        <v>3316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</row>
    <row r="1370" spans="1:16" x14ac:dyDescent="0.2">
      <c r="A1370" s="1" t="s">
        <v>3317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</row>
    <row r="1371" spans="1:16" x14ac:dyDescent="0.2">
      <c r="A1371" s="1" t="s">
        <v>3318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</row>
    <row r="1372" spans="1:16" x14ac:dyDescent="0.2">
      <c r="A1372" s="1" t="s">
        <v>3319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</row>
    <row r="1373" spans="1:16" x14ac:dyDescent="0.2">
      <c r="A1373" s="1" t="s">
        <v>3320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</row>
    <row r="1374" spans="1:16" x14ac:dyDescent="0.2">
      <c r="A1374" s="1" t="s">
        <v>3321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</row>
    <row r="1375" spans="1:16" x14ac:dyDescent="0.2">
      <c r="A1375" s="1" t="s">
        <v>3322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</row>
    <row r="1376" spans="1:16" x14ac:dyDescent="0.2">
      <c r="A1376" s="1" t="s">
        <v>3323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</row>
    <row r="1377" spans="1:16" x14ac:dyDescent="0.2">
      <c r="A1377" s="1" t="s">
        <v>3324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</row>
    <row r="1378" spans="1:16" x14ac:dyDescent="0.2">
      <c r="A1378" s="1" t="s">
        <v>3325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</row>
    <row r="1379" spans="1:16" x14ac:dyDescent="0.2">
      <c r="A1379" s="1" t="s">
        <v>3326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</row>
    <row r="1380" spans="1:16" x14ac:dyDescent="0.2">
      <c r="A1380" s="1" t="s">
        <v>3327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</row>
    <row r="1381" spans="1:16" x14ac:dyDescent="0.2">
      <c r="A1381" s="1" t="s">
        <v>3328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</row>
    <row r="1382" spans="1:16" x14ac:dyDescent="0.2">
      <c r="A1382" s="1" t="s">
        <v>3329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</row>
    <row r="1383" spans="1:16" x14ac:dyDescent="0.2">
      <c r="A1383" s="1" t="s">
        <v>3330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</row>
    <row r="1384" spans="1:16" x14ac:dyDescent="0.2">
      <c r="A1384" s="1" t="s">
        <v>3331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</row>
    <row r="1385" spans="1:16" x14ac:dyDescent="0.2">
      <c r="A1385" s="1" t="s">
        <v>3332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</row>
    <row r="1386" spans="1:16" x14ac:dyDescent="0.2">
      <c r="A1386" s="1" t="s">
        <v>3333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</row>
    <row r="1387" spans="1:16" x14ac:dyDescent="0.2">
      <c r="A1387" s="1" t="s">
        <v>3334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</row>
    <row r="1388" spans="1:16" x14ac:dyDescent="0.2">
      <c r="A1388" s="1" t="s">
        <v>101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 t="s">
        <v>2903</v>
      </c>
    </row>
    <row r="1389" spans="1:16" x14ac:dyDescent="0.2">
      <c r="A1389" s="1" t="s">
        <v>3030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 t="s">
        <v>2905</v>
      </c>
    </row>
    <row r="1390" spans="1:16" x14ac:dyDescent="0.2">
      <c r="A1390" s="1" t="s">
        <v>102</v>
      </c>
      <c r="B1390" s="1"/>
      <c r="C1390" s="1"/>
      <c r="D1390" s="1" t="s">
        <v>3399</v>
      </c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</row>
    <row r="1391" spans="1:16" x14ac:dyDescent="0.2">
      <c r="A1391" s="1" t="s">
        <v>102</v>
      </c>
      <c r="B1391" s="1"/>
      <c r="C1391" s="1"/>
      <c r="D1391" s="1" t="s">
        <v>2903</v>
      </c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</row>
    <row r="1392" spans="1:16" x14ac:dyDescent="0.2">
      <c r="A1392" s="1" t="s">
        <v>102</v>
      </c>
      <c r="B1392" s="1"/>
      <c r="C1392" s="1"/>
      <c r="D1392" s="1"/>
      <c r="E1392" s="1" t="s">
        <v>3399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</row>
    <row r="1393" spans="1:16" x14ac:dyDescent="0.2">
      <c r="A1393" s="1" t="s">
        <v>102</v>
      </c>
      <c r="B1393" s="1"/>
      <c r="C1393" s="1"/>
      <c r="D1393" s="1"/>
      <c r="E1393" s="1" t="s">
        <v>2903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</row>
    <row r="1394" spans="1:16" x14ac:dyDescent="0.2">
      <c r="A1394" s="1" t="s">
        <v>102</v>
      </c>
      <c r="B1394" s="1"/>
      <c r="C1394" s="1"/>
      <c r="D1394" s="1"/>
      <c r="E1394" s="1"/>
      <c r="F1394" s="1" t="s">
        <v>3399</v>
      </c>
      <c r="G1394" s="1"/>
      <c r="H1394" s="1"/>
      <c r="I1394" s="1"/>
      <c r="J1394" s="1"/>
      <c r="K1394" s="1"/>
      <c r="L1394" s="1"/>
      <c r="M1394" s="1"/>
      <c r="N1394" s="1"/>
      <c r="O1394" s="1"/>
      <c r="P1394" s="1"/>
    </row>
    <row r="1395" spans="1:16" x14ac:dyDescent="0.2">
      <c r="A1395" s="1" t="s">
        <v>102</v>
      </c>
      <c r="B1395" s="1"/>
      <c r="C1395" s="1"/>
      <c r="D1395" s="1"/>
      <c r="E1395" s="1"/>
      <c r="F1395" s="1" t="s">
        <v>2903</v>
      </c>
      <c r="G1395" s="1"/>
      <c r="H1395" s="1"/>
      <c r="I1395" s="1"/>
      <c r="J1395" s="1"/>
      <c r="K1395" s="1"/>
      <c r="L1395" s="1"/>
      <c r="M1395" s="1"/>
      <c r="N1395" s="1"/>
      <c r="O1395" s="1"/>
      <c r="P1395" s="1"/>
    </row>
    <row r="1396" spans="1:16" x14ac:dyDescent="0.2">
      <c r="A1396" s="1" t="s">
        <v>102</v>
      </c>
      <c r="B1396" s="1"/>
      <c r="C1396" s="1"/>
      <c r="D1396" s="1"/>
      <c r="E1396" s="1"/>
      <c r="F1396" s="1"/>
      <c r="G1396" s="1" t="s">
        <v>3399</v>
      </c>
      <c r="H1396" s="1"/>
      <c r="I1396" s="1"/>
      <c r="J1396" s="1"/>
      <c r="K1396" s="1"/>
      <c r="L1396" s="1"/>
      <c r="M1396" s="1"/>
      <c r="N1396" s="1"/>
      <c r="O1396" s="1"/>
      <c r="P1396" s="1"/>
    </row>
    <row r="1397" spans="1:16" x14ac:dyDescent="0.2">
      <c r="A1397" s="1" t="s">
        <v>102</v>
      </c>
      <c r="B1397" s="1"/>
      <c r="C1397" s="1"/>
      <c r="D1397" s="1"/>
      <c r="E1397" s="1"/>
      <c r="F1397" s="1"/>
      <c r="G1397" s="1" t="s">
        <v>2903</v>
      </c>
      <c r="H1397" s="1"/>
      <c r="I1397" s="1"/>
      <c r="J1397" s="1"/>
      <c r="K1397" s="1"/>
      <c r="L1397" s="1"/>
      <c r="M1397" s="1"/>
      <c r="N1397" s="1"/>
      <c r="O1397" s="1"/>
      <c r="P1397" s="1"/>
    </row>
    <row r="1398" spans="1:16" x14ac:dyDescent="0.2">
      <c r="A1398" s="1" t="s">
        <v>102</v>
      </c>
      <c r="B1398" s="1"/>
      <c r="C1398" s="1"/>
      <c r="D1398" s="1"/>
      <c r="E1398" s="1"/>
      <c r="F1398" s="1"/>
      <c r="G1398" s="1"/>
      <c r="H1398" s="1" t="s">
        <v>3399</v>
      </c>
      <c r="I1398" s="1"/>
      <c r="J1398" s="1"/>
      <c r="K1398" s="1"/>
      <c r="L1398" s="1"/>
      <c r="M1398" s="1"/>
      <c r="N1398" s="1"/>
      <c r="O1398" s="1"/>
      <c r="P1398" s="1"/>
    </row>
    <row r="1399" spans="1:16" x14ac:dyDescent="0.2">
      <c r="A1399" s="1" t="s">
        <v>102</v>
      </c>
      <c r="B1399" s="1"/>
      <c r="C1399" s="1"/>
      <c r="D1399" s="1"/>
      <c r="E1399" s="1"/>
      <c r="F1399" s="1"/>
      <c r="G1399" s="1"/>
      <c r="H1399" s="1" t="s">
        <v>2903</v>
      </c>
      <c r="I1399" s="1"/>
      <c r="J1399" s="1"/>
      <c r="K1399" s="1"/>
      <c r="L1399" s="1"/>
      <c r="M1399" s="1"/>
      <c r="N1399" s="1"/>
      <c r="O1399" s="1"/>
      <c r="P1399" s="1"/>
    </row>
    <row r="1400" spans="1:16" x14ac:dyDescent="0.2">
      <c r="A1400" s="1" t="s">
        <v>102</v>
      </c>
      <c r="B1400" s="1"/>
      <c r="C1400" s="1"/>
      <c r="D1400" s="1"/>
      <c r="E1400" s="1"/>
      <c r="F1400" s="1"/>
      <c r="G1400" s="1"/>
      <c r="H1400" s="1"/>
      <c r="I1400" s="1" t="s">
        <v>3399</v>
      </c>
      <c r="J1400" s="1"/>
      <c r="K1400" s="1"/>
      <c r="L1400" s="1"/>
      <c r="M1400" s="1"/>
      <c r="N1400" s="1"/>
      <c r="O1400" s="1"/>
      <c r="P1400" s="1"/>
    </row>
    <row r="1401" spans="1:16" x14ac:dyDescent="0.2">
      <c r="A1401" s="1" t="s">
        <v>102</v>
      </c>
      <c r="B1401" s="1"/>
      <c r="C1401" s="1"/>
      <c r="D1401" s="1"/>
      <c r="E1401" s="1"/>
      <c r="F1401" s="1"/>
      <c r="G1401" s="1"/>
      <c r="H1401" s="1"/>
      <c r="I1401" s="1" t="s">
        <v>2903</v>
      </c>
      <c r="J1401" s="1"/>
      <c r="K1401" s="1"/>
      <c r="L1401" s="1"/>
      <c r="M1401" s="1"/>
      <c r="N1401" s="1"/>
      <c r="O1401" s="1"/>
      <c r="P1401" s="1"/>
    </row>
    <row r="1402" spans="1:16" x14ac:dyDescent="0.2">
      <c r="A1402" s="1" t="s">
        <v>102</v>
      </c>
      <c r="B1402" s="1"/>
      <c r="C1402" s="1"/>
      <c r="D1402" s="1"/>
      <c r="E1402" s="1"/>
      <c r="F1402" s="1"/>
      <c r="G1402" s="1"/>
      <c r="H1402" s="1"/>
      <c r="I1402" s="1"/>
      <c r="J1402" s="1" t="s">
        <v>3399</v>
      </c>
      <c r="K1402" s="1"/>
      <c r="L1402" s="1"/>
      <c r="M1402" s="1"/>
      <c r="N1402" s="1"/>
      <c r="O1402" s="1"/>
      <c r="P1402" s="1"/>
    </row>
    <row r="1403" spans="1:16" x14ac:dyDescent="0.2">
      <c r="A1403" s="1" t="s">
        <v>102</v>
      </c>
      <c r="B1403" s="1"/>
      <c r="C1403" s="1"/>
      <c r="D1403" s="1"/>
      <c r="E1403" s="1"/>
      <c r="F1403" s="1"/>
      <c r="G1403" s="1"/>
      <c r="H1403" s="1"/>
      <c r="I1403" s="1"/>
      <c r="J1403" s="1" t="s">
        <v>2903</v>
      </c>
      <c r="K1403" s="1"/>
      <c r="L1403" s="1"/>
      <c r="M1403" s="1"/>
      <c r="N1403" s="1"/>
      <c r="O1403" s="1"/>
      <c r="P1403" s="1"/>
    </row>
    <row r="1404" spans="1:16" x14ac:dyDescent="0.2">
      <c r="A1404" s="1" t="s">
        <v>102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 t="s">
        <v>3399</v>
      </c>
      <c r="L1404" s="1"/>
      <c r="M1404" s="1"/>
      <c r="N1404" s="1"/>
      <c r="O1404" s="1"/>
      <c r="P1404" s="1"/>
    </row>
    <row r="1405" spans="1:16" x14ac:dyDescent="0.2">
      <c r="A1405" s="1" t="s">
        <v>102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 t="s">
        <v>2903</v>
      </c>
      <c r="L1405" s="1"/>
      <c r="M1405" s="1"/>
      <c r="N1405" s="1"/>
      <c r="O1405" s="1"/>
      <c r="P1405" s="1"/>
    </row>
    <row r="1406" spans="1:16" x14ac:dyDescent="0.2">
      <c r="A1406" s="1" t="s">
        <v>102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 t="s">
        <v>3399</v>
      </c>
      <c r="M1406" s="1"/>
      <c r="N1406" s="1"/>
      <c r="O1406" s="1"/>
      <c r="P1406" s="1"/>
    </row>
    <row r="1407" spans="1:16" x14ac:dyDescent="0.2">
      <c r="A1407" s="1" t="s">
        <v>102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 t="s">
        <v>2903</v>
      </c>
      <c r="M1407" s="1"/>
      <c r="N1407" s="1"/>
      <c r="O1407" s="1"/>
      <c r="P1407" s="1"/>
    </row>
    <row r="1408" spans="1:16" x14ac:dyDescent="0.2">
      <c r="A1408" s="1" t="s">
        <v>102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 t="s">
        <v>3399</v>
      </c>
      <c r="N1408" s="1"/>
      <c r="O1408" s="1"/>
      <c r="P1408" s="1"/>
    </row>
    <row r="1409" spans="1:16" x14ac:dyDescent="0.2">
      <c r="A1409" s="1" t="s">
        <v>102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 t="s">
        <v>2903</v>
      </c>
      <c r="N1409" s="1"/>
      <c r="O1409" s="1"/>
      <c r="P1409" s="1"/>
    </row>
    <row r="1410" spans="1:16" x14ac:dyDescent="0.2">
      <c r="A1410" s="1" t="s">
        <v>102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 t="s">
        <v>3399</v>
      </c>
      <c r="O1410" s="1"/>
      <c r="P1410" s="1"/>
    </row>
    <row r="1411" spans="1:16" x14ac:dyDescent="0.2">
      <c r="A1411" s="1" t="s">
        <v>102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 t="s">
        <v>2903</v>
      </c>
      <c r="O1411" s="1"/>
      <c r="P1411" s="1"/>
    </row>
    <row r="1412" spans="1:16" x14ac:dyDescent="0.2">
      <c r="A1412" s="1" t="s">
        <v>102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 t="s">
        <v>3399</v>
      </c>
      <c r="P1412" s="1"/>
    </row>
    <row r="1413" spans="1:16" x14ac:dyDescent="0.2">
      <c r="A1413" s="1" t="s">
        <v>102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 t="s">
        <v>2903</v>
      </c>
      <c r="P1413" s="1"/>
    </row>
    <row r="1414" spans="1:16" x14ac:dyDescent="0.2">
      <c r="A1414" s="1" t="s">
        <v>103</v>
      </c>
      <c r="B1414" s="1"/>
      <c r="C1414" s="1"/>
      <c r="D1414" s="1" t="s">
        <v>2903</v>
      </c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</row>
    <row r="1415" spans="1:16" x14ac:dyDescent="0.2">
      <c r="A1415" s="1" t="s">
        <v>103</v>
      </c>
      <c r="B1415" s="1"/>
      <c r="C1415" s="1"/>
      <c r="D1415" s="1"/>
      <c r="E1415" s="1" t="s">
        <v>2903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</row>
    <row r="1416" spans="1:16" x14ac:dyDescent="0.2">
      <c r="A1416" s="1" t="s">
        <v>103</v>
      </c>
      <c r="B1416" s="1"/>
      <c r="C1416" s="1"/>
      <c r="D1416" s="1"/>
      <c r="E1416" s="1"/>
      <c r="F1416" s="1" t="s">
        <v>2903</v>
      </c>
      <c r="G1416" s="1"/>
      <c r="H1416" s="1"/>
      <c r="I1416" s="1"/>
      <c r="J1416" s="1"/>
      <c r="K1416" s="1"/>
      <c r="L1416" s="1"/>
      <c r="M1416" s="1"/>
      <c r="N1416" s="1"/>
      <c r="O1416" s="1"/>
      <c r="P1416" s="1"/>
    </row>
    <row r="1417" spans="1:16" x14ac:dyDescent="0.2">
      <c r="A1417" s="1" t="s">
        <v>103</v>
      </c>
      <c r="B1417" s="1"/>
      <c r="C1417" s="1"/>
      <c r="D1417" s="1"/>
      <c r="E1417" s="1"/>
      <c r="F1417" s="1"/>
      <c r="G1417" s="1" t="s">
        <v>2903</v>
      </c>
      <c r="H1417" s="1"/>
      <c r="I1417" s="1"/>
      <c r="J1417" s="1"/>
      <c r="K1417" s="1"/>
      <c r="L1417" s="1"/>
      <c r="M1417" s="1"/>
      <c r="N1417" s="1"/>
      <c r="O1417" s="1"/>
      <c r="P1417" s="1"/>
    </row>
    <row r="1418" spans="1:16" x14ac:dyDescent="0.2">
      <c r="A1418" s="1" t="s">
        <v>103</v>
      </c>
      <c r="B1418" s="1"/>
      <c r="C1418" s="1"/>
      <c r="D1418" s="1"/>
      <c r="E1418" s="1"/>
      <c r="F1418" s="1"/>
      <c r="G1418" s="1"/>
      <c r="H1418" s="1" t="s">
        <v>2903</v>
      </c>
      <c r="I1418" s="1"/>
      <c r="J1418" s="1"/>
      <c r="K1418" s="1"/>
      <c r="L1418" s="1"/>
      <c r="M1418" s="1"/>
      <c r="N1418" s="1"/>
      <c r="O1418" s="1"/>
      <c r="P1418" s="1"/>
    </row>
    <row r="1419" spans="1:16" x14ac:dyDescent="0.2">
      <c r="A1419" s="1" t="s">
        <v>103</v>
      </c>
      <c r="B1419" s="1"/>
      <c r="C1419" s="1"/>
      <c r="D1419" s="1"/>
      <c r="E1419" s="1"/>
      <c r="F1419" s="1"/>
      <c r="G1419" s="1"/>
      <c r="H1419" s="1"/>
      <c r="I1419" s="1" t="s">
        <v>2903</v>
      </c>
      <c r="J1419" s="1"/>
      <c r="K1419" s="1"/>
      <c r="L1419" s="1"/>
      <c r="M1419" s="1"/>
      <c r="N1419" s="1"/>
      <c r="O1419" s="1"/>
      <c r="P1419" s="1"/>
    </row>
    <row r="1420" spans="1:16" x14ac:dyDescent="0.2">
      <c r="A1420" s="1" t="s">
        <v>103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</row>
    <row r="1421" spans="1:16" x14ac:dyDescent="0.2">
      <c r="A1421" s="1" t="s">
        <v>103</v>
      </c>
      <c r="B1421" s="1"/>
      <c r="C1421" s="1"/>
      <c r="D1421" s="1"/>
      <c r="E1421" s="1"/>
      <c r="F1421" s="1"/>
      <c r="G1421" s="1"/>
      <c r="H1421" s="1"/>
      <c r="I1421" s="1"/>
      <c r="J1421" s="1" t="s">
        <v>2903</v>
      </c>
      <c r="K1421" s="1"/>
      <c r="L1421" s="1"/>
      <c r="M1421" s="1"/>
      <c r="N1421" s="1"/>
      <c r="O1421" s="1"/>
      <c r="P1421" s="1"/>
    </row>
    <row r="1422" spans="1:16" x14ac:dyDescent="0.2">
      <c r="A1422" s="1" t="s">
        <v>103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 t="s">
        <v>2903</v>
      </c>
      <c r="L1422" s="1"/>
      <c r="M1422" s="1"/>
      <c r="N1422" s="1"/>
      <c r="O1422" s="1"/>
      <c r="P1422" s="1"/>
    </row>
    <row r="1423" spans="1:16" x14ac:dyDescent="0.2">
      <c r="A1423" s="1" t="s">
        <v>103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 t="s">
        <v>2903</v>
      </c>
      <c r="M1423" s="1"/>
      <c r="N1423" s="1"/>
      <c r="O1423" s="1"/>
      <c r="P1423" s="1"/>
    </row>
    <row r="1424" spans="1:16" x14ac:dyDescent="0.2">
      <c r="A1424" s="1" t="s">
        <v>103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 t="s">
        <v>2903</v>
      </c>
      <c r="N1424" s="1"/>
      <c r="O1424" s="1"/>
      <c r="P1424" s="1"/>
    </row>
    <row r="1425" spans="1:16" x14ac:dyDescent="0.2">
      <c r="A1425" s="1" t="s">
        <v>103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 t="s">
        <v>2903</v>
      </c>
      <c r="O1425" s="1"/>
      <c r="P1425" s="1"/>
    </row>
    <row r="1426" spans="1:16" x14ac:dyDescent="0.2">
      <c r="A1426" s="1" t="s">
        <v>103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 t="s">
        <v>2903</v>
      </c>
      <c r="P1426" s="1"/>
    </row>
    <row r="1427" spans="1:16" x14ac:dyDescent="0.2">
      <c r="A1427" s="1" t="s">
        <v>3175</v>
      </c>
      <c r="B1427" s="1"/>
      <c r="C1427" s="1"/>
      <c r="D1427" s="1"/>
      <c r="E1427" s="1"/>
      <c r="F1427" s="1" t="s">
        <v>2903</v>
      </c>
      <c r="G1427" s="1"/>
      <c r="H1427" s="1"/>
      <c r="I1427" s="1"/>
      <c r="J1427" s="1"/>
      <c r="K1427" s="1"/>
      <c r="L1427" s="1"/>
      <c r="M1427" s="1"/>
      <c r="N1427" s="1"/>
      <c r="O1427" s="1"/>
      <c r="P1427" s="1"/>
    </row>
    <row r="1428" spans="1:16" x14ac:dyDescent="0.2">
      <c r="A1428" s="1" t="s">
        <v>104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 t="s">
        <v>2903</v>
      </c>
    </row>
    <row r="1429" spans="1:16" x14ac:dyDescent="0.2">
      <c r="A1429" s="1" t="s">
        <v>105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 t="s">
        <v>2903</v>
      </c>
    </row>
    <row r="1430" spans="1:16" x14ac:dyDescent="0.2">
      <c r="A1430" s="1" t="s">
        <v>106</v>
      </c>
      <c r="B1430" s="1"/>
      <c r="C1430" s="1"/>
      <c r="D1430" s="1" t="s">
        <v>3399</v>
      </c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</row>
    <row r="1431" spans="1:16" x14ac:dyDescent="0.2">
      <c r="A1431" s="1" t="s">
        <v>106</v>
      </c>
      <c r="B1431" s="1"/>
      <c r="C1431" s="1"/>
      <c r="D1431" s="1"/>
      <c r="E1431" s="1" t="s">
        <v>3399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</row>
    <row r="1432" spans="1:16" x14ac:dyDescent="0.2">
      <c r="A1432" s="1" t="s">
        <v>106</v>
      </c>
      <c r="B1432" s="1"/>
      <c r="C1432" s="1"/>
      <c r="D1432" s="1"/>
      <c r="E1432" s="1"/>
      <c r="F1432" s="1" t="s">
        <v>3399</v>
      </c>
      <c r="G1432" s="1"/>
      <c r="H1432" s="1"/>
      <c r="I1432" s="1"/>
      <c r="J1432" s="1"/>
      <c r="K1432" s="1"/>
      <c r="L1432" s="1"/>
      <c r="M1432" s="1"/>
      <c r="N1432" s="1"/>
      <c r="O1432" s="1"/>
      <c r="P1432" s="1"/>
    </row>
    <row r="1433" spans="1:16" x14ac:dyDescent="0.2">
      <c r="A1433" s="1" t="s">
        <v>106</v>
      </c>
      <c r="B1433" s="1"/>
      <c r="C1433" s="1"/>
      <c r="D1433" s="1"/>
      <c r="E1433" s="1"/>
      <c r="F1433" s="1"/>
      <c r="G1433" s="1" t="s">
        <v>3399</v>
      </c>
      <c r="H1433" s="1"/>
      <c r="I1433" s="1"/>
      <c r="J1433" s="1"/>
      <c r="K1433" s="1"/>
      <c r="L1433" s="1"/>
      <c r="M1433" s="1"/>
      <c r="N1433" s="1"/>
      <c r="O1433" s="1"/>
      <c r="P1433" s="1"/>
    </row>
    <row r="1434" spans="1:16" x14ac:dyDescent="0.2">
      <c r="A1434" s="1" t="s">
        <v>106</v>
      </c>
      <c r="B1434" s="1"/>
      <c r="C1434" s="1"/>
      <c r="D1434" s="1"/>
      <c r="E1434" s="1"/>
      <c r="F1434" s="1"/>
      <c r="G1434" s="1"/>
      <c r="H1434" s="1" t="s">
        <v>3399</v>
      </c>
      <c r="I1434" s="1"/>
      <c r="J1434" s="1"/>
      <c r="K1434" s="1"/>
      <c r="L1434" s="1"/>
      <c r="M1434" s="1"/>
      <c r="N1434" s="1"/>
      <c r="O1434" s="1"/>
      <c r="P1434" s="1"/>
    </row>
    <row r="1435" spans="1:16" x14ac:dyDescent="0.2">
      <c r="A1435" s="1" t="s">
        <v>106</v>
      </c>
      <c r="B1435" s="1"/>
      <c r="C1435" s="1"/>
      <c r="D1435" s="1"/>
      <c r="E1435" s="1"/>
      <c r="F1435" s="1"/>
      <c r="G1435" s="1"/>
      <c r="H1435" s="1"/>
      <c r="I1435" s="1" t="s">
        <v>3399</v>
      </c>
      <c r="J1435" s="1"/>
      <c r="K1435" s="1"/>
      <c r="L1435" s="1"/>
      <c r="M1435" s="1"/>
      <c r="N1435" s="1"/>
      <c r="O1435" s="1"/>
      <c r="P1435" s="1"/>
    </row>
    <row r="1436" spans="1:16" x14ac:dyDescent="0.2">
      <c r="A1436" s="1" t="s">
        <v>106</v>
      </c>
      <c r="B1436" s="1"/>
      <c r="C1436" s="1"/>
      <c r="D1436" s="1"/>
      <c r="E1436" s="1"/>
      <c r="F1436" s="1"/>
      <c r="G1436" s="1"/>
      <c r="H1436" s="1"/>
      <c r="I1436" s="1"/>
      <c r="J1436" s="1" t="s">
        <v>3399</v>
      </c>
      <c r="K1436" s="1"/>
      <c r="L1436" s="1"/>
      <c r="M1436" s="1"/>
      <c r="N1436" s="1"/>
      <c r="O1436" s="1"/>
      <c r="P1436" s="1"/>
    </row>
    <row r="1437" spans="1:16" x14ac:dyDescent="0.2">
      <c r="A1437" s="1" t="s">
        <v>106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 t="s">
        <v>3399</v>
      </c>
      <c r="L1437" s="1"/>
      <c r="M1437" s="1"/>
      <c r="N1437" s="1"/>
      <c r="O1437" s="1"/>
      <c r="P1437" s="1"/>
    </row>
    <row r="1438" spans="1:16" x14ac:dyDescent="0.2">
      <c r="A1438" s="1" t="s">
        <v>106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 t="s">
        <v>3399</v>
      </c>
      <c r="M1438" s="1"/>
      <c r="N1438" s="1"/>
      <c r="O1438" s="1"/>
      <c r="P1438" s="1"/>
    </row>
    <row r="1439" spans="1:16" x14ac:dyDescent="0.2">
      <c r="A1439" s="1" t="s">
        <v>106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 t="s">
        <v>3399</v>
      </c>
      <c r="N1439" s="1"/>
      <c r="O1439" s="1"/>
      <c r="P1439" s="1"/>
    </row>
    <row r="1440" spans="1:16" x14ac:dyDescent="0.2">
      <c r="A1440" s="1" t="s">
        <v>106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 t="s">
        <v>3399</v>
      </c>
      <c r="O1440" s="1"/>
      <c r="P1440" s="1"/>
    </row>
    <row r="1441" spans="1:16" x14ac:dyDescent="0.2">
      <c r="A1441" s="1" t="s">
        <v>106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 t="s">
        <v>3399</v>
      </c>
      <c r="P1441" s="1"/>
    </row>
    <row r="1442" spans="1:16" x14ac:dyDescent="0.2">
      <c r="A1442" s="1" t="s">
        <v>3383</v>
      </c>
      <c r="B1442" s="1"/>
      <c r="C1442" s="1"/>
      <c r="D1442" s="1" t="s">
        <v>3399</v>
      </c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</row>
    <row r="1443" spans="1:16" x14ac:dyDescent="0.2">
      <c r="A1443" s="1" t="s">
        <v>3383</v>
      </c>
      <c r="B1443" s="1"/>
      <c r="C1443" s="1"/>
      <c r="D1443" s="1"/>
      <c r="E1443" s="1" t="s">
        <v>3399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</row>
    <row r="1444" spans="1:16" x14ac:dyDescent="0.2">
      <c r="A1444" s="1" t="s">
        <v>3383</v>
      </c>
      <c r="B1444" s="1"/>
      <c r="C1444" s="1"/>
      <c r="D1444" s="1"/>
      <c r="E1444" s="1"/>
      <c r="F1444" s="1" t="s">
        <v>3399</v>
      </c>
      <c r="G1444" s="1"/>
      <c r="H1444" s="1"/>
      <c r="I1444" s="1"/>
      <c r="J1444" s="1"/>
      <c r="K1444" s="1"/>
      <c r="L1444" s="1"/>
      <c r="M1444" s="1"/>
      <c r="N1444" s="1"/>
      <c r="O1444" s="1"/>
      <c r="P1444" s="1"/>
    </row>
    <row r="1445" spans="1:16" x14ac:dyDescent="0.2">
      <c r="A1445" s="1" t="s">
        <v>3383</v>
      </c>
      <c r="B1445" s="1"/>
      <c r="C1445" s="1"/>
      <c r="D1445" s="1"/>
      <c r="E1445" s="1"/>
      <c r="F1445" s="1"/>
      <c r="G1445" s="1" t="s">
        <v>3399</v>
      </c>
      <c r="H1445" s="1"/>
      <c r="I1445" s="1"/>
      <c r="J1445" s="1"/>
      <c r="K1445" s="1"/>
      <c r="L1445" s="1"/>
      <c r="M1445" s="1"/>
      <c r="N1445" s="1"/>
      <c r="O1445" s="1"/>
      <c r="P1445" s="1"/>
    </row>
    <row r="1446" spans="1:16" x14ac:dyDescent="0.2">
      <c r="A1446" s="1" t="s">
        <v>3383</v>
      </c>
      <c r="B1446" s="1"/>
      <c r="C1446" s="1"/>
      <c r="D1446" s="1"/>
      <c r="E1446" s="1"/>
      <c r="F1446" s="1"/>
      <c r="G1446" s="1"/>
      <c r="H1446" s="1" t="s">
        <v>3399</v>
      </c>
      <c r="I1446" s="1"/>
      <c r="J1446" s="1"/>
      <c r="K1446" s="1"/>
      <c r="L1446" s="1"/>
      <c r="M1446" s="1"/>
      <c r="N1446" s="1"/>
      <c r="O1446" s="1"/>
      <c r="P1446" s="1"/>
    </row>
    <row r="1447" spans="1:16" x14ac:dyDescent="0.2">
      <c r="A1447" s="1" t="s">
        <v>3383</v>
      </c>
      <c r="B1447" s="1"/>
      <c r="C1447" s="1"/>
      <c r="D1447" s="1"/>
      <c r="E1447" s="1"/>
      <c r="F1447" s="1"/>
      <c r="G1447" s="1"/>
      <c r="H1447" s="1"/>
      <c r="I1447" s="1" t="s">
        <v>3399</v>
      </c>
      <c r="J1447" s="1"/>
      <c r="K1447" s="1"/>
      <c r="L1447" s="1"/>
      <c r="M1447" s="1"/>
      <c r="N1447" s="1"/>
      <c r="O1447" s="1"/>
      <c r="P1447" s="1"/>
    </row>
    <row r="1448" spans="1:16" x14ac:dyDescent="0.2">
      <c r="A1448" s="1" t="s">
        <v>3383</v>
      </c>
      <c r="B1448" s="1"/>
      <c r="C1448" s="1"/>
      <c r="D1448" s="1"/>
      <c r="E1448" s="1"/>
      <c r="F1448" s="1"/>
      <c r="G1448" s="1"/>
      <c r="H1448" s="1"/>
      <c r="I1448" s="1"/>
      <c r="J1448" s="1" t="s">
        <v>3399</v>
      </c>
      <c r="K1448" s="1"/>
      <c r="L1448" s="1"/>
      <c r="M1448" s="1"/>
      <c r="N1448" s="1"/>
      <c r="O1448" s="1"/>
      <c r="P1448" s="1"/>
    </row>
    <row r="1449" spans="1:16" x14ac:dyDescent="0.2">
      <c r="A1449" s="1" t="s">
        <v>3383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 t="s">
        <v>3399</v>
      </c>
      <c r="L1449" s="1"/>
      <c r="M1449" s="1"/>
      <c r="N1449" s="1"/>
      <c r="O1449" s="1"/>
      <c r="P1449" s="1"/>
    </row>
    <row r="1450" spans="1:16" x14ac:dyDescent="0.2">
      <c r="A1450" s="1" t="s">
        <v>3383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 t="s">
        <v>3399</v>
      </c>
      <c r="M1450" s="1"/>
      <c r="N1450" s="1"/>
      <c r="O1450" s="1"/>
      <c r="P1450" s="1"/>
    </row>
    <row r="1451" spans="1:16" x14ac:dyDescent="0.2">
      <c r="A1451" s="1" t="s">
        <v>3383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 t="s">
        <v>3399</v>
      </c>
      <c r="N1451" s="1"/>
      <c r="O1451" s="1"/>
      <c r="P1451" s="1"/>
    </row>
    <row r="1452" spans="1:16" x14ac:dyDescent="0.2">
      <c r="A1452" s="1" t="s">
        <v>3383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 t="s">
        <v>3399</v>
      </c>
      <c r="O1452" s="1"/>
      <c r="P1452" s="1"/>
    </row>
    <row r="1453" spans="1:16" x14ac:dyDescent="0.2">
      <c r="A1453" s="1" t="s">
        <v>3383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 t="s">
        <v>3399</v>
      </c>
      <c r="P1453" s="1"/>
    </row>
    <row r="1454" spans="1:16" x14ac:dyDescent="0.2">
      <c r="A1454" s="1" t="s">
        <v>107</v>
      </c>
      <c r="B1454" s="1"/>
      <c r="C1454" s="1"/>
      <c r="D1454" s="1" t="s">
        <v>3399</v>
      </c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</row>
    <row r="1455" spans="1:16" x14ac:dyDescent="0.2">
      <c r="A1455" s="1" t="s">
        <v>107</v>
      </c>
      <c r="B1455" s="1"/>
      <c r="C1455" s="1"/>
      <c r="D1455" s="1"/>
      <c r="E1455" s="1" t="s">
        <v>3399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</row>
    <row r="1456" spans="1:16" x14ac:dyDescent="0.2">
      <c r="A1456" s="1" t="s">
        <v>107</v>
      </c>
      <c r="B1456" s="1"/>
      <c r="C1456" s="1"/>
      <c r="D1456" s="1"/>
      <c r="E1456" s="1"/>
      <c r="F1456" s="1" t="s">
        <v>3399</v>
      </c>
      <c r="G1456" s="1"/>
      <c r="H1456" s="1"/>
      <c r="I1456" s="1"/>
      <c r="J1456" s="1"/>
      <c r="K1456" s="1"/>
      <c r="L1456" s="1"/>
      <c r="M1456" s="1"/>
      <c r="N1456" s="1"/>
      <c r="O1456" s="1"/>
      <c r="P1456" s="1"/>
    </row>
    <row r="1457" spans="1:16" x14ac:dyDescent="0.2">
      <c r="A1457" s="1" t="s">
        <v>107</v>
      </c>
      <c r="B1457" s="1"/>
      <c r="C1457" s="1"/>
      <c r="D1457" s="1"/>
      <c r="E1457" s="1"/>
      <c r="F1457" s="1"/>
      <c r="G1457" s="1" t="s">
        <v>3399</v>
      </c>
      <c r="H1457" s="1"/>
      <c r="I1457" s="1"/>
      <c r="J1457" s="1"/>
      <c r="K1457" s="1"/>
      <c r="L1457" s="1"/>
      <c r="M1457" s="1"/>
      <c r="N1457" s="1"/>
      <c r="O1457" s="1"/>
      <c r="P1457" s="1"/>
    </row>
    <row r="1458" spans="1:16" x14ac:dyDescent="0.2">
      <c r="A1458" s="1" t="s">
        <v>107</v>
      </c>
      <c r="B1458" s="1"/>
      <c r="C1458" s="1"/>
      <c r="D1458" s="1"/>
      <c r="E1458" s="1"/>
      <c r="F1458" s="1"/>
      <c r="G1458" s="1"/>
      <c r="H1458" s="1" t="s">
        <v>3399</v>
      </c>
      <c r="I1458" s="1"/>
      <c r="J1458" s="1"/>
      <c r="K1458" s="1"/>
      <c r="L1458" s="1"/>
      <c r="M1458" s="1"/>
      <c r="N1458" s="1"/>
      <c r="O1458" s="1"/>
      <c r="P1458" s="1"/>
    </row>
    <row r="1459" spans="1:16" x14ac:dyDescent="0.2">
      <c r="A1459" s="1" t="s">
        <v>107</v>
      </c>
      <c r="B1459" s="1"/>
      <c r="C1459" s="1"/>
      <c r="D1459" s="1"/>
      <c r="E1459" s="1"/>
      <c r="F1459" s="1"/>
      <c r="G1459" s="1"/>
      <c r="H1459" s="1"/>
      <c r="I1459" s="1" t="s">
        <v>3399</v>
      </c>
      <c r="J1459" s="1"/>
      <c r="K1459" s="1"/>
      <c r="L1459" s="1"/>
      <c r="M1459" s="1"/>
      <c r="N1459" s="1"/>
      <c r="O1459" s="1"/>
      <c r="P1459" s="1"/>
    </row>
    <row r="1460" spans="1:16" x14ac:dyDescent="0.2">
      <c r="A1460" s="1" t="s">
        <v>107</v>
      </c>
      <c r="B1460" s="1"/>
      <c r="C1460" s="1"/>
      <c r="D1460" s="1"/>
      <c r="E1460" s="1"/>
      <c r="F1460" s="1"/>
      <c r="G1460" s="1"/>
      <c r="H1460" s="1"/>
      <c r="I1460" s="1"/>
      <c r="J1460" s="1" t="s">
        <v>3399</v>
      </c>
      <c r="K1460" s="1"/>
      <c r="L1460" s="1"/>
      <c r="M1460" s="1"/>
      <c r="N1460" s="1"/>
      <c r="O1460" s="1"/>
      <c r="P1460" s="1"/>
    </row>
    <row r="1461" spans="1:16" x14ac:dyDescent="0.2">
      <c r="A1461" s="1" t="s">
        <v>107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 t="s">
        <v>3399</v>
      </c>
      <c r="L1461" s="1"/>
      <c r="M1461" s="1"/>
      <c r="N1461" s="1"/>
      <c r="O1461" s="1"/>
      <c r="P1461" s="1"/>
    </row>
    <row r="1462" spans="1:16" x14ac:dyDescent="0.2">
      <c r="A1462" s="1" t="s">
        <v>107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 t="s">
        <v>3399</v>
      </c>
      <c r="M1462" s="1"/>
      <c r="N1462" s="1"/>
      <c r="O1462" s="1"/>
      <c r="P1462" s="1"/>
    </row>
    <row r="1463" spans="1:16" x14ac:dyDescent="0.2">
      <c r="A1463" s="1" t="s">
        <v>107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 t="s">
        <v>3399</v>
      </c>
      <c r="N1463" s="1"/>
      <c r="O1463" s="1"/>
      <c r="P1463" s="1"/>
    </row>
    <row r="1464" spans="1:16" x14ac:dyDescent="0.2">
      <c r="A1464" s="1" t="s">
        <v>107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 t="s">
        <v>3399</v>
      </c>
      <c r="O1464" s="1"/>
      <c r="P1464" s="1"/>
    </row>
    <row r="1465" spans="1:16" x14ac:dyDescent="0.2">
      <c r="A1465" s="1" t="s">
        <v>107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 t="s">
        <v>3399</v>
      </c>
      <c r="P1465" s="1"/>
    </row>
    <row r="1466" spans="1:16" x14ac:dyDescent="0.2">
      <c r="A1466" s="1" t="s">
        <v>108</v>
      </c>
      <c r="B1466" s="1"/>
      <c r="C1466" s="1"/>
      <c r="D1466" s="1" t="s">
        <v>3399</v>
      </c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</row>
    <row r="1467" spans="1:16" x14ac:dyDescent="0.2">
      <c r="A1467" s="1" t="s">
        <v>108</v>
      </c>
      <c r="B1467" s="1"/>
      <c r="C1467" s="1"/>
      <c r="D1467" s="1"/>
      <c r="E1467" s="1" t="s">
        <v>3399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</row>
    <row r="1468" spans="1:16" x14ac:dyDescent="0.2">
      <c r="A1468" s="1" t="s">
        <v>108</v>
      </c>
      <c r="B1468" s="1"/>
      <c r="C1468" s="1"/>
      <c r="D1468" s="1"/>
      <c r="E1468" s="1"/>
      <c r="F1468" s="1" t="s">
        <v>3399</v>
      </c>
      <c r="G1468" s="1"/>
      <c r="H1468" s="1"/>
      <c r="I1468" s="1"/>
      <c r="J1468" s="1"/>
      <c r="K1468" s="1"/>
      <c r="L1468" s="1"/>
      <c r="M1468" s="1"/>
      <c r="N1468" s="1"/>
      <c r="O1468" s="1"/>
      <c r="P1468" s="1"/>
    </row>
    <row r="1469" spans="1:16" x14ac:dyDescent="0.2">
      <c r="A1469" s="1" t="s">
        <v>108</v>
      </c>
      <c r="B1469" s="1"/>
      <c r="C1469" s="1"/>
      <c r="D1469" s="1"/>
      <c r="E1469" s="1"/>
      <c r="F1469" s="1"/>
      <c r="G1469" s="1" t="s">
        <v>3399</v>
      </c>
      <c r="H1469" s="1"/>
      <c r="I1469" s="1"/>
      <c r="J1469" s="1"/>
      <c r="K1469" s="1"/>
      <c r="L1469" s="1"/>
      <c r="M1469" s="1"/>
      <c r="N1469" s="1"/>
      <c r="O1469" s="1"/>
      <c r="P1469" s="1"/>
    </row>
    <row r="1470" spans="1:16" x14ac:dyDescent="0.2">
      <c r="A1470" s="1" t="s">
        <v>108</v>
      </c>
      <c r="B1470" s="1"/>
      <c r="C1470" s="1"/>
      <c r="D1470" s="1"/>
      <c r="E1470" s="1"/>
      <c r="F1470" s="1"/>
      <c r="G1470" s="1"/>
      <c r="H1470" s="1" t="s">
        <v>3399</v>
      </c>
      <c r="I1470" s="1"/>
      <c r="J1470" s="1"/>
      <c r="K1470" s="1"/>
      <c r="L1470" s="1"/>
      <c r="M1470" s="1"/>
      <c r="N1470" s="1"/>
      <c r="O1470" s="1"/>
      <c r="P1470" s="1"/>
    </row>
    <row r="1471" spans="1:16" x14ac:dyDescent="0.2">
      <c r="A1471" s="1" t="s">
        <v>108</v>
      </c>
      <c r="B1471" s="1"/>
      <c r="C1471" s="1"/>
      <c r="D1471" s="1"/>
      <c r="E1471" s="1"/>
      <c r="F1471" s="1"/>
      <c r="G1471" s="1"/>
      <c r="H1471" s="1"/>
      <c r="I1471" s="1" t="s">
        <v>3399</v>
      </c>
      <c r="J1471" s="1"/>
      <c r="K1471" s="1"/>
      <c r="L1471" s="1"/>
      <c r="M1471" s="1"/>
      <c r="N1471" s="1"/>
      <c r="O1471" s="1"/>
      <c r="P1471" s="1"/>
    </row>
    <row r="1472" spans="1:16" x14ac:dyDescent="0.2">
      <c r="A1472" s="1" t="s">
        <v>108</v>
      </c>
      <c r="B1472" s="1"/>
      <c r="C1472" s="1"/>
      <c r="D1472" s="1"/>
      <c r="E1472" s="1"/>
      <c r="F1472" s="1"/>
      <c r="G1472" s="1"/>
      <c r="H1472" s="1"/>
      <c r="I1472" s="1"/>
      <c r="J1472" s="1" t="s">
        <v>3399</v>
      </c>
      <c r="K1472" s="1"/>
      <c r="L1472" s="1"/>
      <c r="M1472" s="1"/>
      <c r="N1472" s="1"/>
      <c r="O1472" s="1"/>
      <c r="P1472" s="1"/>
    </row>
    <row r="1473" spans="1:16" x14ac:dyDescent="0.2">
      <c r="A1473" s="1" t="s">
        <v>108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 t="s">
        <v>3399</v>
      </c>
      <c r="L1473" s="1"/>
      <c r="M1473" s="1"/>
      <c r="N1473" s="1"/>
      <c r="O1473" s="1"/>
      <c r="P1473" s="1"/>
    </row>
    <row r="1474" spans="1:16" x14ac:dyDescent="0.2">
      <c r="A1474" s="1" t="s">
        <v>108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 t="s">
        <v>3399</v>
      </c>
      <c r="M1474" s="1"/>
      <c r="N1474" s="1"/>
      <c r="O1474" s="1"/>
      <c r="P1474" s="1"/>
    </row>
    <row r="1475" spans="1:16" x14ac:dyDescent="0.2">
      <c r="A1475" s="1" t="s">
        <v>108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 t="s">
        <v>3399</v>
      </c>
      <c r="N1475" s="1"/>
      <c r="O1475" s="1"/>
      <c r="P1475" s="1"/>
    </row>
    <row r="1476" spans="1:16" x14ac:dyDescent="0.2">
      <c r="A1476" s="1" t="s">
        <v>108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 t="s">
        <v>3399</v>
      </c>
      <c r="O1476" s="1"/>
      <c r="P1476" s="1"/>
    </row>
    <row r="1477" spans="1:16" x14ac:dyDescent="0.2">
      <c r="A1477" s="1" t="s">
        <v>108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 t="s">
        <v>3399</v>
      </c>
      <c r="P1477" s="1"/>
    </row>
    <row r="1478" spans="1:16" x14ac:dyDescent="0.2">
      <c r="A1478" s="1" t="s">
        <v>3384</v>
      </c>
      <c r="B1478" s="1"/>
      <c r="C1478" s="1"/>
      <c r="D1478" s="1" t="s">
        <v>3399</v>
      </c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</row>
    <row r="1479" spans="1:16" x14ac:dyDescent="0.2">
      <c r="A1479" s="1" t="s">
        <v>109</v>
      </c>
      <c r="B1479" s="1"/>
      <c r="C1479" s="1"/>
      <c r="D1479" s="1" t="s">
        <v>2903</v>
      </c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</row>
    <row r="1480" spans="1:16" x14ac:dyDescent="0.2">
      <c r="A1480" s="1" t="s">
        <v>3384</v>
      </c>
      <c r="B1480" s="1"/>
      <c r="C1480" s="1"/>
      <c r="D1480" s="1"/>
      <c r="E1480" s="1" t="s">
        <v>3399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</row>
    <row r="1481" spans="1:16" x14ac:dyDescent="0.2">
      <c r="A1481" s="1" t="s">
        <v>109</v>
      </c>
      <c r="B1481" s="1"/>
      <c r="C1481" s="1"/>
      <c r="D1481" s="1"/>
      <c r="E1481" s="1" t="s">
        <v>2903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</row>
    <row r="1482" spans="1:16" x14ac:dyDescent="0.2">
      <c r="A1482" s="1" t="s">
        <v>3384</v>
      </c>
      <c r="B1482" s="1"/>
      <c r="C1482" s="1"/>
      <c r="D1482" s="1"/>
      <c r="E1482" s="1"/>
      <c r="F1482" s="1" t="s">
        <v>3399</v>
      </c>
      <c r="G1482" s="1"/>
      <c r="H1482" s="1"/>
      <c r="I1482" s="1"/>
      <c r="J1482" s="1"/>
      <c r="K1482" s="1"/>
      <c r="L1482" s="1"/>
      <c r="M1482" s="1"/>
      <c r="N1482" s="1"/>
      <c r="O1482" s="1"/>
      <c r="P1482" s="1"/>
    </row>
    <row r="1483" spans="1:16" x14ac:dyDescent="0.2">
      <c r="A1483" s="1" t="s">
        <v>109</v>
      </c>
      <c r="B1483" s="1"/>
      <c r="C1483" s="1"/>
      <c r="D1483" s="1"/>
      <c r="E1483" s="1"/>
      <c r="F1483" s="1" t="s">
        <v>2903</v>
      </c>
      <c r="G1483" s="1"/>
      <c r="H1483" s="1"/>
      <c r="I1483" s="1"/>
      <c r="J1483" s="1"/>
      <c r="K1483" s="1"/>
      <c r="L1483" s="1"/>
      <c r="M1483" s="1"/>
      <c r="N1483" s="1"/>
      <c r="O1483" s="1"/>
      <c r="P1483" s="1"/>
    </row>
    <row r="1484" spans="1:16" x14ac:dyDescent="0.2">
      <c r="A1484" s="1" t="s">
        <v>3384</v>
      </c>
      <c r="B1484" s="1"/>
      <c r="C1484" s="1"/>
      <c r="D1484" s="1"/>
      <c r="E1484" s="1"/>
      <c r="F1484" s="1"/>
      <c r="G1484" s="1" t="s">
        <v>3399</v>
      </c>
      <c r="H1484" s="1"/>
      <c r="I1484" s="1"/>
      <c r="J1484" s="1"/>
      <c r="K1484" s="1"/>
      <c r="L1484" s="1"/>
      <c r="M1484" s="1"/>
      <c r="N1484" s="1"/>
      <c r="O1484" s="1"/>
      <c r="P1484" s="1"/>
    </row>
    <row r="1485" spans="1:16" x14ac:dyDescent="0.2">
      <c r="A1485" s="1" t="s">
        <v>109</v>
      </c>
      <c r="B1485" s="1"/>
      <c r="C1485" s="1"/>
      <c r="D1485" s="1"/>
      <c r="E1485" s="1"/>
      <c r="F1485" s="1"/>
      <c r="G1485" s="1" t="s">
        <v>2903</v>
      </c>
      <c r="H1485" s="1"/>
      <c r="I1485" s="1"/>
      <c r="J1485" s="1"/>
      <c r="K1485" s="1"/>
      <c r="L1485" s="1"/>
      <c r="M1485" s="1"/>
      <c r="N1485" s="1"/>
      <c r="O1485" s="1"/>
      <c r="P1485" s="1"/>
    </row>
    <row r="1486" spans="1:16" x14ac:dyDescent="0.2">
      <c r="A1486" s="1" t="s">
        <v>3384</v>
      </c>
      <c r="B1486" s="1"/>
      <c r="C1486" s="1"/>
      <c r="D1486" s="1"/>
      <c r="E1486" s="1"/>
      <c r="F1486" s="1"/>
      <c r="G1486" s="1"/>
      <c r="H1486" s="1" t="s">
        <v>3399</v>
      </c>
      <c r="I1486" s="1"/>
      <c r="J1486" s="1"/>
      <c r="K1486" s="1"/>
      <c r="L1486" s="1"/>
      <c r="M1486" s="1"/>
      <c r="N1486" s="1"/>
      <c r="O1486" s="1"/>
      <c r="P1486" s="1"/>
    </row>
    <row r="1487" spans="1:16" x14ac:dyDescent="0.2">
      <c r="A1487" s="1" t="s">
        <v>109</v>
      </c>
      <c r="B1487" s="1"/>
      <c r="C1487" s="1"/>
      <c r="D1487" s="1"/>
      <c r="E1487" s="1"/>
      <c r="F1487" s="1"/>
      <c r="G1487" s="1"/>
      <c r="H1487" s="1" t="s">
        <v>2903</v>
      </c>
      <c r="I1487" s="1"/>
      <c r="J1487" s="1"/>
      <c r="K1487" s="1"/>
      <c r="L1487" s="1"/>
      <c r="M1487" s="1"/>
      <c r="N1487" s="1"/>
      <c r="O1487" s="1"/>
      <c r="P1487" s="1"/>
    </row>
    <row r="1488" spans="1:16" x14ac:dyDescent="0.2">
      <c r="A1488" s="1" t="s">
        <v>3384</v>
      </c>
      <c r="B1488" s="1"/>
      <c r="C1488" s="1"/>
      <c r="D1488" s="1"/>
      <c r="E1488" s="1"/>
      <c r="F1488" s="1"/>
      <c r="G1488" s="1"/>
      <c r="H1488" s="1"/>
      <c r="I1488" s="1" t="s">
        <v>3399</v>
      </c>
      <c r="J1488" s="1"/>
      <c r="K1488" s="1"/>
      <c r="L1488" s="1"/>
      <c r="M1488" s="1"/>
      <c r="N1488" s="1"/>
      <c r="O1488" s="1"/>
      <c r="P1488" s="1"/>
    </row>
    <row r="1489" spans="1:16" x14ac:dyDescent="0.2">
      <c r="A1489" s="1" t="s">
        <v>109</v>
      </c>
      <c r="B1489" s="1"/>
      <c r="C1489" s="1"/>
      <c r="D1489" s="1"/>
      <c r="E1489" s="1"/>
      <c r="F1489" s="1"/>
      <c r="G1489" s="1"/>
      <c r="H1489" s="1"/>
      <c r="I1489" s="1" t="s">
        <v>2903</v>
      </c>
      <c r="J1489" s="1"/>
      <c r="K1489" s="1"/>
      <c r="L1489" s="1"/>
      <c r="M1489" s="1"/>
      <c r="N1489" s="1"/>
      <c r="O1489" s="1"/>
      <c r="P1489" s="1"/>
    </row>
    <row r="1490" spans="1:16" x14ac:dyDescent="0.2">
      <c r="A1490" s="1" t="s">
        <v>3384</v>
      </c>
      <c r="B1490" s="1"/>
      <c r="C1490" s="1"/>
      <c r="D1490" s="1"/>
      <c r="E1490" s="1"/>
      <c r="F1490" s="1"/>
      <c r="G1490" s="1"/>
      <c r="H1490" s="1"/>
      <c r="I1490" s="1"/>
      <c r="J1490" s="1" t="s">
        <v>3399</v>
      </c>
      <c r="K1490" s="1"/>
      <c r="L1490" s="1"/>
      <c r="M1490" s="1"/>
      <c r="N1490" s="1"/>
      <c r="O1490" s="1"/>
      <c r="P1490" s="1"/>
    </row>
    <row r="1491" spans="1:16" x14ac:dyDescent="0.2">
      <c r="A1491" s="1" t="s">
        <v>109</v>
      </c>
      <c r="B1491" s="1"/>
      <c r="C1491" s="1"/>
      <c r="D1491" s="1"/>
      <c r="E1491" s="1"/>
      <c r="F1491" s="1"/>
      <c r="G1491" s="1"/>
      <c r="H1491" s="1"/>
      <c r="I1491" s="1"/>
      <c r="J1491" s="1" t="s">
        <v>2903</v>
      </c>
      <c r="K1491" s="1"/>
      <c r="L1491" s="1"/>
      <c r="M1491" s="1"/>
      <c r="N1491" s="1"/>
      <c r="O1491" s="1"/>
      <c r="P1491" s="1"/>
    </row>
    <row r="1492" spans="1:16" x14ac:dyDescent="0.2">
      <c r="A1492" s="1" t="s">
        <v>3384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 t="s">
        <v>3399</v>
      </c>
      <c r="L1492" s="1"/>
      <c r="M1492" s="1"/>
      <c r="N1492" s="1"/>
      <c r="O1492" s="1"/>
      <c r="P1492" s="1"/>
    </row>
    <row r="1493" spans="1:16" x14ac:dyDescent="0.2">
      <c r="A1493" s="1" t="s">
        <v>109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 t="s">
        <v>2903</v>
      </c>
      <c r="L1493" s="1"/>
      <c r="M1493" s="1"/>
      <c r="N1493" s="1"/>
      <c r="O1493" s="1"/>
      <c r="P1493" s="1"/>
    </row>
    <row r="1494" spans="1:16" x14ac:dyDescent="0.2">
      <c r="A1494" s="1" t="s">
        <v>3384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 t="s">
        <v>3399</v>
      </c>
      <c r="M1494" s="1"/>
      <c r="N1494" s="1"/>
      <c r="O1494" s="1"/>
      <c r="P1494" s="1"/>
    </row>
    <row r="1495" spans="1:16" x14ac:dyDescent="0.2">
      <c r="A1495" s="1" t="s">
        <v>109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 t="s">
        <v>2903</v>
      </c>
      <c r="M1495" s="1"/>
      <c r="N1495" s="1"/>
      <c r="O1495" s="1"/>
      <c r="P1495" s="1"/>
    </row>
    <row r="1496" spans="1:16" x14ac:dyDescent="0.2">
      <c r="A1496" s="1" t="s">
        <v>3384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 t="s">
        <v>3399</v>
      </c>
      <c r="N1496" s="1"/>
      <c r="O1496" s="1"/>
      <c r="P1496" s="1"/>
    </row>
    <row r="1497" spans="1:16" x14ac:dyDescent="0.2">
      <c r="A1497" s="1" t="s">
        <v>109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 t="s">
        <v>2903</v>
      </c>
      <c r="N1497" s="1"/>
      <c r="O1497" s="1"/>
      <c r="P1497" s="1"/>
    </row>
    <row r="1498" spans="1:16" x14ac:dyDescent="0.2">
      <c r="A1498" s="1" t="s">
        <v>3384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 t="s">
        <v>3399</v>
      </c>
      <c r="O1498" s="1"/>
      <c r="P1498" s="1"/>
    </row>
    <row r="1499" spans="1:16" x14ac:dyDescent="0.2">
      <c r="A1499" s="1" t="s">
        <v>109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 t="s">
        <v>2903</v>
      </c>
      <c r="O1499" s="1"/>
      <c r="P1499" s="1"/>
    </row>
    <row r="1500" spans="1:16" x14ac:dyDescent="0.2">
      <c r="A1500" s="1" t="s">
        <v>3384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 t="s">
        <v>3399</v>
      </c>
      <c r="P1500" s="1"/>
    </row>
    <row r="1501" spans="1:16" x14ac:dyDescent="0.2">
      <c r="A1501" s="1" t="s">
        <v>109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 t="s">
        <v>2903</v>
      </c>
      <c r="P1501" s="1"/>
    </row>
    <row r="1502" spans="1:16" x14ac:dyDescent="0.2">
      <c r="A1502" s="1" t="s">
        <v>110</v>
      </c>
      <c r="B1502" s="1"/>
      <c r="C1502" s="1"/>
      <c r="D1502" s="1" t="s">
        <v>3399</v>
      </c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</row>
    <row r="1503" spans="1:16" x14ac:dyDescent="0.2">
      <c r="A1503" s="1" t="s">
        <v>110</v>
      </c>
      <c r="B1503" s="1"/>
      <c r="C1503" s="1"/>
      <c r="D1503" s="1"/>
      <c r="E1503" s="1" t="s">
        <v>3399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</row>
    <row r="1504" spans="1:16" x14ac:dyDescent="0.2">
      <c r="A1504" s="1" t="s">
        <v>110</v>
      </c>
      <c r="B1504" s="1"/>
      <c r="C1504" s="1"/>
      <c r="D1504" s="1"/>
      <c r="E1504" s="1"/>
      <c r="F1504" s="1" t="s">
        <v>3399</v>
      </c>
      <c r="G1504" s="1"/>
      <c r="H1504" s="1"/>
      <c r="I1504" s="1"/>
      <c r="J1504" s="1"/>
      <c r="K1504" s="1"/>
      <c r="L1504" s="1"/>
      <c r="M1504" s="1"/>
      <c r="N1504" s="1"/>
      <c r="O1504" s="1"/>
      <c r="P1504" s="1"/>
    </row>
    <row r="1505" spans="1:16" x14ac:dyDescent="0.2">
      <c r="A1505" s="1" t="s">
        <v>110</v>
      </c>
      <c r="B1505" s="1"/>
      <c r="C1505" s="1"/>
      <c r="D1505" s="1"/>
      <c r="E1505" s="1"/>
      <c r="F1505" s="1"/>
      <c r="G1505" s="1" t="s">
        <v>3399</v>
      </c>
      <c r="H1505" s="1"/>
      <c r="I1505" s="1"/>
      <c r="J1505" s="1"/>
      <c r="K1505" s="1"/>
      <c r="L1505" s="1"/>
      <c r="M1505" s="1"/>
      <c r="N1505" s="1"/>
      <c r="O1505" s="1"/>
      <c r="P1505" s="1"/>
    </row>
    <row r="1506" spans="1:16" x14ac:dyDescent="0.2">
      <c r="A1506" s="1" t="s">
        <v>110</v>
      </c>
      <c r="B1506" s="1"/>
      <c r="C1506" s="1"/>
      <c r="D1506" s="1"/>
      <c r="E1506" s="1"/>
      <c r="F1506" s="1"/>
      <c r="G1506" s="1"/>
      <c r="H1506" s="1" t="s">
        <v>3399</v>
      </c>
      <c r="I1506" s="1"/>
      <c r="J1506" s="1"/>
      <c r="K1506" s="1"/>
      <c r="L1506" s="1"/>
      <c r="M1506" s="1"/>
      <c r="N1506" s="1"/>
      <c r="O1506" s="1"/>
      <c r="P1506" s="1"/>
    </row>
    <row r="1507" spans="1:16" x14ac:dyDescent="0.2">
      <c r="A1507" s="1" t="s">
        <v>110</v>
      </c>
      <c r="B1507" s="1"/>
      <c r="C1507" s="1"/>
      <c r="D1507" s="1"/>
      <c r="E1507" s="1"/>
      <c r="F1507" s="1"/>
      <c r="G1507" s="1"/>
      <c r="H1507" s="1"/>
      <c r="I1507" s="1" t="s">
        <v>3399</v>
      </c>
      <c r="J1507" s="1"/>
      <c r="K1507" s="1"/>
      <c r="L1507" s="1"/>
      <c r="M1507" s="1"/>
      <c r="N1507" s="1"/>
      <c r="O1507" s="1"/>
      <c r="P1507" s="1"/>
    </row>
    <row r="1508" spans="1:16" x14ac:dyDescent="0.2">
      <c r="A1508" s="1" t="s">
        <v>110</v>
      </c>
      <c r="B1508" s="1"/>
      <c r="C1508" s="1"/>
      <c r="D1508" s="1"/>
      <c r="E1508" s="1"/>
      <c r="F1508" s="1"/>
      <c r="G1508" s="1"/>
      <c r="H1508" s="1"/>
      <c r="I1508" s="1"/>
      <c r="J1508" s="1" t="s">
        <v>3399</v>
      </c>
      <c r="K1508" s="1"/>
      <c r="L1508" s="1"/>
      <c r="M1508" s="1"/>
      <c r="N1508" s="1"/>
      <c r="O1508" s="1"/>
      <c r="P1508" s="1"/>
    </row>
    <row r="1509" spans="1:16" x14ac:dyDescent="0.2">
      <c r="A1509" s="1" t="s">
        <v>110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 t="s">
        <v>3399</v>
      </c>
      <c r="L1509" s="1"/>
      <c r="M1509" s="1"/>
      <c r="N1509" s="1"/>
      <c r="O1509" s="1"/>
      <c r="P1509" s="1"/>
    </row>
    <row r="1510" spans="1:16" x14ac:dyDescent="0.2">
      <c r="A1510" s="1" t="s">
        <v>110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 t="s">
        <v>3399</v>
      </c>
      <c r="M1510" s="1"/>
      <c r="N1510" s="1"/>
      <c r="O1510" s="1"/>
      <c r="P1510" s="1"/>
    </row>
    <row r="1511" spans="1:16" x14ac:dyDescent="0.2">
      <c r="A1511" s="1" t="s">
        <v>110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 t="s">
        <v>3399</v>
      </c>
      <c r="N1511" s="1"/>
      <c r="O1511" s="1"/>
      <c r="P1511" s="1"/>
    </row>
    <row r="1512" spans="1:16" x14ac:dyDescent="0.2">
      <c r="A1512" s="1" t="s">
        <v>110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 t="s">
        <v>3399</v>
      </c>
      <c r="O1512" s="1"/>
      <c r="P1512" s="1"/>
    </row>
    <row r="1513" spans="1:16" x14ac:dyDescent="0.2">
      <c r="A1513" s="1" t="s">
        <v>110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 t="s">
        <v>3399</v>
      </c>
      <c r="P1513" s="1"/>
    </row>
    <row r="1514" spans="1:16" x14ac:dyDescent="0.2">
      <c r="A1514" s="1" t="s">
        <v>111</v>
      </c>
      <c r="B1514" s="1"/>
      <c r="C1514" s="1"/>
      <c r="D1514" s="1" t="s">
        <v>3399</v>
      </c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</row>
    <row r="1515" spans="1:16" x14ac:dyDescent="0.2">
      <c r="A1515" s="1" t="s">
        <v>111</v>
      </c>
      <c r="B1515" s="1"/>
      <c r="C1515" s="1"/>
      <c r="D1515" s="1"/>
      <c r="E1515" s="1" t="s">
        <v>3399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</row>
    <row r="1516" spans="1:16" x14ac:dyDescent="0.2">
      <c r="A1516" s="1" t="s">
        <v>111</v>
      </c>
      <c r="B1516" s="1"/>
      <c r="C1516" s="1"/>
      <c r="D1516" s="1"/>
      <c r="E1516" s="1"/>
      <c r="F1516" s="1" t="s">
        <v>3399</v>
      </c>
      <c r="G1516" s="1"/>
      <c r="H1516" s="1"/>
      <c r="I1516" s="1"/>
      <c r="J1516" s="1"/>
      <c r="K1516" s="1"/>
      <c r="L1516" s="1"/>
      <c r="M1516" s="1"/>
      <c r="N1516" s="1"/>
      <c r="O1516" s="1"/>
      <c r="P1516" s="1"/>
    </row>
    <row r="1517" spans="1:16" x14ac:dyDescent="0.2">
      <c r="A1517" s="1" t="s">
        <v>111</v>
      </c>
      <c r="B1517" s="1"/>
      <c r="C1517" s="1"/>
      <c r="D1517" s="1"/>
      <c r="E1517" s="1"/>
      <c r="F1517" s="1"/>
      <c r="G1517" s="1" t="s">
        <v>3399</v>
      </c>
      <c r="H1517" s="1"/>
      <c r="I1517" s="1"/>
      <c r="J1517" s="1"/>
      <c r="K1517" s="1"/>
      <c r="L1517" s="1"/>
      <c r="M1517" s="1"/>
      <c r="N1517" s="1"/>
      <c r="O1517" s="1"/>
      <c r="P1517" s="1"/>
    </row>
    <row r="1518" spans="1:16" x14ac:dyDescent="0.2">
      <c r="A1518" s="1" t="s">
        <v>111</v>
      </c>
      <c r="B1518" s="1"/>
      <c r="C1518" s="1"/>
      <c r="D1518" s="1"/>
      <c r="E1518" s="1"/>
      <c r="F1518" s="1"/>
      <c r="G1518" s="1"/>
      <c r="H1518" s="1" t="s">
        <v>3399</v>
      </c>
      <c r="I1518" s="1"/>
      <c r="J1518" s="1"/>
      <c r="K1518" s="1"/>
      <c r="L1518" s="1"/>
      <c r="M1518" s="1"/>
      <c r="N1518" s="1"/>
      <c r="O1518" s="1"/>
      <c r="P1518" s="1"/>
    </row>
    <row r="1519" spans="1:16" x14ac:dyDescent="0.2">
      <c r="A1519" s="1" t="s">
        <v>111</v>
      </c>
      <c r="B1519" s="1"/>
      <c r="C1519" s="1"/>
      <c r="D1519" s="1"/>
      <c r="E1519" s="1"/>
      <c r="F1519" s="1"/>
      <c r="G1519" s="1"/>
      <c r="H1519" s="1"/>
      <c r="I1519" s="1" t="s">
        <v>3399</v>
      </c>
      <c r="J1519" s="1"/>
      <c r="K1519" s="1"/>
      <c r="L1519" s="1"/>
      <c r="M1519" s="1"/>
      <c r="N1519" s="1"/>
      <c r="O1519" s="1"/>
      <c r="P1519" s="1"/>
    </row>
    <row r="1520" spans="1:16" x14ac:dyDescent="0.2">
      <c r="A1520" s="1" t="s">
        <v>111</v>
      </c>
      <c r="B1520" s="1"/>
      <c r="C1520" s="1"/>
      <c r="D1520" s="1"/>
      <c r="E1520" s="1"/>
      <c r="F1520" s="1"/>
      <c r="G1520" s="1"/>
      <c r="H1520" s="1"/>
      <c r="I1520" s="1"/>
      <c r="J1520" s="1" t="s">
        <v>3399</v>
      </c>
      <c r="K1520" s="1"/>
      <c r="L1520" s="1"/>
      <c r="M1520" s="1"/>
      <c r="N1520" s="1"/>
      <c r="O1520" s="1"/>
      <c r="P1520" s="1"/>
    </row>
    <row r="1521" spans="1:16" x14ac:dyDescent="0.2">
      <c r="A1521" s="1" t="s">
        <v>111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 t="s">
        <v>3399</v>
      </c>
      <c r="L1521" s="1"/>
      <c r="M1521" s="1"/>
      <c r="N1521" s="1"/>
      <c r="O1521" s="1"/>
      <c r="P1521" s="1"/>
    </row>
    <row r="1522" spans="1:16" x14ac:dyDescent="0.2">
      <c r="A1522" s="1" t="s">
        <v>111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 t="s">
        <v>3399</v>
      </c>
      <c r="M1522" s="1"/>
      <c r="N1522" s="1"/>
      <c r="O1522" s="1"/>
      <c r="P1522" s="1"/>
    </row>
    <row r="1523" spans="1:16" x14ac:dyDescent="0.2">
      <c r="A1523" s="1" t="s">
        <v>111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 t="s">
        <v>3399</v>
      </c>
      <c r="N1523" s="1"/>
      <c r="O1523" s="1"/>
      <c r="P1523" s="1"/>
    </row>
    <row r="1524" spans="1:16" x14ac:dyDescent="0.2">
      <c r="A1524" s="1" t="s">
        <v>111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 t="s">
        <v>3399</v>
      </c>
      <c r="O1524" s="1"/>
      <c r="P1524" s="1"/>
    </row>
    <row r="1525" spans="1:16" x14ac:dyDescent="0.2">
      <c r="A1525" s="1" t="s">
        <v>111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 t="s">
        <v>3399</v>
      </c>
      <c r="P1525" s="1"/>
    </row>
    <row r="1526" spans="1:16" x14ac:dyDescent="0.2">
      <c r="A1526" s="1" t="s">
        <v>112</v>
      </c>
      <c r="B1526" s="1"/>
      <c r="C1526" s="1"/>
      <c r="D1526" s="1" t="s">
        <v>3399</v>
      </c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</row>
    <row r="1527" spans="1:16" x14ac:dyDescent="0.2">
      <c r="A1527" s="1" t="s">
        <v>112</v>
      </c>
      <c r="B1527" s="1"/>
      <c r="C1527" s="1"/>
      <c r="D1527" s="1"/>
      <c r="E1527" s="1" t="s">
        <v>3399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</row>
    <row r="1528" spans="1:16" x14ac:dyDescent="0.2">
      <c r="A1528" s="1" t="s">
        <v>112</v>
      </c>
      <c r="B1528" s="1"/>
      <c r="C1528" s="1"/>
      <c r="D1528" s="1"/>
      <c r="E1528" s="1"/>
      <c r="F1528" s="1" t="s">
        <v>3399</v>
      </c>
      <c r="G1528" s="1"/>
      <c r="H1528" s="1"/>
      <c r="I1528" s="1"/>
      <c r="J1528" s="1"/>
      <c r="K1528" s="1"/>
      <c r="L1528" s="1"/>
      <c r="M1528" s="1"/>
      <c r="N1528" s="1"/>
      <c r="O1528" s="1"/>
      <c r="P1528" s="1"/>
    </row>
    <row r="1529" spans="1:16" x14ac:dyDescent="0.2">
      <c r="A1529" s="1" t="s">
        <v>112</v>
      </c>
      <c r="B1529" s="1"/>
      <c r="C1529" s="1"/>
      <c r="D1529" s="1"/>
      <c r="E1529" s="1"/>
      <c r="F1529" s="1"/>
      <c r="G1529" s="1" t="s">
        <v>3399</v>
      </c>
      <c r="H1529" s="1"/>
      <c r="I1529" s="1"/>
      <c r="J1529" s="1"/>
      <c r="K1529" s="1"/>
      <c r="L1529" s="1"/>
      <c r="M1529" s="1"/>
      <c r="N1529" s="1"/>
      <c r="O1529" s="1"/>
      <c r="P1529" s="1"/>
    </row>
    <row r="1530" spans="1:16" x14ac:dyDescent="0.2">
      <c r="A1530" s="1" t="s">
        <v>112</v>
      </c>
      <c r="B1530" s="1"/>
      <c r="C1530" s="1"/>
      <c r="D1530" s="1"/>
      <c r="E1530" s="1"/>
      <c r="F1530" s="1"/>
      <c r="G1530" s="1"/>
      <c r="H1530" s="1" t="s">
        <v>3399</v>
      </c>
      <c r="I1530" s="1"/>
      <c r="J1530" s="1"/>
      <c r="K1530" s="1"/>
      <c r="L1530" s="1"/>
      <c r="M1530" s="1"/>
      <c r="N1530" s="1"/>
      <c r="O1530" s="1"/>
      <c r="P1530" s="1"/>
    </row>
    <row r="1531" spans="1:16" x14ac:dyDescent="0.2">
      <c r="A1531" s="1" t="s">
        <v>112</v>
      </c>
      <c r="B1531" s="1"/>
      <c r="C1531" s="1"/>
      <c r="D1531" s="1"/>
      <c r="E1531" s="1"/>
      <c r="F1531" s="1"/>
      <c r="G1531" s="1"/>
      <c r="H1531" s="1"/>
      <c r="I1531" s="1" t="s">
        <v>3399</v>
      </c>
      <c r="J1531" s="1"/>
      <c r="K1531" s="1"/>
      <c r="L1531" s="1"/>
      <c r="M1531" s="1"/>
      <c r="N1531" s="1"/>
      <c r="O1531" s="1"/>
      <c r="P1531" s="1"/>
    </row>
    <row r="1532" spans="1:16" x14ac:dyDescent="0.2">
      <c r="A1532" s="1" t="s">
        <v>112</v>
      </c>
      <c r="B1532" s="1"/>
      <c r="C1532" s="1"/>
      <c r="D1532" s="1"/>
      <c r="E1532" s="1"/>
      <c r="F1532" s="1"/>
      <c r="G1532" s="1"/>
      <c r="H1532" s="1"/>
      <c r="I1532" s="1"/>
      <c r="J1532" s="1" t="s">
        <v>3399</v>
      </c>
      <c r="K1532" s="1"/>
      <c r="L1532" s="1"/>
      <c r="M1532" s="1"/>
      <c r="N1532" s="1"/>
      <c r="O1532" s="1"/>
      <c r="P1532" s="1"/>
    </row>
    <row r="1533" spans="1:16" x14ac:dyDescent="0.2">
      <c r="A1533" s="1" t="s">
        <v>112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 t="s">
        <v>3399</v>
      </c>
      <c r="L1533" s="1"/>
      <c r="M1533" s="1"/>
      <c r="N1533" s="1"/>
      <c r="O1533" s="1"/>
      <c r="P1533" s="1"/>
    </row>
    <row r="1534" spans="1:16" x14ac:dyDescent="0.2">
      <c r="A1534" s="1" t="s">
        <v>112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 t="s">
        <v>3399</v>
      </c>
      <c r="M1534" s="1"/>
      <c r="N1534" s="1"/>
      <c r="O1534" s="1"/>
      <c r="P1534" s="1"/>
    </row>
    <row r="1535" spans="1:16" x14ac:dyDescent="0.2">
      <c r="A1535" s="1" t="s">
        <v>112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 t="s">
        <v>3399</v>
      </c>
      <c r="N1535" s="1"/>
      <c r="O1535" s="1"/>
      <c r="P1535" s="1"/>
    </row>
    <row r="1536" spans="1:16" x14ac:dyDescent="0.2">
      <c r="A1536" s="1" t="s">
        <v>112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 t="s">
        <v>3399</v>
      </c>
      <c r="O1536" s="1"/>
      <c r="P1536" s="1"/>
    </row>
    <row r="1537" spans="1:16" x14ac:dyDescent="0.2">
      <c r="A1537" s="1" t="s">
        <v>112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 t="s">
        <v>3399</v>
      </c>
      <c r="P1537" s="1"/>
    </row>
    <row r="1538" spans="1:16" x14ac:dyDescent="0.2">
      <c r="A1538" s="1" t="s">
        <v>113</v>
      </c>
      <c r="B1538" s="1"/>
      <c r="C1538" s="1"/>
      <c r="D1538" s="1" t="s">
        <v>3399</v>
      </c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</row>
    <row r="1539" spans="1:16" x14ac:dyDescent="0.2">
      <c r="A1539" s="1" t="s">
        <v>113</v>
      </c>
      <c r="B1539" s="1"/>
      <c r="C1539" s="1"/>
      <c r="D1539" s="1"/>
      <c r="E1539" s="1" t="s">
        <v>3399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</row>
    <row r="1540" spans="1:16" x14ac:dyDescent="0.2">
      <c r="A1540" s="1" t="s">
        <v>113</v>
      </c>
      <c r="B1540" s="1"/>
      <c r="C1540" s="1"/>
      <c r="D1540" s="1"/>
      <c r="E1540" s="1"/>
      <c r="F1540" s="1" t="s">
        <v>3399</v>
      </c>
      <c r="G1540" s="1"/>
      <c r="H1540" s="1"/>
      <c r="I1540" s="1"/>
      <c r="J1540" s="1"/>
      <c r="K1540" s="1"/>
      <c r="L1540" s="1"/>
      <c r="M1540" s="1"/>
      <c r="N1540" s="1"/>
      <c r="O1540" s="1"/>
      <c r="P1540" s="1"/>
    </row>
    <row r="1541" spans="1:16" x14ac:dyDescent="0.2">
      <c r="A1541" s="1" t="s">
        <v>113</v>
      </c>
      <c r="B1541" s="1"/>
      <c r="C1541" s="1"/>
      <c r="D1541" s="1"/>
      <c r="E1541" s="1"/>
      <c r="F1541" s="1"/>
      <c r="G1541" s="1" t="s">
        <v>3399</v>
      </c>
      <c r="H1541" s="1"/>
      <c r="I1541" s="1"/>
      <c r="J1541" s="1"/>
      <c r="K1541" s="1"/>
      <c r="L1541" s="1"/>
      <c r="M1541" s="1"/>
      <c r="N1541" s="1"/>
      <c r="O1541" s="1"/>
      <c r="P1541" s="1"/>
    </row>
    <row r="1542" spans="1:16" x14ac:dyDescent="0.2">
      <c r="A1542" s="1" t="s">
        <v>113</v>
      </c>
      <c r="B1542" s="1"/>
      <c r="C1542" s="1"/>
      <c r="D1542" s="1"/>
      <c r="E1542" s="1"/>
      <c r="F1542" s="1"/>
      <c r="G1542" s="1"/>
      <c r="H1542" s="1" t="s">
        <v>3399</v>
      </c>
      <c r="I1542" s="1"/>
      <c r="J1542" s="1"/>
      <c r="K1542" s="1"/>
      <c r="L1542" s="1"/>
      <c r="M1542" s="1"/>
      <c r="N1542" s="1"/>
      <c r="O1542" s="1"/>
      <c r="P1542" s="1"/>
    </row>
    <row r="1543" spans="1:16" x14ac:dyDescent="0.2">
      <c r="A1543" s="1" t="s">
        <v>113</v>
      </c>
      <c r="B1543" s="1"/>
      <c r="C1543" s="1"/>
      <c r="D1543" s="1"/>
      <c r="E1543" s="1"/>
      <c r="F1543" s="1"/>
      <c r="G1543" s="1"/>
      <c r="H1543" s="1"/>
      <c r="I1543" s="1" t="s">
        <v>3399</v>
      </c>
      <c r="J1543" s="1"/>
      <c r="K1543" s="1"/>
      <c r="L1543" s="1"/>
      <c r="M1543" s="1"/>
      <c r="N1543" s="1"/>
      <c r="O1543" s="1"/>
      <c r="P1543" s="1"/>
    </row>
    <row r="1544" spans="1:16" x14ac:dyDescent="0.2">
      <c r="A1544" s="1" t="s">
        <v>113</v>
      </c>
      <c r="B1544" s="1"/>
      <c r="C1544" s="1"/>
      <c r="D1544" s="1"/>
      <c r="E1544" s="1"/>
      <c r="F1544" s="1"/>
      <c r="G1544" s="1"/>
      <c r="H1544" s="1"/>
      <c r="I1544" s="1"/>
      <c r="J1544" s="1" t="s">
        <v>3399</v>
      </c>
      <c r="K1544" s="1"/>
      <c r="L1544" s="1"/>
      <c r="M1544" s="1"/>
      <c r="N1544" s="1"/>
      <c r="O1544" s="1"/>
      <c r="P1544" s="1"/>
    </row>
    <row r="1545" spans="1:16" x14ac:dyDescent="0.2">
      <c r="A1545" s="1" t="s">
        <v>113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 t="s">
        <v>3399</v>
      </c>
      <c r="L1545" s="1"/>
      <c r="M1545" s="1"/>
      <c r="N1545" s="1"/>
      <c r="O1545" s="1"/>
      <c r="P1545" s="1"/>
    </row>
    <row r="1546" spans="1:16" x14ac:dyDescent="0.2">
      <c r="A1546" s="1" t="s">
        <v>113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 t="s">
        <v>3399</v>
      </c>
      <c r="M1546" s="1"/>
      <c r="N1546" s="1"/>
      <c r="O1546" s="1"/>
      <c r="P1546" s="1"/>
    </row>
    <row r="1547" spans="1:16" x14ac:dyDescent="0.2">
      <c r="A1547" s="1" t="s">
        <v>113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 t="s">
        <v>3399</v>
      </c>
      <c r="N1547" s="1"/>
      <c r="O1547" s="1"/>
      <c r="P1547" s="1"/>
    </row>
    <row r="1548" spans="1:16" x14ac:dyDescent="0.2">
      <c r="A1548" s="1" t="s">
        <v>113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 t="s">
        <v>3399</v>
      </c>
      <c r="O1548" s="1"/>
      <c r="P1548" s="1"/>
    </row>
    <row r="1549" spans="1:16" x14ac:dyDescent="0.2">
      <c r="A1549" s="1" t="s">
        <v>113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 t="s">
        <v>3399</v>
      </c>
      <c r="P1549" s="1"/>
    </row>
    <row r="1550" spans="1:16" x14ac:dyDescent="0.2">
      <c r="A1550" s="1" t="s">
        <v>114</v>
      </c>
      <c r="B1550" s="1"/>
      <c r="C1550" s="1"/>
      <c r="D1550" s="1" t="s">
        <v>3399</v>
      </c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</row>
    <row r="1551" spans="1:16" x14ac:dyDescent="0.2">
      <c r="A1551" s="1" t="s">
        <v>114</v>
      </c>
      <c r="B1551" s="1"/>
      <c r="C1551" s="1"/>
      <c r="D1551" s="1"/>
      <c r="E1551" s="1" t="s">
        <v>3399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</row>
    <row r="1552" spans="1:16" x14ac:dyDescent="0.2">
      <c r="A1552" s="1" t="s">
        <v>114</v>
      </c>
      <c r="B1552" s="1"/>
      <c r="C1552" s="1"/>
      <c r="D1552" s="1"/>
      <c r="E1552" s="1"/>
      <c r="F1552" s="1" t="s">
        <v>3399</v>
      </c>
      <c r="G1552" s="1"/>
      <c r="H1552" s="1"/>
      <c r="I1552" s="1"/>
      <c r="J1552" s="1"/>
      <c r="K1552" s="1"/>
      <c r="L1552" s="1"/>
      <c r="M1552" s="1"/>
      <c r="N1552" s="1"/>
      <c r="O1552" s="1"/>
      <c r="P1552" s="1"/>
    </row>
    <row r="1553" spans="1:16" x14ac:dyDescent="0.2">
      <c r="A1553" s="1" t="s">
        <v>114</v>
      </c>
      <c r="B1553" s="1"/>
      <c r="C1553" s="1"/>
      <c r="D1553" s="1"/>
      <c r="E1553" s="1"/>
      <c r="F1553" s="1"/>
      <c r="G1553" s="1" t="s">
        <v>3399</v>
      </c>
      <c r="H1553" s="1"/>
      <c r="I1553" s="1"/>
      <c r="J1553" s="1"/>
      <c r="K1553" s="1"/>
      <c r="L1553" s="1"/>
      <c r="M1553" s="1"/>
      <c r="N1553" s="1"/>
      <c r="O1553" s="1"/>
      <c r="P1553" s="1"/>
    </row>
    <row r="1554" spans="1:16" x14ac:dyDescent="0.2">
      <c r="A1554" s="1" t="s">
        <v>114</v>
      </c>
      <c r="B1554" s="1"/>
      <c r="C1554" s="1"/>
      <c r="D1554" s="1"/>
      <c r="E1554" s="1"/>
      <c r="F1554" s="1"/>
      <c r="G1554" s="1"/>
      <c r="H1554" s="1" t="s">
        <v>3399</v>
      </c>
      <c r="I1554" s="1"/>
      <c r="J1554" s="1"/>
      <c r="K1554" s="1"/>
      <c r="L1554" s="1"/>
      <c r="M1554" s="1"/>
      <c r="N1554" s="1"/>
      <c r="O1554" s="1"/>
      <c r="P1554" s="1"/>
    </row>
    <row r="1555" spans="1:16" x14ac:dyDescent="0.2">
      <c r="A1555" s="1" t="s">
        <v>114</v>
      </c>
      <c r="B1555" s="1"/>
      <c r="C1555" s="1"/>
      <c r="D1555" s="1"/>
      <c r="E1555" s="1"/>
      <c r="F1555" s="1"/>
      <c r="G1555" s="1"/>
      <c r="H1555" s="1"/>
      <c r="I1555" s="1" t="s">
        <v>3399</v>
      </c>
      <c r="J1555" s="1"/>
      <c r="K1555" s="1"/>
      <c r="L1555" s="1"/>
      <c r="M1555" s="1"/>
      <c r="N1555" s="1"/>
      <c r="O1555" s="1"/>
      <c r="P1555" s="1"/>
    </row>
    <row r="1556" spans="1:16" x14ac:dyDescent="0.2">
      <c r="A1556" s="1" t="s">
        <v>114</v>
      </c>
      <c r="B1556" s="1"/>
      <c r="C1556" s="1"/>
      <c r="D1556" s="1"/>
      <c r="E1556" s="1"/>
      <c r="F1556" s="1"/>
      <c r="G1556" s="1"/>
      <c r="H1556" s="1"/>
      <c r="I1556" s="1"/>
      <c r="J1556" s="1" t="s">
        <v>3399</v>
      </c>
      <c r="K1556" s="1"/>
      <c r="L1556" s="1"/>
      <c r="M1556" s="1"/>
      <c r="N1556" s="1"/>
      <c r="O1556" s="1"/>
      <c r="P1556" s="1"/>
    </row>
    <row r="1557" spans="1:16" x14ac:dyDescent="0.2">
      <c r="A1557" s="1" t="s">
        <v>114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 t="s">
        <v>3399</v>
      </c>
      <c r="L1557" s="1"/>
      <c r="M1557" s="1"/>
      <c r="N1557" s="1"/>
      <c r="O1557" s="1"/>
      <c r="P1557" s="1"/>
    </row>
    <row r="1558" spans="1:16" x14ac:dyDescent="0.2">
      <c r="A1558" s="1" t="s">
        <v>114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 t="s">
        <v>3399</v>
      </c>
      <c r="M1558" s="1"/>
      <c r="N1558" s="1"/>
      <c r="O1558" s="1"/>
      <c r="P1558" s="1"/>
    </row>
    <row r="1559" spans="1:16" x14ac:dyDescent="0.2">
      <c r="A1559" s="1" t="s">
        <v>114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 t="s">
        <v>3399</v>
      </c>
      <c r="N1559" s="1"/>
      <c r="O1559" s="1"/>
      <c r="P1559" s="1"/>
    </row>
    <row r="1560" spans="1:16" x14ac:dyDescent="0.2">
      <c r="A1560" s="1" t="s">
        <v>114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 t="s">
        <v>3399</v>
      </c>
      <c r="O1560" s="1"/>
      <c r="P1560" s="1"/>
    </row>
    <row r="1561" spans="1:16" x14ac:dyDescent="0.2">
      <c r="A1561" s="1" t="s">
        <v>114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 t="s">
        <v>3399</v>
      </c>
      <c r="P1561" s="1"/>
    </row>
    <row r="1562" spans="1:16" x14ac:dyDescent="0.2">
      <c r="A1562" s="1" t="s">
        <v>115</v>
      </c>
      <c r="B1562" s="1"/>
      <c r="C1562" s="1"/>
      <c r="D1562" s="1" t="s">
        <v>2903</v>
      </c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</row>
    <row r="1563" spans="1:16" x14ac:dyDescent="0.2">
      <c r="A1563" s="1" t="s">
        <v>115</v>
      </c>
      <c r="B1563" s="1"/>
      <c r="C1563" s="1"/>
      <c r="D1563" s="1"/>
      <c r="E1563" s="1" t="s">
        <v>2903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</row>
    <row r="1564" spans="1:16" x14ac:dyDescent="0.2">
      <c r="A1564" s="1" t="s">
        <v>115</v>
      </c>
      <c r="B1564" s="1"/>
      <c r="C1564" s="1"/>
      <c r="D1564" s="1"/>
      <c r="E1564" s="1"/>
      <c r="F1564" s="1" t="s">
        <v>2903</v>
      </c>
      <c r="G1564" s="1"/>
      <c r="H1564" s="1"/>
      <c r="I1564" s="1"/>
      <c r="J1564" s="1"/>
      <c r="K1564" s="1"/>
      <c r="L1564" s="1"/>
      <c r="M1564" s="1"/>
      <c r="N1564" s="1"/>
      <c r="O1564" s="1"/>
      <c r="P1564" s="1"/>
    </row>
    <row r="1565" spans="1:16" x14ac:dyDescent="0.2">
      <c r="A1565" s="1" t="s">
        <v>115</v>
      </c>
      <c r="B1565" s="1"/>
      <c r="C1565" s="1"/>
      <c r="D1565" s="1"/>
      <c r="E1565" s="1"/>
      <c r="F1565" s="1"/>
      <c r="G1565" s="1" t="s">
        <v>2903</v>
      </c>
      <c r="H1565" s="1"/>
      <c r="I1565" s="1"/>
      <c r="J1565" s="1"/>
      <c r="K1565" s="1"/>
      <c r="L1565" s="1"/>
      <c r="M1565" s="1"/>
      <c r="N1565" s="1"/>
      <c r="O1565" s="1"/>
      <c r="P1565" s="1"/>
    </row>
    <row r="1566" spans="1:16" x14ac:dyDescent="0.2">
      <c r="A1566" s="1" t="s">
        <v>115</v>
      </c>
      <c r="B1566" s="1"/>
      <c r="C1566" s="1"/>
      <c r="D1566" s="1"/>
      <c r="E1566" s="1"/>
      <c r="F1566" s="1"/>
      <c r="G1566" s="1"/>
      <c r="H1566" s="1" t="s">
        <v>2903</v>
      </c>
      <c r="I1566" s="1"/>
      <c r="J1566" s="1"/>
      <c r="K1566" s="1"/>
      <c r="L1566" s="1"/>
      <c r="M1566" s="1"/>
      <c r="N1566" s="1"/>
      <c r="O1566" s="1"/>
      <c r="P1566" s="1"/>
    </row>
    <row r="1567" spans="1:16" x14ac:dyDescent="0.2">
      <c r="A1567" s="1" t="s">
        <v>115</v>
      </c>
      <c r="B1567" s="1"/>
      <c r="C1567" s="1"/>
      <c r="D1567" s="1"/>
      <c r="E1567" s="1"/>
      <c r="F1567" s="1"/>
      <c r="G1567" s="1"/>
      <c r="H1567" s="1"/>
      <c r="I1567" s="1" t="s">
        <v>2903</v>
      </c>
      <c r="J1567" s="1"/>
      <c r="K1567" s="1"/>
      <c r="L1567" s="1"/>
      <c r="M1567" s="1"/>
      <c r="N1567" s="1"/>
      <c r="O1567" s="1"/>
      <c r="P1567" s="1"/>
    </row>
    <row r="1568" spans="1:16" x14ac:dyDescent="0.2">
      <c r="A1568" s="1" t="s">
        <v>115</v>
      </c>
      <c r="B1568" s="1"/>
      <c r="C1568" s="1"/>
      <c r="D1568" s="1"/>
      <c r="E1568" s="1"/>
      <c r="F1568" s="1"/>
      <c r="G1568" s="1"/>
      <c r="H1568" s="1"/>
      <c r="I1568" s="1"/>
      <c r="J1568" s="1" t="s">
        <v>2903</v>
      </c>
      <c r="K1568" s="1"/>
      <c r="L1568" s="1"/>
      <c r="M1568" s="1"/>
      <c r="N1568" s="1"/>
      <c r="O1568" s="1"/>
      <c r="P1568" s="1"/>
    </row>
    <row r="1569" spans="1:16" x14ac:dyDescent="0.2">
      <c r="A1569" s="1" t="s">
        <v>115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 t="s">
        <v>2903</v>
      </c>
      <c r="L1569" s="1"/>
      <c r="M1569" s="1"/>
      <c r="N1569" s="1"/>
      <c r="O1569" s="1"/>
      <c r="P1569" s="1"/>
    </row>
    <row r="1570" spans="1:16" x14ac:dyDescent="0.2">
      <c r="A1570" s="1" t="s">
        <v>115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 t="s">
        <v>2903</v>
      </c>
      <c r="M1570" s="1"/>
      <c r="N1570" s="1"/>
      <c r="O1570" s="1"/>
      <c r="P1570" s="1"/>
    </row>
    <row r="1571" spans="1:16" x14ac:dyDescent="0.2">
      <c r="A1571" s="1" t="s">
        <v>115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 t="s">
        <v>2903</v>
      </c>
      <c r="N1571" s="1"/>
      <c r="O1571" s="1"/>
      <c r="P1571" s="1"/>
    </row>
    <row r="1572" spans="1:16" x14ac:dyDescent="0.2">
      <c r="A1572" s="1" t="s">
        <v>115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 t="s">
        <v>2903</v>
      </c>
      <c r="O1572" s="1"/>
      <c r="P1572" s="1"/>
    </row>
    <row r="1573" spans="1:16" x14ac:dyDescent="0.2">
      <c r="A1573" s="1" t="s">
        <v>115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 t="s">
        <v>2903</v>
      </c>
      <c r="P1573" s="1"/>
    </row>
    <row r="1574" spans="1:16" x14ac:dyDescent="0.2">
      <c r="A1574" s="1" t="s">
        <v>116</v>
      </c>
      <c r="B1574" s="1"/>
      <c r="C1574" s="1"/>
      <c r="D1574" s="1" t="s">
        <v>3399</v>
      </c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</row>
    <row r="1575" spans="1:16" x14ac:dyDescent="0.2">
      <c r="A1575" s="1" t="s">
        <v>116</v>
      </c>
      <c r="B1575" s="1"/>
      <c r="C1575" s="1"/>
      <c r="D1575" s="1"/>
      <c r="E1575" s="1" t="s">
        <v>3399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</row>
    <row r="1576" spans="1:16" x14ac:dyDescent="0.2">
      <c r="A1576" s="1" t="s">
        <v>116</v>
      </c>
      <c r="B1576" s="1"/>
      <c r="C1576" s="1"/>
      <c r="D1576" s="1"/>
      <c r="E1576" s="1"/>
      <c r="F1576" s="1" t="s">
        <v>3399</v>
      </c>
      <c r="G1576" s="1"/>
      <c r="H1576" s="1"/>
      <c r="I1576" s="1"/>
      <c r="J1576" s="1"/>
      <c r="K1576" s="1"/>
      <c r="L1576" s="1"/>
      <c r="M1576" s="1"/>
      <c r="N1576" s="1"/>
      <c r="O1576" s="1"/>
      <c r="P1576" s="1"/>
    </row>
    <row r="1577" spans="1:16" x14ac:dyDescent="0.2">
      <c r="A1577" s="1" t="s">
        <v>116</v>
      </c>
      <c r="B1577" s="1"/>
      <c r="C1577" s="1"/>
      <c r="D1577" s="1"/>
      <c r="E1577" s="1"/>
      <c r="F1577" s="1"/>
      <c r="G1577" s="1" t="s">
        <v>3399</v>
      </c>
      <c r="H1577" s="1"/>
      <c r="I1577" s="1"/>
      <c r="J1577" s="1"/>
      <c r="K1577" s="1"/>
      <c r="L1577" s="1"/>
      <c r="M1577" s="1"/>
      <c r="N1577" s="1"/>
      <c r="O1577" s="1"/>
      <c r="P1577" s="1"/>
    </row>
    <row r="1578" spans="1:16" x14ac:dyDescent="0.2">
      <c r="A1578" s="1" t="s">
        <v>116</v>
      </c>
      <c r="B1578" s="1"/>
      <c r="C1578" s="1"/>
      <c r="D1578" s="1"/>
      <c r="E1578" s="1"/>
      <c r="F1578" s="1"/>
      <c r="G1578" s="1"/>
      <c r="H1578" s="1" t="s">
        <v>3399</v>
      </c>
      <c r="I1578" s="1"/>
      <c r="J1578" s="1"/>
      <c r="K1578" s="1"/>
      <c r="L1578" s="1"/>
      <c r="M1578" s="1"/>
      <c r="N1578" s="1"/>
      <c r="O1578" s="1"/>
      <c r="P1578" s="1"/>
    </row>
    <row r="1579" spans="1:16" x14ac:dyDescent="0.2">
      <c r="A1579" s="1" t="s">
        <v>116</v>
      </c>
      <c r="B1579" s="1"/>
      <c r="C1579" s="1"/>
      <c r="D1579" s="1"/>
      <c r="E1579" s="1"/>
      <c r="F1579" s="1"/>
      <c r="G1579" s="1"/>
      <c r="H1579" s="1"/>
      <c r="I1579" s="1" t="s">
        <v>3399</v>
      </c>
      <c r="J1579" s="1"/>
      <c r="K1579" s="1"/>
      <c r="L1579" s="1"/>
      <c r="M1579" s="1"/>
      <c r="N1579" s="1"/>
      <c r="O1579" s="1"/>
      <c r="P1579" s="1"/>
    </row>
    <row r="1580" spans="1:16" x14ac:dyDescent="0.2">
      <c r="A1580" s="1" t="s">
        <v>116</v>
      </c>
      <c r="B1580" s="1"/>
      <c r="C1580" s="1"/>
      <c r="D1580" s="1"/>
      <c r="E1580" s="1"/>
      <c r="F1580" s="1"/>
      <c r="G1580" s="1"/>
      <c r="H1580" s="1"/>
      <c r="I1580" s="1"/>
      <c r="J1580" s="1" t="s">
        <v>3399</v>
      </c>
      <c r="K1580" s="1"/>
      <c r="L1580" s="1"/>
      <c r="M1580" s="1"/>
      <c r="N1580" s="1"/>
      <c r="O1580" s="1"/>
      <c r="P1580" s="1"/>
    </row>
    <row r="1581" spans="1:16" x14ac:dyDescent="0.2">
      <c r="A1581" s="1" t="s">
        <v>116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 t="s">
        <v>3399</v>
      </c>
      <c r="L1581" s="1"/>
      <c r="M1581" s="1"/>
      <c r="N1581" s="1"/>
      <c r="O1581" s="1"/>
      <c r="P1581" s="1"/>
    </row>
    <row r="1582" spans="1:16" x14ac:dyDescent="0.2">
      <c r="A1582" s="1" t="s">
        <v>116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 t="s">
        <v>3399</v>
      </c>
      <c r="M1582" s="1"/>
      <c r="N1582" s="1"/>
      <c r="O1582" s="1"/>
      <c r="P1582" s="1"/>
    </row>
    <row r="1583" spans="1:16" x14ac:dyDescent="0.2">
      <c r="A1583" s="1" t="s">
        <v>116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 t="s">
        <v>3399</v>
      </c>
      <c r="N1583" s="1"/>
      <c r="O1583" s="1"/>
      <c r="P1583" s="1"/>
    </row>
    <row r="1584" spans="1:16" x14ac:dyDescent="0.2">
      <c r="A1584" s="1" t="s">
        <v>116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 t="s">
        <v>3399</v>
      </c>
      <c r="O1584" s="1"/>
      <c r="P1584" s="1"/>
    </row>
    <row r="1585" spans="1:16" x14ac:dyDescent="0.2">
      <c r="A1585" s="1" t="s">
        <v>116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 t="s">
        <v>3399</v>
      </c>
      <c r="P1585" s="1"/>
    </row>
    <row r="1586" spans="1:16" x14ac:dyDescent="0.2">
      <c r="A1586" s="1" t="s">
        <v>3385</v>
      </c>
      <c r="B1586" s="1"/>
      <c r="C1586" s="1"/>
      <c r="D1586" s="1" t="s">
        <v>3399</v>
      </c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</row>
    <row r="1587" spans="1:16" x14ac:dyDescent="0.2">
      <c r="A1587" s="1" t="s">
        <v>3385</v>
      </c>
      <c r="B1587" s="1"/>
      <c r="C1587" s="1"/>
      <c r="D1587" s="1"/>
      <c r="E1587" s="1" t="s">
        <v>3399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</row>
    <row r="1588" spans="1:16" x14ac:dyDescent="0.2">
      <c r="A1588" s="1" t="s">
        <v>3385</v>
      </c>
      <c r="B1588" s="1"/>
      <c r="C1588" s="1"/>
      <c r="D1588" s="1"/>
      <c r="E1588" s="1"/>
      <c r="F1588" s="1" t="s">
        <v>3399</v>
      </c>
      <c r="G1588" s="1"/>
      <c r="H1588" s="1"/>
      <c r="I1588" s="1"/>
      <c r="J1588" s="1"/>
      <c r="K1588" s="1"/>
      <c r="L1588" s="1"/>
      <c r="M1588" s="1"/>
      <c r="N1588" s="1"/>
      <c r="O1588" s="1"/>
      <c r="P1588" s="1"/>
    </row>
    <row r="1589" spans="1:16" x14ac:dyDescent="0.2">
      <c r="A1589" s="1" t="s">
        <v>3385</v>
      </c>
      <c r="B1589" s="1"/>
      <c r="C1589" s="1"/>
      <c r="D1589" s="1"/>
      <c r="E1589" s="1"/>
      <c r="F1589" s="1"/>
      <c r="G1589" s="1" t="s">
        <v>3399</v>
      </c>
      <c r="H1589" s="1"/>
      <c r="I1589" s="1"/>
      <c r="J1589" s="1"/>
      <c r="K1589" s="1"/>
      <c r="L1589" s="1"/>
      <c r="M1589" s="1"/>
      <c r="N1589" s="1"/>
      <c r="O1589" s="1"/>
      <c r="P1589" s="1"/>
    </row>
    <row r="1590" spans="1:16" x14ac:dyDescent="0.2">
      <c r="A1590" s="1" t="s">
        <v>3385</v>
      </c>
      <c r="B1590" s="1"/>
      <c r="C1590" s="1"/>
      <c r="D1590" s="1"/>
      <c r="E1590" s="1"/>
      <c r="F1590" s="1"/>
      <c r="G1590" s="1"/>
      <c r="H1590" s="1" t="s">
        <v>3399</v>
      </c>
      <c r="I1590" s="1"/>
      <c r="J1590" s="1"/>
      <c r="K1590" s="1"/>
      <c r="L1590" s="1"/>
      <c r="M1590" s="1"/>
      <c r="N1590" s="1"/>
      <c r="O1590" s="1"/>
      <c r="P1590" s="1"/>
    </row>
    <row r="1591" spans="1:16" x14ac:dyDescent="0.2">
      <c r="A1591" s="1" t="s">
        <v>3385</v>
      </c>
      <c r="B1591" s="1"/>
      <c r="C1591" s="1"/>
      <c r="D1591" s="1"/>
      <c r="E1591" s="1"/>
      <c r="F1591" s="1"/>
      <c r="G1591" s="1"/>
      <c r="H1591" s="1"/>
      <c r="I1591" s="1" t="s">
        <v>3399</v>
      </c>
      <c r="J1591" s="1"/>
      <c r="K1591" s="1"/>
      <c r="L1591" s="1"/>
      <c r="M1591" s="1"/>
      <c r="N1591" s="1"/>
      <c r="O1591" s="1"/>
      <c r="P1591" s="1"/>
    </row>
    <row r="1592" spans="1:16" x14ac:dyDescent="0.2">
      <c r="A1592" s="1" t="s">
        <v>3385</v>
      </c>
      <c r="B1592" s="1"/>
      <c r="C1592" s="1"/>
      <c r="D1592" s="1"/>
      <c r="E1592" s="1"/>
      <c r="F1592" s="1"/>
      <c r="G1592" s="1"/>
      <c r="H1592" s="1"/>
      <c r="I1592" s="1"/>
      <c r="J1592" s="1" t="s">
        <v>3399</v>
      </c>
      <c r="K1592" s="1"/>
      <c r="L1592" s="1"/>
      <c r="M1592" s="1"/>
      <c r="N1592" s="1"/>
      <c r="O1592" s="1"/>
      <c r="P1592" s="1"/>
    </row>
    <row r="1593" spans="1:16" x14ac:dyDescent="0.2">
      <c r="A1593" s="1" t="s">
        <v>3385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 t="s">
        <v>3399</v>
      </c>
      <c r="L1593" s="1"/>
      <c r="M1593" s="1"/>
      <c r="N1593" s="1"/>
      <c r="O1593" s="1"/>
      <c r="P1593" s="1"/>
    </row>
    <row r="1594" spans="1:16" x14ac:dyDescent="0.2">
      <c r="A1594" s="1" t="s">
        <v>3385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 t="s">
        <v>3399</v>
      </c>
      <c r="M1594" s="1"/>
      <c r="N1594" s="1"/>
      <c r="O1594" s="1"/>
      <c r="P1594" s="1"/>
    </row>
    <row r="1595" spans="1:16" x14ac:dyDescent="0.2">
      <c r="A1595" s="1" t="s">
        <v>3385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 t="s">
        <v>3399</v>
      </c>
      <c r="N1595" s="1"/>
      <c r="O1595" s="1"/>
      <c r="P1595" s="1"/>
    </row>
    <row r="1596" spans="1:16" x14ac:dyDescent="0.2">
      <c r="A1596" s="1" t="s">
        <v>3385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 t="s">
        <v>3399</v>
      </c>
      <c r="O1596" s="1"/>
      <c r="P1596" s="1"/>
    </row>
    <row r="1597" spans="1:16" x14ac:dyDescent="0.2">
      <c r="A1597" s="1" t="s">
        <v>3385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 t="s">
        <v>3399</v>
      </c>
      <c r="P1597" s="1"/>
    </row>
    <row r="1598" spans="1:16" x14ac:dyDescent="0.2">
      <c r="A1598" s="1" t="s">
        <v>3386</v>
      </c>
      <c r="B1598" s="1"/>
      <c r="C1598" s="1"/>
      <c r="D1598" s="1" t="s">
        <v>3399</v>
      </c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</row>
    <row r="1599" spans="1:16" x14ac:dyDescent="0.2">
      <c r="A1599" s="1" t="s">
        <v>3386</v>
      </c>
      <c r="B1599" s="1"/>
      <c r="C1599" s="1"/>
      <c r="D1599" s="1"/>
      <c r="E1599" s="1" t="s">
        <v>3399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</row>
    <row r="1600" spans="1:16" x14ac:dyDescent="0.2">
      <c r="A1600" s="1" t="s">
        <v>3386</v>
      </c>
      <c r="B1600" s="1"/>
      <c r="C1600" s="1"/>
      <c r="D1600" s="1"/>
      <c r="E1600" s="1"/>
      <c r="F1600" s="1" t="s">
        <v>3399</v>
      </c>
      <c r="G1600" s="1"/>
      <c r="H1600" s="1"/>
      <c r="I1600" s="1"/>
      <c r="J1600" s="1"/>
      <c r="K1600" s="1"/>
      <c r="L1600" s="1"/>
      <c r="M1600" s="1"/>
      <c r="N1600" s="1"/>
      <c r="O1600" s="1"/>
      <c r="P1600" s="1"/>
    </row>
    <row r="1601" spans="1:16" x14ac:dyDescent="0.2">
      <c r="A1601" s="1" t="s">
        <v>3386</v>
      </c>
      <c r="B1601" s="1"/>
      <c r="C1601" s="1"/>
      <c r="D1601" s="1"/>
      <c r="E1601" s="1"/>
      <c r="F1601" s="1"/>
      <c r="G1601" s="1" t="s">
        <v>3399</v>
      </c>
      <c r="H1601" s="1"/>
      <c r="I1601" s="1"/>
      <c r="J1601" s="1"/>
      <c r="K1601" s="1"/>
      <c r="L1601" s="1"/>
      <c r="M1601" s="1"/>
      <c r="N1601" s="1"/>
      <c r="O1601" s="1"/>
      <c r="P1601" s="1"/>
    </row>
    <row r="1602" spans="1:16" x14ac:dyDescent="0.2">
      <c r="A1602" s="1" t="s">
        <v>3386</v>
      </c>
      <c r="B1602" s="1"/>
      <c r="C1602" s="1"/>
      <c r="D1602" s="1"/>
      <c r="E1602" s="1"/>
      <c r="F1602" s="1"/>
      <c r="G1602" s="1"/>
      <c r="H1602" s="1" t="s">
        <v>3399</v>
      </c>
      <c r="I1602" s="1"/>
      <c r="J1602" s="1"/>
      <c r="K1602" s="1"/>
      <c r="L1602" s="1"/>
      <c r="M1602" s="1"/>
      <c r="N1602" s="1"/>
      <c r="O1602" s="1"/>
      <c r="P1602" s="1"/>
    </row>
    <row r="1603" spans="1:16" x14ac:dyDescent="0.2">
      <c r="A1603" s="1" t="s">
        <v>3386</v>
      </c>
      <c r="B1603" s="1"/>
      <c r="C1603" s="1"/>
      <c r="D1603" s="1"/>
      <c r="E1603" s="1"/>
      <c r="F1603" s="1"/>
      <c r="G1603" s="1"/>
      <c r="H1603" s="1"/>
      <c r="I1603" s="1" t="s">
        <v>3399</v>
      </c>
      <c r="J1603" s="1"/>
      <c r="K1603" s="1"/>
      <c r="L1603" s="1"/>
      <c r="M1603" s="1"/>
      <c r="N1603" s="1"/>
      <c r="O1603" s="1"/>
      <c r="P1603" s="1"/>
    </row>
    <row r="1604" spans="1:16" x14ac:dyDescent="0.2">
      <c r="A1604" s="1" t="s">
        <v>3386</v>
      </c>
      <c r="B1604" s="1"/>
      <c r="C1604" s="1"/>
      <c r="D1604" s="1"/>
      <c r="E1604" s="1"/>
      <c r="F1604" s="1"/>
      <c r="G1604" s="1"/>
      <c r="H1604" s="1"/>
      <c r="I1604" s="1"/>
      <c r="J1604" s="1" t="s">
        <v>3399</v>
      </c>
      <c r="K1604" s="1"/>
      <c r="L1604" s="1"/>
      <c r="M1604" s="1"/>
      <c r="N1604" s="1"/>
      <c r="O1604" s="1"/>
      <c r="P1604" s="1"/>
    </row>
    <row r="1605" spans="1:16" x14ac:dyDescent="0.2">
      <c r="A1605" s="1" t="s">
        <v>3386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 t="s">
        <v>3399</v>
      </c>
      <c r="L1605" s="1"/>
      <c r="M1605" s="1"/>
      <c r="N1605" s="1"/>
      <c r="O1605" s="1"/>
      <c r="P1605" s="1"/>
    </row>
    <row r="1606" spans="1:16" x14ac:dyDescent="0.2">
      <c r="A1606" s="1" t="s">
        <v>3386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 t="s">
        <v>3399</v>
      </c>
      <c r="M1606" s="1"/>
      <c r="N1606" s="1"/>
      <c r="O1606" s="1"/>
      <c r="P1606" s="1"/>
    </row>
    <row r="1607" spans="1:16" x14ac:dyDescent="0.2">
      <c r="A1607" s="1" t="s">
        <v>3386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 t="s">
        <v>3399</v>
      </c>
      <c r="N1607" s="1"/>
      <c r="O1607" s="1"/>
      <c r="P1607" s="1"/>
    </row>
    <row r="1608" spans="1:16" x14ac:dyDescent="0.2">
      <c r="A1608" s="1" t="s">
        <v>3386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 t="s">
        <v>3399</v>
      </c>
      <c r="O1608" s="1"/>
      <c r="P1608" s="1"/>
    </row>
    <row r="1609" spans="1:16" x14ac:dyDescent="0.2">
      <c r="A1609" s="1" t="s">
        <v>3386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 t="s">
        <v>3399</v>
      </c>
      <c r="P1609" s="1"/>
    </row>
    <row r="1610" spans="1:16" x14ac:dyDescent="0.2">
      <c r="A1610" s="1" t="s">
        <v>117</v>
      </c>
      <c r="B1610" s="1"/>
      <c r="C1610" s="1"/>
      <c r="D1610" s="1" t="s">
        <v>3399</v>
      </c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</row>
    <row r="1611" spans="1:16" x14ac:dyDescent="0.2">
      <c r="A1611" s="1" t="s">
        <v>117</v>
      </c>
      <c r="B1611" s="1"/>
      <c r="C1611" s="1"/>
      <c r="D1611" s="1" t="s">
        <v>2903</v>
      </c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</row>
    <row r="1612" spans="1:16" x14ac:dyDescent="0.2">
      <c r="A1612" s="1" t="s">
        <v>117</v>
      </c>
      <c r="B1612" s="1"/>
      <c r="C1612" s="1"/>
      <c r="D1612" s="1"/>
      <c r="E1612" s="1" t="s">
        <v>3399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</row>
    <row r="1613" spans="1:16" x14ac:dyDescent="0.2">
      <c r="A1613" s="1" t="s">
        <v>117</v>
      </c>
      <c r="B1613" s="1"/>
      <c r="C1613" s="1"/>
      <c r="D1613" s="1"/>
      <c r="E1613" s="1" t="s">
        <v>2903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</row>
    <row r="1614" spans="1:16" x14ac:dyDescent="0.2">
      <c r="A1614" s="1" t="s">
        <v>117</v>
      </c>
      <c r="B1614" s="1"/>
      <c r="C1614" s="1"/>
      <c r="D1614" s="1"/>
      <c r="E1614" s="1"/>
      <c r="F1614" s="1" t="s">
        <v>3399</v>
      </c>
      <c r="G1614" s="1"/>
      <c r="H1614" s="1"/>
      <c r="I1614" s="1"/>
      <c r="J1614" s="1"/>
      <c r="K1614" s="1"/>
      <c r="L1614" s="1"/>
      <c r="M1614" s="1"/>
      <c r="N1614" s="1"/>
      <c r="O1614" s="1"/>
      <c r="P1614" s="1"/>
    </row>
    <row r="1615" spans="1:16" x14ac:dyDescent="0.2">
      <c r="A1615" s="1" t="s">
        <v>117</v>
      </c>
      <c r="B1615" s="1"/>
      <c r="C1615" s="1"/>
      <c r="D1615" s="1"/>
      <c r="E1615" s="1"/>
      <c r="F1615" s="1" t="s">
        <v>2903</v>
      </c>
      <c r="G1615" s="1"/>
      <c r="H1615" s="1"/>
      <c r="I1615" s="1"/>
      <c r="J1615" s="1"/>
      <c r="K1615" s="1"/>
      <c r="L1615" s="1"/>
      <c r="M1615" s="1"/>
      <c r="N1615" s="1"/>
      <c r="O1615" s="1"/>
      <c r="P1615" s="1"/>
    </row>
    <row r="1616" spans="1:16" x14ac:dyDescent="0.2">
      <c r="A1616" s="1" t="s">
        <v>117</v>
      </c>
      <c r="B1616" s="1"/>
      <c r="C1616" s="1"/>
      <c r="D1616" s="1"/>
      <c r="E1616" s="1"/>
      <c r="F1616" s="1"/>
      <c r="G1616" s="1" t="s">
        <v>3399</v>
      </c>
      <c r="H1616" s="1"/>
      <c r="I1616" s="1"/>
      <c r="J1616" s="1"/>
      <c r="K1616" s="1"/>
      <c r="L1616" s="1"/>
      <c r="M1616" s="1"/>
      <c r="N1616" s="1"/>
      <c r="O1616" s="1"/>
      <c r="P1616" s="1"/>
    </row>
    <row r="1617" spans="1:16" x14ac:dyDescent="0.2">
      <c r="A1617" s="1" t="s">
        <v>117</v>
      </c>
      <c r="B1617" s="1"/>
      <c r="C1617" s="1"/>
      <c r="D1617" s="1"/>
      <c r="E1617" s="1"/>
      <c r="F1617" s="1"/>
      <c r="G1617" s="1" t="s">
        <v>2903</v>
      </c>
      <c r="H1617" s="1"/>
      <c r="I1617" s="1"/>
      <c r="J1617" s="1"/>
      <c r="K1617" s="1"/>
      <c r="L1617" s="1"/>
      <c r="M1617" s="1"/>
      <c r="N1617" s="1"/>
      <c r="O1617" s="1"/>
      <c r="P1617" s="1"/>
    </row>
    <row r="1618" spans="1:16" x14ac:dyDescent="0.2">
      <c r="A1618" s="1" t="s">
        <v>117</v>
      </c>
      <c r="B1618" s="1"/>
      <c r="C1618" s="1"/>
      <c r="D1618" s="1"/>
      <c r="E1618" s="1"/>
      <c r="F1618" s="1"/>
      <c r="G1618" s="1"/>
      <c r="H1618" s="1" t="s">
        <v>3399</v>
      </c>
      <c r="I1618" s="1"/>
      <c r="J1618" s="1"/>
      <c r="K1618" s="1"/>
      <c r="L1618" s="1"/>
      <c r="M1618" s="1"/>
      <c r="N1618" s="1"/>
      <c r="O1618" s="1"/>
      <c r="P1618" s="1"/>
    </row>
    <row r="1619" spans="1:16" x14ac:dyDescent="0.2">
      <c r="A1619" s="1" t="s">
        <v>117</v>
      </c>
      <c r="B1619" s="1"/>
      <c r="C1619" s="1"/>
      <c r="D1619" s="1"/>
      <c r="E1619" s="1"/>
      <c r="F1619" s="1"/>
      <c r="G1619" s="1"/>
      <c r="H1619" s="1" t="s">
        <v>2903</v>
      </c>
      <c r="I1619" s="1"/>
      <c r="J1619" s="1"/>
      <c r="K1619" s="1"/>
      <c r="L1619" s="1"/>
      <c r="M1619" s="1"/>
      <c r="N1619" s="1"/>
      <c r="O1619" s="1"/>
      <c r="P1619" s="1"/>
    </row>
    <row r="1620" spans="1:16" x14ac:dyDescent="0.2">
      <c r="A1620" s="1" t="s">
        <v>117</v>
      </c>
      <c r="B1620" s="1"/>
      <c r="C1620" s="1"/>
      <c r="D1620" s="1"/>
      <c r="E1620" s="1"/>
      <c r="F1620" s="1"/>
      <c r="G1620" s="1"/>
      <c r="H1620" s="1"/>
      <c r="I1620" s="1" t="s">
        <v>3399</v>
      </c>
      <c r="J1620" s="1"/>
      <c r="K1620" s="1"/>
      <c r="L1620" s="1"/>
      <c r="M1620" s="1"/>
      <c r="N1620" s="1"/>
      <c r="O1620" s="1"/>
      <c r="P1620" s="1"/>
    </row>
    <row r="1621" spans="1:16" x14ac:dyDescent="0.2">
      <c r="A1621" s="1" t="s">
        <v>117</v>
      </c>
      <c r="B1621" s="1"/>
      <c r="C1621" s="1"/>
      <c r="D1621" s="1"/>
      <c r="E1621" s="1"/>
      <c r="F1621" s="1"/>
      <c r="G1621" s="1"/>
      <c r="H1621" s="1"/>
      <c r="I1621" s="1" t="s">
        <v>2903</v>
      </c>
      <c r="J1621" s="1"/>
      <c r="K1621" s="1"/>
      <c r="L1621" s="1"/>
      <c r="M1621" s="1"/>
      <c r="N1621" s="1"/>
      <c r="O1621" s="1"/>
      <c r="P1621" s="1"/>
    </row>
    <row r="1622" spans="1:16" x14ac:dyDescent="0.2">
      <c r="A1622" s="1" t="s">
        <v>117</v>
      </c>
      <c r="B1622" s="1"/>
      <c r="C1622" s="1"/>
      <c r="D1622" s="1"/>
      <c r="E1622" s="1"/>
      <c r="F1622" s="1"/>
      <c r="G1622" s="1"/>
      <c r="H1622" s="1"/>
      <c r="I1622" s="1"/>
      <c r="J1622" s="1" t="s">
        <v>3399</v>
      </c>
      <c r="K1622" s="1"/>
      <c r="L1622" s="1"/>
      <c r="M1622" s="1"/>
      <c r="N1622" s="1"/>
      <c r="O1622" s="1"/>
      <c r="P1622" s="1"/>
    </row>
    <row r="1623" spans="1:16" x14ac:dyDescent="0.2">
      <c r="A1623" s="1" t="s">
        <v>117</v>
      </c>
      <c r="B1623" s="1"/>
      <c r="C1623" s="1"/>
      <c r="D1623" s="1"/>
      <c r="E1623" s="1"/>
      <c r="F1623" s="1"/>
      <c r="G1623" s="1"/>
      <c r="H1623" s="1"/>
      <c r="I1623" s="1"/>
      <c r="J1623" s="1" t="s">
        <v>2903</v>
      </c>
      <c r="K1623" s="1"/>
      <c r="L1623" s="1"/>
      <c r="M1623" s="1"/>
      <c r="N1623" s="1"/>
      <c r="O1623" s="1"/>
      <c r="P1623" s="1"/>
    </row>
    <row r="1624" spans="1:16" x14ac:dyDescent="0.2">
      <c r="A1624" s="1" t="s">
        <v>117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 t="s">
        <v>3399</v>
      </c>
      <c r="L1624" s="1"/>
      <c r="M1624" s="1"/>
      <c r="N1624" s="1"/>
      <c r="O1624" s="1"/>
      <c r="P1624" s="1"/>
    </row>
    <row r="1625" spans="1:16" x14ac:dyDescent="0.2">
      <c r="A1625" s="1" t="s">
        <v>117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 t="s">
        <v>2903</v>
      </c>
      <c r="L1625" s="1"/>
      <c r="M1625" s="1"/>
      <c r="N1625" s="1"/>
      <c r="O1625" s="1"/>
      <c r="P1625" s="1"/>
    </row>
    <row r="1626" spans="1:16" x14ac:dyDescent="0.2">
      <c r="A1626" s="1" t="s">
        <v>117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 t="s">
        <v>3399</v>
      </c>
      <c r="M1626" s="1"/>
      <c r="N1626" s="1"/>
      <c r="O1626" s="1"/>
      <c r="P1626" s="1"/>
    </row>
    <row r="1627" spans="1:16" x14ac:dyDescent="0.2">
      <c r="A1627" s="1" t="s">
        <v>117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 t="s">
        <v>2903</v>
      </c>
      <c r="M1627" s="1"/>
      <c r="N1627" s="1"/>
      <c r="O1627" s="1"/>
      <c r="P1627" s="1"/>
    </row>
    <row r="1628" spans="1:16" x14ac:dyDescent="0.2">
      <c r="A1628" s="1" t="s">
        <v>117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 t="s">
        <v>3399</v>
      </c>
      <c r="N1628" s="1"/>
      <c r="O1628" s="1"/>
      <c r="P1628" s="1"/>
    </row>
    <row r="1629" spans="1:16" x14ac:dyDescent="0.2">
      <c r="A1629" s="1" t="s">
        <v>117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 t="s">
        <v>2903</v>
      </c>
      <c r="N1629" s="1"/>
      <c r="O1629" s="1"/>
      <c r="P1629" s="1"/>
    </row>
    <row r="1630" spans="1:16" x14ac:dyDescent="0.2">
      <c r="A1630" s="1" t="s">
        <v>117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 t="s">
        <v>3399</v>
      </c>
      <c r="O1630" s="1"/>
      <c r="P1630" s="1"/>
    </row>
    <row r="1631" spans="1:16" x14ac:dyDescent="0.2">
      <c r="A1631" s="1" t="s">
        <v>117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 t="s">
        <v>2903</v>
      </c>
      <c r="O1631" s="1"/>
      <c r="P1631" s="1"/>
    </row>
    <row r="1632" spans="1:16" x14ac:dyDescent="0.2">
      <c r="A1632" s="1" t="s">
        <v>117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 t="s">
        <v>3399</v>
      </c>
      <c r="P1632" s="1"/>
    </row>
    <row r="1633" spans="1:16" x14ac:dyDescent="0.2">
      <c r="A1633" s="1" t="s">
        <v>117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 t="s">
        <v>2903</v>
      </c>
      <c r="P1633" s="1"/>
    </row>
    <row r="1634" spans="1:16" x14ac:dyDescent="0.2">
      <c r="A1634" s="1" t="s">
        <v>119</v>
      </c>
      <c r="B1634" s="1"/>
      <c r="C1634" s="1"/>
      <c r="D1634" s="1" t="s">
        <v>3399</v>
      </c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</row>
    <row r="1635" spans="1:16" x14ac:dyDescent="0.2">
      <c r="A1635" s="1" t="s">
        <v>118</v>
      </c>
      <c r="B1635" s="1"/>
      <c r="C1635" s="1"/>
      <c r="D1635" s="1" t="s">
        <v>2903</v>
      </c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</row>
    <row r="1636" spans="1:16" x14ac:dyDescent="0.2">
      <c r="A1636" s="1" t="s">
        <v>119</v>
      </c>
      <c r="B1636" s="1"/>
      <c r="C1636" s="1"/>
      <c r="D1636" s="1"/>
      <c r="E1636" s="1" t="s">
        <v>3399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</row>
    <row r="1637" spans="1:16" x14ac:dyDescent="0.2">
      <c r="A1637" s="1" t="s">
        <v>118</v>
      </c>
      <c r="B1637" s="1"/>
      <c r="C1637" s="1"/>
      <c r="D1637" s="1"/>
      <c r="E1637" s="1" t="s">
        <v>2903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</row>
    <row r="1638" spans="1:16" x14ac:dyDescent="0.2">
      <c r="A1638" s="1" t="s">
        <v>119</v>
      </c>
      <c r="B1638" s="1"/>
      <c r="C1638" s="1"/>
      <c r="D1638" s="1"/>
      <c r="E1638" s="1"/>
      <c r="F1638" s="1" t="s">
        <v>3399</v>
      </c>
      <c r="G1638" s="1"/>
      <c r="H1638" s="1"/>
      <c r="I1638" s="1"/>
      <c r="J1638" s="1"/>
      <c r="K1638" s="1"/>
      <c r="L1638" s="1"/>
      <c r="M1638" s="1"/>
      <c r="N1638" s="1"/>
      <c r="O1638" s="1"/>
      <c r="P1638" s="1"/>
    </row>
    <row r="1639" spans="1:16" x14ac:dyDescent="0.2">
      <c r="A1639" s="1" t="s">
        <v>118</v>
      </c>
      <c r="B1639" s="1"/>
      <c r="C1639" s="1"/>
      <c r="D1639" s="1"/>
      <c r="E1639" s="1"/>
      <c r="F1639" s="1" t="s">
        <v>2903</v>
      </c>
      <c r="G1639" s="1"/>
      <c r="H1639" s="1"/>
      <c r="I1639" s="1"/>
      <c r="J1639" s="1"/>
      <c r="K1639" s="1"/>
      <c r="L1639" s="1"/>
      <c r="M1639" s="1"/>
      <c r="N1639" s="1"/>
      <c r="O1639" s="1"/>
      <c r="P1639" s="1"/>
    </row>
    <row r="1640" spans="1:16" x14ac:dyDescent="0.2">
      <c r="A1640" s="1" t="s">
        <v>119</v>
      </c>
      <c r="B1640" s="1"/>
      <c r="C1640" s="1"/>
      <c r="D1640" s="1"/>
      <c r="E1640" s="1"/>
      <c r="F1640" s="1"/>
      <c r="G1640" s="1" t="s">
        <v>3399</v>
      </c>
      <c r="H1640" s="1"/>
      <c r="I1640" s="1"/>
      <c r="J1640" s="1"/>
      <c r="K1640" s="1"/>
      <c r="L1640" s="1"/>
      <c r="M1640" s="1"/>
      <c r="N1640" s="1"/>
      <c r="O1640" s="1"/>
      <c r="P1640" s="1"/>
    </row>
    <row r="1641" spans="1:16" x14ac:dyDescent="0.2">
      <c r="A1641" s="1" t="s">
        <v>118</v>
      </c>
      <c r="B1641" s="1"/>
      <c r="C1641" s="1"/>
      <c r="D1641" s="1"/>
      <c r="E1641" s="1"/>
      <c r="F1641" s="1"/>
      <c r="G1641" s="1" t="s">
        <v>2903</v>
      </c>
      <c r="H1641" s="1"/>
      <c r="I1641" s="1"/>
      <c r="J1641" s="1"/>
      <c r="K1641" s="1"/>
      <c r="L1641" s="1"/>
      <c r="M1641" s="1"/>
      <c r="N1641" s="1"/>
      <c r="O1641" s="1"/>
      <c r="P1641" s="1"/>
    </row>
    <row r="1642" spans="1:16" x14ac:dyDescent="0.2">
      <c r="A1642" s="1" t="s">
        <v>119</v>
      </c>
      <c r="B1642" s="1"/>
      <c r="C1642" s="1"/>
      <c r="D1642" s="1"/>
      <c r="E1642" s="1"/>
      <c r="F1642" s="1"/>
      <c r="G1642" s="1"/>
      <c r="H1642" s="1" t="s">
        <v>3399</v>
      </c>
      <c r="I1642" s="1"/>
      <c r="J1642" s="1"/>
      <c r="K1642" s="1"/>
      <c r="L1642" s="1"/>
      <c r="M1642" s="1"/>
      <c r="N1642" s="1"/>
      <c r="O1642" s="1"/>
      <c r="P1642" s="1"/>
    </row>
    <row r="1643" spans="1:16" x14ac:dyDescent="0.2">
      <c r="A1643" s="1" t="s">
        <v>118</v>
      </c>
      <c r="B1643" s="1"/>
      <c r="C1643" s="1"/>
      <c r="D1643" s="1"/>
      <c r="E1643" s="1"/>
      <c r="F1643" s="1"/>
      <c r="G1643" s="1"/>
      <c r="H1643" s="1" t="s">
        <v>2903</v>
      </c>
      <c r="I1643" s="1"/>
      <c r="J1643" s="1"/>
      <c r="K1643" s="1"/>
      <c r="L1643" s="1"/>
      <c r="M1643" s="1"/>
      <c r="N1643" s="1"/>
      <c r="O1643" s="1"/>
      <c r="P1643" s="1"/>
    </row>
    <row r="1644" spans="1:16" x14ac:dyDescent="0.2">
      <c r="A1644" s="1" t="s">
        <v>119</v>
      </c>
      <c r="B1644" s="1"/>
      <c r="C1644" s="1"/>
      <c r="D1644" s="1"/>
      <c r="E1644" s="1"/>
      <c r="F1644" s="1"/>
      <c r="G1644" s="1"/>
      <c r="H1644" s="1"/>
      <c r="I1644" s="1" t="s">
        <v>3399</v>
      </c>
      <c r="J1644" s="1"/>
      <c r="K1644" s="1"/>
      <c r="L1644" s="1"/>
      <c r="M1644" s="1"/>
      <c r="N1644" s="1"/>
      <c r="O1644" s="1"/>
      <c r="P1644" s="1"/>
    </row>
    <row r="1645" spans="1:16" x14ac:dyDescent="0.2">
      <c r="A1645" s="1" t="s">
        <v>118</v>
      </c>
      <c r="B1645" s="1"/>
      <c r="C1645" s="1"/>
      <c r="D1645" s="1"/>
      <c r="E1645" s="1"/>
      <c r="F1645" s="1"/>
      <c r="G1645" s="1"/>
      <c r="H1645" s="1"/>
      <c r="I1645" s="1" t="s">
        <v>2903</v>
      </c>
      <c r="J1645" s="1"/>
      <c r="K1645" s="1"/>
      <c r="L1645" s="1"/>
      <c r="M1645" s="1"/>
      <c r="N1645" s="1"/>
      <c r="O1645" s="1"/>
      <c r="P1645" s="1"/>
    </row>
    <row r="1646" spans="1:16" x14ac:dyDescent="0.2">
      <c r="A1646" s="1" t="s">
        <v>119</v>
      </c>
      <c r="B1646" s="1"/>
      <c r="C1646" s="1"/>
      <c r="D1646" s="1"/>
      <c r="E1646" s="1"/>
      <c r="F1646" s="1"/>
      <c r="G1646" s="1"/>
      <c r="H1646" s="1"/>
      <c r="I1646" s="1"/>
      <c r="J1646" s="1" t="s">
        <v>3399</v>
      </c>
      <c r="K1646" s="1"/>
      <c r="L1646" s="1"/>
      <c r="M1646" s="1"/>
      <c r="N1646" s="1"/>
      <c r="O1646" s="1"/>
      <c r="P1646" s="1"/>
    </row>
    <row r="1647" spans="1:16" x14ac:dyDescent="0.2">
      <c r="A1647" s="1" t="s">
        <v>118</v>
      </c>
      <c r="B1647" s="1"/>
      <c r="C1647" s="1"/>
      <c r="D1647" s="1"/>
      <c r="E1647" s="1"/>
      <c r="F1647" s="1"/>
      <c r="G1647" s="1"/>
      <c r="H1647" s="1"/>
      <c r="I1647" s="1"/>
      <c r="J1647" s="1" t="s">
        <v>2903</v>
      </c>
      <c r="K1647" s="1"/>
      <c r="L1647" s="1"/>
      <c r="M1647" s="1"/>
      <c r="N1647" s="1"/>
      <c r="O1647" s="1"/>
      <c r="P1647" s="1"/>
    </row>
    <row r="1648" spans="1:16" x14ac:dyDescent="0.2">
      <c r="A1648" s="1" t="s">
        <v>119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 t="s">
        <v>3399</v>
      </c>
      <c r="L1648" s="1"/>
      <c r="M1648" s="1"/>
      <c r="N1648" s="1"/>
      <c r="O1648" s="1"/>
      <c r="P1648" s="1"/>
    </row>
    <row r="1649" spans="1:16" x14ac:dyDescent="0.2">
      <c r="A1649" s="1" t="s">
        <v>118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 t="s">
        <v>2903</v>
      </c>
      <c r="L1649" s="1"/>
      <c r="M1649" s="1"/>
      <c r="N1649" s="1"/>
      <c r="O1649" s="1"/>
      <c r="P1649" s="1"/>
    </row>
    <row r="1650" spans="1:16" x14ac:dyDescent="0.2">
      <c r="A1650" s="1" t="s">
        <v>119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 t="s">
        <v>3399</v>
      </c>
      <c r="M1650" s="1"/>
      <c r="N1650" s="1"/>
      <c r="O1650" s="1"/>
      <c r="P1650" s="1"/>
    </row>
    <row r="1651" spans="1:16" x14ac:dyDescent="0.2">
      <c r="A1651" s="1" t="s">
        <v>118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 t="s">
        <v>2903</v>
      </c>
      <c r="M1651" s="1"/>
      <c r="N1651" s="1"/>
      <c r="O1651" s="1"/>
      <c r="P1651" s="1"/>
    </row>
    <row r="1652" spans="1:16" x14ac:dyDescent="0.2">
      <c r="A1652" s="1" t="s">
        <v>119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 t="s">
        <v>3399</v>
      </c>
      <c r="N1652" s="1"/>
      <c r="O1652" s="1"/>
      <c r="P1652" s="1"/>
    </row>
    <row r="1653" spans="1:16" x14ac:dyDescent="0.2">
      <c r="A1653" s="1" t="s">
        <v>118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 t="s">
        <v>2903</v>
      </c>
      <c r="N1653" s="1"/>
      <c r="O1653" s="1"/>
      <c r="P1653" s="1"/>
    </row>
    <row r="1654" spans="1:16" x14ac:dyDescent="0.2">
      <c r="A1654" s="1" t="s">
        <v>119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 t="s">
        <v>3399</v>
      </c>
      <c r="O1654" s="1"/>
      <c r="P1654" s="1"/>
    </row>
    <row r="1655" spans="1:16" x14ac:dyDescent="0.2">
      <c r="A1655" s="1" t="s">
        <v>118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 t="s">
        <v>2903</v>
      </c>
      <c r="O1655" s="1"/>
      <c r="P1655" s="1"/>
    </row>
    <row r="1656" spans="1:16" x14ac:dyDescent="0.2">
      <c r="A1656" s="1" t="s">
        <v>119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 t="s">
        <v>3399</v>
      </c>
      <c r="P1656" s="1"/>
    </row>
    <row r="1657" spans="1:16" x14ac:dyDescent="0.2">
      <c r="A1657" s="1" t="s">
        <v>118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 t="s">
        <v>2903</v>
      </c>
      <c r="P1657" s="1"/>
    </row>
    <row r="1658" spans="1:16" x14ac:dyDescent="0.2">
      <c r="A1658" s="1" t="s">
        <v>3183</v>
      </c>
      <c r="B1658" s="1"/>
      <c r="C1658" s="1"/>
      <c r="D1658" s="1" t="s">
        <v>2903</v>
      </c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</row>
    <row r="1659" spans="1:16" x14ac:dyDescent="0.2">
      <c r="A1659" s="1" t="s">
        <v>3183</v>
      </c>
      <c r="B1659" s="1"/>
      <c r="C1659" s="1"/>
      <c r="D1659" s="1"/>
      <c r="E1659" s="1" t="s">
        <v>2903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</row>
    <row r="1660" spans="1:16" x14ac:dyDescent="0.2">
      <c r="A1660" s="1" t="s">
        <v>3183</v>
      </c>
      <c r="B1660" s="1"/>
      <c r="C1660" s="1"/>
      <c r="D1660" s="1"/>
      <c r="E1660" s="1"/>
      <c r="F1660" s="1" t="s">
        <v>2903</v>
      </c>
      <c r="G1660" s="1"/>
      <c r="H1660" s="1"/>
      <c r="I1660" s="1"/>
      <c r="J1660" s="1"/>
      <c r="K1660" s="1"/>
      <c r="L1660" s="1"/>
      <c r="M1660" s="1"/>
      <c r="N1660" s="1"/>
      <c r="O1660" s="1"/>
      <c r="P1660" s="1"/>
    </row>
    <row r="1661" spans="1:16" x14ac:dyDescent="0.2">
      <c r="A1661" s="1" t="s">
        <v>3183</v>
      </c>
      <c r="B1661" s="1"/>
      <c r="C1661" s="1"/>
      <c r="D1661" s="1"/>
      <c r="E1661" s="1"/>
      <c r="F1661" s="1"/>
      <c r="G1661" s="1" t="s">
        <v>2903</v>
      </c>
      <c r="H1661" s="1"/>
      <c r="I1661" s="1"/>
      <c r="J1661" s="1"/>
      <c r="K1661" s="1"/>
      <c r="L1661" s="1"/>
      <c r="M1661" s="1"/>
      <c r="N1661" s="1"/>
      <c r="O1661" s="1"/>
      <c r="P1661" s="1"/>
    </row>
    <row r="1662" spans="1:16" x14ac:dyDescent="0.2">
      <c r="A1662" s="1" t="s">
        <v>3183</v>
      </c>
      <c r="B1662" s="1"/>
      <c r="C1662" s="1"/>
      <c r="D1662" s="1"/>
      <c r="E1662" s="1"/>
      <c r="F1662" s="1"/>
      <c r="G1662" s="1"/>
      <c r="H1662" s="1" t="s">
        <v>2903</v>
      </c>
      <c r="I1662" s="1"/>
      <c r="J1662" s="1"/>
      <c r="K1662" s="1"/>
      <c r="L1662" s="1"/>
      <c r="M1662" s="1"/>
      <c r="N1662" s="1"/>
      <c r="O1662" s="1"/>
      <c r="P1662" s="1"/>
    </row>
    <row r="1663" spans="1:16" x14ac:dyDescent="0.2">
      <c r="A1663" s="1" t="s">
        <v>3183</v>
      </c>
      <c r="B1663" s="1"/>
      <c r="C1663" s="1"/>
      <c r="D1663" s="1"/>
      <c r="E1663" s="1"/>
      <c r="F1663" s="1"/>
      <c r="G1663" s="1"/>
      <c r="H1663" s="1"/>
      <c r="I1663" s="1" t="s">
        <v>2903</v>
      </c>
      <c r="J1663" s="1"/>
      <c r="K1663" s="1"/>
      <c r="L1663" s="1"/>
      <c r="M1663" s="1"/>
      <c r="N1663" s="1"/>
      <c r="O1663" s="1"/>
      <c r="P1663" s="1"/>
    </row>
    <row r="1664" spans="1:16" x14ac:dyDescent="0.2">
      <c r="A1664" s="1" t="s">
        <v>3183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</row>
    <row r="1665" spans="1:16" x14ac:dyDescent="0.2">
      <c r="A1665" s="1" t="s">
        <v>3183</v>
      </c>
      <c r="B1665" s="1"/>
      <c r="C1665" s="1"/>
      <c r="D1665" s="1"/>
      <c r="E1665" s="1"/>
      <c r="F1665" s="1"/>
      <c r="G1665" s="1"/>
      <c r="H1665" s="1"/>
      <c r="I1665" s="1"/>
      <c r="J1665" s="1" t="s">
        <v>2903</v>
      </c>
      <c r="K1665" s="1"/>
      <c r="L1665" s="1"/>
      <c r="M1665" s="1"/>
      <c r="N1665" s="1"/>
      <c r="O1665" s="1"/>
      <c r="P1665" s="1"/>
    </row>
    <row r="1666" spans="1:16" x14ac:dyDescent="0.2">
      <c r="A1666" s="1" t="s">
        <v>3183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 t="s">
        <v>2903</v>
      </c>
      <c r="L1666" s="1"/>
      <c r="M1666" s="1"/>
      <c r="N1666" s="1"/>
      <c r="O1666" s="1"/>
      <c r="P1666" s="1"/>
    </row>
    <row r="1667" spans="1:16" x14ac:dyDescent="0.2">
      <c r="A1667" s="1" t="s">
        <v>3183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 t="s">
        <v>2903</v>
      </c>
      <c r="M1667" s="1"/>
      <c r="N1667" s="1"/>
      <c r="O1667" s="1"/>
      <c r="P1667" s="1"/>
    </row>
    <row r="1668" spans="1:16" x14ac:dyDescent="0.2">
      <c r="A1668" s="1" t="s">
        <v>3183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 t="s">
        <v>2903</v>
      </c>
      <c r="N1668" s="1"/>
      <c r="O1668" s="1"/>
      <c r="P1668" s="1"/>
    </row>
    <row r="1669" spans="1:16" x14ac:dyDescent="0.2">
      <c r="A1669" s="1" t="s">
        <v>3183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 t="s">
        <v>2903</v>
      </c>
      <c r="O1669" s="1"/>
      <c r="P1669" s="1"/>
    </row>
    <row r="1670" spans="1:16" x14ac:dyDescent="0.2">
      <c r="A1670" s="1" t="s">
        <v>3183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 t="s">
        <v>2903</v>
      </c>
      <c r="P1670" s="1"/>
    </row>
    <row r="1671" spans="1:16" x14ac:dyDescent="0.2">
      <c r="A1671" s="1" t="s">
        <v>120</v>
      </c>
      <c r="B1671" s="1"/>
      <c r="C1671" s="1"/>
      <c r="D1671" s="1" t="s">
        <v>2903</v>
      </c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</row>
    <row r="1672" spans="1:16" x14ac:dyDescent="0.2">
      <c r="A1672" s="1" t="s">
        <v>120</v>
      </c>
      <c r="B1672" s="1"/>
      <c r="C1672" s="1"/>
      <c r="D1672" s="1"/>
      <c r="E1672" s="1" t="s">
        <v>2903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</row>
    <row r="1673" spans="1:16" x14ac:dyDescent="0.2">
      <c r="A1673" s="1" t="s">
        <v>120</v>
      </c>
      <c r="B1673" s="1"/>
      <c r="C1673" s="1"/>
      <c r="D1673" s="1"/>
      <c r="E1673" s="1"/>
      <c r="F1673" s="1" t="s">
        <v>2903</v>
      </c>
      <c r="G1673" s="1"/>
      <c r="H1673" s="1"/>
      <c r="I1673" s="1"/>
      <c r="J1673" s="1"/>
      <c r="K1673" s="1"/>
      <c r="L1673" s="1"/>
      <c r="M1673" s="1"/>
      <c r="N1673" s="1"/>
      <c r="O1673" s="1"/>
      <c r="P1673" s="1"/>
    </row>
    <row r="1674" spans="1:16" x14ac:dyDescent="0.2">
      <c r="A1674" s="1" t="s">
        <v>120</v>
      </c>
      <c r="B1674" s="1"/>
      <c r="C1674" s="1"/>
      <c r="D1674" s="1"/>
      <c r="E1674" s="1"/>
      <c r="F1674" s="1"/>
      <c r="G1674" s="1" t="s">
        <v>2903</v>
      </c>
      <c r="H1674" s="1"/>
      <c r="I1674" s="1"/>
      <c r="J1674" s="1"/>
      <c r="K1674" s="1"/>
      <c r="L1674" s="1"/>
      <c r="M1674" s="1"/>
      <c r="N1674" s="1"/>
      <c r="O1674" s="1"/>
      <c r="P1674" s="1"/>
    </row>
    <row r="1675" spans="1:16" x14ac:dyDescent="0.2">
      <c r="A1675" s="1" t="s">
        <v>120</v>
      </c>
      <c r="B1675" s="1"/>
      <c r="C1675" s="1"/>
      <c r="D1675" s="1"/>
      <c r="E1675" s="1"/>
      <c r="F1675" s="1"/>
      <c r="G1675" s="1"/>
      <c r="H1675" s="1" t="s">
        <v>2903</v>
      </c>
      <c r="I1675" s="1"/>
      <c r="J1675" s="1"/>
      <c r="K1675" s="1"/>
      <c r="L1675" s="1"/>
      <c r="M1675" s="1"/>
      <c r="N1675" s="1"/>
      <c r="O1675" s="1"/>
      <c r="P1675" s="1"/>
    </row>
    <row r="1676" spans="1:16" x14ac:dyDescent="0.2">
      <c r="A1676" s="1" t="s">
        <v>120</v>
      </c>
      <c r="B1676" s="1"/>
      <c r="C1676" s="1"/>
      <c r="D1676" s="1"/>
      <c r="E1676" s="1"/>
      <c r="F1676" s="1"/>
      <c r="G1676" s="1"/>
      <c r="H1676" s="1"/>
      <c r="I1676" s="1" t="s">
        <v>2903</v>
      </c>
      <c r="J1676" s="1"/>
      <c r="K1676" s="1"/>
      <c r="L1676" s="1"/>
      <c r="M1676" s="1"/>
      <c r="N1676" s="1"/>
      <c r="O1676" s="1"/>
      <c r="P1676" s="1"/>
    </row>
    <row r="1677" spans="1:16" x14ac:dyDescent="0.2">
      <c r="A1677" s="1" t="s">
        <v>120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</row>
    <row r="1678" spans="1:16" x14ac:dyDescent="0.2">
      <c r="A1678" s="1" t="s">
        <v>120</v>
      </c>
      <c r="B1678" s="1"/>
      <c r="C1678" s="1"/>
      <c r="D1678" s="1"/>
      <c r="E1678" s="1"/>
      <c r="F1678" s="1"/>
      <c r="G1678" s="1"/>
      <c r="H1678" s="1"/>
      <c r="I1678" s="1"/>
      <c r="J1678" s="1" t="s">
        <v>2903</v>
      </c>
      <c r="K1678" s="1"/>
      <c r="L1678" s="1"/>
      <c r="M1678" s="1"/>
      <c r="N1678" s="1"/>
      <c r="O1678" s="1"/>
      <c r="P1678" s="1"/>
    </row>
    <row r="1679" spans="1:16" x14ac:dyDescent="0.2">
      <c r="A1679" s="1" t="s">
        <v>120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 t="s">
        <v>2903</v>
      </c>
      <c r="L1679" s="1"/>
      <c r="M1679" s="1"/>
      <c r="N1679" s="1"/>
      <c r="O1679" s="1"/>
      <c r="P1679" s="1"/>
    </row>
    <row r="1680" spans="1:16" x14ac:dyDescent="0.2">
      <c r="A1680" s="1" t="s">
        <v>120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 t="s">
        <v>2903</v>
      </c>
      <c r="M1680" s="1"/>
      <c r="N1680" s="1"/>
      <c r="O1680" s="1"/>
      <c r="P1680" s="1"/>
    </row>
    <row r="1681" spans="1:16" x14ac:dyDescent="0.2">
      <c r="A1681" s="1" t="s">
        <v>120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 t="s">
        <v>2903</v>
      </c>
      <c r="N1681" s="1"/>
      <c r="O1681" s="1"/>
      <c r="P1681" s="1"/>
    </row>
    <row r="1682" spans="1:16" x14ac:dyDescent="0.2">
      <c r="A1682" s="1" t="s">
        <v>120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 t="s">
        <v>2903</v>
      </c>
      <c r="O1682" s="1"/>
      <c r="P1682" s="1"/>
    </row>
    <row r="1683" spans="1:16" x14ac:dyDescent="0.2">
      <c r="A1683" s="1" t="s">
        <v>120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 t="s">
        <v>2903</v>
      </c>
      <c r="P1683" s="1"/>
    </row>
    <row r="1684" spans="1:16" x14ac:dyDescent="0.2">
      <c r="A1684" s="1" t="s">
        <v>120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 t="s">
        <v>2903</v>
      </c>
    </row>
    <row r="1685" spans="1:16" x14ac:dyDescent="0.2">
      <c r="A1685" s="1" t="s">
        <v>121</v>
      </c>
      <c r="B1685" s="1"/>
      <c r="C1685" s="1"/>
      <c r="D1685" s="1" t="s">
        <v>2903</v>
      </c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</row>
    <row r="1686" spans="1:16" x14ac:dyDescent="0.2">
      <c r="A1686" s="1" t="s">
        <v>121</v>
      </c>
      <c r="B1686" s="1"/>
      <c r="C1686" s="1"/>
      <c r="D1686" s="1"/>
      <c r="E1686" s="1" t="s">
        <v>2903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</row>
    <row r="1687" spans="1:16" x14ac:dyDescent="0.2">
      <c r="A1687" s="1" t="s">
        <v>121</v>
      </c>
      <c r="B1687" s="1"/>
      <c r="C1687" s="1"/>
      <c r="D1687" s="1"/>
      <c r="E1687" s="1"/>
      <c r="F1687" s="1" t="s">
        <v>2903</v>
      </c>
      <c r="G1687" s="1"/>
      <c r="H1687" s="1"/>
      <c r="I1687" s="1"/>
      <c r="J1687" s="1"/>
      <c r="K1687" s="1"/>
      <c r="L1687" s="1"/>
      <c r="M1687" s="1"/>
      <c r="N1687" s="1"/>
      <c r="O1687" s="1"/>
      <c r="P1687" s="1"/>
    </row>
    <row r="1688" spans="1:16" x14ac:dyDescent="0.2">
      <c r="A1688" s="1" t="s">
        <v>121</v>
      </c>
      <c r="B1688" s="1"/>
      <c r="C1688" s="1"/>
      <c r="D1688" s="1"/>
      <c r="E1688" s="1"/>
      <c r="F1688" s="1"/>
      <c r="G1688" s="1" t="s">
        <v>2903</v>
      </c>
      <c r="H1688" s="1"/>
      <c r="I1688" s="1"/>
      <c r="J1688" s="1"/>
      <c r="K1688" s="1"/>
      <c r="L1688" s="1"/>
      <c r="M1688" s="1"/>
      <c r="N1688" s="1"/>
      <c r="O1688" s="1"/>
      <c r="P1688" s="1"/>
    </row>
    <row r="1689" spans="1:16" x14ac:dyDescent="0.2">
      <c r="A1689" s="1" t="s">
        <v>121</v>
      </c>
      <c r="B1689" s="1"/>
      <c r="C1689" s="1"/>
      <c r="D1689" s="1"/>
      <c r="E1689" s="1"/>
      <c r="F1689" s="1"/>
      <c r="G1689" s="1"/>
      <c r="H1689" s="1" t="s">
        <v>2903</v>
      </c>
      <c r="I1689" s="1"/>
      <c r="J1689" s="1"/>
      <c r="K1689" s="1"/>
      <c r="L1689" s="1"/>
      <c r="M1689" s="1"/>
      <c r="N1689" s="1"/>
      <c r="O1689" s="1"/>
      <c r="P1689" s="1"/>
    </row>
    <row r="1690" spans="1:16" x14ac:dyDescent="0.2">
      <c r="A1690" s="1" t="s">
        <v>121</v>
      </c>
      <c r="B1690" s="1"/>
      <c r="C1690" s="1"/>
      <c r="D1690" s="1"/>
      <c r="E1690" s="1"/>
      <c r="F1690" s="1"/>
      <c r="G1690" s="1"/>
      <c r="H1690" s="1"/>
      <c r="I1690" s="1" t="s">
        <v>2903</v>
      </c>
      <c r="J1690" s="1"/>
      <c r="K1690" s="1"/>
      <c r="L1690" s="1"/>
      <c r="M1690" s="1"/>
      <c r="N1690" s="1"/>
      <c r="O1690" s="1"/>
      <c r="P1690" s="1"/>
    </row>
    <row r="1691" spans="1:16" x14ac:dyDescent="0.2">
      <c r="A1691" s="1" t="s">
        <v>121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</row>
    <row r="1692" spans="1:16" x14ac:dyDescent="0.2">
      <c r="A1692" s="1" t="s">
        <v>121</v>
      </c>
      <c r="B1692" s="1"/>
      <c r="C1692" s="1"/>
      <c r="D1692" s="1"/>
      <c r="E1692" s="1"/>
      <c r="F1692" s="1"/>
      <c r="G1692" s="1"/>
      <c r="H1692" s="1"/>
      <c r="I1692" s="1"/>
      <c r="J1692" s="1" t="s">
        <v>2903</v>
      </c>
      <c r="K1692" s="1"/>
      <c r="L1692" s="1"/>
      <c r="M1692" s="1"/>
      <c r="N1692" s="1"/>
      <c r="O1692" s="1"/>
      <c r="P1692" s="1"/>
    </row>
    <row r="1693" spans="1:16" x14ac:dyDescent="0.2">
      <c r="A1693" s="1" t="s">
        <v>121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 t="s">
        <v>2903</v>
      </c>
      <c r="L1693" s="1"/>
      <c r="M1693" s="1"/>
      <c r="N1693" s="1"/>
      <c r="O1693" s="1"/>
      <c r="P1693" s="1"/>
    </row>
    <row r="1694" spans="1:16" x14ac:dyDescent="0.2">
      <c r="A1694" s="1" t="s">
        <v>121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 t="s">
        <v>2903</v>
      </c>
      <c r="M1694" s="1"/>
      <c r="N1694" s="1"/>
      <c r="O1694" s="1"/>
      <c r="P1694" s="1"/>
    </row>
    <row r="1695" spans="1:16" x14ac:dyDescent="0.2">
      <c r="A1695" s="1" t="s">
        <v>121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 t="s">
        <v>2903</v>
      </c>
      <c r="N1695" s="1"/>
      <c r="O1695" s="1"/>
      <c r="P1695" s="1"/>
    </row>
    <row r="1696" spans="1:16" x14ac:dyDescent="0.2">
      <c r="A1696" s="1" t="s">
        <v>121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 t="s">
        <v>2903</v>
      </c>
      <c r="O1696" s="1"/>
      <c r="P1696" s="1"/>
    </row>
    <row r="1697" spans="1:16" x14ac:dyDescent="0.2">
      <c r="A1697" s="1" t="s">
        <v>121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 t="s">
        <v>2903</v>
      </c>
      <c r="P1697" s="1"/>
    </row>
    <row r="1698" spans="1:16" x14ac:dyDescent="0.2">
      <c r="A1698" s="1" t="s">
        <v>122</v>
      </c>
      <c r="B1698" s="1"/>
      <c r="C1698" s="1"/>
      <c r="D1698" s="1" t="s">
        <v>2903</v>
      </c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</row>
    <row r="1699" spans="1:16" x14ac:dyDescent="0.2">
      <c r="A1699" s="1" t="s">
        <v>122</v>
      </c>
      <c r="B1699" s="1"/>
      <c r="C1699" s="1"/>
      <c r="D1699" s="1"/>
      <c r="E1699" s="1" t="s">
        <v>2903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</row>
    <row r="1700" spans="1:16" x14ac:dyDescent="0.2">
      <c r="A1700" s="1" t="s">
        <v>122</v>
      </c>
      <c r="B1700" s="1"/>
      <c r="C1700" s="1"/>
      <c r="D1700" s="1"/>
      <c r="E1700" s="1"/>
      <c r="F1700" s="1" t="s">
        <v>2903</v>
      </c>
      <c r="G1700" s="1"/>
      <c r="H1700" s="1"/>
      <c r="I1700" s="1"/>
      <c r="J1700" s="1"/>
      <c r="K1700" s="1"/>
      <c r="L1700" s="1"/>
      <c r="M1700" s="1"/>
      <c r="N1700" s="1"/>
      <c r="O1700" s="1"/>
      <c r="P1700" s="1"/>
    </row>
    <row r="1701" spans="1:16" x14ac:dyDescent="0.2">
      <c r="A1701" s="1" t="s">
        <v>122</v>
      </c>
      <c r="B1701" s="1"/>
      <c r="C1701" s="1"/>
      <c r="D1701" s="1"/>
      <c r="E1701" s="1"/>
      <c r="F1701" s="1"/>
      <c r="G1701" s="1" t="s">
        <v>2903</v>
      </c>
      <c r="H1701" s="1"/>
      <c r="I1701" s="1"/>
      <c r="J1701" s="1"/>
      <c r="K1701" s="1"/>
      <c r="L1701" s="1"/>
      <c r="M1701" s="1"/>
      <c r="N1701" s="1"/>
      <c r="O1701" s="1"/>
      <c r="P1701" s="1"/>
    </row>
    <row r="1702" spans="1:16" x14ac:dyDescent="0.2">
      <c r="A1702" s="1" t="s">
        <v>122</v>
      </c>
      <c r="B1702" s="1"/>
      <c r="C1702" s="1"/>
      <c r="D1702" s="1"/>
      <c r="E1702" s="1"/>
      <c r="F1702" s="1"/>
      <c r="G1702" s="1"/>
      <c r="H1702" s="1" t="s">
        <v>2903</v>
      </c>
      <c r="I1702" s="1"/>
      <c r="J1702" s="1"/>
      <c r="K1702" s="1"/>
      <c r="L1702" s="1"/>
      <c r="M1702" s="1"/>
      <c r="N1702" s="1"/>
      <c r="O1702" s="1"/>
      <c r="P1702" s="1"/>
    </row>
    <row r="1703" spans="1:16" x14ac:dyDescent="0.2">
      <c r="A1703" s="1" t="s">
        <v>122</v>
      </c>
      <c r="B1703" s="1"/>
      <c r="C1703" s="1"/>
      <c r="D1703" s="1"/>
      <c r="E1703" s="1"/>
      <c r="F1703" s="1"/>
      <c r="G1703" s="1"/>
      <c r="H1703" s="1"/>
      <c r="I1703" s="1" t="s">
        <v>2903</v>
      </c>
      <c r="J1703" s="1"/>
      <c r="K1703" s="1"/>
      <c r="L1703" s="1"/>
      <c r="M1703" s="1"/>
      <c r="N1703" s="1"/>
      <c r="O1703" s="1"/>
      <c r="P1703" s="1"/>
    </row>
    <row r="1704" spans="1:16" x14ac:dyDescent="0.2">
      <c r="A1704" s="1" t="s">
        <v>122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</row>
    <row r="1705" spans="1:16" x14ac:dyDescent="0.2">
      <c r="A1705" s="1" t="s">
        <v>122</v>
      </c>
      <c r="B1705" s="1"/>
      <c r="C1705" s="1"/>
      <c r="D1705" s="1"/>
      <c r="E1705" s="1"/>
      <c r="F1705" s="1"/>
      <c r="G1705" s="1"/>
      <c r="H1705" s="1"/>
      <c r="I1705" s="1"/>
      <c r="J1705" s="1" t="s">
        <v>2903</v>
      </c>
      <c r="K1705" s="1"/>
      <c r="L1705" s="1"/>
      <c r="M1705" s="1"/>
      <c r="N1705" s="1"/>
      <c r="O1705" s="1"/>
      <c r="P1705" s="1"/>
    </row>
    <row r="1706" spans="1:16" x14ac:dyDescent="0.2">
      <c r="A1706" s="1" t="s">
        <v>122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 t="s">
        <v>2903</v>
      </c>
      <c r="L1706" s="1"/>
      <c r="M1706" s="1"/>
      <c r="N1706" s="1"/>
      <c r="O1706" s="1"/>
      <c r="P1706" s="1"/>
    </row>
    <row r="1707" spans="1:16" x14ac:dyDescent="0.2">
      <c r="A1707" s="1" t="s">
        <v>122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 t="s">
        <v>2903</v>
      </c>
      <c r="M1707" s="1"/>
      <c r="N1707" s="1"/>
      <c r="O1707" s="1"/>
      <c r="P1707" s="1"/>
    </row>
    <row r="1708" spans="1:16" x14ac:dyDescent="0.2">
      <c r="A1708" s="1" t="s">
        <v>122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 t="s">
        <v>2903</v>
      </c>
      <c r="N1708" s="1"/>
      <c r="O1708" s="1"/>
      <c r="P1708" s="1"/>
    </row>
    <row r="1709" spans="1:16" x14ac:dyDescent="0.2">
      <c r="A1709" s="1" t="s">
        <v>122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 t="s">
        <v>2903</v>
      </c>
      <c r="O1709" s="1"/>
      <c r="P1709" s="1"/>
    </row>
    <row r="1710" spans="1:16" x14ac:dyDescent="0.2">
      <c r="A1710" s="1" t="s">
        <v>122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 t="s">
        <v>2903</v>
      </c>
      <c r="P1710" s="1"/>
    </row>
    <row r="1711" spans="1:16" x14ac:dyDescent="0.2">
      <c r="A1711" s="1" t="s">
        <v>123</v>
      </c>
      <c r="B1711" s="1"/>
      <c r="C1711" s="1"/>
      <c r="D1711" s="1" t="s">
        <v>2903</v>
      </c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</row>
    <row r="1712" spans="1:16" x14ac:dyDescent="0.2">
      <c r="A1712" s="1" t="s">
        <v>123</v>
      </c>
      <c r="B1712" s="1"/>
      <c r="C1712" s="1"/>
      <c r="D1712" s="1"/>
      <c r="E1712" s="1" t="s">
        <v>2903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</row>
    <row r="1713" spans="1:16" x14ac:dyDescent="0.2">
      <c r="A1713" s="1" t="s">
        <v>123</v>
      </c>
      <c r="B1713" s="1"/>
      <c r="C1713" s="1"/>
      <c r="D1713" s="1"/>
      <c r="E1713" s="1"/>
      <c r="F1713" s="1" t="s">
        <v>2903</v>
      </c>
      <c r="G1713" s="1"/>
      <c r="H1713" s="1"/>
      <c r="I1713" s="1"/>
      <c r="J1713" s="1"/>
      <c r="K1713" s="1"/>
      <c r="L1713" s="1"/>
      <c r="M1713" s="1"/>
      <c r="N1713" s="1"/>
      <c r="O1713" s="1"/>
      <c r="P1713" s="1"/>
    </row>
    <row r="1714" spans="1:16" x14ac:dyDescent="0.2">
      <c r="A1714" s="1" t="s">
        <v>123</v>
      </c>
      <c r="B1714" s="1"/>
      <c r="C1714" s="1"/>
      <c r="D1714" s="1"/>
      <c r="E1714" s="1"/>
      <c r="F1714" s="1"/>
      <c r="G1714" s="1" t="s">
        <v>2903</v>
      </c>
      <c r="H1714" s="1"/>
      <c r="I1714" s="1"/>
      <c r="J1714" s="1"/>
      <c r="K1714" s="1"/>
      <c r="L1714" s="1"/>
      <c r="M1714" s="1"/>
      <c r="N1714" s="1"/>
      <c r="O1714" s="1"/>
      <c r="P1714" s="1"/>
    </row>
    <row r="1715" spans="1:16" x14ac:dyDescent="0.2">
      <c r="A1715" s="1" t="s">
        <v>123</v>
      </c>
      <c r="B1715" s="1"/>
      <c r="C1715" s="1"/>
      <c r="D1715" s="1"/>
      <c r="E1715" s="1"/>
      <c r="F1715" s="1"/>
      <c r="G1715" s="1"/>
      <c r="H1715" s="1" t="s">
        <v>2903</v>
      </c>
      <c r="I1715" s="1"/>
      <c r="J1715" s="1"/>
      <c r="K1715" s="1"/>
      <c r="L1715" s="1"/>
      <c r="M1715" s="1"/>
      <c r="N1715" s="1"/>
      <c r="O1715" s="1"/>
      <c r="P1715" s="1"/>
    </row>
    <row r="1716" spans="1:16" x14ac:dyDescent="0.2">
      <c r="A1716" s="1" t="s">
        <v>123</v>
      </c>
      <c r="B1716" s="1"/>
      <c r="C1716" s="1"/>
      <c r="D1716" s="1"/>
      <c r="E1716" s="1"/>
      <c r="F1716" s="1"/>
      <c r="G1716" s="1"/>
      <c r="H1716" s="1"/>
      <c r="I1716" s="1" t="s">
        <v>2903</v>
      </c>
      <c r="J1716" s="1"/>
      <c r="K1716" s="1"/>
      <c r="L1716" s="1"/>
      <c r="M1716" s="1"/>
      <c r="N1716" s="1"/>
      <c r="O1716" s="1"/>
      <c r="P1716" s="1"/>
    </row>
    <row r="1717" spans="1:16" x14ac:dyDescent="0.2">
      <c r="A1717" s="1" t="s">
        <v>123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</row>
    <row r="1718" spans="1:16" x14ac:dyDescent="0.2">
      <c r="A1718" s="1" t="s">
        <v>123</v>
      </c>
      <c r="B1718" s="1"/>
      <c r="C1718" s="1"/>
      <c r="D1718" s="1"/>
      <c r="E1718" s="1"/>
      <c r="F1718" s="1"/>
      <c r="G1718" s="1"/>
      <c r="H1718" s="1"/>
      <c r="I1718" s="1"/>
      <c r="J1718" s="1" t="s">
        <v>2903</v>
      </c>
      <c r="K1718" s="1"/>
      <c r="L1718" s="1"/>
      <c r="M1718" s="1"/>
      <c r="N1718" s="1"/>
      <c r="O1718" s="1"/>
      <c r="P1718" s="1"/>
    </row>
    <row r="1719" spans="1:16" x14ac:dyDescent="0.2">
      <c r="A1719" s="1" t="s">
        <v>123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 t="s">
        <v>2903</v>
      </c>
      <c r="L1719" s="1"/>
      <c r="M1719" s="1"/>
      <c r="N1719" s="1"/>
      <c r="O1719" s="1"/>
      <c r="P1719" s="1"/>
    </row>
    <row r="1720" spans="1:16" x14ac:dyDescent="0.2">
      <c r="A1720" s="1" t="s">
        <v>123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 t="s">
        <v>2903</v>
      </c>
      <c r="M1720" s="1"/>
      <c r="N1720" s="1"/>
      <c r="O1720" s="1"/>
      <c r="P1720" s="1"/>
    </row>
    <row r="1721" spans="1:16" x14ac:dyDescent="0.2">
      <c r="A1721" s="1" t="s">
        <v>123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 t="s">
        <v>2903</v>
      </c>
      <c r="N1721" s="1"/>
      <c r="O1721" s="1"/>
      <c r="P1721" s="1"/>
    </row>
    <row r="1722" spans="1:16" x14ac:dyDescent="0.2">
      <c r="A1722" s="1" t="s">
        <v>123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 t="s">
        <v>2903</v>
      </c>
      <c r="O1722" s="1"/>
      <c r="P1722" s="1"/>
    </row>
    <row r="1723" spans="1:16" x14ac:dyDescent="0.2">
      <c r="A1723" s="1" t="s">
        <v>123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 t="s">
        <v>2903</v>
      </c>
      <c r="P1723" s="1"/>
    </row>
    <row r="1724" spans="1:16" x14ac:dyDescent="0.2">
      <c r="A1724" s="1" t="s">
        <v>124</v>
      </c>
      <c r="B1724" s="1"/>
      <c r="C1724" s="1"/>
      <c r="D1724" s="1" t="s">
        <v>2903</v>
      </c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</row>
    <row r="1725" spans="1:16" x14ac:dyDescent="0.2">
      <c r="A1725" s="1" t="s">
        <v>124</v>
      </c>
      <c r="B1725" s="1"/>
      <c r="C1725" s="1"/>
      <c r="D1725" s="1"/>
      <c r="E1725" s="1" t="s">
        <v>2903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</row>
    <row r="1726" spans="1:16" x14ac:dyDescent="0.2">
      <c r="A1726" s="1" t="s">
        <v>124</v>
      </c>
      <c r="B1726" s="1"/>
      <c r="C1726" s="1"/>
      <c r="D1726" s="1"/>
      <c r="E1726" s="1"/>
      <c r="F1726" s="1" t="s">
        <v>2903</v>
      </c>
      <c r="G1726" s="1"/>
      <c r="H1726" s="1"/>
      <c r="I1726" s="1"/>
      <c r="J1726" s="1"/>
      <c r="K1726" s="1"/>
      <c r="L1726" s="1"/>
      <c r="M1726" s="1"/>
      <c r="N1726" s="1"/>
      <c r="O1726" s="1"/>
      <c r="P1726" s="1"/>
    </row>
    <row r="1727" spans="1:16" x14ac:dyDescent="0.2">
      <c r="A1727" s="1" t="s">
        <v>124</v>
      </c>
      <c r="B1727" s="1"/>
      <c r="C1727" s="1"/>
      <c r="D1727" s="1"/>
      <c r="E1727" s="1"/>
      <c r="F1727" s="1"/>
      <c r="G1727" s="1" t="s">
        <v>2903</v>
      </c>
      <c r="H1727" s="1"/>
      <c r="I1727" s="1"/>
      <c r="J1727" s="1"/>
      <c r="K1727" s="1"/>
      <c r="L1727" s="1"/>
      <c r="M1727" s="1"/>
      <c r="N1727" s="1"/>
      <c r="O1727" s="1"/>
      <c r="P1727" s="1"/>
    </row>
    <row r="1728" spans="1:16" x14ac:dyDescent="0.2">
      <c r="A1728" s="1" t="s">
        <v>124</v>
      </c>
      <c r="B1728" s="1"/>
      <c r="C1728" s="1"/>
      <c r="D1728" s="1"/>
      <c r="E1728" s="1"/>
      <c r="F1728" s="1"/>
      <c r="G1728" s="1"/>
      <c r="H1728" s="1" t="s">
        <v>2903</v>
      </c>
      <c r="I1728" s="1"/>
      <c r="J1728" s="1"/>
      <c r="K1728" s="1"/>
      <c r="L1728" s="1"/>
      <c r="M1728" s="1"/>
      <c r="N1728" s="1"/>
      <c r="O1728" s="1"/>
      <c r="P1728" s="1"/>
    </row>
    <row r="1729" spans="1:16" x14ac:dyDescent="0.2">
      <c r="A1729" s="1" t="s">
        <v>124</v>
      </c>
      <c r="B1729" s="1"/>
      <c r="C1729" s="1"/>
      <c r="D1729" s="1"/>
      <c r="E1729" s="1"/>
      <c r="F1729" s="1"/>
      <c r="G1729" s="1"/>
      <c r="H1729" s="1"/>
      <c r="I1729" s="1" t="s">
        <v>2903</v>
      </c>
      <c r="J1729" s="1"/>
      <c r="K1729" s="1"/>
      <c r="L1729" s="1"/>
      <c r="M1729" s="1"/>
      <c r="N1729" s="1"/>
      <c r="O1729" s="1"/>
      <c r="P1729" s="1"/>
    </row>
    <row r="1730" spans="1:16" x14ac:dyDescent="0.2">
      <c r="A1730" s="1" t="s">
        <v>124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</row>
    <row r="1731" spans="1:16" x14ac:dyDescent="0.2">
      <c r="A1731" s="1" t="s">
        <v>124</v>
      </c>
      <c r="B1731" s="1"/>
      <c r="C1731" s="1"/>
      <c r="D1731" s="1"/>
      <c r="E1731" s="1"/>
      <c r="F1731" s="1"/>
      <c r="G1731" s="1"/>
      <c r="H1731" s="1"/>
      <c r="I1731" s="1"/>
      <c r="J1731" s="1" t="s">
        <v>2903</v>
      </c>
      <c r="K1731" s="1"/>
      <c r="L1731" s="1"/>
      <c r="M1731" s="1"/>
      <c r="N1731" s="1"/>
      <c r="O1731" s="1"/>
      <c r="P1731" s="1"/>
    </row>
    <row r="1732" spans="1:16" x14ac:dyDescent="0.2">
      <c r="A1732" s="1" t="s">
        <v>124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 t="s">
        <v>2903</v>
      </c>
      <c r="L1732" s="1"/>
      <c r="M1732" s="1"/>
      <c r="N1732" s="1"/>
      <c r="O1732" s="1"/>
      <c r="P1732" s="1"/>
    </row>
    <row r="1733" spans="1:16" x14ac:dyDescent="0.2">
      <c r="A1733" s="1" t="s">
        <v>124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 t="s">
        <v>2903</v>
      </c>
      <c r="M1733" s="1"/>
      <c r="N1733" s="1"/>
      <c r="O1733" s="1"/>
      <c r="P1733" s="1"/>
    </row>
    <row r="1734" spans="1:16" x14ac:dyDescent="0.2">
      <c r="A1734" s="1" t="s">
        <v>124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 t="s">
        <v>2903</v>
      </c>
      <c r="N1734" s="1"/>
      <c r="O1734" s="1"/>
      <c r="P1734" s="1"/>
    </row>
    <row r="1735" spans="1:16" x14ac:dyDescent="0.2">
      <c r="A1735" s="1" t="s">
        <v>124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 t="s">
        <v>2903</v>
      </c>
      <c r="O1735" s="1"/>
      <c r="P1735" s="1"/>
    </row>
    <row r="1736" spans="1:16" x14ac:dyDescent="0.2">
      <c r="A1736" s="1" t="s">
        <v>124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 t="s">
        <v>2903</v>
      </c>
      <c r="P1736" s="1"/>
    </row>
    <row r="1737" spans="1:16" x14ac:dyDescent="0.2">
      <c r="A1737" s="1" t="s">
        <v>125</v>
      </c>
      <c r="B1737" s="1"/>
      <c r="C1737" s="1"/>
      <c r="D1737" s="1" t="s">
        <v>2903</v>
      </c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</row>
    <row r="1738" spans="1:16" x14ac:dyDescent="0.2">
      <c r="A1738" s="1" t="s">
        <v>125</v>
      </c>
      <c r="B1738" s="1"/>
      <c r="C1738" s="1"/>
      <c r="D1738" s="1"/>
      <c r="E1738" s="1" t="s">
        <v>2903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</row>
    <row r="1739" spans="1:16" x14ac:dyDescent="0.2">
      <c r="A1739" s="1" t="s">
        <v>125</v>
      </c>
      <c r="B1739" s="1"/>
      <c r="C1739" s="1"/>
      <c r="D1739" s="1"/>
      <c r="E1739" s="1"/>
      <c r="F1739" s="1" t="s">
        <v>2903</v>
      </c>
      <c r="G1739" s="1"/>
      <c r="H1739" s="1"/>
      <c r="I1739" s="1"/>
      <c r="J1739" s="1"/>
      <c r="K1739" s="1"/>
      <c r="L1739" s="1"/>
      <c r="M1739" s="1"/>
      <c r="N1739" s="1"/>
      <c r="O1739" s="1"/>
      <c r="P1739" s="1"/>
    </row>
    <row r="1740" spans="1:16" x14ac:dyDescent="0.2">
      <c r="A1740" s="1" t="s">
        <v>125</v>
      </c>
      <c r="B1740" s="1"/>
      <c r="C1740" s="1"/>
      <c r="D1740" s="1"/>
      <c r="E1740" s="1"/>
      <c r="F1740" s="1"/>
      <c r="G1740" s="1" t="s">
        <v>2903</v>
      </c>
      <c r="H1740" s="1"/>
      <c r="I1740" s="1"/>
      <c r="J1740" s="1"/>
      <c r="K1740" s="1"/>
      <c r="L1740" s="1"/>
      <c r="M1740" s="1"/>
      <c r="N1740" s="1"/>
      <c r="O1740" s="1"/>
      <c r="P1740" s="1"/>
    </row>
    <row r="1741" spans="1:16" x14ac:dyDescent="0.2">
      <c r="A1741" s="1" t="s">
        <v>125</v>
      </c>
      <c r="B1741" s="1"/>
      <c r="C1741" s="1"/>
      <c r="D1741" s="1"/>
      <c r="E1741" s="1"/>
      <c r="F1741" s="1"/>
      <c r="G1741" s="1"/>
      <c r="H1741" s="1" t="s">
        <v>2903</v>
      </c>
      <c r="I1741" s="1"/>
      <c r="J1741" s="1"/>
      <c r="K1741" s="1"/>
      <c r="L1741" s="1"/>
      <c r="M1741" s="1"/>
      <c r="N1741" s="1"/>
      <c r="O1741" s="1"/>
      <c r="P1741" s="1"/>
    </row>
    <row r="1742" spans="1:16" x14ac:dyDescent="0.2">
      <c r="A1742" s="1" t="s">
        <v>125</v>
      </c>
      <c r="B1742" s="1"/>
      <c r="C1742" s="1"/>
      <c r="D1742" s="1"/>
      <c r="E1742" s="1"/>
      <c r="F1742" s="1"/>
      <c r="G1742" s="1"/>
      <c r="H1742" s="1"/>
      <c r="I1742" s="1" t="s">
        <v>2903</v>
      </c>
      <c r="J1742" s="1"/>
      <c r="K1742" s="1"/>
      <c r="L1742" s="1"/>
      <c r="M1742" s="1"/>
      <c r="N1742" s="1"/>
      <c r="O1742" s="1"/>
      <c r="P1742" s="1"/>
    </row>
    <row r="1743" spans="1:16" x14ac:dyDescent="0.2">
      <c r="A1743" s="1" t="s">
        <v>125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</row>
    <row r="1744" spans="1:16" x14ac:dyDescent="0.2">
      <c r="A1744" s="1" t="s">
        <v>125</v>
      </c>
      <c r="B1744" s="1"/>
      <c r="C1744" s="1"/>
      <c r="D1744" s="1"/>
      <c r="E1744" s="1"/>
      <c r="F1744" s="1"/>
      <c r="G1744" s="1"/>
      <c r="H1744" s="1"/>
      <c r="I1744" s="1"/>
      <c r="J1744" s="1" t="s">
        <v>2903</v>
      </c>
      <c r="K1744" s="1"/>
      <c r="L1744" s="1"/>
      <c r="M1744" s="1"/>
      <c r="N1744" s="1"/>
      <c r="O1744" s="1"/>
      <c r="P1744" s="1"/>
    </row>
    <row r="1745" spans="1:16" x14ac:dyDescent="0.2">
      <c r="A1745" s="1" t="s">
        <v>125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 t="s">
        <v>2903</v>
      </c>
      <c r="L1745" s="1"/>
      <c r="M1745" s="1"/>
      <c r="N1745" s="1"/>
      <c r="O1745" s="1"/>
      <c r="P1745" s="1"/>
    </row>
    <row r="1746" spans="1:16" x14ac:dyDescent="0.2">
      <c r="A1746" s="1" t="s">
        <v>125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 t="s">
        <v>2903</v>
      </c>
      <c r="M1746" s="1"/>
      <c r="N1746" s="1"/>
      <c r="O1746" s="1"/>
      <c r="P1746" s="1"/>
    </row>
    <row r="1747" spans="1:16" x14ac:dyDescent="0.2">
      <c r="A1747" s="1" t="s">
        <v>125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 t="s">
        <v>2903</v>
      </c>
      <c r="N1747" s="1"/>
      <c r="O1747" s="1"/>
      <c r="P1747" s="1"/>
    </row>
    <row r="1748" spans="1:16" x14ac:dyDescent="0.2">
      <c r="A1748" s="1" t="s">
        <v>125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 t="s">
        <v>2903</v>
      </c>
      <c r="O1748" s="1"/>
      <c r="P1748" s="1"/>
    </row>
    <row r="1749" spans="1:16" x14ac:dyDescent="0.2">
      <c r="A1749" s="1" t="s">
        <v>125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 t="s">
        <v>2903</v>
      </c>
      <c r="P1749" s="1"/>
    </row>
    <row r="1750" spans="1:16" x14ac:dyDescent="0.2">
      <c r="A1750" s="1" t="s">
        <v>126</v>
      </c>
      <c r="B1750" s="1"/>
      <c r="C1750" s="1"/>
      <c r="D1750" s="1" t="s">
        <v>2903</v>
      </c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</row>
    <row r="1751" spans="1:16" x14ac:dyDescent="0.2">
      <c r="A1751" s="1" t="s">
        <v>126</v>
      </c>
      <c r="B1751" s="1"/>
      <c r="C1751" s="1"/>
      <c r="D1751" s="1"/>
      <c r="E1751" s="1" t="s">
        <v>2903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</row>
    <row r="1752" spans="1:16" x14ac:dyDescent="0.2">
      <c r="A1752" s="1" t="s">
        <v>126</v>
      </c>
      <c r="B1752" s="1"/>
      <c r="C1752" s="1"/>
      <c r="D1752" s="1"/>
      <c r="E1752" s="1"/>
      <c r="F1752" s="1" t="s">
        <v>2903</v>
      </c>
      <c r="G1752" s="1"/>
      <c r="H1752" s="1"/>
      <c r="I1752" s="1"/>
      <c r="J1752" s="1"/>
      <c r="K1752" s="1"/>
      <c r="L1752" s="1"/>
      <c r="M1752" s="1"/>
      <c r="N1752" s="1"/>
      <c r="O1752" s="1"/>
      <c r="P1752" s="1"/>
    </row>
    <row r="1753" spans="1:16" x14ac:dyDescent="0.2">
      <c r="A1753" s="1" t="s">
        <v>126</v>
      </c>
      <c r="B1753" s="1"/>
      <c r="C1753" s="1"/>
      <c r="D1753" s="1"/>
      <c r="E1753" s="1"/>
      <c r="F1753" s="1"/>
      <c r="G1753" s="1" t="s">
        <v>2903</v>
      </c>
      <c r="H1753" s="1"/>
      <c r="I1753" s="1"/>
      <c r="J1753" s="1"/>
      <c r="K1753" s="1"/>
      <c r="L1753" s="1"/>
      <c r="M1753" s="1"/>
      <c r="N1753" s="1"/>
      <c r="O1753" s="1"/>
      <c r="P1753" s="1"/>
    </row>
    <row r="1754" spans="1:16" x14ac:dyDescent="0.2">
      <c r="A1754" s="1" t="s">
        <v>126</v>
      </c>
      <c r="B1754" s="1"/>
      <c r="C1754" s="1"/>
      <c r="D1754" s="1"/>
      <c r="E1754" s="1"/>
      <c r="F1754" s="1"/>
      <c r="G1754" s="1"/>
      <c r="H1754" s="1" t="s">
        <v>2903</v>
      </c>
      <c r="I1754" s="1"/>
      <c r="J1754" s="1"/>
      <c r="K1754" s="1"/>
      <c r="L1754" s="1"/>
      <c r="M1754" s="1"/>
      <c r="N1754" s="1"/>
      <c r="O1754" s="1"/>
      <c r="P1754" s="1"/>
    </row>
    <row r="1755" spans="1:16" x14ac:dyDescent="0.2">
      <c r="A1755" s="1" t="s">
        <v>126</v>
      </c>
      <c r="B1755" s="1"/>
      <c r="C1755" s="1"/>
      <c r="D1755" s="1"/>
      <c r="E1755" s="1"/>
      <c r="F1755" s="1"/>
      <c r="G1755" s="1"/>
      <c r="H1755" s="1"/>
      <c r="I1755" s="1" t="s">
        <v>2903</v>
      </c>
      <c r="J1755" s="1"/>
      <c r="K1755" s="1"/>
      <c r="L1755" s="1"/>
      <c r="M1755" s="1"/>
      <c r="N1755" s="1"/>
      <c r="O1755" s="1"/>
      <c r="P1755" s="1"/>
    </row>
    <row r="1756" spans="1:16" x14ac:dyDescent="0.2">
      <c r="A1756" s="1" t="s">
        <v>126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</row>
    <row r="1757" spans="1:16" x14ac:dyDescent="0.2">
      <c r="A1757" s="1" t="s">
        <v>126</v>
      </c>
      <c r="B1757" s="1"/>
      <c r="C1757" s="1"/>
      <c r="D1757" s="1"/>
      <c r="E1757" s="1"/>
      <c r="F1757" s="1"/>
      <c r="G1757" s="1"/>
      <c r="H1757" s="1"/>
      <c r="I1757" s="1"/>
      <c r="J1757" s="1" t="s">
        <v>2903</v>
      </c>
      <c r="K1757" s="1"/>
      <c r="L1757" s="1"/>
      <c r="M1757" s="1"/>
      <c r="N1757" s="1"/>
      <c r="O1757" s="1"/>
      <c r="P1757" s="1"/>
    </row>
    <row r="1758" spans="1:16" x14ac:dyDescent="0.2">
      <c r="A1758" s="1" t="s">
        <v>126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 t="s">
        <v>2903</v>
      </c>
      <c r="L1758" s="1"/>
      <c r="M1758" s="1"/>
      <c r="N1758" s="1"/>
      <c r="O1758" s="1"/>
      <c r="P1758" s="1"/>
    </row>
    <row r="1759" spans="1:16" x14ac:dyDescent="0.2">
      <c r="A1759" s="1" t="s">
        <v>126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 t="s">
        <v>2903</v>
      </c>
      <c r="M1759" s="1"/>
      <c r="N1759" s="1"/>
      <c r="O1759" s="1"/>
      <c r="P1759" s="1"/>
    </row>
    <row r="1760" spans="1:16" x14ac:dyDescent="0.2">
      <c r="A1760" s="1" t="s">
        <v>126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 t="s">
        <v>2903</v>
      </c>
      <c r="N1760" s="1"/>
      <c r="O1760" s="1"/>
      <c r="P1760" s="1"/>
    </row>
    <row r="1761" spans="1:16" x14ac:dyDescent="0.2">
      <c r="A1761" s="1" t="s">
        <v>126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 t="s">
        <v>2903</v>
      </c>
      <c r="O1761" s="1"/>
      <c r="P1761" s="1"/>
    </row>
    <row r="1762" spans="1:16" x14ac:dyDescent="0.2">
      <c r="A1762" s="1" t="s">
        <v>126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 t="s">
        <v>2903</v>
      </c>
      <c r="P1762" s="1"/>
    </row>
    <row r="1763" spans="1:16" x14ac:dyDescent="0.2">
      <c r="A1763" s="1" t="s">
        <v>3192</v>
      </c>
      <c r="B1763" s="1"/>
      <c r="C1763" s="1"/>
      <c r="D1763" s="1" t="s">
        <v>2903</v>
      </c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</row>
    <row r="1764" spans="1:16" x14ac:dyDescent="0.2">
      <c r="A1764" s="1" t="s">
        <v>3192</v>
      </c>
      <c r="B1764" s="1"/>
      <c r="C1764" s="1"/>
      <c r="D1764" s="1"/>
      <c r="E1764" s="1" t="s">
        <v>2903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</row>
    <row r="1765" spans="1:16" x14ac:dyDescent="0.2">
      <c r="A1765" s="1" t="s">
        <v>3192</v>
      </c>
      <c r="B1765" s="1"/>
      <c r="C1765" s="1"/>
      <c r="D1765" s="1"/>
      <c r="E1765" s="1"/>
      <c r="F1765" s="1" t="s">
        <v>2903</v>
      </c>
      <c r="G1765" s="1"/>
      <c r="H1765" s="1"/>
      <c r="I1765" s="1"/>
      <c r="J1765" s="1"/>
      <c r="K1765" s="1"/>
      <c r="L1765" s="1"/>
      <c r="M1765" s="1"/>
      <c r="N1765" s="1"/>
      <c r="O1765" s="1"/>
      <c r="P1765" s="1"/>
    </row>
    <row r="1766" spans="1:16" x14ac:dyDescent="0.2">
      <c r="A1766" s="1" t="s">
        <v>3192</v>
      </c>
      <c r="B1766" s="1"/>
      <c r="C1766" s="1"/>
      <c r="D1766" s="1"/>
      <c r="E1766" s="1"/>
      <c r="F1766" s="1"/>
      <c r="G1766" s="1" t="s">
        <v>2903</v>
      </c>
      <c r="H1766" s="1"/>
      <c r="I1766" s="1"/>
      <c r="J1766" s="1"/>
      <c r="K1766" s="1"/>
      <c r="L1766" s="1"/>
      <c r="M1766" s="1"/>
      <c r="N1766" s="1"/>
      <c r="O1766" s="1"/>
      <c r="P1766" s="1"/>
    </row>
    <row r="1767" spans="1:16" x14ac:dyDescent="0.2">
      <c r="A1767" s="1" t="s">
        <v>3192</v>
      </c>
      <c r="B1767" s="1"/>
      <c r="C1767" s="1"/>
      <c r="D1767" s="1"/>
      <c r="E1767" s="1"/>
      <c r="F1767" s="1"/>
      <c r="G1767" s="1"/>
      <c r="H1767" s="1" t="s">
        <v>2903</v>
      </c>
      <c r="I1767" s="1"/>
      <c r="J1767" s="1"/>
      <c r="K1767" s="1"/>
      <c r="L1767" s="1"/>
      <c r="M1767" s="1"/>
      <c r="N1767" s="1"/>
      <c r="O1767" s="1"/>
      <c r="P1767" s="1"/>
    </row>
    <row r="1768" spans="1:16" x14ac:dyDescent="0.2">
      <c r="A1768" s="1" t="s">
        <v>3192</v>
      </c>
      <c r="B1768" s="1"/>
      <c r="C1768" s="1"/>
      <c r="D1768" s="1"/>
      <c r="E1768" s="1"/>
      <c r="F1768" s="1"/>
      <c r="G1768" s="1"/>
      <c r="H1768" s="1"/>
      <c r="I1768" s="1" t="s">
        <v>2903</v>
      </c>
      <c r="J1768" s="1"/>
      <c r="K1768" s="1"/>
      <c r="L1768" s="1"/>
      <c r="M1768" s="1"/>
      <c r="N1768" s="1"/>
      <c r="O1768" s="1"/>
      <c r="P1768" s="1"/>
    </row>
    <row r="1769" spans="1:16" x14ac:dyDescent="0.2">
      <c r="A1769" s="1" t="s">
        <v>3192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</row>
    <row r="1770" spans="1:16" x14ac:dyDescent="0.2">
      <c r="A1770" s="1" t="s">
        <v>3192</v>
      </c>
      <c r="B1770" s="1"/>
      <c r="C1770" s="1"/>
      <c r="D1770" s="1"/>
      <c r="E1770" s="1"/>
      <c r="F1770" s="1"/>
      <c r="G1770" s="1"/>
      <c r="H1770" s="1"/>
      <c r="I1770" s="1"/>
      <c r="J1770" s="1" t="s">
        <v>2903</v>
      </c>
      <c r="K1770" s="1"/>
      <c r="L1770" s="1"/>
      <c r="M1770" s="1"/>
      <c r="N1770" s="1"/>
      <c r="O1770" s="1"/>
      <c r="P1770" s="1"/>
    </row>
    <row r="1771" spans="1:16" x14ac:dyDescent="0.2">
      <c r="A1771" s="1" t="s">
        <v>3192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 t="s">
        <v>2903</v>
      </c>
      <c r="L1771" s="1"/>
      <c r="M1771" s="1"/>
      <c r="N1771" s="1"/>
      <c r="O1771" s="1"/>
      <c r="P1771" s="1"/>
    </row>
    <row r="1772" spans="1:16" x14ac:dyDescent="0.2">
      <c r="A1772" s="1" t="s">
        <v>3192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 t="s">
        <v>2903</v>
      </c>
      <c r="M1772" s="1"/>
      <c r="N1772" s="1"/>
      <c r="O1772" s="1"/>
      <c r="P1772" s="1"/>
    </row>
    <row r="1773" spans="1:16" x14ac:dyDescent="0.2">
      <c r="A1773" s="1" t="s">
        <v>3192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 t="s">
        <v>2903</v>
      </c>
      <c r="N1773" s="1"/>
      <c r="O1773" s="1"/>
      <c r="P1773" s="1"/>
    </row>
    <row r="1774" spans="1:16" x14ac:dyDescent="0.2">
      <c r="A1774" s="1" t="s">
        <v>3192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 t="s">
        <v>2903</v>
      </c>
      <c r="O1774" s="1"/>
      <c r="P1774" s="1"/>
    </row>
    <row r="1775" spans="1:16" x14ac:dyDescent="0.2">
      <c r="A1775" s="1" t="s">
        <v>3192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 t="s">
        <v>2903</v>
      </c>
      <c r="P1775" s="1"/>
    </row>
    <row r="1776" spans="1:16" x14ac:dyDescent="0.2">
      <c r="A1776" s="1" t="s">
        <v>127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 t="s">
        <v>2903</v>
      </c>
    </row>
    <row r="1777" spans="1:16" x14ac:dyDescent="0.2">
      <c r="A1777" s="1" t="s">
        <v>128</v>
      </c>
      <c r="B1777" s="1"/>
      <c r="C1777" s="1"/>
      <c r="D1777" s="1" t="s">
        <v>3399</v>
      </c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</row>
    <row r="1778" spans="1:16" x14ac:dyDescent="0.2">
      <c r="A1778" s="1" t="s">
        <v>128</v>
      </c>
      <c r="B1778" s="1"/>
      <c r="C1778" s="1"/>
      <c r="D1778" s="1"/>
      <c r="E1778" s="1" t="s">
        <v>3399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</row>
    <row r="1779" spans="1:16" x14ac:dyDescent="0.2">
      <c r="A1779" s="1" t="s">
        <v>128</v>
      </c>
      <c r="B1779" s="1"/>
      <c r="C1779" s="1"/>
      <c r="D1779" s="1"/>
      <c r="E1779" s="1"/>
      <c r="F1779" s="1" t="s">
        <v>3399</v>
      </c>
      <c r="G1779" s="1"/>
      <c r="H1779" s="1"/>
      <c r="I1779" s="1"/>
      <c r="J1779" s="1"/>
      <c r="K1779" s="1"/>
      <c r="L1779" s="1"/>
      <c r="M1779" s="1"/>
      <c r="N1779" s="1"/>
      <c r="O1779" s="1"/>
      <c r="P1779" s="1"/>
    </row>
    <row r="1780" spans="1:16" x14ac:dyDescent="0.2">
      <c r="A1780" s="1" t="s">
        <v>128</v>
      </c>
      <c r="B1780" s="1"/>
      <c r="C1780" s="1"/>
      <c r="D1780" s="1"/>
      <c r="E1780" s="1"/>
      <c r="F1780" s="1"/>
      <c r="G1780" s="1" t="s">
        <v>3399</v>
      </c>
      <c r="H1780" s="1"/>
      <c r="I1780" s="1"/>
      <c r="J1780" s="1"/>
      <c r="K1780" s="1"/>
      <c r="L1780" s="1"/>
      <c r="M1780" s="1"/>
      <c r="N1780" s="1"/>
      <c r="O1780" s="1"/>
      <c r="P1780" s="1"/>
    </row>
    <row r="1781" spans="1:16" x14ac:dyDescent="0.2">
      <c r="A1781" s="1" t="s">
        <v>128</v>
      </c>
      <c r="B1781" s="1"/>
      <c r="C1781" s="1"/>
      <c r="D1781" s="1"/>
      <c r="E1781" s="1"/>
      <c r="F1781" s="1"/>
      <c r="G1781" s="1"/>
      <c r="H1781" s="1" t="s">
        <v>3399</v>
      </c>
      <c r="I1781" s="1"/>
      <c r="J1781" s="1"/>
      <c r="K1781" s="1"/>
      <c r="L1781" s="1"/>
      <c r="M1781" s="1"/>
      <c r="N1781" s="1"/>
      <c r="O1781" s="1"/>
      <c r="P1781" s="1"/>
    </row>
    <row r="1782" spans="1:16" x14ac:dyDescent="0.2">
      <c r="A1782" s="1" t="s">
        <v>128</v>
      </c>
      <c r="B1782" s="1"/>
      <c r="C1782" s="1"/>
      <c r="D1782" s="1"/>
      <c r="E1782" s="1"/>
      <c r="F1782" s="1"/>
      <c r="G1782" s="1"/>
      <c r="H1782" s="1"/>
      <c r="I1782" s="1" t="s">
        <v>3399</v>
      </c>
      <c r="J1782" s="1"/>
      <c r="K1782" s="1"/>
      <c r="L1782" s="1"/>
      <c r="M1782" s="1"/>
      <c r="N1782" s="1"/>
      <c r="O1782" s="1"/>
      <c r="P1782" s="1"/>
    </row>
    <row r="1783" spans="1:16" x14ac:dyDescent="0.2">
      <c r="A1783" s="1" t="s">
        <v>128</v>
      </c>
      <c r="B1783" s="1"/>
      <c r="C1783" s="1"/>
      <c r="D1783" s="1"/>
      <c r="E1783" s="1"/>
      <c r="F1783" s="1"/>
      <c r="G1783" s="1"/>
      <c r="H1783" s="1"/>
      <c r="I1783" s="1"/>
      <c r="J1783" s="1" t="s">
        <v>3399</v>
      </c>
      <c r="K1783" s="1"/>
      <c r="L1783" s="1"/>
      <c r="M1783" s="1"/>
      <c r="N1783" s="1"/>
      <c r="O1783" s="1"/>
      <c r="P1783" s="1"/>
    </row>
    <row r="1784" spans="1:16" x14ac:dyDescent="0.2">
      <c r="A1784" s="1" t="s">
        <v>128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 t="s">
        <v>3399</v>
      </c>
      <c r="L1784" s="1"/>
      <c r="M1784" s="1"/>
      <c r="N1784" s="1"/>
      <c r="O1784" s="1"/>
      <c r="P1784" s="1"/>
    </row>
    <row r="1785" spans="1:16" x14ac:dyDescent="0.2">
      <c r="A1785" s="1" t="s">
        <v>128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 t="s">
        <v>3399</v>
      </c>
      <c r="M1785" s="1"/>
      <c r="N1785" s="1"/>
      <c r="O1785" s="1"/>
      <c r="P1785" s="1"/>
    </row>
    <row r="1786" spans="1:16" x14ac:dyDescent="0.2">
      <c r="A1786" s="1" t="s">
        <v>128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 t="s">
        <v>3399</v>
      </c>
      <c r="N1786" s="1"/>
      <c r="O1786" s="1"/>
      <c r="P1786" s="1"/>
    </row>
    <row r="1787" spans="1:16" x14ac:dyDescent="0.2">
      <c r="A1787" s="1" t="s">
        <v>128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 t="s">
        <v>3399</v>
      </c>
      <c r="O1787" s="1"/>
      <c r="P1787" s="1"/>
    </row>
    <row r="1788" spans="1:16" x14ac:dyDescent="0.2">
      <c r="A1788" s="1" t="s">
        <v>128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 t="s">
        <v>3399</v>
      </c>
      <c r="P1788" s="1"/>
    </row>
    <row r="1789" spans="1:16" x14ac:dyDescent="0.2">
      <c r="A1789" s="1" t="s">
        <v>3033</v>
      </c>
      <c r="B1789" s="1"/>
      <c r="C1789" s="1"/>
      <c r="D1789" s="1" t="s">
        <v>2905</v>
      </c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</row>
    <row r="1790" spans="1:16" x14ac:dyDescent="0.2">
      <c r="A1790" s="1" t="s">
        <v>3033</v>
      </c>
      <c r="B1790" s="1"/>
      <c r="C1790" s="1"/>
      <c r="D1790" s="1" t="s">
        <v>3399</v>
      </c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</row>
    <row r="1791" spans="1:16" x14ac:dyDescent="0.2">
      <c r="A1791" s="1" t="s">
        <v>3033</v>
      </c>
      <c r="B1791" s="1"/>
      <c r="C1791" s="1"/>
      <c r="D1791" s="1"/>
      <c r="E1791" s="1" t="s">
        <v>2905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</row>
    <row r="1792" spans="1:16" x14ac:dyDescent="0.2">
      <c r="A1792" s="1" t="s">
        <v>3033</v>
      </c>
      <c r="B1792" s="1"/>
      <c r="C1792" s="1"/>
      <c r="D1792" s="1"/>
      <c r="E1792" s="1" t="s">
        <v>3399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</row>
    <row r="1793" spans="1:16" x14ac:dyDescent="0.2">
      <c r="A1793" s="1" t="s">
        <v>3033</v>
      </c>
      <c r="B1793" s="1"/>
      <c r="C1793" s="1"/>
      <c r="D1793" s="1"/>
      <c r="E1793" s="1"/>
      <c r="F1793" s="1" t="s">
        <v>2905</v>
      </c>
      <c r="G1793" s="1"/>
      <c r="H1793" s="1"/>
      <c r="I1793" s="1"/>
      <c r="J1793" s="1"/>
      <c r="K1793" s="1"/>
      <c r="L1793" s="1"/>
      <c r="M1793" s="1"/>
      <c r="N1793" s="1"/>
      <c r="O1793" s="1"/>
      <c r="P1793" s="1"/>
    </row>
    <row r="1794" spans="1:16" x14ac:dyDescent="0.2">
      <c r="A1794" s="1" t="s">
        <v>3033</v>
      </c>
      <c r="B1794" s="1"/>
      <c r="C1794" s="1"/>
      <c r="D1794" s="1"/>
      <c r="E1794" s="1"/>
      <c r="F1794" s="1" t="s">
        <v>3399</v>
      </c>
      <c r="G1794" s="1"/>
      <c r="H1794" s="1"/>
      <c r="I1794" s="1"/>
      <c r="J1794" s="1"/>
      <c r="K1794" s="1"/>
      <c r="L1794" s="1"/>
      <c r="M1794" s="1"/>
      <c r="N1794" s="1"/>
      <c r="O1794" s="1"/>
      <c r="P1794" s="1"/>
    </row>
    <row r="1795" spans="1:16" x14ac:dyDescent="0.2">
      <c r="A1795" s="1" t="s">
        <v>3033</v>
      </c>
      <c r="B1795" s="1"/>
      <c r="C1795" s="1"/>
      <c r="D1795" s="1"/>
      <c r="E1795" s="1"/>
      <c r="F1795" s="1"/>
      <c r="G1795" s="1" t="s">
        <v>2905</v>
      </c>
      <c r="H1795" s="1"/>
      <c r="I1795" s="1"/>
      <c r="J1795" s="1"/>
      <c r="K1795" s="1"/>
      <c r="L1795" s="1"/>
      <c r="M1795" s="1"/>
      <c r="N1795" s="1"/>
      <c r="O1795" s="1"/>
      <c r="P1795" s="1"/>
    </row>
    <row r="1796" spans="1:16" x14ac:dyDescent="0.2">
      <c r="A1796" s="1" t="s">
        <v>3033</v>
      </c>
      <c r="B1796" s="1"/>
      <c r="C1796" s="1"/>
      <c r="D1796" s="1"/>
      <c r="E1796" s="1"/>
      <c r="F1796" s="1"/>
      <c r="G1796" s="1" t="s">
        <v>3399</v>
      </c>
      <c r="H1796" s="1"/>
      <c r="I1796" s="1"/>
      <c r="J1796" s="1"/>
      <c r="K1796" s="1"/>
      <c r="L1796" s="1"/>
      <c r="M1796" s="1"/>
      <c r="N1796" s="1"/>
      <c r="O1796" s="1"/>
      <c r="P1796" s="1"/>
    </row>
    <row r="1797" spans="1:16" x14ac:dyDescent="0.2">
      <c r="A1797" s="1" t="s">
        <v>3033</v>
      </c>
      <c r="B1797" s="1"/>
      <c r="C1797" s="1"/>
      <c r="D1797" s="1"/>
      <c r="E1797" s="1"/>
      <c r="F1797" s="1"/>
      <c r="G1797" s="1"/>
      <c r="H1797" s="1" t="s">
        <v>2905</v>
      </c>
      <c r="I1797" s="1"/>
      <c r="J1797" s="1"/>
      <c r="K1797" s="1"/>
      <c r="L1797" s="1"/>
      <c r="M1797" s="1"/>
      <c r="N1797" s="1"/>
      <c r="O1797" s="1"/>
      <c r="P1797" s="1"/>
    </row>
    <row r="1798" spans="1:16" x14ac:dyDescent="0.2">
      <c r="A1798" s="1" t="s">
        <v>3033</v>
      </c>
      <c r="B1798" s="1"/>
      <c r="C1798" s="1"/>
      <c r="D1798" s="1"/>
      <c r="E1798" s="1"/>
      <c r="F1798" s="1"/>
      <c r="G1798" s="1"/>
      <c r="H1798" s="1" t="s">
        <v>3399</v>
      </c>
      <c r="I1798" s="1"/>
      <c r="J1798" s="1"/>
      <c r="K1798" s="1"/>
      <c r="L1798" s="1"/>
      <c r="M1798" s="1"/>
      <c r="N1798" s="1"/>
      <c r="O1798" s="1"/>
      <c r="P1798" s="1"/>
    </row>
    <row r="1799" spans="1:16" x14ac:dyDescent="0.2">
      <c r="A1799" s="1" t="s">
        <v>3033</v>
      </c>
      <c r="B1799" s="1"/>
      <c r="C1799" s="1"/>
      <c r="D1799" s="1"/>
      <c r="E1799" s="1"/>
      <c r="F1799" s="1"/>
      <c r="G1799" s="1"/>
      <c r="H1799" s="1"/>
      <c r="I1799" s="1" t="s">
        <v>2905</v>
      </c>
      <c r="J1799" s="1"/>
      <c r="K1799" s="1"/>
      <c r="L1799" s="1"/>
      <c r="M1799" s="1"/>
      <c r="N1799" s="1"/>
      <c r="O1799" s="1"/>
      <c r="P1799" s="1"/>
    </row>
    <row r="1800" spans="1:16" x14ac:dyDescent="0.2">
      <c r="A1800" s="1" t="s">
        <v>3033</v>
      </c>
      <c r="B1800" s="1"/>
      <c r="C1800" s="1"/>
      <c r="D1800" s="1"/>
      <c r="E1800" s="1"/>
      <c r="F1800" s="1"/>
      <c r="G1800" s="1"/>
      <c r="H1800" s="1"/>
      <c r="I1800" s="1" t="s">
        <v>3399</v>
      </c>
      <c r="J1800" s="1"/>
      <c r="K1800" s="1"/>
      <c r="L1800" s="1"/>
      <c r="M1800" s="1"/>
      <c r="N1800" s="1"/>
      <c r="O1800" s="1"/>
      <c r="P1800" s="1"/>
    </row>
    <row r="1801" spans="1:16" x14ac:dyDescent="0.2">
      <c r="A1801" s="1" t="s">
        <v>3033</v>
      </c>
      <c r="B1801" s="1"/>
      <c r="C1801" s="1"/>
      <c r="D1801" s="1"/>
      <c r="E1801" s="1"/>
      <c r="F1801" s="1"/>
      <c r="G1801" s="1"/>
      <c r="H1801" s="1"/>
      <c r="I1801" s="1"/>
      <c r="J1801" s="1" t="s">
        <v>2905</v>
      </c>
      <c r="K1801" s="1"/>
      <c r="L1801" s="1"/>
      <c r="M1801" s="1"/>
      <c r="N1801" s="1"/>
      <c r="O1801" s="1"/>
      <c r="P1801" s="1"/>
    </row>
    <row r="1802" spans="1:16" x14ac:dyDescent="0.2">
      <c r="A1802" s="1" t="s">
        <v>3033</v>
      </c>
      <c r="B1802" s="1"/>
      <c r="C1802" s="1"/>
      <c r="D1802" s="1"/>
      <c r="E1802" s="1"/>
      <c r="F1802" s="1"/>
      <c r="G1802" s="1"/>
      <c r="H1802" s="1"/>
      <c r="I1802" s="1"/>
      <c r="J1802" s="1" t="s">
        <v>3399</v>
      </c>
      <c r="K1802" s="1"/>
      <c r="L1802" s="1"/>
      <c r="M1802" s="1"/>
      <c r="N1802" s="1"/>
      <c r="O1802" s="1"/>
      <c r="P1802" s="1"/>
    </row>
    <row r="1803" spans="1:16" x14ac:dyDescent="0.2">
      <c r="A1803" s="1" t="s">
        <v>3033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 t="s">
        <v>2905</v>
      </c>
      <c r="L1803" s="1"/>
      <c r="M1803" s="1"/>
      <c r="N1803" s="1"/>
      <c r="O1803" s="1"/>
      <c r="P1803" s="1"/>
    </row>
    <row r="1804" spans="1:16" x14ac:dyDescent="0.2">
      <c r="A1804" s="1" t="s">
        <v>3033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 t="s">
        <v>3399</v>
      </c>
      <c r="L1804" s="1"/>
      <c r="M1804" s="1"/>
      <c r="N1804" s="1"/>
      <c r="O1804" s="1"/>
      <c r="P1804" s="1"/>
    </row>
    <row r="1805" spans="1:16" x14ac:dyDescent="0.2">
      <c r="A1805" s="1" t="s">
        <v>3033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 t="s">
        <v>2905</v>
      </c>
      <c r="M1805" s="1"/>
      <c r="N1805" s="1"/>
      <c r="O1805" s="1"/>
      <c r="P1805" s="1"/>
    </row>
    <row r="1806" spans="1:16" x14ac:dyDescent="0.2">
      <c r="A1806" s="1" t="s">
        <v>3033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 t="s">
        <v>3399</v>
      </c>
      <c r="M1806" s="1"/>
      <c r="N1806" s="1"/>
      <c r="O1806" s="1"/>
      <c r="P1806" s="1"/>
    </row>
    <row r="1807" spans="1:16" x14ac:dyDescent="0.2">
      <c r="A1807" s="1" t="s">
        <v>3033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 t="s">
        <v>2905</v>
      </c>
      <c r="N1807" s="1"/>
      <c r="O1807" s="1"/>
      <c r="P1807" s="1"/>
    </row>
    <row r="1808" spans="1:16" x14ac:dyDescent="0.2">
      <c r="A1808" s="1" t="s">
        <v>3033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 t="s">
        <v>3399</v>
      </c>
      <c r="N1808" s="1"/>
      <c r="O1808" s="1"/>
      <c r="P1808" s="1"/>
    </row>
    <row r="1809" spans="1:16" x14ac:dyDescent="0.2">
      <c r="A1809" s="1" t="s">
        <v>3033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 t="s">
        <v>2905</v>
      </c>
      <c r="O1809" s="1"/>
      <c r="P1809" s="1"/>
    </row>
    <row r="1810" spans="1:16" x14ac:dyDescent="0.2">
      <c r="A1810" s="1" t="s">
        <v>3033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 t="s">
        <v>3399</v>
      </c>
      <c r="O1810" s="1"/>
      <c r="P1810" s="1"/>
    </row>
    <row r="1811" spans="1:16" x14ac:dyDescent="0.2">
      <c r="A1811" s="1" t="s">
        <v>3033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 t="s">
        <v>2905</v>
      </c>
      <c r="P1811" s="1"/>
    </row>
    <row r="1812" spans="1:16" x14ac:dyDescent="0.2">
      <c r="A1812" s="1" t="s">
        <v>3033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 t="s">
        <v>3399</v>
      </c>
      <c r="P1812" s="1"/>
    </row>
    <row r="1813" spans="1:16" x14ac:dyDescent="0.2">
      <c r="A1813" s="1" t="s">
        <v>129</v>
      </c>
      <c r="B1813" s="1"/>
      <c r="C1813" s="1"/>
      <c r="D1813" s="1" t="s">
        <v>2905</v>
      </c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</row>
    <row r="1814" spans="1:16" x14ac:dyDescent="0.2">
      <c r="A1814" s="1" t="s">
        <v>129</v>
      </c>
      <c r="B1814" s="1"/>
      <c r="C1814" s="1"/>
      <c r="D1814" s="1"/>
      <c r="E1814" s="1" t="s">
        <v>2905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</row>
    <row r="1815" spans="1:16" x14ac:dyDescent="0.2">
      <c r="A1815" s="1" t="s">
        <v>129</v>
      </c>
      <c r="B1815" s="1"/>
      <c r="C1815" s="1"/>
      <c r="D1815" s="1"/>
      <c r="E1815" s="1"/>
      <c r="F1815" s="1" t="s">
        <v>2905</v>
      </c>
      <c r="G1815" s="1"/>
      <c r="H1815" s="1"/>
      <c r="I1815" s="1"/>
      <c r="J1815" s="1"/>
      <c r="K1815" s="1"/>
      <c r="L1815" s="1"/>
      <c r="M1815" s="1"/>
      <c r="N1815" s="1"/>
      <c r="O1815" s="1"/>
      <c r="P1815" s="1"/>
    </row>
    <row r="1816" spans="1:16" x14ac:dyDescent="0.2">
      <c r="A1816" s="1" t="s">
        <v>129</v>
      </c>
      <c r="B1816" s="1"/>
      <c r="C1816" s="1"/>
      <c r="D1816" s="1"/>
      <c r="E1816" s="1"/>
      <c r="F1816" s="1" t="s">
        <v>2903</v>
      </c>
      <c r="G1816" s="1"/>
      <c r="H1816" s="1"/>
      <c r="I1816" s="1"/>
      <c r="J1816" s="1"/>
      <c r="K1816" s="1"/>
      <c r="L1816" s="1"/>
      <c r="M1816" s="1"/>
      <c r="N1816" s="1"/>
      <c r="O1816" s="1"/>
      <c r="P1816" s="1"/>
    </row>
    <row r="1817" spans="1:16" x14ac:dyDescent="0.2">
      <c r="A1817" s="1" t="s">
        <v>129</v>
      </c>
      <c r="B1817" s="1"/>
      <c r="C1817" s="1"/>
      <c r="D1817" s="1"/>
      <c r="E1817" s="1"/>
      <c r="F1817" s="1"/>
      <c r="G1817" s="1" t="s">
        <v>2905</v>
      </c>
      <c r="H1817" s="1"/>
      <c r="I1817" s="1"/>
      <c r="J1817" s="1"/>
      <c r="K1817" s="1"/>
      <c r="L1817" s="1"/>
      <c r="M1817" s="1"/>
      <c r="N1817" s="1"/>
      <c r="O1817" s="1"/>
      <c r="P1817" s="1"/>
    </row>
    <row r="1818" spans="1:16" x14ac:dyDescent="0.2">
      <c r="A1818" s="1" t="s">
        <v>129</v>
      </c>
      <c r="B1818" s="1"/>
      <c r="C1818" s="1"/>
      <c r="D1818" s="1"/>
      <c r="E1818" s="1"/>
      <c r="F1818" s="1"/>
      <c r="G1818" s="1"/>
      <c r="H1818" s="1" t="s">
        <v>2905</v>
      </c>
      <c r="I1818" s="1"/>
      <c r="J1818" s="1"/>
      <c r="K1818" s="1"/>
      <c r="L1818" s="1"/>
      <c r="M1818" s="1"/>
      <c r="N1818" s="1"/>
      <c r="O1818" s="1"/>
      <c r="P1818" s="1"/>
    </row>
    <row r="1819" spans="1:16" x14ac:dyDescent="0.2">
      <c r="A1819" s="1" t="s">
        <v>129</v>
      </c>
      <c r="B1819" s="1"/>
      <c r="C1819" s="1"/>
      <c r="D1819" s="1"/>
      <c r="E1819" s="1"/>
      <c r="F1819" s="1"/>
      <c r="G1819" s="1"/>
      <c r="H1819" s="1"/>
      <c r="I1819" s="1" t="s">
        <v>2905</v>
      </c>
      <c r="J1819" s="1"/>
      <c r="K1819" s="1"/>
      <c r="L1819" s="1"/>
      <c r="M1819" s="1"/>
      <c r="N1819" s="1"/>
      <c r="O1819" s="1"/>
      <c r="P1819" s="1"/>
    </row>
    <row r="1820" spans="1:16" x14ac:dyDescent="0.2">
      <c r="A1820" s="1" t="s">
        <v>129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</row>
    <row r="1821" spans="1:16" x14ac:dyDescent="0.2">
      <c r="A1821" s="1" t="s">
        <v>129</v>
      </c>
      <c r="B1821" s="1"/>
      <c r="C1821" s="1"/>
      <c r="D1821" s="1"/>
      <c r="E1821" s="1"/>
      <c r="F1821" s="1"/>
      <c r="G1821" s="1"/>
      <c r="H1821" s="1"/>
      <c r="I1821" s="1"/>
      <c r="J1821" s="1" t="s">
        <v>2905</v>
      </c>
      <c r="K1821" s="1"/>
      <c r="L1821" s="1"/>
      <c r="M1821" s="1"/>
      <c r="N1821" s="1"/>
      <c r="O1821" s="1"/>
      <c r="P1821" s="1"/>
    </row>
    <row r="1822" spans="1:16" x14ac:dyDescent="0.2">
      <c r="A1822" s="1" t="s">
        <v>129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 t="s">
        <v>2905</v>
      </c>
      <c r="L1822" s="1"/>
      <c r="M1822" s="1"/>
      <c r="N1822" s="1"/>
      <c r="O1822" s="1"/>
      <c r="P1822" s="1"/>
    </row>
    <row r="1823" spans="1:16" x14ac:dyDescent="0.2">
      <c r="A1823" s="1" t="s">
        <v>129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 t="s">
        <v>2905</v>
      </c>
      <c r="M1823" s="1"/>
      <c r="N1823" s="1"/>
      <c r="O1823" s="1"/>
      <c r="P1823" s="1"/>
    </row>
    <row r="1824" spans="1:16" x14ac:dyDescent="0.2">
      <c r="A1824" s="1" t="s">
        <v>129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 t="s">
        <v>2905</v>
      </c>
      <c r="N1824" s="1"/>
      <c r="O1824" s="1"/>
      <c r="P1824" s="1"/>
    </row>
    <row r="1825" spans="1:16" x14ac:dyDescent="0.2">
      <c r="A1825" s="1" t="s">
        <v>129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 t="s">
        <v>2905</v>
      </c>
      <c r="O1825" s="1"/>
      <c r="P1825" s="1"/>
    </row>
    <row r="1826" spans="1:16" x14ac:dyDescent="0.2">
      <c r="A1826" s="1" t="s">
        <v>129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 t="s">
        <v>2905</v>
      </c>
      <c r="P1826" s="1"/>
    </row>
    <row r="1827" spans="1:16" x14ac:dyDescent="0.2">
      <c r="A1827" s="1" t="s">
        <v>130</v>
      </c>
      <c r="B1827" s="1"/>
      <c r="C1827" s="1"/>
      <c r="D1827" s="1" t="s">
        <v>3399</v>
      </c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</row>
    <row r="1828" spans="1:16" x14ac:dyDescent="0.2">
      <c r="A1828" s="1" t="s">
        <v>130</v>
      </c>
      <c r="B1828" s="1"/>
      <c r="C1828" s="1"/>
      <c r="D1828" s="1"/>
      <c r="E1828" s="1" t="s">
        <v>3399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</row>
    <row r="1829" spans="1:16" x14ac:dyDescent="0.2">
      <c r="A1829" s="1" t="s">
        <v>130</v>
      </c>
      <c r="B1829" s="1"/>
      <c r="C1829" s="1"/>
      <c r="D1829" s="1"/>
      <c r="E1829" s="1"/>
      <c r="F1829" s="1" t="s">
        <v>3399</v>
      </c>
      <c r="G1829" s="1"/>
      <c r="H1829" s="1"/>
      <c r="I1829" s="1"/>
      <c r="J1829" s="1"/>
      <c r="K1829" s="1"/>
      <c r="L1829" s="1"/>
      <c r="M1829" s="1"/>
      <c r="N1829" s="1"/>
      <c r="O1829" s="1"/>
      <c r="P1829" s="1"/>
    </row>
    <row r="1830" spans="1:16" x14ac:dyDescent="0.2">
      <c r="A1830" s="1" t="s">
        <v>130</v>
      </c>
      <c r="B1830" s="1"/>
      <c r="C1830" s="1"/>
      <c r="D1830" s="1"/>
      <c r="E1830" s="1"/>
      <c r="F1830" s="1"/>
      <c r="G1830" s="1" t="s">
        <v>3399</v>
      </c>
      <c r="H1830" s="1"/>
      <c r="I1830" s="1"/>
      <c r="J1830" s="1"/>
      <c r="K1830" s="1"/>
      <c r="L1830" s="1"/>
      <c r="M1830" s="1"/>
      <c r="N1830" s="1"/>
      <c r="O1830" s="1"/>
      <c r="P1830" s="1"/>
    </row>
    <row r="1831" spans="1:16" x14ac:dyDescent="0.2">
      <c r="A1831" s="1" t="s">
        <v>130</v>
      </c>
      <c r="B1831" s="1"/>
      <c r="C1831" s="1"/>
      <c r="D1831" s="1"/>
      <c r="E1831" s="1"/>
      <c r="F1831" s="1"/>
      <c r="G1831" s="1"/>
      <c r="H1831" s="1" t="s">
        <v>3399</v>
      </c>
      <c r="I1831" s="1"/>
      <c r="J1831" s="1"/>
      <c r="K1831" s="1"/>
      <c r="L1831" s="1"/>
      <c r="M1831" s="1"/>
      <c r="N1831" s="1"/>
      <c r="O1831" s="1"/>
      <c r="P1831" s="1"/>
    </row>
    <row r="1832" spans="1:16" x14ac:dyDescent="0.2">
      <c r="A1832" s="1" t="s">
        <v>130</v>
      </c>
      <c r="B1832" s="1"/>
      <c r="C1832" s="1"/>
      <c r="D1832" s="1"/>
      <c r="E1832" s="1"/>
      <c r="F1832" s="1"/>
      <c r="G1832" s="1"/>
      <c r="H1832" s="1"/>
      <c r="I1832" s="1" t="s">
        <v>3399</v>
      </c>
      <c r="J1832" s="1"/>
      <c r="K1832" s="1"/>
      <c r="L1832" s="1"/>
      <c r="M1832" s="1"/>
      <c r="N1832" s="1"/>
      <c r="O1832" s="1"/>
      <c r="P1832" s="1"/>
    </row>
    <row r="1833" spans="1:16" x14ac:dyDescent="0.2">
      <c r="A1833" s="1" t="s">
        <v>130</v>
      </c>
      <c r="B1833" s="1"/>
      <c r="C1833" s="1"/>
      <c r="D1833" s="1"/>
      <c r="E1833" s="1"/>
      <c r="F1833" s="1"/>
      <c r="G1833" s="1"/>
      <c r="H1833" s="1"/>
      <c r="I1833" s="1"/>
      <c r="J1833" s="1" t="s">
        <v>3399</v>
      </c>
      <c r="K1833" s="1"/>
      <c r="L1833" s="1"/>
      <c r="M1833" s="1"/>
      <c r="N1833" s="1"/>
      <c r="O1833" s="1"/>
      <c r="P1833" s="1"/>
    </row>
    <row r="1834" spans="1:16" x14ac:dyDescent="0.2">
      <c r="A1834" s="1" t="s">
        <v>130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 t="s">
        <v>3399</v>
      </c>
      <c r="L1834" s="1"/>
      <c r="M1834" s="1"/>
      <c r="N1834" s="1"/>
      <c r="O1834" s="1"/>
      <c r="P1834" s="1"/>
    </row>
    <row r="1835" spans="1:16" x14ac:dyDescent="0.2">
      <c r="A1835" s="1" t="s">
        <v>130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 t="s">
        <v>3399</v>
      </c>
      <c r="M1835" s="1"/>
      <c r="N1835" s="1"/>
      <c r="O1835" s="1"/>
      <c r="P1835" s="1"/>
    </row>
    <row r="1836" spans="1:16" x14ac:dyDescent="0.2">
      <c r="A1836" s="1" t="s">
        <v>130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 t="s">
        <v>3399</v>
      </c>
      <c r="N1836" s="1"/>
      <c r="O1836" s="1"/>
      <c r="P1836" s="1"/>
    </row>
    <row r="1837" spans="1:16" x14ac:dyDescent="0.2">
      <c r="A1837" s="1" t="s">
        <v>130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 t="s">
        <v>3399</v>
      </c>
      <c r="O1837" s="1"/>
      <c r="P1837" s="1"/>
    </row>
    <row r="1838" spans="1:16" x14ac:dyDescent="0.2">
      <c r="A1838" s="1" t="s">
        <v>130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 t="s">
        <v>3399</v>
      </c>
      <c r="P1838" s="1"/>
    </row>
    <row r="1839" spans="1:16" x14ac:dyDescent="0.2">
      <c r="A1839" s="1" t="s">
        <v>3038</v>
      </c>
      <c r="B1839" s="1"/>
      <c r="C1839" s="1"/>
      <c r="D1839" s="1" t="s">
        <v>2905</v>
      </c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</row>
    <row r="1840" spans="1:16" x14ac:dyDescent="0.2">
      <c r="A1840" s="1" t="s">
        <v>3038</v>
      </c>
      <c r="B1840" s="1"/>
      <c r="C1840" s="1"/>
      <c r="D1840" s="1"/>
      <c r="E1840" s="1" t="s">
        <v>2905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</row>
    <row r="1841" spans="1:16" x14ac:dyDescent="0.2">
      <c r="A1841" s="1" t="s">
        <v>3038</v>
      </c>
      <c r="B1841" s="1"/>
      <c r="C1841" s="1"/>
      <c r="D1841" s="1"/>
      <c r="E1841" s="1"/>
      <c r="F1841" s="1" t="s">
        <v>2905</v>
      </c>
      <c r="G1841" s="1"/>
      <c r="H1841" s="1"/>
      <c r="I1841" s="1"/>
      <c r="J1841" s="1"/>
      <c r="K1841" s="1"/>
      <c r="L1841" s="1"/>
      <c r="M1841" s="1"/>
      <c r="N1841" s="1"/>
      <c r="O1841" s="1"/>
      <c r="P1841" s="1"/>
    </row>
    <row r="1842" spans="1:16" x14ac:dyDescent="0.2">
      <c r="A1842" s="1" t="s">
        <v>3038</v>
      </c>
      <c r="B1842" s="1"/>
      <c r="C1842" s="1"/>
      <c r="D1842" s="1"/>
      <c r="E1842" s="1"/>
      <c r="F1842" s="1" t="s">
        <v>2903</v>
      </c>
      <c r="G1842" s="1"/>
      <c r="H1842" s="1"/>
      <c r="I1842" s="1"/>
      <c r="J1842" s="1"/>
      <c r="K1842" s="1"/>
      <c r="L1842" s="1"/>
      <c r="M1842" s="1"/>
      <c r="N1842" s="1"/>
      <c r="O1842" s="1"/>
      <c r="P1842" s="1"/>
    </row>
    <row r="1843" spans="1:16" x14ac:dyDescent="0.2">
      <c r="A1843" s="1" t="s">
        <v>3038</v>
      </c>
      <c r="B1843" s="1"/>
      <c r="C1843" s="1"/>
      <c r="D1843" s="1"/>
      <c r="E1843" s="1"/>
      <c r="F1843" s="1"/>
      <c r="G1843" s="1" t="s">
        <v>2905</v>
      </c>
      <c r="H1843" s="1"/>
      <c r="I1843" s="1"/>
      <c r="J1843" s="1"/>
      <c r="K1843" s="1"/>
      <c r="L1843" s="1"/>
      <c r="M1843" s="1"/>
      <c r="N1843" s="1"/>
      <c r="O1843" s="1"/>
      <c r="P1843" s="1"/>
    </row>
    <row r="1844" spans="1:16" x14ac:dyDescent="0.2">
      <c r="A1844" s="1" t="s">
        <v>3038</v>
      </c>
      <c r="B1844" s="1"/>
      <c r="C1844" s="1"/>
      <c r="D1844" s="1"/>
      <c r="E1844" s="1"/>
      <c r="F1844" s="1"/>
      <c r="G1844" s="1"/>
      <c r="H1844" s="1" t="s">
        <v>2905</v>
      </c>
      <c r="I1844" s="1"/>
      <c r="J1844" s="1"/>
      <c r="K1844" s="1"/>
      <c r="L1844" s="1"/>
      <c r="M1844" s="1"/>
      <c r="N1844" s="1"/>
      <c r="O1844" s="1"/>
      <c r="P1844" s="1"/>
    </row>
    <row r="1845" spans="1:16" x14ac:dyDescent="0.2">
      <c r="A1845" s="1" t="s">
        <v>3038</v>
      </c>
      <c r="B1845" s="1"/>
      <c r="C1845" s="1"/>
      <c r="D1845" s="1"/>
      <c r="E1845" s="1"/>
      <c r="F1845" s="1"/>
      <c r="G1845" s="1"/>
      <c r="H1845" s="1"/>
      <c r="I1845" s="1" t="s">
        <v>2905</v>
      </c>
      <c r="J1845" s="1"/>
      <c r="K1845" s="1"/>
      <c r="L1845" s="1"/>
      <c r="M1845" s="1"/>
      <c r="N1845" s="1"/>
      <c r="O1845" s="1"/>
      <c r="P1845" s="1"/>
    </row>
    <row r="1846" spans="1:16" x14ac:dyDescent="0.2">
      <c r="A1846" s="1" t="s">
        <v>3038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</row>
    <row r="1847" spans="1:16" x14ac:dyDescent="0.2">
      <c r="A1847" s="1" t="s">
        <v>3038</v>
      </c>
      <c r="B1847" s="1"/>
      <c r="C1847" s="1"/>
      <c r="D1847" s="1"/>
      <c r="E1847" s="1"/>
      <c r="F1847" s="1"/>
      <c r="G1847" s="1"/>
      <c r="H1847" s="1"/>
      <c r="I1847" s="1"/>
      <c r="J1847" s="1" t="s">
        <v>2905</v>
      </c>
      <c r="K1847" s="1"/>
      <c r="L1847" s="1"/>
      <c r="M1847" s="1"/>
      <c r="N1847" s="1"/>
      <c r="O1847" s="1"/>
      <c r="P1847" s="1"/>
    </row>
    <row r="1848" spans="1:16" x14ac:dyDescent="0.2">
      <c r="A1848" s="1" t="s">
        <v>3038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 t="s">
        <v>2905</v>
      </c>
      <c r="L1848" s="1"/>
      <c r="M1848" s="1"/>
      <c r="N1848" s="1"/>
      <c r="O1848" s="1"/>
      <c r="P1848" s="1"/>
    </row>
    <row r="1849" spans="1:16" x14ac:dyDescent="0.2">
      <c r="A1849" s="1" t="s">
        <v>3038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 t="s">
        <v>2905</v>
      </c>
      <c r="M1849" s="1"/>
      <c r="N1849" s="1"/>
      <c r="O1849" s="1"/>
      <c r="P1849" s="1"/>
    </row>
    <row r="1850" spans="1:16" x14ac:dyDescent="0.2">
      <c r="A1850" s="1" t="s">
        <v>3038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 t="s">
        <v>2905</v>
      </c>
      <c r="N1850" s="1"/>
      <c r="O1850" s="1"/>
      <c r="P1850" s="1"/>
    </row>
    <row r="1851" spans="1:16" x14ac:dyDescent="0.2">
      <c r="A1851" s="1" t="s">
        <v>3038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 t="s">
        <v>2905</v>
      </c>
      <c r="O1851" s="1"/>
      <c r="P1851" s="1"/>
    </row>
    <row r="1852" spans="1:16" x14ac:dyDescent="0.2">
      <c r="A1852" s="1" t="s">
        <v>3038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 t="s">
        <v>2905</v>
      </c>
      <c r="P1852" s="1"/>
    </row>
    <row r="1853" spans="1:16" x14ac:dyDescent="0.2">
      <c r="A1853" s="1" t="s">
        <v>131</v>
      </c>
      <c r="B1853" s="1"/>
      <c r="C1853" s="1"/>
      <c r="D1853" s="1" t="s">
        <v>3399</v>
      </c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</row>
    <row r="1854" spans="1:16" x14ac:dyDescent="0.2">
      <c r="A1854" s="1" t="s">
        <v>131</v>
      </c>
      <c r="B1854" s="1"/>
      <c r="C1854" s="1"/>
      <c r="D1854" s="1"/>
      <c r="E1854" s="1" t="s">
        <v>3399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</row>
    <row r="1855" spans="1:16" x14ac:dyDescent="0.2">
      <c r="A1855" s="1" t="s">
        <v>131</v>
      </c>
      <c r="B1855" s="1"/>
      <c r="C1855" s="1"/>
      <c r="D1855" s="1"/>
      <c r="E1855" s="1"/>
      <c r="F1855" s="1" t="s">
        <v>3399</v>
      </c>
      <c r="G1855" s="1"/>
      <c r="H1855" s="1"/>
      <c r="I1855" s="1"/>
      <c r="J1855" s="1"/>
      <c r="K1855" s="1"/>
      <c r="L1855" s="1"/>
      <c r="M1855" s="1"/>
      <c r="N1855" s="1"/>
      <c r="O1855" s="1"/>
      <c r="P1855" s="1"/>
    </row>
    <row r="1856" spans="1:16" x14ac:dyDescent="0.2">
      <c r="A1856" s="1" t="s">
        <v>131</v>
      </c>
      <c r="B1856" s="1"/>
      <c r="C1856" s="1"/>
      <c r="D1856" s="1"/>
      <c r="E1856" s="1"/>
      <c r="F1856" s="1"/>
      <c r="G1856" s="1" t="s">
        <v>3399</v>
      </c>
      <c r="H1856" s="1"/>
      <c r="I1856" s="1"/>
      <c r="J1856" s="1"/>
      <c r="K1856" s="1"/>
      <c r="L1856" s="1"/>
      <c r="M1856" s="1"/>
      <c r="N1856" s="1"/>
      <c r="O1856" s="1"/>
      <c r="P1856" s="1"/>
    </row>
    <row r="1857" spans="1:16" x14ac:dyDescent="0.2">
      <c r="A1857" s="1" t="s">
        <v>131</v>
      </c>
      <c r="B1857" s="1"/>
      <c r="C1857" s="1"/>
      <c r="D1857" s="1"/>
      <c r="E1857" s="1"/>
      <c r="F1857" s="1"/>
      <c r="G1857" s="1"/>
      <c r="H1857" s="1" t="s">
        <v>3399</v>
      </c>
      <c r="I1857" s="1"/>
      <c r="J1857" s="1"/>
      <c r="K1857" s="1"/>
      <c r="L1857" s="1"/>
      <c r="M1857" s="1"/>
      <c r="N1857" s="1"/>
      <c r="O1857" s="1"/>
      <c r="P1857" s="1"/>
    </row>
    <row r="1858" spans="1:16" x14ac:dyDescent="0.2">
      <c r="A1858" s="1" t="s">
        <v>131</v>
      </c>
      <c r="B1858" s="1"/>
      <c r="C1858" s="1"/>
      <c r="D1858" s="1"/>
      <c r="E1858" s="1"/>
      <c r="F1858" s="1"/>
      <c r="G1858" s="1"/>
      <c r="H1858" s="1"/>
      <c r="I1858" s="1" t="s">
        <v>3399</v>
      </c>
      <c r="J1858" s="1"/>
      <c r="K1858" s="1"/>
      <c r="L1858" s="1"/>
      <c r="M1858" s="1"/>
      <c r="N1858" s="1"/>
      <c r="O1858" s="1"/>
      <c r="P1858" s="1"/>
    </row>
    <row r="1859" spans="1:16" x14ac:dyDescent="0.2">
      <c r="A1859" s="1" t="s">
        <v>131</v>
      </c>
      <c r="B1859" s="1"/>
      <c r="C1859" s="1"/>
      <c r="D1859" s="1"/>
      <c r="E1859" s="1"/>
      <c r="F1859" s="1"/>
      <c r="G1859" s="1"/>
      <c r="H1859" s="1"/>
      <c r="I1859" s="1"/>
      <c r="J1859" s="1" t="s">
        <v>3399</v>
      </c>
      <c r="K1859" s="1"/>
      <c r="L1859" s="1"/>
      <c r="M1859" s="1"/>
      <c r="N1859" s="1"/>
      <c r="O1859" s="1"/>
      <c r="P1859" s="1"/>
    </row>
    <row r="1860" spans="1:16" x14ac:dyDescent="0.2">
      <c r="A1860" s="1" t="s">
        <v>131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 t="s">
        <v>3399</v>
      </c>
      <c r="L1860" s="1"/>
      <c r="M1860" s="1"/>
      <c r="N1860" s="1"/>
      <c r="O1860" s="1"/>
      <c r="P1860" s="1"/>
    </row>
    <row r="1861" spans="1:16" x14ac:dyDescent="0.2">
      <c r="A1861" s="1" t="s">
        <v>131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 t="s">
        <v>3399</v>
      </c>
      <c r="M1861" s="1"/>
      <c r="N1861" s="1"/>
      <c r="O1861" s="1"/>
      <c r="P1861" s="1"/>
    </row>
    <row r="1862" spans="1:16" x14ac:dyDescent="0.2">
      <c r="A1862" s="1" t="s">
        <v>131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 t="s">
        <v>3399</v>
      </c>
      <c r="N1862" s="1"/>
      <c r="O1862" s="1"/>
      <c r="P1862" s="1"/>
    </row>
    <row r="1863" spans="1:16" x14ac:dyDescent="0.2">
      <c r="A1863" s="1" t="s">
        <v>131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 t="s">
        <v>3399</v>
      </c>
      <c r="O1863" s="1"/>
      <c r="P1863" s="1"/>
    </row>
    <row r="1864" spans="1:16" x14ac:dyDescent="0.2">
      <c r="A1864" s="1" t="s">
        <v>131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 t="s">
        <v>3399</v>
      </c>
      <c r="P1864" s="1"/>
    </row>
    <row r="1865" spans="1:16" x14ac:dyDescent="0.2">
      <c r="A1865" s="1" t="s">
        <v>3197</v>
      </c>
      <c r="B1865" s="1"/>
      <c r="C1865" s="1"/>
      <c r="D1865" s="1" t="s">
        <v>2903</v>
      </c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</row>
    <row r="1866" spans="1:16" x14ac:dyDescent="0.2">
      <c r="A1866" s="1" t="s">
        <v>3197</v>
      </c>
      <c r="B1866" s="1"/>
      <c r="C1866" s="1"/>
      <c r="D1866" s="1"/>
      <c r="E1866" s="1" t="s">
        <v>2903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</row>
    <row r="1867" spans="1:16" x14ac:dyDescent="0.2">
      <c r="A1867" s="1" t="s">
        <v>3197</v>
      </c>
      <c r="B1867" s="1"/>
      <c r="C1867" s="1"/>
      <c r="D1867" s="1"/>
      <c r="E1867" s="1"/>
      <c r="F1867" s="1" t="s">
        <v>2903</v>
      </c>
      <c r="G1867" s="1"/>
      <c r="H1867" s="1"/>
      <c r="I1867" s="1"/>
      <c r="J1867" s="1"/>
      <c r="K1867" s="1"/>
      <c r="L1867" s="1"/>
      <c r="M1867" s="1"/>
      <c r="N1867" s="1"/>
      <c r="O1867" s="1"/>
      <c r="P1867" s="1"/>
    </row>
    <row r="1868" spans="1:16" x14ac:dyDescent="0.2">
      <c r="A1868" s="1" t="s">
        <v>3197</v>
      </c>
      <c r="B1868" s="1"/>
      <c r="C1868" s="1"/>
      <c r="D1868" s="1"/>
      <c r="E1868" s="1"/>
      <c r="F1868" s="1"/>
      <c r="G1868" s="1" t="s">
        <v>2903</v>
      </c>
      <c r="H1868" s="1"/>
      <c r="I1868" s="1"/>
      <c r="J1868" s="1"/>
      <c r="K1868" s="1"/>
      <c r="L1868" s="1"/>
      <c r="M1868" s="1"/>
      <c r="N1868" s="1"/>
      <c r="O1868" s="1"/>
      <c r="P1868" s="1"/>
    </row>
    <row r="1869" spans="1:16" x14ac:dyDescent="0.2">
      <c r="A1869" s="1" t="s">
        <v>3197</v>
      </c>
      <c r="B1869" s="1"/>
      <c r="C1869" s="1"/>
      <c r="D1869" s="1"/>
      <c r="E1869" s="1"/>
      <c r="F1869" s="1"/>
      <c r="G1869" s="1"/>
      <c r="H1869" s="1" t="s">
        <v>2903</v>
      </c>
      <c r="I1869" s="1"/>
      <c r="J1869" s="1"/>
      <c r="K1869" s="1"/>
      <c r="L1869" s="1"/>
      <c r="M1869" s="1"/>
      <c r="N1869" s="1"/>
      <c r="O1869" s="1"/>
      <c r="P1869" s="1"/>
    </row>
    <row r="1870" spans="1:16" x14ac:dyDescent="0.2">
      <c r="A1870" s="1" t="s">
        <v>3197</v>
      </c>
      <c r="B1870" s="1"/>
      <c r="C1870" s="1"/>
      <c r="D1870" s="1"/>
      <c r="E1870" s="1"/>
      <c r="F1870" s="1"/>
      <c r="G1870" s="1"/>
      <c r="H1870" s="1"/>
      <c r="I1870" s="1" t="s">
        <v>2903</v>
      </c>
      <c r="J1870" s="1"/>
      <c r="K1870" s="1"/>
      <c r="L1870" s="1"/>
      <c r="M1870" s="1"/>
      <c r="N1870" s="1"/>
      <c r="O1870" s="1"/>
      <c r="P1870" s="1"/>
    </row>
    <row r="1871" spans="1:16" x14ac:dyDescent="0.2">
      <c r="A1871" s="1" t="s">
        <v>3197</v>
      </c>
      <c r="B1871" s="1"/>
      <c r="C1871" s="1"/>
      <c r="D1871" s="1"/>
      <c r="E1871" s="1"/>
      <c r="F1871" s="1"/>
      <c r="G1871" s="1"/>
      <c r="H1871" s="1"/>
      <c r="I1871" s="1"/>
      <c r="J1871" s="1" t="s">
        <v>2903</v>
      </c>
      <c r="K1871" s="1"/>
      <c r="L1871" s="1"/>
      <c r="M1871" s="1"/>
      <c r="N1871" s="1"/>
      <c r="O1871" s="1"/>
      <c r="P1871" s="1"/>
    </row>
    <row r="1872" spans="1:16" x14ac:dyDescent="0.2">
      <c r="A1872" s="1" t="s">
        <v>3197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 t="s">
        <v>2903</v>
      </c>
      <c r="L1872" s="1"/>
      <c r="M1872" s="1"/>
      <c r="N1872" s="1"/>
      <c r="O1872" s="1"/>
      <c r="P1872" s="1"/>
    </row>
    <row r="1873" spans="1:16" x14ac:dyDescent="0.2">
      <c r="A1873" s="1" t="s">
        <v>3197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 t="s">
        <v>2903</v>
      </c>
      <c r="M1873" s="1"/>
      <c r="N1873" s="1"/>
      <c r="O1873" s="1"/>
      <c r="P1873" s="1"/>
    </row>
    <row r="1874" spans="1:16" x14ac:dyDescent="0.2">
      <c r="A1874" s="1" t="s">
        <v>3197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 t="s">
        <v>2903</v>
      </c>
      <c r="N1874" s="1"/>
      <c r="O1874" s="1"/>
      <c r="P1874" s="1"/>
    </row>
    <row r="1875" spans="1:16" x14ac:dyDescent="0.2">
      <c r="A1875" s="1" t="s">
        <v>3197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 t="s">
        <v>2903</v>
      </c>
      <c r="O1875" s="1"/>
      <c r="P1875" s="1"/>
    </row>
    <row r="1876" spans="1:16" x14ac:dyDescent="0.2">
      <c r="A1876" s="1" t="s">
        <v>3197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 t="s">
        <v>2903</v>
      </c>
      <c r="P1876" s="1"/>
    </row>
    <row r="1877" spans="1:16" x14ac:dyDescent="0.2">
      <c r="A1877" s="1" t="s">
        <v>3199</v>
      </c>
      <c r="B1877" s="1"/>
      <c r="C1877" s="1"/>
      <c r="D1877" s="1" t="s">
        <v>2903</v>
      </c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</row>
    <row r="1878" spans="1:16" x14ac:dyDescent="0.2">
      <c r="A1878" s="1" t="s">
        <v>3199</v>
      </c>
      <c r="B1878" s="1"/>
      <c r="C1878" s="1"/>
      <c r="D1878" s="1"/>
      <c r="E1878" s="1" t="s">
        <v>2903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</row>
    <row r="1879" spans="1:16" x14ac:dyDescent="0.2">
      <c r="A1879" s="1" t="s">
        <v>3199</v>
      </c>
      <c r="B1879" s="1"/>
      <c r="C1879" s="1"/>
      <c r="D1879" s="1"/>
      <c r="E1879" s="1"/>
      <c r="F1879" s="1" t="s">
        <v>2903</v>
      </c>
      <c r="G1879" s="1"/>
      <c r="H1879" s="1"/>
      <c r="I1879" s="1"/>
      <c r="J1879" s="1"/>
      <c r="K1879" s="1"/>
      <c r="L1879" s="1"/>
      <c r="M1879" s="1"/>
      <c r="N1879" s="1"/>
      <c r="O1879" s="1"/>
      <c r="P1879" s="1"/>
    </row>
    <row r="1880" spans="1:16" x14ac:dyDescent="0.2">
      <c r="A1880" s="1" t="s">
        <v>3199</v>
      </c>
      <c r="B1880" s="1"/>
      <c r="C1880" s="1"/>
      <c r="D1880" s="1"/>
      <c r="E1880" s="1"/>
      <c r="F1880" s="1"/>
      <c r="G1880" s="1" t="s">
        <v>2903</v>
      </c>
      <c r="H1880" s="1"/>
      <c r="I1880" s="1"/>
      <c r="J1880" s="1"/>
      <c r="K1880" s="1"/>
      <c r="L1880" s="1"/>
      <c r="M1880" s="1"/>
      <c r="N1880" s="1"/>
      <c r="O1880" s="1"/>
      <c r="P1880" s="1"/>
    </row>
    <row r="1881" spans="1:16" x14ac:dyDescent="0.2">
      <c r="A1881" s="1" t="s">
        <v>3199</v>
      </c>
      <c r="B1881" s="1"/>
      <c r="C1881" s="1"/>
      <c r="D1881" s="1"/>
      <c r="E1881" s="1"/>
      <c r="F1881" s="1"/>
      <c r="G1881" s="1"/>
      <c r="H1881" s="1" t="s">
        <v>2903</v>
      </c>
      <c r="I1881" s="1"/>
      <c r="J1881" s="1"/>
      <c r="K1881" s="1"/>
      <c r="L1881" s="1"/>
      <c r="M1881" s="1"/>
      <c r="N1881" s="1"/>
      <c r="O1881" s="1"/>
      <c r="P1881" s="1"/>
    </row>
    <row r="1882" spans="1:16" x14ac:dyDescent="0.2">
      <c r="A1882" s="1" t="s">
        <v>3199</v>
      </c>
      <c r="B1882" s="1"/>
      <c r="C1882" s="1"/>
      <c r="D1882" s="1"/>
      <c r="E1882" s="1"/>
      <c r="F1882" s="1"/>
      <c r="G1882" s="1"/>
      <c r="H1882" s="1"/>
      <c r="I1882" s="1" t="s">
        <v>2903</v>
      </c>
      <c r="J1882" s="1"/>
      <c r="K1882" s="1"/>
      <c r="L1882" s="1"/>
      <c r="M1882" s="1"/>
      <c r="N1882" s="1"/>
      <c r="O1882" s="1"/>
      <c r="P1882" s="1"/>
    </row>
    <row r="1883" spans="1:16" x14ac:dyDescent="0.2">
      <c r="A1883" s="1" t="s">
        <v>3199</v>
      </c>
      <c r="B1883" s="1"/>
      <c r="C1883" s="1"/>
      <c r="D1883" s="1"/>
      <c r="E1883" s="1"/>
      <c r="F1883" s="1"/>
      <c r="G1883" s="1"/>
      <c r="H1883" s="1"/>
      <c r="I1883" s="1"/>
      <c r="J1883" s="1" t="s">
        <v>2903</v>
      </c>
      <c r="K1883" s="1"/>
      <c r="L1883" s="1"/>
      <c r="M1883" s="1"/>
      <c r="N1883" s="1"/>
      <c r="O1883" s="1"/>
      <c r="P1883" s="1"/>
    </row>
    <row r="1884" spans="1:16" x14ac:dyDescent="0.2">
      <c r="A1884" s="1" t="s">
        <v>3199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 t="s">
        <v>2903</v>
      </c>
      <c r="L1884" s="1"/>
      <c r="M1884" s="1"/>
      <c r="N1884" s="1"/>
      <c r="O1884" s="1"/>
      <c r="P1884" s="1"/>
    </row>
    <row r="1885" spans="1:16" x14ac:dyDescent="0.2">
      <c r="A1885" s="1" t="s">
        <v>3199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 t="s">
        <v>2903</v>
      </c>
      <c r="M1885" s="1"/>
      <c r="N1885" s="1"/>
      <c r="O1885" s="1"/>
      <c r="P1885" s="1"/>
    </row>
    <row r="1886" spans="1:16" x14ac:dyDescent="0.2">
      <c r="A1886" s="1" t="s">
        <v>3199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 t="s">
        <v>2903</v>
      </c>
      <c r="N1886" s="1"/>
      <c r="O1886" s="1"/>
      <c r="P1886" s="1"/>
    </row>
    <row r="1887" spans="1:16" x14ac:dyDescent="0.2">
      <c r="A1887" s="1" t="s">
        <v>3199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 t="s">
        <v>2903</v>
      </c>
      <c r="O1887" s="1"/>
      <c r="P1887" s="1"/>
    </row>
    <row r="1888" spans="1:16" x14ac:dyDescent="0.2">
      <c r="A1888" s="1" t="s">
        <v>3199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 t="s">
        <v>2903</v>
      </c>
      <c r="P1888" s="1"/>
    </row>
    <row r="1889" spans="1:16" x14ac:dyDescent="0.2">
      <c r="A1889" s="1" t="s">
        <v>3387</v>
      </c>
      <c r="B1889" s="1"/>
      <c r="C1889" s="1"/>
      <c r="D1889" s="1" t="s">
        <v>3399</v>
      </c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</row>
    <row r="1890" spans="1:16" x14ac:dyDescent="0.2">
      <c r="A1890" s="1" t="s">
        <v>3387</v>
      </c>
      <c r="B1890" s="1"/>
      <c r="C1890" s="1"/>
      <c r="D1890" s="1"/>
      <c r="E1890" s="1" t="s">
        <v>3399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</row>
    <row r="1891" spans="1:16" x14ac:dyDescent="0.2">
      <c r="A1891" s="1" t="s">
        <v>3387</v>
      </c>
      <c r="B1891" s="1"/>
      <c r="C1891" s="1"/>
      <c r="D1891" s="1"/>
      <c r="E1891" s="1"/>
      <c r="F1891" s="1" t="s">
        <v>3399</v>
      </c>
      <c r="G1891" s="1"/>
      <c r="H1891" s="1"/>
      <c r="I1891" s="1"/>
      <c r="J1891" s="1"/>
      <c r="K1891" s="1"/>
      <c r="L1891" s="1"/>
      <c r="M1891" s="1"/>
      <c r="N1891" s="1"/>
      <c r="O1891" s="1"/>
      <c r="P1891" s="1"/>
    </row>
    <row r="1892" spans="1:16" x14ac:dyDescent="0.2">
      <c r="A1892" s="1" t="s">
        <v>3387</v>
      </c>
      <c r="B1892" s="1"/>
      <c r="C1892" s="1"/>
      <c r="D1892" s="1"/>
      <c r="E1892" s="1"/>
      <c r="F1892" s="1"/>
      <c r="G1892" s="1" t="s">
        <v>3399</v>
      </c>
      <c r="H1892" s="1"/>
      <c r="I1892" s="1"/>
      <c r="J1892" s="1"/>
      <c r="K1892" s="1"/>
      <c r="L1892" s="1"/>
      <c r="M1892" s="1"/>
      <c r="N1892" s="1"/>
      <c r="O1892" s="1"/>
      <c r="P1892" s="1"/>
    </row>
    <row r="1893" spans="1:16" x14ac:dyDescent="0.2">
      <c r="A1893" s="1" t="s">
        <v>3387</v>
      </c>
      <c r="B1893" s="1"/>
      <c r="C1893" s="1"/>
      <c r="D1893" s="1"/>
      <c r="E1893" s="1"/>
      <c r="F1893" s="1"/>
      <c r="G1893" s="1"/>
      <c r="H1893" s="1" t="s">
        <v>3399</v>
      </c>
      <c r="I1893" s="1"/>
      <c r="J1893" s="1"/>
      <c r="K1893" s="1"/>
      <c r="L1893" s="1"/>
      <c r="M1893" s="1"/>
      <c r="N1893" s="1"/>
      <c r="O1893" s="1"/>
      <c r="P1893" s="1"/>
    </row>
    <row r="1894" spans="1:16" x14ac:dyDescent="0.2">
      <c r="A1894" s="1" t="s">
        <v>3387</v>
      </c>
      <c r="B1894" s="1"/>
      <c r="C1894" s="1"/>
      <c r="D1894" s="1"/>
      <c r="E1894" s="1"/>
      <c r="F1894" s="1"/>
      <c r="G1894" s="1"/>
      <c r="H1894" s="1"/>
      <c r="I1894" s="1" t="s">
        <v>3399</v>
      </c>
      <c r="J1894" s="1"/>
      <c r="K1894" s="1"/>
      <c r="L1894" s="1"/>
      <c r="M1894" s="1"/>
      <c r="N1894" s="1"/>
      <c r="O1894" s="1"/>
      <c r="P1894" s="1"/>
    </row>
    <row r="1895" spans="1:16" x14ac:dyDescent="0.2">
      <c r="A1895" s="1" t="s">
        <v>3387</v>
      </c>
      <c r="B1895" s="1"/>
      <c r="C1895" s="1"/>
      <c r="D1895" s="1"/>
      <c r="E1895" s="1"/>
      <c r="F1895" s="1"/>
      <c r="G1895" s="1"/>
      <c r="H1895" s="1"/>
      <c r="I1895" s="1"/>
      <c r="J1895" s="1" t="s">
        <v>3399</v>
      </c>
      <c r="K1895" s="1"/>
      <c r="L1895" s="1"/>
      <c r="M1895" s="1"/>
      <c r="N1895" s="1"/>
      <c r="O1895" s="1"/>
      <c r="P1895" s="1"/>
    </row>
    <row r="1896" spans="1:16" x14ac:dyDescent="0.2">
      <c r="A1896" s="1" t="s">
        <v>3387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 t="s">
        <v>3399</v>
      </c>
      <c r="L1896" s="1"/>
      <c r="M1896" s="1"/>
      <c r="N1896" s="1"/>
      <c r="O1896" s="1"/>
      <c r="P1896" s="1"/>
    </row>
    <row r="1897" spans="1:16" x14ac:dyDescent="0.2">
      <c r="A1897" s="1" t="s">
        <v>3387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 t="s">
        <v>3399</v>
      </c>
      <c r="M1897" s="1"/>
      <c r="N1897" s="1"/>
      <c r="O1897" s="1"/>
      <c r="P1897" s="1"/>
    </row>
    <row r="1898" spans="1:16" x14ac:dyDescent="0.2">
      <c r="A1898" s="1" t="s">
        <v>3387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 t="s">
        <v>3399</v>
      </c>
      <c r="N1898" s="1"/>
      <c r="O1898" s="1"/>
      <c r="P1898" s="1"/>
    </row>
    <row r="1899" spans="1:16" x14ac:dyDescent="0.2">
      <c r="A1899" s="1" t="s">
        <v>3387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 t="s">
        <v>3399</v>
      </c>
      <c r="O1899" s="1"/>
      <c r="P1899" s="1"/>
    </row>
    <row r="1900" spans="1:16" x14ac:dyDescent="0.2">
      <c r="A1900" s="1" t="s">
        <v>3387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 t="s">
        <v>3399</v>
      </c>
      <c r="P1900" s="1"/>
    </row>
    <row r="1901" spans="1:16" x14ac:dyDescent="0.2">
      <c r="A1901" s="1" t="s">
        <v>3201</v>
      </c>
      <c r="B1901" s="1"/>
      <c r="C1901" s="1"/>
      <c r="D1901" s="1" t="s">
        <v>2903</v>
      </c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</row>
    <row r="1902" spans="1:16" x14ac:dyDescent="0.2">
      <c r="A1902" s="1" t="s">
        <v>3201</v>
      </c>
      <c r="B1902" s="1"/>
      <c r="C1902" s="1"/>
      <c r="D1902" s="1"/>
      <c r="E1902" s="1" t="s">
        <v>2903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</row>
    <row r="1903" spans="1:16" x14ac:dyDescent="0.2">
      <c r="A1903" s="1" t="s">
        <v>3201</v>
      </c>
      <c r="B1903" s="1"/>
      <c r="C1903" s="1"/>
      <c r="D1903" s="1"/>
      <c r="E1903" s="1"/>
      <c r="F1903" s="1" t="s">
        <v>2903</v>
      </c>
      <c r="G1903" s="1"/>
      <c r="H1903" s="1"/>
      <c r="I1903" s="1"/>
      <c r="J1903" s="1"/>
      <c r="K1903" s="1"/>
      <c r="L1903" s="1"/>
      <c r="M1903" s="1"/>
      <c r="N1903" s="1"/>
      <c r="O1903" s="1"/>
      <c r="P1903" s="1"/>
    </row>
    <row r="1904" spans="1:16" x14ac:dyDescent="0.2">
      <c r="A1904" s="1" t="s">
        <v>3201</v>
      </c>
      <c r="B1904" s="1"/>
      <c r="C1904" s="1"/>
      <c r="D1904" s="1"/>
      <c r="E1904" s="1"/>
      <c r="F1904" s="1"/>
      <c r="G1904" s="1" t="s">
        <v>2903</v>
      </c>
      <c r="H1904" s="1"/>
      <c r="I1904" s="1"/>
      <c r="J1904" s="1"/>
      <c r="K1904" s="1"/>
      <c r="L1904" s="1"/>
      <c r="M1904" s="1"/>
      <c r="N1904" s="1"/>
      <c r="O1904" s="1"/>
      <c r="P1904" s="1"/>
    </row>
    <row r="1905" spans="1:16" x14ac:dyDescent="0.2">
      <c r="A1905" s="1" t="s">
        <v>3201</v>
      </c>
      <c r="B1905" s="1"/>
      <c r="C1905" s="1"/>
      <c r="D1905" s="1"/>
      <c r="E1905" s="1"/>
      <c r="F1905" s="1"/>
      <c r="G1905" s="1"/>
      <c r="H1905" s="1" t="s">
        <v>2903</v>
      </c>
      <c r="I1905" s="1"/>
      <c r="J1905" s="1"/>
      <c r="K1905" s="1"/>
      <c r="L1905" s="1"/>
      <c r="M1905" s="1"/>
      <c r="N1905" s="1"/>
      <c r="O1905" s="1"/>
      <c r="P1905" s="1"/>
    </row>
    <row r="1906" spans="1:16" x14ac:dyDescent="0.2">
      <c r="A1906" s="1" t="s">
        <v>3201</v>
      </c>
      <c r="B1906" s="1"/>
      <c r="C1906" s="1"/>
      <c r="D1906" s="1"/>
      <c r="E1906" s="1"/>
      <c r="F1906" s="1"/>
      <c r="G1906" s="1"/>
      <c r="H1906" s="1"/>
      <c r="I1906" s="1" t="s">
        <v>2903</v>
      </c>
      <c r="J1906" s="1"/>
      <c r="K1906" s="1"/>
      <c r="L1906" s="1"/>
      <c r="M1906" s="1"/>
      <c r="N1906" s="1"/>
      <c r="O1906" s="1"/>
      <c r="P1906" s="1"/>
    </row>
    <row r="1907" spans="1:16" x14ac:dyDescent="0.2">
      <c r="A1907" s="1" t="s">
        <v>3201</v>
      </c>
      <c r="B1907" s="1"/>
      <c r="C1907" s="1"/>
      <c r="D1907" s="1"/>
      <c r="E1907" s="1"/>
      <c r="F1907" s="1"/>
      <c r="G1907" s="1"/>
      <c r="H1907" s="1"/>
      <c r="I1907" s="1"/>
      <c r="J1907" s="1" t="s">
        <v>2903</v>
      </c>
      <c r="K1907" s="1"/>
      <c r="L1907" s="1"/>
      <c r="M1907" s="1"/>
      <c r="N1907" s="1"/>
      <c r="O1907" s="1"/>
      <c r="P1907" s="1"/>
    </row>
    <row r="1908" spans="1:16" x14ac:dyDescent="0.2">
      <c r="A1908" s="1" t="s">
        <v>3201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 t="s">
        <v>2903</v>
      </c>
      <c r="L1908" s="1"/>
      <c r="M1908" s="1"/>
      <c r="N1908" s="1"/>
      <c r="O1908" s="1"/>
      <c r="P1908" s="1"/>
    </row>
    <row r="1909" spans="1:16" x14ac:dyDescent="0.2">
      <c r="A1909" s="1" t="s">
        <v>3201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 t="s">
        <v>2903</v>
      </c>
      <c r="M1909" s="1"/>
      <c r="N1909" s="1"/>
      <c r="O1909" s="1"/>
      <c r="P1909" s="1"/>
    </row>
    <row r="1910" spans="1:16" x14ac:dyDescent="0.2">
      <c r="A1910" s="1" t="s">
        <v>3201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 t="s">
        <v>2903</v>
      </c>
      <c r="N1910" s="1"/>
      <c r="O1910" s="1"/>
      <c r="P1910" s="1"/>
    </row>
    <row r="1911" spans="1:16" x14ac:dyDescent="0.2">
      <c r="A1911" s="1" t="s">
        <v>3201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 t="s">
        <v>2903</v>
      </c>
      <c r="O1911" s="1"/>
      <c r="P1911" s="1"/>
    </row>
    <row r="1912" spans="1:16" x14ac:dyDescent="0.2">
      <c r="A1912" s="1" t="s">
        <v>3201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 t="s">
        <v>2903</v>
      </c>
      <c r="P1912" s="1"/>
    </row>
    <row r="1913" spans="1:16" x14ac:dyDescent="0.2">
      <c r="A1913" s="1" t="s">
        <v>3203</v>
      </c>
      <c r="B1913" s="1"/>
      <c r="C1913" s="1"/>
      <c r="D1913" s="1" t="s">
        <v>2903</v>
      </c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</row>
    <row r="1914" spans="1:16" x14ac:dyDescent="0.2">
      <c r="A1914" s="1" t="s">
        <v>3203</v>
      </c>
      <c r="B1914" s="1"/>
      <c r="C1914" s="1"/>
      <c r="D1914" s="1"/>
      <c r="E1914" s="1" t="s">
        <v>2903</v>
      </c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</row>
    <row r="1915" spans="1:16" x14ac:dyDescent="0.2">
      <c r="A1915" s="1" t="s">
        <v>3203</v>
      </c>
      <c r="B1915" s="1"/>
      <c r="C1915" s="1"/>
      <c r="D1915" s="1"/>
      <c r="E1915" s="1"/>
      <c r="F1915" s="1" t="s">
        <v>2903</v>
      </c>
      <c r="G1915" s="1"/>
      <c r="H1915" s="1"/>
      <c r="I1915" s="1"/>
      <c r="J1915" s="1"/>
      <c r="K1915" s="1"/>
      <c r="L1915" s="1"/>
      <c r="M1915" s="1"/>
      <c r="N1915" s="1"/>
      <c r="O1915" s="1"/>
      <c r="P1915" s="1"/>
    </row>
    <row r="1916" spans="1:16" x14ac:dyDescent="0.2">
      <c r="A1916" s="1" t="s">
        <v>3203</v>
      </c>
      <c r="B1916" s="1"/>
      <c r="C1916" s="1"/>
      <c r="D1916" s="1"/>
      <c r="E1916" s="1"/>
      <c r="F1916" s="1"/>
      <c r="G1916" s="1" t="s">
        <v>2903</v>
      </c>
      <c r="H1916" s="1"/>
      <c r="I1916" s="1"/>
      <c r="J1916" s="1"/>
      <c r="K1916" s="1"/>
      <c r="L1916" s="1"/>
      <c r="M1916" s="1"/>
      <c r="N1916" s="1"/>
      <c r="O1916" s="1"/>
      <c r="P1916" s="1"/>
    </row>
    <row r="1917" spans="1:16" x14ac:dyDescent="0.2">
      <c r="A1917" s="1" t="s">
        <v>3203</v>
      </c>
      <c r="B1917" s="1"/>
      <c r="C1917" s="1"/>
      <c r="D1917" s="1"/>
      <c r="E1917" s="1"/>
      <c r="F1917" s="1"/>
      <c r="G1917" s="1"/>
      <c r="H1917" s="1" t="s">
        <v>2903</v>
      </c>
      <c r="I1917" s="1"/>
      <c r="J1917" s="1"/>
      <c r="K1917" s="1"/>
      <c r="L1917" s="1"/>
      <c r="M1917" s="1"/>
      <c r="N1917" s="1"/>
      <c r="O1917" s="1"/>
      <c r="P1917" s="1"/>
    </row>
    <row r="1918" spans="1:16" x14ac:dyDescent="0.2">
      <c r="A1918" s="1" t="s">
        <v>3203</v>
      </c>
      <c r="B1918" s="1"/>
      <c r="C1918" s="1"/>
      <c r="D1918" s="1"/>
      <c r="E1918" s="1"/>
      <c r="F1918" s="1"/>
      <c r="G1918" s="1"/>
      <c r="H1918" s="1"/>
      <c r="I1918" s="1" t="s">
        <v>2903</v>
      </c>
      <c r="J1918" s="1"/>
      <c r="K1918" s="1"/>
      <c r="L1918" s="1"/>
      <c r="M1918" s="1"/>
      <c r="N1918" s="1"/>
      <c r="O1918" s="1"/>
      <c r="P1918" s="1"/>
    </row>
    <row r="1919" spans="1:16" x14ac:dyDescent="0.2">
      <c r="A1919" s="1" t="s">
        <v>3203</v>
      </c>
      <c r="B1919" s="1"/>
      <c r="C1919" s="1"/>
      <c r="D1919" s="1"/>
      <c r="E1919" s="1"/>
      <c r="F1919" s="1"/>
      <c r="G1919" s="1"/>
      <c r="H1919" s="1"/>
      <c r="I1919" s="1"/>
      <c r="J1919" s="1" t="s">
        <v>2903</v>
      </c>
      <c r="K1919" s="1"/>
      <c r="L1919" s="1"/>
      <c r="M1919" s="1"/>
      <c r="N1919" s="1"/>
      <c r="O1919" s="1"/>
      <c r="P1919" s="1"/>
    </row>
    <row r="1920" spans="1:16" x14ac:dyDescent="0.2">
      <c r="A1920" s="1" t="s">
        <v>3203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 t="s">
        <v>2903</v>
      </c>
      <c r="L1920" s="1"/>
      <c r="M1920" s="1"/>
      <c r="N1920" s="1"/>
      <c r="O1920" s="1"/>
      <c r="P1920" s="1"/>
    </row>
    <row r="1921" spans="1:16" x14ac:dyDescent="0.2">
      <c r="A1921" s="1" t="s">
        <v>3203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 t="s">
        <v>2903</v>
      </c>
      <c r="M1921" s="1"/>
      <c r="N1921" s="1"/>
      <c r="O1921" s="1"/>
      <c r="P1921" s="1"/>
    </row>
    <row r="1922" spans="1:16" x14ac:dyDescent="0.2">
      <c r="A1922" s="1" t="s">
        <v>3203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 t="s">
        <v>2903</v>
      </c>
      <c r="N1922" s="1"/>
      <c r="O1922" s="1"/>
      <c r="P1922" s="1"/>
    </row>
    <row r="1923" spans="1:16" x14ac:dyDescent="0.2">
      <c r="A1923" s="1" t="s">
        <v>3203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 t="s">
        <v>2903</v>
      </c>
      <c r="O1923" s="1"/>
      <c r="P1923" s="1"/>
    </row>
    <row r="1924" spans="1:16" x14ac:dyDescent="0.2">
      <c r="A1924" s="1" t="s">
        <v>3203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 t="s">
        <v>2903</v>
      </c>
      <c r="P1924" s="1"/>
    </row>
    <row r="1925" spans="1:16" x14ac:dyDescent="0.2">
      <c r="A1925" s="1" t="s">
        <v>132</v>
      </c>
      <c r="B1925" s="1"/>
      <c r="C1925" s="1"/>
      <c r="D1925" s="1" t="s">
        <v>3399</v>
      </c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</row>
    <row r="1926" spans="1:16" x14ac:dyDescent="0.2">
      <c r="A1926" s="1" t="s">
        <v>132</v>
      </c>
      <c r="B1926" s="1"/>
      <c r="C1926" s="1"/>
      <c r="D1926" s="1" t="s">
        <v>2903</v>
      </c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</row>
    <row r="1927" spans="1:16" x14ac:dyDescent="0.2">
      <c r="A1927" s="1" t="s">
        <v>132</v>
      </c>
      <c r="B1927" s="1"/>
      <c r="C1927" s="1"/>
      <c r="D1927" s="1"/>
      <c r="E1927" s="1" t="s">
        <v>3399</v>
      </c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</row>
    <row r="1928" spans="1:16" x14ac:dyDescent="0.2">
      <c r="A1928" s="1" t="s">
        <v>132</v>
      </c>
      <c r="B1928" s="1"/>
      <c r="C1928" s="1"/>
      <c r="D1928" s="1"/>
      <c r="E1928" s="1" t="s">
        <v>2903</v>
      </c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</row>
    <row r="1929" spans="1:16" x14ac:dyDescent="0.2">
      <c r="A1929" s="1" t="s">
        <v>132</v>
      </c>
      <c r="B1929" s="1"/>
      <c r="C1929" s="1"/>
      <c r="D1929" s="1"/>
      <c r="E1929" s="1"/>
      <c r="F1929" s="1" t="s">
        <v>3399</v>
      </c>
      <c r="G1929" s="1"/>
      <c r="H1929" s="1"/>
      <c r="I1929" s="1"/>
      <c r="J1929" s="1"/>
      <c r="K1929" s="1"/>
      <c r="L1929" s="1"/>
      <c r="M1929" s="1"/>
      <c r="N1929" s="1"/>
      <c r="O1929" s="1"/>
      <c r="P1929" s="1"/>
    </row>
    <row r="1930" spans="1:16" x14ac:dyDescent="0.2">
      <c r="A1930" s="1" t="s">
        <v>132</v>
      </c>
      <c r="B1930" s="1"/>
      <c r="C1930" s="1"/>
      <c r="D1930" s="1"/>
      <c r="E1930" s="1"/>
      <c r="F1930" s="1" t="s">
        <v>2903</v>
      </c>
      <c r="G1930" s="1"/>
      <c r="H1930" s="1"/>
      <c r="I1930" s="1"/>
      <c r="J1930" s="1"/>
      <c r="K1930" s="1"/>
      <c r="L1930" s="1"/>
      <c r="M1930" s="1"/>
      <c r="N1930" s="1"/>
      <c r="O1930" s="1"/>
      <c r="P1930" s="1"/>
    </row>
    <row r="1931" spans="1:16" x14ac:dyDescent="0.2">
      <c r="A1931" s="1" t="s">
        <v>132</v>
      </c>
      <c r="B1931" s="1"/>
      <c r="C1931" s="1"/>
      <c r="D1931" s="1"/>
      <c r="E1931" s="1"/>
      <c r="F1931" s="1"/>
      <c r="G1931" s="1" t="s">
        <v>3399</v>
      </c>
      <c r="H1931" s="1"/>
      <c r="I1931" s="1"/>
      <c r="J1931" s="1"/>
      <c r="K1931" s="1"/>
      <c r="L1931" s="1"/>
      <c r="M1931" s="1"/>
      <c r="N1931" s="1"/>
      <c r="O1931" s="1"/>
      <c r="P1931" s="1"/>
    </row>
    <row r="1932" spans="1:16" x14ac:dyDescent="0.2">
      <c r="A1932" s="1" t="s">
        <v>132</v>
      </c>
      <c r="B1932" s="1"/>
      <c r="C1932" s="1"/>
      <c r="D1932" s="1"/>
      <c r="E1932" s="1"/>
      <c r="F1932" s="1"/>
      <c r="G1932" s="1" t="s">
        <v>2903</v>
      </c>
      <c r="H1932" s="1"/>
      <c r="I1932" s="1"/>
      <c r="J1932" s="1"/>
      <c r="K1932" s="1"/>
      <c r="L1932" s="1"/>
      <c r="M1932" s="1"/>
      <c r="N1932" s="1"/>
      <c r="O1932" s="1"/>
      <c r="P1932" s="1"/>
    </row>
    <row r="1933" spans="1:16" x14ac:dyDescent="0.2">
      <c r="A1933" s="1" t="s">
        <v>132</v>
      </c>
      <c r="B1933" s="1"/>
      <c r="C1933" s="1"/>
      <c r="D1933" s="1"/>
      <c r="E1933" s="1"/>
      <c r="F1933" s="1"/>
      <c r="G1933" s="1"/>
      <c r="H1933" s="1" t="s">
        <v>3399</v>
      </c>
      <c r="I1933" s="1"/>
      <c r="J1933" s="1"/>
      <c r="K1933" s="1"/>
      <c r="L1933" s="1"/>
      <c r="M1933" s="1"/>
      <c r="N1933" s="1"/>
      <c r="O1933" s="1"/>
      <c r="P1933" s="1"/>
    </row>
    <row r="1934" spans="1:16" x14ac:dyDescent="0.2">
      <c r="A1934" s="1" t="s">
        <v>132</v>
      </c>
      <c r="B1934" s="1"/>
      <c r="C1934" s="1"/>
      <c r="D1934" s="1"/>
      <c r="E1934" s="1"/>
      <c r="F1934" s="1"/>
      <c r="G1934" s="1"/>
      <c r="H1934" s="1" t="s">
        <v>2903</v>
      </c>
      <c r="I1934" s="1"/>
      <c r="J1934" s="1"/>
      <c r="K1934" s="1"/>
      <c r="L1934" s="1"/>
      <c r="M1934" s="1"/>
      <c r="N1934" s="1"/>
      <c r="O1934" s="1"/>
      <c r="P1934" s="1"/>
    </row>
    <row r="1935" spans="1:16" x14ac:dyDescent="0.2">
      <c r="A1935" s="1" t="s">
        <v>132</v>
      </c>
      <c r="B1935" s="1"/>
      <c r="C1935" s="1"/>
      <c r="D1935" s="1"/>
      <c r="E1935" s="1"/>
      <c r="F1935" s="1"/>
      <c r="G1935" s="1"/>
      <c r="H1935" s="1"/>
      <c r="I1935" s="1" t="s">
        <v>3399</v>
      </c>
      <c r="J1935" s="1"/>
      <c r="K1935" s="1"/>
      <c r="L1935" s="1"/>
      <c r="M1935" s="1"/>
      <c r="N1935" s="1"/>
      <c r="O1935" s="1"/>
      <c r="P1935" s="1"/>
    </row>
    <row r="1936" spans="1:16" x14ac:dyDescent="0.2">
      <c r="A1936" s="1" t="s">
        <v>132</v>
      </c>
      <c r="B1936" s="1"/>
      <c r="C1936" s="1"/>
      <c r="D1936" s="1"/>
      <c r="E1936" s="1"/>
      <c r="F1936" s="1"/>
      <c r="G1936" s="1"/>
      <c r="H1936" s="1"/>
      <c r="I1936" s="1" t="s">
        <v>2903</v>
      </c>
      <c r="J1936" s="1"/>
      <c r="K1936" s="1"/>
      <c r="L1936" s="1"/>
      <c r="M1936" s="1"/>
      <c r="N1936" s="1"/>
      <c r="O1936" s="1"/>
      <c r="P1936" s="1"/>
    </row>
    <row r="1937" spans="1:16" x14ac:dyDescent="0.2">
      <c r="A1937" s="1" t="s">
        <v>132</v>
      </c>
      <c r="B1937" s="1"/>
      <c r="C1937" s="1"/>
      <c r="D1937" s="1"/>
      <c r="E1937" s="1"/>
      <c r="F1937" s="1"/>
      <c r="G1937" s="1"/>
      <c r="H1937" s="1"/>
      <c r="I1937" s="1"/>
      <c r="J1937" s="1" t="s">
        <v>3399</v>
      </c>
      <c r="K1937" s="1"/>
      <c r="L1937" s="1"/>
      <c r="M1937" s="1"/>
      <c r="N1937" s="1"/>
      <c r="O1937" s="1"/>
      <c r="P1937" s="1"/>
    </row>
    <row r="1938" spans="1:16" x14ac:dyDescent="0.2">
      <c r="A1938" s="1" t="s">
        <v>132</v>
      </c>
      <c r="B1938" s="1"/>
      <c r="C1938" s="1"/>
      <c r="D1938" s="1"/>
      <c r="E1938" s="1"/>
      <c r="F1938" s="1"/>
      <c r="G1938" s="1"/>
      <c r="H1938" s="1"/>
      <c r="I1938" s="1"/>
      <c r="J1938" s="1" t="s">
        <v>2903</v>
      </c>
      <c r="K1938" s="1"/>
      <c r="L1938" s="1"/>
      <c r="M1938" s="1"/>
      <c r="N1938" s="1"/>
      <c r="O1938" s="1"/>
      <c r="P1938" s="1"/>
    </row>
    <row r="1939" spans="1:16" x14ac:dyDescent="0.2">
      <c r="A1939" s="1" t="s">
        <v>132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 t="s">
        <v>3399</v>
      </c>
      <c r="L1939" s="1"/>
      <c r="M1939" s="1"/>
      <c r="N1939" s="1"/>
      <c r="O1939" s="1"/>
      <c r="P1939" s="1"/>
    </row>
    <row r="1940" spans="1:16" x14ac:dyDescent="0.2">
      <c r="A1940" s="1" t="s">
        <v>132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 t="s">
        <v>2903</v>
      </c>
      <c r="L1940" s="1"/>
      <c r="M1940" s="1"/>
      <c r="N1940" s="1"/>
      <c r="O1940" s="1"/>
      <c r="P1940" s="1"/>
    </row>
    <row r="1941" spans="1:16" x14ac:dyDescent="0.2">
      <c r="A1941" s="1" t="s">
        <v>132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 t="s">
        <v>3399</v>
      </c>
      <c r="M1941" s="1"/>
      <c r="N1941" s="1"/>
      <c r="O1941" s="1"/>
      <c r="P1941" s="1"/>
    </row>
    <row r="1942" spans="1:16" x14ac:dyDescent="0.2">
      <c r="A1942" s="1" t="s">
        <v>132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 t="s">
        <v>2903</v>
      </c>
      <c r="M1942" s="1"/>
      <c r="N1942" s="1"/>
      <c r="O1942" s="1"/>
      <c r="P1942" s="1"/>
    </row>
    <row r="1943" spans="1:16" x14ac:dyDescent="0.2">
      <c r="A1943" s="1" t="s">
        <v>132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 t="s">
        <v>3399</v>
      </c>
      <c r="N1943" s="1"/>
      <c r="O1943" s="1"/>
      <c r="P1943" s="1"/>
    </row>
    <row r="1944" spans="1:16" x14ac:dyDescent="0.2">
      <c r="A1944" s="1" t="s">
        <v>132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 t="s">
        <v>2903</v>
      </c>
      <c r="N1944" s="1"/>
      <c r="O1944" s="1"/>
      <c r="P1944" s="1"/>
    </row>
    <row r="1945" spans="1:16" x14ac:dyDescent="0.2">
      <c r="A1945" s="1" t="s">
        <v>132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 t="s">
        <v>3399</v>
      </c>
      <c r="O1945" s="1"/>
      <c r="P1945" s="1"/>
    </row>
    <row r="1946" spans="1:16" x14ac:dyDescent="0.2">
      <c r="A1946" s="1" t="s">
        <v>132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 t="s">
        <v>2903</v>
      </c>
      <c r="O1946" s="1"/>
      <c r="P1946" s="1"/>
    </row>
    <row r="1947" spans="1:16" x14ac:dyDescent="0.2">
      <c r="A1947" s="1" t="s">
        <v>132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 t="s">
        <v>3399</v>
      </c>
      <c r="P1947" s="1"/>
    </row>
    <row r="1948" spans="1:16" x14ac:dyDescent="0.2">
      <c r="A1948" s="1" t="s">
        <v>132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 t="s">
        <v>2903</v>
      </c>
      <c r="P1948" s="1"/>
    </row>
    <row r="1949" spans="1:16" x14ac:dyDescent="0.2">
      <c r="A1949" s="1" t="s">
        <v>133</v>
      </c>
      <c r="B1949" s="1"/>
      <c r="C1949" s="1"/>
      <c r="D1949" s="1" t="s">
        <v>3399</v>
      </c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</row>
    <row r="1950" spans="1:16" x14ac:dyDescent="0.2">
      <c r="A1950" s="1" t="s">
        <v>133</v>
      </c>
      <c r="B1950" s="1"/>
      <c r="C1950" s="1"/>
      <c r="D1950" s="1"/>
      <c r="E1950" s="1" t="s">
        <v>3399</v>
      </c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</row>
    <row r="1951" spans="1:16" x14ac:dyDescent="0.2">
      <c r="A1951" s="1" t="s">
        <v>133</v>
      </c>
      <c r="B1951" s="1"/>
      <c r="C1951" s="1"/>
      <c r="D1951" s="1"/>
      <c r="E1951" s="1"/>
      <c r="F1951" s="1" t="s">
        <v>3399</v>
      </c>
      <c r="G1951" s="1"/>
      <c r="H1951" s="1"/>
      <c r="I1951" s="1"/>
      <c r="J1951" s="1"/>
      <c r="K1951" s="1"/>
      <c r="L1951" s="1"/>
      <c r="M1951" s="1"/>
      <c r="N1951" s="1"/>
      <c r="O1951" s="1"/>
      <c r="P1951" s="1"/>
    </row>
    <row r="1952" spans="1:16" x14ac:dyDescent="0.2">
      <c r="A1952" s="1" t="s">
        <v>133</v>
      </c>
      <c r="B1952" s="1"/>
      <c r="C1952" s="1"/>
      <c r="D1952" s="1"/>
      <c r="E1952" s="1"/>
      <c r="F1952" s="1"/>
      <c r="G1952" s="1" t="s">
        <v>3399</v>
      </c>
      <c r="H1952" s="1"/>
      <c r="I1952" s="1"/>
      <c r="J1952" s="1"/>
      <c r="K1952" s="1"/>
      <c r="L1952" s="1"/>
      <c r="M1952" s="1"/>
      <c r="N1952" s="1"/>
      <c r="O1952" s="1"/>
      <c r="P1952" s="1"/>
    </row>
    <row r="1953" spans="1:16" x14ac:dyDescent="0.2">
      <c r="A1953" s="1" t="s">
        <v>133</v>
      </c>
      <c r="B1953" s="1"/>
      <c r="C1953" s="1"/>
      <c r="D1953" s="1"/>
      <c r="E1953" s="1"/>
      <c r="F1953" s="1"/>
      <c r="G1953" s="1"/>
      <c r="H1953" s="1" t="s">
        <v>3399</v>
      </c>
      <c r="I1953" s="1"/>
      <c r="J1953" s="1"/>
      <c r="K1953" s="1"/>
      <c r="L1953" s="1"/>
      <c r="M1953" s="1"/>
      <c r="N1953" s="1"/>
      <c r="O1953" s="1"/>
      <c r="P1953" s="1"/>
    </row>
    <row r="1954" spans="1:16" x14ac:dyDescent="0.2">
      <c r="A1954" s="1" t="s">
        <v>133</v>
      </c>
      <c r="B1954" s="1"/>
      <c r="C1954" s="1"/>
      <c r="D1954" s="1"/>
      <c r="E1954" s="1"/>
      <c r="F1954" s="1"/>
      <c r="G1954" s="1"/>
      <c r="H1954" s="1"/>
      <c r="I1954" s="1" t="s">
        <v>3399</v>
      </c>
      <c r="J1954" s="1"/>
      <c r="K1954" s="1"/>
      <c r="L1954" s="1"/>
      <c r="M1954" s="1"/>
      <c r="N1954" s="1"/>
      <c r="O1954" s="1"/>
      <c r="P1954" s="1"/>
    </row>
    <row r="1955" spans="1:16" x14ac:dyDescent="0.2">
      <c r="A1955" s="1" t="s">
        <v>133</v>
      </c>
      <c r="B1955" s="1"/>
      <c r="C1955" s="1"/>
      <c r="D1955" s="1"/>
      <c r="E1955" s="1"/>
      <c r="F1955" s="1"/>
      <c r="G1955" s="1"/>
      <c r="H1955" s="1"/>
      <c r="I1955" s="1"/>
      <c r="J1955" s="1" t="s">
        <v>3399</v>
      </c>
      <c r="K1955" s="1"/>
      <c r="L1955" s="1"/>
      <c r="M1955" s="1"/>
      <c r="N1955" s="1"/>
      <c r="O1955" s="1"/>
      <c r="P1955" s="1"/>
    </row>
    <row r="1956" spans="1:16" x14ac:dyDescent="0.2">
      <c r="A1956" s="1" t="s">
        <v>133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 t="s">
        <v>3399</v>
      </c>
      <c r="L1956" s="1"/>
      <c r="M1956" s="1"/>
      <c r="N1956" s="1"/>
      <c r="O1956" s="1"/>
      <c r="P1956" s="1"/>
    </row>
    <row r="1957" spans="1:16" x14ac:dyDescent="0.2">
      <c r="A1957" s="1" t="s">
        <v>133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 t="s">
        <v>3399</v>
      </c>
      <c r="M1957" s="1"/>
      <c r="N1957" s="1"/>
      <c r="O1957" s="1"/>
      <c r="P1957" s="1"/>
    </row>
    <row r="1958" spans="1:16" x14ac:dyDescent="0.2">
      <c r="A1958" s="1" t="s">
        <v>133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 t="s">
        <v>3399</v>
      </c>
      <c r="N1958" s="1"/>
      <c r="O1958" s="1"/>
      <c r="P1958" s="1"/>
    </row>
    <row r="1959" spans="1:16" x14ac:dyDescent="0.2">
      <c r="A1959" s="1" t="s">
        <v>133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 t="s">
        <v>3399</v>
      </c>
      <c r="O1959" s="1"/>
      <c r="P1959" s="1"/>
    </row>
    <row r="1960" spans="1:16" x14ac:dyDescent="0.2">
      <c r="A1960" s="1" t="s">
        <v>133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 t="s">
        <v>3399</v>
      </c>
      <c r="P1960" s="1"/>
    </row>
    <row r="1961" spans="1:16" x14ac:dyDescent="0.2">
      <c r="A1961" s="1" t="s">
        <v>3206</v>
      </c>
      <c r="B1961" s="1"/>
      <c r="C1961" s="1"/>
      <c r="D1961" s="1" t="s">
        <v>3399</v>
      </c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</row>
    <row r="1962" spans="1:16" x14ac:dyDescent="0.2">
      <c r="A1962" s="1" t="s">
        <v>3206</v>
      </c>
      <c r="B1962" s="1"/>
      <c r="C1962" s="1"/>
      <c r="D1962" s="1" t="s">
        <v>2903</v>
      </c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</row>
    <row r="1963" spans="1:16" x14ac:dyDescent="0.2">
      <c r="A1963" s="1" t="s">
        <v>3206</v>
      </c>
      <c r="B1963" s="1"/>
      <c r="C1963" s="1"/>
      <c r="D1963" s="1"/>
      <c r="E1963" s="1" t="s">
        <v>3399</v>
      </c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</row>
    <row r="1964" spans="1:16" x14ac:dyDescent="0.2">
      <c r="A1964" s="1" t="s">
        <v>3206</v>
      </c>
      <c r="B1964" s="1"/>
      <c r="C1964" s="1"/>
      <c r="D1964" s="1"/>
      <c r="E1964" s="1" t="s">
        <v>2903</v>
      </c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</row>
    <row r="1965" spans="1:16" x14ac:dyDescent="0.2">
      <c r="A1965" s="1" t="s">
        <v>3206</v>
      </c>
      <c r="B1965" s="1"/>
      <c r="C1965" s="1"/>
      <c r="D1965" s="1"/>
      <c r="E1965" s="1"/>
      <c r="F1965" s="1" t="s">
        <v>3399</v>
      </c>
      <c r="G1965" s="1"/>
      <c r="H1965" s="1"/>
      <c r="I1965" s="1"/>
      <c r="J1965" s="1"/>
      <c r="K1965" s="1"/>
      <c r="L1965" s="1"/>
      <c r="M1965" s="1"/>
      <c r="N1965" s="1"/>
      <c r="O1965" s="1"/>
      <c r="P1965" s="1"/>
    </row>
    <row r="1966" spans="1:16" x14ac:dyDescent="0.2">
      <c r="A1966" s="1" t="s">
        <v>3206</v>
      </c>
      <c r="B1966" s="1"/>
      <c r="C1966" s="1"/>
      <c r="D1966" s="1"/>
      <c r="E1966" s="1"/>
      <c r="F1966" s="1" t="s">
        <v>2903</v>
      </c>
      <c r="G1966" s="1"/>
      <c r="H1966" s="1"/>
      <c r="I1966" s="1"/>
      <c r="J1966" s="1"/>
      <c r="K1966" s="1"/>
      <c r="L1966" s="1"/>
      <c r="M1966" s="1"/>
      <c r="N1966" s="1"/>
      <c r="O1966" s="1"/>
      <c r="P1966" s="1"/>
    </row>
    <row r="1967" spans="1:16" x14ac:dyDescent="0.2">
      <c r="A1967" s="1" t="s">
        <v>3206</v>
      </c>
      <c r="B1967" s="1"/>
      <c r="C1967" s="1"/>
      <c r="D1967" s="1"/>
      <c r="E1967" s="1"/>
      <c r="F1967" s="1"/>
      <c r="G1967" s="1" t="s">
        <v>3399</v>
      </c>
      <c r="H1967" s="1"/>
      <c r="I1967" s="1"/>
      <c r="J1967" s="1"/>
      <c r="K1967" s="1"/>
      <c r="L1967" s="1"/>
      <c r="M1967" s="1"/>
      <c r="N1967" s="1"/>
      <c r="O1967" s="1"/>
      <c r="P1967" s="1"/>
    </row>
    <row r="1968" spans="1:16" x14ac:dyDescent="0.2">
      <c r="A1968" s="1" t="s">
        <v>3206</v>
      </c>
      <c r="B1968" s="1"/>
      <c r="C1968" s="1"/>
      <c r="D1968" s="1"/>
      <c r="E1968" s="1"/>
      <c r="F1968" s="1"/>
      <c r="G1968" s="1" t="s">
        <v>2903</v>
      </c>
      <c r="H1968" s="1"/>
      <c r="I1968" s="1"/>
      <c r="J1968" s="1"/>
      <c r="K1968" s="1"/>
      <c r="L1968" s="1"/>
      <c r="M1968" s="1"/>
      <c r="N1968" s="1"/>
      <c r="O1968" s="1"/>
      <c r="P1968" s="1"/>
    </row>
    <row r="1969" spans="1:16" x14ac:dyDescent="0.2">
      <c r="A1969" s="1" t="s">
        <v>3206</v>
      </c>
      <c r="B1969" s="1"/>
      <c r="C1969" s="1"/>
      <c r="D1969" s="1"/>
      <c r="E1969" s="1"/>
      <c r="F1969" s="1"/>
      <c r="G1969" s="1"/>
      <c r="H1969" s="1" t="s">
        <v>3399</v>
      </c>
      <c r="I1969" s="1"/>
      <c r="J1969" s="1"/>
      <c r="K1969" s="1"/>
      <c r="L1969" s="1"/>
      <c r="M1969" s="1"/>
      <c r="N1969" s="1"/>
      <c r="O1969" s="1"/>
      <c r="P1969" s="1"/>
    </row>
    <row r="1970" spans="1:16" x14ac:dyDescent="0.2">
      <c r="A1970" s="1" t="s">
        <v>3206</v>
      </c>
      <c r="B1970" s="1"/>
      <c r="C1970" s="1"/>
      <c r="D1970" s="1"/>
      <c r="E1970" s="1"/>
      <c r="F1970" s="1"/>
      <c r="G1970" s="1"/>
      <c r="H1970" s="1" t="s">
        <v>2903</v>
      </c>
      <c r="I1970" s="1"/>
      <c r="J1970" s="1"/>
      <c r="K1970" s="1"/>
      <c r="L1970" s="1"/>
      <c r="M1970" s="1"/>
      <c r="N1970" s="1"/>
      <c r="O1970" s="1"/>
      <c r="P1970" s="1"/>
    </row>
    <row r="1971" spans="1:16" x14ac:dyDescent="0.2">
      <c r="A1971" s="1" t="s">
        <v>3206</v>
      </c>
      <c r="B1971" s="1"/>
      <c r="C1971" s="1"/>
      <c r="D1971" s="1"/>
      <c r="E1971" s="1"/>
      <c r="F1971" s="1"/>
      <c r="G1971" s="1"/>
      <c r="H1971" s="1"/>
      <c r="I1971" s="1" t="s">
        <v>3399</v>
      </c>
      <c r="J1971" s="1"/>
      <c r="K1971" s="1"/>
      <c r="L1971" s="1"/>
      <c r="M1971" s="1"/>
      <c r="N1971" s="1"/>
      <c r="O1971" s="1"/>
      <c r="P1971" s="1"/>
    </row>
    <row r="1972" spans="1:16" x14ac:dyDescent="0.2">
      <c r="A1972" s="1" t="s">
        <v>3206</v>
      </c>
      <c r="B1972" s="1"/>
      <c r="C1972" s="1"/>
      <c r="D1972" s="1"/>
      <c r="E1972" s="1"/>
      <c r="F1972" s="1"/>
      <c r="G1972" s="1"/>
      <c r="H1972" s="1"/>
      <c r="I1972" s="1" t="s">
        <v>2903</v>
      </c>
      <c r="J1972" s="1"/>
      <c r="K1972" s="1"/>
      <c r="L1972" s="1"/>
      <c r="M1972" s="1"/>
      <c r="N1972" s="1"/>
      <c r="O1972" s="1"/>
      <c r="P1972" s="1"/>
    </row>
    <row r="1973" spans="1:16" x14ac:dyDescent="0.2">
      <c r="A1973" s="1" t="s">
        <v>3206</v>
      </c>
      <c r="B1973" s="1"/>
      <c r="C1973" s="1"/>
      <c r="D1973" s="1"/>
      <c r="E1973" s="1"/>
      <c r="F1973" s="1"/>
      <c r="G1973" s="1"/>
      <c r="H1973" s="1"/>
      <c r="I1973" s="1"/>
      <c r="J1973" s="1" t="s">
        <v>3399</v>
      </c>
      <c r="K1973" s="1"/>
      <c r="L1973" s="1"/>
      <c r="M1973" s="1"/>
      <c r="N1973" s="1"/>
      <c r="O1973" s="1"/>
      <c r="P1973" s="1"/>
    </row>
    <row r="1974" spans="1:16" x14ac:dyDescent="0.2">
      <c r="A1974" s="1" t="s">
        <v>3206</v>
      </c>
      <c r="B1974" s="1"/>
      <c r="C1974" s="1"/>
      <c r="D1974" s="1"/>
      <c r="E1974" s="1"/>
      <c r="F1974" s="1"/>
      <c r="G1974" s="1"/>
      <c r="H1974" s="1"/>
      <c r="I1974" s="1"/>
      <c r="J1974" s="1" t="s">
        <v>2903</v>
      </c>
      <c r="K1974" s="1"/>
      <c r="L1974" s="1"/>
      <c r="M1974" s="1"/>
      <c r="N1974" s="1"/>
      <c r="O1974" s="1"/>
      <c r="P1974" s="1"/>
    </row>
    <row r="1975" spans="1:16" x14ac:dyDescent="0.2">
      <c r="A1975" s="1" t="s">
        <v>3206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 t="s">
        <v>3399</v>
      </c>
      <c r="L1975" s="1"/>
      <c r="M1975" s="1"/>
      <c r="N1975" s="1"/>
      <c r="O1975" s="1"/>
      <c r="P1975" s="1"/>
    </row>
    <row r="1976" spans="1:16" x14ac:dyDescent="0.2">
      <c r="A1976" s="1" t="s">
        <v>3206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 t="s">
        <v>2903</v>
      </c>
      <c r="L1976" s="1"/>
      <c r="M1976" s="1"/>
      <c r="N1976" s="1"/>
      <c r="O1976" s="1"/>
      <c r="P1976" s="1"/>
    </row>
    <row r="1977" spans="1:16" x14ac:dyDescent="0.2">
      <c r="A1977" s="1" t="s">
        <v>3206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 t="s">
        <v>3399</v>
      </c>
      <c r="M1977" s="1"/>
      <c r="N1977" s="1"/>
      <c r="O1977" s="1"/>
      <c r="P1977" s="1"/>
    </row>
    <row r="1978" spans="1:16" x14ac:dyDescent="0.2">
      <c r="A1978" s="1" t="s">
        <v>3206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 t="s">
        <v>2903</v>
      </c>
      <c r="M1978" s="1"/>
      <c r="N1978" s="1"/>
      <c r="O1978" s="1"/>
      <c r="P1978" s="1"/>
    </row>
    <row r="1979" spans="1:16" x14ac:dyDescent="0.2">
      <c r="A1979" s="1" t="s">
        <v>3206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 t="s">
        <v>3399</v>
      </c>
      <c r="N1979" s="1"/>
      <c r="O1979" s="1"/>
      <c r="P1979" s="1"/>
    </row>
    <row r="1980" spans="1:16" x14ac:dyDescent="0.2">
      <c r="A1980" s="1" t="s">
        <v>3206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 t="s">
        <v>2903</v>
      </c>
      <c r="N1980" s="1"/>
      <c r="O1980" s="1"/>
      <c r="P1980" s="1"/>
    </row>
    <row r="1981" spans="1:16" x14ac:dyDescent="0.2">
      <c r="A1981" s="1" t="s">
        <v>3206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 t="s">
        <v>3399</v>
      </c>
      <c r="O1981" s="1"/>
      <c r="P1981" s="1"/>
    </row>
    <row r="1982" spans="1:16" x14ac:dyDescent="0.2">
      <c r="A1982" s="1" t="s">
        <v>3206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 t="s">
        <v>2903</v>
      </c>
      <c r="O1982" s="1"/>
      <c r="P1982" s="1"/>
    </row>
    <row r="1983" spans="1:16" x14ac:dyDescent="0.2">
      <c r="A1983" s="1" t="s">
        <v>3206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 t="s">
        <v>3399</v>
      </c>
      <c r="P1983" s="1"/>
    </row>
    <row r="1984" spans="1:16" x14ac:dyDescent="0.2">
      <c r="A1984" s="1" t="s">
        <v>3206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 t="s">
        <v>2903</v>
      </c>
      <c r="P1984" s="1"/>
    </row>
    <row r="1985" spans="1:16" x14ac:dyDescent="0.2">
      <c r="A1985" s="1" t="s">
        <v>134</v>
      </c>
      <c r="B1985" s="1"/>
      <c r="C1985" s="1"/>
      <c r="D1985" s="1" t="s">
        <v>3399</v>
      </c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</row>
    <row r="1986" spans="1:16" x14ac:dyDescent="0.2">
      <c r="A1986" s="1" t="s">
        <v>134</v>
      </c>
      <c r="B1986" s="1"/>
      <c r="C1986" s="1"/>
      <c r="D1986" s="1" t="s">
        <v>2903</v>
      </c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</row>
    <row r="1987" spans="1:16" x14ac:dyDescent="0.2">
      <c r="A1987" s="1" t="s">
        <v>134</v>
      </c>
      <c r="B1987" s="1"/>
      <c r="C1987" s="1"/>
      <c r="D1987" s="1"/>
      <c r="E1987" s="1" t="s">
        <v>3399</v>
      </c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</row>
    <row r="1988" spans="1:16" x14ac:dyDescent="0.2">
      <c r="A1988" s="1" t="s">
        <v>134</v>
      </c>
      <c r="B1988" s="1"/>
      <c r="C1988" s="1"/>
      <c r="D1988" s="1"/>
      <c r="E1988" s="1" t="s">
        <v>2903</v>
      </c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</row>
    <row r="1989" spans="1:16" x14ac:dyDescent="0.2">
      <c r="A1989" s="1" t="s">
        <v>134</v>
      </c>
      <c r="B1989" s="1"/>
      <c r="C1989" s="1"/>
      <c r="D1989" s="1"/>
      <c r="E1989" s="1"/>
      <c r="F1989" s="1" t="s">
        <v>3399</v>
      </c>
      <c r="G1989" s="1"/>
      <c r="H1989" s="1"/>
      <c r="I1989" s="1"/>
      <c r="J1989" s="1"/>
      <c r="K1989" s="1"/>
      <c r="L1989" s="1"/>
      <c r="M1989" s="1"/>
      <c r="N1989" s="1"/>
      <c r="O1989" s="1"/>
      <c r="P1989" s="1"/>
    </row>
    <row r="1990" spans="1:16" x14ac:dyDescent="0.2">
      <c r="A1990" s="1" t="s">
        <v>134</v>
      </c>
      <c r="B1990" s="1"/>
      <c r="C1990" s="1"/>
      <c r="D1990" s="1"/>
      <c r="E1990" s="1"/>
      <c r="F1990" s="1" t="s">
        <v>2903</v>
      </c>
      <c r="G1990" s="1"/>
      <c r="H1990" s="1"/>
      <c r="I1990" s="1"/>
      <c r="J1990" s="1"/>
      <c r="K1990" s="1"/>
      <c r="L1990" s="1"/>
      <c r="M1990" s="1"/>
      <c r="N1990" s="1"/>
      <c r="O1990" s="1"/>
      <c r="P1990" s="1"/>
    </row>
    <row r="1991" spans="1:16" x14ac:dyDescent="0.2">
      <c r="A1991" s="1" t="s">
        <v>134</v>
      </c>
      <c r="B1991" s="1"/>
      <c r="C1991" s="1"/>
      <c r="D1991" s="1"/>
      <c r="E1991" s="1"/>
      <c r="F1991" s="1"/>
      <c r="G1991" s="1" t="s">
        <v>3399</v>
      </c>
      <c r="H1991" s="1"/>
      <c r="I1991" s="1"/>
      <c r="J1991" s="1"/>
      <c r="K1991" s="1"/>
      <c r="L1991" s="1"/>
      <c r="M1991" s="1"/>
      <c r="N1991" s="1"/>
      <c r="O1991" s="1"/>
      <c r="P1991" s="1"/>
    </row>
    <row r="1992" spans="1:16" x14ac:dyDescent="0.2">
      <c r="A1992" s="1" t="s">
        <v>134</v>
      </c>
      <c r="B1992" s="1"/>
      <c r="C1992" s="1"/>
      <c r="D1992" s="1"/>
      <c r="E1992" s="1"/>
      <c r="F1992" s="1"/>
      <c r="G1992" s="1" t="s">
        <v>2903</v>
      </c>
      <c r="H1992" s="1"/>
      <c r="I1992" s="1"/>
      <c r="J1992" s="1"/>
      <c r="K1992" s="1"/>
      <c r="L1992" s="1"/>
      <c r="M1992" s="1"/>
      <c r="N1992" s="1"/>
      <c r="O1992" s="1"/>
      <c r="P1992" s="1"/>
    </row>
    <row r="1993" spans="1:16" x14ac:dyDescent="0.2">
      <c r="A1993" s="1" t="s">
        <v>134</v>
      </c>
      <c r="B1993" s="1"/>
      <c r="C1993" s="1"/>
      <c r="D1993" s="1"/>
      <c r="E1993" s="1"/>
      <c r="F1993" s="1"/>
      <c r="G1993" s="1"/>
      <c r="H1993" s="1" t="s">
        <v>3399</v>
      </c>
      <c r="I1993" s="1"/>
      <c r="J1993" s="1"/>
      <c r="K1993" s="1"/>
      <c r="L1993" s="1"/>
      <c r="M1993" s="1"/>
      <c r="N1993" s="1"/>
      <c r="O1993" s="1"/>
      <c r="P1993" s="1"/>
    </row>
    <row r="1994" spans="1:16" x14ac:dyDescent="0.2">
      <c r="A1994" s="1" t="s">
        <v>134</v>
      </c>
      <c r="B1994" s="1"/>
      <c r="C1994" s="1"/>
      <c r="D1994" s="1"/>
      <c r="E1994" s="1"/>
      <c r="F1994" s="1"/>
      <c r="G1994" s="1"/>
      <c r="H1994" s="1" t="s">
        <v>2903</v>
      </c>
      <c r="I1994" s="1"/>
      <c r="J1994" s="1"/>
      <c r="K1994" s="1"/>
      <c r="L1994" s="1"/>
      <c r="M1994" s="1"/>
      <c r="N1994" s="1"/>
      <c r="O1994" s="1"/>
      <c r="P1994" s="1"/>
    </row>
    <row r="1995" spans="1:16" x14ac:dyDescent="0.2">
      <c r="A1995" s="1" t="s">
        <v>134</v>
      </c>
      <c r="B1995" s="1"/>
      <c r="C1995" s="1"/>
      <c r="D1995" s="1"/>
      <c r="E1995" s="1"/>
      <c r="F1995" s="1"/>
      <c r="G1995" s="1"/>
      <c r="H1995" s="1"/>
      <c r="I1995" s="1" t="s">
        <v>3399</v>
      </c>
      <c r="J1995" s="1"/>
      <c r="K1995" s="1"/>
      <c r="L1995" s="1"/>
      <c r="M1995" s="1"/>
      <c r="N1995" s="1"/>
      <c r="O1995" s="1"/>
      <c r="P1995" s="1"/>
    </row>
    <row r="1996" spans="1:16" x14ac:dyDescent="0.2">
      <c r="A1996" s="1" t="s">
        <v>134</v>
      </c>
      <c r="B1996" s="1"/>
      <c r="C1996" s="1"/>
      <c r="D1996" s="1"/>
      <c r="E1996" s="1"/>
      <c r="F1996" s="1"/>
      <c r="G1996" s="1"/>
      <c r="H1996" s="1"/>
      <c r="I1996" s="1" t="s">
        <v>2903</v>
      </c>
      <c r="J1996" s="1"/>
      <c r="K1996" s="1"/>
      <c r="L1996" s="1"/>
      <c r="M1996" s="1"/>
      <c r="N1996" s="1"/>
      <c r="O1996" s="1"/>
      <c r="P1996" s="1"/>
    </row>
    <row r="1997" spans="1:16" x14ac:dyDescent="0.2">
      <c r="A1997" s="1" t="s">
        <v>134</v>
      </c>
      <c r="B1997" s="1"/>
      <c r="C1997" s="1"/>
      <c r="D1997" s="1"/>
      <c r="E1997" s="1"/>
      <c r="F1997" s="1"/>
      <c r="G1997" s="1"/>
      <c r="H1997" s="1"/>
      <c r="I1997" s="1"/>
      <c r="J1997" s="1" t="s">
        <v>3399</v>
      </c>
      <c r="K1997" s="1"/>
      <c r="L1997" s="1"/>
      <c r="M1997" s="1"/>
      <c r="N1997" s="1"/>
      <c r="O1997" s="1"/>
      <c r="P1997" s="1"/>
    </row>
    <row r="1998" spans="1:16" x14ac:dyDescent="0.2">
      <c r="A1998" s="1" t="s">
        <v>134</v>
      </c>
      <c r="B1998" s="1"/>
      <c r="C1998" s="1"/>
      <c r="D1998" s="1"/>
      <c r="E1998" s="1"/>
      <c r="F1998" s="1"/>
      <c r="G1998" s="1"/>
      <c r="H1998" s="1"/>
      <c r="I1998" s="1"/>
      <c r="J1998" s="1" t="s">
        <v>2903</v>
      </c>
      <c r="K1998" s="1"/>
      <c r="L1998" s="1"/>
      <c r="M1998" s="1"/>
      <c r="N1998" s="1"/>
      <c r="O1998" s="1"/>
      <c r="P1998" s="1"/>
    </row>
    <row r="1999" spans="1:16" x14ac:dyDescent="0.2">
      <c r="A1999" s="1" t="s">
        <v>134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 t="s">
        <v>3399</v>
      </c>
      <c r="L1999" s="1"/>
      <c r="M1999" s="1"/>
      <c r="N1999" s="1"/>
      <c r="O1999" s="1"/>
      <c r="P1999" s="1"/>
    </row>
    <row r="2000" spans="1:16" x14ac:dyDescent="0.2">
      <c r="A2000" s="1" t="s">
        <v>134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 t="s">
        <v>2903</v>
      </c>
      <c r="L2000" s="1"/>
      <c r="M2000" s="1"/>
      <c r="N2000" s="1"/>
      <c r="O2000" s="1"/>
      <c r="P2000" s="1"/>
    </row>
    <row r="2001" spans="1:16" x14ac:dyDescent="0.2">
      <c r="A2001" s="1" t="s">
        <v>134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 t="s">
        <v>3399</v>
      </c>
      <c r="M2001" s="1"/>
      <c r="N2001" s="1"/>
      <c r="O2001" s="1"/>
      <c r="P2001" s="1"/>
    </row>
    <row r="2002" spans="1:16" x14ac:dyDescent="0.2">
      <c r="A2002" s="1" t="s">
        <v>134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 t="s">
        <v>2903</v>
      </c>
      <c r="M2002" s="1"/>
      <c r="N2002" s="1"/>
      <c r="O2002" s="1"/>
      <c r="P2002" s="1"/>
    </row>
    <row r="2003" spans="1:16" x14ac:dyDescent="0.2">
      <c r="A2003" s="1" t="s">
        <v>134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 t="s">
        <v>3399</v>
      </c>
      <c r="N2003" s="1"/>
      <c r="O2003" s="1"/>
      <c r="P2003" s="1"/>
    </row>
    <row r="2004" spans="1:16" x14ac:dyDescent="0.2">
      <c r="A2004" s="1" t="s">
        <v>134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 t="s">
        <v>2903</v>
      </c>
      <c r="N2004" s="1"/>
      <c r="O2004" s="1"/>
      <c r="P2004" s="1"/>
    </row>
    <row r="2005" spans="1:16" x14ac:dyDescent="0.2">
      <c r="A2005" s="1" t="s">
        <v>134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 t="s">
        <v>3399</v>
      </c>
      <c r="O2005" s="1"/>
      <c r="P2005" s="1"/>
    </row>
    <row r="2006" spans="1:16" x14ac:dyDescent="0.2">
      <c r="A2006" s="1" t="s">
        <v>134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 t="s">
        <v>2903</v>
      </c>
      <c r="O2006" s="1"/>
      <c r="P2006" s="1"/>
    </row>
    <row r="2007" spans="1:16" x14ac:dyDescent="0.2">
      <c r="A2007" s="1" t="s">
        <v>134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 t="s">
        <v>3399</v>
      </c>
      <c r="P2007" s="1"/>
    </row>
    <row r="2008" spans="1:16" x14ac:dyDescent="0.2">
      <c r="A2008" s="1" t="s">
        <v>134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 t="s">
        <v>2903</v>
      </c>
      <c r="P2008" s="1"/>
    </row>
    <row r="2009" spans="1:16" x14ac:dyDescent="0.2">
      <c r="A2009" s="1" t="s">
        <v>3209</v>
      </c>
      <c r="B2009" s="1"/>
      <c r="C2009" s="1"/>
      <c r="D2009" s="1" t="s">
        <v>2903</v>
      </c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</row>
    <row r="2010" spans="1:16" x14ac:dyDescent="0.2">
      <c r="A2010" s="1" t="s">
        <v>3209</v>
      </c>
      <c r="B2010" s="1"/>
      <c r="C2010" s="1"/>
      <c r="D2010" s="1"/>
      <c r="E2010" s="1" t="s">
        <v>2903</v>
      </c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</row>
    <row r="2011" spans="1:16" x14ac:dyDescent="0.2">
      <c r="A2011" s="1" t="s">
        <v>3209</v>
      </c>
      <c r="B2011" s="1"/>
      <c r="C2011" s="1"/>
      <c r="D2011" s="1"/>
      <c r="E2011" s="1"/>
      <c r="F2011" s="1" t="s">
        <v>2903</v>
      </c>
      <c r="G2011" s="1"/>
      <c r="H2011" s="1"/>
      <c r="I2011" s="1"/>
      <c r="J2011" s="1"/>
      <c r="K2011" s="1"/>
      <c r="L2011" s="1"/>
      <c r="M2011" s="1"/>
      <c r="N2011" s="1"/>
      <c r="O2011" s="1"/>
      <c r="P2011" s="1"/>
    </row>
    <row r="2012" spans="1:16" x14ac:dyDescent="0.2">
      <c r="A2012" s="1" t="s">
        <v>3209</v>
      </c>
      <c r="B2012" s="1"/>
      <c r="C2012" s="1"/>
      <c r="D2012" s="1"/>
      <c r="E2012" s="1"/>
      <c r="F2012" s="1"/>
      <c r="G2012" s="1" t="s">
        <v>2903</v>
      </c>
      <c r="H2012" s="1"/>
      <c r="I2012" s="1"/>
      <c r="J2012" s="1"/>
      <c r="K2012" s="1"/>
      <c r="L2012" s="1"/>
      <c r="M2012" s="1"/>
      <c r="N2012" s="1"/>
      <c r="O2012" s="1"/>
      <c r="P2012" s="1"/>
    </row>
    <row r="2013" spans="1:16" x14ac:dyDescent="0.2">
      <c r="A2013" s="1" t="s">
        <v>3209</v>
      </c>
      <c r="B2013" s="1"/>
      <c r="C2013" s="1"/>
      <c r="D2013" s="1"/>
      <c r="E2013" s="1"/>
      <c r="F2013" s="1"/>
      <c r="G2013" s="1"/>
      <c r="H2013" s="1" t="s">
        <v>2903</v>
      </c>
      <c r="I2013" s="1"/>
      <c r="J2013" s="1"/>
      <c r="K2013" s="1"/>
      <c r="L2013" s="1"/>
      <c r="M2013" s="1"/>
      <c r="N2013" s="1"/>
      <c r="O2013" s="1"/>
      <c r="P2013" s="1"/>
    </row>
    <row r="2014" spans="1:16" x14ac:dyDescent="0.2">
      <c r="A2014" s="1" t="s">
        <v>3209</v>
      </c>
      <c r="B2014" s="1"/>
      <c r="C2014" s="1"/>
      <c r="D2014" s="1"/>
      <c r="E2014" s="1"/>
      <c r="F2014" s="1"/>
      <c r="G2014" s="1"/>
      <c r="H2014" s="1"/>
      <c r="I2014" s="1" t="s">
        <v>2903</v>
      </c>
      <c r="J2014" s="1"/>
      <c r="K2014" s="1"/>
      <c r="L2014" s="1"/>
      <c r="M2014" s="1"/>
      <c r="N2014" s="1"/>
      <c r="O2014" s="1"/>
      <c r="P2014" s="1"/>
    </row>
    <row r="2015" spans="1:16" x14ac:dyDescent="0.2">
      <c r="A2015" s="1" t="s">
        <v>3209</v>
      </c>
      <c r="B2015" s="1"/>
      <c r="C2015" s="1"/>
      <c r="D2015" s="1"/>
      <c r="E2015" s="1"/>
      <c r="F2015" s="1"/>
      <c r="G2015" s="1"/>
      <c r="H2015" s="1"/>
      <c r="I2015" s="1"/>
      <c r="J2015" s="1" t="s">
        <v>2903</v>
      </c>
      <c r="K2015" s="1"/>
      <c r="L2015" s="1"/>
      <c r="M2015" s="1"/>
      <c r="N2015" s="1"/>
      <c r="O2015" s="1"/>
      <c r="P2015" s="1"/>
    </row>
    <row r="2016" spans="1:16" x14ac:dyDescent="0.2">
      <c r="A2016" s="1" t="s">
        <v>3209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 t="s">
        <v>2903</v>
      </c>
      <c r="L2016" s="1"/>
      <c r="M2016" s="1"/>
      <c r="N2016" s="1"/>
      <c r="O2016" s="1"/>
      <c r="P2016" s="1"/>
    </row>
    <row r="2017" spans="1:16" x14ac:dyDescent="0.2">
      <c r="A2017" s="1" t="s">
        <v>3209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 t="s">
        <v>2903</v>
      </c>
      <c r="M2017" s="1"/>
      <c r="N2017" s="1"/>
      <c r="O2017" s="1"/>
      <c r="P2017" s="1"/>
    </row>
    <row r="2018" spans="1:16" x14ac:dyDescent="0.2">
      <c r="A2018" s="1" t="s">
        <v>3209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 t="s">
        <v>2903</v>
      </c>
      <c r="N2018" s="1"/>
      <c r="O2018" s="1"/>
      <c r="P2018" s="1"/>
    </row>
    <row r="2019" spans="1:16" x14ac:dyDescent="0.2">
      <c r="A2019" s="1" t="s">
        <v>3209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 t="s">
        <v>2903</v>
      </c>
      <c r="O2019" s="1"/>
      <c r="P2019" s="1"/>
    </row>
    <row r="2020" spans="1:16" x14ac:dyDescent="0.2">
      <c r="A2020" s="1" t="s">
        <v>3209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 t="s">
        <v>2903</v>
      </c>
      <c r="P2020" s="1"/>
    </row>
    <row r="2021" spans="1:16" x14ac:dyDescent="0.2">
      <c r="A2021" s="1" t="s">
        <v>135</v>
      </c>
      <c r="B2021" s="1"/>
      <c r="C2021" s="1"/>
      <c r="D2021" s="1" t="s">
        <v>2905</v>
      </c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</row>
    <row r="2022" spans="1:16" x14ac:dyDescent="0.2">
      <c r="A2022" s="1" t="s">
        <v>135</v>
      </c>
      <c r="B2022" s="1"/>
      <c r="C2022" s="1"/>
      <c r="D2022" s="1" t="s">
        <v>2903</v>
      </c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</row>
    <row r="2023" spans="1:16" x14ac:dyDescent="0.2">
      <c r="A2023" s="1" t="s">
        <v>136</v>
      </c>
      <c r="B2023" s="1"/>
      <c r="C2023" s="1"/>
      <c r="D2023" s="1" t="s">
        <v>2903</v>
      </c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</row>
    <row r="2024" spans="1:16" x14ac:dyDescent="0.2">
      <c r="A2024" s="1" t="s">
        <v>136</v>
      </c>
      <c r="B2024" s="1"/>
      <c r="C2024" s="1"/>
      <c r="D2024" s="1"/>
      <c r="E2024" s="1" t="s">
        <v>2903</v>
      </c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</row>
    <row r="2025" spans="1:16" x14ac:dyDescent="0.2">
      <c r="A2025" s="1" t="s">
        <v>136</v>
      </c>
      <c r="B2025" s="1"/>
      <c r="C2025" s="1"/>
      <c r="D2025" s="1"/>
      <c r="E2025" s="1"/>
      <c r="F2025" s="1" t="s">
        <v>2903</v>
      </c>
      <c r="G2025" s="1"/>
      <c r="H2025" s="1"/>
      <c r="I2025" s="1"/>
      <c r="J2025" s="1"/>
      <c r="K2025" s="1"/>
      <c r="L2025" s="1"/>
      <c r="M2025" s="1"/>
      <c r="N2025" s="1"/>
      <c r="O2025" s="1"/>
      <c r="P2025" s="1"/>
    </row>
    <row r="2026" spans="1:16" x14ac:dyDescent="0.2">
      <c r="A2026" s="1" t="s">
        <v>136</v>
      </c>
      <c r="B2026" s="1"/>
      <c r="C2026" s="1"/>
      <c r="D2026" s="1"/>
      <c r="E2026" s="1"/>
      <c r="F2026" s="1"/>
      <c r="G2026" s="1" t="s">
        <v>2903</v>
      </c>
      <c r="H2026" s="1"/>
      <c r="I2026" s="1"/>
      <c r="J2026" s="1"/>
      <c r="K2026" s="1"/>
      <c r="L2026" s="1"/>
      <c r="M2026" s="1"/>
      <c r="N2026" s="1"/>
      <c r="O2026" s="1"/>
      <c r="P2026" s="1"/>
    </row>
    <row r="2027" spans="1:16" x14ac:dyDescent="0.2">
      <c r="A2027" s="1" t="s">
        <v>136</v>
      </c>
      <c r="B2027" s="1"/>
      <c r="C2027" s="1"/>
      <c r="D2027" s="1"/>
      <c r="E2027" s="1"/>
      <c r="F2027" s="1"/>
      <c r="G2027" s="1"/>
      <c r="H2027" s="1" t="s">
        <v>2903</v>
      </c>
      <c r="I2027" s="1"/>
      <c r="J2027" s="1"/>
      <c r="K2027" s="1"/>
      <c r="L2027" s="1"/>
      <c r="M2027" s="1"/>
      <c r="N2027" s="1"/>
      <c r="O2027" s="1"/>
      <c r="P2027" s="1"/>
    </row>
    <row r="2028" spans="1:16" x14ac:dyDescent="0.2">
      <c r="A2028" s="1" t="s">
        <v>136</v>
      </c>
      <c r="B2028" s="1"/>
      <c r="C2028" s="1"/>
      <c r="D2028" s="1"/>
      <c r="E2028" s="1"/>
      <c r="F2028" s="1"/>
      <c r="G2028" s="1"/>
      <c r="H2028" s="1"/>
      <c r="I2028" s="1" t="s">
        <v>2903</v>
      </c>
      <c r="J2028" s="1"/>
      <c r="K2028" s="1"/>
      <c r="L2028" s="1"/>
      <c r="M2028" s="1"/>
      <c r="N2028" s="1"/>
      <c r="O2028" s="1"/>
      <c r="P2028" s="1"/>
    </row>
    <row r="2029" spans="1:16" x14ac:dyDescent="0.2">
      <c r="A2029" s="1" t="s">
        <v>136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</row>
    <row r="2030" spans="1:16" x14ac:dyDescent="0.2">
      <c r="A2030" s="1" t="s">
        <v>136</v>
      </c>
      <c r="B2030" s="1"/>
      <c r="C2030" s="1"/>
      <c r="D2030" s="1"/>
      <c r="E2030" s="1"/>
      <c r="F2030" s="1"/>
      <c r="G2030" s="1"/>
      <c r="H2030" s="1"/>
      <c r="I2030" s="1"/>
      <c r="J2030" s="1" t="s">
        <v>2903</v>
      </c>
      <c r="K2030" s="1"/>
      <c r="L2030" s="1"/>
      <c r="M2030" s="1"/>
      <c r="N2030" s="1"/>
      <c r="O2030" s="1"/>
      <c r="P2030" s="1"/>
    </row>
    <row r="2031" spans="1:16" x14ac:dyDescent="0.2">
      <c r="A2031" s="1" t="s">
        <v>136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 t="s">
        <v>2903</v>
      </c>
      <c r="L2031" s="1"/>
      <c r="M2031" s="1"/>
      <c r="N2031" s="1"/>
      <c r="O2031" s="1"/>
      <c r="P2031" s="1"/>
    </row>
    <row r="2032" spans="1:16" x14ac:dyDescent="0.2">
      <c r="A2032" s="1" t="s">
        <v>136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 t="s">
        <v>2903</v>
      </c>
      <c r="M2032" s="1"/>
      <c r="N2032" s="1"/>
      <c r="O2032" s="1"/>
      <c r="P2032" s="1"/>
    </row>
    <row r="2033" spans="1:16" x14ac:dyDescent="0.2">
      <c r="A2033" s="1" t="s">
        <v>136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 t="s">
        <v>2903</v>
      </c>
      <c r="N2033" s="1"/>
      <c r="O2033" s="1"/>
      <c r="P2033" s="1"/>
    </row>
    <row r="2034" spans="1:16" x14ac:dyDescent="0.2">
      <c r="A2034" s="1" t="s">
        <v>136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 t="s">
        <v>2903</v>
      </c>
      <c r="O2034" s="1"/>
      <c r="P2034" s="1"/>
    </row>
    <row r="2035" spans="1:16" x14ac:dyDescent="0.2">
      <c r="A2035" s="1" t="s">
        <v>136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 t="s">
        <v>2903</v>
      </c>
      <c r="P2035" s="1"/>
    </row>
    <row r="2036" spans="1:16" x14ac:dyDescent="0.2">
      <c r="A2036" s="1" t="s">
        <v>136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 t="s">
        <v>2903</v>
      </c>
    </row>
    <row r="2037" spans="1:16" x14ac:dyDescent="0.2">
      <c r="A2037" s="1" t="s">
        <v>137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 t="s">
        <v>2905</v>
      </c>
    </row>
    <row r="2038" spans="1:16" x14ac:dyDescent="0.2">
      <c r="A2038" s="1" t="s">
        <v>138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 t="s">
        <v>3399</v>
      </c>
    </row>
    <row r="2039" spans="1:16" x14ac:dyDescent="0.2">
      <c r="A2039" s="1" t="s">
        <v>138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 t="s">
        <v>2903</v>
      </c>
    </row>
    <row r="2040" spans="1:16" x14ac:dyDescent="0.2">
      <c r="A2040" s="1" t="s">
        <v>139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 t="s">
        <v>2905</v>
      </c>
    </row>
    <row r="2041" spans="1:16" x14ac:dyDescent="0.2">
      <c r="A2041" s="1" t="s">
        <v>140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 t="s">
        <v>3399</v>
      </c>
    </row>
    <row r="2042" spans="1:16" x14ac:dyDescent="0.2">
      <c r="A2042" s="1" t="s">
        <v>140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 t="s">
        <v>2903</v>
      </c>
    </row>
    <row r="2043" spans="1:16" x14ac:dyDescent="0.2">
      <c r="A2043" s="1" t="s">
        <v>141</v>
      </c>
      <c r="B2043" s="1"/>
      <c r="C2043" s="1"/>
      <c r="D2043" s="1" t="s">
        <v>2903</v>
      </c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</row>
    <row r="2044" spans="1:16" x14ac:dyDescent="0.2">
      <c r="A2044" s="1" t="s">
        <v>141</v>
      </c>
      <c r="B2044" s="1"/>
      <c r="C2044" s="1"/>
      <c r="D2044" s="1"/>
      <c r="E2044" s="1" t="s">
        <v>2903</v>
      </c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</row>
    <row r="2045" spans="1:16" x14ac:dyDescent="0.2">
      <c r="A2045" s="1" t="s">
        <v>141</v>
      </c>
      <c r="B2045" s="1"/>
      <c r="C2045" s="1"/>
      <c r="D2045" s="1"/>
      <c r="E2045" s="1"/>
      <c r="F2045" s="1" t="s">
        <v>2903</v>
      </c>
      <c r="G2045" s="1"/>
      <c r="H2045" s="1"/>
      <c r="I2045" s="1"/>
      <c r="J2045" s="1"/>
      <c r="K2045" s="1"/>
      <c r="L2045" s="1"/>
      <c r="M2045" s="1"/>
      <c r="N2045" s="1"/>
      <c r="O2045" s="1"/>
      <c r="P2045" s="1"/>
    </row>
    <row r="2046" spans="1:16" x14ac:dyDescent="0.2">
      <c r="A2046" s="1" t="s">
        <v>141</v>
      </c>
      <c r="B2046" s="1"/>
      <c r="C2046" s="1"/>
      <c r="D2046" s="1"/>
      <c r="E2046" s="1"/>
      <c r="F2046" s="1"/>
      <c r="G2046" s="1" t="s">
        <v>2903</v>
      </c>
      <c r="H2046" s="1"/>
      <c r="I2046" s="1"/>
      <c r="J2046" s="1"/>
      <c r="K2046" s="1"/>
      <c r="L2046" s="1"/>
      <c r="M2046" s="1"/>
      <c r="N2046" s="1"/>
      <c r="O2046" s="1"/>
      <c r="P2046" s="1"/>
    </row>
    <row r="2047" spans="1:16" x14ac:dyDescent="0.2">
      <c r="A2047" s="1" t="s">
        <v>141</v>
      </c>
      <c r="B2047" s="1"/>
      <c r="C2047" s="1"/>
      <c r="D2047" s="1"/>
      <c r="E2047" s="1"/>
      <c r="F2047" s="1"/>
      <c r="G2047" s="1"/>
      <c r="H2047" s="1" t="s">
        <v>2903</v>
      </c>
      <c r="I2047" s="1"/>
      <c r="J2047" s="1"/>
      <c r="K2047" s="1"/>
      <c r="L2047" s="1"/>
      <c r="M2047" s="1"/>
      <c r="N2047" s="1"/>
      <c r="O2047" s="1"/>
      <c r="P2047" s="1"/>
    </row>
    <row r="2048" spans="1:16" x14ac:dyDescent="0.2">
      <c r="A2048" s="1" t="s">
        <v>141</v>
      </c>
      <c r="B2048" s="1"/>
      <c r="C2048" s="1"/>
      <c r="D2048" s="1"/>
      <c r="E2048" s="1"/>
      <c r="F2048" s="1"/>
      <c r="G2048" s="1"/>
      <c r="H2048" s="1"/>
      <c r="I2048" s="1" t="s">
        <v>2903</v>
      </c>
      <c r="J2048" s="1"/>
      <c r="K2048" s="1"/>
      <c r="L2048" s="1"/>
      <c r="M2048" s="1"/>
      <c r="N2048" s="1"/>
      <c r="O2048" s="1"/>
      <c r="P2048" s="1"/>
    </row>
    <row r="2049" spans="1:16" x14ac:dyDescent="0.2">
      <c r="A2049" s="1" t="s">
        <v>141</v>
      </c>
      <c r="B2049" s="1"/>
      <c r="C2049" s="1"/>
      <c r="D2049" s="1"/>
      <c r="E2049" s="1"/>
      <c r="F2049" s="1"/>
      <c r="G2049" s="1"/>
      <c r="H2049" s="1"/>
      <c r="I2049" s="1"/>
      <c r="J2049" s="1" t="s">
        <v>2903</v>
      </c>
      <c r="K2049" s="1"/>
      <c r="L2049" s="1"/>
      <c r="M2049" s="1"/>
      <c r="N2049" s="1"/>
      <c r="O2049" s="1"/>
      <c r="P2049" s="1"/>
    </row>
    <row r="2050" spans="1:16" x14ac:dyDescent="0.2">
      <c r="A2050" s="1" t="s">
        <v>141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 t="s">
        <v>2903</v>
      </c>
      <c r="L2050" s="1"/>
      <c r="M2050" s="1"/>
      <c r="N2050" s="1"/>
      <c r="O2050" s="1"/>
      <c r="P2050" s="1"/>
    </row>
    <row r="2051" spans="1:16" x14ac:dyDescent="0.2">
      <c r="A2051" s="1" t="s">
        <v>141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 t="s">
        <v>2903</v>
      </c>
      <c r="M2051" s="1"/>
      <c r="N2051" s="1"/>
      <c r="O2051" s="1"/>
      <c r="P2051" s="1"/>
    </row>
    <row r="2052" spans="1:16" x14ac:dyDescent="0.2">
      <c r="A2052" s="1" t="s">
        <v>141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 t="s">
        <v>2903</v>
      </c>
      <c r="N2052" s="1"/>
      <c r="O2052" s="1"/>
      <c r="P2052" s="1"/>
    </row>
    <row r="2053" spans="1:16" x14ac:dyDescent="0.2">
      <c r="A2053" s="1" t="s">
        <v>141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 t="s">
        <v>2903</v>
      </c>
      <c r="O2053" s="1"/>
      <c r="P2053" s="1"/>
    </row>
    <row r="2054" spans="1:16" x14ac:dyDescent="0.2">
      <c r="A2054" s="1" t="s">
        <v>141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 t="s">
        <v>2903</v>
      </c>
      <c r="P2054" s="1"/>
    </row>
    <row r="2055" spans="1:16" x14ac:dyDescent="0.2">
      <c r="A2055" s="1" t="s">
        <v>142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 t="s">
        <v>2903</v>
      </c>
    </row>
    <row r="2056" spans="1:16" x14ac:dyDescent="0.2">
      <c r="A2056" s="1" t="s">
        <v>3217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 t="s">
        <v>2903</v>
      </c>
    </row>
    <row r="2057" spans="1:16" x14ac:dyDescent="0.2">
      <c r="A2057" s="1" t="s">
        <v>143</v>
      </c>
      <c r="B2057" s="1"/>
      <c r="C2057" s="1"/>
      <c r="D2057" s="1" t="s">
        <v>2905</v>
      </c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</row>
    <row r="2058" spans="1:16" x14ac:dyDescent="0.2">
      <c r="A2058" s="1" t="s">
        <v>143</v>
      </c>
      <c r="B2058" s="1"/>
      <c r="C2058" s="1"/>
      <c r="D2058" s="1" t="s">
        <v>2903</v>
      </c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</row>
    <row r="2059" spans="1:16" x14ac:dyDescent="0.2">
      <c r="A2059" s="1" t="s">
        <v>143</v>
      </c>
      <c r="B2059" s="1"/>
      <c r="C2059" s="1"/>
      <c r="D2059" s="1" t="s">
        <v>3399</v>
      </c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</row>
    <row r="2060" spans="1:16" x14ac:dyDescent="0.2">
      <c r="A2060" s="1" t="s">
        <v>143</v>
      </c>
      <c r="B2060" s="1"/>
      <c r="C2060" s="1"/>
      <c r="D2060" s="1"/>
      <c r="E2060" s="1" t="s">
        <v>2905</v>
      </c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</row>
    <row r="2061" spans="1:16" x14ac:dyDescent="0.2">
      <c r="A2061" s="1" t="s">
        <v>143</v>
      </c>
      <c r="B2061" s="1"/>
      <c r="C2061" s="1"/>
      <c r="D2061" s="1"/>
      <c r="E2061" s="1" t="s">
        <v>2903</v>
      </c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</row>
    <row r="2062" spans="1:16" x14ac:dyDescent="0.2">
      <c r="A2062" s="1" t="s">
        <v>143</v>
      </c>
      <c r="B2062" s="1"/>
      <c r="C2062" s="1"/>
      <c r="D2062" s="1"/>
      <c r="E2062" s="1" t="s">
        <v>3399</v>
      </c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</row>
    <row r="2063" spans="1:16" x14ac:dyDescent="0.2">
      <c r="A2063" s="1" t="s">
        <v>143</v>
      </c>
      <c r="B2063" s="1"/>
      <c r="C2063" s="1"/>
      <c r="D2063" s="1"/>
      <c r="E2063" s="1"/>
      <c r="F2063" s="1" t="s">
        <v>2905</v>
      </c>
      <c r="G2063" s="1"/>
      <c r="H2063" s="1"/>
      <c r="I2063" s="1"/>
      <c r="J2063" s="1"/>
      <c r="K2063" s="1"/>
      <c r="L2063" s="1"/>
      <c r="M2063" s="1"/>
      <c r="N2063" s="1"/>
      <c r="O2063" s="1"/>
      <c r="P2063" s="1"/>
    </row>
    <row r="2064" spans="1:16" x14ac:dyDescent="0.2">
      <c r="A2064" s="1" t="s">
        <v>143</v>
      </c>
      <c r="B2064" s="1"/>
      <c r="C2064" s="1"/>
      <c r="D2064" s="1"/>
      <c r="E2064" s="1"/>
      <c r="F2064" s="1" t="s">
        <v>2903</v>
      </c>
      <c r="G2064" s="1"/>
      <c r="H2064" s="1"/>
      <c r="I2064" s="1"/>
      <c r="J2064" s="1"/>
      <c r="K2064" s="1"/>
      <c r="L2064" s="1"/>
      <c r="M2064" s="1"/>
      <c r="N2064" s="1"/>
      <c r="O2064" s="1"/>
      <c r="P2064" s="1"/>
    </row>
    <row r="2065" spans="1:16" x14ac:dyDescent="0.2">
      <c r="A2065" s="1" t="s">
        <v>143</v>
      </c>
      <c r="B2065" s="1"/>
      <c r="C2065" s="1"/>
      <c r="D2065" s="1"/>
      <c r="E2065" s="1"/>
      <c r="F2065" s="1" t="s">
        <v>3399</v>
      </c>
      <c r="G2065" s="1"/>
      <c r="H2065" s="1"/>
      <c r="I2065" s="1"/>
      <c r="J2065" s="1"/>
      <c r="K2065" s="1"/>
      <c r="L2065" s="1"/>
      <c r="M2065" s="1"/>
      <c r="N2065" s="1"/>
      <c r="O2065" s="1"/>
      <c r="P2065" s="1"/>
    </row>
    <row r="2066" spans="1:16" x14ac:dyDescent="0.2">
      <c r="A2066" s="1" t="s">
        <v>143</v>
      </c>
      <c r="B2066" s="1"/>
      <c r="C2066" s="1"/>
      <c r="D2066" s="1"/>
      <c r="E2066" s="1"/>
      <c r="F2066" s="1"/>
      <c r="G2066" s="1" t="s">
        <v>2905</v>
      </c>
      <c r="H2066" s="1"/>
      <c r="I2066" s="1"/>
      <c r="J2066" s="1"/>
      <c r="K2066" s="1"/>
      <c r="L2066" s="1"/>
      <c r="M2066" s="1"/>
      <c r="N2066" s="1"/>
      <c r="O2066" s="1"/>
      <c r="P2066" s="1"/>
    </row>
    <row r="2067" spans="1:16" x14ac:dyDescent="0.2">
      <c r="A2067" s="1" t="s">
        <v>143</v>
      </c>
      <c r="B2067" s="1"/>
      <c r="C2067" s="1"/>
      <c r="D2067" s="1"/>
      <c r="E2067" s="1"/>
      <c r="F2067" s="1"/>
      <c r="G2067" s="1" t="s">
        <v>2903</v>
      </c>
      <c r="H2067" s="1"/>
      <c r="I2067" s="1"/>
      <c r="J2067" s="1"/>
      <c r="K2067" s="1"/>
      <c r="L2067" s="1"/>
      <c r="M2067" s="1"/>
      <c r="N2067" s="1"/>
      <c r="O2067" s="1"/>
      <c r="P2067" s="1"/>
    </row>
    <row r="2068" spans="1:16" x14ac:dyDescent="0.2">
      <c r="A2068" s="1" t="s">
        <v>143</v>
      </c>
      <c r="B2068" s="1"/>
      <c r="C2068" s="1"/>
      <c r="D2068" s="1"/>
      <c r="E2068" s="1"/>
      <c r="F2068" s="1"/>
      <c r="G2068" s="1" t="s">
        <v>3399</v>
      </c>
      <c r="H2068" s="1"/>
      <c r="I2068" s="1"/>
      <c r="J2068" s="1"/>
      <c r="K2068" s="1"/>
      <c r="L2068" s="1"/>
      <c r="M2068" s="1"/>
      <c r="N2068" s="1"/>
      <c r="O2068" s="1"/>
      <c r="P2068" s="1"/>
    </row>
    <row r="2069" spans="1:16" x14ac:dyDescent="0.2">
      <c r="A2069" s="1" t="s">
        <v>143</v>
      </c>
      <c r="B2069" s="1"/>
      <c r="C2069" s="1"/>
      <c r="D2069" s="1"/>
      <c r="E2069" s="1"/>
      <c r="F2069" s="1"/>
      <c r="G2069" s="1"/>
      <c r="H2069" s="1" t="s">
        <v>2905</v>
      </c>
      <c r="I2069" s="1"/>
      <c r="J2069" s="1"/>
      <c r="K2069" s="1"/>
      <c r="L2069" s="1"/>
      <c r="M2069" s="1"/>
      <c r="N2069" s="1"/>
      <c r="O2069" s="1"/>
      <c r="P2069" s="1"/>
    </row>
    <row r="2070" spans="1:16" x14ac:dyDescent="0.2">
      <c r="A2070" s="1" t="s">
        <v>143</v>
      </c>
      <c r="B2070" s="1"/>
      <c r="C2070" s="1"/>
      <c r="D2070" s="1"/>
      <c r="E2070" s="1"/>
      <c r="F2070" s="1"/>
      <c r="G2070" s="1"/>
      <c r="H2070" s="1" t="s">
        <v>2903</v>
      </c>
      <c r="I2070" s="1"/>
      <c r="J2070" s="1"/>
      <c r="K2070" s="1"/>
      <c r="L2070" s="1"/>
      <c r="M2070" s="1"/>
      <c r="N2070" s="1"/>
      <c r="O2070" s="1"/>
      <c r="P2070" s="1"/>
    </row>
    <row r="2071" spans="1:16" x14ac:dyDescent="0.2">
      <c r="A2071" s="1" t="s">
        <v>143</v>
      </c>
      <c r="B2071" s="1"/>
      <c r="C2071" s="1"/>
      <c r="D2071" s="1"/>
      <c r="E2071" s="1"/>
      <c r="F2071" s="1"/>
      <c r="G2071" s="1"/>
      <c r="H2071" s="1" t="s">
        <v>3399</v>
      </c>
      <c r="I2071" s="1"/>
      <c r="J2071" s="1"/>
      <c r="K2071" s="1"/>
      <c r="L2071" s="1"/>
      <c r="M2071" s="1"/>
      <c r="N2071" s="1"/>
      <c r="O2071" s="1"/>
      <c r="P2071" s="1"/>
    </row>
    <row r="2072" spans="1:16" x14ac:dyDescent="0.2">
      <c r="A2072" s="1" t="s">
        <v>143</v>
      </c>
      <c r="B2072" s="1"/>
      <c r="C2072" s="1"/>
      <c r="D2072" s="1"/>
      <c r="E2072" s="1"/>
      <c r="F2072" s="1"/>
      <c r="G2072" s="1"/>
      <c r="H2072" s="1"/>
      <c r="I2072" s="1" t="s">
        <v>2905</v>
      </c>
      <c r="J2072" s="1"/>
      <c r="K2072" s="1"/>
      <c r="L2072" s="1"/>
      <c r="M2072" s="1"/>
      <c r="N2072" s="1"/>
      <c r="O2072" s="1"/>
      <c r="P2072" s="1"/>
    </row>
    <row r="2073" spans="1:16" x14ac:dyDescent="0.2">
      <c r="A2073" s="1" t="s">
        <v>143</v>
      </c>
      <c r="B2073" s="1"/>
      <c r="C2073" s="1"/>
      <c r="D2073" s="1"/>
      <c r="E2073" s="1"/>
      <c r="F2073" s="1"/>
      <c r="G2073" s="1"/>
      <c r="H2073" s="1"/>
      <c r="I2073" s="1" t="s">
        <v>2903</v>
      </c>
      <c r="J2073" s="1"/>
      <c r="K2073" s="1"/>
      <c r="L2073" s="1"/>
      <c r="M2073" s="1"/>
      <c r="N2073" s="1"/>
      <c r="O2073" s="1"/>
      <c r="P2073" s="1"/>
    </row>
    <row r="2074" spans="1:16" x14ac:dyDescent="0.2">
      <c r="A2074" s="1" t="s">
        <v>143</v>
      </c>
      <c r="B2074" s="1"/>
      <c r="C2074" s="1"/>
      <c r="D2074" s="1"/>
      <c r="E2074" s="1"/>
      <c r="F2074" s="1"/>
      <c r="G2074" s="1"/>
      <c r="H2074" s="1"/>
      <c r="I2074" s="1" t="s">
        <v>3399</v>
      </c>
      <c r="J2074" s="1"/>
      <c r="K2074" s="1"/>
      <c r="L2074" s="1"/>
      <c r="M2074" s="1"/>
      <c r="N2074" s="1"/>
      <c r="O2074" s="1"/>
      <c r="P2074" s="1"/>
    </row>
    <row r="2075" spans="1:16" x14ac:dyDescent="0.2">
      <c r="A2075" s="1" t="s">
        <v>143</v>
      </c>
      <c r="B2075" s="1"/>
      <c r="C2075" s="1"/>
      <c r="D2075" s="1"/>
      <c r="E2075" s="1"/>
      <c r="F2075" s="1"/>
      <c r="G2075" s="1"/>
      <c r="H2075" s="1"/>
      <c r="I2075" s="1"/>
      <c r="J2075" s="1" t="s">
        <v>2905</v>
      </c>
      <c r="K2075" s="1"/>
      <c r="L2075" s="1"/>
      <c r="M2075" s="1"/>
      <c r="N2075" s="1"/>
      <c r="O2075" s="1"/>
      <c r="P2075" s="1"/>
    </row>
    <row r="2076" spans="1:16" x14ac:dyDescent="0.2">
      <c r="A2076" s="1" t="s">
        <v>143</v>
      </c>
      <c r="B2076" s="1"/>
      <c r="C2076" s="1"/>
      <c r="D2076" s="1"/>
      <c r="E2076" s="1"/>
      <c r="F2076" s="1"/>
      <c r="G2076" s="1"/>
      <c r="H2076" s="1"/>
      <c r="I2076" s="1"/>
      <c r="J2076" s="1" t="s">
        <v>2903</v>
      </c>
      <c r="K2076" s="1"/>
      <c r="L2076" s="1"/>
      <c r="M2076" s="1"/>
      <c r="N2076" s="1"/>
      <c r="O2076" s="1"/>
      <c r="P2076" s="1"/>
    </row>
    <row r="2077" spans="1:16" x14ac:dyDescent="0.2">
      <c r="A2077" s="1" t="s">
        <v>143</v>
      </c>
      <c r="B2077" s="1"/>
      <c r="C2077" s="1"/>
      <c r="D2077" s="1"/>
      <c r="E2077" s="1"/>
      <c r="F2077" s="1"/>
      <c r="G2077" s="1"/>
      <c r="H2077" s="1"/>
      <c r="I2077" s="1"/>
      <c r="J2077" s="1" t="s">
        <v>3399</v>
      </c>
      <c r="K2077" s="1"/>
      <c r="L2077" s="1"/>
      <c r="M2077" s="1"/>
      <c r="N2077" s="1"/>
      <c r="O2077" s="1"/>
      <c r="P2077" s="1"/>
    </row>
    <row r="2078" spans="1:16" x14ac:dyDescent="0.2">
      <c r="A2078" s="1" t="s">
        <v>143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 t="s">
        <v>2905</v>
      </c>
      <c r="L2078" s="1"/>
      <c r="M2078" s="1"/>
      <c r="N2078" s="1"/>
      <c r="O2078" s="1"/>
      <c r="P2078" s="1"/>
    </row>
    <row r="2079" spans="1:16" x14ac:dyDescent="0.2">
      <c r="A2079" s="1" t="s">
        <v>143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 t="s">
        <v>2903</v>
      </c>
      <c r="L2079" s="1"/>
      <c r="M2079" s="1"/>
      <c r="N2079" s="1"/>
      <c r="O2079" s="1"/>
      <c r="P2079" s="1"/>
    </row>
    <row r="2080" spans="1:16" x14ac:dyDescent="0.2">
      <c r="A2080" s="1" t="s">
        <v>143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 t="s">
        <v>3399</v>
      </c>
      <c r="L2080" s="1"/>
      <c r="M2080" s="1"/>
      <c r="N2080" s="1"/>
      <c r="O2080" s="1"/>
      <c r="P2080" s="1"/>
    </row>
    <row r="2081" spans="1:16" x14ac:dyDescent="0.2">
      <c r="A2081" s="1" t="s">
        <v>143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 t="s">
        <v>2905</v>
      </c>
      <c r="M2081" s="1"/>
      <c r="N2081" s="1"/>
      <c r="O2081" s="1"/>
      <c r="P2081" s="1"/>
    </row>
    <row r="2082" spans="1:16" x14ac:dyDescent="0.2">
      <c r="A2082" s="1" t="s">
        <v>143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 t="s">
        <v>2903</v>
      </c>
      <c r="M2082" s="1"/>
      <c r="N2082" s="1"/>
      <c r="O2082" s="1"/>
      <c r="P2082" s="1"/>
    </row>
    <row r="2083" spans="1:16" x14ac:dyDescent="0.2">
      <c r="A2083" s="1" t="s">
        <v>143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 t="s">
        <v>3399</v>
      </c>
      <c r="M2083" s="1"/>
      <c r="N2083" s="1"/>
      <c r="O2083" s="1"/>
      <c r="P2083" s="1"/>
    </row>
    <row r="2084" spans="1:16" x14ac:dyDescent="0.2">
      <c r="A2084" s="1" t="s">
        <v>143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 t="s">
        <v>2905</v>
      </c>
      <c r="N2084" s="1"/>
      <c r="O2084" s="1"/>
      <c r="P2084" s="1"/>
    </row>
    <row r="2085" spans="1:16" x14ac:dyDescent="0.2">
      <c r="A2085" s="1" t="s">
        <v>143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 t="s">
        <v>2903</v>
      </c>
      <c r="N2085" s="1"/>
      <c r="O2085" s="1"/>
      <c r="P2085" s="1"/>
    </row>
    <row r="2086" spans="1:16" x14ac:dyDescent="0.2">
      <c r="A2086" s="1" t="s">
        <v>143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 t="s">
        <v>3399</v>
      </c>
      <c r="N2086" s="1"/>
      <c r="O2086" s="1"/>
      <c r="P2086" s="1"/>
    </row>
    <row r="2087" spans="1:16" x14ac:dyDescent="0.2">
      <c r="A2087" s="1" t="s">
        <v>143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 t="s">
        <v>2905</v>
      </c>
      <c r="O2087" s="1"/>
      <c r="P2087" s="1"/>
    </row>
    <row r="2088" spans="1:16" x14ac:dyDescent="0.2">
      <c r="A2088" s="1" t="s">
        <v>143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 t="s">
        <v>2903</v>
      </c>
      <c r="O2088" s="1"/>
      <c r="P2088" s="1"/>
    </row>
    <row r="2089" spans="1:16" x14ac:dyDescent="0.2">
      <c r="A2089" s="1" t="s">
        <v>143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 t="s">
        <v>3399</v>
      </c>
      <c r="O2089" s="1"/>
      <c r="P2089" s="1"/>
    </row>
    <row r="2090" spans="1:16" x14ac:dyDescent="0.2">
      <c r="A2090" s="1" t="s">
        <v>143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 t="s">
        <v>2905</v>
      </c>
      <c r="P2090" s="1"/>
    </row>
    <row r="2091" spans="1:16" x14ac:dyDescent="0.2">
      <c r="A2091" s="1" t="s">
        <v>143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 t="s">
        <v>2903</v>
      </c>
      <c r="P2091" s="1"/>
    </row>
    <row r="2092" spans="1:16" x14ac:dyDescent="0.2">
      <c r="A2092" s="1" t="s">
        <v>143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 t="s">
        <v>3399</v>
      </c>
      <c r="P2092" s="1"/>
    </row>
    <row r="2093" spans="1:16" x14ac:dyDescent="0.2">
      <c r="A2093" s="1" t="s">
        <v>3388</v>
      </c>
      <c r="B2093" s="1"/>
      <c r="C2093" s="1"/>
      <c r="D2093" s="1" t="s">
        <v>3399</v>
      </c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</row>
    <row r="2094" spans="1:16" x14ac:dyDescent="0.2">
      <c r="A2094" s="1" t="s">
        <v>3388</v>
      </c>
      <c r="B2094" s="1"/>
      <c r="C2094" s="1"/>
      <c r="D2094" s="1"/>
      <c r="E2094" s="1" t="s">
        <v>3399</v>
      </c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</row>
    <row r="2095" spans="1:16" x14ac:dyDescent="0.2">
      <c r="A2095" s="1" t="s">
        <v>3388</v>
      </c>
      <c r="B2095" s="1"/>
      <c r="C2095" s="1"/>
      <c r="D2095" s="1"/>
      <c r="E2095" s="1"/>
      <c r="F2095" s="1" t="s">
        <v>3399</v>
      </c>
      <c r="G2095" s="1"/>
      <c r="H2095" s="1"/>
      <c r="I2095" s="1"/>
      <c r="J2095" s="1"/>
      <c r="K2095" s="1"/>
      <c r="L2095" s="1"/>
      <c r="M2095" s="1"/>
      <c r="N2095" s="1"/>
      <c r="O2095" s="1"/>
      <c r="P2095" s="1"/>
    </row>
    <row r="2096" spans="1:16" x14ac:dyDescent="0.2">
      <c r="A2096" s="1" t="s">
        <v>3388</v>
      </c>
      <c r="B2096" s="1"/>
      <c r="C2096" s="1"/>
      <c r="D2096" s="1"/>
      <c r="E2096" s="1"/>
      <c r="F2096" s="1"/>
      <c r="G2096" s="1" t="s">
        <v>3399</v>
      </c>
      <c r="H2096" s="1"/>
      <c r="I2096" s="1"/>
      <c r="J2096" s="1"/>
      <c r="K2096" s="1"/>
      <c r="L2096" s="1"/>
      <c r="M2096" s="1"/>
      <c r="N2096" s="1"/>
      <c r="O2096" s="1"/>
      <c r="P2096" s="1"/>
    </row>
    <row r="2097" spans="1:16" x14ac:dyDescent="0.2">
      <c r="A2097" s="1" t="s">
        <v>3388</v>
      </c>
      <c r="B2097" s="1"/>
      <c r="C2097" s="1"/>
      <c r="D2097" s="1"/>
      <c r="E2097" s="1"/>
      <c r="F2097" s="1"/>
      <c r="G2097" s="1"/>
      <c r="H2097" s="1" t="s">
        <v>3399</v>
      </c>
      <c r="I2097" s="1"/>
      <c r="J2097" s="1"/>
      <c r="K2097" s="1"/>
      <c r="L2097" s="1"/>
      <c r="M2097" s="1"/>
      <c r="N2097" s="1"/>
      <c r="O2097" s="1"/>
      <c r="P2097" s="1"/>
    </row>
    <row r="2098" spans="1:16" x14ac:dyDescent="0.2">
      <c r="A2098" s="1" t="s">
        <v>3388</v>
      </c>
      <c r="B2098" s="1"/>
      <c r="C2098" s="1"/>
      <c r="D2098" s="1"/>
      <c r="E2098" s="1"/>
      <c r="F2098" s="1"/>
      <c r="G2098" s="1"/>
      <c r="H2098" s="1"/>
      <c r="I2098" s="1" t="s">
        <v>3399</v>
      </c>
      <c r="J2098" s="1"/>
      <c r="K2098" s="1"/>
      <c r="L2098" s="1"/>
      <c r="M2098" s="1"/>
      <c r="N2098" s="1"/>
      <c r="O2098" s="1"/>
      <c r="P2098" s="1"/>
    </row>
    <row r="2099" spans="1:16" x14ac:dyDescent="0.2">
      <c r="A2099" s="1" t="s">
        <v>3388</v>
      </c>
      <c r="B2099" s="1"/>
      <c r="C2099" s="1"/>
      <c r="D2099" s="1"/>
      <c r="E2099" s="1"/>
      <c r="F2099" s="1"/>
      <c r="G2099" s="1"/>
      <c r="H2099" s="1"/>
      <c r="I2099" s="1"/>
      <c r="J2099" s="1" t="s">
        <v>3399</v>
      </c>
      <c r="K2099" s="1"/>
      <c r="L2099" s="1"/>
      <c r="M2099" s="1"/>
      <c r="N2099" s="1"/>
      <c r="O2099" s="1"/>
      <c r="P2099" s="1"/>
    </row>
    <row r="2100" spans="1:16" x14ac:dyDescent="0.2">
      <c r="A2100" s="1" t="s">
        <v>3388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 t="s">
        <v>3399</v>
      </c>
      <c r="L2100" s="1"/>
      <c r="M2100" s="1"/>
      <c r="N2100" s="1"/>
      <c r="O2100" s="1"/>
      <c r="P2100" s="1"/>
    </row>
    <row r="2101" spans="1:16" x14ac:dyDescent="0.2">
      <c r="A2101" s="1" t="s">
        <v>3388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 t="s">
        <v>3399</v>
      </c>
      <c r="M2101" s="1"/>
      <c r="N2101" s="1"/>
      <c r="O2101" s="1"/>
      <c r="P2101" s="1"/>
    </row>
    <row r="2102" spans="1:16" x14ac:dyDescent="0.2">
      <c r="A2102" s="1" t="s">
        <v>3388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 t="s">
        <v>3399</v>
      </c>
      <c r="N2102" s="1"/>
      <c r="O2102" s="1"/>
      <c r="P2102" s="1"/>
    </row>
    <row r="2103" spans="1:16" x14ac:dyDescent="0.2">
      <c r="A2103" s="1" t="s">
        <v>3388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 t="s">
        <v>3399</v>
      </c>
      <c r="O2103" s="1"/>
      <c r="P2103" s="1"/>
    </row>
    <row r="2104" spans="1:16" x14ac:dyDescent="0.2">
      <c r="A2104" s="1" t="s">
        <v>3388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 t="s">
        <v>3399</v>
      </c>
      <c r="P2104" s="1"/>
    </row>
    <row r="2105" spans="1:16" x14ac:dyDescent="0.2">
      <c r="A2105" s="1" t="s">
        <v>3389</v>
      </c>
      <c r="B2105" s="1"/>
      <c r="C2105" s="1"/>
      <c r="D2105" s="1" t="s">
        <v>3399</v>
      </c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</row>
    <row r="2106" spans="1:16" x14ac:dyDescent="0.2">
      <c r="A2106" s="1" t="s">
        <v>3389</v>
      </c>
      <c r="B2106" s="1"/>
      <c r="C2106" s="1"/>
      <c r="D2106" s="1"/>
      <c r="E2106" s="1" t="s">
        <v>3399</v>
      </c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</row>
    <row r="2107" spans="1:16" x14ac:dyDescent="0.2">
      <c r="A2107" s="1" t="s">
        <v>3389</v>
      </c>
      <c r="B2107" s="1"/>
      <c r="C2107" s="1"/>
      <c r="D2107" s="1"/>
      <c r="E2107" s="1"/>
      <c r="F2107" s="1" t="s">
        <v>3399</v>
      </c>
      <c r="G2107" s="1"/>
      <c r="H2107" s="1"/>
      <c r="I2107" s="1"/>
      <c r="J2107" s="1"/>
      <c r="K2107" s="1"/>
      <c r="L2107" s="1"/>
      <c r="M2107" s="1"/>
      <c r="N2107" s="1"/>
      <c r="O2107" s="1"/>
      <c r="P2107" s="1"/>
    </row>
    <row r="2108" spans="1:16" x14ac:dyDescent="0.2">
      <c r="A2108" s="1" t="s">
        <v>3389</v>
      </c>
      <c r="B2108" s="1"/>
      <c r="C2108" s="1"/>
      <c r="D2108" s="1"/>
      <c r="E2108" s="1"/>
      <c r="F2108" s="1"/>
      <c r="G2108" s="1" t="s">
        <v>3399</v>
      </c>
      <c r="H2108" s="1"/>
      <c r="I2108" s="1"/>
      <c r="J2108" s="1"/>
      <c r="K2108" s="1"/>
      <c r="L2108" s="1"/>
      <c r="M2108" s="1"/>
      <c r="N2108" s="1"/>
      <c r="O2108" s="1"/>
      <c r="P2108" s="1"/>
    </row>
    <row r="2109" spans="1:16" x14ac:dyDescent="0.2">
      <c r="A2109" s="1" t="s">
        <v>3389</v>
      </c>
      <c r="B2109" s="1"/>
      <c r="C2109" s="1"/>
      <c r="D2109" s="1"/>
      <c r="E2109" s="1"/>
      <c r="F2109" s="1"/>
      <c r="G2109" s="1"/>
      <c r="H2109" s="1" t="s">
        <v>3399</v>
      </c>
      <c r="I2109" s="1"/>
      <c r="J2109" s="1"/>
      <c r="K2109" s="1"/>
      <c r="L2109" s="1"/>
      <c r="M2109" s="1"/>
      <c r="N2109" s="1"/>
      <c r="O2109" s="1"/>
      <c r="P2109" s="1"/>
    </row>
    <row r="2110" spans="1:16" x14ac:dyDescent="0.2">
      <c r="A2110" s="1" t="s">
        <v>3389</v>
      </c>
      <c r="B2110" s="1"/>
      <c r="C2110" s="1"/>
      <c r="D2110" s="1"/>
      <c r="E2110" s="1"/>
      <c r="F2110" s="1"/>
      <c r="G2110" s="1"/>
      <c r="H2110" s="1"/>
      <c r="I2110" s="1" t="s">
        <v>3399</v>
      </c>
      <c r="J2110" s="1"/>
      <c r="K2110" s="1"/>
      <c r="L2110" s="1"/>
      <c r="M2110" s="1"/>
      <c r="N2110" s="1"/>
      <c r="O2110" s="1"/>
      <c r="P2110" s="1"/>
    </row>
    <row r="2111" spans="1:16" x14ac:dyDescent="0.2">
      <c r="A2111" s="1" t="s">
        <v>3389</v>
      </c>
      <c r="B2111" s="1"/>
      <c r="C2111" s="1"/>
      <c r="D2111" s="1"/>
      <c r="E2111" s="1"/>
      <c r="F2111" s="1"/>
      <c r="G2111" s="1"/>
      <c r="H2111" s="1"/>
      <c r="I2111" s="1"/>
      <c r="J2111" s="1" t="s">
        <v>3399</v>
      </c>
      <c r="K2111" s="1"/>
      <c r="L2111" s="1"/>
      <c r="M2111" s="1"/>
      <c r="N2111" s="1"/>
      <c r="O2111" s="1"/>
      <c r="P2111" s="1"/>
    </row>
    <row r="2112" spans="1:16" x14ac:dyDescent="0.2">
      <c r="A2112" s="1" t="s">
        <v>3389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 t="s">
        <v>3399</v>
      </c>
      <c r="L2112" s="1"/>
      <c r="M2112" s="1"/>
      <c r="N2112" s="1"/>
      <c r="O2112" s="1"/>
      <c r="P2112" s="1"/>
    </row>
    <row r="2113" spans="1:16" x14ac:dyDescent="0.2">
      <c r="A2113" s="1" t="s">
        <v>3389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 t="s">
        <v>3399</v>
      </c>
      <c r="M2113" s="1"/>
      <c r="N2113" s="1"/>
      <c r="O2113" s="1"/>
      <c r="P2113" s="1"/>
    </row>
    <row r="2114" spans="1:16" x14ac:dyDescent="0.2">
      <c r="A2114" s="1" t="s">
        <v>3389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 t="s">
        <v>3399</v>
      </c>
      <c r="N2114" s="1"/>
      <c r="O2114" s="1"/>
      <c r="P2114" s="1"/>
    </row>
    <row r="2115" spans="1:16" x14ac:dyDescent="0.2">
      <c r="A2115" s="1" t="s">
        <v>3389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 t="s">
        <v>3399</v>
      </c>
      <c r="O2115" s="1"/>
      <c r="P2115" s="1"/>
    </row>
    <row r="2116" spans="1:16" x14ac:dyDescent="0.2">
      <c r="A2116" s="1" t="s">
        <v>3389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 t="s">
        <v>3399</v>
      </c>
      <c r="P2116" s="1"/>
    </row>
    <row r="2117" spans="1:16" x14ac:dyDescent="0.2">
      <c r="A2117" s="1" t="s">
        <v>3390</v>
      </c>
      <c r="B2117" s="1"/>
      <c r="C2117" s="1"/>
      <c r="D2117" s="1" t="s">
        <v>3399</v>
      </c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</row>
    <row r="2118" spans="1:16" x14ac:dyDescent="0.2">
      <c r="A2118" s="1" t="s">
        <v>3390</v>
      </c>
      <c r="B2118" s="1"/>
      <c r="C2118" s="1"/>
      <c r="D2118" s="1"/>
      <c r="E2118" s="1" t="s">
        <v>3399</v>
      </c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</row>
    <row r="2119" spans="1:16" x14ac:dyDescent="0.2">
      <c r="A2119" s="1" t="s">
        <v>3390</v>
      </c>
      <c r="B2119" s="1"/>
      <c r="C2119" s="1"/>
      <c r="D2119" s="1"/>
      <c r="E2119" s="1"/>
      <c r="F2119" s="1" t="s">
        <v>3399</v>
      </c>
      <c r="G2119" s="1"/>
      <c r="H2119" s="1"/>
      <c r="I2119" s="1"/>
      <c r="J2119" s="1"/>
      <c r="K2119" s="1"/>
      <c r="L2119" s="1"/>
      <c r="M2119" s="1"/>
      <c r="N2119" s="1"/>
      <c r="O2119" s="1"/>
      <c r="P2119" s="1"/>
    </row>
    <row r="2120" spans="1:16" x14ac:dyDescent="0.2">
      <c r="A2120" s="1" t="s">
        <v>3390</v>
      </c>
      <c r="B2120" s="1"/>
      <c r="C2120" s="1"/>
      <c r="D2120" s="1"/>
      <c r="E2120" s="1"/>
      <c r="F2120" s="1"/>
      <c r="G2120" s="1" t="s">
        <v>3399</v>
      </c>
      <c r="H2120" s="1"/>
      <c r="I2120" s="1"/>
      <c r="J2120" s="1"/>
      <c r="K2120" s="1"/>
      <c r="L2120" s="1"/>
      <c r="M2120" s="1"/>
      <c r="N2120" s="1"/>
      <c r="O2120" s="1"/>
      <c r="P2120" s="1"/>
    </row>
    <row r="2121" spans="1:16" x14ac:dyDescent="0.2">
      <c r="A2121" s="1" t="s">
        <v>3390</v>
      </c>
      <c r="B2121" s="1"/>
      <c r="C2121" s="1"/>
      <c r="D2121" s="1"/>
      <c r="E2121" s="1"/>
      <c r="F2121" s="1"/>
      <c r="G2121" s="1"/>
      <c r="H2121" s="1" t="s">
        <v>3399</v>
      </c>
      <c r="I2121" s="1"/>
      <c r="J2121" s="1"/>
      <c r="K2121" s="1"/>
      <c r="L2121" s="1"/>
      <c r="M2121" s="1"/>
      <c r="N2121" s="1"/>
      <c r="O2121" s="1"/>
      <c r="P2121" s="1"/>
    </row>
    <row r="2122" spans="1:16" x14ac:dyDescent="0.2">
      <c r="A2122" s="1" t="s">
        <v>3390</v>
      </c>
      <c r="B2122" s="1"/>
      <c r="C2122" s="1"/>
      <c r="D2122" s="1"/>
      <c r="E2122" s="1"/>
      <c r="F2122" s="1"/>
      <c r="G2122" s="1"/>
      <c r="H2122" s="1"/>
      <c r="I2122" s="1" t="s">
        <v>3399</v>
      </c>
      <c r="J2122" s="1"/>
      <c r="K2122" s="1"/>
      <c r="L2122" s="1"/>
      <c r="M2122" s="1"/>
      <c r="N2122" s="1"/>
      <c r="O2122" s="1"/>
      <c r="P2122" s="1"/>
    </row>
    <row r="2123" spans="1:16" x14ac:dyDescent="0.2">
      <c r="A2123" s="1" t="s">
        <v>3390</v>
      </c>
      <c r="B2123" s="1"/>
      <c r="C2123" s="1"/>
      <c r="D2123" s="1"/>
      <c r="E2123" s="1"/>
      <c r="F2123" s="1"/>
      <c r="G2123" s="1"/>
      <c r="H2123" s="1"/>
      <c r="I2123" s="1"/>
      <c r="J2123" s="1" t="s">
        <v>3399</v>
      </c>
      <c r="K2123" s="1"/>
      <c r="L2123" s="1"/>
      <c r="M2123" s="1"/>
      <c r="N2123" s="1"/>
      <c r="O2123" s="1"/>
      <c r="P2123" s="1"/>
    </row>
    <row r="2124" spans="1:16" x14ac:dyDescent="0.2">
      <c r="A2124" s="1" t="s">
        <v>3390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 t="s">
        <v>3399</v>
      </c>
      <c r="L2124" s="1"/>
      <c r="M2124" s="1"/>
      <c r="N2124" s="1"/>
      <c r="O2124" s="1"/>
      <c r="P2124" s="1"/>
    </row>
    <row r="2125" spans="1:16" x14ac:dyDescent="0.2">
      <c r="A2125" s="1" t="s">
        <v>3390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 t="s">
        <v>3399</v>
      </c>
      <c r="M2125" s="1"/>
      <c r="N2125" s="1"/>
      <c r="O2125" s="1"/>
      <c r="P2125" s="1"/>
    </row>
    <row r="2126" spans="1:16" x14ac:dyDescent="0.2">
      <c r="A2126" s="1" t="s">
        <v>3390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 t="s">
        <v>3399</v>
      </c>
      <c r="N2126" s="1"/>
      <c r="O2126" s="1"/>
      <c r="P2126" s="1"/>
    </row>
    <row r="2127" spans="1:16" x14ac:dyDescent="0.2">
      <c r="A2127" s="1" t="s">
        <v>3390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 t="s">
        <v>3399</v>
      </c>
      <c r="O2127" s="1"/>
      <c r="P2127" s="1"/>
    </row>
    <row r="2128" spans="1:16" x14ac:dyDescent="0.2">
      <c r="A2128" s="1" t="s">
        <v>3390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 t="s">
        <v>3399</v>
      </c>
      <c r="P2128" s="1"/>
    </row>
    <row r="2129" spans="1:16" x14ac:dyDescent="0.2">
      <c r="A2129" s="1" t="s">
        <v>144</v>
      </c>
      <c r="B2129" s="1"/>
      <c r="C2129" s="1"/>
      <c r="D2129" s="1" t="s">
        <v>2903</v>
      </c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</row>
    <row r="2130" spans="1:16" x14ac:dyDescent="0.2">
      <c r="A2130" s="1" t="s">
        <v>144</v>
      </c>
      <c r="B2130" s="1"/>
      <c r="C2130" s="1"/>
      <c r="D2130" s="1" t="s">
        <v>3399</v>
      </c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</row>
    <row r="2131" spans="1:16" x14ac:dyDescent="0.2">
      <c r="A2131" s="1" t="s">
        <v>144</v>
      </c>
      <c r="B2131" s="1"/>
      <c r="C2131" s="1"/>
      <c r="D2131" s="1"/>
      <c r="E2131" s="1" t="s">
        <v>2903</v>
      </c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</row>
    <row r="2132" spans="1:16" x14ac:dyDescent="0.2">
      <c r="A2132" s="1" t="s">
        <v>144</v>
      </c>
      <c r="B2132" s="1"/>
      <c r="C2132" s="1"/>
      <c r="D2132" s="1"/>
      <c r="E2132" s="1" t="s">
        <v>3399</v>
      </c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</row>
    <row r="2133" spans="1:16" x14ac:dyDescent="0.2">
      <c r="A2133" s="1" t="s">
        <v>144</v>
      </c>
      <c r="B2133" s="1"/>
      <c r="C2133" s="1"/>
      <c r="D2133" s="1"/>
      <c r="E2133" s="1"/>
      <c r="F2133" s="1" t="s">
        <v>2903</v>
      </c>
      <c r="G2133" s="1"/>
      <c r="H2133" s="1"/>
      <c r="I2133" s="1"/>
      <c r="J2133" s="1"/>
      <c r="K2133" s="1"/>
      <c r="L2133" s="1"/>
      <c r="M2133" s="1"/>
      <c r="N2133" s="1"/>
      <c r="O2133" s="1"/>
      <c r="P2133" s="1"/>
    </row>
    <row r="2134" spans="1:16" x14ac:dyDescent="0.2">
      <c r="A2134" s="1" t="s">
        <v>144</v>
      </c>
      <c r="B2134" s="1"/>
      <c r="C2134" s="1"/>
      <c r="D2134" s="1"/>
      <c r="E2134" s="1"/>
      <c r="F2134" s="1" t="s">
        <v>3399</v>
      </c>
      <c r="G2134" s="1"/>
      <c r="H2134" s="1"/>
      <c r="I2134" s="1"/>
      <c r="J2134" s="1"/>
      <c r="K2134" s="1"/>
      <c r="L2134" s="1"/>
      <c r="M2134" s="1"/>
      <c r="N2134" s="1"/>
      <c r="O2134" s="1"/>
      <c r="P2134" s="1"/>
    </row>
    <row r="2135" spans="1:16" x14ac:dyDescent="0.2">
      <c r="A2135" s="1" t="s">
        <v>144</v>
      </c>
      <c r="B2135" s="1"/>
      <c r="C2135" s="1"/>
      <c r="D2135" s="1"/>
      <c r="E2135" s="1"/>
      <c r="F2135" s="1"/>
      <c r="G2135" s="1" t="s">
        <v>2903</v>
      </c>
      <c r="H2135" s="1"/>
      <c r="I2135" s="1"/>
      <c r="J2135" s="1"/>
      <c r="K2135" s="1"/>
      <c r="L2135" s="1"/>
      <c r="M2135" s="1"/>
      <c r="N2135" s="1"/>
      <c r="O2135" s="1"/>
      <c r="P2135" s="1"/>
    </row>
    <row r="2136" spans="1:16" x14ac:dyDescent="0.2">
      <c r="A2136" s="1" t="s">
        <v>144</v>
      </c>
      <c r="B2136" s="1"/>
      <c r="C2136" s="1"/>
      <c r="D2136" s="1"/>
      <c r="E2136" s="1"/>
      <c r="F2136" s="1"/>
      <c r="G2136" s="1" t="s">
        <v>3399</v>
      </c>
      <c r="H2136" s="1"/>
      <c r="I2136" s="1"/>
      <c r="J2136" s="1"/>
      <c r="K2136" s="1"/>
      <c r="L2136" s="1"/>
      <c r="M2136" s="1"/>
      <c r="N2136" s="1"/>
      <c r="O2136" s="1"/>
      <c r="P2136" s="1"/>
    </row>
    <row r="2137" spans="1:16" x14ac:dyDescent="0.2">
      <c r="A2137" s="1" t="s">
        <v>144</v>
      </c>
      <c r="B2137" s="1"/>
      <c r="C2137" s="1"/>
      <c r="D2137" s="1"/>
      <c r="E2137" s="1"/>
      <c r="F2137" s="1"/>
      <c r="G2137" s="1"/>
      <c r="H2137" s="1" t="s">
        <v>2903</v>
      </c>
      <c r="I2137" s="1"/>
      <c r="J2137" s="1"/>
      <c r="K2137" s="1"/>
      <c r="L2137" s="1"/>
      <c r="M2137" s="1"/>
      <c r="N2137" s="1"/>
      <c r="O2137" s="1"/>
      <c r="P2137" s="1"/>
    </row>
    <row r="2138" spans="1:16" x14ac:dyDescent="0.2">
      <c r="A2138" s="1" t="s">
        <v>144</v>
      </c>
      <c r="B2138" s="1"/>
      <c r="C2138" s="1"/>
      <c r="D2138" s="1"/>
      <c r="E2138" s="1"/>
      <c r="F2138" s="1"/>
      <c r="G2138" s="1"/>
      <c r="H2138" s="1" t="s">
        <v>3399</v>
      </c>
      <c r="I2138" s="1"/>
      <c r="J2138" s="1"/>
      <c r="K2138" s="1"/>
      <c r="L2138" s="1"/>
      <c r="M2138" s="1"/>
      <c r="N2138" s="1"/>
      <c r="O2138" s="1"/>
      <c r="P2138" s="1"/>
    </row>
    <row r="2139" spans="1:16" x14ac:dyDescent="0.2">
      <c r="A2139" s="1" t="s">
        <v>144</v>
      </c>
      <c r="B2139" s="1"/>
      <c r="C2139" s="1"/>
      <c r="D2139" s="1"/>
      <c r="E2139" s="1"/>
      <c r="F2139" s="1"/>
      <c r="G2139" s="1"/>
      <c r="H2139" s="1"/>
      <c r="I2139" s="1" t="s">
        <v>2903</v>
      </c>
      <c r="J2139" s="1"/>
      <c r="K2139" s="1"/>
      <c r="L2139" s="1"/>
      <c r="M2139" s="1"/>
      <c r="N2139" s="1"/>
      <c r="O2139" s="1"/>
      <c r="P2139" s="1"/>
    </row>
    <row r="2140" spans="1:16" x14ac:dyDescent="0.2">
      <c r="A2140" s="1" t="s">
        <v>144</v>
      </c>
      <c r="B2140" s="1"/>
      <c r="C2140" s="1"/>
      <c r="D2140" s="1"/>
      <c r="E2140" s="1"/>
      <c r="F2140" s="1"/>
      <c r="G2140" s="1"/>
      <c r="H2140" s="1"/>
      <c r="I2140" s="1" t="s">
        <v>3399</v>
      </c>
      <c r="J2140" s="1"/>
      <c r="K2140" s="1"/>
      <c r="L2140" s="1"/>
      <c r="M2140" s="1"/>
      <c r="N2140" s="1"/>
      <c r="O2140" s="1"/>
      <c r="P2140" s="1"/>
    </row>
    <row r="2141" spans="1:16" x14ac:dyDescent="0.2">
      <c r="A2141" s="1" t="s">
        <v>144</v>
      </c>
      <c r="B2141" s="1"/>
      <c r="C2141" s="1"/>
      <c r="D2141" s="1"/>
      <c r="E2141" s="1"/>
      <c r="F2141" s="1"/>
      <c r="G2141" s="1"/>
      <c r="H2141" s="1"/>
      <c r="I2141" s="1"/>
      <c r="J2141" s="1" t="s">
        <v>2903</v>
      </c>
      <c r="K2141" s="1"/>
      <c r="L2141" s="1"/>
      <c r="M2141" s="1"/>
      <c r="N2141" s="1"/>
      <c r="O2141" s="1"/>
      <c r="P2141" s="1"/>
    </row>
    <row r="2142" spans="1:16" x14ac:dyDescent="0.2">
      <c r="A2142" s="1" t="s">
        <v>144</v>
      </c>
      <c r="B2142" s="1"/>
      <c r="C2142" s="1"/>
      <c r="D2142" s="1"/>
      <c r="E2142" s="1"/>
      <c r="F2142" s="1"/>
      <c r="G2142" s="1"/>
      <c r="H2142" s="1"/>
      <c r="I2142" s="1"/>
      <c r="J2142" s="1" t="s">
        <v>3399</v>
      </c>
      <c r="K2142" s="1"/>
      <c r="L2142" s="1"/>
      <c r="M2142" s="1"/>
      <c r="N2142" s="1"/>
      <c r="O2142" s="1"/>
      <c r="P2142" s="1"/>
    </row>
    <row r="2143" spans="1:16" x14ac:dyDescent="0.2">
      <c r="A2143" s="1" t="s">
        <v>144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 t="s">
        <v>2903</v>
      </c>
      <c r="L2143" s="1"/>
      <c r="M2143" s="1"/>
      <c r="N2143" s="1"/>
      <c r="O2143" s="1"/>
      <c r="P2143" s="1"/>
    </row>
    <row r="2144" spans="1:16" x14ac:dyDescent="0.2">
      <c r="A2144" s="1" t="s">
        <v>144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 t="s">
        <v>3399</v>
      </c>
      <c r="L2144" s="1"/>
      <c r="M2144" s="1"/>
      <c r="N2144" s="1"/>
      <c r="O2144" s="1"/>
      <c r="P2144" s="1"/>
    </row>
    <row r="2145" spans="1:16" x14ac:dyDescent="0.2">
      <c r="A2145" s="1" t="s">
        <v>144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 t="s">
        <v>2903</v>
      </c>
      <c r="M2145" s="1"/>
      <c r="N2145" s="1"/>
      <c r="O2145" s="1"/>
      <c r="P2145" s="1"/>
    </row>
    <row r="2146" spans="1:16" x14ac:dyDescent="0.2">
      <c r="A2146" s="1" t="s">
        <v>144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 t="s">
        <v>3399</v>
      </c>
      <c r="M2146" s="1"/>
      <c r="N2146" s="1"/>
      <c r="O2146" s="1"/>
      <c r="P2146" s="1"/>
    </row>
    <row r="2147" spans="1:16" x14ac:dyDescent="0.2">
      <c r="A2147" s="1" t="s">
        <v>144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 t="s">
        <v>2903</v>
      </c>
      <c r="N2147" s="1"/>
      <c r="O2147" s="1"/>
      <c r="P2147" s="1"/>
    </row>
    <row r="2148" spans="1:16" x14ac:dyDescent="0.2">
      <c r="A2148" s="1" t="s">
        <v>144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 t="s">
        <v>3399</v>
      </c>
      <c r="N2148" s="1"/>
      <c r="O2148" s="1"/>
      <c r="P2148" s="1"/>
    </row>
    <row r="2149" spans="1:16" x14ac:dyDescent="0.2">
      <c r="A2149" s="1" t="s">
        <v>144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 t="s">
        <v>2903</v>
      </c>
      <c r="O2149" s="1"/>
      <c r="P2149" s="1"/>
    </row>
    <row r="2150" spans="1:16" x14ac:dyDescent="0.2">
      <c r="A2150" s="1" t="s">
        <v>144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 t="s">
        <v>3399</v>
      </c>
      <c r="O2150" s="1"/>
      <c r="P2150" s="1"/>
    </row>
    <row r="2151" spans="1:16" x14ac:dyDescent="0.2">
      <c r="A2151" s="1" t="s">
        <v>144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 t="s">
        <v>2903</v>
      </c>
      <c r="P2151" s="1"/>
    </row>
    <row r="2152" spans="1:16" x14ac:dyDescent="0.2">
      <c r="A2152" s="1" t="s">
        <v>144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 t="s">
        <v>3399</v>
      </c>
      <c r="P2152" s="1"/>
    </row>
    <row r="2153" spans="1:16" x14ac:dyDescent="0.2">
      <c r="A2153" s="1" t="s">
        <v>145</v>
      </c>
      <c r="B2153" s="1"/>
      <c r="C2153" s="1"/>
      <c r="D2153" s="1" t="s">
        <v>2903</v>
      </c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</row>
    <row r="2154" spans="1:16" x14ac:dyDescent="0.2">
      <c r="A2154" s="1" t="s">
        <v>145</v>
      </c>
      <c r="B2154" s="1"/>
      <c r="C2154" s="1"/>
      <c r="D2154" s="1" t="s">
        <v>3399</v>
      </c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</row>
    <row r="2155" spans="1:16" x14ac:dyDescent="0.2">
      <c r="A2155" s="1" t="s">
        <v>145</v>
      </c>
      <c r="B2155" s="1"/>
      <c r="C2155" s="1"/>
      <c r="D2155" s="1"/>
      <c r="E2155" s="1" t="s">
        <v>2903</v>
      </c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</row>
    <row r="2156" spans="1:16" x14ac:dyDescent="0.2">
      <c r="A2156" s="1" t="s">
        <v>145</v>
      </c>
      <c r="B2156" s="1"/>
      <c r="C2156" s="1"/>
      <c r="D2156" s="1"/>
      <c r="E2156" s="1" t="s">
        <v>3399</v>
      </c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</row>
    <row r="2157" spans="1:16" x14ac:dyDescent="0.2">
      <c r="A2157" s="1" t="s">
        <v>145</v>
      </c>
      <c r="B2157" s="1"/>
      <c r="C2157" s="1"/>
      <c r="D2157" s="1"/>
      <c r="E2157" s="1"/>
      <c r="F2157" s="1" t="s">
        <v>2903</v>
      </c>
      <c r="G2157" s="1"/>
      <c r="H2157" s="1"/>
      <c r="I2157" s="1"/>
      <c r="J2157" s="1"/>
      <c r="K2157" s="1"/>
      <c r="L2157" s="1"/>
      <c r="M2157" s="1"/>
      <c r="N2157" s="1"/>
      <c r="O2157" s="1"/>
      <c r="P2157" s="1"/>
    </row>
    <row r="2158" spans="1:16" x14ac:dyDescent="0.2">
      <c r="A2158" s="1" t="s">
        <v>145</v>
      </c>
      <c r="B2158" s="1"/>
      <c r="C2158" s="1"/>
      <c r="D2158" s="1"/>
      <c r="E2158" s="1"/>
      <c r="F2158" s="1" t="s">
        <v>3399</v>
      </c>
      <c r="G2158" s="1"/>
      <c r="H2158" s="1"/>
      <c r="I2158" s="1"/>
      <c r="J2158" s="1"/>
      <c r="K2158" s="1"/>
      <c r="L2158" s="1"/>
      <c r="M2158" s="1"/>
      <c r="N2158" s="1"/>
      <c r="O2158" s="1"/>
      <c r="P2158" s="1"/>
    </row>
    <row r="2159" spans="1:16" x14ac:dyDescent="0.2">
      <c r="A2159" s="1" t="s">
        <v>145</v>
      </c>
      <c r="B2159" s="1"/>
      <c r="C2159" s="1"/>
      <c r="D2159" s="1"/>
      <c r="E2159" s="1"/>
      <c r="F2159" s="1"/>
      <c r="G2159" s="1" t="s">
        <v>2903</v>
      </c>
      <c r="H2159" s="1"/>
      <c r="I2159" s="1"/>
      <c r="J2159" s="1"/>
      <c r="K2159" s="1"/>
      <c r="L2159" s="1"/>
      <c r="M2159" s="1"/>
      <c r="N2159" s="1"/>
      <c r="O2159" s="1"/>
      <c r="P2159" s="1"/>
    </row>
    <row r="2160" spans="1:16" x14ac:dyDescent="0.2">
      <c r="A2160" s="1" t="s">
        <v>145</v>
      </c>
      <c r="B2160" s="1"/>
      <c r="C2160" s="1"/>
      <c r="D2160" s="1"/>
      <c r="E2160" s="1"/>
      <c r="F2160" s="1"/>
      <c r="G2160" s="1" t="s">
        <v>3399</v>
      </c>
      <c r="H2160" s="1"/>
      <c r="I2160" s="1"/>
      <c r="J2160" s="1"/>
      <c r="K2160" s="1"/>
      <c r="L2160" s="1"/>
      <c r="M2160" s="1"/>
      <c r="N2160" s="1"/>
      <c r="O2160" s="1"/>
      <c r="P2160" s="1"/>
    </row>
    <row r="2161" spans="1:16" x14ac:dyDescent="0.2">
      <c r="A2161" s="1" t="s">
        <v>145</v>
      </c>
      <c r="B2161" s="1"/>
      <c r="C2161" s="1"/>
      <c r="D2161" s="1"/>
      <c r="E2161" s="1"/>
      <c r="F2161" s="1"/>
      <c r="G2161" s="1"/>
      <c r="H2161" s="1" t="s">
        <v>2903</v>
      </c>
      <c r="I2161" s="1"/>
      <c r="J2161" s="1"/>
      <c r="K2161" s="1"/>
      <c r="L2161" s="1"/>
      <c r="M2161" s="1"/>
      <c r="N2161" s="1"/>
      <c r="O2161" s="1"/>
      <c r="P2161" s="1"/>
    </row>
    <row r="2162" spans="1:16" x14ac:dyDescent="0.2">
      <c r="A2162" s="1" t="s">
        <v>145</v>
      </c>
      <c r="B2162" s="1"/>
      <c r="C2162" s="1"/>
      <c r="D2162" s="1"/>
      <c r="E2162" s="1"/>
      <c r="F2162" s="1"/>
      <c r="G2162" s="1"/>
      <c r="H2162" s="1" t="s">
        <v>3399</v>
      </c>
      <c r="I2162" s="1"/>
      <c r="J2162" s="1"/>
      <c r="K2162" s="1"/>
      <c r="L2162" s="1"/>
      <c r="M2162" s="1"/>
      <c r="N2162" s="1"/>
      <c r="O2162" s="1"/>
      <c r="P2162" s="1"/>
    </row>
    <row r="2163" spans="1:16" x14ac:dyDescent="0.2">
      <c r="A2163" s="1" t="s">
        <v>145</v>
      </c>
      <c r="B2163" s="1"/>
      <c r="C2163" s="1"/>
      <c r="D2163" s="1"/>
      <c r="E2163" s="1"/>
      <c r="F2163" s="1"/>
      <c r="G2163" s="1"/>
      <c r="H2163" s="1"/>
      <c r="I2163" s="1" t="s">
        <v>2903</v>
      </c>
      <c r="J2163" s="1"/>
      <c r="K2163" s="1"/>
      <c r="L2163" s="1"/>
      <c r="M2163" s="1"/>
      <c r="N2163" s="1"/>
      <c r="O2163" s="1"/>
      <c r="P2163" s="1"/>
    </row>
    <row r="2164" spans="1:16" x14ac:dyDescent="0.2">
      <c r="A2164" s="1" t="s">
        <v>145</v>
      </c>
      <c r="B2164" s="1"/>
      <c r="C2164" s="1"/>
      <c r="D2164" s="1"/>
      <c r="E2164" s="1"/>
      <c r="F2164" s="1"/>
      <c r="G2164" s="1"/>
      <c r="H2164" s="1"/>
      <c r="I2164" s="1" t="s">
        <v>3399</v>
      </c>
      <c r="J2164" s="1"/>
      <c r="K2164" s="1"/>
      <c r="L2164" s="1"/>
      <c r="M2164" s="1"/>
      <c r="N2164" s="1"/>
      <c r="O2164" s="1"/>
      <c r="P2164" s="1"/>
    </row>
    <row r="2165" spans="1:16" x14ac:dyDescent="0.2">
      <c r="A2165" s="1" t="s">
        <v>145</v>
      </c>
      <c r="B2165" s="1"/>
      <c r="C2165" s="1"/>
      <c r="D2165" s="1"/>
      <c r="E2165" s="1"/>
      <c r="F2165" s="1"/>
      <c r="G2165" s="1"/>
      <c r="H2165" s="1"/>
      <c r="I2165" s="1"/>
      <c r="J2165" s="1" t="s">
        <v>2903</v>
      </c>
      <c r="K2165" s="1"/>
      <c r="L2165" s="1"/>
      <c r="M2165" s="1"/>
      <c r="N2165" s="1"/>
      <c r="O2165" s="1"/>
      <c r="P2165" s="1"/>
    </row>
    <row r="2166" spans="1:16" x14ac:dyDescent="0.2">
      <c r="A2166" s="1" t="s">
        <v>145</v>
      </c>
      <c r="B2166" s="1"/>
      <c r="C2166" s="1"/>
      <c r="D2166" s="1"/>
      <c r="E2166" s="1"/>
      <c r="F2166" s="1"/>
      <c r="G2166" s="1"/>
      <c r="H2166" s="1"/>
      <c r="I2166" s="1"/>
      <c r="J2166" s="1" t="s">
        <v>3399</v>
      </c>
      <c r="K2166" s="1"/>
      <c r="L2166" s="1"/>
      <c r="M2166" s="1"/>
      <c r="N2166" s="1"/>
      <c r="O2166" s="1"/>
      <c r="P2166" s="1"/>
    </row>
    <row r="2167" spans="1:16" x14ac:dyDescent="0.2">
      <c r="A2167" s="1" t="s">
        <v>145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 t="s">
        <v>2903</v>
      </c>
      <c r="L2167" s="1"/>
      <c r="M2167" s="1"/>
      <c r="N2167" s="1"/>
      <c r="O2167" s="1"/>
      <c r="P2167" s="1"/>
    </row>
    <row r="2168" spans="1:16" x14ac:dyDescent="0.2">
      <c r="A2168" s="1" t="s">
        <v>145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 t="s">
        <v>3399</v>
      </c>
      <c r="L2168" s="1"/>
      <c r="M2168" s="1"/>
      <c r="N2168" s="1"/>
      <c r="O2168" s="1"/>
      <c r="P2168" s="1"/>
    </row>
    <row r="2169" spans="1:16" x14ac:dyDescent="0.2">
      <c r="A2169" s="1" t="s">
        <v>145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 t="s">
        <v>2903</v>
      </c>
      <c r="M2169" s="1"/>
      <c r="N2169" s="1"/>
      <c r="O2169" s="1"/>
      <c r="P2169" s="1"/>
    </row>
    <row r="2170" spans="1:16" x14ac:dyDescent="0.2">
      <c r="A2170" s="1" t="s">
        <v>145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 t="s">
        <v>3399</v>
      </c>
      <c r="M2170" s="1"/>
      <c r="N2170" s="1"/>
      <c r="O2170" s="1"/>
      <c r="P2170" s="1"/>
    </row>
    <row r="2171" spans="1:16" x14ac:dyDescent="0.2">
      <c r="A2171" s="1" t="s">
        <v>145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 t="s">
        <v>2903</v>
      </c>
      <c r="N2171" s="1"/>
      <c r="O2171" s="1"/>
      <c r="P2171" s="1"/>
    </row>
    <row r="2172" spans="1:16" x14ac:dyDescent="0.2">
      <c r="A2172" s="1" t="s">
        <v>145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 t="s">
        <v>3399</v>
      </c>
      <c r="N2172" s="1"/>
      <c r="O2172" s="1"/>
      <c r="P2172" s="1"/>
    </row>
    <row r="2173" spans="1:16" x14ac:dyDescent="0.2">
      <c r="A2173" s="1" t="s">
        <v>145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 t="s">
        <v>2903</v>
      </c>
      <c r="O2173" s="1"/>
      <c r="P2173" s="1"/>
    </row>
    <row r="2174" spans="1:16" x14ac:dyDescent="0.2">
      <c r="A2174" s="1" t="s">
        <v>145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 t="s">
        <v>3399</v>
      </c>
      <c r="O2174" s="1"/>
      <c r="P2174" s="1"/>
    </row>
    <row r="2175" spans="1:16" x14ac:dyDescent="0.2">
      <c r="A2175" s="1" t="s">
        <v>145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 t="s">
        <v>2903</v>
      </c>
      <c r="P2175" s="1"/>
    </row>
    <row r="2176" spans="1:16" x14ac:dyDescent="0.2">
      <c r="A2176" s="1" t="s">
        <v>145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 t="s">
        <v>3399</v>
      </c>
      <c r="P2176" s="1"/>
    </row>
    <row r="2177" spans="1:16" x14ac:dyDescent="0.2">
      <c r="A2177" s="1" t="s">
        <v>146</v>
      </c>
      <c r="B2177" s="1"/>
      <c r="C2177" s="1"/>
      <c r="D2177" s="1" t="s">
        <v>2903</v>
      </c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</row>
    <row r="2178" spans="1:16" x14ac:dyDescent="0.2">
      <c r="A2178" s="1" t="s">
        <v>146</v>
      </c>
      <c r="B2178" s="1"/>
      <c r="C2178" s="1"/>
      <c r="D2178" s="1"/>
      <c r="E2178" s="1" t="s">
        <v>2903</v>
      </c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</row>
    <row r="2179" spans="1:16" x14ac:dyDescent="0.2">
      <c r="A2179" s="1" t="s">
        <v>146</v>
      </c>
      <c r="B2179" s="1"/>
      <c r="C2179" s="1"/>
      <c r="D2179" s="1"/>
      <c r="E2179" s="1"/>
      <c r="F2179" s="1" t="s">
        <v>2903</v>
      </c>
      <c r="G2179" s="1"/>
      <c r="H2179" s="1"/>
      <c r="I2179" s="1"/>
      <c r="J2179" s="1"/>
      <c r="K2179" s="1"/>
      <c r="L2179" s="1"/>
      <c r="M2179" s="1"/>
      <c r="N2179" s="1"/>
      <c r="O2179" s="1"/>
      <c r="P2179" s="1"/>
    </row>
    <row r="2180" spans="1:16" x14ac:dyDescent="0.2">
      <c r="A2180" s="1" t="s">
        <v>146</v>
      </c>
      <c r="B2180" s="1"/>
      <c r="C2180" s="1"/>
      <c r="D2180" s="1"/>
      <c r="E2180" s="1"/>
      <c r="F2180" s="1"/>
      <c r="G2180" s="1" t="s">
        <v>2903</v>
      </c>
      <c r="H2180" s="1"/>
      <c r="I2180" s="1"/>
      <c r="J2180" s="1"/>
      <c r="K2180" s="1"/>
      <c r="L2180" s="1"/>
      <c r="M2180" s="1"/>
      <c r="N2180" s="1"/>
      <c r="O2180" s="1"/>
      <c r="P2180" s="1"/>
    </row>
    <row r="2181" spans="1:16" x14ac:dyDescent="0.2">
      <c r="A2181" s="1" t="s">
        <v>146</v>
      </c>
      <c r="B2181" s="1"/>
      <c r="C2181" s="1"/>
      <c r="D2181" s="1"/>
      <c r="E2181" s="1"/>
      <c r="F2181" s="1"/>
      <c r="G2181" s="1"/>
      <c r="H2181" s="1" t="s">
        <v>2903</v>
      </c>
      <c r="I2181" s="1"/>
      <c r="J2181" s="1"/>
      <c r="K2181" s="1"/>
      <c r="L2181" s="1"/>
      <c r="M2181" s="1"/>
      <c r="N2181" s="1"/>
      <c r="O2181" s="1"/>
      <c r="P2181" s="1"/>
    </row>
    <row r="2182" spans="1:16" x14ac:dyDescent="0.2">
      <c r="A2182" s="1" t="s">
        <v>146</v>
      </c>
      <c r="B2182" s="1"/>
      <c r="C2182" s="1"/>
      <c r="D2182" s="1"/>
      <c r="E2182" s="1"/>
      <c r="F2182" s="1"/>
      <c r="G2182" s="1"/>
      <c r="H2182" s="1"/>
      <c r="I2182" s="1" t="s">
        <v>2903</v>
      </c>
      <c r="J2182" s="1"/>
      <c r="K2182" s="1"/>
      <c r="L2182" s="1"/>
      <c r="M2182" s="1"/>
      <c r="N2182" s="1"/>
      <c r="O2182" s="1"/>
      <c r="P2182" s="1"/>
    </row>
    <row r="2183" spans="1:16" x14ac:dyDescent="0.2">
      <c r="A2183" s="1" t="s">
        <v>146</v>
      </c>
      <c r="B2183" s="1"/>
      <c r="C2183" s="1"/>
      <c r="D2183" s="1"/>
      <c r="E2183" s="1"/>
      <c r="F2183" s="1"/>
      <c r="G2183" s="1"/>
      <c r="H2183" s="1"/>
      <c r="I2183" s="1"/>
      <c r="J2183" s="1" t="s">
        <v>2903</v>
      </c>
      <c r="K2183" s="1"/>
      <c r="L2183" s="1"/>
      <c r="M2183" s="1"/>
      <c r="N2183" s="1"/>
      <c r="O2183" s="1"/>
      <c r="P2183" s="1"/>
    </row>
    <row r="2184" spans="1:16" x14ac:dyDescent="0.2">
      <c r="A2184" s="1" t="s">
        <v>146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 t="s">
        <v>2903</v>
      </c>
      <c r="L2184" s="1"/>
      <c r="M2184" s="1"/>
      <c r="N2184" s="1"/>
      <c r="O2184" s="1"/>
      <c r="P2184" s="1"/>
    </row>
    <row r="2185" spans="1:16" x14ac:dyDescent="0.2">
      <c r="A2185" s="1" t="s">
        <v>146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 t="s">
        <v>2903</v>
      </c>
      <c r="M2185" s="1"/>
      <c r="N2185" s="1"/>
      <c r="O2185" s="1"/>
      <c r="P2185" s="1"/>
    </row>
    <row r="2186" spans="1:16" x14ac:dyDescent="0.2">
      <c r="A2186" s="1" t="s">
        <v>146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 t="s">
        <v>2903</v>
      </c>
      <c r="N2186" s="1"/>
      <c r="O2186" s="1"/>
      <c r="P2186" s="1"/>
    </row>
    <row r="2187" spans="1:16" x14ac:dyDescent="0.2">
      <c r="A2187" s="1" t="s">
        <v>146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 t="s">
        <v>2903</v>
      </c>
      <c r="O2187" s="1"/>
      <c r="P2187" s="1"/>
    </row>
    <row r="2188" spans="1:16" x14ac:dyDescent="0.2">
      <c r="A2188" s="1" t="s">
        <v>146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 t="s">
        <v>2903</v>
      </c>
      <c r="P2188" s="1"/>
    </row>
    <row r="2189" spans="1:16" x14ac:dyDescent="0.2">
      <c r="A2189" s="1" t="s">
        <v>147</v>
      </c>
      <c r="B2189" s="1"/>
      <c r="C2189" s="1"/>
      <c r="D2189" s="1" t="s">
        <v>2903</v>
      </c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</row>
    <row r="2190" spans="1:16" x14ac:dyDescent="0.2">
      <c r="A2190" s="1" t="s">
        <v>147</v>
      </c>
      <c r="B2190" s="1"/>
      <c r="C2190" s="1"/>
      <c r="D2190" s="1"/>
      <c r="E2190" s="1" t="s">
        <v>2903</v>
      </c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</row>
    <row r="2191" spans="1:16" x14ac:dyDescent="0.2">
      <c r="A2191" s="1" t="s">
        <v>147</v>
      </c>
      <c r="B2191" s="1"/>
      <c r="C2191" s="1"/>
      <c r="D2191" s="1"/>
      <c r="E2191" s="1"/>
      <c r="F2191" s="1" t="s">
        <v>2903</v>
      </c>
      <c r="G2191" s="1"/>
      <c r="H2191" s="1"/>
      <c r="I2191" s="1"/>
      <c r="J2191" s="1"/>
      <c r="K2191" s="1"/>
      <c r="L2191" s="1"/>
      <c r="M2191" s="1"/>
      <c r="N2191" s="1"/>
      <c r="O2191" s="1"/>
      <c r="P2191" s="1"/>
    </row>
    <row r="2192" spans="1:16" x14ac:dyDescent="0.2">
      <c r="A2192" s="1" t="s">
        <v>147</v>
      </c>
      <c r="B2192" s="1"/>
      <c r="C2192" s="1"/>
      <c r="D2192" s="1"/>
      <c r="E2192" s="1"/>
      <c r="F2192" s="1"/>
      <c r="G2192" s="1" t="s">
        <v>2903</v>
      </c>
      <c r="H2192" s="1"/>
      <c r="I2192" s="1"/>
      <c r="J2192" s="1"/>
      <c r="K2192" s="1"/>
      <c r="L2192" s="1"/>
      <c r="M2192" s="1"/>
      <c r="N2192" s="1"/>
      <c r="O2192" s="1"/>
      <c r="P2192" s="1"/>
    </row>
    <row r="2193" spans="1:16" x14ac:dyDescent="0.2">
      <c r="A2193" s="1" t="s">
        <v>147</v>
      </c>
      <c r="B2193" s="1"/>
      <c r="C2193" s="1"/>
      <c r="D2193" s="1"/>
      <c r="E2193" s="1"/>
      <c r="F2193" s="1"/>
      <c r="G2193" s="1"/>
      <c r="H2193" s="1" t="s">
        <v>2903</v>
      </c>
      <c r="I2193" s="1"/>
      <c r="J2193" s="1"/>
      <c r="K2193" s="1"/>
      <c r="L2193" s="1"/>
      <c r="M2193" s="1"/>
      <c r="N2193" s="1"/>
      <c r="O2193" s="1"/>
      <c r="P2193" s="1"/>
    </row>
    <row r="2194" spans="1:16" x14ac:dyDescent="0.2">
      <c r="A2194" s="1" t="s">
        <v>147</v>
      </c>
      <c r="B2194" s="1"/>
      <c r="C2194" s="1"/>
      <c r="D2194" s="1"/>
      <c r="E2194" s="1"/>
      <c r="F2194" s="1"/>
      <c r="G2194" s="1"/>
      <c r="H2194" s="1"/>
      <c r="I2194" s="1" t="s">
        <v>2903</v>
      </c>
      <c r="J2194" s="1"/>
      <c r="K2194" s="1"/>
      <c r="L2194" s="1"/>
      <c r="M2194" s="1"/>
      <c r="N2194" s="1"/>
      <c r="O2194" s="1"/>
      <c r="P2194" s="1"/>
    </row>
    <row r="2195" spans="1:16" x14ac:dyDescent="0.2">
      <c r="A2195" s="1" t="s">
        <v>147</v>
      </c>
      <c r="B2195" s="1"/>
      <c r="C2195" s="1"/>
      <c r="D2195" s="1"/>
      <c r="E2195" s="1"/>
      <c r="F2195" s="1"/>
      <c r="G2195" s="1"/>
      <c r="H2195" s="1"/>
      <c r="I2195" s="1"/>
      <c r="J2195" s="1" t="s">
        <v>2903</v>
      </c>
      <c r="K2195" s="1"/>
      <c r="L2195" s="1"/>
      <c r="M2195" s="1"/>
      <c r="N2195" s="1"/>
      <c r="O2195" s="1"/>
      <c r="P2195" s="1"/>
    </row>
    <row r="2196" spans="1:16" x14ac:dyDescent="0.2">
      <c r="A2196" s="1" t="s">
        <v>147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 t="s">
        <v>2903</v>
      </c>
      <c r="L2196" s="1"/>
      <c r="M2196" s="1"/>
      <c r="N2196" s="1"/>
      <c r="O2196" s="1"/>
      <c r="P2196" s="1"/>
    </row>
    <row r="2197" spans="1:16" x14ac:dyDescent="0.2">
      <c r="A2197" s="1" t="s">
        <v>147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 t="s">
        <v>2903</v>
      </c>
      <c r="M2197" s="1"/>
      <c r="N2197" s="1"/>
      <c r="O2197" s="1"/>
      <c r="P2197" s="1"/>
    </row>
    <row r="2198" spans="1:16" x14ac:dyDescent="0.2">
      <c r="A2198" s="1" t="s">
        <v>147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 t="s">
        <v>2903</v>
      </c>
      <c r="N2198" s="1"/>
      <c r="O2198" s="1"/>
      <c r="P2198" s="1"/>
    </row>
    <row r="2199" spans="1:16" x14ac:dyDescent="0.2">
      <c r="A2199" s="1" t="s">
        <v>147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 t="s">
        <v>2903</v>
      </c>
      <c r="O2199" s="1"/>
      <c r="P2199" s="1"/>
    </row>
    <row r="2200" spans="1:16" x14ac:dyDescent="0.2">
      <c r="A2200" s="1" t="s">
        <v>147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 t="s">
        <v>2903</v>
      </c>
      <c r="P2200" s="1"/>
    </row>
    <row r="2201" spans="1:16" x14ac:dyDescent="0.2">
      <c r="A2201" s="1" t="s">
        <v>148</v>
      </c>
      <c r="B2201" s="1"/>
      <c r="C2201" s="1"/>
      <c r="D2201" s="1" t="s">
        <v>2903</v>
      </c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</row>
    <row r="2202" spans="1:16" x14ac:dyDescent="0.2">
      <c r="A2202" s="1" t="s">
        <v>148</v>
      </c>
      <c r="B2202" s="1"/>
      <c r="C2202" s="1"/>
      <c r="D2202" s="1"/>
      <c r="E2202" s="1" t="s">
        <v>2903</v>
      </c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</row>
    <row r="2203" spans="1:16" x14ac:dyDescent="0.2">
      <c r="A2203" s="1" t="s">
        <v>148</v>
      </c>
      <c r="B2203" s="1"/>
      <c r="C2203" s="1"/>
      <c r="D2203" s="1"/>
      <c r="E2203" s="1"/>
      <c r="F2203" s="1" t="s">
        <v>2903</v>
      </c>
      <c r="G2203" s="1"/>
      <c r="H2203" s="1"/>
      <c r="I2203" s="1"/>
      <c r="J2203" s="1"/>
      <c r="K2203" s="1"/>
      <c r="L2203" s="1"/>
      <c r="M2203" s="1"/>
      <c r="N2203" s="1"/>
      <c r="O2203" s="1"/>
      <c r="P2203" s="1"/>
    </row>
    <row r="2204" spans="1:16" x14ac:dyDescent="0.2">
      <c r="A2204" s="1" t="s">
        <v>148</v>
      </c>
      <c r="B2204" s="1"/>
      <c r="C2204" s="1"/>
      <c r="D2204" s="1"/>
      <c r="E2204" s="1"/>
      <c r="F2204" s="1"/>
      <c r="G2204" s="1" t="s">
        <v>2903</v>
      </c>
      <c r="H2204" s="1"/>
      <c r="I2204" s="1"/>
      <c r="J2204" s="1"/>
      <c r="K2204" s="1"/>
      <c r="L2204" s="1"/>
      <c r="M2204" s="1"/>
      <c r="N2204" s="1"/>
      <c r="O2204" s="1"/>
      <c r="P2204" s="1"/>
    </row>
    <row r="2205" spans="1:16" x14ac:dyDescent="0.2">
      <c r="A2205" s="1" t="s">
        <v>148</v>
      </c>
      <c r="B2205" s="1"/>
      <c r="C2205" s="1"/>
      <c r="D2205" s="1"/>
      <c r="E2205" s="1"/>
      <c r="F2205" s="1"/>
      <c r="G2205" s="1"/>
      <c r="H2205" s="1" t="s">
        <v>2903</v>
      </c>
      <c r="I2205" s="1"/>
      <c r="J2205" s="1"/>
      <c r="K2205" s="1"/>
      <c r="L2205" s="1"/>
      <c r="M2205" s="1"/>
      <c r="N2205" s="1"/>
      <c r="O2205" s="1"/>
      <c r="P2205" s="1"/>
    </row>
    <row r="2206" spans="1:16" x14ac:dyDescent="0.2">
      <c r="A2206" s="1" t="s">
        <v>148</v>
      </c>
      <c r="B2206" s="1"/>
      <c r="C2206" s="1"/>
      <c r="D2206" s="1"/>
      <c r="E2206" s="1"/>
      <c r="F2206" s="1"/>
      <c r="G2206" s="1"/>
      <c r="H2206" s="1"/>
      <c r="I2206" s="1" t="s">
        <v>2903</v>
      </c>
      <c r="J2206" s="1"/>
      <c r="K2206" s="1"/>
      <c r="L2206" s="1"/>
      <c r="M2206" s="1"/>
      <c r="N2206" s="1"/>
      <c r="O2206" s="1"/>
      <c r="P2206" s="1"/>
    </row>
    <row r="2207" spans="1:16" x14ac:dyDescent="0.2">
      <c r="A2207" s="1" t="s">
        <v>148</v>
      </c>
      <c r="B2207" s="1"/>
      <c r="C2207" s="1"/>
      <c r="D2207" s="1"/>
      <c r="E2207" s="1"/>
      <c r="F2207" s="1"/>
      <c r="G2207" s="1"/>
      <c r="H2207" s="1"/>
      <c r="I2207" s="1"/>
      <c r="J2207" s="1" t="s">
        <v>2903</v>
      </c>
      <c r="K2207" s="1"/>
      <c r="L2207" s="1"/>
      <c r="M2207" s="1"/>
      <c r="N2207" s="1"/>
      <c r="O2207" s="1"/>
      <c r="P2207" s="1"/>
    </row>
    <row r="2208" spans="1:16" x14ac:dyDescent="0.2">
      <c r="A2208" s="1" t="s">
        <v>148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 t="s">
        <v>2903</v>
      </c>
      <c r="L2208" s="1"/>
      <c r="M2208" s="1"/>
      <c r="N2208" s="1"/>
      <c r="O2208" s="1"/>
      <c r="P2208" s="1"/>
    </row>
    <row r="2209" spans="1:16" x14ac:dyDescent="0.2">
      <c r="A2209" s="1" t="s">
        <v>148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 t="s">
        <v>2903</v>
      </c>
      <c r="M2209" s="1"/>
      <c r="N2209" s="1"/>
      <c r="O2209" s="1"/>
      <c r="P2209" s="1"/>
    </row>
    <row r="2210" spans="1:16" x14ac:dyDescent="0.2">
      <c r="A2210" s="1" t="s">
        <v>148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 t="s">
        <v>2903</v>
      </c>
      <c r="N2210" s="1"/>
      <c r="O2210" s="1"/>
      <c r="P2210" s="1"/>
    </row>
    <row r="2211" spans="1:16" x14ac:dyDescent="0.2">
      <c r="A2211" s="1" t="s">
        <v>148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 t="s">
        <v>2903</v>
      </c>
      <c r="O2211" s="1"/>
      <c r="P2211" s="1"/>
    </row>
    <row r="2212" spans="1:16" x14ac:dyDescent="0.2">
      <c r="A2212" s="1" t="s">
        <v>148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 t="s">
        <v>2903</v>
      </c>
      <c r="P2212" s="1"/>
    </row>
    <row r="2213" spans="1:16" x14ac:dyDescent="0.2">
      <c r="A2213" s="1" t="s">
        <v>149</v>
      </c>
      <c r="B2213" s="1"/>
      <c r="C2213" s="1"/>
      <c r="D2213" s="1" t="s">
        <v>3399</v>
      </c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</row>
    <row r="2214" spans="1:16" x14ac:dyDescent="0.2">
      <c r="A2214" s="1" t="s">
        <v>149</v>
      </c>
      <c r="B2214" s="1"/>
      <c r="C2214" s="1"/>
      <c r="D2214" s="1"/>
      <c r="E2214" s="1" t="s">
        <v>3399</v>
      </c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</row>
    <row r="2215" spans="1:16" x14ac:dyDescent="0.2">
      <c r="A2215" s="1" t="s">
        <v>149</v>
      </c>
      <c r="B2215" s="1"/>
      <c r="C2215" s="1"/>
      <c r="D2215" s="1"/>
      <c r="E2215" s="1"/>
      <c r="F2215" s="1" t="s">
        <v>3399</v>
      </c>
      <c r="G2215" s="1"/>
      <c r="H2215" s="1"/>
      <c r="I2215" s="1"/>
      <c r="J2215" s="1"/>
      <c r="K2215" s="1"/>
      <c r="L2215" s="1"/>
      <c r="M2215" s="1"/>
      <c r="N2215" s="1"/>
      <c r="O2215" s="1"/>
      <c r="P2215" s="1"/>
    </row>
    <row r="2216" spans="1:16" x14ac:dyDescent="0.2">
      <c r="A2216" s="1" t="s">
        <v>149</v>
      </c>
      <c r="B2216" s="1"/>
      <c r="C2216" s="1"/>
      <c r="D2216" s="1"/>
      <c r="E2216" s="1"/>
      <c r="F2216" s="1"/>
      <c r="G2216" s="1" t="s">
        <v>3399</v>
      </c>
      <c r="H2216" s="1"/>
      <c r="I2216" s="1"/>
      <c r="J2216" s="1"/>
      <c r="K2216" s="1"/>
      <c r="L2216" s="1"/>
      <c r="M2216" s="1"/>
      <c r="N2216" s="1"/>
      <c r="O2216" s="1"/>
      <c r="P2216" s="1"/>
    </row>
    <row r="2217" spans="1:16" x14ac:dyDescent="0.2">
      <c r="A2217" s="1" t="s">
        <v>149</v>
      </c>
      <c r="B2217" s="1"/>
      <c r="C2217" s="1"/>
      <c r="D2217" s="1"/>
      <c r="E2217" s="1"/>
      <c r="F2217" s="1"/>
      <c r="G2217" s="1"/>
      <c r="H2217" s="1" t="s">
        <v>3399</v>
      </c>
      <c r="I2217" s="1"/>
      <c r="J2217" s="1"/>
      <c r="K2217" s="1"/>
      <c r="L2217" s="1"/>
      <c r="M2217" s="1"/>
      <c r="N2217" s="1"/>
      <c r="O2217" s="1"/>
      <c r="P2217" s="1"/>
    </row>
    <row r="2218" spans="1:16" x14ac:dyDescent="0.2">
      <c r="A2218" s="1" t="s">
        <v>149</v>
      </c>
      <c r="B2218" s="1"/>
      <c r="C2218" s="1"/>
      <c r="D2218" s="1"/>
      <c r="E2218" s="1"/>
      <c r="F2218" s="1"/>
      <c r="G2218" s="1"/>
      <c r="H2218" s="1"/>
      <c r="I2218" s="1" t="s">
        <v>3399</v>
      </c>
      <c r="J2218" s="1"/>
      <c r="K2218" s="1"/>
      <c r="L2218" s="1"/>
      <c r="M2218" s="1"/>
      <c r="N2218" s="1"/>
      <c r="O2218" s="1"/>
      <c r="P2218" s="1"/>
    </row>
    <row r="2219" spans="1:16" x14ac:dyDescent="0.2">
      <c r="A2219" s="1" t="s">
        <v>149</v>
      </c>
      <c r="B2219" s="1"/>
      <c r="C2219" s="1"/>
      <c r="D2219" s="1"/>
      <c r="E2219" s="1"/>
      <c r="F2219" s="1"/>
      <c r="G2219" s="1"/>
      <c r="H2219" s="1"/>
      <c r="I2219" s="1"/>
      <c r="J2219" s="1" t="s">
        <v>3399</v>
      </c>
      <c r="K2219" s="1"/>
      <c r="L2219" s="1"/>
      <c r="M2219" s="1"/>
      <c r="N2219" s="1"/>
      <c r="O2219" s="1"/>
      <c r="P2219" s="1"/>
    </row>
    <row r="2220" spans="1:16" x14ac:dyDescent="0.2">
      <c r="A2220" s="1" t="s">
        <v>149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 t="s">
        <v>3399</v>
      </c>
      <c r="L2220" s="1"/>
      <c r="M2220" s="1"/>
      <c r="N2220" s="1"/>
      <c r="O2220" s="1"/>
      <c r="P2220" s="1"/>
    </row>
    <row r="2221" spans="1:16" x14ac:dyDescent="0.2">
      <c r="A2221" s="1" t="s">
        <v>149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 t="s">
        <v>3399</v>
      </c>
      <c r="M2221" s="1"/>
      <c r="N2221" s="1"/>
      <c r="O2221" s="1"/>
      <c r="P2221" s="1"/>
    </row>
    <row r="2222" spans="1:16" x14ac:dyDescent="0.2">
      <c r="A2222" s="1" t="s">
        <v>149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 t="s">
        <v>3399</v>
      </c>
      <c r="N2222" s="1"/>
      <c r="O2222" s="1"/>
      <c r="P2222" s="1"/>
    </row>
    <row r="2223" spans="1:16" x14ac:dyDescent="0.2">
      <c r="A2223" s="1" t="s">
        <v>149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 t="s">
        <v>3399</v>
      </c>
      <c r="O2223" s="1"/>
      <c r="P2223" s="1"/>
    </row>
    <row r="2224" spans="1:16" x14ac:dyDescent="0.2">
      <c r="A2224" s="1" t="s">
        <v>149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 t="s">
        <v>3399</v>
      </c>
      <c r="P2224" s="1"/>
    </row>
    <row r="2225" spans="1:16" x14ac:dyDescent="0.2">
      <c r="A2225" s="1" t="s">
        <v>150</v>
      </c>
      <c r="B2225" s="1"/>
      <c r="C2225" s="1"/>
      <c r="D2225" s="1" t="s">
        <v>3399</v>
      </c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</row>
    <row r="2226" spans="1:16" x14ac:dyDescent="0.2">
      <c r="A2226" s="1" t="s">
        <v>150</v>
      </c>
      <c r="B2226" s="1"/>
      <c r="C2226" s="1"/>
      <c r="D2226" s="1"/>
      <c r="E2226" s="1" t="s">
        <v>3399</v>
      </c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</row>
    <row r="2227" spans="1:16" x14ac:dyDescent="0.2">
      <c r="A2227" s="1" t="s">
        <v>150</v>
      </c>
      <c r="B2227" s="1"/>
      <c r="C2227" s="1"/>
      <c r="D2227" s="1"/>
      <c r="E2227" s="1"/>
      <c r="F2227" s="1" t="s">
        <v>3399</v>
      </c>
      <c r="G2227" s="1"/>
      <c r="H2227" s="1"/>
      <c r="I2227" s="1"/>
      <c r="J2227" s="1"/>
      <c r="K2227" s="1"/>
      <c r="L2227" s="1"/>
      <c r="M2227" s="1"/>
      <c r="N2227" s="1"/>
      <c r="O2227" s="1"/>
      <c r="P2227" s="1"/>
    </row>
    <row r="2228" spans="1:16" x14ac:dyDescent="0.2">
      <c r="A2228" s="1" t="s">
        <v>150</v>
      </c>
      <c r="B2228" s="1"/>
      <c r="C2228" s="1"/>
      <c r="D2228" s="1"/>
      <c r="E2228" s="1"/>
      <c r="F2228" s="1"/>
      <c r="G2228" s="1" t="s">
        <v>3399</v>
      </c>
      <c r="H2228" s="1"/>
      <c r="I2228" s="1"/>
      <c r="J2228" s="1"/>
      <c r="K2228" s="1"/>
      <c r="L2228" s="1"/>
      <c r="M2228" s="1"/>
      <c r="N2228" s="1"/>
      <c r="O2228" s="1"/>
      <c r="P2228" s="1"/>
    </row>
    <row r="2229" spans="1:16" x14ac:dyDescent="0.2">
      <c r="A2229" s="1" t="s">
        <v>150</v>
      </c>
      <c r="B2229" s="1"/>
      <c r="C2229" s="1"/>
      <c r="D2229" s="1"/>
      <c r="E2229" s="1"/>
      <c r="F2229" s="1"/>
      <c r="G2229" s="1"/>
      <c r="H2229" s="1" t="s">
        <v>3399</v>
      </c>
      <c r="I2229" s="1"/>
      <c r="J2229" s="1"/>
      <c r="K2229" s="1"/>
      <c r="L2229" s="1"/>
      <c r="M2229" s="1"/>
      <c r="N2229" s="1"/>
      <c r="O2229" s="1"/>
      <c r="P2229" s="1"/>
    </row>
    <row r="2230" spans="1:16" x14ac:dyDescent="0.2">
      <c r="A2230" s="1" t="s">
        <v>150</v>
      </c>
      <c r="B2230" s="1"/>
      <c r="C2230" s="1"/>
      <c r="D2230" s="1"/>
      <c r="E2230" s="1"/>
      <c r="F2230" s="1"/>
      <c r="G2230" s="1"/>
      <c r="H2230" s="1"/>
      <c r="I2230" s="1" t="s">
        <v>3399</v>
      </c>
      <c r="J2230" s="1"/>
      <c r="K2230" s="1"/>
      <c r="L2230" s="1"/>
      <c r="M2230" s="1"/>
      <c r="N2230" s="1"/>
      <c r="O2230" s="1"/>
      <c r="P2230" s="1"/>
    </row>
    <row r="2231" spans="1:16" x14ac:dyDescent="0.2">
      <c r="A2231" s="1" t="s">
        <v>150</v>
      </c>
      <c r="B2231" s="1"/>
      <c r="C2231" s="1"/>
      <c r="D2231" s="1"/>
      <c r="E2231" s="1"/>
      <c r="F2231" s="1"/>
      <c r="G2231" s="1"/>
      <c r="H2231" s="1"/>
      <c r="I2231" s="1"/>
      <c r="J2231" s="1" t="s">
        <v>3399</v>
      </c>
      <c r="K2231" s="1"/>
      <c r="L2231" s="1"/>
      <c r="M2231" s="1"/>
      <c r="N2231" s="1"/>
      <c r="O2231" s="1"/>
      <c r="P2231" s="1"/>
    </row>
    <row r="2232" spans="1:16" x14ac:dyDescent="0.2">
      <c r="A2232" s="1" t="s">
        <v>150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 t="s">
        <v>3399</v>
      </c>
      <c r="L2232" s="1"/>
      <c r="M2232" s="1"/>
      <c r="N2232" s="1"/>
      <c r="O2232" s="1"/>
      <c r="P2232" s="1"/>
    </row>
    <row r="2233" spans="1:16" x14ac:dyDescent="0.2">
      <c r="A2233" s="1" t="s">
        <v>150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 t="s">
        <v>3399</v>
      </c>
      <c r="M2233" s="1"/>
      <c r="N2233" s="1"/>
      <c r="O2233" s="1"/>
      <c r="P2233" s="1"/>
    </row>
    <row r="2234" spans="1:16" x14ac:dyDescent="0.2">
      <c r="A2234" s="1" t="s">
        <v>150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 t="s">
        <v>3399</v>
      </c>
      <c r="N2234" s="1"/>
      <c r="O2234" s="1"/>
      <c r="P2234" s="1"/>
    </row>
    <row r="2235" spans="1:16" x14ac:dyDescent="0.2">
      <c r="A2235" s="1" t="s">
        <v>150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 t="s">
        <v>3399</v>
      </c>
      <c r="O2235" s="1"/>
      <c r="P2235" s="1"/>
    </row>
    <row r="2236" spans="1:16" x14ac:dyDescent="0.2">
      <c r="A2236" s="1" t="s">
        <v>150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 t="s">
        <v>3399</v>
      </c>
      <c r="P2236" s="1"/>
    </row>
    <row r="2237" spans="1:16" x14ac:dyDescent="0.2">
      <c r="A2237" s="1" t="s">
        <v>3391</v>
      </c>
      <c r="B2237" s="1"/>
      <c r="C2237" s="1"/>
      <c r="D2237" s="1" t="s">
        <v>3399</v>
      </c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</row>
    <row r="2238" spans="1:16" x14ac:dyDescent="0.2">
      <c r="A2238" s="1" t="s">
        <v>3391</v>
      </c>
      <c r="B2238" s="1"/>
      <c r="C2238" s="1"/>
      <c r="D2238" s="1"/>
      <c r="E2238" s="1" t="s">
        <v>3399</v>
      </c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</row>
    <row r="2239" spans="1:16" x14ac:dyDescent="0.2">
      <c r="A2239" s="1" t="s">
        <v>3391</v>
      </c>
      <c r="B2239" s="1"/>
      <c r="C2239" s="1"/>
      <c r="D2239" s="1"/>
      <c r="E2239" s="1"/>
      <c r="F2239" s="1" t="s">
        <v>3399</v>
      </c>
      <c r="G2239" s="1"/>
      <c r="H2239" s="1"/>
      <c r="I2239" s="1"/>
      <c r="J2239" s="1"/>
      <c r="K2239" s="1"/>
      <c r="L2239" s="1"/>
      <c r="M2239" s="1"/>
      <c r="N2239" s="1"/>
      <c r="O2239" s="1"/>
      <c r="P2239" s="1"/>
    </row>
    <row r="2240" spans="1:16" x14ac:dyDescent="0.2">
      <c r="A2240" s="1" t="s">
        <v>3391</v>
      </c>
      <c r="B2240" s="1"/>
      <c r="C2240" s="1"/>
      <c r="D2240" s="1"/>
      <c r="E2240" s="1"/>
      <c r="F2240" s="1"/>
      <c r="G2240" s="1" t="s">
        <v>3399</v>
      </c>
      <c r="H2240" s="1"/>
      <c r="I2240" s="1"/>
      <c r="J2240" s="1"/>
      <c r="K2240" s="1"/>
      <c r="L2240" s="1"/>
      <c r="M2240" s="1"/>
      <c r="N2240" s="1"/>
      <c r="O2240" s="1"/>
      <c r="P2240" s="1"/>
    </row>
    <row r="2241" spans="1:16" x14ac:dyDescent="0.2">
      <c r="A2241" s="1" t="s">
        <v>3391</v>
      </c>
      <c r="B2241" s="1"/>
      <c r="C2241" s="1"/>
      <c r="D2241" s="1"/>
      <c r="E2241" s="1"/>
      <c r="F2241" s="1"/>
      <c r="G2241" s="1"/>
      <c r="H2241" s="1" t="s">
        <v>3399</v>
      </c>
      <c r="I2241" s="1"/>
      <c r="J2241" s="1"/>
      <c r="K2241" s="1"/>
      <c r="L2241" s="1"/>
      <c r="M2241" s="1"/>
      <c r="N2241" s="1"/>
      <c r="O2241" s="1"/>
      <c r="P2241" s="1"/>
    </row>
    <row r="2242" spans="1:16" x14ac:dyDescent="0.2">
      <c r="A2242" s="1" t="s">
        <v>3391</v>
      </c>
      <c r="B2242" s="1"/>
      <c r="C2242" s="1"/>
      <c r="D2242" s="1"/>
      <c r="E2242" s="1"/>
      <c r="F2242" s="1"/>
      <c r="G2242" s="1"/>
      <c r="H2242" s="1"/>
      <c r="I2242" s="1" t="s">
        <v>3399</v>
      </c>
      <c r="J2242" s="1"/>
      <c r="K2242" s="1"/>
      <c r="L2242" s="1"/>
      <c r="M2242" s="1"/>
      <c r="N2242" s="1"/>
      <c r="O2242" s="1"/>
      <c r="P2242" s="1"/>
    </row>
    <row r="2243" spans="1:16" x14ac:dyDescent="0.2">
      <c r="A2243" s="1" t="s">
        <v>3391</v>
      </c>
      <c r="B2243" s="1"/>
      <c r="C2243" s="1"/>
      <c r="D2243" s="1"/>
      <c r="E2243" s="1"/>
      <c r="F2243" s="1"/>
      <c r="G2243" s="1"/>
      <c r="H2243" s="1"/>
      <c r="I2243" s="1"/>
      <c r="J2243" s="1" t="s">
        <v>3399</v>
      </c>
      <c r="K2243" s="1"/>
      <c r="L2243" s="1"/>
      <c r="M2243" s="1"/>
      <c r="N2243" s="1"/>
      <c r="O2243" s="1"/>
      <c r="P2243" s="1"/>
    </row>
    <row r="2244" spans="1:16" x14ac:dyDescent="0.2">
      <c r="A2244" s="1" t="s">
        <v>3391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 t="s">
        <v>3399</v>
      </c>
      <c r="L2244" s="1"/>
      <c r="M2244" s="1"/>
      <c r="N2244" s="1"/>
      <c r="O2244" s="1"/>
      <c r="P2244" s="1"/>
    </row>
    <row r="2245" spans="1:16" x14ac:dyDescent="0.2">
      <c r="A2245" s="1" t="s">
        <v>3391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 t="s">
        <v>3399</v>
      </c>
      <c r="M2245" s="1"/>
      <c r="N2245" s="1"/>
      <c r="O2245" s="1"/>
      <c r="P2245" s="1"/>
    </row>
    <row r="2246" spans="1:16" x14ac:dyDescent="0.2">
      <c r="A2246" s="1" t="s">
        <v>3391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 t="s">
        <v>3399</v>
      </c>
      <c r="N2246" s="1"/>
      <c r="O2246" s="1"/>
      <c r="P2246" s="1"/>
    </row>
    <row r="2247" spans="1:16" x14ac:dyDescent="0.2">
      <c r="A2247" s="1" t="s">
        <v>3391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 t="s">
        <v>3399</v>
      </c>
      <c r="O2247" s="1"/>
      <c r="P2247" s="1"/>
    </row>
    <row r="2248" spans="1:16" x14ac:dyDescent="0.2">
      <c r="A2248" s="1" t="s">
        <v>3391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 t="s">
        <v>3399</v>
      </c>
      <c r="P2248" s="1"/>
    </row>
    <row r="2249" spans="1:16" x14ac:dyDescent="0.2">
      <c r="A2249" s="1" t="s">
        <v>3049</v>
      </c>
      <c r="B2249" s="1"/>
      <c r="C2249" s="1"/>
      <c r="D2249" s="1" t="s">
        <v>2905</v>
      </c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</row>
    <row r="2250" spans="1:16" x14ac:dyDescent="0.2">
      <c r="A2250" s="1" t="s">
        <v>3049</v>
      </c>
      <c r="B2250" s="1"/>
      <c r="C2250" s="1"/>
      <c r="D2250" s="1"/>
      <c r="E2250" s="1" t="s">
        <v>2905</v>
      </c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</row>
    <row r="2251" spans="1:16" x14ac:dyDescent="0.2">
      <c r="A2251" s="1" t="s">
        <v>3049</v>
      </c>
      <c r="B2251" s="1"/>
      <c r="C2251" s="1"/>
      <c r="D2251" s="1"/>
      <c r="E2251" s="1"/>
      <c r="F2251" s="1" t="s">
        <v>2905</v>
      </c>
      <c r="G2251" s="1"/>
      <c r="H2251" s="1"/>
      <c r="I2251" s="1"/>
      <c r="J2251" s="1"/>
      <c r="K2251" s="1"/>
      <c r="L2251" s="1"/>
      <c r="M2251" s="1"/>
      <c r="N2251" s="1"/>
      <c r="O2251" s="1"/>
      <c r="P2251" s="1"/>
    </row>
    <row r="2252" spans="1:16" x14ac:dyDescent="0.2">
      <c r="A2252" s="1" t="s">
        <v>3049</v>
      </c>
      <c r="B2252" s="1"/>
      <c r="C2252" s="1"/>
      <c r="D2252" s="1"/>
      <c r="E2252" s="1"/>
      <c r="F2252" s="1"/>
      <c r="G2252" s="1" t="s">
        <v>2905</v>
      </c>
      <c r="H2252" s="1"/>
      <c r="I2252" s="1"/>
      <c r="J2252" s="1"/>
      <c r="K2252" s="1"/>
      <c r="L2252" s="1"/>
      <c r="M2252" s="1"/>
      <c r="N2252" s="1"/>
      <c r="O2252" s="1"/>
      <c r="P2252" s="1"/>
    </row>
    <row r="2253" spans="1:16" x14ac:dyDescent="0.2">
      <c r="A2253" s="1" t="s">
        <v>3049</v>
      </c>
      <c r="B2253" s="1"/>
      <c r="C2253" s="1"/>
      <c r="D2253" s="1"/>
      <c r="E2253" s="1"/>
      <c r="F2253" s="1"/>
      <c r="G2253" s="1"/>
      <c r="H2253" s="1" t="s">
        <v>2905</v>
      </c>
      <c r="I2253" s="1"/>
      <c r="J2253" s="1"/>
      <c r="K2253" s="1"/>
      <c r="L2253" s="1"/>
      <c r="M2253" s="1"/>
      <c r="N2253" s="1"/>
      <c r="O2253" s="1"/>
      <c r="P2253" s="1"/>
    </row>
    <row r="2254" spans="1:16" x14ac:dyDescent="0.2">
      <c r="A2254" s="1" t="s">
        <v>3049</v>
      </c>
      <c r="B2254" s="1"/>
      <c r="C2254" s="1"/>
      <c r="D2254" s="1"/>
      <c r="E2254" s="1"/>
      <c r="F2254" s="1"/>
      <c r="G2254" s="1"/>
      <c r="H2254" s="1"/>
      <c r="I2254" s="1" t="s">
        <v>2905</v>
      </c>
      <c r="J2254" s="1"/>
      <c r="K2254" s="1"/>
      <c r="L2254" s="1"/>
      <c r="M2254" s="1"/>
      <c r="N2254" s="1"/>
      <c r="O2254" s="1"/>
      <c r="P2254" s="1"/>
    </row>
    <row r="2255" spans="1:16" x14ac:dyDescent="0.2">
      <c r="A2255" s="1" t="s">
        <v>3049</v>
      </c>
      <c r="B2255" s="1"/>
      <c r="C2255" s="1"/>
      <c r="D2255" s="1"/>
      <c r="E2255" s="1"/>
      <c r="F2255" s="1"/>
      <c r="G2255" s="1"/>
      <c r="H2255" s="1"/>
      <c r="I2255" s="1"/>
      <c r="J2255" s="1" t="s">
        <v>2905</v>
      </c>
      <c r="K2255" s="1"/>
      <c r="L2255" s="1"/>
      <c r="M2255" s="1"/>
      <c r="N2255" s="1"/>
      <c r="O2255" s="1"/>
      <c r="P2255" s="1"/>
    </row>
    <row r="2256" spans="1:16" x14ac:dyDescent="0.2">
      <c r="A2256" s="1" t="s">
        <v>3049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 t="s">
        <v>2905</v>
      </c>
      <c r="L2256" s="1"/>
      <c r="M2256" s="1"/>
      <c r="N2256" s="1"/>
      <c r="O2256" s="1"/>
      <c r="P2256" s="1"/>
    </row>
    <row r="2257" spans="1:16" x14ac:dyDescent="0.2">
      <c r="A2257" s="1" t="s">
        <v>3049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 t="s">
        <v>2905</v>
      </c>
      <c r="M2257" s="1"/>
      <c r="N2257" s="1"/>
      <c r="O2257" s="1"/>
      <c r="P2257" s="1"/>
    </row>
    <row r="2258" spans="1:16" x14ac:dyDescent="0.2">
      <c r="A2258" s="1" t="s">
        <v>3049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 t="s">
        <v>2905</v>
      </c>
      <c r="N2258" s="1"/>
      <c r="O2258" s="1"/>
      <c r="P2258" s="1"/>
    </row>
    <row r="2259" spans="1:16" x14ac:dyDescent="0.2">
      <c r="A2259" s="1" t="s">
        <v>3049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 t="s">
        <v>2905</v>
      </c>
      <c r="O2259" s="1"/>
      <c r="P2259" s="1"/>
    </row>
    <row r="2260" spans="1:16" x14ac:dyDescent="0.2">
      <c r="A2260" s="1" t="s">
        <v>3049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 t="s">
        <v>2905</v>
      </c>
      <c r="P2260" s="1"/>
    </row>
    <row r="2261" spans="1:16" x14ac:dyDescent="0.2">
      <c r="A2261" s="1" t="s">
        <v>151</v>
      </c>
      <c r="B2261" s="1"/>
      <c r="C2261" s="1"/>
      <c r="D2261" s="1" t="s">
        <v>2903</v>
      </c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</row>
    <row r="2262" spans="1:16" x14ac:dyDescent="0.2">
      <c r="A2262" s="1" t="s">
        <v>151</v>
      </c>
      <c r="B2262" s="1"/>
      <c r="C2262" s="1"/>
      <c r="D2262" s="1"/>
      <c r="E2262" s="1" t="s">
        <v>2903</v>
      </c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</row>
    <row r="2263" spans="1:16" x14ac:dyDescent="0.2">
      <c r="A2263" s="1" t="s">
        <v>151</v>
      </c>
      <c r="B2263" s="1"/>
      <c r="C2263" s="1"/>
      <c r="D2263" s="1"/>
      <c r="E2263" s="1"/>
      <c r="F2263" s="1" t="s">
        <v>2903</v>
      </c>
      <c r="G2263" s="1"/>
      <c r="H2263" s="1"/>
      <c r="I2263" s="1"/>
      <c r="J2263" s="1"/>
      <c r="K2263" s="1"/>
      <c r="L2263" s="1"/>
      <c r="M2263" s="1"/>
      <c r="N2263" s="1"/>
      <c r="O2263" s="1"/>
      <c r="P2263" s="1"/>
    </row>
    <row r="2264" spans="1:16" x14ac:dyDescent="0.2">
      <c r="A2264" s="1" t="s">
        <v>151</v>
      </c>
      <c r="B2264" s="1"/>
      <c r="C2264" s="1"/>
      <c r="D2264" s="1"/>
      <c r="E2264" s="1"/>
      <c r="F2264" s="1"/>
      <c r="G2264" s="1" t="s">
        <v>2903</v>
      </c>
      <c r="H2264" s="1"/>
      <c r="I2264" s="1"/>
      <c r="J2264" s="1"/>
      <c r="K2264" s="1"/>
      <c r="L2264" s="1"/>
      <c r="M2264" s="1"/>
      <c r="N2264" s="1"/>
      <c r="O2264" s="1"/>
      <c r="P2264" s="1"/>
    </row>
    <row r="2265" spans="1:16" x14ac:dyDescent="0.2">
      <c r="A2265" s="1" t="s">
        <v>151</v>
      </c>
      <c r="B2265" s="1"/>
      <c r="C2265" s="1"/>
      <c r="D2265" s="1"/>
      <c r="E2265" s="1"/>
      <c r="F2265" s="1"/>
      <c r="G2265" s="1"/>
      <c r="H2265" s="1" t="s">
        <v>2903</v>
      </c>
      <c r="I2265" s="1"/>
      <c r="J2265" s="1"/>
      <c r="K2265" s="1"/>
      <c r="L2265" s="1"/>
      <c r="M2265" s="1"/>
      <c r="N2265" s="1"/>
      <c r="O2265" s="1"/>
      <c r="P2265" s="1"/>
    </row>
    <row r="2266" spans="1:16" x14ac:dyDescent="0.2">
      <c r="A2266" s="1" t="s">
        <v>151</v>
      </c>
      <c r="B2266" s="1"/>
      <c r="C2266" s="1"/>
      <c r="D2266" s="1"/>
      <c r="E2266" s="1"/>
      <c r="F2266" s="1"/>
      <c r="G2266" s="1"/>
      <c r="H2266" s="1"/>
      <c r="I2266" s="1" t="s">
        <v>2903</v>
      </c>
      <c r="J2266" s="1"/>
      <c r="K2266" s="1"/>
      <c r="L2266" s="1"/>
      <c r="M2266" s="1"/>
      <c r="N2266" s="1"/>
      <c r="O2266" s="1"/>
      <c r="P2266" s="1"/>
    </row>
    <row r="2267" spans="1:16" x14ac:dyDescent="0.2">
      <c r="A2267" s="1" t="s">
        <v>151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</row>
    <row r="2268" spans="1:16" x14ac:dyDescent="0.2">
      <c r="A2268" s="1" t="s">
        <v>151</v>
      </c>
      <c r="B2268" s="1"/>
      <c r="C2268" s="1"/>
      <c r="D2268" s="1"/>
      <c r="E2268" s="1"/>
      <c r="F2268" s="1"/>
      <c r="G2268" s="1"/>
      <c r="H2268" s="1"/>
      <c r="I2268" s="1"/>
      <c r="J2268" s="1" t="s">
        <v>2903</v>
      </c>
      <c r="K2268" s="1"/>
      <c r="L2268" s="1"/>
      <c r="M2268" s="1"/>
      <c r="N2268" s="1"/>
      <c r="O2268" s="1"/>
      <c r="P2268" s="1"/>
    </row>
    <row r="2269" spans="1:16" x14ac:dyDescent="0.2">
      <c r="A2269" s="1" t="s">
        <v>151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 t="s">
        <v>2903</v>
      </c>
      <c r="L2269" s="1"/>
      <c r="M2269" s="1"/>
      <c r="N2269" s="1"/>
      <c r="O2269" s="1"/>
      <c r="P2269" s="1"/>
    </row>
    <row r="2270" spans="1:16" x14ac:dyDescent="0.2">
      <c r="A2270" s="1" t="s">
        <v>151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 t="s">
        <v>2903</v>
      </c>
      <c r="M2270" s="1"/>
      <c r="N2270" s="1"/>
      <c r="O2270" s="1"/>
      <c r="P2270" s="1"/>
    </row>
    <row r="2271" spans="1:16" x14ac:dyDescent="0.2">
      <c r="A2271" s="1" t="s">
        <v>151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 t="s">
        <v>2903</v>
      </c>
      <c r="N2271" s="1"/>
      <c r="O2271" s="1"/>
      <c r="P2271" s="1"/>
    </row>
    <row r="2272" spans="1:16" x14ac:dyDescent="0.2">
      <c r="A2272" s="1" t="s">
        <v>151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 t="s">
        <v>2903</v>
      </c>
      <c r="O2272" s="1"/>
      <c r="P2272" s="1"/>
    </row>
    <row r="2273" spans="1:16" x14ac:dyDescent="0.2">
      <c r="A2273" s="1" t="s">
        <v>151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 t="s">
        <v>2903</v>
      </c>
      <c r="P2273" s="1"/>
    </row>
    <row r="2274" spans="1:16" x14ac:dyDescent="0.2">
      <c r="A2274" s="1" t="s">
        <v>3226</v>
      </c>
      <c r="B2274" s="1"/>
      <c r="C2274" s="1"/>
      <c r="D2274" s="1" t="s">
        <v>2903</v>
      </c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</row>
    <row r="2275" spans="1:16" x14ac:dyDescent="0.2">
      <c r="A2275" s="1" t="s">
        <v>3226</v>
      </c>
      <c r="B2275" s="1"/>
      <c r="C2275" s="1"/>
      <c r="D2275" s="1"/>
      <c r="E2275" s="1" t="s">
        <v>2903</v>
      </c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</row>
    <row r="2276" spans="1:16" x14ac:dyDescent="0.2">
      <c r="A2276" s="1" t="s">
        <v>3226</v>
      </c>
      <c r="B2276" s="1"/>
      <c r="C2276" s="1"/>
      <c r="D2276" s="1"/>
      <c r="E2276" s="1"/>
      <c r="F2276" s="1" t="s">
        <v>2903</v>
      </c>
      <c r="G2276" s="1"/>
      <c r="H2276" s="1"/>
      <c r="I2276" s="1"/>
      <c r="J2276" s="1"/>
      <c r="K2276" s="1"/>
      <c r="L2276" s="1"/>
      <c r="M2276" s="1"/>
      <c r="N2276" s="1"/>
      <c r="O2276" s="1"/>
      <c r="P2276" s="1"/>
    </row>
    <row r="2277" spans="1:16" x14ac:dyDescent="0.2">
      <c r="A2277" s="1" t="s">
        <v>3226</v>
      </c>
      <c r="B2277" s="1"/>
      <c r="C2277" s="1"/>
      <c r="D2277" s="1"/>
      <c r="E2277" s="1"/>
      <c r="F2277" s="1"/>
      <c r="G2277" s="1" t="s">
        <v>2903</v>
      </c>
      <c r="H2277" s="1"/>
      <c r="I2277" s="1"/>
      <c r="J2277" s="1"/>
      <c r="K2277" s="1"/>
      <c r="L2277" s="1"/>
      <c r="M2277" s="1"/>
      <c r="N2277" s="1"/>
      <c r="O2277" s="1"/>
      <c r="P2277" s="1"/>
    </row>
    <row r="2278" spans="1:16" x14ac:dyDescent="0.2">
      <c r="A2278" s="1" t="s">
        <v>3226</v>
      </c>
      <c r="B2278" s="1"/>
      <c r="C2278" s="1"/>
      <c r="D2278" s="1"/>
      <c r="E2278" s="1"/>
      <c r="F2278" s="1"/>
      <c r="G2278" s="1"/>
      <c r="H2278" s="1" t="s">
        <v>2903</v>
      </c>
      <c r="I2278" s="1"/>
      <c r="J2278" s="1"/>
      <c r="K2278" s="1"/>
      <c r="L2278" s="1"/>
      <c r="M2278" s="1"/>
      <c r="N2278" s="1"/>
      <c r="O2278" s="1"/>
      <c r="P2278" s="1"/>
    </row>
    <row r="2279" spans="1:16" x14ac:dyDescent="0.2">
      <c r="A2279" s="1" t="s">
        <v>3226</v>
      </c>
      <c r="B2279" s="1"/>
      <c r="C2279" s="1"/>
      <c r="D2279" s="1"/>
      <c r="E2279" s="1"/>
      <c r="F2279" s="1"/>
      <c r="G2279" s="1"/>
      <c r="H2279" s="1"/>
      <c r="I2279" s="1" t="s">
        <v>2903</v>
      </c>
      <c r="J2279" s="1"/>
      <c r="K2279" s="1"/>
      <c r="L2279" s="1"/>
      <c r="M2279" s="1"/>
      <c r="N2279" s="1"/>
      <c r="O2279" s="1"/>
      <c r="P2279" s="1"/>
    </row>
    <row r="2280" spans="1:16" x14ac:dyDescent="0.2">
      <c r="A2280" s="1" t="s">
        <v>3226</v>
      </c>
      <c r="B2280" s="1"/>
      <c r="C2280" s="1"/>
      <c r="D2280" s="1"/>
      <c r="E2280" s="1"/>
      <c r="F2280" s="1"/>
      <c r="G2280" s="1"/>
      <c r="H2280" s="1"/>
      <c r="I2280" s="1"/>
      <c r="J2280" s="1" t="s">
        <v>2903</v>
      </c>
      <c r="K2280" s="1"/>
      <c r="L2280" s="1"/>
      <c r="M2280" s="1"/>
      <c r="N2280" s="1"/>
      <c r="O2280" s="1"/>
      <c r="P2280" s="1"/>
    </row>
    <row r="2281" spans="1:16" x14ac:dyDescent="0.2">
      <c r="A2281" s="1" t="s">
        <v>3226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 t="s">
        <v>2903</v>
      </c>
      <c r="L2281" s="1"/>
      <c r="M2281" s="1"/>
      <c r="N2281" s="1"/>
      <c r="O2281" s="1"/>
      <c r="P2281" s="1"/>
    </row>
    <row r="2282" spans="1:16" x14ac:dyDescent="0.2">
      <c r="A2282" s="1" t="s">
        <v>3226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 t="s">
        <v>2903</v>
      </c>
      <c r="M2282" s="1"/>
      <c r="N2282" s="1"/>
      <c r="O2282" s="1"/>
      <c r="P2282" s="1"/>
    </row>
    <row r="2283" spans="1:16" x14ac:dyDescent="0.2">
      <c r="A2283" s="1" t="s">
        <v>3226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 t="s">
        <v>2903</v>
      </c>
      <c r="N2283" s="1"/>
      <c r="O2283" s="1"/>
      <c r="P2283" s="1"/>
    </row>
    <row r="2284" spans="1:16" x14ac:dyDescent="0.2">
      <c r="A2284" s="1" t="s">
        <v>3226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 t="s">
        <v>2903</v>
      </c>
      <c r="O2284" s="1"/>
      <c r="P2284" s="1"/>
    </row>
    <row r="2285" spans="1:16" x14ac:dyDescent="0.2">
      <c r="A2285" s="1" t="s">
        <v>3226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 t="s">
        <v>2903</v>
      </c>
      <c r="P2285" s="1"/>
    </row>
    <row r="2286" spans="1:16" x14ac:dyDescent="0.2">
      <c r="A2286" s="1" t="s">
        <v>3051</v>
      </c>
      <c r="B2286" s="1"/>
      <c r="C2286" s="1"/>
      <c r="D2286" s="1" t="s">
        <v>3399</v>
      </c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</row>
    <row r="2287" spans="1:16" x14ac:dyDescent="0.2">
      <c r="A2287" s="1" t="s">
        <v>3051</v>
      </c>
      <c r="B2287" s="1"/>
      <c r="C2287" s="1"/>
      <c r="D2287" s="1"/>
      <c r="E2287" s="1" t="s">
        <v>3399</v>
      </c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</row>
    <row r="2288" spans="1:16" x14ac:dyDescent="0.2">
      <c r="A2288" s="1" t="s">
        <v>3051</v>
      </c>
      <c r="B2288" s="1"/>
      <c r="C2288" s="1"/>
      <c r="D2288" s="1"/>
      <c r="E2288" s="1"/>
      <c r="F2288" s="1" t="s">
        <v>3399</v>
      </c>
      <c r="G2288" s="1"/>
      <c r="H2288" s="1"/>
      <c r="I2288" s="1"/>
      <c r="J2288" s="1"/>
      <c r="K2288" s="1"/>
      <c r="L2288" s="1"/>
      <c r="M2288" s="1"/>
      <c r="N2288" s="1"/>
      <c r="O2288" s="1"/>
      <c r="P2288" s="1"/>
    </row>
    <row r="2289" spans="1:16" x14ac:dyDescent="0.2">
      <c r="A2289" s="1" t="s">
        <v>3051</v>
      </c>
      <c r="B2289" s="1"/>
      <c r="C2289" s="1"/>
      <c r="D2289" s="1"/>
      <c r="E2289" s="1"/>
      <c r="F2289" s="1"/>
      <c r="G2289" s="1" t="s">
        <v>3399</v>
      </c>
      <c r="H2289" s="1"/>
      <c r="I2289" s="1"/>
      <c r="J2289" s="1"/>
      <c r="K2289" s="1"/>
      <c r="L2289" s="1"/>
      <c r="M2289" s="1"/>
      <c r="N2289" s="1"/>
      <c r="O2289" s="1"/>
      <c r="P2289" s="1"/>
    </row>
    <row r="2290" spans="1:16" x14ac:dyDescent="0.2">
      <c r="A2290" s="1" t="s">
        <v>3051</v>
      </c>
      <c r="B2290" s="1"/>
      <c r="C2290" s="1"/>
      <c r="D2290" s="1"/>
      <c r="E2290" s="1"/>
      <c r="F2290" s="1"/>
      <c r="G2290" s="1"/>
      <c r="H2290" s="1" t="s">
        <v>3399</v>
      </c>
      <c r="I2290" s="1"/>
      <c r="J2290" s="1"/>
      <c r="K2290" s="1"/>
      <c r="L2290" s="1"/>
      <c r="M2290" s="1"/>
      <c r="N2290" s="1"/>
      <c r="O2290" s="1"/>
      <c r="P2290" s="1"/>
    </row>
    <row r="2291" spans="1:16" x14ac:dyDescent="0.2">
      <c r="A2291" s="1" t="s">
        <v>3051</v>
      </c>
      <c r="B2291" s="1"/>
      <c r="C2291" s="1"/>
      <c r="D2291" s="1"/>
      <c r="E2291" s="1"/>
      <c r="F2291" s="1"/>
      <c r="G2291" s="1"/>
      <c r="H2291" s="1"/>
      <c r="I2291" s="1" t="s">
        <v>3399</v>
      </c>
      <c r="J2291" s="1"/>
      <c r="K2291" s="1"/>
      <c r="L2291" s="1"/>
      <c r="M2291" s="1"/>
      <c r="N2291" s="1"/>
      <c r="O2291" s="1"/>
      <c r="P2291" s="1"/>
    </row>
    <row r="2292" spans="1:16" x14ac:dyDescent="0.2">
      <c r="A2292" s="1" t="s">
        <v>3051</v>
      </c>
      <c r="B2292" s="1"/>
      <c r="C2292" s="1"/>
      <c r="D2292" s="1"/>
      <c r="E2292" s="1"/>
      <c r="F2292" s="1"/>
      <c r="G2292" s="1"/>
      <c r="H2292" s="1"/>
      <c r="I2292" s="1"/>
      <c r="J2292" s="1" t="s">
        <v>3399</v>
      </c>
      <c r="K2292" s="1"/>
      <c r="L2292" s="1"/>
      <c r="M2292" s="1"/>
      <c r="N2292" s="1"/>
      <c r="O2292" s="1"/>
      <c r="P2292" s="1"/>
    </row>
    <row r="2293" spans="1:16" x14ac:dyDescent="0.2">
      <c r="A2293" s="1" t="s">
        <v>3051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 t="s">
        <v>3399</v>
      </c>
      <c r="L2293" s="1"/>
      <c r="M2293" s="1"/>
      <c r="N2293" s="1"/>
      <c r="O2293" s="1"/>
      <c r="P2293" s="1"/>
    </row>
    <row r="2294" spans="1:16" x14ac:dyDescent="0.2">
      <c r="A2294" s="1" t="s">
        <v>3051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 t="s">
        <v>2905</v>
      </c>
      <c r="M2294" s="1"/>
      <c r="N2294" s="1"/>
      <c r="O2294" s="1"/>
      <c r="P2294" s="1"/>
    </row>
    <row r="2295" spans="1:16" x14ac:dyDescent="0.2">
      <c r="A2295" s="1" t="s">
        <v>3051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 t="s">
        <v>3399</v>
      </c>
      <c r="N2295" s="1"/>
      <c r="O2295" s="1"/>
      <c r="P2295" s="1"/>
    </row>
    <row r="2296" spans="1:16" x14ac:dyDescent="0.2">
      <c r="A2296" s="1" t="s">
        <v>3051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 t="s">
        <v>3399</v>
      </c>
      <c r="O2296" s="1"/>
      <c r="P2296" s="1"/>
    </row>
    <row r="2297" spans="1:16" x14ac:dyDescent="0.2">
      <c r="A2297" s="1" t="s">
        <v>3051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 t="s">
        <v>3399</v>
      </c>
      <c r="P2297" s="1"/>
    </row>
    <row r="2298" spans="1:16" x14ac:dyDescent="0.2">
      <c r="A2298" s="1" t="s">
        <v>3392</v>
      </c>
      <c r="B2298" s="1"/>
      <c r="C2298" s="1"/>
      <c r="D2298" s="1" t="s">
        <v>3399</v>
      </c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</row>
    <row r="2299" spans="1:16" x14ac:dyDescent="0.2">
      <c r="A2299" s="1" t="s">
        <v>3392</v>
      </c>
      <c r="B2299" s="1"/>
      <c r="C2299" s="1"/>
      <c r="D2299" s="1"/>
      <c r="E2299" s="1" t="s">
        <v>3399</v>
      </c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</row>
    <row r="2300" spans="1:16" x14ac:dyDescent="0.2">
      <c r="A2300" s="1" t="s">
        <v>3392</v>
      </c>
      <c r="B2300" s="1"/>
      <c r="C2300" s="1"/>
      <c r="D2300" s="1"/>
      <c r="E2300" s="1"/>
      <c r="F2300" s="1" t="s">
        <v>3399</v>
      </c>
      <c r="G2300" s="1"/>
      <c r="H2300" s="1"/>
      <c r="I2300" s="1"/>
      <c r="J2300" s="1"/>
      <c r="K2300" s="1"/>
      <c r="L2300" s="1"/>
      <c r="M2300" s="1"/>
      <c r="N2300" s="1"/>
      <c r="O2300" s="1"/>
      <c r="P2300" s="1"/>
    </row>
    <row r="2301" spans="1:16" x14ac:dyDescent="0.2">
      <c r="A2301" s="1" t="s">
        <v>3392</v>
      </c>
      <c r="B2301" s="1"/>
      <c r="C2301" s="1"/>
      <c r="D2301" s="1"/>
      <c r="E2301" s="1"/>
      <c r="F2301" s="1"/>
      <c r="G2301" s="1" t="s">
        <v>3399</v>
      </c>
      <c r="H2301" s="1"/>
      <c r="I2301" s="1"/>
      <c r="J2301" s="1"/>
      <c r="K2301" s="1"/>
      <c r="L2301" s="1"/>
      <c r="M2301" s="1"/>
      <c r="N2301" s="1"/>
      <c r="O2301" s="1"/>
      <c r="P2301" s="1"/>
    </row>
    <row r="2302" spans="1:16" x14ac:dyDescent="0.2">
      <c r="A2302" s="1" t="s">
        <v>3392</v>
      </c>
      <c r="B2302" s="1"/>
      <c r="C2302" s="1"/>
      <c r="D2302" s="1"/>
      <c r="E2302" s="1"/>
      <c r="F2302" s="1"/>
      <c r="G2302" s="1"/>
      <c r="H2302" s="1" t="s">
        <v>3399</v>
      </c>
      <c r="I2302" s="1"/>
      <c r="J2302" s="1"/>
      <c r="K2302" s="1"/>
      <c r="L2302" s="1"/>
      <c r="M2302" s="1"/>
      <c r="N2302" s="1"/>
      <c r="O2302" s="1"/>
      <c r="P2302" s="1"/>
    </row>
    <row r="2303" spans="1:16" x14ac:dyDescent="0.2">
      <c r="A2303" s="1" t="s">
        <v>3392</v>
      </c>
      <c r="B2303" s="1"/>
      <c r="C2303" s="1"/>
      <c r="D2303" s="1"/>
      <c r="E2303" s="1"/>
      <c r="F2303" s="1"/>
      <c r="G2303" s="1"/>
      <c r="H2303" s="1"/>
      <c r="I2303" s="1" t="s">
        <v>3399</v>
      </c>
      <c r="J2303" s="1"/>
      <c r="K2303" s="1"/>
      <c r="L2303" s="1"/>
      <c r="M2303" s="1"/>
      <c r="N2303" s="1"/>
      <c r="O2303" s="1"/>
      <c r="P2303" s="1"/>
    </row>
    <row r="2304" spans="1:16" x14ac:dyDescent="0.2">
      <c r="A2304" s="1" t="s">
        <v>3392</v>
      </c>
      <c r="B2304" s="1"/>
      <c r="C2304" s="1"/>
      <c r="D2304" s="1"/>
      <c r="E2304" s="1"/>
      <c r="F2304" s="1"/>
      <c r="G2304" s="1"/>
      <c r="H2304" s="1"/>
      <c r="I2304" s="1"/>
      <c r="J2304" s="1" t="s">
        <v>3399</v>
      </c>
      <c r="K2304" s="1"/>
      <c r="L2304" s="1"/>
      <c r="M2304" s="1"/>
      <c r="N2304" s="1"/>
      <c r="O2304" s="1"/>
      <c r="P2304" s="1"/>
    </row>
    <row r="2305" spans="1:16" x14ac:dyDescent="0.2">
      <c r="A2305" s="1" t="s">
        <v>3392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 t="s">
        <v>3399</v>
      </c>
      <c r="L2305" s="1"/>
      <c r="M2305" s="1"/>
      <c r="N2305" s="1"/>
      <c r="O2305" s="1"/>
      <c r="P2305" s="1"/>
    </row>
    <row r="2306" spans="1:16" x14ac:dyDescent="0.2">
      <c r="A2306" s="1" t="s">
        <v>3392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 t="s">
        <v>3399</v>
      </c>
      <c r="M2306" s="1"/>
      <c r="N2306" s="1"/>
      <c r="O2306" s="1"/>
      <c r="P2306" s="1"/>
    </row>
    <row r="2307" spans="1:16" x14ac:dyDescent="0.2">
      <c r="A2307" s="1" t="s">
        <v>3392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 t="s">
        <v>3399</v>
      </c>
      <c r="N2307" s="1"/>
      <c r="O2307" s="1"/>
      <c r="P2307" s="1"/>
    </row>
    <row r="2308" spans="1:16" x14ac:dyDescent="0.2">
      <c r="A2308" s="1" t="s">
        <v>3392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 t="s">
        <v>3399</v>
      </c>
      <c r="O2308" s="1"/>
      <c r="P2308" s="1"/>
    </row>
    <row r="2309" spans="1:16" x14ac:dyDescent="0.2">
      <c r="A2309" s="1" t="s">
        <v>3392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 t="s">
        <v>3399</v>
      </c>
      <c r="P2309" s="1"/>
    </row>
    <row r="2310" spans="1:16" x14ac:dyDescent="0.2">
      <c r="A2310" s="1" t="s">
        <v>3393</v>
      </c>
      <c r="B2310" s="1"/>
      <c r="C2310" s="1"/>
      <c r="D2310" s="1" t="s">
        <v>3399</v>
      </c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</row>
    <row r="2311" spans="1:16" x14ac:dyDescent="0.2">
      <c r="A2311" s="1" t="s">
        <v>3393</v>
      </c>
      <c r="B2311" s="1"/>
      <c r="C2311" s="1"/>
      <c r="D2311" s="1"/>
      <c r="E2311" s="1" t="s">
        <v>3399</v>
      </c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</row>
    <row r="2312" spans="1:16" x14ac:dyDescent="0.2">
      <c r="A2312" s="1" t="s">
        <v>3393</v>
      </c>
      <c r="B2312" s="1"/>
      <c r="C2312" s="1"/>
      <c r="D2312" s="1"/>
      <c r="E2312" s="1"/>
      <c r="F2312" s="1" t="s">
        <v>3399</v>
      </c>
      <c r="G2312" s="1"/>
      <c r="H2312" s="1"/>
      <c r="I2312" s="1"/>
      <c r="J2312" s="1"/>
      <c r="K2312" s="1"/>
      <c r="L2312" s="1"/>
      <c r="M2312" s="1"/>
      <c r="N2312" s="1"/>
      <c r="O2312" s="1"/>
      <c r="P2312" s="1"/>
    </row>
    <row r="2313" spans="1:16" x14ac:dyDescent="0.2">
      <c r="A2313" s="1" t="s">
        <v>3393</v>
      </c>
      <c r="B2313" s="1"/>
      <c r="C2313" s="1"/>
      <c r="D2313" s="1"/>
      <c r="E2313" s="1"/>
      <c r="F2313" s="1"/>
      <c r="G2313" s="1" t="s">
        <v>3399</v>
      </c>
      <c r="H2313" s="1"/>
      <c r="I2313" s="1"/>
      <c r="J2313" s="1"/>
      <c r="K2313" s="1"/>
      <c r="L2313" s="1"/>
      <c r="M2313" s="1"/>
      <c r="N2313" s="1"/>
      <c r="O2313" s="1"/>
      <c r="P2313" s="1"/>
    </row>
    <row r="2314" spans="1:16" x14ac:dyDescent="0.2">
      <c r="A2314" s="1" t="s">
        <v>3393</v>
      </c>
      <c r="B2314" s="1"/>
      <c r="C2314" s="1"/>
      <c r="D2314" s="1"/>
      <c r="E2314" s="1"/>
      <c r="F2314" s="1"/>
      <c r="G2314" s="1"/>
      <c r="H2314" s="1" t="s">
        <v>3399</v>
      </c>
      <c r="I2314" s="1"/>
      <c r="J2314" s="1"/>
      <c r="K2314" s="1"/>
      <c r="L2314" s="1"/>
      <c r="M2314" s="1"/>
      <c r="N2314" s="1"/>
      <c r="O2314" s="1"/>
      <c r="P2314" s="1"/>
    </row>
    <row r="2315" spans="1:16" x14ac:dyDescent="0.2">
      <c r="A2315" s="1" t="s">
        <v>3393</v>
      </c>
      <c r="B2315" s="1"/>
      <c r="C2315" s="1"/>
      <c r="D2315" s="1"/>
      <c r="E2315" s="1"/>
      <c r="F2315" s="1"/>
      <c r="G2315" s="1"/>
      <c r="H2315" s="1"/>
      <c r="I2315" s="1" t="s">
        <v>3399</v>
      </c>
      <c r="J2315" s="1"/>
      <c r="K2315" s="1"/>
      <c r="L2315" s="1"/>
      <c r="M2315" s="1"/>
      <c r="N2315" s="1"/>
      <c r="O2315" s="1"/>
      <c r="P2315" s="1"/>
    </row>
    <row r="2316" spans="1:16" x14ac:dyDescent="0.2">
      <c r="A2316" s="1" t="s">
        <v>3393</v>
      </c>
      <c r="B2316" s="1"/>
      <c r="C2316" s="1"/>
      <c r="D2316" s="1"/>
      <c r="E2316" s="1"/>
      <c r="F2316" s="1"/>
      <c r="G2316" s="1"/>
      <c r="H2316" s="1"/>
      <c r="I2316" s="1"/>
      <c r="J2316" s="1" t="s">
        <v>3399</v>
      </c>
      <c r="K2316" s="1"/>
      <c r="L2316" s="1"/>
      <c r="M2316" s="1"/>
      <c r="N2316" s="1"/>
      <c r="O2316" s="1"/>
      <c r="P2316" s="1"/>
    </row>
    <row r="2317" spans="1:16" x14ac:dyDescent="0.2">
      <c r="A2317" s="1" t="s">
        <v>3393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 t="s">
        <v>3399</v>
      </c>
      <c r="L2317" s="1"/>
      <c r="M2317" s="1"/>
      <c r="N2317" s="1"/>
      <c r="O2317" s="1"/>
      <c r="P2317" s="1"/>
    </row>
    <row r="2318" spans="1:16" x14ac:dyDescent="0.2">
      <c r="A2318" s="1" t="s">
        <v>3393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 t="s">
        <v>3399</v>
      </c>
      <c r="M2318" s="1"/>
      <c r="N2318" s="1"/>
      <c r="O2318" s="1"/>
      <c r="P2318" s="1"/>
    </row>
    <row r="2319" spans="1:16" x14ac:dyDescent="0.2">
      <c r="A2319" s="1" t="s">
        <v>3393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 t="s">
        <v>3399</v>
      </c>
      <c r="N2319" s="1"/>
      <c r="O2319" s="1"/>
      <c r="P2319" s="1"/>
    </row>
    <row r="2320" spans="1:16" x14ac:dyDescent="0.2">
      <c r="A2320" s="1" t="s">
        <v>3393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 t="s">
        <v>3399</v>
      </c>
      <c r="O2320" s="1"/>
      <c r="P2320" s="1"/>
    </row>
    <row r="2321" spans="1:16" x14ac:dyDescent="0.2">
      <c r="A2321" s="1" t="s">
        <v>3393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 t="s">
        <v>3399</v>
      </c>
      <c r="P2321" s="1"/>
    </row>
    <row r="2322" spans="1:16" x14ac:dyDescent="0.2">
      <c r="A2322" s="1" t="s">
        <v>152</v>
      </c>
      <c r="B2322" s="1"/>
      <c r="C2322" s="1"/>
      <c r="D2322" s="1" t="s">
        <v>2903</v>
      </c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</row>
    <row r="2323" spans="1:16" x14ac:dyDescent="0.2">
      <c r="A2323" s="1" t="s">
        <v>152</v>
      </c>
      <c r="B2323" s="1"/>
      <c r="C2323" s="1"/>
      <c r="D2323" s="1"/>
      <c r="E2323" s="1" t="s">
        <v>2903</v>
      </c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</row>
    <row r="2324" spans="1:16" x14ac:dyDescent="0.2">
      <c r="A2324" s="1" t="s">
        <v>152</v>
      </c>
      <c r="B2324" s="1"/>
      <c r="C2324" s="1"/>
      <c r="D2324" s="1"/>
      <c r="E2324" s="1"/>
      <c r="F2324" s="1" t="s">
        <v>2903</v>
      </c>
      <c r="G2324" s="1"/>
      <c r="H2324" s="1"/>
      <c r="I2324" s="1"/>
      <c r="J2324" s="1"/>
      <c r="K2324" s="1"/>
      <c r="L2324" s="1"/>
      <c r="M2324" s="1"/>
      <c r="N2324" s="1"/>
      <c r="O2324" s="1"/>
      <c r="P2324" s="1"/>
    </row>
    <row r="2325" spans="1:16" x14ac:dyDescent="0.2">
      <c r="A2325" s="1" t="s">
        <v>152</v>
      </c>
      <c r="B2325" s="1"/>
      <c r="C2325" s="1"/>
      <c r="D2325" s="1"/>
      <c r="E2325" s="1"/>
      <c r="F2325" s="1"/>
      <c r="G2325" s="1" t="s">
        <v>2903</v>
      </c>
      <c r="H2325" s="1"/>
      <c r="I2325" s="1"/>
      <c r="J2325" s="1"/>
      <c r="K2325" s="1"/>
      <c r="L2325" s="1"/>
      <c r="M2325" s="1"/>
      <c r="N2325" s="1"/>
      <c r="O2325" s="1"/>
      <c r="P2325" s="1"/>
    </row>
    <row r="2326" spans="1:16" x14ac:dyDescent="0.2">
      <c r="A2326" s="1" t="s">
        <v>152</v>
      </c>
      <c r="B2326" s="1"/>
      <c r="C2326" s="1"/>
      <c r="D2326" s="1"/>
      <c r="E2326" s="1"/>
      <c r="F2326" s="1"/>
      <c r="G2326" s="1"/>
      <c r="H2326" s="1" t="s">
        <v>2903</v>
      </c>
      <c r="I2326" s="1"/>
      <c r="J2326" s="1"/>
      <c r="K2326" s="1"/>
      <c r="L2326" s="1"/>
      <c r="M2326" s="1"/>
      <c r="N2326" s="1"/>
      <c r="O2326" s="1"/>
      <c r="P2326" s="1"/>
    </row>
    <row r="2327" spans="1:16" x14ac:dyDescent="0.2">
      <c r="A2327" s="1" t="s">
        <v>152</v>
      </c>
      <c r="B2327" s="1"/>
      <c r="C2327" s="1"/>
      <c r="D2327" s="1"/>
      <c r="E2327" s="1"/>
      <c r="F2327" s="1"/>
      <c r="G2327" s="1"/>
      <c r="H2327" s="1"/>
      <c r="I2327" s="1" t="s">
        <v>2903</v>
      </c>
      <c r="J2327" s="1"/>
      <c r="K2327" s="1"/>
      <c r="L2327" s="1"/>
      <c r="M2327" s="1"/>
      <c r="N2327" s="1"/>
      <c r="O2327" s="1"/>
      <c r="P2327" s="1"/>
    </row>
    <row r="2328" spans="1:16" x14ac:dyDescent="0.2">
      <c r="A2328" s="1" t="s">
        <v>152</v>
      </c>
      <c r="B2328" s="1"/>
      <c r="C2328" s="1"/>
      <c r="D2328" s="1"/>
      <c r="E2328" s="1"/>
      <c r="F2328" s="1"/>
      <c r="G2328" s="1"/>
      <c r="H2328" s="1"/>
      <c r="I2328" s="1"/>
      <c r="J2328" s="1" t="s">
        <v>2903</v>
      </c>
      <c r="K2328" s="1"/>
      <c r="L2328" s="1"/>
      <c r="M2328" s="1"/>
      <c r="N2328" s="1"/>
      <c r="O2328" s="1"/>
      <c r="P2328" s="1"/>
    </row>
    <row r="2329" spans="1:16" x14ac:dyDescent="0.2">
      <c r="A2329" s="1" t="s">
        <v>152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 t="s">
        <v>2903</v>
      </c>
      <c r="L2329" s="1"/>
      <c r="M2329" s="1"/>
      <c r="N2329" s="1"/>
      <c r="O2329" s="1"/>
      <c r="P2329" s="1"/>
    </row>
    <row r="2330" spans="1:16" x14ac:dyDescent="0.2">
      <c r="A2330" s="1" t="s">
        <v>152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 t="s">
        <v>2903</v>
      </c>
      <c r="M2330" s="1"/>
      <c r="N2330" s="1"/>
      <c r="O2330" s="1"/>
      <c r="P2330" s="1"/>
    </row>
    <row r="2331" spans="1:16" x14ac:dyDescent="0.2">
      <c r="A2331" s="1" t="s">
        <v>152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 t="s">
        <v>2903</v>
      </c>
      <c r="N2331" s="1"/>
      <c r="O2331" s="1"/>
      <c r="P2331" s="1"/>
    </row>
    <row r="2332" spans="1:16" x14ac:dyDescent="0.2">
      <c r="A2332" s="1" t="s">
        <v>152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 t="s">
        <v>2903</v>
      </c>
      <c r="O2332" s="1"/>
      <c r="P2332" s="1"/>
    </row>
    <row r="2333" spans="1:16" x14ac:dyDescent="0.2">
      <c r="A2333" s="1" t="s">
        <v>152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 t="s">
        <v>2903</v>
      </c>
      <c r="P2333" s="1"/>
    </row>
    <row r="2334" spans="1:16" x14ac:dyDescent="0.2">
      <c r="A2334" s="1" t="s">
        <v>153</v>
      </c>
      <c r="B2334" s="1"/>
      <c r="C2334" s="1"/>
      <c r="D2334" s="1" t="s">
        <v>2903</v>
      </c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</row>
    <row r="2335" spans="1:16" x14ac:dyDescent="0.2">
      <c r="A2335" s="1" t="s">
        <v>153</v>
      </c>
      <c r="B2335" s="1"/>
      <c r="C2335" s="1"/>
      <c r="D2335" s="1"/>
      <c r="E2335" s="1" t="s">
        <v>2903</v>
      </c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</row>
    <row r="2336" spans="1:16" x14ac:dyDescent="0.2">
      <c r="A2336" s="1" t="s">
        <v>153</v>
      </c>
      <c r="B2336" s="1"/>
      <c r="C2336" s="1"/>
      <c r="D2336" s="1"/>
      <c r="E2336" s="1"/>
      <c r="F2336" s="1" t="s">
        <v>2903</v>
      </c>
      <c r="G2336" s="1"/>
      <c r="H2336" s="1"/>
      <c r="I2336" s="1"/>
      <c r="J2336" s="1"/>
      <c r="K2336" s="1"/>
      <c r="L2336" s="1"/>
      <c r="M2336" s="1"/>
      <c r="N2336" s="1"/>
      <c r="O2336" s="1"/>
      <c r="P2336" s="1"/>
    </row>
    <row r="2337" spans="1:16" x14ac:dyDescent="0.2">
      <c r="A2337" s="1" t="s">
        <v>153</v>
      </c>
      <c r="B2337" s="1"/>
      <c r="C2337" s="1"/>
      <c r="D2337" s="1"/>
      <c r="E2337" s="1"/>
      <c r="F2337" s="1"/>
      <c r="G2337" s="1" t="s">
        <v>2903</v>
      </c>
      <c r="H2337" s="1"/>
      <c r="I2337" s="1"/>
      <c r="J2337" s="1"/>
      <c r="K2337" s="1"/>
      <c r="L2337" s="1"/>
      <c r="M2337" s="1"/>
      <c r="N2337" s="1"/>
      <c r="O2337" s="1"/>
      <c r="P2337" s="1"/>
    </row>
    <row r="2338" spans="1:16" x14ac:dyDescent="0.2">
      <c r="A2338" s="1" t="s">
        <v>153</v>
      </c>
      <c r="B2338" s="1"/>
      <c r="C2338" s="1"/>
      <c r="D2338" s="1"/>
      <c r="E2338" s="1"/>
      <c r="F2338" s="1"/>
      <c r="G2338" s="1"/>
      <c r="H2338" s="1" t="s">
        <v>2903</v>
      </c>
      <c r="I2338" s="1"/>
      <c r="J2338" s="1"/>
      <c r="K2338" s="1"/>
      <c r="L2338" s="1"/>
      <c r="M2338" s="1"/>
      <c r="N2338" s="1"/>
      <c r="O2338" s="1"/>
      <c r="P2338" s="1"/>
    </row>
    <row r="2339" spans="1:16" x14ac:dyDescent="0.2">
      <c r="A2339" s="1" t="s">
        <v>153</v>
      </c>
      <c r="B2339" s="1"/>
      <c r="C2339" s="1"/>
      <c r="D2339" s="1"/>
      <c r="E2339" s="1"/>
      <c r="F2339" s="1"/>
      <c r="G2339" s="1"/>
      <c r="H2339" s="1"/>
      <c r="I2339" s="1" t="s">
        <v>2903</v>
      </c>
      <c r="J2339" s="1"/>
      <c r="K2339" s="1"/>
      <c r="L2339" s="1"/>
      <c r="M2339" s="1"/>
      <c r="N2339" s="1"/>
      <c r="O2339" s="1"/>
      <c r="P2339" s="1"/>
    </row>
    <row r="2340" spans="1:16" x14ac:dyDescent="0.2">
      <c r="A2340" s="1" t="s">
        <v>153</v>
      </c>
      <c r="B2340" s="1"/>
      <c r="C2340" s="1"/>
      <c r="D2340" s="1"/>
      <c r="E2340" s="1"/>
      <c r="F2340" s="1"/>
      <c r="G2340" s="1"/>
      <c r="H2340" s="1"/>
      <c r="I2340" s="1"/>
      <c r="J2340" s="1" t="s">
        <v>2903</v>
      </c>
      <c r="K2340" s="1"/>
      <c r="L2340" s="1"/>
      <c r="M2340" s="1"/>
      <c r="N2340" s="1"/>
      <c r="O2340" s="1"/>
      <c r="P2340" s="1"/>
    </row>
    <row r="2341" spans="1:16" x14ac:dyDescent="0.2">
      <c r="A2341" s="1" t="s">
        <v>153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 t="s">
        <v>2903</v>
      </c>
      <c r="L2341" s="1"/>
      <c r="M2341" s="1"/>
      <c r="N2341" s="1"/>
      <c r="O2341" s="1"/>
      <c r="P2341" s="1"/>
    </row>
    <row r="2342" spans="1:16" x14ac:dyDescent="0.2">
      <c r="A2342" s="1" t="s">
        <v>153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 t="s">
        <v>2903</v>
      </c>
      <c r="M2342" s="1"/>
      <c r="N2342" s="1"/>
      <c r="O2342" s="1"/>
      <c r="P2342" s="1"/>
    </row>
    <row r="2343" spans="1:16" x14ac:dyDescent="0.2">
      <c r="A2343" s="1" t="s">
        <v>153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 t="s">
        <v>2903</v>
      </c>
      <c r="N2343" s="1"/>
      <c r="O2343" s="1"/>
      <c r="P2343" s="1"/>
    </row>
    <row r="2344" spans="1:16" x14ac:dyDescent="0.2">
      <c r="A2344" s="1" t="s">
        <v>153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 t="s">
        <v>2903</v>
      </c>
      <c r="O2344" s="1"/>
      <c r="P2344" s="1"/>
    </row>
    <row r="2345" spans="1:16" x14ac:dyDescent="0.2">
      <c r="A2345" s="1" t="s">
        <v>153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 t="s">
        <v>2903</v>
      </c>
      <c r="P2345" s="1"/>
    </row>
    <row r="2346" spans="1:16" x14ac:dyDescent="0.2">
      <c r="A2346" s="1" t="s">
        <v>3228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</row>
    <row r="2347" spans="1:16" x14ac:dyDescent="0.2">
      <c r="A2347" s="1" t="s">
        <v>3230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</row>
    <row r="2348" spans="1:16" x14ac:dyDescent="0.2">
      <c r="A2348" s="1" t="s">
        <v>3232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</row>
    <row r="2349" spans="1:16" x14ac:dyDescent="0.2">
      <c r="A2349" s="1" t="s">
        <v>154</v>
      </c>
      <c r="B2349" s="1"/>
      <c r="C2349" s="1"/>
      <c r="D2349" s="1" t="s">
        <v>2903</v>
      </c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</row>
    <row r="2350" spans="1:16" x14ac:dyDescent="0.2">
      <c r="A2350" s="1" t="s">
        <v>154</v>
      </c>
      <c r="B2350" s="1"/>
      <c r="C2350" s="1"/>
      <c r="D2350" s="1"/>
      <c r="E2350" s="1" t="s">
        <v>2903</v>
      </c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</row>
    <row r="2351" spans="1:16" x14ac:dyDescent="0.2">
      <c r="A2351" s="1" t="s">
        <v>154</v>
      </c>
      <c r="B2351" s="1"/>
      <c r="C2351" s="1"/>
      <c r="D2351" s="1"/>
      <c r="E2351" s="1"/>
      <c r="F2351" s="1" t="s">
        <v>2903</v>
      </c>
      <c r="G2351" s="1"/>
      <c r="H2351" s="1"/>
      <c r="I2351" s="1"/>
      <c r="J2351" s="1"/>
      <c r="K2351" s="1"/>
      <c r="L2351" s="1"/>
      <c r="M2351" s="1"/>
      <c r="N2351" s="1"/>
      <c r="O2351" s="1"/>
      <c r="P2351" s="1"/>
    </row>
    <row r="2352" spans="1:16" x14ac:dyDescent="0.2">
      <c r="A2352" s="1" t="s">
        <v>154</v>
      </c>
      <c r="B2352" s="1"/>
      <c r="C2352" s="1"/>
      <c r="D2352" s="1"/>
      <c r="E2352" s="1"/>
      <c r="F2352" s="1"/>
      <c r="G2352" s="1" t="s">
        <v>2903</v>
      </c>
      <c r="H2352" s="1"/>
      <c r="I2352" s="1"/>
      <c r="J2352" s="1"/>
      <c r="K2352" s="1"/>
      <c r="L2352" s="1"/>
      <c r="M2352" s="1"/>
      <c r="N2352" s="1"/>
      <c r="O2352" s="1"/>
      <c r="P2352" s="1"/>
    </row>
    <row r="2353" spans="1:16" x14ac:dyDescent="0.2">
      <c r="A2353" s="1" t="s">
        <v>154</v>
      </c>
      <c r="B2353" s="1"/>
      <c r="C2353" s="1"/>
      <c r="D2353" s="1"/>
      <c r="E2353" s="1"/>
      <c r="F2353" s="1"/>
      <c r="G2353" s="1"/>
      <c r="H2353" s="1" t="s">
        <v>2903</v>
      </c>
      <c r="I2353" s="1"/>
      <c r="J2353" s="1"/>
      <c r="K2353" s="1"/>
      <c r="L2353" s="1"/>
      <c r="M2353" s="1"/>
      <c r="N2353" s="1"/>
      <c r="O2353" s="1"/>
      <c r="P2353" s="1"/>
    </row>
    <row r="2354" spans="1:16" x14ac:dyDescent="0.2">
      <c r="A2354" s="1" t="s">
        <v>154</v>
      </c>
      <c r="B2354" s="1"/>
      <c r="C2354" s="1"/>
      <c r="D2354" s="1"/>
      <c r="E2354" s="1"/>
      <c r="F2354" s="1"/>
      <c r="G2354" s="1"/>
      <c r="H2354" s="1"/>
      <c r="I2354" s="1" t="s">
        <v>2903</v>
      </c>
      <c r="J2354" s="1"/>
      <c r="K2354" s="1"/>
      <c r="L2354" s="1"/>
      <c r="M2354" s="1"/>
      <c r="N2354" s="1"/>
      <c r="O2354" s="1"/>
      <c r="P2354" s="1"/>
    </row>
    <row r="2355" spans="1:16" x14ac:dyDescent="0.2">
      <c r="A2355" s="1" t="s">
        <v>154</v>
      </c>
      <c r="B2355" s="1"/>
      <c r="C2355" s="1"/>
      <c r="D2355" s="1"/>
      <c r="E2355" s="1"/>
      <c r="F2355" s="1"/>
      <c r="G2355" s="1"/>
      <c r="H2355" s="1"/>
      <c r="I2355" s="1"/>
      <c r="J2355" s="1" t="s">
        <v>2903</v>
      </c>
      <c r="K2355" s="1"/>
      <c r="L2355" s="1"/>
      <c r="M2355" s="1"/>
      <c r="N2355" s="1"/>
      <c r="O2355" s="1"/>
      <c r="P2355" s="1"/>
    </row>
    <row r="2356" spans="1:16" x14ac:dyDescent="0.2">
      <c r="A2356" s="1" t="s">
        <v>154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 t="s">
        <v>2903</v>
      </c>
      <c r="L2356" s="1"/>
      <c r="M2356" s="1"/>
      <c r="N2356" s="1"/>
      <c r="O2356" s="1"/>
      <c r="P2356" s="1"/>
    </row>
    <row r="2357" spans="1:16" x14ac:dyDescent="0.2">
      <c r="A2357" s="1" t="s">
        <v>154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 t="s">
        <v>2903</v>
      </c>
      <c r="M2357" s="1"/>
      <c r="N2357" s="1"/>
      <c r="O2357" s="1"/>
      <c r="P2357" s="1"/>
    </row>
    <row r="2358" spans="1:16" x14ac:dyDescent="0.2">
      <c r="A2358" s="1" t="s">
        <v>154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 t="s">
        <v>2903</v>
      </c>
      <c r="N2358" s="1"/>
      <c r="O2358" s="1"/>
      <c r="P2358" s="1"/>
    </row>
    <row r="2359" spans="1:16" x14ac:dyDescent="0.2">
      <c r="A2359" s="1" t="s">
        <v>154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 t="s">
        <v>2903</v>
      </c>
      <c r="O2359" s="1"/>
      <c r="P2359" s="1"/>
    </row>
    <row r="2360" spans="1:16" x14ac:dyDescent="0.2">
      <c r="A2360" s="1" t="s">
        <v>154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 t="s">
        <v>2903</v>
      </c>
      <c r="P2360" s="1"/>
    </row>
    <row r="2361" spans="1:16" x14ac:dyDescent="0.2">
      <c r="A2361" s="1" t="s">
        <v>3400</v>
      </c>
      <c r="B2361" s="1"/>
      <c r="C2361" s="1"/>
      <c r="D2361" s="1" t="s">
        <v>2903</v>
      </c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</row>
    <row r="2362" spans="1:16" x14ac:dyDescent="0.2">
      <c r="A2362" s="1" t="s">
        <v>3400</v>
      </c>
      <c r="B2362" s="1"/>
      <c r="C2362" s="1"/>
      <c r="D2362" s="1"/>
      <c r="E2362" s="1" t="s">
        <v>2903</v>
      </c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</row>
    <row r="2363" spans="1:16" x14ac:dyDescent="0.2">
      <c r="A2363" s="1" t="s">
        <v>3400</v>
      </c>
      <c r="B2363" s="1"/>
      <c r="C2363" s="1"/>
      <c r="D2363" s="1"/>
      <c r="E2363" s="1"/>
      <c r="F2363" s="1" t="s">
        <v>2903</v>
      </c>
      <c r="G2363" s="1"/>
      <c r="H2363" s="1"/>
      <c r="I2363" s="1"/>
      <c r="J2363" s="1"/>
      <c r="K2363" s="1"/>
      <c r="L2363" s="1"/>
      <c r="M2363" s="1"/>
      <c r="N2363" s="1"/>
      <c r="O2363" s="1"/>
      <c r="P2363" s="1"/>
    </row>
    <row r="2364" spans="1:16" x14ac:dyDescent="0.2">
      <c r="A2364" s="1" t="s">
        <v>3400</v>
      </c>
      <c r="B2364" s="1"/>
      <c r="C2364" s="1"/>
      <c r="D2364" s="1"/>
      <c r="E2364" s="1"/>
      <c r="F2364" s="1"/>
      <c r="G2364" s="1" t="s">
        <v>2903</v>
      </c>
      <c r="H2364" s="1"/>
      <c r="I2364" s="1"/>
      <c r="J2364" s="1"/>
      <c r="K2364" s="1"/>
      <c r="L2364" s="1"/>
      <c r="M2364" s="1"/>
      <c r="N2364" s="1"/>
      <c r="O2364" s="1"/>
      <c r="P2364" s="1"/>
    </row>
    <row r="2365" spans="1:16" x14ac:dyDescent="0.2">
      <c r="A2365" s="1" t="s">
        <v>3400</v>
      </c>
      <c r="B2365" s="1"/>
      <c r="C2365" s="1"/>
      <c r="D2365" s="1"/>
      <c r="E2365" s="1"/>
      <c r="F2365" s="1"/>
      <c r="G2365" s="1"/>
      <c r="H2365" s="1" t="s">
        <v>2903</v>
      </c>
      <c r="I2365" s="1"/>
      <c r="J2365" s="1"/>
      <c r="K2365" s="1"/>
      <c r="L2365" s="1"/>
      <c r="M2365" s="1"/>
      <c r="N2365" s="1"/>
      <c r="O2365" s="1"/>
      <c r="P2365" s="1"/>
    </row>
    <row r="2366" spans="1:16" x14ac:dyDescent="0.2">
      <c r="A2366" s="1" t="s">
        <v>3400</v>
      </c>
      <c r="B2366" s="1"/>
      <c r="C2366" s="1"/>
      <c r="D2366" s="1"/>
      <c r="E2366" s="1"/>
      <c r="F2366" s="1"/>
      <c r="G2366" s="1"/>
      <c r="H2366" s="1"/>
      <c r="I2366" s="1" t="s">
        <v>2903</v>
      </c>
      <c r="J2366" s="1"/>
      <c r="K2366" s="1"/>
      <c r="L2366" s="1"/>
      <c r="M2366" s="1"/>
      <c r="N2366" s="1"/>
      <c r="O2366" s="1"/>
      <c r="P2366" s="1"/>
    </row>
    <row r="2367" spans="1:16" x14ac:dyDescent="0.2">
      <c r="A2367" s="1" t="s">
        <v>3400</v>
      </c>
      <c r="B2367" s="1"/>
      <c r="C2367" s="1"/>
      <c r="D2367" s="1"/>
      <c r="E2367" s="1"/>
      <c r="F2367" s="1"/>
      <c r="G2367" s="1"/>
      <c r="H2367" s="1"/>
      <c r="I2367" s="1"/>
      <c r="J2367" s="1" t="s">
        <v>2903</v>
      </c>
      <c r="K2367" s="1"/>
      <c r="L2367" s="1"/>
      <c r="M2367" s="1"/>
      <c r="N2367" s="1"/>
      <c r="O2367" s="1"/>
      <c r="P2367" s="1"/>
    </row>
    <row r="2368" spans="1:16" x14ac:dyDescent="0.2">
      <c r="A2368" s="1" t="s">
        <v>3400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 t="s">
        <v>2903</v>
      </c>
      <c r="L2368" s="1"/>
      <c r="M2368" s="1"/>
      <c r="N2368" s="1"/>
      <c r="O2368" s="1"/>
      <c r="P2368" s="1"/>
    </row>
    <row r="2369" spans="1:16" x14ac:dyDescent="0.2">
      <c r="A2369" s="1" t="s">
        <v>3400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 t="s">
        <v>2903</v>
      </c>
      <c r="M2369" s="1"/>
      <c r="N2369" s="1"/>
      <c r="O2369" s="1"/>
      <c r="P2369" s="1"/>
    </row>
    <row r="2370" spans="1:16" x14ac:dyDescent="0.2">
      <c r="A2370" s="1" t="s">
        <v>3400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 t="s">
        <v>2903</v>
      </c>
      <c r="N2370" s="1"/>
      <c r="O2370" s="1"/>
      <c r="P2370" s="1"/>
    </row>
    <row r="2371" spans="1:16" x14ac:dyDescent="0.2">
      <c r="A2371" s="1" t="s">
        <v>3400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 t="s">
        <v>2903</v>
      </c>
      <c r="O2371" s="1"/>
      <c r="P2371" s="1"/>
    </row>
    <row r="2372" spans="1:16" x14ac:dyDescent="0.2">
      <c r="A2372" s="1" t="s">
        <v>3400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 t="s">
        <v>2903</v>
      </c>
      <c r="P2372" s="1"/>
    </row>
    <row r="2373" spans="1:16" x14ac:dyDescent="0.2">
      <c r="A2373" s="1" t="s">
        <v>3401</v>
      </c>
      <c r="B2373" s="1"/>
      <c r="C2373" s="1"/>
      <c r="D2373" s="1" t="s">
        <v>2903</v>
      </c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</row>
    <row r="2374" spans="1:16" x14ac:dyDescent="0.2">
      <c r="A2374" s="1" t="s">
        <v>3401</v>
      </c>
      <c r="B2374" s="1"/>
      <c r="C2374" s="1"/>
      <c r="D2374" s="1"/>
      <c r="E2374" s="1" t="s">
        <v>2903</v>
      </c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</row>
    <row r="2375" spans="1:16" x14ac:dyDescent="0.2">
      <c r="A2375" s="1" t="s">
        <v>3401</v>
      </c>
      <c r="B2375" s="1"/>
      <c r="C2375" s="1"/>
      <c r="D2375" s="1"/>
      <c r="E2375" s="1"/>
      <c r="F2375" s="1" t="s">
        <v>2903</v>
      </c>
      <c r="G2375" s="1"/>
      <c r="H2375" s="1"/>
      <c r="I2375" s="1"/>
      <c r="J2375" s="1"/>
      <c r="K2375" s="1"/>
      <c r="L2375" s="1"/>
      <c r="M2375" s="1"/>
      <c r="N2375" s="1"/>
      <c r="O2375" s="1"/>
      <c r="P2375" s="1"/>
    </row>
    <row r="2376" spans="1:16" x14ac:dyDescent="0.2">
      <c r="A2376" s="1" t="s">
        <v>3401</v>
      </c>
      <c r="B2376" s="1"/>
      <c r="C2376" s="1"/>
      <c r="D2376" s="1"/>
      <c r="E2376" s="1"/>
      <c r="F2376" s="1"/>
      <c r="G2376" s="1" t="s">
        <v>2903</v>
      </c>
      <c r="H2376" s="1"/>
      <c r="I2376" s="1"/>
      <c r="J2376" s="1"/>
      <c r="K2376" s="1"/>
      <c r="L2376" s="1"/>
      <c r="M2376" s="1"/>
      <c r="N2376" s="1"/>
      <c r="O2376" s="1"/>
      <c r="P2376" s="1"/>
    </row>
    <row r="2377" spans="1:16" x14ac:dyDescent="0.2">
      <c r="A2377" s="1" t="s">
        <v>3401</v>
      </c>
      <c r="B2377" s="1"/>
      <c r="C2377" s="1"/>
      <c r="D2377" s="1"/>
      <c r="E2377" s="1"/>
      <c r="F2377" s="1"/>
      <c r="G2377" s="1"/>
      <c r="H2377" s="1" t="s">
        <v>2903</v>
      </c>
      <c r="I2377" s="1"/>
      <c r="J2377" s="1"/>
      <c r="K2377" s="1"/>
      <c r="L2377" s="1"/>
      <c r="M2377" s="1"/>
      <c r="N2377" s="1"/>
      <c r="O2377" s="1"/>
      <c r="P2377" s="1"/>
    </row>
    <row r="2378" spans="1:16" x14ac:dyDescent="0.2">
      <c r="A2378" s="1" t="s">
        <v>3401</v>
      </c>
      <c r="B2378" s="1"/>
      <c r="C2378" s="1"/>
      <c r="D2378" s="1"/>
      <c r="E2378" s="1"/>
      <c r="F2378" s="1"/>
      <c r="G2378" s="1"/>
      <c r="H2378" s="1"/>
      <c r="I2378" s="1" t="s">
        <v>2903</v>
      </c>
      <c r="J2378" s="1"/>
      <c r="K2378" s="1"/>
      <c r="L2378" s="1"/>
      <c r="M2378" s="1"/>
      <c r="N2378" s="1"/>
      <c r="O2378" s="1"/>
      <c r="P2378" s="1"/>
    </row>
    <row r="2379" spans="1:16" x14ac:dyDescent="0.2">
      <c r="A2379" s="1" t="s">
        <v>3401</v>
      </c>
      <c r="B2379" s="1"/>
      <c r="C2379" s="1"/>
      <c r="D2379" s="1"/>
      <c r="E2379" s="1"/>
      <c r="F2379" s="1"/>
      <c r="G2379" s="1"/>
      <c r="H2379" s="1"/>
      <c r="I2379" s="1"/>
      <c r="J2379" s="1" t="s">
        <v>2903</v>
      </c>
      <c r="K2379" s="1"/>
      <c r="L2379" s="1"/>
      <c r="M2379" s="1"/>
      <c r="N2379" s="1"/>
      <c r="O2379" s="1"/>
      <c r="P2379" s="1"/>
    </row>
    <row r="2380" spans="1:16" x14ac:dyDescent="0.2">
      <c r="A2380" s="1" t="s">
        <v>3401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 t="s">
        <v>2903</v>
      </c>
      <c r="L2380" s="1"/>
      <c r="M2380" s="1"/>
      <c r="N2380" s="1"/>
      <c r="O2380" s="1"/>
      <c r="P2380" s="1"/>
    </row>
    <row r="2381" spans="1:16" x14ac:dyDescent="0.2">
      <c r="A2381" s="1" t="s">
        <v>3401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 t="s">
        <v>2903</v>
      </c>
      <c r="M2381" s="1"/>
      <c r="N2381" s="1"/>
      <c r="O2381" s="1"/>
      <c r="P2381" s="1"/>
    </row>
    <row r="2382" spans="1:16" x14ac:dyDescent="0.2">
      <c r="A2382" s="1" t="s">
        <v>3401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 t="s">
        <v>2903</v>
      </c>
      <c r="N2382" s="1"/>
      <c r="O2382" s="1"/>
      <c r="P2382" s="1"/>
    </row>
    <row r="2383" spans="1:16" x14ac:dyDescent="0.2">
      <c r="A2383" s="1" t="s">
        <v>3401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 t="s">
        <v>2903</v>
      </c>
      <c r="O2383" s="1"/>
      <c r="P2383" s="1"/>
    </row>
    <row r="2384" spans="1:16" x14ac:dyDescent="0.2">
      <c r="A2384" s="1" t="s">
        <v>3401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 t="s">
        <v>2903</v>
      </c>
      <c r="P2384" s="1"/>
    </row>
    <row r="2385" spans="1:16" x14ac:dyDescent="0.2">
      <c r="A2385" s="1" t="s">
        <v>933</v>
      </c>
      <c r="B2385" s="1"/>
      <c r="C2385" s="1"/>
      <c r="D2385" s="1" t="s">
        <v>2905</v>
      </c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</row>
    <row r="2386" spans="1:16" x14ac:dyDescent="0.2">
      <c r="A2386" s="1" t="s">
        <v>933</v>
      </c>
      <c r="B2386" s="1"/>
      <c r="C2386" s="1"/>
      <c r="D2386" s="1" t="s">
        <v>3399</v>
      </c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</row>
    <row r="2387" spans="1:16" x14ac:dyDescent="0.2">
      <c r="A2387" s="1" t="s">
        <v>933</v>
      </c>
      <c r="B2387" s="1"/>
      <c r="C2387" s="1"/>
      <c r="D2387" s="1"/>
      <c r="E2387" s="1" t="s">
        <v>2905</v>
      </c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</row>
    <row r="2388" spans="1:16" x14ac:dyDescent="0.2">
      <c r="A2388" s="1" t="s">
        <v>933</v>
      </c>
      <c r="B2388" s="1"/>
      <c r="C2388" s="1"/>
      <c r="D2388" s="1"/>
      <c r="E2388" s="1"/>
      <c r="F2388" s="1" t="s">
        <v>2905</v>
      </c>
      <c r="G2388" s="1"/>
      <c r="H2388" s="1"/>
      <c r="I2388" s="1"/>
      <c r="J2388" s="1"/>
      <c r="K2388" s="1"/>
      <c r="L2388" s="1"/>
      <c r="M2388" s="1"/>
      <c r="N2388" s="1"/>
      <c r="O2388" s="1"/>
      <c r="P2388" s="1"/>
    </row>
    <row r="2389" spans="1:16" x14ac:dyDescent="0.2">
      <c r="A2389" s="1" t="s">
        <v>933</v>
      </c>
      <c r="B2389" s="1"/>
      <c r="C2389" s="1"/>
      <c r="D2389" s="1"/>
      <c r="E2389" s="1"/>
      <c r="F2389" s="1"/>
      <c r="G2389" s="1" t="s">
        <v>2905</v>
      </c>
      <c r="H2389" s="1"/>
      <c r="I2389" s="1"/>
      <c r="J2389" s="1"/>
      <c r="K2389" s="1"/>
      <c r="L2389" s="1"/>
      <c r="M2389" s="1"/>
      <c r="N2389" s="1"/>
      <c r="O2389" s="1"/>
      <c r="P2389" s="1"/>
    </row>
    <row r="2390" spans="1:16" x14ac:dyDescent="0.2">
      <c r="A2390" s="1" t="s">
        <v>933</v>
      </c>
      <c r="B2390" s="1"/>
      <c r="C2390" s="1"/>
      <c r="D2390" s="1"/>
      <c r="E2390" s="1"/>
      <c r="F2390" s="1"/>
      <c r="G2390" s="1"/>
      <c r="H2390" s="1" t="s">
        <v>2905</v>
      </c>
      <c r="I2390" s="1"/>
      <c r="J2390" s="1"/>
      <c r="K2390" s="1"/>
      <c r="L2390" s="1"/>
      <c r="M2390" s="1"/>
      <c r="N2390" s="1"/>
      <c r="O2390" s="1"/>
      <c r="P2390" s="1"/>
    </row>
    <row r="2391" spans="1:16" x14ac:dyDescent="0.2">
      <c r="A2391" s="1" t="s">
        <v>933</v>
      </c>
      <c r="B2391" s="1"/>
      <c r="C2391" s="1"/>
      <c r="D2391" s="1"/>
      <c r="E2391" s="1"/>
      <c r="F2391" s="1"/>
      <c r="G2391" s="1"/>
      <c r="H2391" s="1"/>
      <c r="I2391" s="1" t="s">
        <v>2905</v>
      </c>
      <c r="J2391" s="1"/>
      <c r="K2391" s="1"/>
      <c r="L2391" s="1"/>
      <c r="M2391" s="1"/>
      <c r="N2391" s="1"/>
      <c r="O2391" s="1"/>
      <c r="P2391" s="1"/>
    </row>
    <row r="2392" spans="1:16" x14ac:dyDescent="0.2">
      <c r="A2392" s="1" t="s">
        <v>933</v>
      </c>
      <c r="B2392" s="1"/>
      <c r="C2392" s="1"/>
      <c r="D2392" s="1"/>
      <c r="E2392" s="1"/>
      <c r="F2392" s="1"/>
      <c r="G2392" s="1"/>
      <c r="H2392" s="1"/>
      <c r="I2392" s="1"/>
      <c r="J2392" s="1" t="s">
        <v>2905</v>
      </c>
      <c r="K2392" s="1"/>
      <c r="L2392" s="1"/>
      <c r="M2392" s="1"/>
      <c r="N2392" s="1"/>
      <c r="O2392" s="1"/>
      <c r="P2392" s="1"/>
    </row>
    <row r="2393" spans="1:16" x14ac:dyDescent="0.2">
      <c r="A2393" s="1" t="s">
        <v>933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 t="s">
        <v>2905</v>
      </c>
      <c r="L2393" s="1"/>
      <c r="M2393" s="1"/>
      <c r="N2393" s="1"/>
      <c r="O2393" s="1"/>
      <c r="P2393" s="1"/>
    </row>
    <row r="2394" spans="1:16" x14ac:dyDescent="0.2">
      <c r="A2394" s="1" t="s">
        <v>933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 t="s">
        <v>2905</v>
      </c>
      <c r="M2394" s="1"/>
      <c r="N2394" s="1"/>
      <c r="O2394" s="1"/>
      <c r="P2394" s="1"/>
    </row>
    <row r="2395" spans="1:16" x14ac:dyDescent="0.2">
      <c r="A2395" s="1" t="s">
        <v>933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 t="s">
        <v>2905</v>
      </c>
      <c r="N2395" s="1"/>
      <c r="O2395" s="1"/>
      <c r="P2395" s="1"/>
    </row>
    <row r="2396" spans="1:16" x14ac:dyDescent="0.2">
      <c r="A2396" s="1" t="s">
        <v>933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 t="s">
        <v>2905</v>
      </c>
      <c r="O2396" s="1"/>
      <c r="P2396" s="1"/>
    </row>
    <row r="2397" spans="1:16" x14ac:dyDescent="0.2">
      <c r="A2397" s="1" t="s">
        <v>933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 t="s">
        <v>2905</v>
      </c>
      <c r="P2397" s="1"/>
    </row>
    <row r="2398" spans="1:16" x14ac:dyDescent="0.2">
      <c r="A2398" s="1" t="s">
        <v>933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</row>
    <row r="2399" spans="1:16" x14ac:dyDescent="0.2">
      <c r="A2399" s="1" t="s">
        <v>933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</row>
    <row r="2400" spans="1:16" x14ac:dyDescent="0.2">
      <c r="A2400" s="1" t="s">
        <v>2788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</row>
    <row r="2401" spans="1:16" x14ac:dyDescent="0.2">
      <c r="A2401" s="1" t="s">
        <v>3056</v>
      </c>
      <c r="B2401" s="1"/>
      <c r="C2401" s="1"/>
      <c r="D2401" s="1" t="s">
        <v>2905</v>
      </c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</row>
    <row r="2402" spans="1:16" x14ac:dyDescent="0.2">
      <c r="A2402" s="1" t="s">
        <v>3056</v>
      </c>
      <c r="B2402" s="1"/>
      <c r="C2402" s="1"/>
      <c r="D2402" s="1"/>
      <c r="E2402" s="1"/>
      <c r="F2402" s="1"/>
      <c r="G2402" s="1"/>
      <c r="H2402" s="1" t="s">
        <v>2905</v>
      </c>
      <c r="I2402" s="1"/>
      <c r="J2402" s="1"/>
      <c r="K2402" s="1"/>
      <c r="L2402" s="1"/>
      <c r="M2402" s="1"/>
      <c r="N2402" s="1"/>
      <c r="O2402" s="1"/>
      <c r="P240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IFERROR(__xludf.DUMMYFUNCTION("IFERROR(JOIN("", "", FILTER('tagsBySource 1'!B$3:B$2402, $A3='tagsBySource 1'!$A$3:$A$2402, 'tagsBySource 1'!B$3:B$2402&lt;&gt;"""")), """")"),"")</f>
        <v/>
      </c>
      <c r="C3" s="1" t="str">
        <f ca="1">IFERROR(__xludf.DUMMYFUNCTION("IFERROR(JOIN("", "", FILTER('tagsBySource 1'!C$3:C$2402, $A3='tagsBySource 1'!$A$3:$A$2402, 'tagsBySource 1'!C$3:C$2402&lt;&gt;"""")), """")"),"")</f>
        <v/>
      </c>
      <c r="D3" s="1" t="str">
        <f ca="1">IFERROR(__xludf.DUMMYFUNCTION("IFERROR(JOIN("", "", FILTER('tagsBySource 1'!D$3:D$2402, $A3='tagsBySource 1'!$A$3:$A$2402, 'tagsBySource 1'!D$3:D$2402&lt;&gt;"""")), """")"),"")</f>
        <v/>
      </c>
      <c r="E3" s="1" t="str">
        <f ca="1">IFERROR(__xludf.DUMMYFUNCTION("IFERROR(JOIN("", "", FILTER('tagsBySource 1'!E$3:E$2402, $A3='tagsBySource 1'!$A$3:$A$2402, 'tagsBySource 1'!E$3:E$2402&lt;&gt;"""")), """")"),"")</f>
        <v/>
      </c>
      <c r="F3" s="1" t="str">
        <f ca="1">IFERROR(__xludf.DUMMYFUNCTION("IFERROR(JOIN("", "", FILTER('tagsBySource 1'!F$3:F$2402, $A3='tagsBySource 1'!$A$3:$A$2402, 'tagsBySource 1'!F$3:F$2402&lt;&gt;"""")), """")"),"")</f>
        <v/>
      </c>
      <c r="G3" s="1" t="str">
        <f ca="1">IFERROR(__xludf.DUMMYFUNCTION("IFERROR(JOIN("", "", FILTER('tagsBySource 1'!G$3:G$2402, $A3='tagsBySource 1'!$A$3:$A$2402, 'tagsBySource 1'!G$3:G$2402&lt;&gt;"""")), """")"),"")</f>
        <v/>
      </c>
      <c r="H3" s="1" t="str">
        <f ca="1">IFERROR(__xludf.DUMMYFUNCTION("IFERROR(JOIN("", "", FILTER('tagsBySource 1'!H$3:H$2402, $A3='tagsBySource 1'!$A$3:$A$2402, 'tagsBySource 1'!H$3:H$2402&lt;&gt;"""")), """")"),"")</f>
        <v/>
      </c>
      <c r="I3" s="1" t="str">
        <f ca="1">IFERROR(__xludf.DUMMYFUNCTION("IFERROR(JOIN("", "", FILTER('tagsBySource 1'!I$3:I$2402, $A3='tagsBySource 1'!$A$3:$A$2402, 'tagsBySource 1'!I$3:I$2402&lt;&gt;"""")), """")"),"")</f>
        <v/>
      </c>
      <c r="J3" s="1" t="str">
        <f ca="1">IFERROR(__xludf.DUMMYFUNCTION("IFERROR(JOIN("", "", FILTER('tagsBySource 1'!J$3:J$2402, $A3='tagsBySource 1'!$A$3:$A$2402, 'tagsBySource 1'!J$3:J$2402&lt;&gt;"""")), """")"),"")</f>
        <v/>
      </c>
      <c r="K3" s="1" t="str">
        <f ca="1">IFERROR(__xludf.DUMMYFUNCTION("IFERROR(JOIN("", "", FILTER('tagsBySource 1'!K$3:K$2402, $A3='tagsBySource 1'!$A$3:$A$2402, 'tagsBySource 1'!K$3:K$2402&lt;&gt;"""")), """")"),"")</f>
        <v/>
      </c>
      <c r="L3" s="1" t="str">
        <f ca="1">IFERROR(__xludf.DUMMYFUNCTION("IFERROR(JOIN("", "", FILTER('tagsBySource 1'!L$3:L$2402, $A3='tagsBySource 1'!$A$3:$A$2402, 'tagsBySource 1'!L$3:L$2402&lt;&gt;"""")), """")"),"")</f>
        <v/>
      </c>
      <c r="M3" s="1" t="str">
        <f ca="1">IFERROR(__xludf.DUMMYFUNCTION("IFERROR(JOIN("", "", FILTER('tagsBySource 1'!M$3:M$2402, $A3='tagsBySource 1'!$A$3:$A$2402, 'tagsBySource 1'!M$3:M$2402&lt;&gt;"""")), """")"),"")</f>
        <v/>
      </c>
      <c r="N3" s="1" t="str">
        <f ca="1">IFERROR(__xludf.DUMMYFUNCTION("IFERROR(JOIN("", "", FILTER('tagsBySource 1'!N$3:N$2402, $A3='tagsBySource 1'!$A$3:$A$2402, 'tagsBySource 1'!N$3:N$2402&lt;&gt;"""")), """")"),"")</f>
        <v/>
      </c>
      <c r="O3" s="1" t="str">
        <f ca="1">IFERROR(__xludf.DUMMYFUNCTION("IFERROR(JOIN("", "", FILTER('tagsBySource 1'!O$3:O$2402, $A3='tagsBySource 1'!$A$3:$A$2402, 'tagsBySource 1'!O$3:O$2402&lt;&gt;"""")), """")"),"")</f>
        <v/>
      </c>
      <c r="P3" s="1" t="str">
        <f ca="1">IFERROR(__xludf.DUMMYFUNCTION("IFERROR(JOIN("", "", FILTER('tagsBySource 1'!P$3:P$2402, $A3='tagsBySource 1'!$A$3:$A$2402, 'tagsBySource 1'!P$3:P$2402&lt;&gt;"""")), """")"),"")</f>
        <v/>
      </c>
    </row>
    <row r="4" spans="1:26" x14ac:dyDescent="0.2">
      <c r="A4" s="1" t="str">
        <f ca="1">IFERROR(__xludf.DUMMYFUNCTION("""COMPUTED_VALUE"""),"250_tag")</f>
        <v>250_tag</v>
      </c>
      <c r="B4" s="1" t="str">
        <f ca="1">IFERROR(__xludf.DUMMYFUNCTION("IFERROR(JOIN("", "", FILTER('tagsBySource 1'!B$3:B$2402, $A4='tagsBySource 1'!$A$3:$A$2402, 'tagsBySource 1'!B$3:B$2402&lt;&gt;"""")), """")"),"")</f>
        <v/>
      </c>
      <c r="C4" s="1" t="str">
        <f ca="1">IFERROR(__xludf.DUMMYFUNCTION("IFERROR(JOIN("", "", FILTER('tagsBySource 1'!C$3:C$2402, $A4='tagsBySource 1'!$A$3:$A$2402, 'tagsBySource 1'!C$3:C$2402&lt;&gt;"""")), """")"),"")</f>
        <v/>
      </c>
      <c r="D4" s="1" t="str">
        <f ca="1">IFERROR(__xludf.DUMMYFUNCTION("IFERROR(JOIN("", "", FILTER('tagsBySource 1'!D$3:D$2402, $A4='tagsBySource 1'!$A$3:$A$2402, 'tagsBySource 1'!D$3:D$2402&lt;&gt;"""")), """")"),"")</f>
        <v/>
      </c>
      <c r="E4" s="1" t="str">
        <f ca="1">IFERROR(__xludf.DUMMYFUNCTION("IFERROR(JOIN("", "", FILTER('tagsBySource 1'!E$3:E$2402, $A4='tagsBySource 1'!$A$3:$A$2402, 'tagsBySource 1'!E$3:E$2402&lt;&gt;"""")), """")"),"")</f>
        <v/>
      </c>
      <c r="F4" s="1" t="str">
        <f ca="1">IFERROR(__xludf.DUMMYFUNCTION("IFERROR(JOIN("", "", FILTER('tagsBySource 1'!F$3:F$2402, $A4='tagsBySource 1'!$A$3:$A$2402, 'tagsBySource 1'!F$3:F$2402&lt;&gt;"""")), """")"),"")</f>
        <v/>
      </c>
      <c r="G4" s="1" t="str">
        <f ca="1">IFERROR(__xludf.DUMMYFUNCTION("IFERROR(JOIN("", "", FILTER('tagsBySource 1'!G$3:G$2402, $A4='tagsBySource 1'!$A$3:$A$2402, 'tagsBySource 1'!G$3:G$2402&lt;&gt;"""")), """")"),"")</f>
        <v/>
      </c>
      <c r="H4" s="1" t="str">
        <f ca="1">IFERROR(__xludf.DUMMYFUNCTION("IFERROR(JOIN("", "", FILTER('tagsBySource 1'!H$3:H$2402, $A4='tagsBySource 1'!$A$3:$A$2402, 'tagsBySource 1'!H$3:H$2402&lt;&gt;"""")), """")"),"")</f>
        <v/>
      </c>
      <c r="I4" s="1" t="str">
        <f ca="1">IFERROR(__xludf.DUMMYFUNCTION("IFERROR(JOIN("", "", FILTER('tagsBySource 1'!I$3:I$2402, $A4='tagsBySource 1'!$A$3:$A$2402, 'tagsBySource 1'!I$3:I$2402&lt;&gt;"""")), """")"),"")</f>
        <v/>
      </c>
      <c r="J4" s="1" t="str">
        <f ca="1">IFERROR(__xludf.DUMMYFUNCTION("IFERROR(JOIN("", "", FILTER('tagsBySource 1'!J$3:J$2402, $A4='tagsBySource 1'!$A$3:$A$2402, 'tagsBySource 1'!J$3:J$2402&lt;&gt;"""")), """")"),"")</f>
        <v/>
      </c>
      <c r="K4" s="1" t="str">
        <f ca="1">IFERROR(__xludf.DUMMYFUNCTION("IFERROR(JOIN("", "", FILTER('tagsBySource 1'!K$3:K$2402, $A4='tagsBySource 1'!$A$3:$A$2402, 'tagsBySource 1'!K$3:K$2402&lt;&gt;"""")), """")"),"")</f>
        <v/>
      </c>
      <c r="L4" s="1" t="str">
        <f ca="1">IFERROR(__xludf.DUMMYFUNCTION("IFERROR(JOIN("", "", FILTER('tagsBySource 1'!L$3:L$2402, $A4='tagsBySource 1'!$A$3:$A$2402, 'tagsBySource 1'!L$3:L$2402&lt;&gt;"""")), """")"),"")</f>
        <v/>
      </c>
      <c r="M4" s="1" t="str">
        <f ca="1">IFERROR(__xludf.DUMMYFUNCTION("IFERROR(JOIN("", "", FILTER('tagsBySource 1'!M$3:M$2402, $A4='tagsBySource 1'!$A$3:$A$2402, 'tagsBySource 1'!M$3:M$2402&lt;&gt;"""")), """")"),"")</f>
        <v/>
      </c>
      <c r="N4" s="1" t="str">
        <f ca="1">IFERROR(__xludf.DUMMYFUNCTION("IFERROR(JOIN("", "", FILTER('tagsBySource 1'!N$3:N$2402, $A4='tagsBySource 1'!$A$3:$A$2402, 'tagsBySource 1'!N$3:N$2402&lt;&gt;"""")), """")"),"")</f>
        <v/>
      </c>
      <c r="O4" s="1" t="str">
        <f ca="1">IFERROR(__xludf.DUMMYFUNCTION("IFERROR(JOIN("", "", FILTER('tagsBySource 1'!O$3:O$2402, $A4='tagsBySource 1'!$A$3:$A$2402, 'tagsBySource 1'!O$3:O$2402&lt;&gt;"""")), """")"),"")</f>
        <v/>
      </c>
      <c r="P4" s="1" t="str">
        <f ca="1">IFERROR(__xludf.DUMMYFUNCTION("IFERROR(JOIN("", "", FILTER('tagsBySource 1'!P$3:P$2402, $A4='tagsBySource 1'!$A$3:$A$2402, 'tagsBySource 1'!P$3:P$2402&lt;&gt;"""")), """")"),"")</f>
        <v/>
      </c>
    </row>
    <row r="5" spans="1:26" x14ac:dyDescent="0.2">
      <c r="A5" s="1" t="str">
        <f ca="1">IFERROR(__xludf.DUMMYFUNCTION("""COMPUTED_VALUE"""),"75_tag")</f>
        <v>75_tag</v>
      </c>
      <c r="B5" s="1" t="str">
        <f ca="1">IFERROR(__xludf.DUMMYFUNCTION("IFERROR(JOIN("", "", FILTER('tagsBySource 1'!B$3:B$2402, $A5='tagsBySource 1'!$A$3:$A$2402, 'tagsBySource 1'!B$3:B$2402&lt;&gt;"""")), """")"),"")</f>
        <v/>
      </c>
      <c r="C5" s="1" t="str">
        <f ca="1">IFERROR(__xludf.DUMMYFUNCTION("IFERROR(JOIN("", "", FILTER('tagsBySource 1'!C$3:C$2402, $A5='tagsBySource 1'!$A$3:$A$2402, 'tagsBySource 1'!C$3:C$2402&lt;&gt;"""")), """")"),"")</f>
        <v/>
      </c>
      <c r="D5" s="1" t="str">
        <f ca="1">IFERROR(__xludf.DUMMYFUNCTION("IFERROR(JOIN("", "", FILTER('tagsBySource 1'!D$3:D$2402, $A5='tagsBySource 1'!$A$3:$A$2402, 'tagsBySource 1'!D$3:D$2402&lt;&gt;"""")), """")"),"")</f>
        <v/>
      </c>
      <c r="E5" s="1" t="str">
        <f ca="1">IFERROR(__xludf.DUMMYFUNCTION("IFERROR(JOIN("", "", FILTER('tagsBySource 1'!E$3:E$2402, $A5='tagsBySource 1'!$A$3:$A$2402, 'tagsBySource 1'!E$3:E$2402&lt;&gt;"""")), """")"),"")</f>
        <v/>
      </c>
      <c r="F5" s="1" t="str">
        <f ca="1">IFERROR(__xludf.DUMMYFUNCTION("IFERROR(JOIN("", "", FILTER('tagsBySource 1'!F$3:F$2402, $A5='tagsBySource 1'!$A$3:$A$2402, 'tagsBySource 1'!F$3:F$2402&lt;&gt;"""")), """")"),"")</f>
        <v/>
      </c>
      <c r="G5" s="1" t="str">
        <f ca="1">IFERROR(__xludf.DUMMYFUNCTION("IFERROR(JOIN("", "", FILTER('tagsBySource 1'!G$3:G$2402, $A5='tagsBySource 1'!$A$3:$A$2402, 'tagsBySource 1'!G$3:G$2402&lt;&gt;"""")), """")"),"")</f>
        <v/>
      </c>
      <c r="H5" s="1" t="str">
        <f ca="1">IFERROR(__xludf.DUMMYFUNCTION("IFERROR(JOIN("", "", FILTER('tagsBySource 1'!H$3:H$2402, $A5='tagsBySource 1'!$A$3:$A$2402, 'tagsBySource 1'!H$3:H$2402&lt;&gt;"""")), """")"),"")</f>
        <v/>
      </c>
      <c r="I5" s="1" t="str">
        <f ca="1">IFERROR(__xludf.DUMMYFUNCTION("IFERROR(JOIN("", "", FILTER('tagsBySource 1'!I$3:I$2402, $A5='tagsBySource 1'!$A$3:$A$2402, 'tagsBySource 1'!I$3:I$2402&lt;&gt;"""")), """")"),"")</f>
        <v/>
      </c>
      <c r="J5" s="1" t="str">
        <f ca="1">IFERROR(__xludf.DUMMYFUNCTION("IFERROR(JOIN("", "", FILTER('tagsBySource 1'!J$3:J$2402, $A5='tagsBySource 1'!$A$3:$A$2402, 'tagsBySource 1'!J$3:J$2402&lt;&gt;"""")), """")"),"")</f>
        <v/>
      </c>
      <c r="K5" s="1" t="str">
        <f ca="1">IFERROR(__xludf.DUMMYFUNCTION("IFERROR(JOIN("", "", FILTER('tagsBySource 1'!K$3:K$2402, $A5='tagsBySource 1'!$A$3:$A$2402, 'tagsBySource 1'!K$3:K$2402&lt;&gt;"""")), """")"),"")</f>
        <v/>
      </c>
      <c r="L5" s="1" t="str">
        <f ca="1">IFERROR(__xludf.DUMMYFUNCTION("IFERROR(JOIN("", "", FILTER('tagsBySource 1'!L$3:L$2402, $A5='tagsBySource 1'!$A$3:$A$2402, 'tagsBySource 1'!L$3:L$2402&lt;&gt;"""")), """")"),"")</f>
        <v/>
      </c>
      <c r="M5" s="1" t="str">
        <f ca="1">IFERROR(__xludf.DUMMYFUNCTION("IFERROR(JOIN("", "", FILTER('tagsBySource 1'!M$3:M$2402, $A5='tagsBySource 1'!$A$3:$A$2402, 'tagsBySource 1'!M$3:M$2402&lt;&gt;"""")), """")"),"")</f>
        <v/>
      </c>
      <c r="N5" s="1" t="str">
        <f ca="1">IFERROR(__xludf.DUMMYFUNCTION("IFERROR(JOIN("", "", FILTER('tagsBySource 1'!N$3:N$2402, $A5='tagsBySource 1'!$A$3:$A$2402, 'tagsBySource 1'!N$3:N$2402&lt;&gt;"""")), """")"),"")</f>
        <v/>
      </c>
      <c r="O5" s="1" t="str">
        <f ca="1">IFERROR(__xludf.DUMMYFUNCTION("IFERROR(JOIN("", "", FILTER('tagsBySource 1'!O$3:O$2402, $A5='tagsBySource 1'!$A$3:$A$2402, 'tagsBySource 1'!O$3:O$2402&lt;&gt;"""")), """")"),"")</f>
        <v/>
      </c>
      <c r="P5" s="1" t="str">
        <f ca="1">IFERROR(__xludf.DUMMYFUNCTION("IFERROR(JOIN("", "", FILTER('tagsBySource 1'!P$3:P$2402, $A5='tagsBySource 1'!$A$3:$A$2402, 'tagsBySource 1'!P$3:P$2402&lt;&gt;"""")), """")"),"")</f>
        <v/>
      </c>
    </row>
    <row r="6" spans="1:26" x14ac:dyDescent="0.2">
      <c r="A6" s="1" t="str">
        <f ca="1">IFERROR(__xludf.DUMMYFUNCTION("""COMPUTED_VALUE"""),"adjust_t_sp")</f>
        <v>adjust_t_sp</v>
      </c>
      <c r="B6" s="1" t="str">
        <f ca="1">IFERROR(__xludf.DUMMYFUNCTION("IFERROR(JOIN("", "", FILTER('tagsBySource 1'!B$3:B$2402, $A6='tagsBySource 1'!$A$3:$A$2402, 'tagsBySource 1'!B$3:B$2402&lt;&gt;"""")), """")"),"")</f>
        <v/>
      </c>
      <c r="C6" s="1" t="str">
        <f ca="1">IFERROR(__xludf.DUMMYFUNCTION("IFERROR(JOIN("", "", FILTER('tagsBySource 1'!C$3:C$2402, $A6='tagsBySource 1'!$A$3:$A$2402, 'tagsBySource 1'!C$3:C$2402&lt;&gt;"""")), """")"),"")</f>
        <v/>
      </c>
      <c r="D6" s="1" t="str">
        <f ca="1">IFERROR(__xludf.DUMMYFUNCTION("IFERROR(JOIN("", "", FILTER('tagsBySource 1'!D$3:D$2402, $A6='tagsBySource 1'!$A$3:$A$2402, 'tagsBySource 1'!D$3:D$2402&lt;&gt;"""")), """")"),"onchangeTags")</f>
        <v>onchangeTags</v>
      </c>
      <c r="E6" s="1" t="str">
        <f ca="1">IFERROR(__xludf.DUMMYFUNCTION("IFERROR(JOIN("", "", FILTER('tagsBySource 1'!E$3:E$2402, $A6='tagsBySource 1'!$A$3:$A$2402, 'tagsBySource 1'!E$3:E$2402&lt;&gt;"""")), """")"),"onchangeTags")</f>
        <v>onchangeTags</v>
      </c>
      <c r="F6" s="1" t="str">
        <f ca="1">IFERROR(__xludf.DUMMYFUNCTION("IFERROR(JOIN("", "", FILTER('tagsBySource 1'!F$3:F$2402, $A6='tagsBySource 1'!$A$3:$A$2402, 'tagsBySource 1'!F$3:F$2402&lt;&gt;"""")), """")"),"onchangeTags")</f>
        <v>onchangeTags</v>
      </c>
      <c r="G6" s="1" t="str">
        <f ca="1">IFERROR(__xludf.DUMMYFUNCTION("IFERROR(JOIN("", "", FILTER('tagsBySource 1'!G$3:G$2402, $A6='tagsBySource 1'!$A$3:$A$2402, 'tagsBySource 1'!G$3:G$2402&lt;&gt;"""")), """")"),"onchangeTags")</f>
        <v>onchangeTags</v>
      </c>
      <c r="H6" s="1" t="str">
        <f ca="1">IFERROR(__xludf.DUMMYFUNCTION("IFERROR(JOIN("", "", FILTER('tagsBySource 1'!H$3:H$2402, $A6='tagsBySource 1'!$A$3:$A$2402, 'tagsBySource 1'!H$3:H$2402&lt;&gt;"""")), """")"),"onchangeTags")</f>
        <v>onchangeTags</v>
      </c>
      <c r="I6" s="1" t="str">
        <f ca="1">IFERROR(__xludf.DUMMYFUNCTION("IFERROR(JOIN("", "", FILTER('tagsBySource 1'!I$3:I$2402, $A6='tagsBySource 1'!$A$3:$A$2402, 'tagsBySource 1'!I$3:I$2402&lt;&gt;"""")), """")"),"onchangeTags")</f>
        <v>onchangeTags</v>
      </c>
      <c r="J6" s="1" t="str">
        <f ca="1">IFERROR(__xludf.DUMMYFUNCTION("IFERROR(JOIN("", "", FILTER('tagsBySource 1'!J$3:J$2402, $A6='tagsBySource 1'!$A$3:$A$2402, 'tagsBySource 1'!J$3:J$2402&lt;&gt;"""")), """")"),"onchangeTags")</f>
        <v>onchangeTags</v>
      </c>
      <c r="K6" s="1" t="str">
        <f ca="1">IFERROR(__xludf.DUMMYFUNCTION("IFERROR(JOIN("", "", FILTER('tagsBySource 1'!K$3:K$2402, $A6='tagsBySource 1'!$A$3:$A$2402, 'tagsBySource 1'!K$3:K$2402&lt;&gt;"""")), """")"),"onchangeTags")</f>
        <v>onchangeTags</v>
      </c>
      <c r="L6" s="1" t="str">
        <f ca="1">IFERROR(__xludf.DUMMYFUNCTION("IFERROR(JOIN("", "", FILTER('tagsBySource 1'!L$3:L$2402, $A6='tagsBySource 1'!$A$3:$A$2402, 'tagsBySource 1'!L$3:L$2402&lt;&gt;"""")), """")"),"onchangeTags")</f>
        <v>onchangeTags</v>
      </c>
      <c r="M6" s="1" t="str">
        <f ca="1">IFERROR(__xludf.DUMMYFUNCTION("IFERROR(JOIN("", "", FILTER('tagsBySource 1'!M$3:M$2402, $A6='tagsBySource 1'!$A$3:$A$2402, 'tagsBySource 1'!M$3:M$2402&lt;&gt;"""")), """")"),"onchangeTags")</f>
        <v>onchangeTags</v>
      </c>
      <c r="N6" s="1" t="str">
        <f ca="1">IFERROR(__xludf.DUMMYFUNCTION("IFERROR(JOIN("", "", FILTER('tagsBySource 1'!N$3:N$2402, $A6='tagsBySource 1'!$A$3:$A$2402, 'tagsBySource 1'!N$3:N$2402&lt;&gt;"""")), """")"),"onchangeTags")</f>
        <v>onchangeTags</v>
      </c>
      <c r="O6" s="1" t="str">
        <f ca="1">IFERROR(__xludf.DUMMYFUNCTION("IFERROR(JOIN("", "", FILTER('tagsBySource 1'!O$3:O$2402, $A6='tagsBySource 1'!$A$3:$A$2402, 'tagsBySource 1'!O$3:O$2402&lt;&gt;"""")), """")"),"onchangeTags")</f>
        <v>onchangeTags</v>
      </c>
      <c r="P6" s="1" t="str">
        <f ca="1">IFERROR(__xludf.DUMMYFUNCTION("IFERROR(JOIN("", "", FILTER('tagsBySource 1'!P$3:P$2402, $A6='tagsBySource 1'!$A$3:$A$2402, 'tagsBySource 1'!P$3:P$2402&lt;&gt;"""")), """")"),"")</f>
        <v/>
      </c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IFERROR(__xludf.DUMMYFUNCTION("IFERROR(JOIN("", "", FILTER('tagsBySource 1'!B$3:B$2402, $A7='tagsBySource 1'!$A$3:$A$2402, 'tagsBySource 1'!B$3:B$2402&lt;&gt;"""")), """")"),"")</f>
        <v/>
      </c>
      <c r="C7" s="1" t="str">
        <f ca="1">IFERROR(__xludf.DUMMYFUNCTION("IFERROR(JOIN("", "", FILTER('tagsBySource 1'!C$3:C$2402, $A7='tagsBySource 1'!$A$3:$A$2402, 'tagsBySource 1'!C$3:C$2402&lt;&gt;"""")), """")"),"")</f>
        <v/>
      </c>
      <c r="D7" s="1" t="str">
        <f ca="1">IFERROR(__xludf.DUMMYFUNCTION("IFERROR(JOIN("", "", FILTER('tagsBySource 1'!D$3:D$2402, $A7='tagsBySource 1'!$A$3:$A$2402, 'tagsBySource 1'!D$3:D$2402&lt;&gt;"""")), """")"),"onchangeTags")</f>
        <v>onchangeTags</v>
      </c>
      <c r="E7" s="1" t="str">
        <f ca="1">IFERROR(__xludf.DUMMYFUNCTION("IFERROR(JOIN("", "", FILTER('tagsBySource 1'!E$3:E$2402, $A7='tagsBySource 1'!$A$3:$A$2402, 'tagsBySource 1'!E$3:E$2402&lt;&gt;"""")), """")"),"onchangeTags")</f>
        <v>onchangeTags</v>
      </c>
      <c r="F7" s="1" t="str">
        <f ca="1">IFERROR(__xludf.DUMMYFUNCTION("IFERROR(JOIN("", "", FILTER('tagsBySource 1'!F$3:F$2402, $A7='tagsBySource 1'!$A$3:$A$2402, 'tagsBySource 1'!F$3:F$2402&lt;&gt;"""")), """")"),"onchangeTags")</f>
        <v>onchangeTags</v>
      </c>
      <c r="G7" s="1" t="str">
        <f ca="1">IFERROR(__xludf.DUMMYFUNCTION("IFERROR(JOIN("", "", FILTER('tagsBySource 1'!G$3:G$2402, $A7='tagsBySource 1'!$A$3:$A$2402, 'tagsBySource 1'!G$3:G$2402&lt;&gt;"""")), """")"),"onchangeTags")</f>
        <v>onchangeTags</v>
      </c>
      <c r="H7" s="1" t="str">
        <f ca="1">IFERROR(__xludf.DUMMYFUNCTION("IFERROR(JOIN("", "", FILTER('tagsBySource 1'!H$3:H$2402, $A7='tagsBySource 1'!$A$3:$A$2402, 'tagsBySource 1'!H$3:H$2402&lt;&gt;"""")), """")"),"onchangeTags")</f>
        <v>onchangeTags</v>
      </c>
      <c r="I7" s="1" t="str">
        <f ca="1">IFERROR(__xludf.DUMMYFUNCTION("IFERROR(JOIN("", "", FILTER('tagsBySource 1'!I$3:I$2402, $A7='tagsBySource 1'!$A$3:$A$2402, 'tagsBySource 1'!I$3:I$2402&lt;&gt;"""")), """")"),"onchangeTags")</f>
        <v>onchangeTags</v>
      </c>
      <c r="J7" s="1" t="str">
        <f ca="1">IFERROR(__xludf.DUMMYFUNCTION("IFERROR(JOIN("", "", FILTER('tagsBySource 1'!J$3:J$2402, $A7='tagsBySource 1'!$A$3:$A$2402, 'tagsBySource 1'!J$3:J$2402&lt;&gt;"""")), """")"),"onchangeTags")</f>
        <v>onchangeTags</v>
      </c>
      <c r="K7" s="1" t="str">
        <f ca="1">IFERROR(__xludf.DUMMYFUNCTION("IFERROR(JOIN("", "", FILTER('tagsBySource 1'!K$3:K$2402, $A7='tagsBySource 1'!$A$3:$A$2402, 'tagsBySource 1'!K$3:K$2402&lt;&gt;"""")), """")"),"onchangeTags")</f>
        <v>onchangeTags</v>
      </c>
      <c r="L7" s="1" t="str">
        <f ca="1">IFERROR(__xludf.DUMMYFUNCTION("IFERROR(JOIN("", "", FILTER('tagsBySource 1'!L$3:L$2402, $A7='tagsBySource 1'!$A$3:$A$2402, 'tagsBySource 1'!L$3:L$2402&lt;&gt;"""")), """")"),"onchangeTags")</f>
        <v>onchangeTags</v>
      </c>
      <c r="M7" s="1" t="str">
        <f ca="1">IFERROR(__xludf.DUMMYFUNCTION("IFERROR(JOIN("", "", FILTER('tagsBySource 1'!M$3:M$2402, $A7='tagsBySource 1'!$A$3:$A$2402, 'tagsBySource 1'!M$3:M$2402&lt;&gt;"""")), """")"),"onchangeTags")</f>
        <v>onchangeTags</v>
      </c>
      <c r="N7" s="1" t="str">
        <f ca="1">IFERROR(__xludf.DUMMYFUNCTION("IFERROR(JOIN("", "", FILTER('tagsBySource 1'!N$3:N$2402, $A7='tagsBySource 1'!$A$3:$A$2402, 'tagsBySource 1'!N$3:N$2402&lt;&gt;"""")), """")"),"onchangeTags")</f>
        <v>onchangeTags</v>
      </c>
      <c r="O7" s="1" t="str">
        <f ca="1">IFERROR(__xludf.DUMMYFUNCTION("IFERROR(JOIN("", "", FILTER('tagsBySource 1'!O$3:O$2402, $A7='tagsBySource 1'!$A$3:$A$2402, 'tagsBySource 1'!O$3:O$2402&lt;&gt;"""")), """")"),"onchangeTags")</f>
        <v>onchangeTags</v>
      </c>
      <c r="P7" s="1" t="str">
        <f ca="1">IFERROR(__xludf.DUMMYFUNCTION("IFERROR(JOIN("", "", FILTER('tagsBySource 1'!P$3:P$2402, $A7='tagsBySource 1'!$A$3:$A$2402, 'tagsBySource 1'!P$3:P$2402&lt;&gt;"""")), """")"),"")</f>
        <v/>
      </c>
    </row>
    <row r="8" spans="1:26" x14ac:dyDescent="0.2">
      <c r="A8" s="1" t="str">
        <f ca="1">IFERROR(__xludf.DUMMYFUNCTION("""COMPUTED_VALUE"""),"ahu_fan_mv")</f>
        <v>ahu_fan_mv</v>
      </c>
      <c r="B8" s="1" t="str">
        <f ca="1">IFERROR(__xludf.DUMMYFUNCTION("IFERROR(JOIN("", "", FILTER('tagsBySource 1'!B$3:B$2402, $A8='tagsBySource 1'!$A$3:$A$2402, 'tagsBySource 1'!B$3:B$2402&lt;&gt;"""")), """")"),"")</f>
        <v/>
      </c>
      <c r="C8" s="1" t="str">
        <f ca="1">IFERROR(__xludf.DUMMYFUNCTION("IFERROR(JOIN("", "", FILTER('tagsBySource 1'!C$3:C$2402, $A8='tagsBySource 1'!$A$3:$A$2402, 'tagsBySource 1'!C$3:C$2402&lt;&gt;"""")), """")"),"")</f>
        <v/>
      </c>
      <c r="D8" s="1" t="str">
        <f ca="1">IFERROR(__xludf.DUMMYFUNCTION("IFERROR(JOIN("", "", FILTER('tagsBySource 1'!D$3:D$2402, $A8='tagsBySource 1'!$A$3:$A$2402, 'tagsBySource 1'!D$3:D$2402&lt;&gt;"""")), """")"),"procTags")</f>
        <v>procTags</v>
      </c>
      <c r="E8" s="1" t="str">
        <f ca="1">IFERROR(__xludf.DUMMYFUNCTION("IFERROR(JOIN("", "", FILTER('tagsBySource 1'!E$3:E$2402, $A8='tagsBySource 1'!$A$3:$A$2402, 'tagsBySource 1'!E$3:E$2402&lt;&gt;"""")), """")"),"procTags")</f>
        <v>procTags</v>
      </c>
      <c r="F8" s="1" t="str">
        <f ca="1">IFERROR(__xludf.DUMMYFUNCTION("IFERROR(JOIN("", "", FILTER('tagsBySource 1'!F$3:F$2402, $A8='tagsBySource 1'!$A$3:$A$2402, 'tagsBySource 1'!F$3:F$2402&lt;&gt;"""")), """")"),"procTags")</f>
        <v>procTags</v>
      </c>
      <c r="G8" s="1" t="str">
        <f ca="1">IFERROR(__xludf.DUMMYFUNCTION("IFERROR(JOIN("", "", FILTER('tagsBySource 1'!G$3:G$2402, $A8='tagsBySource 1'!$A$3:$A$2402, 'tagsBySource 1'!G$3:G$2402&lt;&gt;"""")), """")"),"procTags")</f>
        <v>procTags</v>
      </c>
      <c r="H8" s="1" t="str">
        <f ca="1">IFERROR(__xludf.DUMMYFUNCTION("IFERROR(JOIN("", "", FILTER('tagsBySource 1'!H$3:H$2402, $A8='tagsBySource 1'!$A$3:$A$2402, 'tagsBySource 1'!H$3:H$2402&lt;&gt;"""")), """")"),"procTags, historyTags")</f>
        <v>procTags, historyTags</v>
      </c>
      <c r="I8" s="1" t="str">
        <f ca="1">IFERROR(__xludf.DUMMYFUNCTION("IFERROR(JOIN("", "", FILTER('tagsBySource 1'!I$3:I$2402, $A8='tagsBySource 1'!$A$3:$A$2402, 'tagsBySource 1'!I$3:I$2402&lt;&gt;"""")), """")"),"procTags")</f>
        <v>procTags</v>
      </c>
      <c r="J8" s="1" t="str">
        <f ca="1">IFERROR(__xludf.DUMMYFUNCTION("IFERROR(JOIN("", "", FILTER('tagsBySource 1'!J$3:J$2402, $A8='tagsBySource 1'!$A$3:$A$2402, 'tagsBySource 1'!J$3:J$2402&lt;&gt;"""")), """")"),"procTags")</f>
        <v>procTags</v>
      </c>
      <c r="K8" s="1" t="str">
        <f ca="1">IFERROR(__xludf.DUMMYFUNCTION("IFERROR(JOIN("", "", FILTER('tagsBySource 1'!K$3:K$2402, $A8='tagsBySource 1'!$A$3:$A$2402, 'tagsBySource 1'!K$3:K$2402&lt;&gt;"""")), """")"),"procTags")</f>
        <v>procTags</v>
      </c>
      <c r="L8" s="1" t="str">
        <f ca="1">IFERROR(__xludf.DUMMYFUNCTION("IFERROR(JOIN("", "", FILTER('tagsBySource 1'!L$3:L$2402, $A8='tagsBySource 1'!$A$3:$A$2402, 'tagsBySource 1'!L$3:L$2402&lt;&gt;"""")), """")"),"procTags")</f>
        <v>procTags</v>
      </c>
      <c r="M8" s="1" t="str">
        <f ca="1">IFERROR(__xludf.DUMMYFUNCTION("IFERROR(JOIN("", "", FILTER('tagsBySource 1'!M$3:M$2402, $A8='tagsBySource 1'!$A$3:$A$2402, 'tagsBySource 1'!M$3:M$2402&lt;&gt;"""")), """")"),"procTags")</f>
        <v>procTags</v>
      </c>
      <c r="N8" s="1" t="str">
        <f ca="1">IFERROR(__xludf.DUMMYFUNCTION("IFERROR(JOIN("", "", FILTER('tagsBySource 1'!N$3:N$2402, $A8='tagsBySource 1'!$A$3:$A$2402, 'tagsBySource 1'!N$3:N$2402&lt;&gt;"""")), """")"),"procTags")</f>
        <v>procTags</v>
      </c>
      <c r="O8" s="1" t="str">
        <f ca="1">IFERROR(__xludf.DUMMYFUNCTION("IFERROR(JOIN("", "", FILTER('tagsBySource 1'!O$3:O$2402, $A8='tagsBySource 1'!$A$3:$A$2402, 'tagsBySource 1'!O$3:O$2402&lt;&gt;"""")), """")"),"procTags")</f>
        <v>procTags</v>
      </c>
      <c r="P8" s="1" t="str">
        <f ca="1">IFERROR(__xludf.DUMMYFUNCTION("IFERROR(JOIN("", "", FILTER('tagsBySource 1'!P$3:P$2402, $A8='tagsBySource 1'!$A$3:$A$2402, 'tagsBySource 1'!P$3:P$2402&lt;&gt;"""")), """")"),"")</f>
        <v/>
      </c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IFERROR(__xludf.DUMMYFUNCTION("IFERROR(JOIN("", "", FILTER('tagsBySource 1'!B$3:B$2402, $A9='tagsBySource 1'!$A$3:$A$2402, 'tagsBySource 1'!B$3:B$2402&lt;&gt;"""")), """")"),"")</f>
        <v/>
      </c>
      <c r="C9" s="1" t="str">
        <f ca="1">IFERROR(__xludf.DUMMYFUNCTION("IFERROR(JOIN("", "", FILTER('tagsBySource 1'!C$3:C$2402, $A9='tagsBySource 1'!$A$3:$A$2402, 'tagsBySource 1'!C$3:C$2402&lt;&gt;"""")), """")"),"")</f>
        <v/>
      </c>
      <c r="D9" s="1" t="str">
        <f ca="1">IFERROR(__xludf.DUMMYFUNCTION("IFERROR(JOIN("", "", FILTER('tagsBySource 1'!D$3:D$2402, $A9='tagsBySource 1'!$A$3:$A$2402, 'tagsBySource 1'!D$3:D$2402&lt;&gt;"""")), """")"),"")</f>
        <v/>
      </c>
      <c r="E9" s="1" t="str">
        <f ca="1">IFERROR(__xludf.DUMMYFUNCTION("IFERROR(JOIN("", "", FILTER('tagsBySource 1'!E$3:E$2402, $A9='tagsBySource 1'!$A$3:$A$2402, 'tagsBySource 1'!E$3:E$2402&lt;&gt;"""")), """")"),"")</f>
        <v/>
      </c>
      <c r="F9" s="1" t="str">
        <f ca="1">IFERROR(__xludf.DUMMYFUNCTION("IFERROR(JOIN("", "", FILTER('tagsBySource 1'!F$3:F$2402, $A9='tagsBySource 1'!$A$3:$A$2402, 'tagsBySource 1'!F$3:F$2402&lt;&gt;"""")), """")"),"")</f>
        <v/>
      </c>
      <c r="G9" s="1" t="str">
        <f ca="1">IFERROR(__xludf.DUMMYFUNCTION("IFERROR(JOIN("", "", FILTER('tagsBySource 1'!G$3:G$2402, $A9='tagsBySource 1'!$A$3:$A$2402, 'tagsBySource 1'!G$3:G$2402&lt;&gt;"""")), """")"),"")</f>
        <v/>
      </c>
      <c r="H9" s="1" t="str">
        <f ca="1">IFERROR(__xludf.DUMMYFUNCTION("IFERROR(JOIN("", "", FILTER('tagsBySource 1'!H$3:H$2402, $A9='tagsBySource 1'!$A$3:$A$2402, 'tagsBySource 1'!H$3:H$2402&lt;&gt;"""")), """")"),"")</f>
        <v/>
      </c>
      <c r="I9" s="1" t="str">
        <f ca="1">IFERROR(__xludf.DUMMYFUNCTION("IFERROR(JOIN("", "", FILTER('tagsBySource 1'!I$3:I$2402, $A9='tagsBySource 1'!$A$3:$A$2402, 'tagsBySource 1'!I$3:I$2402&lt;&gt;"""")), """")"),"")</f>
        <v/>
      </c>
      <c r="J9" s="1" t="str">
        <f ca="1">IFERROR(__xludf.DUMMYFUNCTION("IFERROR(JOIN("", "", FILTER('tagsBySource 1'!J$3:J$2402, $A9='tagsBySource 1'!$A$3:$A$2402, 'tagsBySource 1'!J$3:J$2402&lt;&gt;"""")), """")"),"")</f>
        <v/>
      </c>
      <c r="K9" s="1" t="str">
        <f ca="1">IFERROR(__xludf.DUMMYFUNCTION("IFERROR(JOIN("", "", FILTER('tagsBySource 1'!K$3:K$2402, $A9='tagsBySource 1'!$A$3:$A$2402, 'tagsBySource 1'!K$3:K$2402&lt;&gt;"""")), """")"),"")</f>
        <v/>
      </c>
      <c r="L9" s="1" t="str">
        <f ca="1">IFERROR(__xludf.DUMMYFUNCTION("IFERROR(JOIN("", "", FILTER('tagsBySource 1'!L$3:L$2402, $A9='tagsBySource 1'!$A$3:$A$2402, 'tagsBySource 1'!L$3:L$2402&lt;&gt;"""")), """")"),"")</f>
        <v/>
      </c>
      <c r="M9" s="1" t="str">
        <f ca="1">IFERROR(__xludf.DUMMYFUNCTION("IFERROR(JOIN("", "", FILTER('tagsBySource 1'!M$3:M$2402, $A9='tagsBySource 1'!$A$3:$A$2402, 'tagsBySource 1'!M$3:M$2402&lt;&gt;"""")), """")"),"")</f>
        <v/>
      </c>
      <c r="N9" s="1" t="str">
        <f ca="1">IFERROR(__xludf.DUMMYFUNCTION("IFERROR(JOIN("", "", FILTER('tagsBySource 1'!N$3:N$2402, $A9='tagsBySource 1'!$A$3:$A$2402, 'tagsBySource 1'!N$3:N$2402&lt;&gt;"""")), """")"),"")</f>
        <v/>
      </c>
      <c r="O9" s="1" t="str">
        <f ca="1">IFERROR(__xludf.DUMMYFUNCTION("IFERROR(JOIN("", "", FILTER('tagsBySource 1'!O$3:O$2402, $A9='tagsBySource 1'!$A$3:$A$2402, 'tagsBySource 1'!O$3:O$2402&lt;&gt;"""")), """")"),"")</f>
        <v/>
      </c>
      <c r="P9" s="1" t="str">
        <f ca="1">IFERROR(__xludf.DUMMYFUNCTION("IFERROR(JOIN("", "", FILTER('tagsBySource 1'!P$3:P$2402, $A9='tagsBySource 1'!$A$3:$A$2402, 'tagsBySource 1'!P$3:P$2402&lt;&gt;"""")), """")"),"")</f>
        <v/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IFERROR(__xludf.DUMMYFUNCTION("IFERROR(JOIN("", "", FILTER('tagsBySource 1'!B$3:B$2402, $A10='tagsBySource 1'!$A$3:$A$2402, 'tagsBySource 1'!B$3:B$2402&lt;&gt;"""")), """")"),"")</f>
        <v/>
      </c>
      <c r="C10" s="1" t="str">
        <f ca="1">IFERROR(__xludf.DUMMYFUNCTION("IFERROR(JOIN("", "", FILTER('tagsBySource 1'!C$3:C$2402, $A10='tagsBySource 1'!$A$3:$A$2402, 'tagsBySource 1'!C$3:C$2402&lt;&gt;"""")), """")"),"")</f>
        <v/>
      </c>
      <c r="D10" s="1" t="str">
        <f ca="1">IFERROR(__xludf.DUMMYFUNCTION("IFERROR(JOIN("", "", FILTER('tagsBySource 1'!D$3:D$2402, $A10='tagsBySource 1'!$A$3:$A$2402, 'tagsBySource 1'!D$3:D$2402&lt;&gt;"""")), """")"),"")</f>
        <v/>
      </c>
      <c r="E10" s="1" t="str">
        <f ca="1">IFERROR(__xludf.DUMMYFUNCTION("IFERROR(JOIN("", "", FILTER('tagsBySource 1'!E$3:E$2402, $A10='tagsBySource 1'!$A$3:$A$2402, 'tagsBySource 1'!E$3:E$2402&lt;&gt;"""")), """")"),"")</f>
        <v/>
      </c>
      <c r="F10" s="1" t="str">
        <f ca="1">IFERROR(__xludf.DUMMYFUNCTION("IFERROR(JOIN("", "", FILTER('tagsBySource 1'!F$3:F$2402, $A10='tagsBySource 1'!$A$3:$A$2402, 'tagsBySource 1'!F$3:F$2402&lt;&gt;"""")), """")"),"")</f>
        <v/>
      </c>
      <c r="G10" s="1" t="str">
        <f ca="1">IFERROR(__xludf.DUMMYFUNCTION("IFERROR(JOIN("", "", FILTER('tagsBySource 1'!G$3:G$2402, $A10='tagsBySource 1'!$A$3:$A$2402, 'tagsBySource 1'!G$3:G$2402&lt;&gt;"""")), """")"),"")</f>
        <v/>
      </c>
      <c r="H10" s="1" t="str">
        <f ca="1">IFERROR(__xludf.DUMMYFUNCTION("IFERROR(JOIN("", "", FILTER('tagsBySource 1'!H$3:H$2402, $A10='tagsBySource 1'!$A$3:$A$2402, 'tagsBySource 1'!H$3:H$2402&lt;&gt;"""")), """")"),"")</f>
        <v/>
      </c>
      <c r="I10" s="1" t="str">
        <f ca="1">IFERROR(__xludf.DUMMYFUNCTION("IFERROR(JOIN("", "", FILTER('tagsBySource 1'!I$3:I$2402, $A10='tagsBySource 1'!$A$3:$A$2402, 'tagsBySource 1'!I$3:I$2402&lt;&gt;"""")), """")"),"")</f>
        <v/>
      </c>
      <c r="J10" s="1" t="str">
        <f ca="1">IFERROR(__xludf.DUMMYFUNCTION("IFERROR(JOIN("", "", FILTER('tagsBySource 1'!J$3:J$2402, $A10='tagsBySource 1'!$A$3:$A$2402, 'tagsBySource 1'!J$3:J$2402&lt;&gt;"""")), """")"),"")</f>
        <v/>
      </c>
      <c r="K10" s="1" t="str">
        <f ca="1">IFERROR(__xludf.DUMMYFUNCTION("IFERROR(JOIN("", "", FILTER('tagsBySource 1'!K$3:K$2402, $A10='tagsBySource 1'!$A$3:$A$2402, 'tagsBySource 1'!K$3:K$2402&lt;&gt;"""")), """")"),"")</f>
        <v/>
      </c>
      <c r="L10" s="1" t="str">
        <f ca="1">IFERROR(__xludf.DUMMYFUNCTION("IFERROR(JOIN("", "", FILTER('tagsBySource 1'!L$3:L$2402, $A10='tagsBySource 1'!$A$3:$A$2402, 'tagsBySource 1'!L$3:L$2402&lt;&gt;"""")), """")"),"")</f>
        <v/>
      </c>
      <c r="M10" s="1" t="str">
        <f ca="1">IFERROR(__xludf.DUMMYFUNCTION("IFERROR(JOIN("", "", FILTER('tagsBySource 1'!M$3:M$2402, $A10='tagsBySource 1'!$A$3:$A$2402, 'tagsBySource 1'!M$3:M$2402&lt;&gt;"""")), """")"),"")</f>
        <v/>
      </c>
      <c r="N10" s="1" t="str">
        <f ca="1">IFERROR(__xludf.DUMMYFUNCTION("IFERROR(JOIN("", "", FILTER('tagsBySource 1'!N$3:N$2402, $A10='tagsBySource 1'!$A$3:$A$2402, 'tagsBySource 1'!N$3:N$2402&lt;&gt;"""")), """")"),"")</f>
        <v/>
      </c>
      <c r="O10" s="1" t="str">
        <f ca="1">IFERROR(__xludf.DUMMYFUNCTION("IFERROR(JOIN("", "", FILTER('tagsBySource 1'!O$3:O$2402, $A10='tagsBySource 1'!$A$3:$A$2402, 'tagsBySource 1'!O$3:O$2402&lt;&gt;"""")), """")"),"")</f>
        <v/>
      </c>
      <c r="P10" s="1" t="str">
        <f ca="1">IFERROR(__xludf.DUMMYFUNCTION("IFERROR(JOIN("", "", FILTER('tagsBySource 1'!P$3:P$2402, $A10='tagsBySource 1'!$A$3:$A$2402, 'tagsBySource 1'!P$3:P$2402&lt;&gt;"""")), """")"),"")</f>
        <v/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IFERROR(__xludf.DUMMYFUNCTION("IFERROR(JOIN("", "", FILTER('tagsBySource 1'!B$3:B$2402, $A11='tagsBySource 1'!$A$3:$A$2402, 'tagsBySource 1'!B$3:B$2402&lt;&gt;"""")), """")"),"")</f>
        <v/>
      </c>
      <c r="C11" s="1" t="str">
        <f ca="1">IFERROR(__xludf.DUMMYFUNCTION("IFERROR(JOIN("", "", FILTER('tagsBySource 1'!C$3:C$2402, $A11='tagsBySource 1'!$A$3:$A$2402, 'tagsBySource 1'!C$3:C$2402&lt;&gt;"""")), """")"),"")</f>
        <v/>
      </c>
      <c r="D11" s="1" t="str">
        <f ca="1">IFERROR(__xludf.DUMMYFUNCTION("IFERROR(JOIN("", "", FILTER('tagsBySource 1'!D$3:D$2402, $A11='tagsBySource 1'!$A$3:$A$2402, 'tagsBySource 1'!D$3:D$2402&lt;&gt;"""")), """")"),"")</f>
        <v/>
      </c>
      <c r="E11" s="1" t="str">
        <f ca="1">IFERROR(__xludf.DUMMYFUNCTION("IFERROR(JOIN("", "", FILTER('tagsBySource 1'!E$3:E$2402, $A11='tagsBySource 1'!$A$3:$A$2402, 'tagsBySource 1'!E$3:E$2402&lt;&gt;"""")), """")"),"")</f>
        <v/>
      </c>
      <c r="F11" s="1" t="str">
        <f ca="1">IFERROR(__xludf.DUMMYFUNCTION("IFERROR(JOIN("", "", FILTER('tagsBySource 1'!F$3:F$2402, $A11='tagsBySource 1'!$A$3:$A$2402, 'tagsBySource 1'!F$3:F$2402&lt;&gt;"""")), """")"),"")</f>
        <v/>
      </c>
      <c r="G11" s="1" t="str">
        <f ca="1">IFERROR(__xludf.DUMMYFUNCTION("IFERROR(JOIN("", "", FILTER('tagsBySource 1'!G$3:G$2402, $A11='tagsBySource 1'!$A$3:$A$2402, 'tagsBySource 1'!G$3:G$2402&lt;&gt;"""")), """")"),"")</f>
        <v/>
      </c>
      <c r="H11" s="1" t="str">
        <f ca="1">IFERROR(__xludf.DUMMYFUNCTION("IFERROR(JOIN("", "", FILTER('tagsBySource 1'!H$3:H$2402, $A11='tagsBySource 1'!$A$3:$A$2402, 'tagsBySource 1'!H$3:H$2402&lt;&gt;"""")), """")"),"")</f>
        <v/>
      </c>
      <c r="I11" s="1" t="str">
        <f ca="1">IFERROR(__xludf.DUMMYFUNCTION("IFERROR(JOIN("", "", FILTER('tagsBySource 1'!I$3:I$2402, $A11='tagsBySource 1'!$A$3:$A$2402, 'tagsBySource 1'!I$3:I$2402&lt;&gt;"""")), """")"),"")</f>
        <v/>
      </c>
      <c r="J11" s="1" t="str">
        <f ca="1">IFERROR(__xludf.DUMMYFUNCTION("IFERROR(JOIN("", "", FILTER('tagsBySource 1'!J$3:J$2402, $A11='tagsBySource 1'!$A$3:$A$2402, 'tagsBySource 1'!J$3:J$2402&lt;&gt;"""")), """")"),"")</f>
        <v/>
      </c>
      <c r="K11" s="1" t="str">
        <f ca="1">IFERROR(__xludf.DUMMYFUNCTION("IFERROR(JOIN("", "", FILTER('tagsBySource 1'!K$3:K$2402, $A11='tagsBySource 1'!$A$3:$A$2402, 'tagsBySource 1'!K$3:K$2402&lt;&gt;"""")), """")"),"")</f>
        <v/>
      </c>
      <c r="L11" s="1" t="str">
        <f ca="1">IFERROR(__xludf.DUMMYFUNCTION("IFERROR(JOIN("", "", FILTER('tagsBySource 1'!L$3:L$2402, $A11='tagsBySource 1'!$A$3:$A$2402, 'tagsBySource 1'!L$3:L$2402&lt;&gt;"""")), """")"),"")</f>
        <v/>
      </c>
      <c r="M11" s="1" t="str">
        <f ca="1">IFERROR(__xludf.DUMMYFUNCTION("IFERROR(JOIN("", "", FILTER('tagsBySource 1'!M$3:M$2402, $A11='tagsBySource 1'!$A$3:$A$2402, 'tagsBySource 1'!M$3:M$2402&lt;&gt;"""")), """")"),"")</f>
        <v/>
      </c>
      <c r="N11" s="1" t="str">
        <f ca="1">IFERROR(__xludf.DUMMYFUNCTION("IFERROR(JOIN("", "", FILTER('tagsBySource 1'!N$3:N$2402, $A11='tagsBySource 1'!$A$3:$A$2402, 'tagsBySource 1'!N$3:N$2402&lt;&gt;"""")), """")"),"")</f>
        <v/>
      </c>
      <c r="O11" s="1" t="str">
        <f ca="1">IFERROR(__xludf.DUMMYFUNCTION("IFERROR(JOIN("", "", FILTER('tagsBySource 1'!O$3:O$2402, $A11='tagsBySource 1'!$A$3:$A$2402, 'tagsBySource 1'!O$3:O$2402&lt;&gt;"""")), """")"),"")</f>
        <v/>
      </c>
      <c r="P11" s="1" t="str">
        <f ca="1">IFERROR(__xludf.DUMMYFUNCTION("IFERROR(JOIN("", "", FILTER('tagsBySource 1'!P$3:P$2402, $A11='tagsBySource 1'!$A$3:$A$2402, 'tagsBySource 1'!P$3:P$2402&lt;&gt;"""")), """")"),"")</f>
        <v/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IFERROR(__xludf.DUMMYFUNCTION("IFERROR(JOIN("", "", FILTER('tagsBySource 1'!B$3:B$2402, $A12='tagsBySource 1'!$A$3:$A$2402, 'tagsBySource 1'!B$3:B$2402&lt;&gt;"""")), """")"),"")</f>
        <v/>
      </c>
      <c r="C12" s="1" t="str">
        <f ca="1">IFERROR(__xludf.DUMMYFUNCTION("IFERROR(JOIN("", "", FILTER('tagsBySource 1'!C$3:C$2402, $A12='tagsBySource 1'!$A$3:$A$2402, 'tagsBySource 1'!C$3:C$2402&lt;&gt;"""")), """")"),"")</f>
        <v/>
      </c>
      <c r="D12" s="1" t="str">
        <f ca="1">IFERROR(__xludf.DUMMYFUNCTION("IFERROR(JOIN("", "", FILTER('tagsBySource 1'!D$3:D$2402, $A12='tagsBySource 1'!$A$3:$A$2402, 'tagsBySource 1'!D$3:D$2402&lt;&gt;"""")), """")"),"")</f>
        <v/>
      </c>
      <c r="E12" s="1" t="str">
        <f ca="1">IFERROR(__xludf.DUMMYFUNCTION("IFERROR(JOIN("", "", FILTER('tagsBySource 1'!E$3:E$2402, $A12='tagsBySource 1'!$A$3:$A$2402, 'tagsBySource 1'!E$3:E$2402&lt;&gt;"""")), """")"),"")</f>
        <v/>
      </c>
      <c r="F12" s="1" t="str">
        <f ca="1">IFERROR(__xludf.DUMMYFUNCTION("IFERROR(JOIN("", "", FILTER('tagsBySource 1'!F$3:F$2402, $A12='tagsBySource 1'!$A$3:$A$2402, 'tagsBySource 1'!F$3:F$2402&lt;&gt;"""")), """")"),"")</f>
        <v/>
      </c>
      <c r="G12" s="1" t="str">
        <f ca="1">IFERROR(__xludf.DUMMYFUNCTION("IFERROR(JOIN("", "", FILTER('tagsBySource 1'!G$3:G$2402, $A12='tagsBySource 1'!$A$3:$A$2402, 'tagsBySource 1'!G$3:G$2402&lt;&gt;"""")), """")"),"")</f>
        <v/>
      </c>
      <c r="H12" s="1" t="str">
        <f ca="1">IFERROR(__xludf.DUMMYFUNCTION("IFERROR(JOIN("", "", FILTER('tagsBySource 1'!H$3:H$2402, $A12='tagsBySource 1'!$A$3:$A$2402, 'tagsBySource 1'!H$3:H$2402&lt;&gt;"""")), """")"),"")</f>
        <v/>
      </c>
      <c r="I12" s="1" t="str">
        <f ca="1">IFERROR(__xludf.DUMMYFUNCTION("IFERROR(JOIN("", "", FILTER('tagsBySource 1'!I$3:I$2402, $A12='tagsBySource 1'!$A$3:$A$2402, 'tagsBySource 1'!I$3:I$2402&lt;&gt;"""")), """")"),"")</f>
        <v/>
      </c>
      <c r="J12" s="1" t="str">
        <f ca="1">IFERROR(__xludf.DUMMYFUNCTION("IFERROR(JOIN("", "", FILTER('tagsBySource 1'!J$3:J$2402, $A12='tagsBySource 1'!$A$3:$A$2402, 'tagsBySource 1'!J$3:J$2402&lt;&gt;"""")), """")"),"")</f>
        <v/>
      </c>
      <c r="K12" s="1" t="str">
        <f ca="1">IFERROR(__xludf.DUMMYFUNCTION("IFERROR(JOIN("", "", FILTER('tagsBySource 1'!K$3:K$2402, $A12='tagsBySource 1'!$A$3:$A$2402, 'tagsBySource 1'!K$3:K$2402&lt;&gt;"""")), """")"),"")</f>
        <v/>
      </c>
      <c r="L12" s="1" t="str">
        <f ca="1">IFERROR(__xludf.DUMMYFUNCTION("IFERROR(JOIN("", "", FILTER('tagsBySource 1'!L$3:L$2402, $A12='tagsBySource 1'!$A$3:$A$2402, 'tagsBySource 1'!L$3:L$2402&lt;&gt;"""")), """")"),"")</f>
        <v/>
      </c>
      <c r="M12" s="1" t="str">
        <f ca="1">IFERROR(__xludf.DUMMYFUNCTION("IFERROR(JOIN("", "", FILTER('tagsBySource 1'!M$3:M$2402, $A12='tagsBySource 1'!$A$3:$A$2402, 'tagsBySource 1'!M$3:M$2402&lt;&gt;"""")), """")"),"")</f>
        <v/>
      </c>
      <c r="N12" s="1" t="str">
        <f ca="1">IFERROR(__xludf.DUMMYFUNCTION("IFERROR(JOIN("", "", FILTER('tagsBySource 1'!N$3:N$2402, $A12='tagsBySource 1'!$A$3:$A$2402, 'tagsBySource 1'!N$3:N$2402&lt;&gt;"""")), """")"),"")</f>
        <v/>
      </c>
      <c r="O12" s="1" t="str">
        <f ca="1">IFERROR(__xludf.DUMMYFUNCTION("IFERROR(JOIN("", "", FILTER('tagsBySource 1'!O$3:O$2402, $A12='tagsBySource 1'!$A$3:$A$2402, 'tagsBySource 1'!O$3:O$2402&lt;&gt;"""")), """")"),"")</f>
        <v/>
      </c>
      <c r="P12" s="1" t="str">
        <f ca="1">IFERROR(__xludf.DUMMYFUNCTION("IFERROR(JOIN("", "", FILTER('tagsBySource 1'!P$3:P$2402, $A12='tagsBySource 1'!$A$3:$A$2402, 'tagsBySource 1'!P$3:P$2402&lt;&gt;"""")), """")"),"")</f>
        <v/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IFERROR(__xludf.DUMMYFUNCTION("IFERROR(JOIN("", "", FILTER('tagsBySource 1'!B$3:B$2402, $A13='tagsBySource 1'!$A$3:$A$2402, 'tagsBySource 1'!B$3:B$2402&lt;&gt;"""")), """")"),"")</f>
        <v/>
      </c>
      <c r="C13" s="1" t="str">
        <f ca="1">IFERROR(__xludf.DUMMYFUNCTION("IFERROR(JOIN("", "", FILTER('tagsBySource 1'!C$3:C$2402, $A13='tagsBySource 1'!$A$3:$A$2402, 'tagsBySource 1'!C$3:C$2402&lt;&gt;"""")), """")"),"")</f>
        <v/>
      </c>
      <c r="D13" s="1" t="str">
        <f ca="1">IFERROR(__xludf.DUMMYFUNCTION("IFERROR(JOIN("", "", FILTER('tagsBySource 1'!D$3:D$2402, $A13='tagsBySource 1'!$A$3:$A$2402, 'tagsBySource 1'!D$3:D$2402&lt;&gt;"""")), """")"),"")</f>
        <v/>
      </c>
      <c r="E13" s="1" t="str">
        <f ca="1">IFERROR(__xludf.DUMMYFUNCTION("IFERROR(JOIN("", "", FILTER('tagsBySource 1'!E$3:E$2402, $A13='tagsBySource 1'!$A$3:$A$2402, 'tagsBySource 1'!E$3:E$2402&lt;&gt;"""")), """")"),"")</f>
        <v/>
      </c>
      <c r="F13" s="1" t="str">
        <f ca="1">IFERROR(__xludf.DUMMYFUNCTION("IFERROR(JOIN("", "", FILTER('tagsBySource 1'!F$3:F$2402, $A13='tagsBySource 1'!$A$3:$A$2402, 'tagsBySource 1'!F$3:F$2402&lt;&gt;"""")), """")"),"")</f>
        <v/>
      </c>
      <c r="G13" s="1" t="str">
        <f ca="1">IFERROR(__xludf.DUMMYFUNCTION("IFERROR(JOIN("", "", FILTER('tagsBySource 1'!G$3:G$2402, $A13='tagsBySource 1'!$A$3:$A$2402, 'tagsBySource 1'!G$3:G$2402&lt;&gt;"""")), """")"),"")</f>
        <v/>
      </c>
      <c r="H13" s="1" t="str">
        <f ca="1">IFERROR(__xludf.DUMMYFUNCTION("IFERROR(JOIN("", "", FILTER('tagsBySource 1'!H$3:H$2402, $A13='tagsBySource 1'!$A$3:$A$2402, 'tagsBySource 1'!H$3:H$2402&lt;&gt;"""")), """")"),"")</f>
        <v/>
      </c>
      <c r="I13" s="1" t="str">
        <f ca="1">IFERROR(__xludf.DUMMYFUNCTION("IFERROR(JOIN("", "", FILTER('tagsBySource 1'!I$3:I$2402, $A13='tagsBySource 1'!$A$3:$A$2402, 'tagsBySource 1'!I$3:I$2402&lt;&gt;"""")), """")"),"")</f>
        <v/>
      </c>
      <c r="J13" s="1" t="str">
        <f ca="1">IFERROR(__xludf.DUMMYFUNCTION("IFERROR(JOIN("", "", FILTER('tagsBySource 1'!J$3:J$2402, $A13='tagsBySource 1'!$A$3:$A$2402, 'tagsBySource 1'!J$3:J$2402&lt;&gt;"""")), """")"),"")</f>
        <v/>
      </c>
      <c r="K13" s="1" t="str">
        <f ca="1">IFERROR(__xludf.DUMMYFUNCTION("IFERROR(JOIN("", "", FILTER('tagsBySource 1'!K$3:K$2402, $A13='tagsBySource 1'!$A$3:$A$2402, 'tagsBySource 1'!K$3:K$2402&lt;&gt;"""")), """")"),"")</f>
        <v/>
      </c>
      <c r="L13" s="1" t="str">
        <f ca="1">IFERROR(__xludf.DUMMYFUNCTION("IFERROR(JOIN("", "", FILTER('tagsBySource 1'!L$3:L$2402, $A13='tagsBySource 1'!$A$3:$A$2402, 'tagsBySource 1'!L$3:L$2402&lt;&gt;"""")), """")"),"")</f>
        <v/>
      </c>
      <c r="M13" s="1" t="str">
        <f ca="1">IFERROR(__xludf.DUMMYFUNCTION("IFERROR(JOIN("", "", FILTER('tagsBySource 1'!M$3:M$2402, $A13='tagsBySource 1'!$A$3:$A$2402, 'tagsBySource 1'!M$3:M$2402&lt;&gt;"""")), """")"),"")</f>
        <v/>
      </c>
      <c r="N13" s="1" t="str">
        <f ca="1">IFERROR(__xludf.DUMMYFUNCTION("IFERROR(JOIN("", "", FILTER('tagsBySource 1'!N$3:N$2402, $A13='tagsBySource 1'!$A$3:$A$2402, 'tagsBySource 1'!N$3:N$2402&lt;&gt;"""")), """")"),"")</f>
        <v/>
      </c>
      <c r="O13" s="1" t="str">
        <f ca="1">IFERROR(__xludf.DUMMYFUNCTION("IFERROR(JOIN("", "", FILTER('tagsBySource 1'!O$3:O$2402, $A13='tagsBySource 1'!$A$3:$A$2402, 'tagsBySource 1'!O$3:O$2402&lt;&gt;"""")), """")"),"")</f>
        <v/>
      </c>
      <c r="P13" s="1" t="str">
        <f ca="1">IFERROR(__xludf.DUMMYFUNCTION("IFERROR(JOIN("", "", FILTER('tagsBySource 1'!P$3:P$2402, $A13='tagsBySource 1'!$A$3:$A$2402, 'tagsBySource 1'!P$3:P$2402&lt;&gt;"""")), """")"),"")</f>
        <v/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IFERROR(__xludf.DUMMYFUNCTION("IFERROR(JOIN("", "", FILTER('tagsBySource 1'!B$3:B$2402, $A14='tagsBySource 1'!$A$3:$A$2402, 'tagsBySource 1'!B$3:B$2402&lt;&gt;"""")), """")"),"")</f>
        <v/>
      </c>
      <c r="C14" s="1" t="str">
        <f ca="1">IFERROR(__xludf.DUMMYFUNCTION("IFERROR(JOIN("", "", FILTER('tagsBySource 1'!C$3:C$2402, $A14='tagsBySource 1'!$A$3:$A$2402, 'tagsBySource 1'!C$3:C$2402&lt;&gt;"""")), """")"),"")</f>
        <v/>
      </c>
      <c r="D14" s="1" t="str">
        <f ca="1">IFERROR(__xludf.DUMMYFUNCTION("IFERROR(JOIN("", "", FILTER('tagsBySource 1'!D$3:D$2402, $A14='tagsBySource 1'!$A$3:$A$2402, 'tagsBySource 1'!D$3:D$2402&lt;&gt;"""")), """")"),"")</f>
        <v/>
      </c>
      <c r="E14" s="1" t="str">
        <f ca="1">IFERROR(__xludf.DUMMYFUNCTION("IFERROR(JOIN("", "", FILTER('tagsBySource 1'!E$3:E$2402, $A14='tagsBySource 1'!$A$3:$A$2402, 'tagsBySource 1'!E$3:E$2402&lt;&gt;"""")), """")"),"")</f>
        <v/>
      </c>
      <c r="F14" s="1" t="str">
        <f ca="1">IFERROR(__xludf.DUMMYFUNCTION("IFERROR(JOIN("", "", FILTER('tagsBySource 1'!F$3:F$2402, $A14='tagsBySource 1'!$A$3:$A$2402, 'tagsBySource 1'!F$3:F$2402&lt;&gt;"""")), """")"),"")</f>
        <v/>
      </c>
      <c r="G14" s="1" t="str">
        <f ca="1">IFERROR(__xludf.DUMMYFUNCTION("IFERROR(JOIN("", "", FILTER('tagsBySource 1'!G$3:G$2402, $A14='tagsBySource 1'!$A$3:$A$2402, 'tagsBySource 1'!G$3:G$2402&lt;&gt;"""")), """")"),"")</f>
        <v/>
      </c>
      <c r="H14" s="1" t="str">
        <f ca="1">IFERROR(__xludf.DUMMYFUNCTION("IFERROR(JOIN("", "", FILTER('tagsBySource 1'!H$3:H$2402, $A14='tagsBySource 1'!$A$3:$A$2402, 'tagsBySource 1'!H$3:H$2402&lt;&gt;"""")), """")"),"")</f>
        <v/>
      </c>
      <c r="I14" s="1" t="str">
        <f ca="1">IFERROR(__xludf.DUMMYFUNCTION("IFERROR(JOIN("", "", FILTER('tagsBySource 1'!I$3:I$2402, $A14='tagsBySource 1'!$A$3:$A$2402, 'tagsBySource 1'!I$3:I$2402&lt;&gt;"""")), """")"),"")</f>
        <v/>
      </c>
      <c r="J14" s="1" t="str">
        <f ca="1">IFERROR(__xludf.DUMMYFUNCTION("IFERROR(JOIN("", "", FILTER('tagsBySource 1'!J$3:J$2402, $A14='tagsBySource 1'!$A$3:$A$2402, 'tagsBySource 1'!J$3:J$2402&lt;&gt;"""")), """")"),"")</f>
        <v/>
      </c>
      <c r="K14" s="1" t="str">
        <f ca="1">IFERROR(__xludf.DUMMYFUNCTION("IFERROR(JOIN("", "", FILTER('tagsBySource 1'!K$3:K$2402, $A14='tagsBySource 1'!$A$3:$A$2402, 'tagsBySource 1'!K$3:K$2402&lt;&gt;"""")), """")"),"")</f>
        <v/>
      </c>
      <c r="L14" s="1" t="str">
        <f ca="1">IFERROR(__xludf.DUMMYFUNCTION("IFERROR(JOIN("", "", FILTER('tagsBySource 1'!L$3:L$2402, $A14='tagsBySource 1'!$A$3:$A$2402, 'tagsBySource 1'!L$3:L$2402&lt;&gt;"""")), """")"),"")</f>
        <v/>
      </c>
      <c r="M14" s="1" t="str">
        <f ca="1">IFERROR(__xludf.DUMMYFUNCTION("IFERROR(JOIN("", "", FILTER('tagsBySource 1'!M$3:M$2402, $A14='tagsBySource 1'!$A$3:$A$2402, 'tagsBySource 1'!M$3:M$2402&lt;&gt;"""")), """")"),"")</f>
        <v/>
      </c>
      <c r="N14" s="1" t="str">
        <f ca="1">IFERROR(__xludf.DUMMYFUNCTION("IFERROR(JOIN("", "", FILTER('tagsBySource 1'!N$3:N$2402, $A14='tagsBySource 1'!$A$3:$A$2402, 'tagsBySource 1'!N$3:N$2402&lt;&gt;"""")), """")"),"")</f>
        <v/>
      </c>
      <c r="O14" s="1" t="str">
        <f ca="1">IFERROR(__xludf.DUMMYFUNCTION("IFERROR(JOIN("", "", FILTER('tagsBySource 1'!O$3:O$2402, $A14='tagsBySource 1'!$A$3:$A$2402, 'tagsBySource 1'!O$3:O$2402&lt;&gt;"""")), """")"),"")</f>
        <v/>
      </c>
      <c r="P14" s="1" t="str">
        <f ca="1">IFERROR(__xludf.DUMMYFUNCTION("IFERROR(JOIN("", "", FILTER('tagsBySource 1'!P$3:P$2402, $A14='tagsBySource 1'!$A$3:$A$2402, 'tagsBySource 1'!P$3:P$2402&lt;&gt;"""")), """")"),"")</f>
        <v/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IFERROR(__xludf.DUMMYFUNCTION("IFERROR(JOIN("", "", FILTER('tagsBySource 1'!B$3:B$2402, $A15='tagsBySource 1'!$A$3:$A$2402, 'tagsBySource 1'!B$3:B$2402&lt;&gt;"""")), """")"),"")</f>
        <v/>
      </c>
      <c r="C15" s="1" t="str">
        <f ca="1">IFERROR(__xludf.DUMMYFUNCTION("IFERROR(JOIN("", "", FILTER('tagsBySource 1'!C$3:C$2402, $A15='tagsBySource 1'!$A$3:$A$2402, 'tagsBySource 1'!C$3:C$2402&lt;&gt;"""")), """")"),"")</f>
        <v/>
      </c>
      <c r="D15" s="1" t="str">
        <f ca="1">IFERROR(__xludf.DUMMYFUNCTION("IFERROR(JOIN("", "", FILTER('tagsBySource 1'!D$3:D$2402, $A15='tagsBySource 1'!$A$3:$A$2402, 'tagsBySource 1'!D$3:D$2402&lt;&gt;"""")), """")"),"")</f>
        <v/>
      </c>
      <c r="E15" s="1" t="str">
        <f ca="1">IFERROR(__xludf.DUMMYFUNCTION("IFERROR(JOIN("", "", FILTER('tagsBySource 1'!E$3:E$2402, $A15='tagsBySource 1'!$A$3:$A$2402, 'tagsBySource 1'!E$3:E$2402&lt;&gt;"""")), """")"),"")</f>
        <v/>
      </c>
      <c r="F15" s="1" t="str">
        <f ca="1">IFERROR(__xludf.DUMMYFUNCTION("IFERROR(JOIN("", "", FILTER('tagsBySource 1'!F$3:F$2402, $A15='tagsBySource 1'!$A$3:$A$2402, 'tagsBySource 1'!F$3:F$2402&lt;&gt;"""")), """")"),"")</f>
        <v/>
      </c>
      <c r="G15" s="1" t="str">
        <f ca="1">IFERROR(__xludf.DUMMYFUNCTION("IFERROR(JOIN("", "", FILTER('tagsBySource 1'!G$3:G$2402, $A15='tagsBySource 1'!$A$3:$A$2402, 'tagsBySource 1'!G$3:G$2402&lt;&gt;"""")), """")"),"")</f>
        <v/>
      </c>
      <c r="H15" s="1" t="str">
        <f ca="1">IFERROR(__xludf.DUMMYFUNCTION("IFERROR(JOIN("", "", FILTER('tagsBySource 1'!H$3:H$2402, $A15='tagsBySource 1'!$A$3:$A$2402, 'tagsBySource 1'!H$3:H$2402&lt;&gt;"""")), """")"),"")</f>
        <v/>
      </c>
      <c r="I15" s="1" t="str">
        <f ca="1">IFERROR(__xludf.DUMMYFUNCTION("IFERROR(JOIN("", "", FILTER('tagsBySource 1'!I$3:I$2402, $A15='tagsBySource 1'!$A$3:$A$2402, 'tagsBySource 1'!I$3:I$2402&lt;&gt;"""")), """")"),"")</f>
        <v/>
      </c>
      <c r="J15" s="1" t="str">
        <f ca="1">IFERROR(__xludf.DUMMYFUNCTION("IFERROR(JOIN("", "", FILTER('tagsBySource 1'!J$3:J$2402, $A15='tagsBySource 1'!$A$3:$A$2402, 'tagsBySource 1'!J$3:J$2402&lt;&gt;"""")), """")"),"")</f>
        <v/>
      </c>
      <c r="K15" s="1" t="str">
        <f ca="1">IFERROR(__xludf.DUMMYFUNCTION("IFERROR(JOIN("", "", FILTER('tagsBySource 1'!K$3:K$2402, $A15='tagsBySource 1'!$A$3:$A$2402, 'tagsBySource 1'!K$3:K$2402&lt;&gt;"""")), """")"),"")</f>
        <v/>
      </c>
      <c r="L15" s="1" t="str">
        <f ca="1">IFERROR(__xludf.DUMMYFUNCTION("IFERROR(JOIN("", "", FILTER('tagsBySource 1'!L$3:L$2402, $A15='tagsBySource 1'!$A$3:$A$2402, 'tagsBySource 1'!L$3:L$2402&lt;&gt;"""")), """")"),"")</f>
        <v/>
      </c>
      <c r="M15" s="1" t="str">
        <f ca="1">IFERROR(__xludf.DUMMYFUNCTION("IFERROR(JOIN("", "", FILTER('tagsBySource 1'!M$3:M$2402, $A15='tagsBySource 1'!$A$3:$A$2402, 'tagsBySource 1'!M$3:M$2402&lt;&gt;"""")), """")"),"")</f>
        <v/>
      </c>
      <c r="N15" s="1" t="str">
        <f ca="1">IFERROR(__xludf.DUMMYFUNCTION("IFERROR(JOIN("", "", FILTER('tagsBySource 1'!N$3:N$2402, $A15='tagsBySource 1'!$A$3:$A$2402, 'tagsBySource 1'!N$3:N$2402&lt;&gt;"""")), """")"),"")</f>
        <v/>
      </c>
      <c r="O15" s="1" t="str">
        <f ca="1">IFERROR(__xludf.DUMMYFUNCTION("IFERROR(JOIN("", "", FILTER('tagsBySource 1'!O$3:O$2402, $A15='tagsBySource 1'!$A$3:$A$2402, 'tagsBySource 1'!O$3:O$2402&lt;&gt;"""")), """")"),"")</f>
        <v/>
      </c>
      <c r="P15" s="1" t="str">
        <f ca="1">IFERROR(__xludf.DUMMYFUNCTION("IFERROR(JOIN("", "", FILTER('tagsBySource 1'!P$3:P$2402, $A15='tagsBySource 1'!$A$3:$A$2402, 'tagsBySource 1'!P$3:P$2402&lt;&gt;"""")), """")"),"")</f>
        <v/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IFERROR(__xludf.DUMMYFUNCTION("IFERROR(JOIN("", "", FILTER('tagsBySource 1'!B$3:B$2402, $A16='tagsBySource 1'!$A$3:$A$2402, 'tagsBySource 1'!B$3:B$2402&lt;&gt;"""")), """")"),"")</f>
        <v/>
      </c>
      <c r="C16" s="1" t="str">
        <f ca="1">IFERROR(__xludf.DUMMYFUNCTION("IFERROR(JOIN("", "", FILTER('tagsBySource 1'!C$3:C$2402, $A16='tagsBySource 1'!$A$3:$A$2402, 'tagsBySource 1'!C$3:C$2402&lt;&gt;"""")), """")"),"")</f>
        <v/>
      </c>
      <c r="D16" s="1" t="str">
        <f ca="1">IFERROR(__xludf.DUMMYFUNCTION("IFERROR(JOIN("", "", FILTER('tagsBySource 1'!D$3:D$2402, $A16='tagsBySource 1'!$A$3:$A$2402, 'tagsBySource 1'!D$3:D$2402&lt;&gt;"""")), """")"),"")</f>
        <v/>
      </c>
      <c r="E16" s="1" t="str">
        <f ca="1">IFERROR(__xludf.DUMMYFUNCTION("IFERROR(JOIN("", "", FILTER('tagsBySource 1'!E$3:E$2402, $A16='tagsBySource 1'!$A$3:$A$2402, 'tagsBySource 1'!E$3:E$2402&lt;&gt;"""")), """")"),"")</f>
        <v/>
      </c>
      <c r="F16" s="1" t="str">
        <f ca="1">IFERROR(__xludf.DUMMYFUNCTION("IFERROR(JOIN("", "", FILTER('tagsBySource 1'!F$3:F$2402, $A16='tagsBySource 1'!$A$3:$A$2402, 'tagsBySource 1'!F$3:F$2402&lt;&gt;"""")), """")"),"")</f>
        <v/>
      </c>
      <c r="G16" s="1" t="str">
        <f ca="1">IFERROR(__xludf.DUMMYFUNCTION("IFERROR(JOIN("", "", FILTER('tagsBySource 1'!G$3:G$2402, $A16='tagsBySource 1'!$A$3:$A$2402, 'tagsBySource 1'!G$3:G$2402&lt;&gt;"""")), """")"),"")</f>
        <v/>
      </c>
      <c r="H16" s="1" t="str">
        <f ca="1">IFERROR(__xludf.DUMMYFUNCTION("IFERROR(JOIN("", "", FILTER('tagsBySource 1'!H$3:H$2402, $A16='tagsBySource 1'!$A$3:$A$2402, 'tagsBySource 1'!H$3:H$2402&lt;&gt;"""")), """")"),"")</f>
        <v/>
      </c>
      <c r="I16" s="1" t="str">
        <f ca="1">IFERROR(__xludf.DUMMYFUNCTION("IFERROR(JOIN("", "", FILTER('tagsBySource 1'!I$3:I$2402, $A16='tagsBySource 1'!$A$3:$A$2402, 'tagsBySource 1'!I$3:I$2402&lt;&gt;"""")), """")"),"")</f>
        <v/>
      </c>
      <c r="J16" s="1" t="str">
        <f ca="1">IFERROR(__xludf.DUMMYFUNCTION("IFERROR(JOIN("", "", FILTER('tagsBySource 1'!J$3:J$2402, $A16='tagsBySource 1'!$A$3:$A$2402, 'tagsBySource 1'!J$3:J$2402&lt;&gt;"""")), """")"),"")</f>
        <v/>
      </c>
      <c r="K16" s="1" t="str">
        <f ca="1">IFERROR(__xludf.DUMMYFUNCTION("IFERROR(JOIN("", "", FILTER('tagsBySource 1'!K$3:K$2402, $A16='tagsBySource 1'!$A$3:$A$2402, 'tagsBySource 1'!K$3:K$2402&lt;&gt;"""")), """")"),"")</f>
        <v/>
      </c>
      <c r="L16" s="1" t="str">
        <f ca="1">IFERROR(__xludf.DUMMYFUNCTION("IFERROR(JOIN("", "", FILTER('tagsBySource 1'!L$3:L$2402, $A16='tagsBySource 1'!$A$3:$A$2402, 'tagsBySource 1'!L$3:L$2402&lt;&gt;"""")), """")"),"")</f>
        <v/>
      </c>
      <c r="M16" s="1" t="str">
        <f ca="1">IFERROR(__xludf.DUMMYFUNCTION("IFERROR(JOIN("", "", FILTER('tagsBySource 1'!M$3:M$2402, $A16='tagsBySource 1'!$A$3:$A$2402, 'tagsBySource 1'!M$3:M$2402&lt;&gt;"""")), """")"),"")</f>
        <v/>
      </c>
      <c r="N16" s="1" t="str">
        <f ca="1">IFERROR(__xludf.DUMMYFUNCTION("IFERROR(JOIN("", "", FILTER('tagsBySource 1'!N$3:N$2402, $A16='tagsBySource 1'!$A$3:$A$2402, 'tagsBySource 1'!N$3:N$2402&lt;&gt;"""")), """")"),"")</f>
        <v/>
      </c>
      <c r="O16" s="1" t="str">
        <f ca="1">IFERROR(__xludf.DUMMYFUNCTION("IFERROR(JOIN("", "", FILTER('tagsBySource 1'!O$3:O$2402, $A16='tagsBySource 1'!$A$3:$A$2402, 'tagsBySource 1'!O$3:O$2402&lt;&gt;"""")), """")"),"")</f>
        <v/>
      </c>
      <c r="P16" s="1" t="str">
        <f ca="1">IFERROR(__xludf.DUMMYFUNCTION("IFERROR(JOIN("", "", FILTER('tagsBySource 1'!P$3:P$2402, $A16='tagsBySource 1'!$A$3:$A$2402, 'tagsBySource 1'!P$3:P$2402&lt;&gt;"""")), """")"),"")</f>
        <v/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IFERROR(__xludf.DUMMYFUNCTION("IFERROR(JOIN("", "", FILTER('tagsBySource 1'!B$3:B$2402, $A17='tagsBySource 1'!$A$3:$A$2402, 'tagsBySource 1'!B$3:B$2402&lt;&gt;"""")), """")"),"")</f>
        <v/>
      </c>
      <c r="C17" s="1" t="str">
        <f ca="1">IFERROR(__xludf.DUMMYFUNCTION("IFERROR(JOIN("", "", FILTER('tagsBySource 1'!C$3:C$2402, $A17='tagsBySource 1'!$A$3:$A$2402, 'tagsBySource 1'!C$3:C$2402&lt;&gt;"""")), """")"),"")</f>
        <v/>
      </c>
      <c r="D17" s="1" t="str">
        <f ca="1">IFERROR(__xludf.DUMMYFUNCTION("IFERROR(JOIN("", "", FILTER('tagsBySource 1'!D$3:D$2402, $A17='tagsBySource 1'!$A$3:$A$2402, 'tagsBySource 1'!D$3:D$2402&lt;&gt;"""")), """")"),"")</f>
        <v/>
      </c>
      <c r="E17" s="1" t="str">
        <f ca="1">IFERROR(__xludf.DUMMYFUNCTION("IFERROR(JOIN("", "", FILTER('tagsBySource 1'!E$3:E$2402, $A17='tagsBySource 1'!$A$3:$A$2402, 'tagsBySource 1'!E$3:E$2402&lt;&gt;"""")), """")"),"")</f>
        <v/>
      </c>
      <c r="F17" s="1" t="str">
        <f ca="1">IFERROR(__xludf.DUMMYFUNCTION("IFERROR(JOIN("", "", FILTER('tagsBySource 1'!F$3:F$2402, $A17='tagsBySource 1'!$A$3:$A$2402, 'tagsBySource 1'!F$3:F$2402&lt;&gt;"""")), """")"),"")</f>
        <v/>
      </c>
      <c r="G17" s="1" t="str">
        <f ca="1">IFERROR(__xludf.DUMMYFUNCTION("IFERROR(JOIN("", "", FILTER('tagsBySource 1'!G$3:G$2402, $A17='tagsBySource 1'!$A$3:$A$2402, 'tagsBySource 1'!G$3:G$2402&lt;&gt;"""")), """")"),"")</f>
        <v/>
      </c>
      <c r="H17" s="1" t="str">
        <f ca="1">IFERROR(__xludf.DUMMYFUNCTION("IFERROR(JOIN("", "", FILTER('tagsBySource 1'!H$3:H$2402, $A17='tagsBySource 1'!$A$3:$A$2402, 'tagsBySource 1'!H$3:H$2402&lt;&gt;"""")), """")"),"")</f>
        <v/>
      </c>
      <c r="I17" s="1" t="str">
        <f ca="1">IFERROR(__xludf.DUMMYFUNCTION("IFERROR(JOIN("", "", FILTER('tagsBySource 1'!I$3:I$2402, $A17='tagsBySource 1'!$A$3:$A$2402, 'tagsBySource 1'!I$3:I$2402&lt;&gt;"""")), """")"),"")</f>
        <v/>
      </c>
      <c r="J17" s="1" t="str">
        <f ca="1">IFERROR(__xludf.DUMMYFUNCTION("IFERROR(JOIN("", "", FILTER('tagsBySource 1'!J$3:J$2402, $A17='tagsBySource 1'!$A$3:$A$2402, 'tagsBySource 1'!J$3:J$2402&lt;&gt;"""")), """")"),"")</f>
        <v/>
      </c>
      <c r="K17" s="1" t="str">
        <f ca="1">IFERROR(__xludf.DUMMYFUNCTION("IFERROR(JOIN("", "", FILTER('tagsBySource 1'!K$3:K$2402, $A17='tagsBySource 1'!$A$3:$A$2402, 'tagsBySource 1'!K$3:K$2402&lt;&gt;"""")), """")"),"")</f>
        <v/>
      </c>
      <c r="L17" s="1" t="str">
        <f ca="1">IFERROR(__xludf.DUMMYFUNCTION("IFERROR(JOIN("", "", FILTER('tagsBySource 1'!L$3:L$2402, $A17='tagsBySource 1'!$A$3:$A$2402, 'tagsBySource 1'!L$3:L$2402&lt;&gt;"""")), """")"),"")</f>
        <v/>
      </c>
      <c r="M17" s="1" t="str">
        <f ca="1">IFERROR(__xludf.DUMMYFUNCTION("IFERROR(JOIN("", "", FILTER('tagsBySource 1'!M$3:M$2402, $A17='tagsBySource 1'!$A$3:$A$2402, 'tagsBySource 1'!M$3:M$2402&lt;&gt;"""")), """")"),"")</f>
        <v/>
      </c>
      <c r="N17" s="1" t="str">
        <f ca="1">IFERROR(__xludf.DUMMYFUNCTION("IFERROR(JOIN("", "", FILTER('tagsBySource 1'!N$3:N$2402, $A17='tagsBySource 1'!$A$3:$A$2402, 'tagsBySource 1'!N$3:N$2402&lt;&gt;"""")), """")"),"")</f>
        <v/>
      </c>
      <c r="O17" s="1" t="str">
        <f ca="1">IFERROR(__xludf.DUMMYFUNCTION("IFERROR(JOIN("", "", FILTER('tagsBySource 1'!O$3:O$2402, $A17='tagsBySource 1'!$A$3:$A$2402, 'tagsBySource 1'!O$3:O$2402&lt;&gt;"""")), """")"),"")</f>
        <v/>
      </c>
      <c r="P17" s="1" t="str">
        <f ca="1">IFERROR(__xludf.DUMMYFUNCTION("IFERROR(JOIN("", "", FILTER('tagsBySource 1'!P$3:P$2402, $A17='tagsBySource 1'!$A$3:$A$2402, 'tagsBySource 1'!P$3:P$2402&lt;&gt;"""")), """")"),"")</f>
        <v/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IFERROR(__xludf.DUMMYFUNCTION("IFERROR(JOIN("", "", FILTER('tagsBySource 1'!B$3:B$2402, $A18='tagsBySource 1'!$A$3:$A$2402, 'tagsBySource 1'!B$3:B$2402&lt;&gt;"""")), """")"),"")</f>
        <v/>
      </c>
      <c r="C18" s="1" t="str">
        <f ca="1">IFERROR(__xludf.DUMMYFUNCTION("IFERROR(JOIN("", "", FILTER('tagsBySource 1'!C$3:C$2402, $A18='tagsBySource 1'!$A$3:$A$2402, 'tagsBySource 1'!C$3:C$2402&lt;&gt;"""")), """")"),"")</f>
        <v/>
      </c>
      <c r="D18" s="1" t="str">
        <f ca="1">IFERROR(__xludf.DUMMYFUNCTION("IFERROR(JOIN("", "", FILTER('tagsBySource 1'!D$3:D$2402, $A18='tagsBySource 1'!$A$3:$A$2402, 'tagsBySource 1'!D$3:D$2402&lt;&gt;"""")), """")"),"")</f>
        <v/>
      </c>
      <c r="E18" s="1" t="str">
        <f ca="1">IFERROR(__xludf.DUMMYFUNCTION("IFERROR(JOIN("", "", FILTER('tagsBySource 1'!E$3:E$2402, $A18='tagsBySource 1'!$A$3:$A$2402, 'tagsBySource 1'!E$3:E$2402&lt;&gt;"""")), """")"),"")</f>
        <v/>
      </c>
      <c r="F18" s="1" t="str">
        <f ca="1">IFERROR(__xludf.DUMMYFUNCTION("IFERROR(JOIN("", "", FILTER('tagsBySource 1'!F$3:F$2402, $A18='tagsBySource 1'!$A$3:$A$2402, 'tagsBySource 1'!F$3:F$2402&lt;&gt;"""")), """")"),"")</f>
        <v/>
      </c>
      <c r="G18" s="1" t="str">
        <f ca="1">IFERROR(__xludf.DUMMYFUNCTION("IFERROR(JOIN("", "", FILTER('tagsBySource 1'!G$3:G$2402, $A18='tagsBySource 1'!$A$3:$A$2402, 'tagsBySource 1'!G$3:G$2402&lt;&gt;"""")), """")"),"")</f>
        <v/>
      </c>
      <c r="H18" s="1" t="str">
        <f ca="1">IFERROR(__xludf.DUMMYFUNCTION("IFERROR(JOIN("", "", FILTER('tagsBySource 1'!H$3:H$2402, $A18='tagsBySource 1'!$A$3:$A$2402, 'tagsBySource 1'!H$3:H$2402&lt;&gt;"""")), """")"),"")</f>
        <v/>
      </c>
      <c r="I18" s="1" t="str">
        <f ca="1">IFERROR(__xludf.DUMMYFUNCTION("IFERROR(JOIN("", "", FILTER('tagsBySource 1'!I$3:I$2402, $A18='tagsBySource 1'!$A$3:$A$2402, 'tagsBySource 1'!I$3:I$2402&lt;&gt;"""")), """")"),"")</f>
        <v/>
      </c>
      <c r="J18" s="1" t="str">
        <f ca="1">IFERROR(__xludf.DUMMYFUNCTION("IFERROR(JOIN("", "", FILTER('tagsBySource 1'!J$3:J$2402, $A18='tagsBySource 1'!$A$3:$A$2402, 'tagsBySource 1'!J$3:J$2402&lt;&gt;"""")), """")"),"")</f>
        <v/>
      </c>
      <c r="K18" s="1" t="str">
        <f ca="1">IFERROR(__xludf.DUMMYFUNCTION("IFERROR(JOIN("", "", FILTER('tagsBySource 1'!K$3:K$2402, $A18='tagsBySource 1'!$A$3:$A$2402, 'tagsBySource 1'!K$3:K$2402&lt;&gt;"""")), """")"),"")</f>
        <v/>
      </c>
      <c r="L18" s="1" t="str">
        <f ca="1">IFERROR(__xludf.DUMMYFUNCTION("IFERROR(JOIN("", "", FILTER('tagsBySource 1'!L$3:L$2402, $A18='tagsBySource 1'!$A$3:$A$2402, 'tagsBySource 1'!L$3:L$2402&lt;&gt;"""")), """")"),"")</f>
        <v/>
      </c>
      <c r="M18" s="1" t="str">
        <f ca="1">IFERROR(__xludf.DUMMYFUNCTION("IFERROR(JOIN("", "", FILTER('tagsBySource 1'!M$3:M$2402, $A18='tagsBySource 1'!$A$3:$A$2402, 'tagsBySource 1'!M$3:M$2402&lt;&gt;"""")), """")"),"")</f>
        <v/>
      </c>
      <c r="N18" s="1" t="str">
        <f ca="1">IFERROR(__xludf.DUMMYFUNCTION("IFERROR(JOIN("", "", FILTER('tagsBySource 1'!N$3:N$2402, $A18='tagsBySource 1'!$A$3:$A$2402, 'tagsBySource 1'!N$3:N$2402&lt;&gt;"""")), """")"),"")</f>
        <v/>
      </c>
      <c r="O18" s="1" t="str">
        <f ca="1">IFERROR(__xludf.DUMMYFUNCTION("IFERROR(JOIN("", "", FILTER('tagsBySource 1'!O$3:O$2402, $A18='tagsBySource 1'!$A$3:$A$2402, 'tagsBySource 1'!O$3:O$2402&lt;&gt;"""")), """")"),"")</f>
        <v/>
      </c>
      <c r="P18" s="1" t="str">
        <f ca="1">IFERROR(__xludf.DUMMYFUNCTION("IFERROR(JOIN("", "", FILTER('tagsBySource 1'!P$3:P$2402, $A18='tagsBySource 1'!$A$3:$A$2402, 'tagsBySource 1'!P$3:P$2402&lt;&gt;"""")), """")"),"")</f>
        <v/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IFERROR(__xludf.DUMMYFUNCTION("IFERROR(JOIN("", "", FILTER('tagsBySource 1'!B$3:B$2402, $A19='tagsBySource 1'!$A$3:$A$2402, 'tagsBySource 1'!B$3:B$2402&lt;&gt;"""")), """")"),"")</f>
        <v/>
      </c>
      <c r="C19" s="1" t="str">
        <f ca="1">IFERROR(__xludf.DUMMYFUNCTION("IFERROR(JOIN("", "", FILTER('tagsBySource 1'!C$3:C$2402, $A19='tagsBySource 1'!$A$3:$A$2402, 'tagsBySource 1'!C$3:C$2402&lt;&gt;"""")), """")"),"")</f>
        <v/>
      </c>
      <c r="D19" s="1" t="str">
        <f ca="1">IFERROR(__xludf.DUMMYFUNCTION("IFERROR(JOIN("", "", FILTER('tagsBySource 1'!D$3:D$2402, $A19='tagsBySource 1'!$A$3:$A$2402, 'tagsBySource 1'!D$3:D$2402&lt;&gt;"""")), """")"),"")</f>
        <v/>
      </c>
      <c r="E19" s="1" t="str">
        <f ca="1">IFERROR(__xludf.DUMMYFUNCTION("IFERROR(JOIN("", "", FILTER('tagsBySource 1'!E$3:E$2402, $A19='tagsBySource 1'!$A$3:$A$2402, 'tagsBySource 1'!E$3:E$2402&lt;&gt;"""")), """")"),"")</f>
        <v/>
      </c>
      <c r="F19" s="1" t="str">
        <f ca="1">IFERROR(__xludf.DUMMYFUNCTION("IFERROR(JOIN("", "", FILTER('tagsBySource 1'!F$3:F$2402, $A19='tagsBySource 1'!$A$3:$A$2402, 'tagsBySource 1'!F$3:F$2402&lt;&gt;"""")), """")"),"")</f>
        <v/>
      </c>
      <c r="G19" s="1" t="str">
        <f ca="1">IFERROR(__xludf.DUMMYFUNCTION("IFERROR(JOIN("", "", FILTER('tagsBySource 1'!G$3:G$2402, $A19='tagsBySource 1'!$A$3:$A$2402, 'tagsBySource 1'!G$3:G$2402&lt;&gt;"""")), """")"),"")</f>
        <v/>
      </c>
      <c r="H19" s="1" t="str">
        <f ca="1">IFERROR(__xludf.DUMMYFUNCTION("IFERROR(JOIN("", "", FILTER('tagsBySource 1'!H$3:H$2402, $A19='tagsBySource 1'!$A$3:$A$2402, 'tagsBySource 1'!H$3:H$2402&lt;&gt;"""")), """")"),"")</f>
        <v/>
      </c>
      <c r="I19" s="1" t="str">
        <f ca="1">IFERROR(__xludf.DUMMYFUNCTION("IFERROR(JOIN("", "", FILTER('tagsBySource 1'!I$3:I$2402, $A19='tagsBySource 1'!$A$3:$A$2402, 'tagsBySource 1'!I$3:I$2402&lt;&gt;"""")), """")"),"")</f>
        <v/>
      </c>
      <c r="J19" s="1" t="str">
        <f ca="1">IFERROR(__xludf.DUMMYFUNCTION("IFERROR(JOIN("", "", FILTER('tagsBySource 1'!J$3:J$2402, $A19='tagsBySource 1'!$A$3:$A$2402, 'tagsBySource 1'!J$3:J$2402&lt;&gt;"""")), """")"),"")</f>
        <v/>
      </c>
      <c r="K19" s="1" t="str">
        <f ca="1">IFERROR(__xludf.DUMMYFUNCTION("IFERROR(JOIN("", "", FILTER('tagsBySource 1'!K$3:K$2402, $A19='tagsBySource 1'!$A$3:$A$2402, 'tagsBySource 1'!K$3:K$2402&lt;&gt;"""")), """")"),"")</f>
        <v/>
      </c>
      <c r="L19" s="1" t="str">
        <f ca="1">IFERROR(__xludf.DUMMYFUNCTION("IFERROR(JOIN("", "", FILTER('tagsBySource 1'!L$3:L$2402, $A19='tagsBySource 1'!$A$3:$A$2402, 'tagsBySource 1'!L$3:L$2402&lt;&gt;"""")), """")"),"")</f>
        <v/>
      </c>
      <c r="M19" s="1" t="str">
        <f ca="1">IFERROR(__xludf.DUMMYFUNCTION("IFERROR(JOIN("", "", FILTER('tagsBySource 1'!M$3:M$2402, $A19='tagsBySource 1'!$A$3:$A$2402, 'tagsBySource 1'!M$3:M$2402&lt;&gt;"""")), """")"),"")</f>
        <v/>
      </c>
      <c r="N19" s="1" t="str">
        <f ca="1">IFERROR(__xludf.DUMMYFUNCTION("IFERROR(JOIN("", "", FILTER('tagsBySource 1'!N$3:N$2402, $A19='tagsBySource 1'!$A$3:$A$2402, 'tagsBySource 1'!N$3:N$2402&lt;&gt;"""")), """")"),"")</f>
        <v/>
      </c>
      <c r="O19" s="1" t="str">
        <f ca="1">IFERROR(__xludf.DUMMYFUNCTION("IFERROR(JOIN("", "", FILTER('tagsBySource 1'!O$3:O$2402, $A19='tagsBySource 1'!$A$3:$A$2402, 'tagsBySource 1'!O$3:O$2402&lt;&gt;"""")), """")"),"")</f>
        <v/>
      </c>
      <c r="P19" s="1" t="str">
        <f ca="1">IFERROR(__xludf.DUMMYFUNCTION("IFERROR(JOIN("", "", FILTER('tagsBySource 1'!P$3:P$2402, $A19='tagsBySource 1'!$A$3:$A$2402, 'tagsBySource 1'!P$3:P$2402&lt;&gt;"""")), """")"),"")</f>
        <v/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IFERROR(__xludf.DUMMYFUNCTION("IFERROR(JOIN("", "", FILTER('tagsBySource 1'!B$3:B$2402, $A20='tagsBySource 1'!$A$3:$A$2402, 'tagsBySource 1'!B$3:B$2402&lt;&gt;"""")), """")"),"")</f>
        <v/>
      </c>
      <c r="C20" s="1" t="str">
        <f ca="1">IFERROR(__xludf.DUMMYFUNCTION("IFERROR(JOIN("", "", FILTER('tagsBySource 1'!C$3:C$2402, $A20='tagsBySource 1'!$A$3:$A$2402, 'tagsBySource 1'!C$3:C$2402&lt;&gt;"""")), """")"),"")</f>
        <v/>
      </c>
      <c r="D20" s="1" t="str">
        <f ca="1">IFERROR(__xludf.DUMMYFUNCTION("IFERROR(JOIN("", "", FILTER('tagsBySource 1'!D$3:D$2402, $A20='tagsBySource 1'!$A$3:$A$2402, 'tagsBySource 1'!D$3:D$2402&lt;&gt;"""")), """")"),"")</f>
        <v/>
      </c>
      <c r="E20" s="1" t="str">
        <f ca="1">IFERROR(__xludf.DUMMYFUNCTION("IFERROR(JOIN("", "", FILTER('tagsBySource 1'!E$3:E$2402, $A20='tagsBySource 1'!$A$3:$A$2402, 'tagsBySource 1'!E$3:E$2402&lt;&gt;"""")), """")"),"")</f>
        <v/>
      </c>
      <c r="F20" s="1" t="str">
        <f ca="1">IFERROR(__xludf.DUMMYFUNCTION("IFERROR(JOIN("", "", FILTER('tagsBySource 1'!F$3:F$2402, $A20='tagsBySource 1'!$A$3:$A$2402, 'tagsBySource 1'!F$3:F$2402&lt;&gt;"""")), """")"),"")</f>
        <v/>
      </c>
      <c r="G20" s="1" t="str">
        <f ca="1">IFERROR(__xludf.DUMMYFUNCTION("IFERROR(JOIN("", "", FILTER('tagsBySource 1'!G$3:G$2402, $A20='tagsBySource 1'!$A$3:$A$2402, 'tagsBySource 1'!G$3:G$2402&lt;&gt;"""")), """")"),"")</f>
        <v/>
      </c>
      <c r="H20" s="1" t="str">
        <f ca="1">IFERROR(__xludf.DUMMYFUNCTION("IFERROR(JOIN("", "", FILTER('tagsBySource 1'!H$3:H$2402, $A20='tagsBySource 1'!$A$3:$A$2402, 'tagsBySource 1'!H$3:H$2402&lt;&gt;"""")), """")"),"")</f>
        <v/>
      </c>
      <c r="I20" s="1" t="str">
        <f ca="1">IFERROR(__xludf.DUMMYFUNCTION("IFERROR(JOIN("", "", FILTER('tagsBySource 1'!I$3:I$2402, $A20='tagsBySource 1'!$A$3:$A$2402, 'tagsBySource 1'!I$3:I$2402&lt;&gt;"""")), """")"),"")</f>
        <v/>
      </c>
      <c r="J20" s="1" t="str">
        <f ca="1">IFERROR(__xludf.DUMMYFUNCTION("IFERROR(JOIN("", "", FILTER('tagsBySource 1'!J$3:J$2402, $A20='tagsBySource 1'!$A$3:$A$2402, 'tagsBySource 1'!J$3:J$2402&lt;&gt;"""")), """")"),"")</f>
        <v/>
      </c>
      <c r="K20" s="1" t="str">
        <f ca="1">IFERROR(__xludf.DUMMYFUNCTION("IFERROR(JOIN("", "", FILTER('tagsBySource 1'!K$3:K$2402, $A20='tagsBySource 1'!$A$3:$A$2402, 'tagsBySource 1'!K$3:K$2402&lt;&gt;"""")), """")"),"")</f>
        <v/>
      </c>
      <c r="L20" s="1" t="str">
        <f ca="1">IFERROR(__xludf.DUMMYFUNCTION("IFERROR(JOIN("", "", FILTER('tagsBySource 1'!L$3:L$2402, $A20='tagsBySource 1'!$A$3:$A$2402, 'tagsBySource 1'!L$3:L$2402&lt;&gt;"""")), """")"),"")</f>
        <v/>
      </c>
      <c r="M20" s="1" t="str">
        <f ca="1">IFERROR(__xludf.DUMMYFUNCTION("IFERROR(JOIN("", "", FILTER('tagsBySource 1'!M$3:M$2402, $A20='tagsBySource 1'!$A$3:$A$2402, 'tagsBySource 1'!M$3:M$2402&lt;&gt;"""")), """")"),"")</f>
        <v/>
      </c>
      <c r="N20" s="1" t="str">
        <f ca="1">IFERROR(__xludf.DUMMYFUNCTION("IFERROR(JOIN("", "", FILTER('tagsBySource 1'!N$3:N$2402, $A20='tagsBySource 1'!$A$3:$A$2402, 'tagsBySource 1'!N$3:N$2402&lt;&gt;"""")), """")"),"")</f>
        <v/>
      </c>
      <c r="O20" s="1" t="str">
        <f ca="1">IFERROR(__xludf.DUMMYFUNCTION("IFERROR(JOIN("", "", FILTER('tagsBySource 1'!O$3:O$2402, $A20='tagsBySource 1'!$A$3:$A$2402, 'tagsBySource 1'!O$3:O$2402&lt;&gt;"""")), """")"),"")</f>
        <v/>
      </c>
      <c r="P20" s="1" t="str">
        <f ca="1">IFERROR(__xludf.DUMMYFUNCTION("IFERROR(JOIN("", "", FILTER('tagsBySource 1'!P$3:P$2402, $A20='tagsBySource 1'!$A$3:$A$2402, 'tagsBySource 1'!P$3:P$2402&lt;&gt;"""")), """")"),"")</f>
        <v/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IFERROR(__xludf.DUMMYFUNCTION("IFERROR(JOIN("", "", FILTER('tagsBySource 1'!B$3:B$2402, $A21='tagsBySource 1'!$A$3:$A$2402, 'tagsBySource 1'!B$3:B$2402&lt;&gt;"""")), """")"),"")</f>
        <v/>
      </c>
      <c r="C21" s="1" t="str">
        <f ca="1">IFERROR(__xludf.DUMMYFUNCTION("IFERROR(JOIN("", "", FILTER('tagsBySource 1'!C$3:C$2402, $A21='tagsBySource 1'!$A$3:$A$2402, 'tagsBySource 1'!C$3:C$2402&lt;&gt;"""")), """")"),"")</f>
        <v/>
      </c>
      <c r="D21" s="1" t="str">
        <f ca="1">IFERROR(__xludf.DUMMYFUNCTION("IFERROR(JOIN("", "", FILTER('tagsBySource 1'!D$3:D$2402, $A21='tagsBySource 1'!$A$3:$A$2402, 'tagsBySource 1'!D$3:D$2402&lt;&gt;"""")), """")"),"")</f>
        <v/>
      </c>
      <c r="E21" s="1" t="str">
        <f ca="1">IFERROR(__xludf.DUMMYFUNCTION("IFERROR(JOIN("", "", FILTER('tagsBySource 1'!E$3:E$2402, $A21='tagsBySource 1'!$A$3:$A$2402, 'tagsBySource 1'!E$3:E$2402&lt;&gt;"""")), """")"),"")</f>
        <v/>
      </c>
      <c r="F21" s="1" t="str">
        <f ca="1">IFERROR(__xludf.DUMMYFUNCTION("IFERROR(JOIN("", "", FILTER('tagsBySource 1'!F$3:F$2402, $A21='tagsBySource 1'!$A$3:$A$2402, 'tagsBySource 1'!F$3:F$2402&lt;&gt;"""")), """")"),"")</f>
        <v/>
      </c>
      <c r="G21" s="1" t="str">
        <f ca="1">IFERROR(__xludf.DUMMYFUNCTION("IFERROR(JOIN("", "", FILTER('tagsBySource 1'!G$3:G$2402, $A21='tagsBySource 1'!$A$3:$A$2402, 'tagsBySource 1'!G$3:G$2402&lt;&gt;"""")), """")"),"")</f>
        <v/>
      </c>
      <c r="H21" s="1" t="str">
        <f ca="1">IFERROR(__xludf.DUMMYFUNCTION("IFERROR(JOIN("", "", FILTER('tagsBySource 1'!H$3:H$2402, $A21='tagsBySource 1'!$A$3:$A$2402, 'tagsBySource 1'!H$3:H$2402&lt;&gt;"""")), """")"),"")</f>
        <v/>
      </c>
      <c r="I21" s="1" t="str">
        <f ca="1">IFERROR(__xludf.DUMMYFUNCTION("IFERROR(JOIN("", "", FILTER('tagsBySource 1'!I$3:I$2402, $A21='tagsBySource 1'!$A$3:$A$2402, 'tagsBySource 1'!I$3:I$2402&lt;&gt;"""")), """")"),"")</f>
        <v/>
      </c>
      <c r="J21" s="1" t="str">
        <f ca="1">IFERROR(__xludf.DUMMYFUNCTION("IFERROR(JOIN("", "", FILTER('tagsBySource 1'!J$3:J$2402, $A21='tagsBySource 1'!$A$3:$A$2402, 'tagsBySource 1'!J$3:J$2402&lt;&gt;"""")), """")"),"")</f>
        <v/>
      </c>
      <c r="K21" s="1" t="str">
        <f ca="1">IFERROR(__xludf.DUMMYFUNCTION("IFERROR(JOIN("", "", FILTER('tagsBySource 1'!K$3:K$2402, $A21='tagsBySource 1'!$A$3:$A$2402, 'tagsBySource 1'!K$3:K$2402&lt;&gt;"""")), """")"),"")</f>
        <v/>
      </c>
      <c r="L21" s="1" t="str">
        <f ca="1">IFERROR(__xludf.DUMMYFUNCTION("IFERROR(JOIN("", "", FILTER('tagsBySource 1'!L$3:L$2402, $A21='tagsBySource 1'!$A$3:$A$2402, 'tagsBySource 1'!L$3:L$2402&lt;&gt;"""")), """")"),"")</f>
        <v/>
      </c>
      <c r="M21" s="1" t="str">
        <f ca="1">IFERROR(__xludf.DUMMYFUNCTION("IFERROR(JOIN("", "", FILTER('tagsBySource 1'!M$3:M$2402, $A21='tagsBySource 1'!$A$3:$A$2402, 'tagsBySource 1'!M$3:M$2402&lt;&gt;"""")), """")"),"")</f>
        <v/>
      </c>
      <c r="N21" s="1" t="str">
        <f ca="1">IFERROR(__xludf.DUMMYFUNCTION("IFERROR(JOIN("", "", FILTER('tagsBySource 1'!N$3:N$2402, $A21='tagsBySource 1'!$A$3:$A$2402, 'tagsBySource 1'!N$3:N$2402&lt;&gt;"""")), """")"),"")</f>
        <v/>
      </c>
      <c r="O21" s="1" t="str">
        <f ca="1">IFERROR(__xludf.DUMMYFUNCTION("IFERROR(JOIN("", "", FILTER('tagsBySource 1'!O$3:O$2402, $A21='tagsBySource 1'!$A$3:$A$2402, 'tagsBySource 1'!O$3:O$2402&lt;&gt;"""")), """")"),"")</f>
        <v/>
      </c>
      <c r="P21" s="1" t="str">
        <f ca="1">IFERROR(__xludf.DUMMYFUNCTION("IFERROR(JOIN("", "", FILTER('tagsBySource 1'!P$3:P$2402, $A21='tagsBySource 1'!$A$3:$A$2402, 'tagsBySource 1'!P$3:P$2402&lt;&gt;"""")), """")"),"")</f>
        <v/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IFERROR(__xludf.DUMMYFUNCTION("IFERROR(JOIN("", "", FILTER('tagsBySource 1'!B$3:B$2402, $A22='tagsBySource 1'!$A$3:$A$2402, 'tagsBySource 1'!B$3:B$2402&lt;&gt;"""")), """")"),"")</f>
        <v/>
      </c>
      <c r="C22" s="1" t="str">
        <f ca="1">IFERROR(__xludf.DUMMYFUNCTION("IFERROR(JOIN("", "", FILTER('tagsBySource 1'!C$3:C$2402, $A22='tagsBySource 1'!$A$3:$A$2402, 'tagsBySource 1'!C$3:C$2402&lt;&gt;"""")), """")"),"")</f>
        <v/>
      </c>
      <c r="D22" s="1" t="str">
        <f ca="1">IFERROR(__xludf.DUMMYFUNCTION("IFERROR(JOIN("", "", FILTER('tagsBySource 1'!D$3:D$2402, $A22='tagsBySource 1'!$A$3:$A$2402, 'tagsBySource 1'!D$3:D$2402&lt;&gt;"""")), """")"),"")</f>
        <v/>
      </c>
      <c r="E22" s="1" t="str">
        <f ca="1">IFERROR(__xludf.DUMMYFUNCTION("IFERROR(JOIN("", "", FILTER('tagsBySource 1'!E$3:E$2402, $A22='tagsBySource 1'!$A$3:$A$2402, 'tagsBySource 1'!E$3:E$2402&lt;&gt;"""")), """")"),"")</f>
        <v/>
      </c>
      <c r="F22" s="1" t="str">
        <f ca="1">IFERROR(__xludf.DUMMYFUNCTION("IFERROR(JOIN("", "", FILTER('tagsBySource 1'!F$3:F$2402, $A22='tagsBySource 1'!$A$3:$A$2402, 'tagsBySource 1'!F$3:F$2402&lt;&gt;"""")), """")"),"")</f>
        <v/>
      </c>
      <c r="G22" s="1" t="str">
        <f ca="1">IFERROR(__xludf.DUMMYFUNCTION("IFERROR(JOIN("", "", FILTER('tagsBySource 1'!G$3:G$2402, $A22='tagsBySource 1'!$A$3:$A$2402, 'tagsBySource 1'!G$3:G$2402&lt;&gt;"""")), """")"),"")</f>
        <v/>
      </c>
      <c r="H22" s="1" t="str">
        <f ca="1">IFERROR(__xludf.DUMMYFUNCTION("IFERROR(JOIN("", "", FILTER('tagsBySource 1'!H$3:H$2402, $A22='tagsBySource 1'!$A$3:$A$2402, 'tagsBySource 1'!H$3:H$2402&lt;&gt;"""")), """")"),"")</f>
        <v/>
      </c>
      <c r="I22" s="1" t="str">
        <f ca="1">IFERROR(__xludf.DUMMYFUNCTION("IFERROR(JOIN("", "", FILTER('tagsBySource 1'!I$3:I$2402, $A22='tagsBySource 1'!$A$3:$A$2402, 'tagsBySource 1'!I$3:I$2402&lt;&gt;"""")), """")"),"")</f>
        <v/>
      </c>
      <c r="J22" s="1" t="str">
        <f ca="1">IFERROR(__xludf.DUMMYFUNCTION("IFERROR(JOIN("", "", FILTER('tagsBySource 1'!J$3:J$2402, $A22='tagsBySource 1'!$A$3:$A$2402, 'tagsBySource 1'!J$3:J$2402&lt;&gt;"""")), """")"),"")</f>
        <v/>
      </c>
      <c r="K22" s="1" t="str">
        <f ca="1">IFERROR(__xludf.DUMMYFUNCTION("IFERROR(JOIN("", "", FILTER('tagsBySource 1'!K$3:K$2402, $A22='tagsBySource 1'!$A$3:$A$2402, 'tagsBySource 1'!K$3:K$2402&lt;&gt;"""")), """")"),"")</f>
        <v/>
      </c>
      <c r="L22" s="1" t="str">
        <f ca="1">IFERROR(__xludf.DUMMYFUNCTION("IFERROR(JOIN("", "", FILTER('tagsBySource 1'!L$3:L$2402, $A22='tagsBySource 1'!$A$3:$A$2402, 'tagsBySource 1'!L$3:L$2402&lt;&gt;"""")), """")"),"")</f>
        <v/>
      </c>
      <c r="M22" s="1" t="str">
        <f ca="1">IFERROR(__xludf.DUMMYFUNCTION("IFERROR(JOIN("", "", FILTER('tagsBySource 1'!M$3:M$2402, $A22='tagsBySource 1'!$A$3:$A$2402, 'tagsBySource 1'!M$3:M$2402&lt;&gt;"""")), """")"),"")</f>
        <v/>
      </c>
      <c r="N22" s="1" t="str">
        <f ca="1">IFERROR(__xludf.DUMMYFUNCTION("IFERROR(JOIN("", "", FILTER('tagsBySource 1'!N$3:N$2402, $A22='tagsBySource 1'!$A$3:$A$2402, 'tagsBySource 1'!N$3:N$2402&lt;&gt;"""")), """")"),"")</f>
        <v/>
      </c>
      <c r="O22" s="1" t="str">
        <f ca="1">IFERROR(__xludf.DUMMYFUNCTION("IFERROR(JOIN("", "", FILTER('tagsBySource 1'!O$3:O$2402, $A22='tagsBySource 1'!$A$3:$A$2402, 'tagsBySource 1'!O$3:O$2402&lt;&gt;"""")), """")"),"")</f>
        <v/>
      </c>
      <c r="P22" s="1" t="str">
        <f ca="1">IFERROR(__xludf.DUMMYFUNCTION("IFERROR(JOIN("", "", FILTER('tagsBySource 1'!P$3:P$2402, $A22='tagsBySource 1'!$A$3:$A$2402, 'tagsBySource 1'!P$3:P$2402&lt;&gt;"""")), """")"),"")</f>
        <v/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IFERROR(__xludf.DUMMYFUNCTION("IFERROR(JOIN("", "", FILTER('tagsBySource 1'!B$3:B$2402, $A23='tagsBySource 1'!$A$3:$A$2402, 'tagsBySource 1'!B$3:B$2402&lt;&gt;"""")), """")"),"")</f>
        <v/>
      </c>
      <c r="C23" s="1" t="str">
        <f ca="1">IFERROR(__xludf.DUMMYFUNCTION("IFERROR(JOIN("", "", FILTER('tagsBySource 1'!C$3:C$2402, $A23='tagsBySource 1'!$A$3:$A$2402, 'tagsBySource 1'!C$3:C$2402&lt;&gt;"""")), """")"),"")</f>
        <v/>
      </c>
      <c r="D23" s="1" t="str">
        <f ca="1">IFERROR(__xludf.DUMMYFUNCTION("IFERROR(JOIN("", "", FILTER('tagsBySource 1'!D$3:D$2402, $A23='tagsBySource 1'!$A$3:$A$2402, 'tagsBySource 1'!D$3:D$2402&lt;&gt;"""")), """")"),"")</f>
        <v/>
      </c>
      <c r="E23" s="1" t="str">
        <f ca="1">IFERROR(__xludf.DUMMYFUNCTION("IFERROR(JOIN("", "", FILTER('tagsBySource 1'!E$3:E$2402, $A23='tagsBySource 1'!$A$3:$A$2402, 'tagsBySource 1'!E$3:E$2402&lt;&gt;"""")), """")"),"")</f>
        <v/>
      </c>
      <c r="F23" s="1" t="str">
        <f ca="1">IFERROR(__xludf.DUMMYFUNCTION("IFERROR(JOIN("", "", FILTER('tagsBySource 1'!F$3:F$2402, $A23='tagsBySource 1'!$A$3:$A$2402, 'tagsBySource 1'!F$3:F$2402&lt;&gt;"""")), """")"),"")</f>
        <v/>
      </c>
      <c r="G23" s="1" t="str">
        <f ca="1">IFERROR(__xludf.DUMMYFUNCTION("IFERROR(JOIN("", "", FILTER('tagsBySource 1'!G$3:G$2402, $A23='tagsBySource 1'!$A$3:$A$2402, 'tagsBySource 1'!G$3:G$2402&lt;&gt;"""")), """")"),"")</f>
        <v/>
      </c>
      <c r="H23" s="1" t="str">
        <f ca="1">IFERROR(__xludf.DUMMYFUNCTION("IFERROR(JOIN("", "", FILTER('tagsBySource 1'!H$3:H$2402, $A23='tagsBySource 1'!$A$3:$A$2402, 'tagsBySource 1'!H$3:H$2402&lt;&gt;"""")), """")"),"")</f>
        <v/>
      </c>
      <c r="I23" s="1" t="str">
        <f ca="1">IFERROR(__xludf.DUMMYFUNCTION("IFERROR(JOIN("", "", FILTER('tagsBySource 1'!I$3:I$2402, $A23='tagsBySource 1'!$A$3:$A$2402, 'tagsBySource 1'!I$3:I$2402&lt;&gt;"""")), """")"),"")</f>
        <v/>
      </c>
      <c r="J23" s="1" t="str">
        <f ca="1">IFERROR(__xludf.DUMMYFUNCTION("IFERROR(JOIN("", "", FILTER('tagsBySource 1'!J$3:J$2402, $A23='tagsBySource 1'!$A$3:$A$2402, 'tagsBySource 1'!J$3:J$2402&lt;&gt;"""")), """")"),"")</f>
        <v/>
      </c>
      <c r="K23" s="1" t="str">
        <f ca="1">IFERROR(__xludf.DUMMYFUNCTION("IFERROR(JOIN("", "", FILTER('tagsBySource 1'!K$3:K$2402, $A23='tagsBySource 1'!$A$3:$A$2402, 'tagsBySource 1'!K$3:K$2402&lt;&gt;"""")), """")"),"")</f>
        <v/>
      </c>
      <c r="L23" s="1" t="str">
        <f ca="1">IFERROR(__xludf.DUMMYFUNCTION("IFERROR(JOIN("", "", FILTER('tagsBySource 1'!L$3:L$2402, $A23='tagsBySource 1'!$A$3:$A$2402, 'tagsBySource 1'!L$3:L$2402&lt;&gt;"""")), """")"),"")</f>
        <v/>
      </c>
      <c r="M23" s="1" t="str">
        <f ca="1">IFERROR(__xludf.DUMMYFUNCTION("IFERROR(JOIN("", "", FILTER('tagsBySource 1'!M$3:M$2402, $A23='tagsBySource 1'!$A$3:$A$2402, 'tagsBySource 1'!M$3:M$2402&lt;&gt;"""")), """")"),"")</f>
        <v/>
      </c>
      <c r="N23" s="1" t="str">
        <f ca="1">IFERROR(__xludf.DUMMYFUNCTION("IFERROR(JOIN("", "", FILTER('tagsBySource 1'!N$3:N$2402, $A23='tagsBySource 1'!$A$3:$A$2402, 'tagsBySource 1'!N$3:N$2402&lt;&gt;"""")), """")"),"")</f>
        <v/>
      </c>
      <c r="O23" s="1" t="str">
        <f ca="1">IFERROR(__xludf.DUMMYFUNCTION("IFERROR(JOIN("", "", FILTER('tagsBySource 1'!O$3:O$2402, $A23='tagsBySource 1'!$A$3:$A$2402, 'tagsBySource 1'!O$3:O$2402&lt;&gt;"""")), """")"),"")</f>
        <v/>
      </c>
      <c r="P23" s="1" t="str">
        <f ca="1">IFERROR(__xludf.DUMMYFUNCTION("IFERROR(JOIN("", "", FILTER('tagsBySource 1'!P$3:P$2402, $A23='tagsBySource 1'!$A$3:$A$2402, 'tagsBySource 1'!P$3:P$2402&lt;&gt;"""")), """")"),"")</f>
        <v/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IFERROR(__xludf.DUMMYFUNCTION("IFERROR(JOIN("", "", FILTER('tagsBySource 1'!B$3:B$2402, $A24='tagsBySource 1'!$A$3:$A$2402, 'tagsBySource 1'!B$3:B$2402&lt;&gt;"""")), """")"),"")</f>
        <v/>
      </c>
      <c r="C24" s="1" t="str">
        <f ca="1">IFERROR(__xludf.DUMMYFUNCTION("IFERROR(JOIN("", "", FILTER('tagsBySource 1'!C$3:C$2402, $A24='tagsBySource 1'!$A$3:$A$2402, 'tagsBySource 1'!C$3:C$2402&lt;&gt;"""")), """")"),"")</f>
        <v/>
      </c>
      <c r="D24" s="1" t="str">
        <f ca="1">IFERROR(__xludf.DUMMYFUNCTION("IFERROR(JOIN("", "", FILTER('tagsBySource 1'!D$3:D$2402, $A24='tagsBySource 1'!$A$3:$A$2402, 'tagsBySource 1'!D$3:D$2402&lt;&gt;"""")), """")"),"")</f>
        <v/>
      </c>
      <c r="E24" s="1" t="str">
        <f ca="1">IFERROR(__xludf.DUMMYFUNCTION("IFERROR(JOIN("", "", FILTER('tagsBySource 1'!E$3:E$2402, $A24='tagsBySource 1'!$A$3:$A$2402, 'tagsBySource 1'!E$3:E$2402&lt;&gt;"""")), """")"),"")</f>
        <v/>
      </c>
      <c r="F24" s="1" t="str">
        <f ca="1">IFERROR(__xludf.DUMMYFUNCTION("IFERROR(JOIN("", "", FILTER('tagsBySource 1'!F$3:F$2402, $A24='tagsBySource 1'!$A$3:$A$2402, 'tagsBySource 1'!F$3:F$2402&lt;&gt;"""")), """")"),"")</f>
        <v/>
      </c>
      <c r="G24" s="1" t="str">
        <f ca="1">IFERROR(__xludf.DUMMYFUNCTION("IFERROR(JOIN("", "", FILTER('tagsBySource 1'!G$3:G$2402, $A24='tagsBySource 1'!$A$3:$A$2402, 'tagsBySource 1'!G$3:G$2402&lt;&gt;"""")), """")"),"")</f>
        <v/>
      </c>
      <c r="H24" s="1" t="str">
        <f ca="1">IFERROR(__xludf.DUMMYFUNCTION("IFERROR(JOIN("", "", FILTER('tagsBySource 1'!H$3:H$2402, $A24='tagsBySource 1'!$A$3:$A$2402, 'tagsBySource 1'!H$3:H$2402&lt;&gt;"""")), """")"),"")</f>
        <v/>
      </c>
      <c r="I24" s="1" t="str">
        <f ca="1">IFERROR(__xludf.DUMMYFUNCTION("IFERROR(JOIN("", "", FILTER('tagsBySource 1'!I$3:I$2402, $A24='tagsBySource 1'!$A$3:$A$2402, 'tagsBySource 1'!I$3:I$2402&lt;&gt;"""")), """")"),"")</f>
        <v/>
      </c>
      <c r="J24" s="1" t="str">
        <f ca="1">IFERROR(__xludf.DUMMYFUNCTION("IFERROR(JOIN("", "", FILTER('tagsBySource 1'!J$3:J$2402, $A24='tagsBySource 1'!$A$3:$A$2402, 'tagsBySource 1'!J$3:J$2402&lt;&gt;"""")), """")"),"")</f>
        <v/>
      </c>
      <c r="K24" s="1" t="str">
        <f ca="1">IFERROR(__xludf.DUMMYFUNCTION("IFERROR(JOIN("", "", FILTER('tagsBySource 1'!K$3:K$2402, $A24='tagsBySource 1'!$A$3:$A$2402, 'tagsBySource 1'!K$3:K$2402&lt;&gt;"""")), """")"),"")</f>
        <v/>
      </c>
      <c r="L24" s="1" t="str">
        <f ca="1">IFERROR(__xludf.DUMMYFUNCTION("IFERROR(JOIN("", "", FILTER('tagsBySource 1'!L$3:L$2402, $A24='tagsBySource 1'!$A$3:$A$2402, 'tagsBySource 1'!L$3:L$2402&lt;&gt;"""")), """")"),"")</f>
        <v/>
      </c>
      <c r="M24" s="1" t="str">
        <f ca="1">IFERROR(__xludf.DUMMYFUNCTION("IFERROR(JOIN("", "", FILTER('tagsBySource 1'!M$3:M$2402, $A24='tagsBySource 1'!$A$3:$A$2402, 'tagsBySource 1'!M$3:M$2402&lt;&gt;"""")), """")"),"")</f>
        <v/>
      </c>
      <c r="N24" s="1" t="str">
        <f ca="1">IFERROR(__xludf.DUMMYFUNCTION("IFERROR(JOIN("", "", FILTER('tagsBySource 1'!N$3:N$2402, $A24='tagsBySource 1'!$A$3:$A$2402, 'tagsBySource 1'!N$3:N$2402&lt;&gt;"""")), """")"),"")</f>
        <v/>
      </c>
      <c r="O24" s="1" t="str">
        <f ca="1">IFERROR(__xludf.DUMMYFUNCTION("IFERROR(JOIN("", "", FILTER('tagsBySource 1'!O$3:O$2402, $A24='tagsBySource 1'!$A$3:$A$2402, 'tagsBySource 1'!O$3:O$2402&lt;&gt;"""")), """")"),"")</f>
        <v/>
      </c>
      <c r="P24" s="1" t="str">
        <f ca="1">IFERROR(__xludf.DUMMYFUNCTION("IFERROR(JOIN("", "", FILTER('tagsBySource 1'!P$3:P$2402, $A24='tagsBySource 1'!$A$3:$A$2402, 'tagsBySource 1'!P$3:P$2402&lt;&gt;"""")), """")"),"onchangeTags")</f>
        <v>onchangeTags</v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IFERROR(__xludf.DUMMYFUNCTION("IFERROR(JOIN("", "", FILTER('tagsBySource 1'!B$3:B$2402, $A25='tagsBySource 1'!$A$3:$A$2402, 'tagsBySource 1'!B$3:B$2402&lt;&gt;"""")), """")"),"")</f>
        <v/>
      </c>
      <c r="C25" s="1" t="str">
        <f ca="1">IFERROR(__xludf.DUMMYFUNCTION("IFERROR(JOIN("", "", FILTER('tagsBySource 1'!C$3:C$2402, $A25='tagsBySource 1'!$A$3:$A$2402, 'tagsBySource 1'!C$3:C$2402&lt;&gt;"""")), """")"),"")</f>
        <v/>
      </c>
      <c r="D25" s="1" t="str">
        <f ca="1">IFERROR(__xludf.DUMMYFUNCTION("IFERROR(JOIN("", "", FILTER('tagsBySource 1'!D$3:D$2402, $A25='tagsBySource 1'!$A$3:$A$2402, 'tagsBySource 1'!D$3:D$2402&lt;&gt;"""")), """")"),"")</f>
        <v/>
      </c>
      <c r="E25" s="1" t="str">
        <f ca="1">IFERROR(__xludf.DUMMYFUNCTION("IFERROR(JOIN("", "", FILTER('tagsBySource 1'!E$3:E$2402, $A25='tagsBySource 1'!$A$3:$A$2402, 'tagsBySource 1'!E$3:E$2402&lt;&gt;"""")), """")"),"")</f>
        <v/>
      </c>
      <c r="F25" s="1" t="str">
        <f ca="1">IFERROR(__xludf.DUMMYFUNCTION("IFERROR(JOIN("", "", FILTER('tagsBySource 1'!F$3:F$2402, $A25='tagsBySource 1'!$A$3:$A$2402, 'tagsBySource 1'!F$3:F$2402&lt;&gt;"""")), """")"),"")</f>
        <v/>
      </c>
      <c r="G25" s="1" t="str">
        <f ca="1">IFERROR(__xludf.DUMMYFUNCTION("IFERROR(JOIN("", "", FILTER('tagsBySource 1'!G$3:G$2402, $A25='tagsBySource 1'!$A$3:$A$2402, 'tagsBySource 1'!G$3:G$2402&lt;&gt;"""")), """")"),"")</f>
        <v/>
      </c>
      <c r="H25" s="1" t="str">
        <f ca="1">IFERROR(__xludf.DUMMYFUNCTION("IFERROR(JOIN("", "", FILTER('tagsBySource 1'!H$3:H$2402, $A25='tagsBySource 1'!$A$3:$A$2402, 'tagsBySource 1'!H$3:H$2402&lt;&gt;"""")), """")"),"")</f>
        <v/>
      </c>
      <c r="I25" s="1" t="str">
        <f ca="1">IFERROR(__xludf.DUMMYFUNCTION("IFERROR(JOIN("", "", FILTER('tagsBySource 1'!I$3:I$2402, $A25='tagsBySource 1'!$A$3:$A$2402, 'tagsBySource 1'!I$3:I$2402&lt;&gt;"""")), """")"),"")</f>
        <v/>
      </c>
      <c r="J25" s="1" t="str">
        <f ca="1">IFERROR(__xludf.DUMMYFUNCTION("IFERROR(JOIN("", "", FILTER('tagsBySource 1'!J$3:J$2402, $A25='tagsBySource 1'!$A$3:$A$2402, 'tagsBySource 1'!J$3:J$2402&lt;&gt;"""")), """")"),"")</f>
        <v/>
      </c>
      <c r="K25" s="1" t="str">
        <f ca="1">IFERROR(__xludf.DUMMYFUNCTION("IFERROR(JOIN("", "", FILTER('tagsBySource 1'!K$3:K$2402, $A25='tagsBySource 1'!$A$3:$A$2402, 'tagsBySource 1'!K$3:K$2402&lt;&gt;"""")), """")"),"")</f>
        <v/>
      </c>
      <c r="L25" s="1" t="str">
        <f ca="1">IFERROR(__xludf.DUMMYFUNCTION("IFERROR(JOIN("", "", FILTER('tagsBySource 1'!L$3:L$2402, $A25='tagsBySource 1'!$A$3:$A$2402, 'tagsBySource 1'!L$3:L$2402&lt;&gt;"""")), """")"),"")</f>
        <v/>
      </c>
      <c r="M25" s="1" t="str">
        <f ca="1">IFERROR(__xludf.DUMMYFUNCTION("IFERROR(JOIN("", "", FILTER('tagsBySource 1'!M$3:M$2402, $A25='tagsBySource 1'!$A$3:$A$2402, 'tagsBySource 1'!M$3:M$2402&lt;&gt;"""")), """")"),"")</f>
        <v/>
      </c>
      <c r="N25" s="1" t="str">
        <f ca="1">IFERROR(__xludf.DUMMYFUNCTION("IFERROR(JOIN("", "", FILTER('tagsBySource 1'!N$3:N$2402, $A25='tagsBySource 1'!$A$3:$A$2402, 'tagsBySource 1'!N$3:N$2402&lt;&gt;"""")), """")"),"")</f>
        <v/>
      </c>
      <c r="O25" s="1" t="str">
        <f ca="1">IFERROR(__xludf.DUMMYFUNCTION("IFERROR(JOIN("", "", FILTER('tagsBySource 1'!O$3:O$2402, $A25='tagsBySource 1'!$A$3:$A$2402, 'tagsBySource 1'!O$3:O$2402&lt;&gt;"""")), """")"),"")</f>
        <v/>
      </c>
      <c r="P25" s="1" t="str">
        <f ca="1">IFERROR(__xludf.DUMMYFUNCTION("IFERROR(JOIN("", "", FILTER('tagsBySource 1'!P$3:P$2402, $A25='tagsBySource 1'!$A$3:$A$2402, 'tagsBySource 1'!P$3:P$2402&lt;&gt;"""")), """")"),"")</f>
        <v/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IFERROR(__xludf.DUMMYFUNCTION("IFERROR(JOIN("", "", FILTER('tagsBySource 1'!B$3:B$2402, $A26='tagsBySource 1'!$A$3:$A$2402, 'tagsBySource 1'!B$3:B$2402&lt;&gt;"""")), """")"),"")</f>
        <v/>
      </c>
      <c r="C26" s="1" t="str">
        <f ca="1">IFERROR(__xludf.DUMMYFUNCTION("IFERROR(JOIN("", "", FILTER('tagsBySource 1'!C$3:C$2402, $A26='tagsBySource 1'!$A$3:$A$2402, 'tagsBySource 1'!C$3:C$2402&lt;&gt;"""")), """")"),"")</f>
        <v/>
      </c>
      <c r="D26" s="1" t="str">
        <f ca="1">IFERROR(__xludf.DUMMYFUNCTION("IFERROR(JOIN("", "", FILTER('tagsBySource 1'!D$3:D$2402, $A26='tagsBySource 1'!$A$3:$A$2402, 'tagsBySource 1'!D$3:D$2402&lt;&gt;"""")), """")"),"")</f>
        <v/>
      </c>
      <c r="E26" s="1" t="str">
        <f ca="1">IFERROR(__xludf.DUMMYFUNCTION("IFERROR(JOIN("", "", FILTER('tagsBySource 1'!E$3:E$2402, $A26='tagsBySource 1'!$A$3:$A$2402, 'tagsBySource 1'!E$3:E$2402&lt;&gt;"""")), """")"),"")</f>
        <v/>
      </c>
      <c r="F26" s="1" t="str">
        <f ca="1">IFERROR(__xludf.DUMMYFUNCTION("IFERROR(JOIN("", "", FILTER('tagsBySource 1'!F$3:F$2402, $A26='tagsBySource 1'!$A$3:$A$2402, 'tagsBySource 1'!F$3:F$2402&lt;&gt;"""")), """")"),"")</f>
        <v/>
      </c>
      <c r="G26" s="1" t="str">
        <f ca="1">IFERROR(__xludf.DUMMYFUNCTION("IFERROR(JOIN("", "", FILTER('tagsBySource 1'!G$3:G$2402, $A26='tagsBySource 1'!$A$3:$A$2402, 'tagsBySource 1'!G$3:G$2402&lt;&gt;"""")), """")"),"")</f>
        <v/>
      </c>
      <c r="H26" s="1" t="str">
        <f ca="1">IFERROR(__xludf.DUMMYFUNCTION("IFERROR(JOIN("", "", FILTER('tagsBySource 1'!H$3:H$2402, $A26='tagsBySource 1'!$A$3:$A$2402, 'tagsBySource 1'!H$3:H$2402&lt;&gt;"""")), """")"),"")</f>
        <v/>
      </c>
      <c r="I26" s="1" t="str">
        <f ca="1">IFERROR(__xludf.DUMMYFUNCTION("IFERROR(JOIN("", "", FILTER('tagsBySource 1'!I$3:I$2402, $A26='tagsBySource 1'!$A$3:$A$2402, 'tagsBySource 1'!I$3:I$2402&lt;&gt;"""")), """")"),"")</f>
        <v/>
      </c>
      <c r="J26" s="1" t="str">
        <f ca="1">IFERROR(__xludf.DUMMYFUNCTION("IFERROR(JOIN("", "", FILTER('tagsBySource 1'!J$3:J$2402, $A26='tagsBySource 1'!$A$3:$A$2402, 'tagsBySource 1'!J$3:J$2402&lt;&gt;"""")), """")"),"")</f>
        <v/>
      </c>
      <c r="K26" s="1" t="str">
        <f ca="1">IFERROR(__xludf.DUMMYFUNCTION("IFERROR(JOIN("", "", FILTER('tagsBySource 1'!K$3:K$2402, $A26='tagsBySource 1'!$A$3:$A$2402, 'tagsBySource 1'!K$3:K$2402&lt;&gt;"""")), """")"),"")</f>
        <v/>
      </c>
      <c r="L26" s="1" t="str">
        <f ca="1">IFERROR(__xludf.DUMMYFUNCTION("IFERROR(JOIN("", "", FILTER('tagsBySource 1'!L$3:L$2402, $A26='tagsBySource 1'!$A$3:$A$2402, 'tagsBySource 1'!L$3:L$2402&lt;&gt;"""")), """")"),"")</f>
        <v/>
      </c>
      <c r="M26" s="1" t="str">
        <f ca="1">IFERROR(__xludf.DUMMYFUNCTION("IFERROR(JOIN("", "", FILTER('tagsBySource 1'!M$3:M$2402, $A26='tagsBySource 1'!$A$3:$A$2402, 'tagsBySource 1'!M$3:M$2402&lt;&gt;"""")), """")"),"")</f>
        <v/>
      </c>
      <c r="N26" s="1" t="str">
        <f ca="1">IFERROR(__xludf.DUMMYFUNCTION("IFERROR(JOIN("", "", FILTER('tagsBySource 1'!N$3:N$2402, $A26='tagsBySource 1'!$A$3:$A$2402, 'tagsBySource 1'!N$3:N$2402&lt;&gt;"""")), """")"),"")</f>
        <v/>
      </c>
      <c r="O26" s="1" t="str">
        <f ca="1">IFERROR(__xludf.DUMMYFUNCTION("IFERROR(JOIN("", "", FILTER('tagsBySource 1'!O$3:O$2402, $A26='tagsBySource 1'!$A$3:$A$2402, 'tagsBySource 1'!O$3:O$2402&lt;&gt;"""")), """")"),"")</f>
        <v/>
      </c>
      <c r="P26" s="1" t="str">
        <f ca="1">IFERROR(__xludf.DUMMYFUNCTION("IFERROR(JOIN("", "", FILTER('tagsBySource 1'!P$3:P$2402, $A26='tagsBySource 1'!$A$3:$A$2402, 'tagsBySource 1'!P$3:P$2402&lt;&gt;"""")), """")"),"onchangeTags")</f>
        <v>onchangeTags</v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IFERROR(__xludf.DUMMYFUNCTION("IFERROR(JOIN("", "", FILTER('tagsBySource 1'!B$3:B$2402, $A27='tagsBySource 1'!$A$3:$A$2402, 'tagsBySource 1'!B$3:B$2402&lt;&gt;"""")), """")"),"")</f>
        <v/>
      </c>
      <c r="C27" s="1" t="str">
        <f ca="1">IFERROR(__xludf.DUMMYFUNCTION("IFERROR(JOIN("", "", FILTER('tagsBySource 1'!C$3:C$2402, $A27='tagsBySource 1'!$A$3:$A$2402, 'tagsBySource 1'!C$3:C$2402&lt;&gt;"""")), """")"),"")</f>
        <v/>
      </c>
      <c r="D27" s="1" t="str">
        <f ca="1">IFERROR(__xludf.DUMMYFUNCTION("IFERROR(JOIN("", "", FILTER('tagsBySource 1'!D$3:D$2402, $A27='tagsBySource 1'!$A$3:$A$2402, 'tagsBySource 1'!D$3:D$2402&lt;&gt;"""")), """")"),"")</f>
        <v/>
      </c>
      <c r="E27" s="1" t="str">
        <f ca="1">IFERROR(__xludf.DUMMYFUNCTION("IFERROR(JOIN("", "", FILTER('tagsBySource 1'!E$3:E$2402, $A27='tagsBySource 1'!$A$3:$A$2402, 'tagsBySource 1'!E$3:E$2402&lt;&gt;"""")), """")"),"")</f>
        <v/>
      </c>
      <c r="F27" s="1" t="str">
        <f ca="1">IFERROR(__xludf.DUMMYFUNCTION("IFERROR(JOIN("", "", FILTER('tagsBySource 1'!F$3:F$2402, $A27='tagsBySource 1'!$A$3:$A$2402, 'tagsBySource 1'!F$3:F$2402&lt;&gt;"""")), """")"),"")</f>
        <v/>
      </c>
      <c r="G27" s="1" t="str">
        <f ca="1">IFERROR(__xludf.DUMMYFUNCTION("IFERROR(JOIN("", "", FILTER('tagsBySource 1'!G$3:G$2402, $A27='tagsBySource 1'!$A$3:$A$2402, 'tagsBySource 1'!G$3:G$2402&lt;&gt;"""")), """")"),"")</f>
        <v/>
      </c>
      <c r="H27" s="1" t="str">
        <f ca="1">IFERROR(__xludf.DUMMYFUNCTION("IFERROR(JOIN("", "", FILTER('tagsBySource 1'!H$3:H$2402, $A27='tagsBySource 1'!$A$3:$A$2402, 'tagsBySource 1'!H$3:H$2402&lt;&gt;"""")), """")"),"")</f>
        <v/>
      </c>
      <c r="I27" s="1" t="str">
        <f ca="1">IFERROR(__xludf.DUMMYFUNCTION("IFERROR(JOIN("", "", FILTER('tagsBySource 1'!I$3:I$2402, $A27='tagsBySource 1'!$A$3:$A$2402, 'tagsBySource 1'!I$3:I$2402&lt;&gt;"""")), """")"),"")</f>
        <v/>
      </c>
      <c r="J27" s="1" t="str">
        <f ca="1">IFERROR(__xludf.DUMMYFUNCTION("IFERROR(JOIN("", "", FILTER('tagsBySource 1'!J$3:J$2402, $A27='tagsBySource 1'!$A$3:$A$2402, 'tagsBySource 1'!J$3:J$2402&lt;&gt;"""")), """")"),"")</f>
        <v/>
      </c>
      <c r="K27" s="1" t="str">
        <f ca="1">IFERROR(__xludf.DUMMYFUNCTION("IFERROR(JOIN("", "", FILTER('tagsBySource 1'!K$3:K$2402, $A27='tagsBySource 1'!$A$3:$A$2402, 'tagsBySource 1'!K$3:K$2402&lt;&gt;"""")), """")"),"")</f>
        <v/>
      </c>
      <c r="L27" s="1" t="str">
        <f ca="1">IFERROR(__xludf.DUMMYFUNCTION("IFERROR(JOIN("", "", FILTER('tagsBySource 1'!L$3:L$2402, $A27='tagsBySource 1'!$A$3:$A$2402, 'tagsBySource 1'!L$3:L$2402&lt;&gt;"""")), """")"),"")</f>
        <v/>
      </c>
      <c r="M27" s="1" t="str">
        <f ca="1">IFERROR(__xludf.DUMMYFUNCTION("IFERROR(JOIN("", "", FILTER('tagsBySource 1'!M$3:M$2402, $A27='tagsBySource 1'!$A$3:$A$2402, 'tagsBySource 1'!M$3:M$2402&lt;&gt;"""")), """")"),"")</f>
        <v/>
      </c>
      <c r="N27" s="1" t="str">
        <f ca="1">IFERROR(__xludf.DUMMYFUNCTION("IFERROR(JOIN("", "", FILTER('tagsBySource 1'!N$3:N$2402, $A27='tagsBySource 1'!$A$3:$A$2402, 'tagsBySource 1'!N$3:N$2402&lt;&gt;"""")), """")"),"")</f>
        <v/>
      </c>
      <c r="O27" s="1" t="str">
        <f ca="1">IFERROR(__xludf.DUMMYFUNCTION("IFERROR(JOIN("", "", FILTER('tagsBySource 1'!O$3:O$2402, $A27='tagsBySource 1'!$A$3:$A$2402, 'tagsBySource 1'!O$3:O$2402&lt;&gt;"""")), """")"),"")</f>
        <v/>
      </c>
      <c r="P27" s="1" t="str">
        <f ca="1">IFERROR(__xludf.DUMMYFUNCTION("IFERROR(JOIN("", "", FILTER('tagsBySource 1'!P$3:P$2402, $A27='tagsBySource 1'!$A$3:$A$2402, 'tagsBySource 1'!P$3:P$2402&lt;&gt;"""")), """")"),"onchangeTags")</f>
        <v>onchangeTags</v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IFERROR(__xludf.DUMMYFUNCTION("IFERROR(JOIN("", "", FILTER('tagsBySource 1'!B$3:B$2402, $A28='tagsBySource 1'!$A$3:$A$2402, 'tagsBySource 1'!B$3:B$2402&lt;&gt;"""")), """")"),"")</f>
        <v/>
      </c>
      <c r="C28" s="1" t="str">
        <f ca="1">IFERROR(__xludf.DUMMYFUNCTION("IFERROR(JOIN("", "", FILTER('tagsBySource 1'!C$3:C$2402, $A28='tagsBySource 1'!$A$3:$A$2402, 'tagsBySource 1'!C$3:C$2402&lt;&gt;"""")), """")"),"")</f>
        <v/>
      </c>
      <c r="D28" s="1" t="str">
        <f ca="1">IFERROR(__xludf.DUMMYFUNCTION("IFERROR(JOIN("", "", FILTER('tagsBySource 1'!D$3:D$2402, $A28='tagsBySource 1'!$A$3:$A$2402, 'tagsBySource 1'!D$3:D$2402&lt;&gt;"""")), """")"),"")</f>
        <v/>
      </c>
      <c r="E28" s="1" t="str">
        <f ca="1">IFERROR(__xludf.DUMMYFUNCTION("IFERROR(JOIN("", "", FILTER('tagsBySource 1'!E$3:E$2402, $A28='tagsBySource 1'!$A$3:$A$2402, 'tagsBySource 1'!E$3:E$2402&lt;&gt;"""")), """")"),"")</f>
        <v/>
      </c>
      <c r="F28" s="1" t="str">
        <f ca="1">IFERROR(__xludf.DUMMYFUNCTION("IFERROR(JOIN("", "", FILTER('tagsBySource 1'!F$3:F$2402, $A28='tagsBySource 1'!$A$3:$A$2402, 'tagsBySource 1'!F$3:F$2402&lt;&gt;"""")), """")"),"")</f>
        <v/>
      </c>
      <c r="G28" s="1" t="str">
        <f ca="1">IFERROR(__xludf.DUMMYFUNCTION("IFERROR(JOIN("", "", FILTER('tagsBySource 1'!G$3:G$2402, $A28='tagsBySource 1'!$A$3:$A$2402, 'tagsBySource 1'!G$3:G$2402&lt;&gt;"""")), """")"),"")</f>
        <v/>
      </c>
      <c r="H28" s="1" t="str">
        <f ca="1">IFERROR(__xludf.DUMMYFUNCTION("IFERROR(JOIN("", "", FILTER('tagsBySource 1'!H$3:H$2402, $A28='tagsBySource 1'!$A$3:$A$2402, 'tagsBySource 1'!H$3:H$2402&lt;&gt;"""")), """")"),"")</f>
        <v/>
      </c>
      <c r="I28" s="1" t="str">
        <f ca="1">IFERROR(__xludf.DUMMYFUNCTION("IFERROR(JOIN("", "", FILTER('tagsBySource 1'!I$3:I$2402, $A28='tagsBySource 1'!$A$3:$A$2402, 'tagsBySource 1'!I$3:I$2402&lt;&gt;"""")), """")"),"")</f>
        <v/>
      </c>
      <c r="J28" s="1" t="str">
        <f ca="1">IFERROR(__xludf.DUMMYFUNCTION("IFERROR(JOIN("", "", FILTER('tagsBySource 1'!J$3:J$2402, $A28='tagsBySource 1'!$A$3:$A$2402, 'tagsBySource 1'!J$3:J$2402&lt;&gt;"""")), """")"),"")</f>
        <v/>
      </c>
      <c r="K28" s="1" t="str">
        <f ca="1">IFERROR(__xludf.DUMMYFUNCTION("IFERROR(JOIN("", "", FILTER('tagsBySource 1'!K$3:K$2402, $A28='tagsBySource 1'!$A$3:$A$2402, 'tagsBySource 1'!K$3:K$2402&lt;&gt;"""")), """")"),"")</f>
        <v/>
      </c>
      <c r="L28" s="1" t="str">
        <f ca="1">IFERROR(__xludf.DUMMYFUNCTION("IFERROR(JOIN("", "", FILTER('tagsBySource 1'!L$3:L$2402, $A28='tagsBySource 1'!$A$3:$A$2402, 'tagsBySource 1'!L$3:L$2402&lt;&gt;"""")), """")"),"")</f>
        <v/>
      </c>
      <c r="M28" s="1" t="str">
        <f ca="1">IFERROR(__xludf.DUMMYFUNCTION("IFERROR(JOIN("", "", FILTER('tagsBySource 1'!M$3:M$2402, $A28='tagsBySource 1'!$A$3:$A$2402, 'tagsBySource 1'!M$3:M$2402&lt;&gt;"""")), """")"),"")</f>
        <v/>
      </c>
      <c r="N28" s="1" t="str">
        <f ca="1">IFERROR(__xludf.DUMMYFUNCTION("IFERROR(JOIN("", "", FILTER('tagsBySource 1'!N$3:N$2402, $A28='tagsBySource 1'!$A$3:$A$2402, 'tagsBySource 1'!N$3:N$2402&lt;&gt;"""")), """")"),"")</f>
        <v/>
      </c>
      <c r="O28" s="1" t="str">
        <f ca="1">IFERROR(__xludf.DUMMYFUNCTION("IFERROR(JOIN("", "", FILTER('tagsBySource 1'!O$3:O$2402, $A28='tagsBySource 1'!$A$3:$A$2402, 'tagsBySource 1'!O$3:O$2402&lt;&gt;"""")), """")"),"")</f>
        <v/>
      </c>
      <c r="P28" s="1" t="str">
        <f ca="1">IFERROR(__xludf.DUMMYFUNCTION("IFERROR(JOIN("", "", FILTER('tagsBySource 1'!P$3:P$2402, $A28='tagsBySource 1'!$A$3:$A$2402, 'tagsBySource 1'!P$3:P$2402&lt;&gt;"""")), """")"),"")</f>
        <v/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IFERROR(__xludf.DUMMYFUNCTION("IFERROR(JOIN("", "", FILTER('tagsBySource 1'!B$3:B$2402, $A29='tagsBySource 1'!$A$3:$A$2402, 'tagsBySource 1'!B$3:B$2402&lt;&gt;"""")), """")"),"")</f>
        <v/>
      </c>
      <c r="C29" s="1" t="str">
        <f ca="1">IFERROR(__xludf.DUMMYFUNCTION("IFERROR(JOIN("", "", FILTER('tagsBySource 1'!C$3:C$2402, $A29='tagsBySource 1'!$A$3:$A$2402, 'tagsBySource 1'!C$3:C$2402&lt;&gt;"""")), """")"),"")</f>
        <v/>
      </c>
      <c r="D29" s="1" t="str">
        <f ca="1">IFERROR(__xludf.DUMMYFUNCTION("IFERROR(JOIN("", "", FILTER('tagsBySource 1'!D$3:D$2402, $A29='tagsBySource 1'!$A$3:$A$2402, 'tagsBySource 1'!D$3:D$2402&lt;&gt;"""")), """")"),"")</f>
        <v/>
      </c>
      <c r="E29" s="1" t="str">
        <f ca="1">IFERROR(__xludf.DUMMYFUNCTION("IFERROR(JOIN("", "", FILTER('tagsBySource 1'!E$3:E$2402, $A29='tagsBySource 1'!$A$3:$A$2402, 'tagsBySource 1'!E$3:E$2402&lt;&gt;"""")), """")"),"")</f>
        <v/>
      </c>
      <c r="F29" s="1" t="str">
        <f ca="1">IFERROR(__xludf.DUMMYFUNCTION("IFERROR(JOIN("", "", FILTER('tagsBySource 1'!F$3:F$2402, $A29='tagsBySource 1'!$A$3:$A$2402, 'tagsBySource 1'!F$3:F$2402&lt;&gt;"""")), """")"),"")</f>
        <v/>
      </c>
      <c r="G29" s="1" t="str">
        <f ca="1">IFERROR(__xludf.DUMMYFUNCTION("IFERROR(JOIN("", "", FILTER('tagsBySource 1'!G$3:G$2402, $A29='tagsBySource 1'!$A$3:$A$2402, 'tagsBySource 1'!G$3:G$2402&lt;&gt;"""")), """")"),"")</f>
        <v/>
      </c>
      <c r="H29" s="1" t="str">
        <f ca="1">IFERROR(__xludf.DUMMYFUNCTION("IFERROR(JOIN("", "", FILTER('tagsBySource 1'!H$3:H$2402, $A29='tagsBySource 1'!$A$3:$A$2402, 'tagsBySource 1'!H$3:H$2402&lt;&gt;"""")), """")"),"")</f>
        <v/>
      </c>
      <c r="I29" s="1" t="str">
        <f ca="1">IFERROR(__xludf.DUMMYFUNCTION("IFERROR(JOIN("", "", FILTER('tagsBySource 1'!I$3:I$2402, $A29='tagsBySource 1'!$A$3:$A$2402, 'tagsBySource 1'!I$3:I$2402&lt;&gt;"""")), """")"),"")</f>
        <v/>
      </c>
      <c r="J29" s="1" t="str">
        <f ca="1">IFERROR(__xludf.DUMMYFUNCTION("IFERROR(JOIN("", "", FILTER('tagsBySource 1'!J$3:J$2402, $A29='tagsBySource 1'!$A$3:$A$2402, 'tagsBySource 1'!J$3:J$2402&lt;&gt;"""")), """")"),"")</f>
        <v/>
      </c>
      <c r="K29" s="1" t="str">
        <f ca="1">IFERROR(__xludf.DUMMYFUNCTION("IFERROR(JOIN("", "", FILTER('tagsBySource 1'!K$3:K$2402, $A29='tagsBySource 1'!$A$3:$A$2402, 'tagsBySource 1'!K$3:K$2402&lt;&gt;"""")), """")"),"")</f>
        <v/>
      </c>
      <c r="L29" s="1" t="str">
        <f ca="1">IFERROR(__xludf.DUMMYFUNCTION("IFERROR(JOIN("", "", FILTER('tagsBySource 1'!L$3:L$2402, $A29='tagsBySource 1'!$A$3:$A$2402, 'tagsBySource 1'!L$3:L$2402&lt;&gt;"""")), """")"),"")</f>
        <v/>
      </c>
      <c r="M29" s="1" t="str">
        <f ca="1">IFERROR(__xludf.DUMMYFUNCTION("IFERROR(JOIN("", "", FILTER('tagsBySource 1'!M$3:M$2402, $A29='tagsBySource 1'!$A$3:$A$2402, 'tagsBySource 1'!M$3:M$2402&lt;&gt;"""")), """")"),"")</f>
        <v/>
      </c>
      <c r="N29" s="1" t="str">
        <f ca="1">IFERROR(__xludf.DUMMYFUNCTION("IFERROR(JOIN("", "", FILTER('tagsBySource 1'!N$3:N$2402, $A29='tagsBySource 1'!$A$3:$A$2402, 'tagsBySource 1'!N$3:N$2402&lt;&gt;"""")), """")"),"")</f>
        <v/>
      </c>
      <c r="O29" s="1" t="str">
        <f ca="1">IFERROR(__xludf.DUMMYFUNCTION("IFERROR(JOIN("", "", FILTER('tagsBySource 1'!O$3:O$2402, $A29='tagsBySource 1'!$A$3:$A$2402, 'tagsBySource 1'!O$3:O$2402&lt;&gt;"""")), """")"),"")</f>
        <v/>
      </c>
      <c r="P29" s="1" t="str">
        <f ca="1">IFERROR(__xludf.DUMMYFUNCTION("IFERROR(JOIN("", "", FILTER('tagsBySource 1'!P$3:P$2402, $A29='tagsBySource 1'!$A$3:$A$2402, 'tagsBySource 1'!P$3:P$2402&lt;&gt;"""")), """")"),"")</f>
        <v/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IFERROR(__xludf.DUMMYFUNCTION("IFERROR(JOIN("", "", FILTER('tagsBySource 1'!B$3:B$2402, $A30='tagsBySource 1'!$A$3:$A$2402, 'tagsBySource 1'!B$3:B$2402&lt;&gt;"""")), """")"),"")</f>
        <v/>
      </c>
      <c r="C30" s="1" t="str">
        <f ca="1">IFERROR(__xludf.DUMMYFUNCTION("IFERROR(JOIN("", "", FILTER('tagsBySource 1'!C$3:C$2402, $A30='tagsBySource 1'!$A$3:$A$2402, 'tagsBySource 1'!C$3:C$2402&lt;&gt;"""")), """")"),"")</f>
        <v/>
      </c>
      <c r="D30" s="1" t="str">
        <f ca="1">IFERROR(__xludf.DUMMYFUNCTION("IFERROR(JOIN("", "", FILTER('tagsBySource 1'!D$3:D$2402, $A30='tagsBySource 1'!$A$3:$A$2402, 'tagsBySource 1'!D$3:D$2402&lt;&gt;"""")), """")"),"")</f>
        <v/>
      </c>
      <c r="E30" s="1" t="str">
        <f ca="1">IFERROR(__xludf.DUMMYFUNCTION("IFERROR(JOIN("", "", FILTER('tagsBySource 1'!E$3:E$2402, $A30='tagsBySource 1'!$A$3:$A$2402, 'tagsBySource 1'!E$3:E$2402&lt;&gt;"""")), """")"),"")</f>
        <v/>
      </c>
      <c r="F30" s="1" t="str">
        <f ca="1">IFERROR(__xludf.DUMMYFUNCTION("IFERROR(JOIN("", "", FILTER('tagsBySource 1'!F$3:F$2402, $A30='tagsBySource 1'!$A$3:$A$2402, 'tagsBySource 1'!F$3:F$2402&lt;&gt;"""")), """")"),"")</f>
        <v/>
      </c>
      <c r="G30" s="1" t="str">
        <f ca="1">IFERROR(__xludf.DUMMYFUNCTION("IFERROR(JOIN("", "", FILTER('tagsBySource 1'!G$3:G$2402, $A30='tagsBySource 1'!$A$3:$A$2402, 'tagsBySource 1'!G$3:G$2402&lt;&gt;"""")), """")"),"")</f>
        <v/>
      </c>
      <c r="H30" s="1" t="str">
        <f ca="1">IFERROR(__xludf.DUMMYFUNCTION("IFERROR(JOIN("", "", FILTER('tagsBySource 1'!H$3:H$2402, $A30='tagsBySource 1'!$A$3:$A$2402, 'tagsBySource 1'!H$3:H$2402&lt;&gt;"""")), """")"),"")</f>
        <v/>
      </c>
      <c r="I30" s="1" t="str">
        <f ca="1">IFERROR(__xludf.DUMMYFUNCTION("IFERROR(JOIN("", "", FILTER('tagsBySource 1'!I$3:I$2402, $A30='tagsBySource 1'!$A$3:$A$2402, 'tagsBySource 1'!I$3:I$2402&lt;&gt;"""")), """")"),"")</f>
        <v/>
      </c>
      <c r="J30" s="1" t="str">
        <f ca="1">IFERROR(__xludf.DUMMYFUNCTION("IFERROR(JOIN("", "", FILTER('tagsBySource 1'!J$3:J$2402, $A30='tagsBySource 1'!$A$3:$A$2402, 'tagsBySource 1'!J$3:J$2402&lt;&gt;"""")), """")"),"")</f>
        <v/>
      </c>
      <c r="K30" s="1" t="str">
        <f ca="1">IFERROR(__xludf.DUMMYFUNCTION("IFERROR(JOIN("", "", FILTER('tagsBySource 1'!K$3:K$2402, $A30='tagsBySource 1'!$A$3:$A$2402, 'tagsBySource 1'!K$3:K$2402&lt;&gt;"""")), """")"),"")</f>
        <v/>
      </c>
      <c r="L30" s="1" t="str">
        <f ca="1">IFERROR(__xludf.DUMMYFUNCTION("IFERROR(JOIN("", "", FILTER('tagsBySource 1'!L$3:L$2402, $A30='tagsBySource 1'!$A$3:$A$2402, 'tagsBySource 1'!L$3:L$2402&lt;&gt;"""")), """")"),"")</f>
        <v/>
      </c>
      <c r="M30" s="1" t="str">
        <f ca="1">IFERROR(__xludf.DUMMYFUNCTION("IFERROR(JOIN("", "", FILTER('tagsBySource 1'!M$3:M$2402, $A30='tagsBySource 1'!$A$3:$A$2402, 'tagsBySource 1'!M$3:M$2402&lt;&gt;"""")), """")"),"")</f>
        <v/>
      </c>
      <c r="N30" s="1" t="str">
        <f ca="1">IFERROR(__xludf.DUMMYFUNCTION("IFERROR(JOIN("", "", FILTER('tagsBySource 1'!N$3:N$2402, $A30='tagsBySource 1'!$A$3:$A$2402, 'tagsBySource 1'!N$3:N$2402&lt;&gt;"""")), """")"),"")</f>
        <v/>
      </c>
      <c r="O30" s="1" t="str">
        <f ca="1">IFERROR(__xludf.DUMMYFUNCTION("IFERROR(JOIN("", "", FILTER('tagsBySource 1'!O$3:O$2402, $A30='tagsBySource 1'!$A$3:$A$2402, 'tagsBySource 1'!O$3:O$2402&lt;&gt;"""")), """")"),"")</f>
        <v/>
      </c>
      <c r="P30" s="1" t="str">
        <f ca="1">IFERROR(__xludf.DUMMYFUNCTION("IFERROR(JOIN("", "", FILTER('tagsBySource 1'!P$3:P$2402, $A30='tagsBySource 1'!$A$3:$A$2402, 'tagsBySource 1'!P$3:P$2402&lt;&gt;"""")), """")"),"onchangeTags")</f>
        <v>onchangeTags</v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IFERROR(__xludf.DUMMYFUNCTION("IFERROR(JOIN("", "", FILTER('tagsBySource 1'!B$3:B$2402, $A31='tagsBySource 1'!$A$3:$A$2402, 'tagsBySource 1'!B$3:B$2402&lt;&gt;"""")), """")"),"")</f>
        <v/>
      </c>
      <c r="C31" s="1" t="str">
        <f ca="1">IFERROR(__xludf.DUMMYFUNCTION("IFERROR(JOIN("", "", FILTER('tagsBySource 1'!C$3:C$2402, $A31='tagsBySource 1'!$A$3:$A$2402, 'tagsBySource 1'!C$3:C$2402&lt;&gt;"""")), """")"),"")</f>
        <v/>
      </c>
      <c r="D31" s="1" t="str">
        <f ca="1">IFERROR(__xludf.DUMMYFUNCTION("IFERROR(JOIN("", "", FILTER('tagsBySource 1'!D$3:D$2402, $A31='tagsBySource 1'!$A$3:$A$2402, 'tagsBySource 1'!D$3:D$2402&lt;&gt;"""")), """")"),"")</f>
        <v/>
      </c>
      <c r="E31" s="1" t="str">
        <f ca="1">IFERROR(__xludf.DUMMYFUNCTION("IFERROR(JOIN("", "", FILTER('tagsBySource 1'!E$3:E$2402, $A31='tagsBySource 1'!$A$3:$A$2402, 'tagsBySource 1'!E$3:E$2402&lt;&gt;"""")), """")"),"")</f>
        <v/>
      </c>
      <c r="F31" s="1" t="str">
        <f ca="1">IFERROR(__xludf.DUMMYFUNCTION("IFERROR(JOIN("", "", FILTER('tagsBySource 1'!F$3:F$2402, $A31='tagsBySource 1'!$A$3:$A$2402, 'tagsBySource 1'!F$3:F$2402&lt;&gt;"""")), """")"),"")</f>
        <v/>
      </c>
      <c r="G31" s="1" t="str">
        <f ca="1">IFERROR(__xludf.DUMMYFUNCTION("IFERROR(JOIN("", "", FILTER('tagsBySource 1'!G$3:G$2402, $A31='tagsBySource 1'!$A$3:$A$2402, 'tagsBySource 1'!G$3:G$2402&lt;&gt;"""")), """")"),"")</f>
        <v/>
      </c>
      <c r="H31" s="1" t="str">
        <f ca="1">IFERROR(__xludf.DUMMYFUNCTION("IFERROR(JOIN("", "", FILTER('tagsBySource 1'!H$3:H$2402, $A31='tagsBySource 1'!$A$3:$A$2402, 'tagsBySource 1'!H$3:H$2402&lt;&gt;"""")), """")"),"")</f>
        <v/>
      </c>
      <c r="I31" s="1" t="str">
        <f ca="1">IFERROR(__xludf.DUMMYFUNCTION("IFERROR(JOIN("", "", FILTER('tagsBySource 1'!I$3:I$2402, $A31='tagsBySource 1'!$A$3:$A$2402, 'tagsBySource 1'!I$3:I$2402&lt;&gt;"""")), """")"),"")</f>
        <v/>
      </c>
      <c r="J31" s="1" t="str">
        <f ca="1">IFERROR(__xludf.DUMMYFUNCTION("IFERROR(JOIN("", "", FILTER('tagsBySource 1'!J$3:J$2402, $A31='tagsBySource 1'!$A$3:$A$2402, 'tagsBySource 1'!J$3:J$2402&lt;&gt;"""")), """")"),"")</f>
        <v/>
      </c>
      <c r="K31" s="1" t="str">
        <f ca="1">IFERROR(__xludf.DUMMYFUNCTION("IFERROR(JOIN("", "", FILTER('tagsBySource 1'!K$3:K$2402, $A31='tagsBySource 1'!$A$3:$A$2402, 'tagsBySource 1'!K$3:K$2402&lt;&gt;"""")), """")"),"")</f>
        <v/>
      </c>
      <c r="L31" s="1" t="str">
        <f ca="1">IFERROR(__xludf.DUMMYFUNCTION("IFERROR(JOIN("", "", FILTER('tagsBySource 1'!L$3:L$2402, $A31='tagsBySource 1'!$A$3:$A$2402, 'tagsBySource 1'!L$3:L$2402&lt;&gt;"""")), """")"),"")</f>
        <v/>
      </c>
      <c r="M31" s="1" t="str">
        <f ca="1">IFERROR(__xludf.DUMMYFUNCTION("IFERROR(JOIN("", "", FILTER('tagsBySource 1'!M$3:M$2402, $A31='tagsBySource 1'!$A$3:$A$2402, 'tagsBySource 1'!M$3:M$2402&lt;&gt;"""")), """")"),"")</f>
        <v/>
      </c>
      <c r="N31" s="1" t="str">
        <f ca="1">IFERROR(__xludf.DUMMYFUNCTION("IFERROR(JOIN("", "", FILTER('tagsBySource 1'!N$3:N$2402, $A31='tagsBySource 1'!$A$3:$A$2402, 'tagsBySource 1'!N$3:N$2402&lt;&gt;"""")), """")"),"")</f>
        <v/>
      </c>
      <c r="O31" s="1" t="str">
        <f ca="1">IFERROR(__xludf.DUMMYFUNCTION("IFERROR(JOIN("", "", FILTER('tagsBySource 1'!O$3:O$2402, $A31='tagsBySource 1'!$A$3:$A$2402, 'tagsBySource 1'!O$3:O$2402&lt;&gt;"""")), """")"),"")</f>
        <v/>
      </c>
      <c r="P31" s="1" t="str">
        <f ca="1">IFERROR(__xludf.DUMMYFUNCTION("IFERROR(JOIN("", "", FILTER('tagsBySource 1'!P$3:P$2402, $A31='tagsBySource 1'!$A$3:$A$2402, 'tagsBySource 1'!P$3:P$2402&lt;&gt;"""")), """")"),"")</f>
        <v/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IFERROR(__xludf.DUMMYFUNCTION("IFERROR(JOIN("", "", FILTER('tagsBySource 1'!B$3:B$2402, $A32='tagsBySource 1'!$A$3:$A$2402, 'tagsBySource 1'!B$3:B$2402&lt;&gt;"""")), """")"),"")</f>
        <v/>
      </c>
      <c r="C32" s="1" t="str">
        <f ca="1">IFERROR(__xludf.DUMMYFUNCTION("IFERROR(JOIN("", "", FILTER('tagsBySource 1'!C$3:C$2402, $A32='tagsBySource 1'!$A$3:$A$2402, 'tagsBySource 1'!C$3:C$2402&lt;&gt;"""")), """")"),"")</f>
        <v/>
      </c>
      <c r="D32" s="1" t="str">
        <f ca="1">IFERROR(__xludf.DUMMYFUNCTION("IFERROR(JOIN("", "", FILTER('tagsBySource 1'!D$3:D$2402, $A32='tagsBySource 1'!$A$3:$A$2402, 'tagsBySource 1'!D$3:D$2402&lt;&gt;"""")), """")"),"")</f>
        <v/>
      </c>
      <c r="E32" s="1" t="str">
        <f ca="1">IFERROR(__xludf.DUMMYFUNCTION("IFERROR(JOIN("", "", FILTER('tagsBySource 1'!E$3:E$2402, $A32='tagsBySource 1'!$A$3:$A$2402, 'tagsBySource 1'!E$3:E$2402&lt;&gt;"""")), """")"),"")</f>
        <v/>
      </c>
      <c r="F32" s="1" t="str">
        <f ca="1">IFERROR(__xludf.DUMMYFUNCTION("IFERROR(JOIN("", "", FILTER('tagsBySource 1'!F$3:F$2402, $A32='tagsBySource 1'!$A$3:$A$2402, 'tagsBySource 1'!F$3:F$2402&lt;&gt;"""")), """")"),"")</f>
        <v/>
      </c>
      <c r="G32" s="1" t="str">
        <f ca="1">IFERROR(__xludf.DUMMYFUNCTION("IFERROR(JOIN("", "", FILTER('tagsBySource 1'!G$3:G$2402, $A32='tagsBySource 1'!$A$3:$A$2402, 'tagsBySource 1'!G$3:G$2402&lt;&gt;"""")), """")"),"")</f>
        <v/>
      </c>
      <c r="H32" s="1" t="str">
        <f ca="1">IFERROR(__xludf.DUMMYFUNCTION("IFERROR(JOIN("", "", FILTER('tagsBySource 1'!H$3:H$2402, $A32='tagsBySource 1'!$A$3:$A$2402, 'tagsBySource 1'!H$3:H$2402&lt;&gt;"""")), """")"),"")</f>
        <v/>
      </c>
      <c r="I32" s="1" t="str">
        <f ca="1">IFERROR(__xludf.DUMMYFUNCTION("IFERROR(JOIN("", "", FILTER('tagsBySource 1'!I$3:I$2402, $A32='tagsBySource 1'!$A$3:$A$2402, 'tagsBySource 1'!I$3:I$2402&lt;&gt;"""")), """")"),"")</f>
        <v/>
      </c>
      <c r="J32" s="1" t="str">
        <f ca="1">IFERROR(__xludf.DUMMYFUNCTION("IFERROR(JOIN("", "", FILTER('tagsBySource 1'!J$3:J$2402, $A32='tagsBySource 1'!$A$3:$A$2402, 'tagsBySource 1'!J$3:J$2402&lt;&gt;"""")), """")"),"")</f>
        <v/>
      </c>
      <c r="K32" s="1" t="str">
        <f ca="1">IFERROR(__xludf.DUMMYFUNCTION("IFERROR(JOIN("", "", FILTER('tagsBySource 1'!K$3:K$2402, $A32='tagsBySource 1'!$A$3:$A$2402, 'tagsBySource 1'!K$3:K$2402&lt;&gt;"""")), """")"),"")</f>
        <v/>
      </c>
      <c r="L32" s="1" t="str">
        <f ca="1">IFERROR(__xludf.DUMMYFUNCTION("IFERROR(JOIN("", "", FILTER('tagsBySource 1'!L$3:L$2402, $A32='tagsBySource 1'!$A$3:$A$2402, 'tagsBySource 1'!L$3:L$2402&lt;&gt;"""")), """")"),"")</f>
        <v/>
      </c>
      <c r="M32" s="1" t="str">
        <f ca="1">IFERROR(__xludf.DUMMYFUNCTION("IFERROR(JOIN("", "", FILTER('tagsBySource 1'!M$3:M$2402, $A32='tagsBySource 1'!$A$3:$A$2402, 'tagsBySource 1'!M$3:M$2402&lt;&gt;"""")), """")"),"")</f>
        <v/>
      </c>
      <c r="N32" s="1" t="str">
        <f ca="1">IFERROR(__xludf.DUMMYFUNCTION("IFERROR(JOIN("", "", FILTER('tagsBySource 1'!N$3:N$2402, $A32='tagsBySource 1'!$A$3:$A$2402, 'tagsBySource 1'!N$3:N$2402&lt;&gt;"""")), """")"),"")</f>
        <v/>
      </c>
      <c r="O32" s="1" t="str">
        <f ca="1">IFERROR(__xludf.DUMMYFUNCTION("IFERROR(JOIN("", "", FILTER('tagsBySource 1'!O$3:O$2402, $A32='tagsBySource 1'!$A$3:$A$2402, 'tagsBySource 1'!O$3:O$2402&lt;&gt;"""")), """")"),"")</f>
        <v/>
      </c>
      <c r="P32" s="1" t="str">
        <f ca="1">IFERROR(__xludf.DUMMYFUNCTION("IFERROR(JOIN("", "", FILTER('tagsBySource 1'!P$3:P$2402, $A32='tagsBySource 1'!$A$3:$A$2402, 'tagsBySource 1'!P$3:P$2402&lt;&gt;"""")), """")"),"")</f>
        <v/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IFERROR(__xludf.DUMMYFUNCTION("IFERROR(JOIN("", "", FILTER('tagsBySource 1'!B$3:B$2402, $A33='tagsBySource 1'!$A$3:$A$2402, 'tagsBySource 1'!B$3:B$2402&lt;&gt;"""")), """")"),"")</f>
        <v/>
      </c>
      <c r="C33" s="1" t="str">
        <f ca="1">IFERROR(__xludf.DUMMYFUNCTION("IFERROR(JOIN("", "", FILTER('tagsBySource 1'!C$3:C$2402, $A33='tagsBySource 1'!$A$3:$A$2402, 'tagsBySource 1'!C$3:C$2402&lt;&gt;"""")), """")"),"")</f>
        <v/>
      </c>
      <c r="D33" s="1" t="str">
        <f ca="1">IFERROR(__xludf.DUMMYFUNCTION("IFERROR(JOIN("", "", FILTER('tagsBySource 1'!D$3:D$2402, $A33='tagsBySource 1'!$A$3:$A$2402, 'tagsBySource 1'!D$3:D$2402&lt;&gt;"""")), """")"),"")</f>
        <v/>
      </c>
      <c r="E33" s="1" t="str">
        <f ca="1">IFERROR(__xludf.DUMMYFUNCTION("IFERROR(JOIN("", "", FILTER('tagsBySource 1'!E$3:E$2402, $A33='tagsBySource 1'!$A$3:$A$2402, 'tagsBySource 1'!E$3:E$2402&lt;&gt;"""")), """")"),"")</f>
        <v/>
      </c>
      <c r="F33" s="1" t="str">
        <f ca="1">IFERROR(__xludf.DUMMYFUNCTION("IFERROR(JOIN("", "", FILTER('tagsBySource 1'!F$3:F$2402, $A33='tagsBySource 1'!$A$3:$A$2402, 'tagsBySource 1'!F$3:F$2402&lt;&gt;"""")), """")"),"")</f>
        <v/>
      </c>
      <c r="G33" s="1" t="str">
        <f ca="1">IFERROR(__xludf.DUMMYFUNCTION("IFERROR(JOIN("", "", FILTER('tagsBySource 1'!G$3:G$2402, $A33='tagsBySource 1'!$A$3:$A$2402, 'tagsBySource 1'!G$3:G$2402&lt;&gt;"""")), """")"),"")</f>
        <v/>
      </c>
      <c r="H33" s="1" t="str">
        <f ca="1">IFERROR(__xludf.DUMMYFUNCTION("IFERROR(JOIN("", "", FILTER('tagsBySource 1'!H$3:H$2402, $A33='tagsBySource 1'!$A$3:$A$2402, 'tagsBySource 1'!H$3:H$2402&lt;&gt;"""")), """")"),"")</f>
        <v/>
      </c>
      <c r="I33" s="1" t="str">
        <f ca="1">IFERROR(__xludf.DUMMYFUNCTION("IFERROR(JOIN("", "", FILTER('tagsBySource 1'!I$3:I$2402, $A33='tagsBySource 1'!$A$3:$A$2402, 'tagsBySource 1'!I$3:I$2402&lt;&gt;"""")), """")"),"")</f>
        <v/>
      </c>
      <c r="J33" s="1" t="str">
        <f ca="1">IFERROR(__xludf.DUMMYFUNCTION("IFERROR(JOIN("", "", FILTER('tagsBySource 1'!J$3:J$2402, $A33='tagsBySource 1'!$A$3:$A$2402, 'tagsBySource 1'!J$3:J$2402&lt;&gt;"""")), """")"),"")</f>
        <v/>
      </c>
      <c r="K33" s="1" t="str">
        <f ca="1">IFERROR(__xludf.DUMMYFUNCTION("IFERROR(JOIN("", "", FILTER('tagsBySource 1'!K$3:K$2402, $A33='tagsBySource 1'!$A$3:$A$2402, 'tagsBySource 1'!K$3:K$2402&lt;&gt;"""")), """")"),"")</f>
        <v/>
      </c>
      <c r="L33" s="1" t="str">
        <f ca="1">IFERROR(__xludf.DUMMYFUNCTION("IFERROR(JOIN("", "", FILTER('tagsBySource 1'!L$3:L$2402, $A33='tagsBySource 1'!$A$3:$A$2402, 'tagsBySource 1'!L$3:L$2402&lt;&gt;"""")), """")"),"")</f>
        <v/>
      </c>
      <c r="M33" s="1" t="str">
        <f ca="1">IFERROR(__xludf.DUMMYFUNCTION("IFERROR(JOIN("", "", FILTER('tagsBySource 1'!M$3:M$2402, $A33='tagsBySource 1'!$A$3:$A$2402, 'tagsBySource 1'!M$3:M$2402&lt;&gt;"""")), """")"),"")</f>
        <v/>
      </c>
      <c r="N33" s="1" t="str">
        <f ca="1">IFERROR(__xludf.DUMMYFUNCTION("IFERROR(JOIN("", "", FILTER('tagsBySource 1'!N$3:N$2402, $A33='tagsBySource 1'!$A$3:$A$2402, 'tagsBySource 1'!N$3:N$2402&lt;&gt;"""")), """")"),"")</f>
        <v/>
      </c>
      <c r="O33" s="1" t="str">
        <f ca="1">IFERROR(__xludf.DUMMYFUNCTION("IFERROR(JOIN("", "", FILTER('tagsBySource 1'!O$3:O$2402, $A33='tagsBySource 1'!$A$3:$A$2402, 'tagsBySource 1'!O$3:O$2402&lt;&gt;"""")), """")"),"")</f>
        <v/>
      </c>
      <c r="P33" s="1" t="str">
        <f ca="1">IFERROR(__xludf.DUMMYFUNCTION("IFERROR(JOIN("", "", FILTER('tagsBySource 1'!P$3:P$2402, $A33='tagsBySource 1'!$A$3:$A$2402, 'tagsBySource 1'!P$3:P$2402&lt;&gt;"""")), """")"),"")</f>
        <v/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IFERROR(__xludf.DUMMYFUNCTION("IFERROR(JOIN("", "", FILTER('tagsBySource 1'!B$3:B$2402, $A34='tagsBySource 1'!$A$3:$A$2402, 'tagsBySource 1'!B$3:B$2402&lt;&gt;"""")), """")"),"")</f>
        <v/>
      </c>
      <c r="C34" s="1" t="str">
        <f ca="1">IFERROR(__xludf.DUMMYFUNCTION("IFERROR(JOIN("", "", FILTER('tagsBySource 1'!C$3:C$2402, $A34='tagsBySource 1'!$A$3:$A$2402, 'tagsBySource 1'!C$3:C$2402&lt;&gt;"""")), """")"),"")</f>
        <v/>
      </c>
      <c r="D34" s="1" t="str">
        <f ca="1">IFERROR(__xludf.DUMMYFUNCTION("IFERROR(JOIN("", "", FILTER('tagsBySource 1'!D$3:D$2402, $A34='tagsBySource 1'!$A$3:$A$2402, 'tagsBySource 1'!D$3:D$2402&lt;&gt;"""")), """")"),"")</f>
        <v/>
      </c>
      <c r="E34" s="1" t="str">
        <f ca="1">IFERROR(__xludf.DUMMYFUNCTION("IFERROR(JOIN("", "", FILTER('tagsBySource 1'!E$3:E$2402, $A34='tagsBySource 1'!$A$3:$A$2402, 'tagsBySource 1'!E$3:E$2402&lt;&gt;"""")), """")"),"")</f>
        <v/>
      </c>
      <c r="F34" s="1" t="str">
        <f ca="1">IFERROR(__xludf.DUMMYFUNCTION("IFERROR(JOIN("", "", FILTER('tagsBySource 1'!F$3:F$2402, $A34='tagsBySource 1'!$A$3:$A$2402, 'tagsBySource 1'!F$3:F$2402&lt;&gt;"""")), """")"),"")</f>
        <v/>
      </c>
      <c r="G34" s="1" t="str">
        <f ca="1">IFERROR(__xludf.DUMMYFUNCTION("IFERROR(JOIN("", "", FILTER('tagsBySource 1'!G$3:G$2402, $A34='tagsBySource 1'!$A$3:$A$2402, 'tagsBySource 1'!G$3:G$2402&lt;&gt;"""")), """")"),"")</f>
        <v/>
      </c>
      <c r="H34" s="1" t="str">
        <f ca="1">IFERROR(__xludf.DUMMYFUNCTION("IFERROR(JOIN("", "", FILTER('tagsBySource 1'!H$3:H$2402, $A34='tagsBySource 1'!$A$3:$A$2402, 'tagsBySource 1'!H$3:H$2402&lt;&gt;"""")), """")"),"")</f>
        <v/>
      </c>
      <c r="I34" s="1" t="str">
        <f ca="1">IFERROR(__xludf.DUMMYFUNCTION("IFERROR(JOIN("", "", FILTER('tagsBySource 1'!I$3:I$2402, $A34='tagsBySource 1'!$A$3:$A$2402, 'tagsBySource 1'!I$3:I$2402&lt;&gt;"""")), """")"),"")</f>
        <v/>
      </c>
      <c r="J34" s="1" t="str">
        <f ca="1">IFERROR(__xludf.DUMMYFUNCTION("IFERROR(JOIN("", "", FILTER('tagsBySource 1'!J$3:J$2402, $A34='tagsBySource 1'!$A$3:$A$2402, 'tagsBySource 1'!J$3:J$2402&lt;&gt;"""")), """")"),"")</f>
        <v/>
      </c>
      <c r="K34" s="1" t="str">
        <f ca="1">IFERROR(__xludf.DUMMYFUNCTION("IFERROR(JOIN("", "", FILTER('tagsBySource 1'!K$3:K$2402, $A34='tagsBySource 1'!$A$3:$A$2402, 'tagsBySource 1'!K$3:K$2402&lt;&gt;"""")), """")"),"")</f>
        <v/>
      </c>
      <c r="L34" s="1" t="str">
        <f ca="1">IFERROR(__xludf.DUMMYFUNCTION("IFERROR(JOIN("", "", FILTER('tagsBySource 1'!L$3:L$2402, $A34='tagsBySource 1'!$A$3:$A$2402, 'tagsBySource 1'!L$3:L$2402&lt;&gt;"""")), """")"),"")</f>
        <v/>
      </c>
      <c r="M34" s="1" t="str">
        <f ca="1">IFERROR(__xludf.DUMMYFUNCTION("IFERROR(JOIN("", "", FILTER('tagsBySource 1'!M$3:M$2402, $A34='tagsBySource 1'!$A$3:$A$2402, 'tagsBySource 1'!M$3:M$2402&lt;&gt;"""")), """")"),"")</f>
        <v/>
      </c>
      <c r="N34" s="1" t="str">
        <f ca="1">IFERROR(__xludf.DUMMYFUNCTION("IFERROR(JOIN("", "", FILTER('tagsBySource 1'!N$3:N$2402, $A34='tagsBySource 1'!$A$3:$A$2402, 'tagsBySource 1'!N$3:N$2402&lt;&gt;"""")), """")"),"")</f>
        <v/>
      </c>
      <c r="O34" s="1" t="str">
        <f ca="1">IFERROR(__xludf.DUMMYFUNCTION("IFERROR(JOIN("", "", FILTER('tagsBySource 1'!O$3:O$2402, $A34='tagsBySource 1'!$A$3:$A$2402, 'tagsBySource 1'!O$3:O$2402&lt;&gt;"""")), """")"),"")</f>
        <v/>
      </c>
      <c r="P34" s="1" t="str">
        <f ca="1">IFERROR(__xludf.DUMMYFUNCTION("IFERROR(JOIN("", "", FILTER('tagsBySource 1'!P$3:P$2402, $A34='tagsBySource 1'!$A$3:$A$2402, 'tagsBySource 1'!P$3:P$2402&lt;&gt;"""")), """")"),"")</f>
        <v/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IFERROR(__xludf.DUMMYFUNCTION("IFERROR(JOIN("", "", FILTER('tagsBySource 1'!B$3:B$2402, $A35='tagsBySource 1'!$A$3:$A$2402, 'tagsBySource 1'!B$3:B$2402&lt;&gt;"""")), """")"),"")</f>
        <v/>
      </c>
      <c r="C35" s="1" t="str">
        <f ca="1">IFERROR(__xludf.DUMMYFUNCTION("IFERROR(JOIN("", "", FILTER('tagsBySource 1'!C$3:C$2402, $A35='tagsBySource 1'!$A$3:$A$2402, 'tagsBySource 1'!C$3:C$2402&lt;&gt;"""")), """")"),"")</f>
        <v/>
      </c>
      <c r="D35" s="1" t="str">
        <f ca="1">IFERROR(__xludf.DUMMYFUNCTION("IFERROR(JOIN("", "", FILTER('tagsBySource 1'!D$3:D$2402, $A35='tagsBySource 1'!$A$3:$A$2402, 'tagsBySource 1'!D$3:D$2402&lt;&gt;"""")), """")"),"")</f>
        <v/>
      </c>
      <c r="E35" s="1" t="str">
        <f ca="1">IFERROR(__xludf.DUMMYFUNCTION("IFERROR(JOIN("", "", FILTER('tagsBySource 1'!E$3:E$2402, $A35='tagsBySource 1'!$A$3:$A$2402, 'tagsBySource 1'!E$3:E$2402&lt;&gt;"""")), """")"),"")</f>
        <v/>
      </c>
      <c r="F35" s="1" t="str">
        <f ca="1">IFERROR(__xludf.DUMMYFUNCTION("IFERROR(JOIN("", "", FILTER('tagsBySource 1'!F$3:F$2402, $A35='tagsBySource 1'!$A$3:$A$2402, 'tagsBySource 1'!F$3:F$2402&lt;&gt;"""")), """")"),"")</f>
        <v/>
      </c>
      <c r="G35" s="1" t="str">
        <f ca="1">IFERROR(__xludf.DUMMYFUNCTION("IFERROR(JOIN("", "", FILTER('tagsBySource 1'!G$3:G$2402, $A35='tagsBySource 1'!$A$3:$A$2402, 'tagsBySource 1'!G$3:G$2402&lt;&gt;"""")), """")"),"")</f>
        <v/>
      </c>
      <c r="H35" s="1" t="str">
        <f ca="1">IFERROR(__xludf.DUMMYFUNCTION("IFERROR(JOIN("", "", FILTER('tagsBySource 1'!H$3:H$2402, $A35='tagsBySource 1'!$A$3:$A$2402, 'tagsBySource 1'!H$3:H$2402&lt;&gt;"""")), """")"),"")</f>
        <v/>
      </c>
      <c r="I35" s="1" t="str">
        <f ca="1">IFERROR(__xludf.DUMMYFUNCTION("IFERROR(JOIN("", "", FILTER('tagsBySource 1'!I$3:I$2402, $A35='tagsBySource 1'!$A$3:$A$2402, 'tagsBySource 1'!I$3:I$2402&lt;&gt;"""")), """")"),"")</f>
        <v/>
      </c>
      <c r="J35" s="1" t="str">
        <f ca="1">IFERROR(__xludf.DUMMYFUNCTION("IFERROR(JOIN("", "", FILTER('tagsBySource 1'!J$3:J$2402, $A35='tagsBySource 1'!$A$3:$A$2402, 'tagsBySource 1'!J$3:J$2402&lt;&gt;"""")), """")"),"")</f>
        <v/>
      </c>
      <c r="K35" s="1" t="str">
        <f ca="1">IFERROR(__xludf.DUMMYFUNCTION("IFERROR(JOIN("", "", FILTER('tagsBySource 1'!K$3:K$2402, $A35='tagsBySource 1'!$A$3:$A$2402, 'tagsBySource 1'!K$3:K$2402&lt;&gt;"""")), """")"),"")</f>
        <v/>
      </c>
      <c r="L35" s="1" t="str">
        <f ca="1">IFERROR(__xludf.DUMMYFUNCTION("IFERROR(JOIN("", "", FILTER('tagsBySource 1'!L$3:L$2402, $A35='tagsBySource 1'!$A$3:$A$2402, 'tagsBySource 1'!L$3:L$2402&lt;&gt;"""")), """")"),"")</f>
        <v/>
      </c>
      <c r="M35" s="1" t="str">
        <f ca="1">IFERROR(__xludf.DUMMYFUNCTION("IFERROR(JOIN("", "", FILTER('tagsBySource 1'!M$3:M$2402, $A35='tagsBySource 1'!$A$3:$A$2402, 'tagsBySource 1'!M$3:M$2402&lt;&gt;"""")), """")"),"")</f>
        <v/>
      </c>
      <c r="N35" s="1" t="str">
        <f ca="1">IFERROR(__xludf.DUMMYFUNCTION("IFERROR(JOIN("", "", FILTER('tagsBySource 1'!N$3:N$2402, $A35='tagsBySource 1'!$A$3:$A$2402, 'tagsBySource 1'!N$3:N$2402&lt;&gt;"""")), """")"),"")</f>
        <v/>
      </c>
      <c r="O35" s="1" t="str">
        <f ca="1">IFERROR(__xludf.DUMMYFUNCTION("IFERROR(JOIN("", "", FILTER('tagsBySource 1'!O$3:O$2402, $A35='tagsBySource 1'!$A$3:$A$2402, 'tagsBySource 1'!O$3:O$2402&lt;&gt;"""")), """")"),"")</f>
        <v/>
      </c>
      <c r="P35" s="1" t="str">
        <f ca="1">IFERROR(__xludf.DUMMYFUNCTION("IFERROR(JOIN("", "", FILTER('tagsBySource 1'!P$3:P$2402, $A35='tagsBySource 1'!$A$3:$A$2402, 'tagsBySource 1'!P$3:P$2402&lt;&gt;"""")), """")"),"")</f>
        <v/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IFERROR(__xludf.DUMMYFUNCTION("IFERROR(JOIN("", "", FILTER('tagsBySource 1'!B$3:B$2402, $A36='tagsBySource 1'!$A$3:$A$2402, 'tagsBySource 1'!B$3:B$2402&lt;&gt;"""")), """")"),"")</f>
        <v/>
      </c>
      <c r="C36" s="1" t="str">
        <f ca="1">IFERROR(__xludf.DUMMYFUNCTION("IFERROR(JOIN("", "", FILTER('tagsBySource 1'!C$3:C$2402, $A36='tagsBySource 1'!$A$3:$A$2402, 'tagsBySource 1'!C$3:C$2402&lt;&gt;"""")), """")"),"")</f>
        <v/>
      </c>
      <c r="D36" s="1" t="str">
        <f ca="1">IFERROR(__xludf.DUMMYFUNCTION("IFERROR(JOIN("", "", FILTER('tagsBySource 1'!D$3:D$2402, $A36='tagsBySource 1'!$A$3:$A$2402, 'tagsBySource 1'!D$3:D$2402&lt;&gt;"""")), """")"),"")</f>
        <v/>
      </c>
      <c r="E36" s="1" t="str">
        <f ca="1">IFERROR(__xludf.DUMMYFUNCTION("IFERROR(JOIN("", "", FILTER('tagsBySource 1'!E$3:E$2402, $A36='tagsBySource 1'!$A$3:$A$2402, 'tagsBySource 1'!E$3:E$2402&lt;&gt;"""")), """")"),"")</f>
        <v/>
      </c>
      <c r="F36" s="1" t="str">
        <f ca="1">IFERROR(__xludf.DUMMYFUNCTION("IFERROR(JOIN("", "", FILTER('tagsBySource 1'!F$3:F$2402, $A36='tagsBySource 1'!$A$3:$A$2402, 'tagsBySource 1'!F$3:F$2402&lt;&gt;"""")), """")"),"")</f>
        <v/>
      </c>
      <c r="G36" s="1" t="str">
        <f ca="1">IFERROR(__xludf.DUMMYFUNCTION("IFERROR(JOIN("", "", FILTER('tagsBySource 1'!G$3:G$2402, $A36='tagsBySource 1'!$A$3:$A$2402, 'tagsBySource 1'!G$3:G$2402&lt;&gt;"""")), """")"),"")</f>
        <v/>
      </c>
      <c r="H36" s="1" t="str">
        <f ca="1">IFERROR(__xludf.DUMMYFUNCTION("IFERROR(JOIN("", "", FILTER('tagsBySource 1'!H$3:H$2402, $A36='tagsBySource 1'!$A$3:$A$2402, 'tagsBySource 1'!H$3:H$2402&lt;&gt;"""")), """")"),"")</f>
        <v/>
      </c>
      <c r="I36" s="1" t="str">
        <f ca="1">IFERROR(__xludf.DUMMYFUNCTION("IFERROR(JOIN("", "", FILTER('tagsBySource 1'!I$3:I$2402, $A36='tagsBySource 1'!$A$3:$A$2402, 'tagsBySource 1'!I$3:I$2402&lt;&gt;"""")), """")"),"")</f>
        <v/>
      </c>
      <c r="J36" s="1" t="str">
        <f ca="1">IFERROR(__xludf.DUMMYFUNCTION("IFERROR(JOIN("", "", FILTER('tagsBySource 1'!J$3:J$2402, $A36='tagsBySource 1'!$A$3:$A$2402, 'tagsBySource 1'!J$3:J$2402&lt;&gt;"""")), """")"),"")</f>
        <v/>
      </c>
      <c r="K36" s="1" t="str">
        <f ca="1">IFERROR(__xludf.DUMMYFUNCTION("IFERROR(JOIN("", "", FILTER('tagsBySource 1'!K$3:K$2402, $A36='tagsBySource 1'!$A$3:$A$2402, 'tagsBySource 1'!K$3:K$2402&lt;&gt;"""")), """")"),"")</f>
        <v/>
      </c>
      <c r="L36" s="1" t="str">
        <f ca="1">IFERROR(__xludf.DUMMYFUNCTION("IFERROR(JOIN("", "", FILTER('tagsBySource 1'!L$3:L$2402, $A36='tagsBySource 1'!$A$3:$A$2402, 'tagsBySource 1'!L$3:L$2402&lt;&gt;"""")), """")"),"")</f>
        <v/>
      </c>
      <c r="M36" s="1" t="str">
        <f ca="1">IFERROR(__xludf.DUMMYFUNCTION("IFERROR(JOIN("", "", FILTER('tagsBySource 1'!M$3:M$2402, $A36='tagsBySource 1'!$A$3:$A$2402, 'tagsBySource 1'!M$3:M$2402&lt;&gt;"""")), """")"),"")</f>
        <v/>
      </c>
      <c r="N36" s="1" t="str">
        <f ca="1">IFERROR(__xludf.DUMMYFUNCTION("IFERROR(JOIN("", "", FILTER('tagsBySource 1'!N$3:N$2402, $A36='tagsBySource 1'!$A$3:$A$2402, 'tagsBySource 1'!N$3:N$2402&lt;&gt;"""")), """")"),"")</f>
        <v/>
      </c>
      <c r="O36" s="1" t="str">
        <f ca="1">IFERROR(__xludf.DUMMYFUNCTION("IFERROR(JOIN("", "", FILTER('tagsBySource 1'!O$3:O$2402, $A36='tagsBySource 1'!$A$3:$A$2402, 'tagsBySource 1'!O$3:O$2402&lt;&gt;"""")), """")"),"")</f>
        <v/>
      </c>
      <c r="P36" s="1" t="str">
        <f ca="1">IFERROR(__xludf.DUMMYFUNCTION("IFERROR(JOIN("", "", FILTER('tagsBySource 1'!P$3:P$2402, $A36='tagsBySource 1'!$A$3:$A$2402, 'tagsBySource 1'!P$3:P$2402&lt;&gt;"""")), """")"),"")</f>
        <v/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IFERROR(__xludf.DUMMYFUNCTION("IFERROR(JOIN("", "", FILTER('tagsBySource 1'!B$3:B$2402, $A37='tagsBySource 1'!$A$3:$A$2402, 'tagsBySource 1'!B$3:B$2402&lt;&gt;"""")), """")"),"")</f>
        <v/>
      </c>
      <c r="C37" s="1" t="str">
        <f ca="1">IFERROR(__xludf.DUMMYFUNCTION("IFERROR(JOIN("", "", FILTER('tagsBySource 1'!C$3:C$2402, $A37='tagsBySource 1'!$A$3:$A$2402, 'tagsBySource 1'!C$3:C$2402&lt;&gt;"""")), """")"),"")</f>
        <v/>
      </c>
      <c r="D37" s="1" t="str">
        <f ca="1">IFERROR(__xludf.DUMMYFUNCTION("IFERROR(JOIN("", "", FILTER('tagsBySource 1'!D$3:D$2402, $A37='tagsBySource 1'!$A$3:$A$2402, 'tagsBySource 1'!D$3:D$2402&lt;&gt;"""")), """")"),"")</f>
        <v/>
      </c>
      <c r="E37" s="1" t="str">
        <f ca="1">IFERROR(__xludf.DUMMYFUNCTION("IFERROR(JOIN("", "", FILTER('tagsBySource 1'!E$3:E$2402, $A37='tagsBySource 1'!$A$3:$A$2402, 'tagsBySource 1'!E$3:E$2402&lt;&gt;"""")), """")"),"")</f>
        <v/>
      </c>
      <c r="F37" s="1" t="str">
        <f ca="1">IFERROR(__xludf.DUMMYFUNCTION("IFERROR(JOIN("", "", FILTER('tagsBySource 1'!F$3:F$2402, $A37='tagsBySource 1'!$A$3:$A$2402, 'tagsBySource 1'!F$3:F$2402&lt;&gt;"""")), """")"),"")</f>
        <v/>
      </c>
      <c r="G37" s="1" t="str">
        <f ca="1">IFERROR(__xludf.DUMMYFUNCTION("IFERROR(JOIN("", "", FILTER('tagsBySource 1'!G$3:G$2402, $A37='tagsBySource 1'!$A$3:$A$2402, 'tagsBySource 1'!G$3:G$2402&lt;&gt;"""")), """")"),"")</f>
        <v/>
      </c>
      <c r="H37" s="1" t="str">
        <f ca="1">IFERROR(__xludf.DUMMYFUNCTION("IFERROR(JOIN("", "", FILTER('tagsBySource 1'!H$3:H$2402, $A37='tagsBySource 1'!$A$3:$A$2402, 'tagsBySource 1'!H$3:H$2402&lt;&gt;"""")), """")"),"")</f>
        <v/>
      </c>
      <c r="I37" s="1" t="str">
        <f ca="1">IFERROR(__xludf.DUMMYFUNCTION("IFERROR(JOIN("", "", FILTER('tagsBySource 1'!I$3:I$2402, $A37='tagsBySource 1'!$A$3:$A$2402, 'tagsBySource 1'!I$3:I$2402&lt;&gt;"""")), """")"),"")</f>
        <v/>
      </c>
      <c r="J37" s="1" t="str">
        <f ca="1">IFERROR(__xludf.DUMMYFUNCTION("IFERROR(JOIN("", "", FILTER('tagsBySource 1'!J$3:J$2402, $A37='tagsBySource 1'!$A$3:$A$2402, 'tagsBySource 1'!J$3:J$2402&lt;&gt;"""")), """")"),"")</f>
        <v/>
      </c>
      <c r="K37" s="1" t="str">
        <f ca="1">IFERROR(__xludf.DUMMYFUNCTION("IFERROR(JOIN("", "", FILTER('tagsBySource 1'!K$3:K$2402, $A37='tagsBySource 1'!$A$3:$A$2402, 'tagsBySource 1'!K$3:K$2402&lt;&gt;"""")), """")"),"")</f>
        <v/>
      </c>
      <c r="L37" s="1" t="str">
        <f ca="1">IFERROR(__xludf.DUMMYFUNCTION("IFERROR(JOIN("", "", FILTER('tagsBySource 1'!L$3:L$2402, $A37='tagsBySource 1'!$A$3:$A$2402, 'tagsBySource 1'!L$3:L$2402&lt;&gt;"""")), """")"),"")</f>
        <v/>
      </c>
      <c r="M37" s="1" t="str">
        <f ca="1">IFERROR(__xludf.DUMMYFUNCTION("IFERROR(JOIN("", "", FILTER('tagsBySource 1'!M$3:M$2402, $A37='tagsBySource 1'!$A$3:$A$2402, 'tagsBySource 1'!M$3:M$2402&lt;&gt;"""")), """")"),"")</f>
        <v/>
      </c>
      <c r="N37" s="1" t="str">
        <f ca="1">IFERROR(__xludf.DUMMYFUNCTION("IFERROR(JOIN("", "", FILTER('tagsBySource 1'!N$3:N$2402, $A37='tagsBySource 1'!$A$3:$A$2402, 'tagsBySource 1'!N$3:N$2402&lt;&gt;"""")), """")"),"")</f>
        <v/>
      </c>
      <c r="O37" s="1" t="str">
        <f ca="1">IFERROR(__xludf.DUMMYFUNCTION("IFERROR(JOIN("", "", FILTER('tagsBySource 1'!O$3:O$2402, $A37='tagsBySource 1'!$A$3:$A$2402, 'tagsBySource 1'!O$3:O$2402&lt;&gt;"""")), """")"),"")</f>
        <v/>
      </c>
      <c r="P37" s="1" t="str">
        <f ca="1">IFERROR(__xludf.DUMMYFUNCTION("IFERROR(JOIN("", "", FILTER('tagsBySource 1'!P$3:P$2402, $A37='tagsBySource 1'!$A$3:$A$2402, 'tagsBySource 1'!P$3:P$2402&lt;&gt;"""")), """")"),"")</f>
        <v/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IFERROR(__xludf.DUMMYFUNCTION("IFERROR(JOIN("", "", FILTER('tagsBySource 1'!B$3:B$2402, $A38='tagsBySource 1'!$A$3:$A$2402, 'tagsBySource 1'!B$3:B$2402&lt;&gt;"""")), """")"),"")</f>
        <v/>
      </c>
      <c r="C38" s="1" t="str">
        <f ca="1">IFERROR(__xludf.DUMMYFUNCTION("IFERROR(JOIN("", "", FILTER('tagsBySource 1'!C$3:C$2402, $A38='tagsBySource 1'!$A$3:$A$2402, 'tagsBySource 1'!C$3:C$2402&lt;&gt;"""")), """")"),"")</f>
        <v/>
      </c>
      <c r="D38" s="1" t="str">
        <f ca="1">IFERROR(__xludf.DUMMYFUNCTION("IFERROR(JOIN("", "", FILTER('tagsBySource 1'!D$3:D$2402, $A38='tagsBySource 1'!$A$3:$A$2402, 'tagsBySource 1'!D$3:D$2402&lt;&gt;"""")), """")"),"")</f>
        <v/>
      </c>
      <c r="E38" s="1" t="str">
        <f ca="1">IFERROR(__xludf.DUMMYFUNCTION("IFERROR(JOIN("", "", FILTER('tagsBySource 1'!E$3:E$2402, $A38='tagsBySource 1'!$A$3:$A$2402, 'tagsBySource 1'!E$3:E$2402&lt;&gt;"""")), """")"),"")</f>
        <v/>
      </c>
      <c r="F38" s="1" t="str">
        <f ca="1">IFERROR(__xludf.DUMMYFUNCTION("IFERROR(JOIN("", "", FILTER('tagsBySource 1'!F$3:F$2402, $A38='tagsBySource 1'!$A$3:$A$2402, 'tagsBySource 1'!F$3:F$2402&lt;&gt;"""")), """")"),"")</f>
        <v/>
      </c>
      <c r="G38" s="1" t="str">
        <f ca="1">IFERROR(__xludf.DUMMYFUNCTION("IFERROR(JOIN("", "", FILTER('tagsBySource 1'!G$3:G$2402, $A38='tagsBySource 1'!$A$3:$A$2402, 'tagsBySource 1'!G$3:G$2402&lt;&gt;"""")), """")"),"")</f>
        <v/>
      </c>
      <c r="H38" s="1" t="str">
        <f ca="1">IFERROR(__xludf.DUMMYFUNCTION("IFERROR(JOIN("", "", FILTER('tagsBySource 1'!H$3:H$2402, $A38='tagsBySource 1'!$A$3:$A$2402, 'tagsBySource 1'!H$3:H$2402&lt;&gt;"""")), """")"),"")</f>
        <v/>
      </c>
      <c r="I38" s="1" t="str">
        <f ca="1">IFERROR(__xludf.DUMMYFUNCTION("IFERROR(JOIN("", "", FILTER('tagsBySource 1'!I$3:I$2402, $A38='tagsBySource 1'!$A$3:$A$2402, 'tagsBySource 1'!I$3:I$2402&lt;&gt;"""")), """")"),"")</f>
        <v/>
      </c>
      <c r="J38" s="1" t="str">
        <f ca="1">IFERROR(__xludf.DUMMYFUNCTION("IFERROR(JOIN("", "", FILTER('tagsBySource 1'!J$3:J$2402, $A38='tagsBySource 1'!$A$3:$A$2402, 'tagsBySource 1'!J$3:J$2402&lt;&gt;"""")), """")"),"")</f>
        <v/>
      </c>
      <c r="K38" s="1" t="str">
        <f ca="1">IFERROR(__xludf.DUMMYFUNCTION("IFERROR(JOIN("", "", FILTER('tagsBySource 1'!K$3:K$2402, $A38='tagsBySource 1'!$A$3:$A$2402, 'tagsBySource 1'!K$3:K$2402&lt;&gt;"""")), """")"),"")</f>
        <v/>
      </c>
      <c r="L38" s="1" t="str">
        <f ca="1">IFERROR(__xludf.DUMMYFUNCTION("IFERROR(JOIN("", "", FILTER('tagsBySource 1'!L$3:L$2402, $A38='tagsBySource 1'!$A$3:$A$2402, 'tagsBySource 1'!L$3:L$2402&lt;&gt;"""")), """")"),"")</f>
        <v/>
      </c>
      <c r="M38" s="1" t="str">
        <f ca="1">IFERROR(__xludf.DUMMYFUNCTION("IFERROR(JOIN("", "", FILTER('tagsBySource 1'!M$3:M$2402, $A38='tagsBySource 1'!$A$3:$A$2402, 'tagsBySource 1'!M$3:M$2402&lt;&gt;"""")), """")"),"")</f>
        <v/>
      </c>
      <c r="N38" s="1" t="str">
        <f ca="1">IFERROR(__xludf.DUMMYFUNCTION("IFERROR(JOIN("", "", FILTER('tagsBySource 1'!N$3:N$2402, $A38='tagsBySource 1'!$A$3:$A$2402, 'tagsBySource 1'!N$3:N$2402&lt;&gt;"""")), """")"),"")</f>
        <v/>
      </c>
      <c r="O38" s="1" t="str">
        <f ca="1">IFERROR(__xludf.DUMMYFUNCTION("IFERROR(JOIN("", "", FILTER('tagsBySource 1'!O$3:O$2402, $A38='tagsBySource 1'!$A$3:$A$2402, 'tagsBySource 1'!O$3:O$2402&lt;&gt;"""")), """")"),"")</f>
        <v/>
      </c>
      <c r="P38" s="1" t="str">
        <f ca="1">IFERROR(__xludf.DUMMYFUNCTION("IFERROR(JOIN("", "", FILTER('tagsBySource 1'!P$3:P$2402, $A38='tagsBySource 1'!$A$3:$A$2402, 'tagsBySource 1'!P$3:P$2402&lt;&gt;"""")), """")"),"")</f>
        <v/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IFERROR(__xludf.DUMMYFUNCTION("IFERROR(JOIN("", "", FILTER('tagsBySource 1'!B$3:B$2402, $A39='tagsBySource 1'!$A$3:$A$2402, 'tagsBySource 1'!B$3:B$2402&lt;&gt;"""")), """")"),"")</f>
        <v/>
      </c>
      <c r="C39" s="1" t="str">
        <f ca="1">IFERROR(__xludf.DUMMYFUNCTION("IFERROR(JOIN("", "", FILTER('tagsBySource 1'!C$3:C$2402, $A39='tagsBySource 1'!$A$3:$A$2402, 'tagsBySource 1'!C$3:C$2402&lt;&gt;"""")), """")"),"")</f>
        <v/>
      </c>
      <c r="D39" s="1" t="str">
        <f ca="1">IFERROR(__xludf.DUMMYFUNCTION("IFERROR(JOIN("", "", FILTER('tagsBySource 1'!D$3:D$2402, $A39='tagsBySource 1'!$A$3:$A$2402, 'tagsBySource 1'!D$3:D$2402&lt;&gt;"""")), """")"),"")</f>
        <v/>
      </c>
      <c r="E39" s="1" t="str">
        <f ca="1">IFERROR(__xludf.DUMMYFUNCTION("IFERROR(JOIN("", "", FILTER('tagsBySource 1'!E$3:E$2402, $A39='tagsBySource 1'!$A$3:$A$2402, 'tagsBySource 1'!E$3:E$2402&lt;&gt;"""")), """")"),"")</f>
        <v/>
      </c>
      <c r="F39" s="1" t="str">
        <f ca="1">IFERROR(__xludf.DUMMYFUNCTION("IFERROR(JOIN("", "", FILTER('tagsBySource 1'!F$3:F$2402, $A39='tagsBySource 1'!$A$3:$A$2402, 'tagsBySource 1'!F$3:F$2402&lt;&gt;"""")), """")"),"")</f>
        <v/>
      </c>
      <c r="G39" s="1" t="str">
        <f ca="1">IFERROR(__xludf.DUMMYFUNCTION("IFERROR(JOIN("", "", FILTER('tagsBySource 1'!G$3:G$2402, $A39='tagsBySource 1'!$A$3:$A$2402, 'tagsBySource 1'!G$3:G$2402&lt;&gt;"""")), """")"),"")</f>
        <v/>
      </c>
      <c r="H39" s="1" t="str">
        <f ca="1">IFERROR(__xludf.DUMMYFUNCTION("IFERROR(JOIN("", "", FILTER('tagsBySource 1'!H$3:H$2402, $A39='tagsBySource 1'!$A$3:$A$2402, 'tagsBySource 1'!H$3:H$2402&lt;&gt;"""")), """")"),"")</f>
        <v/>
      </c>
      <c r="I39" s="1" t="str">
        <f ca="1">IFERROR(__xludf.DUMMYFUNCTION("IFERROR(JOIN("", "", FILTER('tagsBySource 1'!I$3:I$2402, $A39='tagsBySource 1'!$A$3:$A$2402, 'tagsBySource 1'!I$3:I$2402&lt;&gt;"""")), """")"),"")</f>
        <v/>
      </c>
      <c r="J39" s="1" t="str">
        <f ca="1">IFERROR(__xludf.DUMMYFUNCTION("IFERROR(JOIN("", "", FILTER('tagsBySource 1'!J$3:J$2402, $A39='tagsBySource 1'!$A$3:$A$2402, 'tagsBySource 1'!J$3:J$2402&lt;&gt;"""")), """")"),"")</f>
        <v/>
      </c>
      <c r="K39" s="1" t="str">
        <f ca="1">IFERROR(__xludf.DUMMYFUNCTION("IFERROR(JOIN("", "", FILTER('tagsBySource 1'!K$3:K$2402, $A39='tagsBySource 1'!$A$3:$A$2402, 'tagsBySource 1'!K$3:K$2402&lt;&gt;"""")), """")"),"")</f>
        <v/>
      </c>
      <c r="L39" s="1" t="str">
        <f ca="1">IFERROR(__xludf.DUMMYFUNCTION("IFERROR(JOIN("", "", FILTER('tagsBySource 1'!L$3:L$2402, $A39='tagsBySource 1'!$A$3:$A$2402, 'tagsBySource 1'!L$3:L$2402&lt;&gt;"""")), """")"),"")</f>
        <v/>
      </c>
      <c r="M39" s="1" t="str">
        <f ca="1">IFERROR(__xludf.DUMMYFUNCTION("IFERROR(JOIN("", "", FILTER('tagsBySource 1'!M$3:M$2402, $A39='tagsBySource 1'!$A$3:$A$2402, 'tagsBySource 1'!M$3:M$2402&lt;&gt;"""")), """")"),"")</f>
        <v/>
      </c>
      <c r="N39" s="1" t="str">
        <f ca="1">IFERROR(__xludf.DUMMYFUNCTION("IFERROR(JOIN("", "", FILTER('tagsBySource 1'!N$3:N$2402, $A39='tagsBySource 1'!$A$3:$A$2402, 'tagsBySource 1'!N$3:N$2402&lt;&gt;"""")), """")"),"")</f>
        <v/>
      </c>
      <c r="O39" s="1" t="str">
        <f ca="1">IFERROR(__xludf.DUMMYFUNCTION("IFERROR(JOIN("", "", FILTER('tagsBySource 1'!O$3:O$2402, $A39='tagsBySource 1'!$A$3:$A$2402, 'tagsBySource 1'!O$3:O$2402&lt;&gt;"""")), """")"),"")</f>
        <v/>
      </c>
      <c r="P39" s="1" t="str">
        <f ca="1">IFERROR(__xludf.DUMMYFUNCTION("IFERROR(JOIN("", "", FILTER('tagsBySource 1'!P$3:P$2402, $A39='tagsBySource 1'!$A$3:$A$2402, 'tagsBySource 1'!P$3:P$2402&lt;&gt;"""")), """")"),"")</f>
        <v/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IFERROR(__xludf.DUMMYFUNCTION("IFERROR(JOIN("", "", FILTER('tagsBySource 1'!B$3:B$2402, $A40='tagsBySource 1'!$A$3:$A$2402, 'tagsBySource 1'!B$3:B$2402&lt;&gt;"""")), """")"),"")</f>
        <v/>
      </c>
      <c r="C40" s="1" t="str">
        <f ca="1">IFERROR(__xludf.DUMMYFUNCTION("IFERROR(JOIN("", "", FILTER('tagsBySource 1'!C$3:C$2402, $A40='tagsBySource 1'!$A$3:$A$2402, 'tagsBySource 1'!C$3:C$2402&lt;&gt;"""")), """")"),"")</f>
        <v/>
      </c>
      <c r="D40" s="1" t="str">
        <f ca="1">IFERROR(__xludf.DUMMYFUNCTION("IFERROR(JOIN("", "", FILTER('tagsBySource 1'!D$3:D$2402, $A40='tagsBySource 1'!$A$3:$A$2402, 'tagsBySource 1'!D$3:D$2402&lt;&gt;"""")), """")"),"")</f>
        <v/>
      </c>
      <c r="E40" s="1" t="str">
        <f ca="1">IFERROR(__xludf.DUMMYFUNCTION("IFERROR(JOIN("", "", FILTER('tagsBySource 1'!E$3:E$2402, $A40='tagsBySource 1'!$A$3:$A$2402, 'tagsBySource 1'!E$3:E$2402&lt;&gt;"""")), """")"),"")</f>
        <v/>
      </c>
      <c r="F40" s="1" t="str">
        <f ca="1">IFERROR(__xludf.DUMMYFUNCTION("IFERROR(JOIN("", "", FILTER('tagsBySource 1'!F$3:F$2402, $A40='tagsBySource 1'!$A$3:$A$2402, 'tagsBySource 1'!F$3:F$2402&lt;&gt;"""")), """")"),"")</f>
        <v/>
      </c>
      <c r="G40" s="1" t="str">
        <f ca="1">IFERROR(__xludf.DUMMYFUNCTION("IFERROR(JOIN("", "", FILTER('tagsBySource 1'!G$3:G$2402, $A40='tagsBySource 1'!$A$3:$A$2402, 'tagsBySource 1'!G$3:G$2402&lt;&gt;"""")), """")"),"")</f>
        <v/>
      </c>
      <c r="H40" s="1" t="str">
        <f ca="1">IFERROR(__xludf.DUMMYFUNCTION("IFERROR(JOIN("", "", FILTER('tagsBySource 1'!H$3:H$2402, $A40='tagsBySource 1'!$A$3:$A$2402, 'tagsBySource 1'!H$3:H$2402&lt;&gt;"""")), """")"),"")</f>
        <v/>
      </c>
      <c r="I40" s="1" t="str">
        <f ca="1">IFERROR(__xludf.DUMMYFUNCTION("IFERROR(JOIN("", "", FILTER('tagsBySource 1'!I$3:I$2402, $A40='tagsBySource 1'!$A$3:$A$2402, 'tagsBySource 1'!I$3:I$2402&lt;&gt;"""")), """")"),"")</f>
        <v/>
      </c>
      <c r="J40" s="1" t="str">
        <f ca="1">IFERROR(__xludf.DUMMYFUNCTION("IFERROR(JOIN("", "", FILTER('tagsBySource 1'!J$3:J$2402, $A40='tagsBySource 1'!$A$3:$A$2402, 'tagsBySource 1'!J$3:J$2402&lt;&gt;"""")), """")"),"")</f>
        <v/>
      </c>
      <c r="K40" s="1" t="str">
        <f ca="1">IFERROR(__xludf.DUMMYFUNCTION("IFERROR(JOIN("", "", FILTER('tagsBySource 1'!K$3:K$2402, $A40='tagsBySource 1'!$A$3:$A$2402, 'tagsBySource 1'!K$3:K$2402&lt;&gt;"""")), """")"),"")</f>
        <v/>
      </c>
      <c r="L40" s="1" t="str">
        <f ca="1">IFERROR(__xludf.DUMMYFUNCTION("IFERROR(JOIN("", "", FILTER('tagsBySource 1'!L$3:L$2402, $A40='tagsBySource 1'!$A$3:$A$2402, 'tagsBySource 1'!L$3:L$2402&lt;&gt;"""")), """")"),"")</f>
        <v/>
      </c>
      <c r="M40" s="1" t="str">
        <f ca="1">IFERROR(__xludf.DUMMYFUNCTION("IFERROR(JOIN("", "", FILTER('tagsBySource 1'!M$3:M$2402, $A40='tagsBySource 1'!$A$3:$A$2402, 'tagsBySource 1'!M$3:M$2402&lt;&gt;"""")), """")"),"")</f>
        <v/>
      </c>
      <c r="N40" s="1" t="str">
        <f ca="1">IFERROR(__xludf.DUMMYFUNCTION("IFERROR(JOIN("", "", FILTER('tagsBySource 1'!N$3:N$2402, $A40='tagsBySource 1'!$A$3:$A$2402, 'tagsBySource 1'!N$3:N$2402&lt;&gt;"""")), """")"),"")</f>
        <v/>
      </c>
      <c r="O40" s="1" t="str">
        <f ca="1">IFERROR(__xludf.DUMMYFUNCTION("IFERROR(JOIN("", "", FILTER('tagsBySource 1'!O$3:O$2402, $A40='tagsBySource 1'!$A$3:$A$2402, 'tagsBySource 1'!O$3:O$2402&lt;&gt;"""")), """")"),"")</f>
        <v/>
      </c>
      <c r="P40" s="1" t="str">
        <f ca="1">IFERROR(__xludf.DUMMYFUNCTION("IFERROR(JOIN("", "", FILTER('tagsBySource 1'!P$3:P$2402, $A40='tagsBySource 1'!$A$3:$A$2402, 'tagsBySource 1'!P$3:P$2402&lt;&gt;"""")), """")"),"")</f>
        <v/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IFERROR(__xludf.DUMMYFUNCTION("IFERROR(JOIN("", "", FILTER('tagsBySource 1'!B$3:B$2402, $A41='tagsBySource 1'!$A$3:$A$2402, 'tagsBySource 1'!B$3:B$2402&lt;&gt;"""")), """")"),"")</f>
        <v/>
      </c>
      <c r="C41" s="1" t="str">
        <f ca="1">IFERROR(__xludf.DUMMYFUNCTION("IFERROR(JOIN("", "", FILTER('tagsBySource 1'!C$3:C$2402, $A41='tagsBySource 1'!$A$3:$A$2402, 'tagsBySource 1'!C$3:C$2402&lt;&gt;"""")), """")"),"")</f>
        <v/>
      </c>
      <c r="D41" s="1" t="str">
        <f ca="1">IFERROR(__xludf.DUMMYFUNCTION("IFERROR(JOIN("", "", FILTER('tagsBySource 1'!D$3:D$2402, $A41='tagsBySource 1'!$A$3:$A$2402, 'tagsBySource 1'!D$3:D$2402&lt;&gt;"""")), """")"),"")</f>
        <v/>
      </c>
      <c r="E41" s="1" t="str">
        <f ca="1">IFERROR(__xludf.DUMMYFUNCTION("IFERROR(JOIN("", "", FILTER('tagsBySource 1'!E$3:E$2402, $A41='tagsBySource 1'!$A$3:$A$2402, 'tagsBySource 1'!E$3:E$2402&lt;&gt;"""")), """")"),"")</f>
        <v/>
      </c>
      <c r="F41" s="1" t="str">
        <f ca="1">IFERROR(__xludf.DUMMYFUNCTION("IFERROR(JOIN("", "", FILTER('tagsBySource 1'!F$3:F$2402, $A41='tagsBySource 1'!$A$3:$A$2402, 'tagsBySource 1'!F$3:F$2402&lt;&gt;"""")), """")"),"")</f>
        <v/>
      </c>
      <c r="G41" s="1" t="str">
        <f ca="1">IFERROR(__xludf.DUMMYFUNCTION("IFERROR(JOIN("", "", FILTER('tagsBySource 1'!G$3:G$2402, $A41='tagsBySource 1'!$A$3:$A$2402, 'tagsBySource 1'!G$3:G$2402&lt;&gt;"""")), """")"),"")</f>
        <v/>
      </c>
      <c r="H41" s="1" t="str">
        <f ca="1">IFERROR(__xludf.DUMMYFUNCTION("IFERROR(JOIN("", "", FILTER('tagsBySource 1'!H$3:H$2402, $A41='tagsBySource 1'!$A$3:$A$2402, 'tagsBySource 1'!H$3:H$2402&lt;&gt;"""")), """")"),"")</f>
        <v/>
      </c>
      <c r="I41" s="1" t="str">
        <f ca="1">IFERROR(__xludf.DUMMYFUNCTION("IFERROR(JOIN("", "", FILTER('tagsBySource 1'!I$3:I$2402, $A41='tagsBySource 1'!$A$3:$A$2402, 'tagsBySource 1'!I$3:I$2402&lt;&gt;"""")), """")"),"")</f>
        <v/>
      </c>
      <c r="J41" s="1" t="str">
        <f ca="1">IFERROR(__xludf.DUMMYFUNCTION("IFERROR(JOIN("", "", FILTER('tagsBySource 1'!J$3:J$2402, $A41='tagsBySource 1'!$A$3:$A$2402, 'tagsBySource 1'!J$3:J$2402&lt;&gt;"""")), """")"),"")</f>
        <v/>
      </c>
      <c r="K41" s="1" t="str">
        <f ca="1">IFERROR(__xludf.DUMMYFUNCTION("IFERROR(JOIN("", "", FILTER('tagsBySource 1'!K$3:K$2402, $A41='tagsBySource 1'!$A$3:$A$2402, 'tagsBySource 1'!K$3:K$2402&lt;&gt;"""")), """")"),"")</f>
        <v/>
      </c>
      <c r="L41" s="1" t="str">
        <f ca="1">IFERROR(__xludf.DUMMYFUNCTION("IFERROR(JOIN("", "", FILTER('tagsBySource 1'!L$3:L$2402, $A41='tagsBySource 1'!$A$3:$A$2402, 'tagsBySource 1'!L$3:L$2402&lt;&gt;"""")), """")"),"")</f>
        <v/>
      </c>
      <c r="M41" s="1" t="str">
        <f ca="1">IFERROR(__xludf.DUMMYFUNCTION("IFERROR(JOIN("", "", FILTER('tagsBySource 1'!M$3:M$2402, $A41='tagsBySource 1'!$A$3:$A$2402, 'tagsBySource 1'!M$3:M$2402&lt;&gt;"""")), """")"),"")</f>
        <v/>
      </c>
      <c r="N41" s="1" t="str">
        <f ca="1">IFERROR(__xludf.DUMMYFUNCTION("IFERROR(JOIN("", "", FILTER('tagsBySource 1'!N$3:N$2402, $A41='tagsBySource 1'!$A$3:$A$2402, 'tagsBySource 1'!N$3:N$2402&lt;&gt;"""")), """")"),"")</f>
        <v/>
      </c>
      <c r="O41" s="1" t="str">
        <f ca="1">IFERROR(__xludf.DUMMYFUNCTION("IFERROR(JOIN("", "", FILTER('tagsBySource 1'!O$3:O$2402, $A41='tagsBySource 1'!$A$3:$A$2402, 'tagsBySource 1'!O$3:O$2402&lt;&gt;"""")), """")"),"")</f>
        <v/>
      </c>
      <c r="P41" s="1" t="str">
        <f ca="1">IFERROR(__xludf.DUMMYFUNCTION("IFERROR(JOIN("", "", FILTER('tagsBySource 1'!P$3:P$2402, $A41='tagsBySource 1'!$A$3:$A$2402, 'tagsBySource 1'!P$3:P$2402&lt;&gt;"""")), """")"),"")</f>
        <v/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IFERROR(__xludf.DUMMYFUNCTION("IFERROR(JOIN("", "", FILTER('tagsBySource 1'!B$3:B$2402, $A42='tagsBySource 1'!$A$3:$A$2402, 'tagsBySource 1'!B$3:B$2402&lt;&gt;"""")), """")"),"")</f>
        <v/>
      </c>
      <c r="C42" s="1" t="str">
        <f ca="1">IFERROR(__xludf.DUMMYFUNCTION("IFERROR(JOIN("", "", FILTER('tagsBySource 1'!C$3:C$2402, $A42='tagsBySource 1'!$A$3:$A$2402, 'tagsBySource 1'!C$3:C$2402&lt;&gt;"""")), """")"),"")</f>
        <v/>
      </c>
      <c r="D42" s="1" t="str">
        <f ca="1">IFERROR(__xludf.DUMMYFUNCTION("IFERROR(JOIN("", "", FILTER('tagsBySource 1'!D$3:D$2402, $A42='tagsBySource 1'!$A$3:$A$2402, 'tagsBySource 1'!D$3:D$2402&lt;&gt;"""")), """")"),"")</f>
        <v/>
      </c>
      <c r="E42" s="1" t="str">
        <f ca="1">IFERROR(__xludf.DUMMYFUNCTION("IFERROR(JOIN("", "", FILTER('tagsBySource 1'!E$3:E$2402, $A42='tagsBySource 1'!$A$3:$A$2402, 'tagsBySource 1'!E$3:E$2402&lt;&gt;"""")), """")"),"")</f>
        <v/>
      </c>
      <c r="F42" s="1" t="str">
        <f ca="1">IFERROR(__xludf.DUMMYFUNCTION("IFERROR(JOIN("", "", FILTER('tagsBySource 1'!F$3:F$2402, $A42='tagsBySource 1'!$A$3:$A$2402, 'tagsBySource 1'!F$3:F$2402&lt;&gt;"""")), """")"),"")</f>
        <v/>
      </c>
      <c r="G42" s="1" t="str">
        <f ca="1">IFERROR(__xludf.DUMMYFUNCTION("IFERROR(JOIN("", "", FILTER('tagsBySource 1'!G$3:G$2402, $A42='tagsBySource 1'!$A$3:$A$2402, 'tagsBySource 1'!G$3:G$2402&lt;&gt;"""")), """")"),"")</f>
        <v/>
      </c>
      <c r="H42" s="1" t="str">
        <f ca="1">IFERROR(__xludf.DUMMYFUNCTION("IFERROR(JOIN("", "", FILTER('tagsBySource 1'!H$3:H$2402, $A42='tagsBySource 1'!$A$3:$A$2402, 'tagsBySource 1'!H$3:H$2402&lt;&gt;"""")), """")"),"")</f>
        <v/>
      </c>
      <c r="I42" s="1" t="str">
        <f ca="1">IFERROR(__xludf.DUMMYFUNCTION("IFERROR(JOIN("", "", FILTER('tagsBySource 1'!I$3:I$2402, $A42='tagsBySource 1'!$A$3:$A$2402, 'tagsBySource 1'!I$3:I$2402&lt;&gt;"""")), """")"),"")</f>
        <v/>
      </c>
      <c r="J42" s="1" t="str">
        <f ca="1">IFERROR(__xludf.DUMMYFUNCTION("IFERROR(JOIN("", "", FILTER('tagsBySource 1'!J$3:J$2402, $A42='tagsBySource 1'!$A$3:$A$2402, 'tagsBySource 1'!J$3:J$2402&lt;&gt;"""")), """")"),"")</f>
        <v/>
      </c>
      <c r="K42" s="1" t="str">
        <f ca="1">IFERROR(__xludf.DUMMYFUNCTION("IFERROR(JOIN("", "", FILTER('tagsBySource 1'!K$3:K$2402, $A42='tagsBySource 1'!$A$3:$A$2402, 'tagsBySource 1'!K$3:K$2402&lt;&gt;"""")), """")"),"")</f>
        <v/>
      </c>
      <c r="L42" s="1" t="str">
        <f ca="1">IFERROR(__xludf.DUMMYFUNCTION("IFERROR(JOIN("", "", FILTER('tagsBySource 1'!L$3:L$2402, $A42='tagsBySource 1'!$A$3:$A$2402, 'tagsBySource 1'!L$3:L$2402&lt;&gt;"""")), """")"),"")</f>
        <v/>
      </c>
      <c r="M42" s="1" t="str">
        <f ca="1">IFERROR(__xludf.DUMMYFUNCTION("IFERROR(JOIN("", "", FILTER('tagsBySource 1'!M$3:M$2402, $A42='tagsBySource 1'!$A$3:$A$2402, 'tagsBySource 1'!M$3:M$2402&lt;&gt;"""")), """")"),"")</f>
        <v/>
      </c>
      <c r="N42" s="1" t="str">
        <f ca="1">IFERROR(__xludf.DUMMYFUNCTION("IFERROR(JOIN("", "", FILTER('tagsBySource 1'!N$3:N$2402, $A42='tagsBySource 1'!$A$3:$A$2402, 'tagsBySource 1'!N$3:N$2402&lt;&gt;"""")), """")"),"")</f>
        <v/>
      </c>
      <c r="O42" s="1" t="str">
        <f ca="1">IFERROR(__xludf.DUMMYFUNCTION("IFERROR(JOIN("", "", FILTER('tagsBySource 1'!O$3:O$2402, $A42='tagsBySource 1'!$A$3:$A$2402, 'tagsBySource 1'!O$3:O$2402&lt;&gt;"""")), """")"),"")</f>
        <v/>
      </c>
      <c r="P42" s="1" t="str">
        <f ca="1">IFERROR(__xludf.DUMMYFUNCTION("IFERROR(JOIN("", "", FILTER('tagsBySource 1'!P$3:P$2402, $A42='tagsBySource 1'!$A$3:$A$2402, 'tagsBySource 1'!P$3:P$2402&lt;&gt;"""")), """")"),"")</f>
        <v/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IFERROR(__xludf.DUMMYFUNCTION("IFERROR(JOIN("", "", FILTER('tagsBySource 1'!B$3:B$2402, $A43='tagsBySource 1'!$A$3:$A$2402, 'tagsBySource 1'!B$3:B$2402&lt;&gt;"""")), """")"),"")</f>
        <v/>
      </c>
      <c r="C43" s="1" t="str">
        <f ca="1">IFERROR(__xludf.DUMMYFUNCTION("IFERROR(JOIN("", "", FILTER('tagsBySource 1'!C$3:C$2402, $A43='tagsBySource 1'!$A$3:$A$2402, 'tagsBySource 1'!C$3:C$2402&lt;&gt;"""")), """")"),"")</f>
        <v/>
      </c>
      <c r="D43" s="1" t="str">
        <f ca="1">IFERROR(__xludf.DUMMYFUNCTION("IFERROR(JOIN("", "", FILTER('tagsBySource 1'!D$3:D$2402, $A43='tagsBySource 1'!$A$3:$A$2402, 'tagsBySource 1'!D$3:D$2402&lt;&gt;"""")), """")"),"")</f>
        <v/>
      </c>
      <c r="E43" s="1" t="str">
        <f ca="1">IFERROR(__xludf.DUMMYFUNCTION("IFERROR(JOIN("", "", FILTER('tagsBySource 1'!E$3:E$2402, $A43='tagsBySource 1'!$A$3:$A$2402, 'tagsBySource 1'!E$3:E$2402&lt;&gt;"""")), """")"),"")</f>
        <v/>
      </c>
      <c r="F43" s="1" t="str">
        <f ca="1">IFERROR(__xludf.DUMMYFUNCTION("IFERROR(JOIN("", "", FILTER('tagsBySource 1'!F$3:F$2402, $A43='tagsBySource 1'!$A$3:$A$2402, 'tagsBySource 1'!F$3:F$2402&lt;&gt;"""")), """")"),"")</f>
        <v/>
      </c>
      <c r="G43" s="1" t="str">
        <f ca="1">IFERROR(__xludf.DUMMYFUNCTION("IFERROR(JOIN("", "", FILTER('tagsBySource 1'!G$3:G$2402, $A43='tagsBySource 1'!$A$3:$A$2402, 'tagsBySource 1'!G$3:G$2402&lt;&gt;"""")), """")"),"")</f>
        <v/>
      </c>
      <c r="H43" s="1" t="str">
        <f ca="1">IFERROR(__xludf.DUMMYFUNCTION("IFERROR(JOIN("", "", FILTER('tagsBySource 1'!H$3:H$2402, $A43='tagsBySource 1'!$A$3:$A$2402, 'tagsBySource 1'!H$3:H$2402&lt;&gt;"""")), """")"),"")</f>
        <v/>
      </c>
      <c r="I43" s="1" t="str">
        <f ca="1">IFERROR(__xludf.DUMMYFUNCTION("IFERROR(JOIN("", "", FILTER('tagsBySource 1'!I$3:I$2402, $A43='tagsBySource 1'!$A$3:$A$2402, 'tagsBySource 1'!I$3:I$2402&lt;&gt;"""")), """")"),"")</f>
        <v/>
      </c>
      <c r="J43" s="1" t="str">
        <f ca="1">IFERROR(__xludf.DUMMYFUNCTION("IFERROR(JOIN("", "", FILTER('tagsBySource 1'!J$3:J$2402, $A43='tagsBySource 1'!$A$3:$A$2402, 'tagsBySource 1'!J$3:J$2402&lt;&gt;"""")), """")"),"")</f>
        <v/>
      </c>
      <c r="K43" s="1" t="str">
        <f ca="1">IFERROR(__xludf.DUMMYFUNCTION("IFERROR(JOIN("", "", FILTER('tagsBySource 1'!K$3:K$2402, $A43='tagsBySource 1'!$A$3:$A$2402, 'tagsBySource 1'!K$3:K$2402&lt;&gt;"""")), """")"),"")</f>
        <v/>
      </c>
      <c r="L43" s="1" t="str">
        <f ca="1">IFERROR(__xludf.DUMMYFUNCTION("IFERROR(JOIN("", "", FILTER('tagsBySource 1'!L$3:L$2402, $A43='tagsBySource 1'!$A$3:$A$2402, 'tagsBySource 1'!L$3:L$2402&lt;&gt;"""")), """")"),"")</f>
        <v/>
      </c>
      <c r="M43" s="1" t="str">
        <f ca="1">IFERROR(__xludf.DUMMYFUNCTION("IFERROR(JOIN("", "", FILTER('tagsBySource 1'!M$3:M$2402, $A43='tagsBySource 1'!$A$3:$A$2402, 'tagsBySource 1'!M$3:M$2402&lt;&gt;"""")), """")"),"")</f>
        <v/>
      </c>
      <c r="N43" s="1" t="str">
        <f ca="1">IFERROR(__xludf.DUMMYFUNCTION("IFERROR(JOIN("", "", FILTER('tagsBySource 1'!N$3:N$2402, $A43='tagsBySource 1'!$A$3:$A$2402, 'tagsBySource 1'!N$3:N$2402&lt;&gt;"""")), """")"),"")</f>
        <v/>
      </c>
      <c r="O43" s="1" t="str">
        <f ca="1">IFERROR(__xludf.DUMMYFUNCTION("IFERROR(JOIN("", "", FILTER('tagsBySource 1'!O$3:O$2402, $A43='tagsBySource 1'!$A$3:$A$2402, 'tagsBySource 1'!O$3:O$2402&lt;&gt;"""")), """")"),"")</f>
        <v/>
      </c>
      <c r="P43" s="1" t="str">
        <f ca="1">IFERROR(__xludf.DUMMYFUNCTION("IFERROR(JOIN("", "", FILTER('tagsBySource 1'!P$3:P$2402, $A43='tagsBySource 1'!$A$3:$A$2402, 'tagsBySource 1'!P$3:P$2402&lt;&gt;"""")), """")"),"")</f>
        <v/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IFERROR(__xludf.DUMMYFUNCTION("IFERROR(JOIN("", "", FILTER('tagsBySource 1'!B$3:B$2402, $A44='tagsBySource 1'!$A$3:$A$2402, 'tagsBySource 1'!B$3:B$2402&lt;&gt;"""")), """")"),"")</f>
        <v/>
      </c>
      <c r="C44" s="1" t="str">
        <f ca="1">IFERROR(__xludf.DUMMYFUNCTION("IFERROR(JOIN("", "", FILTER('tagsBySource 1'!C$3:C$2402, $A44='tagsBySource 1'!$A$3:$A$2402, 'tagsBySource 1'!C$3:C$2402&lt;&gt;"""")), """")"),"")</f>
        <v/>
      </c>
      <c r="D44" s="1" t="str">
        <f ca="1">IFERROR(__xludf.DUMMYFUNCTION("IFERROR(JOIN("", "", FILTER('tagsBySource 1'!D$3:D$2402, $A44='tagsBySource 1'!$A$3:$A$2402, 'tagsBySource 1'!D$3:D$2402&lt;&gt;"""")), """")"),"")</f>
        <v/>
      </c>
      <c r="E44" s="1" t="str">
        <f ca="1">IFERROR(__xludf.DUMMYFUNCTION("IFERROR(JOIN("", "", FILTER('tagsBySource 1'!E$3:E$2402, $A44='tagsBySource 1'!$A$3:$A$2402, 'tagsBySource 1'!E$3:E$2402&lt;&gt;"""")), """")"),"")</f>
        <v/>
      </c>
      <c r="F44" s="1" t="str">
        <f ca="1">IFERROR(__xludf.DUMMYFUNCTION("IFERROR(JOIN("", "", FILTER('tagsBySource 1'!F$3:F$2402, $A44='tagsBySource 1'!$A$3:$A$2402, 'tagsBySource 1'!F$3:F$2402&lt;&gt;"""")), """")"),"")</f>
        <v/>
      </c>
      <c r="G44" s="1" t="str">
        <f ca="1">IFERROR(__xludf.DUMMYFUNCTION("IFERROR(JOIN("", "", FILTER('tagsBySource 1'!G$3:G$2402, $A44='tagsBySource 1'!$A$3:$A$2402, 'tagsBySource 1'!G$3:G$2402&lt;&gt;"""")), """")"),"")</f>
        <v/>
      </c>
      <c r="H44" s="1" t="str">
        <f ca="1">IFERROR(__xludf.DUMMYFUNCTION("IFERROR(JOIN("", "", FILTER('tagsBySource 1'!H$3:H$2402, $A44='tagsBySource 1'!$A$3:$A$2402, 'tagsBySource 1'!H$3:H$2402&lt;&gt;"""")), """")"),"")</f>
        <v/>
      </c>
      <c r="I44" s="1" t="str">
        <f ca="1">IFERROR(__xludf.DUMMYFUNCTION("IFERROR(JOIN("", "", FILTER('tagsBySource 1'!I$3:I$2402, $A44='tagsBySource 1'!$A$3:$A$2402, 'tagsBySource 1'!I$3:I$2402&lt;&gt;"""")), """")"),"")</f>
        <v/>
      </c>
      <c r="J44" s="1" t="str">
        <f ca="1">IFERROR(__xludf.DUMMYFUNCTION("IFERROR(JOIN("", "", FILTER('tagsBySource 1'!J$3:J$2402, $A44='tagsBySource 1'!$A$3:$A$2402, 'tagsBySource 1'!J$3:J$2402&lt;&gt;"""")), """")"),"")</f>
        <v/>
      </c>
      <c r="K44" s="1" t="str">
        <f ca="1">IFERROR(__xludf.DUMMYFUNCTION("IFERROR(JOIN("", "", FILTER('tagsBySource 1'!K$3:K$2402, $A44='tagsBySource 1'!$A$3:$A$2402, 'tagsBySource 1'!K$3:K$2402&lt;&gt;"""")), """")"),"")</f>
        <v/>
      </c>
      <c r="L44" s="1" t="str">
        <f ca="1">IFERROR(__xludf.DUMMYFUNCTION("IFERROR(JOIN("", "", FILTER('tagsBySource 1'!L$3:L$2402, $A44='tagsBySource 1'!$A$3:$A$2402, 'tagsBySource 1'!L$3:L$2402&lt;&gt;"""")), """")"),"")</f>
        <v/>
      </c>
      <c r="M44" s="1" t="str">
        <f ca="1">IFERROR(__xludf.DUMMYFUNCTION("IFERROR(JOIN("", "", FILTER('tagsBySource 1'!M$3:M$2402, $A44='tagsBySource 1'!$A$3:$A$2402, 'tagsBySource 1'!M$3:M$2402&lt;&gt;"""")), """")"),"")</f>
        <v/>
      </c>
      <c r="N44" s="1" t="str">
        <f ca="1">IFERROR(__xludf.DUMMYFUNCTION("IFERROR(JOIN("", "", FILTER('tagsBySource 1'!N$3:N$2402, $A44='tagsBySource 1'!$A$3:$A$2402, 'tagsBySource 1'!N$3:N$2402&lt;&gt;"""")), """")"),"")</f>
        <v/>
      </c>
      <c r="O44" s="1" t="str">
        <f ca="1">IFERROR(__xludf.DUMMYFUNCTION("IFERROR(JOIN("", "", FILTER('tagsBySource 1'!O$3:O$2402, $A44='tagsBySource 1'!$A$3:$A$2402, 'tagsBySource 1'!O$3:O$2402&lt;&gt;"""")), """")"),"")</f>
        <v/>
      </c>
      <c r="P44" s="1" t="str">
        <f ca="1">IFERROR(__xludf.DUMMYFUNCTION("IFERROR(JOIN("", "", FILTER('tagsBySource 1'!P$3:P$2402, $A44='tagsBySource 1'!$A$3:$A$2402, 'tagsBySource 1'!P$3:P$2402&lt;&gt;"""")), """")"),"")</f>
        <v/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IFERROR(__xludf.DUMMYFUNCTION("IFERROR(JOIN("", "", FILTER('tagsBySource 1'!B$3:B$2402, $A45='tagsBySource 1'!$A$3:$A$2402, 'tagsBySource 1'!B$3:B$2402&lt;&gt;"""")), """")"),"")</f>
        <v/>
      </c>
      <c r="C45" s="1" t="str">
        <f ca="1">IFERROR(__xludf.DUMMYFUNCTION("IFERROR(JOIN("", "", FILTER('tagsBySource 1'!C$3:C$2402, $A45='tagsBySource 1'!$A$3:$A$2402, 'tagsBySource 1'!C$3:C$2402&lt;&gt;"""")), """")"),"")</f>
        <v/>
      </c>
      <c r="D45" s="1" t="str">
        <f ca="1">IFERROR(__xludf.DUMMYFUNCTION("IFERROR(JOIN("", "", FILTER('tagsBySource 1'!D$3:D$2402, $A45='tagsBySource 1'!$A$3:$A$2402, 'tagsBySource 1'!D$3:D$2402&lt;&gt;"""")), """")"),"")</f>
        <v/>
      </c>
      <c r="E45" s="1" t="str">
        <f ca="1">IFERROR(__xludf.DUMMYFUNCTION("IFERROR(JOIN("", "", FILTER('tagsBySource 1'!E$3:E$2402, $A45='tagsBySource 1'!$A$3:$A$2402, 'tagsBySource 1'!E$3:E$2402&lt;&gt;"""")), """")"),"")</f>
        <v/>
      </c>
      <c r="F45" s="1" t="str">
        <f ca="1">IFERROR(__xludf.DUMMYFUNCTION("IFERROR(JOIN("", "", FILTER('tagsBySource 1'!F$3:F$2402, $A45='tagsBySource 1'!$A$3:$A$2402, 'tagsBySource 1'!F$3:F$2402&lt;&gt;"""")), """")"),"")</f>
        <v/>
      </c>
      <c r="G45" s="1" t="str">
        <f ca="1">IFERROR(__xludf.DUMMYFUNCTION("IFERROR(JOIN("", "", FILTER('tagsBySource 1'!G$3:G$2402, $A45='tagsBySource 1'!$A$3:$A$2402, 'tagsBySource 1'!G$3:G$2402&lt;&gt;"""")), """")"),"")</f>
        <v/>
      </c>
      <c r="H45" s="1" t="str">
        <f ca="1">IFERROR(__xludf.DUMMYFUNCTION("IFERROR(JOIN("", "", FILTER('tagsBySource 1'!H$3:H$2402, $A45='tagsBySource 1'!$A$3:$A$2402, 'tagsBySource 1'!H$3:H$2402&lt;&gt;"""")), """")"),"")</f>
        <v/>
      </c>
      <c r="I45" s="1" t="str">
        <f ca="1">IFERROR(__xludf.DUMMYFUNCTION("IFERROR(JOIN("", "", FILTER('tagsBySource 1'!I$3:I$2402, $A45='tagsBySource 1'!$A$3:$A$2402, 'tagsBySource 1'!I$3:I$2402&lt;&gt;"""")), """")"),"")</f>
        <v/>
      </c>
      <c r="J45" s="1" t="str">
        <f ca="1">IFERROR(__xludf.DUMMYFUNCTION("IFERROR(JOIN("", "", FILTER('tagsBySource 1'!J$3:J$2402, $A45='tagsBySource 1'!$A$3:$A$2402, 'tagsBySource 1'!J$3:J$2402&lt;&gt;"""")), """")"),"")</f>
        <v/>
      </c>
      <c r="K45" s="1" t="str">
        <f ca="1">IFERROR(__xludf.DUMMYFUNCTION("IFERROR(JOIN("", "", FILTER('tagsBySource 1'!K$3:K$2402, $A45='tagsBySource 1'!$A$3:$A$2402, 'tagsBySource 1'!K$3:K$2402&lt;&gt;"""")), """")"),"")</f>
        <v/>
      </c>
      <c r="L45" s="1" t="str">
        <f ca="1">IFERROR(__xludf.DUMMYFUNCTION("IFERROR(JOIN("", "", FILTER('tagsBySource 1'!L$3:L$2402, $A45='tagsBySource 1'!$A$3:$A$2402, 'tagsBySource 1'!L$3:L$2402&lt;&gt;"""")), """")"),"")</f>
        <v/>
      </c>
      <c r="M45" s="1" t="str">
        <f ca="1">IFERROR(__xludf.DUMMYFUNCTION("IFERROR(JOIN("", "", FILTER('tagsBySource 1'!M$3:M$2402, $A45='tagsBySource 1'!$A$3:$A$2402, 'tagsBySource 1'!M$3:M$2402&lt;&gt;"""")), """")"),"")</f>
        <v/>
      </c>
      <c r="N45" s="1" t="str">
        <f ca="1">IFERROR(__xludf.DUMMYFUNCTION("IFERROR(JOIN("", "", FILTER('tagsBySource 1'!N$3:N$2402, $A45='tagsBySource 1'!$A$3:$A$2402, 'tagsBySource 1'!N$3:N$2402&lt;&gt;"""")), """")"),"")</f>
        <v/>
      </c>
      <c r="O45" s="1" t="str">
        <f ca="1">IFERROR(__xludf.DUMMYFUNCTION("IFERROR(JOIN("", "", FILTER('tagsBySource 1'!O$3:O$2402, $A45='tagsBySource 1'!$A$3:$A$2402, 'tagsBySource 1'!O$3:O$2402&lt;&gt;"""")), """")"),"")</f>
        <v/>
      </c>
      <c r="P45" s="1" t="str">
        <f ca="1">IFERROR(__xludf.DUMMYFUNCTION("IFERROR(JOIN("", "", FILTER('tagsBySource 1'!P$3:P$2402, $A45='tagsBySource 1'!$A$3:$A$2402, 'tagsBySource 1'!P$3:P$2402&lt;&gt;"""")), """")"),"")</f>
        <v/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IFERROR(__xludf.DUMMYFUNCTION("IFERROR(JOIN("", "", FILTER('tagsBySource 1'!B$3:B$2402, $A46='tagsBySource 1'!$A$3:$A$2402, 'tagsBySource 1'!B$3:B$2402&lt;&gt;"""")), """")"),"")</f>
        <v/>
      </c>
      <c r="C46" s="1" t="str">
        <f ca="1">IFERROR(__xludf.DUMMYFUNCTION("IFERROR(JOIN("", "", FILTER('tagsBySource 1'!C$3:C$2402, $A46='tagsBySource 1'!$A$3:$A$2402, 'tagsBySource 1'!C$3:C$2402&lt;&gt;"""")), """")"),"")</f>
        <v/>
      </c>
      <c r="D46" s="1" t="str">
        <f ca="1">IFERROR(__xludf.DUMMYFUNCTION("IFERROR(JOIN("", "", FILTER('tagsBySource 1'!D$3:D$2402, $A46='tagsBySource 1'!$A$3:$A$2402, 'tagsBySource 1'!D$3:D$2402&lt;&gt;"""")), """")"),"")</f>
        <v/>
      </c>
      <c r="E46" s="1" t="str">
        <f ca="1">IFERROR(__xludf.DUMMYFUNCTION("IFERROR(JOIN("", "", FILTER('tagsBySource 1'!E$3:E$2402, $A46='tagsBySource 1'!$A$3:$A$2402, 'tagsBySource 1'!E$3:E$2402&lt;&gt;"""")), """")"),"")</f>
        <v/>
      </c>
      <c r="F46" s="1" t="str">
        <f ca="1">IFERROR(__xludf.DUMMYFUNCTION("IFERROR(JOIN("", "", FILTER('tagsBySource 1'!F$3:F$2402, $A46='tagsBySource 1'!$A$3:$A$2402, 'tagsBySource 1'!F$3:F$2402&lt;&gt;"""")), """")"),"")</f>
        <v/>
      </c>
      <c r="G46" s="1" t="str">
        <f ca="1">IFERROR(__xludf.DUMMYFUNCTION("IFERROR(JOIN("", "", FILTER('tagsBySource 1'!G$3:G$2402, $A46='tagsBySource 1'!$A$3:$A$2402, 'tagsBySource 1'!G$3:G$2402&lt;&gt;"""")), """")"),"")</f>
        <v/>
      </c>
      <c r="H46" s="1" t="str">
        <f ca="1">IFERROR(__xludf.DUMMYFUNCTION("IFERROR(JOIN("", "", FILTER('tagsBySource 1'!H$3:H$2402, $A46='tagsBySource 1'!$A$3:$A$2402, 'tagsBySource 1'!H$3:H$2402&lt;&gt;"""")), """")"),"")</f>
        <v/>
      </c>
      <c r="I46" s="1" t="str">
        <f ca="1">IFERROR(__xludf.DUMMYFUNCTION("IFERROR(JOIN("", "", FILTER('tagsBySource 1'!I$3:I$2402, $A46='tagsBySource 1'!$A$3:$A$2402, 'tagsBySource 1'!I$3:I$2402&lt;&gt;"""")), """")"),"")</f>
        <v/>
      </c>
      <c r="J46" s="1" t="str">
        <f ca="1">IFERROR(__xludf.DUMMYFUNCTION("IFERROR(JOIN("", "", FILTER('tagsBySource 1'!J$3:J$2402, $A46='tagsBySource 1'!$A$3:$A$2402, 'tagsBySource 1'!J$3:J$2402&lt;&gt;"""")), """")"),"")</f>
        <v/>
      </c>
      <c r="K46" s="1" t="str">
        <f ca="1">IFERROR(__xludf.DUMMYFUNCTION("IFERROR(JOIN("", "", FILTER('tagsBySource 1'!K$3:K$2402, $A46='tagsBySource 1'!$A$3:$A$2402, 'tagsBySource 1'!K$3:K$2402&lt;&gt;"""")), """")"),"")</f>
        <v/>
      </c>
      <c r="L46" s="1" t="str">
        <f ca="1">IFERROR(__xludf.DUMMYFUNCTION("IFERROR(JOIN("", "", FILTER('tagsBySource 1'!L$3:L$2402, $A46='tagsBySource 1'!$A$3:$A$2402, 'tagsBySource 1'!L$3:L$2402&lt;&gt;"""")), """")"),"")</f>
        <v/>
      </c>
      <c r="M46" s="1" t="str">
        <f ca="1">IFERROR(__xludf.DUMMYFUNCTION("IFERROR(JOIN("", "", FILTER('tagsBySource 1'!M$3:M$2402, $A46='tagsBySource 1'!$A$3:$A$2402, 'tagsBySource 1'!M$3:M$2402&lt;&gt;"""")), """")"),"")</f>
        <v/>
      </c>
      <c r="N46" s="1" t="str">
        <f ca="1">IFERROR(__xludf.DUMMYFUNCTION("IFERROR(JOIN("", "", FILTER('tagsBySource 1'!N$3:N$2402, $A46='tagsBySource 1'!$A$3:$A$2402, 'tagsBySource 1'!N$3:N$2402&lt;&gt;"""")), """")"),"")</f>
        <v/>
      </c>
      <c r="O46" s="1" t="str">
        <f ca="1">IFERROR(__xludf.DUMMYFUNCTION("IFERROR(JOIN("", "", FILTER('tagsBySource 1'!O$3:O$2402, $A46='tagsBySource 1'!$A$3:$A$2402, 'tagsBySource 1'!O$3:O$2402&lt;&gt;"""")), """")"),"")</f>
        <v/>
      </c>
      <c r="P46" s="1" t="str">
        <f ca="1">IFERROR(__xludf.DUMMYFUNCTION("IFERROR(JOIN("", "", FILTER('tagsBySource 1'!P$3:P$2402, $A46='tagsBySource 1'!$A$3:$A$2402, 'tagsBySource 1'!P$3:P$2402&lt;&gt;"""")), """")"),"")</f>
        <v/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IFERROR(__xludf.DUMMYFUNCTION("IFERROR(JOIN("", "", FILTER('tagsBySource 1'!B$3:B$2402, $A47='tagsBySource 1'!$A$3:$A$2402, 'tagsBySource 1'!B$3:B$2402&lt;&gt;"""")), """")"),"")</f>
        <v/>
      </c>
      <c r="C47" s="1" t="str">
        <f ca="1">IFERROR(__xludf.DUMMYFUNCTION("IFERROR(JOIN("", "", FILTER('tagsBySource 1'!C$3:C$2402, $A47='tagsBySource 1'!$A$3:$A$2402, 'tagsBySource 1'!C$3:C$2402&lt;&gt;"""")), """")"),"")</f>
        <v/>
      </c>
      <c r="D47" s="1" t="str">
        <f ca="1">IFERROR(__xludf.DUMMYFUNCTION("IFERROR(JOIN("", "", FILTER('tagsBySource 1'!D$3:D$2402, $A47='tagsBySource 1'!$A$3:$A$2402, 'tagsBySource 1'!D$3:D$2402&lt;&gt;"""")), """")"),"")</f>
        <v/>
      </c>
      <c r="E47" s="1" t="str">
        <f ca="1">IFERROR(__xludf.DUMMYFUNCTION("IFERROR(JOIN("", "", FILTER('tagsBySource 1'!E$3:E$2402, $A47='tagsBySource 1'!$A$3:$A$2402, 'tagsBySource 1'!E$3:E$2402&lt;&gt;"""")), """")"),"")</f>
        <v/>
      </c>
      <c r="F47" s="1" t="str">
        <f ca="1">IFERROR(__xludf.DUMMYFUNCTION("IFERROR(JOIN("", "", FILTER('tagsBySource 1'!F$3:F$2402, $A47='tagsBySource 1'!$A$3:$A$2402, 'tagsBySource 1'!F$3:F$2402&lt;&gt;"""")), """")"),"")</f>
        <v/>
      </c>
      <c r="G47" s="1" t="str">
        <f ca="1">IFERROR(__xludf.DUMMYFUNCTION("IFERROR(JOIN("", "", FILTER('tagsBySource 1'!G$3:G$2402, $A47='tagsBySource 1'!$A$3:$A$2402, 'tagsBySource 1'!G$3:G$2402&lt;&gt;"""")), """")"),"")</f>
        <v/>
      </c>
      <c r="H47" s="1" t="str">
        <f ca="1">IFERROR(__xludf.DUMMYFUNCTION("IFERROR(JOIN("", "", FILTER('tagsBySource 1'!H$3:H$2402, $A47='tagsBySource 1'!$A$3:$A$2402, 'tagsBySource 1'!H$3:H$2402&lt;&gt;"""")), """")"),"")</f>
        <v/>
      </c>
      <c r="I47" s="1" t="str">
        <f ca="1">IFERROR(__xludf.DUMMYFUNCTION("IFERROR(JOIN("", "", FILTER('tagsBySource 1'!I$3:I$2402, $A47='tagsBySource 1'!$A$3:$A$2402, 'tagsBySource 1'!I$3:I$2402&lt;&gt;"""")), """")"),"")</f>
        <v/>
      </c>
      <c r="J47" s="1" t="str">
        <f ca="1">IFERROR(__xludf.DUMMYFUNCTION("IFERROR(JOIN("", "", FILTER('tagsBySource 1'!J$3:J$2402, $A47='tagsBySource 1'!$A$3:$A$2402, 'tagsBySource 1'!J$3:J$2402&lt;&gt;"""")), """")"),"")</f>
        <v/>
      </c>
      <c r="K47" s="1" t="str">
        <f ca="1">IFERROR(__xludf.DUMMYFUNCTION("IFERROR(JOIN("", "", FILTER('tagsBySource 1'!K$3:K$2402, $A47='tagsBySource 1'!$A$3:$A$2402, 'tagsBySource 1'!K$3:K$2402&lt;&gt;"""")), """")"),"")</f>
        <v/>
      </c>
      <c r="L47" s="1" t="str">
        <f ca="1">IFERROR(__xludf.DUMMYFUNCTION("IFERROR(JOIN("", "", FILTER('tagsBySource 1'!L$3:L$2402, $A47='tagsBySource 1'!$A$3:$A$2402, 'tagsBySource 1'!L$3:L$2402&lt;&gt;"""")), """")"),"")</f>
        <v/>
      </c>
      <c r="M47" s="1" t="str">
        <f ca="1">IFERROR(__xludf.DUMMYFUNCTION("IFERROR(JOIN("", "", FILTER('tagsBySource 1'!M$3:M$2402, $A47='tagsBySource 1'!$A$3:$A$2402, 'tagsBySource 1'!M$3:M$2402&lt;&gt;"""")), """")"),"")</f>
        <v/>
      </c>
      <c r="N47" s="1" t="str">
        <f ca="1">IFERROR(__xludf.DUMMYFUNCTION("IFERROR(JOIN("", "", FILTER('tagsBySource 1'!N$3:N$2402, $A47='tagsBySource 1'!$A$3:$A$2402, 'tagsBySource 1'!N$3:N$2402&lt;&gt;"""")), """")"),"")</f>
        <v/>
      </c>
      <c r="O47" s="1" t="str">
        <f ca="1">IFERROR(__xludf.DUMMYFUNCTION("IFERROR(JOIN("", "", FILTER('tagsBySource 1'!O$3:O$2402, $A47='tagsBySource 1'!$A$3:$A$2402, 'tagsBySource 1'!O$3:O$2402&lt;&gt;"""")), """")"),"")</f>
        <v/>
      </c>
      <c r="P47" s="1" t="str">
        <f ca="1">IFERROR(__xludf.DUMMYFUNCTION("IFERROR(JOIN("", "", FILTER('tagsBySource 1'!P$3:P$2402, $A47='tagsBySource 1'!$A$3:$A$2402, 'tagsBySource 1'!P$3:P$2402&lt;&gt;"""")), """")"),"")</f>
        <v/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IFERROR(__xludf.DUMMYFUNCTION("IFERROR(JOIN("", "", FILTER('tagsBySource 1'!B$3:B$2402, $A48='tagsBySource 1'!$A$3:$A$2402, 'tagsBySource 1'!B$3:B$2402&lt;&gt;"""")), """")"),"")</f>
        <v/>
      </c>
      <c r="C48" s="1" t="str">
        <f ca="1">IFERROR(__xludf.DUMMYFUNCTION("IFERROR(JOIN("", "", FILTER('tagsBySource 1'!C$3:C$2402, $A48='tagsBySource 1'!$A$3:$A$2402, 'tagsBySource 1'!C$3:C$2402&lt;&gt;"""")), """")"),"")</f>
        <v/>
      </c>
      <c r="D48" s="1" t="str">
        <f ca="1">IFERROR(__xludf.DUMMYFUNCTION("IFERROR(JOIN("", "", FILTER('tagsBySource 1'!D$3:D$2402, $A48='tagsBySource 1'!$A$3:$A$2402, 'tagsBySource 1'!D$3:D$2402&lt;&gt;"""")), """")"),"")</f>
        <v/>
      </c>
      <c r="E48" s="1" t="str">
        <f ca="1">IFERROR(__xludf.DUMMYFUNCTION("IFERROR(JOIN("", "", FILTER('tagsBySource 1'!E$3:E$2402, $A48='tagsBySource 1'!$A$3:$A$2402, 'tagsBySource 1'!E$3:E$2402&lt;&gt;"""")), """")"),"")</f>
        <v/>
      </c>
      <c r="F48" s="1" t="str">
        <f ca="1">IFERROR(__xludf.DUMMYFUNCTION("IFERROR(JOIN("", "", FILTER('tagsBySource 1'!F$3:F$2402, $A48='tagsBySource 1'!$A$3:$A$2402, 'tagsBySource 1'!F$3:F$2402&lt;&gt;"""")), """")"),"")</f>
        <v/>
      </c>
      <c r="G48" s="1" t="str">
        <f ca="1">IFERROR(__xludf.DUMMYFUNCTION("IFERROR(JOIN("", "", FILTER('tagsBySource 1'!G$3:G$2402, $A48='tagsBySource 1'!$A$3:$A$2402, 'tagsBySource 1'!G$3:G$2402&lt;&gt;"""")), """")"),"")</f>
        <v/>
      </c>
      <c r="H48" s="1" t="str">
        <f ca="1">IFERROR(__xludf.DUMMYFUNCTION("IFERROR(JOIN("", "", FILTER('tagsBySource 1'!H$3:H$2402, $A48='tagsBySource 1'!$A$3:$A$2402, 'tagsBySource 1'!H$3:H$2402&lt;&gt;"""")), """")"),"")</f>
        <v/>
      </c>
      <c r="I48" s="1" t="str">
        <f ca="1">IFERROR(__xludf.DUMMYFUNCTION("IFERROR(JOIN("", "", FILTER('tagsBySource 1'!I$3:I$2402, $A48='tagsBySource 1'!$A$3:$A$2402, 'tagsBySource 1'!I$3:I$2402&lt;&gt;"""")), """")"),"")</f>
        <v/>
      </c>
      <c r="J48" s="1" t="str">
        <f ca="1">IFERROR(__xludf.DUMMYFUNCTION("IFERROR(JOIN("", "", FILTER('tagsBySource 1'!J$3:J$2402, $A48='tagsBySource 1'!$A$3:$A$2402, 'tagsBySource 1'!J$3:J$2402&lt;&gt;"""")), """")"),"")</f>
        <v/>
      </c>
      <c r="K48" s="1" t="str">
        <f ca="1">IFERROR(__xludf.DUMMYFUNCTION("IFERROR(JOIN("", "", FILTER('tagsBySource 1'!K$3:K$2402, $A48='tagsBySource 1'!$A$3:$A$2402, 'tagsBySource 1'!K$3:K$2402&lt;&gt;"""")), """")"),"")</f>
        <v/>
      </c>
      <c r="L48" s="1" t="str">
        <f ca="1">IFERROR(__xludf.DUMMYFUNCTION("IFERROR(JOIN("", "", FILTER('tagsBySource 1'!L$3:L$2402, $A48='tagsBySource 1'!$A$3:$A$2402, 'tagsBySource 1'!L$3:L$2402&lt;&gt;"""")), """")"),"")</f>
        <v/>
      </c>
      <c r="M48" s="1" t="str">
        <f ca="1">IFERROR(__xludf.DUMMYFUNCTION("IFERROR(JOIN("", "", FILTER('tagsBySource 1'!M$3:M$2402, $A48='tagsBySource 1'!$A$3:$A$2402, 'tagsBySource 1'!M$3:M$2402&lt;&gt;"""")), """")"),"")</f>
        <v/>
      </c>
      <c r="N48" s="1" t="str">
        <f ca="1">IFERROR(__xludf.DUMMYFUNCTION("IFERROR(JOIN("", "", FILTER('tagsBySource 1'!N$3:N$2402, $A48='tagsBySource 1'!$A$3:$A$2402, 'tagsBySource 1'!N$3:N$2402&lt;&gt;"""")), """")"),"")</f>
        <v/>
      </c>
      <c r="O48" s="1" t="str">
        <f ca="1">IFERROR(__xludf.DUMMYFUNCTION("IFERROR(JOIN("", "", FILTER('tagsBySource 1'!O$3:O$2402, $A48='tagsBySource 1'!$A$3:$A$2402, 'tagsBySource 1'!O$3:O$2402&lt;&gt;"""")), """")"),"")</f>
        <v/>
      </c>
      <c r="P48" s="1" t="str">
        <f ca="1">IFERROR(__xludf.DUMMYFUNCTION("IFERROR(JOIN("", "", FILTER('tagsBySource 1'!P$3:P$2402, $A48='tagsBySource 1'!$A$3:$A$2402, 'tagsBySource 1'!P$3:P$2402&lt;&gt;"""")), """")"),"")</f>
        <v/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IFERROR(__xludf.DUMMYFUNCTION("IFERROR(JOIN("", "", FILTER('tagsBySource 1'!B$3:B$2402, $A49='tagsBySource 1'!$A$3:$A$2402, 'tagsBySource 1'!B$3:B$2402&lt;&gt;"""")), """")"),"")</f>
        <v/>
      </c>
      <c r="C49" s="1" t="str">
        <f ca="1">IFERROR(__xludf.DUMMYFUNCTION("IFERROR(JOIN("", "", FILTER('tagsBySource 1'!C$3:C$2402, $A49='tagsBySource 1'!$A$3:$A$2402, 'tagsBySource 1'!C$3:C$2402&lt;&gt;"""")), """")"),"")</f>
        <v/>
      </c>
      <c r="D49" s="1" t="str">
        <f ca="1">IFERROR(__xludf.DUMMYFUNCTION("IFERROR(JOIN("", "", FILTER('tagsBySource 1'!D$3:D$2402, $A49='tagsBySource 1'!$A$3:$A$2402, 'tagsBySource 1'!D$3:D$2402&lt;&gt;"""")), """")"),"")</f>
        <v/>
      </c>
      <c r="E49" s="1" t="str">
        <f ca="1">IFERROR(__xludf.DUMMYFUNCTION("IFERROR(JOIN("", "", FILTER('tagsBySource 1'!E$3:E$2402, $A49='tagsBySource 1'!$A$3:$A$2402, 'tagsBySource 1'!E$3:E$2402&lt;&gt;"""")), """")"),"")</f>
        <v/>
      </c>
      <c r="F49" s="1" t="str">
        <f ca="1">IFERROR(__xludf.DUMMYFUNCTION("IFERROR(JOIN("", "", FILTER('tagsBySource 1'!F$3:F$2402, $A49='tagsBySource 1'!$A$3:$A$2402, 'tagsBySource 1'!F$3:F$2402&lt;&gt;"""")), """")"),"")</f>
        <v/>
      </c>
      <c r="G49" s="1" t="str">
        <f ca="1">IFERROR(__xludf.DUMMYFUNCTION("IFERROR(JOIN("", "", FILTER('tagsBySource 1'!G$3:G$2402, $A49='tagsBySource 1'!$A$3:$A$2402, 'tagsBySource 1'!G$3:G$2402&lt;&gt;"""")), """")"),"")</f>
        <v/>
      </c>
      <c r="H49" s="1" t="str">
        <f ca="1">IFERROR(__xludf.DUMMYFUNCTION("IFERROR(JOIN("", "", FILTER('tagsBySource 1'!H$3:H$2402, $A49='tagsBySource 1'!$A$3:$A$2402, 'tagsBySource 1'!H$3:H$2402&lt;&gt;"""")), """")"),"")</f>
        <v/>
      </c>
      <c r="I49" s="1" t="str">
        <f ca="1">IFERROR(__xludf.DUMMYFUNCTION("IFERROR(JOIN("", "", FILTER('tagsBySource 1'!I$3:I$2402, $A49='tagsBySource 1'!$A$3:$A$2402, 'tagsBySource 1'!I$3:I$2402&lt;&gt;"""")), """")"),"")</f>
        <v/>
      </c>
      <c r="J49" s="1" t="str">
        <f ca="1">IFERROR(__xludf.DUMMYFUNCTION("IFERROR(JOIN("", "", FILTER('tagsBySource 1'!J$3:J$2402, $A49='tagsBySource 1'!$A$3:$A$2402, 'tagsBySource 1'!J$3:J$2402&lt;&gt;"""")), """")"),"")</f>
        <v/>
      </c>
      <c r="K49" s="1" t="str">
        <f ca="1">IFERROR(__xludf.DUMMYFUNCTION("IFERROR(JOIN("", "", FILTER('tagsBySource 1'!K$3:K$2402, $A49='tagsBySource 1'!$A$3:$A$2402, 'tagsBySource 1'!K$3:K$2402&lt;&gt;"""")), """")"),"")</f>
        <v/>
      </c>
      <c r="L49" s="1" t="str">
        <f ca="1">IFERROR(__xludf.DUMMYFUNCTION("IFERROR(JOIN("", "", FILTER('tagsBySource 1'!L$3:L$2402, $A49='tagsBySource 1'!$A$3:$A$2402, 'tagsBySource 1'!L$3:L$2402&lt;&gt;"""")), """")"),"")</f>
        <v/>
      </c>
      <c r="M49" s="1" t="str">
        <f ca="1">IFERROR(__xludf.DUMMYFUNCTION("IFERROR(JOIN("", "", FILTER('tagsBySource 1'!M$3:M$2402, $A49='tagsBySource 1'!$A$3:$A$2402, 'tagsBySource 1'!M$3:M$2402&lt;&gt;"""")), """")"),"")</f>
        <v/>
      </c>
      <c r="N49" s="1" t="str">
        <f ca="1">IFERROR(__xludf.DUMMYFUNCTION("IFERROR(JOIN("", "", FILTER('tagsBySource 1'!N$3:N$2402, $A49='tagsBySource 1'!$A$3:$A$2402, 'tagsBySource 1'!N$3:N$2402&lt;&gt;"""")), """")"),"")</f>
        <v/>
      </c>
      <c r="O49" s="1" t="str">
        <f ca="1">IFERROR(__xludf.DUMMYFUNCTION("IFERROR(JOIN("", "", FILTER('tagsBySource 1'!O$3:O$2402, $A49='tagsBySource 1'!$A$3:$A$2402, 'tagsBySource 1'!O$3:O$2402&lt;&gt;"""")), """")"),"")</f>
        <v/>
      </c>
      <c r="P49" s="1" t="str">
        <f ca="1">IFERROR(__xludf.DUMMYFUNCTION("IFERROR(JOIN("", "", FILTER('tagsBySource 1'!P$3:P$2402, $A49='tagsBySource 1'!$A$3:$A$2402, 'tagsBySource 1'!P$3:P$2402&lt;&gt;"""")), """")"),"")</f>
        <v/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IFERROR(__xludf.DUMMYFUNCTION("IFERROR(JOIN("", "", FILTER('tagsBySource 1'!B$3:B$2402, $A50='tagsBySource 1'!$A$3:$A$2402, 'tagsBySource 1'!B$3:B$2402&lt;&gt;"""")), """")"),"")</f>
        <v/>
      </c>
      <c r="C50" s="1" t="str">
        <f ca="1">IFERROR(__xludf.DUMMYFUNCTION("IFERROR(JOIN("", "", FILTER('tagsBySource 1'!C$3:C$2402, $A50='tagsBySource 1'!$A$3:$A$2402, 'tagsBySource 1'!C$3:C$2402&lt;&gt;"""")), """")"),"")</f>
        <v/>
      </c>
      <c r="D50" s="1" t="str">
        <f ca="1">IFERROR(__xludf.DUMMYFUNCTION("IFERROR(JOIN("", "", FILTER('tagsBySource 1'!D$3:D$2402, $A50='tagsBySource 1'!$A$3:$A$2402, 'tagsBySource 1'!D$3:D$2402&lt;&gt;"""")), """")"),"")</f>
        <v/>
      </c>
      <c r="E50" s="1" t="str">
        <f ca="1">IFERROR(__xludf.DUMMYFUNCTION("IFERROR(JOIN("", "", FILTER('tagsBySource 1'!E$3:E$2402, $A50='tagsBySource 1'!$A$3:$A$2402, 'tagsBySource 1'!E$3:E$2402&lt;&gt;"""")), """")"),"")</f>
        <v/>
      </c>
      <c r="F50" s="1" t="str">
        <f ca="1">IFERROR(__xludf.DUMMYFUNCTION("IFERROR(JOIN("", "", FILTER('tagsBySource 1'!F$3:F$2402, $A50='tagsBySource 1'!$A$3:$A$2402, 'tagsBySource 1'!F$3:F$2402&lt;&gt;"""")), """")"),"")</f>
        <v/>
      </c>
      <c r="G50" s="1" t="str">
        <f ca="1">IFERROR(__xludf.DUMMYFUNCTION("IFERROR(JOIN("", "", FILTER('tagsBySource 1'!G$3:G$2402, $A50='tagsBySource 1'!$A$3:$A$2402, 'tagsBySource 1'!G$3:G$2402&lt;&gt;"""")), """")"),"")</f>
        <v/>
      </c>
      <c r="H50" s="1" t="str">
        <f ca="1">IFERROR(__xludf.DUMMYFUNCTION("IFERROR(JOIN("", "", FILTER('tagsBySource 1'!H$3:H$2402, $A50='tagsBySource 1'!$A$3:$A$2402, 'tagsBySource 1'!H$3:H$2402&lt;&gt;"""")), """")"),"")</f>
        <v/>
      </c>
      <c r="I50" s="1" t="str">
        <f ca="1">IFERROR(__xludf.DUMMYFUNCTION("IFERROR(JOIN("", "", FILTER('tagsBySource 1'!I$3:I$2402, $A50='tagsBySource 1'!$A$3:$A$2402, 'tagsBySource 1'!I$3:I$2402&lt;&gt;"""")), """")"),"")</f>
        <v/>
      </c>
      <c r="J50" s="1" t="str">
        <f ca="1">IFERROR(__xludf.DUMMYFUNCTION("IFERROR(JOIN("", "", FILTER('tagsBySource 1'!J$3:J$2402, $A50='tagsBySource 1'!$A$3:$A$2402, 'tagsBySource 1'!J$3:J$2402&lt;&gt;"""")), """")"),"")</f>
        <v/>
      </c>
      <c r="K50" s="1" t="str">
        <f ca="1">IFERROR(__xludf.DUMMYFUNCTION("IFERROR(JOIN("", "", FILTER('tagsBySource 1'!K$3:K$2402, $A50='tagsBySource 1'!$A$3:$A$2402, 'tagsBySource 1'!K$3:K$2402&lt;&gt;"""")), """")"),"")</f>
        <v/>
      </c>
      <c r="L50" s="1" t="str">
        <f ca="1">IFERROR(__xludf.DUMMYFUNCTION("IFERROR(JOIN("", "", FILTER('tagsBySource 1'!L$3:L$2402, $A50='tagsBySource 1'!$A$3:$A$2402, 'tagsBySource 1'!L$3:L$2402&lt;&gt;"""")), """")"),"")</f>
        <v/>
      </c>
      <c r="M50" s="1" t="str">
        <f ca="1">IFERROR(__xludf.DUMMYFUNCTION("IFERROR(JOIN("", "", FILTER('tagsBySource 1'!M$3:M$2402, $A50='tagsBySource 1'!$A$3:$A$2402, 'tagsBySource 1'!M$3:M$2402&lt;&gt;"""")), """")"),"")</f>
        <v/>
      </c>
      <c r="N50" s="1" t="str">
        <f ca="1">IFERROR(__xludf.DUMMYFUNCTION("IFERROR(JOIN("", "", FILTER('tagsBySource 1'!N$3:N$2402, $A50='tagsBySource 1'!$A$3:$A$2402, 'tagsBySource 1'!N$3:N$2402&lt;&gt;"""")), """")"),"")</f>
        <v/>
      </c>
      <c r="O50" s="1" t="str">
        <f ca="1">IFERROR(__xludf.DUMMYFUNCTION("IFERROR(JOIN("", "", FILTER('tagsBySource 1'!O$3:O$2402, $A50='tagsBySource 1'!$A$3:$A$2402, 'tagsBySource 1'!O$3:O$2402&lt;&gt;"""")), """")"),"")</f>
        <v/>
      </c>
      <c r="P50" s="1" t="str">
        <f ca="1">IFERROR(__xludf.DUMMYFUNCTION("IFERROR(JOIN("", "", FILTER('tagsBySource 1'!P$3:P$2402, $A50='tagsBySource 1'!$A$3:$A$2402, 'tagsBySource 1'!P$3:P$2402&lt;&gt;"""")), """")"),"")</f>
        <v/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IFERROR(__xludf.DUMMYFUNCTION("IFERROR(JOIN("", "", FILTER('tagsBySource 1'!B$3:B$2402, $A51='tagsBySource 1'!$A$3:$A$2402, 'tagsBySource 1'!B$3:B$2402&lt;&gt;"""")), """")"),"")</f>
        <v/>
      </c>
      <c r="C51" s="1" t="str">
        <f ca="1">IFERROR(__xludf.DUMMYFUNCTION("IFERROR(JOIN("", "", FILTER('tagsBySource 1'!C$3:C$2402, $A51='tagsBySource 1'!$A$3:$A$2402, 'tagsBySource 1'!C$3:C$2402&lt;&gt;"""")), """")"),"")</f>
        <v/>
      </c>
      <c r="D51" s="1" t="str">
        <f ca="1">IFERROR(__xludf.DUMMYFUNCTION("IFERROR(JOIN("", "", FILTER('tagsBySource 1'!D$3:D$2402, $A51='tagsBySource 1'!$A$3:$A$2402, 'tagsBySource 1'!D$3:D$2402&lt;&gt;"""")), """")"),"")</f>
        <v/>
      </c>
      <c r="E51" s="1" t="str">
        <f ca="1">IFERROR(__xludf.DUMMYFUNCTION("IFERROR(JOIN("", "", FILTER('tagsBySource 1'!E$3:E$2402, $A51='tagsBySource 1'!$A$3:$A$2402, 'tagsBySource 1'!E$3:E$2402&lt;&gt;"""")), """")"),"")</f>
        <v/>
      </c>
      <c r="F51" s="1" t="str">
        <f ca="1">IFERROR(__xludf.DUMMYFUNCTION("IFERROR(JOIN("", "", FILTER('tagsBySource 1'!F$3:F$2402, $A51='tagsBySource 1'!$A$3:$A$2402, 'tagsBySource 1'!F$3:F$2402&lt;&gt;"""")), """")"),"")</f>
        <v/>
      </c>
      <c r="G51" s="1" t="str">
        <f ca="1">IFERROR(__xludf.DUMMYFUNCTION("IFERROR(JOIN("", "", FILTER('tagsBySource 1'!G$3:G$2402, $A51='tagsBySource 1'!$A$3:$A$2402, 'tagsBySource 1'!G$3:G$2402&lt;&gt;"""")), """")"),"")</f>
        <v/>
      </c>
      <c r="H51" s="1" t="str">
        <f ca="1">IFERROR(__xludf.DUMMYFUNCTION("IFERROR(JOIN("", "", FILTER('tagsBySource 1'!H$3:H$2402, $A51='tagsBySource 1'!$A$3:$A$2402, 'tagsBySource 1'!H$3:H$2402&lt;&gt;"""")), """")"),"")</f>
        <v/>
      </c>
      <c r="I51" s="1" t="str">
        <f ca="1">IFERROR(__xludf.DUMMYFUNCTION("IFERROR(JOIN("", "", FILTER('tagsBySource 1'!I$3:I$2402, $A51='tagsBySource 1'!$A$3:$A$2402, 'tagsBySource 1'!I$3:I$2402&lt;&gt;"""")), """")"),"")</f>
        <v/>
      </c>
      <c r="J51" s="1" t="str">
        <f ca="1">IFERROR(__xludf.DUMMYFUNCTION("IFERROR(JOIN("", "", FILTER('tagsBySource 1'!J$3:J$2402, $A51='tagsBySource 1'!$A$3:$A$2402, 'tagsBySource 1'!J$3:J$2402&lt;&gt;"""")), """")"),"")</f>
        <v/>
      </c>
      <c r="K51" s="1" t="str">
        <f ca="1">IFERROR(__xludf.DUMMYFUNCTION("IFERROR(JOIN("", "", FILTER('tagsBySource 1'!K$3:K$2402, $A51='tagsBySource 1'!$A$3:$A$2402, 'tagsBySource 1'!K$3:K$2402&lt;&gt;"""")), """")"),"")</f>
        <v/>
      </c>
      <c r="L51" s="1" t="str">
        <f ca="1">IFERROR(__xludf.DUMMYFUNCTION("IFERROR(JOIN("", "", FILTER('tagsBySource 1'!L$3:L$2402, $A51='tagsBySource 1'!$A$3:$A$2402, 'tagsBySource 1'!L$3:L$2402&lt;&gt;"""")), """")"),"")</f>
        <v/>
      </c>
      <c r="M51" s="1" t="str">
        <f ca="1">IFERROR(__xludf.DUMMYFUNCTION("IFERROR(JOIN("", "", FILTER('tagsBySource 1'!M$3:M$2402, $A51='tagsBySource 1'!$A$3:$A$2402, 'tagsBySource 1'!M$3:M$2402&lt;&gt;"""")), """")"),"")</f>
        <v/>
      </c>
      <c r="N51" s="1" t="str">
        <f ca="1">IFERROR(__xludf.DUMMYFUNCTION("IFERROR(JOIN("", "", FILTER('tagsBySource 1'!N$3:N$2402, $A51='tagsBySource 1'!$A$3:$A$2402, 'tagsBySource 1'!N$3:N$2402&lt;&gt;"""")), """")"),"")</f>
        <v/>
      </c>
      <c r="O51" s="1" t="str">
        <f ca="1">IFERROR(__xludf.DUMMYFUNCTION("IFERROR(JOIN("", "", FILTER('tagsBySource 1'!O$3:O$2402, $A51='tagsBySource 1'!$A$3:$A$2402, 'tagsBySource 1'!O$3:O$2402&lt;&gt;"""")), """")"),"")</f>
        <v/>
      </c>
      <c r="P51" s="1" t="str">
        <f ca="1">IFERROR(__xludf.DUMMYFUNCTION("IFERROR(JOIN("", "", FILTER('tagsBySource 1'!P$3:P$2402, $A51='tagsBySource 1'!$A$3:$A$2402, 'tagsBySource 1'!P$3:P$2402&lt;&gt;"""")), """")"),"")</f>
        <v/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IFERROR(__xludf.DUMMYFUNCTION("IFERROR(JOIN("", "", FILTER('tagsBySource 1'!B$3:B$2402, $A52='tagsBySource 1'!$A$3:$A$2402, 'tagsBySource 1'!B$3:B$2402&lt;&gt;"""")), """")"),"")</f>
        <v/>
      </c>
      <c r="C52" s="1" t="str">
        <f ca="1">IFERROR(__xludf.DUMMYFUNCTION("IFERROR(JOIN("", "", FILTER('tagsBySource 1'!C$3:C$2402, $A52='tagsBySource 1'!$A$3:$A$2402, 'tagsBySource 1'!C$3:C$2402&lt;&gt;"""")), """")"),"")</f>
        <v/>
      </c>
      <c r="D52" s="1" t="str">
        <f ca="1">IFERROR(__xludf.DUMMYFUNCTION("IFERROR(JOIN("", "", FILTER('tagsBySource 1'!D$3:D$2402, $A52='tagsBySource 1'!$A$3:$A$2402, 'tagsBySource 1'!D$3:D$2402&lt;&gt;"""")), """")"),"")</f>
        <v/>
      </c>
      <c r="E52" s="1" t="str">
        <f ca="1">IFERROR(__xludf.DUMMYFUNCTION("IFERROR(JOIN("", "", FILTER('tagsBySource 1'!E$3:E$2402, $A52='tagsBySource 1'!$A$3:$A$2402, 'tagsBySource 1'!E$3:E$2402&lt;&gt;"""")), """")"),"")</f>
        <v/>
      </c>
      <c r="F52" s="1" t="str">
        <f ca="1">IFERROR(__xludf.DUMMYFUNCTION("IFERROR(JOIN("", "", FILTER('tagsBySource 1'!F$3:F$2402, $A52='tagsBySource 1'!$A$3:$A$2402, 'tagsBySource 1'!F$3:F$2402&lt;&gt;"""")), """")"),"")</f>
        <v/>
      </c>
      <c r="G52" s="1" t="str">
        <f ca="1">IFERROR(__xludf.DUMMYFUNCTION("IFERROR(JOIN("", "", FILTER('tagsBySource 1'!G$3:G$2402, $A52='tagsBySource 1'!$A$3:$A$2402, 'tagsBySource 1'!G$3:G$2402&lt;&gt;"""")), """")"),"")</f>
        <v/>
      </c>
      <c r="H52" s="1" t="str">
        <f ca="1">IFERROR(__xludf.DUMMYFUNCTION("IFERROR(JOIN("", "", FILTER('tagsBySource 1'!H$3:H$2402, $A52='tagsBySource 1'!$A$3:$A$2402, 'tagsBySource 1'!H$3:H$2402&lt;&gt;"""")), """")"),"")</f>
        <v/>
      </c>
      <c r="I52" s="1" t="str">
        <f ca="1">IFERROR(__xludf.DUMMYFUNCTION("IFERROR(JOIN("", "", FILTER('tagsBySource 1'!I$3:I$2402, $A52='tagsBySource 1'!$A$3:$A$2402, 'tagsBySource 1'!I$3:I$2402&lt;&gt;"""")), """")"),"")</f>
        <v/>
      </c>
      <c r="J52" s="1" t="str">
        <f ca="1">IFERROR(__xludf.DUMMYFUNCTION("IFERROR(JOIN("", "", FILTER('tagsBySource 1'!J$3:J$2402, $A52='tagsBySource 1'!$A$3:$A$2402, 'tagsBySource 1'!J$3:J$2402&lt;&gt;"""")), """")"),"")</f>
        <v/>
      </c>
      <c r="K52" s="1" t="str">
        <f ca="1">IFERROR(__xludf.DUMMYFUNCTION("IFERROR(JOIN("", "", FILTER('tagsBySource 1'!K$3:K$2402, $A52='tagsBySource 1'!$A$3:$A$2402, 'tagsBySource 1'!K$3:K$2402&lt;&gt;"""")), """")"),"")</f>
        <v/>
      </c>
      <c r="L52" s="1" t="str">
        <f ca="1">IFERROR(__xludf.DUMMYFUNCTION("IFERROR(JOIN("", "", FILTER('tagsBySource 1'!L$3:L$2402, $A52='tagsBySource 1'!$A$3:$A$2402, 'tagsBySource 1'!L$3:L$2402&lt;&gt;"""")), """")"),"")</f>
        <v/>
      </c>
      <c r="M52" s="1" t="str">
        <f ca="1">IFERROR(__xludf.DUMMYFUNCTION("IFERROR(JOIN("", "", FILTER('tagsBySource 1'!M$3:M$2402, $A52='tagsBySource 1'!$A$3:$A$2402, 'tagsBySource 1'!M$3:M$2402&lt;&gt;"""")), """")"),"")</f>
        <v/>
      </c>
      <c r="N52" s="1" t="str">
        <f ca="1">IFERROR(__xludf.DUMMYFUNCTION("IFERROR(JOIN("", "", FILTER('tagsBySource 1'!N$3:N$2402, $A52='tagsBySource 1'!$A$3:$A$2402, 'tagsBySource 1'!N$3:N$2402&lt;&gt;"""")), """")"),"")</f>
        <v/>
      </c>
      <c r="O52" s="1" t="str">
        <f ca="1">IFERROR(__xludf.DUMMYFUNCTION("IFERROR(JOIN("", "", FILTER('tagsBySource 1'!O$3:O$2402, $A52='tagsBySource 1'!$A$3:$A$2402, 'tagsBySource 1'!O$3:O$2402&lt;&gt;"""")), """")"),"")</f>
        <v/>
      </c>
      <c r="P52" s="1" t="str">
        <f ca="1">IFERROR(__xludf.DUMMYFUNCTION("IFERROR(JOIN("", "", FILTER('tagsBySource 1'!P$3:P$2402, $A52='tagsBySource 1'!$A$3:$A$2402, 'tagsBySource 1'!P$3:P$2402&lt;&gt;"""")), """")"),"")</f>
        <v/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IFERROR(__xludf.DUMMYFUNCTION("IFERROR(JOIN("", "", FILTER('tagsBySource 1'!B$3:B$2402, $A53='tagsBySource 1'!$A$3:$A$2402, 'tagsBySource 1'!B$3:B$2402&lt;&gt;"""")), """")"),"")</f>
        <v/>
      </c>
      <c r="C53" s="1" t="str">
        <f ca="1">IFERROR(__xludf.DUMMYFUNCTION("IFERROR(JOIN("", "", FILTER('tagsBySource 1'!C$3:C$2402, $A53='tagsBySource 1'!$A$3:$A$2402, 'tagsBySource 1'!C$3:C$2402&lt;&gt;"""")), """")"),"")</f>
        <v/>
      </c>
      <c r="D53" s="1" t="str">
        <f ca="1">IFERROR(__xludf.DUMMYFUNCTION("IFERROR(JOIN("", "", FILTER('tagsBySource 1'!D$3:D$2402, $A53='tagsBySource 1'!$A$3:$A$2402, 'tagsBySource 1'!D$3:D$2402&lt;&gt;"""")), """")"),"")</f>
        <v/>
      </c>
      <c r="E53" s="1" t="str">
        <f ca="1">IFERROR(__xludf.DUMMYFUNCTION("IFERROR(JOIN("", "", FILTER('tagsBySource 1'!E$3:E$2402, $A53='tagsBySource 1'!$A$3:$A$2402, 'tagsBySource 1'!E$3:E$2402&lt;&gt;"""")), """")"),"")</f>
        <v/>
      </c>
      <c r="F53" s="1" t="str">
        <f ca="1">IFERROR(__xludf.DUMMYFUNCTION("IFERROR(JOIN("", "", FILTER('tagsBySource 1'!F$3:F$2402, $A53='tagsBySource 1'!$A$3:$A$2402, 'tagsBySource 1'!F$3:F$2402&lt;&gt;"""")), """")"),"")</f>
        <v/>
      </c>
      <c r="G53" s="1" t="str">
        <f ca="1">IFERROR(__xludf.DUMMYFUNCTION("IFERROR(JOIN("", "", FILTER('tagsBySource 1'!G$3:G$2402, $A53='tagsBySource 1'!$A$3:$A$2402, 'tagsBySource 1'!G$3:G$2402&lt;&gt;"""")), """")"),"")</f>
        <v/>
      </c>
      <c r="H53" s="1" t="str">
        <f ca="1">IFERROR(__xludf.DUMMYFUNCTION("IFERROR(JOIN("", "", FILTER('tagsBySource 1'!H$3:H$2402, $A53='tagsBySource 1'!$A$3:$A$2402, 'tagsBySource 1'!H$3:H$2402&lt;&gt;"""")), """")"),"")</f>
        <v/>
      </c>
      <c r="I53" s="1" t="str">
        <f ca="1">IFERROR(__xludf.DUMMYFUNCTION("IFERROR(JOIN("", "", FILTER('tagsBySource 1'!I$3:I$2402, $A53='tagsBySource 1'!$A$3:$A$2402, 'tagsBySource 1'!I$3:I$2402&lt;&gt;"""")), """")"),"")</f>
        <v/>
      </c>
      <c r="J53" s="1" t="str">
        <f ca="1">IFERROR(__xludf.DUMMYFUNCTION("IFERROR(JOIN("", "", FILTER('tagsBySource 1'!J$3:J$2402, $A53='tagsBySource 1'!$A$3:$A$2402, 'tagsBySource 1'!J$3:J$2402&lt;&gt;"""")), """")"),"")</f>
        <v/>
      </c>
      <c r="K53" s="1" t="str">
        <f ca="1">IFERROR(__xludf.DUMMYFUNCTION("IFERROR(JOIN("", "", FILTER('tagsBySource 1'!K$3:K$2402, $A53='tagsBySource 1'!$A$3:$A$2402, 'tagsBySource 1'!K$3:K$2402&lt;&gt;"""")), """")"),"")</f>
        <v/>
      </c>
      <c r="L53" s="1" t="str">
        <f ca="1">IFERROR(__xludf.DUMMYFUNCTION("IFERROR(JOIN("", "", FILTER('tagsBySource 1'!L$3:L$2402, $A53='tagsBySource 1'!$A$3:$A$2402, 'tagsBySource 1'!L$3:L$2402&lt;&gt;"""")), """")"),"")</f>
        <v/>
      </c>
      <c r="M53" s="1" t="str">
        <f ca="1">IFERROR(__xludf.DUMMYFUNCTION("IFERROR(JOIN("", "", FILTER('tagsBySource 1'!M$3:M$2402, $A53='tagsBySource 1'!$A$3:$A$2402, 'tagsBySource 1'!M$3:M$2402&lt;&gt;"""")), """")"),"")</f>
        <v/>
      </c>
      <c r="N53" s="1" t="str">
        <f ca="1">IFERROR(__xludf.DUMMYFUNCTION("IFERROR(JOIN("", "", FILTER('tagsBySource 1'!N$3:N$2402, $A53='tagsBySource 1'!$A$3:$A$2402, 'tagsBySource 1'!N$3:N$2402&lt;&gt;"""")), """")"),"")</f>
        <v/>
      </c>
      <c r="O53" s="1" t="str">
        <f ca="1">IFERROR(__xludf.DUMMYFUNCTION("IFERROR(JOIN("", "", FILTER('tagsBySource 1'!O$3:O$2402, $A53='tagsBySource 1'!$A$3:$A$2402, 'tagsBySource 1'!O$3:O$2402&lt;&gt;"""")), """")"),"")</f>
        <v/>
      </c>
      <c r="P53" s="1" t="str">
        <f ca="1">IFERROR(__xludf.DUMMYFUNCTION("IFERROR(JOIN("", "", FILTER('tagsBySource 1'!P$3:P$2402, $A53='tagsBySource 1'!$A$3:$A$2402, 'tagsBySource 1'!P$3:P$2402&lt;&gt;"""")), """")"),"")</f>
        <v/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IFERROR(__xludf.DUMMYFUNCTION("IFERROR(JOIN("", "", FILTER('tagsBySource 1'!B$3:B$2402, $A54='tagsBySource 1'!$A$3:$A$2402, 'tagsBySource 1'!B$3:B$2402&lt;&gt;"""")), """")"),"")</f>
        <v/>
      </c>
      <c r="C54" s="1" t="str">
        <f ca="1">IFERROR(__xludf.DUMMYFUNCTION("IFERROR(JOIN("", "", FILTER('tagsBySource 1'!C$3:C$2402, $A54='tagsBySource 1'!$A$3:$A$2402, 'tagsBySource 1'!C$3:C$2402&lt;&gt;"""")), """")"),"")</f>
        <v/>
      </c>
      <c r="D54" s="1" t="str">
        <f ca="1">IFERROR(__xludf.DUMMYFUNCTION("IFERROR(JOIN("", "", FILTER('tagsBySource 1'!D$3:D$2402, $A54='tagsBySource 1'!$A$3:$A$2402, 'tagsBySource 1'!D$3:D$2402&lt;&gt;"""")), """")"),"")</f>
        <v/>
      </c>
      <c r="E54" s="1" t="str">
        <f ca="1">IFERROR(__xludf.DUMMYFUNCTION("IFERROR(JOIN("", "", FILTER('tagsBySource 1'!E$3:E$2402, $A54='tagsBySource 1'!$A$3:$A$2402, 'tagsBySource 1'!E$3:E$2402&lt;&gt;"""")), """")"),"")</f>
        <v/>
      </c>
      <c r="F54" s="1" t="str">
        <f ca="1">IFERROR(__xludf.DUMMYFUNCTION("IFERROR(JOIN("", "", FILTER('tagsBySource 1'!F$3:F$2402, $A54='tagsBySource 1'!$A$3:$A$2402, 'tagsBySource 1'!F$3:F$2402&lt;&gt;"""")), """")"),"")</f>
        <v/>
      </c>
      <c r="G54" s="1" t="str">
        <f ca="1">IFERROR(__xludf.DUMMYFUNCTION("IFERROR(JOIN("", "", FILTER('tagsBySource 1'!G$3:G$2402, $A54='tagsBySource 1'!$A$3:$A$2402, 'tagsBySource 1'!G$3:G$2402&lt;&gt;"""")), """")"),"")</f>
        <v/>
      </c>
      <c r="H54" s="1" t="str">
        <f ca="1">IFERROR(__xludf.DUMMYFUNCTION("IFERROR(JOIN("", "", FILTER('tagsBySource 1'!H$3:H$2402, $A54='tagsBySource 1'!$A$3:$A$2402, 'tagsBySource 1'!H$3:H$2402&lt;&gt;"""")), """")"),"")</f>
        <v/>
      </c>
      <c r="I54" s="1" t="str">
        <f ca="1">IFERROR(__xludf.DUMMYFUNCTION("IFERROR(JOIN("", "", FILTER('tagsBySource 1'!I$3:I$2402, $A54='tagsBySource 1'!$A$3:$A$2402, 'tagsBySource 1'!I$3:I$2402&lt;&gt;"""")), """")"),"")</f>
        <v/>
      </c>
      <c r="J54" s="1" t="str">
        <f ca="1">IFERROR(__xludf.DUMMYFUNCTION("IFERROR(JOIN("", "", FILTER('tagsBySource 1'!J$3:J$2402, $A54='tagsBySource 1'!$A$3:$A$2402, 'tagsBySource 1'!J$3:J$2402&lt;&gt;"""")), """")"),"")</f>
        <v/>
      </c>
      <c r="K54" s="1" t="str">
        <f ca="1">IFERROR(__xludf.DUMMYFUNCTION("IFERROR(JOIN("", "", FILTER('tagsBySource 1'!K$3:K$2402, $A54='tagsBySource 1'!$A$3:$A$2402, 'tagsBySource 1'!K$3:K$2402&lt;&gt;"""")), """")"),"")</f>
        <v/>
      </c>
      <c r="L54" s="1" t="str">
        <f ca="1">IFERROR(__xludf.DUMMYFUNCTION("IFERROR(JOIN("", "", FILTER('tagsBySource 1'!L$3:L$2402, $A54='tagsBySource 1'!$A$3:$A$2402, 'tagsBySource 1'!L$3:L$2402&lt;&gt;"""")), """")"),"")</f>
        <v/>
      </c>
      <c r="M54" s="1" t="str">
        <f ca="1">IFERROR(__xludf.DUMMYFUNCTION("IFERROR(JOIN("", "", FILTER('tagsBySource 1'!M$3:M$2402, $A54='tagsBySource 1'!$A$3:$A$2402, 'tagsBySource 1'!M$3:M$2402&lt;&gt;"""")), """")"),"")</f>
        <v/>
      </c>
      <c r="N54" s="1" t="str">
        <f ca="1">IFERROR(__xludf.DUMMYFUNCTION("IFERROR(JOIN("", "", FILTER('tagsBySource 1'!N$3:N$2402, $A54='tagsBySource 1'!$A$3:$A$2402, 'tagsBySource 1'!N$3:N$2402&lt;&gt;"""")), """")"),"")</f>
        <v/>
      </c>
      <c r="O54" s="1" t="str">
        <f ca="1">IFERROR(__xludf.DUMMYFUNCTION("IFERROR(JOIN("", "", FILTER('tagsBySource 1'!O$3:O$2402, $A54='tagsBySource 1'!$A$3:$A$2402, 'tagsBySource 1'!O$3:O$2402&lt;&gt;"""")), """")"),"")</f>
        <v/>
      </c>
      <c r="P54" s="1" t="str">
        <f ca="1">IFERROR(__xludf.DUMMYFUNCTION("IFERROR(JOIN("", "", FILTER('tagsBySource 1'!P$3:P$2402, $A54='tagsBySource 1'!$A$3:$A$2402, 'tagsBySource 1'!P$3:P$2402&lt;&gt;"""")), """")"),"")</f>
        <v/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IFERROR(__xludf.DUMMYFUNCTION("IFERROR(JOIN("", "", FILTER('tagsBySource 1'!B$3:B$2402, $A55='tagsBySource 1'!$A$3:$A$2402, 'tagsBySource 1'!B$3:B$2402&lt;&gt;"""")), """")"),"")</f>
        <v/>
      </c>
      <c r="C55" s="1" t="str">
        <f ca="1">IFERROR(__xludf.DUMMYFUNCTION("IFERROR(JOIN("", "", FILTER('tagsBySource 1'!C$3:C$2402, $A55='tagsBySource 1'!$A$3:$A$2402, 'tagsBySource 1'!C$3:C$2402&lt;&gt;"""")), """")"),"")</f>
        <v/>
      </c>
      <c r="D55" s="1" t="str">
        <f ca="1">IFERROR(__xludf.DUMMYFUNCTION("IFERROR(JOIN("", "", FILTER('tagsBySource 1'!D$3:D$2402, $A55='tagsBySource 1'!$A$3:$A$2402, 'tagsBySource 1'!D$3:D$2402&lt;&gt;"""")), """")"),"")</f>
        <v/>
      </c>
      <c r="E55" s="1" t="str">
        <f ca="1">IFERROR(__xludf.DUMMYFUNCTION("IFERROR(JOIN("", "", FILTER('tagsBySource 1'!E$3:E$2402, $A55='tagsBySource 1'!$A$3:$A$2402, 'tagsBySource 1'!E$3:E$2402&lt;&gt;"""")), """")"),"")</f>
        <v/>
      </c>
      <c r="F55" s="1" t="str">
        <f ca="1">IFERROR(__xludf.DUMMYFUNCTION("IFERROR(JOIN("", "", FILTER('tagsBySource 1'!F$3:F$2402, $A55='tagsBySource 1'!$A$3:$A$2402, 'tagsBySource 1'!F$3:F$2402&lt;&gt;"""")), """")"),"")</f>
        <v/>
      </c>
      <c r="G55" s="1" t="str">
        <f ca="1">IFERROR(__xludf.DUMMYFUNCTION("IFERROR(JOIN("", "", FILTER('tagsBySource 1'!G$3:G$2402, $A55='tagsBySource 1'!$A$3:$A$2402, 'tagsBySource 1'!G$3:G$2402&lt;&gt;"""")), """")"),"")</f>
        <v/>
      </c>
      <c r="H55" s="1" t="str">
        <f ca="1">IFERROR(__xludf.DUMMYFUNCTION("IFERROR(JOIN("", "", FILTER('tagsBySource 1'!H$3:H$2402, $A55='tagsBySource 1'!$A$3:$A$2402, 'tagsBySource 1'!H$3:H$2402&lt;&gt;"""")), """")"),"")</f>
        <v/>
      </c>
      <c r="I55" s="1" t="str">
        <f ca="1">IFERROR(__xludf.DUMMYFUNCTION("IFERROR(JOIN("", "", FILTER('tagsBySource 1'!I$3:I$2402, $A55='tagsBySource 1'!$A$3:$A$2402, 'tagsBySource 1'!I$3:I$2402&lt;&gt;"""")), """")"),"")</f>
        <v/>
      </c>
      <c r="J55" s="1" t="str">
        <f ca="1">IFERROR(__xludf.DUMMYFUNCTION("IFERROR(JOIN("", "", FILTER('tagsBySource 1'!J$3:J$2402, $A55='tagsBySource 1'!$A$3:$A$2402, 'tagsBySource 1'!J$3:J$2402&lt;&gt;"""")), """")"),"")</f>
        <v/>
      </c>
      <c r="K55" s="1" t="str">
        <f ca="1">IFERROR(__xludf.DUMMYFUNCTION("IFERROR(JOIN("", "", FILTER('tagsBySource 1'!K$3:K$2402, $A55='tagsBySource 1'!$A$3:$A$2402, 'tagsBySource 1'!K$3:K$2402&lt;&gt;"""")), """")"),"")</f>
        <v/>
      </c>
      <c r="L55" s="1" t="str">
        <f ca="1">IFERROR(__xludf.DUMMYFUNCTION("IFERROR(JOIN("", "", FILTER('tagsBySource 1'!L$3:L$2402, $A55='tagsBySource 1'!$A$3:$A$2402, 'tagsBySource 1'!L$3:L$2402&lt;&gt;"""")), """")"),"")</f>
        <v/>
      </c>
      <c r="M55" s="1" t="str">
        <f ca="1">IFERROR(__xludf.DUMMYFUNCTION("IFERROR(JOIN("", "", FILTER('tagsBySource 1'!M$3:M$2402, $A55='tagsBySource 1'!$A$3:$A$2402, 'tagsBySource 1'!M$3:M$2402&lt;&gt;"""")), """")"),"")</f>
        <v/>
      </c>
      <c r="N55" s="1" t="str">
        <f ca="1">IFERROR(__xludf.DUMMYFUNCTION("IFERROR(JOIN("", "", FILTER('tagsBySource 1'!N$3:N$2402, $A55='tagsBySource 1'!$A$3:$A$2402, 'tagsBySource 1'!N$3:N$2402&lt;&gt;"""")), """")"),"")</f>
        <v/>
      </c>
      <c r="O55" s="1" t="str">
        <f ca="1">IFERROR(__xludf.DUMMYFUNCTION("IFERROR(JOIN("", "", FILTER('tagsBySource 1'!O$3:O$2402, $A55='tagsBySource 1'!$A$3:$A$2402, 'tagsBySource 1'!O$3:O$2402&lt;&gt;"""")), """")"),"")</f>
        <v/>
      </c>
      <c r="P55" s="1" t="str">
        <f ca="1">IFERROR(__xludf.DUMMYFUNCTION("IFERROR(JOIN("", "", FILTER('tagsBySource 1'!P$3:P$2402, $A55='tagsBySource 1'!$A$3:$A$2402, 'tagsBySource 1'!P$3:P$2402&lt;&gt;"""")), """")"),"")</f>
        <v/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IFERROR(__xludf.DUMMYFUNCTION("IFERROR(JOIN("", "", FILTER('tagsBySource 1'!B$3:B$2402, $A56='tagsBySource 1'!$A$3:$A$2402, 'tagsBySource 1'!B$3:B$2402&lt;&gt;"""")), """")"),"")</f>
        <v/>
      </c>
      <c r="C56" s="1" t="str">
        <f ca="1">IFERROR(__xludf.DUMMYFUNCTION("IFERROR(JOIN("", "", FILTER('tagsBySource 1'!C$3:C$2402, $A56='tagsBySource 1'!$A$3:$A$2402, 'tagsBySource 1'!C$3:C$2402&lt;&gt;"""")), """")"),"")</f>
        <v/>
      </c>
      <c r="D56" s="1" t="str">
        <f ca="1">IFERROR(__xludf.DUMMYFUNCTION("IFERROR(JOIN("", "", FILTER('tagsBySource 1'!D$3:D$2402, $A56='tagsBySource 1'!$A$3:$A$2402, 'tagsBySource 1'!D$3:D$2402&lt;&gt;"""")), """")"),"")</f>
        <v/>
      </c>
      <c r="E56" s="1" t="str">
        <f ca="1">IFERROR(__xludf.DUMMYFUNCTION("IFERROR(JOIN("", "", FILTER('tagsBySource 1'!E$3:E$2402, $A56='tagsBySource 1'!$A$3:$A$2402, 'tagsBySource 1'!E$3:E$2402&lt;&gt;"""")), """")"),"")</f>
        <v/>
      </c>
      <c r="F56" s="1" t="str">
        <f ca="1">IFERROR(__xludf.DUMMYFUNCTION("IFERROR(JOIN("", "", FILTER('tagsBySource 1'!F$3:F$2402, $A56='tagsBySource 1'!$A$3:$A$2402, 'tagsBySource 1'!F$3:F$2402&lt;&gt;"""")), """")"),"")</f>
        <v/>
      </c>
      <c r="G56" s="1" t="str">
        <f ca="1">IFERROR(__xludf.DUMMYFUNCTION("IFERROR(JOIN("", "", FILTER('tagsBySource 1'!G$3:G$2402, $A56='tagsBySource 1'!$A$3:$A$2402, 'tagsBySource 1'!G$3:G$2402&lt;&gt;"""")), """")"),"")</f>
        <v/>
      </c>
      <c r="H56" s="1" t="str">
        <f ca="1">IFERROR(__xludf.DUMMYFUNCTION("IFERROR(JOIN("", "", FILTER('tagsBySource 1'!H$3:H$2402, $A56='tagsBySource 1'!$A$3:$A$2402, 'tagsBySource 1'!H$3:H$2402&lt;&gt;"""")), """")"),"")</f>
        <v/>
      </c>
      <c r="I56" s="1" t="str">
        <f ca="1">IFERROR(__xludf.DUMMYFUNCTION("IFERROR(JOIN("", "", FILTER('tagsBySource 1'!I$3:I$2402, $A56='tagsBySource 1'!$A$3:$A$2402, 'tagsBySource 1'!I$3:I$2402&lt;&gt;"""")), """")"),"")</f>
        <v/>
      </c>
      <c r="J56" s="1" t="str">
        <f ca="1">IFERROR(__xludf.DUMMYFUNCTION("IFERROR(JOIN("", "", FILTER('tagsBySource 1'!J$3:J$2402, $A56='tagsBySource 1'!$A$3:$A$2402, 'tagsBySource 1'!J$3:J$2402&lt;&gt;"""")), """")"),"")</f>
        <v/>
      </c>
      <c r="K56" s="1" t="str">
        <f ca="1">IFERROR(__xludf.DUMMYFUNCTION("IFERROR(JOIN("", "", FILTER('tagsBySource 1'!K$3:K$2402, $A56='tagsBySource 1'!$A$3:$A$2402, 'tagsBySource 1'!K$3:K$2402&lt;&gt;"""")), """")"),"")</f>
        <v/>
      </c>
      <c r="L56" s="1" t="str">
        <f ca="1">IFERROR(__xludf.DUMMYFUNCTION("IFERROR(JOIN("", "", FILTER('tagsBySource 1'!L$3:L$2402, $A56='tagsBySource 1'!$A$3:$A$2402, 'tagsBySource 1'!L$3:L$2402&lt;&gt;"""")), """")"),"")</f>
        <v/>
      </c>
      <c r="M56" s="1" t="str">
        <f ca="1">IFERROR(__xludf.DUMMYFUNCTION("IFERROR(JOIN("", "", FILTER('tagsBySource 1'!M$3:M$2402, $A56='tagsBySource 1'!$A$3:$A$2402, 'tagsBySource 1'!M$3:M$2402&lt;&gt;"""")), """")"),"")</f>
        <v/>
      </c>
      <c r="N56" s="1" t="str">
        <f ca="1">IFERROR(__xludf.DUMMYFUNCTION("IFERROR(JOIN("", "", FILTER('tagsBySource 1'!N$3:N$2402, $A56='tagsBySource 1'!$A$3:$A$2402, 'tagsBySource 1'!N$3:N$2402&lt;&gt;"""")), """")"),"")</f>
        <v/>
      </c>
      <c r="O56" s="1" t="str">
        <f ca="1">IFERROR(__xludf.DUMMYFUNCTION("IFERROR(JOIN("", "", FILTER('tagsBySource 1'!O$3:O$2402, $A56='tagsBySource 1'!$A$3:$A$2402, 'tagsBySource 1'!O$3:O$2402&lt;&gt;"""")), """")"),"")</f>
        <v/>
      </c>
      <c r="P56" s="1" t="str">
        <f ca="1">IFERROR(__xludf.DUMMYFUNCTION("IFERROR(JOIN("", "", FILTER('tagsBySource 1'!P$3:P$2402, $A56='tagsBySource 1'!$A$3:$A$2402, 'tagsBySource 1'!P$3:P$2402&lt;&gt;"""")), """")"),"")</f>
        <v/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IFERROR(__xludf.DUMMYFUNCTION("IFERROR(JOIN("", "", FILTER('tagsBySource 1'!B$3:B$2402, $A57='tagsBySource 1'!$A$3:$A$2402, 'tagsBySource 1'!B$3:B$2402&lt;&gt;"""")), """")"),"")</f>
        <v/>
      </c>
      <c r="C57" s="1" t="str">
        <f ca="1">IFERROR(__xludf.DUMMYFUNCTION("IFERROR(JOIN("", "", FILTER('tagsBySource 1'!C$3:C$2402, $A57='tagsBySource 1'!$A$3:$A$2402, 'tagsBySource 1'!C$3:C$2402&lt;&gt;"""")), """")"),"")</f>
        <v/>
      </c>
      <c r="D57" s="1" t="str">
        <f ca="1">IFERROR(__xludf.DUMMYFUNCTION("IFERROR(JOIN("", "", FILTER('tagsBySource 1'!D$3:D$2402, $A57='tagsBySource 1'!$A$3:$A$2402, 'tagsBySource 1'!D$3:D$2402&lt;&gt;"""")), """")"),"")</f>
        <v/>
      </c>
      <c r="E57" s="1" t="str">
        <f ca="1">IFERROR(__xludf.DUMMYFUNCTION("IFERROR(JOIN("", "", FILTER('tagsBySource 1'!E$3:E$2402, $A57='tagsBySource 1'!$A$3:$A$2402, 'tagsBySource 1'!E$3:E$2402&lt;&gt;"""")), """")"),"")</f>
        <v/>
      </c>
      <c r="F57" s="1" t="str">
        <f ca="1">IFERROR(__xludf.DUMMYFUNCTION("IFERROR(JOIN("", "", FILTER('tagsBySource 1'!F$3:F$2402, $A57='tagsBySource 1'!$A$3:$A$2402, 'tagsBySource 1'!F$3:F$2402&lt;&gt;"""")), """")"),"")</f>
        <v/>
      </c>
      <c r="G57" s="1" t="str">
        <f ca="1">IFERROR(__xludf.DUMMYFUNCTION("IFERROR(JOIN("", "", FILTER('tagsBySource 1'!G$3:G$2402, $A57='tagsBySource 1'!$A$3:$A$2402, 'tagsBySource 1'!G$3:G$2402&lt;&gt;"""")), """")"),"")</f>
        <v/>
      </c>
      <c r="H57" s="1" t="str">
        <f ca="1">IFERROR(__xludf.DUMMYFUNCTION("IFERROR(JOIN("", "", FILTER('tagsBySource 1'!H$3:H$2402, $A57='tagsBySource 1'!$A$3:$A$2402, 'tagsBySource 1'!H$3:H$2402&lt;&gt;"""")), """")"),"")</f>
        <v/>
      </c>
      <c r="I57" s="1" t="str">
        <f ca="1">IFERROR(__xludf.DUMMYFUNCTION("IFERROR(JOIN("", "", FILTER('tagsBySource 1'!I$3:I$2402, $A57='tagsBySource 1'!$A$3:$A$2402, 'tagsBySource 1'!I$3:I$2402&lt;&gt;"""")), """")"),"")</f>
        <v/>
      </c>
      <c r="J57" s="1" t="str">
        <f ca="1">IFERROR(__xludf.DUMMYFUNCTION("IFERROR(JOIN("", "", FILTER('tagsBySource 1'!J$3:J$2402, $A57='tagsBySource 1'!$A$3:$A$2402, 'tagsBySource 1'!J$3:J$2402&lt;&gt;"""")), """")"),"")</f>
        <v/>
      </c>
      <c r="K57" s="1" t="str">
        <f ca="1">IFERROR(__xludf.DUMMYFUNCTION("IFERROR(JOIN("", "", FILTER('tagsBySource 1'!K$3:K$2402, $A57='tagsBySource 1'!$A$3:$A$2402, 'tagsBySource 1'!K$3:K$2402&lt;&gt;"""")), """")"),"")</f>
        <v/>
      </c>
      <c r="L57" s="1" t="str">
        <f ca="1">IFERROR(__xludf.DUMMYFUNCTION("IFERROR(JOIN("", "", FILTER('tagsBySource 1'!L$3:L$2402, $A57='tagsBySource 1'!$A$3:$A$2402, 'tagsBySource 1'!L$3:L$2402&lt;&gt;"""")), """")"),"")</f>
        <v/>
      </c>
      <c r="M57" s="1" t="str">
        <f ca="1">IFERROR(__xludf.DUMMYFUNCTION("IFERROR(JOIN("", "", FILTER('tagsBySource 1'!M$3:M$2402, $A57='tagsBySource 1'!$A$3:$A$2402, 'tagsBySource 1'!M$3:M$2402&lt;&gt;"""")), """")"),"")</f>
        <v/>
      </c>
      <c r="N57" s="1" t="str">
        <f ca="1">IFERROR(__xludf.DUMMYFUNCTION("IFERROR(JOIN("", "", FILTER('tagsBySource 1'!N$3:N$2402, $A57='tagsBySource 1'!$A$3:$A$2402, 'tagsBySource 1'!N$3:N$2402&lt;&gt;"""")), """")"),"")</f>
        <v/>
      </c>
      <c r="O57" s="1" t="str">
        <f ca="1">IFERROR(__xludf.DUMMYFUNCTION("IFERROR(JOIN("", "", FILTER('tagsBySource 1'!O$3:O$2402, $A57='tagsBySource 1'!$A$3:$A$2402, 'tagsBySource 1'!O$3:O$2402&lt;&gt;"""")), """")"),"")</f>
        <v/>
      </c>
      <c r="P57" s="1" t="str">
        <f ca="1">IFERROR(__xludf.DUMMYFUNCTION("IFERROR(JOIN("", "", FILTER('tagsBySource 1'!P$3:P$2402, $A57='tagsBySource 1'!$A$3:$A$2402, 'tagsBySource 1'!P$3:P$2402&lt;&gt;"""")), """")"),"")</f>
        <v/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IFERROR(__xludf.DUMMYFUNCTION("IFERROR(JOIN("", "", FILTER('tagsBySource 1'!B$3:B$2402, $A58='tagsBySource 1'!$A$3:$A$2402, 'tagsBySource 1'!B$3:B$2402&lt;&gt;"""")), """")"),"")</f>
        <v/>
      </c>
      <c r="C58" s="1" t="str">
        <f ca="1">IFERROR(__xludf.DUMMYFUNCTION("IFERROR(JOIN("", "", FILTER('tagsBySource 1'!C$3:C$2402, $A58='tagsBySource 1'!$A$3:$A$2402, 'tagsBySource 1'!C$3:C$2402&lt;&gt;"""")), """")"),"")</f>
        <v/>
      </c>
      <c r="D58" s="1" t="str">
        <f ca="1">IFERROR(__xludf.DUMMYFUNCTION("IFERROR(JOIN("", "", FILTER('tagsBySource 1'!D$3:D$2402, $A58='tagsBySource 1'!$A$3:$A$2402, 'tagsBySource 1'!D$3:D$2402&lt;&gt;"""")), """")"),"")</f>
        <v/>
      </c>
      <c r="E58" s="1" t="str">
        <f ca="1">IFERROR(__xludf.DUMMYFUNCTION("IFERROR(JOIN("", "", FILTER('tagsBySource 1'!E$3:E$2402, $A58='tagsBySource 1'!$A$3:$A$2402, 'tagsBySource 1'!E$3:E$2402&lt;&gt;"""")), """")"),"")</f>
        <v/>
      </c>
      <c r="F58" s="1" t="str">
        <f ca="1">IFERROR(__xludf.DUMMYFUNCTION("IFERROR(JOIN("", "", FILTER('tagsBySource 1'!F$3:F$2402, $A58='tagsBySource 1'!$A$3:$A$2402, 'tagsBySource 1'!F$3:F$2402&lt;&gt;"""")), """")"),"")</f>
        <v/>
      </c>
      <c r="G58" s="1" t="str">
        <f ca="1">IFERROR(__xludf.DUMMYFUNCTION("IFERROR(JOIN("", "", FILTER('tagsBySource 1'!G$3:G$2402, $A58='tagsBySource 1'!$A$3:$A$2402, 'tagsBySource 1'!G$3:G$2402&lt;&gt;"""")), """")"),"")</f>
        <v/>
      </c>
      <c r="H58" s="1" t="str">
        <f ca="1">IFERROR(__xludf.DUMMYFUNCTION("IFERROR(JOIN("", "", FILTER('tagsBySource 1'!H$3:H$2402, $A58='tagsBySource 1'!$A$3:$A$2402, 'tagsBySource 1'!H$3:H$2402&lt;&gt;"""")), """")"),"")</f>
        <v/>
      </c>
      <c r="I58" s="1" t="str">
        <f ca="1">IFERROR(__xludf.DUMMYFUNCTION("IFERROR(JOIN("", "", FILTER('tagsBySource 1'!I$3:I$2402, $A58='tagsBySource 1'!$A$3:$A$2402, 'tagsBySource 1'!I$3:I$2402&lt;&gt;"""")), """")"),"")</f>
        <v/>
      </c>
      <c r="J58" s="1" t="str">
        <f ca="1">IFERROR(__xludf.DUMMYFUNCTION("IFERROR(JOIN("", "", FILTER('tagsBySource 1'!J$3:J$2402, $A58='tagsBySource 1'!$A$3:$A$2402, 'tagsBySource 1'!J$3:J$2402&lt;&gt;"""")), """")"),"")</f>
        <v/>
      </c>
      <c r="K58" s="1" t="str">
        <f ca="1">IFERROR(__xludf.DUMMYFUNCTION("IFERROR(JOIN("", "", FILTER('tagsBySource 1'!K$3:K$2402, $A58='tagsBySource 1'!$A$3:$A$2402, 'tagsBySource 1'!K$3:K$2402&lt;&gt;"""")), """")"),"")</f>
        <v/>
      </c>
      <c r="L58" s="1" t="str">
        <f ca="1">IFERROR(__xludf.DUMMYFUNCTION("IFERROR(JOIN("", "", FILTER('tagsBySource 1'!L$3:L$2402, $A58='tagsBySource 1'!$A$3:$A$2402, 'tagsBySource 1'!L$3:L$2402&lt;&gt;"""")), """")"),"")</f>
        <v/>
      </c>
      <c r="M58" s="1" t="str">
        <f ca="1">IFERROR(__xludf.DUMMYFUNCTION("IFERROR(JOIN("", "", FILTER('tagsBySource 1'!M$3:M$2402, $A58='tagsBySource 1'!$A$3:$A$2402, 'tagsBySource 1'!M$3:M$2402&lt;&gt;"""")), """")"),"")</f>
        <v/>
      </c>
      <c r="N58" s="1" t="str">
        <f ca="1">IFERROR(__xludf.DUMMYFUNCTION("IFERROR(JOIN("", "", FILTER('tagsBySource 1'!N$3:N$2402, $A58='tagsBySource 1'!$A$3:$A$2402, 'tagsBySource 1'!N$3:N$2402&lt;&gt;"""")), """")"),"")</f>
        <v/>
      </c>
      <c r="O58" s="1" t="str">
        <f ca="1">IFERROR(__xludf.DUMMYFUNCTION("IFERROR(JOIN("", "", FILTER('tagsBySource 1'!O$3:O$2402, $A58='tagsBySource 1'!$A$3:$A$2402, 'tagsBySource 1'!O$3:O$2402&lt;&gt;"""")), """")"),"")</f>
        <v/>
      </c>
      <c r="P58" s="1" t="str">
        <f ca="1">IFERROR(__xludf.DUMMYFUNCTION("IFERROR(JOIN("", "", FILTER('tagsBySource 1'!P$3:P$2402, $A58='tagsBySource 1'!$A$3:$A$2402, 'tagsBySource 1'!P$3:P$2402&lt;&gt;"""")), """")"),"")</f>
        <v/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IFERROR(__xludf.DUMMYFUNCTION("IFERROR(JOIN("", "", FILTER('tagsBySource 1'!B$3:B$2402, $A59='tagsBySource 1'!$A$3:$A$2402, 'tagsBySource 1'!B$3:B$2402&lt;&gt;"""")), """")"),"")</f>
        <v/>
      </c>
      <c r="C59" s="1" t="str">
        <f ca="1">IFERROR(__xludf.DUMMYFUNCTION("IFERROR(JOIN("", "", FILTER('tagsBySource 1'!C$3:C$2402, $A59='tagsBySource 1'!$A$3:$A$2402, 'tagsBySource 1'!C$3:C$2402&lt;&gt;"""")), """")"),"")</f>
        <v/>
      </c>
      <c r="D59" s="1" t="str">
        <f ca="1">IFERROR(__xludf.DUMMYFUNCTION("IFERROR(JOIN("", "", FILTER('tagsBySource 1'!D$3:D$2402, $A59='tagsBySource 1'!$A$3:$A$2402, 'tagsBySource 1'!D$3:D$2402&lt;&gt;"""")), """")"),"")</f>
        <v/>
      </c>
      <c r="E59" s="1" t="str">
        <f ca="1">IFERROR(__xludf.DUMMYFUNCTION("IFERROR(JOIN("", "", FILTER('tagsBySource 1'!E$3:E$2402, $A59='tagsBySource 1'!$A$3:$A$2402, 'tagsBySource 1'!E$3:E$2402&lt;&gt;"""")), """")"),"")</f>
        <v/>
      </c>
      <c r="F59" s="1" t="str">
        <f ca="1">IFERROR(__xludf.DUMMYFUNCTION("IFERROR(JOIN("", "", FILTER('tagsBySource 1'!F$3:F$2402, $A59='tagsBySource 1'!$A$3:$A$2402, 'tagsBySource 1'!F$3:F$2402&lt;&gt;"""")), """")"),"")</f>
        <v/>
      </c>
      <c r="G59" s="1" t="str">
        <f ca="1">IFERROR(__xludf.DUMMYFUNCTION("IFERROR(JOIN("", "", FILTER('tagsBySource 1'!G$3:G$2402, $A59='tagsBySource 1'!$A$3:$A$2402, 'tagsBySource 1'!G$3:G$2402&lt;&gt;"""")), """")"),"")</f>
        <v/>
      </c>
      <c r="H59" s="1" t="str">
        <f ca="1">IFERROR(__xludf.DUMMYFUNCTION("IFERROR(JOIN("", "", FILTER('tagsBySource 1'!H$3:H$2402, $A59='tagsBySource 1'!$A$3:$A$2402, 'tagsBySource 1'!H$3:H$2402&lt;&gt;"""")), """")"),"")</f>
        <v/>
      </c>
      <c r="I59" s="1" t="str">
        <f ca="1">IFERROR(__xludf.DUMMYFUNCTION("IFERROR(JOIN("", "", FILTER('tagsBySource 1'!I$3:I$2402, $A59='tagsBySource 1'!$A$3:$A$2402, 'tagsBySource 1'!I$3:I$2402&lt;&gt;"""")), """")"),"")</f>
        <v/>
      </c>
      <c r="J59" s="1" t="str">
        <f ca="1">IFERROR(__xludf.DUMMYFUNCTION("IFERROR(JOIN("", "", FILTER('tagsBySource 1'!J$3:J$2402, $A59='tagsBySource 1'!$A$3:$A$2402, 'tagsBySource 1'!J$3:J$2402&lt;&gt;"""")), """")"),"")</f>
        <v/>
      </c>
      <c r="K59" s="1" t="str">
        <f ca="1">IFERROR(__xludf.DUMMYFUNCTION("IFERROR(JOIN("", "", FILTER('tagsBySource 1'!K$3:K$2402, $A59='tagsBySource 1'!$A$3:$A$2402, 'tagsBySource 1'!K$3:K$2402&lt;&gt;"""")), """")"),"")</f>
        <v/>
      </c>
      <c r="L59" s="1" t="str">
        <f ca="1">IFERROR(__xludf.DUMMYFUNCTION("IFERROR(JOIN("", "", FILTER('tagsBySource 1'!L$3:L$2402, $A59='tagsBySource 1'!$A$3:$A$2402, 'tagsBySource 1'!L$3:L$2402&lt;&gt;"""")), """")"),"")</f>
        <v/>
      </c>
      <c r="M59" s="1" t="str">
        <f ca="1">IFERROR(__xludf.DUMMYFUNCTION("IFERROR(JOIN("", "", FILTER('tagsBySource 1'!M$3:M$2402, $A59='tagsBySource 1'!$A$3:$A$2402, 'tagsBySource 1'!M$3:M$2402&lt;&gt;"""")), """")"),"")</f>
        <v/>
      </c>
      <c r="N59" s="1" t="str">
        <f ca="1">IFERROR(__xludf.DUMMYFUNCTION("IFERROR(JOIN("", "", FILTER('tagsBySource 1'!N$3:N$2402, $A59='tagsBySource 1'!$A$3:$A$2402, 'tagsBySource 1'!N$3:N$2402&lt;&gt;"""")), """")"),"")</f>
        <v/>
      </c>
      <c r="O59" s="1" t="str">
        <f ca="1">IFERROR(__xludf.DUMMYFUNCTION("IFERROR(JOIN("", "", FILTER('tagsBySource 1'!O$3:O$2402, $A59='tagsBySource 1'!$A$3:$A$2402, 'tagsBySource 1'!O$3:O$2402&lt;&gt;"""")), """")"),"")</f>
        <v/>
      </c>
      <c r="P59" s="1" t="str">
        <f ca="1">IFERROR(__xludf.DUMMYFUNCTION("IFERROR(JOIN("", "", FILTER('tagsBySource 1'!P$3:P$2402, $A59='tagsBySource 1'!$A$3:$A$2402, 'tagsBySource 1'!P$3:P$2402&lt;&gt;"""")), """")"),"")</f>
        <v/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IFERROR(__xludf.DUMMYFUNCTION("IFERROR(JOIN("", "", FILTER('tagsBySource 1'!B$3:B$2402, $A60='tagsBySource 1'!$A$3:$A$2402, 'tagsBySource 1'!B$3:B$2402&lt;&gt;"""")), """")"),"")</f>
        <v/>
      </c>
      <c r="C60" s="1" t="str">
        <f ca="1">IFERROR(__xludf.DUMMYFUNCTION("IFERROR(JOIN("", "", FILTER('tagsBySource 1'!C$3:C$2402, $A60='tagsBySource 1'!$A$3:$A$2402, 'tagsBySource 1'!C$3:C$2402&lt;&gt;"""")), """")"),"")</f>
        <v/>
      </c>
      <c r="D60" s="1" t="str">
        <f ca="1">IFERROR(__xludf.DUMMYFUNCTION("IFERROR(JOIN("", "", FILTER('tagsBySource 1'!D$3:D$2402, $A60='tagsBySource 1'!$A$3:$A$2402, 'tagsBySource 1'!D$3:D$2402&lt;&gt;"""")), """")"),"")</f>
        <v/>
      </c>
      <c r="E60" s="1" t="str">
        <f ca="1">IFERROR(__xludf.DUMMYFUNCTION("IFERROR(JOIN("", "", FILTER('tagsBySource 1'!E$3:E$2402, $A60='tagsBySource 1'!$A$3:$A$2402, 'tagsBySource 1'!E$3:E$2402&lt;&gt;"""")), """")"),"")</f>
        <v/>
      </c>
      <c r="F60" s="1" t="str">
        <f ca="1">IFERROR(__xludf.DUMMYFUNCTION("IFERROR(JOIN("", "", FILTER('tagsBySource 1'!F$3:F$2402, $A60='tagsBySource 1'!$A$3:$A$2402, 'tagsBySource 1'!F$3:F$2402&lt;&gt;"""")), """")"),"")</f>
        <v/>
      </c>
      <c r="G60" s="1" t="str">
        <f ca="1">IFERROR(__xludf.DUMMYFUNCTION("IFERROR(JOIN("", "", FILTER('tagsBySource 1'!G$3:G$2402, $A60='tagsBySource 1'!$A$3:$A$2402, 'tagsBySource 1'!G$3:G$2402&lt;&gt;"""")), """")"),"")</f>
        <v/>
      </c>
      <c r="H60" s="1" t="str">
        <f ca="1">IFERROR(__xludf.DUMMYFUNCTION("IFERROR(JOIN("", "", FILTER('tagsBySource 1'!H$3:H$2402, $A60='tagsBySource 1'!$A$3:$A$2402, 'tagsBySource 1'!H$3:H$2402&lt;&gt;"""")), """")"),"")</f>
        <v/>
      </c>
      <c r="I60" s="1" t="str">
        <f ca="1">IFERROR(__xludf.DUMMYFUNCTION("IFERROR(JOIN("", "", FILTER('tagsBySource 1'!I$3:I$2402, $A60='tagsBySource 1'!$A$3:$A$2402, 'tagsBySource 1'!I$3:I$2402&lt;&gt;"""")), """")"),"")</f>
        <v/>
      </c>
      <c r="J60" s="1" t="str">
        <f ca="1">IFERROR(__xludf.DUMMYFUNCTION("IFERROR(JOIN("", "", FILTER('tagsBySource 1'!J$3:J$2402, $A60='tagsBySource 1'!$A$3:$A$2402, 'tagsBySource 1'!J$3:J$2402&lt;&gt;"""")), """")"),"")</f>
        <v/>
      </c>
      <c r="K60" s="1" t="str">
        <f ca="1">IFERROR(__xludf.DUMMYFUNCTION("IFERROR(JOIN("", "", FILTER('tagsBySource 1'!K$3:K$2402, $A60='tagsBySource 1'!$A$3:$A$2402, 'tagsBySource 1'!K$3:K$2402&lt;&gt;"""")), """")"),"")</f>
        <v/>
      </c>
      <c r="L60" s="1" t="str">
        <f ca="1">IFERROR(__xludf.DUMMYFUNCTION("IFERROR(JOIN("", "", FILTER('tagsBySource 1'!L$3:L$2402, $A60='tagsBySource 1'!$A$3:$A$2402, 'tagsBySource 1'!L$3:L$2402&lt;&gt;"""")), """")"),"")</f>
        <v/>
      </c>
      <c r="M60" s="1" t="str">
        <f ca="1">IFERROR(__xludf.DUMMYFUNCTION("IFERROR(JOIN("", "", FILTER('tagsBySource 1'!M$3:M$2402, $A60='tagsBySource 1'!$A$3:$A$2402, 'tagsBySource 1'!M$3:M$2402&lt;&gt;"""")), """")"),"")</f>
        <v/>
      </c>
      <c r="N60" s="1" t="str">
        <f ca="1">IFERROR(__xludf.DUMMYFUNCTION("IFERROR(JOIN("", "", FILTER('tagsBySource 1'!N$3:N$2402, $A60='tagsBySource 1'!$A$3:$A$2402, 'tagsBySource 1'!N$3:N$2402&lt;&gt;"""")), """")"),"")</f>
        <v/>
      </c>
      <c r="O60" s="1" t="str">
        <f ca="1">IFERROR(__xludf.DUMMYFUNCTION("IFERROR(JOIN("", "", FILTER('tagsBySource 1'!O$3:O$2402, $A60='tagsBySource 1'!$A$3:$A$2402, 'tagsBySource 1'!O$3:O$2402&lt;&gt;"""")), """")"),"")</f>
        <v/>
      </c>
      <c r="P60" s="1" t="str">
        <f ca="1">IFERROR(__xludf.DUMMYFUNCTION("IFERROR(JOIN("", "", FILTER('tagsBySource 1'!P$3:P$2402, $A60='tagsBySource 1'!$A$3:$A$2402, 'tagsBySource 1'!P$3:P$2402&lt;&gt;"""")), """")"),"onchangeTags")</f>
        <v>onchangeTags</v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IFERROR(__xludf.DUMMYFUNCTION("IFERROR(JOIN("", "", FILTER('tagsBySource 1'!B$3:B$2402, $A61='tagsBySource 1'!$A$3:$A$2402, 'tagsBySource 1'!B$3:B$2402&lt;&gt;"""")), """")"),"")</f>
        <v/>
      </c>
      <c r="C61" s="1" t="str">
        <f ca="1">IFERROR(__xludf.DUMMYFUNCTION("IFERROR(JOIN("", "", FILTER('tagsBySource 1'!C$3:C$2402, $A61='tagsBySource 1'!$A$3:$A$2402, 'tagsBySource 1'!C$3:C$2402&lt;&gt;"""")), """")"),"")</f>
        <v/>
      </c>
      <c r="D61" s="1" t="str">
        <f ca="1">IFERROR(__xludf.DUMMYFUNCTION("IFERROR(JOIN("", "", FILTER('tagsBySource 1'!D$3:D$2402, $A61='tagsBySource 1'!$A$3:$A$2402, 'tagsBySource 1'!D$3:D$2402&lt;&gt;"""")), """")"),"")</f>
        <v/>
      </c>
      <c r="E61" s="1" t="str">
        <f ca="1">IFERROR(__xludf.DUMMYFUNCTION("IFERROR(JOIN("", "", FILTER('tagsBySource 1'!E$3:E$2402, $A61='tagsBySource 1'!$A$3:$A$2402, 'tagsBySource 1'!E$3:E$2402&lt;&gt;"""")), """")"),"")</f>
        <v/>
      </c>
      <c r="F61" s="1" t="str">
        <f ca="1">IFERROR(__xludf.DUMMYFUNCTION("IFERROR(JOIN("", "", FILTER('tagsBySource 1'!F$3:F$2402, $A61='tagsBySource 1'!$A$3:$A$2402, 'tagsBySource 1'!F$3:F$2402&lt;&gt;"""")), """")"),"")</f>
        <v/>
      </c>
      <c r="G61" s="1" t="str">
        <f ca="1">IFERROR(__xludf.DUMMYFUNCTION("IFERROR(JOIN("", "", FILTER('tagsBySource 1'!G$3:G$2402, $A61='tagsBySource 1'!$A$3:$A$2402, 'tagsBySource 1'!G$3:G$2402&lt;&gt;"""")), """")"),"")</f>
        <v/>
      </c>
      <c r="H61" s="1" t="str">
        <f ca="1">IFERROR(__xludf.DUMMYFUNCTION("IFERROR(JOIN("", "", FILTER('tagsBySource 1'!H$3:H$2402, $A61='tagsBySource 1'!$A$3:$A$2402, 'tagsBySource 1'!H$3:H$2402&lt;&gt;"""")), """")"),"")</f>
        <v/>
      </c>
      <c r="I61" s="1" t="str">
        <f ca="1">IFERROR(__xludf.DUMMYFUNCTION("IFERROR(JOIN("", "", FILTER('tagsBySource 1'!I$3:I$2402, $A61='tagsBySource 1'!$A$3:$A$2402, 'tagsBySource 1'!I$3:I$2402&lt;&gt;"""")), """")"),"")</f>
        <v/>
      </c>
      <c r="J61" s="1" t="str">
        <f ca="1">IFERROR(__xludf.DUMMYFUNCTION("IFERROR(JOIN("", "", FILTER('tagsBySource 1'!J$3:J$2402, $A61='tagsBySource 1'!$A$3:$A$2402, 'tagsBySource 1'!J$3:J$2402&lt;&gt;"""")), """")"),"")</f>
        <v/>
      </c>
      <c r="K61" s="1" t="str">
        <f ca="1">IFERROR(__xludf.DUMMYFUNCTION("IFERROR(JOIN("", "", FILTER('tagsBySource 1'!K$3:K$2402, $A61='tagsBySource 1'!$A$3:$A$2402, 'tagsBySource 1'!K$3:K$2402&lt;&gt;"""")), """")"),"")</f>
        <v/>
      </c>
      <c r="L61" s="1" t="str">
        <f ca="1">IFERROR(__xludf.DUMMYFUNCTION("IFERROR(JOIN("", "", FILTER('tagsBySource 1'!L$3:L$2402, $A61='tagsBySource 1'!$A$3:$A$2402, 'tagsBySource 1'!L$3:L$2402&lt;&gt;"""")), """")"),"")</f>
        <v/>
      </c>
      <c r="M61" s="1" t="str">
        <f ca="1">IFERROR(__xludf.DUMMYFUNCTION("IFERROR(JOIN("", "", FILTER('tagsBySource 1'!M$3:M$2402, $A61='tagsBySource 1'!$A$3:$A$2402, 'tagsBySource 1'!M$3:M$2402&lt;&gt;"""")), """")"),"")</f>
        <v/>
      </c>
      <c r="N61" s="1" t="str">
        <f ca="1">IFERROR(__xludf.DUMMYFUNCTION("IFERROR(JOIN("", "", FILTER('tagsBySource 1'!N$3:N$2402, $A61='tagsBySource 1'!$A$3:$A$2402, 'tagsBySource 1'!N$3:N$2402&lt;&gt;"""")), """")"),"")</f>
        <v/>
      </c>
      <c r="O61" s="1" t="str">
        <f ca="1">IFERROR(__xludf.DUMMYFUNCTION("IFERROR(JOIN("", "", FILTER('tagsBySource 1'!O$3:O$2402, $A61='tagsBySource 1'!$A$3:$A$2402, 'tagsBySource 1'!O$3:O$2402&lt;&gt;"""")), """")"),"")</f>
        <v/>
      </c>
      <c r="P61" s="1" t="str">
        <f ca="1">IFERROR(__xludf.DUMMYFUNCTION("IFERROR(JOIN("", "", FILTER('tagsBySource 1'!P$3:P$2402, $A61='tagsBySource 1'!$A$3:$A$2402, 'tagsBySource 1'!P$3:P$2402&lt;&gt;"""")), """")"),"")</f>
        <v/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IFERROR(__xludf.DUMMYFUNCTION("IFERROR(JOIN("", "", FILTER('tagsBySource 1'!B$3:B$2402, $A62='tagsBySource 1'!$A$3:$A$2402, 'tagsBySource 1'!B$3:B$2402&lt;&gt;"""")), """")"),"")</f>
        <v/>
      </c>
      <c r="C62" s="1" t="str">
        <f ca="1">IFERROR(__xludf.DUMMYFUNCTION("IFERROR(JOIN("", "", FILTER('tagsBySource 1'!C$3:C$2402, $A62='tagsBySource 1'!$A$3:$A$2402, 'tagsBySource 1'!C$3:C$2402&lt;&gt;"""")), """")"),"")</f>
        <v/>
      </c>
      <c r="D62" s="1" t="str">
        <f ca="1">IFERROR(__xludf.DUMMYFUNCTION("IFERROR(JOIN("", "", FILTER('tagsBySource 1'!D$3:D$2402, $A62='tagsBySource 1'!$A$3:$A$2402, 'tagsBySource 1'!D$3:D$2402&lt;&gt;"""")), """")"),"")</f>
        <v/>
      </c>
      <c r="E62" s="1" t="str">
        <f ca="1">IFERROR(__xludf.DUMMYFUNCTION("IFERROR(JOIN("", "", FILTER('tagsBySource 1'!E$3:E$2402, $A62='tagsBySource 1'!$A$3:$A$2402, 'tagsBySource 1'!E$3:E$2402&lt;&gt;"""")), """")"),"")</f>
        <v/>
      </c>
      <c r="F62" s="1" t="str">
        <f ca="1">IFERROR(__xludf.DUMMYFUNCTION("IFERROR(JOIN("", "", FILTER('tagsBySource 1'!F$3:F$2402, $A62='tagsBySource 1'!$A$3:$A$2402, 'tagsBySource 1'!F$3:F$2402&lt;&gt;"""")), """")"),"")</f>
        <v/>
      </c>
      <c r="G62" s="1" t="str">
        <f ca="1">IFERROR(__xludf.DUMMYFUNCTION("IFERROR(JOIN("", "", FILTER('tagsBySource 1'!G$3:G$2402, $A62='tagsBySource 1'!$A$3:$A$2402, 'tagsBySource 1'!G$3:G$2402&lt;&gt;"""")), """")"),"")</f>
        <v/>
      </c>
      <c r="H62" s="1" t="str">
        <f ca="1">IFERROR(__xludf.DUMMYFUNCTION("IFERROR(JOIN("", "", FILTER('tagsBySource 1'!H$3:H$2402, $A62='tagsBySource 1'!$A$3:$A$2402, 'tagsBySource 1'!H$3:H$2402&lt;&gt;"""")), """")"),"")</f>
        <v/>
      </c>
      <c r="I62" s="1" t="str">
        <f ca="1">IFERROR(__xludf.DUMMYFUNCTION("IFERROR(JOIN("", "", FILTER('tagsBySource 1'!I$3:I$2402, $A62='tagsBySource 1'!$A$3:$A$2402, 'tagsBySource 1'!I$3:I$2402&lt;&gt;"""")), """")"),"")</f>
        <v/>
      </c>
      <c r="J62" s="1" t="str">
        <f ca="1">IFERROR(__xludf.DUMMYFUNCTION("IFERROR(JOIN("", "", FILTER('tagsBySource 1'!J$3:J$2402, $A62='tagsBySource 1'!$A$3:$A$2402, 'tagsBySource 1'!J$3:J$2402&lt;&gt;"""")), """")"),"")</f>
        <v/>
      </c>
      <c r="K62" s="1" t="str">
        <f ca="1">IFERROR(__xludf.DUMMYFUNCTION("IFERROR(JOIN("", "", FILTER('tagsBySource 1'!K$3:K$2402, $A62='tagsBySource 1'!$A$3:$A$2402, 'tagsBySource 1'!K$3:K$2402&lt;&gt;"""")), """")"),"")</f>
        <v/>
      </c>
      <c r="L62" s="1" t="str">
        <f ca="1">IFERROR(__xludf.DUMMYFUNCTION("IFERROR(JOIN("", "", FILTER('tagsBySource 1'!L$3:L$2402, $A62='tagsBySource 1'!$A$3:$A$2402, 'tagsBySource 1'!L$3:L$2402&lt;&gt;"""")), """")"),"")</f>
        <v/>
      </c>
      <c r="M62" s="1" t="str">
        <f ca="1">IFERROR(__xludf.DUMMYFUNCTION("IFERROR(JOIN("", "", FILTER('tagsBySource 1'!M$3:M$2402, $A62='tagsBySource 1'!$A$3:$A$2402, 'tagsBySource 1'!M$3:M$2402&lt;&gt;"""")), """")"),"")</f>
        <v/>
      </c>
      <c r="N62" s="1" t="str">
        <f ca="1">IFERROR(__xludf.DUMMYFUNCTION("IFERROR(JOIN("", "", FILTER('tagsBySource 1'!N$3:N$2402, $A62='tagsBySource 1'!$A$3:$A$2402, 'tagsBySource 1'!N$3:N$2402&lt;&gt;"""")), """")"),"")</f>
        <v/>
      </c>
      <c r="O62" s="1" t="str">
        <f ca="1">IFERROR(__xludf.DUMMYFUNCTION("IFERROR(JOIN("", "", FILTER('tagsBySource 1'!O$3:O$2402, $A62='tagsBySource 1'!$A$3:$A$2402, 'tagsBySource 1'!O$3:O$2402&lt;&gt;"""")), """")"),"")</f>
        <v/>
      </c>
      <c r="P62" s="1" t="str">
        <f ca="1">IFERROR(__xludf.DUMMYFUNCTION("IFERROR(JOIN("", "", FILTER('tagsBySource 1'!P$3:P$2402, $A62='tagsBySource 1'!$A$3:$A$2402, 'tagsBySource 1'!P$3:P$2402&lt;&gt;"""")), """")"),"")</f>
        <v/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IFERROR(__xludf.DUMMYFUNCTION("IFERROR(JOIN("", "", FILTER('tagsBySource 1'!B$3:B$2402, $A63='tagsBySource 1'!$A$3:$A$2402, 'tagsBySource 1'!B$3:B$2402&lt;&gt;"""")), """")"),"")</f>
        <v/>
      </c>
      <c r="C63" s="1" t="str">
        <f ca="1">IFERROR(__xludf.DUMMYFUNCTION("IFERROR(JOIN("", "", FILTER('tagsBySource 1'!C$3:C$2402, $A63='tagsBySource 1'!$A$3:$A$2402, 'tagsBySource 1'!C$3:C$2402&lt;&gt;"""")), """")"),"")</f>
        <v/>
      </c>
      <c r="D63" s="1" t="str">
        <f ca="1">IFERROR(__xludf.DUMMYFUNCTION("IFERROR(JOIN("", "", FILTER('tagsBySource 1'!D$3:D$2402, $A63='tagsBySource 1'!$A$3:$A$2402, 'tagsBySource 1'!D$3:D$2402&lt;&gt;"""")), """")"),"")</f>
        <v/>
      </c>
      <c r="E63" s="1" t="str">
        <f ca="1">IFERROR(__xludf.DUMMYFUNCTION("IFERROR(JOIN("", "", FILTER('tagsBySource 1'!E$3:E$2402, $A63='tagsBySource 1'!$A$3:$A$2402, 'tagsBySource 1'!E$3:E$2402&lt;&gt;"""")), """")"),"")</f>
        <v/>
      </c>
      <c r="F63" s="1" t="str">
        <f ca="1">IFERROR(__xludf.DUMMYFUNCTION("IFERROR(JOIN("", "", FILTER('tagsBySource 1'!F$3:F$2402, $A63='tagsBySource 1'!$A$3:$A$2402, 'tagsBySource 1'!F$3:F$2402&lt;&gt;"""")), """")"),"")</f>
        <v/>
      </c>
      <c r="G63" s="1" t="str">
        <f ca="1">IFERROR(__xludf.DUMMYFUNCTION("IFERROR(JOIN("", "", FILTER('tagsBySource 1'!G$3:G$2402, $A63='tagsBySource 1'!$A$3:$A$2402, 'tagsBySource 1'!G$3:G$2402&lt;&gt;"""")), """")"),"")</f>
        <v/>
      </c>
      <c r="H63" s="1" t="str">
        <f ca="1">IFERROR(__xludf.DUMMYFUNCTION("IFERROR(JOIN("", "", FILTER('tagsBySource 1'!H$3:H$2402, $A63='tagsBySource 1'!$A$3:$A$2402, 'tagsBySource 1'!H$3:H$2402&lt;&gt;"""")), """")"),"")</f>
        <v/>
      </c>
      <c r="I63" s="1" t="str">
        <f ca="1">IFERROR(__xludf.DUMMYFUNCTION("IFERROR(JOIN("", "", FILTER('tagsBySource 1'!I$3:I$2402, $A63='tagsBySource 1'!$A$3:$A$2402, 'tagsBySource 1'!I$3:I$2402&lt;&gt;"""")), """")"),"")</f>
        <v/>
      </c>
      <c r="J63" s="1" t="str">
        <f ca="1">IFERROR(__xludf.DUMMYFUNCTION("IFERROR(JOIN("", "", FILTER('tagsBySource 1'!J$3:J$2402, $A63='tagsBySource 1'!$A$3:$A$2402, 'tagsBySource 1'!J$3:J$2402&lt;&gt;"""")), """")"),"")</f>
        <v/>
      </c>
      <c r="K63" s="1" t="str">
        <f ca="1">IFERROR(__xludf.DUMMYFUNCTION("IFERROR(JOIN("", "", FILTER('tagsBySource 1'!K$3:K$2402, $A63='tagsBySource 1'!$A$3:$A$2402, 'tagsBySource 1'!K$3:K$2402&lt;&gt;"""")), """")"),"")</f>
        <v/>
      </c>
      <c r="L63" s="1" t="str">
        <f ca="1">IFERROR(__xludf.DUMMYFUNCTION("IFERROR(JOIN("", "", FILTER('tagsBySource 1'!L$3:L$2402, $A63='tagsBySource 1'!$A$3:$A$2402, 'tagsBySource 1'!L$3:L$2402&lt;&gt;"""")), """")"),"")</f>
        <v/>
      </c>
      <c r="M63" s="1" t="str">
        <f ca="1">IFERROR(__xludf.DUMMYFUNCTION("IFERROR(JOIN("", "", FILTER('tagsBySource 1'!M$3:M$2402, $A63='tagsBySource 1'!$A$3:$A$2402, 'tagsBySource 1'!M$3:M$2402&lt;&gt;"""")), """")"),"")</f>
        <v/>
      </c>
      <c r="N63" s="1" t="str">
        <f ca="1">IFERROR(__xludf.DUMMYFUNCTION("IFERROR(JOIN("", "", FILTER('tagsBySource 1'!N$3:N$2402, $A63='tagsBySource 1'!$A$3:$A$2402, 'tagsBySource 1'!N$3:N$2402&lt;&gt;"""")), """")"),"")</f>
        <v/>
      </c>
      <c r="O63" s="1" t="str">
        <f ca="1">IFERROR(__xludf.DUMMYFUNCTION("IFERROR(JOIN("", "", FILTER('tagsBySource 1'!O$3:O$2402, $A63='tagsBySource 1'!$A$3:$A$2402, 'tagsBySource 1'!O$3:O$2402&lt;&gt;"""")), """")"),"")</f>
        <v/>
      </c>
      <c r="P63" s="1" t="str">
        <f ca="1">IFERROR(__xludf.DUMMYFUNCTION("IFERROR(JOIN("", "", FILTER('tagsBySource 1'!P$3:P$2402, $A63='tagsBySource 1'!$A$3:$A$2402, 'tagsBySource 1'!P$3:P$2402&lt;&gt;"""")), """")"),"")</f>
        <v/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IFERROR(__xludf.DUMMYFUNCTION("IFERROR(JOIN("", "", FILTER('tagsBySource 1'!B$3:B$2402, $A64='tagsBySource 1'!$A$3:$A$2402, 'tagsBySource 1'!B$3:B$2402&lt;&gt;"""")), """")"),"")</f>
        <v/>
      </c>
      <c r="C64" s="1" t="str">
        <f ca="1">IFERROR(__xludf.DUMMYFUNCTION("IFERROR(JOIN("", "", FILTER('tagsBySource 1'!C$3:C$2402, $A64='tagsBySource 1'!$A$3:$A$2402, 'tagsBySource 1'!C$3:C$2402&lt;&gt;"""")), """")"),"")</f>
        <v/>
      </c>
      <c r="D64" s="1" t="str">
        <f ca="1">IFERROR(__xludf.DUMMYFUNCTION("IFERROR(JOIN("", "", FILTER('tagsBySource 1'!D$3:D$2402, $A64='tagsBySource 1'!$A$3:$A$2402, 'tagsBySource 1'!D$3:D$2402&lt;&gt;"""")), """")"),"")</f>
        <v/>
      </c>
      <c r="E64" s="1" t="str">
        <f ca="1">IFERROR(__xludf.DUMMYFUNCTION("IFERROR(JOIN("", "", FILTER('tagsBySource 1'!E$3:E$2402, $A64='tagsBySource 1'!$A$3:$A$2402, 'tagsBySource 1'!E$3:E$2402&lt;&gt;"""")), """")"),"")</f>
        <v/>
      </c>
      <c r="F64" s="1" t="str">
        <f ca="1">IFERROR(__xludf.DUMMYFUNCTION("IFERROR(JOIN("", "", FILTER('tagsBySource 1'!F$3:F$2402, $A64='tagsBySource 1'!$A$3:$A$2402, 'tagsBySource 1'!F$3:F$2402&lt;&gt;"""")), """")"),"")</f>
        <v/>
      </c>
      <c r="G64" s="1" t="str">
        <f ca="1">IFERROR(__xludf.DUMMYFUNCTION("IFERROR(JOIN("", "", FILTER('tagsBySource 1'!G$3:G$2402, $A64='tagsBySource 1'!$A$3:$A$2402, 'tagsBySource 1'!G$3:G$2402&lt;&gt;"""")), """")"),"")</f>
        <v/>
      </c>
      <c r="H64" s="1" t="str">
        <f ca="1">IFERROR(__xludf.DUMMYFUNCTION("IFERROR(JOIN("", "", FILTER('tagsBySource 1'!H$3:H$2402, $A64='tagsBySource 1'!$A$3:$A$2402, 'tagsBySource 1'!H$3:H$2402&lt;&gt;"""")), """")"),"")</f>
        <v/>
      </c>
      <c r="I64" s="1" t="str">
        <f ca="1">IFERROR(__xludf.DUMMYFUNCTION("IFERROR(JOIN("", "", FILTER('tagsBySource 1'!I$3:I$2402, $A64='tagsBySource 1'!$A$3:$A$2402, 'tagsBySource 1'!I$3:I$2402&lt;&gt;"""")), """")"),"")</f>
        <v/>
      </c>
      <c r="J64" s="1" t="str">
        <f ca="1">IFERROR(__xludf.DUMMYFUNCTION("IFERROR(JOIN("", "", FILTER('tagsBySource 1'!J$3:J$2402, $A64='tagsBySource 1'!$A$3:$A$2402, 'tagsBySource 1'!J$3:J$2402&lt;&gt;"""")), """")"),"")</f>
        <v/>
      </c>
      <c r="K64" s="1" t="str">
        <f ca="1">IFERROR(__xludf.DUMMYFUNCTION("IFERROR(JOIN("", "", FILTER('tagsBySource 1'!K$3:K$2402, $A64='tagsBySource 1'!$A$3:$A$2402, 'tagsBySource 1'!K$3:K$2402&lt;&gt;"""")), """")"),"")</f>
        <v/>
      </c>
      <c r="L64" s="1" t="str">
        <f ca="1">IFERROR(__xludf.DUMMYFUNCTION("IFERROR(JOIN("", "", FILTER('tagsBySource 1'!L$3:L$2402, $A64='tagsBySource 1'!$A$3:$A$2402, 'tagsBySource 1'!L$3:L$2402&lt;&gt;"""")), """")"),"")</f>
        <v/>
      </c>
      <c r="M64" s="1" t="str">
        <f ca="1">IFERROR(__xludf.DUMMYFUNCTION("IFERROR(JOIN("", "", FILTER('tagsBySource 1'!M$3:M$2402, $A64='tagsBySource 1'!$A$3:$A$2402, 'tagsBySource 1'!M$3:M$2402&lt;&gt;"""")), """")"),"")</f>
        <v/>
      </c>
      <c r="N64" s="1" t="str">
        <f ca="1">IFERROR(__xludf.DUMMYFUNCTION("IFERROR(JOIN("", "", FILTER('tagsBySource 1'!N$3:N$2402, $A64='tagsBySource 1'!$A$3:$A$2402, 'tagsBySource 1'!N$3:N$2402&lt;&gt;"""")), """")"),"")</f>
        <v/>
      </c>
      <c r="O64" s="1" t="str">
        <f ca="1">IFERROR(__xludf.DUMMYFUNCTION("IFERROR(JOIN("", "", FILTER('tagsBySource 1'!O$3:O$2402, $A64='tagsBySource 1'!$A$3:$A$2402, 'tagsBySource 1'!O$3:O$2402&lt;&gt;"""")), """")"),"")</f>
        <v/>
      </c>
      <c r="P64" s="1" t="str">
        <f ca="1">IFERROR(__xludf.DUMMYFUNCTION("IFERROR(JOIN("", "", FILTER('tagsBySource 1'!P$3:P$2402, $A64='tagsBySource 1'!$A$3:$A$2402, 'tagsBySource 1'!P$3:P$2402&lt;&gt;"""")), """")"),"")</f>
        <v/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IFERROR(__xludf.DUMMYFUNCTION("IFERROR(JOIN("", "", FILTER('tagsBySource 1'!B$3:B$2402, $A65='tagsBySource 1'!$A$3:$A$2402, 'tagsBySource 1'!B$3:B$2402&lt;&gt;"""")), """")"),"")</f>
        <v/>
      </c>
      <c r="C65" s="1" t="str">
        <f ca="1">IFERROR(__xludf.DUMMYFUNCTION("IFERROR(JOIN("", "", FILTER('tagsBySource 1'!C$3:C$2402, $A65='tagsBySource 1'!$A$3:$A$2402, 'tagsBySource 1'!C$3:C$2402&lt;&gt;"""")), """")"),"")</f>
        <v/>
      </c>
      <c r="D65" s="1" t="str">
        <f ca="1">IFERROR(__xludf.DUMMYFUNCTION("IFERROR(JOIN("", "", FILTER('tagsBySource 1'!D$3:D$2402, $A65='tagsBySource 1'!$A$3:$A$2402, 'tagsBySource 1'!D$3:D$2402&lt;&gt;"""")), """")"),"")</f>
        <v/>
      </c>
      <c r="E65" s="1" t="str">
        <f ca="1">IFERROR(__xludf.DUMMYFUNCTION("IFERROR(JOIN("", "", FILTER('tagsBySource 1'!E$3:E$2402, $A65='tagsBySource 1'!$A$3:$A$2402, 'tagsBySource 1'!E$3:E$2402&lt;&gt;"""")), """")"),"")</f>
        <v/>
      </c>
      <c r="F65" s="1" t="str">
        <f ca="1">IFERROR(__xludf.DUMMYFUNCTION("IFERROR(JOIN("", "", FILTER('tagsBySource 1'!F$3:F$2402, $A65='tagsBySource 1'!$A$3:$A$2402, 'tagsBySource 1'!F$3:F$2402&lt;&gt;"""")), """")"),"")</f>
        <v/>
      </c>
      <c r="G65" s="1" t="str">
        <f ca="1">IFERROR(__xludf.DUMMYFUNCTION("IFERROR(JOIN("", "", FILTER('tagsBySource 1'!G$3:G$2402, $A65='tagsBySource 1'!$A$3:$A$2402, 'tagsBySource 1'!G$3:G$2402&lt;&gt;"""")), """")"),"")</f>
        <v/>
      </c>
      <c r="H65" s="1" t="str">
        <f ca="1">IFERROR(__xludf.DUMMYFUNCTION("IFERROR(JOIN("", "", FILTER('tagsBySource 1'!H$3:H$2402, $A65='tagsBySource 1'!$A$3:$A$2402, 'tagsBySource 1'!H$3:H$2402&lt;&gt;"""")), """")"),"")</f>
        <v/>
      </c>
      <c r="I65" s="1" t="str">
        <f ca="1">IFERROR(__xludf.DUMMYFUNCTION("IFERROR(JOIN("", "", FILTER('tagsBySource 1'!I$3:I$2402, $A65='tagsBySource 1'!$A$3:$A$2402, 'tagsBySource 1'!I$3:I$2402&lt;&gt;"""")), """")"),"")</f>
        <v/>
      </c>
      <c r="J65" s="1" t="str">
        <f ca="1">IFERROR(__xludf.DUMMYFUNCTION("IFERROR(JOIN("", "", FILTER('tagsBySource 1'!J$3:J$2402, $A65='tagsBySource 1'!$A$3:$A$2402, 'tagsBySource 1'!J$3:J$2402&lt;&gt;"""")), """")"),"")</f>
        <v/>
      </c>
      <c r="K65" s="1" t="str">
        <f ca="1">IFERROR(__xludf.DUMMYFUNCTION("IFERROR(JOIN("", "", FILTER('tagsBySource 1'!K$3:K$2402, $A65='tagsBySource 1'!$A$3:$A$2402, 'tagsBySource 1'!K$3:K$2402&lt;&gt;"""")), """")"),"")</f>
        <v/>
      </c>
      <c r="L65" s="1" t="str">
        <f ca="1">IFERROR(__xludf.DUMMYFUNCTION("IFERROR(JOIN("", "", FILTER('tagsBySource 1'!L$3:L$2402, $A65='tagsBySource 1'!$A$3:$A$2402, 'tagsBySource 1'!L$3:L$2402&lt;&gt;"""")), """")"),"")</f>
        <v/>
      </c>
      <c r="M65" s="1" t="str">
        <f ca="1">IFERROR(__xludf.DUMMYFUNCTION("IFERROR(JOIN("", "", FILTER('tagsBySource 1'!M$3:M$2402, $A65='tagsBySource 1'!$A$3:$A$2402, 'tagsBySource 1'!M$3:M$2402&lt;&gt;"""")), """")"),"")</f>
        <v/>
      </c>
      <c r="N65" s="1" t="str">
        <f ca="1">IFERROR(__xludf.DUMMYFUNCTION("IFERROR(JOIN("", "", FILTER('tagsBySource 1'!N$3:N$2402, $A65='tagsBySource 1'!$A$3:$A$2402, 'tagsBySource 1'!N$3:N$2402&lt;&gt;"""")), """")"),"")</f>
        <v/>
      </c>
      <c r="O65" s="1" t="str">
        <f ca="1">IFERROR(__xludf.DUMMYFUNCTION("IFERROR(JOIN("", "", FILTER('tagsBySource 1'!O$3:O$2402, $A65='tagsBySource 1'!$A$3:$A$2402, 'tagsBySource 1'!O$3:O$2402&lt;&gt;"""")), """")"),"")</f>
        <v/>
      </c>
      <c r="P65" s="1" t="str">
        <f ca="1">IFERROR(__xludf.DUMMYFUNCTION("IFERROR(JOIN("", "", FILTER('tagsBySource 1'!P$3:P$2402, $A65='tagsBySource 1'!$A$3:$A$2402, 'tagsBySource 1'!P$3:P$2402&lt;&gt;"""")), """")"),"")</f>
        <v/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IFERROR(__xludf.DUMMYFUNCTION("IFERROR(JOIN("", "", FILTER('tagsBySource 1'!B$3:B$2402, $A66='tagsBySource 1'!$A$3:$A$2402, 'tagsBySource 1'!B$3:B$2402&lt;&gt;"""")), """")"),"")</f>
        <v/>
      </c>
      <c r="C66" s="1" t="str">
        <f ca="1">IFERROR(__xludf.DUMMYFUNCTION("IFERROR(JOIN("", "", FILTER('tagsBySource 1'!C$3:C$2402, $A66='tagsBySource 1'!$A$3:$A$2402, 'tagsBySource 1'!C$3:C$2402&lt;&gt;"""")), """")"),"")</f>
        <v/>
      </c>
      <c r="D66" s="1" t="str">
        <f ca="1">IFERROR(__xludf.DUMMYFUNCTION("IFERROR(JOIN("", "", FILTER('tagsBySource 1'!D$3:D$2402, $A66='tagsBySource 1'!$A$3:$A$2402, 'tagsBySource 1'!D$3:D$2402&lt;&gt;"""")), """")"),"")</f>
        <v/>
      </c>
      <c r="E66" s="1" t="str">
        <f ca="1">IFERROR(__xludf.DUMMYFUNCTION("IFERROR(JOIN("", "", FILTER('tagsBySource 1'!E$3:E$2402, $A66='tagsBySource 1'!$A$3:$A$2402, 'tagsBySource 1'!E$3:E$2402&lt;&gt;"""")), """")"),"")</f>
        <v/>
      </c>
      <c r="F66" s="1" t="str">
        <f ca="1">IFERROR(__xludf.DUMMYFUNCTION("IFERROR(JOIN("", "", FILTER('tagsBySource 1'!F$3:F$2402, $A66='tagsBySource 1'!$A$3:$A$2402, 'tagsBySource 1'!F$3:F$2402&lt;&gt;"""")), """")"),"")</f>
        <v/>
      </c>
      <c r="G66" s="1" t="str">
        <f ca="1">IFERROR(__xludf.DUMMYFUNCTION("IFERROR(JOIN("", "", FILTER('tagsBySource 1'!G$3:G$2402, $A66='tagsBySource 1'!$A$3:$A$2402, 'tagsBySource 1'!G$3:G$2402&lt;&gt;"""")), """")"),"")</f>
        <v/>
      </c>
      <c r="H66" s="1" t="str">
        <f ca="1">IFERROR(__xludf.DUMMYFUNCTION("IFERROR(JOIN("", "", FILTER('tagsBySource 1'!H$3:H$2402, $A66='tagsBySource 1'!$A$3:$A$2402, 'tagsBySource 1'!H$3:H$2402&lt;&gt;"""")), """")"),"")</f>
        <v/>
      </c>
      <c r="I66" s="1" t="str">
        <f ca="1">IFERROR(__xludf.DUMMYFUNCTION("IFERROR(JOIN("", "", FILTER('tagsBySource 1'!I$3:I$2402, $A66='tagsBySource 1'!$A$3:$A$2402, 'tagsBySource 1'!I$3:I$2402&lt;&gt;"""")), """")"),"")</f>
        <v/>
      </c>
      <c r="J66" s="1" t="str">
        <f ca="1">IFERROR(__xludf.DUMMYFUNCTION("IFERROR(JOIN("", "", FILTER('tagsBySource 1'!J$3:J$2402, $A66='tagsBySource 1'!$A$3:$A$2402, 'tagsBySource 1'!J$3:J$2402&lt;&gt;"""")), """")"),"")</f>
        <v/>
      </c>
      <c r="K66" s="1" t="str">
        <f ca="1">IFERROR(__xludf.DUMMYFUNCTION("IFERROR(JOIN("", "", FILTER('tagsBySource 1'!K$3:K$2402, $A66='tagsBySource 1'!$A$3:$A$2402, 'tagsBySource 1'!K$3:K$2402&lt;&gt;"""")), """")"),"")</f>
        <v/>
      </c>
      <c r="L66" s="1" t="str">
        <f ca="1">IFERROR(__xludf.DUMMYFUNCTION("IFERROR(JOIN("", "", FILTER('tagsBySource 1'!L$3:L$2402, $A66='tagsBySource 1'!$A$3:$A$2402, 'tagsBySource 1'!L$3:L$2402&lt;&gt;"""")), """")"),"")</f>
        <v/>
      </c>
      <c r="M66" s="1" t="str">
        <f ca="1">IFERROR(__xludf.DUMMYFUNCTION("IFERROR(JOIN("", "", FILTER('tagsBySource 1'!M$3:M$2402, $A66='tagsBySource 1'!$A$3:$A$2402, 'tagsBySource 1'!M$3:M$2402&lt;&gt;"""")), """")"),"")</f>
        <v/>
      </c>
      <c r="N66" s="1" t="str">
        <f ca="1">IFERROR(__xludf.DUMMYFUNCTION("IFERROR(JOIN("", "", FILTER('tagsBySource 1'!N$3:N$2402, $A66='tagsBySource 1'!$A$3:$A$2402, 'tagsBySource 1'!N$3:N$2402&lt;&gt;"""")), """")"),"")</f>
        <v/>
      </c>
      <c r="O66" s="1" t="str">
        <f ca="1">IFERROR(__xludf.DUMMYFUNCTION("IFERROR(JOIN("", "", FILTER('tagsBySource 1'!O$3:O$2402, $A66='tagsBySource 1'!$A$3:$A$2402, 'tagsBySource 1'!O$3:O$2402&lt;&gt;"""")), """")"),"")</f>
        <v/>
      </c>
      <c r="P66" s="1" t="str">
        <f ca="1">IFERROR(__xludf.DUMMYFUNCTION("IFERROR(JOIN("", "", FILTER('tagsBySource 1'!P$3:P$2402, $A66='tagsBySource 1'!$A$3:$A$2402, 'tagsBySource 1'!P$3:P$2402&lt;&gt;"""")), """")"),"")</f>
        <v/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IFERROR(__xludf.DUMMYFUNCTION("IFERROR(JOIN("", "", FILTER('tagsBySource 1'!B$3:B$2402, $A67='tagsBySource 1'!$A$3:$A$2402, 'tagsBySource 1'!B$3:B$2402&lt;&gt;"""")), """")"),"")</f>
        <v/>
      </c>
      <c r="C67" s="1" t="str">
        <f ca="1">IFERROR(__xludf.DUMMYFUNCTION("IFERROR(JOIN("", "", FILTER('tagsBySource 1'!C$3:C$2402, $A67='tagsBySource 1'!$A$3:$A$2402, 'tagsBySource 1'!C$3:C$2402&lt;&gt;"""")), """")"),"")</f>
        <v/>
      </c>
      <c r="D67" s="1" t="str">
        <f ca="1">IFERROR(__xludf.DUMMYFUNCTION("IFERROR(JOIN("", "", FILTER('tagsBySource 1'!D$3:D$2402, $A67='tagsBySource 1'!$A$3:$A$2402, 'tagsBySource 1'!D$3:D$2402&lt;&gt;"""")), """")"),"")</f>
        <v/>
      </c>
      <c r="E67" s="1" t="str">
        <f ca="1">IFERROR(__xludf.DUMMYFUNCTION("IFERROR(JOIN("", "", FILTER('tagsBySource 1'!E$3:E$2402, $A67='tagsBySource 1'!$A$3:$A$2402, 'tagsBySource 1'!E$3:E$2402&lt;&gt;"""")), """")"),"")</f>
        <v/>
      </c>
      <c r="F67" s="1" t="str">
        <f ca="1">IFERROR(__xludf.DUMMYFUNCTION("IFERROR(JOIN("", "", FILTER('tagsBySource 1'!F$3:F$2402, $A67='tagsBySource 1'!$A$3:$A$2402, 'tagsBySource 1'!F$3:F$2402&lt;&gt;"""")), """")"),"")</f>
        <v/>
      </c>
      <c r="G67" s="1" t="str">
        <f ca="1">IFERROR(__xludf.DUMMYFUNCTION("IFERROR(JOIN("", "", FILTER('tagsBySource 1'!G$3:G$2402, $A67='tagsBySource 1'!$A$3:$A$2402, 'tagsBySource 1'!G$3:G$2402&lt;&gt;"""")), """")"),"")</f>
        <v/>
      </c>
      <c r="H67" s="1" t="str">
        <f ca="1">IFERROR(__xludf.DUMMYFUNCTION("IFERROR(JOIN("", "", FILTER('tagsBySource 1'!H$3:H$2402, $A67='tagsBySource 1'!$A$3:$A$2402, 'tagsBySource 1'!H$3:H$2402&lt;&gt;"""")), """")"),"")</f>
        <v/>
      </c>
      <c r="I67" s="1" t="str">
        <f ca="1">IFERROR(__xludf.DUMMYFUNCTION("IFERROR(JOIN("", "", FILTER('tagsBySource 1'!I$3:I$2402, $A67='tagsBySource 1'!$A$3:$A$2402, 'tagsBySource 1'!I$3:I$2402&lt;&gt;"""")), """")"),"")</f>
        <v/>
      </c>
      <c r="J67" s="1" t="str">
        <f ca="1">IFERROR(__xludf.DUMMYFUNCTION("IFERROR(JOIN("", "", FILTER('tagsBySource 1'!J$3:J$2402, $A67='tagsBySource 1'!$A$3:$A$2402, 'tagsBySource 1'!J$3:J$2402&lt;&gt;"""")), """")"),"")</f>
        <v/>
      </c>
      <c r="K67" s="1" t="str">
        <f ca="1">IFERROR(__xludf.DUMMYFUNCTION("IFERROR(JOIN("", "", FILTER('tagsBySource 1'!K$3:K$2402, $A67='tagsBySource 1'!$A$3:$A$2402, 'tagsBySource 1'!K$3:K$2402&lt;&gt;"""")), """")"),"")</f>
        <v/>
      </c>
      <c r="L67" s="1" t="str">
        <f ca="1">IFERROR(__xludf.DUMMYFUNCTION("IFERROR(JOIN("", "", FILTER('tagsBySource 1'!L$3:L$2402, $A67='tagsBySource 1'!$A$3:$A$2402, 'tagsBySource 1'!L$3:L$2402&lt;&gt;"""")), """")"),"")</f>
        <v/>
      </c>
      <c r="M67" s="1" t="str">
        <f ca="1">IFERROR(__xludf.DUMMYFUNCTION("IFERROR(JOIN("", "", FILTER('tagsBySource 1'!M$3:M$2402, $A67='tagsBySource 1'!$A$3:$A$2402, 'tagsBySource 1'!M$3:M$2402&lt;&gt;"""")), """")"),"")</f>
        <v/>
      </c>
      <c r="N67" s="1" t="str">
        <f ca="1">IFERROR(__xludf.DUMMYFUNCTION("IFERROR(JOIN("", "", FILTER('tagsBySource 1'!N$3:N$2402, $A67='tagsBySource 1'!$A$3:$A$2402, 'tagsBySource 1'!N$3:N$2402&lt;&gt;"""")), """")"),"")</f>
        <v/>
      </c>
      <c r="O67" s="1" t="str">
        <f ca="1">IFERROR(__xludf.DUMMYFUNCTION("IFERROR(JOIN("", "", FILTER('tagsBySource 1'!O$3:O$2402, $A67='tagsBySource 1'!$A$3:$A$2402, 'tagsBySource 1'!O$3:O$2402&lt;&gt;"""")), """")"),"")</f>
        <v/>
      </c>
      <c r="P67" s="1" t="str">
        <f ca="1">IFERROR(__xludf.DUMMYFUNCTION("IFERROR(JOIN("", "", FILTER('tagsBySource 1'!P$3:P$2402, $A67='tagsBySource 1'!$A$3:$A$2402, 'tagsBySource 1'!P$3:P$2402&lt;&gt;"""")), """")"),"")</f>
        <v/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IFERROR(__xludf.DUMMYFUNCTION("IFERROR(JOIN("", "", FILTER('tagsBySource 1'!B$3:B$2402, $A68='tagsBySource 1'!$A$3:$A$2402, 'tagsBySource 1'!B$3:B$2402&lt;&gt;"""")), """")"),"")</f>
        <v/>
      </c>
      <c r="C68" s="1" t="str">
        <f ca="1">IFERROR(__xludf.DUMMYFUNCTION("IFERROR(JOIN("", "", FILTER('tagsBySource 1'!C$3:C$2402, $A68='tagsBySource 1'!$A$3:$A$2402, 'tagsBySource 1'!C$3:C$2402&lt;&gt;"""")), """")"),"")</f>
        <v/>
      </c>
      <c r="D68" s="1" t="str">
        <f ca="1">IFERROR(__xludf.DUMMYFUNCTION("IFERROR(JOIN("", "", FILTER('tagsBySource 1'!D$3:D$2402, $A68='tagsBySource 1'!$A$3:$A$2402, 'tagsBySource 1'!D$3:D$2402&lt;&gt;"""")), """")"),"")</f>
        <v/>
      </c>
      <c r="E68" s="1" t="str">
        <f ca="1">IFERROR(__xludf.DUMMYFUNCTION("IFERROR(JOIN("", "", FILTER('tagsBySource 1'!E$3:E$2402, $A68='tagsBySource 1'!$A$3:$A$2402, 'tagsBySource 1'!E$3:E$2402&lt;&gt;"""")), """")"),"")</f>
        <v/>
      </c>
      <c r="F68" s="1" t="str">
        <f ca="1">IFERROR(__xludf.DUMMYFUNCTION("IFERROR(JOIN("", "", FILTER('tagsBySource 1'!F$3:F$2402, $A68='tagsBySource 1'!$A$3:$A$2402, 'tagsBySource 1'!F$3:F$2402&lt;&gt;"""")), """")"),"")</f>
        <v/>
      </c>
      <c r="G68" s="1" t="str">
        <f ca="1">IFERROR(__xludf.DUMMYFUNCTION("IFERROR(JOIN("", "", FILTER('tagsBySource 1'!G$3:G$2402, $A68='tagsBySource 1'!$A$3:$A$2402, 'tagsBySource 1'!G$3:G$2402&lt;&gt;"""")), """")"),"")</f>
        <v/>
      </c>
      <c r="H68" s="1" t="str">
        <f ca="1">IFERROR(__xludf.DUMMYFUNCTION("IFERROR(JOIN("", "", FILTER('tagsBySource 1'!H$3:H$2402, $A68='tagsBySource 1'!$A$3:$A$2402, 'tagsBySource 1'!H$3:H$2402&lt;&gt;"""")), """")"),"")</f>
        <v/>
      </c>
      <c r="I68" s="1" t="str">
        <f ca="1">IFERROR(__xludf.DUMMYFUNCTION("IFERROR(JOIN("", "", FILTER('tagsBySource 1'!I$3:I$2402, $A68='tagsBySource 1'!$A$3:$A$2402, 'tagsBySource 1'!I$3:I$2402&lt;&gt;"""")), """")"),"")</f>
        <v/>
      </c>
      <c r="J68" s="1" t="str">
        <f ca="1">IFERROR(__xludf.DUMMYFUNCTION("IFERROR(JOIN("", "", FILTER('tagsBySource 1'!J$3:J$2402, $A68='tagsBySource 1'!$A$3:$A$2402, 'tagsBySource 1'!J$3:J$2402&lt;&gt;"""")), """")"),"")</f>
        <v/>
      </c>
      <c r="K68" s="1" t="str">
        <f ca="1">IFERROR(__xludf.DUMMYFUNCTION("IFERROR(JOIN("", "", FILTER('tagsBySource 1'!K$3:K$2402, $A68='tagsBySource 1'!$A$3:$A$2402, 'tagsBySource 1'!K$3:K$2402&lt;&gt;"""")), """")"),"")</f>
        <v/>
      </c>
      <c r="L68" s="1" t="str">
        <f ca="1">IFERROR(__xludf.DUMMYFUNCTION("IFERROR(JOIN("", "", FILTER('tagsBySource 1'!L$3:L$2402, $A68='tagsBySource 1'!$A$3:$A$2402, 'tagsBySource 1'!L$3:L$2402&lt;&gt;"""")), """")"),"")</f>
        <v/>
      </c>
      <c r="M68" s="1" t="str">
        <f ca="1">IFERROR(__xludf.DUMMYFUNCTION("IFERROR(JOIN("", "", FILTER('tagsBySource 1'!M$3:M$2402, $A68='tagsBySource 1'!$A$3:$A$2402, 'tagsBySource 1'!M$3:M$2402&lt;&gt;"""")), """")"),"")</f>
        <v/>
      </c>
      <c r="N68" s="1" t="str">
        <f ca="1">IFERROR(__xludf.DUMMYFUNCTION("IFERROR(JOIN("", "", FILTER('tagsBySource 1'!N$3:N$2402, $A68='tagsBySource 1'!$A$3:$A$2402, 'tagsBySource 1'!N$3:N$2402&lt;&gt;"""")), """")"),"")</f>
        <v/>
      </c>
      <c r="O68" s="1" t="str">
        <f ca="1">IFERROR(__xludf.DUMMYFUNCTION("IFERROR(JOIN("", "", FILTER('tagsBySource 1'!O$3:O$2402, $A68='tagsBySource 1'!$A$3:$A$2402, 'tagsBySource 1'!O$3:O$2402&lt;&gt;"""")), """")"),"")</f>
        <v/>
      </c>
      <c r="P68" s="1" t="str">
        <f ca="1">IFERROR(__xludf.DUMMYFUNCTION("IFERROR(JOIN("", "", FILTER('tagsBySource 1'!P$3:P$2402, $A68='tagsBySource 1'!$A$3:$A$2402, 'tagsBySource 1'!P$3:P$2402&lt;&gt;"""")), """")"),"")</f>
        <v/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IFERROR(__xludf.DUMMYFUNCTION("IFERROR(JOIN("", "", FILTER('tagsBySource 1'!B$3:B$2402, $A69='tagsBySource 1'!$A$3:$A$2402, 'tagsBySource 1'!B$3:B$2402&lt;&gt;"""")), """")"),"")</f>
        <v/>
      </c>
      <c r="C69" s="1" t="str">
        <f ca="1">IFERROR(__xludf.DUMMYFUNCTION("IFERROR(JOIN("", "", FILTER('tagsBySource 1'!C$3:C$2402, $A69='tagsBySource 1'!$A$3:$A$2402, 'tagsBySource 1'!C$3:C$2402&lt;&gt;"""")), """")"),"")</f>
        <v/>
      </c>
      <c r="D69" s="1" t="str">
        <f ca="1">IFERROR(__xludf.DUMMYFUNCTION("IFERROR(JOIN("", "", FILTER('tagsBySource 1'!D$3:D$2402, $A69='tagsBySource 1'!$A$3:$A$2402, 'tagsBySource 1'!D$3:D$2402&lt;&gt;"""")), """")"),"historyTags")</f>
        <v>historyTags</v>
      </c>
      <c r="E69" s="1" t="str">
        <f ca="1">IFERROR(__xludf.DUMMYFUNCTION("IFERROR(JOIN("", "", FILTER('tagsBySource 1'!E$3:E$2402, $A69='tagsBySource 1'!$A$3:$A$2402, 'tagsBySource 1'!E$3:E$2402&lt;&gt;"""")), """")"),"historyTags")</f>
        <v>historyTags</v>
      </c>
      <c r="F69" s="1" t="str">
        <f ca="1">IFERROR(__xludf.DUMMYFUNCTION("IFERROR(JOIN("", "", FILTER('tagsBySource 1'!F$3:F$2402, $A69='tagsBySource 1'!$A$3:$A$2402, 'tagsBySource 1'!F$3:F$2402&lt;&gt;"""")), """")"),"historyTags")</f>
        <v>historyTags</v>
      </c>
      <c r="G69" s="1" t="str">
        <f ca="1">IFERROR(__xludf.DUMMYFUNCTION("IFERROR(JOIN("", "", FILTER('tagsBySource 1'!G$3:G$2402, $A69='tagsBySource 1'!$A$3:$A$2402, 'tagsBySource 1'!G$3:G$2402&lt;&gt;"""")), """")"),"historyTags")</f>
        <v>historyTags</v>
      </c>
      <c r="H69" s="1" t="str">
        <f ca="1">IFERROR(__xludf.DUMMYFUNCTION("IFERROR(JOIN("", "", FILTER('tagsBySource 1'!H$3:H$2402, $A69='tagsBySource 1'!$A$3:$A$2402, 'tagsBySource 1'!H$3:H$2402&lt;&gt;"""")), """")"),"historyTags")</f>
        <v>historyTags</v>
      </c>
      <c r="I69" s="1" t="str">
        <f ca="1">IFERROR(__xludf.DUMMYFUNCTION("IFERROR(JOIN("", "", FILTER('tagsBySource 1'!I$3:I$2402, $A69='tagsBySource 1'!$A$3:$A$2402, 'tagsBySource 1'!I$3:I$2402&lt;&gt;"""")), """")"),"historyTags")</f>
        <v>historyTags</v>
      </c>
      <c r="J69" s="1" t="str">
        <f ca="1">IFERROR(__xludf.DUMMYFUNCTION("IFERROR(JOIN("", "", FILTER('tagsBySource 1'!J$3:J$2402, $A69='tagsBySource 1'!$A$3:$A$2402, 'tagsBySource 1'!J$3:J$2402&lt;&gt;"""")), """")"),"historyTags")</f>
        <v>historyTags</v>
      </c>
      <c r="K69" s="1" t="str">
        <f ca="1">IFERROR(__xludf.DUMMYFUNCTION("IFERROR(JOIN("", "", FILTER('tagsBySource 1'!K$3:K$2402, $A69='tagsBySource 1'!$A$3:$A$2402, 'tagsBySource 1'!K$3:K$2402&lt;&gt;"""")), """")"),"historyTags")</f>
        <v>historyTags</v>
      </c>
      <c r="L69" s="1" t="str">
        <f ca="1">IFERROR(__xludf.DUMMYFUNCTION("IFERROR(JOIN("", "", FILTER('tagsBySource 1'!L$3:L$2402, $A69='tagsBySource 1'!$A$3:$A$2402, 'tagsBySource 1'!L$3:L$2402&lt;&gt;"""")), """")"),"historyTags")</f>
        <v>historyTags</v>
      </c>
      <c r="M69" s="1" t="str">
        <f ca="1">IFERROR(__xludf.DUMMYFUNCTION("IFERROR(JOIN("", "", FILTER('tagsBySource 1'!M$3:M$2402, $A69='tagsBySource 1'!$A$3:$A$2402, 'tagsBySource 1'!M$3:M$2402&lt;&gt;"""")), """")"),"historyTags")</f>
        <v>historyTags</v>
      </c>
      <c r="N69" s="1" t="str">
        <f ca="1">IFERROR(__xludf.DUMMYFUNCTION("IFERROR(JOIN("", "", FILTER('tagsBySource 1'!N$3:N$2402, $A69='tagsBySource 1'!$A$3:$A$2402, 'tagsBySource 1'!N$3:N$2402&lt;&gt;"""")), """")"),"historyTags")</f>
        <v>historyTags</v>
      </c>
      <c r="O69" s="1" t="str">
        <f ca="1">IFERROR(__xludf.DUMMYFUNCTION("IFERROR(JOIN("", "", FILTER('tagsBySource 1'!O$3:O$2402, $A69='tagsBySource 1'!$A$3:$A$2402, 'tagsBySource 1'!O$3:O$2402&lt;&gt;"""")), """")"),"historyTags")</f>
        <v>historyTags</v>
      </c>
      <c r="P69" s="1" t="str">
        <f ca="1">IFERROR(__xludf.DUMMYFUNCTION("IFERROR(JOIN("", "", FILTER('tagsBySource 1'!P$3:P$2402, $A69='tagsBySource 1'!$A$3:$A$2402, 'tagsBySource 1'!P$3:P$2402&lt;&gt;"""")), """")"),"")</f>
        <v/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IFERROR(__xludf.DUMMYFUNCTION("IFERROR(JOIN("", "", FILTER('tagsBySource 1'!B$3:B$2402, $A70='tagsBySource 1'!$A$3:$A$2402, 'tagsBySource 1'!B$3:B$2402&lt;&gt;"""")), """")"),"")</f>
        <v/>
      </c>
      <c r="C70" s="1" t="str">
        <f ca="1">IFERROR(__xludf.DUMMYFUNCTION("IFERROR(JOIN("", "", FILTER('tagsBySource 1'!C$3:C$2402, $A70='tagsBySource 1'!$A$3:$A$2402, 'tagsBySource 1'!C$3:C$2402&lt;&gt;"""")), """")"),"")</f>
        <v/>
      </c>
      <c r="D70" s="1" t="str">
        <f ca="1">IFERROR(__xludf.DUMMYFUNCTION("IFERROR(JOIN("", "", FILTER('tagsBySource 1'!D$3:D$2402, $A70='tagsBySource 1'!$A$3:$A$2402, 'tagsBySource 1'!D$3:D$2402&lt;&gt;"""")), """")"),"")</f>
        <v/>
      </c>
      <c r="E70" s="1" t="str">
        <f ca="1">IFERROR(__xludf.DUMMYFUNCTION("IFERROR(JOIN("", "", FILTER('tagsBySource 1'!E$3:E$2402, $A70='tagsBySource 1'!$A$3:$A$2402, 'tagsBySource 1'!E$3:E$2402&lt;&gt;"""")), """")"),"")</f>
        <v/>
      </c>
      <c r="F70" s="1" t="str">
        <f ca="1">IFERROR(__xludf.DUMMYFUNCTION("IFERROR(JOIN("", "", FILTER('tagsBySource 1'!F$3:F$2402, $A70='tagsBySource 1'!$A$3:$A$2402, 'tagsBySource 1'!F$3:F$2402&lt;&gt;"""")), """")"),"")</f>
        <v/>
      </c>
      <c r="G70" s="1" t="str">
        <f ca="1">IFERROR(__xludf.DUMMYFUNCTION("IFERROR(JOIN("", "", FILTER('tagsBySource 1'!G$3:G$2402, $A70='tagsBySource 1'!$A$3:$A$2402, 'tagsBySource 1'!G$3:G$2402&lt;&gt;"""")), """")"),"")</f>
        <v/>
      </c>
      <c r="H70" s="1" t="str">
        <f ca="1">IFERROR(__xludf.DUMMYFUNCTION("IFERROR(JOIN("", "", FILTER('tagsBySource 1'!H$3:H$2402, $A70='tagsBySource 1'!$A$3:$A$2402, 'tagsBySource 1'!H$3:H$2402&lt;&gt;"""")), """")"),"")</f>
        <v/>
      </c>
      <c r="I70" s="1" t="str">
        <f ca="1">IFERROR(__xludf.DUMMYFUNCTION("IFERROR(JOIN("", "", FILTER('tagsBySource 1'!I$3:I$2402, $A70='tagsBySource 1'!$A$3:$A$2402, 'tagsBySource 1'!I$3:I$2402&lt;&gt;"""")), """")"),"")</f>
        <v/>
      </c>
      <c r="J70" s="1" t="str">
        <f ca="1">IFERROR(__xludf.DUMMYFUNCTION("IFERROR(JOIN("", "", FILTER('tagsBySource 1'!J$3:J$2402, $A70='tagsBySource 1'!$A$3:$A$2402, 'tagsBySource 1'!J$3:J$2402&lt;&gt;"""")), """")"),"")</f>
        <v/>
      </c>
      <c r="K70" s="1" t="str">
        <f ca="1">IFERROR(__xludf.DUMMYFUNCTION("IFERROR(JOIN("", "", FILTER('tagsBySource 1'!K$3:K$2402, $A70='tagsBySource 1'!$A$3:$A$2402, 'tagsBySource 1'!K$3:K$2402&lt;&gt;"""")), """")"),"")</f>
        <v/>
      </c>
      <c r="L70" s="1" t="str">
        <f ca="1">IFERROR(__xludf.DUMMYFUNCTION("IFERROR(JOIN("", "", FILTER('tagsBySource 1'!L$3:L$2402, $A70='tagsBySource 1'!$A$3:$A$2402, 'tagsBySource 1'!L$3:L$2402&lt;&gt;"""")), """")"),"")</f>
        <v/>
      </c>
      <c r="M70" s="1" t="str">
        <f ca="1">IFERROR(__xludf.DUMMYFUNCTION("IFERROR(JOIN("", "", FILTER('tagsBySource 1'!M$3:M$2402, $A70='tagsBySource 1'!$A$3:$A$2402, 'tagsBySource 1'!M$3:M$2402&lt;&gt;"""")), """")"),"")</f>
        <v/>
      </c>
      <c r="N70" s="1" t="str">
        <f ca="1">IFERROR(__xludf.DUMMYFUNCTION("IFERROR(JOIN("", "", FILTER('tagsBySource 1'!N$3:N$2402, $A70='tagsBySource 1'!$A$3:$A$2402, 'tagsBySource 1'!N$3:N$2402&lt;&gt;"""")), """")"),"")</f>
        <v/>
      </c>
      <c r="O70" s="1" t="str">
        <f ca="1">IFERROR(__xludf.DUMMYFUNCTION("IFERROR(JOIN("", "", FILTER('tagsBySource 1'!O$3:O$2402, $A70='tagsBySource 1'!$A$3:$A$2402, 'tagsBySource 1'!O$3:O$2402&lt;&gt;"""")), """")"),"")</f>
        <v/>
      </c>
      <c r="P70" s="1" t="str">
        <f ca="1">IFERROR(__xludf.DUMMYFUNCTION("IFERROR(JOIN("", "", FILTER('tagsBySource 1'!P$3:P$2402, $A70='tagsBySource 1'!$A$3:$A$2402, 'tagsBySource 1'!P$3:P$2402&lt;&gt;"""")), """")"),"")</f>
        <v/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IFERROR(__xludf.DUMMYFUNCTION("IFERROR(JOIN("", "", FILTER('tagsBySource 1'!B$3:B$2402, $A71='tagsBySource 1'!$A$3:$A$2402, 'tagsBySource 1'!B$3:B$2402&lt;&gt;"""")), """")"),"")</f>
        <v/>
      </c>
      <c r="C71" s="1" t="str">
        <f ca="1">IFERROR(__xludf.DUMMYFUNCTION("IFERROR(JOIN("", "", FILTER('tagsBySource 1'!C$3:C$2402, $A71='tagsBySource 1'!$A$3:$A$2402, 'tagsBySource 1'!C$3:C$2402&lt;&gt;"""")), """")"),"")</f>
        <v/>
      </c>
      <c r="D71" s="1" t="str">
        <f ca="1">IFERROR(__xludf.DUMMYFUNCTION("IFERROR(JOIN("", "", FILTER('tagsBySource 1'!D$3:D$2402, $A71='tagsBySource 1'!$A$3:$A$2402, 'tagsBySource 1'!D$3:D$2402&lt;&gt;"""")), """")"),"")</f>
        <v/>
      </c>
      <c r="E71" s="1" t="str">
        <f ca="1">IFERROR(__xludf.DUMMYFUNCTION("IFERROR(JOIN("", "", FILTER('tagsBySource 1'!E$3:E$2402, $A71='tagsBySource 1'!$A$3:$A$2402, 'tagsBySource 1'!E$3:E$2402&lt;&gt;"""")), """")"),"")</f>
        <v/>
      </c>
      <c r="F71" s="1" t="str">
        <f ca="1">IFERROR(__xludf.DUMMYFUNCTION("IFERROR(JOIN("", "", FILTER('tagsBySource 1'!F$3:F$2402, $A71='tagsBySource 1'!$A$3:$A$2402, 'tagsBySource 1'!F$3:F$2402&lt;&gt;"""")), """")"),"")</f>
        <v/>
      </c>
      <c r="G71" s="1" t="str">
        <f ca="1">IFERROR(__xludf.DUMMYFUNCTION("IFERROR(JOIN("", "", FILTER('tagsBySource 1'!G$3:G$2402, $A71='tagsBySource 1'!$A$3:$A$2402, 'tagsBySource 1'!G$3:G$2402&lt;&gt;"""")), """")"),"")</f>
        <v/>
      </c>
      <c r="H71" s="1" t="str">
        <f ca="1">IFERROR(__xludf.DUMMYFUNCTION("IFERROR(JOIN("", "", FILTER('tagsBySource 1'!H$3:H$2402, $A71='tagsBySource 1'!$A$3:$A$2402, 'tagsBySource 1'!H$3:H$2402&lt;&gt;"""")), """")"),"")</f>
        <v/>
      </c>
      <c r="I71" s="1" t="str">
        <f ca="1">IFERROR(__xludf.DUMMYFUNCTION("IFERROR(JOIN("", "", FILTER('tagsBySource 1'!I$3:I$2402, $A71='tagsBySource 1'!$A$3:$A$2402, 'tagsBySource 1'!I$3:I$2402&lt;&gt;"""")), """")"),"")</f>
        <v/>
      </c>
      <c r="J71" s="1" t="str">
        <f ca="1">IFERROR(__xludf.DUMMYFUNCTION("IFERROR(JOIN("", "", FILTER('tagsBySource 1'!J$3:J$2402, $A71='tagsBySource 1'!$A$3:$A$2402, 'tagsBySource 1'!J$3:J$2402&lt;&gt;"""")), """")"),"")</f>
        <v/>
      </c>
      <c r="K71" s="1" t="str">
        <f ca="1">IFERROR(__xludf.DUMMYFUNCTION("IFERROR(JOIN("", "", FILTER('tagsBySource 1'!K$3:K$2402, $A71='tagsBySource 1'!$A$3:$A$2402, 'tagsBySource 1'!K$3:K$2402&lt;&gt;"""")), """")"),"")</f>
        <v/>
      </c>
      <c r="L71" s="1" t="str">
        <f ca="1">IFERROR(__xludf.DUMMYFUNCTION("IFERROR(JOIN("", "", FILTER('tagsBySource 1'!L$3:L$2402, $A71='tagsBySource 1'!$A$3:$A$2402, 'tagsBySource 1'!L$3:L$2402&lt;&gt;"""")), """")"),"")</f>
        <v/>
      </c>
      <c r="M71" s="1" t="str">
        <f ca="1">IFERROR(__xludf.DUMMYFUNCTION("IFERROR(JOIN("", "", FILTER('tagsBySource 1'!M$3:M$2402, $A71='tagsBySource 1'!$A$3:$A$2402, 'tagsBySource 1'!M$3:M$2402&lt;&gt;"""")), """")"),"")</f>
        <v/>
      </c>
      <c r="N71" s="1" t="str">
        <f ca="1">IFERROR(__xludf.DUMMYFUNCTION("IFERROR(JOIN("", "", FILTER('tagsBySource 1'!N$3:N$2402, $A71='tagsBySource 1'!$A$3:$A$2402, 'tagsBySource 1'!N$3:N$2402&lt;&gt;"""")), """")"),"")</f>
        <v/>
      </c>
      <c r="O71" s="1" t="str">
        <f ca="1">IFERROR(__xludf.DUMMYFUNCTION("IFERROR(JOIN("", "", FILTER('tagsBySource 1'!O$3:O$2402, $A71='tagsBySource 1'!$A$3:$A$2402, 'tagsBySource 1'!O$3:O$2402&lt;&gt;"""")), """")"),"")</f>
        <v/>
      </c>
      <c r="P71" s="1" t="str">
        <f ca="1">IFERROR(__xludf.DUMMYFUNCTION("IFERROR(JOIN("", "", FILTER('tagsBySource 1'!P$3:P$2402, $A71='tagsBySource 1'!$A$3:$A$2402, 'tagsBySource 1'!P$3:P$2402&lt;&gt;"""")), """")"),"")</f>
        <v/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IFERROR(__xludf.DUMMYFUNCTION("IFERROR(JOIN("", "", FILTER('tagsBySource 1'!B$3:B$2402, $A72='tagsBySource 1'!$A$3:$A$2402, 'tagsBySource 1'!B$3:B$2402&lt;&gt;"""")), """")"),"")</f>
        <v/>
      </c>
      <c r="C72" s="1" t="str">
        <f ca="1">IFERROR(__xludf.DUMMYFUNCTION("IFERROR(JOIN("", "", FILTER('tagsBySource 1'!C$3:C$2402, $A72='tagsBySource 1'!$A$3:$A$2402, 'tagsBySource 1'!C$3:C$2402&lt;&gt;"""")), """")"),"")</f>
        <v/>
      </c>
      <c r="D72" s="1" t="str">
        <f ca="1">IFERROR(__xludf.DUMMYFUNCTION("IFERROR(JOIN("", "", FILTER('tagsBySource 1'!D$3:D$2402, $A72='tagsBySource 1'!$A$3:$A$2402, 'tagsBySource 1'!D$3:D$2402&lt;&gt;"""")), """")"),"")</f>
        <v/>
      </c>
      <c r="E72" s="1" t="str">
        <f ca="1">IFERROR(__xludf.DUMMYFUNCTION("IFERROR(JOIN("", "", FILTER('tagsBySource 1'!E$3:E$2402, $A72='tagsBySource 1'!$A$3:$A$2402, 'tagsBySource 1'!E$3:E$2402&lt;&gt;"""")), """")"),"")</f>
        <v/>
      </c>
      <c r="F72" s="1" t="str">
        <f ca="1">IFERROR(__xludf.DUMMYFUNCTION("IFERROR(JOIN("", "", FILTER('tagsBySource 1'!F$3:F$2402, $A72='tagsBySource 1'!$A$3:$A$2402, 'tagsBySource 1'!F$3:F$2402&lt;&gt;"""")), """")"),"")</f>
        <v/>
      </c>
      <c r="G72" s="1" t="str">
        <f ca="1">IFERROR(__xludf.DUMMYFUNCTION("IFERROR(JOIN("", "", FILTER('tagsBySource 1'!G$3:G$2402, $A72='tagsBySource 1'!$A$3:$A$2402, 'tagsBySource 1'!G$3:G$2402&lt;&gt;"""")), """")"),"")</f>
        <v/>
      </c>
      <c r="H72" s="1" t="str">
        <f ca="1">IFERROR(__xludf.DUMMYFUNCTION("IFERROR(JOIN("", "", FILTER('tagsBySource 1'!H$3:H$2402, $A72='tagsBySource 1'!$A$3:$A$2402, 'tagsBySource 1'!H$3:H$2402&lt;&gt;"""")), """")"),"")</f>
        <v/>
      </c>
      <c r="I72" s="1" t="str">
        <f ca="1">IFERROR(__xludf.DUMMYFUNCTION("IFERROR(JOIN("", "", FILTER('tagsBySource 1'!I$3:I$2402, $A72='tagsBySource 1'!$A$3:$A$2402, 'tagsBySource 1'!I$3:I$2402&lt;&gt;"""")), """")"),"")</f>
        <v/>
      </c>
      <c r="J72" s="1" t="str">
        <f ca="1">IFERROR(__xludf.DUMMYFUNCTION("IFERROR(JOIN("", "", FILTER('tagsBySource 1'!J$3:J$2402, $A72='tagsBySource 1'!$A$3:$A$2402, 'tagsBySource 1'!J$3:J$2402&lt;&gt;"""")), """")"),"")</f>
        <v/>
      </c>
      <c r="K72" s="1" t="str">
        <f ca="1">IFERROR(__xludf.DUMMYFUNCTION("IFERROR(JOIN("", "", FILTER('tagsBySource 1'!K$3:K$2402, $A72='tagsBySource 1'!$A$3:$A$2402, 'tagsBySource 1'!K$3:K$2402&lt;&gt;"""")), """")"),"")</f>
        <v/>
      </c>
      <c r="L72" s="1" t="str">
        <f ca="1">IFERROR(__xludf.DUMMYFUNCTION("IFERROR(JOIN("", "", FILTER('tagsBySource 1'!L$3:L$2402, $A72='tagsBySource 1'!$A$3:$A$2402, 'tagsBySource 1'!L$3:L$2402&lt;&gt;"""")), """")"),"")</f>
        <v/>
      </c>
      <c r="M72" s="1" t="str">
        <f ca="1">IFERROR(__xludf.DUMMYFUNCTION("IFERROR(JOIN("", "", FILTER('tagsBySource 1'!M$3:M$2402, $A72='tagsBySource 1'!$A$3:$A$2402, 'tagsBySource 1'!M$3:M$2402&lt;&gt;"""")), """")"),"")</f>
        <v/>
      </c>
      <c r="N72" s="1" t="str">
        <f ca="1">IFERROR(__xludf.DUMMYFUNCTION("IFERROR(JOIN("", "", FILTER('tagsBySource 1'!N$3:N$2402, $A72='tagsBySource 1'!$A$3:$A$2402, 'tagsBySource 1'!N$3:N$2402&lt;&gt;"""")), """")"),"")</f>
        <v/>
      </c>
      <c r="O72" s="1" t="str">
        <f ca="1">IFERROR(__xludf.DUMMYFUNCTION("IFERROR(JOIN("", "", FILTER('tagsBySource 1'!O$3:O$2402, $A72='tagsBySource 1'!$A$3:$A$2402, 'tagsBySource 1'!O$3:O$2402&lt;&gt;"""")), """")"),"")</f>
        <v/>
      </c>
      <c r="P72" s="1" t="str">
        <f ca="1">IFERROR(__xludf.DUMMYFUNCTION("IFERROR(JOIN("", "", FILTER('tagsBySource 1'!P$3:P$2402, $A72='tagsBySource 1'!$A$3:$A$2402, 'tagsBySource 1'!P$3:P$2402&lt;&gt;"""")), """")"),"")</f>
        <v/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IFERROR(__xludf.DUMMYFUNCTION("IFERROR(JOIN("", "", FILTER('tagsBySource 1'!B$3:B$2402, $A73='tagsBySource 1'!$A$3:$A$2402, 'tagsBySource 1'!B$3:B$2402&lt;&gt;"""")), """")"),"")</f>
        <v/>
      </c>
      <c r="C73" s="1" t="str">
        <f ca="1">IFERROR(__xludf.DUMMYFUNCTION("IFERROR(JOIN("", "", FILTER('tagsBySource 1'!C$3:C$2402, $A73='tagsBySource 1'!$A$3:$A$2402, 'tagsBySource 1'!C$3:C$2402&lt;&gt;"""")), """")"),"")</f>
        <v/>
      </c>
      <c r="D73" s="1" t="str">
        <f ca="1">IFERROR(__xludf.DUMMYFUNCTION("IFERROR(JOIN("", "", FILTER('tagsBySource 1'!D$3:D$2402, $A73='tagsBySource 1'!$A$3:$A$2402, 'tagsBySource 1'!D$3:D$2402&lt;&gt;"""")), """")"),"historyTags")</f>
        <v>historyTags</v>
      </c>
      <c r="E73" s="1" t="str">
        <f ca="1">IFERROR(__xludf.DUMMYFUNCTION("IFERROR(JOIN("", "", FILTER('tagsBySource 1'!E$3:E$2402, $A73='tagsBySource 1'!$A$3:$A$2402, 'tagsBySource 1'!E$3:E$2402&lt;&gt;"""")), """")"),"historyTags")</f>
        <v>historyTags</v>
      </c>
      <c r="F73" s="1" t="str">
        <f ca="1">IFERROR(__xludf.DUMMYFUNCTION("IFERROR(JOIN("", "", FILTER('tagsBySource 1'!F$3:F$2402, $A73='tagsBySource 1'!$A$3:$A$2402, 'tagsBySource 1'!F$3:F$2402&lt;&gt;"""")), """")"),"historyTags")</f>
        <v>historyTags</v>
      </c>
      <c r="G73" s="1" t="str">
        <f ca="1">IFERROR(__xludf.DUMMYFUNCTION("IFERROR(JOIN("", "", FILTER('tagsBySource 1'!G$3:G$2402, $A73='tagsBySource 1'!$A$3:$A$2402, 'tagsBySource 1'!G$3:G$2402&lt;&gt;"""")), """")"),"historyTags")</f>
        <v>historyTags</v>
      </c>
      <c r="H73" s="1" t="str">
        <f ca="1">IFERROR(__xludf.DUMMYFUNCTION("IFERROR(JOIN("", "", FILTER('tagsBySource 1'!H$3:H$2402, $A73='tagsBySource 1'!$A$3:$A$2402, 'tagsBySource 1'!H$3:H$2402&lt;&gt;"""")), """")"),"historyTags")</f>
        <v>historyTags</v>
      </c>
      <c r="I73" s="1" t="str">
        <f ca="1">IFERROR(__xludf.DUMMYFUNCTION("IFERROR(JOIN("", "", FILTER('tagsBySource 1'!I$3:I$2402, $A73='tagsBySource 1'!$A$3:$A$2402, 'tagsBySource 1'!I$3:I$2402&lt;&gt;"""")), """")"),"historyTags")</f>
        <v>historyTags</v>
      </c>
      <c r="J73" s="1" t="str">
        <f ca="1">IFERROR(__xludf.DUMMYFUNCTION("IFERROR(JOIN("", "", FILTER('tagsBySource 1'!J$3:J$2402, $A73='tagsBySource 1'!$A$3:$A$2402, 'tagsBySource 1'!J$3:J$2402&lt;&gt;"""")), """")"),"historyTags")</f>
        <v>historyTags</v>
      </c>
      <c r="K73" s="1" t="str">
        <f ca="1">IFERROR(__xludf.DUMMYFUNCTION("IFERROR(JOIN("", "", FILTER('tagsBySource 1'!K$3:K$2402, $A73='tagsBySource 1'!$A$3:$A$2402, 'tagsBySource 1'!K$3:K$2402&lt;&gt;"""")), """")"),"historyTags")</f>
        <v>historyTags</v>
      </c>
      <c r="L73" s="1" t="str">
        <f ca="1">IFERROR(__xludf.DUMMYFUNCTION("IFERROR(JOIN("", "", FILTER('tagsBySource 1'!L$3:L$2402, $A73='tagsBySource 1'!$A$3:$A$2402, 'tagsBySource 1'!L$3:L$2402&lt;&gt;"""")), """")"),"historyTags")</f>
        <v>historyTags</v>
      </c>
      <c r="M73" s="1" t="str">
        <f ca="1">IFERROR(__xludf.DUMMYFUNCTION("IFERROR(JOIN("", "", FILTER('tagsBySource 1'!M$3:M$2402, $A73='tagsBySource 1'!$A$3:$A$2402, 'tagsBySource 1'!M$3:M$2402&lt;&gt;"""")), """")"),"historyTags")</f>
        <v>historyTags</v>
      </c>
      <c r="N73" s="1" t="str">
        <f ca="1">IFERROR(__xludf.DUMMYFUNCTION("IFERROR(JOIN("", "", FILTER('tagsBySource 1'!N$3:N$2402, $A73='tagsBySource 1'!$A$3:$A$2402, 'tagsBySource 1'!N$3:N$2402&lt;&gt;"""")), """")"),"historyTags")</f>
        <v>historyTags</v>
      </c>
      <c r="O73" s="1" t="str">
        <f ca="1">IFERROR(__xludf.DUMMYFUNCTION("IFERROR(JOIN("", "", FILTER('tagsBySource 1'!O$3:O$2402, $A73='tagsBySource 1'!$A$3:$A$2402, 'tagsBySource 1'!O$3:O$2402&lt;&gt;"""")), """")"),"historyTags")</f>
        <v>historyTags</v>
      </c>
      <c r="P73" s="1" t="str">
        <f ca="1">IFERROR(__xludf.DUMMYFUNCTION("IFERROR(JOIN("", "", FILTER('tagsBySource 1'!P$3:P$2402, $A73='tagsBySource 1'!$A$3:$A$2402, 'tagsBySource 1'!P$3:P$2402&lt;&gt;"""")), """")"),"")</f>
        <v/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IFERROR(__xludf.DUMMYFUNCTION("IFERROR(JOIN("", "", FILTER('tagsBySource 1'!B$3:B$2402, $A74='tagsBySource 1'!$A$3:$A$2402, 'tagsBySource 1'!B$3:B$2402&lt;&gt;"""")), """")"),"")</f>
        <v/>
      </c>
      <c r="C74" s="1" t="str">
        <f ca="1">IFERROR(__xludf.DUMMYFUNCTION("IFERROR(JOIN("", "", FILTER('tagsBySource 1'!C$3:C$2402, $A74='tagsBySource 1'!$A$3:$A$2402, 'tagsBySource 1'!C$3:C$2402&lt;&gt;"""")), """")"),"")</f>
        <v/>
      </c>
      <c r="D74" s="1" t="str">
        <f ca="1">IFERROR(__xludf.DUMMYFUNCTION("IFERROR(JOIN("", "", FILTER('tagsBySource 1'!D$3:D$2402, $A74='tagsBySource 1'!$A$3:$A$2402, 'tagsBySource 1'!D$3:D$2402&lt;&gt;"""")), """")"),"")</f>
        <v/>
      </c>
      <c r="E74" s="1" t="str">
        <f ca="1">IFERROR(__xludf.DUMMYFUNCTION("IFERROR(JOIN("", "", FILTER('tagsBySource 1'!E$3:E$2402, $A74='tagsBySource 1'!$A$3:$A$2402, 'tagsBySource 1'!E$3:E$2402&lt;&gt;"""")), """")"),"")</f>
        <v/>
      </c>
      <c r="F74" s="1" t="str">
        <f ca="1">IFERROR(__xludf.DUMMYFUNCTION("IFERROR(JOIN("", "", FILTER('tagsBySource 1'!F$3:F$2402, $A74='tagsBySource 1'!$A$3:$A$2402, 'tagsBySource 1'!F$3:F$2402&lt;&gt;"""")), """")"),"")</f>
        <v/>
      </c>
      <c r="G74" s="1" t="str">
        <f ca="1">IFERROR(__xludf.DUMMYFUNCTION("IFERROR(JOIN("", "", FILTER('tagsBySource 1'!G$3:G$2402, $A74='tagsBySource 1'!$A$3:$A$2402, 'tagsBySource 1'!G$3:G$2402&lt;&gt;"""")), """")"),"")</f>
        <v/>
      </c>
      <c r="H74" s="1" t="str">
        <f ca="1">IFERROR(__xludf.DUMMYFUNCTION("IFERROR(JOIN("", "", FILTER('tagsBySource 1'!H$3:H$2402, $A74='tagsBySource 1'!$A$3:$A$2402, 'tagsBySource 1'!H$3:H$2402&lt;&gt;"""")), """")"),"")</f>
        <v/>
      </c>
      <c r="I74" s="1" t="str">
        <f ca="1">IFERROR(__xludf.DUMMYFUNCTION("IFERROR(JOIN("", "", FILTER('tagsBySource 1'!I$3:I$2402, $A74='tagsBySource 1'!$A$3:$A$2402, 'tagsBySource 1'!I$3:I$2402&lt;&gt;"""")), """")"),"")</f>
        <v/>
      </c>
      <c r="J74" s="1" t="str">
        <f ca="1">IFERROR(__xludf.DUMMYFUNCTION("IFERROR(JOIN("", "", FILTER('tagsBySource 1'!J$3:J$2402, $A74='tagsBySource 1'!$A$3:$A$2402, 'tagsBySource 1'!J$3:J$2402&lt;&gt;"""")), """")"),"")</f>
        <v/>
      </c>
      <c r="K74" s="1" t="str">
        <f ca="1">IFERROR(__xludf.DUMMYFUNCTION("IFERROR(JOIN("", "", FILTER('tagsBySource 1'!K$3:K$2402, $A74='tagsBySource 1'!$A$3:$A$2402, 'tagsBySource 1'!K$3:K$2402&lt;&gt;"""")), """")"),"")</f>
        <v/>
      </c>
      <c r="L74" s="1" t="str">
        <f ca="1">IFERROR(__xludf.DUMMYFUNCTION("IFERROR(JOIN("", "", FILTER('tagsBySource 1'!L$3:L$2402, $A74='tagsBySource 1'!$A$3:$A$2402, 'tagsBySource 1'!L$3:L$2402&lt;&gt;"""")), """")"),"")</f>
        <v/>
      </c>
      <c r="M74" s="1" t="str">
        <f ca="1">IFERROR(__xludf.DUMMYFUNCTION("IFERROR(JOIN("", "", FILTER('tagsBySource 1'!M$3:M$2402, $A74='tagsBySource 1'!$A$3:$A$2402, 'tagsBySource 1'!M$3:M$2402&lt;&gt;"""")), """")"),"")</f>
        <v/>
      </c>
      <c r="N74" s="1" t="str">
        <f ca="1">IFERROR(__xludf.DUMMYFUNCTION("IFERROR(JOIN("", "", FILTER('tagsBySource 1'!N$3:N$2402, $A74='tagsBySource 1'!$A$3:$A$2402, 'tagsBySource 1'!N$3:N$2402&lt;&gt;"""")), """")"),"")</f>
        <v/>
      </c>
      <c r="O74" s="1" t="str">
        <f ca="1">IFERROR(__xludf.DUMMYFUNCTION("IFERROR(JOIN("", "", FILTER('tagsBySource 1'!O$3:O$2402, $A74='tagsBySource 1'!$A$3:$A$2402, 'tagsBySource 1'!O$3:O$2402&lt;&gt;"""")), """")"),"")</f>
        <v/>
      </c>
      <c r="P74" s="1" t="str">
        <f ca="1">IFERROR(__xludf.DUMMYFUNCTION("IFERROR(JOIN("", "", FILTER('tagsBySource 1'!P$3:P$2402, $A74='tagsBySource 1'!$A$3:$A$2402, 'tagsBySource 1'!P$3:P$2402&lt;&gt;"""")), """")"),"")</f>
        <v/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IFERROR(__xludf.DUMMYFUNCTION("IFERROR(JOIN("", "", FILTER('tagsBySource 1'!B$3:B$2402, $A75='tagsBySource 1'!$A$3:$A$2402, 'tagsBySource 1'!B$3:B$2402&lt;&gt;"""")), """")"),"")</f>
        <v/>
      </c>
      <c r="C75" s="1" t="str">
        <f ca="1">IFERROR(__xludf.DUMMYFUNCTION("IFERROR(JOIN("", "", FILTER('tagsBySource 1'!C$3:C$2402, $A75='tagsBySource 1'!$A$3:$A$2402, 'tagsBySource 1'!C$3:C$2402&lt;&gt;"""")), """")"),"")</f>
        <v/>
      </c>
      <c r="D75" s="1" t="str">
        <f ca="1">IFERROR(__xludf.DUMMYFUNCTION("IFERROR(JOIN("", "", FILTER('tagsBySource 1'!D$3:D$2402, $A75='tagsBySource 1'!$A$3:$A$2402, 'tagsBySource 1'!D$3:D$2402&lt;&gt;"""")), """")"),"")</f>
        <v/>
      </c>
      <c r="E75" s="1" t="str">
        <f ca="1">IFERROR(__xludf.DUMMYFUNCTION("IFERROR(JOIN("", "", FILTER('tagsBySource 1'!E$3:E$2402, $A75='tagsBySource 1'!$A$3:$A$2402, 'tagsBySource 1'!E$3:E$2402&lt;&gt;"""")), """")"),"")</f>
        <v/>
      </c>
      <c r="F75" s="1" t="str">
        <f ca="1">IFERROR(__xludf.DUMMYFUNCTION("IFERROR(JOIN("", "", FILTER('tagsBySource 1'!F$3:F$2402, $A75='tagsBySource 1'!$A$3:$A$2402, 'tagsBySource 1'!F$3:F$2402&lt;&gt;"""")), """")"),"")</f>
        <v/>
      </c>
      <c r="G75" s="1" t="str">
        <f ca="1">IFERROR(__xludf.DUMMYFUNCTION("IFERROR(JOIN("", "", FILTER('tagsBySource 1'!G$3:G$2402, $A75='tagsBySource 1'!$A$3:$A$2402, 'tagsBySource 1'!G$3:G$2402&lt;&gt;"""")), """")"),"")</f>
        <v/>
      </c>
      <c r="H75" s="1" t="str">
        <f ca="1">IFERROR(__xludf.DUMMYFUNCTION("IFERROR(JOIN("", "", FILTER('tagsBySource 1'!H$3:H$2402, $A75='tagsBySource 1'!$A$3:$A$2402, 'tagsBySource 1'!H$3:H$2402&lt;&gt;"""")), """")"),"")</f>
        <v/>
      </c>
      <c r="I75" s="1" t="str">
        <f ca="1">IFERROR(__xludf.DUMMYFUNCTION("IFERROR(JOIN("", "", FILTER('tagsBySource 1'!I$3:I$2402, $A75='tagsBySource 1'!$A$3:$A$2402, 'tagsBySource 1'!I$3:I$2402&lt;&gt;"""")), """")"),"")</f>
        <v/>
      </c>
      <c r="J75" s="1" t="str">
        <f ca="1">IFERROR(__xludf.DUMMYFUNCTION("IFERROR(JOIN("", "", FILTER('tagsBySource 1'!J$3:J$2402, $A75='tagsBySource 1'!$A$3:$A$2402, 'tagsBySource 1'!J$3:J$2402&lt;&gt;"""")), """")"),"")</f>
        <v/>
      </c>
      <c r="K75" s="1" t="str">
        <f ca="1">IFERROR(__xludf.DUMMYFUNCTION("IFERROR(JOIN("", "", FILTER('tagsBySource 1'!K$3:K$2402, $A75='tagsBySource 1'!$A$3:$A$2402, 'tagsBySource 1'!K$3:K$2402&lt;&gt;"""")), """")"),"")</f>
        <v/>
      </c>
      <c r="L75" s="1" t="str">
        <f ca="1">IFERROR(__xludf.DUMMYFUNCTION("IFERROR(JOIN("", "", FILTER('tagsBySource 1'!L$3:L$2402, $A75='tagsBySource 1'!$A$3:$A$2402, 'tagsBySource 1'!L$3:L$2402&lt;&gt;"""")), """")"),"")</f>
        <v/>
      </c>
      <c r="M75" s="1" t="str">
        <f ca="1">IFERROR(__xludf.DUMMYFUNCTION("IFERROR(JOIN("", "", FILTER('tagsBySource 1'!M$3:M$2402, $A75='tagsBySource 1'!$A$3:$A$2402, 'tagsBySource 1'!M$3:M$2402&lt;&gt;"""")), """")"),"")</f>
        <v/>
      </c>
      <c r="N75" s="1" t="str">
        <f ca="1">IFERROR(__xludf.DUMMYFUNCTION("IFERROR(JOIN("", "", FILTER('tagsBySource 1'!N$3:N$2402, $A75='tagsBySource 1'!$A$3:$A$2402, 'tagsBySource 1'!N$3:N$2402&lt;&gt;"""")), """")"),"")</f>
        <v/>
      </c>
      <c r="O75" s="1" t="str">
        <f ca="1">IFERROR(__xludf.DUMMYFUNCTION("IFERROR(JOIN("", "", FILTER('tagsBySource 1'!O$3:O$2402, $A75='tagsBySource 1'!$A$3:$A$2402, 'tagsBySource 1'!O$3:O$2402&lt;&gt;"""")), """")"),"")</f>
        <v/>
      </c>
      <c r="P75" s="1" t="str">
        <f ca="1">IFERROR(__xludf.DUMMYFUNCTION("IFERROR(JOIN("", "", FILTER('tagsBySource 1'!P$3:P$2402, $A75='tagsBySource 1'!$A$3:$A$2402, 'tagsBySource 1'!P$3:P$2402&lt;&gt;"""")), """")"),"")</f>
        <v/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IFERROR(__xludf.DUMMYFUNCTION("IFERROR(JOIN("", "", FILTER('tagsBySource 1'!B$3:B$2402, $A76='tagsBySource 1'!$A$3:$A$2402, 'tagsBySource 1'!B$3:B$2402&lt;&gt;"""")), """")"),"")</f>
        <v/>
      </c>
      <c r="C76" s="1" t="str">
        <f ca="1">IFERROR(__xludf.DUMMYFUNCTION("IFERROR(JOIN("", "", FILTER('tagsBySource 1'!C$3:C$2402, $A76='tagsBySource 1'!$A$3:$A$2402, 'tagsBySource 1'!C$3:C$2402&lt;&gt;"""")), """")"),"")</f>
        <v/>
      </c>
      <c r="D76" s="1" t="str">
        <f ca="1">IFERROR(__xludf.DUMMYFUNCTION("IFERROR(JOIN("", "", FILTER('tagsBySource 1'!D$3:D$2402, $A76='tagsBySource 1'!$A$3:$A$2402, 'tagsBySource 1'!D$3:D$2402&lt;&gt;"""")), """")"),"")</f>
        <v/>
      </c>
      <c r="E76" s="1" t="str">
        <f ca="1">IFERROR(__xludf.DUMMYFUNCTION("IFERROR(JOIN("", "", FILTER('tagsBySource 1'!E$3:E$2402, $A76='tagsBySource 1'!$A$3:$A$2402, 'tagsBySource 1'!E$3:E$2402&lt;&gt;"""")), """")"),"")</f>
        <v/>
      </c>
      <c r="F76" s="1" t="str">
        <f ca="1">IFERROR(__xludf.DUMMYFUNCTION("IFERROR(JOIN("", "", FILTER('tagsBySource 1'!F$3:F$2402, $A76='tagsBySource 1'!$A$3:$A$2402, 'tagsBySource 1'!F$3:F$2402&lt;&gt;"""")), """")"),"")</f>
        <v/>
      </c>
      <c r="G76" s="1" t="str">
        <f ca="1">IFERROR(__xludf.DUMMYFUNCTION("IFERROR(JOIN("", "", FILTER('tagsBySource 1'!G$3:G$2402, $A76='tagsBySource 1'!$A$3:$A$2402, 'tagsBySource 1'!G$3:G$2402&lt;&gt;"""")), """")"),"")</f>
        <v/>
      </c>
      <c r="H76" s="1" t="str">
        <f ca="1">IFERROR(__xludf.DUMMYFUNCTION("IFERROR(JOIN("", "", FILTER('tagsBySource 1'!H$3:H$2402, $A76='tagsBySource 1'!$A$3:$A$2402, 'tagsBySource 1'!H$3:H$2402&lt;&gt;"""")), """")"),"")</f>
        <v/>
      </c>
      <c r="I76" s="1" t="str">
        <f ca="1">IFERROR(__xludf.DUMMYFUNCTION("IFERROR(JOIN("", "", FILTER('tagsBySource 1'!I$3:I$2402, $A76='tagsBySource 1'!$A$3:$A$2402, 'tagsBySource 1'!I$3:I$2402&lt;&gt;"""")), """")"),"")</f>
        <v/>
      </c>
      <c r="J76" s="1" t="str">
        <f ca="1">IFERROR(__xludf.DUMMYFUNCTION("IFERROR(JOIN("", "", FILTER('tagsBySource 1'!J$3:J$2402, $A76='tagsBySource 1'!$A$3:$A$2402, 'tagsBySource 1'!J$3:J$2402&lt;&gt;"""")), """")"),"")</f>
        <v/>
      </c>
      <c r="K76" s="1" t="str">
        <f ca="1">IFERROR(__xludf.DUMMYFUNCTION("IFERROR(JOIN("", "", FILTER('tagsBySource 1'!K$3:K$2402, $A76='tagsBySource 1'!$A$3:$A$2402, 'tagsBySource 1'!K$3:K$2402&lt;&gt;"""")), """")"),"")</f>
        <v/>
      </c>
      <c r="L76" s="1" t="str">
        <f ca="1">IFERROR(__xludf.DUMMYFUNCTION("IFERROR(JOIN("", "", FILTER('tagsBySource 1'!L$3:L$2402, $A76='tagsBySource 1'!$A$3:$A$2402, 'tagsBySource 1'!L$3:L$2402&lt;&gt;"""")), """")"),"")</f>
        <v/>
      </c>
      <c r="M76" s="1" t="str">
        <f ca="1">IFERROR(__xludf.DUMMYFUNCTION("IFERROR(JOIN("", "", FILTER('tagsBySource 1'!M$3:M$2402, $A76='tagsBySource 1'!$A$3:$A$2402, 'tagsBySource 1'!M$3:M$2402&lt;&gt;"""")), """")"),"")</f>
        <v/>
      </c>
      <c r="N76" s="1" t="str">
        <f ca="1">IFERROR(__xludf.DUMMYFUNCTION("IFERROR(JOIN("", "", FILTER('tagsBySource 1'!N$3:N$2402, $A76='tagsBySource 1'!$A$3:$A$2402, 'tagsBySource 1'!N$3:N$2402&lt;&gt;"""")), """")"),"")</f>
        <v/>
      </c>
      <c r="O76" s="1" t="str">
        <f ca="1">IFERROR(__xludf.DUMMYFUNCTION("IFERROR(JOIN("", "", FILTER('tagsBySource 1'!O$3:O$2402, $A76='tagsBySource 1'!$A$3:$A$2402, 'tagsBySource 1'!O$3:O$2402&lt;&gt;"""")), """")"),"")</f>
        <v/>
      </c>
      <c r="P76" s="1" t="str">
        <f ca="1">IFERROR(__xludf.DUMMYFUNCTION("IFERROR(JOIN("", "", FILTER('tagsBySource 1'!P$3:P$2402, $A76='tagsBySource 1'!$A$3:$A$2402, 'tagsBySource 1'!P$3:P$2402&lt;&gt;"""")), """")"),"")</f>
        <v/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IFERROR(__xludf.DUMMYFUNCTION("IFERROR(JOIN("", "", FILTER('tagsBySource 1'!B$3:B$2402, $A77='tagsBySource 1'!$A$3:$A$2402, 'tagsBySource 1'!B$3:B$2402&lt;&gt;"""")), """")"),"")</f>
        <v/>
      </c>
      <c r="C77" s="1" t="str">
        <f ca="1">IFERROR(__xludf.DUMMYFUNCTION("IFERROR(JOIN("", "", FILTER('tagsBySource 1'!C$3:C$2402, $A77='tagsBySource 1'!$A$3:$A$2402, 'tagsBySource 1'!C$3:C$2402&lt;&gt;"""")), """")"),"")</f>
        <v/>
      </c>
      <c r="D77" s="1" t="str">
        <f ca="1">IFERROR(__xludf.DUMMYFUNCTION("IFERROR(JOIN("", "", FILTER('tagsBySource 1'!D$3:D$2402, $A77='tagsBySource 1'!$A$3:$A$2402, 'tagsBySource 1'!D$3:D$2402&lt;&gt;"""")), """")"),"")</f>
        <v/>
      </c>
      <c r="E77" s="1" t="str">
        <f ca="1">IFERROR(__xludf.DUMMYFUNCTION("IFERROR(JOIN("", "", FILTER('tagsBySource 1'!E$3:E$2402, $A77='tagsBySource 1'!$A$3:$A$2402, 'tagsBySource 1'!E$3:E$2402&lt;&gt;"""")), """")"),"")</f>
        <v/>
      </c>
      <c r="F77" s="1" t="str">
        <f ca="1">IFERROR(__xludf.DUMMYFUNCTION("IFERROR(JOIN("", "", FILTER('tagsBySource 1'!F$3:F$2402, $A77='tagsBySource 1'!$A$3:$A$2402, 'tagsBySource 1'!F$3:F$2402&lt;&gt;"""")), """")"),"")</f>
        <v/>
      </c>
      <c r="G77" s="1" t="str">
        <f ca="1">IFERROR(__xludf.DUMMYFUNCTION("IFERROR(JOIN("", "", FILTER('tagsBySource 1'!G$3:G$2402, $A77='tagsBySource 1'!$A$3:$A$2402, 'tagsBySource 1'!G$3:G$2402&lt;&gt;"""")), """")"),"")</f>
        <v/>
      </c>
      <c r="H77" s="1" t="str">
        <f ca="1">IFERROR(__xludf.DUMMYFUNCTION("IFERROR(JOIN("", "", FILTER('tagsBySource 1'!H$3:H$2402, $A77='tagsBySource 1'!$A$3:$A$2402, 'tagsBySource 1'!H$3:H$2402&lt;&gt;"""")), """")"),"")</f>
        <v/>
      </c>
      <c r="I77" s="1" t="str">
        <f ca="1">IFERROR(__xludf.DUMMYFUNCTION("IFERROR(JOIN("", "", FILTER('tagsBySource 1'!I$3:I$2402, $A77='tagsBySource 1'!$A$3:$A$2402, 'tagsBySource 1'!I$3:I$2402&lt;&gt;"""")), """")"),"")</f>
        <v/>
      </c>
      <c r="J77" s="1" t="str">
        <f ca="1">IFERROR(__xludf.DUMMYFUNCTION("IFERROR(JOIN("", "", FILTER('tagsBySource 1'!J$3:J$2402, $A77='tagsBySource 1'!$A$3:$A$2402, 'tagsBySource 1'!J$3:J$2402&lt;&gt;"""")), """")"),"")</f>
        <v/>
      </c>
      <c r="K77" s="1" t="str">
        <f ca="1">IFERROR(__xludf.DUMMYFUNCTION("IFERROR(JOIN("", "", FILTER('tagsBySource 1'!K$3:K$2402, $A77='tagsBySource 1'!$A$3:$A$2402, 'tagsBySource 1'!K$3:K$2402&lt;&gt;"""")), """")"),"")</f>
        <v/>
      </c>
      <c r="L77" s="1" t="str">
        <f ca="1">IFERROR(__xludf.DUMMYFUNCTION("IFERROR(JOIN("", "", FILTER('tagsBySource 1'!L$3:L$2402, $A77='tagsBySource 1'!$A$3:$A$2402, 'tagsBySource 1'!L$3:L$2402&lt;&gt;"""")), """")"),"")</f>
        <v/>
      </c>
      <c r="M77" s="1" t="str">
        <f ca="1">IFERROR(__xludf.DUMMYFUNCTION("IFERROR(JOIN("", "", FILTER('tagsBySource 1'!M$3:M$2402, $A77='tagsBySource 1'!$A$3:$A$2402, 'tagsBySource 1'!M$3:M$2402&lt;&gt;"""")), """")"),"")</f>
        <v/>
      </c>
      <c r="N77" s="1" t="str">
        <f ca="1">IFERROR(__xludf.DUMMYFUNCTION("IFERROR(JOIN("", "", FILTER('tagsBySource 1'!N$3:N$2402, $A77='tagsBySource 1'!$A$3:$A$2402, 'tagsBySource 1'!N$3:N$2402&lt;&gt;"""")), """")"),"")</f>
        <v/>
      </c>
      <c r="O77" s="1" t="str">
        <f ca="1">IFERROR(__xludf.DUMMYFUNCTION("IFERROR(JOIN("", "", FILTER('tagsBySource 1'!O$3:O$2402, $A77='tagsBySource 1'!$A$3:$A$2402, 'tagsBySource 1'!O$3:O$2402&lt;&gt;"""")), """")"),"")</f>
        <v/>
      </c>
      <c r="P77" s="1" t="str">
        <f ca="1">IFERROR(__xludf.DUMMYFUNCTION("IFERROR(JOIN("", "", FILTER('tagsBySource 1'!P$3:P$2402, $A77='tagsBySource 1'!$A$3:$A$2402, 'tagsBySource 1'!P$3:P$2402&lt;&gt;"""")), """")"),"")</f>
        <v/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IFERROR(__xludf.DUMMYFUNCTION("IFERROR(JOIN("", "", FILTER('tagsBySource 1'!B$3:B$2402, $A78='tagsBySource 1'!$A$3:$A$2402, 'tagsBySource 1'!B$3:B$2402&lt;&gt;"""")), """")"),"")</f>
        <v/>
      </c>
      <c r="C78" s="1" t="str">
        <f ca="1">IFERROR(__xludf.DUMMYFUNCTION("IFERROR(JOIN("", "", FILTER('tagsBySource 1'!C$3:C$2402, $A78='tagsBySource 1'!$A$3:$A$2402, 'tagsBySource 1'!C$3:C$2402&lt;&gt;"""")), """")"),"")</f>
        <v/>
      </c>
      <c r="D78" s="1" t="str">
        <f ca="1">IFERROR(__xludf.DUMMYFUNCTION("IFERROR(JOIN("", "", FILTER('tagsBySource 1'!D$3:D$2402, $A78='tagsBySource 1'!$A$3:$A$2402, 'tagsBySource 1'!D$3:D$2402&lt;&gt;"""")), """")"),"procTags")</f>
        <v>procTags</v>
      </c>
      <c r="E78" s="1" t="str">
        <f ca="1">IFERROR(__xludf.DUMMYFUNCTION("IFERROR(JOIN("", "", FILTER('tagsBySource 1'!E$3:E$2402, $A78='tagsBySource 1'!$A$3:$A$2402, 'tagsBySource 1'!E$3:E$2402&lt;&gt;"""")), """")"),"procTags")</f>
        <v>procTags</v>
      </c>
      <c r="F78" s="1" t="str">
        <f ca="1">IFERROR(__xludf.DUMMYFUNCTION("IFERROR(JOIN("", "", FILTER('tagsBySource 1'!F$3:F$2402, $A78='tagsBySource 1'!$A$3:$A$2402, 'tagsBySource 1'!F$3:F$2402&lt;&gt;"""")), """")"),"procTags, historyTags")</f>
        <v>procTags, historyTags</v>
      </c>
      <c r="G78" s="1" t="str">
        <f ca="1">IFERROR(__xludf.DUMMYFUNCTION("IFERROR(JOIN("", "", FILTER('tagsBySource 1'!G$3:G$2402, $A78='tagsBySource 1'!$A$3:$A$2402, 'tagsBySource 1'!G$3:G$2402&lt;&gt;"""")), """")"),"procTags")</f>
        <v>procTags</v>
      </c>
      <c r="H78" s="1" t="str">
        <f ca="1">IFERROR(__xludf.DUMMYFUNCTION("IFERROR(JOIN("", "", FILTER('tagsBySource 1'!H$3:H$2402, $A78='tagsBySource 1'!$A$3:$A$2402, 'tagsBySource 1'!H$3:H$2402&lt;&gt;"""")), """")"),"procTags")</f>
        <v>procTags</v>
      </c>
      <c r="I78" s="1" t="str">
        <f ca="1">IFERROR(__xludf.DUMMYFUNCTION("IFERROR(JOIN("", "", FILTER('tagsBySource 1'!I$3:I$2402, $A78='tagsBySource 1'!$A$3:$A$2402, 'tagsBySource 1'!I$3:I$2402&lt;&gt;"""")), """")"),"procTags")</f>
        <v>procTags</v>
      </c>
      <c r="J78" s="1" t="str">
        <f ca="1">IFERROR(__xludf.DUMMYFUNCTION("IFERROR(JOIN("", "", FILTER('tagsBySource 1'!J$3:J$2402, $A78='tagsBySource 1'!$A$3:$A$2402, 'tagsBySource 1'!J$3:J$2402&lt;&gt;"""")), """")"),"procTags")</f>
        <v>procTags</v>
      </c>
      <c r="K78" s="1" t="str">
        <f ca="1">IFERROR(__xludf.DUMMYFUNCTION("IFERROR(JOIN("", "", FILTER('tagsBySource 1'!K$3:K$2402, $A78='tagsBySource 1'!$A$3:$A$2402, 'tagsBySource 1'!K$3:K$2402&lt;&gt;"""")), """")"),"procTags")</f>
        <v>procTags</v>
      </c>
      <c r="L78" s="1" t="str">
        <f ca="1">IFERROR(__xludf.DUMMYFUNCTION("IFERROR(JOIN("", "", FILTER('tagsBySource 1'!L$3:L$2402, $A78='tagsBySource 1'!$A$3:$A$2402, 'tagsBySource 1'!L$3:L$2402&lt;&gt;"""")), """")"),"procTags")</f>
        <v>procTags</v>
      </c>
      <c r="M78" s="1" t="str">
        <f ca="1">IFERROR(__xludf.DUMMYFUNCTION("IFERROR(JOIN("", "", FILTER('tagsBySource 1'!M$3:M$2402, $A78='tagsBySource 1'!$A$3:$A$2402, 'tagsBySource 1'!M$3:M$2402&lt;&gt;"""")), """")"),"procTags")</f>
        <v>procTags</v>
      </c>
      <c r="N78" s="1" t="str">
        <f ca="1">IFERROR(__xludf.DUMMYFUNCTION("IFERROR(JOIN("", "", FILTER('tagsBySource 1'!N$3:N$2402, $A78='tagsBySource 1'!$A$3:$A$2402, 'tagsBySource 1'!N$3:N$2402&lt;&gt;"""")), """")"),"procTags")</f>
        <v>procTags</v>
      </c>
      <c r="O78" s="1" t="str">
        <f ca="1">IFERROR(__xludf.DUMMYFUNCTION("IFERROR(JOIN("", "", FILTER('tagsBySource 1'!O$3:O$2402, $A78='tagsBySource 1'!$A$3:$A$2402, 'tagsBySource 1'!O$3:O$2402&lt;&gt;"""")), """")"),"procTags")</f>
        <v>procTags</v>
      </c>
      <c r="P78" s="1" t="str">
        <f ca="1">IFERROR(__xludf.DUMMYFUNCTION("IFERROR(JOIN("", "", FILTER('tagsBySource 1'!P$3:P$2402, $A78='tagsBySource 1'!$A$3:$A$2402, 'tagsBySource 1'!P$3:P$2402&lt;&gt;"""")), """")"),"")</f>
        <v/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IFERROR(__xludf.DUMMYFUNCTION("IFERROR(JOIN("", "", FILTER('tagsBySource 1'!B$3:B$2402, $A79='tagsBySource 1'!$A$3:$A$2402, 'tagsBySource 1'!B$3:B$2402&lt;&gt;"""")), """")"),"")</f>
        <v/>
      </c>
      <c r="C79" s="1" t="str">
        <f ca="1">IFERROR(__xludf.DUMMYFUNCTION("IFERROR(JOIN("", "", FILTER('tagsBySource 1'!C$3:C$2402, $A79='tagsBySource 1'!$A$3:$A$2402, 'tagsBySource 1'!C$3:C$2402&lt;&gt;"""")), """")"),"")</f>
        <v/>
      </c>
      <c r="D79" s="1" t="str">
        <f ca="1">IFERROR(__xludf.DUMMYFUNCTION("IFERROR(JOIN("", "", FILTER('tagsBySource 1'!D$3:D$2402, $A79='tagsBySource 1'!$A$3:$A$2402, 'tagsBySource 1'!D$3:D$2402&lt;&gt;"""")), """")"),"procTags")</f>
        <v>procTags</v>
      </c>
      <c r="E79" s="1" t="str">
        <f ca="1">IFERROR(__xludf.DUMMYFUNCTION("IFERROR(JOIN("", "", FILTER('tagsBySource 1'!E$3:E$2402, $A79='tagsBySource 1'!$A$3:$A$2402, 'tagsBySource 1'!E$3:E$2402&lt;&gt;"""")), """")"),"procTags")</f>
        <v>procTags</v>
      </c>
      <c r="F79" s="1" t="str">
        <f ca="1">IFERROR(__xludf.DUMMYFUNCTION("IFERROR(JOIN("", "", FILTER('tagsBySource 1'!F$3:F$2402, $A79='tagsBySource 1'!$A$3:$A$2402, 'tagsBySource 1'!F$3:F$2402&lt;&gt;"""")), """")"),"procTags, historyTags")</f>
        <v>procTags, historyTags</v>
      </c>
      <c r="G79" s="1" t="str">
        <f ca="1">IFERROR(__xludf.DUMMYFUNCTION("IFERROR(JOIN("", "", FILTER('tagsBySource 1'!G$3:G$2402, $A79='tagsBySource 1'!$A$3:$A$2402, 'tagsBySource 1'!G$3:G$2402&lt;&gt;"""")), """")"),"procTags")</f>
        <v>procTags</v>
      </c>
      <c r="H79" s="1" t="str">
        <f ca="1">IFERROR(__xludf.DUMMYFUNCTION("IFERROR(JOIN("", "", FILTER('tagsBySource 1'!H$3:H$2402, $A79='tagsBySource 1'!$A$3:$A$2402, 'tagsBySource 1'!H$3:H$2402&lt;&gt;"""")), """")"),"procTags")</f>
        <v>procTags</v>
      </c>
      <c r="I79" s="1" t="str">
        <f ca="1">IFERROR(__xludf.DUMMYFUNCTION("IFERROR(JOIN("", "", FILTER('tagsBySource 1'!I$3:I$2402, $A79='tagsBySource 1'!$A$3:$A$2402, 'tagsBySource 1'!I$3:I$2402&lt;&gt;"""")), """")"),"procTags")</f>
        <v>procTags</v>
      </c>
      <c r="J79" s="1" t="str">
        <f ca="1">IFERROR(__xludf.DUMMYFUNCTION("IFERROR(JOIN("", "", FILTER('tagsBySource 1'!J$3:J$2402, $A79='tagsBySource 1'!$A$3:$A$2402, 'tagsBySource 1'!J$3:J$2402&lt;&gt;"""")), """")"),"procTags")</f>
        <v>procTags</v>
      </c>
      <c r="K79" s="1" t="str">
        <f ca="1">IFERROR(__xludf.DUMMYFUNCTION("IFERROR(JOIN("", "", FILTER('tagsBySource 1'!K$3:K$2402, $A79='tagsBySource 1'!$A$3:$A$2402, 'tagsBySource 1'!K$3:K$2402&lt;&gt;"""")), """")"),"procTags")</f>
        <v>procTags</v>
      </c>
      <c r="L79" s="1" t="str">
        <f ca="1">IFERROR(__xludf.DUMMYFUNCTION("IFERROR(JOIN("", "", FILTER('tagsBySource 1'!L$3:L$2402, $A79='tagsBySource 1'!$A$3:$A$2402, 'tagsBySource 1'!L$3:L$2402&lt;&gt;"""")), """")"),"procTags")</f>
        <v>procTags</v>
      </c>
      <c r="M79" s="1" t="str">
        <f ca="1">IFERROR(__xludf.DUMMYFUNCTION("IFERROR(JOIN("", "", FILTER('tagsBySource 1'!M$3:M$2402, $A79='tagsBySource 1'!$A$3:$A$2402, 'tagsBySource 1'!M$3:M$2402&lt;&gt;"""")), """")"),"procTags")</f>
        <v>procTags</v>
      </c>
      <c r="N79" s="1" t="str">
        <f ca="1">IFERROR(__xludf.DUMMYFUNCTION("IFERROR(JOIN("", "", FILTER('tagsBySource 1'!N$3:N$2402, $A79='tagsBySource 1'!$A$3:$A$2402, 'tagsBySource 1'!N$3:N$2402&lt;&gt;"""")), """")"),"procTags")</f>
        <v>procTags</v>
      </c>
      <c r="O79" s="1" t="str">
        <f ca="1">IFERROR(__xludf.DUMMYFUNCTION("IFERROR(JOIN("", "", FILTER('tagsBySource 1'!O$3:O$2402, $A79='tagsBySource 1'!$A$3:$A$2402, 'tagsBySource 1'!O$3:O$2402&lt;&gt;"""")), """")"),"procTags")</f>
        <v>procTags</v>
      </c>
      <c r="P79" s="1" t="str">
        <f ca="1">IFERROR(__xludf.DUMMYFUNCTION("IFERROR(JOIN("", "", FILTER('tagsBySource 1'!P$3:P$2402, $A79='tagsBySource 1'!$A$3:$A$2402, 'tagsBySource 1'!P$3:P$2402&lt;&gt;"""")), """")"),"")</f>
        <v/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IFERROR(__xludf.DUMMYFUNCTION("IFERROR(JOIN("", "", FILTER('tagsBySource 1'!B$3:B$2402, $A80='tagsBySource 1'!$A$3:$A$2402, 'tagsBySource 1'!B$3:B$2402&lt;&gt;"""")), """")"),"")</f>
        <v/>
      </c>
      <c r="C80" s="1" t="str">
        <f ca="1">IFERROR(__xludf.DUMMYFUNCTION("IFERROR(JOIN("", "", FILTER('tagsBySource 1'!C$3:C$2402, $A80='tagsBySource 1'!$A$3:$A$2402, 'tagsBySource 1'!C$3:C$2402&lt;&gt;"""")), """")"),"")</f>
        <v/>
      </c>
      <c r="D80" s="1" t="str">
        <f ca="1">IFERROR(__xludf.DUMMYFUNCTION("IFERROR(JOIN("", "", FILTER('tagsBySource 1'!D$3:D$2402, $A80='tagsBySource 1'!$A$3:$A$2402, 'tagsBySource 1'!D$3:D$2402&lt;&gt;"""")), """")"),"")</f>
        <v/>
      </c>
      <c r="E80" s="1" t="str">
        <f ca="1">IFERROR(__xludf.DUMMYFUNCTION("IFERROR(JOIN("", "", FILTER('tagsBySource 1'!E$3:E$2402, $A80='tagsBySource 1'!$A$3:$A$2402, 'tagsBySource 1'!E$3:E$2402&lt;&gt;"""")), """")"),"")</f>
        <v/>
      </c>
      <c r="F80" s="1" t="str">
        <f ca="1">IFERROR(__xludf.DUMMYFUNCTION("IFERROR(JOIN("", "", FILTER('tagsBySource 1'!F$3:F$2402, $A80='tagsBySource 1'!$A$3:$A$2402, 'tagsBySource 1'!F$3:F$2402&lt;&gt;"""")), """")"),"")</f>
        <v/>
      </c>
      <c r="G80" s="1" t="str">
        <f ca="1">IFERROR(__xludf.DUMMYFUNCTION("IFERROR(JOIN("", "", FILTER('tagsBySource 1'!G$3:G$2402, $A80='tagsBySource 1'!$A$3:$A$2402, 'tagsBySource 1'!G$3:G$2402&lt;&gt;"""")), """")"),"")</f>
        <v/>
      </c>
      <c r="H80" s="1" t="str">
        <f ca="1">IFERROR(__xludf.DUMMYFUNCTION("IFERROR(JOIN("", "", FILTER('tagsBySource 1'!H$3:H$2402, $A80='tagsBySource 1'!$A$3:$A$2402, 'tagsBySource 1'!H$3:H$2402&lt;&gt;"""")), """")"),"")</f>
        <v/>
      </c>
      <c r="I80" s="1" t="str">
        <f ca="1">IFERROR(__xludf.DUMMYFUNCTION("IFERROR(JOIN("", "", FILTER('tagsBySource 1'!I$3:I$2402, $A80='tagsBySource 1'!$A$3:$A$2402, 'tagsBySource 1'!I$3:I$2402&lt;&gt;"""")), """")"),"")</f>
        <v/>
      </c>
      <c r="J80" s="1" t="str">
        <f ca="1">IFERROR(__xludf.DUMMYFUNCTION("IFERROR(JOIN("", "", FILTER('tagsBySource 1'!J$3:J$2402, $A80='tagsBySource 1'!$A$3:$A$2402, 'tagsBySource 1'!J$3:J$2402&lt;&gt;"""")), """")"),"")</f>
        <v/>
      </c>
      <c r="K80" s="1" t="str">
        <f ca="1">IFERROR(__xludf.DUMMYFUNCTION("IFERROR(JOIN("", "", FILTER('tagsBySource 1'!K$3:K$2402, $A80='tagsBySource 1'!$A$3:$A$2402, 'tagsBySource 1'!K$3:K$2402&lt;&gt;"""")), """")"),"")</f>
        <v/>
      </c>
      <c r="L80" s="1" t="str">
        <f ca="1">IFERROR(__xludf.DUMMYFUNCTION("IFERROR(JOIN("", "", FILTER('tagsBySource 1'!L$3:L$2402, $A80='tagsBySource 1'!$A$3:$A$2402, 'tagsBySource 1'!L$3:L$2402&lt;&gt;"""")), """")"),"")</f>
        <v/>
      </c>
      <c r="M80" s="1" t="str">
        <f ca="1">IFERROR(__xludf.DUMMYFUNCTION("IFERROR(JOIN("", "", FILTER('tagsBySource 1'!M$3:M$2402, $A80='tagsBySource 1'!$A$3:$A$2402, 'tagsBySource 1'!M$3:M$2402&lt;&gt;"""")), """")"),"")</f>
        <v/>
      </c>
      <c r="N80" s="1" t="str">
        <f ca="1">IFERROR(__xludf.DUMMYFUNCTION("IFERROR(JOIN("", "", FILTER('tagsBySource 1'!N$3:N$2402, $A80='tagsBySource 1'!$A$3:$A$2402, 'tagsBySource 1'!N$3:N$2402&lt;&gt;"""")), """")"),"")</f>
        <v/>
      </c>
      <c r="O80" s="1" t="str">
        <f ca="1">IFERROR(__xludf.DUMMYFUNCTION("IFERROR(JOIN("", "", FILTER('tagsBySource 1'!O$3:O$2402, $A80='tagsBySource 1'!$A$3:$A$2402, 'tagsBySource 1'!O$3:O$2402&lt;&gt;"""")), """")"),"")</f>
        <v/>
      </c>
      <c r="P80" s="1" t="str">
        <f ca="1">IFERROR(__xludf.DUMMYFUNCTION("IFERROR(JOIN("", "", FILTER('tagsBySource 1'!P$3:P$2402, $A80='tagsBySource 1'!$A$3:$A$2402, 'tagsBySource 1'!P$3:P$2402&lt;&gt;"""")), """")"),"procTags, onchangeTags")</f>
        <v>procTags, onchangeTags</v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IFERROR(__xludf.DUMMYFUNCTION("IFERROR(JOIN("", "", FILTER('tagsBySource 1'!B$3:B$2402, $A81='tagsBySource 1'!$A$3:$A$2402, 'tagsBySource 1'!B$3:B$2402&lt;&gt;"""")), """")"),"")</f>
        <v/>
      </c>
      <c r="C81" s="1" t="str">
        <f ca="1">IFERROR(__xludf.DUMMYFUNCTION("IFERROR(JOIN("", "", FILTER('tagsBySource 1'!C$3:C$2402, $A81='tagsBySource 1'!$A$3:$A$2402, 'tagsBySource 1'!C$3:C$2402&lt;&gt;"""")), """")"),"")</f>
        <v/>
      </c>
      <c r="D81" s="1" t="str">
        <f ca="1">IFERROR(__xludf.DUMMYFUNCTION("IFERROR(JOIN("", "", FILTER('tagsBySource 1'!D$3:D$2402, $A81='tagsBySource 1'!$A$3:$A$2402, 'tagsBySource 1'!D$3:D$2402&lt;&gt;"""")), """")"),"procTags")</f>
        <v>procTags</v>
      </c>
      <c r="E81" s="1" t="str">
        <f ca="1">IFERROR(__xludf.DUMMYFUNCTION("IFERROR(JOIN("", "", FILTER('tagsBySource 1'!E$3:E$2402, $A81='tagsBySource 1'!$A$3:$A$2402, 'tagsBySource 1'!E$3:E$2402&lt;&gt;"""")), """")"),"procTags")</f>
        <v>procTags</v>
      </c>
      <c r="F81" s="1" t="str">
        <f ca="1">IFERROR(__xludf.DUMMYFUNCTION("IFERROR(JOIN("", "", FILTER('tagsBySource 1'!F$3:F$2402, $A81='tagsBySource 1'!$A$3:$A$2402, 'tagsBySource 1'!F$3:F$2402&lt;&gt;"""")), """")"),"procTags")</f>
        <v>procTags</v>
      </c>
      <c r="G81" s="1" t="str">
        <f ca="1">IFERROR(__xludf.DUMMYFUNCTION("IFERROR(JOIN("", "", FILTER('tagsBySource 1'!G$3:G$2402, $A81='tagsBySource 1'!$A$3:$A$2402, 'tagsBySource 1'!G$3:G$2402&lt;&gt;"""")), """")"),"procTags")</f>
        <v>procTags</v>
      </c>
      <c r="H81" s="1" t="str">
        <f ca="1">IFERROR(__xludf.DUMMYFUNCTION("IFERROR(JOIN("", "", FILTER('tagsBySource 1'!H$3:H$2402, $A81='tagsBySource 1'!$A$3:$A$2402, 'tagsBySource 1'!H$3:H$2402&lt;&gt;"""")), """")"),"procTags")</f>
        <v>procTags</v>
      </c>
      <c r="I81" s="1" t="str">
        <f ca="1">IFERROR(__xludf.DUMMYFUNCTION("IFERROR(JOIN("", "", FILTER('tagsBySource 1'!I$3:I$2402, $A81='tagsBySource 1'!$A$3:$A$2402, 'tagsBySource 1'!I$3:I$2402&lt;&gt;"""")), """")"),"procTags")</f>
        <v>procTags</v>
      </c>
      <c r="J81" s="1" t="str">
        <f ca="1">IFERROR(__xludf.DUMMYFUNCTION("IFERROR(JOIN("", "", FILTER('tagsBySource 1'!J$3:J$2402, $A81='tagsBySource 1'!$A$3:$A$2402, 'tagsBySource 1'!J$3:J$2402&lt;&gt;"""")), """")"),"procTags")</f>
        <v>procTags</v>
      </c>
      <c r="K81" s="1" t="str">
        <f ca="1">IFERROR(__xludf.DUMMYFUNCTION("IFERROR(JOIN("", "", FILTER('tagsBySource 1'!K$3:K$2402, $A81='tagsBySource 1'!$A$3:$A$2402, 'tagsBySource 1'!K$3:K$2402&lt;&gt;"""")), """")"),"procTags")</f>
        <v>procTags</v>
      </c>
      <c r="L81" s="1" t="str">
        <f ca="1">IFERROR(__xludf.DUMMYFUNCTION("IFERROR(JOIN("", "", FILTER('tagsBySource 1'!L$3:L$2402, $A81='tagsBySource 1'!$A$3:$A$2402, 'tagsBySource 1'!L$3:L$2402&lt;&gt;"""")), """")"),"procTags")</f>
        <v>procTags</v>
      </c>
      <c r="M81" s="1" t="str">
        <f ca="1">IFERROR(__xludf.DUMMYFUNCTION("IFERROR(JOIN("", "", FILTER('tagsBySource 1'!M$3:M$2402, $A81='tagsBySource 1'!$A$3:$A$2402, 'tagsBySource 1'!M$3:M$2402&lt;&gt;"""")), """")"),"procTags")</f>
        <v>procTags</v>
      </c>
      <c r="N81" s="1" t="str">
        <f ca="1">IFERROR(__xludf.DUMMYFUNCTION("IFERROR(JOIN("", "", FILTER('tagsBySource 1'!N$3:N$2402, $A81='tagsBySource 1'!$A$3:$A$2402, 'tagsBySource 1'!N$3:N$2402&lt;&gt;"""")), """")"),"procTags")</f>
        <v>procTags</v>
      </c>
      <c r="O81" s="1" t="str">
        <f ca="1">IFERROR(__xludf.DUMMYFUNCTION("IFERROR(JOIN("", "", FILTER('tagsBySource 1'!O$3:O$2402, $A81='tagsBySource 1'!$A$3:$A$2402, 'tagsBySource 1'!O$3:O$2402&lt;&gt;"""")), """")"),"procTags")</f>
        <v>procTags</v>
      </c>
      <c r="P81" s="1" t="str">
        <f ca="1">IFERROR(__xludf.DUMMYFUNCTION("IFERROR(JOIN("", "", FILTER('tagsBySource 1'!P$3:P$2402, $A81='tagsBySource 1'!$A$3:$A$2402, 'tagsBySource 1'!P$3:P$2402&lt;&gt;"""")), """")"),"")</f>
        <v/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IFERROR(__xludf.DUMMYFUNCTION("IFERROR(JOIN("", "", FILTER('tagsBySource 1'!B$3:B$2402, $A82='tagsBySource 1'!$A$3:$A$2402, 'tagsBySource 1'!B$3:B$2402&lt;&gt;"""")), """")"),"")</f>
        <v/>
      </c>
      <c r="C82" s="1" t="str">
        <f ca="1">IFERROR(__xludf.DUMMYFUNCTION("IFERROR(JOIN("", "", FILTER('tagsBySource 1'!C$3:C$2402, $A82='tagsBySource 1'!$A$3:$A$2402, 'tagsBySource 1'!C$3:C$2402&lt;&gt;"""")), """")"),"")</f>
        <v/>
      </c>
      <c r="D82" s="1" t="str">
        <f ca="1">IFERROR(__xludf.DUMMYFUNCTION("IFERROR(JOIN("", "", FILTER('tagsBySource 1'!D$3:D$2402, $A82='tagsBySource 1'!$A$3:$A$2402, 'tagsBySource 1'!D$3:D$2402&lt;&gt;"""")), """")"),"procTags")</f>
        <v>procTags</v>
      </c>
      <c r="E82" s="1" t="str">
        <f ca="1">IFERROR(__xludf.DUMMYFUNCTION("IFERROR(JOIN("", "", FILTER('tagsBySource 1'!E$3:E$2402, $A82='tagsBySource 1'!$A$3:$A$2402, 'tagsBySource 1'!E$3:E$2402&lt;&gt;"""")), """")"),"procTags")</f>
        <v>procTags</v>
      </c>
      <c r="F82" s="1" t="str">
        <f ca="1">IFERROR(__xludf.DUMMYFUNCTION("IFERROR(JOIN("", "", FILTER('tagsBySource 1'!F$3:F$2402, $A82='tagsBySource 1'!$A$3:$A$2402, 'tagsBySource 1'!F$3:F$2402&lt;&gt;"""")), """")"),"procTags, historyTags")</f>
        <v>procTags, historyTags</v>
      </c>
      <c r="G82" s="1" t="str">
        <f ca="1">IFERROR(__xludf.DUMMYFUNCTION("IFERROR(JOIN("", "", FILTER('tagsBySource 1'!G$3:G$2402, $A82='tagsBySource 1'!$A$3:$A$2402, 'tagsBySource 1'!G$3:G$2402&lt;&gt;"""")), """")"),"procTags")</f>
        <v>procTags</v>
      </c>
      <c r="H82" s="1" t="str">
        <f ca="1">IFERROR(__xludf.DUMMYFUNCTION("IFERROR(JOIN("", "", FILTER('tagsBySource 1'!H$3:H$2402, $A82='tagsBySource 1'!$A$3:$A$2402, 'tagsBySource 1'!H$3:H$2402&lt;&gt;"""")), """")"),"procTags")</f>
        <v>procTags</v>
      </c>
      <c r="I82" s="1" t="str">
        <f ca="1">IFERROR(__xludf.DUMMYFUNCTION("IFERROR(JOIN("", "", FILTER('tagsBySource 1'!I$3:I$2402, $A82='tagsBySource 1'!$A$3:$A$2402, 'tagsBySource 1'!I$3:I$2402&lt;&gt;"""")), """")"),"procTags")</f>
        <v>procTags</v>
      </c>
      <c r="J82" s="1" t="str">
        <f ca="1">IFERROR(__xludf.DUMMYFUNCTION("IFERROR(JOIN("", "", FILTER('tagsBySource 1'!J$3:J$2402, $A82='tagsBySource 1'!$A$3:$A$2402, 'tagsBySource 1'!J$3:J$2402&lt;&gt;"""")), """")"),"procTags")</f>
        <v>procTags</v>
      </c>
      <c r="K82" s="1" t="str">
        <f ca="1">IFERROR(__xludf.DUMMYFUNCTION("IFERROR(JOIN("", "", FILTER('tagsBySource 1'!K$3:K$2402, $A82='tagsBySource 1'!$A$3:$A$2402, 'tagsBySource 1'!K$3:K$2402&lt;&gt;"""")), """")"),"procTags")</f>
        <v>procTags</v>
      </c>
      <c r="L82" s="1" t="str">
        <f ca="1">IFERROR(__xludf.DUMMYFUNCTION("IFERROR(JOIN("", "", FILTER('tagsBySource 1'!L$3:L$2402, $A82='tagsBySource 1'!$A$3:$A$2402, 'tagsBySource 1'!L$3:L$2402&lt;&gt;"""")), """")"),"procTags")</f>
        <v>procTags</v>
      </c>
      <c r="M82" s="1" t="str">
        <f ca="1">IFERROR(__xludf.DUMMYFUNCTION("IFERROR(JOIN("", "", FILTER('tagsBySource 1'!M$3:M$2402, $A82='tagsBySource 1'!$A$3:$A$2402, 'tagsBySource 1'!M$3:M$2402&lt;&gt;"""")), """")"),"procTags")</f>
        <v>procTags</v>
      </c>
      <c r="N82" s="1" t="str">
        <f ca="1">IFERROR(__xludf.DUMMYFUNCTION("IFERROR(JOIN("", "", FILTER('tagsBySource 1'!N$3:N$2402, $A82='tagsBySource 1'!$A$3:$A$2402, 'tagsBySource 1'!N$3:N$2402&lt;&gt;"""")), """")"),"procTags")</f>
        <v>procTags</v>
      </c>
      <c r="O82" s="1" t="str">
        <f ca="1">IFERROR(__xludf.DUMMYFUNCTION("IFERROR(JOIN("", "", FILTER('tagsBySource 1'!O$3:O$2402, $A82='tagsBySource 1'!$A$3:$A$2402, 'tagsBySource 1'!O$3:O$2402&lt;&gt;"""")), """")"),"procTags")</f>
        <v>procTags</v>
      </c>
      <c r="P82" s="1" t="str">
        <f ca="1">IFERROR(__xludf.DUMMYFUNCTION("IFERROR(JOIN("", "", FILTER('tagsBySource 1'!P$3:P$2402, $A82='tagsBySource 1'!$A$3:$A$2402, 'tagsBySource 1'!P$3:P$2402&lt;&gt;"""")), """")"),"")</f>
        <v/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IFERROR(__xludf.DUMMYFUNCTION("IFERROR(JOIN("", "", FILTER('tagsBySource 1'!B$3:B$2402, $A83='tagsBySource 1'!$A$3:$A$2402, 'tagsBySource 1'!B$3:B$2402&lt;&gt;"""")), """")"),"")</f>
        <v/>
      </c>
      <c r="C83" s="1" t="str">
        <f ca="1">IFERROR(__xludf.DUMMYFUNCTION("IFERROR(JOIN("", "", FILTER('tagsBySource 1'!C$3:C$2402, $A83='tagsBySource 1'!$A$3:$A$2402, 'tagsBySource 1'!C$3:C$2402&lt;&gt;"""")), """")"),"")</f>
        <v/>
      </c>
      <c r="D83" s="1" t="str">
        <f ca="1">IFERROR(__xludf.DUMMYFUNCTION("IFERROR(JOIN("", "", FILTER('tagsBySource 1'!D$3:D$2402, $A83='tagsBySource 1'!$A$3:$A$2402, 'tagsBySource 1'!D$3:D$2402&lt;&gt;"""")), """")"),"")</f>
        <v/>
      </c>
      <c r="E83" s="1" t="str">
        <f ca="1">IFERROR(__xludf.DUMMYFUNCTION("IFERROR(JOIN("", "", FILTER('tagsBySource 1'!E$3:E$2402, $A83='tagsBySource 1'!$A$3:$A$2402, 'tagsBySource 1'!E$3:E$2402&lt;&gt;"""")), """")"),"")</f>
        <v/>
      </c>
      <c r="F83" s="1" t="str">
        <f ca="1">IFERROR(__xludf.DUMMYFUNCTION("IFERROR(JOIN("", "", FILTER('tagsBySource 1'!F$3:F$2402, $A83='tagsBySource 1'!$A$3:$A$2402, 'tagsBySource 1'!F$3:F$2402&lt;&gt;"""")), """")"),"")</f>
        <v/>
      </c>
      <c r="G83" s="1" t="str">
        <f ca="1">IFERROR(__xludf.DUMMYFUNCTION("IFERROR(JOIN("", "", FILTER('tagsBySource 1'!G$3:G$2402, $A83='tagsBySource 1'!$A$3:$A$2402, 'tagsBySource 1'!G$3:G$2402&lt;&gt;"""")), """")"),"")</f>
        <v/>
      </c>
      <c r="H83" s="1" t="str">
        <f ca="1">IFERROR(__xludf.DUMMYFUNCTION("IFERROR(JOIN("", "", FILTER('tagsBySource 1'!H$3:H$2402, $A83='tagsBySource 1'!$A$3:$A$2402, 'tagsBySource 1'!H$3:H$2402&lt;&gt;"""")), """")"),"")</f>
        <v/>
      </c>
      <c r="I83" s="1" t="str">
        <f ca="1">IFERROR(__xludf.DUMMYFUNCTION("IFERROR(JOIN("", "", FILTER('tagsBySource 1'!I$3:I$2402, $A83='tagsBySource 1'!$A$3:$A$2402, 'tagsBySource 1'!I$3:I$2402&lt;&gt;"""")), """")"),"")</f>
        <v/>
      </c>
      <c r="J83" s="1" t="str">
        <f ca="1">IFERROR(__xludf.DUMMYFUNCTION("IFERROR(JOIN("", "", FILTER('tagsBySource 1'!J$3:J$2402, $A83='tagsBySource 1'!$A$3:$A$2402, 'tagsBySource 1'!J$3:J$2402&lt;&gt;"""")), """")"),"")</f>
        <v/>
      </c>
      <c r="K83" s="1" t="str">
        <f ca="1">IFERROR(__xludf.DUMMYFUNCTION("IFERROR(JOIN("", "", FILTER('tagsBySource 1'!K$3:K$2402, $A83='tagsBySource 1'!$A$3:$A$2402, 'tagsBySource 1'!K$3:K$2402&lt;&gt;"""")), """")"),"")</f>
        <v/>
      </c>
      <c r="L83" s="1" t="str">
        <f ca="1">IFERROR(__xludf.DUMMYFUNCTION("IFERROR(JOIN("", "", FILTER('tagsBySource 1'!L$3:L$2402, $A83='tagsBySource 1'!$A$3:$A$2402, 'tagsBySource 1'!L$3:L$2402&lt;&gt;"""")), """")"),"")</f>
        <v/>
      </c>
      <c r="M83" s="1" t="str">
        <f ca="1">IFERROR(__xludf.DUMMYFUNCTION("IFERROR(JOIN("", "", FILTER('tagsBySource 1'!M$3:M$2402, $A83='tagsBySource 1'!$A$3:$A$2402, 'tagsBySource 1'!M$3:M$2402&lt;&gt;"""")), """")"),"")</f>
        <v/>
      </c>
      <c r="N83" s="1" t="str">
        <f ca="1">IFERROR(__xludf.DUMMYFUNCTION("IFERROR(JOIN("", "", FILTER('tagsBySource 1'!N$3:N$2402, $A83='tagsBySource 1'!$A$3:$A$2402, 'tagsBySource 1'!N$3:N$2402&lt;&gt;"""")), """")"),"")</f>
        <v/>
      </c>
      <c r="O83" s="1" t="str">
        <f ca="1">IFERROR(__xludf.DUMMYFUNCTION("IFERROR(JOIN("", "", FILTER('tagsBySource 1'!O$3:O$2402, $A83='tagsBySource 1'!$A$3:$A$2402, 'tagsBySource 1'!O$3:O$2402&lt;&gt;"""")), """")"),"")</f>
        <v/>
      </c>
      <c r="P83" s="1" t="str">
        <f ca="1">IFERROR(__xludf.DUMMYFUNCTION("IFERROR(JOIN("", "", FILTER('tagsBySource 1'!P$3:P$2402, $A83='tagsBySource 1'!$A$3:$A$2402, 'tagsBySource 1'!P$3:P$2402&lt;&gt;"""")), """")"),"onchangeTags")</f>
        <v>onchangeTags</v>
      </c>
    </row>
    <row r="84" spans="1:16" x14ac:dyDescent="0.2">
      <c r="A84" s="1" t="str">
        <f ca="1">IFERROR(__xludf.DUMMYFUNCTION("""COMPUTED_VALUE"""),"cwc_kp")</f>
        <v>cwc_kp</v>
      </c>
      <c r="B84" s="1" t="str">
        <f ca="1">IFERROR(__xludf.DUMMYFUNCTION("IFERROR(JOIN("", "", FILTER('tagsBySource 1'!B$3:B$2402, $A84='tagsBySource 1'!$A$3:$A$2402, 'tagsBySource 1'!B$3:B$2402&lt;&gt;"""")), """")"),"")</f>
        <v/>
      </c>
      <c r="C84" s="1" t="str">
        <f ca="1">IFERROR(__xludf.DUMMYFUNCTION("IFERROR(JOIN("", "", FILTER('tagsBySource 1'!C$3:C$2402, $A84='tagsBySource 1'!$A$3:$A$2402, 'tagsBySource 1'!C$3:C$2402&lt;&gt;"""")), """")"),"")</f>
        <v/>
      </c>
      <c r="D84" s="1" t="str">
        <f ca="1">IFERROR(__xludf.DUMMYFUNCTION("IFERROR(JOIN("", "", FILTER('tagsBySource 1'!D$3:D$2402, $A84='tagsBySource 1'!$A$3:$A$2402, 'tagsBySource 1'!D$3:D$2402&lt;&gt;"""")), """")"),"onchangeTags")</f>
        <v>onchangeTags</v>
      </c>
      <c r="E84" s="1" t="str">
        <f ca="1">IFERROR(__xludf.DUMMYFUNCTION("IFERROR(JOIN("", "", FILTER('tagsBySource 1'!E$3:E$2402, $A84='tagsBySource 1'!$A$3:$A$2402, 'tagsBySource 1'!E$3:E$2402&lt;&gt;"""")), """")"),"onchangeTags")</f>
        <v>onchangeTags</v>
      </c>
      <c r="F84" s="1" t="str">
        <f ca="1">IFERROR(__xludf.DUMMYFUNCTION("IFERROR(JOIN("", "", FILTER('tagsBySource 1'!F$3:F$2402, $A84='tagsBySource 1'!$A$3:$A$2402, 'tagsBySource 1'!F$3:F$2402&lt;&gt;"""")), """")"),"onchangeTags")</f>
        <v>onchangeTags</v>
      </c>
      <c r="G84" s="1" t="str">
        <f ca="1">IFERROR(__xludf.DUMMYFUNCTION("IFERROR(JOIN("", "", FILTER('tagsBySource 1'!G$3:G$2402, $A84='tagsBySource 1'!$A$3:$A$2402, 'tagsBySource 1'!G$3:G$2402&lt;&gt;"""")), """")"),"onchangeTags")</f>
        <v>onchangeTags</v>
      </c>
      <c r="H84" s="1" t="str">
        <f ca="1">IFERROR(__xludf.DUMMYFUNCTION("IFERROR(JOIN("", "", FILTER('tagsBySource 1'!H$3:H$2402, $A84='tagsBySource 1'!$A$3:$A$2402, 'tagsBySource 1'!H$3:H$2402&lt;&gt;"""")), """")"),"onchangeTags")</f>
        <v>onchangeTags</v>
      </c>
      <c r="I84" s="1" t="str">
        <f ca="1">IFERROR(__xludf.DUMMYFUNCTION("IFERROR(JOIN("", "", FILTER('tagsBySource 1'!I$3:I$2402, $A84='tagsBySource 1'!$A$3:$A$2402, 'tagsBySource 1'!I$3:I$2402&lt;&gt;"""")), """")"),"onchangeTags")</f>
        <v>onchangeTags</v>
      </c>
      <c r="J84" s="1" t="str">
        <f ca="1">IFERROR(__xludf.DUMMYFUNCTION("IFERROR(JOIN("", "", FILTER('tagsBySource 1'!J$3:J$2402, $A84='tagsBySource 1'!$A$3:$A$2402, 'tagsBySource 1'!J$3:J$2402&lt;&gt;"""")), """")"),"onchangeTags")</f>
        <v>onchangeTags</v>
      </c>
      <c r="K84" s="1" t="str">
        <f ca="1">IFERROR(__xludf.DUMMYFUNCTION("IFERROR(JOIN("", "", FILTER('tagsBySource 1'!K$3:K$2402, $A84='tagsBySource 1'!$A$3:$A$2402, 'tagsBySource 1'!K$3:K$2402&lt;&gt;"""")), """")"),"onchangeTags")</f>
        <v>onchangeTags</v>
      </c>
      <c r="L84" s="1" t="str">
        <f ca="1">IFERROR(__xludf.DUMMYFUNCTION("IFERROR(JOIN("", "", FILTER('tagsBySource 1'!L$3:L$2402, $A84='tagsBySource 1'!$A$3:$A$2402, 'tagsBySource 1'!L$3:L$2402&lt;&gt;"""")), """")"),"onchangeTags")</f>
        <v>onchangeTags</v>
      </c>
      <c r="M84" s="1" t="str">
        <f ca="1">IFERROR(__xludf.DUMMYFUNCTION("IFERROR(JOIN("", "", FILTER('tagsBySource 1'!M$3:M$2402, $A84='tagsBySource 1'!$A$3:$A$2402, 'tagsBySource 1'!M$3:M$2402&lt;&gt;"""")), """")"),"onchangeTags")</f>
        <v>onchangeTags</v>
      </c>
      <c r="N84" s="1" t="str">
        <f ca="1">IFERROR(__xludf.DUMMYFUNCTION("IFERROR(JOIN("", "", FILTER('tagsBySource 1'!N$3:N$2402, $A84='tagsBySource 1'!$A$3:$A$2402, 'tagsBySource 1'!N$3:N$2402&lt;&gt;"""")), """")"),"onchangeTags")</f>
        <v>onchangeTags</v>
      </c>
      <c r="O84" s="1" t="str">
        <f ca="1">IFERROR(__xludf.DUMMYFUNCTION("IFERROR(JOIN("", "", FILTER('tagsBySource 1'!O$3:O$2402, $A84='tagsBySource 1'!$A$3:$A$2402, 'tagsBySource 1'!O$3:O$2402&lt;&gt;"""")), """")"),"onchangeTags")</f>
        <v>onchangeTags</v>
      </c>
      <c r="P84" s="1" t="str">
        <f ca="1">IFERROR(__xludf.DUMMYFUNCTION("IFERROR(JOIN("", "", FILTER('tagsBySource 1'!P$3:P$2402, $A84='tagsBySource 1'!$A$3:$A$2402, 'tagsBySource 1'!P$3:P$2402&lt;&gt;"""")), """")"),"")</f>
        <v/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IFERROR(__xludf.DUMMYFUNCTION("IFERROR(JOIN("", "", FILTER('tagsBySource 1'!B$3:B$2402, $A85='tagsBySource 1'!$A$3:$A$2402, 'tagsBySource 1'!B$3:B$2402&lt;&gt;"""")), """")"),"")</f>
        <v/>
      </c>
      <c r="C85" s="1" t="str">
        <f ca="1">IFERROR(__xludf.DUMMYFUNCTION("IFERROR(JOIN("", "", FILTER('tagsBySource 1'!C$3:C$2402, $A85='tagsBySource 1'!$A$3:$A$2402, 'tagsBySource 1'!C$3:C$2402&lt;&gt;"""")), """")"),"")</f>
        <v/>
      </c>
      <c r="D85" s="1" t="str">
        <f ca="1">IFERROR(__xludf.DUMMYFUNCTION("IFERROR(JOIN("", "", FILTER('tagsBySource 1'!D$3:D$2402, $A85='tagsBySource 1'!$A$3:$A$2402, 'tagsBySource 1'!D$3:D$2402&lt;&gt;"""")), """")"),"onchangeTags")</f>
        <v>onchangeTags</v>
      </c>
      <c r="E85" s="1" t="str">
        <f ca="1">IFERROR(__xludf.DUMMYFUNCTION("IFERROR(JOIN("", "", FILTER('tagsBySource 1'!E$3:E$2402, $A85='tagsBySource 1'!$A$3:$A$2402, 'tagsBySource 1'!E$3:E$2402&lt;&gt;"""")), """")"),"onchangeTags")</f>
        <v>onchangeTags</v>
      </c>
      <c r="F85" s="1" t="str">
        <f ca="1">IFERROR(__xludf.DUMMYFUNCTION("IFERROR(JOIN("", "", FILTER('tagsBySource 1'!F$3:F$2402, $A85='tagsBySource 1'!$A$3:$A$2402, 'tagsBySource 1'!F$3:F$2402&lt;&gt;"""")), """")"),"onchangeTags")</f>
        <v>onchangeTags</v>
      </c>
      <c r="G85" s="1" t="str">
        <f ca="1">IFERROR(__xludf.DUMMYFUNCTION("IFERROR(JOIN("", "", FILTER('tagsBySource 1'!G$3:G$2402, $A85='tagsBySource 1'!$A$3:$A$2402, 'tagsBySource 1'!G$3:G$2402&lt;&gt;"""")), """")"),"onchangeTags")</f>
        <v>onchangeTags</v>
      </c>
      <c r="H85" s="1" t="str">
        <f ca="1">IFERROR(__xludf.DUMMYFUNCTION("IFERROR(JOIN("", "", FILTER('tagsBySource 1'!H$3:H$2402, $A85='tagsBySource 1'!$A$3:$A$2402, 'tagsBySource 1'!H$3:H$2402&lt;&gt;"""")), """")"),"onchangeTags")</f>
        <v>onchangeTags</v>
      </c>
      <c r="I85" s="1" t="str">
        <f ca="1">IFERROR(__xludf.DUMMYFUNCTION("IFERROR(JOIN("", "", FILTER('tagsBySource 1'!I$3:I$2402, $A85='tagsBySource 1'!$A$3:$A$2402, 'tagsBySource 1'!I$3:I$2402&lt;&gt;"""")), """")"),"onchangeTags")</f>
        <v>onchangeTags</v>
      </c>
      <c r="J85" s="1" t="str">
        <f ca="1">IFERROR(__xludf.DUMMYFUNCTION("IFERROR(JOIN("", "", FILTER('tagsBySource 1'!J$3:J$2402, $A85='tagsBySource 1'!$A$3:$A$2402, 'tagsBySource 1'!J$3:J$2402&lt;&gt;"""")), """")"),"onchangeTags")</f>
        <v>onchangeTags</v>
      </c>
      <c r="K85" s="1" t="str">
        <f ca="1">IFERROR(__xludf.DUMMYFUNCTION("IFERROR(JOIN("", "", FILTER('tagsBySource 1'!K$3:K$2402, $A85='tagsBySource 1'!$A$3:$A$2402, 'tagsBySource 1'!K$3:K$2402&lt;&gt;"""")), """")"),"onchangeTags")</f>
        <v>onchangeTags</v>
      </c>
      <c r="L85" s="1" t="str">
        <f ca="1">IFERROR(__xludf.DUMMYFUNCTION("IFERROR(JOIN("", "", FILTER('tagsBySource 1'!L$3:L$2402, $A85='tagsBySource 1'!$A$3:$A$2402, 'tagsBySource 1'!L$3:L$2402&lt;&gt;"""")), """")"),"onchangeTags")</f>
        <v>onchangeTags</v>
      </c>
      <c r="M85" s="1" t="str">
        <f ca="1">IFERROR(__xludf.DUMMYFUNCTION("IFERROR(JOIN("", "", FILTER('tagsBySource 1'!M$3:M$2402, $A85='tagsBySource 1'!$A$3:$A$2402, 'tagsBySource 1'!M$3:M$2402&lt;&gt;"""")), """")"),"onchangeTags")</f>
        <v>onchangeTags</v>
      </c>
      <c r="N85" s="1" t="str">
        <f ca="1">IFERROR(__xludf.DUMMYFUNCTION("IFERROR(JOIN("", "", FILTER('tagsBySource 1'!N$3:N$2402, $A85='tagsBySource 1'!$A$3:$A$2402, 'tagsBySource 1'!N$3:N$2402&lt;&gt;"""")), """")"),"onchangeTags")</f>
        <v>onchangeTags</v>
      </c>
      <c r="O85" s="1" t="str">
        <f ca="1">IFERROR(__xludf.DUMMYFUNCTION("IFERROR(JOIN("", "", FILTER('tagsBySource 1'!O$3:O$2402, $A85='tagsBySource 1'!$A$3:$A$2402, 'tagsBySource 1'!O$3:O$2402&lt;&gt;"""")), """")"),"onchangeTags")</f>
        <v>onchangeTags</v>
      </c>
      <c r="P85" s="1" t="str">
        <f ca="1">IFERROR(__xludf.DUMMYFUNCTION("IFERROR(JOIN("", "", FILTER('tagsBySource 1'!P$3:P$2402, $A85='tagsBySource 1'!$A$3:$A$2402, 'tagsBySource 1'!P$3:P$2402&lt;&gt;"""")), """")"),"")</f>
        <v/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IFERROR(__xludf.DUMMYFUNCTION("IFERROR(JOIN("", "", FILTER('tagsBySource 1'!B$3:B$2402, $A86='tagsBySource 1'!$A$3:$A$2402, 'tagsBySource 1'!B$3:B$2402&lt;&gt;"""")), """")"),"")</f>
        <v/>
      </c>
      <c r="C86" s="1" t="str">
        <f ca="1">IFERROR(__xludf.DUMMYFUNCTION("IFERROR(JOIN("", "", FILTER('tagsBySource 1'!C$3:C$2402, $A86='tagsBySource 1'!$A$3:$A$2402, 'tagsBySource 1'!C$3:C$2402&lt;&gt;"""")), """")"),"")</f>
        <v/>
      </c>
      <c r="D86" s="1" t="str">
        <f ca="1">IFERROR(__xludf.DUMMYFUNCTION("IFERROR(JOIN("", "", FILTER('tagsBySource 1'!D$3:D$2402, $A86='tagsBySource 1'!$A$3:$A$2402, 'tagsBySource 1'!D$3:D$2402&lt;&gt;"""")), """")"),"onchangeTags")</f>
        <v>onchangeTags</v>
      </c>
      <c r="E86" s="1" t="str">
        <f ca="1">IFERROR(__xludf.DUMMYFUNCTION("IFERROR(JOIN("", "", FILTER('tagsBySource 1'!E$3:E$2402, $A86='tagsBySource 1'!$A$3:$A$2402, 'tagsBySource 1'!E$3:E$2402&lt;&gt;"""")), """")"),"onchangeTags")</f>
        <v>onchangeTags</v>
      </c>
      <c r="F86" s="1" t="str">
        <f ca="1">IFERROR(__xludf.DUMMYFUNCTION("IFERROR(JOIN("", "", FILTER('tagsBySource 1'!F$3:F$2402, $A86='tagsBySource 1'!$A$3:$A$2402, 'tagsBySource 1'!F$3:F$2402&lt;&gt;"""")), """")"),"onchangeTags")</f>
        <v>onchangeTags</v>
      </c>
      <c r="G86" s="1" t="str">
        <f ca="1">IFERROR(__xludf.DUMMYFUNCTION("IFERROR(JOIN("", "", FILTER('tagsBySource 1'!G$3:G$2402, $A86='tagsBySource 1'!$A$3:$A$2402, 'tagsBySource 1'!G$3:G$2402&lt;&gt;"""")), """")"),"onchangeTags")</f>
        <v>onchangeTags</v>
      </c>
      <c r="H86" s="1" t="str">
        <f ca="1">IFERROR(__xludf.DUMMYFUNCTION("IFERROR(JOIN("", "", FILTER('tagsBySource 1'!H$3:H$2402, $A86='tagsBySource 1'!$A$3:$A$2402, 'tagsBySource 1'!H$3:H$2402&lt;&gt;"""")), """")"),"onchangeTags")</f>
        <v>onchangeTags</v>
      </c>
      <c r="I86" s="1" t="str">
        <f ca="1">IFERROR(__xludf.DUMMYFUNCTION("IFERROR(JOIN("", "", FILTER('tagsBySource 1'!I$3:I$2402, $A86='tagsBySource 1'!$A$3:$A$2402, 'tagsBySource 1'!I$3:I$2402&lt;&gt;"""")), """")"),"onchangeTags")</f>
        <v>onchangeTags</v>
      </c>
      <c r="J86" s="1" t="str">
        <f ca="1">IFERROR(__xludf.DUMMYFUNCTION("IFERROR(JOIN("", "", FILTER('tagsBySource 1'!J$3:J$2402, $A86='tagsBySource 1'!$A$3:$A$2402, 'tagsBySource 1'!J$3:J$2402&lt;&gt;"""")), """")"),"onchangeTags")</f>
        <v>onchangeTags</v>
      </c>
      <c r="K86" s="1" t="str">
        <f ca="1">IFERROR(__xludf.DUMMYFUNCTION("IFERROR(JOIN("", "", FILTER('tagsBySource 1'!K$3:K$2402, $A86='tagsBySource 1'!$A$3:$A$2402, 'tagsBySource 1'!K$3:K$2402&lt;&gt;"""")), """")"),"onchangeTags")</f>
        <v>onchangeTags</v>
      </c>
      <c r="L86" s="1" t="str">
        <f ca="1">IFERROR(__xludf.DUMMYFUNCTION("IFERROR(JOIN("", "", FILTER('tagsBySource 1'!L$3:L$2402, $A86='tagsBySource 1'!$A$3:$A$2402, 'tagsBySource 1'!L$3:L$2402&lt;&gt;"""")), """")"),"onchangeTags")</f>
        <v>onchangeTags</v>
      </c>
      <c r="M86" s="1" t="str">
        <f ca="1">IFERROR(__xludf.DUMMYFUNCTION("IFERROR(JOIN("", "", FILTER('tagsBySource 1'!M$3:M$2402, $A86='tagsBySource 1'!$A$3:$A$2402, 'tagsBySource 1'!M$3:M$2402&lt;&gt;"""")), """")"),"onchangeTags")</f>
        <v>onchangeTags</v>
      </c>
      <c r="N86" s="1" t="str">
        <f ca="1">IFERROR(__xludf.DUMMYFUNCTION("IFERROR(JOIN("", "", FILTER('tagsBySource 1'!N$3:N$2402, $A86='tagsBySource 1'!$A$3:$A$2402, 'tagsBySource 1'!N$3:N$2402&lt;&gt;"""")), """")"),"onchangeTags")</f>
        <v>onchangeTags</v>
      </c>
      <c r="O86" s="1" t="str">
        <f ca="1">IFERROR(__xludf.DUMMYFUNCTION("IFERROR(JOIN("", "", FILTER('tagsBySource 1'!O$3:O$2402, $A86='tagsBySource 1'!$A$3:$A$2402, 'tagsBySource 1'!O$3:O$2402&lt;&gt;"""")), """")"),"onchangeTags")</f>
        <v>onchangeTags</v>
      </c>
      <c r="P86" s="1" t="str">
        <f ca="1">IFERROR(__xludf.DUMMYFUNCTION("IFERROR(JOIN("", "", FILTER('tagsBySource 1'!P$3:P$2402, $A86='tagsBySource 1'!$A$3:$A$2402, 'tagsBySource 1'!P$3:P$2402&lt;&gt;"""")), """")"),"")</f>
        <v/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IFERROR(__xludf.DUMMYFUNCTION("IFERROR(JOIN("", "", FILTER('tagsBySource 1'!B$3:B$2402, $A87='tagsBySource 1'!$A$3:$A$2402, 'tagsBySource 1'!B$3:B$2402&lt;&gt;"""")), """")"),"")</f>
        <v/>
      </c>
      <c r="C87" s="1" t="str">
        <f ca="1">IFERROR(__xludf.DUMMYFUNCTION("IFERROR(JOIN("", "", FILTER('tagsBySource 1'!C$3:C$2402, $A87='tagsBySource 1'!$A$3:$A$2402, 'tagsBySource 1'!C$3:C$2402&lt;&gt;"""")), """")"),"")</f>
        <v/>
      </c>
      <c r="D87" s="1" t="str">
        <f ca="1">IFERROR(__xludf.DUMMYFUNCTION("IFERROR(JOIN("", "", FILTER('tagsBySource 1'!D$3:D$2402, $A87='tagsBySource 1'!$A$3:$A$2402, 'tagsBySource 1'!D$3:D$2402&lt;&gt;"""")), """")"),"onchangeTags")</f>
        <v>onchangeTags</v>
      </c>
      <c r="E87" s="1" t="str">
        <f ca="1">IFERROR(__xludf.DUMMYFUNCTION("IFERROR(JOIN("", "", FILTER('tagsBySource 1'!E$3:E$2402, $A87='tagsBySource 1'!$A$3:$A$2402, 'tagsBySource 1'!E$3:E$2402&lt;&gt;"""")), """")"),"onchangeTags")</f>
        <v>onchangeTags</v>
      </c>
      <c r="F87" s="1" t="str">
        <f ca="1">IFERROR(__xludf.DUMMYFUNCTION("IFERROR(JOIN("", "", FILTER('tagsBySource 1'!F$3:F$2402, $A87='tagsBySource 1'!$A$3:$A$2402, 'tagsBySource 1'!F$3:F$2402&lt;&gt;"""")), """")"),"onchangeTags")</f>
        <v>onchangeTags</v>
      </c>
      <c r="G87" s="1" t="str">
        <f ca="1">IFERROR(__xludf.DUMMYFUNCTION("IFERROR(JOIN("", "", FILTER('tagsBySource 1'!G$3:G$2402, $A87='tagsBySource 1'!$A$3:$A$2402, 'tagsBySource 1'!G$3:G$2402&lt;&gt;"""")), """")"),"onchangeTags")</f>
        <v>onchangeTags</v>
      </c>
      <c r="H87" s="1" t="str">
        <f ca="1">IFERROR(__xludf.DUMMYFUNCTION("IFERROR(JOIN("", "", FILTER('tagsBySource 1'!H$3:H$2402, $A87='tagsBySource 1'!$A$3:$A$2402, 'tagsBySource 1'!H$3:H$2402&lt;&gt;"""")), """")"),"onchangeTags")</f>
        <v>onchangeTags</v>
      </c>
      <c r="I87" s="1" t="str">
        <f ca="1">IFERROR(__xludf.DUMMYFUNCTION("IFERROR(JOIN("", "", FILTER('tagsBySource 1'!I$3:I$2402, $A87='tagsBySource 1'!$A$3:$A$2402, 'tagsBySource 1'!I$3:I$2402&lt;&gt;"""")), """")"),"onchangeTags")</f>
        <v>onchangeTags</v>
      </c>
      <c r="J87" s="1" t="str">
        <f ca="1">IFERROR(__xludf.DUMMYFUNCTION("IFERROR(JOIN("", "", FILTER('tagsBySource 1'!J$3:J$2402, $A87='tagsBySource 1'!$A$3:$A$2402, 'tagsBySource 1'!J$3:J$2402&lt;&gt;"""")), """")"),"onchangeTags")</f>
        <v>onchangeTags</v>
      </c>
      <c r="K87" s="1" t="str">
        <f ca="1">IFERROR(__xludf.DUMMYFUNCTION("IFERROR(JOIN("", "", FILTER('tagsBySource 1'!K$3:K$2402, $A87='tagsBySource 1'!$A$3:$A$2402, 'tagsBySource 1'!K$3:K$2402&lt;&gt;"""")), """")"),"onchangeTags")</f>
        <v>onchangeTags</v>
      </c>
      <c r="L87" s="1" t="str">
        <f ca="1">IFERROR(__xludf.DUMMYFUNCTION("IFERROR(JOIN("", "", FILTER('tagsBySource 1'!L$3:L$2402, $A87='tagsBySource 1'!$A$3:$A$2402, 'tagsBySource 1'!L$3:L$2402&lt;&gt;"""")), """")"),"onchangeTags")</f>
        <v>onchangeTags</v>
      </c>
      <c r="M87" s="1" t="str">
        <f ca="1">IFERROR(__xludf.DUMMYFUNCTION("IFERROR(JOIN("", "", FILTER('tagsBySource 1'!M$3:M$2402, $A87='tagsBySource 1'!$A$3:$A$2402, 'tagsBySource 1'!M$3:M$2402&lt;&gt;"""")), """")"),"onchangeTags")</f>
        <v>onchangeTags</v>
      </c>
      <c r="N87" s="1" t="str">
        <f ca="1">IFERROR(__xludf.DUMMYFUNCTION("IFERROR(JOIN("", "", FILTER('tagsBySource 1'!N$3:N$2402, $A87='tagsBySource 1'!$A$3:$A$2402, 'tagsBySource 1'!N$3:N$2402&lt;&gt;"""")), """")"),"onchangeTags")</f>
        <v>onchangeTags</v>
      </c>
      <c r="O87" s="1" t="str">
        <f ca="1">IFERROR(__xludf.DUMMYFUNCTION("IFERROR(JOIN("", "", FILTER('tagsBySource 1'!O$3:O$2402, $A87='tagsBySource 1'!$A$3:$A$2402, 'tagsBySource 1'!O$3:O$2402&lt;&gt;"""")), """")"),"onchangeTags")</f>
        <v>onchangeTags</v>
      </c>
      <c r="P87" s="1" t="str">
        <f ca="1">IFERROR(__xludf.DUMMYFUNCTION("IFERROR(JOIN("", "", FILTER('tagsBySource 1'!P$3:P$2402, $A87='tagsBySource 1'!$A$3:$A$2402, 'tagsBySource 1'!P$3:P$2402&lt;&gt;"""")), """")"),"")</f>
        <v/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IFERROR(__xludf.DUMMYFUNCTION("IFERROR(JOIN("", "", FILTER('tagsBySource 1'!B$3:B$2402, $A88='tagsBySource 1'!$A$3:$A$2402, 'tagsBySource 1'!B$3:B$2402&lt;&gt;"""")), """")"),"")</f>
        <v/>
      </c>
      <c r="C88" s="1" t="str">
        <f ca="1">IFERROR(__xludf.DUMMYFUNCTION("IFERROR(JOIN("", "", FILTER('tagsBySource 1'!C$3:C$2402, $A88='tagsBySource 1'!$A$3:$A$2402, 'tagsBySource 1'!C$3:C$2402&lt;&gt;"""")), """")"),"")</f>
        <v/>
      </c>
      <c r="D88" s="1" t="str">
        <f ca="1">IFERROR(__xludf.DUMMYFUNCTION("IFERROR(JOIN("", "", FILTER('tagsBySource 1'!D$3:D$2402, $A88='tagsBySource 1'!$A$3:$A$2402, 'tagsBySource 1'!D$3:D$2402&lt;&gt;"""")), """")"),"onchangeTags")</f>
        <v>onchangeTags</v>
      </c>
      <c r="E88" s="1" t="str">
        <f ca="1">IFERROR(__xludf.DUMMYFUNCTION("IFERROR(JOIN("", "", FILTER('tagsBySource 1'!E$3:E$2402, $A88='tagsBySource 1'!$A$3:$A$2402, 'tagsBySource 1'!E$3:E$2402&lt;&gt;"""")), """")"),"onchangeTags")</f>
        <v>onchangeTags</v>
      </c>
      <c r="F88" s="1" t="str">
        <f ca="1">IFERROR(__xludf.DUMMYFUNCTION("IFERROR(JOIN("", "", FILTER('tagsBySource 1'!F$3:F$2402, $A88='tagsBySource 1'!$A$3:$A$2402, 'tagsBySource 1'!F$3:F$2402&lt;&gt;"""")), """")"),"onchangeTags")</f>
        <v>onchangeTags</v>
      </c>
      <c r="G88" s="1" t="str">
        <f ca="1">IFERROR(__xludf.DUMMYFUNCTION("IFERROR(JOIN("", "", FILTER('tagsBySource 1'!G$3:G$2402, $A88='tagsBySource 1'!$A$3:$A$2402, 'tagsBySource 1'!G$3:G$2402&lt;&gt;"""")), """")"),"onchangeTags")</f>
        <v>onchangeTags</v>
      </c>
      <c r="H88" s="1" t="str">
        <f ca="1">IFERROR(__xludf.DUMMYFUNCTION("IFERROR(JOIN("", "", FILTER('tagsBySource 1'!H$3:H$2402, $A88='tagsBySource 1'!$A$3:$A$2402, 'tagsBySource 1'!H$3:H$2402&lt;&gt;"""")), """")"),"onchangeTags")</f>
        <v>onchangeTags</v>
      </c>
      <c r="I88" s="1" t="str">
        <f ca="1">IFERROR(__xludf.DUMMYFUNCTION("IFERROR(JOIN("", "", FILTER('tagsBySource 1'!I$3:I$2402, $A88='tagsBySource 1'!$A$3:$A$2402, 'tagsBySource 1'!I$3:I$2402&lt;&gt;"""")), """")"),"onchangeTags")</f>
        <v>onchangeTags</v>
      </c>
      <c r="J88" s="1" t="str">
        <f ca="1">IFERROR(__xludf.DUMMYFUNCTION("IFERROR(JOIN("", "", FILTER('tagsBySource 1'!J$3:J$2402, $A88='tagsBySource 1'!$A$3:$A$2402, 'tagsBySource 1'!J$3:J$2402&lt;&gt;"""")), """")"),"onchangeTags")</f>
        <v>onchangeTags</v>
      </c>
      <c r="K88" s="1" t="str">
        <f ca="1">IFERROR(__xludf.DUMMYFUNCTION("IFERROR(JOIN("", "", FILTER('tagsBySource 1'!K$3:K$2402, $A88='tagsBySource 1'!$A$3:$A$2402, 'tagsBySource 1'!K$3:K$2402&lt;&gt;"""")), """")"),"onchangeTags")</f>
        <v>onchangeTags</v>
      </c>
      <c r="L88" s="1" t="str">
        <f ca="1">IFERROR(__xludf.DUMMYFUNCTION("IFERROR(JOIN("", "", FILTER('tagsBySource 1'!L$3:L$2402, $A88='tagsBySource 1'!$A$3:$A$2402, 'tagsBySource 1'!L$3:L$2402&lt;&gt;"""")), """")"),"onchangeTags")</f>
        <v>onchangeTags</v>
      </c>
      <c r="M88" s="1" t="str">
        <f ca="1">IFERROR(__xludf.DUMMYFUNCTION("IFERROR(JOIN("", "", FILTER('tagsBySource 1'!M$3:M$2402, $A88='tagsBySource 1'!$A$3:$A$2402, 'tagsBySource 1'!M$3:M$2402&lt;&gt;"""")), """")"),"onchangeTags")</f>
        <v>onchangeTags</v>
      </c>
      <c r="N88" s="1" t="str">
        <f ca="1">IFERROR(__xludf.DUMMYFUNCTION("IFERROR(JOIN("", "", FILTER('tagsBySource 1'!N$3:N$2402, $A88='tagsBySource 1'!$A$3:$A$2402, 'tagsBySource 1'!N$3:N$2402&lt;&gt;"""")), """")"),"onchangeTags")</f>
        <v>onchangeTags</v>
      </c>
      <c r="O88" s="1" t="str">
        <f ca="1">IFERROR(__xludf.DUMMYFUNCTION("IFERROR(JOIN("", "", FILTER('tagsBySource 1'!O$3:O$2402, $A88='tagsBySource 1'!$A$3:$A$2402, 'tagsBySource 1'!O$3:O$2402&lt;&gt;"""")), """")"),"onchangeTags")</f>
        <v>onchangeTags</v>
      </c>
      <c r="P88" s="1" t="str">
        <f ca="1">IFERROR(__xludf.DUMMYFUNCTION("IFERROR(JOIN("", "", FILTER('tagsBySource 1'!P$3:P$2402, $A88='tagsBySource 1'!$A$3:$A$2402, 'tagsBySource 1'!P$3:P$2402&lt;&gt;"""")), """")"),"")</f>
        <v/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IFERROR(__xludf.DUMMYFUNCTION("IFERROR(JOIN("", "", FILTER('tagsBySource 1'!B$3:B$2402, $A89='tagsBySource 1'!$A$3:$A$2402, 'tagsBySource 1'!B$3:B$2402&lt;&gt;"""")), """")"),"")</f>
        <v/>
      </c>
      <c r="C89" s="1" t="str">
        <f ca="1">IFERROR(__xludf.DUMMYFUNCTION("IFERROR(JOIN("", "", FILTER('tagsBySource 1'!C$3:C$2402, $A89='tagsBySource 1'!$A$3:$A$2402, 'tagsBySource 1'!C$3:C$2402&lt;&gt;"""")), """")"),"")</f>
        <v/>
      </c>
      <c r="D89" s="1" t="str">
        <f ca="1">IFERROR(__xludf.DUMMYFUNCTION("IFERROR(JOIN("", "", FILTER('tagsBySource 1'!D$3:D$2402, $A89='tagsBySource 1'!$A$3:$A$2402, 'tagsBySource 1'!D$3:D$2402&lt;&gt;"""")), """")"),"onchangeTags")</f>
        <v>onchangeTags</v>
      </c>
      <c r="E89" s="1" t="str">
        <f ca="1">IFERROR(__xludf.DUMMYFUNCTION("IFERROR(JOIN("", "", FILTER('tagsBySource 1'!E$3:E$2402, $A89='tagsBySource 1'!$A$3:$A$2402, 'tagsBySource 1'!E$3:E$2402&lt;&gt;"""")), """")"),"onchangeTags")</f>
        <v>onchangeTags</v>
      </c>
      <c r="F89" s="1" t="str">
        <f ca="1">IFERROR(__xludf.DUMMYFUNCTION("IFERROR(JOIN("", "", FILTER('tagsBySource 1'!F$3:F$2402, $A89='tagsBySource 1'!$A$3:$A$2402, 'tagsBySource 1'!F$3:F$2402&lt;&gt;"""")), """")"),"onchangeTags")</f>
        <v>onchangeTags</v>
      </c>
      <c r="G89" s="1" t="str">
        <f ca="1">IFERROR(__xludf.DUMMYFUNCTION("IFERROR(JOIN("", "", FILTER('tagsBySource 1'!G$3:G$2402, $A89='tagsBySource 1'!$A$3:$A$2402, 'tagsBySource 1'!G$3:G$2402&lt;&gt;"""")), """")"),"onchangeTags")</f>
        <v>onchangeTags</v>
      </c>
      <c r="H89" s="1" t="str">
        <f ca="1">IFERROR(__xludf.DUMMYFUNCTION("IFERROR(JOIN("", "", FILTER('tagsBySource 1'!H$3:H$2402, $A89='tagsBySource 1'!$A$3:$A$2402, 'tagsBySource 1'!H$3:H$2402&lt;&gt;"""")), """")"),"onchangeTags")</f>
        <v>onchangeTags</v>
      </c>
      <c r="I89" s="1" t="str">
        <f ca="1">IFERROR(__xludf.DUMMYFUNCTION("IFERROR(JOIN("", "", FILTER('tagsBySource 1'!I$3:I$2402, $A89='tagsBySource 1'!$A$3:$A$2402, 'tagsBySource 1'!I$3:I$2402&lt;&gt;"""")), """")"),"onchangeTags")</f>
        <v>onchangeTags</v>
      </c>
      <c r="J89" s="1" t="str">
        <f ca="1">IFERROR(__xludf.DUMMYFUNCTION("IFERROR(JOIN("", "", FILTER('tagsBySource 1'!J$3:J$2402, $A89='tagsBySource 1'!$A$3:$A$2402, 'tagsBySource 1'!J$3:J$2402&lt;&gt;"""")), """")"),"onchangeTags")</f>
        <v>onchangeTags</v>
      </c>
      <c r="K89" s="1" t="str">
        <f ca="1">IFERROR(__xludf.DUMMYFUNCTION("IFERROR(JOIN("", "", FILTER('tagsBySource 1'!K$3:K$2402, $A89='tagsBySource 1'!$A$3:$A$2402, 'tagsBySource 1'!K$3:K$2402&lt;&gt;"""")), """")"),"onchangeTags")</f>
        <v>onchangeTags</v>
      </c>
      <c r="L89" s="1" t="str">
        <f ca="1">IFERROR(__xludf.DUMMYFUNCTION("IFERROR(JOIN("", "", FILTER('tagsBySource 1'!L$3:L$2402, $A89='tagsBySource 1'!$A$3:$A$2402, 'tagsBySource 1'!L$3:L$2402&lt;&gt;"""")), """")"),"onchangeTags")</f>
        <v>onchangeTags</v>
      </c>
      <c r="M89" s="1" t="str">
        <f ca="1">IFERROR(__xludf.DUMMYFUNCTION("IFERROR(JOIN("", "", FILTER('tagsBySource 1'!M$3:M$2402, $A89='tagsBySource 1'!$A$3:$A$2402, 'tagsBySource 1'!M$3:M$2402&lt;&gt;"""")), """")"),"onchangeTags")</f>
        <v>onchangeTags</v>
      </c>
      <c r="N89" s="1" t="str">
        <f ca="1">IFERROR(__xludf.DUMMYFUNCTION("IFERROR(JOIN("", "", FILTER('tagsBySource 1'!N$3:N$2402, $A89='tagsBySource 1'!$A$3:$A$2402, 'tagsBySource 1'!N$3:N$2402&lt;&gt;"""")), """")"),"onchangeTags")</f>
        <v>onchangeTags</v>
      </c>
      <c r="O89" s="1" t="str">
        <f ca="1">IFERROR(__xludf.DUMMYFUNCTION("IFERROR(JOIN("", "", FILTER('tagsBySource 1'!O$3:O$2402, $A89='tagsBySource 1'!$A$3:$A$2402, 'tagsBySource 1'!O$3:O$2402&lt;&gt;"""")), """")"),"onchangeTags")</f>
        <v>onchangeTags</v>
      </c>
      <c r="P89" s="1" t="str">
        <f ca="1">IFERROR(__xludf.DUMMYFUNCTION("IFERROR(JOIN("", "", FILTER('tagsBySource 1'!P$3:P$2402, $A89='tagsBySource 1'!$A$3:$A$2402, 'tagsBySource 1'!P$3:P$2402&lt;&gt;"""")), """")"),"")</f>
        <v/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IFERROR(__xludf.DUMMYFUNCTION("IFERROR(JOIN("", "", FILTER('tagsBySource 1'!B$3:B$2402, $A90='tagsBySource 1'!$A$3:$A$2402, 'tagsBySource 1'!B$3:B$2402&lt;&gt;"""")), """")"),"")</f>
        <v/>
      </c>
      <c r="C90" s="1" t="str">
        <f ca="1">IFERROR(__xludf.DUMMYFUNCTION("IFERROR(JOIN("", "", FILTER('tagsBySource 1'!C$3:C$2402, $A90='tagsBySource 1'!$A$3:$A$2402, 'tagsBySource 1'!C$3:C$2402&lt;&gt;"""")), """")"),"")</f>
        <v/>
      </c>
      <c r="D90" s="1" t="str">
        <f ca="1">IFERROR(__xludf.DUMMYFUNCTION("IFERROR(JOIN("", "", FILTER('tagsBySource 1'!D$3:D$2402, $A90='tagsBySource 1'!$A$3:$A$2402, 'tagsBySource 1'!D$3:D$2402&lt;&gt;"""")), """")"),"onchangeTags")</f>
        <v>onchangeTags</v>
      </c>
      <c r="E90" s="1" t="str">
        <f ca="1">IFERROR(__xludf.DUMMYFUNCTION("IFERROR(JOIN("", "", FILTER('tagsBySource 1'!E$3:E$2402, $A90='tagsBySource 1'!$A$3:$A$2402, 'tagsBySource 1'!E$3:E$2402&lt;&gt;"""")), """")"),"onchangeTags")</f>
        <v>onchangeTags</v>
      </c>
      <c r="F90" s="1" t="str">
        <f ca="1">IFERROR(__xludf.DUMMYFUNCTION("IFERROR(JOIN("", "", FILTER('tagsBySource 1'!F$3:F$2402, $A90='tagsBySource 1'!$A$3:$A$2402, 'tagsBySource 1'!F$3:F$2402&lt;&gt;"""")), """")"),"onchangeTags")</f>
        <v>onchangeTags</v>
      </c>
      <c r="G90" s="1" t="str">
        <f ca="1">IFERROR(__xludf.DUMMYFUNCTION("IFERROR(JOIN("", "", FILTER('tagsBySource 1'!G$3:G$2402, $A90='tagsBySource 1'!$A$3:$A$2402, 'tagsBySource 1'!G$3:G$2402&lt;&gt;"""")), """")"),"onchangeTags")</f>
        <v>onchangeTags</v>
      </c>
      <c r="H90" s="1" t="str">
        <f ca="1">IFERROR(__xludf.DUMMYFUNCTION("IFERROR(JOIN("", "", FILTER('tagsBySource 1'!H$3:H$2402, $A90='tagsBySource 1'!$A$3:$A$2402, 'tagsBySource 1'!H$3:H$2402&lt;&gt;"""")), """")"),"onchangeTags")</f>
        <v>onchangeTags</v>
      </c>
      <c r="I90" s="1" t="str">
        <f ca="1">IFERROR(__xludf.DUMMYFUNCTION("IFERROR(JOIN("", "", FILTER('tagsBySource 1'!I$3:I$2402, $A90='tagsBySource 1'!$A$3:$A$2402, 'tagsBySource 1'!I$3:I$2402&lt;&gt;"""")), """")"),"onchangeTags")</f>
        <v>onchangeTags</v>
      </c>
      <c r="J90" s="1" t="str">
        <f ca="1">IFERROR(__xludf.DUMMYFUNCTION("IFERROR(JOIN("", "", FILTER('tagsBySource 1'!J$3:J$2402, $A90='tagsBySource 1'!$A$3:$A$2402, 'tagsBySource 1'!J$3:J$2402&lt;&gt;"""")), """")"),"onchangeTags")</f>
        <v>onchangeTags</v>
      </c>
      <c r="K90" s="1" t="str">
        <f ca="1">IFERROR(__xludf.DUMMYFUNCTION("IFERROR(JOIN("", "", FILTER('tagsBySource 1'!K$3:K$2402, $A90='tagsBySource 1'!$A$3:$A$2402, 'tagsBySource 1'!K$3:K$2402&lt;&gt;"""")), """")"),"onchangeTags")</f>
        <v>onchangeTags</v>
      </c>
      <c r="L90" s="1" t="str">
        <f ca="1">IFERROR(__xludf.DUMMYFUNCTION("IFERROR(JOIN("", "", FILTER('tagsBySource 1'!L$3:L$2402, $A90='tagsBySource 1'!$A$3:$A$2402, 'tagsBySource 1'!L$3:L$2402&lt;&gt;"""")), """")"),"onchangeTags")</f>
        <v>onchangeTags</v>
      </c>
      <c r="M90" s="1" t="str">
        <f ca="1">IFERROR(__xludf.DUMMYFUNCTION("IFERROR(JOIN("", "", FILTER('tagsBySource 1'!M$3:M$2402, $A90='tagsBySource 1'!$A$3:$A$2402, 'tagsBySource 1'!M$3:M$2402&lt;&gt;"""")), """")"),"onchangeTags")</f>
        <v>onchangeTags</v>
      </c>
      <c r="N90" s="1" t="str">
        <f ca="1">IFERROR(__xludf.DUMMYFUNCTION("IFERROR(JOIN("", "", FILTER('tagsBySource 1'!N$3:N$2402, $A90='tagsBySource 1'!$A$3:$A$2402, 'tagsBySource 1'!N$3:N$2402&lt;&gt;"""")), """")"),"onchangeTags")</f>
        <v>onchangeTags</v>
      </c>
      <c r="O90" s="1" t="str">
        <f ca="1">IFERROR(__xludf.DUMMYFUNCTION("IFERROR(JOIN("", "", FILTER('tagsBySource 1'!O$3:O$2402, $A90='tagsBySource 1'!$A$3:$A$2402, 'tagsBySource 1'!O$3:O$2402&lt;&gt;"""")), """")"),"onchangeTags")</f>
        <v>onchangeTags</v>
      </c>
      <c r="P90" s="1" t="str">
        <f ca="1">IFERROR(__xludf.DUMMYFUNCTION("IFERROR(JOIN("", "", FILTER('tagsBySource 1'!P$3:P$2402, $A90='tagsBySource 1'!$A$3:$A$2402, 'tagsBySource 1'!P$3:P$2402&lt;&gt;"""")), """")"),"")</f>
        <v/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IFERROR(__xludf.DUMMYFUNCTION("IFERROR(JOIN("", "", FILTER('tagsBySource 1'!B$3:B$2402, $A91='tagsBySource 1'!$A$3:$A$2402, 'tagsBySource 1'!B$3:B$2402&lt;&gt;"""")), """")"),"")</f>
        <v/>
      </c>
      <c r="C91" s="1" t="str">
        <f ca="1">IFERROR(__xludf.DUMMYFUNCTION("IFERROR(JOIN("", "", FILTER('tagsBySource 1'!C$3:C$2402, $A91='tagsBySource 1'!$A$3:$A$2402, 'tagsBySource 1'!C$3:C$2402&lt;&gt;"""")), """")"),"")</f>
        <v/>
      </c>
      <c r="D91" s="1" t="str">
        <f ca="1">IFERROR(__xludf.DUMMYFUNCTION("IFERROR(JOIN("", "", FILTER('tagsBySource 1'!D$3:D$2402, $A91='tagsBySource 1'!$A$3:$A$2402, 'tagsBySource 1'!D$3:D$2402&lt;&gt;"""")), """")"),"procTags")</f>
        <v>procTags</v>
      </c>
      <c r="E91" s="1" t="str">
        <f ca="1">IFERROR(__xludf.DUMMYFUNCTION("IFERROR(JOIN("", "", FILTER('tagsBySource 1'!E$3:E$2402, $A91='tagsBySource 1'!$A$3:$A$2402, 'tagsBySource 1'!E$3:E$2402&lt;&gt;"""")), """")"),"procTags")</f>
        <v>procTags</v>
      </c>
      <c r="F91" s="1" t="str">
        <f ca="1">IFERROR(__xludf.DUMMYFUNCTION("IFERROR(JOIN("", "", FILTER('tagsBySource 1'!F$3:F$2402, $A91='tagsBySource 1'!$A$3:$A$2402, 'tagsBySource 1'!F$3:F$2402&lt;&gt;"""")), """")"),"procTags, historyTags")</f>
        <v>procTags, historyTags</v>
      </c>
      <c r="G91" s="1" t="str">
        <f ca="1">IFERROR(__xludf.DUMMYFUNCTION("IFERROR(JOIN("", "", FILTER('tagsBySource 1'!G$3:G$2402, $A91='tagsBySource 1'!$A$3:$A$2402, 'tagsBySource 1'!G$3:G$2402&lt;&gt;"""")), """")"),"procTags")</f>
        <v>procTags</v>
      </c>
      <c r="H91" s="1" t="str">
        <f ca="1">IFERROR(__xludf.DUMMYFUNCTION("IFERROR(JOIN("", "", FILTER('tagsBySource 1'!H$3:H$2402, $A91='tagsBySource 1'!$A$3:$A$2402, 'tagsBySource 1'!H$3:H$2402&lt;&gt;"""")), """")"),"procTags")</f>
        <v>procTags</v>
      </c>
      <c r="I91" s="1" t="str">
        <f ca="1">IFERROR(__xludf.DUMMYFUNCTION("IFERROR(JOIN("", "", FILTER('tagsBySource 1'!I$3:I$2402, $A91='tagsBySource 1'!$A$3:$A$2402, 'tagsBySource 1'!I$3:I$2402&lt;&gt;"""")), """")"),"procTags")</f>
        <v>procTags</v>
      </c>
      <c r="J91" s="1" t="str">
        <f ca="1">IFERROR(__xludf.DUMMYFUNCTION("IFERROR(JOIN("", "", FILTER('tagsBySource 1'!J$3:J$2402, $A91='tagsBySource 1'!$A$3:$A$2402, 'tagsBySource 1'!J$3:J$2402&lt;&gt;"""")), """")"),"procTags")</f>
        <v>procTags</v>
      </c>
      <c r="K91" s="1" t="str">
        <f ca="1">IFERROR(__xludf.DUMMYFUNCTION("IFERROR(JOIN("", "", FILTER('tagsBySource 1'!K$3:K$2402, $A91='tagsBySource 1'!$A$3:$A$2402, 'tagsBySource 1'!K$3:K$2402&lt;&gt;"""")), """")"),"procTags")</f>
        <v>procTags</v>
      </c>
      <c r="L91" s="1" t="str">
        <f ca="1">IFERROR(__xludf.DUMMYFUNCTION("IFERROR(JOIN("", "", FILTER('tagsBySource 1'!L$3:L$2402, $A91='tagsBySource 1'!$A$3:$A$2402, 'tagsBySource 1'!L$3:L$2402&lt;&gt;"""")), """")"),"procTags")</f>
        <v>procTags</v>
      </c>
      <c r="M91" s="1" t="str">
        <f ca="1">IFERROR(__xludf.DUMMYFUNCTION("IFERROR(JOIN("", "", FILTER('tagsBySource 1'!M$3:M$2402, $A91='tagsBySource 1'!$A$3:$A$2402, 'tagsBySource 1'!M$3:M$2402&lt;&gt;"""")), """")"),"procTags")</f>
        <v>procTags</v>
      </c>
      <c r="N91" s="1" t="str">
        <f ca="1">IFERROR(__xludf.DUMMYFUNCTION("IFERROR(JOIN("", "", FILTER('tagsBySource 1'!N$3:N$2402, $A91='tagsBySource 1'!$A$3:$A$2402, 'tagsBySource 1'!N$3:N$2402&lt;&gt;"""")), """")"),"procTags")</f>
        <v>procTags</v>
      </c>
      <c r="O91" s="1" t="str">
        <f ca="1">IFERROR(__xludf.DUMMYFUNCTION("IFERROR(JOIN("", "", FILTER('tagsBySource 1'!O$3:O$2402, $A91='tagsBySource 1'!$A$3:$A$2402, 'tagsBySource 1'!O$3:O$2402&lt;&gt;"""")), """")"),"procTags")</f>
        <v>procTags</v>
      </c>
      <c r="P91" s="1" t="str">
        <f ca="1">IFERROR(__xludf.DUMMYFUNCTION("IFERROR(JOIN("", "", FILTER('tagsBySource 1'!P$3:P$2402, $A91='tagsBySource 1'!$A$3:$A$2402, 'tagsBySource 1'!P$3:P$2402&lt;&gt;"""")), """")"),"")</f>
        <v/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IFERROR(__xludf.DUMMYFUNCTION("IFERROR(JOIN("", "", FILTER('tagsBySource 1'!B$3:B$2402, $A92='tagsBySource 1'!$A$3:$A$2402, 'tagsBySource 1'!B$3:B$2402&lt;&gt;"""")), """")"),"")</f>
        <v/>
      </c>
      <c r="C92" s="1" t="str">
        <f ca="1">IFERROR(__xludf.DUMMYFUNCTION("IFERROR(JOIN("", "", FILTER('tagsBySource 1'!C$3:C$2402, $A92='tagsBySource 1'!$A$3:$A$2402, 'tagsBySource 1'!C$3:C$2402&lt;&gt;"""")), """")"),"")</f>
        <v/>
      </c>
      <c r="D92" s="1" t="str">
        <f ca="1">IFERROR(__xludf.DUMMYFUNCTION("IFERROR(JOIN("", "", FILTER('tagsBySource 1'!D$3:D$2402, $A92='tagsBySource 1'!$A$3:$A$2402, 'tagsBySource 1'!D$3:D$2402&lt;&gt;"""")), """")"),"")</f>
        <v/>
      </c>
      <c r="E92" s="1" t="str">
        <f ca="1">IFERROR(__xludf.DUMMYFUNCTION("IFERROR(JOIN("", "", FILTER('tagsBySource 1'!E$3:E$2402, $A92='tagsBySource 1'!$A$3:$A$2402, 'tagsBySource 1'!E$3:E$2402&lt;&gt;"""")), """")"),"")</f>
        <v/>
      </c>
      <c r="F92" s="1" t="str">
        <f ca="1">IFERROR(__xludf.DUMMYFUNCTION("IFERROR(JOIN("", "", FILTER('tagsBySource 1'!F$3:F$2402, $A92='tagsBySource 1'!$A$3:$A$2402, 'tagsBySource 1'!F$3:F$2402&lt;&gt;"""")), """")"),"")</f>
        <v/>
      </c>
      <c r="G92" s="1" t="str">
        <f ca="1">IFERROR(__xludf.DUMMYFUNCTION("IFERROR(JOIN("", "", FILTER('tagsBySource 1'!G$3:G$2402, $A92='tagsBySource 1'!$A$3:$A$2402, 'tagsBySource 1'!G$3:G$2402&lt;&gt;"""")), """")"),"")</f>
        <v/>
      </c>
      <c r="H92" s="1" t="str">
        <f ca="1">IFERROR(__xludf.DUMMYFUNCTION("IFERROR(JOIN("", "", FILTER('tagsBySource 1'!H$3:H$2402, $A92='tagsBySource 1'!$A$3:$A$2402, 'tagsBySource 1'!H$3:H$2402&lt;&gt;"""")), """")"),"")</f>
        <v/>
      </c>
      <c r="I92" s="1" t="str">
        <f ca="1">IFERROR(__xludf.DUMMYFUNCTION("IFERROR(JOIN("", "", FILTER('tagsBySource 1'!I$3:I$2402, $A92='tagsBySource 1'!$A$3:$A$2402, 'tagsBySource 1'!I$3:I$2402&lt;&gt;"""")), """")"),"")</f>
        <v/>
      </c>
      <c r="J92" s="1" t="str">
        <f ca="1">IFERROR(__xludf.DUMMYFUNCTION("IFERROR(JOIN("", "", FILTER('tagsBySource 1'!J$3:J$2402, $A92='tagsBySource 1'!$A$3:$A$2402, 'tagsBySource 1'!J$3:J$2402&lt;&gt;"""")), """")"),"")</f>
        <v/>
      </c>
      <c r="K92" s="1" t="str">
        <f ca="1">IFERROR(__xludf.DUMMYFUNCTION("IFERROR(JOIN("", "", FILTER('tagsBySource 1'!K$3:K$2402, $A92='tagsBySource 1'!$A$3:$A$2402, 'tagsBySource 1'!K$3:K$2402&lt;&gt;"""")), """")"),"")</f>
        <v/>
      </c>
      <c r="L92" s="1" t="str">
        <f ca="1">IFERROR(__xludf.DUMMYFUNCTION("IFERROR(JOIN("", "", FILTER('tagsBySource 1'!L$3:L$2402, $A92='tagsBySource 1'!$A$3:$A$2402, 'tagsBySource 1'!L$3:L$2402&lt;&gt;"""")), """")"),"")</f>
        <v/>
      </c>
      <c r="M92" s="1" t="str">
        <f ca="1">IFERROR(__xludf.DUMMYFUNCTION("IFERROR(JOIN("", "", FILTER('tagsBySource 1'!M$3:M$2402, $A92='tagsBySource 1'!$A$3:$A$2402, 'tagsBySource 1'!M$3:M$2402&lt;&gt;"""")), """")"),"")</f>
        <v/>
      </c>
      <c r="N92" s="1" t="str">
        <f ca="1">IFERROR(__xludf.DUMMYFUNCTION("IFERROR(JOIN("", "", FILTER('tagsBySource 1'!N$3:N$2402, $A92='tagsBySource 1'!$A$3:$A$2402, 'tagsBySource 1'!N$3:N$2402&lt;&gt;"""")), """")"),"")</f>
        <v/>
      </c>
      <c r="O92" s="1" t="str">
        <f ca="1">IFERROR(__xludf.DUMMYFUNCTION("IFERROR(JOIN("", "", FILTER('tagsBySource 1'!O$3:O$2402, $A92='tagsBySource 1'!$A$3:$A$2402, 'tagsBySource 1'!O$3:O$2402&lt;&gt;"""")), """")"),"")</f>
        <v/>
      </c>
      <c r="P92" s="1" t="str">
        <f ca="1">IFERROR(__xludf.DUMMYFUNCTION("IFERROR(JOIN("", "", FILTER('tagsBySource 1'!P$3:P$2402, $A92='tagsBySource 1'!$A$3:$A$2402, 'tagsBySource 1'!P$3:P$2402&lt;&gt;"""")), """")"),"onchangeTags")</f>
        <v>onchangeTags</v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IFERROR(__xludf.DUMMYFUNCTION("IFERROR(JOIN("", "", FILTER('tagsBySource 1'!B$3:B$2402, $A93='tagsBySource 1'!$A$3:$A$2402, 'tagsBySource 1'!B$3:B$2402&lt;&gt;"""")), """")"),"")</f>
        <v/>
      </c>
      <c r="C93" s="1" t="str">
        <f ca="1">IFERROR(__xludf.DUMMYFUNCTION("IFERROR(JOIN("", "", FILTER('tagsBySource 1'!C$3:C$2402, $A93='tagsBySource 1'!$A$3:$A$2402, 'tagsBySource 1'!C$3:C$2402&lt;&gt;"""")), """")"),"")</f>
        <v/>
      </c>
      <c r="D93" s="1" t="str">
        <f ca="1">IFERROR(__xludf.DUMMYFUNCTION("IFERROR(JOIN("", "", FILTER('tagsBySource 1'!D$3:D$2402, $A93='tagsBySource 1'!$A$3:$A$2402, 'tagsBySource 1'!D$3:D$2402&lt;&gt;"""")), """")"),"procTags")</f>
        <v>procTags</v>
      </c>
      <c r="E93" s="1" t="str">
        <f ca="1">IFERROR(__xludf.DUMMYFUNCTION("IFERROR(JOIN("", "", FILTER('tagsBySource 1'!E$3:E$2402, $A93='tagsBySource 1'!$A$3:$A$2402, 'tagsBySource 1'!E$3:E$2402&lt;&gt;"""")), """")"),"procTags")</f>
        <v>procTags</v>
      </c>
      <c r="F93" s="1" t="str">
        <f ca="1">IFERROR(__xludf.DUMMYFUNCTION("IFERROR(JOIN("", "", FILTER('tagsBySource 1'!F$3:F$2402, $A93='tagsBySource 1'!$A$3:$A$2402, 'tagsBySource 1'!F$3:F$2402&lt;&gt;"""")), """")"),"procTags, historyTags")</f>
        <v>procTags, historyTags</v>
      </c>
      <c r="G93" s="1" t="str">
        <f ca="1">IFERROR(__xludf.DUMMYFUNCTION("IFERROR(JOIN("", "", FILTER('tagsBySource 1'!G$3:G$2402, $A93='tagsBySource 1'!$A$3:$A$2402, 'tagsBySource 1'!G$3:G$2402&lt;&gt;"""")), """")"),"procTags")</f>
        <v>procTags</v>
      </c>
      <c r="H93" s="1" t="str">
        <f ca="1">IFERROR(__xludf.DUMMYFUNCTION("IFERROR(JOIN("", "", FILTER('tagsBySource 1'!H$3:H$2402, $A93='tagsBySource 1'!$A$3:$A$2402, 'tagsBySource 1'!H$3:H$2402&lt;&gt;"""")), """")"),"procTags")</f>
        <v>procTags</v>
      </c>
      <c r="I93" s="1" t="str">
        <f ca="1">IFERROR(__xludf.DUMMYFUNCTION("IFERROR(JOIN("", "", FILTER('tagsBySource 1'!I$3:I$2402, $A93='tagsBySource 1'!$A$3:$A$2402, 'tagsBySource 1'!I$3:I$2402&lt;&gt;"""")), """")"),"procTags")</f>
        <v>procTags</v>
      </c>
      <c r="J93" s="1" t="str">
        <f ca="1">IFERROR(__xludf.DUMMYFUNCTION("IFERROR(JOIN("", "", FILTER('tagsBySource 1'!J$3:J$2402, $A93='tagsBySource 1'!$A$3:$A$2402, 'tagsBySource 1'!J$3:J$2402&lt;&gt;"""")), """")"),"procTags")</f>
        <v>procTags</v>
      </c>
      <c r="K93" s="1" t="str">
        <f ca="1">IFERROR(__xludf.DUMMYFUNCTION("IFERROR(JOIN("", "", FILTER('tagsBySource 1'!K$3:K$2402, $A93='tagsBySource 1'!$A$3:$A$2402, 'tagsBySource 1'!K$3:K$2402&lt;&gt;"""")), """")"),"procTags")</f>
        <v>procTags</v>
      </c>
      <c r="L93" s="1" t="str">
        <f ca="1">IFERROR(__xludf.DUMMYFUNCTION("IFERROR(JOIN("", "", FILTER('tagsBySource 1'!L$3:L$2402, $A93='tagsBySource 1'!$A$3:$A$2402, 'tagsBySource 1'!L$3:L$2402&lt;&gt;"""")), """")"),"procTags")</f>
        <v>procTags</v>
      </c>
      <c r="M93" s="1" t="str">
        <f ca="1">IFERROR(__xludf.DUMMYFUNCTION("IFERROR(JOIN("", "", FILTER('tagsBySource 1'!M$3:M$2402, $A93='tagsBySource 1'!$A$3:$A$2402, 'tagsBySource 1'!M$3:M$2402&lt;&gt;"""")), """")"),"procTags")</f>
        <v>procTags</v>
      </c>
      <c r="N93" s="1" t="str">
        <f ca="1">IFERROR(__xludf.DUMMYFUNCTION("IFERROR(JOIN("", "", FILTER('tagsBySource 1'!N$3:N$2402, $A93='tagsBySource 1'!$A$3:$A$2402, 'tagsBySource 1'!N$3:N$2402&lt;&gt;"""")), """")"),"procTags")</f>
        <v>procTags</v>
      </c>
      <c r="O93" s="1" t="str">
        <f ca="1">IFERROR(__xludf.DUMMYFUNCTION("IFERROR(JOIN("", "", FILTER('tagsBySource 1'!O$3:O$2402, $A93='tagsBySource 1'!$A$3:$A$2402, 'tagsBySource 1'!O$3:O$2402&lt;&gt;"""")), """")"),"procTags")</f>
        <v>procTags</v>
      </c>
      <c r="P93" s="1" t="str">
        <f ca="1">IFERROR(__xludf.DUMMYFUNCTION("IFERROR(JOIN("", "", FILTER('tagsBySource 1'!P$3:P$2402, $A93='tagsBySource 1'!$A$3:$A$2402, 'tagsBySource 1'!P$3:P$2402&lt;&gt;"""")), """")"),"")</f>
        <v/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IFERROR(__xludf.DUMMYFUNCTION("IFERROR(JOIN("", "", FILTER('tagsBySource 1'!B$3:B$2402, $A94='tagsBySource 1'!$A$3:$A$2402, 'tagsBySource 1'!B$3:B$2402&lt;&gt;"""")), """")"),"")</f>
        <v/>
      </c>
      <c r="C94" s="1" t="str">
        <f ca="1">IFERROR(__xludf.DUMMYFUNCTION("IFERROR(JOIN("", "", FILTER('tagsBySource 1'!C$3:C$2402, $A94='tagsBySource 1'!$A$3:$A$2402, 'tagsBySource 1'!C$3:C$2402&lt;&gt;"""")), """")"),"")</f>
        <v/>
      </c>
      <c r="D94" s="1" t="str">
        <f ca="1">IFERROR(__xludf.DUMMYFUNCTION("IFERROR(JOIN("", "", FILTER('tagsBySource 1'!D$3:D$2402, $A94='tagsBySource 1'!$A$3:$A$2402, 'tagsBySource 1'!D$3:D$2402&lt;&gt;"""")), """")"),"onchangeTags")</f>
        <v>onchangeTags</v>
      </c>
      <c r="E94" s="1" t="str">
        <f ca="1">IFERROR(__xludf.DUMMYFUNCTION("IFERROR(JOIN("", "", FILTER('tagsBySource 1'!E$3:E$2402, $A94='tagsBySource 1'!$A$3:$A$2402, 'tagsBySource 1'!E$3:E$2402&lt;&gt;"""")), """")"),"onchangeTags")</f>
        <v>onchangeTags</v>
      </c>
      <c r="F94" s="1" t="str">
        <f ca="1">IFERROR(__xludf.DUMMYFUNCTION("IFERROR(JOIN("", "", FILTER('tagsBySource 1'!F$3:F$2402, $A94='tagsBySource 1'!$A$3:$A$2402, 'tagsBySource 1'!F$3:F$2402&lt;&gt;"""")), """")"),"onchangeTags")</f>
        <v>onchangeTags</v>
      </c>
      <c r="G94" s="1" t="str">
        <f ca="1">IFERROR(__xludf.DUMMYFUNCTION("IFERROR(JOIN("", "", FILTER('tagsBySource 1'!G$3:G$2402, $A94='tagsBySource 1'!$A$3:$A$2402, 'tagsBySource 1'!G$3:G$2402&lt;&gt;"""")), """")"),"onchangeTags")</f>
        <v>onchangeTags</v>
      </c>
      <c r="H94" s="1" t="str">
        <f ca="1">IFERROR(__xludf.DUMMYFUNCTION("IFERROR(JOIN("", "", FILTER('tagsBySource 1'!H$3:H$2402, $A94='tagsBySource 1'!$A$3:$A$2402, 'tagsBySource 1'!H$3:H$2402&lt;&gt;"""")), """")"),"onchangeTags")</f>
        <v>onchangeTags</v>
      </c>
      <c r="I94" s="1" t="str">
        <f ca="1">IFERROR(__xludf.DUMMYFUNCTION("IFERROR(JOIN("", "", FILTER('tagsBySource 1'!I$3:I$2402, $A94='tagsBySource 1'!$A$3:$A$2402, 'tagsBySource 1'!I$3:I$2402&lt;&gt;"""")), """")"),"onchangeTags")</f>
        <v>onchangeTags</v>
      </c>
      <c r="J94" s="1" t="str">
        <f ca="1">IFERROR(__xludf.DUMMYFUNCTION("IFERROR(JOIN("", "", FILTER('tagsBySource 1'!J$3:J$2402, $A94='tagsBySource 1'!$A$3:$A$2402, 'tagsBySource 1'!J$3:J$2402&lt;&gt;"""")), """")"),"onchangeTags")</f>
        <v>onchangeTags</v>
      </c>
      <c r="K94" s="1" t="str">
        <f ca="1">IFERROR(__xludf.DUMMYFUNCTION("IFERROR(JOIN("", "", FILTER('tagsBySource 1'!K$3:K$2402, $A94='tagsBySource 1'!$A$3:$A$2402, 'tagsBySource 1'!K$3:K$2402&lt;&gt;"""")), """")"),"onchangeTags")</f>
        <v>onchangeTags</v>
      </c>
      <c r="L94" s="1" t="str">
        <f ca="1">IFERROR(__xludf.DUMMYFUNCTION("IFERROR(JOIN("", "", FILTER('tagsBySource 1'!L$3:L$2402, $A94='tagsBySource 1'!$A$3:$A$2402, 'tagsBySource 1'!L$3:L$2402&lt;&gt;"""")), """")"),"onchangeTags")</f>
        <v>onchangeTags</v>
      </c>
      <c r="M94" s="1" t="str">
        <f ca="1">IFERROR(__xludf.DUMMYFUNCTION("IFERROR(JOIN("", "", FILTER('tagsBySource 1'!M$3:M$2402, $A94='tagsBySource 1'!$A$3:$A$2402, 'tagsBySource 1'!M$3:M$2402&lt;&gt;"""")), """")"),"onchangeTags")</f>
        <v>onchangeTags</v>
      </c>
      <c r="N94" s="1" t="str">
        <f ca="1">IFERROR(__xludf.DUMMYFUNCTION("IFERROR(JOIN("", "", FILTER('tagsBySource 1'!N$3:N$2402, $A94='tagsBySource 1'!$A$3:$A$2402, 'tagsBySource 1'!N$3:N$2402&lt;&gt;"""")), """")"),"onchangeTags")</f>
        <v>onchangeTags</v>
      </c>
      <c r="O94" s="1" t="str">
        <f ca="1">IFERROR(__xludf.DUMMYFUNCTION("IFERROR(JOIN("", "", FILTER('tagsBySource 1'!O$3:O$2402, $A94='tagsBySource 1'!$A$3:$A$2402, 'tagsBySource 1'!O$3:O$2402&lt;&gt;"""")), """")"),"onchangeTags")</f>
        <v>onchangeTags</v>
      </c>
      <c r="P94" s="1" t="str">
        <f ca="1">IFERROR(__xludf.DUMMYFUNCTION("IFERROR(JOIN("", "", FILTER('tagsBySource 1'!P$3:P$2402, $A94='tagsBySource 1'!$A$3:$A$2402, 'tagsBySource 1'!P$3:P$2402&lt;&gt;"""")), """")"),"")</f>
        <v/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IFERROR(__xludf.DUMMYFUNCTION("IFERROR(JOIN("", "", FILTER('tagsBySource 1'!B$3:B$2402, $A95='tagsBySource 1'!$A$3:$A$2402, 'tagsBySource 1'!B$3:B$2402&lt;&gt;"""")), """")"),"")</f>
        <v/>
      </c>
      <c r="C95" s="1" t="str">
        <f ca="1">IFERROR(__xludf.DUMMYFUNCTION("IFERROR(JOIN("", "", FILTER('tagsBySource 1'!C$3:C$2402, $A95='tagsBySource 1'!$A$3:$A$2402, 'tagsBySource 1'!C$3:C$2402&lt;&gt;"""")), """")"),"")</f>
        <v/>
      </c>
      <c r="D95" s="1" t="str">
        <f ca="1">IFERROR(__xludf.DUMMYFUNCTION("IFERROR(JOIN("", "", FILTER('tagsBySource 1'!D$3:D$2402, $A95='tagsBySource 1'!$A$3:$A$2402, 'tagsBySource 1'!D$3:D$2402&lt;&gt;"""")), """")"),"historyTags")</f>
        <v>historyTags</v>
      </c>
      <c r="E95" s="1" t="str">
        <f ca="1">IFERROR(__xludf.DUMMYFUNCTION("IFERROR(JOIN("", "", FILTER('tagsBySource 1'!E$3:E$2402, $A95='tagsBySource 1'!$A$3:$A$2402, 'tagsBySource 1'!E$3:E$2402&lt;&gt;"""")), """")"),"historyTags")</f>
        <v>historyTags</v>
      </c>
      <c r="F95" s="1" t="str">
        <f ca="1">IFERROR(__xludf.DUMMYFUNCTION("IFERROR(JOIN("", "", FILTER('tagsBySource 1'!F$3:F$2402, $A95='tagsBySource 1'!$A$3:$A$2402, 'tagsBySource 1'!F$3:F$2402&lt;&gt;"""")), """")"),"historyTags")</f>
        <v>historyTags</v>
      </c>
      <c r="G95" s="1" t="str">
        <f ca="1">IFERROR(__xludf.DUMMYFUNCTION("IFERROR(JOIN("", "", FILTER('tagsBySource 1'!G$3:G$2402, $A95='tagsBySource 1'!$A$3:$A$2402, 'tagsBySource 1'!G$3:G$2402&lt;&gt;"""")), """")"),"historyTags")</f>
        <v>historyTags</v>
      </c>
      <c r="H95" s="1" t="str">
        <f ca="1">IFERROR(__xludf.DUMMYFUNCTION("IFERROR(JOIN("", "", FILTER('tagsBySource 1'!H$3:H$2402, $A95='tagsBySource 1'!$A$3:$A$2402, 'tagsBySource 1'!H$3:H$2402&lt;&gt;"""")), """")"),"historyTags")</f>
        <v>historyTags</v>
      </c>
      <c r="I95" s="1" t="str">
        <f ca="1">IFERROR(__xludf.DUMMYFUNCTION("IFERROR(JOIN("", "", FILTER('tagsBySource 1'!I$3:I$2402, $A95='tagsBySource 1'!$A$3:$A$2402, 'tagsBySource 1'!I$3:I$2402&lt;&gt;"""")), """")"),"historyTags")</f>
        <v>historyTags</v>
      </c>
      <c r="J95" s="1" t="str">
        <f ca="1">IFERROR(__xludf.DUMMYFUNCTION("IFERROR(JOIN("", "", FILTER('tagsBySource 1'!J$3:J$2402, $A95='tagsBySource 1'!$A$3:$A$2402, 'tagsBySource 1'!J$3:J$2402&lt;&gt;"""")), """")"),"historyTags")</f>
        <v>historyTags</v>
      </c>
      <c r="K95" s="1" t="str">
        <f ca="1">IFERROR(__xludf.DUMMYFUNCTION("IFERROR(JOIN("", "", FILTER('tagsBySource 1'!K$3:K$2402, $A95='tagsBySource 1'!$A$3:$A$2402, 'tagsBySource 1'!K$3:K$2402&lt;&gt;"""")), """")"),"historyTags")</f>
        <v>historyTags</v>
      </c>
      <c r="L95" s="1" t="str">
        <f ca="1">IFERROR(__xludf.DUMMYFUNCTION("IFERROR(JOIN("", "", FILTER('tagsBySource 1'!L$3:L$2402, $A95='tagsBySource 1'!$A$3:$A$2402, 'tagsBySource 1'!L$3:L$2402&lt;&gt;"""")), """")"),"historyTags")</f>
        <v>historyTags</v>
      </c>
      <c r="M95" s="1" t="str">
        <f ca="1">IFERROR(__xludf.DUMMYFUNCTION("IFERROR(JOIN("", "", FILTER('tagsBySource 1'!M$3:M$2402, $A95='tagsBySource 1'!$A$3:$A$2402, 'tagsBySource 1'!M$3:M$2402&lt;&gt;"""")), """")"),"historyTags")</f>
        <v>historyTags</v>
      </c>
      <c r="N95" s="1" t="str">
        <f ca="1">IFERROR(__xludf.DUMMYFUNCTION("IFERROR(JOIN("", "", FILTER('tagsBySource 1'!N$3:N$2402, $A95='tagsBySource 1'!$A$3:$A$2402, 'tagsBySource 1'!N$3:N$2402&lt;&gt;"""")), """")"),"historyTags")</f>
        <v>historyTags</v>
      </c>
      <c r="O95" s="1" t="str">
        <f ca="1">IFERROR(__xludf.DUMMYFUNCTION("IFERROR(JOIN("", "", FILTER('tagsBySource 1'!O$3:O$2402, $A95='tagsBySource 1'!$A$3:$A$2402, 'tagsBySource 1'!O$3:O$2402&lt;&gt;"""")), """")"),"historyTags")</f>
        <v>historyTags</v>
      </c>
      <c r="P95" s="1" t="str">
        <f ca="1">IFERROR(__xludf.DUMMYFUNCTION("IFERROR(JOIN("", "", FILTER('tagsBySource 1'!P$3:P$2402, $A95='tagsBySource 1'!$A$3:$A$2402, 'tagsBySource 1'!P$3:P$2402&lt;&gt;"""")), """")"),"")</f>
        <v/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IFERROR(__xludf.DUMMYFUNCTION("IFERROR(JOIN("", "", FILTER('tagsBySource 1'!B$3:B$2402, $A96='tagsBySource 1'!$A$3:$A$2402, 'tagsBySource 1'!B$3:B$2402&lt;&gt;"""")), """")"),"")</f>
        <v/>
      </c>
      <c r="C96" s="1" t="str">
        <f ca="1">IFERROR(__xludf.DUMMYFUNCTION("IFERROR(JOIN("", "", FILTER('tagsBySource 1'!C$3:C$2402, $A96='tagsBySource 1'!$A$3:$A$2402, 'tagsBySource 1'!C$3:C$2402&lt;&gt;"""")), """")"),"")</f>
        <v/>
      </c>
      <c r="D96" s="1" t="str">
        <f ca="1">IFERROR(__xludf.DUMMYFUNCTION("IFERROR(JOIN("", "", FILTER('tagsBySource 1'!D$3:D$2402, $A96='tagsBySource 1'!$A$3:$A$2402, 'tagsBySource 1'!D$3:D$2402&lt;&gt;"""")), """")"),"onchangeTags")</f>
        <v>onchangeTags</v>
      </c>
      <c r="E96" s="1" t="str">
        <f ca="1">IFERROR(__xludf.DUMMYFUNCTION("IFERROR(JOIN("", "", FILTER('tagsBySource 1'!E$3:E$2402, $A96='tagsBySource 1'!$A$3:$A$2402, 'tagsBySource 1'!E$3:E$2402&lt;&gt;"""")), """")"),"onchangeTags")</f>
        <v>onchangeTags</v>
      </c>
      <c r="F96" s="1" t="str">
        <f ca="1">IFERROR(__xludf.DUMMYFUNCTION("IFERROR(JOIN("", "", FILTER('tagsBySource 1'!F$3:F$2402, $A96='tagsBySource 1'!$A$3:$A$2402, 'tagsBySource 1'!F$3:F$2402&lt;&gt;"""")), """")"),"onchangeTags")</f>
        <v>onchangeTags</v>
      </c>
      <c r="G96" s="1" t="str">
        <f ca="1">IFERROR(__xludf.DUMMYFUNCTION("IFERROR(JOIN("", "", FILTER('tagsBySource 1'!G$3:G$2402, $A96='tagsBySource 1'!$A$3:$A$2402, 'tagsBySource 1'!G$3:G$2402&lt;&gt;"""")), """")"),"onchangeTags")</f>
        <v>onchangeTags</v>
      </c>
      <c r="H96" s="1" t="str">
        <f ca="1">IFERROR(__xludf.DUMMYFUNCTION("IFERROR(JOIN("", "", FILTER('tagsBySource 1'!H$3:H$2402, $A96='tagsBySource 1'!$A$3:$A$2402, 'tagsBySource 1'!H$3:H$2402&lt;&gt;"""")), """")"),"onchangeTags")</f>
        <v>onchangeTags</v>
      </c>
      <c r="I96" s="1" t="str">
        <f ca="1">IFERROR(__xludf.DUMMYFUNCTION("IFERROR(JOIN("", "", FILTER('tagsBySource 1'!I$3:I$2402, $A96='tagsBySource 1'!$A$3:$A$2402, 'tagsBySource 1'!I$3:I$2402&lt;&gt;"""")), """")"),"onchangeTags")</f>
        <v>onchangeTags</v>
      </c>
      <c r="J96" s="1" t="str">
        <f ca="1">IFERROR(__xludf.DUMMYFUNCTION("IFERROR(JOIN("", "", FILTER('tagsBySource 1'!J$3:J$2402, $A96='tagsBySource 1'!$A$3:$A$2402, 'tagsBySource 1'!J$3:J$2402&lt;&gt;"""")), """")"),"onchangeTags")</f>
        <v>onchangeTags</v>
      </c>
      <c r="K96" s="1" t="str">
        <f ca="1">IFERROR(__xludf.DUMMYFUNCTION("IFERROR(JOIN("", "", FILTER('tagsBySource 1'!K$3:K$2402, $A96='tagsBySource 1'!$A$3:$A$2402, 'tagsBySource 1'!K$3:K$2402&lt;&gt;"""")), """")"),"onchangeTags")</f>
        <v>onchangeTags</v>
      </c>
      <c r="L96" s="1" t="str">
        <f ca="1">IFERROR(__xludf.DUMMYFUNCTION("IFERROR(JOIN("", "", FILTER('tagsBySource 1'!L$3:L$2402, $A96='tagsBySource 1'!$A$3:$A$2402, 'tagsBySource 1'!L$3:L$2402&lt;&gt;"""")), """")"),"onchangeTags")</f>
        <v>onchangeTags</v>
      </c>
      <c r="M96" s="1" t="str">
        <f ca="1">IFERROR(__xludf.DUMMYFUNCTION("IFERROR(JOIN("", "", FILTER('tagsBySource 1'!M$3:M$2402, $A96='tagsBySource 1'!$A$3:$A$2402, 'tagsBySource 1'!M$3:M$2402&lt;&gt;"""")), """")"),"onchangeTags")</f>
        <v>onchangeTags</v>
      </c>
      <c r="N96" s="1" t="str">
        <f ca="1">IFERROR(__xludf.DUMMYFUNCTION("IFERROR(JOIN("", "", FILTER('tagsBySource 1'!N$3:N$2402, $A96='tagsBySource 1'!$A$3:$A$2402, 'tagsBySource 1'!N$3:N$2402&lt;&gt;"""")), """")"),"onchangeTags")</f>
        <v>onchangeTags</v>
      </c>
      <c r="O96" s="1" t="str">
        <f ca="1">IFERROR(__xludf.DUMMYFUNCTION("IFERROR(JOIN("", "", FILTER('tagsBySource 1'!O$3:O$2402, $A96='tagsBySource 1'!$A$3:$A$2402, 'tagsBySource 1'!O$3:O$2402&lt;&gt;"""")), """")"),"onchangeTags")</f>
        <v>onchangeTags</v>
      </c>
      <c r="P96" s="1" t="str">
        <f ca="1">IFERROR(__xludf.DUMMYFUNCTION("IFERROR(JOIN("", "", FILTER('tagsBySource 1'!P$3:P$2402, $A96='tagsBySource 1'!$A$3:$A$2402, 'tagsBySource 1'!P$3:P$2402&lt;&gt;"""")), """")"),"")</f>
        <v/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IFERROR(__xludf.DUMMYFUNCTION("IFERROR(JOIN("", "", FILTER('tagsBySource 1'!B$3:B$2402, $A97='tagsBySource 1'!$A$3:$A$2402, 'tagsBySource 1'!B$3:B$2402&lt;&gt;"""")), """")"),"")</f>
        <v/>
      </c>
      <c r="C97" s="1" t="str">
        <f ca="1">IFERROR(__xludf.DUMMYFUNCTION("IFERROR(JOIN("", "", FILTER('tagsBySource 1'!C$3:C$2402, $A97='tagsBySource 1'!$A$3:$A$2402, 'tagsBySource 1'!C$3:C$2402&lt;&gt;"""")), """")"),"")</f>
        <v/>
      </c>
      <c r="D97" s="1" t="str">
        <f ca="1">IFERROR(__xludf.DUMMYFUNCTION("IFERROR(JOIN("", "", FILTER('tagsBySource 1'!D$3:D$2402, $A97='tagsBySource 1'!$A$3:$A$2402, 'tagsBySource 1'!D$3:D$2402&lt;&gt;"""")), """")"),"historyTags, onchangeTags")</f>
        <v>historyTags, onchangeTags</v>
      </c>
      <c r="E97" s="1" t="str">
        <f ca="1">IFERROR(__xludf.DUMMYFUNCTION("IFERROR(JOIN("", "", FILTER('tagsBySource 1'!E$3:E$2402, $A97='tagsBySource 1'!$A$3:$A$2402, 'tagsBySource 1'!E$3:E$2402&lt;&gt;"""")), """")"),"historyTags, onchangeTags")</f>
        <v>historyTags, onchangeTags</v>
      </c>
      <c r="F97" s="1" t="str">
        <f ca="1">IFERROR(__xludf.DUMMYFUNCTION("IFERROR(JOIN("", "", FILTER('tagsBySource 1'!F$3:F$2402, $A97='tagsBySource 1'!$A$3:$A$2402, 'tagsBySource 1'!F$3:F$2402&lt;&gt;"""")), """")"),"historyTags, onchangeTags")</f>
        <v>historyTags, onchangeTags</v>
      </c>
      <c r="G97" s="1" t="str">
        <f ca="1">IFERROR(__xludf.DUMMYFUNCTION("IFERROR(JOIN("", "", FILTER('tagsBySource 1'!G$3:G$2402, $A97='tagsBySource 1'!$A$3:$A$2402, 'tagsBySource 1'!G$3:G$2402&lt;&gt;"""")), """")"),"historyTags, onchangeTags")</f>
        <v>historyTags, onchangeTags</v>
      </c>
      <c r="H97" s="1" t="str">
        <f ca="1">IFERROR(__xludf.DUMMYFUNCTION("IFERROR(JOIN("", "", FILTER('tagsBySource 1'!H$3:H$2402, $A97='tagsBySource 1'!$A$3:$A$2402, 'tagsBySource 1'!H$3:H$2402&lt;&gt;"""")), """")"),"historyTags, onchangeTags")</f>
        <v>historyTags, onchangeTags</v>
      </c>
      <c r="I97" s="1" t="str">
        <f ca="1">IFERROR(__xludf.DUMMYFUNCTION("IFERROR(JOIN("", "", FILTER('tagsBySource 1'!I$3:I$2402, $A97='tagsBySource 1'!$A$3:$A$2402, 'tagsBySource 1'!I$3:I$2402&lt;&gt;"""")), """")"),"historyTags, onchangeTags")</f>
        <v>historyTags, onchangeTags</v>
      </c>
      <c r="J97" s="1" t="str">
        <f ca="1">IFERROR(__xludf.DUMMYFUNCTION("IFERROR(JOIN("", "", FILTER('tagsBySource 1'!J$3:J$2402, $A97='tagsBySource 1'!$A$3:$A$2402, 'tagsBySource 1'!J$3:J$2402&lt;&gt;"""")), """")"),"historyTags, onchangeTags")</f>
        <v>historyTags, onchangeTags</v>
      </c>
      <c r="K97" s="1" t="str">
        <f ca="1">IFERROR(__xludf.DUMMYFUNCTION("IFERROR(JOIN("", "", FILTER('tagsBySource 1'!K$3:K$2402, $A97='tagsBySource 1'!$A$3:$A$2402, 'tagsBySource 1'!K$3:K$2402&lt;&gt;"""")), """")"),"historyTags, onchangeTags")</f>
        <v>historyTags, onchangeTags</v>
      </c>
      <c r="L97" s="1" t="str">
        <f ca="1">IFERROR(__xludf.DUMMYFUNCTION("IFERROR(JOIN("", "", FILTER('tagsBySource 1'!L$3:L$2402, $A97='tagsBySource 1'!$A$3:$A$2402, 'tagsBySource 1'!L$3:L$2402&lt;&gt;"""")), """")"),"historyTags, onchangeTags")</f>
        <v>historyTags, onchangeTags</v>
      </c>
      <c r="M97" s="1" t="str">
        <f ca="1">IFERROR(__xludf.DUMMYFUNCTION("IFERROR(JOIN("", "", FILTER('tagsBySource 1'!M$3:M$2402, $A97='tagsBySource 1'!$A$3:$A$2402, 'tagsBySource 1'!M$3:M$2402&lt;&gt;"""")), """")"),"historyTags, onchangeTags")</f>
        <v>historyTags, onchangeTags</v>
      </c>
      <c r="N97" s="1" t="str">
        <f ca="1">IFERROR(__xludf.DUMMYFUNCTION("IFERROR(JOIN("", "", FILTER('tagsBySource 1'!N$3:N$2402, $A97='tagsBySource 1'!$A$3:$A$2402, 'tagsBySource 1'!N$3:N$2402&lt;&gt;"""")), """")"),"historyTags, onchangeTags")</f>
        <v>historyTags, onchangeTags</v>
      </c>
      <c r="O97" s="1" t="str">
        <f ca="1">IFERROR(__xludf.DUMMYFUNCTION("IFERROR(JOIN("", "", FILTER('tagsBySource 1'!O$3:O$2402, $A97='tagsBySource 1'!$A$3:$A$2402, 'tagsBySource 1'!O$3:O$2402&lt;&gt;"""")), """")"),"historyTags, onchangeTags")</f>
        <v>historyTags, onchangeTags</v>
      </c>
      <c r="P97" s="1" t="str">
        <f ca="1">IFERROR(__xludf.DUMMYFUNCTION("IFERROR(JOIN("", "", FILTER('tagsBySource 1'!P$3:P$2402, $A97='tagsBySource 1'!$A$3:$A$2402, 'tagsBySource 1'!P$3:P$2402&lt;&gt;"""")), """")"),"")</f>
        <v/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IFERROR(__xludf.DUMMYFUNCTION("IFERROR(JOIN("", "", FILTER('tagsBySource 1'!B$3:B$2402, $A98='tagsBySource 1'!$A$3:$A$2402, 'tagsBySource 1'!B$3:B$2402&lt;&gt;"""")), """")"),"")</f>
        <v/>
      </c>
      <c r="C98" s="1" t="str">
        <f ca="1">IFERROR(__xludf.DUMMYFUNCTION("IFERROR(JOIN("", "", FILTER('tagsBySource 1'!C$3:C$2402, $A98='tagsBySource 1'!$A$3:$A$2402, 'tagsBySource 1'!C$3:C$2402&lt;&gt;"""")), """")"),"")</f>
        <v/>
      </c>
      <c r="D98" s="1" t="str">
        <f ca="1">IFERROR(__xludf.DUMMYFUNCTION("IFERROR(JOIN("", "", FILTER('tagsBySource 1'!D$3:D$2402, $A98='tagsBySource 1'!$A$3:$A$2402, 'tagsBySource 1'!D$3:D$2402&lt;&gt;"""")), """")"),"onchangeTags, historyTags")</f>
        <v>onchangeTags, historyTags</v>
      </c>
      <c r="E98" s="1" t="str">
        <f ca="1">IFERROR(__xludf.DUMMYFUNCTION("IFERROR(JOIN("", "", FILTER('tagsBySource 1'!E$3:E$2402, $A98='tagsBySource 1'!$A$3:$A$2402, 'tagsBySource 1'!E$3:E$2402&lt;&gt;"""")), """")"),"onchangeTags, historyTags")</f>
        <v>onchangeTags, historyTags</v>
      </c>
      <c r="F98" s="1" t="str">
        <f ca="1">IFERROR(__xludf.DUMMYFUNCTION("IFERROR(JOIN("", "", FILTER('tagsBySource 1'!F$3:F$2402, $A98='tagsBySource 1'!$A$3:$A$2402, 'tagsBySource 1'!F$3:F$2402&lt;&gt;"""")), """")"),"onchangeTags, historyTags")</f>
        <v>onchangeTags, historyTags</v>
      </c>
      <c r="G98" s="1" t="str">
        <f ca="1">IFERROR(__xludf.DUMMYFUNCTION("IFERROR(JOIN("", "", FILTER('tagsBySource 1'!G$3:G$2402, $A98='tagsBySource 1'!$A$3:$A$2402, 'tagsBySource 1'!G$3:G$2402&lt;&gt;"""")), """")"),"onchangeTags, historyTags")</f>
        <v>onchangeTags, historyTags</v>
      </c>
      <c r="H98" s="1" t="str">
        <f ca="1">IFERROR(__xludf.DUMMYFUNCTION("IFERROR(JOIN("", "", FILTER('tagsBySource 1'!H$3:H$2402, $A98='tagsBySource 1'!$A$3:$A$2402, 'tagsBySource 1'!H$3:H$2402&lt;&gt;"""")), """")"),"onchangeTags, historyTags")</f>
        <v>onchangeTags, historyTags</v>
      </c>
      <c r="I98" s="1" t="str">
        <f ca="1">IFERROR(__xludf.DUMMYFUNCTION("IFERROR(JOIN("", "", FILTER('tagsBySource 1'!I$3:I$2402, $A98='tagsBySource 1'!$A$3:$A$2402, 'tagsBySource 1'!I$3:I$2402&lt;&gt;"""")), """")"),"onchangeTags, historyTags")</f>
        <v>onchangeTags, historyTags</v>
      </c>
      <c r="J98" s="1" t="str">
        <f ca="1">IFERROR(__xludf.DUMMYFUNCTION("IFERROR(JOIN("", "", FILTER('tagsBySource 1'!J$3:J$2402, $A98='tagsBySource 1'!$A$3:$A$2402, 'tagsBySource 1'!J$3:J$2402&lt;&gt;"""")), """")"),"onchangeTags, historyTags")</f>
        <v>onchangeTags, historyTags</v>
      </c>
      <c r="K98" s="1" t="str">
        <f ca="1">IFERROR(__xludf.DUMMYFUNCTION("IFERROR(JOIN("", "", FILTER('tagsBySource 1'!K$3:K$2402, $A98='tagsBySource 1'!$A$3:$A$2402, 'tagsBySource 1'!K$3:K$2402&lt;&gt;"""")), """")"),"onchangeTags, historyTags")</f>
        <v>onchangeTags, historyTags</v>
      </c>
      <c r="L98" s="1" t="str">
        <f ca="1">IFERROR(__xludf.DUMMYFUNCTION("IFERROR(JOIN("", "", FILTER('tagsBySource 1'!L$3:L$2402, $A98='tagsBySource 1'!$A$3:$A$2402, 'tagsBySource 1'!L$3:L$2402&lt;&gt;"""")), """")"),"onchangeTags, historyTags")</f>
        <v>onchangeTags, historyTags</v>
      </c>
      <c r="M98" s="1" t="str">
        <f ca="1">IFERROR(__xludf.DUMMYFUNCTION("IFERROR(JOIN("", "", FILTER('tagsBySource 1'!M$3:M$2402, $A98='tagsBySource 1'!$A$3:$A$2402, 'tagsBySource 1'!M$3:M$2402&lt;&gt;"""")), """")"),"onchangeTags, historyTags")</f>
        <v>onchangeTags, historyTags</v>
      </c>
      <c r="N98" s="1" t="str">
        <f ca="1">IFERROR(__xludf.DUMMYFUNCTION("IFERROR(JOIN("", "", FILTER('tagsBySource 1'!N$3:N$2402, $A98='tagsBySource 1'!$A$3:$A$2402, 'tagsBySource 1'!N$3:N$2402&lt;&gt;"""")), """")"),"onchangeTags, historyTags")</f>
        <v>onchangeTags, historyTags</v>
      </c>
      <c r="O98" s="1" t="str">
        <f ca="1">IFERROR(__xludf.DUMMYFUNCTION("IFERROR(JOIN("", "", FILTER('tagsBySource 1'!O$3:O$2402, $A98='tagsBySource 1'!$A$3:$A$2402, 'tagsBySource 1'!O$3:O$2402&lt;&gt;"""")), """")"),"onchangeTags, historyTags")</f>
        <v>onchangeTags, historyTags</v>
      </c>
      <c r="P98" s="1" t="str">
        <f ca="1">IFERROR(__xludf.DUMMYFUNCTION("IFERROR(JOIN("", "", FILTER('tagsBySource 1'!P$3:P$2402, $A98='tagsBySource 1'!$A$3:$A$2402, 'tagsBySource 1'!P$3:P$2402&lt;&gt;"""")), """")"),"")</f>
        <v/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IFERROR(__xludf.DUMMYFUNCTION("IFERROR(JOIN("", "", FILTER('tagsBySource 1'!B$3:B$2402, $A99='tagsBySource 1'!$A$3:$A$2402, 'tagsBySource 1'!B$3:B$2402&lt;&gt;"""")), """")"),"")</f>
        <v/>
      </c>
      <c r="C99" s="1" t="str">
        <f ca="1">IFERROR(__xludf.DUMMYFUNCTION("IFERROR(JOIN("", "", FILTER('tagsBySource 1'!C$3:C$2402, $A99='tagsBySource 1'!$A$3:$A$2402, 'tagsBySource 1'!C$3:C$2402&lt;&gt;"""")), """")"),"")</f>
        <v/>
      </c>
      <c r="D99" s="1" t="str">
        <f ca="1">IFERROR(__xludf.DUMMYFUNCTION("IFERROR(JOIN("", "", FILTER('tagsBySource 1'!D$3:D$2402, $A99='tagsBySource 1'!$A$3:$A$2402, 'tagsBySource 1'!D$3:D$2402&lt;&gt;"""")), """")"),"onchangeTags, historyTags")</f>
        <v>onchangeTags, historyTags</v>
      </c>
      <c r="E99" s="1" t="str">
        <f ca="1">IFERROR(__xludf.DUMMYFUNCTION("IFERROR(JOIN("", "", FILTER('tagsBySource 1'!E$3:E$2402, $A99='tagsBySource 1'!$A$3:$A$2402, 'tagsBySource 1'!E$3:E$2402&lt;&gt;"""")), """")"),"onchangeTags, historyTags")</f>
        <v>onchangeTags, historyTags</v>
      </c>
      <c r="F99" s="1" t="str">
        <f ca="1">IFERROR(__xludf.DUMMYFUNCTION("IFERROR(JOIN("", "", FILTER('tagsBySource 1'!F$3:F$2402, $A99='tagsBySource 1'!$A$3:$A$2402, 'tagsBySource 1'!F$3:F$2402&lt;&gt;"""")), """")"),"onchangeTags, historyTags")</f>
        <v>onchangeTags, historyTags</v>
      </c>
      <c r="G99" s="1" t="str">
        <f ca="1">IFERROR(__xludf.DUMMYFUNCTION("IFERROR(JOIN("", "", FILTER('tagsBySource 1'!G$3:G$2402, $A99='tagsBySource 1'!$A$3:$A$2402, 'tagsBySource 1'!G$3:G$2402&lt;&gt;"""")), """")"),"onchangeTags, historyTags")</f>
        <v>onchangeTags, historyTags</v>
      </c>
      <c r="H99" s="1" t="str">
        <f ca="1">IFERROR(__xludf.DUMMYFUNCTION("IFERROR(JOIN("", "", FILTER('tagsBySource 1'!H$3:H$2402, $A99='tagsBySource 1'!$A$3:$A$2402, 'tagsBySource 1'!H$3:H$2402&lt;&gt;"""")), """")"),"onchangeTags, historyTags")</f>
        <v>onchangeTags, historyTags</v>
      </c>
      <c r="I99" s="1" t="str">
        <f ca="1">IFERROR(__xludf.DUMMYFUNCTION("IFERROR(JOIN("", "", FILTER('tagsBySource 1'!I$3:I$2402, $A99='tagsBySource 1'!$A$3:$A$2402, 'tagsBySource 1'!I$3:I$2402&lt;&gt;"""")), """")"),"onchangeTags, historyTags")</f>
        <v>onchangeTags, historyTags</v>
      </c>
      <c r="J99" s="1" t="str">
        <f ca="1">IFERROR(__xludf.DUMMYFUNCTION("IFERROR(JOIN("", "", FILTER('tagsBySource 1'!J$3:J$2402, $A99='tagsBySource 1'!$A$3:$A$2402, 'tagsBySource 1'!J$3:J$2402&lt;&gt;"""")), """")"),"onchangeTags, historyTags")</f>
        <v>onchangeTags, historyTags</v>
      </c>
      <c r="K99" s="1" t="str">
        <f ca="1">IFERROR(__xludf.DUMMYFUNCTION("IFERROR(JOIN("", "", FILTER('tagsBySource 1'!K$3:K$2402, $A99='tagsBySource 1'!$A$3:$A$2402, 'tagsBySource 1'!K$3:K$2402&lt;&gt;"""")), """")"),"onchangeTags, historyTags")</f>
        <v>onchangeTags, historyTags</v>
      </c>
      <c r="L99" s="1" t="str">
        <f ca="1">IFERROR(__xludf.DUMMYFUNCTION("IFERROR(JOIN("", "", FILTER('tagsBySource 1'!L$3:L$2402, $A99='tagsBySource 1'!$A$3:$A$2402, 'tagsBySource 1'!L$3:L$2402&lt;&gt;"""")), """")"),"onchangeTags, historyTags")</f>
        <v>onchangeTags, historyTags</v>
      </c>
      <c r="M99" s="1" t="str">
        <f ca="1">IFERROR(__xludf.DUMMYFUNCTION("IFERROR(JOIN("", "", FILTER('tagsBySource 1'!M$3:M$2402, $A99='tagsBySource 1'!$A$3:$A$2402, 'tagsBySource 1'!M$3:M$2402&lt;&gt;"""")), """")"),"onchangeTags, historyTags")</f>
        <v>onchangeTags, historyTags</v>
      </c>
      <c r="N99" s="1" t="str">
        <f ca="1">IFERROR(__xludf.DUMMYFUNCTION("IFERROR(JOIN("", "", FILTER('tagsBySource 1'!N$3:N$2402, $A99='tagsBySource 1'!$A$3:$A$2402, 'tagsBySource 1'!N$3:N$2402&lt;&gt;"""")), """")"),"onchangeTags, historyTags")</f>
        <v>onchangeTags, historyTags</v>
      </c>
      <c r="O99" s="1" t="str">
        <f ca="1">IFERROR(__xludf.DUMMYFUNCTION("IFERROR(JOIN("", "", FILTER('tagsBySource 1'!O$3:O$2402, $A99='tagsBySource 1'!$A$3:$A$2402, 'tagsBySource 1'!O$3:O$2402&lt;&gt;"""")), """")"),"onchangeTags, historyTags")</f>
        <v>onchangeTags, historyTags</v>
      </c>
      <c r="P99" s="1" t="str">
        <f ca="1">IFERROR(__xludf.DUMMYFUNCTION("IFERROR(JOIN("", "", FILTER('tagsBySource 1'!P$3:P$2402, $A99='tagsBySource 1'!$A$3:$A$2402, 'tagsBySource 1'!P$3:P$2402&lt;&gt;"""")), """")"),"")</f>
        <v/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IFERROR(__xludf.DUMMYFUNCTION("IFERROR(JOIN("", "", FILTER('tagsBySource 1'!B$3:B$2402, $A100='tagsBySource 1'!$A$3:$A$2402, 'tagsBySource 1'!B$3:B$2402&lt;&gt;"""")), """")"),"")</f>
        <v/>
      </c>
      <c r="C100" s="1" t="str">
        <f ca="1">IFERROR(__xludf.DUMMYFUNCTION("IFERROR(JOIN("", "", FILTER('tagsBySource 1'!C$3:C$2402, $A100='tagsBySource 1'!$A$3:$A$2402, 'tagsBySource 1'!C$3:C$2402&lt;&gt;"""")), """")"),"")</f>
        <v/>
      </c>
      <c r="D100" s="1" t="str">
        <f ca="1">IFERROR(__xludf.DUMMYFUNCTION("IFERROR(JOIN("", "", FILTER('tagsBySource 1'!D$3:D$2402, $A100='tagsBySource 1'!$A$3:$A$2402, 'tagsBySource 1'!D$3:D$2402&lt;&gt;"""")), """")"),"")</f>
        <v/>
      </c>
      <c r="E100" s="1" t="str">
        <f ca="1">IFERROR(__xludf.DUMMYFUNCTION("IFERROR(JOIN("", "", FILTER('tagsBySource 1'!E$3:E$2402, $A100='tagsBySource 1'!$A$3:$A$2402, 'tagsBySource 1'!E$3:E$2402&lt;&gt;"""")), """")"),"")</f>
        <v/>
      </c>
      <c r="F100" s="1" t="str">
        <f ca="1">IFERROR(__xludf.DUMMYFUNCTION("IFERROR(JOIN("", "", FILTER('tagsBySource 1'!F$3:F$2402, $A100='tagsBySource 1'!$A$3:$A$2402, 'tagsBySource 1'!F$3:F$2402&lt;&gt;"""")), """")"),"")</f>
        <v/>
      </c>
      <c r="G100" s="1" t="str">
        <f ca="1">IFERROR(__xludf.DUMMYFUNCTION("IFERROR(JOIN("", "", FILTER('tagsBySource 1'!G$3:G$2402, $A100='tagsBySource 1'!$A$3:$A$2402, 'tagsBySource 1'!G$3:G$2402&lt;&gt;"""")), """")"),"")</f>
        <v/>
      </c>
      <c r="H100" s="1" t="str">
        <f ca="1">IFERROR(__xludf.DUMMYFUNCTION("IFERROR(JOIN("", "", FILTER('tagsBySource 1'!H$3:H$2402, $A100='tagsBySource 1'!$A$3:$A$2402, 'tagsBySource 1'!H$3:H$2402&lt;&gt;"""")), """")"),"")</f>
        <v/>
      </c>
      <c r="I100" s="1" t="str">
        <f ca="1">IFERROR(__xludf.DUMMYFUNCTION("IFERROR(JOIN("", "", FILTER('tagsBySource 1'!I$3:I$2402, $A100='tagsBySource 1'!$A$3:$A$2402, 'tagsBySource 1'!I$3:I$2402&lt;&gt;"""")), """")"),"")</f>
        <v/>
      </c>
      <c r="J100" s="1" t="str">
        <f ca="1">IFERROR(__xludf.DUMMYFUNCTION("IFERROR(JOIN("", "", FILTER('tagsBySource 1'!J$3:J$2402, $A100='tagsBySource 1'!$A$3:$A$2402, 'tagsBySource 1'!J$3:J$2402&lt;&gt;"""")), """")"),"")</f>
        <v/>
      </c>
      <c r="K100" s="1" t="str">
        <f ca="1">IFERROR(__xludf.DUMMYFUNCTION("IFERROR(JOIN("", "", FILTER('tagsBySource 1'!K$3:K$2402, $A100='tagsBySource 1'!$A$3:$A$2402, 'tagsBySource 1'!K$3:K$2402&lt;&gt;"""")), """")"),"")</f>
        <v/>
      </c>
      <c r="L100" s="1" t="str">
        <f ca="1">IFERROR(__xludf.DUMMYFUNCTION("IFERROR(JOIN("", "", FILTER('tagsBySource 1'!L$3:L$2402, $A100='tagsBySource 1'!$A$3:$A$2402, 'tagsBySource 1'!L$3:L$2402&lt;&gt;"""")), """")"),"")</f>
        <v/>
      </c>
      <c r="M100" s="1" t="str">
        <f ca="1">IFERROR(__xludf.DUMMYFUNCTION("IFERROR(JOIN("", "", FILTER('tagsBySource 1'!M$3:M$2402, $A100='tagsBySource 1'!$A$3:$A$2402, 'tagsBySource 1'!M$3:M$2402&lt;&gt;"""")), """")"),"")</f>
        <v/>
      </c>
      <c r="N100" s="1" t="str">
        <f ca="1">IFERROR(__xludf.DUMMYFUNCTION("IFERROR(JOIN("", "", FILTER('tagsBySource 1'!N$3:N$2402, $A100='tagsBySource 1'!$A$3:$A$2402, 'tagsBySource 1'!N$3:N$2402&lt;&gt;"""")), """")"),"")</f>
        <v/>
      </c>
      <c r="O100" s="1" t="str">
        <f ca="1">IFERROR(__xludf.DUMMYFUNCTION("IFERROR(JOIN("", "", FILTER('tagsBySource 1'!O$3:O$2402, $A100='tagsBySource 1'!$A$3:$A$2402, 'tagsBySource 1'!O$3:O$2402&lt;&gt;"""")), """")"),"")</f>
        <v/>
      </c>
      <c r="P100" s="1" t="str">
        <f ca="1">IFERROR(__xludf.DUMMYFUNCTION("IFERROR(JOIN("", "", FILTER('tagsBySource 1'!P$3:P$2402, $A100='tagsBySource 1'!$A$3:$A$2402, 'tagsBySource 1'!P$3:P$2402&lt;&gt;"""")), """")"),"")</f>
        <v/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IFERROR(__xludf.DUMMYFUNCTION("IFERROR(JOIN("", "", FILTER('tagsBySource 1'!B$3:B$2402, $A101='tagsBySource 1'!$A$3:$A$2402, 'tagsBySource 1'!B$3:B$2402&lt;&gt;"""")), """")"),"")</f>
        <v/>
      </c>
      <c r="C101" s="1" t="str">
        <f ca="1">IFERROR(__xludf.DUMMYFUNCTION("IFERROR(JOIN("", "", FILTER('tagsBySource 1'!C$3:C$2402, $A101='tagsBySource 1'!$A$3:$A$2402, 'tagsBySource 1'!C$3:C$2402&lt;&gt;"""")), """")"),"")</f>
        <v/>
      </c>
      <c r="D101" s="1" t="str">
        <f ca="1">IFERROR(__xludf.DUMMYFUNCTION("IFERROR(JOIN("", "", FILTER('tagsBySource 1'!D$3:D$2402, $A101='tagsBySource 1'!$A$3:$A$2402, 'tagsBySource 1'!D$3:D$2402&lt;&gt;"""")), """")"),"")</f>
        <v/>
      </c>
      <c r="E101" s="1" t="str">
        <f ca="1">IFERROR(__xludf.DUMMYFUNCTION("IFERROR(JOIN("", "", FILTER('tagsBySource 1'!E$3:E$2402, $A101='tagsBySource 1'!$A$3:$A$2402, 'tagsBySource 1'!E$3:E$2402&lt;&gt;"""")), """")"),"")</f>
        <v/>
      </c>
      <c r="F101" s="1" t="str">
        <f ca="1">IFERROR(__xludf.DUMMYFUNCTION("IFERROR(JOIN("", "", FILTER('tagsBySource 1'!F$3:F$2402, $A101='tagsBySource 1'!$A$3:$A$2402, 'tagsBySource 1'!F$3:F$2402&lt;&gt;"""")), """")"),"")</f>
        <v/>
      </c>
      <c r="G101" s="1" t="str">
        <f ca="1">IFERROR(__xludf.DUMMYFUNCTION("IFERROR(JOIN("", "", FILTER('tagsBySource 1'!G$3:G$2402, $A101='tagsBySource 1'!$A$3:$A$2402, 'tagsBySource 1'!G$3:G$2402&lt;&gt;"""")), """")"),"")</f>
        <v/>
      </c>
      <c r="H101" s="1" t="str">
        <f ca="1">IFERROR(__xludf.DUMMYFUNCTION("IFERROR(JOIN("", "", FILTER('tagsBySource 1'!H$3:H$2402, $A101='tagsBySource 1'!$A$3:$A$2402, 'tagsBySource 1'!H$3:H$2402&lt;&gt;"""")), """")"),"")</f>
        <v/>
      </c>
      <c r="I101" s="1" t="str">
        <f ca="1">IFERROR(__xludf.DUMMYFUNCTION("IFERROR(JOIN("", "", FILTER('tagsBySource 1'!I$3:I$2402, $A101='tagsBySource 1'!$A$3:$A$2402, 'tagsBySource 1'!I$3:I$2402&lt;&gt;"""")), """")"),"")</f>
        <v/>
      </c>
      <c r="J101" s="1" t="str">
        <f ca="1">IFERROR(__xludf.DUMMYFUNCTION("IFERROR(JOIN("", "", FILTER('tagsBySource 1'!J$3:J$2402, $A101='tagsBySource 1'!$A$3:$A$2402, 'tagsBySource 1'!J$3:J$2402&lt;&gt;"""")), """")"),"")</f>
        <v/>
      </c>
      <c r="K101" s="1" t="str">
        <f ca="1">IFERROR(__xludf.DUMMYFUNCTION("IFERROR(JOIN("", "", FILTER('tagsBySource 1'!K$3:K$2402, $A101='tagsBySource 1'!$A$3:$A$2402, 'tagsBySource 1'!K$3:K$2402&lt;&gt;"""")), """")"),"")</f>
        <v/>
      </c>
      <c r="L101" s="1" t="str">
        <f ca="1">IFERROR(__xludf.DUMMYFUNCTION("IFERROR(JOIN("", "", FILTER('tagsBySource 1'!L$3:L$2402, $A101='tagsBySource 1'!$A$3:$A$2402, 'tagsBySource 1'!L$3:L$2402&lt;&gt;"""")), """")"),"")</f>
        <v/>
      </c>
      <c r="M101" s="1" t="str">
        <f ca="1">IFERROR(__xludf.DUMMYFUNCTION("IFERROR(JOIN("", "", FILTER('tagsBySource 1'!M$3:M$2402, $A101='tagsBySource 1'!$A$3:$A$2402, 'tagsBySource 1'!M$3:M$2402&lt;&gt;"""")), """")"),"")</f>
        <v/>
      </c>
      <c r="N101" s="1" t="str">
        <f ca="1">IFERROR(__xludf.DUMMYFUNCTION("IFERROR(JOIN("", "", FILTER('tagsBySource 1'!N$3:N$2402, $A101='tagsBySource 1'!$A$3:$A$2402, 'tagsBySource 1'!N$3:N$2402&lt;&gt;"""")), """")"),"")</f>
        <v/>
      </c>
      <c r="O101" s="1" t="str">
        <f ca="1">IFERROR(__xludf.DUMMYFUNCTION("IFERROR(JOIN("", "", FILTER('tagsBySource 1'!O$3:O$2402, $A101='tagsBySource 1'!$A$3:$A$2402, 'tagsBySource 1'!O$3:O$2402&lt;&gt;"""")), """")"),"")</f>
        <v/>
      </c>
      <c r="P101" s="1" t="str">
        <f ca="1">IFERROR(__xludf.DUMMYFUNCTION("IFERROR(JOIN("", "", FILTER('tagsBySource 1'!P$3:P$2402, $A101='tagsBySource 1'!$A$3:$A$2402, 'tagsBySource 1'!P$3:P$2402&lt;&gt;"""")), """")"),"")</f>
        <v/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IFERROR(__xludf.DUMMYFUNCTION("IFERROR(JOIN("", "", FILTER('tagsBySource 1'!B$3:B$2402, $A102='tagsBySource 1'!$A$3:$A$2402, 'tagsBySource 1'!B$3:B$2402&lt;&gt;"""")), """")"),"")</f>
        <v/>
      </c>
      <c r="C102" s="1" t="str">
        <f ca="1">IFERROR(__xludf.DUMMYFUNCTION("IFERROR(JOIN("", "", FILTER('tagsBySource 1'!C$3:C$2402, $A102='tagsBySource 1'!$A$3:$A$2402, 'tagsBySource 1'!C$3:C$2402&lt;&gt;"""")), """")"),"")</f>
        <v/>
      </c>
      <c r="D102" s="1" t="str">
        <f ca="1">IFERROR(__xludf.DUMMYFUNCTION("IFERROR(JOIN("", "", FILTER('tagsBySource 1'!D$3:D$2402, $A102='tagsBySource 1'!$A$3:$A$2402, 'tagsBySource 1'!D$3:D$2402&lt;&gt;"""")), """")"),"")</f>
        <v/>
      </c>
      <c r="E102" s="1" t="str">
        <f ca="1">IFERROR(__xludf.DUMMYFUNCTION("IFERROR(JOIN("", "", FILTER('tagsBySource 1'!E$3:E$2402, $A102='tagsBySource 1'!$A$3:$A$2402, 'tagsBySource 1'!E$3:E$2402&lt;&gt;"""")), """")"),"")</f>
        <v/>
      </c>
      <c r="F102" s="1" t="str">
        <f ca="1">IFERROR(__xludf.DUMMYFUNCTION("IFERROR(JOIN("", "", FILTER('tagsBySource 1'!F$3:F$2402, $A102='tagsBySource 1'!$A$3:$A$2402, 'tagsBySource 1'!F$3:F$2402&lt;&gt;"""")), """")"),"")</f>
        <v/>
      </c>
      <c r="G102" s="1" t="str">
        <f ca="1">IFERROR(__xludf.DUMMYFUNCTION("IFERROR(JOIN("", "", FILTER('tagsBySource 1'!G$3:G$2402, $A102='tagsBySource 1'!$A$3:$A$2402, 'tagsBySource 1'!G$3:G$2402&lt;&gt;"""")), """")"),"")</f>
        <v/>
      </c>
      <c r="H102" s="1" t="str">
        <f ca="1">IFERROR(__xludf.DUMMYFUNCTION("IFERROR(JOIN("", "", FILTER('tagsBySource 1'!H$3:H$2402, $A102='tagsBySource 1'!$A$3:$A$2402, 'tagsBySource 1'!H$3:H$2402&lt;&gt;"""")), """")"),"")</f>
        <v/>
      </c>
      <c r="I102" s="1" t="str">
        <f ca="1">IFERROR(__xludf.DUMMYFUNCTION("IFERROR(JOIN("", "", FILTER('tagsBySource 1'!I$3:I$2402, $A102='tagsBySource 1'!$A$3:$A$2402, 'tagsBySource 1'!I$3:I$2402&lt;&gt;"""")), """")"),"")</f>
        <v/>
      </c>
      <c r="J102" s="1" t="str">
        <f ca="1">IFERROR(__xludf.DUMMYFUNCTION("IFERROR(JOIN("", "", FILTER('tagsBySource 1'!J$3:J$2402, $A102='tagsBySource 1'!$A$3:$A$2402, 'tagsBySource 1'!J$3:J$2402&lt;&gt;"""")), """")"),"")</f>
        <v/>
      </c>
      <c r="K102" s="1" t="str">
        <f ca="1">IFERROR(__xludf.DUMMYFUNCTION("IFERROR(JOIN("", "", FILTER('tagsBySource 1'!K$3:K$2402, $A102='tagsBySource 1'!$A$3:$A$2402, 'tagsBySource 1'!K$3:K$2402&lt;&gt;"""")), """")"),"")</f>
        <v/>
      </c>
      <c r="L102" s="1" t="str">
        <f ca="1">IFERROR(__xludf.DUMMYFUNCTION("IFERROR(JOIN("", "", FILTER('tagsBySource 1'!L$3:L$2402, $A102='tagsBySource 1'!$A$3:$A$2402, 'tagsBySource 1'!L$3:L$2402&lt;&gt;"""")), """")"),"")</f>
        <v/>
      </c>
      <c r="M102" s="1" t="str">
        <f ca="1">IFERROR(__xludf.DUMMYFUNCTION("IFERROR(JOIN("", "", FILTER('tagsBySource 1'!M$3:M$2402, $A102='tagsBySource 1'!$A$3:$A$2402, 'tagsBySource 1'!M$3:M$2402&lt;&gt;"""")), """")"),"")</f>
        <v/>
      </c>
      <c r="N102" s="1" t="str">
        <f ca="1">IFERROR(__xludf.DUMMYFUNCTION("IFERROR(JOIN("", "", FILTER('tagsBySource 1'!N$3:N$2402, $A102='tagsBySource 1'!$A$3:$A$2402, 'tagsBySource 1'!N$3:N$2402&lt;&gt;"""")), """")"),"")</f>
        <v/>
      </c>
      <c r="O102" s="1" t="str">
        <f ca="1">IFERROR(__xludf.DUMMYFUNCTION("IFERROR(JOIN("", "", FILTER('tagsBySource 1'!O$3:O$2402, $A102='tagsBySource 1'!$A$3:$A$2402, 'tagsBySource 1'!O$3:O$2402&lt;&gt;"""")), """")"),"")</f>
        <v/>
      </c>
      <c r="P102" s="1" t="str">
        <f ca="1">IFERROR(__xludf.DUMMYFUNCTION("IFERROR(JOIN("", "", FILTER('tagsBySource 1'!P$3:P$2402, $A102='tagsBySource 1'!$A$3:$A$2402, 'tagsBySource 1'!P$3:P$2402&lt;&gt;"""")), """")"),"")</f>
        <v/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IFERROR(__xludf.DUMMYFUNCTION("IFERROR(JOIN("", "", FILTER('tagsBySource 1'!B$3:B$2402, $A103='tagsBySource 1'!$A$3:$A$2402, 'tagsBySource 1'!B$3:B$2402&lt;&gt;"""")), """")"),"")</f>
        <v/>
      </c>
      <c r="C103" s="1" t="str">
        <f ca="1">IFERROR(__xludf.DUMMYFUNCTION("IFERROR(JOIN("", "", FILTER('tagsBySource 1'!C$3:C$2402, $A103='tagsBySource 1'!$A$3:$A$2402, 'tagsBySource 1'!C$3:C$2402&lt;&gt;"""")), """")"),"")</f>
        <v/>
      </c>
      <c r="D103" s="1" t="str">
        <f ca="1">IFERROR(__xludf.DUMMYFUNCTION("IFERROR(JOIN("", "", FILTER('tagsBySource 1'!D$3:D$2402, $A103='tagsBySource 1'!$A$3:$A$2402, 'tagsBySource 1'!D$3:D$2402&lt;&gt;"""")), """")"),"")</f>
        <v/>
      </c>
      <c r="E103" s="1" t="str">
        <f ca="1">IFERROR(__xludf.DUMMYFUNCTION("IFERROR(JOIN("", "", FILTER('tagsBySource 1'!E$3:E$2402, $A103='tagsBySource 1'!$A$3:$A$2402, 'tagsBySource 1'!E$3:E$2402&lt;&gt;"""")), """")"),"")</f>
        <v/>
      </c>
      <c r="F103" s="1" t="str">
        <f ca="1">IFERROR(__xludf.DUMMYFUNCTION("IFERROR(JOIN("", "", FILTER('tagsBySource 1'!F$3:F$2402, $A103='tagsBySource 1'!$A$3:$A$2402, 'tagsBySource 1'!F$3:F$2402&lt;&gt;"""")), """")"),"")</f>
        <v/>
      </c>
      <c r="G103" s="1" t="str">
        <f ca="1">IFERROR(__xludf.DUMMYFUNCTION("IFERROR(JOIN("", "", FILTER('tagsBySource 1'!G$3:G$2402, $A103='tagsBySource 1'!$A$3:$A$2402, 'tagsBySource 1'!G$3:G$2402&lt;&gt;"""")), """")"),"")</f>
        <v/>
      </c>
      <c r="H103" s="1" t="str">
        <f ca="1">IFERROR(__xludf.DUMMYFUNCTION("IFERROR(JOIN("", "", FILTER('tagsBySource 1'!H$3:H$2402, $A103='tagsBySource 1'!$A$3:$A$2402, 'tagsBySource 1'!H$3:H$2402&lt;&gt;"""")), """")"),"")</f>
        <v/>
      </c>
      <c r="I103" s="1" t="str">
        <f ca="1">IFERROR(__xludf.DUMMYFUNCTION("IFERROR(JOIN("", "", FILTER('tagsBySource 1'!I$3:I$2402, $A103='tagsBySource 1'!$A$3:$A$2402, 'tagsBySource 1'!I$3:I$2402&lt;&gt;"""")), """")"),"")</f>
        <v/>
      </c>
      <c r="J103" s="1" t="str">
        <f ca="1">IFERROR(__xludf.DUMMYFUNCTION("IFERROR(JOIN("", "", FILTER('tagsBySource 1'!J$3:J$2402, $A103='tagsBySource 1'!$A$3:$A$2402, 'tagsBySource 1'!J$3:J$2402&lt;&gt;"""")), """")"),"")</f>
        <v/>
      </c>
      <c r="K103" s="1" t="str">
        <f ca="1">IFERROR(__xludf.DUMMYFUNCTION("IFERROR(JOIN("", "", FILTER('tagsBySource 1'!K$3:K$2402, $A103='tagsBySource 1'!$A$3:$A$2402, 'tagsBySource 1'!K$3:K$2402&lt;&gt;"""")), """")"),"")</f>
        <v/>
      </c>
      <c r="L103" s="1" t="str">
        <f ca="1">IFERROR(__xludf.DUMMYFUNCTION("IFERROR(JOIN("", "", FILTER('tagsBySource 1'!L$3:L$2402, $A103='tagsBySource 1'!$A$3:$A$2402, 'tagsBySource 1'!L$3:L$2402&lt;&gt;"""")), """")"),"")</f>
        <v/>
      </c>
      <c r="M103" s="1" t="str">
        <f ca="1">IFERROR(__xludf.DUMMYFUNCTION("IFERROR(JOIN("", "", FILTER('tagsBySource 1'!M$3:M$2402, $A103='tagsBySource 1'!$A$3:$A$2402, 'tagsBySource 1'!M$3:M$2402&lt;&gt;"""")), """")"),"")</f>
        <v/>
      </c>
      <c r="N103" s="1" t="str">
        <f ca="1">IFERROR(__xludf.DUMMYFUNCTION("IFERROR(JOIN("", "", FILTER('tagsBySource 1'!N$3:N$2402, $A103='tagsBySource 1'!$A$3:$A$2402, 'tagsBySource 1'!N$3:N$2402&lt;&gt;"""")), """")"),"")</f>
        <v/>
      </c>
      <c r="O103" s="1" t="str">
        <f ca="1">IFERROR(__xludf.DUMMYFUNCTION("IFERROR(JOIN("", "", FILTER('tagsBySource 1'!O$3:O$2402, $A103='tagsBySource 1'!$A$3:$A$2402, 'tagsBySource 1'!O$3:O$2402&lt;&gt;"""")), """")"),"")</f>
        <v/>
      </c>
      <c r="P103" s="1" t="str">
        <f ca="1">IFERROR(__xludf.DUMMYFUNCTION("IFERROR(JOIN("", "", FILTER('tagsBySource 1'!P$3:P$2402, $A103='tagsBySource 1'!$A$3:$A$2402, 'tagsBySource 1'!P$3:P$2402&lt;&gt;"""")), """")"),"")</f>
        <v/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IFERROR(__xludf.DUMMYFUNCTION("IFERROR(JOIN("", "", FILTER('tagsBySource 1'!B$3:B$2402, $A104='tagsBySource 1'!$A$3:$A$2402, 'tagsBySource 1'!B$3:B$2402&lt;&gt;"""")), """")"),"")</f>
        <v/>
      </c>
      <c r="C104" s="1" t="str">
        <f ca="1">IFERROR(__xludf.DUMMYFUNCTION("IFERROR(JOIN("", "", FILTER('tagsBySource 1'!C$3:C$2402, $A104='tagsBySource 1'!$A$3:$A$2402, 'tagsBySource 1'!C$3:C$2402&lt;&gt;"""")), """")"),"")</f>
        <v/>
      </c>
      <c r="D104" s="1" t="str">
        <f ca="1">IFERROR(__xludf.DUMMYFUNCTION("IFERROR(JOIN("", "", FILTER('tagsBySource 1'!D$3:D$2402, $A104='tagsBySource 1'!$A$3:$A$2402, 'tagsBySource 1'!D$3:D$2402&lt;&gt;"""")), """")"),"")</f>
        <v/>
      </c>
      <c r="E104" s="1" t="str">
        <f ca="1">IFERROR(__xludf.DUMMYFUNCTION("IFERROR(JOIN("", "", FILTER('tagsBySource 1'!E$3:E$2402, $A104='tagsBySource 1'!$A$3:$A$2402, 'tagsBySource 1'!E$3:E$2402&lt;&gt;"""")), """")"),"")</f>
        <v/>
      </c>
      <c r="F104" s="1" t="str">
        <f ca="1">IFERROR(__xludf.DUMMYFUNCTION("IFERROR(JOIN("", "", FILTER('tagsBySource 1'!F$3:F$2402, $A104='tagsBySource 1'!$A$3:$A$2402, 'tagsBySource 1'!F$3:F$2402&lt;&gt;"""")), """")"),"")</f>
        <v/>
      </c>
      <c r="G104" s="1" t="str">
        <f ca="1">IFERROR(__xludf.DUMMYFUNCTION("IFERROR(JOIN("", "", FILTER('tagsBySource 1'!G$3:G$2402, $A104='tagsBySource 1'!$A$3:$A$2402, 'tagsBySource 1'!G$3:G$2402&lt;&gt;"""")), """")"),"")</f>
        <v/>
      </c>
      <c r="H104" s="1" t="str">
        <f ca="1">IFERROR(__xludf.DUMMYFUNCTION("IFERROR(JOIN("", "", FILTER('tagsBySource 1'!H$3:H$2402, $A104='tagsBySource 1'!$A$3:$A$2402, 'tagsBySource 1'!H$3:H$2402&lt;&gt;"""")), """")"),"")</f>
        <v/>
      </c>
      <c r="I104" s="1" t="str">
        <f ca="1">IFERROR(__xludf.DUMMYFUNCTION("IFERROR(JOIN("", "", FILTER('tagsBySource 1'!I$3:I$2402, $A104='tagsBySource 1'!$A$3:$A$2402, 'tagsBySource 1'!I$3:I$2402&lt;&gt;"""")), """")"),"")</f>
        <v/>
      </c>
      <c r="J104" s="1" t="str">
        <f ca="1">IFERROR(__xludf.DUMMYFUNCTION("IFERROR(JOIN("", "", FILTER('tagsBySource 1'!J$3:J$2402, $A104='tagsBySource 1'!$A$3:$A$2402, 'tagsBySource 1'!J$3:J$2402&lt;&gt;"""")), """")"),"")</f>
        <v/>
      </c>
      <c r="K104" s="1" t="str">
        <f ca="1">IFERROR(__xludf.DUMMYFUNCTION("IFERROR(JOIN("", "", FILTER('tagsBySource 1'!K$3:K$2402, $A104='tagsBySource 1'!$A$3:$A$2402, 'tagsBySource 1'!K$3:K$2402&lt;&gt;"""")), """")"),"")</f>
        <v/>
      </c>
      <c r="L104" s="1" t="str">
        <f ca="1">IFERROR(__xludf.DUMMYFUNCTION("IFERROR(JOIN("", "", FILTER('tagsBySource 1'!L$3:L$2402, $A104='tagsBySource 1'!$A$3:$A$2402, 'tagsBySource 1'!L$3:L$2402&lt;&gt;"""")), """")"),"")</f>
        <v/>
      </c>
      <c r="M104" s="1" t="str">
        <f ca="1">IFERROR(__xludf.DUMMYFUNCTION("IFERROR(JOIN("", "", FILTER('tagsBySource 1'!M$3:M$2402, $A104='tagsBySource 1'!$A$3:$A$2402, 'tagsBySource 1'!M$3:M$2402&lt;&gt;"""")), """")"),"")</f>
        <v/>
      </c>
      <c r="N104" s="1" t="str">
        <f ca="1">IFERROR(__xludf.DUMMYFUNCTION("IFERROR(JOIN("", "", FILTER('tagsBySource 1'!N$3:N$2402, $A104='tagsBySource 1'!$A$3:$A$2402, 'tagsBySource 1'!N$3:N$2402&lt;&gt;"""")), """")"),"")</f>
        <v/>
      </c>
      <c r="O104" s="1" t="str">
        <f ca="1">IFERROR(__xludf.DUMMYFUNCTION("IFERROR(JOIN("", "", FILTER('tagsBySource 1'!O$3:O$2402, $A104='tagsBySource 1'!$A$3:$A$2402, 'tagsBySource 1'!O$3:O$2402&lt;&gt;"""")), """")"),"")</f>
        <v/>
      </c>
      <c r="P104" s="1" t="str">
        <f ca="1">IFERROR(__xludf.DUMMYFUNCTION("IFERROR(JOIN("", "", FILTER('tagsBySource 1'!P$3:P$2402, $A104='tagsBySource 1'!$A$3:$A$2402, 'tagsBySource 1'!P$3:P$2402&lt;&gt;"""")), """")"),"")</f>
        <v/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IFERROR(__xludf.DUMMYFUNCTION("IFERROR(JOIN("", "", FILTER('tagsBySource 1'!B$3:B$2402, $A105='tagsBySource 1'!$A$3:$A$2402, 'tagsBySource 1'!B$3:B$2402&lt;&gt;"""")), """")"),"")</f>
        <v/>
      </c>
      <c r="C105" s="1" t="str">
        <f ca="1">IFERROR(__xludf.DUMMYFUNCTION("IFERROR(JOIN("", "", FILTER('tagsBySource 1'!C$3:C$2402, $A105='tagsBySource 1'!$A$3:$A$2402, 'tagsBySource 1'!C$3:C$2402&lt;&gt;"""")), """")"),"")</f>
        <v/>
      </c>
      <c r="D105" s="1" t="str">
        <f ca="1">IFERROR(__xludf.DUMMYFUNCTION("IFERROR(JOIN("", "", FILTER('tagsBySource 1'!D$3:D$2402, $A105='tagsBySource 1'!$A$3:$A$2402, 'tagsBySource 1'!D$3:D$2402&lt;&gt;"""")), """")"),"")</f>
        <v/>
      </c>
      <c r="E105" s="1" t="str">
        <f ca="1">IFERROR(__xludf.DUMMYFUNCTION("IFERROR(JOIN("", "", FILTER('tagsBySource 1'!E$3:E$2402, $A105='tagsBySource 1'!$A$3:$A$2402, 'tagsBySource 1'!E$3:E$2402&lt;&gt;"""")), """")"),"")</f>
        <v/>
      </c>
      <c r="F105" s="1" t="str">
        <f ca="1">IFERROR(__xludf.DUMMYFUNCTION("IFERROR(JOIN("", "", FILTER('tagsBySource 1'!F$3:F$2402, $A105='tagsBySource 1'!$A$3:$A$2402, 'tagsBySource 1'!F$3:F$2402&lt;&gt;"""")), """")"),"")</f>
        <v/>
      </c>
      <c r="G105" s="1" t="str">
        <f ca="1">IFERROR(__xludf.DUMMYFUNCTION("IFERROR(JOIN("", "", FILTER('tagsBySource 1'!G$3:G$2402, $A105='tagsBySource 1'!$A$3:$A$2402, 'tagsBySource 1'!G$3:G$2402&lt;&gt;"""")), """")"),"")</f>
        <v/>
      </c>
      <c r="H105" s="1" t="str">
        <f ca="1">IFERROR(__xludf.DUMMYFUNCTION("IFERROR(JOIN("", "", FILTER('tagsBySource 1'!H$3:H$2402, $A105='tagsBySource 1'!$A$3:$A$2402, 'tagsBySource 1'!H$3:H$2402&lt;&gt;"""")), """")"),"")</f>
        <v/>
      </c>
      <c r="I105" s="1" t="str">
        <f ca="1">IFERROR(__xludf.DUMMYFUNCTION("IFERROR(JOIN("", "", FILTER('tagsBySource 1'!I$3:I$2402, $A105='tagsBySource 1'!$A$3:$A$2402, 'tagsBySource 1'!I$3:I$2402&lt;&gt;"""")), """")"),"")</f>
        <v/>
      </c>
      <c r="J105" s="1" t="str">
        <f ca="1">IFERROR(__xludf.DUMMYFUNCTION("IFERROR(JOIN("", "", FILTER('tagsBySource 1'!J$3:J$2402, $A105='tagsBySource 1'!$A$3:$A$2402, 'tagsBySource 1'!J$3:J$2402&lt;&gt;"""")), """")"),"")</f>
        <v/>
      </c>
      <c r="K105" s="1" t="str">
        <f ca="1">IFERROR(__xludf.DUMMYFUNCTION("IFERROR(JOIN("", "", FILTER('tagsBySource 1'!K$3:K$2402, $A105='tagsBySource 1'!$A$3:$A$2402, 'tagsBySource 1'!K$3:K$2402&lt;&gt;"""")), """")"),"")</f>
        <v/>
      </c>
      <c r="L105" s="1" t="str">
        <f ca="1">IFERROR(__xludf.DUMMYFUNCTION("IFERROR(JOIN("", "", FILTER('tagsBySource 1'!L$3:L$2402, $A105='tagsBySource 1'!$A$3:$A$2402, 'tagsBySource 1'!L$3:L$2402&lt;&gt;"""")), """")"),"")</f>
        <v/>
      </c>
      <c r="M105" s="1" t="str">
        <f ca="1">IFERROR(__xludf.DUMMYFUNCTION("IFERROR(JOIN("", "", FILTER('tagsBySource 1'!M$3:M$2402, $A105='tagsBySource 1'!$A$3:$A$2402, 'tagsBySource 1'!M$3:M$2402&lt;&gt;"""")), """")"),"")</f>
        <v/>
      </c>
      <c r="N105" s="1" t="str">
        <f ca="1">IFERROR(__xludf.DUMMYFUNCTION("IFERROR(JOIN("", "", FILTER('tagsBySource 1'!N$3:N$2402, $A105='tagsBySource 1'!$A$3:$A$2402, 'tagsBySource 1'!N$3:N$2402&lt;&gt;"""")), """")"),"")</f>
        <v/>
      </c>
      <c r="O105" s="1" t="str">
        <f ca="1">IFERROR(__xludf.DUMMYFUNCTION("IFERROR(JOIN("", "", FILTER('tagsBySource 1'!O$3:O$2402, $A105='tagsBySource 1'!$A$3:$A$2402, 'tagsBySource 1'!O$3:O$2402&lt;&gt;"""")), """")"),"")</f>
        <v/>
      </c>
      <c r="P105" s="1" t="str">
        <f ca="1">IFERROR(__xludf.DUMMYFUNCTION("IFERROR(JOIN("", "", FILTER('tagsBySource 1'!P$3:P$2402, $A105='tagsBySource 1'!$A$3:$A$2402, 'tagsBySource 1'!P$3:P$2402&lt;&gt;"""")), """")"),"")</f>
        <v/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IFERROR(__xludf.DUMMYFUNCTION("IFERROR(JOIN("", "", FILTER('tagsBySource 1'!B$3:B$2402, $A106='tagsBySource 1'!$A$3:$A$2402, 'tagsBySource 1'!B$3:B$2402&lt;&gt;"""")), """")"),"")</f>
        <v/>
      </c>
      <c r="C106" s="1" t="str">
        <f ca="1">IFERROR(__xludf.DUMMYFUNCTION("IFERROR(JOIN("", "", FILTER('tagsBySource 1'!C$3:C$2402, $A106='tagsBySource 1'!$A$3:$A$2402, 'tagsBySource 1'!C$3:C$2402&lt;&gt;"""")), """")"),"")</f>
        <v/>
      </c>
      <c r="D106" s="1" t="str">
        <f ca="1">IFERROR(__xludf.DUMMYFUNCTION("IFERROR(JOIN("", "", FILTER('tagsBySource 1'!D$3:D$2402, $A106='tagsBySource 1'!$A$3:$A$2402, 'tagsBySource 1'!D$3:D$2402&lt;&gt;"""")), """")"),"")</f>
        <v/>
      </c>
      <c r="E106" s="1" t="str">
        <f ca="1">IFERROR(__xludf.DUMMYFUNCTION("IFERROR(JOIN("", "", FILTER('tagsBySource 1'!E$3:E$2402, $A106='tagsBySource 1'!$A$3:$A$2402, 'tagsBySource 1'!E$3:E$2402&lt;&gt;"""")), """")"),"")</f>
        <v/>
      </c>
      <c r="F106" s="1" t="str">
        <f ca="1">IFERROR(__xludf.DUMMYFUNCTION("IFERROR(JOIN("", "", FILTER('tagsBySource 1'!F$3:F$2402, $A106='tagsBySource 1'!$A$3:$A$2402, 'tagsBySource 1'!F$3:F$2402&lt;&gt;"""")), """")"),"")</f>
        <v/>
      </c>
      <c r="G106" s="1" t="str">
        <f ca="1">IFERROR(__xludf.DUMMYFUNCTION("IFERROR(JOIN("", "", FILTER('tagsBySource 1'!G$3:G$2402, $A106='tagsBySource 1'!$A$3:$A$2402, 'tagsBySource 1'!G$3:G$2402&lt;&gt;"""")), """")"),"")</f>
        <v/>
      </c>
      <c r="H106" s="1" t="str">
        <f ca="1">IFERROR(__xludf.DUMMYFUNCTION("IFERROR(JOIN("", "", FILTER('tagsBySource 1'!H$3:H$2402, $A106='tagsBySource 1'!$A$3:$A$2402, 'tagsBySource 1'!H$3:H$2402&lt;&gt;"""")), """")"),"")</f>
        <v/>
      </c>
      <c r="I106" s="1" t="str">
        <f ca="1">IFERROR(__xludf.DUMMYFUNCTION("IFERROR(JOIN("", "", FILTER('tagsBySource 1'!I$3:I$2402, $A106='tagsBySource 1'!$A$3:$A$2402, 'tagsBySource 1'!I$3:I$2402&lt;&gt;"""")), """")"),"")</f>
        <v/>
      </c>
      <c r="J106" s="1" t="str">
        <f ca="1">IFERROR(__xludf.DUMMYFUNCTION("IFERROR(JOIN("", "", FILTER('tagsBySource 1'!J$3:J$2402, $A106='tagsBySource 1'!$A$3:$A$2402, 'tagsBySource 1'!J$3:J$2402&lt;&gt;"""")), """")"),"")</f>
        <v/>
      </c>
      <c r="K106" s="1" t="str">
        <f ca="1">IFERROR(__xludf.DUMMYFUNCTION("IFERROR(JOIN("", "", FILTER('tagsBySource 1'!K$3:K$2402, $A106='tagsBySource 1'!$A$3:$A$2402, 'tagsBySource 1'!K$3:K$2402&lt;&gt;"""")), """")"),"")</f>
        <v/>
      </c>
      <c r="L106" s="1" t="str">
        <f ca="1">IFERROR(__xludf.DUMMYFUNCTION("IFERROR(JOIN("", "", FILTER('tagsBySource 1'!L$3:L$2402, $A106='tagsBySource 1'!$A$3:$A$2402, 'tagsBySource 1'!L$3:L$2402&lt;&gt;"""")), """")"),"")</f>
        <v/>
      </c>
      <c r="M106" s="1" t="str">
        <f ca="1">IFERROR(__xludf.DUMMYFUNCTION("IFERROR(JOIN("", "", FILTER('tagsBySource 1'!M$3:M$2402, $A106='tagsBySource 1'!$A$3:$A$2402, 'tagsBySource 1'!M$3:M$2402&lt;&gt;"""")), """")"),"")</f>
        <v/>
      </c>
      <c r="N106" s="1" t="str">
        <f ca="1">IFERROR(__xludf.DUMMYFUNCTION("IFERROR(JOIN("", "", FILTER('tagsBySource 1'!N$3:N$2402, $A106='tagsBySource 1'!$A$3:$A$2402, 'tagsBySource 1'!N$3:N$2402&lt;&gt;"""")), """")"),"")</f>
        <v/>
      </c>
      <c r="O106" s="1" t="str">
        <f ca="1">IFERROR(__xludf.DUMMYFUNCTION("IFERROR(JOIN("", "", FILTER('tagsBySource 1'!O$3:O$2402, $A106='tagsBySource 1'!$A$3:$A$2402, 'tagsBySource 1'!O$3:O$2402&lt;&gt;"""")), """")"),"")</f>
        <v/>
      </c>
      <c r="P106" s="1" t="str">
        <f ca="1">IFERROR(__xludf.DUMMYFUNCTION("IFERROR(JOIN("", "", FILTER('tagsBySource 1'!P$3:P$2402, $A106='tagsBySource 1'!$A$3:$A$2402, 'tagsBySource 1'!P$3:P$2402&lt;&gt;"""")), """")"),"")</f>
        <v/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IFERROR(__xludf.DUMMYFUNCTION("IFERROR(JOIN("", "", FILTER('tagsBySource 1'!B$3:B$2402, $A107='tagsBySource 1'!$A$3:$A$2402, 'tagsBySource 1'!B$3:B$2402&lt;&gt;"""")), """")"),"")</f>
        <v/>
      </c>
      <c r="C107" s="1" t="str">
        <f ca="1">IFERROR(__xludf.DUMMYFUNCTION("IFERROR(JOIN("", "", FILTER('tagsBySource 1'!C$3:C$2402, $A107='tagsBySource 1'!$A$3:$A$2402, 'tagsBySource 1'!C$3:C$2402&lt;&gt;"""")), """")"),"")</f>
        <v/>
      </c>
      <c r="D107" s="1" t="str">
        <f ca="1">IFERROR(__xludf.DUMMYFUNCTION("IFERROR(JOIN("", "", FILTER('tagsBySource 1'!D$3:D$2402, $A107='tagsBySource 1'!$A$3:$A$2402, 'tagsBySource 1'!D$3:D$2402&lt;&gt;"""")), """")"),"")</f>
        <v/>
      </c>
      <c r="E107" s="1" t="str">
        <f ca="1">IFERROR(__xludf.DUMMYFUNCTION("IFERROR(JOIN("", "", FILTER('tagsBySource 1'!E$3:E$2402, $A107='tagsBySource 1'!$A$3:$A$2402, 'tagsBySource 1'!E$3:E$2402&lt;&gt;"""")), """")"),"")</f>
        <v/>
      </c>
      <c r="F107" s="1" t="str">
        <f ca="1">IFERROR(__xludf.DUMMYFUNCTION("IFERROR(JOIN("", "", FILTER('tagsBySource 1'!F$3:F$2402, $A107='tagsBySource 1'!$A$3:$A$2402, 'tagsBySource 1'!F$3:F$2402&lt;&gt;"""")), """")"),"")</f>
        <v/>
      </c>
      <c r="G107" s="1" t="str">
        <f ca="1">IFERROR(__xludf.DUMMYFUNCTION("IFERROR(JOIN("", "", FILTER('tagsBySource 1'!G$3:G$2402, $A107='tagsBySource 1'!$A$3:$A$2402, 'tagsBySource 1'!G$3:G$2402&lt;&gt;"""")), """")"),"")</f>
        <v/>
      </c>
      <c r="H107" s="1" t="str">
        <f ca="1">IFERROR(__xludf.DUMMYFUNCTION("IFERROR(JOIN("", "", FILTER('tagsBySource 1'!H$3:H$2402, $A107='tagsBySource 1'!$A$3:$A$2402, 'tagsBySource 1'!H$3:H$2402&lt;&gt;"""")), """")"),"")</f>
        <v/>
      </c>
      <c r="I107" s="1" t="str">
        <f ca="1">IFERROR(__xludf.DUMMYFUNCTION("IFERROR(JOIN("", "", FILTER('tagsBySource 1'!I$3:I$2402, $A107='tagsBySource 1'!$A$3:$A$2402, 'tagsBySource 1'!I$3:I$2402&lt;&gt;"""")), """")"),"")</f>
        <v/>
      </c>
      <c r="J107" s="1" t="str">
        <f ca="1">IFERROR(__xludf.DUMMYFUNCTION("IFERROR(JOIN("", "", FILTER('tagsBySource 1'!J$3:J$2402, $A107='tagsBySource 1'!$A$3:$A$2402, 'tagsBySource 1'!J$3:J$2402&lt;&gt;"""")), """")"),"")</f>
        <v/>
      </c>
      <c r="K107" s="1" t="str">
        <f ca="1">IFERROR(__xludf.DUMMYFUNCTION("IFERROR(JOIN("", "", FILTER('tagsBySource 1'!K$3:K$2402, $A107='tagsBySource 1'!$A$3:$A$2402, 'tagsBySource 1'!K$3:K$2402&lt;&gt;"""")), """")"),"")</f>
        <v/>
      </c>
      <c r="L107" s="1" t="str">
        <f ca="1">IFERROR(__xludf.DUMMYFUNCTION("IFERROR(JOIN("", "", FILTER('tagsBySource 1'!L$3:L$2402, $A107='tagsBySource 1'!$A$3:$A$2402, 'tagsBySource 1'!L$3:L$2402&lt;&gt;"""")), """")"),"")</f>
        <v/>
      </c>
      <c r="M107" s="1" t="str">
        <f ca="1">IFERROR(__xludf.DUMMYFUNCTION("IFERROR(JOIN("", "", FILTER('tagsBySource 1'!M$3:M$2402, $A107='tagsBySource 1'!$A$3:$A$2402, 'tagsBySource 1'!M$3:M$2402&lt;&gt;"""")), """")"),"")</f>
        <v/>
      </c>
      <c r="N107" s="1" t="str">
        <f ca="1">IFERROR(__xludf.DUMMYFUNCTION("IFERROR(JOIN("", "", FILTER('tagsBySource 1'!N$3:N$2402, $A107='tagsBySource 1'!$A$3:$A$2402, 'tagsBySource 1'!N$3:N$2402&lt;&gt;"""")), """")"),"")</f>
        <v/>
      </c>
      <c r="O107" s="1" t="str">
        <f ca="1">IFERROR(__xludf.DUMMYFUNCTION("IFERROR(JOIN("", "", FILTER('tagsBySource 1'!O$3:O$2402, $A107='tagsBySource 1'!$A$3:$A$2402, 'tagsBySource 1'!O$3:O$2402&lt;&gt;"""")), """")"),"")</f>
        <v/>
      </c>
      <c r="P107" s="1" t="str">
        <f ca="1">IFERROR(__xludf.DUMMYFUNCTION("IFERROR(JOIN("", "", FILTER('tagsBySource 1'!P$3:P$2402, $A107='tagsBySource 1'!$A$3:$A$2402, 'tagsBySource 1'!P$3:P$2402&lt;&gt;"""")), """")"),"")</f>
        <v/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IFERROR(__xludf.DUMMYFUNCTION("IFERROR(JOIN("", "", FILTER('tagsBySource 1'!B$3:B$2402, $A108='tagsBySource 1'!$A$3:$A$2402, 'tagsBySource 1'!B$3:B$2402&lt;&gt;"""")), """")"),"")</f>
        <v/>
      </c>
      <c r="C108" s="1" t="str">
        <f ca="1">IFERROR(__xludf.DUMMYFUNCTION("IFERROR(JOIN("", "", FILTER('tagsBySource 1'!C$3:C$2402, $A108='tagsBySource 1'!$A$3:$A$2402, 'tagsBySource 1'!C$3:C$2402&lt;&gt;"""")), """")"),"")</f>
        <v/>
      </c>
      <c r="D108" s="1" t="str">
        <f ca="1">IFERROR(__xludf.DUMMYFUNCTION("IFERROR(JOIN("", "", FILTER('tagsBySource 1'!D$3:D$2402, $A108='tagsBySource 1'!$A$3:$A$2402, 'tagsBySource 1'!D$3:D$2402&lt;&gt;"""")), """")"),"")</f>
        <v/>
      </c>
      <c r="E108" s="1" t="str">
        <f ca="1">IFERROR(__xludf.DUMMYFUNCTION("IFERROR(JOIN("", "", FILTER('tagsBySource 1'!E$3:E$2402, $A108='tagsBySource 1'!$A$3:$A$2402, 'tagsBySource 1'!E$3:E$2402&lt;&gt;"""")), """")"),"")</f>
        <v/>
      </c>
      <c r="F108" s="1" t="str">
        <f ca="1">IFERROR(__xludf.DUMMYFUNCTION("IFERROR(JOIN("", "", FILTER('tagsBySource 1'!F$3:F$2402, $A108='tagsBySource 1'!$A$3:$A$2402, 'tagsBySource 1'!F$3:F$2402&lt;&gt;"""")), """")"),"")</f>
        <v/>
      </c>
      <c r="G108" s="1" t="str">
        <f ca="1">IFERROR(__xludf.DUMMYFUNCTION("IFERROR(JOIN("", "", FILTER('tagsBySource 1'!G$3:G$2402, $A108='tagsBySource 1'!$A$3:$A$2402, 'tagsBySource 1'!G$3:G$2402&lt;&gt;"""")), """")"),"")</f>
        <v/>
      </c>
      <c r="H108" s="1" t="str">
        <f ca="1">IFERROR(__xludf.DUMMYFUNCTION("IFERROR(JOIN("", "", FILTER('tagsBySource 1'!H$3:H$2402, $A108='tagsBySource 1'!$A$3:$A$2402, 'tagsBySource 1'!H$3:H$2402&lt;&gt;"""")), """")"),"")</f>
        <v/>
      </c>
      <c r="I108" s="1" t="str">
        <f ca="1">IFERROR(__xludf.DUMMYFUNCTION("IFERROR(JOIN("", "", FILTER('tagsBySource 1'!I$3:I$2402, $A108='tagsBySource 1'!$A$3:$A$2402, 'tagsBySource 1'!I$3:I$2402&lt;&gt;"""")), """")"),"")</f>
        <v/>
      </c>
      <c r="J108" s="1" t="str">
        <f ca="1">IFERROR(__xludf.DUMMYFUNCTION("IFERROR(JOIN("", "", FILTER('tagsBySource 1'!J$3:J$2402, $A108='tagsBySource 1'!$A$3:$A$2402, 'tagsBySource 1'!J$3:J$2402&lt;&gt;"""")), """")"),"")</f>
        <v/>
      </c>
      <c r="K108" s="1" t="str">
        <f ca="1">IFERROR(__xludf.DUMMYFUNCTION("IFERROR(JOIN("", "", FILTER('tagsBySource 1'!K$3:K$2402, $A108='tagsBySource 1'!$A$3:$A$2402, 'tagsBySource 1'!K$3:K$2402&lt;&gt;"""")), """")"),"")</f>
        <v/>
      </c>
      <c r="L108" s="1" t="str">
        <f ca="1">IFERROR(__xludf.DUMMYFUNCTION("IFERROR(JOIN("", "", FILTER('tagsBySource 1'!L$3:L$2402, $A108='tagsBySource 1'!$A$3:$A$2402, 'tagsBySource 1'!L$3:L$2402&lt;&gt;"""")), """")"),"")</f>
        <v/>
      </c>
      <c r="M108" s="1" t="str">
        <f ca="1">IFERROR(__xludf.DUMMYFUNCTION("IFERROR(JOIN("", "", FILTER('tagsBySource 1'!M$3:M$2402, $A108='tagsBySource 1'!$A$3:$A$2402, 'tagsBySource 1'!M$3:M$2402&lt;&gt;"""")), """")"),"")</f>
        <v/>
      </c>
      <c r="N108" s="1" t="str">
        <f ca="1">IFERROR(__xludf.DUMMYFUNCTION("IFERROR(JOIN("", "", FILTER('tagsBySource 1'!N$3:N$2402, $A108='tagsBySource 1'!$A$3:$A$2402, 'tagsBySource 1'!N$3:N$2402&lt;&gt;"""")), """")"),"")</f>
        <v/>
      </c>
      <c r="O108" s="1" t="str">
        <f ca="1">IFERROR(__xludf.DUMMYFUNCTION("IFERROR(JOIN("", "", FILTER('tagsBySource 1'!O$3:O$2402, $A108='tagsBySource 1'!$A$3:$A$2402, 'tagsBySource 1'!O$3:O$2402&lt;&gt;"""")), """")"),"")</f>
        <v/>
      </c>
      <c r="P108" s="1" t="str">
        <f ca="1">IFERROR(__xludf.DUMMYFUNCTION("IFERROR(JOIN("", "", FILTER('tagsBySource 1'!P$3:P$2402, $A108='tagsBySource 1'!$A$3:$A$2402, 'tagsBySource 1'!P$3:P$2402&lt;&gt;"""")), """")"),"historyTags, onchangeTags")</f>
        <v>historyTags, onchangeTags</v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IFERROR(__xludf.DUMMYFUNCTION("IFERROR(JOIN("", "", FILTER('tagsBySource 1'!B$3:B$2402, $A109='tagsBySource 1'!$A$3:$A$2402, 'tagsBySource 1'!B$3:B$2402&lt;&gt;"""")), """")"),"")</f>
        <v/>
      </c>
      <c r="C109" s="1" t="str">
        <f ca="1">IFERROR(__xludf.DUMMYFUNCTION("IFERROR(JOIN("", "", FILTER('tagsBySource 1'!C$3:C$2402, $A109='tagsBySource 1'!$A$3:$A$2402, 'tagsBySource 1'!C$3:C$2402&lt;&gt;"""")), """")"),"")</f>
        <v/>
      </c>
      <c r="D109" s="1" t="str">
        <f ca="1">IFERROR(__xludf.DUMMYFUNCTION("IFERROR(JOIN("", "", FILTER('tagsBySource 1'!D$3:D$2402, $A109='tagsBySource 1'!$A$3:$A$2402, 'tagsBySource 1'!D$3:D$2402&lt;&gt;"""")), """")"),"")</f>
        <v/>
      </c>
      <c r="E109" s="1" t="str">
        <f ca="1">IFERROR(__xludf.DUMMYFUNCTION("IFERROR(JOIN("", "", FILTER('tagsBySource 1'!E$3:E$2402, $A109='tagsBySource 1'!$A$3:$A$2402, 'tagsBySource 1'!E$3:E$2402&lt;&gt;"""")), """")"),"")</f>
        <v/>
      </c>
      <c r="F109" s="1" t="str">
        <f ca="1">IFERROR(__xludf.DUMMYFUNCTION("IFERROR(JOIN("", "", FILTER('tagsBySource 1'!F$3:F$2402, $A109='tagsBySource 1'!$A$3:$A$2402, 'tagsBySource 1'!F$3:F$2402&lt;&gt;"""")), """")"),"")</f>
        <v/>
      </c>
      <c r="G109" s="1" t="str">
        <f ca="1">IFERROR(__xludf.DUMMYFUNCTION("IFERROR(JOIN("", "", FILTER('tagsBySource 1'!G$3:G$2402, $A109='tagsBySource 1'!$A$3:$A$2402, 'tagsBySource 1'!G$3:G$2402&lt;&gt;"""")), """")"),"")</f>
        <v/>
      </c>
      <c r="H109" s="1" t="str">
        <f ca="1">IFERROR(__xludf.DUMMYFUNCTION("IFERROR(JOIN("", "", FILTER('tagsBySource 1'!H$3:H$2402, $A109='tagsBySource 1'!$A$3:$A$2402, 'tagsBySource 1'!H$3:H$2402&lt;&gt;"""")), """")"),"")</f>
        <v/>
      </c>
      <c r="I109" s="1" t="str">
        <f ca="1">IFERROR(__xludf.DUMMYFUNCTION("IFERROR(JOIN("", "", FILTER('tagsBySource 1'!I$3:I$2402, $A109='tagsBySource 1'!$A$3:$A$2402, 'tagsBySource 1'!I$3:I$2402&lt;&gt;"""")), """")"),"")</f>
        <v/>
      </c>
      <c r="J109" s="1" t="str">
        <f ca="1">IFERROR(__xludf.DUMMYFUNCTION("IFERROR(JOIN("", "", FILTER('tagsBySource 1'!J$3:J$2402, $A109='tagsBySource 1'!$A$3:$A$2402, 'tagsBySource 1'!J$3:J$2402&lt;&gt;"""")), """")"),"")</f>
        <v/>
      </c>
      <c r="K109" s="1" t="str">
        <f ca="1">IFERROR(__xludf.DUMMYFUNCTION("IFERROR(JOIN("", "", FILTER('tagsBySource 1'!K$3:K$2402, $A109='tagsBySource 1'!$A$3:$A$2402, 'tagsBySource 1'!K$3:K$2402&lt;&gt;"""")), """")"),"")</f>
        <v/>
      </c>
      <c r="L109" s="1" t="str">
        <f ca="1">IFERROR(__xludf.DUMMYFUNCTION("IFERROR(JOIN("", "", FILTER('tagsBySource 1'!L$3:L$2402, $A109='tagsBySource 1'!$A$3:$A$2402, 'tagsBySource 1'!L$3:L$2402&lt;&gt;"""")), """")"),"")</f>
        <v/>
      </c>
      <c r="M109" s="1" t="str">
        <f ca="1">IFERROR(__xludf.DUMMYFUNCTION("IFERROR(JOIN("", "", FILTER('tagsBySource 1'!M$3:M$2402, $A109='tagsBySource 1'!$A$3:$A$2402, 'tagsBySource 1'!M$3:M$2402&lt;&gt;"""")), """")"),"")</f>
        <v/>
      </c>
      <c r="N109" s="1" t="str">
        <f ca="1">IFERROR(__xludf.DUMMYFUNCTION("IFERROR(JOIN("", "", FILTER('tagsBySource 1'!N$3:N$2402, $A109='tagsBySource 1'!$A$3:$A$2402, 'tagsBySource 1'!N$3:N$2402&lt;&gt;"""")), """")"),"")</f>
        <v/>
      </c>
      <c r="O109" s="1" t="str">
        <f ca="1">IFERROR(__xludf.DUMMYFUNCTION("IFERROR(JOIN("", "", FILTER('tagsBySource 1'!O$3:O$2402, $A109='tagsBySource 1'!$A$3:$A$2402, 'tagsBySource 1'!O$3:O$2402&lt;&gt;"""")), """")"),"")</f>
        <v/>
      </c>
      <c r="P109" s="1" t="str">
        <f ca="1">IFERROR(__xludf.DUMMYFUNCTION("IFERROR(JOIN("", "", FILTER('tagsBySource 1'!P$3:P$2402, $A109='tagsBySource 1'!$A$3:$A$2402, 'tagsBySource 1'!P$3:P$2402&lt;&gt;"""")), """")"),"historyTags, onchangeTags")</f>
        <v>historyTags, onchangeTags</v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IFERROR(__xludf.DUMMYFUNCTION("IFERROR(JOIN("", "", FILTER('tagsBySource 1'!B$3:B$2402, $A110='tagsBySource 1'!$A$3:$A$2402, 'tagsBySource 1'!B$3:B$2402&lt;&gt;"""")), """")"),"")</f>
        <v/>
      </c>
      <c r="C110" s="1" t="str">
        <f ca="1">IFERROR(__xludf.DUMMYFUNCTION("IFERROR(JOIN("", "", FILTER('tagsBySource 1'!C$3:C$2402, $A110='tagsBySource 1'!$A$3:$A$2402, 'tagsBySource 1'!C$3:C$2402&lt;&gt;"""")), """")"),"")</f>
        <v/>
      </c>
      <c r="D110" s="1" t="str">
        <f ca="1">IFERROR(__xludf.DUMMYFUNCTION("IFERROR(JOIN("", "", FILTER('tagsBySource 1'!D$3:D$2402, $A110='tagsBySource 1'!$A$3:$A$2402, 'tagsBySource 1'!D$3:D$2402&lt;&gt;"""")), """")"),"")</f>
        <v/>
      </c>
      <c r="E110" s="1" t="str">
        <f ca="1">IFERROR(__xludf.DUMMYFUNCTION("IFERROR(JOIN("", "", FILTER('tagsBySource 1'!E$3:E$2402, $A110='tagsBySource 1'!$A$3:$A$2402, 'tagsBySource 1'!E$3:E$2402&lt;&gt;"""")), """")"),"")</f>
        <v/>
      </c>
      <c r="F110" s="1" t="str">
        <f ca="1">IFERROR(__xludf.DUMMYFUNCTION("IFERROR(JOIN("", "", FILTER('tagsBySource 1'!F$3:F$2402, $A110='tagsBySource 1'!$A$3:$A$2402, 'tagsBySource 1'!F$3:F$2402&lt;&gt;"""")), """")"),"")</f>
        <v/>
      </c>
      <c r="G110" s="1" t="str">
        <f ca="1">IFERROR(__xludf.DUMMYFUNCTION("IFERROR(JOIN("", "", FILTER('tagsBySource 1'!G$3:G$2402, $A110='tagsBySource 1'!$A$3:$A$2402, 'tagsBySource 1'!G$3:G$2402&lt;&gt;"""")), """")"),"")</f>
        <v/>
      </c>
      <c r="H110" s="1" t="str">
        <f ca="1">IFERROR(__xludf.DUMMYFUNCTION("IFERROR(JOIN("", "", FILTER('tagsBySource 1'!H$3:H$2402, $A110='tagsBySource 1'!$A$3:$A$2402, 'tagsBySource 1'!H$3:H$2402&lt;&gt;"""")), """")"),"")</f>
        <v/>
      </c>
      <c r="I110" s="1" t="str">
        <f ca="1">IFERROR(__xludf.DUMMYFUNCTION("IFERROR(JOIN("", "", FILTER('tagsBySource 1'!I$3:I$2402, $A110='tagsBySource 1'!$A$3:$A$2402, 'tagsBySource 1'!I$3:I$2402&lt;&gt;"""")), """")"),"")</f>
        <v/>
      </c>
      <c r="J110" s="1" t="str">
        <f ca="1">IFERROR(__xludf.DUMMYFUNCTION("IFERROR(JOIN("", "", FILTER('tagsBySource 1'!J$3:J$2402, $A110='tagsBySource 1'!$A$3:$A$2402, 'tagsBySource 1'!J$3:J$2402&lt;&gt;"""")), """")"),"")</f>
        <v/>
      </c>
      <c r="K110" s="1" t="str">
        <f ca="1">IFERROR(__xludf.DUMMYFUNCTION("IFERROR(JOIN("", "", FILTER('tagsBySource 1'!K$3:K$2402, $A110='tagsBySource 1'!$A$3:$A$2402, 'tagsBySource 1'!K$3:K$2402&lt;&gt;"""")), """")"),"")</f>
        <v/>
      </c>
      <c r="L110" s="1" t="str">
        <f ca="1">IFERROR(__xludf.DUMMYFUNCTION("IFERROR(JOIN("", "", FILTER('tagsBySource 1'!L$3:L$2402, $A110='tagsBySource 1'!$A$3:$A$2402, 'tagsBySource 1'!L$3:L$2402&lt;&gt;"""")), """")"),"")</f>
        <v/>
      </c>
      <c r="M110" s="1" t="str">
        <f ca="1">IFERROR(__xludf.DUMMYFUNCTION("IFERROR(JOIN("", "", FILTER('tagsBySource 1'!M$3:M$2402, $A110='tagsBySource 1'!$A$3:$A$2402, 'tagsBySource 1'!M$3:M$2402&lt;&gt;"""")), """")"),"")</f>
        <v/>
      </c>
      <c r="N110" s="1" t="str">
        <f ca="1">IFERROR(__xludf.DUMMYFUNCTION("IFERROR(JOIN("", "", FILTER('tagsBySource 1'!N$3:N$2402, $A110='tagsBySource 1'!$A$3:$A$2402, 'tagsBySource 1'!N$3:N$2402&lt;&gt;"""")), """")"),"")</f>
        <v/>
      </c>
      <c r="O110" s="1" t="str">
        <f ca="1">IFERROR(__xludf.DUMMYFUNCTION("IFERROR(JOIN("", "", FILTER('tagsBySource 1'!O$3:O$2402, $A110='tagsBySource 1'!$A$3:$A$2402, 'tagsBySource 1'!O$3:O$2402&lt;&gt;"""")), """")"),"")</f>
        <v/>
      </c>
      <c r="P110" s="1" t="str">
        <f ca="1">IFERROR(__xludf.DUMMYFUNCTION("IFERROR(JOIN("", "", FILTER('tagsBySource 1'!P$3:P$2402, $A110='tagsBySource 1'!$A$3:$A$2402, 'tagsBySource 1'!P$3:P$2402&lt;&gt;"""")), """")"),"onchangeTags")</f>
        <v>onchangeTags</v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IFERROR(__xludf.DUMMYFUNCTION("IFERROR(JOIN("", "", FILTER('tagsBySource 1'!B$3:B$2402, $A111='tagsBySource 1'!$A$3:$A$2402, 'tagsBySource 1'!B$3:B$2402&lt;&gt;"""")), """")"),"")</f>
        <v/>
      </c>
      <c r="C111" s="1" t="str">
        <f ca="1">IFERROR(__xludf.DUMMYFUNCTION("IFERROR(JOIN("", "", FILTER('tagsBySource 1'!C$3:C$2402, $A111='tagsBySource 1'!$A$3:$A$2402, 'tagsBySource 1'!C$3:C$2402&lt;&gt;"""")), """")"),"")</f>
        <v/>
      </c>
      <c r="D111" s="1" t="str">
        <f ca="1">IFERROR(__xludf.DUMMYFUNCTION("IFERROR(JOIN("", "", FILTER('tagsBySource 1'!D$3:D$2402, $A111='tagsBySource 1'!$A$3:$A$2402, 'tagsBySource 1'!D$3:D$2402&lt;&gt;"""")), """")"),"onchangeTags")</f>
        <v>onchangeTags</v>
      </c>
      <c r="E111" s="1" t="str">
        <f ca="1">IFERROR(__xludf.DUMMYFUNCTION("IFERROR(JOIN("", "", FILTER('tagsBySource 1'!E$3:E$2402, $A111='tagsBySource 1'!$A$3:$A$2402, 'tagsBySource 1'!E$3:E$2402&lt;&gt;"""")), """")"),"onchangeTags")</f>
        <v>onchangeTags</v>
      </c>
      <c r="F111" s="1" t="str">
        <f ca="1">IFERROR(__xludf.DUMMYFUNCTION("IFERROR(JOIN("", "", FILTER('tagsBySource 1'!F$3:F$2402, $A111='tagsBySource 1'!$A$3:$A$2402, 'tagsBySource 1'!F$3:F$2402&lt;&gt;"""")), """")"),"onchangeTags")</f>
        <v>onchangeTags</v>
      </c>
      <c r="G111" s="1" t="str">
        <f ca="1">IFERROR(__xludf.DUMMYFUNCTION("IFERROR(JOIN("", "", FILTER('tagsBySource 1'!G$3:G$2402, $A111='tagsBySource 1'!$A$3:$A$2402, 'tagsBySource 1'!G$3:G$2402&lt;&gt;"""")), """")"),"onchangeTags")</f>
        <v>onchangeTags</v>
      </c>
      <c r="H111" s="1" t="str">
        <f ca="1">IFERROR(__xludf.DUMMYFUNCTION("IFERROR(JOIN("", "", FILTER('tagsBySource 1'!H$3:H$2402, $A111='tagsBySource 1'!$A$3:$A$2402, 'tagsBySource 1'!H$3:H$2402&lt;&gt;"""")), """")"),"onchangeTags")</f>
        <v>onchangeTags</v>
      </c>
      <c r="I111" s="1" t="str">
        <f ca="1">IFERROR(__xludf.DUMMYFUNCTION("IFERROR(JOIN("", "", FILTER('tagsBySource 1'!I$3:I$2402, $A111='tagsBySource 1'!$A$3:$A$2402, 'tagsBySource 1'!I$3:I$2402&lt;&gt;"""")), """")"),"onchangeTags")</f>
        <v>onchangeTags</v>
      </c>
      <c r="J111" s="1" t="str">
        <f ca="1">IFERROR(__xludf.DUMMYFUNCTION("IFERROR(JOIN("", "", FILTER('tagsBySource 1'!J$3:J$2402, $A111='tagsBySource 1'!$A$3:$A$2402, 'tagsBySource 1'!J$3:J$2402&lt;&gt;"""")), """")"),"onchangeTags")</f>
        <v>onchangeTags</v>
      </c>
      <c r="K111" s="1" t="str">
        <f ca="1">IFERROR(__xludf.DUMMYFUNCTION("IFERROR(JOIN("", "", FILTER('tagsBySource 1'!K$3:K$2402, $A111='tagsBySource 1'!$A$3:$A$2402, 'tagsBySource 1'!K$3:K$2402&lt;&gt;"""")), """")"),"onchangeTags")</f>
        <v>onchangeTags</v>
      </c>
      <c r="L111" s="1" t="str">
        <f ca="1">IFERROR(__xludf.DUMMYFUNCTION("IFERROR(JOIN("", "", FILTER('tagsBySource 1'!L$3:L$2402, $A111='tagsBySource 1'!$A$3:$A$2402, 'tagsBySource 1'!L$3:L$2402&lt;&gt;"""")), """")"),"onchangeTags")</f>
        <v>onchangeTags</v>
      </c>
      <c r="M111" s="1" t="str">
        <f ca="1">IFERROR(__xludf.DUMMYFUNCTION("IFERROR(JOIN("", "", FILTER('tagsBySource 1'!M$3:M$2402, $A111='tagsBySource 1'!$A$3:$A$2402, 'tagsBySource 1'!M$3:M$2402&lt;&gt;"""")), """")"),"onchangeTags")</f>
        <v>onchangeTags</v>
      </c>
      <c r="N111" s="1" t="str">
        <f ca="1">IFERROR(__xludf.DUMMYFUNCTION("IFERROR(JOIN("", "", FILTER('tagsBySource 1'!N$3:N$2402, $A111='tagsBySource 1'!$A$3:$A$2402, 'tagsBySource 1'!N$3:N$2402&lt;&gt;"""")), """")"),"onchangeTags")</f>
        <v>onchangeTags</v>
      </c>
      <c r="O111" s="1" t="str">
        <f ca="1">IFERROR(__xludf.DUMMYFUNCTION("IFERROR(JOIN("", "", FILTER('tagsBySource 1'!O$3:O$2402, $A111='tagsBySource 1'!$A$3:$A$2402, 'tagsBySource 1'!O$3:O$2402&lt;&gt;"""")), """")"),"onchangeTags")</f>
        <v>onchangeTags</v>
      </c>
      <c r="P111" s="1" t="str">
        <f ca="1">IFERROR(__xludf.DUMMYFUNCTION("IFERROR(JOIN("", "", FILTER('tagsBySource 1'!P$3:P$2402, $A111='tagsBySource 1'!$A$3:$A$2402, 'tagsBySource 1'!P$3:P$2402&lt;&gt;"""")), """")"),"")</f>
        <v/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IFERROR(__xludf.DUMMYFUNCTION("IFERROR(JOIN("", "", FILTER('tagsBySource 1'!B$3:B$2402, $A112='tagsBySource 1'!$A$3:$A$2402, 'tagsBySource 1'!B$3:B$2402&lt;&gt;"""")), """")"),"")</f>
        <v/>
      </c>
      <c r="C112" s="1" t="str">
        <f ca="1">IFERROR(__xludf.DUMMYFUNCTION("IFERROR(JOIN("", "", FILTER('tagsBySource 1'!C$3:C$2402, $A112='tagsBySource 1'!$A$3:$A$2402, 'tagsBySource 1'!C$3:C$2402&lt;&gt;"""")), """")"),"")</f>
        <v/>
      </c>
      <c r="D112" s="1" t="str">
        <f ca="1">IFERROR(__xludf.DUMMYFUNCTION("IFERROR(JOIN("", "", FILTER('tagsBySource 1'!D$3:D$2402, $A112='tagsBySource 1'!$A$3:$A$2402, 'tagsBySource 1'!D$3:D$2402&lt;&gt;"""")), """")"),"onchangeTags")</f>
        <v>onchangeTags</v>
      </c>
      <c r="E112" s="1" t="str">
        <f ca="1">IFERROR(__xludf.DUMMYFUNCTION("IFERROR(JOIN("", "", FILTER('tagsBySource 1'!E$3:E$2402, $A112='tagsBySource 1'!$A$3:$A$2402, 'tagsBySource 1'!E$3:E$2402&lt;&gt;"""")), """")"),"onchangeTags")</f>
        <v>onchangeTags</v>
      </c>
      <c r="F112" s="1" t="str">
        <f ca="1">IFERROR(__xludf.DUMMYFUNCTION("IFERROR(JOIN("", "", FILTER('tagsBySource 1'!F$3:F$2402, $A112='tagsBySource 1'!$A$3:$A$2402, 'tagsBySource 1'!F$3:F$2402&lt;&gt;"""")), """")"),"onchangeTags")</f>
        <v>onchangeTags</v>
      </c>
      <c r="G112" s="1" t="str">
        <f ca="1">IFERROR(__xludf.DUMMYFUNCTION("IFERROR(JOIN("", "", FILTER('tagsBySource 1'!G$3:G$2402, $A112='tagsBySource 1'!$A$3:$A$2402, 'tagsBySource 1'!G$3:G$2402&lt;&gt;"""")), """")"),"onchangeTags")</f>
        <v>onchangeTags</v>
      </c>
      <c r="H112" s="1" t="str">
        <f ca="1">IFERROR(__xludf.DUMMYFUNCTION("IFERROR(JOIN("", "", FILTER('tagsBySource 1'!H$3:H$2402, $A112='tagsBySource 1'!$A$3:$A$2402, 'tagsBySource 1'!H$3:H$2402&lt;&gt;"""")), """")"),"onchangeTags")</f>
        <v>onchangeTags</v>
      </c>
      <c r="I112" s="1" t="str">
        <f ca="1">IFERROR(__xludf.DUMMYFUNCTION("IFERROR(JOIN("", "", FILTER('tagsBySource 1'!I$3:I$2402, $A112='tagsBySource 1'!$A$3:$A$2402, 'tagsBySource 1'!I$3:I$2402&lt;&gt;"""")), """")"),"onchangeTags")</f>
        <v>onchangeTags</v>
      </c>
      <c r="J112" s="1" t="str">
        <f ca="1">IFERROR(__xludf.DUMMYFUNCTION("IFERROR(JOIN("", "", FILTER('tagsBySource 1'!J$3:J$2402, $A112='tagsBySource 1'!$A$3:$A$2402, 'tagsBySource 1'!J$3:J$2402&lt;&gt;"""")), """")"),"onchangeTags")</f>
        <v>onchangeTags</v>
      </c>
      <c r="K112" s="1" t="str">
        <f ca="1">IFERROR(__xludf.DUMMYFUNCTION("IFERROR(JOIN("", "", FILTER('tagsBySource 1'!K$3:K$2402, $A112='tagsBySource 1'!$A$3:$A$2402, 'tagsBySource 1'!K$3:K$2402&lt;&gt;"""")), """")"),"onchangeTags")</f>
        <v>onchangeTags</v>
      </c>
      <c r="L112" s="1" t="str">
        <f ca="1">IFERROR(__xludf.DUMMYFUNCTION("IFERROR(JOIN("", "", FILTER('tagsBySource 1'!L$3:L$2402, $A112='tagsBySource 1'!$A$3:$A$2402, 'tagsBySource 1'!L$3:L$2402&lt;&gt;"""")), """")"),"onchangeTags")</f>
        <v>onchangeTags</v>
      </c>
      <c r="M112" s="1" t="str">
        <f ca="1">IFERROR(__xludf.DUMMYFUNCTION("IFERROR(JOIN("", "", FILTER('tagsBySource 1'!M$3:M$2402, $A112='tagsBySource 1'!$A$3:$A$2402, 'tagsBySource 1'!M$3:M$2402&lt;&gt;"""")), """")"),"onchangeTags")</f>
        <v>onchangeTags</v>
      </c>
      <c r="N112" s="1" t="str">
        <f ca="1">IFERROR(__xludf.DUMMYFUNCTION("IFERROR(JOIN("", "", FILTER('tagsBySource 1'!N$3:N$2402, $A112='tagsBySource 1'!$A$3:$A$2402, 'tagsBySource 1'!N$3:N$2402&lt;&gt;"""")), """")"),"onchangeTags")</f>
        <v>onchangeTags</v>
      </c>
      <c r="O112" s="1" t="str">
        <f ca="1">IFERROR(__xludf.DUMMYFUNCTION("IFERROR(JOIN("", "", FILTER('tagsBySource 1'!O$3:O$2402, $A112='tagsBySource 1'!$A$3:$A$2402, 'tagsBySource 1'!O$3:O$2402&lt;&gt;"""")), """")"),"onchangeTags")</f>
        <v>onchangeTags</v>
      </c>
      <c r="P112" s="1" t="str">
        <f ca="1">IFERROR(__xludf.DUMMYFUNCTION("IFERROR(JOIN("", "", FILTER('tagsBySource 1'!P$3:P$2402, $A112='tagsBySource 1'!$A$3:$A$2402, 'tagsBySource 1'!P$3:P$2402&lt;&gt;"""")), """")"),"")</f>
        <v/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IFERROR(__xludf.DUMMYFUNCTION("IFERROR(JOIN("", "", FILTER('tagsBySource 1'!B$3:B$2402, $A113='tagsBySource 1'!$A$3:$A$2402, 'tagsBySource 1'!B$3:B$2402&lt;&gt;"""")), """")"),"")</f>
        <v/>
      </c>
      <c r="C113" s="1" t="str">
        <f ca="1">IFERROR(__xludf.DUMMYFUNCTION("IFERROR(JOIN("", "", FILTER('tagsBySource 1'!C$3:C$2402, $A113='tagsBySource 1'!$A$3:$A$2402, 'tagsBySource 1'!C$3:C$2402&lt;&gt;"""")), """")"),"")</f>
        <v/>
      </c>
      <c r="D113" s="1" t="str">
        <f ca="1">IFERROR(__xludf.DUMMYFUNCTION("IFERROR(JOIN("", "", FILTER('tagsBySource 1'!D$3:D$2402, $A113='tagsBySource 1'!$A$3:$A$2402, 'tagsBySource 1'!D$3:D$2402&lt;&gt;"""")), """")"),"historyTags")</f>
        <v>historyTags</v>
      </c>
      <c r="E113" s="1" t="str">
        <f ca="1">IFERROR(__xludf.DUMMYFUNCTION("IFERROR(JOIN("", "", FILTER('tagsBySource 1'!E$3:E$2402, $A113='tagsBySource 1'!$A$3:$A$2402, 'tagsBySource 1'!E$3:E$2402&lt;&gt;"""")), """")"),"historyTags")</f>
        <v>historyTags</v>
      </c>
      <c r="F113" s="1" t="str">
        <f ca="1">IFERROR(__xludf.DUMMYFUNCTION("IFERROR(JOIN("", "", FILTER('tagsBySource 1'!F$3:F$2402, $A113='tagsBySource 1'!$A$3:$A$2402, 'tagsBySource 1'!F$3:F$2402&lt;&gt;"""")), """")"),"historyTags")</f>
        <v>historyTags</v>
      </c>
      <c r="G113" s="1" t="str">
        <f ca="1">IFERROR(__xludf.DUMMYFUNCTION("IFERROR(JOIN("", "", FILTER('tagsBySource 1'!G$3:G$2402, $A113='tagsBySource 1'!$A$3:$A$2402, 'tagsBySource 1'!G$3:G$2402&lt;&gt;"""")), """")"),"historyTags")</f>
        <v>historyTags</v>
      </c>
      <c r="H113" s="1" t="str">
        <f ca="1">IFERROR(__xludf.DUMMYFUNCTION("IFERROR(JOIN("", "", FILTER('tagsBySource 1'!H$3:H$2402, $A113='tagsBySource 1'!$A$3:$A$2402, 'tagsBySource 1'!H$3:H$2402&lt;&gt;"""")), """")"),"historyTags")</f>
        <v>historyTags</v>
      </c>
      <c r="I113" s="1" t="str">
        <f ca="1">IFERROR(__xludf.DUMMYFUNCTION("IFERROR(JOIN("", "", FILTER('tagsBySource 1'!I$3:I$2402, $A113='tagsBySource 1'!$A$3:$A$2402, 'tagsBySource 1'!I$3:I$2402&lt;&gt;"""")), """")"),"historyTags")</f>
        <v>historyTags</v>
      </c>
      <c r="J113" s="1" t="str">
        <f ca="1">IFERROR(__xludf.DUMMYFUNCTION("IFERROR(JOIN("", "", FILTER('tagsBySource 1'!J$3:J$2402, $A113='tagsBySource 1'!$A$3:$A$2402, 'tagsBySource 1'!J$3:J$2402&lt;&gt;"""")), """")"),"historyTags")</f>
        <v>historyTags</v>
      </c>
      <c r="K113" s="1" t="str">
        <f ca="1">IFERROR(__xludf.DUMMYFUNCTION("IFERROR(JOIN("", "", FILTER('tagsBySource 1'!K$3:K$2402, $A113='tagsBySource 1'!$A$3:$A$2402, 'tagsBySource 1'!K$3:K$2402&lt;&gt;"""")), """")"),"historyTags")</f>
        <v>historyTags</v>
      </c>
      <c r="L113" s="1" t="str">
        <f ca="1">IFERROR(__xludf.DUMMYFUNCTION("IFERROR(JOIN("", "", FILTER('tagsBySource 1'!L$3:L$2402, $A113='tagsBySource 1'!$A$3:$A$2402, 'tagsBySource 1'!L$3:L$2402&lt;&gt;"""")), """")"),"historyTags")</f>
        <v>historyTags</v>
      </c>
      <c r="M113" s="1" t="str">
        <f ca="1">IFERROR(__xludf.DUMMYFUNCTION("IFERROR(JOIN("", "", FILTER('tagsBySource 1'!M$3:M$2402, $A113='tagsBySource 1'!$A$3:$A$2402, 'tagsBySource 1'!M$3:M$2402&lt;&gt;"""")), """")"),"historyTags")</f>
        <v>historyTags</v>
      </c>
      <c r="N113" s="1" t="str">
        <f ca="1">IFERROR(__xludf.DUMMYFUNCTION("IFERROR(JOIN("", "", FILTER('tagsBySource 1'!N$3:N$2402, $A113='tagsBySource 1'!$A$3:$A$2402, 'tagsBySource 1'!N$3:N$2402&lt;&gt;"""")), """")"),"historyTags")</f>
        <v>historyTags</v>
      </c>
      <c r="O113" s="1" t="str">
        <f ca="1">IFERROR(__xludf.DUMMYFUNCTION("IFERROR(JOIN("", "", FILTER('tagsBySource 1'!O$3:O$2402, $A113='tagsBySource 1'!$A$3:$A$2402, 'tagsBySource 1'!O$3:O$2402&lt;&gt;"""")), """")"),"historyTags")</f>
        <v>historyTags</v>
      </c>
      <c r="P113" s="1" t="str">
        <f ca="1">IFERROR(__xludf.DUMMYFUNCTION("IFERROR(JOIN("", "", FILTER('tagsBySource 1'!P$3:P$2402, $A113='tagsBySource 1'!$A$3:$A$2402, 'tagsBySource 1'!P$3:P$2402&lt;&gt;"""")), """")"),"")</f>
        <v/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IFERROR(__xludf.DUMMYFUNCTION("IFERROR(JOIN("", "", FILTER('tagsBySource 1'!B$3:B$2402, $A114='tagsBySource 1'!$A$3:$A$2402, 'tagsBySource 1'!B$3:B$2402&lt;&gt;"""")), """")"),"")</f>
        <v/>
      </c>
      <c r="C114" s="1" t="str">
        <f ca="1">IFERROR(__xludf.DUMMYFUNCTION("IFERROR(JOIN("", "", FILTER('tagsBySource 1'!C$3:C$2402, $A114='tagsBySource 1'!$A$3:$A$2402, 'tagsBySource 1'!C$3:C$2402&lt;&gt;"""")), """")"),"")</f>
        <v/>
      </c>
      <c r="D114" s="1" t="str">
        <f ca="1">IFERROR(__xludf.DUMMYFUNCTION("IFERROR(JOIN("", "", FILTER('tagsBySource 1'!D$3:D$2402, $A114='tagsBySource 1'!$A$3:$A$2402, 'tagsBySource 1'!D$3:D$2402&lt;&gt;"""")), """")"),"historyTags")</f>
        <v>historyTags</v>
      </c>
      <c r="E114" s="1" t="str">
        <f ca="1">IFERROR(__xludf.DUMMYFUNCTION("IFERROR(JOIN("", "", FILTER('tagsBySource 1'!E$3:E$2402, $A114='tagsBySource 1'!$A$3:$A$2402, 'tagsBySource 1'!E$3:E$2402&lt;&gt;"""")), """")"),"historyTags")</f>
        <v>historyTags</v>
      </c>
      <c r="F114" s="1" t="str">
        <f ca="1">IFERROR(__xludf.DUMMYFUNCTION("IFERROR(JOIN("", "", FILTER('tagsBySource 1'!F$3:F$2402, $A114='tagsBySource 1'!$A$3:$A$2402, 'tagsBySource 1'!F$3:F$2402&lt;&gt;"""")), """")"),"historyTags")</f>
        <v>historyTags</v>
      </c>
      <c r="G114" s="1" t="str">
        <f ca="1">IFERROR(__xludf.DUMMYFUNCTION("IFERROR(JOIN("", "", FILTER('tagsBySource 1'!G$3:G$2402, $A114='tagsBySource 1'!$A$3:$A$2402, 'tagsBySource 1'!G$3:G$2402&lt;&gt;"""")), """")"),"historyTags")</f>
        <v>historyTags</v>
      </c>
      <c r="H114" s="1" t="str">
        <f ca="1">IFERROR(__xludf.DUMMYFUNCTION("IFERROR(JOIN("", "", FILTER('tagsBySource 1'!H$3:H$2402, $A114='tagsBySource 1'!$A$3:$A$2402, 'tagsBySource 1'!H$3:H$2402&lt;&gt;"""")), """")"),"historyTags")</f>
        <v>historyTags</v>
      </c>
      <c r="I114" s="1" t="str">
        <f ca="1">IFERROR(__xludf.DUMMYFUNCTION("IFERROR(JOIN("", "", FILTER('tagsBySource 1'!I$3:I$2402, $A114='tagsBySource 1'!$A$3:$A$2402, 'tagsBySource 1'!I$3:I$2402&lt;&gt;"""")), """")"),"historyTags")</f>
        <v>historyTags</v>
      </c>
      <c r="J114" s="1" t="str">
        <f ca="1">IFERROR(__xludf.DUMMYFUNCTION("IFERROR(JOIN("", "", FILTER('tagsBySource 1'!J$3:J$2402, $A114='tagsBySource 1'!$A$3:$A$2402, 'tagsBySource 1'!J$3:J$2402&lt;&gt;"""")), """")"),"historyTags")</f>
        <v>historyTags</v>
      </c>
      <c r="K114" s="1" t="str">
        <f ca="1">IFERROR(__xludf.DUMMYFUNCTION("IFERROR(JOIN("", "", FILTER('tagsBySource 1'!K$3:K$2402, $A114='tagsBySource 1'!$A$3:$A$2402, 'tagsBySource 1'!K$3:K$2402&lt;&gt;"""")), """")"),"historyTags")</f>
        <v>historyTags</v>
      </c>
      <c r="L114" s="1" t="str">
        <f ca="1">IFERROR(__xludf.DUMMYFUNCTION("IFERROR(JOIN("", "", FILTER('tagsBySource 1'!L$3:L$2402, $A114='tagsBySource 1'!$A$3:$A$2402, 'tagsBySource 1'!L$3:L$2402&lt;&gt;"""")), """")"),"historyTags")</f>
        <v>historyTags</v>
      </c>
      <c r="M114" s="1" t="str">
        <f ca="1">IFERROR(__xludf.DUMMYFUNCTION("IFERROR(JOIN("", "", FILTER('tagsBySource 1'!M$3:M$2402, $A114='tagsBySource 1'!$A$3:$A$2402, 'tagsBySource 1'!M$3:M$2402&lt;&gt;"""")), """")"),"historyTags")</f>
        <v>historyTags</v>
      </c>
      <c r="N114" s="1" t="str">
        <f ca="1">IFERROR(__xludf.DUMMYFUNCTION("IFERROR(JOIN("", "", FILTER('tagsBySource 1'!N$3:N$2402, $A114='tagsBySource 1'!$A$3:$A$2402, 'tagsBySource 1'!N$3:N$2402&lt;&gt;"""")), """")"),"historyTags")</f>
        <v>historyTags</v>
      </c>
      <c r="O114" s="1" t="str">
        <f ca="1">IFERROR(__xludf.DUMMYFUNCTION("IFERROR(JOIN("", "", FILTER('tagsBySource 1'!O$3:O$2402, $A114='tagsBySource 1'!$A$3:$A$2402, 'tagsBySource 1'!O$3:O$2402&lt;&gt;"""")), """")"),"historyTags")</f>
        <v>historyTags</v>
      </c>
      <c r="P114" s="1" t="str">
        <f ca="1">IFERROR(__xludf.DUMMYFUNCTION("IFERROR(JOIN("", "", FILTER('tagsBySource 1'!P$3:P$2402, $A114='tagsBySource 1'!$A$3:$A$2402, 'tagsBySource 1'!P$3:P$2402&lt;&gt;"""")), """")"),"")</f>
        <v/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IFERROR(__xludf.DUMMYFUNCTION("IFERROR(JOIN("", "", FILTER('tagsBySource 1'!B$3:B$2402, $A115='tagsBySource 1'!$A$3:$A$2402, 'tagsBySource 1'!B$3:B$2402&lt;&gt;"""")), """")"),"")</f>
        <v/>
      </c>
      <c r="C115" s="1" t="str">
        <f ca="1">IFERROR(__xludf.DUMMYFUNCTION("IFERROR(JOIN("", "", FILTER('tagsBySource 1'!C$3:C$2402, $A115='tagsBySource 1'!$A$3:$A$2402, 'tagsBySource 1'!C$3:C$2402&lt;&gt;"""")), """")"),"")</f>
        <v/>
      </c>
      <c r="D115" s="1" t="str">
        <f ca="1">IFERROR(__xludf.DUMMYFUNCTION("IFERROR(JOIN("", "", FILTER('tagsBySource 1'!D$3:D$2402, $A115='tagsBySource 1'!$A$3:$A$2402, 'tagsBySource 1'!D$3:D$2402&lt;&gt;"""")), """")"),"procTags")</f>
        <v>procTags</v>
      </c>
      <c r="E115" s="1" t="str">
        <f ca="1">IFERROR(__xludf.DUMMYFUNCTION("IFERROR(JOIN("", "", FILTER('tagsBySource 1'!E$3:E$2402, $A115='tagsBySource 1'!$A$3:$A$2402, 'tagsBySource 1'!E$3:E$2402&lt;&gt;"""")), """")"),"procTags")</f>
        <v>procTags</v>
      </c>
      <c r="F115" s="1" t="str">
        <f ca="1">IFERROR(__xludf.DUMMYFUNCTION("IFERROR(JOIN("", "", FILTER('tagsBySource 1'!F$3:F$2402, $A115='tagsBySource 1'!$A$3:$A$2402, 'tagsBySource 1'!F$3:F$2402&lt;&gt;"""")), """")"),"procTags")</f>
        <v>procTags</v>
      </c>
      <c r="G115" s="1" t="str">
        <f ca="1">IFERROR(__xludf.DUMMYFUNCTION("IFERROR(JOIN("", "", FILTER('tagsBySource 1'!G$3:G$2402, $A115='tagsBySource 1'!$A$3:$A$2402, 'tagsBySource 1'!G$3:G$2402&lt;&gt;"""")), """")"),"procTags")</f>
        <v>procTags</v>
      </c>
      <c r="H115" s="1" t="str">
        <f ca="1">IFERROR(__xludf.DUMMYFUNCTION("IFERROR(JOIN("", "", FILTER('tagsBySource 1'!H$3:H$2402, $A115='tagsBySource 1'!$A$3:$A$2402, 'tagsBySource 1'!H$3:H$2402&lt;&gt;"""")), """")"),"procTags")</f>
        <v>procTags</v>
      </c>
      <c r="I115" s="1" t="str">
        <f ca="1">IFERROR(__xludf.DUMMYFUNCTION("IFERROR(JOIN("", "", FILTER('tagsBySource 1'!I$3:I$2402, $A115='tagsBySource 1'!$A$3:$A$2402, 'tagsBySource 1'!I$3:I$2402&lt;&gt;"""")), """")"),"procTags")</f>
        <v>procTags</v>
      </c>
      <c r="J115" s="1" t="str">
        <f ca="1">IFERROR(__xludf.DUMMYFUNCTION("IFERROR(JOIN("", "", FILTER('tagsBySource 1'!J$3:J$2402, $A115='tagsBySource 1'!$A$3:$A$2402, 'tagsBySource 1'!J$3:J$2402&lt;&gt;"""")), """")"),"procTags")</f>
        <v>procTags</v>
      </c>
      <c r="K115" s="1" t="str">
        <f ca="1">IFERROR(__xludf.DUMMYFUNCTION("IFERROR(JOIN("", "", FILTER('tagsBySource 1'!K$3:K$2402, $A115='tagsBySource 1'!$A$3:$A$2402, 'tagsBySource 1'!K$3:K$2402&lt;&gt;"""")), """")"),"procTags")</f>
        <v>procTags</v>
      </c>
      <c r="L115" s="1" t="str">
        <f ca="1">IFERROR(__xludf.DUMMYFUNCTION("IFERROR(JOIN("", "", FILTER('tagsBySource 1'!L$3:L$2402, $A115='tagsBySource 1'!$A$3:$A$2402, 'tagsBySource 1'!L$3:L$2402&lt;&gt;"""")), """")"),"procTags")</f>
        <v>procTags</v>
      </c>
      <c r="M115" s="1" t="str">
        <f ca="1">IFERROR(__xludf.DUMMYFUNCTION("IFERROR(JOIN("", "", FILTER('tagsBySource 1'!M$3:M$2402, $A115='tagsBySource 1'!$A$3:$A$2402, 'tagsBySource 1'!M$3:M$2402&lt;&gt;"""")), """")"),"procTags")</f>
        <v>procTags</v>
      </c>
      <c r="N115" s="1" t="str">
        <f ca="1">IFERROR(__xludf.DUMMYFUNCTION("IFERROR(JOIN("", "", FILTER('tagsBySource 1'!N$3:N$2402, $A115='tagsBySource 1'!$A$3:$A$2402, 'tagsBySource 1'!N$3:N$2402&lt;&gt;"""")), """")"),"procTags")</f>
        <v>procTags</v>
      </c>
      <c r="O115" s="1" t="str">
        <f ca="1">IFERROR(__xludf.DUMMYFUNCTION("IFERROR(JOIN("", "", FILTER('tagsBySource 1'!O$3:O$2402, $A115='tagsBySource 1'!$A$3:$A$2402, 'tagsBySource 1'!O$3:O$2402&lt;&gt;"""")), """")"),"procTags")</f>
        <v>procTags</v>
      </c>
      <c r="P115" s="1" t="str">
        <f ca="1">IFERROR(__xludf.DUMMYFUNCTION("IFERROR(JOIN("", "", FILTER('tagsBySource 1'!P$3:P$2402, $A115='tagsBySource 1'!$A$3:$A$2402, 'tagsBySource 1'!P$3:P$2402&lt;&gt;"""")), """")"),"")</f>
        <v/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IFERROR(__xludf.DUMMYFUNCTION("IFERROR(JOIN("", "", FILTER('tagsBySource 1'!B$3:B$2402, $A116='tagsBySource 1'!$A$3:$A$2402, 'tagsBySource 1'!B$3:B$2402&lt;&gt;"""")), """")"),"")</f>
        <v/>
      </c>
      <c r="C116" s="1" t="str">
        <f ca="1">IFERROR(__xludf.DUMMYFUNCTION("IFERROR(JOIN("", "", FILTER('tagsBySource 1'!C$3:C$2402, $A116='tagsBySource 1'!$A$3:$A$2402, 'tagsBySource 1'!C$3:C$2402&lt;&gt;"""")), """")"),"")</f>
        <v/>
      </c>
      <c r="D116" s="1" t="str">
        <f ca="1">IFERROR(__xludf.DUMMYFUNCTION("IFERROR(JOIN("", "", FILTER('tagsBySource 1'!D$3:D$2402, $A116='tagsBySource 1'!$A$3:$A$2402, 'tagsBySource 1'!D$3:D$2402&lt;&gt;"""")), """")"),"procTags")</f>
        <v>procTags</v>
      </c>
      <c r="E116" s="1" t="str">
        <f ca="1">IFERROR(__xludf.DUMMYFUNCTION("IFERROR(JOIN("", "", FILTER('tagsBySource 1'!E$3:E$2402, $A116='tagsBySource 1'!$A$3:$A$2402, 'tagsBySource 1'!E$3:E$2402&lt;&gt;"""")), """")"),"procTags")</f>
        <v>procTags</v>
      </c>
      <c r="F116" s="1" t="str">
        <f ca="1">IFERROR(__xludf.DUMMYFUNCTION("IFERROR(JOIN("", "", FILTER('tagsBySource 1'!F$3:F$2402, $A116='tagsBySource 1'!$A$3:$A$2402, 'tagsBySource 1'!F$3:F$2402&lt;&gt;"""")), """")"),"procTags")</f>
        <v>procTags</v>
      </c>
      <c r="G116" s="1" t="str">
        <f ca="1">IFERROR(__xludf.DUMMYFUNCTION("IFERROR(JOIN("", "", FILTER('tagsBySource 1'!G$3:G$2402, $A116='tagsBySource 1'!$A$3:$A$2402, 'tagsBySource 1'!G$3:G$2402&lt;&gt;"""")), """")"),"procTags")</f>
        <v>procTags</v>
      </c>
      <c r="H116" s="1" t="str">
        <f ca="1">IFERROR(__xludf.DUMMYFUNCTION("IFERROR(JOIN("", "", FILTER('tagsBySource 1'!H$3:H$2402, $A116='tagsBySource 1'!$A$3:$A$2402, 'tagsBySource 1'!H$3:H$2402&lt;&gt;"""")), """")"),"procTags")</f>
        <v>procTags</v>
      </c>
      <c r="I116" s="1" t="str">
        <f ca="1">IFERROR(__xludf.DUMMYFUNCTION("IFERROR(JOIN("", "", FILTER('tagsBySource 1'!I$3:I$2402, $A116='tagsBySource 1'!$A$3:$A$2402, 'tagsBySource 1'!I$3:I$2402&lt;&gt;"""")), """")"),"procTags")</f>
        <v>procTags</v>
      </c>
      <c r="J116" s="1" t="str">
        <f ca="1">IFERROR(__xludf.DUMMYFUNCTION("IFERROR(JOIN("", "", FILTER('tagsBySource 1'!J$3:J$2402, $A116='tagsBySource 1'!$A$3:$A$2402, 'tagsBySource 1'!J$3:J$2402&lt;&gt;"""")), """")"),"procTags")</f>
        <v>procTags</v>
      </c>
      <c r="K116" s="1" t="str">
        <f ca="1">IFERROR(__xludf.DUMMYFUNCTION("IFERROR(JOIN("", "", FILTER('tagsBySource 1'!K$3:K$2402, $A116='tagsBySource 1'!$A$3:$A$2402, 'tagsBySource 1'!K$3:K$2402&lt;&gt;"""")), """")"),"procTags")</f>
        <v>procTags</v>
      </c>
      <c r="L116" s="1" t="str">
        <f ca="1">IFERROR(__xludf.DUMMYFUNCTION("IFERROR(JOIN("", "", FILTER('tagsBySource 1'!L$3:L$2402, $A116='tagsBySource 1'!$A$3:$A$2402, 'tagsBySource 1'!L$3:L$2402&lt;&gt;"""")), """")"),"procTags")</f>
        <v>procTags</v>
      </c>
      <c r="M116" s="1" t="str">
        <f ca="1">IFERROR(__xludf.DUMMYFUNCTION("IFERROR(JOIN("", "", FILTER('tagsBySource 1'!M$3:M$2402, $A116='tagsBySource 1'!$A$3:$A$2402, 'tagsBySource 1'!M$3:M$2402&lt;&gt;"""")), """")"),"procTags")</f>
        <v>procTags</v>
      </c>
      <c r="N116" s="1" t="str">
        <f ca="1">IFERROR(__xludf.DUMMYFUNCTION("IFERROR(JOIN("", "", FILTER('tagsBySource 1'!N$3:N$2402, $A116='tagsBySource 1'!$A$3:$A$2402, 'tagsBySource 1'!N$3:N$2402&lt;&gt;"""")), """")"),"procTags")</f>
        <v>procTags</v>
      </c>
      <c r="O116" s="1" t="str">
        <f ca="1">IFERROR(__xludf.DUMMYFUNCTION("IFERROR(JOIN("", "", FILTER('tagsBySource 1'!O$3:O$2402, $A116='tagsBySource 1'!$A$3:$A$2402, 'tagsBySource 1'!O$3:O$2402&lt;&gt;"""")), """")"),"procTags")</f>
        <v>procTags</v>
      </c>
      <c r="P116" s="1" t="str">
        <f ca="1">IFERROR(__xludf.DUMMYFUNCTION("IFERROR(JOIN("", "", FILTER('tagsBySource 1'!P$3:P$2402, $A116='tagsBySource 1'!$A$3:$A$2402, 'tagsBySource 1'!P$3:P$2402&lt;&gt;"""")), """")"),"")</f>
        <v/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IFERROR(__xludf.DUMMYFUNCTION("IFERROR(JOIN("", "", FILTER('tagsBySource 1'!B$3:B$2402, $A117='tagsBySource 1'!$A$3:$A$2402, 'tagsBySource 1'!B$3:B$2402&lt;&gt;"""")), """")"),"")</f>
        <v/>
      </c>
      <c r="C117" s="1" t="str">
        <f ca="1">IFERROR(__xludf.DUMMYFUNCTION("IFERROR(JOIN("", "", FILTER('tagsBySource 1'!C$3:C$2402, $A117='tagsBySource 1'!$A$3:$A$2402, 'tagsBySource 1'!C$3:C$2402&lt;&gt;"""")), """")"),"")</f>
        <v/>
      </c>
      <c r="D117" s="1" t="str">
        <f ca="1">IFERROR(__xludf.DUMMYFUNCTION("IFERROR(JOIN("", "", FILTER('tagsBySource 1'!D$3:D$2402, $A117='tagsBySource 1'!$A$3:$A$2402, 'tagsBySource 1'!D$3:D$2402&lt;&gt;"""")), """")"),"")</f>
        <v/>
      </c>
      <c r="E117" s="1" t="str">
        <f ca="1">IFERROR(__xludf.DUMMYFUNCTION("IFERROR(JOIN("", "", FILTER('tagsBySource 1'!E$3:E$2402, $A117='tagsBySource 1'!$A$3:$A$2402, 'tagsBySource 1'!E$3:E$2402&lt;&gt;"""")), """")"),"")</f>
        <v/>
      </c>
      <c r="F117" s="1" t="str">
        <f ca="1">IFERROR(__xludf.DUMMYFUNCTION("IFERROR(JOIN("", "", FILTER('tagsBySource 1'!F$3:F$2402, $A117='tagsBySource 1'!$A$3:$A$2402, 'tagsBySource 1'!F$3:F$2402&lt;&gt;"""")), """")"),"")</f>
        <v/>
      </c>
      <c r="G117" s="1" t="str">
        <f ca="1">IFERROR(__xludf.DUMMYFUNCTION("IFERROR(JOIN("", "", FILTER('tagsBySource 1'!G$3:G$2402, $A117='tagsBySource 1'!$A$3:$A$2402, 'tagsBySource 1'!G$3:G$2402&lt;&gt;"""")), """")"),"procTags")</f>
        <v>procTags</v>
      </c>
      <c r="H117" s="1" t="str">
        <f ca="1">IFERROR(__xludf.DUMMYFUNCTION("IFERROR(JOIN("", "", FILTER('tagsBySource 1'!H$3:H$2402, $A117='tagsBySource 1'!$A$3:$A$2402, 'tagsBySource 1'!H$3:H$2402&lt;&gt;"""")), """")"),"")</f>
        <v/>
      </c>
      <c r="I117" s="1" t="str">
        <f ca="1">IFERROR(__xludf.DUMMYFUNCTION("IFERROR(JOIN("", "", FILTER('tagsBySource 1'!I$3:I$2402, $A117='tagsBySource 1'!$A$3:$A$2402, 'tagsBySource 1'!I$3:I$2402&lt;&gt;"""")), """")"),"")</f>
        <v/>
      </c>
      <c r="J117" s="1" t="str">
        <f ca="1">IFERROR(__xludf.DUMMYFUNCTION("IFERROR(JOIN("", "", FILTER('tagsBySource 1'!J$3:J$2402, $A117='tagsBySource 1'!$A$3:$A$2402, 'tagsBySource 1'!J$3:J$2402&lt;&gt;"""")), """")"),"")</f>
        <v/>
      </c>
      <c r="K117" s="1" t="str">
        <f ca="1">IFERROR(__xludf.DUMMYFUNCTION("IFERROR(JOIN("", "", FILTER('tagsBySource 1'!K$3:K$2402, $A117='tagsBySource 1'!$A$3:$A$2402, 'tagsBySource 1'!K$3:K$2402&lt;&gt;"""")), """")"),"")</f>
        <v/>
      </c>
      <c r="L117" s="1" t="str">
        <f ca="1">IFERROR(__xludf.DUMMYFUNCTION("IFERROR(JOIN("", "", FILTER('tagsBySource 1'!L$3:L$2402, $A117='tagsBySource 1'!$A$3:$A$2402, 'tagsBySource 1'!L$3:L$2402&lt;&gt;"""")), """")"),"")</f>
        <v/>
      </c>
      <c r="M117" s="1" t="str">
        <f ca="1">IFERROR(__xludf.DUMMYFUNCTION("IFERROR(JOIN("", "", FILTER('tagsBySource 1'!M$3:M$2402, $A117='tagsBySource 1'!$A$3:$A$2402, 'tagsBySource 1'!M$3:M$2402&lt;&gt;"""")), """")"),"")</f>
        <v/>
      </c>
      <c r="N117" s="1" t="str">
        <f ca="1">IFERROR(__xludf.DUMMYFUNCTION("IFERROR(JOIN("", "", FILTER('tagsBySource 1'!N$3:N$2402, $A117='tagsBySource 1'!$A$3:$A$2402, 'tagsBySource 1'!N$3:N$2402&lt;&gt;"""")), """")"),"")</f>
        <v/>
      </c>
      <c r="O117" s="1" t="str">
        <f ca="1">IFERROR(__xludf.DUMMYFUNCTION("IFERROR(JOIN("", "", FILTER('tagsBySource 1'!O$3:O$2402, $A117='tagsBySource 1'!$A$3:$A$2402, 'tagsBySource 1'!O$3:O$2402&lt;&gt;"""")), """")"),"")</f>
        <v/>
      </c>
      <c r="P117" s="1" t="str">
        <f ca="1">IFERROR(__xludf.DUMMYFUNCTION("IFERROR(JOIN("", "", FILTER('tagsBySource 1'!P$3:P$2402, $A117='tagsBySource 1'!$A$3:$A$2402, 'tagsBySource 1'!P$3:P$2402&lt;&gt;"""")), """")"),"")</f>
        <v/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IFERROR(__xludf.DUMMYFUNCTION("IFERROR(JOIN("", "", FILTER('tagsBySource 1'!B$3:B$2402, $A118='tagsBySource 1'!$A$3:$A$2402, 'tagsBySource 1'!B$3:B$2402&lt;&gt;"""")), """")"),"")</f>
        <v/>
      </c>
      <c r="C118" s="1" t="str">
        <f ca="1">IFERROR(__xludf.DUMMYFUNCTION("IFERROR(JOIN("", "", FILTER('tagsBySource 1'!C$3:C$2402, $A118='tagsBySource 1'!$A$3:$A$2402, 'tagsBySource 1'!C$3:C$2402&lt;&gt;"""")), """")"),"")</f>
        <v/>
      </c>
      <c r="D118" s="1" t="str">
        <f ca="1">IFERROR(__xludf.DUMMYFUNCTION("IFERROR(JOIN("", "", FILTER('tagsBySource 1'!D$3:D$2402, $A118='tagsBySource 1'!$A$3:$A$2402, 'tagsBySource 1'!D$3:D$2402&lt;&gt;"""")), """")"),"procTags")</f>
        <v>procTags</v>
      </c>
      <c r="E118" s="1" t="str">
        <f ca="1">IFERROR(__xludf.DUMMYFUNCTION("IFERROR(JOIN("", "", FILTER('tagsBySource 1'!E$3:E$2402, $A118='tagsBySource 1'!$A$3:$A$2402, 'tagsBySource 1'!E$3:E$2402&lt;&gt;"""")), """")"),"procTags")</f>
        <v>procTags</v>
      </c>
      <c r="F118" s="1" t="str">
        <f ca="1">IFERROR(__xludf.DUMMYFUNCTION("IFERROR(JOIN("", "", FILTER('tagsBySource 1'!F$3:F$2402, $A118='tagsBySource 1'!$A$3:$A$2402, 'tagsBySource 1'!F$3:F$2402&lt;&gt;"""")), """")"),"procTags")</f>
        <v>procTags</v>
      </c>
      <c r="G118" s="1" t="str">
        <f ca="1">IFERROR(__xludf.DUMMYFUNCTION("IFERROR(JOIN("", "", FILTER('tagsBySource 1'!G$3:G$2402, $A118='tagsBySource 1'!$A$3:$A$2402, 'tagsBySource 1'!G$3:G$2402&lt;&gt;"""")), """")"),"procTags")</f>
        <v>procTags</v>
      </c>
      <c r="H118" s="1" t="str">
        <f ca="1">IFERROR(__xludf.DUMMYFUNCTION("IFERROR(JOIN("", "", FILTER('tagsBySource 1'!H$3:H$2402, $A118='tagsBySource 1'!$A$3:$A$2402, 'tagsBySource 1'!H$3:H$2402&lt;&gt;"""")), """")"),"procTags")</f>
        <v>procTags</v>
      </c>
      <c r="I118" s="1" t="str">
        <f ca="1">IFERROR(__xludf.DUMMYFUNCTION("IFERROR(JOIN("", "", FILTER('tagsBySource 1'!I$3:I$2402, $A118='tagsBySource 1'!$A$3:$A$2402, 'tagsBySource 1'!I$3:I$2402&lt;&gt;"""")), """")"),"procTags")</f>
        <v>procTags</v>
      </c>
      <c r="J118" s="1" t="str">
        <f ca="1">IFERROR(__xludf.DUMMYFUNCTION("IFERROR(JOIN("", "", FILTER('tagsBySource 1'!J$3:J$2402, $A118='tagsBySource 1'!$A$3:$A$2402, 'tagsBySource 1'!J$3:J$2402&lt;&gt;"""")), """")"),"procTags")</f>
        <v>procTags</v>
      </c>
      <c r="K118" s="1" t="str">
        <f ca="1">IFERROR(__xludf.DUMMYFUNCTION("IFERROR(JOIN("", "", FILTER('tagsBySource 1'!K$3:K$2402, $A118='tagsBySource 1'!$A$3:$A$2402, 'tagsBySource 1'!K$3:K$2402&lt;&gt;"""")), """")"),"procTags")</f>
        <v>procTags</v>
      </c>
      <c r="L118" s="1" t="str">
        <f ca="1">IFERROR(__xludf.DUMMYFUNCTION("IFERROR(JOIN("", "", FILTER('tagsBySource 1'!L$3:L$2402, $A118='tagsBySource 1'!$A$3:$A$2402, 'tagsBySource 1'!L$3:L$2402&lt;&gt;"""")), """")"),"procTags")</f>
        <v>procTags</v>
      </c>
      <c r="M118" s="1" t="str">
        <f ca="1">IFERROR(__xludf.DUMMYFUNCTION("IFERROR(JOIN("", "", FILTER('tagsBySource 1'!M$3:M$2402, $A118='tagsBySource 1'!$A$3:$A$2402, 'tagsBySource 1'!M$3:M$2402&lt;&gt;"""")), """")"),"procTags")</f>
        <v>procTags</v>
      </c>
      <c r="N118" s="1" t="str">
        <f ca="1">IFERROR(__xludf.DUMMYFUNCTION("IFERROR(JOIN("", "", FILTER('tagsBySource 1'!N$3:N$2402, $A118='tagsBySource 1'!$A$3:$A$2402, 'tagsBySource 1'!N$3:N$2402&lt;&gt;"""")), """")"),"procTags")</f>
        <v>procTags</v>
      </c>
      <c r="O118" s="1" t="str">
        <f ca="1">IFERROR(__xludf.DUMMYFUNCTION("IFERROR(JOIN("", "", FILTER('tagsBySource 1'!O$3:O$2402, $A118='tagsBySource 1'!$A$3:$A$2402, 'tagsBySource 1'!O$3:O$2402&lt;&gt;"""")), """")"),"procTags")</f>
        <v>procTags</v>
      </c>
      <c r="P118" s="1" t="str">
        <f ca="1">IFERROR(__xludf.DUMMYFUNCTION("IFERROR(JOIN("", "", FILTER('tagsBySource 1'!P$3:P$2402, $A118='tagsBySource 1'!$A$3:$A$2402, 'tagsBySource 1'!P$3:P$2402&lt;&gt;"""")), """")"),"")</f>
        <v/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IFERROR(__xludf.DUMMYFUNCTION("IFERROR(JOIN("", "", FILTER('tagsBySource 1'!B$3:B$2402, $A119='tagsBySource 1'!$A$3:$A$2402, 'tagsBySource 1'!B$3:B$2402&lt;&gt;"""")), """")"),"")</f>
        <v/>
      </c>
      <c r="C119" s="1" t="str">
        <f ca="1">IFERROR(__xludf.DUMMYFUNCTION("IFERROR(JOIN("", "", FILTER('tagsBySource 1'!C$3:C$2402, $A119='tagsBySource 1'!$A$3:$A$2402, 'tagsBySource 1'!C$3:C$2402&lt;&gt;"""")), """")"),"")</f>
        <v/>
      </c>
      <c r="D119" s="1" t="str">
        <f ca="1">IFERROR(__xludf.DUMMYFUNCTION("IFERROR(JOIN("", "", FILTER('tagsBySource 1'!D$3:D$2402, $A119='tagsBySource 1'!$A$3:$A$2402, 'tagsBySource 1'!D$3:D$2402&lt;&gt;"""")), """")"),"procTags")</f>
        <v>procTags</v>
      </c>
      <c r="E119" s="1" t="str">
        <f ca="1">IFERROR(__xludf.DUMMYFUNCTION("IFERROR(JOIN("", "", FILTER('tagsBySource 1'!E$3:E$2402, $A119='tagsBySource 1'!$A$3:$A$2402, 'tagsBySource 1'!E$3:E$2402&lt;&gt;"""")), """")"),"procTags")</f>
        <v>procTags</v>
      </c>
      <c r="F119" s="1" t="str">
        <f ca="1">IFERROR(__xludf.DUMMYFUNCTION("IFERROR(JOIN("", "", FILTER('tagsBySource 1'!F$3:F$2402, $A119='tagsBySource 1'!$A$3:$A$2402, 'tagsBySource 1'!F$3:F$2402&lt;&gt;"""")), """")"),"procTags")</f>
        <v>procTags</v>
      </c>
      <c r="G119" s="1" t="str">
        <f ca="1">IFERROR(__xludf.DUMMYFUNCTION("IFERROR(JOIN("", "", FILTER('tagsBySource 1'!G$3:G$2402, $A119='tagsBySource 1'!$A$3:$A$2402, 'tagsBySource 1'!G$3:G$2402&lt;&gt;"""")), """")"),"procTags")</f>
        <v>procTags</v>
      </c>
      <c r="H119" s="1" t="str">
        <f ca="1">IFERROR(__xludf.DUMMYFUNCTION("IFERROR(JOIN("", "", FILTER('tagsBySource 1'!H$3:H$2402, $A119='tagsBySource 1'!$A$3:$A$2402, 'tagsBySource 1'!H$3:H$2402&lt;&gt;"""")), """")"),"procTags")</f>
        <v>procTags</v>
      </c>
      <c r="I119" s="1" t="str">
        <f ca="1">IFERROR(__xludf.DUMMYFUNCTION("IFERROR(JOIN("", "", FILTER('tagsBySource 1'!I$3:I$2402, $A119='tagsBySource 1'!$A$3:$A$2402, 'tagsBySource 1'!I$3:I$2402&lt;&gt;"""")), """")"),"procTags")</f>
        <v>procTags</v>
      </c>
      <c r="J119" s="1" t="str">
        <f ca="1">IFERROR(__xludf.DUMMYFUNCTION("IFERROR(JOIN("", "", FILTER('tagsBySource 1'!J$3:J$2402, $A119='tagsBySource 1'!$A$3:$A$2402, 'tagsBySource 1'!J$3:J$2402&lt;&gt;"""")), """")"),"procTags")</f>
        <v>procTags</v>
      </c>
      <c r="K119" s="1" t="str">
        <f ca="1">IFERROR(__xludf.DUMMYFUNCTION("IFERROR(JOIN("", "", FILTER('tagsBySource 1'!K$3:K$2402, $A119='tagsBySource 1'!$A$3:$A$2402, 'tagsBySource 1'!K$3:K$2402&lt;&gt;"""")), """")"),"procTags")</f>
        <v>procTags</v>
      </c>
      <c r="L119" s="1" t="str">
        <f ca="1">IFERROR(__xludf.DUMMYFUNCTION("IFERROR(JOIN("", "", FILTER('tagsBySource 1'!L$3:L$2402, $A119='tagsBySource 1'!$A$3:$A$2402, 'tagsBySource 1'!L$3:L$2402&lt;&gt;"""")), """")"),"procTags")</f>
        <v>procTags</v>
      </c>
      <c r="M119" s="1" t="str">
        <f ca="1">IFERROR(__xludf.DUMMYFUNCTION("IFERROR(JOIN("", "", FILTER('tagsBySource 1'!M$3:M$2402, $A119='tagsBySource 1'!$A$3:$A$2402, 'tagsBySource 1'!M$3:M$2402&lt;&gt;"""")), """")"),"procTags")</f>
        <v>procTags</v>
      </c>
      <c r="N119" s="1" t="str">
        <f ca="1">IFERROR(__xludf.DUMMYFUNCTION("IFERROR(JOIN("", "", FILTER('tagsBySource 1'!N$3:N$2402, $A119='tagsBySource 1'!$A$3:$A$2402, 'tagsBySource 1'!N$3:N$2402&lt;&gt;"""")), """")"),"procTags")</f>
        <v>procTags</v>
      </c>
      <c r="O119" s="1" t="str">
        <f ca="1">IFERROR(__xludf.DUMMYFUNCTION("IFERROR(JOIN("", "", FILTER('tagsBySource 1'!O$3:O$2402, $A119='tagsBySource 1'!$A$3:$A$2402, 'tagsBySource 1'!O$3:O$2402&lt;&gt;"""")), """")"),"procTags")</f>
        <v>procTags</v>
      </c>
      <c r="P119" s="1" t="str">
        <f ca="1">IFERROR(__xludf.DUMMYFUNCTION("IFERROR(JOIN("", "", FILTER('tagsBySource 1'!P$3:P$2402, $A119='tagsBySource 1'!$A$3:$A$2402, 'tagsBySource 1'!P$3:P$2402&lt;&gt;"""")), """")"),"")</f>
        <v/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IFERROR(__xludf.DUMMYFUNCTION("IFERROR(JOIN("", "", FILTER('tagsBySource 1'!B$3:B$2402, $A120='tagsBySource 1'!$A$3:$A$2402, 'tagsBySource 1'!B$3:B$2402&lt;&gt;"""")), """")"),"")</f>
        <v/>
      </c>
      <c r="C120" s="1" t="str">
        <f ca="1">IFERROR(__xludf.DUMMYFUNCTION("IFERROR(JOIN("", "", FILTER('tagsBySource 1'!C$3:C$2402, $A120='tagsBySource 1'!$A$3:$A$2402, 'tagsBySource 1'!C$3:C$2402&lt;&gt;"""")), """")"),"")</f>
        <v/>
      </c>
      <c r="D120" s="1" t="str">
        <f ca="1">IFERROR(__xludf.DUMMYFUNCTION("IFERROR(JOIN("", "", FILTER('tagsBySource 1'!D$3:D$2402, $A120='tagsBySource 1'!$A$3:$A$2402, 'tagsBySource 1'!D$3:D$2402&lt;&gt;"""")), """")"),"procTags")</f>
        <v>procTags</v>
      </c>
      <c r="E120" s="1" t="str">
        <f ca="1">IFERROR(__xludf.DUMMYFUNCTION("IFERROR(JOIN("", "", FILTER('tagsBySource 1'!E$3:E$2402, $A120='tagsBySource 1'!$A$3:$A$2402, 'tagsBySource 1'!E$3:E$2402&lt;&gt;"""")), """")"),"procTags")</f>
        <v>procTags</v>
      </c>
      <c r="F120" s="1" t="str">
        <f ca="1">IFERROR(__xludf.DUMMYFUNCTION("IFERROR(JOIN("", "", FILTER('tagsBySource 1'!F$3:F$2402, $A120='tagsBySource 1'!$A$3:$A$2402, 'tagsBySource 1'!F$3:F$2402&lt;&gt;"""")), """")"),"procTags")</f>
        <v>procTags</v>
      </c>
      <c r="G120" s="1" t="str">
        <f ca="1">IFERROR(__xludf.DUMMYFUNCTION("IFERROR(JOIN("", "", FILTER('tagsBySource 1'!G$3:G$2402, $A120='tagsBySource 1'!$A$3:$A$2402, 'tagsBySource 1'!G$3:G$2402&lt;&gt;"""")), """")"),"procTags")</f>
        <v>procTags</v>
      </c>
      <c r="H120" s="1" t="str">
        <f ca="1">IFERROR(__xludf.DUMMYFUNCTION("IFERROR(JOIN("", "", FILTER('tagsBySource 1'!H$3:H$2402, $A120='tagsBySource 1'!$A$3:$A$2402, 'tagsBySource 1'!H$3:H$2402&lt;&gt;"""")), """")"),"procTags")</f>
        <v>procTags</v>
      </c>
      <c r="I120" s="1" t="str">
        <f ca="1">IFERROR(__xludf.DUMMYFUNCTION("IFERROR(JOIN("", "", FILTER('tagsBySource 1'!I$3:I$2402, $A120='tagsBySource 1'!$A$3:$A$2402, 'tagsBySource 1'!I$3:I$2402&lt;&gt;"""")), """")"),"procTags")</f>
        <v>procTags</v>
      </c>
      <c r="J120" s="1" t="str">
        <f ca="1">IFERROR(__xludf.DUMMYFUNCTION("IFERROR(JOIN("", "", FILTER('tagsBySource 1'!J$3:J$2402, $A120='tagsBySource 1'!$A$3:$A$2402, 'tagsBySource 1'!J$3:J$2402&lt;&gt;"""")), """")"),"procTags")</f>
        <v>procTags</v>
      </c>
      <c r="K120" s="1" t="str">
        <f ca="1">IFERROR(__xludf.DUMMYFUNCTION("IFERROR(JOIN("", "", FILTER('tagsBySource 1'!K$3:K$2402, $A120='tagsBySource 1'!$A$3:$A$2402, 'tagsBySource 1'!K$3:K$2402&lt;&gt;"""")), """")"),"procTags")</f>
        <v>procTags</v>
      </c>
      <c r="L120" s="1" t="str">
        <f ca="1">IFERROR(__xludf.DUMMYFUNCTION("IFERROR(JOIN("", "", FILTER('tagsBySource 1'!L$3:L$2402, $A120='tagsBySource 1'!$A$3:$A$2402, 'tagsBySource 1'!L$3:L$2402&lt;&gt;"""")), """")"),"procTags")</f>
        <v>procTags</v>
      </c>
      <c r="M120" s="1" t="str">
        <f ca="1">IFERROR(__xludf.DUMMYFUNCTION("IFERROR(JOIN("", "", FILTER('tagsBySource 1'!M$3:M$2402, $A120='tagsBySource 1'!$A$3:$A$2402, 'tagsBySource 1'!M$3:M$2402&lt;&gt;"""")), """")"),"procTags")</f>
        <v>procTags</v>
      </c>
      <c r="N120" s="1" t="str">
        <f ca="1">IFERROR(__xludf.DUMMYFUNCTION("IFERROR(JOIN("", "", FILTER('tagsBySource 1'!N$3:N$2402, $A120='tagsBySource 1'!$A$3:$A$2402, 'tagsBySource 1'!N$3:N$2402&lt;&gt;"""")), """")"),"procTags")</f>
        <v>procTags</v>
      </c>
      <c r="O120" s="1" t="str">
        <f ca="1">IFERROR(__xludf.DUMMYFUNCTION("IFERROR(JOIN("", "", FILTER('tagsBySource 1'!O$3:O$2402, $A120='tagsBySource 1'!$A$3:$A$2402, 'tagsBySource 1'!O$3:O$2402&lt;&gt;"""")), """")"),"procTags")</f>
        <v>procTags</v>
      </c>
      <c r="P120" s="1" t="str">
        <f ca="1">IFERROR(__xludf.DUMMYFUNCTION("IFERROR(JOIN("", "", FILTER('tagsBySource 1'!P$3:P$2402, $A120='tagsBySource 1'!$A$3:$A$2402, 'tagsBySource 1'!P$3:P$2402&lt;&gt;"""")), """")"),"")</f>
        <v/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IFERROR(__xludf.DUMMYFUNCTION("IFERROR(JOIN("", "", FILTER('tagsBySource 1'!B$3:B$2402, $A121='tagsBySource 1'!$A$3:$A$2402, 'tagsBySource 1'!B$3:B$2402&lt;&gt;"""")), """")"),"")</f>
        <v/>
      </c>
      <c r="C121" s="1" t="str">
        <f ca="1">IFERROR(__xludf.DUMMYFUNCTION("IFERROR(JOIN("", "", FILTER('tagsBySource 1'!C$3:C$2402, $A121='tagsBySource 1'!$A$3:$A$2402, 'tagsBySource 1'!C$3:C$2402&lt;&gt;"""")), """")"),"")</f>
        <v/>
      </c>
      <c r="D121" s="1" t="str">
        <f ca="1">IFERROR(__xludf.DUMMYFUNCTION("IFERROR(JOIN("", "", FILTER('tagsBySource 1'!D$3:D$2402, $A121='tagsBySource 1'!$A$3:$A$2402, 'tagsBySource 1'!D$3:D$2402&lt;&gt;"""")), """")"),"procTags")</f>
        <v>procTags</v>
      </c>
      <c r="E121" s="1" t="str">
        <f ca="1">IFERROR(__xludf.DUMMYFUNCTION("IFERROR(JOIN("", "", FILTER('tagsBySource 1'!E$3:E$2402, $A121='tagsBySource 1'!$A$3:$A$2402, 'tagsBySource 1'!E$3:E$2402&lt;&gt;"""")), """")"),"procTags")</f>
        <v>procTags</v>
      </c>
      <c r="F121" s="1" t="str">
        <f ca="1">IFERROR(__xludf.DUMMYFUNCTION("IFERROR(JOIN("", "", FILTER('tagsBySource 1'!F$3:F$2402, $A121='tagsBySource 1'!$A$3:$A$2402, 'tagsBySource 1'!F$3:F$2402&lt;&gt;"""")), """")"),"procTags")</f>
        <v>procTags</v>
      </c>
      <c r="G121" s="1" t="str">
        <f ca="1">IFERROR(__xludf.DUMMYFUNCTION("IFERROR(JOIN("", "", FILTER('tagsBySource 1'!G$3:G$2402, $A121='tagsBySource 1'!$A$3:$A$2402, 'tagsBySource 1'!G$3:G$2402&lt;&gt;"""")), """")"),"procTags")</f>
        <v>procTags</v>
      </c>
      <c r="H121" s="1" t="str">
        <f ca="1">IFERROR(__xludf.DUMMYFUNCTION("IFERROR(JOIN("", "", FILTER('tagsBySource 1'!H$3:H$2402, $A121='tagsBySource 1'!$A$3:$A$2402, 'tagsBySource 1'!H$3:H$2402&lt;&gt;"""")), """")"),"procTags")</f>
        <v>procTags</v>
      </c>
      <c r="I121" s="1" t="str">
        <f ca="1">IFERROR(__xludf.DUMMYFUNCTION("IFERROR(JOIN("", "", FILTER('tagsBySource 1'!I$3:I$2402, $A121='tagsBySource 1'!$A$3:$A$2402, 'tagsBySource 1'!I$3:I$2402&lt;&gt;"""")), """")"),"procTags")</f>
        <v>procTags</v>
      </c>
      <c r="J121" s="1" t="str">
        <f ca="1">IFERROR(__xludf.DUMMYFUNCTION("IFERROR(JOIN("", "", FILTER('tagsBySource 1'!J$3:J$2402, $A121='tagsBySource 1'!$A$3:$A$2402, 'tagsBySource 1'!J$3:J$2402&lt;&gt;"""")), """")"),"procTags")</f>
        <v>procTags</v>
      </c>
      <c r="K121" s="1" t="str">
        <f ca="1">IFERROR(__xludf.DUMMYFUNCTION("IFERROR(JOIN("", "", FILTER('tagsBySource 1'!K$3:K$2402, $A121='tagsBySource 1'!$A$3:$A$2402, 'tagsBySource 1'!K$3:K$2402&lt;&gt;"""")), """")"),"procTags")</f>
        <v>procTags</v>
      </c>
      <c r="L121" s="1" t="str">
        <f ca="1">IFERROR(__xludf.DUMMYFUNCTION("IFERROR(JOIN("", "", FILTER('tagsBySource 1'!L$3:L$2402, $A121='tagsBySource 1'!$A$3:$A$2402, 'tagsBySource 1'!L$3:L$2402&lt;&gt;"""")), """")"),"procTags")</f>
        <v>procTags</v>
      </c>
      <c r="M121" s="1" t="str">
        <f ca="1">IFERROR(__xludf.DUMMYFUNCTION("IFERROR(JOIN("", "", FILTER('tagsBySource 1'!M$3:M$2402, $A121='tagsBySource 1'!$A$3:$A$2402, 'tagsBySource 1'!M$3:M$2402&lt;&gt;"""")), """")"),"procTags")</f>
        <v>procTags</v>
      </c>
      <c r="N121" s="1" t="str">
        <f ca="1">IFERROR(__xludf.DUMMYFUNCTION("IFERROR(JOIN("", "", FILTER('tagsBySource 1'!N$3:N$2402, $A121='tagsBySource 1'!$A$3:$A$2402, 'tagsBySource 1'!N$3:N$2402&lt;&gt;"""")), """")"),"procTags")</f>
        <v>procTags</v>
      </c>
      <c r="O121" s="1" t="str">
        <f ca="1">IFERROR(__xludf.DUMMYFUNCTION("IFERROR(JOIN("", "", FILTER('tagsBySource 1'!O$3:O$2402, $A121='tagsBySource 1'!$A$3:$A$2402, 'tagsBySource 1'!O$3:O$2402&lt;&gt;"""")), """")"),"procTags")</f>
        <v>procTags</v>
      </c>
      <c r="P121" s="1" t="str">
        <f ca="1">IFERROR(__xludf.DUMMYFUNCTION("IFERROR(JOIN("", "", FILTER('tagsBySource 1'!P$3:P$2402, $A121='tagsBySource 1'!$A$3:$A$2402, 'tagsBySource 1'!P$3:P$2402&lt;&gt;"""")), """")"),"")</f>
        <v/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IFERROR(__xludf.DUMMYFUNCTION("IFERROR(JOIN("", "", FILTER('tagsBySource 1'!B$3:B$2402, $A122='tagsBySource 1'!$A$3:$A$2402, 'tagsBySource 1'!B$3:B$2402&lt;&gt;"""")), """")"),"")</f>
        <v/>
      </c>
      <c r="C122" s="1" t="str">
        <f ca="1">IFERROR(__xludf.DUMMYFUNCTION("IFERROR(JOIN("", "", FILTER('tagsBySource 1'!C$3:C$2402, $A122='tagsBySource 1'!$A$3:$A$2402, 'tagsBySource 1'!C$3:C$2402&lt;&gt;"""")), """")"),"")</f>
        <v/>
      </c>
      <c r="D122" s="1" t="str">
        <f ca="1">IFERROR(__xludf.DUMMYFUNCTION("IFERROR(JOIN("", "", FILTER('tagsBySource 1'!D$3:D$2402, $A122='tagsBySource 1'!$A$3:$A$2402, 'tagsBySource 1'!D$3:D$2402&lt;&gt;"""")), """")"),"")</f>
        <v/>
      </c>
      <c r="E122" s="1" t="str">
        <f ca="1">IFERROR(__xludf.DUMMYFUNCTION("IFERROR(JOIN("", "", FILTER('tagsBySource 1'!E$3:E$2402, $A122='tagsBySource 1'!$A$3:$A$2402, 'tagsBySource 1'!E$3:E$2402&lt;&gt;"""")), """")"),"")</f>
        <v/>
      </c>
      <c r="F122" s="1" t="str">
        <f ca="1">IFERROR(__xludf.DUMMYFUNCTION("IFERROR(JOIN("", "", FILTER('tagsBySource 1'!F$3:F$2402, $A122='tagsBySource 1'!$A$3:$A$2402, 'tagsBySource 1'!F$3:F$2402&lt;&gt;"""")), """")"),"")</f>
        <v/>
      </c>
      <c r="G122" s="1" t="str">
        <f ca="1">IFERROR(__xludf.DUMMYFUNCTION("IFERROR(JOIN("", "", FILTER('tagsBySource 1'!G$3:G$2402, $A122='tagsBySource 1'!$A$3:$A$2402, 'tagsBySource 1'!G$3:G$2402&lt;&gt;"""")), """")"),"procTags")</f>
        <v>procTags</v>
      </c>
      <c r="H122" s="1" t="str">
        <f ca="1">IFERROR(__xludf.DUMMYFUNCTION("IFERROR(JOIN("", "", FILTER('tagsBySource 1'!H$3:H$2402, $A122='tagsBySource 1'!$A$3:$A$2402, 'tagsBySource 1'!H$3:H$2402&lt;&gt;"""")), """")"),"")</f>
        <v/>
      </c>
      <c r="I122" s="1" t="str">
        <f ca="1">IFERROR(__xludf.DUMMYFUNCTION("IFERROR(JOIN("", "", FILTER('tagsBySource 1'!I$3:I$2402, $A122='tagsBySource 1'!$A$3:$A$2402, 'tagsBySource 1'!I$3:I$2402&lt;&gt;"""")), """")"),"")</f>
        <v/>
      </c>
      <c r="J122" s="1" t="str">
        <f ca="1">IFERROR(__xludf.DUMMYFUNCTION("IFERROR(JOIN("", "", FILTER('tagsBySource 1'!J$3:J$2402, $A122='tagsBySource 1'!$A$3:$A$2402, 'tagsBySource 1'!J$3:J$2402&lt;&gt;"""")), """")"),"")</f>
        <v/>
      </c>
      <c r="K122" s="1" t="str">
        <f ca="1">IFERROR(__xludf.DUMMYFUNCTION("IFERROR(JOIN("", "", FILTER('tagsBySource 1'!K$3:K$2402, $A122='tagsBySource 1'!$A$3:$A$2402, 'tagsBySource 1'!K$3:K$2402&lt;&gt;"""")), """")"),"")</f>
        <v/>
      </c>
      <c r="L122" s="1" t="str">
        <f ca="1">IFERROR(__xludf.DUMMYFUNCTION("IFERROR(JOIN("", "", FILTER('tagsBySource 1'!L$3:L$2402, $A122='tagsBySource 1'!$A$3:$A$2402, 'tagsBySource 1'!L$3:L$2402&lt;&gt;"""")), """")"),"")</f>
        <v/>
      </c>
      <c r="M122" s="1" t="str">
        <f ca="1">IFERROR(__xludf.DUMMYFUNCTION("IFERROR(JOIN("", "", FILTER('tagsBySource 1'!M$3:M$2402, $A122='tagsBySource 1'!$A$3:$A$2402, 'tagsBySource 1'!M$3:M$2402&lt;&gt;"""")), """")"),"")</f>
        <v/>
      </c>
      <c r="N122" s="1" t="str">
        <f ca="1">IFERROR(__xludf.DUMMYFUNCTION("IFERROR(JOIN("", "", FILTER('tagsBySource 1'!N$3:N$2402, $A122='tagsBySource 1'!$A$3:$A$2402, 'tagsBySource 1'!N$3:N$2402&lt;&gt;"""")), """")"),"")</f>
        <v/>
      </c>
      <c r="O122" s="1" t="str">
        <f ca="1">IFERROR(__xludf.DUMMYFUNCTION("IFERROR(JOIN("", "", FILTER('tagsBySource 1'!O$3:O$2402, $A122='tagsBySource 1'!$A$3:$A$2402, 'tagsBySource 1'!O$3:O$2402&lt;&gt;"""")), """")"),"")</f>
        <v/>
      </c>
      <c r="P122" s="1" t="str">
        <f ca="1">IFERROR(__xludf.DUMMYFUNCTION("IFERROR(JOIN("", "", FILTER('tagsBySource 1'!P$3:P$2402, $A122='tagsBySource 1'!$A$3:$A$2402, 'tagsBySource 1'!P$3:P$2402&lt;&gt;"""")), """")"),"")</f>
        <v/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IFERROR(__xludf.DUMMYFUNCTION("IFERROR(JOIN("", "", FILTER('tagsBySource 1'!B$3:B$2402, $A123='tagsBySource 1'!$A$3:$A$2402, 'tagsBySource 1'!B$3:B$2402&lt;&gt;"""")), """")"),"")</f>
        <v/>
      </c>
      <c r="C123" s="1" t="str">
        <f ca="1">IFERROR(__xludf.DUMMYFUNCTION("IFERROR(JOIN("", "", FILTER('tagsBySource 1'!C$3:C$2402, $A123='tagsBySource 1'!$A$3:$A$2402, 'tagsBySource 1'!C$3:C$2402&lt;&gt;"""")), """")"),"")</f>
        <v/>
      </c>
      <c r="D123" s="1" t="str">
        <f ca="1">IFERROR(__xludf.DUMMYFUNCTION("IFERROR(JOIN("", "", FILTER('tagsBySource 1'!D$3:D$2402, $A123='tagsBySource 1'!$A$3:$A$2402, 'tagsBySource 1'!D$3:D$2402&lt;&gt;"""")), """")"),"onchangeTags")</f>
        <v>onchangeTags</v>
      </c>
      <c r="E123" s="1" t="str">
        <f ca="1">IFERROR(__xludf.DUMMYFUNCTION("IFERROR(JOIN("", "", FILTER('tagsBySource 1'!E$3:E$2402, $A123='tagsBySource 1'!$A$3:$A$2402, 'tagsBySource 1'!E$3:E$2402&lt;&gt;"""")), """")"),"onchangeTags")</f>
        <v>onchangeTags</v>
      </c>
      <c r="F123" s="1" t="str">
        <f ca="1">IFERROR(__xludf.DUMMYFUNCTION("IFERROR(JOIN("", "", FILTER('tagsBySource 1'!F$3:F$2402, $A123='tagsBySource 1'!$A$3:$A$2402, 'tagsBySource 1'!F$3:F$2402&lt;&gt;"""")), """")"),"onchangeTags")</f>
        <v>onchangeTags</v>
      </c>
      <c r="G123" s="1" t="str">
        <f ca="1">IFERROR(__xludf.DUMMYFUNCTION("IFERROR(JOIN("", "", FILTER('tagsBySource 1'!G$3:G$2402, $A123='tagsBySource 1'!$A$3:$A$2402, 'tagsBySource 1'!G$3:G$2402&lt;&gt;"""")), """")"),"onchangeTags")</f>
        <v>onchangeTags</v>
      </c>
      <c r="H123" s="1" t="str">
        <f ca="1">IFERROR(__xludf.DUMMYFUNCTION("IFERROR(JOIN("", "", FILTER('tagsBySource 1'!H$3:H$2402, $A123='tagsBySource 1'!$A$3:$A$2402, 'tagsBySource 1'!H$3:H$2402&lt;&gt;"""")), """")"),"onchangeTags")</f>
        <v>onchangeTags</v>
      </c>
      <c r="I123" s="1" t="str">
        <f ca="1">IFERROR(__xludf.DUMMYFUNCTION("IFERROR(JOIN("", "", FILTER('tagsBySource 1'!I$3:I$2402, $A123='tagsBySource 1'!$A$3:$A$2402, 'tagsBySource 1'!I$3:I$2402&lt;&gt;"""")), """")"),"onchangeTags")</f>
        <v>onchangeTags</v>
      </c>
      <c r="J123" s="1" t="str">
        <f ca="1">IFERROR(__xludf.DUMMYFUNCTION("IFERROR(JOIN("", "", FILTER('tagsBySource 1'!J$3:J$2402, $A123='tagsBySource 1'!$A$3:$A$2402, 'tagsBySource 1'!J$3:J$2402&lt;&gt;"""")), """")"),"onchangeTags")</f>
        <v>onchangeTags</v>
      </c>
      <c r="K123" s="1" t="str">
        <f ca="1">IFERROR(__xludf.DUMMYFUNCTION("IFERROR(JOIN("", "", FILTER('tagsBySource 1'!K$3:K$2402, $A123='tagsBySource 1'!$A$3:$A$2402, 'tagsBySource 1'!K$3:K$2402&lt;&gt;"""")), """")"),"onchangeTags")</f>
        <v>onchangeTags</v>
      </c>
      <c r="L123" s="1" t="str">
        <f ca="1">IFERROR(__xludf.DUMMYFUNCTION("IFERROR(JOIN("", "", FILTER('tagsBySource 1'!L$3:L$2402, $A123='tagsBySource 1'!$A$3:$A$2402, 'tagsBySource 1'!L$3:L$2402&lt;&gt;"""")), """")"),"onchangeTags")</f>
        <v>onchangeTags</v>
      </c>
      <c r="M123" s="1" t="str">
        <f ca="1">IFERROR(__xludf.DUMMYFUNCTION("IFERROR(JOIN("", "", FILTER('tagsBySource 1'!M$3:M$2402, $A123='tagsBySource 1'!$A$3:$A$2402, 'tagsBySource 1'!M$3:M$2402&lt;&gt;"""")), """")"),"onchangeTags")</f>
        <v>onchangeTags</v>
      </c>
      <c r="N123" s="1" t="str">
        <f ca="1">IFERROR(__xludf.DUMMYFUNCTION("IFERROR(JOIN("", "", FILTER('tagsBySource 1'!N$3:N$2402, $A123='tagsBySource 1'!$A$3:$A$2402, 'tagsBySource 1'!N$3:N$2402&lt;&gt;"""")), """")"),"onchangeTags")</f>
        <v>onchangeTags</v>
      </c>
      <c r="O123" s="1" t="str">
        <f ca="1">IFERROR(__xludf.DUMMYFUNCTION("IFERROR(JOIN("", "", FILTER('tagsBySource 1'!O$3:O$2402, $A123='tagsBySource 1'!$A$3:$A$2402, 'tagsBySource 1'!O$3:O$2402&lt;&gt;"""")), """")"),"onchangeTags")</f>
        <v>onchangeTags</v>
      </c>
      <c r="P123" s="1" t="str">
        <f ca="1">IFERROR(__xludf.DUMMYFUNCTION("IFERROR(JOIN("", "", FILTER('tagsBySource 1'!P$3:P$2402, $A123='tagsBySource 1'!$A$3:$A$2402, 'tagsBySource 1'!P$3:P$2402&lt;&gt;"""")), """")"),"")</f>
        <v/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IFERROR(__xludf.DUMMYFUNCTION("IFERROR(JOIN("", "", FILTER('tagsBySource 1'!B$3:B$2402, $A124='tagsBySource 1'!$A$3:$A$2402, 'tagsBySource 1'!B$3:B$2402&lt;&gt;"""")), """")"),"")</f>
        <v/>
      </c>
      <c r="C124" s="1" t="str">
        <f ca="1">IFERROR(__xludf.DUMMYFUNCTION("IFERROR(JOIN("", "", FILTER('tagsBySource 1'!C$3:C$2402, $A124='tagsBySource 1'!$A$3:$A$2402, 'tagsBySource 1'!C$3:C$2402&lt;&gt;"""")), """")"),"")</f>
        <v/>
      </c>
      <c r="D124" s="1" t="str">
        <f ca="1">IFERROR(__xludf.DUMMYFUNCTION("IFERROR(JOIN("", "", FILTER('tagsBySource 1'!D$3:D$2402, $A124='tagsBySource 1'!$A$3:$A$2402, 'tagsBySource 1'!D$3:D$2402&lt;&gt;"""")), """")"),"historyTags")</f>
        <v>historyTags</v>
      </c>
      <c r="E124" s="1" t="str">
        <f ca="1">IFERROR(__xludf.DUMMYFUNCTION("IFERROR(JOIN("", "", FILTER('tagsBySource 1'!E$3:E$2402, $A124='tagsBySource 1'!$A$3:$A$2402, 'tagsBySource 1'!E$3:E$2402&lt;&gt;"""")), """")"),"historyTags")</f>
        <v>historyTags</v>
      </c>
      <c r="F124" s="1" t="str">
        <f ca="1">IFERROR(__xludf.DUMMYFUNCTION("IFERROR(JOIN("", "", FILTER('tagsBySource 1'!F$3:F$2402, $A124='tagsBySource 1'!$A$3:$A$2402, 'tagsBySource 1'!F$3:F$2402&lt;&gt;"""")), """")"),"historyTags")</f>
        <v>historyTags</v>
      </c>
      <c r="G124" s="1" t="str">
        <f ca="1">IFERROR(__xludf.DUMMYFUNCTION("IFERROR(JOIN("", "", FILTER('tagsBySource 1'!G$3:G$2402, $A124='tagsBySource 1'!$A$3:$A$2402, 'tagsBySource 1'!G$3:G$2402&lt;&gt;"""")), """")"),"historyTags")</f>
        <v>historyTags</v>
      </c>
      <c r="H124" s="1" t="str">
        <f ca="1">IFERROR(__xludf.DUMMYFUNCTION("IFERROR(JOIN("", "", FILTER('tagsBySource 1'!H$3:H$2402, $A124='tagsBySource 1'!$A$3:$A$2402, 'tagsBySource 1'!H$3:H$2402&lt;&gt;"""")), """")"),"historyTags")</f>
        <v>historyTags</v>
      </c>
      <c r="I124" s="1" t="str">
        <f ca="1">IFERROR(__xludf.DUMMYFUNCTION("IFERROR(JOIN("", "", FILTER('tagsBySource 1'!I$3:I$2402, $A124='tagsBySource 1'!$A$3:$A$2402, 'tagsBySource 1'!I$3:I$2402&lt;&gt;"""")), """")"),"historyTags")</f>
        <v>historyTags</v>
      </c>
      <c r="J124" s="1" t="str">
        <f ca="1">IFERROR(__xludf.DUMMYFUNCTION("IFERROR(JOIN("", "", FILTER('tagsBySource 1'!J$3:J$2402, $A124='tagsBySource 1'!$A$3:$A$2402, 'tagsBySource 1'!J$3:J$2402&lt;&gt;"""")), """")"),"historyTags")</f>
        <v>historyTags</v>
      </c>
      <c r="K124" s="1" t="str">
        <f ca="1">IFERROR(__xludf.DUMMYFUNCTION("IFERROR(JOIN("", "", FILTER('tagsBySource 1'!K$3:K$2402, $A124='tagsBySource 1'!$A$3:$A$2402, 'tagsBySource 1'!K$3:K$2402&lt;&gt;"""")), """")"),"historyTags")</f>
        <v>historyTags</v>
      </c>
      <c r="L124" s="1" t="str">
        <f ca="1">IFERROR(__xludf.DUMMYFUNCTION("IFERROR(JOIN("", "", FILTER('tagsBySource 1'!L$3:L$2402, $A124='tagsBySource 1'!$A$3:$A$2402, 'tagsBySource 1'!L$3:L$2402&lt;&gt;"""")), """")"),"historyTags")</f>
        <v>historyTags</v>
      </c>
      <c r="M124" s="1" t="str">
        <f ca="1">IFERROR(__xludf.DUMMYFUNCTION("IFERROR(JOIN("", "", FILTER('tagsBySource 1'!M$3:M$2402, $A124='tagsBySource 1'!$A$3:$A$2402, 'tagsBySource 1'!M$3:M$2402&lt;&gt;"""")), """")"),"historyTags")</f>
        <v>historyTags</v>
      </c>
      <c r="N124" s="1" t="str">
        <f ca="1">IFERROR(__xludf.DUMMYFUNCTION("IFERROR(JOIN("", "", FILTER('tagsBySource 1'!N$3:N$2402, $A124='tagsBySource 1'!$A$3:$A$2402, 'tagsBySource 1'!N$3:N$2402&lt;&gt;"""")), """")"),"historyTags")</f>
        <v>historyTags</v>
      </c>
      <c r="O124" s="1" t="str">
        <f ca="1">IFERROR(__xludf.DUMMYFUNCTION("IFERROR(JOIN("", "", FILTER('tagsBySource 1'!O$3:O$2402, $A124='tagsBySource 1'!$A$3:$A$2402, 'tagsBySource 1'!O$3:O$2402&lt;&gt;"""")), """")"),"historyTags")</f>
        <v>historyTags</v>
      </c>
      <c r="P124" s="1" t="str">
        <f ca="1">IFERROR(__xludf.DUMMYFUNCTION("IFERROR(JOIN("", "", FILTER('tagsBySource 1'!P$3:P$2402, $A124='tagsBySource 1'!$A$3:$A$2402, 'tagsBySource 1'!P$3:P$2402&lt;&gt;"""")), """")"),"")</f>
        <v/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IFERROR(__xludf.DUMMYFUNCTION("IFERROR(JOIN("", "", FILTER('tagsBySource 1'!B$3:B$2402, $A125='tagsBySource 1'!$A$3:$A$2402, 'tagsBySource 1'!B$3:B$2402&lt;&gt;"""")), """")"),"")</f>
        <v/>
      </c>
      <c r="C125" s="1" t="str">
        <f ca="1">IFERROR(__xludf.DUMMYFUNCTION("IFERROR(JOIN("", "", FILTER('tagsBySource 1'!C$3:C$2402, $A125='tagsBySource 1'!$A$3:$A$2402, 'tagsBySource 1'!C$3:C$2402&lt;&gt;"""")), """")"),"")</f>
        <v/>
      </c>
      <c r="D125" s="1" t="str">
        <f ca="1">IFERROR(__xludf.DUMMYFUNCTION("IFERROR(JOIN("", "", FILTER('tagsBySource 1'!D$3:D$2402, $A125='tagsBySource 1'!$A$3:$A$2402, 'tagsBySource 1'!D$3:D$2402&lt;&gt;"""")), """")"),"onchangeTags")</f>
        <v>onchangeTags</v>
      </c>
      <c r="E125" s="1" t="str">
        <f ca="1">IFERROR(__xludf.DUMMYFUNCTION("IFERROR(JOIN("", "", FILTER('tagsBySource 1'!E$3:E$2402, $A125='tagsBySource 1'!$A$3:$A$2402, 'tagsBySource 1'!E$3:E$2402&lt;&gt;"""")), """")"),"onchangeTags")</f>
        <v>onchangeTags</v>
      </c>
      <c r="F125" s="1" t="str">
        <f ca="1">IFERROR(__xludf.DUMMYFUNCTION("IFERROR(JOIN("", "", FILTER('tagsBySource 1'!F$3:F$2402, $A125='tagsBySource 1'!$A$3:$A$2402, 'tagsBySource 1'!F$3:F$2402&lt;&gt;"""")), """")"),"onchangeTags")</f>
        <v>onchangeTags</v>
      </c>
      <c r="G125" s="1" t="str">
        <f ca="1">IFERROR(__xludf.DUMMYFUNCTION("IFERROR(JOIN("", "", FILTER('tagsBySource 1'!G$3:G$2402, $A125='tagsBySource 1'!$A$3:$A$2402, 'tagsBySource 1'!G$3:G$2402&lt;&gt;"""")), """")"),"onchangeTags")</f>
        <v>onchangeTags</v>
      </c>
      <c r="H125" s="1" t="str">
        <f ca="1">IFERROR(__xludf.DUMMYFUNCTION("IFERROR(JOIN("", "", FILTER('tagsBySource 1'!H$3:H$2402, $A125='tagsBySource 1'!$A$3:$A$2402, 'tagsBySource 1'!H$3:H$2402&lt;&gt;"""")), """")"),"onchangeTags")</f>
        <v>onchangeTags</v>
      </c>
      <c r="I125" s="1" t="str">
        <f ca="1">IFERROR(__xludf.DUMMYFUNCTION("IFERROR(JOIN("", "", FILTER('tagsBySource 1'!I$3:I$2402, $A125='tagsBySource 1'!$A$3:$A$2402, 'tagsBySource 1'!I$3:I$2402&lt;&gt;"""")), """")"),"onchangeTags")</f>
        <v>onchangeTags</v>
      </c>
      <c r="J125" s="1" t="str">
        <f ca="1">IFERROR(__xludf.DUMMYFUNCTION("IFERROR(JOIN("", "", FILTER('tagsBySource 1'!J$3:J$2402, $A125='tagsBySource 1'!$A$3:$A$2402, 'tagsBySource 1'!J$3:J$2402&lt;&gt;"""")), """")"),"onchangeTags")</f>
        <v>onchangeTags</v>
      </c>
      <c r="K125" s="1" t="str">
        <f ca="1">IFERROR(__xludf.DUMMYFUNCTION("IFERROR(JOIN("", "", FILTER('tagsBySource 1'!K$3:K$2402, $A125='tagsBySource 1'!$A$3:$A$2402, 'tagsBySource 1'!K$3:K$2402&lt;&gt;"""")), """")"),"onchangeTags")</f>
        <v>onchangeTags</v>
      </c>
      <c r="L125" s="1" t="str">
        <f ca="1">IFERROR(__xludf.DUMMYFUNCTION("IFERROR(JOIN("", "", FILTER('tagsBySource 1'!L$3:L$2402, $A125='tagsBySource 1'!$A$3:$A$2402, 'tagsBySource 1'!L$3:L$2402&lt;&gt;"""")), """")"),"onchangeTags")</f>
        <v>onchangeTags</v>
      </c>
      <c r="M125" s="1" t="str">
        <f ca="1">IFERROR(__xludf.DUMMYFUNCTION("IFERROR(JOIN("", "", FILTER('tagsBySource 1'!M$3:M$2402, $A125='tagsBySource 1'!$A$3:$A$2402, 'tagsBySource 1'!M$3:M$2402&lt;&gt;"""")), """")"),"onchangeTags")</f>
        <v>onchangeTags</v>
      </c>
      <c r="N125" s="1" t="str">
        <f ca="1">IFERROR(__xludf.DUMMYFUNCTION("IFERROR(JOIN("", "", FILTER('tagsBySource 1'!N$3:N$2402, $A125='tagsBySource 1'!$A$3:$A$2402, 'tagsBySource 1'!N$3:N$2402&lt;&gt;"""")), """")"),"onchangeTags")</f>
        <v>onchangeTags</v>
      </c>
      <c r="O125" s="1" t="str">
        <f ca="1">IFERROR(__xludf.DUMMYFUNCTION("IFERROR(JOIN("", "", FILTER('tagsBySource 1'!O$3:O$2402, $A125='tagsBySource 1'!$A$3:$A$2402, 'tagsBySource 1'!O$3:O$2402&lt;&gt;"""")), """")"),"onchangeTags")</f>
        <v>onchangeTags</v>
      </c>
      <c r="P125" s="1" t="str">
        <f ca="1">IFERROR(__xludf.DUMMYFUNCTION("IFERROR(JOIN("", "", FILTER('tagsBySource 1'!P$3:P$2402, $A125='tagsBySource 1'!$A$3:$A$2402, 'tagsBySource 1'!P$3:P$2402&lt;&gt;"""")), """")"),"")</f>
        <v/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IFERROR(__xludf.DUMMYFUNCTION("IFERROR(JOIN("", "", FILTER('tagsBySource 1'!B$3:B$2402, $A126='tagsBySource 1'!$A$3:$A$2402, 'tagsBySource 1'!B$3:B$2402&lt;&gt;"""")), """")"),"")</f>
        <v/>
      </c>
      <c r="C126" s="1" t="str">
        <f ca="1">IFERROR(__xludf.DUMMYFUNCTION("IFERROR(JOIN("", "", FILTER('tagsBySource 1'!C$3:C$2402, $A126='tagsBySource 1'!$A$3:$A$2402, 'tagsBySource 1'!C$3:C$2402&lt;&gt;"""")), """")"),"")</f>
        <v/>
      </c>
      <c r="D126" s="1" t="str">
        <f ca="1">IFERROR(__xludf.DUMMYFUNCTION("IFERROR(JOIN("", "", FILTER('tagsBySource 1'!D$3:D$2402, $A126='tagsBySource 1'!$A$3:$A$2402, 'tagsBySource 1'!D$3:D$2402&lt;&gt;"""")), """")"),"historyTags, onchangeTags")</f>
        <v>historyTags, onchangeTags</v>
      </c>
      <c r="E126" s="1" t="str">
        <f ca="1">IFERROR(__xludf.DUMMYFUNCTION("IFERROR(JOIN("", "", FILTER('tagsBySource 1'!E$3:E$2402, $A126='tagsBySource 1'!$A$3:$A$2402, 'tagsBySource 1'!E$3:E$2402&lt;&gt;"""")), """")"),"historyTags, onchangeTags")</f>
        <v>historyTags, onchangeTags</v>
      </c>
      <c r="F126" s="1" t="str">
        <f ca="1">IFERROR(__xludf.DUMMYFUNCTION("IFERROR(JOIN("", "", FILTER('tagsBySource 1'!F$3:F$2402, $A126='tagsBySource 1'!$A$3:$A$2402, 'tagsBySource 1'!F$3:F$2402&lt;&gt;"""")), """")"),"historyTags, onchangeTags")</f>
        <v>historyTags, onchangeTags</v>
      </c>
      <c r="G126" s="1" t="str">
        <f ca="1">IFERROR(__xludf.DUMMYFUNCTION("IFERROR(JOIN("", "", FILTER('tagsBySource 1'!G$3:G$2402, $A126='tagsBySource 1'!$A$3:$A$2402, 'tagsBySource 1'!G$3:G$2402&lt;&gt;"""")), """")"),"historyTags, onchangeTags")</f>
        <v>historyTags, onchangeTags</v>
      </c>
      <c r="H126" s="1" t="str">
        <f ca="1">IFERROR(__xludf.DUMMYFUNCTION("IFERROR(JOIN("", "", FILTER('tagsBySource 1'!H$3:H$2402, $A126='tagsBySource 1'!$A$3:$A$2402, 'tagsBySource 1'!H$3:H$2402&lt;&gt;"""")), """")"),"historyTags, onchangeTags")</f>
        <v>historyTags, onchangeTags</v>
      </c>
      <c r="I126" s="1" t="str">
        <f ca="1">IFERROR(__xludf.DUMMYFUNCTION("IFERROR(JOIN("", "", FILTER('tagsBySource 1'!I$3:I$2402, $A126='tagsBySource 1'!$A$3:$A$2402, 'tagsBySource 1'!I$3:I$2402&lt;&gt;"""")), """")"),"historyTags, onchangeTags")</f>
        <v>historyTags, onchangeTags</v>
      </c>
      <c r="J126" s="1" t="str">
        <f ca="1">IFERROR(__xludf.DUMMYFUNCTION("IFERROR(JOIN("", "", FILTER('tagsBySource 1'!J$3:J$2402, $A126='tagsBySource 1'!$A$3:$A$2402, 'tagsBySource 1'!J$3:J$2402&lt;&gt;"""")), """")"),"historyTags, onchangeTags")</f>
        <v>historyTags, onchangeTags</v>
      </c>
      <c r="K126" s="1" t="str">
        <f ca="1">IFERROR(__xludf.DUMMYFUNCTION("IFERROR(JOIN("", "", FILTER('tagsBySource 1'!K$3:K$2402, $A126='tagsBySource 1'!$A$3:$A$2402, 'tagsBySource 1'!K$3:K$2402&lt;&gt;"""")), """")"),"historyTags, onchangeTags")</f>
        <v>historyTags, onchangeTags</v>
      </c>
      <c r="L126" s="1" t="str">
        <f ca="1">IFERROR(__xludf.DUMMYFUNCTION("IFERROR(JOIN("", "", FILTER('tagsBySource 1'!L$3:L$2402, $A126='tagsBySource 1'!$A$3:$A$2402, 'tagsBySource 1'!L$3:L$2402&lt;&gt;"""")), """")"),"historyTags, onchangeTags")</f>
        <v>historyTags, onchangeTags</v>
      </c>
      <c r="M126" s="1" t="str">
        <f ca="1">IFERROR(__xludf.DUMMYFUNCTION("IFERROR(JOIN("", "", FILTER('tagsBySource 1'!M$3:M$2402, $A126='tagsBySource 1'!$A$3:$A$2402, 'tagsBySource 1'!M$3:M$2402&lt;&gt;"""")), """")"),"historyTags, onchangeTags")</f>
        <v>historyTags, onchangeTags</v>
      </c>
      <c r="N126" s="1" t="str">
        <f ca="1">IFERROR(__xludf.DUMMYFUNCTION("IFERROR(JOIN("", "", FILTER('tagsBySource 1'!N$3:N$2402, $A126='tagsBySource 1'!$A$3:$A$2402, 'tagsBySource 1'!N$3:N$2402&lt;&gt;"""")), """")"),"historyTags, onchangeTags")</f>
        <v>historyTags, onchangeTags</v>
      </c>
      <c r="O126" s="1" t="str">
        <f ca="1">IFERROR(__xludf.DUMMYFUNCTION("IFERROR(JOIN("", "", FILTER('tagsBySource 1'!O$3:O$2402, $A126='tagsBySource 1'!$A$3:$A$2402, 'tagsBySource 1'!O$3:O$2402&lt;&gt;"""")), """")"),"historyTags, onchangeTags")</f>
        <v>historyTags, onchangeTags</v>
      </c>
      <c r="P126" s="1" t="str">
        <f ca="1">IFERROR(__xludf.DUMMYFUNCTION("IFERROR(JOIN("", "", FILTER('tagsBySource 1'!P$3:P$2402, $A126='tagsBySource 1'!$A$3:$A$2402, 'tagsBySource 1'!P$3:P$2402&lt;&gt;"""")), """")"),"")</f>
        <v/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IFERROR(__xludf.DUMMYFUNCTION("IFERROR(JOIN("", "", FILTER('tagsBySource 1'!B$3:B$2402, $A127='tagsBySource 1'!$A$3:$A$2402, 'tagsBySource 1'!B$3:B$2402&lt;&gt;"""")), """")"),"")</f>
        <v/>
      </c>
      <c r="C127" s="1" t="str">
        <f ca="1">IFERROR(__xludf.DUMMYFUNCTION("IFERROR(JOIN("", "", FILTER('tagsBySource 1'!C$3:C$2402, $A127='tagsBySource 1'!$A$3:$A$2402, 'tagsBySource 1'!C$3:C$2402&lt;&gt;"""")), """")"),"")</f>
        <v/>
      </c>
      <c r="D127" s="1" t="str">
        <f ca="1">IFERROR(__xludf.DUMMYFUNCTION("IFERROR(JOIN("", "", FILTER('tagsBySource 1'!D$3:D$2402, $A127='tagsBySource 1'!$A$3:$A$2402, 'tagsBySource 1'!D$3:D$2402&lt;&gt;"""")), """")"),"")</f>
        <v/>
      </c>
      <c r="E127" s="1" t="str">
        <f ca="1">IFERROR(__xludf.DUMMYFUNCTION("IFERROR(JOIN("", "", FILTER('tagsBySource 1'!E$3:E$2402, $A127='tagsBySource 1'!$A$3:$A$2402, 'tagsBySource 1'!E$3:E$2402&lt;&gt;"""")), """")"),"")</f>
        <v/>
      </c>
      <c r="F127" s="1" t="str">
        <f ca="1">IFERROR(__xludf.DUMMYFUNCTION("IFERROR(JOIN("", "", FILTER('tagsBySource 1'!F$3:F$2402, $A127='tagsBySource 1'!$A$3:$A$2402, 'tagsBySource 1'!F$3:F$2402&lt;&gt;"""")), """")"),"")</f>
        <v/>
      </c>
      <c r="G127" s="1" t="str">
        <f ca="1">IFERROR(__xludf.DUMMYFUNCTION("IFERROR(JOIN("", "", FILTER('tagsBySource 1'!G$3:G$2402, $A127='tagsBySource 1'!$A$3:$A$2402, 'tagsBySource 1'!G$3:G$2402&lt;&gt;"""")), """")"),"procTags")</f>
        <v>procTags</v>
      </c>
      <c r="H127" s="1" t="str">
        <f ca="1">IFERROR(__xludf.DUMMYFUNCTION("IFERROR(JOIN("", "", FILTER('tagsBySource 1'!H$3:H$2402, $A127='tagsBySource 1'!$A$3:$A$2402, 'tagsBySource 1'!H$3:H$2402&lt;&gt;"""")), """")"),"")</f>
        <v/>
      </c>
      <c r="I127" s="1" t="str">
        <f ca="1">IFERROR(__xludf.DUMMYFUNCTION("IFERROR(JOIN("", "", FILTER('tagsBySource 1'!I$3:I$2402, $A127='tagsBySource 1'!$A$3:$A$2402, 'tagsBySource 1'!I$3:I$2402&lt;&gt;"""")), """")"),"")</f>
        <v/>
      </c>
      <c r="J127" s="1" t="str">
        <f ca="1">IFERROR(__xludf.DUMMYFUNCTION("IFERROR(JOIN("", "", FILTER('tagsBySource 1'!J$3:J$2402, $A127='tagsBySource 1'!$A$3:$A$2402, 'tagsBySource 1'!J$3:J$2402&lt;&gt;"""")), """")"),"")</f>
        <v/>
      </c>
      <c r="K127" s="1" t="str">
        <f ca="1">IFERROR(__xludf.DUMMYFUNCTION("IFERROR(JOIN("", "", FILTER('tagsBySource 1'!K$3:K$2402, $A127='tagsBySource 1'!$A$3:$A$2402, 'tagsBySource 1'!K$3:K$2402&lt;&gt;"""")), """")"),"")</f>
        <v/>
      </c>
      <c r="L127" s="1" t="str">
        <f ca="1">IFERROR(__xludf.DUMMYFUNCTION("IFERROR(JOIN("", "", FILTER('tagsBySource 1'!L$3:L$2402, $A127='tagsBySource 1'!$A$3:$A$2402, 'tagsBySource 1'!L$3:L$2402&lt;&gt;"""")), """")"),"")</f>
        <v/>
      </c>
      <c r="M127" s="1" t="str">
        <f ca="1">IFERROR(__xludf.DUMMYFUNCTION("IFERROR(JOIN("", "", FILTER('tagsBySource 1'!M$3:M$2402, $A127='tagsBySource 1'!$A$3:$A$2402, 'tagsBySource 1'!M$3:M$2402&lt;&gt;"""")), """")"),"")</f>
        <v/>
      </c>
      <c r="N127" s="1" t="str">
        <f ca="1">IFERROR(__xludf.DUMMYFUNCTION("IFERROR(JOIN("", "", FILTER('tagsBySource 1'!N$3:N$2402, $A127='tagsBySource 1'!$A$3:$A$2402, 'tagsBySource 1'!N$3:N$2402&lt;&gt;"""")), """")"),"")</f>
        <v/>
      </c>
      <c r="O127" s="1" t="str">
        <f ca="1">IFERROR(__xludf.DUMMYFUNCTION("IFERROR(JOIN("", "", FILTER('tagsBySource 1'!O$3:O$2402, $A127='tagsBySource 1'!$A$3:$A$2402, 'tagsBySource 1'!O$3:O$2402&lt;&gt;"""")), """")"),"")</f>
        <v/>
      </c>
      <c r="P127" s="1" t="str">
        <f ca="1">IFERROR(__xludf.DUMMYFUNCTION("IFERROR(JOIN("", "", FILTER('tagsBySource 1'!P$3:P$2402, $A127='tagsBySource 1'!$A$3:$A$2402, 'tagsBySource 1'!P$3:P$2402&lt;&gt;"""")), """")"),"")</f>
        <v/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IFERROR(__xludf.DUMMYFUNCTION("IFERROR(JOIN("", "", FILTER('tagsBySource 1'!B$3:B$2402, $A128='tagsBySource 1'!$A$3:$A$2402, 'tagsBySource 1'!B$3:B$2402&lt;&gt;"""")), """")"),"")</f>
        <v/>
      </c>
      <c r="C128" s="1" t="str">
        <f ca="1">IFERROR(__xludf.DUMMYFUNCTION("IFERROR(JOIN("", "", FILTER('tagsBySource 1'!C$3:C$2402, $A128='tagsBySource 1'!$A$3:$A$2402, 'tagsBySource 1'!C$3:C$2402&lt;&gt;"""")), """")"),"")</f>
        <v/>
      </c>
      <c r="D128" s="1" t="str">
        <f ca="1">IFERROR(__xludf.DUMMYFUNCTION("IFERROR(JOIN("", "", FILTER('tagsBySource 1'!D$3:D$2402, $A128='tagsBySource 1'!$A$3:$A$2402, 'tagsBySource 1'!D$3:D$2402&lt;&gt;"""")), """")"),"onchangeTags, historyTags")</f>
        <v>onchangeTags, historyTags</v>
      </c>
      <c r="E128" s="1" t="str">
        <f ca="1">IFERROR(__xludf.DUMMYFUNCTION("IFERROR(JOIN("", "", FILTER('tagsBySource 1'!E$3:E$2402, $A128='tagsBySource 1'!$A$3:$A$2402, 'tagsBySource 1'!E$3:E$2402&lt;&gt;"""")), """")"),"onchangeTags, historyTags")</f>
        <v>onchangeTags, historyTags</v>
      </c>
      <c r="F128" s="1" t="str">
        <f ca="1">IFERROR(__xludf.DUMMYFUNCTION("IFERROR(JOIN("", "", FILTER('tagsBySource 1'!F$3:F$2402, $A128='tagsBySource 1'!$A$3:$A$2402, 'tagsBySource 1'!F$3:F$2402&lt;&gt;"""")), """")"),"onchangeTags, historyTags")</f>
        <v>onchangeTags, historyTags</v>
      </c>
      <c r="G128" s="1" t="str">
        <f ca="1">IFERROR(__xludf.DUMMYFUNCTION("IFERROR(JOIN("", "", FILTER('tagsBySource 1'!G$3:G$2402, $A128='tagsBySource 1'!$A$3:$A$2402, 'tagsBySource 1'!G$3:G$2402&lt;&gt;"""")), """")"),"onchangeTags, historyTags")</f>
        <v>onchangeTags, historyTags</v>
      </c>
      <c r="H128" s="1" t="str">
        <f ca="1">IFERROR(__xludf.DUMMYFUNCTION("IFERROR(JOIN("", "", FILTER('tagsBySource 1'!H$3:H$2402, $A128='tagsBySource 1'!$A$3:$A$2402, 'tagsBySource 1'!H$3:H$2402&lt;&gt;"""")), """")"),"onchangeTags, historyTags")</f>
        <v>onchangeTags, historyTags</v>
      </c>
      <c r="I128" s="1" t="str">
        <f ca="1">IFERROR(__xludf.DUMMYFUNCTION("IFERROR(JOIN("", "", FILTER('tagsBySource 1'!I$3:I$2402, $A128='tagsBySource 1'!$A$3:$A$2402, 'tagsBySource 1'!I$3:I$2402&lt;&gt;"""")), """")"),"onchangeTags, historyTags")</f>
        <v>onchangeTags, historyTags</v>
      </c>
      <c r="J128" s="1" t="str">
        <f ca="1">IFERROR(__xludf.DUMMYFUNCTION("IFERROR(JOIN("", "", FILTER('tagsBySource 1'!J$3:J$2402, $A128='tagsBySource 1'!$A$3:$A$2402, 'tagsBySource 1'!J$3:J$2402&lt;&gt;"""")), """")"),"onchangeTags, historyTags")</f>
        <v>onchangeTags, historyTags</v>
      </c>
      <c r="K128" s="1" t="str">
        <f ca="1">IFERROR(__xludf.DUMMYFUNCTION("IFERROR(JOIN("", "", FILTER('tagsBySource 1'!K$3:K$2402, $A128='tagsBySource 1'!$A$3:$A$2402, 'tagsBySource 1'!K$3:K$2402&lt;&gt;"""")), """")"),"onchangeTags, historyTags")</f>
        <v>onchangeTags, historyTags</v>
      </c>
      <c r="L128" s="1" t="str">
        <f ca="1">IFERROR(__xludf.DUMMYFUNCTION("IFERROR(JOIN("", "", FILTER('tagsBySource 1'!L$3:L$2402, $A128='tagsBySource 1'!$A$3:$A$2402, 'tagsBySource 1'!L$3:L$2402&lt;&gt;"""")), """")"),"onchangeTags, historyTags")</f>
        <v>onchangeTags, historyTags</v>
      </c>
      <c r="M128" s="1" t="str">
        <f ca="1">IFERROR(__xludf.DUMMYFUNCTION("IFERROR(JOIN("", "", FILTER('tagsBySource 1'!M$3:M$2402, $A128='tagsBySource 1'!$A$3:$A$2402, 'tagsBySource 1'!M$3:M$2402&lt;&gt;"""")), """")"),"onchangeTags, historyTags")</f>
        <v>onchangeTags, historyTags</v>
      </c>
      <c r="N128" s="1" t="str">
        <f ca="1">IFERROR(__xludf.DUMMYFUNCTION("IFERROR(JOIN("", "", FILTER('tagsBySource 1'!N$3:N$2402, $A128='tagsBySource 1'!$A$3:$A$2402, 'tagsBySource 1'!N$3:N$2402&lt;&gt;"""")), """")"),"onchangeTags, historyTags")</f>
        <v>onchangeTags, historyTags</v>
      </c>
      <c r="O128" s="1" t="str">
        <f ca="1">IFERROR(__xludf.DUMMYFUNCTION("IFERROR(JOIN("", "", FILTER('tagsBySource 1'!O$3:O$2402, $A128='tagsBySource 1'!$A$3:$A$2402, 'tagsBySource 1'!O$3:O$2402&lt;&gt;"""")), """")"),"onchangeTags, historyTags")</f>
        <v>onchangeTags, historyTags</v>
      </c>
      <c r="P128" s="1" t="str">
        <f ca="1">IFERROR(__xludf.DUMMYFUNCTION("IFERROR(JOIN("", "", FILTER('tagsBySource 1'!P$3:P$2402, $A128='tagsBySource 1'!$A$3:$A$2402, 'tagsBySource 1'!P$3:P$2402&lt;&gt;"""")), """")"),"")</f>
        <v/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IFERROR(__xludf.DUMMYFUNCTION("IFERROR(JOIN("", "", FILTER('tagsBySource 1'!B$3:B$2402, $A129='tagsBySource 1'!$A$3:$A$2402, 'tagsBySource 1'!B$3:B$2402&lt;&gt;"""")), """")"),"")</f>
        <v/>
      </c>
      <c r="C129" s="1" t="str">
        <f ca="1">IFERROR(__xludf.DUMMYFUNCTION("IFERROR(JOIN("", "", FILTER('tagsBySource 1'!C$3:C$2402, $A129='tagsBySource 1'!$A$3:$A$2402, 'tagsBySource 1'!C$3:C$2402&lt;&gt;"""")), """")"),"")</f>
        <v/>
      </c>
      <c r="D129" s="1" t="str">
        <f ca="1">IFERROR(__xludf.DUMMYFUNCTION("IFERROR(JOIN("", "", FILTER('tagsBySource 1'!D$3:D$2402, $A129='tagsBySource 1'!$A$3:$A$2402, 'tagsBySource 1'!D$3:D$2402&lt;&gt;"""")), """")"),"onchangeTags, historyTags")</f>
        <v>onchangeTags, historyTags</v>
      </c>
      <c r="E129" s="1" t="str">
        <f ca="1">IFERROR(__xludf.DUMMYFUNCTION("IFERROR(JOIN("", "", FILTER('tagsBySource 1'!E$3:E$2402, $A129='tagsBySource 1'!$A$3:$A$2402, 'tagsBySource 1'!E$3:E$2402&lt;&gt;"""")), """")"),"onchangeTags, historyTags")</f>
        <v>onchangeTags, historyTags</v>
      </c>
      <c r="F129" s="1" t="str">
        <f ca="1">IFERROR(__xludf.DUMMYFUNCTION("IFERROR(JOIN("", "", FILTER('tagsBySource 1'!F$3:F$2402, $A129='tagsBySource 1'!$A$3:$A$2402, 'tagsBySource 1'!F$3:F$2402&lt;&gt;"""")), """")"),"onchangeTags, historyTags")</f>
        <v>onchangeTags, historyTags</v>
      </c>
      <c r="G129" s="1" t="str">
        <f ca="1">IFERROR(__xludf.DUMMYFUNCTION("IFERROR(JOIN("", "", FILTER('tagsBySource 1'!G$3:G$2402, $A129='tagsBySource 1'!$A$3:$A$2402, 'tagsBySource 1'!G$3:G$2402&lt;&gt;"""")), """")"),"onchangeTags, historyTags")</f>
        <v>onchangeTags, historyTags</v>
      </c>
      <c r="H129" s="1" t="str">
        <f ca="1">IFERROR(__xludf.DUMMYFUNCTION("IFERROR(JOIN("", "", FILTER('tagsBySource 1'!H$3:H$2402, $A129='tagsBySource 1'!$A$3:$A$2402, 'tagsBySource 1'!H$3:H$2402&lt;&gt;"""")), """")"),"onchangeTags, historyTags")</f>
        <v>onchangeTags, historyTags</v>
      </c>
      <c r="I129" s="1" t="str">
        <f ca="1">IFERROR(__xludf.DUMMYFUNCTION("IFERROR(JOIN("", "", FILTER('tagsBySource 1'!I$3:I$2402, $A129='tagsBySource 1'!$A$3:$A$2402, 'tagsBySource 1'!I$3:I$2402&lt;&gt;"""")), """")"),"onchangeTags, historyTags")</f>
        <v>onchangeTags, historyTags</v>
      </c>
      <c r="J129" s="1" t="str">
        <f ca="1">IFERROR(__xludf.DUMMYFUNCTION("IFERROR(JOIN("", "", FILTER('tagsBySource 1'!J$3:J$2402, $A129='tagsBySource 1'!$A$3:$A$2402, 'tagsBySource 1'!J$3:J$2402&lt;&gt;"""")), """")"),"onchangeTags, historyTags")</f>
        <v>onchangeTags, historyTags</v>
      </c>
      <c r="K129" s="1" t="str">
        <f ca="1">IFERROR(__xludf.DUMMYFUNCTION("IFERROR(JOIN("", "", FILTER('tagsBySource 1'!K$3:K$2402, $A129='tagsBySource 1'!$A$3:$A$2402, 'tagsBySource 1'!K$3:K$2402&lt;&gt;"""")), """")"),"onchangeTags, historyTags")</f>
        <v>onchangeTags, historyTags</v>
      </c>
      <c r="L129" s="1" t="str">
        <f ca="1">IFERROR(__xludf.DUMMYFUNCTION("IFERROR(JOIN("", "", FILTER('tagsBySource 1'!L$3:L$2402, $A129='tagsBySource 1'!$A$3:$A$2402, 'tagsBySource 1'!L$3:L$2402&lt;&gt;"""")), """")"),"onchangeTags, historyTags")</f>
        <v>onchangeTags, historyTags</v>
      </c>
      <c r="M129" s="1" t="str">
        <f ca="1">IFERROR(__xludf.DUMMYFUNCTION("IFERROR(JOIN("", "", FILTER('tagsBySource 1'!M$3:M$2402, $A129='tagsBySource 1'!$A$3:$A$2402, 'tagsBySource 1'!M$3:M$2402&lt;&gt;"""")), """")"),"onchangeTags, historyTags")</f>
        <v>onchangeTags, historyTags</v>
      </c>
      <c r="N129" s="1" t="str">
        <f ca="1">IFERROR(__xludf.DUMMYFUNCTION("IFERROR(JOIN("", "", FILTER('tagsBySource 1'!N$3:N$2402, $A129='tagsBySource 1'!$A$3:$A$2402, 'tagsBySource 1'!N$3:N$2402&lt;&gt;"""")), """")"),"onchangeTags, historyTags")</f>
        <v>onchangeTags, historyTags</v>
      </c>
      <c r="O129" s="1" t="str">
        <f ca="1">IFERROR(__xludf.DUMMYFUNCTION("IFERROR(JOIN("", "", FILTER('tagsBySource 1'!O$3:O$2402, $A129='tagsBySource 1'!$A$3:$A$2402, 'tagsBySource 1'!O$3:O$2402&lt;&gt;"""")), """")"),"onchangeTags, historyTags")</f>
        <v>onchangeTags, historyTags</v>
      </c>
      <c r="P129" s="1" t="str">
        <f ca="1">IFERROR(__xludf.DUMMYFUNCTION("IFERROR(JOIN("", "", FILTER('tagsBySource 1'!P$3:P$2402, $A129='tagsBySource 1'!$A$3:$A$2402, 'tagsBySource 1'!P$3:P$2402&lt;&gt;"""")), """")"),"")</f>
        <v/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IFERROR(__xludf.DUMMYFUNCTION("IFERROR(JOIN("", "", FILTER('tagsBySource 1'!B$3:B$2402, $A130='tagsBySource 1'!$A$3:$A$2402, 'tagsBySource 1'!B$3:B$2402&lt;&gt;"""")), """")"),"")</f>
        <v/>
      </c>
      <c r="C130" s="1" t="str">
        <f ca="1">IFERROR(__xludf.DUMMYFUNCTION("IFERROR(JOIN("", "", FILTER('tagsBySource 1'!C$3:C$2402, $A130='tagsBySource 1'!$A$3:$A$2402, 'tagsBySource 1'!C$3:C$2402&lt;&gt;"""")), """")"),"")</f>
        <v/>
      </c>
      <c r="D130" s="1" t="str">
        <f ca="1">IFERROR(__xludf.DUMMYFUNCTION("IFERROR(JOIN("", "", FILTER('tagsBySource 1'!D$3:D$2402, $A130='tagsBySource 1'!$A$3:$A$2402, 'tagsBySource 1'!D$3:D$2402&lt;&gt;"""")), """")"),"historyTags")</f>
        <v>historyTags</v>
      </c>
      <c r="E130" s="1" t="str">
        <f ca="1">IFERROR(__xludf.DUMMYFUNCTION("IFERROR(JOIN("", "", FILTER('tagsBySource 1'!E$3:E$2402, $A130='tagsBySource 1'!$A$3:$A$2402, 'tagsBySource 1'!E$3:E$2402&lt;&gt;"""")), """")"),"historyTags")</f>
        <v>historyTags</v>
      </c>
      <c r="F130" s="1" t="str">
        <f ca="1">IFERROR(__xludf.DUMMYFUNCTION("IFERROR(JOIN("", "", FILTER('tagsBySource 1'!F$3:F$2402, $A130='tagsBySource 1'!$A$3:$A$2402, 'tagsBySource 1'!F$3:F$2402&lt;&gt;"""")), """")"),"historyTags")</f>
        <v>historyTags</v>
      </c>
      <c r="G130" s="1" t="str">
        <f ca="1">IFERROR(__xludf.DUMMYFUNCTION("IFERROR(JOIN("", "", FILTER('tagsBySource 1'!G$3:G$2402, $A130='tagsBySource 1'!$A$3:$A$2402, 'tagsBySource 1'!G$3:G$2402&lt;&gt;"""")), """")"),"historyTags")</f>
        <v>historyTags</v>
      </c>
      <c r="H130" s="1" t="str">
        <f ca="1">IFERROR(__xludf.DUMMYFUNCTION("IFERROR(JOIN("", "", FILTER('tagsBySource 1'!H$3:H$2402, $A130='tagsBySource 1'!$A$3:$A$2402, 'tagsBySource 1'!H$3:H$2402&lt;&gt;"""")), """")"),"historyTags")</f>
        <v>historyTags</v>
      </c>
      <c r="I130" s="1" t="str">
        <f ca="1">IFERROR(__xludf.DUMMYFUNCTION("IFERROR(JOIN("", "", FILTER('tagsBySource 1'!I$3:I$2402, $A130='tagsBySource 1'!$A$3:$A$2402, 'tagsBySource 1'!I$3:I$2402&lt;&gt;"""")), """")"),"historyTags")</f>
        <v>historyTags</v>
      </c>
      <c r="J130" s="1" t="str">
        <f ca="1">IFERROR(__xludf.DUMMYFUNCTION("IFERROR(JOIN("", "", FILTER('tagsBySource 1'!J$3:J$2402, $A130='tagsBySource 1'!$A$3:$A$2402, 'tagsBySource 1'!J$3:J$2402&lt;&gt;"""")), """")"),"historyTags")</f>
        <v>historyTags</v>
      </c>
      <c r="K130" s="1" t="str">
        <f ca="1">IFERROR(__xludf.DUMMYFUNCTION("IFERROR(JOIN("", "", FILTER('tagsBySource 1'!K$3:K$2402, $A130='tagsBySource 1'!$A$3:$A$2402, 'tagsBySource 1'!K$3:K$2402&lt;&gt;"""")), """")"),"historyTags")</f>
        <v>historyTags</v>
      </c>
      <c r="L130" s="1" t="str">
        <f ca="1">IFERROR(__xludf.DUMMYFUNCTION("IFERROR(JOIN("", "", FILTER('tagsBySource 1'!L$3:L$2402, $A130='tagsBySource 1'!$A$3:$A$2402, 'tagsBySource 1'!L$3:L$2402&lt;&gt;"""")), """")"),"historyTags")</f>
        <v>historyTags</v>
      </c>
      <c r="M130" s="1" t="str">
        <f ca="1">IFERROR(__xludf.DUMMYFUNCTION("IFERROR(JOIN("", "", FILTER('tagsBySource 1'!M$3:M$2402, $A130='tagsBySource 1'!$A$3:$A$2402, 'tagsBySource 1'!M$3:M$2402&lt;&gt;"""")), """")"),"historyTags")</f>
        <v>historyTags</v>
      </c>
      <c r="N130" s="1" t="str">
        <f ca="1">IFERROR(__xludf.DUMMYFUNCTION("IFERROR(JOIN("", "", FILTER('tagsBySource 1'!N$3:N$2402, $A130='tagsBySource 1'!$A$3:$A$2402, 'tagsBySource 1'!N$3:N$2402&lt;&gt;"""")), """")"),"historyTags")</f>
        <v>historyTags</v>
      </c>
      <c r="O130" s="1" t="str">
        <f ca="1">IFERROR(__xludf.DUMMYFUNCTION("IFERROR(JOIN("", "", FILTER('tagsBySource 1'!O$3:O$2402, $A130='tagsBySource 1'!$A$3:$A$2402, 'tagsBySource 1'!O$3:O$2402&lt;&gt;"""")), """")"),"historyTags")</f>
        <v>historyTags</v>
      </c>
      <c r="P130" s="1" t="str">
        <f ca="1">IFERROR(__xludf.DUMMYFUNCTION("IFERROR(JOIN("", "", FILTER('tagsBySource 1'!P$3:P$2402, $A130='tagsBySource 1'!$A$3:$A$2402, 'tagsBySource 1'!P$3:P$2402&lt;&gt;"""")), """")"),"")</f>
        <v/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IFERROR(__xludf.DUMMYFUNCTION("IFERROR(JOIN("", "", FILTER('tagsBySource 1'!B$3:B$2402, $A131='tagsBySource 1'!$A$3:$A$2402, 'tagsBySource 1'!B$3:B$2402&lt;&gt;"""")), """")"),"")</f>
        <v/>
      </c>
      <c r="C131" s="1" t="str">
        <f ca="1">IFERROR(__xludf.DUMMYFUNCTION("IFERROR(JOIN("", "", FILTER('tagsBySource 1'!C$3:C$2402, $A131='tagsBySource 1'!$A$3:$A$2402, 'tagsBySource 1'!C$3:C$2402&lt;&gt;"""")), """")"),"")</f>
        <v/>
      </c>
      <c r="D131" s="1" t="str">
        <f ca="1">IFERROR(__xludf.DUMMYFUNCTION("IFERROR(JOIN("", "", FILTER('tagsBySource 1'!D$3:D$2402, $A131='tagsBySource 1'!$A$3:$A$2402, 'tagsBySource 1'!D$3:D$2402&lt;&gt;"""")), """")"),"")</f>
        <v/>
      </c>
      <c r="E131" s="1" t="str">
        <f ca="1">IFERROR(__xludf.DUMMYFUNCTION("IFERROR(JOIN("", "", FILTER('tagsBySource 1'!E$3:E$2402, $A131='tagsBySource 1'!$A$3:$A$2402, 'tagsBySource 1'!E$3:E$2402&lt;&gt;"""")), """")"),"")</f>
        <v/>
      </c>
      <c r="F131" s="1" t="str">
        <f ca="1">IFERROR(__xludf.DUMMYFUNCTION("IFERROR(JOIN("", "", FILTER('tagsBySource 1'!F$3:F$2402, $A131='tagsBySource 1'!$A$3:$A$2402, 'tagsBySource 1'!F$3:F$2402&lt;&gt;"""")), """")"),"")</f>
        <v/>
      </c>
      <c r="G131" s="1" t="str">
        <f ca="1">IFERROR(__xludf.DUMMYFUNCTION("IFERROR(JOIN("", "", FILTER('tagsBySource 1'!G$3:G$2402, $A131='tagsBySource 1'!$A$3:$A$2402, 'tagsBySource 1'!G$3:G$2402&lt;&gt;"""")), """")"),"")</f>
        <v/>
      </c>
      <c r="H131" s="1" t="str">
        <f ca="1">IFERROR(__xludf.DUMMYFUNCTION("IFERROR(JOIN("", "", FILTER('tagsBySource 1'!H$3:H$2402, $A131='tagsBySource 1'!$A$3:$A$2402, 'tagsBySource 1'!H$3:H$2402&lt;&gt;"""")), """")"),"")</f>
        <v/>
      </c>
      <c r="I131" s="1" t="str">
        <f ca="1">IFERROR(__xludf.DUMMYFUNCTION("IFERROR(JOIN("", "", FILTER('tagsBySource 1'!I$3:I$2402, $A131='tagsBySource 1'!$A$3:$A$2402, 'tagsBySource 1'!I$3:I$2402&lt;&gt;"""")), """")"),"")</f>
        <v/>
      </c>
      <c r="J131" s="1" t="str">
        <f ca="1">IFERROR(__xludf.DUMMYFUNCTION("IFERROR(JOIN("", "", FILTER('tagsBySource 1'!J$3:J$2402, $A131='tagsBySource 1'!$A$3:$A$2402, 'tagsBySource 1'!J$3:J$2402&lt;&gt;"""")), """")"),"")</f>
        <v/>
      </c>
      <c r="K131" s="1" t="str">
        <f ca="1">IFERROR(__xludf.DUMMYFUNCTION("IFERROR(JOIN("", "", FILTER('tagsBySource 1'!K$3:K$2402, $A131='tagsBySource 1'!$A$3:$A$2402, 'tagsBySource 1'!K$3:K$2402&lt;&gt;"""")), """")"),"")</f>
        <v/>
      </c>
      <c r="L131" s="1" t="str">
        <f ca="1">IFERROR(__xludf.DUMMYFUNCTION("IFERROR(JOIN("", "", FILTER('tagsBySource 1'!L$3:L$2402, $A131='tagsBySource 1'!$A$3:$A$2402, 'tagsBySource 1'!L$3:L$2402&lt;&gt;"""")), """")"),"")</f>
        <v/>
      </c>
      <c r="M131" s="1" t="str">
        <f ca="1">IFERROR(__xludf.DUMMYFUNCTION("IFERROR(JOIN("", "", FILTER('tagsBySource 1'!M$3:M$2402, $A131='tagsBySource 1'!$A$3:$A$2402, 'tagsBySource 1'!M$3:M$2402&lt;&gt;"""")), """")"),"")</f>
        <v/>
      </c>
      <c r="N131" s="1" t="str">
        <f ca="1">IFERROR(__xludf.DUMMYFUNCTION("IFERROR(JOIN("", "", FILTER('tagsBySource 1'!N$3:N$2402, $A131='tagsBySource 1'!$A$3:$A$2402, 'tagsBySource 1'!N$3:N$2402&lt;&gt;"""")), """")"),"")</f>
        <v/>
      </c>
      <c r="O131" s="1" t="str">
        <f ca="1">IFERROR(__xludf.DUMMYFUNCTION("IFERROR(JOIN("", "", FILTER('tagsBySource 1'!O$3:O$2402, $A131='tagsBySource 1'!$A$3:$A$2402, 'tagsBySource 1'!O$3:O$2402&lt;&gt;"""")), """")"),"")</f>
        <v/>
      </c>
      <c r="P131" s="1" t="str">
        <f ca="1">IFERROR(__xludf.DUMMYFUNCTION("IFERROR(JOIN("", "", FILTER('tagsBySource 1'!P$3:P$2402, $A131='tagsBySource 1'!$A$3:$A$2402, 'tagsBySource 1'!P$3:P$2402&lt;&gt;"""")), """")"),"")</f>
        <v/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IFERROR(__xludf.DUMMYFUNCTION("IFERROR(JOIN("", "", FILTER('tagsBySource 1'!B$3:B$2402, $A132='tagsBySource 1'!$A$3:$A$2402, 'tagsBySource 1'!B$3:B$2402&lt;&gt;"""")), """")"),"")</f>
        <v/>
      </c>
      <c r="C132" s="1" t="str">
        <f ca="1">IFERROR(__xludf.DUMMYFUNCTION("IFERROR(JOIN("", "", FILTER('tagsBySource 1'!C$3:C$2402, $A132='tagsBySource 1'!$A$3:$A$2402, 'tagsBySource 1'!C$3:C$2402&lt;&gt;"""")), """")"),"")</f>
        <v/>
      </c>
      <c r="D132" s="1" t="str">
        <f ca="1">IFERROR(__xludf.DUMMYFUNCTION("IFERROR(JOIN("", "", FILTER('tagsBySource 1'!D$3:D$2402, $A132='tagsBySource 1'!$A$3:$A$2402, 'tagsBySource 1'!D$3:D$2402&lt;&gt;"""")), """")"),"")</f>
        <v/>
      </c>
      <c r="E132" s="1" t="str">
        <f ca="1">IFERROR(__xludf.DUMMYFUNCTION("IFERROR(JOIN("", "", FILTER('tagsBySource 1'!E$3:E$2402, $A132='tagsBySource 1'!$A$3:$A$2402, 'tagsBySource 1'!E$3:E$2402&lt;&gt;"""")), """")"),"")</f>
        <v/>
      </c>
      <c r="F132" s="1" t="str">
        <f ca="1">IFERROR(__xludf.DUMMYFUNCTION("IFERROR(JOIN("", "", FILTER('tagsBySource 1'!F$3:F$2402, $A132='tagsBySource 1'!$A$3:$A$2402, 'tagsBySource 1'!F$3:F$2402&lt;&gt;"""")), """")"),"")</f>
        <v/>
      </c>
      <c r="G132" s="1" t="str">
        <f ca="1">IFERROR(__xludf.DUMMYFUNCTION("IFERROR(JOIN("", "", FILTER('tagsBySource 1'!G$3:G$2402, $A132='tagsBySource 1'!$A$3:$A$2402, 'tagsBySource 1'!G$3:G$2402&lt;&gt;"""")), """")"),"")</f>
        <v/>
      </c>
      <c r="H132" s="1" t="str">
        <f ca="1">IFERROR(__xludf.DUMMYFUNCTION("IFERROR(JOIN("", "", FILTER('tagsBySource 1'!H$3:H$2402, $A132='tagsBySource 1'!$A$3:$A$2402, 'tagsBySource 1'!H$3:H$2402&lt;&gt;"""")), """")"),"")</f>
        <v/>
      </c>
      <c r="I132" s="1" t="str">
        <f ca="1">IFERROR(__xludf.DUMMYFUNCTION("IFERROR(JOIN("", "", FILTER('tagsBySource 1'!I$3:I$2402, $A132='tagsBySource 1'!$A$3:$A$2402, 'tagsBySource 1'!I$3:I$2402&lt;&gt;"""")), """")"),"")</f>
        <v/>
      </c>
      <c r="J132" s="1" t="str">
        <f ca="1">IFERROR(__xludf.DUMMYFUNCTION("IFERROR(JOIN("", "", FILTER('tagsBySource 1'!J$3:J$2402, $A132='tagsBySource 1'!$A$3:$A$2402, 'tagsBySource 1'!J$3:J$2402&lt;&gt;"""")), """")"),"")</f>
        <v/>
      </c>
      <c r="K132" s="1" t="str">
        <f ca="1">IFERROR(__xludf.DUMMYFUNCTION("IFERROR(JOIN("", "", FILTER('tagsBySource 1'!K$3:K$2402, $A132='tagsBySource 1'!$A$3:$A$2402, 'tagsBySource 1'!K$3:K$2402&lt;&gt;"""")), """")"),"")</f>
        <v/>
      </c>
      <c r="L132" s="1" t="str">
        <f ca="1">IFERROR(__xludf.DUMMYFUNCTION("IFERROR(JOIN("", "", FILTER('tagsBySource 1'!L$3:L$2402, $A132='tagsBySource 1'!$A$3:$A$2402, 'tagsBySource 1'!L$3:L$2402&lt;&gt;"""")), """")"),"")</f>
        <v/>
      </c>
      <c r="M132" s="1" t="str">
        <f ca="1">IFERROR(__xludf.DUMMYFUNCTION("IFERROR(JOIN("", "", FILTER('tagsBySource 1'!M$3:M$2402, $A132='tagsBySource 1'!$A$3:$A$2402, 'tagsBySource 1'!M$3:M$2402&lt;&gt;"""")), """")"),"")</f>
        <v/>
      </c>
      <c r="N132" s="1" t="str">
        <f ca="1">IFERROR(__xludf.DUMMYFUNCTION("IFERROR(JOIN("", "", FILTER('tagsBySource 1'!N$3:N$2402, $A132='tagsBySource 1'!$A$3:$A$2402, 'tagsBySource 1'!N$3:N$2402&lt;&gt;"""")), """")"),"")</f>
        <v/>
      </c>
      <c r="O132" s="1" t="str">
        <f ca="1">IFERROR(__xludf.DUMMYFUNCTION("IFERROR(JOIN("", "", FILTER('tagsBySource 1'!O$3:O$2402, $A132='tagsBySource 1'!$A$3:$A$2402, 'tagsBySource 1'!O$3:O$2402&lt;&gt;"""")), """")"),"")</f>
        <v/>
      </c>
      <c r="P132" s="1" t="str">
        <f ca="1">IFERROR(__xludf.DUMMYFUNCTION("IFERROR(JOIN("", "", FILTER('tagsBySource 1'!P$3:P$2402, $A132='tagsBySource 1'!$A$3:$A$2402, 'tagsBySource 1'!P$3:P$2402&lt;&gt;"""")), """")"),"")</f>
        <v/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IFERROR(__xludf.DUMMYFUNCTION("IFERROR(JOIN("", "", FILTER('tagsBySource 1'!B$3:B$2402, $A133='tagsBySource 1'!$A$3:$A$2402, 'tagsBySource 1'!B$3:B$2402&lt;&gt;"""")), """")"),"")</f>
        <v/>
      </c>
      <c r="C133" s="1" t="str">
        <f ca="1">IFERROR(__xludf.DUMMYFUNCTION("IFERROR(JOIN("", "", FILTER('tagsBySource 1'!C$3:C$2402, $A133='tagsBySource 1'!$A$3:$A$2402, 'tagsBySource 1'!C$3:C$2402&lt;&gt;"""")), """")"),"")</f>
        <v/>
      </c>
      <c r="D133" s="1" t="str">
        <f ca="1">IFERROR(__xludf.DUMMYFUNCTION("IFERROR(JOIN("", "", FILTER('tagsBySource 1'!D$3:D$2402, $A133='tagsBySource 1'!$A$3:$A$2402, 'tagsBySource 1'!D$3:D$2402&lt;&gt;"""")), """")"),"")</f>
        <v/>
      </c>
      <c r="E133" s="1" t="str">
        <f ca="1">IFERROR(__xludf.DUMMYFUNCTION("IFERROR(JOIN("", "", FILTER('tagsBySource 1'!E$3:E$2402, $A133='tagsBySource 1'!$A$3:$A$2402, 'tagsBySource 1'!E$3:E$2402&lt;&gt;"""")), """")"),"")</f>
        <v/>
      </c>
      <c r="F133" s="1" t="str">
        <f ca="1">IFERROR(__xludf.DUMMYFUNCTION("IFERROR(JOIN("", "", FILTER('tagsBySource 1'!F$3:F$2402, $A133='tagsBySource 1'!$A$3:$A$2402, 'tagsBySource 1'!F$3:F$2402&lt;&gt;"""")), """")"),"")</f>
        <v/>
      </c>
      <c r="G133" s="1" t="str">
        <f ca="1">IFERROR(__xludf.DUMMYFUNCTION("IFERROR(JOIN("", "", FILTER('tagsBySource 1'!G$3:G$2402, $A133='tagsBySource 1'!$A$3:$A$2402, 'tagsBySource 1'!G$3:G$2402&lt;&gt;"""")), """")"),"")</f>
        <v/>
      </c>
      <c r="H133" s="1" t="str">
        <f ca="1">IFERROR(__xludf.DUMMYFUNCTION("IFERROR(JOIN("", "", FILTER('tagsBySource 1'!H$3:H$2402, $A133='tagsBySource 1'!$A$3:$A$2402, 'tagsBySource 1'!H$3:H$2402&lt;&gt;"""")), """")"),"")</f>
        <v/>
      </c>
      <c r="I133" s="1" t="str">
        <f ca="1">IFERROR(__xludf.DUMMYFUNCTION("IFERROR(JOIN("", "", FILTER('tagsBySource 1'!I$3:I$2402, $A133='tagsBySource 1'!$A$3:$A$2402, 'tagsBySource 1'!I$3:I$2402&lt;&gt;"""")), """")"),"")</f>
        <v/>
      </c>
      <c r="J133" s="1" t="str">
        <f ca="1">IFERROR(__xludf.DUMMYFUNCTION("IFERROR(JOIN("", "", FILTER('tagsBySource 1'!J$3:J$2402, $A133='tagsBySource 1'!$A$3:$A$2402, 'tagsBySource 1'!J$3:J$2402&lt;&gt;"""")), """")"),"")</f>
        <v/>
      </c>
      <c r="K133" s="1" t="str">
        <f ca="1">IFERROR(__xludf.DUMMYFUNCTION("IFERROR(JOIN("", "", FILTER('tagsBySource 1'!K$3:K$2402, $A133='tagsBySource 1'!$A$3:$A$2402, 'tagsBySource 1'!K$3:K$2402&lt;&gt;"""")), """")"),"")</f>
        <v/>
      </c>
      <c r="L133" s="1" t="str">
        <f ca="1">IFERROR(__xludf.DUMMYFUNCTION("IFERROR(JOIN("", "", FILTER('tagsBySource 1'!L$3:L$2402, $A133='tagsBySource 1'!$A$3:$A$2402, 'tagsBySource 1'!L$3:L$2402&lt;&gt;"""")), """")"),"")</f>
        <v/>
      </c>
      <c r="M133" s="1" t="str">
        <f ca="1">IFERROR(__xludf.DUMMYFUNCTION("IFERROR(JOIN("", "", FILTER('tagsBySource 1'!M$3:M$2402, $A133='tagsBySource 1'!$A$3:$A$2402, 'tagsBySource 1'!M$3:M$2402&lt;&gt;"""")), """")"),"")</f>
        <v/>
      </c>
      <c r="N133" s="1" t="str">
        <f ca="1">IFERROR(__xludf.DUMMYFUNCTION("IFERROR(JOIN("", "", FILTER('tagsBySource 1'!N$3:N$2402, $A133='tagsBySource 1'!$A$3:$A$2402, 'tagsBySource 1'!N$3:N$2402&lt;&gt;"""")), """")"),"")</f>
        <v/>
      </c>
      <c r="O133" s="1" t="str">
        <f ca="1">IFERROR(__xludf.DUMMYFUNCTION("IFERROR(JOIN("", "", FILTER('tagsBySource 1'!O$3:O$2402, $A133='tagsBySource 1'!$A$3:$A$2402, 'tagsBySource 1'!O$3:O$2402&lt;&gt;"""")), """")"),"")</f>
        <v/>
      </c>
      <c r="P133" s="1" t="str">
        <f ca="1">IFERROR(__xludf.DUMMYFUNCTION("IFERROR(JOIN("", "", FILTER('tagsBySource 1'!P$3:P$2402, $A133='tagsBySource 1'!$A$3:$A$2402, 'tagsBySource 1'!P$3:P$2402&lt;&gt;"""")), """")"),"")</f>
        <v/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IFERROR(__xludf.DUMMYFUNCTION("IFERROR(JOIN("", "", FILTER('tagsBySource 1'!B$3:B$2402, $A134='tagsBySource 1'!$A$3:$A$2402, 'tagsBySource 1'!B$3:B$2402&lt;&gt;"""")), """")"),"")</f>
        <v/>
      </c>
      <c r="C134" s="1" t="str">
        <f ca="1">IFERROR(__xludf.DUMMYFUNCTION("IFERROR(JOIN("", "", FILTER('tagsBySource 1'!C$3:C$2402, $A134='tagsBySource 1'!$A$3:$A$2402, 'tagsBySource 1'!C$3:C$2402&lt;&gt;"""")), """")"),"")</f>
        <v/>
      </c>
      <c r="D134" s="1" t="str">
        <f ca="1">IFERROR(__xludf.DUMMYFUNCTION("IFERROR(JOIN("", "", FILTER('tagsBySource 1'!D$3:D$2402, $A134='tagsBySource 1'!$A$3:$A$2402, 'tagsBySource 1'!D$3:D$2402&lt;&gt;"""")), """")"),"")</f>
        <v/>
      </c>
      <c r="E134" s="1" t="str">
        <f ca="1">IFERROR(__xludf.DUMMYFUNCTION("IFERROR(JOIN("", "", FILTER('tagsBySource 1'!E$3:E$2402, $A134='tagsBySource 1'!$A$3:$A$2402, 'tagsBySource 1'!E$3:E$2402&lt;&gt;"""")), """")"),"")</f>
        <v/>
      </c>
      <c r="F134" s="1" t="str">
        <f ca="1">IFERROR(__xludf.DUMMYFUNCTION("IFERROR(JOIN("", "", FILTER('tagsBySource 1'!F$3:F$2402, $A134='tagsBySource 1'!$A$3:$A$2402, 'tagsBySource 1'!F$3:F$2402&lt;&gt;"""")), """")"),"")</f>
        <v/>
      </c>
      <c r="G134" s="1" t="str">
        <f ca="1">IFERROR(__xludf.DUMMYFUNCTION("IFERROR(JOIN("", "", FILTER('tagsBySource 1'!G$3:G$2402, $A134='tagsBySource 1'!$A$3:$A$2402, 'tagsBySource 1'!G$3:G$2402&lt;&gt;"""")), """")"),"")</f>
        <v/>
      </c>
      <c r="H134" s="1" t="str">
        <f ca="1">IFERROR(__xludf.DUMMYFUNCTION("IFERROR(JOIN("", "", FILTER('tagsBySource 1'!H$3:H$2402, $A134='tagsBySource 1'!$A$3:$A$2402, 'tagsBySource 1'!H$3:H$2402&lt;&gt;"""")), """")"),"")</f>
        <v/>
      </c>
      <c r="I134" s="1" t="str">
        <f ca="1">IFERROR(__xludf.DUMMYFUNCTION("IFERROR(JOIN("", "", FILTER('tagsBySource 1'!I$3:I$2402, $A134='tagsBySource 1'!$A$3:$A$2402, 'tagsBySource 1'!I$3:I$2402&lt;&gt;"""")), """")"),"")</f>
        <v/>
      </c>
      <c r="J134" s="1" t="str">
        <f ca="1">IFERROR(__xludf.DUMMYFUNCTION("IFERROR(JOIN("", "", FILTER('tagsBySource 1'!J$3:J$2402, $A134='tagsBySource 1'!$A$3:$A$2402, 'tagsBySource 1'!J$3:J$2402&lt;&gt;"""")), """")"),"")</f>
        <v/>
      </c>
      <c r="K134" s="1" t="str">
        <f ca="1">IFERROR(__xludf.DUMMYFUNCTION("IFERROR(JOIN("", "", FILTER('tagsBySource 1'!K$3:K$2402, $A134='tagsBySource 1'!$A$3:$A$2402, 'tagsBySource 1'!K$3:K$2402&lt;&gt;"""")), """")"),"")</f>
        <v/>
      </c>
      <c r="L134" s="1" t="str">
        <f ca="1">IFERROR(__xludf.DUMMYFUNCTION("IFERROR(JOIN("", "", FILTER('tagsBySource 1'!L$3:L$2402, $A134='tagsBySource 1'!$A$3:$A$2402, 'tagsBySource 1'!L$3:L$2402&lt;&gt;"""")), """")"),"")</f>
        <v/>
      </c>
      <c r="M134" s="1" t="str">
        <f ca="1">IFERROR(__xludf.DUMMYFUNCTION("IFERROR(JOIN("", "", FILTER('tagsBySource 1'!M$3:M$2402, $A134='tagsBySource 1'!$A$3:$A$2402, 'tagsBySource 1'!M$3:M$2402&lt;&gt;"""")), """")"),"")</f>
        <v/>
      </c>
      <c r="N134" s="1" t="str">
        <f ca="1">IFERROR(__xludf.DUMMYFUNCTION("IFERROR(JOIN("", "", FILTER('tagsBySource 1'!N$3:N$2402, $A134='tagsBySource 1'!$A$3:$A$2402, 'tagsBySource 1'!N$3:N$2402&lt;&gt;"""")), """")"),"")</f>
        <v/>
      </c>
      <c r="O134" s="1" t="str">
        <f ca="1">IFERROR(__xludf.DUMMYFUNCTION("IFERROR(JOIN("", "", FILTER('tagsBySource 1'!O$3:O$2402, $A134='tagsBySource 1'!$A$3:$A$2402, 'tagsBySource 1'!O$3:O$2402&lt;&gt;"""")), """")"),"")</f>
        <v/>
      </c>
      <c r="P134" s="1" t="str">
        <f ca="1">IFERROR(__xludf.DUMMYFUNCTION("IFERROR(JOIN("", "", FILTER('tagsBySource 1'!P$3:P$2402, $A134='tagsBySource 1'!$A$3:$A$2402, 'tagsBySource 1'!P$3:P$2402&lt;&gt;"""")), """")"),"")</f>
        <v/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IFERROR(__xludf.DUMMYFUNCTION("IFERROR(JOIN("", "", FILTER('tagsBySource 1'!B$3:B$2402, $A135='tagsBySource 1'!$A$3:$A$2402, 'tagsBySource 1'!B$3:B$2402&lt;&gt;"""")), """")"),"")</f>
        <v/>
      </c>
      <c r="C135" s="1" t="str">
        <f ca="1">IFERROR(__xludf.DUMMYFUNCTION("IFERROR(JOIN("", "", FILTER('tagsBySource 1'!C$3:C$2402, $A135='tagsBySource 1'!$A$3:$A$2402, 'tagsBySource 1'!C$3:C$2402&lt;&gt;"""")), """")"),"")</f>
        <v/>
      </c>
      <c r="D135" s="1" t="str">
        <f ca="1">IFERROR(__xludf.DUMMYFUNCTION("IFERROR(JOIN("", "", FILTER('tagsBySource 1'!D$3:D$2402, $A135='tagsBySource 1'!$A$3:$A$2402, 'tagsBySource 1'!D$3:D$2402&lt;&gt;"""")), """")"),"onchangeTags")</f>
        <v>onchangeTags</v>
      </c>
      <c r="E135" s="1" t="str">
        <f ca="1">IFERROR(__xludf.DUMMYFUNCTION("IFERROR(JOIN("", "", FILTER('tagsBySource 1'!E$3:E$2402, $A135='tagsBySource 1'!$A$3:$A$2402, 'tagsBySource 1'!E$3:E$2402&lt;&gt;"""")), """")"),"onchangeTags")</f>
        <v>onchangeTags</v>
      </c>
      <c r="F135" s="1" t="str">
        <f ca="1">IFERROR(__xludf.DUMMYFUNCTION("IFERROR(JOIN("", "", FILTER('tagsBySource 1'!F$3:F$2402, $A135='tagsBySource 1'!$A$3:$A$2402, 'tagsBySource 1'!F$3:F$2402&lt;&gt;"""")), """")"),"onchangeTags")</f>
        <v>onchangeTags</v>
      </c>
      <c r="G135" s="1" t="str">
        <f ca="1">IFERROR(__xludf.DUMMYFUNCTION("IFERROR(JOIN("", "", FILTER('tagsBySource 1'!G$3:G$2402, $A135='tagsBySource 1'!$A$3:$A$2402, 'tagsBySource 1'!G$3:G$2402&lt;&gt;"""")), """")"),"onchangeTags")</f>
        <v>onchangeTags</v>
      </c>
      <c r="H135" s="1" t="str">
        <f ca="1">IFERROR(__xludf.DUMMYFUNCTION("IFERROR(JOIN("", "", FILTER('tagsBySource 1'!H$3:H$2402, $A135='tagsBySource 1'!$A$3:$A$2402, 'tagsBySource 1'!H$3:H$2402&lt;&gt;"""")), """")"),"onchangeTags")</f>
        <v>onchangeTags</v>
      </c>
      <c r="I135" s="1" t="str">
        <f ca="1">IFERROR(__xludf.DUMMYFUNCTION("IFERROR(JOIN("", "", FILTER('tagsBySource 1'!I$3:I$2402, $A135='tagsBySource 1'!$A$3:$A$2402, 'tagsBySource 1'!I$3:I$2402&lt;&gt;"""")), """")"),"onchangeTags")</f>
        <v>onchangeTags</v>
      </c>
      <c r="J135" s="1" t="str">
        <f ca="1">IFERROR(__xludf.DUMMYFUNCTION("IFERROR(JOIN("", "", FILTER('tagsBySource 1'!J$3:J$2402, $A135='tagsBySource 1'!$A$3:$A$2402, 'tagsBySource 1'!J$3:J$2402&lt;&gt;"""")), """")"),"onchangeTags")</f>
        <v>onchangeTags</v>
      </c>
      <c r="K135" s="1" t="str">
        <f ca="1">IFERROR(__xludf.DUMMYFUNCTION("IFERROR(JOIN("", "", FILTER('tagsBySource 1'!K$3:K$2402, $A135='tagsBySource 1'!$A$3:$A$2402, 'tagsBySource 1'!K$3:K$2402&lt;&gt;"""")), """")"),"onchangeTags")</f>
        <v>onchangeTags</v>
      </c>
      <c r="L135" s="1" t="str">
        <f ca="1">IFERROR(__xludf.DUMMYFUNCTION("IFERROR(JOIN("", "", FILTER('tagsBySource 1'!L$3:L$2402, $A135='tagsBySource 1'!$A$3:$A$2402, 'tagsBySource 1'!L$3:L$2402&lt;&gt;"""")), """")"),"onchangeTags")</f>
        <v>onchangeTags</v>
      </c>
      <c r="M135" s="1" t="str">
        <f ca="1">IFERROR(__xludf.DUMMYFUNCTION("IFERROR(JOIN("", "", FILTER('tagsBySource 1'!M$3:M$2402, $A135='tagsBySource 1'!$A$3:$A$2402, 'tagsBySource 1'!M$3:M$2402&lt;&gt;"""")), """")"),"onchangeTags")</f>
        <v>onchangeTags</v>
      </c>
      <c r="N135" s="1" t="str">
        <f ca="1">IFERROR(__xludf.DUMMYFUNCTION("IFERROR(JOIN("", "", FILTER('tagsBySource 1'!N$3:N$2402, $A135='tagsBySource 1'!$A$3:$A$2402, 'tagsBySource 1'!N$3:N$2402&lt;&gt;"""")), """")"),"onchangeTags")</f>
        <v>onchangeTags</v>
      </c>
      <c r="O135" s="1" t="str">
        <f ca="1">IFERROR(__xludf.DUMMYFUNCTION("IFERROR(JOIN("", "", FILTER('tagsBySource 1'!O$3:O$2402, $A135='tagsBySource 1'!$A$3:$A$2402, 'tagsBySource 1'!O$3:O$2402&lt;&gt;"""")), """")"),"onchangeTags")</f>
        <v>onchangeTags</v>
      </c>
      <c r="P135" s="1" t="str">
        <f ca="1">IFERROR(__xludf.DUMMYFUNCTION("IFERROR(JOIN("", "", FILTER('tagsBySource 1'!P$3:P$2402, $A135='tagsBySource 1'!$A$3:$A$2402, 'tagsBySource 1'!P$3:P$2402&lt;&gt;"""")), """")"),"")</f>
        <v/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IFERROR(__xludf.DUMMYFUNCTION("IFERROR(JOIN("", "", FILTER('tagsBySource 1'!B$3:B$2402, $A136='tagsBySource 1'!$A$3:$A$2402, 'tagsBySource 1'!B$3:B$2402&lt;&gt;"""")), """")"),"")</f>
        <v/>
      </c>
      <c r="C136" s="1" t="str">
        <f ca="1">IFERROR(__xludf.DUMMYFUNCTION("IFERROR(JOIN("", "", FILTER('tagsBySource 1'!C$3:C$2402, $A136='tagsBySource 1'!$A$3:$A$2402, 'tagsBySource 1'!C$3:C$2402&lt;&gt;"""")), """")"),"")</f>
        <v/>
      </c>
      <c r="D136" s="1" t="str">
        <f ca="1">IFERROR(__xludf.DUMMYFUNCTION("IFERROR(JOIN("", "", FILTER('tagsBySource 1'!D$3:D$2402, $A136='tagsBySource 1'!$A$3:$A$2402, 'tagsBySource 1'!D$3:D$2402&lt;&gt;"""")), """")"),"onchangeTags")</f>
        <v>onchangeTags</v>
      </c>
      <c r="E136" s="1" t="str">
        <f ca="1">IFERROR(__xludf.DUMMYFUNCTION("IFERROR(JOIN("", "", FILTER('tagsBySource 1'!E$3:E$2402, $A136='tagsBySource 1'!$A$3:$A$2402, 'tagsBySource 1'!E$3:E$2402&lt;&gt;"""")), """")"),"onchangeTags")</f>
        <v>onchangeTags</v>
      </c>
      <c r="F136" s="1" t="str">
        <f ca="1">IFERROR(__xludf.DUMMYFUNCTION("IFERROR(JOIN("", "", FILTER('tagsBySource 1'!F$3:F$2402, $A136='tagsBySource 1'!$A$3:$A$2402, 'tagsBySource 1'!F$3:F$2402&lt;&gt;"""")), """")"),"onchangeTags")</f>
        <v>onchangeTags</v>
      </c>
      <c r="G136" s="1" t="str">
        <f ca="1">IFERROR(__xludf.DUMMYFUNCTION("IFERROR(JOIN("", "", FILTER('tagsBySource 1'!G$3:G$2402, $A136='tagsBySource 1'!$A$3:$A$2402, 'tagsBySource 1'!G$3:G$2402&lt;&gt;"""")), """")"),"onchangeTags")</f>
        <v>onchangeTags</v>
      </c>
      <c r="H136" s="1" t="str">
        <f ca="1">IFERROR(__xludf.DUMMYFUNCTION("IFERROR(JOIN("", "", FILTER('tagsBySource 1'!H$3:H$2402, $A136='tagsBySource 1'!$A$3:$A$2402, 'tagsBySource 1'!H$3:H$2402&lt;&gt;"""")), """")"),"onchangeTags")</f>
        <v>onchangeTags</v>
      </c>
      <c r="I136" s="1" t="str">
        <f ca="1">IFERROR(__xludf.DUMMYFUNCTION("IFERROR(JOIN("", "", FILTER('tagsBySource 1'!I$3:I$2402, $A136='tagsBySource 1'!$A$3:$A$2402, 'tagsBySource 1'!I$3:I$2402&lt;&gt;"""")), """")"),"onchangeTags")</f>
        <v>onchangeTags</v>
      </c>
      <c r="J136" s="1" t="str">
        <f ca="1">IFERROR(__xludf.DUMMYFUNCTION("IFERROR(JOIN("", "", FILTER('tagsBySource 1'!J$3:J$2402, $A136='tagsBySource 1'!$A$3:$A$2402, 'tagsBySource 1'!J$3:J$2402&lt;&gt;"""")), """")"),"onchangeTags")</f>
        <v>onchangeTags</v>
      </c>
      <c r="K136" s="1" t="str">
        <f ca="1">IFERROR(__xludf.DUMMYFUNCTION("IFERROR(JOIN("", "", FILTER('tagsBySource 1'!K$3:K$2402, $A136='tagsBySource 1'!$A$3:$A$2402, 'tagsBySource 1'!K$3:K$2402&lt;&gt;"""")), """")"),"onchangeTags")</f>
        <v>onchangeTags</v>
      </c>
      <c r="L136" s="1" t="str">
        <f ca="1">IFERROR(__xludf.DUMMYFUNCTION("IFERROR(JOIN("", "", FILTER('tagsBySource 1'!L$3:L$2402, $A136='tagsBySource 1'!$A$3:$A$2402, 'tagsBySource 1'!L$3:L$2402&lt;&gt;"""")), """")"),"onchangeTags")</f>
        <v>onchangeTags</v>
      </c>
      <c r="M136" s="1" t="str">
        <f ca="1">IFERROR(__xludf.DUMMYFUNCTION("IFERROR(JOIN("", "", FILTER('tagsBySource 1'!M$3:M$2402, $A136='tagsBySource 1'!$A$3:$A$2402, 'tagsBySource 1'!M$3:M$2402&lt;&gt;"""")), """")"),"onchangeTags")</f>
        <v>onchangeTags</v>
      </c>
      <c r="N136" s="1" t="str">
        <f ca="1">IFERROR(__xludf.DUMMYFUNCTION("IFERROR(JOIN("", "", FILTER('tagsBySource 1'!N$3:N$2402, $A136='tagsBySource 1'!$A$3:$A$2402, 'tagsBySource 1'!N$3:N$2402&lt;&gt;"""")), """")"),"onchangeTags")</f>
        <v>onchangeTags</v>
      </c>
      <c r="O136" s="1" t="str">
        <f ca="1">IFERROR(__xludf.DUMMYFUNCTION("IFERROR(JOIN("", "", FILTER('tagsBySource 1'!O$3:O$2402, $A136='tagsBySource 1'!$A$3:$A$2402, 'tagsBySource 1'!O$3:O$2402&lt;&gt;"""")), """")"),"onchangeTags")</f>
        <v>onchangeTags</v>
      </c>
      <c r="P136" s="1" t="str">
        <f ca="1">IFERROR(__xludf.DUMMYFUNCTION("IFERROR(JOIN("", "", FILTER('tagsBySource 1'!P$3:P$2402, $A136='tagsBySource 1'!$A$3:$A$2402, 'tagsBySource 1'!P$3:P$2402&lt;&gt;"""")), """")"),"")</f>
        <v/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IFERROR(__xludf.DUMMYFUNCTION("IFERROR(JOIN("", "", FILTER('tagsBySource 1'!B$3:B$2402, $A137='tagsBySource 1'!$A$3:$A$2402, 'tagsBySource 1'!B$3:B$2402&lt;&gt;"""")), """")"),"")</f>
        <v/>
      </c>
      <c r="C137" s="1" t="str">
        <f ca="1">IFERROR(__xludf.DUMMYFUNCTION("IFERROR(JOIN("", "", FILTER('tagsBySource 1'!C$3:C$2402, $A137='tagsBySource 1'!$A$3:$A$2402, 'tagsBySource 1'!C$3:C$2402&lt;&gt;"""")), """")"),"")</f>
        <v/>
      </c>
      <c r="D137" s="1" t="str">
        <f ca="1">IFERROR(__xludf.DUMMYFUNCTION("IFERROR(JOIN("", "", FILTER('tagsBySource 1'!D$3:D$2402, $A137='tagsBySource 1'!$A$3:$A$2402, 'tagsBySource 1'!D$3:D$2402&lt;&gt;"""")), """")"),"onchangeTags")</f>
        <v>onchangeTags</v>
      </c>
      <c r="E137" s="1" t="str">
        <f ca="1">IFERROR(__xludf.DUMMYFUNCTION("IFERROR(JOIN("", "", FILTER('tagsBySource 1'!E$3:E$2402, $A137='tagsBySource 1'!$A$3:$A$2402, 'tagsBySource 1'!E$3:E$2402&lt;&gt;"""")), """")"),"onchangeTags")</f>
        <v>onchangeTags</v>
      </c>
      <c r="F137" s="1" t="str">
        <f ca="1">IFERROR(__xludf.DUMMYFUNCTION("IFERROR(JOIN("", "", FILTER('tagsBySource 1'!F$3:F$2402, $A137='tagsBySource 1'!$A$3:$A$2402, 'tagsBySource 1'!F$3:F$2402&lt;&gt;"""")), """")"),"onchangeTags")</f>
        <v>onchangeTags</v>
      </c>
      <c r="G137" s="1" t="str">
        <f ca="1">IFERROR(__xludf.DUMMYFUNCTION("IFERROR(JOIN("", "", FILTER('tagsBySource 1'!G$3:G$2402, $A137='tagsBySource 1'!$A$3:$A$2402, 'tagsBySource 1'!G$3:G$2402&lt;&gt;"""")), """")"),"onchangeTags")</f>
        <v>onchangeTags</v>
      </c>
      <c r="H137" s="1" t="str">
        <f ca="1">IFERROR(__xludf.DUMMYFUNCTION("IFERROR(JOIN("", "", FILTER('tagsBySource 1'!H$3:H$2402, $A137='tagsBySource 1'!$A$3:$A$2402, 'tagsBySource 1'!H$3:H$2402&lt;&gt;"""")), """")"),"onchangeTags")</f>
        <v>onchangeTags</v>
      </c>
      <c r="I137" s="1" t="str">
        <f ca="1">IFERROR(__xludf.DUMMYFUNCTION("IFERROR(JOIN("", "", FILTER('tagsBySource 1'!I$3:I$2402, $A137='tagsBySource 1'!$A$3:$A$2402, 'tagsBySource 1'!I$3:I$2402&lt;&gt;"""")), """")"),"onchangeTags")</f>
        <v>onchangeTags</v>
      </c>
      <c r="J137" s="1" t="str">
        <f ca="1">IFERROR(__xludf.DUMMYFUNCTION("IFERROR(JOIN("", "", FILTER('tagsBySource 1'!J$3:J$2402, $A137='tagsBySource 1'!$A$3:$A$2402, 'tagsBySource 1'!J$3:J$2402&lt;&gt;"""")), """")"),"onchangeTags")</f>
        <v>onchangeTags</v>
      </c>
      <c r="K137" s="1" t="str">
        <f ca="1">IFERROR(__xludf.DUMMYFUNCTION("IFERROR(JOIN("", "", FILTER('tagsBySource 1'!K$3:K$2402, $A137='tagsBySource 1'!$A$3:$A$2402, 'tagsBySource 1'!K$3:K$2402&lt;&gt;"""")), """")"),"onchangeTags")</f>
        <v>onchangeTags</v>
      </c>
      <c r="L137" s="1" t="str">
        <f ca="1">IFERROR(__xludf.DUMMYFUNCTION("IFERROR(JOIN("", "", FILTER('tagsBySource 1'!L$3:L$2402, $A137='tagsBySource 1'!$A$3:$A$2402, 'tagsBySource 1'!L$3:L$2402&lt;&gt;"""")), """")"),"onchangeTags")</f>
        <v>onchangeTags</v>
      </c>
      <c r="M137" s="1" t="str">
        <f ca="1">IFERROR(__xludf.DUMMYFUNCTION("IFERROR(JOIN("", "", FILTER('tagsBySource 1'!M$3:M$2402, $A137='tagsBySource 1'!$A$3:$A$2402, 'tagsBySource 1'!M$3:M$2402&lt;&gt;"""")), """")"),"onchangeTags")</f>
        <v>onchangeTags</v>
      </c>
      <c r="N137" s="1" t="str">
        <f ca="1">IFERROR(__xludf.DUMMYFUNCTION("IFERROR(JOIN("", "", FILTER('tagsBySource 1'!N$3:N$2402, $A137='tagsBySource 1'!$A$3:$A$2402, 'tagsBySource 1'!N$3:N$2402&lt;&gt;"""")), """")"),"onchangeTags")</f>
        <v>onchangeTags</v>
      </c>
      <c r="O137" s="1" t="str">
        <f ca="1">IFERROR(__xludf.DUMMYFUNCTION("IFERROR(JOIN("", "", FILTER('tagsBySource 1'!O$3:O$2402, $A137='tagsBySource 1'!$A$3:$A$2402, 'tagsBySource 1'!O$3:O$2402&lt;&gt;"""")), """")"),"onchangeTags")</f>
        <v>onchangeTags</v>
      </c>
      <c r="P137" s="1" t="str">
        <f ca="1">IFERROR(__xludf.DUMMYFUNCTION("IFERROR(JOIN("", "", FILTER('tagsBySource 1'!P$3:P$2402, $A137='tagsBySource 1'!$A$3:$A$2402, 'tagsBySource 1'!P$3:P$2402&lt;&gt;"""")), """")"),"")</f>
        <v/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IFERROR(__xludf.DUMMYFUNCTION("IFERROR(JOIN("", "", FILTER('tagsBySource 1'!B$3:B$2402, $A138='tagsBySource 1'!$A$3:$A$2402, 'tagsBySource 1'!B$3:B$2402&lt;&gt;"""")), """")"),"")</f>
        <v/>
      </c>
      <c r="C138" s="1" t="str">
        <f ca="1">IFERROR(__xludf.DUMMYFUNCTION("IFERROR(JOIN("", "", FILTER('tagsBySource 1'!C$3:C$2402, $A138='tagsBySource 1'!$A$3:$A$2402, 'tagsBySource 1'!C$3:C$2402&lt;&gt;"""")), """")"),"")</f>
        <v/>
      </c>
      <c r="D138" s="1" t="str">
        <f ca="1">IFERROR(__xludf.DUMMYFUNCTION("IFERROR(JOIN("", "", FILTER('tagsBySource 1'!D$3:D$2402, $A138='tagsBySource 1'!$A$3:$A$2402, 'tagsBySource 1'!D$3:D$2402&lt;&gt;"""")), """")"),"")</f>
        <v/>
      </c>
      <c r="E138" s="1" t="str">
        <f ca="1">IFERROR(__xludf.DUMMYFUNCTION("IFERROR(JOIN("", "", FILTER('tagsBySource 1'!E$3:E$2402, $A138='tagsBySource 1'!$A$3:$A$2402, 'tagsBySource 1'!E$3:E$2402&lt;&gt;"""")), """")"),"")</f>
        <v/>
      </c>
      <c r="F138" s="1" t="str">
        <f ca="1">IFERROR(__xludf.DUMMYFUNCTION("IFERROR(JOIN("", "", FILTER('tagsBySource 1'!F$3:F$2402, $A138='tagsBySource 1'!$A$3:$A$2402, 'tagsBySource 1'!F$3:F$2402&lt;&gt;"""")), """")"),"")</f>
        <v/>
      </c>
      <c r="G138" s="1" t="str">
        <f ca="1">IFERROR(__xludf.DUMMYFUNCTION("IFERROR(JOIN("", "", FILTER('tagsBySource 1'!G$3:G$2402, $A138='tagsBySource 1'!$A$3:$A$2402, 'tagsBySource 1'!G$3:G$2402&lt;&gt;"""")), """")"),"")</f>
        <v/>
      </c>
      <c r="H138" s="1" t="str">
        <f ca="1">IFERROR(__xludf.DUMMYFUNCTION("IFERROR(JOIN("", "", FILTER('tagsBySource 1'!H$3:H$2402, $A138='tagsBySource 1'!$A$3:$A$2402, 'tagsBySource 1'!H$3:H$2402&lt;&gt;"""")), """")"),"")</f>
        <v/>
      </c>
      <c r="I138" s="1" t="str">
        <f ca="1">IFERROR(__xludf.DUMMYFUNCTION("IFERROR(JOIN("", "", FILTER('tagsBySource 1'!I$3:I$2402, $A138='tagsBySource 1'!$A$3:$A$2402, 'tagsBySource 1'!I$3:I$2402&lt;&gt;"""")), """")"),"")</f>
        <v/>
      </c>
      <c r="J138" s="1" t="str">
        <f ca="1">IFERROR(__xludf.DUMMYFUNCTION("IFERROR(JOIN("", "", FILTER('tagsBySource 1'!J$3:J$2402, $A138='tagsBySource 1'!$A$3:$A$2402, 'tagsBySource 1'!J$3:J$2402&lt;&gt;"""")), """")"),"")</f>
        <v/>
      </c>
      <c r="K138" s="1" t="str">
        <f ca="1">IFERROR(__xludf.DUMMYFUNCTION("IFERROR(JOIN("", "", FILTER('tagsBySource 1'!K$3:K$2402, $A138='tagsBySource 1'!$A$3:$A$2402, 'tagsBySource 1'!K$3:K$2402&lt;&gt;"""")), """")"),"")</f>
        <v/>
      </c>
      <c r="L138" s="1" t="str">
        <f ca="1">IFERROR(__xludf.DUMMYFUNCTION("IFERROR(JOIN("", "", FILTER('tagsBySource 1'!L$3:L$2402, $A138='tagsBySource 1'!$A$3:$A$2402, 'tagsBySource 1'!L$3:L$2402&lt;&gt;"""")), """")"),"")</f>
        <v/>
      </c>
      <c r="M138" s="1" t="str">
        <f ca="1">IFERROR(__xludf.DUMMYFUNCTION("IFERROR(JOIN("", "", FILTER('tagsBySource 1'!M$3:M$2402, $A138='tagsBySource 1'!$A$3:$A$2402, 'tagsBySource 1'!M$3:M$2402&lt;&gt;"""")), """")"),"")</f>
        <v/>
      </c>
      <c r="N138" s="1" t="str">
        <f ca="1">IFERROR(__xludf.DUMMYFUNCTION("IFERROR(JOIN("", "", FILTER('tagsBySource 1'!N$3:N$2402, $A138='tagsBySource 1'!$A$3:$A$2402, 'tagsBySource 1'!N$3:N$2402&lt;&gt;"""")), """")"),"")</f>
        <v/>
      </c>
      <c r="O138" s="1" t="str">
        <f ca="1">IFERROR(__xludf.DUMMYFUNCTION("IFERROR(JOIN("", "", FILTER('tagsBySource 1'!O$3:O$2402, $A138='tagsBySource 1'!$A$3:$A$2402, 'tagsBySource 1'!O$3:O$2402&lt;&gt;"""")), """")"),"")</f>
        <v/>
      </c>
      <c r="P138" s="1" t="str">
        <f ca="1">IFERROR(__xludf.DUMMYFUNCTION("IFERROR(JOIN("", "", FILTER('tagsBySource 1'!P$3:P$2402, $A138='tagsBySource 1'!$A$3:$A$2402, 'tagsBySource 1'!P$3:P$2402&lt;&gt;"""")), """")"),"")</f>
        <v/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IFERROR(__xludf.DUMMYFUNCTION("IFERROR(JOIN("", "", FILTER('tagsBySource 1'!B$3:B$2402, $A139='tagsBySource 1'!$A$3:$A$2402, 'tagsBySource 1'!B$3:B$2402&lt;&gt;"""")), """")"),"")</f>
        <v/>
      </c>
      <c r="C139" s="1" t="str">
        <f ca="1">IFERROR(__xludf.DUMMYFUNCTION("IFERROR(JOIN("", "", FILTER('tagsBySource 1'!C$3:C$2402, $A139='tagsBySource 1'!$A$3:$A$2402, 'tagsBySource 1'!C$3:C$2402&lt;&gt;"""")), """")"),"")</f>
        <v/>
      </c>
      <c r="D139" s="1" t="str">
        <f ca="1">IFERROR(__xludf.DUMMYFUNCTION("IFERROR(JOIN("", "", FILTER('tagsBySource 1'!D$3:D$2402, $A139='tagsBySource 1'!$A$3:$A$2402, 'tagsBySource 1'!D$3:D$2402&lt;&gt;"""")), """")"),"onchangeTags")</f>
        <v>onchangeTags</v>
      </c>
      <c r="E139" s="1" t="str">
        <f ca="1">IFERROR(__xludf.DUMMYFUNCTION("IFERROR(JOIN("", "", FILTER('tagsBySource 1'!E$3:E$2402, $A139='tagsBySource 1'!$A$3:$A$2402, 'tagsBySource 1'!E$3:E$2402&lt;&gt;"""")), """")"),"onchangeTags")</f>
        <v>onchangeTags</v>
      </c>
      <c r="F139" s="1" t="str">
        <f ca="1">IFERROR(__xludf.DUMMYFUNCTION("IFERROR(JOIN("", "", FILTER('tagsBySource 1'!F$3:F$2402, $A139='tagsBySource 1'!$A$3:$A$2402, 'tagsBySource 1'!F$3:F$2402&lt;&gt;"""")), """")"),"onchangeTags")</f>
        <v>onchangeTags</v>
      </c>
      <c r="G139" s="1" t="str">
        <f ca="1">IFERROR(__xludf.DUMMYFUNCTION("IFERROR(JOIN("", "", FILTER('tagsBySource 1'!G$3:G$2402, $A139='tagsBySource 1'!$A$3:$A$2402, 'tagsBySource 1'!G$3:G$2402&lt;&gt;"""")), """")"),"onchangeTags")</f>
        <v>onchangeTags</v>
      </c>
      <c r="H139" s="1" t="str">
        <f ca="1">IFERROR(__xludf.DUMMYFUNCTION("IFERROR(JOIN("", "", FILTER('tagsBySource 1'!H$3:H$2402, $A139='tagsBySource 1'!$A$3:$A$2402, 'tagsBySource 1'!H$3:H$2402&lt;&gt;"""")), """")"),"onchangeTags")</f>
        <v>onchangeTags</v>
      </c>
      <c r="I139" s="1" t="str">
        <f ca="1">IFERROR(__xludf.DUMMYFUNCTION("IFERROR(JOIN("", "", FILTER('tagsBySource 1'!I$3:I$2402, $A139='tagsBySource 1'!$A$3:$A$2402, 'tagsBySource 1'!I$3:I$2402&lt;&gt;"""")), """")"),"onchangeTags")</f>
        <v>onchangeTags</v>
      </c>
      <c r="J139" s="1" t="str">
        <f ca="1">IFERROR(__xludf.DUMMYFUNCTION("IFERROR(JOIN("", "", FILTER('tagsBySource 1'!J$3:J$2402, $A139='tagsBySource 1'!$A$3:$A$2402, 'tagsBySource 1'!J$3:J$2402&lt;&gt;"""")), """")"),"onchangeTags")</f>
        <v>onchangeTags</v>
      </c>
      <c r="K139" s="1" t="str">
        <f ca="1">IFERROR(__xludf.DUMMYFUNCTION("IFERROR(JOIN("", "", FILTER('tagsBySource 1'!K$3:K$2402, $A139='tagsBySource 1'!$A$3:$A$2402, 'tagsBySource 1'!K$3:K$2402&lt;&gt;"""")), """")"),"onchangeTags")</f>
        <v>onchangeTags</v>
      </c>
      <c r="L139" s="1" t="str">
        <f ca="1">IFERROR(__xludf.DUMMYFUNCTION("IFERROR(JOIN("", "", FILTER('tagsBySource 1'!L$3:L$2402, $A139='tagsBySource 1'!$A$3:$A$2402, 'tagsBySource 1'!L$3:L$2402&lt;&gt;"""")), """")"),"onchangeTags")</f>
        <v>onchangeTags</v>
      </c>
      <c r="M139" s="1" t="str">
        <f ca="1">IFERROR(__xludf.DUMMYFUNCTION("IFERROR(JOIN("", "", FILTER('tagsBySource 1'!M$3:M$2402, $A139='tagsBySource 1'!$A$3:$A$2402, 'tagsBySource 1'!M$3:M$2402&lt;&gt;"""")), """")"),"onchangeTags")</f>
        <v>onchangeTags</v>
      </c>
      <c r="N139" s="1" t="str">
        <f ca="1">IFERROR(__xludf.DUMMYFUNCTION("IFERROR(JOIN("", "", FILTER('tagsBySource 1'!N$3:N$2402, $A139='tagsBySource 1'!$A$3:$A$2402, 'tagsBySource 1'!N$3:N$2402&lt;&gt;"""")), """")"),"onchangeTags")</f>
        <v>onchangeTags</v>
      </c>
      <c r="O139" s="1" t="str">
        <f ca="1">IFERROR(__xludf.DUMMYFUNCTION("IFERROR(JOIN("", "", FILTER('tagsBySource 1'!O$3:O$2402, $A139='tagsBySource 1'!$A$3:$A$2402, 'tagsBySource 1'!O$3:O$2402&lt;&gt;"""")), """")"),"onchangeTags")</f>
        <v>onchangeTags</v>
      </c>
      <c r="P139" s="1" t="str">
        <f ca="1">IFERROR(__xludf.DUMMYFUNCTION("IFERROR(JOIN("", "", FILTER('tagsBySource 1'!P$3:P$2402, $A139='tagsBySource 1'!$A$3:$A$2402, 'tagsBySource 1'!P$3:P$2402&lt;&gt;"""")), """")"),"")</f>
        <v/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IFERROR(__xludf.DUMMYFUNCTION("IFERROR(JOIN("", "", FILTER('tagsBySource 1'!B$3:B$2402, $A140='tagsBySource 1'!$A$3:$A$2402, 'tagsBySource 1'!B$3:B$2402&lt;&gt;"""")), """")"),"")</f>
        <v/>
      </c>
      <c r="C140" s="1" t="str">
        <f ca="1">IFERROR(__xludf.DUMMYFUNCTION("IFERROR(JOIN("", "", FILTER('tagsBySource 1'!C$3:C$2402, $A140='tagsBySource 1'!$A$3:$A$2402, 'tagsBySource 1'!C$3:C$2402&lt;&gt;"""")), """")"),"")</f>
        <v/>
      </c>
      <c r="D140" s="1" t="str">
        <f ca="1">IFERROR(__xludf.DUMMYFUNCTION("IFERROR(JOIN("", "", FILTER('tagsBySource 1'!D$3:D$2402, $A140='tagsBySource 1'!$A$3:$A$2402, 'tagsBySource 1'!D$3:D$2402&lt;&gt;"""")), """")"),"procTags, onchangeTags")</f>
        <v>procTags, onchangeTags</v>
      </c>
      <c r="E140" s="1" t="str">
        <f ca="1">IFERROR(__xludf.DUMMYFUNCTION("IFERROR(JOIN("", "", FILTER('tagsBySource 1'!E$3:E$2402, $A140='tagsBySource 1'!$A$3:$A$2402, 'tagsBySource 1'!E$3:E$2402&lt;&gt;"""")), """")"),"procTags, onchangeTags")</f>
        <v>procTags, onchangeTags</v>
      </c>
      <c r="F140" s="1" t="str">
        <f ca="1">IFERROR(__xludf.DUMMYFUNCTION("IFERROR(JOIN("", "", FILTER('tagsBySource 1'!F$3:F$2402, $A140='tagsBySource 1'!$A$3:$A$2402, 'tagsBySource 1'!F$3:F$2402&lt;&gt;"""")), """")"),"procTags, onchangeTags")</f>
        <v>procTags, onchangeTags</v>
      </c>
      <c r="G140" s="1" t="str">
        <f ca="1">IFERROR(__xludf.DUMMYFUNCTION("IFERROR(JOIN("", "", FILTER('tagsBySource 1'!G$3:G$2402, $A140='tagsBySource 1'!$A$3:$A$2402, 'tagsBySource 1'!G$3:G$2402&lt;&gt;"""")), """")"),"procTags, onchangeTags")</f>
        <v>procTags, onchangeTags</v>
      </c>
      <c r="H140" s="1" t="str">
        <f ca="1">IFERROR(__xludf.DUMMYFUNCTION("IFERROR(JOIN("", "", FILTER('tagsBySource 1'!H$3:H$2402, $A140='tagsBySource 1'!$A$3:$A$2402, 'tagsBySource 1'!H$3:H$2402&lt;&gt;"""")), """")"),"procTags, onchangeTags")</f>
        <v>procTags, onchangeTags</v>
      </c>
      <c r="I140" s="1" t="str">
        <f ca="1">IFERROR(__xludf.DUMMYFUNCTION("IFERROR(JOIN("", "", FILTER('tagsBySource 1'!I$3:I$2402, $A140='tagsBySource 1'!$A$3:$A$2402, 'tagsBySource 1'!I$3:I$2402&lt;&gt;"""")), """")"),"procTags, onchangeTags")</f>
        <v>procTags, onchangeTags</v>
      </c>
      <c r="J140" s="1" t="str">
        <f ca="1">IFERROR(__xludf.DUMMYFUNCTION("IFERROR(JOIN("", "", FILTER('tagsBySource 1'!J$3:J$2402, $A140='tagsBySource 1'!$A$3:$A$2402, 'tagsBySource 1'!J$3:J$2402&lt;&gt;"""")), """")"),"procTags, onchangeTags")</f>
        <v>procTags, onchangeTags</v>
      </c>
      <c r="K140" s="1" t="str">
        <f ca="1">IFERROR(__xludf.DUMMYFUNCTION("IFERROR(JOIN("", "", FILTER('tagsBySource 1'!K$3:K$2402, $A140='tagsBySource 1'!$A$3:$A$2402, 'tagsBySource 1'!K$3:K$2402&lt;&gt;"""")), """")"),"procTags, onchangeTags")</f>
        <v>procTags, onchangeTags</v>
      </c>
      <c r="L140" s="1" t="str">
        <f ca="1">IFERROR(__xludf.DUMMYFUNCTION("IFERROR(JOIN("", "", FILTER('tagsBySource 1'!L$3:L$2402, $A140='tagsBySource 1'!$A$3:$A$2402, 'tagsBySource 1'!L$3:L$2402&lt;&gt;"""")), """")"),"procTags, onchangeTags")</f>
        <v>procTags, onchangeTags</v>
      </c>
      <c r="M140" s="1" t="str">
        <f ca="1">IFERROR(__xludf.DUMMYFUNCTION("IFERROR(JOIN("", "", FILTER('tagsBySource 1'!M$3:M$2402, $A140='tagsBySource 1'!$A$3:$A$2402, 'tagsBySource 1'!M$3:M$2402&lt;&gt;"""")), """")"),"procTags, onchangeTags")</f>
        <v>procTags, onchangeTags</v>
      </c>
      <c r="N140" s="1" t="str">
        <f ca="1">IFERROR(__xludf.DUMMYFUNCTION("IFERROR(JOIN("", "", FILTER('tagsBySource 1'!N$3:N$2402, $A140='tagsBySource 1'!$A$3:$A$2402, 'tagsBySource 1'!N$3:N$2402&lt;&gt;"""")), """")"),"procTags, onchangeTags")</f>
        <v>procTags, onchangeTags</v>
      </c>
      <c r="O140" s="1" t="str">
        <f ca="1">IFERROR(__xludf.DUMMYFUNCTION("IFERROR(JOIN("", "", FILTER('tagsBySource 1'!O$3:O$2402, $A140='tagsBySource 1'!$A$3:$A$2402, 'tagsBySource 1'!O$3:O$2402&lt;&gt;"""")), """")"),"procTags, onchangeTags")</f>
        <v>procTags, onchangeTags</v>
      </c>
      <c r="P140" s="1" t="str">
        <f ca="1">IFERROR(__xludf.DUMMYFUNCTION("IFERROR(JOIN("", "", FILTER('tagsBySource 1'!P$3:P$2402, $A140='tagsBySource 1'!$A$3:$A$2402, 'tagsBySource 1'!P$3:P$2402&lt;&gt;"""")), """")"),"")</f>
        <v/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IFERROR(__xludf.DUMMYFUNCTION("IFERROR(JOIN("", "", FILTER('tagsBySource 1'!B$3:B$2402, $A141='tagsBySource 1'!$A$3:$A$2402, 'tagsBySource 1'!B$3:B$2402&lt;&gt;"""")), """")"),"")</f>
        <v/>
      </c>
      <c r="C141" s="1" t="str">
        <f ca="1">IFERROR(__xludf.DUMMYFUNCTION("IFERROR(JOIN("", "", FILTER('tagsBySource 1'!C$3:C$2402, $A141='tagsBySource 1'!$A$3:$A$2402, 'tagsBySource 1'!C$3:C$2402&lt;&gt;"""")), """")"),"")</f>
        <v/>
      </c>
      <c r="D141" s="1" t="str">
        <f ca="1">IFERROR(__xludf.DUMMYFUNCTION("IFERROR(JOIN("", "", FILTER('tagsBySource 1'!D$3:D$2402, $A141='tagsBySource 1'!$A$3:$A$2402, 'tagsBySource 1'!D$3:D$2402&lt;&gt;"""")), """")"),"onchangeTags")</f>
        <v>onchangeTags</v>
      </c>
      <c r="E141" s="1" t="str">
        <f ca="1">IFERROR(__xludf.DUMMYFUNCTION("IFERROR(JOIN("", "", FILTER('tagsBySource 1'!E$3:E$2402, $A141='tagsBySource 1'!$A$3:$A$2402, 'tagsBySource 1'!E$3:E$2402&lt;&gt;"""")), """")"),"onchangeTags")</f>
        <v>onchangeTags</v>
      </c>
      <c r="F141" s="1" t="str">
        <f ca="1">IFERROR(__xludf.DUMMYFUNCTION("IFERROR(JOIN("", "", FILTER('tagsBySource 1'!F$3:F$2402, $A141='tagsBySource 1'!$A$3:$A$2402, 'tagsBySource 1'!F$3:F$2402&lt;&gt;"""")), """")"),"onchangeTags")</f>
        <v>onchangeTags</v>
      </c>
      <c r="G141" s="1" t="str">
        <f ca="1">IFERROR(__xludf.DUMMYFUNCTION("IFERROR(JOIN("", "", FILTER('tagsBySource 1'!G$3:G$2402, $A141='tagsBySource 1'!$A$3:$A$2402, 'tagsBySource 1'!G$3:G$2402&lt;&gt;"""")), """")"),"onchangeTags")</f>
        <v>onchangeTags</v>
      </c>
      <c r="H141" s="1" t="str">
        <f ca="1">IFERROR(__xludf.DUMMYFUNCTION("IFERROR(JOIN("", "", FILTER('tagsBySource 1'!H$3:H$2402, $A141='tagsBySource 1'!$A$3:$A$2402, 'tagsBySource 1'!H$3:H$2402&lt;&gt;"""")), """")"),"onchangeTags")</f>
        <v>onchangeTags</v>
      </c>
      <c r="I141" s="1" t="str">
        <f ca="1">IFERROR(__xludf.DUMMYFUNCTION("IFERROR(JOIN("", "", FILTER('tagsBySource 1'!I$3:I$2402, $A141='tagsBySource 1'!$A$3:$A$2402, 'tagsBySource 1'!I$3:I$2402&lt;&gt;"""")), """")"),"onchangeTags")</f>
        <v>onchangeTags</v>
      </c>
      <c r="J141" s="1" t="str">
        <f ca="1">IFERROR(__xludf.DUMMYFUNCTION("IFERROR(JOIN("", "", FILTER('tagsBySource 1'!J$3:J$2402, $A141='tagsBySource 1'!$A$3:$A$2402, 'tagsBySource 1'!J$3:J$2402&lt;&gt;"""")), """")"),"onchangeTags")</f>
        <v>onchangeTags</v>
      </c>
      <c r="K141" s="1" t="str">
        <f ca="1">IFERROR(__xludf.DUMMYFUNCTION("IFERROR(JOIN("", "", FILTER('tagsBySource 1'!K$3:K$2402, $A141='tagsBySource 1'!$A$3:$A$2402, 'tagsBySource 1'!K$3:K$2402&lt;&gt;"""")), """")"),"onchangeTags")</f>
        <v>onchangeTags</v>
      </c>
      <c r="L141" s="1" t="str">
        <f ca="1">IFERROR(__xludf.DUMMYFUNCTION("IFERROR(JOIN("", "", FILTER('tagsBySource 1'!L$3:L$2402, $A141='tagsBySource 1'!$A$3:$A$2402, 'tagsBySource 1'!L$3:L$2402&lt;&gt;"""")), """")"),"onchangeTags")</f>
        <v>onchangeTags</v>
      </c>
      <c r="M141" s="1" t="str">
        <f ca="1">IFERROR(__xludf.DUMMYFUNCTION("IFERROR(JOIN("", "", FILTER('tagsBySource 1'!M$3:M$2402, $A141='tagsBySource 1'!$A$3:$A$2402, 'tagsBySource 1'!M$3:M$2402&lt;&gt;"""")), """")"),"onchangeTags")</f>
        <v>onchangeTags</v>
      </c>
      <c r="N141" s="1" t="str">
        <f ca="1">IFERROR(__xludf.DUMMYFUNCTION("IFERROR(JOIN("", "", FILTER('tagsBySource 1'!N$3:N$2402, $A141='tagsBySource 1'!$A$3:$A$2402, 'tagsBySource 1'!N$3:N$2402&lt;&gt;"""")), """")"),"onchangeTags")</f>
        <v>onchangeTags</v>
      </c>
      <c r="O141" s="1" t="str">
        <f ca="1">IFERROR(__xludf.DUMMYFUNCTION("IFERROR(JOIN("", "", FILTER('tagsBySource 1'!O$3:O$2402, $A141='tagsBySource 1'!$A$3:$A$2402, 'tagsBySource 1'!O$3:O$2402&lt;&gt;"""")), """")"),"onchangeTags")</f>
        <v>onchangeTags</v>
      </c>
      <c r="P141" s="1" t="str">
        <f ca="1">IFERROR(__xludf.DUMMYFUNCTION("IFERROR(JOIN("", "", FILTER('tagsBySource 1'!P$3:P$2402, $A141='tagsBySource 1'!$A$3:$A$2402, 'tagsBySource 1'!P$3:P$2402&lt;&gt;"""")), """")"),"")</f>
        <v/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IFERROR(__xludf.DUMMYFUNCTION("IFERROR(JOIN("", "", FILTER('tagsBySource 1'!B$3:B$2402, $A142='tagsBySource 1'!$A$3:$A$2402, 'tagsBySource 1'!B$3:B$2402&lt;&gt;"""")), """")"),"")</f>
        <v/>
      </c>
      <c r="C142" s="1" t="str">
        <f ca="1">IFERROR(__xludf.DUMMYFUNCTION("IFERROR(JOIN("", "", FILTER('tagsBySource 1'!C$3:C$2402, $A142='tagsBySource 1'!$A$3:$A$2402, 'tagsBySource 1'!C$3:C$2402&lt;&gt;"""")), """")"),"")</f>
        <v/>
      </c>
      <c r="D142" s="1" t="str">
        <f ca="1">IFERROR(__xludf.DUMMYFUNCTION("IFERROR(JOIN("", "", FILTER('tagsBySource 1'!D$3:D$2402, $A142='tagsBySource 1'!$A$3:$A$2402, 'tagsBySource 1'!D$3:D$2402&lt;&gt;"""")), """")"),"onchangeTags")</f>
        <v>onchangeTags</v>
      </c>
      <c r="E142" s="1" t="str">
        <f ca="1">IFERROR(__xludf.DUMMYFUNCTION("IFERROR(JOIN("", "", FILTER('tagsBySource 1'!E$3:E$2402, $A142='tagsBySource 1'!$A$3:$A$2402, 'tagsBySource 1'!E$3:E$2402&lt;&gt;"""")), """")"),"onchangeTags")</f>
        <v>onchangeTags</v>
      </c>
      <c r="F142" s="1" t="str">
        <f ca="1">IFERROR(__xludf.DUMMYFUNCTION("IFERROR(JOIN("", "", FILTER('tagsBySource 1'!F$3:F$2402, $A142='tagsBySource 1'!$A$3:$A$2402, 'tagsBySource 1'!F$3:F$2402&lt;&gt;"""")), """")"),"onchangeTags")</f>
        <v>onchangeTags</v>
      </c>
      <c r="G142" s="1" t="str">
        <f ca="1">IFERROR(__xludf.DUMMYFUNCTION("IFERROR(JOIN("", "", FILTER('tagsBySource 1'!G$3:G$2402, $A142='tagsBySource 1'!$A$3:$A$2402, 'tagsBySource 1'!G$3:G$2402&lt;&gt;"""")), """")"),"onchangeTags")</f>
        <v>onchangeTags</v>
      </c>
      <c r="H142" s="1" t="str">
        <f ca="1">IFERROR(__xludf.DUMMYFUNCTION("IFERROR(JOIN("", "", FILTER('tagsBySource 1'!H$3:H$2402, $A142='tagsBySource 1'!$A$3:$A$2402, 'tagsBySource 1'!H$3:H$2402&lt;&gt;"""")), """")"),"onchangeTags")</f>
        <v>onchangeTags</v>
      </c>
      <c r="I142" s="1" t="str">
        <f ca="1">IFERROR(__xludf.DUMMYFUNCTION("IFERROR(JOIN("", "", FILTER('tagsBySource 1'!I$3:I$2402, $A142='tagsBySource 1'!$A$3:$A$2402, 'tagsBySource 1'!I$3:I$2402&lt;&gt;"""")), """")"),"onchangeTags")</f>
        <v>onchangeTags</v>
      </c>
      <c r="J142" s="1" t="str">
        <f ca="1">IFERROR(__xludf.DUMMYFUNCTION("IFERROR(JOIN("", "", FILTER('tagsBySource 1'!J$3:J$2402, $A142='tagsBySource 1'!$A$3:$A$2402, 'tagsBySource 1'!J$3:J$2402&lt;&gt;"""")), """")"),"onchangeTags")</f>
        <v>onchangeTags</v>
      </c>
      <c r="K142" s="1" t="str">
        <f ca="1">IFERROR(__xludf.DUMMYFUNCTION("IFERROR(JOIN("", "", FILTER('tagsBySource 1'!K$3:K$2402, $A142='tagsBySource 1'!$A$3:$A$2402, 'tagsBySource 1'!K$3:K$2402&lt;&gt;"""")), """")"),"onchangeTags")</f>
        <v>onchangeTags</v>
      </c>
      <c r="L142" s="1" t="str">
        <f ca="1">IFERROR(__xludf.DUMMYFUNCTION("IFERROR(JOIN("", "", FILTER('tagsBySource 1'!L$3:L$2402, $A142='tagsBySource 1'!$A$3:$A$2402, 'tagsBySource 1'!L$3:L$2402&lt;&gt;"""")), """")"),"onchangeTags")</f>
        <v>onchangeTags</v>
      </c>
      <c r="M142" s="1" t="str">
        <f ca="1">IFERROR(__xludf.DUMMYFUNCTION("IFERROR(JOIN("", "", FILTER('tagsBySource 1'!M$3:M$2402, $A142='tagsBySource 1'!$A$3:$A$2402, 'tagsBySource 1'!M$3:M$2402&lt;&gt;"""")), """")"),"onchangeTags")</f>
        <v>onchangeTags</v>
      </c>
      <c r="N142" s="1" t="str">
        <f ca="1">IFERROR(__xludf.DUMMYFUNCTION("IFERROR(JOIN("", "", FILTER('tagsBySource 1'!N$3:N$2402, $A142='tagsBySource 1'!$A$3:$A$2402, 'tagsBySource 1'!N$3:N$2402&lt;&gt;"""")), """")"),"onchangeTags")</f>
        <v>onchangeTags</v>
      </c>
      <c r="O142" s="1" t="str">
        <f ca="1">IFERROR(__xludf.DUMMYFUNCTION("IFERROR(JOIN("", "", FILTER('tagsBySource 1'!O$3:O$2402, $A142='tagsBySource 1'!$A$3:$A$2402, 'tagsBySource 1'!O$3:O$2402&lt;&gt;"""")), """")"),"onchangeTags")</f>
        <v>onchangeTags</v>
      </c>
      <c r="P142" s="1" t="str">
        <f ca="1">IFERROR(__xludf.DUMMYFUNCTION("IFERROR(JOIN("", "", FILTER('tagsBySource 1'!P$3:P$2402, $A142='tagsBySource 1'!$A$3:$A$2402, 'tagsBySource 1'!P$3:P$2402&lt;&gt;"""")), """")"),"")</f>
        <v/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IFERROR(__xludf.DUMMYFUNCTION("IFERROR(JOIN("", "", FILTER('tagsBySource 1'!B$3:B$2402, $A143='tagsBySource 1'!$A$3:$A$2402, 'tagsBySource 1'!B$3:B$2402&lt;&gt;"""")), """")"),"")</f>
        <v/>
      </c>
      <c r="C143" s="1" t="str">
        <f ca="1">IFERROR(__xludf.DUMMYFUNCTION("IFERROR(JOIN("", "", FILTER('tagsBySource 1'!C$3:C$2402, $A143='tagsBySource 1'!$A$3:$A$2402, 'tagsBySource 1'!C$3:C$2402&lt;&gt;"""")), """")"),"")</f>
        <v/>
      </c>
      <c r="D143" s="1" t="str">
        <f ca="1">IFERROR(__xludf.DUMMYFUNCTION("IFERROR(JOIN("", "", FILTER('tagsBySource 1'!D$3:D$2402, $A143='tagsBySource 1'!$A$3:$A$2402, 'tagsBySource 1'!D$3:D$2402&lt;&gt;"""")), """")"),"procTags")</f>
        <v>procTags</v>
      </c>
      <c r="E143" s="1" t="str">
        <f ca="1">IFERROR(__xludf.DUMMYFUNCTION("IFERROR(JOIN("", "", FILTER('tagsBySource 1'!E$3:E$2402, $A143='tagsBySource 1'!$A$3:$A$2402, 'tagsBySource 1'!E$3:E$2402&lt;&gt;"""")), """")"),"procTags")</f>
        <v>procTags</v>
      </c>
      <c r="F143" s="1" t="str">
        <f ca="1">IFERROR(__xludf.DUMMYFUNCTION("IFERROR(JOIN("", "", FILTER('tagsBySource 1'!F$3:F$2402, $A143='tagsBySource 1'!$A$3:$A$2402, 'tagsBySource 1'!F$3:F$2402&lt;&gt;"""")), """")"),"procTags")</f>
        <v>procTags</v>
      </c>
      <c r="G143" s="1" t="str">
        <f ca="1">IFERROR(__xludf.DUMMYFUNCTION("IFERROR(JOIN("", "", FILTER('tagsBySource 1'!G$3:G$2402, $A143='tagsBySource 1'!$A$3:$A$2402, 'tagsBySource 1'!G$3:G$2402&lt;&gt;"""")), """")"),"procTags")</f>
        <v>procTags</v>
      </c>
      <c r="H143" s="1" t="str">
        <f ca="1">IFERROR(__xludf.DUMMYFUNCTION("IFERROR(JOIN("", "", FILTER('tagsBySource 1'!H$3:H$2402, $A143='tagsBySource 1'!$A$3:$A$2402, 'tagsBySource 1'!H$3:H$2402&lt;&gt;"""")), """")"),"procTags")</f>
        <v>procTags</v>
      </c>
      <c r="I143" s="1" t="str">
        <f ca="1">IFERROR(__xludf.DUMMYFUNCTION("IFERROR(JOIN("", "", FILTER('tagsBySource 1'!I$3:I$2402, $A143='tagsBySource 1'!$A$3:$A$2402, 'tagsBySource 1'!I$3:I$2402&lt;&gt;"""")), """")"),"procTags")</f>
        <v>procTags</v>
      </c>
      <c r="J143" s="1" t="str">
        <f ca="1">IFERROR(__xludf.DUMMYFUNCTION("IFERROR(JOIN("", "", FILTER('tagsBySource 1'!J$3:J$2402, $A143='tagsBySource 1'!$A$3:$A$2402, 'tagsBySource 1'!J$3:J$2402&lt;&gt;"""")), """")"),"procTags")</f>
        <v>procTags</v>
      </c>
      <c r="K143" s="1" t="str">
        <f ca="1">IFERROR(__xludf.DUMMYFUNCTION("IFERROR(JOIN("", "", FILTER('tagsBySource 1'!K$3:K$2402, $A143='tagsBySource 1'!$A$3:$A$2402, 'tagsBySource 1'!K$3:K$2402&lt;&gt;"""")), """")"),"procTags")</f>
        <v>procTags</v>
      </c>
      <c r="L143" s="1" t="str">
        <f ca="1">IFERROR(__xludf.DUMMYFUNCTION("IFERROR(JOIN("", "", FILTER('tagsBySource 1'!L$3:L$2402, $A143='tagsBySource 1'!$A$3:$A$2402, 'tagsBySource 1'!L$3:L$2402&lt;&gt;"""")), """")"),"procTags")</f>
        <v>procTags</v>
      </c>
      <c r="M143" s="1" t="str">
        <f ca="1">IFERROR(__xludf.DUMMYFUNCTION("IFERROR(JOIN("", "", FILTER('tagsBySource 1'!M$3:M$2402, $A143='tagsBySource 1'!$A$3:$A$2402, 'tagsBySource 1'!M$3:M$2402&lt;&gt;"""")), """")"),"procTags")</f>
        <v>procTags</v>
      </c>
      <c r="N143" s="1" t="str">
        <f ca="1">IFERROR(__xludf.DUMMYFUNCTION("IFERROR(JOIN("", "", FILTER('tagsBySource 1'!N$3:N$2402, $A143='tagsBySource 1'!$A$3:$A$2402, 'tagsBySource 1'!N$3:N$2402&lt;&gt;"""")), """")"),"procTags")</f>
        <v>procTags</v>
      </c>
      <c r="O143" s="1" t="str">
        <f ca="1">IFERROR(__xludf.DUMMYFUNCTION("IFERROR(JOIN("", "", FILTER('tagsBySource 1'!O$3:O$2402, $A143='tagsBySource 1'!$A$3:$A$2402, 'tagsBySource 1'!O$3:O$2402&lt;&gt;"""")), """")"),"procTags")</f>
        <v>procTags</v>
      </c>
      <c r="P143" s="1" t="str">
        <f ca="1">IFERROR(__xludf.DUMMYFUNCTION("IFERROR(JOIN("", "", FILTER('tagsBySource 1'!P$3:P$2402, $A143='tagsBySource 1'!$A$3:$A$2402, 'tagsBySource 1'!P$3:P$2402&lt;&gt;"""")), """")"),"")</f>
        <v/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IFERROR(__xludf.DUMMYFUNCTION("IFERROR(JOIN("", "", FILTER('tagsBySource 1'!B$3:B$2402, $A144='tagsBySource 1'!$A$3:$A$2402, 'tagsBySource 1'!B$3:B$2402&lt;&gt;"""")), """")"),"")</f>
        <v/>
      </c>
      <c r="C144" s="1" t="str">
        <f ca="1">IFERROR(__xludf.DUMMYFUNCTION("IFERROR(JOIN("", "", FILTER('tagsBySource 1'!C$3:C$2402, $A144='tagsBySource 1'!$A$3:$A$2402, 'tagsBySource 1'!C$3:C$2402&lt;&gt;"""")), """")"),"")</f>
        <v/>
      </c>
      <c r="D144" s="1" t="str">
        <f ca="1">IFERROR(__xludf.DUMMYFUNCTION("IFERROR(JOIN("", "", FILTER('tagsBySource 1'!D$3:D$2402, $A144='tagsBySource 1'!$A$3:$A$2402, 'tagsBySource 1'!D$3:D$2402&lt;&gt;"""")), """")"),"procTags")</f>
        <v>procTags</v>
      </c>
      <c r="E144" s="1" t="str">
        <f ca="1">IFERROR(__xludf.DUMMYFUNCTION("IFERROR(JOIN("", "", FILTER('tagsBySource 1'!E$3:E$2402, $A144='tagsBySource 1'!$A$3:$A$2402, 'tagsBySource 1'!E$3:E$2402&lt;&gt;"""")), """")"),"procTags")</f>
        <v>procTags</v>
      </c>
      <c r="F144" s="1" t="str">
        <f ca="1">IFERROR(__xludf.DUMMYFUNCTION("IFERROR(JOIN("", "", FILTER('tagsBySource 1'!F$3:F$2402, $A144='tagsBySource 1'!$A$3:$A$2402, 'tagsBySource 1'!F$3:F$2402&lt;&gt;"""")), """")"),"procTags")</f>
        <v>procTags</v>
      </c>
      <c r="G144" s="1" t="str">
        <f ca="1">IFERROR(__xludf.DUMMYFUNCTION("IFERROR(JOIN("", "", FILTER('tagsBySource 1'!G$3:G$2402, $A144='tagsBySource 1'!$A$3:$A$2402, 'tagsBySource 1'!G$3:G$2402&lt;&gt;"""")), """")"),"procTags")</f>
        <v>procTags</v>
      </c>
      <c r="H144" s="1" t="str">
        <f ca="1">IFERROR(__xludf.DUMMYFUNCTION("IFERROR(JOIN("", "", FILTER('tagsBySource 1'!H$3:H$2402, $A144='tagsBySource 1'!$A$3:$A$2402, 'tagsBySource 1'!H$3:H$2402&lt;&gt;"""")), """")"),"procTags")</f>
        <v>procTags</v>
      </c>
      <c r="I144" s="1" t="str">
        <f ca="1">IFERROR(__xludf.DUMMYFUNCTION("IFERROR(JOIN("", "", FILTER('tagsBySource 1'!I$3:I$2402, $A144='tagsBySource 1'!$A$3:$A$2402, 'tagsBySource 1'!I$3:I$2402&lt;&gt;"""")), """")"),"procTags")</f>
        <v>procTags</v>
      </c>
      <c r="J144" s="1" t="str">
        <f ca="1">IFERROR(__xludf.DUMMYFUNCTION("IFERROR(JOIN("", "", FILTER('tagsBySource 1'!J$3:J$2402, $A144='tagsBySource 1'!$A$3:$A$2402, 'tagsBySource 1'!J$3:J$2402&lt;&gt;"""")), """")"),"procTags")</f>
        <v>procTags</v>
      </c>
      <c r="K144" s="1" t="str">
        <f ca="1">IFERROR(__xludf.DUMMYFUNCTION("IFERROR(JOIN("", "", FILTER('tagsBySource 1'!K$3:K$2402, $A144='tagsBySource 1'!$A$3:$A$2402, 'tagsBySource 1'!K$3:K$2402&lt;&gt;"""")), """")"),"procTags")</f>
        <v>procTags</v>
      </c>
      <c r="L144" s="1" t="str">
        <f ca="1">IFERROR(__xludf.DUMMYFUNCTION("IFERROR(JOIN("", "", FILTER('tagsBySource 1'!L$3:L$2402, $A144='tagsBySource 1'!$A$3:$A$2402, 'tagsBySource 1'!L$3:L$2402&lt;&gt;"""")), """")"),"procTags")</f>
        <v>procTags</v>
      </c>
      <c r="M144" s="1" t="str">
        <f ca="1">IFERROR(__xludf.DUMMYFUNCTION("IFERROR(JOIN("", "", FILTER('tagsBySource 1'!M$3:M$2402, $A144='tagsBySource 1'!$A$3:$A$2402, 'tagsBySource 1'!M$3:M$2402&lt;&gt;"""")), """")"),"procTags")</f>
        <v>procTags</v>
      </c>
      <c r="N144" s="1" t="str">
        <f ca="1">IFERROR(__xludf.DUMMYFUNCTION("IFERROR(JOIN("", "", FILTER('tagsBySource 1'!N$3:N$2402, $A144='tagsBySource 1'!$A$3:$A$2402, 'tagsBySource 1'!N$3:N$2402&lt;&gt;"""")), """")"),"procTags")</f>
        <v>procTags</v>
      </c>
      <c r="O144" s="1" t="str">
        <f ca="1">IFERROR(__xludf.DUMMYFUNCTION("IFERROR(JOIN("", "", FILTER('tagsBySource 1'!O$3:O$2402, $A144='tagsBySource 1'!$A$3:$A$2402, 'tagsBySource 1'!O$3:O$2402&lt;&gt;"""")), """")"),"procTags")</f>
        <v>procTags</v>
      </c>
      <c r="P144" s="1" t="str">
        <f ca="1">IFERROR(__xludf.DUMMYFUNCTION("IFERROR(JOIN("", "", FILTER('tagsBySource 1'!P$3:P$2402, $A144='tagsBySource 1'!$A$3:$A$2402, 'tagsBySource 1'!P$3:P$2402&lt;&gt;"""")), """")"),"")</f>
        <v/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IFERROR(__xludf.DUMMYFUNCTION("IFERROR(JOIN("", "", FILTER('tagsBySource 1'!B$3:B$2402, $A145='tagsBySource 1'!$A$3:$A$2402, 'tagsBySource 1'!B$3:B$2402&lt;&gt;"""")), """")"),"")</f>
        <v/>
      </c>
      <c r="C145" s="1" t="str">
        <f ca="1">IFERROR(__xludf.DUMMYFUNCTION("IFERROR(JOIN("", "", FILTER('tagsBySource 1'!C$3:C$2402, $A145='tagsBySource 1'!$A$3:$A$2402, 'tagsBySource 1'!C$3:C$2402&lt;&gt;"""")), """")"),"")</f>
        <v/>
      </c>
      <c r="D145" s="1" t="str">
        <f ca="1">IFERROR(__xludf.DUMMYFUNCTION("IFERROR(JOIN("", "", FILTER('tagsBySource 1'!D$3:D$2402, $A145='tagsBySource 1'!$A$3:$A$2402, 'tagsBySource 1'!D$3:D$2402&lt;&gt;"""")), """")"),"historyTags")</f>
        <v>historyTags</v>
      </c>
      <c r="E145" s="1" t="str">
        <f ca="1">IFERROR(__xludf.DUMMYFUNCTION("IFERROR(JOIN("", "", FILTER('tagsBySource 1'!E$3:E$2402, $A145='tagsBySource 1'!$A$3:$A$2402, 'tagsBySource 1'!E$3:E$2402&lt;&gt;"""")), """")"),"historyTags")</f>
        <v>historyTags</v>
      </c>
      <c r="F145" s="1" t="str">
        <f ca="1">IFERROR(__xludf.DUMMYFUNCTION("IFERROR(JOIN("", "", FILTER('tagsBySource 1'!F$3:F$2402, $A145='tagsBySource 1'!$A$3:$A$2402, 'tagsBySource 1'!F$3:F$2402&lt;&gt;"""")), """")"),"historyTags")</f>
        <v>historyTags</v>
      </c>
      <c r="G145" s="1" t="str">
        <f ca="1">IFERROR(__xludf.DUMMYFUNCTION("IFERROR(JOIN("", "", FILTER('tagsBySource 1'!G$3:G$2402, $A145='tagsBySource 1'!$A$3:$A$2402, 'tagsBySource 1'!G$3:G$2402&lt;&gt;"""")), """")"),"historyTags")</f>
        <v>historyTags</v>
      </c>
      <c r="H145" s="1" t="str">
        <f ca="1">IFERROR(__xludf.DUMMYFUNCTION("IFERROR(JOIN("", "", FILTER('tagsBySource 1'!H$3:H$2402, $A145='tagsBySource 1'!$A$3:$A$2402, 'tagsBySource 1'!H$3:H$2402&lt;&gt;"""")), """")"),"historyTags")</f>
        <v>historyTags</v>
      </c>
      <c r="I145" s="1" t="str">
        <f ca="1">IFERROR(__xludf.DUMMYFUNCTION("IFERROR(JOIN("", "", FILTER('tagsBySource 1'!I$3:I$2402, $A145='tagsBySource 1'!$A$3:$A$2402, 'tagsBySource 1'!I$3:I$2402&lt;&gt;"""")), """")"),"historyTags")</f>
        <v>historyTags</v>
      </c>
      <c r="J145" s="1" t="str">
        <f ca="1">IFERROR(__xludf.DUMMYFUNCTION("IFERROR(JOIN("", "", FILTER('tagsBySource 1'!J$3:J$2402, $A145='tagsBySource 1'!$A$3:$A$2402, 'tagsBySource 1'!J$3:J$2402&lt;&gt;"""")), """")"),"historyTags")</f>
        <v>historyTags</v>
      </c>
      <c r="K145" s="1" t="str">
        <f ca="1">IFERROR(__xludf.DUMMYFUNCTION("IFERROR(JOIN("", "", FILTER('tagsBySource 1'!K$3:K$2402, $A145='tagsBySource 1'!$A$3:$A$2402, 'tagsBySource 1'!K$3:K$2402&lt;&gt;"""")), """")"),"historyTags")</f>
        <v>historyTags</v>
      </c>
      <c r="L145" s="1" t="str">
        <f ca="1">IFERROR(__xludf.DUMMYFUNCTION("IFERROR(JOIN("", "", FILTER('tagsBySource 1'!L$3:L$2402, $A145='tagsBySource 1'!$A$3:$A$2402, 'tagsBySource 1'!L$3:L$2402&lt;&gt;"""")), """")"),"historyTags")</f>
        <v>historyTags</v>
      </c>
      <c r="M145" s="1" t="str">
        <f ca="1">IFERROR(__xludf.DUMMYFUNCTION("IFERROR(JOIN("", "", FILTER('tagsBySource 1'!M$3:M$2402, $A145='tagsBySource 1'!$A$3:$A$2402, 'tagsBySource 1'!M$3:M$2402&lt;&gt;"""")), """")"),"historyTags")</f>
        <v>historyTags</v>
      </c>
      <c r="N145" s="1" t="str">
        <f ca="1">IFERROR(__xludf.DUMMYFUNCTION("IFERROR(JOIN("", "", FILTER('tagsBySource 1'!N$3:N$2402, $A145='tagsBySource 1'!$A$3:$A$2402, 'tagsBySource 1'!N$3:N$2402&lt;&gt;"""")), """")"),"historyTags")</f>
        <v>historyTags</v>
      </c>
      <c r="O145" s="1" t="str">
        <f ca="1">IFERROR(__xludf.DUMMYFUNCTION("IFERROR(JOIN("", "", FILTER('tagsBySource 1'!O$3:O$2402, $A145='tagsBySource 1'!$A$3:$A$2402, 'tagsBySource 1'!O$3:O$2402&lt;&gt;"""")), """")"),"historyTags")</f>
        <v>historyTags</v>
      </c>
      <c r="P145" s="1" t="str">
        <f ca="1">IFERROR(__xludf.DUMMYFUNCTION("IFERROR(JOIN("", "", FILTER('tagsBySource 1'!P$3:P$2402, $A145='tagsBySource 1'!$A$3:$A$2402, 'tagsBySource 1'!P$3:P$2402&lt;&gt;"""")), """")"),"")</f>
        <v/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IFERROR(__xludf.DUMMYFUNCTION("IFERROR(JOIN("", "", FILTER('tagsBySource 1'!B$3:B$2402, $A146='tagsBySource 1'!$A$3:$A$2402, 'tagsBySource 1'!B$3:B$2402&lt;&gt;"""")), """")"),"")</f>
        <v/>
      </c>
      <c r="C146" s="1" t="str">
        <f ca="1">IFERROR(__xludf.DUMMYFUNCTION("IFERROR(JOIN("", "", FILTER('tagsBySource 1'!C$3:C$2402, $A146='tagsBySource 1'!$A$3:$A$2402, 'tagsBySource 1'!C$3:C$2402&lt;&gt;"""")), """")"),"")</f>
        <v/>
      </c>
      <c r="D146" s="1" t="str">
        <f ca="1">IFERROR(__xludf.DUMMYFUNCTION("IFERROR(JOIN("", "", FILTER('tagsBySource 1'!D$3:D$2402, $A146='tagsBySource 1'!$A$3:$A$2402, 'tagsBySource 1'!D$3:D$2402&lt;&gt;"""")), """")"),"")</f>
        <v/>
      </c>
      <c r="E146" s="1" t="str">
        <f ca="1">IFERROR(__xludf.DUMMYFUNCTION("IFERROR(JOIN("", "", FILTER('tagsBySource 1'!E$3:E$2402, $A146='tagsBySource 1'!$A$3:$A$2402, 'tagsBySource 1'!E$3:E$2402&lt;&gt;"""")), """")"),"")</f>
        <v/>
      </c>
      <c r="F146" s="1" t="str">
        <f ca="1">IFERROR(__xludf.DUMMYFUNCTION("IFERROR(JOIN("", "", FILTER('tagsBySource 1'!F$3:F$2402, $A146='tagsBySource 1'!$A$3:$A$2402, 'tagsBySource 1'!F$3:F$2402&lt;&gt;"""")), """")"),"")</f>
        <v/>
      </c>
      <c r="G146" s="1" t="str">
        <f ca="1">IFERROR(__xludf.DUMMYFUNCTION("IFERROR(JOIN("", "", FILTER('tagsBySource 1'!G$3:G$2402, $A146='tagsBySource 1'!$A$3:$A$2402, 'tagsBySource 1'!G$3:G$2402&lt;&gt;"""")), """")"),"")</f>
        <v/>
      </c>
      <c r="H146" s="1" t="str">
        <f ca="1">IFERROR(__xludf.DUMMYFUNCTION("IFERROR(JOIN("", "", FILTER('tagsBySource 1'!H$3:H$2402, $A146='tagsBySource 1'!$A$3:$A$2402, 'tagsBySource 1'!H$3:H$2402&lt;&gt;"""")), """")"),"")</f>
        <v/>
      </c>
      <c r="I146" s="1" t="str">
        <f ca="1">IFERROR(__xludf.DUMMYFUNCTION("IFERROR(JOIN("", "", FILTER('tagsBySource 1'!I$3:I$2402, $A146='tagsBySource 1'!$A$3:$A$2402, 'tagsBySource 1'!I$3:I$2402&lt;&gt;"""")), """")"),"")</f>
        <v/>
      </c>
      <c r="J146" s="1" t="str">
        <f ca="1">IFERROR(__xludf.DUMMYFUNCTION("IFERROR(JOIN("", "", FILTER('tagsBySource 1'!J$3:J$2402, $A146='tagsBySource 1'!$A$3:$A$2402, 'tagsBySource 1'!J$3:J$2402&lt;&gt;"""")), """")"),"")</f>
        <v/>
      </c>
      <c r="K146" s="1" t="str">
        <f ca="1">IFERROR(__xludf.DUMMYFUNCTION("IFERROR(JOIN("", "", FILTER('tagsBySource 1'!K$3:K$2402, $A146='tagsBySource 1'!$A$3:$A$2402, 'tagsBySource 1'!K$3:K$2402&lt;&gt;"""")), """")"),"")</f>
        <v/>
      </c>
      <c r="L146" s="1" t="str">
        <f ca="1">IFERROR(__xludf.DUMMYFUNCTION("IFERROR(JOIN("", "", FILTER('tagsBySource 1'!L$3:L$2402, $A146='tagsBySource 1'!$A$3:$A$2402, 'tagsBySource 1'!L$3:L$2402&lt;&gt;"""")), """")"),"")</f>
        <v/>
      </c>
      <c r="M146" s="1" t="str">
        <f ca="1">IFERROR(__xludf.DUMMYFUNCTION("IFERROR(JOIN("", "", FILTER('tagsBySource 1'!M$3:M$2402, $A146='tagsBySource 1'!$A$3:$A$2402, 'tagsBySource 1'!M$3:M$2402&lt;&gt;"""")), """")"),"")</f>
        <v/>
      </c>
      <c r="N146" s="1" t="str">
        <f ca="1">IFERROR(__xludf.DUMMYFUNCTION("IFERROR(JOIN("", "", FILTER('tagsBySource 1'!N$3:N$2402, $A146='tagsBySource 1'!$A$3:$A$2402, 'tagsBySource 1'!N$3:N$2402&lt;&gt;"""")), """")"),"")</f>
        <v/>
      </c>
      <c r="O146" s="1" t="str">
        <f ca="1">IFERROR(__xludf.DUMMYFUNCTION("IFERROR(JOIN("", "", FILTER('tagsBySource 1'!O$3:O$2402, $A146='tagsBySource 1'!$A$3:$A$2402, 'tagsBySource 1'!O$3:O$2402&lt;&gt;"""")), """")"),"")</f>
        <v/>
      </c>
      <c r="P146" s="1" t="str">
        <f ca="1">IFERROR(__xludf.DUMMYFUNCTION("IFERROR(JOIN("", "", FILTER('tagsBySource 1'!P$3:P$2402, $A146='tagsBySource 1'!$A$3:$A$2402, 'tagsBySource 1'!P$3:P$2402&lt;&gt;"""")), """")"),"")</f>
        <v/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IFERROR(__xludf.DUMMYFUNCTION("IFERROR(JOIN("", "", FILTER('tagsBySource 1'!B$3:B$2402, $A147='tagsBySource 1'!$A$3:$A$2402, 'tagsBySource 1'!B$3:B$2402&lt;&gt;"""")), """")"),"")</f>
        <v/>
      </c>
      <c r="C147" s="1" t="str">
        <f ca="1">IFERROR(__xludf.DUMMYFUNCTION("IFERROR(JOIN("", "", FILTER('tagsBySource 1'!C$3:C$2402, $A147='tagsBySource 1'!$A$3:$A$2402, 'tagsBySource 1'!C$3:C$2402&lt;&gt;"""")), """")"),"")</f>
        <v/>
      </c>
      <c r="D147" s="1" t="str">
        <f ca="1">IFERROR(__xludf.DUMMYFUNCTION("IFERROR(JOIN("", "", FILTER('tagsBySource 1'!D$3:D$2402, $A147='tagsBySource 1'!$A$3:$A$2402, 'tagsBySource 1'!D$3:D$2402&lt;&gt;"""")), """")"),"")</f>
        <v/>
      </c>
      <c r="E147" s="1" t="str">
        <f ca="1">IFERROR(__xludf.DUMMYFUNCTION("IFERROR(JOIN("", "", FILTER('tagsBySource 1'!E$3:E$2402, $A147='tagsBySource 1'!$A$3:$A$2402, 'tagsBySource 1'!E$3:E$2402&lt;&gt;"""")), """")"),"")</f>
        <v/>
      </c>
      <c r="F147" s="1" t="str">
        <f ca="1">IFERROR(__xludf.DUMMYFUNCTION("IFERROR(JOIN("", "", FILTER('tagsBySource 1'!F$3:F$2402, $A147='tagsBySource 1'!$A$3:$A$2402, 'tagsBySource 1'!F$3:F$2402&lt;&gt;"""")), """")"),"")</f>
        <v/>
      </c>
      <c r="G147" s="1" t="str">
        <f ca="1">IFERROR(__xludf.DUMMYFUNCTION("IFERROR(JOIN("", "", FILTER('tagsBySource 1'!G$3:G$2402, $A147='tagsBySource 1'!$A$3:$A$2402, 'tagsBySource 1'!G$3:G$2402&lt;&gt;"""")), """")"),"")</f>
        <v/>
      </c>
      <c r="H147" s="1" t="str">
        <f ca="1">IFERROR(__xludf.DUMMYFUNCTION("IFERROR(JOIN("", "", FILTER('tagsBySource 1'!H$3:H$2402, $A147='tagsBySource 1'!$A$3:$A$2402, 'tagsBySource 1'!H$3:H$2402&lt;&gt;"""")), """")"),"")</f>
        <v/>
      </c>
      <c r="I147" s="1" t="str">
        <f ca="1">IFERROR(__xludf.DUMMYFUNCTION("IFERROR(JOIN("", "", FILTER('tagsBySource 1'!I$3:I$2402, $A147='tagsBySource 1'!$A$3:$A$2402, 'tagsBySource 1'!I$3:I$2402&lt;&gt;"""")), """")"),"")</f>
        <v/>
      </c>
      <c r="J147" s="1" t="str">
        <f ca="1">IFERROR(__xludf.DUMMYFUNCTION("IFERROR(JOIN("", "", FILTER('tagsBySource 1'!J$3:J$2402, $A147='tagsBySource 1'!$A$3:$A$2402, 'tagsBySource 1'!J$3:J$2402&lt;&gt;"""")), """")"),"")</f>
        <v/>
      </c>
      <c r="K147" s="1" t="str">
        <f ca="1">IFERROR(__xludf.DUMMYFUNCTION("IFERROR(JOIN("", "", FILTER('tagsBySource 1'!K$3:K$2402, $A147='tagsBySource 1'!$A$3:$A$2402, 'tagsBySource 1'!K$3:K$2402&lt;&gt;"""")), """")"),"")</f>
        <v/>
      </c>
      <c r="L147" s="1" t="str">
        <f ca="1">IFERROR(__xludf.DUMMYFUNCTION("IFERROR(JOIN("", "", FILTER('tagsBySource 1'!L$3:L$2402, $A147='tagsBySource 1'!$A$3:$A$2402, 'tagsBySource 1'!L$3:L$2402&lt;&gt;"""")), """")"),"")</f>
        <v/>
      </c>
      <c r="M147" s="1" t="str">
        <f ca="1">IFERROR(__xludf.DUMMYFUNCTION("IFERROR(JOIN("", "", FILTER('tagsBySource 1'!M$3:M$2402, $A147='tagsBySource 1'!$A$3:$A$2402, 'tagsBySource 1'!M$3:M$2402&lt;&gt;"""")), """")"),"")</f>
        <v/>
      </c>
      <c r="N147" s="1" t="str">
        <f ca="1">IFERROR(__xludf.DUMMYFUNCTION("IFERROR(JOIN("", "", FILTER('tagsBySource 1'!N$3:N$2402, $A147='tagsBySource 1'!$A$3:$A$2402, 'tagsBySource 1'!N$3:N$2402&lt;&gt;"""")), """")"),"")</f>
        <v/>
      </c>
      <c r="O147" s="1" t="str">
        <f ca="1">IFERROR(__xludf.DUMMYFUNCTION("IFERROR(JOIN("", "", FILTER('tagsBySource 1'!O$3:O$2402, $A147='tagsBySource 1'!$A$3:$A$2402, 'tagsBySource 1'!O$3:O$2402&lt;&gt;"""")), """")"),"")</f>
        <v/>
      </c>
      <c r="P147" s="1" t="str">
        <f ca="1">IFERROR(__xludf.DUMMYFUNCTION("IFERROR(JOIN("", "", FILTER('tagsBySource 1'!P$3:P$2402, $A147='tagsBySource 1'!$A$3:$A$2402, 'tagsBySource 1'!P$3:P$2402&lt;&gt;"""")), """")"),"onchangeTags")</f>
        <v>onchangeTags</v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IFERROR(__xludf.DUMMYFUNCTION("IFERROR(JOIN("", "", FILTER('tagsBySource 1'!B$3:B$2402, $A148='tagsBySource 1'!$A$3:$A$2402, 'tagsBySource 1'!B$3:B$2402&lt;&gt;"""")), """")"),"")</f>
        <v/>
      </c>
      <c r="C148" s="1" t="str">
        <f ca="1">IFERROR(__xludf.DUMMYFUNCTION("IFERROR(JOIN("", "", FILTER('tagsBySource 1'!C$3:C$2402, $A148='tagsBySource 1'!$A$3:$A$2402, 'tagsBySource 1'!C$3:C$2402&lt;&gt;"""")), """")"),"")</f>
        <v/>
      </c>
      <c r="D148" s="1" t="str">
        <f ca="1">IFERROR(__xludf.DUMMYFUNCTION("IFERROR(JOIN("", "", FILTER('tagsBySource 1'!D$3:D$2402, $A148='tagsBySource 1'!$A$3:$A$2402, 'tagsBySource 1'!D$3:D$2402&lt;&gt;"""")), """")"),"")</f>
        <v/>
      </c>
      <c r="E148" s="1" t="str">
        <f ca="1">IFERROR(__xludf.DUMMYFUNCTION("IFERROR(JOIN("", "", FILTER('tagsBySource 1'!E$3:E$2402, $A148='tagsBySource 1'!$A$3:$A$2402, 'tagsBySource 1'!E$3:E$2402&lt;&gt;"""")), """")"),"")</f>
        <v/>
      </c>
      <c r="F148" s="1" t="str">
        <f ca="1">IFERROR(__xludf.DUMMYFUNCTION("IFERROR(JOIN("", "", FILTER('tagsBySource 1'!F$3:F$2402, $A148='tagsBySource 1'!$A$3:$A$2402, 'tagsBySource 1'!F$3:F$2402&lt;&gt;"""")), """")"),"")</f>
        <v/>
      </c>
      <c r="G148" s="1" t="str">
        <f ca="1">IFERROR(__xludf.DUMMYFUNCTION("IFERROR(JOIN("", "", FILTER('tagsBySource 1'!G$3:G$2402, $A148='tagsBySource 1'!$A$3:$A$2402, 'tagsBySource 1'!G$3:G$2402&lt;&gt;"""")), """")"),"")</f>
        <v/>
      </c>
      <c r="H148" s="1" t="str">
        <f ca="1">IFERROR(__xludf.DUMMYFUNCTION("IFERROR(JOIN("", "", FILTER('tagsBySource 1'!H$3:H$2402, $A148='tagsBySource 1'!$A$3:$A$2402, 'tagsBySource 1'!H$3:H$2402&lt;&gt;"""")), """")"),"")</f>
        <v/>
      </c>
      <c r="I148" s="1" t="str">
        <f ca="1">IFERROR(__xludf.DUMMYFUNCTION("IFERROR(JOIN("", "", FILTER('tagsBySource 1'!I$3:I$2402, $A148='tagsBySource 1'!$A$3:$A$2402, 'tagsBySource 1'!I$3:I$2402&lt;&gt;"""")), """")"),"")</f>
        <v/>
      </c>
      <c r="J148" s="1" t="str">
        <f ca="1">IFERROR(__xludf.DUMMYFUNCTION("IFERROR(JOIN("", "", FILTER('tagsBySource 1'!J$3:J$2402, $A148='tagsBySource 1'!$A$3:$A$2402, 'tagsBySource 1'!J$3:J$2402&lt;&gt;"""")), """")"),"")</f>
        <v/>
      </c>
      <c r="K148" s="1" t="str">
        <f ca="1">IFERROR(__xludf.DUMMYFUNCTION("IFERROR(JOIN("", "", FILTER('tagsBySource 1'!K$3:K$2402, $A148='tagsBySource 1'!$A$3:$A$2402, 'tagsBySource 1'!K$3:K$2402&lt;&gt;"""")), """")"),"")</f>
        <v/>
      </c>
      <c r="L148" s="1" t="str">
        <f ca="1">IFERROR(__xludf.DUMMYFUNCTION("IFERROR(JOIN("", "", FILTER('tagsBySource 1'!L$3:L$2402, $A148='tagsBySource 1'!$A$3:$A$2402, 'tagsBySource 1'!L$3:L$2402&lt;&gt;"""")), """")"),"")</f>
        <v/>
      </c>
      <c r="M148" s="1" t="str">
        <f ca="1">IFERROR(__xludf.DUMMYFUNCTION("IFERROR(JOIN("", "", FILTER('tagsBySource 1'!M$3:M$2402, $A148='tagsBySource 1'!$A$3:$A$2402, 'tagsBySource 1'!M$3:M$2402&lt;&gt;"""")), """")"),"")</f>
        <v/>
      </c>
      <c r="N148" s="1" t="str">
        <f ca="1">IFERROR(__xludf.DUMMYFUNCTION("IFERROR(JOIN("", "", FILTER('tagsBySource 1'!N$3:N$2402, $A148='tagsBySource 1'!$A$3:$A$2402, 'tagsBySource 1'!N$3:N$2402&lt;&gt;"""")), """")"),"")</f>
        <v/>
      </c>
      <c r="O148" s="1" t="str">
        <f ca="1">IFERROR(__xludf.DUMMYFUNCTION("IFERROR(JOIN("", "", FILTER('tagsBySource 1'!O$3:O$2402, $A148='tagsBySource 1'!$A$3:$A$2402, 'tagsBySource 1'!O$3:O$2402&lt;&gt;"""")), """")"),"")</f>
        <v/>
      </c>
      <c r="P148" s="1" t="str">
        <f ca="1">IFERROR(__xludf.DUMMYFUNCTION("IFERROR(JOIN("", "", FILTER('tagsBySource 1'!P$3:P$2402, $A148='tagsBySource 1'!$A$3:$A$2402, 'tagsBySource 1'!P$3:P$2402&lt;&gt;"""")), """")"),"onchangeTags")</f>
        <v>onchangeTags</v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IFERROR(__xludf.DUMMYFUNCTION("IFERROR(JOIN("", "", FILTER('tagsBySource 1'!B$3:B$2402, $A149='tagsBySource 1'!$A$3:$A$2402, 'tagsBySource 1'!B$3:B$2402&lt;&gt;"""")), """")"),"")</f>
        <v/>
      </c>
      <c r="C149" s="1" t="str">
        <f ca="1">IFERROR(__xludf.DUMMYFUNCTION("IFERROR(JOIN("", "", FILTER('tagsBySource 1'!C$3:C$2402, $A149='tagsBySource 1'!$A$3:$A$2402, 'tagsBySource 1'!C$3:C$2402&lt;&gt;"""")), """")"),"")</f>
        <v/>
      </c>
      <c r="D149" s="1" t="str">
        <f ca="1">IFERROR(__xludf.DUMMYFUNCTION("IFERROR(JOIN("", "", FILTER('tagsBySource 1'!D$3:D$2402, $A149='tagsBySource 1'!$A$3:$A$2402, 'tagsBySource 1'!D$3:D$2402&lt;&gt;"""")), """")"),"")</f>
        <v/>
      </c>
      <c r="E149" s="1" t="str">
        <f ca="1">IFERROR(__xludf.DUMMYFUNCTION("IFERROR(JOIN("", "", FILTER('tagsBySource 1'!E$3:E$2402, $A149='tagsBySource 1'!$A$3:$A$2402, 'tagsBySource 1'!E$3:E$2402&lt;&gt;"""")), """")"),"")</f>
        <v/>
      </c>
      <c r="F149" s="1" t="str">
        <f ca="1">IFERROR(__xludf.DUMMYFUNCTION("IFERROR(JOIN("", "", FILTER('tagsBySource 1'!F$3:F$2402, $A149='tagsBySource 1'!$A$3:$A$2402, 'tagsBySource 1'!F$3:F$2402&lt;&gt;"""")), """")"),"")</f>
        <v/>
      </c>
      <c r="G149" s="1" t="str">
        <f ca="1">IFERROR(__xludf.DUMMYFUNCTION("IFERROR(JOIN("", "", FILTER('tagsBySource 1'!G$3:G$2402, $A149='tagsBySource 1'!$A$3:$A$2402, 'tagsBySource 1'!G$3:G$2402&lt;&gt;"""")), """")"),"")</f>
        <v/>
      </c>
      <c r="H149" s="1" t="str">
        <f ca="1">IFERROR(__xludf.DUMMYFUNCTION("IFERROR(JOIN("", "", FILTER('tagsBySource 1'!H$3:H$2402, $A149='tagsBySource 1'!$A$3:$A$2402, 'tagsBySource 1'!H$3:H$2402&lt;&gt;"""")), """")"),"")</f>
        <v/>
      </c>
      <c r="I149" s="1" t="str">
        <f ca="1">IFERROR(__xludf.DUMMYFUNCTION("IFERROR(JOIN("", "", FILTER('tagsBySource 1'!I$3:I$2402, $A149='tagsBySource 1'!$A$3:$A$2402, 'tagsBySource 1'!I$3:I$2402&lt;&gt;"""")), """")"),"")</f>
        <v/>
      </c>
      <c r="J149" s="1" t="str">
        <f ca="1">IFERROR(__xludf.DUMMYFUNCTION("IFERROR(JOIN("", "", FILTER('tagsBySource 1'!J$3:J$2402, $A149='tagsBySource 1'!$A$3:$A$2402, 'tagsBySource 1'!J$3:J$2402&lt;&gt;"""")), """")"),"")</f>
        <v/>
      </c>
      <c r="K149" s="1" t="str">
        <f ca="1">IFERROR(__xludf.DUMMYFUNCTION("IFERROR(JOIN("", "", FILTER('tagsBySource 1'!K$3:K$2402, $A149='tagsBySource 1'!$A$3:$A$2402, 'tagsBySource 1'!K$3:K$2402&lt;&gt;"""")), """")"),"")</f>
        <v/>
      </c>
      <c r="L149" s="1" t="str">
        <f ca="1">IFERROR(__xludf.DUMMYFUNCTION("IFERROR(JOIN("", "", FILTER('tagsBySource 1'!L$3:L$2402, $A149='tagsBySource 1'!$A$3:$A$2402, 'tagsBySource 1'!L$3:L$2402&lt;&gt;"""")), """")"),"")</f>
        <v/>
      </c>
      <c r="M149" s="1" t="str">
        <f ca="1">IFERROR(__xludf.DUMMYFUNCTION("IFERROR(JOIN("", "", FILTER('tagsBySource 1'!M$3:M$2402, $A149='tagsBySource 1'!$A$3:$A$2402, 'tagsBySource 1'!M$3:M$2402&lt;&gt;"""")), """")"),"")</f>
        <v/>
      </c>
      <c r="N149" s="1" t="str">
        <f ca="1">IFERROR(__xludf.DUMMYFUNCTION("IFERROR(JOIN("", "", FILTER('tagsBySource 1'!N$3:N$2402, $A149='tagsBySource 1'!$A$3:$A$2402, 'tagsBySource 1'!N$3:N$2402&lt;&gt;"""")), """")"),"")</f>
        <v/>
      </c>
      <c r="O149" s="1" t="str">
        <f ca="1">IFERROR(__xludf.DUMMYFUNCTION("IFERROR(JOIN("", "", FILTER('tagsBySource 1'!O$3:O$2402, $A149='tagsBySource 1'!$A$3:$A$2402, 'tagsBySource 1'!O$3:O$2402&lt;&gt;"""")), """")"),"")</f>
        <v/>
      </c>
      <c r="P149" s="1" t="str">
        <f ca="1">IFERROR(__xludf.DUMMYFUNCTION("IFERROR(JOIN("", "", FILTER('tagsBySource 1'!P$3:P$2402, $A149='tagsBySource 1'!$A$3:$A$2402, 'tagsBySource 1'!P$3:P$2402&lt;&gt;"""")), """")"),"onchangeTags")</f>
        <v>onchangeTags</v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IFERROR(__xludf.DUMMYFUNCTION("IFERROR(JOIN("", "", FILTER('tagsBySource 1'!B$3:B$2402, $A150='tagsBySource 1'!$A$3:$A$2402, 'tagsBySource 1'!B$3:B$2402&lt;&gt;"""")), """")"),"")</f>
        <v/>
      </c>
      <c r="C150" s="1" t="str">
        <f ca="1">IFERROR(__xludf.DUMMYFUNCTION("IFERROR(JOIN("", "", FILTER('tagsBySource 1'!C$3:C$2402, $A150='tagsBySource 1'!$A$3:$A$2402, 'tagsBySource 1'!C$3:C$2402&lt;&gt;"""")), """")"),"")</f>
        <v/>
      </c>
      <c r="D150" s="1" t="str">
        <f ca="1">IFERROR(__xludf.DUMMYFUNCTION("IFERROR(JOIN("", "", FILTER('tagsBySource 1'!D$3:D$2402, $A150='tagsBySource 1'!$A$3:$A$2402, 'tagsBySource 1'!D$3:D$2402&lt;&gt;"""")), """")"),"")</f>
        <v/>
      </c>
      <c r="E150" s="1" t="str">
        <f ca="1">IFERROR(__xludf.DUMMYFUNCTION("IFERROR(JOIN("", "", FILTER('tagsBySource 1'!E$3:E$2402, $A150='tagsBySource 1'!$A$3:$A$2402, 'tagsBySource 1'!E$3:E$2402&lt;&gt;"""")), """")"),"")</f>
        <v/>
      </c>
      <c r="F150" s="1" t="str">
        <f ca="1">IFERROR(__xludf.DUMMYFUNCTION("IFERROR(JOIN("", "", FILTER('tagsBySource 1'!F$3:F$2402, $A150='tagsBySource 1'!$A$3:$A$2402, 'tagsBySource 1'!F$3:F$2402&lt;&gt;"""")), """")"),"")</f>
        <v/>
      </c>
      <c r="G150" s="1" t="str">
        <f ca="1">IFERROR(__xludf.DUMMYFUNCTION("IFERROR(JOIN("", "", FILTER('tagsBySource 1'!G$3:G$2402, $A150='tagsBySource 1'!$A$3:$A$2402, 'tagsBySource 1'!G$3:G$2402&lt;&gt;"""")), """")"),"")</f>
        <v/>
      </c>
      <c r="H150" s="1" t="str">
        <f ca="1">IFERROR(__xludf.DUMMYFUNCTION("IFERROR(JOIN("", "", FILTER('tagsBySource 1'!H$3:H$2402, $A150='tagsBySource 1'!$A$3:$A$2402, 'tagsBySource 1'!H$3:H$2402&lt;&gt;"""")), """")"),"")</f>
        <v/>
      </c>
      <c r="I150" s="1" t="str">
        <f ca="1">IFERROR(__xludf.DUMMYFUNCTION("IFERROR(JOIN("", "", FILTER('tagsBySource 1'!I$3:I$2402, $A150='tagsBySource 1'!$A$3:$A$2402, 'tagsBySource 1'!I$3:I$2402&lt;&gt;"""")), """")"),"")</f>
        <v/>
      </c>
      <c r="J150" s="1" t="str">
        <f ca="1">IFERROR(__xludf.DUMMYFUNCTION("IFERROR(JOIN("", "", FILTER('tagsBySource 1'!J$3:J$2402, $A150='tagsBySource 1'!$A$3:$A$2402, 'tagsBySource 1'!J$3:J$2402&lt;&gt;"""")), """")"),"")</f>
        <v/>
      </c>
      <c r="K150" s="1" t="str">
        <f ca="1">IFERROR(__xludf.DUMMYFUNCTION("IFERROR(JOIN("", "", FILTER('tagsBySource 1'!K$3:K$2402, $A150='tagsBySource 1'!$A$3:$A$2402, 'tagsBySource 1'!K$3:K$2402&lt;&gt;"""")), """")"),"")</f>
        <v/>
      </c>
      <c r="L150" s="1" t="str">
        <f ca="1">IFERROR(__xludf.DUMMYFUNCTION("IFERROR(JOIN("", "", FILTER('tagsBySource 1'!L$3:L$2402, $A150='tagsBySource 1'!$A$3:$A$2402, 'tagsBySource 1'!L$3:L$2402&lt;&gt;"""")), """")"),"")</f>
        <v/>
      </c>
      <c r="M150" s="1" t="str">
        <f ca="1">IFERROR(__xludf.DUMMYFUNCTION("IFERROR(JOIN("", "", FILTER('tagsBySource 1'!M$3:M$2402, $A150='tagsBySource 1'!$A$3:$A$2402, 'tagsBySource 1'!M$3:M$2402&lt;&gt;"""")), """")"),"")</f>
        <v/>
      </c>
      <c r="N150" s="1" t="str">
        <f ca="1">IFERROR(__xludf.DUMMYFUNCTION("IFERROR(JOIN("", "", FILTER('tagsBySource 1'!N$3:N$2402, $A150='tagsBySource 1'!$A$3:$A$2402, 'tagsBySource 1'!N$3:N$2402&lt;&gt;"""")), """")"),"")</f>
        <v/>
      </c>
      <c r="O150" s="1" t="str">
        <f ca="1">IFERROR(__xludf.DUMMYFUNCTION("IFERROR(JOIN("", "", FILTER('tagsBySource 1'!O$3:O$2402, $A150='tagsBySource 1'!$A$3:$A$2402, 'tagsBySource 1'!O$3:O$2402&lt;&gt;"""")), """")"),"")</f>
        <v/>
      </c>
      <c r="P150" s="1" t="str">
        <f ca="1">IFERROR(__xludf.DUMMYFUNCTION("IFERROR(JOIN("", "", FILTER('tagsBySource 1'!P$3:P$2402, $A150='tagsBySource 1'!$A$3:$A$2402, 'tagsBySource 1'!P$3:P$2402&lt;&gt;"""")), """")"),"")</f>
        <v/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IFERROR(__xludf.DUMMYFUNCTION("IFERROR(JOIN("", "", FILTER('tagsBySource 1'!B$3:B$2402, $A151='tagsBySource 1'!$A$3:$A$2402, 'tagsBySource 1'!B$3:B$2402&lt;&gt;"""")), """")"),"")</f>
        <v/>
      </c>
      <c r="C151" s="1" t="str">
        <f ca="1">IFERROR(__xludf.DUMMYFUNCTION("IFERROR(JOIN("", "", FILTER('tagsBySource 1'!C$3:C$2402, $A151='tagsBySource 1'!$A$3:$A$2402, 'tagsBySource 1'!C$3:C$2402&lt;&gt;"""")), """")"),"")</f>
        <v/>
      </c>
      <c r="D151" s="1" t="str">
        <f ca="1">IFERROR(__xludf.DUMMYFUNCTION("IFERROR(JOIN("", "", FILTER('tagsBySource 1'!D$3:D$2402, $A151='tagsBySource 1'!$A$3:$A$2402, 'tagsBySource 1'!D$3:D$2402&lt;&gt;"""")), """")"),"procTags")</f>
        <v>procTags</v>
      </c>
      <c r="E151" s="1" t="str">
        <f ca="1">IFERROR(__xludf.DUMMYFUNCTION("IFERROR(JOIN("", "", FILTER('tagsBySource 1'!E$3:E$2402, $A151='tagsBySource 1'!$A$3:$A$2402, 'tagsBySource 1'!E$3:E$2402&lt;&gt;"""")), """")"),"procTags")</f>
        <v>procTags</v>
      </c>
      <c r="F151" s="1" t="str">
        <f ca="1">IFERROR(__xludf.DUMMYFUNCTION("IFERROR(JOIN("", "", FILTER('tagsBySource 1'!F$3:F$2402, $A151='tagsBySource 1'!$A$3:$A$2402, 'tagsBySource 1'!F$3:F$2402&lt;&gt;"""")), """")"),"procTags")</f>
        <v>procTags</v>
      </c>
      <c r="G151" s="1" t="str">
        <f ca="1">IFERROR(__xludf.DUMMYFUNCTION("IFERROR(JOIN("", "", FILTER('tagsBySource 1'!G$3:G$2402, $A151='tagsBySource 1'!$A$3:$A$2402, 'tagsBySource 1'!G$3:G$2402&lt;&gt;"""")), """")"),"procTags")</f>
        <v>procTags</v>
      </c>
      <c r="H151" s="1" t="str">
        <f ca="1">IFERROR(__xludf.DUMMYFUNCTION("IFERROR(JOIN("", "", FILTER('tagsBySource 1'!H$3:H$2402, $A151='tagsBySource 1'!$A$3:$A$2402, 'tagsBySource 1'!H$3:H$2402&lt;&gt;"""")), """")"),"procTags")</f>
        <v>procTags</v>
      </c>
      <c r="I151" s="1" t="str">
        <f ca="1">IFERROR(__xludf.DUMMYFUNCTION("IFERROR(JOIN("", "", FILTER('tagsBySource 1'!I$3:I$2402, $A151='tagsBySource 1'!$A$3:$A$2402, 'tagsBySource 1'!I$3:I$2402&lt;&gt;"""")), """")"),"procTags")</f>
        <v>procTags</v>
      </c>
      <c r="J151" s="1" t="str">
        <f ca="1">IFERROR(__xludf.DUMMYFUNCTION("IFERROR(JOIN("", "", FILTER('tagsBySource 1'!J$3:J$2402, $A151='tagsBySource 1'!$A$3:$A$2402, 'tagsBySource 1'!J$3:J$2402&lt;&gt;"""")), """")"),"procTags")</f>
        <v>procTags</v>
      </c>
      <c r="K151" s="1" t="str">
        <f ca="1">IFERROR(__xludf.DUMMYFUNCTION("IFERROR(JOIN("", "", FILTER('tagsBySource 1'!K$3:K$2402, $A151='tagsBySource 1'!$A$3:$A$2402, 'tagsBySource 1'!K$3:K$2402&lt;&gt;"""")), """")"),"procTags")</f>
        <v>procTags</v>
      </c>
      <c r="L151" s="1" t="str">
        <f ca="1">IFERROR(__xludf.DUMMYFUNCTION("IFERROR(JOIN("", "", FILTER('tagsBySource 1'!L$3:L$2402, $A151='tagsBySource 1'!$A$3:$A$2402, 'tagsBySource 1'!L$3:L$2402&lt;&gt;"""")), """")"),"procTags")</f>
        <v>procTags</v>
      </c>
      <c r="M151" s="1" t="str">
        <f ca="1">IFERROR(__xludf.DUMMYFUNCTION("IFERROR(JOIN("", "", FILTER('tagsBySource 1'!M$3:M$2402, $A151='tagsBySource 1'!$A$3:$A$2402, 'tagsBySource 1'!M$3:M$2402&lt;&gt;"""")), """")"),"procTags")</f>
        <v>procTags</v>
      </c>
      <c r="N151" s="1" t="str">
        <f ca="1">IFERROR(__xludf.DUMMYFUNCTION("IFERROR(JOIN("", "", FILTER('tagsBySource 1'!N$3:N$2402, $A151='tagsBySource 1'!$A$3:$A$2402, 'tagsBySource 1'!N$3:N$2402&lt;&gt;"""")), """")"),"procTags")</f>
        <v>procTags</v>
      </c>
      <c r="O151" s="1" t="str">
        <f ca="1">IFERROR(__xludf.DUMMYFUNCTION("IFERROR(JOIN("", "", FILTER('tagsBySource 1'!O$3:O$2402, $A151='tagsBySource 1'!$A$3:$A$2402, 'tagsBySource 1'!O$3:O$2402&lt;&gt;"""")), """")"),"procTags")</f>
        <v>procTags</v>
      </c>
      <c r="P151" s="1" t="str">
        <f ca="1">IFERROR(__xludf.DUMMYFUNCTION("IFERROR(JOIN("", "", FILTER('tagsBySource 1'!P$3:P$2402, $A151='tagsBySource 1'!$A$3:$A$2402, 'tagsBySource 1'!P$3:P$2402&lt;&gt;"""")), """")"),"")</f>
        <v/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IFERROR(__xludf.DUMMYFUNCTION("IFERROR(JOIN("", "", FILTER('tagsBySource 1'!B$3:B$2402, $A152='tagsBySource 1'!$A$3:$A$2402, 'tagsBySource 1'!B$3:B$2402&lt;&gt;"""")), """")"),"")</f>
        <v/>
      </c>
      <c r="C152" s="1" t="str">
        <f ca="1">IFERROR(__xludf.DUMMYFUNCTION("IFERROR(JOIN("", "", FILTER('tagsBySource 1'!C$3:C$2402, $A152='tagsBySource 1'!$A$3:$A$2402, 'tagsBySource 1'!C$3:C$2402&lt;&gt;"""")), """")"),"")</f>
        <v/>
      </c>
      <c r="D152" s="1" t="str">
        <f ca="1">IFERROR(__xludf.DUMMYFUNCTION("IFERROR(JOIN("", "", FILTER('tagsBySource 1'!D$3:D$2402, $A152='tagsBySource 1'!$A$3:$A$2402, 'tagsBySource 1'!D$3:D$2402&lt;&gt;"""")), """")"),"")</f>
        <v/>
      </c>
      <c r="E152" s="1" t="str">
        <f ca="1">IFERROR(__xludf.DUMMYFUNCTION("IFERROR(JOIN("", "", FILTER('tagsBySource 1'!E$3:E$2402, $A152='tagsBySource 1'!$A$3:$A$2402, 'tagsBySource 1'!E$3:E$2402&lt;&gt;"""")), """")"),"")</f>
        <v/>
      </c>
      <c r="F152" s="1" t="str">
        <f ca="1">IFERROR(__xludf.DUMMYFUNCTION("IFERROR(JOIN("", "", FILTER('tagsBySource 1'!F$3:F$2402, $A152='tagsBySource 1'!$A$3:$A$2402, 'tagsBySource 1'!F$3:F$2402&lt;&gt;"""")), """")"),"")</f>
        <v/>
      </c>
      <c r="G152" s="1" t="str">
        <f ca="1">IFERROR(__xludf.DUMMYFUNCTION("IFERROR(JOIN("", "", FILTER('tagsBySource 1'!G$3:G$2402, $A152='tagsBySource 1'!$A$3:$A$2402, 'tagsBySource 1'!G$3:G$2402&lt;&gt;"""")), """")"),"")</f>
        <v/>
      </c>
      <c r="H152" s="1" t="str">
        <f ca="1">IFERROR(__xludf.DUMMYFUNCTION("IFERROR(JOIN("", "", FILTER('tagsBySource 1'!H$3:H$2402, $A152='tagsBySource 1'!$A$3:$A$2402, 'tagsBySource 1'!H$3:H$2402&lt;&gt;"""")), """")"),"")</f>
        <v/>
      </c>
      <c r="I152" s="1" t="str">
        <f ca="1">IFERROR(__xludf.DUMMYFUNCTION("IFERROR(JOIN("", "", FILTER('tagsBySource 1'!I$3:I$2402, $A152='tagsBySource 1'!$A$3:$A$2402, 'tagsBySource 1'!I$3:I$2402&lt;&gt;"""")), """")"),"")</f>
        <v/>
      </c>
      <c r="J152" s="1" t="str">
        <f ca="1">IFERROR(__xludf.DUMMYFUNCTION("IFERROR(JOIN("", "", FILTER('tagsBySource 1'!J$3:J$2402, $A152='tagsBySource 1'!$A$3:$A$2402, 'tagsBySource 1'!J$3:J$2402&lt;&gt;"""")), """")"),"")</f>
        <v/>
      </c>
      <c r="K152" s="1" t="str">
        <f ca="1">IFERROR(__xludf.DUMMYFUNCTION("IFERROR(JOIN("", "", FILTER('tagsBySource 1'!K$3:K$2402, $A152='tagsBySource 1'!$A$3:$A$2402, 'tagsBySource 1'!K$3:K$2402&lt;&gt;"""")), """")"),"")</f>
        <v/>
      </c>
      <c r="L152" s="1" t="str">
        <f ca="1">IFERROR(__xludf.DUMMYFUNCTION("IFERROR(JOIN("", "", FILTER('tagsBySource 1'!L$3:L$2402, $A152='tagsBySource 1'!$A$3:$A$2402, 'tagsBySource 1'!L$3:L$2402&lt;&gt;"""")), """")"),"")</f>
        <v/>
      </c>
      <c r="M152" s="1" t="str">
        <f ca="1">IFERROR(__xludf.DUMMYFUNCTION("IFERROR(JOIN("", "", FILTER('tagsBySource 1'!M$3:M$2402, $A152='tagsBySource 1'!$A$3:$A$2402, 'tagsBySource 1'!M$3:M$2402&lt;&gt;"""")), """")"),"")</f>
        <v/>
      </c>
      <c r="N152" s="1" t="str">
        <f ca="1">IFERROR(__xludf.DUMMYFUNCTION("IFERROR(JOIN("", "", FILTER('tagsBySource 1'!N$3:N$2402, $A152='tagsBySource 1'!$A$3:$A$2402, 'tagsBySource 1'!N$3:N$2402&lt;&gt;"""")), """")"),"")</f>
        <v/>
      </c>
      <c r="O152" s="1" t="str">
        <f ca="1">IFERROR(__xludf.DUMMYFUNCTION("IFERROR(JOIN("", "", FILTER('tagsBySource 1'!O$3:O$2402, $A152='tagsBySource 1'!$A$3:$A$2402, 'tagsBySource 1'!O$3:O$2402&lt;&gt;"""")), """")"),"")</f>
        <v/>
      </c>
      <c r="P152" s="1" t="str">
        <f ca="1">IFERROR(__xludf.DUMMYFUNCTION("IFERROR(JOIN("", "", FILTER('tagsBySource 1'!P$3:P$2402, $A152='tagsBySource 1'!$A$3:$A$2402, 'tagsBySource 1'!P$3:P$2402&lt;&gt;"""")), """")"),"")</f>
        <v/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IFERROR(__xludf.DUMMYFUNCTION("IFERROR(JOIN("", "", FILTER('tagsBySource 1'!B$3:B$2402, $A153='tagsBySource 1'!$A$3:$A$2402, 'tagsBySource 1'!B$3:B$2402&lt;&gt;"""")), """")"),"")</f>
        <v/>
      </c>
      <c r="C153" s="1" t="str">
        <f ca="1">IFERROR(__xludf.DUMMYFUNCTION("IFERROR(JOIN("", "", FILTER('tagsBySource 1'!C$3:C$2402, $A153='tagsBySource 1'!$A$3:$A$2402, 'tagsBySource 1'!C$3:C$2402&lt;&gt;"""")), """")"),"")</f>
        <v/>
      </c>
      <c r="D153" s="1" t="str">
        <f ca="1">IFERROR(__xludf.DUMMYFUNCTION("IFERROR(JOIN("", "", FILTER('tagsBySource 1'!D$3:D$2402, $A153='tagsBySource 1'!$A$3:$A$2402, 'tagsBySource 1'!D$3:D$2402&lt;&gt;"""")), """")"),"")</f>
        <v/>
      </c>
      <c r="E153" s="1" t="str">
        <f ca="1">IFERROR(__xludf.DUMMYFUNCTION("IFERROR(JOIN("", "", FILTER('tagsBySource 1'!E$3:E$2402, $A153='tagsBySource 1'!$A$3:$A$2402, 'tagsBySource 1'!E$3:E$2402&lt;&gt;"""")), """")"),"")</f>
        <v/>
      </c>
      <c r="F153" s="1" t="str">
        <f ca="1">IFERROR(__xludf.DUMMYFUNCTION("IFERROR(JOIN("", "", FILTER('tagsBySource 1'!F$3:F$2402, $A153='tagsBySource 1'!$A$3:$A$2402, 'tagsBySource 1'!F$3:F$2402&lt;&gt;"""")), """")"),"")</f>
        <v/>
      </c>
      <c r="G153" s="1" t="str">
        <f ca="1">IFERROR(__xludf.DUMMYFUNCTION("IFERROR(JOIN("", "", FILTER('tagsBySource 1'!G$3:G$2402, $A153='tagsBySource 1'!$A$3:$A$2402, 'tagsBySource 1'!G$3:G$2402&lt;&gt;"""")), """")"),"")</f>
        <v/>
      </c>
      <c r="H153" s="1" t="str">
        <f ca="1">IFERROR(__xludf.DUMMYFUNCTION("IFERROR(JOIN("", "", FILTER('tagsBySource 1'!H$3:H$2402, $A153='tagsBySource 1'!$A$3:$A$2402, 'tagsBySource 1'!H$3:H$2402&lt;&gt;"""")), """")"),"")</f>
        <v/>
      </c>
      <c r="I153" s="1" t="str">
        <f ca="1">IFERROR(__xludf.DUMMYFUNCTION("IFERROR(JOIN("", "", FILTER('tagsBySource 1'!I$3:I$2402, $A153='tagsBySource 1'!$A$3:$A$2402, 'tagsBySource 1'!I$3:I$2402&lt;&gt;"""")), """")"),"")</f>
        <v/>
      </c>
      <c r="J153" s="1" t="str">
        <f ca="1">IFERROR(__xludf.DUMMYFUNCTION("IFERROR(JOIN("", "", FILTER('tagsBySource 1'!J$3:J$2402, $A153='tagsBySource 1'!$A$3:$A$2402, 'tagsBySource 1'!J$3:J$2402&lt;&gt;"""")), """")"),"")</f>
        <v/>
      </c>
      <c r="K153" s="1" t="str">
        <f ca="1">IFERROR(__xludf.DUMMYFUNCTION("IFERROR(JOIN("", "", FILTER('tagsBySource 1'!K$3:K$2402, $A153='tagsBySource 1'!$A$3:$A$2402, 'tagsBySource 1'!K$3:K$2402&lt;&gt;"""")), """")"),"")</f>
        <v/>
      </c>
      <c r="L153" s="1" t="str">
        <f ca="1">IFERROR(__xludf.DUMMYFUNCTION("IFERROR(JOIN("", "", FILTER('tagsBySource 1'!L$3:L$2402, $A153='tagsBySource 1'!$A$3:$A$2402, 'tagsBySource 1'!L$3:L$2402&lt;&gt;"""")), """")"),"")</f>
        <v/>
      </c>
      <c r="M153" s="1" t="str">
        <f ca="1">IFERROR(__xludf.DUMMYFUNCTION("IFERROR(JOIN("", "", FILTER('tagsBySource 1'!M$3:M$2402, $A153='tagsBySource 1'!$A$3:$A$2402, 'tagsBySource 1'!M$3:M$2402&lt;&gt;"""")), """")"),"")</f>
        <v/>
      </c>
      <c r="N153" s="1" t="str">
        <f ca="1">IFERROR(__xludf.DUMMYFUNCTION("IFERROR(JOIN("", "", FILTER('tagsBySource 1'!N$3:N$2402, $A153='tagsBySource 1'!$A$3:$A$2402, 'tagsBySource 1'!N$3:N$2402&lt;&gt;"""")), """")"),"")</f>
        <v/>
      </c>
      <c r="O153" s="1" t="str">
        <f ca="1">IFERROR(__xludf.DUMMYFUNCTION("IFERROR(JOIN("", "", FILTER('tagsBySource 1'!O$3:O$2402, $A153='tagsBySource 1'!$A$3:$A$2402, 'tagsBySource 1'!O$3:O$2402&lt;&gt;"""")), """")"),"")</f>
        <v/>
      </c>
      <c r="P153" s="1" t="str">
        <f ca="1">IFERROR(__xludf.DUMMYFUNCTION("IFERROR(JOIN("", "", FILTER('tagsBySource 1'!P$3:P$2402, $A153='tagsBySource 1'!$A$3:$A$2402, 'tagsBySource 1'!P$3:P$2402&lt;&gt;"""")), """")"),"")</f>
        <v/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IFERROR(__xludf.DUMMYFUNCTION("IFERROR(JOIN("", "", FILTER('tagsBySource 1'!B$3:B$2402, $A154='tagsBySource 1'!$A$3:$A$2402, 'tagsBySource 1'!B$3:B$2402&lt;&gt;"""")), """")"),"")</f>
        <v/>
      </c>
      <c r="C154" s="1" t="str">
        <f ca="1">IFERROR(__xludf.DUMMYFUNCTION("IFERROR(JOIN("", "", FILTER('tagsBySource 1'!C$3:C$2402, $A154='tagsBySource 1'!$A$3:$A$2402, 'tagsBySource 1'!C$3:C$2402&lt;&gt;"""")), """")"),"")</f>
        <v/>
      </c>
      <c r="D154" s="1" t="str">
        <f ca="1">IFERROR(__xludf.DUMMYFUNCTION("IFERROR(JOIN("", "", FILTER('tagsBySource 1'!D$3:D$2402, $A154='tagsBySource 1'!$A$3:$A$2402, 'tagsBySource 1'!D$3:D$2402&lt;&gt;"""")), """")"),"")</f>
        <v/>
      </c>
      <c r="E154" s="1" t="str">
        <f ca="1">IFERROR(__xludf.DUMMYFUNCTION("IFERROR(JOIN("", "", FILTER('tagsBySource 1'!E$3:E$2402, $A154='tagsBySource 1'!$A$3:$A$2402, 'tagsBySource 1'!E$3:E$2402&lt;&gt;"""")), """")"),"")</f>
        <v/>
      </c>
      <c r="F154" s="1" t="str">
        <f ca="1">IFERROR(__xludf.DUMMYFUNCTION("IFERROR(JOIN("", "", FILTER('tagsBySource 1'!F$3:F$2402, $A154='tagsBySource 1'!$A$3:$A$2402, 'tagsBySource 1'!F$3:F$2402&lt;&gt;"""")), """")"),"")</f>
        <v/>
      </c>
      <c r="G154" s="1" t="str">
        <f ca="1">IFERROR(__xludf.DUMMYFUNCTION("IFERROR(JOIN("", "", FILTER('tagsBySource 1'!G$3:G$2402, $A154='tagsBySource 1'!$A$3:$A$2402, 'tagsBySource 1'!G$3:G$2402&lt;&gt;"""")), """")"),"")</f>
        <v/>
      </c>
      <c r="H154" s="1" t="str">
        <f ca="1">IFERROR(__xludf.DUMMYFUNCTION("IFERROR(JOIN("", "", FILTER('tagsBySource 1'!H$3:H$2402, $A154='tagsBySource 1'!$A$3:$A$2402, 'tagsBySource 1'!H$3:H$2402&lt;&gt;"""")), """")"),"")</f>
        <v/>
      </c>
      <c r="I154" s="1" t="str">
        <f ca="1">IFERROR(__xludf.DUMMYFUNCTION("IFERROR(JOIN("", "", FILTER('tagsBySource 1'!I$3:I$2402, $A154='tagsBySource 1'!$A$3:$A$2402, 'tagsBySource 1'!I$3:I$2402&lt;&gt;"""")), """")"),"")</f>
        <v/>
      </c>
      <c r="J154" s="1" t="str">
        <f ca="1">IFERROR(__xludf.DUMMYFUNCTION("IFERROR(JOIN("", "", FILTER('tagsBySource 1'!J$3:J$2402, $A154='tagsBySource 1'!$A$3:$A$2402, 'tagsBySource 1'!J$3:J$2402&lt;&gt;"""")), """")"),"")</f>
        <v/>
      </c>
      <c r="K154" s="1" t="str">
        <f ca="1">IFERROR(__xludf.DUMMYFUNCTION("IFERROR(JOIN("", "", FILTER('tagsBySource 1'!K$3:K$2402, $A154='tagsBySource 1'!$A$3:$A$2402, 'tagsBySource 1'!K$3:K$2402&lt;&gt;"""")), """")"),"")</f>
        <v/>
      </c>
      <c r="L154" s="1" t="str">
        <f ca="1">IFERROR(__xludf.DUMMYFUNCTION("IFERROR(JOIN("", "", FILTER('tagsBySource 1'!L$3:L$2402, $A154='tagsBySource 1'!$A$3:$A$2402, 'tagsBySource 1'!L$3:L$2402&lt;&gt;"""")), """")"),"")</f>
        <v/>
      </c>
      <c r="M154" s="1" t="str">
        <f ca="1">IFERROR(__xludf.DUMMYFUNCTION("IFERROR(JOIN("", "", FILTER('tagsBySource 1'!M$3:M$2402, $A154='tagsBySource 1'!$A$3:$A$2402, 'tagsBySource 1'!M$3:M$2402&lt;&gt;"""")), """")"),"")</f>
        <v/>
      </c>
      <c r="N154" s="1" t="str">
        <f ca="1">IFERROR(__xludf.DUMMYFUNCTION("IFERROR(JOIN("", "", FILTER('tagsBySource 1'!N$3:N$2402, $A154='tagsBySource 1'!$A$3:$A$2402, 'tagsBySource 1'!N$3:N$2402&lt;&gt;"""")), """")"),"")</f>
        <v/>
      </c>
      <c r="O154" s="1" t="str">
        <f ca="1">IFERROR(__xludf.DUMMYFUNCTION("IFERROR(JOIN("", "", FILTER('tagsBySource 1'!O$3:O$2402, $A154='tagsBySource 1'!$A$3:$A$2402, 'tagsBySource 1'!O$3:O$2402&lt;&gt;"""")), """")"),"")</f>
        <v/>
      </c>
      <c r="P154" s="1" t="str">
        <f ca="1">IFERROR(__xludf.DUMMYFUNCTION("IFERROR(JOIN("", "", FILTER('tagsBySource 1'!P$3:P$2402, $A154='tagsBySource 1'!$A$3:$A$2402, 'tagsBySource 1'!P$3:P$2402&lt;&gt;"""")), """")"),"")</f>
        <v/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IFERROR(__xludf.DUMMYFUNCTION("IFERROR(JOIN("", "", FILTER('tagsBySource 1'!B$3:B$2402, $A155='tagsBySource 1'!$A$3:$A$2402, 'tagsBySource 1'!B$3:B$2402&lt;&gt;"""")), """")"),"")</f>
        <v/>
      </c>
      <c r="C155" s="1" t="str">
        <f ca="1">IFERROR(__xludf.DUMMYFUNCTION("IFERROR(JOIN("", "", FILTER('tagsBySource 1'!C$3:C$2402, $A155='tagsBySource 1'!$A$3:$A$2402, 'tagsBySource 1'!C$3:C$2402&lt;&gt;"""")), """")"),"")</f>
        <v/>
      </c>
      <c r="D155" s="1" t="str">
        <f ca="1">IFERROR(__xludf.DUMMYFUNCTION("IFERROR(JOIN("", "", FILTER('tagsBySource 1'!D$3:D$2402, $A155='tagsBySource 1'!$A$3:$A$2402, 'tagsBySource 1'!D$3:D$2402&lt;&gt;"""")), """")"),"")</f>
        <v/>
      </c>
      <c r="E155" s="1" t="str">
        <f ca="1">IFERROR(__xludf.DUMMYFUNCTION("IFERROR(JOIN("", "", FILTER('tagsBySource 1'!E$3:E$2402, $A155='tagsBySource 1'!$A$3:$A$2402, 'tagsBySource 1'!E$3:E$2402&lt;&gt;"""")), """")"),"")</f>
        <v/>
      </c>
      <c r="F155" s="1" t="str">
        <f ca="1">IFERROR(__xludf.DUMMYFUNCTION("IFERROR(JOIN("", "", FILTER('tagsBySource 1'!F$3:F$2402, $A155='tagsBySource 1'!$A$3:$A$2402, 'tagsBySource 1'!F$3:F$2402&lt;&gt;"""")), """")"),"")</f>
        <v/>
      </c>
      <c r="G155" s="1" t="str">
        <f ca="1">IFERROR(__xludf.DUMMYFUNCTION("IFERROR(JOIN("", "", FILTER('tagsBySource 1'!G$3:G$2402, $A155='tagsBySource 1'!$A$3:$A$2402, 'tagsBySource 1'!G$3:G$2402&lt;&gt;"""")), """")"),"")</f>
        <v/>
      </c>
      <c r="H155" s="1" t="str">
        <f ca="1">IFERROR(__xludf.DUMMYFUNCTION("IFERROR(JOIN("", "", FILTER('tagsBySource 1'!H$3:H$2402, $A155='tagsBySource 1'!$A$3:$A$2402, 'tagsBySource 1'!H$3:H$2402&lt;&gt;"""")), """")"),"")</f>
        <v/>
      </c>
      <c r="I155" s="1" t="str">
        <f ca="1">IFERROR(__xludf.DUMMYFUNCTION("IFERROR(JOIN("", "", FILTER('tagsBySource 1'!I$3:I$2402, $A155='tagsBySource 1'!$A$3:$A$2402, 'tagsBySource 1'!I$3:I$2402&lt;&gt;"""")), """")"),"")</f>
        <v/>
      </c>
      <c r="J155" s="1" t="str">
        <f ca="1">IFERROR(__xludf.DUMMYFUNCTION("IFERROR(JOIN("", "", FILTER('tagsBySource 1'!J$3:J$2402, $A155='tagsBySource 1'!$A$3:$A$2402, 'tagsBySource 1'!J$3:J$2402&lt;&gt;"""")), """")"),"")</f>
        <v/>
      </c>
      <c r="K155" s="1" t="str">
        <f ca="1">IFERROR(__xludf.DUMMYFUNCTION("IFERROR(JOIN("", "", FILTER('tagsBySource 1'!K$3:K$2402, $A155='tagsBySource 1'!$A$3:$A$2402, 'tagsBySource 1'!K$3:K$2402&lt;&gt;"""")), """")"),"")</f>
        <v/>
      </c>
      <c r="L155" s="1" t="str">
        <f ca="1">IFERROR(__xludf.DUMMYFUNCTION("IFERROR(JOIN("", "", FILTER('tagsBySource 1'!L$3:L$2402, $A155='tagsBySource 1'!$A$3:$A$2402, 'tagsBySource 1'!L$3:L$2402&lt;&gt;"""")), """")"),"")</f>
        <v/>
      </c>
      <c r="M155" s="1" t="str">
        <f ca="1">IFERROR(__xludf.DUMMYFUNCTION("IFERROR(JOIN("", "", FILTER('tagsBySource 1'!M$3:M$2402, $A155='tagsBySource 1'!$A$3:$A$2402, 'tagsBySource 1'!M$3:M$2402&lt;&gt;"""")), """")"),"")</f>
        <v/>
      </c>
      <c r="N155" s="1" t="str">
        <f ca="1">IFERROR(__xludf.DUMMYFUNCTION("IFERROR(JOIN("", "", FILTER('tagsBySource 1'!N$3:N$2402, $A155='tagsBySource 1'!$A$3:$A$2402, 'tagsBySource 1'!N$3:N$2402&lt;&gt;"""")), """")"),"")</f>
        <v/>
      </c>
      <c r="O155" s="1" t="str">
        <f ca="1">IFERROR(__xludf.DUMMYFUNCTION("IFERROR(JOIN("", "", FILTER('tagsBySource 1'!O$3:O$2402, $A155='tagsBySource 1'!$A$3:$A$2402, 'tagsBySource 1'!O$3:O$2402&lt;&gt;"""")), """")"),"")</f>
        <v/>
      </c>
      <c r="P155" s="1" t="str">
        <f ca="1">IFERROR(__xludf.DUMMYFUNCTION("IFERROR(JOIN("", "", FILTER('tagsBySource 1'!P$3:P$2402, $A155='tagsBySource 1'!$A$3:$A$2402, 'tagsBySource 1'!P$3:P$2402&lt;&gt;"""")), """")"),"")</f>
        <v/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IFERROR(__xludf.DUMMYFUNCTION("IFERROR(JOIN("", "", FILTER('tagsBySource 1'!B$3:B$2402, $A156='tagsBySource 1'!$A$3:$A$2402, 'tagsBySource 1'!B$3:B$2402&lt;&gt;"""")), """")"),"")</f>
        <v/>
      </c>
      <c r="C156" s="1" t="str">
        <f ca="1">IFERROR(__xludf.DUMMYFUNCTION("IFERROR(JOIN("", "", FILTER('tagsBySource 1'!C$3:C$2402, $A156='tagsBySource 1'!$A$3:$A$2402, 'tagsBySource 1'!C$3:C$2402&lt;&gt;"""")), """")"),"")</f>
        <v/>
      </c>
      <c r="D156" s="1" t="str">
        <f ca="1">IFERROR(__xludf.DUMMYFUNCTION("IFERROR(JOIN("", "", FILTER('tagsBySource 1'!D$3:D$2402, $A156='tagsBySource 1'!$A$3:$A$2402, 'tagsBySource 1'!D$3:D$2402&lt;&gt;"""")), """")"),"")</f>
        <v/>
      </c>
      <c r="E156" s="1" t="str">
        <f ca="1">IFERROR(__xludf.DUMMYFUNCTION("IFERROR(JOIN("", "", FILTER('tagsBySource 1'!E$3:E$2402, $A156='tagsBySource 1'!$A$3:$A$2402, 'tagsBySource 1'!E$3:E$2402&lt;&gt;"""")), """")"),"")</f>
        <v/>
      </c>
      <c r="F156" s="1" t="str">
        <f ca="1">IFERROR(__xludf.DUMMYFUNCTION("IFERROR(JOIN("", "", FILTER('tagsBySource 1'!F$3:F$2402, $A156='tagsBySource 1'!$A$3:$A$2402, 'tagsBySource 1'!F$3:F$2402&lt;&gt;"""")), """")"),"")</f>
        <v/>
      </c>
      <c r="G156" s="1" t="str">
        <f ca="1">IFERROR(__xludf.DUMMYFUNCTION("IFERROR(JOIN("", "", FILTER('tagsBySource 1'!G$3:G$2402, $A156='tagsBySource 1'!$A$3:$A$2402, 'tagsBySource 1'!G$3:G$2402&lt;&gt;"""")), """")"),"")</f>
        <v/>
      </c>
      <c r="H156" s="1" t="str">
        <f ca="1">IFERROR(__xludf.DUMMYFUNCTION("IFERROR(JOIN("", "", FILTER('tagsBySource 1'!H$3:H$2402, $A156='tagsBySource 1'!$A$3:$A$2402, 'tagsBySource 1'!H$3:H$2402&lt;&gt;"""")), """")"),"")</f>
        <v/>
      </c>
      <c r="I156" s="1" t="str">
        <f ca="1">IFERROR(__xludf.DUMMYFUNCTION("IFERROR(JOIN("", "", FILTER('tagsBySource 1'!I$3:I$2402, $A156='tagsBySource 1'!$A$3:$A$2402, 'tagsBySource 1'!I$3:I$2402&lt;&gt;"""")), """")"),"")</f>
        <v/>
      </c>
      <c r="J156" s="1" t="str">
        <f ca="1">IFERROR(__xludf.DUMMYFUNCTION("IFERROR(JOIN("", "", FILTER('tagsBySource 1'!J$3:J$2402, $A156='tagsBySource 1'!$A$3:$A$2402, 'tagsBySource 1'!J$3:J$2402&lt;&gt;"""")), """")"),"")</f>
        <v/>
      </c>
      <c r="K156" s="1" t="str">
        <f ca="1">IFERROR(__xludf.DUMMYFUNCTION("IFERROR(JOIN("", "", FILTER('tagsBySource 1'!K$3:K$2402, $A156='tagsBySource 1'!$A$3:$A$2402, 'tagsBySource 1'!K$3:K$2402&lt;&gt;"""")), """")"),"")</f>
        <v/>
      </c>
      <c r="L156" s="1" t="str">
        <f ca="1">IFERROR(__xludf.DUMMYFUNCTION("IFERROR(JOIN("", "", FILTER('tagsBySource 1'!L$3:L$2402, $A156='tagsBySource 1'!$A$3:$A$2402, 'tagsBySource 1'!L$3:L$2402&lt;&gt;"""")), """")"),"")</f>
        <v/>
      </c>
      <c r="M156" s="1" t="str">
        <f ca="1">IFERROR(__xludf.DUMMYFUNCTION("IFERROR(JOIN("", "", FILTER('tagsBySource 1'!M$3:M$2402, $A156='tagsBySource 1'!$A$3:$A$2402, 'tagsBySource 1'!M$3:M$2402&lt;&gt;"""")), """")"),"")</f>
        <v/>
      </c>
      <c r="N156" s="1" t="str">
        <f ca="1">IFERROR(__xludf.DUMMYFUNCTION("IFERROR(JOIN("", "", FILTER('tagsBySource 1'!N$3:N$2402, $A156='tagsBySource 1'!$A$3:$A$2402, 'tagsBySource 1'!N$3:N$2402&lt;&gt;"""")), """")"),"")</f>
        <v/>
      </c>
      <c r="O156" s="1" t="str">
        <f ca="1">IFERROR(__xludf.DUMMYFUNCTION("IFERROR(JOIN("", "", FILTER('tagsBySource 1'!O$3:O$2402, $A156='tagsBySource 1'!$A$3:$A$2402, 'tagsBySource 1'!O$3:O$2402&lt;&gt;"""")), """")"),"")</f>
        <v/>
      </c>
      <c r="P156" s="1" t="str">
        <f ca="1">IFERROR(__xludf.DUMMYFUNCTION("IFERROR(JOIN("", "", FILTER('tagsBySource 1'!P$3:P$2402, $A156='tagsBySource 1'!$A$3:$A$2402, 'tagsBySource 1'!P$3:P$2402&lt;&gt;"""")), """")"),"")</f>
        <v/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IFERROR(__xludf.DUMMYFUNCTION("IFERROR(JOIN("", "", FILTER('tagsBySource 1'!B$3:B$2402, $A157='tagsBySource 1'!$A$3:$A$2402, 'tagsBySource 1'!B$3:B$2402&lt;&gt;"""")), """")"),"")</f>
        <v/>
      </c>
      <c r="C157" s="1" t="str">
        <f ca="1">IFERROR(__xludf.DUMMYFUNCTION("IFERROR(JOIN("", "", FILTER('tagsBySource 1'!C$3:C$2402, $A157='tagsBySource 1'!$A$3:$A$2402, 'tagsBySource 1'!C$3:C$2402&lt;&gt;"""")), """")"),"")</f>
        <v/>
      </c>
      <c r="D157" s="1" t="str">
        <f ca="1">IFERROR(__xludf.DUMMYFUNCTION("IFERROR(JOIN("", "", FILTER('tagsBySource 1'!D$3:D$2402, $A157='tagsBySource 1'!$A$3:$A$2402, 'tagsBySource 1'!D$3:D$2402&lt;&gt;"""")), """")"),"")</f>
        <v/>
      </c>
      <c r="E157" s="1" t="str">
        <f ca="1">IFERROR(__xludf.DUMMYFUNCTION("IFERROR(JOIN("", "", FILTER('tagsBySource 1'!E$3:E$2402, $A157='tagsBySource 1'!$A$3:$A$2402, 'tagsBySource 1'!E$3:E$2402&lt;&gt;"""")), """")"),"")</f>
        <v/>
      </c>
      <c r="F157" s="1" t="str">
        <f ca="1">IFERROR(__xludf.DUMMYFUNCTION("IFERROR(JOIN("", "", FILTER('tagsBySource 1'!F$3:F$2402, $A157='tagsBySource 1'!$A$3:$A$2402, 'tagsBySource 1'!F$3:F$2402&lt;&gt;"""")), """")"),"")</f>
        <v/>
      </c>
      <c r="G157" s="1" t="str">
        <f ca="1">IFERROR(__xludf.DUMMYFUNCTION("IFERROR(JOIN("", "", FILTER('tagsBySource 1'!G$3:G$2402, $A157='tagsBySource 1'!$A$3:$A$2402, 'tagsBySource 1'!G$3:G$2402&lt;&gt;"""")), """")"),"")</f>
        <v/>
      </c>
      <c r="H157" s="1" t="str">
        <f ca="1">IFERROR(__xludf.DUMMYFUNCTION("IFERROR(JOIN("", "", FILTER('tagsBySource 1'!H$3:H$2402, $A157='tagsBySource 1'!$A$3:$A$2402, 'tagsBySource 1'!H$3:H$2402&lt;&gt;"""")), """")"),"")</f>
        <v/>
      </c>
      <c r="I157" s="1" t="str">
        <f ca="1">IFERROR(__xludf.DUMMYFUNCTION("IFERROR(JOIN("", "", FILTER('tagsBySource 1'!I$3:I$2402, $A157='tagsBySource 1'!$A$3:$A$2402, 'tagsBySource 1'!I$3:I$2402&lt;&gt;"""")), """")"),"")</f>
        <v/>
      </c>
      <c r="J157" s="1" t="str">
        <f ca="1">IFERROR(__xludf.DUMMYFUNCTION("IFERROR(JOIN("", "", FILTER('tagsBySource 1'!J$3:J$2402, $A157='tagsBySource 1'!$A$3:$A$2402, 'tagsBySource 1'!J$3:J$2402&lt;&gt;"""")), """")"),"")</f>
        <v/>
      </c>
      <c r="K157" s="1" t="str">
        <f ca="1">IFERROR(__xludf.DUMMYFUNCTION("IFERROR(JOIN("", "", FILTER('tagsBySource 1'!K$3:K$2402, $A157='tagsBySource 1'!$A$3:$A$2402, 'tagsBySource 1'!K$3:K$2402&lt;&gt;"""")), """")"),"")</f>
        <v/>
      </c>
      <c r="L157" s="1" t="str">
        <f ca="1">IFERROR(__xludf.DUMMYFUNCTION("IFERROR(JOIN("", "", FILTER('tagsBySource 1'!L$3:L$2402, $A157='tagsBySource 1'!$A$3:$A$2402, 'tagsBySource 1'!L$3:L$2402&lt;&gt;"""")), """")"),"")</f>
        <v/>
      </c>
      <c r="M157" s="1" t="str">
        <f ca="1">IFERROR(__xludf.DUMMYFUNCTION("IFERROR(JOIN("", "", FILTER('tagsBySource 1'!M$3:M$2402, $A157='tagsBySource 1'!$A$3:$A$2402, 'tagsBySource 1'!M$3:M$2402&lt;&gt;"""")), """")"),"")</f>
        <v/>
      </c>
      <c r="N157" s="1" t="str">
        <f ca="1">IFERROR(__xludf.DUMMYFUNCTION("IFERROR(JOIN("", "", FILTER('tagsBySource 1'!N$3:N$2402, $A157='tagsBySource 1'!$A$3:$A$2402, 'tagsBySource 1'!N$3:N$2402&lt;&gt;"""")), """")"),"")</f>
        <v/>
      </c>
      <c r="O157" s="1" t="str">
        <f ca="1">IFERROR(__xludf.DUMMYFUNCTION("IFERROR(JOIN("", "", FILTER('tagsBySource 1'!O$3:O$2402, $A157='tagsBySource 1'!$A$3:$A$2402, 'tagsBySource 1'!O$3:O$2402&lt;&gt;"""")), """")"),"")</f>
        <v/>
      </c>
      <c r="P157" s="1" t="str">
        <f ca="1">IFERROR(__xludf.DUMMYFUNCTION("IFERROR(JOIN("", "", FILTER('tagsBySource 1'!P$3:P$2402, $A157='tagsBySource 1'!$A$3:$A$2402, 'tagsBySource 1'!P$3:P$2402&lt;&gt;"""")), """")"),"")</f>
        <v/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IFERROR(__xludf.DUMMYFUNCTION("IFERROR(JOIN("", "", FILTER('tagsBySource 1'!B$3:B$2402, $A158='tagsBySource 1'!$A$3:$A$2402, 'tagsBySource 1'!B$3:B$2402&lt;&gt;"""")), """")"),"")</f>
        <v/>
      </c>
      <c r="C158" s="1" t="str">
        <f ca="1">IFERROR(__xludf.DUMMYFUNCTION("IFERROR(JOIN("", "", FILTER('tagsBySource 1'!C$3:C$2402, $A158='tagsBySource 1'!$A$3:$A$2402, 'tagsBySource 1'!C$3:C$2402&lt;&gt;"""")), """")"),"")</f>
        <v/>
      </c>
      <c r="D158" s="1" t="str">
        <f ca="1">IFERROR(__xludf.DUMMYFUNCTION("IFERROR(JOIN("", "", FILTER('tagsBySource 1'!D$3:D$2402, $A158='tagsBySource 1'!$A$3:$A$2402, 'tagsBySource 1'!D$3:D$2402&lt;&gt;"""")), """")"),"")</f>
        <v/>
      </c>
      <c r="E158" s="1" t="str">
        <f ca="1">IFERROR(__xludf.DUMMYFUNCTION("IFERROR(JOIN("", "", FILTER('tagsBySource 1'!E$3:E$2402, $A158='tagsBySource 1'!$A$3:$A$2402, 'tagsBySource 1'!E$3:E$2402&lt;&gt;"""")), """")"),"")</f>
        <v/>
      </c>
      <c r="F158" s="1" t="str">
        <f ca="1">IFERROR(__xludf.DUMMYFUNCTION("IFERROR(JOIN("", "", FILTER('tagsBySource 1'!F$3:F$2402, $A158='tagsBySource 1'!$A$3:$A$2402, 'tagsBySource 1'!F$3:F$2402&lt;&gt;"""")), """")"),"")</f>
        <v/>
      </c>
      <c r="G158" s="1" t="str">
        <f ca="1">IFERROR(__xludf.DUMMYFUNCTION("IFERROR(JOIN("", "", FILTER('tagsBySource 1'!G$3:G$2402, $A158='tagsBySource 1'!$A$3:$A$2402, 'tagsBySource 1'!G$3:G$2402&lt;&gt;"""")), """")"),"")</f>
        <v/>
      </c>
      <c r="H158" s="1" t="str">
        <f ca="1">IFERROR(__xludf.DUMMYFUNCTION("IFERROR(JOIN("", "", FILTER('tagsBySource 1'!H$3:H$2402, $A158='tagsBySource 1'!$A$3:$A$2402, 'tagsBySource 1'!H$3:H$2402&lt;&gt;"""")), """")"),"")</f>
        <v/>
      </c>
      <c r="I158" s="1" t="str">
        <f ca="1">IFERROR(__xludf.DUMMYFUNCTION("IFERROR(JOIN("", "", FILTER('tagsBySource 1'!I$3:I$2402, $A158='tagsBySource 1'!$A$3:$A$2402, 'tagsBySource 1'!I$3:I$2402&lt;&gt;"""")), """")"),"")</f>
        <v/>
      </c>
      <c r="J158" s="1" t="str">
        <f ca="1">IFERROR(__xludf.DUMMYFUNCTION("IFERROR(JOIN("", "", FILTER('tagsBySource 1'!J$3:J$2402, $A158='tagsBySource 1'!$A$3:$A$2402, 'tagsBySource 1'!J$3:J$2402&lt;&gt;"""")), """")"),"")</f>
        <v/>
      </c>
      <c r="K158" s="1" t="str">
        <f ca="1">IFERROR(__xludf.DUMMYFUNCTION("IFERROR(JOIN("", "", FILTER('tagsBySource 1'!K$3:K$2402, $A158='tagsBySource 1'!$A$3:$A$2402, 'tagsBySource 1'!K$3:K$2402&lt;&gt;"""")), """")"),"")</f>
        <v/>
      </c>
      <c r="L158" s="1" t="str">
        <f ca="1">IFERROR(__xludf.DUMMYFUNCTION("IFERROR(JOIN("", "", FILTER('tagsBySource 1'!L$3:L$2402, $A158='tagsBySource 1'!$A$3:$A$2402, 'tagsBySource 1'!L$3:L$2402&lt;&gt;"""")), """")"),"")</f>
        <v/>
      </c>
      <c r="M158" s="1" t="str">
        <f ca="1">IFERROR(__xludf.DUMMYFUNCTION("IFERROR(JOIN("", "", FILTER('tagsBySource 1'!M$3:M$2402, $A158='tagsBySource 1'!$A$3:$A$2402, 'tagsBySource 1'!M$3:M$2402&lt;&gt;"""")), """")"),"")</f>
        <v/>
      </c>
      <c r="N158" s="1" t="str">
        <f ca="1">IFERROR(__xludf.DUMMYFUNCTION("IFERROR(JOIN("", "", FILTER('tagsBySource 1'!N$3:N$2402, $A158='tagsBySource 1'!$A$3:$A$2402, 'tagsBySource 1'!N$3:N$2402&lt;&gt;"""")), """")"),"")</f>
        <v/>
      </c>
      <c r="O158" s="1" t="str">
        <f ca="1">IFERROR(__xludf.DUMMYFUNCTION("IFERROR(JOIN("", "", FILTER('tagsBySource 1'!O$3:O$2402, $A158='tagsBySource 1'!$A$3:$A$2402, 'tagsBySource 1'!O$3:O$2402&lt;&gt;"""")), """")"),"")</f>
        <v/>
      </c>
      <c r="P158" s="1" t="str">
        <f ca="1">IFERROR(__xludf.DUMMYFUNCTION("IFERROR(JOIN("", "", FILTER('tagsBySource 1'!P$3:P$2402, $A158='tagsBySource 1'!$A$3:$A$2402, 'tagsBySource 1'!P$3:P$2402&lt;&gt;"""")), """")"),"")</f>
        <v/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IFERROR(__xludf.DUMMYFUNCTION("IFERROR(JOIN("", "", FILTER('tagsBySource 1'!B$3:B$2402, $A159='tagsBySource 1'!$A$3:$A$2402, 'tagsBySource 1'!B$3:B$2402&lt;&gt;"""")), """")"),"")</f>
        <v/>
      </c>
      <c r="C159" s="1" t="str">
        <f ca="1">IFERROR(__xludf.DUMMYFUNCTION("IFERROR(JOIN("", "", FILTER('tagsBySource 1'!C$3:C$2402, $A159='tagsBySource 1'!$A$3:$A$2402, 'tagsBySource 1'!C$3:C$2402&lt;&gt;"""")), """")"),"")</f>
        <v/>
      </c>
      <c r="D159" s="1" t="str">
        <f ca="1">IFERROR(__xludf.DUMMYFUNCTION("IFERROR(JOIN("", "", FILTER('tagsBySource 1'!D$3:D$2402, $A159='tagsBySource 1'!$A$3:$A$2402, 'tagsBySource 1'!D$3:D$2402&lt;&gt;"""")), """")"),"")</f>
        <v/>
      </c>
      <c r="E159" s="1" t="str">
        <f ca="1">IFERROR(__xludf.DUMMYFUNCTION("IFERROR(JOIN("", "", FILTER('tagsBySource 1'!E$3:E$2402, $A159='tagsBySource 1'!$A$3:$A$2402, 'tagsBySource 1'!E$3:E$2402&lt;&gt;"""")), """")"),"")</f>
        <v/>
      </c>
      <c r="F159" s="1" t="str">
        <f ca="1">IFERROR(__xludf.DUMMYFUNCTION("IFERROR(JOIN("", "", FILTER('tagsBySource 1'!F$3:F$2402, $A159='tagsBySource 1'!$A$3:$A$2402, 'tagsBySource 1'!F$3:F$2402&lt;&gt;"""")), """")"),"")</f>
        <v/>
      </c>
      <c r="G159" s="1" t="str">
        <f ca="1">IFERROR(__xludf.DUMMYFUNCTION("IFERROR(JOIN("", "", FILTER('tagsBySource 1'!G$3:G$2402, $A159='tagsBySource 1'!$A$3:$A$2402, 'tagsBySource 1'!G$3:G$2402&lt;&gt;"""")), """")"),"")</f>
        <v/>
      </c>
      <c r="H159" s="1" t="str">
        <f ca="1">IFERROR(__xludf.DUMMYFUNCTION("IFERROR(JOIN("", "", FILTER('tagsBySource 1'!H$3:H$2402, $A159='tagsBySource 1'!$A$3:$A$2402, 'tagsBySource 1'!H$3:H$2402&lt;&gt;"""")), """")"),"")</f>
        <v/>
      </c>
      <c r="I159" s="1" t="str">
        <f ca="1">IFERROR(__xludf.DUMMYFUNCTION("IFERROR(JOIN("", "", FILTER('tagsBySource 1'!I$3:I$2402, $A159='tagsBySource 1'!$A$3:$A$2402, 'tagsBySource 1'!I$3:I$2402&lt;&gt;"""")), """")"),"")</f>
        <v/>
      </c>
      <c r="J159" s="1" t="str">
        <f ca="1">IFERROR(__xludf.DUMMYFUNCTION("IFERROR(JOIN("", "", FILTER('tagsBySource 1'!J$3:J$2402, $A159='tagsBySource 1'!$A$3:$A$2402, 'tagsBySource 1'!J$3:J$2402&lt;&gt;"""")), """")"),"")</f>
        <v/>
      </c>
      <c r="K159" s="1" t="str">
        <f ca="1">IFERROR(__xludf.DUMMYFUNCTION("IFERROR(JOIN("", "", FILTER('tagsBySource 1'!K$3:K$2402, $A159='tagsBySource 1'!$A$3:$A$2402, 'tagsBySource 1'!K$3:K$2402&lt;&gt;"""")), """")"),"")</f>
        <v/>
      </c>
      <c r="L159" s="1" t="str">
        <f ca="1">IFERROR(__xludf.DUMMYFUNCTION("IFERROR(JOIN("", "", FILTER('tagsBySource 1'!L$3:L$2402, $A159='tagsBySource 1'!$A$3:$A$2402, 'tagsBySource 1'!L$3:L$2402&lt;&gt;"""")), """")"),"")</f>
        <v/>
      </c>
      <c r="M159" s="1" t="str">
        <f ca="1">IFERROR(__xludf.DUMMYFUNCTION("IFERROR(JOIN("", "", FILTER('tagsBySource 1'!M$3:M$2402, $A159='tagsBySource 1'!$A$3:$A$2402, 'tagsBySource 1'!M$3:M$2402&lt;&gt;"""")), """")"),"")</f>
        <v/>
      </c>
      <c r="N159" s="1" t="str">
        <f ca="1">IFERROR(__xludf.DUMMYFUNCTION("IFERROR(JOIN("", "", FILTER('tagsBySource 1'!N$3:N$2402, $A159='tagsBySource 1'!$A$3:$A$2402, 'tagsBySource 1'!N$3:N$2402&lt;&gt;"""")), """")"),"")</f>
        <v/>
      </c>
      <c r="O159" s="1" t="str">
        <f ca="1">IFERROR(__xludf.DUMMYFUNCTION("IFERROR(JOIN("", "", FILTER('tagsBySource 1'!O$3:O$2402, $A159='tagsBySource 1'!$A$3:$A$2402, 'tagsBySource 1'!O$3:O$2402&lt;&gt;"""")), """")"),"")</f>
        <v/>
      </c>
      <c r="P159" s="1" t="str">
        <f ca="1">IFERROR(__xludf.DUMMYFUNCTION("IFERROR(JOIN("", "", FILTER('tagsBySource 1'!P$3:P$2402, $A159='tagsBySource 1'!$A$3:$A$2402, 'tagsBySource 1'!P$3:P$2402&lt;&gt;"""")), """")"),"")</f>
        <v/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IFERROR(__xludf.DUMMYFUNCTION("IFERROR(JOIN("", "", FILTER('tagsBySource 1'!B$3:B$2402, $A160='tagsBySource 1'!$A$3:$A$2402, 'tagsBySource 1'!B$3:B$2402&lt;&gt;"""")), """")"),"")</f>
        <v/>
      </c>
      <c r="C160" s="1" t="str">
        <f ca="1">IFERROR(__xludf.DUMMYFUNCTION("IFERROR(JOIN("", "", FILTER('tagsBySource 1'!C$3:C$2402, $A160='tagsBySource 1'!$A$3:$A$2402, 'tagsBySource 1'!C$3:C$2402&lt;&gt;"""")), """")"),"")</f>
        <v/>
      </c>
      <c r="D160" s="1" t="str">
        <f ca="1">IFERROR(__xludf.DUMMYFUNCTION("IFERROR(JOIN("", "", FILTER('tagsBySource 1'!D$3:D$2402, $A160='tagsBySource 1'!$A$3:$A$2402, 'tagsBySource 1'!D$3:D$2402&lt;&gt;"""")), """")"),"")</f>
        <v/>
      </c>
      <c r="E160" s="1" t="str">
        <f ca="1">IFERROR(__xludf.DUMMYFUNCTION("IFERROR(JOIN("", "", FILTER('tagsBySource 1'!E$3:E$2402, $A160='tagsBySource 1'!$A$3:$A$2402, 'tagsBySource 1'!E$3:E$2402&lt;&gt;"""")), """")"),"")</f>
        <v/>
      </c>
      <c r="F160" s="1" t="str">
        <f ca="1">IFERROR(__xludf.DUMMYFUNCTION("IFERROR(JOIN("", "", FILTER('tagsBySource 1'!F$3:F$2402, $A160='tagsBySource 1'!$A$3:$A$2402, 'tagsBySource 1'!F$3:F$2402&lt;&gt;"""")), """")"),"")</f>
        <v/>
      </c>
      <c r="G160" s="1" t="str">
        <f ca="1">IFERROR(__xludf.DUMMYFUNCTION("IFERROR(JOIN("", "", FILTER('tagsBySource 1'!G$3:G$2402, $A160='tagsBySource 1'!$A$3:$A$2402, 'tagsBySource 1'!G$3:G$2402&lt;&gt;"""")), """")"),"")</f>
        <v/>
      </c>
      <c r="H160" s="1" t="str">
        <f ca="1">IFERROR(__xludf.DUMMYFUNCTION("IFERROR(JOIN("", "", FILTER('tagsBySource 1'!H$3:H$2402, $A160='tagsBySource 1'!$A$3:$A$2402, 'tagsBySource 1'!H$3:H$2402&lt;&gt;"""")), """")"),"")</f>
        <v/>
      </c>
      <c r="I160" s="1" t="str">
        <f ca="1">IFERROR(__xludf.DUMMYFUNCTION("IFERROR(JOIN("", "", FILTER('tagsBySource 1'!I$3:I$2402, $A160='tagsBySource 1'!$A$3:$A$2402, 'tagsBySource 1'!I$3:I$2402&lt;&gt;"""")), """")"),"")</f>
        <v/>
      </c>
      <c r="J160" s="1" t="str">
        <f ca="1">IFERROR(__xludf.DUMMYFUNCTION("IFERROR(JOIN("", "", FILTER('tagsBySource 1'!J$3:J$2402, $A160='tagsBySource 1'!$A$3:$A$2402, 'tagsBySource 1'!J$3:J$2402&lt;&gt;"""")), """")"),"")</f>
        <v/>
      </c>
      <c r="K160" s="1" t="str">
        <f ca="1">IFERROR(__xludf.DUMMYFUNCTION("IFERROR(JOIN("", "", FILTER('tagsBySource 1'!K$3:K$2402, $A160='tagsBySource 1'!$A$3:$A$2402, 'tagsBySource 1'!K$3:K$2402&lt;&gt;"""")), """")"),"")</f>
        <v/>
      </c>
      <c r="L160" s="1" t="str">
        <f ca="1">IFERROR(__xludf.DUMMYFUNCTION("IFERROR(JOIN("", "", FILTER('tagsBySource 1'!L$3:L$2402, $A160='tagsBySource 1'!$A$3:$A$2402, 'tagsBySource 1'!L$3:L$2402&lt;&gt;"""")), """")"),"")</f>
        <v/>
      </c>
      <c r="M160" s="1" t="str">
        <f ca="1">IFERROR(__xludf.DUMMYFUNCTION("IFERROR(JOIN("", "", FILTER('tagsBySource 1'!M$3:M$2402, $A160='tagsBySource 1'!$A$3:$A$2402, 'tagsBySource 1'!M$3:M$2402&lt;&gt;"""")), """")"),"")</f>
        <v/>
      </c>
      <c r="N160" s="1" t="str">
        <f ca="1">IFERROR(__xludf.DUMMYFUNCTION("IFERROR(JOIN("", "", FILTER('tagsBySource 1'!N$3:N$2402, $A160='tagsBySource 1'!$A$3:$A$2402, 'tagsBySource 1'!N$3:N$2402&lt;&gt;"""")), """")"),"")</f>
        <v/>
      </c>
      <c r="O160" s="1" t="str">
        <f ca="1">IFERROR(__xludf.DUMMYFUNCTION("IFERROR(JOIN("", "", FILTER('tagsBySource 1'!O$3:O$2402, $A160='tagsBySource 1'!$A$3:$A$2402, 'tagsBySource 1'!O$3:O$2402&lt;&gt;"""")), """")"),"")</f>
        <v/>
      </c>
      <c r="P160" s="1" t="str">
        <f ca="1">IFERROR(__xludf.DUMMYFUNCTION("IFERROR(JOIN("", "", FILTER('tagsBySource 1'!P$3:P$2402, $A160='tagsBySource 1'!$A$3:$A$2402, 'tagsBySource 1'!P$3:P$2402&lt;&gt;"""")), """")"),"")</f>
        <v/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IFERROR(__xludf.DUMMYFUNCTION("IFERROR(JOIN("", "", FILTER('tagsBySource 1'!B$3:B$2402, $A161='tagsBySource 1'!$A$3:$A$2402, 'tagsBySource 1'!B$3:B$2402&lt;&gt;"""")), """")"),"")</f>
        <v/>
      </c>
      <c r="C161" s="1" t="str">
        <f ca="1">IFERROR(__xludf.DUMMYFUNCTION("IFERROR(JOIN("", "", FILTER('tagsBySource 1'!C$3:C$2402, $A161='tagsBySource 1'!$A$3:$A$2402, 'tagsBySource 1'!C$3:C$2402&lt;&gt;"""")), """")"),"")</f>
        <v/>
      </c>
      <c r="D161" s="1" t="str">
        <f ca="1">IFERROR(__xludf.DUMMYFUNCTION("IFERROR(JOIN("", "", FILTER('tagsBySource 1'!D$3:D$2402, $A161='tagsBySource 1'!$A$3:$A$2402, 'tagsBySource 1'!D$3:D$2402&lt;&gt;"""")), """")"),"")</f>
        <v/>
      </c>
      <c r="E161" s="1" t="str">
        <f ca="1">IFERROR(__xludf.DUMMYFUNCTION("IFERROR(JOIN("", "", FILTER('tagsBySource 1'!E$3:E$2402, $A161='tagsBySource 1'!$A$3:$A$2402, 'tagsBySource 1'!E$3:E$2402&lt;&gt;"""")), """")"),"")</f>
        <v/>
      </c>
      <c r="F161" s="1" t="str">
        <f ca="1">IFERROR(__xludf.DUMMYFUNCTION("IFERROR(JOIN("", "", FILTER('tagsBySource 1'!F$3:F$2402, $A161='tagsBySource 1'!$A$3:$A$2402, 'tagsBySource 1'!F$3:F$2402&lt;&gt;"""")), """")"),"")</f>
        <v/>
      </c>
      <c r="G161" s="1" t="str">
        <f ca="1">IFERROR(__xludf.DUMMYFUNCTION("IFERROR(JOIN("", "", FILTER('tagsBySource 1'!G$3:G$2402, $A161='tagsBySource 1'!$A$3:$A$2402, 'tagsBySource 1'!G$3:G$2402&lt;&gt;"""")), """")"),"")</f>
        <v/>
      </c>
      <c r="H161" s="1" t="str">
        <f ca="1">IFERROR(__xludf.DUMMYFUNCTION("IFERROR(JOIN("", "", FILTER('tagsBySource 1'!H$3:H$2402, $A161='tagsBySource 1'!$A$3:$A$2402, 'tagsBySource 1'!H$3:H$2402&lt;&gt;"""")), """")"),"")</f>
        <v/>
      </c>
      <c r="I161" s="1" t="str">
        <f ca="1">IFERROR(__xludf.DUMMYFUNCTION("IFERROR(JOIN("", "", FILTER('tagsBySource 1'!I$3:I$2402, $A161='tagsBySource 1'!$A$3:$A$2402, 'tagsBySource 1'!I$3:I$2402&lt;&gt;"""")), """")"),"")</f>
        <v/>
      </c>
      <c r="J161" s="1" t="str">
        <f ca="1">IFERROR(__xludf.DUMMYFUNCTION("IFERROR(JOIN("", "", FILTER('tagsBySource 1'!J$3:J$2402, $A161='tagsBySource 1'!$A$3:$A$2402, 'tagsBySource 1'!J$3:J$2402&lt;&gt;"""")), """")"),"")</f>
        <v/>
      </c>
      <c r="K161" s="1" t="str">
        <f ca="1">IFERROR(__xludf.DUMMYFUNCTION("IFERROR(JOIN("", "", FILTER('tagsBySource 1'!K$3:K$2402, $A161='tagsBySource 1'!$A$3:$A$2402, 'tagsBySource 1'!K$3:K$2402&lt;&gt;"""")), """")"),"")</f>
        <v/>
      </c>
      <c r="L161" s="1" t="str">
        <f ca="1">IFERROR(__xludf.DUMMYFUNCTION("IFERROR(JOIN("", "", FILTER('tagsBySource 1'!L$3:L$2402, $A161='tagsBySource 1'!$A$3:$A$2402, 'tagsBySource 1'!L$3:L$2402&lt;&gt;"""")), """")"),"")</f>
        <v/>
      </c>
      <c r="M161" s="1" t="str">
        <f ca="1">IFERROR(__xludf.DUMMYFUNCTION("IFERROR(JOIN("", "", FILTER('tagsBySource 1'!M$3:M$2402, $A161='tagsBySource 1'!$A$3:$A$2402, 'tagsBySource 1'!M$3:M$2402&lt;&gt;"""")), """")"),"")</f>
        <v/>
      </c>
      <c r="N161" s="1" t="str">
        <f ca="1">IFERROR(__xludf.DUMMYFUNCTION("IFERROR(JOIN("", "", FILTER('tagsBySource 1'!N$3:N$2402, $A161='tagsBySource 1'!$A$3:$A$2402, 'tagsBySource 1'!N$3:N$2402&lt;&gt;"""")), """")"),"")</f>
        <v/>
      </c>
      <c r="O161" s="1" t="str">
        <f ca="1">IFERROR(__xludf.DUMMYFUNCTION("IFERROR(JOIN("", "", FILTER('tagsBySource 1'!O$3:O$2402, $A161='tagsBySource 1'!$A$3:$A$2402, 'tagsBySource 1'!O$3:O$2402&lt;&gt;"""")), """")"),"")</f>
        <v/>
      </c>
      <c r="P161" s="1" t="str">
        <f ca="1">IFERROR(__xludf.DUMMYFUNCTION("IFERROR(JOIN("", "", FILTER('tagsBySource 1'!P$3:P$2402, $A161='tagsBySource 1'!$A$3:$A$2402, 'tagsBySource 1'!P$3:P$2402&lt;&gt;"""")), """")"),"")</f>
        <v/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IFERROR(__xludf.DUMMYFUNCTION("IFERROR(JOIN("", "", FILTER('tagsBySource 1'!B$3:B$2402, $A162='tagsBySource 1'!$A$3:$A$2402, 'tagsBySource 1'!B$3:B$2402&lt;&gt;"""")), """")"),"")</f>
        <v/>
      </c>
      <c r="C162" s="1" t="str">
        <f ca="1">IFERROR(__xludf.DUMMYFUNCTION("IFERROR(JOIN("", "", FILTER('tagsBySource 1'!C$3:C$2402, $A162='tagsBySource 1'!$A$3:$A$2402, 'tagsBySource 1'!C$3:C$2402&lt;&gt;"""")), """")"),"")</f>
        <v/>
      </c>
      <c r="D162" s="1" t="str">
        <f ca="1">IFERROR(__xludf.DUMMYFUNCTION("IFERROR(JOIN("", "", FILTER('tagsBySource 1'!D$3:D$2402, $A162='tagsBySource 1'!$A$3:$A$2402, 'tagsBySource 1'!D$3:D$2402&lt;&gt;"""")), """")"),"")</f>
        <v/>
      </c>
      <c r="E162" s="1" t="str">
        <f ca="1">IFERROR(__xludf.DUMMYFUNCTION("IFERROR(JOIN("", "", FILTER('tagsBySource 1'!E$3:E$2402, $A162='tagsBySource 1'!$A$3:$A$2402, 'tagsBySource 1'!E$3:E$2402&lt;&gt;"""")), """")"),"")</f>
        <v/>
      </c>
      <c r="F162" s="1" t="str">
        <f ca="1">IFERROR(__xludf.DUMMYFUNCTION("IFERROR(JOIN("", "", FILTER('tagsBySource 1'!F$3:F$2402, $A162='tagsBySource 1'!$A$3:$A$2402, 'tagsBySource 1'!F$3:F$2402&lt;&gt;"""")), """")"),"")</f>
        <v/>
      </c>
      <c r="G162" s="1" t="str">
        <f ca="1">IFERROR(__xludf.DUMMYFUNCTION("IFERROR(JOIN("", "", FILTER('tagsBySource 1'!G$3:G$2402, $A162='tagsBySource 1'!$A$3:$A$2402, 'tagsBySource 1'!G$3:G$2402&lt;&gt;"""")), """")"),"")</f>
        <v/>
      </c>
      <c r="H162" s="1" t="str">
        <f ca="1">IFERROR(__xludf.DUMMYFUNCTION("IFERROR(JOIN("", "", FILTER('tagsBySource 1'!H$3:H$2402, $A162='tagsBySource 1'!$A$3:$A$2402, 'tagsBySource 1'!H$3:H$2402&lt;&gt;"""")), """")"),"")</f>
        <v/>
      </c>
      <c r="I162" s="1" t="str">
        <f ca="1">IFERROR(__xludf.DUMMYFUNCTION("IFERROR(JOIN("", "", FILTER('tagsBySource 1'!I$3:I$2402, $A162='tagsBySource 1'!$A$3:$A$2402, 'tagsBySource 1'!I$3:I$2402&lt;&gt;"""")), """")"),"")</f>
        <v/>
      </c>
      <c r="J162" s="1" t="str">
        <f ca="1">IFERROR(__xludf.DUMMYFUNCTION("IFERROR(JOIN("", "", FILTER('tagsBySource 1'!J$3:J$2402, $A162='tagsBySource 1'!$A$3:$A$2402, 'tagsBySource 1'!J$3:J$2402&lt;&gt;"""")), """")"),"")</f>
        <v/>
      </c>
      <c r="K162" s="1" t="str">
        <f ca="1">IFERROR(__xludf.DUMMYFUNCTION("IFERROR(JOIN("", "", FILTER('tagsBySource 1'!K$3:K$2402, $A162='tagsBySource 1'!$A$3:$A$2402, 'tagsBySource 1'!K$3:K$2402&lt;&gt;"""")), """")"),"")</f>
        <v/>
      </c>
      <c r="L162" s="1" t="str">
        <f ca="1">IFERROR(__xludf.DUMMYFUNCTION("IFERROR(JOIN("", "", FILTER('tagsBySource 1'!L$3:L$2402, $A162='tagsBySource 1'!$A$3:$A$2402, 'tagsBySource 1'!L$3:L$2402&lt;&gt;"""")), """")"),"")</f>
        <v/>
      </c>
      <c r="M162" s="1" t="str">
        <f ca="1">IFERROR(__xludf.DUMMYFUNCTION("IFERROR(JOIN("", "", FILTER('tagsBySource 1'!M$3:M$2402, $A162='tagsBySource 1'!$A$3:$A$2402, 'tagsBySource 1'!M$3:M$2402&lt;&gt;"""")), """")"),"")</f>
        <v/>
      </c>
      <c r="N162" s="1" t="str">
        <f ca="1">IFERROR(__xludf.DUMMYFUNCTION("IFERROR(JOIN("", "", FILTER('tagsBySource 1'!N$3:N$2402, $A162='tagsBySource 1'!$A$3:$A$2402, 'tagsBySource 1'!N$3:N$2402&lt;&gt;"""")), """")"),"")</f>
        <v/>
      </c>
      <c r="O162" s="1" t="str">
        <f ca="1">IFERROR(__xludf.DUMMYFUNCTION("IFERROR(JOIN("", "", FILTER('tagsBySource 1'!O$3:O$2402, $A162='tagsBySource 1'!$A$3:$A$2402, 'tagsBySource 1'!O$3:O$2402&lt;&gt;"""")), """")"),"")</f>
        <v/>
      </c>
      <c r="P162" s="1" t="str">
        <f ca="1">IFERROR(__xludf.DUMMYFUNCTION("IFERROR(JOIN("", "", FILTER('tagsBySource 1'!P$3:P$2402, $A162='tagsBySource 1'!$A$3:$A$2402, 'tagsBySource 1'!P$3:P$2402&lt;&gt;"""")), """")"),"")</f>
        <v/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IFERROR(__xludf.DUMMYFUNCTION("IFERROR(JOIN("", "", FILTER('tagsBySource 1'!B$3:B$2402, $A163='tagsBySource 1'!$A$3:$A$2402, 'tagsBySource 1'!B$3:B$2402&lt;&gt;"""")), """")"),"")</f>
        <v/>
      </c>
      <c r="C163" s="1" t="str">
        <f ca="1">IFERROR(__xludf.DUMMYFUNCTION("IFERROR(JOIN("", "", FILTER('tagsBySource 1'!C$3:C$2402, $A163='tagsBySource 1'!$A$3:$A$2402, 'tagsBySource 1'!C$3:C$2402&lt;&gt;"""")), """")"),"")</f>
        <v/>
      </c>
      <c r="D163" s="1" t="str">
        <f ca="1">IFERROR(__xludf.DUMMYFUNCTION("IFERROR(JOIN("", "", FILTER('tagsBySource 1'!D$3:D$2402, $A163='tagsBySource 1'!$A$3:$A$2402, 'tagsBySource 1'!D$3:D$2402&lt;&gt;"""")), """")"),"")</f>
        <v/>
      </c>
      <c r="E163" s="1" t="str">
        <f ca="1">IFERROR(__xludf.DUMMYFUNCTION("IFERROR(JOIN("", "", FILTER('tagsBySource 1'!E$3:E$2402, $A163='tagsBySource 1'!$A$3:$A$2402, 'tagsBySource 1'!E$3:E$2402&lt;&gt;"""")), """")"),"")</f>
        <v/>
      </c>
      <c r="F163" s="1" t="str">
        <f ca="1">IFERROR(__xludf.DUMMYFUNCTION("IFERROR(JOIN("", "", FILTER('tagsBySource 1'!F$3:F$2402, $A163='tagsBySource 1'!$A$3:$A$2402, 'tagsBySource 1'!F$3:F$2402&lt;&gt;"""")), """")"),"")</f>
        <v/>
      </c>
      <c r="G163" s="1" t="str">
        <f ca="1">IFERROR(__xludf.DUMMYFUNCTION("IFERROR(JOIN("", "", FILTER('tagsBySource 1'!G$3:G$2402, $A163='tagsBySource 1'!$A$3:$A$2402, 'tagsBySource 1'!G$3:G$2402&lt;&gt;"""")), """")"),"")</f>
        <v/>
      </c>
      <c r="H163" s="1" t="str">
        <f ca="1">IFERROR(__xludf.DUMMYFUNCTION("IFERROR(JOIN("", "", FILTER('tagsBySource 1'!H$3:H$2402, $A163='tagsBySource 1'!$A$3:$A$2402, 'tagsBySource 1'!H$3:H$2402&lt;&gt;"""")), """")"),"")</f>
        <v/>
      </c>
      <c r="I163" s="1" t="str">
        <f ca="1">IFERROR(__xludf.DUMMYFUNCTION("IFERROR(JOIN("", "", FILTER('tagsBySource 1'!I$3:I$2402, $A163='tagsBySource 1'!$A$3:$A$2402, 'tagsBySource 1'!I$3:I$2402&lt;&gt;"""")), """")"),"")</f>
        <v/>
      </c>
      <c r="J163" s="1" t="str">
        <f ca="1">IFERROR(__xludf.DUMMYFUNCTION("IFERROR(JOIN("", "", FILTER('tagsBySource 1'!J$3:J$2402, $A163='tagsBySource 1'!$A$3:$A$2402, 'tagsBySource 1'!J$3:J$2402&lt;&gt;"""")), """")"),"")</f>
        <v/>
      </c>
      <c r="K163" s="1" t="str">
        <f ca="1">IFERROR(__xludf.DUMMYFUNCTION("IFERROR(JOIN("", "", FILTER('tagsBySource 1'!K$3:K$2402, $A163='tagsBySource 1'!$A$3:$A$2402, 'tagsBySource 1'!K$3:K$2402&lt;&gt;"""")), """")"),"")</f>
        <v/>
      </c>
      <c r="L163" s="1" t="str">
        <f ca="1">IFERROR(__xludf.DUMMYFUNCTION("IFERROR(JOIN("", "", FILTER('tagsBySource 1'!L$3:L$2402, $A163='tagsBySource 1'!$A$3:$A$2402, 'tagsBySource 1'!L$3:L$2402&lt;&gt;"""")), """")"),"")</f>
        <v/>
      </c>
      <c r="M163" s="1" t="str">
        <f ca="1">IFERROR(__xludf.DUMMYFUNCTION("IFERROR(JOIN("", "", FILTER('tagsBySource 1'!M$3:M$2402, $A163='tagsBySource 1'!$A$3:$A$2402, 'tagsBySource 1'!M$3:M$2402&lt;&gt;"""")), """")"),"")</f>
        <v/>
      </c>
      <c r="N163" s="1" t="str">
        <f ca="1">IFERROR(__xludf.DUMMYFUNCTION("IFERROR(JOIN("", "", FILTER('tagsBySource 1'!N$3:N$2402, $A163='tagsBySource 1'!$A$3:$A$2402, 'tagsBySource 1'!N$3:N$2402&lt;&gt;"""")), """")"),"")</f>
        <v/>
      </c>
      <c r="O163" s="1" t="str">
        <f ca="1">IFERROR(__xludf.DUMMYFUNCTION("IFERROR(JOIN("", "", FILTER('tagsBySource 1'!O$3:O$2402, $A163='tagsBySource 1'!$A$3:$A$2402, 'tagsBySource 1'!O$3:O$2402&lt;&gt;"""")), """")"),"")</f>
        <v/>
      </c>
      <c r="P163" s="1" t="str">
        <f ca="1">IFERROR(__xludf.DUMMYFUNCTION("IFERROR(JOIN("", "", FILTER('tagsBySource 1'!P$3:P$2402, $A163='tagsBySource 1'!$A$3:$A$2402, 'tagsBySource 1'!P$3:P$2402&lt;&gt;"""")), """")"),"")</f>
        <v/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IFERROR(__xludf.DUMMYFUNCTION("IFERROR(JOIN("", "", FILTER('tagsBySource 1'!B$3:B$2402, $A164='tagsBySource 1'!$A$3:$A$2402, 'tagsBySource 1'!B$3:B$2402&lt;&gt;"""")), """")"),"")</f>
        <v/>
      </c>
      <c r="C164" s="1" t="str">
        <f ca="1">IFERROR(__xludf.DUMMYFUNCTION("IFERROR(JOIN("", "", FILTER('tagsBySource 1'!C$3:C$2402, $A164='tagsBySource 1'!$A$3:$A$2402, 'tagsBySource 1'!C$3:C$2402&lt;&gt;"""")), """")"),"")</f>
        <v/>
      </c>
      <c r="D164" s="1" t="str">
        <f ca="1">IFERROR(__xludf.DUMMYFUNCTION("IFERROR(JOIN("", "", FILTER('tagsBySource 1'!D$3:D$2402, $A164='tagsBySource 1'!$A$3:$A$2402, 'tagsBySource 1'!D$3:D$2402&lt;&gt;"""")), """")"),"")</f>
        <v/>
      </c>
      <c r="E164" s="1" t="str">
        <f ca="1">IFERROR(__xludf.DUMMYFUNCTION("IFERROR(JOIN("", "", FILTER('tagsBySource 1'!E$3:E$2402, $A164='tagsBySource 1'!$A$3:$A$2402, 'tagsBySource 1'!E$3:E$2402&lt;&gt;"""")), """")"),"")</f>
        <v/>
      </c>
      <c r="F164" s="1" t="str">
        <f ca="1">IFERROR(__xludf.DUMMYFUNCTION("IFERROR(JOIN("", "", FILTER('tagsBySource 1'!F$3:F$2402, $A164='tagsBySource 1'!$A$3:$A$2402, 'tagsBySource 1'!F$3:F$2402&lt;&gt;"""")), """")"),"")</f>
        <v/>
      </c>
      <c r="G164" s="1" t="str">
        <f ca="1">IFERROR(__xludf.DUMMYFUNCTION("IFERROR(JOIN("", "", FILTER('tagsBySource 1'!G$3:G$2402, $A164='tagsBySource 1'!$A$3:$A$2402, 'tagsBySource 1'!G$3:G$2402&lt;&gt;"""")), """")"),"")</f>
        <v/>
      </c>
      <c r="H164" s="1" t="str">
        <f ca="1">IFERROR(__xludf.DUMMYFUNCTION("IFERROR(JOIN("", "", FILTER('tagsBySource 1'!H$3:H$2402, $A164='tagsBySource 1'!$A$3:$A$2402, 'tagsBySource 1'!H$3:H$2402&lt;&gt;"""")), """")"),"")</f>
        <v/>
      </c>
      <c r="I164" s="1" t="str">
        <f ca="1">IFERROR(__xludf.DUMMYFUNCTION("IFERROR(JOIN("", "", FILTER('tagsBySource 1'!I$3:I$2402, $A164='tagsBySource 1'!$A$3:$A$2402, 'tagsBySource 1'!I$3:I$2402&lt;&gt;"""")), """")"),"")</f>
        <v/>
      </c>
      <c r="J164" s="1" t="str">
        <f ca="1">IFERROR(__xludf.DUMMYFUNCTION("IFERROR(JOIN("", "", FILTER('tagsBySource 1'!J$3:J$2402, $A164='tagsBySource 1'!$A$3:$A$2402, 'tagsBySource 1'!J$3:J$2402&lt;&gt;"""")), """")"),"")</f>
        <v/>
      </c>
      <c r="K164" s="1" t="str">
        <f ca="1">IFERROR(__xludf.DUMMYFUNCTION("IFERROR(JOIN("", "", FILTER('tagsBySource 1'!K$3:K$2402, $A164='tagsBySource 1'!$A$3:$A$2402, 'tagsBySource 1'!K$3:K$2402&lt;&gt;"""")), """")"),"")</f>
        <v/>
      </c>
      <c r="L164" s="1" t="str">
        <f ca="1">IFERROR(__xludf.DUMMYFUNCTION("IFERROR(JOIN("", "", FILTER('tagsBySource 1'!L$3:L$2402, $A164='tagsBySource 1'!$A$3:$A$2402, 'tagsBySource 1'!L$3:L$2402&lt;&gt;"""")), """")"),"")</f>
        <v/>
      </c>
      <c r="M164" s="1" t="str">
        <f ca="1">IFERROR(__xludf.DUMMYFUNCTION("IFERROR(JOIN("", "", FILTER('tagsBySource 1'!M$3:M$2402, $A164='tagsBySource 1'!$A$3:$A$2402, 'tagsBySource 1'!M$3:M$2402&lt;&gt;"""")), """")"),"")</f>
        <v/>
      </c>
      <c r="N164" s="1" t="str">
        <f ca="1">IFERROR(__xludf.DUMMYFUNCTION("IFERROR(JOIN("", "", FILTER('tagsBySource 1'!N$3:N$2402, $A164='tagsBySource 1'!$A$3:$A$2402, 'tagsBySource 1'!N$3:N$2402&lt;&gt;"""")), """")"),"")</f>
        <v/>
      </c>
      <c r="O164" s="1" t="str">
        <f ca="1">IFERROR(__xludf.DUMMYFUNCTION("IFERROR(JOIN("", "", FILTER('tagsBySource 1'!O$3:O$2402, $A164='tagsBySource 1'!$A$3:$A$2402, 'tagsBySource 1'!O$3:O$2402&lt;&gt;"""")), """")"),"")</f>
        <v/>
      </c>
      <c r="P164" s="1" t="str">
        <f ca="1">IFERROR(__xludf.DUMMYFUNCTION("IFERROR(JOIN("", "", FILTER('tagsBySource 1'!P$3:P$2402, $A164='tagsBySource 1'!$A$3:$A$2402, 'tagsBySource 1'!P$3:P$2402&lt;&gt;"""")), """")"),"")</f>
        <v/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IFERROR(__xludf.DUMMYFUNCTION("IFERROR(JOIN("", "", FILTER('tagsBySource 1'!B$3:B$2402, $A165='tagsBySource 1'!$A$3:$A$2402, 'tagsBySource 1'!B$3:B$2402&lt;&gt;"""")), """")"),"")</f>
        <v/>
      </c>
      <c r="C165" s="1" t="str">
        <f ca="1">IFERROR(__xludf.DUMMYFUNCTION("IFERROR(JOIN("", "", FILTER('tagsBySource 1'!C$3:C$2402, $A165='tagsBySource 1'!$A$3:$A$2402, 'tagsBySource 1'!C$3:C$2402&lt;&gt;"""")), """")"),"")</f>
        <v/>
      </c>
      <c r="D165" s="1" t="str">
        <f ca="1">IFERROR(__xludf.DUMMYFUNCTION("IFERROR(JOIN("", "", FILTER('tagsBySource 1'!D$3:D$2402, $A165='tagsBySource 1'!$A$3:$A$2402, 'tagsBySource 1'!D$3:D$2402&lt;&gt;"""")), """")"),"")</f>
        <v/>
      </c>
      <c r="E165" s="1" t="str">
        <f ca="1">IFERROR(__xludf.DUMMYFUNCTION("IFERROR(JOIN("", "", FILTER('tagsBySource 1'!E$3:E$2402, $A165='tagsBySource 1'!$A$3:$A$2402, 'tagsBySource 1'!E$3:E$2402&lt;&gt;"""")), """")"),"")</f>
        <v/>
      </c>
      <c r="F165" s="1" t="str">
        <f ca="1">IFERROR(__xludf.DUMMYFUNCTION("IFERROR(JOIN("", "", FILTER('tagsBySource 1'!F$3:F$2402, $A165='tagsBySource 1'!$A$3:$A$2402, 'tagsBySource 1'!F$3:F$2402&lt;&gt;"""")), """")"),"")</f>
        <v/>
      </c>
      <c r="G165" s="1" t="str">
        <f ca="1">IFERROR(__xludf.DUMMYFUNCTION("IFERROR(JOIN("", "", FILTER('tagsBySource 1'!G$3:G$2402, $A165='tagsBySource 1'!$A$3:$A$2402, 'tagsBySource 1'!G$3:G$2402&lt;&gt;"""")), """")"),"")</f>
        <v/>
      </c>
      <c r="H165" s="1" t="str">
        <f ca="1">IFERROR(__xludf.DUMMYFUNCTION("IFERROR(JOIN("", "", FILTER('tagsBySource 1'!H$3:H$2402, $A165='tagsBySource 1'!$A$3:$A$2402, 'tagsBySource 1'!H$3:H$2402&lt;&gt;"""")), """")"),"")</f>
        <v/>
      </c>
      <c r="I165" s="1" t="str">
        <f ca="1">IFERROR(__xludf.DUMMYFUNCTION("IFERROR(JOIN("", "", FILTER('tagsBySource 1'!I$3:I$2402, $A165='tagsBySource 1'!$A$3:$A$2402, 'tagsBySource 1'!I$3:I$2402&lt;&gt;"""")), """")"),"")</f>
        <v/>
      </c>
      <c r="J165" s="1" t="str">
        <f ca="1">IFERROR(__xludf.DUMMYFUNCTION("IFERROR(JOIN("", "", FILTER('tagsBySource 1'!J$3:J$2402, $A165='tagsBySource 1'!$A$3:$A$2402, 'tagsBySource 1'!J$3:J$2402&lt;&gt;"""")), """")"),"")</f>
        <v/>
      </c>
      <c r="K165" s="1" t="str">
        <f ca="1">IFERROR(__xludf.DUMMYFUNCTION("IFERROR(JOIN("", "", FILTER('tagsBySource 1'!K$3:K$2402, $A165='tagsBySource 1'!$A$3:$A$2402, 'tagsBySource 1'!K$3:K$2402&lt;&gt;"""")), """")"),"")</f>
        <v/>
      </c>
      <c r="L165" s="1" t="str">
        <f ca="1">IFERROR(__xludf.DUMMYFUNCTION("IFERROR(JOIN("", "", FILTER('tagsBySource 1'!L$3:L$2402, $A165='tagsBySource 1'!$A$3:$A$2402, 'tagsBySource 1'!L$3:L$2402&lt;&gt;"""")), """")"),"")</f>
        <v/>
      </c>
      <c r="M165" s="1" t="str">
        <f ca="1">IFERROR(__xludf.DUMMYFUNCTION("IFERROR(JOIN("", "", FILTER('tagsBySource 1'!M$3:M$2402, $A165='tagsBySource 1'!$A$3:$A$2402, 'tagsBySource 1'!M$3:M$2402&lt;&gt;"""")), """")"),"")</f>
        <v/>
      </c>
      <c r="N165" s="1" t="str">
        <f ca="1">IFERROR(__xludf.DUMMYFUNCTION("IFERROR(JOIN("", "", FILTER('tagsBySource 1'!N$3:N$2402, $A165='tagsBySource 1'!$A$3:$A$2402, 'tagsBySource 1'!N$3:N$2402&lt;&gt;"""")), """")"),"")</f>
        <v/>
      </c>
      <c r="O165" s="1" t="str">
        <f ca="1">IFERROR(__xludf.DUMMYFUNCTION("IFERROR(JOIN("", "", FILTER('tagsBySource 1'!O$3:O$2402, $A165='tagsBySource 1'!$A$3:$A$2402, 'tagsBySource 1'!O$3:O$2402&lt;&gt;"""")), """")"),"")</f>
        <v/>
      </c>
      <c r="P165" s="1" t="str">
        <f ca="1">IFERROR(__xludf.DUMMYFUNCTION("IFERROR(JOIN("", "", FILTER('tagsBySource 1'!P$3:P$2402, $A165='tagsBySource 1'!$A$3:$A$2402, 'tagsBySource 1'!P$3:P$2402&lt;&gt;"""")), """")"),"")</f>
        <v/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IFERROR(__xludf.DUMMYFUNCTION("IFERROR(JOIN("", "", FILTER('tagsBySource 1'!B$3:B$2402, $A166='tagsBySource 1'!$A$3:$A$2402, 'tagsBySource 1'!B$3:B$2402&lt;&gt;"""")), """")"),"")</f>
        <v/>
      </c>
      <c r="C166" s="1" t="str">
        <f ca="1">IFERROR(__xludf.DUMMYFUNCTION("IFERROR(JOIN("", "", FILTER('tagsBySource 1'!C$3:C$2402, $A166='tagsBySource 1'!$A$3:$A$2402, 'tagsBySource 1'!C$3:C$2402&lt;&gt;"""")), """")"),"")</f>
        <v/>
      </c>
      <c r="D166" s="1" t="str">
        <f ca="1">IFERROR(__xludf.DUMMYFUNCTION("IFERROR(JOIN("", "", FILTER('tagsBySource 1'!D$3:D$2402, $A166='tagsBySource 1'!$A$3:$A$2402, 'tagsBySource 1'!D$3:D$2402&lt;&gt;"""")), """")"),"")</f>
        <v/>
      </c>
      <c r="E166" s="1" t="str">
        <f ca="1">IFERROR(__xludf.DUMMYFUNCTION("IFERROR(JOIN("", "", FILTER('tagsBySource 1'!E$3:E$2402, $A166='tagsBySource 1'!$A$3:$A$2402, 'tagsBySource 1'!E$3:E$2402&lt;&gt;"""")), """")"),"")</f>
        <v/>
      </c>
      <c r="F166" s="1" t="str">
        <f ca="1">IFERROR(__xludf.DUMMYFUNCTION("IFERROR(JOIN("", "", FILTER('tagsBySource 1'!F$3:F$2402, $A166='tagsBySource 1'!$A$3:$A$2402, 'tagsBySource 1'!F$3:F$2402&lt;&gt;"""")), """")"),"")</f>
        <v/>
      </c>
      <c r="G166" s="1" t="str">
        <f ca="1">IFERROR(__xludf.DUMMYFUNCTION("IFERROR(JOIN("", "", FILTER('tagsBySource 1'!G$3:G$2402, $A166='tagsBySource 1'!$A$3:$A$2402, 'tagsBySource 1'!G$3:G$2402&lt;&gt;"""")), """")"),"")</f>
        <v/>
      </c>
      <c r="H166" s="1" t="str">
        <f ca="1">IFERROR(__xludf.DUMMYFUNCTION("IFERROR(JOIN("", "", FILTER('tagsBySource 1'!H$3:H$2402, $A166='tagsBySource 1'!$A$3:$A$2402, 'tagsBySource 1'!H$3:H$2402&lt;&gt;"""")), """")"),"")</f>
        <v/>
      </c>
      <c r="I166" s="1" t="str">
        <f ca="1">IFERROR(__xludf.DUMMYFUNCTION("IFERROR(JOIN("", "", FILTER('tagsBySource 1'!I$3:I$2402, $A166='tagsBySource 1'!$A$3:$A$2402, 'tagsBySource 1'!I$3:I$2402&lt;&gt;"""")), """")"),"")</f>
        <v/>
      </c>
      <c r="J166" s="1" t="str">
        <f ca="1">IFERROR(__xludf.DUMMYFUNCTION("IFERROR(JOIN("", "", FILTER('tagsBySource 1'!J$3:J$2402, $A166='tagsBySource 1'!$A$3:$A$2402, 'tagsBySource 1'!J$3:J$2402&lt;&gt;"""")), """")"),"")</f>
        <v/>
      </c>
      <c r="K166" s="1" t="str">
        <f ca="1">IFERROR(__xludf.DUMMYFUNCTION("IFERROR(JOIN("", "", FILTER('tagsBySource 1'!K$3:K$2402, $A166='tagsBySource 1'!$A$3:$A$2402, 'tagsBySource 1'!K$3:K$2402&lt;&gt;"""")), """")"),"")</f>
        <v/>
      </c>
      <c r="L166" s="1" t="str">
        <f ca="1">IFERROR(__xludf.DUMMYFUNCTION("IFERROR(JOIN("", "", FILTER('tagsBySource 1'!L$3:L$2402, $A166='tagsBySource 1'!$A$3:$A$2402, 'tagsBySource 1'!L$3:L$2402&lt;&gt;"""")), """")"),"")</f>
        <v/>
      </c>
      <c r="M166" s="1" t="str">
        <f ca="1">IFERROR(__xludf.DUMMYFUNCTION("IFERROR(JOIN("", "", FILTER('tagsBySource 1'!M$3:M$2402, $A166='tagsBySource 1'!$A$3:$A$2402, 'tagsBySource 1'!M$3:M$2402&lt;&gt;"""")), """")"),"")</f>
        <v/>
      </c>
      <c r="N166" s="1" t="str">
        <f ca="1">IFERROR(__xludf.DUMMYFUNCTION("IFERROR(JOIN("", "", FILTER('tagsBySource 1'!N$3:N$2402, $A166='tagsBySource 1'!$A$3:$A$2402, 'tagsBySource 1'!N$3:N$2402&lt;&gt;"""")), """")"),"")</f>
        <v/>
      </c>
      <c r="O166" s="1" t="str">
        <f ca="1">IFERROR(__xludf.DUMMYFUNCTION("IFERROR(JOIN("", "", FILTER('tagsBySource 1'!O$3:O$2402, $A166='tagsBySource 1'!$A$3:$A$2402, 'tagsBySource 1'!O$3:O$2402&lt;&gt;"""")), """")"),"")</f>
        <v/>
      </c>
      <c r="P166" s="1" t="str">
        <f ca="1">IFERROR(__xludf.DUMMYFUNCTION("IFERROR(JOIN("", "", FILTER('tagsBySource 1'!P$3:P$2402, $A166='tagsBySource 1'!$A$3:$A$2402, 'tagsBySource 1'!P$3:P$2402&lt;&gt;"""")), """")"),"")</f>
        <v/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IFERROR(__xludf.DUMMYFUNCTION("IFERROR(JOIN("", "", FILTER('tagsBySource 1'!B$3:B$2402, $A167='tagsBySource 1'!$A$3:$A$2402, 'tagsBySource 1'!B$3:B$2402&lt;&gt;"""")), """")"),"")</f>
        <v/>
      </c>
      <c r="C167" s="1" t="str">
        <f ca="1">IFERROR(__xludf.DUMMYFUNCTION("IFERROR(JOIN("", "", FILTER('tagsBySource 1'!C$3:C$2402, $A167='tagsBySource 1'!$A$3:$A$2402, 'tagsBySource 1'!C$3:C$2402&lt;&gt;"""")), """")"),"")</f>
        <v/>
      </c>
      <c r="D167" s="1" t="str">
        <f ca="1">IFERROR(__xludf.DUMMYFUNCTION("IFERROR(JOIN("", "", FILTER('tagsBySource 1'!D$3:D$2402, $A167='tagsBySource 1'!$A$3:$A$2402, 'tagsBySource 1'!D$3:D$2402&lt;&gt;"""")), """")"),"")</f>
        <v/>
      </c>
      <c r="E167" s="1" t="str">
        <f ca="1">IFERROR(__xludf.DUMMYFUNCTION("IFERROR(JOIN("", "", FILTER('tagsBySource 1'!E$3:E$2402, $A167='tagsBySource 1'!$A$3:$A$2402, 'tagsBySource 1'!E$3:E$2402&lt;&gt;"""")), """")"),"")</f>
        <v/>
      </c>
      <c r="F167" s="1" t="str">
        <f ca="1">IFERROR(__xludf.DUMMYFUNCTION("IFERROR(JOIN("", "", FILTER('tagsBySource 1'!F$3:F$2402, $A167='tagsBySource 1'!$A$3:$A$2402, 'tagsBySource 1'!F$3:F$2402&lt;&gt;"""")), """")"),"")</f>
        <v/>
      </c>
      <c r="G167" s="1" t="str">
        <f ca="1">IFERROR(__xludf.DUMMYFUNCTION("IFERROR(JOIN("", "", FILTER('tagsBySource 1'!G$3:G$2402, $A167='tagsBySource 1'!$A$3:$A$2402, 'tagsBySource 1'!G$3:G$2402&lt;&gt;"""")), """")"),"")</f>
        <v/>
      </c>
      <c r="H167" s="1" t="str">
        <f ca="1">IFERROR(__xludf.DUMMYFUNCTION("IFERROR(JOIN("", "", FILTER('tagsBySource 1'!H$3:H$2402, $A167='tagsBySource 1'!$A$3:$A$2402, 'tagsBySource 1'!H$3:H$2402&lt;&gt;"""")), """")"),"")</f>
        <v/>
      </c>
      <c r="I167" s="1" t="str">
        <f ca="1">IFERROR(__xludf.DUMMYFUNCTION("IFERROR(JOIN("", "", FILTER('tagsBySource 1'!I$3:I$2402, $A167='tagsBySource 1'!$A$3:$A$2402, 'tagsBySource 1'!I$3:I$2402&lt;&gt;"""")), """")"),"")</f>
        <v/>
      </c>
      <c r="J167" s="1" t="str">
        <f ca="1">IFERROR(__xludf.DUMMYFUNCTION("IFERROR(JOIN("", "", FILTER('tagsBySource 1'!J$3:J$2402, $A167='tagsBySource 1'!$A$3:$A$2402, 'tagsBySource 1'!J$3:J$2402&lt;&gt;"""")), """")"),"")</f>
        <v/>
      </c>
      <c r="K167" s="1" t="str">
        <f ca="1">IFERROR(__xludf.DUMMYFUNCTION("IFERROR(JOIN("", "", FILTER('tagsBySource 1'!K$3:K$2402, $A167='tagsBySource 1'!$A$3:$A$2402, 'tagsBySource 1'!K$3:K$2402&lt;&gt;"""")), """")"),"")</f>
        <v/>
      </c>
      <c r="L167" s="1" t="str">
        <f ca="1">IFERROR(__xludf.DUMMYFUNCTION("IFERROR(JOIN("", "", FILTER('tagsBySource 1'!L$3:L$2402, $A167='tagsBySource 1'!$A$3:$A$2402, 'tagsBySource 1'!L$3:L$2402&lt;&gt;"""")), """")"),"")</f>
        <v/>
      </c>
      <c r="M167" s="1" t="str">
        <f ca="1">IFERROR(__xludf.DUMMYFUNCTION("IFERROR(JOIN("", "", FILTER('tagsBySource 1'!M$3:M$2402, $A167='tagsBySource 1'!$A$3:$A$2402, 'tagsBySource 1'!M$3:M$2402&lt;&gt;"""")), """")"),"")</f>
        <v/>
      </c>
      <c r="N167" s="1" t="str">
        <f ca="1">IFERROR(__xludf.DUMMYFUNCTION("IFERROR(JOIN("", "", FILTER('tagsBySource 1'!N$3:N$2402, $A167='tagsBySource 1'!$A$3:$A$2402, 'tagsBySource 1'!N$3:N$2402&lt;&gt;"""")), """")"),"")</f>
        <v/>
      </c>
      <c r="O167" s="1" t="str">
        <f ca="1">IFERROR(__xludf.DUMMYFUNCTION("IFERROR(JOIN("", "", FILTER('tagsBySource 1'!O$3:O$2402, $A167='tagsBySource 1'!$A$3:$A$2402, 'tagsBySource 1'!O$3:O$2402&lt;&gt;"""")), """")"),"")</f>
        <v/>
      </c>
      <c r="P167" s="1" t="str">
        <f ca="1">IFERROR(__xludf.DUMMYFUNCTION("IFERROR(JOIN("", "", FILTER('tagsBySource 1'!P$3:P$2402, $A167='tagsBySource 1'!$A$3:$A$2402, 'tagsBySource 1'!P$3:P$2402&lt;&gt;"""")), """")"),"")</f>
        <v/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IFERROR(__xludf.DUMMYFUNCTION("IFERROR(JOIN("", "", FILTER('tagsBySource 1'!B$3:B$2402, $A168='tagsBySource 1'!$A$3:$A$2402, 'tagsBySource 1'!B$3:B$2402&lt;&gt;"""")), """")"),"")</f>
        <v/>
      </c>
      <c r="C168" s="1" t="str">
        <f ca="1">IFERROR(__xludf.DUMMYFUNCTION("IFERROR(JOIN("", "", FILTER('tagsBySource 1'!C$3:C$2402, $A168='tagsBySource 1'!$A$3:$A$2402, 'tagsBySource 1'!C$3:C$2402&lt;&gt;"""")), """")"),"")</f>
        <v/>
      </c>
      <c r="D168" s="1" t="str">
        <f ca="1">IFERROR(__xludf.DUMMYFUNCTION("IFERROR(JOIN("", "", FILTER('tagsBySource 1'!D$3:D$2402, $A168='tagsBySource 1'!$A$3:$A$2402, 'tagsBySource 1'!D$3:D$2402&lt;&gt;"""")), """")"),"")</f>
        <v/>
      </c>
      <c r="E168" s="1" t="str">
        <f ca="1">IFERROR(__xludf.DUMMYFUNCTION("IFERROR(JOIN("", "", FILTER('tagsBySource 1'!E$3:E$2402, $A168='tagsBySource 1'!$A$3:$A$2402, 'tagsBySource 1'!E$3:E$2402&lt;&gt;"""")), """")"),"")</f>
        <v/>
      </c>
      <c r="F168" s="1" t="str">
        <f ca="1">IFERROR(__xludf.DUMMYFUNCTION("IFERROR(JOIN("", "", FILTER('tagsBySource 1'!F$3:F$2402, $A168='tagsBySource 1'!$A$3:$A$2402, 'tagsBySource 1'!F$3:F$2402&lt;&gt;"""")), """")"),"")</f>
        <v/>
      </c>
      <c r="G168" s="1" t="str">
        <f ca="1">IFERROR(__xludf.DUMMYFUNCTION("IFERROR(JOIN("", "", FILTER('tagsBySource 1'!G$3:G$2402, $A168='tagsBySource 1'!$A$3:$A$2402, 'tagsBySource 1'!G$3:G$2402&lt;&gt;"""")), """")"),"")</f>
        <v/>
      </c>
      <c r="H168" s="1" t="str">
        <f ca="1">IFERROR(__xludf.DUMMYFUNCTION("IFERROR(JOIN("", "", FILTER('tagsBySource 1'!H$3:H$2402, $A168='tagsBySource 1'!$A$3:$A$2402, 'tagsBySource 1'!H$3:H$2402&lt;&gt;"""")), """")"),"")</f>
        <v/>
      </c>
      <c r="I168" s="1" t="str">
        <f ca="1">IFERROR(__xludf.DUMMYFUNCTION("IFERROR(JOIN("", "", FILTER('tagsBySource 1'!I$3:I$2402, $A168='tagsBySource 1'!$A$3:$A$2402, 'tagsBySource 1'!I$3:I$2402&lt;&gt;"""")), """")"),"")</f>
        <v/>
      </c>
      <c r="J168" s="1" t="str">
        <f ca="1">IFERROR(__xludf.DUMMYFUNCTION("IFERROR(JOIN("", "", FILTER('tagsBySource 1'!J$3:J$2402, $A168='tagsBySource 1'!$A$3:$A$2402, 'tagsBySource 1'!J$3:J$2402&lt;&gt;"""")), """")"),"")</f>
        <v/>
      </c>
      <c r="K168" s="1" t="str">
        <f ca="1">IFERROR(__xludf.DUMMYFUNCTION("IFERROR(JOIN("", "", FILTER('tagsBySource 1'!K$3:K$2402, $A168='tagsBySource 1'!$A$3:$A$2402, 'tagsBySource 1'!K$3:K$2402&lt;&gt;"""")), """")"),"")</f>
        <v/>
      </c>
      <c r="L168" s="1" t="str">
        <f ca="1">IFERROR(__xludf.DUMMYFUNCTION("IFERROR(JOIN("", "", FILTER('tagsBySource 1'!L$3:L$2402, $A168='tagsBySource 1'!$A$3:$A$2402, 'tagsBySource 1'!L$3:L$2402&lt;&gt;"""")), """")"),"")</f>
        <v/>
      </c>
      <c r="M168" s="1" t="str">
        <f ca="1">IFERROR(__xludf.DUMMYFUNCTION("IFERROR(JOIN("", "", FILTER('tagsBySource 1'!M$3:M$2402, $A168='tagsBySource 1'!$A$3:$A$2402, 'tagsBySource 1'!M$3:M$2402&lt;&gt;"""")), """")"),"")</f>
        <v/>
      </c>
      <c r="N168" s="1" t="str">
        <f ca="1">IFERROR(__xludf.DUMMYFUNCTION("IFERROR(JOIN("", "", FILTER('tagsBySource 1'!N$3:N$2402, $A168='tagsBySource 1'!$A$3:$A$2402, 'tagsBySource 1'!N$3:N$2402&lt;&gt;"""")), """")"),"")</f>
        <v/>
      </c>
      <c r="O168" s="1" t="str">
        <f ca="1">IFERROR(__xludf.DUMMYFUNCTION("IFERROR(JOIN("", "", FILTER('tagsBySource 1'!O$3:O$2402, $A168='tagsBySource 1'!$A$3:$A$2402, 'tagsBySource 1'!O$3:O$2402&lt;&gt;"""")), """")"),"")</f>
        <v/>
      </c>
      <c r="P168" s="1" t="str">
        <f ca="1">IFERROR(__xludf.DUMMYFUNCTION("IFERROR(JOIN("", "", FILTER('tagsBySource 1'!P$3:P$2402, $A168='tagsBySource 1'!$A$3:$A$2402, 'tagsBySource 1'!P$3:P$2402&lt;&gt;"""")), """")"),"")</f>
        <v/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IFERROR(__xludf.DUMMYFUNCTION("IFERROR(JOIN("", "", FILTER('tagsBySource 1'!B$3:B$2402, $A169='tagsBySource 1'!$A$3:$A$2402, 'tagsBySource 1'!B$3:B$2402&lt;&gt;"""")), """")"),"")</f>
        <v/>
      </c>
      <c r="C169" s="1" t="str">
        <f ca="1">IFERROR(__xludf.DUMMYFUNCTION("IFERROR(JOIN("", "", FILTER('tagsBySource 1'!C$3:C$2402, $A169='tagsBySource 1'!$A$3:$A$2402, 'tagsBySource 1'!C$3:C$2402&lt;&gt;"""")), """")"),"")</f>
        <v/>
      </c>
      <c r="D169" s="1" t="str">
        <f ca="1">IFERROR(__xludf.DUMMYFUNCTION("IFERROR(JOIN("", "", FILTER('tagsBySource 1'!D$3:D$2402, $A169='tagsBySource 1'!$A$3:$A$2402, 'tagsBySource 1'!D$3:D$2402&lt;&gt;"""")), """")"),"")</f>
        <v/>
      </c>
      <c r="E169" s="1" t="str">
        <f ca="1">IFERROR(__xludf.DUMMYFUNCTION("IFERROR(JOIN("", "", FILTER('tagsBySource 1'!E$3:E$2402, $A169='tagsBySource 1'!$A$3:$A$2402, 'tagsBySource 1'!E$3:E$2402&lt;&gt;"""")), """")"),"")</f>
        <v/>
      </c>
      <c r="F169" s="1" t="str">
        <f ca="1">IFERROR(__xludf.DUMMYFUNCTION("IFERROR(JOIN("", "", FILTER('tagsBySource 1'!F$3:F$2402, $A169='tagsBySource 1'!$A$3:$A$2402, 'tagsBySource 1'!F$3:F$2402&lt;&gt;"""")), """")"),"")</f>
        <v/>
      </c>
      <c r="G169" s="1" t="str">
        <f ca="1">IFERROR(__xludf.DUMMYFUNCTION("IFERROR(JOIN("", "", FILTER('tagsBySource 1'!G$3:G$2402, $A169='tagsBySource 1'!$A$3:$A$2402, 'tagsBySource 1'!G$3:G$2402&lt;&gt;"""")), """")"),"")</f>
        <v/>
      </c>
      <c r="H169" s="1" t="str">
        <f ca="1">IFERROR(__xludf.DUMMYFUNCTION("IFERROR(JOIN("", "", FILTER('tagsBySource 1'!H$3:H$2402, $A169='tagsBySource 1'!$A$3:$A$2402, 'tagsBySource 1'!H$3:H$2402&lt;&gt;"""")), """")"),"")</f>
        <v/>
      </c>
      <c r="I169" s="1" t="str">
        <f ca="1">IFERROR(__xludf.DUMMYFUNCTION("IFERROR(JOIN("", "", FILTER('tagsBySource 1'!I$3:I$2402, $A169='tagsBySource 1'!$A$3:$A$2402, 'tagsBySource 1'!I$3:I$2402&lt;&gt;"""")), """")"),"")</f>
        <v/>
      </c>
      <c r="J169" s="1" t="str">
        <f ca="1">IFERROR(__xludf.DUMMYFUNCTION("IFERROR(JOIN("", "", FILTER('tagsBySource 1'!J$3:J$2402, $A169='tagsBySource 1'!$A$3:$A$2402, 'tagsBySource 1'!J$3:J$2402&lt;&gt;"""")), """")"),"")</f>
        <v/>
      </c>
      <c r="K169" s="1" t="str">
        <f ca="1">IFERROR(__xludf.DUMMYFUNCTION("IFERROR(JOIN("", "", FILTER('tagsBySource 1'!K$3:K$2402, $A169='tagsBySource 1'!$A$3:$A$2402, 'tagsBySource 1'!K$3:K$2402&lt;&gt;"""")), """")"),"")</f>
        <v/>
      </c>
      <c r="L169" s="1" t="str">
        <f ca="1">IFERROR(__xludf.DUMMYFUNCTION("IFERROR(JOIN("", "", FILTER('tagsBySource 1'!L$3:L$2402, $A169='tagsBySource 1'!$A$3:$A$2402, 'tagsBySource 1'!L$3:L$2402&lt;&gt;"""")), """")"),"")</f>
        <v/>
      </c>
      <c r="M169" s="1" t="str">
        <f ca="1">IFERROR(__xludf.DUMMYFUNCTION("IFERROR(JOIN("", "", FILTER('tagsBySource 1'!M$3:M$2402, $A169='tagsBySource 1'!$A$3:$A$2402, 'tagsBySource 1'!M$3:M$2402&lt;&gt;"""")), """")"),"")</f>
        <v/>
      </c>
      <c r="N169" s="1" t="str">
        <f ca="1">IFERROR(__xludf.DUMMYFUNCTION("IFERROR(JOIN("", "", FILTER('tagsBySource 1'!N$3:N$2402, $A169='tagsBySource 1'!$A$3:$A$2402, 'tagsBySource 1'!N$3:N$2402&lt;&gt;"""")), """")"),"")</f>
        <v/>
      </c>
      <c r="O169" s="1" t="str">
        <f ca="1">IFERROR(__xludf.DUMMYFUNCTION("IFERROR(JOIN("", "", FILTER('tagsBySource 1'!O$3:O$2402, $A169='tagsBySource 1'!$A$3:$A$2402, 'tagsBySource 1'!O$3:O$2402&lt;&gt;"""")), """")"),"")</f>
        <v/>
      </c>
      <c r="P169" s="1" t="str">
        <f ca="1">IFERROR(__xludf.DUMMYFUNCTION("IFERROR(JOIN("", "", FILTER('tagsBySource 1'!P$3:P$2402, $A169='tagsBySource 1'!$A$3:$A$2402, 'tagsBySource 1'!P$3:P$2402&lt;&gt;"""")), """")"),"")</f>
        <v/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IFERROR(__xludf.DUMMYFUNCTION("IFERROR(JOIN("", "", FILTER('tagsBySource 1'!B$3:B$2402, $A170='tagsBySource 1'!$A$3:$A$2402, 'tagsBySource 1'!B$3:B$2402&lt;&gt;"""")), """")"),"")</f>
        <v/>
      </c>
      <c r="C170" s="1" t="str">
        <f ca="1">IFERROR(__xludf.DUMMYFUNCTION("IFERROR(JOIN("", "", FILTER('tagsBySource 1'!C$3:C$2402, $A170='tagsBySource 1'!$A$3:$A$2402, 'tagsBySource 1'!C$3:C$2402&lt;&gt;"""")), """")"),"")</f>
        <v/>
      </c>
      <c r="D170" s="1" t="str">
        <f ca="1">IFERROR(__xludf.DUMMYFUNCTION("IFERROR(JOIN("", "", FILTER('tagsBySource 1'!D$3:D$2402, $A170='tagsBySource 1'!$A$3:$A$2402, 'tagsBySource 1'!D$3:D$2402&lt;&gt;"""")), """")"),"")</f>
        <v/>
      </c>
      <c r="E170" s="1" t="str">
        <f ca="1">IFERROR(__xludf.DUMMYFUNCTION("IFERROR(JOIN("", "", FILTER('tagsBySource 1'!E$3:E$2402, $A170='tagsBySource 1'!$A$3:$A$2402, 'tagsBySource 1'!E$3:E$2402&lt;&gt;"""")), """")"),"")</f>
        <v/>
      </c>
      <c r="F170" s="1" t="str">
        <f ca="1">IFERROR(__xludf.DUMMYFUNCTION("IFERROR(JOIN("", "", FILTER('tagsBySource 1'!F$3:F$2402, $A170='tagsBySource 1'!$A$3:$A$2402, 'tagsBySource 1'!F$3:F$2402&lt;&gt;"""")), """")"),"")</f>
        <v/>
      </c>
      <c r="G170" s="1" t="str">
        <f ca="1">IFERROR(__xludf.DUMMYFUNCTION("IFERROR(JOIN("", "", FILTER('tagsBySource 1'!G$3:G$2402, $A170='tagsBySource 1'!$A$3:$A$2402, 'tagsBySource 1'!G$3:G$2402&lt;&gt;"""")), """")"),"")</f>
        <v/>
      </c>
      <c r="H170" s="1" t="str">
        <f ca="1">IFERROR(__xludf.DUMMYFUNCTION("IFERROR(JOIN("", "", FILTER('tagsBySource 1'!H$3:H$2402, $A170='tagsBySource 1'!$A$3:$A$2402, 'tagsBySource 1'!H$3:H$2402&lt;&gt;"""")), """")"),"")</f>
        <v/>
      </c>
      <c r="I170" s="1" t="str">
        <f ca="1">IFERROR(__xludf.DUMMYFUNCTION("IFERROR(JOIN("", "", FILTER('tagsBySource 1'!I$3:I$2402, $A170='tagsBySource 1'!$A$3:$A$2402, 'tagsBySource 1'!I$3:I$2402&lt;&gt;"""")), """")"),"")</f>
        <v/>
      </c>
      <c r="J170" s="1" t="str">
        <f ca="1">IFERROR(__xludf.DUMMYFUNCTION("IFERROR(JOIN("", "", FILTER('tagsBySource 1'!J$3:J$2402, $A170='tagsBySource 1'!$A$3:$A$2402, 'tagsBySource 1'!J$3:J$2402&lt;&gt;"""")), """")"),"")</f>
        <v/>
      </c>
      <c r="K170" s="1" t="str">
        <f ca="1">IFERROR(__xludf.DUMMYFUNCTION("IFERROR(JOIN("", "", FILTER('tagsBySource 1'!K$3:K$2402, $A170='tagsBySource 1'!$A$3:$A$2402, 'tagsBySource 1'!K$3:K$2402&lt;&gt;"""")), """")"),"")</f>
        <v/>
      </c>
      <c r="L170" s="1" t="str">
        <f ca="1">IFERROR(__xludf.DUMMYFUNCTION("IFERROR(JOIN("", "", FILTER('tagsBySource 1'!L$3:L$2402, $A170='tagsBySource 1'!$A$3:$A$2402, 'tagsBySource 1'!L$3:L$2402&lt;&gt;"""")), """")"),"")</f>
        <v/>
      </c>
      <c r="M170" s="1" t="str">
        <f ca="1">IFERROR(__xludf.DUMMYFUNCTION("IFERROR(JOIN("", "", FILTER('tagsBySource 1'!M$3:M$2402, $A170='tagsBySource 1'!$A$3:$A$2402, 'tagsBySource 1'!M$3:M$2402&lt;&gt;"""")), """")"),"")</f>
        <v/>
      </c>
      <c r="N170" s="1" t="str">
        <f ca="1">IFERROR(__xludf.DUMMYFUNCTION("IFERROR(JOIN("", "", FILTER('tagsBySource 1'!N$3:N$2402, $A170='tagsBySource 1'!$A$3:$A$2402, 'tagsBySource 1'!N$3:N$2402&lt;&gt;"""")), """")"),"")</f>
        <v/>
      </c>
      <c r="O170" s="1" t="str">
        <f ca="1">IFERROR(__xludf.DUMMYFUNCTION("IFERROR(JOIN("", "", FILTER('tagsBySource 1'!O$3:O$2402, $A170='tagsBySource 1'!$A$3:$A$2402, 'tagsBySource 1'!O$3:O$2402&lt;&gt;"""")), """")"),"")</f>
        <v/>
      </c>
      <c r="P170" s="1" t="str">
        <f ca="1">IFERROR(__xludf.DUMMYFUNCTION("IFERROR(JOIN("", "", FILTER('tagsBySource 1'!P$3:P$2402, $A170='tagsBySource 1'!$A$3:$A$2402, 'tagsBySource 1'!P$3:P$2402&lt;&gt;"""")), """")"),"")</f>
        <v/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IFERROR(__xludf.DUMMYFUNCTION("IFERROR(JOIN("", "", FILTER('tagsBySource 1'!B$3:B$2402, $A171='tagsBySource 1'!$A$3:$A$2402, 'tagsBySource 1'!B$3:B$2402&lt;&gt;"""")), """")"),"")</f>
        <v/>
      </c>
      <c r="C171" s="1" t="str">
        <f ca="1">IFERROR(__xludf.DUMMYFUNCTION("IFERROR(JOIN("", "", FILTER('tagsBySource 1'!C$3:C$2402, $A171='tagsBySource 1'!$A$3:$A$2402, 'tagsBySource 1'!C$3:C$2402&lt;&gt;"""")), """")"),"")</f>
        <v/>
      </c>
      <c r="D171" s="1" t="str">
        <f ca="1">IFERROR(__xludf.DUMMYFUNCTION("IFERROR(JOIN("", "", FILTER('tagsBySource 1'!D$3:D$2402, $A171='tagsBySource 1'!$A$3:$A$2402, 'tagsBySource 1'!D$3:D$2402&lt;&gt;"""")), """")"),"")</f>
        <v/>
      </c>
      <c r="E171" s="1" t="str">
        <f ca="1">IFERROR(__xludf.DUMMYFUNCTION("IFERROR(JOIN("", "", FILTER('tagsBySource 1'!E$3:E$2402, $A171='tagsBySource 1'!$A$3:$A$2402, 'tagsBySource 1'!E$3:E$2402&lt;&gt;"""")), """")"),"")</f>
        <v/>
      </c>
      <c r="F171" s="1" t="str">
        <f ca="1">IFERROR(__xludf.DUMMYFUNCTION("IFERROR(JOIN("", "", FILTER('tagsBySource 1'!F$3:F$2402, $A171='tagsBySource 1'!$A$3:$A$2402, 'tagsBySource 1'!F$3:F$2402&lt;&gt;"""")), """")"),"")</f>
        <v/>
      </c>
      <c r="G171" s="1" t="str">
        <f ca="1">IFERROR(__xludf.DUMMYFUNCTION("IFERROR(JOIN("", "", FILTER('tagsBySource 1'!G$3:G$2402, $A171='tagsBySource 1'!$A$3:$A$2402, 'tagsBySource 1'!G$3:G$2402&lt;&gt;"""")), """")"),"")</f>
        <v/>
      </c>
      <c r="H171" s="1" t="str">
        <f ca="1">IFERROR(__xludf.DUMMYFUNCTION("IFERROR(JOIN("", "", FILTER('tagsBySource 1'!H$3:H$2402, $A171='tagsBySource 1'!$A$3:$A$2402, 'tagsBySource 1'!H$3:H$2402&lt;&gt;"""")), """")"),"")</f>
        <v/>
      </c>
      <c r="I171" s="1" t="str">
        <f ca="1">IFERROR(__xludf.DUMMYFUNCTION("IFERROR(JOIN("", "", FILTER('tagsBySource 1'!I$3:I$2402, $A171='tagsBySource 1'!$A$3:$A$2402, 'tagsBySource 1'!I$3:I$2402&lt;&gt;"""")), """")"),"")</f>
        <v/>
      </c>
      <c r="J171" s="1" t="str">
        <f ca="1">IFERROR(__xludf.DUMMYFUNCTION("IFERROR(JOIN("", "", FILTER('tagsBySource 1'!J$3:J$2402, $A171='tagsBySource 1'!$A$3:$A$2402, 'tagsBySource 1'!J$3:J$2402&lt;&gt;"""")), """")"),"")</f>
        <v/>
      </c>
      <c r="K171" s="1" t="str">
        <f ca="1">IFERROR(__xludf.DUMMYFUNCTION("IFERROR(JOIN("", "", FILTER('tagsBySource 1'!K$3:K$2402, $A171='tagsBySource 1'!$A$3:$A$2402, 'tagsBySource 1'!K$3:K$2402&lt;&gt;"""")), """")"),"")</f>
        <v/>
      </c>
      <c r="L171" s="1" t="str">
        <f ca="1">IFERROR(__xludf.DUMMYFUNCTION("IFERROR(JOIN("", "", FILTER('tagsBySource 1'!L$3:L$2402, $A171='tagsBySource 1'!$A$3:$A$2402, 'tagsBySource 1'!L$3:L$2402&lt;&gt;"""")), """")"),"")</f>
        <v/>
      </c>
      <c r="M171" s="1" t="str">
        <f ca="1">IFERROR(__xludf.DUMMYFUNCTION("IFERROR(JOIN("", "", FILTER('tagsBySource 1'!M$3:M$2402, $A171='tagsBySource 1'!$A$3:$A$2402, 'tagsBySource 1'!M$3:M$2402&lt;&gt;"""")), """")"),"")</f>
        <v/>
      </c>
      <c r="N171" s="1" t="str">
        <f ca="1">IFERROR(__xludf.DUMMYFUNCTION("IFERROR(JOIN("", "", FILTER('tagsBySource 1'!N$3:N$2402, $A171='tagsBySource 1'!$A$3:$A$2402, 'tagsBySource 1'!N$3:N$2402&lt;&gt;"""")), """")"),"")</f>
        <v/>
      </c>
      <c r="O171" s="1" t="str">
        <f ca="1">IFERROR(__xludf.DUMMYFUNCTION("IFERROR(JOIN("", "", FILTER('tagsBySource 1'!O$3:O$2402, $A171='tagsBySource 1'!$A$3:$A$2402, 'tagsBySource 1'!O$3:O$2402&lt;&gt;"""")), """")"),"")</f>
        <v/>
      </c>
      <c r="P171" s="1" t="str">
        <f ca="1">IFERROR(__xludf.DUMMYFUNCTION("IFERROR(JOIN("", "", FILTER('tagsBySource 1'!P$3:P$2402, $A171='tagsBySource 1'!$A$3:$A$2402, 'tagsBySource 1'!P$3:P$2402&lt;&gt;"""")), """")"),"")</f>
        <v/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IFERROR(__xludf.DUMMYFUNCTION("IFERROR(JOIN("", "", FILTER('tagsBySource 1'!B$3:B$2402, $A172='tagsBySource 1'!$A$3:$A$2402, 'tagsBySource 1'!B$3:B$2402&lt;&gt;"""")), """")"),"")</f>
        <v/>
      </c>
      <c r="C172" s="1" t="str">
        <f ca="1">IFERROR(__xludf.DUMMYFUNCTION("IFERROR(JOIN("", "", FILTER('tagsBySource 1'!C$3:C$2402, $A172='tagsBySource 1'!$A$3:$A$2402, 'tagsBySource 1'!C$3:C$2402&lt;&gt;"""")), """")"),"")</f>
        <v/>
      </c>
      <c r="D172" s="1" t="str">
        <f ca="1">IFERROR(__xludf.DUMMYFUNCTION("IFERROR(JOIN("", "", FILTER('tagsBySource 1'!D$3:D$2402, $A172='tagsBySource 1'!$A$3:$A$2402, 'tagsBySource 1'!D$3:D$2402&lt;&gt;"""")), """")"),"")</f>
        <v/>
      </c>
      <c r="E172" s="1" t="str">
        <f ca="1">IFERROR(__xludf.DUMMYFUNCTION("IFERROR(JOIN("", "", FILTER('tagsBySource 1'!E$3:E$2402, $A172='tagsBySource 1'!$A$3:$A$2402, 'tagsBySource 1'!E$3:E$2402&lt;&gt;"""")), """")"),"")</f>
        <v/>
      </c>
      <c r="F172" s="1" t="str">
        <f ca="1">IFERROR(__xludf.DUMMYFUNCTION("IFERROR(JOIN("", "", FILTER('tagsBySource 1'!F$3:F$2402, $A172='tagsBySource 1'!$A$3:$A$2402, 'tagsBySource 1'!F$3:F$2402&lt;&gt;"""")), """")"),"")</f>
        <v/>
      </c>
      <c r="G172" s="1" t="str">
        <f ca="1">IFERROR(__xludf.DUMMYFUNCTION("IFERROR(JOIN("", "", FILTER('tagsBySource 1'!G$3:G$2402, $A172='tagsBySource 1'!$A$3:$A$2402, 'tagsBySource 1'!G$3:G$2402&lt;&gt;"""")), """")"),"")</f>
        <v/>
      </c>
      <c r="H172" s="1" t="str">
        <f ca="1">IFERROR(__xludf.DUMMYFUNCTION("IFERROR(JOIN("", "", FILTER('tagsBySource 1'!H$3:H$2402, $A172='tagsBySource 1'!$A$3:$A$2402, 'tagsBySource 1'!H$3:H$2402&lt;&gt;"""")), """")"),"")</f>
        <v/>
      </c>
      <c r="I172" s="1" t="str">
        <f ca="1">IFERROR(__xludf.DUMMYFUNCTION("IFERROR(JOIN("", "", FILTER('tagsBySource 1'!I$3:I$2402, $A172='tagsBySource 1'!$A$3:$A$2402, 'tagsBySource 1'!I$3:I$2402&lt;&gt;"""")), """")"),"")</f>
        <v/>
      </c>
      <c r="J172" s="1" t="str">
        <f ca="1">IFERROR(__xludf.DUMMYFUNCTION("IFERROR(JOIN("", "", FILTER('tagsBySource 1'!J$3:J$2402, $A172='tagsBySource 1'!$A$3:$A$2402, 'tagsBySource 1'!J$3:J$2402&lt;&gt;"""")), """")"),"")</f>
        <v/>
      </c>
      <c r="K172" s="1" t="str">
        <f ca="1">IFERROR(__xludf.DUMMYFUNCTION("IFERROR(JOIN("", "", FILTER('tagsBySource 1'!K$3:K$2402, $A172='tagsBySource 1'!$A$3:$A$2402, 'tagsBySource 1'!K$3:K$2402&lt;&gt;"""")), """")"),"")</f>
        <v/>
      </c>
      <c r="L172" s="1" t="str">
        <f ca="1">IFERROR(__xludf.DUMMYFUNCTION("IFERROR(JOIN("", "", FILTER('tagsBySource 1'!L$3:L$2402, $A172='tagsBySource 1'!$A$3:$A$2402, 'tagsBySource 1'!L$3:L$2402&lt;&gt;"""")), """")"),"")</f>
        <v/>
      </c>
      <c r="M172" s="1" t="str">
        <f ca="1">IFERROR(__xludf.DUMMYFUNCTION("IFERROR(JOIN("", "", FILTER('tagsBySource 1'!M$3:M$2402, $A172='tagsBySource 1'!$A$3:$A$2402, 'tagsBySource 1'!M$3:M$2402&lt;&gt;"""")), """")"),"")</f>
        <v/>
      </c>
      <c r="N172" s="1" t="str">
        <f ca="1">IFERROR(__xludf.DUMMYFUNCTION("IFERROR(JOIN("", "", FILTER('tagsBySource 1'!N$3:N$2402, $A172='tagsBySource 1'!$A$3:$A$2402, 'tagsBySource 1'!N$3:N$2402&lt;&gt;"""")), """")"),"")</f>
        <v/>
      </c>
      <c r="O172" s="1" t="str">
        <f ca="1">IFERROR(__xludf.DUMMYFUNCTION("IFERROR(JOIN("", "", FILTER('tagsBySource 1'!O$3:O$2402, $A172='tagsBySource 1'!$A$3:$A$2402, 'tagsBySource 1'!O$3:O$2402&lt;&gt;"""")), """")"),"")</f>
        <v/>
      </c>
      <c r="P172" s="1" t="str">
        <f ca="1">IFERROR(__xludf.DUMMYFUNCTION("IFERROR(JOIN("", "", FILTER('tagsBySource 1'!P$3:P$2402, $A172='tagsBySource 1'!$A$3:$A$2402, 'tagsBySource 1'!P$3:P$2402&lt;&gt;"""")), """")"),"")</f>
        <v/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IFERROR(__xludf.DUMMYFUNCTION("IFERROR(JOIN("", "", FILTER('tagsBySource 1'!B$3:B$2402, $A173='tagsBySource 1'!$A$3:$A$2402, 'tagsBySource 1'!B$3:B$2402&lt;&gt;"""")), """")"),"")</f>
        <v/>
      </c>
      <c r="C173" s="1" t="str">
        <f ca="1">IFERROR(__xludf.DUMMYFUNCTION("IFERROR(JOIN("", "", FILTER('tagsBySource 1'!C$3:C$2402, $A173='tagsBySource 1'!$A$3:$A$2402, 'tagsBySource 1'!C$3:C$2402&lt;&gt;"""")), """")"),"")</f>
        <v/>
      </c>
      <c r="D173" s="1" t="str">
        <f ca="1">IFERROR(__xludf.DUMMYFUNCTION("IFERROR(JOIN("", "", FILTER('tagsBySource 1'!D$3:D$2402, $A173='tagsBySource 1'!$A$3:$A$2402, 'tagsBySource 1'!D$3:D$2402&lt;&gt;"""")), """")"),"")</f>
        <v/>
      </c>
      <c r="E173" s="1" t="str">
        <f ca="1">IFERROR(__xludf.DUMMYFUNCTION("IFERROR(JOIN("", "", FILTER('tagsBySource 1'!E$3:E$2402, $A173='tagsBySource 1'!$A$3:$A$2402, 'tagsBySource 1'!E$3:E$2402&lt;&gt;"""")), """")"),"")</f>
        <v/>
      </c>
      <c r="F173" s="1" t="str">
        <f ca="1">IFERROR(__xludf.DUMMYFUNCTION("IFERROR(JOIN("", "", FILTER('tagsBySource 1'!F$3:F$2402, $A173='tagsBySource 1'!$A$3:$A$2402, 'tagsBySource 1'!F$3:F$2402&lt;&gt;"""")), """")"),"")</f>
        <v/>
      </c>
      <c r="G173" s="1" t="str">
        <f ca="1">IFERROR(__xludf.DUMMYFUNCTION("IFERROR(JOIN("", "", FILTER('tagsBySource 1'!G$3:G$2402, $A173='tagsBySource 1'!$A$3:$A$2402, 'tagsBySource 1'!G$3:G$2402&lt;&gt;"""")), """")"),"")</f>
        <v/>
      </c>
      <c r="H173" s="1" t="str">
        <f ca="1">IFERROR(__xludf.DUMMYFUNCTION("IFERROR(JOIN("", "", FILTER('tagsBySource 1'!H$3:H$2402, $A173='tagsBySource 1'!$A$3:$A$2402, 'tagsBySource 1'!H$3:H$2402&lt;&gt;"""")), """")"),"")</f>
        <v/>
      </c>
      <c r="I173" s="1" t="str">
        <f ca="1">IFERROR(__xludf.DUMMYFUNCTION("IFERROR(JOIN("", "", FILTER('tagsBySource 1'!I$3:I$2402, $A173='tagsBySource 1'!$A$3:$A$2402, 'tagsBySource 1'!I$3:I$2402&lt;&gt;"""")), """")"),"")</f>
        <v/>
      </c>
      <c r="J173" s="1" t="str">
        <f ca="1">IFERROR(__xludf.DUMMYFUNCTION("IFERROR(JOIN("", "", FILTER('tagsBySource 1'!J$3:J$2402, $A173='tagsBySource 1'!$A$3:$A$2402, 'tagsBySource 1'!J$3:J$2402&lt;&gt;"""")), """")"),"")</f>
        <v/>
      </c>
      <c r="K173" s="1" t="str">
        <f ca="1">IFERROR(__xludf.DUMMYFUNCTION("IFERROR(JOIN("", "", FILTER('tagsBySource 1'!K$3:K$2402, $A173='tagsBySource 1'!$A$3:$A$2402, 'tagsBySource 1'!K$3:K$2402&lt;&gt;"""")), """")"),"")</f>
        <v/>
      </c>
      <c r="L173" s="1" t="str">
        <f ca="1">IFERROR(__xludf.DUMMYFUNCTION("IFERROR(JOIN("", "", FILTER('tagsBySource 1'!L$3:L$2402, $A173='tagsBySource 1'!$A$3:$A$2402, 'tagsBySource 1'!L$3:L$2402&lt;&gt;"""")), """")"),"")</f>
        <v/>
      </c>
      <c r="M173" s="1" t="str">
        <f ca="1">IFERROR(__xludf.DUMMYFUNCTION("IFERROR(JOIN("", "", FILTER('tagsBySource 1'!M$3:M$2402, $A173='tagsBySource 1'!$A$3:$A$2402, 'tagsBySource 1'!M$3:M$2402&lt;&gt;"""")), """")"),"")</f>
        <v/>
      </c>
      <c r="N173" s="1" t="str">
        <f ca="1">IFERROR(__xludf.DUMMYFUNCTION("IFERROR(JOIN("", "", FILTER('tagsBySource 1'!N$3:N$2402, $A173='tagsBySource 1'!$A$3:$A$2402, 'tagsBySource 1'!N$3:N$2402&lt;&gt;"""")), """")"),"")</f>
        <v/>
      </c>
      <c r="O173" s="1" t="str">
        <f ca="1">IFERROR(__xludf.DUMMYFUNCTION("IFERROR(JOIN("", "", FILTER('tagsBySource 1'!O$3:O$2402, $A173='tagsBySource 1'!$A$3:$A$2402, 'tagsBySource 1'!O$3:O$2402&lt;&gt;"""")), """")"),"")</f>
        <v/>
      </c>
      <c r="P173" s="1" t="str">
        <f ca="1">IFERROR(__xludf.DUMMYFUNCTION("IFERROR(JOIN("", "", FILTER('tagsBySource 1'!P$3:P$2402, $A173='tagsBySource 1'!$A$3:$A$2402, 'tagsBySource 1'!P$3:P$2402&lt;&gt;"""")), """")"),"")</f>
        <v/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IFERROR(__xludf.DUMMYFUNCTION("IFERROR(JOIN("", "", FILTER('tagsBySource 1'!B$3:B$2402, $A174='tagsBySource 1'!$A$3:$A$2402, 'tagsBySource 1'!B$3:B$2402&lt;&gt;"""")), """")"),"")</f>
        <v/>
      </c>
      <c r="C174" s="1" t="str">
        <f ca="1">IFERROR(__xludf.DUMMYFUNCTION("IFERROR(JOIN("", "", FILTER('tagsBySource 1'!C$3:C$2402, $A174='tagsBySource 1'!$A$3:$A$2402, 'tagsBySource 1'!C$3:C$2402&lt;&gt;"""")), """")"),"")</f>
        <v/>
      </c>
      <c r="D174" s="1" t="str">
        <f ca="1">IFERROR(__xludf.DUMMYFUNCTION("IFERROR(JOIN("", "", FILTER('tagsBySource 1'!D$3:D$2402, $A174='tagsBySource 1'!$A$3:$A$2402, 'tagsBySource 1'!D$3:D$2402&lt;&gt;"""")), """")"),"")</f>
        <v/>
      </c>
      <c r="E174" s="1" t="str">
        <f ca="1">IFERROR(__xludf.DUMMYFUNCTION("IFERROR(JOIN("", "", FILTER('tagsBySource 1'!E$3:E$2402, $A174='tagsBySource 1'!$A$3:$A$2402, 'tagsBySource 1'!E$3:E$2402&lt;&gt;"""")), """")"),"")</f>
        <v/>
      </c>
      <c r="F174" s="1" t="str">
        <f ca="1">IFERROR(__xludf.DUMMYFUNCTION("IFERROR(JOIN("", "", FILTER('tagsBySource 1'!F$3:F$2402, $A174='tagsBySource 1'!$A$3:$A$2402, 'tagsBySource 1'!F$3:F$2402&lt;&gt;"""")), """")"),"")</f>
        <v/>
      </c>
      <c r="G174" s="1" t="str">
        <f ca="1">IFERROR(__xludf.DUMMYFUNCTION("IFERROR(JOIN("", "", FILTER('tagsBySource 1'!G$3:G$2402, $A174='tagsBySource 1'!$A$3:$A$2402, 'tagsBySource 1'!G$3:G$2402&lt;&gt;"""")), """")"),"")</f>
        <v/>
      </c>
      <c r="H174" s="1" t="str">
        <f ca="1">IFERROR(__xludf.DUMMYFUNCTION("IFERROR(JOIN("", "", FILTER('tagsBySource 1'!H$3:H$2402, $A174='tagsBySource 1'!$A$3:$A$2402, 'tagsBySource 1'!H$3:H$2402&lt;&gt;"""")), """")"),"")</f>
        <v/>
      </c>
      <c r="I174" s="1" t="str">
        <f ca="1">IFERROR(__xludf.DUMMYFUNCTION("IFERROR(JOIN("", "", FILTER('tagsBySource 1'!I$3:I$2402, $A174='tagsBySource 1'!$A$3:$A$2402, 'tagsBySource 1'!I$3:I$2402&lt;&gt;"""")), """")"),"")</f>
        <v/>
      </c>
      <c r="J174" s="1" t="str">
        <f ca="1">IFERROR(__xludf.DUMMYFUNCTION("IFERROR(JOIN("", "", FILTER('tagsBySource 1'!J$3:J$2402, $A174='tagsBySource 1'!$A$3:$A$2402, 'tagsBySource 1'!J$3:J$2402&lt;&gt;"""")), """")"),"")</f>
        <v/>
      </c>
      <c r="K174" s="1" t="str">
        <f ca="1">IFERROR(__xludf.DUMMYFUNCTION("IFERROR(JOIN("", "", FILTER('tagsBySource 1'!K$3:K$2402, $A174='tagsBySource 1'!$A$3:$A$2402, 'tagsBySource 1'!K$3:K$2402&lt;&gt;"""")), """")"),"")</f>
        <v/>
      </c>
      <c r="L174" s="1" t="str">
        <f ca="1">IFERROR(__xludf.DUMMYFUNCTION("IFERROR(JOIN("", "", FILTER('tagsBySource 1'!L$3:L$2402, $A174='tagsBySource 1'!$A$3:$A$2402, 'tagsBySource 1'!L$3:L$2402&lt;&gt;"""")), """")"),"")</f>
        <v/>
      </c>
      <c r="M174" s="1" t="str">
        <f ca="1">IFERROR(__xludf.DUMMYFUNCTION("IFERROR(JOIN("", "", FILTER('tagsBySource 1'!M$3:M$2402, $A174='tagsBySource 1'!$A$3:$A$2402, 'tagsBySource 1'!M$3:M$2402&lt;&gt;"""")), """")"),"")</f>
        <v/>
      </c>
      <c r="N174" s="1" t="str">
        <f ca="1">IFERROR(__xludf.DUMMYFUNCTION("IFERROR(JOIN("", "", FILTER('tagsBySource 1'!N$3:N$2402, $A174='tagsBySource 1'!$A$3:$A$2402, 'tagsBySource 1'!N$3:N$2402&lt;&gt;"""")), """")"),"")</f>
        <v/>
      </c>
      <c r="O174" s="1" t="str">
        <f ca="1">IFERROR(__xludf.DUMMYFUNCTION("IFERROR(JOIN("", "", FILTER('tagsBySource 1'!O$3:O$2402, $A174='tagsBySource 1'!$A$3:$A$2402, 'tagsBySource 1'!O$3:O$2402&lt;&gt;"""")), """")"),"")</f>
        <v/>
      </c>
      <c r="P174" s="1" t="str">
        <f ca="1">IFERROR(__xludf.DUMMYFUNCTION("IFERROR(JOIN("", "", FILTER('tagsBySource 1'!P$3:P$2402, $A174='tagsBySource 1'!$A$3:$A$2402, 'tagsBySource 1'!P$3:P$2402&lt;&gt;"""")), """")"),"")</f>
        <v/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IFERROR(__xludf.DUMMYFUNCTION("IFERROR(JOIN("", "", FILTER('tagsBySource 1'!B$3:B$2402, $A175='tagsBySource 1'!$A$3:$A$2402, 'tagsBySource 1'!B$3:B$2402&lt;&gt;"""")), """")"),"")</f>
        <v/>
      </c>
      <c r="C175" s="1" t="str">
        <f ca="1">IFERROR(__xludf.DUMMYFUNCTION("IFERROR(JOIN("", "", FILTER('tagsBySource 1'!C$3:C$2402, $A175='tagsBySource 1'!$A$3:$A$2402, 'tagsBySource 1'!C$3:C$2402&lt;&gt;"""")), """")"),"")</f>
        <v/>
      </c>
      <c r="D175" s="1" t="str">
        <f ca="1">IFERROR(__xludf.DUMMYFUNCTION("IFERROR(JOIN("", "", FILTER('tagsBySource 1'!D$3:D$2402, $A175='tagsBySource 1'!$A$3:$A$2402, 'tagsBySource 1'!D$3:D$2402&lt;&gt;"""")), """")"),"")</f>
        <v/>
      </c>
      <c r="E175" s="1" t="str">
        <f ca="1">IFERROR(__xludf.DUMMYFUNCTION("IFERROR(JOIN("", "", FILTER('tagsBySource 1'!E$3:E$2402, $A175='tagsBySource 1'!$A$3:$A$2402, 'tagsBySource 1'!E$3:E$2402&lt;&gt;"""")), """")"),"")</f>
        <v/>
      </c>
      <c r="F175" s="1" t="str">
        <f ca="1">IFERROR(__xludf.DUMMYFUNCTION("IFERROR(JOIN("", "", FILTER('tagsBySource 1'!F$3:F$2402, $A175='tagsBySource 1'!$A$3:$A$2402, 'tagsBySource 1'!F$3:F$2402&lt;&gt;"""")), """")"),"")</f>
        <v/>
      </c>
      <c r="G175" s="1" t="str">
        <f ca="1">IFERROR(__xludf.DUMMYFUNCTION("IFERROR(JOIN("", "", FILTER('tagsBySource 1'!G$3:G$2402, $A175='tagsBySource 1'!$A$3:$A$2402, 'tagsBySource 1'!G$3:G$2402&lt;&gt;"""")), """")"),"")</f>
        <v/>
      </c>
      <c r="H175" s="1" t="str">
        <f ca="1">IFERROR(__xludf.DUMMYFUNCTION("IFERROR(JOIN("", "", FILTER('tagsBySource 1'!H$3:H$2402, $A175='tagsBySource 1'!$A$3:$A$2402, 'tagsBySource 1'!H$3:H$2402&lt;&gt;"""")), """")"),"")</f>
        <v/>
      </c>
      <c r="I175" s="1" t="str">
        <f ca="1">IFERROR(__xludf.DUMMYFUNCTION("IFERROR(JOIN("", "", FILTER('tagsBySource 1'!I$3:I$2402, $A175='tagsBySource 1'!$A$3:$A$2402, 'tagsBySource 1'!I$3:I$2402&lt;&gt;"""")), """")"),"")</f>
        <v/>
      </c>
      <c r="J175" s="1" t="str">
        <f ca="1">IFERROR(__xludf.DUMMYFUNCTION("IFERROR(JOIN("", "", FILTER('tagsBySource 1'!J$3:J$2402, $A175='tagsBySource 1'!$A$3:$A$2402, 'tagsBySource 1'!J$3:J$2402&lt;&gt;"""")), """")"),"")</f>
        <v/>
      </c>
      <c r="K175" s="1" t="str">
        <f ca="1">IFERROR(__xludf.DUMMYFUNCTION("IFERROR(JOIN("", "", FILTER('tagsBySource 1'!K$3:K$2402, $A175='tagsBySource 1'!$A$3:$A$2402, 'tagsBySource 1'!K$3:K$2402&lt;&gt;"""")), """")"),"")</f>
        <v/>
      </c>
      <c r="L175" s="1" t="str">
        <f ca="1">IFERROR(__xludf.DUMMYFUNCTION("IFERROR(JOIN("", "", FILTER('tagsBySource 1'!L$3:L$2402, $A175='tagsBySource 1'!$A$3:$A$2402, 'tagsBySource 1'!L$3:L$2402&lt;&gt;"""")), """")"),"")</f>
        <v/>
      </c>
      <c r="M175" s="1" t="str">
        <f ca="1">IFERROR(__xludf.DUMMYFUNCTION("IFERROR(JOIN("", "", FILTER('tagsBySource 1'!M$3:M$2402, $A175='tagsBySource 1'!$A$3:$A$2402, 'tagsBySource 1'!M$3:M$2402&lt;&gt;"""")), """")"),"")</f>
        <v/>
      </c>
      <c r="N175" s="1" t="str">
        <f ca="1">IFERROR(__xludf.DUMMYFUNCTION("IFERROR(JOIN("", "", FILTER('tagsBySource 1'!N$3:N$2402, $A175='tagsBySource 1'!$A$3:$A$2402, 'tagsBySource 1'!N$3:N$2402&lt;&gt;"""")), """")"),"")</f>
        <v/>
      </c>
      <c r="O175" s="1" t="str">
        <f ca="1">IFERROR(__xludf.DUMMYFUNCTION("IFERROR(JOIN("", "", FILTER('tagsBySource 1'!O$3:O$2402, $A175='tagsBySource 1'!$A$3:$A$2402, 'tagsBySource 1'!O$3:O$2402&lt;&gt;"""")), """")"),"")</f>
        <v/>
      </c>
      <c r="P175" s="1" t="str">
        <f ca="1">IFERROR(__xludf.DUMMYFUNCTION("IFERROR(JOIN("", "", FILTER('tagsBySource 1'!P$3:P$2402, $A175='tagsBySource 1'!$A$3:$A$2402, 'tagsBySource 1'!P$3:P$2402&lt;&gt;"""")), """")"),"")</f>
        <v/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IFERROR(__xludf.DUMMYFUNCTION("IFERROR(JOIN("", "", FILTER('tagsBySource 1'!B$3:B$2402, $A176='tagsBySource 1'!$A$3:$A$2402, 'tagsBySource 1'!B$3:B$2402&lt;&gt;"""")), """")"),"")</f>
        <v/>
      </c>
      <c r="C176" s="1" t="str">
        <f ca="1">IFERROR(__xludf.DUMMYFUNCTION("IFERROR(JOIN("", "", FILTER('tagsBySource 1'!C$3:C$2402, $A176='tagsBySource 1'!$A$3:$A$2402, 'tagsBySource 1'!C$3:C$2402&lt;&gt;"""")), """")"),"")</f>
        <v/>
      </c>
      <c r="D176" s="1" t="str">
        <f ca="1">IFERROR(__xludf.DUMMYFUNCTION("IFERROR(JOIN("", "", FILTER('tagsBySource 1'!D$3:D$2402, $A176='tagsBySource 1'!$A$3:$A$2402, 'tagsBySource 1'!D$3:D$2402&lt;&gt;"""")), """")"),"")</f>
        <v/>
      </c>
      <c r="E176" s="1" t="str">
        <f ca="1">IFERROR(__xludf.DUMMYFUNCTION("IFERROR(JOIN("", "", FILTER('tagsBySource 1'!E$3:E$2402, $A176='tagsBySource 1'!$A$3:$A$2402, 'tagsBySource 1'!E$3:E$2402&lt;&gt;"""")), """")"),"")</f>
        <v/>
      </c>
      <c r="F176" s="1" t="str">
        <f ca="1">IFERROR(__xludf.DUMMYFUNCTION("IFERROR(JOIN("", "", FILTER('tagsBySource 1'!F$3:F$2402, $A176='tagsBySource 1'!$A$3:$A$2402, 'tagsBySource 1'!F$3:F$2402&lt;&gt;"""")), """")"),"")</f>
        <v/>
      </c>
      <c r="G176" s="1" t="str">
        <f ca="1">IFERROR(__xludf.DUMMYFUNCTION("IFERROR(JOIN("", "", FILTER('tagsBySource 1'!G$3:G$2402, $A176='tagsBySource 1'!$A$3:$A$2402, 'tagsBySource 1'!G$3:G$2402&lt;&gt;"""")), """")"),"")</f>
        <v/>
      </c>
      <c r="H176" s="1" t="str">
        <f ca="1">IFERROR(__xludf.DUMMYFUNCTION("IFERROR(JOIN("", "", FILTER('tagsBySource 1'!H$3:H$2402, $A176='tagsBySource 1'!$A$3:$A$2402, 'tagsBySource 1'!H$3:H$2402&lt;&gt;"""")), """")"),"")</f>
        <v/>
      </c>
      <c r="I176" s="1" t="str">
        <f ca="1">IFERROR(__xludf.DUMMYFUNCTION("IFERROR(JOIN("", "", FILTER('tagsBySource 1'!I$3:I$2402, $A176='tagsBySource 1'!$A$3:$A$2402, 'tagsBySource 1'!I$3:I$2402&lt;&gt;"""")), """")"),"")</f>
        <v/>
      </c>
      <c r="J176" s="1" t="str">
        <f ca="1">IFERROR(__xludf.DUMMYFUNCTION("IFERROR(JOIN("", "", FILTER('tagsBySource 1'!J$3:J$2402, $A176='tagsBySource 1'!$A$3:$A$2402, 'tagsBySource 1'!J$3:J$2402&lt;&gt;"""")), """")"),"")</f>
        <v/>
      </c>
      <c r="K176" s="1" t="str">
        <f ca="1">IFERROR(__xludf.DUMMYFUNCTION("IFERROR(JOIN("", "", FILTER('tagsBySource 1'!K$3:K$2402, $A176='tagsBySource 1'!$A$3:$A$2402, 'tagsBySource 1'!K$3:K$2402&lt;&gt;"""")), """")"),"")</f>
        <v/>
      </c>
      <c r="L176" s="1" t="str">
        <f ca="1">IFERROR(__xludf.DUMMYFUNCTION("IFERROR(JOIN("", "", FILTER('tagsBySource 1'!L$3:L$2402, $A176='tagsBySource 1'!$A$3:$A$2402, 'tagsBySource 1'!L$3:L$2402&lt;&gt;"""")), """")"),"")</f>
        <v/>
      </c>
      <c r="M176" s="1" t="str">
        <f ca="1">IFERROR(__xludf.DUMMYFUNCTION("IFERROR(JOIN("", "", FILTER('tagsBySource 1'!M$3:M$2402, $A176='tagsBySource 1'!$A$3:$A$2402, 'tagsBySource 1'!M$3:M$2402&lt;&gt;"""")), """")"),"")</f>
        <v/>
      </c>
      <c r="N176" s="1" t="str">
        <f ca="1">IFERROR(__xludf.DUMMYFUNCTION("IFERROR(JOIN("", "", FILTER('tagsBySource 1'!N$3:N$2402, $A176='tagsBySource 1'!$A$3:$A$2402, 'tagsBySource 1'!N$3:N$2402&lt;&gt;"""")), """")"),"")</f>
        <v/>
      </c>
      <c r="O176" s="1" t="str">
        <f ca="1">IFERROR(__xludf.DUMMYFUNCTION("IFERROR(JOIN("", "", FILTER('tagsBySource 1'!O$3:O$2402, $A176='tagsBySource 1'!$A$3:$A$2402, 'tagsBySource 1'!O$3:O$2402&lt;&gt;"""")), """")"),"")</f>
        <v/>
      </c>
      <c r="P176" s="1" t="str">
        <f ca="1">IFERROR(__xludf.DUMMYFUNCTION("IFERROR(JOIN("", "", FILTER('tagsBySource 1'!P$3:P$2402, $A176='tagsBySource 1'!$A$3:$A$2402, 'tagsBySource 1'!P$3:P$2402&lt;&gt;"""")), """")"),"")</f>
        <v/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IFERROR(__xludf.DUMMYFUNCTION("IFERROR(JOIN("", "", FILTER('tagsBySource 1'!B$3:B$2402, $A177='tagsBySource 1'!$A$3:$A$2402, 'tagsBySource 1'!B$3:B$2402&lt;&gt;"""")), """")"),"")</f>
        <v/>
      </c>
      <c r="C177" s="1" t="str">
        <f ca="1">IFERROR(__xludf.DUMMYFUNCTION("IFERROR(JOIN("", "", FILTER('tagsBySource 1'!C$3:C$2402, $A177='tagsBySource 1'!$A$3:$A$2402, 'tagsBySource 1'!C$3:C$2402&lt;&gt;"""")), """")"),"")</f>
        <v/>
      </c>
      <c r="D177" s="1" t="str">
        <f ca="1">IFERROR(__xludf.DUMMYFUNCTION("IFERROR(JOIN("", "", FILTER('tagsBySource 1'!D$3:D$2402, $A177='tagsBySource 1'!$A$3:$A$2402, 'tagsBySource 1'!D$3:D$2402&lt;&gt;"""")), """")"),"")</f>
        <v/>
      </c>
      <c r="E177" s="1" t="str">
        <f ca="1">IFERROR(__xludf.DUMMYFUNCTION("IFERROR(JOIN("", "", FILTER('tagsBySource 1'!E$3:E$2402, $A177='tagsBySource 1'!$A$3:$A$2402, 'tagsBySource 1'!E$3:E$2402&lt;&gt;"""")), """")"),"")</f>
        <v/>
      </c>
      <c r="F177" s="1" t="str">
        <f ca="1">IFERROR(__xludf.DUMMYFUNCTION("IFERROR(JOIN("", "", FILTER('tagsBySource 1'!F$3:F$2402, $A177='tagsBySource 1'!$A$3:$A$2402, 'tagsBySource 1'!F$3:F$2402&lt;&gt;"""")), """")"),"")</f>
        <v/>
      </c>
      <c r="G177" s="1" t="str">
        <f ca="1">IFERROR(__xludf.DUMMYFUNCTION("IFERROR(JOIN("", "", FILTER('tagsBySource 1'!G$3:G$2402, $A177='tagsBySource 1'!$A$3:$A$2402, 'tagsBySource 1'!G$3:G$2402&lt;&gt;"""")), """")"),"")</f>
        <v/>
      </c>
      <c r="H177" s="1" t="str">
        <f ca="1">IFERROR(__xludf.DUMMYFUNCTION("IFERROR(JOIN("", "", FILTER('tagsBySource 1'!H$3:H$2402, $A177='tagsBySource 1'!$A$3:$A$2402, 'tagsBySource 1'!H$3:H$2402&lt;&gt;"""")), """")"),"")</f>
        <v/>
      </c>
      <c r="I177" s="1" t="str">
        <f ca="1">IFERROR(__xludf.DUMMYFUNCTION("IFERROR(JOIN("", "", FILTER('tagsBySource 1'!I$3:I$2402, $A177='tagsBySource 1'!$A$3:$A$2402, 'tagsBySource 1'!I$3:I$2402&lt;&gt;"""")), """")"),"")</f>
        <v/>
      </c>
      <c r="J177" s="1" t="str">
        <f ca="1">IFERROR(__xludf.DUMMYFUNCTION("IFERROR(JOIN("", "", FILTER('tagsBySource 1'!J$3:J$2402, $A177='tagsBySource 1'!$A$3:$A$2402, 'tagsBySource 1'!J$3:J$2402&lt;&gt;"""")), """")"),"")</f>
        <v/>
      </c>
      <c r="K177" s="1" t="str">
        <f ca="1">IFERROR(__xludf.DUMMYFUNCTION("IFERROR(JOIN("", "", FILTER('tagsBySource 1'!K$3:K$2402, $A177='tagsBySource 1'!$A$3:$A$2402, 'tagsBySource 1'!K$3:K$2402&lt;&gt;"""")), """")"),"")</f>
        <v/>
      </c>
      <c r="L177" s="1" t="str">
        <f ca="1">IFERROR(__xludf.DUMMYFUNCTION("IFERROR(JOIN("", "", FILTER('tagsBySource 1'!L$3:L$2402, $A177='tagsBySource 1'!$A$3:$A$2402, 'tagsBySource 1'!L$3:L$2402&lt;&gt;"""")), """")"),"")</f>
        <v/>
      </c>
      <c r="M177" s="1" t="str">
        <f ca="1">IFERROR(__xludf.DUMMYFUNCTION("IFERROR(JOIN("", "", FILTER('tagsBySource 1'!M$3:M$2402, $A177='tagsBySource 1'!$A$3:$A$2402, 'tagsBySource 1'!M$3:M$2402&lt;&gt;"""")), """")"),"")</f>
        <v/>
      </c>
      <c r="N177" s="1" t="str">
        <f ca="1">IFERROR(__xludf.DUMMYFUNCTION("IFERROR(JOIN("", "", FILTER('tagsBySource 1'!N$3:N$2402, $A177='tagsBySource 1'!$A$3:$A$2402, 'tagsBySource 1'!N$3:N$2402&lt;&gt;"""")), """")"),"")</f>
        <v/>
      </c>
      <c r="O177" s="1" t="str">
        <f ca="1">IFERROR(__xludf.DUMMYFUNCTION("IFERROR(JOIN("", "", FILTER('tagsBySource 1'!O$3:O$2402, $A177='tagsBySource 1'!$A$3:$A$2402, 'tagsBySource 1'!O$3:O$2402&lt;&gt;"""")), """")"),"")</f>
        <v/>
      </c>
      <c r="P177" s="1" t="str">
        <f ca="1">IFERROR(__xludf.DUMMYFUNCTION("IFERROR(JOIN("", "", FILTER('tagsBySource 1'!P$3:P$2402, $A177='tagsBySource 1'!$A$3:$A$2402, 'tagsBySource 1'!P$3:P$2402&lt;&gt;"""")), """")"),"")</f>
        <v/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IFERROR(__xludf.DUMMYFUNCTION("IFERROR(JOIN("", "", FILTER('tagsBySource 1'!B$3:B$2402, $A178='tagsBySource 1'!$A$3:$A$2402, 'tagsBySource 1'!B$3:B$2402&lt;&gt;"""")), """")"),"")</f>
        <v/>
      </c>
      <c r="C178" s="1" t="str">
        <f ca="1">IFERROR(__xludf.DUMMYFUNCTION("IFERROR(JOIN("", "", FILTER('tagsBySource 1'!C$3:C$2402, $A178='tagsBySource 1'!$A$3:$A$2402, 'tagsBySource 1'!C$3:C$2402&lt;&gt;"""")), """")"),"")</f>
        <v/>
      </c>
      <c r="D178" s="1" t="str">
        <f ca="1">IFERROR(__xludf.DUMMYFUNCTION("IFERROR(JOIN("", "", FILTER('tagsBySource 1'!D$3:D$2402, $A178='tagsBySource 1'!$A$3:$A$2402, 'tagsBySource 1'!D$3:D$2402&lt;&gt;"""")), """")"),"")</f>
        <v/>
      </c>
      <c r="E178" s="1" t="str">
        <f ca="1">IFERROR(__xludf.DUMMYFUNCTION("IFERROR(JOIN("", "", FILTER('tagsBySource 1'!E$3:E$2402, $A178='tagsBySource 1'!$A$3:$A$2402, 'tagsBySource 1'!E$3:E$2402&lt;&gt;"""")), """")"),"")</f>
        <v/>
      </c>
      <c r="F178" s="1" t="str">
        <f ca="1">IFERROR(__xludf.DUMMYFUNCTION("IFERROR(JOIN("", "", FILTER('tagsBySource 1'!F$3:F$2402, $A178='tagsBySource 1'!$A$3:$A$2402, 'tagsBySource 1'!F$3:F$2402&lt;&gt;"""")), """")"),"")</f>
        <v/>
      </c>
      <c r="G178" s="1" t="str">
        <f ca="1">IFERROR(__xludf.DUMMYFUNCTION("IFERROR(JOIN("", "", FILTER('tagsBySource 1'!G$3:G$2402, $A178='tagsBySource 1'!$A$3:$A$2402, 'tagsBySource 1'!G$3:G$2402&lt;&gt;"""")), """")"),"")</f>
        <v/>
      </c>
      <c r="H178" s="1" t="str">
        <f ca="1">IFERROR(__xludf.DUMMYFUNCTION("IFERROR(JOIN("", "", FILTER('tagsBySource 1'!H$3:H$2402, $A178='tagsBySource 1'!$A$3:$A$2402, 'tagsBySource 1'!H$3:H$2402&lt;&gt;"""")), """")"),"")</f>
        <v/>
      </c>
      <c r="I178" s="1" t="str">
        <f ca="1">IFERROR(__xludf.DUMMYFUNCTION("IFERROR(JOIN("", "", FILTER('tagsBySource 1'!I$3:I$2402, $A178='tagsBySource 1'!$A$3:$A$2402, 'tagsBySource 1'!I$3:I$2402&lt;&gt;"""")), """")"),"")</f>
        <v/>
      </c>
      <c r="J178" s="1" t="str">
        <f ca="1">IFERROR(__xludf.DUMMYFUNCTION("IFERROR(JOIN("", "", FILTER('tagsBySource 1'!J$3:J$2402, $A178='tagsBySource 1'!$A$3:$A$2402, 'tagsBySource 1'!J$3:J$2402&lt;&gt;"""")), """")"),"")</f>
        <v/>
      </c>
      <c r="K178" s="1" t="str">
        <f ca="1">IFERROR(__xludf.DUMMYFUNCTION("IFERROR(JOIN("", "", FILTER('tagsBySource 1'!K$3:K$2402, $A178='tagsBySource 1'!$A$3:$A$2402, 'tagsBySource 1'!K$3:K$2402&lt;&gt;"""")), """")"),"")</f>
        <v/>
      </c>
      <c r="L178" s="1" t="str">
        <f ca="1">IFERROR(__xludf.DUMMYFUNCTION("IFERROR(JOIN("", "", FILTER('tagsBySource 1'!L$3:L$2402, $A178='tagsBySource 1'!$A$3:$A$2402, 'tagsBySource 1'!L$3:L$2402&lt;&gt;"""")), """")"),"")</f>
        <v/>
      </c>
      <c r="M178" s="1" t="str">
        <f ca="1">IFERROR(__xludf.DUMMYFUNCTION("IFERROR(JOIN("", "", FILTER('tagsBySource 1'!M$3:M$2402, $A178='tagsBySource 1'!$A$3:$A$2402, 'tagsBySource 1'!M$3:M$2402&lt;&gt;"""")), """")"),"")</f>
        <v/>
      </c>
      <c r="N178" s="1" t="str">
        <f ca="1">IFERROR(__xludf.DUMMYFUNCTION("IFERROR(JOIN("", "", FILTER('tagsBySource 1'!N$3:N$2402, $A178='tagsBySource 1'!$A$3:$A$2402, 'tagsBySource 1'!N$3:N$2402&lt;&gt;"""")), """")"),"")</f>
        <v/>
      </c>
      <c r="O178" s="1" t="str">
        <f ca="1">IFERROR(__xludf.DUMMYFUNCTION("IFERROR(JOIN("", "", FILTER('tagsBySource 1'!O$3:O$2402, $A178='tagsBySource 1'!$A$3:$A$2402, 'tagsBySource 1'!O$3:O$2402&lt;&gt;"""")), """")"),"")</f>
        <v/>
      </c>
      <c r="P178" s="1" t="str">
        <f ca="1">IFERROR(__xludf.DUMMYFUNCTION("IFERROR(JOIN("", "", FILTER('tagsBySource 1'!P$3:P$2402, $A178='tagsBySource 1'!$A$3:$A$2402, 'tagsBySource 1'!P$3:P$2402&lt;&gt;"""")), """")"),"")</f>
        <v/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IFERROR(__xludf.DUMMYFUNCTION("IFERROR(JOIN("", "", FILTER('tagsBySource 1'!B$3:B$2402, $A179='tagsBySource 1'!$A$3:$A$2402, 'tagsBySource 1'!B$3:B$2402&lt;&gt;"""")), """")"),"")</f>
        <v/>
      </c>
      <c r="C179" s="1" t="str">
        <f ca="1">IFERROR(__xludf.DUMMYFUNCTION("IFERROR(JOIN("", "", FILTER('tagsBySource 1'!C$3:C$2402, $A179='tagsBySource 1'!$A$3:$A$2402, 'tagsBySource 1'!C$3:C$2402&lt;&gt;"""")), """")"),"")</f>
        <v/>
      </c>
      <c r="D179" s="1" t="str">
        <f ca="1">IFERROR(__xludf.DUMMYFUNCTION("IFERROR(JOIN("", "", FILTER('tagsBySource 1'!D$3:D$2402, $A179='tagsBySource 1'!$A$3:$A$2402, 'tagsBySource 1'!D$3:D$2402&lt;&gt;"""")), """")"),"")</f>
        <v/>
      </c>
      <c r="E179" s="1" t="str">
        <f ca="1">IFERROR(__xludf.DUMMYFUNCTION("IFERROR(JOIN("", "", FILTER('tagsBySource 1'!E$3:E$2402, $A179='tagsBySource 1'!$A$3:$A$2402, 'tagsBySource 1'!E$3:E$2402&lt;&gt;"""")), """")"),"")</f>
        <v/>
      </c>
      <c r="F179" s="1" t="str">
        <f ca="1">IFERROR(__xludf.DUMMYFUNCTION("IFERROR(JOIN("", "", FILTER('tagsBySource 1'!F$3:F$2402, $A179='tagsBySource 1'!$A$3:$A$2402, 'tagsBySource 1'!F$3:F$2402&lt;&gt;"""")), """")"),"")</f>
        <v/>
      </c>
      <c r="G179" s="1" t="str">
        <f ca="1">IFERROR(__xludf.DUMMYFUNCTION("IFERROR(JOIN("", "", FILTER('tagsBySource 1'!G$3:G$2402, $A179='tagsBySource 1'!$A$3:$A$2402, 'tagsBySource 1'!G$3:G$2402&lt;&gt;"""")), """")"),"")</f>
        <v/>
      </c>
      <c r="H179" s="1" t="str">
        <f ca="1">IFERROR(__xludf.DUMMYFUNCTION("IFERROR(JOIN("", "", FILTER('tagsBySource 1'!H$3:H$2402, $A179='tagsBySource 1'!$A$3:$A$2402, 'tagsBySource 1'!H$3:H$2402&lt;&gt;"""")), """")"),"")</f>
        <v/>
      </c>
      <c r="I179" s="1" t="str">
        <f ca="1">IFERROR(__xludf.DUMMYFUNCTION("IFERROR(JOIN("", "", FILTER('tagsBySource 1'!I$3:I$2402, $A179='tagsBySource 1'!$A$3:$A$2402, 'tagsBySource 1'!I$3:I$2402&lt;&gt;"""")), """")"),"")</f>
        <v/>
      </c>
      <c r="J179" s="1" t="str">
        <f ca="1">IFERROR(__xludf.DUMMYFUNCTION("IFERROR(JOIN("", "", FILTER('tagsBySource 1'!J$3:J$2402, $A179='tagsBySource 1'!$A$3:$A$2402, 'tagsBySource 1'!J$3:J$2402&lt;&gt;"""")), """")"),"")</f>
        <v/>
      </c>
      <c r="K179" s="1" t="str">
        <f ca="1">IFERROR(__xludf.DUMMYFUNCTION("IFERROR(JOIN("", "", FILTER('tagsBySource 1'!K$3:K$2402, $A179='tagsBySource 1'!$A$3:$A$2402, 'tagsBySource 1'!K$3:K$2402&lt;&gt;"""")), """")"),"")</f>
        <v/>
      </c>
      <c r="L179" s="1" t="str">
        <f ca="1">IFERROR(__xludf.DUMMYFUNCTION("IFERROR(JOIN("", "", FILTER('tagsBySource 1'!L$3:L$2402, $A179='tagsBySource 1'!$A$3:$A$2402, 'tagsBySource 1'!L$3:L$2402&lt;&gt;"""")), """")"),"")</f>
        <v/>
      </c>
      <c r="M179" s="1" t="str">
        <f ca="1">IFERROR(__xludf.DUMMYFUNCTION("IFERROR(JOIN("", "", FILTER('tagsBySource 1'!M$3:M$2402, $A179='tagsBySource 1'!$A$3:$A$2402, 'tagsBySource 1'!M$3:M$2402&lt;&gt;"""")), """")"),"")</f>
        <v/>
      </c>
      <c r="N179" s="1" t="str">
        <f ca="1">IFERROR(__xludf.DUMMYFUNCTION("IFERROR(JOIN("", "", FILTER('tagsBySource 1'!N$3:N$2402, $A179='tagsBySource 1'!$A$3:$A$2402, 'tagsBySource 1'!N$3:N$2402&lt;&gt;"""")), """")"),"")</f>
        <v/>
      </c>
      <c r="O179" s="1" t="str">
        <f ca="1">IFERROR(__xludf.DUMMYFUNCTION("IFERROR(JOIN("", "", FILTER('tagsBySource 1'!O$3:O$2402, $A179='tagsBySource 1'!$A$3:$A$2402, 'tagsBySource 1'!O$3:O$2402&lt;&gt;"""")), """")"),"")</f>
        <v/>
      </c>
      <c r="P179" s="1" t="str">
        <f ca="1">IFERROR(__xludf.DUMMYFUNCTION("IFERROR(JOIN("", "", FILTER('tagsBySource 1'!P$3:P$2402, $A179='tagsBySource 1'!$A$3:$A$2402, 'tagsBySource 1'!P$3:P$2402&lt;&gt;"""")), """")"),"")</f>
        <v/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IFERROR(__xludf.DUMMYFUNCTION("IFERROR(JOIN("", "", FILTER('tagsBySource 1'!B$3:B$2402, $A180='tagsBySource 1'!$A$3:$A$2402, 'tagsBySource 1'!B$3:B$2402&lt;&gt;"""")), """")"),"")</f>
        <v/>
      </c>
      <c r="C180" s="1" t="str">
        <f ca="1">IFERROR(__xludf.DUMMYFUNCTION("IFERROR(JOIN("", "", FILTER('tagsBySource 1'!C$3:C$2402, $A180='tagsBySource 1'!$A$3:$A$2402, 'tagsBySource 1'!C$3:C$2402&lt;&gt;"""")), """")"),"")</f>
        <v/>
      </c>
      <c r="D180" s="1" t="str">
        <f ca="1">IFERROR(__xludf.DUMMYFUNCTION("IFERROR(JOIN("", "", FILTER('tagsBySource 1'!D$3:D$2402, $A180='tagsBySource 1'!$A$3:$A$2402, 'tagsBySource 1'!D$3:D$2402&lt;&gt;"""")), """")"),"")</f>
        <v/>
      </c>
      <c r="E180" s="1" t="str">
        <f ca="1">IFERROR(__xludf.DUMMYFUNCTION("IFERROR(JOIN("", "", FILTER('tagsBySource 1'!E$3:E$2402, $A180='tagsBySource 1'!$A$3:$A$2402, 'tagsBySource 1'!E$3:E$2402&lt;&gt;"""")), """")"),"")</f>
        <v/>
      </c>
      <c r="F180" s="1" t="str">
        <f ca="1">IFERROR(__xludf.DUMMYFUNCTION("IFERROR(JOIN("", "", FILTER('tagsBySource 1'!F$3:F$2402, $A180='tagsBySource 1'!$A$3:$A$2402, 'tagsBySource 1'!F$3:F$2402&lt;&gt;"""")), """")"),"")</f>
        <v/>
      </c>
      <c r="G180" s="1" t="str">
        <f ca="1">IFERROR(__xludf.DUMMYFUNCTION("IFERROR(JOIN("", "", FILTER('tagsBySource 1'!G$3:G$2402, $A180='tagsBySource 1'!$A$3:$A$2402, 'tagsBySource 1'!G$3:G$2402&lt;&gt;"""")), """")"),"")</f>
        <v/>
      </c>
      <c r="H180" s="1" t="str">
        <f ca="1">IFERROR(__xludf.DUMMYFUNCTION("IFERROR(JOIN("", "", FILTER('tagsBySource 1'!H$3:H$2402, $A180='tagsBySource 1'!$A$3:$A$2402, 'tagsBySource 1'!H$3:H$2402&lt;&gt;"""")), """")"),"")</f>
        <v/>
      </c>
      <c r="I180" s="1" t="str">
        <f ca="1">IFERROR(__xludf.DUMMYFUNCTION("IFERROR(JOIN("", "", FILTER('tagsBySource 1'!I$3:I$2402, $A180='tagsBySource 1'!$A$3:$A$2402, 'tagsBySource 1'!I$3:I$2402&lt;&gt;"""")), """")"),"")</f>
        <v/>
      </c>
      <c r="J180" s="1" t="str">
        <f ca="1">IFERROR(__xludf.DUMMYFUNCTION("IFERROR(JOIN("", "", FILTER('tagsBySource 1'!J$3:J$2402, $A180='tagsBySource 1'!$A$3:$A$2402, 'tagsBySource 1'!J$3:J$2402&lt;&gt;"""")), """")"),"")</f>
        <v/>
      </c>
      <c r="K180" s="1" t="str">
        <f ca="1">IFERROR(__xludf.DUMMYFUNCTION("IFERROR(JOIN("", "", FILTER('tagsBySource 1'!K$3:K$2402, $A180='tagsBySource 1'!$A$3:$A$2402, 'tagsBySource 1'!K$3:K$2402&lt;&gt;"""")), """")"),"")</f>
        <v/>
      </c>
      <c r="L180" s="1" t="str">
        <f ca="1">IFERROR(__xludf.DUMMYFUNCTION("IFERROR(JOIN("", "", FILTER('tagsBySource 1'!L$3:L$2402, $A180='tagsBySource 1'!$A$3:$A$2402, 'tagsBySource 1'!L$3:L$2402&lt;&gt;"""")), """")"),"")</f>
        <v/>
      </c>
      <c r="M180" s="1" t="str">
        <f ca="1">IFERROR(__xludf.DUMMYFUNCTION("IFERROR(JOIN("", "", FILTER('tagsBySource 1'!M$3:M$2402, $A180='tagsBySource 1'!$A$3:$A$2402, 'tagsBySource 1'!M$3:M$2402&lt;&gt;"""")), """")"),"")</f>
        <v/>
      </c>
      <c r="N180" s="1" t="str">
        <f ca="1">IFERROR(__xludf.DUMMYFUNCTION("IFERROR(JOIN("", "", FILTER('tagsBySource 1'!N$3:N$2402, $A180='tagsBySource 1'!$A$3:$A$2402, 'tagsBySource 1'!N$3:N$2402&lt;&gt;"""")), """")"),"")</f>
        <v/>
      </c>
      <c r="O180" s="1" t="str">
        <f ca="1">IFERROR(__xludf.DUMMYFUNCTION("IFERROR(JOIN("", "", FILTER('tagsBySource 1'!O$3:O$2402, $A180='tagsBySource 1'!$A$3:$A$2402, 'tagsBySource 1'!O$3:O$2402&lt;&gt;"""")), """")"),"")</f>
        <v/>
      </c>
      <c r="P180" s="1" t="str">
        <f ca="1">IFERROR(__xludf.DUMMYFUNCTION("IFERROR(JOIN("", "", FILTER('tagsBySource 1'!P$3:P$2402, $A180='tagsBySource 1'!$A$3:$A$2402, 'tagsBySource 1'!P$3:P$2402&lt;&gt;"""")), """")"),"")</f>
        <v/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IFERROR(__xludf.DUMMYFUNCTION("IFERROR(JOIN("", "", FILTER('tagsBySource 1'!B$3:B$2402, $A181='tagsBySource 1'!$A$3:$A$2402, 'tagsBySource 1'!B$3:B$2402&lt;&gt;"""")), """")"),"")</f>
        <v/>
      </c>
      <c r="C181" s="1" t="str">
        <f ca="1">IFERROR(__xludf.DUMMYFUNCTION("IFERROR(JOIN("", "", FILTER('tagsBySource 1'!C$3:C$2402, $A181='tagsBySource 1'!$A$3:$A$2402, 'tagsBySource 1'!C$3:C$2402&lt;&gt;"""")), """")"),"")</f>
        <v/>
      </c>
      <c r="D181" s="1" t="str">
        <f ca="1">IFERROR(__xludf.DUMMYFUNCTION("IFERROR(JOIN("", "", FILTER('tagsBySource 1'!D$3:D$2402, $A181='tagsBySource 1'!$A$3:$A$2402, 'tagsBySource 1'!D$3:D$2402&lt;&gt;"""")), """")"),"")</f>
        <v/>
      </c>
      <c r="E181" s="1" t="str">
        <f ca="1">IFERROR(__xludf.DUMMYFUNCTION("IFERROR(JOIN("", "", FILTER('tagsBySource 1'!E$3:E$2402, $A181='tagsBySource 1'!$A$3:$A$2402, 'tagsBySource 1'!E$3:E$2402&lt;&gt;"""")), """")"),"")</f>
        <v/>
      </c>
      <c r="F181" s="1" t="str">
        <f ca="1">IFERROR(__xludf.DUMMYFUNCTION("IFERROR(JOIN("", "", FILTER('tagsBySource 1'!F$3:F$2402, $A181='tagsBySource 1'!$A$3:$A$2402, 'tagsBySource 1'!F$3:F$2402&lt;&gt;"""")), """")"),"")</f>
        <v/>
      </c>
      <c r="G181" s="1" t="str">
        <f ca="1">IFERROR(__xludf.DUMMYFUNCTION("IFERROR(JOIN("", "", FILTER('tagsBySource 1'!G$3:G$2402, $A181='tagsBySource 1'!$A$3:$A$2402, 'tagsBySource 1'!G$3:G$2402&lt;&gt;"""")), """")"),"")</f>
        <v/>
      </c>
      <c r="H181" s="1" t="str">
        <f ca="1">IFERROR(__xludf.DUMMYFUNCTION("IFERROR(JOIN("", "", FILTER('tagsBySource 1'!H$3:H$2402, $A181='tagsBySource 1'!$A$3:$A$2402, 'tagsBySource 1'!H$3:H$2402&lt;&gt;"""")), """")"),"")</f>
        <v/>
      </c>
      <c r="I181" s="1" t="str">
        <f ca="1">IFERROR(__xludf.DUMMYFUNCTION("IFERROR(JOIN("", "", FILTER('tagsBySource 1'!I$3:I$2402, $A181='tagsBySource 1'!$A$3:$A$2402, 'tagsBySource 1'!I$3:I$2402&lt;&gt;"""")), """")"),"")</f>
        <v/>
      </c>
      <c r="J181" s="1" t="str">
        <f ca="1">IFERROR(__xludf.DUMMYFUNCTION("IFERROR(JOIN("", "", FILTER('tagsBySource 1'!J$3:J$2402, $A181='tagsBySource 1'!$A$3:$A$2402, 'tagsBySource 1'!J$3:J$2402&lt;&gt;"""")), """")"),"")</f>
        <v/>
      </c>
      <c r="K181" s="1" t="str">
        <f ca="1">IFERROR(__xludf.DUMMYFUNCTION("IFERROR(JOIN("", "", FILTER('tagsBySource 1'!K$3:K$2402, $A181='tagsBySource 1'!$A$3:$A$2402, 'tagsBySource 1'!K$3:K$2402&lt;&gt;"""")), """")"),"")</f>
        <v/>
      </c>
      <c r="L181" s="1" t="str">
        <f ca="1">IFERROR(__xludf.DUMMYFUNCTION("IFERROR(JOIN("", "", FILTER('tagsBySource 1'!L$3:L$2402, $A181='tagsBySource 1'!$A$3:$A$2402, 'tagsBySource 1'!L$3:L$2402&lt;&gt;"""")), """")"),"")</f>
        <v/>
      </c>
      <c r="M181" s="1" t="str">
        <f ca="1">IFERROR(__xludf.DUMMYFUNCTION("IFERROR(JOIN("", "", FILTER('tagsBySource 1'!M$3:M$2402, $A181='tagsBySource 1'!$A$3:$A$2402, 'tagsBySource 1'!M$3:M$2402&lt;&gt;"""")), """")"),"")</f>
        <v/>
      </c>
      <c r="N181" s="1" t="str">
        <f ca="1">IFERROR(__xludf.DUMMYFUNCTION("IFERROR(JOIN("", "", FILTER('tagsBySource 1'!N$3:N$2402, $A181='tagsBySource 1'!$A$3:$A$2402, 'tagsBySource 1'!N$3:N$2402&lt;&gt;"""")), """")"),"")</f>
        <v/>
      </c>
      <c r="O181" s="1" t="str">
        <f ca="1">IFERROR(__xludf.DUMMYFUNCTION("IFERROR(JOIN("", "", FILTER('tagsBySource 1'!O$3:O$2402, $A181='tagsBySource 1'!$A$3:$A$2402, 'tagsBySource 1'!O$3:O$2402&lt;&gt;"""")), """")"),"")</f>
        <v/>
      </c>
      <c r="P181" s="1" t="str">
        <f ca="1">IFERROR(__xludf.DUMMYFUNCTION("IFERROR(JOIN("", "", FILTER('tagsBySource 1'!P$3:P$2402, $A181='tagsBySource 1'!$A$3:$A$2402, 'tagsBySource 1'!P$3:P$2402&lt;&gt;"""")), """")"),"")</f>
        <v/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IFERROR(__xludf.DUMMYFUNCTION("IFERROR(JOIN("", "", FILTER('tagsBySource 1'!B$3:B$2402, $A182='tagsBySource 1'!$A$3:$A$2402, 'tagsBySource 1'!B$3:B$2402&lt;&gt;"""")), """")"),"")</f>
        <v/>
      </c>
      <c r="C182" s="1" t="str">
        <f ca="1">IFERROR(__xludf.DUMMYFUNCTION("IFERROR(JOIN("", "", FILTER('tagsBySource 1'!C$3:C$2402, $A182='tagsBySource 1'!$A$3:$A$2402, 'tagsBySource 1'!C$3:C$2402&lt;&gt;"""")), """")"),"")</f>
        <v/>
      </c>
      <c r="D182" s="1" t="str">
        <f ca="1">IFERROR(__xludf.DUMMYFUNCTION("IFERROR(JOIN("", "", FILTER('tagsBySource 1'!D$3:D$2402, $A182='tagsBySource 1'!$A$3:$A$2402, 'tagsBySource 1'!D$3:D$2402&lt;&gt;"""")), """")"),"")</f>
        <v/>
      </c>
      <c r="E182" s="1" t="str">
        <f ca="1">IFERROR(__xludf.DUMMYFUNCTION("IFERROR(JOIN("", "", FILTER('tagsBySource 1'!E$3:E$2402, $A182='tagsBySource 1'!$A$3:$A$2402, 'tagsBySource 1'!E$3:E$2402&lt;&gt;"""")), """")"),"")</f>
        <v/>
      </c>
      <c r="F182" s="1" t="str">
        <f ca="1">IFERROR(__xludf.DUMMYFUNCTION("IFERROR(JOIN("", "", FILTER('tagsBySource 1'!F$3:F$2402, $A182='tagsBySource 1'!$A$3:$A$2402, 'tagsBySource 1'!F$3:F$2402&lt;&gt;"""")), """")"),"")</f>
        <v/>
      </c>
      <c r="G182" s="1" t="str">
        <f ca="1">IFERROR(__xludf.DUMMYFUNCTION("IFERROR(JOIN("", "", FILTER('tagsBySource 1'!G$3:G$2402, $A182='tagsBySource 1'!$A$3:$A$2402, 'tagsBySource 1'!G$3:G$2402&lt;&gt;"""")), """")"),"")</f>
        <v/>
      </c>
      <c r="H182" s="1" t="str">
        <f ca="1">IFERROR(__xludf.DUMMYFUNCTION("IFERROR(JOIN("", "", FILTER('tagsBySource 1'!H$3:H$2402, $A182='tagsBySource 1'!$A$3:$A$2402, 'tagsBySource 1'!H$3:H$2402&lt;&gt;"""")), """")"),"")</f>
        <v/>
      </c>
      <c r="I182" s="1" t="str">
        <f ca="1">IFERROR(__xludf.DUMMYFUNCTION("IFERROR(JOIN("", "", FILTER('tagsBySource 1'!I$3:I$2402, $A182='tagsBySource 1'!$A$3:$A$2402, 'tagsBySource 1'!I$3:I$2402&lt;&gt;"""")), """")"),"")</f>
        <v/>
      </c>
      <c r="J182" s="1" t="str">
        <f ca="1">IFERROR(__xludf.DUMMYFUNCTION("IFERROR(JOIN("", "", FILTER('tagsBySource 1'!J$3:J$2402, $A182='tagsBySource 1'!$A$3:$A$2402, 'tagsBySource 1'!J$3:J$2402&lt;&gt;"""")), """")"),"")</f>
        <v/>
      </c>
      <c r="K182" s="1" t="str">
        <f ca="1">IFERROR(__xludf.DUMMYFUNCTION("IFERROR(JOIN("", "", FILTER('tagsBySource 1'!K$3:K$2402, $A182='tagsBySource 1'!$A$3:$A$2402, 'tagsBySource 1'!K$3:K$2402&lt;&gt;"""")), """")"),"")</f>
        <v/>
      </c>
      <c r="L182" s="1" t="str">
        <f ca="1">IFERROR(__xludf.DUMMYFUNCTION("IFERROR(JOIN("", "", FILTER('tagsBySource 1'!L$3:L$2402, $A182='tagsBySource 1'!$A$3:$A$2402, 'tagsBySource 1'!L$3:L$2402&lt;&gt;"""")), """")"),"")</f>
        <v/>
      </c>
      <c r="M182" s="1" t="str">
        <f ca="1">IFERROR(__xludf.DUMMYFUNCTION("IFERROR(JOIN("", "", FILTER('tagsBySource 1'!M$3:M$2402, $A182='tagsBySource 1'!$A$3:$A$2402, 'tagsBySource 1'!M$3:M$2402&lt;&gt;"""")), """")"),"")</f>
        <v/>
      </c>
      <c r="N182" s="1" t="str">
        <f ca="1">IFERROR(__xludf.DUMMYFUNCTION("IFERROR(JOIN("", "", FILTER('tagsBySource 1'!N$3:N$2402, $A182='tagsBySource 1'!$A$3:$A$2402, 'tagsBySource 1'!N$3:N$2402&lt;&gt;"""")), """")"),"")</f>
        <v/>
      </c>
      <c r="O182" s="1" t="str">
        <f ca="1">IFERROR(__xludf.DUMMYFUNCTION("IFERROR(JOIN("", "", FILTER('tagsBySource 1'!O$3:O$2402, $A182='tagsBySource 1'!$A$3:$A$2402, 'tagsBySource 1'!O$3:O$2402&lt;&gt;"""")), """")"),"")</f>
        <v/>
      </c>
      <c r="P182" s="1" t="str">
        <f ca="1">IFERROR(__xludf.DUMMYFUNCTION("IFERROR(JOIN("", "", FILTER('tagsBySource 1'!P$3:P$2402, $A182='tagsBySource 1'!$A$3:$A$2402, 'tagsBySource 1'!P$3:P$2402&lt;&gt;"""")), """")"),"")</f>
        <v/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IFERROR(__xludf.DUMMYFUNCTION("IFERROR(JOIN("", "", FILTER('tagsBySource 1'!B$3:B$2402, $A183='tagsBySource 1'!$A$3:$A$2402, 'tagsBySource 1'!B$3:B$2402&lt;&gt;"""")), """")"),"")</f>
        <v/>
      </c>
      <c r="C183" s="1" t="str">
        <f ca="1">IFERROR(__xludf.DUMMYFUNCTION("IFERROR(JOIN("", "", FILTER('tagsBySource 1'!C$3:C$2402, $A183='tagsBySource 1'!$A$3:$A$2402, 'tagsBySource 1'!C$3:C$2402&lt;&gt;"""")), """")"),"")</f>
        <v/>
      </c>
      <c r="D183" s="1" t="str">
        <f ca="1">IFERROR(__xludf.DUMMYFUNCTION("IFERROR(JOIN("", "", FILTER('tagsBySource 1'!D$3:D$2402, $A183='tagsBySource 1'!$A$3:$A$2402, 'tagsBySource 1'!D$3:D$2402&lt;&gt;"""")), """")"),"")</f>
        <v/>
      </c>
      <c r="E183" s="1" t="str">
        <f ca="1">IFERROR(__xludf.DUMMYFUNCTION("IFERROR(JOIN("", "", FILTER('tagsBySource 1'!E$3:E$2402, $A183='tagsBySource 1'!$A$3:$A$2402, 'tagsBySource 1'!E$3:E$2402&lt;&gt;"""")), """")"),"")</f>
        <v/>
      </c>
      <c r="F183" s="1" t="str">
        <f ca="1">IFERROR(__xludf.DUMMYFUNCTION("IFERROR(JOIN("", "", FILTER('tagsBySource 1'!F$3:F$2402, $A183='tagsBySource 1'!$A$3:$A$2402, 'tagsBySource 1'!F$3:F$2402&lt;&gt;"""")), """")"),"")</f>
        <v/>
      </c>
      <c r="G183" s="1" t="str">
        <f ca="1">IFERROR(__xludf.DUMMYFUNCTION("IFERROR(JOIN("", "", FILTER('tagsBySource 1'!G$3:G$2402, $A183='tagsBySource 1'!$A$3:$A$2402, 'tagsBySource 1'!G$3:G$2402&lt;&gt;"""")), """")"),"")</f>
        <v/>
      </c>
      <c r="H183" s="1" t="str">
        <f ca="1">IFERROR(__xludf.DUMMYFUNCTION("IFERROR(JOIN("", "", FILTER('tagsBySource 1'!H$3:H$2402, $A183='tagsBySource 1'!$A$3:$A$2402, 'tagsBySource 1'!H$3:H$2402&lt;&gt;"""")), """")"),"")</f>
        <v/>
      </c>
      <c r="I183" s="1" t="str">
        <f ca="1">IFERROR(__xludf.DUMMYFUNCTION("IFERROR(JOIN("", "", FILTER('tagsBySource 1'!I$3:I$2402, $A183='tagsBySource 1'!$A$3:$A$2402, 'tagsBySource 1'!I$3:I$2402&lt;&gt;"""")), """")"),"")</f>
        <v/>
      </c>
      <c r="J183" s="1" t="str">
        <f ca="1">IFERROR(__xludf.DUMMYFUNCTION("IFERROR(JOIN("", "", FILTER('tagsBySource 1'!J$3:J$2402, $A183='tagsBySource 1'!$A$3:$A$2402, 'tagsBySource 1'!J$3:J$2402&lt;&gt;"""")), """")"),"")</f>
        <v/>
      </c>
      <c r="K183" s="1" t="str">
        <f ca="1">IFERROR(__xludf.DUMMYFUNCTION("IFERROR(JOIN("", "", FILTER('tagsBySource 1'!K$3:K$2402, $A183='tagsBySource 1'!$A$3:$A$2402, 'tagsBySource 1'!K$3:K$2402&lt;&gt;"""")), """")"),"")</f>
        <v/>
      </c>
      <c r="L183" s="1" t="str">
        <f ca="1">IFERROR(__xludf.DUMMYFUNCTION("IFERROR(JOIN("", "", FILTER('tagsBySource 1'!L$3:L$2402, $A183='tagsBySource 1'!$A$3:$A$2402, 'tagsBySource 1'!L$3:L$2402&lt;&gt;"""")), """")"),"")</f>
        <v/>
      </c>
      <c r="M183" s="1" t="str">
        <f ca="1">IFERROR(__xludf.DUMMYFUNCTION("IFERROR(JOIN("", "", FILTER('tagsBySource 1'!M$3:M$2402, $A183='tagsBySource 1'!$A$3:$A$2402, 'tagsBySource 1'!M$3:M$2402&lt;&gt;"""")), """")"),"")</f>
        <v/>
      </c>
      <c r="N183" s="1" t="str">
        <f ca="1">IFERROR(__xludf.DUMMYFUNCTION("IFERROR(JOIN("", "", FILTER('tagsBySource 1'!N$3:N$2402, $A183='tagsBySource 1'!$A$3:$A$2402, 'tagsBySource 1'!N$3:N$2402&lt;&gt;"""")), """")"),"")</f>
        <v/>
      </c>
      <c r="O183" s="1" t="str">
        <f ca="1">IFERROR(__xludf.DUMMYFUNCTION("IFERROR(JOIN("", "", FILTER('tagsBySource 1'!O$3:O$2402, $A183='tagsBySource 1'!$A$3:$A$2402, 'tagsBySource 1'!O$3:O$2402&lt;&gt;"""")), """")"),"")</f>
        <v/>
      </c>
      <c r="P183" s="1" t="str">
        <f ca="1">IFERROR(__xludf.DUMMYFUNCTION("IFERROR(JOIN("", "", FILTER('tagsBySource 1'!P$3:P$2402, $A183='tagsBySource 1'!$A$3:$A$2402, 'tagsBySource 1'!P$3:P$2402&lt;&gt;"""")), """")"),"")</f>
        <v/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IFERROR(__xludf.DUMMYFUNCTION("IFERROR(JOIN("", "", FILTER('tagsBySource 1'!B$3:B$2402, $A184='tagsBySource 1'!$A$3:$A$2402, 'tagsBySource 1'!B$3:B$2402&lt;&gt;"""")), """")"),"")</f>
        <v/>
      </c>
      <c r="C184" s="1" t="str">
        <f ca="1">IFERROR(__xludf.DUMMYFUNCTION("IFERROR(JOIN("", "", FILTER('tagsBySource 1'!C$3:C$2402, $A184='tagsBySource 1'!$A$3:$A$2402, 'tagsBySource 1'!C$3:C$2402&lt;&gt;"""")), """")"),"")</f>
        <v/>
      </c>
      <c r="D184" s="1" t="str">
        <f ca="1">IFERROR(__xludf.DUMMYFUNCTION("IFERROR(JOIN("", "", FILTER('tagsBySource 1'!D$3:D$2402, $A184='tagsBySource 1'!$A$3:$A$2402, 'tagsBySource 1'!D$3:D$2402&lt;&gt;"""")), """")"),"")</f>
        <v/>
      </c>
      <c r="E184" s="1" t="str">
        <f ca="1">IFERROR(__xludf.DUMMYFUNCTION("IFERROR(JOIN("", "", FILTER('tagsBySource 1'!E$3:E$2402, $A184='tagsBySource 1'!$A$3:$A$2402, 'tagsBySource 1'!E$3:E$2402&lt;&gt;"""")), """")"),"")</f>
        <v/>
      </c>
      <c r="F184" s="1" t="str">
        <f ca="1">IFERROR(__xludf.DUMMYFUNCTION("IFERROR(JOIN("", "", FILTER('tagsBySource 1'!F$3:F$2402, $A184='tagsBySource 1'!$A$3:$A$2402, 'tagsBySource 1'!F$3:F$2402&lt;&gt;"""")), """")"),"")</f>
        <v/>
      </c>
      <c r="G184" s="1" t="str">
        <f ca="1">IFERROR(__xludf.DUMMYFUNCTION("IFERROR(JOIN("", "", FILTER('tagsBySource 1'!G$3:G$2402, $A184='tagsBySource 1'!$A$3:$A$2402, 'tagsBySource 1'!G$3:G$2402&lt;&gt;"""")), """")"),"")</f>
        <v/>
      </c>
      <c r="H184" s="1" t="str">
        <f ca="1">IFERROR(__xludf.DUMMYFUNCTION("IFERROR(JOIN("", "", FILTER('tagsBySource 1'!H$3:H$2402, $A184='tagsBySource 1'!$A$3:$A$2402, 'tagsBySource 1'!H$3:H$2402&lt;&gt;"""")), """")"),"")</f>
        <v/>
      </c>
      <c r="I184" s="1" t="str">
        <f ca="1">IFERROR(__xludf.DUMMYFUNCTION("IFERROR(JOIN("", "", FILTER('tagsBySource 1'!I$3:I$2402, $A184='tagsBySource 1'!$A$3:$A$2402, 'tagsBySource 1'!I$3:I$2402&lt;&gt;"""")), """")"),"")</f>
        <v/>
      </c>
      <c r="J184" s="1" t="str">
        <f ca="1">IFERROR(__xludf.DUMMYFUNCTION("IFERROR(JOIN("", "", FILTER('tagsBySource 1'!J$3:J$2402, $A184='tagsBySource 1'!$A$3:$A$2402, 'tagsBySource 1'!J$3:J$2402&lt;&gt;"""")), """")"),"")</f>
        <v/>
      </c>
      <c r="K184" s="1" t="str">
        <f ca="1">IFERROR(__xludf.DUMMYFUNCTION("IFERROR(JOIN("", "", FILTER('tagsBySource 1'!K$3:K$2402, $A184='tagsBySource 1'!$A$3:$A$2402, 'tagsBySource 1'!K$3:K$2402&lt;&gt;"""")), """")"),"")</f>
        <v/>
      </c>
      <c r="L184" s="1" t="str">
        <f ca="1">IFERROR(__xludf.DUMMYFUNCTION("IFERROR(JOIN("", "", FILTER('tagsBySource 1'!L$3:L$2402, $A184='tagsBySource 1'!$A$3:$A$2402, 'tagsBySource 1'!L$3:L$2402&lt;&gt;"""")), """")"),"")</f>
        <v/>
      </c>
      <c r="M184" s="1" t="str">
        <f ca="1">IFERROR(__xludf.DUMMYFUNCTION("IFERROR(JOIN("", "", FILTER('tagsBySource 1'!M$3:M$2402, $A184='tagsBySource 1'!$A$3:$A$2402, 'tagsBySource 1'!M$3:M$2402&lt;&gt;"""")), """")"),"")</f>
        <v/>
      </c>
      <c r="N184" s="1" t="str">
        <f ca="1">IFERROR(__xludf.DUMMYFUNCTION("IFERROR(JOIN("", "", FILTER('tagsBySource 1'!N$3:N$2402, $A184='tagsBySource 1'!$A$3:$A$2402, 'tagsBySource 1'!N$3:N$2402&lt;&gt;"""")), """")"),"")</f>
        <v/>
      </c>
      <c r="O184" s="1" t="str">
        <f ca="1">IFERROR(__xludf.DUMMYFUNCTION("IFERROR(JOIN("", "", FILTER('tagsBySource 1'!O$3:O$2402, $A184='tagsBySource 1'!$A$3:$A$2402, 'tagsBySource 1'!O$3:O$2402&lt;&gt;"""")), """")"),"")</f>
        <v/>
      </c>
      <c r="P184" s="1" t="str">
        <f ca="1">IFERROR(__xludf.DUMMYFUNCTION("IFERROR(JOIN("", "", FILTER('tagsBySource 1'!P$3:P$2402, $A184='tagsBySource 1'!$A$3:$A$2402, 'tagsBySource 1'!P$3:P$2402&lt;&gt;"""")), """")"),"")</f>
        <v/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IFERROR(__xludf.DUMMYFUNCTION("IFERROR(JOIN("", "", FILTER('tagsBySource 1'!B$3:B$2402, $A185='tagsBySource 1'!$A$3:$A$2402, 'tagsBySource 1'!B$3:B$2402&lt;&gt;"""")), """")"),"")</f>
        <v/>
      </c>
      <c r="C185" s="1" t="str">
        <f ca="1">IFERROR(__xludf.DUMMYFUNCTION("IFERROR(JOIN("", "", FILTER('tagsBySource 1'!C$3:C$2402, $A185='tagsBySource 1'!$A$3:$A$2402, 'tagsBySource 1'!C$3:C$2402&lt;&gt;"""")), """")"),"")</f>
        <v/>
      </c>
      <c r="D185" s="1" t="str">
        <f ca="1">IFERROR(__xludf.DUMMYFUNCTION("IFERROR(JOIN("", "", FILTER('tagsBySource 1'!D$3:D$2402, $A185='tagsBySource 1'!$A$3:$A$2402, 'tagsBySource 1'!D$3:D$2402&lt;&gt;"""")), """")"),"")</f>
        <v/>
      </c>
      <c r="E185" s="1" t="str">
        <f ca="1">IFERROR(__xludf.DUMMYFUNCTION("IFERROR(JOIN("", "", FILTER('tagsBySource 1'!E$3:E$2402, $A185='tagsBySource 1'!$A$3:$A$2402, 'tagsBySource 1'!E$3:E$2402&lt;&gt;"""")), """")"),"")</f>
        <v/>
      </c>
      <c r="F185" s="1" t="str">
        <f ca="1">IFERROR(__xludf.DUMMYFUNCTION("IFERROR(JOIN("", "", FILTER('tagsBySource 1'!F$3:F$2402, $A185='tagsBySource 1'!$A$3:$A$2402, 'tagsBySource 1'!F$3:F$2402&lt;&gt;"""")), """")"),"")</f>
        <v/>
      </c>
      <c r="G185" s="1" t="str">
        <f ca="1">IFERROR(__xludf.DUMMYFUNCTION("IFERROR(JOIN("", "", FILTER('tagsBySource 1'!G$3:G$2402, $A185='tagsBySource 1'!$A$3:$A$2402, 'tagsBySource 1'!G$3:G$2402&lt;&gt;"""")), """")"),"")</f>
        <v/>
      </c>
      <c r="H185" s="1" t="str">
        <f ca="1">IFERROR(__xludf.DUMMYFUNCTION("IFERROR(JOIN("", "", FILTER('tagsBySource 1'!H$3:H$2402, $A185='tagsBySource 1'!$A$3:$A$2402, 'tagsBySource 1'!H$3:H$2402&lt;&gt;"""")), """")"),"")</f>
        <v/>
      </c>
      <c r="I185" s="1" t="str">
        <f ca="1">IFERROR(__xludf.DUMMYFUNCTION("IFERROR(JOIN("", "", FILTER('tagsBySource 1'!I$3:I$2402, $A185='tagsBySource 1'!$A$3:$A$2402, 'tagsBySource 1'!I$3:I$2402&lt;&gt;"""")), """")"),"")</f>
        <v/>
      </c>
      <c r="J185" s="1" t="str">
        <f ca="1">IFERROR(__xludf.DUMMYFUNCTION("IFERROR(JOIN("", "", FILTER('tagsBySource 1'!J$3:J$2402, $A185='tagsBySource 1'!$A$3:$A$2402, 'tagsBySource 1'!J$3:J$2402&lt;&gt;"""")), """")"),"")</f>
        <v/>
      </c>
      <c r="K185" s="1" t="str">
        <f ca="1">IFERROR(__xludf.DUMMYFUNCTION("IFERROR(JOIN("", "", FILTER('tagsBySource 1'!K$3:K$2402, $A185='tagsBySource 1'!$A$3:$A$2402, 'tagsBySource 1'!K$3:K$2402&lt;&gt;"""")), """")"),"")</f>
        <v/>
      </c>
      <c r="L185" s="1" t="str">
        <f ca="1">IFERROR(__xludf.DUMMYFUNCTION("IFERROR(JOIN("", "", FILTER('tagsBySource 1'!L$3:L$2402, $A185='tagsBySource 1'!$A$3:$A$2402, 'tagsBySource 1'!L$3:L$2402&lt;&gt;"""")), """")"),"")</f>
        <v/>
      </c>
      <c r="M185" s="1" t="str">
        <f ca="1">IFERROR(__xludf.DUMMYFUNCTION("IFERROR(JOIN("", "", FILTER('tagsBySource 1'!M$3:M$2402, $A185='tagsBySource 1'!$A$3:$A$2402, 'tagsBySource 1'!M$3:M$2402&lt;&gt;"""")), """")"),"")</f>
        <v/>
      </c>
      <c r="N185" s="1" t="str">
        <f ca="1">IFERROR(__xludf.DUMMYFUNCTION("IFERROR(JOIN("", "", FILTER('tagsBySource 1'!N$3:N$2402, $A185='tagsBySource 1'!$A$3:$A$2402, 'tagsBySource 1'!N$3:N$2402&lt;&gt;"""")), """")"),"")</f>
        <v/>
      </c>
      <c r="O185" s="1" t="str">
        <f ca="1">IFERROR(__xludf.DUMMYFUNCTION("IFERROR(JOIN("", "", FILTER('tagsBySource 1'!O$3:O$2402, $A185='tagsBySource 1'!$A$3:$A$2402, 'tagsBySource 1'!O$3:O$2402&lt;&gt;"""")), """")"),"")</f>
        <v/>
      </c>
      <c r="P185" s="1" t="str">
        <f ca="1">IFERROR(__xludf.DUMMYFUNCTION("IFERROR(JOIN("", "", FILTER('tagsBySource 1'!P$3:P$2402, $A185='tagsBySource 1'!$A$3:$A$2402, 'tagsBySource 1'!P$3:P$2402&lt;&gt;"""")), """")"),"")</f>
        <v/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IFERROR(__xludf.DUMMYFUNCTION("IFERROR(JOIN("", "", FILTER('tagsBySource 1'!B$3:B$2402, $A186='tagsBySource 1'!$A$3:$A$2402, 'tagsBySource 1'!B$3:B$2402&lt;&gt;"""")), """")"),"")</f>
        <v/>
      </c>
      <c r="C186" s="1" t="str">
        <f ca="1">IFERROR(__xludf.DUMMYFUNCTION("IFERROR(JOIN("", "", FILTER('tagsBySource 1'!C$3:C$2402, $A186='tagsBySource 1'!$A$3:$A$2402, 'tagsBySource 1'!C$3:C$2402&lt;&gt;"""")), """")"),"")</f>
        <v/>
      </c>
      <c r="D186" s="1" t="str">
        <f ca="1">IFERROR(__xludf.DUMMYFUNCTION("IFERROR(JOIN("", "", FILTER('tagsBySource 1'!D$3:D$2402, $A186='tagsBySource 1'!$A$3:$A$2402, 'tagsBySource 1'!D$3:D$2402&lt;&gt;"""")), """")"),"")</f>
        <v/>
      </c>
      <c r="E186" s="1" t="str">
        <f ca="1">IFERROR(__xludf.DUMMYFUNCTION("IFERROR(JOIN("", "", FILTER('tagsBySource 1'!E$3:E$2402, $A186='tagsBySource 1'!$A$3:$A$2402, 'tagsBySource 1'!E$3:E$2402&lt;&gt;"""")), """")"),"")</f>
        <v/>
      </c>
      <c r="F186" s="1" t="str">
        <f ca="1">IFERROR(__xludf.DUMMYFUNCTION("IFERROR(JOIN("", "", FILTER('tagsBySource 1'!F$3:F$2402, $A186='tagsBySource 1'!$A$3:$A$2402, 'tagsBySource 1'!F$3:F$2402&lt;&gt;"""")), """")"),"")</f>
        <v/>
      </c>
      <c r="G186" s="1" t="str">
        <f ca="1">IFERROR(__xludf.DUMMYFUNCTION("IFERROR(JOIN("", "", FILTER('tagsBySource 1'!G$3:G$2402, $A186='tagsBySource 1'!$A$3:$A$2402, 'tagsBySource 1'!G$3:G$2402&lt;&gt;"""")), """")"),"")</f>
        <v/>
      </c>
      <c r="H186" s="1" t="str">
        <f ca="1">IFERROR(__xludf.DUMMYFUNCTION("IFERROR(JOIN("", "", FILTER('tagsBySource 1'!H$3:H$2402, $A186='tagsBySource 1'!$A$3:$A$2402, 'tagsBySource 1'!H$3:H$2402&lt;&gt;"""")), """")"),"")</f>
        <v/>
      </c>
      <c r="I186" s="1" t="str">
        <f ca="1">IFERROR(__xludf.DUMMYFUNCTION("IFERROR(JOIN("", "", FILTER('tagsBySource 1'!I$3:I$2402, $A186='tagsBySource 1'!$A$3:$A$2402, 'tagsBySource 1'!I$3:I$2402&lt;&gt;"""")), """")"),"")</f>
        <v/>
      </c>
      <c r="J186" s="1" t="str">
        <f ca="1">IFERROR(__xludf.DUMMYFUNCTION("IFERROR(JOIN("", "", FILTER('tagsBySource 1'!J$3:J$2402, $A186='tagsBySource 1'!$A$3:$A$2402, 'tagsBySource 1'!J$3:J$2402&lt;&gt;"""")), """")"),"")</f>
        <v/>
      </c>
      <c r="K186" s="1" t="str">
        <f ca="1">IFERROR(__xludf.DUMMYFUNCTION("IFERROR(JOIN("", "", FILTER('tagsBySource 1'!K$3:K$2402, $A186='tagsBySource 1'!$A$3:$A$2402, 'tagsBySource 1'!K$3:K$2402&lt;&gt;"""")), """")"),"")</f>
        <v/>
      </c>
      <c r="L186" s="1" t="str">
        <f ca="1">IFERROR(__xludf.DUMMYFUNCTION("IFERROR(JOIN("", "", FILTER('tagsBySource 1'!L$3:L$2402, $A186='tagsBySource 1'!$A$3:$A$2402, 'tagsBySource 1'!L$3:L$2402&lt;&gt;"""")), """")"),"")</f>
        <v/>
      </c>
      <c r="M186" s="1" t="str">
        <f ca="1">IFERROR(__xludf.DUMMYFUNCTION("IFERROR(JOIN("", "", FILTER('tagsBySource 1'!M$3:M$2402, $A186='tagsBySource 1'!$A$3:$A$2402, 'tagsBySource 1'!M$3:M$2402&lt;&gt;"""")), """")"),"")</f>
        <v/>
      </c>
      <c r="N186" s="1" t="str">
        <f ca="1">IFERROR(__xludf.DUMMYFUNCTION("IFERROR(JOIN("", "", FILTER('tagsBySource 1'!N$3:N$2402, $A186='tagsBySource 1'!$A$3:$A$2402, 'tagsBySource 1'!N$3:N$2402&lt;&gt;"""")), """")"),"")</f>
        <v/>
      </c>
      <c r="O186" s="1" t="str">
        <f ca="1">IFERROR(__xludf.DUMMYFUNCTION("IFERROR(JOIN("", "", FILTER('tagsBySource 1'!O$3:O$2402, $A186='tagsBySource 1'!$A$3:$A$2402, 'tagsBySource 1'!O$3:O$2402&lt;&gt;"""")), """")"),"")</f>
        <v/>
      </c>
      <c r="P186" s="1" t="str">
        <f ca="1">IFERROR(__xludf.DUMMYFUNCTION("IFERROR(JOIN("", "", FILTER('tagsBySource 1'!P$3:P$2402, $A186='tagsBySource 1'!$A$3:$A$2402, 'tagsBySource 1'!P$3:P$2402&lt;&gt;"""")), """")"),"")</f>
        <v/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IFERROR(__xludf.DUMMYFUNCTION("IFERROR(JOIN("", "", FILTER('tagsBySource 1'!B$3:B$2402, $A187='tagsBySource 1'!$A$3:$A$2402, 'tagsBySource 1'!B$3:B$2402&lt;&gt;"""")), """")"),"")</f>
        <v/>
      </c>
      <c r="C187" s="1" t="str">
        <f ca="1">IFERROR(__xludf.DUMMYFUNCTION("IFERROR(JOIN("", "", FILTER('tagsBySource 1'!C$3:C$2402, $A187='tagsBySource 1'!$A$3:$A$2402, 'tagsBySource 1'!C$3:C$2402&lt;&gt;"""")), """")"),"")</f>
        <v/>
      </c>
      <c r="D187" s="1" t="str">
        <f ca="1">IFERROR(__xludf.DUMMYFUNCTION("IFERROR(JOIN("", "", FILTER('tagsBySource 1'!D$3:D$2402, $A187='tagsBySource 1'!$A$3:$A$2402, 'tagsBySource 1'!D$3:D$2402&lt;&gt;"""")), """")"),"")</f>
        <v/>
      </c>
      <c r="E187" s="1" t="str">
        <f ca="1">IFERROR(__xludf.DUMMYFUNCTION("IFERROR(JOIN("", "", FILTER('tagsBySource 1'!E$3:E$2402, $A187='tagsBySource 1'!$A$3:$A$2402, 'tagsBySource 1'!E$3:E$2402&lt;&gt;"""")), """")"),"")</f>
        <v/>
      </c>
      <c r="F187" s="1" t="str">
        <f ca="1">IFERROR(__xludf.DUMMYFUNCTION("IFERROR(JOIN("", "", FILTER('tagsBySource 1'!F$3:F$2402, $A187='tagsBySource 1'!$A$3:$A$2402, 'tagsBySource 1'!F$3:F$2402&lt;&gt;"""")), """")"),"")</f>
        <v/>
      </c>
      <c r="G187" s="1" t="str">
        <f ca="1">IFERROR(__xludf.DUMMYFUNCTION("IFERROR(JOIN("", "", FILTER('tagsBySource 1'!G$3:G$2402, $A187='tagsBySource 1'!$A$3:$A$2402, 'tagsBySource 1'!G$3:G$2402&lt;&gt;"""")), """")"),"")</f>
        <v/>
      </c>
      <c r="H187" s="1" t="str">
        <f ca="1">IFERROR(__xludf.DUMMYFUNCTION("IFERROR(JOIN("", "", FILTER('tagsBySource 1'!H$3:H$2402, $A187='tagsBySource 1'!$A$3:$A$2402, 'tagsBySource 1'!H$3:H$2402&lt;&gt;"""")), """")"),"")</f>
        <v/>
      </c>
      <c r="I187" s="1" t="str">
        <f ca="1">IFERROR(__xludf.DUMMYFUNCTION("IFERROR(JOIN("", "", FILTER('tagsBySource 1'!I$3:I$2402, $A187='tagsBySource 1'!$A$3:$A$2402, 'tagsBySource 1'!I$3:I$2402&lt;&gt;"""")), """")"),"")</f>
        <v/>
      </c>
      <c r="J187" s="1" t="str">
        <f ca="1">IFERROR(__xludf.DUMMYFUNCTION("IFERROR(JOIN("", "", FILTER('tagsBySource 1'!J$3:J$2402, $A187='tagsBySource 1'!$A$3:$A$2402, 'tagsBySource 1'!J$3:J$2402&lt;&gt;"""")), """")"),"")</f>
        <v/>
      </c>
      <c r="K187" s="1" t="str">
        <f ca="1">IFERROR(__xludf.DUMMYFUNCTION("IFERROR(JOIN("", "", FILTER('tagsBySource 1'!K$3:K$2402, $A187='tagsBySource 1'!$A$3:$A$2402, 'tagsBySource 1'!K$3:K$2402&lt;&gt;"""")), """")"),"")</f>
        <v/>
      </c>
      <c r="L187" s="1" t="str">
        <f ca="1">IFERROR(__xludf.DUMMYFUNCTION("IFERROR(JOIN("", "", FILTER('tagsBySource 1'!L$3:L$2402, $A187='tagsBySource 1'!$A$3:$A$2402, 'tagsBySource 1'!L$3:L$2402&lt;&gt;"""")), """")"),"")</f>
        <v/>
      </c>
      <c r="M187" s="1" t="str">
        <f ca="1">IFERROR(__xludf.DUMMYFUNCTION("IFERROR(JOIN("", "", FILTER('tagsBySource 1'!M$3:M$2402, $A187='tagsBySource 1'!$A$3:$A$2402, 'tagsBySource 1'!M$3:M$2402&lt;&gt;"""")), """")"),"")</f>
        <v/>
      </c>
      <c r="N187" s="1" t="str">
        <f ca="1">IFERROR(__xludf.DUMMYFUNCTION("IFERROR(JOIN("", "", FILTER('tagsBySource 1'!N$3:N$2402, $A187='tagsBySource 1'!$A$3:$A$2402, 'tagsBySource 1'!N$3:N$2402&lt;&gt;"""")), """")"),"")</f>
        <v/>
      </c>
      <c r="O187" s="1" t="str">
        <f ca="1">IFERROR(__xludf.DUMMYFUNCTION("IFERROR(JOIN("", "", FILTER('tagsBySource 1'!O$3:O$2402, $A187='tagsBySource 1'!$A$3:$A$2402, 'tagsBySource 1'!O$3:O$2402&lt;&gt;"""")), """")"),"")</f>
        <v/>
      </c>
      <c r="P187" s="1" t="str">
        <f ca="1">IFERROR(__xludf.DUMMYFUNCTION("IFERROR(JOIN("", "", FILTER('tagsBySource 1'!P$3:P$2402, $A187='tagsBySource 1'!$A$3:$A$2402, 'tagsBySource 1'!P$3:P$2402&lt;&gt;"""")), """")"),"")</f>
        <v/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IFERROR(__xludf.DUMMYFUNCTION("IFERROR(JOIN("", "", FILTER('tagsBySource 1'!B$3:B$2402, $A188='tagsBySource 1'!$A$3:$A$2402, 'tagsBySource 1'!B$3:B$2402&lt;&gt;"""")), """")"),"")</f>
        <v/>
      </c>
      <c r="C188" s="1" t="str">
        <f ca="1">IFERROR(__xludf.DUMMYFUNCTION("IFERROR(JOIN("", "", FILTER('tagsBySource 1'!C$3:C$2402, $A188='tagsBySource 1'!$A$3:$A$2402, 'tagsBySource 1'!C$3:C$2402&lt;&gt;"""")), """")"),"")</f>
        <v/>
      </c>
      <c r="D188" s="1" t="str">
        <f ca="1">IFERROR(__xludf.DUMMYFUNCTION("IFERROR(JOIN("", "", FILTER('tagsBySource 1'!D$3:D$2402, $A188='tagsBySource 1'!$A$3:$A$2402, 'tagsBySource 1'!D$3:D$2402&lt;&gt;"""")), """")"),"")</f>
        <v/>
      </c>
      <c r="E188" s="1" t="str">
        <f ca="1">IFERROR(__xludf.DUMMYFUNCTION("IFERROR(JOIN("", "", FILTER('tagsBySource 1'!E$3:E$2402, $A188='tagsBySource 1'!$A$3:$A$2402, 'tagsBySource 1'!E$3:E$2402&lt;&gt;"""")), """")"),"")</f>
        <v/>
      </c>
      <c r="F188" s="1" t="str">
        <f ca="1">IFERROR(__xludf.DUMMYFUNCTION("IFERROR(JOIN("", "", FILTER('tagsBySource 1'!F$3:F$2402, $A188='tagsBySource 1'!$A$3:$A$2402, 'tagsBySource 1'!F$3:F$2402&lt;&gt;"""")), """")"),"")</f>
        <v/>
      </c>
      <c r="G188" s="1" t="str">
        <f ca="1">IFERROR(__xludf.DUMMYFUNCTION("IFERROR(JOIN("", "", FILTER('tagsBySource 1'!G$3:G$2402, $A188='tagsBySource 1'!$A$3:$A$2402, 'tagsBySource 1'!G$3:G$2402&lt;&gt;"""")), """")"),"")</f>
        <v/>
      </c>
      <c r="H188" s="1" t="str">
        <f ca="1">IFERROR(__xludf.DUMMYFUNCTION("IFERROR(JOIN("", "", FILTER('tagsBySource 1'!H$3:H$2402, $A188='tagsBySource 1'!$A$3:$A$2402, 'tagsBySource 1'!H$3:H$2402&lt;&gt;"""")), """")"),"")</f>
        <v/>
      </c>
      <c r="I188" s="1" t="str">
        <f ca="1">IFERROR(__xludf.DUMMYFUNCTION("IFERROR(JOIN("", "", FILTER('tagsBySource 1'!I$3:I$2402, $A188='tagsBySource 1'!$A$3:$A$2402, 'tagsBySource 1'!I$3:I$2402&lt;&gt;"""")), """")"),"")</f>
        <v/>
      </c>
      <c r="J188" s="1" t="str">
        <f ca="1">IFERROR(__xludf.DUMMYFUNCTION("IFERROR(JOIN("", "", FILTER('tagsBySource 1'!J$3:J$2402, $A188='tagsBySource 1'!$A$3:$A$2402, 'tagsBySource 1'!J$3:J$2402&lt;&gt;"""")), """")"),"")</f>
        <v/>
      </c>
      <c r="K188" s="1" t="str">
        <f ca="1">IFERROR(__xludf.DUMMYFUNCTION("IFERROR(JOIN("", "", FILTER('tagsBySource 1'!K$3:K$2402, $A188='tagsBySource 1'!$A$3:$A$2402, 'tagsBySource 1'!K$3:K$2402&lt;&gt;"""")), """")"),"")</f>
        <v/>
      </c>
      <c r="L188" s="1" t="str">
        <f ca="1">IFERROR(__xludf.DUMMYFUNCTION("IFERROR(JOIN("", "", FILTER('tagsBySource 1'!L$3:L$2402, $A188='tagsBySource 1'!$A$3:$A$2402, 'tagsBySource 1'!L$3:L$2402&lt;&gt;"""")), """")"),"")</f>
        <v/>
      </c>
      <c r="M188" s="1" t="str">
        <f ca="1">IFERROR(__xludf.DUMMYFUNCTION("IFERROR(JOIN("", "", FILTER('tagsBySource 1'!M$3:M$2402, $A188='tagsBySource 1'!$A$3:$A$2402, 'tagsBySource 1'!M$3:M$2402&lt;&gt;"""")), """")"),"")</f>
        <v/>
      </c>
      <c r="N188" s="1" t="str">
        <f ca="1">IFERROR(__xludf.DUMMYFUNCTION("IFERROR(JOIN("", "", FILTER('tagsBySource 1'!N$3:N$2402, $A188='tagsBySource 1'!$A$3:$A$2402, 'tagsBySource 1'!N$3:N$2402&lt;&gt;"""")), """")"),"")</f>
        <v/>
      </c>
      <c r="O188" s="1" t="str">
        <f ca="1">IFERROR(__xludf.DUMMYFUNCTION("IFERROR(JOIN("", "", FILTER('tagsBySource 1'!O$3:O$2402, $A188='tagsBySource 1'!$A$3:$A$2402, 'tagsBySource 1'!O$3:O$2402&lt;&gt;"""")), """")"),"")</f>
        <v/>
      </c>
      <c r="P188" s="1" t="str">
        <f ca="1">IFERROR(__xludf.DUMMYFUNCTION("IFERROR(JOIN("", "", FILTER('tagsBySource 1'!P$3:P$2402, $A188='tagsBySource 1'!$A$3:$A$2402, 'tagsBySource 1'!P$3:P$2402&lt;&gt;"""")), """")"),"")</f>
        <v/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IFERROR(__xludf.DUMMYFUNCTION("IFERROR(JOIN("", "", FILTER('tagsBySource 1'!B$3:B$2402, $A189='tagsBySource 1'!$A$3:$A$2402, 'tagsBySource 1'!B$3:B$2402&lt;&gt;"""")), """")"),"")</f>
        <v/>
      </c>
      <c r="C189" s="1" t="str">
        <f ca="1">IFERROR(__xludf.DUMMYFUNCTION("IFERROR(JOIN("", "", FILTER('tagsBySource 1'!C$3:C$2402, $A189='tagsBySource 1'!$A$3:$A$2402, 'tagsBySource 1'!C$3:C$2402&lt;&gt;"""")), """")"),"")</f>
        <v/>
      </c>
      <c r="D189" s="1" t="str">
        <f ca="1">IFERROR(__xludf.DUMMYFUNCTION("IFERROR(JOIN("", "", FILTER('tagsBySource 1'!D$3:D$2402, $A189='tagsBySource 1'!$A$3:$A$2402, 'tagsBySource 1'!D$3:D$2402&lt;&gt;"""")), """")"),"")</f>
        <v/>
      </c>
      <c r="E189" s="1" t="str">
        <f ca="1">IFERROR(__xludf.DUMMYFUNCTION("IFERROR(JOIN("", "", FILTER('tagsBySource 1'!E$3:E$2402, $A189='tagsBySource 1'!$A$3:$A$2402, 'tagsBySource 1'!E$3:E$2402&lt;&gt;"""")), """")"),"")</f>
        <v/>
      </c>
      <c r="F189" s="1" t="str">
        <f ca="1">IFERROR(__xludf.DUMMYFUNCTION("IFERROR(JOIN("", "", FILTER('tagsBySource 1'!F$3:F$2402, $A189='tagsBySource 1'!$A$3:$A$2402, 'tagsBySource 1'!F$3:F$2402&lt;&gt;"""")), """")"),"")</f>
        <v/>
      </c>
      <c r="G189" s="1" t="str">
        <f ca="1">IFERROR(__xludf.DUMMYFUNCTION("IFERROR(JOIN("", "", FILTER('tagsBySource 1'!G$3:G$2402, $A189='tagsBySource 1'!$A$3:$A$2402, 'tagsBySource 1'!G$3:G$2402&lt;&gt;"""")), """")"),"")</f>
        <v/>
      </c>
      <c r="H189" s="1" t="str">
        <f ca="1">IFERROR(__xludf.DUMMYFUNCTION("IFERROR(JOIN("", "", FILTER('tagsBySource 1'!H$3:H$2402, $A189='tagsBySource 1'!$A$3:$A$2402, 'tagsBySource 1'!H$3:H$2402&lt;&gt;"""")), """")"),"")</f>
        <v/>
      </c>
      <c r="I189" s="1" t="str">
        <f ca="1">IFERROR(__xludf.DUMMYFUNCTION("IFERROR(JOIN("", "", FILTER('tagsBySource 1'!I$3:I$2402, $A189='tagsBySource 1'!$A$3:$A$2402, 'tagsBySource 1'!I$3:I$2402&lt;&gt;"""")), """")"),"")</f>
        <v/>
      </c>
      <c r="J189" s="1" t="str">
        <f ca="1">IFERROR(__xludf.DUMMYFUNCTION("IFERROR(JOIN("", "", FILTER('tagsBySource 1'!J$3:J$2402, $A189='tagsBySource 1'!$A$3:$A$2402, 'tagsBySource 1'!J$3:J$2402&lt;&gt;"""")), """")"),"")</f>
        <v/>
      </c>
      <c r="K189" s="1" t="str">
        <f ca="1">IFERROR(__xludf.DUMMYFUNCTION("IFERROR(JOIN("", "", FILTER('tagsBySource 1'!K$3:K$2402, $A189='tagsBySource 1'!$A$3:$A$2402, 'tagsBySource 1'!K$3:K$2402&lt;&gt;"""")), """")"),"")</f>
        <v/>
      </c>
      <c r="L189" s="1" t="str">
        <f ca="1">IFERROR(__xludf.DUMMYFUNCTION("IFERROR(JOIN("", "", FILTER('tagsBySource 1'!L$3:L$2402, $A189='tagsBySource 1'!$A$3:$A$2402, 'tagsBySource 1'!L$3:L$2402&lt;&gt;"""")), """")"),"")</f>
        <v/>
      </c>
      <c r="M189" s="1" t="str">
        <f ca="1">IFERROR(__xludf.DUMMYFUNCTION("IFERROR(JOIN("", "", FILTER('tagsBySource 1'!M$3:M$2402, $A189='tagsBySource 1'!$A$3:$A$2402, 'tagsBySource 1'!M$3:M$2402&lt;&gt;"""")), """")"),"")</f>
        <v/>
      </c>
      <c r="N189" s="1" t="str">
        <f ca="1">IFERROR(__xludf.DUMMYFUNCTION("IFERROR(JOIN("", "", FILTER('tagsBySource 1'!N$3:N$2402, $A189='tagsBySource 1'!$A$3:$A$2402, 'tagsBySource 1'!N$3:N$2402&lt;&gt;"""")), """")"),"")</f>
        <v/>
      </c>
      <c r="O189" s="1" t="str">
        <f ca="1">IFERROR(__xludf.DUMMYFUNCTION("IFERROR(JOIN("", "", FILTER('tagsBySource 1'!O$3:O$2402, $A189='tagsBySource 1'!$A$3:$A$2402, 'tagsBySource 1'!O$3:O$2402&lt;&gt;"""")), """")"),"")</f>
        <v/>
      </c>
      <c r="P189" s="1" t="str">
        <f ca="1">IFERROR(__xludf.DUMMYFUNCTION("IFERROR(JOIN("", "", FILTER('tagsBySource 1'!P$3:P$2402, $A189='tagsBySource 1'!$A$3:$A$2402, 'tagsBySource 1'!P$3:P$2402&lt;&gt;"""")), """")"),"")</f>
        <v/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IFERROR(__xludf.DUMMYFUNCTION("IFERROR(JOIN("", "", FILTER('tagsBySource 1'!B$3:B$2402, $A190='tagsBySource 1'!$A$3:$A$2402, 'tagsBySource 1'!B$3:B$2402&lt;&gt;"""")), """")"),"")</f>
        <v/>
      </c>
      <c r="C190" s="1" t="str">
        <f ca="1">IFERROR(__xludf.DUMMYFUNCTION("IFERROR(JOIN("", "", FILTER('tagsBySource 1'!C$3:C$2402, $A190='tagsBySource 1'!$A$3:$A$2402, 'tagsBySource 1'!C$3:C$2402&lt;&gt;"""")), """")"),"")</f>
        <v/>
      </c>
      <c r="D190" s="1" t="str">
        <f ca="1">IFERROR(__xludf.DUMMYFUNCTION("IFERROR(JOIN("", "", FILTER('tagsBySource 1'!D$3:D$2402, $A190='tagsBySource 1'!$A$3:$A$2402, 'tagsBySource 1'!D$3:D$2402&lt;&gt;"""")), """")"),"")</f>
        <v/>
      </c>
      <c r="E190" s="1" t="str">
        <f ca="1">IFERROR(__xludf.DUMMYFUNCTION("IFERROR(JOIN("", "", FILTER('tagsBySource 1'!E$3:E$2402, $A190='tagsBySource 1'!$A$3:$A$2402, 'tagsBySource 1'!E$3:E$2402&lt;&gt;"""")), """")"),"")</f>
        <v/>
      </c>
      <c r="F190" s="1" t="str">
        <f ca="1">IFERROR(__xludf.DUMMYFUNCTION("IFERROR(JOIN("", "", FILTER('tagsBySource 1'!F$3:F$2402, $A190='tagsBySource 1'!$A$3:$A$2402, 'tagsBySource 1'!F$3:F$2402&lt;&gt;"""")), """")"),"")</f>
        <v/>
      </c>
      <c r="G190" s="1" t="str">
        <f ca="1">IFERROR(__xludf.DUMMYFUNCTION("IFERROR(JOIN("", "", FILTER('tagsBySource 1'!G$3:G$2402, $A190='tagsBySource 1'!$A$3:$A$2402, 'tagsBySource 1'!G$3:G$2402&lt;&gt;"""")), """")"),"")</f>
        <v/>
      </c>
      <c r="H190" s="1" t="str">
        <f ca="1">IFERROR(__xludf.DUMMYFUNCTION("IFERROR(JOIN("", "", FILTER('tagsBySource 1'!H$3:H$2402, $A190='tagsBySource 1'!$A$3:$A$2402, 'tagsBySource 1'!H$3:H$2402&lt;&gt;"""")), """")"),"")</f>
        <v/>
      </c>
      <c r="I190" s="1" t="str">
        <f ca="1">IFERROR(__xludf.DUMMYFUNCTION("IFERROR(JOIN("", "", FILTER('tagsBySource 1'!I$3:I$2402, $A190='tagsBySource 1'!$A$3:$A$2402, 'tagsBySource 1'!I$3:I$2402&lt;&gt;"""")), """")"),"")</f>
        <v/>
      </c>
      <c r="J190" s="1" t="str">
        <f ca="1">IFERROR(__xludf.DUMMYFUNCTION("IFERROR(JOIN("", "", FILTER('tagsBySource 1'!J$3:J$2402, $A190='tagsBySource 1'!$A$3:$A$2402, 'tagsBySource 1'!J$3:J$2402&lt;&gt;"""")), """")"),"")</f>
        <v/>
      </c>
      <c r="K190" s="1" t="str">
        <f ca="1">IFERROR(__xludf.DUMMYFUNCTION("IFERROR(JOIN("", "", FILTER('tagsBySource 1'!K$3:K$2402, $A190='tagsBySource 1'!$A$3:$A$2402, 'tagsBySource 1'!K$3:K$2402&lt;&gt;"""")), """")"),"")</f>
        <v/>
      </c>
      <c r="L190" s="1" t="str">
        <f ca="1">IFERROR(__xludf.DUMMYFUNCTION("IFERROR(JOIN("", "", FILTER('tagsBySource 1'!L$3:L$2402, $A190='tagsBySource 1'!$A$3:$A$2402, 'tagsBySource 1'!L$3:L$2402&lt;&gt;"""")), """")"),"")</f>
        <v/>
      </c>
      <c r="M190" s="1" t="str">
        <f ca="1">IFERROR(__xludf.DUMMYFUNCTION("IFERROR(JOIN("", "", FILTER('tagsBySource 1'!M$3:M$2402, $A190='tagsBySource 1'!$A$3:$A$2402, 'tagsBySource 1'!M$3:M$2402&lt;&gt;"""")), """")"),"")</f>
        <v/>
      </c>
      <c r="N190" s="1" t="str">
        <f ca="1">IFERROR(__xludf.DUMMYFUNCTION("IFERROR(JOIN("", "", FILTER('tagsBySource 1'!N$3:N$2402, $A190='tagsBySource 1'!$A$3:$A$2402, 'tagsBySource 1'!N$3:N$2402&lt;&gt;"""")), """")"),"")</f>
        <v/>
      </c>
      <c r="O190" s="1" t="str">
        <f ca="1">IFERROR(__xludf.DUMMYFUNCTION("IFERROR(JOIN("", "", FILTER('tagsBySource 1'!O$3:O$2402, $A190='tagsBySource 1'!$A$3:$A$2402, 'tagsBySource 1'!O$3:O$2402&lt;&gt;"""")), """")"),"")</f>
        <v/>
      </c>
      <c r="P190" s="1" t="str">
        <f ca="1">IFERROR(__xludf.DUMMYFUNCTION("IFERROR(JOIN("", "", FILTER('tagsBySource 1'!P$3:P$2402, $A190='tagsBySource 1'!$A$3:$A$2402, 'tagsBySource 1'!P$3:P$2402&lt;&gt;"""")), """")"),"")</f>
        <v/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IFERROR(__xludf.DUMMYFUNCTION("IFERROR(JOIN("", "", FILTER('tagsBySource 1'!B$3:B$2402, $A191='tagsBySource 1'!$A$3:$A$2402, 'tagsBySource 1'!B$3:B$2402&lt;&gt;"""")), """")"),"")</f>
        <v/>
      </c>
      <c r="C191" s="1" t="str">
        <f ca="1">IFERROR(__xludf.DUMMYFUNCTION("IFERROR(JOIN("", "", FILTER('tagsBySource 1'!C$3:C$2402, $A191='tagsBySource 1'!$A$3:$A$2402, 'tagsBySource 1'!C$3:C$2402&lt;&gt;"""")), """")"),"")</f>
        <v/>
      </c>
      <c r="D191" s="1" t="str">
        <f ca="1">IFERROR(__xludf.DUMMYFUNCTION("IFERROR(JOIN("", "", FILTER('tagsBySource 1'!D$3:D$2402, $A191='tagsBySource 1'!$A$3:$A$2402, 'tagsBySource 1'!D$3:D$2402&lt;&gt;"""")), """")"),"")</f>
        <v/>
      </c>
      <c r="E191" s="1" t="str">
        <f ca="1">IFERROR(__xludf.DUMMYFUNCTION("IFERROR(JOIN("", "", FILTER('tagsBySource 1'!E$3:E$2402, $A191='tagsBySource 1'!$A$3:$A$2402, 'tagsBySource 1'!E$3:E$2402&lt;&gt;"""")), """")"),"")</f>
        <v/>
      </c>
      <c r="F191" s="1" t="str">
        <f ca="1">IFERROR(__xludf.DUMMYFUNCTION("IFERROR(JOIN("", "", FILTER('tagsBySource 1'!F$3:F$2402, $A191='tagsBySource 1'!$A$3:$A$2402, 'tagsBySource 1'!F$3:F$2402&lt;&gt;"""")), """")"),"")</f>
        <v/>
      </c>
      <c r="G191" s="1" t="str">
        <f ca="1">IFERROR(__xludf.DUMMYFUNCTION("IFERROR(JOIN("", "", FILTER('tagsBySource 1'!G$3:G$2402, $A191='tagsBySource 1'!$A$3:$A$2402, 'tagsBySource 1'!G$3:G$2402&lt;&gt;"""")), """")"),"")</f>
        <v/>
      </c>
      <c r="H191" s="1" t="str">
        <f ca="1">IFERROR(__xludf.DUMMYFUNCTION("IFERROR(JOIN("", "", FILTER('tagsBySource 1'!H$3:H$2402, $A191='tagsBySource 1'!$A$3:$A$2402, 'tagsBySource 1'!H$3:H$2402&lt;&gt;"""")), """")"),"")</f>
        <v/>
      </c>
      <c r="I191" s="1" t="str">
        <f ca="1">IFERROR(__xludf.DUMMYFUNCTION("IFERROR(JOIN("", "", FILTER('tagsBySource 1'!I$3:I$2402, $A191='tagsBySource 1'!$A$3:$A$2402, 'tagsBySource 1'!I$3:I$2402&lt;&gt;"""")), """")"),"")</f>
        <v/>
      </c>
      <c r="J191" s="1" t="str">
        <f ca="1">IFERROR(__xludf.DUMMYFUNCTION("IFERROR(JOIN("", "", FILTER('tagsBySource 1'!J$3:J$2402, $A191='tagsBySource 1'!$A$3:$A$2402, 'tagsBySource 1'!J$3:J$2402&lt;&gt;"""")), """")"),"")</f>
        <v/>
      </c>
      <c r="K191" s="1" t="str">
        <f ca="1">IFERROR(__xludf.DUMMYFUNCTION("IFERROR(JOIN("", "", FILTER('tagsBySource 1'!K$3:K$2402, $A191='tagsBySource 1'!$A$3:$A$2402, 'tagsBySource 1'!K$3:K$2402&lt;&gt;"""")), """")"),"")</f>
        <v/>
      </c>
      <c r="L191" s="1" t="str">
        <f ca="1">IFERROR(__xludf.DUMMYFUNCTION("IFERROR(JOIN("", "", FILTER('tagsBySource 1'!L$3:L$2402, $A191='tagsBySource 1'!$A$3:$A$2402, 'tagsBySource 1'!L$3:L$2402&lt;&gt;"""")), """")"),"")</f>
        <v/>
      </c>
      <c r="M191" s="1" t="str">
        <f ca="1">IFERROR(__xludf.DUMMYFUNCTION("IFERROR(JOIN("", "", FILTER('tagsBySource 1'!M$3:M$2402, $A191='tagsBySource 1'!$A$3:$A$2402, 'tagsBySource 1'!M$3:M$2402&lt;&gt;"""")), """")"),"")</f>
        <v/>
      </c>
      <c r="N191" s="1" t="str">
        <f ca="1">IFERROR(__xludf.DUMMYFUNCTION("IFERROR(JOIN("", "", FILTER('tagsBySource 1'!N$3:N$2402, $A191='tagsBySource 1'!$A$3:$A$2402, 'tagsBySource 1'!N$3:N$2402&lt;&gt;"""")), """")"),"")</f>
        <v/>
      </c>
      <c r="O191" s="1" t="str">
        <f ca="1">IFERROR(__xludf.DUMMYFUNCTION("IFERROR(JOIN("", "", FILTER('tagsBySource 1'!O$3:O$2402, $A191='tagsBySource 1'!$A$3:$A$2402, 'tagsBySource 1'!O$3:O$2402&lt;&gt;"""")), """")"),"")</f>
        <v/>
      </c>
      <c r="P191" s="1" t="str">
        <f ca="1">IFERROR(__xludf.DUMMYFUNCTION("IFERROR(JOIN("", "", FILTER('tagsBySource 1'!P$3:P$2402, $A191='tagsBySource 1'!$A$3:$A$2402, 'tagsBySource 1'!P$3:P$2402&lt;&gt;"""")), """")"),"")</f>
        <v/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IFERROR(__xludf.DUMMYFUNCTION("IFERROR(JOIN("", "", FILTER('tagsBySource 1'!B$3:B$2402, $A192='tagsBySource 1'!$A$3:$A$2402, 'tagsBySource 1'!B$3:B$2402&lt;&gt;"""")), """")"),"")</f>
        <v/>
      </c>
      <c r="C192" s="1" t="str">
        <f ca="1">IFERROR(__xludf.DUMMYFUNCTION("IFERROR(JOIN("", "", FILTER('tagsBySource 1'!C$3:C$2402, $A192='tagsBySource 1'!$A$3:$A$2402, 'tagsBySource 1'!C$3:C$2402&lt;&gt;"""")), """")"),"")</f>
        <v/>
      </c>
      <c r="D192" s="1" t="str">
        <f ca="1">IFERROR(__xludf.DUMMYFUNCTION("IFERROR(JOIN("", "", FILTER('tagsBySource 1'!D$3:D$2402, $A192='tagsBySource 1'!$A$3:$A$2402, 'tagsBySource 1'!D$3:D$2402&lt;&gt;"""")), """")"),"")</f>
        <v/>
      </c>
      <c r="E192" s="1" t="str">
        <f ca="1">IFERROR(__xludf.DUMMYFUNCTION("IFERROR(JOIN("", "", FILTER('tagsBySource 1'!E$3:E$2402, $A192='tagsBySource 1'!$A$3:$A$2402, 'tagsBySource 1'!E$3:E$2402&lt;&gt;"""")), """")"),"")</f>
        <v/>
      </c>
      <c r="F192" s="1" t="str">
        <f ca="1">IFERROR(__xludf.DUMMYFUNCTION("IFERROR(JOIN("", "", FILTER('tagsBySource 1'!F$3:F$2402, $A192='tagsBySource 1'!$A$3:$A$2402, 'tagsBySource 1'!F$3:F$2402&lt;&gt;"""")), """")"),"")</f>
        <v/>
      </c>
      <c r="G192" s="1" t="str">
        <f ca="1">IFERROR(__xludf.DUMMYFUNCTION("IFERROR(JOIN("", "", FILTER('tagsBySource 1'!G$3:G$2402, $A192='tagsBySource 1'!$A$3:$A$2402, 'tagsBySource 1'!G$3:G$2402&lt;&gt;"""")), """")"),"")</f>
        <v/>
      </c>
      <c r="H192" s="1" t="str">
        <f ca="1">IFERROR(__xludf.DUMMYFUNCTION("IFERROR(JOIN("", "", FILTER('tagsBySource 1'!H$3:H$2402, $A192='tagsBySource 1'!$A$3:$A$2402, 'tagsBySource 1'!H$3:H$2402&lt;&gt;"""")), """")"),"")</f>
        <v/>
      </c>
      <c r="I192" s="1" t="str">
        <f ca="1">IFERROR(__xludf.DUMMYFUNCTION("IFERROR(JOIN("", "", FILTER('tagsBySource 1'!I$3:I$2402, $A192='tagsBySource 1'!$A$3:$A$2402, 'tagsBySource 1'!I$3:I$2402&lt;&gt;"""")), """")"),"")</f>
        <v/>
      </c>
      <c r="J192" s="1" t="str">
        <f ca="1">IFERROR(__xludf.DUMMYFUNCTION("IFERROR(JOIN("", "", FILTER('tagsBySource 1'!J$3:J$2402, $A192='tagsBySource 1'!$A$3:$A$2402, 'tagsBySource 1'!J$3:J$2402&lt;&gt;"""")), """")"),"")</f>
        <v/>
      </c>
      <c r="K192" s="1" t="str">
        <f ca="1">IFERROR(__xludf.DUMMYFUNCTION("IFERROR(JOIN("", "", FILTER('tagsBySource 1'!K$3:K$2402, $A192='tagsBySource 1'!$A$3:$A$2402, 'tagsBySource 1'!K$3:K$2402&lt;&gt;"""")), """")"),"")</f>
        <v/>
      </c>
      <c r="L192" s="1" t="str">
        <f ca="1">IFERROR(__xludf.DUMMYFUNCTION("IFERROR(JOIN("", "", FILTER('tagsBySource 1'!L$3:L$2402, $A192='tagsBySource 1'!$A$3:$A$2402, 'tagsBySource 1'!L$3:L$2402&lt;&gt;"""")), """")"),"")</f>
        <v/>
      </c>
      <c r="M192" s="1" t="str">
        <f ca="1">IFERROR(__xludf.DUMMYFUNCTION("IFERROR(JOIN("", "", FILTER('tagsBySource 1'!M$3:M$2402, $A192='tagsBySource 1'!$A$3:$A$2402, 'tagsBySource 1'!M$3:M$2402&lt;&gt;"""")), """")"),"")</f>
        <v/>
      </c>
      <c r="N192" s="1" t="str">
        <f ca="1">IFERROR(__xludf.DUMMYFUNCTION("IFERROR(JOIN("", "", FILTER('tagsBySource 1'!N$3:N$2402, $A192='tagsBySource 1'!$A$3:$A$2402, 'tagsBySource 1'!N$3:N$2402&lt;&gt;"""")), """")"),"")</f>
        <v/>
      </c>
      <c r="O192" s="1" t="str">
        <f ca="1">IFERROR(__xludf.DUMMYFUNCTION("IFERROR(JOIN("", "", FILTER('tagsBySource 1'!O$3:O$2402, $A192='tagsBySource 1'!$A$3:$A$2402, 'tagsBySource 1'!O$3:O$2402&lt;&gt;"""")), """")"),"")</f>
        <v/>
      </c>
      <c r="P192" s="1" t="str">
        <f ca="1">IFERROR(__xludf.DUMMYFUNCTION("IFERROR(JOIN("", "", FILTER('tagsBySource 1'!P$3:P$2402, $A192='tagsBySource 1'!$A$3:$A$2402, 'tagsBySource 1'!P$3:P$2402&lt;&gt;"""")), """")"),"")</f>
        <v/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IFERROR(__xludf.DUMMYFUNCTION("IFERROR(JOIN("", "", FILTER('tagsBySource 1'!B$3:B$2402, $A193='tagsBySource 1'!$A$3:$A$2402, 'tagsBySource 1'!B$3:B$2402&lt;&gt;"""")), """")"),"")</f>
        <v/>
      </c>
      <c r="C193" s="1" t="str">
        <f ca="1">IFERROR(__xludf.DUMMYFUNCTION("IFERROR(JOIN("", "", FILTER('tagsBySource 1'!C$3:C$2402, $A193='tagsBySource 1'!$A$3:$A$2402, 'tagsBySource 1'!C$3:C$2402&lt;&gt;"""")), """")"),"")</f>
        <v/>
      </c>
      <c r="D193" s="1" t="str">
        <f ca="1">IFERROR(__xludf.DUMMYFUNCTION("IFERROR(JOIN("", "", FILTER('tagsBySource 1'!D$3:D$2402, $A193='tagsBySource 1'!$A$3:$A$2402, 'tagsBySource 1'!D$3:D$2402&lt;&gt;"""")), """")"),"")</f>
        <v/>
      </c>
      <c r="E193" s="1" t="str">
        <f ca="1">IFERROR(__xludf.DUMMYFUNCTION("IFERROR(JOIN("", "", FILTER('tagsBySource 1'!E$3:E$2402, $A193='tagsBySource 1'!$A$3:$A$2402, 'tagsBySource 1'!E$3:E$2402&lt;&gt;"""")), """")"),"")</f>
        <v/>
      </c>
      <c r="F193" s="1" t="str">
        <f ca="1">IFERROR(__xludf.DUMMYFUNCTION("IFERROR(JOIN("", "", FILTER('tagsBySource 1'!F$3:F$2402, $A193='tagsBySource 1'!$A$3:$A$2402, 'tagsBySource 1'!F$3:F$2402&lt;&gt;"""")), """")"),"")</f>
        <v/>
      </c>
      <c r="G193" s="1" t="str">
        <f ca="1">IFERROR(__xludf.DUMMYFUNCTION("IFERROR(JOIN("", "", FILTER('tagsBySource 1'!G$3:G$2402, $A193='tagsBySource 1'!$A$3:$A$2402, 'tagsBySource 1'!G$3:G$2402&lt;&gt;"""")), """")"),"")</f>
        <v/>
      </c>
      <c r="H193" s="1" t="str">
        <f ca="1">IFERROR(__xludf.DUMMYFUNCTION("IFERROR(JOIN("", "", FILTER('tagsBySource 1'!H$3:H$2402, $A193='tagsBySource 1'!$A$3:$A$2402, 'tagsBySource 1'!H$3:H$2402&lt;&gt;"""")), """")"),"")</f>
        <v/>
      </c>
      <c r="I193" s="1" t="str">
        <f ca="1">IFERROR(__xludf.DUMMYFUNCTION("IFERROR(JOIN("", "", FILTER('tagsBySource 1'!I$3:I$2402, $A193='tagsBySource 1'!$A$3:$A$2402, 'tagsBySource 1'!I$3:I$2402&lt;&gt;"""")), """")"),"")</f>
        <v/>
      </c>
      <c r="J193" s="1" t="str">
        <f ca="1">IFERROR(__xludf.DUMMYFUNCTION("IFERROR(JOIN("", "", FILTER('tagsBySource 1'!J$3:J$2402, $A193='tagsBySource 1'!$A$3:$A$2402, 'tagsBySource 1'!J$3:J$2402&lt;&gt;"""")), """")"),"")</f>
        <v/>
      </c>
      <c r="K193" s="1" t="str">
        <f ca="1">IFERROR(__xludf.DUMMYFUNCTION("IFERROR(JOIN("", "", FILTER('tagsBySource 1'!K$3:K$2402, $A193='tagsBySource 1'!$A$3:$A$2402, 'tagsBySource 1'!K$3:K$2402&lt;&gt;"""")), """")"),"")</f>
        <v/>
      </c>
      <c r="L193" s="1" t="str">
        <f ca="1">IFERROR(__xludf.DUMMYFUNCTION("IFERROR(JOIN("", "", FILTER('tagsBySource 1'!L$3:L$2402, $A193='tagsBySource 1'!$A$3:$A$2402, 'tagsBySource 1'!L$3:L$2402&lt;&gt;"""")), """")"),"")</f>
        <v/>
      </c>
      <c r="M193" s="1" t="str">
        <f ca="1">IFERROR(__xludf.DUMMYFUNCTION("IFERROR(JOIN("", "", FILTER('tagsBySource 1'!M$3:M$2402, $A193='tagsBySource 1'!$A$3:$A$2402, 'tagsBySource 1'!M$3:M$2402&lt;&gt;"""")), """")"),"")</f>
        <v/>
      </c>
      <c r="N193" s="1" t="str">
        <f ca="1">IFERROR(__xludf.DUMMYFUNCTION("IFERROR(JOIN("", "", FILTER('tagsBySource 1'!N$3:N$2402, $A193='tagsBySource 1'!$A$3:$A$2402, 'tagsBySource 1'!N$3:N$2402&lt;&gt;"""")), """")"),"")</f>
        <v/>
      </c>
      <c r="O193" s="1" t="str">
        <f ca="1">IFERROR(__xludf.DUMMYFUNCTION("IFERROR(JOIN("", "", FILTER('tagsBySource 1'!O$3:O$2402, $A193='tagsBySource 1'!$A$3:$A$2402, 'tagsBySource 1'!O$3:O$2402&lt;&gt;"""")), """")"),"")</f>
        <v/>
      </c>
      <c r="P193" s="1" t="str">
        <f ca="1">IFERROR(__xludf.DUMMYFUNCTION("IFERROR(JOIN("", "", FILTER('tagsBySource 1'!P$3:P$2402, $A193='tagsBySource 1'!$A$3:$A$2402, 'tagsBySource 1'!P$3:P$2402&lt;&gt;"""")), """")"),"")</f>
        <v/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IFERROR(__xludf.DUMMYFUNCTION("IFERROR(JOIN("", "", FILTER('tagsBySource 1'!B$3:B$2402, $A194='tagsBySource 1'!$A$3:$A$2402, 'tagsBySource 1'!B$3:B$2402&lt;&gt;"""")), """")"),"")</f>
        <v/>
      </c>
      <c r="C194" s="1" t="str">
        <f ca="1">IFERROR(__xludf.DUMMYFUNCTION("IFERROR(JOIN("", "", FILTER('tagsBySource 1'!C$3:C$2402, $A194='tagsBySource 1'!$A$3:$A$2402, 'tagsBySource 1'!C$3:C$2402&lt;&gt;"""")), """")"),"")</f>
        <v/>
      </c>
      <c r="D194" s="1" t="str">
        <f ca="1">IFERROR(__xludf.DUMMYFUNCTION("IFERROR(JOIN("", "", FILTER('tagsBySource 1'!D$3:D$2402, $A194='tagsBySource 1'!$A$3:$A$2402, 'tagsBySource 1'!D$3:D$2402&lt;&gt;"""")), """")"),"")</f>
        <v/>
      </c>
      <c r="E194" s="1" t="str">
        <f ca="1">IFERROR(__xludf.DUMMYFUNCTION("IFERROR(JOIN("", "", FILTER('tagsBySource 1'!E$3:E$2402, $A194='tagsBySource 1'!$A$3:$A$2402, 'tagsBySource 1'!E$3:E$2402&lt;&gt;"""")), """")"),"")</f>
        <v/>
      </c>
      <c r="F194" s="1" t="str">
        <f ca="1">IFERROR(__xludf.DUMMYFUNCTION("IFERROR(JOIN("", "", FILTER('tagsBySource 1'!F$3:F$2402, $A194='tagsBySource 1'!$A$3:$A$2402, 'tagsBySource 1'!F$3:F$2402&lt;&gt;"""")), """")"),"")</f>
        <v/>
      </c>
      <c r="G194" s="1" t="str">
        <f ca="1">IFERROR(__xludf.DUMMYFUNCTION("IFERROR(JOIN("", "", FILTER('tagsBySource 1'!G$3:G$2402, $A194='tagsBySource 1'!$A$3:$A$2402, 'tagsBySource 1'!G$3:G$2402&lt;&gt;"""")), """")"),"")</f>
        <v/>
      </c>
      <c r="H194" s="1" t="str">
        <f ca="1">IFERROR(__xludf.DUMMYFUNCTION("IFERROR(JOIN("", "", FILTER('tagsBySource 1'!H$3:H$2402, $A194='tagsBySource 1'!$A$3:$A$2402, 'tagsBySource 1'!H$3:H$2402&lt;&gt;"""")), """")"),"")</f>
        <v/>
      </c>
      <c r="I194" s="1" t="str">
        <f ca="1">IFERROR(__xludf.DUMMYFUNCTION("IFERROR(JOIN("", "", FILTER('tagsBySource 1'!I$3:I$2402, $A194='tagsBySource 1'!$A$3:$A$2402, 'tagsBySource 1'!I$3:I$2402&lt;&gt;"""")), """")"),"")</f>
        <v/>
      </c>
      <c r="J194" s="1" t="str">
        <f ca="1">IFERROR(__xludf.DUMMYFUNCTION("IFERROR(JOIN("", "", FILTER('tagsBySource 1'!J$3:J$2402, $A194='tagsBySource 1'!$A$3:$A$2402, 'tagsBySource 1'!J$3:J$2402&lt;&gt;"""")), """")"),"")</f>
        <v/>
      </c>
      <c r="K194" s="1" t="str">
        <f ca="1">IFERROR(__xludf.DUMMYFUNCTION("IFERROR(JOIN("", "", FILTER('tagsBySource 1'!K$3:K$2402, $A194='tagsBySource 1'!$A$3:$A$2402, 'tagsBySource 1'!K$3:K$2402&lt;&gt;"""")), """")"),"")</f>
        <v/>
      </c>
      <c r="L194" s="1" t="str">
        <f ca="1">IFERROR(__xludf.DUMMYFUNCTION("IFERROR(JOIN("", "", FILTER('tagsBySource 1'!L$3:L$2402, $A194='tagsBySource 1'!$A$3:$A$2402, 'tagsBySource 1'!L$3:L$2402&lt;&gt;"""")), """")"),"")</f>
        <v/>
      </c>
      <c r="M194" s="1" t="str">
        <f ca="1">IFERROR(__xludf.DUMMYFUNCTION("IFERROR(JOIN("", "", FILTER('tagsBySource 1'!M$3:M$2402, $A194='tagsBySource 1'!$A$3:$A$2402, 'tagsBySource 1'!M$3:M$2402&lt;&gt;"""")), """")"),"")</f>
        <v/>
      </c>
      <c r="N194" s="1" t="str">
        <f ca="1">IFERROR(__xludf.DUMMYFUNCTION("IFERROR(JOIN("", "", FILTER('tagsBySource 1'!N$3:N$2402, $A194='tagsBySource 1'!$A$3:$A$2402, 'tagsBySource 1'!N$3:N$2402&lt;&gt;"""")), """")"),"")</f>
        <v/>
      </c>
      <c r="O194" s="1" t="str">
        <f ca="1">IFERROR(__xludf.DUMMYFUNCTION("IFERROR(JOIN("", "", FILTER('tagsBySource 1'!O$3:O$2402, $A194='tagsBySource 1'!$A$3:$A$2402, 'tagsBySource 1'!O$3:O$2402&lt;&gt;"""")), """")"),"")</f>
        <v/>
      </c>
      <c r="P194" s="1" t="str">
        <f ca="1">IFERROR(__xludf.DUMMYFUNCTION("IFERROR(JOIN("", "", FILTER('tagsBySource 1'!P$3:P$2402, $A194='tagsBySource 1'!$A$3:$A$2402, 'tagsBySource 1'!P$3:P$2402&lt;&gt;"""")), """")"),"")</f>
        <v/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IFERROR(__xludf.DUMMYFUNCTION("IFERROR(JOIN("", "", FILTER('tagsBySource 1'!B$3:B$2402, $A195='tagsBySource 1'!$A$3:$A$2402, 'tagsBySource 1'!B$3:B$2402&lt;&gt;"""")), """")"),"")</f>
        <v/>
      </c>
      <c r="C195" s="1" t="str">
        <f ca="1">IFERROR(__xludf.DUMMYFUNCTION("IFERROR(JOIN("", "", FILTER('tagsBySource 1'!C$3:C$2402, $A195='tagsBySource 1'!$A$3:$A$2402, 'tagsBySource 1'!C$3:C$2402&lt;&gt;"""")), """")"),"")</f>
        <v/>
      </c>
      <c r="D195" s="1" t="str">
        <f ca="1">IFERROR(__xludf.DUMMYFUNCTION("IFERROR(JOIN("", "", FILTER('tagsBySource 1'!D$3:D$2402, $A195='tagsBySource 1'!$A$3:$A$2402, 'tagsBySource 1'!D$3:D$2402&lt;&gt;"""")), """")"),"")</f>
        <v/>
      </c>
      <c r="E195" s="1" t="str">
        <f ca="1">IFERROR(__xludf.DUMMYFUNCTION("IFERROR(JOIN("", "", FILTER('tagsBySource 1'!E$3:E$2402, $A195='tagsBySource 1'!$A$3:$A$2402, 'tagsBySource 1'!E$3:E$2402&lt;&gt;"""")), """")"),"")</f>
        <v/>
      </c>
      <c r="F195" s="1" t="str">
        <f ca="1">IFERROR(__xludf.DUMMYFUNCTION("IFERROR(JOIN("", "", FILTER('tagsBySource 1'!F$3:F$2402, $A195='tagsBySource 1'!$A$3:$A$2402, 'tagsBySource 1'!F$3:F$2402&lt;&gt;"""")), """")"),"")</f>
        <v/>
      </c>
      <c r="G195" s="1" t="str">
        <f ca="1">IFERROR(__xludf.DUMMYFUNCTION("IFERROR(JOIN("", "", FILTER('tagsBySource 1'!G$3:G$2402, $A195='tagsBySource 1'!$A$3:$A$2402, 'tagsBySource 1'!G$3:G$2402&lt;&gt;"""")), """")"),"")</f>
        <v/>
      </c>
      <c r="H195" s="1" t="str">
        <f ca="1">IFERROR(__xludf.DUMMYFUNCTION("IFERROR(JOIN("", "", FILTER('tagsBySource 1'!H$3:H$2402, $A195='tagsBySource 1'!$A$3:$A$2402, 'tagsBySource 1'!H$3:H$2402&lt;&gt;"""")), """")"),"")</f>
        <v/>
      </c>
      <c r="I195" s="1" t="str">
        <f ca="1">IFERROR(__xludf.DUMMYFUNCTION("IFERROR(JOIN("", "", FILTER('tagsBySource 1'!I$3:I$2402, $A195='tagsBySource 1'!$A$3:$A$2402, 'tagsBySource 1'!I$3:I$2402&lt;&gt;"""")), """")"),"")</f>
        <v/>
      </c>
      <c r="J195" s="1" t="str">
        <f ca="1">IFERROR(__xludf.DUMMYFUNCTION("IFERROR(JOIN("", "", FILTER('tagsBySource 1'!J$3:J$2402, $A195='tagsBySource 1'!$A$3:$A$2402, 'tagsBySource 1'!J$3:J$2402&lt;&gt;"""")), """")"),"")</f>
        <v/>
      </c>
      <c r="K195" s="1" t="str">
        <f ca="1">IFERROR(__xludf.DUMMYFUNCTION("IFERROR(JOIN("", "", FILTER('tagsBySource 1'!K$3:K$2402, $A195='tagsBySource 1'!$A$3:$A$2402, 'tagsBySource 1'!K$3:K$2402&lt;&gt;"""")), """")"),"")</f>
        <v/>
      </c>
      <c r="L195" s="1" t="str">
        <f ca="1">IFERROR(__xludf.DUMMYFUNCTION("IFERROR(JOIN("", "", FILTER('tagsBySource 1'!L$3:L$2402, $A195='tagsBySource 1'!$A$3:$A$2402, 'tagsBySource 1'!L$3:L$2402&lt;&gt;"""")), """")"),"")</f>
        <v/>
      </c>
      <c r="M195" s="1" t="str">
        <f ca="1">IFERROR(__xludf.DUMMYFUNCTION("IFERROR(JOIN("", "", FILTER('tagsBySource 1'!M$3:M$2402, $A195='tagsBySource 1'!$A$3:$A$2402, 'tagsBySource 1'!M$3:M$2402&lt;&gt;"""")), """")"),"")</f>
        <v/>
      </c>
      <c r="N195" s="1" t="str">
        <f ca="1">IFERROR(__xludf.DUMMYFUNCTION("IFERROR(JOIN("", "", FILTER('tagsBySource 1'!N$3:N$2402, $A195='tagsBySource 1'!$A$3:$A$2402, 'tagsBySource 1'!N$3:N$2402&lt;&gt;"""")), """")"),"")</f>
        <v/>
      </c>
      <c r="O195" s="1" t="str">
        <f ca="1">IFERROR(__xludf.DUMMYFUNCTION("IFERROR(JOIN("", "", FILTER('tagsBySource 1'!O$3:O$2402, $A195='tagsBySource 1'!$A$3:$A$2402, 'tagsBySource 1'!O$3:O$2402&lt;&gt;"""")), """")"),"")</f>
        <v/>
      </c>
      <c r="P195" s="1" t="str">
        <f ca="1">IFERROR(__xludf.DUMMYFUNCTION("IFERROR(JOIN("", "", FILTER('tagsBySource 1'!P$3:P$2402, $A195='tagsBySource 1'!$A$3:$A$2402, 'tagsBySource 1'!P$3:P$2402&lt;&gt;"""")), """")"),"")</f>
        <v/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IFERROR(__xludf.DUMMYFUNCTION("IFERROR(JOIN("", "", FILTER('tagsBySource 1'!B$3:B$2402, $A196='tagsBySource 1'!$A$3:$A$2402, 'tagsBySource 1'!B$3:B$2402&lt;&gt;"""")), """")"),"")</f>
        <v/>
      </c>
      <c r="C196" s="1" t="str">
        <f ca="1">IFERROR(__xludf.DUMMYFUNCTION("IFERROR(JOIN("", "", FILTER('tagsBySource 1'!C$3:C$2402, $A196='tagsBySource 1'!$A$3:$A$2402, 'tagsBySource 1'!C$3:C$2402&lt;&gt;"""")), """")"),"")</f>
        <v/>
      </c>
      <c r="D196" s="1" t="str">
        <f ca="1">IFERROR(__xludf.DUMMYFUNCTION("IFERROR(JOIN("", "", FILTER('tagsBySource 1'!D$3:D$2402, $A196='tagsBySource 1'!$A$3:$A$2402, 'tagsBySource 1'!D$3:D$2402&lt;&gt;"""")), """")"),"")</f>
        <v/>
      </c>
      <c r="E196" s="1" t="str">
        <f ca="1">IFERROR(__xludf.DUMMYFUNCTION("IFERROR(JOIN("", "", FILTER('tagsBySource 1'!E$3:E$2402, $A196='tagsBySource 1'!$A$3:$A$2402, 'tagsBySource 1'!E$3:E$2402&lt;&gt;"""")), """")"),"")</f>
        <v/>
      </c>
      <c r="F196" s="1" t="str">
        <f ca="1">IFERROR(__xludf.DUMMYFUNCTION("IFERROR(JOIN("", "", FILTER('tagsBySource 1'!F$3:F$2402, $A196='tagsBySource 1'!$A$3:$A$2402, 'tagsBySource 1'!F$3:F$2402&lt;&gt;"""")), """")"),"")</f>
        <v/>
      </c>
      <c r="G196" s="1" t="str">
        <f ca="1">IFERROR(__xludf.DUMMYFUNCTION("IFERROR(JOIN("", "", FILTER('tagsBySource 1'!G$3:G$2402, $A196='tagsBySource 1'!$A$3:$A$2402, 'tagsBySource 1'!G$3:G$2402&lt;&gt;"""")), """")"),"")</f>
        <v/>
      </c>
      <c r="H196" s="1" t="str">
        <f ca="1">IFERROR(__xludf.DUMMYFUNCTION("IFERROR(JOIN("", "", FILTER('tagsBySource 1'!H$3:H$2402, $A196='tagsBySource 1'!$A$3:$A$2402, 'tagsBySource 1'!H$3:H$2402&lt;&gt;"""")), """")"),"")</f>
        <v/>
      </c>
      <c r="I196" s="1" t="str">
        <f ca="1">IFERROR(__xludf.DUMMYFUNCTION("IFERROR(JOIN("", "", FILTER('tagsBySource 1'!I$3:I$2402, $A196='tagsBySource 1'!$A$3:$A$2402, 'tagsBySource 1'!I$3:I$2402&lt;&gt;"""")), """")"),"")</f>
        <v/>
      </c>
      <c r="J196" s="1" t="str">
        <f ca="1">IFERROR(__xludf.DUMMYFUNCTION("IFERROR(JOIN("", "", FILTER('tagsBySource 1'!J$3:J$2402, $A196='tagsBySource 1'!$A$3:$A$2402, 'tagsBySource 1'!J$3:J$2402&lt;&gt;"""")), """")"),"")</f>
        <v/>
      </c>
      <c r="K196" s="1" t="str">
        <f ca="1">IFERROR(__xludf.DUMMYFUNCTION("IFERROR(JOIN("", "", FILTER('tagsBySource 1'!K$3:K$2402, $A196='tagsBySource 1'!$A$3:$A$2402, 'tagsBySource 1'!K$3:K$2402&lt;&gt;"""")), """")"),"")</f>
        <v/>
      </c>
      <c r="L196" s="1" t="str">
        <f ca="1">IFERROR(__xludf.DUMMYFUNCTION("IFERROR(JOIN("", "", FILTER('tagsBySource 1'!L$3:L$2402, $A196='tagsBySource 1'!$A$3:$A$2402, 'tagsBySource 1'!L$3:L$2402&lt;&gt;"""")), """")"),"")</f>
        <v/>
      </c>
      <c r="M196" s="1" t="str">
        <f ca="1">IFERROR(__xludf.DUMMYFUNCTION("IFERROR(JOIN("", "", FILTER('tagsBySource 1'!M$3:M$2402, $A196='tagsBySource 1'!$A$3:$A$2402, 'tagsBySource 1'!M$3:M$2402&lt;&gt;"""")), """")"),"")</f>
        <v/>
      </c>
      <c r="N196" s="1" t="str">
        <f ca="1">IFERROR(__xludf.DUMMYFUNCTION("IFERROR(JOIN("", "", FILTER('tagsBySource 1'!N$3:N$2402, $A196='tagsBySource 1'!$A$3:$A$2402, 'tagsBySource 1'!N$3:N$2402&lt;&gt;"""")), """")"),"")</f>
        <v/>
      </c>
      <c r="O196" s="1" t="str">
        <f ca="1">IFERROR(__xludf.DUMMYFUNCTION("IFERROR(JOIN("", "", FILTER('tagsBySource 1'!O$3:O$2402, $A196='tagsBySource 1'!$A$3:$A$2402, 'tagsBySource 1'!O$3:O$2402&lt;&gt;"""")), """")"),"")</f>
        <v/>
      </c>
      <c r="P196" s="1" t="str">
        <f ca="1">IFERROR(__xludf.DUMMYFUNCTION("IFERROR(JOIN("", "", FILTER('tagsBySource 1'!P$3:P$2402, $A196='tagsBySource 1'!$A$3:$A$2402, 'tagsBySource 1'!P$3:P$2402&lt;&gt;"""")), """")"),"")</f>
        <v/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IFERROR(__xludf.DUMMYFUNCTION("IFERROR(JOIN("", "", FILTER('tagsBySource 1'!B$3:B$2402, $A197='tagsBySource 1'!$A$3:$A$2402, 'tagsBySource 1'!B$3:B$2402&lt;&gt;"""")), """")"),"")</f>
        <v/>
      </c>
      <c r="C197" s="1" t="str">
        <f ca="1">IFERROR(__xludf.DUMMYFUNCTION("IFERROR(JOIN("", "", FILTER('tagsBySource 1'!C$3:C$2402, $A197='tagsBySource 1'!$A$3:$A$2402, 'tagsBySource 1'!C$3:C$2402&lt;&gt;"""")), """")"),"")</f>
        <v/>
      </c>
      <c r="D197" s="1" t="str">
        <f ca="1">IFERROR(__xludf.DUMMYFUNCTION("IFERROR(JOIN("", "", FILTER('tagsBySource 1'!D$3:D$2402, $A197='tagsBySource 1'!$A$3:$A$2402, 'tagsBySource 1'!D$3:D$2402&lt;&gt;"""")), """")"),"")</f>
        <v/>
      </c>
      <c r="E197" s="1" t="str">
        <f ca="1">IFERROR(__xludf.DUMMYFUNCTION("IFERROR(JOIN("", "", FILTER('tagsBySource 1'!E$3:E$2402, $A197='tagsBySource 1'!$A$3:$A$2402, 'tagsBySource 1'!E$3:E$2402&lt;&gt;"""")), """")"),"")</f>
        <v/>
      </c>
      <c r="F197" s="1" t="str">
        <f ca="1">IFERROR(__xludf.DUMMYFUNCTION("IFERROR(JOIN("", "", FILTER('tagsBySource 1'!F$3:F$2402, $A197='tagsBySource 1'!$A$3:$A$2402, 'tagsBySource 1'!F$3:F$2402&lt;&gt;"""")), """")"),"")</f>
        <v/>
      </c>
      <c r="G197" s="1" t="str">
        <f ca="1">IFERROR(__xludf.DUMMYFUNCTION("IFERROR(JOIN("", "", FILTER('tagsBySource 1'!G$3:G$2402, $A197='tagsBySource 1'!$A$3:$A$2402, 'tagsBySource 1'!G$3:G$2402&lt;&gt;"""")), """")"),"")</f>
        <v/>
      </c>
      <c r="H197" s="1" t="str">
        <f ca="1">IFERROR(__xludf.DUMMYFUNCTION("IFERROR(JOIN("", "", FILTER('tagsBySource 1'!H$3:H$2402, $A197='tagsBySource 1'!$A$3:$A$2402, 'tagsBySource 1'!H$3:H$2402&lt;&gt;"""")), """")"),"")</f>
        <v/>
      </c>
      <c r="I197" s="1" t="str">
        <f ca="1">IFERROR(__xludf.DUMMYFUNCTION("IFERROR(JOIN("", "", FILTER('tagsBySource 1'!I$3:I$2402, $A197='tagsBySource 1'!$A$3:$A$2402, 'tagsBySource 1'!I$3:I$2402&lt;&gt;"""")), """")"),"")</f>
        <v/>
      </c>
      <c r="J197" s="1" t="str">
        <f ca="1">IFERROR(__xludf.DUMMYFUNCTION("IFERROR(JOIN("", "", FILTER('tagsBySource 1'!J$3:J$2402, $A197='tagsBySource 1'!$A$3:$A$2402, 'tagsBySource 1'!J$3:J$2402&lt;&gt;"""")), """")"),"")</f>
        <v/>
      </c>
      <c r="K197" s="1" t="str">
        <f ca="1">IFERROR(__xludf.DUMMYFUNCTION("IFERROR(JOIN("", "", FILTER('tagsBySource 1'!K$3:K$2402, $A197='tagsBySource 1'!$A$3:$A$2402, 'tagsBySource 1'!K$3:K$2402&lt;&gt;"""")), """")"),"")</f>
        <v/>
      </c>
      <c r="L197" s="1" t="str">
        <f ca="1">IFERROR(__xludf.DUMMYFUNCTION("IFERROR(JOIN("", "", FILTER('tagsBySource 1'!L$3:L$2402, $A197='tagsBySource 1'!$A$3:$A$2402, 'tagsBySource 1'!L$3:L$2402&lt;&gt;"""")), """")"),"")</f>
        <v/>
      </c>
      <c r="M197" s="1" t="str">
        <f ca="1">IFERROR(__xludf.DUMMYFUNCTION("IFERROR(JOIN("", "", FILTER('tagsBySource 1'!M$3:M$2402, $A197='tagsBySource 1'!$A$3:$A$2402, 'tagsBySource 1'!M$3:M$2402&lt;&gt;"""")), """")"),"")</f>
        <v/>
      </c>
      <c r="N197" s="1" t="str">
        <f ca="1">IFERROR(__xludf.DUMMYFUNCTION("IFERROR(JOIN("", "", FILTER('tagsBySource 1'!N$3:N$2402, $A197='tagsBySource 1'!$A$3:$A$2402, 'tagsBySource 1'!N$3:N$2402&lt;&gt;"""")), """")"),"")</f>
        <v/>
      </c>
      <c r="O197" s="1" t="str">
        <f ca="1">IFERROR(__xludf.DUMMYFUNCTION("IFERROR(JOIN("", "", FILTER('tagsBySource 1'!O$3:O$2402, $A197='tagsBySource 1'!$A$3:$A$2402, 'tagsBySource 1'!O$3:O$2402&lt;&gt;"""")), """")"),"")</f>
        <v/>
      </c>
      <c r="P197" s="1" t="str">
        <f ca="1">IFERROR(__xludf.DUMMYFUNCTION("IFERROR(JOIN("", "", FILTER('tagsBySource 1'!P$3:P$2402, $A197='tagsBySource 1'!$A$3:$A$2402, 'tagsBySource 1'!P$3:P$2402&lt;&gt;"""")), """")"),"")</f>
        <v/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IFERROR(__xludf.DUMMYFUNCTION("IFERROR(JOIN("", "", FILTER('tagsBySource 1'!B$3:B$2402, $A198='tagsBySource 1'!$A$3:$A$2402, 'tagsBySource 1'!B$3:B$2402&lt;&gt;"""")), """")"),"")</f>
        <v/>
      </c>
      <c r="C198" s="1" t="str">
        <f ca="1">IFERROR(__xludf.DUMMYFUNCTION("IFERROR(JOIN("", "", FILTER('tagsBySource 1'!C$3:C$2402, $A198='tagsBySource 1'!$A$3:$A$2402, 'tagsBySource 1'!C$3:C$2402&lt;&gt;"""")), """")"),"")</f>
        <v/>
      </c>
      <c r="D198" s="1" t="str">
        <f ca="1">IFERROR(__xludf.DUMMYFUNCTION("IFERROR(JOIN("", "", FILTER('tagsBySource 1'!D$3:D$2402, $A198='tagsBySource 1'!$A$3:$A$2402, 'tagsBySource 1'!D$3:D$2402&lt;&gt;"""")), """")"),"")</f>
        <v/>
      </c>
      <c r="E198" s="1" t="str">
        <f ca="1">IFERROR(__xludf.DUMMYFUNCTION("IFERROR(JOIN("", "", FILTER('tagsBySource 1'!E$3:E$2402, $A198='tagsBySource 1'!$A$3:$A$2402, 'tagsBySource 1'!E$3:E$2402&lt;&gt;"""")), """")"),"")</f>
        <v/>
      </c>
      <c r="F198" s="1" t="str">
        <f ca="1">IFERROR(__xludf.DUMMYFUNCTION("IFERROR(JOIN("", "", FILTER('tagsBySource 1'!F$3:F$2402, $A198='tagsBySource 1'!$A$3:$A$2402, 'tagsBySource 1'!F$3:F$2402&lt;&gt;"""")), """")"),"")</f>
        <v/>
      </c>
      <c r="G198" s="1" t="str">
        <f ca="1">IFERROR(__xludf.DUMMYFUNCTION("IFERROR(JOIN("", "", FILTER('tagsBySource 1'!G$3:G$2402, $A198='tagsBySource 1'!$A$3:$A$2402, 'tagsBySource 1'!G$3:G$2402&lt;&gt;"""")), """")"),"")</f>
        <v/>
      </c>
      <c r="H198" s="1" t="str">
        <f ca="1">IFERROR(__xludf.DUMMYFUNCTION("IFERROR(JOIN("", "", FILTER('tagsBySource 1'!H$3:H$2402, $A198='tagsBySource 1'!$A$3:$A$2402, 'tagsBySource 1'!H$3:H$2402&lt;&gt;"""")), """")"),"")</f>
        <v/>
      </c>
      <c r="I198" s="1" t="str">
        <f ca="1">IFERROR(__xludf.DUMMYFUNCTION("IFERROR(JOIN("", "", FILTER('tagsBySource 1'!I$3:I$2402, $A198='tagsBySource 1'!$A$3:$A$2402, 'tagsBySource 1'!I$3:I$2402&lt;&gt;"""")), """")"),"")</f>
        <v/>
      </c>
      <c r="J198" s="1" t="str">
        <f ca="1">IFERROR(__xludf.DUMMYFUNCTION("IFERROR(JOIN("", "", FILTER('tagsBySource 1'!J$3:J$2402, $A198='tagsBySource 1'!$A$3:$A$2402, 'tagsBySource 1'!J$3:J$2402&lt;&gt;"""")), """")"),"")</f>
        <v/>
      </c>
      <c r="K198" s="1" t="str">
        <f ca="1">IFERROR(__xludf.DUMMYFUNCTION("IFERROR(JOIN("", "", FILTER('tagsBySource 1'!K$3:K$2402, $A198='tagsBySource 1'!$A$3:$A$2402, 'tagsBySource 1'!K$3:K$2402&lt;&gt;"""")), """")"),"")</f>
        <v/>
      </c>
      <c r="L198" s="1" t="str">
        <f ca="1">IFERROR(__xludf.DUMMYFUNCTION("IFERROR(JOIN("", "", FILTER('tagsBySource 1'!L$3:L$2402, $A198='tagsBySource 1'!$A$3:$A$2402, 'tagsBySource 1'!L$3:L$2402&lt;&gt;"""")), """")"),"")</f>
        <v/>
      </c>
      <c r="M198" s="1" t="str">
        <f ca="1">IFERROR(__xludf.DUMMYFUNCTION("IFERROR(JOIN("", "", FILTER('tagsBySource 1'!M$3:M$2402, $A198='tagsBySource 1'!$A$3:$A$2402, 'tagsBySource 1'!M$3:M$2402&lt;&gt;"""")), """")"),"")</f>
        <v/>
      </c>
      <c r="N198" s="1" t="str">
        <f ca="1">IFERROR(__xludf.DUMMYFUNCTION("IFERROR(JOIN("", "", FILTER('tagsBySource 1'!N$3:N$2402, $A198='tagsBySource 1'!$A$3:$A$2402, 'tagsBySource 1'!N$3:N$2402&lt;&gt;"""")), """")"),"")</f>
        <v/>
      </c>
      <c r="O198" s="1" t="str">
        <f ca="1">IFERROR(__xludf.DUMMYFUNCTION("IFERROR(JOIN("", "", FILTER('tagsBySource 1'!O$3:O$2402, $A198='tagsBySource 1'!$A$3:$A$2402, 'tagsBySource 1'!O$3:O$2402&lt;&gt;"""")), """")"),"")</f>
        <v/>
      </c>
      <c r="P198" s="1" t="str">
        <f ca="1">IFERROR(__xludf.DUMMYFUNCTION("IFERROR(JOIN("", "", FILTER('tagsBySource 1'!P$3:P$2402, $A198='tagsBySource 1'!$A$3:$A$2402, 'tagsBySource 1'!P$3:P$2402&lt;&gt;"""")), """")"),"")</f>
        <v/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IFERROR(__xludf.DUMMYFUNCTION("IFERROR(JOIN("", "", FILTER('tagsBySource 1'!B$3:B$2402, $A199='tagsBySource 1'!$A$3:$A$2402, 'tagsBySource 1'!B$3:B$2402&lt;&gt;"""")), """")"),"")</f>
        <v/>
      </c>
      <c r="C199" s="1" t="str">
        <f ca="1">IFERROR(__xludf.DUMMYFUNCTION("IFERROR(JOIN("", "", FILTER('tagsBySource 1'!C$3:C$2402, $A199='tagsBySource 1'!$A$3:$A$2402, 'tagsBySource 1'!C$3:C$2402&lt;&gt;"""")), """")"),"")</f>
        <v/>
      </c>
      <c r="D199" s="1" t="str">
        <f ca="1">IFERROR(__xludf.DUMMYFUNCTION("IFERROR(JOIN("", "", FILTER('tagsBySource 1'!D$3:D$2402, $A199='tagsBySource 1'!$A$3:$A$2402, 'tagsBySource 1'!D$3:D$2402&lt;&gt;"""")), """")"),"")</f>
        <v/>
      </c>
      <c r="E199" s="1" t="str">
        <f ca="1">IFERROR(__xludf.DUMMYFUNCTION("IFERROR(JOIN("", "", FILTER('tagsBySource 1'!E$3:E$2402, $A199='tagsBySource 1'!$A$3:$A$2402, 'tagsBySource 1'!E$3:E$2402&lt;&gt;"""")), """")"),"")</f>
        <v/>
      </c>
      <c r="F199" s="1" t="str">
        <f ca="1">IFERROR(__xludf.DUMMYFUNCTION("IFERROR(JOIN("", "", FILTER('tagsBySource 1'!F$3:F$2402, $A199='tagsBySource 1'!$A$3:$A$2402, 'tagsBySource 1'!F$3:F$2402&lt;&gt;"""")), """")"),"")</f>
        <v/>
      </c>
      <c r="G199" s="1" t="str">
        <f ca="1">IFERROR(__xludf.DUMMYFUNCTION("IFERROR(JOIN("", "", FILTER('tagsBySource 1'!G$3:G$2402, $A199='tagsBySource 1'!$A$3:$A$2402, 'tagsBySource 1'!G$3:G$2402&lt;&gt;"""")), """")"),"")</f>
        <v/>
      </c>
      <c r="H199" s="1" t="str">
        <f ca="1">IFERROR(__xludf.DUMMYFUNCTION("IFERROR(JOIN("", "", FILTER('tagsBySource 1'!H$3:H$2402, $A199='tagsBySource 1'!$A$3:$A$2402, 'tagsBySource 1'!H$3:H$2402&lt;&gt;"""")), """")"),"")</f>
        <v/>
      </c>
      <c r="I199" s="1" t="str">
        <f ca="1">IFERROR(__xludf.DUMMYFUNCTION("IFERROR(JOIN("", "", FILTER('tagsBySource 1'!I$3:I$2402, $A199='tagsBySource 1'!$A$3:$A$2402, 'tagsBySource 1'!I$3:I$2402&lt;&gt;"""")), """")"),"")</f>
        <v/>
      </c>
      <c r="J199" s="1" t="str">
        <f ca="1">IFERROR(__xludf.DUMMYFUNCTION("IFERROR(JOIN("", "", FILTER('tagsBySource 1'!J$3:J$2402, $A199='tagsBySource 1'!$A$3:$A$2402, 'tagsBySource 1'!J$3:J$2402&lt;&gt;"""")), """")"),"")</f>
        <v/>
      </c>
      <c r="K199" s="1" t="str">
        <f ca="1">IFERROR(__xludf.DUMMYFUNCTION("IFERROR(JOIN("", "", FILTER('tagsBySource 1'!K$3:K$2402, $A199='tagsBySource 1'!$A$3:$A$2402, 'tagsBySource 1'!K$3:K$2402&lt;&gt;"""")), """")"),"")</f>
        <v/>
      </c>
      <c r="L199" s="1" t="str">
        <f ca="1">IFERROR(__xludf.DUMMYFUNCTION("IFERROR(JOIN("", "", FILTER('tagsBySource 1'!L$3:L$2402, $A199='tagsBySource 1'!$A$3:$A$2402, 'tagsBySource 1'!L$3:L$2402&lt;&gt;"""")), """")"),"")</f>
        <v/>
      </c>
      <c r="M199" s="1" t="str">
        <f ca="1">IFERROR(__xludf.DUMMYFUNCTION("IFERROR(JOIN("", "", FILTER('tagsBySource 1'!M$3:M$2402, $A199='tagsBySource 1'!$A$3:$A$2402, 'tagsBySource 1'!M$3:M$2402&lt;&gt;"""")), """")"),"")</f>
        <v/>
      </c>
      <c r="N199" s="1" t="str">
        <f ca="1">IFERROR(__xludf.DUMMYFUNCTION("IFERROR(JOIN("", "", FILTER('tagsBySource 1'!N$3:N$2402, $A199='tagsBySource 1'!$A$3:$A$2402, 'tagsBySource 1'!N$3:N$2402&lt;&gt;"""")), """")"),"")</f>
        <v/>
      </c>
      <c r="O199" s="1" t="str">
        <f ca="1">IFERROR(__xludf.DUMMYFUNCTION("IFERROR(JOIN("", "", FILTER('tagsBySource 1'!O$3:O$2402, $A199='tagsBySource 1'!$A$3:$A$2402, 'tagsBySource 1'!O$3:O$2402&lt;&gt;"""")), """")"),"")</f>
        <v/>
      </c>
      <c r="P199" s="1" t="str">
        <f ca="1">IFERROR(__xludf.DUMMYFUNCTION("IFERROR(JOIN("", "", FILTER('tagsBySource 1'!P$3:P$2402, $A199='tagsBySource 1'!$A$3:$A$2402, 'tagsBySource 1'!P$3:P$2402&lt;&gt;"""")), """")"),"")</f>
        <v/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IFERROR(__xludf.DUMMYFUNCTION("IFERROR(JOIN("", "", FILTER('tagsBySource 1'!B$3:B$2402, $A200='tagsBySource 1'!$A$3:$A$2402, 'tagsBySource 1'!B$3:B$2402&lt;&gt;"""")), """")"),"")</f>
        <v/>
      </c>
      <c r="C200" s="1" t="str">
        <f ca="1">IFERROR(__xludf.DUMMYFUNCTION("IFERROR(JOIN("", "", FILTER('tagsBySource 1'!C$3:C$2402, $A200='tagsBySource 1'!$A$3:$A$2402, 'tagsBySource 1'!C$3:C$2402&lt;&gt;"""")), """")"),"")</f>
        <v/>
      </c>
      <c r="D200" s="1" t="str">
        <f ca="1">IFERROR(__xludf.DUMMYFUNCTION("IFERROR(JOIN("", "", FILTER('tagsBySource 1'!D$3:D$2402, $A200='tagsBySource 1'!$A$3:$A$2402, 'tagsBySource 1'!D$3:D$2402&lt;&gt;"""")), """")"),"")</f>
        <v/>
      </c>
      <c r="E200" s="1" t="str">
        <f ca="1">IFERROR(__xludf.DUMMYFUNCTION("IFERROR(JOIN("", "", FILTER('tagsBySource 1'!E$3:E$2402, $A200='tagsBySource 1'!$A$3:$A$2402, 'tagsBySource 1'!E$3:E$2402&lt;&gt;"""")), """")"),"")</f>
        <v/>
      </c>
      <c r="F200" s="1" t="str">
        <f ca="1">IFERROR(__xludf.DUMMYFUNCTION("IFERROR(JOIN("", "", FILTER('tagsBySource 1'!F$3:F$2402, $A200='tagsBySource 1'!$A$3:$A$2402, 'tagsBySource 1'!F$3:F$2402&lt;&gt;"""")), """")"),"")</f>
        <v/>
      </c>
      <c r="G200" s="1" t="str">
        <f ca="1">IFERROR(__xludf.DUMMYFUNCTION("IFERROR(JOIN("", "", FILTER('tagsBySource 1'!G$3:G$2402, $A200='tagsBySource 1'!$A$3:$A$2402, 'tagsBySource 1'!G$3:G$2402&lt;&gt;"""")), """")"),"")</f>
        <v/>
      </c>
      <c r="H200" s="1" t="str">
        <f ca="1">IFERROR(__xludf.DUMMYFUNCTION("IFERROR(JOIN("", "", FILTER('tagsBySource 1'!H$3:H$2402, $A200='tagsBySource 1'!$A$3:$A$2402, 'tagsBySource 1'!H$3:H$2402&lt;&gt;"""")), """")"),"")</f>
        <v/>
      </c>
      <c r="I200" s="1" t="str">
        <f ca="1">IFERROR(__xludf.DUMMYFUNCTION("IFERROR(JOIN("", "", FILTER('tagsBySource 1'!I$3:I$2402, $A200='tagsBySource 1'!$A$3:$A$2402, 'tagsBySource 1'!I$3:I$2402&lt;&gt;"""")), """")"),"")</f>
        <v/>
      </c>
      <c r="J200" s="1" t="str">
        <f ca="1">IFERROR(__xludf.DUMMYFUNCTION("IFERROR(JOIN("", "", FILTER('tagsBySource 1'!J$3:J$2402, $A200='tagsBySource 1'!$A$3:$A$2402, 'tagsBySource 1'!J$3:J$2402&lt;&gt;"""")), """")"),"")</f>
        <v/>
      </c>
      <c r="K200" s="1" t="str">
        <f ca="1">IFERROR(__xludf.DUMMYFUNCTION("IFERROR(JOIN("", "", FILTER('tagsBySource 1'!K$3:K$2402, $A200='tagsBySource 1'!$A$3:$A$2402, 'tagsBySource 1'!K$3:K$2402&lt;&gt;"""")), """")"),"")</f>
        <v/>
      </c>
      <c r="L200" s="1" t="str">
        <f ca="1">IFERROR(__xludf.DUMMYFUNCTION("IFERROR(JOIN("", "", FILTER('tagsBySource 1'!L$3:L$2402, $A200='tagsBySource 1'!$A$3:$A$2402, 'tagsBySource 1'!L$3:L$2402&lt;&gt;"""")), """")"),"")</f>
        <v/>
      </c>
      <c r="M200" s="1" t="str">
        <f ca="1">IFERROR(__xludf.DUMMYFUNCTION("IFERROR(JOIN("", "", FILTER('tagsBySource 1'!M$3:M$2402, $A200='tagsBySource 1'!$A$3:$A$2402, 'tagsBySource 1'!M$3:M$2402&lt;&gt;"""")), """")"),"")</f>
        <v/>
      </c>
      <c r="N200" s="1" t="str">
        <f ca="1">IFERROR(__xludf.DUMMYFUNCTION("IFERROR(JOIN("", "", FILTER('tagsBySource 1'!N$3:N$2402, $A200='tagsBySource 1'!$A$3:$A$2402, 'tagsBySource 1'!N$3:N$2402&lt;&gt;"""")), """")"),"")</f>
        <v/>
      </c>
      <c r="O200" s="1" t="str">
        <f ca="1">IFERROR(__xludf.DUMMYFUNCTION("IFERROR(JOIN("", "", FILTER('tagsBySource 1'!O$3:O$2402, $A200='tagsBySource 1'!$A$3:$A$2402, 'tagsBySource 1'!O$3:O$2402&lt;&gt;"""")), """")"),"")</f>
        <v/>
      </c>
      <c r="P200" s="1" t="str">
        <f ca="1">IFERROR(__xludf.DUMMYFUNCTION("IFERROR(JOIN("", "", FILTER('tagsBySource 1'!P$3:P$2402, $A200='tagsBySource 1'!$A$3:$A$2402, 'tagsBySource 1'!P$3:P$2402&lt;&gt;"""")), """")"),"")</f>
        <v/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IFERROR(__xludf.DUMMYFUNCTION("IFERROR(JOIN("", "", FILTER('tagsBySource 1'!B$3:B$2402, $A201='tagsBySource 1'!$A$3:$A$2402, 'tagsBySource 1'!B$3:B$2402&lt;&gt;"""")), """")"),"")</f>
        <v/>
      </c>
      <c r="C201" s="1" t="str">
        <f ca="1">IFERROR(__xludf.DUMMYFUNCTION("IFERROR(JOIN("", "", FILTER('tagsBySource 1'!C$3:C$2402, $A201='tagsBySource 1'!$A$3:$A$2402, 'tagsBySource 1'!C$3:C$2402&lt;&gt;"""")), """")"),"")</f>
        <v/>
      </c>
      <c r="D201" s="1" t="str">
        <f ca="1">IFERROR(__xludf.DUMMYFUNCTION("IFERROR(JOIN("", "", FILTER('tagsBySource 1'!D$3:D$2402, $A201='tagsBySource 1'!$A$3:$A$2402, 'tagsBySource 1'!D$3:D$2402&lt;&gt;"""")), """")"),"")</f>
        <v/>
      </c>
      <c r="E201" s="1" t="str">
        <f ca="1">IFERROR(__xludf.DUMMYFUNCTION("IFERROR(JOIN("", "", FILTER('tagsBySource 1'!E$3:E$2402, $A201='tagsBySource 1'!$A$3:$A$2402, 'tagsBySource 1'!E$3:E$2402&lt;&gt;"""")), """")"),"")</f>
        <v/>
      </c>
      <c r="F201" s="1" t="str">
        <f ca="1">IFERROR(__xludf.DUMMYFUNCTION("IFERROR(JOIN("", "", FILTER('tagsBySource 1'!F$3:F$2402, $A201='tagsBySource 1'!$A$3:$A$2402, 'tagsBySource 1'!F$3:F$2402&lt;&gt;"""")), """")"),"")</f>
        <v/>
      </c>
      <c r="G201" s="1" t="str">
        <f ca="1">IFERROR(__xludf.DUMMYFUNCTION("IFERROR(JOIN("", "", FILTER('tagsBySource 1'!G$3:G$2402, $A201='tagsBySource 1'!$A$3:$A$2402, 'tagsBySource 1'!G$3:G$2402&lt;&gt;"""")), """")"),"")</f>
        <v/>
      </c>
      <c r="H201" s="1" t="str">
        <f ca="1">IFERROR(__xludf.DUMMYFUNCTION("IFERROR(JOIN("", "", FILTER('tagsBySource 1'!H$3:H$2402, $A201='tagsBySource 1'!$A$3:$A$2402, 'tagsBySource 1'!H$3:H$2402&lt;&gt;"""")), """")"),"")</f>
        <v/>
      </c>
      <c r="I201" s="1" t="str">
        <f ca="1">IFERROR(__xludf.DUMMYFUNCTION("IFERROR(JOIN("", "", FILTER('tagsBySource 1'!I$3:I$2402, $A201='tagsBySource 1'!$A$3:$A$2402, 'tagsBySource 1'!I$3:I$2402&lt;&gt;"""")), """")"),"")</f>
        <v/>
      </c>
      <c r="J201" s="1" t="str">
        <f ca="1">IFERROR(__xludf.DUMMYFUNCTION("IFERROR(JOIN("", "", FILTER('tagsBySource 1'!J$3:J$2402, $A201='tagsBySource 1'!$A$3:$A$2402, 'tagsBySource 1'!J$3:J$2402&lt;&gt;"""")), """")"),"")</f>
        <v/>
      </c>
      <c r="K201" s="1" t="str">
        <f ca="1">IFERROR(__xludf.DUMMYFUNCTION("IFERROR(JOIN("", "", FILTER('tagsBySource 1'!K$3:K$2402, $A201='tagsBySource 1'!$A$3:$A$2402, 'tagsBySource 1'!K$3:K$2402&lt;&gt;"""")), """")"),"")</f>
        <v/>
      </c>
      <c r="L201" s="1" t="str">
        <f ca="1">IFERROR(__xludf.DUMMYFUNCTION("IFERROR(JOIN("", "", FILTER('tagsBySource 1'!L$3:L$2402, $A201='tagsBySource 1'!$A$3:$A$2402, 'tagsBySource 1'!L$3:L$2402&lt;&gt;"""")), """")"),"")</f>
        <v/>
      </c>
      <c r="M201" s="1" t="str">
        <f ca="1">IFERROR(__xludf.DUMMYFUNCTION("IFERROR(JOIN("", "", FILTER('tagsBySource 1'!M$3:M$2402, $A201='tagsBySource 1'!$A$3:$A$2402, 'tagsBySource 1'!M$3:M$2402&lt;&gt;"""")), """")"),"")</f>
        <v/>
      </c>
      <c r="N201" s="1" t="str">
        <f ca="1">IFERROR(__xludf.DUMMYFUNCTION("IFERROR(JOIN("", "", FILTER('tagsBySource 1'!N$3:N$2402, $A201='tagsBySource 1'!$A$3:$A$2402, 'tagsBySource 1'!N$3:N$2402&lt;&gt;"""")), """")"),"")</f>
        <v/>
      </c>
      <c r="O201" s="1" t="str">
        <f ca="1">IFERROR(__xludf.DUMMYFUNCTION("IFERROR(JOIN("", "", FILTER('tagsBySource 1'!O$3:O$2402, $A201='tagsBySource 1'!$A$3:$A$2402, 'tagsBySource 1'!O$3:O$2402&lt;&gt;"""")), """")"),"")</f>
        <v/>
      </c>
      <c r="P201" s="1" t="str">
        <f ca="1">IFERROR(__xludf.DUMMYFUNCTION("IFERROR(JOIN("", "", FILTER('tagsBySource 1'!P$3:P$2402, $A201='tagsBySource 1'!$A$3:$A$2402, 'tagsBySource 1'!P$3:P$2402&lt;&gt;"""")), """")"),"")</f>
        <v/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IFERROR(__xludf.DUMMYFUNCTION("IFERROR(JOIN("", "", FILTER('tagsBySource 1'!B$3:B$2402, $A202='tagsBySource 1'!$A$3:$A$2402, 'tagsBySource 1'!B$3:B$2402&lt;&gt;"""")), """")"),"")</f>
        <v/>
      </c>
      <c r="C202" s="1" t="str">
        <f ca="1">IFERROR(__xludf.DUMMYFUNCTION("IFERROR(JOIN("", "", FILTER('tagsBySource 1'!C$3:C$2402, $A202='tagsBySource 1'!$A$3:$A$2402, 'tagsBySource 1'!C$3:C$2402&lt;&gt;"""")), """")"),"")</f>
        <v/>
      </c>
      <c r="D202" s="1" t="str">
        <f ca="1">IFERROR(__xludf.DUMMYFUNCTION("IFERROR(JOIN("", "", FILTER('tagsBySource 1'!D$3:D$2402, $A202='tagsBySource 1'!$A$3:$A$2402, 'tagsBySource 1'!D$3:D$2402&lt;&gt;"""")), """")"),"")</f>
        <v/>
      </c>
      <c r="E202" s="1" t="str">
        <f ca="1">IFERROR(__xludf.DUMMYFUNCTION("IFERROR(JOIN("", "", FILTER('tagsBySource 1'!E$3:E$2402, $A202='tagsBySource 1'!$A$3:$A$2402, 'tagsBySource 1'!E$3:E$2402&lt;&gt;"""")), """")"),"")</f>
        <v/>
      </c>
      <c r="F202" s="1" t="str">
        <f ca="1">IFERROR(__xludf.DUMMYFUNCTION("IFERROR(JOIN("", "", FILTER('tagsBySource 1'!F$3:F$2402, $A202='tagsBySource 1'!$A$3:$A$2402, 'tagsBySource 1'!F$3:F$2402&lt;&gt;"""")), """")"),"")</f>
        <v/>
      </c>
      <c r="G202" s="1" t="str">
        <f ca="1">IFERROR(__xludf.DUMMYFUNCTION("IFERROR(JOIN("", "", FILTER('tagsBySource 1'!G$3:G$2402, $A202='tagsBySource 1'!$A$3:$A$2402, 'tagsBySource 1'!G$3:G$2402&lt;&gt;"""")), """")"),"")</f>
        <v/>
      </c>
      <c r="H202" s="1" t="str">
        <f ca="1">IFERROR(__xludf.DUMMYFUNCTION("IFERROR(JOIN("", "", FILTER('tagsBySource 1'!H$3:H$2402, $A202='tagsBySource 1'!$A$3:$A$2402, 'tagsBySource 1'!H$3:H$2402&lt;&gt;"""")), """")"),"")</f>
        <v/>
      </c>
      <c r="I202" s="1" t="str">
        <f ca="1">IFERROR(__xludf.DUMMYFUNCTION("IFERROR(JOIN("", "", FILTER('tagsBySource 1'!I$3:I$2402, $A202='tagsBySource 1'!$A$3:$A$2402, 'tagsBySource 1'!I$3:I$2402&lt;&gt;"""")), """")"),"")</f>
        <v/>
      </c>
      <c r="J202" s="1" t="str">
        <f ca="1">IFERROR(__xludf.DUMMYFUNCTION("IFERROR(JOIN("", "", FILTER('tagsBySource 1'!J$3:J$2402, $A202='tagsBySource 1'!$A$3:$A$2402, 'tagsBySource 1'!J$3:J$2402&lt;&gt;"""")), """")"),"")</f>
        <v/>
      </c>
      <c r="K202" s="1" t="str">
        <f ca="1">IFERROR(__xludf.DUMMYFUNCTION("IFERROR(JOIN("", "", FILTER('tagsBySource 1'!K$3:K$2402, $A202='tagsBySource 1'!$A$3:$A$2402, 'tagsBySource 1'!K$3:K$2402&lt;&gt;"""")), """")"),"")</f>
        <v/>
      </c>
      <c r="L202" s="1" t="str">
        <f ca="1">IFERROR(__xludf.DUMMYFUNCTION("IFERROR(JOIN("", "", FILTER('tagsBySource 1'!L$3:L$2402, $A202='tagsBySource 1'!$A$3:$A$2402, 'tagsBySource 1'!L$3:L$2402&lt;&gt;"""")), """")"),"")</f>
        <v/>
      </c>
      <c r="M202" s="1" t="str">
        <f ca="1">IFERROR(__xludf.DUMMYFUNCTION("IFERROR(JOIN("", "", FILTER('tagsBySource 1'!M$3:M$2402, $A202='tagsBySource 1'!$A$3:$A$2402, 'tagsBySource 1'!M$3:M$2402&lt;&gt;"""")), """")"),"")</f>
        <v/>
      </c>
      <c r="N202" s="1" t="str">
        <f ca="1">IFERROR(__xludf.DUMMYFUNCTION("IFERROR(JOIN("", "", FILTER('tagsBySource 1'!N$3:N$2402, $A202='tagsBySource 1'!$A$3:$A$2402, 'tagsBySource 1'!N$3:N$2402&lt;&gt;"""")), """")"),"")</f>
        <v/>
      </c>
      <c r="O202" s="1" t="str">
        <f ca="1">IFERROR(__xludf.DUMMYFUNCTION("IFERROR(JOIN("", "", FILTER('tagsBySource 1'!O$3:O$2402, $A202='tagsBySource 1'!$A$3:$A$2402, 'tagsBySource 1'!O$3:O$2402&lt;&gt;"""")), """")"),"")</f>
        <v/>
      </c>
      <c r="P202" s="1" t="str">
        <f ca="1">IFERROR(__xludf.DUMMYFUNCTION("IFERROR(JOIN("", "", FILTER('tagsBySource 1'!P$3:P$2402, $A202='tagsBySource 1'!$A$3:$A$2402, 'tagsBySource 1'!P$3:P$2402&lt;&gt;"""")), """")"),"")</f>
        <v/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IFERROR(__xludf.DUMMYFUNCTION("IFERROR(JOIN("", "", FILTER('tagsBySource 1'!B$3:B$2402, $A203='tagsBySource 1'!$A$3:$A$2402, 'tagsBySource 1'!B$3:B$2402&lt;&gt;"""")), """")"),"")</f>
        <v/>
      </c>
      <c r="C203" s="1" t="str">
        <f ca="1">IFERROR(__xludf.DUMMYFUNCTION("IFERROR(JOIN("", "", FILTER('tagsBySource 1'!C$3:C$2402, $A203='tagsBySource 1'!$A$3:$A$2402, 'tagsBySource 1'!C$3:C$2402&lt;&gt;"""")), """")"),"")</f>
        <v/>
      </c>
      <c r="D203" s="1" t="str">
        <f ca="1">IFERROR(__xludf.DUMMYFUNCTION("IFERROR(JOIN("", "", FILTER('tagsBySource 1'!D$3:D$2402, $A203='tagsBySource 1'!$A$3:$A$2402, 'tagsBySource 1'!D$3:D$2402&lt;&gt;"""")), """")"),"")</f>
        <v/>
      </c>
      <c r="E203" s="1" t="str">
        <f ca="1">IFERROR(__xludf.DUMMYFUNCTION("IFERROR(JOIN("", "", FILTER('tagsBySource 1'!E$3:E$2402, $A203='tagsBySource 1'!$A$3:$A$2402, 'tagsBySource 1'!E$3:E$2402&lt;&gt;"""")), """")"),"")</f>
        <v/>
      </c>
      <c r="F203" s="1" t="str">
        <f ca="1">IFERROR(__xludf.DUMMYFUNCTION("IFERROR(JOIN("", "", FILTER('tagsBySource 1'!F$3:F$2402, $A203='tagsBySource 1'!$A$3:$A$2402, 'tagsBySource 1'!F$3:F$2402&lt;&gt;"""")), """")"),"")</f>
        <v/>
      </c>
      <c r="G203" s="1" t="str">
        <f ca="1">IFERROR(__xludf.DUMMYFUNCTION("IFERROR(JOIN("", "", FILTER('tagsBySource 1'!G$3:G$2402, $A203='tagsBySource 1'!$A$3:$A$2402, 'tagsBySource 1'!G$3:G$2402&lt;&gt;"""")), """")"),"")</f>
        <v/>
      </c>
      <c r="H203" s="1" t="str">
        <f ca="1">IFERROR(__xludf.DUMMYFUNCTION("IFERROR(JOIN("", "", FILTER('tagsBySource 1'!H$3:H$2402, $A203='tagsBySource 1'!$A$3:$A$2402, 'tagsBySource 1'!H$3:H$2402&lt;&gt;"""")), """")"),"")</f>
        <v/>
      </c>
      <c r="I203" s="1" t="str">
        <f ca="1">IFERROR(__xludf.DUMMYFUNCTION("IFERROR(JOIN("", "", FILTER('tagsBySource 1'!I$3:I$2402, $A203='tagsBySource 1'!$A$3:$A$2402, 'tagsBySource 1'!I$3:I$2402&lt;&gt;"""")), """")"),"")</f>
        <v/>
      </c>
      <c r="J203" s="1" t="str">
        <f ca="1">IFERROR(__xludf.DUMMYFUNCTION("IFERROR(JOIN("", "", FILTER('tagsBySource 1'!J$3:J$2402, $A203='tagsBySource 1'!$A$3:$A$2402, 'tagsBySource 1'!J$3:J$2402&lt;&gt;"""")), """")"),"")</f>
        <v/>
      </c>
      <c r="K203" s="1" t="str">
        <f ca="1">IFERROR(__xludf.DUMMYFUNCTION("IFERROR(JOIN("", "", FILTER('tagsBySource 1'!K$3:K$2402, $A203='tagsBySource 1'!$A$3:$A$2402, 'tagsBySource 1'!K$3:K$2402&lt;&gt;"""")), """")"),"")</f>
        <v/>
      </c>
      <c r="L203" s="1" t="str">
        <f ca="1">IFERROR(__xludf.DUMMYFUNCTION("IFERROR(JOIN("", "", FILTER('tagsBySource 1'!L$3:L$2402, $A203='tagsBySource 1'!$A$3:$A$2402, 'tagsBySource 1'!L$3:L$2402&lt;&gt;"""")), """")"),"")</f>
        <v/>
      </c>
      <c r="M203" s="1" t="str">
        <f ca="1">IFERROR(__xludf.DUMMYFUNCTION("IFERROR(JOIN("", "", FILTER('tagsBySource 1'!M$3:M$2402, $A203='tagsBySource 1'!$A$3:$A$2402, 'tagsBySource 1'!M$3:M$2402&lt;&gt;"""")), """")"),"")</f>
        <v/>
      </c>
      <c r="N203" s="1" t="str">
        <f ca="1">IFERROR(__xludf.DUMMYFUNCTION("IFERROR(JOIN("", "", FILTER('tagsBySource 1'!N$3:N$2402, $A203='tagsBySource 1'!$A$3:$A$2402, 'tagsBySource 1'!N$3:N$2402&lt;&gt;"""")), """")"),"")</f>
        <v/>
      </c>
      <c r="O203" s="1" t="str">
        <f ca="1">IFERROR(__xludf.DUMMYFUNCTION("IFERROR(JOIN("", "", FILTER('tagsBySource 1'!O$3:O$2402, $A203='tagsBySource 1'!$A$3:$A$2402, 'tagsBySource 1'!O$3:O$2402&lt;&gt;"""")), """")"),"")</f>
        <v/>
      </c>
      <c r="P203" s="1" t="str">
        <f ca="1">IFERROR(__xludf.DUMMYFUNCTION("IFERROR(JOIN("", "", FILTER('tagsBySource 1'!P$3:P$2402, $A203='tagsBySource 1'!$A$3:$A$2402, 'tagsBySource 1'!P$3:P$2402&lt;&gt;"""")), """")"),"")</f>
        <v/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IFERROR(__xludf.DUMMYFUNCTION("IFERROR(JOIN("", "", FILTER('tagsBySource 1'!B$3:B$2402, $A204='tagsBySource 1'!$A$3:$A$2402, 'tagsBySource 1'!B$3:B$2402&lt;&gt;"""")), """")"),"")</f>
        <v/>
      </c>
      <c r="C204" s="1" t="str">
        <f ca="1">IFERROR(__xludf.DUMMYFUNCTION("IFERROR(JOIN("", "", FILTER('tagsBySource 1'!C$3:C$2402, $A204='tagsBySource 1'!$A$3:$A$2402, 'tagsBySource 1'!C$3:C$2402&lt;&gt;"""")), """")"),"")</f>
        <v/>
      </c>
      <c r="D204" s="1" t="str">
        <f ca="1">IFERROR(__xludf.DUMMYFUNCTION("IFERROR(JOIN("", "", FILTER('tagsBySource 1'!D$3:D$2402, $A204='tagsBySource 1'!$A$3:$A$2402, 'tagsBySource 1'!D$3:D$2402&lt;&gt;"""")), """")"),"")</f>
        <v/>
      </c>
      <c r="E204" s="1" t="str">
        <f ca="1">IFERROR(__xludf.DUMMYFUNCTION("IFERROR(JOIN("", "", FILTER('tagsBySource 1'!E$3:E$2402, $A204='tagsBySource 1'!$A$3:$A$2402, 'tagsBySource 1'!E$3:E$2402&lt;&gt;"""")), """")"),"")</f>
        <v/>
      </c>
      <c r="F204" s="1" t="str">
        <f ca="1">IFERROR(__xludf.DUMMYFUNCTION("IFERROR(JOIN("", "", FILTER('tagsBySource 1'!F$3:F$2402, $A204='tagsBySource 1'!$A$3:$A$2402, 'tagsBySource 1'!F$3:F$2402&lt;&gt;"""")), """")"),"")</f>
        <v/>
      </c>
      <c r="G204" s="1" t="str">
        <f ca="1">IFERROR(__xludf.DUMMYFUNCTION("IFERROR(JOIN("", "", FILTER('tagsBySource 1'!G$3:G$2402, $A204='tagsBySource 1'!$A$3:$A$2402, 'tagsBySource 1'!G$3:G$2402&lt;&gt;"""")), """")"),"")</f>
        <v/>
      </c>
      <c r="H204" s="1" t="str">
        <f ca="1">IFERROR(__xludf.DUMMYFUNCTION("IFERROR(JOIN("", "", FILTER('tagsBySource 1'!H$3:H$2402, $A204='tagsBySource 1'!$A$3:$A$2402, 'tagsBySource 1'!H$3:H$2402&lt;&gt;"""")), """")"),"")</f>
        <v/>
      </c>
      <c r="I204" s="1" t="str">
        <f ca="1">IFERROR(__xludf.DUMMYFUNCTION("IFERROR(JOIN("", "", FILTER('tagsBySource 1'!I$3:I$2402, $A204='tagsBySource 1'!$A$3:$A$2402, 'tagsBySource 1'!I$3:I$2402&lt;&gt;"""")), """")"),"")</f>
        <v/>
      </c>
      <c r="J204" s="1" t="str">
        <f ca="1">IFERROR(__xludf.DUMMYFUNCTION("IFERROR(JOIN("", "", FILTER('tagsBySource 1'!J$3:J$2402, $A204='tagsBySource 1'!$A$3:$A$2402, 'tagsBySource 1'!J$3:J$2402&lt;&gt;"""")), """")"),"")</f>
        <v/>
      </c>
      <c r="K204" s="1" t="str">
        <f ca="1">IFERROR(__xludf.DUMMYFUNCTION("IFERROR(JOIN("", "", FILTER('tagsBySource 1'!K$3:K$2402, $A204='tagsBySource 1'!$A$3:$A$2402, 'tagsBySource 1'!K$3:K$2402&lt;&gt;"""")), """")"),"")</f>
        <v/>
      </c>
      <c r="L204" s="1" t="str">
        <f ca="1">IFERROR(__xludf.DUMMYFUNCTION("IFERROR(JOIN("", "", FILTER('tagsBySource 1'!L$3:L$2402, $A204='tagsBySource 1'!$A$3:$A$2402, 'tagsBySource 1'!L$3:L$2402&lt;&gt;"""")), """")"),"")</f>
        <v/>
      </c>
      <c r="M204" s="1" t="str">
        <f ca="1">IFERROR(__xludf.DUMMYFUNCTION("IFERROR(JOIN("", "", FILTER('tagsBySource 1'!M$3:M$2402, $A204='tagsBySource 1'!$A$3:$A$2402, 'tagsBySource 1'!M$3:M$2402&lt;&gt;"""")), """")"),"")</f>
        <v/>
      </c>
      <c r="N204" s="1" t="str">
        <f ca="1">IFERROR(__xludf.DUMMYFUNCTION("IFERROR(JOIN("", "", FILTER('tagsBySource 1'!N$3:N$2402, $A204='tagsBySource 1'!$A$3:$A$2402, 'tagsBySource 1'!N$3:N$2402&lt;&gt;"""")), """")"),"")</f>
        <v/>
      </c>
      <c r="O204" s="1" t="str">
        <f ca="1">IFERROR(__xludf.DUMMYFUNCTION("IFERROR(JOIN("", "", FILTER('tagsBySource 1'!O$3:O$2402, $A204='tagsBySource 1'!$A$3:$A$2402, 'tagsBySource 1'!O$3:O$2402&lt;&gt;"""")), """")"),"")</f>
        <v/>
      </c>
      <c r="P204" s="1" t="str">
        <f ca="1">IFERROR(__xludf.DUMMYFUNCTION("IFERROR(JOIN("", "", FILTER('tagsBySource 1'!P$3:P$2402, $A204='tagsBySource 1'!$A$3:$A$2402, 'tagsBySource 1'!P$3:P$2402&lt;&gt;"""")), """")"),"")</f>
        <v/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IFERROR(__xludf.DUMMYFUNCTION("IFERROR(JOIN("", "", FILTER('tagsBySource 1'!B$3:B$2402, $A205='tagsBySource 1'!$A$3:$A$2402, 'tagsBySource 1'!B$3:B$2402&lt;&gt;"""")), """")"),"")</f>
        <v/>
      </c>
      <c r="C205" s="1" t="str">
        <f ca="1">IFERROR(__xludf.DUMMYFUNCTION("IFERROR(JOIN("", "", FILTER('tagsBySource 1'!C$3:C$2402, $A205='tagsBySource 1'!$A$3:$A$2402, 'tagsBySource 1'!C$3:C$2402&lt;&gt;"""")), """")"),"")</f>
        <v/>
      </c>
      <c r="D205" s="1" t="str">
        <f ca="1">IFERROR(__xludf.DUMMYFUNCTION("IFERROR(JOIN("", "", FILTER('tagsBySource 1'!D$3:D$2402, $A205='tagsBySource 1'!$A$3:$A$2402, 'tagsBySource 1'!D$3:D$2402&lt;&gt;"""")), """")"),"")</f>
        <v/>
      </c>
      <c r="E205" s="1" t="str">
        <f ca="1">IFERROR(__xludf.DUMMYFUNCTION("IFERROR(JOIN("", "", FILTER('tagsBySource 1'!E$3:E$2402, $A205='tagsBySource 1'!$A$3:$A$2402, 'tagsBySource 1'!E$3:E$2402&lt;&gt;"""")), """")"),"")</f>
        <v/>
      </c>
      <c r="F205" s="1" t="str">
        <f ca="1">IFERROR(__xludf.DUMMYFUNCTION("IFERROR(JOIN("", "", FILTER('tagsBySource 1'!F$3:F$2402, $A205='tagsBySource 1'!$A$3:$A$2402, 'tagsBySource 1'!F$3:F$2402&lt;&gt;"""")), """")"),"")</f>
        <v/>
      </c>
      <c r="G205" s="1" t="str">
        <f ca="1">IFERROR(__xludf.DUMMYFUNCTION("IFERROR(JOIN("", "", FILTER('tagsBySource 1'!G$3:G$2402, $A205='tagsBySource 1'!$A$3:$A$2402, 'tagsBySource 1'!G$3:G$2402&lt;&gt;"""")), """")"),"")</f>
        <v/>
      </c>
      <c r="H205" s="1" t="str">
        <f ca="1">IFERROR(__xludf.DUMMYFUNCTION("IFERROR(JOIN("", "", FILTER('tagsBySource 1'!H$3:H$2402, $A205='tagsBySource 1'!$A$3:$A$2402, 'tagsBySource 1'!H$3:H$2402&lt;&gt;"""")), """")"),"")</f>
        <v/>
      </c>
      <c r="I205" s="1" t="str">
        <f ca="1">IFERROR(__xludf.DUMMYFUNCTION("IFERROR(JOIN("", "", FILTER('tagsBySource 1'!I$3:I$2402, $A205='tagsBySource 1'!$A$3:$A$2402, 'tagsBySource 1'!I$3:I$2402&lt;&gt;"""")), """")"),"")</f>
        <v/>
      </c>
      <c r="J205" s="1" t="str">
        <f ca="1">IFERROR(__xludf.DUMMYFUNCTION("IFERROR(JOIN("", "", FILTER('tagsBySource 1'!J$3:J$2402, $A205='tagsBySource 1'!$A$3:$A$2402, 'tagsBySource 1'!J$3:J$2402&lt;&gt;"""")), """")"),"")</f>
        <v/>
      </c>
      <c r="K205" s="1" t="str">
        <f ca="1">IFERROR(__xludf.DUMMYFUNCTION("IFERROR(JOIN("", "", FILTER('tagsBySource 1'!K$3:K$2402, $A205='tagsBySource 1'!$A$3:$A$2402, 'tagsBySource 1'!K$3:K$2402&lt;&gt;"""")), """")"),"")</f>
        <v/>
      </c>
      <c r="L205" s="1" t="str">
        <f ca="1">IFERROR(__xludf.DUMMYFUNCTION("IFERROR(JOIN("", "", FILTER('tagsBySource 1'!L$3:L$2402, $A205='tagsBySource 1'!$A$3:$A$2402, 'tagsBySource 1'!L$3:L$2402&lt;&gt;"""")), """")"),"")</f>
        <v/>
      </c>
      <c r="M205" s="1" t="str">
        <f ca="1">IFERROR(__xludf.DUMMYFUNCTION("IFERROR(JOIN("", "", FILTER('tagsBySource 1'!M$3:M$2402, $A205='tagsBySource 1'!$A$3:$A$2402, 'tagsBySource 1'!M$3:M$2402&lt;&gt;"""")), """")"),"")</f>
        <v/>
      </c>
      <c r="N205" s="1" t="str">
        <f ca="1">IFERROR(__xludf.DUMMYFUNCTION("IFERROR(JOIN("", "", FILTER('tagsBySource 1'!N$3:N$2402, $A205='tagsBySource 1'!$A$3:$A$2402, 'tagsBySource 1'!N$3:N$2402&lt;&gt;"""")), """")"),"")</f>
        <v/>
      </c>
      <c r="O205" s="1" t="str">
        <f ca="1">IFERROR(__xludf.DUMMYFUNCTION("IFERROR(JOIN("", "", FILTER('tagsBySource 1'!O$3:O$2402, $A205='tagsBySource 1'!$A$3:$A$2402, 'tagsBySource 1'!O$3:O$2402&lt;&gt;"""")), """")"),"")</f>
        <v/>
      </c>
      <c r="P205" s="1" t="str">
        <f ca="1">IFERROR(__xludf.DUMMYFUNCTION("IFERROR(JOIN("", "", FILTER('tagsBySource 1'!P$3:P$2402, $A205='tagsBySource 1'!$A$3:$A$2402, 'tagsBySource 1'!P$3:P$2402&lt;&gt;"""")), """")"),"")</f>
        <v/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IFERROR(__xludf.DUMMYFUNCTION("IFERROR(JOIN("", "", FILTER('tagsBySource 1'!B$3:B$2402, $A206='tagsBySource 1'!$A$3:$A$2402, 'tagsBySource 1'!B$3:B$2402&lt;&gt;"""")), """")"),"")</f>
        <v/>
      </c>
      <c r="C206" s="1" t="str">
        <f ca="1">IFERROR(__xludf.DUMMYFUNCTION("IFERROR(JOIN("", "", FILTER('tagsBySource 1'!C$3:C$2402, $A206='tagsBySource 1'!$A$3:$A$2402, 'tagsBySource 1'!C$3:C$2402&lt;&gt;"""")), """")"),"")</f>
        <v/>
      </c>
      <c r="D206" s="1" t="str">
        <f ca="1">IFERROR(__xludf.DUMMYFUNCTION("IFERROR(JOIN("", "", FILTER('tagsBySource 1'!D$3:D$2402, $A206='tagsBySource 1'!$A$3:$A$2402, 'tagsBySource 1'!D$3:D$2402&lt;&gt;"""")), """")"),"")</f>
        <v/>
      </c>
      <c r="E206" s="1" t="str">
        <f ca="1">IFERROR(__xludf.DUMMYFUNCTION("IFERROR(JOIN("", "", FILTER('tagsBySource 1'!E$3:E$2402, $A206='tagsBySource 1'!$A$3:$A$2402, 'tagsBySource 1'!E$3:E$2402&lt;&gt;"""")), """")"),"")</f>
        <v/>
      </c>
      <c r="F206" s="1" t="str">
        <f ca="1">IFERROR(__xludf.DUMMYFUNCTION("IFERROR(JOIN("", "", FILTER('tagsBySource 1'!F$3:F$2402, $A206='tagsBySource 1'!$A$3:$A$2402, 'tagsBySource 1'!F$3:F$2402&lt;&gt;"""")), """")"),"")</f>
        <v/>
      </c>
      <c r="G206" s="1" t="str">
        <f ca="1">IFERROR(__xludf.DUMMYFUNCTION("IFERROR(JOIN("", "", FILTER('tagsBySource 1'!G$3:G$2402, $A206='tagsBySource 1'!$A$3:$A$2402, 'tagsBySource 1'!G$3:G$2402&lt;&gt;"""")), """")"),"")</f>
        <v/>
      </c>
      <c r="H206" s="1" t="str">
        <f ca="1">IFERROR(__xludf.DUMMYFUNCTION("IFERROR(JOIN("", "", FILTER('tagsBySource 1'!H$3:H$2402, $A206='tagsBySource 1'!$A$3:$A$2402, 'tagsBySource 1'!H$3:H$2402&lt;&gt;"""")), """")"),"")</f>
        <v/>
      </c>
      <c r="I206" s="1" t="str">
        <f ca="1">IFERROR(__xludf.DUMMYFUNCTION("IFERROR(JOIN("", "", FILTER('tagsBySource 1'!I$3:I$2402, $A206='tagsBySource 1'!$A$3:$A$2402, 'tagsBySource 1'!I$3:I$2402&lt;&gt;"""")), """")"),"")</f>
        <v/>
      </c>
      <c r="J206" s="1" t="str">
        <f ca="1">IFERROR(__xludf.DUMMYFUNCTION("IFERROR(JOIN("", "", FILTER('tagsBySource 1'!J$3:J$2402, $A206='tagsBySource 1'!$A$3:$A$2402, 'tagsBySource 1'!J$3:J$2402&lt;&gt;"""")), """")"),"")</f>
        <v/>
      </c>
      <c r="K206" s="1" t="str">
        <f ca="1">IFERROR(__xludf.DUMMYFUNCTION("IFERROR(JOIN("", "", FILTER('tagsBySource 1'!K$3:K$2402, $A206='tagsBySource 1'!$A$3:$A$2402, 'tagsBySource 1'!K$3:K$2402&lt;&gt;"""")), """")"),"")</f>
        <v/>
      </c>
      <c r="L206" s="1" t="str">
        <f ca="1">IFERROR(__xludf.DUMMYFUNCTION("IFERROR(JOIN("", "", FILTER('tagsBySource 1'!L$3:L$2402, $A206='tagsBySource 1'!$A$3:$A$2402, 'tagsBySource 1'!L$3:L$2402&lt;&gt;"""")), """")"),"")</f>
        <v/>
      </c>
      <c r="M206" s="1" t="str">
        <f ca="1">IFERROR(__xludf.DUMMYFUNCTION("IFERROR(JOIN("", "", FILTER('tagsBySource 1'!M$3:M$2402, $A206='tagsBySource 1'!$A$3:$A$2402, 'tagsBySource 1'!M$3:M$2402&lt;&gt;"""")), """")"),"")</f>
        <v/>
      </c>
      <c r="N206" s="1" t="str">
        <f ca="1">IFERROR(__xludf.DUMMYFUNCTION("IFERROR(JOIN("", "", FILTER('tagsBySource 1'!N$3:N$2402, $A206='tagsBySource 1'!$A$3:$A$2402, 'tagsBySource 1'!N$3:N$2402&lt;&gt;"""")), """")"),"")</f>
        <v/>
      </c>
      <c r="O206" s="1" t="str">
        <f ca="1">IFERROR(__xludf.DUMMYFUNCTION("IFERROR(JOIN("", "", FILTER('tagsBySource 1'!O$3:O$2402, $A206='tagsBySource 1'!$A$3:$A$2402, 'tagsBySource 1'!O$3:O$2402&lt;&gt;"""")), """")"),"")</f>
        <v/>
      </c>
      <c r="P206" s="1" t="str">
        <f ca="1">IFERROR(__xludf.DUMMYFUNCTION("IFERROR(JOIN("", "", FILTER('tagsBySource 1'!P$3:P$2402, $A206='tagsBySource 1'!$A$3:$A$2402, 'tagsBySource 1'!P$3:P$2402&lt;&gt;"""")), """")"),"")</f>
        <v/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IFERROR(__xludf.DUMMYFUNCTION("IFERROR(JOIN("", "", FILTER('tagsBySource 1'!B$3:B$2402, $A207='tagsBySource 1'!$A$3:$A$2402, 'tagsBySource 1'!B$3:B$2402&lt;&gt;"""")), """")"),"")</f>
        <v/>
      </c>
      <c r="C207" s="1" t="str">
        <f ca="1">IFERROR(__xludf.DUMMYFUNCTION("IFERROR(JOIN("", "", FILTER('tagsBySource 1'!C$3:C$2402, $A207='tagsBySource 1'!$A$3:$A$2402, 'tagsBySource 1'!C$3:C$2402&lt;&gt;"""")), """")"),"")</f>
        <v/>
      </c>
      <c r="D207" s="1" t="str">
        <f ca="1">IFERROR(__xludf.DUMMYFUNCTION("IFERROR(JOIN("", "", FILTER('tagsBySource 1'!D$3:D$2402, $A207='tagsBySource 1'!$A$3:$A$2402, 'tagsBySource 1'!D$3:D$2402&lt;&gt;"""")), """")"),"")</f>
        <v/>
      </c>
      <c r="E207" s="1" t="str">
        <f ca="1">IFERROR(__xludf.DUMMYFUNCTION("IFERROR(JOIN("", "", FILTER('tagsBySource 1'!E$3:E$2402, $A207='tagsBySource 1'!$A$3:$A$2402, 'tagsBySource 1'!E$3:E$2402&lt;&gt;"""")), """")"),"")</f>
        <v/>
      </c>
      <c r="F207" s="1" t="str">
        <f ca="1">IFERROR(__xludf.DUMMYFUNCTION("IFERROR(JOIN("", "", FILTER('tagsBySource 1'!F$3:F$2402, $A207='tagsBySource 1'!$A$3:$A$2402, 'tagsBySource 1'!F$3:F$2402&lt;&gt;"""")), """")"),"")</f>
        <v/>
      </c>
      <c r="G207" s="1" t="str">
        <f ca="1">IFERROR(__xludf.DUMMYFUNCTION("IFERROR(JOIN("", "", FILTER('tagsBySource 1'!G$3:G$2402, $A207='tagsBySource 1'!$A$3:$A$2402, 'tagsBySource 1'!G$3:G$2402&lt;&gt;"""")), """")"),"")</f>
        <v/>
      </c>
      <c r="H207" s="1" t="str">
        <f ca="1">IFERROR(__xludf.DUMMYFUNCTION("IFERROR(JOIN("", "", FILTER('tagsBySource 1'!H$3:H$2402, $A207='tagsBySource 1'!$A$3:$A$2402, 'tagsBySource 1'!H$3:H$2402&lt;&gt;"""")), """")"),"")</f>
        <v/>
      </c>
      <c r="I207" s="1" t="str">
        <f ca="1">IFERROR(__xludf.DUMMYFUNCTION("IFERROR(JOIN("", "", FILTER('tagsBySource 1'!I$3:I$2402, $A207='tagsBySource 1'!$A$3:$A$2402, 'tagsBySource 1'!I$3:I$2402&lt;&gt;"""")), """")"),"")</f>
        <v/>
      </c>
      <c r="J207" s="1" t="str">
        <f ca="1">IFERROR(__xludf.DUMMYFUNCTION("IFERROR(JOIN("", "", FILTER('tagsBySource 1'!J$3:J$2402, $A207='tagsBySource 1'!$A$3:$A$2402, 'tagsBySource 1'!J$3:J$2402&lt;&gt;"""")), """")"),"")</f>
        <v/>
      </c>
      <c r="K207" s="1" t="str">
        <f ca="1">IFERROR(__xludf.DUMMYFUNCTION("IFERROR(JOIN("", "", FILTER('tagsBySource 1'!K$3:K$2402, $A207='tagsBySource 1'!$A$3:$A$2402, 'tagsBySource 1'!K$3:K$2402&lt;&gt;"""")), """")"),"")</f>
        <v/>
      </c>
      <c r="L207" s="1" t="str">
        <f ca="1">IFERROR(__xludf.DUMMYFUNCTION("IFERROR(JOIN("", "", FILTER('tagsBySource 1'!L$3:L$2402, $A207='tagsBySource 1'!$A$3:$A$2402, 'tagsBySource 1'!L$3:L$2402&lt;&gt;"""")), """")"),"")</f>
        <v/>
      </c>
      <c r="M207" s="1" t="str">
        <f ca="1">IFERROR(__xludf.DUMMYFUNCTION("IFERROR(JOIN("", "", FILTER('tagsBySource 1'!M$3:M$2402, $A207='tagsBySource 1'!$A$3:$A$2402, 'tagsBySource 1'!M$3:M$2402&lt;&gt;"""")), """")"),"")</f>
        <v/>
      </c>
      <c r="N207" s="1" t="str">
        <f ca="1">IFERROR(__xludf.DUMMYFUNCTION("IFERROR(JOIN("", "", FILTER('tagsBySource 1'!N$3:N$2402, $A207='tagsBySource 1'!$A$3:$A$2402, 'tagsBySource 1'!N$3:N$2402&lt;&gt;"""")), """")"),"")</f>
        <v/>
      </c>
      <c r="O207" s="1" t="str">
        <f ca="1">IFERROR(__xludf.DUMMYFUNCTION("IFERROR(JOIN("", "", FILTER('tagsBySource 1'!O$3:O$2402, $A207='tagsBySource 1'!$A$3:$A$2402, 'tagsBySource 1'!O$3:O$2402&lt;&gt;"""")), """")"),"")</f>
        <v/>
      </c>
      <c r="P207" s="1" t="str">
        <f ca="1">IFERROR(__xludf.DUMMYFUNCTION("IFERROR(JOIN("", "", FILTER('tagsBySource 1'!P$3:P$2402, $A207='tagsBySource 1'!$A$3:$A$2402, 'tagsBySource 1'!P$3:P$2402&lt;&gt;"""")), """")"),"")</f>
        <v/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IFERROR(__xludf.DUMMYFUNCTION("IFERROR(JOIN("", "", FILTER('tagsBySource 1'!B$3:B$2402, $A208='tagsBySource 1'!$A$3:$A$2402, 'tagsBySource 1'!B$3:B$2402&lt;&gt;"""")), """")"),"")</f>
        <v/>
      </c>
      <c r="C208" s="1" t="str">
        <f ca="1">IFERROR(__xludf.DUMMYFUNCTION("IFERROR(JOIN("", "", FILTER('tagsBySource 1'!C$3:C$2402, $A208='tagsBySource 1'!$A$3:$A$2402, 'tagsBySource 1'!C$3:C$2402&lt;&gt;"""")), """")"),"")</f>
        <v/>
      </c>
      <c r="D208" s="1" t="str">
        <f ca="1">IFERROR(__xludf.DUMMYFUNCTION("IFERROR(JOIN("", "", FILTER('tagsBySource 1'!D$3:D$2402, $A208='tagsBySource 1'!$A$3:$A$2402, 'tagsBySource 1'!D$3:D$2402&lt;&gt;"""")), """")"),"")</f>
        <v/>
      </c>
      <c r="E208" s="1" t="str">
        <f ca="1">IFERROR(__xludf.DUMMYFUNCTION("IFERROR(JOIN("", "", FILTER('tagsBySource 1'!E$3:E$2402, $A208='tagsBySource 1'!$A$3:$A$2402, 'tagsBySource 1'!E$3:E$2402&lt;&gt;"""")), """")"),"")</f>
        <v/>
      </c>
      <c r="F208" s="1" t="str">
        <f ca="1">IFERROR(__xludf.DUMMYFUNCTION("IFERROR(JOIN("", "", FILTER('tagsBySource 1'!F$3:F$2402, $A208='tagsBySource 1'!$A$3:$A$2402, 'tagsBySource 1'!F$3:F$2402&lt;&gt;"""")), """")"),"")</f>
        <v/>
      </c>
      <c r="G208" s="1" t="str">
        <f ca="1">IFERROR(__xludf.DUMMYFUNCTION("IFERROR(JOIN("", "", FILTER('tagsBySource 1'!G$3:G$2402, $A208='tagsBySource 1'!$A$3:$A$2402, 'tagsBySource 1'!G$3:G$2402&lt;&gt;"""")), """")"),"")</f>
        <v/>
      </c>
      <c r="H208" s="1" t="str">
        <f ca="1">IFERROR(__xludf.DUMMYFUNCTION("IFERROR(JOIN("", "", FILTER('tagsBySource 1'!H$3:H$2402, $A208='tagsBySource 1'!$A$3:$A$2402, 'tagsBySource 1'!H$3:H$2402&lt;&gt;"""")), """")"),"")</f>
        <v/>
      </c>
      <c r="I208" s="1" t="str">
        <f ca="1">IFERROR(__xludf.DUMMYFUNCTION("IFERROR(JOIN("", "", FILTER('tagsBySource 1'!I$3:I$2402, $A208='tagsBySource 1'!$A$3:$A$2402, 'tagsBySource 1'!I$3:I$2402&lt;&gt;"""")), """")"),"")</f>
        <v/>
      </c>
      <c r="J208" s="1" t="str">
        <f ca="1">IFERROR(__xludf.DUMMYFUNCTION("IFERROR(JOIN("", "", FILTER('tagsBySource 1'!J$3:J$2402, $A208='tagsBySource 1'!$A$3:$A$2402, 'tagsBySource 1'!J$3:J$2402&lt;&gt;"""")), """")"),"")</f>
        <v/>
      </c>
      <c r="K208" s="1" t="str">
        <f ca="1">IFERROR(__xludf.DUMMYFUNCTION("IFERROR(JOIN("", "", FILTER('tagsBySource 1'!K$3:K$2402, $A208='tagsBySource 1'!$A$3:$A$2402, 'tagsBySource 1'!K$3:K$2402&lt;&gt;"""")), """")"),"")</f>
        <v/>
      </c>
      <c r="L208" s="1" t="str">
        <f ca="1">IFERROR(__xludf.DUMMYFUNCTION("IFERROR(JOIN("", "", FILTER('tagsBySource 1'!L$3:L$2402, $A208='tagsBySource 1'!$A$3:$A$2402, 'tagsBySource 1'!L$3:L$2402&lt;&gt;"""")), """")"),"")</f>
        <v/>
      </c>
      <c r="M208" s="1" t="str">
        <f ca="1">IFERROR(__xludf.DUMMYFUNCTION("IFERROR(JOIN("", "", FILTER('tagsBySource 1'!M$3:M$2402, $A208='tagsBySource 1'!$A$3:$A$2402, 'tagsBySource 1'!M$3:M$2402&lt;&gt;"""")), """")"),"")</f>
        <v/>
      </c>
      <c r="N208" s="1" t="str">
        <f ca="1">IFERROR(__xludf.DUMMYFUNCTION("IFERROR(JOIN("", "", FILTER('tagsBySource 1'!N$3:N$2402, $A208='tagsBySource 1'!$A$3:$A$2402, 'tagsBySource 1'!N$3:N$2402&lt;&gt;"""")), """")"),"")</f>
        <v/>
      </c>
      <c r="O208" s="1" t="str">
        <f ca="1">IFERROR(__xludf.DUMMYFUNCTION("IFERROR(JOIN("", "", FILTER('tagsBySource 1'!O$3:O$2402, $A208='tagsBySource 1'!$A$3:$A$2402, 'tagsBySource 1'!O$3:O$2402&lt;&gt;"""")), """")"),"")</f>
        <v/>
      </c>
      <c r="P208" s="1" t="str">
        <f ca="1">IFERROR(__xludf.DUMMYFUNCTION("IFERROR(JOIN("", "", FILTER('tagsBySource 1'!P$3:P$2402, $A208='tagsBySource 1'!$A$3:$A$2402, 'tagsBySource 1'!P$3:P$2402&lt;&gt;"""")), """")"),"")</f>
        <v/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IFERROR(__xludf.DUMMYFUNCTION("IFERROR(JOIN("", "", FILTER('tagsBySource 1'!B$3:B$2402, $A209='tagsBySource 1'!$A$3:$A$2402, 'tagsBySource 1'!B$3:B$2402&lt;&gt;"""")), """")"),"")</f>
        <v/>
      </c>
      <c r="C209" s="1" t="str">
        <f ca="1">IFERROR(__xludf.DUMMYFUNCTION("IFERROR(JOIN("", "", FILTER('tagsBySource 1'!C$3:C$2402, $A209='tagsBySource 1'!$A$3:$A$2402, 'tagsBySource 1'!C$3:C$2402&lt;&gt;"""")), """")"),"")</f>
        <v/>
      </c>
      <c r="D209" s="1" t="str">
        <f ca="1">IFERROR(__xludf.DUMMYFUNCTION("IFERROR(JOIN("", "", FILTER('tagsBySource 1'!D$3:D$2402, $A209='tagsBySource 1'!$A$3:$A$2402, 'tagsBySource 1'!D$3:D$2402&lt;&gt;"""")), """")"),"")</f>
        <v/>
      </c>
      <c r="E209" s="1" t="str">
        <f ca="1">IFERROR(__xludf.DUMMYFUNCTION("IFERROR(JOIN("", "", FILTER('tagsBySource 1'!E$3:E$2402, $A209='tagsBySource 1'!$A$3:$A$2402, 'tagsBySource 1'!E$3:E$2402&lt;&gt;"""")), """")"),"")</f>
        <v/>
      </c>
      <c r="F209" s="1" t="str">
        <f ca="1">IFERROR(__xludf.DUMMYFUNCTION("IFERROR(JOIN("", "", FILTER('tagsBySource 1'!F$3:F$2402, $A209='tagsBySource 1'!$A$3:$A$2402, 'tagsBySource 1'!F$3:F$2402&lt;&gt;"""")), """")"),"")</f>
        <v/>
      </c>
      <c r="G209" s="1" t="str">
        <f ca="1">IFERROR(__xludf.DUMMYFUNCTION("IFERROR(JOIN("", "", FILTER('tagsBySource 1'!G$3:G$2402, $A209='tagsBySource 1'!$A$3:$A$2402, 'tagsBySource 1'!G$3:G$2402&lt;&gt;"""")), """")"),"")</f>
        <v/>
      </c>
      <c r="H209" s="1" t="str">
        <f ca="1">IFERROR(__xludf.DUMMYFUNCTION("IFERROR(JOIN("", "", FILTER('tagsBySource 1'!H$3:H$2402, $A209='tagsBySource 1'!$A$3:$A$2402, 'tagsBySource 1'!H$3:H$2402&lt;&gt;"""")), """")"),"")</f>
        <v/>
      </c>
      <c r="I209" s="1" t="str">
        <f ca="1">IFERROR(__xludf.DUMMYFUNCTION("IFERROR(JOIN("", "", FILTER('tagsBySource 1'!I$3:I$2402, $A209='tagsBySource 1'!$A$3:$A$2402, 'tagsBySource 1'!I$3:I$2402&lt;&gt;"""")), """")"),"")</f>
        <v/>
      </c>
      <c r="J209" s="1" t="str">
        <f ca="1">IFERROR(__xludf.DUMMYFUNCTION("IFERROR(JOIN("", "", FILTER('tagsBySource 1'!J$3:J$2402, $A209='tagsBySource 1'!$A$3:$A$2402, 'tagsBySource 1'!J$3:J$2402&lt;&gt;"""")), """")"),"")</f>
        <v/>
      </c>
      <c r="K209" s="1" t="str">
        <f ca="1">IFERROR(__xludf.DUMMYFUNCTION("IFERROR(JOIN("", "", FILTER('tagsBySource 1'!K$3:K$2402, $A209='tagsBySource 1'!$A$3:$A$2402, 'tagsBySource 1'!K$3:K$2402&lt;&gt;"""")), """")"),"")</f>
        <v/>
      </c>
      <c r="L209" s="1" t="str">
        <f ca="1">IFERROR(__xludf.DUMMYFUNCTION("IFERROR(JOIN("", "", FILTER('tagsBySource 1'!L$3:L$2402, $A209='tagsBySource 1'!$A$3:$A$2402, 'tagsBySource 1'!L$3:L$2402&lt;&gt;"""")), """")"),"")</f>
        <v/>
      </c>
      <c r="M209" s="1" t="str">
        <f ca="1">IFERROR(__xludf.DUMMYFUNCTION("IFERROR(JOIN("", "", FILTER('tagsBySource 1'!M$3:M$2402, $A209='tagsBySource 1'!$A$3:$A$2402, 'tagsBySource 1'!M$3:M$2402&lt;&gt;"""")), """")"),"")</f>
        <v/>
      </c>
      <c r="N209" s="1" t="str">
        <f ca="1">IFERROR(__xludf.DUMMYFUNCTION("IFERROR(JOIN("", "", FILTER('tagsBySource 1'!N$3:N$2402, $A209='tagsBySource 1'!$A$3:$A$2402, 'tagsBySource 1'!N$3:N$2402&lt;&gt;"""")), """")"),"")</f>
        <v/>
      </c>
      <c r="O209" s="1" t="str">
        <f ca="1">IFERROR(__xludf.DUMMYFUNCTION("IFERROR(JOIN("", "", FILTER('tagsBySource 1'!O$3:O$2402, $A209='tagsBySource 1'!$A$3:$A$2402, 'tagsBySource 1'!O$3:O$2402&lt;&gt;"""")), """")"),"")</f>
        <v/>
      </c>
      <c r="P209" s="1" t="str">
        <f ca="1">IFERROR(__xludf.DUMMYFUNCTION("IFERROR(JOIN("", "", FILTER('tagsBySource 1'!P$3:P$2402, $A209='tagsBySource 1'!$A$3:$A$2402, 'tagsBySource 1'!P$3:P$2402&lt;&gt;"""")), """")"),"")</f>
        <v/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IFERROR(__xludf.DUMMYFUNCTION("IFERROR(JOIN("", "", FILTER('tagsBySource 1'!B$3:B$2402, $A210='tagsBySource 1'!$A$3:$A$2402, 'tagsBySource 1'!B$3:B$2402&lt;&gt;"""")), """")"),"")</f>
        <v/>
      </c>
      <c r="C210" s="1" t="str">
        <f ca="1">IFERROR(__xludf.DUMMYFUNCTION("IFERROR(JOIN("", "", FILTER('tagsBySource 1'!C$3:C$2402, $A210='tagsBySource 1'!$A$3:$A$2402, 'tagsBySource 1'!C$3:C$2402&lt;&gt;"""")), """")"),"")</f>
        <v/>
      </c>
      <c r="D210" s="1" t="str">
        <f ca="1">IFERROR(__xludf.DUMMYFUNCTION("IFERROR(JOIN("", "", FILTER('tagsBySource 1'!D$3:D$2402, $A210='tagsBySource 1'!$A$3:$A$2402, 'tagsBySource 1'!D$3:D$2402&lt;&gt;"""")), """")"),"")</f>
        <v/>
      </c>
      <c r="E210" s="1" t="str">
        <f ca="1">IFERROR(__xludf.DUMMYFUNCTION("IFERROR(JOIN("", "", FILTER('tagsBySource 1'!E$3:E$2402, $A210='tagsBySource 1'!$A$3:$A$2402, 'tagsBySource 1'!E$3:E$2402&lt;&gt;"""")), """")"),"")</f>
        <v/>
      </c>
      <c r="F210" s="1" t="str">
        <f ca="1">IFERROR(__xludf.DUMMYFUNCTION("IFERROR(JOIN("", "", FILTER('tagsBySource 1'!F$3:F$2402, $A210='tagsBySource 1'!$A$3:$A$2402, 'tagsBySource 1'!F$3:F$2402&lt;&gt;"""")), """")"),"")</f>
        <v/>
      </c>
      <c r="G210" s="1" t="str">
        <f ca="1">IFERROR(__xludf.DUMMYFUNCTION("IFERROR(JOIN("", "", FILTER('tagsBySource 1'!G$3:G$2402, $A210='tagsBySource 1'!$A$3:$A$2402, 'tagsBySource 1'!G$3:G$2402&lt;&gt;"""")), """")"),"")</f>
        <v/>
      </c>
      <c r="H210" s="1" t="str">
        <f ca="1">IFERROR(__xludf.DUMMYFUNCTION("IFERROR(JOIN("", "", FILTER('tagsBySource 1'!H$3:H$2402, $A210='tagsBySource 1'!$A$3:$A$2402, 'tagsBySource 1'!H$3:H$2402&lt;&gt;"""")), """")"),"")</f>
        <v/>
      </c>
      <c r="I210" s="1" t="str">
        <f ca="1">IFERROR(__xludf.DUMMYFUNCTION("IFERROR(JOIN("", "", FILTER('tagsBySource 1'!I$3:I$2402, $A210='tagsBySource 1'!$A$3:$A$2402, 'tagsBySource 1'!I$3:I$2402&lt;&gt;"""")), """")"),"")</f>
        <v/>
      </c>
      <c r="J210" s="1" t="str">
        <f ca="1">IFERROR(__xludf.DUMMYFUNCTION("IFERROR(JOIN("", "", FILTER('tagsBySource 1'!J$3:J$2402, $A210='tagsBySource 1'!$A$3:$A$2402, 'tagsBySource 1'!J$3:J$2402&lt;&gt;"""")), """")"),"")</f>
        <v/>
      </c>
      <c r="K210" s="1" t="str">
        <f ca="1">IFERROR(__xludf.DUMMYFUNCTION("IFERROR(JOIN("", "", FILTER('tagsBySource 1'!K$3:K$2402, $A210='tagsBySource 1'!$A$3:$A$2402, 'tagsBySource 1'!K$3:K$2402&lt;&gt;"""")), """")"),"")</f>
        <v/>
      </c>
      <c r="L210" s="1" t="str">
        <f ca="1">IFERROR(__xludf.DUMMYFUNCTION("IFERROR(JOIN("", "", FILTER('tagsBySource 1'!L$3:L$2402, $A210='tagsBySource 1'!$A$3:$A$2402, 'tagsBySource 1'!L$3:L$2402&lt;&gt;"""")), """")"),"")</f>
        <v/>
      </c>
      <c r="M210" s="1" t="str">
        <f ca="1">IFERROR(__xludf.DUMMYFUNCTION("IFERROR(JOIN("", "", FILTER('tagsBySource 1'!M$3:M$2402, $A210='tagsBySource 1'!$A$3:$A$2402, 'tagsBySource 1'!M$3:M$2402&lt;&gt;"""")), """")"),"")</f>
        <v/>
      </c>
      <c r="N210" s="1" t="str">
        <f ca="1">IFERROR(__xludf.DUMMYFUNCTION("IFERROR(JOIN("", "", FILTER('tagsBySource 1'!N$3:N$2402, $A210='tagsBySource 1'!$A$3:$A$2402, 'tagsBySource 1'!N$3:N$2402&lt;&gt;"""")), """")"),"")</f>
        <v/>
      </c>
      <c r="O210" s="1" t="str">
        <f ca="1">IFERROR(__xludf.DUMMYFUNCTION("IFERROR(JOIN("", "", FILTER('tagsBySource 1'!O$3:O$2402, $A210='tagsBySource 1'!$A$3:$A$2402, 'tagsBySource 1'!O$3:O$2402&lt;&gt;"""")), """")"),"")</f>
        <v/>
      </c>
      <c r="P210" s="1" t="str">
        <f ca="1">IFERROR(__xludf.DUMMYFUNCTION("IFERROR(JOIN("", "", FILTER('tagsBySource 1'!P$3:P$2402, $A210='tagsBySource 1'!$A$3:$A$2402, 'tagsBySource 1'!P$3:P$2402&lt;&gt;"""")), """")"),"")</f>
        <v/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IFERROR(__xludf.DUMMYFUNCTION("IFERROR(JOIN("", "", FILTER('tagsBySource 1'!B$3:B$2402, $A211='tagsBySource 1'!$A$3:$A$2402, 'tagsBySource 1'!B$3:B$2402&lt;&gt;"""")), """")"),"")</f>
        <v/>
      </c>
      <c r="C211" s="1" t="str">
        <f ca="1">IFERROR(__xludf.DUMMYFUNCTION("IFERROR(JOIN("", "", FILTER('tagsBySource 1'!C$3:C$2402, $A211='tagsBySource 1'!$A$3:$A$2402, 'tagsBySource 1'!C$3:C$2402&lt;&gt;"""")), """")"),"")</f>
        <v/>
      </c>
      <c r="D211" s="1" t="str">
        <f ca="1">IFERROR(__xludf.DUMMYFUNCTION("IFERROR(JOIN("", "", FILTER('tagsBySource 1'!D$3:D$2402, $A211='tagsBySource 1'!$A$3:$A$2402, 'tagsBySource 1'!D$3:D$2402&lt;&gt;"""")), """")"),"")</f>
        <v/>
      </c>
      <c r="E211" s="1" t="str">
        <f ca="1">IFERROR(__xludf.DUMMYFUNCTION("IFERROR(JOIN("", "", FILTER('tagsBySource 1'!E$3:E$2402, $A211='tagsBySource 1'!$A$3:$A$2402, 'tagsBySource 1'!E$3:E$2402&lt;&gt;"""")), """")"),"")</f>
        <v/>
      </c>
      <c r="F211" s="1" t="str">
        <f ca="1">IFERROR(__xludf.DUMMYFUNCTION("IFERROR(JOIN("", "", FILTER('tagsBySource 1'!F$3:F$2402, $A211='tagsBySource 1'!$A$3:$A$2402, 'tagsBySource 1'!F$3:F$2402&lt;&gt;"""")), """")"),"")</f>
        <v/>
      </c>
      <c r="G211" s="1" t="str">
        <f ca="1">IFERROR(__xludf.DUMMYFUNCTION("IFERROR(JOIN("", "", FILTER('tagsBySource 1'!G$3:G$2402, $A211='tagsBySource 1'!$A$3:$A$2402, 'tagsBySource 1'!G$3:G$2402&lt;&gt;"""")), """")"),"")</f>
        <v/>
      </c>
      <c r="H211" s="1" t="str">
        <f ca="1">IFERROR(__xludf.DUMMYFUNCTION("IFERROR(JOIN("", "", FILTER('tagsBySource 1'!H$3:H$2402, $A211='tagsBySource 1'!$A$3:$A$2402, 'tagsBySource 1'!H$3:H$2402&lt;&gt;"""")), """")"),"")</f>
        <v/>
      </c>
      <c r="I211" s="1" t="str">
        <f ca="1">IFERROR(__xludf.DUMMYFUNCTION("IFERROR(JOIN("", "", FILTER('tagsBySource 1'!I$3:I$2402, $A211='tagsBySource 1'!$A$3:$A$2402, 'tagsBySource 1'!I$3:I$2402&lt;&gt;"""")), """")"),"")</f>
        <v/>
      </c>
      <c r="J211" s="1" t="str">
        <f ca="1">IFERROR(__xludf.DUMMYFUNCTION("IFERROR(JOIN("", "", FILTER('tagsBySource 1'!J$3:J$2402, $A211='tagsBySource 1'!$A$3:$A$2402, 'tagsBySource 1'!J$3:J$2402&lt;&gt;"""")), """")"),"")</f>
        <v/>
      </c>
      <c r="K211" s="1" t="str">
        <f ca="1">IFERROR(__xludf.DUMMYFUNCTION("IFERROR(JOIN("", "", FILTER('tagsBySource 1'!K$3:K$2402, $A211='tagsBySource 1'!$A$3:$A$2402, 'tagsBySource 1'!K$3:K$2402&lt;&gt;"""")), """")"),"")</f>
        <v/>
      </c>
      <c r="L211" s="1" t="str">
        <f ca="1">IFERROR(__xludf.DUMMYFUNCTION("IFERROR(JOIN("", "", FILTER('tagsBySource 1'!L$3:L$2402, $A211='tagsBySource 1'!$A$3:$A$2402, 'tagsBySource 1'!L$3:L$2402&lt;&gt;"""")), """")"),"")</f>
        <v/>
      </c>
      <c r="M211" s="1" t="str">
        <f ca="1">IFERROR(__xludf.DUMMYFUNCTION("IFERROR(JOIN("", "", FILTER('tagsBySource 1'!M$3:M$2402, $A211='tagsBySource 1'!$A$3:$A$2402, 'tagsBySource 1'!M$3:M$2402&lt;&gt;"""")), """")"),"")</f>
        <v/>
      </c>
      <c r="N211" s="1" t="str">
        <f ca="1">IFERROR(__xludf.DUMMYFUNCTION("IFERROR(JOIN("", "", FILTER('tagsBySource 1'!N$3:N$2402, $A211='tagsBySource 1'!$A$3:$A$2402, 'tagsBySource 1'!N$3:N$2402&lt;&gt;"""")), """")"),"")</f>
        <v/>
      </c>
      <c r="O211" s="1" t="str">
        <f ca="1">IFERROR(__xludf.DUMMYFUNCTION("IFERROR(JOIN("", "", FILTER('tagsBySource 1'!O$3:O$2402, $A211='tagsBySource 1'!$A$3:$A$2402, 'tagsBySource 1'!O$3:O$2402&lt;&gt;"""")), """")"),"")</f>
        <v/>
      </c>
      <c r="P211" s="1" t="str">
        <f ca="1">IFERROR(__xludf.DUMMYFUNCTION("IFERROR(JOIN("", "", FILTER('tagsBySource 1'!P$3:P$2402, $A211='tagsBySource 1'!$A$3:$A$2402, 'tagsBySource 1'!P$3:P$2402&lt;&gt;"""")), """")"),"")</f>
        <v/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IFERROR(__xludf.DUMMYFUNCTION("IFERROR(JOIN("", "", FILTER('tagsBySource 1'!B$3:B$2402, $A212='tagsBySource 1'!$A$3:$A$2402, 'tagsBySource 1'!B$3:B$2402&lt;&gt;"""")), """")"),"")</f>
        <v/>
      </c>
      <c r="C212" s="1" t="str">
        <f ca="1">IFERROR(__xludf.DUMMYFUNCTION("IFERROR(JOIN("", "", FILTER('tagsBySource 1'!C$3:C$2402, $A212='tagsBySource 1'!$A$3:$A$2402, 'tagsBySource 1'!C$3:C$2402&lt;&gt;"""")), """")"),"")</f>
        <v/>
      </c>
      <c r="D212" s="1" t="str">
        <f ca="1">IFERROR(__xludf.DUMMYFUNCTION("IFERROR(JOIN("", "", FILTER('tagsBySource 1'!D$3:D$2402, $A212='tagsBySource 1'!$A$3:$A$2402, 'tagsBySource 1'!D$3:D$2402&lt;&gt;"""")), """")"),"")</f>
        <v/>
      </c>
      <c r="E212" s="1" t="str">
        <f ca="1">IFERROR(__xludf.DUMMYFUNCTION("IFERROR(JOIN("", "", FILTER('tagsBySource 1'!E$3:E$2402, $A212='tagsBySource 1'!$A$3:$A$2402, 'tagsBySource 1'!E$3:E$2402&lt;&gt;"""")), """")"),"")</f>
        <v/>
      </c>
      <c r="F212" s="1" t="str">
        <f ca="1">IFERROR(__xludf.DUMMYFUNCTION("IFERROR(JOIN("", "", FILTER('tagsBySource 1'!F$3:F$2402, $A212='tagsBySource 1'!$A$3:$A$2402, 'tagsBySource 1'!F$3:F$2402&lt;&gt;"""")), """")"),"")</f>
        <v/>
      </c>
      <c r="G212" s="1" t="str">
        <f ca="1">IFERROR(__xludf.DUMMYFUNCTION("IFERROR(JOIN("", "", FILTER('tagsBySource 1'!G$3:G$2402, $A212='tagsBySource 1'!$A$3:$A$2402, 'tagsBySource 1'!G$3:G$2402&lt;&gt;"""")), """")"),"")</f>
        <v/>
      </c>
      <c r="H212" s="1" t="str">
        <f ca="1">IFERROR(__xludf.DUMMYFUNCTION("IFERROR(JOIN("", "", FILTER('tagsBySource 1'!H$3:H$2402, $A212='tagsBySource 1'!$A$3:$A$2402, 'tagsBySource 1'!H$3:H$2402&lt;&gt;"""")), """")"),"")</f>
        <v/>
      </c>
      <c r="I212" s="1" t="str">
        <f ca="1">IFERROR(__xludf.DUMMYFUNCTION("IFERROR(JOIN("", "", FILTER('tagsBySource 1'!I$3:I$2402, $A212='tagsBySource 1'!$A$3:$A$2402, 'tagsBySource 1'!I$3:I$2402&lt;&gt;"""")), """")"),"")</f>
        <v/>
      </c>
      <c r="J212" s="1" t="str">
        <f ca="1">IFERROR(__xludf.DUMMYFUNCTION("IFERROR(JOIN("", "", FILTER('tagsBySource 1'!J$3:J$2402, $A212='tagsBySource 1'!$A$3:$A$2402, 'tagsBySource 1'!J$3:J$2402&lt;&gt;"""")), """")"),"")</f>
        <v/>
      </c>
      <c r="K212" s="1" t="str">
        <f ca="1">IFERROR(__xludf.DUMMYFUNCTION("IFERROR(JOIN("", "", FILTER('tagsBySource 1'!K$3:K$2402, $A212='tagsBySource 1'!$A$3:$A$2402, 'tagsBySource 1'!K$3:K$2402&lt;&gt;"""")), """")"),"")</f>
        <v/>
      </c>
      <c r="L212" s="1" t="str">
        <f ca="1">IFERROR(__xludf.DUMMYFUNCTION("IFERROR(JOIN("", "", FILTER('tagsBySource 1'!L$3:L$2402, $A212='tagsBySource 1'!$A$3:$A$2402, 'tagsBySource 1'!L$3:L$2402&lt;&gt;"""")), """")"),"")</f>
        <v/>
      </c>
      <c r="M212" s="1" t="str">
        <f ca="1">IFERROR(__xludf.DUMMYFUNCTION("IFERROR(JOIN("", "", FILTER('tagsBySource 1'!M$3:M$2402, $A212='tagsBySource 1'!$A$3:$A$2402, 'tagsBySource 1'!M$3:M$2402&lt;&gt;"""")), """")"),"")</f>
        <v/>
      </c>
      <c r="N212" s="1" t="str">
        <f ca="1">IFERROR(__xludf.DUMMYFUNCTION("IFERROR(JOIN("", "", FILTER('tagsBySource 1'!N$3:N$2402, $A212='tagsBySource 1'!$A$3:$A$2402, 'tagsBySource 1'!N$3:N$2402&lt;&gt;"""")), """")"),"")</f>
        <v/>
      </c>
      <c r="O212" s="1" t="str">
        <f ca="1">IFERROR(__xludf.DUMMYFUNCTION("IFERROR(JOIN("", "", FILTER('tagsBySource 1'!O$3:O$2402, $A212='tagsBySource 1'!$A$3:$A$2402, 'tagsBySource 1'!O$3:O$2402&lt;&gt;"""")), """")"),"")</f>
        <v/>
      </c>
      <c r="P212" s="1" t="str">
        <f ca="1">IFERROR(__xludf.DUMMYFUNCTION("IFERROR(JOIN("", "", FILTER('tagsBySource 1'!P$3:P$2402, $A212='tagsBySource 1'!$A$3:$A$2402, 'tagsBySource 1'!P$3:P$2402&lt;&gt;"""")), """")"),"")</f>
        <v/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IFERROR(__xludf.DUMMYFUNCTION("IFERROR(JOIN("", "", FILTER('tagsBySource 1'!B$3:B$2402, $A213='tagsBySource 1'!$A$3:$A$2402, 'tagsBySource 1'!B$3:B$2402&lt;&gt;"""")), """")"),"")</f>
        <v/>
      </c>
      <c r="C213" s="1" t="str">
        <f ca="1">IFERROR(__xludf.DUMMYFUNCTION("IFERROR(JOIN("", "", FILTER('tagsBySource 1'!C$3:C$2402, $A213='tagsBySource 1'!$A$3:$A$2402, 'tagsBySource 1'!C$3:C$2402&lt;&gt;"""")), """")"),"")</f>
        <v/>
      </c>
      <c r="D213" s="1" t="str">
        <f ca="1">IFERROR(__xludf.DUMMYFUNCTION("IFERROR(JOIN("", "", FILTER('tagsBySource 1'!D$3:D$2402, $A213='tagsBySource 1'!$A$3:$A$2402, 'tagsBySource 1'!D$3:D$2402&lt;&gt;"""")), """")"),"")</f>
        <v/>
      </c>
      <c r="E213" s="1" t="str">
        <f ca="1">IFERROR(__xludf.DUMMYFUNCTION("IFERROR(JOIN("", "", FILTER('tagsBySource 1'!E$3:E$2402, $A213='tagsBySource 1'!$A$3:$A$2402, 'tagsBySource 1'!E$3:E$2402&lt;&gt;"""")), """")"),"")</f>
        <v/>
      </c>
      <c r="F213" s="1" t="str">
        <f ca="1">IFERROR(__xludf.DUMMYFUNCTION("IFERROR(JOIN("", "", FILTER('tagsBySource 1'!F$3:F$2402, $A213='tagsBySource 1'!$A$3:$A$2402, 'tagsBySource 1'!F$3:F$2402&lt;&gt;"""")), """")"),"")</f>
        <v/>
      </c>
      <c r="G213" s="1" t="str">
        <f ca="1">IFERROR(__xludf.DUMMYFUNCTION("IFERROR(JOIN("", "", FILTER('tagsBySource 1'!G$3:G$2402, $A213='tagsBySource 1'!$A$3:$A$2402, 'tagsBySource 1'!G$3:G$2402&lt;&gt;"""")), """")"),"")</f>
        <v/>
      </c>
      <c r="H213" s="1" t="str">
        <f ca="1">IFERROR(__xludf.DUMMYFUNCTION("IFERROR(JOIN("", "", FILTER('tagsBySource 1'!H$3:H$2402, $A213='tagsBySource 1'!$A$3:$A$2402, 'tagsBySource 1'!H$3:H$2402&lt;&gt;"""")), """")"),"")</f>
        <v/>
      </c>
      <c r="I213" s="1" t="str">
        <f ca="1">IFERROR(__xludf.DUMMYFUNCTION("IFERROR(JOIN("", "", FILTER('tagsBySource 1'!I$3:I$2402, $A213='tagsBySource 1'!$A$3:$A$2402, 'tagsBySource 1'!I$3:I$2402&lt;&gt;"""")), """")"),"")</f>
        <v/>
      </c>
      <c r="J213" s="1" t="str">
        <f ca="1">IFERROR(__xludf.DUMMYFUNCTION("IFERROR(JOIN("", "", FILTER('tagsBySource 1'!J$3:J$2402, $A213='tagsBySource 1'!$A$3:$A$2402, 'tagsBySource 1'!J$3:J$2402&lt;&gt;"""")), """")"),"")</f>
        <v/>
      </c>
      <c r="K213" s="1" t="str">
        <f ca="1">IFERROR(__xludf.DUMMYFUNCTION("IFERROR(JOIN("", "", FILTER('tagsBySource 1'!K$3:K$2402, $A213='tagsBySource 1'!$A$3:$A$2402, 'tagsBySource 1'!K$3:K$2402&lt;&gt;"""")), """")"),"")</f>
        <v/>
      </c>
      <c r="L213" s="1" t="str">
        <f ca="1">IFERROR(__xludf.DUMMYFUNCTION("IFERROR(JOIN("", "", FILTER('tagsBySource 1'!L$3:L$2402, $A213='tagsBySource 1'!$A$3:$A$2402, 'tagsBySource 1'!L$3:L$2402&lt;&gt;"""")), """")"),"")</f>
        <v/>
      </c>
      <c r="M213" s="1" t="str">
        <f ca="1">IFERROR(__xludf.DUMMYFUNCTION("IFERROR(JOIN("", "", FILTER('tagsBySource 1'!M$3:M$2402, $A213='tagsBySource 1'!$A$3:$A$2402, 'tagsBySource 1'!M$3:M$2402&lt;&gt;"""")), """")"),"")</f>
        <v/>
      </c>
      <c r="N213" s="1" t="str">
        <f ca="1">IFERROR(__xludf.DUMMYFUNCTION("IFERROR(JOIN("", "", FILTER('tagsBySource 1'!N$3:N$2402, $A213='tagsBySource 1'!$A$3:$A$2402, 'tagsBySource 1'!N$3:N$2402&lt;&gt;"""")), """")"),"")</f>
        <v/>
      </c>
      <c r="O213" s="1" t="str">
        <f ca="1">IFERROR(__xludf.DUMMYFUNCTION("IFERROR(JOIN("", "", FILTER('tagsBySource 1'!O$3:O$2402, $A213='tagsBySource 1'!$A$3:$A$2402, 'tagsBySource 1'!O$3:O$2402&lt;&gt;"""")), """")"),"")</f>
        <v/>
      </c>
      <c r="P213" s="1" t="str">
        <f ca="1">IFERROR(__xludf.DUMMYFUNCTION("IFERROR(JOIN("", "", FILTER('tagsBySource 1'!P$3:P$2402, $A213='tagsBySource 1'!$A$3:$A$2402, 'tagsBySource 1'!P$3:P$2402&lt;&gt;"""")), """")"),"")</f>
        <v/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IFERROR(__xludf.DUMMYFUNCTION("IFERROR(JOIN("", "", FILTER('tagsBySource 1'!B$3:B$2402, $A214='tagsBySource 1'!$A$3:$A$2402, 'tagsBySource 1'!B$3:B$2402&lt;&gt;"""")), """")"),"")</f>
        <v/>
      </c>
      <c r="C214" s="1" t="str">
        <f ca="1">IFERROR(__xludf.DUMMYFUNCTION("IFERROR(JOIN("", "", FILTER('tagsBySource 1'!C$3:C$2402, $A214='tagsBySource 1'!$A$3:$A$2402, 'tagsBySource 1'!C$3:C$2402&lt;&gt;"""")), """")"),"")</f>
        <v/>
      </c>
      <c r="D214" s="1" t="str">
        <f ca="1">IFERROR(__xludf.DUMMYFUNCTION("IFERROR(JOIN("", "", FILTER('tagsBySource 1'!D$3:D$2402, $A214='tagsBySource 1'!$A$3:$A$2402, 'tagsBySource 1'!D$3:D$2402&lt;&gt;"""")), """")"),"")</f>
        <v/>
      </c>
      <c r="E214" s="1" t="str">
        <f ca="1">IFERROR(__xludf.DUMMYFUNCTION("IFERROR(JOIN("", "", FILTER('tagsBySource 1'!E$3:E$2402, $A214='tagsBySource 1'!$A$3:$A$2402, 'tagsBySource 1'!E$3:E$2402&lt;&gt;"""")), """")"),"")</f>
        <v/>
      </c>
      <c r="F214" s="1" t="str">
        <f ca="1">IFERROR(__xludf.DUMMYFUNCTION("IFERROR(JOIN("", "", FILTER('tagsBySource 1'!F$3:F$2402, $A214='tagsBySource 1'!$A$3:$A$2402, 'tagsBySource 1'!F$3:F$2402&lt;&gt;"""")), """")"),"")</f>
        <v/>
      </c>
      <c r="G214" s="1" t="str">
        <f ca="1">IFERROR(__xludf.DUMMYFUNCTION("IFERROR(JOIN("", "", FILTER('tagsBySource 1'!G$3:G$2402, $A214='tagsBySource 1'!$A$3:$A$2402, 'tagsBySource 1'!G$3:G$2402&lt;&gt;"""")), """")"),"")</f>
        <v/>
      </c>
      <c r="H214" s="1" t="str">
        <f ca="1">IFERROR(__xludf.DUMMYFUNCTION("IFERROR(JOIN("", "", FILTER('tagsBySource 1'!H$3:H$2402, $A214='tagsBySource 1'!$A$3:$A$2402, 'tagsBySource 1'!H$3:H$2402&lt;&gt;"""")), """")"),"")</f>
        <v/>
      </c>
      <c r="I214" s="1" t="str">
        <f ca="1">IFERROR(__xludf.DUMMYFUNCTION("IFERROR(JOIN("", "", FILTER('tagsBySource 1'!I$3:I$2402, $A214='tagsBySource 1'!$A$3:$A$2402, 'tagsBySource 1'!I$3:I$2402&lt;&gt;"""")), """")"),"")</f>
        <v/>
      </c>
      <c r="J214" s="1" t="str">
        <f ca="1">IFERROR(__xludf.DUMMYFUNCTION("IFERROR(JOIN("", "", FILTER('tagsBySource 1'!J$3:J$2402, $A214='tagsBySource 1'!$A$3:$A$2402, 'tagsBySource 1'!J$3:J$2402&lt;&gt;"""")), """")"),"")</f>
        <v/>
      </c>
      <c r="K214" s="1" t="str">
        <f ca="1">IFERROR(__xludf.DUMMYFUNCTION("IFERROR(JOIN("", "", FILTER('tagsBySource 1'!K$3:K$2402, $A214='tagsBySource 1'!$A$3:$A$2402, 'tagsBySource 1'!K$3:K$2402&lt;&gt;"""")), """")"),"")</f>
        <v/>
      </c>
      <c r="L214" s="1" t="str">
        <f ca="1">IFERROR(__xludf.DUMMYFUNCTION("IFERROR(JOIN("", "", FILTER('tagsBySource 1'!L$3:L$2402, $A214='tagsBySource 1'!$A$3:$A$2402, 'tagsBySource 1'!L$3:L$2402&lt;&gt;"""")), """")"),"")</f>
        <v/>
      </c>
      <c r="M214" s="1" t="str">
        <f ca="1">IFERROR(__xludf.DUMMYFUNCTION("IFERROR(JOIN("", "", FILTER('tagsBySource 1'!M$3:M$2402, $A214='tagsBySource 1'!$A$3:$A$2402, 'tagsBySource 1'!M$3:M$2402&lt;&gt;"""")), """")"),"")</f>
        <v/>
      </c>
      <c r="N214" s="1" t="str">
        <f ca="1">IFERROR(__xludf.DUMMYFUNCTION("IFERROR(JOIN("", "", FILTER('tagsBySource 1'!N$3:N$2402, $A214='tagsBySource 1'!$A$3:$A$2402, 'tagsBySource 1'!N$3:N$2402&lt;&gt;"""")), """")"),"")</f>
        <v/>
      </c>
      <c r="O214" s="1" t="str">
        <f ca="1">IFERROR(__xludf.DUMMYFUNCTION("IFERROR(JOIN("", "", FILTER('tagsBySource 1'!O$3:O$2402, $A214='tagsBySource 1'!$A$3:$A$2402, 'tagsBySource 1'!O$3:O$2402&lt;&gt;"""")), """")"),"")</f>
        <v/>
      </c>
      <c r="P214" s="1" t="str">
        <f ca="1">IFERROR(__xludf.DUMMYFUNCTION("IFERROR(JOIN("", "", FILTER('tagsBySource 1'!P$3:P$2402, $A214='tagsBySource 1'!$A$3:$A$2402, 'tagsBySource 1'!P$3:P$2402&lt;&gt;"""")), """")"),"")</f>
        <v/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IFERROR(__xludf.DUMMYFUNCTION("IFERROR(JOIN("", "", FILTER('tagsBySource 1'!B$3:B$2402, $A215='tagsBySource 1'!$A$3:$A$2402, 'tagsBySource 1'!B$3:B$2402&lt;&gt;"""")), """")"),"")</f>
        <v/>
      </c>
      <c r="C215" s="1" t="str">
        <f ca="1">IFERROR(__xludf.DUMMYFUNCTION("IFERROR(JOIN("", "", FILTER('tagsBySource 1'!C$3:C$2402, $A215='tagsBySource 1'!$A$3:$A$2402, 'tagsBySource 1'!C$3:C$2402&lt;&gt;"""")), """")"),"")</f>
        <v/>
      </c>
      <c r="D215" s="1" t="str">
        <f ca="1">IFERROR(__xludf.DUMMYFUNCTION("IFERROR(JOIN("", "", FILTER('tagsBySource 1'!D$3:D$2402, $A215='tagsBySource 1'!$A$3:$A$2402, 'tagsBySource 1'!D$3:D$2402&lt;&gt;"""")), """")"),"")</f>
        <v/>
      </c>
      <c r="E215" s="1" t="str">
        <f ca="1">IFERROR(__xludf.DUMMYFUNCTION("IFERROR(JOIN("", "", FILTER('tagsBySource 1'!E$3:E$2402, $A215='tagsBySource 1'!$A$3:$A$2402, 'tagsBySource 1'!E$3:E$2402&lt;&gt;"""")), """")"),"")</f>
        <v/>
      </c>
      <c r="F215" s="1" t="str">
        <f ca="1">IFERROR(__xludf.DUMMYFUNCTION("IFERROR(JOIN("", "", FILTER('tagsBySource 1'!F$3:F$2402, $A215='tagsBySource 1'!$A$3:$A$2402, 'tagsBySource 1'!F$3:F$2402&lt;&gt;"""")), """")"),"")</f>
        <v/>
      </c>
      <c r="G215" s="1" t="str">
        <f ca="1">IFERROR(__xludf.DUMMYFUNCTION("IFERROR(JOIN("", "", FILTER('tagsBySource 1'!G$3:G$2402, $A215='tagsBySource 1'!$A$3:$A$2402, 'tagsBySource 1'!G$3:G$2402&lt;&gt;"""")), """")"),"")</f>
        <v/>
      </c>
      <c r="H215" s="1" t="str">
        <f ca="1">IFERROR(__xludf.DUMMYFUNCTION("IFERROR(JOIN("", "", FILTER('tagsBySource 1'!H$3:H$2402, $A215='tagsBySource 1'!$A$3:$A$2402, 'tagsBySource 1'!H$3:H$2402&lt;&gt;"""")), """")"),"")</f>
        <v/>
      </c>
      <c r="I215" s="1" t="str">
        <f ca="1">IFERROR(__xludf.DUMMYFUNCTION("IFERROR(JOIN("", "", FILTER('tagsBySource 1'!I$3:I$2402, $A215='tagsBySource 1'!$A$3:$A$2402, 'tagsBySource 1'!I$3:I$2402&lt;&gt;"""")), """")"),"")</f>
        <v/>
      </c>
      <c r="J215" s="1" t="str">
        <f ca="1">IFERROR(__xludf.DUMMYFUNCTION("IFERROR(JOIN("", "", FILTER('tagsBySource 1'!J$3:J$2402, $A215='tagsBySource 1'!$A$3:$A$2402, 'tagsBySource 1'!J$3:J$2402&lt;&gt;"""")), """")"),"")</f>
        <v/>
      </c>
      <c r="K215" s="1" t="str">
        <f ca="1">IFERROR(__xludf.DUMMYFUNCTION("IFERROR(JOIN("", "", FILTER('tagsBySource 1'!K$3:K$2402, $A215='tagsBySource 1'!$A$3:$A$2402, 'tagsBySource 1'!K$3:K$2402&lt;&gt;"""")), """")"),"")</f>
        <v/>
      </c>
      <c r="L215" s="1" t="str">
        <f ca="1">IFERROR(__xludf.DUMMYFUNCTION("IFERROR(JOIN("", "", FILTER('tagsBySource 1'!L$3:L$2402, $A215='tagsBySource 1'!$A$3:$A$2402, 'tagsBySource 1'!L$3:L$2402&lt;&gt;"""")), """")"),"")</f>
        <v/>
      </c>
      <c r="M215" s="1" t="str">
        <f ca="1">IFERROR(__xludf.DUMMYFUNCTION("IFERROR(JOIN("", "", FILTER('tagsBySource 1'!M$3:M$2402, $A215='tagsBySource 1'!$A$3:$A$2402, 'tagsBySource 1'!M$3:M$2402&lt;&gt;"""")), """")"),"")</f>
        <v/>
      </c>
      <c r="N215" s="1" t="str">
        <f ca="1">IFERROR(__xludf.DUMMYFUNCTION("IFERROR(JOIN("", "", FILTER('tagsBySource 1'!N$3:N$2402, $A215='tagsBySource 1'!$A$3:$A$2402, 'tagsBySource 1'!N$3:N$2402&lt;&gt;"""")), """")"),"")</f>
        <v/>
      </c>
      <c r="O215" s="1" t="str">
        <f ca="1">IFERROR(__xludf.DUMMYFUNCTION("IFERROR(JOIN("", "", FILTER('tagsBySource 1'!O$3:O$2402, $A215='tagsBySource 1'!$A$3:$A$2402, 'tagsBySource 1'!O$3:O$2402&lt;&gt;"""")), """")"),"")</f>
        <v/>
      </c>
      <c r="P215" s="1" t="str">
        <f ca="1">IFERROR(__xludf.DUMMYFUNCTION("IFERROR(JOIN("", "", FILTER('tagsBySource 1'!P$3:P$2402, $A215='tagsBySource 1'!$A$3:$A$2402, 'tagsBySource 1'!P$3:P$2402&lt;&gt;"""")), """")"),"")</f>
        <v/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IFERROR(__xludf.DUMMYFUNCTION("IFERROR(JOIN("", "", FILTER('tagsBySource 1'!B$3:B$2402, $A216='tagsBySource 1'!$A$3:$A$2402, 'tagsBySource 1'!B$3:B$2402&lt;&gt;"""")), """")"),"")</f>
        <v/>
      </c>
      <c r="C216" s="1" t="str">
        <f ca="1">IFERROR(__xludf.DUMMYFUNCTION("IFERROR(JOIN("", "", FILTER('tagsBySource 1'!C$3:C$2402, $A216='tagsBySource 1'!$A$3:$A$2402, 'tagsBySource 1'!C$3:C$2402&lt;&gt;"""")), """")"),"")</f>
        <v/>
      </c>
      <c r="D216" s="1" t="str">
        <f ca="1">IFERROR(__xludf.DUMMYFUNCTION("IFERROR(JOIN("", "", FILTER('tagsBySource 1'!D$3:D$2402, $A216='tagsBySource 1'!$A$3:$A$2402, 'tagsBySource 1'!D$3:D$2402&lt;&gt;"""")), """")"),"")</f>
        <v/>
      </c>
      <c r="E216" s="1" t="str">
        <f ca="1">IFERROR(__xludf.DUMMYFUNCTION("IFERROR(JOIN("", "", FILTER('tagsBySource 1'!E$3:E$2402, $A216='tagsBySource 1'!$A$3:$A$2402, 'tagsBySource 1'!E$3:E$2402&lt;&gt;"""")), """")"),"")</f>
        <v/>
      </c>
      <c r="F216" s="1" t="str">
        <f ca="1">IFERROR(__xludf.DUMMYFUNCTION("IFERROR(JOIN("", "", FILTER('tagsBySource 1'!F$3:F$2402, $A216='tagsBySource 1'!$A$3:$A$2402, 'tagsBySource 1'!F$3:F$2402&lt;&gt;"""")), """")"),"")</f>
        <v/>
      </c>
      <c r="G216" s="1" t="str">
        <f ca="1">IFERROR(__xludf.DUMMYFUNCTION("IFERROR(JOIN("", "", FILTER('tagsBySource 1'!G$3:G$2402, $A216='tagsBySource 1'!$A$3:$A$2402, 'tagsBySource 1'!G$3:G$2402&lt;&gt;"""")), """")"),"")</f>
        <v/>
      </c>
      <c r="H216" s="1" t="str">
        <f ca="1">IFERROR(__xludf.DUMMYFUNCTION("IFERROR(JOIN("", "", FILTER('tagsBySource 1'!H$3:H$2402, $A216='tagsBySource 1'!$A$3:$A$2402, 'tagsBySource 1'!H$3:H$2402&lt;&gt;"""")), """")"),"")</f>
        <v/>
      </c>
      <c r="I216" s="1" t="str">
        <f ca="1">IFERROR(__xludf.DUMMYFUNCTION("IFERROR(JOIN("", "", FILTER('tagsBySource 1'!I$3:I$2402, $A216='tagsBySource 1'!$A$3:$A$2402, 'tagsBySource 1'!I$3:I$2402&lt;&gt;"""")), """")"),"")</f>
        <v/>
      </c>
      <c r="J216" s="1" t="str">
        <f ca="1">IFERROR(__xludf.DUMMYFUNCTION("IFERROR(JOIN("", "", FILTER('tagsBySource 1'!J$3:J$2402, $A216='tagsBySource 1'!$A$3:$A$2402, 'tagsBySource 1'!J$3:J$2402&lt;&gt;"""")), """")"),"")</f>
        <v/>
      </c>
      <c r="K216" s="1" t="str">
        <f ca="1">IFERROR(__xludf.DUMMYFUNCTION("IFERROR(JOIN("", "", FILTER('tagsBySource 1'!K$3:K$2402, $A216='tagsBySource 1'!$A$3:$A$2402, 'tagsBySource 1'!K$3:K$2402&lt;&gt;"""")), """")"),"")</f>
        <v/>
      </c>
      <c r="L216" s="1" t="str">
        <f ca="1">IFERROR(__xludf.DUMMYFUNCTION("IFERROR(JOIN("", "", FILTER('tagsBySource 1'!L$3:L$2402, $A216='tagsBySource 1'!$A$3:$A$2402, 'tagsBySource 1'!L$3:L$2402&lt;&gt;"""")), """")"),"")</f>
        <v/>
      </c>
      <c r="M216" s="1" t="str">
        <f ca="1">IFERROR(__xludf.DUMMYFUNCTION("IFERROR(JOIN("", "", FILTER('tagsBySource 1'!M$3:M$2402, $A216='tagsBySource 1'!$A$3:$A$2402, 'tagsBySource 1'!M$3:M$2402&lt;&gt;"""")), """")"),"")</f>
        <v/>
      </c>
      <c r="N216" s="1" t="str">
        <f ca="1">IFERROR(__xludf.DUMMYFUNCTION("IFERROR(JOIN("", "", FILTER('tagsBySource 1'!N$3:N$2402, $A216='tagsBySource 1'!$A$3:$A$2402, 'tagsBySource 1'!N$3:N$2402&lt;&gt;"""")), """")"),"")</f>
        <v/>
      </c>
      <c r="O216" s="1" t="str">
        <f ca="1">IFERROR(__xludf.DUMMYFUNCTION("IFERROR(JOIN("", "", FILTER('tagsBySource 1'!O$3:O$2402, $A216='tagsBySource 1'!$A$3:$A$2402, 'tagsBySource 1'!O$3:O$2402&lt;&gt;"""")), """")"),"")</f>
        <v/>
      </c>
      <c r="P216" s="1" t="str">
        <f ca="1">IFERROR(__xludf.DUMMYFUNCTION("IFERROR(JOIN("", "", FILTER('tagsBySource 1'!P$3:P$2402, $A216='tagsBySource 1'!$A$3:$A$2402, 'tagsBySource 1'!P$3:P$2402&lt;&gt;"""")), """")"),"")</f>
        <v/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IFERROR(__xludf.DUMMYFUNCTION("IFERROR(JOIN("", "", FILTER('tagsBySource 1'!B$3:B$2402, $A217='tagsBySource 1'!$A$3:$A$2402, 'tagsBySource 1'!B$3:B$2402&lt;&gt;"""")), """")"),"")</f>
        <v/>
      </c>
      <c r="C217" s="1" t="str">
        <f ca="1">IFERROR(__xludf.DUMMYFUNCTION("IFERROR(JOIN("", "", FILTER('tagsBySource 1'!C$3:C$2402, $A217='tagsBySource 1'!$A$3:$A$2402, 'tagsBySource 1'!C$3:C$2402&lt;&gt;"""")), """")"),"")</f>
        <v/>
      </c>
      <c r="D217" s="1" t="str">
        <f ca="1">IFERROR(__xludf.DUMMYFUNCTION("IFERROR(JOIN("", "", FILTER('tagsBySource 1'!D$3:D$2402, $A217='tagsBySource 1'!$A$3:$A$2402, 'tagsBySource 1'!D$3:D$2402&lt;&gt;"""")), """")"),"")</f>
        <v/>
      </c>
      <c r="E217" s="1" t="str">
        <f ca="1">IFERROR(__xludf.DUMMYFUNCTION("IFERROR(JOIN("", "", FILTER('tagsBySource 1'!E$3:E$2402, $A217='tagsBySource 1'!$A$3:$A$2402, 'tagsBySource 1'!E$3:E$2402&lt;&gt;"""")), """")"),"")</f>
        <v/>
      </c>
      <c r="F217" s="1" t="str">
        <f ca="1">IFERROR(__xludf.DUMMYFUNCTION("IFERROR(JOIN("", "", FILTER('tagsBySource 1'!F$3:F$2402, $A217='tagsBySource 1'!$A$3:$A$2402, 'tagsBySource 1'!F$3:F$2402&lt;&gt;"""")), """")"),"")</f>
        <v/>
      </c>
      <c r="G217" s="1" t="str">
        <f ca="1">IFERROR(__xludf.DUMMYFUNCTION("IFERROR(JOIN("", "", FILTER('tagsBySource 1'!G$3:G$2402, $A217='tagsBySource 1'!$A$3:$A$2402, 'tagsBySource 1'!G$3:G$2402&lt;&gt;"""")), """")"),"")</f>
        <v/>
      </c>
      <c r="H217" s="1" t="str">
        <f ca="1">IFERROR(__xludf.DUMMYFUNCTION("IFERROR(JOIN("", "", FILTER('tagsBySource 1'!H$3:H$2402, $A217='tagsBySource 1'!$A$3:$A$2402, 'tagsBySource 1'!H$3:H$2402&lt;&gt;"""")), """")"),"")</f>
        <v/>
      </c>
      <c r="I217" s="1" t="str">
        <f ca="1">IFERROR(__xludf.DUMMYFUNCTION("IFERROR(JOIN("", "", FILTER('tagsBySource 1'!I$3:I$2402, $A217='tagsBySource 1'!$A$3:$A$2402, 'tagsBySource 1'!I$3:I$2402&lt;&gt;"""")), """")"),"")</f>
        <v/>
      </c>
      <c r="J217" s="1" t="str">
        <f ca="1">IFERROR(__xludf.DUMMYFUNCTION("IFERROR(JOIN("", "", FILTER('tagsBySource 1'!J$3:J$2402, $A217='tagsBySource 1'!$A$3:$A$2402, 'tagsBySource 1'!J$3:J$2402&lt;&gt;"""")), """")"),"")</f>
        <v/>
      </c>
      <c r="K217" s="1" t="str">
        <f ca="1">IFERROR(__xludf.DUMMYFUNCTION("IFERROR(JOIN("", "", FILTER('tagsBySource 1'!K$3:K$2402, $A217='tagsBySource 1'!$A$3:$A$2402, 'tagsBySource 1'!K$3:K$2402&lt;&gt;"""")), """")"),"")</f>
        <v/>
      </c>
      <c r="L217" s="1" t="str">
        <f ca="1">IFERROR(__xludf.DUMMYFUNCTION("IFERROR(JOIN("", "", FILTER('tagsBySource 1'!L$3:L$2402, $A217='tagsBySource 1'!$A$3:$A$2402, 'tagsBySource 1'!L$3:L$2402&lt;&gt;"""")), """")"),"")</f>
        <v/>
      </c>
      <c r="M217" s="1" t="str">
        <f ca="1">IFERROR(__xludf.DUMMYFUNCTION("IFERROR(JOIN("", "", FILTER('tagsBySource 1'!M$3:M$2402, $A217='tagsBySource 1'!$A$3:$A$2402, 'tagsBySource 1'!M$3:M$2402&lt;&gt;"""")), """")"),"")</f>
        <v/>
      </c>
      <c r="N217" s="1" t="str">
        <f ca="1">IFERROR(__xludf.DUMMYFUNCTION("IFERROR(JOIN("", "", FILTER('tagsBySource 1'!N$3:N$2402, $A217='tagsBySource 1'!$A$3:$A$2402, 'tagsBySource 1'!N$3:N$2402&lt;&gt;"""")), """")"),"")</f>
        <v/>
      </c>
      <c r="O217" s="1" t="str">
        <f ca="1">IFERROR(__xludf.DUMMYFUNCTION("IFERROR(JOIN("", "", FILTER('tagsBySource 1'!O$3:O$2402, $A217='tagsBySource 1'!$A$3:$A$2402, 'tagsBySource 1'!O$3:O$2402&lt;&gt;"""")), """")"),"")</f>
        <v/>
      </c>
      <c r="P217" s="1" t="str">
        <f ca="1">IFERROR(__xludf.DUMMYFUNCTION("IFERROR(JOIN("", "", FILTER('tagsBySource 1'!P$3:P$2402, $A217='tagsBySource 1'!$A$3:$A$2402, 'tagsBySource 1'!P$3:P$2402&lt;&gt;"""")), """")"),"")</f>
        <v/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IFERROR(__xludf.DUMMYFUNCTION("IFERROR(JOIN("", "", FILTER('tagsBySource 1'!B$3:B$2402, $A218='tagsBySource 1'!$A$3:$A$2402, 'tagsBySource 1'!B$3:B$2402&lt;&gt;"""")), """")"),"")</f>
        <v/>
      </c>
      <c r="C218" s="1" t="str">
        <f ca="1">IFERROR(__xludf.DUMMYFUNCTION("IFERROR(JOIN("", "", FILTER('tagsBySource 1'!C$3:C$2402, $A218='tagsBySource 1'!$A$3:$A$2402, 'tagsBySource 1'!C$3:C$2402&lt;&gt;"""")), """")"),"")</f>
        <v/>
      </c>
      <c r="D218" s="1" t="str">
        <f ca="1">IFERROR(__xludf.DUMMYFUNCTION("IFERROR(JOIN("", "", FILTER('tagsBySource 1'!D$3:D$2402, $A218='tagsBySource 1'!$A$3:$A$2402, 'tagsBySource 1'!D$3:D$2402&lt;&gt;"""")), """")"),"")</f>
        <v/>
      </c>
      <c r="E218" s="1" t="str">
        <f ca="1">IFERROR(__xludf.DUMMYFUNCTION("IFERROR(JOIN("", "", FILTER('tagsBySource 1'!E$3:E$2402, $A218='tagsBySource 1'!$A$3:$A$2402, 'tagsBySource 1'!E$3:E$2402&lt;&gt;"""")), """")"),"")</f>
        <v/>
      </c>
      <c r="F218" s="1" t="str">
        <f ca="1">IFERROR(__xludf.DUMMYFUNCTION("IFERROR(JOIN("", "", FILTER('tagsBySource 1'!F$3:F$2402, $A218='tagsBySource 1'!$A$3:$A$2402, 'tagsBySource 1'!F$3:F$2402&lt;&gt;"""")), """")"),"")</f>
        <v/>
      </c>
      <c r="G218" s="1" t="str">
        <f ca="1">IFERROR(__xludf.DUMMYFUNCTION("IFERROR(JOIN("", "", FILTER('tagsBySource 1'!G$3:G$2402, $A218='tagsBySource 1'!$A$3:$A$2402, 'tagsBySource 1'!G$3:G$2402&lt;&gt;"""")), """")"),"")</f>
        <v/>
      </c>
      <c r="H218" s="1" t="str">
        <f ca="1">IFERROR(__xludf.DUMMYFUNCTION("IFERROR(JOIN("", "", FILTER('tagsBySource 1'!H$3:H$2402, $A218='tagsBySource 1'!$A$3:$A$2402, 'tagsBySource 1'!H$3:H$2402&lt;&gt;"""")), """")"),"")</f>
        <v/>
      </c>
      <c r="I218" s="1" t="str">
        <f ca="1">IFERROR(__xludf.DUMMYFUNCTION("IFERROR(JOIN("", "", FILTER('tagsBySource 1'!I$3:I$2402, $A218='tagsBySource 1'!$A$3:$A$2402, 'tagsBySource 1'!I$3:I$2402&lt;&gt;"""")), """")"),"")</f>
        <v/>
      </c>
      <c r="J218" s="1" t="str">
        <f ca="1">IFERROR(__xludf.DUMMYFUNCTION("IFERROR(JOIN("", "", FILTER('tagsBySource 1'!J$3:J$2402, $A218='tagsBySource 1'!$A$3:$A$2402, 'tagsBySource 1'!J$3:J$2402&lt;&gt;"""")), """")"),"")</f>
        <v/>
      </c>
      <c r="K218" s="1" t="str">
        <f ca="1">IFERROR(__xludf.DUMMYFUNCTION("IFERROR(JOIN("", "", FILTER('tagsBySource 1'!K$3:K$2402, $A218='tagsBySource 1'!$A$3:$A$2402, 'tagsBySource 1'!K$3:K$2402&lt;&gt;"""")), """")"),"")</f>
        <v/>
      </c>
      <c r="L218" s="1" t="str">
        <f ca="1">IFERROR(__xludf.DUMMYFUNCTION("IFERROR(JOIN("", "", FILTER('tagsBySource 1'!L$3:L$2402, $A218='tagsBySource 1'!$A$3:$A$2402, 'tagsBySource 1'!L$3:L$2402&lt;&gt;"""")), """")"),"")</f>
        <v/>
      </c>
      <c r="M218" s="1" t="str">
        <f ca="1">IFERROR(__xludf.DUMMYFUNCTION("IFERROR(JOIN("", "", FILTER('tagsBySource 1'!M$3:M$2402, $A218='tagsBySource 1'!$A$3:$A$2402, 'tagsBySource 1'!M$3:M$2402&lt;&gt;"""")), """")"),"")</f>
        <v/>
      </c>
      <c r="N218" s="1" t="str">
        <f ca="1">IFERROR(__xludf.DUMMYFUNCTION("IFERROR(JOIN("", "", FILTER('tagsBySource 1'!N$3:N$2402, $A218='tagsBySource 1'!$A$3:$A$2402, 'tagsBySource 1'!N$3:N$2402&lt;&gt;"""")), """")"),"")</f>
        <v/>
      </c>
      <c r="O218" s="1" t="str">
        <f ca="1">IFERROR(__xludf.DUMMYFUNCTION("IFERROR(JOIN("", "", FILTER('tagsBySource 1'!O$3:O$2402, $A218='tagsBySource 1'!$A$3:$A$2402, 'tagsBySource 1'!O$3:O$2402&lt;&gt;"""")), """")"),"")</f>
        <v/>
      </c>
      <c r="P218" s="1" t="str">
        <f ca="1">IFERROR(__xludf.DUMMYFUNCTION("IFERROR(JOIN("", "", FILTER('tagsBySource 1'!P$3:P$2402, $A218='tagsBySource 1'!$A$3:$A$2402, 'tagsBySource 1'!P$3:P$2402&lt;&gt;"""")), """")"),"")</f>
        <v/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IFERROR(__xludf.DUMMYFUNCTION("IFERROR(JOIN("", "", FILTER('tagsBySource 1'!B$3:B$2402, $A219='tagsBySource 1'!$A$3:$A$2402, 'tagsBySource 1'!B$3:B$2402&lt;&gt;"""")), """")"),"")</f>
        <v/>
      </c>
      <c r="C219" s="1" t="str">
        <f ca="1">IFERROR(__xludf.DUMMYFUNCTION("IFERROR(JOIN("", "", FILTER('tagsBySource 1'!C$3:C$2402, $A219='tagsBySource 1'!$A$3:$A$2402, 'tagsBySource 1'!C$3:C$2402&lt;&gt;"""")), """")"),"")</f>
        <v/>
      </c>
      <c r="D219" s="1" t="str">
        <f ca="1">IFERROR(__xludf.DUMMYFUNCTION("IFERROR(JOIN("", "", FILTER('tagsBySource 1'!D$3:D$2402, $A219='tagsBySource 1'!$A$3:$A$2402, 'tagsBySource 1'!D$3:D$2402&lt;&gt;"""")), """")"),"")</f>
        <v/>
      </c>
      <c r="E219" s="1" t="str">
        <f ca="1">IFERROR(__xludf.DUMMYFUNCTION("IFERROR(JOIN("", "", FILTER('tagsBySource 1'!E$3:E$2402, $A219='tagsBySource 1'!$A$3:$A$2402, 'tagsBySource 1'!E$3:E$2402&lt;&gt;"""")), """")"),"")</f>
        <v/>
      </c>
      <c r="F219" s="1" t="str">
        <f ca="1">IFERROR(__xludf.DUMMYFUNCTION("IFERROR(JOIN("", "", FILTER('tagsBySource 1'!F$3:F$2402, $A219='tagsBySource 1'!$A$3:$A$2402, 'tagsBySource 1'!F$3:F$2402&lt;&gt;"""")), """")"),"")</f>
        <v/>
      </c>
      <c r="G219" s="1" t="str">
        <f ca="1">IFERROR(__xludf.DUMMYFUNCTION("IFERROR(JOIN("", "", FILTER('tagsBySource 1'!G$3:G$2402, $A219='tagsBySource 1'!$A$3:$A$2402, 'tagsBySource 1'!G$3:G$2402&lt;&gt;"""")), """")"),"")</f>
        <v/>
      </c>
      <c r="H219" s="1" t="str">
        <f ca="1">IFERROR(__xludf.DUMMYFUNCTION("IFERROR(JOIN("", "", FILTER('tagsBySource 1'!H$3:H$2402, $A219='tagsBySource 1'!$A$3:$A$2402, 'tagsBySource 1'!H$3:H$2402&lt;&gt;"""")), """")"),"")</f>
        <v/>
      </c>
      <c r="I219" s="1" t="str">
        <f ca="1">IFERROR(__xludf.DUMMYFUNCTION("IFERROR(JOIN("", "", FILTER('tagsBySource 1'!I$3:I$2402, $A219='tagsBySource 1'!$A$3:$A$2402, 'tagsBySource 1'!I$3:I$2402&lt;&gt;"""")), """")"),"")</f>
        <v/>
      </c>
      <c r="J219" s="1" t="str">
        <f ca="1">IFERROR(__xludf.DUMMYFUNCTION("IFERROR(JOIN("", "", FILTER('tagsBySource 1'!J$3:J$2402, $A219='tagsBySource 1'!$A$3:$A$2402, 'tagsBySource 1'!J$3:J$2402&lt;&gt;"""")), """")"),"")</f>
        <v/>
      </c>
      <c r="K219" s="1" t="str">
        <f ca="1">IFERROR(__xludf.DUMMYFUNCTION("IFERROR(JOIN("", "", FILTER('tagsBySource 1'!K$3:K$2402, $A219='tagsBySource 1'!$A$3:$A$2402, 'tagsBySource 1'!K$3:K$2402&lt;&gt;"""")), """")"),"")</f>
        <v/>
      </c>
      <c r="L219" s="1" t="str">
        <f ca="1">IFERROR(__xludf.DUMMYFUNCTION("IFERROR(JOIN("", "", FILTER('tagsBySource 1'!L$3:L$2402, $A219='tagsBySource 1'!$A$3:$A$2402, 'tagsBySource 1'!L$3:L$2402&lt;&gt;"""")), """")"),"")</f>
        <v/>
      </c>
      <c r="M219" s="1" t="str">
        <f ca="1">IFERROR(__xludf.DUMMYFUNCTION("IFERROR(JOIN("", "", FILTER('tagsBySource 1'!M$3:M$2402, $A219='tagsBySource 1'!$A$3:$A$2402, 'tagsBySource 1'!M$3:M$2402&lt;&gt;"""")), """")"),"")</f>
        <v/>
      </c>
      <c r="N219" s="1" t="str">
        <f ca="1">IFERROR(__xludf.DUMMYFUNCTION("IFERROR(JOIN("", "", FILTER('tagsBySource 1'!N$3:N$2402, $A219='tagsBySource 1'!$A$3:$A$2402, 'tagsBySource 1'!N$3:N$2402&lt;&gt;"""")), """")"),"")</f>
        <v/>
      </c>
      <c r="O219" s="1" t="str">
        <f ca="1">IFERROR(__xludf.DUMMYFUNCTION("IFERROR(JOIN("", "", FILTER('tagsBySource 1'!O$3:O$2402, $A219='tagsBySource 1'!$A$3:$A$2402, 'tagsBySource 1'!O$3:O$2402&lt;&gt;"""")), """")"),"")</f>
        <v/>
      </c>
      <c r="P219" s="1" t="str">
        <f ca="1">IFERROR(__xludf.DUMMYFUNCTION("IFERROR(JOIN("", "", FILTER('tagsBySource 1'!P$3:P$2402, $A219='tagsBySource 1'!$A$3:$A$2402, 'tagsBySource 1'!P$3:P$2402&lt;&gt;"""")), """")"),"")</f>
        <v/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IFERROR(__xludf.DUMMYFUNCTION("IFERROR(JOIN("", "", FILTER('tagsBySource 1'!B$3:B$2402, $A220='tagsBySource 1'!$A$3:$A$2402, 'tagsBySource 1'!B$3:B$2402&lt;&gt;"""")), """")"),"")</f>
        <v/>
      </c>
      <c r="C220" s="1" t="str">
        <f ca="1">IFERROR(__xludf.DUMMYFUNCTION("IFERROR(JOIN("", "", FILTER('tagsBySource 1'!C$3:C$2402, $A220='tagsBySource 1'!$A$3:$A$2402, 'tagsBySource 1'!C$3:C$2402&lt;&gt;"""")), """")"),"")</f>
        <v/>
      </c>
      <c r="D220" s="1" t="str">
        <f ca="1">IFERROR(__xludf.DUMMYFUNCTION("IFERROR(JOIN("", "", FILTER('tagsBySource 1'!D$3:D$2402, $A220='tagsBySource 1'!$A$3:$A$2402, 'tagsBySource 1'!D$3:D$2402&lt;&gt;"""")), """")"),"")</f>
        <v/>
      </c>
      <c r="E220" s="1" t="str">
        <f ca="1">IFERROR(__xludf.DUMMYFUNCTION("IFERROR(JOIN("", "", FILTER('tagsBySource 1'!E$3:E$2402, $A220='tagsBySource 1'!$A$3:$A$2402, 'tagsBySource 1'!E$3:E$2402&lt;&gt;"""")), """")"),"")</f>
        <v/>
      </c>
      <c r="F220" s="1" t="str">
        <f ca="1">IFERROR(__xludf.DUMMYFUNCTION("IFERROR(JOIN("", "", FILTER('tagsBySource 1'!F$3:F$2402, $A220='tagsBySource 1'!$A$3:$A$2402, 'tagsBySource 1'!F$3:F$2402&lt;&gt;"""")), """")"),"")</f>
        <v/>
      </c>
      <c r="G220" s="1" t="str">
        <f ca="1">IFERROR(__xludf.DUMMYFUNCTION("IFERROR(JOIN("", "", FILTER('tagsBySource 1'!G$3:G$2402, $A220='tagsBySource 1'!$A$3:$A$2402, 'tagsBySource 1'!G$3:G$2402&lt;&gt;"""")), """")"),"")</f>
        <v/>
      </c>
      <c r="H220" s="1" t="str">
        <f ca="1">IFERROR(__xludf.DUMMYFUNCTION("IFERROR(JOIN("", "", FILTER('tagsBySource 1'!H$3:H$2402, $A220='tagsBySource 1'!$A$3:$A$2402, 'tagsBySource 1'!H$3:H$2402&lt;&gt;"""")), """")"),"")</f>
        <v/>
      </c>
      <c r="I220" s="1" t="str">
        <f ca="1">IFERROR(__xludf.DUMMYFUNCTION("IFERROR(JOIN("", "", FILTER('tagsBySource 1'!I$3:I$2402, $A220='tagsBySource 1'!$A$3:$A$2402, 'tagsBySource 1'!I$3:I$2402&lt;&gt;"""")), """")"),"")</f>
        <v/>
      </c>
      <c r="J220" s="1" t="str">
        <f ca="1">IFERROR(__xludf.DUMMYFUNCTION("IFERROR(JOIN("", "", FILTER('tagsBySource 1'!J$3:J$2402, $A220='tagsBySource 1'!$A$3:$A$2402, 'tagsBySource 1'!J$3:J$2402&lt;&gt;"""")), """")"),"")</f>
        <v/>
      </c>
      <c r="K220" s="1" t="str">
        <f ca="1">IFERROR(__xludf.DUMMYFUNCTION("IFERROR(JOIN("", "", FILTER('tagsBySource 1'!K$3:K$2402, $A220='tagsBySource 1'!$A$3:$A$2402, 'tagsBySource 1'!K$3:K$2402&lt;&gt;"""")), """")"),"")</f>
        <v/>
      </c>
      <c r="L220" s="1" t="str">
        <f ca="1">IFERROR(__xludf.DUMMYFUNCTION("IFERROR(JOIN("", "", FILTER('tagsBySource 1'!L$3:L$2402, $A220='tagsBySource 1'!$A$3:$A$2402, 'tagsBySource 1'!L$3:L$2402&lt;&gt;"""")), """")"),"")</f>
        <v/>
      </c>
      <c r="M220" s="1" t="str">
        <f ca="1">IFERROR(__xludf.DUMMYFUNCTION("IFERROR(JOIN("", "", FILTER('tagsBySource 1'!M$3:M$2402, $A220='tagsBySource 1'!$A$3:$A$2402, 'tagsBySource 1'!M$3:M$2402&lt;&gt;"""")), """")"),"")</f>
        <v/>
      </c>
      <c r="N220" s="1" t="str">
        <f ca="1">IFERROR(__xludf.DUMMYFUNCTION("IFERROR(JOIN("", "", FILTER('tagsBySource 1'!N$3:N$2402, $A220='tagsBySource 1'!$A$3:$A$2402, 'tagsBySource 1'!N$3:N$2402&lt;&gt;"""")), """")"),"")</f>
        <v/>
      </c>
      <c r="O220" s="1" t="str">
        <f ca="1">IFERROR(__xludf.DUMMYFUNCTION("IFERROR(JOIN("", "", FILTER('tagsBySource 1'!O$3:O$2402, $A220='tagsBySource 1'!$A$3:$A$2402, 'tagsBySource 1'!O$3:O$2402&lt;&gt;"""")), """")"),"")</f>
        <v/>
      </c>
      <c r="P220" s="1" t="str">
        <f ca="1">IFERROR(__xludf.DUMMYFUNCTION("IFERROR(JOIN("", "", FILTER('tagsBySource 1'!P$3:P$2402, $A220='tagsBySource 1'!$A$3:$A$2402, 'tagsBySource 1'!P$3:P$2402&lt;&gt;"""")), """")"),"")</f>
        <v/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IFERROR(__xludf.DUMMYFUNCTION("IFERROR(JOIN("", "", FILTER('tagsBySource 1'!B$3:B$2402, $A221='tagsBySource 1'!$A$3:$A$2402, 'tagsBySource 1'!B$3:B$2402&lt;&gt;"""")), """")"),"")</f>
        <v/>
      </c>
      <c r="C221" s="1" t="str">
        <f ca="1">IFERROR(__xludf.DUMMYFUNCTION("IFERROR(JOIN("", "", FILTER('tagsBySource 1'!C$3:C$2402, $A221='tagsBySource 1'!$A$3:$A$2402, 'tagsBySource 1'!C$3:C$2402&lt;&gt;"""")), """")"),"")</f>
        <v/>
      </c>
      <c r="D221" s="1" t="str">
        <f ca="1">IFERROR(__xludf.DUMMYFUNCTION("IFERROR(JOIN("", "", FILTER('tagsBySource 1'!D$3:D$2402, $A221='tagsBySource 1'!$A$3:$A$2402, 'tagsBySource 1'!D$3:D$2402&lt;&gt;"""")), """")"),"")</f>
        <v/>
      </c>
      <c r="E221" s="1" t="str">
        <f ca="1">IFERROR(__xludf.DUMMYFUNCTION("IFERROR(JOIN("", "", FILTER('tagsBySource 1'!E$3:E$2402, $A221='tagsBySource 1'!$A$3:$A$2402, 'tagsBySource 1'!E$3:E$2402&lt;&gt;"""")), """")"),"")</f>
        <v/>
      </c>
      <c r="F221" s="1" t="str">
        <f ca="1">IFERROR(__xludf.DUMMYFUNCTION("IFERROR(JOIN("", "", FILTER('tagsBySource 1'!F$3:F$2402, $A221='tagsBySource 1'!$A$3:$A$2402, 'tagsBySource 1'!F$3:F$2402&lt;&gt;"""")), """")"),"")</f>
        <v/>
      </c>
      <c r="G221" s="1" t="str">
        <f ca="1">IFERROR(__xludf.DUMMYFUNCTION("IFERROR(JOIN("", "", FILTER('tagsBySource 1'!G$3:G$2402, $A221='tagsBySource 1'!$A$3:$A$2402, 'tagsBySource 1'!G$3:G$2402&lt;&gt;"""")), """")"),"")</f>
        <v/>
      </c>
      <c r="H221" s="1" t="str">
        <f ca="1">IFERROR(__xludf.DUMMYFUNCTION("IFERROR(JOIN("", "", FILTER('tagsBySource 1'!H$3:H$2402, $A221='tagsBySource 1'!$A$3:$A$2402, 'tagsBySource 1'!H$3:H$2402&lt;&gt;"""")), """")"),"")</f>
        <v/>
      </c>
      <c r="I221" s="1" t="str">
        <f ca="1">IFERROR(__xludf.DUMMYFUNCTION("IFERROR(JOIN("", "", FILTER('tagsBySource 1'!I$3:I$2402, $A221='tagsBySource 1'!$A$3:$A$2402, 'tagsBySource 1'!I$3:I$2402&lt;&gt;"""")), """")"),"")</f>
        <v/>
      </c>
      <c r="J221" s="1" t="str">
        <f ca="1">IFERROR(__xludf.DUMMYFUNCTION("IFERROR(JOIN("", "", FILTER('tagsBySource 1'!J$3:J$2402, $A221='tagsBySource 1'!$A$3:$A$2402, 'tagsBySource 1'!J$3:J$2402&lt;&gt;"""")), """")"),"")</f>
        <v/>
      </c>
      <c r="K221" s="1" t="str">
        <f ca="1">IFERROR(__xludf.DUMMYFUNCTION("IFERROR(JOIN("", "", FILTER('tagsBySource 1'!K$3:K$2402, $A221='tagsBySource 1'!$A$3:$A$2402, 'tagsBySource 1'!K$3:K$2402&lt;&gt;"""")), """")"),"")</f>
        <v/>
      </c>
      <c r="L221" s="1" t="str">
        <f ca="1">IFERROR(__xludf.DUMMYFUNCTION("IFERROR(JOIN("", "", FILTER('tagsBySource 1'!L$3:L$2402, $A221='tagsBySource 1'!$A$3:$A$2402, 'tagsBySource 1'!L$3:L$2402&lt;&gt;"""")), """")"),"")</f>
        <v/>
      </c>
      <c r="M221" s="1" t="str">
        <f ca="1">IFERROR(__xludf.DUMMYFUNCTION("IFERROR(JOIN("", "", FILTER('tagsBySource 1'!M$3:M$2402, $A221='tagsBySource 1'!$A$3:$A$2402, 'tagsBySource 1'!M$3:M$2402&lt;&gt;"""")), """")"),"")</f>
        <v/>
      </c>
      <c r="N221" s="1" t="str">
        <f ca="1">IFERROR(__xludf.DUMMYFUNCTION("IFERROR(JOIN("", "", FILTER('tagsBySource 1'!N$3:N$2402, $A221='tagsBySource 1'!$A$3:$A$2402, 'tagsBySource 1'!N$3:N$2402&lt;&gt;"""")), """")"),"")</f>
        <v/>
      </c>
      <c r="O221" s="1" t="str">
        <f ca="1">IFERROR(__xludf.DUMMYFUNCTION("IFERROR(JOIN("", "", FILTER('tagsBySource 1'!O$3:O$2402, $A221='tagsBySource 1'!$A$3:$A$2402, 'tagsBySource 1'!O$3:O$2402&lt;&gt;"""")), """")"),"")</f>
        <v/>
      </c>
      <c r="P221" s="1" t="str">
        <f ca="1">IFERROR(__xludf.DUMMYFUNCTION("IFERROR(JOIN("", "", FILTER('tagsBySource 1'!P$3:P$2402, $A221='tagsBySource 1'!$A$3:$A$2402, 'tagsBySource 1'!P$3:P$2402&lt;&gt;"""")), """")"),"")</f>
        <v/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IFERROR(__xludf.DUMMYFUNCTION("IFERROR(JOIN("", "", FILTER('tagsBySource 1'!B$3:B$2402, $A222='tagsBySource 1'!$A$3:$A$2402, 'tagsBySource 1'!B$3:B$2402&lt;&gt;"""")), """")"),"")</f>
        <v/>
      </c>
      <c r="C222" s="1" t="str">
        <f ca="1">IFERROR(__xludf.DUMMYFUNCTION("IFERROR(JOIN("", "", FILTER('tagsBySource 1'!C$3:C$2402, $A222='tagsBySource 1'!$A$3:$A$2402, 'tagsBySource 1'!C$3:C$2402&lt;&gt;"""")), """")"),"")</f>
        <v/>
      </c>
      <c r="D222" s="1" t="str">
        <f ca="1">IFERROR(__xludf.DUMMYFUNCTION("IFERROR(JOIN("", "", FILTER('tagsBySource 1'!D$3:D$2402, $A222='tagsBySource 1'!$A$3:$A$2402, 'tagsBySource 1'!D$3:D$2402&lt;&gt;"""")), """")"),"")</f>
        <v/>
      </c>
      <c r="E222" s="1" t="str">
        <f ca="1">IFERROR(__xludf.DUMMYFUNCTION("IFERROR(JOIN("", "", FILTER('tagsBySource 1'!E$3:E$2402, $A222='tagsBySource 1'!$A$3:$A$2402, 'tagsBySource 1'!E$3:E$2402&lt;&gt;"""")), """")"),"")</f>
        <v/>
      </c>
      <c r="F222" s="1" t="str">
        <f ca="1">IFERROR(__xludf.DUMMYFUNCTION("IFERROR(JOIN("", "", FILTER('tagsBySource 1'!F$3:F$2402, $A222='tagsBySource 1'!$A$3:$A$2402, 'tagsBySource 1'!F$3:F$2402&lt;&gt;"""")), """")"),"")</f>
        <v/>
      </c>
      <c r="G222" s="1" t="str">
        <f ca="1">IFERROR(__xludf.DUMMYFUNCTION("IFERROR(JOIN("", "", FILTER('tagsBySource 1'!G$3:G$2402, $A222='tagsBySource 1'!$A$3:$A$2402, 'tagsBySource 1'!G$3:G$2402&lt;&gt;"""")), """")"),"")</f>
        <v/>
      </c>
      <c r="H222" s="1" t="str">
        <f ca="1">IFERROR(__xludf.DUMMYFUNCTION("IFERROR(JOIN("", "", FILTER('tagsBySource 1'!H$3:H$2402, $A222='tagsBySource 1'!$A$3:$A$2402, 'tagsBySource 1'!H$3:H$2402&lt;&gt;"""")), """")"),"")</f>
        <v/>
      </c>
      <c r="I222" s="1" t="str">
        <f ca="1">IFERROR(__xludf.DUMMYFUNCTION("IFERROR(JOIN("", "", FILTER('tagsBySource 1'!I$3:I$2402, $A222='tagsBySource 1'!$A$3:$A$2402, 'tagsBySource 1'!I$3:I$2402&lt;&gt;"""")), """")"),"")</f>
        <v/>
      </c>
      <c r="J222" s="1" t="str">
        <f ca="1">IFERROR(__xludf.DUMMYFUNCTION("IFERROR(JOIN("", "", FILTER('tagsBySource 1'!J$3:J$2402, $A222='tagsBySource 1'!$A$3:$A$2402, 'tagsBySource 1'!J$3:J$2402&lt;&gt;"""")), """")"),"")</f>
        <v/>
      </c>
      <c r="K222" s="1" t="str">
        <f ca="1">IFERROR(__xludf.DUMMYFUNCTION("IFERROR(JOIN("", "", FILTER('tagsBySource 1'!K$3:K$2402, $A222='tagsBySource 1'!$A$3:$A$2402, 'tagsBySource 1'!K$3:K$2402&lt;&gt;"""")), """")"),"")</f>
        <v/>
      </c>
      <c r="L222" s="1" t="str">
        <f ca="1">IFERROR(__xludf.DUMMYFUNCTION("IFERROR(JOIN("", "", FILTER('tagsBySource 1'!L$3:L$2402, $A222='tagsBySource 1'!$A$3:$A$2402, 'tagsBySource 1'!L$3:L$2402&lt;&gt;"""")), """")"),"")</f>
        <v/>
      </c>
      <c r="M222" s="1" t="str">
        <f ca="1">IFERROR(__xludf.DUMMYFUNCTION("IFERROR(JOIN("", "", FILTER('tagsBySource 1'!M$3:M$2402, $A222='tagsBySource 1'!$A$3:$A$2402, 'tagsBySource 1'!M$3:M$2402&lt;&gt;"""")), """")"),"")</f>
        <v/>
      </c>
      <c r="N222" s="1" t="str">
        <f ca="1">IFERROR(__xludf.DUMMYFUNCTION("IFERROR(JOIN("", "", FILTER('tagsBySource 1'!N$3:N$2402, $A222='tagsBySource 1'!$A$3:$A$2402, 'tagsBySource 1'!N$3:N$2402&lt;&gt;"""")), """")"),"")</f>
        <v/>
      </c>
      <c r="O222" s="1" t="str">
        <f ca="1">IFERROR(__xludf.DUMMYFUNCTION("IFERROR(JOIN("", "", FILTER('tagsBySource 1'!O$3:O$2402, $A222='tagsBySource 1'!$A$3:$A$2402, 'tagsBySource 1'!O$3:O$2402&lt;&gt;"""")), """")"),"")</f>
        <v/>
      </c>
      <c r="P222" s="1" t="str">
        <f ca="1">IFERROR(__xludf.DUMMYFUNCTION("IFERROR(JOIN("", "", FILTER('tagsBySource 1'!P$3:P$2402, $A222='tagsBySource 1'!$A$3:$A$2402, 'tagsBySource 1'!P$3:P$2402&lt;&gt;"""")), """")"),"")</f>
        <v/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IFERROR(__xludf.DUMMYFUNCTION("IFERROR(JOIN("", "", FILTER('tagsBySource 1'!B$3:B$2402, $A223='tagsBySource 1'!$A$3:$A$2402, 'tagsBySource 1'!B$3:B$2402&lt;&gt;"""")), """")"),"")</f>
        <v/>
      </c>
      <c r="C223" s="1" t="str">
        <f ca="1">IFERROR(__xludf.DUMMYFUNCTION("IFERROR(JOIN("", "", FILTER('tagsBySource 1'!C$3:C$2402, $A223='tagsBySource 1'!$A$3:$A$2402, 'tagsBySource 1'!C$3:C$2402&lt;&gt;"""")), """")"),"")</f>
        <v/>
      </c>
      <c r="D223" s="1" t="str">
        <f ca="1">IFERROR(__xludf.DUMMYFUNCTION("IFERROR(JOIN("", "", FILTER('tagsBySource 1'!D$3:D$2402, $A223='tagsBySource 1'!$A$3:$A$2402, 'tagsBySource 1'!D$3:D$2402&lt;&gt;"""")), """")"),"")</f>
        <v/>
      </c>
      <c r="E223" s="1" t="str">
        <f ca="1">IFERROR(__xludf.DUMMYFUNCTION("IFERROR(JOIN("", "", FILTER('tagsBySource 1'!E$3:E$2402, $A223='tagsBySource 1'!$A$3:$A$2402, 'tagsBySource 1'!E$3:E$2402&lt;&gt;"""")), """")"),"")</f>
        <v/>
      </c>
      <c r="F223" s="1" t="str">
        <f ca="1">IFERROR(__xludf.DUMMYFUNCTION("IFERROR(JOIN("", "", FILTER('tagsBySource 1'!F$3:F$2402, $A223='tagsBySource 1'!$A$3:$A$2402, 'tagsBySource 1'!F$3:F$2402&lt;&gt;"""")), """")"),"")</f>
        <v/>
      </c>
      <c r="G223" s="1" t="str">
        <f ca="1">IFERROR(__xludf.DUMMYFUNCTION("IFERROR(JOIN("", "", FILTER('tagsBySource 1'!G$3:G$2402, $A223='tagsBySource 1'!$A$3:$A$2402, 'tagsBySource 1'!G$3:G$2402&lt;&gt;"""")), """")"),"")</f>
        <v/>
      </c>
      <c r="H223" s="1" t="str">
        <f ca="1">IFERROR(__xludf.DUMMYFUNCTION("IFERROR(JOIN("", "", FILTER('tagsBySource 1'!H$3:H$2402, $A223='tagsBySource 1'!$A$3:$A$2402, 'tagsBySource 1'!H$3:H$2402&lt;&gt;"""")), """")"),"")</f>
        <v/>
      </c>
      <c r="I223" s="1" t="str">
        <f ca="1">IFERROR(__xludf.DUMMYFUNCTION("IFERROR(JOIN("", "", FILTER('tagsBySource 1'!I$3:I$2402, $A223='tagsBySource 1'!$A$3:$A$2402, 'tagsBySource 1'!I$3:I$2402&lt;&gt;"""")), """")"),"")</f>
        <v/>
      </c>
      <c r="J223" s="1" t="str">
        <f ca="1">IFERROR(__xludf.DUMMYFUNCTION("IFERROR(JOIN("", "", FILTER('tagsBySource 1'!J$3:J$2402, $A223='tagsBySource 1'!$A$3:$A$2402, 'tagsBySource 1'!J$3:J$2402&lt;&gt;"""")), """")"),"")</f>
        <v/>
      </c>
      <c r="K223" s="1" t="str">
        <f ca="1">IFERROR(__xludf.DUMMYFUNCTION("IFERROR(JOIN("", "", FILTER('tagsBySource 1'!K$3:K$2402, $A223='tagsBySource 1'!$A$3:$A$2402, 'tagsBySource 1'!K$3:K$2402&lt;&gt;"""")), """")"),"")</f>
        <v/>
      </c>
      <c r="L223" s="1" t="str">
        <f ca="1">IFERROR(__xludf.DUMMYFUNCTION("IFERROR(JOIN("", "", FILTER('tagsBySource 1'!L$3:L$2402, $A223='tagsBySource 1'!$A$3:$A$2402, 'tagsBySource 1'!L$3:L$2402&lt;&gt;"""")), """")"),"")</f>
        <v/>
      </c>
      <c r="M223" s="1" t="str">
        <f ca="1">IFERROR(__xludf.DUMMYFUNCTION("IFERROR(JOIN("", "", FILTER('tagsBySource 1'!M$3:M$2402, $A223='tagsBySource 1'!$A$3:$A$2402, 'tagsBySource 1'!M$3:M$2402&lt;&gt;"""")), """")"),"")</f>
        <v/>
      </c>
      <c r="N223" s="1" t="str">
        <f ca="1">IFERROR(__xludf.DUMMYFUNCTION("IFERROR(JOIN("", "", FILTER('tagsBySource 1'!N$3:N$2402, $A223='tagsBySource 1'!$A$3:$A$2402, 'tagsBySource 1'!N$3:N$2402&lt;&gt;"""")), """")"),"")</f>
        <v/>
      </c>
      <c r="O223" s="1" t="str">
        <f ca="1">IFERROR(__xludf.DUMMYFUNCTION("IFERROR(JOIN("", "", FILTER('tagsBySource 1'!O$3:O$2402, $A223='tagsBySource 1'!$A$3:$A$2402, 'tagsBySource 1'!O$3:O$2402&lt;&gt;"""")), """")"),"")</f>
        <v/>
      </c>
      <c r="P223" s="1" t="str">
        <f ca="1">IFERROR(__xludf.DUMMYFUNCTION("IFERROR(JOIN("", "", FILTER('tagsBySource 1'!P$3:P$2402, $A223='tagsBySource 1'!$A$3:$A$2402, 'tagsBySource 1'!P$3:P$2402&lt;&gt;"""")), """")"),"")</f>
        <v/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IFERROR(__xludf.DUMMYFUNCTION("IFERROR(JOIN("", "", FILTER('tagsBySource 1'!B$3:B$2402, $A224='tagsBySource 1'!$A$3:$A$2402, 'tagsBySource 1'!B$3:B$2402&lt;&gt;"""")), """")"),"")</f>
        <v/>
      </c>
      <c r="C224" s="1" t="str">
        <f ca="1">IFERROR(__xludf.DUMMYFUNCTION("IFERROR(JOIN("", "", FILTER('tagsBySource 1'!C$3:C$2402, $A224='tagsBySource 1'!$A$3:$A$2402, 'tagsBySource 1'!C$3:C$2402&lt;&gt;"""")), """")"),"")</f>
        <v/>
      </c>
      <c r="D224" s="1" t="str">
        <f ca="1">IFERROR(__xludf.DUMMYFUNCTION("IFERROR(JOIN("", "", FILTER('tagsBySource 1'!D$3:D$2402, $A224='tagsBySource 1'!$A$3:$A$2402, 'tagsBySource 1'!D$3:D$2402&lt;&gt;"""")), """")"),"")</f>
        <v/>
      </c>
      <c r="E224" s="1" t="str">
        <f ca="1">IFERROR(__xludf.DUMMYFUNCTION("IFERROR(JOIN("", "", FILTER('tagsBySource 1'!E$3:E$2402, $A224='tagsBySource 1'!$A$3:$A$2402, 'tagsBySource 1'!E$3:E$2402&lt;&gt;"""")), """")"),"")</f>
        <v/>
      </c>
      <c r="F224" s="1" t="str">
        <f ca="1">IFERROR(__xludf.DUMMYFUNCTION("IFERROR(JOIN("", "", FILTER('tagsBySource 1'!F$3:F$2402, $A224='tagsBySource 1'!$A$3:$A$2402, 'tagsBySource 1'!F$3:F$2402&lt;&gt;"""")), """")"),"")</f>
        <v/>
      </c>
      <c r="G224" s="1" t="str">
        <f ca="1">IFERROR(__xludf.DUMMYFUNCTION("IFERROR(JOIN("", "", FILTER('tagsBySource 1'!G$3:G$2402, $A224='tagsBySource 1'!$A$3:$A$2402, 'tagsBySource 1'!G$3:G$2402&lt;&gt;"""")), """")"),"")</f>
        <v/>
      </c>
      <c r="H224" s="1" t="str">
        <f ca="1">IFERROR(__xludf.DUMMYFUNCTION("IFERROR(JOIN("", "", FILTER('tagsBySource 1'!H$3:H$2402, $A224='tagsBySource 1'!$A$3:$A$2402, 'tagsBySource 1'!H$3:H$2402&lt;&gt;"""")), """")"),"")</f>
        <v/>
      </c>
      <c r="I224" s="1" t="str">
        <f ca="1">IFERROR(__xludf.DUMMYFUNCTION("IFERROR(JOIN("", "", FILTER('tagsBySource 1'!I$3:I$2402, $A224='tagsBySource 1'!$A$3:$A$2402, 'tagsBySource 1'!I$3:I$2402&lt;&gt;"""")), """")"),"")</f>
        <v/>
      </c>
      <c r="J224" s="1" t="str">
        <f ca="1">IFERROR(__xludf.DUMMYFUNCTION("IFERROR(JOIN("", "", FILTER('tagsBySource 1'!J$3:J$2402, $A224='tagsBySource 1'!$A$3:$A$2402, 'tagsBySource 1'!J$3:J$2402&lt;&gt;"""")), """")"),"")</f>
        <v/>
      </c>
      <c r="K224" s="1" t="str">
        <f ca="1">IFERROR(__xludf.DUMMYFUNCTION("IFERROR(JOIN("", "", FILTER('tagsBySource 1'!K$3:K$2402, $A224='tagsBySource 1'!$A$3:$A$2402, 'tagsBySource 1'!K$3:K$2402&lt;&gt;"""")), """")"),"")</f>
        <v/>
      </c>
      <c r="L224" s="1" t="str">
        <f ca="1">IFERROR(__xludf.DUMMYFUNCTION("IFERROR(JOIN("", "", FILTER('tagsBySource 1'!L$3:L$2402, $A224='tagsBySource 1'!$A$3:$A$2402, 'tagsBySource 1'!L$3:L$2402&lt;&gt;"""")), """")"),"")</f>
        <v/>
      </c>
      <c r="M224" s="1" t="str">
        <f ca="1">IFERROR(__xludf.DUMMYFUNCTION("IFERROR(JOIN("", "", FILTER('tagsBySource 1'!M$3:M$2402, $A224='tagsBySource 1'!$A$3:$A$2402, 'tagsBySource 1'!M$3:M$2402&lt;&gt;"""")), """")"),"")</f>
        <v/>
      </c>
      <c r="N224" s="1" t="str">
        <f ca="1">IFERROR(__xludf.DUMMYFUNCTION("IFERROR(JOIN("", "", FILTER('tagsBySource 1'!N$3:N$2402, $A224='tagsBySource 1'!$A$3:$A$2402, 'tagsBySource 1'!N$3:N$2402&lt;&gt;"""")), """")"),"")</f>
        <v/>
      </c>
      <c r="O224" s="1" t="str">
        <f ca="1">IFERROR(__xludf.DUMMYFUNCTION("IFERROR(JOIN("", "", FILTER('tagsBySource 1'!O$3:O$2402, $A224='tagsBySource 1'!$A$3:$A$2402, 'tagsBySource 1'!O$3:O$2402&lt;&gt;"""")), """")"),"")</f>
        <v/>
      </c>
      <c r="P224" s="1" t="str">
        <f ca="1">IFERROR(__xludf.DUMMYFUNCTION("IFERROR(JOIN("", "", FILTER('tagsBySource 1'!P$3:P$2402, $A224='tagsBySource 1'!$A$3:$A$2402, 'tagsBySource 1'!P$3:P$2402&lt;&gt;"""")), """")"),"")</f>
        <v/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IFERROR(__xludf.DUMMYFUNCTION("IFERROR(JOIN("", "", FILTER('tagsBySource 1'!B$3:B$2402, $A225='tagsBySource 1'!$A$3:$A$2402, 'tagsBySource 1'!B$3:B$2402&lt;&gt;"""")), """")"),"")</f>
        <v/>
      </c>
      <c r="C225" s="1" t="str">
        <f ca="1">IFERROR(__xludf.DUMMYFUNCTION("IFERROR(JOIN("", "", FILTER('tagsBySource 1'!C$3:C$2402, $A225='tagsBySource 1'!$A$3:$A$2402, 'tagsBySource 1'!C$3:C$2402&lt;&gt;"""")), """")"),"")</f>
        <v/>
      </c>
      <c r="D225" s="1" t="str">
        <f ca="1">IFERROR(__xludf.DUMMYFUNCTION("IFERROR(JOIN("", "", FILTER('tagsBySource 1'!D$3:D$2402, $A225='tagsBySource 1'!$A$3:$A$2402, 'tagsBySource 1'!D$3:D$2402&lt;&gt;"""")), """")"),"")</f>
        <v/>
      </c>
      <c r="E225" s="1" t="str">
        <f ca="1">IFERROR(__xludf.DUMMYFUNCTION("IFERROR(JOIN("", "", FILTER('tagsBySource 1'!E$3:E$2402, $A225='tagsBySource 1'!$A$3:$A$2402, 'tagsBySource 1'!E$3:E$2402&lt;&gt;"""")), """")"),"")</f>
        <v/>
      </c>
      <c r="F225" s="1" t="str">
        <f ca="1">IFERROR(__xludf.DUMMYFUNCTION("IFERROR(JOIN("", "", FILTER('tagsBySource 1'!F$3:F$2402, $A225='tagsBySource 1'!$A$3:$A$2402, 'tagsBySource 1'!F$3:F$2402&lt;&gt;"""")), """")"),"")</f>
        <v/>
      </c>
      <c r="G225" s="1" t="str">
        <f ca="1">IFERROR(__xludf.DUMMYFUNCTION("IFERROR(JOIN("", "", FILTER('tagsBySource 1'!G$3:G$2402, $A225='tagsBySource 1'!$A$3:$A$2402, 'tagsBySource 1'!G$3:G$2402&lt;&gt;"""")), """")"),"")</f>
        <v/>
      </c>
      <c r="H225" s="1" t="str">
        <f ca="1">IFERROR(__xludf.DUMMYFUNCTION("IFERROR(JOIN("", "", FILTER('tagsBySource 1'!H$3:H$2402, $A225='tagsBySource 1'!$A$3:$A$2402, 'tagsBySource 1'!H$3:H$2402&lt;&gt;"""")), """")"),"")</f>
        <v/>
      </c>
      <c r="I225" s="1" t="str">
        <f ca="1">IFERROR(__xludf.DUMMYFUNCTION("IFERROR(JOIN("", "", FILTER('tagsBySource 1'!I$3:I$2402, $A225='tagsBySource 1'!$A$3:$A$2402, 'tagsBySource 1'!I$3:I$2402&lt;&gt;"""")), """")"),"")</f>
        <v/>
      </c>
      <c r="J225" s="1" t="str">
        <f ca="1">IFERROR(__xludf.DUMMYFUNCTION("IFERROR(JOIN("", "", FILTER('tagsBySource 1'!J$3:J$2402, $A225='tagsBySource 1'!$A$3:$A$2402, 'tagsBySource 1'!J$3:J$2402&lt;&gt;"""")), """")"),"")</f>
        <v/>
      </c>
      <c r="K225" s="1" t="str">
        <f ca="1">IFERROR(__xludf.DUMMYFUNCTION("IFERROR(JOIN("", "", FILTER('tagsBySource 1'!K$3:K$2402, $A225='tagsBySource 1'!$A$3:$A$2402, 'tagsBySource 1'!K$3:K$2402&lt;&gt;"""")), """")"),"")</f>
        <v/>
      </c>
      <c r="L225" s="1" t="str">
        <f ca="1">IFERROR(__xludf.DUMMYFUNCTION("IFERROR(JOIN("", "", FILTER('tagsBySource 1'!L$3:L$2402, $A225='tagsBySource 1'!$A$3:$A$2402, 'tagsBySource 1'!L$3:L$2402&lt;&gt;"""")), """")"),"")</f>
        <v/>
      </c>
      <c r="M225" s="1" t="str">
        <f ca="1">IFERROR(__xludf.DUMMYFUNCTION("IFERROR(JOIN("", "", FILTER('tagsBySource 1'!M$3:M$2402, $A225='tagsBySource 1'!$A$3:$A$2402, 'tagsBySource 1'!M$3:M$2402&lt;&gt;"""")), """")"),"")</f>
        <v/>
      </c>
      <c r="N225" s="1" t="str">
        <f ca="1">IFERROR(__xludf.DUMMYFUNCTION("IFERROR(JOIN("", "", FILTER('tagsBySource 1'!N$3:N$2402, $A225='tagsBySource 1'!$A$3:$A$2402, 'tagsBySource 1'!N$3:N$2402&lt;&gt;"""")), """")"),"")</f>
        <v/>
      </c>
      <c r="O225" s="1" t="str">
        <f ca="1">IFERROR(__xludf.DUMMYFUNCTION("IFERROR(JOIN("", "", FILTER('tagsBySource 1'!O$3:O$2402, $A225='tagsBySource 1'!$A$3:$A$2402, 'tagsBySource 1'!O$3:O$2402&lt;&gt;"""")), """")"),"")</f>
        <v/>
      </c>
      <c r="P225" s="1" t="str">
        <f ca="1">IFERROR(__xludf.DUMMYFUNCTION("IFERROR(JOIN("", "", FILTER('tagsBySource 1'!P$3:P$2402, $A225='tagsBySource 1'!$A$3:$A$2402, 'tagsBySource 1'!P$3:P$2402&lt;&gt;"""")), """")"),"")</f>
        <v/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IFERROR(__xludf.DUMMYFUNCTION("IFERROR(JOIN("", "", FILTER('tagsBySource 1'!B$3:B$2402, $A226='tagsBySource 1'!$A$3:$A$2402, 'tagsBySource 1'!B$3:B$2402&lt;&gt;"""")), """")"),"")</f>
        <v/>
      </c>
      <c r="C226" s="1" t="str">
        <f ca="1">IFERROR(__xludf.DUMMYFUNCTION("IFERROR(JOIN("", "", FILTER('tagsBySource 1'!C$3:C$2402, $A226='tagsBySource 1'!$A$3:$A$2402, 'tagsBySource 1'!C$3:C$2402&lt;&gt;"""")), """")"),"")</f>
        <v/>
      </c>
      <c r="D226" s="1" t="str">
        <f ca="1">IFERROR(__xludf.DUMMYFUNCTION("IFERROR(JOIN("", "", FILTER('tagsBySource 1'!D$3:D$2402, $A226='tagsBySource 1'!$A$3:$A$2402, 'tagsBySource 1'!D$3:D$2402&lt;&gt;"""")), """")"),"")</f>
        <v/>
      </c>
      <c r="E226" s="1" t="str">
        <f ca="1">IFERROR(__xludf.DUMMYFUNCTION("IFERROR(JOIN("", "", FILTER('tagsBySource 1'!E$3:E$2402, $A226='tagsBySource 1'!$A$3:$A$2402, 'tagsBySource 1'!E$3:E$2402&lt;&gt;"""")), """")"),"")</f>
        <v/>
      </c>
      <c r="F226" s="1" t="str">
        <f ca="1">IFERROR(__xludf.DUMMYFUNCTION("IFERROR(JOIN("", "", FILTER('tagsBySource 1'!F$3:F$2402, $A226='tagsBySource 1'!$A$3:$A$2402, 'tagsBySource 1'!F$3:F$2402&lt;&gt;"""")), """")"),"")</f>
        <v/>
      </c>
      <c r="G226" s="1" t="str">
        <f ca="1">IFERROR(__xludf.DUMMYFUNCTION("IFERROR(JOIN("", "", FILTER('tagsBySource 1'!G$3:G$2402, $A226='tagsBySource 1'!$A$3:$A$2402, 'tagsBySource 1'!G$3:G$2402&lt;&gt;"""")), """")"),"")</f>
        <v/>
      </c>
      <c r="H226" s="1" t="str">
        <f ca="1">IFERROR(__xludf.DUMMYFUNCTION("IFERROR(JOIN("", "", FILTER('tagsBySource 1'!H$3:H$2402, $A226='tagsBySource 1'!$A$3:$A$2402, 'tagsBySource 1'!H$3:H$2402&lt;&gt;"""")), """")"),"")</f>
        <v/>
      </c>
      <c r="I226" s="1" t="str">
        <f ca="1">IFERROR(__xludf.DUMMYFUNCTION("IFERROR(JOIN("", "", FILTER('tagsBySource 1'!I$3:I$2402, $A226='tagsBySource 1'!$A$3:$A$2402, 'tagsBySource 1'!I$3:I$2402&lt;&gt;"""")), """")"),"")</f>
        <v/>
      </c>
      <c r="J226" s="1" t="str">
        <f ca="1">IFERROR(__xludf.DUMMYFUNCTION("IFERROR(JOIN("", "", FILTER('tagsBySource 1'!J$3:J$2402, $A226='tagsBySource 1'!$A$3:$A$2402, 'tagsBySource 1'!J$3:J$2402&lt;&gt;"""")), """")"),"")</f>
        <v/>
      </c>
      <c r="K226" s="1" t="str">
        <f ca="1">IFERROR(__xludf.DUMMYFUNCTION("IFERROR(JOIN("", "", FILTER('tagsBySource 1'!K$3:K$2402, $A226='tagsBySource 1'!$A$3:$A$2402, 'tagsBySource 1'!K$3:K$2402&lt;&gt;"""")), """")"),"")</f>
        <v/>
      </c>
      <c r="L226" s="1" t="str">
        <f ca="1">IFERROR(__xludf.DUMMYFUNCTION("IFERROR(JOIN("", "", FILTER('tagsBySource 1'!L$3:L$2402, $A226='tagsBySource 1'!$A$3:$A$2402, 'tagsBySource 1'!L$3:L$2402&lt;&gt;"""")), """")"),"")</f>
        <v/>
      </c>
      <c r="M226" s="1" t="str">
        <f ca="1">IFERROR(__xludf.DUMMYFUNCTION("IFERROR(JOIN("", "", FILTER('tagsBySource 1'!M$3:M$2402, $A226='tagsBySource 1'!$A$3:$A$2402, 'tagsBySource 1'!M$3:M$2402&lt;&gt;"""")), """")"),"")</f>
        <v/>
      </c>
      <c r="N226" s="1" t="str">
        <f ca="1">IFERROR(__xludf.DUMMYFUNCTION("IFERROR(JOIN("", "", FILTER('tagsBySource 1'!N$3:N$2402, $A226='tagsBySource 1'!$A$3:$A$2402, 'tagsBySource 1'!N$3:N$2402&lt;&gt;"""")), """")"),"")</f>
        <v/>
      </c>
      <c r="O226" s="1" t="str">
        <f ca="1">IFERROR(__xludf.DUMMYFUNCTION("IFERROR(JOIN("", "", FILTER('tagsBySource 1'!O$3:O$2402, $A226='tagsBySource 1'!$A$3:$A$2402, 'tagsBySource 1'!O$3:O$2402&lt;&gt;"""")), """")"),"")</f>
        <v/>
      </c>
      <c r="P226" s="1" t="str">
        <f ca="1">IFERROR(__xludf.DUMMYFUNCTION("IFERROR(JOIN("", "", FILTER('tagsBySource 1'!P$3:P$2402, $A226='tagsBySource 1'!$A$3:$A$2402, 'tagsBySource 1'!P$3:P$2402&lt;&gt;"""")), """")"),"")</f>
        <v/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IFERROR(__xludf.DUMMYFUNCTION("IFERROR(JOIN("", "", FILTER('tagsBySource 1'!B$3:B$2402, $A227='tagsBySource 1'!$A$3:$A$2402, 'tagsBySource 1'!B$3:B$2402&lt;&gt;"""")), """")"),"")</f>
        <v/>
      </c>
      <c r="C227" s="1" t="str">
        <f ca="1">IFERROR(__xludf.DUMMYFUNCTION("IFERROR(JOIN("", "", FILTER('tagsBySource 1'!C$3:C$2402, $A227='tagsBySource 1'!$A$3:$A$2402, 'tagsBySource 1'!C$3:C$2402&lt;&gt;"""")), """")"),"")</f>
        <v/>
      </c>
      <c r="D227" s="1" t="str">
        <f ca="1">IFERROR(__xludf.DUMMYFUNCTION("IFERROR(JOIN("", "", FILTER('tagsBySource 1'!D$3:D$2402, $A227='tagsBySource 1'!$A$3:$A$2402, 'tagsBySource 1'!D$3:D$2402&lt;&gt;"""")), """")"),"")</f>
        <v/>
      </c>
      <c r="E227" s="1" t="str">
        <f ca="1">IFERROR(__xludf.DUMMYFUNCTION("IFERROR(JOIN("", "", FILTER('tagsBySource 1'!E$3:E$2402, $A227='tagsBySource 1'!$A$3:$A$2402, 'tagsBySource 1'!E$3:E$2402&lt;&gt;"""")), """")"),"")</f>
        <v/>
      </c>
      <c r="F227" s="1" t="str">
        <f ca="1">IFERROR(__xludf.DUMMYFUNCTION("IFERROR(JOIN("", "", FILTER('tagsBySource 1'!F$3:F$2402, $A227='tagsBySource 1'!$A$3:$A$2402, 'tagsBySource 1'!F$3:F$2402&lt;&gt;"""")), """")"),"")</f>
        <v/>
      </c>
      <c r="G227" s="1" t="str">
        <f ca="1">IFERROR(__xludf.DUMMYFUNCTION("IFERROR(JOIN("", "", FILTER('tagsBySource 1'!G$3:G$2402, $A227='tagsBySource 1'!$A$3:$A$2402, 'tagsBySource 1'!G$3:G$2402&lt;&gt;"""")), """")"),"")</f>
        <v/>
      </c>
      <c r="H227" s="1" t="str">
        <f ca="1">IFERROR(__xludf.DUMMYFUNCTION("IFERROR(JOIN("", "", FILTER('tagsBySource 1'!H$3:H$2402, $A227='tagsBySource 1'!$A$3:$A$2402, 'tagsBySource 1'!H$3:H$2402&lt;&gt;"""")), """")"),"")</f>
        <v/>
      </c>
      <c r="I227" s="1" t="str">
        <f ca="1">IFERROR(__xludf.DUMMYFUNCTION("IFERROR(JOIN("", "", FILTER('tagsBySource 1'!I$3:I$2402, $A227='tagsBySource 1'!$A$3:$A$2402, 'tagsBySource 1'!I$3:I$2402&lt;&gt;"""")), """")"),"")</f>
        <v/>
      </c>
      <c r="J227" s="1" t="str">
        <f ca="1">IFERROR(__xludf.DUMMYFUNCTION("IFERROR(JOIN("", "", FILTER('tagsBySource 1'!J$3:J$2402, $A227='tagsBySource 1'!$A$3:$A$2402, 'tagsBySource 1'!J$3:J$2402&lt;&gt;"""")), """")"),"")</f>
        <v/>
      </c>
      <c r="K227" s="1" t="str">
        <f ca="1">IFERROR(__xludf.DUMMYFUNCTION("IFERROR(JOIN("", "", FILTER('tagsBySource 1'!K$3:K$2402, $A227='tagsBySource 1'!$A$3:$A$2402, 'tagsBySource 1'!K$3:K$2402&lt;&gt;"""")), """")"),"")</f>
        <v/>
      </c>
      <c r="L227" s="1" t="str">
        <f ca="1">IFERROR(__xludf.DUMMYFUNCTION("IFERROR(JOIN("", "", FILTER('tagsBySource 1'!L$3:L$2402, $A227='tagsBySource 1'!$A$3:$A$2402, 'tagsBySource 1'!L$3:L$2402&lt;&gt;"""")), """")"),"")</f>
        <v/>
      </c>
      <c r="M227" s="1" t="str">
        <f ca="1">IFERROR(__xludf.DUMMYFUNCTION("IFERROR(JOIN("", "", FILTER('tagsBySource 1'!M$3:M$2402, $A227='tagsBySource 1'!$A$3:$A$2402, 'tagsBySource 1'!M$3:M$2402&lt;&gt;"""")), """")"),"")</f>
        <v/>
      </c>
      <c r="N227" s="1" t="str">
        <f ca="1">IFERROR(__xludf.DUMMYFUNCTION("IFERROR(JOIN("", "", FILTER('tagsBySource 1'!N$3:N$2402, $A227='tagsBySource 1'!$A$3:$A$2402, 'tagsBySource 1'!N$3:N$2402&lt;&gt;"""")), """")"),"")</f>
        <v/>
      </c>
      <c r="O227" s="1" t="str">
        <f ca="1">IFERROR(__xludf.DUMMYFUNCTION("IFERROR(JOIN("", "", FILTER('tagsBySource 1'!O$3:O$2402, $A227='tagsBySource 1'!$A$3:$A$2402, 'tagsBySource 1'!O$3:O$2402&lt;&gt;"""")), """")"),"")</f>
        <v/>
      </c>
      <c r="P227" s="1" t="str">
        <f ca="1">IFERROR(__xludf.DUMMYFUNCTION("IFERROR(JOIN("", "", FILTER('tagsBySource 1'!P$3:P$2402, $A227='tagsBySource 1'!$A$3:$A$2402, 'tagsBySource 1'!P$3:P$2402&lt;&gt;"""")), """")"),"")</f>
        <v/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IFERROR(__xludf.DUMMYFUNCTION("IFERROR(JOIN("", "", FILTER('tagsBySource 1'!B$3:B$2402, $A228='tagsBySource 1'!$A$3:$A$2402, 'tagsBySource 1'!B$3:B$2402&lt;&gt;"""")), """")"),"")</f>
        <v/>
      </c>
      <c r="C228" s="1" t="str">
        <f ca="1">IFERROR(__xludf.DUMMYFUNCTION("IFERROR(JOIN("", "", FILTER('tagsBySource 1'!C$3:C$2402, $A228='tagsBySource 1'!$A$3:$A$2402, 'tagsBySource 1'!C$3:C$2402&lt;&gt;"""")), """")"),"")</f>
        <v/>
      </c>
      <c r="D228" s="1" t="str">
        <f ca="1">IFERROR(__xludf.DUMMYFUNCTION("IFERROR(JOIN("", "", FILTER('tagsBySource 1'!D$3:D$2402, $A228='tagsBySource 1'!$A$3:$A$2402, 'tagsBySource 1'!D$3:D$2402&lt;&gt;"""")), """")"),"")</f>
        <v/>
      </c>
      <c r="E228" s="1" t="str">
        <f ca="1">IFERROR(__xludf.DUMMYFUNCTION("IFERROR(JOIN("", "", FILTER('tagsBySource 1'!E$3:E$2402, $A228='tagsBySource 1'!$A$3:$A$2402, 'tagsBySource 1'!E$3:E$2402&lt;&gt;"""")), """")"),"")</f>
        <v/>
      </c>
      <c r="F228" s="1" t="str">
        <f ca="1">IFERROR(__xludf.DUMMYFUNCTION("IFERROR(JOIN("", "", FILTER('tagsBySource 1'!F$3:F$2402, $A228='tagsBySource 1'!$A$3:$A$2402, 'tagsBySource 1'!F$3:F$2402&lt;&gt;"""")), """")"),"")</f>
        <v/>
      </c>
      <c r="G228" s="1" t="str">
        <f ca="1">IFERROR(__xludf.DUMMYFUNCTION("IFERROR(JOIN("", "", FILTER('tagsBySource 1'!G$3:G$2402, $A228='tagsBySource 1'!$A$3:$A$2402, 'tagsBySource 1'!G$3:G$2402&lt;&gt;"""")), """")"),"")</f>
        <v/>
      </c>
      <c r="H228" s="1" t="str">
        <f ca="1">IFERROR(__xludf.DUMMYFUNCTION("IFERROR(JOIN("", "", FILTER('tagsBySource 1'!H$3:H$2402, $A228='tagsBySource 1'!$A$3:$A$2402, 'tagsBySource 1'!H$3:H$2402&lt;&gt;"""")), """")"),"")</f>
        <v/>
      </c>
      <c r="I228" s="1" t="str">
        <f ca="1">IFERROR(__xludf.DUMMYFUNCTION("IFERROR(JOIN("", "", FILTER('tagsBySource 1'!I$3:I$2402, $A228='tagsBySource 1'!$A$3:$A$2402, 'tagsBySource 1'!I$3:I$2402&lt;&gt;"""")), """")"),"")</f>
        <v/>
      </c>
      <c r="J228" s="1" t="str">
        <f ca="1">IFERROR(__xludf.DUMMYFUNCTION("IFERROR(JOIN("", "", FILTER('tagsBySource 1'!J$3:J$2402, $A228='tagsBySource 1'!$A$3:$A$2402, 'tagsBySource 1'!J$3:J$2402&lt;&gt;"""")), """")"),"")</f>
        <v/>
      </c>
      <c r="K228" s="1" t="str">
        <f ca="1">IFERROR(__xludf.DUMMYFUNCTION("IFERROR(JOIN("", "", FILTER('tagsBySource 1'!K$3:K$2402, $A228='tagsBySource 1'!$A$3:$A$2402, 'tagsBySource 1'!K$3:K$2402&lt;&gt;"""")), """")"),"")</f>
        <v/>
      </c>
      <c r="L228" s="1" t="str">
        <f ca="1">IFERROR(__xludf.DUMMYFUNCTION("IFERROR(JOIN("", "", FILTER('tagsBySource 1'!L$3:L$2402, $A228='tagsBySource 1'!$A$3:$A$2402, 'tagsBySource 1'!L$3:L$2402&lt;&gt;"""")), """")"),"")</f>
        <v/>
      </c>
      <c r="M228" s="1" t="str">
        <f ca="1">IFERROR(__xludf.DUMMYFUNCTION("IFERROR(JOIN("", "", FILTER('tagsBySource 1'!M$3:M$2402, $A228='tagsBySource 1'!$A$3:$A$2402, 'tagsBySource 1'!M$3:M$2402&lt;&gt;"""")), """")"),"")</f>
        <v/>
      </c>
      <c r="N228" s="1" t="str">
        <f ca="1">IFERROR(__xludf.DUMMYFUNCTION("IFERROR(JOIN("", "", FILTER('tagsBySource 1'!N$3:N$2402, $A228='tagsBySource 1'!$A$3:$A$2402, 'tagsBySource 1'!N$3:N$2402&lt;&gt;"""")), """")"),"")</f>
        <v/>
      </c>
      <c r="O228" s="1" t="str">
        <f ca="1">IFERROR(__xludf.DUMMYFUNCTION("IFERROR(JOIN("", "", FILTER('tagsBySource 1'!O$3:O$2402, $A228='tagsBySource 1'!$A$3:$A$2402, 'tagsBySource 1'!O$3:O$2402&lt;&gt;"""")), """")"),"")</f>
        <v/>
      </c>
      <c r="P228" s="1" t="str">
        <f ca="1">IFERROR(__xludf.DUMMYFUNCTION("IFERROR(JOIN("", "", FILTER('tagsBySource 1'!P$3:P$2402, $A228='tagsBySource 1'!$A$3:$A$2402, 'tagsBySource 1'!P$3:P$2402&lt;&gt;"""")), """")"),"")</f>
        <v/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IFERROR(__xludf.DUMMYFUNCTION("IFERROR(JOIN("", "", FILTER('tagsBySource 1'!B$3:B$2402, $A229='tagsBySource 1'!$A$3:$A$2402, 'tagsBySource 1'!B$3:B$2402&lt;&gt;"""")), """")"),"")</f>
        <v/>
      </c>
      <c r="C229" s="1" t="str">
        <f ca="1">IFERROR(__xludf.DUMMYFUNCTION("IFERROR(JOIN("", "", FILTER('tagsBySource 1'!C$3:C$2402, $A229='tagsBySource 1'!$A$3:$A$2402, 'tagsBySource 1'!C$3:C$2402&lt;&gt;"""")), """")"),"")</f>
        <v/>
      </c>
      <c r="D229" s="1" t="str">
        <f ca="1">IFERROR(__xludf.DUMMYFUNCTION("IFERROR(JOIN("", "", FILTER('tagsBySource 1'!D$3:D$2402, $A229='tagsBySource 1'!$A$3:$A$2402, 'tagsBySource 1'!D$3:D$2402&lt;&gt;"""")), """")"),"")</f>
        <v/>
      </c>
      <c r="E229" s="1" t="str">
        <f ca="1">IFERROR(__xludf.DUMMYFUNCTION("IFERROR(JOIN("", "", FILTER('tagsBySource 1'!E$3:E$2402, $A229='tagsBySource 1'!$A$3:$A$2402, 'tagsBySource 1'!E$3:E$2402&lt;&gt;"""")), """")"),"")</f>
        <v/>
      </c>
      <c r="F229" s="1" t="str">
        <f ca="1">IFERROR(__xludf.DUMMYFUNCTION("IFERROR(JOIN("", "", FILTER('tagsBySource 1'!F$3:F$2402, $A229='tagsBySource 1'!$A$3:$A$2402, 'tagsBySource 1'!F$3:F$2402&lt;&gt;"""")), """")"),"")</f>
        <v/>
      </c>
      <c r="G229" s="1" t="str">
        <f ca="1">IFERROR(__xludf.DUMMYFUNCTION("IFERROR(JOIN("", "", FILTER('tagsBySource 1'!G$3:G$2402, $A229='tagsBySource 1'!$A$3:$A$2402, 'tagsBySource 1'!G$3:G$2402&lt;&gt;"""")), """")"),"")</f>
        <v/>
      </c>
      <c r="H229" s="1" t="str">
        <f ca="1">IFERROR(__xludf.DUMMYFUNCTION("IFERROR(JOIN("", "", FILTER('tagsBySource 1'!H$3:H$2402, $A229='tagsBySource 1'!$A$3:$A$2402, 'tagsBySource 1'!H$3:H$2402&lt;&gt;"""")), """")"),"")</f>
        <v/>
      </c>
      <c r="I229" s="1" t="str">
        <f ca="1">IFERROR(__xludf.DUMMYFUNCTION("IFERROR(JOIN("", "", FILTER('tagsBySource 1'!I$3:I$2402, $A229='tagsBySource 1'!$A$3:$A$2402, 'tagsBySource 1'!I$3:I$2402&lt;&gt;"""")), """")"),"")</f>
        <v/>
      </c>
      <c r="J229" s="1" t="str">
        <f ca="1">IFERROR(__xludf.DUMMYFUNCTION("IFERROR(JOIN("", "", FILTER('tagsBySource 1'!J$3:J$2402, $A229='tagsBySource 1'!$A$3:$A$2402, 'tagsBySource 1'!J$3:J$2402&lt;&gt;"""")), """")"),"")</f>
        <v/>
      </c>
      <c r="K229" s="1" t="str">
        <f ca="1">IFERROR(__xludf.DUMMYFUNCTION("IFERROR(JOIN("", "", FILTER('tagsBySource 1'!K$3:K$2402, $A229='tagsBySource 1'!$A$3:$A$2402, 'tagsBySource 1'!K$3:K$2402&lt;&gt;"""")), """")"),"")</f>
        <v/>
      </c>
      <c r="L229" s="1" t="str">
        <f ca="1">IFERROR(__xludf.DUMMYFUNCTION("IFERROR(JOIN("", "", FILTER('tagsBySource 1'!L$3:L$2402, $A229='tagsBySource 1'!$A$3:$A$2402, 'tagsBySource 1'!L$3:L$2402&lt;&gt;"""")), """")"),"")</f>
        <v/>
      </c>
      <c r="M229" s="1" t="str">
        <f ca="1">IFERROR(__xludf.DUMMYFUNCTION("IFERROR(JOIN("", "", FILTER('tagsBySource 1'!M$3:M$2402, $A229='tagsBySource 1'!$A$3:$A$2402, 'tagsBySource 1'!M$3:M$2402&lt;&gt;"""")), """")"),"")</f>
        <v/>
      </c>
      <c r="N229" s="1" t="str">
        <f ca="1">IFERROR(__xludf.DUMMYFUNCTION("IFERROR(JOIN("", "", FILTER('tagsBySource 1'!N$3:N$2402, $A229='tagsBySource 1'!$A$3:$A$2402, 'tagsBySource 1'!N$3:N$2402&lt;&gt;"""")), """")"),"")</f>
        <v/>
      </c>
      <c r="O229" s="1" t="str">
        <f ca="1">IFERROR(__xludf.DUMMYFUNCTION("IFERROR(JOIN("", "", FILTER('tagsBySource 1'!O$3:O$2402, $A229='tagsBySource 1'!$A$3:$A$2402, 'tagsBySource 1'!O$3:O$2402&lt;&gt;"""")), """")"),"")</f>
        <v/>
      </c>
      <c r="P229" s="1" t="str">
        <f ca="1">IFERROR(__xludf.DUMMYFUNCTION("IFERROR(JOIN("", "", FILTER('tagsBySource 1'!P$3:P$2402, $A229='tagsBySource 1'!$A$3:$A$2402, 'tagsBySource 1'!P$3:P$2402&lt;&gt;"""")), """")"),"")</f>
        <v/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IFERROR(__xludf.DUMMYFUNCTION("IFERROR(JOIN("", "", FILTER('tagsBySource 1'!B$3:B$2402, $A230='tagsBySource 1'!$A$3:$A$2402, 'tagsBySource 1'!B$3:B$2402&lt;&gt;"""")), """")"),"")</f>
        <v/>
      </c>
      <c r="C230" s="1" t="str">
        <f ca="1">IFERROR(__xludf.DUMMYFUNCTION("IFERROR(JOIN("", "", FILTER('tagsBySource 1'!C$3:C$2402, $A230='tagsBySource 1'!$A$3:$A$2402, 'tagsBySource 1'!C$3:C$2402&lt;&gt;"""")), """")"),"")</f>
        <v/>
      </c>
      <c r="D230" s="1" t="str">
        <f ca="1">IFERROR(__xludf.DUMMYFUNCTION("IFERROR(JOIN("", "", FILTER('tagsBySource 1'!D$3:D$2402, $A230='tagsBySource 1'!$A$3:$A$2402, 'tagsBySource 1'!D$3:D$2402&lt;&gt;"""")), """")"),"")</f>
        <v/>
      </c>
      <c r="E230" s="1" t="str">
        <f ca="1">IFERROR(__xludf.DUMMYFUNCTION("IFERROR(JOIN("", "", FILTER('tagsBySource 1'!E$3:E$2402, $A230='tagsBySource 1'!$A$3:$A$2402, 'tagsBySource 1'!E$3:E$2402&lt;&gt;"""")), """")"),"")</f>
        <v/>
      </c>
      <c r="F230" s="1" t="str">
        <f ca="1">IFERROR(__xludf.DUMMYFUNCTION("IFERROR(JOIN("", "", FILTER('tagsBySource 1'!F$3:F$2402, $A230='tagsBySource 1'!$A$3:$A$2402, 'tagsBySource 1'!F$3:F$2402&lt;&gt;"""")), """")"),"")</f>
        <v/>
      </c>
      <c r="G230" s="1" t="str">
        <f ca="1">IFERROR(__xludf.DUMMYFUNCTION("IFERROR(JOIN("", "", FILTER('tagsBySource 1'!G$3:G$2402, $A230='tagsBySource 1'!$A$3:$A$2402, 'tagsBySource 1'!G$3:G$2402&lt;&gt;"""")), """")"),"")</f>
        <v/>
      </c>
      <c r="H230" s="1" t="str">
        <f ca="1">IFERROR(__xludf.DUMMYFUNCTION("IFERROR(JOIN("", "", FILTER('tagsBySource 1'!H$3:H$2402, $A230='tagsBySource 1'!$A$3:$A$2402, 'tagsBySource 1'!H$3:H$2402&lt;&gt;"""")), """")"),"")</f>
        <v/>
      </c>
      <c r="I230" s="1" t="str">
        <f ca="1">IFERROR(__xludf.DUMMYFUNCTION("IFERROR(JOIN("", "", FILTER('tagsBySource 1'!I$3:I$2402, $A230='tagsBySource 1'!$A$3:$A$2402, 'tagsBySource 1'!I$3:I$2402&lt;&gt;"""")), """")"),"")</f>
        <v/>
      </c>
      <c r="J230" s="1" t="str">
        <f ca="1">IFERROR(__xludf.DUMMYFUNCTION("IFERROR(JOIN("", "", FILTER('tagsBySource 1'!J$3:J$2402, $A230='tagsBySource 1'!$A$3:$A$2402, 'tagsBySource 1'!J$3:J$2402&lt;&gt;"""")), """")"),"")</f>
        <v/>
      </c>
      <c r="K230" s="1" t="str">
        <f ca="1">IFERROR(__xludf.DUMMYFUNCTION("IFERROR(JOIN("", "", FILTER('tagsBySource 1'!K$3:K$2402, $A230='tagsBySource 1'!$A$3:$A$2402, 'tagsBySource 1'!K$3:K$2402&lt;&gt;"""")), """")"),"")</f>
        <v/>
      </c>
      <c r="L230" s="1" t="str">
        <f ca="1">IFERROR(__xludf.DUMMYFUNCTION("IFERROR(JOIN("", "", FILTER('tagsBySource 1'!L$3:L$2402, $A230='tagsBySource 1'!$A$3:$A$2402, 'tagsBySource 1'!L$3:L$2402&lt;&gt;"""")), """")"),"")</f>
        <v/>
      </c>
      <c r="M230" s="1" t="str">
        <f ca="1">IFERROR(__xludf.DUMMYFUNCTION("IFERROR(JOIN("", "", FILTER('tagsBySource 1'!M$3:M$2402, $A230='tagsBySource 1'!$A$3:$A$2402, 'tagsBySource 1'!M$3:M$2402&lt;&gt;"""")), """")"),"")</f>
        <v/>
      </c>
      <c r="N230" s="1" t="str">
        <f ca="1">IFERROR(__xludf.DUMMYFUNCTION("IFERROR(JOIN("", "", FILTER('tagsBySource 1'!N$3:N$2402, $A230='tagsBySource 1'!$A$3:$A$2402, 'tagsBySource 1'!N$3:N$2402&lt;&gt;"""")), """")"),"")</f>
        <v/>
      </c>
      <c r="O230" s="1" t="str">
        <f ca="1">IFERROR(__xludf.DUMMYFUNCTION("IFERROR(JOIN("", "", FILTER('tagsBySource 1'!O$3:O$2402, $A230='tagsBySource 1'!$A$3:$A$2402, 'tagsBySource 1'!O$3:O$2402&lt;&gt;"""")), """")"),"")</f>
        <v/>
      </c>
      <c r="P230" s="1" t="str">
        <f ca="1">IFERROR(__xludf.DUMMYFUNCTION("IFERROR(JOIN("", "", FILTER('tagsBySource 1'!P$3:P$2402, $A230='tagsBySource 1'!$A$3:$A$2402, 'tagsBySource 1'!P$3:P$2402&lt;&gt;"""")), """")"),"historyTags")</f>
        <v>historyTags</v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IFERROR(__xludf.DUMMYFUNCTION("IFERROR(JOIN("", "", FILTER('tagsBySource 1'!B$3:B$2402, $A231='tagsBySource 1'!$A$3:$A$2402, 'tagsBySource 1'!B$3:B$2402&lt;&gt;"""")), """")"),"")</f>
        <v/>
      </c>
      <c r="C231" s="1" t="str">
        <f ca="1">IFERROR(__xludf.DUMMYFUNCTION("IFERROR(JOIN("", "", FILTER('tagsBySource 1'!C$3:C$2402, $A231='tagsBySource 1'!$A$3:$A$2402, 'tagsBySource 1'!C$3:C$2402&lt;&gt;"""")), """")"),"")</f>
        <v/>
      </c>
      <c r="D231" s="1" t="str">
        <f ca="1">IFERROR(__xludf.DUMMYFUNCTION("IFERROR(JOIN("", "", FILTER('tagsBySource 1'!D$3:D$2402, $A231='tagsBySource 1'!$A$3:$A$2402, 'tagsBySource 1'!D$3:D$2402&lt;&gt;"""")), """")"),"")</f>
        <v/>
      </c>
      <c r="E231" s="1" t="str">
        <f ca="1">IFERROR(__xludf.DUMMYFUNCTION("IFERROR(JOIN("", "", FILTER('tagsBySource 1'!E$3:E$2402, $A231='tagsBySource 1'!$A$3:$A$2402, 'tagsBySource 1'!E$3:E$2402&lt;&gt;"""")), """")"),"")</f>
        <v/>
      </c>
      <c r="F231" s="1" t="str">
        <f ca="1">IFERROR(__xludf.DUMMYFUNCTION("IFERROR(JOIN("", "", FILTER('tagsBySource 1'!F$3:F$2402, $A231='tagsBySource 1'!$A$3:$A$2402, 'tagsBySource 1'!F$3:F$2402&lt;&gt;"""")), """")"),"")</f>
        <v/>
      </c>
      <c r="G231" s="1" t="str">
        <f ca="1">IFERROR(__xludf.DUMMYFUNCTION("IFERROR(JOIN("", "", FILTER('tagsBySource 1'!G$3:G$2402, $A231='tagsBySource 1'!$A$3:$A$2402, 'tagsBySource 1'!G$3:G$2402&lt;&gt;"""")), """")"),"")</f>
        <v/>
      </c>
      <c r="H231" s="1" t="str">
        <f ca="1">IFERROR(__xludf.DUMMYFUNCTION("IFERROR(JOIN("", "", FILTER('tagsBySource 1'!H$3:H$2402, $A231='tagsBySource 1'!$A$3:$A$2402, 'tagsBySource 1'!H$3:H$2402&lt;&gt;"""")), """")"),"")</f>
        <v/>
      </c>
      <c r="I231" s="1" t="str">
        <f ca="1">IFERROR(__xludf.DUMMYFUNCTION("IFERROR(JOIN("", "", FILTER('tagsBySource 1'!I$3:I$2402, $A231='tagsBySource 1'!$A$3:$A$2402, 'tagsBySource 1'!I$3:I$2402&lt;&gt;"""")), """")"),"")</f>
        <v/>
      </c>
      <c r="J231" s="1" t="str">
        <f ca="1">IFERROR(__xludf.DUMMYFUNCTION("IFERROR(JOIN("", "", FILTER('tagsBySource 1'!J$3:J$2402, $A231='tagsBySource 1'!$A$3:$A$2402, 'tagsBySource 1'!J$3:J$2402&lt;&gt;"""")), """")"),"")</f>
        <v/>
      </c>
      <c r="K231" s="1" t="str">
        <f ca="1">IFERROR(__xludf.DUMMYFUNCTION("IFERROR(JOIN("", "", FILTER('tagsBySource 1'!K$3:K$2402, $A231='tagsBySource 1'!$A$3:$A$2402, 'tagsBySource 1'!K$3:K$2402&lt;&gt;"""")), """")"),"")</f>
        <v/>
      </c>
      <c r="L231" s="1" t="str">
        <f ca="1">IFERROR(__xludf.DUMMYFUNCTION("IFERROR(JOIN("", "", FILTER('tagsBySource 1'!L$3:L$2402, $A231='tagsBySource 1'!$A$3:$A$2402, 'tagsBySource 1'!L$3:L$2402&lt;&gt;"""")), """")"),"")</f>
        <v/>
      </c>
      <c r="M231" s="1" t="str">
        <f ca="1">IFERROR(__xludf.DUMMYFUNCTION("IFERROR(JOIN("", "", FILTER('tagsBySource 1'!M$3:M$2402, $A231='tagsBySource 1'!$A$3:$A$2402, 'tagsBySource 1'!M$3:M$2402&lt;&gt;"""")), """")"),"")</f>
        <v/>
      </c>
      <c r="N231" s="1" t="str">
        <f ca="1">IFERROR(__xludf.DUMMYFUNCTION("IFERROR(JOIN("", "", FILTER('tagsBySource 1'!N$3:N$2402, $A231='tagsBySource 1'!$A$3:$A$2402, 'tagsBySource 1'!N$3:N$2402&lt;&gt;"""")), """")"),"")</f>
        <v/>
      </c>
      <c r="O231" s="1" t="str">
        <f ca="1">IFERROR(__xludf.DUMMYFUNCTION("IFERROR(JOIN("", "", FILTER('tagsBySource 1'!O$3:O$2402, $A231='tagsBySource 1'!$A$3:$A$2402, 'tagsBySource 1'!O$3:O$2402&lt;&gt;"""")), """")"),"")</f>
        <v/>
      </c>
      <c r="P231" s="1" t="str">
        <f ca="1">IFERROR(__xludf.DUMMYFUNCTION("IFERROR(JOIN("", "", FILTER('tagsBySource 1'!P$3:P$2402, $A231='tagsBySource 1'!$A$3:$A$2402, 'tagsBySource 1'!P$3:P$2402&lt;&gt;"""")), """")"),"historyTags")</f>
        <v>historyTags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IFERROR(__xludf.DUMMYFUNCTION("IFERROR(JOIN("", "", FILTER('tagsBySource 1'!B$3:B$2402, $A232='tagsBySource 1'!$A$3:$A$2402, 'tagsBySource 1'!B$3:B$2402&lt;&gt;"""")), """")"),"")</f>
        <v/>
      </c>
      <c r="C232" s="1" t="str">
        <f ca="1">IFERROR(__xludf.DUMMYFUNCTION("IFERROR(JOIN("", "", FILTER('tagsBySource 1'!C$3:C$2402, $A232='tagsBySource 1'!$A$3:$A$2402, 'tagsBySource 1'!C$3:C$2402&lt;&gt;"""")), """")"),"")</f>
        <v/>
      </c>
      <c r="D232" s="1" t="str">
        <f ca="1">IFERROR(__xludf.DUMMYFUNCTION("IFERROR(JOIN("", "", FILTER('tagsBySource 1'!D$3:D$2402, $A232='tagsBySource 1'!$A$3:$A$2402, 'tagsBySource 1'!D$3:D$2402&lt;&gt;"""")), """")"),"")</f>
        <v/>
      </c>
      <c r="E232" s="1" t="str">
        <f ca="1">IFERROR(__xludf.DUMMYFUNCTION("IFERROR(JOIN("", "", FILTER('tagsBySource 1'!E$3:E$2402, $A232='tagsBySource 1'!$A$3:$A$2402, 'tagsBySource 1'!E$3:E$2402&lt;&gt;"""")), """")"),"")</f>
        <v/>
      </c>
      <c r="F232" s="1" t="str">
        <f ca="1">IFERROR(__xludf.DUMMYFUNCTION("IFERROR(JOIN("", "", FILTER('tagsBySource 1'!F$3:F$2402, $A232='tagsBySource 1'!$A$3:$A$2402, 'tagsBySource 1'!F$3:F$2402&lt;&gt;"""")), """")"),"")</f>
        <v/>
      </c>
      <c r="G232" s="1" t="str">
        <f ca="1">IFERROR(__xludf.DUMMYFUNCTION("IFERROR(JOIN("", "", FILTER('tagsBySource 1'!G$3:G$2402, $A232='tagsBySource 1'!$A$3:$A$2402, 'tagsBySource 1'!G$3:G$2402&lt;&gt;"""")), """")"),"")</f>
        <v/>
      </c>
      <c r="H232" s="1" t="str">
        <f ca="1">IFERROR(__xludf.DUMMYFUNCTION("IFERROR(JOIN("", "", FILTER('tagsBySource 1'!H$3:H$2402, $A232='tagsBySource 1'!$A$3:$A$2402, 'tagsBySource 1'!H$3:H$2402&lt;&gt;"""")), """")"),"")</f>
        <v/>
      </c>
      <c r="I232" s="1" t="str">
        <f ca="1">IFERROR(__xludf.DUMMYFUNCTION("IFERROR(JOIN("", "", FILTER('tagsBySource 1'!I$3:I$2402, $A232='tagsBySource 1'!$A$3:$A$2402, 'tagsBySource 1'!I$3:I$2402&lt;&gt;"""")), """")"),"")</f>
        <v/>
      </c>
      <c r="J232" s="1" t="str">
        <f ca="1">IFERROR(__xludf.DUMMYFUNCTION("IFERROR(JOIN("", "", FILTER('tagsBySource 1'!J$3:J$2402, $A232='tagsBySource 1'!$A$3:$A$2402, 'tagsBySource 1'!J$3:J$2402&lt;&gt;"""")), """")"),"")</f>
        <v/>
      </c>
      <c r="K232" s="1" t="str">
        <f ca="1">IFERROR(__xludf.DUMMYFUNCTION("IFERROR(JOIN("", "", FILTER('tagsBySource 1'!K$3:K$2402, $A232='tagsBySource 1'!$A$3:$A$2402, 'tagsBySource 1'!K$3:K$2402&lt;&gt;"""")), """")"),"")</f>
        <v/>
      </c>
      <c r="L232" s="1" t="str">
        <f ca="1">IFERROR(__xludf.DUMMYFUNCTION("IFERROR(JOIN("", "", FILTER('tagsBySource 1'!L$3:L$2402, $A232='tagsBySource 1'!$A$3:$A$2402, 'tagsBySource 1'!L$3:L$2402&lt;&gt;"""")), """")"),"")</f>
        <v/>
      </c>
      <c r="M232" s="1" t="str">
        <f ca="1">IFERROR(__xludf.DUMMYFUNCTION("IFERROR(JOIN("", "", FILTER('tagsBySource 1'!M$3:M$2402, $A232='tagsBySource 1'!$A$3:$A$2402, 'tagsBySource 1'!M$3:M$2402&lt;&gt;"""")), """")"),"")</f>
        <v/>
      </c>
      <c r="N232" s="1" t="str">
        <f ca="1">IFERROR(__xludf.DUMMYFUNCTION("IFERROR(JOIN("", "", FILTER('tagsBySource 1'!N$3:N$2402, $A232='tagsBySource 1'!$A$3:$A$2402, 'tagsBySource 1'!N$3:N$2402&lt;&gt;"""")), """")"),"")</f>
        <v/>
      </c>
      <c r="O232" s="1" t="str">
        <f ca="1">IFERROR(__xludf.DUMMYFUNCTION("IFERROR(JOIN("", "", FILTER('tagsBySource 1'!O$3:O$2402, $A232='tagsBySource 1'!$A$3:$A$2402, 'tagsBySource 1'!O$3:O$2402&lt;&gt;"""")), """")"),"")</f>
        <v/>
      </c>
      <c r="P232" s="1" t="str">
        <f ca="1">IFERROR(__xludf.DUMMYFUNCTION("IFERROR(JOIN("", "", FILTER('tagsBySource 1'!P$3:P$2402, $A232='tagsBySource 1'!$A$3:$A$2402, 'tagsBySource 1'!P$3:P$2402&lt;&gt;"""")), """")"),"historyTags")</f>
        <v>historyTags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IFERROR(__xludf.DUMMYFUNCTION("IFERROR(JOIN("", "", FILTER('tagsBySource 1'!B$3:B$2402, $A233='tagsBySource 1'!$A$3:$A$2402, 'tagsBySource 1'!B$3:B$2402&lt;&gt;"""")), """")"),"")</f>
        <v/>
      </c>
      <c r="C233" s="1" t="str">
        <f ca="1">IFERROR(__xludf.DUMMYFUNCTION("IFERROR(JOIN("", "", FILTER('tagsBySource 1'!C$3:C$2402, $A233='tagsBySource 1'!$A$3:$A$2402, 'tagsBySource 1'!C$3:C$2402&lt;&gt;"""")), """")"),"")</f>
        <v/>
      </c>
      <c r="D233" s="1" t="str">
        <f ca="1">IFERROR(__xludf.DUMMYFUNCTION("IFERROR(JOIN("", "", FILTER('tagsBySource 1'!D$3:D$2402, $A233='tagsBySource 1'!$A$3:$A$2402, 'tagsBySource 1'!D$3:D$2402&lt;&gt;"""")), """")"),"")</f>
        <v/>
      </c>
      <c r="E233" s="1" t="str">
        <f ca="1">IFERROR(__xludf.DUMMYFUNCTION("IFERROR(JOIN("", "", FILTER('tagsBySource 1'!E$3:E$2402, $A233='tagsBySource 1'!$A$3:$A$2402, 'tagsBySource 1'!E$3:E$2402&lt;&gt;"""")), """")"),"")</f>
        <v/>
      </c>
      <c r="F233" s="1" t="str">
        <f ca="1">IFERROR(__xludf.DUMMYFUNCTION("IFERROR(JOIN("", "", FILTER('tagsBySource 1'!F$3:F$2402, $A233='tagsBySource 1'!$A$3:$A$2402, 'tagsBySource 1'!F$3:F$2402&lt;&gt;"""")), """")"),"")</f>
        <v/>
      </c>
      <c r="G233" s="1" t="str">
        <f ca="1">IFERROR(__xludf.DUMMYFUNCTION("IFERROR(JOIN("", "", FILTER('tagsBySource 1'!G$3:G$2402, $A233='tagsBySource 1'!$A$3:$A$2402, 'tagsBySource 1'!G$3:G$2402&lt;&gt;"""")), """")"),"")</f>
        <v/>
      </c>
      <c r="H233" s="1" t="str">
        <f ca="1">IFERROR(__xludf.DUMMYFUNCTION("IFERROR(JOIN("", "", FILTER('tagsBySource 1'!H$3:H$2402, $A233='tagsBySource 1'!$A$3:$A$2402, 'tagsBySource 1'!H$3:H$2402&lt;&gt;"""")), """")"),"")</f>
        <v/>
      </c>
      <c r="I233" s="1" t="str">
        <f ca="1">IFERROR(__xludf.DUMMYFUNCTION("IFERROR(JOIN("", "", FILTER('tagsBySource 1'!I$3:I$2402, $A233='tagsBySource 1'!$A$3:$A$2402, 'tagsBySource 1'!I$3:I$2402&lt;&gt;"""")), """")"),"")</f>
        <v/>
      </c>
      <c r="J233" s="1" t="str">
        <f ca="1">IFERROR(__xludf.DUMMYFUNCTION("IFERROR(JOIN("", "", FILTER('tagsBySource 1'!J$3:J$2402, $A233='tagsBySource 1'!$A$3:$A$2402, 'tagsBySource 1'!J$3:J$2402&lt;&gt;"""")), """")"),"")</f>
        <v/>
      </c>
      <c r="K233" s="1" t="str">
        <f ca="1">IFERROR(__xludf.DUMMYFUNCTION("IFERROR(JOIN("", "", FILTER('tagsBySource 1'!K$3:K$2402, $A233='tagsBySource 1'!$A$3:$A$2402, 'tagsBySource 1'!K$3:K$2402&lt;&gt;"""")), """")"),"")</f>
        <v/>
      </c>
      <c r="L233" s="1" t="str">
        <f ca="1">IFERROR(__xludf.DUMMYFUNCTION("IFERROR(JOIN("", "", FILTER('tagsBySource 1'!L$3:L$2402, $A233='tagsBySource 1'!$A$3:$A$2402, 'tagsBySource 1'!L$3:L$2402&lt;&gt;"""")), """")"),"")</f>
        <v/>
      </c>
      <c r="M233" s="1" t="str">
        <f ca="1">IFERROR(__xludf.DUMMYFUNCTION("IFERROR(JOIN("", "", FILTER('tagsBySource 1'!M$3:M$2402, $A233='tagsBySource 1'!$A$3:$A$2402, 'tagsBySource 1'!M$3:M$2402&lt;&gt;"""")), """")"),"")</f>
        <v/>
      </c>
      <c r="N233" s="1" t="str">
        <f ca="1">IFERROR(__xludf.DUMMYFUNCTION("IFERROR(JOIN("", "", FILTER('tagsBySource 1'!N$3:N$2402, $A233='tagsBySource 1'!$A$3:$A$2402, 'tagsBySource 1'!N$3:N$2402&lt;&gt;"""")), """")"),"")</f>
        <v/>
      </c>
      <c r="O233" s="1" t="str">
        <f ca="1">IFERROR(__xludf.DUMMYFUNCTION("IFERROR(JOIN("", "", FILTER('tagsBySource 1'!O$3:O$2402, $A233='tagsBySource 1'!$A$3:$A$2402, 'tagsBySource 1'!O$3:O$2402&lt;&gt;"""")), """")"),"")</f>
        <v/>
      </c>
      <c r="P233" s="1" t="str">
        <f ca="1">IFERROR(__xludf.DUMMYFUNCTION("IFERROR(JOIN("", "", FILTER('tagsBySource 1'!P$3:P$2402, $A233='tagsBySource 1'!$A$3:$A$2402, 'tagsBySource 1'!P$3:P$2402&lt;&gt;"""")), """")"),"historyTags")</f>
        <v>historyTags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IFERROR(__xludf.DUMMYFUNCTION("IFERROR(JOIN("", "", FILTER('tagsBySource 1'!B$3:B$2402, $A234='tagsBySource 1'!$A$3:$A$2402, 'tagsBySource 1'!B$3:B$2402&lt;&gt;"""")), """")"),"")</f>
        <v/>
      </c>
      <c r="C234" s="1" t="str">
        <f ca="1">IFERROR(__xludf.DUMMYFUNCTION("IFERROR(JOIN("", "", FILTER('tagsBySource 1'!C$3:C$2402, $A234='tagsBySource 1'!$A$3:$A$2402, 'tagsBySource 1'!C$3:C$2402&lt;&gt;"""")), """")"),"")</f>
        <v/>
      </c>
      <c r="D234" s="1" t="str">
        <f ca="1">IFERROR(__xludf.DUMMYFUNCTION("IFERROR(JOIN("", "", FILTER('tagsBySource 1'!D$3:D$2402, $A234='tagsBySource 1'!$A$3:$A$2402, 'tagsBySource 1'!D$3:D$2402&lt;&gt;"""")), """")"),"")</f>
        <v/>
      </c>
      <c r="E234" s="1" t="str">
        <f ca="1">IFERROR(__xludf.DUMMYFUNCTION("IFERROR(JOIN("", "", FILTER('tagsBySource 1'!E$3:E$2402, $A234='tagsBySource 1'!$A$3:$A$2402, 'tagsBySource 1'!E$3:E$2402&lt;&gt;"""")), """")"),"")</f>
        <v/>
      </c>
      <c r="F234" s="1" t="str">
        <f ca="1">IFERROR(__xludf.DUMMYFUNCTION("IFERROR(JOIN("", "", FILTER('tagsBySource 1'!F$3:F$2402, $A234='tagsBySource 1'!$A$3:$A$2402, 'tagsBySource 1'!F$3:F$2402&lt;&gt;"""")), """")"),"")</f>
        <v/>
      </c>
      <c r="G234" s="1" t="str">
        <f ca="1">IFERROR(__xludf.DUMMYFUNCTION("IFERROR(JOIN("", "", FILTER('tagsBySource 1'!G$3:G$2402, $A234='tagsBySource 1'!$A$3:$A$2402, 'tagsBySource 1'!G$3:G$2402&lt;&gt;"""")), """")"),"")</f>
        <v/>
      </c>
      <c r="H234" s="1" t="str">
        <f ca="1">IFERROR(__xludf.DUMMYFUNCTION("IFERROR(JOIN("", "", FILTER('tagsBySource 1'!H$3:H$2402, $A234='tagsBySource 1'!$A$3:$A$2402, 'tagsBySource 1'!H$3:H$2402&lt;&gt;"""")), """")"),"")</f>
        <v/>
      </c>
      <c r="I234" s="1" t="str">
        <f ca="1">IFERROR(__xludf.DUMMYFUNCTION("IFERROR(JOIN("", "", FILTER('tagsBySource 1'!I$3:I$2402, $A234='tagsBySource 1'!$A$3:$A$2402, 'tagsBySource 1'!I$3:I$2402&lt;&gt;"""")), """")"),"")</f>
        <v/>
      </c>
      <c r="J234" s="1" t="str">
        <f ca="1">IFERROR(__xludf.DUMMYFUNCTION("IFERROR(JOIN("", "", FILTER('tagsBySource 1'!J$3:J$2402, $A234='tagsBySource 1'!$A$3:$A$2402, 'tagsBySource 1'!J$3:J$2402&lt;&gt;"""")), """")"),"")</f>
        <v/>
      </c>
      <c r="K234" s="1" t="str">
        <f ca="1">IFERROR(__xludf.DUMMYFUNCTION("IFERROR(JOIN("", "", FILTER('tagsBySource 1'!K$3:K$2402, $A234='tagsBySource 1'!$A$3:$A$2402, 'tagsBySource 1'!K$3:K$2402&lt;&gt;"""")), """")"),"")</f>
        <v/>
      </c>
      <c r="L234" s="1" t="str">
        <f ca="1">IFERROR(__xludf.DUMMYFUNCTION("IFERROR(JOIN("", "", FILTER('tagsBySource 1'!L$3:L$2402, $A234='tagsBySource 1'!$A$3:$A$2402, 'tagsBySource 1'!L$3:L$2402&lt;&gt;"""")), """")"),"")</f>
        <v/>
      </c>
      <c r="M234" s="1" t="str">
        <f ca="1">IFERROR(__xludf.DUMMYFUNCTION("IFERROR(JOIN("", "", FILTER('tagsBySource 1'!M$3:M$2402, $A234='tagsBySource 1'!$A$3:$A$2402, 'tagsBySource 1'!M$3:M$2402&lt;&gt;"""")), """")"),"")</f>
        <v/>
      </c>
      <c r="N234" s="1" t="str">
        <f ca="1">IFERROR(__xludf.DUMMYFUNCTION("IFERROR(JOIN("", "", FILTER('tagsBySource 1'!N$3:N$2402, $A234='tagsBySource 1'!$A$3:$A$2402, 'tagsBySource 1'!N$3:N$2402&lt;&gt;"""")), """")"),"")</f>
        <v/>
      </c>
      <c r="O234" s="1" t="str">
        <f ca="1">IFERROR(__xludf.DUMMYFUNCTION("IFERROR(JOIN("", "", FILTER('tagsBySource 1'!O$3:O$2402, $A234='tagsBySource 1'!$A$3:$A$2402, 'tagsBySource 1'!O$3:O$2402&lt;&gt;"""")), """")"),"")</f>
        <v/>
      </c>
      <c r="P234" s="1" t="str">
        <f ca="1">IFERROR(__xludf.DUMMYFUNCTION("IFERROR(JOIN("", "", FILTER('tagsBySource 1'!P$3:P$2402, $A234='tagsBySource 1'!$A$3:$A$2402, 'tagsBySource 1'!P$3:P$2402&lt;&gt;"""")), """")"),"historyTags")</f>
        <v>historyTags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IFERROR(__xludf.DUMMYFUNCTION("IFERROR(JOIN("", "", FILTER('tagsBySource 1'!B$3:B$2402, $A235='tagsBySource 1'!$A$3:$A$2402, 'tagsBySource 1'!B$3:B$2402&lt;&gt;"""")), """")"),"")</f>
        <v/>
      </c>
      <c r="C235" s="1" t="str">
        <f ca="1">IFERROR(__xludf.DUMMYFUNCTION("IFERROR(JOIN("", "", FILTER('tagsBySource 1'!C$3:C$2402, $A235='tagsBySource 1'!$A$3:$A$2402, 'tagsBySource 1'!C$3:C$2402&lt;&gt;"""")), """")"),"")</f>
        <v/>
      </c>
      <c r="D235" s="1" t="str">
        <f ca="1">IFERROR(__xludf.DUMMYFUNCTION("IFERROR(JOIN("", "", FILTER('tagsBySource 1'!D$3:D$2402, $A235='tagsBySource 1'!$A$3:$A$2402, 'tagsBySource 1'!D$3:D$2402&lt;&gt;"""")), """")"),"")</f>
        <v/>
      </c>
      <c r="E235" s="1" t="str">
        <f ca="1">IFERROR(__xludf.DUMMYFUNCTION("IFERROR(JOIN("", "", FILTER('tagsBySource 1'!E$3:E$2402, $A235='tagsBySource 1'!$A$3:$A$2402, 'tagsBySource 1'!E$3:E$2402&lt;&gt;"""")), """")"),"")</f>
        <v/>
      </c>
      <c r="F235" s="1" t="str">
        <f ca="1">IFERROR(__xludf.DUMMYFUNCTION("IFERROR(JOIN("", "", FILTER('tagsBySource 1'!F$3:F$2402, $A235='tagsBySource 1'!$A$3:$A$2402, 'tagsBySource 1'!F$3:F$2402&lt;&gt;"""")), """")"),"")</f>
        <v/>
      </c>
      <c r="G235" s="1" t="str">
        <f ca="1">IFERROR(__xludf.DUMMYFUNCTION("IFERROR(JOIN("", "", FILTER('tagsBySource 1'!G$3:G$2402, $A235='tagsBySource 1'!$A$3:$A$2402, 'tagsBySource 1'!G$3:G$2402&lt;&gt;"""")), """")"),"")</f>
        <v/>
      </c>
      <c r="H235" s="1" t="str">
        <f ca="1">IFERROR(__xludf.DUMMYFUNCTION("IFERROR(JOIN("", "", FILTER('tagsBySource 1'!H$3:H$2402, $A235='tagsBySource 1'!$A$3:$A$2402, 'tagsBySource 1'!H$3:H$2402&lt;&gt;"""")), """")"),"")</f>
        <v/>
      </c>
      <c r="I235" s="1" t="str">
        <f ca="1">IFERROR(__xludf.DUMMYFUNCTION("IFERROR(JOIN("", "", FILTER('tagsBySource 1'!I$3:I$2402, $A235='tagsBySource 1'!$A$3:$A$2402, 'tagsBySource 1'!I$3:I$2402&lt;&gt;"""")), """")"),"")</f>
        <v/>
      </c>
      <c r="J235" s="1" t="str">
        <f ca="1">IFERROR(__xludf.DUMMYFUNCTION("IFERROR(JOIN("", "", FILTER('tagsBySource 1'!J$3:J$2402, $A235='tagsBySource 1'!$A$3:$A$2402, 'tagsBySource 1'!J$3:J$2402&lt;&gt;"""")), """")"),"")</f>
        <v/>
      </c>
      <c r="K235" s="1" t="str">
        <f ca="1">IFERROR(__xludf.DUMMYFUNCTION("IFERROR(JOIN("", "", FILTER('tagsBySource 1'!K$3:K$2402, $A235='tagsBySource 1'!$A$3:$A$2402, 'tagsBySource 1'!K$3:K$2402&lt;&gt;"""")), """")"),"")</f>
        <v/>
      </c>
      <c r="L235" s="1" t="str">
        <f ca="1">IFERROR(__xludf.DUMMYFUNCTION("IFERROR(JOIN("", "", FILTER('tagsBySource 1'!L$3:L$2402, $A235='tagsBySource 1'!$A$3:$A$2402, 'tagsBySource 1'!L$3:L$2402&lt;&gt;"""")), """")"),"")</f>
        <v/>
      </c>
      <c r="M235" s="1" t="str">
        <f ca="1">IFERROR(__xludf.DUMMYFUNCTION("IFERROR(JOIN("", "", FILTER('tagsBySource 1'!M$3:M$2402, $A235='tagsBySource 1'!$A$3:$A$2402, 'tagsBySource 1'!M$3:M$2402&lt;&gt;"""")), """")"),"")</f>
        <v/>
      </c>
      <c r="N235" s="1" t="str">
        <f ca="1">IFERROR(__xludf.DUMMYFUNCTION("IFERROR(JOIN("", "", FILTER('tagsBySource 1'!N$3:N$2402, $A235='tagsBySource 1'!$A$3:$A$2402, 'tagsBySource 1'!N$3:N$2402&lt;&gt;"""")), """")"),"")</f>
        <v/>
      </c>
      <c r="O235" s="1" t="str">
        <f ca="1">IFERROR(__xludf.DUMMYFUNCTION("IFERROR(JOIN("", "", FILTER('tagsBySource 1'!O$3:O$2402, $A235='tagsBySource 1'!$A$3:$A$2402, 'tagsBySource 1'!O$3:O$2402&lt;&gt;"""")), """")"),"")</f>
        <v/>
      </c>
      <c r="P235" s="1" t="str">
        <f ca="1">IFERROR(__xludf.DUMMYFUNCTION("IFERROR(JOIN("", "", FILTER('tagsBySource 1'!P$3:P$2402, $A235='tagsBySource 1'!$A$3:$A$2402, 'tagsBySource 1'!P$3:P$2402&lt;&gt;"""")), """")"),"historyTags")</f>
        <v>historyTags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IFERROR(__xludf.DUMMYFUNCTION("IFERROR(JOIN("", "", FILTER('tagsBySource 1'!B$3:B$2402, $A236='tagsBySource 1'!$A$3:$A$2402, 'tagsBySource 1'!B$3:B$2402&lt;&gt;"""")), """")"),"")</f>
        <v/>
      </c>
      <c r="C236" s="1" t="str">
        <f ca="1">IFERROR(__xludf.DUMMYFUNCTION("IFERROR(JOIN("", "", FILTER('tagsBySource 1'!C$3:C$2402, $A236='tagsBySource 1'!$A$3:$A$2402, 'tagsBySource 1'!C$3:C$2402&lt;&gt;"""")), """")"),"")</f>
        <v/>
      </c>
      <c r="D236" s="1" t="str">
        <f ca="1">IFERROR(__xludf.DUMMYFUNCTION("IFERROR(JOIN("", "", FILTER('tagsBySource 1'!D$3:D$2402, $A236='tagsBySource 1'!$A$3:$A$2402, 'tagsBySource 1'!D$3:D$2402&lt;&gt;"""")), """")"),"")</f>
        <v/>
      </c>
      <c r="E236" s="1" t="str">
        <f ca="1">IFERROR(__xludf.DUMMYFUNCTION("IFERROR(JOIN("", "", FILTER('tagsBySource 1'!E$3:E$2402, $A236='tagsBySource 1'!$A$3:$A$2402, 'tagsBySource 1'!E$3:E$2402&lt;&gt;"""")), """")"),"")</f>
        <v/>
      </c>
      <c r="F236" s="1" t="str">
        <f ca="1">IFERROR(__xludf.DUMMYFUNCTION("IFERROR(JOIN("", "", FILTER('tagsBySource 1'!F$3:F$2402, $A236='tagsBySource 1'!$A$3:$A$2402, 'tagsBySource 1'!F$3:F$2402&lt;&gt;"""")), """")"),"")</f>
        <v/>
      </c>
      <c r="G236" s="1" t="str">
        <f ca="1">IFERROR(__xludf.DUMMYFUNCTION("IFERROR(JOIN("", "", FILTER('tagsBySource 1'!G$3:G$2402, $A236='tagsBySource 1'!$A$3:$A$2402, 'tagsBySource 1'!G$3:G$2402&lt;&gt;"""")), """")"),"")</f>
        <v/>
      </c>
      <c r="H236" s="1" t="str">
        <f ca="1">IFERROR(__xludf.DUMMYFUNCTION("IFERROR(JOIN("", "", FILTER('tagsBySource 1'!H$3:H$2402, $A236='tagsBySource 1'!$A$3:$A$2402, 'tagsBySource 1'!H$3:H$2402&lt;&gt;"""")), """")"),"")</f>
        <v/>
      </c>
      <c r="I236" s="1" t="str">
        <f ca="1">IFERROR(__xludf.DUMMYFUNCTION("IFERROR(JOIN("", "", FILTER('tagsBySource 1'!I$3:I$2402, $A236='tagsBySource 1'!$A$3:$A$2402, 'tagsBySource 1'!I$3:I$2402&lt;&gt;"""")), """")"),"")</f>
        <v/>
      </c>
      <c r="J236" s="1" t="str">
        <f ca="1">IFERROR(__xludf.DUMMYFUNCTION("IFERROR(JOIN("", "", FILTER('tagsBySource 1'!J$3:J$2402, $A236='tagsBySource 1'!$A$3:$A$2402, 'tagsBySource 1'!J$3:J$2402&lt;&gt;"""")), """")"),"")</f>
        <v/>
      </c>
      <c r="K236" s="1" t="str">
        <f ca="1">IFERROR(__xludf.DUMMYFUNCTION("IFERROR(JOIN("", "", FILTER('tagsBySource 1'!K$3:K$2402, $A236='tagsBySource 1'!$A$3:$A$2402, 'tagsBySource 1'!K$3:K$2402&lt;&gt;"""")), """")"),"")</f>
        <v/>
      </c>
      <c r="L236" s="1" t="str">
        <f ca="1">IFERROR(__xludf.DUMMYFUNCTION("IFERROR(JOIN("", "", FILTER('tagsBySource 1'!L$3:L$2402, $A236='tagsBySource 1'!$A$3:$A$2402, 'tagsBySource 1'!L$3:L$2402&lt;&gt;"""")), """")"),"")</f>
        <v/>
      </c>
      <c r="M236" s="1" t="str">
        <f ca="1">IFERROR(__xludf.DUMMYFUNCTION("IFERROR(JOIN("", "", FILTER('tagsBySource 1'!M$3:M$2402, $A236='tagsBySource 1'!$A$3:$A$2402, 'tagsBySource 1'!M$3:M$2402&lt;&gt;"""")), """")"),"")</f>
        <v/>
      </c>
      <c r="N236" s="1" t="str">
        <f ca="1">IFERROR(__xludf.DUMMYFUNCTION("IFERROR(JOIN("", "", FILTER('tagsBySource 1'!N$3:N$2402, $A236='tagsBySource 1'!$A$3:$A$2402, 'tagsBySource 1'!N$3:N$2402&lt;&gt;"""")), """")"),"")</f>
        <v/>
      </c>
      <c r="O236" s="1" t="str">
        <f ca="1">IFERROR(__xludf.DUMMYFUNCTION("IFERROR(JOIN("", "", FILTER('tagsBySource 1'!O$3:O$2402, $A236='tagsBySource 1'!$A$3:$A$2402, 'tagsBySource 1'!O$3:O$2402&lt;&gt;"""")), """")"),"")</f>
        <v/>
      </c>
      <c r="P236" s="1" t="str">
        <f ca="1">IFERROR(__xludf.DUMMYFUNCTION("IFERROR(JOIN("", "", FILTER('tagsBySource 1'!P$3:P$2402, $A236='tagsBySource 1'!$A$3:$A$2402, 'tagsBySource 1'!P$3:P$2402&lt;&gt;"""")), """")"),"historyTags")</f>
        <v>historyTags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IFERROR(__xludf.DUMMYFUNCTION("IFERROR(JOIN("", "", FILTER('tagsBySource 1'!B$3:B$2402, $A237='tagsBySource 1'!$A$3:$A$2402, 'tagsBySource 1'!B$3:B$2402&lt;&gt;"""")), """")"),"")</f>
        <v/>
      </c>
      <c r="C237" s="1" t="str">
        <f ca="1">IFERROR(__xludf.DUMMYFUNCTION("IFERROR(JOIN("", "", FILTER('tagsBySource 1'!C$3:C$2402, $A237='tagsBySource 1'!$A$3:$A$2402, 'tagsBySource 1'!C$3:C$2402&lt;&gt;"""")), """")"),"")</f>
        <v/>
      </c>
      <c r="D237" s="1" t="str">
        <f ca="1">IFERROR(__xludf.DUMMYFUNCTION("IFERROR(JOIN("", "", FILTER('tagsBySource 1'!D$3:D$2402, $A237='tagsBySource 1'!$A$3:$A$2402, 'tagsBySource 1'!D$3:D$2402&lt;&gt;"""")), """")"),"")</f>
        <v/>
      </c>
      <c r="E237" s="1" t="str">
        <f ca="1">IFERROR(__xludf.DUMMYFUNCTION("IFERROR(JOIN("", "", FILTER('tagsBySource 1'!E$3:E$2402, $A237='tagsBySource 1'!$A$3:$A$2402, 'tagsBySource 1'!E$3:E$2402&lt;&gt;"""")), """")"),"")</f>
        <v/>
      </c>
      <c r="F237" s="1" t="str">
        <f ca="1">IFERROR(__xludf.DUMMYFUNCTION("IFERROR(JOIN("", "", FILTER('tagsBySource 1'!F$3:F$2402, $A237='tagsBySource 1'!$A$3:$A$2402, 'tagsBySource 1'!F$3:F$2402&lt;&gt;"""")), """")"),"")</f>
        <v/>
      </c>
      <c r="G237" s="1" t="str">
        <f ca="1">IFERROR(__xludf.DUMMYFUNCTION("IFERROR(JOIN("", "", FILTER('tagsBySource 1'!G$3:G$2402, $A237='tagsBySource 1'!$A$3:$A$2402, 'tagsBySource 1'!G$3:G$2402&lt;&gt;"""")), """")"),"")</f>
        <v/>
      </c>
      <c r="H237" s="1" t="str">
        <f ca="1">IFERROR(__xludf.DUMMYFUNCTION("IFERROR(JOIN("", "", FILTER('tagsBySource 1'!H$3:H$2402, $A237='tagsBySource 1'!$A$3:$A$2402, 'tagsBySource 1'!H$3:H$2402&lt;&gt;"""")), """")"),"")</f>
        <v/>
      </c>
      <c r="I237" s="1" t="str">
        <f ca="1">IFERROR(__xludf.DUMMYFUNCTION("IFERROR(JOIN("", "", FILTER('tagsBySource 1'!I$3:I$2402, $A237='tagsBySource 1'!$A$3:$A$2402, 'tagsBySource 1'!I$3:I$2402&lt;&gt;"""")), """")"),"")</f>
        <v/>
      </c>
      <c r="J237" s="1" t="str">
        <f ca="1">IFERROR(__xludf.DUMMYFUNCTION("IFERROR(JOIN("", "", FILTER('tagsBySource 1'!J$3:J$2402, $A237='tagsBySource 1'!$A$3:$A$2402, 'tagsBySource 1'!J$3:J$2402&lt;&gt;"""")), """")"),"")</f>
        <v/>
      </c>
      <c r="K237" s="1" t="str">
        <f ca="1">IFERROR(__xludf.DUMMYFUNCTION("IFERROR(JOIN("", "", FILTER('tagsBySource 1'!K$3:K$2402, $A237='tagsBySource 1'!$A$3:$A$2402, 'tagsBySource 1'!K$3:K$2402&lt;&gt;"""")), """")"),"")</f>
        <v/>
      </c>
      <c r="L237" s="1" t="str">
        <f ca="1">IFERROR(__xludf.DUMMYFUNCTION("IFERROR(JOIN("", "", FILTER('tagsBySource 1'!L$3:L$2402, $A237='tagsBySource 1'!$A$3:$A$2402, 'tagsBySource 1'!L$3:L$2402&lt;&gt;"""")), """")"),"")</f>
        <v/>
      </c>
      <c r="M237" s="1" t="str">
        <f ca="1">IFERROR(__xludf.DUMMYFUNCTION("IFERROR(JOIN("", "", FILTER('tagsBySource 1'!M$3:M$2402, $A237='tagsBySource 1'!$A$3:$A$2402, 'tagsBySource 1'!M$3:M$2402&lt;&gt;"""")), """")"),"")</f>
        <v/>
      </c>
      <c r="N237" s="1" t="str">
        <f ca="1">IFERROR(__xludf.DUMMYFUNCTION("IFERROR(JOIN("", "", FILTER('tagsBySource 1'!N$3:N$2402, $A237='tagsBySource 1'!$A$3:$A$2402, 'tagsBySource 1'!N$3:N$2402&lt;&gt;"""")), """")"),"")</f>
        <v/>
      </c>
      <c r="O237" s="1" t="str">
        <f ca="1">IFERROR(__xludf.DUMMYFUNCTION("IFERROR(JOIN("", "", FILTER('tagsBySource 1'!O$3:O$2402, $A237='tagsBySource 1'!$A$3:$A$2402, 'tagsBySource 1'!O$3:O$2402&lt;&gt;"""")), """")"),"")</f>
        <v/>
      </c>
      <c r="P237" s="1" t="str">
        <f ca="1">IFERROR(__xludf.DUMMYFUNCTION("IFERROR(JOIN("", "", FILTER('tagsBySource 1'!P$3:P$2402, $A237='tagsBySource 1'!$A$3:$A$2402, 'tagsBySource 1'!P$3:P$2402&lt;&gt;"""")), """")"),"historyTags")</f>
        <v>historyTags</v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IFERROR(__xludf.DUMMYFUNCTION("IFERROR(JOIN("", "", FILTER('tagsBySource 1'!B$3:B$2402, $A238='tagsBySource 1'!$A$3:$A$2402, 'tagsBySource 1'!B$3:B$2402&lt;&gt;"""")), """")"),"")</f>
        <v/>
      </c>
      <c r="C238" s="1" t="str">
        <f ca="1">IFERROR(__xludf.DUMMYFUNCTION("IFERROR(JOIN("", "", FILTER('tagsBySource 1'!C$3:C$2402, $A238='tagsBySource 1'!$A$3:$A$2402, 'tagsBySource 1'!C$3:C$2402&lt;&gt;"""")), """")"),"")</f>
        <v/>
      </c>
      <c r="D238" s="1" t="str">
        <f ca="1">IFERROR(__xludf.DUMMYFUNCTION("IFERROR(JOIN("", "", FILTER('tagsBySource 1'!D$3:D$2402, $A238='tagsBySource 1'!$A$3:$A$2402, 'tagsBySource 1'!D$3:D$2402&lt;&gt;"""")), """")"),"procTags")</f>
        <v>procTags</v>
      </c>
      <c r="E238" s="1" t="str">
        <f ca="1">IFERROR(__xludf.DUMMYFUNCTION("IFERROR(JOIN("", "", FILTER('tagsBySource 1'!E$3:E$2402, $A238='tagsBySource 1'!$A$3:$A$2402, 'tagsBySource 1'!E$3:E$2402&lt;&gt;"""")), """")"),"procTags")</f>
        <v>procTags</v>
      </c>
      <c r="F238" s="1" t="str">
        <f ca="1">IFERROR(__xludf.DUMMYFUNCTION("IFERROR(JOIN("", "", FILTER('tagsBySource 1'!F$3:F$2402, $A238='tagsBySource 1'!$A$3:$A$2402, 'tagsBySource 1'!F$3:F$2402&lt;&gt;"""")), """")"),"procTags, historyTags")</f>
        <v>procTags, historyTags</v>
      </c>
      <c r="G238" s="1" t="str">
        <f ca="1">IFERROR(__xludf.DUMMYFUNCTION("IFERROR(JOIN("", "", FILTER('tagsBySource 1'!G$3:G$2402, $A238='tagsBySource 1'!$A$3:$A$2402, 'tagsBySource 1'!G$3:G$2402&lt;&gt;"""")), """")"),"procTags")</f>
        <v>procTags</v>
      </c>
      <c r="H238" s="1" t="str">
        <f ca="1">IFERROR(__xludf.DUMMYFUNCTION("IFERROR(JOIN("", "", FILTER('tagsBySource 1'!H$3:H$2402, $A238='tagsBySource 1'!$A$3:$A$2402, 'tagsBySource 1'!H$3:H$2402&lt;&gt;"""")), """")"),"procTags")</f>
        <v>procTags</v>
      </c>
      <c r="I238" s="1" t="str">
        <f ca="1">IFERROR(__xludf.DUMMYFUNCTION("IFERROR(JOIN("", "", FILTER('tagsBySource 1'!I$3:I$2402, $A238='tagsBySource 1'!$A$3:$A$2402, 'tagsBySource 1'!I$3:I$2402&lt;&gt;"""")), """")"),"procTags")</f>
        <v>procTags</v>
      </c>
      <c r="J238" s="1" t="str">
        <f ca="1">IFERROR(__xludf.DUMMYFUNCTION("IFERROR(JOIN("", "", FILTER('tagsBySource 1'!J$3:J$2402, $A238='tagsBySource 1'!$A$3:$A$2402, 'tagsBySource 1'!J$3:J$2402&lt;&gt;"""")), """")"),"procTags")</f>
        <v>procTags</v>
      </c>
      <c r="K238" s="1" t="str">
        <f ca="1">IFERROR(__xludf.DUMMYFUNCTION("IFERROR(JOIN("", "", FILTER('tagsBySource 1'!K$3:K$2402, $A238='tagsBySource 1'!$A$3:$A$2402, 'tagsBySource 1'!K$3:K$2402&lt;&gt;"""")), """")"),"procTags")</f>
        <v>procTags</v>
      </c>
      <c r="L238" s="1" t="str">
        <f ca="1">IFERROR(__xludf.DUMMYFUNCTION("IFERROR(JOIN("", "", FILTER('tagsBySource 1'!L$3:L$2402, $A238='tagsBySource 1'!$A$3:$A$2402, 'tagsBySource 1'!L$3:L$2402&lt;&gt;"""")), """")"),"procTags")</f>
        <v>procTags</v>
      </c>
      <c r="M238" s="1" t="str">
        <f ca="1">IFERROR(__xludf.DUMMYFUNCTION("IFERROR(JOIN("", "", FILTER('tagsBySource 1'!M$3:M$2402, $A238='tagsBySource 1'!$A$3:$A$2402, 'tagsBySource 1'!M$3:M$2402&lt;&gt;"""")), """")"),"procTags")</f>
        <v>procTags</v>
      </c>
      <c r="N238" s="1" t="str">
        <f ca="1">IFERROR(__xludf.DUMMYFUNCTION("IFERROR(JOIN("", "", FILTER('tagsBySource 1'!N$3:N$2402, $A238='tagsBySource 1'!$A$3:$A$2402, 'tagsBySource 1'!N$3:N$2402&lt;&gt;"""")), """")"),"procTags")</f>
        <v>procTags</v>
      </c>
      <c r="O238" s="1" t="str">
        <f ca="1">IFERROR(__xludf.DUMMYFUNCTION("IFERROR(JOIN("", "", FILTER('tagsBySource 1'!O$3:O$2402, $A238='tagsBySource 1'!$A$3:$A$2402, 'tagsBySource 1'!O$3:O$2402&lt;&gt;"""")), """")"),"procTags")</f>
        <v>procTags</v>
      </c>
      <c r="P238" s="1" t="str">
        <f ca="1">IFERROR(__xludf.DUMMYFUNCTION("IFERROR(JOIN("", "", FILTER('tagsBySource 1'!P$3:P$2402, $A238='tagsBySource 1'!$A$3:$A$2402, 'tagsBySource 1'!P$3:P$2402&lt;&gt;"""")), """")"),"")</f>
        <v/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IFERROR(__xludf.DUMMYFUNCTION("IFERROR(JOIN("", "", FILTER('tagsBySource 1'!B$3:B$2402, $A239='tagsBySource 1'!$A$3:$A$2402, 'tagsBySource 1'!B$3:B$2402&lt;&gt;"""")), """")"),"")</f>
        <v/>
      </c>
      <c r="C239" s="1" t="str">
        <f ca="1">IFERROR(__xludf.DUMMYFUNCTION("IFERROR(JOIN("", "", FILTER('tagsBySource 1'!C$3:C$2402, $A239='tagsBySource 1'!$A$3:$A$2402, 'tagsBySource 1'!C$3:C$2402&lt;&gt;"""")), """")"),"")</f>
        <v/>
      </c>
      <c r="D239" s="1" t="str">
        <f ca="1">IFERROR(__xludf.DUMMYFUNCTION("IFERROR(JOIN("", "", FILTER('tagsBySource 1'!D$3:D$2402, $A239='tagsBySource 1'!$A$3:$A$2402, 'tagsBySource 1'!D$3:D$2402&lt;&gt;"""")), """")"),"procTags")</f>
        <v>procTags</v>
      </c>
      <c r="E239" s="1" t="str">
        <f ca="1">IFERROR(__xludf.DUMMYFUNCTION("IFERROR(JOIN("", "", FILTER('tagsBySource 1'!E$3:E$2402, $A239='tagsBySource 1'!$A$3:$A$2402, 'tagsBySource 1'!E$3:E$2402&lt;&gt;"""")), """")"),"procTags")</f>
        <v>procTags</v>
      </c>
      <c r="F239" s="1" t="str">
        <f ca="1">IFERROR(__xludf.DUMMYFUNCTION("IFERROR(JOIN("", "", FILTER('tagsBySource 1'!F$3:F$2402, $A239='tagsBySource 1'!$A$3:$A$2402, 'tagsBySource 1'!F$3:F$2402&lt;&gt;"""")), """")"),"procTags, historyTags")</f>
        <v>procTags, historyTags</v>
      </c>
      <c r="G239" s="1" t="str">
        <f ca="1">IFERROR(__xludf.DUMMYFUNCTION("IFERROR(JOIN("", "", FILTER('tagsBySource 1'!G$3:G$2402, $A239='tagsBySource 1'!$A$3:$A$2402, 'tagsBySource 1'!G$3:G$2402&lt;&gt;"""")), """")"),"procTags")</f>
        <v>procTags</v>
      </c>
      <c r="H239" s="1" t="str">
        <f ca="1">IFERROR(__xludf.DUMMYFUNCTION("IFERROR(JOIN("", "", FILTER('tagsBySource 1'!H$3:H$2402, $A239='tagsBySource 1'!$A$3:$A$2402, 'tagsBySource 1'!H$3:H$2402&lt;&gt;"""")), """")"),"procTags")</f>
        <v>procTags</v>
      </c>
      <c r="I239" s="1" t="str">
        <f ca="1">IFERROR(__xludf.DUMMYFUNCTION("IFERROR(JOIN("", "", FILTER('tagsBySource 1'!I$3:I$2402, $A239='tagsBySource 1'!$A$3:$A$2402, 'tagsBySource 1'!I$3:I$2402&lt;&gt;"""")), """")"),"procTags")</f>
        <v>procTags</v>
      </c>
      <c r="J239" s="1" t="str">
        <f ca="1">IFERROR(__xludf.DUMMYFUNCTION("IFERROR(JOIN("", "", FILTER('tagsBySource 1'!J$3:J$2402, $A239='tagsBySource 1'!$A$3:$A$2402, 'tagsBySource 1'!J$3:J$2402&lt;&gt;"""")), """")"),"procTags")</f>
        <v>procTags</v>
      </c>
      <c r="K239" s="1" t="str">
        <f ca="1">IFERROR(__xludf.DUMMYFUNCTION("IFERROR(JOIN("", "", FILTER('tagsBySource 1'!K$3:K$2402, $A239='tagsBySource 1'!$A$3:$A$2402, 'tagsBySource 1'!K$3:K$2402&lt;&gt;"""")), """")"),"procTags")</f>
        <v>procTags</v>
      </c>
      <c r="L239" s="1" t="str">
        <f ca="1">IFERROR(__xludf.DUMMYFUNCTION("IFERROR(JOIN("", "", FILTER('tagsBySource 1'!L$3:L$2402, $A239='tagsBySource 1'!$A$3:$A$2402, 'tagsBySource 1'!L$3:L$2402&lt;&gt;"""")), """")"),"procTags")</f>
        <v>procTags</v>
      </c>
      <c r="M239" s="1" t="str">
        <f ca="1">IFERROR(__xludf.DUMMYFUNCTION("IFERROR(JOIN("", "", FILTER('tagsBySource 1'!M$3:M$2402, $A239='tagsBySource 1'!$A$3:$A$2402, 'tagsBySource 1'!M$3:M$2402&lt;&gt;"""")), """")"),"procTags")</f>
        <v>procTags</v>
      </c>
      <c r="N239" s="1" t="str">
        <f ca="1">IFERROR(__xludf.DUMMYFUNCTION("IFERROR(JOIN("", "", FILTER('tagsBySource 1'!N$3:N$2402, $A239='tagsBySource 1'!$A$3:$A$2402, 'tagsBySource 1'!N$3:N$2402&lt;&gt;"""")), """")"),"procTags")</f>
        <v>procTags</v>
      </c>
      <c r="O239" s="1" t="str">
        <f ca="1">IFERROR(__xludf.DUMMYFUNCTION("IFERROR(JOIN("", "", FILTER('tagsBySource 1'!O$3:O$2402, $A239='tagsBySource 1'!$A$3:$A$2402, 'tagsBySource 1'!O$3:O$2402&lt;&gt;"""")), """")"),"procTags")</f>
        <v>procTags</v>
      </c>
      <c r="P239" s="1" t="str">
        <f ca="1">IFERROR(__xludf.DUMMYFUNCTION("IFERROR(JOIN("", "", FILTER('tagsBySource 1'!P$3:P$2402, $A239='tagsBySource 1'!$A$3:$A$2402, 'tagsBySource 1'!P$3:P$2402&lt;&gt;"""")), """")"),"")</f>
        <v/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IFERROR(__xludf.DUMMYFUNCTION("IFERROR(JOIN("", "", FILTER('tagsBySource 1'!B$3:B$2402, $A240='tagsBySource 1'!$A$3:$A$2402, 'tagsBySource 1'!B$3:B$2402&lt;&gt;"""")), """")"),"")</f>
        <v/>
      </c>
      <c r="C240" s="1" t="str">
        <f ca="1">IFERROR(__xludf.DUMMYFUNCTION("IFERROR(JOIN("", "", FILTER('tagsBySource 1'!C$3:C$2402, $A240='tagsBySource 1'!$A$3:$A$2402, 'tagsBySource 1'!C$3:C$2402&lt;&gt;"""")), """")"),"")</f>
        <v/>
      </c>
      <c r="D240" s="1" t="str">
        <f ca="1">IFERROR(__xludf.DUMMYFUNCTION("IFERROR(JOIN("", "", FILTER('tagsBySource 1'!D$3:D$2402, $A240='tagsBySource 1'!$A$3:$A$2402, 'tagsBySource 1'!D$3:D$2402&lt;&gt;"""")), """")"),"")</f>
        <v/>
      </c>
      <c r="E240" s="1" t="str">
        <f ca="1">IFERROR(__xludf.DUMMYFUNCTION("IFERROR(JOIN("", "", FILTER('tagsBySource 1'!E$3:E$2402, $A240='tagsBySource 1'!$A$3:$A$2402, 'tagsBySource 1'!E$3:E$2402&lt;&gt;"""")), """")"),"")</f>
        <v/>
      </c>
      <c r="F240" s="1" t="str">
        <f ca="1">IFERROR(__xludf.DUMMYFUNCTION("IFERROR(JOIN("", "", FILTER('tagsBySource 1'!F$3:F$2402, $A240='tagsBySource 1'!$A$3:$A$2402, 'tagsBySource 1'!F$3:F$2402&lt;&gt;"""")), """")"),"")</f>
        <v/>
      </c>
      <c r="G240" s="1" t="str">
        <f ca="1">IFERROR(__xludf.DUMMYFUNCTION("IFERROR(JOIN("", "", FILTER('tagsBySource 1'!G$3:G$2402, $A240='tagsBySource 1'!$A$3:$A$2402, 'tagsBySource 1'!G$3:G$2402&lt;&gt;"""")), """")"),"")</f>
        <v/>
      </c>
      <c r="H240" s="1" t="str">
        <f ca="1">IFERROR(__xludf.DUMMYFUNCTION("IFERROR(JOIN("", "", FILTER('tagsBySource 1'!H$3:H$2402, $A240='tagsBySource 1'!$A$3:$A$2402, 'tagsBySource 1'!H$3:H$2402&lt;&gt;"""")), """")"),"")</f>
        <v/>
      </c>
      <c r="I240" s="1" t="str">
        <f ca="1">IFERROR(__xludf.DUMMYFUNCTION("IFERROR(JOIN("", "", FILTER('tagsBySource 1'!I$3:I$2402, $A240='tagsBySource 1'!$A$3:$A$2402, 'tagsBySource 1'!I$3:I$2402&lt;&gt;"""")), """")"),"")</f>
        <v/>
      </c>
      <c r="J240" s="1" t="str">
        <f ca="1">IFERROR(__xludf.DUMMYFUNCTION("IFERROR(JOIN("", "", FILTER('tagsBySource 1'!J$3:J$2402, $A240='tagsBySource 1'!$A$3:$A$2402, 'tagsBySource 1'!J$3:J$2402&lt;&gt;"""")), """")"),"")</f>
        <v/>
      </c>
      <c r="K240" s="1" t="str">
        <f ca="1">IFERROR(__xludf.DUMMYFUNCTION("IFERROR(JOIN("", "", FILTER('tagsBySource 1'!K$3:K$2402, $A240='tagsBySource 1'!$A$3:$A$2402, 'tagsBySource 1'!K$3:K$2402&lt;&gt;"""")), """")"),"")</f>
        <v/>
      </c>
      <c r="L240" s="1" t="str">
        <f ca="1">IFERROR(__xludf.DUMMYFUNCTION("IFERROR(JOIN("", "", FILTER('tagsBySource 1'!L$3:L$2402, $A240='tagsBySource 1'!$A$3:$A$2402, 'tagsBySource 1'!L$3:L$2402&lt;&gt;"""")), """")"),"")</f>
        <v/>
      </c>
      <c r="M240" s="1" t="str">
        <f ca="1">IFERROR(__xludf.DUMMYFUNCTION("IFERROR(JOIN("", "", FILTER('tagsBySource 1'!M$3:M$2402, $A240='tagsBySource 1'!$A$3:$A$2402, 'tagsBySource 1'!M$3:M$2402&lt;&gt;"""")), """")"),"")</f>
        <v/>
      </c>
      <c r="N240" s="1" t="str">
        <f ca="1">IFERROR(__xludf.DUMMYFUNCTION("IFERROR(JOIN("", "", FILTER('tagsBySource 1'!N$3:N$2402, $A240='tagsBySource 1'!$A$3:$A$2402, 'tagsBySource 1'!N$3:N$2402&lt;&gt;"""")), """")"),"")</f>
        <v/>
      </c>
      <c r="O240" s="1" t="str">
        <f ca="1">IFERROR(__xludf.DUMMYFUNCTION("IFERROR(JOIN("", "", FILTER('tagsBySource 1'!O$3:O$2402, $A240='tagsBySource 1'!$A$3:$A$2402, 'tagsBySource 1'!O$3:O$2402&lt;&gt;"""")), """")"),"")</f>
        <v/>
      </c>
      <c r="P240" s="1" t="str">
        <f ca="1">IFERROR(__xludf.DUMMYFUNCTION("IFERROR(JOIN("", "", FILTER('tagsBySource 1'!P$3:P$2402, $A240='tagsBySource 1'!$A$3:$A$2402, 'tagsBySource 1'!P$3:P$2402&lt;&gt;"""")), """")"),"")</f>
        <v/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IFERROR(__xludf.DUMMYFUNCTION("IFERROR(JOIN("", "", FILTER('tagsBySource 1'!B$3:B$2402, $A241='tagsBySource 1'!$A$3:$A$2402, 'tagsBySource 1'!B$3:B$2402&lt;&gt;"""")), """")"),"")</f>
        <v/>
      </c>
      <c r="C241" s="1" t="str">
        <f ca="1">IFERROR(__xludf.DUMMYFUNCTION("IFERROR(JOIN("", "", FILTER('tagsBySource 1'!C$3:C$2402, $A241='tagsBySource 1'!$A$3:$A$2402, 'tagsBySource 1'!C$3:C$2402&lt;&gt;"""")), """")"),"")</f>
        <v/>
      </c>
      <c r="D241" s="1" t="str">
        <f ca="1">IFERROR(__xludf.DUMMYFUNCTION("IFERROR(JOIN("", "", FILTER('tagsBySource 1'!D$3:D$2402, $A241='tagsBySource 1'!$A$3:$A$2402, 'tagsBySource 1'!D$3:D$2402&lt;&gt;"""")), """")"),"onchangeTags, historyTags")</f>
        <v>onchangeTags, historyTags</v>
      </c>
      <c r="E241" s="1" t="str">
        <f ca="1">IFERROR(__xludf.DUMMYFUNCTION("IFERROR(JOIN("", "", FILTER('tagsBySource 1'!E$3:E$2402, $A241='tagsBySource 1'!$A$3:$A$2402, 'tagsBySource 1'!E$3:E$2402&lt;&gt;"""")), """")"),"onchangeTags, historyTags")</f>
        <v>onchangeTags, historyTags</v>
      </c>
      <c r="F241" s="1" t="str">
        <f ca="1">IFERROR(__xludf.DUMMYFUNCTION("IFERROR(JOIN("", "", FILTER('tagsBySource 1'!F$3:F$2402, $A241='tagsBySource 1'!$A$3:$A$2402, 'tagsBySource 1'!F$3:F$2402&lt;&gt;"""")), """")"),"onchangeTags, historyTags")</f>
        <v>onchangeTags, historyTags</v>
      </c>
      <c r="G241" s="1" t="str">
        <f ca="1">IFERROR(__xludf.DUMMYFUNCTION("IFERROR(JOIN("", "", FILTER('tagsBySource 1'!G$3:G$2402, $A241='tagsBySource 1'!$A$3:$A$2402, 'tagsBySource 1'!G$3:G$2402&lt;&gt;"""")), """")"),"onchangeTags, historyTags")</f>
        <v>onchangeTags, historyTags</v>
      </c>
      <c r="H241" s="1" t="str">
        <f ca="1">IFERROR(__xludf.DUMMYFUNCTION("IFERROR(JOIN("", "", FILTER('tagsBySource 1'!H$3:H$2402, $A241='tagsBySource 1'!$A$3:$A$2402, 'tagsBySource 1'!H$3:H$2402&lt;&gt;"""")), """")"),"onchangeTags, historyTags")</f>
        <v>onchangeTags, historyTags</v>
      </c>
      <c r="I241" s="1" t="str">
        <f ca="1">IFERROR(__xludf.DUMMYFUNCTION("IFERROR(JOIN("", "", FILTER('tagsBySource 1'!I$3:I$2402, $A241='tagsBySource 1'!$A$3:$A$2402, 'tagsBySource 1'!I$3:I$2402&lt;&gt;"""")), """")"),"onchangeTags, historyTags")</f>
        <v>onchangeTags, historyTags</v>
      </c>
      <c r="J241" s="1" t="str">
        <f ca="1">IFERROR(__xludf.DUMMYFUNCTION("IFERROR(JOIN("", "", FILTER('tagsBySource 1'!J$3:J$2402, $A241='tagsBySource 1'!$A$3:$A$2402, 'tagsBySource 1'!J$3:J$2402&lt;&gt;"""")), """")"),"onchangeTags, historyTags")</f>
        <v>onchangeTags, historyTags</v>
      </c>
      <c r="K241" s="1" t="str">
        <f ca="1">IFERROR(__xludf.DUMMYFUNCTION("IFERROR(JOIN("", "", FILTER('tagsBySource 1'!K$3:K$2402, $A241='tagsBySource 1'!$A$3:$A$2402, 'tagsBySource 1'!K$3:K$2402&lt;&gt;"""")), """")"),"onchangeTags, historyTags")</f>
        <v>onchangeTags, historyTags</v>
      </c>
      <c r="L241" s="1" t="str">
        <f ca="1">IFERROR(__xludf.DUMMYFUNCTION("IFERROR(JOIN("", "", FILTER('tagsBySource 1'!L$3:L$2402, $A241='tagsBySource 1'!$A$3:$A$2402, 'tagsBySource 1'!L$3:L$2402&lt;&gt;"""")), """")"),"onchangeTags, historyTags")</f>
        <v>onchangeTags, historyTags</v>
      </c>
      <c r="M241" s="1" t="str">
        <f ca="1">IFERROR(__xludf.DUMMYFUNCTION("IFERROR(JOIN("", "", FILTER('tagsBySource 1'!M$3:M$2402, $A241='tagsBySource 1'!$A$3:$A$2402, 'tagsBySource 1'!M$3:M$2402&lt;&gt;"""")), """")"),"onchangeTags, historyTags")</f>
        <v>onchangeTags, historyTags</v>
      </c>
      <c r="N241" s="1" t="str">
        <f ca="1">IFERROR(__xludf.DUMMYFUNCTION("IFERROR(JOIN("", "", FILTER('tagsBySource 1'!N$3:N$2402, $A241='tagsBySource 1'!$A$3:$A$2402, 'tagsBySource 1'!N$3:N$2402&lt;&gt;"""")), """")"),"onchangeTags, historyTags")</f>
        <v>onchangeTags, historyTags</v>
      </c>
      <c r="O241" s="1" t="str">
        <f ca="1">IFERROR(__xludf.DUMMYFUNCTION("IFERROR(JOIN("", "", FILTER('tagsBySource 1'!O$3:O$2402, $A241='tagsBySource 1'!$A$3:$A$2402, 'tagsBySource 1'!O$3:O$2402&lt;&gt;"""")), """")"),"onchangeTags, historyTags")</f>
        <v>onchangeTags, historyTags</v>
      </c>
      <c r="P241" s="1" t="str">
        <f ca="1">IFERROR(__xludf.DUMMYFUNCTION("IFERROR(JOIN("", "", FILTER('tagsBySource 1'!P$3:P$2402, $A241='tagsBySource 1'!$A$3:$A$2402, 'tagsBySource 1'!P$3:P$2402&lt;&gt;"""")), """")"),"")</f>
        <v/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IFERROR(__xludf.DUMMYFUNCTION("IFERROR(JOIN("", "", FILTER('tagsBySource 1'!B$3:B$2402, $A242='tagsBySource 1'!$A$3:$A$2402, 'tagsBySource 1'!B$3:B$2402&lt;&gt;"""")), """")"),"")</f>
        <v/>
      </c>
      <c r="C242" s="1" t="str">
        <f ca="1">IFERROR(__xludf.DUMMYFUNCTION("IFERROR(JOIN("", "", FILTER('tagsBySource 1'!C$3:C$2402, $A242='tagsBySource 1'!$A$3:$A$2402, 'tagsBySource 1'!C$3:C$2402&lt;&gt;"""")), """")"),"")</f>
        <v/>
      </c>
      <c r="D242" s="1" t="str">
        <f ca="1">IFERROR(__xludf.DUMMYFUNCTION("IFERROR(JOIN("", "", FILTER('tagsBySource 1'!D$3:D$2402, $A242='tagsBySource 1'!$A$3:$A$2402, 'tagsBySource 1'!D$3:D$2402&lt;&gt;"""")), """")"),"")</f>
        <v/>
      </c>
      <c r="E242" s="1" t="str">
        <f ca="1">IFERROR(__xludf.DUMMYFUNCTION("IFERROR(JOIN("", "", FILTER('tagsBySource 1'!E$3:E$2402, $A242='tagsBySource 1'!$A$3:$A$2402, 'tagsBySource 1'!E$3:E$2402&lt;&gt;"""")), """")"),"")</f>
        <v/>
      </c>
      <c r="F242" s="1" t="str">
        <f ca="1">IFERROR(__xludf.DUMMYFUNCTION("IFERROR(JOIN("", "", FILTER('tagsBySource 1'!F$3:F$2402, $A242='tagsBySource 1'!$A$3:$A$2402, 'tagsBySource 1'!F$3:F$2402&lt;&gt;"""")), """")"),"")</f>
        <v/>
      </c>
      <c r="G242" s="1" t="str">
        <f ca="1">IFERROR(__xludf.DUMMYFUNCTION("IFERROR(JOIN("", "", FILTER('tagsBySource 1'!G$3:G$2402, $A242='tagsBySource 1'!$A$3:$A$2402, 'tagsBySource 1'!G$3:G$2402&lt;&gt;"""")), """")"),"")</f>
        <v/>
      </c>
      <c r="H242" s="1" t="str">
        <f ca="1">IFERROR(__xludf.DUMMYFUNCTION("IFERROR(JOIN("", "", FILTER('tagsBySource 1'!H$3:H$2402, $A242='tagsBySource 1'!$A$3:$A$2402, 'tagsBySource 1'!H$3:H$2402&lt;&gt;"""")), """")"),"")</f>
        <v/>
      </c>
      <c r="I242" s="1" t="str">
        <f ca="1">IFERROR(__xludf.DUMMYFUNCTION("IFERROR(JOIN("", "", FILTER('tagsBySource 1'!I$3:I$2402, $A242='tagsBySource 1'!$A$3:$A$2402, 'tagsBySource 1'!I$3:I$2402&lt;&gt;"""")), """")"),"")</f>
        <v/>
      </c>
      <c r="J242" s="1" t="str">
        <f ca="1">IFERROR(__xludf.DUMMYFUNCTION("IFERROR(JOIN("", "", FILTER('tagsBySource 1'!J$3:J$2402, $A242='tagsBySource 1'!$A$3:$A$2402, 'tagsBySource 1'!J$3:J$2402&lt;&gt;"""")), """")"),"")</f>
        <v/>
      </c>
      <c r="K242" s="1" t="str">
        <f ca="1">IFERROR(__xludf.DUMMYFUNCTION("IFERROR(JOIN("", "", FILTER('tagsBySource 1'!K$3:K$2402, $A242='tagsBySource 1'!$A$3:$A$2402, 'tagsBySource 1'!K$3:K$2402&lt;&gt;"""")), """")"),"")</f>
        <v/>
      </c>
      <c r="L242" s="1" t="str">
        <f ca="1">IFERROR(__xludf.DUMMYFUNCTION("IFERROR(JOIN("", "", FILTER('tagsBySource 1'!L$3:L$2402, $A242='tagsBySource 1'!$A$3:$A$2402, 'tagsBySource 1'!L$3:L$2402&lt;&gt;"""")), """")"),"")</f>
        <v/>
      </c>
      <c r="M242" s="1" t="str">
        <f ca="1">IFERROR(__xludf.DUMMYFUNCTION("IFERROR(JOIN("", "", FILTER('tagsBySource 1'!M$3:M$2402, $A242='tagsBySource 1'!$A$3:$A$2402, 'tagsBySource 1'!M$3:M$2402&lt;&gt;"""")), """")"),"")</f>
        <v/>
      </c>
      <c r="N242" s="1" t="str">
        <f ca="1">IFERROR(__xludf.DUMMYFUNCTION("IFERROR(JOIN("", "", FILTER('tagsBySource 1'!N$3:N$2402, $A242='tagsBySource 1'!$A$3:$A$2402, 'tagsBySource 1'!N$3:N$2402&lt;&gt;"""")), """")"),"")</f>
        <v/>
      </c>
      <c r="O242" s="1" t="str">
        <f ca="1">IFERROR(__xludf.DUMMYFUNCTION("IFERROR(JOIN("", "", FILTER('tagsBySource 1'!O$3:O$2402, $A242='tagsBySource 1'!$A$3:$A$2402, 'tagsBySource 1'!O$3:O$2402&lt;&gt;"""")), """")"),"")</f>
        <v/>
      </c>
      <c r="P242" s="1" t="str">
        <f ca="1">IFERROR(__xludf.DUMMYFUNCTION("IFERROR(JOIN("", "", FILTER('tagsBySource 1'!P$3:P$2402, $A242='tagsBySource 1'!$A$3:$A$2402, 'tagsBySource 1'!P$3:P$2402&lt;&gt;"""")), """")"),"")</f>
        <v/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IFERROR(__xludf.DUMMYFUNCTION("IFERROR(JOIN("", "", FILTER('tagsBySource 1'!B$3:B$2402, $A243='tagsBySource 1'!$A$3:$A$2402, 'tagsBySource 1'!B$3:B$2402&lt;&gt;"""")), """")"),"")</f>
        <v/>
      </c>
      <c r="C243" s="1" t="str">
        <f ca="1">IFERROR(__xludf.DUMMYFUNCTION("IFERROR(JOIN("", "", FILTER('tagsBySource 1'!C$3:C$2402, $A243='tagsBySource 1'!$A$3:$A$2402, 'tagsBySource 1'!C$3:C$2402&lt;&gt;"""")), """")"),"")</f>
        <v/>
      </c>
      <c r="D243" s="1" t="str">
        <f ca="1">IFERROR(__xludf.DUMMYFUNCTION("IFERROR(JOIN("", "", FILTER('tagsBySource 1'!D$3:D$2402, $A243='tagsBySource 1'!$A$3:$A$2402, 'tagsBySource 1'!D$3:D$2402&lt;&gt;"""")), """")"),"historyTags")</f>
        <v>historyTags</v>
      </c>
      <c r="E243" s="1" t="str">
        <f ca="1">IFERROR(__xludf.DUMMYFUNCTION("IFERROR(JOIN("", "", FILTER('tagsBySource 1'!E$3:E$2402, $A243='tagsBySource 1'!$A$3:$A$2402, 'tagsBySource 1'!E$3:E$2402&lt;&gt;"""")), """")"),"historyTags")</f>
        <v>historyTags</v>
      </c>
      <c r="F243" s="1" t="str">
        <f ca="1">IFERROR(__xludf.DUMMYFUNCTION("IFERROR(JOIN("", "", FILTER('tagsBySource 1'!F$3:F$2402, $A243='tagsBySource 1'!$A$3:$A$2402, 'tagsBySource 1'!F$3:F$2402&lt;&gt;"""")), """")"),"historyTags")</f>
        <v>historyTags</v>
      </c>
      <c r="G243" s="1" t="str">
        <f ca="1">IFERROR(__xludf.DUMMYFUNCTION("IFERROR(JOIN("", "", FILTER('tagsBySource 1'!G$3:G$2402, $A243='tagsBySource 1'!$A$3:$A$2402, 'tagsBySource 1'!G$3:G$2402&lt;&gt;"""")), """")"),"historyTags")</f>
        <v>historyTags</v>
      </c>
      <c r="H243" s="1" t="str">
        <f ca="1">IFERROR(__xludf.DUMMYFUNCTION("IFERROR(JOIN("", "", FILTER('tagsBySource 1'!H$3:H$2402, $A243='tagsBySource 1'!$A$3:$A$2402, 'tagsBySource 1'!H$3:H$2402&lt;&gt;"""")), """")"),"historyTags")</f>
        <v>historyTags</v>
      </c>
      <c r="I243" s="1" t="str">
        <f ca="1">IFERROR(__xludf.DUMMYFUNCTION("IFERROR(JOIN("", "", FILTER('tagsBySource 1'!I$3:I$2402, $A243='tagsBySource 1'!$A$3:$A$2402, 'tagsBySource 1'!I$3:I$2402&lt;&gt;"""")), """")"),"historyTags")</f>
        <v>historyTags</v>
      </c>
      <c r="J243" s="1" t="str">
        <f ca="1">IFERROR(__xludf.DUMMYFUNCTION("IFERROR(JOIN("", "", FILTER('tagsBySource 1'!J$3:J$2402, $A243='tagsBySource 1'!$A$3:$A$2402, 'tagsBySource 1'!J$3:J$2402&lt;&gt;"""")), """")"),"historyTags")</f>
        <v>historyTags</v>
      </c>
      <c r="K243" s="1" t="str">
        <f ca="1">IFERROR(__xludf.DUMMYFUNCTION("IFERROR(JOIN("", "", FILTER('tagsBySource 1'!K$3:K$2402, $A243='tagsBySource 1'!$A$3:$A$2402, 'tagsBySource 1'!K$3:K$2402&lt;&gt;"""")), """")"),"historyTags")</f>
        <v>historyTags</v>
      </c>
      <c r="L243" s="1" t="str">
        <f ca="1">IFERROR(__xludf.DUMMYFUNCTION("IFERROR(JOIN("", "", FILTER('tagsBySource 1'!L$3:L$2402, $A243='tagsBySource 1'!$A$3:$A$2402, 'tagsBySource 1'!L$3:L$2402&lt;&gt;"""")), """")"),"historyTags")</f>
        <v>historyTags</v>
      </c>
      <c r="M243" s="1" t="str">
        <f ca="1">IFERROR(__xludf.DUMMYFUNCTION("IFERROR(JOIN("", "", FILTER('tagsBySource 1'!M$3:M$2402, $A243='tagsBySource 1'!$A$3:$A$2402, 'tagsBySource 1'!M$3:M$2402&lt;&gt;"""")), """")"),"historyTags")</f>
        <v>historyTags</v>
      </c>
      <c r="N243" s="1" t="str">
        <f ca="1">IFERROR(__xludf.DUMMYFUNCTION("IFERROR(JOIN("", "", FILTER('tagsBySource 1'!N$3:N$2402, $A243='tagsBySource 1'!$A$3:$A$2402, 'tagsBySource 1'!N$3:N$2402&lt;&gt;"""")), """")"),"historyTags")</f>
        <v>historyTags</v>
      </c>
      <c r="O243" s="1" t="str">
        <f ca="1">IFERROR(__xludf.DUMMYFUNCTION("IFERROR(JOIN("", "", FILTER('tagsBySource 1'!O$3:O$2402, $A243='tagsBySource 1'!$A$3:$A$2402, 'tagsBySource 1'!O$3:O$2402&lt;&gt;"""")), """")"),"historyTags")</f>
        <v>historyTags</v>
      </c>
      <c r="P243" s="1" t="str">
        <f ca="1">IFERROR(__xludf.DUMMYFUNCTION("IFERROR(JOIN("", "", FILTER('tagsBySource 1'!P$3:P$2402, $A243='tagsBySource 1'!$A$3:$A$2402, 'tagsBySource 1'!P$3:P$2402&lt;&gt;"""")), """")"),"")</f>
        <v/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IFERROR(__xludf.DUMMYFUNCTION("IFERROR(JOIN("", "", FILTER('tagsBySource 1'!B$3:B$2402, $A244='tagsBySource 1'!$A$3:$A$2402, 'tagsBySource 1'!B$3:B$2402&lt;&gt;"""")), """")"),"")</f>
        <v/>
      </c>
      <c r="C244" s="1" t="str">
        <f ca="1">IFERROR(__xludf.DUMMYFUNCTION("IFERROR(JOIN("", "", FILTER('tagsBySource 1'!C$3:C$2402, $A244='tagsBySource 1'!$A$3:$A$2402, 'tagsBySource 1'!C$3:C$2402&lt;&gt;"""")), """")"),"")</f>
        <v/>
      </c>
      <c r="D244" s="1" t="str">
        <f ca="1">IFERROR(__xludf.DUMMYFUNCTION("IFERROR(JOIN("", "", FILTER('tagsBySource 1'!D$3:D$2402, $A244='tagsBySource 1'!$A$3:$A$2402, 'tagsBySource 1'!D$3:D$2402&lt;&gt;"""")), """")"),"procTags, onchangeTags")</f>
        <v>procTags, onchangeTags</v>
      </c>
      <c r="E244" s="1" t="str">
        <f ca="1">IFERROR(__xludf.DUMMYFUNCTION("IFERROR(JOIN("", "", FILTER('tagsBySource 1'!E$3:E$2402, $A244='tagsBySource 1'!$A$3:$A$2402, 'tagsBySource 1'!E$3:E$2402&lt;&gt;"""")), """")"),"onchangeTags")</f>
        <v>onchangeTags</v>
      </c>
      <c r="F244" s="1" t="str">
        <f ca="1">IFERROR(__xludf.DUMMYFUNCTION("IFERROR(JOIN("", "", FILTER('tagsBySource 1'!F$3:F$2402, $A244='tagsBySource 1'!$A$3:$A$2402, 'tagsBySource 1'!F$3:F$2402&lt;&gt;"""")), """")"),"onchangeTags")</f>
        <v>onchangeTags</v>
      </c>
      <c r="G244" s="1" t="str">
        <f ca="1">IFERROR(__xludf.DUMMYFUNCTION("IFERROR(JOIN("", "", FILTER('tagsBySource 1'!G$3:G$2402, $A244='tagsBySource 1'!$A$3:$A$2402, 'tagsBySource 1'!G$3:G$2402&lt;&gt;"""")), """")"),"onchangeTags")</f>
        <v>onchangeTags</v>
      </c>
      <c r="H244" s="1" t="str">
        <f ca="1">IFERROR(__xludf.DUMMYFUNCTION("IFERROR(JOIN("", "", FILTER('tagsBySource 1'!H$3:H$2402, $A244='tagsBySource 1'!$A$3:$A$2402, 'tagsBySource 1'!H$3:H$2402&lt;&gt;"""")), """")"),"onchangeTags")</f>
        <v>onchangeTags</v>
      </c>
      <c r="I244" s="1" t="str">
        <f ca="1">IFERROR(__xludf.DUMMYFUNCTION("IFERROR(JOIN("", "", FILTER('tagsBySource 1'!I$3:I$2402, $A244='tagsBySource 1'!$A$3:$A$2402, 'tagsBySource 1'!I$3:I$2402&lt;&gt;"""")), """")"),"onchangeTags")</f>
        <v>onchangeTags</v>
      </c>
      <c r="J244" s="1" t="str">
        <f ca="1">IFERROR(__xludf.DUMMYFUNCTION("IFERROR(JOIN("", "", FILTER('tagsBySource 1'!J$3:J$2402, $A244='tagsBySource 1'!$A$3:$A$2402, 'tagsBySource 1'!J$3:J$2402&lt;&gt;"""")), """")"),"procTags, onchangeTags")</f>
        <v>procTags, onchangeTags</v>
      </c>
      <c r="K244" s="1" t="str">
        <f ca="1">IFERROR(__xludf.DUMMYFUNCTION("IFERROR(JOIN("", "", FILTER('tagsBySource 1'!K$3:K$2402, $A244='tagsBySource 1'!$A$3:$A$2402, 'tagsBySource 1'!K$3:K$2402&lt;&gt;"""")), """")"),"procTags, onchangeTags")</f>
        <v>procTags, onchangeTags</v>
      </c>
      <c r="L244" s="1" t="str">
        <f ca="1">IFERROR(__xludf.DUMMYFUNCTION("IFERROR(JOIN("", "", FILTER('tagsBySource 1'!L$3:L$2402, $A244='tagsBySource 1'!$A$3:$A$2402, 'tagsBySource 1'!L$3:L$2402&lt;&gt;"""")), """")"),"onchangeTags")</f>
        <v>onchangeTags</v>
      </c>
      <c r="M244" s="1" t="str">
        <f ca="1">IFERROR(__xludf.DUMMYFUNCTION("IFERROR(JOIN("", "", FILTER('tagsBySource 1'!M$3:M$2402, $A244='tagsBySource 1'!$A$3:$A$2402, 'tagsBySource 1'!M$3:M$2402&lt;&gt;"""")), """")"),"procTags, onchangeTags")</f>
        <v>procTags, onchangeTags</v>
      </c>
      <c r="N244" s="1" t="str">
        <f ca="1">IFERROR(__xludf.DUMMYFUNCTION("IFERROR(JOIN("", "", FILTER('tagsBySource 1'!N$3:N$2402, $A244='tagsBySource 1'!$A$3:$A$2402, 'tagsBySource 1'!N$3:N$2402&lt;&gt;"""")), """")"),"onchangeTags")</f>
        <v>onchangeTags</v>
      </c>
      <c r="O244" s="1" t="str">
        <f ca="1">IFERROR(__xludf.DUMMYFUNCTION("IFERROR(JOIN("", "", FILTER('tagsBySource 1'!O$3:O$2402, $A244='tagsBySource 1'!$A$3:$A$2402, 'tagsBySource 1'!O$3:O$2402&lt;&gt;"""")), """")"),"onchangeTags")</f>
        <v>onchangeTags</v>
      </c>
      <c r="P244" s="1" t="str">
        <f ca="1">IFERROR(__xludf.DUMMYFUNCTION("IFERROR(JOIN("", "", FILTER('tagsBySource 1'!P$3:P$2402, $A244='tagsBySource 1'!$A$3:$A$2402, 'tagsBySource 1'!P$3:P$2402&lt;&gt;"""")), """")"),"")</f>
        <v/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IFERROR(__xludf.DUMMYFUNCTION("IFERROR(JOIN("", "", FILTER('tagsBySource 1'!B$3:B$2402, $A245='tagsBySource 1'!$A$3:$A$2402, 'tagsBySource 1'!B$3:B$2402&lt;&gt;"""")), """")"),"")</f>
        <v/>
      </c>
      <c r="C245" s="1" t="str">
        <f ca="1">IFERROR(__xludf.DUMMYFUNCTION("IFERROR(JOIN("", "", FILTER('tagsBySource 1'!C$3:C$2402, $A245='tagsBySource 1'!$A$3:$A$2402, 'tagsBySource 1'!C$3:C$2402&lt;&gt;"""")), """")"),"")</f>
        <v/>
      </c>
      <c r="D245" s="1" t="str">
        <f ca="1">IFERROR(__xludf.DUMMYFUNCTION("IFERROR(JOIN("", "", FILTER('tagsBySource 1'!D$3:D$2402, $A245='tagsBySource 1'!$A$3:$A$2402, 'tagsBySource 1'!D$3:D$2402&lt;&gt;"""")), """")"),"")</f>
        <v/>
      </c>
      <c r="E245" s="1" t="str">
        <f ca="1">IFERROR(__xludf.DUMMYFUNCTION("IFERROR(JOIN("", "", FILTER('tagsBySource 1'!E$3:E$2402, $A245='tagsBySource 1'!$A$3:$A$2402, 'tagsBySource 1'!E$3:E$2402&lt;&gt;"""")), """")"),"")</f>
        <v/>
      </c>
      <c r="F245" s="1" t="str">
        <f ca="1">IFERROR(__xludf.DUMMYFUNCTION("IFERROR(JOIN("", "", FILTER('tagsBySource 1'!F$3:F$2402, $A245='tagsBySource 1'!$A$3:$A$2402, 'tagsBySource 1'!F$3:F$2402&lt;&gt;"""")), """")"),"")</f>
        <v/>
      </c>
      <c r="G245" s="1" t="str">
        <f ca="1">IFERROR(__xludf.DUMMYFUNCTION("IFERROR(JOIN("", "", FILTER('tagsBySource 1'!G$3:G$2402, $A245='tagsBySource 1'!$A$3:$A$2402, 'tagsBySource 1'!G$3:G$2402&lt;&gt;"""")), """")"),"")</f>
        <v/>
      </c>
      <c r="H245" s="1" t="str">
        <f ca="1">IFERROR(__xludf.DUMMYFUNCTION("IFERROR(JOIN("", "", FILTER('tagsBySource 1'!H$3:H$2402, $A245='tagsBySource 1'!$A$3:$A$2402, 'tagsBySource 1'!H$3:H$2402&lt;&gt;"""")), """")"),"")</f>
        <v/>
      </c>
      <c r="I245" s="1" t="str">
        <f ca="1">IFERROR(__xludf.DUMMYFUNCTION("IFERROR(JOIN("", "", FILTER('tagsBySource 1'!I$3:I$2402, $A245='tagsBySource 1'!$A$3:$A$2402, 'tagsBySource 1'!I$3:I$2402&lt;&gt;"""")), """")"),"")</f>
        <v/>
      </c>
      <c r="J245" s="1" t="str">
        <f ca="1">IFERROR(__xludf.DUMMYFUNCTION("IFERROR(JOIN("", "", FILTER('tagsBySource 1'!J$3:J$2402, $A245='tagsBySource 1'!$A$3:$A$2402, 'tagsBySource 1'!J$3:J$2402&lt;&gt;"""")), """")"),"")</f>
        <v/>
      </c>
      <c r="K245" s="1" t="str">
        <f ca="1">IFERROR(__xludf.DUMMYFUNCTION("IFERROR(JOIN("", "", FILTER('tagsBySource 1'!K$3:K$2402, $A245='tagsBySource 1'!$A$3:$A$2402, 'tagsBySource 1'!K$3:K$2402&lt;&gt;"""")), """")"),"")</f>
        <v/>
      </c>
      <c r="L245" s="1" t="str">
        <f ca="1">IFERROR(__xludf.DUMMYFUNCTION("IFERROR(JOIN("", "", FILTER('tagsBySource 1'!L$3:L$2402, $A245='tagsBySource 1'!$A$3:$A$2402, 'tagsBySource 1'!L$3:L$2402&lt;&gt;"""")), """")"),"")</f>
        <v/>
      </c>
      <c r="M245" s="1" t="str">
        <f ca="1">IFERROR(__xludf.DUMMYFUNCTION("IFERROR(JOIN("", "", FILTER('tagsBySource 1'!M$3:M$2402, $A245='tagsBySource 1'!$A$3:$A$2402, 'tagsBySource 1'!M$3:M$2402&lt;&gt;"""")), """")"),"")</f>
        <v/>
      </c>
      <c r="N245" s="1" t="str">
        <f ca="1">IFERROR(__xludf.DUMMYFUNCTION("IFERROR(JOIN("", "", FILTER('tagsBySource 1'!N$3:N$2402, $A245='tagsBySource 1'!$A$3:$A$2402, 'tagsBySource 1'!N$3:N$2402&lt;&gt;"""")), """")"),"")</f>
        <v/>
      </c>
      <c r="O245" s="1" t="str">
        <f ca="1">IFERROR(__xludf.DUMMYFUNCTION("IFERROR(JOIN("", "", FILTER('tagsBySource 1'!O$3:O$2402, $A245='tagsBySource 1'!$A$3:$A$2402, 'tagsBySource 1'!O$3:O$2402&lt;&gt;"""")), """")"),"")</f>
        <v/>
      </c>
      <c r="P245" s="1" t="str">
        <f ca="1">IFERROR(__xludf.DUMMYFUNCTION("IFERROR(JOIN("", "", FILTER('tagsBySource 1'!P$3:P$2402, $A245='tagsBySource 1'!$A$3:$A$2402, 'tagsBySource 1'!P$3:P$2402&lt;&gt;"""")), """")"),"")</f>
        <v/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IFERROR(__xludf.DUMMYFUNCTION("IFERROR(JOIN("", "", FILTER('tagsBySource 1'!B$3:B$2402, $A246='tagsBySource 1'!$A$3:$A$2402, 'tagsBySource 1'!B$3:B$2402&lt;&gt;"""")), """")"),"")</f>
        <v/>
      </c>
      <c r="C246" s="1" t="str">
        <f ca="1">IFERROR(__xludf.DUMMYFUNCTION("IFERROR(JOIN("", "", FILTER('tagsBySource 1'!C$3:C$2402, $A246='tagsBySource 1'!$A$3:$A$2402, 'tagsBySource 1'!C$3:C$2402&lt;&gt;"""")), """")"),"")</f>
        <v/>
      </c>
      <c r="D246" s="1" t="str">
        <f ca="1">IFERROR(__xludf.DUMMYFUNCTION("IFERROR(JOIN("", "", FILTER('tagsBySource 1'!D$3:D$2402, $A246='tagsBySource 1'!$A$3:$A$2402, 'tagsBySource 1'!D$3:D$2402&lt;&gt;"""")), """")"),"historyTags, onchangeTags")</f>
        <v>historyTags, onchangeTags</v>
      </c>
      <c r="E246" s="1" t="str">
        <f ca="1">IFERROR(__xludf.DUMMYFUNCTION("IFERROR(JOIN("", "", FILTER('tagsBySource 1'!E$3:E$2402, $A246='tagsBySource 1'!$A$3:$A$2402, 'tagsBySource 1'!E$3:E$2402&lt;&gt;"""")), """")"),"historyTags, onchangeTags")</f>
        <v>historyTags, onchangeTags</v>
      </c>
      <c r="F246" s="1" t="str">
        <f ca="1">IFERROR(__xludf.DUMMYFUNCTION("IFERROR(JOIN("", "", FILTER('tagsBySource 1'!F$3:F$2402, $A246='tagsBySource 1'!$A$3:$A$2402, 'tagsBySource 1'!F$3:F$2402&lt;&gt;"""")), """")"),"historyTags, onchangeTags")</f>
        <v>historyTags, onchangeTags</v>
      </c>
      <c r="G246" s="1" t="str">
        <f ca="1">IFERROR(__xludf.DUMMYFUNCTION("IFERROR(JOIN("", "", FILTER('tagsBySource 1'!G$3:G$2402, $A246='tagsBySource 1'!$A$3:$A$2402, 'tagsBySource 1'!G$3:G$2402&lt;&gt;"""")), """")"),"historyTags, onchangeTags")</f>
        <v>historyTags, onchangeTags</v>
      </c>
      <c r="H246" s="1" t="str">
        <f ca="1">IFERROR(__xludf.DUMMYFUNCTION("IFERROR(JOIN("", "", FILTER('tagsBySource 1'!H$3:H$2402, $A246='tagsBySource 1'!$A$3:$A$2402, 'tagsBySource 1'!H$3:H$2402&lt;&gt;"""")), """")"),"historyTags, onchangeTags")</f>
        <v>historyTags, onchangeTags</v>
      </c>
      <c r="I246" s="1" t="str">
        <f ca="1">IFERROR(__xludf.DUMMYFUNCTION("IFERROR(JOIN("", "", FILTER('tagsBySource 1'!I$3:I$2402, $A246='tagsBySource 1'!$A$3:$A$2402, 'tagsBySource 1'!I$3:I$2402&lt;&gt;"""")), """")"),"historyTags, onchangeTags")</f>
        <v>historyTags, onchangeTags</v>
      </c>
      <c r="J246" s="1" t="str">
        <f ca="1">IFERROR(__xludf.DUMMYFUNCTION("IFERROR(JOIN("", "", FILTER('tagsBySource 1'!J$3:J$2402, $A246='tagsBySource 1'!$A$3:$A$2402, 'tagsBySource 1'!J$3:J$2402&lt;&gt;"""")), """")"),"historyTags, onchangeTags")</f>
        <v>historyTags, onchangeTags</v>
      </c>
      <c r="K246" s="1" t="str">
        <f ca="1">IFERROR(__xludf.DUMMYFUNCTION("IFERROR(JOIN("", "", FILTER('tagsBySource 1'!K$3:K$2402, $A246='tagsBySource 1'!$A$3:$A$2402, 'tagsBySource 1'!K$3:K$2402&lt;&gt;"""")), """")"),"historyTags, onchangeTags")</f>
        <v>historyTags, onchangeTags</v>
      </c>
      <c r="L246" s="1" t="str">
        <f ca="1">IFERROR(__xludf.DUMMYFUNCTION("IFERROR(JOIN("", "", FILTER('tagsBySource 1'!L$3:L$2402, $A246='tagsBySource 1'!$A$3:$A$2402, 'tagsBySource 1'!L$3:L$2402&lt;&gt;"""")), """")"),"historyTags, onchangeTags")</f>
        <v>historyTags, onchangeTags</v>
      </c>
      <c r="M246" s="1" t="str">
        <f ca="1">IFERROR(__xludf.DUMMYFUNCTION("IFERROR(JOIN("", "", FILTER('tagsBySource 1'!M$3:M$2402, $A246='tagsBySource 1'!$A$3:$A$2402, 'tagsBySource 1'!M$3:M$2402&lt;&gt;"""")), """")"),"historyTags, onchangeTags")</f>
        <v>historyTags, onchangeTags</v>
      </c>
      <c r="N246" s="1" t="str">
        <f ca="1">IFERROR(__xludf.DUMMYFUNCTION("IFERROR(JOIN("", "", FILTER('tagsBySource 1'!N$3:N$2402, $A246='tagsBySource 1'!$A$3:$A$2402, 'tagsBySource 1'!N$3:N$2402&lt;&gt;"""")), """")"),"historyTags, onchangeTags")</f>
        <v>historyTags, onchangeTags</v>
      </c>
      <c r="O246" s="1" t="str">
        <f ca="1">IFERROR(__xludf.DUMMYFUNCTION("IFERROR(JOIN("", "", FILTER('tagsBySource 1'!O$3:O$2402, $A246='tagsBySource 1'!$A$3:$A$2402, 'tagsBySource 1'!O$3:O$2402&lt;&gt;"""")), """")"),"historyTags, onchangeTags")</f>
        <v>historyTags, onchangeTags</v>
      </c>
      <c r="P246" s="1" t="str">
        <f ca="1">IFERROR(__xludf.DUMMYFUNCTION("IFERROR(JOIN("", "", FILTER('tagsBySource 1'!P$3:P$2402, $A246='tagsBySource 1'!$A$3:$A$2402, 'tagsBySource 1'!P$3:P$2402&lt;&gt;"""")), """")"),"")</f>
        <v/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IFERROR(__xludf.DUMMYFUNCTION("IFERROR(JOIN("", "", FILTER('tagsBySource 1'!B$3:B$2402, $A247='tagsBySource 1'!$A$3:$A$2402, 'tagsBySource 1'!B$3:B$2402&lt;&gt;"""")), """")"),"")</f>
        <v/>
      </c>
      <c r="C247" s="1" t="str">
        <f ca="1">IFERROR(__xludf.DUMMYFUNCTION("IFERROR(JOIN("", "", FILTER('tagsBySource 1'!C$3:C$2402, $A247='tagsBySource 1'!$A$3:$A$2402, 'tagsBySource 1'!C$3:C$2402&lt;&gt;"""")), """")"),"")</f>
        <v/>
      </c>
      <c r="D247" s="1" t="str">
        <f ca="1">IFERROR(__xludf.DUMMYFUNCTION("IFERROR(JOIN("", "", FILTER('tagsBySource 1'!D$3:D$2402, $A247='tagsBySource 1'!$A$3:$A$2402, 'tagsBySource 1'!D$3:D$2402&lt;&gt;"""")), """")"),"")</f>
        <v/>
      </c>
      <c r="E247" s="1" t="str">
        <f ca="1">IFERROR(__xludf.DUMMYFUNCTION("IFERROR(JOIN("", "", FILTER('tagsBySource 1'!E$3:E$2402, $A247='tagsBySource 1'!$A$3:$A$2402, 'tagsBySource 1'!E$3:E$2402&lt;&gt;"""")), """")"),"")</f>
        <v/>
      </c>
      <c r="F247" s="1" t="str">
        <f ca="1">IFERROR(__xludf.DUMMYFUNCTION("IFERROR(JOIN("", "", FILTER('tagsBySource 1'!F$3:F$2402, $A247='tagsBySource 1'!$A$3:$A$2402, 'tagsBySource 1'!F$3:F$2402&lt;&gt;"""")), """")"),"")</f>
        <v/>
      </c>
      <c r="G247" s="1" t="str">
        <f ca="1">IFERROR(__xludf.DUMMYFUNCTION("IFERROR(JOIN("", "", FILTER('tagsBySource 1'!G$3:G$2402, $A247='tagsBySource 1'!$A$3:$A$2402, 'tagsBySource 1'!G$3:G$2402&lt;&gt;"""")), """")"),"")</f>
        <v/>
      </c>
      <c r="H247" s="1" t="str">
        <f ca="1">IFERROR(__xludf.DUMMYFUNCTION("IFERROR(JOIN("", "", FILTER('tagsBySource 1'!H$3:H$2402, $A247='tagsBySource 1'!$A$3:$A$2402, 'tagsBySource 1'!H$3:H$2402&lt;&gt;"""")), """")"),"")</f>
        <v/>
      </c>
      <c r="I247" s="1" t="str">
        <f ca="1">IFERROR(__xludf.DUMMYFUNCTION("IFERROR(JOIN("", "", FILTER('tagsBySource 1'!I$3:I$2402, $A247='tagsBySource 1'!$A$3:$A$2402, 'tagsBySource 1'!I$3:I$2402&lt;&gt;"""")), """")"),"")</f>
        <v/>
      </c>
      <c r="J247" s="1" t="str">
        <f ca="1">IFERROR(__xludf.DUMMYFUNCTION("IFERROR(JOIN("", "", FILTER('tagsBySource 1'!J$3:J$2402, $A247='tagsBySource 1'!$A$3:$A$2402, 'tagsBySource 1'!J$3:J$2402&lt;&gt;"""")), """")"),"")</f>
        <v/>
      </c>
      <c r="K247" s="1" t="str">
        <f ca="1">IFERROR(__xludf.DUMMYFUNCTION("IFERROR(JOIN("", "", FILTER('tagsBySource 1'!K$3:K$2402, $A247='tagsBySource 1'!$A$3:$A$2402, 'tagsBySource 1'!K$3:K$2402&lt;&gt;"""")), """")"),"")</f>
        <v/>
      </c>
      <c r="L247" s="1" t="str">
        <f ca="1">IFERROR(__xludf.DUMMYFUNCTION("IFERROR(JOIN("", "", FILTER('tagsBySource 1'!L$3:L$2402, $A247='tagsBySource 1'!$A$3:$A$2402, 'tagsBySource 1'!L$3:L$2402&lt;&gt;"""")), """")"),"")</f>
        <v/>
      </c>
      <c r="M247" s="1" t="str">
        <f ca="1">IFERROR(__xludf.DUMMYFUNCTION("IFERROR(JOIN("", "", FILTER('tagsBySource 1'!M$3:M$2402, $A247='tagsBySource 1'!$A$3:$A$2402, 'tagsBySource 1'!M$3:M$2402&lt;&gt;"""")), """")"),"")</f>
        <v/>
      </c>
      <c r="N247" s="1" t="str">
        <f ca="1">IFERROR(__xludf.DUMMYFUNCTION("IFERROR(JOIN("", "", FILTER('tagsBySource 1'!N$3:N$2402, $A247='tagsBySource 1'!$A$3:$A$2402, 'tagsBySource 1'!N$3:N$2402&lt;&gt;"""")), """")"),"")</f>
        <v/>
      </c>
      <c r="O247" s="1" t="str">
        <f ca="1">IFERROR(__xludf.DUMMYFUNCTION("IFERROR(JOIN("", "", FILTER('tagsBySource 1'!O$3:O$2402, $A247='tagsBySource 1'!$A$3:$A$2402, 'tagsBySource 1'!O$3:O$2402&lt;&gt;"""")), """")"),"")</f>
        <v/>
      </c>
      <c r="P247" s="1" t="str">
        <f ca="1">IFERROR(__xludf.DUMMYFUNCTION("IFERROR(JOIN("", "", FILTER('tagsBySource 1'!P$3:P$2402, $A247='tagsBySource 1'!$A$3:$A$2402, 'tagsBySource 1'!P$3:P$2402&lt;&gt;"""")), """")"),"")</f>
        <v/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IFERROR(__xludf.DUMMYFUNCTION("IFERROR(JOIN("", "", FILTER('tagsBySource 1'!B$3:B$2402, $A248='tagsBySource 1'!$A$3:$A$2402, 'tagsBySource 1'!B$3:B$2402&lt;&gt;"""")), """")"),"")</f>
        <v/>
      </c>
      <c r="C248" s="1" t="str">
        <f ca="1">IFERROR(__xludf.DUMMYFUNCTION("IFERROR(JOIN("", "", FILTER('tagsBySource 1'!C$3:C$2402, $A248='tagsBySource 1'!$A$3:$A$2402, 'tagsBySource 1'!C$3:C$2402&lt;&gt;"""")), """")"),"")</f>
        <v/>
      </c>
      <c r="D248" s="1" t="str">
        <f ca="1">IFERROR(__xludf.DUMMYFUNCTION("IFERROR(JOIN("", "", FILTER('tagsBySource 1'!D$3:D$2402, $A248='tagsBySource 1'!$A$3:$A$2402, 'tagsBySource 1'!D$3:D$2402&lt;&gt;"""")), """")"),"historyTags, onchangeTags")</f>
        <v>historyTags, onchangeTags</v>
      </c>
      <c r="E248" s="1" t="str">
        <f ca="1">IFERROR(__xludf.DUMMYFUNCTION("IFERROR(JOIN("", "", FILTER('tagsBySource 1'!E$3:E$2402, $A248='tagsBySource 1'!$A$3:$A$2402, 'tagsBySource 1'!E$3:E$2402&lt;&gt;"""")), """")"),"historyTags, onchangeTags")</f>
        <v>historyTags, onchangeTags</v>
      </c>
      <c r="F248" s="1" t="str">
        <f ca="1">IFERROR(__xludf.DUMMYFUNCTION("IFERROR(JOIN("", "", FILTER('tagsBySource 1'!F$3:F$2402, $A248='tagsBySource 1'!$A$3:$A$2402, 'tagsBySource 1'!F$3:F$2402&lt;&gt;"""")), """")"),"historyTags, onchangeTags")</f>
        <v>historyTags, onchangeTags</v>
      </c>
      <c r="G248" s="1" t="str">
        <f ca="1">IFERROR(__xludf.DUMMYFUNCTION("IFERROR(JOIN("", "", FILTER('tagsBySource 1'!G$3:G$2402, $A248='tagsBySource 1'!$A$3:$A$2402, 'tagsBySource 1'!G$3:G$2402&lt;&gt;"""")), """")"),"historyTags, onchangeTags")</f>
        <v>historyTags, onchangeTags</v>
      </c>
      <c r="H248" s="1" t="str">
        <f ca="1">IFERROR(__xludf.DUMMYFUNCTION("IFERROR(JOIN("", "", FILTER('tagsBySource 1'!H$3:H$2402, $A248='tagsBySource 1'!$A$3:$A$2402, 'tagsBySource 1'!H$3:H$2402&lt;&gt;"""")), """")"),"historyTags, onchangeTags")</f>
        <v>historyTags, onchangeTags</v>
      </c>
      <c r="I248" s="1" t="str">
        <f ca="1">IFERROR(__xludf.DUMMYFUNCTION("IFERROR(JOIN("", "", FILTER('tagsBySource 1'!I$3:I$2402, $A248='tagsBySource 1'!$A$3:$A$2402, 'tagsBySource 1'!I$3:I$2402&lt;&gt;"""")), """")"),"historyTags, onchangeTags")</f>
        <v>historyTags, onchangeTags</v>
      </c>
      <c r="J248" s="1" t="str">
        <f ca="1">IFERROR(__xludf.DUMMYFUNCTION("IFERROR(JOIN("", "", FILTER('tagsBySource 1'!J$3:J$2402, $A248='tagsBySource 1'!$A$3:$A$2402, 'tagsBySource 1'!J$3:J$2402&lt;&gt;"""")), """")"),"historyTags, onchangeTags")</f>
        <v>historyTags, onchangeTags</v>
      </c>
      <c r="K248" s="1" t="str">
        <f ca="1">IFERROR(__xludf.DUMMYFUNCTION("IFERROR(JOIN("", "", FILTER('tagsBySource 1'!K$3:K$2402, $A248='tagsBySource 1'!$A$3:$A$2402, 'tagsBySource 1'!K$3:K$2402&lt;&gt;"""")), """")"),"historyTags, onchangeTags")</f>
        <v>historyTags, onchangeTags</v>
      </c>
      <c r="L248" s="1" t="str">
        <f ca="1">IFERROR(__xludf.DUMMYFUNCTION("IFERROR(JOIN("", "", FILTER('tagsBySource 1'!L$3:L$2402, $A248='tagsBySource 1'!$A$3:$A$2402, 'tagsBySource 1'!L$3:L$2402&lt;&gt;"""")), """")"),"historyTags, onchangeTags")</f>
        <v>historyTags, onchangeTags</v>
      </c>
      <c r="M248" s="1" t="str">
        <f ca="1">IFERROR(__xludf.DUMMYFUNCTION("IFERROR(JOIN("", "", FILTER('tagsBySource 1'!M$3:M$2402, $A248='tagsBySource 1'!$A$3:$A$2402, 'tagsBySource 1'!M$3:M$2402&lt;&gt;"""")), """")"),"historyTags, onchangeTags")</f>
        <v>historyTags, onchangeTags</v>
      </c>
      <c r="N248" s="1" t="str">
        <f ca="1">IFERROR(__xludf.DUMMYFUNCTION("IFERROR(JOIN("", "", FILTER('tagsBySource 1'!N$3:N$2402, $A248='tagsBySource 1'!$A$3:$A$2402, 'tagsBySource 1'!N$3:N$2402&lt;&gt;"""")), """")"),"historyTags, onchangeTags")</f>
        <v>historyTags, onchangeTags</v>
      </c>
      <c r="O248" s="1" t="str">
        <f ca="1">IFERROR(__xludf.DUMMYFUNCTION("IFERROR(JOIN("", "", FILTER('tagsBySource 1'!O$3:O$2402, $A248='tagsBySource 1'!$A$3:$A$2402, 'tagsBySource 1'!O$3:O$2402&lt;&gt;"""")), """")"),"historyTags, onchangeTags")</f>
        <v>historyTags, onchangeTags</v>
      </c>
      <c r="P248" s="1" t="str">
        <f ca="1">IFERROR(__xludf.DUMMYFUNCTION("IFERROR(JOIN("", "", FILTER('tagsBySource 1'!P$3:P$2402, $A248='tagsBySource 1'!$A$3:$A$2402, 'tagsBySource 1'!P$3:P$2402&lt;&gt;"""")), """")"),"")</f>
        <v/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IFERROR(__xludf.DUMMYFUNCTION("IFERROR(JOIN("", "", FILTER('tagsBySource 1'!B$3:B$2402, $A249='tagsBySource 1'!$A$3:$A$2402, 'tagsBySource 1'!B$3:B$2402&lt;&gt;"""")), """")"),"")</f>
        <v/>
      </c>
      <c r="C249" s="1" t="str">
        <f ca="1">IFERROR(__xludf.DUMMYFUNCTION("IFERROR(JOIN("", "", FILTER('tagsBySource 1'!C$3:C$2402, $A249='tagsBySource 1'!$A$3:$A$2402, 'tagsBySource 1'!C$3:C$2402&lt;&gt;"""")), """")"),"")</f>
        <v/>
      </c>
      <c r="D249" s="1" t="str">
        <f ca="1">IFERROR(__xludf.DUMMYFUNCTION("IFERROR(JOIN("", "", FILTER('tagsBySource 1'!D$3:D$2402, $A249='tagsBySource 1'!$A$3:$A$2402, 'tagsBySource 1'!D$3:D$2402&lt;&gt;"""")), """")"),"historyTags, onchangeTags")</f>
        <v>historyTags, onchangeTags</v>
      </c>
      <c r="E249" s="1" t="str">
        <f ca="1">IFERROR(__xludf.DUMMYFUNCTION("IFERROR(JOIN("", "", FILTER('tagsBySource 1'!E$3:E$2402, $A249='tagsBySource 1'!$A$3:$A$2402, 'tagsBySource 1'!E$3:E$2402&lt;&gt;"""")), """")"),"historyTags, onchangeTags")</f>
        <v>historyTags, onchangeTags</v>
      </c>
      <c r="F249" s="1" t="str">
        <f ca="1">IFERROR(__xludf.DUMMYFUNCTION("IFERROR(JOIN("", "", FILTER('tagsBySource 1'!F$3:F$2402, $A249='tagsBySource 1'!$A$3:$A$2402, 'tagsBySource 1'!F$3:F$2402&lt;&gt;"""")), """")"),"historyTags, onchangeTags")</f>
        <v>historyTags, onchangeTags</v>
      </c>
      <c r="G249" s="1" t="str">
        <f ca="1">IFERROR(__xludf.DUMMYFUNCTION("IFERROR(JOIN("", "", FILTER('tagsBySource 1'!G$3:G$2402, $A249='tagsBySource 1'!$A$3:$A$2402, 'tagsBySource 1'!G$3:G$2402&lt;&gt;"""")), """")"),"historyTags, onchangeTags")</f>
        <v>historyTags, onchangeTags</v>
      </c>
      <c r="H249" s="1" t="str">
        <f ca="1">IFERROR(__xludf.DUMMYFUNCTION("IFERROR(JOIN("", "", FILTER('tagsBySource 1'!H$3:H$2402, $A249='tagsBySource 1'!$A$3:$A$2402, 'tagsBySource 1'!H$3:H$2402&lt;&gt;"""")), """")"),"historyTags, onchangeTags")</f>
        <v>historyTags, onchangeTags</v>
      </c>
      <c r="I249" s="1" t="str">
        <f ca="1">IFERROR(__xludf.DUMMYFUNCTION("IFERROR(JOIN("", "", FILTER('tagsBySource 1'!I$3:I$2402, $A249='tagsBySource 1'!$A$3:$A$2402, 'tagsBySource 1'!I$3:I$2402&lt;&gt;"""")), """")"),"historyTags, onchangeTags")</f>
        <v>historyTags, onchangeTags</v>
      </c>
      <c r="J249" s="1" t="str">
        <f ca="1">IFERROR(__xludf.DUMMYFUNCTION("IFERROR(JOIN("", "", FILTER('tagsBySource 1'!J$3:J$2402, $A249='tagsBySource 1'!$A$3:$A$2402, 'tagsBySource 1'!J$3:J$2402&lt;&gt;"""")), """")"),"historyTags, onchangeTags")</f>
        <v>historyTags, onchangeTags</v>
      </c>
      <c r="K249" s="1" t="str">
        <f ca="1">IFERROR(__xludf.DUMMYFUNCTION("IFERROR(JOIN("", "", FILTER('tagsBySource 1'!K$3:K$2402, $A249='tagsBySource 1'!$A$3:$A$2402, 'tagsBySource 1'!K$3:K$2402&lt;&gt;"""")), """")"),"historyTags, onchangeTags")</f>
        <v>historyTags, onchangeTags</v>
      </c>
      <c r="L249" s="1" t="str">
        <f ca="1">IFERROR(__xludf.DUMMYFUNCTION("IFERROR(JOIN("", "", FILTER('tagsBySource 1'!L$3:L$2402, $A249='tagsBySource 1'!$A$3:$A$2402, 'tagsBySource 1'!L$3:L$2402&lt;&gt;"""")), """")"),"historyTags, onchangeTags")</f>
        <v>historyTags, onchangeTags</v>
      </c>
      <c r="M249" s="1" t="str">
        <f ca="1">IFERROR(__xludf.DUMMYFUNCTION("IFERROR(JOIN("", "", FILTER('tagsBySource 1'!M$3:M$2402, $A249='tagsBySource 1'!$A$3:$A$2402, 'tagsBySource 1'!M$3:M$2402&lt;&gt;"""")), """")"),"historyTags, onchangeTags")</f>
        <v>historyTags, onchangeTags</v>
      </c>
      <c r="N249" s="1" t="str">
        <f ca="1">IFERROR(__xludf.DUMMYFUNCTION("IFERROR(JOIN("", "", FILTER('tagsBySource 1'!N$3:N$2402, $A249='tagsBySource 1'!$A$3:$A$2402, 'tagsBySource 1'!N$3:N$2402&lt;&gt;"""")), """")"),"historyTags, onchangeTags")</f>
        <v>historyTags, onchangeTags</v>
      </c>
      <c r="O249" s="1" t="str">
        <f ca="1">IFERROR(__xludf.DUMMYFUNCTION("IFERROR(JOIN("", "", FILTER('tagsBySource 1'!O$3:O$2402, $A249='tagsBySource 1'!$A$3:$A$2402, 'tagsBySource 1'!O$3:O$2402&lt;&gt;"""")), """")"),"historyTags, onchangeTags")</f>
        <v>historyTags, onchangeTags</v>
      </c>
      <c r="P249" s="1" t="str">
        <f ca="1">IFERROR(__xludf.DUMMYFUNCTION("IFERROR(JOIN("", "", FILTER('tagsBySource 1'!P$3:P$2402, $A249='tagsBySource 1'!$A$3:$A$2402, 'tagsBySource 1'!P$3:P$2402&lt;&gt;"""")), """")"),"")</f>
        <v/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IFERROR(__xludf.DUMMYFUNCTION("IFERROR(JOIN("", "", FILTER('tagsBySource 1'!B$3:B$2402, $A250='tagsBySource 1'!$A$3:$A$2402, 'tagsBySource 1'!B$3:B$2402&lt;&gt;"""")), """")"),"")</f>
        <v/>
      </c>
      <c r="C250" s="1" t="str">
        <f ca="1">IFERROR(__xludf.DUMMYFUNCTION("IFERROR(JOIN("", "", FILTER('tagsBySource 1'!C$3:C$2402, $A250='tagsBySource 1'!$A$3:$A$2402, 'tagsBySource 1'!C$3:C$2402&lt;&gt;"""")), """")"),"")</f>
        <v/>
      </c>
      <c r="D250" s="1" t="str">
        <f ca="1">IFERROR(__xludf.DUMMYFUNCTION("IFERROR(JOIN("", "", FILTER('tagsBySource 1'!D$3:D$2402, $A250='tagsBySource 1'!$A$3:$A$2402, 'tagsBySource 1'!D$3:D$2402&lt;&gt;"""")), """")"),"procTags, onchangeTags")</f>
        <v>procTags, onchangeTags</v>
      </c>
      <c r="E250" s="1" t="str">
        <f ca="1">IFERROR(__xludf.DUMMYFUNCTION("IFERROR(JOIN("", "", FILTER('tagsBySource 1'!E$3:E$2402, $A250='tagsBySource 1'!$A$3:$A$2402, 'tagsBySource 1'!E$3:E$2402&lt;&gt;"""")), """")"),"onchangeTags")</f>
        <v>onchangeTags</v>
      </c>
      <c r="F250" s="1" t="str">
        <f ca="1">IFERROR(__xludf.DUMMYFUNCTION("IFERROR(JOIN("", "", FILTER('tagsBySource 1'!F$3:F$2402, $A250='tagsBySource 1'!$A$3:$A$2402, 'tagsBySource 1'!F$3:F$2402&lt;&gt;"""")), """")"),"onchangeTags")</f>
        <v>onchangeTags</v>
      </c>
      <c r="G250" s="1" t="str">
        <f ca="1">IFERROR(__xludf.DUMMYFUNCTION("IFERROR(JOIN("", "", FILTER('tagsBySource 1'!G$3:G$2402, $A250='tagsBySource 1'!$A$3:$A$2402, 'tagsBySource 1'!G$3:G$2402&lt;&gt;"""")), """")"),"onchangeTags")</f>
        <v>onchangeTags</v>
      </c>
      <c r="H250" s="1" t="str">
        <f ca="1">IFERROR(__xludf.DUMMYFUNCTION("IFERROR(JOIN("", "", FILTER('tagsBySource 1'!H$3:H$2402, $A250='tagsBySource 1'!$A$3:$A$2402, 'tagsBySource 1'!H$3:H$2402&lt;&gt;"""")), """")"),"onchangeTags")</f>
        <v>onchangeTags</v>
      </c>
      <c r="I250" s="1" t="str">
        <f ca="1">IFERROR(__xludf.DUMMYFUNCTION("IFERROR(JOIN("", "", FILTER('tagsBySource 1'!I$3:I$2402, $A250='tagsBySource 1'!$A$3:$A$2402, 'tagsBySource 1'!I$3:I$2402&lt;&gt;"""")), """")"),"onchangeTags")</f>
        <v>onchangeTags</v>
      </c>
      <c r="J250" s="1" t="str">
        <f ca="1">IFERROR(__xludf.DUMMYFUNCTION("IFERROR(JOIN("", "", FILTER('tagsBySource 1'!J$3:J$2402, $A250='tagsBySource 1'!$A$3:$A$2402, 'tagsBySource 1'!J$3:J$2402&lt;&gt;"""")), """")"),"procTags, onchangeTags")</f>
        <v>procTags, onchangeTags</v>
      </c>
      <c r="K250" s="1" t="str">
        <f ca="1">IFERROR(__xludf.DUMMYFUNCTION("IFERROR(JOIN("", "", FILTER('tagsBySource 1'!K$3:K$2402, $A250='tagsBySource 1'!$A$3:$A$2402, 'tagsBySource 1'!K$3:K$2402&lt;&gt;"""")), """")"),"procTags, onchangeTags")</f>
        <v>procTags, onchangeTags</v>
      </c>
      <c r="L250" s="1" t="str">
        <f ca="1">IFERROR(__xludf.DUMMYFUNCTION("IFERROR(JOIN("", "", FILTER('tagsBySource 1'!L$3:L$2402, $A250='tagsBySource 1'!$A$3:$A$2402, 'tagsBySource 1'!L$3:L$2402&lt;&gt;"""")), """")"),"onchangeTags")</f>
        <v>onchangeTags</v>
      </c>
      <c r="M250" s="1" t="str">
        <f ca="1">IFERROR(__xludf.DUMMYFUNCTION("IFERROR(JOIN("", "", FILTER('tagsBySource 1'!M$3:M$2402, $A250='tagsBySource 1'!$A$3:$A$2402, 'tagsBySource 1'!M$3:M$2402&lt;&gt;"""")), """")"),"procTags, onchangeTags")</f>
        <v>procTags, onchangeTags</v>
      </c>
      <c r="N250" s="1" t="str">
        <f ca="1">IFERROR(__xludf.DUMMYFUNCTION("IFERROR(JOIN("", "", FILTER('tagsBySource 1'!N$3:N$2402, $A250='tagsBySource 1'!$A$3:$A$2402, 'tagsBySource 1'!N$3:N$2402&lt;&gt;"""")), """")"),"onchangeTags")</f>
        <v>onchangeTags</v>
      </c>
      <c r="O250" s="1" t="str">
        <f ca="1">IFERROR(__xludf.DUMMYFUNCTION("IFERROR(JOIN("", "", FILTER('tagsBySource 1'!O$3:O$2402, $A250='tagsBySource 1'!$A$3:$A$2402, 'tagsBySource 1'!O$3:O$2402&lt;&gt;"""")), """")"),"onchangeTags")</f>
        <v>onchangeTags</v>
      </c>
      <c r="P250" s="1" t="str">
        <f ca="1">IFERROR(__xludf.DUMMYFUNCTION("IFERROR(JOIN("", "", FILTER('tagsBySource 1'!P$3:P$2402, $A250='tagsBySource 1'!$A$3:$A$2402, 'tagsBySource 1'!P$3:P$2402&lt;&gt;"""")), """")"),"")</f>
        <v/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IFERROR(__xludf.DUMMYFUNCTION("IFERROR(JOIN("", "", FILTER('tagsBySource 1'!B$3:B$2402, $A251='tagsBySource 1'!$A$3:$A$2402, 'tagsBySource 1'!B$3:B$2402&lt;&gt;"""")), """")"),"")</f>
        <v/>
      </c>
      <c r="C251" s="1" t="str">
        <f ca="1">IFERROR(__xludf.DUMMYFUNCTION("IFERROR(JOIN("", "", FILTER('tagsBySource 1'!C$3:C$2402, $A251='tagsBySource 1'!$A$3:$A$2402, 'tagsBySource 1'!C$3:C$2402&lt;&gt;"""")), """")"),"")</f>
        <v/>
      </c>
      <c r="D251" s="1" t="str">
        <f ca="1">IFERROR(__xludf.DUMMYFUNCTION("IFERROR(JOIN("", "", FILTER('tagsBySource 1'!D$3:D$2402, $A251='tagsBySource 1'!$A$3:$A$2402, 'tagsBySource 1'!D$3:D$2402&lt;&gt;"""")), """")"),"procTags, onchangeTags")</f>
        <v>procTags, onchangeTags</v>
      </c>
      <c r="E251" s="1" t="str">
        <f ca="1">IFERROR(__xludf.DUMMYFUNCTION("IFERROR(JOIN("", "", FILTER('tagsBySource 1'!E$3:E$2402, $A251='tagsBySource 1'!$A$3:$A$2402, 'tagsBySource 1'!E$3:E$2402&lt;&gt;"""")), """")"),"onchangeTags")</f>
        <v>onchangeTags</v>
      </c>
      <c r="F251" s="1" t="str">
        <f ca="1">IFERROR(__xludf.DUMMYFUNCTION("IFERROR(JOIN("", "", FILTER('tagsBySource 1'!F$3:F$2402, $A251='tagsBySource 1'!$A$3:$A$2402, 'tagsBySource 1'!F$3:F$2402&lt;&gt;"""")), """")"),"onchangeTags")</f>
        <v>onchangeTags</v>
      </c>
      <c r="G251" s="1" t="str">
        <f ca="1">IFERROR(__xludf.DUMMYFUNCTION("IFERROR(JOIN("", "", FILTER('tagsBySource 1'!G$3:G$2402, $A251='tagsBySource 1'!$A$3:$A$2402, 'tagsBySource 1'!G$3:G$2402&lt;&gt;"""")), """")"),"onchangeTags")</f>
        <v>onchangeTags</v>
      </c>
      <c r="H251" s="1" t="str">
        <f ca="1">IFERROR(__xludf.DUMMYFUNCTION("IFERROR(JOIN("", "", FILTER('tagsBySource 1'!H$3:H$2402, $A251='tagsBySource 1'!$A$3:$A$2402, 'tagsBySource 1'!H$3:H$2402&lt;&gt;"""")), """")"),"onchangeTags")</f>
        <v>onchangeTags</v>
      </c>
      <c r="I251" s="1" t="str">
        <f ca="1">IFERROR(__xludf.DUMMYFUNCTION("IFERROR(JOIN("", "", FILTER('tagsBySource 1'!I$3:I$2402, $A251='tagsBySource 1'!$A$3:$A$2402, 'tagsBySource 1'!I$3:I$2402&lt;&gt;"""")), """")"),"onchangeTags")</f>
        <v>onchangeTags</v>
      </c>
      <c r="J251" s="1" t="str">
        <f ca="1">IFERROR(__xludf.DUMMYFUNCTION("IFERROR(JOIN("", "", FILTER('tagsBySource 1'!J$3:J$2402, $A251='tagsBySource 1'!$A$3:$A$2402, 'tagsBySource 1'!J$3:J$2402&lt;&gt;"""")), """")"),"procTags, onchangeTags")</f>
        <v>procTags, onchangeTags</v>
      </c>
      <c r="K251" s="1" t="str">
        <f ca="1">IFERROR(__xludf.DUMMYFUNCTION("IFERROR(JOIN("", "", FILTER('tagsBySource 1'!K$3:K$2402, $A251='tagsBySource 1'!$A$3:$A$2402, 'tagsBySource 1'!K$3:K$2402&lt;&gt;"""")), """")"),"procTags, onchangeTags")</f>
        <v>procTags, onchangeTags</v>
      </c>
      <c r="L251" s="1" t="str">
        <f ca="1">IFERROR(__xludf.DUMMYFUNCTION("IFERROR(JOIN("", "", FILTER('tagsBySource 1'!L$3:L$2402, $A251='tagsBySource 1'!$A$3:$A$2402, 'tagsBySource 1'!L$3:L$2402&lt;&gt;"""")), """")"),"onchangeTags")</f>
        <v>onchangeTags</v>
      </c>
      <c r="M251" s="1" t="str">
        <f ca="1">IFERROR(__xludf.DUMMYFUNCTION("IFERROR(JOIN("", "", FILTER('tagsBySource 1'!M$3:M$2402, $A251='tagsBySource 1'!$A$3:$A$2402, 'tagsBySource 1'!M$3:M$2402&lt;&gt;"""")), """")"),"procTags, onchangeTags")</f>
        <v>procTags, onchangeTags</v>
      </c>
      <c r="N251" s="1" t="str">
        <f ca="1">IFERROR(__xludf.DUMMYFUNCTION("IFERROR(JOIN("", "", FILTER('tagsBySource 1'!N$3:N$2402, $A251='tagsBySource 1'!$A$3:$A$2402, 'tagsBySource 1'!N$3:N$2402&lt;&gt;"""")), """")"),"onchangeTags")</f>
        <v>onchangeTags</v>
      </c>
      <c r="O251" s="1" t="str">
        <f ca="1">IFERROR(__xludf.DUMMYFUNCTION("IFERROR(JOIN("", "", FILTER('tagsBySource 1'!O$3:O$2402, $A251='tagsBySource 1'!$A$3:$A$2402, 'tagsBySource 1'!O$3:O$2402&lt;&gt;"""")), """")"),"onchangeTags")</f>
        <v>onchangeTags</v>
      </c>
      <c r="P251" s="1" t="str">
        <f ca="1">IFERROR(__xludf.DUMMYFUNCTION("IFERROR(JOIN("", "", FILTER('tagsBySource 1'!P$3:P$2402, $A251='tagsBySource 1'!$A$3:$A$2402, 'tagsBySource 1'!P$3:P$2402&lt;&gt;"""")), """")"),"")</f>
        <v/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IFERROR(__xludf.DUMMYFUNCTION("IFERROR(JOIN("", "", FILTER('tagsBySource 1'!B$3:B$2402, $A252='tagsBySource 1'!$A$3:$A$2402, 'tagsBySource 1'!B$3:B$2402&lt;&gt;"""")), """")"),"")</f>
        <v/>
      </c>
      <c r="C252" s="1" t="str">
        <f ca="1">IFERROR(__xludf.DUMMYFUNCTION("IFERROR(JOIN("", "", FILTER('tagsBySource 1'!C$3:C$2402, $A252='tagsBySource 1'!$A$3:$A$2402, 'tagsBySource 1'!C$3:C$2402&lt;&gt;"""")), """")"),"")</f>
        <v/>
      </c>
      <c r="D252" s="1" t="str">
        <f ca="1">IFERROR(__xludf.DUMMYFUNCTION("IFERROR(JOIN("", "", FILTER('tagsBySource 1'!D$3:D$2402, $A252='tagsBySource 1'!$A$3:$A$2402, 'tagsBySource 1'!D$3:D$2402&lt;&gt;"""")), """")"),"procTags, onchangeTags")</f>
        <v>procTags, onchangeTags</v>
      </c>
      <c r="E252" s="1" t="str">
        <f ca="1">IFERROR(__xludf.DUMMYFUNCTION("IFERROR(JOIN("", "", FILTER('tagsBySource 1'!E$3:E$2402, $A252='tagsBySource 1'!$A$3:$A$2402, 'tagsBySource 1'!E$3:E$2402&lt;&gt;"""")), """")"),"onchangeTags")</f>
        <v>onchangeTags</v>
      </c>
      <c r="F252" s="1" t="str">
        <f ca="1">IFERROR(__xludf.DUMMYFUNCTION("IFERROR(JOIN("", "", FILTER('tagsBySource 1'!F$3:F$2402, $A252='tagsBySource 1'!$A$3:$A$2402, 'tagsBySource 1'!F$3:F$2402&lt;&gt;"""")), """")"),"onchangeTags")</f>
        <v>onchangeTags</v>
      </c>
      <c r="G252" s="1" t="str">
        <f ca="1">IFERROR(__xludf.DUMMYFUNCTION("IFERROR(JOIN("", "", FILTER('tagsBySource 1'!G$3:G$2402, $A252='tagsBySource 1'!$A$3:$A$2402, 'tagsBySource 1'!G$3:G$2402&lt;&gt;"""")), """")"),"onchangeTags")</f>
        <v>onchangeTags</v>
      </c>
      <c r="H252" s="1" t="str">
        <f ca="1">IFERROR(__xludf.DUMMYFUNCTION("IFERROR(JOIN("", "", FILTER('tagsBySource 1'!H$3:H$2402, $A252='tagsBySource 1'!$A$3:$A$2402, 'tagsBySource 1'!H$3:H$2402&lt;&gt;"""")), """")"),"onchangeTags")</f>
        <v>onchangeTags</v>
      </c>
      <c r="I252" s="1" t="str">
        <f ca="1">IFERROR(__xludf.DUMMYFUNCTION("IFERROR(JOIN("", "", FILTER('tagsBySource 1'!I$3:I$2402, $A252='tagsBySource 1'!$A$3:$A$2402, 'tagsBySource 1'!I$3:I$2402&lt;&gt;"""")), """")"),"onchangeTags")</f>
        <v>onchangeTags</v>
      </c>
      <c r="J252" s="1" t="str">
        <f ca="1">IFERROR(__xludf.DUMMYFUNCTION("IFERROR(JOIN("", "", FILTER('tagsBySource 1'!J$3:J$2402, $A252='tagsBySource 1'!$A$3:$A$2402, 'tagsBySource 1'!J$3:J$2402&lt;&gt;"""")), """")"),"procTags, onchangeTags")</f>
        <v>procTags, onchangeTags</v>
      </c>
      <c r="K252" s="1" t="str">
        <f ca="1">IFERROR(__xludf.DUMMYFUNCTION("IFERROR(JOIN("", "", FILTER('tagsBySource 1'!K$3:K$2402, $A252='tagsBySource 1'!$A$3:$A$2402, 'tagsBySource 1'!K$3:K$2402&lt;&gt;"""")), """")"),"procTags, onchangeTags")</f>
        <v>procTags, onchangeTags</v>
      </c>
      <c r="L252" s="1" t="str">
        <f ca="1">IFERROR(__xludf.DUMMYFUNCTION("IFERROR(JOIN("", "", FILTER('tagsBySource 1'!L$3:L$2402, $A252='tagsBySource 1'!$A$3:$A$2402, 'tagsBySource 1'!L$3:L$2402&lt;&gt;"""")), """")"),"onchangeTags")</f>
        <v>onchangeTags</v>
      </c>
      <c r="M252" s="1" t="str">
        <f ca="1">IFERROR(__xludf.DUMMYFUNCTION("IFERROR(JOIN("", "", FILTER('tagsBySource 1'!M$3:M$2402, $A252='tagsBySource 1'!$A$3:$A$2402, 'tagsBySource 1'!M$3:M$2402&lt;&gt;"""")), """")"),"procTags, onchangeTags")</f>
        <v>procTags, onchangeTags</v>
      </c>
      <c r="N252" s="1" t="str">
        <f ca="1">IFERROR(__xludf.DUMMYFUNCTION("IFERROR(JOIN("", "", FILTER('tagsBySource 1'!N$3:N$2402, $A252='tagsBySource 1'!$A$3:$A$2402, 'tagsBySource 1'!N$3:N$2402&lt;&gt;"""")), """")"),"onchangeTags")</f>
        <v>onchangeTags</v>
      </c>
      <c r="O252" s="1" t="str">
        <f ca="1">IFERROR(__xludf.DUMMYFUNCTION("IFERROR(JOIN("", "", FILTER('tagsBySource 1'!O$3:O$2402, $A252='tagsBySource 1'!$A$3:$A$2402, 'tagsBySource 1'!O$3:O$2402&lt;&gt;"""")), """")"),"onchangeTags")</f>
        <v>onchangeTags</v>
      </c>
      <c r="P252" s="1" t="str">
        <f ca="1">IFERROR(__xludf.DUMMYFUNCTION("IFERROR(JOIN("", "", FILTER('tagsBySource 1'!P$3:P$2402, $A252='tagsBySource 1'!$A$3:$A$2402, 'tagsBySource 1'!P$3:P$2402&lt;&gt;"""")), """")"),"")</f>
        <v/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IFERROR(__xludf.DUMMYFUNCTION("IFERROR(JOIN("", "", FILTER('tagsBySource 1'!B$3:B$2402, $A253='tagsBySource 1'!$A$3:$A$2402, 'tagsBySource 1'!B$3:B$2402&lt;&gt;"""")), """")"),"")</f>
        <v/>
      </c>
      <c r="C253" s="1" t="str">
        <f ca="1">IFERROR(__xludf.DUMMYFUNCTION("IFERROR(JOIN("", "", FILTER('tagsBySource 1'!C$3:C$2402, $A253='tagsBySource 1'!$A$3:$A$2402, 'tagsBySource 1'!C$3:C$2402&lt;&gt;"""")), """")"),"")</f>
        <v/>
      </c>
      <c r="D253" s="1" t="str">
        <f ca="1">IFERROR(__xludf.DUMMYFUNCTION("IFERROR(JOIN("", "", FILTER('tagsBySource 1'!D$3:D$2402, $A253='tagsBySource 1'!$A$3:$A$2402, 'tagsBySource 1'!D$3:D$2402&lt;&gt;"""")), """")"),"procTags, onchangeTags")</f>
        <v>procTags, onchangeTags</v>
      </c>
      <c r="E253" s="1" t="str">
        <f ca="1">IFERROR(__xludf.DUMMYFUNCTION("IFERROR(JOIN("", "", FILTER('tagsBySource 1'!E$3:E$2402, $A253='tagsBySource 1'!$A$3:$A$2402, 'tagsBySource 1'!E$3:E$2402&lt;&gt;"""")), """")"),"onchangeTags")</f>
        <v>onchangeTags</v>
      </c>
      <c r="F253" s="1" t="str">
        <f ca="1">IFERROR(__xludf.DUMMYFUNCTION("IFERROR(JOIN("", "", FILTER('tagsBySource 1'!F$3:F$2402, $A253='tagsBySource 1'!$A$3:$A$2402, 'tagsBySource 1'!F$3:F$2402&lt;&gt;"""")), """")"),"onchangeTags")</f>
        <v>onchangeTags</v>
      </c>
      <c r="G253" s="1" t="str">
        <f ca="1">IFERROR(__xludf.DUMMYFUNCTION("IFERROR(JOIN("", "", FILTER('tagsBySource 1'!G$3:G$2402, $A253='tagsBySource 1'!$A$3:$A$2402, 'tagsBySource 1'!G$3:G$2402&lt;&gt;"""")), """")"),"onchangeTags")</f>
        <v>onchangeTags</v>
      </c>
      <c r="H253" s="1" t="str">
        <f ca="1">IFERROR(__xludf.DUMMYFUNCTION("IFERROR(JOIN("", "", FILTER('tagsBySource 1'!H$3:H$2402, $A253='tagsBySource 1'!$A$3:$A$2402, 'tagsBySource 1'!H$3:H$2402&lt;&gt;"""")), """")"),"onchangeTags")</f>
        <v>onchangeTags</v>
      </c>
      <c r="I253" s="1" t="str">
        <f ca="1">IFERROR(__xludf.DUMMYFUNCTION("IFERROR(JOIN("", "", FILTER('tagsBySource 1'!I$3:I$2402, $A253='tagsBySource 1'!$A$3:$A$2402, 'tagsBySource 1'!I$3:I$2402&lt;&gt;"""")), """")"),"onchangeTags")</f>
        <v>onchangeTags</v>
      </c>
      <c r="J253" s="1" t="str">
        <f ca="1">IFERROR(__xludf.DUMMYFUNCTION("IFERROR(JOIN("", "", FILTER('tagsBySource 1'!J$3:J$2402, $A253='tagsBySource 1'!$A$3:$A$2402, 'tagsBySource 1'!J$3:J$2402&lt;&gt;"""")), """")"),"procTags, onchangeTags")</f>
        <v>procTags, onchangeTags</v>
      </c>
      <c r="K253" s="1" t="str">
        <f ca="1">IFERROR(__xludf.DUMMYFUNCTION("IFERROR(JOIN("", "", FILTER('tagsBySource 1'!K$3:K$2402, $A253='tagsBySource 1'!$A$3:$A$2402, 'tagsBySource 1'!K$3:K$2402&lt;&gt;"""")), """")"),"procTags, onchangeTags")</f>
        <v>procTags, onchangeTags</v>
      </c>
      <c r="L253" s="1" t="str">
        <f ca="1">IFERROR(__xludf.DUMMYFUNCTION("IFERROR(JOIN("", "", FILTER('tagsBySource 1'!L$3:L$2402, $A253='tagsBySource 1'!$A$3:$A$2402, 'tagsBySource 1'!L$3:L$2402&lt;&gt;"""")), """")"),"onchangeTags")</f>
        <v>onchangeTags</v>
      </c>
      <c r="M253" s="1" t="str">
        <f ca="1">IFERROR(__xludf.DUMMYFUNCTION("IFERROR(JOIN("", "", FILTER('tagsBySource 1'!M$3:M$2402, $A253='tagsBySource 1'!$A$3:$A$2402, 'tagsBySource 1'!M$3:M$2402&lt;&gt;"""")), """")"),"procTags, onchangeTags")</f>
        <v>procTags, onchangeTags</v>
      </c>
      <c r="N253" s="1" t="str">
        <f ca="1">IFERROR(__xludf.DUMMYFUNCTION("IFERROR(JOIN("", "", FILTER('tagsBySource 1'!N$3:N$2402, $A253='tagsBySource 1'!$A$3:$A$2402, 'tagsBySource 1'!N$3:N$2402&lt;&gt;"""")), """")"),"onchangeTags")</f>
        <v>onchangeTags</v>
      </c>
      <c r="O253" s="1" t="str">
        <f ca="1">IFERROR(__xludf.DUMMYFUNCTION("IFERROR(JOIN("", "", FILTER('tagsBySource 1'!O$3:O$2402, $A253='tagsBySource 1'!$A$3:$A$2402, 'tagsBySource 1'!O$3:O$2402&lt;&gt;"""")), """")"),"onchangeTags")</f>
        <v>onchangeTags</v>
      </c>
      <c r="P253" s="1" t="str">
        <f ca="1">IFERROR(__xludf.DUMMYFUNCTION("IFERROR(JOIN("", "", FILTER('tagsBySource 1'!P$3:P$2402, $A253='tagsBySource 1'!$A$3:$A$2402, 'tagsBySource 1'!P$3:P$2402&lt;&gt;"""")), """")"),"")</f>
        <v/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IFERROR(__xludf.DUMMYFUNCTION("IFERROR(JOIN("", "", FILTER('tagsBySource 1'!B$3:B$2402, $A254='tagsBySource 1'!$A$3:$A$2402, 'tagsBySource 1'!B$3:B$2402&lt;&gt;"""")), """")"),"")</f>
        <v/>
      </c>
      <c r="C254" s="1" t="str">
        <f ca="1">IFERROR(__xludf.DUMMYFUNCTION("IFERROR(JOIN("", "", FILTER('tagsBySource 1'!C$3:C$2402, $A254='tagsBySource 1'!$A$3:$A$2402, 'tagsBySource 1'!C$3:C$2402&lt;&gt;"""")), """")"),"")</f>
        <v/>
      </c>
      <c r="D254" s="1" t="str">
        <f ca="1">IFERROR(__xludf.DUMMYFUNCTION("IFERROR(JOIN("", "", FILTER('tagsBySource 1'!D$3:D$2402, $A254='tagsBySource 1'!$A$3:$A$2402, 'tagsBySource 1'!D$3:D$2402&lt;&gt;"""")), """")"),"onchangeTags")</f>
        <v>onchangeTags</v>
      </c>
      <c r="E254" s="1" t="str">
        <f ca="1">IFERROR(__xludf.DUMMYFUNCTION("IFERROR(JOIN("", "", FILTER('tagsBySource 1'!E$3:E$2402, $A254='tagsBySource 1'!$A$3:$A$2402, 'tagsBySource 1'!E$3:E$2402&lt;&gt;"""")), """")"),"onchangeTags")</f>
        <v>onchangeTags</v>
      </c>
      <c r="F254" s="1" t="str">
        <f ca="1">IFERROR(__xludf.DUMMYFUNCTION("IFERROR(JOIN("", "", FILTER('tagsBySource 1'!F$3:F$2402, $A254='tagsBySource 1'!$A$3:$A$2402, 'tagsBySource 1'!F$3:F$2402&lt;&gt;"""")), """")"),"onchangeTags")</f>
        <v>onchangeTags</v>
      </c>
      <c r="G254" s="1" t="str">
        <f ca="1">IFERROR(__xludf.DUMMYFUNCTION("IFERROR(JOIN("", "", FILTER('tagsBySource 1'!G$3:G$2402, $A254='tagsBySource 1'!$A$3:$A$2402, 'tagsBySource 1'!G$3:G$2402&lt;&gt;"""")), """")"),"onchangeTags")</f>
        <v>onchangeTags</v>
      </c>
      <c r="H254" s="1" t="str">
        <f ca="1">IFERROR(__xludf.DUMMYFUNCTION("IFERROR(JOIN("", "", FILTER('tagsBySource 1'!H$3:H$2402, $A254='tagsBySource 1'!$A$3:$A$2402, 'tagsBySource 1'!H$3:H$2402&lt;&gt;"""")), """")"),"onchangeTags")</f>
        <v>onchangeTags</v>
      </c>
      <c r="I254" s="1" t="str">
        <f ca="1">IFERROR(__xludf.DUMMYFUNCTION("IFERROR(JOIN("", "", FILTER('tagsBySource 1'!I$3:I$2402, $A254='tagsBySource 1'!$A$3:$A$2402, 'tagsBySource 1'!I$3:I$2402&lt;&gt;"""")), """")"),"onchangeTags")</f>
        <v>onchangeTags</v>
      </c>
      <c r="J254" s="1" t="str">
        <f ca="1">IFERROR(__xludf.DUMMYFUNCTION("IFERROR(JOIN("", "", FILTER('tagsBySource 1'!J$3:J$2402, $A254='tagsBySource 1'!$A$3:$A$2402, 'tagsBySource 1'!J$3:J$2402&lt;&gt;"""")), """")"),"onchangeTags")</f>
        <v>onchangeTags</v>
      </c>
      <c r="K254" s="1" t="str">
        <f ca="1">IFERROR(__xludf.DUMMYFUNCTION("IFERROR(JOIN("", "", FILTER('tagsBySource 1'!K$3:K$2402, $A254='tagsBySource 1'!$A$3:$A$2402, 'tagsBySource 1'!K$3:K$2402&lt;&gt;"""")), """")"),"onchangeTags")</f>
        <v>onchangeTags</v>
      </c>
      <c r="L254" s="1" t="str">
        <f ca="1">IFERROR(__xludf.DUMMYFUNCTION("IFERROR(JOIN("", "", FILTER('tagsBySource 1'!L$3:L$2402, $A254='tagsBySource 1'!$A$3:$A$2402, 'tagsBySource 1'!L$3:L$2402&lt;&gt;"""")), """")"),"onchangeTags")</f>
        <v>onchangeTags</v>
      </c>
      <c r="M254" s="1" t="str">
        <f ca="1">IFERROR(__xludf.DUMMYFUNCTION("IFERROR(JOIN("", "", FILTER('tagsBySource 1'!M$3:M$2402, $A254='tagsBySource 1'!$A$3:$A$2402, 'tagsBySource 1'!M$3:M$2402&lt;&gt;"""")), """")"),"onchangeTags")</f>
        <v>onchangeTags</v>
      </c>
      <c r="N254" s="1" t="str">
        <f ca="1">IFERROR(__xludf.DUMMYFUNCTION("IFERROR(JOIN("", "", FILTER('tagsBySource 1'!N$3:N$2402, $A254='tagsBySource 1'!$A$3:$A$2402, 'tagsBySource 1'!N$3:N$2402&lt;&gt;"""")), """")"),"onchangeTags")</f>
        <v>onchangeTags</v>
      </c>
      <c r="O254" s="1" t="str">
        <f ca="1">IFERROR(__xludf.DUMMYFUNCTION("IFERROR(JOIN("", "", FILTER('tagsBySource 1'!O$3:O$2402, $A254='tagsBySource 1'!$A$3:$A$2402, 'tagsBySource 1'!O$3:O$2402&lt;&gt;"""")), """")"),"onchangeTags")</f>
        <v>onchangeTags</v>
      </c>
      <c r="P254" s="1" t="str">
        <f ca="1">IFERROR(__xludf.DUMMYFUNCTION("IFERROR(JOIN("", "", FILTER('tagsBySource 1'!P$3:P$2402, $A254='tagsBySource 1'!$A$3:$A$2402, 'tagsBySource 1'!P$3:P$2402&lt;&gt;"""")), """")"),"")</f>
        <v/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IFERROR(__xludf.DUMMYFUNCTION("IFERROR(JOIN("", "", FILTER('tagsBySource 1'!B$3:B$2402, $A255='tagsBySource 1'!$A$3:$A$2402, 'tagsBySource 1'!B$3:B$2402&lt;&gt;"""")), """")"),"")</f>
        <v/>
      </c>
      <c r="C255" s="1" t="str">
        <f ca="1">IFERROR(__xludf.DUMMYFUNCTION("IFERROR(JOIN("", "", FILTER('tagsBySource 1'!C$3:C$2402, $A255='tagsBySource 1'!$A$3:$A$2402, 'tagsBySource 1'!C$3:C$2402&lt;&gt;"""")), """")"),"")</f>
        <v/>
      </c>
      <c r="D255" s="1" t="str">
        <f ca="1">IFERROR(__xludf.DUMMYFUNCTION("IFERROR(JOIN("", "", FILTER('tagsBySource 1'!D$3:D$2402, $A255='tagsBySource 1'!$A$3:$A$2402, 'tagsBySource 1'!D$3:D$2402&lt;&gt;"""")), """")"),"procTags")</f>
        <v>procTags</v>
      </c>
      <c r="E255" s="1" t="str">
        <f ca="1">IFERROR(__xludf.DUMMYFUNCTION("IFERROR(JOIN("", "", FILTER('tagsBySource 1'!E$3:E$2402, $A255='tagsBySource 1'!$A$3:$A$2402, 'tagsBySource 1'!E$3:E$2402&lt;&gt;"""")), """")"),"procTags")</f>
        <v>procTags</v>
      </c>
      <c r="F255" s="1" t="str">
        <f ca="1">IFERROR(__xludf.DUMMYFUNCTION("IFERROR(JOIN("", "", FILTER('tagsBySource 1'!F$3:F$2402, $A255='tagsBySource 1'!$A$3:$A$2402, 'tagsBySource 1'!F$3:F$2402&lt;&gt;"""")), """")"),"procTags")</f>
        <v>procTags</v>
      </c>
      <c r="G255" s="1" t="str">
        <f ca="1">IFERROR(__xludf.DUMMYFUNCTION("IFERROR(JOIN("", "", FILTER('tagsBySource 1'!G$3:G$2402, $A255='tagsBySource 1'!$A$3:$A$2402, 'tagsBySource 1'!G$3:G$2402&lt;&gt;"""")), """")"),"procTags")</f>
        <v>procTags</v>
      </c>
      <c r="H255" s="1" t="str">
        <f ca="1">IFERROR(__xludf.DUMMYFUNCTION("IFERROR(JOIN("", "", FILTER('tagsBySource 1'!H$3:H$2402, $A255='tagsBySource 1'!$A$3:$A$2402, 'tagsBySource 1'!H$3:H$2402&lt;&gt;"""")), """")"),"procTags")</f>
        <v>procTags</v>
      </c>
      <c r="I255" s="1" t="str">
        <f ca="1">IFERROR(__xludf.DUMMYFUNCTION("IFERROR(JOIN("", "", FILTER('tagsBySource 1'!I$3:I$2402, $A255='tagsBySource 1'!$A$3:$A$2402, 'tagsBySource 1'!I$3:I$2402&lt;&gt;"""")), """")"),"procTags")</f>
        <v>procTags</v>
      </c>
      <c r="J255" s="1" t="str">
        <f ca="1">IFERROR(__xludf.DUMMYFUNCTION("IFERROR(JOIN("", "", FILTER('tagsBySource 1'!J$3:J$2402, $A255='tagsBySource 1'!$A$3:$A$2402, 'tagsBySource 1'!J$3:J$2402&lt;&gt;"""")), """")"),"procTags")</f>
        <v>procTags</v>
      </c>
      <c r="K255" s="1" t="str">
        <f ca="1">IFERROR(__xludf.DUMMYFUNCTION("IFERROR(JOIN("", "", FILTER('tagsBySource 1'!K$3:K$2402, $A255='tagsBySource 1'!$A$3:$A$2402, 'tagsBySource 1'!K$3:K$2402&lt;&gt;"""")), """")"),"procTags")</f>
        <v>procTags</v>
      </c>
      <c r="L255" s="1" t="str">
        <f ca="1">IFERROR(__xludf.DUMMYFUNCTION("IFERROR(JOIN("", "", FILTER('tagsBySource 1'!L$3:L$2402, $A255='tagsBySource 1'!$A$3:$A$2402, 'tagsBySource 1'!L$3:L$2402&lt;&gt;"""")), """")"),"onchangeTags")</f>
        <v>onchangeTags</v>
      </c>
      <c r="M255" s="1" t="str">
        <f ca="1">IFERROR(__xludf.DUMMYFUNCTION("IFERROR(JOIN("", "", FILTER('tagsBySource 1'!M$3:M$2402, $A255='tagsBySource 1'!$A$3:$A$2402, 'tagsBySource 1'!M$3:M$2402&lt;&gt;"""")), """")"),"procTags")</f>
        <v>procTags</v>
      </c>
      <c r="N255" s="1" t="str">
        <f ca="1">IFERROR(__xludf.DUMMYFUNCTION("IFERROR(JOIN("", "", FILTER('tagsBySource 1'!N$3:N$2402, $A255='tagsBySource 1'!$A$3:$A$2402, 'tagsBySource 1'!N$3:N$2402&lt;&gt;"""")), """")"),"procTags")</f>
        <v>procTags</v>
      </c>
      <c r="O255" s="1" t="str">
        <f ca="1">IFERROR(__xludf.DUMMYFUNCTION("IFERROR(JOIN("", "", FILTER('tagsBySource 1'!O$3:O$2402, $A255='tagsBySource 1'!$A$3:$A$2402, 'tagsBySource 1'!O$3:O$2402&lt;&gt;"""")), """")"),"procTags")</f>
        <v>procTags</v>
      </c>
      <c r="P255" s="1" t="str">
        <f ca="1">IFERROR(__xludf.DUMMYFUNCTION("IFERROR(JOIN("", "", FILTER('tagsBySource 1'!P$3:P$2402, $A255='tagsBySource 1'!$A$3:$A$2402, 'tagsBySource 1'!P$3:P$2402&lt;&gt;"""")), """")"),"")</f>
        <v/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IFERROR(__xludf.DUMMYFUNCTION("IFERROR(JOIN("", "", FILTER('tagsBySource 1'!B$3:B$2402, $A256='tagsBySource 1'!$A$3:$A$2402, 'tagsBySource 1'!B$3:B$2402&lt;&gt;"""")), """")"),"")</f>
        <v/>
      </c>
      <c r="C256" s="1" t="str">
        <f ca="1">IFERROR(__xludf.DUMMYFUNCTION("IFERROR(JOIN("", "", FILTER('tagsBySource 1'!C$3:C$2402, $A256='tagsBySource 1'!$A$3:$A$2402, 'tagsBySource 1'!C$3:C$2402&lt;&gt;"""")), """")"),"")</f>
        <v/>
      </c>
      <c r="D256" s="1" t="str">
        <f ca="1">IFERROR(__xludf.DUMMYFUNCTION("IFERROR(JOIN("", "", FILTER('tagsBySource 1'!D$3:D$2402, $A256='tagsBySource 1'!$A$3:$A$2402, 'tagsBySource 1'!D$3:D$2402&lt;&gt;"""")), """")"),"procTags")</f>
        <v>procTags</v>
      </c>
      <c r="E256" s="1" t="str">
        <f ca="1">IFERROR(__xludf.DUMMYFUNCTION("IFERROR(JOIN("", "", FILTER('tagsBySource 1'!E$3:E$2402, $A256='tagsBySource 1'!$A$3:$A$2402, 'tagsBySource 1'!E$3:E$2402&lt;&gt;"""")), """")"),"procTags")</f>
        <v>procTags</v>
      </c>
      <c r="F256" s="1" t="str">
        <f ca="1">IFERROR(__xludf.DUMMYFUNCTION("IFERROR(JOIN("", "", FILTER('tagsBySource 1'!F$3:F$2402, $A256='tagsBySource 1'!$A$3:$A$2402, 'tagsBySource 1'!F$3:F$2402&lt;&gt;"""")), """")"),"procTags")</f>
        <v>procTags</v>
      </c>
      <c r="G256" s="1" t="str">
        <f ca="1">IFERROR(__xludf.DUMMYFUNCTION("IFERROR(JOIN("", "", FILTER('tagsBySource 1'!G$3:G$2402, $A256='tagsBySource 1'!$A$3:$A$2402, 'tagsBySource 1'!G$3:G$2402&lt;&gt;"""")), """")"),"procTags")</f>
        <v>procTags</v>
      </c>
      <c r="H256" s="1" t="str">
        <f ca="1">IFERROR(__xludf.DUMMYFUNCTION("IFERROR(JOIN("", "", FILTER('tagsBySource 1'!H$3:H$2402, $A256='tagsBySource 1'!$A$3:$A$2402, 'tagsBySource 1'!H$3:H$2402&lt;&gt;"""")), """")"),"procTags")</f>
        <v>procTags</v>
      </c>
      <c r="I256" s="1" t="str">
        <f ca="1">IFERROR(__xludf.DUMMYFUNCTION("IFERROR(JOIN("", "", FILTER('tagsBySource 1'!I$3:I$2402, $A256='tagsBySource 1'!$A$3:$A$2402, 'tagsBySource 1'!I$3:I$2402&lt;&gt;"""")), """")"),"procTags")</f>
        <v>procTags</v>
      </c>
      <c r="J256" s="1" t="str">
        <f ca="1">IFERROR(__xludf.DUMMYFUNCTION("IFERROR(JOIN("", "", FILTER('tagsBySource 1'!J$3:J$2402, $A256='tagsBySource 1'!$A$3:$A$2402, 'tagsBySource 1'!J$3:J$2402&lt;&gt;"""")), """")"),"procTags")</f>
        <v>procTags</v>
      </c>
      <c r="K256" s="1" t="str">
        <f ca="1">IFERROR(__xludf.DUMMYFUNCTION("IFERROR(JOIN("", "", FILTER('tagsBySource 1'!K$3:K$2402, $A256='tagsBySource 1'!$A$3:$A$2402, 'tagsBySource 1'!K$3:K$2402&lt;&gt;"""")), """")"),"procTags")</f>
        <v>procTags</v>
      </c>
      <c r="L256" s="1" t="str">
        <f ca="1">IFERROR(__xludf.DUMMYFUNCTION("IFERROR(JOIN("", "", FILTER('tagsBySource 1'!L$3:L$2402, $A256='tagsBySource 1'!$A$3:$A$2402, 'tagsBySource 1'!L$3:L$2402&lt;&gt;"""")), """")"),"procTags")</f>
        <v>procTags</v>
      </c>
      <c r="M256" s="1" t="str">
        <f ca="1">IFERROR(__xludf.DUMMYFUNCTION("IFERROR(JOIN("", "", FILTER('tagsBySource 1'!M$3:M$2402, $A256='tagsBySource 1'!$A$3:$A$2402, 'tagsBySource 1'!M$3:M$2402&lt;&gt;"""")), """")"),"procTags")</f>
        <v>procTags</v>
      </c>
      <c r="N256" s="1" t="str">
        <f ca="1">IFERROR(__xludf.DUMMYFUNCTION("IFERROR(JOIN("", "", FILTER('tagsBySource 1'!N$3:N$2402, $A256='tagsBySource 1'!$A$3:$A$2402, 'tagsBySource 1'!N$3:N$2402&lt;&gt;"""")), """")"),"procTags")</f>
        <v>procTags</v>
      </c>
      <c r="O256" s="1" t="str">
        <f ca="1">IFERROR(__xludf.DUMMYFUNCTION("IFERROR(JOIN("", "", FILTER('tagsBySource 1'!O$3:O$2402, $A256='tagsBySource 1'!$A$3:$A$2402, 'tagsBySource 1'!O$3:O$2402&lt;&gt;"""")), """")"),"procTags")</f>
        <v>procTags</v>
      </c>
      <c r="P256" s="1" t="str">
        <f ca="1">IFERROR(__xludf.DUMMYFUNCTION("IFERROR(JOIN("", "", FILTER('tagsBySource 1'!P$3:P$2402, $A256='tagsBySource 1'!$A$3:$A$2402, 'tagsBySource 1'!P$3:P$2402&lt;&gt;"""")), """")"),"")</f>
        <v/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IFERROR(__xludf.DUMMYFUNCTION("IFERROR(JOIN("", "", FILTER('tagsBySource 1'!B$3:B$2402, $A257='tagsBySource 1'!$A$3:$A$2402, 'tagsBySource 1'!B$3:B$2402&lt;&gt;"""")), """")"),"")</f>
        <v/>
      </c>
      <c r="C257" s="1" t="str">
        <f ca="1">IFERROR(__xludf.DUMMYFUNCTION("IFERROR(JOIN("", "", FILTER('tagsBySource 1'!C$3:C$2402, $A257='tagsBySource 1'!$A$3:$A$2402, 'tagsBySource 1'!C$3:C$2402&lt;&gt;"""")), """")"),"")</f>
        <v/>
      </c>
      <c r="D257" s="1" t="str">
        <f ca="1">IFERROR(__xludf.DUMMYFUNCTION("IFERROR(JOIN("", "", FILTER('tagsBySource 1'!D$3:D$2402, $A257='tagsBySource 1'!$A$3:$A$2402, 'tagsBySource 1'!D$3:D$2402&lt;&gt;"""")), """")"),"procTags")</f>
        <v>procTags</v>
      </c>
      <c r="E257" s="1" t="str">
        <f ca="1">IFERROR(__xludf.DUMMYFUNCTION("IFERROR(JOIN("", "", FILTER('tagsBySource 1'!E$3:E$2402, $A257='tagsBySource 1'!$A$3:$A$2402, 'tagsBySource 1'!E$3:E$2402&lt;&gt;"""")), """")"),"procTags")</f>
        <v>procTags</v>
      </c>
      <c r="F257" s="1" t="str">
        <f ca="1">IFERROR(__xludf.DUMMYFUNCTION("IFERROR(JOIN("", "", FILTER('tagsBySource 1'!F$3:F$2402, $A257='tagsBySource 1'!$A$3:$A$2402, 'tagsBySource 1'!F$3:F$2402&lt;&gt;"""")), """")"),"procTags")</f>
        <v>procTags</v>
      </c>
      <c r="G257" s="1" t="str">
        <f ca="1">IFERROR(__xludf.DUMMYFUNCTION("IFERROR(JOIN("", "", FILTER('tagsBySource 1'!G$3:G$2402, $A257='tagsBySource 1'!$A$3:$A$2402, 'tagsBySource 1'!G$3:G$2402&lt;&gt;"""")), """")"),"procTags")</f>
        <v>procTags</v>
      </c>
      <c r="H257" s="1" t="str">
        <f ca="1">IFERROR(__xludf.DUMMYFUNCTION("IFERROR(JOIN("", "", FILTER('tagsBySource 1'!H$3:H$2402, $A257='tagsBySource 1'!$A$3:$A$2402, 'tagsBySource 1'!H$3:H$2402&lt;&gt;"""")), """")"),"procTags")</f>
        <v>procTags</v>
      </c>
      <c r="I257" s="1" t="str">
        <f ca="1">IFERROR(__xludf.DUMMYFUNCTION("IFERROR(JOIN("", "", FILTER('tagsBySource 1'!I$3:I$2402, $A257='tagsBySource 1'!$A$3:$A$2402, 'tagsBySource 1'!I$3:I$2402&lt;&gt;"""")), """")"),"procTags")</f>
        <v>procTags</v>
      </c>
      <c r="J257" s="1" t="str">
        <f ca="1">IFERROR(__xludf.DUMMYFUNCTION("IFERROR(JOIN("", "", FILTER('tagsBySource 1'!J$3:J$2402, $A257='tagsBySource 1'!$A$3:$A$2402, 'tagsBySource 1'!J$3:J$2402&lt;&gt;"""")), """")"),"procTags")</f>
        <v>procTags</v>
      </c>
      <c r="K257" s="1" t="str">
        <f ca="1">IFERROR(__xludf.DUMMYFUNCTION("IFERROR(JOIN("", "", FILTER('tagsBySource 1'!K$3:K$2402, $A257='tagsBySource 1'!$A$3:$A$2402, 'tagsBySource 1'!K$3:K$2402&lt;&gt;"""")), """")"),"procTags")</f>
        <v>procTags</v>
      </c>
      <c r="L257" s="1" t="str">
        <f ca="1">IFERROR(__xludf.DUMMYFUNCTION("IFERROR(JOIN("", "", FILTER('tagsBySource 1'!L$3:L$2402, $A257='tagsBySource 1'!$A$3:$A$2402, 'tagsBySource 1'!L$3:L$2402&lt;&gt;"""")), """")"),"onchangeTags")</f>
        <v>onchangeTags</v>
      </c>
      <c r="M257" s="1" t="str">
        <f ca="1">IFERROR(__xludf.DUMMYFUNCTION("IFERROR(JOIN("", "", FILTER('tagsBySource 1'!M$3:M$2402, $A257='tagsBySource 1'!$A$3:$A$2402, 'tagsBySource 1'!M$3:M$2402&lt;&gt;"""")), """")"),"procTags")</f>
        <v>procTags</v>
      </c>
      <c r="N257" s="1" t="str">
        <f ca="1">IFERROR(__xludf.DUMMYFUNCTION("IFERROR(JOIN("", "", FILTER('tagsBySource 1'!N$3:N$2402, $A257='tagsBySource 1'!$A$3:$A$2402, 'tagsBySource 1'!N$3:N$2402&lt;&gt;"""")), """")"),"procTags")</f>
        <v>procTags</v>
      </c>
      <c r="O257" s="1" t="str">
        <f ca="1">IFERROR(__xludf.DUMMYFUNCTION("IFERROR(JOIN("", "", FILTER('tagsBySource 1'!O$3:O$2402, $A257='tagsBySource 1'!$A$3:$A$2402, 'tagsBySource 1'!O$3:O$2402&lt;&gt;"""")), """")"),"procTags")</f>
        <v>procTags</v>
      </c>
      <c r="P257" s="1" t="str">
        <f ca="1">IFERROR(__xludf.DUMMYFUNCTION("IFERROR(JOIN("", "", FILTER('tagsBySource 1'!P$3:P$2402, $A257='tagsBySource 1'!$A$3:$A$2402, 'tagsBySource 1'!P$3:P$2402&lt;&gt;"""")), """")"),"")</f>
        <v/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IFERROR(__xludf.DUMMYFUNCTION("IFERROR(JOIN("", "", FILTER('tagsBySource 1'!B$3:B$2402, $A258='tagsBySource 1'!$A$3:$A$2402, 'tagsBySource 1'!B$3:B$2402&lt;&gt;"""")), """")"),"")</f>
        <v/>
      </c>
      <c r="C258" s="1" t="str">
        <f ca="1">IFERROR(__xludf.DUMMYFUNCTION("IFERROR(JOIN("", "", FILTER('tagsBySource 1'!C$3:C$2402, $A258='tagsBySource 1'!$A$3:$A$2402, 'tagsBySource 1'!C$3:C$2402&lt;&gt;"""")), """")"),"")</f>
        <v/>
      </c>
      <c r="D258" s="1" t="str">
        <f ca="1">IFERROR(__xludf.DUMMYFUNCTION("IFERROR(JOIN("", "", FILTER('tagsBySource 1'!D$3:D$2402, $A258='tagsBySource 1'!$A$3:$A$2402, 'tagsBySource 1'!D$3:D$2402&lt;&gt;"""")), """")"),"onchangeTags")</f>
        <v>onchangeTags</v>
      </c>
      <c r="E258" s="1" t="str">
        <f ca="1">IFERROR(__xludf.DUMMYFUNCTION("IFERROR(JOIN("", "", FILTER('tagsBySource 1'!E$3:E$2402, $A258='tagsBySource 1'!$A$3:$A$2402, 'tagsBySource 1'!E$3:E$2402&lt;&gt;"""")), """")"),"onchangeTags")</f>
        <v>onchangeTags</v>
      </c>
      <c r="F258" s="1" t="str">
        <f ca="1">IFERROR(__xludf.DUMMYFUNCTION("IFERROR(JOIN("", "", FILTER('tagsBySource 1'!F$3:F$2402, $A258='tagsBySource 1'!$A$3:$A$2402, 'tagsBySource 1'!F$3:F$2402&lt;&gt;"""")), """")"),"onchangeTags")</f>
        <v>onchangeTags</v>
      </c>
      <c r="G258" s="1" t="str">
        <f ca="1">IFERROR(__xludf.DUMMYFUNCTION("IFERROR(JOIN("", "", FILTER('tagsBySource 1'!G$3:G$2402, $A258='tagsBySource 1'!$A$3:$A$2402, 'tagsBySource 1'!G$3:G$2402&lt;&gt;"""")), """")"),"onchangeTags")</f>
        <v>onchangeTags</v>
      </c>
      <c r="H258" s="1" t="str">
        <f ca="1">IFERROR(__xludf.DUMMYFUNCTION("IFERROR(JOIN("", "", FILTER('tagsBySource 1'!H$3:H$2402, $A258='tagsBySource 1'!$A$3:$A$2402, 'tagsBySource 1'!H$3:H$2402&lt;&gt;"""")), """")"),"onchangeTags")</f>
        <v>onchangeTags</v>
      </c>
      <c r="I258" s="1" t="str">
        <f ca="1">IFERROR(__xludf.DUMMYFUNCTION("IFERROR(JOIN("", "", FILTER('tagsBySource 1'!I$3:I$2402, $A258='tagsBySource 1'!$A$3:$A$2402, 'tagsBySource 1'!I$3:I$2402&lt;&gt;"""")), """")"),"onchangeTags")</f>
        <v>onchangeTags</v>
      </c>
      <c r="J258" s="1" t="str">
        <f ca="1">IFERROR(__xludf.DUMMYFUNCTION("IFERROR(JOIN("", "", FILTER('tagsBySource 1'!J$3:J$2402, $A258='tagsBySource 1'!$A$3:$A$2402, 'tagsBySource 1'!J$3:J$2402&lt;&gt;"""")), """")"),"onchangeTags")</f>
        <v>onchangeTags</v>
      </c>
      <c r="K258" s="1" t="str">
        <f ca="1">IFERROR(__xludf.DUMMYFUNCTION("IFERROR(JOIN("", "", FILTER('tagsBySource 1'!K$3:K$2402, $A258='tagsBySource 1'!$A$3:$A$2402, 'tagsBySource 1'!K$3:K$2402&lt;&gt;"""")), """")"),"onchangeTags")</f>
        <v>onchangeTags</v>
      </c>
      <c r="L258" s="1" t="str">
        <f ca="1">IFERROR(__xludf.DUMMYFUNCTION("IFERROR(JOIN("", "", FILTER('tagsBySource 1'!L$3:L$2402, $A258='tagsBySource 1'!$A$3:$A$2402, 'tagsBySource 1'!L$3:L$2402&lt;&gt;"""")), """")"),"procTags")</f>
        <v>procTags</v>
      </c>
      <c r="M258" s="1" t="str">
        <f ca="1">IFERROR(__xludf.DUMMYFUNCTION("IFERROR(JOIN("", "", FILTER('tagsBySource 1'!M$3:M$2402, $A258='tagsBySource 1'!$A$3:$A$2402, 'tagsBySource 1'!M$3:M$2402&lt;&gt;"""")), """")"),"onchangeTags")</f>
        <v>onchangeTags</v>
      </c>
      <c r="N258" s="1" t="str">
        <f ca="1">IFERROR(__xludf.DUMMYFUNCTION("IFERROR(JOIN("", "", FILTER('tagsBySource 1'!N$3:N$2402, $A258='tagsBySource 1'!$A$3:$A$2402, 'tagsBySource 1'!N$3:N$2402&lt;&gt;"""")), """")"),"onchangeTags")</f>
        <v>onchangeTags</v>
      </c>
      <c r="O258" s="1" t="str">
        <f ca="1">IFERROR(__xludf.DUMMYFUNCTION("IFERROR(JOIN("", "", FILTER('tagsBySource 1'!O$3:O$2402, $A258='tagsBySource 1'!$A$3:$A$2402, 'tagsBySource 1'!O$3:O$2402&lt;&gt;"""")), """")"),"onchangeTags")</f>
        <v>onchangeTags</v>
      </c>
      <c r="P258" s="1" t="str">
        <f ca="1">IFERROR(__xludf.DUMMYFUNCTION("IFERROR(JOIN("", "", FILTER('tagsBySource 1'!P$3:P$2402, $A258='tagsBySource 1'!$A$3:$A$2402, 'tagsBySource 1'!P$3:P$2402&lt;&gt;"""")), """")"),"")</f>
        <v/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IFERROR(__xludf.DUMMYFUNCTION("IFERROR(JOIN("", "", FILTER('tagsBySource 1'!B$3:B$2402, $A259='tagsBySource 1'!$A$3:$A$2402, 'tagsBySource 1'!B$3:B$2402&lt;&gt;"""")), """")"),"")</f>
        <v/>
      </c>
      <c r="C259" s="1" t="str">
        <f ca="1">IFERROR(__xludf.DUMMYFUNCTION("IFERROR(JOIN("", "", FILTER('tagsBySource 1'!C$3:C$2402, $A259='tagsBySource 1'!$A$3:$A$2402, 'tagsBySource 1'!C$3:C$2402&lt;&gt;"""")), """")"),"")</f>
        <v/>
      </c>
      <c r="D259" s="1" t="str">
        <f ca="1">IFERROR(__xludf.DUMMYFUNCTION("IFERROR(JOIN("", "", FILTER('tagsBySource 1'!D$3:D$2402, $A259='tagsBySource 1'!$A$3:$A$2402, 'tagsBySource 1'!D$3:D$2402&lt;&gt;"""")), """")"),"onchangeTags")</f>
        <v>onchangeTags</v>
      </c>
      <c r="E259" s="1" t="str">
        <f ca="1">IFERROR(__xludf.DUMMYFUNCTION("IFERROR(JOIN("", "", FILTER('tagsBySource 1'!E$3:E$2402, $A259='tagsBySource 1'!$A$3:$A$2402, 'tagsBySource 1'!E$3:E$2402&lt;&gt;"""")), """")"),"onchangeTags")</f>
        <v>onchangeTags</v>
      </c>
      <c r="F259" s="1" t="str">
        <f ca="1">IFERROR(__xludf.DUMMYFUNCTION("IFERROR(JOIN("", "", FILTER('tagsBySource 1'!F$3:F$2402, $A259='tagsBySource 1'!$A$3:$A$2402, 'tagsBySource 1'!F$3:F$2402&lt;&gt;"""")), """")"),"onchangeTags")</f>
        <v>onchangeTags</v>
      </c>
      <c r="G259" s="1" t="str">
        <f ca="1">IFERROR(__xludf.DUMMYFUNCTION("IFERROR(JOIN("", "", FILTER('tagsBySource 1'!G$3:G$2402, $A259='tagsBySource 1'!$A$3:$A$2402, 'tagsBySource 1'!G$3:G$2402&lt;&gt;"""")), """")"),"onchangeTags")</f>
        <v>onchangeTags</v>
      </c>
      <c r="H259" s="1" t="str">
        <f ca="1">IFERROR(__xludf.DUMMYFUNCTION("IFERROR(JOIN("", "", FILTER('tagsBySource 1'!H$3:H$2402, $A259='tagsBySource 1'!$A$3:$A$2402, 'tagsBySource 1'!H$3:H$2402&lt;&gt;"""")), """")"),"onchangeTags")</f>
        <v>onchangeTags</v>
      </c>
      <c r="I259" s="1" t="str">
        <f ca="1">IFERROR(__xludf.DUMMYFUNCTION("IFERROR(JOIN("", "", FILTER('tagsBySource 1'!I$3:I$2402, $A259='tagsBySource 1'!$A$3:$A$2402, 'tagsBySource 1'!I$3:I$2402&lt;&gt;"""")), """")"),"onchangeTags")</f>
        <v>onchangeTags</v>
      </c>
      <c r="J259" s="1" t="str">
        <f ca="1">IFERROR(__xludf.DUMMYFUNCTION("IFERROR(JOIN("", "", FILTER('tagsBySource 1'!J$3:J$2402, $A259='tagsBySource 1'!$A$3:$A$2402, 'tagsBySource 1'!J$3:J$2402&lt;&gt;"""")), """")"),"onchangeTags")</f>
        <v>onchangeTags</v>
      </c>
      <c r="K259" s="1" t="str">
        <f ca="1">IFERROR(__xludf.DUMMYFUNCTION("IFERROR(JOIN("", "", FILTER('tagsBySource 1'!K$3:K$2402, $A259='tagsBySource 1'!$A$3:$A$2402, 'tagsBySource 1'!K$3:K$2402&lt;&gt;"""")), """")"),"onchangeTags")</f>
        <v>onchangeTags</v>
      </c>
      <c r="L259" s="1" t="str">
        <f ca="1">IFERROR(__xludf.DUMMYFUNCTION("IFERROR(JOIN("", "", FILTER('tagsBySource 1'!L$3:L$2402, $A259='tagsBySource 1'!$A$3:$A$2402, 'tagsBySource 1'!L$3:L$2402&lt;&gt;"""")), """")"),"procTags")</f>
        <v>procTags</v>
      </c>
      <c r="M259" s="1" t="str">
        <f ca="1">IFERROR(__xludf.DUMMYFUNCTION("IFERROR(JOIN("", "", FILTER('tagsBySource 1'!M$3:M$2402, $A259='tagsBySource 1'!$A$3:$A$2402, 'tagsBySource 1'!M$3:M$2402&lt;&gt;"""")), """")"),"onchangeTags")</f>
        <v>onchangeTags</v>
      </c>
      <c r="N259" s="1" t="str">
        <f ca="1">IFERROR(__xludf.DUMMYFUNCTION("IFERROR(JOIN("", "", FILTER('tagsBySource 1'!N$3:N$2402, $A259='tagsBySource 1'!$A$3:$A$2402, 'tagsBySource 1'!N$3:N$2402&lt;&gt;"""")), """")"),"onchangeTags")</f>
        <v>onchangeTags</v>
      </c>
      <c r="O259" s="1" t="str">
        <f ca="1">IFERROR(__xludf.DUMMYFUNCTION("IFERROR(JOIN("", "", FILTER('tagsBySource 1'!O$3:O$2402, $A259='tagsBySource 1'!$A$3:$A$2402, 'tagsBySource 1'!O$3:O$2402&lt;&gt;"""")), """")"),"onchangeTags")</f>
        <v>onchangeTags</v>
      </c>
      <c r="P259" s="1" t="str">
        <f ca="1">IFERROR(__xludf.DUMMYFUNCTION("IFERROR(JOIN("", "", FILTER('tagsBySource 1'!P$3:P$2402, $A259='tagsBySource 1'!$A$3:$A$2402, 'tagsBySource 1'!P$3:P$2402&lt;&gt;"""")), """")"),"")</f>
        <v/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IFERROR(__xludf.DUMMYFUNCTION("IFERROR(JOIN("", "", FILTER('tagsBySource 1'!B$3:B$2402, $A260='tagsBySource 1'!$A$3:$A$2402, 'tagsBySource 1'!B$3:B$2402&lt;&gt;"""")), """")"),"")</f>
        <v/>
      </c>
      <c r="C260" s="1" t="str">
        <f ca="1">IFERROR(__xludf.DUMMYFUNCTION("IFERROR(JOIN("", "", FILTER('tagsBySource 1'!C$3:C$2402, $A260='tagsBySource 1'!$A$3:$A$2402, 'tagsBySource 1'!C$3:C$2402&lt;&gt;"""")), """")"),"")</f>
        <v/>
      </c>
      <c r="D260" s="1" t="str">
        <f ca="1">IFERROR(__xludf.DUMMYFUNCTION("IFERROR(JOIN("", "", FILTER('tagsBySource 1'!D$3:D$2402, $A260='tagsBySource 1'!$A$3:$A$2402, 'tagsBySource 1'!D$3:D$2402&lt;&gt;"""")), """")"),"")</f>
        <v/>
      </c>
      <c r="E260" s="1" t="str">
        <f ca="1">IFERROR(__xludf.DUMMYFUNCTION("IFERROR(JOIN("", "", FILTER('tagsBySource 1'!E$3:E$2402, $A260='tagsBySource 1'!$A$3:$A$2402, 'tagsBySource 1'!E$3:E$2402&lt;&gt;"""")), """")"),"")</f>
        <v/>
      </c>
      <c r="F260" s="1" t="str">
        <f ca="1">IFERROR(__xludf.DUMMYFUNCTION("IFERROR(JOIN("", "", FILTER('tagsBySource 1'!F$3:F$2402, $A260='tagsBySource 1'!$A$3:$A$2402, 'tagsBySource 1'!F$3:F$2402&lt;&gt;"""")), """")"),"")</f>
        <v/>
      </c>
      <c r="G260" s="1" t="str">
        <f ca="1">IFERROR(__xludf.DUMMYFUNCTION("IFERROR(JOIN("", "", FILTER('tagsBySource 1'!G$3:G$2402, $A260='tagsBySource 1'!$A$3:$A$2402, 'tagsBySource 1'!G$3:G$2402&lt;&gt;"""")), """")"),"")</f>
        <v/>
      </c>
      <c r="H260" s="1" t="str">
        <f ca="1">IFERROR(__xludf.DUMMYFUNCTION("IFERROR(JOIN("", "", FILTER('tagsBySource 1'!H$3:H$2402, $A260='tagsBySource 1'!$A$3:$A$2402, 'tagsBySource 1'!H$3:H$2402&lt;&gt;"""")), """")"),"")</f>
        <v/>
      </c>
      <c r="I260" s="1" t="str">
        <f ca="1">IFERROR(__xludf.DUMMYFUNCTION("IFERROR(JOIN("", "", FILTER('tagsBySource 1'!I$3:I$2402, $A260='tagsBySource 1'!$A$3:$A$2402, 'tagsBySource 1'!I$3:I$2402&lt;&gt;"""")), """")"),"")</f>
        <v/>
      </c>
      <c r="J260" s="1" t="str">
        <f ca="1">IFERROR(__xludf.DUMMYFUNCTION("IFERROR(JOIN("", "", FILTER('tagsBySource 1'!J$3:J$2402, $A260='tagsBySource 1'!$A$3:$A$2402, 'tagsBySource 1'!J$3:J$2402&lt;&gt;"""")), """")"),"")</f>
        <v/>
      </c>
      <c r="K260" s="1" t="str">
        <f ca="1">IFERROR(__xludf.DUMMYFUNCTION("IFERROR(JOIN("", "", FILTER('tagsBySource 1'!K$3:K$2402, $A260='tagsBySource 1'!$A$3:$A$2402, 'tagsBySource 1'!K$3:K$2402&lt;&gt;"""")), """")"),"")</f>
        <v/>
      </c>
      <c r="L260" s="1" t="str">
        <f ca="1">IFERROR(__xludf.DUMMYFUNCTION("IFERROR(JOIN("", "", FILTER('tagsBySource 1'!L$3:L$2402, $A260='tagsBySource 1'!$A$3:$A$2402, 'tagsBySource 1'!L$3:L$2402&lt;&gt;"""")), """")"),"")</f>
        <v/>
      </c>
      <c r="M260" s="1" t="str">
        <f ca="1">IFERROR(__xludf.DUMMYFUNCTION("IFERROR(JOIN("", "", FILTER('tagsBySource 1'!M$3:M$2402, $A260='tagsBySource 1'!$A$3:$A$2402, 'tagsBySource 1'!M$3:M$2402&lt;&gt;"""")), """")"),"")</f>
        <v/>
      </c>
      <c r="N260" s="1" t="str">
        <f ca="1">IFERROR(__xludf.DUMMYFUNCTION("IFERROR(JOIN("", "", FILTER('tagsBySource 1'!N$3:N$2402, $A260='tagsBySource 1'!$A$3:$A$2402, 'tagsBySource 1'!N$3:N$2402&lt;&gt;"""")), """")"),"")</f>
        <v/>
      </c>
      <c r="O260" s="1" t="str">
        <f ca="1">IFERROR(__xludf.DUMMYFUNCTION("IFERROR(JOIN("", "", FILTER('tagsBySource 1'!O$3:O$2402, $A260='tagsBySource 1'!$A$3:$A$2402, 'tagsBySource 1'!O$3:O$2402&lt;&gt;"""")), """")"),"")</f>
        <v/>
      </c>
      <c r="P260" s="1" t="str">
        <f ca="1">IFERROR(__xludf.DUMMYFUNCTION("IFERROR(JOIN("", "", FILTER('tagsBySource 1'!P$3:P$2402, $A260='tagsBySource 1'!$A$3:$A$2402, 'tagsBySource 1'!P$3:P$2402&lt;&gt;"""")), """")"),"onchangeTags")</f>
        <v>onchangeTags</v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IFERROR(__xludf.DUMMYFUNCTION("IFERROR(JOIN("", "", FILTER('tagsBySource 1'!B$3:B$2402, $A261='tagsBySource 1'!$A$3:$A$2402, 'tagsBySource 1'!B$3:B$2402&lt;&gt;"""")), """")"),"")</f>
        <v/>
      </c>
      <c r="C261" s="1" t="str">
        <f ca="1">IFERROR(__xludf.DUMMYFUNCTION("IFERROR(JOIN("", "", FILTER('tagsBySource 1'!C$3:C$2402, $A261='tagsBySource 1'!$A$3:$A$2402, 'tagsBySource 1'!C$3:C$2402&lt;&gt;"""")), """")"),"")</f>
        <v/>
      </c>
      <c r="D261" s="1" t="str">
        <f ca="1">IFERROR(__xludf.DUMMYFUNCTION("IFERROR(JOIN("", "", FILTER('tagsBySource 1'!D$3:D$2402, $A261='tagsBySource 1'!$A$3:$A$2402, 'tagsBySource 1'!D$3:D$2402&lt;&gt;"""")), """")"),"")</f>
        <v/>
      </c>
      <c r="E261" s="1" t="str">
        <f ca="1">IFERROR(__xludf.DUMMYFUNCTION("IFERROR(JOIN("", "", FILTER('tagsBySource 1'!E$3:E$2402, $A261='tagsBySource 1'!$A$3:$A$2402, 'tagsBySource 1'!E$3:E$2402&lt;&gt;"""")), """")"),"")</f>
        <v/>
      </c>
      <c r="F261" s="1" t="str">
        <f ca="1">IFERROR(__xludf.DUMMYFUNCTION("IFERROR(JOIN("", "", FILTER('tagsBySource 1'!F$3:F$2402, $A261='tagsBySource 1'!$A$3:$A$2402, 'tagsBySource 1'!F$3:F$2402&lt;&gt;"""")), """")"),"")</f>
        <v/>
      </c>
      <c r="G261" s="1" t="str">
        <f ca="1">IFERROR(__xludf.DUMMYFUNCTION("IFERROR(JOIN("", "", FILTER('tagsBySource 1'!G$3:G$2402, $A261='tagsBySource 1'!$A$3:$A$2402, 'tagsBySource 1'!G$3:G$2402&lt;&gt;"""")), """")"),"")</f>
        <v/>
      </c>
      <c r="H261" s="1" t="str">
        <f ca="1">IFERROR(__xludf.DUMMYFUNCTION("IFERROR(JOIN("", "", FILTER('tagsBySource 1'!H$3:H$2402, $A261='tagsBySource 1'!$A$3:$A$2402, 'tagsBySource 1'!H$3:H$2402&lt;&gt;"""")), """")"),"")</f>
        <v/>
      </c>
      <c r="I261" s="1" t="str">
        <f ca="1">IFERROR(__xludf.DUMMYFUNCTION("IFERROR(JOIN("", "", FILTER('tagsBySource 1'!I$3:I$2402, $A261='tagsBySource 1'!$A$3:$A$2402, 'tagsBySource 1'!I$3:I$2402&lt;&gt;"""")), """")"),"")</f>
        <v/>
      </c>
      <c r="J261" s="1" t="str">
        <f ca="1">IFERROR(__xludf.DUMMYFUNCTION("IFERROR(JOIN("", "", FILTER('tagsBySource 1'!J$3:J$2402, $A261='tagsBySource 1'!$A$3:$A$2402, 'tagsBySource 1'!J$3:J$2402&lt;&gt;"""")), """")"),"")</f>
        <v/>
      </c>
      <c r="K261" s="1" t="str">
        <f ca="1">IFERROR(__xludf.DUMMYFUNCTION("IFERROR(JOIN("", "", FILTER('tagsBySource 1'!K$3:K$2402, $A261='tagsBySource 1'!$A$3:$A$2402, 'tagsBySource 1'!K$3:K$2402&lt;&gt;"""")), """")"),"")</f>
        <v/>
      </c>
      <c r="L261" s="1" t="str">
        <f ca="1">IFERROR(__xludf.DUMMYFUNCTION("IFERROR(JOIN("", "", FILTER('tagsBySource 1'!L$3:L$2402, $A261='tagsBySource 1'!$A$3:$A$2402, 'tagsBySource 1'!L$3:L$2402&lt;&gt;"""")), """")"),"")</f>
        <v/>
      </c>
      <c r="M261" s="1" t="str">
        <f ca="1">IFERROR(__xludf.DUMMYFUNCTION("IFERROR(JOIN("", "", FILTER('tagsBySource 1'!M$3:M$2402, $A261='tagsBySource 1'!$A$3:$A$2402, 'tagsBySource 1'!M$3:M$2402&lt;&gt;"""")), """")"),"")</f>
        <v/>
      </c>
      <c r="N261" s="1" t="str">
        <f ca="1">IFERROR(__xludf.DUMMYFUNCTION("IFERROR(JOIN("", "", FILTER('tagsBySource 1'!N$3:N$2402, $A261='tagsBySource 1'!$A$3:$A$2402, 'tagsBySource 1'!N$3:N$2402&lt;&gt;"""")), """")"),"")</f>
        <v/>
      </c>
      <c r="O261" s="1" t="str">
        <f ca="1">IFERROR(__xludf.DUMMYFUNCTION("IFERROR(JOIN("", "", FILTER('tagsBySource 1'!O$3:O$2402, $A261='tagsBySource 1'!$A$3:$A$2402, 'tagsBySource 1'!O$3:O$2402&lt;&gt;"""")), """")"),"")</f>
        <v/>
      </c>
      <c r="P261" s="1" t="str">
        <f ca="1">IFERROR(__xludf.DUMMYFUNCTION("IFERROR(JOIN("", "", FILTER('tagsBySource 1'!P$3:P$2402, $A261='tagsBySource 1'!$A$3:$A$2402, 'tagsBySource 1'!P$3:P$2402&lt;&gt;"""")), """")"),"historyTags")</f>
        <v>historyTags</v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IFERROR(__xludf.DUMMYFUNCTION("IFERROR(JOIN("", "", FILTER('tagsBySource 1'!B$3:B$2402, $A262='tagsBySource 1'!$A$3:$A$2402, 'tagsBySource 1'!B$3:B$2402&lt;&gt;"""")), """")"),"")</f>
        <v/>
      </c>
      <c r="C262" s="1" t="str">
        <f ca="1">IFERROR(__xludf.DUMMYFUNCTION("IFERROR(JOIN("", "", FILTER('tagsBySource 1'!C$3:C$2402, $A262='tagsBySource 1'!$A$3:$A$2402, 'tagsBySource 1'!C$3:C$2402&lt;&gt;"""")), """")"),"")</f>
        <v/>
      </c>
      <c r="D262" s="1" t="str">
        <f ca="1">IFERROR(__xludf.DUMMYFUNCTION("IFERROR(JOIN("", "", FILTER('tagsBySource 1'!D$3:D$2402, $A262='tagsBySource 1'!$A$3:$A$2402, 'tagsBySource 1'!D$3:D$2402&lt;&gt;"""")), """")"),"procTags")</f>
        <v>procTags</v>
      </c>
      <c r="E262" s="1" t="str">
        <f ca="1">IFERROR(__xludf.DUMMYFUNCTION("IFERROR(JOIN("", "", FILTER('tagsBySource 1'!E$3:E$2402, $A262='tagsBySource 1'!$A$3:$A$2402, 'tagsBySource 1'!E$3:E$2402&lt;&gt;"""")), """")"),"procTags")</f>
        <v>procTags</v>
      </c>
      <c r="F262" s="1" t="str">
        <f ca="1">IFERROR(__xludf.DUMMYFUNCTION("IFERROR(JOIN("", "", FILTER('tagsBySource 1'!F$3:F$2402, $A262='tagsBySource 1'!$A$3:$A$2402, 'tagsBySource 1'!F$3:F$2402&lt;&gt;"""")), """")"),"procTags")</f>
        <v>procTags</v>
      </c>
      <c r="G262" s="1" t="str">
        <f ca="1">IFERROR(__xludf.DUMMYFUNCTION("IFERROR(JOIN("", "", FILTER('tagsBySource 1'!G$3:G$2402, $A262='tagsBySource 1'!$A$3:$A$2402, 'tagsBySource 1'!G$3:G$2402&lt;&gt;"""")), """")"),"procTags")</f>
        <v>procTags</v>
      </c>
      <c r="H262" s="1" t="str">
        <f ca="1">IFERROR(__xludf.DUMMYFUNCTION("IFERROR(JOIN("", "", FILTER('tagsBySource 1'!H$3:H$2402, $A262='tagsBySource 1'!$A$3:$A$2402, 'tagsBySource 1'!H$3:H$2402&lt;&gt;"""")), """")"),"procTags")</f>
        <v>procTags</v>
      </c>
      <c r="I262" s="1" t="str">
        <f ca="1">IFERROR(__xludf.DUMMYFUNCTION("IFERROR(JOIN("", "", FILTER('tagsBySource 1'!I$3:I$2402, $A262='tagsBySource 1'!$A$3:$A$2402, 'tagsBySource 1'!I$3:I$2402&lt;&gt;"""")), """")"),"procTags")</f>
        <v>procTags</v>
      </c>
      <c r="J262" s="1" t="str">
        <f ca="1">IFERROR(__xludf.DUMMYFUNCTION("IFERROR(JOIN("", "", FILTER('tagsBySource 1'!J$3:J$2402, $A262='tagsBySource 1'!$A$3:$A$2402, 'tagsBySource 1'!J$3:J$2402&lt;&gt;"""")), """")"),"procTags")</f>
        <v>procTags</v>
      </c>
      <c r="K262" s="1" t="str">
        <f ca="1">IFERROR(__xludf.DUMMYFUNCTION("IFERROR(JOIN("", "", FILTER('tagsBySource 1'!K$3:K$2402, $A262='tagsBySource 1'!$A$3:$A$2402, 'tagsBySource 1'!K$3:K$2402&lt;&gt;"""")), """")"),"procTags")</f>
        <v>procTags</v>
      </c>
      <c r="L262" s="1" t="str">
        <f ca="1">IFERROR(__xludf.DUMMYFUNCTION("IFERROR(JOIN("", "", FILTER('tagsBySource 1'!L$3:L$2402, $A262='tagsBySource 1'!$A$3:$A$2402, 'tagsBySource 1'!L$3:L$2402&lt;&gt;"""")), """")"),"onchangeTags")</f>
        <v>onchangeTags</v>
      </c>
      <c r="M262" s="1" t="str">
        <f ca="1">IFERROR(__xludf.DUMMYFUNCTION("IFERROR(JOIN("", "", FILTER('tagsBySource 1'!M$3:M$2402, $A262='tagsBySource 1'!$A$3:$A$2402, 'tagsBySource 1'!M$3:M$2402&lt;&gt;"""")), """")"),"procTags")</f>
        <v>procTags</v>
      </c>
      <c r="N262" s="1" t="str">
        <f ca="1">IFERROR(__xludf.DUMMYFUNCTION("IFERROR(JOIN("", "", FILTER('tagsBySource 1'!N$3:N$2402, $A262='tagsBySource 1'!$A$3:$A$2402, 'tagsBySource 1'!N$3:N$2402&lt;&gt;"""")), """")"),"procTags")</f>
        <v>procTags</v>
      </c>
      <c r="O262" s="1" t="str">
        <f ca="1">IFERROR(__xludf.DUMMYFUNCTION("IFERROR(JOIN("", "", FILTER('tagsBySource 1'!O$3:O$2402, $A262='tagsBySource 1'!$A$3:$A$2402, 'tagsBySource 1'!O$3:O$2402&lt;&gt;"""")), """")"),"procTags")</f>
        <v>procTags</v>
      </c>
      <c r="P262" s="1" t="str">
        <f ca="1">IFERROR(__xludf.DUMMYFUNCTION("IFERROR(JOIN("", "", FILTER('tagsBySource 1'!P$3:P$2402, $A262='tagsBySource 1'!$A$3:$A$2402, 'tagsBySource 1'!P$3:P$2402&lt;&gt;"""")), """")"),"")</f>
        <v/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IFERROR(__xludf.DUMMYFUNCTION("IFERROR(JOIN("", "", FILTER('tagsBySource 1'!B$3:B$2402, $A263='tagsBySource 1'!$A$3:$A$2402, 'tagsBySource 1'!B$3:B$2402&lt;&gt;"""")), """")"),"")</f>
        <v/>
      </c>
      <c r="C263" s="1" t="str">
        <f ca="1">IFERROR(__xludf.DUMMYFUNCTION("IFERROR(JOIN("", "", FILTER('tagsBySource 1'!C$3:C$2402, $A263='tagsBySource 1'!$A$3:$A$2402, 'tagsBySource 1'!C$3:C$2402&lt;&gt;"""")), """")"),"")</f>
        <v/>
      </c>
      <c r="D263" s="1" t="str">
        <f ca="1">IFERROR(__xludf.DUMMYFUNCTION("IFERROR(JOIN("", "", FILTER('tagsBySource 1'!D$3:D$2402, $A263='tagsBySource 1'!$A$3:$A$2402, 'tagsBySource 1'!D$3:D$2402&lt;&gt;"""")), """")"),"onchangeTags")</f>
        <v>onchangeTags</v>
      </c>
      <c r="E263" s="1" t="str">
        <f ca="1">IFERROR(__xludf.DUMMYFUNCTION("IFERROR(JOIN("", "", FILTER('tagsBySource 1'!E$3:E$2402, $A263='tagsBySource 1'!$A$3:$A$2402, 'tagsBySource 1'!E$3:E$2402&lt;&gt;"""")), """")"),"onchangeTags")</f>
        <v>onchangeTags</v>
      </c>
      <c r="F263" s="1" t="str">
        <f ca="1">IFERROR(__xludf.DUMMYFUNCTION("IFERROR(JOIN("", "", FILTER('tagsBySource 1'!F$3:F$2402, $A263='tagsBySource 1'!$A$3:$A$2402, 'tagsBySource 1'!F$3:F$2402&lt;&gt;"""")), """")"),"onchangeTags")</f>
        <v>onchangeTags</v>
      </c>
      <c r="G263" s="1" t="str">
        <f ca="1">IFERROR(__xludf.DUMMYFUNCTION("IFERROR(JOIN("", "", FILTER('tagsBySource 1'!G$3:G$2402, $A263='tagsBySource 1'!$A$3:$A$2402, 'tagsBySource 1'!G$3:G$2402&lt;&gt;"""")), """")"),"onchangeTags")</f>
        <v>onchangeTags</v>
      </c>
      <c r="H263" s="1" t="str">
        <f ca="1">IFERROR(__xludf.DUMMYFUNCTION("IFERROR(JOIN("", "", FILTER('tagsBySource 1'!H$3:H$2402, $A263='tagsBySource 1'!$A$3:$A$2402, 'tagsBySource 1'!H$3:H$2402&lt;&gt;"""")), """")"),"onchangeTags")</f>
        <v>onchangeTags</v>
      </c>
      <c r="I263" s="1" t="str">
        <f ca="1">IFERROR(__xludf.DUMMYFUNCTION("IFERROR(JOIN("", "", FILTER('tagsBySource 1'!I$3:I$2402, $A263='tagsBySource 1'!$A$3:$A$2402, 'tagsBySource 1'!I$3:I$2402&lt;&gt;"""")), """")"),"onchangeTags")</f>
        <v>onchangeTags</v>
      </c>
      <c r="J263" s="1" t="str">
        <f ca="1">IFERROR(__xludf.DUMMYFUNCTION("IFERROR(JOIN("", "", FILTER('tagsBySource 1'!J$3:J$2402, $A263='tagsBySource 1'!$A$3:$A$2402, 'tagsBySource 1'!J$3:J$2402&lt;&gt;"""")), """")"),"onchangeTags")</f>
        <v>onchangeTags</v>
      </c>
      <c r="K263" s="1" t="str">
        <f ca="1">IFERROR(__xludf.DUMMYFUNCTION("IFERROR(JOIN("", "", FILTER('tagsBySource 1'!K$3:K$2402, $A263='tagsBySource 1'!$A$3:$A$2402, 'tagsBySource 1'!K$3:K$2402&lt;&gt;"""")), """")"),"onchangeTags")</f>
        <v>onchangeTags</v>
      </c>
      <c r="L263" s="1" t="str">
        <f ca="1">IFERROR(__xludf.DUMMYFUNCTION("IFERROR(JOIN("", "", FILTER('tagsBySource 1'!L$3:L$2402, $A263='tagsBySource 1'!$A$3:$A$2402, 'tagsBySource 1'!L$3:L$2402&lt;&gt;"""")), """")"),"onchangeTags")</f>
        <v>onchangeTags</v>
      </c>
      <c r="M263" s="1" t="str">
        <f ca="1">IFERROR(__xludf.DUMMYFUNCTION("IFERROR(JOIN("", "", FILTER('tagsBySource 1'!M$3:M$2402, $A263='tagsBySource 1'!$A$3:$A$2402, 'tagsBySource 1'!M$3:M$2402&lt;&gt;"""")), """")"),"onchangeTags")</f>
        <v>onchangeTags</v>
      </c>
      <c r="N263" s="1" t="str">
        <f ca="1">IFERROR(__xludf.DUMMYFUNCTION("IFERROR(JOIN("", "", FILTER('tagsBySource 1'!N$3:N$2402, $A263='tagsBySource 1'!$A$3:$A$2402, 'tagsBySource 1'!N$3:N$2402&lt;&gt;"""")), """")"),"onchangeTags")</f>
        <v>onchangeTags</v>
      </c>
      <c r="O263" s="1" t="str">
        <f ca="1">IFERROR(__xludf.DUMMYFUNCTION("IFERROR(JOIN("", "", FILTER('tagsBySource 1'!O$3:O$2402, $A263='tagsBySource 1'!$A$3:$A$2402, 'tagsBySource 1'!O$3:O$2402&lt;&gt;"""")), """")"),"onchangeTags")</f>
        <v>onchangeTags</v>
      </c>
      <c r="P263" s="1" t="str">
        <f ca="1">IFERROR(__xludf.DUMMYFUNCTION("IFERROR(JOIN("", "", FILTER('tagsBySource 1'!P$3:P$2402, $A263='tagsBySource 1'!$A$3:$A$2402, 'tagsBySource 1'!P$3:P$2402&lt;&gt;"""")), """")"),"")</f>
        <v/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IFERROR(__xludf.DUMMYFUNCTION("IFERROR(JOIN("", "", FILTER('tagsBySource 1'!B$3:B$2402, $A264='tagsBySource 1'!$A$3:$A$2402, 'tagsBySource 1'!B$3:B$2402&lt;&gt;"""")), """")"),"")</f>
        <v/>
      </c>
      <c r="C264" s="1" t="str">
        <f ca="1">IFERROR(__xludf.DUMMYFUNCTION("IFERROR(JOIN("", "", FILTER('tagsBySource 1'!C$3:C$2402, $A264='tagsBySource 1'!$A$3:$A$2402, 'tagsBySource 1'!C$3:C$2402&lt;&gt;"""")), """")"),"")</f>
        <v/>
      </c>
      <c r="D264" s="1" t="str">
        <f ca="1">IFERROR(__xludf.DUMMYFUNCTION("IFERROR(JOIN("", "", FILTER('tagsBySource 1'!D$3:D$2402, $A264='tagsBySource 1'!$A$3:$A$2402, 'tagsBySource 1'!D$3:D$2402&lt;&gt;"""")), """")"),"")</f>
        <v/>
      </c>
      <c r="E264" s="1" t="str">
        <f ca="1">IFERROR(__xludf.DUMMYFUNCTION("IFERROR(JOIN("", "", FILTER('tagsBySource 1'!E$3:E$2402, $A264='tagsBySource 1'!$A$3:$A$2402, 'tagsBySource 1'!E$3:E$2402&lt;&gt;"""")), """")"),"")</f>
        <v/>
      </c>
      <c r="F264" s="1" t="str">
        <f ca="1">IFERROR(__xludf.DUMMYFUNCTION("IFERROR(JOIN("", "", FILTER('tagsBySource 1'!F$3:F$2402, $A264='tagsBySource 1'!$A$3:$A$2402, 'tagsBySource 1'!F$3:F$2402&lt;&gt;"""")), """")"),"")</f>
        <v/>
      </c>
      <c r="G264" s="1" t="str">
        <f ca="1">IFERROR(__xludf.DUMMYFUNCTION("IFERROR(JOIN("", "", FILTER('tagsBySource 1'!G$3:G$2402, $A264='tagsBySource 1'!$A$3:$A$2402, 'tagsBySource 1'!G$3:G$2402&lt;&gt;"""")), """")"),"")</f>
        <v/>
      </c>
      <c r="H264" s="1" t="str">
        <f ca="1">IFERROR(__xludf.DUMMYFUNCTION("IFERROR(JOIN("", "", FILTER('tagsBySource 1'!H$3:H$2402, $A264='tagsBySource 1'!$A$3:$A$2402, 'tagsBySource 1'!H$3:H$2402&lt;&gt;"""")), """")"),"")</f>
        <v/>
      </c>
      <c r="I264" s="1" t="str">
        <f ca="1">IFERROR(__xludf.DUMMYFUNCTION("IFERROR(JOIN("", "", FILTER('tagsBySource 1'!I$3:I$2402, $A264='tagsBySource 1'!$A$3:$A$2402, 'tagsBySource 1'!I$3:I$2402&lt;&gt;"""")), """")"),"")</f>
        <v/>
      </c>
      <c r="J264" s="1" t="str">
        <f ca="1">IFERROR(__xludf.DUMMYFUNCTION("IFERROR(JOIN("", "", FILTER('tagsBySource 1'!J$3:J$2402, $A264='tagsBySource 1'!$A$3:$A$2402, 'tagsBySource 1'!J$3:J$2402&lt;&gt;"""")), """")"),"")</f>
        <v/>
      </c>
      <c r="K264" s="1" t="str">
        <f ca="1">IFERROR(__xludf.DUMMYFUNCTION("IFERROR(JOIN("", "", FILTER('tagsBySource 1'!K$3:K$2402, $A264='tagsBySource 1'!$A$3:$A$2402, 'tagsBySource 1'!K$3:K$2402&lt;&gt;"""")), """")"),"")</f>
        <v/>
      </c>
      <c r="L264" s="1" t="str">
        <f ca="1">IFERROR(__xludf.DUMMYFUNCTION("IFERROR(JOIN("", "", FILTER('tagsBySource 1'!L$3:L$2402, $A264='tagsBySource 1'!$A$3:$A$2402, 'tagsBySource 1'!L$3:L$2402&lt;&gt;"""")), """")"),"")</f>
        <v/>
      </c>
      <c r="M264" s="1" t="str">
        <f ca="1">IFERROR(__xludf.DUMMYFUNCTION("IFERROR(JOIN("", "", FILTER('tagsBySource 1'!M$3:M$2402, $A264='tagsBySource 1'!$A$3:$A$2402, 'tagsBySource 1'!M$3:M$2402&lt;&gt;"""")), """")"),"")</f>
        <v/>
      </c>
      <c r="N264" s="1" t="str">
        <f ca="1">IFERROR(__xludf.DUMMYFUNCTION("IFERROR(JOIN("", "", FILTER('tagsBySource 1'!N$3:N$2402, $A264='tagsBySource 1'!$A$3:$A$2402, 'tagsBySource 1'!N$3:N$2402&lt;&gt;"""")), """")"),"")</f>
        <v/>
      </c>
      <c r="O264" s="1" t="str">
        <f ca="1">IFERROR(__xludf.DUMMYFUNCTION("IFERROR(JOIN("", "", FILTER('tagsBySource 1'!O$3:O$2402, $A264='tagsBySource 1'!$A$3:$A$2402, 'tagsBySource 1'!O$3:O$2402&lt;&gt;"""")), """")"),"")</f>
        <v/>
      </c>
      <c r="P264" s="1" t="str">
        <f ca="1">IFERROR(__xludf.DUMMYFUNCTION("IFERROR(JOIN("", "", FILTER('tagsBySource 1'!P$3:P$2402, $A264='tagsBySource 1'!$A$3:$A$2402, 'tagsBySource 1'!P$3:P$2402&lt;&gt;"""")), """")"),"onchangeTags")</f>
        <v>onchangeTags</v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IFERROR(__xludf.DUMMYFUNCTION("IFERROR(JOIN("", "", FILTER('tagsBySource 1'!B$3:B$2402, $A265='tagsBySource 1'!$A$3:$A$2402, 'tagsBySource 1'!B$3:B$2402&lt;&gt;"""")), """")"),"")</f>
        <v/>
      </c>
      <c r="C265" s="1" t="str">
        <f ca="1">IFERROR(__xludf.DUMMYFUNCTION("IFERROR(JOIN("", "", FILTER('tagsBySource 1'!C$3:C$2402, $A265='tagsBySource 1'!$A$3:$A$2402, 'tagsBySource 1'!C$3:C$2402&lt;&gt;"""")), """")"),"")</f>
        <v/>
      </c>
      <c r="D265" s="1" t="str">
        <f ca="1">IFERROR(__xludf.DUMMYFUNCTION("IFERROR(JOIN("", "", FILTER('tagsBySource 1'!D$3:D$2402, $A265='tagsBySource 1'!$A$3:$A$2402, 'tagsBySource 1'!D$3:D$2402&lt;&gt;"""")), """")"),"")</f>
        <v/>
      </c>
      <c r="E265" s="1" t="str">
        <f ca="1">IFERROR(__xludf.DUMMYFUNCTION("IFERROR(JOIN("", "", FILTER('tagsBySource 1'!E$3:E$2402, $A265='tagsBySource 1'!$A$3:$A$2402, 'tagsBySource 1'!E$3:E$2402&lt;&gt;"""")), """")"),"")</f>
        <v/>
      </c>
      <c r="F265" s="1" t="str">
        <f ca="1">IFERROR(__xludf.DUMMYFUNCTION("IFERROR(JOIN("", "", FILTER('tagsBySource 1'!F$3:F$2402, $A265='tagsBySource 1'!$A$3:$A$2402, 'tagsBySource 1'!F$3:F$2402&lt;&gt;"""")), """")"),"")</f>
        <v/>
      </c>
      <c r="G265" s="1" t="str">
        <f ca="1">IFERROR(__xludf.DUMMYFUNCTION("IFERROR(JOIN("", "", FILTER('tagsBySource 1'!G$3:G$2402, $A265='tagsBySource 1'!$A$3:$A$2402, 'tagsBySource 1'!G$3:G$2402&lt;&gt;"""")), """")"),"")</f>
        <v/>
      </c>
      <c r="H265" s="1" t="str">
        <f ca="1">IFERROR(__xludf.DUMMYFUNCTION("IFERROR(JOIN("", "", FILTER('tagsBySource 1'!H$3:H$2402, $A265='tagsBySource 1'!$A$3:$A$2402, 'tagsBySource 1'!H$3:H$2402&lt;&gt;"""")), """")"),"")</f>
        <v/>
      </c>
      <c r="I265" s="1" t="str">
        <f ca="1">IFERROR(__xludf.DUMMYFUNCTION("IFERROR(JOIN("", "", FILTER('tagsBySource 1'!I$3:I$2402, $A265='tagsBySource 1'!$A$3:$A$2402, 'tagsBySource 1'!I$3:I$2402&lt;&gt;"""")), """")"),"")</f>
        <v/>
      </c>
      <c r="J265" s="1" t="str">
        <f ca="1">IFERROR(__xludf.DUMMYFUNCTION("IFERROR(JOIN("", "", FILTER('tagsBySource 1'!J$3:J$2402, $A265='tagsBySource 1'!$A$3:$A$2402, 'tagsBySource 1'!J$3:J$2402&lt;&gt;"""")), """")"),"")</f>
        <v/>
      </c>
      <c r="K265" s="1" t="str">
        <f ca="1">IFERROR(__xludf.DUMMYFUNCTION("IFERROR(JOIN("", "", FILTER('tagsBySource 1'!K$3:K$2402, $A265='tagsBySource 1'!$A$3:$A$2402, 'tagsBySource 1'!K$3:K$2402&lt;&gt;"""")), """")"),"")</f>
        <v/>
      </c>
      <c r="L265" s="1" t="str">
        <f ca="1">IFERROR(__xludf.DUMMYFUNCTION("IFERROR(JOIN("", "", FILTER('tagsBySource 1'!L$3:L$2402, $A265='tagsBySource 1'!$A$3:$A$2402, 'tagsBySource 1'!L$3:L$2402&lt;&gt;"""")), """")"),"")</f>
        <v/>
      </c>
      <c r="M265" s="1" t="str">
        <f ca="1">IFERROR(__xludf.DUMMYFUNCTION("IFERROR(JOIN("", "", FILTER('tagsBySource 1'!M$3:M$2402, $A265='tagsBySource 1'!$A$3:$A$2402, 'tagsBySource 1'!M$3:M$2402&lt;&gt;"""")), """")"),"")</f>
        <v/>
      </c>
      <c r="N265" s="1" t="str">
        <f ca="1">IFERROR(__xludf.DUMMYFUNCTION("IFERROR(JOIN("", "", FILTER('tagsBySource 1'!N$3:N$2402, $A265='tagsBySource 1'!$A$3:$A$2402, 'tagsBySource 1'!N$3:N$2402&lt;&gt;"""")), """")"),"")</f>
        <v/>
      </c>
      <c r="O265" s="1" t="str">
        <f ca="1">IFERROR(__xludf.DUMMYFUNCTION("IFERROR(JOIN("", "", FILTER('tagsBySource 1'!O$3:O$2402, $A265='tagsBySource 1'!$A$3:$A$2402, 'tagsBySource 1'!O$3:O$2402&lt;&gt;"""")), """")"),"")</f>
        <v/>
      </c>
      <c r="P265" s="1" t="str">
        <f ca="1">IFERROR(__xludf.DUMMYFUNCTION("IFERROR(JOIN("", "", FILTER('tagsBySource 1'!P$3:P$2402, $A265='tagsBySource 1'!$A$3:$A$2402, 'tagsBySource 1'!P$3:P$2402&lt;&gt;"""")), """")"),"onchangeTags")</f>
        <v>onchangeTags</v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IFERROR(__xludf.DUMMYFUNCTION("IFERROR(JOIN("", "", FILTER('tagsBySource 1'!B$3:B$2402, $A266='tagsBySource 1'!$A$3:$A$2402, 'tagsBySource 1'!B$3:B$2402&lt;&gt;"""")), """")"),"")</f>
        <v/>
      </c>
      <c r="C266" s="1" t="str">
        <f ca="1">IFERROR(__xludf.DUMMYFUNCTION("IFERROR(JOIN("", "", FILTER('tagsBySource 1'!C$3:C$2402, $A266='tagsBySource 1'!$A$3:$A$2402, 'tagsBySource 1'!C$3:C$2402&lt;&gt;"""")), """")"),"")</f>
        <v/>
      </c>
      <c r="D266" s="1" t="str">
        <f ca="1">IFERROR(__xludf.DUMMYFUNCTION("IFERROR(JOIN("", "", FILTER('tagsBySource 1'!D$3:D$2402, $A266='tagsBySource 1'!$A$3:$A$2402, 'tagsBySource 1'!D$3:D$2402&lt;&gt;"""")), """")"),"onchangeTags")</f>
        <v>onchangeTags</v>
      </c>
      <c r="E266" s="1" t="str">
        <f ca="1">IFERROR(__xludf.DUMMYFUNCTION("IFERROR(JOIN("", "", FILTER('tagsBySource 1'!E$3:E$2402, $A266='tagsBySource 1'!$A$3:$A$2402, 'tagsBySource 1'!E$3:E$2402&lt;&gt;"""")), """")"),"onchangeTags")</f>
        <v>onchangeTags</v>
      </c>
      <c r="F266" s="1" t="str">
        <f ca="1">IFERROR(__xludf.DUMMYFUNCTION("IFERROR(JOIN("", "", FILTER('tagsBySource 1'!F$3:F$2402, $A266='tagsBySource 1'!$A$3:$A$2402, 'tagsBySource 1'!F$3:F$2402&lt;&gt;"""")), """")"),"onchangeTags")</f>
        <v>onchangeTags</v>
      </c>
      <c r="G266" s="1" t="str">
        <f ca="1">IFERROR(__xludf.DUMMYFUNCTION("IFERROR(JOIN("", "", FILTER('tagsBySource 1'!G$3:G$2402, $A266='tagsBySource 1'!$A$3:$A$2402, 'tagsBySource 1'!G$3:G$2402&lt;&gt;"""")), """")"),"onchangeTags")</f>
        <v>onchangeTags</v>
      </c>
      <c r="H266" s="1" t="str">
        <f ca="1">IFERROR(__xludf.DUMMYFUNCTION("IFERROR(JOIN("", "", FILTER('tagsBySource 1'!H$3:H$2402, $A266='tagsBySource 1'!$A$3:$A$2402, 'tagsBySource 1'!H$3:H$2402&lt;&gt;"""")), """")"),"onchangeTags")</f>
        <v>onchangeTags</v>
      </c>
      <c r="I266" s="1" t="str">
        <f ca="1">IFERROR(__xludf.DUMMYFUNCTION("IFERROR(JOIN("", "", FILTER('tagsBySource 1'!I$3:I$2402, $A266='tagsBySource 1'!$A$3:$A$2402, 'tagsBySource 1'!I$3:I$2402&lt;&gt;"""")), """")"),"onchangeTags")</f>
        <v>onchangeTags</v>
      </c>
      <c r="J266" s="1" t="str">
        <f ca="1">IFERROR(__xludf.DUMMYFUNCTION("IFERROR(JOIN("", "", FILTER('tagsBySource 1'!J$3:J$2402, $A266='tagsBySource 1'!$A$3:$A$2402, 'tagsBySource 1'!J$3:J$2402&lt;&gt;"""")), """")"),"onchangeTags")</f>
        <v>onchangeTags</v>
      </c>
      <c r="K266" s="1" t="str">
        <f ca="1">IFERROR(__xludf.DUMMYFUNCTION("IFERROR(JOIN("", "", FILTER('tagsBySource 1'!K$3:K$2402, $A266='tagsBySource 1'!$A$3:$A$2402, 'tagsBySource 1'!K$3:K$2402&lt;&gt;"""")), """")"),"onchangeTags")</f>
        <v>onchangeTags</v>
      </c>
      <c r="L266" s="1" t="str">
        <f ca="1">IFERROR(__xludf.DUMMYFUNCTION("IFERROR(JOIN("", "", FILTER('tagsBySource 1'!L$3:L$2402, $A266='tagsBySource 1'!$A$3:$A$2402, 'tagsBySource 1'!L$3:L$2402&lt;&gt;"""")), """")"),"onchangeTags")</f>
        <v>onchangeTags</v>
      </c>
      <c r="M266" s="1" t="str">
        <f ca="1">IFERROR(__xludf.DUMMYFUNCTION("IFERROR(JOIN("", "", FILTER('tagsBySource 1'!M$3:M$2402, $A266='tagsBySource 1'!$A$3:$A$2402, 'tagsBySource 1'!M$3:M$2402&lt;&gt;"""")), """")"),"onchangeTags")</f>
        <v>onchangeTags</v>
      </c>
      <c r="N266" s="1" t="str">
        <f ca="1">IFERROR(__xludf.DUMMYFUNCTION("IFERROR(JOIN("", "", FILTER('tagsBySource 1'!N$3:N$2402, $A266='tagsBySource 1'!$A$3:$A$2402, 'tagsBySource 1'!N$3:N$2402&lt;&gt;"""")), """")"),"onchangeTags")</f>
        <v>onchangeTags</v>
      </c>
      <c r="O266" s="1" t="str">
        <f ca="1">IFERROR(__xludf.DUMMYFUNCTION("IFERROR(JOIN("", "", FILTER('tagsBySource 1'!O$3:O$2402, $A266='tagsBySource 1'!$A$3:$A$2402, 'tagsBySource 1'!O$3:O$2402&lt;&gt;"""")), """")"),"onchangeTags")</f>
        <v>onchangeTags</v>
      </c>
      <c r="P266" s="1" t="str">
        <f ca="1">IFERROR(__xludf.DUMMYFUNCTION("IFERROR(JOIN("", "", FILTER('tagsBySource 1'!P$3:P$2402, $A266='tagsBySource 1'!$A$3:$A$2402, 'tagsBySource 1'!P$3:P$2402&lt;&gt;"""")), """")"),"")</f>
        <v/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IFERROR(__xludf.DUMMYFUNCTION("IFERROR(JOIN("", "", FILTER('tagsBySource 1'!B$3:B$2402, $A267='tagsBySource 1'!$A$3:$A$2402, 'tagsBySource 1'!B$3:B$2402&lt;&gt;"""")), """")"),"")</f>
        <v/>
      </c>
      <c r="C267" s="1" t="str">
        <f ca="1">IFERROR(__xludf.DUMMYFUNCTION("IFERROR(JOIN("", "", FILTER('tagsBySource 1'!C$3:C$2402, $A267='tagsBySource 1'!$A$3:$A$2402, 'tagsBySource 1'!C$3:C$2402&lt;&gt;"""")), """")"),"")</f>
        <v/>
      </c>
      <c r="D267" s="1" t="str">
        <f ca="1">IFERROR(__xludf.DUMMYFUNCTION("IFERROR(JOIN("", "", FILTER('tagsBySource 1'!D$3:D$2402, $A267='tagsBySource 1'!$A$3:$A$2402, 'tagsBySource 1'!D$3:D$2402&lt;&gt;"""")), """")"),"onchangeTags")</f>
        <v>onchangeTags</v>
      </c>
      <c r="E267" s="1" t="str">
        <f ca="1">IFERROR(__xludf.DUMMYFUNCTION("IFERROR(JOIN("", "", FILTER('tagsBySource 1'!E$3:E$2402, $A267='tagsBySource 1'!$A$3:$A$2402, 'tagsBySource 1'!E$3:E$2402&lt;&gt;"""")), """")"),"onchangeTags")</f>
        <v>onchangeTags</v>
      </c>
      <c r="F267" s="1" t="str">
        <f ca="1">IFERROR(__xludf.DUMMYFUNCTION("IFERROR(JOIN("", "", FILTER('tagsBySource 1'!F$3:F$2402, $A267='tagsBySource 1'!$A$3:$A$2402, 'tagsBySource 1'!F$3:F$2402&lt;&gt;"""")), """")"),"onchangeTags")</f>
        <v>onchangeTags</v>
      </c>
      <c r="G267" s="1" t="str">
        <f ca="1">IFERROR(__xludf.DUMMYFUNCTION("IFERROR(JOIN("", "", FILTER('tagsBySource 1'!G$3:G$2402, $A267='tagsBySource 1'!$A$3:$A$2402, 'tagsBySource 1'!G$3:G$2402&lt;&gt;"""")), """")"),"onchangeTags")</f>
        <v>onchangeTags</v>
      </c>
      <c r="H267" s="1" t="str">
        <f ca="1">IFERROR(__xludf.DUMMYFUNCTION("IFERROR(JOIN("", "", FILTER('tagsBySource 1'!H$3:H$2402, $A267='tagsBySource 1'!$A$3:$A$2402, 'tagsBySource 1'!H$3:H$2402&lt;&gt;"""")), """")"),"onchangeTags")</f>
        <v>onchangeTags</v>
      </c>
      <c r="I267" s="1" t="str">
        <f ca="1">IFERROR(__xludf.DUMMYFUNCTION("IFERROR(JOIN("", "", FILTER('tagsBySource 1'!I$3:I$2402, $A267='tagsBySource 1'!$A$3:$A$2402, 'tagsBySource 1'!I$3:I$2402&lt;&gt;"""")), """")"),"onchangeTags")</f>
        <v>onchangeTags</v>
      </c>
      <c r="J267" s="1" t="str">
        <f ca="1">IFERROR(__xludf.DUMMYFUNCTION("IFERROR(JOIN("", "", FILTER('tagsBySource 1'!J$3:J$2402, $A267='tagsBySource 1'!$A$3:$A$2402, 'tagsBySource 1'!J$3:J$2402&lt;&gt;"""")), """")"),"onchangeTags")</f>
        <v>onchangeTags</v>
      </c>
      <c r="K267" s="1" t="str">
        <f ca="1">IFERROR(__xludf.DUMMYFUNCTION("IFERROR(JOIN("", "", FILTER('tagsBySource 1'!K$3:K$2402, $A267='tagsBySource 1'!$A$3:$A$2402, 'tagsBySource 1'!K$3:K$2402&lt;&gt;"""")), """")"),"onchangeTags")</f>
        <v>onchangeTags</v>
      </c>
      <c r="L267" s="1" t="str">
        <f ca="1">IFERROR(__xludf.DUMMYFUNCTION("IFERROR(JOIN("", "", FILTER('tagsBySource 1'!L$3:L$2402, $A267='tagsBySource 1'!$A$3:$A$2402, 'tagsBySource 1'!L$3:L$2402&lt;&gt;"""")), """")"),"onchangeTags")</f>
        <v>onchangeTags</v>
      </c>
      <c r="M267" s="1" t="str">
        <f ca="1">IFERROR(__xludf.DUMMYFUNCTION("IFERROR(JOIN("", "", FILTER('tagsBySource 1'!M$3:M$2402, $A267='tagsBySource 1'!$A$3:$A$2402, 'tagsBySource 1'!M$3:M$2402&lt;&gt;"""")), """")"),"onchangeTags")</f>
        <v>onchangeTags</v>
      </c>
      <c r="N267" s="1" t="str">
        <f ca="1">IFERROR(__xludf.DUMMYFUNCTION("IFERROR(JOIN("", "", FILTER('tagsBySource 1'!N$3:N$2402, $A267='tagsBySource 1'!$A$3:$A$2402, 'tagsBySource 1'!N$3:N$2402&lt;&gt;"""")), """")"),"onchangeTags")</f>
        <v>onchangeTags</v>
      </c>
      <c r="O267" s="1" t="str">
        <f ca="1">IFERROR(__xludf.DUMMYFUNCTION("IFERROR(JOIN("", "", FILTER('tagsBySource 1'!O$3:O$2402, $A267='tagsBySource 1'!$A$3:$A$2402, 'tagsBySource 1'!O$3:O$2402&lt;&gt;"""")), """")"),"onchangeTags")</f>
        <v>onchangeTags</v>
      </c>
      <c r="P267" s="1" t="str">
        <f ca="1">IFERROR(__xludf.DUMMYFUNCTION("IFERROR(JOIN("", "", FILTER('tagsBySource 1'!P$3:P$2402, $A267='tagsBySource 1'!$A$3:$A$2402, 'tagsBySource 1'!P$3:P$2402&lt;&gt;"""")), """")"),"onchangeTags")</f>
        <v>onchangeTags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IFERROR(__xludf.DUMMYFUNCTION("IFERROR(JOIN("", "", FILTER('tagsBySource 1'!B$3:B$2402, $A268='tagsBySource 1'!$A$3:$A$2402, 'tagsBySource 1'!B$3:B$2402&lt;&gt;"""")), """")"),"")</f>
        <v/>
      </c>
      <c r="C268" s="1" t="str">
        <f ca="1">IFERROR(__xludf.DUMMYFUNCTION("IFERROR(JOIN("", "", FILTER('tagsBySource 1'!C$3:C$2402, $A268='tagsBySource 1'!$A$3:$A$2402, 'tagsBySource 1'!C$3:C$2402&lt;&gt;"""")), """")"),"")</f>
        <v/>
      </c>
      <c r="D268" s="1" t="str">
        <f ca="1">IFERROR(__xludf.DUMMYFUNCTION("IFERROR(JOIN("", "", FILTER('tagsBySource 1'!D$3:D$2402, $A268='tagsBySource 1'!$A$3:$A$2402, 'tagsBySource 1'!D$3:D$2402&lt;&gt;"""")), """")"),"onchangeTags")</f>
        <v>onchangeTags</v>
      </c>
      <c r="E268" s="1" t="str">
        <f ca="1">IFERROR(__xludf.DUMMYFUNCTION("IFERROR(JOIN("", "", FILTER('tagsBySource 1'!E$3:E$2402, $A268='tagsBySource 1'!$A$3:$A$2402, 'tagsBySource 1'!E$3:E$2402&lt;&gt;"""")), """")"),"onchangeTags")</f>
        <v>onchangeTags</v>
      </c>
      <c r="F268" s="1" t="str">
        <f ca="1">IFERROR(__xludf.DUMMYFUNCTION("IFERROR(JOIN("", "", FILTER('tagsBySource 1'!F$3:F$2402, $A268='tagsBySource 1'!$A$3:$A$2402, 'tagsBySource 1'!F$3:F$2402&lt;&gt;"""")), """")"),"onchangeTags")</f>
        <v>onchangeTags</v>
      </c>
      <c r="G268" s="1" t="str">
        <f ca="1">IFERROR(__xludf.DUMMYFUNCTION("IFERROR(JOIN("", "", FILTER('tagsBySource 1'!G$3:G$2402, $A268='tagsBySource 1'!$A$3:$A$2402, 'tagsBySource 1'!G$3:G$2402&lt;&gt;"""")), """")"),"onchangeTags")</f>
        <v>onchangeTags</v>
      </c>
      <c r="H268" s="1" t="str">
        <f ca="1">IFERROR(__xludf.DUMMYFUNCTION("IFERROR(JOIN("", "", FILTER('tagsBySource 1'!H$3:H$2402, $A268='tagsBySource 1'!$A$3:$A$2402, 'tagsBySource 1'!H$3:H$2402&lt;&gt;"""")), """")"),"onchangeTags")</f>
        <v>onchangeTags</v>
      </c>
      <c r="I268" s="1" t="str">
        <f ca="1">IFERROR(__xludf.DUMMYFUNCTION("IFERROR(JOIN("", "", FILTER('tagsBySource 1'!I$3:I$2402, $A268='tagsBySource 1'!$A$3:$A$2402, 'tagsBySource 1'!I$3:I$2402&lt;&gt;"""")), """")"),"onchangeTags")</f>
        <v>onchangeTags</v>
      </c>
      <c r="J268" s="1" t="str">
        <f ca="1">IFERROR(__xludf.DUMMYFUNCTION("IFERROR(JOIN("", "", FILTER('tagsBySource 1'!J$3:J$2402, $A268='tagsBySource 1'!$A$3:$A$2402, 'tagsBySource 1'!J$3:J$2402&lt;&gt;"""")), """")"),"onchangeTags")</f>
        <v>onchangeTags</v>
      </c>
      <c r="K268" s="1" t="str">
        <f ca="1">IFERROR(__xludf.DUMMYFUNCTION("IFERROR(JOIN("", "", FILTER('tagsBySource 1'!K$3:K$2402, $A268='tagsBySource 1'!$A$3:$A$2402, 'tagsBySource 1'!K$3:K$2402&lt;&gt;"""")), """")"),"onchangeTags")</f>
        <v>onchangeTags</v>
      </c>
      <c r="L268" s="1" t="str">
        <f ca="1">IFERROR(__xludf.DUMMYFUNCTION("IFERROR(JOIN("", "", FILTER('tagsBySource 1'!L$3:L$2402, $A268='tagsBySource 1'!$A$3:$A$2402, 'tagsBySource 1'!L$3:L$2402&lt;&gt;"""")), """")"),"onchangeTags")</f>
        <v>onchangeTags</v>
      </c>
      <c r="M268" s="1" t="str">
        <f ca="1">IFERROR(__xludf.DUMMYFUNCTION("IFERROR(JOIN("", "", FILTER('tagsBySource 1'!M$3:M$2402, $A268='tagsBySource 1'!$A$3:$A$2402, 'tagsBySource 1'!M$3:M$2402&lt;&gt;"""")), """")"),"onchangeTags")</f>
        <v>onchangeTags</v>
      </c>
      <c r="N268" s="1" t="str">
        <f ca="1">IFERROR(__xludf.DUMMYFUNCTION("IFERROR(JOIN("", "", FILTER('tagsBySource 1'!N$3:N$2402, $A268='tagsBySource 1'!$A$3:$A$2402, 'tagsBySource 1'!N$3:N$2402&lt;&gt;"""")), """")"),"onchangeTags")</f>
        <v>onchangeTags</v>
      </c>
      <c r="O268" s="1" t="str">
        <f ca="1">IFERROR(__xludf.DUMMYFUNCTION("IFERROR(JOIN("", "", FILTER('tagsBySource 1'!O$3:O$2402, $A268='tagsBySource 1'!$A$3:$A$2402, 'tagsBySource 1'!O$3:O$2402&lt;&gt;"""")), """")"),"onchangeTags")</f>
        <v>onchangeTags</v>
      </c>
      <c r="P268" s="1" t="str">
        <f ca="1">IFERROR(__xludf.DUMMYFUNCTION("IFERROR(JOIN("", "", FILTER('tagsBySource 1'!P$3:P$2402, $A268='tagsBySource 1'!$A$3:$A$2402, 'tagsBySource 1'!P$3:P$2402&lt;&gt;"""")), """")"),"")</f>
        <v/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IFERROR(__xludf.DUMMYFUNCTION("IFERROR(JOIN("", "", FILTER('tagsBySource 1'!B$3:B$2402, $A269='tagsBySource 1'!$A$3:$A$2402, 'tagsBySource 1'!B$3:B$2402&lt;&gt;"""")), """")"),"")</f>
        <v/>
      </c>
      <c r="C269" s="1" t="str">
        <f ca="1">IFERROR(__xludf.DUMMYFUNCTION("IFERROR(JOIN("", "", FILTER('tagsBySource 1'!C$3:C$2402, $A269='tagsBySource 1'!$A$3:$A$2402, 'tagsBySource 1'!C$3:C$2402&lt;&gt;"""")), """")"),"")</f>
        <v/>
      </c>
      <c r="D269" s="1" t="str">
        <f ca="1">IFERROR(__xludf.DUMMYFUNCTION("IFERROR(JOIN("", "", FILTER('tagsBySource 1'!D$3:D$2402, $A269='tagsBySource 1'!$A$3:$A$2402, 'tagsBySource 1'!D$3:D$2402&lt;&gt;"""")), """")"),"")</f>
        <v/>
      </c>
      <c r="E269" s="1" t="str">
        <f ca="1">IFERROR(__xludf.DUMMYFUNCTION("IFERROR(JOIN("", "", FILTER('tagsBySource 1'!E$3:E$2402, $A269='tagsBySource 1'!$A$3:$A$2402, 'tagsBySource 1'!E$3:E$2402&lt;&gt;"""")), """")"),"")</f>
        <v/>
      </c>
      <c r="F269" s="1" t="str">
        <f ca="1">IFERROR(__xludf.DUMMYFUNCTION("IFERROR(JOIN("", "", FILTER('tagsBySource 1'!F$3:F$2402, $A269='tagsBySource 1'!$A$3:$A$2402, 'tagsBySource 1'!F$3:F$2402&lt;&gt;"""")), """")"),"")</f>
        <v/>
      </c>
      <c r="G269" s="1" t="str">
        <f ca="1">IFERROR(__xludf.DUMMYFUNCTION("IFERROR(JOIN("", "", FILTER('tagsBySource 1'!G$3:G$2402, $A269='tagsBySource 1'!$A$3:$A$2402, 'tagsBySource 1'!G$3:G$2402&lt;&gt;"""")), """")"),"")</f>
        <v/>
      </c>
      <c r="H269" s="1" t="str">
        <f ca="1">IFERROR(__xludf.DUMMYFUNCTION("IFERROR(JOIN("", "", FILTER('tagsBySource 1'!H$3:H$2402, $A269='tagsBySource 1'!$A$3:$A$2402, 'tagsBySource 1'!H$3:H$2402&lt;&gt;"""")), """")"),"")</f>
        <v/>
      </c>
      <c r="I269" s="1" t="str">
        <f ca="1">IFERROR(__xludf.DUMMYFUNCTION("IFERROR(JOIN("", "", FILTER('tagsBySource 1'!I$3:I$2402, $A269='tagsBySource 1'!$A$3:$A$2402, 'tagsBySource 1'!I$3:I$2402&lt;&gt;"""")), """")"),"")</f>
        <v/>
      </c>
      <c r="J269" s="1" t="str">
        <f ca="1">IFERROR(__xludf.DUMMYFUNCTION("IFERROR(JOIN("", "", FILTER('tagsBySource 1'!J$3:J$2402, $A269='tagsBySource 1'!$A$3:$A$2402, 'tagsBySource 1'!J$3:J$2402&lt;&gt;"""")), """")"),"")</f>
        <v/>
      </c>
      <c r="K269" s="1" t="str">
        <f ca="1">IFERROR(__xludf.DUMMYFUNCTION("IFERROR(JOIN("", "", FILTER('tagsBySource 1'!K$3:K$2402, $A269='tagsBySource 1'!$A$3:$A$2402, 'tagsBySource 1'!K$3:K$2402&lt;&gt;"""")), """")"),"")</f>
        <v/>
      </c>
      <c r="L269" s="1" t="str">
        <f ca="1">IFERROR(__xludf.DUMMYFUNCTION("IFERROR(JOIN("", "", FILTER('tagsBySource 1'!L$3:L$2402, $A269='tagsBySource 1'!$A$3:$A$2402, 'tagsBySource 1'!L$3:L$2402&lt;&gt;"""")), """")"),"")</f>
        <v/>
      </c>
      <c r="M269" s="1" t="str">
        <f ca="1">IFERROR(__xludf.DUMMYFUNCTION("IFERROR(JOIN("", "", FILTER('tagsBySource 1'!M$3:M$2402, $A269='tagsBySource 1'!$A$3:$A$2402, 'tagsBySource 1'!M$3:M$2402&lt;&gt;"""")), """")"),"")</f>
        <v/>
      </c>
      <c r="N269" s="1" t="str">
        <f ca="1">IFERROR(__xludf.DUMMYFUNCTION("IFERROR(JOIN("", "", FILTER('tagsBySource 1'!N$3:N$2402, $A269='tagsBySource 1'!$A$3:$A$2402, 'tagsBySource 1'!N$3:N$2402&lt;&gt;"""")), """")"),"")</f>
        <v/>
      </c>
      <c r="O269" s="1" t="str">
        <f ca="1">IFERROR(__xludf.DUMMYFUNCTION("IFERROR(JOIN("", "", FILTER('tagsBySource 1'!O$3:O$2402, $A269='tagsBySource 1'!$A$3:$A$2402, 'tagsBySource 1'!O$3:O$2402&lt;&gt;"""")), """")"),"")</f>
        <v/>
      </c>
      <c r="P269" s="1" t="str">
        <f ca="1">IFERROR(__xludf.DUMMYFUNCTION("IFERROR(JOIN("", "", FILTER('tagsBySource 1'!P$3:P$2402, $A269='tagsBySource 1'!$A$3:$A$2402, 'tagsBySource 1'!P$3:P$2402&lt;&gt;"""")), """")"),"onchangeTags")</f>
        <v>onchangeTags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IFERROR(__xludf.DUMMYFUNCTION("IFERROR(JOIN("", "", FILTER('tagsBySource 1'!B$3:B$2402, $A270='tagsBySource 1'!$A$3:$A$2402, 'tagsBySource 1'!B$3:B$2402&lt;&gt;"""")), """")"),"")</f>
        <v/>
      </c>
      <c r="C270" s="1" t="str">
        <f ca="1">IFERROR(__xludf.DUMMYFUNCTION("IFERROR(JOIN("", "", FILTER('tagsBySource 1'!C$3:C$2402, $A270='tagsBySource 1'!$A$3:$A$2402, 'tagsBySource 1'!C$3:C$2402&lt;&gt;"""")), """")"),"")</f>
        <v/>
      </c>
      <c r="D270" s="1" t="str">
        <f ca="1">IFERROR(__xludf.DUMMYFUNCTION("IFERROR(JOIN("", "", FILTER('tagsBySource 1'!D$3:D$2402, $A270='tagsBySource 1'!$A$3:$A$2402, 'tagsBySource 1'!D$3:D$2402&lt;&gt;"""")), """")"),"onchangeTags")</f>
        <v>onchangeTags</v>
      </c>
      <c r="E270" s="1" t="str">
        <f ca="1">IFERROR(__xludf.DUMMYFUNCTION("IFERROR(JOIN("", "", FILTER('tagsBySource 1'!E$3:E$2402, $A270='tagsBySource 1'!$A$3:$A$2402, 'tagsBySource 1'!E$3:E$2402&lt;&gt;"""")), """")"),"onchangeTags")</f>
        <v>onchangeTags</v>
      </c>
      <c r="F270" s="1" t="str">
        <f ca="1">IFERROR(__xludf.DUMMYFUNCTION("IFERROR(JOIN("", "", FILTER('tagsBySource 1'!F$3:F$2402, $A270='tagsBySource 1'!$A$3:$A$2402, 'tagsBySource 1'!F$3:F$2402&lt;&gt;"""")), """")"),"onchangeTags")</f>
        <v>onchangeTags</v>
      </c>
      <c r="G270" s="1" t="str">
        <f ca="1">IFERROR(__xludf.DUMMYFUNCTION("IFERROR(JOIN("", "", FILTER('tagsBySource 1'!G$3:G$2402, $A270='tagsBySource 1'!$A$3:$A$2402, 'tagsBySource 1'!G$3:G$2402&lt;&gt;"""")), """")"),"onchangeTags")</f>
        <v>onchangeTags</v>
      </c>
      <c r="H270" s="1" t="str">
        <f ca="1">IFERROR(__xludf.DUMMYFUNCTION("IFERROR(JOIN("", "", FILTER('tagsBySource 1'!H$3:H$2402, $A270='tagsBySource 1'!$A$3:$A$2402, 'tagsBySource 1'!H$3:H$2402&lt;&gt;"""")), """")"),"onchangeTags")</f>
        <v>onchangeTags</v>
      </c>
      <c r="I270" s="1" t="str">
        <f ca="1">IFERROR(__xludf.DUMMYFUNCTION("IFERROR(JOIN("", "", FILTER('tagsBySource 1'!I$3:I$2402, $A270='tagsBySource 1'!$A$3:$A$2402, 'tagsBySource 1'!I$3:I$2402&lt;&gt;"""")), """")"),"onchangeTags")</f>
        <v>onchangeTags</v>
      </c>
      <c r="J270" s="1" t="str">
        <f ca="1">IFERROR(__xludf.DUMMYFUNCTION("IFERROR(JOIN("", "", FILTER('tagsBySource 1'!J$3:J$2402, $A270='tagsBySource 1'!$A$3:$A$2402, 'tagsBySource 1'!J$3:J$2402&lt;&gt;"""")), """")"),"onchangeTags")</f>
        <v>onchangeTags</v>
      </c>
      <c r="K270" s="1" t="str">
        <f ca="1">IFERROR(__xludf.DUMMYFUNCTION("IFERROR(JOIN("", "", FILTER('tagsBySource 1'!K$3:K$2402, $A270='tagsBySource 1'!$A$3:$A$2402, 'tagsBySource 1'!K$3:K$2402&lt;&gt;"""")), """")"),"onchangeTags")</f>
        <v>onchangeTags</v>
      </c>
      <c r="L270" s="1" t="str">
        <f ca="1">IFERROR(__xludf.DUMMYFUNCTION("IFERROR(JOIN("", "", FILTER('tagsBySource 1'!L$3:L$2402, $A270='tagsBySource 1'!$A$3:$A$2402, 'tagsBySource 1'!L$3:L$2402&lt;&gt;"""")), """")"),"onchangeTags")</f>
        <v>onchangeTags</v>
      </c>
      <c r="M270" s="1" t="str">
        <f ca="1">IFERROR(__xludf.DUMMYFUNCTION("IFERROR(JOIN("", "", FILTER('tagsBySource 1'!M$3:M$2402, $A270='tagsBySource 1'!$A$3:$A$2402, 'tagsBySource 1'!M$3:M$2402&lt;&gt;"""")), """")"),"onchangeTags")</f>
        <v>onchangeTags</v>
      </c>
      <c r="N270" s="1" t="str">
        <f ca="1">IFERROR(__xludf.DUMMYFUNCTION("IFERROR(JOIN("", "", FILTER('tagsBySource 1'!N$3:N$2402, $A270='tagsBySource 1'!$A$3:$A$2402, 'tagsBySource 1'!N$3:N$2402&lt;&gt;"""")), """")"),"onchangeTags")</f>
        <v>onchangeTags</v>
      </c>
      <c r="O270" s="1" t="str">
        <f ca="1">IFERROR(__xludf.DUMMYFUNCTION("IFERROR(JOIN("", "", FILTER('tagsBySource 1'!O$3:O$2402, $A270='tagsBySource 1'!$A$3:$A$2402, 'tagsBySource 1'!O$3:O$2402&lt;&gt;"""")), """")"),"onchangeTags")</f>
        <v>onchangeTags</v>
      </c>
      <c r="P270" s="1" t="str">
        <f ca="1">IFERROR(__xludf.DUMMYFUNCTION("IFERROR(JOIN("", "", FILTER('tagsBySource 1'!P$3:P$2402, $A270='tagsBySource 1'!$A$3:$A$2402, 'tagsBySource 1'!P$3:P$2402&lt;&gt;"""")), """")"),"")</f>
        <v/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IFERROR(__xludf.DUMMYFUNCTION("IFERROR(JOIN("", "", FILTER('tagsBySource 1'!B$3:B$2402, $A271='tagsBySource 1'!$A$3:$A$2402, 'tagsBySource 1'!B$3:B$2402&lt;&gt;"""")), """")"),"")</f>
        <v/>
      </c>
      <c r="C271" s="1" t="str">
        <f ca="1">IFERROR(__xludf.DUMMYFUNCTION("IFERROR(JOIN("", "", FILTER('tagsBySource 1'!C$3:C$2402, $A271='tagsBySource 1'!$A$3:$A$2402, 'tagsBySource 1'!C$3:C$2402&lt;&gt;"""")), """")"),"")</f>
        <v/>
      </c>
      <c r="D271" s="1" t="str">
        <f ca="1">IFERROR(__xludf.DUMMYFUNCTION("IFERROR(JOIN("", "", FILTER('tagsBySource 1'!D$3:D$2402, $A271='tagsBySource 1'!$A$3:$A$2402, 'tagsBySource 1'!D$3:D$2402&lt;&gt;"""")), """")"),"onchangeTags")</f>
        <v>onchangeTags</v>
      </c>
      <c r="E271" s="1" t="str">
        <f ca="1">IFERROR(__xludf.DUMMYFUNCTION("IFERROR(JOIN("", "", FILTER('tagsBySource 1'!E$3:E$2402, $A271='tagsBySource 1'!$A$3:$A$2402, 'tagsBySource 1'!E$3:E$2402&lt;&gt;"""")), """")"),"onchangeTags")</f>
        <v>onchangeTags</v>
      </c>
      <c r="F271" s="1" t="str">
        <f ca="1">IFERROR(__xludf.DUMMYFUNCTION("IFERROR(JOIN("", "", FILTER('tagsBySource 1'!F$3:F$2402, $A271='tagsBySource 1'!$A$3:$A$2402, 'tagsBySource 1'!F$3:F$2402&lt;&gt;"""")), """")"),"onchangeTags")</f>
        <v>onchangeTags</v>
      </c>
      <c r="G271" s="1" t="str">
        <f ca="1">IFERROR(__xludf.DUMMYFUNCTION("IFERROR(JOIN("", "", FILTER('tagsBySource 1'!G$3:G$2402, $A271='tagsBySource 1'!$A$3:$A$2402, 'tagsBySource 1'!G$3:G$2402&lt;&gt;"""")), """")"),"onchangeTags")</f>
        <v>onchangeTags</v>
      </c>
      <c r="H271" s="1" t="str">
        <f ca="1">IFERROR(__xludf.DUMMYFUNCTION("IFERROR(JOIN("", "", FILTER('tagsBySource 1'!H$3:H$2402, $A271='tagsBySource 1'!$A$3:$A$2402, 'tagsBySource 1'!H$3:H$2402&lt;&gt;"""")), """")"),"onchangeTags")</f>
        <v>onchangeTags</v>
      </c>
      <c r="I271" s="1" t="str">
        <f ca="1">IFERROR(__xludf.DUMMYFUNCTION("IFERROR(JOIN("", "", FILTER('tagsBySource 1'!I$3:I$2402, $A271='tagsBySource 1'!$A$3:$A$2402, 'tagsBySource 1'!I$3:I$2402&lt;&gt;"""")), """")"),"onchangeTags")</f>
        <v>onchangeTags</v>
      </c>
      <c r="J271" s="1" t="str">
        <f ca="1">IFERROR(__xludf.DUMMYFUNCTION("IFERROR(JOIN("", "", FILTER('tagsBySource 1'!J$3:J$2402, $A271='tagsBySource 1'!$A$3:$A$2402, 'tagsBySource 1'!J$3:J$2402&lt;&gt;"""")), """")"),"onchangeTags")</f>
        <v>onchangeTags</v>
      </c>
      <c r="K271" s="1" t="str">
        <f ca="1">IFERROR(__xludf.DUMMYFUNCTION("IFERROR(JOIN("", "", FILTER('tagsBySource 1'!K$3:K$2402, $A271='tagsBySource 1'!$A$3:$A$2402, 'tagsBySource 1'!K$3:K$2402&lt;&gt;"""")), """")"),"onchangeTags")</f>
        <v>onchangeTags</v>
      </c>
      <c r="L271" s="1" t="str">
        <f ca="1">IFERROR(__xludf.DUMMYFUNCTION("IFERROR(JOIN("", "", FILTER('tagsBySource 1'!L$3:L$2402, $A271='tagsBySource 1'!$A$3:$A$2402, 'tagsBySource 1'!L$3:L$2402&lt;&gt;"""")), """")"),"onchangeTags")</f>
        <v>onchangeTags</v>
      </c>
      <c r="M271" s="1" t="str">
        <f ca="1">IFERROR(__xludf.DUMMYFUNCTION("IFERROR(JOIN("", "", FILTER('tagsBySource 1'!M$3:M$2402, $A271='tagsBySource 1'!$A$3:$A$2402, 'tagsBySource 1'!M$3:M$2402&lt;&gt;"""")), """")"),"onchangeTags")</f>
        <v>onchangeTags</v>
      </c>
      <c r="N271" s="1" t="str">
        <f ca="1">IFERROR(__xludf.DUMMYFUNCTION("IFERROR(JOIN("", "", FILTER('tagsBySource 1'!N$3:N$2402, $A271='tagsBySource 1'!$A$3:$A$2402, 'tagsBySource 1'!N$3:N$2402&lt;&gt;"""")), """")"),"onchangeTags")</f>
        <v>onchangeTags</v>
      </c>
      <c r="O271" s="1" t="str">
        <f ca="1">IFERROR(__xludf.DUMMYFUNCTION("IFERROR(JOIN("", "", FILTER('tagsBySource 1'!O$3:O$2402, $A271='tagsBySource 1'!$A$3:$A$2402, 'tagsBySource 1'!O$3:O$2402&lt;&gt;"""")), """")"),"onchangeTags")</f>
        <v>onchangeTags</v>
      </c>
      <c r="P271" s="1" t="str">
        <f ca="1">IFERROR(__xludf.DUMMYFUNCTION("IFERROR(JOIN("", "", FILTER('tagsBySource 1'!P$3:P$2402, $A271='tagsBySource 1'!$A$3:$A$2402, 'tagsBySource 1'!P$3:P$2402&lt;&gt;"""")), """")"),"onchangeTags")</f>
        <v>onchangeTags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IFERROR(__xludf.DUMMYFUNCTION("IFERROR(JOIN("", "", FILTER('tagsBySource 1'!B$3:B$2402, $A272='tagsBySource 1'!$A$3:$A$2402, 'tagsBySource 1'!B$3:B$2402&lt;&gt;"""")), """")"),"")</f>
        <v/>
      </c>
      <c r="C272" s="1" t="str">
        <f ca="1">IFERROR(__xludf.DUMMYFUNCTION("IFERROR(JOIN("", "", FILTER('tagsBySource 1'!C$3:C$2402, $A272='tagsBySource 1'!$A$3:$A$2402, 'tagsBySource 1'!C$3:C$2402&lt;&gt;"""")), """")"),"")</f>
        <v/>
      </c>
      <c r="D272" s="1" t="str">
        <f ca="1">IFERROR(__xludf.DUMMYFUNCTION("IFERROR(JOIN("", "", FILTER('tagsBySource 1'!D$3:D$2402, $A272='tagsBySource 1'!$A$3:$A$2402, 'tagsBySource 1'!D$3:D$2402&lt;&gt;"""")), """")"),"")</f>
        <v/>
      </c>
      <c r="E272" s="1" t="str">
        <f ca="1">IFERROR(__xludf.DUMMYFUNCTION("IFERROR(JOIN("", "", FILTER('tagsBySource 1'!E$3:E$2402, $A272='tagsBySource 1'!$A$3:$A$2402, 'tagsBySource 1'!E$3:E$2402&lt;&gt;"""")), """")"),"")</f>
        <v/>
      </c>
      <c r="F272" s="1" t="str">
        <f ca="1">IFERROR(__xludf.DUMMYFUNCTION("IFERROR(JOIN("", "", FILTER('tagsBySource 1'!F$3:F$2402, $A272='tagsBySource 1'!$A$3:$A$2402, 'tagsBySource 1'!F$3:F$2402&lt;&gt;"""")), """")"),"")</f>
        <v/>
      </c>
      <c r="G272" s="1" t="str">
        <f ca="1">IFERROR(__xludf.DUMMYFUNCTION("IFERROR(JOIN("", "", FILTER('tagsBySource 1'!G$3:G$2402, $A272='tagsBySource 1'!$A$3:$A$2402, 'tagsBySource 1'!G$3:G$2402&lt;&gt;"""")), """")"),"")</f>
        <v/>
      </c>
      <c r="H272" s="1" t="str">
        <f ca="1">IFERROR(__xludf.DUMMYFUNCTION("IFERROR(JOIN("", "", FILTER('tagsBySource 1'!H$3:H$2402, $A272='tagsBySource 1'!$A$3:$A$2402, 'tagsBySource 1'!H$3:H$2402&lt;&gt;"""")), """")"),"")</f>
        <v/>
      </c>
      <c r="I272" s="1" t="str">
        <f ca="1">IFERROR(__xludf.DUMMYFUNCTION("IFERROR(JOIN("", "", FILTER('tagsBySource 1'!I$3:I$2402, $A272='tagsBySource 1'!$A$3:$A$2402, 'tagsBySource 1'!I$3:I$2402&lt;&gt;"""")), """")"),"")</f>
        <v/>
      </c>
      <c r="J272" s="1" t="str">
        <f ca="1">IFERROR(__xludf.DUMMYFUNCTION("IFERROR(JOIN("", "", FILTER('tagsBySource 1'!J$3:J$2402, $A272='tagsBySource 1'!$A$3:$A$2402, 'tagsBySource 1'!J$3:J$2402&lt;&gt;"""")), """")"),"")</f>
        <v/>
      </c>
      <c r="K272" s="1" t="str">
        <f ca="1">IFERROR(__xludf.DUMMYFUNCTION("IFERROR(JOIN("", "", FILTER('tagsBySource 1'!K$3:K$2402, $A272='tagsBySource 1'!$A$3:$A$2402, 'tagsBySource 1'!K$3:K$2402&lt;&gt;"""")), """")"),"")</f>
        <v/>
      </c>
      <c r="L272" s="1" t="str">
        <f ca="1">IFERROR(__xludf.DUMMYFUNCTION("IFERROR(JOIN("", "", FILTER('tagsBySource 1'!L$3:L$2402, $A272='tagsBySource 1'!$A$3:$A$2402, 'tagsBySource 1'!L$3:L$2402&lt;&gt;"""")), """")"),"")</f>
        <v/>
      </c>
      <c r="M272" s="1" t="str">
        <f ca="1">IFERROR(__xludf.DUMMYFUNCTION("IFERROR(JOIN("", "", FILTER('tagsBySource 1'!M$3:M$2402, $A272='tagsBySource 1'!$A$3:$A$2402, 'tagsBySource 1'!M$3:M$2402&lt;&gt;"""")), """")"),"")</f>
        <v/>
      </c>
      <c r="N272" s="1" t="str">
        <f ca="1">IFERROR(__xludf.DUMMYFUNCTION("IFERROR(JOIN("", "", FILTER('tagsBySource 1'!N$3:N$2402, $A272='tagsBySource 1'!$A$3:$A$2402, 'tagsBySource 1'!N$3:N$2402&lt;&gt;"""")), """")"),"")</f>
        <v/>
      </c>
      <c r="O272" s="1" t="str">
        <f ca="1">IFERROR(__xludf.DUMMYFUNCTION("IFERROR(JOIN("", "", FILTER('tagsBySource 1'!O$3:O$2402, $A272='tagsBySource 1'!$A$3:$A$2402, 'tagsBySource 1'!O$3:O$2402&lt;&gt;"""")), """")"),"")</f>
        <v/>
      </c>
      <c r="P272" s="1" t="str">
        <f ca="1">IFERROR(__xludf.DUMMYFUNCTION("IFERROR(JOIN("", "", FILTER('tagsBySource 1'!P$3:P$2402, $A272='tagsBySource 1'!$A$3:$A$2402, 'tagsBySource 1'!P$3:P$2402&lt;&gt;"""")), """")"),"onchangeTags")</f>
        <v>onchangeTags</v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IFERROR(__xludf.DUMMYFUNCTION("IFERROR(JOIN("", "", FILTER('tagsBySource 1'!B$3:B$2402, $A273='tagsBySource 1'!$A$3:$A$2402, 'tagsBySource 1'!B$3:B$2402&lt;&gt;"""")), """")"),"")</f>
        <v/>
      </c>
      <c r="C273" s="1" t="str">
        <f ca="1">IFERROR(__xludf.DUMMYFUNCTION("IFERROR(JOIN("", "", FILTER('tagsBySource 1'!C$3:C$2402, $A273='tagsBySource 1'!$A$3:$A$2402, 'tagsBySource 1'!C$3:C$2402&lt;&gt;"""")), """")"),"")</f>
        <v/>
      </c>
      <c r="D273" s="1" t="str">
        <f ca="1">IFERROR(__xludf.DUMMYFUNCTION("IFERROR(JOIN("", "", FILTER('tagsBySource 1'!D$3:D$2402, $A273='tagsBySource 1'!$A$3:$A$2402, 'tagsBySource 1'!D$3:D$2402&lt;&gt;"""")), """")"),"")</f>
        <v/>
      </c>
      <c r="E273" s="1" t="str">
        <f ca="1">IFERROR(__xludf.DUMMYFUNCTION("IFERROR(JOIN("", "", FILTER('tagsBySource 1'!E$3:E$2402, $A273='tagsBySource 1'!$A$3:$A$2402, 'tagsBySource 1'!E$3:E$2402&lt;&gt;"""")), """")"),"")</f>
        <v/>
      </c>
      <c r="F273" s="1" t="str">
        <f ca="1">IFERROR(__xludf.DUMMYFUNCTION("IFERROR(JOIN("", "", FILTER('tagsBySource 1'!F$3:F$2402, $A273='tagsBySource 1'!$A$3:$A$2402, 'tagsBySource 1'!F$3:F$2402&lt;&gt;"""")), """")"),"")</f>
        <v/>
      </c>
      <c r="G273" s="1" t="str">
        <f ca="1">IFERROR(__xludf.DUMMYFUNCTION("IFERROR(JOIN("", "", FILTER('tagsBySource 1'!G$3:G$2402, $A273='tagsBySource 1'!$A$3:$A$2402, 'tagsBySource 1'!G$3:G$2402&lt;&gt;"""")), """")"),"")</f>
        <v/>
      </c>
      <c r="H273" s="1" t="str">
        <f ca="1">IFERROR(__xludf.DUMMYFUNCTION("IFERROR(JOIN("", "", FILTER('tagsBySource 1'!H$3:H$2402, $A273='tagsBySource 1'!$A$3:$A$2402, 'tagsBySource 1'!H$3:H$2402&lt;&gt;"""")), """")"),"")</f>
        <v/>
      </c>
      <c r="I273" s="1" t="str">
        <f ca="1">IFERROR(__xludf.DUMMYFUNCTION("IFERROR(JOIN("", "", FILTER('tagsBySource 1'!I$3:I$2402, $A273='tagsBySource 1'!$A$3:$A$2402, 'tagsBySource 1'!I$3:I$2402&lt;&gt;"""")), """")"),"")</f>
        <v/>
      </c>
      <c r="J273" s="1" t="str">
        <f ca="1">IFERROR(__xludf.DUMMYFUNCTION("IFERROR(JOIN("", "", FILTER('tagsBySource 1'!J$3:J$2402, $A273='tagsBySource 1'!$A$3:$A$2402, 'tagsBySource 1'!J$3:J$2402&lt;&gt;"""")), """")"),"")</f>
        <v/>
      </c>
      <c r="K273" s="1" t="str">
        <f ca="1">IFERROR(__xludf.DUMMYFUNCTION("IFERROR(JOIN("", "", FILTER('tagsBySource 1'!K$3:K$2402, $A273='tagsBySource 1'!$A$3:$A$2402, 'tagsBySource 1'!K$3:K$2402&lt;&gt;"""")), """")"),"")</f>
        <v/>
      </c>
      <c r="L273" s="1" t="str">
        <f ca="1">IFERROR(__xludf.DUMMYFUNCTION("IFERROR(JOIN("", "", FILTER('tagsBySource 1'!L$3:L$2402, $A273='tagsBySource 1'!$A$3:$A$2402, 'tagsBySource 1'!L$3:L$2402&lt;&gt;"""")), """")"),"")</f>
        <v/>
      </c>
      <c r="M273" s="1" t="str">
        <f ca="1">IFERROR(__xludf.DUMMYFUNCTION("IFERROR(JOIN("", "", FILTER('tagsBySource 1'!M$3:M$2402, $A273='tagsBySource 1'!$A$3:$A$2402, 'tagsBySource 1'!M$3:M$2402&lt;&gt;"""")), """")"),"")</f>
        <v/>
      </c>
      <c r="N273" s="1" t="str">
        <f ca="1">IFERROR(__xludf.DUMMYFUNCTION("IFERROR(JOIN("", "", FILTER('tagsBySource 1'!N$3:N$2402, $A273='tagsBySource 1'!$A$3:$A$2402, 'tagsBySource 1'!N$3:N$2402&lt;&gt;"""")), """")"),"")</f>
        <v/>
      </c>
      <c r="O273" s="1" t="str">
        <f ca="1">IFERROR(__xludf.DUMMYFUNCTION("IFERROR(JOIN("", "", FILTER('tagsBySource 1'!O$3:O$2402, $A273='tagsBySource 1'!$A$3:$A$2402, 'tagsBySource 1'!O$3:O$2402&lt;&gt;"""")), """")"),"")</f>
        <v/>
      </c>
      <c r="P273" s="1" t="str">
        <f ca="1">IFERROR(__xludf.DUMMYFUNCTION("IFERROR(JOIN("", "", FILTER('tagsBySource 1'!P$3:P$2402, $A273='tagsBySource 1'!$A$3:$A$2402, 'tagsBySource 1'!P$3:P$2402&lt;&gt;"""")), """")"),"onchangeTags")</f>
        <v>onchangeTags</v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IFERROR(__xludf.DUMMYFUNCTION("IFERROR(JOIN("", "", FILTER('tagsBySource 1'!B$3:B$2402, $A274='tagsBySource 1'!$A$3:$A$2402, 'tagsBySource 1'!B$3:B$2402&lt;&gt;"""")), """")"),"")</f>
        <v/>
      </c>
      <c r="C274" s="1" t="str">
        <f ca="1">IFERROR(__xludf.DUMMYFUNCTION("IFERROR(JOIN("", "", FILTER('tagsBySource 1'!C$3:C$2402, $A274='tagsBySource 1'!$A$3:$A$2402, 'tagsBySource 1'!C$3:C$2402&lt;&gt;"""")), """")"),"")</f>
        <v/>
      </c>
      <c r="D274" s="1" t="str">
        <f ca="1">IFERROR(__xludf.DUMMYFUNCTION("IFERROR(JOIN("", "", FILTER('tagsBySource 1'!D$3:D$2402, $A274='tagsBySource 1'!$A$3:$A$2402, 'tagsBySource 1'!D$3:D$2402&lt;&gt;"""")), """")"),"onchangeTags")</f>
        <v>onchangeTags</v>
      </c>
      <c r="E274" s="1" t="str">
        <f ca="1">IFERROR(__xludf.DUMMYFUNCTION("IFERROR(JOIN("", "", FILTER('tagsBySource 1'!E$3:E$2402, $A274='tagsBySource 1'!$A$3:$A$2402, 'tagsBySource 1'!E$3:E$2402&lt;&gt;"""")), """")"),"onchangeTags")</f>
        <v>onchangeTags</v>
      </c>
      <c r="F274" s="1" t="str">
        <f ca="1">IFERROR(__xludf.DUMMYFUNCTION("IFERROR(JOIN("", "", FILTER('tagsBySource 1'!F$3:F$2402, $A274='tagsBySource 1'!$A$3:$A$2402, 'tagsBySource 1'!F$3:F$2402&lt;&gt;"""")), """")"),"onchangeTags")</f>
        <v>onchangeTags</v>
      </c>
      <c r="G274" s="1" t="str">
        <f ca="1">IFERROR(__xludf.DUMMYFUNCTION("IFERROR(JOIN("", "", FILTER('tagsBySource 1'!G$3:G$2402, $A274='tagsBySource 1'!$A$3:$A$2402, 'tagsBySource 1'!G$3:G$2402&lt;&gt;"""")), """")"),"onchangeTags")</f>
        <v>onchangeTags</v>
      </c>
      <c r="H274" s="1" t="str">
        <f ca="1">IFERROR(__xludf.DUMMYFUNCTION("IFERROR(JOIN("", "", FILTER('tagsBySource 1'!H$3:H$2402, $A274='tagsBySource 1'!$A$3:$A$2402, 'tagsBySource 1'!H$3:H$2402&lt;&gt;"""")), """")"),"onchangeTags")</f>
        <v>onchangeTags</v>
      </c>
      <c r="I274" s="1" t="str">
        <f ca="1">IFERROR(__xludf.DUMMYFUNCTION("IFERROR(JOIN("", "", FILTER('tagsBySource 1'!I$3:I$2402, $A274='tagsBySource 1'!$A$3:$A$2402, 'tagsBySource 1'!I$3:I$2402&lt;&gt;"""")), """")"),"onchangeTags")</f>
        <v>onchangeTags</v>
      </c>
      <c r="J274" s="1" t="str">
        <f ca="1">IFERROR(__xludf.DUMMYFUNCTION("IFERROR(JOIN("", "", FILTER('tagsBySource 1'!J$3:J$2402, $A274='tagsBySource 1'!$A$3:$A$2402, 'tagsBySource 1'!J$3:J$2402&lt;&gt;"""")), """")"),"onchangeTags")</f>
        <v>onchangeTags</v>
      </c>
      <c r="K274" s="1" t="str">
        <f ca="1">IFERROR(__xludf.DUMMYFUNCTION("IFERROR(JOIN("", "", FILTER('tagsBySource 1'!K$3:K$2402, $A274='tagsBySource 1'!$A$3:$A$2402, 'tagsBySource 1'!K$3:K$2402&lt;&gt;"""")), """")"),"onchangeTags")</f>
        <v>onchangeTags</v>
      </c>
      <c r="L274" s="1" t="str">
        <f ca="1">IFERROR(__xludf.DUMMYFUNCTION("IFERROR(JOIN("", "", FILTER('tagsBySource 1'!L$3:L$2402, $A274='tagsBySource 1'!$A$3:$A$2402, 'tagsBySource 1'!L$3:L$2402&lt;&gt;"""")), """")"),"onchangeTags")</f>
        <v>onchangeTags</v>
      </c>
      <c r="M274" s="1" t="str">
        <f ca="1">IFERROR(__xludf.DUMMYFUNCTION("IFERROR(JOIN("", "", FILTER('tagsBySource 1'!M$3:M$2402, $A274='tagsBySource 1'!$A$3:$A$2402, 'tagsBySource 1'!M$3:M$2402&lt;&gt;"""")), """")"),"onchangeTags")</f>
        <v>onchangeTags</v>
      </c>
      <c r="N274" s="1" t="str">
        <f ca="1">IFERROR(__xludf.DUMMYFUNCTION("IFERROR(JOIN("", "", FILTER('tagsBySource 1'!N$3:N$2402, $A274='tagsBySource 1'!$A$3:$A$2402, 'tagsBySource 1'!N$3:N$2402&lt;&gt;"""")), """")"),"onchangeTags")</f>
        <v>onchangeTags</v>
      </c>
      <c r="O274" s="1" t="str">
        <f ca="1">IFERROR(__xludf.DUMMYFUNCTION("IFERROR(JOIN("", "", FILTER('tagsBySource 1'!O$3:O$2402, $A274='tagsBySource 1'!$A$3:$A$2402, 'tagsBySource 1'!O$3:O$2402&lt;&gt;"""")), """")"),"onchangeTags")</f>
        <v>onchangeTags</v>
      </c>
      <c r="P274" s="1" t="str">
        <f ca="1">IFERROR(__xludf.DUMMYFUNCTION("IFERROR(JOIN("", "", FILTER('tagsBySource 1'!P$3:P$2402, $A274='tagsBySource 1'!$A$3:$A$2402, 'tagsBySource 1'!P$3:P$2402&lt;&gt;"""")), """")"),"")</f>
        <v/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IFERROR(__xludf.DUMMYFUNCTION("IFERROR(JOIN("", "", FILTER('tagsBySource 1'!B$3:B$2402, $A275='tagsBySource 1'!$A$3:$A$2402, 'tagsBySource 1'!B$3:B$2402&lt;&gt;"""")), """")"),"")</f>
        <v/>
      </c>
      <c r="C275" s="1" t="str">
        <f ca="1">IFERROR(__xludf.DUMMYFUNCTION("IFERROR(JOIN("", "", FILTER('tagsBySource 1'!C$3:C$2402, $A275='tagsBySource 1'!$A$3:$A$2402, 'tagsBySource 1'!C$3:C$2402&lt;&gt;"""")), """")"),"")</f>
        <v/>
      </c>
      <c r="D275" s="1" t="str">
        <f ca="1">IFERROR(__xludf.DUMMYFUNCTION("IFERROR(JOIN("", "", FILTER('tagsBySource 1'!D$3:D$2402, $A275='tagsBySource 1'!$A$3:$A$2402, 'tagsBySource 1'!D$3:D$2402&lt;&gt;"""")), """")"),"")</f>
        <v/>
      </c>
      <c r="E275" s="1" t="str">
        <f ca="1">IFERROR(__xludf.DUMMYFUNCTION("IFERROR(JOIN("", "", FILTER('tagsBySource 1'!E$3:E$2402, $A275='tagsBySource 1'!$A$3:$A$2402, 'tagsBySource 1'!E$3:E$2402&lt;&gt;"""")), """")"),"")</f>
        <v/>
      </c>
      <c r="F275" s="1" t="str">
        <f ca="1">IFERROR(__xludf.DUMMYFUNCTION("IFERROR(JOIN("", "", FILTER('tagsBySource 1'!F$3:F$2402, $A275='tagsBySource 1'!$A$3:$A$2402, 'tagsBySource 1'!F$3:F$2402&lt;&gt;"""")), """")"),"")</f>
        <v/>
      </c>
      <c r="G275" s="1" t="str">
        <f ca="1">IFERROR(__xludf.DUMMYFUNCTION("IFERROR(JOIN("", "", FILTER('tagsBySource 1'!G$3:G$2402, $A275='tagsBySource 1'!$A$3:$A$2402, 'tagsBySource 1'!G$3:G$2402&lt;&gt;"""")), """")"),"")</f>
        <v/>
      </c>
      <c r="H275" s="1" t="str">
        <f ca="1">IFERROR(__xludf.DUMMYFUNCTION("IFERROR(JOIN("", "", FILTER('tagsBySource 1'!H$3:H$2402, $A275='tagsBySource 1'!$A$3:$A$2402, 'tagsBySource 1'!H$3:H$2402&lt;&gt;"""")), """")"),"")</f>
        <v/>
      </c>
      <c r="I275" s="1" t="str">
        <f ca="1">IFERROR(__xludf.DUMMYFUNCTION("IFERROR(JOIN("", "", FILTER('tagsBySource 1'!I$3:I$2402, $A275='tagsBySource 1'!$A$3:$A$2402, 'tagsBySource 1'!I$3:I$2402&lt;&gt;"""")), """")"),"")</f>
        <v/>
      </c>
      <c r="J275" s="1" t="str">
        <f ca="1">IFERROR(__xludf.DUMMYFUNCTION("IFERROR(JOIN("", "", FILTER('tagsBySource 1'!J$3:J$2402, $A275='tagsBySource 1'!$A$3:$A$2402, 'tagsBySource 1'!J$3:J$2402&lt;&gt;"""")), """")"),"")</f>
        <v/>
      </c>
      <c r="K275" s="1" t="str">
        <f ca="1">IFERROR(__xludf.DUMMYFUNCTION("IFERROR(JOIN("", "", FILTER('tagsBySource 1'!K$3:K$2402, $A275='tagsBySource 1'!$A$3:$A$2402, 'tagsBySource 1'!K$3:K$2402&lt;&gt;"""")), """")"),"")</f>
        <v/>
      </c>
      <c r="L275" s="1" t="str">
        <f ca="1">IFERROR(__xludf.DUMMYFUNCTION("IFERROR(JOIN("", "", FILTER('tagsBySource 1'!L$3:L$2402, $A275='tagsBySource 1'!$A$3:$A$2402, 'tagsBySource 1'!L$3:L$2402&lt;&gt;"""")), """")"),"")</f>
        <v/>
      </c>
      <c r="M275" s="1" t="str">
        <f ca="1">IFERROR(__xludf.DUMMYFUNCTION("IFERROR(JOIN("", "", FILTER('tagsBySource 1'!M$3:M$2402, $A275='tagsBySource 1'!$A$3:$A$2402, 'tagsBySource 1'!M$3:M$2402&lt;&gt;"""")), """")"),"")</f>
        <v/>
      </c>
      <c r="N275" s="1" t="str">
        <f ca="1">IFERROR(__xludf.DUMMYFUNCTION("IFERROR(JOIN("", "", FILTER('tagsBySource 1'!N$3:N$2402, $A275='tagsBySource 1'!$A$3:$A$2402, 'tagsBySource 1'!N$3:N$2402&lt;&gt;"""")), """")"),"")</f>
        <v/>
      </c>
      <c r="O275" s="1" t="str">
        <f ca="1">IFERROR(__xludf.DUMMYFUNCTION("IFERROR(JOIN("", "", FILTER('tagsBySource 1'!O$3:O$2402, $A275='tagsBySource 1'!$A$3:$A$2402, 'tagsBySource 1'!O$3:O$2402&lt;&gt;"""")), """")"),"")</f>
        <v/>
      </c>
      <c r="P275" s="1" t="str">
        <f ca="1">IFERROR(__xludf.DUMMYFUNCTION("IFERROR(JOIN("", "", FILTER('tagsBySource 1'!P$3:P$2402, $A275='tagsBySource 1'!$A$3:$A$2402, 'tagsBySource 1'!P$3:P$2402&lt;&gt;"""")), """")"),"onchangeTags")</f>
        <v>onchangeTags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IFERROR(__xludf.DUMMYFUNCTION("IFERROR(JOIN("", "", FILTER('tagsBySource 1'!B$3:B$2402, $A276='tagsBySource 1'!$A$3:$A$2402, 'tagsBySource 1'!B$3:B$2402&lt;&gt;"""")), """")"),"")</f>
        <v/>
      </c>
      <c r="C276" s="1" t="str">
        <f ca="1">IFERROR(__xludf.DUMMYFUNCTION("IFERROR(JOIN("", "", FILTER('tagsBySource 1'!C$3:C$2402, $A276='tagsBySource 1'!$A$3:$A$2402, 'tagsBySource 1'!C$3:C$2402&lt;&gt;"""")), """")"),"")</f>
        <v/>
      </c>
      <c r="D276" s="1" t="str">
        <f ca="1">IFERROR(__xludf.DUMMYFUNCTION("IFERROR(JOIN("", "", FILTER('tagsBySource 1'!D$3:D$2402, $A276='tagsBySource 1'!$A$3:$A$2402, 'tagsBySource 1'!D$3:D$2402&lt;&gt;"""")), """")"),"")</f>
        <v/>
      </c>
      <c r="E276" s="1" t="str">
        <f ca="1">IFERROR(__xludf.DUMMYFUNCTION("IFERROR(JOIN("", "", FILTER('tagsBySource 1'!E$3:E$2402, $A276='tagsBySource 1'!$A$3:$A$2402, 'tagsBySource 1'!E$3:E$2402&lt;&gt;"""")), """")"),"")</f>
        <v/>
      </c>
      <c r="F276" s="1" t="str">
        <f ca="1">IFERROR(__xludf.DUMMYFUNCTION("IFERROR(JOIN("", "", FILTER('tagsBySource 1'!F$3:F$2402, $A276='tagsBySource 1'!$A$3:$A$2402, 'tagsBySource 1'!F$3:F$2402&lt;&gt;"""")), """")"),"")</f>
        <v/>
      </c>
      <c r="G276" s="1" t="str">
        <f ca="1">IFERROR(__xludf.DUMMYFUNCTION("IFERROR(JOIN("", "", FILTER('tagsBySource 1'!G$3:G$2402, $A276='tagsBySource 1'!$A$3:$A$2402, 'tagsBySource 1'!G$3:G$2402&lt;&gt;"""")), """")"),"")</f>
        <v/>
      </c>
      <c r="H276" s="1" t="str">
        <f ca="1">IFERROR(__xludf.DUMMYFUNCTION("IFERROR(JOIN("", "", FILTER('tagsBySource 1'!H$3:H$2402, $A276='tagsBySource 1'!$A$3:$A$2402, 'tagsBySource 1'!H$3:H$2402&lt;&gt;"""")), """")"),"")</f>
        <v/>
      </c>
      <c r="I276" s="1" t="str">
        <f ca="1">IFERROR(__xludf.DUMMYFUNCTION("IFERROR(JOIN("", "", FILTER('tagsBySource 1'!I$3:I$2402, $A276='tagsBySource 1'!$A$3:$A$2402, 'tagsBySource 1'!I$3:I$2402&lt;&gt;"""")), """")"),"")</f>
        <v/>
      </c>
      <c r="J276" s="1" t="str">
        <f ca="1">IFERROR(__xludf.DUMMYFUNCTION("IFERROR(JOIN("", "", FILTER('tagsBySource 1'!J$3:J$2402, $A276='tagsBySource 1'!$A$3:$A$2402, 'tagsBySource 1'!J$3:J$2402&lt;&gt;"""")), """")"),"")</f>
        <v/>
      </c>
      <c r="K276" s="1" t="str">
        <f ca="1">IFERROR(__xludf.DUMMYFUNCTION("IFERROR(JOIN("", "", FILTER('tagsBySource 1'!K$3:K$2402, $A276='tagsBySource 1'!$A$3:$A$2402, 'tagsBySource 1'!K$3:K$2402&lt;&gt;"""")), """")"),"")</f>
        <v/>
      </c>
      <c r="L276" s="1" t="str">
        <f ca="1">IFERROR(__xludf.DUMMYFUNCTION("IFERROR(JOIN("", "", FILTER('tagsBySource 1'!L$3:L$2402, $A276='tagsBySource 1'!$A$3:$A$2402, 'tagsBySource 1'!L$3:L$2402&lt;&gt;"""")), """")"),"")</f>
        <v/>
      </c>
      <c r="M276" s="1" t="str">
        <f ca="1">IFERROR(__xludf.DUMMYFUNCTION("IFERROR(JOIN("", "", FILTER('tagsBySource 1'!M$3:M$2402, $A276='tagsBySource 1'!$A$3:$A$2402, 'tagsBySource 1'!M$3:M$2402&lt;&gt;"""")), """")"),"")</f>
        <v/>
      </c>
      <c r="N276" s="1" t="str">
        <f ca="1">IFERROR(__xludf.DUMMYFUNCTION("IFERROR(JOIN("", "", FILTER('tagsBySource 1'!N$3:N$2402, $A276='tagsBySource 1'!$A$3:$A$2402, 'tagsBySource 1'!N$3:N$2402&lt;&gt;"""")), """")"),"")</f>
        <v/>
      </c>
      <c r="O276" s="1" t="str">
        <f ca="1">IFERROR(__xludf.DUMMYFUNCTION("IFERROR(JOIN("", "", FILTER('tagsBySource 1'!O$3:O$2402, $A276='tagsBySource 1'!$A$3:$A$2402, 'tagsBySource 1'!O$3:O$2402&lt;&gt;"""")), """")"),"")</f>
        <v/>
      </c>
      <c r="P276" s="1" t="str">
        <f ca="1">IFERROR(__xludf.DUMMYFUNCTION("IFERROR(JOIN("", "", FILTER('tagsBySource 1'!P$3:P$2402, $A276='tagsBySource 1'!$A$3:$A$2402, 'tagsBySource 1'!P$3:P$2402&lt;&gt;"""")), """")"),"")</f>
        <v/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IFERROR(__xludf.DUMMYFUNCTION("IFERROR(JOIN("", "", FILTER('tagsBySource 1'!B$3:B$2402, $A277='tagsBySource 1'!$A$3:$A$2402, 'tagsBySource 1'!B$3:B$2402&lt;&gt;"""")), """")"),"")</f>
        <v/>
      </c>
      <c r="C277" s="1" t="str">
        <f ca="1">IFERROR(__xludf.DUMMYFUNCTION("IFERROR(JOIN("", "", FILTER('tagsBySource 1'!C$3:C$2402, $A277='tagsBySource 1'!$A$3:$A$2402, 'tagsBySource 1'!C$3:C$2402&lt;&gt;"""")), """")"),"")</f>
        <v/>
      </c>
      <c r="D277" s="1" t="str">
        <f ca="1">IFERROR(__xludf.DUMMYFUNCTION("IFERROR(JOIN("", "", FILTER('tagsBySource 1'!D$3:D$2402, $A277='tagsBySource 1'!$A$3:$A$2402, 'tagsBySource 1'!D$3:D$2402&lt;&gt;"""")), """")"),"")</f>
        <v/>
      </c>
      <c r="E277" s="1" t="str">
        <f ca="1">IFERROR(__xludf.DUMMYFUNCTION("IFERROR(JOIN("", "", FILTER('tagsBySource 1'!E$3:E$2402, $A277='tagsBySource 1'!$A$3:$A$2402, 'tagsBySource 1'!E$3:E$2402&lt;&gt;"""")), """")"),"")</f>
        <v/>
      </c>
      <c r="F277" s="1" t="str">
        <f ca="1">IFERROR(__xludf.DUMMYFUNCTION("IFERROR(JOIN("", "", FILTER('tagsBySource 1'!F$3:F$2402, $A277='tagsBySource 1'!$A$3:$A$2402, 'tagsBySource 1'!F$3:F$2402&lt;&gt;"""")), """")"),"")</f>
        <v/>
      </c>
      <c r="G277" s="1" t="str">
        <f ca="1">IFERROR(__xludf.DUMMYFUNCTION("IFERROR(JOIN("", "", FILTER('tagsBySource 1'!G$3:G$2402, $A277='tagsBySource 1'!$A$3:$A$2402, 'tagsBySource 1'!G$3:G$2402&lt;&gt;"""")), """")"),"")</f>
        <v/>
      </c>
      <c r="H277" s="1" t="str">
        <f ca="1">IFERROR(__xludf.DUMMYFUNCTION("IFERROR(JOIN("", "", FILTER('tagsBySource 1'!H$3:H$2402, $A277='tagsBySource 1'!$A$3:$A$2402, 'tagsBySource 1'!H$3:H$2402&lt;&gt;"""")), """")"),"")</f>
        <v/>
      </c>
      <c r="I277" s="1" t="str">
        <f ca="1">IFERROR(__xludf.DUMMYFUNCTION("IFERROR(JOIN("", "", FILTER('tagsBySource 1'!I$3:I$2402, $A277='tagsBySource 1'!$A$3:$A$2402, 'tagsBySource 1'!I$3:I$2402&lt;&gt;"""")), """")"),"")</f>
        <v/>
      </c>
      <c r="J277" s="1" t="str">
        <f ca="1">IFERROR(__xludf.DUMMYFUNCTION("IFERROR(JOIN("", "", FILTER('tagsBySource 1'!J$3:J$2402, $A277='tagsBySource 1'!$A$3:$A$2402, 'tagsBySource 1'!J$3:J$2402&lt;&gt;"""")), """")"),"")</f>
        <v/>
      </c>
      <c r="K277" s="1" t="str">
        <f ca="1">IFERROR(__xludf.DUMMYFUNCTION("IFERROR(JOIN("", "", FILTER('tagsBySource 1'!K$3:K$2402, $A277='tagsBySource 1'!$A$3:$A$2402, 'tagsBySource 1'!K$3:K$2402&lt;&gt;"""")), """")"),"")</f>
        <v/>
      </c>
      <c r="L277" s="1" t="str">
        <f ca="1">IFERROR(__xludf.DUMMYFUNCTION("IFERROR(JOIN("", "", FILTER('tagsBySource 1'!L$3:L$2402, $A277='tagsBySource 1'!$A$3:$A$2402, 'tagsBySource 1'!L$3:L$2402&lt;&gt;"""")), """")"),"")</f>
        <v/>
      </c>
      <c r="M277" s="1" t="str">
        <f ca="1">IFERROR(__xludf.DUMMYFUNCTION("IFERROR(JOIN("", "", FILTER('tagsBySource 1'!M$3:M$2402, $A277='tagsBySource 1'!$A$3:$A$2402, 'tagsBySource 1'!M$3:M$2402&lt;&gt;"""")), """")"),"")</f>
        <v/>
      </c>
      <c r="N277" s="1" t="str">
        <f ca="1">IFERROR(__xludf.DUMMYFUNCTION("IFERROR(JOIN("", "", FILTER('tagsBySource 1'!N$3:N$2402, $A277='tagsBySource 1'!$A$3:$A$2402, 'tagsBySource 1'!N$3:N$2402&lt;&gt;"""")), """")"),"")</f>
        <v/>
      </c>
      <c r="O277" s="1" t="str">
        <f ca="1">IFERROR(__xludf.DUMMYFUNCTION("IFERROR(JOIN("", "", FILTER('tagsBySource 1'!O$3:O$2402, $A277='tagsBySource 1'!$A$3:$A$2402, 'tagsBySource 1'!O$3:O$2402&lt;&gt;"""")), """")"),"")</f>
        <v/>
      </c>
      <c r="P277" s="1" t="str">
        <f ca="1">IFERROR(__xludf.DUMMYFUNCTION("IFERROR(JOIN("", "", FILTER('tagsBySource 1'!P$3:P$2402, $A277='tagsBySource 1'!$A$3:$A$2402, 'tagsBySource 1'!P$3:P$2402&lt;&gt;"""")), """")"),"")</f>
        <v/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IFERROR(__xludf.DUMMYFUNCTION("IFERROR(JOIN("", "", FILTER('tagsBySource 1'!B$3:B$2402, $A278='tagsBySource 1'!$A$3:$A$2402, 'tagsBySource 1'!B$3:B$2402&lt;&gt;"""")), """")"),"")</f>
        <v/>
      </c>
      <c r="C278" s="1" t="str">
        <f ca="1">IFERROR(__xludf.DUMMYFUNCTION("IFERROR(JOIN("", "", FILTER('tagsBySource 1'!C$3:C$2402, $A278='tagsBySource 1'!$A$3:$A$2402, 'tagsBySource 1'!C$3:C$2402&lt;&gt;"""")), """")"),"")</f>
        <v/>
      </c>
      <c r="D278" s="1" t="str">
        <f ca="1">IFERROR(__xludf.DUMMYFUNCTION("IFERROR(JOIN("", "", FILTER('tagsBySource 1'!D$3:D$2402, $A278='tagsBySource 1'!$A$3:$A$2402, 'tagsBySource 1'!D$3:D$2402&lt;&gt;"""")), """")"),"")</f>
        <v/>
      </c>
      <c r="E278" s="1" t="str">
        <f ca="1">IFERROR(__xludf.DUMMYFUNCTION("IFERROR(JOIN("", "", FILTER('tagsBySource 1'!E$3:E$2402, $A278='tagsBySource 1'!$A$3:$A$2402, 'tagsBySource 1'!E$3:E$2402&lt;&gt;"""")), """")"),"")</f>
        <v/>
      </c>
      <c r="F278" s="1" t="str">
        <f ca="1">IFERROR(__xludf.DUMMYFUNCTION("IFERROR(JOIN("", "", FILTER('tagsBySource 1'!F$3:F$2402, $A278='tagsBySource 1'!$A$3:$A$2402, 'tagsBySource 1'!F$3:F$2402&lt;&gt;"""")), """")"),"")</f>
        <v/>
      </c>
      <c r="G278" s="1" t="str">
        <f ca="1">IFERROR(__xludf.DUMMYFUNCTION("IFERROR(JOIN("", "", FILTER('tagsBySource 1'!G$3:G$2402, $A278='tagsBySource 1'!$A$3:$A$2402, 'tagsBySource 1'!G$3:G$2402&lt;&gt;"""")), """")"),"")</f>
        <v/>
      </c>
      <c r="H278" s="1" t="str">
        <f ca="1">IFERROR(__xludf.DUMMYFUNCTION("IFERROR(JOIN("", "", FILTER('tagsBySource 1'!H$3:H$2402, $A278='tagsBySource 1'!$A$3:$A$2402, 'tagsBySource 1'!H$3:H$2402&lt;&gt;"""")), """")"),"")</f>
        <v/>
      </c>
      <c r="I278" s="1" t="str">
        <f ca="1">IFERROR(__xludf.DUMMYFUNCTION("IFERROR(JOIN("", "", FILTER('tagsBySource 1'!I$3:I$2402, $A278='tagsBySource 1'!$A$3:$A$2402, 'tagsBySource 1'!I$3:I$2402&lt;&gt;"""")), """")"),"")</f>
        <v/>
      </c>
      <c r="J278" s="1" t="str">
        <f ca="1">IFERROR(__xludf.DUMMYFUNCTION("IFERROR(JOIN("", "", FILTER('tagsBySource 1'!J$3:J$2402, $A278='tagsBySource 1'!$A$3:$A$2402, 'tagsBySource 1'!J$3:J$2402&lt;&gt;"""")), """")"),"")</f>
        <v/>
      </c>
      <c r="K278" s="1" t="str">
        <f ca="1">IFERROR(__xludf.DUMMYFUNCTION("IFERROR(JOIN("", "", FILTER('tagsBySource 1'!K$3:K$2402, $A278='tagsBySource 1'!$A$3:$A$2402, 'tagsBySource 1'!K$3:K$2402&lt;&gt;"""")), """")"),"")</f>
        <v/>
      </c>
      <c r="L278" s="1" t="str">
        <f ca="1">IFERROR(__xludf.DUMMYFUNCTION("IFERROR(JOIN("", "", FILTER('tagsBySource 1'!L$3:L$2402, $A278='tagsBySource 1'!$A$3:$A$2402, 'tagsBySource 1'!L$3:L$2402&lt;&gt;"""")), """")"),"")</f>
        <v/>
      </c>
      <c r="M278" s="1" t="str">
        <f ca="1">IFERROR(__xludf.DUMMYFUNCTION("IFERROR(JOIN("", "", FILTER('tagsBySource 1'!M$3:M$2402, $A278='tagsBySource 1'!$A$3:$A$2402, 'tagsBySource 1'!M$3:M$2402&lt;&gt;"""")), """")"),"")</f>
        <v/>
      </c>
      <c r="N278" s="1" t="str">
        <f ca="1">IFERROR(__xludf.DUMMYFUNCTION("IFERROR(JOIN("", "", FILTER('tagsBySource 1'!N$3:N$2402, $A278='tagsBySource 1'!$A$3:$A$2402, 'tagsBySource 1'!N$3:N$2402&lt;&gt;"""")), """")"),"")</f>
        <v/>
      </c>
      <c r="O278" s="1" t="str">
        <f ca="1">IFERROR(__xludf.DUMMYFUNCTION("IFERROR(JOIN("", "", FILTER('tagsBySource 1'!O$3:O$2402, $A278='tagsBySource 1'!$A$3:$A$2402, 'tagsBySource 1'!O$3:O$2402&lt;&gt;"""")), """")"),"")</f>
        <v/>
      </c>
      <c r="P278" s="1" t="str">
        <f ca="1">IFERROR(__xludf.DUMMYFUNCTION("IFERROR(JOIN("", "", FILTER('tagsBySource 1'!P$3:P$2402, $A278='tagsBySource 1'!$A$3:$A$2402, 'tagsBySource 1'!P$3:P$2402&lt;&gt;"""")), """")"),"")</f>
        <v/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IFERROR(__xludf.DUMMYFUNCTION("IFERROR(JOIN("", "", FILTER('tagsBySource 1'!B$3:B$2402, $A279='tagsBySource 1'!$A$3:$A$2402, 'tagsBySource 1'!B$3:B$2402&lt;&gt;"""")), """")"),"")</f>
        <v/>
      </c>
      <c r="C279" s="1" t="str">
        <f ca="1">IFERROR(__xludf.DUMMYFUNCTION("IFERROR(JOIN("", "", FILTER('tagsBySource 1'!C$3:C$2402, $A279='tagsBySource 1'!$A$3:$A$2402, 'tagsBySource 1'!C$3:C$2402&lt;&gt;"""")), """")"),"")</f>
        <v/>
      </c>
      <c r="D279" s="1" t="str">
        <f ca="1">IFERROR(__xludf.DUMMYFUNCTION("IFERROR(JOIN("", "", FILTER('tagsBySource 1'!D$3:D$2402, $A279='tagsBySource 1'!$A$3:$A$2402, 'tagsBySource 1'!D$3:D$2402&lt;&gt;"""")), """")"),"")</f>
        <v/>
      </c>
      <c r="E279" s="1" t="str">
        <f ca="1">IFERROR(__xludf.DUMMYFUNCTION("IFERROR(JOIN("", "", FILTER('tagsBySource 1'!E$3:E$2402, $A279='tagsBySource 1'!$A$3:$A$2402, 'tagsBySource 1'!E$3:E$2402&lt;&gt;"""")), """")"),"")</f>
        <v/>
      </c>
      <c r="F279" s="1" t="str">
        <f ca="1">IFERROR(__xludf.DUMMYFUNCTION("IFERROR(JOIN("", "", FILTER('tagsBySource 1'!F$3:F$2402, $A279='tagsBySource 1'!$A$3:$A$2402, 'tagsBySource 1'!F$3:F$2402&lt;&gt;"""")), """")"),"")</f>
        <v/>
      </c>
      <c r="G279" s="1" t="str">
        <f ca="1">IFERROR(__xludf.DUMMYFUNCTION("IFERROR(JOIN("", "", FILTER('tagsBySource 1'!G$3:G$2402, $A279='tagsBySource 1'!$A$3:$A$2402, 'tagsBySource 1'!G$3:G$2402&lt;&gt;"""")), """")"),"")</f>
        <v/>
      </c>
      <c r="H279" s="1" t="str">
        <f ca="1">IFERROR(__xludf.DUMMYFUNCTION("IFERROR(JOIN("", "", FILTER('tagsBySource 1'!H$3:H$2402, $A279='tagsBySource 1'!$A$3:$A$2402, 'tagsBySource 1'!H$3:H$2402&lt;&gt;"""")), """")"),"")</f>
        <v/>
      </c>
      <c r="I279" s="1" t="str">
        <f ca="1">IFERROR(__xludf.DUMMYFUNCTION("IFERROR(JOIN("", "", FILTER('tagsBySource 1'!I$3:I$2402, $A279='tagsBySource 1'!$A$3:$A$2402, 'tagsBySource 1'!I$3:I$2402&lt;&gt;"""")), """")"),"")</f>
        <v/>
      </c>
      <c r="J279" s="1" t="str">
        <f ca="1">IFERROR(__xludf.DUMMYFUNCTION("IFERROR(JOIN("", "", FILTER('tagsBySource 1'!J$3:J$2402, $A279='tagsBySource 1'!$A$3:$A$2402, 'tagsBySource 1'!J$3:J$2402&lt;&gt;"""")), """")"),"")</f>
        <v/>
      </c>
      <c r="K279" s="1" t="str">
        <f ca="1">IFERROR(__xludf.DUMMYFUNCTION("IFERROR(JOIN("", "", FILTER('tagsBySource 1'!K$3:K$2402, $A279='tagsBySource 1'!$A$3:$A$2402, 'tagsBySource 1'!K$3:K$2402&lt;&gt;"""")), """")"),"")</f>
        <v/>
      </c>
      <c r="L279" s="1" t="str">
        <f ca="1">IFERROR(__xludf.DUMMYFUNCTION("IFERROR(JOIN("", "", FILTER('tagsBySource 1'!L$3:L$2402, $A279='tagsBySource 1'!$A$3:$A$2402, 'tagsBySource 1'!L$3:L$2402&lt;&gt;"""")), """")"),"")</f>
        <v/>
      </c>
      <c r="M279" s="1" t="str">
        <f ca="1">IFERROR(__xludf.DUMMYFUNCTION("IFERROR(JOIN("", "", FILTER('tagsBySource 1'!M$3:M$2402, $A279='tagsBySource 1'!$A$3:$A$2402, 'tagsBySource 1'!M$3:M$2402&lt;&gt;"""")), """")"),"")</f>
        <v/>
      </c>
      <c r="N279" s="1" t="str">
        <f ca="1">IFERROR(__xludf.DUMMYFUNCTION("IFERROR(JOIN("", "", FILTER('tagsBySource 1'!N$3:N$2402, $A279='tagsBySource 1'!$A$3:$A$2402, 'tagsBySource 1'!N$3:N$2402&lt;&gt;"""")), """")"),"")</f>
        <v/>
      </c>
      <c r="O279" s="1" t="str">
        <f ca="1">IFERROR(__xludf.DUMMYFUNCTION("IFERROR(JOIN("", "", FILTER('tagsBySource 1'!O$3:O$2402, $A279='tagsBySource 1'!$A$3:$A$2402, 'tagsBySource 1'!O$3:O$2402&lt;&gt;"""")), """")"),"")</f>
        <v/>
      </c>
      <c r="P279" s="1" t="str">
        <f ca="1">IFERROR(__xludf.DUMMYFUNCTION("IFERROR(JOIN("", "", FILTER('tagsBySource 1'!P$3:P$2402, $A279='tagsBySource 1'!$A$3:$A$2402, 'tagsBySource 1'!P$3:P$2402&lt;&gt;"""")), """")"),"")</f>
        <v/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IFERROR(__xludf.DUMMYFUNCTION("IFERROR(JOIN("", "", FILTER('tagsBySource 1'!B$3:B$2402, $A280='tagsBySource 1'!$A$3:$A$2402, 'tagsBySource 1'!B$3:B$2402&lt;&gt;"""")), """")"),"")</f>
        <v/>
      </c>
      <c r="C280" s="1" t="str">
        <f ca="1">IFERROR(__xludf.DUMMYFUNCTION("IFERROR(JOIN("", "", FILTER('tagsBySource 1'!C$3:C$2402, $A280='tagsBySource 1'!$A$3:$A$2402, 'tagsBySource 1'!C$3:C$2402&lt;&gt;"""")), """")"),"")</f>
        <v/>
      </c>
      <c r="D280" s="1" t="str">
        <f ca="1">IFERROR(__xludf.DUMMYFUNCTION("IFERROR(JOIN("", "", FILTER('tagsBySource 1'!D$3:D$2402, $A280='tagsBySource 1'!$A$3:$A$2402, 'tagsBySource 1'!D$3:D$2402&lt;&gt;"""")), """")"),"")</f>
        <v/>
      </c>
      <c r="E280" s="1" t="str">
        <f ca="1">IFERROR(__xludf.DUMMYFUNCTION("IFERROR(JOIN("", "", FILTER('tagsBySource 1'!E$3:E$2402, $A280='tagsBySource 1'!$A$3:$A$2402, 'tagsBySource 1'!E$3:E$2402&lt;&gt;"""")), """")"),"")</f>
        <v/>
      </c>
      <c r="F280" s="1" t="str">
        <f ca="1">IFERROR(__xludf.DUMMYFUNCTION("IFERROR(JOIN("", "", FILTER('tagsBySource 1'!F$3:F$2402, $A280='tagsBySource 1'!$A$3:$A$2402, 'tagsBySource 1'!F$3:F$2402&lt;&gt;"""")), """")"),"")</f>
        <v/>
      </c>
      <c r="G280" s="1" t="str">
        <f ca="1">IFERROR(__xludf.DUMMYFUNCTION("IFERROR(JOIN("", "", FILTER('tagsBySource 1'!G$3:G$2402, $A280='tagsBySource 1'!$A$3:$A$2402, 'tagsBySource 1'!G$3:G$2402&lt;&gt;"""")), """")"),"")</f>
        <v/>
      </c>
      <c r="H280" s="1" t="str">
        <f ca="1">IFERROR(__xludf.DUMMYFUNCTION("IFERROR(JOIN("", "", FILTER('tagsBySource 1'!H$3:H$2402, $A280='tagsBySource 1'!$A$3:$A$2402, 'tagsBySource 1'!H$3:H$2402&lt;&gt;"""")), """")"),"")</f>
        <v/>
      </c>
      <c r="I280" s="1" t="str">
        <f ca="1">IFERROR(__xludf.DUMMYFUNCTION("IFERROR(JOIN("", "", FILTER('tagsBySource 1'!I$3:I$2402, $A280='tagsBySource 1'!$A$3:$A$2402, 'tagsBySource 1'!I$3:I$2402&lt;&gt;"""")), """")"),"")</f>
        <v/>
      </c>
      <c r="J280" s="1" t="str">
        <f ca="1">IFERROR(__xludf.DUMMYFUNCTION("IFERROR(JOIN("", "", FILTER('tagsBySource 1'!J$3:J$2402, $A280='tagsBySource 1'!$A$3:$A$2402, 'tagsBySource 1'!J$3:J$2402&lt;&gt;"""")), """")"),"")</f>
        <v/>
      </c>
      <c r="K280" s="1" t="str">
        <f ca="1">IFERROR(__xludf.DUMMYFUNCTION("IFERROR(JOIN("", "", FILTER('tagsBySource 1'!K$3:K$2402, $A280='tagsBySource 1'!$A$3:$A$2402, 'tagsBySource 1'!K$3:K$2402&lt;&gt;"""")), """")"),"")</f>
        <v/>
      </c>
      <c r="L280" s="1" t="str">
        <f ca="1">IFERROR(__xludf.DUMMYFUNCTION("IFERROR(JOIN("", "", FILTER('tagsBySource 1'!L$3:L$2402, $A280='tagsBySource 1'!$A$3:$A$2402, 'tagsBySource 1'!L$3:L$2402&lt;&gt;"""")), """")"),"")</f>
        <v/>
      </c>
      <c r="M280" s="1" t="str">
        <f ca="1">IFERROR(__xludf.DUMMYFUNCTION("IFERROR(JOIN("", "", FILTER('tagsBySource 1'!M$3:M$2402, $A280='tagsBySource 1'!$A$3:$A$2402, 'tagsBySource 1'!M$3:M$2402&lt;&gt;"""")), """")"),"")</f>
        <v/>
      </c>
      <c r="N280" s="1" t="str">
        <f ca="1">IFERROR(__xludf.DUMMYFUNCTION("IFERROR(JOIN("", "", FILTER('tagsBySource 1'!N$3:N$2402, $A280='tagsBySource 1'!$A$3:$A$2402, 'tagsBySource 1'!N$3:N$2402&lt;&gt;"""")), """")"),"")</f>
        <v/>
      </c>
      <c r="O280" s="1" t="str">
        <f ca="1">IFERROR(__xludf.DUMMYFUNCTION("IFERROR(JOIN("", "", FILTER('tagsBySource 1'!O$3:O$2402, $A280='tagsBySource 1'!$A$3:$A$2402, 'tagsBySource 1'!O$3:O$2402&lt;&gt;"""")), """")"),"")</f>
        <v/>
      </c>
      <c r="P280" s="1" t="str">
        <f ca="1">IFERROR(__xludf.DUMMYFUNCTION("IFERROR(JOIN("", "", FILTER('tagsBySource 1'!P$3:P$2402, $A280='tagsBySource 1'!$A$3:$A$2402, 'tagsBySource 1'!P$3:P$2402&lt;&gt;"""")), """")"),"")</f>
        <v/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IFERROR(__xludf.DUMMYFUNCTION("IFERROR(JOIN("", "", FILTER('tagsBySource 1'!B$3:B$2402, $A281='tagsBySource 1'!$A$3:$A$2402, 'tagsBySource 1'!B$3:B$2402&lt;&gt;"""")), """")"),"")</f>
        <v/>
      </c>
      <c r="C281" s="1" t="str">
        <f ca="1">IFERROR(__xludf.DUMMYFUNCTION("IFERROR(JOIN("", "", FILTER('tagsBySource 1'!C$3:C$2402, $A281='tagsBySource 1'!$A$3:$A$2402, 'tagsBySource 1'!C$3:C$2402&lt;&gt;"""")), """")"),"")</f>
        <v/>
      </c>
      <c r="D281" s="1" t="str">
        <f ca="1">IFERROR(__xludf.DUMMYFUNCTION("IFERROR(JOIN("", "", FILTER('tagsBySource 1'!D$3:D$2402, $A281='tagsBySource 1'!$A$3:$A$2402, 'tagsBySource 1'!D$3:D$2402&lt;&gt;"""")), """")"),"")</f>
        <v/>
      </c>
      <c r="E281" s="1" t="str">
        <f ca="1">IFERROR(__xludf.DUMMYFUNCTION("IFERROR(JOIN("", "", FILTER('tagsBySource 1'!E$3:E$2402, $A281='tagsBySource 1'!$A$3:$A$2402, 'tagsBySource 1'!E$3:E$2402&lt;&gt;"""")), """")"),"")</f>
        <v/>
      </c>
      <c r="F281" s="1" t="str">
        <f ca="1">IFERROR(__xludf.DUMMYFUNCTION("IFERROR(JOIN("", "", FILTER('tagsBySource 1'!F$3:F$2402, $A281='tagsBySource 1'!$A$3:$A$2402, 'tagsBySource 1'!F$3:F$2402&lt;&gt;"""")), """")"),"")</f>
        <v/>
      </c>
      <c r="G281" s="1" t="str">
        <f ca="1">IFERROR(__xludf.DUMMYFUNCTION("IFERROR(JOIN("", "", FILTER('tagsBySource 1'!G$3:G$2402, $A281='tagsBySource 1'!$A$3:$A$2402, 'tagsBySource 1'!G$3:G$2402&lt;&gt;"""")), """")"),"")</f>
        <v/>
      </c>
      <c r="H281" s="1" t="str">
        <f ca="1">IFERROR(__xludf.DUMMYFUNCTION("IFERROR(JOIN("", "", FILTER('tagsBySource 1'!H$3:H$2402, $A281='tagsBySource 1'!$A$3:$A$2402, 'tagsBySource 1'!H$3:H$2402&lt;&gt;"""")), """")"),"")</f>
        <v/>
      </c>
      <c r="I281" s="1" t="str">
        <f ca="1">IFERROR(__xludf.DUMMYFUNCTION("IFERROR(JOIN("", "", FILTER('tagsBySource 1'!I$3:I$2402, $A281='tagsBySource 1'!$A$3:$A$2402, 'tagsBySource 1'!I$3:I$2402&lt;&gt;"""")), """")"),"")</f>
        <v/>
      </c>
      <c r="J281" s="1" t="str">
        <f ca="1">IFERROR(__xludf.DUMMYFUNCTION("IFERROR(JOIN("", "", FILTER('tagsBySource 1'!J$3:J$2402, $A281='tagsBySource 1'!$A$3:$A$2402, 'tagsBySource 1'!J$3:J$2402&lt;&gt;"""")), """")"),"")</f>
        <v/>
      </c>
      <c r="K281" s="1" t="str">
        <f ca="1">IFERROR(__xludf.DUMMYFUNCTION("IFERROR(JOIN("", "", FILTER('tagsBySource 1'!K$3:K$2402, $A281='tagsBySource 1'!$A$3:$A$2402, 'tagsBySource 1'!K$3:K$2402&lt;&gt;"""")), """")"),"")</f>
        <v/>
      </c>
      <c r="L281" s="1" t="str">
        <f ca="1">IFERROR(__xludf.DUMMYFUNCTION("IFERROR(JOIN("", "", FILTER('tagsBySource 1'!L$3:L$2402, $A281='tagsBySource 1'!$A$3:$A$2402, 'tagsBySource 1'!L$3:L$2402&lt;&gt;"""")), """")"),"")</f>
        <v/>
      </c>
      <c r="M281" s="1" t="str">
        <f ca="1">IFERROR(__xludf.DUMMYFUNCTION("IFERROR(JOIN("", "", FILTER('tagsBySource 1'!M$3:M$2402, $A281='tagsBySource 1'!$A$3:$A$2402, 'tagsBySource 1'!M$3:M$2402&lt;&gt;"""")), """")"),"")</f>
        <v/>
      </c>
      <c r="N281" s="1" t="str">
        <f ca="1">IFERROR(__xludf.DUMMYFUNCTION("IFERROR(JOIN("", "", FILTER('tagsBySource 1'!N$3:N$2402, $A281='tagsBySource 1'!$A$3:$A$2402, 'tagsBySource 1'!N$3:N$2402&lt;&gt;"""")), """")"),"")</f>
        <v/>
      </c>
      <c r="O281" s="1" t="str">
        <f ca="1">IFERROR(__xludf.DUMMYFUNCTION("IFERROR(JOIN("", "", FILTER('tagsBySource 1'!O$3:O$2402, $A281='tagsBySource 1'!$A$3:$A$2402, 'tagsBySource 1'!O$3:O$2402&lt;&gt;"""")), """")"),"")</f>
        <v/>
      </c>
      <c r="P281" s="1" t="str">
        <f ca="1">IFERROR(__xludf.DUMMYFUNCTION("IFERROR(JOIN("", "", FILTER('tagsBySource 1'!P$3:P$2402, $A281='tagsBySource 1'!$A$3:$A$2402, 'tagsBySource 1'!P$3:P$2402&lt;&gt;"""")), """")"),"")</f>
        <v/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IFERROR(__xludf.DUMMYFUNCTION("IFERROR(JOIN("", "", FILTER('tagsBySource 1'!B$3:B$2402, $A282='tagsBySource 1'!$A$3:$A$2402, 'tagsBySource 1'!B$3:B$2402&lt;&gt;"""")), """")"),"")</f>
        <v/>
      </c>
      <c r="C282" s="1" t="str">
        <f ca="1">IFERROR(__xludf.DUMMYFUNCTION("IFERROR(JOIN("", "", FILTER('tagsBySource 1'!C$3:C$2402, $A282='tagsBySource 1'!$A$3:$A$2402, 'tagsBySource 1'!C$3:C$2402&lt;&gt;"""")), """")"),"")</f>
        <v/>
      </c>
      <c r="D282" s="1" t="str">
        <f ca="1">IFERROR(__xludf.DUMMYFUNCTION("IFERROR(JOIN("", "", FILTER('tagsBySource 1'!D$3:D$2402, $A282='tagsBySource 1'!$A$3:$A$2402, 'tagsBySource 1'!D$3:D$2402&lt;&gt;"""")), """")"),"")</f>
        <v/>
      </c>
      <c r="E282" s="1" t="str">
        <f ca="1">IFERROR(__xludf.DUMMYFUNCTION("IFERROR(JOIN("", "", FILTER('tagsBySource 1'!E$3:E$2402, $A282='tagsBySource 1'!$A$3:$A$2402, 'tagsBySource 1'!E$3:E$2402&lt;&gt;"""")), """")"),"")</f>
        <v/>
      </c>
      <c r="F282" s="1" t="str">
        <f ca="1">IFERROR(__xludf.DUMMYFUNCTION("IFERROR(JOIN("", "", FILTER('tagsBySource 1'!F$3:F$2402, $A282='tagsBySource 1'!$A$3:$A$2402, 'tagsBySource 1'!F$3:F$2402&lt;&gt;"""")), """")"),"")</f>
        <v/>
      </c>
      <c r="G282" s="1" t="str">
        <f ca="1">IFERROR(__xludf.DUMMYFUNCTION("IFERROR(JOIN("", "", FILTER('tagsBySource 1'!G$3:G$2402, $A282='tagsBySource 1'!$A$3:$A$2402, 'tagsBySource 1'!G$3:G$2402&lt;&gt;"""")), """")"),"")</f>
        <v/>
      </c>
      <c r="H282" s="1" t="str">
        <f ca="1">IFERROR(__xludf.DUMMYFUNCTION("IFERROR(JOIN("", "", FILTER('tagsBySource 1'!H$3:H$2402, $A282='tagsBySource 1'!$A$3:$A$2402, 'tagsBySource 1'!H$3:H$2402&lt;&gt;"""")), """")"),"")</f>
        <v/>
      </c>
      <c r="I282" s="1" t="str">
        <f ca="1">IFERROR(__xludf.DUMMYFUNCTION("IFERROR(JOIN("", "", FILTER('tagsBySource 1'!I$3:I$2402, $A282='tagsBySource 1'!$A$3:$A$2402, 'tagsBySource 1'!I$3:I$2402&lt;&gt;"""")), """")"),"")</f>
        <v/>
      </c>
      <c r="J282" s="1" t="str">
        <f ca="1">IFERROR(__xludf.DUMMYFUNCTION("IFERROR(JOIN("", "", FILTER('tagsBySource 1'!J$3:J$2402, $A282='tagsBySource 1'!$A$3:$A$2402, 'tagsBySource 1'!J$3:J$2402&lt;&gt;"""")), """")"),"")</f>
        <v/>
      </c>
      <c r="K282" s="1" t="str">
        <f ca="1">IFERROR(__xludf.DUMMYFUNCTION("IFERROR(JOIN("", "", FILTER('tagsBySource 1'!K$3:K$2402, $A282='tagsBySource 1'!$A$3:$A$2402, 'tagsBySource 1'!K$3:K$2402&lt;&gt;"""")), """")"),"")</f>
        <v/>
      </c>
      <c r="L282" s="1" t="str">
        <f ca="1">IFERROR(__xludf.DUMMYFUNCTION("IFERROR(JOIN("", "", FILTER('tagsBySource 1'!L$3:L$2402, $A282='tagsBySource 1'!$A$3:$A$2402, 'tagsBySource 1'!L$3:L$2402&lt;&gt;"""")), """")"),"")</f>
        <v/>
      </c>
      <c r="M282" s="1" t="str">
        <f ca="1">IFERROR(__xludf.DUMMYFUNCTION("IFERROR(JOIN("", "", FILTER('tagsBySource 1'!M$3:M$2402, $A282='tagsBySource 1'!$A$3:$A$2402, 'tagsBySource 1'!M$3:M$2402&lt;&gt;"""")), """")"),"")</f>
        <v/>
      </c>
      <c r="N282" s="1" t="str">
        <f ca="1">IFERROR(__xludf.DUMMYFUNCTION("IFERROR(JOIN("", "", FILTER('tagsBySource 1'!N$3:N$2402, $A282='tagsBySource 1'!$A$3:$A$2402, 'tagsBySource 1'!N$3:N$2402&lt;&gt;"""")), """")"),"")</f>
        <v/>
      </c>
      <c r="O282" s="1" t="str">
        <f ca="1">IFERROR(__xludf.DUMMYFUNCTION("IFERROR(JOIN("", "", FILTER('tagsBySource 1'!O$3:O$2402, $A282='tagsBySource 1'!$A$3:$A$2402, 'tagsBySource 1'!O$3:O$2402&lt;&gt;"""")), """")"),"")</f>
        <v/>
      </c>
      <c r="P282" s="1" t="str">
        <f ca="1">IFERROR(__xludf.DUMMYFUNCTION("IFERROR(JOIN("", "", FILTER('tagsBySource 1'!P$3:P$2402, $A282='tagsBySource 1'!$A$3:$A$2402, 'tagsBySource 1'!P$3:P$2402&lt;&gt;"""")), """")"),"")</f>
        <v/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IFERROR(__xludf.DUMMYFUNCTION("IFERROR(JOIN("", "", FILTER('tagsBySource 1'!B$3:B$2402, $A283='tagsBySource 1'!$A$3:$A$2402, 'tagsBySource 1'!B$3:B$2402&lt;&gt;"""")), """")"),"")</f>
        <v/>
      </c>
      <c r="C283" s="1" t="str">
        <f ca="1">IFERROR(__xludf.DUMMYFUNCTION("IFERROR(JOIN("", "", FILTER('tagsBySource 1'!C$3:C$2402, $A283='tagsBySource 1'!$A$3:$A$2402, 'tagsBySource 1'!C$3:C$2402&lt;&gt;"""")), """")"),"")</f>
        <v/>
      </c>
      <c r="D283" s="1" t="str">
        <f ca="1">IFERROR(__xludf.DUMMYFUNCTION("IFERROR(JOIN("", "", FILTER('tagsBySource 1'!D$3:D$2402, $A283='tagsBySource 1'!$A$3:$A$2402, 'tagsBySource 1'!D$3:D$2402&lt;&gt;"""")), """")"),"")</f>
        <v/>
      </c>
      <c r="E283" s="1" t="str">
        <f ca="1">IFERROR(__xludf.DUMMYFUNCTION("IFERROR(JOIN("", "", FILTER('tagsBySource 1'!E$3:E$2402, $A283='tagsBySource 1'!$A$3:$A$2402, 'tagsBySource 1'!E$3:E$2402&lt;&gt;"""")), """")"),"")</f>
        <v/>
      </c>
      <c r="F283" s="1" t="str">
        <f ca="1">IFERROR(__xludf.DUMMYFUNCTION("IFERROR(JOIN("", "", FILTER('tagsBySource 1'!F$3:F$2402, $A283='tagsBySource 1'!$A$3:$A$2402, 'tagsBySource 1'!F$3:F$2402&lt;&gt;"""")), """")"),"")</f>
        <v/>
      </c>
      <c r="G283" s="1" t="str">
        <f ca="1">IFERROR(__xludf.DUMMYFUNCTION("IFERROR(JOIN("", "", FILTER('tagsBySource 1'!G$3:G$2402, $A283='tagsBySource 1'!$A$3:$A$2402, 'tagsBySource 1'!G$3:G$2402&lt;&gt;"""")), """")"),"")</f>
        <v/>
      </c>
      <c r="H283" s="1" t="str">
        <f ca="1">IFERROR(__xludf.DUMMYFUNCTION("IFERROR(JOIN("", "", FILTER('tagsBySource 1'!H$3:H$2402, $A283='tagsBySource 1'!$A$3:$A$2402, 'tagsBySource 1'!H$3:H$2402&lt;&gt;"""")), """")"),"")</f>
        <v/>
      </c>
      <c r="I283" s="1" t="str">
        <f ca="1">IFERROR(__xludf.DUMMYFUNCTION("IFERROR(JOIN("", "", FILTER('tagsBySource 1'!I$3:I$2402, $A283='tagsBySource 1'!$A$3:$A$2402, 'tagsBySource 1'!I$3:I$2402&lt;&gt;"""")), """")"),"")</f>
        <v/>
      </c>
      <c r="J283" s="1" t="str">
        <f ca="1">IFERROR(__xludf.DUMMYFUNCTION("IFERROR(JOIN("", "", FILTER('tagsBySource 1'!J$3:J$2402, $A283='tagsBySource 1'!$A$3:$A$2402, 'tagsBySource 1'!J$3:J$2402&lt;&gt;"""")), """")"),"")</f>
        <v/>
      </c>
      <c r="K283" s="1" t="str">
        <f ca="1">IFERROR(__xludf.DUMMYFUNCTION("IFERROR(JOIN("", "", FILTER('tagsBySource 1'!K$3:K$2402, $A283='tagsBySource 1'!$A$3:$A$2402, 'tagsBySource 1'!K$3:K$2402&lt;&gt;"""")), """")"),"")</f>
        <v/>
      </c>
      <c r="L283" s="1" t="str">
        <f ca="1">IFERROR(__xludf.DUMMYFUNCTION("IFERROR(JOIN("", "", FILTER('tagsBySource 1'!L$3:L$2402, $A283='tagsBySource 1'!$A$3:$A$2402, 'tagsBySource 1'!L$3:L$2402&lt;&gt;"""")), """")"),"")</f>
        <v/>
      </c>
      <c r="M283" s="1" t="str">
        <f ca="1">IFERROR(__xludf.DUMMYFUNCTION("IFERROR(JOIN("", "", FILTER('tagsBySource 1'!M$3:M$2402, $A283='tagsBySource 1'!$A$3:$A$2402, 'tagsBySource 1'!M$3:M$2402&lt;&gt;"""")), """")"),"")</f>
        <v/>
      </c>
      <c r="N283" s="1" t="str">
        <f ca="1">IFERROR(__xludf.DUMMYFUNCTION("IFERROR(JOIN("", "", FILTER('tagsBySource 1'!N$3:N$2402, $A283='tagsBySource 1'!$A$3:$A$2402, 'tagsBySource 1'!N$3:N$2402&lt;&gt;"""")), """")"),"")</f>
        <v/>
      </c>
      <c r="O283" s="1" t="str">
        <f ca="1">IFERROR(__xludf.DUMMYFUNCTION("IFERROR(JOIN("", "", FILTER('tagsBySource 1'!O$3:O$2402, $A283='tagsBySource 1'!$A$3:$A$2402, 'tagsBySource 1'!O$3:O$2402&lt;&gt;"""")), """")"),"")</f>
        <v/>
      </c>
      <c r="P283" s="1" t="str">
        <f ca="1">IFERROR(__xludf.DUMMYFUNCTION("IFERROR(JOIN("", "", FILTER('tagsBySource 1'!P$3:P$2402, $A283='tagsBySource 1'!$A$3:$A$2402, 'tagsBySource 1'!P$3:P$2402&lt;&gt;"""")), """")"),"")</f>
        <v/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IFERROR(__xludf.DUMMYFUNCTION("IFERROR(JOIN("", "", FILTER('tagsBySource 1'!B$3:B$2402, $A284='tagsBySource 1'!$A$3:$A$2402, 'tagsBySource 1'!B$3:B$2402&lt;&gt;"""")), """")"),"")</f>
        <v/>
      </c>
      <c r="C284" s="1" t="str">
        <f ca="1">IFERROR(__xludf.DUMMYFUNCTION("IFERROR(JOIN("", "", FILTER('tagsBySource 1'!C$3:C$2402, $A284='tagsBySource 1'!$A$3:$A$2402, 'tagsBySource 1'!C$3:C$2402&lt;&gt;"""")), """")"),"")</f>
        <v/>
      </c>
      <c r="D284" s="1" t="str">
        <f ca="1">IFERROR(__xludf.DUMMYFUNCTION("IFERROR(JOIN("", "", FILTER('tagsBySource 1'!D$3:D$2402, $A284='tagsBySource 1'!$A$3:$A$2402, 'tagsBySource 1'!D$3:D$2402&lt;&gt;"""")), """")"),"")</f>
        <v/>
      </c>
      <c r="E284" s="1" t="str">
        <f ca="1">IFERROR(__xludf.DUMMYFUNCTION("IFERROR(JOIN("", "", FILTER('tagsBySource 1'!E$3:E$2402, $A284='tagsBySource 1'!$A$3:$A$2402, 'tagsBySource 1'!E$3:E$2402&lt;&gt;"""")), """")"),"")</f>
        <v/>
      </c>
      <c r="F284" s="1" t="str">
        <f ca="1">IFERROR(__xludf.DUMMYFUNCTION("IFERROR(JOIN("", "", FILTER('tagsBySource 1'!F$3:F$2402, $A284='tagsBySource 1'!$A$3:$A$2402, 'tagsBySource 1'!F$3:F$2402&lt;&gt;"""")), """")"),"")</f>
        <v/>
      </c>
      <c r="G284" s="1" t="str">
        <f ca="1">IFERROR(__xludf.DUMMYFUNCTION("IFERROR(JOIN("", "", FILTER('tagsBySource 1'!G$3:G$2402, $A284='tagsBySource 1'!$A$3:$A$2402, 'tagsBySource 1'!G$3:G$2402&lt;&gt;"""")), """")"),"")</f>
        <v/>
      </c>
      <c r="H284" s="1" t="str">
        <f ca="1">IFERROR(__xludf.DUMMYFUNCTION("IFERROR(JOIN("", "", FILTER('tagsBySource 1'!H$3:H$2402, $A284='tagsBySource 1'!$A$3:$A$2402, 'tagsBySource 1'!H$3:H$2402&lt;&gt;"""")), """")"),"")</f>
        <v/>
      </c>
      <c r="I284" s="1" t="str">
        <f ca="1">IFERROR(__xludf.DUMMYFUNCTION("IFERROR(JOIN("", "", FILTER('tagsBySource 1'!I$3:I$2402, $A284='tagsBySource 1'!$A$3:$A$2402, 'tagsBySource 1'!I$3:I$2402&lt;&gt;"""")), """")"),"")</f>
        <v/>
      </c>
      <c r="J284" s="1" t="str">
        <f ca="1">IFERROR(__xludf.DUMMYFUNCTION("IFERROR(JOIN("", "", FILTER('tagsBySource 1'!J$3:J$2402, $A284='tagsBySource 1'!$A$3:$A$2402, 'tagsBySource 1'!J$3:J$2402&lt;&gt;"""")), """")"),"")</f>
        <v/>
      </c>
      <c r="K284" s="1" t="str">
        <f ca="1">IFERROR(__xludf.DUMMYFUNCTION("IFERROR(JOIN("", "", FILTER('tagsBySource 1'!K$3:K$2402, $A284='tagsBySource 1'!$A$3:$A$2402, 'tagsBySource 1'!K$3:K$2402&lt;&gt;"""")), """")"),"")</f>
        <v/>
      </c>
      <c r="L284" s="1" t="str">
        <f ca="1">IFERROR(__xludf.DUMMYFUNCTION("IFERROR(JOIN("", "", FILTER('tagsBySource 1'!L$3:L$2402, $A284='tagsBySource 1'!$A$3:$A$2402, 'tagsBySource 1'!L$3:L$2402&lt;&gt;"""")), """")"),"")</f>
        <v/>
      </c>
      <c r="M284" s="1" t="str">
        <f ca="1">IFERROR(__xludf.DUMMYFUNCTION("IFERROR(JOIN("", "", FILTER('tagsBySource 1'!M$3:M$2402, $A284='tagsBySource 1'!$A$3:$A$2402, 'tagsBySource 1'!M$3:M$2402&lt;&gt;"""")), """")"),"")</f>
        <v/>
      </c>
      <c r="N284" s="1" t="str">
        <f ca="1">IFERROR(__xludf.DUMMYFUNCTION("IFERROR(JOIN("", "", FILTER('tagsBySource 1'!N$3:N$2402, $A284='tagsBySource 1'!$A$3:$A$2402, 'tagsBySource 1'!N$3:N$2402&lt;&gt;"""")), """")"),"")</f>
        <v/>
      </c>
      <c r="O284" s="1" t="str">
        <f ca="1">IFERROR(__xludf.DUMMYFUNCTION("IFERROR(JOIN("", "", FILTER('tagsBySource 1'!O$3:O$2402, $A284='tagsBySource 1'!$A$3:$A$2402, 'tagsBySource 1'!O$3:O$2402&lt;&gt;"""")), """")"),"")</f>
        <v/>
      </c>
      <c r="P284" s="1" t="str">
        <f ca="1">IFERROR(__xludf.DUMMYFUNCTION("IFERROR(JOIN("", "", FILTER('tagsBySource 1'!P$3:P$2402, $A284='tagsBySource 1'!$A$3:$A$2402, 'tagsBySource 1'!P$3:P$2402&lt;&gt;"""")), """")"),"")</f>
        <v/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IFERROR(__xludf.DUMMYFUNCTION("IFERROR(JOIN("", "", FILTER('tagsBySource 1'!B$3:B$2402, $A285='tagsBySource 1'!$A$3:$A$2402, 'tagsBySource 1'!B$3:B$2402&lt;&gt;"""")), """")"),"")</f>
        <v/>
      </c>
      <c r="C285" s="1" t="str">
        <f ca="1">IFERROR(__xludf.DUMMYFUNCTION("IFERROR(JOIN("", "", FILTER('tagsBySource 1'!C$3:C$2402, $A285='tagsBySource 1'!$A$3:$A$2402, 'tagsBySource 1'!C$3:C$2402&lt;&gt;"""")), """")"),"")</f>
        <v/>
      </c>
      <c r="D285" s="1" t="str">
        <f ca="1">IFERROR(__xludf.DUMMYFUNCTION("IFERROR(JOIN("", "", FILTER('tagsBySource 1'!D$3:D$2402, $A285='tagsBySource 1'!$A$3:$A$2402, 'tagsBySource 1'!D$3:D$2402&lt;&gt;"""")), """")"),"")</f>
        <v/>
      </c>
      <c r="E285" s="1" t="str">
        <f ca="1">IFERROR(__xludf.DUMMYFUNCTION("IFERROR(JOIN("", "", FILTER('tagsBySource 1'!E$3:E$2402, $A285='tagsBySource 1'!$A$3:$A$2402, 'tagsBySource 1'!E$3:E$2402&lt;&gt;"""")), """")"),"")</f>
        <v/>
      </c>
      <c r="F285" s="1" t="str">
        <f ca="1">IFERROR(__xludf.DUMMYFUNCTION("IFERROR(JOIN("", "", FILTER('tagsBySource 1'!F$3:F$2402, $A285='tagsBySource 1'!$A$3:$A$2402, 'tagsBySource 1'!F$3:F$2402&lt;&gt;"""")), """")"),"")</f>
        <v/>
      </c>
      <c r="G285" s="1" t="str">
        <f ca="1">IFERROR(__xludf.DUMMYFUNCTION("IFERROR(JOIN("", "", FILTER('tagsBySource 1'!G$3:G$2402, $A285='tagsBySource 1'!$A$3:$A$2402, 'tagsBySource 1'!G$3:G$2402&lt;&gt;"""")), """")"),"")</f>
        <v/>
      </c>
      <c r="H285" s="1" t="str">
        <f ca="1">IFERROR(__xludf.DUMMYFUNCTION("IFERROR(JOIN("", "", FILTER('tagsBySource 1'!H$3:H$2402, $A285='tagsBySource 1'!$A$3:$A$2402, 'tagsBySource 1'!H$3:H$2402&lt;&gt;"""")), """")"),"")</f>
        <v/>
      </c>
      <c r="I285" s="1" t="str">
        <f ca="1">IFERROR(__xludf.DUMMYFUNCTION("IFERROR(JOIN("", "", FILTER('tagsBySource 1'!I$3:I$2402, $A285='tagsBySource 1'!$A$3:$A$2402, 'tagsBySource 1'!I$3:I$2402&lt;&gt;"""")), """")"),"")</f>
        <v/>
      </c>
      <c r="J285" s="1" t="str">
        <f ca="1">IFERROR(__xludf.DUMMYFUNCTION("IFERROR(JOIN("", "", FILTER('tagsBySource 1'!J$3:J$2402, $A285='tagsBySource 1'!$A$3:$A$2402, 'tagsBySource 1'!J$3:J$2402&lt;&gt;"""")), """")"),"")</f>
        <v/>
      </c>
      <c r="K285" s="1" t="str">
        <f ca="1">IFERROR(__xludf.DUMMYFUNCTION("IFERROR(JOIN("", "", FILTER('tagsBySource 1'!K$3:K$2402, $A285='tagsBySource 1'!$A$3:$A$2402, 'tagsBySource 1'!K$3:K$2402&lt;&gt;"""")), """")"),"")</f>
        <v/>
      </c>
      <c r="L285" s="1" t="str">
        <f ca="1">IFERROR(__xludf.DUMMYFUNCTION("IFERROR(JOIN("", "", FILTER('tagsBySource 1'!L$3:L$2402, $A285='tagsBySource 1'!$A$3:$A$2402, 'tagsBySource 1'!L$3:L$2402&lt;&gt;"""")), """")"),"")</f>
        <v/>
      </c>
      <c r="M285" s="1" t="str">
        <f ca="1">IFERROR(__xludf.DUMMYFUNCTION("IFERROR(JOIN("", "", FILTER('tagsBySource 1'!M$3:M$2402, $A285='tagsBySource 1'!$A$3:$A$2402, 'tagsBySource 1'!M$3:M$2402&lt;&gt;"""")), """")"),"")</f>
        <v/>
      </c>
      <c r="N285" s="1" t="str">
        <f ca="1">IFERROR(__xludf.DUMMYFUNCTION("IFERROR(JOIN("", "", FILTER('tagsBySource 1'!N$3:N$2402, $A285='tagsBySource 1'!$A$3:$A$2402, 'tagsBySource 1'!N$3:N$2402&lt;&gt;"""")), """")"),"")</f>
        <v/>
      </c>
      <c r="O285" s="1" t="str">
        <f ca="1">IFERROR(__xludf.DUMMYFUNCTION("IFERROR(JOIN("", "", FILTER('tagsBySource 1'!O$3:O$2402, $A285='tagsBySource 1'!$A$3:$A$2402, 'tagsBySource 1'!O$3:O$2402&lt;&gt;"""")), """")"),"")</f>
        <v/>
      </c>
      <c r="P285" s="1" t="str">
        <f ca="1">IFERROR(__xludf.DUMMYFUNCTION("IFERROR(JOIN("", "", FILTER('tagsBySource 1'!P$3:P$2402, $A285='tagsBySource 1'!$A$3:$A$2402, 'tagsBySource 1'!P$3:P$2402&lt;&gt;"""")), """")"),"")</f>
        <v/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IFERROR(__xludf.DUMMYFUNCTION("IFERROR(JOIN("", "", FILTER('tagsBySource 1'!B$3:B$2402, $A286='tagsBySource 1'!$A$3:$A$2402, 'tagsBySource 1'!B$3:B$2402&lt;&gt;"""")), """")"),"")</f>
        <v/>
      </c>
      <c r="C286" s="1" t="str">
        <f ca="1">IFERROR(__xludf.DUMMYFUNCTION("IFERROR(JOIN("", "", FILTER('tagsBySource 1'!C$3:C$2402, $A286='tagsBySource 1'!$A$3:$A$2402, 'tagsBySource 1'!C$3:C$2402&lt;&gt;"""")), """")"),"")</f>
        <v/>
      </c>
      <c r="D286" s="1" t="str">
        <f ca="1">IFERROR(__xludf.DUMMYFUNCTION("IFERROR(JOIN("", "", FILTER('tagsBySource 1'!D$3:D$2402, $A286='tagsBySource 1'!$A$3:$A$2402, 'tagsBySource 1'!D$3:D$2402&lt;&gt;"""")), """")"),"")</f>
        <v/>
      </c>
      <c r="E286" s="1" t="str">
        <f ca="1">IFERROR(__xludf.DUMMYFUNCTION("IFERROR(JOIN("", "", FILTER('tagsBySource 1'!E$3:E$2402, $A286='tagsBySource 1'!$A$3:$A$2402, 'tagsBySource 1'!E$3:E$2402&lt;&gt;"""")), """")"),"")</f>
        <v/>
      </c>
      <c r="F286" s="1" t="str">
        <f ca="1">IFERROR(__xludf.DUMMYFUNCTION("IFERROR(JOIN("", "", FILTER('tagsBySource 1'!F$3:F$2402, $A286='tagsBySource 1'!$A$3:$A$2402, 'tagsBySource 1'!F$3:F$2402&lt;&gt;"""")), """")"),"")</f>
        <v/>
      </c>
      <c r="G286" s="1" t="str">
        <f ca="1">IFERROR(__xludf.DUMMYFUNCTION("IFERROR(JOIN("", "", FILTER('tagsBySource 1'!G$3:G$2402, $A286='tagsBySource 1'!$A$3:$A$2402, 'tagsBySource 1'!G$3:G$2402&lt;&gt;"""")), """")"),"")</f>
        <v/>
      </c>
      <c r="H286" s="1" t="str">
        <f ca="1">IFERROR(__xludf.DUMMYFUNCTION("IFERROR(JOIN("", "", FILTER('tagsBySource 1'!H$3:H$2402, $A286='tagsBySource 1'!$A$3:$A$2402, 'tagsBySource 1'!H$3:H$2402&lt;&gt;"""")), """")"),"")</f>
        <v/>
      </c>
      <c r="I286" s="1" t="str">
        <f ca="1">IFERROR(__xludf.DUMMYFUNCTION("IFERROR(JOIN("", "", FILTER('tagsBySource 1'!I$3:I$2402, $A286='tagsBySource 1'!$A$3:$A$2402, 'tagsBySource 1'!I$3:I$2402&lt;&gt;"""")), """")"),"")</f>
        <v/>
      </c>
      <c r="J286" s="1" t="str">
        <f ca="1">IFERROR(__xludf.DUMMYFUNCTION("IFERROR(JOIN("", "", FILTER('tagsBySource 1'!J$3:J$2402, $A286='tagsBySource 1'!$A$3:$A$2402, 'tagsBySource 1'!J$3:J$2402&lt;&gt;"""")), """")"),"")</f>
        <v/>
      </c>
      <c r="K286" s="1" t="str">
        <f ca="1">IFERROR(__xludf.DUMMYFUNCTION("IFERROR(JOIN("", "", FILTER('tagsBySource 1'!K$3:K$2402, $A286='tagsBySource 1'!$A$3:$A$2402, 'tagsBySource 1'!K$3:K$2402&lt;&gt;"""")), """")"),"")</f>
        <v/>
      </c>
      <c r="L286" s="1" t="str">
        <f ca="1">IFERROR(__xludf.DUMMYFUNCTION("IFERROR(JOIN("", "", FILTER('tagsBySource 1'!L$3:L$2402, $A286='tagsBySource 1'!$A$3:$A$2402, 'tagsBySource 1'!L$3:L$2402&lt;&gt;"""")), """")"),"")</f>
        <v/>
      </c>
      <c r="M286" s="1" t="str">
        <f ca="1">IFERROR(__xludf.DUMMYFUNCTION("IFERROR(JOIN("", "", FILTER('tagsBySource 1'!M$3:M$2402, $A286='tagsBySource 1'!$A$3:$A$2402, 'tagsBySource 1'!M$3:M$2402&lt;&gt;"""")), """")"),"")</f>
        <v/>
      </c>
      <c r="N286" s="1" t="str">
        <f ca="1">IFERROR(__xludf.DUMMYFUNCTION("IFERROR(JOIN("", "", FILTER('tagsBySource 1'!N$3:N$2402, $A286='tagsBySource 1'!$A$3:$A$2402, 'tagsBySource 1'!N$3:N$2402&lt;&gt;"""")), """")"),"")</f>
        <v/>
      </c>
      <c r="O286" s="1" t="str">
        <f ca="1">IFERROR(__xludf.DUMMYFUNCTION("IFERROR(JOIN("", "", FILTER('tagsBySource 1'!O$3:O$2402, $A286='tagsBySource 1'!$A$3:$A$2402, 'tagsBySource 1'!O$3:O$2402&lt;&gt;"""")), """")"),"")</f>
        <v/>
      </c>
      <c r="P286" s="1" t="str">
        <f ca="1">IFERROR(__xludf.DUMMYFUNCTION("IFERROR(JOIN("", "", FILTER('tagsBySource 1'!P$3:P$2402, $A286='tagsBySource 1'!$A$3:$A$2402, 'tagsBySource 1'!P$3:P$2402&lt;&gt;"""")), """")"),"")</f>
        <v/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IFERROR(__xludf.DUMMYFUNCTION("IFERROR(JOIN("", "", FILTER('tagsBySource 1'!B$3:B$2402, $A287='tagsBySource 1'!$A$3:$A$2402, 'tagsBySource 1'!B$3:B$2402&lt;&gt;"""")), """")"),"")</f>
        <v/>
      </c>
      <c r="C287" s="1" t="str">
        <f ca="1">IFERROR(__xludf.DUMMYFUNCTION("IFERROR(JOIN("", "", FILTER('tagsBySource 1'!C$3:C$2402, $A287='tagsBySource 1'!$A$3:$A$2402, 'tagsBySource 1'!C$3:C$2402&lt;&gt;"""")), """")"),"")</f>
        <v/>
      </c>
      <c r="D287" s="1" t="str">
        <f ca="1">IFERROR(__xludf.DUMMYFUNCTION("IFERROR(JOIN("", "", FILTER('tagsBySource 1'!D$3:D$2402, $A287='tagsBySource 1'!$A$3:$A$2402, 'tagsBySource 1'!D$3:D$2402&lt;&gt;"""")), """")"),"")</f>
        <v/>
      </c>
      <c r="E287" s="1" t="str">
        <f ca="1">IFERROR(__xludf.DUMMYFUNCTION("IFERROR(JOIN("", "", FILTER('tagsBySource 1'!E$3:E$2402, $A287='tagsBySource 1'!$A$3:$A$2402, 'tagsBySource 1'!E$3:E$2402&lt;&gt;"""")), """")"),"")</f>
        <v/>
      </c>
      <c r="F287" s="1" t="str">
        <f ca="1">IFERROR(__xludf.DUMMYFUNCTION("IFERROR(JOIN("", "", FILTER('tagsBySource 1'!F$3:F$2402, $A287='tagsBySource 1'!$A$3:$A$2402, 'tagsBySource 1'!F$3:F$2402&lt;&gt;"""")), """")"),"")</f>
        <v/>
      </c>
      <c r="G287" s="1" t="str">
        <f ca="1">IFERROR(__xludf.DUMMYFUNCTION("IFERROR(JOIN("", "", FILTER('tagsBySource 1'!G$3:G$2402, $A287='tagsBySource 1'!$A$3:$A$2402, 'tagsBySource 1'!G$3:G$2402&lt;&gt;"""")), """")"),"")</f>
        <v/>
      </c>
      <c r="H287" s="1" t="str">
        <f ca="1">IFERROR(__xludf.DUMMYFUNCTION("IFERROR(JOIN("", "", FILTER('tagsBySource 1'!H$3:H$2402, $A287='tagsBySource 1'!$A$3:$A$2402, 'tagsBySource 1'!H$3:H$2402&lt;&gt;"""")), """")"),"")</f>
        <v/>
      </c>
      <c r="I287" s="1" t="str">
        <f ca="1">IFERROR(__xludf.DUMMYFUNCTION("IFERROR(JOIN("", "", FILTER('tagsBySource 1'!I$3:I$2402, $A287='tagsBySource 1'!$A$3:$A$2402, 'tagsBySource 1'!I$3:I$2402&lt;&gt;"""")), """")"),"")</f>
        <v/>
      </c>
      <c r="J287" s="1" t="str">
        <f ca="1">IFERROR(__xludf.DUMMYFUNCTION("IFERROR(JOIN("", "", FILTER('tagsBySource 1'!J$3:J$2402, $A287='tagsBySource 1'!$A$3:$A$2402, 'tagsBySource 1'!J$3:J$2402&lt;&gt;"""")), """")"),"")</f>
        <v/>
      </c>
      <c r="K287" s="1" t="str">
        <f ca="1">IFERROR(__xludf.DUMMYFUNCTION("IFERROR(JOIN("", "", FILTER('tagsBySource 1'!K$3:K$2402, $A287='tagsBySource 1'!$A$3:$A$2402, 'tagsBySource 1'!K$3:K$2402&lt;&gt;"""")), """")"),"")</f>
        <v/>
      </c>
      <c r="L287" s="1" t="str">
        <f ca="1">IFERROR(__xludf.DUMMYFUNCTION("IFERROR(JOIN("", "", FILTER('tagsBySource 1'!L$3:L$2402, $A287='tagsBySource 1'!$A$3:$A$2402, 'tagsBySource 1'!L$3:L$2402&lt;&gt;"""")), """")"),"")</f>
        <v/>
      </c>
      <c r="M287" s="1" t="str">
        <f ca="1">IFERROR(__xludf.DUMMYFUNCTION("IFERROR(JOIN("", "", FILTER('tagsBySource 1'!M$3:M$2402, $A287='tagsBySource 1'!$A$3:$A$2402, 'tagsBySource 1'!M$3:M$2402&lt;&gt;"""")), """")"),"")</f>
        <v/>
      </c>
      <c r="N287" s="1" t="str">
        <f ca="1">IFERROR(__xludf.DUMMYFUNCTION("IFERROR(JOIN("", "", FILTER('tagsBySource 1'!N$3:N$2402, $A287='tagsBySource 1'!$A$3:$A$2402, 'tagsBySource 1'!N$3:N$2402&lt;&gt;"""")), """")"),"")</f>
        <v/>
      </c>
      <c r="O287" s="1" t="str">
        <f ca="1">IFERROR(__xludf.DUMMYFUNCTION("IFERROR(JOIN("", "", FILTER('tagsBySource 1'!O$3:O$2402, $A287='tagsBySource 1'!$A$3:$A$2402, 'tagsBySource 1'!O$3:O$2402&lt;&gt;"""")), """")"),"")</f>
        <v/>
      </c>
      <c r="P287" s="1" t="str">
        <f ca="1">IFERROR(__xludf.DUMMYFUNCTION("IFERROR(JOIN("", "", FILTER('tagsBySource 1'!P$3:P$2402, $A287='tagsBySource 1'!$A$3:$A$2402, 'tagsBySource 1'!P$3:P$2402&lt;&gt;"""")), """")"),"procTags")</f>
        <v>procTags</v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IFERROR(__xludf.DUMMYFUNCTION("IFERROR(JOIN("", "", FILTER('tagsBySource 1'!B$3:B$2402, $A288='tagsBySource 1'!$A$3:$A$2402, 'tagsBySource 1'!B$3:B$2402&lt;&gt;"""")), """")"),"")</f>
        <v/>
      </c>
      <c r="C288" s="1" t="str">
        <f ca="1">IFERROR(__xludf.DUMMYFUNCTION("IFERROR(JOIN("", "", FILTER('tagsBySource 1'!C$3:C$2402, $A288='tagsBySource 1'!$A$3:$A$2402, 'tagsBySource 1'!C$3:C$2402&lt;&gt;"""")), """")"),"")</f>
        <v/>
      </c>
      <c r="D288" s="1" t="str">
        <f ca="1">IFERROR(__xludf.DUMMYFUNCTION("IFERROR(JOIN("", "", FILTER('tagsBySource 1'!D$3:D$2402, $A288='tagsBySource 1'!$A$3:$A$2402, 'tagsBySource 1'!D$3:D$2402&lt;&gt;"""")), """")"),"")</f>
        <v/>
      </c>
      <c r="E288" s="1" t="str">
        <f ca="1">IFERROR(__xludf.DUMMYFUNCTION("IFERROR(JOIN("", "", FILTER('tagsBySource 1'!E$3:E$2402, $A288='tagsBySource 1'!$A$3:$A$2402, 'tagsBySource 1'!E$3:E$2402&lt;&gt;"""")), """")"),"")</f>
        <v/>
      </c>
      <c r="F288" s="1" t="str">
        <f ca="1">IFERROR(__xludf.DUMMYFUNCTION("IFERROR(JOIN("", "", FILTER('tagsBySource 1'!F$3:F$2402, $A288='tagsBySource 1'!$A$3:$A$2402, 'tagsBySource 1'!F$3:F$2402&lt;&gt;"""")), """")"),"")</f>
        <v/>
      </c>
      <c r="G288" s="1" t="str">
        <f ca="1">IFERROR(__xludf.DUMMYFUNCTION("IFERROR(JOIN("", "", FILTER('tagsBySource 1'!G$3:G$2402, $A288='tagsBySource 1'!$A$3:$A$2402, 'tagsBySource 1'!G$3:G$2402&lt;&gt;"""")), """")"),"")</f>
        <v/>
      </c>
      <c r="H288" s="1" t="str">
        <f ca="1">IFERROR(__xludf.DUMMYFUNCTION("IFERROR(JOIN("", "", FILTER('tagsBySource 1'!H$3:H$2402, $A288='tagsBySource 1'!$A$3:$A$2402, 'tagsBySource 1'!H$3:H$2402&lt;&gt;"""")), """")"),"")</f>
        <v/>
      </c>
      <c r="I288" s="1" t="str">
        <f ca="1">IFERROR(__xludf.DUMMYFUNCTION("IFERROR(JOIN("", "", FILTER('tagsBySource 1'!I$3:I$2402, $A288='tagsBySource 1'!$A$3:$A$2402, 'tagsBySource 1'!I$3:I$2402&lt;&gt;"""")), """")"),"")</f>
        <v/>
      </c>
      <c r="J288" s="1" t="str">
        <f ca="1">IFERROR(__xludf.DUMMYFUNCTION("IFERROR(JOIN("", "", FILTER('tagsBySource 1'!J$3:J$2402, $A288='tagsBySource 1'!$A$3:$A$2402, 'tagsBySource 1'!J$3:J$2402&lt;&gt;"""")), """")"),"")</f>
        <v/>
      </c>
      <c r="K288" s="1" t="str">
        <f ca="1">IFERROR(__xludf.DUMMYFUNCTION("IFERROR(JOIN("", "", FILTER('tagsBySource 1'!K$3:K$2402, $A288='tagsBySource 1'!$A$3:$A$2402, 'tagsBySource 1'!K$3:K$2402&lt;&gt;"""")), """")"),"")</f>
        <v/>
      </c>
      <c r="L288" s="1" t="str">
        <f ca="1">IFERROR(__xludf.DUMMYFUNCTION("IFERROR(JOIN("", "", FILTER('tagsBySource 1'!L$3:L$2402, $A288='tagsBySource 1'!$A$3:$A$2402, 'tagsBySource 1'!L$3:L$2402&lt;&gt;"""")), """")"),"")</f>
        <v/>
      </c>
      <c r="M288" s="1" t="str">
        <f ca="1">IFERROR(__xludf.DUMMYFUNCTION("IFERROR(JOIN("", "", FILTER('tagsBySource 1'!M$3:M$2402, $A288='tagsBySource 1'!$A$3:$A$2402, 'tagsBySource 1'!M$3:M$2402&lt;&gt;"""")), """")"),"")</f>
        <v/>
      </c>
      <c r="N288" s="1" t="str">
        <f ca="1">IFERROR(__xludf.DUMMYFUNCTION("IFERROR(JOIN("", "", FILTER('tagsBySource 1'!N$3:N$2402, $A288='tagsBySource 1'!$A$3:$A$2402, 'tagsBySource 1'!N$3:N$2402&lt;&gt;"""")), """")"),"")</f>
        <v/>
      </c>
      <c r="O288" s="1" t="str">
        <f ca="1">IFERROR(__xludf.DUMMYFUNCTION("IFERROR(JOIN("", "", FILTER('tagsBySource 1'!O$3:O$2402, $A288='tagsBySource 1'!$A$3:$A$2402, 'tagsBySource 1'!O$3:O$2402&lt;&gt;"""")), """")"),"")</f>
        <v/>
      </c>
      <c r="P288" s="1" t="str">
        <f ca="1">IFERROR(__xludf.DUMMYFUNCTION("IFERROR(JOIN("", "", FILTER('tagsBySource 1'!P$3:P$2402, $A288='tagsBySource 1'!$A$3:$A$2402, 'tagsBySource 1'!P$3:P$2402&lt;&gt;"""")), """")"),"procTags")</f>
        <v>procTags</v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IFERROR(__xludf.DUMMYFUNCTION("IFERROR(JOIN("", "", FILTER('tagsBySource 1'!B$3:B$2402, $A289='tagsBySource 1'!$A$3:$A$2402, 'tagsBySource 1'!B$3:B$2402&lt;&gt;"""")), """")"),"")</f>
        <v/>
      </c>
      <c r="C289" s="1" t="str">
        <f ca="1">IFERROR(__xludf.DUMMYFUNCTION("IFERROR(JOIN("", "", FILTER('tagsBySource 1'!C$3:C$2402, $A289='tagsBySource 1'!$A$3:$A$2402, 'tagsBySource 1'!C$3:C$2402&lt;&gt;"""")), """")"),"")</f>
        <v/>
      </c>
      <c r="D289" s="1" t="str">
        <f ca="1">IFERROR(__xludf.DUMMYFUNCTION("IFERROR(JOIN("", "", FILTER('tagsBySource 1'!D$3:D$2402, $A289='tagsBySource 1'!$A$3:$A$2402, 'tagsBySource 1'!D$3:D$2402&lt;&gt;"""")), """")"),"")</f>
        <v/>
      </c>
      <c r="E289" s="1" t="str">
        <f ca="1">IFERROR(__xludf.DUMMYFUNCTION("IFERROR(JOIN("", "", FILTER('tagsBySource 1'!E$3:E$2402, $A289='tagsBySource 1'!$A$3:$A$2402, 'tagsBySource 1'!E$3:E$2402&lt;&gt;"""")), """")"),"")</f>
        <v/>
      </c>
      <c r="F289" s="1" t="str">
        <f ca="1">IFERROR(__xludf.DUMMYFUNCTION("IFERROR(JOIN("", "", FILTER('tagsBySource 1'!F$3:F$2402, $A289='tagsBySource 1'!$A$3:$A$2402, 'tagsBySource 1'!F$3:F$2402&lt;&gt;"""")), """")"),"")</f>
        <v/>
      </c>
      <c r="G289" s="1" t="str">
        <f ca="1">IFERROR(__xludf.DUMMYFUNCTION("IFERROR(JOIN("", "", FILTER('tagsBySource 1'!G$3:G$2402, $A289='tagsBySource 1'!$A$3:$A$2402, 'tagsBySource 1'!G$3:G$2402&lt;&gt;"""")), """")"),"")</f>
        <v/>
      </c>
      <c r="H289" s="1" t="str">
        <f ca="1">IFERROR(__xludf.DUMMYFUNCTION("IFERROR(JOIN("", "", FILTER('tagsBySource 1'!H$3:H$2402, $A289='tagsBySource 1'!$A$3:$A$2402, 'tagsBySource 1'!H$3:H$2402&lt;&gt;"""")), """")"),"")</f>
        <v/>
      </c>
      <c r="I289" s="1" t="str">
        <f ca="1">IFERROR(__xludf.DUMMYFUNCTION("IFERROR(JOIN("", "", FILTER('tagsBySource 1'!I$3:I$2402, $A289='tagsBySource 1'!$A$3:$A$2402, 'tagsBySource 1'!I$3:I$2402&lt;&gt;"""")), """")"),"")</f>
        <v/>
      </c>
      <c r="J289" s="1" t="str">
        <f ca="1">IFERROR(__xludf.DUMMYFUNCTION("IFERROR(JOIN("", "", FILTER('tagsBySource 1'!J$3:J$2402, $A289='tagsBySource 1'!$A$3:$A$2402, 'tagsBySource 1'!J$3:J$2402&lt;&gt;"""")), """")"),"")</f>
        <v/>
      </c>
      <c r="K289" s="1" t="str">
        <f ca="1">IFERROR(__xludf.DUMMYFUNCTION("IFERROR(JOIN("", "", FILTER('tagsBySource 1'!K$3:K$2402, $A289='tagsBySource 1'!$A$3:$A$2402, 'tagsBySource 1'!K$3:K$2402&lt;&gt;"""")), """")"),"")</f>
        <v/>
      </c>
      <c r="L289" s="1" t="str">
        <f ca="1">IFERROR(__xludf.DUMMYFUNCTION("IFERROR(JOIN("", "", FILTER('tagsBySource 1'!L$3:L$2402, $A289='tagsBySource 1'!$A$3:$A$2402, 'tagsBySource 1'!L$3:L$2402&lt;&gt;"""")), """")"),"")</f>
        <v/>
      </c>
      <c r="M289" s="1" t="str">
        <f ca="1">IFERROR(__xludf.DUMMYFUNCTION("IFERROR(JOIN("", "", FILTER('tagsBySource 1'!M$3:M$2402, $A289='tagsBySource 1'!$A$3:$A$2402, 'tagsBySource 1'!M$3:M$2402&lt;&gt;"""")), """")"),"")</f>
        <v/>
      </c>
      <c r="N289" s="1" t="str">
        <f ca="1">IFERROR(__xludf.DUMMYFUNCTION("IFERROR(JOIN("", "", FILTER('tagsBySource 1'!N$3:N$2402, $A289='tagsBySource 1'!$A$3:$A$2402, 'tagsBySource 1'!N$3:N$2402&lt;&gt;"""")), """")"),"")</f>
        <v/>
      </c>
      <c r="O289" s="1" t="str">
        <f ca="1">IFERROR(__xludf.DUMMYFUNCTION("IFERROR(JOIN("", "", FILTER('tagsBySource 1'!O$3:O$2402, $A289='tagsBySource 1'!$A$3:$A$2402, 'tagsBySource 1'!O$3:O$2402&lt;&gt;"""")), """")"),"")</f>
        <v/>
      </c>
      <c r="P289" s="1" t="str">
        <f ca="1">IFERROR(__xludf.DUMMYFUNCTION("IFERROR(JOIN("", "", FILTER('tagsBySource 1'!P$3:P$2402, $A289='tagsBySource 1'!$A$3:$A$2402, 'tagsBySource 1'!P$3:P$2402&lt;&gt;"""")), """")"),"procTags")</f>
        <v>procTags</v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IFERROR(__xludf.DUMMYFUNCTION("IFERROR(JOIN("", "", FILTER('tagsBySource 1'!B$3:B$2402, $A290='tagsBySource 1'!$A$3:$A$2402, 'tagsBySource 1'!B$3:B$2402&lt;&gt;"""")), """")"),"")</f>
        <v/>
      </c>
      <c r="C290" s="1" t="str">
        <f ca="1">IFERROR(__xludf.DUMMYFUNCTION("IFERROR(JOIN("", "", FILTER('tagsBySource 1'!C$3:C$2402, $A290='tagsBySource 1'!$A$3:$A$2402, 'tagsBySource 1'!C$3:C$2402&lt;&gt;"""")), """")"),"")</f>
        <v/>
      </c>
      <c r="D290" s="1" t="str">
        <f ca="1">IFERROR(__xludf.DUMMYFUNCTION("IFERROR(JOIN("", "", FILTER('tagsBySource 1'!D$3:D$2402, $A290='tagsBySource 1'!$A$3:$A$2402, 'tagsBySource 1'!D$3:D$2402&lt;&gt;"""")), """")"),"")</f>
        <v/>
      </c>
      <c r="E290" s="1" t="str">
        <f ca="1">IFERROR(__xludf.DUMMYFUNCTION("IFERROR(JOIN("", "", FILTER('tagsBySource 1'!E$3:E$2402, $A290='tagsBySource 1'!$A$3:$A$2402, 'tagsBySource 1'!E$3:E$2402&lt;&gt;"""")), """")"),"")</f>
        <v/>
      </c>
      <c r="F290" s="1" t="str">
        <f ca="1">IFERROR(__xludf.DUMMYFUNCTION("IFERROR(JOIN("", "", FILTER('tagsBySource 1'!F$3:F$2402, $A290='tagsBySource 1'!$A$3:$A$2402, 'tagsBySource 1'!F$3:F$2402&lt;&gt;"""")), """")"),"")</f>
        <v/>
      </c>
      <c r="G290" s="1" t="str">
        <f ca="1">IFERROR(__xludf.DUMMYFUNCTION("IFERROR(JOIN("", "", FILTER('tagsBySource 1'!G$3:G$2402, $A290='tagsBySource 1'!$A$3:$A$2402, 'tagsBySource 1'!G$3:G$2402&lt;&gt;"""")), """")"),"")</f>
        <v/>
      </c>
      <c r="H290" s="1" t="str">
        <f ca="1">IFERROR(__xludf.DUMMYFUNCTION("IFERROR(JOIN("", "", FILTER('tagsBySource 1'!H$3:H$2402, $A290='tagsBySource 1'!$A$3:$A$2402, 'tagsBySource 1'!H$3:H$2402&lt;&gt;"""")), """")"),"")</f>
        <v/>
      </c>
      <c r="I290" s="1" t="str">
        <f ca="1">IFERROR(__xludf.DUMMYFUNCTION("IFERROR(JOIN("", "", FILTER('tagsBySource 1'!I$3:I$2402, $A290='tagsBySource 1'!$A$3:$A$2402, 'tagsBySource 1'!I$3:I$2402&lt;&gt;"""")), """")"),"")</f>
        <v/>
      </c>
      <c r="J290" s="1" t="str">
        <f ca="1">IFERROR(__xludf.DUMMYFUNCTION("IFERROR(JOIN("", "", FILTER('tagsBySource 1'!J$3:J$2402, $A290='tagsBySource 1'!$A$3:$A$2402, 'tagsBySource 1'!J$3:J$2402&lt;&gt;"""")), """")"),"")</f>
        <v/>
      </c>
      <c r="K290" s="1" t="str">
        <f ca="1">IFERROR(__xludf.DUMMYFUNCTION("IFERROR(JOIN("", "", FILTER('tagsBySource 1'!K$3:K$2402, $A290='tagsBySource 1'!$A$3:$A$2402, 'tagsBySource 1'!K$3:K$2402&lt;&gt;"""")), """")"),"")</f>
        <v/>
      </c>
      <c r="L290" s="1" t="str">
        <f ca="1">IFERROR(__xludf.DUMMYFUNCTION("IFERROR(JOIN("", "", FILTER('tagsBySource 1'!L$3:L$2402, $A290='tagsBySource 1'!$A$3:$A$2402, 'tagsBySource 1'!L$3:L$2402&lt;&gt;"""")), """")"),"")</f>
        <v/>
      </c>
      <c r="M290" s="1" t="str">
        <f ca="1">IFERROR(__xludf.DUMMYFUNCTION("IFERROR(JOIN("", "", FILTER('tagsBySource 1'!M$3:M$2402, $A290='tagsBySource 1'!$A$3:$A$2402, 'tagsBySource 1'!M$3:M$2402&lt;&gt;"""")), """")"),"")</f>
        <v/>
      </c>
      <c r="N290" s="1" t="str">
        <f ca="1">IFERROR(__xludf.DUMMYFUNCTION("IFERROR(JOIN("", "", FILTER('tagsBySource 1'!N$3:N$2402, $A290='tagsBySource 1'!$A$3:$A$2402, 'tagsBySource 1'!N$3:N$2402&lt;&gt;"""")), """")"),"")</f>
        <v/>
      </c>
      <c r="O290" s="1" t="str">
        <f ca="1">IFERROR(__xludf.DUMMYFUNCTION("IFERROR(JOIN("", "", FILTER('tagsBySource 1'!O$3:O$2402, $A290='tagsBySource 1'!$A$3:$A$2402, 'tagsBySource 1'!O$3:O$2402&lt;&gt;"""")), """")"),"")</f>
        <v/>
      </c>
      <c r="P290" s="1" t="str">
        <f ca="1">IFERROR(__xludf.DUMMYFUNCTION("IFERROR(JOIN("", "", FILTER('tagsBySource 1'!P$3:P$2402, $A290='tagsBySource 1'!$A$3:$A$2402, 'tagsBySource 1'!P$3:P$2402&lt;&gt;"""")), """")"),"historyTags")</f>
        <v>historyTags</v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IFERROR(__xludf.DUMMYFUNCTION("IFERROR(JOIN("", "", FILTER('tagsBySource 1'!B$3:B$2402, $A291='tagsBySource 1'!$A$3:$A$2402, 'tagsBySource 1'!B$3:B$2402&lt;&gt;"""")), """")"),"")</f>
        <v/>
      </c>
      <c r="C291" s="1" t="str">
        <f ca="1">IFERROR(__xludf.DUMMYFUNCTION("IFERROR(JOIN("", "", FILTER('tagsBySource 1'!C$3:C$2402, $A291='tagsBySource 1'!$A$3:$A$2402, 'tagsBySource 1'!C$3:C$2402&lt;&gt;"""")), """")"),"")</f>
        <v/>
      </c>
      <c r="D291" s="1" t="str">
        <f ca="1">IFERROR(__xludf.DUMMYFUNCTION("IFERROR(JOIN("", "", FILTER('tagsBySource 1'!D$3:D$2402, $A291='tagsBySource 1'!$A$3:$A$2402, 'tagsBySource 1'!D$3:D$2402&lt;&gt;"""")), """")"),"")</f>
        <v/>
      </c>
      <c r="E291" s="1" t="str">
        <f ca="1">IFERROR(__xludf.DUMMYFUNCTION("IFERROR(JOIN("", "", FILTER('tagsBySource 1'!E$3:E$2402, $A291='tagsBySource 1'!$A$3:$A$2402, 'tagsBySource 1'!E$3:E$2402&lt;&gt;"""")), """")"),"")</f>
        <v/>
      </c>
      <c r="F291" s="1" t="str">
        <f ca="1">IFERROR(__xludf.DUMMYFUNCTION("IFERROR(JOIN("", "", FILTER('tagsBySource 1'!F$3:F$2402, $A291='tagsBySource 1'!$A$3:$A$2402, 'tagsBySource 1'!F$3:F$2402&lt;&gt;"""")), """")"),"")</f>
        <v/>
      </c>
      <c r="G291" s="1" t="str">
        <f ca="1">IFERROR(__xludf.DUMMYFUNCTION("IFERROR(JOIN("", "", FILTER('tagsBySource 1'!G$3:G$2402, $A291='tagsBySource 1'!$A$3:$A$2402, 'tagsBySource 1'!G$3:G$2402&lt;&gt;"""")), """")"),"")</f>
        <v/>
      </c>
      <c r="H291" s="1" t="str">
        <f ca="1">IFERROR(__xludf.DUMMYFUNCTION("IFERROR(JOIN("", "", FILTER('tagsBySource 1'!H$3:H$2402, $A291='tagsBySource 1'!$A$3:$A$2402, 'tagsBySource 1'!H$3:H$2402&lt;&gt;"""")), """")"),"")</f>
        <v/>
      </c>
      <c r="I291" s="1" t="str">
        <f ca="1">IFERROR(__xludf.DUMMYFUNCTION("IFERROR(JOIN("", "", FILTER('tagsBySource 1'!I$3:I$2402, $A291='tagsBySource 1'!$A$3:$A$2402, 'tagsBySource 1'!I$3:I$2402&lt;&gt;"""")), """")"),"")</f>
        <v/>
      </c>
      <c r="J291" s="1" t="str">
        <f ca="1">IFERROR(__xludf.DUMMYFUNCTION("IFERROR(JOIN("", "", FILTER('tagsBySource 1'!J$3:J$2402, $A291='tagsBySource 1'!$A$3:$A$2402, 'tagsBySource 1'!J$3:J$2402&lt;&gt;"""")), """")"),"")</f>
        <v/>
      </c>
      <c r="K291" s="1" t="str">
        <f ca="1">IFERROR(__xludf.DUMMYFUNCTION("IFERROR(JOIN("", "", FILTER('tagsBySource 1'!K$3:K$2402, $A291='tagsBySource 1'!$A$3:$A$2402, 'tagsBySource 1'!K$3:K$2402&lt;&gt;"""")), """")"),"")</f>
        <v/>
      </c>
      <c r="L291" s="1" t="str">
        <f ca="1">IFERROR(__xludf.DUMMYFUNCTION("IFERROR(JOIN("", "", FILTER('tagsBySource 1'!L$3:L$2402, $A291='tagsBySource 1'!$A$3:$A$2402, 'tagsBySource 1'!L$3:L$2402&lt;&gt;"""")), """")"),"")</f>
        <v/>
      </c>
      <c r="M291" s="1" t="str">
        <f ca="1">IFERROR(__xludf.DUMMYFUNCTION("IFERROR(JOIN("", "", FILTER('tagsBySource 1'!M$3:M$2402, $A291='tagsBySource 1'!$A$3:$A$2402, 'tagsBySource 1'!M$3:M$2402&lt;&gt;"""")), """")"),"")</f>
        <v/>
      </c>
      <c r="N291" s="1" t="str">
        <f ca="1">IFERROR(__xludf.DUMMYFUNCTION("IFERROR(JOIN("", "", FILTER('tagsBySource 1'!N$3:N$2402, $A291='tagsBySource 1'!$A$3:$A$2402, 'tagsBySource 1'!N$3:N$2402&lt;&gt;"""")), """")"),"")</f>
        <v/>
      </c>
      <c r="O291" s="1" t="str">
        <f ca="1">IFERROR(__xludf.DUMMYFUNCTION("IFERROR(JOIN("", "", FILTER('tagsBySource 1'!O$3:O$2402, $A291='tagsBySource 1'!$A$3:$A$2402, 'tagsBySource 1'!O$3:O$2402&lt;&gt;"""")), """")"),"")</f>
        <v/>
      </c>
      <c r="P291" s="1" t="str">
        <f ca="1">IFERROR(__xludf.DUMMYFUNCTION("IFERROR(JOIN("", "", FILTER('tagsBySource 1'!P$3:P$2402, $A291='tagsBySource 1'!$A$3:$A$2402, 'tagsBySource 1'!P$3:P$2402&lt;&gt;"""")), """")"),"")</f>
        <v/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IFERROR(__xludf.DUMMYFUNCTION("IFERROR(JOIN("", "", FILTER('tagsBySource 1'!B$3:B$2402, $A292='tagsBySource 1'!$A$3:$A$2402, 'tagsBySource 1'!B$3:B$2402&lt;&gt;"""")), """")"),"")</f>
        <v/>
      </c>
      <c r="C292" s="1" t="str">
        <f ca="1">IFERROR(__xludf.DUMMYFUNCTION("IFERROR(JOIN("", "", FILTER('tagsBySource 1'!C$3:C$2402, $A292='tagsBySource 1'!$A$3:$A$2402, 'tagsBySource 1'!C$3:C$2402&lt;&gt;"""")), """")"),"")</f>
        <v/>
      </c>
      <c r="D292" s="1" t="str">
        <f ca="1">IFERROR(__xludf.DUMMYFUNCTION("IFERROR(JOIN("", "", FILTER('tagsBySource 1'!D$3:D$2402, $A292='tagsBySource 1'!$A$3:$A$2402, 'tagsBySource 1'!D$3:D$2402&lt;&gt;"""")), """")"),"")</f>
        <v/>
      </c>
      <c r="E292" s="1" t="str">
        <f ca="1">IFERROR(__xludf.DUMMYFUNCTION("IFERROR(JOIN("", "", FILTER('tagsBySource 1'!E$3:E$2402, $A292='tagsBySource 1'!$A$3:$A$2402, 'tagsBySource 1'!E$3:E$2402&lt;&gt;"""")), """")"),"")</f>
        <v/>
      </c>
      <c r="F292" s="1" t="str">
        <f ca="1">IFERROR(__xludf.DUMMYFUNCTION("IFERROR(JOIN("", "", FILTER('tagsBySource 1'!F$3:F$2402, $A292='tagsBySource 1'!$A$3:$A$2402, 'tagsBySource 1'!F$3:F$2402&lt;&gt;"""")), """")"),"")</f>
        <v/>
      </c>
      <c r="G292" s="1" t="str">
        <f ca="1">IFERROR(__xludf.DUMMYFUNCTION("IFERROR(JOIN("", "", FILTER('tagsBySource 1'!G$3:G$2402, $A292='tagsBySource 1'!$A$3:$A$2402, 'tagsBySource 1'!G$3:G$2402&lt;&gt;"""")), """")"),"")</f>
        <v/>
      </c>
      <c r="H292" s="1" t="str">
        <f ca="1">IFERROR(__xludf.DUMMYFUNCTION("IFERROR(JOIN("", "", FILTER('tagsBySource 1'!H$3:H$2402, $A292='tagsBySource 1'!$A$3:$A$2402, 'tagsBySource 1'!H$3:H$2402&lt;&gt;"""")), """")"),"")</f>
        <v/>
      </c>
      <c r="I292" s="1" t="str">
        <f ca="1">IFERROR(__xludf.DUMMYFUNCTION("IFERROR(JOIN("", "", FILTER('tagsBySource 1'!I$3:I$2402, $A292='tagsBySource 1'!$A$3:$A$2402, 'tagsBySource 1'!I$3:I$2402&lt;&gt;"""")), """")"),"")</f>
        <v/>
      </c>
      <c r="J292" s="1" t="str">
        <f ca="1">IFERROR(__xludf.DUMMYFUNCTION("IFERROR(JOIN("", "", FILTER('tagsBySource 1'!J$3:J$2402, $A292='tagsBySource 1'!$A$3:$A$2402, 'tagsBySource 1'!J$3:J$2402&lt;&gt;"""")), """")"),"")</f>
        <v/>
      </c>
      <c r="K292" s="1" t="str">
        <f ca="1">IFERROR(__xludf.DUMMYFUNCTION("IFERROR(JOIN("", "", FILTER('tagsBySource 1'!K$3:K$2402, $A292='tagsBySource 1'!$A$3:$A$2402, 'tagsBySource 1'!K$3:K$2402&lt;&gt;"""")), """")"),"")</f>
        <v/>
      </c>
      <c r="L292" s="1" t="str">
        <f ca="1">IFERROR(__xludf.DUMMYFUNCTION("IFERROR(JOIN("", "", FILTER('tagsBySource 1'!L$3:L$2402, $A292='tagsBySource 1'!$A$3:$A$2402, 'tagsBySource 1'!L$3:L$2402&lt;&gt;"""")), """")"),"")</f>
        <v/>
      </c>
      <c r="M292" s="1" t="str">
        <f ca="1">IFERROR(__xludf.DUMMYFUNCTION("IFERROR(JOIN("", "", FILTER('tagsBySource 1'!M$3:M$2402, $A292='tagsBySource 1'!$A$3:$A$2402, 'tagsBySource 1'!M$3:M$2402&lt;&gt;"""")), """")"),"")</f>
        <v/>
      </c>
      <c r="N292" s="1" t="str">
        <f ca="1">IFERROR(__xludf.DUMMYFUNCTION("IFERROR(JOIN("", "", FILTER('tagsBySource 1'!N$3:N$2402, $A292='tagsBySource 1'!$A$3:$A$2402, 'tagsBySource 1'!N$3:N$2402&lt;&gt;"""")), """")"),"")</f>
        <v/>
      </c>
      <c r="O292" s="1" t="str">
        <f ca="1">IFERROR(__xludf.DUMMYFUNCTION("IFERROR(JOIN("", "", FILTER('tagsBySource 1'!O$3:O$2402, $A292='tagsBySource 1'!$A$3:$A$2402, 'tagsBySource 1'!O$3:O$2402&lt;&gt;"""")), """")"),"")</f>
        <v/>
      </c>
      <c r="P292" s="1" t="str">
        <f ca="1">IFERROR(__xludf.DUMMYFUNCTION("IFERROR(JOIN("", "", FILTER('tagsBySource 1'!P$3:P$2402, $A292='tagsBySource 1'!$A$3:$A$2402, 'tagsBySource 1'!P$3:P$2402&lt;&gt;"""")), """")"),"")</f>
        <v/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IFERROR(__xludf.DUMMYFUNCTION("IFERROR(JOIN("", "", FILTER('tagsBySource 1'!B$3:B$2402, $A293='tagsBySource 1'!$A$3:$A$2402, 'tagsBySource 1'!B$3:B$2402&lt;&gt;"""")), """")"),"")</f>
        <v/>
      </c>
      <c r="C293" s="1" t="str">
        <f ca="1">IFERROR(__xludf.DUMMYFUNCTION("IFERROR(JOIN("", "", FILTER('tagsBySource 1'!C$3:C$2402, $A293='tagsBySource 1'!$A$3:$A$2402, 'tagsBySource 1'!C$3:C$2402&lt;&gt;"""")), """")"),"")</f>
        <v/>
      </c>
      <c r="D293" s="1" t="str">
        <f ca="1">IFERROR(__xludf.DUMMYFUNCTION("IFERROR(JOIN("", "", FILTER('tagsBySource 1'!D$3:D$2402, $A293='tagsBySource 1'!$A$3:$A$2402, 'tagsBySource 1'!D$3:D$2402&lt;&gt;"""")), """")"),"")</f>
        <v/>
      </c>
      <c r="E293" s="1" t="str">
        <f ca="1">IFERROR(__xludf.DUMMYFUNCTION("IFERROR(JOIN("", "", FILTER('tagsBySource 1'!E$3:E$2402, $A293='tagsBySource 1'!$A$3:$A$2402, 'tagsBySource 1'!E$3:E$2402&lt;&gt;"""")), """")"),"")</f>
        <v/>
      </c>
      <c r="F293" s="1" t="str">
        <f ca="1">IFERROR(__xludf.DUMMYFUNCTION("IFERROR(JOIN("", "", FILTER('tagsBySource 1'!F$3:F$2402, $A293='tagsBySource 1'!$A$3:$A$2402, 'tagsBySource 1'!F$3:F$2402&lt;&gt;"""")), """")"),"")</f>
        <v/>
      </c>
      <c r="G293" s="1" t="str">
        <f ca="1">IFERROR(__xludf.DUMMYFUNCTION("IFERROR(JOIN("", "", FILTER('tagsBySource 1'!G$3:G$2402, $A293='tagsBySource 1'!$A$3:$A$2402, 'tagsBySource 1'!G$3:G$2402&lt;&gt;"""")), """")"),"")</f>
        <v/>
      </c>
      <c r="H293" s="1" t="str">
        <f ca="1">IFERROR(__xludf.DUMMYFUNCTION("IFERROR(JOIN("", "", FILTER('tagsBySource 1'!H$3:H$2402, $A293='tagsBySource 1'!$A$3:$A$2402, 'tagsBySource 1'!H$3:H$2402&lt;&gt;"""")), """")"),"")</f>
        <v/>
      </c>
      <c r="I293" s="1" t="str">
        <f ca="1">IFERROR(__xludf.DUMMYFUNCTION("IFERROR(JOIN("", "", FILTER('tagsBySource 1'!I$3:I$2402, $A293='tagsBySource 1'!$A$3:$A$2402, 'tagsBySource 1'!I$3:I$2402&lt;&gt;"""")), """")"),"")</f>
        <v/>
      </c>
      <c r="J293" s="1" t="str">
        <f ca="1">IFERROR(__xludf.DUMMYFUNCTION("IFERROR(JOIN("", "", FILTER('tagsBySource 1'!J$3:J$2402, $A293='tagsBySource 1'!$A$3:$A$2402, 'tagsBySource 1'!J$3:J$2402&lt;&gt;"""")), """")"),"")</f>
        <v/>
      </c>
      <c r="K293" s="1" t="str">
        <f ca="1">IFERROR(__xludf.DUMMYFUNCTION("IFERROR(JOIN("", "", FILTER('tagsBySource 1'!K$3:K$2402, $A293='tagsBySource 1'!$A$3:$A$2402, 'tagsBySource 1'!K$3:K$2402&lt;&gt;"""")), """")"),"")</f>
        <v/>
      </c>
      <c r="L293" s="1" t="str">
        <f ca="1">IFERROR(__xludf.DUMMYFUNCTION("IFERROR(JOIN("", "", FILTER('tagsBySource 1'!L$3:L$2402, $A293='tagsBySource 1'!$A$3:$A$2402, 'tagsBySource 1'!L$3:L$2402&lt;&gt;"""")), """")"),"")</f>
        <v/>
      </c>
      <c r="M293" s="1" t="str">
        <f ca="1">IFERROR(__xludf.DUMMYFUNCTION("IFERROR(JOIN("", "", FILTER('tagsBySource 1'!M$3:M$2402, $A293='tagsBySource 1'!$A$3:$A$2402, 'tagsBySource 1'!M$3:M$2402&lt;&gt;"""")), """")"),"")</f>
        <v/>
      </c>
      <c r="N293" s="1" t="str">
        <f ca="1">IFERROR(__xludf.DUMMYFUNCTION("IFERROR(JOIN("", "", FILTER('tagsBySource 1'!N$3:N$2402, $A293='tagsBySource 1'!$A$3:$A$2402, 'tagsBySource 1'!N$3:N$2402&lt;&gt;"""")), """")"),"")</f>
        <v/>
      </c>
      <c r="O293" s="1" t="str">
        <f ca="1">IFERROR(__xludf.DUMMYFUNCTION("IFERROR(JOIN("", "", FILTER('tagsBySource 1'!O$3:O$2402, $A293='tagsBySource 1'!$A$3:$A$2402, 'tagsBySource 1'!O$3:O$2402&lt;&gt;"""")), """")"),"")</f>
        <v/>
      </c>
      <c r="P293" s="1" t="str">
        <f ca="1">IFERROR(__xludf.DUMMYFUNCTION("IFERROR(JOIN("", "", FILTER('tagsBySource 1'!P$3:P$2402, $A293='tagsBySource 1'!$A$3:$A$2402, 'tagsBySource 1'!P$3:P$2402&lt;&gt;"""")), """")"),"")</f>
        <v/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IFERROR(__xludf.DUMMYFUNCTION("IFERROR(JOIN("", "", FILTER('tagsBySource 1'!B$3:B$2402, $A294='tagsBySource 1'!$A$3:$A$2402, 'tagsBySource 1'!B$3:B$2402&lt;&gt;"""")), """")"),"")</f>
        <v/>
      </c>
      <c r="C294" s="1" t="str">
        <f ca="1">IFERROR(__xludf.DUMMYFUNCTION("IFERROR(JOIN("", "", FILTER('tagsBySource 1'!C$3:C$2402, $A294='tagsBySource 1'!$A$3:$A$2402, 'tagsBySource 1'!C$3:C$2402&lt;&gt;"""")), """")"),"")</f>
        <v/>
      </c>
      <c r="D294" s="1" t="str">
        <f ca="1">IFERROR(__xludf.DUMMYFUNCTION("IFERROR(JOIN("", "", FILTER('tagsBySource 1'!D$3:D$2402, $A294='tagsBySource 1'!$A$3:$A$2402, 'tagsBySource 1'!D$3:D$2402&lt;&gt;"""")), """")"),"")</f>
        <v/>
      </c>
      <c r="E294" s="1" t="str">
        <f ca="1">IFERROR(__xludf.DUMMYFUNCTION("IFERROR(JOIN("", "", FILTER('tagsBySource 1'!E$3:E$2402, $A294='tagsBySource 1'!$A$3:$A$2402, 'tagsBySource 1'!E$3:E$2402&lt;&gt;"""")), """")"),"")</f>
        <v/>
      </c>
      <c r="F294" s="1" t="str">
        <f ca="1">IFERROR(__xludf.DUMMYFUNCTION("IFERROR(JOIN("", "", FILTER('tagsBySource 1'!F$3:F$2402, $A294='tagsBySource 1'!$A$3:$A$2402, 'tagsBySource 1'!F$3:F$2402&lt;&gt;"""")), """")"),"")</f>
        <v/>
      </c>
      <c r="G294" s="1" t="str">
        <f ca="1">IFERROR(__xludf.DUMMYFUNCTION("IFERROR(JOIN("", "", FILTER('tagsBySource 1'!G$3:G$2402, $A294='tagsBySource 1'!$A$3:$A$2402, 'tagsBySource 1'!G$3:G$2402&lt;&gt;"""")), """")"),"")</f>
        <v/>
      </c>
      <c r="H294" s="1" t="str">
        <f ca="1">IFERROR(__xludf.DUMMYFUNCTION("IFERROR(JOIN("", "", FILTER('tagsBySource 1'!H$3:H$2402, $A294='tagsBySource 1'!$A$3:$A$2402, 'tagsBySource 1'!H$3:H$2402&lt;&gt;"""")), """")"),"")</f>
        <v/>
      </c>
      <c r="I294" s="1" t="str">
        <f ca="1">IFERROR(__xludf.DUMMYFUNCTION("IFERROR(JOIN("", "", FILTER('tagsBySource 1'!I$3:I$2402, $A294='tagsBySource 1'!$A$3:$A$2402, 'tagsBySource 1'!I$3:I$2402&lt;&gt;"""")), """")"),"")</f>
        <v/>
      </c>
      <c r="J294" s="1" t="str">
        <f ca="1">IFERROR(__xludf.DUMMYFUNCTION("IFERROR(JOIN("", "", FILTER('tagsBySource 1'!J$3:J$2402, $A294='tagsBySource 1'!$A$3:$A$2402, 'tagsBySource 1'!J$3:J$2402&lt;&gt;"""")), """")"),"")</f>
        <v/>
      </c>
      <c r="K294" s="1" t="str">
        <f ca="1">IFERROR(__xludf.DUMMYFUNCTION("IFERROR(JOIN("", "", FILTER('tagsBySource 1'!K$3:K$2402, $A294='tagsBySource 1'!$A$3:$A$2402, 'tagsBySource 1'!K$3:K$2402&lt;&gt;"""")), """")"),"")</f>
        <v/>
      </c>
      <c r="L294" s="1" t="str">
        <f ca="1">IFERROR(__xludf.DUMMYFUNCTION("IFERROR(JOIN("", "", FILTER('tagsBySource 1'!L$3:L$2402, $A294='tagsBySource 1'!$A$3:$A$2402, 'tagsBySource 1'!L$3:L$2402&lt;&gt;"""")), """")"),"")</f>
        <v/>
      </c>
      <c r="M294" s="1" t="str">
        <f ca="1">IFERROR(__xludf.DUMMYFUNCTION("IFERROR(JOIN("", "", FILTER('tagsBySource 1'!M$3:M$2402, $A294='tagsBySource 1'!$A$3:$A$2402, 'tagsBySource 1'!M$3:M$2402&lt;&gt;"""")), """")"),"")</f>
        <v/>
      </c>
      <c r="N294" s="1" t="str">
        <f ca="1">IFERROR(__xludf.DUMMYFUNCTION("IFERROR(JOIN("", "", FILTER('tagsBySource 1'!N$3:N$2402, $A294='tagsBySource 1'!$A$3:$A$2402, 'tagsBySource 1'!N$3:N$2402&lt;&gt;"""")), """")"),"")</f>
        <v/>
      </c>
      <c r="O294" s="1" t="str">
        <f ca="1">IFERROR(__xludf.DUMMYFUNCTION("IFERROR(JOIN("", "", FILTER('tagsBySource 1'!O$3:O$2402, $A294='tagsBySource 1'!$A$3:$A$2402, 'tagsBySource 1'!O$3:O$2402&lt;&gt;"""")), """")"),"")</f>
        <v/>
      </c>
      <c r="P294" s="1" t="str">
        <f ca="1">IFERROR(__xludf.DUMMYFUNCTION("IFERROR(JOIN("", "", FILTER('tagsBySource 1'!P$3:P$2402, $A294='tagsBySource 1'!$A$3:$A$2402, 'tagsBySource 1'!P$3:P$2402&lt;&gt;"""")), """")"),"")</f>
        <v/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IFERROR(__xludf.DUMMYFUNCTION("IFERROR(JOIN("", "", FILTER('tagsBySource 1'!B$3:B$2402, $A295='tagsBySource 1'!$A$3:$A$2402, 'tagsBySource 1'!B$3:B$2402&lt;&gt;"""")), """")"),"")</f>
        <v/>
      </c>
      <c r="C295" s="1" t="str">
        <f ca="1">IFERROR(__xludf.DUMMYFUNCTION("IFERROR(JOIN("", "", FILTER('tagsBySource 1'!C$3:C$2402, $A295='tagsBySource 1'!$A$3:$A$2402, 'tagsBySource 1'!C$3:C$2402&lt;&gt;"""")), """")"),"")</f>
        <v/>
      </c>
      <c r="D295" s="1" t="str">
        <f ca="1">IFERROR(__xludf.DUMMYFUNCTION("IFERROR(JOIN("", "", FILTER('tagsBySource 1'!D$3:D$2402, $A295='tagsBySource 1'!$A$3:$A$2402, 'tagsBySource 1'!D$3:D$2402&lt;&gt;"""")), """")"),"")</f>
        <v/>
      </c>
      <c r="E295" s="1" t="str">
        <f ca="1">IFERROR(__xludf.DUMMYFUNCTION("IFERROR(JOIN("", "", FILTER('tagsBySource 1'!E$3:E$2402, $A295='tagsBySource 1'!$A$3:$A$2402, 'tagsBySource 1'!E$3:E$2402&lt;&gt;"""")), """")"),"")</f>
        <v/>
      </c>
      <c r="F295" s="1" t="str">
        <f ca="1">IFERROR(__xludf.DUMMYFUNCTION("IFERROR(JOIN("", "", FILTER('tagsBySource 1'!F$3:F$2402, $A295='tagsBySource 1'!$A$3:$A$2402, 'tagsBySource 1'!F$3:F$2402&lt;&gt;"""")), """")"),"")</f>
        <v/>
      </c>
      <c r="G295" s="1" t="str">
        <f ca="1">IFERROR(__xludf.DUMMYFUNCTION("IFERROR(JOIN("", "", FILTER('tagsBySource 1'!G$3:G$2402, $A295='tagsBySource 1'!$A$3:$A$2402, 'tagsBySource 1'!G$3:G$2402&lt;&gt;"""")), """")"),"")</f>
        <v/>
      </c>
      <c r="H295" s="1" t="str">
        <f ca="1">IFERROR(__xludf.DUMMYFUNCTION("IFERROR(JOIN("", "", FILTER('tagsBySource 1'!H$3:H$2402, $A295='tagsBySource 1'!$A$3:$A$2402, 'tagsBySource 1'!H$3:H$2402&lt;&gt;"""")), """")"),"")</f>
        <v/>
      </c>
      <c r="I295" s="1" t="str">
        <f ca="1">IFERROR(__xludf.DUMMYFUNCTION("IFERROR(JOIN("", "", FILTER('tagsBySource 1'!I$3:I$2402, $A295='tagsBySource 1'!$A$3:$A$2402, 'tagsBySource 1'!I$3:I$2402&lt;&gt;"""")), """")"),"")</f>
        <v/>
      </c>
      <c r="J295" s="1" t="str">
        <f ca="1">IFERROR(__xludf.DUMMYFUNCTION("IFERROR(JOIN("", "", FILTER('tagsBySource 1'!J$3:J$2402, $A295='tagsBySource 1'!$A$3:$A$2402, 'tagsBySource 1'!J$3:J$2402&lt;&gt;"""")), """")"),"")</f>
        <v/>
      </c>
      <c r="K295" s="1" t="str">
        <f ca="1">IFERROR(__xludf.DUMMYFUNCTION("IFERROR(JOIN("", "", FILTER('tagsBySource 1'!K$3:K$2402, $A295='tagsBySource 1'!$A$3:$A$2402, 'tagsBySource 1'!K$3:K$2402&lt;&gt;"""")), """")"),"")</f>
        <v/>
      </c>
      <c r="L295" s="1" t="str">
        <f ca="1">IFERROR(__xludf.DUMMYFUNCTION("IFERROR(JOIN("", "", FILTER('tagsBySource 1'!L$3:L$2402, $A295='tagsBySource 1'!$A$3:$A$2402, 'tagsBySource 1'!L$3:L$2402&lt;&gt;"""")), """")"),"")</f>
        <v/>
      </c>
      <c r="M295" s="1" t="str">
        <f ca="1">IFERROR(__xludf.DUMMYFUNCTION("IFERROR(JOIN("", "", FILTER('tagsBySource 1'!M$3:M$2402, $A295='tagsBySource 1'!$A$3:$A$2402, 'tagsBySource 1'!M$3:M$2402&lt;&gt;"""")), """")"),"")</f>
        <v/>
      </c>
      <c r="N295" s="1" t="str">
        <f ca="1">IFERROR(__xludf.DUMMYFUNCTION("IFERROR(JOIN("", "", FILTER('tagsBySource 1'!N$3:N$2402, $A295='tagsBySource 1'!$A$3:$A$2402, 'tagsBySource 1'!N$3:N$2402&lt;&gt;"""")), """")"),"")</f>
        <v/>
      </c>
      <c r="O295" s="1" t="str">
        <f ca="1">IFERROR(__xludf.DUMMYFUNCTION("IFERROR(JOIN("", "", FILTER('tagsBySource 1'!O$3:O$2402, $A295='tagsBySource 1'!$A$3:$A$2402, 'tagsBySource 1'!O$3:O$2402&lt;&gt;"""")), """")"),"")</f>
        <v/>
      </c>
      <c r="P295" s="1" t="str">
        <f ca="1">IFERROR(__xludf.DUMMYFUNCTION("IFERROR(JOIN("", "", FILTER('tagsBySource 1'!P$3:P$2402, $A295='tagsBySource 1'!$A$3:$A$2402, 'tagsBySource 1'!P$3:P$2402&lt;&gt;"""")), """")"),"")</f>
        <v/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IFERROR(__xludf.DUMMYFUNCTION("IFERROR(JOIN("", "", FILTER('tagsBySource 1'!B$3:B$2402, $A296='tagsBySource 1'!$A$3:$A$2402, 'tagsBySource 1'!B$3:B$2402&lt;&gt;"""")), """")"),"")</f>
        <v/>
      </c>
      <c r="C296" s="1" t="str">
        <f ca="1">IFERROR(__xludf.DUMMYFUNCTION("IFERROR(JOIN("", "", FILTER('tagsBySource 1'!C$3:C$2402, $A296='tagsBySource 1'!$A$3:$A$2402, 'tagsBySource 1'!C$3:C$2402&lt;&gt;"""")), """")"),"")</f>
        <v/>
      </c>
      <c r="D296" s="1" t="str">
        <f ca="1">IFERROR(__xludf.DUMMYFUNCTION("IFERROR(JOIN("", "", FILTER('tagsBySource 1'!D$3:D$2402, $A296='tagsBySource 1'!$A$3:$A$2402, 'tagsBySource 1'!D$3:D$2402&lt;&gt;"""")), """")"),"")</f>
        <v/>
      </c>
      <c r="E296" s="1" t="str">
        <f ca="1">IFERROR(__xludf.DUMMYFUNCTION("IFERROR(JOIN("", "", FILTER('tagsBySource 1'!E$3:E$2402, $A296='tagsBySource 1'!$A$3:$A$2402, 'tagsBySource 1'!E$3:E$2402&lt;&gt;"""")), """")"),"")</f>
        <v/>
      </c>
      <c r="F296" s="1" t="str">
        <f ca="1">IFERROR(__xludf.DUMMYFUNCTION("IFERROR(JOIN("", "", FILTER('tagsBySource 1'!F$3:F$2402, $A296='tagsBySource 1'!$A$3:$A$2402, 'tagsBySource 1'!F$3:F$2402&lt;&gt;"""")), """")"),"")</f>
        <v/>
      </c>
      <c r="G296" s="1" t="str">
        <f ca="1">IFERROR(__xludf.DUMMYFUNCTION("IFERROR(JOIN("", "", FILTER('tagsBySource 1'!G$3:G$2402, $A296='tagsBySource 1'!$A$3:$A$2402, 'tagsBySource 1'!G$3:G$2402&lt;&gt;"""")), """")"),"")</f>
        <v/>
      </c>
      <c r="H296" s="1" t="str">
        <f ca="1">IFERROR(__xludf.DUMMYFUNCTION("IFERROR(JOIN("", "", FILTER('tagsBySource 1'!H$3:H$2402, $A296='tagsBySource 1'!$A$3:$A$2402, 'tagsBySource 1'!H$3:H$2402&lt;&gt;"""")), """")"),"")</f>
        <v/>
      </c>
      <c r="I296" s="1" t="str">
        <f ca="1">IFERROR(__xludf.DUMMYFUNCTION("IFERROR(JOIN("", "", FILTER('tagsBySource 1'!I$3:I$2402, $A296='tagsBySource 1'!$A$3:$A$2402, 'tagsBySource 1'!I$3:I$2402&lt;&gt;"""")), """")"),"")</f>
        <v/>
      </c>
      <c r="J296" s="1" t="str">
        <f ca="1">IFERROR(__xludf.DUMMYFUNCTION("IFERROR(JOIN("", "", FILTER('tagsBySource 1'!J$3:J$2402, $A296='tagsBySource 1'!$A$3:$A$2402, 'tagsBySource 1'!J$3:J$2402&lt;&gt;"""")), """")"),"")</f>
        <v/>
      </c>
      <c r="K296" s="1" t="str">
        <f ca="1">IFERROR(__xludf.DUMMYFUNCTION("IFERROR(JOIN("", "", FILTER('tagsBySource 1'!K$3:K$2402, $A296='tagsBySource 1'!$A$3:$A$2402, 'tagsBySource 1'!K$3:K$2402&lt;&gt;"""")), """")"),"")</f>
        <v/>
      </c>
      <c r="L296" s="1" t="str">
        <f ca="1">IFERROR(__xludf.DUMMYFUNCTION("IFERROR(JOIN("", "", FILTER('tagsBySource 1'!L$3:L$2402, $A296='tagsBySource 1'!$A$3:$A$2402, 'tagsBySource 1'!L$3:L$2402&lt;&gt;"""")), """")"),"")</f>
        <v/>
      </c>
      <c r="M296" s="1" t="str">
        <f ca="1">IFERROR(__xludf.DUMMYFUNCTION("IFERROR(JOIN("", "", FILTER('tagsBySource 1'!M$3:M$2402, $A296='tagsBySource 1'!$A$3:$A$2402, 'tagsBySource 1'!M$3:M$2402&lt;&gt;"""")), """")"),"")</f>
        <v/>
      </c>
      <c r="N296" s="1" t="str">
        <f ca="1">IFERROR(__xludf.DUMMYFUNCTION("IFERROR(JOIN("", "", FILTER('tagsBySource 1'!N$3:N$2402, $A296='tagsBySource 1'!$A$3:$A$2402, 'tagsBySource 1'!N$3:N$2402&lt;&gt;"""")), """")"),"")</f>
        <v/>
      </c>
      <c r="O296" s="1" t="str">
        <f ca="1">IFERROR(__xludf.DUMMYFUNCTION("IFERROR(JOIN("", "", FILTER('tagsBySource 1'!O$3:O$2402, $A296='tagsBySource 1'!$A$3:$A$2402, 'tagsBySource 1'!O$3:O$2402&lt;&gt;"""")), """")"),"")</f>
        <v/>
      </c>
      <c r="P296" s="1" t="str">
        <f ca="1">IFERROR(__xludf.DUMMYFUNCTION("IFERROR(JOIN("", "", FILTER('tagsBySource 1'!P$3:P$2402, $A296='tagsBySource 1'!$A$3:$A$2402, 'tagsBySource 1'!P$3:P$2402&lt;&gt;"""")), """")"),"")</f>
        <v/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IFERROR(__xludf.DUMMYFUNCTION("IFERROR(JOIN("", "", FILTER('tagsBySource 1'!B$3:B$2402, $A297='tagsBySource 1'!$A$3:$A$2402, 'tagsBySource 1'!B$3:B$2402&lt;&gt;"""")), """")"),"")</f>
        <v/>
      </c>
      <c r="C297" s="1" t="str">
        <f ca="1">IFERROR(__xludf.DUMMYFUNCTION("IFERROR(JOIN("", "", FILTER('tagsBySource 1'!C$3:C$2402, $A297='tagsBySource 1'!$A$3:$A$2402, 'tagsBySource 1'!C$3:C$2402&lt;&gt;"""")), """")"),"")</f>
        <v/>
      </c>
      <c r="D297" s="1" t="str">
        <f ca="1">IFERROR(__xludf.DUMMYFUNCTION("IFERROR(JOIN("", "", FILTER('tagsBySource 1'!D$3:D$2402, $A297='tagsBySource 1'!$A$3:$A$2402, 'tagsBySource 1'!D$3:D$2402&lt;&gt;"""")), """")"),"")</f>
        <v/>
      </c>
      <c r="E297" s="1" t="str">
        <f ca="1">IFERROR(__xludf.DUMMYFUNCTION("IFERROR(JOIN("", "", FILTER('tagsBySource 1'!E$3:E$2402, $A297='tagsBySource 1'!$A$3:$A$2402, 'tagsBySource 1'!E$3:E$2402&lt;&gt;"""")), """")"),"")</f>
        <v/>
      </c>
      <c r="F297" s="1" t="str">
        <f ca="1">IFERROR(__xludf.DUMMYFUNCTION("IFERROR(JOIN("", "", FILTER('tagsBySource 1'!F$3:F$2402, $A297='tagsBySource 1'!$A$3:$A$2402, 'tagsBySource 1'!F$3:F$2402&lt;&gt;"""")), """")"),"")</f>
        <v/>
      </c>
      <c r="G297" s="1" t="str">
        <f ca="1">IFERROR(__xludf.DUMMYFUNCTION("IFERROR(JOIN("", "", FILTER('tagsBySource 1'!G$3:G$2402, $A297='tagsBySource 1'!$A$3:$A$2402, 'tagsBySource 1'!G$3:G$2402&lt;&gt;"""")), """")"),"")</f>
        <v/>
      </c>
      <c r="H297" s="1" t="str">
        <f ca="1">IFERROR(__xludf.DUMMYFUNCTION("IFERROR(JOIN("", "", FILTER('tagsBySource 1'!H$3:H$2402, $A297='tagsBySource 1'!$A$3:$A$2402, 'tagsBySource 1'!H$3:H$2402&lt;&gt;"""")), """")"),"")</f>
        <v/>
      </c>
      <c r="I297" s="1" t="str">
        <f ca="1">IFERROR(__xludf.DUMMYFUNCTION("IFERROR(JOIN("", "", FILTER('tagsBySource 1'!I$3:I$2402, $A297='tagsBySource 1'!$A$3:$A$2402, 'tagsBySource 1'!I$3:I$2402&lt;&gt;"""")), """")"),"")</f>
        <v/>
      </c>
      <c r="J297" s="1" t="str">
        <f ca="1">IFERROR(__xludf.DUMMYFUNCTION("IFERROR(JOIN("", "", FILTER('tagsBySource 1'!J$3:J$2402, $A297='tagsBySource 1'!$A$3:$A$2402, 'tagsBySource 1'!J$3:J$2402&lt;&gt;"""")), """")"),"")</f>
        <v/>
      </c>
      <c r="K297" s="1" t="str">
        <f ca="1">IFERROR(__xludf.DUMMYFUNCTION("IFERROR(JOIN("", "", FILTER('tagsBySource 1'!K$3:K$2402, $A297='tagsBySource 1'!$A$3:$A$2402, 'tagsBySource 1'!K$3:K$2402&lt;&gt;"""")), """")"),"")</f>
        <v/>
      </c>
      <c r="L297" s="1" t="str">
        <f ca="1">IFERROR(__xludf.DUMMYFUNCTION("IFERROR(JOIN("", "", FILTER('tagsBySource 1'!L$3:L$2402, $A297='tagsBySource 1'!$A$3:$A$2402, 'tagsBySource 1'!L$3:L$2402&lt;&gt;"""")), """")"),"")</f>
        <v/>
      </c>
      <c r="M297" s="1" t="str">
        <f ca="1">IFERROR(__xludf.DUMMYFUNCTION("IFERROR(JOIN("", "", FILTER('tagsBySource 1'!M$3:M$2402, $A297='tagsBySource 1'!$A$3:$A$2402, 'tagsBySource 1'!M$3:M$2402&lt;&gt;"""")), """")"),"")</f>
        <v/>
      </c>
      <c r="N297" s="1" t="str">
        <f ca="1">IFERROR(__xludf.DUMMYFUNCTION("IFERROR(JOIN("", "", FILTER('tagsBySource 1'!N$3:N$2402, $A297='tagsBySource 1'!$A$3:$A$2402, 'tagsBySource 1'!N$3:N$2402&lt;&gt;"""")), """")"),"")</f>
        <v/>
      </c>
      <c r="O297" s="1" t="str">
        <f ca="1">IFERROR(__xludf.DUMMYFUNCTION("IFERROR(JOIN("", "", FILTER('tagsBySource 1'!O$3:O$2402, $A297='tagsBySource 1'!$A$3:$A$2402, 'tagsBySource 1'!O$3:O$2402&lt;&gt;"""")), """")"),"")</f>
        <v/>
      </c>
      <c r="P297" s="1" t="str">
        <f ca="1">IFERROR(__xludf.DUMMYFUNCTION("IFERROR(JOIN("", "", FILTER('tagsBySource 1'!P$3:P$2402, $A297='tagsBySource 1'!$A$3:$A$2402, 'tagsBySource 1'!P$3:P$2402&lt;&gt;"""")), """")"),"")</f>
        <v/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IFERROR(__xludf.DUMMYFUNCTION("IFERROR(JOIN("", "", FILTER('tagsBySource 1'!B$3:B$2402, $A298='tagsBySource 1'!$A$3:$A$2402, 'tagsBySource 1'!B$3:B$2402&lt;&gt;"""")), """")"),"")</f>
        <v/>
      </c>
      <c r="C298" s="1" t="str">
        <f ca="1">IFERROR(__xludf.DUMMYFUNCTION("IFERROR(JOIN("", "", FILTER('tagsBySource 1'!C$3:C$2402, $A298='tagsBySource 1'!$A$3:$A$2402, 'tagsBySource 1'!C$3:C$2402&lt;&gt;"""")), """")"),"")</f>
        <v/>
      </c>
      <c r="D298" s="1" t="str">
        <f ca="1">IFERROR(__xludf.DUMMYFUNCTION("IFERROR(JOIN("", "", FILTER('tagsBySource 1'!D$3:D$2402, $A298='tagsBySource 1'!$A$3:$A$2402, 'tagsBySource 1'!D$3:D$2402&lt;&gt;"""")), """")"),"")</f>
        <v/>
      </c>
      <c r="E298" s="1" t="str">
        <f ca="1">IFERROR(__xludf.DUMMYFUNCTION("IFERROR(JOIN("", "", FILTER('tagsBySource 1'!E$3:E$2402, $A298='tagsBySource 1'!$A$3:$A$2402, 'tagsBySource 1'!E$3:E$2402&lt;&gt;"""")), """")"),"")</f>
        <v/>
      </c>
      <c r="F298" s="1" t="str">
        <f ca="1">IFERROR(__xludf.DUMMYFUNCTION("IFERROR(JOIN("", "", FILTER('tagsBySource 1'!F$3:F$2402, $A298='tagsBySource 1'!$A$3:$A$2402, 'tagsBySource 1'!F$3:F$2402&lt;&gt;"""")), """")"),"")</f>
        <v/>
      </c>
      <c r="G298" s="1" t="str">
        <f ca="1">IFERROR(__xludf.DUMMYFUNCTION("IFERROR(JOIN("", "", FILTER('tagsBySource 1'!G$3:G$2402, $A298='tagsBySource 1'!$A$3:$A$2402, 'tagsBySource 1'!G$3:G$2402&lt;&gt;"""")), """")"),"")</f>
        <v/>
      </c>
      <c r="H298" s="1" t="str">
        <f ca="1">IFERROR(__xludf.DUMMYFUNCTION("IFERROR(JOIN("", "", FILTER('tagsBySource 1'!H$3:H$2402, $A298='tagsBySource 1'!$A$3:$A$2402, 'tagsBySource 1'!H$3:H$2402&lt;&gt;"""")), """")"),"")</f>
        <v/>
      </c>
      <c r="I298" s="1" t="str">
        <f ca="1">IFERROR(__xludf.DUMMYFUNCTION("IFERROR(JOIN("", "", FILTER('tagsBySource 1'!I$3:I$2402, $A298='tagsBySource 1'!$A$3:$A$2402, 'tagsBySource 1'!I$3:I$2402&lt;&gt;"""")), """")"),"")</f>
        <v/>
      </c>
      <c r="J298" s="1" t="str">
        <f ca="1">IFERROR(__xludf.DUMMYFUNCTION("IFERROR(JOIN("", "", FILTER('tagsBySource 1'!J$3:J$2402, $A298='tagsBySource 1'!$A$3:$A$2402, 'tagsBySource 1'!J$3:J$2402&lt;&gt;"""")), """")"),"")</f>
        <v/>
      </c>
      <c r="K298" s="1" t="str">
        <f ca="1">IFERROR(__xludf.DUMMYFUNCTION("IFERROR(JOIN("", "", FILTER('tagsBySource 1'!K$3:K$2402, $A298='tagsBySource 1'!$A$3:$A$2402, 'tagsBySource 1'!K$3:K$2402&lt;&gt;"""")), """")"),"")</f>
        <v/>
      </c>
      <c r="L298" s="1" t="str">
        <f ca="1">IFERROR(__xludf.DUMMYFUNCTION("IFERROR(JOIN("", "", FILTER('tagsBySource 1'!L$3:L$2402, $A298='tagsBySource 1'!$A$3:$A$2402, 'tagsBySource 1'!L$3:L$2402&lt;&gt;"""")), """")"),"")</f>
        <v/>
      </c>
      <c r="M298" s="1" t="str">
        <f ca="1">IFERROR(__xludf.DUMMYFUNCTION("IFERROR(JOIN("", "", FILTER('tagsBySource 1'!M$3:M$2402, $A298='tagsBySource 1'!$A$3:$A$2402, 'tagsBySource 1'!M$3:M$2402&lt;&gt;"""")), """")"),"")</f>
        <v/>
      </c>
      <c r="N298" s="1" t="str">
        <f ca="1">IFERROR(__xludf.DUMMYFUNCTION("IFERROR(JOIN("", "", FILTER('tagsBySource 1'!N$3:N$2402, $A298='tagsBySource 1'!$A$3:$A$2402, 'tagsBySource 1'!N$3:N$2402&lt;&gt;"""")), """")"),"")</f>
        <v/>
      </c>
      <c r="O298" s="1" t="str">
        <f ca="1">IFERROR(__xludf.DUMMYFUNCTION("IFERROR(JOIN("", "", FILTER('tagsBySource 1'!O$3:O$2402, $A298='tagsBySource 1'!$A$3:$A$2402, 'tagsBySource 1'!O$3:O$2402&lt;&gt;"""")), """")"),"")</f>
        <v/>
      </c>
      <c r="P298" s="1" t="str">
        <f ca="1">IFERROR(__xludf.DUMMYFUNCTION("IFERROR(JOIN("", "", FILTER('tagsBySource 1'!P$3:P$2402, $A298='tagsBySource 1'!$A$3:$A$2402, 'tagsBySource 1'!P$3:P$2402&lt;&gt;"""")), """")"),"")</f>
        <v/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IFERROR(__xludf.DUMMYFUNCTION("IFERROR(JOIN("", "", FILTER('tagsBySource 1'!B$3:B$2402, $A299='tagsBySource 1'!$A$3:$A$2402, 'tagsBySource 1'!B$3:B$2402&lt;&gt;"""")), """")"),"")</f>
        <v/>
      </c>
      <c r="C299" s="1" t="str">
        <f ca="1">IFERROR(__xludf.DUMMYFUNCTION("IFERROR(JOIN("", "", FILTER('tagsBySource 1'!C$3:C$2402, $A299='tagsBySource 1'!$A$3:$A$2402, 'tagsBySource 1'!C$3:C$2402&lt;&gt;"""")), """")"),"")</f>
        <v/>
      </c>
      <c r="D299" s="1" t="str">
        <f ca="1">IFERROR(__xludf.DUMMYFUNCTION("IFERROR(JOIN("", "", FILTER('tagsBySource 1'!D$3:D$2402, $A299='tagsBySource 1'!$A$3:$A$2402, 'tagsBySource 1'!D$3:D$2402&lt;&gt;"""")), """")"),"")</f>
        <v/>
      </c>
      <c r="E299" s="1" t="str">
        <f ca="1">IFERROR(__xludf.DUMMYFUNCTION("IFERROR(JOIN("", "", FILTER('tagsBySource 1'!E$3:E$2402, $A299='tagsBySource 1'!$A$3:$A$2402, 'tagsBySource 1'!E$3:E$2402&lt;&gt;"""")), """")"),"")</f>
        <v/>
      </c>
      <c r="F299" s="1" t="str">
        <f ca="1">IFERROR(__xludf.DUMMYFUNCTION("IFERROR(JOIN("", "", FILTER('tagsBySource 1'!F$3:F$2402, $A299='tagsBySource 1'!$A$3:$A$2402, 'tagsBySource 1'!F$3:F$2402&lt;&gt;"""")), """")"),"")</f>
        <v/>
      </c>
      <c r="G299" s="1" t="str">
        <f ca="1">IFERROR(__xludf.DUMMYFUNCTION("IFERROR(JOIN("", "", FILTER('tagsBySource 1'!G$3:G$2402, $A299='tagsBySource 1'!$A$3:$A$2402, 'tagsBySource 1'!G$3:G$2402&lt;&gt;"""")), """")"),"")</f>
        <v/>
      </c>
      <c r="H299" s="1" t="str">
        <f ca="1">IFERROR(__xludf.DUMMYFUNCTION("IFERROR(JOIN("", "", FILTER('tagsBySource 1'!H$3:H$2402, $A299='tagsBySource 1'!$A$3:$A$2402, 'tagsBySource 1'!H$3:H$2402&lt;&gt;"""")), """")"),"")</f>
        <v/>
      </c>
      <c r="I299" s="1" t="str">
        <f ca="1">IFERROR(__xludf.DUMMYFUNCTION("IFERROR(JOIN("", "", FILTER('tagsBySource 1'!I$3:I$2402, $A299='tagsBySource 1'!$A$3:$A$2402, 'tagsBySource 1'!I$3:I$2402&lt;&gt;"""")), """")"),"")</f>
        <v/>
      </c>
      <c r="J299" s="1" t="str">
        <f ca="1">IFERROR(__xludf.DUMMYFUNCTION("IFERROR(JOIN("", "", FILTER('tagsBySource 1'!J$3:J$2402, $A299='tagsBySource 1'!$A$3:$A$2402, 'tagsBySource 1'!J$3:J$2402&lt;&gt;"""")), """")"),"")</f>
        <v/>
      </c>
      <c r="K299" s="1" t="str">
        <f ca="1">IFERROR(__xludf.DUMMYFUNCTION("IFERROR(JOIN("", "", FILTER('tagsBySource 1'!K$3:K$2402, $A299='tagsBySource 1'!$A$3:$A$2402, 'tagsBySource 1'!K$3:K$2402&lt;&gt;"""")), """")"),"")</f>
        <v/>
      </c>
      <c r="L299" s="1" t="str">
        <f ca="1">IFERROR(__xludf.DUMMYFUNCTION("IFERROR(JOIN("", "", FILTER('tagsBySource 1'!L$3:L$2402, $A299='tagsBySource 1'!$A$3:$A$2402, 'tagsBySource 1'!L$3:L$2402&lt;&gt;"""")), """")"),"")</f>
        <v/>
      </c>
      <c r="M299" s="1" t="str">
        <f ca="1">IFERROR(__xludf.DUMMYFUNCTION("IFERROR(JOIN("", "", FILTER('tagsBySource 1'!M$3:M$2402, $A299='tagsBySource 1'!$A$3:$A$2402, 'tagsBySource 1'!M$3:M$2402&lt;&gt;"""")), """")"),"")</f>
        <v/>
      </c>
      <c r="N299" s="1" t="str">
        <f ca="1">IFERROR(__xludf.DUMMYFUNCTION("IFERROR(JOIN("", "", FILTER('tagsBySource 1'!N$3:N$2402, $A299='tagsBySource 1'!$A$3:$A$2402, 'tagsBySource 1'!N$3:N$2402&lt;&gt;"""")), """")"),"")</f>
        <v/>
      </c>
      <c r="O299" s="1" t="str">
        <f ca="1">IFERROR(__xludf.DUMMYFUNCTION("IFERROR(JOIN("", "", FILTER('tagsBySource 1'!O$3:O$2402, $A299='tagsBySource 1'!$A$3:$A$2402, 'tagsBySource 1'!O$3:O$2402&lt;&gt;"""")), """")"),"")</f>
        <v/>
      </c>
      <c r="P299" s="1" t="str">
        <f ca="1">IFERROR(__xludf.DUMMYFUNCTION("IFERROR(JOIN("", "", FILTER('tagsBySource 1'!P$3:P$2402, $A299='tagsBySource 1'!$A$3:$A$2402, 'tagsBySource 1'!P$3:P$2402&lt;&gt;"""")), """")"),"")</f>
        <v/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IFERROR(__xludf.DUMMYFUNCTION("IFERROR(JOIN("", "", FILTER('tagsBySource 1'!B$3:B$2402, $A300='tagsBySource 1'!$A$3:$A$2402, 'tagsBySource 1'!B$3:B$2402&lt;&gt;"""")), """")"),"")</f>
        <v/>
      </c>
      <c r="C300" s="1" t="str">
        <f ca="1">IFERROR(__xludf.DUMMYFUNCTION("IFERROR(JOIN("", "", FILTER('tagsBySource 1'!C$3:C$2402, $A300='tagsBySource 1'!$A$3:$A$2402, 'tagsBySource 1'!C$3:C$2402&lt;&gt;"""")), """")"),"")</f>
        <v/>
      </c>
      <c r="D300" s="1" t="str">
        <f ca="1">IFERROR(__xludf.DUMMYFUNCTION("IFERROR(JOIN("", "", FILTER('tagsBySource 1'!D$3:D$2402, $A300='tagsBySource 1'!$A$3:$A$2402, 'tagsBySource 1'!D$3:D$2402&lt;&gt;"""")), """")"),"")</f>
        <v/>
      </c>
      <c r="E300" s="1" t="str">
        <f ca="1">IFERROR(__xludf.DUMMYFUNCTION("IFERROR(JOIN("", "", FILTER('tagsBySource 1'!E$3:E$2402, $A300='tagsBySource 1'!$A$3:$A$2402, 'tagsBySource 1'!E$3:E$2402&lt;&gt;"""")), """")"),"")</f>
        <v/>
      </c>
      <c r="F300" s="1" t="str">
        <f ca="1">IFERROR(__xludf.DUMMYFUNCTION("IFERROR(JOIN("", "", FILTER('tagsBySource 1'!F$3:F$2402, $A300='tagsBySource 1'!$A$3:$A$2402, 'tagsBySource 1'!F$3:F$2402&lt;&gt;"""")), """")"),"")</f>
        <v/>
      </c>
      <c r="G300" s="1" t="str">
        <f ca="1">IFERROR(__xludf.DUMMYFUNCTION("IFERROR(JOIN("", "", FILTER('tagsBySource 1'!G$3:G$2402, $A300='tagsBySource 1'!$A$3:$A$2402, 'tagsBySource 1'!G$3:G$2402&lt;&gt;"""")), """")"),"")</f>
        <v/>
      </c>
      <c r="H300" s="1" t="str">
        <f ca="1">IFERROR(__xludf.DUMMYFUNCTION("IFERROR(JOIN("", "", FILTER('tagsBySource 1'!H$3:H$2402, $A300='tagsBySource 1'!$A$3:$A$2402, 'tagsBySource 1'!H$3:H$2402&lt;&gt;"""")), """")"),"")</f>
        <v/>
      </c>
      <c r="I300" s="1" t="str">
        <f ca="1">IFERROR(__xludf.DUMMYFUNCTION("IFERROR(JOIN("", "", FILTER('tagsBySource 1'!I$3:I$2402, $A300='tagsBySource 1'!$A$3:$A$2402, 'tagsBySource 1'!I$3:I$2402&lt;&gt;"""")), """")"),"")</f>
        <v/>
      </c>
      <c r="J300" s="1" t="str">
        <f ca="1">IFERROR(__xludf.DUMMYFUNCTION("IFERROR(JOIN("", "", FILTER('tagsBySource 1'!J$3:J$2402, $A300='tagsBySource 1'!$A$3:$A$2402, 'tagsBySource 1'!J$3:J$2402&lt;&gt;"""")), """")"),"")</f>
        <v/>
      </c>
      <c r="K300" s="1" t="str">
        <f ca="1">IFERROR(__xludf.DUMMYFUNCTION("IFERROR(JOIN("", "", FILTER('tagsBySource 1'!K$3:K$2402, $A300='tagsBySource 1'!$A$3:$A$2402, 'tagsBySource 1'!K$3:K$2402&lt;&gt;"""")), """")"),"")</f>
        <v/>
      </c>
      <c r="L300" s="1" t="str">
        <f ca="1">IFERROR(__xludf.DUMMYFUNCTION("IFERROR(JOIN("", "", FILTER('tagsBySource 1'!L$3:L$2402, $A300='tagsBySource 1'!$A$3:$A$2402, 'tagsBySource 1'!L$3:L$2402&lt;&gt;"""")), """")"),"")</f>
        <v/>
      </c>
      <c r="M300" s="1" t="str">
        <f ca="1">IFERROR(__xludf.DUMMYFUNCTION("IFERROR(JOIN("", "", FILTER('tagsBySource 1'!M$3:M$2402, $A300='tagsBySource 1'!$A$3:$A$2402, 'tagsBySource 1'!M$3:M$2402&lt;&gt;"""")), """")"),"")</f>
        <v/>
      </c>
      <c r="N300" s="1" t="str">
        <f ca="1">IFERROR(__xludf.DUMMYFUNCTION("IFERROR(JOIN("", "", FILTER('tagsBySource 1'!N$3:N$2402, $A300='tagsBySource 1'!$A$3:$A$2402, 'tagsBySource 1'!N$3:N$2402&lt;&gt;"""")), """")"),"")</f>
        <v/>
      </c>
      <c r="O300" s="1" t="str">
        <f ca="1">IFERROR(__xludf.DUMMYFUNCTION("IFERROR(JOIN("", "", FILTER('tagsBySource 1'!O$3:O$2402, $A300='tagsBySource 1'!$A$3:$A$2402, 'tagsBySource 1'!O$3:O$2402&lt;&gt;"""")), """")"),"")</f>
        <v/>
      </c>
      <c r="P300" s="1" t="str">
        <f ca="1">IFERROR(__xludf.DUMMYFUNCTION("IFERROR(JOIN("", "", FILTER('tagsBySource 1'!P$3:P$2402, $A300='tagsBySource 1'!$A$3:$A$2402, 'tagsBySource 1'!P$3:P$2402&lt;&gt;"""")), """")"),"")</f>
        <v/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IFERROR(__xludf.DUMMYFUNCTION("IFERROR(JOIN("", "", FILTER('tagsBySource 1'!B$3:B$2402, $A301='tagsBySource 1'!$A$3:$A$2402, 'tagsBySource 1'!B$3:B$2402&lt;&gt;"""")), """")"),"")</f>
        <v/>
      </c>
      <c r="C301" s="1" t="str">
        <f ca="1">IFERROR(__xludf.DUMMYFUNCTION("IFERROR(JOIN("", "", FILTER('tagsBySource 1'!C$3:C$2402, $A301='tagsBySource 1'!$A$3:$A$2402, 'tagsBySource 1'!C$3:C$2402&lt;&gt;"""")), """")"),"")</f>
        <v/>
      </c>
      <c r="D301" s="1" t="str">
        <f ca="1">IFERROR(__xludf.DUMMYFUNCTION("IFERROR(JOIN("", "", FILTER('tagsBySource 1'!D$3:D$2402, $A301='tagsBySource 1'!$A$3:$A$2402, 'tagsBySource 1'!D$3:D$2402&lt;&gt;"""")), """")"),"")</f>
        <v/>
      </c>
      <c r="E301" s="1" t="str">
        <f ca="1">IFERROR(__xludf.DUMMYFUNCTION("IFERROR(JOIN("", "", FILTER('tagsBySource 1'!E$3:E$2402, $A301='tagsBySource 1'!$A$3:$A$2402, 'tagsBySource 1'!E$3:E$2402&lt;&gt;"""")), """")"),"")</f>
        <v/>
      </c>
      <c r="F301" s="1" t="str">
        <f ca="1">IFERROR(__xludf.DUMMYFUNCTION("IFERROR(JOIN("", "", FILTER('tagsBySource 1'!F$3:F$2402, $A301='tagsBySource 1'!$A$3:$A$2402, 'tagsBySource 1'!F$3:F$2402&lt;&gt;"""")), """")"),"")</f>
        <v/>
      </c>
      <c r="G301" s="1" t="str">
        <f ca="1">IFERROR(__xludf.DUMMYFUNCTION("IFERROR(JOIN("", "", FILTER('tagsBySource 1'!G$3:G$2402, $A301='tagsBySource 1'!$A$3:$A$2402, 'tagsBySource 1'!G$3:G$2402&lt;&gt;"""")), """")"),"")</f>
        <v/>
      </c>
      <c r="H301" s="1" t="str">
        <f ca="1">IFERROR(__xludf.DUMMYFUNCTION("IFERROR(JOIN("", "", FILTER('tagsBySource 1'!H$3:H$2402, $A301='tagsBySource 1'!$A$3:$A$2402, 'tagsBySource 1'!H$3:H$2402&lt;&gt;"""")), """")"),"")</f>
        <v/>
      </c>
      <c r="I301" s="1" t="str">
        <f ca="1">IFERROR(__xludf.DUMMYFUNCTION("IFERROR(JOIN("", "", FILTER('tagsBySource 1'!I$3:I$2402, $A301='tagsBySource 1'!$A$3:$A$2402, 'tagsBySource 1'!I$3:I$2402&lt;&gt;"""")), """")"),"")</f>
        <v/>
      </c>
      <c r="J301" s="1" t="str">
        <f ca="1">IFERROR(__xludf.DUMMYFUNCTION("IFERROR(JOIN("", "", FILTER('tagsBySource 1'!J$3:J$2402, $A301='tagsBySource 1'!$A$3:$A$2402, 'tagsBySource 1'!J$3:J$2402&lt;&gt;"""")), """")"),"")</f>
        <v/>
      </c>
      <c r="K301" s="1" t="str">
        <f ca="1">IFERROR(__xludf.DUMMYFUNCTION("IFERROR(JOIN("", "", FILTER('tagsBySource 1'!K$3:K$2402, $A301='tagsBySource 1'!$A$3:$A$2402, 'tagsBySource 1'!K$3:K$2402&lt;&gt;"""")), """")"),"")</f>
        <v/>
      </c>
      <c r="L301" s="1" t="str">
        <f ca="1">IFERROR(__xludf.DUMMYFUNCTION("IFERROR(JOIN("", "", FILTER('tagsBySource 1'!L$3:L$2402, $A301='tagsBySource 1'!$A$3:$A$2402, 'tagsBySource 1'!L$3:L$2402&lt;&gt;"""")), """")"),"")</f>
        <v/>
      </c>
      <c r="M301" s="1" t="str">
        <f ca="1">IFERROR(__xludf.DUMMYFUNCTION("IFERROR(JOIN("", "", FILTER('tagsBySource 1'!M$3:M$2402, $A301='tagsBySource 1'!$A$3:$A$2402, 'tagsBySource 1'!M$3:M$2402&lt;&gt;"""")), """")"),"")</f>
        <v/>
      </c>
      <c r="N301" s="1" t="str">
        <f ca="1">IFERROR(__xludf.DUMMYFUNCTION("IFERROR(JOIN("", "", FILTER('tagsBySource 1'!N$3:N$2402, $A301='tagsBySource 1'!$A$3:$A$2402, 'tagsBySource 1'!N$3:N$2402&lt;&gt;"""")), """")"),"")</f>
        <v/>
      </c>
      <c r="O301" s="1" t="str">
        <f ca="1">IFERROR(__xludf.DUMMYFUNCTION("IFERROR(JOIN("", "", FILTER('tagsBySource 1'!O$3:O$2402, $A301='tagsBySource 1'!$A$3:$A$2402, 'tagsBySource 1'!O$3:O$2402&lt;&gt;"""")), """")"),"")</f>
        <v/>
      </c>
      <c r="P301" s="1" t="str">
        <f ca="1">IFERROR(__xludf.DUMMYFUNCTION("IFERROR(JOIN("", "", FILTER('tagsBySource 1'!P$3:P$2402, $A301='tagsBySource 1'!$A$3:$A$2402, 'tagsBySource 1'!P$3:P$2402&lt;&gt;"""")), """")"),"")</f>
        <v/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IFERROR(__xludf.DUMMYFUNCTION("IFERROR(JOIN("", "", FILTER('tagsBySource 1'!B$3:B$2402, $A302='tagsBySource 1'!$A$3:$A$2402, 'tagsBySource 1'!B$3:B$2402&lt;&gt;"""")), """")"),"")</f>
        <v/>
      </c>
      <c r="C302" s="1" t="str">
        <f ca="1">IFERROR(__xludf.DUMMYFUNCTION("IFERROR(JOIN("", "", FILTER('tagsBySource 1'!C$3:C$2402, $A302='tagsBySource 1'!$A$3:$A$2402, 'tagsBySource 1'!C$3:C$2402&lt;&gt;"""")), """")"),"")</f>
        <v/>
      </c>
      <c r="D302" s="1" t="str">
        <f ca="1">IFERROR(__xludf.DUMMYFUNCTION("IFERROR(JOIN("", "", FILTER('tagsBySource 1'!D$3:D$2402, $A302='tagsBySource 1'!$A$3:$A$2402, 'tagsBySource 1'!D$3:D$2402&lt;&gt;"""")), """")"),"")</f>
        <v/>
      </c>
      <c r="E302" s="1" t="str">
        <f ca="1">IFERROR(__xludf.DUMMYFUNCTION("IFERROR(JOIN("", "", FILTER('tagsBySource 1'!E$3:E$2402, $A302='tagsBySource 1'!$A$3:$A$2402, 'tagsBySource 1'!E$3:E$2402&lt;&gt;"""")), """")"),"")</f>
        <v/>
      </c>
      <c r="F302" s="1" t="str">
        <f ca="1">IFERROR(__xludf.DUMMYFUNCTION("IFERROR(JOIN("", "", FILTER('tagsBySource 1'!F$3:F$2402, $A302='tagsBySource 1'!$A$3:$A$2402, 'tagsBySource 1'!F$3:F$2402&lt;&gt;"""")), """")"),"")</f>
        <v/>
      </c>
      <c r="G302" s="1" t="str">
        <f ca="1">IFERROR(__xludf.DUMMYFUNCTION("IFERROR(JOIN("", "", FILTER('tagsBySource 1'!G$3:G$2402, $A302='tagsBySource 1'!$A$3:$A$2402, 'tagsBySource 1'!G$3:G$2402&lt;&gt;"""")), """")"),"")</f>
        <v/>
      </c>
      <c r="H302" s="1" t="str">
        <f ca="1">IFERROR(__xludf.DUMMYFUNCTION("IFERROR(JOIN("", "", FILTER('tagsBySource 1'!H$3:H$2402, $A302='tagsBySource 1'!$A$3:$A$2402, 'tagsBySource 1'!H$3:H$2402&lt;&gt;"""")), """")"),"")</f>
        <v/>
      </c>
      <c r="I302" s="1" t="str">
        <f ca="1">IFERROR(__xludf.DUMMYFUNCTION("IFERROR(JOIN("", "", FILTER('tagsBySource 1'!I$3:I$2402, $A302='tagsBySource 1'!$A$3:$A$2402, 'tagsBySource 1'!I$3:I$2402&lt;&gt;"""")), """")"),"")</f>
        <v/>
      </c>
      <c r="J302" s="1" t="str">
        <f ca="1">IFERROR(__xludf.DUMMYFUNCTION("IFERROR(JOIN("", "", FILTER('tagsBySource 1'!J$3:J$2402, $A302='tagsBySource 1'!$A$3:$A$2402, 'tagsBySource 1'!J$3:J$2402&lt;&gt;"""")), """")"),"")</f>
        <v/>
      </c>
      <c r="K302" s="1" t="str">
        <f ca="1">IFERROR(__xludf.DUMMYFUNCTION("IFERROR(JOIN("", "", FILTER('tagsBySource 1'!K$3:K$2402, $A302='tagsBySource 1'!$A$3:$A$2402, 'tagsBySource 1'!K$3:K$2402&lt;&gt;"""")), """")"),"")</f>
        <v/>
      </c>
      <c r="L302" s="1" t="str">
        <f ca="1">IFERROR(__xludf.DUMMYFUNCTION("IFERROR(JOIN("", "", FILTER('tagsBySource 1'!L$3:L$2402, $A302='tagsBySource 1'!$A$3:$A$2402, 'tagsBySource 1'!L$3:L$2402&lt;&gt;"""")), """")"),"")</f>
        <v/>
      </c>
      <c r="M302" s="1" t="str">
        <f ca="1">IFERROR(__xludf.DUMMYFUNCTION("IFERROR(JOIN("", "", FILTER('tagsBySource 1'!M$3:M$2402, $A302='tagsBySource 1'!$A$3:$A$2402, 'tagsBySource 1'!M$3:M$2402&lt;&gt;"""")), """")"),"")</f>
        <v/>
      </c>
      <c r="N302" s="1" t="str">
        <f ca="1">IFERROR(__xludf.DUMMYFUNCTION("IFERROR(JOIN("", "", FILTER('tagsBySource 1'!N$3:N$2402, $A302='tagsBySource 1'!$A$3:$A$2402, 'tagsBySource 1'!N$3:N$2402&lt;&gt;"""")), """")"),"")</f>
        <v/>
      </c>
      <c r="O302" s="1" t="str">
        <f ca="1">IFERROR(__xludf.DUMMYFUNCTION("IFERROR(JOIN("", "", FILTER('tagsBySource 1'!O$3:O$2402, $A302='tagsBySource 1'!$A$3:$A$2402, 'tagsBySource 1'!O$3:O$2402&lt;&gt;"""")), """")"),"")</f>
        <v/>
      </c>
      <c r="P302" s="1" t="str">
        <f ca="1">IFERROR(__xludf.DUMMYFUNCTION("IFERROR(JOIN("", "", FILTER('tagsBySource 1'!P$3:P$2402, $A302='tagsBySource 1'!$A$3:$A$2402, 'tagsBySource 1'!P$3:P$2402&lt;&gt;"""")), """")"),"historyTags")</f>
        <v>historyTags</v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IFERROR(__xludf.DUMMYFUNCTION("IFERROR(JOIN("", "", FILTER('tagsBySource 1'!B$3:B$2402, $A303='tagsBySource 1'!$A$3:$A$2402, 'tagsBySource 1'!B$3:B$2402&lt;&gt;"""")), """")"),"")</f>
        <v/>
      </c>
      <c r="C303" s="1" t="str">
        <f ca="1">IFERROR(__xludf.DUMMYFUNCTION("IFERROR(JOIN("", "", FILTER('tagsBySource 1'!C$3:C$2402, $A303='tagsBySource 1'!$A$3:$A$2402, 'tagsBySource 1'!C$3:C$2402&lt;&gt;"""")), """")"),"")</f>
        <v/>
      </c>
      <c r="D303" s="1" t="str">
        <f ca="1">IFERROR(__xludf.DUMMYFUNCTION("IFERROR(JOIN("", "", FILTER('tagsBySource 1'!D$3:D$2402, $A303='tagsBySource 1'!$A$3:$A$2402, 'tagsBySource 1'!D$3:D$2402&lt;&gt;"""")), """")"),"")</f>
        <v/>
      </c>
      <c r="E303" s="1" t="str">
        <f ca="1">IFERROR(__xludf.DUMMYFUNCTION("IFERROR(JOIN("", "", FILTER('tagsBySource 1'!E$3:E$2402, $A303='tagsBySource 1'!$A$3:$A$2402, 'tagsBySource 1'!E$3:E$2402&lt;&gt;"""")), """")"),"")</f>
        <v/>
      </c>
      <c r="F303" s="1" t="str">
        <f ca="1">IFERROR(__xludf.DUMMYFUNCTION("IFERROR(JOIN("", "", FILTER('tagsBySource 1'!F$3:F$2402, $A303='tagsBySource 1'!$A$3:$A$2402, 'tagsBySource 1'!F$3:F$2402&lt;&gt;"""")), """")"),"")</f>
        <v/>
      </c>
      <c r="G303" s="1" t="str">
        <f ca="1">IFERROR(__xludf.DUMMYFUNCTION("IFERROR(JOIN("", "", FILTER('tagsBySource 1'!G$3:G$2402, $A303='tagsBySource 1'!$A$3:$A$2402, 'tagsBySource 1'!G$3:G$2402&lt;&gt;"""")), """")"),"")</f>
        <v/>
      </c>
      <c r="H303" s="1" t="str">
        <f ca="1">IFERROR(__xludf.DUMMYFUNCTION("IFERROR(JOIN("", "", FILTER('tagsBySource 1'!H$3:H$2402, $A303='tagsBySource 1'!$A$3:$A$2402, 'tagsBySource 1'!H$3:H$2402&lt;&gt;"""")), """")"),"")</f>
        <v/>
      </c>
      <c r="I303" s="1" t="str">
        <f ca="1">IFERROR(__xludf.DUMMYFUNCTION("IFERROR(JOIN("", "", FILTER('tagsBySource 1'!I$3:I$2402, $A303='tagsBySource 1'!$A$3:$A$2402, 'tagsBySource 1'!I$3:I$2402&lt;&gt;"""")), """")"),"")</f>
        <v/>
      </c>
      <c r="J303" s="1" t="str">
        <f ca="1">IFERROR(__xludf.DUMMYFUNCTION("IFERROR(JOIN("", "", FILTER('tagsBySource 1'!J$3:J$2402, $A303='tagsBySource 1'!$A$3:$A$2402, 'tagsBySource 1'!J$3:J$2402&lt;&gt;"""")), """")"),"")</f>
        <v/>
      </c>
      <c r="K303" s="1" t="str">
        <f ca="1">IFERROR(__xludf.DUMMYFUNCTION("IFERROR(JOIN("", "", FILTER('tagsBySource 1'!K$3:K$2402, $A303='tagsBySource 1'!$A$3:$A$2402, 'tagsBySource 1'!K$3:K$2402&lt;&gt;"""")), """")"),"")</f>
        <v/>
      </c>
      <c r="L303" s="1" t="str">
        <f ca="1">IFERROR(__xludf.DUMMYFUNCTION("IFERROR(JOIN("", "", FILTER('tagsBySource 1'!L$3:L$2402, $A303='tagsBySource 1'!$A$3:$A$2402, 'tagsBySource 1'!L$3:L$2402&lt;&gt;"""")), """")"),"")</f>
        <v/>
      </c>
      <c r="M303" s="1" t="str">
        <f ca="1">IFERROR(__xludf.DUMMYFUNCTION("IFERROR(JOIN("", "", FILTER('tagsBySource 1'!M$3:M$2402, $A303='tagsBySource 1'!$A$3:$A$2402, 'tagsBySource 1'!M$3:M$2402&lt;&gt;"""")), """")"),"")</f>
        <v/>
      </c>
      <c r="N303" s="1" t="str">
        <f ca="1">IFERROR(__xludf.DUMMYFUNCTION("IFERROR(JOIN("", "", FILTER('tagsBySource 1'!N$3:N$2402, $A303='tagsBySource 1'!$A$3:$A$2402, 'tagsBySource 1'!N$3:N$2402&lt;&gt;"""")), """")"),"")</f>
        <v/>
      </c>
      <c r="O303" s="1" t="str">
        <f ca="1">IFERROR(__xludf.DUMMYFUNCTION("IFERROR(JOIN("", "", FILTER('tagsBySource 1'!O$3:O$2402, $A303='tagsBySource 1'!$A$3:$A$2402, 'tagsBySource 1'!O$3:O$2402&lt;&gt;"""")), """")"),"")</f>
        <v/>
      </c>
      <c r="P303" s="1" t="str">
        <f ca="1">IFERROR(__xludf.DUMMYFUNCTION("IFERROR(JOIN("", "", FILTER('tagsBySource 1'!P$3:P$2402, $A303='tagsBySource 1'!$A$3:$A$2402, 'tagsBySource 1'!P$3:P$2402&lt;&gt;"""")), """")"),"")</f>
        <v/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IFERROR(__xludf.DUMMYFUNCTION("IFERROR(JOIN("", "", FILTER('tagsBySource 1'!B$3:B$2402, $A304='tagsBySource 1'!$A$3:$A$2402, 'tagsBySource 1'!B$3:B$2402&lt;&gt;"""")), """")"),"")</f>
        <v/>
      </c>
      <c r="C304" s="1" t="str">
        <f ca="1">IFERROR(__xludf.DUMMYFUNCTION("IFERROR(JOIN("", "", FILTER('tagsBySource 1'!C$3:C$2402, $A304='tagsBySource 1'!$A$3:$A$2402, 'tagsBySource 1'!C$3:C$2402&lt;&gt;"""")), """")"),"")</f>
        <v/>
      </c>
      <c r="D304" s="1" t="str">
        <f ca="1">IFERROR(__xludf.DUMMYFUNCTION("IFERROR(JOIN("", "", FILTER('tagsBySource 1'!D$3:D$2402, $A304='tagsBySource 1'!$A$3:$A$2402, 'tagsBySource 1'!D$3:D$2402&lt;&gt;"""")), """")"),"")</f>
        <v/>
      </c>
      <c r="E304" s="1" t="str">
        <f ca="1">IFERROR(__xludf.DUMMYFUNCTION("IFERROR(JOIN("", "", FILTER('tagsBySource 1'!E$3:E$2402, $A304='tagsBySource 1'!$A$3:$A$2402, 'tagsBySource 1'!E$3:E$2402&lt;&gt;"""")), """")"),"")</f>
        <v/>
      </c>
      <c r="F304" s="1" t="str">
        <f ca="1">IFERROR(__xludf.DUMMYFUNCTION("IFERROR(JOIN("", "", FILTER('tagsBySource 1'!F$3:F$2402, $A304='tagsBySource 1'!$A$3:$A$2402, 'tagsBySource 1'!F$3:F$2402&lt;&gt;"""")), """")"),"")</f>
        <v/>
      </c>
      <c r="G304" s="1" t="str">
        <f ca="1">IFERROR(__xludf.DUMMYFUNCTION("IFERROR(JOIN("", "", FILTER('tagsBySource 1'!G$3:G$2402, $A304='tagsBySource 1'!$A$3:$A$2402, 'tagsBySource 1'!G$3:G$2402&lt;&gt;"""")), """")"),"")</f>
        <v/>
      </c>
      <c r="H304" s="1" t="str">
        <f ca="1">IFERROR(__xludf.DUMMYFUNCTION("IFERROR(JOIN("", "", FILTER('tagsBySource 1'!H$3:H$2402, $A304='tagsBySource 1'!$A$3:$A$2402, 'tagsBySource 1'!H$3:H$2402&lt;&gt;"""")), """")"),"")</f>
        <v/>
      </c>
      <c r="I304" s="1" t="str">
        <f ca="1">IFERROR(__xludf.DUMMYFUNCTION("IFERROR(JOIN("", "", FILTER('tagsBySource 1'!I$3:I$2402, $A304='tagsBySource 1'!$A$3:$A$2402, 'tagsBySource 1'!I$3:I$2402&lt;&gt;"""")), """")"),"")</f>
        <v/>
      </c>
      <c r="J304" s="1" t="str">
        <f ca="1">IFERROR(__xludf.DUMMYFUNCTION("IFERROR(JOIN("", "", FILTER('tagsBySource 1'!J$3:J$2402, $A304='tagsBySource 1'!$A$3:$A$2402, 'tagsBySource 1'!J$3:J$2402&lt;&gt;"""")), """")"),"")</f>
        <v/>
      </c>
      <c r="K304" s="1" t="str">
        <f ca="1">IFERROR(__xludf.DUMMYFUNCTION("IFERROR(JOIN("", "", FILTER('tagsBySource 1'!K$3:K$2402, $A304='tagsBySource 1'!$A$3:$A$2402, 'tagsBySource 1'!K$3:K$2402&lt;&gt;"""")), """")"),"")</f>
        <v/>
      </c>
      <c r="L304" s="1" t="str">
        <f ca="1">IFERROR(__xludf.DUMMYFUNCTION("IFERROR(JOIN("", "", FILTER('tagsBySource 1'!L$3:L$2402, $A304='tagsBySource 1'!$A$3:$A$2402, 'tagsBySource 1'!L$3:L$2402&lt;&gt;"""")), """")"),"")</f>
        <v/>
      </c>
      <c r="M304" s="1" t="str">
        <f ca="1">IFERROR(__xludf.DUMMYFUNCTION("IFERROR(JOIN("", "", FILTER('tagsBySource 1'!M$3:M$2402, $A304='tagsBySource 1'!$A$3:$A$2402, 'tagsBySource 1'!M$3:M$2402&lt;&gt;"""")), """")"),"")</f>
        <v/>
      </c>
      <c r="N304" s="1" t="str">
        <f ca="1">IFERROR(__xludf.DUMMYFUNCTION("IFERROR(JOIN("", "", FILTER('tagsBySource 1'!N$3:N$2402, $A304='tagsBySource 1'!$A$3:$A$2402, 'tagsBySource 1'!N$3:N$2402&lt;&gt;"""")), """")"),"")</f>
        <v/>
      </c>
      <c r="O304" s="1" t="str">
        <f ca="1">IFERROR(__xludf.DUMMYFUNCTION("IFERROR(JOIN("", "", FILTER('tagsBySource 1'!O$3:O$2402, $A304='tagsBySource 1'!$A$3:$A$2402, 'tagsBySource 1'!O$3:O$2402&lt;&gt;"""")), """")"),"")</f>
        <v/>
      </c>
      <c r="P304" s="1" t="str">
        <f ca="1">IFERROR(__xludf.DUMMYFUNCTION("IFERROR(JOIN("", "", FILTER('tagsBySource 1'!P$3:P$2402, $A304='tagsBySource 1'!$A$3:$A$2402, 'tagsBySource 1'!P$3:P$2402&lt;&gt;"""")), """")"),"")</f>
        <v/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IFERROR(__xludf.DUMMYFUNCTION("IFERROR(JOIN("", "", FILTER('tagsBySource 1'!B$3:B$2402, $A305='tagsBySource 1'!$A$3:$A$2402, 'tagsBySource 1'!B$3:B$2402&lt;&gt;"""")), """")"),"")</f>
        <v/>
      </c>
      <c r="C305" s="1" t="str">
        <f ca="1">IFERROR(__xludf.DUMMYFUNCTION("IFERROR(JOIN("", "", FILTER('tagsBySource 1'!C$3:C$2402, $A305='tagsBySource 1'!$A$3:$A$2402, 'tagsBySource 1'!C$3:C$2402&lt;&gt;"""")), """")"),"")</f>
        <v/>
      </c>
      <c r="D305" s="1" t="str">
        <f ca="1">IFERROR(__xludf.DUMMYFUNCTION("IFERROR(JOIN("", "", FILTER('tagsBySource 1'!D$3:D$2402, $A305='tagsBySource 1'!$A$3:$A$2402, 'tagsBySource 1'!D$3:D$2402&lt;&gt;"""")), """")"),"")</f>
        <v/>
      </c>
      <c r="E305" s="1" t="str">
        <f ca="1">IFERROR(__xludf.DUMMYFUNCTION("IFERROR(JOIN("", "", FILTER('tagsBySource 1'!E$3:E$2402, $A305='tagsBySource 1'!$A$3:$A$2402, 'tagsBySource 1'!E$3:E$2402&lt;&gt;"""")), """")"),"")</f>
        <v/>
      </c>
      <c r="F305" s="1" t="str">
        <f ca="1">IFERROR(__xludf.DUMMYFUNCTION("IFERROR(JOIN("", "", FILTER('tagsBySource 1'!F$3:F$2402, $A305='tagsBySource 1'!$A$3:$A$2402, 'tagsBySource 1'!F$3:F$2402&lt;&gt;"""")), """")"),"")</f>
        <v/>
      </c>
      <c r="G305" s="1" t="str">
        <f ca="1">IFERROR(__xludf.DUMMYFUNCTION("IFERROR(JOIN("", "", FILTER('tagsBySource 1'!G$3:G$2402, $A305='tagsBySource 1'!$A$3:$A$2402, 'tagsBySource 1'!G$3:G$2402&lt;&gt;"""")), """")"),"")</f>
        <v/>
      </c>
      <c r="H305" s="1" t="str">
        <f ca="1">IFERROR(__xludf.DUMMYFUNCTION("IFERROR(JOIN("", "", FILTER('tagsBySource 1'!H$3:H$2402, $A305='tagsBySource 1'!$A$3:$A$2402, 'tagsBySource 1'!H$3:H$2402&lt;&gt;"""")), """")"),"")</f>
        <v/>
      </c>
      <c r="I305" s="1" t="str">
        <f ca="1">IFERROR(__xludf.DUMMYFUNCTION("IFERROR(JOIN("", "", FILTER('tagsBySource 1'!I$3:I$2402, $A305='tagsBySource 1'!$A$3:$A$2402, 'tagsBySource 1'!I$3:I$2402&lt;&gt;"""")), """")"),"")</f>
        <v/>
      </c>
      <c r="J305" s="1" t="str">
        <f ca="1">IFERROR(__xludf.DUMMYFUNCTION("IFERROR(JOIN("", "", FILTER('tagsBySource 1'!J$3:J$2402, $A305='tagsBySource 1'!$A$3:$A$2402, 'tagsBySource 1'!J$3:J$2402&lt;&gt;"""")), """")"),"")</f>
        <v/>
      </c>
      <c r="K305" s="1" t="str">
        <f ca="1">IFERROR(__xludf.DUMMYFUNCTION("IFERROR(JOIN("", "", FILTER('tagsBySource 1'!K$3:K$2402, $A305='tagsBySource 1'!$A$3:$A$2402, 'tagsBySource 1'!K$3:K$2402&lt;&gt;"""")), """")"),"")</f>
        <v/>
      </c>
      <c r="L305" s="1" t="str">
        <f ca="1">IFERROR(__xludf.DUMMYFUNCTION("IFERROR(JOIN("", "", FILTER('tagsBySource 1'!L$3:L$2402, $A305='tagsBySource 1'!$A$3:$A$2402, 'tagsBySource 1'!L$3:L$2402&lt;&gt;"""")), """")"),"")</f>
        <v/>
      </c>
      <c r="M305" s="1" t="str">
        <f ca="1">IFERROR(__xludf.DUMMYFUNCTION("IFERROR(JOIN("", "", FILTER('tagsBySource 1'!M$3:M$2402, $A305='tagsBySource 1'!$A$3:$A$2402, 'tagsBySource 1'!M$3:M$2402&lt;&gt;"""")), """")"),"")</f>
        <v/>
      </c>
      <c r="N305" s="1" t="str">
        <f ca="1">IFERROR(__xludf.DUMMYFUNCTION("IFERROR(JOIN("", "", FILTER('tagsBySource 1'!N$3:N$2402, $A305='tagsBySource 1'!$A$3:$A$2402, 'tagsBySource 1'!N$3:N$2402&lt;&gt;"""")), """")"),"")</f>
        <v/>
      </c>
      <c r="O305" s="1" t="str">
        <f ca="1">IFERROR(__xludf.DUMMYFUNCTION("IFERROR(JOIN("", "", FILTER('tagsBySource 1'!O$3:O$2402, $A305='tagsBySource 1'!$A$3:$A$2402, 'tagsBySource 1'!O$3:O$2402&lt;&gt;"""")), """")"),"")</f>
        <v/>
      </c>
      <c r="P305" s="1" t="str">
        <f ca="1">IFERROR(__xludf.DUMMYFUNCTION("IFERROR(JOIN("", "", FILTER('tagsBySource 1'!P$3:P$2402, $A305='tagsBySource 1'!$A$3:$A$2402, 'tagsBySource 1'!P$3:P$2402&lt;&gt;"""")), """")"),"")</f>
        <v/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IFERROR(__xludf.DUMMYFUNCTION("IFERROR(JOIN("", "", FILTER('tagsBySource 1'!B$3:B$2402, $A306='tagsBySource 1'!$A$3:$A$2402, 'tagsBySource 1'!B$3:B$2402&lt;&gt;"""")), """")"),"")</f>
        <v/>
      </c>
      <c r="C306" s="1" t="str">
        <f ca="1">IFERROR(__xludf.DUMMYFUNCTION("IFERROR(JOIN("", "", FILTER('tagsBySource 1'!C$3:C$2402, $A306='tagsBySource 1'!$A$3:$A$2402, 'tagsBySource 1'!C$3:C$2402&lt;&gt;"""")), """")"),"")</f>
        <v/>
      </c>
      <c r="D306" s="1" t="str">
        <f ca="1">IFERROR(__xludf.DUMMYFUNCTION("IFERROR(JOIN("", "", FILTER('tagsBySource 1'!D$3:D$2402, $A306='tagsBySource 1'!$A$3:$A$2402, 'tagsBySource 1'!D$3:D$2402&lt;&gt;"""")), """")"),"")</f>
        <v/>
      </c>
      <c r="E306" s="1" t="str">
        <f ca="1">IFERROR(__xludf.DUMMYFUNCTION("IFERROR(JOIN("", "", FILTER('tagsBySource 1'!E$3:E$2402, $A306='tagsBySource 1'!$A$3:$A$2402, 'tagsBySource 1'!E$3:E$2402&lt;&gt;"""")), """")"),"")</f>
        <v/>
      </c>
      <c r="F306" s="1" t="str">
        <f ca="1">IFERROR(__xludf.DUMMYFUNCTION("IFERROR(JOIN("", "", FILTER('tagsBySource 1'!F$3:F$2402, $A306='tagsBySource 1'!$A$3:$A$2402, 'tagsBySource 1'!F$3:F$2402&lt;&gt;"""")), """")"),"")</f>
        <v/>
      </c>
      <c r="G306" s="1" t="str">
        <f ca="1">IFERROR(__xludf.DUMMYFUNCTION("IFERROR(JOIN("", "", FILTER('tagsBySource 1'!G$3:G$2402, $A306='tagsBySource 1'!$A$3:$A$2402, 'tagsBySource 1'!G$3:G$2402&lt;&gt;"""")), """")"),"")</f>
        <v/>
      </c>
      <c r="H306" s="1" t="str">
        <f ca="1">IFERROR(__xludf.DUMMYFUNCTION("IFERROR(JOIN("", "", FILTER('tagsBySource 1'!H$3:H$2402, $A306='tagsBySource 1'!$A$3:$A$2402, 'tagsBySource 1'!H$3:H$2402&lt;&gt;"""")), """")"),"")</f>
        <v/>
      </c>
      <c r="I306" s="1" t="str">
        <f ca="1">IFERROR(__xludf.DUMMYFUNCTION("IFERROR(JOIN("", "", FILTER('tagsBySource 1'!I$3:I$2402, $A306='tagsBySource 1'!$A$3:$A$2402, 'tagsBySource 1'!I$3:I$2402&lt;&gt;"""")), """")"),"")</f>
        <v/>
      </c>
      <c r="J306" s="1" t="str">
        <f ca="1">IFERROR(__xludf.DUMMYFUNCTION("IFERROR(JOIN("", "", FILTER('tagsBySource 1'!J$3:J$2402, $A306='tagsBySource 1'!$A$3:$A$2402, 'tagsBySource 1'!J$3:J$2402&lt;&gt;"""")), """")"),"")</f>
        <v/>
      </c>
      <c r="K306" s="1" t="str">
        <f ca="1">IFERROR(__xludf.DUMMYFUNCTION("IFERROR(JOIN("", "", FILTER('tagsBySource 1'!K$3:K$2402, $A306='tagsBySource 1'!$A$3:$A$2402, 'tagsBySource 1'!K$3:K$2402&lt;&gt;"""")), """")"),"")</f>
        <v/>
      </c>
      <c r="L306" s="1" t="str">
        <f ca="1">IFERROR(__xludf.DUMMYFUNCTION("IFERROR(JOIN("", "", FILTER('tagsBySource 1'!L$3:L$2402, $A306='tagsBySource 1'!$A$3:$A$2402, 'tagsBySource 1'!L$3:L$2402&lt;&gt;"""")), """")"),"")</f>
        <v/>
      </c>
      <c r="M306" s="1" t="str">
        <f ca="1">IFERROR(__xludf.DUMMYFUNCTION("IFERROR(JOIN("", "", FILTER('tagsBySource 1'!M$3:M$2402, $A306='tagsBySource 1'!$A$3:$A$2402, 'tagsBySource 1'!M$3:M$2402&lt;&gt;"""")), """")"),"")</f>
        <v/>
      </c>
      <c r="N306" s="1" t="str">
        <f ca="1">IFERROR(__xludf.DUMMYFUNCTION("IFERROR(JOIN("", "", FILTER('tagsBySource 1'!N$3:N$2402, $A306='tagsBySource 1'!$A$3:$A$2402, 'tagsBySource 1'!N$3:N$2402&lt;&gt;"""")), """")"),"")</f>
        <v/>
      </c>
      <c r="O306" s="1" t="str">
        <f ca="1">IFERROR(__xludf.DUMMYFUNCTION("IFERROR(JOIN("", "", FILTER('tagsBySource 1'!O$3:O$2402, $A306='tagsBySource 1'!$A$3:$A$2402, 'tagsBySource 1'!O$3:O$2402&lt;&gt;"""")), """")"),"")</f>
        <v/>
      </c>
      <c r="P306" s="1" t="str">
        <f ca="1">IFERROR(__xludf.DUMMYFUNCTION("IFERROR(JOIN("", "", FILTER('tagsBySource 1'!P$3:P$2402, $A306='tagsBySource 1'!$A$3:$A$2402, 'tagsBySource 1'!P$3:P$2402&lt;&gt;"""")), """")"),"")</f>
        <v/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IFERROR(__xludf.DUMMYFUNCTION("IFERROR(JOIN("", "", FILTER('tagsBySource 1'!B$3:B$2402, $A307='tagsBySource 1'!$A$3:$A$2402, 'tagsBySource 1'!B$3:B$2402&lt;&gt;"""")), """")"),"")</f>
        <v/>
      </c>
      <c r="C307" s="1" t="str">
        <f ca="1">IFERROR(__xludf.DUMMYFUNCTION("IFERROR(JOIN("", "", FILTER('tagsBySource 1'!C$3:C$2402, $A307='tagsBySource 1'!$A$3:$A$2402, 'tagsBySource 1'!C$3:C$2402&lt;&gt;"""")), """")"),"")</f>
        <v/>
      </c>
      <c r="D307" s="1" t="str">
        <f ca="1">IFERROR(__xludf.DUMMYFUNCTION("IFERROR(JOIN("", "", FILTER('tagsBySource 1'!D$3:D$2402, $A307='tagsBySource 1'!$A$3:$A$2402, 'tagsBySource 1'!D$3:D$2402&lt;&gt;"""")), """")"),"")</f>
        <v/>
      </c>
      <c r="E307" s="1" t="str">
        <f ca="1">IFERROR(__xludf.DUMMYFUNCTION("IFERROR(JOIN("", "", FILTER('tagsBySource 1'!E$3:E$2402, $A307='tagsBySource 1'!$A$3:$A$2402, 'tagsBySource 1'!E$3:E$2402&lt;&gt;"""")), """")"),"")</f>
        <v/>
      </c>
      <c r="F307" s="1" t="str">
        <f ca="1">IFERROR(__xludf.DUMMYFUNCTION("IFERROR(JOIN("", "", FILTER('tagsBySource 1'!F$3:F$2402, $A307='tagsBySource 1'!$A$3:$A$2402, 'tagsBySource 1'!F$3:F$2402&lt;&gt;"""")), """")"),"")</f>
        <v/>
      </c>
      <c r="G307" s="1" t="str">
        <f ca="1">IFERROR(__xludf.DUMMYFUNCTION("IFERROR(JOIN("", "", FILTER('tagsBySource 1'!G$3:G$2402, $A307='tagsBySource 1'!$A$3:$A$2402, 'tagsBySource 1'!G$3:G$2402&lt;&gt;"""")), """")"),"")</f>
        <v/>
      </c>
      <c r="H307" s="1" t="str">
        <f ca="1">IFERROR(__xludf.DUMMYFUNCTION("IFERROR(JOIN("", "", FILTER('tagsBySource 1'!H$3:H$2402, $A307='tagsBySource 1'!$A$3:$A$2402, 'tagsBySource 1'!H$3:H$2402&lt;&gt;"""")), """")"),"")</f>
        <v/>
      </c>
      <c r="I307" s="1" t="str">
        <f ca="1">IFERROR(__xludf.DUMMYFUNCTION("IFERROR(JOIN("", "", FILTER('tagsBySource 1'!I$3:I$2402, $A307='tagsBySource 1'!$A$3:$A$2402, 'tagsBySource 1'!I$3:I$2402&lt;&gt;"""")), """")"),"")</f>
        <v/>
      </c>
      <c r="J307" s="1" t="str">
        <f ca="1">IFERROR(__xludf.DUMMYFUNCTION("IFERROR(JOIN("", "", FILTER('tagsBySource 1'!J$3:J$2402, $A307='tagsBySource 1'!$A$3:$A$2402, 'tagsBySource 1'!J$3:J$2402&lt;&gt;"""")), """")"),"")</f>
        <v/>
      </c>
      <c r="K307" s="1" t="str">
        <f ca="1">IFERROR(__xludf.DUMMYFUNCTION("IFERROR(JOIN("", "", FILTER('tagsBySource 1'!K$3:K$2402, $A307='tagsBySource 1'!$A$3:$A$2402, 'tagsBySource 1'!K$3:K$2402&lt;&gt;"""")), """")"),"")</f>
        <v/>
      </c>
      <c r="L307" s="1" t="str">
        <f ca="1">IFERROR(__xludf.DUMMYFUNCTION("IFERROR(JOIN("", "", FILTER('tagsBySource 1'!L$3:L$2402, $A307='tagsBySource 1'!$A$3:$A$2402, 'tagsBySource 1'!L$3:L$2402&lt;&gt;"""")), """")"),"")</f>
        <v/>
      </c>
      <c r="M307" s="1" t="str">
        <f ca="1">IFERROR(__xludf.DUMMYFUNCTION("IFERROR(JOIN("", "", FILTER('tagsBySource 1'!M$3:M$2402, $A307='tagsBySource 1'!$A$3:$A$2402, 'tagsBySource 1'!M$3:M$2402&lt;&gt;"""")), """")"),"")</f>
        <v/>
      </c>
      <c r="N307" s="1" t="str">
        <f ca="1">IFERROR(__xludf.DUMMYFUNCTION("IFERROR(JOIN("", "", FILTER('tagsBySource 1'!N$3:N$2402, $A307='tagsBySource 1'!$A$3:$A$2402, 'tagsBySource 1'!N$3:N$2402&lt;&gt;"""")), """")"),"")</f>
        <v/>
      </c>
      <c r="O307" s="1" t="str">
        <f ca="1">IFERROR(__xludf.DUMMYFUNCTION("IFERROR(JOIN("", "", FILTER('tagsBySource 1'!O$3:O$2402, $A307='tagsBySource 1'!$A$3:$A$2402, 'tagsBySource 1'!O$3:O$2402&lt;&gt;"""")), """")"),"")</f>
        <v/>
      </c>
      <c r="P307" s="1" t="str">
        <f ca="1">IFERROR(__xludf.DUMMYFUNCTION("IFERROR(JOIN("", "", FILTER('tagsBySource 1'!P$3:P$2402, $A307='tagsBySource 1'!$A$3:$A$2402, 'tagsBySource 1'!P$3:P$2402&lt;&gt;"""")), """")"),"")</f>
        <v/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IFERROR(__xludf.DUMMYFUNCTION("IFERROR(JOIN("", "", FILTER('tagsBySource 1'!B$3:B$2402, $A308='tagsBySource 1'!$A$3:$A$2402, 'tagsBySource 1'!B$3:B$2402&lt;&gt;"""")), """")"),"")</f>
        <v/>
      </c>
      <c r="C308" s="1" t="str">
        <f ca="1">IFERROR(__xludf.DUMMYFUNCTION("IFERROR(JOIN("", "", FILTER('tagsBySource 1'!C$3:C$2402, $A308='tagsBySource 1'!$A$3:$A$2402, 'tagsBySource 1'!C$3:C$2402&lt;&gt;"""")), """")"),"")</f>
        <v/>
      </c>
      <c r="D308" s="1" t="str">
        <f ca="1">IFERROR(__xludf.DUMMYFUNCTION("IFERROR(JOIN("", "", FILTER('tagsBySource 1'!D$3:D$2402, $A308='tagsBySource 1'!$A$3:$A$2402, 'tagsBySource 1'!D$3:D$2402&lt;&gt;"""")), """")"),"")</f>
        <v/>
      </c>
      <c r="E308" s="1" t="str">
        <f ca="1">IFERROR(__xludf.DUMMYFUNCTION("IFERROR(JOIN("", "", FILTER('tagsBySource 1'!E$3:E$2402, $A308='tagsBySource 1'!$A$3:$A$2402, 'tagsBySource 1'!E$3:E$2402&lt;&gt;"""")), """")"),"")</f>
        <v/>
      </c>
      <c r="F308" s="1" t="str">
        <f ca="1">IFERROR(__xludf.DUMMYFUNCTION("IFERROR(JOIN("", "", FILTER('tagsBySource 1'!F$3:F$2402, $A308='tagsBySource 1'!$A$3:$A$2402, 'tagsBySource 1'!F$3:F$2402&lt;&gt;"""")), """")"),"")</f>
        <v/>
      </c>
      <c r="G308" s="1" t="str">
        <f ca="1">IFERROR(__xludf.DUMMYFUNCTION("IFERROR(JOIN("", "", FILTER('tagsBySource 1'!G$3:G$2402, $A308='tagsBySource 1'!$A$3:$A$2402, 'tagsBySource 1'!G$3:G$2402&lt;&gt;"""")), """")"),"")</f>
        <v/>
      </c>
      <c r="H308" s="1" t="str">
        <f ca="1">IFERROR(__xludf.DUMMYFUNCTION("IFERROR(JOIN("", "", FILTER('tagsBySource 1'!H$3:H$2402, $A308='tagsBySource 1'!$A$3:$A$2402, 'tagsBySource 1'!H$3:H$2402&lt;&gt;"""")), """")"),"")</f>
        <v/>
      </c>
      <c r="I308" s="1" t="str">
        <f ca="1">IFERROR(__xludf.DUMMYFUNCTION("IFERROR(JOIN("", "", FILTER('tagsBySource 1'!I$3:I$2402, $A308='tagsBySource 1'!$A$3:$A$2402, 'tagsBySource 1'!I$3:I$2402&lt;&gt;"""")), """")"),"")</f>
        <v/>
      </c>
      <c r="J308" s="1" t="str">
        <f ca="1">IFERROR(__xludf.DUMMYFUNCTION("IFERROR(JOIN("", "", FILTER('tagsBySource 1'!J$3:J$2402, $A308='tagsBySource 1'!$A$3:$A$2402, 'tagsBySource 1'!J$3:J$2402&lt;&gt;"""")), """")"),"")</f>
        <v/>
      </c>
      <c r="K308" s="1" t="str">
        <f ca="1">IFERROR(__xludf.DUMMYFUNCTION("IFERROR(JOIN("", "", FILTER('tagsBySource 1'!K$3:K$2402, $A308='tagsBySource 1'!$A$3:$A$2402, 'tagsBySource 1'!K$3:K$2402&lt;&gt;"""")), """")"),"")</f>
        <v/>
      </c>
      <c r="L308" s="1" t="str">
        <f ca="1">IFERROR(__xludf.DUMMYFUNCTION("IFERROR(JOIN("", "", FILTER('tagsBySource 1'!L$3:L$2402, $A308='tagsBySource 1'!$A$3:$A$2402, 'tagsBySource 1'!L$3:L$2402&lt;&gt;"""")), """")"),"")</f>
        <v/>
      </c>
      <c r="M308" s="1" t="str">
        <f ca="1">IFERROR(__xludf.DUMMYFUNCTION("IFERROR(JOIN("", "", FILTER('tagsBySource 1'!M$3:M$2402, $A308='tagsBySource 1'!$A$3:$A$2402, 'tagsBySource 1'!M$3:M$2402&lt;&gt;"""")), """")"),"")</f>
        <v/>
      </c>
      <c r="N308" s="1" t="str">
        <f ca="1">IFERROR(__xludf.DUMMYFUNCTION("IFERROR(JOIN("", "", FILTER('tagsBySource 1'!N$3:N$2402, $A308='tagsBySource 1'!$A$3:$A$2402, 'tagsBySource 1'!N$3:N$2402&lt;&gt;"""")), """")"),"")</f>
        <v/>
      </c>
      <c r="O308" s="1" t="str">
        <f ca="1">IFERROR(__xludf.DUMMYFUNCTION("IFERROR(JOIN("", "", FILTER('tagsBySource 1'!O$3:O$2402, $A308='tagsBySource 1'!$A$3:$A$2402, 'tagsBySource 1'!O$3:O$2402&lt;&gt;"""")), """")"),"")</f>
        <v/>
      </c>
      <c r="P308" s="1" t="str">
        <f ca="1">IFERROR(__xludf.DUMMYFUNCTION("IFERROR(JOIN("", "", FILTER('tagsBySource 1'!P$3:P$2402, $A308='tagsBySource 1'!$A$3:$A$2402, 'tagsBySource 1'!P$3:P$2402&lt;&gt;"""")), """")"),"")</f>
        <v/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IFERROR(__xludf.DUMMYFUNCTION("IFERROR(JOIN("", "", FILTER('tagsBySource 1'!B$3:B$2402, $A309='tagsBySource 1'!$A$3:$A$2402, 'tagsBySource 1'!B$3:B$2402&lt;&gt;"""")), """")"),"")</f>
        <v/>
      </c>
      <c r="C309" s="1" t="str">
        <f ca="1">IFERROR(__xludf.DUMMYFUNCTION("IFERROR(JOIN("", "", FILTER('tagsBySource 1'!C$3:C$2402, $A309='tagsBySource 1'!$A$3:$A$2402, 'tagsBySource 1'!C$3:C$2402&lt;&gt;"""")), """")"),"")</f>
        <v/>
      </c>
      <c r="D309" s="1" t="str">
        <f ca="1">IFERROR(__xludf.DUMMYFUNCTION("IFERROR(JOIN("", "", FILTER('tagsBySource 1'!D$3:D$2402, $A309='tagsBySource 1'!$A$3:$A$2402, 'tagsBySource 1'!D$3:D$2402&lt;&gt;"""")), """")"),"")</f>
        <v/>
      </c>
      <c r="E309" s="1" t="str">
        <f ca="1">IFERROR(__xludf.DUMMYFUNCTION("IFERROR(JOIN("", "", FILTER('tagsBySource 1'!E$3:E$2402, $A309='tagsBySource 1'!$A$3:$A$2402, 'tagsBySource 1'!E$3:E$2402&lt;&gt;"""")), """")"),"")</f>
        <v/>
      </c>
      <c r="F309" s="1" t="str">
        <f ca="1">IFERROR(__xludf.DUMMYFUNCTION("IFERROR(JOIN("", "", FILTER('tagsBySource 1'!F$3:F$2402, $A309='tagsBySource 1'!$A$3:$A$2402, 'tagsBySource 1'!F$3:F$2402&lt;&gt;"""")), """")"),"")</f>
        <v/>
      </c>
      <c r="G309" s="1" t="str">
        <f ca="1">IFERROR(__xludf.DUMMYFUNCTION("IFERROR(JOIN("", "", FILTER('tagsBySource 1'!G$3:G$2402, $A309='tagsBySource 1'!$A$3:$A$2402, 'tagsBySource 1'!G$3:G$2402&lt;&gt;"""")), """")"),"")</f>
        <v/>
      </c>
      <c r="H309" s="1" t="str">
        <f ca="1">IFERROR(__xludf.DUMMYFUNCTION("IFERROR(JOIN("", "", FILTER('tagsBySource 1'!H$3:H$2402, $A309='tagsBySource 1'!$A$3:$A$2402, 'tagsBySource 1'!H$3:H$2402&lt;&gt;"""")), """")"),"")</f>
        <v/>
      </c>
      <c r="I309" s="1" t="str">
        <f ca="1">IFERROR(__xludf.DUMMYFUNCTION("IFERROR(JOIN("", "", FILTER('tagsBySource 1'!I$3:I$2402, $A309='tagsBySource 1'!$A$3:$A$2402, 'tagsBySource 1'!I$3:I$2402&lt;&gt;"""")), """")"),"")</f>
        <v/>
      </c>
      <c r="J309" s="1" t="str">
        <f ca="1">IFERROR(__xludf.DUMMYFUNCTION("IFERROR(JOIN("", "", FILTER('tagsBySource 1'!J$3:J$2402, $A309='tagsBySource 1'!$A$3:$A$2402, 'tagsBySource 1'!J$3:J$2402&lt;&gt;"""")), """")"),"")</f>
        <v/>
      </c>
      <c r="K309" s="1" t="str">
        <f ca="1">IFERROR(__xludf.DUMMYFUNCTION("IFERROR(JOIN("", "", FILTER('tagsBySource 1'!K$3:K$2402, $A309='tagsBySource 1'!$A$3:$A$2402, 'tagsBySource 1'!K$3:K$2402&lt;&gt;"""")), """")"),"")</f>
        <v/>
      </c>
      <c r="L309" s="1" t="str">
        <f ca="1">IFERROR(__xludf.DUMMYFUNCTION("IFERROR(JOIN("", "", FILTER('tagsBySource 1'!L$3:L$2402, $A309='tagsBySource 1'!$A$3:$A$2402, 'tagsBySource 1'!L$3:L$2402&lt;&gt;"""")), """")"),"")</f>
        <v/>
      </c>
      <c r="M309" s="1" t="str">
        <f ca="1">IFERROR(__xludf.DUMMYFUNCTION("IFERROR(JOIN("", "", FILTER('tagsBySource 1'!M$3:M$2402, $A309='tagsBySource 1'!$A$3:$A$2402, 'tagsBySource 1'!M$3:M$2402&lt;&gt;"""")), """")"),"")</f>
        <v/>
      </c>
      <c r="N309" s="1" t="str">
        <f ca="1">IFERROR(__xludf.DUMMYFUNCTION("IFERROR(JOIN("", "", FILTER('tagsBySource 1'!N$3:N$2402, $A309='tagsBySource 1'!$A$3:$A$2402, 'tagsBySource 1'!N$3:N$2402&lt;&gt;"""")), """")"),"")</f>
        <v/>
      </c>
      <c r="O309" s="1" t="str">
        <f ca="1">IFERROR(__xludf.DUMMYFUNCTION("IFERROR(JOIN("", "", FILTER('tagsBySource 1'!O$3:O$2402, $A309='tagsBySource 1'!$A$3:$A$2402, 'tagsBySource 1'!O$3:O$2402&lt;&gt;"""")), """")"),"")</f>
        <v/>
      </c>
      <c r="P309" s="1" t="str">
        <f ca="1">IFERROR(__xludf.DUMMYFUNCTION("IFERROR(JOIN("", "", FILTER('tagsBySource 1'!P$3:P$2402, $A309='tagsBySource 1'!$A$3:$A$2402, 'tagsBySource 1'!P$3:P$2402&lt;&gt;"""")), """")"),"")</f>
        <v/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IFERROR(__xludf.DUMMYFUNCTION("IFERROR(JOIN("", "", FILTER('tagsBySource 1'!B$3:B$2402, $A310='tagsBySource 1'!$A$3:$A$2402, 'tagsBySource 1'!B$3:B$2402&lt;&gt;"""")), """")"),"")</f>
        <v/>
      </c>
      <c r="C310" s="1" t="str">
        <f ca="1">IFERROR(__xludf.DUMMYFUNCTION("IFERROR(JOIN("", "", FILTER('tagsBySource 1'!C$3:C$2402, $A310='tagsBySource 1'!$A$3:$A$2402, 'tagsBySource 1'!C$3:C$2402&lt;&gt;"""")), """")"),"")</f>
        <v/>
      </c>
      <c r="D310" s="1" t="str">
        <f ca="1">IFERROR(__xludf.DUMMYFUNCTION("IFERROR(JOIN("", "", FILTER('tagsBySource 1'!D$3:D$2402, $A310='tagsBySource 1'!$A$3:$A$2402, 'tagsBySource 1'!D$3:D$2402&lt;&gt;"""")), """")"),"")</f>
        <v/>
      </c>
      <c r="E310" s="1" t="str">
        <f ca="1">IFERROR(__xludf.DUMMYFUNCTION("IFERROR(JOIN("", "", FILTER('tagsBySource 1'!E$3:E$2402, $A310='tagsBySource 1'!$A$3:$A$2402, 'tagsBySource 1'!E$3:E$2402&lt;&gt;"""")), """")"),"")</f>
        <v/>
      </c>
      <c r="F310" s="1" t="str">
        <f ca="1">IFERROR(__xludf.DUMMYFUNCTION("IFERROR(JOIN("", "", FILTER('tagsBySource 1'!F$3:F$2402, $A310='tagsBySource 1'!$A$3:$A$2402, 'tagsBySource 1'!F$3:F$2402&lt;&gt;"""")), """")"),"")</f>
        <v/>
      </c>
      <c r="G310" s="1" t="str">
        <f ca="1">IFERROR(__xludf.DUMMYFUNCTION("IFERROR(JOIN("", "", FILTER('tagsBySource 1'!G$3:G$2402, $A310='tagsBySource 1'!$A$3:$A$2402, 'tagsBySource 1'!G$3:G$2402&lt;&gt;"""")), """")"),"")</f>
        <v/>
      </c>
      <c r="H310" s="1" t="str">
        <f ca="1">IFERROR(__xludf.DUMMYFUNCTION("IFERROR(JOIN("", "", FILTER('tagsBySource 1'!H$3:H$2402, $A310='tagsBySource 1'!$A$3:$A$2402, 'tagsBySource 1'!H$3:H$2402&lt;&gt;"""")), """")"),"")</f>
        <v/>
      </c>
      <c r="I310" s="1" t="str">
        <f ca="1">IFERROR(__xludf.DUMMYFUNCTION("IFERROR(JOIN("", "", FILTER('tagsBySource 1'!I$3:I$2402, $A310='tagsBySource 1'!$A$3:$A$2402, 'tagsBySource 1'!I$3:I$2402&lt;&gt;"""")), """")"),"")</f>
        <v/>
      </c>
      <c r="J310" s="1" t="str">
        <f ca="1">IFERROR(__xludf.DUMMYFUNCTION("IFERROR(JOIN("", "", FILTER('tagsBySource 1'!J$3:J$2402, $A310='tagsBySource 1'!$A$3:$A$2402, 'tagsBySource 1'!J$3:J$2402&lt;&gt;"""")), """")"),"")</f>
        <v/>
      </c>
      <c r="K310" s="1" t="str">
        <f ca="1">IFERROR(__xludf.DUMMYFUNCTION("IFERROR(JOIN("", "", FILTER('tagsBySource 1'!K$3:K$2402, $A310='tagsBySource 1'!$A$3:$A$2402, 'tagsBySource 1'!K$3:K$2402&lt;&gt;"""")), """")"),"")</f>
        <v/>
      </c>
      <c r="L310" s="1" t="str">
        <f ca="1">IFERROR(__xludf.DUMMYFUNCTION("IFERROR(JOIN("", "", FILTER('tagsBySource 1'!L$3:L$2402, $A310='tagsBySource 1'!$A$3:$A$2402, 'tagsBySource 1'!L$3:L$2402&lt;&gt;"""")), """")"),"")</f>
        <v/>
      </c>
      <c r="M310" s="1" t="str">
        <f ca="1">IFERROR(__xludf.DUMMYFUNCTION("IFERROR(JOIN("", "", FILTER('tagsBySource 1'!M$3:M$2402, $A310='tagsBySource 1'!$A$3:$A$2402, 'tagsBySource 1'!M$3:M$2402&lt;&gt;"""")), """")"),"")</f>
        <v/>
      </c>
      <c r="N310" s="1" t="str">
        <f ca="1">IFERROR(__xludf.DUMMYFUNCTION("IFERROR(JOIN("", "", FILTER('tagsBySource 1'!N$3:N$2402, $A310='tagsBySource 1'!$A$3:$A$2402, 'tagsBySource 1'!N$3:N$2402&lt;&gt;"""")), """")"),"")</f>
        <v/>
      </c>
      <c r="O310" s="1" t="str">
        <f ca="1">IFERROR(__xludf.DUMMYFUNCTION("IFERROR(JOIN("", "", FILTER('tagsBySource 1'!O$3:O$2402, $A310='tagsBySource 1'!$A$3:$A$2402, 'tagsBySource 1'!O$3:O$2402&lt;&gt;"""")), """")"),"")</f>
        <v/>
      </c>
      <c r="P310" s="1" t="str">
        <f ca="1">IFERROR(__xludf.DUMMYFUNCTION("IFERROR(JOIN("", "", FILTER('tagsBySource 1'!P$3:P$2402, $A310='tagsBySource 1'!$A$3:$A$2402, 'tagsBySource 1'!P$3:P$2402&lt;&gt;"""")), """")"),"")</f>
        <v/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IFERROR(__xludf.DUMMYFUNCTION("IFERROR(JOIN("", "", FILTER('tagsBySource 1'!B$3:B$2402, $A311='tagsBySource 1'!$A$3:$A$2402, 'tagsBySource 1'!B$3:B$2402&lt;&gt;"""")), """")"),"")</f>
        <v/>
      </c>
      <c r="C311" s="1" t="str">
        <f ca="1">IFERROR(__xludf.DUMMYFUNCTION("IFERROR(JOIN("", "", FILTER('tagsBySource 1'!C$3:C$2402, $A311='tagsBySource 1'!$A$3:$A$2402, 'tagsBySource 1'!C$3:C$2402&lt;&gt;"""")), """")"),"")</f>
        <v/>
      </c>
      <c r="D311" s="1" t="str">
        <f ca="1">IFERROR(__xludf.DUMMYFUNCTION("IFERROR(JOIN("", "", FILTER('tagsBySource 1'!D$3:D$2402, $A311='tagsBySource 1'!$A$3:$A$2402, 'tagsBySource 1'!D$3:D$2402&lt;&gt;"""")), """")"),"")</f>
        <v/>
      </c>
      <c r="E311" s="1" t="str">
        <f ca="1">IFERROR(__xludf.DUMMYFUNCTION("IFERROR(JOIN("", "", FILTER('tagsBySource 1'!E$3:E$2402, $A311='tagsBySource 1'!$A$3:$A$2402, 'tagsBySource 1'!E$3:E$2402&lt;&gt;"""")), """")"),"")</f>
        <v/>
      </c>
      <c r="F311" s="1" t="str">
        <f ca="1">IFERROR(__xludf.DUMMYFUNCTION("IFERROR(JOIN("", "", FILTER('tagsBySource 1'!F$3:F$2402, $A311='tagsBySource 1'!$A$3:$A$2402, 'tagsBySource 1'!F$3:F$2402&lt;&gt;"""")), """")"),"")</f>
        <v/>
      </c>
      <c r="G311" s="1" t="str">
        <f ca="1">IFERROR(__xludf.DUMMYFUNCTION("IFERROR(JOIN("", "", FILTER('tagsBySource 1'!G$3:G$2402, $A311='tagsBySource 1'!$A$3:$A$2402, 'tagsBySource 1'!G$3:G$2402&lt;&gt;"""")), """")"),"")</f>
        <v/>
      </c>
      <c r="H311" s="1" t="str">
        <f ca="1">IFERROR(__xludf.DUMMYFUNCTION("IFERROR(JOIN("", "", FILTER('tagsBySource 1'!H$3:H$2402, $A311='tagsBySource 1'!$A$3:$A$2402, 'tagsBySource 1'!H$3:H$2402&lt;&gt;"""")), """")"),"")</f>
        <v/>
      </c>
      <c r="I311" s="1" t="str">
        <f ca="1">IFERROR(__xludf.DUMMYFUNCTION("IFERROR(JOIN("", "", FILTER('tagsBySource 1'!I$3:I$2402, $A311='tagsBySource 1'!$A$3:$A$2402, 'tagsBySource 1'!I$3:I$2402&lt;&gt;"""")), """")"),"")</f>
        <v/>
      </c>
      <c r="J311" s="1" t="str">
        <f ca="1">IFERROR(__xludf.DUMMYFUNCTION("IFERROR(JOIN("", "", FILTER('tagsBySource 1'!J$3:J$2402, $A311='tagsBySource 1'!$A$3:$A$2402, 'tagsBySource 1'!J$3:J$2402&lt;&gt;"""")), """")"),"")</f>
        <v/>
      </c>
      <c r="K311" s="1" t="str">
        <f ca="1">IFERROR(__xludf.DUMMYFUNCTION("IFERROR(JOIN("", "", FILTER('tagsBySource 1'!K$3:K$2402, $A311='tagsBySource 1'!$A$3:$A$2402, 'tagsBySource 1'!K$3:K$2402&lt;&gt;"""")), """")"),"")</f>
        <v/>
      </c>
      <c r="L311" s="1" t="str">
        <f ca="1">IFERROR(__xludf.DUMMYFUNCTION("IFERROR(JOIN("", "", FILTER('tagsBySource 1'!L$3:L$2402, $A311='tagsBySource 1'!$A$3:$A$2402, 'tagsBySource 1'!L$3:L$2402&lt;&gt;"""")), """")"),"")</f>
        <v/>
      </c>
      <c r="M311" s="1" t="str">
        <f ca="1">IFERROR(__xludf.DUMMYFUNCTION("IFERROR(JOIN("", "", FILTER('tagsBySource 1'!M$3:M$2402, $A311='tagsBySource 1'!$A$3:$A$2402, 'tagsBySource 1'!M$3:M$2402&lt;&gt;"""")), """")"),"")</f>
        <v/>
      </c>
      <c r="N311" s="1" t="str">
        <f ca="1">IFERROR(__xludf.DUMMYFUNCTION("IFERROR(JOIN("", "", FILTER('tagsBySource 1'!N$3:N$2402, $A311='tagsBySource 1'!$A$3:$A$2402, 'tagsBySource 1'!N$3:N$2402&lt;&gt;"""")), """")"),"")</f>
        <v/>
      </c>
      <c r="O311" s="1" t="str">
        <f ca="1">IFERROR(__xludf.DUMMYFUNCTION("IFERROR(JOIN("", "", FILTER('tagsBySource 1'!O$3:O$2402, $A311='tagsBySource 1'!$A$3:$A$2402, 'tagsBySource 1'!O$3:O$2402&lt;&gt;"""")), """")"),"")</f>
        <v/>
      </c>
      <c r="P311" s="1" t="str">
        <f ca="1">IFERROR(__xludf.DUMMYFUNCTION("IFERROR(JOIN("", "", FILTER('tagsBySource 1'!P$3:P$2402, $A311='tagsBySource 1'!$A$3:$A$2402, 'tagsBySource 1'!P$3:P$2402&lt;&gt;"""")), """")"),"")</f>
        <v/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IFERROR(__xludf.DUMMYFUNCTION("IFERROR(JOIN("", "", FILTER('tagsBySource 1'!B$3:B$2402, $A312='tagsBySource 1'!$A$3:$A$2402, 'tagsBySource 1'!B$3:B$2402&lt;&gt;"""")), """")"),"")</f>
        <v/>
      </c>
      <c r="C312" s="1" t="str">
        <f ca="1">IFERROR(__xludf.DUMMYFUNCTION("IFERROR(JOIN("", "", FILTER('tagsBySource 1'!C$3:C$2402, $A312='tagsBySource 1'!$A$3:$A$2402, 'tagsBySource 1'!C$3:C$2402&lt;&gt;"""")), """")"),"")</f>
        <v/>
      </c>
      <c r="D312" s="1" t="str">
        <f ca="1">IFERROR(__xludf.DUMMYFUNCTION("IFERROR(JOIN("", "", FILTER('tagsBySource 1'!D$3:D$2402, $A312='tagsBySource 1'!$A$3:$A$2402, 'tagsBySource 1'!D$3:D$2402&lt;&gt;"""")), """")"),"")</f>
        <v/>
      </c>
      <c r="E312" s="1" t="str">
        <f ca="1">IFERROR(__xludf.DUMMYFUNCTION("IFERROR(JOIN("", "", FILTER('tagsBySource 1'!E$3:E$2402, $A312='tagsBySource 1'!$A$3:$A$2402, 'tagsBySource 1'!E$3:E$2402&lt;&gt;"""")), """")"),"")</f>
        <v/>
      </c>
      <c r="F312" s="1" t="str">
        <f ca="1">IFERROR(__xludf.DUMMYFUNCTION("IFERROR(JOIN("", "", FILTER('tagsBySource 1'!F$3:F$2402, $A312='tagsBySource 1'!$A$3:$A$2402, 'tagsBySource 1'!F$3:F$2402&lt;&gt;"""")), """")"),"")</f>
        <v/>
      </c>
      <c r="G312" s="1" t="str">
        <f ca="1">IFERROR(__xludf.DUMMYFUNCTION("IFERROR(JOIN("", "", FILTER('tagsBySource 1'!G$3:G$2402, $A312='tagsBySource 1'!$A$3:$A$2402, 'tagsBySource 1'!G$3:G$2402&lt;&gt;"""")), """")"),"")</f>
        <v/>
      </c>
      <c r="H312" s="1" t="str">
        <f ca="1">IFERROR(__xludf.DUMMYFUNCTION("IFERROR(JOIN("", "", FILTER('tagsBySource 1'!H$3:H$2402, $A312='tagsBySource 1'!$A$3:$A$2402, 'tagsBySource 1'!H$3:H$2402&lt;&gt;"""")), """")"),"")</f>
        <v/>
      </c>
      <c r="I312" s="1" t="str">
        <f ca="1">IFERROR(__xludf.DUMMYFUNCTION("IFERROR(JOIN("", "", FILTER('tagsBySource 1'!I$3:I$2402, $A312='tagsBySource 1'!$A$3:$A$2402, 'tagsBySource 1'!I$3:I$2402&lt;&gt;"""")), """")"),"")</f>
        <v/>
      </c>
      <c r="J312" s="1" t="str">
        <f ca="1">IFERROR(__xludf.DUMMYFUNCTION("IFERROR(JOIN("", "", FILTER('tagsBySource 1'!J$3:J$2402, $A312='tagsBySource 1'!$A$3:$A$2402, 'tagsBySource 1'!J$3:J$2402&lt;&gt;"""")), """")"),"")</f>
        <v/>
      </c>
      <c r="K312" s="1" t="str">
        <f ca="1">IFERROR(__xludf.DUMMYFUNCTION("IFERROR(JOIN("", "", FILTER('tagsBySource 1'!K$3:K$2402, $A312='tagsBySource 1'!$A$3:$A$2402, 'tagsBySource 1'!K$3:K$2402&lt;&gt;"""")), """")"),"")</f>
        <v/>
      </c>
      <c r="L312" s="1" t="str">
        <f ca="1">IFERROR(__xludf.DUMMYFUNCTION("IFERROR(JOIN("", "", FILTER('tagsBySource 1'!L$3:L$2402, $A312='tagsBySource 1'!$A$3:$A$2402, 'tagsBySource 1'!L$3:L$2402&lt;&gt;"""")), """")"),"")</f>
        <v/>
      </c>
      <c r="M312" s="1" t="str">
        <f ca="1">IFERROR(__xludf.DUMMYFUNCTION("IFERROR(JOIN("", "", FILTER('tagsBySource 1'!M$3:M$2402, $A312='tagsBySource 1'!$A$3:$A$2402, 'tagsBySource 1'!M$3:M$2402&lt;&gt;"""")), """")"),"")</f>
        <v/>
      </c>
      <c r="N312" s="1" t="str">
        <f ca="1">IFERROR(__xludf.DUMMYFUNCTION("IFERROR(JOIN("", "", FILTER('tagsBySource 1'!N$3:N$2402, $A312='tagsBySource 1'!$A$3:$A$2402, 'tagsBySource 1'!N$3:N$2402&lt;&gt;"""")), """")"),"")</f>
        <v/>
      </c>
      <c r="O312" s="1" t="str">
        <f ca="1">IFERROR(__xludf.DUMMYFUNCTION("IFERROR(JOIN("", "", FILTER('tagsBySource 1'!O$3:O$2402, $A312='tagsBySource 1'!$A$3:$A$2402, 'tagsBySource 1'!O$3:O$2402&lt;&gt;"""")), """")"),"")</f>
        <v/>
      </c>
      <c r="P312" s="1" t="str">
        <f ca="1">IFERROR(__xludf.DUMMYFUNCTION("IFERROR(JOIN("", "", FILTER('tagsBySource 1'!P$3:P$2402, $A312='tagsBySource 1'!$A$3:$A$2402, 'tagsBySource 1'!P$3:P$2402&lt;&gt;"""")), """")"),"")</f>
        <v/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IFERROR(__xludf.DUMMYFUNCTION("IFERROR(JOIN("", "", FILTER('tagsBySource 1'!B$3:B$2402, $A313='tagsBySource 1'!$A$3:$A$2402, 'tagsBySource 1'!B$3:B$2402&lt;&gt;"""")), """")"),"")</f>
        <v/>
      </c>
      <c r="C313" s="1" t="str">
        <f ca="1">IFERROR(__xludf.DUMMYFUNCTION("IFERROR(JOIN("", "", FILTER('tagsBySource 1'!C$3:C$2402, $A313='tagsBySource 1'!$A$3:$A$2402, 'tagsBySource 1'!C$3:C$2402&lt;&gt;"""")), """")"),"")</f>
        <v/>
      </c>
      <c r="D313" s="1" t="str">
        <f ca="1">IFERROR(__xludf.DUMMYFUNCTION("IFERROR(JOIN("", "", FILTER('tagsBySource 1'!D$3:D$2402, $A313='tagsBySource 1'!$A$3:$A$2402, 'tagsBySource 1'!D$3:D$2402&lt;&gt;"""")), """")"),"")</f>
        <v/>
      </c>
      <c r="E313" s="1" t="str">
        <f ca="1">IFERROR(__xludf.DUMMYFUNCTION("IFERROR(JOIN("", "", FILTER('tagsBySource 1'!E$3:E$2402, $A313='tagsBySource 1'!$A$3:$A$2402, 'tagsBySource 1'!E$3:E$2402&lt;&gt;"""")), """")"),"")</f>
        <v/>
      </c>
      <c r="F313" s="1" t="str">
        <f ca="1">IFERROR(__xludf.DUMMYFUNCTION("IFERROR(JOIN("", "", FILTER('tagsBySource 1'!F$3:F$2402, $A313='tagsBySource 1'!$A$3:$A$2402, 'tagsBySource 1'!F$3:F$2402&lt;&gt;"""")), """")"),"")</f>
        <v/>
      </c>
      <c r="G313" s="1" t="str">
        <f ca="1">IFERROR(__xludf.DUMMYFUNCTION("IFERROR(JOIN("", "", FILTER('tagsBySource 1'!G$3:G$2402, $A313='tagsBySource 1'!$A$3:$A$2402, 'tagsBySource 1'!G$3:G$2402&lt;&gt;"""")), """")"),"")</f>
        <v/>
      </c>
      <c r="H313" s="1" t="str">
        <f ca="1">IFERROR(__xludf.DUMMYFUNCTION("IFERROR(JOIN("", "", FILTER('tagsBySource 1'!H$3:H$2402, $A313='tagsBySource 1'!$A$3:$A$2402, 'tagsBySource 1'!H$3:H$2402&lt;&gt;"""")), """")"),"")</f>
        <v/>
      </c>
      <c r="I313" s="1" t="str">
        <f ca="1">IFERROR(__xludf.DUMMYFUNCTION("IFERROR(JOIN("", "", FILTER('tagsBySource 1'!I$3:I$2402, $A313='tagsBySource 1'!$A$3:$A$2402, 'tagsBySource 1'!I$3:I$2402&lt;&gt;"""")), """")"),"")</f>
        <v/>
      </c>
      <c r="J313" s="1" t="str">
        <f ca="1">IFERROR(__xludf.DUMMYFUNCTION("IFERROR(JOIN("", "", FILTER('tagsBySource 1'!J$3:J$2402, $A313='tagsBySource 1'!$A$3:$A$2402, 'tagsBySource 1'!J$3:J$2402&lt;&gt;"""")), """")"),"")</f>
        <v/>
      </c>
      <c r="K313" s="1" t="str">
        <f ca="1">IFERROR(__xludf.DUMMYFUNCTION("IFERROR(JOIN("", "", FILTER('tagsBySource 1'!K$3:K$2402, $A313='tagsBySource 1'!$A$3:$A$2402, 'tagsBySource 1'!K$3:K$2402&lt;&gt;"""")), """")"),"")</f>
        <v/>
      </c>
      <c r="L313" s="1" t="str">
        <f ca="1">IFERROR(__xludf.DUMMYFUNCTION("IFERROR(JOIN("", "", FILTER('tagsBySource 1'!L$3:L$2402, $A313='tagsBySource 1'!$A$3:$A$2402, 'tagsBySource 1'!L$3:L$2402&lt;&gt;"""")), """")"),"")</f>
        <v/>
      </c>
      <c r="M313" s="1" t="str">
        <f ca="1">IFERROR(__xludf.DUMMYFUNCTION("IFERROR(JOIN("", "", FILTER('tagsBySource 1'!M$3:M$2402, $A313='tagsBySource 1'!$A$3:$A$2402, 'tagsBySource 1'!M$3:M$2402&lt;&gt;"""")), """")"),"")</f>
        <v/>
      </c>
      <c r="N313" s="1" t="str">
        <f ca="1">IFERROR(__xludf.DUMMYFUNCTION("IFERROR(JOIN("", "", FILTER('tagsBySource 1'!N$3:N$2402, $A313='tagsBySource 1'!$A$3:$A$2402, 'tagsBySource 1'!N$3:N$2402&lt;&gt;"""")), """")"),"")</f>
        <v/>
      </c>
      <c r="O313" s="1" t="str">
        <f ca="1">IFERROR(__xludf.DUMMYFUNCTION("IFERROR(JOIN("", "", FILTER('tagsBySource 1'!O$3:O$2402, $A313='tagsBySource 1'!$A$3:$A$2402, 'tagsBySource 1'!O$3:O$2402&lt;&gt;"""")), """")"),"")</f>
        <v/>
      </c>
      <c r="P313" s="1" t="str">
        <f ca="1">IFERROR(__xludf.DUMMYFUNCTION("IFERROR(JOIN("", "", FILTER('tagsBySource 1'!P$3:P$2402, $A313='tagsBySource 1'!$A$3:$A$2402, 'tagsBySource 1'!P$3:P$2402&lt;&gt;"""")), """")"),"")</f>
        <v/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IFERROR(__xludf.DUMMYFUNCTION("IFERROR(JOIN("", "", FILTER('tagsBySource 1'!B$3:B$2402, $A314='tagsBySource 1'!$A$3:$A$2402, 'tagsBySource 1'!B$3:B$2402&lt;&gt;"""")), """")"),"")</f>
        <v/>
      </c>
      <c r="C314" s="1" t="str">
        <f ca="1">IFERROR(__xludf.DUMMYFUNCTION("IFERROR(JOIN("", "", FILTER('tagsBySource 1'!C$3:C$2402, $A314='tagsBySource 1'!$A$3:$A$2402, 'tagsBySource 1'!C$3:C$2402&lt;&gt;"""")), """")"),"")</f>
        <v/>
      </c>
      <c r="D314" s="1" t="str">
        <f ca="1">IFERROR(__xludf.DUMMYFUNCTION("IFERROR(JOIN("", "", FILTER('tagsBySource 1'!D$3:D$2402, $A314='tagsBySource 1'!$A$3:$A$2402, 'tagsBySource 1'!D$3:D$2402&lt;&gt;"""")), """")"),"")</f>
        <v/>
      </c>
      <c r="E314" s="1" t="str">
        <f ca="1">IFERROR(__xludf.DUMMYFUNCTION("IFERROR(JOIN("", "", FILTER('tagsBySource 1'!E$3:E$2402, $A314='tagsBySource 1'!$A$3:$A$2402, 'tagsBySource 1'!E$3:E$2402&lt;&gt;"""")), """")"),"")</f>
        <v/>
      </c>
      <c r="F314" s="1" t="str">
        <f ca="1">IFERROR(__xludf.DUMMYFUNCTION("IFERROR(JOIN("", "", FILTER('tagsBySource 1'!F$3:F$2402, $A314='tagsBySource 1'!$A$3:$A$2402, 'tagsBySource 1'!F$3:F$2402&lt;&gt;"""")), """")"),"")</f>
        <v/>
      </c>
      <c r="G314" s="1" t="str">
        <f ca="1">IFERROR(__xludf.DUMMYFUNCTION("IFERROR(JOIN("", "", FILTER('tagsBySource 1'!G$3:G$2402, $A314='tagsBySource 1'!$A$3:$A$2402, 'tagsBySource 1'!G$3:G$2402&lt;&gt;"""")), """")"),"")</f>
        <v/>
      </c>
      <c r="H314" s="1" t="str">
        <f ca="1">IFERROR(__xludf.DUMMYFUNCTION("IFERROR(JOIN("", "", FILTER('tagsBySource 1'!H$3:H$2402, $A314='tagsBySource 1'!$A$3:$A$2402, 'tagsBySource 1'!H$3:H$2402&lt;&gt;"""")), """")"),"")</f>
        <v/>
      </c>
      <c r="I314" s="1" t="str">
        <f ca="1">IFERROR(__xludf.DUMMYFUNCTION("IFERROR(JOIN("", "", FILTER('tagsBySource 1'!I$3:I$2402, $A314='tagsBySource 1'!$A$3:$A$2402, 'tagsBySource 1'!I$3:I$2402&lt;&gt;"""")), """")"),"")</f>
        <v/>
      </c>
      <c r="J314" s="1" t="str">
        <f ca="1">IFERROR(__xludf.DUMMYFUNCTION("IFERROR(JOIN("", "", FILTER('tagsBySource 1'!J$3:J$2402, $A314='tagsBySource 1'!$A$3:$A$2402, 'tagsBySource 1'!J$3:J$2402&lt;&gt;"""")), """")"),"")</f>
        <v/>
      </c>
      <c r="K314" s="1" t="str">
        <f ca="1">IFERROR(__xludf.DUMMYFUNCTION("IFERROR(JOIN("", "", FILTER('tagsBySource 1'!K$3:K$2402, $A314='tagsBySource 1'!$A$3:$A$2402, 'tagsBySource 1'!K$3:K$2402&lt;&gt;"""")), """")"),"")</f>
        <v/>
      </c>
      <c r="L314" s="1" t="str">
        <f ca="1">IFERROR(__xludf.DUMMYFUNCTION("IFERROR(JOIN("", "", FILTER('tagsBySource 1'!L$3:L$2402, $A314='tagsBySource 1'!$A$3:$A$2402, 'tagsBySource 1'!L$3:L$2402&lt;&gt;"""")), """")"),"")</f>
        <v/>
      </c>
      <c r="M314" s="1" t="str">
        <f ca="1">IFERROR(__xludf.DUMMYFUNCTION("IFERROR(JOIN("", "", FILTER('tagsBySource 1'!M$3:M$2402, $A314='tagsBySource 1'!$A$3:$A$2402, 'tagsBySource 1'!M$3:M$2402&lt;&gt;"""")), """")"),"")</f>
        <v/>
      </c>
      <c r="N314" s="1" t="str">
        <f ca="1">IFERROR(__xludf.DUMMYFUNCTION("IFERROR(JOIN("", "", FILTER('tagsBySource 1'!N$3:N$2402, $A314='tagsBySource 1'!$A$3:$A$2402, 'tagsBySource 1'!N$3:N$2402&lt;&gt;"""")), """")"),"")</f>
        <v/>
      </c>
      <c r="O314" s="1" t="str">
        <f ca="1">IFERROR(__xludf.DUMMYFUNCTION("IFERROR(JOIN("", "", FILTER('tagsBySource 1'!O$3:O$2402, $A314='tagsBySource 1'!$A$3:$A$2402, 'tagsBySource 1'!O$3:O$2402&lt;&gt;"""")), """")"),"")</f>
        <v/>
      </c>
      <c r="P314" s="1" t="str">
        <f ca="1">IFERROR(__xludf.DUMMYFUNCTION("IFERROR(JOIN("", "", FILTER('tagsBySource 1'!P$3:P$2402, $A314='tagsBySource 1'!$A$3:$A$2402, 'tagsBySource 1'!P$3:P$2402&lt;&gt;"""")), """")"),"")</f>
        <v/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IFERROR(__xludf.DUMMYFUNCTION("IFERROR(JOIN("", "", FILTER('tagsBySource 1'!B$3:B$2402, $A315='tagsBySource 1'!$A$3:$A$2402, 'tagsBySource 1'!B$3:B$2402&lt;&gt;"""")), """")"),"")</f>
        <v/>
      </c>
      <c r="C315" s="1" t="str">
        <f ca="1">IFERROR(__xludf.DUMMYFUNCTION("IFERROR(JOIN("", "", FILTER('tagsBySource 1'!C$3:C$2402, $A315='tagsBySource 1'!$A$3:$A$2402, 'tagsBySource 1'!C$3:C$2402&lt;&gt;"""")), """")"),"")</f>
        <v/>
      </c>
      <c r="D315" s="1" t="str">
        <f ca="1">IFERROR(__xludf.DUMMYFUNCTION("IFERROR(JOIN("", "", FILTER('tagsBySource 1'!D$3:D$2402, $A315='tagsBySource 1'!$A$3:$A$2402, 'tagsBySource 1'!D$3:D$2402&lt;&gt;"""")), """")"),"")</f>
        <v/>
      </c>
      <c r="E315" s="1" t="str">
        <f ca="1">IFERROR(__xludf.DUMMYFUNCTION("IFERROR(JOIN("", "", FILTER('tagsBySource 1'!E$3:E$2402, $A315='tagsBySource 1'!$A$3:$A$2402, 'tagsBySource 1'!E$3:E$2402&lt;&gt;"""")), """")"),"")</f>
        <v/>
      </c>
      <c r="F315" s="1" t="str">
        <f ca="1">IFERROR(__xludf.DUMMYFUNCTION("IFERROR(JOIN("", "", FILTER('tagsBySource 1'!F$3:F$2402, $A315='tagsBySource 1'!$A$3:$A$2402, 'tagsBySource 1'!F$3:F$2402&lt;&gt;"""")), """")"),"")</f>
        <v/>
      </c>
      <c r="G315" s="1" t="str">
        <f ca="1">IFERROR(__xludf.DUMMYFUNCTION("IFERROR(JOIN("", "", FILTER('tagsBySource 1'!G$3:G$2402, $A315='tagsBySource 1'!$A$3:$A$2402, 'tagsBySource 1'!G$3:G$2402&lt;&gt;"""")), """")"),"")</f>
        <v/>
      </c>
      <c r="H315" s="1" t="str">
        <f ca="1">IFERROR(__xludf.DUMMYFUNCTION("IFERROR(JOIN("", "", FILTER('tagsBySource 1'!H$3:H$2402, $A315='tagsBySource 1'!$A$3:$A$2402, 'tagsBySource 1'!H$3:H$2402&lt;&gt;"""")), """")"),"")</f>
        <v/>
      </c>
      <c r="I315" s="1" t="str">
        <f ca="1">IFERROR(__xludf.DUMMYFUNCTION("IFERROR(JOIN("", "", FILTER('tagsBySource 1'!I$3:I$2402, $A315='tagsBySource 1'!$A$3:$A$2402, 'tagsBySource 1'!I$3:I$2402&lt;&gt;"""")), """")"),"")</f>
        <v/>
      </c>
      <c r="J315" s="1" t="str">
        <f ca="1">IFERROR(__xludf.DUMMYFUNCTION("IFERROR(JOIN("", "", FILTER('tagsBySource 1'!J$3:J$2402, $A315='tagsBySource 1'!$A$3:$A$2402, 'tagsBySource 1'!J$3:J$2402&lt;&gt;"""")), """")"),"")</f>
        <v/>
      </c>
      <c r="K315" s="1" t="str">
        <f ca="1">IFERROR(__xludf.DUMMYFUNCTION("IFERROR(JOIN("", "", FILTER('tagsBySource 1'!K$3:K$2402, $A315='tagsBySource 1'!$A$3:$A$2402, 'tagsBySource 1'!K$3:K$2402&lt;&gt;"""")), """")"),"")</f>
        <v/>
      </c>
      <c r="L315" s="1" t="str">
        <f ca="1">IFERROR(__xludf.DUMMYFUNCTION("IFERROR(JOIN("", "", FILTER('tagsBySource 1'!L$3:L$2402, $A315='tagsBySource 1'!$A$3:$A$2402, 'tagsBySource 1'!L$3:L$2402&lt;&gt;"""")), """")"),"")</f>
        <v/>
      </c>
      <c r="M315" s="1" t="str">
        <f ca="1">IFERROR(__xludf.DUMMYFUNCTION("IFERROR(JOIN("", "", FILTER('tagsBySource 1'!M$3:M$2402, $A315='tagsBySource 1'!$A$3:$A$2402, 'tagsBySource 1'!M$3:M$2402&lt;&gt;"""")), """")"),"")</f>
        <v/>
      </c>
      <c r="N315" s="1" t="str">
        <f ca="1">IFERROR(__xludf.DUMMYFUNCTION("IFERROR(JOIN("", "", FILTER('tagsBySource 1'!N$3:N$2402, $A315='tagsBySource 1'!$A$3:$A$2402, 'tagsBySource 1'!N$3:N$2402&lt;&gt;"""")), """")"),"")</f>
        <v/>
      </c>
      <c r="O315" s="1" t="str">
        <f ca="1">IFERROR(__xludf.DUMMYFUNCTION("IFERROR(JOIN("", "", FILTER('tagsBySource 1'!O$3:O$2402, $A315='tagsBySource 1'!$A$3:$A$2402, 'tagsBySource 1'!O$3:O$2402&lt;&gt;"""")), """")"),"")</f>
        <v/>
      </c>
      <c r="P315" s="1" t="str">
        <f ca="1">IFERROR(__xludf.DUMMYFUNCTION("IFERROR(JOIN("", "", FILTER('tagsBySource 1'!P$3:P$2402, $A315='tagsBySource 1'!$A$3:$A$2402, 'tagsBySource 1'!P$3:P$2402&lt;&gt;"""")), """")"),"")</f>
        <v/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IFERROR(__xludf.DUMMYFUNCTION("IFERROR(JOIN("", "", FILTER('tagsBySource 1'!B$3:B$2402, $A316='tagsBySource 1'!$A$3:$A$2402, 'tagsBySource 1'!B$3:B$2402&lt;&gt;"""")), """")"),"")</f>
        <v/>
      </c>
      <c r="C316" s="1" t="str">
        <f ca="1">IFERROR(__xludf.DUMMYFUNCTION("IFERROR(JOIN("", "", FILTER('tagsBySource 1'!C$3:C$2402, $A316='tagsBySource 1'!$A$3:$A$2402, 'tagsBySource 1'!C$3:C$2402&lt;&gt;"""")), """")"),"")</f>
        <v/>
      </c>
      <c r="D316" s="1" t="str">
        <f ca="1">IFERROR(__xludf.DUMMYFUNCTION("IFERROR(JOIN("", "", FILTER('tagsBySource 1'!D$3:D$2402, $A316='tagsBySource 1'!$A$3:$A$2402, 'tagsBySource 1'!D$3:D$2402&lt;&gt;"""")), """")"),"")</f>
        <v/>
      </c>
      <c r="E316" s="1" t="str">
        <f ca="1">IFERROR(__xludf.DUMMYFUNCTION("IFERROR(JOIN("", "", FILTER('tagsBySource 1'!E$3:E$2402, $A316='tagsBySource 1'!$A$3:$A$2402, 'tagsBySource 1'!E$3:E$2402&lt;&gt;"""")), """")"),"")</f>
        <v/>
      </c>
      <c r="F316" s="1" t="str">
        <f ca="1">IFERROR(__xludf.DUMMYFUNCTION("IFERROR(JOIN("", "", FILTER('tagsBySource 1'!F$3:F$2402, $A316='tagsBySource 1'!$A$3:$A$2402, 'tagsBySource 1'!F$3:F$2402&lt;&gt;"""")), """")"),"")</f>
        <v/>
      </c>
      <c r="G316" s="1" t="str">
        <f ca="1">IFERROR(__xludf.DUMMYFUNCTION("IFERROR(JOIN("", "", FILTER('tagsBySource 1'!G$3:G$2402, $A316='tagsBySource 1'!$A$3:$A$2402, 'tagsBySource 1'!G$3:G$2402&lt;&gt;"""")), """")"),"")</f>
        <v/>
      </c>
      <c r="H316" s="1" t="str">
        <f ca="1">IFERROR(__xludf.DUMMYFUNCTION("IFERROR(JOIN("", "", FILTER('tagsBySource 1'!H$3:H$2402, $A316='tagsBySource 1'!$A$3:$A$2402, 'tagsBySource 1'!H$3:H$2402&lt;&gt;"""")), """")"),"")</f>
        <v/>
      </c>
      <c r="I316" s="1" t="str">
        <f ca="1">IFERROR(__xludf.DUMMYFUNCTION("IFERROR(JOIN("", "", FILTER('tagsBySource 1'!I$3:I$2402, $A316='tagsBySource 1'!$A$3:$A$2402, 'tagsBySource 1'!I$3:I$2402&lt;&gt;"""")), """")"),"")</f>
        <v/>
      </c>
      <c r="J316" s="1" t="str">
        <f ca="1">IFERROR(__xludf.DUMMYFUNCTION("IFERROR(JOIN("", "", FILTER('tagsBySource 1'!J$3:J$2402, $A316='tagsBySource 1'!$A$3:$A$2402, 'tagsBySource 1'!J$3:J$2402&lt;&gt;"""")), """")"),"")</f>
        <v/>
      </c>
      <c r="K316" s="1" t="str">
        <f ca="1">IFERROR(__xludf.DUMMYFUNCTION("IFERROR(JOIN("", "", FILTER('tagsBySource 1'!K$3:K$2402, $A316='tagsBySource 1'!$A$3:$A$2402, 'tagsBySource 1'!K$3:K$2402&lt;&gt;"""")), """")"),"")</f>
        <v/>
      </c>
      <c r="L316" s="1" t="str">
        <f ca="1">IFERROR(__xludf.DUMMYFUNCTION("IFERROR(JOIN("", "", FILTER('tagsBySource 1'!L$3:L$2402, $A316='tagsBySource 1'!$A$3:$A$2402, 'tagsBySource 1'!L$3:L$2402&lt;&gt;"""")), """")"),"")</f>
        <v/>
      </c>
      <c r="M316" s="1" t="str">
        <f ca="1">IFERROR(__xludf.DUMMYFUNCTION("IFERROR(JOIN("", "", FILTER('tagsBySource 1'!M$3:M$2402, $A316='tagsBySource 1'!$A$3:$A$2402, 'tagsBySource 1'!M$3:M$2402&lt;&gt;"""")), """")"),"")</f>
        <v/>
      </c>
      <c r="N316" s="1" t="str">
        <f ca="1">IFERROR(__xludf.DUMMYFUNCTION("IFERROR(JOIN("", "", FILTER('tagsBySource 1'!N$3:N$2402, $A316='tagsBySource 1'!$A$3:$A$2402, 'tagsBySource 1'!N$3:N$2402&lt;&gt;"""")), """")"),"")</f>
        <v/>
      </c>
      <c r="O316" s="1" t="str">
        <f ca="1">IFERROR(__xludf.DUMMYFUNCTION("IFERROR(JOIN("", "", FILTER('tagsBySource 1'!O$3:O$2402, $A316='tagsBySource 1'!$A$3:$A$2402, 'tagsBySource 1'!O$3:O$2402&lt;&gt;"""")), """")"),"")</f>
        <v/>
      </c>
      <c r="P316" s="1" t="str">
        <f ca="1">IFERROR(__xludf.DUMMYFUNCTION("IFERROR(JOIN("", "", FILTER('tagsBySource 1'!P$3:P$2402, $A316='tagsBySource 1'!$A$3:$A$2402, 'tagsBySource 1'!P$3:P$2402&lt;&gt;"""")), """")"),"")</f>
        <v/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IFERROR(__xludf.DUMMYFUNCTION("IFERROR(JOIN("", "", FILTER('tagsBySource 1'!B$3:B$2402, $A317='tagsBySource 1'!$A$3:$A$2402, 'tagsBySource 1'!B$3:B$2402&lt;&gt;"""")), """")"),"")</f>
        <v/>
      </c>
      <c r="C317" s="1" t="str">
        <f ca="1">IFERROR(__xludf.DUMMYFUNCTION("IFERROR(JOIN("", "", FILTER('tagsBySource 1'!C$3:C$2402, $A317='tagsBySource 1'!$A$3:$A$2402, 'tagsBySource 1'!C$3:C$2402&lt;&gt;"""")), """")"),"")</f>
        <v/>
      </c>
      <c r="D317" s="1" t="str">
        <f ca="1">IFERROR(__xludf.DUMMYFUNCTION("IFERROR(JOIN("", "", FILTER('tagsBySource 1'!D$3:D$2402, $A317='tagsBySource 1'!$A$3:$A$2402, 'tagsBySource 1'!D$3:D$2402&lt;&gt;"""")), """")"),"")</f>
        <v/>
      </c>
      <c r="E317" s="1" t="str">
        <f ca="1">IFERROR(__xludf.DUMMYFUNCTION("IFERROR(JOIN("", "", FILTER('tagsBySource 1'!E$3:E$2402, $A317='tagsBySource 1'!$A$3:$A$2402, 'tagsBySource 1'!E$3:E$2402&lt;&gt;"""")), """")"),"")</f>
        <v/>
      </c>
      <c r="F317" s="1" t="str">
        <f ca="1">IFERROR(__xludf.DUMMYFUNCTION("IFERROR(JOIN("", "", FILTER('tagsBySource 1'!F$3:F$2402, $A317='tagsBySource 1'!$A$3:$A$2402, 'tagsBySource 1'!F$3:F$2402&lt;&gt;"""")), """")"),"")</f>
        <v/>
      </c>
      <c r="G317" s="1" t="str">
        <f ca="1">IFERROR(__xludf.DUMMYFUNCTION("IFERROR(JOIN("", "", FILTER('tagsBySource 1'!G$3:G$2402, $A317='tagsBySource 1'!$A$3:$A$2402, 'tagsBySource 1'!G$3:G$2402&lt;&gt;"""")), """")"),"")</f>
        <v/>
      </c>
      <c r="H317" s="1" t="str">
        <f ca="1">IFERROR(__xludf.DUMMYFUNCTION("IFERROR(JOIN("", "", FILTER('tagsBySource 1'!H$3:H$2402, $A317='tagsBySource 1'!$A$3:$A$2402, 'tagsBySource 1'!H$3:H$2402&lt;&gt;"""")), """")"),"")</f>
        <v/>
      </c>
      <c r="I317" s="1" t="str">
        <f ca="1">IFERROR(__xludf.DUMMYFUNCTION("IFERROR(JOIN("", "", FILTER('tagsBySource 1'!I$3:I$2402, $A317='tagsBySource 1'!$A$3:$A$2402, 'tagsBySource 1'!I$3:I$2402&lt;&gt;"""")), """")"),"")</f>
        <v/>
      </c>
      <c r="J317" s="1" t="str">
        <f ca="1">IFERROR(__xludf.DUMMYFUNCTION("IFERROR(JOIN("", "", FILTER('tagsBySource 1'!J$3:J$2402, $A317='tagsBySource 1'!$A$3:$A$2402, 'tagsBySource 1'!J$3:J$2402&lt;&gt;"""")), """")"),"")</f>
        <v/>
      </c>
      <c r="K317" s="1" t="str">
        <f ca="1">IFERROR(__xludf.DUMMYFUNCTION("IFERROR(JOIN("", "", FILTER('tagsBySource 1'!K$3:K$2402, $A317='tagsBySource 1'!$A$3:$A$2402, 'tagsBySource 1'!K$3:K$2402&lt;&gt;"""")), """")"),"")</f>
        <v/>
      </c>
      <c r="L317" s="1" t="str">
        <f ca="1">IFERROR(__xludf.DUMMYFUNCTION("IFERROR(JOIN("", "", FILTER('tagsBySource 1'!L$3:L$2402, $A317='tagsBySource 1'!$A$3:$A$2402, 'tagsBySource 1'!L$3:L$2402&lt;&gt;"""")), """")"),"")</f>
        <v/>
      </c>
      <c r="M317" s="1" t="str">
        <f ca="1">IFERROR(__xludf.DUMMYFUNCTION("IFERROR(JOIN("", "", FILTER('tagsBySource 1'!M$3:M$2402, $A317='tagsBySource 1'!$A$3:$A$2402, 'tagsBySource 1'!M$3:M$2402&lt;&gt;"""")), """")"),"")</f>
        <v/>
      </c>
      <c r="N317" s="1" t="str">
        <f ca="1">IFERROR(__xludf.DUMMYFUNCTION("IFERROR(JOIN("", "", FILTER('tagsBySource 1'!N$3:N$2402, $A317='tagsBySource 1'!$A$3:$A$2402, 'tagsBySource 1'!N$3:N$2402&lt;&gt;"""")), """")"),"")</f>
        <v/>
      </c>
      <c r="O317" s="1" t="str">
        <f ca="1">IFERROR(__xludf.DUMMYFUNCTION("IFERROR(JOIN("", "", FILTER('tagsBySource 1'!O$3:O$2402, $A317='tagsBySource 1'!$A$3:$A$2402, 'tagsBySource 1'!O$3:O$2402&lt;&gt;"""")), """")"),"")</f>
        <v/>
      </c>
      <c r="P317" s="1" t="str">
        <f ca="1">IFERROR(__xludf.DUMMYFUNCTION("IFERROR(JOIN("", "", FILTER('tagsBySource 1'!P$3:P$2402, $A317='tagsBySource 1'!$A$3:$A$2402, 'tagsBySource 1'!P$3:P$2402&lt;&gt;"""")), """")"),"")</f>
        <v/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IFERROR(__xludf.DUMMYFUNCTION("IFERROR(JOIN("", "", FILTER('tagsBySource 1'!B$3:B$2402, $A318='tagsBySource 1'!$A$3:$A$2402, 'tagsBySource 1'!B$3:B$2402&lt;&gt;"""")), """")"),"")</f>
        <v/>
      </c>
      <c r="C318" s="1" t="str">
        <f ca="1">IFERROR(__xludf.DUMMYFUNCTION("IFERROR(JOIN("", "", FILTER('tagsBySource 1'!C$3:C$2402, $A318='tagsBySource 1'!$A$3:$A$2402, 'tagsBySource 1'!C$3:C$2402&lt;&gt;"""")), """")"),"")</f>
        <v/>
      </c>
      <c r="D318" s="1" t="str">
        <f ca="1">IFERROR(__xludf.DUMMYFUNCTION("IFERROR(JOIN("", "", FILTER('tagsBySource 1'!D$3:D$2402, $A318='tagsBySource 1'!$A$3:$A$2402, 'tagsBySource 1'!D$3:D$2402&lt;&gt;"""")), """")"),"")</f>
        <v/>
      </c>
      <c r="E318" s="1" t="str">
        <f ca="1">IFERROR(__xludf.DUMMYFUNCTION("IFERROR(JOIN("", "", FILTER('tagsBySource 1'!E$3:E$2402, $A318='tagsBySource 1'!$A$3:$A$2402, 'tagsBySource 1'!E$3:E$2402&lt;&gt;"""")), """")"),"")</f>
        <v/>
      </c>
      <c r="F318" s="1" t="str">
        <f ca="1">IFERROR(__xludf.DUMMYFUNCTION("IFERROR(JOIN("", "", FILTER('tagsBySource 1'!F$3:F$2402, $A318='tagsBySource 1'!$A$3:$A$2402, 'tagsBySource 1'!F$3:F$2402&lt;&gt;"""")), """")"),"")</f>
        <v/>
      </c>
      <c r="G318" s="1" t="str">
        <f ca="1">IFERROR(__xludf.DUMMYFUNCTION("IFERROR(JOIN("", "", FILTER('tagsBySource 1'!G$3:G$2402, $A318='tagsBySource 1'!$A$3:$A$2402, 'tagsBySource 1'!G$3:G$2402&lt;&gt;"""")), """")"),"")</f>
        <v/>
      </c>
      <c r="H318" s="1" t="str">
        <f ca="1">IFERROR(__xludf.DUMMYFUNCTION("IFERROR(JOIN("", "", FILTER('tagsBySource 1'!H$3:H$2402, $A318='tagsBySource 1'!$A$3:$A$2402, 'tagsBySource 1'!H$3:H$2402&lt;&gt;"""")), """")"),"")</f>
        <v/>
      </c>
      <c r="I318" s="1" t="str">
        <f ca="1">IFERROR(__xludf.DUMMYFUNCTION("IFERROR(JOIN("", "", FILTER('tagsBySource 1'!I$3:I$2402, $A318='tagsBySource 1'!$A$3:$A$2402, 'tagsBySource 1'!I$3:I$2402&lt;&gt;"""")), """")"),"")</f>
        <v/>
      </c>
      <c r="J318" s="1" t="str">
        <f ca="1">IFERROR(__xludf.DUMMYFUNCTION("IFERROR(JOIN("", "", FILTER('tagsBySource 1'!J$3:J$2402, $A318='tagsBySource 1'!$A$3:$A$2402, 'tagsBySource 1'!J$3:J$2402&lt;&gt;"""")), """")"),"")</f>
        <v/>
      </c>
      <c r="K318" s="1" t="str">
        <f ca="1">IFERROR(__xludf.DUMMYFUNCTION("IFERROR(JOIN("", "", FILTER('tagsBySource 1'!K$3:K$2402, $A318='tagsBySource 1'!$A$3:$A$2402, 'tagsBySource 1'!K$3:K$2402&lt;&gt;"""")), """")"),"")</f>
        <v/>
      </c>
      <c r="L318" s="1" t="str">
        <f ca="1">IFERROR(__xludf.DUMMYFUNCTION("IFERROR(JOIN("", "", FILTER('tagsBySource 1'!L$3:L$2402, $A318='tagsBySource 1'!$A$3:$A$2402, 'tagsBySource 1'!L$3:L$2402&lt;&gt;"""")), """")"),"")</f>
        <v/>
      </c>
      <c r="M318" s="1" t="str">
        <f ca="1">IFERROR(__xludf.DUMMYFUNCTION("IFERROR(JOIN("", "", FILTER('tagsBySource 1'!M$3:M$2402, $A318='tagsBySource 1'!$A$3:$A$2402, 'tagsBySource 1'!M$3:M$2402&lt;&gt;"""")), """")"),"")</f>
        <v/>
      </c>
      <c r="N318" s="1" t="str">
        <f ca="1">IFERROR(__xludf.DUMMYFUNCTION("IFERROR(JOIN("", "", FILTER('tagsBySource 1'!N$3:N$2402, $A318='tagsBySource 1'!$A$3:$A$2402, 'tagsBySource 1'!N$3:N$2402&lt;&gt;"""")), """")"),"")</f>
        <v/>
      </c>
      <c r="O318" s="1" t="str">
        <f ca="1">IFERROR(__xludf.DUMMYFUNCTION("IFERROR(JOIN("", "", FILTER('tagsBySource 1'!O$3:O$2402, $A318='tagsBySource 1'!$A$3:$A$2402, 'tagsBySource 1'!O$3:O$2402&lt;&gt;"""")), """")"),"")</f>
        <v/>
      </c>
      <c r="P318" s="1" t="str">
        <f ca="1">IFERROR(__xludf.DUMMYFUNCTION("IFERROR(JOIN("", "", FILTER('tagsBySource 1'!P$3:P$2402, $A318='tagsBySource 1'!$A$3:$A$2402, 'tagsBySource 1'!P$3:P$2402&lt;&gt;"""")), """")"),"")</f>
        <v/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IFERROR(__xludf.DUMMYFUNCTION("IFERROR(JOIN("", "", FILTER('tagsBySource 1'!B$3:B$2402, $A319='tagsBySource 1'!$A$3:$A$2402, 'tagsBySource 1'!B$3:B$2402&lt;&gt;"""")), """")"),"")</f>
        <v/>
      </c>
      <c r="C319" s="1" t="str">
        <f ca="1">IFERROR(__xludf.DUMMYFUNCTION("IFERROR(JOIN("", "", FILTER('tagsBySource 1'!C$3:C$2402, $A319='tagsBySource 1'!$A$3:$A$2402, 'tagsBySource 1'!C$3:C$2402&lt;&gt;"""")), """")"),"")</f>
        <v/>
      </c>
      <c r="D319" s="1" t="str">
        <f ca="1">IFERROR(__xludf.DUMMYFUNCTION("IFERROR(JOIN("", "", FILTER('tagsBySource 1'!D$3:D$2402, $A319='tagsBySource 1'!$A$3:$A$2402, 'tagsBySource 1'!D$3:D$2402&lt;&gt;"""")), """")"),"")</f>
        <v/>
      </c>
      <c r="E319" s="1" t="str">
        <f ca="1">IFERROR(__xludf.DUMMYFUNCTION("IFERROR(JOIN("", "", FILTER('tagsBySource 1'!E$3:E$2402, $A319='tagsBySource 1'!$A$3:$A$2402, 'tagsBySource 1'!E$3:E$2402&lt;&gt;"""")), """")"),"")</f>
        <v/>
      </c>
      <c r="F319" s="1" t="str">
        <f ca="1">IFERROR(__xludf.DUMMYFUNCTION("IFERROR(JOIN("", "", FILTER('tagsBySource 1'!F$3:F$2402, $A319='tagsBySource 1'!$A$3:$A$2402, 'tagsBySource 1'!F$3:F$2402&lt;&gt;"""")), """")"),"")</f>
        <v/>
      </c>
      <c r="G319" s="1" t="str">
        <f ca="1">IFERROR(__xludf.DUMMYFUNCTION("IFERROR(JOIN("", "", FILTER('tagsBySource 1'!G$3:G$2402, $A319='tagsBySource 1'!$A$3:$A$2402, 'tagsBySource 1'!G$3:G$2402&lt;&gt;"""")), """")"),"")</f>
        <v/>
      </c>
      <c r="H319" s="1" t="str">
        <f ca="1">IFERROR(__xludf.DUMMYFUNCTION("IFERROR(JOIN("", "", FILTER('tagsBySource 1'!H$3:H$2402, $A319='tagsBySource 1'!$A$3:$A$2402, 'tagsBySource 1'!H$3:H$2402&lt;&gt;"""")), """")"),"")</f>
        <v/>
      </c>
      <c r="I319" s="1" t="str">
        <f ca="1">IFERROR(__xludf.DUMMYFUNCTION("IFERROR(JOIN("", "", FILTER('tagsBySource 1'!I$3:I$2402, $A319='tagsBySource 1'!$A$3:$A$2402, 'tagsBySource 1'!I$3:I$2402&lt;&gt;"""")), """")"),"")</f>
        <v/>
      </c>
      <c r="J319" s="1" t="str">
        <f ca="1">IFERROR(__xludf.DUMMYFUNCTION("IFERROR(JOIN("", "", FILTER('tagsBySource 1'!J$3:J$2402, $A319='tagsBySource 1'!$A$3:$A$2402, 'tagsBySource 1'!J$3:J$2402&lt;&gt;"""")), """")"),"")</f>
        <v/>
      </c>
      <c r="K319" s="1" t="str">
        <f ca="1">IFERROR(__xludf.DUMMYFUNCTION("IFERROR(JOIN("", "", FILTER('tagsBySource 1'!K$3:K$2402, $A319='tagsBySource 1'!$A$3:$A$2402, 'tagsBySource 1'!K$3:K$2402&lt;&gt;"""")), """")"),"")</f>
        <v/>
      </c>
      <c r="L319" s="1" t="str">
        <f ca="1">IFERROR(__xludf.DUMMYFUNCTION("IFERROR(JOIN("", "", FILTER('tagsBySource 1'!L$3:L$2402, $A319='tagsBySource 1'!$A$3:$A$2402, 'tagsBySource 1'!L$3:L$2402&lt;&gt;"""")), """")"),"")</f>
        <v/>
      </c>
      <c r="M319" s="1" t="str">
        <f ca="1">IFERROR(__xludf.DUMMYFUNCTION("IFERROR(JOIN("", "", FILTER('tagsBySource 1'!M$3:M$2402, $A319='tagsBySource 1'!$A$3:$A$2402, 'tagsBySource 1'!M$3:M$2402&lt;&gt;"""")), """")"),"")</f>
        <v/>
      </c>
      <c r="N319" s="1" t="str">
        <f ca="1">IFERROR(__xludf.DUMMYFUNCTION("IFERROR(JOIN("", "", FILTER('tagsBySource 1'!N$3:N$2402, $A319='tagsBySource 1'!$A$3:$A$2402, 'tagsBySource 1'!N$3:N$2402&lt;&gt;"""")), """")"),"")</f>
        <v/>
      </c>
      <c r="O319" s="1" t="str">
        <f ca="1">IFERROR(__xludf.DUMMYFUNCTION("IFERROR(JOIN("", "", FILTER('tagsBySource 1'!O$3:O$2402, $A319='tagsBySource 1'!$A$3:$A$2402, 'tagsBySource 1'!O$3:O$2402&lt;&gt;"""")), """")"),"")</f>
        <v/>
      </c>
      <c r="P319" s="1" t="str">
        <f ca="1">IFERROR(__xludf.DUMMYFUNCTION("IFERROR(JOIN("", "", FILTER('tagsBySource 1'!P$3:P$2402, $A319='tagsBySource 1'!$A$3:$A$2402, 'tagsBySource 1'!P$3:P$2402&lt;&gt;"""")), """")"),"")</f>
        <v/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IFERROR(__xludf.DUMMYFUNCTION("IFERROR(JOIN("", "", FILTER('tagsBySource 1'!B$3:B$2402, $A320='tagsBySource 1'!$A$3:$A$2402, 'tagsBySource 1'!B$3:B$2402&lt;&gt;"""")), """")"),"")</f>
        <v/>
      </c>
      <c r="C320" s="1" t="str">
        <f ca="1">IFERROR(__xludf.DUMMYFUNCTION("IFERROR(JOIN("", "", FILTER('tagsBySource 1'!C$3:C$2402, $A320='tagsBySource 1'!$A$3:$A$2402, 'tagsBySource 1'!C$3:C$2402&lt;&gt;"""")), """")"),"")</f>
        <v/>
      </c>
      <c r="D320" s="1" t="str">
        <f ca="1">IFERROR(__xludf.DUMMYFUNCTION("IFERROR(JOIN("", "", FILTER('tagsBySource 1'!D$3:D$2402, $A320='tagsBySource 1'!$A$3:$A$2402, 'tagsBySource 1'!D$3:D$2402&lt;&gt;"""")), """")"),"")</f>
        <v/>
      </c>
      <c r="E320" s="1" t="str">
        <f ca="1">IFERROR(__xludf.DUMMYFUNCTION("IFERROR(JOIN("", "", FILTER('tagsBySource 1'!E$3:E$2402, $A320='tagsBySource 1'!$A$3:$A$2402, 'tagsBySource 1'!E$3:E$2402&lt;&gt;"""")), """")"),"")</f>
        <v/>
      </c>
      <c r="F320" s="1" t="str">
        <f ca="1">IFERROR(__xludf.DUMMYFUNCTION("IFERROR(JOIN("", "", FILTER('tagsBySource 1'!F$3:F$2402, $A320='tagsBySource 1'!$A$3:$A$2402, 'tagsBySource 1'!F$3:F$2402&lt;&gt;"""")), """")"),"")</f>
        <v/>
      </c>
      <c r="G320" s="1" t="str">
        <f ca="1">IFERROR(__xludf.DUMMYFUNCTION("IFERROR(JOIN("", "", FILTER('tagsBySource 1'!G$3:G$2402, $A320='tagsBySource 1'!$A$3:$A$2402, 'tagsBySource 1'!G$3:G$2402&lt;&gt;"""")), """")"),"")</f>
        <v/>
      </c>
      <c r="H320" s="1" t="str">
        <f ca="1">IFERROR(__xludf.DUMMYFUNCTION("IFERROR(JOIN("", "", FILTER('tagsBySource 1'!H$3:H$2402, $A320='tagsBySource 1'!$A$3:$A$2402, 'tagsBySource 1'!H$3:H$2402&lt;&gt;"""")), """")"),"")</f>
        <v/>
      </c>
      <c r="I320" s="1" t="str">
        <f ca="1">IFERROR(__xludf.DUMMYFUNCTION("IFERROR(JOIN("", "", FILTER('tagsBySource 1'!I$3:I$2402, $A320='tagsBySource 1'!$A$3:$A$2402, 'tagsBySource 1'!I$3:I$2402&lt;&gt;"""")), """")"),"")</f>
        <v/>
      </c>
      <c r="J320" s="1" t="str">
        <f ca="1">IFERROR(__xludf.DUMMYFUNCTION("IFERROR(JOIN("", "", FILTER('tagsBySource 1'!J$3:J$2402, $A320='tagsBySource 1'!$A$3:$A$2402, 'tagsBySource 1'!J$3:J$2402&lt;&gt;"""")), """")"),"")</f>
        <v/>
      </c>
      <c r="K320" s="1" t="str">
        <f ca="1">IFERROR(__xludf.DUMMYFUNCTION("IFERROR(JOIN("", "", FILTER('tagsBySource 1'!K$3:K$2402, $A320='tagsBySource 1'!$A$3:$A$2402, 'tagsBySource 1'!K$3:K$2402&lt;&gt;"""")), """")"),"")</f>
        <v/>
      </c>
      <c r="L320" s="1" t="str">
        <f ca="1">IFERROR(__xludf.DUMMYFUNCTION("IFERROR(JOIN("", "", FILTER('tagsBySource 1'!L$3:L$2402, $A320='tagsBySource 1'!$A$3:$A$2402, 'tagsBySource 1'!L$3:L$2402&lt;&gt;"""")), """")"),"")</f>
        <v/>
      </c>
      <c r="M320" s="1" t="str">
        <f ca="1">IFERROR(__xludf.DUMMYFUNCTION("IFERROR(JOIN("", "", FILTER('tagsBySource 1'!M$3:M$2402, $A320='tagsBySource 1'!$A$3:$A$2402, 'tagsBySource 1'!M$3:M$2402&lt;&gt;"""")), """")"),"")</f>
        <v/>
      </c>
      <c r="N320" s="1" t="str">
        <f ca="1">IFERROR(__xludf.DUMMYFUNCTION("IFERROR(JOIN("", "", FILTER('tagsBySource 1'!N$3:N$2402, $A320='tagsBySource 1'!$A$3:$A$2402, 'tagsBySource 1'!N$3:N$2402&lt;&gt;"""")), """")"),"")</f>
        <v/>
      </c>
      <c r="O320" s="1" t="str">
        <f ca="1">IFERROR(__xludf.DUMMYFUNCTION("IFERROR(JOIN("", "", FILTER('tagsBySource 1'!O$3:O$2402, $A320='tagsBySource 1'!$A$3:$A$2402, 'tagsBySource 1'!O$3:O$2402&lt;&gt;"""")), """")"),"")</f>
        <v/>
      </c>
      <c r="P320" s="1" t="str">
        <f ca="1">IFERROR(__xludf.DUMMYFUNCTION("IFERROR(JOIN("", "", FILTER('tagsBySource 1'!P$3:P$2402, $A320='tagsBySource 1'!$A$3:$A$2402, 'tagsBySource 1'!P$3:P$2402&lt;&gt;"""")), """")"),"")</f>
        <v/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IFERROR(__xludf.DUMMYFUNCTION("IFERROR(JOIN("", "", FILTER('tagsBySource 1'!B$3:B$2402, $A321='tagsBySource 1'!$A$3:$A$2402, 'tagsBySource 1'!B$3:B$2402&lt;&gt;"""")), """")"),"")</f>
        <v/>
      </c>
      <c r="C321" s="1" t="str">
        <f ca="1">IFERROR(__xludf.DUMMYFUNCTION("IFERROR(JOIN("", "", FILTER('tagsBySource 1'!C$3:C$2402, $A321='tagsBySource 1'!$A$3:$A$2402, 'tagsBySource 1'!C$3:C$2402&lt;&gt;"""")), """")"),"")</f>
        <v/>
      </c>
      <c r="D321" s="1" t="str">
        <f ca="1">IFERROR(__xludf.DUMMYFUNCTION("IFERROR(JOIN("", "", FILTER('tagsBySource 1'!D$3:D$2402, $A321='tagsBySource 1'!$A$3:$A$2402, 'tagsBySource 1'!D$3:D$2402&lt;&gt;"""")), """")"),"")</f>
        <v/>
      </c>
      <c r="E321" s="1" t="str">
        <f ca="1">IFERROR(__xludf.DUMMYFUNCTION("IFERROR(JOIN("", "", FILTER('tagsBySource 1'!E$3:E$2402, $A321='tagsBySource 1'!$A$3:$A$2402, 'tagsBySource 1'!E$3:E$2402&lt;&gt;"""")), """")"),"")</f>
        <v/>
      </c>
      <c r="F321" s="1" t="str">
        <f ca="1">IFERROR(__xludf.DUMMYFUNCTION("IFERROR(JOIN("", "", FILTER('tagsBySource 1'!F$3:F$2402, $A321='tagsBySource 1'!$A$3:$A$2402, 'tagsBySource 1'!F$3:F$2402&lt;&gt;"""")), """")"),"")</f>
        <v/>
      </c>
      <c r="G321" s="1" t="str">
        <f ca="1">IFERROR(__xludf.DUMMYFUNCTION("IFERROR(JOIN("", "", FILTER('tagsBySource 1'!G$3:G$2402, $A321='tagsBySource 1'!$A$3:$A$2402, 'tagsBySource 1'!G$3:G$2402&lt;&gt;"""")), """")"),"")</f>
        <v/>
      </c>
      <c r="H321" s="1" t="str">
        <f ca="1">IFERROR(__xludf.DUMMYFUNCTION("IFERROR(JOIN("", "", FILTER('tagsBySource 1'!H$3:H$2402, $A321='tagsBySource 1'!$A$3:$A$2402, 'tagsBySource 1'!H$3:H$2402&lt;&gt;"""")), """")"),"")</f>
        <v/>
      </c>
      <c r="I321" s="1" t="str">
        <f ca="1">IFERROR(__xludf.DUMMYFUNCTION("IFERROR(JOIN("", "", FILTER('tagsBySource 1'!I$3:I$2402, $A321='tagsBySource 1'!$A$3:$A$2402, 'tagsBySource 1'!I$3:I$2402&lt;&gt;"""")), """")"),"")</f>
        <v/>
      </c>
      <c r="J321" s="1" t="str">
        <f ca="1">IFERROR(__xludf.DUMMYFUNCTION("IFERROR(JOIN("", "", FILTER('tagsBySource 1'!J$3:J$2402, $A321='tagsBySource 1'!$A$3:$A$2402, 'tagsBySource 1'!J$3:J$2402&lt;&gt;"""")), """")"),"")</f>
        <v/>
      </c>
      <c r="K321" s="1" t="str">
        <f ca="1">IFERROR(__xludf.DUMMYFUNCTION("IFERROR(JOIN("", "", FILTER('tagsBySource 1'!K$3:K$2402, $A321='tagsBySource 1'!$A$3:$A$2402, 'tagsBySource 1'!K$3:K$2402&lt;&gt;"""")), """")"),"")</f>
        <v/>
      </c>
      <c r="L321" s="1" t="str">
        <f ca="1">IFERROR(__xludf.DUMMYFUNCTION("IFERROR(JOIN("", "", FILTER('tagsBySource 1'!L$3:L$2402, $A321='tagsBySource 1'!$A$3:$A$2402, 'tagsBySource 1'!L$3:L$2402&lt;&gt;"""")), """")"),"")</f>
        <v/>
      </c>
      <c r="M321" s="1" t="str">
        <f ca="1">IFERROR(__xludf.DUMMYFUNCTION("IFERROR(JOIN("", "", FILTER('tagsBySource 1'!M$3:M$2402, $A321='tagsBySource 1'!$A$3:$A$2402, 'tagsBySource 1'!M$3:M$2402&lt;&gt;"""")), """")"),"")</f>
        <v/>
      </c>
      <c r="N321" s="1" t="str">
        <f ca="1">IFERROR(__xludf.DUMMYFUNCTION("IFERROR(JOIN("", "", FILTER('tagsBySource 1'!N$3:N$2402, $A321='tagsBySource 1'!$A$3:$A$2402, 'tagsBySource 1'!N$3:N$2402&lt;&gt;"""")), """")"),"")</f>
        <v/>
      </c>
      <c r="O321" s="1" t="str">
        <f ca="1">IFERROR(__xludf.DUMMYFUNCTION("IFERROR(JOIN("", "", FILTER('tagsBySource 1'!O$3:O$2402, $A321='tagsBySource 1'!$A$3:$A$2402, 'tagsBySource 1'!O$3:O$2402&lt;&gt;"""")), """")"),"")</f>
        <v/>
      </c>
      <c r="P321" s="1" t="str">
        <f ca="1">IFERROR(__xludf.DUMMYFUNCTION("IFERROR(JOIN("", "", FILTER('tagsBySource 1'!P$3:P$2402, $A321='tagsBySource 1'!$A$3:$A$2402, 'tagsBySource 1'!P$3:P$2402&lt;&gt;"""")), """")"),"")</f>
        <v/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IFERROR(__xludf.DUMMYFUNCTION("IFERROR(JOIN("", "", FILTER('tagsBySource 1'!B$3:B$2402, $A322='tagsBySource 1'!$A$3:$A$2402, 'tagsBySource 1'!B$3:B$2402&lt;&gt;"""")), """")"),"")</f>
        <v/>
      </c>
      <c r="C322" s="1" t="str">
        <f ca="1">IFERROR(__xludf.DUMMYFUNCTION("IFERROR(JOIN("", "", FILTER('tagsBySource 1'!C$3:C$2402, $A322='tagsBySource 1'!$A$3:$A$2402, 'tagsBySource 1'!C$3:C$2402&lt;&gt;"""")), """")"),"")</f>
        <v/>
      </c>
      <c r="D322" s="1" t="str">
        <f ca="1">IFERROR(__xludf.DUMMYFUNCTION("IFERROR(JOIN("", "", FILTER('tagsBySource 1'!D$3:D$2402, $A322='tagsBySource 1'!$A$3:$A$2402, 'tagsBySource 1'!D$3:D$2402&lt;&gt;"""")), """")"),"")</f>
        <v/>
      </c>
      <c r="E322" s="1" t="str">
        <f ca="1">IFERROR(__xludf.DUMMYFUNCTION("IFERROR(JOIN("", "", FILTER('tagsBySource 1'!E$3:E$2402, $A322='tagsBySource 1'!$A$3:$A$2402, 'tagsBySource 1'!E$3:E$2402&lt;&gt;"""")), """")"),"")</f>
        <v/>
      </c>
      <c r="F322" s="1" t="str">
        <f ca="1">IFERROR(__xludf.DUMMYFUNCTION("IFERROR(JOIN("", "", FILTER('tagsBySource 1'!F$3:F$2402, $A322='tagsBySource 1'!$A$3:$A$2402, 'tagsBySource 1'!F$3:F$2402&lt;&gt;"""")), """")"),"")</f>
        <v/>
      </c>
      <c r="G322" s="1" t="str">
        <f ca="1">IFERROR(__xludf.DUMMYFUNCTION("IFERROR(JOIN("", "", FILTER('tagsBySource 1'!G$3:G$2402, $A322='tagsBySource 1'!$A$3:$A$2402, 'tagsBySource 1'!G$3:G$2402&lt;&gt;"""")), """")"),"")</f>
        <v/>
      </c>
      <c r="H322" s="1" t="str">
        <f ca="1">IFERROR(__xludf.DUMMYFUNCTION("IFERROR(JOIN("", "", FILTER('tagsBySource 1'!H$3:H$2402, $A322='tagsBySource 1'!$A$3:$A$2402, 'tagsBySource 1'!H$3:H$2402&lt;&gt;"""")), """")"),"")</f>
        <v/>
      </c>
      <c r="I322" s="1" t="str">
        <f ca="1">IFERROR(__xludf.DUMMYFUNCTION("IFERROR(JOIN("", "", FILTER('tagsBySource 1'!I$3:I$2402, $A322='tagsBySource 1'!$A$3:$A$2402, 'tagsBySource 1'!I$3:I$2402&lt;&gt;"""")), """")"),"")</f>
        <v/>
      </c>
      <c r="J322" s="1" t="str">
        <f ca="1">IFERROR(__xludf.DUMMYFUNCTION("IFERROR(JOIN("", "", FILTER('tagsBySource 1'!J$3:J$2402, $A322='tagsBySource 1'!$A$3:$A$2402, 'tagsBySource 1'!J$3:J$2402&lt;&gt;"""")), """")"),"")</f>
        <v/>
      </c>
      <c r="K322" s="1" t="str">
        <f ca="1">IFERROR(__xludf.DUMMYFUNCTION("IFERROR(JOIN("", "", FILTER('tagsBySource 1'!K$3:K$2402, $A322='tagsBySource 1'!$A$3:$A$2402, 'tagsBySource 1'!K$3:K$2402&lt;&gt;"""")), """")"),"")</f>
        <v/>
      </c>
      <c r="L322" s="1" t="str">
        <f ca="1">IFERROR(__xludf.DUMMYFUNCTION("IFERROR(JOIN("", "", FILTER('tagsBySource 1'!L$3:L$2402, $A322='tagsBySource 1'!$A$3:$A$2402, 'tagsBySource 1'!L$3:L$2402&lt;&gt;"""")), """")"),"")</f>
        <v/>
      </c>
      <c r="M322" s="1" t="str">
        <f ca="1">IFERROR(__xludf.DUMMYFUNCTION("IFERROR(JOIN("", "", FILTER('tagsBySource 1'!M$3:M$2402, $A322='tagsBySource 1'!$A$3:$A$2402, 'tagsBySource 1'!M$3:M$2402&lt;&gt;"""")), """")"),"")</f>
        <v/>
      </c>
      <c r="N322" s="1" t="str">
        <f ca="1">IFERROR(__xludf.DUMMYFUNCTION("IFERROR(JOIN("", "", FILTER('tagsBySource 1'!N$3:N$2402, $A322='tagsBySource 1'!$A$3:$A$2402, 'tagsBySource 1'!N$3:N$2402&lt;&gt;"""")), """")"),"")</f>
        <v/>
      </c>
      <c r="O322" s="1" t="str">
        <f ca="1">IFERROR(__xludf.DUMMYFUNCTION("IFERROR(JOIN("", "", FILTER('tagsBySource 1'!O$3:O$2402, $A322='tagsBySource 1'!$A$3:$A$2402, 'tagsBySource 1'!O$3:O$2402&lt;&gt;"""")), """")"),"")</f>
        <v/>
      </c>
      <c r="P322" s="1" t="str">
        <f ca="1">IFERROR(__xludf.DUMMYFUNCTION("IFERROR(JOIN("", "", FILTER('tagsBySource 1'!P$3:P$2402, $A322='tagsBySource 1'!$A$3:$A$2402, 'tagsBySource 1'!P$3:P$2402&lt;&gt;"""")), """")"),"")</f>
        <v/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IFERROR(__xludf.DUMMYFUNCTION("IFERROR(JOIN("", "", FILTER('tagsBySource 1'!B$3:B$2402, $A323='tagsBySource 1'!$A$3:$A$2402, 'tagsBySource 1'!B$3:B$2402&lt;&gt;"""")), """")"),"")</f>
        <v/>
      </c>
      <c r="C323" s="1" t="str">
        <f ca="1">IFERROR(__xludf.DUMMYFUNCTION("IFERROR(JOIN("", "", FILTER('tagsBySource 1'!C$3:C$2402, $A323='tagsBySource 1'!$A$3:$A$2402, 'tagsBySource 1'!C$3:C$2402&lt;&gt;"""")), """")"),"")</f>
        <v/>
      </c>
      <c r="D323" s="1" t="str">
        <f ca="1">IFERROR(__xludf.DUMMYFUNCTION("IFERROR(JOIN("", "", FILTER('tagsBySource 1'!D$3:D$2402, $A323='tagsBySource 1'!$A$3:$A$2402, 'tagsBySource 1'!D$3:D$2402&lt;&gt;"""")), """")"),"")</f>
        <v/>
      </c>
      <c r="E323" s="1" t="str">
        <f ca="1">IFERROR(__xludf.DUMMYFUNCTION("IFERROR(JOIN("", "", FILTER('tagsBySource 1'!E$3:E$2402, $A323='tagsBySource 1'!$A$3:$A$2402, 'tagsBySource 1'!E$3:E$2402&lt;&gt;"""")), """")"),"")</f>
        <v/>
      </c>
      <c r="F323" s="1" t="str">
        <f ca="1">IFERROR(__xludf.DUMMYFUNCTION("IFERROR(JOIN("", "", FILTER('tagsBySource 1'!F$3:F$2402, $A323='tagsBySource 1'!$A$3:$A$2402, 'tagsBySource 1'!F$3:F$2402&lt;&gt;"""")), """")"),"")</f>
        <v/>
      </c>
      <c r="G323" s="1" t="str">
        <f ca="1">IFERROR(__xludf.DUMMYFUNCTION("IFERROR(JOIN("", "", FILTER('tagsBySource 1'!G$3:G$2402, $A323='tagsBySource 1'!$A$3:$A$2402, 'tagsBySource 1'!G$3:G$2402&lt;&gt;"""")), """")"),"")</f>
        <v/>
      </c>
      <c r="H323" s="1" t="str">
        <f ca="1">IFERROR(__xludf.DUMMYFUNCTION("IFERROR(JOIN("", "", FILTER('tagsBySource 1'!H$3:H$2402, $A323='tagsBySource 1'!$A$3:$A$2402, 'tagsBySource 1'!H$3:H$2402&lt;&gt;"""")), """")"),"")</f>
        <v/>
      </c>
      <c r="I323" s="1" t="str">
        <f ca="1">IFERROR(__xludf.DUMMYFUNCTION("IFERROR(JOIN("", "", FILTER('tagsBySource 1'!I$3:I$2402, $A323='tagsBySource 1'!$A$3:$A$2402, 'tagsBySource 1'!I$3:I$2402&lt;&gt;"""")), """")"),"")</f>
        <v/>
      </c>
      <c r="J323" s="1" t="str">
        <f ca="1">IFERROR(__xludf.DUMMYFUNCTION("IFERROR(JOIN("", "", FILTER('tagsBySource 1'!J$3:J$2402, $A323='tagsBySource 1'!$A$3:$A$2402, 'tagsBySource 1'!J$3:J$2402&lt;&gt;"""")), """")"),"")</f>
        <v/>
      </c>
      <c r="K323" s="1" t="str">
        <f ca="1">IFERROR(__xludf.DUMMYFUNCTION("IFERROR(JOIN("", "", FILTER('tagsBySource 1'!K$3:K$2402, $A323='tagsBySource 1'!$A$3:$A$2402, 'tagsBySource 1'!K$3:K$2402&lt;&gt;"""")), """")"),"")</f>
        <v/>
      </c>
      <c r="L323" s="1" t="str">
        <f ca="1">IFERROR(__xludf.DUMMYFUNCTION("IFERROR(JOIN("", "", FILTER('tagsBySource 1'!L$3:L$2402, $A323='tagsBySource 1'!$A$3:$A$2402, 'tagsBySource 1'!L$3:L$2402&lt;&gt;"""")), """")"),"")</f>
        <v/>
      </c>
      <c r="M323" s="1" t="str">
        <f ca="1">IFERROR(__xludf.DUMMYFUNCTION("IFERROR(JOIN("", "", FILTER('tagsBySource 1'!M$3:M$2402, $A323='tagsBySource 1'!$A$3:$A$2402, 'tagsBySource 1'!M$3:M$2402&lt;&gt;"""")), """")"),"")</f>
        <v/>
      </c>
      <c r="N323" s="1" t="str">
        <f ca="1">IFERROR(__xludf.DUMMYFUNCTION("IFERROR(JOIN("", "", FILTER('tagsBySource 1'!N$3:N$2402, $A323='tagsBySource 1'!$A$3:$A$2402, 'tagsBySource 1'!N$3:N$2402&lt;&gt;"""")), """")"),"")</f>
        <v/>
      </c>
      <c r="O323" s="1" t="str">
        <f ca="1">IFERROR(__xludf.DUMMYFUNCTION("IFERROR(JOIN("", "", FILTER('tagsBySource 1'!O$3:O$2402, $A323='tagsBySource 1'!$A$3:$A$2402, 'tagsBySource 1'!O$3:O$2402&lt;&gt;"""")), """")"),"")</f>
        <v/>
      </c>
      <c r="P323" s="1" t="str">
        <f ca="1">IFERROR(__xludf.DUMMYFUNCTION("IFERROR(JOIN("", "", FILTER('tagsBySource 1'!P$3:P$2402, $A323='tagsBySource 1'!$A$3:$A$2402, 'tagsBySource 1'!P$3:P$2402&lt;&gt;"""")), """")"),"")</f>
        <v/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IFERROR(__xludf.DUMMYFUNCTION("IFERROR(JOIN("", "", FILTER('tagsBySource 1'!B$3:B$2402, $A324='tagsBySource 1'!$A$3:$A$2402, 'tagsBySource 1'!B$3:B$2402&lt;&gt;"""")), """")"),"")</f>
        <v/>
      </c>
      <c r="C324" s="1" t="str">
        <f ca="1">IFERROR(__xludf.DUMMYFUNCTION("IFERROR(JOIN("", "", FILTER('tagsBySource 1'!C$3:C$2402, $A324='tagsBySource 1'!$A$3:$A$2402, 'tagsBySource 1'!C$3:C$2402&lt;&gt;"""")), """")"),"")</f>
        <v/>
      </c>
      <c r="D324" s="1" t="str">
        <f ca="1">IFERROR(__xludf.DUMMYFUNCTION("IFERROR(JOIN("", "", FILTER('tagsBySource 1'!D$3:D$2402, $A324='tagsBySource 1'!$A$3:$A$2402, 'tagsBySource 1'!D$3:D$2402&lt;&gt;"""")), """")"),"")</f>
        <v/>
      </c>
      <c r="E324" s="1" t="str">
        <f ca="1">IFERROR(__xludf.DUMMYFUNCTION("IFERROR(JOIN("", "", FILTER('tagsBySource 1'!E$3:E$2402, $A324='tagsBySource 1'!$A$3:$A$2402, 'tagsBySource 1'!E$3:E$2402&lt;&gt;"""")), """")"),"")</f>
        <v/>
      </c>
      <c r="F324" s="1" t="str">
        <f ca="1">IFERROR(__xludf.DUMMYFUNCTION("IFERROR(JOIN("", "", FILTER('tagsBySource 1'!F$3:F$2402, $A324='tagsBySource 1'!$A$3:$A$2402, 'tagsBySource 1'!F$3:F$2402&lt;&gt;"""")), """")"),"")</f>
        <v/>
      </c>
      <c r="G324" s="1" t="str">
        <f ca="1">IFERROR(__xludf.DUMMYFUNCTION("IFERROR(JOIN("", "", FILTER('tagsBySource 1'!G$3:G$2402, $A324='tagsBySource 1'!$A$3:$A$2402, 'tagsBySource 1'!G$3:G$2402&lt;&gt;"""")), """")"),"")</f>
        <v/>
      </c>
      <c r="H324" s="1" t="str">
        <f ca="1">IFERROR(__xludf.DUMMYFUNCTION("IFERROR(JOIN("", "", FILTER('tagsBySource 1'!H$3:H$2402, $A324='tagsBySource 1'!$A$3:$A$2402, 'tagsBySource 1'!H$3:H$2402&lt;&gt;"""")), """")"),"")</f>
        <v/>
      </c>
      <c r="I324" s="1" t="str">
        <f ca="1">IFERROR(__xludf.DUMMYFUNCTION("IFERROR(JOIN("", "", FILTER('tagsBySource 1'!I$3:I$2402, $A324='tagsBySource 1'!$A$3:$A$2402, 'tagsBySource 1'!I$3:I$2402&lt;&gt;"""")), """")"),"")</f>
        <v/>
      </c>
      <c r="J324" s="1" t="str">
        <f ca="1">IFERROR(__xludf.DUMMYFUNCTION("IFERROR(JOIN("", "", FILTER('tagsBySource 1'!J$3:J$2402, $A324='tagsBySource 1'!$A$3:$A$2402, 'tagsBySource 1'!J$3:J$2402&lt;&gt;"""")), """")"),"")</f>
        <v/>
      </c>
      <c r="K324" s="1" t="str">
        <f ca="1">IFERROR(__xludf.DUMMYFUNCTION("IFERROR(JOIN("", "", FILTER('tagsBySource 1'!K$3:K$2402, $A324='tagsBySource 1'!$A$3:$A$2402, 'tagsBySource 1'!K$3:K$2402&lt;&gt;"""")), """")"),"")</f>
        <v/>
      </c>
      <c r="L324" s="1" t="str">
        <f ca="1">IFERROR(__xludf.DUMMYFUNCTION("IFERROR(JOIN("", "", FILTER('tagsBySource 1'!L$3:L$2402, $A324='tagsBySource 1'!$A$3:$A$2402, 'tagsBySource 1'!L$3:L$2402&lt;&gt;"""")), """")"),"")</f>
        <v/>
      </c>
      <c r="M324" s="1" t="str">
        <f ca="1">IFERROR(__xludf.DUMMYFUNCTION("IFERROR(JOIN("", "", FILTER('tagsBySource 1'!M$3:M$2402, $A324='tagsBySource 1'!$A$3:$A$2402, 'tagsBySource 1'!M$3:M$2402&lt;&gt;"""")), """")"),"")</f>
        <v/>
      </c>
      <c r="N324" s="1" t="str">
        <f ca="1">IFERROR(__xludf.DUMMYFUNCTION("IFERROR(JOIN("", "", FILTER('tagsBySource 1'!N$3:N$2402, $A324='tagsBySource 1'!$A$3:$A$2402, 'tagsBySource 1'!N$3:N$2402&lt;&gt;"""")), """")"),"")</f>
        <v/>
      </c>
      <c r="O324" s="1" t="str">
        <f ca="1">IFERROR(__xludf.DUMMYFUNCTION("IFERROR(JOIN("", "", FILTER('tagsBySource 1'!O$3:O$2402, $A324='tagsBySource 1'!$A$3:$A$2402, 'tagsBySource 1'!O$3:O$2402&lt;&gt;"""")), """")"),"")</f>
        <v/>
      </c>
      <c r="P324" s="1" t="str">
        <f ca="1">IFERROR(__xludf.DUMMYFUNCTION("IFERROR(JOIN("", "", FILTER('tagsBySource 1'!P$3:P$2402, $A324='tagsBySource 1'!$A$3:$A$2402, 'tagsBySource 1'!P$3:P$2402&lt;&gt;"""")), """")"),"")</f>
        <v/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IFERROR(__xludf.DUMMYFUNCTION("IFERROR(JOIN("", "", FILTER('tagsBySource 1'!B$3:B$2402, $A325='tagsBySource 1'!$A$3:$A$2402, 'tagsBySource 1'!B$3:B$2402&lt;&gt;"""")), """")"),"")</f>
        <v/>
      </c>
      <c r="C325" s="1" t="str">
        <f ca="1">IFERROR(__xludf.DUMMYFUNCTION("IFERROR(JOIN("", "", FILTER('tagsBySource 1'!C$3:C$2402, $A325='tagsBySource 1'!$A$3:$A$2402, 'tagsBySource 1'!C$3:C$2402&lt;&gt;"""")), """")"),"")</f>
        <v/>
      </c>
      <c r="D325" s="1" t="str">
        <f ca="1">IFERROR(__xludf.DUMMYFUNCTION("IFERROR(JOIN("", "", FILTER('tagsBySource 1'!D$3:D$2402, $A325='tagsBySource 1'!$A$3:$A$2402, 'tagsBySource 1'!D$3:D$2402&lt;&gt;"""")), """")"),"")</f>
        <v/>
      </c>
      <c r="E325" s="1" t="str">
        <f ca="1">IFERROR(__xludf.DUMMYFUNCTION("IFERROR(JOIN("", "", FILTER('tagsBySource 1'!E$3:E$2402, $A325='tagsBySource 1'!$A$3:$A$2402, 'tagsBySource 1'!E$3:E$2402&lt;&gt;"""")), """")"),"")</f>
        <v/>
      </c>
      <c r="F325" s="1" t="str">
        <f ca="1">IFERROR(__xludf.DUMMYFUNCTION("IFERROR(JOIN("", "", FILTER('tagsBySource 1'!F$3:F$2402, $A325='tagsBySource 1'!$A$3:$A$2402, 'tagsBySource 1'!F$3:F$2402&lt;&gt;"""")), """")"),"")</f>
        <v/>
      </c>
      <c r="G325" s="1" t="str">
        <f ca="1">IFERROR(__xludf.DUMMYFUNCTION("IFERROR(JOIN("", "", FILTER('tagsBySource 1'!G$3:G$2402, $A325='tagsBySource 1'!$A$3:$A$2402, 'tagsBySource 1'!G$3:G$2402&lt;&gt;"""")), """")"),"")</f>
        <v/>
      </c>
      <c r="H325" s="1" t="str">
        <f ca="1">IFERROR(__xludf.DUMMYFUNCTION("IFERROR(JOIN("", "", FILTER('tagsBySource 1'!H$3:H$2402, $A325='tagsBySource 1'!$A$3:$A$2402, 'tagsBySource 1'!H$3:H$2402&lt;&gt;"""")), """")"),"")</f>
        <v/>
      </c>
      <c r="I325" s="1" t="str">
        <f ca="1">IFERROR(__xludf.DUMMYFUNCTION("IFERROR(JOIN("", "", FILTER('tagsBySource 1'!I$3:I$2402, $A325='tagsBySource 1'!$A$3:$A$2402, 'tagsBySource 1'!I$3:I$2402&lt;&gt;"""")), """")"),"")</f>
        <v/>
      </c>
      <c r="J325" s="1" t="str">
        <f ca="1">IFERROR(__xludf.DUMMYFUNCTION("IFERROR(JOIN("", "", FILTER('tagsBySource 1'!J$3:J$2402, $A325='tagsBySource 1'!$A$3:$A$2402, 'tagsBySource 1'!J$3:J$2402&lt;&gt;"""")), """")"),"")</f>
        <v/>
      </c>
      <c r="K325" s="1" t="str">
        <f ca="1">IFERROR(__xludf.DUMMYFUNCTION("IFERROR(JOIN("", "", FILTER('tagsBySource 1'!K$3:K$2402, $A325='tagsBySource 1'!$A$3:$A$2402, 'tagsBySource 1'!K$3:K$2402&lt;&gt;"""")), """")"),"")</f>
        <v/>
      </c>
      <c r="L325" s="1" t="str">
        <f ca="1">IFERROR(__xludf.DUMMYFUNCTION("IFERROR(JOIN("", "", FILTER('tagsBySource 1'!L$3:L$2402, $A325='tagsBySource 1'!$A$3:$A$2402, 'tagsBySource 1'!L$3:L$2402&lt;&gt;"""")), """")"),"")</f>
        <v/>
      </c>
      <c r="M325" s="1" t="str">
        <f ca="1">IFERROR(__xludf.DUMMYFUNCTION("IFERROR(JOIN("", "", FILTER('tagsBySource 1'!M$3:M$2402, $A325='tagsBySource 1'!$A$3:$A$2402, 'tagsBySource 1'!M$3:M$2402&lt;&gt;"""")), """")"),"")</f>
        <v/>
      </c>
      <c r="N325" s="1" t="str">
        <f ca="1">IFERROR(__xludf.DUMMYFUNCTION("IFERROR(JOIN("", "", FILTER('tagsBySource 1'!N$3:N$2402, $A325='tagsBySource 1'!$A$3:$A$2402, 'tagsBySource 1'!N$3:N$2402&lt;&gt;"""")), """")"),"")</f>
        <v/>
      </c>
      <c r="O325" s="1" t="str">
        <f ca="1">IFERROR(__xludf.DUMMYFUNCTION("IFERROR(JOIN("", "", FILTER('tagsBySource 1'!O$3:O$2402, $A325='tagsBySource 1'!$A$3:$A$2402, 'tagsBySource 1'!O$3:O$2402&lt;&gt;"""")), """")"),"")</f>
        <v/>
      </c>
      <c r="P325" s="1" t="str">
        <f ca="1">IFERROR(__xludf.DUMMYFUNCTION("IFERROR(JOIN("", "", FILTER('tagsBySource 1'!P$3:P$2402, $A325='tagsBySource 1'!$A$3:$A$2402, 'tagsBySource 1'!P$3:P$2402&lt;&gt;"""")), """")"),"")</f>
        <v/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IFERROR(__xludf.DUMMYFUNCTION("IFERROR(JOIN("", "", FILTER('tagsBySource 1'!B$3:B$2402, $A326='tagsBySource 1'!$A$3:$A$2402, 'tagsBySource 1'!B$3:B$2402&lt;&gt;"""")), """")"),"")</f>
        <v/>
      </c>
      <c r="C326" s="1" t="str">
        <f ca="1">IFERROR(__xludf.DUMMYFUNCTION("IFERROR(JOIN("", "", FILTER('tagsBySource 1'!C$3:C$2402, $A326='tagsBySource 1'!$A$3:$A$2402, 'tagsBySource 1'!C$3:C$2402&lt;&gt;"""")), """")"),"")</f>
        <v/>
      </c>
      <c r="D326" s="1" t="str">
        <f ca="1">IFERROR(__xludf.DUMMYFUNCTION("IFERROR(JOIN("", "", FILTER('tagsBySource 1'!D$3:D$2402, $A326='tagsBySource 1'!$A$3:$A$2402, 'tagsBySource 1'!D$3:D$2402&lt;&gt;"""")), """")"),"")</f>
        <v/>
      </c>
      <c r="E326" s="1" t="str">
        <f ca="1">IFERROR(__xludf.DUMMYFUNCTION("IFERROR(JOIN("", "", FILTER('tagsBySource 1'!E$3:E$2402, $A326='tagsBySource 1'!$A$3:$A$2402, 'tagsBySource 1'!E$3:E$2402&lt;&gt;"""")), """")"),"")</f>
        <v/>
      </c>
      <c r="F326" s="1" t="str">
        <f ca="1">IFERROR(__xludf.DUMMYFUNCTION("IFERROR(JOIN("", "", FILTER('tagsBySource 1'!F$3:F$2402, $A326='tagsBySource 1'!$A$3:$A$2402, 'tagsBySource 1'!F$3:F$2402&lt;&gt;"""")), """")"),"")</f>
        <v/>
      </c>
      <c r="G326" s="1" t="str">
        <f ca="1">IFERROR(__xludf.DUMMYFUNCTION("IFERROR(JOIN("", "", FILTER('tagsBySource 1'!G$3:G$2402, $A326='tagsBySource 1'!$A$3:$A$2402, 'tagsBySource 1'!G$3:G$2402&lt;&gt;"""")), """")"),"")</f>
        <v/>
      </c>
      <c r="H326" s="1" t="str">
        <f ca="1">IFERROR(__xludf.DUMMYFUNCTION("IFERROR(JOIN("", "", FILTER('tagsBySource 1'!H$3:H$2402, $A326='tagsBySource 1'!$A$3:$A$2402, 'tagsBySource 1'!H$3:H$2402&lt;&gt;"""")), """")"),"")</f>
        <v/>
      </c>
      <c r="I326" s="1" t="str">
        <f ca="1">IFERROR(__xludf.DUMMYFUNCTION("IFERROR(JOIN("", "", FILTER('tagsBySource 1'!I$3:I$2402, $A326='tagsBySource 1'!$A$3:$A$2402, 'tagsBySource 1'!I$3:I$2402&lt;&gt;"""")), """")"),"")</f>
        <v/>
      </c>
      <c r="J326" s="1" t="str">
        <f ca="1">IFERROR(__xludf.DUMMYFUNCTION("IFERROR(JOIN("", "", FILTER('tagsBySource 1'!J$3:J$2402, $A326='tagsBySource 1'!$A$3:$A$2402, 'tagsBySource 1'!J$3:J$2402&lt;&gt;"""")), """")"),"")</f>
        <v/>
      </c>
      <c r="K326" s="1" t="str">
        <f ca="1">IFERROR(__xludf.DUMMYFUNCTION("IFERROR(JOIN("", "", FILTER('tagsBySource 1'!K$3:K$2402, $A326='tagsBySource 1'!$A$3:$A$2402, 'tagsBySource 1'!K$3:K$2402&lt;&gt;"""")), """")"),"")</f>
        <v/>
      </c>
      <c r="L326" s="1" t="str">
        <f ca="1">IFERROR(__xludf.DUMMYFUNCTION("IFERROR(JOIN("", "", FILTER('tagsBySource 1'!L$3:L$2402, $A326='tagsBySource 1'!$A$3:$A$2402, 'tagsBySource 1'!L$3:L$2402&lt;&gt;"""")), """")"),"")</f>
        <v/>
      </c>
      <c r="M326" s="1" t="str">
        <f ca="1">IFERROR(__xludf.DUMMYFUNCTION("IFERROR(JOIN("", "", FILTER('tagsBySource 1'!M$3:M$2402, $A326='tagsBySource 1'!$A$3:$A$2402, 'tagsBySource 1'!M$3:M$2402&lt;&gt;"""")), """")"),"")</f>
        <v/>
      </c>
      <c r="N326" s="1" t="str">
        <f ca="1">IFERROR(__xludf.DUMMYFUNCTION("IFERROR(JOIN("", "", FILTER('tagsBySource 1'!N$3:N$2402, $A326='tagsBySource 1'!$A$3:$A$2402, 'tagsBySource 1'!N$3:N$2402&lt;&gt;"""")), """")"),"")</f>
        <v/>
      </c>
      <c r="O326" s="1" t="str">
        <f ca="1">IFERROR(__xludf.DUMMYFUNCTION("IFERROR(JOIN("", "", FILTER('tagsBySource 1'!O$3:O$2402, $A326='tagsBySource 1'!$A$3:$A$2402, 'tagsBySource 1'!O$3:O$2402&lt;&gt;"""")), """")"),"")</f>
        <v/>
      </c>
      <c r="P326" s="1" t="str">
        <f ca="1">IFERROR(__xludf.DUMMYFUNCTION("IFERROR(JOIN("", "", FILTER('tagsBySource 1'!P$3:P$2402, $A326='tagsBySource 1'!$A$3:$A$2402, 'tagsBySource 1'!P$3:P$2402&lt;&gt;"""")), """")"),"")</f>
        <v/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IFERROR(__xludf.DUMMYFUNCTION("IFERROR(JOIN("", "", FILTER('tagsBySource 1'!B$3:B$2402, $A327='tagsBySource 1'!$A$3:$A$2402, 'tagsBySource 1'!B$3:B$2402&lt;&gt;"""")), """")"),"")</f>
        <v/>
      </c>
      <c r="C327" s="1" t="str">
        <f ca="1">IFERROR(__xludf.DUMMYFUNCTION("IFERROR(JOIN("", "", FILTER('tagsBySource 1'!C$3:C$2402, $A327='tagsBySource 1'!$A$3:$A$2402, 'tagsBySource 1'!C$3:C$2402&lt;&gt;"""")), """")"),"")</f>
        <v/>
      </c>
      <c r="D327" s="1" t="str">
        <f ca="1">IFERROR(__xludf.DUMMYFUNCTION("IFERROR(JOIN("", "", FILTER('tagsBySource 1'!D$3:D$2402, $A327='tagsBySource 1'!$A$3:$A$2402, 'tagsBySource 1'!D$3:D$2402&lt;&gt;"""")), """")"),"")</f>
        <v/>
      </c>
      <c r="E327" s="1" t="str">
        <f ca="1">IFERROR(__xludf.DUMMYFUNCTION("IFERROR(JOIN("", "", FILTER('tagsBySource 1'!E$3:E$2402, $A327='tagsBySource 1'!$A$3:$A$2402, 'tagsBySource 1'!E$3:E$2402&lt;&gt;"""")), """")"),"")</f>
        <v/>
      </c>
      <c r="F327" s="1" t="str">
        <f ca="1">IFERROR(__xludf.DUMMYFUNCTION("IFERROR(JOIN("", "", FILTER('tagsBySource 1'!F$3:F$2402, $A327='tagsBySource 1'!$A$3:$A$2402, 'tagsBySource 1'!F$3:F$2402&lt;&gt;"""")), """")"),"")</f>
        <v/>
      </c>
      <c r="G327" s="1" t="str">
        <f ca="1">IFERROR(__xludf.DUMMYFUNCTION("IFERROR(JOIN("", "", FILTER('tagsBySource 1'!G$3:G$2402, $A327='tagsBySource 1'!$A$3:$A$2402, 'tagsBySource 1'!G$3:G$2402&lt;&gt;"""")), """")"),"")</f>
        <v/>
      </c>
      <c r="H327" s="1" t="str">
        <f ca="1">IFERROR(__xludf.DUMMYFUNCTION("IFERROR(JOIN("", "", FILTER('tagsBySource 1'!H$3:H$2402, $A327='tagsBySource 1'!$A$3:$A$2402, 'tagsBySource 1'!H$3:H$2402&lt;&gt;"""")), """")"),"")</f>
        <v/>
      </c>
      <c r="I327" s="1" t="str">
        <f ca="1">IFERROR(__xludf.DUMMYFUNCTION("IFERROR(JOIN("", "", FILTER('tagsBySource 1'!I$3:I$2402, $A327='tagsBySource 1'!$A$3:$A$2402, 'tagsBySource 1'!I$3:I$2402&lt;&gt;"""")), """")"),"")</f>
        <v/>
      </c>
      <c r="J327" s="1" t="str">
        <f ca="1">IFERROR(__xludf.DUMMYFUNCTION("IFERROR(JOIN("", "", FILTER('tagsBySource 1'!J$3:J$2402, $A327='tagsBySource 1'!$A$3:$A$2402, 'tagsBySource 1'!J$3:J$2402&lt;&gt;"""")), """")"),"")</f>
        <v/>
      </c>
      <c r="K327" s="1" t="str">
        <f ca="1">IFERROR(__xludf.DUMMYFUNCTION("IFERROR(JOIN("", "", FILTER('tagsBySource 1'!K$3:K$2402, $A327='tagsBySource 1'!$A$3:$A$2402, 'tagsBySource 1'!K$3:K$2402&lt;&gt;"""")), """")"),"")</f>
        <v/>
      </c>
      <c r="L327" s="1" t="str">
        <f ca="1">IFERROR(__xludf.DUMMYFUNCTION("IFERROR(JOIN("", "", FILTER('tagsBySource 1'!L$3:L$2402, $A327='tagsBySource 1'!$A$3:$A$2402, 'tagsBySource 1'!L$3:L$2402&lt;&gt;"""")), """")"),"")</f>
        <v/>
      </c>
      <c r="M327" s="1" t="str">
        <f ca="1">IFERROR(__xludf.DUMMYFUNCTION("IFERROR(JOIN("", "", FILTER('tagsBySource 1'!M$3:M$2402, $A327='tagsBySource 1'!$A$3:$A$2402, 'tagsBySource 1'!M$3:M$2402&lt;&gt;"""")), """")"),"")</f>
        <v/>
      </c>
      <c r="N327" s="1" t="str">
        <f ca="1">IFERROR(__xludf.DUMMYFUNCTION("IFERROR(JOIN("", "", FILTER('tagsBySource 1'!N$3:N$2402, $A327='tagsBySource 1'!$A$3:$A$2402, 'tagsBySource 1'!N$3:N$2402&lt;&gt;"""")), """")"),"")</f>
        <v/>
      </c>
      <c r="O327" s="1" t="str">
        <f ca="1">IFERROR(__xludf.DUMMYFUNCTION("IFERROR(JOIN("", "", FILTER('tagsBySource 1'!O$3:O$2402, $A327='tagsBySource 1'!$A$3:$A$2402, 'tagsBySource 1'!O$3:O$2402&lt;&gt;"""")), """")"),"")</f>
        <v/>
      </c>
      <c r="P327" s="1" t="str">
        <f ca="1">IFERROR(__xludf.DUMMYFUNCTION("IFERROR(JOIN("", "", FILTER('tagsBySource 1'!P$3:P$2402, $A327='tagsBySource 1'!$A$3:$A$2402, 'tagsBySource 1'!P$3:P$2402&lt;&gt;"""")), """")"),"")</f>
        <v/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IFERROR(__xludf.DUMMYFUNCTION("IFERROR(JOIN("", "", FILTER('tagsBySource 1'!B$3:B$2402, $A328='tagsBySource 1'!$A$3:$A$2402, 'tagsBySource 1'!B$3:B$2402&lt;&gt;"""")), """")"),"")</f>
        <v/>
      </c>
      <c r="C328" s="1" t="str">
        <f ca="1">IFERROR(__xludf.DUMMYFUNCTION("IFERROR(JOIN("", "", FILTER('tagsBySource 1'!C$3:C$2402, $A328='tagsBySource 1'!$A$3:$A$2402, 'tagsBySource 1'!C$3:C$2402&lt;&gt;"""")), """")"),"")</f>
        <v/>
      </c>
      <c r="D328" s="1" t="str">
        <f ca="1">IFERROR(__xludf.DUMMYFUNCTION("IFERROR(JOIN("", "", FILTER('tagsBySource 1'!D$3:D$2402, $A328='tagsBySource 1'!$A$3:$A$2402, 'tagsBySource 1'!D$3:D$2402&lt;&gt;"""")), """")"),"")</f>
        <v/>
      </c>
      <c r="E328" s="1" t="str">
        <f ca="1">IFERROR(__xludf.DUMMYFUNCTION("IFERROR(JOIN("", "", FILTER('tagsBySource 1'!E$3:E$2402, $A328='tagsBySource 1'!$A$3:$A$2402, 'tagsBySource 1'!E$3:E$2402&lt;&gt;"""")), """")"),"")</f>
        <v/>
      </c>
      <c r="F328" s="1" t="str">
        <f ca="1">IFERROR(__xludf.DUMMYFUNCTION("IFERROR(JOIN("", "", FILTER('tagsBySource 1'!F$3:F$2402, $A328='tagsBySource 1'!$A$3:$A$2402, 'tagsBySource 1'!F$3:F$2402&lt;&gt;"""")), """")"),"")</f>
        <v/>
      </c>
      <c r="G328" s="1" t="str">
        <f ca="1">IFERROR(__xludf.DUMMYFUNCTION("IFERROR(JOIN("", "", FILTER('tagsBySource 1'!G$3:G$2402, $A328='tagsBySource 1'!$A$3:$A$2402, 'tagsBySource 1'!G$3:G$2402&lt;&gt;"""")), """")"),"")</f>
        <v/>
      </c>
      <c r="H328" s="1" t="str">
        <f ca="1">IFERROR(__xludf.DUMMYFUNCTION("IFERROR(JOIN("", "", FILTER('tagsBySource 1'!H$3:H$2402, $A328='tagsBySource 1'!$A$3:$A$2402, 'tagsBySource 1'!H$3:H$2402&lt;&gt;"""")), """")"),"")</f>
        <v/>
      </c>
      <c r="I328" s="1" t="str">
        <f ca="1">IFERROR(__xludf.DUMMYFUNCTION("IFERROR(JOIN("", "", FILTER('tagsBySource 1'!I$3:I$2402, $A328='tagsBySource 1'!$A$3:$A$2402, 'tagsBySource 1'!I$3:I$2402&lt;&gt;"""")), """")"),"")</f>
        <v/>
      </c>
      <c r="J328" s="1" t="str">
        <f ca="1">IFERROR(__xludf.DUMMYFUNCTION("IFERROR(JOIN("", "", FILTER('tagsBySource 1'!J$3:J$2402, $A328='tagsBySource 1'!$A$3:$A$2402, 'tagsBySource 1'!J$3:J$2402&lt;&gt;"""")), """")"),"")</f>
        <v/>
      </c>
      <c r="K328" s="1" t="str">
        <f ca="1">IFERROR(__xludf.DUMMYFUNCTION("IFERROR(JOIN("", "", FILTER('tagsBySource 1'!K$3:K$2402, $A328='tagsBySource 1'!$A$3:$A$2402, 'tagsBySource 1'!K$3:K$2402&lt;&gt;"""")), """")"),"")</f>
        <v/>
      </c>
      <c r="L328" s="1" t="str">
        <f ca="1">IFERROR(__xludf.DUMMYFUNCTION("IFERROR(JOIN("", "", FILTER('tagsBySource 1'!L$3:L$2402, $A328='tagsBySource 1'!$A$3:$A$2402, 'tagsBySource 1'!L$3:L$2402&lt;&gt;"""")), """")"),"")</f>
        <v/>
      </c>
      <c r="M328" s="1" t="str">
        <f ca="1">IFERROR(__xludf.DUMMYFUNCTION("IFERROR(JOIN("", "", FILTER('tagsBySource 1'!M$3:M$2402, $A328='tagsBySource 1'!$A$3:$A$2402, 'tagsBySource 1'!M$3:M$2402&lt;&gt;"""")), """")"),"")</f>
        <v/>
      </c>
      <c r="N328" s="1" t="str">
        <f ca="1">IFERROR(__xludf.DUMMYFUNCTION("IFERROR(JOIN("", "", FILTER('tagsBySource 1'!N$3:N$2402, $A328='tagsBySource 1'!$A$3:$A$2402, 'tagsBySource 1'!N$3:N$2402&lt;&gt;"""")), """")"),"")</f>
        <v/>
      </c>
      <c r="O328" s="1" t="str">
        <f ca="1">IFERROR(__xludf.DUMMYFUNCTION("IFERROR(JOIN("", "", FILTER('tagsBySource 1'!O$3:O$2402, $A328='tagsBySource 1'!$A$3:$A$2402, 'tagsBySource 1'!O$3:O$2402&lt;&gt;"""")), """")"),"")</f>
        <v/>
      </c>
      <c r="P328" s="1" t="str">
        <f ca="1">IFERROR(__xludf.DUMMYFUNCTION("IFERROR(JOIN("", "", FILTER('tagsBySource 1'!P$3:P$2402, $A328='tagsBySource 1'!$A$3:$A$2402, 'tagsBySource 1'!P$3:P$2402&lt;&gt;"""")), """")"),"")</f>
        <v/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IFERROR(__xludf.DUMMYFUNCTION("IFERROR(JOIN("", "", FILTER('tagsBySource 1'!B$3:B$2402, $A329='tagsBySource 1'!$A$3:$A$2402, 'tagsBySource 1'!B$3:B$2402&lt;&gt;"""")), """")"),"")</f>
        <v/>
      </c>
      <c r="C329" s="1" t="str">
        <f ca="1">IFERROR(__xludf.DUMMYFUNCTION("IFERROR(JOIN("", "", FILTER('tagsBySource 1'!C$3:C$2402, $A329='tagsBySource 1'!$A$3:$A$2402, 'tagsBySource 1'!C$3:C$2402&lt;&gt;"""")), """")"),"")</f>
        <v/>
      </c>
      <c r="D329" s="1" t="str">
        <f ca="1">IFERROR(__xludf.DUMMYFUNCTION("IFERROR(JOIN("", "", FILTER('tagsBySource 1'!D$3:D$2402, $A329='tagsBySource 1'!$A$3:$A$2402, 'tagsBySource 1'!D$3:D$2402&lt;&gt;"""")), """")"),"")</f>
        <v/>
      </c>
      <c r="E329" s="1" t="str">
        <f ca="1">IFERROR(__xludf.DUMMYFUNCTION("IFERROR(JOIN("", "", FILTER('tagsBySource 1'!E$3:E$2402, $A329='tagsBySource 1'!$A$3:$A$2402, 'tagsBySource 1'!E$3:E$2402&lt;&gt;"""")), """")"),"")</f>
        <v/>
      </c>
      <c r="F329" s="1" t="str">
        <f ca="1">IFERROR(__xludf.DUMMYFUNCTION("IFERROR(JOIN("", "", FILTER('tagsBySource 1'!F$3:F$2402, $A329='tagsBySource 1'!$A$3:$A$2402, 'tagsBySource 1'!F$3:F$2402&lt;&gt;"""")), """")"),"")</f>
        <v/>
      </c>
      <c r="G329" s="1" t="str">
        <f ca="1">IFERROR(__xludf.DUMMYFUNCTION("IFERROR(JOIN("", "", FILTER('tagsBySource 1'!G$3:G$2402, $A329='tagsBySource 1'!$A$3:$A$2402, 'tagsBySource 1'!G$3:G$2402&lt;&gt;"""")), """")"),"")</f>
        <v/>
      </c>
      <c r="H329" s="1" t="str">
        <f ca="1">IFERROR(__xludf.DUMMYFUNCTION("IFERROR(JOIN("", "", FILTER('tagsBySource 1'!H$3:H$2402, $A329='tagsBySource 1'!$A$3:$A$2402, 'tagsBySource 1'!H$3:H$2402&lt;&gt;"""")), """")"),"")</f>
        <v/>
      </c>
      <c r="I329" s="1" t="str">
        <f ca="1">IFERROR(__xludf.DUMMYFUNCTION("IFERROR(JOIN("", "", FILTER('tagsBySource 1'!I$3:I$2402, $A329='tagsBySource 1'!$A$3:$A$2402, 'tagsBySource 1'!I$3:I$2402&lt;&gt;"""")), """")"),"")</f>
        <v/>
      </c>
      <c r="J329" s="1" t="str">
        <f ca="1">IFERROR(__xludf.DUMMYFUNCTION("IFERROR(JOIN("", "", FILTER('tagsBySource 1'!J$3:J$2402, $A329='tagsBySource 1'!$A$3:$A$2402, 'tagsBySource 1'!J$3:J$2402&lt;&gt;"""")), """")"),"")</f>
        <v/>
      </c>
      <c r="K329" s="1" t="str">
        <f ca="1">IFERROR(__xludf.DUMMYFUNCTION("IFERROR(JOIN("", "", FILTER('tagsBySource 1'!K$3:K$2402, $A329='tagsBySource 1'!$A$3:$A$2402, 'tagsBySource 1'!K$3:K$2402&lt;&gt;"""")), """")"),"")</f>
        <v/>
      </c>
      <c r="L329" s="1" t="str">
        <f ca="1">IFERROR(__xludf.DUMMYFUNCTION("IFERROR(JOIN("", "", FILTER('tagsBySource 1'!L$3:L$2402, $A329='tagsBySource 1'!$A$3:$A$2402, 'tagsBySource 1'!L$3:L$2402&lt;&gt;"""")), """")"),"")</f>
        <v/>
      </c>
      <c r="M329" s="1" t="str">
        <f ca="1">IFERROR(__xludf.DUMMYFUNCTION("IFERROR(JOIN("", "", FILTER('tagsBySource 1'!M$3:M$2402, $A329='tagsBySource 1'!$A$3:$A$2402, 'tagsBySource 1'!M$3:M$2402&lt;&gt;"""")), """")"),"")</f>
        <v/>
      </c>
      <c r="N329" s="1" t="str">
        <f ca="1">IFERROR(__xludf.DUMMYFUNCTION("IFERROR(JOIN("", "", FILTER('tagsBySource 1'!N$3:N$2402, $A329='tagsBySource 1'!$A$3:$A$2402, 'tagsBySource 1'!N$3:N$2402&lt;&gt;"""")), """")"),"")</f>
        <v/>
      </c>
      <c r="O329" s="1" t="str">
        <f ca="1">IFERROR(__xludf.DUMMYFUNCTION("IFERROR(JOIN("", "", FILTER('tagsBySource 1'!O$3:O$2402, $A329='tagsBySource 1'!$A$3:$A$2402, 'tagsBySource 1'!O$3:O$2402&lt;&gt;"""")), """")"),"")</f>
        <v/>
      </c>
      <c r="P329" s="1" t="str">
        <f ca="1">IFERROR(__xludf.DUMMYFUNCTION("IFERROR(JOIN("", "", FILTER('tagsBySource 1'!P$3:P$2402, $A329='tagsBySource 1'!$A$3:$A$2402, 'tagsBySource 1'!P$3:P$2402&lt;&gt;"""")), """")"),"")</f>
        <v/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IFERROR(__xludf.DUMMYFUNCTION("IFERROR(JOIN("", "", FILTER('tagsBySource 1'!B$3:B$2402, $A330='tagsBySource 1'!$A$3:$A$2402, 'tagsBySource 1'!B$3:B$2402&lt;&gt;"""")), """")"),"")</f>
        <v/>
      </c>
      <c r="C330" s="1" t="str">
        <f ca="1">IFERROR(__xludf.DUMMYFUNCTION("IFERROR(JOIN("", "", FILTER('tagsBySource 1'!C$3:C$2402, $A330='tagsBySource 1'!$A$3:$A$2402, 'tagsBySource 1'!C$3:C$2402&lt;&gt;"""")), """")"),"")</f>
        <v/>
      </c>
      <c r="D330" s="1" t="str">
        <f ca="1">IFERROR(__xludf.DUMMYFUNCTION("IFERROR(JOIN("", "", FILTER('tagsBySource 1'!D$3:D$2402, $A330='tagsBySource 1'!$A$3:$A$2402, 'tagsBySource 1'!D$3:D$2402&lt;&gt;"""")), """")"),"")</f>
        <v/>
      </c>
      <c r="E330" s="1" t="str">
        <f ca="1">IFERROR(__xludf.DUMMYFUNCTION("IFERROR(JOIN("", "", FILTER('tagsBySource 1'!E$3:E$2402, $A330='tagsBySource 1'!$A$3:$A$2402, 'tagsBySource 1'!E$3:E$2402&lt;&gt;"""")), """")"),"")</f>
        <v/>
      </c>
      <c r="F330" s="1" t="str">
        <f ca="1">IFERROR(__xludf.DUMMYFUNCTION("IFERROR(JOIN("", "", FILTER('tagsBySource 1'!F$3:F$2402, $A330='tagsBySource 1'!$A$3:$A$2402, 'tagsBySource 1'!F$3:F$2402&lt;&gt;"""")), """")"),"")</f>
        <v/>
      </c>
      <c r="G330" s="1" t="str">
        <f ca="1">IFERROR(__xludf.DUMMYFUNCTION("IFERROR(JOIN("", "", FILTER('tagsBySource 1'!G$3:G$2402, $A330='tagsBySource 1'!$A$3:$A$2402, 'tagsBySource 1'!G$3:G$2402&lt;&gt;"""")), """")"),"")</f>
        <v/>
      </c>
      <c r="H330" s="1" t="str">
        <f ca="1">IFERROR(__xludf.DUMMYFUNCTION("IFERROR(JOIN("", "", FILTER('tagsBySource 1'!H$3:H$2402, $A330='tagsBySource 1'!$A$3:$A$2402, 'tagsBySource 1'!H$3:H$2402&lt;&gt;"""")), """")"),"")</f>
        <v/>
      </c>
      <c r="I330" s="1" t="str">
        <f ca="1">IFERROR(__xludf.DUMMYFUNCTION("IFERROR(JOIN("", "", FILTER('tagsBySource 1'!I$3:I$2402, $A330='tagsBySource 1'!$A$3:$A$2402, 'tagsBySource 1'!I$3:I$2402&lt;&gt;"""")), """")"),"")</f>
        <v/>
      </c>
      <c r="J330" s="1" t="str">
        <f ca="1">IFERROR(__xludf.DUMMYFUNCTION("IFERROR(JOIN("", "", FILTER('tagsBySource 1'!J$3:J$2402, $A330='tagsBySource 1'!$A$3:$A$2402, 'tagsBySource 1'!J$3:J$2402&lt;&gt;"""")), """")"),"")</f>
        <v/>
      </c>
      <c r="K330" s="1" t="str">
        <f ca="1">IFERROR(__xludf.DUMMYFUNCTION("IFERROR(JOIN("", "", FILTER('tagsBySource 1'!K$3:K$2402, $A330='tagsBySource 1'!$A$3:$A$2402, 'tagsBySource 1'!K$3:K$2402&lt;&gt;"""")), """")"),"")</f>
        <v/>
      </c>
      <c r="L330" s="1" t="str">
        <f ca="1">IFERROR(__xludf.DUMMYFUNCTION("IFERROR(JOIN("", "", FILTER('tagsBySource 1'!L$3:L$2402, $A330='tagsBySource 1'!$A$3:$A$2402, 'tagsBySource 1'!L$3:L$2402&lt;&gt;"""")), """")"),"")</f>
        <v/>
      </c>
      <c r="M330" s="1" t="str">
        <f ca="1">IFERROR(__xludf.DUMMYFUNCTION("IFERROR(JOIN("", "", FILTER('tagsBySource 1'!M$3:M$2402, $A330='tagsBySource 1'!$A$3:$A$2402, 'tagsBySource 1'!M$3:M$2402&lt;&gt;"""")), """")"),"")</f>
        <v/>
      </c>
      <c r="N330" s="1" t="str">
        <f ca="1">IFERROR(__xludf.DUMMYFUNCTION("IFERROR(JOIN("", "", FILTER('tagsBySource 1'!N$3:N$2402, $A330='tagsBySource 1'!$A$3:$A$2402, 'tagsBySource 1'!N$3:N$2402&lt;&gt;"""")), """")"),"")</f>
        <v/>
      </c>
      <c r="O330" s="1" t="str">
        <f ca="1">IFERROR(__xludf.DUMMYFUNCTION("IFERROR(JOIN("", "", FILTER('tagsBySource 1'!O$3:O$2402, $A330='tagsBySource 1'!$A$3:$A$2402, 'tagsBySource 1'!O$3:O$2402&lt;&gt;"""")), """")"),"")</f>
        <v/>
      </c>
      <c r="P330" s="1" t="str">
        <f ca="1">IFERROR(__xludf.DUMMYFUNCTION("IFERROR(JOIN("", "", FILTER('tagsBySource 1'!P$3:P$2402, $A330='tagsBySource 1'!$A$3:$A$2402, 'tagsBySource 1'!P$3:P$2402&lt;&gt;"""")), """")"),"")</f>
        <v/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IFERROR(__xludf.DUMMYFUNCTION("IFERROR(JOIN("", "", FILTER('tagsBySource 1'!B$3:B$2402, $A331='tagsBySource 1'!$A$3:$A$2402, 'tagsBySource 1'!B$3:B$2402&lt;&gt;"""")), """")"),"")</f>
        <v/>
      </c>
      <c r="C331" s="1" t="str">
        <f ca="1">IFERROR(__xludf.DUMMYFUNCTION("IFERROR(JOIN("", "", FILTER('tagsBySource 1'!C$3:C$2402, $A331='tagsBySource 1'!$A$3:$A$2402, 'tagsBySource 1'!C$3:C$2402&lt;&gt;"""")), """")"),"")</f>
        <v/>
      </c>
      <c r="D331" s="1" t="str">
        <f ca="1">IFERROR(__xludf.DUMMYFUNCTION("IFERROR(JOIN("", "", FILTER('tagsBySource 1'!D$3:D$2402, $A331='tagsBySource 1'!$A$3:$A$2402, 'tagsBySource 1'!D$3:D$2402&lt;&gt;"""")), """")"),"")</f>
        <v/>
      </c>
      <c r="E331" s="1" t="str">
        <f ca="1">IFERROR(__xludf.DUMMYFUNCTION("IFERROR(JOIN("", "", FILTER('tagsBySource 1'!E$3:E$2402, $A331='tagsBySource 1'!$A$3:$A$2402, 'tagsBySource 1'!E$3:E$2402&lt;&gt;"""")), """")"),"")</f>
        <v/>
      </c>
      <c r="F331" s="1" t="str">
        <f ca="1">IFERROR(__xludf.DUMMYFUNCTION("IFERROR(JOIN("", "", FILTER('tagsBySource 1'!F$3:F$2402, $A331='tagsBySource 1'!$A$3:$A$2402, 'tagsBySource 1'!F$3:F$2402&lt;&gt;"""")), """")"),"")</f>
        <v/>
      </c>
      <c r="G331" s="1" t="str">
        <f ca="1">IFERROR(__xludf.DUMMYFUNCTION("IFERROR(JOIN("", "", FILTER('tagsBySource 1'!G$3:G$2402, $A331='tagsBySource 1'!$A$3:$A$2402, 'tagsBySource 1'!G$3:G$2402&lt;&gt;"""")), """")"),"")</f>
        <v/>
      </c>
      <c r="H331" s="1" t="str">
        <f ca="1">IFERROR(__xludf.DUMMYFUNCTION("IFERROR(JOIN("", "", FILTER('tagsBySource 1'!H$3:H$2402, $A331='tagsBySource 1'!$A$3:$A$2402, 'tagsBySource 1'!H$3:H$2402&lt;&gt;"""")), """")"),"")</f>
        <v/>
      </c>
      <c r="I331" s="1" t="str">
        <f ca="1">IFERROR(__xludf.DUMMYFUNCTION("IFERROR(JOIN("", "", FILTER('tagsBySource 1'!I$3:I$2402, $A331='tagsBySource 1'!$A$3:$A$2402, 'tagsBySource 1'!I$3:I$2402&lt;&gt;"""")), """")"),"")</f>
        <v/>
      </c>
      <c r="J331" s="1" t="str">
        <f ca="1">IFERROR(__xludf.DUMMYFUNCTION("IFERROR(JOIN("", "", FILTER('tagsBySource 1'!J$3:J$2402, $A331='tagsBySource 1'!$A$3:$A$2402, 'tagsBySource 1'!J$3:J$2402&lt;&gt;"""")), """")"),"")</f>
        <v/>
      </c>
      <c r="K331" s="1" t="str">
        <f ca="1">IFERROR(__xludf.DUMMYFUNCTION("IFERROR(JOIN("", "", FILTER('tagsBySource 1'!K$3:K$2402, $A331='tagsBySource 1'!$A$3:$A$2402, 'tagsBySource 1'!K$3:K$2402&lt;&gt;"""")), """")"),"")</f>
        <v/>
      </c>
      <c r="L331" s="1" t="str">
        <f ca="1">IFERROR(__xludf.DUMMYFUNCTION("IFERROR(JOIN("", "", FILTER('tagsBySource 1'!L$3:L$2402, $A331='tagsBySource 1'!$A$3:$A$2402, 'tagsBySource 1'!L$3:L$2402&lt;&gt;"""")), """")"),"")</f>
        <v/>
      </c>
      <c r="M331" s="1" t="str">
        <f ca="1">IFERROR(__xludf.DUMMYFUNCTION("IFERROR(JOIN("", "", FILTER('tagsBySource 1'!M$3:M$2402, $A331='tagsBySource 1'!$A$3:$A$2402, 'tagsBySource 1'!M$3:M$2402&lt;&gt;"""")), """")"),"")</f>
        <v/>
      </c>
      <c r="N331" s="1" t="str">
        <f ca="1">IFERROR(__xludf.DUMMYFUNCTION("IFERROR(JOIN("", "", FILTER('tagsBySource 1'!N$3:N$2402, $A331='tagsBySource 1'!$A$3:$A$2402, 'tagsBySource 1'!N$3:N$2402&lt;&gt;"""")), """")"),"")</f>
        <v/>
      </c>
      <c r="O331" s="1" t="str">
        <f ca="1">IFERROR(__xludf.DUMMYFUNCTION("IFERROR(JOIN("", "", FILTER('tagsBySource 1'!O$3:O$2402, $A331='tagsBySource 1'!$A$3:$A$2402, 'tagsBySource 1'!O$3:O$2402&lt;&gt;"""")), """")"),"")</f>
        <v/>
      </c>
      <c r="P331" s="1" t="str">
        <f ca="1">IFERROR(__xludf.DUMMYFUNCTION("IFERROR(JOIN("", "", FILTER('tagsBySource 1'!P$3:P$2402, $A331='tagsBySource 1'!$A$3:$A$2402, 'tagsBySource 1'!P$3:P$2402&lt;&gt;"""")), """")"),"")</f>
        <v/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IFERROR(__xludf.DUMMYFUNCTION("IFERROR(JOIN("", "", FILTER('tagsBySource 1'!B$3:B$2402, $A332='tagsBySource 1'!$A$3:$A$2402, 'tagsBySource 1'!B$3:B$2402&lt;&gt;"""")), """")"),"")</f>
        <v/>
      </c>
      <c r="C332" s="1" t="str">
        <f ca="1">IFERROR(__xludf.DUMMYFUNCTION("IFERROR(JOIN("", "", FILTER('tagsBySource 1'!C$3:C$2402, $A332='tagsBySource 1'!$A$3:$A$2402, 'tagsBySource 1'!C$3:C$2402&lt;&gt;"""")), """")"),"")</f>
        <v/>
      </c>
      <c r="D332" s="1" t="str">
        <f ca="1">IFERROR(__xludf.DUMMYFUNCTION("IFERROR(JOIN("", "", FILTER('tagsBySource 1'!D$3:D$2402, $A332='tagsBySource 1'!$A$3:$A$2402, 'tagsBySource 1'!D$3:D$2402&lt;&gt;"""")), """")"),"")</f>
        <v/>
      </c>
      <c r="E332" s="1" t="str">
        <f ca="1">IFERROR(__xludf.DUMMYFUNCTION("IFERROR(JOIN("", "", FILTER('tagsBySource 1'!E$3:E$2402, $A332='tagsBySource 1'!$A$3:$A$2402, 'tagsBySource 1'!E$3:E$2402&lt;&gt;"""")), """")"),"")</f>
        <v/>
      </c>
      <c r="F332" s="1" t="str">
        <f ca="1">IFERROR(__xludf.DUMMYFUNCTION("IFERROR(JOIN("", "", FILTER('tagsBySource 1'!F$3:F$2402, $A332='tagsBySource 1'!$A$3:$A$2402, 'tagsBySource 1'!F$3:F$2402&lt;&gt;"""")), """")"),"")</f>
        <v/>
      </c>
      <c r="G332" s="1" t="str">
        <f ca="1">IFERROR(__xludf.DUMMYFUNCTION("IFERROR(JOIN("", "", FILTER('tagsBySource 1'!G$3:G$2402, $A332='tagsBySource 1'!$A$3:$A$2402, 'tagsBySource 1'!G$3:G$2402&lt;&gt;"""")), """")"),"")</f>
        <v/>
      </c>
      <c r="H332" s="1" t="str">
        <f ca="1">IFERROR(__xludf.DUMMYFUNCTION("IFERROR(JOIN("", "", FILTER('tagsBySource 1'!H$3:H$2402, $A332='tagsBySource 1'!$A$3:$A$2402, 'tagsBySource 1'!H$3:H$2402&lt;&gt;"""")), """")"),"")</f>
        <v/>
      </c>
      <c r="I332" s="1" t="str">
        <f ca="1">IFERROR(__xludf.DUMMYFUNCTION("IFERROR(JOIN("", "", FILTER('tagsBySource 1'!I$3:I$2402, $A332='tagsBySource 1'!$A$3:$A$2402, 'tagsBySource 1'!I$3:I$2402&lt;&gt;"""")), """")"),"")</f>
        <v/>
      </c>
      <c r="J332" s="1" t="str">
        <f ca="1">IFERROR(__xludf.DUMMYFUNCTION("IFERROR(JOIN("", "", FILTER('tagsBySource 1'!J$3:J$2402, $A332='tagsBySource 1'!$A$3:$A$2402, 'tagsBySource 1'!J$3:J$2402&lt;&gt;"""")), """")"),"")</f>
        <v/>
      </c>
      <c r="K332" s="1" t="str">
        <f ca="1">IFERROR(__xludf.DUMMYFUNCTION("IFERROR(JOIN("", "", FILTER('tagsBySource 1'!K$3:K$2402, $A332='tagsBySource 1'!$A$3:$A$2402, 'tagsBySource 1'!K$3:K$2402&lt;&gt;"""")), """")"),"")</f>
        <v/>
      </c>
      <c r="L332" s="1" t="str">
        <f ca="1">IFERROR(__xludf.DUMMYFUNCTION("IFERROR(JOIN("", "", FILTER('tagsBySource 1'!L$3:L$2402, $A332='tagsBySource 1'!$A$3:$A$2402, 'tagsBySource 1'!L$3:L$2402&lt;&gt;"""")), """")"),"")</f>
        <v/>
      </c>
      <c r="M332" s="1" t="str">
        <f ca="1">IFERROR(__xludf.DUMMYFUNCTION("IFERROR(JOIN("", "", FILTER('tagsBySource 1'!M$3:M$2402, $A332='tagsBySource 1'!$A$3:$A$2402, 'tagsBySource 1'!M$3:M$2402&lt;&gt;"""")), """")"),"")</f>
        <v/>
      </c>
      <c r="N332" s="1" t="str">
        <f ca="1">IFERROR(__xludf.DUMMYFUNCTION("IFERROR(JOIN("", "", FILTER('tagsBySource 1'!N$3:N$2402, $A332='tagsBySource 1'!$A$3:$A$2402, 'tagsBySource 1'!N$3:N$2402&lt;&gt;"""")), """")"),"")</f>
        <v/>
      </c>
      <c r="O332" s="1" t="str">
        <f ca="1">IFERROR(__xludf.DUMMYFUNCTION("IFERROR(JOIN("", "", FILTER('tagsBySource 1'!O$3:O$2402, $A332='tagsBySource 1'!$A$3:$A$2402, 'tagsBySource 1'!O$3:O$2402&lt;&gt;"""")), """")"),"")</f>
        <v/>
      </c>
      <c r="P332" s="1" t="str">
        <f ca="1">IFERROR(__xludf.DUMMYFUNCTION("IFERROR(JOIN("", "", FILTER('tagsBySource 1'!P$3:P$2402, $A332='tagsBySource 1'!$A$3:$A$2402, 'tagsBySource 1'!P$3:P$2402&lt;&gt;"""")), """")"),"")</f>
        <v/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IFERROR(__xludf.DUMMYFUNCTION("IFERROR(JOIN("", "", FILTER('tagsBySource 1'!B$3:B$2402, $A333='tagsBySource 1'!$A$3:$A$2402, 'tagsBySource 1'!B$3:B$2402&lt;&gt;"""")), """")"),"")</f>
        <v/>
      </c>
      <c r="C333" s="1" t="str">
        <f ca="1">IFERROR(__xludf.DUMMYFUNCTION("IFERROR(JOIN("", "", FILTER('tagsBySource 1'!C$3:C$2402, $A333='tagsBySource 1'!$A$3:$A$2402, 'tagsBySource 1'!C$3:C$2402&lt;&gt;"""")), """")"),"")</f>
        <v/>
      </c>
      <c r="D333" s="1" t="str">
        <f ca="1">IFERROR(__xludf.DUMMYFUNCTION("IFERROR(JOIN("", "", FILTER('tagsBySource 1'!D$3:D$2402, $A333='tagsBySource 1'!$A$3:$A$2402, 'tagsBySource 1'!D$3:D$2402&lt;&gt;"""")), """")"),"")</f>
        <v/>
      </c>
      <c r="E333" s="1" t="str">
        <f ca="1">IFERROR(__xludf.DUMMYFUNCTION("IFERROR(JOIN("", "", FILTER('tagsBySource 1'!E$3:E$2402, $A333='tagsBySource 1'!$A$3:$A$2402, 'tagsBySource 1'!E$3:E$2402&lt;&gt;"""")), """")"),"")</f>
        <v/>
      </c>
      <c r="F333" s="1" t="str">
        <f ca="1">IFERROR(__xludf.DUMMYFUNCTION("IFERROR(JOIN("", "", FILTER('tagsBySource 1'!F$3:F$2402, $A333='tagsBySource 1'!$A$3:$A$2402, 'tagsBySource 1'!F$3:F$2402&lt;&gt;"""")), """")"),"")</f>
        <v/>
      </c>
      <c r="G333" s="1" t="str">
        <f ca="1">IFERROR(__xludf.DUMMYFUNCTION("IFERROR(JOIN("", "", FILTER('tagsBySource 1'!G$3:G$2402, $A333='tagsBySource 1'!$A$3:$A$2402, 'tagsBySource 1'!G$3:G$2402&lt;&gt;"""")), """")"),"")</f>
        <v/>
      </c>
      <c r="H333" s="1" t="str">
        <f ca="1">IFERROR(__xludf.DUMMYFUNCTION("IFERROR(JOIN("", "", FILTER('tagsBySource 1'!H$3:H$2402, $A333='tagsBySource 1'!$A$3:$A$2402, 'tagsBySource 1'!H$3:H$2402&lt;&gt;"""")), """")"),"")</f>
        <v/>
      </c>
      <c r="I333" s="1" t="str">
        <f ca="1">IFERROR(__xludf.DUMMYFUNCTION("IFERROR(JOIN("", "", FILTER('tagsBySource 1'!I$3:I$2402, $A333='tagsBySource 1'!$A$3:$A$2402, 'tagsBySource 1'!I$3:I$2402&lt;&gt;"""")), """")"),"")</f>
        <v/>
      </c>
      <c r="J333" s="1" t="str">
        <f ca="1">IFERROR(__xludf.DUMMYFUNCTION("IFERROR(JOIN("", "", FILTER('tagsBySource 1'!J$3:J$2402, $A333='tagsBySource 1'!$A$3:$A$2402, 'tagsBySource 1'!J$3:J$2402&lt;&gt;"""")), """")"),"")</f>
        <v/>
      </c>
      <c r="K333" s="1" t="str">
        <f ca="1">IFERROR(__xludf.DUMMYFUNCTION("IFERROR(JOIN("", "", FILTER('tagsBySource 1'!K$3:K$2402, $A333='tagsBySource 1'!$A$3:$A$2402, 'tagsBySource 1'!K$3:K$2402&lt;&gt;"""")), """")"),"")</f>
        <v/>
      </c>
      <c r="L333" s="1" t="str">
        <f ca="1">IFERROR(__xludf.DUMMYFUNCTION("IFERROR(JOIN("", "", FILTER('tagsBySource 1'!L$3:L$2402, $A333='tagsBySource 1'!$A$3:$A$2402, 'tagsBySource 1'!L$3:L$2402&lt;&gt;"""")), """")"),"")</f>
        <v/>
      </c>
      <c r="M333" s="1" t="str">
        <f ca="1">IFERROR(__xludf.DUMMYFUNCTION("IFERROR(JOIN("", "", FILTER('tagsBySource 1'!M$3:M$2402, $A333='tagsBySource 1'!$A$3:$A$2402, 'tagsBySource 1'!M$3:M$2402&lt;&gt;"""")), """")"),"")</f>
        <v/>
      </c>
      <c r="N333" s="1" t="str">
        <f ca="1">IFERROR(__xludf.DUMMYFUNCTION("IFERROR(JOIN("", "", FILTER('tagsBySource 1'!N$3:N$2402, $A333='tagsBySource 1'!$A$3:$A$2402, 'tagsBySource 1'!N$3:N$2402&lt;&gt;"""")), """")"),"")</f>
        <v/>
      </c>
      <c r="O333" s="1" t="str">
        <f ca="1">IFERROR(__xludf.DUMMYFUNCTION("IFERROR(JOIN("", "", FILTER('tagsBySource 1'!O$3:O$2402, $A333='tagsBySource 1'!$A$3:$A$2402, 'tagsBySource 1'!O$3:O$2402&lt;&gt;"""")), """")"),"")</f>
        <v/>
      </c>
      <c r="P333" s="1" t="str">
        <f ca="1">IFERROR(__xludf.DUMMYFUNCTION("IFERROR(JOIN("", "", FILTER('tagsBySource 1'!P$3:P$2402, $A333='tagsBySource 1'!$A$3:$A$2402, 'tagsBySource 1'!P$3:P$2402&lt;&gt;"""")), """")"),"")</f>
        <v/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IFERROR(__xludf.DUMMYFUNCTION("IFERROR(JOIN("", "", FILTER('tagsBySource 1'!B$3:B$2402, $A334='tagsBySource 1'!$A$3:$A$2402, 'tagsBySource 1'!B$3:B$2402&lt;&gt;"""")), """")"),"")</f>
        <v/>
      </c>
      <c r="C334" s="1" t="str">
        <f ca="1">IFERROR(__xludf.DUMMYFUNCTION("IFERROR(JOIN("", "", FILTER('tagsBySource 1'!C$3:C$2402, $A334='tagsBySource 1'!$A$3:$A$2402, 'tagsBySource 1'!C$3:C$2402&lt;&gt;"""")), """")"),"")</f>
        <v/>
      </c>
      <c r="D334" s="1" t="str">
        <f ca="1">IFERROR(__xludf.DUMMYFUNCTION("IFERROR(JOIN("", "", FILTER('tagsBySource 1'!D$3:D$2402, $A334='tagsBySource 1'!$A$3:$A$2402, 'tagsBySource 1'!D$3:D$2402&lt;&gt;"""")), """")"),"")</f>
        <v/>
      </c>
      <c r="E334" s="1" t="str">
        <f ca="1">IFERROR(__xludf.DUMMYFUNCTION("IFERROR(JOIN("", "", FILTER('tagsBySource 1'!E$3:E$2402, $A334='tagsBySource 1'!$A$3:$A$2402, 'tagsBySource 1'!E$3:E$2402&lt;&gt;"""")), """")"),"")</f>
        <v/>
      </c>
      <c r="F334" s="1" t="str">
        <f ca="1">IFERROR(__xludf.DUMMYFUNCTION("IFERROR(JOIN("", "", FILTER('tagsBySource 1'!F$3:F$2402, $A334='tagsBySource 1'!$A$3:$A$2402, 'tagsBySource 1'!F$3:F$2402&lt;&gt;"""")), """")"),"")</f>
        <v/>
      </c>
      <c r="G334" s="1" t="str">
        <f ca="1">IFERROR(__xludf.DUMMYFUNCTION("IFERROR(JOIN("", "", FILTER('tagsBySource 1'!G$3:G$2402, $A334='tagsBySource 1'!$A$3:$A$2402, 'tagsBySource 1'!G$3:G$2402&lt;&gt;"""")), """")"),"")</f>
        <v/>
      </c>
      <c r="H334" s="1" t="str">
        <f ca="1">IFERROR(__xludf.DUMMYFUNCTION("IFERROR(JOIN("", "", FILTER('tagsBySource 1'!H$3:H$2402, $A334='tagsBySource 1'!$A$3:$A$2402, 'tagsBySource 1'!H$3:H$2402&lt;&gt;"""")), """")"),"")</f>
        <v/>
      </c>
      <c r="I334" s="1" t="str">
        <f ca="1">IFERROR(__xludf.DUMMYFUNCTION("IFERROR(JOIN("", "", FILTER('tagsBySource 1'!I$3:I$2402, $A334='tagsBySource 1'!$A$3:$A$2402, 'tagsBySource 1'!I$3:I$2402&lt;&gt;"""")), """")"),"")</f>
        <v/>
      </c>
      <c r="J334" s="1" t="str">
        <f ca="1">IFERROR(__xludf.DUMMYFUNCTION("IFERROR(JOIN("", "", FILTER('tagsBySource 1'!J$3:J$2402, $A334='tagsBySource 1'!$A$3:$A$2402, 'tagsBySource 1'!J$3:J$2402&lt;&gt;"""")), """")"),"")</f>
        <v/>
      </c>
      <c r="K334" s="1" t="str">
        <f ca="1">IFERROR(__xludf.DUMMYFUNCTION("IFERROR(JOIN("", "", FILTER('tagsBySource 1'!K$3:K$2402, $A334='tagsBySource 1'!$A$3:$A$2402, 'tagsBySource 1'!K$3:K$2402&lt;&gt;"""")), """")"),"")</f>
        <v/>
      </c>
      <c r="L334" s="1" t="str">
        <f ca="1">IFERROR(__xludf.DUMMYFUNCTION("IFERROR(JOIN("", "", FILTER('tagsBySource 1'!L$3:L$2402, $A334='tagsBySource 1'!$A$3:$A$2402, 'tagsBySource 1'!L$3:L$2402&lt;&gt;"""")), """")"),"")</f>
        <v/>
      </c>
      <c r="M334" s="1" t="str">
        <f ca="1">IFERROR(__xludf.DUMMYFUNCTION("IFERROR(JOIN("", "", FILTER('tagsBySource 1'!M$3:M$2402, $A334='tagsBySource 1'!$A$3:$A$2402, 'tagsBySource 1'!M$3:M$2402&lt;&gt;"""")), """")"),"")</f>
        <v/>
      </c>
      <c r="N334" s="1" t="str">
        <f ca="1">IFERROR(__xludf.DUMMYFUNCTION("IFERROR(JOIN("", "", FILTER('tagsBySource 1'!N$3:N$2402, $A334='tagsBySource 1'!$A$3:$A$2402, 'tagsBySource 1'!N$3:N$2402&lt;&gt;"""")), """")"),"")</f>
        <v/>
      </c>
      <c r="O334" s="1" t="str">
        <f ca="1">IFERROR(__xludf.DUMMYFUNCTION("IFERROR(JOIN("", "", FILTER('tagsBySource 1'!O$3:O$2402, $A334='tagsBySource 1'!$A$3:$A$2402, 'tagsBySource 1'!O$3:O$2402&lt;&gt;"""")), """")"),"")</f>
        <v/>
      </c>
      <c r="P334" s="1" t="str">
        <f ca="1">IFERROR(__xludf.DUMMYFUNCTION("IFERROR(JOIN("", "", FILTER('tagsBySource 1'!P$3:P$2402, $A334='tagsBySource 1'!$A$3:$A$2402, 'tagsBySource 1'!P$3:P$2402&lt;&gt;"""")), """")"),"")</f>
        <v/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IFERROR(__xludf.DUMMYFUNCTION("IFERROR(JOIN("", "", FILTER('tagsBySource 1'!B$3:B$2402, $A335='tagsBySource 1'!$A$3:$A$2402, 'tagsBySource 1'!B$3:B$2402&lt;&gt;"""")), """")"),"")</f>
        <v/>
      </c>
      <c r="C335" s="1" t="str">
        <f ca="1">IFERROR(__xludf.DUMMYFUNCTION("IFERROR(JOIN("", "", FILTER('tagsBySource 1'!C$3:C$2402, $A335='tagsBySource 1'!$A$3:$A$2402, 'tagsBySource 1'!C$3:C$2402&lt;&gt;"""")), """")"),"")</f>
        <v/>
      </c>
      <c r="D335" s="1" t="str">
        <f ca="1">IFERROR(__xludf.DUMMYFUNCTION("IFERROR(JOIN("", "", FILTER('tagsBySource 1'!D$3:D$2402, $A335='tagsBySource 1'!$A$3:$A$2402, 'tagsBySource 1'!D$3:D$2402&lt;&gt;"""")), """")"),"")</f>
        <v/>
      </c>
      <c r="E335" s="1" t="str">
        <f ca="1">IFERROR(__xludf.DUMMYFUNCTION("IFERROR(JOIN("", "", FILTER('tagsBySource 1'!E$3:E$2402, $A335='tagsBySource 1'!$A$3:$A$2402, 'tagsBySource 1'!E$3:E$2402&lt;&gt;"""")), """")"),"")</f>
        <v/>
      </c>
      <c r="F335" s="1" t="str">
        <f ca="1">IFERROR(__xludf.DUMMYFUNCTION("IFERROR(JOIN("", "", FILTER('tagsBySource 1'!F$3:F$2402, $A335='tagsBySource 1'!$A$3:$A$2402, 'tagsBySource 1'!F$3:F$2402&lt;&gt;"""")), """")"),"")</f>
        <v/>
      </c>
      <c r="G335" s="1" t="str">
        <f ca="1">IFERROR(__xludf.DUMMYFUNCTION("IFERROR(JOIN("", "", FILTER('tagsBySource 1'!G$3:G$2402, $A335='tagsBySource 1'!$A$3:$A$2402, 'tagsBySource 1'!G$3:G$2402&lt;&gt;"""")), """")"),"")</f>
        <v/>
      </c>
      <c r="H335" s="1" t="str">
        <f ca="1">IFERROR(__xludf.DUMMYFUNCTION("IFERROR(JOIN("", "", FILTER('tagsBySource 1'!H$3:H$2402, $A335='tagsBySource 1'!$A$3:$A$2402, 'tagsBySource 1'!H$3:H$2402&lt;&gt;"""")), """")"),"")</f>
        <v/>
      </c>
      <c r="I335" s="1" t="str">
        <f ca="1">IFERROR(__xludf.DUMMYFUNCTION("IFERROR(JOIN("", "", FILTER('tagsBySource 1'!I$3:I$2402, $A335='tagsBySource 1'!$A$3:$A$2402, 'tagsBySource 1'!I$3:I$2402&lt;&gt;"""")), """")"),"")</f>
        <v/>
      </c>
      <c r="J335" s="1" t="str">
        <f ca="1">IFERROR(__xludf.DUMMYFUNCTION("IFERROR(JOIN("", "", FILTER('tagsBySource 1'!J$3:J$2402, $A335='tagsBySource 1'!$A$3:$A$2402, 'tagsBySource 1'!J$3:J$2402&lt;&gt;"""")), """")"),"")</f>
        <v/>
      </c>
      <c r="K335" s="1" t="str">
        <f ca="1">IFERROR(__xludf.DUMMYFUNCTION("IFERROR(JOIN("", "", FILTER('tagsBySource 1'!K$3:K$2402, $A335='tagsBySource 1'!$A$3:$A$2402, 'tagsBySource 1'!K$3:K$2402&lt;&gt;"""")), """")"),"")</f>
        <v/>
      </c>
      <c r="L335" s="1" t="str">
        <f ca="1">IFERROR(__xludf.DUMMYFUNCTION("IFERROR(JOIN("", "", FILTER('tagsBySource 1'!L$3:L$2402, $A335='tagsBySource 1'!$A$3:$A$2402, 'tagsBySource 1'!L$3:L$2402&lt;&gt;"""")), """")"),"")</f>
        <v/>
      </c>
      <c r="M335" s="1" t="str">
        <f ca="1">IFERROR(__xludf.DUMMYFUNCTION("IFERROR(JOIN("", "", FILTER('tagsBySource 1'!M$3:M$2402, $A335='tagsBySource 1'!$A$3:$A$2402, 'tagsBySource 1'!M$3:M$2402&lt;&gt;"""")), """")"),"")</f>
        <v/>
      </c>
      <c r="N335" s="1" t="str">
        <f ca="1">IFERROR(__xludf.DUMMYFUNCTION("IFERROR(JOIN("", "", FILTER('tagsBySource 1'!N$3:N$2402, $A335='tagsBySource 1'!$A$3:$A$2402, 'tagsBySource 1'!N$3:N$2402&lt;&gt;"""")), """")"),"")</f>
        <v/>
      </c>
      <c r="O335" s="1" t="str">
        <f ca="1">IFERROR(__xludf.DUMMYFUNCTION("IFERROR(JOIN("", "", FILTER('tagsBySource 1'!O$3:O$2402, $A335='tagsBySource 1'!$A$3:$A$2402, 'tagsBySource 1'!O$3:O$2402&lt;&gt;"""")), """")"),"")</f>
        <v/>
      </c>
      <c r="P335" s="1" t="str">
        <f ca="1">IFERROR(__xludf.DUMMYFUNCTION("IFERROR(JOIN("", "", FILTER('tagsBySource 1'!P$3:P$2402, $A335='tagsBySource 1'!$A$3:$A$2402, 'tagsBySource 1'!P$3:P$2402&lt;&gt;"""")), """")"),"")</f>
        <v/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IFERROR(__xludf.DUMMYFUNCTION("IFERROR(JOIN("", "", FILTER('tagsBySource 1'!B$3:B$2402, $A336='tagsBySource 1'!$A$3:$A$2402, 'tagsBySource 1'!B$3:B$2402&lt;&gt;"""")), """")"),"")</f>
        <v/>
      </c>
      <c r="C336" s="1" t="str">
        <f ca="1">IFERROR(__xludf.DUMMYFUNCTION("IFERROR(JOIN("", "", FILTER('tagsBySource 1'!C$3:C$2402, $A336='tagsBySource 1'!$A$3:$A$2402, 'tagsBySource 1'!C$3:C$2402&lt;&gt;"""")), """")"),"")</f>
        <v/>
      </c>
      <c r="D336" s="1" t="str">
        <f ca="1">IFERROR(__xludf.DUMMYFUNCTION("IFERROR(JOIN("", "", FILTER('tagsBySource 1'!D$3:D$2402, $A336='tagsBySource 1'!$A$3:$A$2402, 'tagsBySource 1'!D$3:D$2402&lt;&gt;"""")), """")"),"")</f>
        <v/>
      </c>
      <c r="E336" s="1" t="str">
        <f ca="1">IFERROR(__xludf.DUMMYFUNCTION("IFERROR(JOIN("", "", FILTER('tagsBySource 1'!E$3:E$2402, $A336='tagsBySource 1'!$A$3:$A$2402, 'tagsBySource 1'!E$3:E$2402&lt;&gt;"""")), """")"),"")</f>
        <v/>
      </c>
      <c r="F336" s="1" t="str">
        <f ca="1">IFERROR(__xludf.DUMMYFUNCTION("IFERROR(JOIN("", "", FILTER('tagsBySource 1'!F$3:F$2402, $A336='tagsBySource 1'!$A$3:$A$2402, 'tagsBySource 1'!F$3:F$2402&lt;&gt;"""")), """")"),"")</f>
        <v/>
      </c>
      <c r="G336" s="1" t="str">
        <f ca="1">IFERROR(__xludf.DUMMYFUNCTION("IFERROR(JOIN("", "", FILTER('tagsBySource 1'!G$3:G$2402, $A336='tagsBySource 1'!$A$3:$A$2402, 'tagsBySource 1'!G$3:G$2402&lt;&gt;"""")), """")"),"")</f>
        <v/>
      </c>
      <c r="H336" s="1" t="str">
        <f ca="1">IFERROR(__xludf.DUMMYFUNCTION("IFERROR(JOIN("", "", FILTER('tagsBySource 1'!H$3:H$2402, $A336='tagsBySource 1'!$A$3:$A$2402, 'tagsBySource 1'!H$3:H$2402&lt;&gt;"""")), """")"),"")</f>
        <v/>
      </c>
      <c r="I336" s="1" t="str">
        <f ca="1">IFERROR(__xludf.DUMMYFUNCTION("IFERROR(JOIN("", "", FILTER('tagsBySource 1'!I$3:I$2402, $A336='tagsBySource 1'!$A$3:$A$2402, 'tagsBySource 1'!I$3:I$2402&lt;&gt;"""")), """")"),"")</f>
        <v/>
      </c>
      <c r="J336" s="1" t="str">
        <f ca="1">IFERROR(__xludf.DUMMYFUNCTION("IFERROR(JOIN("", "", FILTER('tagsBySource 1'!J$3:J$2402, $A336='tagsBySource 1'!$A$3:$A$2402, 'tagsBySource 1'!J$3:J$2402&lt;&gt;"""")), """")"),"")</f>
        <v/>
      </c>
      <c r="K336" s="1" t="str">
        <f ca="1">IFERROR(__xludf.DUMMYFUNCTION("IFERROR(JOIN("", "", FILTER('tagsBySource 1'!K$3:K$2402, $A336='tagsBySource 1'!$A$3:$A$2402, 'tagsBySource 1'!K$3:K$2402&lt;&gt;"""")), """")"),"")</f>
        <v/>
      </c>
      <c r="L336" s="1" t="str">
        <f ca="1">IFERROR(__xludf.DUMMYFUNCTION("IFERROR(JOIN("", "", FILTER('tagsBySource 1'!L$3:L$2402, $A336='tagsBySource 1'!$A$3:$A$2402, 'tagsBySource 1'!L$3:L$2402&lt;&gt;"""")), """")"),"")</f>
        <v/>
      </c>
      <c r="M336" s="1" t="str">
        <f ca="1">IFERROR(__xludf.DUMMYFUNCTION("IFERROR(JOIN("", "", FILTER('tagsBySource 1'!M$3:M$2402, $A336='tagsBySource 1'!$A$3:$A$2402, 'tagsBySource 1'!M$3:M$2402&lt;&gt;"""")), """")"),"")</f>
        <v/>
      </c>
      <c r="N336" s="1" t="str">
        <f ca="1">IFERROR(__xludf.DUMMYFUNCTION("IFERROR(JOIN("", "", FILTER('tagsBySource 1'!N$3:N$2402, $A336='tagsBySource 1'!$A$3:$A$2402, 'tagsBySource 1'!N$3:N$2402&lt;&gt;"""")), """")"),"")</f>
        <v/>
      </c>
      <c r="O336" s="1" t="str">
        <f ca="1">IFERROR(__xludf.DUMMYFUNCTION("IFERROR(JOIN("", "", FILTER('tagsBySource 1'!O$3:O$2402, $A336='tagsBySource 1'!$A$3:$A$2402, 'tagsBySource 1'!O$3:O$2402&lt;&gt;"""")), """")"),"")</f>
        <v/>
      </c>
      <c r="P336" s="1" t="str">
        <f ca="1">IFERROR(__xludf.DUMMYFUNCTION("IFERROR(JOIN("", "", FILTER('tagsBySource 1'!P$3:P$2402, $A336='tagsBySource 1'!$A$3:$A$2402, 'tagsBySource 1'!P$3:P$2402&lt;&gt;"""")), """")"),"")</f>
        <v/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IFERROR(__xludf.DUMMYFUNCTION("IFERROR(JOIN("", "", FILTER('tagsBySource 1'!B$3:B$2402, $A337='tagsBySource 1'!$A$3:$A$2402, 'tagsBySource 1'!B$3:B$2402&lt;&gt;"""")), """")"),"")</f>
        <v/>
      </c>
      <c r="C337" s="1" t="str">
        <f ca="1">IFERROR(__xludf.DUMMYFUNCTION("IFERROR(JOIN("", "", FILTER('tagsBySource 1'!C$3:C$2402, $A337='tagsBySource 1'!$A$3:$A$2402, 'tagsBySource 1'!C$3:C$2402&lt;&gt;"""")), """")"),"")</f>
        <v/>
      </c>
      <c r="D337" s="1" t="str">
        <f ca="1">IFERROR(__xludf.DUMMYFUNCTION("IFERROR(JOIN("", "", FILTER('tagsBySource 1'!D$3:D$2402, $A337='tagsBySource 1'!$A$3:$A$2402, 'tagsBySource 1'!D$3:D$2402&lt;&gt;"""")), """")"),"")</f>
        <v/>
      </c>
      <c r="E337" s="1" t="str">
        <f ca="1">IFERROR(__xludf.DUMMYFUNCTION("IFERROR(JOIN("", "", FILTER('tagsBySource 1'!E$3:E$2402, $A337='tagsBySource 1'!$A$3:$A$2402, 'tagsBySource 1'!E$3:E$2402&lt;&gt;"""")), """")"),"")</f>
        <v/>
      </c>
      <c r="F337" s="1" t="str">
        <f ca="1">IFERROR(__xludf.DUMMYFUNCTION("IFERROR(JOIN("", "", FILTER('tagsBySource 1'!F$3:F$2402, $A337='tagsBySource 1'!$A$3:$A$2402, 'tagsBySource 1'!F$3:F$2402&lt;&gt;"""")), """")"),"")</f>
        <v/>
      </c>
      <c r="G337" s="1" t="str">
        <f ca="1">IFERROR(__xludf.DUMMYFUNCTION("IFERROR(JOIN("", "", FILTER('tagsBySource 1'!G$3:G$2402, $A337='tagsBySource 1'!$A$3:$A$2402, 'tagsBySource 1'!G$3:G$2402&lt;&gt;"""")), """")"),"")</f>
        <v/>
      </c>
      <c r="H337" s="1" t="str">
        <f ca="1">IFERROR(__xludf.DUMMYFUNCTION("IFERROR(JOIN("", "", FILTER('tagsBySource 1'!H$3:H$2402, $A337='tagsBySource 1'!$A$3:$A$2402, 'tagsBySource 1'!H$3:H$2402&lt;&gt;"""")), """")"),"")</f>
        <v/>
      </c>
      <c r="I337" s="1" t="str">
        <f ca="1">IFERROR(__xludf.DUMMYFUNCTION("IFERROR(JOIN("", "", FILTER('tagsBySource 1'!I$3:I$2402, $A337='tagsBySource 1'!$A$3:$A$2402, 'tagsBySource 1'!I$3:I$2402&lt;&gt;"""")), """")"),"")</f>
        <v/>
      </c>
      <c r="J337" s="1" t="str">
        <f ca="1">IFERROR(__xludf.DUMMYFUNCTION("IFERROR(JOIN("", "", FILTER('tagsBySource 1'!J$3:J$2402, $A337='tagsBySource 1'!$A$3:$A$2402, 'tagsBySource 1'!J$3:J$2402&lt;&gt;"""")), """")"),"")</f>
        <v/>
      </c>
      <c r="K337" s="1" t="str">
        <f ca="1">IFERROR(__xludf.DUMMYFUNCTION("IFERROR(JOIN("", "", FILTER('tagsBySource 1'!K$3:K$2402, $A337='tagsBySource 1'!$A$3:$A$2402, 'tagsBySource 1'!K$3:K$2402&lt;&gt;"""")), """")"),"")</f>
        <v/>
      </c>
      <c r="L337" s="1" t="str">
        <f ca="1">IFERROR(__xludf.DUMMYFUNCTION("IFERROR(JOIN("", "", FILTER('tagsBySource 1'!L$3:L$2402, $A337='tagsBySource 1'!$A$3:$A$2402, 'tagsBySource 1'!L$3:L$2402&lt;&gt;"""")), """")"),"")</f>
        <v/>
      </c>
      <c r="M337" s="1" t="str">
        <f ca="1">IFERROR(__xludf.DUMMYFUNCTION("IFERROR(JOIN("", "", FILTER('tagsBySource 1'!M$3:M$2402, $A337='tagsBySource 1'!$A$3:$A$2402, 'tagsBySource 1'!M$3:M$2402&lt;&gt;"""")), """")"),"")</f>
        <v/>
      </c>
      <c r="N337" s="1" t="str">
        <f ca="1">IFERROR(__xludf.DUMMYFUNCTION("IFERROR(JOIN("", "", FILTER('tagsBySource 1'!N$3:N$2402, $A337='tagsBySource 1'!$A$3:$A$2402, 'tagsBySource 1'!N$3:N$2402&lt;&gt;"""")), """")"),"")</f>
        <v/>
      </c>
      <c r="O337" s="1" t="str">
        <f ca="1">IFERROR(__xludf.DUMMYFUNCTION("IFERROR(JOIN("", "", FILTER('tagsBySource 1'!O$3:O$2402, $A337='tagsBySource 1'!$A$3:$A$2402, 'tagsBySource 1'!O$3:O$2402&lt;&gt;"""")), """")"),"")</f>
        <v/>
      </c>
      <c r="P337" s="1" t="str">
        <f ca="1">IFERROR(__xludf.DUMMYFUNCTION("IFERROR(JOIN("", "", FILTER('tagsBySource 1'!P$3:P$2402, $A337='tagsBySource 1'!$A$3:$A$2402, 'tagsBySource 1'!P$3:P$2402&lt;&gt;"""")), """")"),"")</f>
        <v/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IFERROR(__xludf.DUMMYFUNCTION("IFERROR(JOIN("", "", FILTER('tagsBySource 1'!B$3:B$2402, $A338='tagsBySource 1'!$A$3:$A$2402, 'tagsBySource 1'!B$3:B$2402&lt;&gt;"""")), """")"),"")</f>
        <v/>
      </c>
      <c r="C338" s="1" t="str">
        <f ca="1">IFERROR(__xludf.DUMMYFUNCTION("IFERROR(JOIN("", "", FILTER('tagsBySource 1'!C$3:C$2402, $A338='tagsBySource 1'!$A$3:$A$2402, 'tagsBySource 1'!C$3:C$2402&lt;&gt;"""")), """")"),"")</f>
        <v/>
      </c>
      <c r="D338" s="1" t="str">
        <f ca="1">IFERROR(__xludf.DUMMYFUNCTION("IFERROR(JOIN("", "", FILTER('tagsBySource 1'!D$3:D$2402, $A338='tagsBySource 1'!$A$3:$A$2402, 'tagsBySource 1'!D$3:D$2402&lt;&gt;"""")), """")"),"")</f>
        <v/>
      </c>
      <c r="E338" s="1" t="str">
        <f ca="1">IFERROR(__xludf.DUMMYFUNCTION("IFERROR(JOIN("", "", FILTER('tagsBySource 1'!E$3:E$2402, $A338='tagsBySource 1'!$A$3:$A$2402, 'tagsBySource 1'!E$3:E$2402&lt;&gt;"""")), """")"),"")</f>
        <v/>
      </c>
      <c r="F338" s="1" t="str">
        <f ca="1">IFERROR(__xludf.DUMMYFUNCTION("IFERROR(JOIN("", "", FILTER('tagsBySource 1'!F$3:F$2402, $A338='tagsBySource 1'!$A$3:$A$2402, 'tagsBySource 1'!F$3:F$2402&lt;&gt;"""")), """")"),"")</f>
        <v/>
      </c>
      <c r="G338" s="1" t="str">
        <f ca="1">IFERROR(__xludf.DUMMYFUNCTION("IFERROR(JOIN("", "", FILTER('tagsBySource 1'!G$3:G$2402, $A338='tagsBySource 1'!$A$3:$A$2402, 'tagsBySource 1'!G$3:G$2402&lt;&gt;"""")), """")"),"")</f>
        <v/>
      </c>
      <c r="H338" s="1" t="str">
        <f ca="1">IFERROR(__xludf.DUMMYFUNCTION("IFERROR(JOIN("", "", FILTER('tagsBySource 1'!H$3:H$2402, $A338='tagsBySource 1'!$A$3:$A$2402, 'tagsBySource 1'!H$3:H$2402&lt;&gt;"""")), """")"),"")</f>
        <v/>
      </c>
      <c r="I338" s="1" t="str">
        <f ca="1">IFERROR(__xludf.DUMMYFUNCTION("IFERROR(JOIN("", "", FILTER('tagsBySource 1'!I$3:I$2402, $A338='tagsBySource 1'!$A$3:$A$2402, 'tagsBySource 1'!I$3:I$2402&lt;&gt;"""")), """")"),"")</f>
        <v/>
      </c>
      <c r="J338" s="1" t="str">
        <f ca="1">IFERROR(__xludf.DUMMYFUNCTION("IFERROR(JOIN("", "", FILTER('tagsBySource 1'!J$3:J$2402, $A338='tagsBySource 1'!$A$3:$A$2402, 'tagsBySource 1'!J$3:J$2402&lt;&gt;"""")), """")"),"")</f>
        <v/>
      </c>
      <c r="K338" s="1" t="str">
        <f ca="1">IFERROR(__xludf.DUMMYFUNCTION("IFERROR(JOIN("", "", FILTER('tagsBySource 1'!K$3:K$2402, $A338='tagsBySource 1'!$A$3:$A$2402, 'tagsBySource 1'!K$3:K$2402&lt;&gt;"""")), """")"),"")</f>
        <v/>
      </c>
      <c r="L338" s="1" t="str">
        <f ca="1">IFERROR(__xludf.DUMMYFUNCTION("IFERROR(JOIN("", "", FILTER('tagsBySource 1'!L$3:L$2402, $A338='tagsBySource 1'!$A$3:$A$2402, 'tagsBySource 1'!L$3:L$2402&lt;&gt;"""")), """")"),"")</f>
        <v/>
      </c>
      <c r="M338" s="1" t="str">
        <f ca="1">IFERROR(__xludf.DUMMYFUNCTION("IFERROR(JOIN("", "", FILTER('tagsBySource 1'!M$3:M$2402, $A338='tagsBySource 1'!$A$3:$A$2402, 'tagsBySource 1'!M$3:M$2402&lt;&gt;"""")), """")"),"")</f>
        <v/>
      </c>
      <c r="N338" s="1" t="str">
        <f ca="1">IFERROR(__xludf.DUMMYFUNCTION("IFERROR(JOIN("", "", FILTER('tagsBySource 1'!N$3:N$2402, $A338='tagsBySource 1'!$A$3:$A$2402, 'tagsBySource 1'!N$3:N$2402&lt;&gt;"""")), """")"),"")</f>
        <v/>
      </c>
      <c r="O338" s="1" t="str">
        <f ca="1">IFERROR(__xludf.DUMMYFUNCTION("IFERROR(JOIN("", "", FILTER('tagsBySource 1'!O$3:O$2402, $A338='tagsBySource 1'!$A$3:$A$2402, 'tagsBySource 1'!O$3:O$2402&lt;&gt;"""")), """")"),"")</f>
        <v/>
      </c>
      <c r="P338" s="1" t="str">
        <f ca="1">IFERROR(__xludf.DUMMYFUNCTION("IFERROR(JOIN("", "", FILTER('tagsBySource 1'!P$3:P$2402, $A338='tagsBySource 1'!$A$3:$A$2402, 'tagsBySource 1'!P$3:P$2402&lt;&gt;"""")), """")"),"")</f>
        <v/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IFERROR(__xludf.DUMMYFUNCTION("IFERROR(JOIN("", "", FILTER('tagsBySource 1'!B$3:B$2402, $A339='tagsBySource 1'!$A$3:$A$2402, 'tagsBySource 1'!B$3:B$2402&lt;&gt;"""")), """")"),"")</f>
        <v/>
      </c>
      <c r="C339" s="1" t="str">
        <f ca="1">IFERROR(__xludf.DUMMYFUNCTION("IFERROR(JOIN("", "", FILTER('tagsBySource 1'!C$3:C$2402, $A339='tagsBySource 1'!$A$3:$A$2402, 'tagsBySource 1'!C$3:C$2402&lt;&gt;"""")), """")"),"")</f>
        <v/>
      </c>
      <c r="D339" s="1" t="str">
        <f ca="1">IFERROR(__xludf.DUMMYFUNCTION("IFERROR(JOIN("", "", FILTER('tagsBySource 1'!D$3:D$2402, $A339='tagsBySource 1'!$A$3:$A$2402, 'tagsBySource 1'!D$3:D$2402&lt;&gt;"""")), """")"),"")</f>
        <v/>
      </c>
      <c r="E339" s="1" t="str">
        <f ca="1">IFERROR(__xludf.DUMMYFUNCTION("IFERROR(JOIN("", "", FILTER('tagsBySource 1'!E$3:E$2402, $A339='tagsBySource 1'!$A$3:$A$2402, 'tagsBySource 1'!E$3:E$2402&lt;&gt;"""")), """")"),"")</f>
        <v/>
      </c>
      <c r="F339" s="1" t="str">
        <f ca="1">IFERROR(__xludf.DUMMYFUNCTION("IFERROR(JOIN("", "", FILTER('tagsBySource 1'!F$3:F$2402, $A339='tagsBySource 1'!$A$3:$A$2402, 'tagsBySource 1'!F$3:F$2402&lt;&gt;"""")), """")"),"")</f>
        <v/>
      </c>
      <c r="G339" s="1" t="str">
        <f ca="1">IFERROR(__xludf.DUMMYFUNCTION("IFERROR(JOIN("", "", FILTER('tagsBySource 1'!G$3:G$2402, $A339='tagsBySource 1'!$A$3:$A$2402, 'tagsBySource 1'!G$3:G$2402&lt;&gt;"""")), """")"),"")</f>
        <v/>
      </c>
      <c r="H339" s="1" t="str">
        <f ca="1">IFERROR(__xludf.DUMMYFUNCTION("IFERROR(JOIN("", "", FILTER('tagsBySource 1'!H$3:H$2402, $A339='tagsBySource 1'!$A$3:$A$2402, 'tagsBySource 1'!H$3:H$2402&lt;&gt;"""")), """")"),"")</f>
        <v/>
      </c>
      <c r="I339" s="1" t="str">
        <f ca="1">IFERROR(__xludf.DUMMYFUNCTION("IFERROR(JOIN("", "", FILTER('tagsBySource 1'!I$3:I$2402, $A339='tagsBySource 1'!$A$3:$A$2402, 'tagsBySource 1'!I$3:I$2402&lt;&gt;"""")), """")"),"")</f>
        <v/>
      </c>
      <c r="J339" s="1" t="str">
        <f ca="1">IFERROR(__xludf.DUMMYFUNCTION("IFERROR(JOIN("", "", FILTER('tagsBySource 1'!J$3:J$2402, $A339='tagsBySource 1'!$A$3:$A$2402, 'tagsBySource 1'!J$3:J$2402&lt;&gt;"""")), """")"),"")</f>
        <v/>
      </c>
      <c r="K339" s="1" t="str">
        <f ca="1">IFERROR(__xludf.DUMMYFUNCTION("IFERROR(JOIN("", "", FILTER('tagsBySource 1'!K$3:K$2402, $A339='tagsBySource 1'!$A$3:$A$2402, 'tagsBySource 1'!K$3:K$2402&lt;&gt;"""")), """")"),"")</f>
        <v/>
      </c>
      <c r="L339" s="1" t="str">
        <f ca="1">IFERROR(__xludf.DUMMYFUNCTION("IFERROR(JOIN("", "", FILTER('tagsBySource 1'!L$3:L$2402, $A339='tagsBySource 1'!$A$3:$A$2402, 'tagsBySource 1'!L$3:L$2402&lt;&gt;"""")), """")"),"")</f>
        <v/>
      </c>
      <c r="M339" s="1" t="str">
        <f ca="1">IFERROR(__xludf.DUMMYFUNCTION("IFERROR(JOIN("", "", FILTER('tagsBySource 1'!M$3:M$2402, $A339='tagsBySource 1'!$A$3:$A$2402, 'tagsBySource 1'!M$3:M$2402&lt;&gt;"""")), """")"),"")</f>
        <v/>
      </c>
      <c r="N339" s="1" t="str">
        <f ca="1">IFERROR(__xludf.DUMMYFUNCTION("IFERROR(JOIN("", "", FILTER('tagsBySource 1'!N$3:N$2402, $A339='tagsBySource 1'!$A$3:$A$2402, 'tagsBySource 1'!N$3:N$2402&lt;&gt;"""")), """")"),"")</f>
        <v/>
      </c>
      <c r="O339" s="1" t="str">
        <f ca="1">IFERROR(__xludf.DUMMYFUNCTION("IFERROR(JOIN("", "", FILTER('tagsBySource 1'!O$3:O$2402, $A339='tagsBySource 1'!$A$3:$A$2402, 'tagsBySource 1'!O$3:O$2402&lt;&gt;"""")), """")"),"")</f>
        <v/>
      </c>
      <c r="P339" s="1" t="str">
        <f ca="1">IFERROR(__xludf.DUMMYFUNCTION("IFERROR(JOIN("", "", FILTER('tagsBySource 1'!P$3:P$2402, $A339='tagsBySource 1'!$A$3:$A$2402, 'tagsBySource 1'!P$3:P$2402&lt;&gt;"""")), """")"),"")</f>
        <v/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IFERROR(__xludf.DUMMYFUNCTION("IFERROR(JOIN("", "", FILTER('tagsBySource 1'!B$3:B$2402, $A340='tagsBySource 1'!$A$3:$A$2402, 'tagsBySource 1'!B$3:B$2402&lt;&gt;"""")), """")"),"")</f>
        <v/>
      </c>
      <c r="C340" s="1" t="str">
        <f ca="1">IFERROR(__xludf.DUMMYFUNCTION("IFERROR(JOIN("", "", FILTER('tagsBySource 1'!C$3:C$2402, $A340='tagsBySource 1'!$A$3:$A$2402, 'tagsBySource 1'!C$3:C$2402&lt;&gt;"""")), """")"),"")</f>
        <v/>
      </c>
      <c r="D340" s="1" t="str">
        <f ca="1">IFERROR(__xludf.DUMMYFUNCTION("IFERROR(JOIN("", "", FILTER('tagsBySource 1'!D$3:D$2402, $A340='tagsBySource 1'!$A$3:$A$2402, 'tagsBySource 1'!D$3:D$2402&lt;&gt;"""")), """")"),"")</f>
        <v/>
      </c>
      <c r="E340" s="1" t="str">
        <f ca="1">IFERROR(__xludf.DUMMYFUNCTION("IFERROR(JOIN("", "", FILTER('tagsBySource 1'!E$3:E$2402, $A340='tagsBySource 1'!$A$3:$A$2402, 'tagsBySource 1'!E$3:E$2402&lt;&gt;"""")), """")"),"")</f>
        <v/>
      </c>
      <c r="F340" s="1" t="str">
        <f ca="1">IFERROR(__xludf.DUMMYFUNCTION("IFERROR(JOIN("", "", FILTER('tagsBySource 1'!F$3:F$2402, $A340='tagsBySource 1'!$A$3:$A$2402, 'tagsBySource 1'!F$3:F$2402&lt;&gt;"""")), """")"),"")</f>
        <v/>
      </c>
      <c r="G340" s="1" t="str">
        <f ca="1">IFERROR(__xludf.DUMMYFUNCTION("IFERROR(JOIN("", "", FILTER('tagsBySource 1'!G$3:G$2402, $A340='tagsBySource 1'!$A$3:$A$2402, 'tagsBySource 1'!G$3:G$2402&lt;&gt;"""")), """")"),"")</f>
        <v/>
      </c>
      <c r="H340" s="1" t="str">
        <f ca="1">IFERROR(__xludf.DUMMYFUNCTION("IFERROR(JOIN("", "", FILTER('tagsBySource 1'!H$3:H$2402, $A340='tagsBySource 1'!$A$3:$A$2402, 'tagsBySource 1'!H$3:H$2402&lt;&gt;"""")), """")"),"")</f>
        <v/>
      </c>
      <c r="I340" s="1" t="str">
        <f ca="1">IFERROR(__xludf.DUMMYFUNCTION("IFERROR(JOIN("", "", FILTER('tagsBySource 1'!I$3:I$2402, $A340='tagsBySource 1'!$A$3:$A$2402, 'tagsBySource 1'!I$3:I$2402&lt;&gt;"""")), """")"),"")</f>
        <v/>
      </c>
      <c r="J340" s="1" t="str">
        <f ca="1">IFERROR(__xludf.DUMMYFUNCTION("IFERROR(JOIN("", "", FILTER('tagsBySource 1'!J$3:J$2402, $A340='tagsBySource 1'!$A$3:$A$2402, 'tagsBySource 1'!J$3:J$2402&lt;&gt;"""")), """")"),"")</f>
        <v/>
      </c>
      <c r="K340" s="1" t="str">
        <f ca="1">IFERROR(__xludf.DUMMYFUNCTION("IFERROR(JOIN("", "", FILTER('tagsBySource 1'!K$3:K$2402, $A340='tagsBySource 1'!$A$3:$A$2402, 'tagsBySource 1'!K$3:K$2402&lt;&gt;"""")), """")"),"")</f>
        <v/>
      </c>
      <c r="L340" s="1" t="str">
        <f ca="1">IFERROR(__xludf.DUMMYFUNCTION("IFERROR(JOIN("", "", FILTER('tagsBySource 1'!L$3:L$2402, $A340='tagsBySource 1'!$A$3:$A$2402, 'tagsBySource 1'!L$3:L$2402&lt;&gt;"""")), """")"),"")</f>
        <v/>
      </c>
      <c r="M340" s="1" t="str">
        <f ca="1">IFERROR(__xludf.DUMMYFUNCTION("IFERROR(JOIN("", "", FILTER('tagsBySource 1'!M$3:M$2402, $A340='tagsBySource 1'!$A$3:$A$2402, 'tagsBySource 1'!M$3:M$2402&lt;&gt;"""")), """")"),"")</f>
        <v/>
      </c>
      <c r="N340" s="1" t="str">
        <f ca="1">IFERROR(__xludf.DUMMYFUNCTION("IFERROR(JOIN("", "", FILTER('tagsBySource 1'!N$3:N$2402, $A340='tagsBySource 1'!$A$3:$A$2402, 'tagsBySource 1'!N$3:N$2402&lt;&gt;"""")), """")"),"")</f>
        <v/>
      </c>
      <c r="O340" s="1" t="str">
        <f ca="1">IFERROR(__xludf.DUMMYFUNCTION("IFERROR(JOIN("", "", FILTER('tagsBySource 1'!O$3:O$2402, $A340='tagsBySource 1'!$A$3:$A$2402, 'tagsBySource 1'!O$3:O$2402&lt;&gt;"""")), """")"),"")</f>
        <v/>
      </c>
      <c r="P340" s="1" t="str">
        <f ca="1">IFERROR(__xludf.DUMMYFUNCTION("IFERROR(JOIN("", "", FILTER('tagsBySource 1'!P$3:P$2402, $A340='tagsBySource 1'!$A$3:$A$2402, 'tagsBySource 1'!P$3:P$2402&lt;&gt;"""")), """")"),"")</f>
        <v/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IFERROR(__xludf.DUMMYFUNCTION("IFERROR(JOIN("", "", FILTER('tagsBySource 1'!B$3:B$2402, $A341='tagsBySource 1'!$A$3:$A$2402, 'tagsBySource 1'!B$3:B$2402&lt;&gt;"""")), """")"),"")</f>
        <v/>
      </c>
      <c r="C341" s="1" t="str">
        <f ca="1">IFERROR(__xludf.DUMMYFUNCTION("IFERROR(JOIN("", "", FILTER('tagsBySource 1'!C$3:C$2402, $A341='tagsBySource 1'!$A$3:$A$2402, 'tagsBySource 1'!C$3:C$2402&lt;&gt;"""")), """")"),"")</f>
        <v/>
      </c>
      <c r="D341" s="1" t="str">
        <f ca="1">IFERROR(__xludf.DUMMYFUNCTION("IFERROR(JOIN("", "", FILTER('tagsBySource 1'!D$3:D$2402, $A341='tagsBySource 1'!$A$3:$A$2402, 'tagsBySource 1'!D$3:D$2402&lt;&gt;"""")), """")"),"")</f>
        <v/>
      </c>
      <c r="E341" s="1" t="str">
        <f ca="1">IFERROR(__xludf.DUMMYFUNCTION("IFERROR(JOIN("", "", FILTER('tagsBySource 1'!E$3:E$2402, $A341='tagsBySource 1'!$A$3:$A$2402, 'tagsBySource 1'!E$3:E$2402&lt;&gt;"""")), """")"),"")</f>
        <v/>
      </c>
      <c r="F341" s="1" t="str">
        <f ca="1">IFERROR(__xludf.DUMMYFUNCTION("IFERROR(JOIN("", "", FILTER('tagsBySource 1'!F$3:F$2402, $A341='tagsBySource 1'!$A$3:$A$2402, 'tagsBySource 1'!F$3:F$2402&lt;&gt;"""")), """")"),"")</f>
        <v/>
      </c>
      <c r="G341" s="1" t="str">
        <f ca="1">IFERROR(__xludf.DUMMYFUNCTION("IFERROR(JOIN("", "", FILTER('tagsBySource 1'!G$3:G$2402, $A341='tagsBySource 1'!$A$3:$A$2402, 'tagsBySource 1'!G$3:G$2402&lt;&gt;"""")), """")"),"")</f>
        <v/>
      </c>
      <c r="H341" s="1" t="str">
        <f ca="1">IFERROR(__xludf.DUMMYFUNCTION("IFERROR(JOIN("", "", FILTER('tagsBySource 1'!H$3:H$2402, $A341='tagsBySource 1'!$A$3:$A$2402, 'tagsBySource 1'!H$3:H$2402&lt;&gt;"""")), """")"),"")</f>
        <v/>
      </c>
      <c r="I341" s="1" t="str">
        <f ca="1">IFERROR(__xludf.DUMMYFUNCTION("IFERROR(JOIN("", "", FILTER('tagsBySource 1'!I$3:I$2402, $A341='tagsBySource 1'!$A$3:$A$2402, 'tagsBySource 1'!I$3:I$2402&lt;&gt;"""")), """")"),"")</f>
        <v/>
      </c>
      <c r="J341" s="1" t="str">
        <f ca="1">IFERROR(__xludf.DUMMYFUNCTION("IFERROR(JOIN("", "", FILTER('tagsBySource 1'!J$3:J$2402, $A341='tagsBySource 1'!$A$3:$A$2402, 'tagsBySource 1'!J$3:J$2402&lt;&gt;"""")), """")"),"")</f>
        <v/>
      </c>
      <c r="K341" s="1" t="str">
        <f ca="1">IFERROR(__xludf.DUMMYFUNCTION("IFERROR(JOIN("", "", FILTER('tagsBySource 1'!K$3:K$2402, $A341='tagsBySource 1'!$A$3:$A$2402, 'tagsBySource 1'!K$3:K$2402&lt;&gt;"""")), """")"),"")</f>
        <v/>
      </c>
      <c r="L341" s="1" t="str">
        <f ca="1">IFERROR(__xludf.DUMMYFUNCTION("IFERROR(JOIN("", "", FILTER('tagsBySource 1'!L$3:L$2402, $A341='tagsBySource 1'!$A$3:$A$2402, 'tagsBySource 1'!L$3:L$2402&lt;&gt;"""")), """")"),"")</f>
        <v/>
      </c>
      <c r="M341" s="1" t="str">
        <f ca="1">IFERROR(__xludf.DUMMYFUNCTION("IFERROR(JOIN("", "", FILTER('tagsBySource 1'!M$3:M$2402, $A341='tagsBySource 1'!$A$3:$A$2402, 'tagsBySource 1'!M$3:M$2402&lt;&gt;"""")), """")"),"")</f>
        <v/>
      </c>
      <c r="N341" s="1" t="str">
        <f ca="1">IFERROR(__xludf.DUMMYFUNCTION("IFERROR(JOIN("", "", FILTER('tagsBySource 1'!N$3:N$2402, $A341='tagsBySource 1'!$A$3:$A$2402, 'tagsBySource 1'!N$3:N$2402&lt;&gt;"""")), """")"),"")</f>
        <v/>
      </c>
      <c r="O341" s="1" t="str">
        <f ca="1">IFERROR(__xludf.DUMMYFUNCTION("IFERROR(JOIN("", "", FILTER('tagsBySource 1'!O$3:O$2402, $A341='tagsBySource 1'!$A$3:$A$2402, 'tagsBySource 1'!O$3:O$2402&lt;&gt;"""")), """")"),"")</f>
        <v/>
      </c>
      <c r="P341" s="1" t="str">
        <f ca="1">IFERROR(__xludf.DUMMYFUNCTION("IFERROR(JOIN("", "", FILTER('tagsBySource 1'!P$3:P$2402, $A341='tagsBySource 1'!$A$3:$A$2402, 'tagsBySource 1'!P$3:P$2402&lt;&gt;"""")), """")"),"")</f>
        <v/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IFERROR(__xludf.DUMMYFUNCTION("IFERROR(JOIN("", "", FILTER('tagsBySource 1'!B$3:B$2402, $A342='tagsBySource 1'!$A$3:$A$2402, 'tagsBySource 1'!B$3:B$2402&lt;&gt;"""")), """")"),"")</f>
        <v/>
      </c>
      <c r="C342" s="1" t="str">
        <f ca="1">IFERROR(__xludf.DUMMYFUNCTION("IFERROR(JOIN("", "", FILTER('tagsBySource 1'!C$3:C$2402, $A342='tagsBySource 1'!$A$3:$A$2402, 'tagsBySource 1'!C$3:C$2402&lt;&gt;"""")), """")"),"")</f>
        <v/>
      </c>
      <c r="D342" s="1" t="str">
        <f ca="1">IFERROR(__xludf.DUMMYFUNCTION("IFERROR(JOIN("", "", FILTER('tagsBySource 1'!D$3:D$2402, $A342='tagsBySource 1'!$A$3:$A$2402, 'tagsBySource 1'!D$3:D$2402&lt;&gt;"""")), """")"),"")</f>
        <v/>
      </c>
      <c r="E342" s="1" t="str">
        <f ca="1">IFERROR(__xludf.DUMMYFUNCTION("IFERROR(JOIN("", "", FILTER('tagsBySource 1'!E$3:E$2402, $A342='tagsBySource 1'!$A$3:$A$2402, 'tagsBySource 1'!E$3:E$2402&lt;&gt;"""")), """")"),"")</f>
        <v/>
      </c>
      <c r="F342" s="1" t="str">
        <f ca="1">IFERROR(__xludf.DUMMYFUNCTION("IFERROR(JOIN("", "", FILTER('tagsBySource 1'!F$3:F$2402, $A342='tagsBySource 1'!$A$3:$A$2402, 'tagsBySource 1'!F$3:F$2402&lt;&gt;"""")), """")"),"")</f>
        <v/>
      </c>
      <c r="G342" s="1" t="str">
        <f ca="1">IFERROR(__xludf.DUMMYFUNCTION("IFERROR(JOIN("", "", FILTER('tagsBySource 1'!G$3:G$2402, $A342='tagsBySource 1'!$A$3:$A$2402, 'tagsBySource 1'!G$3:G$2402&lt;&gt;"""")), """")"),"")</f>
        <v/>
      </c>
      <c r="H342" s="1" t="str">
        <f ca="1">IFERROR(__xludf.DUMMYFUNCTION("IFERROR(JOIN("", "", FILTER('tagsBySource 1'!H$3:H$2402, $A342='tagsBySource 1'!$A$3:$A$2402, 'tagsBySource 1'!H$3:H$2402&lt;&gt;"""")), """")"),"")</f>
        <v/>
      </c>
      <c r="I342" s="1" t="str">
        <f ca="1">IFERROR(__xludf.DUMMYFUNCTION("IFERROR(JOIN("", "", FILTER('tagsBySource 1'!I$3:I$2402, $A342='tagsBySource 1'!$A$3:$A$2402, 'tagsBySource 1'!I$3:I$2402&lt;&gt;"""")), """")"),"")</f>
        <v/>
      </c>
      <c r="J342" s="1" t="str">
        <f ca="1">IFERROR(__xludf.DUMMYFUNCTION("IFERROR(JOIN("", "", FILTER('tagsBySource 1'!J$3:J$2402, $A342='tagsBySource 1'!$A$3:$A$2402, 'tagsBySource 1'!J$3:J$2402&lt;&gt;"""")), """")"),"")</f>
        <v/>
      </c>
      <c r="K342" s="1" t="str">
        <f ca="1">IFERROR(__xludf.DUMMYFUNCTION("IFERROR(JOIN("", "", FILTER('tagsBySource 1'!K$3:K$2402, $A342='tagsBySource 1'!$A$3:$A$2402, 'tagsBySource 1'!K$3:K$2402&lt;&gt;"""")), """")"),"")</f>
        <v/>
      </c>
      <c r="L342" s="1" t="str">
        <f ca="1">IFERROR(__xludf.DUMMYFUNCTION("IFERROR(JOIN("", "", FILTER('tagsBySource 1'!L$3:L$2402, $A342='tagsBySource 1'!$A$3:$A$2402, 'tagsBySource 1'!L$3:L$2402&lt;&gt;"""")), """")"),"")</f>
        <v/>
      </c>
      <c r="M342" s="1" t="str">
        <f ca="1">IFERROR(__xludf.DUMMYFUNCTION("IFERROR(JOIN("", "", FILTER('tagsBySource 1'!M$3:M$2402, $A342='tagsBySource 1'!$A$3:$A$2402, 'tagsBySource 1'!M$3:M$2402&lt;&gt;"""")), """")"),"")</f>
        <v/>
      </c>
      <c r="N342" s="1" t="str">
        <f ca="1">IFERROR(__xludf.DUMMYFUNCTION("IFERROR(JOIN("", "", FILTER('tagsBySource 1'!N$3:N$2402, $A342='tagsBySource 1'!$A$3:$A$2402, 'tagsBySource 1'!N$3:N$2402&lt;&gt;"""")), """")"),"")</f>
        <v/>
      </c>
      <c r="O342" s="1" t="str">
        <f ca="1">IFERROR(__xludf.DUMMYFUNCTION("IFERROR(JOIN("", "", FILTER('tagsBySource 1'!O$3:O$2402, $A342='tagsBySource 1'!$A$3:$A$2402, 'tagsBySource 1'!O$3:O$2402&lt;&gt;"""")), """")"),"")</f>
        <v/>
      </c>
      <c r="P342" s="1" t="str">
        <f ca="1">IFERROR(__xludf.DUMMYFUNCTION("IFERROR(JOIN("", "", FILTER('tagsBySource 1'!P$3:P$2402, $A342='tagsBySource 1'!$A$3:$A$2402, 'tagsBySource 1'!P$3:P$2402&lt;&gt;"""")), """")"),"")</f>
        <v/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IFERROR(__xludf.DUMMYFUNCTION("IFERROR(JOIN("", "", FILTER('tagsBySource 1'!B$3:B$2402, $A343='tagsBySource 1'!$A$3:$A$2402, 'tagsBySource 1'!B$3:B$2402&lt;&gt;"""")), """")"),"")</f>
        <v/>
      </c>
      <c r="C343" s="1" t="str">
        <f ca="1">IFERROR(__xludf.DUMMYFUNCTION("IFERROR(JOIN("", "", FILTER('tagsBySource 1'!C$3:C$2402, $A343='tagsBySource 1'!$A$3:$A$2402, 'tagsBySource 1'!C$3:C$2402&lt;&gt;"""")), """")"),"")</f>
        <v/>
      </c>
      <c r="D343" s="1" t="str">
        <f ca="1">IFERROR(__xludf.DUMMYFUNCTION("IFERROR(JOIN("", "", FILTER('tagsBySource 1'!D$3:D$2402, $A343='tagsBySource 1'!$A$3:$A$2402, 'tagsBySource 1'!D$3:D$2402&lt;&gt;"""")), """")"),"")</f>
        <v/>
      </c>
      <c r="E343" s="1" t="str">
        <f ca="1">IFERROR(__xludf.DUMMYFUNCTION("IFERROR(JOIN("", "", FILTER('tagsBySource 1'!E$3:E$2402, $A343='tagsBySource 1'!$A$3:$A$2402, 'tagsBySource 1'!E$3:E$2402&lt;&gt;"""")), """")"),"")</f>
        <v/>
      </c>
      <c r="F343" s="1" t="str">
        <f ca="1">IFERROR(__xludf.DUMMYFUNCTION("IFERROR(JOIN("", "", FILTER('tagsBySource 1'!F$3:F$2402, $A343='tagsBySource 1'!$A$3:$A$2402, 'tagsBySource 1'!F$3:F$2402&lt;&gt;"""")), """")"),"")</f>
        <v/>
      </c>
      <c r="G343" s="1" t="str">
        <f ca="1">IFERROR(__xludf.DUMMYFUNCTION("IFERROR(JOIN("", "", FILTER('tagsBySource 1'!G$3:G$2402, $A343='tagsBySource 1'!$A$3:$A$2402, 'tagsBySource 1'!G$3:G$2402&lt;&gt;"""")), """")"),"")</f>
        <v/>
      </c>
      <c r="H343" s="1" t="str">
        <f ca="1">IFERROR(__xludf.DUMMYFUNCTION("IFERROR(JOIN("", "", FILTER('tagsBySource 1'!H$3:H$2402, $A343='tagsBySource 1'!$A$3:$A$2402, 'tagsBySource 1'!H$3:H$2402&lt;&gt;"""")), """")"),"")</f>
        <v/>
      </c>
      <c r="I343" s="1" t="str">
        <f ca="1">IFERROR(__xludf.DUMMYFUNCTION("IFERROR(JOIN("", "", FILTER('tagsBySource 1'!I$3:I$2402, $A343='tagsBySource 1'!$A$3:$A$2402, 'tagsBySource 1'!I$3:I$2402&lt;&gt;"""")), """")"),"")</f>
        <v/>
      </c>
      <c r="J343" s="1" t="str">
        <f ca="1">IFERROR(__xludf.DUMMYFUNCTION("IFERROR(JOIN("", "", FILTER('tagsBySource 1'!J$3:J$2402, $A343='tagsBySource 1'!$A$3:$A$2402, 'tagsBySource 1'!J$3:J$2402&lt;&gt;"""")), """")"),"")</f>
        <v/>
      </c>
      <c r="K343" s="1" t="str">
        <f ca="1">IFERROR(__xludf.DUMMYFUNCTION("IFERROR(JOIN("", "", FILTER('tagsBySource 1'!K$3:K$2402, $A343='tagsBySource 1'!$A$3:$A$2402, 'tagsBySource 1'!K$3:K$2402&lt;&gt;"""")), """")"),"")</f>
        <v/>
      </c>
      <c r="L343" s="1" t="str">
        <f ca="1">IFERROR(__xludf.DUMMYFUNCTION("IFERROR(JOIN("", "", FILTER('tagsBySource 1'!L$3:L$2402, $A343='tagsBySource 1'!$A$3:$A$2402, 'tagsBySource 1'!L$3:L$2402&lt;&gt;"""")), """")"),"")</f>
        <v/>
      </c>
      <c r="M343" s="1" t="str">
        <f ca="1">IFERROR(__xludf.DUMMYFUNCTION("IFERROR(JOIN("", "", FILTER('tagsBySource 1'!M$3:M$2402, $A343='tagsBySource 1'!$A$3:$A$2402, 'tagsBySource 1'!M$3:M$2402&lt;&gt;"""")), """")"),"")</f>
        <v/>
      </c>
      <c r="N343" s="1" t="str">
        <f ca="1">IFERROR(__xludf.DUMMYFUNCTION("IFERROR(JOIN("", "", FILTER('tagsBySource 1'!N$3:N$2402, $A343='tagsBySource 1'!$A$3:$A$2402, 'tagsBySource 1'!N$3:N$2402&lt;&gt;"""")), """")"),"")</f>
        <v/>
      </c>
      <c r="O343" s="1" t="str">
        <f ca="1">IFERROR(__xludf.DUMMYFUNCTION("IFERROR(JOIN("", "", FILTER('tagsBySource 1'!O$3:O$2402, $A343='tagsBySource 1'!$A$3:$A$2402, 'tagsBySource 1'!O$3:O$2402&lt;&gt;"""")), """")"),"")</f>
        <v/>
      </c>
      <c r="P343" s="1" t="str">
        <f ca="1">IFERROR(__xludf.DUMMYFUNCTION("IFERROR(JOIN("", "", FILTER('tagsBySource 1'!P$3:P$2402, $A343='tagsBySource 1'!$A$3:$A$2402, 'tagsBySource 1'!P$3:P$2402&lt;&gt;"""")), """")"),"")</f>
        <v/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IFERROR(__xludf.DUMMYFUNCTION("IFERROR(JOIN("", "", FILTER('tagsBySource 1'!B$3:B$2402, $A344='tagsBySource 1'!$A$3:$A$2402, 'tagsBySource 1'!B$3:B$2402&lt;&gt;"""")), """")"),"")</f>
        <v/>
      </c>
      <c r="C344" s="1" t="str">
        <f ca="1">IFERROR(__xludf.DUMMYFUNCTION("IFERROR(JOIN("", "", FILTER('tagsBySource 1'!C$3:C$2402, $A344='tagsBySource 1'!$A$3:$A$2402, 'tagsBySource 1'!C$3:C$2402&lt;&gt;"""")), """")"),"")</f>
        <v/>
      </c>
      <c r="D344" s="1" t="str">
        <f ca="1">IFERROR(__xludf.DUMMYFUNCTION("IFERROR(JOIN("", "", FILTER('tagsBySource 1'!D$3:D$2402, $A344='tagsBySource 1'!$A$3:$A$2402, 'tagsBySource 1'!D$3:D$2402&lt;&gt;"""")), """")"),"")</f>
        <v/>
      </c>
      <c r="E344" s="1" t="str">
        <f ca="1">IFERROR(__xludf.DUMMYFUNCTION("IFERROR(JOIN("", "", FILTER('tagsBySource 1'!E$3:E$2402, $A344='tagsBySource 1'!$A$3:$A$2402, 'tagsBySource 1'!E$3:E$2402&lt;&gt;"""")), """")"),"")</f>
        <v/>
      </c>
      <c r="F344" s="1" t="str">
        <f ca="1">IFERROR(__xludf.DUMMYFUNCTION("IFERROR(JOIN("", "", FILTER('tagsBySource 1'!F$3:F$2402, $A344='tagsBySource 1'!$A$3:$A$2402, 'tagsBySource 1'!F$3:F$2402&lt;&gt;"""")), """")"),"")</f>
        <v/>
      </c>
      <c r="G344" s="1" t="str">
        <f ca="1">IFERROR(__xludf.DUMMYFUNCTION("IFERROR(JOIN("", "", FILTER('tagsBySource 1'!G$3:G$2402, $A344='tagsBySource 1'!$A$3:$A$2402, 'tagsBySource 1'!G$3:G$2402&lt;&gt;"""")), """")"),"")</f>
        <v/>
      </c>
      <c r="H344" s="1" t="str">
        <f ca="1">IFERROR(__xludf.DUMMYFUNCTION("IFERROR(JOIN("", "", FILTER('tagsBySource 1'!H$3:H$2402, $A344='tagsBySource 1'!$A$3:$A$2402, 'tagsBySource 1'!H$3:H$2402&lt;&gt;"""")), """")"),"")</f>
        <v/>
      </c>
      <c r="I344" s="1" t="str">
        <f ca="1">IFERROR(__xludf.DUMMYFUNCTION("IFERROR(JOIN("", "", FILTER('tagsBySource 1'!I$3:I$2402, $A344='tagsBySource 1'!$A$3:$A$2402, 'tagsBySource 1'!I$3:I$2402&lt;&gt;"""")), """")"),"")</f>
        <v/>
      </c>
      <c r="J344" s="1" t="str">
        <f ca="1">IFERROR(__xludf.DUMMYFUNCTION("IFERROR(JOIN("", "", FILTER('tagsBySource 1'!J$3:J$2402, $A344='tagsBySource 1'!$A$3:$A$2402, 'tagsBySource 1'!J$3:J$2402&lt;&gt;"""")), """")"),"")</f>
        <v/>
      </c>
      <c r="K344" s="1" t="str">
        <f ca="1">IFERROR(__xludf.DUMMYFUNCTION("IFERROR(JOIN("", "", FILTER('tagsBySource 1'!K$3:K$2402, $A344='tagsBySource 1'!$A$3:$A$2402, 'tagsBySource 1'!K$3:K$2402&lt;&gt;"""")), """")"),"")</f>
        <v/>
      </c>
      <c r="L344" s="1" t="str">
        <f ca="1">IFERROR(__xludf.DUMMYFUNCTION("IFERROR(JOIN("", "", FILTER('tagsBySource 1'!L$3:L$2402, $A344='tagsBySource 1'!$A$3:$A$2402, 'tagsBySource 1'!L$3:L$2402&lt;&gt;"""")), """")"),"")</f>
        <v/>
      </c>
      <c r="M344" s="1" t="str">
        <f ca="1">IFERROR(__xludf.DUMMYFUNCTION("IFERROR(JOIN("", "", FILTER('tagsBySource 1'!M$3:M$2402, $A344='tagsBySource 1'!$A$3:$A$2402, 'tagsBySource 1'!M$3:M$2402&lt;&gt;"""")), """")"),"")</f>
        <v/>
      </c>
      <c r="N344" s="1" t="str">
        <f ca="1">IFERROR(__xludf.DUMMYFUNCTION("IFERROR(JOIN("", "", FILTER('tagsBySource 1'!N$3:N$2402, $A344='tagsBySource 1'!$A$3:$A$2402, 'tagsBySource 1'!N$3:N$2402&lt;&gt;"""")), """")"),"")</f>
        <v/>
      </c>
      <c r="O344" s="1" t="str">
        <f ca="1">IFERROR(__xludf.DUMMYFUNCTION("IFERROR(JOIN("", "", FILTER('tagsBySource 1'!O$3:O$2402, $A344='tagsBySource 1'!$A$3:$A$2402, 'tagsBySource 1'!O$3:O$2402&lt;&gt;"""")), """")"),"")</f>
        <v/>
      </c>
      <c r="P344" s="1" t="str">
        <f ca="1">IFERROR(__xludf.DUMMYFUNCTION("IFERROR(JOIN("", "", FILTER('tagsBySource 1'!P$3:P$2402, $A344='tagsBySource 1'!$A$3:$A$2402, 'tagsBySource 1'!P$3:P$2402&lt;&gt;"""")), """")"),"")</f>
        <v/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IFERROR(__xludf.DUMMYFUNCTION("IFERROR(JOIN("", "", FILTER('tagsBySource 1'!B$3:B$2402, $A345='tagsBySource 1'!$A$3:$A$2402, 'tagsBySource 1'!B$3:B$2402&lt;&gt;"""")), """")"),"")</f>
        <v/>
      </c>
      <c r="C345" s="1" t="str">
        <f ca="1">IFERROR(__xludf.DUMMYFUNCTION("IFERROR(JOIN("", "", FILTER('tagsBySource 1'!C$3:C$2402, $A345='tagsBySource 1'!$A$3:$A$2402, 'tagsBySource 1'!C$3:C$2402&lt;&gt;"""")), """")"),"")</f>
        <v/>
      </c>
      <c r="D345" s="1" t="str">
        <f ca="1">IFERROR(__xludf.DUMMYFUNCTION("IFERROR(JOIN("", "", FILTER('tagsBySource 1'!D$3:D$2402, $A345='tagsBySource 1'!$A$3:$A$2402, 'tagsBySource 1'!D$3:D$2402&lt;&gt;"""")), """")"),"")</f>
        <v/>
      </c>
      <c r="E345" s="1" t="str">
        <f ca="1">IFERROR(__xludf.DUMMYFUNCTION("IFERROR(JOIN("", "", FILTER('tagsBySource 1'!E$3:E$2402, $A345='tagsBySource 1'!$A$3:$A$2402, 'tagsBySource 1'!E$3:E$2402&lt;&gt;"""")), """")"),"")</f>
        <v/>
      </c>
      <c r="F345" s="1" t="str">
        <f ca="1">IFERROR(__xludf.DUMMYFUNCTION("IFERROR(JOIN("", "", FILTER('tagsBySource 1'!F$3:F$2402, $A345='tagsBySource 1'!$A$3:$A$2402, 'tagsBySource 1'!F$3:F$2402&lt;&gt;"""")), """")"),"")</f>
        <v/>
      </c>
      <c r="G345" s="1" t="str">
        <f ca="1">IFERROR(__xludf.DUMMYFUNCTION("IFERROR(JOIN("", "", FILTER('tagsBySource 1'!G$3:G$2402, $A345='tagsBySource 1'!$A$3:$A$2402, 'tagsBySource 1'!G$3:G$2402&lt;&gt;"""")), """")"),"")</f>
        <v/>
      </c>
      <c r="H345" s="1" t="str">
        <f ca="1">IFERROR(__xludf.DUMMYFUNCTION("IFERROR(JOIN("", "", FILTER('tagsBySource 1'!H$3:H$2402, $A345='tagsBySource 1'!$A$3:$A$2402, 'tagsBySource 1'!H$3:H$2402&lt;&gt;"""")), """")"),"")</f>
        <v/>
      </c>
      <c r="I345" s="1" t="str">
        <f ca="1">IFERROR(__xludf.DUMMYFUNCTION("IFERROR(JOIN("", "", FILTER('tagsBySource 1'!I$3:I$2402, $A345='tagsBySource 1'!$A$3:$A$2402, 'tagsBySource 1'!I$3:I$2402&lt;&gt;"""")), """")"),"")</f>
        <v/>
      </c>
      <c r="J345" s="1" t="str">
        <f ca="1">IFERROR(__xludf.DUMMYFUNCTION("IFERROR(JOIN("", "", FILTER('tagsBySource 1'!J$3:J$2402, $A345='tagsBySource 1'!$A$3:$A$2402, 'tagsBySource 1'!J$3:J$2402&lt;&gt;"""")), """")"),"")</f>
        <v/>
      </c>
      <c r="K345" s="1" t="str">
        <f ca="1">IFERROR(__xludf.DUMMYFUNCTION("IFERROR(JOIN("", "", FILTER('tagsBySource 1'!K$3:K$2402, $A345='tagsBySource 1'!$A$3:$A$2402, 'tagsBySource 1'!K$3:K$2402&lt;&gt;"""")), """")"),"")</f>
        <v/>
      </c>
      <c r="L345" s="1" t="str">
        <f ca="1">IFERROR(__xludf.DUMMYFUNCTION("IFERROR(JOIN("", "", FILTER('tagsBySource 1'!L$3:L$2402, $A345='tagsBySource 1'!$A$3:$A$2402, 'tagsBySource 1'!L$3:L$2402&lt;&gt;"""")), """")"),"")</f>
        <v/>
      </c>
      <c r="M345" s="1" t="str">
        <f ca="1">IFERROR(__xludf.DUMMYFUNCTION("IFERROR(JOIN("", "", FILTER('tagsBySource 1'!M$3:M$2402, $A345='tagsBySource 1'!$A$3:$A$2402, 'tagsBySource 1'!M$3:M$2402&lt;&gt;"""")), """")"),"")</f>
        <v/>
      </c>
      <c r="N345" s="1" t="str">
        <f ca="1">IFERROR(__xludf.DUMMYFUNCTION("IFERROR(JOIN("", "", FILTER('tagsBySource 1'!N$3:N$2402, $A345='tagsBySource 1'!$A$3:$A$2402, 'tagsBySource 1'!N$3:N$2402&lt;&gt;"""")), """")"),"")</f>
        <v/>
      </c>
      <c r="O345" s="1" t="str">
        <f ca="1">IFERROR(__xludf.DUMMYFUNCTION("IFERROR(JOIN("", "", FILTER('tagsBySource 1'!O$3:O$2402, $A345='tagsBySource 1'!$A$3:$A$2402, 'tagsBySource 1'!O$3:O$2402&lt;&gt;"""")), """")"),"")</f>
        <v/>
      </c>
      <c r="P345" s="1" t="str">
        <f ca="1">IFERROR(__xludf.DUMMYFUNCTION("IFERROR(JOIN("", "", FILTER('tagsBySource 1'!P$3:P$2402, $A345='tagsBySource 1'!$A$3:$A$2402, 'tagsBySource 1'!P$3:P$2402&lt;&gt;"""")), """")"),"")</f>
        <v/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IFERROR(__xludf.DUMMYFUNCTION("IFERROR(JOIN("", "", FILTER('tagsBySource 1'!B$3:B$2402, $A346='tagsBySource 1'!$A$3:$A$2402, 'tagsBySource 1'!B$3:B$2402&lt;&gt;"""")), """")"),"")</f>
        <v/>
      </c>
      <c r="C346" s="1" t="str">
        <f ca="1">IFERROR(__xludf.DUMMYFUNCTION("IFERROR(JOIN("", "", FILTER('tagsBySource 1'!C$3:C$2402, $A346='tagsBySource 1'!$A$3:$A$2402, 'tagsBySource 1'!C$3:C$2402&lt;&gt;"""")), """")"),"")</f>
        <v/>
      </c>
      <c r="D346" s="1" t="str">
        <f ca="1">IFERROR(__xludf.DUMMYFUNCTION("IFERROR(JOIN("", "", FILTER('tagsBySource 1'!D$3:D$2402, $A346='tagsBySource 1'!$A$3:$A$2402, 'tagsBySource 1'!D$3:D$2402&lt;&gt;"""")), """")"),"")</f>
        <v/>
      </c>
      <c r="E346" s="1" t="str">
        <f ca="1">IFERROR(__xludf.DUMMYFUNCTION("IFERROR(JOIN("", "", FILTER('tagsBySource 1'!E$3:E$2402, $A346='tagsBySource 1'!$A$3:$A$2402, 'tagsBySource 1'!E$3:E$2402&lt;&gt;"""")), """")"),"")</f>
        <v/>
      </c>
      <c r="F346" s="1" t="str">
        <f ca="1">IFERROR(__xludf.DUMMYFUNCTION("IFERROR(JOIN("", "", FILTER('tagsBySource 1'!F$3:F$2402, $A346='tagsBySource 1'!$A$3:$A$2402, 'tagsBySource 1'!F$3:F$2402&lt;&gt;"""")), """")"),"")</f>
        <v/>
      </c>
      <c r="G346" s="1" t="str">
        <f ca="1">IFERROR(__xludf.DUMMYFUNCTION("IFERROR(JOIN("", "", FILTER('tagsBySource 1'!G$3:G$2402, $A346='tagsBySource 1'!$A$3:$A$2402, 'tagsBySource 1'!G$3:G$2402&lt;&gt;"""")), """")"),"")</f>
        <v/>
      </c>
      <c r="H346" s="1" t="str">
        <f ca="1">IFERROR(__xludf.DUMMYFUNCTION("IFERROR(JOIN("", "", FILTER('tagsBySource 1'!H$3:H$2402, $A346='tagsBySource 1'!$A$3:$A$2402, 'tagsBySource 1'!H$3:H$2402&lt;&gt;"""")), """")"),"")</f>
        <v/>
      </c>
      <c r="I346" s="1" t="str">
        <f ca="1">IFERROR(__xludf.DUMMYFUNCTION("IFERROR(JOIN("", "", FILTER('tagsBySource 1'!I$3:I$2402, $A346='tagsBySource 1'!$A$3:$A$2402, 'tagsBySource 1'!I$3:I$2402&lt;&gt;"""")), """")"),"")</f>
        <v/>
      </c>
      <c r="J346" s="1" t="str">
        <f ca="1">IFERROR(__xludf.DUMMYFUNCTION("IFERROR(JOIN("", "", FILTER('tagsBySource 1'!J$3:J$2402, $A346='tagsBySource 1'!$A$3:$A$2402, 'tagsBySource 1'!J$3:J$2402&lt;&gt;"""")), """")"),"")</f>
        <v/>
      </c>
      <c r="K346" s="1" t="str">
        <f ca="1">IFERROR(__xludf.DUMMYFUNCTION("IFERROR(JOIN("", "", FILTER('tagsBySource 1'!K$3:K$2402, $A346='tagsBySource 1'!$A$3:$A$2402, 'tagsBySource 1'!K$3:K$2402&lt;&gt;"""")), """")"),"")</f>
        <v/>
      </c>
      <c r="L346" s="1" t="str">
        <f ca="1">IFERROR(__xludf.DUMMYFUNCTION("IFERROR(JOIN("", "", FILTER('tagsBySource 1'!L$3:L$2402, $A346='tagsBySource 1'!$A$3:$A$2402, 'tagsBySource 1'!L$3:L$2402&lt;&gt;"""")), """")"),"")</f>
        <v/>
      </c>
      <c r="M346" s="1" t="str">
        <f ca="1">IFERROR(__xludf.DUMMYFUNCTION("IFERROR(JOIN("", "", FILTER('tagsBySource 1'!M$3:M$2402, $A346='tagsBySource 1'!$A$3:$A$2402, 'tagsBySource 1'!M$3:M$2402&lt;&gt;"""")), """")"),"")</f>
        <v/>
      </c>
      <c r="N346" s="1" t="str">
        <f ca="1">IFERROR(__xludf.DUMMYFUNCTION("IFERROR(JOIN("", "", FILTER('tagsBySource 1'!N$3:N$2402, $A346='tagsBySource 1'!$A$3:$A$2402, 'tagsBySource 1'!N$3:N$2402&lt;&gt;"""")), """")"),"")</f>
        <v/>
      </c>
      <c r="O346" s="1" t="str">
        <f ca="1">IFERROR(__xludf.DUMMYFUNCTION("IFERROR(JOIN("", "", FILTER('tagsBySource 1'!O$3:O$2402, $A346='tagsBySource 1'!$A$3:$A$2402, 'tagsBySource 1'!O$3:O$2402&lt;&gt;"""")), """")"),"")</f>
        <v/>
      </c>
      <c r="P346" s="1" t="str">
        <f ca="1">IFERROR(__xludf.DUMMYFUNCTION("IFERROR(JOIN("", "", FILTER('tagsBySource 1'!P$3:P$2402, $A346='tagsBySource 1'!$A$3:$A$2402, 'tagsBySource 1'!P$3:P$2402&lt;&gt;"""")), """")"),"")</f>
        <v/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IFERROR(__xludf.DUMMYFUNCTION("IFERROR(JOIN("", "", FILTER('tagsBySource 1'!B$3:B$2402, $A347='tagsBySource 1'!$A$3:$A$2402, 'tagsBySource 1'!B$3:B$2402&lt;&gt;"""")), """")"),"")</f>
        <v/>
      </c>
      <c r="C347" s="1" t="str">
        <f ca="1">IFERROR(__xludf.DUMMYFUNCTION("IFERROR(JOIN("", "", FILTER('tagsBySource 1'!C$3:C$2402, $A347='tagsBySource 1'!$A$3:$A$2402, 'tagsBySource 1'!C$3:C$2402&lt;&gt;"""")), """")"),"")</f>
        <v/>
      </c>
      <c r="D347" s="1" t="str">
        <f ca="1">IFERROR(__xludf.DUMMYFUNCTION("IFERROR(JOIN("", "", FILTER('tagsBySource 1'!D$3:D$2402, $A347='tagsBySource 1'!$A$3:$A$2402, 'tagsBySource 1'!D$3:D$2402&lt;&gt;"""")), """")"),"")</f>
        <v/>
      </c>
      <c r="E347" s="1" t="str">
        <f ca="1">IFERROR(__xludf.DUMMYFUNCTION("IFERROR(JOIN("", "", FILTER('tagsBySource 1'!E$3:E$2402, $A347='tagsBySource 1'!$A$3:$A$2402, 'tagsBySource 1'!E$3:E$2402&lt;&gt;"""")), """")"),"")</f>
        <v/>
      </c>
      <c r="F347" s="1" t="str">
        <f ca="1">IFERROR(__xludf.DUMMYFUNCTION("IFERROR(JOIN("", "", FILTER('tagsBySource 1'!F$3:F$2402, $A347='tagsBySource 1'!$A$3:$A$2402, 'tagsBySource 1'!F$3:F$2402&lt;&gt;"""")), """")"),"")</f>
        <v/>
      </c>
      <c r="G347" s="1" t="str">
        <f ca="1">IFERROR(__xludf.DUMMYFUNCTION("IFERROR(JOIN("", "", FILTER('tagsBySource 1'!G$3:G$2402, $A347='tagsBySource 1'!$A$3:$A$2402, 'tagsBySource 1'!G$3:G$2402&lt;&gt;"""")), """")"),"")</f>
        <v/>
      </c>
      <c r="H347" s="1" t="str">
        <f ca="1">IFERROR(__xludf.DUMMYFUNCTION("IFERROR(JOIN("", "", FILTER('tagsBySource 1'!H$3:H$2402, $A347='tagsBySource 1'!$A$3:$A$2402, 'tagsBySource 1'!H$3:H$2402&lt;&gt;"""")), """")"),"")</f>
        <v/>
      </c>
      <c r="I347" s="1" t="str">
        <f ca="1">IFERROR(__xludf.DUMMYFUNCTION("IFERROR(JOIN("", "", FILTER('tagsBySource 1'!I$3:I$2402, $A347='tagsBySource 1'!$A$3:$A$2402, 'tagsBySource 1'!I$3:I$2402&lt;&gt;"""")), """")"),"")</f>
        <v/>
      </c>
      <c r="J347" s="1" t="str">
        <f ca="1">IFERROR(__xludf.DUMMYFUNCTION("IFERROR(JOIN("", "", FILTER('tagsBySource 1'!J$3:J$2402, $A347='tagsBySource 1'!$A$3:$A$2402, 'tagsBySource 1'!J$3:J$2402&lt;&gt;"""")), """")"),"")</f>
        <v/>
      </c>
      <c r="K347" s="1" t="str">
        <f ca="1">IFERROR(__xludf.DUMMYFUNCTION("IFERROR(JOIN("", "", FILTER('tagsBySource 1'!K$3:K$2402, $A347='tagsBySource 1'!$A$3:$A$2402, 'tagsBySource 1'!K$3:K$2402&lt;&gt;"""")), """")"),"")</f>
        <v/>
      </c>
      <c r="L347" s="1" t="str">
        <f ca="1">IFERROR(__xludf.DUMMYFUNCTION("IFERROR(JOIN("", "", FILTER('tagsBySource 1'!L$3:L$2402, $A347='tagsBySource 1'!$A$3:$A$2402, 'tagsBySource 1'!L$3:L$2402&lt;&gt;"""")), """")"),"")</f>
        <v/>
      </c>
      <c r="M347" s="1" t="str">
        <f ca="1">IFERROR(__xludf.DUMMYFUNCTION("IFERROR(JOIN("", "", FILTER('tagsBySource 1'!M$3:M$2402, $A347='tagsBySource 1'!$A$3:$A$2402, 'tagsBySource 1'!M$3:M$2402&lt;&gt;"""")), """")"),"")</f>
        <v/>
      </c>
      <c r="N347" s="1" t="str">
        <f ca="1">IFERROR(__xludf.DUMMYFUNCTION("IFERROR(JOIN("", "", FILTER('tagsBySource 1'!N$3:N$2402, $A347='tagsBySource 1'!$A$3:$A$2402, 'tagsBySource 1'!N$3:N$2402&lt;&gt;"""")), """")"),"")</f>
        <v/>
      </c>
      <c r="O347" s="1" t="str">
        <f ca="1">IFERROR(__xludf.DUMMYFUNCTION("IFERROR(JOIN("", "", FILTER('tagsBySource 1'!O$3:O$2402, $A347='tagsBySource 1'!$A$3:$A$2402, 'tagsBySource 1'!O$3:O$2402&lt;&gt;"""")), """")"),"")</f>
        <v/>
      </c>
      <c r="P347" s="1" t="str">
        <f ca="1">IFERROR(__xludf.DUMMYFUNCTION("IFERROR(JOIN("", "", FILTER('tagsBySource 1'!P$3:P$2402, $A347='tagsBySource 1'!$A$3:$A$2402, 'tagsBySource 1'!P$3:P$2402&lt;&gt;"""")), """")"),"")</f>
        <v/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IFERROR(__xludf.DUMMYFUNCTION("IFERROR(JOIN("", "", FILTER('tagsBySource 1'!B$3:B$2402, $A348='tagsBySource 1'!$A$3:$A$2402, 'tagsBySource 1'!B$3:B$2402&lt;&gt;"""")), """")"),"")</f>
        <v/>
      </c>
      <c r="C348" s="1" t="str">
        <f ca="1">IFERROR(__xludf.DUMMYFUNCTION("IFERROR(JOIN("", "", FILTER('tagsBySource 1'!C$3:C$2402, $A348='tagsBySource 1'!$A$3:$A$2402, 'tagsBySource 1'!C$3:C$2402&lt;&gt;"""")), """")"),"")</f>
        <v/>
      </c>
      <c r="D348" s="1" t="str">
        <f ca="1">IFERROR(__xludf.DUMMYFUNCTION("IFERROR(JOIN("", "", FILTER('tagsBySource 1'!D$3:D$2402, $A348='tagsBySource 1'!$A$3:$A$2402, 'tagsBySource 1'!D$3:D$2402&lt;&gt;"""")), """")"),"")</f>
        <v/>
      </c>
      <c r="E348" s="1" t="str">
        <f ca="1">IFERROR(__xludf.DUMMYFUNCTION("IFERROR(JOIN("", "", FILTER('tagsBySource 1'!E$3:E$2402, $A348='tagsBySource 1'!$A$3:$A$2402, 'tagsBySource 1'!E$3:E$2402&lt;&gt;"""")), """")"),"")</f>
        <v/>
      </c>
      <c r="F348" s="1" t="str">
        <f ca="1">IFERROR(__xludf.DUMMYFUNCTION("IFERROR(JOIN("", "", FILTER('tagsBySource 1'!F$3:F$2402, $A348='tagsBySource 1'!$A$3:$A$2402, 'tagsBySource 1'!F$3:F$2402&lt;&gt;"""")), """")"),"")</f>
        <v/>
      </c>
      <c r="G348" s="1" t="str">
        <f ca="1">IFERROR(__xludf.DUMMYFUNCTION("IFERROR(JOIN("", "", FILTER('tagsBySource 1'!G$3:G$2402, $A348='tagsBySource 1'!$A$3:$A$2402, 'tagsBySource 1'!G$3:G$2402&lt;&gt;"""")), """")"),"")</f>
        <v/>
      </c>
      <c r="H348" s="1" t="str">
        <f ca="1">IFERROR(__xludf.DUMMYFUNCTION("IFERROR(JOIN("", "", FILTER('tagsBySource 1'!H$3:H$2402, $A348='tagsBySource 1'!$A$3:$A$2402, 'tagsBySource 1'!H$3:H$2402&lt;&gt;"""")), """")"),"")</f>
        <v/>
      </c>
      <c r="I348" s="1" t="str">
        <f ca="1">IFERROR(__xludf.DUMMYFUNCTION("IFERROR(JOIN("", "", FILTER('tagsBySource 1'!I$3:I$2402, $A348='tagsBySource 1'!$A$3:$A$2402, 'tagsBySource 1'!I$3:I$2402&lt;&gt;"""")), """")"),"")</f>
        <v/>
      </c>
      <c r="J348" s="1" t="str">
        <f ca="1">IFERROR(__xludf.DUMMYFUNCTION("IFERROR(JOIN("", "", FILTER('tagsBySource 1'!J$3:J$2402, $A348='tagsBySource 1'!$A$3:$A$2402, 'tagsBySource 1'!J$3:J$2402&lt;&gt;"""")), """")"),"")</f>
        <v/>
      </c>
      <c r="K348" s="1" t="str">
        <f ca="1">IFERROR(__xludf.DUMMYFUNCTION("IFERROR(JOIN("", "", FILTER('tagsBySource 1'!K$3:K$2402, $A348='tagsBySource 1'!$A$3:$A$2402, 'tagsBySource 1'!K$3:K$2402&lt;&gt;"""")), """")"),"")</f>
        <v/>
      </c>
      <c r="L348" s="1" t="str">
        <f ca="1">IFERROR(__xludf.DUMMYFUNCTION("IFERROR(JOIN("", "", FILTER('tagsBySource 1'!L$3:L$2402, $A348='tagsBySource 1'!$A$3:$A$2402, 'tagsBySource 1'!L$3:L$2402&lt;&gt;"""")), """")"),"")</f>
        <v/>
      </c>
      <c r="M348" s="1" t="str">
        <f ca="1">IFERROR(__xludf.DUMMYFUNCTION("IFERROR(JOIN("", "", FILTER('tagsBySource 1'!M$3:M$2402, $A348='tagsBySource 1'!$A$3:$A$2402, 'tagsBySource 1'!M$3:M$2402&lt;&gt;"""")), """")"),"")</f>
        <v/>
      </c>
      <c r="N348" s="1" t="str">
        <f ca="1">IFERROR(__xludf.DUMMYFUNCTION("IFERROR(JOIN("", "", FILTER('tagsBySource 1'!N$3:N$2402, $A348='tagsBySource 1'!$A$3:$A$2402, 'tagsBySource 1'!N$3:N$2402&lt;&gt;"""")), """")"),"")</f>
        <v/>
      </c>
      <c r="O348" s="1" t="str">
        <f ca="1">IFERROR(__xludf.DUMMYFUNCTION("IFERROR(JOIN("", "", FILTER('tagsBySource 1'!O$3:O$2402, $A348='tagsBySource 1'!$A$3:$A$2402, 'tagsBySource 1'!O$3:O$2402&lt;&gt;"""")), """")"),"")</f>
        <v/>
      </c>
      <c r="P348" s="1" t="str">
        <f ca="1">IFERROR(__xludf.DUMMYFUNCTION("IFERROR(JOIN("", "", FILTER('tagsBySource 1'!P$3:P$2402, $A348='tagsBySource 1'!$A$3:$A$2402, 'tagsBySource 1'!P$3:P$2402&lt;&gt;"""")), """")"),"")</f>
        <v/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IFERROR(__xludf.DUMMYFUNCTION("IFERROR(JOIN("", "", FILTER('tagsBySource 1'!B$3:B$2402, $A349='tagsBySource 1'!$A$3:$A$2402, 'tagsBySource 1'!B$3:B$2402&lt;&gt;"""")), """")"),"")</f>
        <v/>
      </c>
      <c r="C349" s="1" t="str">
        <f ca="1">IFERROR(__xludf.DUMMYFUNCTION("IFERROR(JOIN("", "", FILTER('tagsBySource 1'!C$3:C$2402, $A349='tagsBySource 1'!$A$3:$A$2402, 'tagsBySource 1'!C$3:C$2402&lt;&gt;"""")), """")"),"")</f>
        <v/>
      </c>
      <c r="D349" s="1" t="str">
        <f ca="1">IFERROR(__xludf.DUMMYFUNCTION("IFERROR(JOIN("", "", FILTER('tagsBySource 1'!D$3:D$2402, $A349='tagsBySource 1'!$A$3:$A$2402, 'tagsBySource 1'!D$3:D$2402&lt;&gt;"""")), """")"),"")</f>
        <v/>
      </c>
      <c r="E349" s="1" t="str">
        <f ca="1">IFERROR(__xludf.DUMMYFUNCTION("IFERROR(JOIN("", "", FILTER('tagsBySource 1'!E$3:E$2402, $A349='tagsBySource 1'!$A$3:$A$2402, 'tagsBySource 1'!E$3:E$2402&lt;&gt;"""")), """")"),"")</f>
        <v/>
      </c>
      <c r="F349" s="1" t="str">
        <f ca="1">IFERROR(__xludf.DUMMYFUNCTION("IFERROR(JOIN("", "", FILTER('tagsBySource 1'!F$3:F$2402, $A349='tagsBySource 1'!$A$3:$A$2402, 'tagsBySource 1'!F$3:F$2402&lt;&gt;"""")), """")"),"")</f>
        <v/>
      </c>
      <c r="G349" s="1" t="str">
        <f ca="1">IFERROR(__xludf.DUMMYFUNCTION("IFERROR(JOIN("", "", FILTER('tagsBySource 1'!G$3:G$2402, $A349='tagsBySource 1'!$A$3:$A$2402, 'tagsBySource 1'!G$3:G$2402&lt;&gt;"""")), """")"),"")</f>
        <v/>
      </c>
      <c r="H349" s="1" t="str">
        <f ca="1">IFERROR(__xludf.DUMMYFUNCTION("IFERROR(JOIN("", "", FILTER('tagsBySource 1'!H$3:H$2402, $A349='tagsBySource 1'!$A$3:$A$2402, 'tagsBySource 1'!H$3:H$2402&lt;&gt;"""")), """")"),"")</f>
        <v/>
      </c>
      <c r="I349" s="1" t="str">
        <f ca="1">IFERROR(__xludf.DUMMYFUNCTION("IFERROR(JOIN("", "", FILTER('tagsBySource 1'!I$3:I$2402, $A349='tagsBySource 1'!$A$3:$A$2402, 'tagsBySource 1'!I$3:I$2402&lt;&gt;"""")), """")"),"")</f>
        <v/>
      </c>
      <c r="J349" s="1" t="str">
        <f ca="1">IFERROR(__xludf.DUMMYFUNCTION("IFERROR(JOIN("", "", FILTER('tagsBySource 1'!J$3:J$2402, $A349='tagsBySource 1'!$A$3:$A$2402, 'tagsBySource 1'!J$3:J$2402&lt;&gt;"""")), """")"),"")</f>
        <v/>
      </c>
      <c r="K349" s="1" t="str">
        <f ca="1">IFERROR(__xludf.DUMMYFUNCTION("IFERROR(JOIN("", "", FILTER('tagsBySource 1'!K$3:K$2402, $A349='tagsBySource 1'!$A$3:$A$2402, 'tagsBySource 1'!K$3:K$2402&lt;&gt;"""")), """")"),"")</f>
        <v/>
      </c>
      <c r="L349" s="1" t="str">
        <f ca="1">IFERROR(__xludf.DUMMYFUNCTION("IFERROR(JOIN("", "", FILTER('tagsBySource 1'!L$3:L$2402, $A349='tagsBySource 1'!$A$3:$A$2402, 'tagsBySource 1'!L$3:L$2402&lt;&gt;"""")), """")"),"")</f>
        <v/>
      </c>
      <c r="M349" s="1" t="str">
        <f ca="1">IFERROR(__xludf.DUMMYFUNCTION("IFERROR(JOIN("", "", FILTER('tagsBySource 1'!M$3:M$2402, $A349='tagsBySource 1'!$A$3:$A$2402, 'tagsBySource 1'!M$3:M$2402&lt;&gt;"""")), """")"),"")</f>
        <v/>
      </c>
      <c r="N349" s="1" t="str">
        <f ca="1">IFERROR(__xludf.DUMMYFUNCTION("IFERROR(JOIN("", "", FILTER('tagsBySource 1'!N$3:N$2402, $A349='tagsBySource 1'!$A$3:$A$2402, 'tagsBySource 1'!N$3:N$2402&lt;&gt;"""")), """")"),"")</f>
        <v/>
      </c>
      <c r="O349" s="1" t="str">
        <f ca="1">IFERROR(__xludf.DUMMYFUNCTION("IFERROR(JOIN("", "", FILTER('tagsBySource 1'!O$3:O$2402, $A349='tagsBySource 1'!$A$3:$A$2402, 'tagsBySource 1'!O$3:O$2402&lt;&gt;"""")), """")"),"")</f>
        <v/>
      </c>
      <c r="P349" s="1" t="str">
        <f ca="1">IFERROR(__xludf.DUMMYFUNCTION("IFERROR(JOIN("", "", FILTER('tagsBySource 1'!P$3:P$2402, $A349='tagsBySource 1'!$A$3:$A$2402, 'tagsBySource 1'!P$3:P$2402&lt;&gt;"""")), """")"),"")</f>
        <v/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IFERROR(__xludf.DUMMYFUNCTION("IFERROR(JOIN("", "", FILTER('tagsBySource 1'!B$3:B$2402, $A350='tagsBySource 1'!$A$3:$A$2402, 'tagsBySource 1'!B$3:B$2402&lt;&gt;"""")), """")"),"")</f>
        <v/>
      </c>
      <c r="C350" s="1" t="str">
        <f ca="1">IFERROR(__xludf.DUMMYFUNCTION("IFERROR(JOIN("", "", FILTER('tagsBySource 1'!C$3:C$2402, $A350='tagsBySource 1'!$A$3:$A$2402, 'tagsBySource 1'!C$3:C$2402&lt;&gt;"""")), """")"),"")</f>
        <v/>
      </c>
      <c r="D350" s="1" t="str">
        <f ca="1">IFERROR(__xludf.DUMMYFUNCTION("IFERROR(JOIN("", "", FILTER('tagsBySource 1'!D$3:D$2402, $A350='tagsBySource 1'!$A$3:$A$2402, 'tagsBySource 1'!D$3:D$2402&lt;&gt;"""")), """")"),"")</f>
        <v/>
      </c>
      <c r="E350" s="1" t="str">
        <f ca="1">IFERROR(__xludf.DUMMYFUNCTION("IFERROR(JOIN("", "", FILTER('tagsBySource 1'!E$3:E$2402, $A350='tagsBySource 1'!$A$3:$A$2402, 'tagsBySource 1'!E$3:E$2402&lt;&gt;"""")), """")"),"")</f>
        <v/>
      </c>
      <c r="F350" s="1" t="str">
        <f ca="1">IFERROR(__xludf.DUMMYFUNCTION("IFERROR(JOIN("", "", FILTER('tagsBySource 1'!F$3:F$2402, $A350='tagsBySource 1'!$A$3:$A$2402, 'tagsBySource 1'!F$3:F$2402&lt;&gt;"""")), """")"),"")</f>
        <v/>
      </c>
      <c r="G350" s="1" t="str">
        <f ca="1">IFERROR(__xludf.DUMMYFUNCTION("IFERROR(JOIN("", "", FILTER('tagsBySource 1'!G$3:G$2402, $A350='tagsBySource 1'!$A$3:$A$2402, 'tagsBySource 1'!G$3:G$2402&lt;&gt;"""")), """")"),"")</f>
        <v/>
      </c>
      <c r="H350" s="1" t="str">
        <f ca="1">IFERROR(__xludf.DUMMYFUNCTION("IFERROR(JOIN("", "", FILTER('tagsBySource 1'!H$3:H$2402, $A350='tagsBySource 1'!$A$3:$A$2402, 'tagsBySource 1'!H$3:H$2402&lt;&gt;"""")), """")"),"")</f>
        <v/>
      </c>
      <c r="I350" s="1" t="str">
        <f ca="1">IFERROR(__xludf.DUMMYFUNCTION("IFERROR(JOIN("", "", FILTER('tagsBySource 1'!I$3:I$2402, $A350='tagsBySource 1'!$A$3:$A$2402, 'tagsBySource 1'!I$3:I$2402&lt;&gt;"""")), """")"),"")</f>
        <v/>
      </c>
      <c r="J350" s="1" t="str">
        <f ca="1">IFERROR(__xludf.DUMMYFUNCTION("IFERROR(JOIN("", "", FILTER('tagsBySource 1'!J$3:J$2402, $A350='tagsBySource 1'!$A$3:$A$2402, 'tagsBySource 1'!J$3:J$2402&lt;&gt;"""")), """")"),"")</f>
        <v/>
      </c>
      <c r="K350" s="1" t="str">
        <f ca="1">IFERROR(__xludf.DUMMYFUNCTION("IFERROR(JOIN("", "", FILTER('tagsBySource 1'!K$3:K$2402, $A350='tagsBySource 1'!$A$3:$A$2402, 'tagsBySource 1'!K$3:K$2402&lt;&gt;"""")), """")"),"")</f>
        <v/>
      </c>
      <c r="L350" s="1" t="str">
        <f ca="1">IFERROR(__xludf.DUMMYFUNCTION("IFERROR(JOIN("", "", FILTER('tagsBySource 1'!L$3:L$2402, $A350='tagsBySource 1'!$A$3:$A$2402, 'tagsBySource 1'!L$3:L$2402&lt;&gt;"""")), """")"),"")</f>
        <v/>
      </c>
      <c r="M350" s="1" t="str">
        <f ca="1">IFERROR(__xludf.DUMMYFUNCTION("IFERROR(JOIN("", "", FILTER('tagsBySource 1'!M$3:M$2402, $A350='tagsBySource 1'!$A$3:$A$2402, 'tagsBySource 1'!M$3:M$2402&lt;&gt;"""")), """")"),"")</f>
        <v/>
      </c>
      <c r="N350" s="1" t="str">
        <f ca="1">IFERROR(__xludf.DUMMYFUNCTION("IFERROR(JOIN("", "", FILTER('tagsBySource 1'!N$3:N$2402, $A350='tagsBySource 1'!$A$3:$A$2402, 'tagsBySource 1'!N$3:N$2402&lt;&gt;"""")), """")"),"")</f>
        <v/>
      </c>
      <c r="O350" s="1" t="str">
        <f ca="1">IFERROR(__xludf.DUMMYFUNCTION("IFERROR(JOIN("", "", FILTER('tagsBySource 1'!O$3:O$2402, $A350='tagsBySource 1'!$A$3:$A$2402, 'tagsBySource 1'!O$3:O$2402&lt;&gt;"""")), """")"),"")</f>
        <v/>
      </c>
      <c r="P350" s="1" t="str">
        <f ca="1">IFERROR(__xludf.DUMMYFUNCTION("IFERROR(JOIN("", "", FILTER('tagsBySource 1'!P$3:P$2402, $A350='tagsBySource 1'!$A$3:$A$2402, 'tagsBySource 1'!P$3:P$2402&lt;&gt;"""")), """")"),"")</f>
        <v/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IFERROR(__xludf.DUMMYFUNCTION("IFERROR(JOIN("", "", FILTER('tagsBySource 1'!B$3:B$2402, $A351='tagsBySource 1'!$A$3:$A$2402, 'tagsBySource 1'!B$3:B$2402&lt;&gt;"""")), """")"),"")</f>
        <v/>
      </c>
      <c r="C351" s="1" t="str">
        <f ca="1">IFERROR(__xludf.DUMMYFUNCTION("IFERROR(JOIN("", "", FILTER('tagsBySource 1'!C$3:C$2402, $A351='tagsBySource 1'!$A$3:$A$2402, 'tagsBySource 1'!C$3:C$2402&lt;&gt;"""")), """")"),"")</f>
        <v/>
      </c>
      <c r="D351" s="1" t="str">
        <f ca="1">IFERROR(__xludf.DUMMYFUNCTION("IFERROR(JOIN("", "", FILTER('tagsBySource 1'!D$3:D$2402, $A351='tagsBySource 1'!$A$3:$A$2402, 'tagsBySource 1'!D$3:D$2402&lt;&gt;"""")), """")"),"")</f>
        <v/>
      </c>
      <c r="E351" s="1" t="str">
        <f ca="1">IFERROR(__xludf.DUMMYFUNCTION("IFERROR(JOIN("", "", FILTER('tagsBySource 1'!E$3:E$2402, $A351='tagsBySource 1'!$A$3:$A$2402, 'tagsBySource 1'!E$3:E$2402&lt;&gt;"""")), """")"),"")</f>
        <v/>
      </c>
      <c r="F351" s="1" t="str">
        <f ca="1">IFERROR(__xludf.DUMMYFUNCTION("IFERROR(JOIN("", "", FILTER('tagsBySource 1'!F$3:F$2402, $A351='tagsBySource 1'!$A$3:$A$2402, 'tagsBySource 1'!F$3:F$2402&lt;&gt;"""")), """")"),"")</f>
        <v/>
      </c>
      <c r="G351" s="1" t="str">
        <f ca="1">IFERROR(__xludf.DUMMYFUNCTION("IFERROR(JOIN("", "", FILTER('tagsBySource 1'!G$3:G$2402, $A351='tagsBySource 1'!$A$3:$A$2402, 'tagsBySource 1'!G$3:G$2402&lt;&gt;"""")), """")"),"")</f>
        <v/>
      </c>
      <c r="H351" s="1" t="str">
        <f ca="1">IFERROR(__xludf.DUMMYFUNCTION("IFERROR(JOIN("", "", FILTER('tagsBySource 1'!H$3:H$2402, $A351='tagsBySource 1'!$A$3:$A$2402, 'tagsBySource 1'!H$3:H$2402&lt;&gt;"""")), """")"),"")</f>
        <v/>
      </c>
      <c r="I351" s="1" t="str">
        <f ca="1">IFERROR(__xludf.DUMMYFUNCTION("IFERROR(JOIN("", "", FILTER('tagsBySource 1'!I$3:I$2402, $A351='tagsBySource 1'!$A$3:$A$2402, 'tagsBySource 1'!I$3:I$2402&lt;&gt;"""")), """")"),"")</f>
        <v/>
      </c>
      <c r="J351" s="1" t="str">
        <f ca="1">IFERROR(__xludf.DUMMYFUNCTION("IFERROR(JOIN("", "", FILTER('tagsBySource 1'!J$3:J$2402, $A351='tagsBySource 1'!$A$3:$A$2402, 'tagsBySource 1'!J$3:J$2402&lt;&gt;"""")), """")"),"")</f>
        <v/>
      </c>
      <c r="K351" s="1" t="str">
        <f ca="1">IFERROR(__xludf.DUMMYFUNCTION("IFERROR(JOIN("", "", FILTER('tagsBySource 1'!K$3:K$2402, $A351='tagsBySource 1'!$A$3:$A$2402, 'tagsBySource 1'!K$3:K$2402&lt;&gt;"""")), """")"),"")</f>
        <v/>
      </c>
      <c r="L351" s="1" t="str">
        <f ca="1">IFERROR(__xludf.DUMMYFUNCTION("IFERROR(JOIN("", "", FILTER('tagsBySource 1'!L$3:L$2402, $A351='tagsBySource 1'!$A$3:$A$2402, 'tagsBySource 1'!L$3:L$2402&lt;&gt;"""")), """")"),"")</f>
        <v/>
      </c>
      <c r="M351" s="1" t="str">
        <f ca="1">IFERROR(__xludf.DUMMYFUNCTION("IFERROR(JOIN("", "", FILTER('tagsBySource 1'!M$3:M$2402, $A351='tagsBySource 1'!$A$3:$A$2402, 'tagsBySource 1'!M$3:M$2402&lt;&gt;"""")), """")"),"")</f>
        <v/>
      </c>
      <c r="N351" s="1" t="str">
        <f ca="1">IFERROR(__xludf.DUMMYFUNCTION("IFERROR(JOIN("", "", FILTER('tagsBySource 1'!N$3:N$2402, $A351='tagsBySource 1'!$A$3:$A$2402, 'tagsBySource 1'!N$3:N$2402&lt;&gt;"""")), """")"),"")</f>
        <v/>
      </c>
      <c r="O351" s="1" t="str">
        <f ca="1">IFERROR(__xludf.DUMMYFUNCTION("IFERROR(JOIN("", "", FILTER('tagsBySource 1'!O$3:O$2402, $A351='tagsBySource 1'!$A$3:$A$2402, 'tagsBySource 1'!O$3:O$2402&lt;&gt;"""")), """")"),"")</f>
        <v/>
      </c>
      <c r="P351" s="1" t="str">
        <f ca="1">IFERROR(__xludf.DUMMYFUNCTION("IFERROR(JOIN("", "", FILTER('tagsBySource 1'!P$3:P$2402, $A351='tagsBySource 1'!$A$3:$A$2402, 'tagsBySource 1'!P$3:P$2402&lt;&gt;"""")), """")"),"")</f>
        <v/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IFERROR(__xludf.DUMMYFUNCTION("IFERROR(JOIN("", "", FILTER('tagsBySource 1'!B$3:B$2402, $A352='tagsBySource 1'!$A$3:$A$2402, 'tagsBySource 1'!B$3:B$2402&lt;&gt;"""")), """")"),"")</f>
        <v/>
      </c>
      <c r="C352" s="1" t="str">
        <f ca="1">IFERROR(__xludf.DUMMYFUNCTION("IFERROR(JOIN("", "", FILTER('tagsBySource 1'!C$3:C$2402, $A352='tagsBySource 1'!$A$3:$A$2402, 'tagsBySource 1'!C$3:C$2402&lt;&gt;"""")), """")"),"")</f>
        <v/>
      </c>
      <c r="D352" s="1" t="str">
        <f ca="1">IFERROR(__xludf.DUMMYFUNCTION("IFERROR(JOIN("", "", FILTER('tagsBySource 1'!D$3:D$2402, $A352='tagsBySource 1'!$A$3:$A$2402, 'tagsBySource 1'!D$3:D$2402&lt;&gt;"""")), """")"),"")</f>
        <v/>
      </c>
      <c r="E352" s="1" t="str">
        <f ca="1">IFERROR(__xludf.DUMMYFUNCTION("IFERROR(JOIN("", "", FILTER('tagsBySource 1'!E$3:E$2402, $A352='tagsBySource 1'!$A$3:$A$2402, 'tagsBySource 1'!E$3:E$2402&lt;&gt;"""")), """")"),"")</f>
        <v/>
      </c>
      <c r="F352" s="1" t="str">
        <f ca="1">IFERROR(__xludf.DUMMYFUNCTION("IFERROR(JOIN("", "", FILTER('tagsBySource 1'!F$3:F$2402, $A352='tagsBySource 1'!$A$3:$A$2402, 'tagsBySource 1'!F$3:F$2402&lt;&gt;"""")), """")"),"")</f>
        <v/>
      </c>
      <c r="G352" s="1" t="str">
        <f ca="1">IFERROR(__xludf.DUMMYFUNCTION("IFERROR(JOIN("", "", FILTER('tagsBySource 1'!G$3:G$2402, $A352='tagsBySource 1'!$A$3:$A$2402, 'tagsBySource 1'!G$3:G$2402&lt;&gt;"""")), """")"),"")</f>
        <v/>
      </c>
      <c r="H352" s="1" t="str">
        <f ca="1">IFERROR(__xludf.DUMMYFUNCTION("IFERROR(JOIN("", "", FILTER('tagsBySource 1'!H$3:H$2402, $A352='tagsBySource 1'!$A$3:$A$2402, 'tagsBySource 1'!H$3:H$2402&lt;&gt;"""")), """")"),"")</f>
        <v/>
      </c>
      <c r="I352" s="1" t="str">
        <f ca="1">IFERROR(__xludf.DUMMYFUNCTION("IFERROR(JOIN("", "", FILTER('tagsBySource 1'!I$3:I$2402, $A352='tagsBySource 1'!$A$3:$A$2402, 'tagsBySource 1'!I$3:I$2402&lt;&gt;"""")), """")"),"")</f>
        <v/>
      </c>
      <c r="J352" s="1" t="str">
        <f ca="1">IFERROR(__xludf.DUMMYFUNCTION("IFERROR(JOIN("", "", FILTER('tagsBySource 1'!J$3:J$2402, $A352='tagsBySource 1'!$A$3:$A$2402, 'tagsBySource 1'!J$3:J$2402&lt;&gt;"""")), """")"),"")</f>
        <v/>
      </c>
      <c r="K352" s="1" t="str">
        <f ca="1">IFERROR(__xludf.DUMMYFUNCTION("IFERROR(JOIN("", "", FILTER('tagsBySource 1'!K$3:K$2402, $A352='tagsBySource 1'!$A$3:$A$2402, 'tagsBySource 1'!K$3:K$2402&lt;&gt;"""")), """")"),"")</f>
        <v/>
      </c>
      <c r="L352" s="1" t="str">
        <f ca="1">IFERROR(__xludf.DUMMYFUNCTION("IFERROR(JOIN("", "", FILTER('tagsBySource 1'!L$3:L$2402, $A352='tagsBySource 1'!$A$3:$A$2402, 'tagsBySource 1'!L$3:L$2402&lt;&gt;"""")), """")"),"")</f>
        <v/>
      </c>
      <c r="M352" s="1" t="str">
        <f ca="1">IFERROR(__xludf.DUMMYFUNCTION("IFERROR(JOIN("", "", FILTER('tagsBySource 1'!M$3:M$2402, $A352='tagsBySource 1'!$A$3:$A$2402, 'tagsBySource 1'!M$3:M$2402&lt;&gt;"""")), """")"),"")</f>
        <v/>
      </c>
      <c r="N352" s="1" t="str">
        <f ca="1">IFERROR(__xludf.DUMMYFUNCTION("IFERROR(JOIN("", "", FILTER('tagsBySource 1'!N$3:N$2402, $A352='tagsBySource 1'!$A$3:$A$2402, 'tagsBySource 1'!N$3:N$2402&lt;&gt;"""")), """")"),"")</f>
        <v/>
      </c>
      <c r="O352" s="1" t="str">
        <f ca="1">IFERROR(__xludf.DUMMYFUNCTION("IFERROR(JOIN("", "", FILTER('tagsBySource 1'!O$3:O$2402, $A352='tagsBySource 1'!$A$3:$A$2402, 'tagsBySource 1'!O$3:O$2402&lt;&gt;"""")), """")"),"")</f>
        <v/>
      </c>
      <c r="P352" s="1" t="str">
        <f ca="1">IFERROR(__xludf.DUMMYFUNCTION("IFERROR(JOIN("", "", FILTER('tagsBySource 1'!P$3:P$2402, $A352='tagsBySource 1'!$A$3:$A$2402, 'tagsBySource 1'!P$3:P$2402&lt;&gt;"""")), """")"),"")</f>
        <v/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IFERROR(__xludf.DUMMYFUNCTION("IFERROR(JOIN("", "", FILTER('tagsBySource 1'!B$3:B$2402, $A353='tagsBySource 1'!$A$3:$A$2402, 'tagsBySource 1'!B$3:B$2402&lt;&gt;"""")), """")"),"")</f>
        <v/>
      </c>
      <c r="C353" s="1" t="str">
        <f ca="1">IFERROR(__xludf.DUMMYFUNCTION("IFERROR(JOIN("", "", FILTER('tagsBySource 1'!C$3:C$2402, $A353='tagsBySource 1'!$A$3:$A$2402, 'tagsBySource 1'!C$3:C$2402&lt;&gt;"""")), """")"),"")</f>
        <v/>
      </c>
      <c r="D353" s="1" t="str">
        <f ca="1">IFERROR(__xludf.DUMMYFUNCTION("IFERROR(JOIN("", "", FILTER('tagsBySource 1'!D$3:D$2402, $A353='tagsBySource 1'!$A$3:$A$2402, 'tagsBySource 1'!D$3:D$2402&lt;&gt;"""")), """")"),"")</f>
        <v/>
      </c>
      <c r="E353" s="1" t="str">
        <f ca="1">IFERROR(__xludf.DUMMYFUNCTION("IFERROR(JOIN("", "", FILTER('tagsBySource 1'!E$3:E$2402, $A353='tagsBySource 1'!$A$3:$A$2402, 'tagsBySource 1'!E$3:E$2402&lt;&gt;"""")), """")"),"")</f>
        <v/>
      </c>
      <c r="F353" s="1" t="str">
        <f ca="1">IFERROR(__xludf.DUMMYFUNCTION("IFERROR(JOIN("", "", FILTER('tagsBySource 1'!F$3:F$2402, $A353='tagsBySource 1'!$A$3:$A$2402, 'tagsBySource 1'!F$3:F$2402&lt;&gt;"""")), """")"),"")</f>
        <v/>
      </c>
      <c r="G353" s="1" t="str">
        <f ca="1">IFERROR(__xludf.DUMMYFUNCTION("IFERROR(JOIN("", "", FILTER('tagsBySource 1'!G$3:G$2402, $A353='tagsBySource 1'!$A$3:$A$2402, 'tagsBySource 1'!G$3:G$2402&lt;&gt;"""")), """")"),"")</f>
        <v/>
      </c>
      <c r="H353" s="1" t="str">
        <f ca="1">IFERROR(__xludf.DUMMYFUNCTION("IFERROR(JOIN("", "", FILTER('tagsBySource 1'!H$3:H$2402, $A353='tagsBySource 1'!$A$3:$A$2402, 'tagsBySource 1'!H$3:H$2402&lt;&gt;"""")), """")"),"")</f>
        <v/>
      </c>
      <c r="I353" s="1" t="str">
        <f ca="1">IFERROR(__xludf.DUMMYFUNCTION("IFERROR(JOIN("", "", FILTER('tagsBySource 1'!I$3:I$2402, $A353='tagsBySource 1'!$A$3:$A$2402, 'tagsBySource 1'!I$3:I$2402&lt;&gt;"""")), """")"),"")</f>
        <v/>
      </c>
      <c r="J353" s="1" t="str">
        <f ca="1">IFERROR(__xludf.DUMMYFUNCTION("IFERROR(JOIN("", "", FILTER('tagsBySource 1'!J$3:J$2402, $A353='tagsBySource 1'!$A$3:$A$2402, 'tagsBySource 1'!J$3:J$2402&lt;&gt;"""")), """")"),"")</f>
        <v/>
      </c>
      <c r="K353" s="1" t="str">
        <f ca="1">IFERROR(__xludf.DUMMYFUNCTION("IFERROR(JOIN("", "", FILTER('tagsBySource 1'!K$3:K$2402, $A353='tagsBySource 1'!$A$3:$A$2402, 'tagsBySource 1'!K$3:K$2402&lt;&gt;"""")), """")"),"")</f>
        <v/>
      </c>
      <c r="L353" s="1" t="str">
        <f ca="1">IFERROR(__xludf.DUMMYFUNCTION("IFERROR(JOIN("", "", FILTER('tagsBySource 1'!L$3:L$2402, $A353='tagsBySource 1'!$A$3:$A$2402, 'tagsBySource 1'!L$3:L$2402&lt;&gt;"""")), """")"),"")</f>
        <v/>
      </c>
      <c r="M353" s="1" t="str">
        <f ca="1">IFERROR(__xludf.DUMMYFUNCTION("IFERROR(JOIN("", "", FILTER('tagsBySource 1'!M$3:M$2402, $A353='tagsBySource 1'!$A$3:$A$2402, 'tagsBySource 1'!M$3:M$2402&lt;&gt;"""")), """")"),"")</f>
        <v/>
      </c>
      <c r="N353" s="1" t="str">
        <f ca="1">IFERROR(__xludf.DUMMYFUNCTION("IFERROR(JOIN("", "", FILTER('tagsBySource 1'!N$3:N$2402, $A353='tagsBySource 1'!$A$3:$A$2402, 'tagsBySource 1'!N$3:N$2402&lt;&gt;"""")), """")"),"")</f>
        <v/>
      </c>
      <c r="O353" s="1" t="str">
        <f ca="1">IFERROR(__xludf.DUMMYFUNCTION("IFERROR(JOIN("", "", FILTER('tagsBySource 1'!O$3:O$2402, $A353='tagsBySource 1'!$A$3:$A$2402, 'tagsBySource 1'!O$3:O$2402&lt;&gt;"""")), """")"),"")</f>
        <v/>
      </c>
      <c r="P353" s="1" t="str">
        <f ca="1">IFERROR(__xludf.DUMMYFUNCTION("IFERROR(JOIN("", "", FILTER('tagsBySource 1'!P$3:P$2402, $A353='tagsBySource 1'!$A$3:$A$2402, 'tagsBySource 1'!P$3:P$2402&lt;&gt;"""")), """")"),"")</f>
        <v/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IFERROR(__xludf.DUMMYFUNCTION("IFERROR(JOIN("", "", FILTER('tagsBySource 1'!B$3:B$2402, $A354='tagsBySource 1'!$A$3:$A$2402, 'tagsBySource 1'!B$3:B$2402&lt;&gt;"""")), """")"),"")</f>
        <v/>
      </c>
      <c r="C354" s="1" t="str">
        <f ca="1">IFERROR(__xludf.DUMMYFUNCTION("IFERROR(JOIN("", "", FILTER('tagsBySource 1'!C$3:C$2402, $A354='tagsBySource 1'!$A$3:$A$2402, 'tagsBySource 1'!C$3:C$2402&lt;&gt;"""")), """")"),"")</f>
        <v/>
      </c>
      <c r="D354" s="1" t="str">
        <f ca="1">IFERROR(__xludf.DUMMYFUNCTION("IFERROR(JOIN("", "", FILTER('tagsBySource 1'!D$3:D$2402, $A354='tagsBySource 1'!$A$3:$A$2402, 'tagsBySource 1'!D$3:D$2402&lt;&gt;"""")), """")"),"")</f>
        <v/>
      </c>
      <c r="E354" s="1" t="str">
        <f ca="1">IFERROR(__xludf.DUMMYFUNCTION("IFERROR(JOIN("", "", FILTER('tagsBySource 1'!E$3:E$2402, $A354='tagsBySource 1'!$A$3:$A$2402, 'tagsBySource 1'!E$3:E$2402&lt;&gt;"""")), """")"),"")</f>
        <v/>
      </c>
      <c r="F354" s="1" t="str">
        <f ca="1">IFERROR(__xludf.DUMMYFUNCTION("IFERROR(JOIN("", "", FILTER('tagsBySource 1'!F$3:F$2402, $A354='tagsBySource 1'!$A$3:$A$2402, 'tagsBySource 1'!F$3:F$2402&lt;&gt;"""")), """")"),"")</f>
        <v/>
      </c>
      <c r="G354" s="1" t="str">
        <f ca="1">IFERROR(__xludf.DUMMYFUNCTION("IFERROR(JOIN("", "", FILTER('tagsBySource 1'!G$3:G$2402, $A354='tagsBySource 1'!$A$3:$A$2402, 'tagsBySource 1'!G$3:G$2402&lt;&gt;"""")), """")"),"")</f>
        <v/>
      </c>
      <c r="H354" s="1" t="str">
        <f ca="1">IFERROR(__xludf.DUMMYFUNCTION("IFERROR(JOIN("", "", FILTER('tagsBySource 1'!H$3:H$2402, $A354='tagsBySource 1'!$A$3:$A$2402, 'tagsBySource 1'!H$3:H$2402&lt;&gt;"""")), """")"),"")</f>
        <v/>
      </c>
      <c r="I354" s="1" t="str">
        <f ca="1">IFERROR(__xludf.DUMMYFUNCTION("IFERROR(JOIN("", "", FILTER('tagsBySource 1'!I$3:I$2402, $A354='tagsBySource 1'!$A$3:$A$2402, 'tagsBySource 1'!I$3:I$2402&lt;&gt;"""")), """")"),"")</f>
        <v/>
      </c>
      <c r="J354" s="1" t="str">
        <f ca="1">IFERROR(__xludf.DUMMYFUNCTION("IFERROR(JOIN("", "", FILTER('tagsBySource 1'!J$3:J$2402, $A354='tagsBySource 1'!$A$3:$A$2402, 'tagsBySource 1'!J$3:J$2402&lt;&gt;"""")), """")"),"")</f>
        <v/>
      </c>
      <c r="K354" s="1" t="str">
        <f ca="1">IFERROR(__xludf.DUMMYFUNCTION("IFERROR(JOIN("", "", FILTER('tagsBySource 1'!K$3:K$2402, $A354='tagsBySource 1'!$A$3:$A$2402, 'tagsBySource 1'!K$3:K$2402&lt;&gt;"""")), """")"),"")</f>
        <v/>
      </c>
      <c r="L354" s="1" t="str">
        <f ca="1">IFERROR(__xludf.DUMMYFUNCTION("IFERROR(JOIN("", "", FILTER('tagsBySource 1'!L$3:L$2402, $A354='tagsBySource 1'!$A$3:$A$2402, 'tagsBySource 1'!L$3:L$2402&lt;&gt;"""")), """")"),"")</f>
        <v/>
      </c>
      <c r="M354" s="1" t="str">
        <f ca="1">IFERROR(__xludf.DUMMYFUNCTION("IFERROR(JOIN("", "", FILTER('tagsBySource 1'!M$3:M$2402, $A354='tagsBySource 1'!$A$3:$A$2402, 'tagsBySource 1'!M$3:M$2402&lt;&gt;"""")), """")"),"")</f>
        <v/>
      </c>
      <c r="N354" s="1" t="str">
        <f ca="1">IFERROR(__xludf.DUMMYFUNCTION("IFERROR(JOIN("", "", FILTER('tagsBySource 1'!N$3:N$2402, $A354='tagsBySource 1'!$A$3:$A$2402, 'tagsBySource 1'!N$3:N$2402&lt;&gt;"""")), """")"),"")</f>
        <v/>
      </c>
      <c r="O354" s="1" t="str">
        <f ca="1">IFERROR(__xludf.DUMMYFUNCTION("IFERROR(JOIN("", "", FILTER('tagsBySource 1'!O$3:O$2402, $A354='tagsBySource 1'!$A$3:$A$2402, 'tagsBySource 1'!O$3:O$2402&lt;&gt;"""")), """")"),"")</f>
        <v/>
      </c>
      <c r="P354" s="1" t="str">
        <f ca="1">IFERROR(__xludf.DUMMYFUNCTION("IFERROR(JOIN("", "", FILTER('tagsBySource 1'!P$3:P$2402, $A354='tagsBySource 1'!$A$3:$A$2402, 'tagsBySource 1'!P$3:P$2402&lt;&gt;"""")), """")"),"")</f>
        <v/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IFERROR(__xludf.DUMMYFUNCTION("IFERROR(JOIN("", "", FILTER('tagsBySource 1'!B$3:B$2402, $A355='tagsBySource 1'!$A$3:$A$2402, 'tagsBySource 1'!B$3:B$2402&lt;&gt;"""")), """")"),"")</f>
        <v/>
      </c>
      <c r="C355" s="1" t="str">
        <f ca="1">IFERROR(__xludf.DUMMYFUNCTION("IFERROR(JOIN("", "", FILTER('tagsBySource 1'!C$3:C$2402, $A355='tagsBySource 1'!$A$3:$A$2402, 'tagsBySource 1'!C$3:C$2402&lt;&gt;"""")), """")"),"")</f>
        <v/>
      </c>
      <c r="D355" s="1" t="str">
        <f ca="1">IFERROR(__xludf.DUMMYFUNCTION("IFERROR(JOIN("", "", FILTER('tagsBySource 1'!D$3:D$2402, $A355='tagsBySource 1'!$A$3:$A$2402, 'tagsBySource 1'!D$3:D$2402&lt;&gt;"""")), """")"),"")</f>
        <v/>
      </c>
      <c r="E355" s="1" t="str">
        <f ca="1">IFERROR(__xludf.DUMMYFUNCTION("IFERROR(JOIN("", "", FILTER('tagsBySource 1'!E$3:E$2402, $A355='tagsBySource 1'!$A$3:$A$2402, 'tagsBySource 1'!E$3:E$2402&lt;&gt;"""")), """")"),"")</f>
        <v/>
      </c>
      <c r="F355" s="1" t="str">
        <f ca="1">IFERROR(__xludf.DUMMYFUNCTION("IFERROR(JOIN("", "", FILTER('tagsBySource 1'!F$3:F$2402, $A355='tagsBySource 1'!$A$3:$A$2402, 'tagsBySource 1'!F$3:F$2402&lt;&gt;"""")), """")"),"")</f>
        <v/>
      </c>
      <c r="G355" s="1" t="str">
        <f ca="1">IFERROR(__xludf.DUMMYFUNCTION("IFERROR(JOIN("", "", FILTER('tagsBySource 1'!G$3:G$2402, $A355='tagsBySource 1'!$A$3:$A$2402, 'tagsBySource 1'!G$3:G$2402&lt;&gt;"""")), """")"),"")</f>
        <v/>
      </c>
      <c r="H355" s="1" t="str">
        <f ca="1">IFERROR(__xludf.DUMMYFUNCTION("IFERROR(JOIN("", "", FILTER('tagsBySource 1'!H$3:H$2402, $A355='tagsBySource 1'!$A$3:$A$2402, 'tagsBySource 1'!H$3:H$2402&lt;&gt;"""")), """")"),"")</f>
        <v/>
      </c>
      <c r="I355" s="1" t="str">
        <f ca="1">IFERROR(__xludf.DUMMYFUNCTION("IFERROR(JOIN("", "", FILTER('tagsBySource 1'!I$3:I$2402, $A355='tagsBySource 1'!$A$3:$A$2402, 'tagsBySource 1'!I$3:I$2402&lt;&gt;"""")), """")"),"")</f>
        <v/>
      </c>
      <c r="J355" s="1" t="str">
        <f ca="1">IFERROR(__xludf.DUMMYFUNCTION("IFERROR(JOIN("", "", FILTER('tagsBySource 1'!J$3:J$2402, $A355='tagsBySource 1'!$A$3:$A$2402, 'tagsBySource 1'!J$3:J$2402&lt;&gt;"""")), """")"),"")</f>
        <v/>
      </c>
      <c r="K355" s="1" t="str">
        <f ca="1">IFERROR(__xludf.DUMMYFUNCTION("IFERROR(JOIN("", "", FILTER('tagsBySource 1'!K$3:K$2402, $A355='tagsBySource 1'!$A$3:$A$2402, 'tagsBySource 1'!K$3:K$2402&lt;&gt;"""")), """")"),"")</f>
        <v/>
      </c>
      <c r="L355" s="1" t="str">
        <f ca="1">IFERROR(__xludf.DUMMYFUNCTION("IFERROR(JOIN("", "", FILTER('tagsBySource 1'!L$3:L$2402, $A355='tagsBySource 1'!$A$3:$A$2402, 'tagsBySource 1'!L$3:L$2402&lt;&gt;"""")), """")"),"")</f>
        <v/>
      </c>
      <c r="M355" s="1" t="str">
        <f ca="1">IFERROR(__xludf.DUMMYFUNCTION("IFERROR(JOIN("", "", FILTER('tagsBySource 1'!M$3:M$2402, $A355='tagsBySource 1'!$A$3:$A$2402, 'tagsBySource 1'!M$3:M$2402&lt;&gt;"""")), """")"),"")</f>
        <v/>
      </c>
      <c r="N355" s="1" t="str">
        <f ca="1">IFERROR(__xludf.DUMMYFUNCTION("IFERROR(JOIN("", "", FILTER('tagsBySource 1'!N$3:N$2402, $A355='tagsBySource 1'!$A$3:$A$2402, 'tagsBySource 1'!N$3:N$2402&lt;&gt;"""")), """")"),"")</f>
        <v/>
      </c>
      <c r="O355" s="1" t="str">
        <f ca="1">IFERROR(__xludf.DUMMYFUNCTION("IFERROR(JOIN("", "", FILTER('tagsBySource 1'!O$3:O$2402, $A355='tagsBySource 1'!$A$3:$A$2402, 'tagsBySource 1'!O$3:O$2402&lt;&gt;"""")), """")"),"")</f>
        <v/>
      </c>
      <c r="P355" s="1" t="str">
        <f ca="1">IFERROR(__xludf.DUMMYFUNCTION("IFERROR(JOIN("", "", FILTER('tagsBySource 1'!P$3:P$2402, $A355='tagsBySource 1'!$A$3:$A$2402, 'tagsBySource 1'!P$3:P$2402&lt;&gt;"""")), """")"),"")</f>
        <v/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IFERROR(__xludf.DUMMYFUNCTION("IFERROR(JOIN("", "", FILTER('tagsBySource 1'!B$3:B$2402, $A356='tagsBySource 1'!$A$3:$A$2402, 'tagsBySource 1'!B$3:B$2402&lt;&gt;"""")), """")"),"")</f>
        <v/>
      </c>
      <c r="C356" s="1" t="str">
        <f ca="1">IFERROR(__xludf.DUMMYFUNCTION("IFERROR(JOIN("", "", FILTER('tagsBySource 1'!C$3:C$2402, $A356='tagsBySource 1'!$A$3:$A$2402, 'tagsBySource 1'!C$3:C$2402&lt;&gt;"""")), """")"),"")</f>
        <v/>
      </c>
      <c r="D356" s="1" t="str">
        <f ca="1">IFERROR(__xludf.DUMMYFUNCTION("IFERROR(JOIN("", "", FILTER('tagsBySource 1'!D$3:D$2402, $A356='tagsBySource 1'!$A$3:$A$2402, 'tagsBySource 1'!D$3:D$2402&lt;&gt;"""")), """")"),"")</f>
        <v/>
      </c>
      <c r="E356" s="1" t="str">
        <f ca="1">IFERROR(__xludf.DUMMYFUNCTION("IFERROR(JOIN("", "", FILTER('tagsBySource 1'!E$3:E$2402, $A356='tagsBySource 1'!$A$3:$A$2402, 'tagsBySource 1'!E$3:E$2402&lt;&gt;"""")), """")"),"")</f>
        <v/>
      </c>
      <c r="F356" s="1" t="str">
        <f ca="1">IFERROR(__xludf.DUMMYFUNCTION("IFERROR(JOIN("", "", FILTER('tagsBySource 1'!F$3:F$2402, $A356='tagsBySource 1'!$A$3:$A$2402, 'tagsBySource 1'!F$3:F$2402&lt;&gt;"""")), """")"),"")</f>
        <v/>
      </c>
      <c r="G356" s="1" t="str">
        <f ca="1">IFERROR(__xludf.DUMMYFUNCTION("IFERROR(JOIN("", "", FILTER('tagsBySource 1'!G$3:G$2402, $A356='tagsBySource 1'!$A$3:$A$2402, 'tagsBySource 1'!G$3:G$2402&lt;&gt;"""")), """")"),"")</f>
        <v/>
      </c>
      <c r="H356" s="1" t="str">
        <f ca="1">IFERROR(__xludf.DUMMYFUNCTION("IFERROR(JOIN("", "", FILTER('tagsBySource 1'!H$3:H$2402, $A356='tagsBySource 1'!$A$3:$A$2402, 'tagsBySource 1'!H$3:H$2402&lt;&gt;"""")), """")"),"")</f>
        <v/>
      </c>
      <c r="I356" s="1" t="str">
        <f ca="1">IFERROR(__xludf.DUMMYFUNCTION("IFERROR(JOIN("", "", FILTER('tagsBySource 1'!I$3:I$2402, $A356='tagsBySource 1'!$A$3:$A$2402, 'tagsBySource 1'!I$3:I$2402&lt;&gt;"""")), """")"),"")</f>
        <v/>
      </c>
      <c r="J356" s="1" t="str">
        <f ca="1">IFERROR(__xludf.DUMMYFUNCTION("IFERROR(JOIN("", "", FILTER('tagsBySource 1'!J$3:J$2402, $A356='tagsBySource 1'!$A$3:$A$2402, 'tagsBySource 1'!J$3:J$2402&lt;&gt;"""")), """")"),"")</f>
        <v/>
      </c>
      <c r="K356" s="1" t="str">
        <f ca="1">IFERROR(__xludf.DUMMYFUNCTION("IFERROR(JOIN("", "", FILTER('tagsBySource 1'!K$3:K$2402, $A356='tagsBySource 1'!$A$3:$A$2402, 'tagsBySource 1'!K$3:K$2402&lt;&gt;"""")), """")"),"")</f>
        <v/>
      </c>
      <c r="L356" s="1" t="str">
        <f ca="1">IFERROR(__xludf.DUMMYFUNCTION("IFERROR(JOIN("", "", FILTER('tagsBySource 1'!L$3:L$2402, $A356='tagsBySource 1'!$A$3:$A$2402, 'tagsBySource 1'!L$3:L$2402&lt;&gt;"""")), """")"),"")</f>
        <v/>
      </c>
      <c r="M356" s="1" t="str">
        <f ca="1">IFERROR(__xludf.DUMMYFUNCTION("IFERROR(JOIN("", "", FILTER('tagsBySource 1'!M$3:M$2402, $A356='tagsBySource 1'!$A$3:$A$2402, 'tagsBySource 1'!M$3:M$2402&lt;&gt;"""")), """")"),"")</f>
        <v/>
      </c>
      <c r="N356" s="1" t="str">
        <f ca="1">IFERROR(__xludf.DUMMYFUNCTION("IFERROR(JOIN("", "", FILTER('tagsBySource 1'!N$3:N$2402, $A356='tagsBySource 1'!$A$3:$A$2402, 'tagsBySource 1'!N$3:N$2402&lt;&gt;"""")), """")"),"")</f>
        <v/>
      </c>
      <c r="O356" s="1" t="str">
        <f ca="1">IFERROR(__xludf.DUMMYFUNCTION("IFERROR(JOIN("", "", FILTER('tagsBySource 1'!O$3:O$2402, $A356='tagsBySource 1'!$A$3:$A$2402, 'tagsBySource 1'!O$3:O$2402&lt;&gt;"""")), """")"),"")</f>
        <v/>
      </c>
      <c r="P356" s="1" t="str">
        <f ca="1">IFERROR(__xludf.DUMMYFUNCTION("IFERROR(JOIN("", "", FILTER('tagsBySource 1'!P$3:P$2402, $A356='tagsBySource 1'!$A$3:$A$2402, 'tagsBySource 1'!P$3:P$2402&lt;&gt;"""")), """")"),"")</f>
        <v/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IFERROR(__xludf.DUMMYFUNCTION("IFERROR(JOIN("", "", FILTER('tagsBySource 1'!B$3:B$2402, $A357='tagsBySource 1'!$A$3:$A$2402, 'tagsBySource 1'!B$3:B$2402&lt;&gt;"""")), """")"),"")</f>
        <v/>
      </c>
      <c r="C357" s="1" t="str">
        <f ca="1">IFERROR(__xludf.DUMMYFUNCTION("IFERROR(JOIN("", "", FILTER('tagsBySource 1'!C$3:C$2402, $A357='tagsBySource 1'!$A$3:$A$2402, 'tagsBySource 1'!C$3:C$2402&lt;&gt;"""")), """")"),"")</f>
        <v/>
      </c>
      <c r="D357" s="1" t="str">
        <f ca="1">IFERROR(__xludf.DUMMYFUNCTION("IFERROR(JOIN("", "", FILTER('tagsBySource 1'!D$3:D$2402, $A357='tagsBySource 1'!$A$3:$A$2402, 'tagsBySource 1'!D$3:D$2402&lt;&gt;"""")), """")"),"")</f>
        <v/>
      </c>
      <c r="E357" s="1" t="str">
        <f ca="1">IFERROR(__xludf.DUMMYFUNCTION("IFERROR(JOIN("", "", FILTER('tagsBySource 1'!E$3:E$2402, $A357='tagsBySource 1'!$A$3:$A$2402, 'tagsBySource 1'!E$3:E$2402&lt;&gt;"""")), """")"),"")</f>
        <v/>
      </c>
      <c r="F357" s="1" t="str">
        <f ca="1">IFERROR(__xludf.DUMMYFUNCTION("IFERROR(JOIN("", "", FILTER('tagsBySource 1'!F$3:F$2402, $A357='tagsBySource 1'!$A$3:$A$2402, 'tagsBySource 1'!F$3:F$2402&lt;&gt;"""")), """")"),"")</f>
        <v/>
      </c>
      <c r="G357" s="1" t="str">
        <f ca="1">IFERROR(__xludf.DUMMYFUNCTION("IFERROR(JOIN("", "", FILTER('tagsBySource 1'!G$3:G$2402, $A357='tagsBySource 1'!$A$3:$A$2402, 'tagsBySource 1'!G$3:G$2402&lt;&gt;"""")), """")"),"")</f>
        <v/>
      </c>
      <c r="H357" s="1" t="str">
        <f ca="1">IFERROR(__xludf.DUMMYFUNCTION("IFERROR(JOIN("", "", FILTER('tagsBySource 1'!H$3:H$2402, $A357='tagsBySource 1'!$A$3:$A$2402, 'tagsBySource 1'!H$3:H$2402&lt;&gt;"""")), """")"),"")</f>
        <v/>
      </c>
      <c r="I357" s="1" t="str">
        <f ca="1">IFERROR(__xludf.DUMMYFUNCTION("IFERROR(JOIN("", "", FILTER('tagsBySource 1'!I$3:I$2402, $A357='tagsBySource 1'!$A$3:$A$2402, 'tagsBySource 1'!I$3:I$2402&lt;&gt;"""")), """")"),"")</f>
        <v/>
      </c>
      <c r="J357" s="1" t="str">
        <f ca="1">IFERROR(__xludf.DUMMYFUNCTION("IFERROR(JOIN("", "", FILTER('tagsBySource 1'!J$3:J$2402, $A357='tagsBySource 1'!$A$3:$A$2402, 'tagsBySource 1'!J$3:J$2402&lt;&gt;"""")), """")"),"")</f>
        <v/>
      </c>
      <c r="K357" s="1" t="str">
        <f ca="1">IFERROR(__xludf.DUMMYFUNCTION("IFERROR(JOIN("", "", FILTER('tagsBySource 1'!K$3:K$2402, $A357='tagsBySource 1'!$A$3:$A$2402, 'tagsBySource 1'!K$3:K$2402&lt;&gt;"""")), """")"),"")</f>
        <v/>
      </c>
      <c r="L357" s="1" t="str">
        <f ca="1">IFERROR(__xludf.DUMMYFUNCTION("IFERROR(JOIN("", "", FILTER('tagsBySource 1'!L$3:L$2402, $A357='tagsBySource 1'!$A$3:$A$2402, 'tagsBySource 1'!L$3:L$2402&lt;&gt;"""")), """")"),"")</f>
        <v/>
      </c>
      <c r="M357" s="1" t="str">
        <f ca="1">IFERROR(__xludf.DUMMYFUNCTION("IFERROR(JOIN("", "", FILTER('tagsBySource 1'!M$3:M$2402, $A357='tagsBySource 1'!$A$3:$A$2402, 'tagsBySource 1'!M$3:M$2402&lt;&gt;"""")), """")"),"")</f>
        <v/>
      </c>
      <c r="N357" s="1" t="str">
        <f ca="1">IFERROR(__xludf.DUMMYFUNCTION("IFERROR(JOIN("", "", FILTER('tagsBySource 1'!N$3:N$2402, $A357='tagsBySource 1'!$A$3:$A$2402, 'tagsBySource 1'!N$3:N$2402&lt;&gt;"""")), """")"),"")</f>
        <v/>
      </c>
      <c r="O357" s="1" t="str">
        <f ca="1">IFERROR(__xludf.DUMMYFUNCTION("IFERROR(JOIN("", "", FILTER('tagsBySource 1'!O$3:O$2402, $A357='tagsBySource 1'!$A$3:$A$2402, 'tagsBySource 1'!O$3:O$2402&lt;&gt;"""")), """")"),"")</f>
        <v/>
      </c>
      <c r="P357" s="1" t="str">
        <f ca="1">IFERROR(__xludf.DUMMYFUNCTION("IFERROR(JOIN("", "", FILTER('tagsBySource 1'!P$3:P$2402, $A357='tagsBySource 1'!$A$3:$A$2402, 'tagsBySource 1'!P$3:P$2402&lt;&gt;"""")), """")"),"")</f>
        <v/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IFERROR(__xludf.DUMMYFUNCTION("IFERROR(JOIN("", "", FILTER('tagsBySource 1'!B$3:B$2402, $A358='tagsBySource 1'!$A$3:$A$2402, 'tagsBySource 1'!B$3:B$2402&lt;&gt;"""")), """")"),"")</f>
        <v/>
      </c>
      <c r="C358" s="1" t="str">
        <f ca="1">IFERROR(__xludf.DUMMYFUNCTION("IFERROR(JOIN("", "", FILTER('tagsBySource 1'!C$3:C$2402, $A358='tagsBySource 1'!$A$3:$A$2402, 'tagsBySource 1'!C$3:C$2402&lt;&gt;"""")), """")"),"")</f>
        <v/>
      </c>
      <c r="D358" s="1" t="str">
        <f ca="1">IFERROR(__xludf.DUMMYFUNCTION("IFERROR(JOIN("", "", FILTER('tagsBySource 1'!D$3:D$2402, $A358='tagsBySource 1'!$A$3:$A$2402, 'tagsBySource 1'!D$3:D$2402&lt;&gt;"""")), """")"),"")</f>
        <v/>
      </c>
      <c r="E358" s="1" t="str">
        <f ca="1">IFERROR(__xludf.DUMMYFUNCTION("IFERROR(JOIN("", "", FILTER('tagsBySource 1'!E$3:E$2402, $A358='tagsBySource 1'!$A$3:$A$2402, 'tagsBySource 1'!E$3:E$2402&lt;&gt;"""")), """")"),"")</f>
        <v/>
      </c>
      <c r="F358" s="1" t="str">
        <f ca="1">IFERROR(__xludf.DUMMYFUNCTION("IFERROR(JOIN("", "", FILTER('tagsBySource 1'!F$3:F$2402, $A358='tagsBySource 1'!$A$3:$A$2402, 'tagsBySource 1'!F$3:F$2402&lt;&gt;"""")), """")"),"")</f>
        <v/>
      </c>
      <c r="G358" s="1" t="str">
        <f ca="1">IFERROR(__xludf.DUMMYFUNCTION("IFERROR(JOIN("", "", FILTER('tagsBySource 1'!G$3:G$2402, $A358='tagsBySource 1'!$A$3:$A$2402, 'tagsBySource 1'!G$3:G$2402&lt;&gt;"""")), """")"),"")</f>
        <v/>
      </c>
      <c r="H358" s="1" t="str">
        <f ca="1">IFERROR(__xludf.DUMMYFUNCTION("IFERROR(JOIN("", "", FILTER('tagsBySource 1'!H$3:H$2402, $A358='tagsBySource 1'!$A$3:$A$2402, 'tagsBySource 1'!H$3:H$2402&lt;&gt;"""")), """")"),"")</f>
        <v/>
      </c>
      <c r="I358" s="1" t="str">
        <f ca="1">IFERROR(__xludf.DUMMYFUNCTION("IFERROR(JOIN("", "", FILTER('tagsBySource 1'!I$3:I$2402, $A358='tagsBySource 1'!$A$3:$A$2402, 'tagsBySource 1'!I$3:I$2402&lt;&gt;"""")), """")"),"")</f>
        <v/>
      </c>
      <c r="J358" s="1" t="str">
        <f ca="1">IFERROR(__xludf.DUMMYFUNCTION("IFERROR(JOIN("", "", FILTER('tagsBySource 1'!J$3:J$2402, $A358='tagsBySource 1'!$A$3:$A$2402, 'tagsBySource 1'!J$3:J$2402&lt;&gt;"""")), """")"),"")</f>
        <v/>
      </c>
      <c r="K358" s="1" t="str">
        <f ca="1">IFERROR(__xludf.DUMMYFUNCTION("IFERROR(JOIN("", "", FILTER('tagsBySource 1'!K$3:K$2402, $A358='tagsBySource 1'!$A$3:$A$2402, 'tagsBySource 1'!K$3:K$2402&lt;&gt;"""")), """")"),"")</f>
        <v/>
      </c>
      <c r="L358" s="1" t="str">
        <f ca="1">IFERROR(__xludf.DUMMYFUNCTION("IFERROR(JOIN("", "", FILTER('tagsBySource 1'!L$3:L$2402, $A358='tagsBySource 1'!$A$3:$A$2402, 'tagsBySource 1'!L$3:L$2402&lt;&gt;"""")), """")"),"")</f>
        <v/>
      </c>
      <c r="M358" s="1" t="str">
        <f ca="1">IFERROR(__xludf.DUMMYFUNCTION("IFERROR(JOIN("", "", FILTER('tagsBySource 1'!M$3:M$2402, $A358='tagsBySource 1'!$A$3:$A$2402, 'tagsBySource 1'!M$3:M$2402&lt;&gt;"""")), """")"),"")</f>
        <v/>
      </c>
      <c r="N358" s="1" t="str">
        <f ca="1">IFERROR(__xludf.DUMMYFUNCTION("IFERROR(JOIN("", "", FILTER('tagsBySource 1'!N$3:N$2402, $A358='tagsBySource 1'!$A$3:$A$2402, 'tagsBySource 1'!N$3:N$2402&lt;&gt;"""")), """")"),"")</f>
        <v/>
      </c>
      <c r="O358" s="1" t="str">
        <f ca="1">IFERROR(__xludf.DUMMYFUNCTION("IFERROR(JOIN("", "", FILTER('tagsBySource 1'!O$3:O$2402, $A358='tagsBySource 1'!$A$3:$A$2402, 'tagsBySource 1'!O$3:O$2402&lt;&gt;"""")), """")"),"")</f>
        <v/>
      </c>
      <c r="P358" s="1" t="str">
        <f ca="1">IFERROR(__xludf.DUMMYFUNCTION("IFERROR(JOIN("", "", FILTER('tagsBySource 1'!P$3:P$2402, $A358='tagsBySource 1'!$A$3:$A$2402, 'tagsBySource 1'!P$3:P$2402&lt;&gt;"""")), """")"),"")</f>
        <v/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IFERROR(__xludf.DUMMYFUNCTION("IFERROR(JOIN("", "", FILTER('tagsBySource 1'!B$3:B$2402, $A359='tagsBySource 1'!$A$3:$A$2402, 'tagsBySource 1'!B$3:B$2402&lt;&gt;"""")), """")"),"")</f>
        <v/>
      </c>
      <c r="C359" s="1" t="str">
        <f ca="1">IFERROR(__xludf.DUMMYFUNCTION("IFERROR(JOIN("", "", FILTER('tagsBySource 1'!C$3:C$2402, $A359='tagsBySource 1'!$A$3:$A$2402, 'tagsBySource 1'!C$3:C$2402&lt;&gt;"""")), """")"),"")</f>
        <v/>
      </c>
      <c r="D359" s="1" t="str">
        <f ca="1">IFERROR(__xludf.DUMMYFUNCTION("IFERROR(JOIN("", "", FILTER('tagsBySource 1'!D$3:D$2402, $A359='tagsBySource 1'!$A$3:$A$2402, 'tagsBySource 1'!D$3:D$2402&lt;&gt;"""")), """")"),"")</f>
        <v/>
      </c>
      <c r="E359" s="1" t="str">
        <f ca="1">IFERROR(__xludf.DUMMYFUNCTION("IFERROR(JOIN("", "", FILTER('tagsBySource 1'!E$3:E$2402, $A359='tagsBySource 1'!$A$3:$A$2402, 'tagsBySource 1'!E$3:E$2402&lt;&gt;"""")), """")"),"")</f>
        <v/>
      </c>
      <c r="F359" s="1" t="str">
        <f ca="1">IFERROR(__xludf.DUMMYFUNCTION("IFERROR(JOIN("", "", FILTER('tagsBySource 1'!F$3:F$2402, $A359='tagsBySource 1'!$A$3:$A$2402, 'tagsBySource 1'!F$3:F$2402&lt;&gt;"""")), """")"),"")</f>
        <v/>
      </c>
      <c r="G359" s="1" t="str">
        <f ca="1">IFERROR(__xludf.DUMMYFUNCTION("IFERROR(JOIN("", "", FILTER('tagsBySource 1'!G$3:G$2402, $A359='tagsBySource 1'!$A$3:$A$2402, 'tagsBySource 1'!G$3:G$2402&lt;&gt;"""")), """")"),"")</f>
        <v/>
      </c>
      <c r="H359" s="1" t="str">
        <f ca="1">IFERROR(__xludf.DUMMYFUNCTION("IFERROR(JOIN("", "", FILTER('tagsBySource 1'!H$3:H$2402, $A359='tagsBySource 1'!$A$3:$A$2402, 'tagsBySource 1'!H$3:H$2402&lt;&gt;"""")), """")"),"")</f>
        <v/>
      </c>
      <c r="I359" s="1" t="str">
        <f ca="1">IFERROR(__xludf.DUMMYFUNCTION("IFERROR(JOIN("", "", FILTER('tagsBySource 1'!I$3:I$2402, $A359='tagsBySource 1'!$A$3:$A$2402, 'tagsBySource 1'!I$3:I$2402&lt;&gt;"""")), """")"),"")</f>
        <v/>
      </c>
      <c r="J359" s="1" t="str">
        <f ca="1">IFERROR(__xludf.DUMMYFUNCTION("IFERROR(JOIN("", "", FILTER('tagsBySource 1'!J$3:J$2402, $A359='tagsBySource 1'!$A$3:$A$2402, 'tagsBySource 1'!J$3:J$2402&lt;&gt;"""")), """")"),"")</f>
        <v/>
      </c>
      <c r="K359" s="1" t="str">
        <f ca="1">IFERROR(__xludf.DUMMYFUNCTION("IFERROR(JOIN("", "", FILTER('tagsBySource 1'!K$3:K$2402, $A359='tagsBySource 1'!$A$3:$A$2402, 'tagsBySource 1'!K$3:K$2402&lt;&gt;"""")), """")"),"")</f>
        <v/>
      </c>
      <c r="L359" s="1" t="str">
        <f ca="1">IFERROR(__xludf.DUMMYFUNCTION("IFERROR(JOIN("", "", FILTER('tagsBySource 1'!L$3:L$2402, $A359='tagsBySource 1'!$A$3:$A$2402, 'tagsBySource 1'!L$3:L$2402&lt;&gt;"""")), """")"),"")</f>
        <v/>
      </c>
      <c r="M359" s="1" t="str">
        <f ca="1">IFERROR(__xludf.DUMMYFUNCTION("IFERROR(JOIN("", "", FILTER('tagsBySource 1'!M$3:M$2402, $A359='tagsBySource 1'!$A$3:$A$2402, 'tagsBySource 1'!M$3:M$2402&lt;&gt;"""")), """")"),"")</f>
        <v/>
      </c>
      <c r="N359" s="1" t="str">
        <f ca="1">IFERROR(__xludf.DUMMYFUNCTION("IFERROR(JOIN("", "", FILTER('tagsBySource 1'!N$3:N$2402, $A359='tagsBySource 1'!$A$3:$A$2402, 'tagsBySource 1'!N$3:N$2402&lt;&gt;"""")), """")"),"")</f>
        <v/>
      </c>
      <c r="O359" s="1" t="str">
        <f ca="1">IFERROR(__xludf.DUMMYFUNCTION("IFERROR(JOIN("", "", FILTER('tagsBySource 1'!O$3:O$2402, $A359='tagsBySource 1'!$A$3:$A$2402, 'tagsBySource 1'!O$3:O$2402&lt;&gt;"""")), """")"),"")</f>
        <v/>
      </c>
      <c r="P359" s="1" t="str">
        <f ca="1">IFERROR(__xludf.DUMMYFUNCTION("IFERROR(JOIN("", "", FILTER('tagsBySource 1'!P$3:P$2402, $A359='tagsBySource 1'!$A$3:$A$2402, 'tagsBySource 1'!P$3:P$2402&lt;&gt;"""")), """")"),"")</f>
        <v/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IFERROR(__xludf.DUMMYFUNCTION("IFERROR(JOIN("", "", FILTER('tagsBySource 1'!B$3:B$2402, $A360='tagsBySource 1'!$A$3:$A$2402, 'tagsBySource 1'!B$3:B$2402&lt;&gt;"""")), """")"),"")</f>
        <v/>
      </c>
      <c r="C360" s="1" t="str">
        <f ca="1">IFERROR(__xludf.DUMMYFUNCTION("IFERROR(JOIN("", "", FILTER('tagsBySource 1'!C$3:C$2402, $A360='tagsBySource 1'!$A$3:$A$2402, 'tagsBySource 1'!C$3:C$2402&lt;&gt;"""")), """")"),"")</f>
        <v/>
      </c>
      <c r="D360" s="1" t="str">
        <f ca="1">IFERROR(__xludf.DUMMYFUNCTION("IFERROR(JOIN("", "", FILTER('tagsBySource 1'!D$3:D$2402, $A360='tagsBySource 1'!$A$3:$A$2402, 'tagsBySource 1'!D$3:D$2402&lt;&gt;"""")), """")"),"")</f>
        <v/>
      </c>
      <c r="E360" s="1" t="str">
        <f ca="1">IFERROR(__xludf.DUMMYFUNCTION("IFERROR(JOIN("", "", FILTER('tagsBySource 1'!E$3:E$2402, $A360='tagsBySource 1'!$A$3:$A$2402, 'tagsBySource 1'!E$3:E$2402&lt;&gt;"""")), """")"),"")</f>
        <v/>
      </c>
      <c r="F360" s="1" t="str">
        <f ca="1">IFERROR(__xludf.DUMMYFUNCTION("IFERROR(JOIN("", "", FILTER('tagsBySource 1'!F$3:F$2402, $A360='tagsBySource 1'!$A$3:$A$2402, 'tagsBySource 1'!F$3:F$2402&lt;&gt;"""")), """")"),"")</f>
        <v/>
      </c>
      <c r="G360" s="1" t="str">
        <f ca="1">IFERROR(__xludf.DUMMYFUNCTION("IFERROR(JOIN("", "", FILTER('tagsBySource 1'!G$3:G$2402, $A360='tagsBySource 1'!$A$3:$A$2402, 'tagsBySource 1'!G$3:G$2402&lt;&gt;"""")), """")"),"")</f>
        <v/>
      </c>
      <c r="H360" s="1" t="str">
        <f ca="1">IFERROR(__xludf.DUMMYFUNCTION("IFERROR(JOIN("", "", FILTER('tagsBySource 1'!H$3:H$2402, $A360='tagsBySource 1'!$A$3:$A$2402, 'tagsBySource 1'!H$3:H$2402&lt;&gt;"""")), """")"),"")</f>
        <v/>
      </c>
      <c r="I360" s="1" t="str">
        <f ca="1">IFERROR(__xludf.DUMMYFUNCTION("IFERROR(JOIN("", "", FILTER('tagsBySource 1'!I$3:I$2402, $A360='tagsBySource 1'!$A$3:$A$2402, 'tagsBySource 1'!I$3:I$2402&lt;&gt;"""")), """")"),"")</f>
        <v/>
      </c>
      <c r="J360" s="1" t="str">
        <f ca="1">IFERROR(__xludf.DUMMYFUNCTION("IFERROR(JOIN("", "", FILTER('tagsBySource 1'!J$3:J$2402, $A360='tagsBySource 1'!$A$3:$A$2402, 'tagsBySource 1'!J$3:J$2402&lt;&gt;"""")), """")"),"")</f>
        <v/>
      </c>
      <c r="K360" s="1" t="str">
        <f ca="1">IFERROR(__xludf.DUMMYFUNCTION("IFERROR(JOIN("", "", FILTER('tagsBySource 1'!K$3:K$2402, $A360='tagsBySource 1'!$A$3:$A$2402, 'tagsBySource 1'!K$3:K$2402&lt;&gt;"""")), """")"),"")</f>
        <v/>
      </c>
      <c r="L360" s="1" t="str">
        <f ca="1">IFERROR(__xludf.DUMMYFUNCTION("IFERROR(JOIN("", "", FILTER('tagsBySource 1'!L$3:L$2402, $A360='tagsBySource 1'!$A$3:$A$2402, 'tagsBySource 1'!L$3:L$2402&lt;&gt;"""")), """")"),"")</f>
        <v/>
      </c>
      <c r="M360" s="1" t="str">
        <f ca="1">IFERROR(__xludf.DUMMYFUNCTION("IFERROR(JOIN("", "", FILTER('tagsBySource 1'!M$3:M$2402, $A360='tagsBySource 1'!$A$3:$A$2402, 'tagsBySource 1'!M$3:M$2402&lt;&gt;"""")), """")"),"")</f>
        <v/>
      </c>
      <c r="N360" s="1" t="str">
        <f ca="1">IFERROR(__xludf.DUMMYFUNCTION("IFERROR(JOIN("", "", FILTER('tagsBySource 1'!N$3:N$2402, $A360='tagsBySource 1'!$A$3:$A$2402, 'tagsBySource 1'!N$3:N$2402&lt;&gt;"""")), """")"),"")</f>
        <v/>
      </c>
      <c r="O360" s="1" t="str">
        <f ca="1">IFERROR(__xludf.DUMMYFUNCTION("IFERROR(JOIN("", "", FILTER('tagsBySource 1'!O$3:O$2402, $A360='tagsBySource 1'!$A$3:$A$2402, 'tagsBySource 1'!O$3:O$2402&lt;&gt;"""")), """")"),"")</f>
        <v/>
      </c>
      <c r="P360" s="1" t="str">
        <f ca="1">IFERROR(__xludf.DUMMYFUNCTION("IFERROR(JOIN("", "", FILTER('tagsBySource 1'!P$3:P$2402, $A360='tagsBySource 1'!$A$3:$A$2402, 'tagsBySource 1'!P$3:P$2402&lt;&gt;"""")), """")"),"")</f>
        <v/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IFERROR(__xludf.DUMMYFUNCTION("IFERROR(JOIN("", "", FILTER('tagsBySource 1'!B$3:B$2402, $A361='tagsBySource 1'!$A$3:$A$2402, 'tagsBySource 1'!B$3:B$2402&lt;&gt;"""")), """")"),"")</f>
        <v/>
      </c>
      <c r="C361" s="1" t="str">
        <f ca="1">IFERROR(__xludf.DUMMYFUNCTION("IFERROR(JOIN("", "", FILTER('tagsBySource 1'!C$3:C$2402, $A361='tagsBySource 1'!$A$3:$A$2402, 'tagsBySource 1'!C$3:C$2402&lt;&gt;"""")), """")"),"")</f>
        <v/>
      </c>
      <c r="D361" s="1" t="str">
        <f ca="1">IFERROR(__xludf.DUMMYFUNCTION("IFERROR(JOIN("", "", FILTER('tagsBySource 1'!D$3:D$2402, $A361='tagsBySource 1'!$A$3:$A$2402, 'tagsBySource 1'!D$3:D$2402&lt;&gt;"""")), """")"),"")</f>
        <v/>
      </c>
      <c r="E361" s="1" t="str">
        <f ca="1">IFERROR(__xludf.DUMMYFUNCTION("IFERROR(JOIN("", "", FILTER('tagsBySource 1'!E$3:E$2402, $A361='tagsBySource 1'!$A$3:$A$2402, 'tagsBySource 1'!E$3:E$2402&lt;&gt;"""")), """")"),"")</f>
        <v/>
      </c>
      <c r="F361" s="1" t="str">
        <f ca="1">IFERROR(__xludf.DUMMYFUNCTION("IFERROR(JOIN("", "", FILTER('tagsBySource 1'!F$3:F$2402, $A361='tagsBySource 1'!$A$3:$A$2402, 'tagsBySource 1'!F$3:F$2402&lt;&gt;"""")), """")"),"")</f>
        <v/>
      </c>
      <c r="G361" s="1" t="str">
        <f ca="1">IFERROR(__xludf.DUMMYFUNCTION("IFERROR(JOIN("", "", FILTER('tagsBySource 1'!G$3:G$2402, $A361='tagsBySource 1'!$A$3:$A$2402, 'tagsBySource 1'!G$3:G$2402&lt;&gt;"""")), """")"),"")</f>
        <v/>
      </c>
      <c r="H361" s="1" t="str">
        <f ca="1">IFERROR(__xludf.DUMMYFUNCTION("IFERROR(JOIN("", "", FILTER('tagsBySource 1'!H$3:H$2402, $A361='tagsBySource 1'!$A$3:$A$2402, 'tagsBySource 1'!H$3:H$2402&lt;&gt;"""")), """")"),"")</f>
        <v/>
      </c>
      <c r="I361" s="1" t="str">
        <f ca="1">IFERROR(__xludf.DUMMYFUNCTION("IFERROR(JOIN("", "", FILTER('tagsBySource 1'!I$3:I$2402, $A361='tagsBySource 1'!$A$3:$A$2402, 'tagsBySource 1'!I$3:I$2402&lt;&gt;"""")), """")"),"")</f>
        <v/>
      </c>
      <c r="J361" s="1" t="str">
        <f ca="1">IFERROR(__xludf.DUMMYFUNCTION("IFERROR(JOIN("", "", FILTER('tagsBySource 1'!J$3:J$2402, $A361='tagsBySource 1'!$A$3:$A$2402, 'tagsBySource 1'!J$3:J$2402&lt;&gt;"""")), """")"),"")</f>
        <v/>
      </c>
      <c r="K361" s="1" t="str">
        <f ca="1">IFERROR(__xludf.DUMMYFUNCTION("IFERROR(JOIN("", "", FILTER('tagsBySource 1'!K$3:K$2402, $A361='tagsBySource 1'!$A$3:$A$2402, 'tagsBySource 1'!K$3:K$2402&lt;&gt;"""")), """")"),"")</f>
        <v/>
      </c>
      <c r="L361" s="1" t="str">
        <f ca="1">IFERROR(__xludf.DUMMYFUNCTION("IFERROR(JOIN("", "", FILTER('tagsBySource 1'!L$3:L$2402, $A361='tagsBySource 1'!$A$3:$A$2402, 'tagsBySource 1'!L$3:L$2402&lt;&gt;"""")), """")"),"")</f>
        <v/>
      </c>
      <c r="M361" s="1" t="str">
        <f ca="1">IFERROR(__xludf.DUMMYFUNCTION("IFERROR(JOIN("", "", FILTER('tagsBySource 1'!M$3:M$2402, $A361='tagsBySource 1'!$A$3:$A$2402, 'tagsBySource 1'!M$3:M$2402&lt;&gt;"""")), """")"),"")</f>
        <v/>
      </c>
      <c r="N361" s="1" t="str">
        <f ca="1">IFERROR(__xludf.DUMMYFUNCTION("IFERROR(JOIN("", "", FILTER('tagsBySource 1'!N$3:N$2402, $A361='tagsBySource 1'!$A$3:$A$2402, 'tagsBySource 1'!N$3:N$2402&lt;&gt;"""")), """")"),"")</f>
        <v/>
      </c>
      <c r="O361" s="1" t="str">
        <f ca="1">IFERROR(__xludf.DUMMYFUNCTION("IFERROR(JOIN("", "", FILTER('tagsBySource 1'!O$3:O$2402, $A361='tagsBySource 1'!$A$3:$A$2402, 'tagsBySource 1'!O$3:O$2402&lt;&gt;"""")), """")"),"")</f>
        <v/>
      </c>
      <c r="P361" s="1" t="str">
        <f ca="1">IFERROR(__xludf.DUMMYFUNCTION("IFERROR(JOIN("", "", FILTER('tagsBySource 1'!P$3:P$2402, $A361='tagsBySource 1'!$A$3:$A$2402, 'tagsBySource 1'!P$3:P$2402&lt;&gt;"""")), """")"),"")</f>
        <v/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IFERROR(__xludf.DUMMYFUNCTION("IFERROR(JOIN("", "", FILTER('tagsBySource 1'!B$3:B$2402, $A362='tagsBySource 1'!$A$3:$A$2402, 'tagsBySource 1'!B$3:B$2402&lt;&gt;"""")), """")"),"")</f>
        <v/>
      </c>
      <c r="C362" s="1" t="str">
        <f ca="1">IFERROR(__xludf.DUMMYFUNCTION("IFERROR(JOIN("", "", FILTER('tagsBySource 1'!C$3:C$2402, $A362='tagsBySource 1'!$A$3:$A$2402, 'tagsBySource 1'!C$3:C$2402&lt;&gt;"""")), """")"),"")</f>
        <v/>
      </c>
      <c r="D362" s="1" t="str">
        <f ca="1">IFERROR(__xludf.DUMMYFUNCTION("IFERROR(JOIN("", "", FILTER('tagsBySource 1'!D$3:D$2402, $A362='tagsBySource 1'!$A$3:$A$2402, 'tagsBySource 1'!D$3:D$2402&lt;&gt;"""")), """")"),"")</f>
        <v/>
      </c>
      <c r="E362" s="1" t="str">
        <f ca="1">IFERROR(__xludf.DUMMYFUNCTION("IFERROR(JOIN("", "", FILTER('tagsBySource 1'!E$3:E$2402, $A362='tagsBySource 1'!$A$3:$A$2402, 'tagsBySource 1'!E$3:E$2402&lt;&gt;"""")), """")"),"")</f>
        <v/>
      </c>
      <c r="F362" s="1" t="str">
        <f ca="1">IFERROR(__xludf.DUMMYFUNCTION("IFERROR(JOIN("", "", FILTER('tagsBySource 1'!F$3:F$2402, $A362='tagsBySource 1'!$A$3:$A$2402, 'tagsBySource 1'!F$3:F$2402&lt;&gt;"""")), """")"),"")</f>
        <v/>
      </c>
      <c r="G362" s="1" t="str">
        <f ca="1">IFERROR(__xludf.DUMMYFUNCTION("IFERROR(JOIN("", "", FILTER('tagsBySource 1'!G$3:G$2402, $A362='tagsBySource 1'!$A$3:$A$2402, 'tagsBySource 1'!G$3:G$2402&lt;&gt;"""")), """")"),"")</f>
        <v/>
      </c>
      <c r="H362" s="1" t="str">
        <f ca="1">IFERROR(__xludf.DUMMYFUNCTION("IFERROR(JOIN("", "", FILTER('tagsBySource 1'!H$3:H$2402, $A362='tagsBySource 1'!$A$3:$A$2402, 'tagsBySource 1'!H$3:H$2402&lt;&gt;"""")), """")"),"")</f>
        <v/>
      </c>
      <c r="I362" s="1" t="str">
        <f ca="1">IFERROR(__xludf.DUMMYFUNCTION("IFERROR(JOIN("", "", FILTER('tagsBySource 1'!I$3:I$2402, $A362='tagsBySource 1'!$A$3:$A$2402, 'tagsBySource 1'!I$3:I$2402&lt;&gt;"""")), """")"),"")</f>
        <v/>
      </c>
      <c r="J362" s="1" t="str">
        <f ca="1">IFERROR(__xludf.DUMMYFUNCTION("IFERROR(JOIN("", "", FILTER('tagsBySource 1'!J$3:J$2402, $A362='tagsBySource 1'!$A$3:$A$2402, 'tagsBySource 1'!J$3:J$2402&lt;&gt;"""")), """")"),"")</f>
        <v/>
      </c>
      <c r="K362" s="1" t="str">
        <f ca="1">IFERROR(__xludf.DUMMYFUNCTION("IFERROR(JOIN("", "", FILTER('tagsBySource 1'!K$3:K$2402, $A362='tagsBySource 1'!$A$3:$A$2402, 'tagsBySource 1'!K$3:K$2402&lt;&gt;"""")), """")"),"")</f>
        <v/>
      </c>
      <c r="L362" s="1" t="str">
        <f ca="1">IFERROR(__xludf.DUMMYFUNCTION("IFERROR(JOIN("", "", FILTER('tagsBySource 1'!L$3:L$2402, $A362='tagsBySource 1'!$A$3:$A$2402, 'tagsBySource 1'!L$3:L$2402&lt;&gt;"""")), """")"),"")</f>
        <v/>
      </c>
      <c r="M362" s="1" t="str">
        <f ca="1">IFERROR(__xludf.DUMMYFUNCTION("IFERROR(JOIN("", "", FILTER('tagsBySource 1'!M$3:M$2402, $A362='tagsBySource 1'!$A$3:$A$2402, 'tagsBySource 1'!M$3:M$2402&lt;&gt;"""")), """")"),"")</f>
        <v/>
      </c>
      <c r="N362" s="1" t="str">
        <f ca="1">IFERROR(__xludf.DUMMYFUNCTION("IFERROR(JOIN("", "", FILTER('tagsBySource 1'!N$3:N$2402, $A362='tagsBySource 1'!$A$3:$A$2402, 'tagsBySource 1'!N$3:N$2402&lt;&gt;"""")), """")"),"")</f>
        <v/>
      </c>
      <c r="O362" s="1" t="str">
        <f ca="1">IFERROR(__xludf.DUMMYFUNCTION("IFERROR(JOIN("", "", FILTER('tagsBySource 1'!O$3:O$2402, $A362='tagsBySource 1'!$A$3:$A$2402, 'tagsBySource 1'!O$3:O$2402&lt;&gt;"""")), """")"),"")</f>
        <v/>
      </c>
      <c r="P362" s="1" t="str">
        <f ca="1">IFERROR(__xludf.DUMMYFUNCTION("IFERROR(JOIN("", "", FILTER('tagsBySource 1'!P$3:P$2402, $A362='tagsBySource 1'!$A$3:$A$2402, 'tagsBySource 1'!P$3:P$2402&lt;&gt;"""")), """")"),"")</f>
        <v/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IFERROR(__xludf.DUMMYFUNCTION("IFERROR(JOIN("", "", FILTER('tagsBySource 1'!B$3:B$2402, $A363='tagsBySource 1'!$A$3:$A$2402, 'tagsBySource 1'!B$3:B$2402&lt;&gt;"""")), """")"),"")</f>
        <v/>
      </c>
      <c r="C363" s="1" t="str">
        <f ca="1">IFERROR(__xludf.DUMMYFUNCTION("IFERROR(JOIN("", "", FILTER('tagsBySource 1'!C$3:C$2402, $A363='tagsBySource 1'!$A$3:$A$2402, 'tagsBySource 1'!C$3:C$2402&lt;&gt;"""")), """")"),"")</f>
        <v/>
      </c>
      <c r="D363" s="1" t="str">
        <f ca="1">IFERROR(__xludf.DUMMYFUNCTION("IFERROR(JOIN("", "", FILTER('tagsBySource 1'!D$3:D$2402, $A363='tagsBySource 1'!$A$3:$A$2402, 'tagsBySource 1'!D$3:D$2402&lt;&gt;"""")), """")"),"")</f>
        <v/>
      </c>
      <c r="E363" s="1" t="str">
        <f ca="1">IFERROR(__xludf.DUMMYFUNCTION("IFERROR(JOIN("", "", FILTER('tagsBySource 1'!E$3:E$2402, $A363='tagsBySource 1'!$A$3:$A$2402, 'tagsBySource 1'!E$3:E$2402&lt;&gt;"""")), """")"),"")</f>
        <v/>
      </c>
      <c r="F363" s="1" t="str">
        <f ca="1">IFERROR(__xludf.DUMMYFUNCTION("IFERROR(JOIN("", "", FILTER('tagsBySource 1'!F$3:F$2402, $A363='tagsBySource 1'!$A$3:$A$2402, 'tagsBySource 1'!F$3:F$2402&lt;&gt;"""")), """")"),"")</f>
        <v/>
      </c>
      <c r="G363" s="1" t="str">
        <f ca="1">IFERROR(__xludf.DUMMYFUNCTION("IFERROR(JOIN("", "", FILTER('tagsBySource 1'!G$3:G$2402, $A363='tagsBySource 1'!$A$3:$A$2402, 'tagsBySource 1'!G$3:G$2402&lt;&gt;"""")), """")"),"")</f>
        <v/>
      </c>
      <c r="H363" s="1" t="str">
        <f ca="1">IFERROR(__xludf.DUMMYFUNCTION("IFERROR(JOIN("", "", FILTER('tagsBySource 1'!H$3:H$2402, $A363='tagsBySource 1'!$A$3:$A$2402, 'tagsBySource 1'!H$3:H$2402&lt;&gt;"""")), """")"),"")</f>
        <v/>
      </c>
      <c r="I363" s="1" t="str">
        <f ca="1">IFERROR(__xludf.DUMMYFUNCTION("IFERROR(JOIN("", "", FILTER('tagsBySource 1'!I$3:I$2402, $A363='tagsBySource 1'!$A$3:$A$2402, 'tagsBySource 1'!I$3:I$2402&lt;&gt;"""")), """")"),"")</f>
        <v/>
      </c>
      <c r="J363" s="1" t="str">
        <f ca="1">IFERROR(__xludf.DUMMYFUNCTION("IFERROR(JOIN("", "", FILTER('tagsBySource 1'!J$3:J$2402, $A363='tagsBySource 1'!$A$3:$A$2402, 'tagsBySource 1'!J$3:J$2402&lt;&gt;"""")), """")"),"")</f>
        <v/>
      </c>
      <c r="K363" s="1" t="str">
        <f ca="1">IFERROR(__xludf.DUMMYFUNCTION("IFERROR(JOIN("", "", FILTER('tagsBySource 1'!K$3:K$2402, $A363='tagsBySource 1'!$A$3:$A$2402, 'tagsBySource 1'!K$3:K$2402&lt;&gt;"""")), """")"),"")</f>
        <v/>
      </c>
      <c r="L363" s="1" t="str">
        <f ca="1">IFERROR(__xludf.DUMMYFUNCTION("IFERROR(JOIN("", "", FILTER('tagsBySource 1'!L$3:L$2402, $A363='tagsBySource 1'!$A$3:$A$2402, 'tagsBySource 1'!L$3:L$2402&lt;&gt;"""")), """")"),"")</f>
        <v/>
      </c>
      <c r="M363" s="1" t="str">
        <f ca="1">IFERROR(__xludf.DUMMYFUNCTION("IFERROR(JOIN("", "", FILTER('tagsBySource 1'!M$3:M$2402, $A363='tagsBySource 1'!$A$3:$A$2402, 'tagsBySource 1'!M$3:M$2402&lt;&gt;"""")), """")"),"")</f>
        <v/>
      </c>
      <c r="N363" s="1" t="str">
        <f ca="1">IFERROR(__xludf.DUMMYFUNCTION("IFERROR(JOIN("", "", FILTER('tagsBySource 1'!N$3:N$2402, $A363='tagsBySource 1'!$A$3:$A$2402, 'tagsBySource 1'!N$3:N$2402&lt;&gt;"""")), """")"),"")</f>
        <v/>
      </c>
      <c r="O363" s="1" t="str">
        <f ca="1">IFERROR(__xludf.DUMMYFUNCTION("IFERROR(JOIN("", "", FILTER('tagsBySource 1'!O$3:O$2402, $A363='tagsBySource 1'!$A$3:$A$2402, 'tagsBySource 1'!O$3:O$2402&lt;&gt;"""")), """")"),"")</f>
        <v/>
      </c>
      <c r="P363" s="1" t="str">
        <f ca="1">IFERROR(__xludf.DUMMYFUNCTION("IFERROR(JOIN("", "", FILTER('tagsBySource 1'!P$3:P$2402, $A363='tagsBySource 1'!$A$3:$A$2402, 'tagsBySource 1'!P$3:P$2402&lt;&gt;"""")), """")"),"")</f>
        <v/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IFERROR(__xludf.DUMMYFUNCTION("IFERROR(JOIN("", "", FILTER('tagsBySource 1'!B$3:B$2402, $A364='tagsBySource 1'!$A$3:$A$2402, 'tagsBySource 1'!B$3:B$2402&lt;&gt;"""")), """")"),"")</f>
        <v/>
      </c>
      <c r="C364" s="1" t="str">
        <f ca="1">IFERROR(__xludf.DUMMYFUNCTION("IFERROR(JOIN("", "", FILTER('tagsBySource 1'!C$3:C$2402, $A364='tagsBySource 1'!$A$3:$A$2402, 'tagsBySource 1'!C$3:C$2402&lt;&gt;"""")), """")"),"")</f>
        <v/>
      </c>
      <c r="D364" s="1" t="str">
        <f ca="1">IFERROR(__xludf.DUMMYFUNCTION("IFERROR(JOIN("", "", FILTER('tagsBySource 1'!D$3:D$2402, $A364='tagsBySource 1'!$A$3:$A$2402, 'tagsBySource 1'!D$3:D$2402&lt;&gt;"""")), """")"),"")</f>
        <v/>
      </c>
      <c r="E364" s="1" t="str">
        <f ca="1">IFERROR(__xludf.DUMMYFUNCTION("IFERROR(JOIN("", "", FILTER('tagsBySource 1'!E$3:E$2402, $A364='tagsBySource 1'!$A$3:$A$2402, 'tagsBySource 1'!E$3:E$2402&lt;&gt;"""")), """")"),"")</f>
        <v/>
      </c>
      <c r="F364" s="1" t="str">
        <f ca="1">IFERROR(__xludf.DUMMYFUNCTION("IFERROR(JOIN("", "", FILTER('tagsBySource 1'!F$3:F$2402, $A364='tagsBySource 1'!$A$3:$A$2402, 'tagsBySource 1'!F$3:F$2402&lt;&gt;"""")), """")"),"")</f>
        <v/>
      </c>
      <c r="G364" s="1" t="str">
        <f ca="1">IFERROR(__xludf.DUMMYFUNCTION("IFERROR(JOIN("", "", FILTER('tagsBySource 1'!G$3:G$2402, $A364='tagsBySource 1'!$A$3:$A$2402, 'tagsBySource 1'!G$3:G$2402&lt;&gt;"""")), """")"),"")</f>
        <v/>
      </c>
      <c r="H364" s="1" t="str">
        <f ca="1">IFERROR(__xludf.DUMMYFUNCTION("IFERROR(JOIN("", "", FILTER('tagsBySource 1'!H$3:H$2402, $A364='tagsBySource 1'!$A$3:$A$2402, 'tagsBySource 1'!H$3:H$2402&lt;&gt;"""")), """")"),"")</f>
        <v/>
      </c>
      <c r="I364" s="1" t="str">
        <f ca="1">IFERROR(__xludf.DUMMYFUNCTION("IFERROR(JOIN("", "", FILTER('tagsBySource 1'!I$3:I$2402, $A364='tagsBySource 1'!$A$3:$A$2402, 'tagsBySource 1'!I$3:I$2402&lt;&gt;"""")), """")"),"")</f>
        <v/>
      </c>
      <c r="J364" s="1" t="str">
        <f ca="1">IFERROR(__xludf.DUMMYFUNCTION("IFERROR(JOIN("", "", FILTER('tagsBySource 1'!J$3:J$2402, $A364='tagsBySource 1'!$A$3:$A$2402, 'tagsBySource 1'!J$3:J$2402&lt;&gt;"""")), """")"),"")</f>
        <v/>
      </c>
      <c r="K364" s="1" t="str">
        <f ca="1">IFERROR(__xludf.DUMMYFUNCTION("IFERROR(JOIN("", "", FILTER('tagsBySource 1'!K$3:K$2402, $A364='tagsBySource 1'!$A$3:$A$2402, 'tagsBySource 1'!K$3:K$2402&lt;&gt;"""")), """")"),"")</f>
        <v/>
      </c>
      <c r="L364" s="1" t="str">
        <f ca="1">IFERROR(__xludf.DUMMYFUNCTION("IFERROR(JOIN("", "", FILTER('tagsBySource 1'!L$3:L$2402, $A364='tagsBySource 1'!$A$3:$A$2402, 'tagsBySource 1'!L$3:L$2402&lt;&gt;"""")), """")"),"")</f>
        <v/>
      </c>
      <c r="M364" s="1" t="str">
        <f ca="1">IFERROR(__xludf.DUMMYFUNCTION("IFERROR(JOIN("", "", FILTER('tagsBySource 1'!M$3:M$2402, $A364='tagsBySource 1'!$A$3:$A$2402, 'tagsBySource 1'!M$3:M$2402&lt;&gt;"""")), """")"),"")</f>
        <v/>
      </c>
      <c r="N364" s="1" t="str">
        <f ca="1">IFERROR(__xludf.DUMMYFUNCTION("IFERROR(JOIN("", "", FILTER('tagsBySource 1'!N$3:N$2402, $A364='tagsBySource 1'!$A$3:$A$2402, 'tagsBySource 1'!N$3:N$2402&lt;&gt;"""")), """")"),"")</f>
        <v/>
      </c>
      <c r="O364" s="1" t="str">
        <f ca="1">IFERROR(__xludf.DUMMYFUNCTION("IFERROR(JOIN("", "", FILTER('tagsBySource 1'!O$3:O$2402, $A364='tagsBySource 1'!$A$3:$A$2402, 'tagsBySource 1'!O$3:O$2402&lt;&gt;"""")), """")"),"")</f>
        <v/>
      </c>
      <c r="P364" s="1" t="str">
        <f ca="1">IFERROR(__xludf.DUMMYFUNCTION("IFERROR(JOIN("", "", FILTER('tagsBySource 1'!P$3:P$2402, $A364='tagsBySource 1'!$A$3:$A$2402, 'tagsBySource 1'!P$3:P$2402&lt;&gt;"""")), """")"),"")</f>
        <v/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IFERROR(__xludf.DUMMYFUNCTION("IFERROR(JOIN("", "", FILTER('tagsBySource 1'!B$3:B$2402, $A365='tagsBySource 1'!$A$3:$A$2402, 'tagsBySource 1'!B$3:B$2402&lt;&gt;"""")), """")"),"")</f>
        <v/>
      </c>
      <c r="C365" s="1" t="str">
        <f ca="1">IFERROR(__xludf.DUMMYFUNCTION("IFERROR(JOIN("", "", FILTER('tagsBySource 1'!C$3:C$2402, $A365='tagsBySource 1'!$A$3:$A$2402, 'tagsBySource 1'!C$3:C$2402&lt;&gt;"""")), """")"),"")</f>
        <v/>
      </c>
      <c r="D365" s="1" t="str">
        <f ca="1">IFERROR(__xludf.DUMMYFUNCTION("IFERROR(JOIN("", "", FILTER('tagsBySource 1'!D$3:D$2402, $A365='tagsBySource 1'!$A$3:$A$2402, 'tagsBySource 1'!D$3:D$2402&lt;&gt;"""")), """")"),"")</f>
        <v/>
      </c>
      <c r="E365" s="1" t="str">
        <f ca="1">IFERROR(__xludf.DUMMYFUNCTION("IFERROR(JOIN("", "", FILTER('tagsBySource 1'!E$3:E$2402, $A365='tagsBySource 1'!$A$3:$A$2402, 'tagsBySource 1'!E$3:E$2402&lt;&gt;"""")), """")"),"")</f>
        <v/>
      </c>
      <c r="F365" s="1" t="str">
        <f ca="1">IFERROR(__xludf.DUMMYFUNCTION("IFERROR(JOIN("", "", FILTER('tagsBySource 1'!F$3:F$2402, $A365='tagsBySource 1'!$A$3:$A$2402, 'tagsBySource 1'!F$3:F$2402&lt;&gt;"""")), """")"),"")</f>
        <v/>
      </c>
      <c r="G365" s="1" t="str">
        <f ca="1">IFERROR(__xludf.DUMMYFUNCTION("IFERROR(JOIN("", "", FILTER('tagsBySource 1'!G$3:G$2402, $A365='tagsBySource 1'!$A$3:$A$2402, 'tagsBySource 1'!G$3:G$2402&lt;&gt;"""")), """")"),"")</f>
        <v/>
      </c>
      <c r="H365" s="1" t="str">
        <f ca="1">IFERROR(__xludf.DUMMYFUNCTION("IFERROR(JOIN("", "", FILTER('tagsBySource 1'!H$3:H$2402, $A365='tagsBySource 1'!$A$3:$A$2402, 'tagsBySource 1'!H$3:H$2402&lt;&gt;"""")), """")"),"")</f>
        <v/>
      </c>
      <c r="I365" s="1" t="str">
        <f ca="1">IFERROR(__xludf.DUMMYFUNCTION("IFERROR(JOIN("", "", FILTER('tagsBySource 1'!I$3:I$2402, $A365='tagsBySource 1'!$A$3:$A$2402, 'tagsBySource 1'!I$3:I$2402&lt;&gt;"""")), """")"),"")</f>
        <v/>
      </c>
      <c r="J365" s="1" t="str">
        <f ca="1">IFERROR(__xludf.DUMMYFUNCTION("IFERROR(JOIN("", "", FILTER('tagsBySource 1'!J$3:J$2402, $A365='tagsBySource 1'!$A$3:$A$2402, 'tagsBySource 1'!J$3:J$2402&lt;&gt;"""")), """")"),"")</f>
        <v/>
      </c>
      <c r="K365" s="1" t="str">
        <f ca="1">IFERROR(__xludf.DUMMYFUNCTION("IFERROR(JOIN("", "", FILTER('tagsBySource 1'!K$3:K$2402, $A365='tagsBySource 1'!$A$3:$A$2402, 'tagsBySource 1'!K$3:K$2402&lt;&gt;"""")), """")"),"")</f>
        <v/>
      </c>
      <c r="L365" s="1" t="str">
        <f ca="1">IFERROR(__xludf.DUMMYFUNCTION("IFERROR(JOIN("", "", FILTER('tagsBySource 1'!L$3:L$2402, $A365='tagsBySource 1'!$A$3:$A$2402, 'tagsBySource 1'!L$3:L$2402&lt;&gt;"""")), """")"),"")</f>
        <v/>
      </c>
      <c r="M365" s="1" t="str">
        <f ca="1">IFERROR(__xludf.DUMMYFUNCTION("IFERROR(JOIN("", "", FILTER('tagsBySource 1'!M$3:M$2402, $A365='tagsBySource 1'!$A$3:$A$2402, 'tagsBySource 1'!M$3:M$2402&lt;&gt;"""")), """")"),"")</f>
        <v/>
      </c>
      <c r="N365" s="1" t="str">
        <f ca="1">IFERROR(__xludf.DUMMYFUNCTION("IFERROR(JOIN("", "", FILTER('tagsBySource 1'!N$3:N$2402, $A365='tagsBySource 1'!$A$3:$A$2402, 'tagsBySource 1'!N$3:N$2402&lt;&gt;"""")), """")"),"")</f>
        <v/>
      </c>
      <c r="O365" s="1" t="str">
        <f ca="1">IFERROR(__xludf.DUMMYFUNCTION("IFERROR(JOIN("", "", FILTER('tagsBySource 1'!O$3:O$2402, $A365='tagsBySource 1'!$A$3:$A$2402, 'tagsBySource 1'!O$3:O$2402&lt;&gt;"""")), """")"),"")</f>
        <v/>
      </c>
      <c r="P365" s="1" t="str">
        <f ca="1">IFERROR(__xludf.DUMMYFUNCTION("IFERROR(JOIN("", "", FILTER('tagsBySource 1'!P$3:P$2402, $A365='tagsBySource 1'!$A$3:$A$2402, 'tagsBySource 1'!P$3:P$2402&lt;&gt;"""")), """")"),"")</f>
        <v/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IFERROR(__xludf.DUMMYFUNCTION("IFERROR(JOIN("", "", FILTER('tagsBySource 1'!B$3:B$2402, $A366='tagsBySource 1'!$A$3:$A$2402, 'tagsBySource 1'!B$3:B$2402&lt;&gt;"""")), """")"),"")</f>
        <v/>
      </c>
      <c r="C366" s="1" t="str">
        <f ca="1">IFERROR(__xludf.DUMMYFUNCTION("IFERROR(JOIN("", "", FILTER('tagsBySource 1'!C$3:C$2402, $A366='tagsBySource 1'!$A$3:$A$2402, 'tagsBySource 1'!C$3:C$2402&lt;&gt;"""")), """")"),"")</f>
        <v/>
      </c>
      <c r="D366" s="1" t="str">
        <f ca="1">IFERROR(__xludf.DUMMYFUNCTION("IFERROR(JOIN("", "", FILTER('tagsBySource 1'!D$3:D$2402, $A366='tagsBySource 1'!$A$3:$A$2402, 'tagsBySource 1'!D$3:D$2402&lt;&gt;"""")), """")"),"")</f>
        <v/>
      </c>
      <c r="E366" s="1" t="str">
        <f ca="1">IFERROR(__xludf.DUMMYFUNCTION("IFERROR(JOIN("", "", FILTER('tagsBySource 1'!E$3:E$2402, $A366='tagsBySource 1'!$A$3:$A$2402, 'tagsBySource 1'!E$3:E$2402&lt;&gt;"""")), """")"),"")</f>
        <v/>
      </c>
      <c r="F366" s="1" t="str">
        <f ca="1">IFERROR(__xludf.DUMMYFUNCTION("IFERROR(JOIN("", "", FILTER('tagsBySource 1'!F$3:F$2402, $A366='tagsBySource 1'!$A$3:$A$2402, 'tagsBySource 1'!F$3:F$2402&lt;&gt;"""")), """")"),"")</f>
        <v/>
      </c>
      <c r="G366" s="1" t="str">
        <f ca="1">IFERROR(__xludf.DUMMYFUNCTION("IFERROR(JOIN("", "", FILTER('tagsBySource 1'!G$3:G$2402, $A366='tagsBySource 1'!$A$3:$A$2402, 'tagsBySource 1'!G$3:G$2402&lt;&gt;"""")), """")"),"")</f>
        <v/>
      </c>
      <c r="H366" s="1" t="str">
        <f ca="1">IFERROR(__xludf.DUMMYFUNCTION("IFERROR(JOIN("", "", FILTER('tagsBySource 1'!H$3:H$2402, $A366='tagsBySource 1'!$A$3:$A$2402, 'tagsBySource 1'!H$3:H$2402&lt;&gt;"""")), """")"),"")</f>
        <v/>
      </c>
      <c r="I366" s="1" t="str">
        <f ca="1">IFERROR(__xludf.DUMMYFUNCTION("IFERROR(JOIN("", "", FILTER('tagsBySource 1'!I$3:I$2402, $A366='tagsBySource 1'!$A$3:$A$2402, 'tagsBySource 1'!I$3:I$2402&lt;&gt;"""")), """")"),"")</f>
        <v/>
      </c>
      <c r="J366" s="1" t="str">
        <f ca="1">IFERROR(__xludf.DUMMYFUNCTION("IFERROR(JOIN("", "", FILTER('tagsBySource 1'!J$3:J$2402, $A366='tagsBySource 1'!$A$3:$A$2402, 'tagsBySource 1'!J$3:J$2402&lt;&gt;"""")), """")"),"")</f>
        <v/>
      </c>
      <c r="K366" s="1" t="str">
        <f ca="1">IFERROR(__xludf.DUMMYFUNCTION("IFERROR(JOIN("", "", FILTER('tagsBySource 1'!K$3:K$2402, $A366='tagsBySource 1'!$A$3:$A$2402, 'tagsBySource 1'!K$3:K$2402&lt;&gt;"""")), """")"),"")</f>
        <v/>
      </c>
      <c r="L366" s="1" t="str">
        <f ca="1">IFERROR(__xludf.DUMMYFUNCTION("IFERROR(JOIN("", "", FILTER('tagsBySource 1'!L$3:L$2402, $A366='tagsBySource 1'!$A$3:$A$2402, 'tagsBySource 1'!L$3:L$2402&lt;&gt;"""")), """")"),"")</f>
        <v/>
      </c>
      <c r="M366" s="1" t="str">
        <f ca="1">IFERROR(__xludf.DUMMYFUNCTION("IFERROR(JOIN("", "", FILTER('tagsBySource 1'!M$3:M$2402, $A366='tagsBySource 1'!$A$3:$A$2402, 'tagsBySource 1'!M$3:M$2402&lt;&gt;"""")), """")"),"")</f>
        <v/>
      </c>
      <c r="N366" s="1" t="str">
        <f ca="1">IFERROR(__xludf.DUMMYFUNCTION("IFERROR(JOIN("", "", FILTER('tagsBySource 1'!N$3:N$2402, $A366='tagsBySource 1'!$A$3:$A$2402, 'tagsBySource 1'!N$3:N$2402&lt;&gt;"""")), """")"),"")</f>
        <v/>
      </c>
      <c r="O366" s="1" t="str">
        <f ca="1">IFERROR(__xludf.DUMMYFUNCTION("IFERROR(JOIN("", "", FILTER('tagsBySource 1'!O$3:O$2402, $A366='tagsBySource 1'!$A$3:$A$2402, 'tagsBySource 1'!O$3:O$2402&lt;&gt;"""")), """")"),"")</f>
        <v/>
      </c>
      <c r="P366" s="1" t="str">
        <f ca="1">IFERROR(__xludf.DUMMYFUNCTION("IFERROR(JOIN("", "", FILTER('tagsBySource 1'!P$3:P$2402, $A366='tagsBySource 1'!$A$3:$A$2402, 'tagsBySource 1'!P$3:P$2402&lt;&gt;"""")), """")"),"")</f>
        <v/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IFERROR(__xludf.DUMMYFUNCTION("IFERROR(JOIN("", "", FILTER('tagsBySource 1'!B$3:B$2402, $A367='tagsBySource 1'!$A$3:$A$2402, 'tagsBySource 1'!B$3:B$2402&lt;&gt;"""")), """")"),"")</f>
        <v/>
      </c>
      <c r="C367" s="1" t="str">
        <f ca="1">IFERROR(__xludf.DUMMYFUNCTION("IFERROR(JOIN("", "", FILTER('tagsBySource 1'!C$3:C$2402, $A367='tagsBySource 1'!$A$3:$A$2402, 'tagsBySource 1'!C$3:C$2402&lt;&gt;"""")), """")"),"")</f>
        <v/>
      </c>
      <c r="D367" s="1" t="str">
        <f ca="1">IFERROR(__xludf.DUMMYFUNCTION("IFERROR(JOIN("", "", FILTER('tagsBySource 1'!D$3:D$2402, $A367='tagsBySource 1'!$A$3:$A$2402, 'tagsBySource 1'!D$3:D$2402&lt;&gt;"""")), """")"),"")</f>
        <v/>
      </c>
      <c r="E367" s="1" t="str">
        <f ca="1">IFERROR(__xludf.DUMMYFUNCTION("IFERROR(JOIN("", "", FILTER('tagsBySource 1'!E$3:E$2402, $A367='tagsBySource 1'!$A$3:$A$2402, 'tagsBySource 1'!E$3:E$2402&lt;&gt;"""")), """")"),"")</f>
        <v/>
      </c>
      <c r="F367" s="1" t="str">
        <f ca="1">IFERROR(__xludf.DUMMYFUNCTION("IFERROR(JOIN("", "", FILTER('tagsBySource 1'!F$3:F$2402, $A367='tagsBySource 1'!$A$3:$A$2402, 'tagsBySource 1'!F$3:F$2402&lt;&gt;"""")), """")"),"")</f>
        <v/>
      </c>
      <c r="G367" s="1" t="str">
        <f ca="1">IFERROR(__xludf.DUMMYFUNCTION("IFERROR(JOIN("", "", FILTER('tagsBySource 1'!G$3:G$2402, $A367='tagsBySource 1'!$A$3:$A$2402, 'tagsBySource 1'!G$3:G$2402&lt;&gt;"""")), """")"),"")</f>
        <v/>
      </c>
      <c r="H367" s="1" t="str">
        <f ca="1">IFERROR(__xludf.DUMMYFUNCTION("IFERROR(JOIN("", "", FILTER('tagsBySource 1'!H$3:H$2402, $A367='tagsBySource 1'!$A$3:$A$2402, 'tagsBySource 1'!H$3:H$2402&lt;&gt;"""")), """")"),"")</f>
        <v/>
      </c>
      <c r="I367" s="1" t="str">
        <f ca="1">IFERROR(__xludf.DUMMYFUNCTION("IFERROR(JOIN("", "", FILTER('tagsBySource 1'!I$3:I$2402, $A367='tagsBySource 1'!$A$3:$A$2402, 'tagsBySource 1'!I$3:I$2402&lt;&gt;"""")), """")"),"")</f>
        <v/>
      </c>
      <c r="J367" s="1" t="str">
        <f ca="1">IFERROR(__xludf.DUMMYFUNCTION("IFERROR(JOIN("", "", FILTER('tagsBySource 1'!J$3:J$2402, $A367='tagsBySource 1'!$A$3:$A$2402, 'tagsBySource 1'!J$3:J$2402&lt;&gt;"""")), """")"),"")</f>
        <v/>
      </c>
      <c r="K367" s="1" t="str">
        <f ca="1">IFERROR(__xludf.DUMMYFUNCTION("IFERROR(JOIN("", "", FILTER('tagsBySource 1'!K$3:K$2402, $A367='tagsBySource 1'!$A$3:$A$2402, 'tagsBySource 1'!K$3:K$2402&lt;&gt;"""")), """")"),"")</f>
        <v/>
      </c>
      <c r="L367" s="1" t="str">
        <f ca="1">IFERROR(__xludf.DUMMYFUNCTION("IFERROR(JOIN("", "", FILTER('tagsBySource 1'!L$3:L$2402, $A367='tagsBySource 1'!$A$3:$A$2402, 'tagsBySource 1'!L$3:L$2402&lt;&gt;"""")), """")"),"")</f>
        <v/>
      </c>
      <c r="M367" s="1" t="str">
        <f ca="1">IFERROR(__xludf.DUMMYFUNCTION("IFERROR(JOIN("", "", FILTER('tagsBySource 1'!M$3:M$2402, $A367='tagsBySource 1'!$A$3:$A$2402, 'tagsBySource 1'!M$3:M$2402&lt;&gt;"""")), """")"),"")</f>
        <v/>
      </c>
      <c r="N367" s="1" t="str">
        <f ca="1">IFERROR(__xludf.DUMMYFUNCTION("IFERROR(JOIN("", "", FILTER('tagsBySource 1'!N$3:N$2402, $A367='tagsBySource 1'!$A$3:$A$2402, 'tagsBySource 1'!N$3:N$2402&lt;&gt;"""")), """")"),"")</f>
        <v/>
      </c>
      <c r="O367" s="1" t="str">
        <f ca="1">IFERROR(__xludf.DUMMYFUNCTION("IFERROR(JOIN("", "", FILTER('tagsBySource 1'!O$3:O$2402, $A367='tagsBySource 1'!$A$3:$A$2402, 'tagsBySource 1'!O$3:O$2402&lt;&gt;"""")), """")"),"")</f>
        <v/>
      </c>
      <c r="P367" s="1" t="str">
        <f ca="1">IFERROR(__xludf.DUMMYFUNCTION("IFERROR(JOIN("", "", FILTER('tagsBySource 1'!P$3:P$2402, $A367='tagsBySource 1'!$A$3:$A$2402, 'tagsBySource 1'!P$3:P$2402&lt;&gt;"""")), """")"),"historyTags")</f>
        <v>historyTags</v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IFERROR(__xludf.DUMMYFUNCTION("IFERROR(JOIN("", "", FILTER('tagsBySource 1'!B$3:B$2402, $A368='tagsBySource 1'!$A$3:$A$2402, 'tagsBySource 1'!B$3:B$2402&lt;&gt;"""")), """")"),"")</f>
        <v/>
      </c>
      <c r="C368" s="1" t="str">
        <f ca="1">IFERROR(__xludf.DUMMYFUNCTION("IFERROR(JOIN("", "", FILTER('tagsBySource 1'!C$3:C$2402, $A368='tagsBySource 1'!$A$3:$A$2402, 'tagsBySource 1'!C$3:C$2402&lt;&gt;"""")), """")"),"")</f>
        <v/>
      </c>
      <c r="D368" s="1" t="str">
        <f ca="1">IFERROR(__xludf.DUMMYFUNCTION("IFERROR(JOIN("", "", FILTER('tagsBySource 1'!D$3:D$2402, $A368='tagsBySource 1'!$A$3:$A$2402, 'tagsBySource 1'!D$3:D$2402&lt;&gt;"""")), """")"),"")</f>
        <v/>
      </c>
      <c r="E368" s="1" t="str">
        <f ca="1">IFERROR(__xludf.DUMMYFUNCTION("IFERROR(JOIN("", "", FILTER('tagsBySource 1'!E$3:E$2402, $A368='tagsBySource 1'!$A$3:$A$2402, 'tagsBySource 1'!E$3:E$2402&lt;&gt;"""")), """")"),"")</f>
        <v/>
      </c>
      <c r="F368" s="1" t="str">
        <f ca="1">IFERROR(__xludf.DUMMYFUNCTION("IFERROR(JOIN("", "", FILTER('tagsBySource 1'!F$3:F$2402, $A368='tagsBySource 1'!$A$3:$A$2402, 'tagsBySource 1'!F$3:F$2402&lt;&gt;"""")), """")"),"")</f>
        <v/>
      </c>
      <c r="G368" s="1" t="str">
        <f ca="1">IFERROR(__xludf.DUMMYFUNCTION("IFERROR(JOIN("", "", FILTER('tagsBySource 1'!G$3:G$2402, $A368='tagsBySource 1'!$A$3:$A$2402, 'tagsBySource 1'!G$3:G$2402&lt;&gt;"""")), """")"),"")</f>
        <v/>
      </c>
      <c r="H368" s="1" t="str">
        <f ca="1">IFERROR(__xludf.DUMMYFUNCTION("IFERROR(JOIN("", "", FILTER('tagsBySource 1'!H$3:H$2402, $A368='tagsBySource 1'!$A$3:$A$2402, 'tagsBySource 1'!H$3:H$2402&lt;&gt;"""")), """")"),"")</f>
        <v/>
      </c>
      <c r="I368" s="1" t="str">
        <f ca="1">IFERROR(__xludf.DUMMYFUNCTION("IFERROR(JOIN("", "", FILTER('tagsBySource 1'!I$3:I$2402, $A368='tagsBySource 1'!$A$3:$A$2402, 'tagsBySource 1'!I$3:I$2402&lt;&gt;"""")), """")"),"")</f>
        <v/>
      </c>
      <c r="J368" s="1" t="str">
        <f ca="1">IFERROR(__xludf.DUMMYFUNCTION("IFERROR(JOIN("", "", FILTER('tagsBySource 1'!J$3:J$2402, $A368='tagsBySource 1'!$A$3:$A$2402, 'tagsBySource 1'!J$3:J$2402&lt;&gt;"""")), """")"),"")</f>
        <v/>
      </c>
      <c r="K368" s="1" t="str">
        <f ca="1">IFERROR(__xludf.DUMMYFUNCTION("IFERROR(JOIN("", "", FILTER('tagsBySource 1'!K$3:K$2402, $A368='tagsBySource 1'!$A$3:$A$2402, 'tagsBySource 1'!K$3:K$2402&lt;&gt;"""")), """")"),"")</f>
        <v/>
      </c>
      <c r="L368" s="1" t="str">
        <f ca="1">IFERROR(__xludf.DUMMYFUNCTION("IFERROR(JOIN("", "", FILTER('tagsBySource 1'!L$3:L$2402, $A368='tagsBySource 1'!$A$3:$A$2402, 'tagsBySource 1'!L$3:L$2402&lt;&gt;"""")), """")"),"")</f>
        <v/>
      </c>
      <c r="M368" s="1" t="str">
        <f ca="1">IFERROR(__xludf.DUMMYFUNCTION("IFERROR(JOIN("", "", FILTER('tagsBySource 1'!M$3:M$2402, $A368='tagsBySource 1'!$A$3:$A$2402, 'tagsBySource 1'!M$3:M$2402&lt;&gt;"""")), """")"),"")</f>
        <v/>
      </c>
      <c r="N368" s="1" t="str">
        <f ca="1">IFERROR(__xludf.DUMMYFUNCTION("IFERROR(JOIN("", "", FILTER('tagsBySource 1'!N$3:N$2402, $A368='tagsBySource 1'!$A$3:$A$2402, 'tagsBySource 1'!N$3:N$2402&lt;&gt;"""")), """")"),"")</f>
        <v/>
      </c>
      <c r="O368" s="1" t="str">
        <f ca="1">IFERROR(__xludf.DUMMYFUNCTION("IFERROR(JOIN("", "", FILTER('tagsBySource 1'!O$3:O$2402, $A368='tagsBySource 1'!$A$3:$A$2402, 'tagsBySource 1'!O$3:O$2402&lt;&gt;"""")), """")"),"")</f>
        <v/>
      </c>
      <c r="P368" s="1" t="str">
        <f ca="1">IFERROR(__xludf.DUMMYFUNCTION("IFERROR(JOIN("", "", FILTER('tagsBySource 1'!P$3:P$2402, $A368='tagsBySource 1'!$A$3:$A$2402, 'tagsBySource 1'!P$3:P$2402&lt;&gt;"""")), """")"),"procTags")</f>
        <v>procTags</v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IFERROR(__xludf.DUMMYFUNCTION("IFERROR(JOIN("", "", FILTER('tagsBySource 1'!B$3:B$2402, $A369='tagsBySource 1'!$A$3:$A$2402, 'tagsBySource 1'!B$3:B$2402&lt;&gt;"""")), """")"),"")</f>
        <v/>
      </c>
      <c r="C369" s="1" t="str">
        <f ca="1">IFERROR(__xludf.DUMMYFUNCTION("IFERROR(JOIN("", "", FILTER('tagsBySource 1'!C$3:C$2402, $A369='tagsBySource 1'!$A$3:$A$2402, 'tagsBySource 1'!C$3:C$2402&lt;&gt;"""")), """")"),"")</f>
        <v/>
      </c>
      <c r="D369" s="1" t="str">
        <f ca="1">IFERROR(__xludf.DUMMYFUNCTION("IFERROR(JOIN("", "", FILTER('tagsBySource 1'!D$3:D$2402, $A369='tagsBySource 1'!$A$3:$A$2402, 'tagsBySource 1'!D$3:D$2402&lt;&gt;"""")), """")"),"onchangeTags, historyTags")</f>
        <v>onchangeTags, historyTags</v>
      </c>
      <c r="E369" s="1" t="str">
        <f ca="1">IFERROR(__xludf.DUMMYFUNCTION("IFERROR(JOIN("", "", FILTER('tagsBySource 1'!E$3:E$2402, $A369='tagsBySource 1'!$A$3:$A$2402, 'tagsBySource 1'!E$3:E$2402&lt;&gt;"""")), """")"),"onchangeTags, historyTags")</f>
        <v>onchangeTags, historyTags</v>
      </c>
      <c r="F369" s="1" t="str">
        <f ca="1">IFERROR(__xludf.DUMMYFUNCTION("IFERROR(JOIN("", "", FILTER('tagsBySource 1'!F$3:F$2402, $A369='tagsBySource 1'!$A$3:$A$2402, 'tagsBySource 1'!F$3:F$2402&lt;&gt;"""")), """")"),"onchangeTags, historyTags")</f>
        <v>onchangeTags, historyTags</v>
      </c>
      <c r="G369" s="1" t="str">
        <f ca="1">IFERROR(__xludf.DUMMYFUNCTION("IFERROR(JOIN("", "", FILTER('tagsBySource 1'!G$3:G$2402, $A369='tagsBySource 1'!$A$3:$A$2402, 'tagsBySource 1'!G$3:G$2402&lt;&gt;"""")), """")"),"onchangeTags, historyTags")</f>
        <v>onchangeTags, historyTags</v>
      </c>
      <c r="H369" s="1" t="str">
        <f ca="1">IFERROR(__xludf.DUMMYFUNCTION("IFERROR(JOIN("", "", FILTER('tagsBySource 1'!H$3:H$2402, $A369='tagsBySource 1'!$A$3:$A$2402, 'tagsBySource 1'!H$3:H$2402&lt;&gt;"""")), """")"),"onchangeTags, historyTags")</f>
        <v>onchangeTags, historyTags</v>
      </c>
      <c r="I369" s="1" t="str">
        <f ca="1">IFERROR(__xludf.DUMMYFUNCTION("IFERROR(JOIN("", "", FILTER('tagsBySource 1'!I$3:I$2402, $A369='tagsBySource 1'!$A$3:$A$2402, 'tagsBySource 1'!I$3:I$2402&lt;&gt;"""")), """")"),"onchangeTags, historyTags")</f>
        <v>onchangeTags, historyTags</v>
      </c>
      <c r="J369" s="1" t="str">
        <f ca="1">IFERROR(__xludf.DUMMYFUNCTION("IFERROR(JOIN("", "", FILTER('tagsBySource 1'!J$3:J$2402, $A369='tagsBySource 1'!$A$3:$A$2402, 'tagsBySource 1'!J$3:J$2402&lt;&gt;"""")), """")"),"onchangeTags, historyTags")</f>
        <v>onchangeTags, historyTags</v>
      </c>
      <c r="K369" s="1" t="str">
        <f ca="1">IFERROR(__xludf.DUMMYFUNCTION("IFERROR(JOIN("", "", FILTER('tagsBySource 1'!K$3:K$2402, $A369='tagsBySource 1'!$A$3:$A$2402, 'tagsBySource 1'!K$3:K$2402&lt;&gt;"""")), """")"),"onchangeTags, historyTags")</f>
        <v>onchangeTags, historyTags</v>
      </c>
      <c r="L369" s="1" t="str">
        <f ca="1">IFERROR(__xludf.DUMMYFUNCTION("IFERROR(JOIN("", "", FILTER('tagsBySource 1'!L$3:L$2402, $A369='tagsBySource 1'!$A$3:$A$2402, 'tagsBySource 1'!L$3:L$2402&lt;&gt;"""")), """")"),"onchangeTags, historyTags")</f>
        <v>onchangeTags, historyTags</v>
      </c>
      <c r="M369" s="1" t="str">
        <f ca="1">IFERROR(__xludf.DUMMYFUNCTION("IFERROR(JOIN("", "", FILTER('tagsBySource 1'!M$3:M$2402, $A369='tagsBySource 1'!$A$3:$A$2402, 'tagsBySource 1'!M$3:M$2402&lt;&gt;"""")), """")"),"onchangeTags, historyTags")</f>
        <v>onchangeTags, historyTags</v>
      </c>
      <c r="N369" s="1" t="str">
        <f ca="1">IFERROR(__xludf.DUMMYFUNCTION("IFERROR(JOIN("", "", FILTER('tagsBySource 1'!N$3:N$2402, $A369='tagsBySource 1'!$A$3:$A$2402, 'tagsBySource 1'!N$3:N$2402&lt;&gt;"""")), """")"),"onchangeTags, historyTags")</f>
        <v>onchangeTags, historyTags</v>
      </c>
      <c r="O369" s="1" t="str">
        <f ca="1">IFERROR(__xludf.DUMMYFUNCTION("IFERROR(JOIN("", "", FILTER('tagsBySource 1'!O$3:O$2402, $A369='tagsBySource 1'!$A$3:$A$2402, 'tagsBySource 1'!O$3:O$2402&lt;&gt;"""")), """")"),"onchangeTags, historyTags")</f>
        <v>onchangeTags, historyTags</v>
      </c>
      <c r="P369" s="1" t="str">
        <f ca="1">IFERROR(__xludf.DUMMYFUNCTION("IFERROR(JOIN("", "", FILTER('tagsBySource 1'!P$3:P$2402, $A369='tagsBySource 1'!$A$3:$A$2402, 'tagsBySource 1'!P$3:P$2402&lt;&gt;"""")), """")"),"")</f>
        <v/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IFERROR(__xludf.DUMMYFUNCTION("IFERROR(JOIN("", "", FILTER('tagsBySource 1'!B$3:B$2402, $A370='tagsBySource 1'!$A$3:$A$2402, 'tagsBySource 1'!B$3:B$2402&lt;&gt;"""")), """")"),"")</f>
        <v/>
      </c>
      <c r="C370" s="1" t="str">
        <f ca="1">IFERROR(__xludf.DUMMYFUNCTION("IFERROR(JOIN("", "", FILTER('tagsBySource 1'!C$3:C$2402, $A370='tagsBySource 1'!$A$3:$A$2402, 'tagsBySource 1'!C$3:C$2402&lt;&gt;"""")), """")"),"")</f>
        <v/>
      </c>
      <c r="D370" s="1" t="str">
        <f ca="1">IFERROR(__xludf.DUMMYFUNCTION("IFERROR(JOIN("", "", FILTER('tagsBySource 1'!D$3:D$2402, $A370='tagsBySource 1'!$A$3:$A$2402, 'tagsBySource 1'!D$3:D$2402&lt;&gt;"""")), """")"),"historyTags")</f>
        <v>historyTags</v>
      </c>
      <c r="E370" s="1" t="str">
        <f ca="1">IFERROR(__xludf.DUMMYFUNCTION("IFERROR(JOIN("", "", FILTER('tagsBySource 1'!E$3:E$2402, $A370='tagsBySource 1'!$A$3:$A$2402, 'tagsBySource 1'!E$3:E$2402&lt;&gt;"""")), """")"),"historyTags")</f>
        <v>historyTags</v>
      </c>
      <c r="F370" s="1" t="str">
        <f ca="1">IFERROR(__xludf.DUMMYFUNCTION("IFERROR(JOIN("", "", FILTER('tagsBySource 1'!F$3:F$2402, $A370='tagsBySource 1'!$A$3:$A$2402, 'tagsBySource 1'!F$3:F$2402&lt;&gt;"""")), """")"),"historyTags")</f>
        <v>historyTags</v>
      </c>
      <c r="G370" s="1" t="str">
        <f ca="1">IFERROR(__xludf.DUMMYFUNCTION("IFERROR(JOIN("", "", FILTER('tagsBySource 1'!G$3:G$2402, $A370='tagsBySource 1'!$A$3:$A$2402, 'tagsBySource 1'!G$3:G$2402&lt;&gt;"""")), """")"),"historyTags")</f>
        <v>historyTags</v>
      </c>
      <c r="H370" s="1" t="str">
        <f ca="1">IFERROR(__xludf.DUMMYFUNCTION("IFERROR(JOIN("", "", FILTER('tagsBySource 1'!H$3:H$2402, $A370='tagsBySource 1'!$A$3:$A$2402, 'tagsBySource 1'!H$3:H$2402&lt;&gt;"""")), """")"),"historyTags")</f>
        <v>historyTags</v>
      </c>
      <c r="I370" s="1" t="str">
        <f ca="1">IFERROR(__xludf.DUMMYFUNCTION("IFERROR(JOIN("", "", FILTER('tagsBySource 1'!I$3:I$2402, $A370='tagsBySource 1'!$A$3:$A$2402, 'tagsBySource 1'!I$3:I$2402&lt;&gt;"""")), """")"),"historyTags")</f>
        <v>historyTags</v>
      </c>
      <c r="J370" s="1" t="str">
        <f ca="1">IFERROR(__xludf.DUMMYFUNCTION("IFERROR(JOIN("", "", FILTER('tagsBySource 1'!J$3:J$2402, $A370='tagsBySource 1'!$A$3:$A$2402, 'tagsBySource 1'!J$3:J$2402&lt;&gt;"""")), """")"),"historyTags")</f>
        <v>historyTags</v>
      </c>
      <c r="K370" s="1" t="str">
        <f ca="1">IFERROR(__xludf.DUMMYFUNCTION("IFERROR(JOIN("", "", FILTER('tagsBySource 1'!K$3:K$2402, $A370='tagsBySource 1'!$A$3:$A$2402, 'tagsBySource 1'!K$3:K$2402&lt;&gt;"""")), """")"),"historyTags")</f>
        <v>historyTags</v>
      </c>
      <c r="L370" s="1" t="str">
        <f ca="1">IFERROR(__xludf.DUMMYFUNCTION("IFERROR(JOIN("", "", FILTER('tagsBySource 1'!L$3:L$2402, $A370='tagsBySource 1'!$A$3:$A$2402, 'tagsBySource 1'!L$3:L$2402&lt;&gt;"""")), """")"),"historyTags")</f>
        <v>historyTags</v>
      </c>
      <c r="M370" s="1" t="str">
        <f ca="1">IFERROR(__xludf.DUMMYFUNCTION("IFERROR(JOIN("", "", FILTER('tagsBySource 1'!M$3:M$2402, $A370='tagsBySource 1'!$A$3:$A$2402, 'tagsBySource 1'!M$3:M$2402&lt;&gt;"""")), """")"),"historyTags")</f>
        <v>historyTags</v>
      </c>
      <c r="N370" s="1" t="str">
        <f ca="1">IFERROR(__xludf.DUMMYFUNCTION("IFERROR(JOIN("", "", FILTER('tagsBySource 1'!N$3:N$2402, $A370='tagsBySource 1'!$A$3:$A$2402, 'tagsBySource 1'!N$3:N$2402&lt;&gt;"""")), """")"),"historyTags")</f>
        <v>historyTags</v>
      </c>
      <c r="O370" s="1" t="str">
        <f ca="1">IFERROR(__xludf.DUMMYFUNCTION("IFERROR(JOIN("", "", FILTER('tagsBySource 1'!O$3:O$2402, $A370='tagsBySource 1'!$A$3:$A$2402, 'tagsBySource 1'!O$3:O$2402&lt;&gt;"""")), """")"),"historyTags")</f>
        <v>historyTags</v>
      </c>
      <c r="P370" s="1" t="str">
        <f ca="1">IFERROR(__xludf.DUMMYFUNCTION("IFERROR(JOIN("", "", FILTER('tagsBySource 1'!P$3:P$2402, $A370='tagsBySource 1'!$A$3:$A$2402, 'tagsBySource 1'!P$3:P$2402&lt;&gt;"""")), """")"),"")</f>
        <v/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IFERROR(__xludf.DUMMYFUNCTION("IFERROR(JOIN("", "", FILTER('tagsBySource 1'!B$3:B$2402, $A371='tagsBySource 1'!$A$3:$A$2402, 'tagsBySource 1'!B$3:B$2402&lt;&gt;"""")), """")"),"")</f>
        <v/>
      </c>
      <c r="C371" s="1" t="str">
        <f ca="1">IFERROR(__xludf.DUMMYFUNCTION("IFERROR(JOIN("", "", FILTER('tagsBySource 1'!C$3:C$2402, $A371='tagsBySource 1'!$A$3:$A$2402, 'tagsBySource 1'!C$3:C$2402&lt;&gt;"""")), """")"),"")</f>
        <v/>
      </c>
      <c r="D371" s="1" t="str">
        <f ca="1">IFERROR(__xludf.DUMMYFUNCTION("IFERROR(JOIN("", "", FILTER('tagsBySource 1'!D$3:D$2402, $A371='tagsBySource 1'!$A$3:$A$2402, 'tagsBySource 1'!D$3:D$2402&lt;&gt;"""")), """")"),"")</f>
        <v/>
      </c>
      <c r="E371" s="1" t="str">
        <f ca="1">IFERROR(__xludf.DUMMYFUNCTION("IFERROR(JOIN("", "", FILTER('tagsBySource 1'!E$3:E$2402, $A371='tagsBySource 1'!$A$3:$A$2402, 'tagsBySource 1'!E$3:E$2402&lt;&gt;"""")), """")"),"")</f>
        <v/>
      </c>
      <c r="F371" s="1" t="str">
        <f ca="1">IFERROR(__xludf.DUMMYFUNCTION("IFERROR(JOIN("", "", FILTER('tagsBySource 1'!F$3:F$2402, $A371='tagsBySource 1'!$A$3:$A$2402, 'tagsBySource 1'!F$3:F$2402&lt;&gt;"""")), """")"),"historyTags")</f>
        <v>historyTags</v>
      </c>
      <c r="G371" s="1" t="str">
        <f ca="1">IFERROR(__xludf.DUMMYFUNCTION("IFERROR(JOIN("", "", FILTER('tagsBySource 1'!G$3:G$2402, $A371='tagsBySource 1'!$A$3:$A$2402, 'tagsBySource 1'!G$3:G$2402&lt;&gt;"""")), """")"),"")</f>
        <v/>
      </c>
      <c r="H371" s="1" t="str">
        <f ca="1">IFERROR(__xludf.DUMMYFUNCTION("IFERROR(JOIN("", "", FILTER('tagsBySource 1'!H$3:H$2402, $A371='tagsBySource 1'!$A$3:$A$2402, 'tagsBySource 1'!H$3:H$2402&lt;&gt;"""")), """")"),"")</f>
        <v/>
      </c>
      <c r="I371" s="1" t="str">
        <f ca="1">IFERROR(__xludf.DUMMYFUNCTION("IFERROR(JOIN("", "", FILTER('tagsBySource 1'!I$3:I$2402, $A371='tagsBySource 1'!$A$3:$A$2402, 'tagsBySource 1'!I$3:I$2402&lt;&gt;"""")), """")"),"")</f>
        <v/>
      </c>
      <c r="J371" s="1" t="str">
        <f ca="1">IFERROR(__xludf.DUMMYFUNCTION("IFERROR(JOIN("", "", FILTER('tagsBySource 1'!J$3:J$2402, $A371='tagsBySource 1'!$A$3:$A$2402, 'tagsBySource 1'!J$3:J$2402&lt;&gt;"""")), """")"),"")</f>
        <v/>
      </c>
      <c r="K371" s="1" t="str">
        <f ca="1">IFERROR(__xludf.DUMMYFUNCTION("IFERROR(JOIN("", "", FILTER('tagsBySource 1'!K$3:K$2402, $A371='tagsBySource 1'!$A$3:$A$2402, 'tagsBySource 1'!K$3:K$2402&lt;&gt;"""")), """")"),"")</f>
        <v/>
      </c>
      <c r="L371" s="1" t="str">
        <f ca="1">IFERROR(__xludf.DUMMYFUNCTION("IFERROR(JOIN("", "", FILTER('tagsBySource 1'!L$3:L$2402, $A371='tagsBySource 1'!$A$3:$A$2402, 'tagsBySource 1'!L$3:L$2402&lt;&gt;"""")), """")"),"")</f>
        <v/>
      </c>
      <c r="M371" s="1" t="str">
        <f ca="1">IFERROR(__xludf.DUMMYFUNCTION("IFERROR(JOIN("", "", FILTER('tagsBySource 1'!M$3:M$2402, $A371='tagsBySource 1'!$A$3:$A$2402, 'tagsBySource 1'!M$3:M$2402&lt;&gt;"""")), """")"),"")</f>
        <v/>
      </c>
      <c r="N371" s="1" t="str">
        <f ca="1">IFERROR(__xludf.DUMMYFUNCTION("IFERROR(JOIN("", "", FILTER('tagsBySource 1'!N$3:N$2402, $A371='tagsBySource 1'!$A$3:$A$2402, 'tagsBySource 1'!N$3:N$2402&lt;&gt;"""")), """")"),"")</f>
        <v/>
      </c>
      <c r="O371" s="1" t="str">
        <f ca="1">IFERROR(__xludf.DUMMYFUNCTION("IFERROR(JOIN("", "", FILTER('tagsBySource 1'!O$3:O$2402, $A371='tagsBySource 1'!$A$3:$A$2402, 'tagsBySource 1'!O$3:O$2402&lt;&gt;"""")), """")"),"")</f>
        <v/>
      </c>
      <c r="P371" s="1" t="str">
        <f ca="1">IFERROR(__xludf.DUMMYFUNCTION("IFERROR(JOIN("", "", FILTER('tagsBySource 1'!P$3:P$2402, $A371='tagsBySource 1'!$A$3:$A$2402, 'tagsBySource 1'!P$3:P$2402&lt;&gt;"""")), """")"),"")</f>
        <v/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IFERROR(__xludf.DUMMYFUNCTION("IFERROR(JOIN("", "", FILTER('tagsBySource 1'!B$3:B$2402, $A372='tagsBySource 1'!$A$3:$A$2402, 'tagsBySource 1'!B$3:B$2402&lt;&gt;"""")), """")"),"")</f>
        <v/>
      </c>
      <c r="C372" s="1" t="str">
        <f ca="1">IFERROR(__xludf.DUMMYFUNCTION("IFERROR(JOIN("", "", FILTER('tagsBySource 1'!C$3:C$2402, $A372='tagsBySource 1'!$A$3:$A$2402, 'tagsBySource 1'!C$3:C$2402&lt;&gt;"""")), """")"),"")</f>
        <v/>
      </c>
      <c r="D372" s="1" t="str">
        <f ca="1">IFERROR(__xludf.DUMMYFUNCTION("IFERROR(JOIN("", "", FILTER('tagsBySource 1'!D$3:D$2402, $A372='tagsBySource 1'!$A$3:$A$2402, 'tagsBySource 1'!D$3:D$2402&lt;&gt;"""")), """")"),"")</f>
        <v/>
      </c>
      <c r="E372" s="1" t="str">
        <f ca="1">IFERROR(__xludf.DUMMYFUNCTION("IFERROR(JOIN("", "", FILTER('tagsBySource 1'!E$3:E$2402, $A372='tagsBySource 1'!$A$3:$A$2402, 'tagsBySource 1'!E$3:E$2402&lt;&gt;"""")), """")"),"")</f>
        <v/>
      </c>
      <c r="F372" s="1" t="str">
        <f ca="1">IFERROR(__xludf.DUMMYFUNCTION("IFERROR(JOIN("", "", FILTER('tagsBySource 1'!F$3:F$2402, $A372='tagsBySource 1'!$A$3:$A$2402, 'tagsBySource 1'!F$3:F$2402&lt;&gt;"""")), """")"),"")</f>
        <v/>
      </c>
      <c r="G372" s="1" t="str">
        <f ca="1">IFERROR(__xludf.DUMMYFUNCTION("IFERROR(JOIN("", "", FILTER('tagsBySource 1'!G$3:G$2402, $A372='tagsBySource 1'!$A$3:$A$2402, 'tagsBySource 1'!G$3:G$2402&lt;&gt;"""")), """")"),"")</f>
        <v/>
      </c>
      <c r="H372" s="1" t="str">
        <f ca="1">IFERROR(__xludf.DUMMYFUNCTION("IFERROR(JOIN("", "", FILTER('tagsBySource 1'!H$3:H$2402, $A372='tagsBySource 1'!$A$3:$A$2402, 'tagsBySource 1'!H$3:H$2402&lt;&gt;"""")), """")"),"")</f>
        <v/>
      </c>
      <c r="I372" s="1" t="str">
        <f ca="1">IFERROR(__xludf.DUMMYFUNCTION("IFERROR(JOIN("", "", FILTER('tagsBySource 1'!I$3:I$2402, $A372='tagsBySource 1'!$A$3:$A$2402, 'tagsBySource 1'!I$3:I$2402&lt;&gt;"""")), """")"),"")</f>
        <v/>
      </c>
      <c r="J372" s="1" t="str">
        <f ca="1">IFERROR(__xludf.DUMMYFUNCTION("IFERROR(JOIN("", "", FILTER('tagsBySource 1'!J$3:J$2402, $A372='tagsBySource 1'!$A$3:$A$2402, 'tagsBySource 1'!J$3:J$2402&lt;&gt;"""")), """")"),"")</f>
        <v/>
      </c>
      <c r="K372" s="1" t="str">
        <f ca="1">IFERROR(__xludf.DUMMYFUNCTION("IFERROR(JOIN("", "", FILTER('tagsBySource 1'!K$3:K$2402, $A372='tagsBySource 1'!$A$3:$A$2402, 'tagsBySource 1'!K$3:K$2402&lt;&gt;"""")), """")"),"")</f>
        <v/>
      </c>
      <c r="L372" s="1" t="str">
        <f ca="1">IFERROR(__xludf.DUMMYFUNCTION("IFERROR(JOIN("", "", FILTER('tagsBySource 1'!L$3:L$2402, $A372='tagsBySource 1'!$A$3:$A$2402, 'tagsBySource 1'!L$3:L$2402&lt;&gt;"""")), """")"),"")</f>
        <v/>
      </c>
      <c r="M372" s="1" t="str">
        <f ca="1">IFERROR(__xludf.DUMMYFUNCTION("IFERROR(JOIN("", "", FILTER('tagsBySource 1'!M$3:M$2402, $A372='tagsBySource 1'!$A$3:$A$2402, 'tagsBySource 1'!M$3:M$2402&lt;&gt;"""")), """")"),"")</f>
        <v/>
      </c>
      <c r="N372" s="1" t="str">
        <f ca="1">IFERROR(__xludf.DUMMYFUNCTION("IFERROR(JOIN("", "", FILTER('tagsBySource 1'!N$3:N$2402, $A372='tagsBySource 1'!$A$3:$A$2402, 'tagsBySource 1'!N$3:N$2402&lt;&gt;"""")), """")"),"")</f>
        <v/>
      </c>
      <c r="O372" s="1" t="str">
        <f ca="1">IFERROR(__xludf.DUMMYFUNCTION("IFERROR(JOIN("", "", FILTER('tagsBySource 1'!O$3:O$2402, $A372='tagsBySource 1'!$A$3:$A$2402, 'tagsBySource 1'!O$3:O$2402&lt;&gt;"""")), """")"),"")</f>
        <v/>
      </c>
      <c r="P372" s="1" t="str">
        <f ca="1">IFERROR(__xludf.DUMMYFUNCTION("IFERROR(JOIN("", "", FILTER('tagsBySource 1'!P$3:P$2402, $A372='tagsBySource 1'!$A$3:$A$2402, 'tagsBySource 1'!P$3:P$2402&lt;&gt;"""")), """")"),"historyTags")</f>
        <v>historyTags</v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IFERROR(__xludf.DUMMYFUNCTION("IFERROR(JOIN("", "", FILTER('tagsBySource 1'!B$3:B$2402, $A373='tagsBySource 1'!$A$3:$A$2402, 'tagsBySource 1'!B$3:B$2402&lt;&gt;"""")), """")"),"")</f>
        <v/>
      </c>
      <c r="C373" s="1" t="str">
        <f ca="1">IFERROR(__xludf.DUMMYFUNCTION("IFERROR(JOIN("", "", FILTER('tagsBySource 1'!C$3:C$2402, $A373='tagsBySource 1'!$A$3:$A$2402, 'tagsBySource 1'!C$3:C$2402&lt;&gt;"""")), """")"),"")</f>
        <v/>
      </c>
      <c r="D373" s="1" t="str">
        <f ca="1">IFERROR(__xludf.DUMMYFUNCTION("IFERROR(JOIN("", "", FILTER('tagsBySource 1'!D$3:D$2402, $A373='tagsBySource 1'!$A$3:$A$2402, 'tagsBySource 1'!D$3:D$2402&lt;&gt;"""")), """")"),"")</f>
        <v/>
      </c>
      <c r="E373" s="1" t="str">
        <f ca="1">IFERROR(__xludf.DUMMYFUNCTION("IFERROR(JOIN("", "", FILTER('tagsBySource 1'!E$3:E$2402, $A373='tagsBySource 1'!$A$3:$A$2402, 'tagsBySource 1'!E$3:E$2402&lt;&gt;"""")), """")"),"")</f>
        <v/>
      </c>
      <c r="F373" s="1" t="str">
        <f ca="1">IFERROR(__xludf.DUMMYFUNCTION("IFERROR(JOIN("", "", FILTER('tagsBySource 1'!F$3:F$2402, $A373='tagsBySource 1'!$A$3:$A$2402, 'tagsBySource 1'!F$3:F$2402&lt;&gt;"""")), """")"),"")</f>
        <v/>
      </c>
      <c r="G373" s="1" t="str">
        <f ca="1">IFERROR(__xludf.DUMMYFUNCTION("IFERROR(JOIN("", "", FILTER('tagsBySource 1'!G$3:G$2402, $A373='tagsBySource 1'!$A$3:$A$2402, 'tagsBySource 1'!G$3:G$2402&lt;&gt;"""")), """")"),"")</f>
        <v/>
      </c>
      <c r="H373" s="1" t="str">
        <f ca="1">IFERROR(__xludf.DUMMYFUNCTION("IFERROR(JOIN("", "", FILTER('tagsBySource 1'!H$3:H$2402, $A373='tagsBySource 1'!$A$3:$A$2402, 'tagsBySource 1'!H$3:H$2402&lt;&gt;"""")), """")"),"")</f>
        <v/>
      </c>
      <c r="I373" s="1" t="str">
        <f ca="1">IFERROR(__xludf.DUMMYFUNCTION("IFERROR(JOIN("", "", FILTER('tagsBySource 1'!I$3:I$2402, $A373='tagsBySource 1'!$A$3:$A$2402, 'tagsBySource 1'!I$3:I$2402&lt;&gt;"""")), """")"),"")</f>
        <v/>
      </c>
      <c r="J373" s="1" t="str">
        <f ca="1">IFERROR(__xludf.DUMMYFUNCTION("IFERROR(JOIN("", "", FILTER('tagsBySource 1'!J$3:J$2402, $A373='tagsBySource 1'!$A$3:$A$2402, 'tagsBySource 1'!J$3:J$2402&lt;&gt;"""")), """")"),"")</f>
        <v/>
      </c>
      <c r="K373" s="1" t="str">
        <f ca="1">IFERROR(__xludf.DUMMYFUNCTION("IFERROR(JOIN("", "", FILTER('tagsBySource 1'!K$3:K$2402, $A373='tagsBySource 1'!$A$3:$A$2402, 'tagsBySource 1'!K$3:K$2402&lt;&gt;"""")), """")"),"")</f>
        <v/>
      </c>
      <c r="L373" s="1" t="str">
        <f ca="1">IFERROR(__xludf.DUMMYFUNCTION("IFERROR(JOIN("", "", FILTER('tagsBySource 1'!L$3:L$2402, $A373='tagsBySource 1'!$A$3:$A$2402, 'tagsBySource 1'!L$3:L$2402&lt;&gt;"""")), """")"),"")</f>
        <v/>
      </c>
      <c r="M373" s="1" t="str">
        <f ca="1">IFERROR(__xludf.DUMMYFUNCTION("IFERROR(JOIN("", "", FILTER('tagsBySource 1'!M$3:M$2402, $A373='tagsBySource 1'!$A$3:$A$2402, 'tagsBySource 1'!M$3:M$2402&lt;&gt;"""")), """")"),"")</f>
        <v/>
      </c>
      <c r="N373" s="1" t="str">
        <f ca="1">IFERROR(__xludf.DUMMYFUNCTION("IFERROR(JOIN("", "", FILTER('tagsBySource 1'!N$3:N$2402, $A373='tagsBySource 1'!$A$3:$A$2402, 'tagsBySource 1'!N$3:N$2402&lt;&gt;"""")), """")"),"")</f>
        <v/>
      </c>
      <c r="O373" s="1" t="str">
        <f ca="1">IFERROR(__xludf.DUMMYFUNCTION("IFERROR(JOIN("", "", FILTER('tagsBySource 1'!O$3:O$2402, $A373='tagsBySource 1'!$A$3:$A$2402, 'tagsBySource 1'!O$3:O$2402&lt;&gt;"""")), """")"),"")</f>
        <v/>
      </c>
      <c r="P373" s="1" t="str">
        <f ca="1">IFERROR(__xludf.DUMMYFUNCTION("IFERROR(JOIN("", "", FILTER('tagsBySource 1'!P$3:P$2402, $A373='tagsBySource 1'!$A$3:$A$2402, 'tagsBySource 1'!P$3:P$2402&lt;&gt;"""")), """")"),"historyTags")</f>
        <v>historyTags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IFERROR(__xludf.DUMMYFUNCTION("IFERROR(JOIN("", "", FILTER('tagsBySource 1'!B$3:B$2402, $A374='tagsBySource 1'!$A$3:$A$2402, 'tagsBySource 1'!B$3:B$2402&lt;&gt;"""")), """")"),"")</f>
        <v/>
      </c>
      <c r="C374" s="1" t="str">
        <f ca="1">IFERROR(__xludf.DUMMYFUNCTION("IFERROR(JOIN("", "", FILTER('tagsBySource 1'!C$3:C$2402, $A374='tagsBySource 1'!$A$3:$A$2402, 'tagsBySource 1'!C$3:C$2402&lt;&gt;"""")), """")"),"")</f>
        <v/>
      </c>
      <c r="D374" s="1" t="str">
        <f ca="1">IFERROR(__xludf.DUMMYFUNCTION("IFERROR(JOIN("", "", FILTER('tagsBySource 1'!D$3:D$2402, $A374='tagsBySource 1'!$A$3:$A$2402, 'tagsBySource 1'!D$3:D$2402&lt;&gt;"""")), """")"),"onchangeTags")</f>
        <v>onchangeTags</v>
      </c>
      <c r="E374" s="1" t="str">
        <f ca="1">IFERROR(__xludf.DUMMYFUNCTION("IFERROR(JOIN("", "", FILTER('tagsBySource 1'!E$3:E$2402, $A374='tagsBySource 1'!$A$3:$A$2402, 'tagsBySource 1'!E$3:E$2402&lt;&gt;"""")), """")"),"onchangeTags")</f>
        <v>onchangeTags</v>
      </c>
      <c r="F374" s="1" t="str">
        <f ca="1">IFERROR(__xludf.DUMMYFUNCTION("IFERROR(JOIN("", "", FILTER('tagsBySource 1'!F$3:F$2402, $A374='tagsBySource 1'!$A$3:$A$2402, 'tagsBySource 1'!F$3:F$2402&lt;&gt;"""")), """")"),"onchangeTags")</f>
        <v>onchangeTags</v>
      </c>
      <c r="G374" s="1" t="str">
        <f ca="1">IFERROR(__xludf.DUMMYFUNCTION("IFERROR(JOIN("", "", FILTER('tagsBySource 1'!G$3:G$2402, $A374='tagsBySource 1'!$A$3:$A$2402, 'tagsBySource 1'!G$3:G$2402&lt;&gt;"""")), """")"),"onchangeTags")</f>
        <v>onchangeTags</v>
      </c>
      <c r="H374" s="1" t="str">
        <f ca="1">IFERROR(__xludf.DUMMYFUNCTION("IFERROR(JOIN("", "", FILTER('tagsBySource 1'!H$3:H$2402, $A374='tagsBySource 1'!$A$3:$A$2402, 'tagsBySource 1'!H$3:H$2402&lt;&gt;"""")), """")"),"onchangeTags")</f>
        <v>onchangeTags</v>
      </c>
      <c r="I374" s="1" t="str">
        <f ca="1">IFERROR(__xludf.DUMMYFUNCTION("IFERROR(JOIN("", "", FILTER('tagsBySource 1'!I$3:I$2402, $A374='tagsBySource 1'!$A$3:$A$2402, 'tagsBySource 1'!I$3:I$2402&lt;&gt;"""")), """")"),"onchangeTags")</f>
        <v>onchangeTags</v>
      </c>
      <c r="J374" s="1" t="str">
        <f ca="1">IFERROR(__xludf.DUMMYFUNCTION("IFERROR(JOIN("", "", FILTER('tagsBySource 1'!J$3:J$2402, $A374='tagsBySource 1'!$A$3:$A$2402, 'tagsBySource 1'!J$3:J$2402&lt;&gt;"""")), """")"),"onchangeTags")</f>
        <v>onchangeTags</v>
      </c>
      <c r="K374" s="1" t="str">
        <f ca="1">IFERROR(__xludf.DUMMYFUNCTION("IFERROR(JOIN("", "", FILTER('tagsBySource 1'!K$3:K$2402, $A374='tagsBySource 1'!$A$3:$A$2402, 'tagsBySource 1'!K$3:K$2402&lt;&gt;"""")), """")"),"onchangeTags")</f>
        <v>onchangeTags</v>
      </c>
      <c r="L374" s="1" t="str">
        <f ca="1">IFERROR(__xludf.DUMMYFUNCTION("IFERROR(JOIN("", "", FILTER('tagsBySource 1'!L$3:L$2402, $A374='tagsBySource 1'!$A$3:$A$2402, 'tagsBySource 1'!L$3:L$2402&lt;&gt;"""")), """")"),"onchangeTags")</f>
        <v>onchangeTags</v>
      </c>
      <c r="M374" s="1" t="str">
        <f ca="1">IFERROR(__xludf.DUMMYFUNCTION("IFERROR(JOIN("", "", FILTER('tagsBySource 1'!M$3:M$2402, $A374='tagsBySource 1'!$A$3:$A$2402, 'tagsBySource 1'!M$3:M$2402&lt;&gt;"""")), """")"),"onchangeTags")</f>
        <v>onchangeTags</v>
      </c>
      <c r="N374" s="1" t="str">
        <f ca="1">IFERROR(__xludf.DUMMYFUNCTION("IFERROR(JOIN("", "", FILTER('tagsBySource 1'!N$3:N$2402, $A374='tagsBySource 1'!$A$3:$A$2402, 'tagsBySource 1'!N$3:N$2402&lt;&gt;"""")), """")"),"onchangeTags")</f>
        <v>onchangeTags</v>
      </c>
      <c r="O374" s="1" t="str">
        <f ca="1">IFERROR(__xludf.DUMMYFUNCTION("IFERROR(JOIN("", "", FILTER('tagsBySource 1'!O$3:O$2402, $A374='tagsBySource 1'!$A$3:$A$2402, 'tagsBySource 1'!O$3:O$2402&lt;&gt;"""")), """")"),"onchangeTags")</f>
        <v>onchangeTags</v>
      </c>
      <c r="P374" s="1" t="str">
        <f ca="1">IFERROR(__xludf.DUMMYFUNCTION("IFERROR(JOIN("", "", FILTER('tagsBySource 1'!P$3:P$2402, $A374='tagsBySource 1'!$A$3:$A$2402, 'tagsBySource 1'!P$3:P$2402&lt;&gt;"""")), """")"),"")</f>
        <v/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IFERROR(__xludf.DUMMYFUNCTION("IFERROR(JOIN("", "", FILTER('tagsBySource 1'!B$3:B$2402, $A375='tagsBySource 1'!$A$3:$A$2402, 'tagsBySource 1'!B$3:B$2402&lt;&gt;"""")), """")"),"")</f>
        <v/>
      </c>
      <c r="C375" s="1" t="str">
        <f ca="1">IFERROR(__xludf.DUMMYFUNCTION("IFERROR(JOIN("", "", FILTER('tagsBySource 1'!C$3:C$2402, $A375='tagsBySource 1'!$A$3:$A$2402, 'tagsBySource 1'!C$3:C$2402&lt;&gt;"""")), """")"),"")</f>
        <v/>
      </c>
      <c r="D375" s="1" t="str">
        <f ca="1">IFERROR(__xludf.DUMMYFUNCTION("IFERROR(JOIN("", "", FILTER('tagsBySource 1'!D$3:D$2402, $A375='tagsBySource 1'!$A$3:$A$2402, 'tagsBySource 1'!D$3:D$2402&lt;&gt;"""")), """")"),"onchangeTags")</f>
        <v>onchangeTags</v>
      </c>
      <c r="E375" s="1" t="str">
        <f ca="1">IFERROR(__xludf.DUMMYFUNCTION("IFERROR(JOIN("", "", FILTER('tagsBySource 1'!E$3:E$2402, $A375='tagsBySource 1'!$A$3:$A$2402, 'tagsBySource 1'!E$3:E$2402&lt;&gt;"""")), """")"),"onchangeTags")</f>
        <v>onchangeTags</v>
      </c>
      <c r="F375" s="1" t="str">
        <f ca="1">IFERROR(__xludf.DUMMYFUNCTION("IFERROR(JOIN("", "", FILTER('tagsBySource 1'!F$3:F$2402, $A375='tagsBySource 1'!$A$3:$A$2402, 'tagsBySource 1'!F$3:F$2402&lt;&gt;"""")), """")"),"onchangeTags")</f>
        <v>onchangeTags</v>
      </c>
      <c r="G375" s="1" t="str">
        <f ca="1">IFERROR(__xludf.DUMMYFUNCTION("IFERROR(JOIN("", "", FILTER('tagsBySource 1'!G$3:G$2402, $A375='tagsBySource 1'!$A$3:$A$2402, 'tagsBySource 1'!G$3:G$2402&lt;&gt;"""")), """")"),"onchangeTags")</f>
        <v>onchangeTags</v>
      </c>
      <c r="H375" s="1" t="str">
        <f ca="1">IFERROR(__xludf.DUMMYFUNCTION("IFERROR(JOIN("", "", FILTER('tagsBySource 1'!H$3:H$2402, $A375='tagsBySource 1'!$A$3:$A$2402, 'tagsBySource 1'!H$3:H$2402&lt;&gt;"""")), """")"),"onchangeTags")</f>
        <v>onchangeTags</v>
      </c>
      <c r="I375" s="1" t="str">
        <f ca="1">IFERROR(__xludf.DUMMYFUNCTION("IFERROR(JOIN("", "", FILTER('tagsBySource 1'!I$3:I$2402, $A375='tagsBySource 1'!$A$3:$A$2402, 'tagsBySource 1'!I$3:I$2402&lt;&gt;"""")), """")"),"onchangeTags")</f>
        <v>onchangeTags</v>
      </c>
      <c r="J375" s="1" t="str">
        <f ca="1">IFERROR(__xludf.DUMMYFUNCTION("IFERROR(JOIN("", "", FILTER('tagsBySource 1'!J$3:J$2402, $A375='tagsBySource 1'!$A$3:$A$2402, 'tagsBySource 1'!J$3:J$2402&lt;&gt;"""")), """")"),"onchangeTags")</f>
        <v>onchangeTags</v>
      </c>
      <c r="K375" s="1" t="str">
        <f ca="1">IFERROR(__xludf.DUMMYFUNCTION("IFERROR(JOIN("", "", FILTER('tagsBySource 1'!K$3:K$2402, $A375='tagsBySource 1'!$A$3:$A$2402, 'tagsBySource 1'!K$3:K$2402&lt;&gt;"""")), """")"),"onchangeTags")</f>
        <v>onchangeTags</v>
      </c>
      <c r="L375" s="1" t="str">
        <f ca="1">IFERROR(__xludf.DUMMYFUNCTION("IFERROR(JOIN("", "", FILTER('tagsBySource 1'!L$3:L$2402, $A375='tagsBySource 1'!$A$3:$A$2402, 'tagsBySource 1'!L$3:L$2402&lt;&gt;"""")), """")"),"onchangeTags")</f>
        <v>onchangeTags</v>
      </c>
      <c r="M375" s="1" t="str">
        <f ca="1">IFERROR(__xludf.DUMMYFUNCTION("IFERROR(JOIN("", "", FILTER('tagsBySource 1'!M$3:M$2402, $A375='tagsBySource 1'!$A$3:$A$2402, 'tagsBySource 1'!M$3:M$2402&lt;&gt;"""")), """")"),"onchangeTags")</f>
        <v>onchangeTags</v>
      </c>
      <c r="N375" s="1" t="str">
        <f ca="1">IFERROR(__xludf.DUMMYFUNCTION("IFERROR(JOIN("", "", FILTER('tagsBySource 1'!N$3:N$2402, $A375='tagsBySource 1'!$A$3:$A$2402, 'tagsBySource 1'!N$3:N$2402&lt;&gt;"""")), """")"),"onchangeTags")</f>
        <v>onchangeTags</v>
      </c>
      <c r="O375" s="1" t="str">
        <f ca="1">IFERROR(__xludf.DUMMYFUNCTION("IFERROR(JOIN("", "", FILTER('tagsBySource 1'!O$3:O$2402, $A375='tagsBySource 1'!$A$3:$A$2402, 'tagsBySource 1'!O$3:O$2402&lt;&gt;"""")), """")"),"onchangeTags")</f>
        <v>onchangeTags</v>
      </c>
      <c r="P375" s="1" t="str">
        <f ca="1">IFERROR(__xludf.DUMMYFUNCTION("IFERROR(JOIN("", "", FILTER('tagsBySource 1'!P$3:P$2402, $A375='tagsBySource 1'!$A$3:$A$2402, 'tagsBySource 1'!P$3:P$2402&lt;&gt;"""")), """")"),"")</f>
        <v/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IFERROR(__xludf.DUMMYFUNCTION("IFERROR(JOIN("", "", FILTER('tagsBySource 1'!B$3:B$2402, $A376='tagsBySource 1'!$A$3:$A$2402, 'tagsBySource 1'!B$3:B$2402&lt;&gt;"""")), """")"),"")</f>
        <v/>
      </c>
      <c r="C376" s="1" t="str">
        <f ca="1">IFERROR(__xludf.DUMMYFUNCTION("IFERROR(JOIN("", "", FILTER('tagsBySource 1'!C$3:C$2402, $A376='tagsBySource 1'!$A$3:$A$2402, 'tagsBySource 1'!C$3:C$2402&lt;&gt;"""")), """")"),"")</f>
        <v/>
      </c>
      <c r="D376" s="1" t="str">
        <f ca="1">IFERROR(__xludf.DUMMYFUNCTION("IFERROR(JOIN("", "", FILTER('tagsBySource 1'!D$3:D$2402, $A376='tagsBySource 1'!$A$3:$A$2402, 'tagsBySource 1'!D$3:D$2402&lt;&gt;"""")), """")"),"onchangeTags")</f>
        <v>onchangeTags</v>
      </c>
      <c r="E376" s="1" t="str">
        <f ca="1">IFERROR(__xludf.DUMMYFUNCTION("IFERROR(JOIN("", "", FILTER('tagsBySource 1'!E$3:E$2402, $A376='tagsBySource 1'!$A$3:$A$2402, 'tagsBySource 1'!E$3:E$2402&lt;&gt;"""")), """")"),"onchangeTags")</f>
        <v>onchangeTags</v>
      </c>
      <c r="F376" s="1" t="str">
        <f ca="1">IFERROR(__xludf.DUMMYFUNCTION("IFERROR(JOIN("", "", FILTER('tagsBySource 1'!F$3:F$2402, $A376='tagsBySource 1'!$A$3:$A$2402, 'tagsBySource 1'!F$3:F$2402&lt;&gt;"""")), """")"),"onchangeTags")</f>
        <v>onchangeTags</v>
      </c>
      <c r="G376" s="1" t="str">
        <f ca="1">IFERROR(__xludf.DUMMYFUNCTION("IFERROR(JOIN("", "", FILTER('tagsBySource 1'!G$3:G$2402, $A376='tagsBySource 1'!$A$3:$A$2402, 'tagsBySource 1'!G$3:G$2402&lt;&gt;"""")), """")"),"onchangeTags")</f>
        <v>onchangeTags</v>
      </c>
      <c r="H376" s="1" t="str">
        <f ca="1">IFERROR(__xludf.DUMMYFUNCTION("IFERROR(JOIN("", "", FILTER('tagsBySource 1'!H$3:H$2402, $A376='tagsBySource 1'!$A$3:$A$2402, 'tagsBySource 1'!H$3:H$2402&lt;&gt;"""")), """")"),"onchangeTags")</f>
        <v>onchangeTags</v>
      </c>
      <c r="I376" s="1" t="str">
        <f ca="1">IFERROR(__xludf.DUMMYFUNCTION("IFERROR(JOIN("", "", FILTER('tagsBySource 1'!I$3:I$2402, $A376='tagsBySource 1'!$A$3:$A$2402, 'tagsBySource 1'!I$3:I$2402&lt;&gt;"""")), """")"),"onchangeTags")</f>
        <v>onchangeTags</v>
      </c>
      <c r="J376" s="1" t="str">
        <f ca="1">IFERROR(__xludf.DUMMYFUNCTION("IFERROR(JOIN("", "", FILTER('tagsBySource 1'!J$3:J$2402, $A376='tagsBySource 1'!$A$3:$A$2402, 'tagsBySource 1'!J$3:J$2402&lt;&gt;"""")), """")"),"onchangeTags")</f>
        <v>onchangeTags</v>
      </c>
      <c r="K376" s="1" t="str">
        <f ca="1">IFERROR(__xludf.DUMMYFUNCTION("IFERROR(JOIN("", "", FILTER('tagsBySource 1'!K$3:K$2402, $A376='tagsBySource 1'!$A$3:$A$2402, 'tagsBySource 1'!K$3:K$2402&lt;&gt;"""")), """")"),"onchangeTags")</f>
        <v>onchangeTags</v>
      </c>
      <c r="L376" s="1" t="str">
        <f ca="1">IFERROR(__xludf.DUMMYFUNCTION("IFERROR(JOIN("", "", FILTER('tagsBySource 1'!L$3:L$2402, $A376='tagsBySource 1'!$A$3:$A$2402, 'tagsBySource 1'!L$3:L$2402&lt;&gt;"""")), """")"),"onchangeTags")</f>
        <v>onchangeTags</v>
      </c>
      <c r="M376" s="1" t="str">
        <f ca="1">IFERROR(__xludf.DUMMYFUNCTION("IFERROR(JOIN("", "", FILTER('tagsBySource 1'!M$3:M$2402, $A376='tagsBySource 1'!$A$3:$A$2402, 'tagsBySource 1'!M$3:M$2402&lt;&gt;"""")), """")"),"onchangeTags")</f>
        <v>onchangeTags</v>
      </c>
      <c r="N376" s="1" t="str">
        <f ca="1">IFERROR(__xludf.DUMMYFUNCTION("IFERROR(JOIN("", "", FILTER('tagsBySource 1'!N$3:N$2402, $A376='tagsBySource 1'!$A$3:$A$2402, 'tagsBySource 1'!N$3:N$2402&lt;&gt;"""")), """")"),"onchangeTags")</f>
        <v>onchangeTags</v>
      </c>
      <c r="O376" s="1" t="str">
        <f ca="1">IFERROR(__xludf.DUMMYFUNCTION("IFERROR(JOIN("", "", FILTER('tagsBySource 1'!O$3:O$2402, $A376='tagsBySource 1'!$A$3:$A$2402, 'tagsBySource 1'!O$3:O$2402&lt;&gt;"""")), """")"),"onchangeTags")</f>
        <v>onchangeTags</v>
      </c>
      <c r="P376" s="1" t="str">
        <f ca="1">IFERROR(__xludf.DUMMYFUNCTION("IFERROR(JOIN("", "", FILTER('tagsBySource 1'!P$3:P$2402, $A376='tagsBySource 1'!$A$3:$A$2402, 'tagsBySource 1'!P$3:P$2402&lt;&gt;"""")), """")"),"")</f>
        <v/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IFERROR(__xludf.DUMMYFUNCTION("IFERROR(JOIN("", "", FILTER('tagsBySource 1'!B$3:B$2402, $A377='tagsBySource 1'!$A$3:$A$2402, 'tagsBySource 1'!B$3:B$2402&lt;&gt;"""")), """")"),"")</f>
        <v/>
      </c>
      <c r="C377" s="1" t="str">
        <f ca="1">IFERROR(__xludf.DUMMYFUNCTION("IFERROR(JOIN("", "", FILTER('tagsBySource 1'!C$3:C$2402, $A377='tagsBySource 1'!$A$3:$A$2402, 'tagsBySource 1'!C$3:C$2402&lt;&gt;"""")), """")"),"")</f>
        <v/>
      </c>
      <c r="D377" s="1" t="str">
        <f ca="1">IFERROR(__xludf.DUMMYFUNCTION("IFERROR(JOIN("", "", FILTER('tagsBySource 1'!D$3:D$2402, $A377='tagsBySource 1'!$A$3:$A$2402, 'tagsBySource 1'!D$3:D$2402&lt;&gt;"""")), """")"),"onchangeTags")</f>
        <v>onchangeTags</v>
      </c>
      <c r="E377" s="1" t="str">
        <f ca="1">IFERROR(__xludf.DUMMYFUNCTION("IFERROR(JOIN("", "", FILTER('tagsBySource 1'!E$3:E$2402, $A377='tagsBySource 1'!$A$3:$A$2402, 'tagsBySource 1'!E$3:E$2402&lt;&gt;"""")), """")"),"onchangeTags")</f>
        <v>onchangeTags</v>
      </c>
      <c r="F377" s="1" t="str">
        <f ca="1">IFERROR(__xludf.DUMMYFUNCTION("IFERROR(JOIN("", "", FILTER('tagsBySource 1'!F$3:F$2402, $A377='tagsBySource 1'!$A$3:$A$2402, 'tagsBySource 1'!F$3:F$2402&lt;&gt;"""")), """")"),"onchangeTags")</f>
        <v>onchangeTags</v>
      </c>
      <c r="G377" s="1" t="str">
        <f ca="1">IFERROR(__xludf.DUMMYFUNCTION("IFERROR(JOIN("", "", FILTER('tagsBySource 1'!G$3:G$2402, $A377='tagsBySource 1'!$A$3:$A$2402, 'tagsBySource 1'!G$3:G$2402&lt;&gt;"""")), """")"),"onchangeTags")</f>
        <v>onchangeTags</v>
      </c>
      <c r="H377" s="1" t="str">
        <f ca="1">IFERROR(__xludf.DUMMYFUNCTION("IFERROR(JOIN("", "", FILTER('tagsBySource 1'!H$3:H$2402, $A377='tagsBySource 1'!$A$3:$A$2402, 'tagsBySource 1'!H$3:H$2402&lt;&gt;"""")), """")"),"onchangeTags")</f>
        <v>onchangeTags</v>
      </c>
      <c r="I377" s="1" t="str">
        <f ca="1">IFERROR(__xludf.DUMMYFUNCTION("IFERROR(JOIN("", "", FILTER('tagsBySource 1'!I$3:I$2402, $A377='tagsBySource 1'!$A$3:$A$2402, 'tagsBySource 1'!I$3:I$2402&lt;&gt;"""")), """")"),"onchangeTags")</f>
        <v>onchangeTags</v>
      </c>
      <c r="J377" s="1" t="str">
        <f ca="1">IFERROR(__xludf.DUMMYFUNCTION("IFERROR(JOIN("", "", FILTER('tagsBySource 1'!J$3:J$2402, $A377='tagsBySource 1'!$A$3:$A$2402, 'tagsBySource 1'!J$3:J$2402&lt;&gt;"""")), """")"),"onchangeTags")</f>
        <v>onchangeTags</v>
      </c>
      <c r="K377" s="1" t="str">
        <f ca="1">IFERROR(__xludf.DUMMYFUNCTION("IFERROR(JOIN("", "", FILTER('tagsBySource 1'!K$3:K$2402, $A377='tagsBySource 1'!$A$3:$A$2402, 'tagsBySource 1'!K$3:K$2402&lt;&gt;"""")), """")"),"onchangeTags")</f>
        <v>onchangeTags</v>
      </c>
      <c r="L377" s="1" t="str">
        <f ca="1">IFERROR(__xludf.DUMMYFUNCTION("IFERROR(JOIN("", "", FILTER('tagsBySource 1'!L$3:L$2402, $A377='tagsBySource 1'!$A$3:$A$2402, 'tagsBySource 1'!L$3:L$2402&lt;&gt;"""")), """")"),"onchangeTags")</f>
        <v>onchangeTags</v>
      </c>
      <c r="M377" s="1" t="str">
        <f ca="1">IFERROR(__xludf.DUMMYFUNCTION("IFERROR(JOIN("", "", FILTER('tagsBySource 1'!M$3:M$2402, $A377='tagsBySource 1'!$A$3:$A$2402, 'tagsBySource 1'!M$3:M$2402&lt;&gt;"""")), """")"),"onchangeTags")</f>
        <v>onchangeTags</v>
      </c>
      <c r="N377" s="1" t="str">
        <f ca="1">IFERROR(__xludf.DUMMYFUNCTION("IFERROR(JOIN("", "", FILTER('tagsBySource 1'!N$3:N$2402, $A377='tagsBySource 1'!$A$3:$A$2402, 'tagsBySource 1'!N$3:N$2402&lt;&gt;"""")), """")"),"onchangeTags")</f>
        <v>onchangeTags</v>
      </c>
      <c r="O377" s="1" t="str">
        <f ca="1">IFERROR(__xludf.DUMMYFUNCTION("IFERROR(JOIN("", "", FILTER('tagsBySource 1'!O$3:O$2402, $A377='tagsBySource 1'!$A$3:$A$2402, 'tagsBySource 1'!O$3:O$2402&lt;&gt;"""")), """")"),"onchangeTags")</f>
        <v>onchangeTags</v>
      </c>
      <c r="P377" s="1" t="str">
        <f ca="1">IFERROR(__xludf.DUMMYFUNCTION("IFERROR(JOIN("", "", FILTER('tagsBySource 1'!P$3:P$2402, $A377='tagsBySource 1'!$A$3:$A$2402, 'tagsBySource 1'!P$3:P$2402&lt;&gt;"""")), """")"),"")</f>
        <v/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IFERROR(__xludf.DUMMYFUNCTION("IFERROR(JOIN("", "", FILTER('tagsBySource 1'!B$3:B$2402, $A378='tagsBySource 1'!$A$3:$A$2402, 'tagsBySource 1'!B$3:B$2402&lt;&gt;"""")), """")"),"")</f>
        <v/>
      </c>
      <c r="C378" s="1" t="str">
        <f ca="1">IFERROR(__xludf.DUMMYFUNCTION("IFERROR(JOIN("", "", FILTER('tagsBySource 1'!C$3:C$2402, $A378='tagsBySource 1'!$A$3:$A$2402, 'tagsBySource 1'!C$3:C$2402&lt;&gt;"""")), """")"),"")</f>
        <v/>
      </c>
      <c r="D378" s="1" t="str">
        <f ca="1">IFERROR(__xludf.DUMMYFUNCTION("IFERROR(JOIN("", "", FILTER('tagsBySource 1'!D$3:D$2402, $A378='tagsBySource 1'!$A$3:$A$2402, 'tagsBySource 1'!D$3:D$2402&lt;&gt;"""")), """")"),"onchangeTags, historyTags")</f>
        <v>onchangeTags, historyTags</v>
      </c>
      <c r="E378" s="1" t="str">
        <f ca="1">IFERROR(__xludf.DUMMYFUNCTION("IFERROR(JOIN("", "", FILTER('tagsBySource 1'!E$3:E$2402, $A378='tagsBySource 1'!$A$3:$A$2402, 'tagsBySource 1'!E$3:E$2402&lt;&gt;"""")), """")"),"onchangeTags, historyTags")</f>
        <v>onchangeTags, historyTags</v>
      </c>
      <c r="F378" s="1" t="str">
        <f ca="1">IFERROR(__xludf.DUMMYFUNCTION("IFERROR(JOIN("", "", FILTER('tagsBySource 1'!F$3:F$2402, $A378='tagsBySource 1'!$A$3:$A$2402, 'tagsBySource 1'!F$3:F$2402&lt;&gt;"""")), """")"),"onchangeTags, historyTags")</f>
        <v>onchangeTags, historyTags</v>
      </c>
      <c r="G378" s="1" t="str">
        <f ca="1">IFERROR(__xludf.DUMMYFUNCTION("IFERROR(JOIN("", "", FILTER('tagsBySource 1'!G$3:G$2402, $A378='tagsBySource 1'!$A$3:$A$2402, 'tagsBySource 1'!G$3:G$2402&lt;&gt;"""")), """")"),"onchangeTags, historyTags")</f>
        <v>onchangeTags, historyTags</v>
      </c>
      <c r="H378" s="1" t="str">
        <f ca="1">IFERROR(__xludf.DUMMYFUNCTION("IFERROR(JOIN("", "", FILTER('tagsBySource 1'!H$3:H$2402, $A378='tagsBySource 1'!$A$3:$A$2402, 'tagsBySource 1'!H$3:H$2402&lt;&gt;"""")), """")"),"onchangeTags, historyTags")</f>
        <v>onchangeTags, historyTags</v>
      </c>
      <c r="I378" s="1" t="str">
        <f ca="1">IFERROR(__xludf.DUMMYFUNCTION("IFERROR(JOIN("", "", FILTER('tagsBySource 1'!I$3:I$2402, $A378='tagsBySource 1'!$A$3:$A$2402, 'tagsBySource 1'!I$3:I$2402&lt;&gt;"""")), """")"),"onchangeTags, historyTags")</f>
        <v>onchangeTags, historyTags</v>
      </c>
      <c r="J378" s="1" t="str">
        <f ca="1">IFERROR(__xludf.DUMMYFUNCTION("IFERROR(JOIN("", "", FILTER('tagsBySource 1'!J$3:J$2402, $A378='tagsBySource 1'!$A$3:$A$2402, 'tagsBySource 1'!J$3:J$2402&lt;&gt;"""")), """")"),"onchangeTags, historyTags")</f>
        <v>onchangeTags, historyTags</v>
      </c>
      <c r="K378" s="1" t="str">
        <f ca="1">IFERROR(__xludf.DUMMYFUNCTION("IFERROR(JOIN("", "", FILTER('tagsBySource 1'!K$3:K$2402, $A378='tagsBySource 1'!$A$3:$A$2402, 'tagsBySource 1'!K$3:K$2402&lt;&gt;"""")), """")"),"onchangeTags, historyTags")</f>
        <v>onchangeTags, historyTags</v>
      </c>
      <c r="L378" s="1" t="str">
        <f ca="1">IFERROR(__xludf.DUMMYFUNCTION("IFERROR(JOIN("", "", FILTER('tagsBySource 1'!L$3:L$2402, $A378='tagsBySource 1'!$A$3:$A$2402, 'tagsBySource 1'!L$3:L$2402&lt;&gt;"""")), """")"),"onchangeTags, historyTags")</f>
        <v>onchangeTags, historyTags</v>
      </c>
      <c r="M378" s="1" t="str">
        <f ca="1">IFERROR(__xludf.DUMMYFUNCTION("IFERROR(JOIN("", "", FILTER('tagsBySource 1'!M$3:M$2402, $A378='tagsBySource 1'!$A$3:$A$2402, 'tagsBySource 1'!M$3:M$2402&lt;&gt;"""")), """")"),"onchangeTags, historyTags")</f>
        <v>onchangeTags, historyTags</v>
      </c>
      <c r="N378" s="1" t="str">
        <f ca="1">IFERROR(__xludf.DUMMYFUNCTION("IFERROR(JOIN("", "", FILTER('tagsBySource 1'!N$3:N$2402, $A378='tagsBySource 1'!$A$3:$A$2402, 'tagsBySource 1'!N$3:N$2402&lt;&gt;"""")), """")"),"onchangeTags, historyTags")</f>
        <v>onchangeTags, historyTags</v>
      </c>
      <c r="O378" s="1" t="str">
        <f ca="1">IFERROR(__xludf.DUMMYFUNCTION("IFERROR(JOIN("", "", FILTER('tagsBySource 1'!O$3:O$2402, $A378='tagsBySource 1'!$A$3:$A$2402, 'tagsBySource 1'!O$3:O$2402&lt;&gt;"""")), """")"),"onchangeTags, historyTags")</f>
        <v>onchangeTags, historyTags</v>
      </c>
      <c r="P378" s="1" t="str">
        <f ca="1">IFERROR(__xludf.DUMMYFUNCTION("IFERROR(JOIN("", "", FILTER('tagsBySource 1'!P$3:P$2402, $A378='tagsBySource 1'!$A$3:$A$2402, 'tagsBySource 1'!P$3:P$2402&lt;&gt;"""")), """")"),"")</f>
        <v/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IFERROR(__xludf.DUMMYFUNCTION("IFERROR(JOIN("", "", FILTER('tagsBySource 1'!B$3:B$2402, $A379='tagsBySource 1'!$A$3:$A$2402, 'tagsBySource 1'!B$3:B$2402&lt;&gt;"""")), """")"),"")</f>
        <v/>
      </c>
      <c r="C379" s="1" t="str">
        <f ca="1">IFERROR(__xludf.DUMMYFUNCTION("IFERROR(JOIN("", "", FILTER('tagsBySource 1'!C$3:C$2402, $A379='tagsBySource 1'!$A$3:$A$2402, 'tagsBySource 1'!C$3:C$2402&lt;&gt;"""")), """")"),"")</f>
        <v/>
      </c>
      <c r="D379" s="1" t="str">
        <f ca="1">IFERROR(__xludf.DUMMYFUNCTION("IFERROR(JOIN("", "", FILTER('tagsBySource 1'!D$3:D$2402, $A379='tagsBySource 1'!$A$3:$A$2402, 'tagsBySource 1'!D$3:D$2402&lt;&gt;"""")), """")"),"onchangeTags, historyTags")</f>
        <v>onchangeTags, historyTags</v>
      </c>
      <c r="E379" s="1" t="str">
        <f ca="1">IFERROR(__xludf.DUMMYFUNCTION("IFERROR(JOIN("", "", FILTER('tagsBySource 1'!E$3:E$2402, $A379='tagsBySource 1'!$A$3:$A$2402, 'tagsBySource 1'!E$3:E$2402&lt;&gt;"""")), """")"),"onchangeTags, historyTags")</f>
        <v>onchangeTags, historyTags</v>
      </c>
      <c r="F379" s="1" t="str">
        <f ca="1">IFERROR(__xludf.DUMMYFUNCTION("IFERROR(JOIN("", "", FILTER('tagsBySource 1'!F$3:F$2402, $A379='tagsBySource 1'!$A$3:$A$2402, 'tagsBySource 1'!F$3:F$2402&lt;&gt;"""")), """")"),"onchangeTags, historyTags")</f>
        <v>onchangeTags, historyTags</v>
      </c>
      <c r="G379" s="1" t="str">
        <f ca="1">IFERROR(__xludf.DUMMYFUNCTION("IFERROR(JOIN("", "", FILTER('tagsBySource 1'!G$3:G$2402, $A379='tagsBySource 1'!$A$3:$A$2402, 'tagsBySource 1'!G$3:G$2402&lt;&gt;"""")), """")"),"onchangeTags, historyTags")</f>
        <v>onchangeTags, historyTags</v>
      </c>
      <c r="H379" s="1" t="str">
        <f ca="1">IFERROR(__xludf.DUMMYFUNCTION("IFERROR(JOIN("", "", FILTER('tagsBySource 1'!H$3:H$2402, $A379='tagsBySource 1'!$A$3:$A$2402, 'tagsBySource 1'!H$3:H$2402&lt;&gt;"""")), """")"),"onchangeTags, historyTags")</f>
        <v>onchangeTags, historyTags</v>
      </c>
      <c r="I379" s="1" t="str">
        <f ca="1">IFERROR(__xludf.DUMMYFUNCTION("IFERROR(JOIN("", "", FILTER('tagsBySource 1'!I$3:I$2402, $A379='tagsBySource 1'!$A$3:$A$2402, 'tagsBySource 1'!I$3:I$2402&lt;&gt;"""")), """")"),"onchangeTags, historyTags")</f>
        <v>onchangeTags, historyTags</v>
      </c>
      <c r="J379" s="1" t="str">
        <f ca="1">IFERROR(__xludf.DUMMYFUNCTION("IFERROR(JOIN("", "", FILTER('tagsBySource 1'!J$3:J$2402, $A379='tagsBySource 1'!$A$3:$A$2402, 'tagsBySource 1'!J$3:J$2402&lt;&gt;"""")), """")"),"onchangeTags, historyTags")</f>
        <v>onchangeTags, historyTags</v>
      </c>
      <c r="K379" s="1" t="str">
        <f ca="1">IFERROR(__xludf.DUMMYFUNCTION("IFERROR(JOIN("", "", FILTER('tagsBySource 1'!K$3:K$2402, $A379='tagsBySource 1'!$A$3:$A$2402, 'tagsBySource 1'!K$3:K$2402&lt;&gt;"""")), """")"),"onchangeTags, historyTags")</f>
        <v>onchangeTags, historyTags</v>
      </c>
      <c r="L379" s="1" t="str">
        <f ca="1">IFERROR(__xludf.DUMMYFUNCTION("IFERROR(JOIN("", "", FILTER('tagsBySource 1'!L$3:L$2402, $A379='tagsBySource 1'!$A$3:$A$2402, 'tagsBySource 1'!L$3:L$2402&lt;&gt;"""")), """")"),"onchangeTags, historyTags")</f>
        <v>onchangeTags, historyTags</v>
      </c>
      <c r="M379" s="1" t="str">
        <f ca="1">IFERROR(__xludf.DUMMYFUNCTION("IFERROR(JOIN("", "", FILTER('tagsBySource 1'!M$3:M$2402, $A379='tagsBySource 1'!$A$3:$A$2402, 'tagsBySource 1'!M$3:M$2402&lt;&gt;"""")), """")"),"onchangeTags, historyTags")</f>
        <v>onchangeTags, historyTags</v>
      </c>
      <c r="N379" s="1" t="str">
        <f ca="1">IFERROR(__xludf.DUMMYFUNCTION("IFERROR(JOIN("", "", FILTER('tagsBySource 1'!N$3:N$2402, $A379='tagsBySource 1'!$A$3:$A$2402, 'tagsBySource 1'!N$3:N$2402&lt;&gt;"""")), """")"),"onchangeTags, historyTags")</f>
        <v>onchangeTags, historyTags</v>
      </c>
      <c r="O379" s="1" t="str">
        <f ca="1">IFERROR(__xludf.DUMMYFUNCTION("IFERROR(JOIN("", "", FILTER('tagsBySource 1'!O$3:O$2402, $A379='tagsBySource 1'!$A$3:$A$2402, 'tagsBySource 1'!O$3:O$2402&lt;&gt;"""")), """")"),"onchangeTags, historyTags")</f>
        <v>onchangeTags, historyTags</v>
      </c>
      <c r="P379" s="1" t="str">
        <f ca="1">IFERROR(__xludf.DUMMYFUNCTION("IFERROR(JOIN("", "", FILTER('tagsBySource 1'!P$3:P$2402, $A379='tagsBySource 1'!$A$3:$A$2402, 'tagsBySource 1'!P$3:P$2402&lt;&gt;"""")), """")"),"")</f>
        <v/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IFERROR(__xludf.DUMMYFUNCTION("IFERROR(JOIN("", "", FILTER('tagsBySource 1'!B$3:B$2402, $A380='tagsBySource 1'!$A$3:$A$2402, 'tagsBySource 1'!B$3:B$2402&lt;&gt;"""")), """")"),"")</f>
        <v/>
      </c>
      <c r="C380" s="1" t="str">
        <f ca="1">IFERROR(__xludf.DUMMYFUNCTION("IFERROR(JOIN("", "", FILTER('tagsBySource 1'!C$3:C$2402, $A380='tagsBySource 1'!$A$3:$A$2402, 'tagsBySource 1'!C$3:C$2402&lt;&gt;"""")), """")"),"")</f>
        <v/>
      </c>
      <c r="D380" s="1" t="str">
        <f ca="1">IFERROR(__xludf.DUMMYFUNCTION("IFERROR(JOIN("", "", FILTER('tagsBySource 1'!D$3:D$2402, $A380='tagsBySource 1'!$A$3:$A$2402, 'tagsBySource 1'!D$3:D$2402&lt;&gt;"""")), """")"),"onchangeTags")</f>
        <v>onchangeTags</v>
      </c>
      <c r="E380" s="1" t="str">
        <f ca="1">IFERROR(__xludf.DUMMYFUNCTION("IFERROR(JOIN("", "", FILTER('tagsBySource 1'!E$3:E$2402, $A380='tagsBySource 1'!$A$3:$A$2402, 'tagsBySource 1'!E$3:E$2402&lt;&gt;"""")), """")"),"onchangeTags")</f>
        <v>onchangeTags</v>
      </c>
      <c r="F380" s="1" t="str">
        <f ca="1">IFERROR(__xludf.DUMMYFUNCTION("IFERROR(JOIN("", "", FILTER('tagsBySource 1'!F$3:F$2402, $A380='tagsBySource 1'!$A$3:$A$2402, 'tagsBySource 1'!F$3:F$2402&lt;&gt;"""")), """")"),"onchangeTags")</f>
        <v>onchangeTags</v>
      </c>
      <c r="G380" s="1" t="str">
        <f ca="1">IFERROR(__xludf.DUMMYFUNCTION("IFERROR(JOIN("", "", FILTER('tagsBySource 1'!G$3:G$2402, $A380='tagsBySource 1'!$A$3:$A$2402, 'tagsBySource 1'!G$3:G$2402&lt;&gt;"""")), """")"),"onchangeTags")</f>
        <v>onchangeTags</v>
      </c>
      <c r="H380" s="1" t="str">
        <f ca="1">IFERROR(__xludf.DUMMYFUNCTION("IFERROR(JOIN("", "", FILTER('tagsBySource 1'!H$3:H$2402, $A380='tagsBySource 1'!$A$3:$A$2402, 'tagsBySource 1'!H$3:H$2402&lt;&gt;"""")), """")"),"onchangeTags")</f>
        <v>onchangeTags</v>
      </c>
      <c r="I380" s="1" t="str">
        <f ca="1">IFERROR(__xludf.DUMMYFUNCTION("IFERROR(JOIN("", "", FILTER('tagsBySource 1'!I$3:I$2402, $A380='tagsBySource 1'!$A$3:$A$2402, 'tagsBySource 1'!I$3:I$2402&lt;&gt;"""")), """")"),"onchangeTags")</f>
        <v>onchangeTags</v>
      </c>
      <c r="J380" s="1" t="str">
        <f ca="1">IFERROR(__xludf.DUMMYFUNCTION("IFERROR(JOIN("", "", FILTER('tagsBySource 1'!J$3:J$2402, $A380='tagsBySource 1'!$A$3:$A$2402, 'tagsBySource 1'!J$3:J$2402&lt;&gt;"""")), """")"),"onchangeTags")</f>
        <v>onchangeTags</v>
      </c>
      <c r="K380" s="1" t="str">
        <f ca="1">IFERROR(__xludf.DUMMYFUNCTION("IFERROR(JOIN("", "", FILTER('tagsBySource 1'!K$3:K$2402, $A380='tagsBySource 1'!$A$3:$A$2402, 'tagsBySource 1'!K$3:K$2402&lt;&gt;"""")), """")"),"onchangeTags")</f>
        <v>onchangeTags</v>
      </c>
      <c r="L380" s="1" t="str">
        <f ca="1">IFERROR(__xludf.DUMMYFUNCTION("IFERROR(JOIN("", "", FILTER('tagsBySource 1'!L$3:L$2402, $A380='tagsBySource 1'!$A$3:$A$2402, 'tagsBySource 1'!L$3:L$2402&lt;&gt;"""")), """")"),"onchangeTags")</f>
        <v>onchangeTags</v>
      </c>
      <c r="M380" s="1" t="str">
        <f ca="1">IFERROR(__xludf.DUMMYFUNCTION("IFERROR(JOIN("", "", FILTER('tagsBySource 1'!M$3:M$2402, $A380='tagsBySource 1'!$A$3:$A$2402, 'tagsBySource 1'!M$3:M$2402&lt;&gt;"""")), """")"),"onchangeTags")</f>
        <v>onchangeTags</v>
      </c>
      <c r="N380" s="1" t="str">
        <f ca="1">IFERROR(__xludf.DUMMYFUNCTION("IFERROR(JOIN("", "", FILTER('tagsBySource 1'!N$3:N$2402, $A380='tagsBySource 1'!$A$3:$A$2402, 'tagsBySource 1'!N$3:N$2402&lt;&gt;"""")), """")"),"onchangeTags")</f>
        <v>onchangeTags</v>
      </c>
      <c r="O380" s="1" t="str">
        <f ca="1">IFERROR(__xludf.DUMMYFUNCTION("IFERROR(JOIN("", "", FILTER('tagsBySource 1'!O$3:O$2402, $A380='tagsBySource 1'!$A$3:$A$2402, 'tagsBySource 1'!O$3:O$2402&lt;&gt;"""")), """")"),"onchangeTags")</f>
        <v>onchangeTags</v>
      </c>
      <c r="P380" s="1" t="str">
        <f ca="1">IFERROR(__xludf.DUMMYFUNCTION("IFERROR(JOIN("", "", FILTER('tagsBySource 1'!P$3:P$2402, $A380='tagsBySource 1'!$A$3:$A$2402, 'tagsBySource 1'!P$3:P$2402&lt;&gt;"""")), """")"),"")</f>
        <v/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IFERROR(__xludf.DUMMYFUNCTION("IFERROR(JOIN("", "", FILTER('tagsBySource 1'!B$3:B$2402, $A381='tagsBySource 1'!$A$3:$A$2402, 'tagsBySource 1'!B$3:B$2402&lt;&gt;"""")), """")"),"")</f>
        <v/>
      </c>
      <c r="C381" s="1" t="str">
        <f ca="1">IFERROR(__xludf.DUMMYFUNCTION("IFERROR(JOIN("", "", FILTER('tagsBySource 1'!C$3:C$2402, $A381='tagsBySource 1'!$A$3:$A$2402, 'tagsBySource 1'!C$3:C$2402&lt;&gt;"""")), """")"),"")</f>
        <v/>
      </c>
      <c r="D381" s="1" t="str">
        <f ca="1">IFERROR(__xludf.DUMMYFUNCTION("IFERROR(JOIN("", "", FILTER('tagsBySource 1'!D$3:D$2402, $A381='tagsBySource 1'!$A$3:$A$2402, 'tagsBySource 1'!D$3:D$2402&lt;&gt;"""")), """")"),"onchangeTags")</f>
        <v>onchangeTags</v>
      </c>
      <c r="E381" s="1" t="str">
        <f ca="1">IFERROR(__xludf.DUMMYFUNCTION("IFERROR(JOIN("", "", FILTER('tagsBySource 1'!E$3:E$2402, $A381='tagsBySource 1'!$A$3:$A$2402, 'tagsBySource 1'!E$3:E$2402&lt;&gt;"""")), """")"),"onchangeTags")</f>
        <v>onchangeTags</v>
      </c>
      <c r="F381" s="1" t="str">
        <f ca="1">IFERROR(__xludf.DUMMYFUNCTION("IFERROR(JOIN("", "", FILTER('tagsBySource 1'!F$3:F$2402, $A381='tagsBySource 1'!$A$3:$A$2402, 'tagsBySource 1'!F$3:F$2402&lt;&gt;"""")), """")"),"onchangeTags")</f>
        <v>onchangeTags</v>
      </c>
      <c r="G381" s="1" t="str">
        <f ca="1">IFERROR(__xludf.DUMMYFUNCTION("IFERROR(JOIN("", "", FILTER('tagsBySource 1'!G$3:G$2402, $A381='tagsBySource 1'!$A$3:$A$2402, 'tagsBySource 1'!G$3:G$2402&lt;&gt;"""")), """")"),"onchangeTags")</f>
        <v>onchangeTags</v>
      </c>
      <c r="H381" s="1" t="str">
        <f ca="1">IFERROR(__xludf.DUMMYFUNCTION("IFERROR(JOIN("", "", FILTER('tagsBySource 1'!H$3:H$2402, $A381='tagsBySource 1'!$A$3:$A$2402, 'tagsBySource 1'!H$3:H$2402&lt;&gt;"""")), """")"),"onchangeTags")</f>
        <v>onchangeTags</v>
      </c>
      <c r="I381" s="1" t="str">
        <f ca="1">IFERROR(__xludf.DUMMYFUNCTION("IFERROR(JOIN("", "", FILTER('tagsBySource 1'!I$3:I$2402, $A381='tagsBySource 1'!$A$3:$A$2402, 'tagsBySource 1'!I$3:I$2402&lt;&gt;"""")), """")"),"onchangeTags")</f>
        <v>onchangeTags</v>
      </c>
      <c r="J381" s="1" t="str">
        <f ca="1">IFERROR(__xludf.DUMMYFUNCTION("IFERROR(JOIN("", "", FILTER('tagsBySource 1'!J$3:J$2402, $A381='tagsBySource 1'!$A$3:$A$2402, 'tagsBySource 1'!J$3:J$2402&lt;&gt;"""")), """")"),"onchangeTags")</f>
        <v>onchangeTags</v>
      </c>
      <c r="K381" s="1" t="str">
        <f ca="1">IFERROR(__xludf.DUMMYFUNCTION("IFERROR(JOIN("", "", FILTER('tagsBySource 1'!K$3:K$2402, $A381='tagsBySource 1'!$A$3:$A$2402, 'tagsBySource 1'!K$3:K$2402&lt;&gt;"""")), """")"),"onchangeTags")</f>
        <v>onchangeTags</v>
      </c>
      <c r="L381" s="1" t="str">
        <f ca="1">IFERROR(__xludf.DUMMYFUNCTION("IFERROR(JOIN("", "", FILTER('tagsBySource 1'!L$3:L$2402, $A381='tagsBySource 1'!$A$3:$A$2402, 'tagsBySource 1'!L$3:L$2402&lt;&gt;"""")), """")"),"onchangeTags")</f>
        <v>onchangeTags</v>
      </c>
      <c r="M381" s="1" t="str">
        <f ca="1">IFERROR(__xludf.DUMMYFUNCTION("IFERROR(JOIN("", "", FILTER('tagsBySource 1'!M$3:M$2402, $A381='tagsBySource 1'!$A$3:$A$2402, 'tagsBySource 1'!M$3:M$2402&lt;&gt;"""")), """")"),"onchangeTags")</f>
        <v>onchangeTags</v>
      </c>
      <c r="N381" s="1" t="str">
        <f ca="1">IFERROR(__xludf.DUMMYFUNCTION("IFERROR(JOIN("", "", FILTER('tagsBySource 1'!N$3:N$2402, $A381='tagsBySource 1'!$A$3:$A$2402, 'tagsBySource 1'!N$3:N$2402&lt;&gt;"""")), """")"),"onchangeTags")</f>
        <v>onchangeTags</v>
      </c>
      <c r="O381" s="1" t="str">
        <f ca="1">IFERROR(__xludf.DUMMYFUNCTION("IFERROR(JOIN("", "", FILTER('tagsBySource 1'!O$3:O$2402, $A381='tagsBySource 1'!$A$3:$A$2402, 'tagsBySource 1'!O$3:O$2402&lt;&gt;"""")), """")"),"onchangeTags")</f>
        <v>onchangeTags</v>
      </c>
      <c r="P381" s="1" t="str">
        <f ca="1">IFERROR(__xludf.DUMMYFUNCTION("IFERROR(JOIN("", "", FILTER('tagsBySource 1'!P$3:P$2402, $A381='tagsBySource 1'!$A$3:$A$2402, 'tagsBySource 1'!P$3:P$2402&lt;&gt;"""")), """")"),"")</f>
        <v/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IFERROR(__xludf.DUMMYFUNCTION("IFERROR(JOIN("", "", FILTER('tagsBySource 1'!B$3:B$2402, $A382='tagsBySource 1'!$A$3:$A$2402, 'tagsBySource 1'!B$3:B$2402&lt;&gt;"""")), """")"),"")</f>
        <v/>
      </c>
      <c r="C382" s="1" t="str">
        <f ca="1">IFERROR(__xludf.DUMMYFUNCTION("IFERROR(JOIN("", "", FILTER('tagsBySource 1'!C$3:C$2402, $A382='tagsBySource 1'!$A$3:$A$2402, 'tagsBySource 1'!C$3:C$2402&lt;&gt;"""")), """")"),"")</f>
        <v/>
      </c>
      <c r="D382" s="1" t="str">
        <f ca="1">IFERROR(__xludf.DUMMYFUNCTION("IFERROR(JOIN("", "", FILTER('tagsBySource 1'!D$3:D$2402, $A382='tagsBySource 1'!$A$3:$A$2402, 'tagsBySource 1'!D$3:D$2402&lt;&gt;"""")), """")"),"onchangeTags")</f>
        <v>onchangeTags</v>
      </c>
      <c r="E382" s="1" t="str">
        <f ca="1">IFERROR(__xludf.DUMMYFUNCTION("IFERROR(JOIN("", "", FILTER('tagsBySource 1'!E$3:E$2402, $A382='tagsBySource 1'!$A$3:$A$2402, 'tagsBySource 1'!E$3:E$2402&lt;&gt;"""")), """")"),"onchangeTags")</f>
        <v>onchangeTags</v>
      </c>
      <c r="F382" s="1" t="str">
        <f ca="1">IFERROR(__xludf.DUMMYFUNCTION("IFERROR(JOIN("", "", FILTER('tagsBySource 1'!F$3:F$2402, $A382='tagsBySource 1'!$A$3:$A$2402, 'tagsBySource 1'!F$3:F$2402&lt;&gt;"""")), """")"),"onchangeTags")</f>
        <v>onchangeTags</v>
      </c>
      <c r="G382" s="1" t="str">
        <f ca="1">IFERROR(__xludf.DUMMYFUNCTION("IFERROR(JOIN("", "", FILTER('tagsBySource 1'!G$3:G$2402, $A382='tagsBySource 1'!$A$3:$A$2402, 'tagsBySource 1'!G$3:G$2402&lt;&gt;"""")), """")"),"onchangeTags")</f>
        <v>onchangeTags</v>
      </c>
      <c r="H382" s="1" t="str">
        <f ca="1">IFERROR(__xludf.DUMMYFUNCTION("IFERROR(JOIN("", "", FILTER('tagsBySource 1'!H$3:H$2402, $A382='tagsBySource 1'!$A$3:$A$2402, 'tagsBySource 1'!H$3:H$2402&lt;&gt;"""")), """")"),"onchangeTags")</f>
        <v>onchangeTags</v>
      </c>
      <c r="I382" s="1" t="str">
        <f ca="1">IFERROR(__xludf.DUMMYFUNCTION("IFERROR(JOIN("", "", FILTER('tagsBySource 1'!I$3:I$2402, $A382='tagsBySource 1'!$A$3:$A$2402, 'tagsBySource 1'!I$3:I$2402&lt;&gt;"""")), """")"),"onchangeTags")</f>
        <v>onchangeTags</v>
      </c>
      <c r="J382" s="1" t="str">
        <f ca="1">IFERROR(__xludf.DUMMYFUNCTION("IFERROR(JOIN("", "", FILTER('tagsBySource 1'!J$3:J$2402, $A382='tagsBySource 1'!$A$3:$A$2402, 'tagsBySource 1'!J$3:J$2402&lt;&gt;"""")), """")"),"onchangeTags")</f>
        <v>onchangeTags</v>
      </c>
      <c r="K382" s="1" t="str">
        <f ca="1">IFERROR(__xludf.DUMMYFUNCTION("IFERROR(JOIN("", "", FILTER('tagsBySource 1'!K$3:K$2402, $A382='tagsBySource 1'!$A$3:$A$2402, 'tagsBySource 1'!K$3:K$2402&lt;&gt;"""")), """")"),"onchangeTags")</f>
        <v>onchangeTags</v>
      </c>
      <c r="L382" s="1" t="str">
        <f ca="1">IFERROR(__xludf.DUMMYFUNCTION("IFERROR(JOIN("", "", FILTER('tagsBySource 1'!L$3:L$2402, $A382='tagsBySource 1'!$A$3:$A$2402, 'tagsBySource 1'!L$3:L$2402&lt;&gt;"""")), """")"),"onchangeTags")</f>
        <v>onchangeTags</v>
      </c>
      <c r="M382" s="1" t="str">
        <f ca="1">IFERROR(__xludf.DUMMYFUNCTION("IFERROR(JOIN("", "", FILTER('tagsBySource 1'!M$3:M$2402, $A382='tagsBySource 1'!$A$3:$A$2402, 'tagsBySource 1'!M$3:M$2402&lt;&gt;"""")), """")"),"onchangeTags")</f>
        <v>onchangeTags</v>
      </c>
      <c r="N382" s="1" t="str">
        <f ca="1">IFERROR(__xludf.DUMMYFUNCTION("IFERROR(JOIN("", "", FILTER('tagsBySource 1'!N$3:N$2402, $A382='tagsBySource 1'!$A$3:$A$2402, 'tagsBySource 1'!N$3:N$2402&lt;&gt;"""")), """")"),"onchangeTags")</f>
        <v>onchangeTags</v>
      </c>
      <c r="O382" s="1" t="str">
        <f ca="1">IFERROR(__xludf.DUMMYFUNCTION("IFERROR(JOIN("", "", FILTER('tagsBySource 1'!O$3:O$2402, $A382='tagsBySource 1'!$A$3:$A$2402, 'tagsBySource 1'!O$3:O$2402&lt;&gt;"""")), """")"),"onchangeTags")</f>
        <v>onchangeTags</v>
      </c>
      <c r="P382" s="1" t="str">
        <f ca="1">IFERROR(__xludf.DUMMYFUNCTION("IFERROR(JOIN("", "", FILTER('tagsBySource 1'!P$3:P$2402, $A382='tagsBySource 1'!$A$3:$A$2402, 'tagsBySource 1'!P$3:P$2402&lt;&gt;"""")), """")"),"")</f>
        <v/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IFERROR(__xludf.DUMMYFUNCTION("IFERROR(JOIN("", "", FILTER('tagsBySource 1'!B$3:B$2402, $A383='tagsBySource 1'!$A$3:$A$2402, 'tagsBySource 1'!B$3:B$2402&lt;&gt;"""")), """")"),"")</f>
        <v/>
      </c>
      <c r="C383" s="1" t="str">
        <f ca="1">IFERROR(__xludf.DUMMYFUNCTION("IFERROR(JOIN("", "", FILTER('tagsBySource 1'!C$3:C$2402, $A383='tagsBySource 1'!$A$3:$A$2402, 'tagsBySource 1'!C$3:C$2402&lt;&gt;"""")), """")"),"")</f>
        <v/>
      </c>
      <c r="D383" s="1" t="str">
        <f ca="1">IFERROR(__xludf.DUMMYFUNCTION("IFERROR(JOIN("", "", FILTER('tagsBySource 1'!D$3:D$2402, $A383='tagsBySource 1'!$A$3:$A$2402, 'tagsBySource 1'!D$3:D$2402&lt;&gt;"""")), """")"),"onchangeTags")</f>
        <v>onchangeTags</v>
      </c>
      <c r="E383" s="1" t="str">
        <f ca="1">IFERROR(__xludf.DUMMYFUNCTION("IFERROR(JOIN("", "", FILTER('tagsBySource 1'!E$3:E$2402, $A383='tagsBySource 1'!$A$3:$A$2402, 'tagsBySource 1'!E$3:E$2402&lt;&gt;"""")), """")"),"onchangeTags")</f>
        <v>onchangeTags</v>
      </c>
      <c r="F383" s="1" t="str">
        <f ca="1">IFERROR(__xludf.DUMMYFUNCTION("IFERROR(JOIN("", "", FILTER('tagsBySource 1'!F$3:F$2402, $A383='tagsBySource 1'!$A$3:$A$2402, 'tagsBySource 1'!F$3:F$2402&lt;&gt;"""")), """")"),"onchangeTags")</f>
        <v>onchangeTags</v>
      </c>
      <c r="G383" s="1" t="str">
        <f ca="1">IFERROR(__xludf.DUMMYFUNCTION("IFERROR(JOIN("", "", FILTER('tagsBySource 1'!G$3:G$2402, $A383='tagsBySource 1'!$A$3:$A$2402, 'tagsBySource 1'!G$3:G$2402&lt;&gt;"""")), """")"),"onchangeTags")</f>
        <v>onchangeTags</v>
      </c>
      <c r="H383" s="1" t="str">
        <f ca="1">IFERROR(__xludf.DUMMYFUNCTION("IFERROR(JOIN("", "", FILTER('tagsBySource 1'!H$3:H$2402, $A383='tagsBySource 1'!$A$3:$A$2402, 'tagsBySource 1'!H$3:H$2402&lt;&gt;"""")), """")"),"onchangeTags")</f>
        <v>onchangeTags</v>
      </c>
      <c r="I383" s="1" t="str">
        <f ca="1">IFERROR(__xludf.DUMMYFUNCTION("IFERROR(JOIN("", "", FILTER('tagsBySource 1'!I$3:I$2402, $A383='tagsBySource 1'!$A$3:$A$2402, 'tagsBySource 1'!I$3:I$2402&lt;&gt;"""")), """")"),"onchangeTags")</f>
        <v>onchangeTags</v>
      </c>
      <c r="J383" s="1" t="str">
        <f ca="1">IFERROR(__xludf.DUMMYFUNCTION("IFERROR(JOIN("", "", FILTER('tagsBySource 1'!J$3:J$2402, $A383='tagsBySource 1'!$A$3:$A$2402, 'tagsBySource 1'!J$3:J$2402&lt;&gt;"""")), """")"),"onchangeTags")</f>
        <v>onchangeTags</v>
      </c>
      <c r="K383" s="1" t="str">
        <f ca="1">IFERROR(__xludf.DUMMYFUNCTION("IFERROR(JOIN("", "", FILTER('tagsBySource 1'!K$3:K$2402, $A383='tagsBySource 1'!$A$3:$A$2402, 'tagsBySource 1'!K$3:K$2402&lt;&gt;"""")), """")"),"onchangeTags")</f>
        <v>onchangeTags</v>
      </c>
      <c r="L383" s="1" t="str">
        <f ca="1">IFERROR(__xludf.DUMMYFUNCTION("IFERROR(JOIN("", "", FILTER('tagsBySource 1'!L$3:L$2402, $A383='tagsBySource 1'!$A$3:$A$2402, 'tagsBySource 1'!L$3:L$2402&lt;&gt;"""")), """")"),"onchangeTags")</f>
        <v>onchangeTags</v>
      </c>
      <c r="M383" s="1" t="str">
        <f ca="1">IFERROR(__xludf.DUMMYFUNCTION("IFERROR(JOIN("", "", FILTER('tagsBySource 1'!M$3:M$2402, $A383='tagsBySource 1'!$A$3:$A$2402, 'tagsBySource 1'!M$3:M$2402&lt;&gt;"""")), """")"),"onchangeTags")</f>
        <v>onchangeTags</v>
      </c>
      <c r="N383" s="1" t="str">
        <f ca="1">IFERROR(__xludf.DUMMYFUNCTION("IFERROR(JOIN("", "", FILTER('tagsBySource 1'!N$3:N$2402, $A383='tagsBySource 1'!$A$3:$A$2402, 'tagsBySource 1'!N$3:N$2402&lt;&gt;"""")), """")"),"onchangeTags")</f>
        <v>onchangeTags</v>
      </c>
      <c r="O383" s="1" t="str">
        <f ca="1">IFERROR(__xludf.DUMMYFUNCTION("IFERROR(JOIN("", "", FILTER('tagsBySource 1'!O$3:O$2402, $A383='tagsBySource 1'!$A$3:$A$2402, 'tagsBySource 1'!O$3:O$2402&lt;&gt;"""")), """")"),"onchangeTags")</f>
        <v>onchangeTags</v>
      </c>
      <c r="P383" s="1" t="str">
        <f ca="1">IFERROR(__xludf.DUMMYFUNCTION("IFERROR(JOIN("", "", FILTER('tagsBySource 1'!P$3:P$2402, $A383='tagsBySource 1'!$A$3:$A$2402, 'tagsBySource 1'!P$3:P$2402&lt;&gt;"""")), """")"),"")</f>
        <v/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IFERROR(__xludf.DUMMYFUNCTION("IFERROR(JOIN("", "", FILTER('tagsBySource 1'!B$3:B$2402, $A384='tagsBySource 1'!$A$3:$A$2402, 'tagsBySource 1'!B$3:B$2402&lt;&gt;"""")), """")"),"")</f>
        <v/>
      </c>
      <c r="C384" s="1" t="str">
        <f ca="1">IFERROR(__xludf.DUMMYFUNCTION("IFERROR(JOIN("", "", FILTER('tagsBySource 1'!C$3:C$2402, $A384='tagsBySource 1'!$A$3:$A$2402, 'tagsBySource 1'!C$3:C$2402&lt;&gt;"""")), """")"),"")</f>
        <v/>
      </c>
      <c r="D384" s="1" t="str">
        <f ca="1">IFERROR(__xludf.DUMMYFUNCTION("IFERROR(JOIN("", "", FILTER('tagsBySource 1'!D$3:D$2402, $A384='tagsBySource 1'!$A$3:$A$2402, 'tagsBySource 1'!D$3:D$2402&lt;&gt;"""")), """")"),"onchangeTags")</f>
        <v>onchangeTags</v>
      </c>
      <c r="E384" s="1" t="str">
        <f ca="1">IFERROR(__xludf.DUMMYFUNCTION("IFERROR(JOIN("", "", FILTER('tagsBySource 1'!E$3:E$2402, $A384='tagsBySource 1'!$A$3:$A$2402, 'tagsBySource 1'!E$3:E$2402&lt;&gt;"""")), """")"),"onchangeTags")</f>
        <v>onchangeTags</v>
      </c>
      <c r="F384" s="1" t="str">
        <f ca="1">IFERROR(__xludf.DUMMYFUNCTION("IFERROR(JOIN("", "", FILTER('tagsBySource 1'!F$3:F$2402, $A384='tagsBySource 1'!$A$3:$A$2402, 'tagsBySource 1'!F$3:F$2402&lt;&gt;"""")), """")"),"onchangeTags")</f>
        <v>onchangeTags</v>
      </c>
      <c r="G384" s="1" t="str">
        <f ca="1">IFERROR(__xludf.DUMMYFUNCTION("IFERROR(JOIN("", "", FILTER('tagsBySource 1'!G$3:G$2402, $A384='tagsBySource 1'!$A$3:$A$2402, 'tagsBySource 1'!G$3:G$2402&lt;&gt;"""")), """")"),"onchangeTags")</f>
        <v>onchangeTags</v>
      </c>
      <c r="H384" s="1" t="str">
        <f ca="1">IFERROR(__xludf.DUMMYFUNCTION("IFERROR(JOIN("", "", FILTER('tagsBySource 1'!H$3:H$2402, $A384='tagsBySource 1'!$A$3:$A$2402, 'tagsBySource 1'!H$3:H$2402&lt;&gt;"""")), """")"),"onchangeTags")</f>
        <v>onchangeTags</v>
      </c>
      <c r="I384" s="1" t="str">
        <f ca="1">IFERROR(__xludf.DUMMYFUNCTION("IFERROR(JOIN("", "", FILTER('tagsBySource 1'!I$3:I$2402, $A384='tagsBySource 1'!$A$3:$A$2402, 'tagsBySource 1'!I$3:I$2402&lt;&gt;"""")), """")"),"onchangeTags")</f>
        <v>onchangeTags</v>
      </c>
      <c r="J384" s="1" t="str">
        <f ca="1">IFERROR(__xludf.DUMMYFUNCTION("IFERROR(JOIN("", "", FILTER('tagsBySource 1'!J$3:J$2402, $A384='tagsBySource 1'!$A$3:$A$2402, 'tagsBySource 1'!J$3:J$2402&lt;&gt;"""")), """")"),"onchangeTags")</f>
        <v>onchangeTags</v>
      </c>
      <c r="K384" s="1" t="str">
        <f ca="1">IFERROR(__xludf.DUMMYFUNCTION("IFERROR(JOIN("", "", FILTER('tagsBySource 1'!K$3:K$2402, $A384='tagsBySource 1'!$A$3:$A$2402, 'tagsBySource 1'!K$3:K$2402&lt;&gt;"""")), """")"),"onchangeTags")</f>
        <v>onchangeTags</v>
      </c>
      <c r="L384" s="1" t="str">
        <f ca="1">IFERROR(__xludf.DUMMYFUNCTION("IFERROR(JOIN("", "", FILTER('tagsBySource 1'!L$3:L$2402, $A384='tagsBySource 1'!$A$3:$A$2402, 'tagsBySource 1'!L$3:L$2402&lt;&gt;"""")), """")"),"onchangeTags")</f>
        <v>onchangeTags</v>
      </c>
      <c r="M384" s="1" t="str">
        <f ca="1">IFERROR(__xludf.DUMMYFUNCTION("IFERROR(JOIN("", "", FILTER('tagsBySource 1'!M$3:M$2402, $A384='tagsBySource 1'!$A$3:$A$2402, 'tagsBySource 1'!M$3:M$2402&lt;&gt;"""")), """")"),"onchangeTags")</f>
        <v>onchangeTags</v>
      </c>
      <c r="N384" s="1" t="str">
        <f ca="1">IFERROR(__xludf.DUMMYFUNCTION("IFERROR(JOIN("", "", FILTER('tagsBySource 1'!N$3:N$2402, $A384='tagsBySource 1'!$A$3:$A$2402, 'tagsBySource 1'!N$3:N$2402&lt;&gt;"""")), """")"),"onchangeTags")</f>
        <v>onchangeTags</v>
      </c>
      <c r="O384" s="1" t="str">
        <f ca="1">IFERROR(__xludf.DUMMYFUNCTION("IFERROR(JOIN("", "", FILTER('tagsBySource 1'!O$3:O$2402, $A384='tagsBySource 1'!$A$3:$A$2402, 'tagsBySource 1'!O$3:O$2402&lt;&gt;"""")), """")"),"onchangeTags")</f>
        <v>onchangeTags</v>
      </c>
      <c r="P384" s="1" t="str">
        <f ca="1">IFERROR(__xludf.DUMMYFUNCTION("IFERROR(JOIN("", "", FILTER('tagsBySource 1'!P$3:P$2402, $A384='tagsBySource 1'!$A$3:$A$2402, 'tagsBySource 1'!P$3:P$2402&lt;&gt;"""")), """")"),"")</f>
        <v/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IFERROR(__xludf.DUMMYFUNCTION("IFERROR(JOIN("", "", FILTER('tagsBySource 1'!B$3:B$2402, $A385='tagsBySource 1'!$A$3:$A$2402, 'tagsBySource 1'!B$3:B$2402&lt;&gt;"""")), """")"),"")</f>
        <v/>
      </c>
      <c r="C385" s="1" t="str">
        <f ca="1">IFERROR(__xludf.DUMMYFUNCTION("IFERROR(JOIN("", "", FILTER('tagsBySource 1'!C$3:C$2402, $A385='tagsBySource 1'!$A$3:$A$2402, 'tagsBySource 1'!C$3:C$2402&lt;&gt;"""")), """")"),"")</f>
        <v/>
      </c>
      <c r="D385" s="1" t="str">
        <f ca="1">IFERROR(__xludf.DUMMYFUNCTION("IFERROR(JOIN("", "", FILTER('tagsBySource 1'!D$3:D$2402, $A385='tagsBySource 1'!$A$3:$A$2402, 'tagsBySource 1'!D$3:D$2402&lt;&gt;"""")), """")"),"historyTags")</f>
        <v>historyTags</v>
      </c>
      <c r="E385" s="1" t="str">
        <f ca="1">IFERROR(__xludf.DUMMYFUNCTION("IFERROR(JOIN("", "", FILTER('tagsBySource 1'!E$3:E$2402, $A385='tagsBySource 1'!$A$3:$A$2402, 'tagsBySource 1'!E$3:E$2402&lt;&gt;"""")), """")"),"historyTags")</f>
        <v>historyTags</v>
      </c>
      <c r="F385" s="1" t="str">
        <f ca="1">IFERROR(__xludf.DUMMYFUNCTION("IFERROR(JOIN("", "", FILTER('tagsBySource 1'!F$3:F$2402, $A385='tagsBySource 1'!$A$3:$A$2402, 'tagsBySource 1'!F$3:F$2402&lt;&gt;"""")), """")"),"historyTags")</f>
        <v>historyTags</v>
      </c>
      <c r="G385" s="1" t="str">
        <f ca="1">IFERROR(__xludf.DUMMYFUNCTION("IFERROR(JOIN("", "", FILTER('tagsBySource 1'!G$3:G$2402, $A385='tagsBySource 1'!$A$3:$A$2402, 'tagsBySource 1'!G$3:G$2402&lt;&gt;"""")), """")"),"historyTags")</f>
        <v>historyTags</v>
      </c>
      <c r="H385" s="1" t="str">
        <f ca="1">IFERROR(__xludf.DUMMYFUNCTION("IFERROR(JOIN("", "", FILTER('tagsBySource 1'!H$3:H$2402, $A385='tagsBySource 1'!$A$3:$A$2402, 'tagsBySource 1'!H$3:H$2402&lt;&gt;"""")), """")"),"historyTags")</f>
        <v>historyTags</v>
      </c>
      <c r="I385" s="1" t="str">
        <f ca="1">IFERROR(__xludf.DUMMYFUNCTION("IFERROR(JOIN("", "", FILTER('tagsBySource 1'!I$3:I$2402, $A385='tagsBySource 1'!$A$3:$A$2402, 'tagsBySource 1'!I$3:I$2402&lt;&gt;"""")), """")"),"historyTags")</f>
        <v>historyTags</v>
      </c>
      <c r="J385" s="1" t="str">
        <f ca="1">IFERROR(__xludf.DUMMYFUNCTION("IFERROR(JOIN("", "", FILTER('tagsBySource 1'!J$3:J$2402, $A385='tagsBySource 1'!$A$3:$A$2402, 'tagsBySource 1'!J$3:J$2402&lt;&gt;"""")), """")"),"historyTags")</f>
        <v>historyTags</v>
      </c>
      <c r="K385" s="1" t="str">
        <f ca="1">IFERROR(__xludf.DUMMYFUNCTION("IFERROR(JOIN("", "", FILTER('tagsBySource 1'!K$3:K$2402, $A385='tagsBySource 1'!$A$3:$A$2402, 'tagsBySource 1'!K$3:K$2402&lt;&gt;"""")), """")"),"historyTags")</f>
        <v>historyTags</v>
      </c>
      <c r="L385" s="1" t="str">
        <f ca="1">IFERROR(__xludf.DUMMYFUNCTION("IFERROR(JOIN("", "", FILTER('tagsBySource 1'!L$3:L$2402, $A385='tagsBySource 1'!$A$3:$A$2402, 'tagsBySource 1'!L$3:L$2402&lt;&gt;"""")), """")"),"historyTags")</f>
        <v>historyTags</v>
      </c>
      <c r="M385" s="1" t="str">
        <f ca="1">IFERROR(__xludf.DUMMYFUNCTION("IFERROR(JOIN("", "", FILTER('tagsBySource 1'!M$3:M$2402, $A385='tagsBySource 1'!$A$3:$A$2402, 'tagsBySource 1'!M$3:M$2402&lt;&gt;"""")), """")"),"historyTags")</f>
        <v>historyTags</v>
      </c>
      <c r="N385" s="1" t="str">
        <f ca="1">IFERROR(__xludf.DUMMYFUNCTION("IFERROR(JOIN("", "", FILTER('tagsBySource 1'!N$3:N$2402, $A385='tagsBySource 1'!$A$3:$A$2402, 'tagsBySource 1'!N$3:N$2402&lt;&gt;"""")), """")"),"historyTags")</f>
        <v>historyTags</v>
      </c>
      <c r="O385" s="1" t="str">
        <f ca="1">IFERROR(__xludf.DUMMYFUNCTION("IFERROR(JOIN("", "", FILTER('tagsBySource 1'!O$3:O$2402, $A385='tagsBySource 1'!$A$3:$A$2402, 'tagsBySource 1'!O$3:O$2402&lt;&gt;"""")), """")"),"historyTags")</f>
        <v>historyTags</v>
      </c>
      <c r="P385" s="1" t="str">
        <f ca="1">IFERROR(__xludf.DUMMYFUNCTION("IFERROR(JOIN("", "", FILTER('tagsBySource 1'!P$3:P$2402, $A385='tagsBySource 1'!$A$3:$A$2402, 'tagsBySource 1'!P$3:P$2402&lt;&gt;"""")), """")"),"")</f>
        <v/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IFERROR(__xludf.DUMMYFUNCTION("IFERROR(JOIN("", "", FILTER('tagsBySource 1'!B$3:B$2402, $A386='tagsBySource 1'!$A$3:$A$2402, 'tagsBySource 1'!B$3:B$2402&lt;&gt;"""")), """")"),"")</f>
        <v/>
      </c>
      <c r="C386" s="1" t="str">
        <f ca="1">IFERROR(__xludf.DUMMYFUNCTION("IFERROR(JOIN("", "", FILTER('tagsBySource 1'!C$3:C$2402, $A386='tagsBySource 1'!$A$3:$A$2402, 'tagsBySource 1'!C$3:C$2402&lt;&gt;"""")), """")"),"")</f>
        <v/>
      </c>
      <c r="D386" s="1" t="str">
        <f ca="1">IFERROR(__xludf.DUMMYFUNCTION("IFERROR(JOIN("", "", FILTER('tagsBySource 1'!D$3:D$2402, $A386='tagsBySource 1'!$A$3:$A$2402, 'tagsBySource 1'!D$3:D$2402&lt;&gt;"""")), """")"),"onchangeTags")</f>
        <v>onchangeTags</v>
      </c>
      <c r="E386" s="1" t="str">
        <f ca="1">IFERROR(__xludf.DUMMYFUNCTION("IFERROR(JOIN("", "", FILTER('tagsBySource 1'!E$3:E$2402, $A386='tagsBySource 1'!$A$3:$A$2402, 'tagsBySource 1'!E$3:E$2402&lt;&gt;"""")), """")"),"onchangeTags")</f>
        <v>onchangeTags</v>
      </c>
      <c r="F386" s="1" t="str">
        <f ca="1">IFERROR(__xludf.DUMMYFUNCTION("IFERROR(JOIN("", "", FILTER('tagsBySource 1'!F$3:F$2402, $A386='tagsBySource 1'!$A$3:$A$2402, 'tagsBySource 1'!F$3:F$2402&lt;&gt;"""")), """")"),"onchangeTags")</f>
        <v>onchangeTags</v>
      </c>
      <c r="G386" s="1" t="str">
        <f ca="1">IFERROR(__xludf.DUMMYFUNCTION("IFERROR(JOIN("", "", FILTER('tagsBySource 1'!G$3:G$2402, $A386='tagsBySource 1'!$A$3:$A$2402, 'tagsBySource 1'!G$3:G$2402&lt;&gt;"""")), """")"),"onchangeTags")</f>
        <v>onchangeTags</v>
      </c>
      <c r="H386" s="1" t="str">
        <f ca="1">IFERROR(__xludf.DUMMYFUNCTION("IFERROR(JOIN("", "", FILTER('tagsBySource 1'!H$3:H$2402, $A386='tagsBySource 1'!$A$3:$A$2402, 'tagsBySource 1'!H$3:H$2402&lt;&gt;"""")), """")"),"onchangeTags")</f>
        <v>onchangeTags</v>
      </c>
      <c r="I386" s="1" t="str">
        <f ca="1">IFERROR(__xludf.DUMMYFUNCTION("IFERROR(JOIN("", "", FILTER('tagsBySource 1'!I$3:I$2402, $A386='tagsBySource 1'!$A$3:$A$2402, 'tagsBySource 1'!I$3:I$2402&lt;&gt;"""")), """")"),"onchangeTags")</f>
        <v>onchangeTags</v>
      </c>
      <c r="J386" s="1" t="str">
        <f ca="1">IFERROR(__xludf.DUMMYFUNCTION("IFERROR(JOIN("", "", FILTER('tagsBySource 1'!J$3:J$2402, $A386='tagsBySource 1'!$A$3:$A$2402, 'tagsBySource 1'!J$3:J$2402&lt;&gt;"""")), """")"),"onchangeTags")</f>
        <v>onchangeTags</v>
      </c>
      <c r="K386" s="1" t="str">
        <f ca="1">IFERROR(__xludf.DUMMYFUNCTION("IFERROR(JOIN("", "", FILTER('tagsBySource 1'!K$3:K$2402, $A386='tagsBySource 1'!$A$3:$A$2402, 'tagsBySource 1'!K$3:K$2402&lt;&gt;"""")), """")"),"onchangeTags")</f>
        <v>onchangeTags</v>
      </c>
      <c r="L386" s="1" t="str">
        <f ca="1">IFERROR(__xludf.DUMMYFUNCTION("IFERROR(JOIN("", "", FILTER('tagsBySource 1'!L$3:L$2402, $A386='tagsBySource 1'!$A$3:$A$2402, 'tagsBySource 1'!L$3:L$2402&lt;&gt;"""")), """")"),"onchangeTags")</f>
        <v>onchangeTags</v>
      </c>
      <c r="M386" s="1" t="str">
        <f ca="1">IFERROR(__xludf.DUMMYFUNCTION("IFERROR(JOIN("", "", FILTER('tagsBySource 1'!M$3:M$2402, $A386='tagsBySource 1'!$A$3:$A$2402, 'tagsBySource 1'!M$3:M$2402&lt;&gt;"""")), """")"),"onchangeTags")</f>
        <v>onchangeTags</v>
      </c>
      <c r="N386" s="1" t="str">
        <f ca="1">IFERROR(__xludf.DUMMYFUNCTION("IFERROR(JOIN("", "", FILTER('tagsBySource 1'!N$3:N$2402, $A386='tagsBySource 1'!$A$3:$A$2402, 'tagsBySource 1'!N$3:N$2402&lt;&gt;"""")), """")"),"onchangeTags")</f>
        <v>onchangeTags</v>
      </c>
      <c r="O386" s="1" t="str">
        <f ca="1">IFERROR(__xludf.DUMMYFUNCTION("IFERROR(JOIN("", "", FILTER('tagsBySource 1'!O$3:O$2402, $A386='tagsBySource 1'!$A$3:$A$2402, 'tagsBySource 1'!O$3:O$2402&lt;&gt;"""")), """")"),"onchangeTags")</f>
        <v>onchangeTags</v>
      </c>
      <c r="P386" s="1" t="str">
        <f ca="1">IFERROR(__xludf.DUMMYFUNCTION("IFERROR(JOIN("", "", FILTER('tagsBySource 1'!P$3:P$2402, $A386='tagsBySource 1'!$A$3:$A$2402, 'tagsBySource 1'!P$3:P$2402&lt;&gt;"""")), """")"),"")</f>
        <v/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IFERROR(__xludf.DUMMYFUNCTION("IFERROR(JOIN("", "", FILTER('tagsBySource 1'!B$3:B$2402, $A387='tagsBySource 1'!$A$3:$A$2402, 'tagsBySource 1'!B$3:B$2402&lt;&gt;"""")), """")"),"")</f>
        <v/>
      </c>
      <c r="C387" s="1" t="str">
        <f ca="1">IFERROR(__xludf.DUMMYFUNCTION("IFERROR(JOIN("", "", FILTER('tagsBySource 1'!C$3:C$2402, $A387='tagsBySource 1'!$A$3:$A$2402, 'tagsBySource 1'!C$3:C$2402&lt;&gt;"""")), """")"),"")</f>
        <v/>
      </c>
      <c r="D387" s="1" t="str">
        <f ca="1">IFERROR(__xludf.DUMMYFUNCTION("IFERROR(JOIN("", "", FILTER('tagsBySource 1'!D$3:D$2402, $A387='tagsBySource 1'!$A$3:$A$2402, 'tagsBySource 1'!D$3:D$2402&lt;&gt;"""")), """")"),"onchangeTags")</f>
        <v>onchangeTags</v>
      </c>
      <c r="E387" s="1" t="str">
        <f ca="1">IFERROR(__xludf.DUMMYFUNCTION("IFERROR(JOIN("", "", FILTER('tagsBySource 1'!E$3:E$2402, $A387='tagsBySource 1'!$A$3:$A$2402, 'tagsBySource 1'!E$3:E$2402&lt;&gt;"""")), """")"),"onchangeTags")</f>
        <v>onchangeTags</v>
      </c>
      <c r="F387" s="1" t="str">
        <f ca="1">IFERROR(__xludf.DUMMYFUNCTION("IFERROR(JOIN("", "", FILTER('tagsBySource 1'!F$3:F$2402, $A387='tagsBySource 1'!$A$3:$A$2402, 'tagsBySource 1'!F$3:F$2402&lt;&gt;"""")), """")"),"onchangeTags")</f>
        <v>onchangeTags</v>
      </c>
      <c r="G387" s="1" t="str">
        <f ca="1">IFERROR(__xludf.DUMMYFUNCTION("IFERROR(JOIN("", "", FILTER('tagsBySource 1'!G$3:G$2402, $A387='tagsBySource 1'!$A$3:$A$2402, 'tagsBySource 1'!G$3:G$2402&lt;&gt;"""")), """")"),"onchangeTags")</f>
        <v>onchangeTags</v>
      </c>
      <c r="H387" s="1" t="str">
        <f ca="1">IFERROR(__xludf.DUMMYFUNCTION("IFERROR(JOIN("", "", FILTER('tagsBySource 1'!H$3:H$2402, $A387='tagsBySource 1'!$A$3:$A$2402, 'tagsBySource 1'!H$3:H$2402&lt;&gt;"""")), """")"),"onchangeTags")</f>
        <v>onchangeTags</v>
      </c>
      <c r="I387" s="1" t="str">
        <f ca="1">IFERROR(__xludf.DUMMYFUNCTION("IFERROR(JOIN("", "", FILTER('tagsBySource 1'!I$3:I$2402, $A387='tagsBySource 1'!$A$3:$A$2402, 'tagsBySource 1'!I$3:I$2402&lt;&gt;"""")), """")"),"onchangeTags")</f>
        <v>onchangeTags</v>
      </c>
      <c r="J387" s="1" t="str">
        <f ca="1">IFERROR(__xludf.DUMMYFUNCTION("IFERROR(JOIN("", "", FILTER('tagsBySource 1'!J$3:J$2402, $A387='tagsBySource 1'!$A$3:$A$2402, 'tagsBySource 1'!J$3:J$2402&lt;&gt;"""")), """")"),"onchangeTags")</f>
        <v>onchangeTags</v>
      </c>
      <c r="K387" s="1" t="str">
        <f ca="1">IFERROR(__xludf.DUMMYFUNCTION("IFERROR(JOIN("", "", FILTER('tagsBySource 1'!K$3:K$2402, $A387='tagsBySource 1'!$A$3:$A$2402, 'tagsBySource 1'!K$3:K$2402&lt;&gt;"""")), """")"),"onchangeTags")</f>
        <v>onchangeTags</v>
      </c>
      <c r="L387" s="1" t="str">
        <f ca="1">IFERROR(__xludf.DUMMYFUNCTION("IFERROR(JOIN("", "", FILTER('tagsBySource 1'!L$3:L$2402, $A387='tagsBySource 1'!$A$3:$A$2402, 'tagsBySource 1'!L$3:L$2402&lt;&gt;"""")), """")"),"onchangeTags")</f>
        <v>onchangeTags</v>
      </c>
      <c r="M387" s="1" t="str">
        <f ca="1">IFERROR(__xludf.DUMMYFUNCTION("IFERROR(JOIN("", "", FILTER('tagsBySource 1'!M$3:M$2402, $A387='tagsBySource 1'!$A$3:$A$2402, 'tagsBySource 1'!M$3:M$2402&lt;&gt;"""")), """")"),"onchangeTags")</f>
        <v>onchangeTags</v>
      </c>
      <c r="N387" s="1" t="str">
        <f ca="1">IFERROR(__xludf.DUMMYFUNCTION("IFERROR(JOIN("", "", FILTER('tagsBySource 1'!N$3:N$2402, $A387='tagsBySource 1'!$A$3:$A$2402, 'tagsBySource 1'!N$3:N$2402&lt;&gt;"""")), """")"),"onchangeTags")</f>
        <v>onchangeTags</v>
      </c>
      <c r="O387" s="1" t="str">
        <f ca="1">IFERROR(__xludf.DUMMYFUNCTION("IFERROR(JOIN("", "", FILTER('tagsBySource 1'!O$3:O$2402, $A387='tagsBySource 1'!$A$3:$A$2402, 'tagsBySource 1'!O$3:O$2402&lt;&gt;"""")), """")"),"onchangeTags")</f>
        <v>onchangeTags</v>
      </c>
      <c r="P387" s="1" t="str">
        <f ca="1">IFERROR(__xludf.DUMMYFUNCTION("IFERROR(JOIN("", "", FILTER('tagsBySource 1'!P$3:P$2402, $A387='tagsBySource 1'!$A$3:$A$2402, 'tagsBySource 1'!P$3:P$2402&lt;&gt;"""")), """")"),"")</f>
        <v/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IFERROR(__xludf.DUMMYFUNCTION("IFERROR(JOIN("", "", FILTER('tagsBySource 1'!B$3:B$2402, $A388='tagsBySource 1'!$A$3:$A$2402, 'tagsBySource 1'!B$3:B$2402&lt;&gt;"""")), """")"),"")</f>
        <v/>
      </c>
      <c r="C388" s="1" t="str">
        <f ca="1">IFERROR(__xludf.DUMMYFUNCTION("IFERROR(JOIN("", "", FILTER('tagsBySource 1'!C$3:C$2402, $A388='tagsBySource 1'!$A$3:$A$2402, 'tagsBySource 1'!C$3:C$2402&lt;&gt;"""")), """")"),"")</f>
        <v/>
      </c>
      <c r="D388" s="1" t="str">
        <f ca="1">IFERROR(__xludf.DUMMYFUNCTION("IFERROR(JOIN("", "", FILTER('tagsBySource 1'!D$3:D$2402, $A388='tagsBySource 1'!$A$3:$A$2402, 'tagsBySource 1'!D$3:D$2402&lt;&gt;"""")), """")"),"onchangeTags")</f>
        <v>onchangeTags</v>
      </c>
      <c r="E388" s="1" t="str">
        <f ca="1">IFERROR(__xludf.DUMMYFUNCTION("IFERROR(JOIN("", "", FILTER('tagsBySource 1'!E$3:E$2402, $A388='tagsBySource 1'!$A$3:$A$2402, 'tagsBySource 1'!E$3:E$2402&lt;&gt;"""")), """")"),"onchangeTags")</f>
        <v>onchangeTags</v>
      </c>
      <c r="F388" s="1" t="str">
        <f ca="1">IFERROR(__xludf.DUMMYFUNCTION("IFERROR(JOIN("", "", FILTER('tagsBySource 1'!F$3:F$2402, $A388='tagsBySource 1'!$A$3:$A$2402, 'tagsBySource 1'!F$3:F$2402&lt;&gt;"""")), """")"),"onchangeTags")</f>
        <v>onchangeTags</v>
      </c>
      <c r="G388" s="1" t="str">
        <f ca="1">IFERROR(__xludf.DUMMYFUNCTION("IFERROR(JOIN("", "", FILTER('tagsBySource 1'!G$3:G$2402, $A388='tagsBySource 1'!$A$3:$A$2402, 'tagsBySource 1'!G$3:G$2402&lt;&gt;"""")), """")"),"onchangeTags")</f>
        <v>onchangeTags</v>
      </c>
      <c r="H388" s="1" t="str">
        <f ca="1">IFERROR(__xludf.DUMMYFUNCTION("IFERROR(JOIN("", "", FILTER('tagsBySource 1'!H$3:H$2402, $A388='tagsBySource 1'!$A$3:$A$2402, 'tagsBySource 1'!H$3:H$2402&lt;&gt;"""")), """")"),"onchangeTags")</f>
        <v>onchangeTags</v>
      </c>
      <c r="I388" s="1" t="str">
        <f ca="1">IFERROR(__xludf.DUMMYFUNCTION("IFERROR(JOIN("", "", FILTER('tagsBySource 1'!I$3:I$2402, $A388='tagsBySource 1'!$A$3:$A$2402, 'tagsBySource 1'!I$3:I$2402&lt;&gt;"""")), """")"),"onchangeTags")</f>
        <v>onchangeTags</v>
      </c>
      <c r="J388" s="1" t="str">
        <f ca="1">IFERROR(__xludf.DUMMYFUNCTION("IFERROR(JOIN("", "", FILTER('tagsBySource 1'!J$3:J$2402, $A388='tagsBySource 1'!$A$3:$A$2402, 'tagsBySource 1'!J$3:J$2402&lt;&gt;"""")), """")"),"onchangeTags")</f>
        <v>onchangeTags</v>
      </c>
      <c r="K388" s="1" t="str">
        <f ca="1">IFERROR(__xludf.DUMMYFUNCTION("IFERROR(JOIN("", "", FILTER('tagsBySource 1'!K$3:K$2402, $A388='tagsBySource 1'!$A$3:$A$2402, 'tagsBySource 1'!K$3:K$2402&lt;&gt;"""")), """")"),"onchangeTags")</f>
        <v>onchangeTags</v>
      </c>
      <c r="L388" s="1" t="str">
        <f ca="1">IFERROR(__xludf.DUMMYFUNCTION("IFERROR(JOIN("", "", FILTER('tagsBySource 1'!L$3:L$2402, $A388='tagsBySource 1'!$A$3:$A$2402, 'tagsBySource 1'!L$3:L$2402&lt;&gt;"""")), """")"),"onchangeTags")</f>
        <v>onchangeTags</v>
      </c>
      <c r="M388" s="1" t="str">
        <f ca="1">IFERROR(__xludf.DUMMYFUNCTION("IFERROR(JOIN("", "", FILTER('tagsBySource 1'!M$3:M$2402, $A388='tagsBySource 1'!$A$3:$A$2402, 'tagsBySource 1'!M$3:M$2402&lt;&gt;"""")), """")"),"onchangeTags")</f>
        <v>onchangeTags</v>
      </c>
      <c r="N388" s="1" t="str">
        <f ca="1">IFERROR(__xludf.DUMMYFUNCTION("IFERROR(JOIN("", "", FILTER('tagsBySource 1'!N$3:N$2402, $A388='tagsBySource 1'!$A$3:$A$2402, 'tagsBySource 1'!N$3:N$2402&lt;&gt;"""")), """")"),"onchangeTags")</f>
        <v>onchangeTags</v>
      </c>
      <c r="O388" s="1" t="str">
        <f ca="1">IFERROR(__xludf.DUMMYFUNCTION("IFERROR(JOIN("", "", FILTER('tagsBySource 1'!O$3:O$2402, $A388='tagsBySource 1'!$A$3:$A$2402, 'tagsBySource 1'!O$3:O$2402&lt;&gt;"""")), """")"),"onchangeTags")</f>
        <v>onchangeTags</v>
      </c>
      <c r="P388" s="1" t="str">
        <f ca="1">IFERROR(__xludf.DUMMYFUNCTION("IFERROR(JOIN("", "", FILTER('tagsBySource 1'!P$3:P$2402, $A388='tagsBySource 1'!$A$3:$A$2402, 'tagsBySource 1'!P$3:P$2402&lt;&gt;"""")), """")"),"")</f>
        <v/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IFERROR(__xludf.DUMMYFUNCTION("IFERROR(JOIN("", "", FILTER('tagsBySource 1'!B$3:B$2402, $A389='tagsBySource 1'!$A$3:$A$2402, 'tagsBySource 1'!B$3:B$2402&lt;&gt;"""")), """")"),"")</f>
        <v/>
      </c>
      <c r="C389" s="1" t="str">
        <f ca="1">IFERROR(__xludf.DUMMYFUNCTION("IFERROR(JOIN("", "", FILTER('tagsBySource 1'!C$3:C$2402, $A389='tagsBySource 1'!$A$3:$A$2402, 'tagsBySource 1'!C$3:C$2402&lt;&gt;"""")), """")"),"")</f>
        <v/>
      </c>
      <c r="D389" s="1" t="str">
        <f ca="1">IFERROR(__xludf.DUMMYFUNCTION("IFERROR(JOIN("", "", FILTER('tagsBySource 1'!D$3:D$2402, $A389='tagsBySource 1'!$A$3:$A$2402, 'tagsBySource 1'!D$3:D$2402&lt;&gt;"""")), """")"),"onchangeTags, historyTags")</f>
        <v>onchangeTags, historyTags</v>
      </c>
      <c r="E389" s="1" t="str">
        <f ca="1">IFERROR(__xludf.DUMMYFUNCTION("IFERROR(JOIN("", "", FILTER('tagsBySource 1'!E$3:E$2402, $A389='tagsBySource 1'!$A$3:$A$2402, 'tagsBySource 1'!E$3:E$2402&lt;&gt;"""")), """")"),"onchangeTags, historyTags")</f>
        <v>onchangeTags, historyTags</v>
      </c>
      <c r="F389" s="1" t="str">
        <f ca="1">IFERROR(__xludf.DUMMYFUNCTION("IFERROR(JOIN("", "", FILTER('tagsBySource 1'!F$3:F$2402, $A389='tagsBySource 1'!$A$3:$A$2402, 'tagsBySource 1'!F$3:F$2402&lt;&gt;"""")), """")"),"onchangeTags, historyTags")</f>
        <v>onchangeTags, historyTags</v>
      </c>
      <c r="G389" s="1" t="str">
        <f ca="1">IFERROR(__xludf.DUMMYFUNCTION("IFERROR(JOIN("", "", FILTER('tagsBySource 1'!G$3:G$2402, $A389='tagsBySource 1'!$A$3:$A$2402, 'tagsBySource 1'!G$3:G$2402&lt;&gt;"""")), """")"),"onchangeTags, historyTags")</f>
        <v>onchangeTags, historyTags</v>
      </c>
      <c r="H389" s="1" t="str">
        <f ca="1">IFERROR(__xludf.DUMMYFUNCTION("IFERROR(JOIN("", "", FILTER('tagsBySource 1'!H$3:H$2402, $A389='tagsBySource 1'!$A$3:$A$2402, 'tagsBySource 1'!H$3:H$2402&lt;&gt;"""")), """")"),"onchangeTags, historyTags")</f>
        <v>onchangeTags, historyTags</v>
      </c>
      <c r="I389" s="1" t="str">
        <f ca="1">IFERROR(__xludf.DUMMYFUNCTION("IFERROR(JOIN("", "", FILTER('tagsBySource 1'!I$3:I$2402, $A389='tagsBySource 1'!$A$3:$A$2402, 'tagsBySource 1'!I$3:I$2402&lt;&gt;"""")), """")"),"onchangeTags, historyTags")</f>
        <v>onchangeTags, historyTags</v>
      </c>
      <c r="J389" s="1" t="str">
        <f ca="1">IFERROR(__xludf.DUMMYFUNCTION("IFERROR(JOIN("", "", FILTER('tagsBySource 1'!J$3:J$2402, $A389='tagsBySource 1'!$A$3:$A$2402, 'tagsBySource 1'!J$3:J$2402&lt;&gt;"""")), """")"),"onchangeTags, historyTags")</f>
        <v>onchangeTags, historyTags</v>
      </c>
      <c r="K389" s="1" t="str">
        <f ca="1">IFERROR(__xludf.DUMMYFUNCTION("IFERROR(JOIN("", "", FILTER('tagsBySource 1'!K$3:K$2402, $A389='tagsBySource 1'!$A$3:$A$2402, 'tagsBySource 1'!K$3:K$2402&lt;&gt;"""")), """")"),"onchangeTags, historyTags")</f>
        <v>onchangeTags, historyTags</v>
      </c>
      <c r="L389" s="1" t="str">
        <f ca="1">IFERROR(__xludf.DUMMYFUNCTION("IFERROR(JOIN("", "", FILTER('tagsBySource 1'!L$3:L$2402, $A389='tagsBySource 1'!$A$3:$A$2402, 'tagsBySource 1'!L$3:L$2402&lt;&gt;"""")), """")"),"onchangeTags, historyTags")</f>
        <v>onchangeTags, historyTags</v>
      </c>
      <c r="M389" s="1" t="str">
        <f ca="1">IFERROR(__xludf.DUMMYFUNCTION("IFERROR(JOIN("", "", FILTER('tagsBySource 1'!M$3:M$2402, $A389='tagsBySource 1'!$A$3:$A$2402, 'tagsBySource 1'!M$3:M$2402&lt;&gt;"""")), """")"),"onchangeTags, historyTags")</f>
        <v>onchangeTags, historyTags</v>
      </c>
      <c r="N389" s="1" t="str">
        <f ca="1">IFERROR(__xludf.DUMMYFUNCTION("IFERROR(JOIN("", "", FILTER('tagsBySource 1'!N$3:N$2402, $A389='tagsBySource 1'!$A$3:$A$2402, 'tagsBySource 1'!N$3:N$2402&lt;&gt;"""")), """")"),"onchangeTags, historyTags")</f>
        <v>onchangeTags, historyTags</v>
      </c>
      <c r="O389" s="1" t="str">
        <f ca="1">IFERROR(__xludf.DUMMYFUNCTION("IFERROR(JOIN("", "", FILTER('tagsBySource 1'!O$3:O$2402, $A389='tagsBySource 1'!$A$3:$A$2402, 'tagsBySource 1'!O$3:O$2402&lt;&gt;"""")), """")"),"onchangeTags, historyTags")</f>
        <v>onchangeTags, historyTags</v>
      </c>
      <c r="P389" s="1" t="str">
        <f ca="1">IFERROR(__xludf.DUMMYFUNCTION("IFERROR(JOIN("", "", FILTER('tagsBySource 1'!P$3:P$2402, $A389='tagsBySource 1'!$A$3:$A$2402, 'tagsBySource 1'!P$3:P$2402&lt;&gt;"""")), """")"),"")</f>
        <v/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IFERROR(__xludf.DUMMYFUNCTION("IFERROR(JOIN("", "", FILTER('tagsBySource 1'!B$3:B$2402, $A390='tagsBySource 1'!$A$3:$A$2402, 'tagsBySource 1'!B$3:B$2402&lt;&gt;"""")), """")"),"")</f>
        <v/>
      </c>
      <c r="C390" s="1" t="str">
        <f ca="1">IFERROR(__xludf.DUMMYFUNCTION("IFERROR(JOIN("", "", FILTER('tagsBySource 1'!C$3:C$2402, $A390='tagsBySource 1'!$A$3:$A$2402, 'tagsBySource 1'!C$3:C$2402&lt;&gt;"""")), """")"),"")</f>
        <v/>
      </c>
      <c r="D390" s="1" t="str">
        <f ca="1">IFERROR(__xludf.DUMMYFUNCTION("IFERROR(JOIN("", "", FILTER('tagsBySource 1'!D$3:D$2402, $A390='tagsBySource 1'!$A$3:$A$2402, 'tagsBySource 1'!D$3:D$2402&lt;&gt;"""")), """")"),"onchangeTags, historyTags")</f>
        <v>onchangeTags, historyTags</v>
      </c>
      <c r="E390" s="1" t="str">
        <f ca="1">IFERROR(__xludf.DUMMYFUNCTION("IFERROR(JOIN("", "", FILTER('tagsBySource 1'!E$3:E$2402, $A390='tagsBySource 1'!$A$3:$A$2402, 'tagsBySource 1'!E$3:E$2402&lt;&gt;"""")), """")"),"onchangeTags, historyTags")</f>
        <v>onchangeTags, historyTags</v>
      </c>
      <c r="F390" s="1" t="str">
        <f ca="1">IFERROR(__xludf.DUMMYFUNCTION("IFERROR(JOIN("", "", FILTER('tagsBySource 1'!F$3:F$2402, $A390='tagsBySource 1'!$A$3:$A$2402, 'tagsBySource 1'!F$3:F$2402&lt;&gt;"""")), """")"),"onchangeTags, historyTags")</f>
        <v>onchangeTags, historyTags</v>
      </c>
      <c r="G390" s="1" t="str">
        <f ca="1">IFERROR(__xludf.DUMMYFUNCTION("IFERROR(JOIN("", "", FILTER('tagsBySource 1'!G$3:G$2402, $A390='tagsBySource 1'!$A$3:$A$2402, 'tagsBySource 1'!G$3:G$2402&lt;&gt;"""")), """")"),"onchangeTags, historyTags")</f>
        <v>onchangeTags, historyTags</v>
      </c>
      <c r="H390" s="1" t="str">
        <f ca="1">IFERROR(__xludf.DUMMYFUNCTION("IFERROR(JOIN("", "", FILTER('tagsBySource 1'!H$3:H$2402, $A390='tagsBySource 1'!$A$3:$A$2402, 'tagsBySource 1'!H$3:H$2402&lt;&gt;"""")), """")"),"onchangeTags, historyTags")</f>
        <v>onchangeTags, historyTags</v>
      </c>
      <c r="I390" s="1" t="str">
        <f ca="1">IFERROR(__xludf.DUMMYFUNCTION("IFERROR(JOIN("", "", FILTER('tagsBySource 1'!I$3:I$2402, $A390='tagsBySource 1'!$A$3:$A$2402, 'tagsBySource 1'!I$3:I$2402&lt;&gt;"""")), """")"),"onchangeTags, historyTags")</f>
        <v>onchangeTags, historyTags</v>
      </c>
      <c r="J390" s="1" t="str">
        <f ca="1">IFERROR(__xludf.DUMMYFUNCTION("IFERROR(JOIN("", "", FILTER('tagsBySource 1'!J$3:J$2402, $A390='tagsBySource 1'!$A$3:$A$2402, 'tagsBySource 1'!J$3:J$2402&lt;&gt;"""")), """")"),"onchangeTags, historyTags")</f>
        <v>onchangeTags, historyTags</v>
      </c>
      <c r="K390" s="1" t="str">
        <f ca="1">IFERROR(__xludf.DUMMYFUNCTION("IFERROR(JOIN("", "", FILTER('tagsBySource 1'!K$3:K$2402, $A390='tagsBySource 1'!$A$3:$A$2402, 'tagsBySource 1'!K$3:K$2402&lt;&gt;"""")), """")"),"onchangeTags, historyTags")</f>
        <v>onchangeTags, historyTags</v>
      </c>
      <c r="L390" s="1" t="str">
        <f ca="1">IFERROR(__xludf.DUMMYFUNCTION("IFERROR(JOIN("", "", FILTER('tagsBySource 1'!L$3:L$2402, $A390='tagsBySource 1'!$A$3:$A$2402, 'tagsBySource 1'!L$3:L$2402&lt;&gt;"""")), """")"),"onchangeTags, historyTags")</f>
        <v>onchangeTags, historyTags</v>
      </c>
      <c r="M390" s="1" t="str">
        <f ca="1">IFERROR(__xludf.DUMMYFUNCTION("IFERROR(JOIN("", "", FILTER('tagsBySource 1'!M$3:M$2402, $A390='tagsBySource 1'!$A$3:$A$2402, 'tagsBySource 1'!M$3:M$2402&lt;&gt;"""")), """")"),"onchangeTags, historyTags")</f>
        <v>onchangeTags, historyTags</v>
      </c>
      <c r="N390" s="1" t="str">
        <f ca="1">IFERROR(__xludf.DUMMYFUNCTION("IFERROR(JOIN("", "", FILTER('tagsBySource 1'!N$3:N$2402, $A390='tagsBySource 1'!$A$3:$A$2402, 'tagsBySource 1'!N$3:N$2402&lt;&gt;"""")), """")"),"onchangeTags, historyTags")</f>
        <v>onchangeTags, historyTags</v>
      </c>
      <c r="O390" s="1" t="str">
        <f ca="1">IFERROR(__xludf.DUMMYFUNCTION("IFERROR(JOIN("", "", FILTER('tagsBySource 1'!O$3:O$2402, $A390='tagsBySource 1'!$A$3:$A$2402, 'tagsBySource 1'!O$3:O$2402&lt;&gt;"""")), """")"),"onchangeTags, historyTags")</f>
        <v>onchangeTags, historyTags</v>
      </c>
      <c r="P390" s="1" t="str">
        <f ca="1">IFERROR(__xludf.DUMMYFUNCTION("IFERROR(JOIN("", "", FILTER('tagsBySource 1'!P$3:P$2402, $A390='tagsBySource 1'!$A$3:$A$2402, 'tagsBySource 1'!P$3:P$2402&lt;&gt;"""")), """")"),"")</f>
        <v/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IFERROR(__xludf.DUMMYFUNCTION("IFERROR(JOIN("", "", FILTER('tagsBySource 1'!B$3:B$2402, $A391='tagsBySource 1'!$A$3:$A$2402, 'tagsBySource 1'!B$3:B$2402&lt;&gt;"""")), """")"),"")</f>
        <v/>
      </c>
      <c r="C391" s="1" t="str">
        <f ca="1">IFERROR(__xludf.DUMMYFUNCTION("IFERROR(JOIN("", "", FILTER('tagsBySource 1'!C$3:C$2402, $A391='tagsBySource 1'!$A$3:$A$2402, 'tagsBySource 1'!C$3:C$2402&lt;&gt;"""")), """")"),"")</f>
        <v/>
      </c>
      <c r="D391" s="1" t="str">
        <f ca="1">IFERROR(__xludf.DUMMYFUNCTION("IFERROR(JOIN("", "", FILTER('tagsBySource 1'!D$3:D$2402, $A391='tagsBySource 1'!$A$3:$A$2402, 'tagsBySource 1'!D$3:D$2402&lt;&gt;"""")), """")"),"onchangeTags, historyTags")</f>
        <v>onchangeTags, historyTags</v>
      </c>
      <c r="E391" s="1" t="str">
        <f ca="1">IFERROR(__xludf.DUMMYFUNCTION("IFERROR(JOIN("", "", FILTER('tagsBySource 1'!E$3:E$2402, $A391='tagsBySource 1'!$A$3:$A$2402, 'tagsBySource 1'!E$3:E$2402&lt;&gt;"""")), """")"),"onchangeTags, historyTags")</f>
        <v>onchangeTags, historyTags</v>
      </c>
      <c r="F391" s="1" t="str">
        <f ca="1">IFERROR(__xludf.DUMMYFUNCTION("IFERROR(JOIN("", "", FILTER('tagsBySource 1'!F$3:F$2402, $A391='tagsBySource 1'!$A$3:$A$2402, 'tagsBySource 1'!F$3:F$2402&lt;&gt;"""")), """")"),"onchangeTags, historyTags")</f>
        <v>onchangeTags, historyTags</v>
      </c>
      <c r="G391" s="1" t="str">
        <f ca="1">IFERROR(__xludf.DUMMYFUNCTION("IFERROR(JOIN("", "", FILTER('tagsBySource 1'!G$3:G$2402, $A391='tagsBySource 1'!$A$3:$A$2402, 'tagsBySource 1'!G$3:G$2402&lt;&gt;"""")), """")"),"onchangeTags, historyTags")</f>
        <v>onchangeTags, historyTags</v>
      </c>
      <c r="H391" s="1" t="str">
        <f ca="1">IFERROR(__xludf.DUMMYFUNCTION("IFERROR(JOIN("", "", FILTER('tagsBySource 1'!H$3:H$2402, $A391='tagsBySource 1'!$A$3:$A$2402, 'tagsBySource 1'!H$3:H$2402&lt;&gt;"""")), """")"),"onchangeTags, historyTags")</f>
        <v>onchangeTags, historyTags</v>
      </c>
      <c r="I391" s="1" t="str">
        <f ca="1">IFERROR(__xludf.DUMMYFUNCTION("IFERROR(JOIN("", "", FILTER('tagsBySource 1'!I$3:I$2402, $A391='tagsBySource 1'!$A$3:$A$2402, 'tagsBySource 1'!I$3:I$2402&lt;&gt;"""")), """")"),"onchangeTags, historyTags")</f>
        <v>onchangeTags, historyTags</v>
      </c>
      <c r="J391" s="1" t="str">
        <f ca="1">IFERROR(__xludf.DUMMYFUNCTION("IFERROR(JOIN("", "", FILTER('tagsBySource 1'!J$3:J$2402, $A391='tagsBySource 1'!$A$3:$A$2402, 'tagsBySource 1'!J$3:J$2402&lt;&gt;"""")), """")"),"onchangeTags, historyTags")</f>
        <v>onchangeTags, historyTags</v>
      </c>
      <c r="K391" s="1" t="str">
        <f ca="1">IFERROR(__xludf.DUMMYFUNCTION("IFERROR(JOIN("", "", FILTER('tagsBySource 1'!K$3:K$2402, $A391='tagsBySource 1'!$A$3:$A$2402, 'tagsBySource 1'!K$3:K$2402&lt;&gt;"""")), """")"),"onchangeTags, historyTags")</f>
        <v>onchangeTags, historyTags</v>
      </c>
      <c r="L391" s="1" t="str">
        <f ca="1">IFERROR(__xludf.DUMMYFUNCTION("IFERROR(JOIN("", "", FILTER('tagsBySource 1'!L$3:L$2402, $A391='tagsBySource 1'!$A$3:$A$2402, 'tagsBySource 1'!L$3:L$2402&lt;&gt;"""")), """")"),"onchangeTags, historyTags")</f>
        <v>onchangeTags, historyTags</v>
      </c>
      <c r="M391" s="1" t="str">
        <f ca="1">IFERROR(__xludf.DUMMYFUNCTION("IFERROR(JOIN("", "", FILTER('tagsBySource 1'!M$3:M$2402, $A391='tagsBySource 1'!$A$3:$A$2402, 'tagsBySource 1'!M$3:M$2402&lt;&gt;"""")), """")"),"onchangeTags, historyTags")</f>
        <v>onchangeTags, historyTags</v>
      </c>
      <c r="N391" s="1" t="str">
        <f ca="1">IFERROR(__xludf.DUMMYFUNCTION("IFERROR(JOIN("", "", FILTER('tagsBySource 1'!N$3:N$2402, $A391='tagsBySource 1'!$A$3:$A$2402, 'tagsBySource 1'!N$3:N$2402&lt;&gt;"""")), """")"),"onchangeTags, historyTags")</f>
        <v>onchangeTags, historyTags</v>
      </c>
      <c r="O391" s="1" t="str">
        <f ca="1">IFERROR(__xludf.DUMMYFUNCTION("IFERROR(JOIN("", "", FILTER('tagsBySource 1'!O$3:O$2402, $A391='tagsBySource 1'!$A$3:$A$2402, 'tagsBySource 1'!O$3:O$2402&lt;&gt;"""")), """")"),"onchangeTags, historyTags")</f>
        <v>onchangeTags, historyTags</v>
      </c>
      <c r="P391" s="1" t="str">
        <f ca="1">IFERROR(__xludf.DUMMYFUNCTION("IFERROR(JOIN("", "", FILTER('tagsBySource 1'!P$3:P$2402, $A391='tagsBySource 1'!$A$3:$A$2402, 'tagsBySource 1'!P$3:P$2402&lt;&gt;"""")), """")"),"")</f>
        <v/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IFERROR(__xludf.DUMMYFUNCTION("IFERROR(JOIN("", "", FILTER('tagsBySource 1'!B$3:B$2402, $A392='tagsBySource 1'!$A$3:$A$2402, 'tagsBySource 1'!B$3:B$2402&lt;&gt;"""")), """")"),"")</f>
        <v/>
      </c>
      <c r="C392" s="1" t="str">
        <f ca="1">IFERROR(__xludf.DUMMYFUNCTION("IFERROR(JOIN("", "", FILTER('tagsBySource 1'!C$3:C$2402, $A392='tagsBySource 1'!$A$3:$A$2402, 'tagsBySource 1'!C$3:C$2402&lt;&gt;"""")), """")"),"")</f>
        <v/>
      </c>
      <c r="D392" s="1" t="str">
        <f ca="1">IFERROR(__xludf.DUMMYFUNCTION("IFERROR(JOIN("", "", FILTER('tagsBySource 1'!D$3:D$2402, $A392='tagsBySource 1'!$A$3:$A$2402, 'tagsBySource 1'!D$3:D$2402&lt;&gt;"""")), """")"),"historyTags")</f>
        <v>historyTags</v>
      </c>
      <c r="E392" s="1" t="str">
        <f ca="1">IFERROR(__xludf.DUMMYFUNCTION("IFERROR(JOIN("", "", FILTER('tagsBySource 1'!E$3:E$2402, $A392='tagsBySource 1'!$A$3:$A$2402, 'tagsBySource 1'!E$3:E$2402&lt;&gt;"""")), """")"),"historyTags")</f>
        <v>historyTags</v>
      </c>
      <c r="F392" s="1" t="str">
        <f ca="1">IFERROR(__xludf.DUMMYFUNCTION("IFERROR(JOIN("", "", FILTER('tagsBySource 1'!F$3:F$2402, $A392='tagsBySource 1'!$A$3:$A$2402, 'tagsBySource 1'!F$3:F$2402&lt;&gt;"""")), """")"),"historyTags")</f>
        <v>historyTags</v>
      </c>
      <c r="G392" s="1" t="str">
        <f ca="1">IFERROR(__xludf.DUMMYFUNCTION("IFERROR(JOIN("", "", FILTER('tagsBySource 1'!G$3:G$2402, $A392='tagsBySource 1'!$A$3:$A$2402, 'tagsBySource 1'!G$3:G$2402&lt;&gt;"""")), """")"),"historyTags")</f>
        <v>historyTags</v>
      </c>
      <c r="H392" s="1" t="str">
        <f ca="1">IFERROR(__xludf.DUMMYFUNCTION("IFERROR(JOIN("", "", FILTER('tagsBySource 1'!H$3:H$2402, $A392='tagsBySource 1'!$A$3:$A$2402, 'tagsBySource 1'!H$3:H$2402&lt;&gt;"""")), """")"),"historyTags")</f>
        <v>historyTags</v>
      </c>
      <c r="I392" s="1" t="str">
        <f ca="1">IFERROR(__xludf.DUMMYFUNCTION("IFERROR(JOIN("", "", FILTER('tagsBySource 1'!I$3:I$2402, $A392='tagsBySource 1'!$A$3:$A$2402, 'tagsBySource 1'!I$3:I$2402&lt;&gt;"""")), """")"),"historyTags")</f>
        <v>historyTags</v>
      </c>
      <c r="J392" s="1" t="str">
        <f ca="1">IFERROR(__xludf.DUMMYFUNCTION("IFERROR(JOIN("", "", FILTER('tagsBySource 1'!J$3:J$2402, $A392='tagsBySource 1'!$A$3:$A$2402, 'tagsBySource 1'!J$3:J$2402&lt;&gt;"""")), """")"),"historyTags")</f>
        <v>historyTags</v>
      </c>
      <c r="K392" s="1" t="str">
        <f ca="1">IFERROR(__xludf.DUMMYFUNCTION("IFERROR(JOIN("", "", FILTER('tagsBySource 1'!K$3:K$2402, $A392='tagsBySource 1'!$A$3:$A$2402, 'tagsBySource 1'!K$3:K$2402&lt;&gt;"""")), """")"),"historyTags")</f>
        <v>historyTags</v>
      </c>
      <c r="L392" s="1" t="str">
        <f ca="1">IFERROR(__xludf.DUMMYFUNCTION("IFERROR(JOIN("", "", FILTER('tagsBySource 1'!L$3:L$2402, $A392='tagsBySource 1'!$A$3:$A$2402, 'tagsBySource 1'!L$3:L$2402&lt;&gt;"""")), """")"),"historyTags")</f>
        <v>historyTags</v>
      </c>
      <c r="M392" s="1" t="str">
        <f ca="1">IFERROR(__xludf.DUMMYFUNCTION("IFERROR(JOIN("", "", FILTER('tagsBySource 1'!M$3:M$2402, $A392='tagsBySource 1'!$A$3:$A$2402, 'tagsBySource 1'!M$3:M$2402&lt;&gt;"""")), """")"),"historyTags")</f>
        <v>historyTags</v>
      </c>
      <c r="N392" s="1" t="str">
        <f ca="1">IFERROR(__xludf.DUMMYFUNCTION("IFERROR(JOIN("", "", FILTER('tagsBySource 1'!N$3:N$2402, $A392='tagsBySource 1'!$A$3:$A$2402, 'tagsBySource 1'!N$3:N$2402&lt;&gt;"""")), """")"),"historyTags")</f>
        <v>historyTags</v>
      </c>
      <c r="O392" s="1" t="str">
        <f ca="1">IFERROR(__xludf.DUMMYFUNCTION("IFERROR(JOIN("", "", FILTER('tagsBySource 1'!O$3:O$2402, $A392='tagsBySource 1'!$A$3:$A$2402, 'tagsBySource 1'!O$3:O$2402&lt;&gt;"""")), """")"),"historyTags")</f>
        <v>historyTags</v>
      </c>
      <c r="P392" s="1" t="str">
        <f ca="1">IFERROR(__xludf.DUMMYFUNCTION("IFERROR(JOIN("", "", FILTER('tagsBySource 1'!P$3:P$2402, $A392='tagsBySource 1'!$A$3:$A$2402, 'tagsBySource 1'!P$3:P$2402&lt;&gt;"""")), """")"),"")</f>
        <v/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IFERROR(__xludf.DUMMYFUNCTION("IFERROR(JOIN("", "", FILTER('tagsBySource 1'!B$3:B$2402, $A393='tagsBySource 1'!$A$3:$A$2402, 'tagsBySource 1'!B$3:B$2402&lt;&gt;"""")), """")"),"")</f>
        <v/>
      </c>
      <c r="C393" s="1" t="str">
        <f ca="1">IFERROR(__xludf.DUMMYFUNCTION("IFERROR(JOIN("", "", FILTER('tagsBySource 1'!C$3:C$2402, $A393='tagsBySource 1'!$A$3:$A$2402, 'tagsBySource 1'!C$3:C$2402&lt;&gt;"""")), """")"),"")</f>
        <v/>
      </c>
      <c r="D393" s="1" t="str">
        <f ca="1">IFERROR(__xludf.DUMMYFUNCTION("IFERROR(JOIN("", "", FILTER('tagsBySource 1'!D$3:D$2402, $A393='tagsBySource 1'!$A$3:$A$2402, 'tagsBySource 1'!D$3:D$2402&lt;&gt;"""")), """")"),"historyTags")</f>
        <v>historyTags</v>
      </c>
      <c r="E393" s="1" t="str">
        <f ca="1">IFERROR(__xludf.DUMMYFUNCTION("IFERROR(JOIN("", "", FILTER('tagsBySource 1'!E$3:E$2402, $A393='tagsBySource 1'!$A$3:$A$2402, 'tagsBySource 1'!E$3:E$2402&lt;&gt;"""")), """")"),"historyTags")</f>
        <v>historyTags</v>
      </c>
      <c r="F393" s="1" t="str">
        <f ca="1">IFERROR(__xludf.DUMMYFUNCTION("IFERROR(JOIN("", "", FILTER('tagsBySource 1'!F$3:F$2402, $A393='tagsBySource 1'!$A$3:$A$2402, 'tagsBySource 1'!F$3:F$2402&lt;&gt;"""")), """")"),"historyTags")</f>
        <v>historyTags</v>
      </c>
      <c r="G393" s="1" t="str">
        <f ca="1">IFERROR(__xludf.DUMMYFUNCTION("IFERROR(JOIN("", "", FILTER('tagsBySource 1'!G$3:G$2402, $A393='tagsBySource 1'!$A$3:$A$2402, 'tagsBySource 1'!G$3:G$2402&lt;&gt;"""")), """")"),"historyTags")</f>
        <v>historyTags</v>
      </c>
      <c r="H393" s="1" t="str">
        <f ca="1">IFERROR(__xludf.DUMMYFUNCTION("IFERROR(JOIN("", "", FILTER('tagsBySource 1'!H$3:H$2402, $A393='tagsBySource 1'!$A$3:$A$2402, 'tagsBySource 1'!H$3:H$2402&lt;&gt;"""")), """")"),"historyTags")</f>
        <v>historyTags</v>
      </c>
      <c r="I393" s="1" t="str">
        <f ca="1">IFERROR(__xludf.DUMMYFUNCTION("IFERROR(JOIN("", "", FILTER('tagsBySource 1'!I$3:I$2402, $A393='tagsBySource 1'!$A$3:$A$2402, 'tagsBySource 1'!I$3:I$2402&lt;&gt;"""")), """")"),"historyTags")</f>
        <v>historyTags</v>
      </c>
      <c r="J393" s="1" t="str">
        <f ca="1">IFERROR(__xludf.DUMMYFUNCTION("IFERROR(JOIN("", "", FILTER('tagsBySource 1'!J$3:J$2402, $A393='tagsBySource 1'!$A$3:$A$2402, 'tagsBySource 1'!J$3:J$2402&lt;&gt;"""")), """")"),"historyTags")</f>
        <v>historyTags</v>
      </c>
      <c r="K393" s="1" t="str">
        <f ca="1">IFERROR(__xludf.DUMMYFUNCTION("IFERROR(JOIN("", "", FILTER('tagsBySource 1'!K$3:K$2402, $A393='tagsBySource 1'!$A$3:$A$2402, 'tagsBySource 1'!K$3:K$2402&lt;&gt;"""")), """")"),"historyTags")</f>
        <v>historyTags</v>
      </c>
      <c r="L393" s="1" t="str">
        <f ca="1">IFERROR(__xludf.DUMMYFUNCTION("IFERROR(JOIN("", "", FILTER('tagsBySource 1'!L$3:L$2402, $A393='tagsBySource 1'!$A$3:$A$2402, 'tagsBySource 1'!L$3:L$2402&lt;&gt;"""")), """")"),"historyTags")</f>
        <v>historyTags</v>
      </c>
      <c r="M393" s="1" t="str">
        <f ca="1">IFERROR(__xludf.DUMMYFUNCTION("IFERROR(JOIN("", "", FILTER('tagsBySource 1'!M$3:M$2402, $A393='tagsBySource 1'!$A$3:$A$2402, 'tagsBySource 1'!M$3:M$2402&lt;&gt;"""")), """")"),"historyTags")</f>
        <v>historyTags</v>
      </c>
      <c r="N393" s="1" t="str">
        <f ca="1">IFERROR(__xludf.DUMMYFUNCTION("IFERROR(JOIN("", "", FILTER('tagsBySource 1'!N$3:N$2402, $A393='tagsBySource 1'!$A$3:$A$2402, 'tagsBySource 1'!N$3:N$2402&lt;&gt;"""")), """")"),"historyTags")</f>
        <v>historyTags</v>
      </c>
      <c r="O393" s="1" t="str">
        <f ca="1">IFERROR(__xludf.DUMMYFUNCTION("IFERROR(JOIN("", "", FILTER('tagsBySource 1'!O$3:O$2402, $A393='tagsBySource 1'!$A$3:$A$2402, 'tagsBySource 1'!O$3:O$2402&lt;&gt;"""")), """")"),"historyTags")</f>
        <v>historyTags</v>
      </c>
      <c r="P393" s="1" t="str">
        <f ca="1">IFERROR(__xludf.DUMMYFUNCTION("IFERROR(JOIN("", "", FILTER('tagsBySource 1'!P$3:P$2402, $A393='tagsBySource 1'!$A$3:$A$2402, 'tagsBySource 1'!P$3:P$2402&lt;&gt;"""")), """")"),"historyTags")</f>
        <v>historyTags</v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IFERROR(__xludf.DUMMYFUNCTION("IFERROR(JOIN("", "", FILTER('tagsBySource 1'!B$3:B$2402, $A394='tagsBySource 1'!$A$3:$A$2402, 'tagsBySource 1'!B$3:B$2402&lt;&gt;"""")), """")"),"")</f>
        <v/>
      </c>
      <c r="C394" s="1" t="str">
        <f ca="1">IFERROR(__xludf.DUMMYFUNCTION("IFERROR(JOIN("", "", FILTER('tagsBySource 1'!C$3:C$2402, $A394='tagsBySource 1'!$A$3:$A$2402, 'tagsBySource 1'!C$3:C$2402&lt;&gt;"""")), """")"),"")</f>
        <v/>
      </c>
      <c r="D394" s="1" t="str">
        <f ca="1">IFERROR(__xludf.DUMMYFUNCTION("IFERROR(JOIN("", "", FILTER('tagsBySource 1'!D$3:D$2402, $A394='tagsBySource 1'!$A$3:$A$2402, 'tagsBySource 1'!D$3:D$2402&lt;&gt;"""")), """")"),"historyTags")</f>
        <v>historyTags</v>
      </c>
      <c r="E394" s="1" t="str">
        <f ca="1">IFERROR(__xludf.DUMMYFUNCTION("IFERROR(JOIN("", "", FILTER('tagsBySource 1'!E$3:E$2402, $A394='tagsBySource 1'!$A$3:$A$2402, 'tagsBySource 1'!E$3:E$2402&lt;&gt;"""")), """")"),"historyTags")</f>
        <v>historyTags</v>
      </c>
      <c r="F394" s="1" t="str">
        <f ca="1">IFERROR(__xludf.DUMMYFUNCTION("IFERROR(JOIN("", "", FILTER('tagsBySource 1'!F$3:F$2402, $A394='tagsBySource 1'!$A$3:$A$2402, 'tagsBySource 1'!F$3:F$2402&lt;&gt;"""")), """")"),"historyTags")</f>
        <v>historyTags</v>
      </c>
      <c r="G394" s="1" t="str">
        <f ca="1">IFERROR(__xludf.DUMMYFUNCTION("IFERROR(JOIN("", "", FILTER('tagsBySource 1'!G$3:G$2402, $A394='tagsBySource 1'!$A$3:$A$2402, 'tagsBySource 1'!G$3:G$2402&lt;&gt;"""")), """")"),"historyTags")</f>
        <v>historyTags</v>
      </c>
      <c r="H394" s="1" t="str">
        <f ca="1">IFERROR(__xludf.DUMMYFUNCTION("IFERROR(JOIN("", "", FILTER('tagsBySource 1'!H$3:H$2402, $A394='tagsBySource 1'!$A$3:$A$2402, 'tagsBySource 1'!H$3:H$2402&lt;&gt;"""")), """")"),"historyTags")</f>
        <v>historyTags</v>
      </c>
      <c r="I394" s="1" t="str">
        <f ca="1">IFERROR(__xludf.DUMMYFUNCTION("IFERROR(JOIN("", "", FILTER('tagsBySource 1'!I$3:I$2402, $A394='tagsBySource 1'!$A$3:$A$2402, 'tagsBySource 1'!I$3:I$2402&lt;&gt;"""")), """")"),"historyTags")</f>
        <v>historyTags</v>
      </c>
      <c r="J394" s="1" t="str">
        <f ca="1">IFERROR(__xludf.DUMMYFUNCTION("IFERROR(JOIN("", "", FILTER('tagsBySource 1'!J$3:J$2402, $A394='tagsBySource 1'!$A$3:$A$2402, 'tagsBySource 1'!J$3:J$2402&lt;&gt;"""")), """")"),"historyTags")</f>
        <v>historyTags</v>
      </c>
      <c r="K394" s="1" t="str">
        <f ca="1">IFERROR(__xludf.DUMMYFUNCTION("IFERROR(JOIN("", "", FILTER('tagsBySource 1'!K$3:K$2402, $A394='tagsBySource 1'!$A$3:$A$2402, 'tagsBySource 1'!K$3:K$2402&lt;&gt;"""")), """")"),"historyTags")</f>
        <v>historyTags</v>
      </c>
      <c r="L394" s="1" t="str">
        <f ca="1">IFERROR(__xludf.DUMMYFUNCTION("IFERROR(JOIN("", "", FILTER('tagsBySource 1'!L$3:L$2402, $A394='tagsBySource 1'!$A$3:$A$2402, 'tagsBySource 1'!L$3:L$2402&lt;&gt;"""")), """")"),"historyTags")</f>
        <v>historyTags</v>
      </c>
      <c r="M394" s="1" t="str">
        <f ca="1">IFERROR(__xludf.DUMMYFUNCTION("IFERROR(JOIN("", "", FILTER('tagsBySource 1'!M$3:M$2402, $A394='tagsBySource 1'!$A$3:$A$2402, 'tagsBySource 1'!M$3:M$2402&lt;&gt;"""")), """")"),"historyTags")</f>
        <v>historyTags</v>
      </c>
      <c r="N394" s="1" t="str">
        <f ca="1">IFERROR(__xludf.DUMMYFUNCTION("IFERROR(JOIN("", "", FILTER('tagsBySource 1'!N$3:N$2402, $A394='tagsBySource 1'!$A$3:$A$2402, 'tagsBySource 1'!N$3:N$2402&lt;&gt;"""")), """")"),"historyTags")</f>
        <v>historyTags</v>
      </c>
      <c r="O394" s="1" t="str">
        <f ca="1">IFERROR(__xludf.DUMMYFUNCTION("IFERROR(JOIN("", "", FILTER('tagsBySource 1'!O$3:O$2402, $A394='tagsBySource 1'!$A$3:$A$2402, 'tagsBySource 1'!O$3:O$2402&lt;&gt;"""")), """")"),"historyTags")</f>
        <v>historyTags</v>
      </c>
      <c r="P394" s="1" t="str">
        <f ca="1">IFERROR(__xludf.DUMMYFUNCTION("IFERROR(JOIN("", "", FILTER('tagsBySource 1'!P$3:P$2402, $A394='tagsBySource 1'!$A$3:$A$2402, 'tagsBySource 1'!P$3:P$2402&lt;&gt;"""")), """")"),"")</f>
        <v/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IFERROR(__xludf.DUMMYFUNCTION("IFERROR(JOIN("", "", FILTER('tagsBySource 1'!B$3:B$2402, $A395='tagsBySource 1'!$A$3:$A$2402, 'tagsBySource 1'!B$3:B$2402&lt;&gt;"""")), """")"),"")</f>
        <v/>
      </c>
      <c r="C395" s="1" t="str">
        <f ca="1">IFERROR(__xludf.DUMMYFUNCTION("IFERROR(JOIN("", "", FILTER('tagsBySource 1'!C$3:C$2402, $A395='tagsBySource 1'!$A$3:$A$2402, 'tagsBySource 1'!C$3:C$2402&lt;&gt;"""")), """")"),"")</f>
        <v/>
      </c>
      <c r="D395" s="1" t="str">
        <f ca="1">IFERROR(__xludf.DUMMYFUNCTION("IFERROR(JOIN("", "", FILTER('tagsBySource 1'!D$3:D$2402, $A395='tagsBySource 1'!$A$3:$A$2402, 'tagsBySource 1'!D$3:D$2402&lt;&gt;"""")), """")"),"historyTags")</f>
        <v>historyTags</v>
      </c>
      <c r="E395" s="1" t="str">
        <f ca="1">IFERROR(__xludf.DUMMYFUNCTION("IFERROR(JOIN("", "", FILTER('tagsBySource 1'!E$3:E$2402, $A395='tagsBySource 1'!$A$3:$A$2402, 'tagsBySource 1'!E$3:E$2402&lt;&gt;"""")), """")"),"historyTags")</f>
        <v>historyTags</v>
      </c>
      <c r="F395" s="1" t="str">
        <f ca="1">IFERROR(__xludf.DUMMYFUNCTION("IFERROR(JOIN("", "", FILTER('tagsBySource 1'!F$3:F$2402, $A395='tagsBySource 1'!$A$3:$A$2402, 'tagsBySource 1'!F$3:F$2402&lt;&gt;"""")), """")"),"historyTags")</f>
        <v>historyTags</v>
      </c>
      <c r="G395" s="1" t="str">
        <f ca="1">IFERROR(__xludf.DUMMYFUNCTION("IFERROR(JOIN("", "", FILTER('tagsBySource 1'!G$3:G$2402, $A395='tagsBySource 1'!$A$3:$A$2402, 'tagsBySource 1'!G$3:G$2402&lt;&gt;"""")), """")"),"historyTags")</f>
        <v>historyTags</v>
      </c>
      <c r="H395" s="1" t="str">
        <f ca="1">IFERROR(__xludf.DUMMYFUNCTION("IFERROR(JOIN("", "", FILTER('tagsBySource 1'!H$3:H$2402, $A395='tagsBySource 1'!$A$3:$A$2402, 'tagsBySource 1'!H$3:H$2402&lt;&gt;"""")), """")"),"historyTags")</f>
        <v>historyTags</v>
      </c>
      <c r="I395" s="1" t="str">
        <f ca="1">IFERROR(__xludf.DUMMYFUNCTION("IFERROR(JOIN("", "", FILTER('tagsBySource 1'!I$3:I$2402, $A395='tagsBySource 1'!$A$3:$A$2402, 'tagsBySource 1'!I$3:I$2402&lt;&gt;"""")), """")"),"historyTags")</f>
        <v>historyTags</v>
      </c>
      <c r="J395" s="1" t="str">
        <f ca="1">IFERROR(__xludf.DUMMYFUNCTION("IFERROR(JOIN("", "", FILTER('tagsBySource 1'!J$3:J$2402, $A395='tagsBySource 1'!$A$3:$A$2402, 'tagsBySource 1'!J$3:J$2402&lt;&gt;"""")), """")"),"historyTags")</f>
        <v>historyTags</v>
      </c>
      <c r="K395" s="1" t="str">
        <f ca="1">IFERROR(__xludf.DUMMYFUNCTION("IFERROR(JOIN("", "", FILTER('tagsBySource 1'!K$3:K$2402, $A395='tagsBySource 1'!$A$3:$A$2402, 'tagsBySource 1'!K$3:K$2402&lt;&gt;"""")), """")"),"historyTags")</f>
        <v>historyTags</v>
      </c>
      <c r="L395" s="1" t="str">
        <f ca="1">IFERROR(__xludf.DUMMYFUNCTION("IFERROR(JOIN("", "", FILTER('tagsBySource 1'!L$3:L$2402, $A395='tagsBySource 1'!$A$3:$A$2402, 'tagsBySource 1'!L$3:L$2402&lt;&gt;"""")), """")"),"historyTags")</f>
        <v>historyTags</v>
      </c>
      <c r="M395" s="1" t="str">
        <f ca="1">IFERROR(__xludf.DUMMYFUNCTION("IFERROR(JOIN("", "", FILTER('tagsBySource 1'!M$3:M$2402, $A395='tagsBySource 1'!$A$3:$A$2402, 'tagsBySource 1'!M$3:M$2402&lt;&gt;"""")), """")"),"historyTags")</f>
        <v>historyTags</v>
      </c>
      <c r="N395" s="1" t="str">
        <f ca="1">IFERROR(__xludf.DUMMYFUNCTION("IFERROR(JOIN("", "", FILTER('tagsBySource 1'!N$3:N$2402, $A395='tagsBySource 1'!$A$3:$A$2402, 'tagsBySource 1'!N$3:N$2402&lt;&gt;"""")), """")"),"historyTags")</f>
        <v>historyTags</v>
      </c>
      <c r="O395" s="1" t="str">
        <f ca="1">IFERROR(__xludf.DUMMYFUNCTION("IFERROR(JOIN("", "", FILTER('tagsBySource 1'!O$3:O$2402, $A395='tagsBySource 1'!$A$3:$A$2402, 'tagsBySource 1'!O$3:O$2402&lt;&gt;"""")), """")"),"historyTags")</f>
        <v>historyTags</v>
      </c>
      <c r="P395" s="1" t="str">
        <f ca="1">IFERROR(__xludf.DUMMYFUNCTION("IFERROR(JOIN("", "", FILTER('tagsBySource 1'!P$3:P$2402, $A395='tagsBySource 1'!$A$3:$A$2402, 'tagsBySource 1'!P$3:P$2402&lt;&gt;"""")), """")"),"")</f>
        <v/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IFERROR(__xludf.DUMMYFUNCTION("IFERROR(JOIN("", "", FILTER('tagsBySource 1'!B$3:B$2402, $A396='tagsBySource 1'!$A$3:$A$2402, 'tagsBySource 1'!B$3:B$2402&lt;&gt;"""")), """")"),"")</f>
        <v/>
      </c>
      <c r="C396" s="1" t="str">
        <f ca="1">IFERROR(__xludf.DUMMYFUNCTION("IFERROR(JOIN("", "", FILTER('tagsBySource 1'!C$3:C$2402, $A396='tagsBySource 1'!$A$3:$A$2402, 'tagsBySource 1'!C$3:C$2402&lt;&gt;"""")), """")"),"")</f>
        <v/>
      </c>
      <c r="D396" s="1" t="str">
        <f ca="1">IFERROR(__xludf.DUMMYFUNCTION("IFERROR(JOIN("", "", FILTER('tagsBySource 1'!D$3:D$2402, $A396='tagsBySource 1'!$A$3:$A$2402, 'tagsBySource 1'!D$3:D$2402&lt;&gt;"""")), """")"),"historyTags")</f>
        <v>historyTags</v>
      </c>
      <c r="E396" s="1" t="str">
        <f ca="1">IFERROR(__xludf.DUMMYFUNCTION("IFERROR(JOIN("", "", FILTER('tagsBySource 1'!E$3:E$2402, $A396='tagsBySource 1'!$A$3:$A$2402, 'tagsBySource 1'!E$3:E$2402&lt;&gt;"""")), """")"),"historyTags")</f>
        <v>historyTags</v>
      </c>
      <c r="F396" s="1" t="str">
        <f ca="1">IFERROR(__xludf.DUMMYFUNCTION("IFERROR(JOIN("", "", FILTER('tagsBySource 1'!F$3:F$2402, $A396='tagsBySource 1'!$A$3:$A$2402, 'tagsBySource 1'!F$3:F$2402&lt;&gt;"""")), """")"),"historyTags")</f>
        <v>historyTags</v>
      </c>
      <c r="G396" s="1" t="str">
        <f ca="1">IFERROR(__xludf.DUMMYFUNCTION("IFERROR(JOIN("", "", FILTER('tagsBySource 1'!G$3:G$2402, $A396='tagsBySource 1'!$A$3:$A$2402, 'tagsBySource 1'!G$3:G$2402&lt;&gt;"""")), """")"),"historyTags")</f>
        <v>historyTags</v>
      </c>
      <c r="H396" s="1" t="str">
        <f ca="1">IFERROR(__xludf.DUMMYFUNCTION("IFERROR(JOIN("", "", FILTER('tagsBySource 1'!H$3:H$2402, $A396='tagsBySource 1'!$A$3:$A$2402, 'tagsBySource 1'!H$3:H$2402&lt;&gt;"""")), """")"),"historyTags")</f>
        <v>historyTags</v>
      </c>
      <c r="I396" s="1" t="str">
        <f ca="1">IFERROR(__xludf.DUMMYFUNCTION("IFERROR(JOIN("", "", FILTER('tagsBySource 1'!I$3:I$2402, $A396='tagsBySource 1'!$A$3:$A$2402, 'tagsBySource 1'!I$3:I$2402&lt;&gt;"""")), """")"),"historyTags")</f>
        <v>historyTags</v>
      </c>
      <c r="J396" s="1" t="str">
        <f ca="1">IFERROR(__xludf.DUMMYFUNCTION("IFERROR(JOIN("", "", FILTER('tagsBySource 1'!J$3:J$2402, $A396='tagsBySource 1'!$A$3:$A$2402, 'tagsBySource 1'!J$3:J$2402&lt;&gt;"""")), """")"),"historyTags")</f>
        <v>historyTags</v>
      </c>
      <c r="K396" s="1" t="str">
        <f ca="1">IFERROR(__xludf.DUMMYFUNCTION("IFERROR(JOIN("", "", FILTER('tagsBySource 1'!K$3:K$2402, $A396='tagsBySource 1'!$A$3:$A$2402, 'tagsBySource 1'!K$3:K$2402&lt;&gt;"""")), """")"),"historyTags")</f>
        <v>historyTags</v>
      </c>
      <c r="L396" s="1" t="str">
        <f ca="1">IFERROR(__xludf.DUMMYFUNCTION("IFERROR(JOIN("", "", FILTER('tagsBySource 1'!L$3:L$2402, $A396='tagsBySource 1'!$A$3:$A$2402, 'tagsBySource 1'!L$3:L$2402&lt;&gt;"""")), """")"),"historyTags")</f>
        <v>historyTags</v>
      </c>
      <c r="M396" s="1" t="str">
        <f ca="1">IFERROR(__xludf.DUMMYFUNCTION("IFERROR(JOIN("", "", FILTER('tagsBySource 1'!M$3:M$2402, $A396='tagsBySource 1'!$A$3:$A$2402, 'tagsBySource 1'!M$3:M$2402&lt;&gt;"""")), """")"),"historyTags")</f>
        <v>historyTags</v>
      </c>
      <c r="N396" s="1" t="str">
        <f ca="1">IFERROR(__xludf.DUMMYFUNCTION("IFERROR(JOIN("", "", FILTER('tagsBySource 1'!N$3:N$2402, $A396='tagsBySource 1'!$A$3:$A$2402, 'tagsBySource 1'!N$3:N$2402&lt;&gt;"""")), """")"),"historyTags")</f>
        <v>historyTags</v>
      </c>
      <c r="O396" s="1" t="str">
        <f ca="1">IFERROR(__xludf.DUMMYFUNCTION("IFERROR(JOIN("", "", FILTER('tagsBySource 1'!O$3:O$2402, $A396='tagsBySource 1'!$A$3:$A$2402, 'tagsBySource 1'!O$3:O$2402&lt;&gt;"""")), """")"),"historyTags")</f>
        <v>historyTags</v>
      </c>
      <c r="P396" s="1" t="str">
        <f ca="1">IFERROR(__xludf.DUMMYFUNCTION("IFERROR(JOIN("", "", FILTER('tagsBySource 1'!P$3:P$2402, $A396='tagsBySource 1'!$A$3:$A$2402, 'tagsBySource 1'!P$3:P$2402&lt;&gt;"""")), """")"),"")</f>
        <v/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IFERROR(__xludf.DUMMYFUNCTION("IFERROR(JOIN("", "", FILTER('tagsBySource 1'!B$3:B$2402, $A397='tagsBySource 1'!$A$3:$A$2402, 'tagsBySource 1'!B$3:B$2402&lt;&gt;"""")), """")"),"")</f>
        <v/>
      </c>
      <c r="C397" s="1" t="str">
        <f ca="1">IFERROR(__xludf.DUMMYFUNCTION("IFERROR(JOIN("", "", FILTER('tagsBySource 1'!C$3:C$2402, $A397='tagsBySource 1'!$A$3:$A$2402, 'tagsBySource 1'!C$3:C$2402&lt;&gt;"""")), """")"),"")</f>
        <v/>
      </c>
      <c r="D397" s="1" t="str">
        <f ca="1">IFERROR(__xludf.DUMMYFUNCTION("IFERROR(JOIN("", "", FILTER('tagsBySource 1'!D$3:D$2402, $A397='tagsBySource 1'!$A$3:$A$2402, 'tagsBySource 1'!D$3:D$2402&lt;&gt;"""")), """")"),"historyTags")</f>
        <v>historyTags</v>
      </c>
      <c r="E397" s="1" t="str">
        <f ca="1">IFERROR(__xludf.DUMMYFUNCTION("IFERROR(JOIN("", "", FILTER('tagsBySource 1'!E$3:E$2402, $A397='tagsBySource 1'!$A$3:$A$2402, 'tagsBySource 1'!E$3:E$2402&lt;&gt;"""")), """")"),"historyTags")</f>
        <v>historyTags</v>
      </c>
      <c r="F397" s="1" t="str">
        <f ca="1">IFERROR(__xludf.DUMMYFUNCTION("IFERROR(JOIN("", "", FILTER('tagsBySource 1'!F$3:F$2402, $A397='tagsBySource 1'!$A$3:$A$2402, 'tagsBySource 1'!F$3:F$2402&lt;&gt;"""")), """")"),"historyTags")</f>
        <v>historyTags</v>
      </c>
      <c r="G397" s="1" t="str">
        <f ca="1">IFERROR(__xludf.DUMMYFUNCTION("IFERROR(JOIN("", "", FILTER('tagsBySource 1'!G$3:G$2402, $A397='tagsBySource 1'!$A$3:$A$2402, 'tagsBySource 1'!G$3:G$2402&lt;&gt;"""")), """")"),"historyTags")</f>
        <v>historyTags</v>
      </c>
      <c r="H397" s="1" t="str">
        <f ca="1">IFERROR(__xludf.DUMMYFUNCTION("IFERROR(JOIN("", "", FILTER('tagsBySource 1'!H$3:H$2402, $A397='tagsBySource 1'!$A$3:$A$2402, 'tagsBySource 1'!H$3:H$2402&lt;&gt;"""")), """")"),"historyTags")</f>
        <v>historyTags</v>
      </c>
      <c r="I397" s="1" t="str">
        <f ca="1">IFERROR(__xludf.DUMMYFUNCTION("IFERROR(JOIN("", "", FILTER('tagsBySource 1'!I$3:I$2402, $A397='tagsBySource 1'!$A$3:$A$2402, 'tagsBySource 1'!I$3:I$2402&lt;&gt;"""")), """")"),"historyTags")</f>
        <v>historyTags</v>
      </c>
      <c r="J397" s="1" t="str">
        <f ca="1">IFERROR(__xludf.DUMMYFUNCTION("IFERROR(JOIN("", "", FILTER('tagsBySource 1'!J$3:J$2402, $A397='tagsBySource 1'!$A$3:$A$2402, 'tagsBySource 1'!J$3:J$2402&lt;&gt;"""")), """")"),"historyTags")</f>
        <v>historyTags</v>
      </c>
      <c r="K397" s="1" t="str">
        <f ca="1">IFERROR(__xludf.DUMMYFUNCTION("IFERROR(JOIN("", "", FILTER('tagsBySource 1'!K$3:K$2402, $A397='tagsBySource 1'!$A$3:$A$2402, 'tagsBySource 1'!K$3:K$2402&lt;&gt;"""")), """")"),"historyTags")</f>
        <v>historyTags</v>
      </c>
      <c r="L397" s="1" t="str">
        <f ca="1">IFERROR(__xludf.DUMMYFUNCTION("IFERROR(JOIN("", "", FILTER('tagsBySource 1'!L$3:L$2402, $A397='tagsBySource 1'!$A$3:$A$2402, 'tagsBySource 1'!L$3:L$2402&lt;&gt;"""")), """")"),"historyTags")</f>
        <v>historyTags</v>
      </c>
      <c r="M397" s="1" t="str">
        <f ca="1">IFERROR(__xludf.DUMMYFUNCTION("IFERROR(JOIN("", "", FILTER('tagsBySource 1'!M$3:M$2402, $A397='tagsBySource 1'!$A$3:$A$2402, 'tagsBySource 1'!M$3:M$2402&lt;&gt;"""")), """")"),"historyTags")</f>
        <v>historyTags</v>
      </c>
      <c r="N397" s="1" t="str">
        <f ca="1">IFERROR(__xludf.DUMMYFUNCTION("IFERROR(JOIN("", "", FILTER('tagsBySource 1'!N$3:N$2402, $A397='tagsBySource 1'!$A$3:$A$2402, 'tagsBySource 1'!N$3:N$2402&lt;&gt;"""")), """")"),"historyTags")</f>
        <v>historyTags</v>
      </c>
      <c r="O397" s="1" t="str">
        <f ca="1">IFERROR(__xludf.DUMMYFUNCTION("IFERROR(JOIN("", "", FILTER('tagsBySource 1'!O$3:O$2402, $A397='tagsBySource 1'!$A$3:$A$2402, 'tagsBySource 1'!O$3:O$2402&lt;&gt;"""")), """")"),"historyTags")</f>
        <v>historyTags</v>
      </c>
      <c r="P397" s="1" t="str">
        <f ca="1">IFERROR(__xludf.DUMMYFUNCTION("IFERROR(JOIN("", "", FILTER('tagsBySource 1'!P$3:P$2402, $A397='tagsBySource 1'!$A$3:$A$2402, 'tagsBySource 1'!P$3:P$2402&lt;&gt;"""")), """")"),"")</f>
        <v/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IFERROR(__xludf.DUMMYFUNCTION("IFERROR(JOIN("", "", FILTER('tagsBySource 1'!B$3:B$2402, $A398='tagsBySource 1'!$A$3:$A$2402, 'tagsBySource 1'!B$3:B$2402&lt;&gt;"""")), """")"),"")</f>
        <v/>
      </c>
      <c r="C398" s="1" t="str">
        <f ca="1">IFERROR(__xludf.DUMMYFUNCTION("IFERROR(JOIN("", "", FILTER('tagsBySource 1'!C$3:C$2402, $A398='tagsBySource 1'!$A$3:$A$2402, 'tagsBySource 1'!C$3:C$2402&lt;&gt;"""")), """")"),"")</f>
        <v/>
      </c>
      <c r="D398" s="1" t="str">
        <f ca="1">IFERROR(__xludf.DUMMYFUNCTION("IFERROR(JOIN("", "", FILTER('tagsBySource 1'!D$3:D$2402, $A398='tagsBySource 1'!$A$3:$A$2402, 'tagsBySource 1'!D$3:D$2402&lt;&gt;"""")), """")"),"historyTags")</f>
        <v>historyTags</v>
      </c>
      <c r="E398" s="1" t="str">
        <f ca="1">IFERROR(__xludf.DUMMYFUNCTION("IFERROR(JOIN("", "", FILTER('tagsBySource 1'!E$3:E$2402, $A398='tagsBySource 1'!$A$3:$A$2402, 'tagsBySource 1'!E$3:E$2402&lt;&gt;"""")), """")"),"historyTags")</f>
        <v>historyTags</v>
      </c>
      <c r="F398" s="1" t="str">
        <f ca="1">IFERROR(__xludf.DUMMYFUNCTION("IFERROR(JOIN("", "", FILTER('tagsBySource 1'!F$3:F$2402, $A398='tagsBySource 1'!$A$3:$A$2402, 'tagsBySource 1'!F$3:F$2402&lt;&gt;"""")), """")"),"historyTags")</f>
        <v>historyTags</v>
      </c>
      <c r="G398" s="1" t="str">
        <f ca="1">IFERROR(__xludf.DUMMYFUNCTION("IFERROR(JOIN("", "", FILTER('tagsBySource 1'!G$3:G$2402, $A398='tagsBySource 1'!$A$3:$A$2402, 'tagsBySource 1'!G$3:G$2402&lt;&gt;"""")), """")"),"historyTags")</f>
        <v>historyTags</v>
      </c>
      <c r="H398" s="1" t="str">
        <f ca="1">IFERROR(__xludf.DUMMYFUNCTION("IFERROR(JOIN("", "", FILTER('tagsBySource 1'!H$3:H$2402, $A398='tagsBySource 1'!$A$3:$A$2402, 'tagsBySource 1'!H$3:H$2402&lt;&gt;"""")), """")"),"historyTags")</f>
        <v>historyTags</v>
      </c>
      <c r="I398" s="1" t="str">
        <f ca="1">IFERROR(__xludf.DUMMYFUNCTION("IFERROR(JOIN("", "", FILTER('tagsBySource 1'!I$3:I$2402, $A398='tagsBySource 1'!$A$3:$A$2402, 'tagsBySource 1'!I$3:I$2402&lt;&gt;"""")), """")"),"historyTags")</f>
        <v>historyTags</v>
      </c>
      <c r="J398" s="1" t="str">
        <f ca="1">IFERROR(__xludf.DUMMYFUNCTION("IFERROR(JOIN("", "", FILTER('tagsBySource 1'!J$3:J$2402, $A398='tagsBySource 1'!$A$3:$A$2402, 'tagsBySource 1'!J$3:J$2402&lt;&gt;"""")), """")"),"historyTags")</f>
        <v>historyTags</v>
      </c>
      <c r="K398" s="1" t="str">
        <f ca="1">IFERROR(__xludf.DUMMYFUNCTION("IFERROR(JOIN("", "", FILTER('tagsBySource 1'!K$3:K$2402, $A398='tagsBySource 1'!$A$3:$A$2402, 'tagsBySource 1'!K$3:K$2402&lt;&gt;"""")), """")"),"historyTags")</f>
        <v>historyTags</v>
      </c>
      <c r="L398" s="1" t="str">
        <f ca="1">IFERROR(__xludf.DUMMYFUNCTION("IFERROR(JOIN("", "", FILTER('tagsBySource 1'!L$3:L$2402, $A398='tagsBySource 1'!$A$3:$A$2402, 'tagsBySource 1'!L$3:L$2402&lt;&gt;"""")), """")"),"historyTags")</f>
        <v>historyTags</v>
      </c>
      <c r="M398" s="1" t="str">
        <f ca="1">IFERROR(__xludf.DUMMYFUNCTION("IFERROR(JOIN("", "", FILTER('tagsBySource 1'!M$3:M$2402, $A398='tagsBySource 1'!$A$3:$A$2402, 'tagsBySource 1'!M$3:M$2402&lt;&gt;"""")), """")"),"historyTags")</f>
        <v>historyTags</v>
      </c>
      <c r="N398" s="1" t="str">
        <f ca="1">IFERROR(__xludf.DUMMYFUNCTION("IFERROR(JOIN("", "", FILTER('tagsBySource 1'!N$3:N$2402, $A398='tagsBySource 1'!$A$3:$A$2402, 'tagsBySource 1'!N$3:N$2402&lt;&gt;"""")), """")"),"historyTags")</f>
        <v>historyTags</v>
      </c>
      <c r="O398" s="1" t="str">
        <f ca="1">IFERROR(__xludf.DUMMYFUNCTION("IFERROR(JOIN("", "", FILTER('tagsBySource 1'!O$3:O$2402, $A398='tagsBySource 1'!$A$3:$A$2402, 'tagsBySource 1'!O$3:O$2402&lt;&gt;"""")), """")"),"historyTags")</f>
        <v>historyTags</v>
      </c>
      <c r="P398" s="1" t="str">
        <f ca="1">IFERROR(__xludf.DUMMYFUNCTION("IFERROR(JOIN("", "", FILTER('tagsBySource 1'!P$3:P$2402, $A398='tagsBySource 1'!$A$3:$A$2402, 'tagsBySource 1'!P$3:P$2402&lt;&gt;"""")), """")"),"")</f>
        <v/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IFERROR(__xludf.DUMMYFUNCTION("IFERROR(JOIN("", "", FILTER('tagsBySource 1'!B$3:B$2402, $A399='tagsBySource 1'!$A$3:$A$2402, 'tagsBySource 1'!B$3:B$2402&lt;&gt;"""")), """")"),"")</f>
        <v/>
      </c>
      <c r="C399" s="1" t="str">
        <f ca="1">IFERROR(__xludf.DUMMYFUNCTION("IFERROR(JOIN("", "", FILTER('tagsBySource 1'!C$3:C$2402, $A399='tagsBySource 1'!$A$3:$A$2402, 'tagsBySource 1'!C$3:C$2402&lt;&gt;"""")), """")"),"")</f>
        <v/>
      </c>
      <c r="D399" s="1" t="str">
        <f ca="1">IFERROR(__xludf.DUMMYFUNCTION("IFERROR(JOIN("", "", FILTER('tagsBySource 1'!D$3:D$2402, $A399='tagsBySource 1'!$A$3:$A$2402, 'tagsBySource 1'!D$3:D$2402&lt;&gt;"""")), """")"),"historyTags")</f>
        <v>historyTags</v>
      </c>
      <c r="E399" s="1" t="str">
        <f ca="1">IFERROR(__xludf.DUMMYFUNCTION("IFERROR(JOIN("", "", FILTER('tagsBySource 1'!E$3:E$2402, $A399='tagsBySource 1'!$A$3:$A$2402, 'tagsBySource 1'!E$3:E$2402&lt;&gt;"""")), """")"),"historyTags")</f>
        <v>historyTags</v>
      </c>
      <c r="F399" s="1" t="str">
        <f ca="1">IFERROR(__xludf.DUMMYFUNCTION("IFERROR(JOIN("", "", FILTER('tagsBySource 1'!F$3:F$2402, $A399='tagsBySource 1'!$A$3:$A$2402, 'tagsBySource 1'!F$3:F$2402&lt;&gt;"""")), """")"),"historyTags")</f>
        <v>historyTags</v>
      </c>
      <c r="G399" s="1" t="str">
        <f ca="1">IFERROR(__xludf.DUMMYFUNCTION("IFERROR(JOIN("", "", FILTER('tagsBySource 1'!G$3:G$2402, $A399='tagsBySource 1'!$A$3:$A$2402, 'tagsBySource 1'!G$3:G$2402&lt;&gt;"""")), """")"),"historyTags")</f>
        <v>historyTags</v>
      </c>
      <c r="H399" s="1" t="str">
        <f ca="1">IFERROR(__xludf.DUMMYFUNCTION("IFERROR(JOIN("", "", FILTER('tagsBySource 1'!H$3:H$2402, $A399='tagsBySource 1'!$A$3:$A$2402, 'tagsBySource 1'!H$3:H$2402&lt;&gt;"""")), """")"),"historyTags")</f>
        <v>historyTags</v>
      </c>
      <c r="I399" s="1" t="str">
        <f ca="1">IFERROR(__xludf.DUMMYFUNCTION("IFERROR(JOIN("", "", FILTER('tagsBySource 1'!I$3:I$2402, $A399='tagsBySource 1'!$A$3:$A$2402, 'tagsBySource 1'!I$3:I$2402&lt;&gt;"""")), """")"),"historyTags")</f>
        <v>historyTags</v>
      </c>
      <c r="J399" s="1" t="str">
        <f ca="1">IFERROR(__xludf.DUMMYFUNCTION("IFERROR(JOIN("", "", FILTER('tagsBySource 1'!J$3:J$2402, $A399='tagsBySource 1'!$A$3:$A$2402, 'tagsBySource 1'!J$3:J$2402&lt;&gt;"""")), """")"),"historyTags")</f>
        <v>historyTags</v>
      </c>
      <c r="K399" s="1" t="str">
        <f ca="1">IFERROR(__xludf.DUMMYFUNCTION("IFERROR(JOIN("", "", FILTER('tagsBySource 1'!K$3:K$2402, $A399='tagsBySource 1'!$A$3:$A$2402, 'tagsBySource 1'!K$3:K$2402&lt;&gt;"""")), """")"),"historyTags")</f>
        <v>historyTags</v>
      </c>
      <c r="L399" s="1" t="str">
        <f ca="1">IFERROR(__xludf.DUMMYFUNCTION("IFERROR(JOIN("", "", FILTER('tagsBySource 1'!L$3:L$2402, $A399='tagsBySource 1'!$A$3:$A$2402, 'tagsBySource 1'!L$3:L$2402&lt;&gt;"""")), """")"),"historyTags")</f>
        <v>historyTags</v>
      </c>
      <c r="M399" s="1" t="str">
        <f ca="1">IFERROR(__xludf.DUMMYFUNCTION("IFERROR(JOIN("", "", FILTER('tagsBySource 1'!M$3:M$2402, $A399='tagsBySource 1'!$A$3:$A$2402, 'tagsBySource 1'!M$3:M$2402&lt;&gt;"""")), """")"),"historyTags")</f>
        <v>historyTags</v>
      </c>
      <c r="N399" s="1" t="str">
        <f ca="1">IFERROR(__xludf.DUMMYFUNCTION("IFERROR(JOIN("", "", FILTER('tagsBySource 1'!N$3:N$2402, $A399='tagsBySource 1'!$A$3:$A$2402, 'tagsBySource 1'!N$3:N$2402&lt;&gt;"""")), """")"),"historyTags")</f>
        <v>historyTags</v>
      </c>
      <c r="O399" s="1" t="str">
        <f ca="1">IFERROR(__xludf.DUMMYFUNCTION("IFERROR(JOIN("", "", FILTER('tagsBySource 1'!O$3:O$2402, $A399='tagsBySource 1'!$A$3:$A$2402, 'tagsBySource 1'!O$3:O$2402&lt;&gt;"""")), """")"),"historyTags")</f>
        <v>historyTags</v>
      </c>
      <c r="P399" s="1" t="str">
        <f ca="1">IFERROR(__xludf.DUMMYFUNCTION("IFERROR(JOIN("", "", FILTER('tagsBySource 1'!P$3:P$2402, $A399='tagsBySource 1'!$A$3:$A$2402, 'tagsBySource 1'!P$3:P$2402&lt;&gt;"""")), """")"),"")</f>
        <v/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IFERROR(__xludf.DUMMYFUNCTION("IFERROR(JOIN("", "", FILTER('tagsBySource 1'!B$3:B$2402, $A400='tagsBySource 1'!$A$3:$A$2402, 'tagsBySource 1'!B$3:B$2402&lt;&gt;"""")), """")"),"")</f>
        <v/>
      </c>
      <c r="C400" s="1" t="str">
        <f ca="1">IFERROR(__xludf.DUMMYFUNCTION("IFERROR(JOIN("", "", FILTER('tagsBySource 1'!C$3:C$2402, $A400='tagsBySource 1'!$A$3:$A$2402, 'tagsBySource 1'!C$3:C$2402&lt;&gt;"""")), """")"),"")</f>
        <v/>
      </c>
      <c r="D400" s="1" t="str">
        <f ca="1">IFERROR(__xludf.DUMMYFUNCTION("IFERROR(JOIN("", "", FILTER('tagsBySource 1'!D$3:D$2402, $A400='tagsBySource 1'!$A$3:$A$2402, 'tagsBySource 1'!D$3:D$2402&lt;&gt;"""")), """")"),"historyTags")</f>
        <v>historyTags</v>
      </c>
      <c r="E400" s="1" t="str">
        <f ca="1">IFERROR(__xludf.DUMMYFUNCTION("IFERROR(JOIN("", "", FILTER('tagsBySource 1'!E$3:E$2402, $A400='tagsBySource 1'!$A$3:$A$2402, 'tagsBySource 1'!E$3:E$2402&lt;&gt;"""")), """")"),"historyTags")</f>
        <v>historyTags</v>
      </c>
      <c r="F400" s="1" t="str">
        <f ca="1">IFERROR(__xludf.DUMMYFUNCTION("IFERROR(JOIN("", "", FILTER('tagsBySource 1'!F$3:F$2402, $A400='tagsBySource 1'!$A$3:$A$2402, 'tagsBySource 1'!F$3:F$2402&lt;&gt;"""")), """")"),"historyTags")</f>
        <v>historyTags</v>
      </c>
      <c r="G400" s="1" t="str">
        <f ca="1">IFERROR(__xludf.DUMMYFUNCTION("IFERROR(JOIN("", "", FILTER('tagsBySource 1'!G$3:G$2402, $A400='tagsBySource 1'!$A$3:$A$2402, 'tagsBySource 1'!G$3:G$2402&lt;&gt;"""")), """")"),"historyTags")</f>
        <v>historyTags</v>
      </c>
      <c r="H400" s="1" t="str">
        <f ca="1">IFERROR(__xludf.DUMMYFUNCTION("IFERROR(JOIN("", "", FILTER('tagsBySource 1'!H$3:H$2402, $A400='tagsBySource 1'!$A$3:$A$2402, 'tagsBySource 1'!H$3:H$2402&lt;&gt;"""")), """")"),"historyTags")</f>
        <v>historyTags</v>
      </c>
      <c r="I400" s="1" t="str">
        <f ca="1">IFERROR(__xludf.DUMMYFUNCTION("IFERROR(JOIN("", "", FILTER('tagsBySource 1'!I$3:I$2402, $A400='tagsBySource 1'!$A$3:$A$2402, 'tagsBySource 1'!I$3:I$2402&lt;&gt;"""")), """")"),"historyTags")</f>
        <v>historyTags</v>
      </c>
      <c r="J400" s="1" t="str">
        <f ca="1">IFERROR(__xludf.DUMMYFUNCTION("IFERROR(JOIN("", "", FILTER('tagsBySource 1'!J$3:J$2402, $A400='tagsBySource 1'!$A$3:$A$2402, 'tagsBySource 1'!J$3:J$2402&lt;&gt;"""")), """")"),"historyTags")</f>
        <v>historyTags</v>
      </c>
      <c r="K400" s="1" t="str">
        <f ca="1">IFERROR(__xludf.DUMMYFUNCTION("IFERROR(JOIN("", "", FILTER('tagsBySource 1'!K$3:K$2402, $A400='tagsBySource 1'!$A$3:$A$2402, 'tagsBySource 1'!K$3:K$2402&lt;&gt;"""")), """")"),"historyTags")</f>
        <v>historyTags</v>
      </c>
      <c r="L400" s="1" t="str">
        <f ca="1">IFERROR(__xludf.DUMMYFUNCTION("IFERROR(JOIN("", "", FILTER('tagsBySource 1'!L$3:L$2402, $A400='tagsBySource 1'!$A$3:$A$2402, 'tagsBySource 1'!L$3:L$2402&lt;&gt;"""")), """")"),"historyTags")</f>
        <v>historyTags</v>
      </c>
      <c r="M400" s="1" t="str">
        <f ca="1">IFERROR(__xludf.DUMMYFUNCTION("IFERROR(JOIN("", "", FILTER('tagsBySource 1'!M$3:M$2402, $A400='tagsBySource 1'!$A$3:$A$2402, 'tagsBySource 1'!M$3:M$2402&lt;&gt;"""")), """")"),"historyTags")</f>
        <v>historyTags</v>
      </c>
      <c r="N400" s="1" t="str">
        <f ca="1">IFERROR(__xludf.DUMMYFUNCTION("IFERROR(JOIN("", "", FILTER('tagsBySource 1'!N$3:N$2402, $A400='tagsBySource 1'!$A$3:$A$2402, 'tagsBySource 1'!N$3:N$2402&lt;&gt;"""")), """")"),"historyTags")</f>
        <v>historyTags</v>
      </c>
      <c r="O400" s="1" t="str">
        <f ca="1">IFERROR(__xludf.DUMMYFUNCTION("IFERROR(JOIN("", "", FILTER('tagsBySource 1'!O$3:O$2402, $A400='tagsBySource 1'!$A$3:$A$2402, 'tagsBySource 1'!O$3:O$2402&lt;&gt;"""")), """")"),"historyTags")</f>
        <v>historyTags</v>
      </c>
      <c r="P400" s="1" t="str">
        <f ca="1">IFERROR(__xludf.DUMMYFUNCTION("IFERROR(JOIN("", "", FILTER('tagsBySource 1'!P$3:P$2402, $A400='tagsBySource 1'!$A$3:$A$2402, 'tagsBySource 1'!P$3:P$2402&lt;&gt;"""")), """")"),"")</f>
        <v/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IFERROR(__xludf.DUMMYFUNCTION("IFERROR(JOIN("", "", FILTER('tagsBySource 1'!B$3:B$2402, $A401='tagsBySource 1'!$A$3:$A$2402, 'tagsBySource 1'!B$3:B$2402&lt;&gt;"""")), """")"),"")</f>
        <v/>
      </c>
      <c r="C401" s="1" t="str">
        <f ca="1">IFERROR(__xludf.DUMMYFUNCTION("IFERROR(JOIN("", "", FILTER('tagsBySource 1'!C$3:C$2402, $A401='tagsBySource 1'!$A$3:$A$2402, 'tagsBySource 1'!C$3:C$2402&lt;&gt;"""")), """")"),"")</f>
        <v/>
      </c>
      <c r="D401" s="1" t="str">
        <f ca="1">IFERROR(__xludf.DUMMYFUNCTION("IFERROR(JOIN("", "", FILTER('tagsBySource 1'!D$3:D$2402, $A401='tagsBySource 1'!$A$3:$A$2402, 'tagsBySource 1'!D$3:D$2402&lt;&gt;"""")), """")"),"")</f>
        <v/>
      </c>
      <c r="E401" s="1" t="str">
        <f ca="1">IFERROR(__xludf.DUMMYFUNCTION("IFERROR(JOIN("", "", FILTER('tagsBySource 1'!E$3:E$2402, $A401='tagsBySource 1'!$A$3:$A$2402, 'tagsBySource 1'!E$3:E$2402&lt;&gt;"""")), """")"),"")</f>
        <v/>
      </c>
      <c r="F401" s="1" t="str">
        <f ca="1">IFERROR(__xludf.DUMMYFUNCTION("IFERROR(JOIN("", "", FILTER('tagsBySource 1'!F$3:F$2402, $A401='tagsBySource 1'!$A$3:$A$2402, 'tagsBySource 1'!F$3:F$2402&lt;&gt;"""")), """")"),"")</f>
        <v/>
      </c>
      <c r="G401" s="1" t="str">
        <f ca="1">IFERROR(__xludf.DUMMYFUNCTION("IFERROR(JOIN("", "", FILTER('tagsBySource 1'!G$3:G$2402, $A401='tagsBySource 1'!$A$3:$A$2402, 'tagsBySource 1'!G$3:G$2402&lt;&gt;"""")), """")"),"")</f>
        <v/>
      </c>
      <c r="H401" s="1" t="str">
        <f ca="1">IFERROR(__xludf.DUMMYFUNCTION("IFERROR(JOIN("", "", FILTER('tagsBySource 1'!H$3:H$2402, $A401='tagsBySource 1'!$A$3:$A$2402, 'tagsBySource 1'!H$3:H$2402&lt;&gt;"""")), """")"),"")</f>
        <v/>
      </c>
      <c r="I401" s="1" t="str">
        <f ca="1">IFERROR(__xludf.DUMMYFUNCTION("IFERROR(JOIN("", "", FILTER('tagsBySource 1'!I$3:I$2402, $A401='tagsBySource 1'!$A$3:$A$2402, 'tagsBySource 1'!I$3:I$2402&lt;&gt;"""")), """")"),"")</f>
        <v/>
      </c>
      <c r="J401" s="1" t="str">
        <f ca="1">IFERROR(__xludf.DUMMYFUNCTION("IFERROR(JOIN("", "", FILTER('tagsBySource 1'!J$3:J$2402, $A401='tagsBySource 1'!$A$3:$A$2402, 'tagsBySource 1'!J$3:J$2402&lt;&gt;"""")), """")"),"")</f>
        <v/>
      </c>
      <c r="K401" s="1" t="str">
        <f ca="1">IFERROR(__xludf.DUMMYFUNCTION("IFERROR(JOIN("", "", FILTER('tagsBySource 1'!K$3:K$2402, $A401='tagsBySource 1'!$A$3:$A$2402, 'tagsBySource 1'!K$3:K$2402&lt;&gt;"""")), """")"),"")</f>
        <v/>
      </c>
      <c r="L401" s="1" t="str">
        <f ca="1">IFERROR(__xludf.DUMMYFUNCTION("IFERROR(JOIN("", "", FILTER('tagsBySource 1'!L$3:L$2402, $A401='tagsBySource 1'!$A$3:$A$2402, 'tagsBySource 1'!L$3:L$2402&lt;&gt;"""")), """")"),"")</f>
        <v/>
      </c>
      <c r="M401" s="1" t="str">
        <f ca="1">IFERROR(__xludf.DUMMYFUNCTION("IFERROR(JOIN("", "", FILTER('tagsBySource 1'!M$3:M$2402, $A401='tagsBySource 1'!$A$3:$A$2402, 'tagsBySource 1'!M$3:M$2402&lt;&gt;"""")), """")"),"")</f>
        <v/>
      </c>
      <c r="N401" s="1" t="str">
        <f ca="1">IFERROR(__xludf.DUMMYFUNCTION("IFERROR(JOIN("", "", FILTER('tagsBySource 1'!N$3:N$2402, $A401='tagsBySource 1'!$A$3:$A$2402, 'tagsBySource 1'!N$3:N$2402&lt;&gt;"""")), """")"),"")</f>
        <v/>
      </c>
      <c r="O401" s="1" t="str">
        <f ca="1">IFERROR(__xludf.DUMMYFUNCTION("IFERROR(JOIN("", "", FILTER('tagsBySource 1'!O$3:O$2402, $A401='tagsBySource 1'!$A$3:$A$2402, 'tagsBySource 1'!O$3:O$2402&lt;&gt;"""")), """")"),"")</f>
        <v/>
      </c>
      <c r="P401" s="1" t="str">
        <f ca="1">IFERROR(__xludf.DUMMYFUNCTION("IFERROR(JOIN("", "", FILTER('tagsBySource 1'!P$3:P$2402, $A401='tagsBySource 1'!$A$3:$A$2402, 'tagsBySource 1'!P$3:P$2402&lt;&gt;"""")), """")"),"historyTags")</f>
        <v>historyTags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IFERROR(__xludf.DUMMYFUNCTION("IFERROR(JOIN("", "", FILTER('tagsBySource 1'!B$3:B$2402, $A402='tagsBySource 1'!$A$3:$A$2402, 'tagsBySource 1'!B$3:B$2402&lt;&gt;"""")), """")"),"")</f>
        <v/>
      </c>
      <c r="C402" s="1" t="str">
        <f ca="1">IFERROR(__xludf.DUMMYFUNCTION("IFERROR(JOIN("", "", FILTER('tagsBySource 1'!C$3:C$2402, $A402='tagsBySource 1'!$A$3:$A$2402, 'tagsBySource 1'!C$3:C$2402&lt;&gt;"""")), """")"),"")</f>
        <v/>
      </c>
      <c r="D402" s="1" t="str">
        <f ca="1">IFERROR(__xludf.DUMMYFUNCTION("IFERROR(JOIN("", "", FILTER('tagsBySource 1'!D$3:D$2402, $A402='tagsBySource 1'!$A$3:$A$2402, 'tagsBySource 1'!D$3:D$2402&lt;&gt;"""")), """")"),"onchangeTags")</f>
        <v>onchangeTags</v>
      </c>
      <c r="E402" s="1" t="str">
        <f ca="1">IFERROR(__xludf.DUMMYFUNCTION("IFERROR(JOIN("", "", FILTER('tagsBySource 1'!E$3:E$2402, $A402='tagsBySource 1'!$A$3:$A$2402, 'tagsBySource 1'!E$3:E$2402&lt;&gt;"""")), """")"),"onchangeTags")</f>
        <v>onchangeTags</v>
      </c>
      <c r="F402" s="1" t="str">
        <f ca="1">IFERROR(__xludf.DUMMYFUNCTION("IFERROR(JOIN("", "", FILTER('tagsBySource 1'!F$3:F$2402, $A402='tagsBySource 1'!$A$3:$A$2402, 'tagsBySource 1'!F$3:F$2402&lt;&gt;"""")), """")"),"onchangeTags")</f>
        <v>onchangeTags</v>
      </c>
      <c r="G402" s="1" t="str">
        <f ca="1">IFERROR(__xludf.DUMMYFUNCTION("IFERROR(JOIN("", "", FILTER('tagsBySource 1'!G$3:G$2402, $A402='tagsBySource 1'!$A$3:$A$2402, 'tagsBySource 1'!G$3:G$2402&lt;&gt;"""")), """")"),"onchangeTags")</f>
        <v>onchangeTags</v>
      </c>
      <c r="H402" s="1" t="str">
        <f ca="1">IFERROR(__xludf.DUMMYFUNCTION("IFERROR(JOIN("", "", FILTER('tagsBySource 1'!H$3:H$2402, $A402='tagsBySource 1'!$A$3:$A$2402, 'tagsBySource 1'!H$3:H$2402&lt;&gt;"""")), """")"),"onchangeTags")</f>
        <v>onchangeTags</v>
      </c>
      <c r="I402" s="1" t="str">
        <f ca="1">IFERROR(__xludf.DUMMYFUNCTION("IFERROR(JOIN("", "", FILTER('tagsBySource 1'!I$3:I$2402, $A402='tagsBySource 1'!$A$3:$A$2402, 'tagsBySource 1'!I$3:I$2402&lt;&gt;"""")), """")"),"onchangeTags")</f>
        <v>onchangeTags</v>
      </c>
      <c r="J402" s="1" t="str">
        <f ca="1">IFERROR(__xludf.DUMMYFUNCTION("IFERROR(JOIN("", "", FILTER('tagsBySource 1'!J$3:J$2402, $A402='tagsBySource 1'!$A$3:$A$2402, 'tagsBySource 1'!J$3:J$2402&lt;&gt;"""")), """")"),"onchangeTags")</f>
        <v>onchangeTags</v>
      </c>
      <c r="K402" s="1" t="str">
        <f ca="1">IFERROR(__xludf.DUMMYFUNCTION("IFERROR(JOIN("", "", FILTER('tagsBySource 1'!K$3:K$2402, $A402='tagsBySource 1'!$A$3:$A$2402, 'tagsBySource 1'!K$3:K$2402&lt;&gt;"""")), """")"),"onchangeTags")</f>
        <v>onchangeTags</v>
      </c>
      <c r="L402" s="1" t="str">
        <f ca="1">IFERROR(__xludf.DUMMYFUNCTION("IFERROR(JOIN("", "", FILTER('tagsBySource 1'!L$3:L$2402, $A402='tagsBySource 1'!$A$3:$A$2402, 'tagsBySource 1'!L$3:L$2402&lt;&gt;"""")), """")"),"onchangeTags")</f>
        <v>onchangeTags</v>
      </c>
      <c r="M402" s="1" t="str">
        <f ca="1">IFERROR(__xludf.DUMMYFUNCTION("IFERROR(JOIN("", "", FILTER('tagsBySource 1'!M$3:M$2402, $A402='tagsBySource 1'!$A$3:$A$2402, 'tagsBySource 1'!M$3:M$2402&lt;&gt;"""")), """")"),"onchangeTags")</f>
        <v>onchangeTags</v>
      </c>
      <c r="N402" s="1" t="str">
        <f ca="1">IFERROR(__xludf.DUMMYFUNCTION("IFERROR(JOIN("", "", FILTER('tagsBySource 1'!N$3:N$2402, $A402='tagsBySource 1'!$A$3:$A$2402, 'tagsBySource 1'!N$3:N$2402&lt;&gt;"""")), """")"),"onchangeTags")</f>
        <v>onchangeTags</v>
      </c>
      <c r="O402" s="1" t="str">
        <f ca="1">IFERROR(__xludf.DUMMYFUNCTION("IFERROR(JOIN("", "", FILTER('tagsBySource 1'!O$3:O$2402, $A402='tagsBySource 1'!$A$3:$A$2402, 'tagsBySource 1'!O$3:O$2402&lt;&gt;"""")), """")"),"onchangeTags")</f>
        <v>onchangeTags</v>
      </c>
      <c r="P402" s="1" t="str">
        <f ca="1">IFERROR(__xludf.DUMMYFUNCTION("IFERROR(JOIN("", "", FILTER('tagsBySource 1'!P$3:P$2402, $A402='tagsBySource 1'!$A$3:$A$2402, 'tagsBySource 1'!P$3:P$2402&lt;&gt;"""")), """")"),"")</f>
        <v/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IFERROR(__xludf.DUMMYFUNCTION("IFERROR(JOIN("", "", FILTER('tagsBySource 1'!B$3:B$2402, $A403='tagsBySource 1'!$A$3:$A$2402, 'tagsBySource 1'!B$3:B$2402&lt;&gt;"""")), """")"),"")</f>
        <v/>
      </c>
      <c r="C403" s="1" t="str">
        <f ca="1">IFERROR(__xludf.DUMMYFUNCTION("IFERROR(JOIN("", "", FILTER('tagsBySource 1'!C$3:C$2402, $A403='tagsBySource 1'!$A$3:$A$2402, 'tagsBySource 1'!C$3:C$2402&lt;&gt;"""")), """")"),"")</f>
        <v/>
      </c>
      <c r="D403" s="1" t="str">
        <f ca="1">IFERROR(__xludf.DUMMYFUNCTION("IFERROR(JOIN("", "", FILTER('tagsBySource 1'!D$3:D$2402, $A403='tagsBySource 1'!$A$3:$A$2402, 'tagsBySource 1'!D$3:D$2402&lt;&gt;"""")), """")"),"procTags, onchangeTags")</f>
        <v>procTags, onchangeTags</v>
      </c>
      <c r="E403" s="1" t="str">
        <f ca="1">IFERROR(__xludf.DUMMYFUNCTION("IFERROR(JOIN("", "", FILTER('tagsBySource 1'!E$3:E$2402, $A403='tagsBySource 1'!$A$3:$A$2402, 'tagsBySource 1'!E$3:E$2402&lt;&gt;"""")), """")"),"procTags, onchangeTags")</f>
        <v>procTags, onchangeTags</v>
      </c>
      <c r="F403" s="1" t="str">
        <f ca="1">IFERROR(__xludf.DUMMYFUNCTION("IFERROR(JOIN("", "", FILTER('tagsBySource 1'!F$3:F$2402, $A403='tagsBySource 1'!$A$3:$A$2402, 'tagsBySource 1'!F$3:F$2402&lt;&gt;"""")), """")"),"procTags, onchangeTags")</f>
        <v>procTags, onchangeTags</v>
      </c>
      <c r="G403" s="1" t="str">
        <f ca="1">IFERROR(__xludf.DUMMYFUNCTION("IFERROR(JOIN("", "", FILTER('tagsBySource 1'!G$3:G$2402, $A403='tagsBySource 1'!$A$3:$A$2402, 'tagsBySource 1'!G$3:G$2402&lt;&gt;"""")), """")"),"procTags, onchangeTags")</f>
        <v>procTags, onchangeTags</v>
      </c>
      <c r="H403" s="1" t="str">
        <f ca="1">IFERROR(__xludf.DUMMYFUNCTION("IFERROR(JOIN("", "", FILTER('tagsBySource 1'!H$3:H$2402, $A403='tagsBySource 1'!$A$3:$A$2402, 'tagsBySource 1'!H$3:H$2402&lt;&gt;"""")), """")"),"procTags, onchangeTags")</f>
        <v>procTags, onchangeTags</v>
      </c>
      <c r="I403" s="1" t="str">
        <f ca="1">IFERROR(__xludf.DUMMYFUNCTION("IFERROR(JOIN("", "", FILTER('tagsBySource 1'!I$3:I$2402, $A403='tagsBySource 1'!$A$3:$A$2402, 'tagsBySource 1'!I$3:I$2402&lt;&gt;"""")), """")"),"procTags, onchangeTags")</f>
        <v>procTags, onchangeTags</v>
      </c>
      <c r="J403" s="1" t="str">
        <f ca="1">IFERROR(__xludf.DUMMYFUNCTION("IFERROR(JOIN("", "", FILTER('tagsBySource 1'!J$3:J$2402, $A403='tagsBySource 1'!$A$3:$A$2402, 'tagsBySource 1'!J$3:J$2402&lt;&gt;"""")), """")"),"procTags, onchangeTags")</f>
        <v>procTags, onchangeTags</v>
      </c>
      <c r="K403" s="1" t="str">
        <f ca="1">IFERROR(__xludf.DUMMYFUNCTION("IFERROR(JOIN("", "", FILTER('tagsBySource 1'!K$3:K$2402, $A403='tagsBySource 1'!$A$3:$A$2402, 'tagsBySource 1'!K$3:K$2402&lt;&gt;"""")), """")"),"procTags, onchangeTags")</f>
        <v>procTags, onchangeTags</v>
      </c>
      <c r="L403" s="1" t="str">
        <f ca="1">IFERROR(__xludf.DUMMYFUNCTION("IFERROR(JOIN("", "", FILTER('tagsBySource 1'!L$3:L$2402, $A403='tagsBySource 1'!$A$3:$A$2402, 'tagsBySource 1'!L$3:L$2402&lt;&gt;"""")), """")"),"procTags, onchangeTags")</f>
        <v>procTags, onchangeTags</v>
      </c>
      <c r="M403" s="1" t="str">
        <f ca="1">IFERROR(__xludf.DUMMYFUNCTION("IFERROR(JOIN("", "", FILTER('tagsBySource 1'!M$3:M$2402, $A403='tagsBySource 1'!$A$3:$A$2402, 'tagsBySource 1'!M$3:M$2402&lt;&gt;"""")), """")"),"procTags, onchangeTags")</f>
        <v>procTags, onchangeTags</v>
      </c>
      <c r="N403" s="1" t="str">
        <f ca="1">IFERROR(__xludf.DUMMYFUNCTION("IFERROR(JOIN("", "", FILTER('tagsBySource 1'!N$3:N$2402, $A403='tagsBySource 1'!$A$3:$A$2402, 'tagsBySource 1'!N$3:N$2402&lt;&gt;"""")), """")"),"procTags, onchangeTags")</f>
        <v>procTags, onchangeTags</v>
      </c>
      <c r="O403" s="1" t="str">
        <f ca="1">IFERROR(__xludf.DUMMYFUNCTION("IFERROR(JOIN("", "", FILTER('tagsBySource 1'!O$3:O$2402, $A403='tagsBySource 1'!$A$3:$A$2402, 'tagsBySource 1'!O$3:O$2402&lt;&gt;"""")), """")"),"procTags, onchangeTags")</f>
        <v>procTags, onchangeTags</v>
      </c>
      <c r="P403" s="1" t="str">
        <f ca="1">IFERROR(__xludf.DUMMYFUNCTION("IFERROR(JOIN("", "", FILTER('tagsBySource 1'!P$3:P$2402, $A403='tagsBySource 1'!$A$3:$A$2402, 'tagsBySource 1'!P$3:P$2402&lt;&gt;"""")), """")"),"")</f>
        <v/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IFERROR(__xludf.DUMMYFUNCTION("IFERROR(JOIN("", "", FILTER('tagsBySource 1'!B$3:B$2402, $A404='tagsBySource 1'!$A$3:$A$2402, 'tagsBySource 1'!B$3:B$2402&lt;&gt;"""")), """")"),"")</f>
        <v/>
      </c>
      <c r="C404" s="1" t="str">
        <f ca="1">IFERROR(__xludf.DUMMYFUNCTION("IFERROR(JOIN("", "", FILTER('tagsBySource 1'!C$3:C$2402, $A404='tagsBySource 1'!$A$3:$A$2402, 'tagsBySource 1'!C$3:C$2402&lt;&gt;"""")), """")"),"")</f>
        <v/>
      </c>
      <c r="D404" s="1" t="str">
        <f ca="1">IFERROR(__xludf.DUMMYFUNCTION("IFERROR(JOIN("", "", FILTER('tagsBySource 1'!D$3:D$2402, $A404='tagsBySource 1'!$A$3:$A$2402, 'tagsBySource 1'!D$3:D$2402&lt;&gt;"""")), """")"),"procTags")</f>
        <v>procTags</v>
      </c>
      <c r="E404" s="1" t="str">
        <f ca="1">IFERROR(__xludf.DUMMYFUNCTION("IFERROR(JOIN("", "", FILTER('tagsBySource 1'!E$3:E$2402, $A404='tagsBySource 1'!$A$3:$A$2402, 'tagsBySource 1'!E$3:E$2402&lt;&gt;"""")), """")"),"procTags")</f>
        <v>procTags</v>
      </c>
      <c r="F404" s="1" t="str">
        <f ca="1">IFERROR(__xludf.DUMMYFUNCTION("IFERROR(JOIN("", "", FILTER('tagsBySource 1'!F$3:F$2402, $A404='tagsBySource 1'!$A$3:$A$2402, 'tagsBySource 1'!F$3:F$2402&lt;&gt;"""")), """")"),"procTags, historyTags")</f>
        <v>procTags, historyTags</v>
      </c>
      <c r="G404" s="1" t="str">
        <f ca="1">IFERROR(__xludf.DUMMYFUNCTION("IFERROR(JOIN("", "", FILTER('tagsBySource 1'!G$3:G$2402, $A404='tagsBySource 1'!$A$3:$A$2402, 'tagsBySource 1'!G$3:G$2402&lt;&gt;"""")), """")"),"procTags")</f>
        <v>procTags</v>
      </c>
      <c r="H404" s="1" t="str">
        <f ca="1">IFERROR(__xludf.DUMMYFUNCTION("IFERROR(JOIN("", "", FILTER('tagsBySource 1'!H$3:H$2402, $A404='tagsBySource 1'!$A$3:$A$2402, 'tagsBySource 1'!H$3:H$2402&lt;&gt;"""")), """")"),"procTags")</f>
        <v>procTags</v>
      </c>
      <c r="I404" s="1" t="str">
        <f ca="1">IFERROR(__xludf.DUMMYFUNCTION("IFERROR(JOIN("", "", FILTER('tagsBySource 1'!I$3:I$2402, $A404='tagsBySource 1'!$A$3:$A$2402, 'tagsBySource 1'!I$3:I$2402&lt;&gt;"""")), """")"),"procTags")</f>
        <v>procTags</v>
      </c>
      <c r="J404" s="1" t="str">
        <f ca="1">IFERROR(__xludf.DUMMYFUNCTION("IFERROR(JOIN("", "", FILTER('tagsBySource 1'!J$3:J$2402, $A404='tagsBySource 1'!$A$3:$A$2402, 'tagsBySource 1'!J$3:J$2402&lt;&gt;"""")), """")"),"procTags")</f>
        <v>procTags</v>
      </c>
      <c r="K404" s="1" t="str">
        <f ca="1">IFERROR(__xludf.DUMMYFUNCTION("IFERROR(JOIN("", "", FILTER('tagsBySource 1'!K$3:K$2402, $A404='tagsBySource 1'!$A$3:$A$2402, 'tagsBySource 1'!K$3:K$2402&lt;&gt;"""")), """")"),"procTags")</f>
        <v>procTags</v>
      </c>
      <c r="L404" s="1" t="str">
        <f ca="1">IFERROR(__xludf.DUMMYFUNCTION("IFERROR(JOIN("", "", FILTER('tagsBySource 1'!L$3:L$2402, $A404='tagsBySource 1'!$A$3:$A$2402, 'tagsBySource 1'!L$3:L$2402&lt;&gt;"""")), """")"),"procTags")</f>
        <v>procTags</v>
      </c>
      <c r="M404" s="1" t="str">
        <f ca="1">IFERROR(__xludf.DUMMYFUNCTION("IFERROR(JOIN("", "", FILTER('tagsBySource 1'!M$3:M$2402, $A404='tagsBySource 1'!$A$3:$A$2402, 'tagsBySource 1'!M$3:M$2402&lt;&gt;"""")), """")"),"procTags")</f>
        <v>procTags</v>
      </c>
      <c r="N404" s="1" t="str">
        <f ca="1">IFERROR(__xludf.DUMMYFUNCTION("IFERROR(JOIN("", "", FILTER('tagsBySource 1'!N$3:N$2402, $A404='tagsBySource 1'!$A$3:$A$2402, 'tagsBySource 1'!N$3:N$2402&lt;&gt;"""")), """")"),"procTags")</f>
        <v>procTags</v>
      </c>
      <c r="O404" s="1" t="str">
        <f ca="1">IFERROR(__xludf.DUMMYFUNCTION("IFERROR(JOIN("", "", FILTER('tagsBySource 1'!O$3:O$2402, $A404='tagsBySource 1'!$A$3:$A$2402, 'tagsBySource 1'!O$3:O$2402&lt;&gt;"""")), """")"),"procTags")</f>
        <v>procTags</v>
      </c>
      <c r="P404" s="1" t="str">
        <f ca="1">IFERROR(__xludf.DUMMYFUNCTION("IFERROR(JOIN("", "", FILTER('tagsBySource 1'!P$3:P$2402, $A404='tagsBySource 1'!$A$3:$A$2402, 'tagsBySource 1'!P$3:P$2402&lt;&gt;"""")), """")"),"")</f>
        <v/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IFERROR(__xludf.DUMMYFUNCTION("IFERROR(JOIN("", "", FILTER('tagsBySource 1'!B$3:B$2402, $A405='tagsBySource 1'!$A$3:$A$2402, 'tagsBySource 1'!B$3:B$2402&lt;&gt;"""")), """")"),"")</f>
        <v/>
      </c>
      <c r="C405" s="1" t="str">
        <f ca="1">IFERROR(__xludf.DUMMYFUNCTION("IFERROR(JOIN("", "", FILTER('tagsBySource 1'!C$3:C$2402, $A405='tagsBySource 1'!$A$3:$A$2402, 'tagsBySource 1'!C$3:C$2402&lt;&gt;"""")), """")"),"")</f>
        <v/>
      </c>
      <c r="D405" s="1" t="str">
        <f ca="1">IFERROR(__xludf.DUMMYFUNCTION("IFERROR(JOIN("", "", FILTER('tagsBySource 1'!D$3:D$2402, $A405='tagsBySource 1'!$A$3:$A$2402, 'tagsBySource 1'!D$3:D$2402&lt;&gt;"""")), """")"),"onchangeTags")</f>
        <v>onchangeTags</v>
      </c>
      <c r="E405" s="1" t="str">
        <f ca="1">IFERROR(__xludf.DUMMYFUNCTION("IFERROR(JOIN("", "", FILTER('tagsBySource 1'!E$3:E$2402, $A405='tagsBySource 1'!$A$3:$A$2402, 'tagsBySource 1'!E$3:E$2402&lt;&gt;"""")), """")"),"onchangeTags")</f>
        <v>onchangeTags</v>
      </c>
      <c r="F405" s="1" t="str">
        <f ca="1">IFERROR(__xludf.DUMMYFUNCTION("IFERROR(JOIN("", "", FILTER('tagsBySource 1'!F$3:F$2402, $A405='tagsBySource 1'!$A$3:$A$2402, 'tagsBySource 1'!F$3:F$2402&lt;&gt;"""")), """")"),"onchangeTags")</f>
        <v>onchangeTags</v>
      </c>
      <c r="G405" s="1" t="str">
        <f ca="1">IFERROR(__xludf.DUMMYFUNCTION("IFERROR(JOIN("", "", FILTER('tagsBySource 1'!G$3:G$2402, $A405='tagsBySource 1'!$A$3:$A$2402, 'tagsBySource 1'!G$3:G$2402&lt;&gt;"""")), """")"),"onchangeTags")</f>
        <v>onchangeTags</v>
      </c>
      <c r="H405" s="1" t="str">
        <f ca="1">IFERROR(__xludf.DUMMYFUNCTION("IFERROR(JOIN("", "", FILTER('tagsBySource 1'!H$3:H$2402, $A405='tagsBySource 1'!$A$3:$A$2402, 'tagsBySource 1'!H$3:H$2402&lt;&gt;"""")), """")"),"onchangeTags")</f>
        <v>onchangeTags</v>
      </c>
      <c r="I405" s="1" t="str">
        <f ca="1">IFERROR(__xludf.DUMMYFUNCTION("IFERROR(JOIN("", "", FILTER('tagsBySource 1'!I$3:I$2402, $A405='tagsBySource 1'!$A$3:$A$2402, 'tagsBySource 1'!I$3:I$2402&lt;&gt;"""")), """")"),"onchangeTags")</f>
        <v>onchangeTags</v>
      </c>
      <c r="J405" s="1" t="str">
        <f ca="1">IFERROR(__xludf.DUMMYFUNCTION("IFERROR(JOIN("", "", FILTER('tagsBySource 1'!J$3:J$2402, $A405='tagsBySource 1'!$A$3:$A$2402, 'tagsBySource 1'!J$3:J$2402&lt;&gt;"""")), """")"),"onchangeTags")</f>
        <v>onchangeTags</v>
      </c>
      <c r="K405" s="1" t="str">
        <f ca="1">IFERROR(__xludf.DUMMYFUNCTION("IFERROR(JOIN("", "", FILTER('tagsBySource 1'!K$3:K$2402, $A405='tagsBySource 1'!$A$3:$A$2402, 'tagsBySource 1'!K$3:K$2402&lt;&gt;"""")), """")"),"onchangeTags")</f>
        <v>onchangeTags</v>
      </c>
      <c r="L405" s="1" t="str">
        <f ca="1">IFERROR(__xludf.DUMMYFUNCTION("IFERROR(JOIN("", "", FILTER('tagsBySource 1'!L$3:L$2402, $A405='tagsBySource 1'!$A$3:$A$2402, 'tagsBySource 1'!L$3:L$2402&lt;&gt;"""")), """")"),"onchangeTags")</f>
        <v>onchangeTags</v>
      </c>
      <c r="M405" s="1" t="str">
        <f ca="1">IFERROR(__xludf.DUMMYFUNCTION("IFERROR(JOIN("", "", FILTER('tagsBySource 1'!M$3:M$2402, $A405='tagsBySource 1'!$A$3:$A$2402, 'tagsBySource 1'!M$3:M$2402&lt;&gt;"""")), """")"),"onchangeTags")</f>
        <v>onchangeTags</v>
      </c>
      <c r="N405" s="1" t="str">
        <f ca="1">IFERROR(__xludf.DUMMYFUNCTION("IFERROR(JOIN("", "", FILTER('tagsBySource 1'!N$3:N$2402, $A405='tagsBySource 1'!$A$3:$A$2402, 'tagsBySource 1'!N$3:N$2402&lt;&gt;"""")), """")"),"onchangeTags")</f>
        <v>onchangeTags</v>
      </c>
      <c r="O405" s="1" t="str">
        <f ca="1">IFERROR(__xludf.DUMMYFUNCTION("IFERROR(JOIN("", "", FILTER('tagsBySource 1'!O$3:O$2402, $A405='tagsBySource 1'!$A$3:$A$2402, 'tagsBySource 1'!O$3:O$2402&lt;&gt;"""")), """")"),"onchangeTags")</f>
        <v>onchangeTags</v>
      </c>
      <c r="P405" s="1" t="str">
        <f ca="1">IFERROR(__xludf.DUMMYFUNCTION("IFERROR(JOIN("", "", FILTER('tagsBySource 1'!P$3:P$2402, $A405='tagsBySource 1'!$A$3:$A$2402, 'tagsBySource 1'!P$3:P$2402&lt;&gt;"""")), """")"),"")</f>
        <v/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IFERROR(__xludf.DUMMYFUNCTION("IFERROR(JOIN("", "", FILTER('tagsBySource 1'!B$3:B$2402, $A406='tagsBySource 1'!$A$3:$A$2402, 'tagsBySource 1'!B$3:B$2402&lt;&gt;"""")), """")"),"")</f>
        <v/>
      </c>
      <c r="C406" s="1" t="str">
        <f ca="1">IFERROR(__xludf.DUMMYFUNCTION("IFERROR(JOIN("", "", FILTER('tagsBySource 1'!C$3:C$2402, $A406='tagsBySource 1'!$A$3:$A$2402, 'tagsBySource 1'!C$3:C$2402&lt;&gt;"""")), """")"),"")</f>
        <v/>
      </c>
      <c r="D406" s="1" t="str">
        <f ca="1">IFERROR(__xludf.DUMMYFUNCTION("IFERROR(JOIN("", "", FILTER('tagsBySource 1'!D$3:D$2402, $A406='tagsBySource 1'!$A$3:$A$2402, 'tagsBySource 1'!D$3:D$2402&lt;&gt;"""")), """")"),"procTags")</f>
        <v>procTags</v>
      </c>
      <c r="E406" s="1" t="str">
        <f ca="1">IFERROR(__xludf.DUMMYFUNCTION("IFERROR(JOIN("", "", FILTER('tagsBySource 1'!E$3:E$2402, $A406='tagsBySource 1'!$A$3:$A$2402, 'tagsBySource 1'!E$3:E$2402&lt;&gt;"""")), """")"),"procTags")</f>
        <v>procTags</v>
      </c>
      <c r="F406" s="1" t="str">
        <f ca="1">IFERROR(__xludf.DUMMYFUNCTION("IFERROR(JOIN("", "", FILTER('tagsBySource 1'!F$3:F$2402, $A406='tagsBySource 1'!$A$3:$A$2402, 'tagsBySource 1'!F$3:F$2402&lt;&gt;"""")), """")"),"procTags, historyTags")</f>
        <v>procTags, historyTags</v>
      </c>
      <c r="G406" s="1" t="str">
        <f ca="1">IFERROR(__xludf.DUMMYFUNCTION("IFERROR(JOIN("", "", FILTER('tagsBySource 1'!G$3:G$2402, $A406='tagsBySource 1'!$A$3:$A$2402, 'tagsBySource 1'!G$3:G$2402&lt;&gt;"""")), """")"),"procTags")</f>
        <v>procTags</v>
      </c>
      <c r="H406" s="1" t="str">
        <f ca="1">IFERROR(__xludf.DUMMYFUNCTION("IFERROR(JOIN("", "", FILTER('tagsBySource 1'!H$3:H$2402, $A406='tagsBySource 1'!$A$3:$A$2402, 'tagsBySource 1'!H$3:H$2402&lt;&gt;"""")), """")"),"procTags")</f>
        <v>procTags</v>
      </c>
      <c r="I406" s="1" t="str">
        <f ca="1">IFERROR(__xludf.DUMMYFUNCTION("IFERROR(JOIN("", "", FILTER('tagsBySource 1'!I$3:I$2402, $A406='tagsBySource 1'!$A$3:$A$2402, 'tagsBySource 1'!I$3:I$2402&lt;&gt;"""")), """")"),"procTags")</f>
        <v>procTags</v>
      </c>
      <c r="J406" s="1" t="str">
        <f ca="1">IFERROR(__xludf.DUMMYFUNCTION("IFERROR(JOIN("", "", FILTER('tagsBySource 1'!J$3:J$2402, $A406='tagsBySource 1'!$A$3:$A$2402, 'tagsBySource 1'!J$3:J$2402&lt;&gt;"""")), """")"),"procTags")</f>
        <v>procTags</v>
      </c>
      <c r="K406" s="1" t="str">
        <f ca="1">IFERROR(__xludf.DUMMYFUNCTION("IFERROR(JOIN("", "", FILTER('tagsBySource 1'!K$3:K$2402, $A406='tagsBySource 1'!$A$3:$A$2402, 'tagsBySource 1'!K$3:K$2402&lt;&gt;"""")), """")"),"procTags")</f>
        <v>procTags</v>
      </c>
      <c r="L406" s="1" t="str">
        <f ca="1">IFERROR(__xludf.DUMMYFUNCTION("IFERROR(JOIN("", "", FILTER('tagsBySource 1'!L$3:L$2402, $A406='tagsBySource 1'!$A$3:$A$2402, 'tagsBySource 1'!L$3:L$2402&lt;&gt;"""")), """")"),"procTags")</f>
        <v>procTags</v>
      </c>
      <c r="M406" s="1" t="str">
        <f ca="1">IFERROR(__xludf.DUMMYFUNCTION("IFERROR(JOIN("", "", FILTER('tagsBySource 1'!M$3:M$2402, $A406='tagsBySource 1'!$A$3:$A$2402, 'tagsBySource 1'!M$3:M$2402&lt;&gt;"""")), """")"),"procTags")</f>
        <v>procTags</v>
      </c>
      <c r="N406" s="1" t="str">
        <f ca="1">IFERROR(__xludf.DUMMYFUNCTION("IFERROR(JOIN("", "", FILTER('tagsBySource 1'!N$3:N$2402, $A406='tagsBySource 1'!$A$3:$A$2402, 'tagsBySource 1'!N$3:N$2402&lt;&gt;"""")), """")"),"procTags")</f>
        <v>procTags</v>
      </c>
      <c r="O406" s="1" t="str">
        <f ca="1">IFERROR(__xludf.DUMMYFUNCTION("IFERROR(JOIN("", "", FILTER('tagsBySource 1'!O$3:O$2402, $A406='tagsBySource 1'!$A$3:$A$2402, 'tagsBySource 1'!O$3:O$2402&lt;&gt;"""")), """")"),"procTags")</f>
        <v>procTags</v>
      </c>
      <c r="P406" s="1" t="str">
        <f ca="1">IFERROR(__xludf.DUMMYFUNCTION("IFERROR(JOIN("", "", FILTER('tagsBySource 1'!P$3:P$2402, $A406='tagsBySource 1'!$A$3:$A$2402, 'tagsBySource 1'!P$3:P$2402&lt;&gt;"""")), """")"),"")</f>
        <v/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IFERROR(__xludf.DUMMYFUNCTION("IFERROR(JOIN("", "", FILTER('tagsBySource 1'!B$3:B$2402, $A407='tagsBySource 1'!$A$3:$A$2402, 'tagsBySource 1'!B$3:B$2402&lt;&gt;"""")), """")"),"")</f>
        <v/>
      </c>
      <c r="C407" s="1" t="str">
        <f ca="1">IFERROR(__xludf.DUMMYFUNCTION("IFERROR(JOIN("", "", FILTER('tagsBySource 1'!C$3:C$2402, $A407='tagsBySource 1'!$A$3:$A$2402, 'tagsBySource 1'!C$3:C$2402&lt;&gt;"""")), """")"),"")</f>
        <v/>
      </c>
      <c r="D407" s="1" t="str">
        <f ca="1">IFERROR(__xludf.DUMMYFUNCTION("IFERROR(JOIN("", "", FILTER('tagsBySource 1'!D$3:D$2402, $A407='tagsBySource 1'!$A$3:$A$2402, 'tagsBySource 1'!D$3:D$2402&lt;&gt;"""")), """")"),"onchangeTags")</f>
        <v>onchangeTags</v>
      </c>
      <c r="E407" s="1" t="str">
        <f ca="1">IFERROR(__xludf.DUMMYFUNCTION("IFERROR(JOIN("", "", FILTER('tagsBySource 1'!E$3:E$2402, $A407='tagsBySource 1'!$A$3:$A$2402, 'tagsBySource 1'!E$3:E$2402&lt;&gt;"""")), """")"),"onchangeTags")</f>
        <v>onchangeTags</v>
      </c>
      <c r="F407" s="1" t="str">
        <f ca="1">IFERROR(__xludf.DUMMYFUNCTION("IFERROR(JOIN("", "", FILTER('tagsBySource 1'!F$3:F$2402, $A407='tagsBySource 1'!$A$3:$A$2402, 'tagsBySource 1'!F$3:F$2402&lt;&gt;"""")), """")"),"onchangeTags")</f>
        <v>onchangeTags</v>
      </c>
      <c r="G407" s="1" t="str">
        <f ca="1">IFERROR(__xludf.DUMMYFUNCTION("IFERROR(JOIN("", "", FILTER('tagsBySource 1'!G$3:G$2402, $A407='tagsBySource 1'!$A$3:$A$2402, 'tagsBySource 1'!G$3:G$2402&lt;&gt;"""")), """")"),"onchangeTags")</f>
        <v>onchangeTags</v>
      </c>
      <c r="H407" s="1" t="str">
        <f ca="1">IFERROR(__xludf.DUMMYFUNCTION("IFERROR(JOIN("", "", FILTER('tagsBySource 1'!H$3:H$2402, $A407='tagsBySource 1'!$A$3:$A$2402, 'tagsBySource 1'!H$3:H$2402&lt;&gt;"""")), """")"),"onchangeTags")</f>
        <v>onchangeTags</v>
      </c>
      <c r="I407" s="1" t="str">
        <f ca="1">IFERROR(__xludf.DUMMYFUNCTION("IFERROR(JOIN("", "", FILTER('tagsBySource 1'!I$3:I$2402, $A407='tagsBySource 1'!$A$3:$A$2402, 'tagsBySource 1'!I$3:I$2402&lt;&gt;"""")), """")"),"onchangeTags")</f>
        <v>onchangeTags</v>
      </c>
      <c r="J407" s="1" t="str">
        <f ca="1">IFERROR(__xludf.DUMMYFUNCTION("IFERROR(JOIN("", "", FILTER('tagsBySource 1'!J$3:J$2402, $A407='tagsBySource 1'!$A$3:$A$2402, 'tagsBySource 1'!J$3:J$2402&lt;&gt;"""")), """")"),"onchangeTags")</f>
        <v>onchangeTags</v>
      </c>
      <c r="K407" s="1" t="str">
        <f ca="1">IFERROR(__xludf.DUMMYFUNCTION("IFERROR(JOIN("", "", FILTER('tagsBySource 1'!K$3:K$2402, $A407='tagsBySource 1'!$A$3:$A$2402, 'tagsBySource 1'!K$3:K$2402&lt;&gt;"""")), """")"),"onchangeTags")</f>
        <v>onchangeTags</v>
      </c>
      <c r="L407" s="1" t="str">
        <f ca="1">IFERROR(__xludf.DUMMYFUNCTION("IFERROR(JOIN("", "", FILTER('tagsBySource 1'!L$3:L$2402, $A407='tagsBySource 1'!$A$3:$A$2402, 'tagsBySource 1'!L$3:L$2402&lt;&gt;"""")), """")"),"onchangeTags")</f>
        <v>onchangeTags</v>
      </c>
      <c r="M407" s="1" t="str">
        <f ca="1">IFERROR(__xludf.DUMMYFUNCTION("IFERROR(JOIN("", "", FILTER('tagsBySource 1'!M$3:M$2402, $A407='tagsBySource 1'!$A$3:$A$2402, 'tagsBySource 1'!M$3:M$2402&lt;&gt;"""")), """")"),"onchangeTags")</f>
        <v>onchangeTags</v>
      </c>
      <c r="N407" s="1" t="str">
        <f ca="1">IFERROR(__xludf.DUMMYFUNCTION("IFERROR(JOIN("", "", FILTER('tagsBySource 1'!N$3:N$2402, $A407='tagsBySource 1'!$A$3:$A$2402, 'tagsBySource 1'!N$3:N$2402&lt;&gt;"""")), """")"),"onchangeTags")</f>
        <v>onchangeTags</v>
      </c>
      <c r="O407" s="1" t="str">
        <f ca="1">IFERROR(__xludf.DUMMYFUNCTION("IFERROR(JOIN("", "", FILTER('tagsBySource 1'!O$3:O$2402, $A407='tagsBySource 1'!$A$3:$A$2402, 'tagsBySource 1'!O$3:O$2402&lt;&gt;"""")), """")"),"onchangeTags")</f>
        <v>onchangeTags</v>
      </c>
      <c r="P407" s="1" t="str">
        <f ca="1">IFERROR(__xludf.DUMMYFUNCTION("IFERROR(JOIN("", "", FILTER('tagsBySource 1'!P$3:P$2402, $A407='tagsBySource 1'!$A$3:$A$2402, 'tagsBySource 1'!P$3:P$2402&lt;&gt;"""")), """")"),"")</f>
        <v/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IFERROR(__xludf.DUMMYFUNCTION("IFERROR(JOIN("", "", FILTER('tagsBySource 1'!B$3:B$2402, $A408='tagsBySource 1'!$A$3:$A$2402, 'tagsBySource 1'!B$3:B$2402&lt;&gt;"""")), """")"),"")</f>
        <v/>
      </c>
      <c r="C408" s="1" t="str">
        <f ca="1">IFERROR(__xludf.DUMMYFUNCTION("IFERROR(JOIN("", "", FILTER('tagsBySource 1'!C$3:C$2402, $A408='tagsBySource 1'!$A$3:$A$2402, 'tagsBySource 1'!C$3:C$2402&lt;&gt;"""")), """")"),"")</f>
        <v/>
      </c>
      <c r="D408" s="1" t="str">
        <f ca="1">IFERROR(__xludf.DUMMYFUNCTION("IFERROR(JOIN("", "", FILTER('tagsBySource 1'!D$3:D$2402, $A408='tagsBySource 1'!$A$3:$A$2402, 'tagsBySource 1'!D$3:D$2402&lt;&gt;"""")), """")"),"historyTags")</f>
        <v>historyTags</v>
      </c>
      <c r="E408" s="1" t="str">
        <f ca="1">IFERROR(__xludf.DUMMYFUNCTION("IFERROR(JOIN("", "", FILTER('tagsBySource 1'!E$3:E$2402, $A408='tagsBySource 1'!$A$3:$A$2402, 'tagsBySource 1'!E$3:E$2402&lt;&gt;"""")), """")"),"historyTags")</f>
        <v>historyTags</v>
      </c>
      <c r="F408" s="1" t="str">
        <f ca="1">IFERROR(__xludf.DUMMYFUNCTION("IFERROR(JOIN("", "", FILTER('tagsBySource 1'!F$3:F$2402, $A408='tagsBySource 1'!$A$3:$A$2402, 'tagsBySource 1'!F$3:F$2402&lt;&gt;"""")), """")"),"historyTags")</f>
        <v>historyTags</v>
      </c>
      <c r="G408" s="1" t="str">
        <f ca="1">IFERROR(__xludf.DUMMYFUNCTION("IFERROR(JOIN("", "", FILTER('tagsBySource 1'!G$3:G$2402, $A408='tagsBySource 1'!$A$3:$A$2402, 'tagsBySource 1'!G$3:G$2402&lt;&gt;"""")), """")"),"historyTags")</f>
        <v>historyTags</v>
      </c>
      <c r="H408" s="1" t="str">
        <f ca="1">IFERROR(__xludf.DUMMYFUNCTION("IFERROR(JOIN("", "", FILTER('tagsBySource 1'!H$3:H$2402, $A408='tagsBySource 1'!$A$3:$A$2402, 'tagsBySource 1'!H$3:H$2402&lt;&gt;"""")), """")"),"historyTags")</f>
        <v>historyTags</v>
      </c>
      <c r="I408" s="1" t="str">
        <f ca="1">IFERROR(__xludf.DUMMYFUNCTION("IFERROR(JOIN("", "", FILTER('tagsBySource 1'!I$3:I$2402, $A408='tagsBySource 1'!$A$3:$A$2402, 'tagsBySource 1'!I$3:I$2402&lt;&gt;"""")), """")"),"historyTags")</f>
        <v>historyTags</v>
      </c>
      <c r="J408" s="1" t="str">
        <f ca="1">IFERROR(__xludf.DUMMYFUNCTION("IFERROR(JOIN("", "", FILTER('tagsBySource 1'!J$3:J$2402, $A408='tagsBySource 1'!$A$3:$A$2402, 'tagsBySource 1'!J$3:J$2402&lt;&gt;"""")), """")"),"historyTags")</f>
        <v>historyTags</v>
      </c>
      <c r="K408" s="1" t="str">
        <f ca="1">IFERROR(__xludf.DUMMYFUNCTION("IFERROR(JOIN("", "", FILTER('tagsBySource 1'!K$3:K$2402, $A408='tagsBySource 1'!$A$3:$A$2402, 'tagsBySource 1'!K$3:K$2402&lt;&gt;"""")), """")"),"historyTags")</f>
        <v>historyTags</v>
      </c>
      <c r="L408" s="1" t="str">
        <f ca="1">IFERROR(__xludf.DUMMYFUNCTION("IFERROR(JOIN("", "", FILTER('tagsBySource 1'!L$3:L$2402, $A408='tagsBySource 1'!$A$3:$A$2402, 'tagsBySource 1'!L$3:L$2402&lt;&gt;"""")), """")"),"historyTags")</f>
        <v>historyTags</v>
      </c>
      <c r="M408" s="1" t="str">
        <f ca="1">IFERROR(__xludf.DUMMYFUNCTION("IFERROR(JOIN("", "", FILTER('tagsBySource 1'!M$3:M$2402, $A408='tagsBySource 1'!$A$3:$A$2402, 'tagsBySource 1'!M$3:M$2402&lt;&gt;"""")), """")"),"historyTags")</f>
        <v>historyTags</v>
      </c>
      <c r="N408" s="1" t="str">
        <f ca="1">IFERROR(__xludf.DUMMYFUNCTION("IFERROR(JOIN("", "", FILTER('tagsBySource 1'!N$3:N$2402, $A408='tagsBySource 1'!$A$3:$A$2402, 'tagsBySource 1'!N$3:N$2402&lt;&gt;"""")), """")"),"historyTags")</f>
        <v>historyTags</v>
      </c>
      <c r="O408" s="1" t="str">
        <f ca="1">IFERROR(__xludf.DUMMYFUNCTION("IFERROR(JOIN("", "", FILTER('tagsBySource 1'!O$3:O$2402, $A408='tagsBySource 1'!$A$3:$A$2402, 'tagsBySource 1'!O$3:O$2402&lt;&gt;"""")), """")"),"historyTags")</f>
        <v>historyTags</v>
      </c>
      <c r="P408" s="1" t="str">
        <f ca="1">IFERROR(__xludf.DUMMYFUNCTION("IFERROR(JOIN("", "", FILTER('tagsBySource 1'!P$3:P$2402, $A408='tagsBySource 1'!$A$3:$A$2402, 'tagsBySource 1'!P$3:P$2402&lt;&gt;"""")), """")"),"")</f>
        <v/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IFERROR(__xludf.DUMMYFUNCTION("IFERROR(JOIN("", "", FILTER('tagsBySource 1'!B$3:B$2402, $A409='tagsBySource 1'!$A$3:$A$2402, 'tagsBySource 1'!B$3:B$2402&lt;&gt;"""")), """")"),"")</f>
        <v/>
      </c>
      <c r="C409" s="1" t="str">
        <f ca="1">IFERROR(__xludf.DUMMYFUNCTION("IFERROR(JOIN("", "", FILTER('tagsBySource 1'!C$3:C$2402, $A409='tagsBySource 1'!$A$3:$A$2402, 'tagsBySource 1'!C$3:C$2402&lt;&gt;"""")), """")"),"")</f>
        <v/>
      </c>
      <c r="D409" s="1" t="str">
        <f ca="1">IFERROR(__xludf.DUMMYFUNCTION("IFERROR(JOIN("", "", FILTER('tagsBySource 1'!D$3:D$2402, $A409='tagsBySource 1'!$A$3:$A$2402, 'tagsBySource 1'!D$3:D$2402&lt;&gt;"""")), """")"),"historyTags")</f>
        <v>historyTags</v>
      </c>
      <c r="E409" s="1" t="str">
        <f ca="1">IFERROR(__xludf.DUMMYFUNCTION("IFERROR(JOIN("", "", FILTER('tagsBySource 1'!E$3:E$2402, $A409='tagsBySource 1'!$A$3:$A$2402, 'tagsBySource 1'!E$3:E$2402&lt;&gt;"""")), """")"),"historyTags")</f>
        <v>historyTags</v>
      </c>
      <c r="F409" s="1" t="str">
        <f ca="1">IFERROR(__xludf.DUMMYFUNCTION("IFERROR(JOIN("", "", FILTER('tagsBySource 1'!F$3:F$2402, $A409='tagsBySource 1'!$A$3:$A$2402, 'tagsBySource 1'!F$3:F$2402&lt;&gt;"""")), """")"),"historyTags")</f>
        <v>historyTags</v>
      </c>
      <c r="G409" s="1" t="str">
        <f ca="1">IFERROR(__xludf.DUMMYFUNCTION("IFERROR(JOIN("", "", FILTER('tagsBySource 1'!G$3:G$2402, $A409='tagsBySource 1'!$A$3:$A$2402, 'tagsBySource 1'!G$3:G$2402&lt;&gt;"""")), """")"),"historyTags")</f>
        <v>historyTags</v>
      </c>
      <c r="H409" s="1" t="str">
        <f ca="1">IFERROR(__xludf.DUMMYFUNCTION("IFERROR(JOIN("", "", FILTER('tagsBySource 1'!H$3:H$2402, $A409='tagsBySource 1'!$A$3:$A$2402, 'tagsBySource 1'!H$3:H$2402&lt;&gt;"""")), """")"),"historyTags")</f>
        <v>historyTags</v>
      </c>
      <c r="I409" s="1" t="str">
        <f ca="1">IFERROR(__xludf.DUMMYFUNCTION("IFERROR(JOIN("", "", FILTER('tagsBySource 1'!I$3:I$2402, $A409='tagsBySource 1'!$A$3:$A$2402, 'tagsBySource 1'!I$3:I$2402&lt;&gt;"""")), """")"),"historyTags")</f>
        <v>historyTags</v>
      </c>
      <c r="J409" s="1" t="str">
        <f ca="1">IFERROR(__xludf.DUMMYFUNCTION("IFERROR(JOIN("", "", FILTER('tagsBySource 1'!J$3:J$2402, $A409='tagsBySource 1'!$A$3:$A$2402, 'tagsBySource 1'!J$3:J$2402&lt;&gt;"""")), """")"),"historyTags")</f>
        <v>historyTags</v>
      </c>
      <c r="K409" s="1" t="str">
        <f ca="1">IFERROR(__xludf.DUMMYFUNCTION("IFERROR(JOIN("", "", FILTER('tagsBySource 1'!K$3:K$2402, $A409='tagsBySource 1'!$A$3:$A$2402, 'tagsBySource 1'!K$3:K$2402&lt;&gt;"""")), """")"),"historyTags")</f>
        <v>historyTags</v>
      </c>
      <c r="L409" s="1" t="str">
        <f ca="1">IFERROR(__xludf.DUMMYFUNCTION("IFERROR(JOIN("", "", FILTER('tagsBySource 1'!L$3:L$2402, $A409='tagsBySource 1'!$A$3:$A$2402, 'tagsBySource 1'!L$3:L$2402&lt;&gt;"""")), """")"),"historyTags")</f>
        <v>historyTags</v>
      </c>
      <c r="M409" s="1" t="str">
        <f ca="1">IFERROR(__xludf.DUMMYFUNCTION("IFERROR(JOIN("", "", FILTER('tagsBySource 1'!M$3:M$2402, $A409='tagsBySource 1'!$A$3:$A$2402, 'tagsBySource 1'!M$3:M$2402&lt;&gt;"""")), """")"),"historyTags")</f>
        <v>historyTags</v>
      </c>
      <c r="N409" s="1" t="str">
        <f ca="1">IFERROR(__xludf.DUMMYFUNCTION("IFERROR(JOIN("", "", FILTER('tagsBySource 1'!N$3:N$2402, $A409='tagsBySource 1'!$A$3:$A$2402, 'tagsBySource 1'!N$3:N$2402&lt;&gt;"""")), """")"),"historyTags")</f>
        <v>historyTags</v>
      </c>
      <c r="O409" s="1" t="str">
        <f ca="1">IFERROR(__xludf.DUMMYFUNCTION("IFERROR(JOIN("", "", FILTER('tagsBySource 1'!O$3:O$2402, $A409='tagsBySource 1'!$A$3:$A$2402, 'tagsBySource 1'!O$3:O$2402&lt;&gt;"""")), """")"),"historyTags")</f>
        <v>historyTags</v>
      </c>
      <c r="P409" s="1" t="str">
        <f ca="1">IFERROR(__xludf.DUMMYFUNCTION("IFERROR(JOIN("", "", FILTER('tagsBySource 1'!P$3:P$2402, $A409='tagsBySource 1'!$A$3:$A$2402, 'tagsBySource 1'!P$3:P$2402&lt;&gt;"""")), """")"),"")</f>
        <v/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IFERROR(__xludf.DUMMYFUNCTION("IFERROR(JOIN("", "", FILTER('tagsBySource 1'!B$3:B$2402, $A410='tagsBySource 1'!$A$3:$A$2402, 'tagsBySource 1'!B$3:B$2402&lt;&gt;"""")), """")"),"")</f>
        <v/>
      </c>
      <c r="C410" s="1" t="str">
        <f ca="1">IFERROR(__xludf.DUMMYFUNCTION("IFERROR(JOIN("", "", FILTER('tagsBySource 1'!C$3:C$2402, $A410='tagsBySource 1'!$A$3:$A$2402, 'tagsBySource 1'!C$3:C$2402&lt;&gt;"""")), """")"),"")</f>
        <v/>
      </c>
      <c r="D410" s="1" t="str">
        <f ca="1">IFERROR(__xludf.DUMMYFUNCTION("IFERROR(JOIN("", "", FILTER('tagsBySource 1'!D$3:D$2402, $A410='tagsBySource 1'!$A$3:$A$2402, 'tagsBySource 1'!D$3:D$2402&lt;&gt;"""")), """")"),"onchangeTags")</f>
        <v>onchangeTags</v>
      </c>
      <c r="E410" s="1" t="str">
        <f ca="1">IFERROR(__xludf.DUMMYFUNCTION("IFERROR(JOIN("", "", FILTER('tagsBySource 1'!E$3:E$2402, $A410='tagsBySource 1'!$A$3:$A$2402, 'tagsBySource 1'!E$3:E$2402&lt;&gt;"""")), """")"),"onchangeTags")</f>
        <v>onchangeTags</v>
      </c>
      <c r="F410" s="1" t="str">
        <f ca="1">IFERROR(__xludf.DUMMYFUNCTION("IFERROR(JOIN("", "", FILTER('tagsBySource 1'!F$3:F$2402, $A410='tagsBySource 1'!$A$3:$A$2402, 'tagsBySource 1'!F$3:F$2402&lt;&gt;"""")), """")"),"onchangeTags")</f>
        <v>onchangeTags</v>
      </c>
      <c r="G410" s="1" t="str">
        <f ca="1">IFERROR(__xludf.DUMMYFUNCTION("IFERROR(JOIN("", "", FILTER('tagsBySource 1'!G$3:G$2402, $A410='tagsBySource 1'!$A$3:$A$2402, 'tagsBySource 1'!G$3:G$2402&lt;&gt;"""")), """")"),"onchangeTags")</f>
        <v>onchangeTags</v>
      </c>
      <c r="H410" s="1" t="str">
        <f ca="1">IFERROR(__xludf.DUMMYFUNCTION("IFERROR(JOIN("", "", FILTER('tagsBySource 1'!H$3:H$2402, $A410='tagsBySource 1'!$A$3:$A$2402, 'tagsBySource 1'!H$3:H$2402&lt;&gt;"""")), """")"),"onchangeTags")</f>
        <v>onchangeTags</v>
      </c>
      <c r="I410" s="1" t="str">
        <f ca="1">IFERROR(__xludf.DUMMYFUNCTION("IFERROR(JOIN("", "", FILTER('tagsBySource 1'!I$3:I$2402, $A410='tagsBySource 1'!$A$3:$A$2402, 'tagsBySource 1'!I$3:I$2402&lt;&gt;"""")), """")"),"onchangeTags")</f>
        <v>onchangeTags</v>
      </c>
      <c r="J410" s="1" t="str">
        <f ca="1">IFERROR(__xludf.DUMMYFUNCTION("IFERROR(JOIN("", "", FILTER('tagsBySource 1'!J$3:J$2402, $A410='tagsBySource 1'!$A$3:$A$2402, 'tagsBySource 1'!J$3:J$2402&lt;&gt;"""")), """")"),"onchangeTags")</f>
        <v>onchangeTags</v>
      </c>
      <c r="K410" s="1" t="str">
        <f ca="1">IFERROR(__xludf.DUMMYFUNCTION("IFERROR(JOIN("", "", FILTER('tagsBySource 1'!K$3:K$2402, $A410='tagsBySource 1'!$A$3:$A$2402, 'tagsBySource 1'!K$3:K$2402&lt;&gt;"""")), """")"),"onchangeTags")</f>
        <v>onchangeTags</v>
      </c>
      <c r="L410" s="1" t="str">
        <f ca="1">IFERROR(__xludf.DUMMYFUNCTION("IFERROR(JOIN("", "", FILTER('tagsBySource 1'!L$3:L$2402, $A410='tagsBySource 1'!$A$3:$A$2402, 'tagsBySource 1'!L$3:L$2402&lt;&gt;"""")), """")"),"onchangeTags")</f>
        <v>onchangeTags</v>
      </c>
      <c r="M410" s="1" t="str">
        <f ca="1">IFERROR(__xludf.DUMMYFUNCTION("IFERROR(JOIN("", "", FILTER('tagsBySource 1'!M$3:M$2402, $A410='tagsBySource 1'!$A$3:$A$2402, 'tagsBySource 1'!M$3:M$2402&lt;&gt;"""")), """")"),"onchangeTags")</f>
        <v>onchangeTags</v>
      </c>
      <c r="N410" s="1" t="str">
        <f ca="1">IFERROR(__xludf.DUMMYFUNCTION("IFERROR(JOIN("", "", FILTER('tagsBySource 1'!N$3:N$2402, $A410='tagsBySource 1'!$A$3:$A$2402, 'tagsBySource 1'!N$3:N$2402&lt;&gt;"""")), """")"),"onchangeTags")</f>
        <v>onchangeTags</v>
      </c>
      <c r="O410" s="1" t="str">
        <f ca="1">IFERROR(__xludf.DUMMYFUNCTION("IFERROR(JOIN("", "", FILTER('tagsBySource 1'!O$3:O$2402, $A410='tagsBySource 1'!$A$3:$A$2402, 'tagsBySource 1'!O$3:O$2402&lt;&gt;"""")), """")"),"onchangeTags")</f>
        <v>onchangeTags</v>
      </c>
      <c r="P410" s="1" t="str">
        <f ca="1">IFERROR(__xludf.DUMMYFUNCTION("IFERROR(JOIN("", "", FILTER('tagsBySource 1'!P$3:P$2402, $A410='tagsBySource 1'!$A$3:$A$2402, 'tagsBySource 1'!P$3:P$2402&lt;&gt;"""")), """")"),"")</f>
        <v/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IFERROR(__xludf.DUMMYFUNCTION("IFERROR(JOIN("", "", FILTER('tagsBySource 1'!B$3:B$2402, $A411='tagsBySource 1'!$A$3:$A$2402, 'tagsBySource 1'!B$3:B$2402&lt;&gt;"""")), """")"),"")</f>
        <v/>
      </c>
      <c r="C411" s="1" t="str">
        <f ca="1">IFERROR(__xludf.DUMMYFUNCTION("IFERROR(JOIN("", "", FILTER('tagsBySource 1'!C$3:C$2402, $A411='tagsBySource 1'!$A$3:$A$2402, 'tagsBySource 1'!C$3:C$2402&lt;&gt;"""")), """")"),"")</f>
        <v/>
      </c>
      <c r="D411" s="1" t="str">
        <f ca="1">IFERROR(__xludf.DUMMYFUNCTION("IFERROR(JOIN("", "", FILTER('tagsBySource 1'!D$3:D$2402, $A411='tagsBySource 1'!$A$3:$A$2402, 'tagsBySource 1'!D$3:D$2402&lt;&gt;"""")), """")"),"historyTags")</f>
        <v>historyTags</v>
      </c>
      <c r="E411" s="1" t="str">
        <f ca="1">IFERROR(__xludf.DUMMYFUNCTION("IFERROR(JOIN("", "", FILTER('tagsBySource 1'!E$3:E$2402, $A411='tagsBySource 1'!$A$3:$A$2402, 'tagsBySource 1'!E$3:E$2402&lt;&gt;"""")), """")"),"historyTags")</f>
        <v>historyTags</v>
      </c>
      <c r="F411" s="1" t="str">
        <f ca="1">IFERROR(__xludf.DUMMYFUNCTION("IFERROR(JOIN("", "", FILTER('tagsBySource 1'!F$3:F$2402, $A411='tagsBySource 1'!$A$3:$A$2402, 'tagsBySource 1'!F$3:F$2402&lt;&gt;"""")), """")"),"historyTags")</f>
        <v>historyTags</v>
      </c>
      <c r="G411" s="1" t="str">
        <f ca="1">IFERROR(__xludf.DUMMYFUNCTION("IFERROR(JOIN("", "", FILTER('tagsBySource 1'!G$3:G$2402, $A411='tagsBySource 1'!$A$3:$A$2402, 'tagsBySource 1'!G$3:G$2402&lt;&gt;"""")), """")"),"historyTags")</f>
        <v>historyTags</v>
      </c>
      <c r="H411" s="1" t="str">
        <f ca="1">IFERROR(__xludf.DUMMYFUNCTION("IFERROR(JOIN("", "", FILTER('tagsBySource 1'!H$3:H$2402, $A411='tagsBySource 1'!$A$3:$A$2402, 'tagsBySource 1'!H$3:H$2402&lt;&gt;"""")), """")"),"historyTags")</f>
        <v>historyTags</v>
      </c>
      <c r="I411" s="1" t="str">
        <f ca="1">IFERROR(__xludf.DUMMYFUNCTION("IFERROR(JOIN("", "", FILTER('tagsBySource 1'!I$3:I$2402, $A411='tagsBySource 1'!$A$3:$A$2402, 'tagsBySource 1'!I$3:I$2402&lt;&gt;"""")), """")"),"historyTags")</f>
        <v>historyTags</v>
      </c>
      <c r="J411" s="1" t="str">
        <f ca="1">IFERROR(__xludf.DUMMYFUNCTION("IFERROR(JOIN("", "", FILTER('tagsBySource 1'!J$3:J$2402, $A411='tagsBySource 1'!$A$3:$A$2402, 'tagsBySource 1'!J$3:J$2402&lt;&gt;"""")), """")"),"historyTags")</f>
        <v>historyTags</v>
      </c>
      <c r="K411" s="1" t="str">
        <f ca="1">IFERROR(__xludf.DUMMYFUNCTION("IFERROR(JOIN("", "", FILTER('tagsBySource 1'!K$3:K$2402, $A411='tagsBySource 1'!$A$3:$A$2402, 'tagsBySource 1'!K$3:K$2402&lt;&gt;"""")), """")"),"historyTags")</f>
        <v>historyTags</v>
      </c>
      <c r="L411" s="1" t="str">
        <f ca="1">IFERROR(__xludf.DUMMYFUNCTION("IFERROR(JOIN("", "", FILTER('tagsBySource 1'!L$3:L$2402, $A411='tagsBySource 1'!$A$3:$A$2402, 'tagsBySource 1'!L$3:L$2402&lt;&gt;"""")), """")"),"historyTags")</f>
        <v>historyTags</v>
      </c>
      <c r="M411" s="1" t="str">
        <f ca="1">IFERROR(__xludf.DUMMYFUNCTION("IFERROR(JOIN("", "", FILTER('tagsBySource 1'!M$3:M$2402, $A411='tagsBySource 1'!$A$3:$A$2402, 'tagsBySource 1'!M$3:M$2402&lt;&gt;"""")), """")"),"historyTags")</f>
        <v>historyTags</v>
      </c>
      <c r="N411" s="1" t="str">
        <f ca="1">IFERROR(__xludf.DUMMYFUNCTION("IFERROR(JOIN("", "", FILTER('tagsBySource 1'!N$3:N$2402, $A411='tagsBySource 1'!$A$3:$A$2402, 'tagsBySource 1'!N$3:N$2402&lt;&gt;"""")), """")"),"historyTags")</f>
        <v>historyTags</v>
      </c>
      <c r="O411" s="1" t="str">
        <f ca="1">IFERROR(__xludf.DUMMYFUNCTION("IFERROR(JOIN("", "", FILTER('tagsBySource 1'!O$3:O$2402, $A411='tagsBySource 1'!$A$3:$A$2402, 'tagsBySource 1'!O$3:O$2402&lt;&gt;"""")), """")"),"historyTags")</f>
        <v>historyTags</v>
      </c>
      <c r="P411" s="1" t="str">
        <f ca="1">IFERROR(__xludf.DUMMYFUNCTION("IFERROR(JOIN("", "", FILTER('tagsBySource 1'!P$3:P$2402, $A411='tagsBySource 1'!$A$3:$A$2402, 'tagsBySource 1'!P$3:P$2402&lt;&gt;"""")), """")"),"")</f>
        <v/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IFERROR(__xludf.DUMMYFUNCTION("IFERROR(JOIN("", "", FILTER('tagsBySource 1'!B$3:B$2402, $A412='tagsBySource 1'!$A$3:$A$2402, 'tagsBySource 1'!B$3:B$2402&lt;&gt;"""")), """")"),"")</f>
        <v/>
      </c>
      <c r="C412" s="1" t="str">
        <f ca="1">IFERROR(__xludf.DUMMYFUNCTION("IFERROR(JOIN("", "", FILTER('tagsBySource 1'!C$3:C$2402, $A412='tagsBySource 1'!$A$3:$A$2402, 'tagsBySource 1'!C$3:C$2402&lt;&gt;"""")), """")"),"")</f>
        <v/>
      </c>
      <c r="D412" s="1" t="str">
        <f ca="1">IFERROR(__xludf.DUMMYFUNCTION("IFERROR(JOIN("", "", FILTER('tagsBySource 1'!D$3:D$2402, $A412='tagsBySource 1'!$A$3:$A$2402, 'tagsBySource 1'!D$3:D$2402&lt;&gt;"""")), """")"),"historyTags")</f>
        <v>historyTags</v>
      </c>
      <c r="E412" s="1" t="str">
        <f ca="1">IFERROR(__xludf.DUMMYFUNCTION("IFERROR(JOIN("", "", FILTER('tagsBySource 1'!E$3:E$2402, $A412='tagsBySource 1'!$A$3:$A$2402, 'tagsBySource 1'!E$3:E$2402&lt;&gt;"""")), """")"),"historyTags")</f>
        <v>historyTags</v>
      </c>
      <c r="F412" s="1" t="str">
        <f ca="1">IFERROR(__xludf.DUMMYFUNCTION("IFERROR(JOIN("", "", FILTER('tagsBySource 1'!F$3:F$2402, $A412='tagsBySource 1'!$A$3:$A$2402, 'tagsBySource 1'!F$3:F$2402&lt;&gt;"""")), """")"),"historyTags")</f>
        <v>historyTags</v>
      </c>
      <c r="G412" s="1" t="str">
        <f ca="1">IFERROR(__xludf.DUMMYFUNCTION("IFERROR(JOIN("", "", FILTER('tagsBySource 1'!G$3:G$2402, $A412='tagsBySource 1'!$A$3:$A$2402, 'tagsBySource 1'!G$3:G$2402&lt;&gt;"""")), """")"),"historyTags")</f>
        <v>historyTags</v>
      </c>
      <c r="H412" s="1" t="str">
        <f ca="1">IFERROR(__xludf.DUMMYFUNCTION("IFERROR(JOIN("", "", FILTER('tagsBySource 1'!H$3:H$2402, $A412='tagsBySource 1'!$A$3:$A$2402, 'tagsBySource 1'!H$3:H$2402&lt;&gt;"""")), """")"),"historyTags")</f>
        <v>historyTags</v>
      </c>
      <c r="I412" s="1" t="str">
        <f ca="1">IFERROR(__xludf.DUMMYFUNCTION("IFERROR(JOIN("", "", FILTER('tagsBySource 1'!I$3:I$2402, $A412='tagsBySource 1'!$A$3:$A$2402, 'tagsBySource 1'!I$3:I$2402&lt;&gt;"""")), """")"),"historyTags")</f>
        <v>historyTags</v>
      </c>
      <c r="J412" s="1" t="str">
        <f ca="1">IFERROR(__xludf.DUMMYFUNCTION("IFERROR(JOIN("", "", FILTER('tagsBySource 1'!J$3:J$2402, $A412='tagsBySource 1'!$A$3:$A$2402, 'tagsBySource 1'!J$3:J$2402&lt;&gt;"""")), """")"),"historyTags")</f>
        <v>historyTags</v>
      </c>
      <c r="K412" s="1" t="str">
        <f ca="1">IFERROR(__xludf.DUMMYFUNCTION("IFERROR(JOIN("", "", FILTER('tagsBySource 1'!K$3:K$2402, $A412='tagsBySource 1'!$A$3:$A$2402, 'tagsBySource 1'!K$3:K$2402&lt;&gt;"""")), """")"),"historyTags")</f>
        <v>historyTags</v>
      </c>
      <c r="L412" s="1" t="str">
        <f ca="1">IFERROR(__xludf.DUMMYFUNCTION("IFERROR(JOIN("", "", FILTER('tagsBySource 1'!L$3:L$2402, $A412='tagsBySource 1'!$A$3:$A$2402, 'tagsBySource 1'!L$3:L$2402&lt;&gt;"""")), """")"),"historyTags")</f>
        <v>historyTags</v>
      </c>
      <c r="M412" s="1" t="str">
        <f ca="1">IFERROR(__xludf.DUMMYFUNCTION("IFERROR(JOIN("", "", FILTER('tagsBySource 1'!M$3:M$2402, $A412='tagsBySource 1'!$A$3:$A$2402, 'tagsBySource 1'!M$3:M$2402&lt;&gt;"""")), """")"),"historyTags")</f>
        <v>historyTags</v>
      </c>
      <c r="N412" s="1" t="str">
        <f ca="1">IFERROR(__xludf.DUMMYFUNCTION("IFERROR(JOIN("", "", FILTER('tagsBySource 1'!N$3:N$2402, $A412='tagsBySource 1'!$A$3:$A$2402, 'tagsBySource 1'!N$3:N$2402&lt;&gt;"""")), """")"),"historyTags")</f>
        <v>historyTags</v>
      </c>
      <c r="O412" s="1" t="str">
        <f ca="1">IFERROR(__xludf.DUMMYFUNCTION("IFERROR(JOIN("", "", FILTER('tagsBySource 1'!O$3:O$2402, $A412='tagsBySource 1'!$A$3:$A$2402, 'tagsBySource 1'!O$3:O$2402&lt;&gt;"""")), """")"),"historyTags")</f>
        <v>historyTags</v>
      </c>
      <c r="P412" s="1" t="str">
        <f ca="1">IFERROR(__xludf.DUMMYFUNCTION("IFERROR(JOIN("", "", FILTER('tagsBySource 1'!P$3:P$2402, $A412='tagsBySource 1'!$A$3:$A$2402, 'tagsBySource 1'!P$3:P$2402&lt;&gt;"""")), """")"),"")</f>
        <v/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IFERROR(__xludf.DUMMYFUNCTION("IFERROR(JOIN("", "", FILTER('tagsBySource 1'!B$3:B$2402, $A413='tagsBySource 1'!$A$3:$A$2402, 'tagsBySource 1'!B$3:B$2402&lt;&gt;"""")), """")"),"")</f>
        <v/>
      </c>
      <c r="C413" s="1" t="str">
        <f ca="1">IFERROR(__xludf.DUMMYFUNCTION("IFERROR(JOIN("", "", FILTER('tagsBySource 1'!C$3:C$2402, $A413='tagsBySource 1'!$A$3:$A$2402, 'tagsBySource 1'!C$3:C$2402&lt;&gt;"""")), """")"),"")</f>
        <v/>
      </c>
      <c r="D413" s="1" t="str">
        <f ca="1">IFERROR(__xludf.DUMMYFUNCTION("IFERROR(JOIN("", "", FILTER('tagsBySource 1'!D$3:D$2402, $A413='tagsBySource 1'!$A$3:$A$2402, 'tagsBySource 1'!D$3:D$2402&lt;&gt;"""")), """")"),"onchangeTags, historyTags")</f>
        <v>onchangeTags, historyTags</v>
      </c>
      <c r="E413" s="1" t="str">
        <f ca="1">IFERROR(__xludf.DUMMYFUNCTION("IFERROR(JOIN("", "", FILTER('tagsBySource 1'!E$3:E$2402, $A413='tagsBySource 1'!$A$3:$A$2402, 'tagsBySource 1'!E$3:E$2402&lt;&gt;"""")), """")"),"onchangeTags, historyTags")</f>
        <v>onchangeTags, historyTags</v>
      </c>
      <c r="F413" s="1" t="str">
        <f ca="1">IFERROR(__xludf.DUMMYFUNCTION("IFERROR(JOIN("", "", FILTER('tagsBySource 1'!F$3:F$2402, $A413='tagsBySource 1'!$A$3:$A$2402, 'tagsBySource 1'!F$3:F$2402&lt;&gt;"""")), """")"),"onchangeTags, historyTags")</f>
        <v>onchangeTags, historyTags</v>
      </c>
      <c r="G413" s="1" t="str">
        <f ca="1">IFERROR(__xludf.DUMMYFUNCTION("IFERROR(JOIN("", "", FILTER('tagsBySource 1'!G$3:G$2402, $A413='tagsBySource 1'!$A$3:$A$2402, 'tagsBySource 1'!G$3:G$2402&lt;&gt;"""")), """")"),"onchangeTags, historyTags")</f>
        <v>onchangeTags, historyTags</v>
      </c>
      <c r="H413" s="1" t="str">
        <f ca="1">IFERROR(__xludf.DUMMYFUNCTION("IFERROR(JOIN("", "", FILTER('tagsBySource 1'!H$3:H$2402, $A413='tagsBySource 1'!$A$3:$A$2402, 'tagsBySource 1'!H$3:H$2402&lt;&gt;"""")), """")"),"onchangeTags, historyTags")</f>
        <v>onchangeTags, historyTags</v>
      </c>
      <c r="I413" s="1" t="str">
        <f ca="1">IFERROR(__xludf.DUMMYFUNCTION("IFERROR(JOIN("", "", FILTER('tagsBySource 1'!I$3:I$2402, $A413='tagsBySource 1'!$A$3:$A$2402, 'tagsBySource 1'!I$3:I$2402&lt;&gt;"""")), """")"),"onchangeTags, historyTags")</f>
        <v>onchangeTags, historyTags</v>
      </c>
      <c r="J413" s="1" t="str">
        <f ca="1">IFERROR(__xludf.DUMMYFUNCTION("IFERROR(JOIN("", "", FILTER('tagsBySource 1'!J$3:J$2402, $A413='tagsBySource 1'!$A$3:$A$2402, 'tagsBySource 1'!J$3:J$2402&lt;&gt;"""")), """")"),"onchangeTags, historyTags")</f>
        <v>onchangeTags, historyTags</v>
      </c>
      <c r="K413" s="1" t="str">
        <f ca="1">IFERROR(__xludf.DUMMYFUNCTION("IFERROR(JOIN("", "", FILTER('tagsBySource 1'!K$3:K$2402, $A413='tagsBySource 1'!$A$3:$A$2402, 'tagsBySource 1'!K$3:K$2402&lt;&gt;"""")), """")"),"onchangeTags, historyTags")</f>
        <v>onchangeTags, historyTags</v>
      </c>
      <c r="L413" s="1" t="str">
        <f ca="1">IFERROR(__xludf.DUMMYFUNCTION("IFERROR(JOIN("", "", FILTER('tagsBySource 1'!L$3:L$2402, $A413='tagsBySource 1'!$A$3:$A$2402, 'tagsBySource 1'!L$3:L$2402&lt;&gt;"""")), """")"),"onchangeTags, historyTags")</f>
        <v>onchangeTags, historyTags</v>
      </c>
      <c r="M413" s="1" t="str">
        <f ca="1">IFERROR(__xludf.DUMMYFUNCTION("IFERROR(JOIN("", "", FILTER('tagsBySource 1'!M$3:M$2402, $A413='tagsBySource 1'!$A$3:$A$2402, 'tagsBySource 1'!M$3:M$2402&lt;&gt;"""")), """")"),"onchangeTags, historyTags")</f>
        <v>onchangeTags, historyTags</v>
      </c>
      <c r="N413" s="1" t="str">
        <f ca="1">IFERROR(__xludf.DUMMYFUNCTION("IFERROR(JOIN("", "", FILTER('tagsBySource 1'!N$3:N$2402, $A413='tagsBySource 1'!$A$3:$A$2402, 'tagsBySource 1'!N$3:N$2402&lt;&gt;"""")), """")"),"onchangeTags, historyTags")</f>
        <v>onchangeTags, historyTags</v>
      </c>
      <c r="O413" s="1" t="str">
        <f ca="1">IFERROR(__xludf.DUMMYFUNCTION("IFERROR(JOIN("", "", FILTER('tagsBySource 1'!O$3:O$2402, $A413='tagsBySource 1'!$A$3:$A$2402, 'tagsBySource 1'!O$3:O$2402&lt;&gt;"""")), """")"),"onchangeTags, historyTags")</f>
        <v>onchangeTags, historyTags</v>
      </c>
      <c r="P413" s="1" t="str">
        <f ca="1">IFERROR(__xludf.DUMMYFUNCTION("IFERROR(JOIN("", "", FILTER('tagsBySource 1'!P$3:P$2402, $A413='tagsBySource 1'!$A$3:$A$2402, 'tagsBySource 1'!P$3:P$2402&lt;&gt;"""")), """")"),"")</f>
        <v/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IFERROR(__xludf.DUMMYFUNCTION("IFERROR(JOIN("", "", FILTER('tagsBySource 1'!B$3:B$2402, $A414='tagsBySource 1'!$A$3:$A$2402, 'tagsBySource 1'!B$3:B$2402&lt;&gt;"""")), """")"),"")</f>
        <v/>
      </c>
      <c r="C414" s="1" t="str">
        <f ca="1">IFERROR(__xludf.DUMMYFUNCTION("IFERROR(JOIN("", "", FILTER('tagsBySource 1'!C$3:C$2402, $A414='tagsBySource 1'!$A$3:$A$2402, 'tagsBySource 1'!C$3:C$2402&lt;&gt;"""")), """")"),"")</f>
        <v/>
      </c>
      <c r="D414" s="1" t="str">
        <f ca="1">IFERROR(__xludf.DUMMYFUNCTION("IFERROR(JOIN("", "", FILTER('tagsBySource 1'!D$3:D$2402, $A414='tagsBySource 1'!$A$3:$A$2402, 'tagsBySource 1'!D$3:D$2402&lt;&gt;"""")), """")"),"onchangeTags")</f>
        <v>onchangeTags</v>
      </c>
      <c r="E414" s="1" t="str">
        <f ca="1">IFERROR(__xludf.DUMMYFUNCTION("IFERROR(JOIN("", "", FILTER('tagsBySource 1'!E$3:E$2402, $A414='tagsBySource 1'!$A$3:$A$2402, 'tagsBySource 1'!E$3:E$2402&lt;&gt;"""")), """")"),"onchangeTags")</f>
        <v>onchangeTags</v>
      </c>
      <c r="F414" s="1" t="str">
        <f ca="1">IFERROR(__xludf.DUMMYFUNCTION("IFERROR(JOIN("", "", FILTER('tagsBySource 1'!F$3:F$2402, $A414='tagsBySource 1'!$A$3:$A$2402, 'tagsBySource 1'!F$3:F$2402&lt;&gt;"""")), """")"),"onchangeTags")</f>
        <v>onchangeTags</v>
      </c>
      <c r="G414" s="1" t="str">
        <f ca="1">IFERROR(__xludf.DUMMYFUNCTION("IFERROR(JOIN("", "", FILTER('tagsBySource 1'!G$3:G$2402, $A414='tagsBySource 1'!$A$3:$A$2402, 'tagsBySource 1'!G$3:G$2402&lt;&gt;"""")), """")"),"onchangeTags")</f>
        <v>onchangeTags</v>
      </c>
      <c r="H414" s="1" t="str">
        <f ca="1">IFERROR(__xludf.DUMMYFUNCTION("IFERROR(JOIN("", "", FILTER('tagsBySource 1'!H$3:H$2402, $A414='tagsBySource 1'!$A$3:$A$2402, 'tagsBySource 1'!H$3:H$2402&lt;&gt;"""")), """")"),"onchangeTags")</f>
        <v>onchangeTags</v>
      </c>
      <c r="I414" s="1" t="str">
        <f ca="1">IFERROR(__xludf.DUMMYFUNCTION("IFERROR(JOIN("", "", FILTER('tagsBySource 1'!I$3:I$2402, $A414='tagsBySource 1'!$A$3:$A$2402, 'tagsBySource 1'!I$3:I$2402&lt;&gt;"""")), """")"),"onchangeTags")</f>
        <v>onchangeTags</v>
      </c>
      <c r="J414" s="1" t="str">
        <f ca="1">IFERROR(__xludf.DUMMYFUNCTION("IFERROR(JOIN("", "", FILTER('tagsBySource 1'!J$3:J$2402, $A414='tagsBySource 1'!$A$3:$A$2402, 'tagsBySource 1'!J$3:J$2402&lt;&gt;"""")), """")"),"onchangeTags")</f>
        <v>onchangeTags</v>
      </c>
      <c r="K414" s="1" t="str">
        <f ca="1">IFERROR(__xludf.DUMMYFUNCTION("IFERROR(JOIN("", "", FILTER('tagsBySource 1'!K$3:K$2402, $A414='tagsBySource 1'!$A$3:$A$2402, 'tagsBySource 1'!K$3:K$2402&lt;&gt;"""")), """")"),"onchangeTags")</f>
        <v>onchangeTags</v>
      </c>
      <c r="L414" s="1" t="str">
        <f ca="1">IFERROR(__xludf.DUMMYFUNCTION("IFERROR(JOIN("", "", FILTER('tagsBySource 1'!L$3:L$2402, $A414='tagsBySource 1'!$A$3:$A$2402, 'tagsBySource 1'!L$3:L$2402&lt;&gt;"""")), """")"),"onchangeTags")</f>
        <v>onchangeTags</v>
      </c>
      <c r="M414" s="1" t="str">
        <f ca="1">IFERROR(__xludf.DUMMYFUNCTION("IFERROR(JOIN("", "", FILTER('tagsBySource 1'!M$3:M$2402, $A414='tagsBySource 1'!$A$3:$A$2402, 'tagsBySource 1'!M$3:M$2402&lt;&gt;"""")), """")"),"onchangeTags")</f>
        <v>onchangeTags</v>
      </c>
      <c r="N414" s="1" t="str">
        <f ca="1">IFERROR(__xludf.DUMMYFUNCTION("IFERROR(JOIN("", "", FILTER('tagsBySource 1'!N$3:N$2402, $A414='tagsBySource 1'!$A$3:$A$2402, 'tagsBySource 1'!N$3:N$2402&lt;&gt;"""")), """")"),"onchangeTags")</f>
        <v>onchangeTags</v>
      </c>
      <c r="O414" s="1" t="str">
        <f ca="1">IFERROR(__xludf.DUMMYFUNCTION("IFERROR(JOIN("", "", FILTER('tagsBySource 1'!O$3:O$2402, $A414='tagsBySource 1'!$A$3:$A$2402, 'tagsBySource 1'!O$3:O$2402&lt;&gt;"""")), """")"),"onchangeTags")</f>
        <v>onchangeTags</v>
      </c>
      <c r="P414" s="1" t="str">
        <f ca="1">IFERROR(__xludf.DUMMYFUNCTION("IFERROR(JOIN("", "", FILTER('tagsBySource 1'!P$3:P$2402, $A414='tagsBySource 1'!$A$3:$A$2402, 'tagsBySource 1'!P$3:P$2402&lt;&gt;"""")), """")"),"")</f>
        <v/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IFERROR(__xludf.DUMMYFUNCTION("IFERROR(JOIN("", "", FILTER('tagsBySource 1'!B$3:B$2402, $A415='tagsBySource 1'!$A$3:$A$2402, 'tagsBySource 1'!B$3:B$2402&lt;&gt;"""")), """")"),"")</f>
        <v/>
      </c>
      <c r="C415" s="1" t="str">
        <f ca="1">IFERROR(__xludf.DUMMYFUNCTION("IFERROR(JOIN("", "", FILTER('tagsBySource 1'!C$3:C$2402, $A415='tagsBySource 1'!$A$3:$A$2402, 'tagsBySource 1'!C$3:C$2402&lt;&gt;"""")), """")"),"")</f>
        <v/>
      </c>
      <c r="D415" s="1" t="str">
        <f ca="1">IFERROR(__xludf.DUMMYFUNCTION("IFERROR(JOIN("", "", FILTER('tagsBySource 1'!D$3:D$2402, $A415='tagsBySource 1'!$A$3:$A$2402, 'tagsBySource 1'!D$3:D$2402&lt;&gt;"""")), """")"),"onchangeTags, historyTags")</f>
        <v>onchangeTags, historyTags</v>
      </c>
      <c r="E415" s="1" t="str">
        <f ca="1">IFERROR(__xludf.DUMMYFUNCTION("IFERROR(JOIN("", "", FILTER('tagsBySource 1'!E$3:E$2402, $A415='tagsBySource 1'!$A$3:$A$2402, 'tagsBySource 1'!E$3:E$2402&lt;&gt;"""")), """")"),"onchangeTags, historyTags")</f>
        <v>onchangeTags, historyTags</v>
      </c>
      <c r="F415" s="1" t="str">
        <f ca="1">IFERROR(__xludf.DUMMYFUNCTION("IFERROR(JOIN("", "", FILTER('tagsBySource 1'!F$3:F$2402, $A415='tagsBySource 1'!$A$3:$A$2402, 'tagsBySource 1'!F$3:F$2402&lt;&gt;"""")), """")"),"onchangeTags, historyTags")</f>
        <v>onchangeTags, historyTags</v>
      </c>
      <c r="G415" s="1" t="str">
        <f ca="1">IFERROR(__xludf.DUMMYFUNCTION("IFERROR(JOIN("", "", FILTER('tagsBySource 1'!G$3:G$2402, $A415='tagsBySource 1'!$A$3:$A$2402, 'tagsBySource 1'!G$3:G$2402&lt;&gt;"""")), """")"),"onchangeTags, historyTags")</f>
        <v>onchangeTags, historyTags</v>
      </c>
      <c r="H415" s="1" t="str">
        <f ca="1">IFERROR(__xludf.DUMMYFUNCTION("IFERROR(JOIN("", "", FILTER('tagsBySource 1'!H$3:H$2402, $A415='tagsBySource 1'!$A$3:$A$2402, 'tagsBySource 1'!H$3:H$2402&lt;&gt;"""")), """")"),"onchangeTags, historyTags")</f>
        <v>onchangeTags, historyTags</v>
      </c>
      <c r="I415" s="1" t="str">
        <f ca="1">IFERROR(__xludf.DUMMYFUNCTION("IFERROR(JOIN("", "", FILTER('tagsBySource 1'!I$3:I$2402, $A415='tagsBySource 1'!$A$3:$A$2402, 'tagsBySource 1'!I$3:I$2402&lt;&gt;"""")), """")"),"onchangeTags, historyTags")</f>
        <v>onchangeTags, historyTags</v>
      </c>
      <c r="J415" s="1" t="str">
        <f ca="1">IFERROR(__xludf.DUMMYFUNCTION("IFERROR(JOIN("", "", FILTER('tagsBySource 1'!J$3:J$2402, $A415='tagsBySource 1'!$A$3:$A$2402, 'tagsBySource 1'!J$3:J$2402&lt;&gt;"""")), """")"),"onchangeTags, historyTags")</f>
        <v>onchangeTags, historyTags</v>
      </c>
      <c r="K415" s="1" t="str">
        <f ca="1">IFERROR(__xludf.DUMMYFUNCTION("IFERROR(JOIN("", "", FILTER('tagsBySource 1'!K$3:K$2402, $A415='tagsBySource 1'!$A$3:$A$2402, 'tagsBySource 1'!K$3:K$2402&lt;&gt;"""")), """")"),"onchangeTags, historyTags")</f>
        <v>onchangeTags, historyTags</v>
      </c>
      <c r="L415" s="1" t="str">
        <f ca="1">IFERROR(__xludf.DUMMYFUNCTION("IFERROR(JOIN("", "", FILTER('tagsBySource 1'!L$3:L$2402, $A415='tagsBySource 1'!$A$3:$A$2402, 'tagsBySource 1'!L$3:L$2402&lt;&gt;"""")), """")"),"onchangeTags, historyTags")</f>
        <v>onchangeTags, historyTags</v>
      </c>
      <c r="M415" s="1" t="str">
        <f ca="1">IFERROR(__xludf.DUMMYFUNCTION("IFERROR(JOIN("", "", FILTER('tagsBySource 1'!M$3:M$2402, $A415='tagsBySource 1'!$A$3:$A$2402, 'tagsBySource 1'!M$3:M$2402&lt;&gt;"""")), """")"),"onchangeTags, historyTags")</f>
        <v>onchangeTags, historyTags</v>
      </c>
      <c r="N415" s="1" t="str">
        <f ca="1">IFERROR(__xludf.DUMMYFUNCTION("IFERROR(JOIN("", "", FILTER('tagsBySource 1'!N$3:N$2402, $A415='tagsBySource 1'!$A$3:$A$2402, 'tagsBySource 1'!N$3:N$2402&lt;&gt;"""")), """")"),"onchangeTags, historyTags")</f>
        <v>onchangeTags, historyTags</v>
      </c>
      <c r="O415" s="1" t="str">
        <f ca="1">IFERROR(__xludf.DUMMYFUNCTION("IFERROR(JOIN("", "", FILTER('tagsBySource 1'!O$3:O$2402, $A415='tagsBySource 1'!$A$3:$A$2402, 'tagsBySource 1'!O$3:O$2402&lt;&gt;"""")), """")"),"onchangeTags, historyTags")</f>
        <v>onchangeTags, historyTags</v>
      </c>
      <c r="P415" s="1" t="str">
        <f ca="1">IFERROR(__xludf.DUMMYFUNCTION("IFERROR(JOIN("", "", FILTER('tagsBySource 1'!P$3:P$2402, $A415='tagsBySource 1'!$A$3:$A$2402, 'tagsBySource 1'!P$3:P$2402&lt;&gt;"""")), """")"),"")</f>
        <v/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IFERROR(__xludf.DUMMYFUNCTION("IFERROR(JOIN("", "", FILTER('tagsBySource 1'!B$3:B$2402, $A416='tagsBySource 1'!$A$3:$A$2402, 'tagsBySource 1'!B$3:B$2402&lt;&gt;"""")), """")"),"")</f>
        <v/>
      </c>
      <c r="C416" s="1" t="str">
        <f ca="1">IFERROR(__xludf.DUMMYFUNCTION("IFERROR(JOIN("", "", FILTER('tagsBySource 1'!C$3:C$2402, $A416='tagsBySource 1'!$A$3:$A$2402, 'tagsBySource 1'!C$3:C$2402&lt;&gt;"""")), """")"),"")</f>
        <v/>
      </c>
      <c r="D416" s="1" t="str">
        <f ca="1">IFERROR(__xludf.DUMMYFUNCTION("IFERROR(JOIN("", "", FILTER('tagsBySource 1'!D$3:D$2402, $A416='tagsBySource 1'!$A$3:$A$2402, 'tagsBySource 1'!D$3:D$2402&lt;&gt;"""")), """")"),"onchangeTags, historyTags")</f>
        <v>onchangeTags, historyTags</v>
      </c>
      <c r="E416" s="1" t="str">
        <f ca="1">IFERROR(__xludf.DUMMYFUNCTION("IFERROR(JOIN("", "", FILTER('tagsBySource 1'!E$3:E$2402, $A416='tagsBySource 1'!$A$3:$A$2402, 'tagsBySource 1'!E$3:E$2402&lt;&gt;"""")), """")"),"onchangeTags, historyTags")</f>
        <v>onchangeTags, historyTags</v>
      </c>
      <c r="F416" s="1" t="str">
        <f ca="1">IFERROR(__xludf.DUMMYFUNCTION("IFERROR(JOIN("", "", FILTER('tagsBySource 1'!F$3:F$2402, $A416='tagsBySource 1'!$A$3:$A$2402, 'tagsBySource 1'!F$3:F$2402&lt;&gt;"""")), """")"),"onchangeTags, historyTags")</f>
        <v>onchangeTags, historyTags</v>
      </c>
      <c r="G416" s="1" t="str">
        <f ca="1">IFERROR(__xludf.DUMMYFUNCTION("IFERROR(JOIN("", "", FILTER('tagsBySource 1'!G$3:G$2402, $A416='tagsBySource 1'!$A$3:$A$2402, 'tagsBySource 1'!G$3:G$2402&lt;&gt;"""")), """")"),"onchangeTags, historyTags")</f>
        <v>onchangeTags, historyTags</v>
      </c>
      <c r="H416" s="1" t="str">
        <f ca="1">IFERROR(__xludf.DUMMYFUNCTION("IFERROR(JOIN("", "", FILTER('tagsBySource 1'!H$3:H$2402, $A416='tagsBySource 1'!$A$3:$A$2402, 'tagsBySource 1'!H$3:H$2402&lt;&gt;"""")), """")"),"onchangeTags, historyTags")</f>
        <v>onchangeTags, historyTags</v>
      </c>
      <c r="I416" s="1" t="str">
        <f ca="1">IFERROR(__xludf.DUMMYFUNCTION("IFERROR(JOIN("", "", FILTER('tagsBySource 1'!I$3:I$2402, $A416='tagsBySource 1'!$A$3:$A$2402, 'tagsBySource 1'!I$3:I$2402&lt;&gt;"""")), """")"),"onchangeTags, historyTags")</f>
        <v>onchangeTags, historyTags</v>
      </c>
      <c r="J416" s="1" t="str">
        <f ca="1">IFERROR(__xludf.DUMMYFUNCTION("IFERROR(JOIN("", "", FILTER('tagsBySource 1'!J$3:J$2402, $A416='tagsBySource 1'!$A$3:$A$2402, 'tagsBySource 1'!J$3:J$2402&lt;&gt;"""")), """")"),"onchangeTags, historyTags")</f>
        <v>onchangeTags, historyTags</v>
      </c>
      <c r="K416" s="1" t="str">
        <f ca="1">IFERROR(__xludf.DUMMYFUNCTION("IFERROR(JOIN("", "", FILTER('tagsBySource 1'!K$3:K$2402, $A416='tagsBySource 1'!$A$3:$A$2402, 'tagsBySource 1'!K$3:K$2402&lt;&gt;"""")), """")"),"onchangeTags, historyTags")</f>
        <v>onchangeTags, historyTags</v>
      </c>
      <c r="L416" s="1" t="str">
        <f ca="1">IFERROR(__xludf.DUMMYFUNCTION("IFERROR(JOIN("", "", FILTER('tagsBySource 1'!L$3:L$2402, $A416='tagsBySource 1'!$A$3:$A$2402, 'tagsBySource 1'!L$3:L$2402&lt;&gt;"""")), """")"),"onchangeTags, historyTags")</f>
        <v>onchangeTags, historyTags</v>
      </c>
      <c r="M416" s="1" t="str">
        <f ca="1">IFERROR(__xludf.DUMMYFUNCTION("IFERROR(JOIN("", "", FILTER('tagsBySource 1'!M$3:M$2402, $A416='tagsBySource 1'!$A$3:$A$2402, 'tagsBySource 1'!M$3:M$2402&lt;&gt;"""")), """")"),"onchangeTags, historyTags")</f>
        <v>onchangeTags, historyTags</v>
      </c>
      <c r="N416" s="1" t="str">
        <f ca="1">IFERROR(__xludf.DUMMYFUNCTION("IFERROR(JOIN("", "", FILTER('tagsBySource 1'!N$3:N$2402, $A416='tagsBySource 1'!$A$3:$A$2402, 'tagsBySource 1'!N$3:N$2402&lt;&gt;"""")), """")"),"onchangeTags, historyTags")</f>
        <v>onchangeTags, historyTags</v>
      </c>
      <c r="O416" s="1" t="str">
        <f ca="1">IFERROR(__xludf.DUMMYFUNCTION("IFERROR(JOIN("", "", FILTER('tagsBySource 1'!O$3:O$2402, $A416='tagsBySource 1'!$A$3:$A$2402, 'tagsBySource 1'!O$3:O$2402&lt;&gt;"""")), """")"),"onchangeTags, historyTags")</f>
        <v>onchangeTags, historyTags</v>
      </c>
      <c r="P416" s="1" t="str">
        <f ca="1">IFERROR(__xludf.DUMMYFUNCTION("IFERROR(JOIN("", "", FILTER('tagsBySource 1'!P$3:P$2402, $A416='tagsBySource 1'!$A$3:$A$2402, 'tagsBySource 1'!P$3:P$2402&lt;&gt;"""")), """")"),"")</f>
        <v/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IFERROR(__xludf.DUMMYFUNCTION("IFERROR(JOIN("", "", FILTER('tagsBySource 1'!B$3:B$2402, $A417='tagsBySource 1'!$A$3:$A$2402, 'tagsBySource 1'!B$3:B$2402&lt;&gt;"""")), """")"),"")</f>
        <v/>
      </c>
      <c r="C417" s="1" t="str">
        <f ca="1">IFERROR(__xludf.DUMMYFUNCTION("IFERROR(JOIN("", "", FILTER('tagsBySource 1'!C$3:C$2402, $A417='tagsBySource 1'!$A$3:$A$2402, 'tagsBySource 1'!C$3:C$2402&lt;&gt;"""")), """")"),"")</f>
        <v/>
      </c>
      <c r="D417" s="1" t="str">
        <f ca="1">IFERROR(__xludf.DUMMYFUNCTION("IFERROR(JOIN("", "", FILTER('tagsBySource 1'!D$3:D$2402, $A417='tagsBySource 1'!$A$3:$A$2402, 'tagsBySource 1'!D$3:D$2402&lt;&gt;"""")), """")"),"historyTags")</f>
        <v>historyTags</v>
      </c>
      <c r="E417" s="1" t="str">
        <f ca="1">IFERROR(__xludf.DUMMYFUNCTION("IFERROR(JOIN("", "", FILTER('tagsBySource 1'!E$3:E$2402, $A417='tagsBySource 1'!$A$3:$A$2402, 'tagsBySource 1'!E$3:E$2402&lt;&gt;"""")), """")"),"historyTags")</f>
        <v>historyTags</v>
      </c>
      <c r="F417" s="1" t="str">
        <f ca="1">IFERROR(__xludf.DUMMYFUNCTION("IFERROR(JOIN("", "", FILTER('tagsBySource 1'!F$3:F$2402, $A417='tagsBySource 1'!$A$3:$A$2402, 'tagsBySource 1'!F$3:F$2402&lt;&gt;"""")), """")"),"historyTags")</f>
        <v>historyTags</v>
      </c>
      <c r="G417" s="1" t="str">
        <f ca="1">IFERROR(__xludf.DUMMYFUNCTION("IFERROR(JOIN("", "", FILTER('tagsBySource 1'!G$3:G$2402, $A417='tagsBySource 1'!$A$3:$A$2402, 'tagsBySource 1'!G$3:G$2402&lt;&gt;"""")), """")"),"historyTags")</f>
        <v>historyTags</v>
      </c>
      <c r="H417" s="1" t="str">
        <f ca="1">IFERROR(__xludf.DUMMYFUNCTION("IFERROR(JOIN("", "", FILTER('tagsBySource 1'!H$3:H$2402, $A417='tagsBySource 1'!$A$3:$A$2402, 'tagsBySource 1'!H$3:H$2402&lt;&gt;"""")), """")"),"historyTags")</f>
        <v>historyTags</v>
      </c>
      <c r="I417" s="1" t="str">
        <f ca="1">IFERROR(__xludf.DUMMYFUNCTION("IFERROR(JOIN("", "", FILTER('tagsBySource 1'!I$3:I$2402, $A417='tagsBySource 1'!$A$3:$A$2402, 'tagsBySource 1'!I$3:I$2402&lt;&gt;"""")), """")"),"historyTags")</f>
        <v>historyTags</v>
      </c>
      <c r="J417" s="1" t="str">
        <f ca="1">IFERROR(__xludf.DUMMYFUNCTION("IFERROR(JOIN("", "", FILTER('tagsBySource 1'!J$3:J$2402, $A417='tagsBySource 1'!$A$3:$A$2402, 'tagsBySource 1'!J$3:J$2402&lt;&gt;"""")), """")"),"historyTags")</f>
        <v>historyTags</v>
      </c>
      <c r="K417" s="1" t="str">
        <f ca="1">IFERROR(__xludf.DUMMYFUNCTION("IFERROR(JOIN("", "", FILTER('tagsBySource 1'!K$3:K$2402, $A417='tagsBySource 1'!$A$3:$A$2402, 'tagsBySource 1'!K$3:K$2402&lt;&gt;"""")), """")"),"historyTags")</f>
        <v>historyTags</v>
      </c>
      <c r="L417" s="1" t="str">
        <f ca="1">IFERROR(__xludf.DUMMYFUNCTION("IFERROR(JOIN("", "", FILTER('tagsBySource 1'!L$3:L$2402, $A417='tagsBySource 1'!$A$3:$A$2402, 'tagsBySource 1'!L$3:L$2402&lt;&gt;"""")), """")"),"historyTags")</f>
        <v>historyTags</v>
      </c>
      <c r="M417" s="1" t="str">
        <f ca="1">IFERROR(__xludf.DUMMYFUNCTION("IFERROR(JOIN("", "", FILTER('tagsBySource 1'!M$3:M$2402, $A417='tagsBySource 1'!$A$3:$A$2402, 'tagsBySource 1'!M$3:M$2402&lt;&gt;"""")), """")"),"historyTags")</f>
        <v>historyTags</v>
      </c>
      <c r="N417" s="1" t="str">
        <f ca="1">IFERROR(__xludf.DUMMYFUNCTION("IFERROR(JOIN("", "", FILTER('tagsBySource 1'!N$3:N$2402, $A417='tagsBySource 1'!$A$3:$A$2402, 'tagsBySource 1'!N$3:N$2402&lt;&gt;"""")), """")"),"historyTags")</f>
        <v>historyTags</v>
      </c>
      <c r="O417" s="1" t="str">
        <f ca="1">IFERROR(__xludf.DUMMYFUNCTION("IFERROR(JOIN("", "", FILTER('tagsBySource 1'!O$3:O$2402, $A417='tagsBySource 1'!$A$3:$A$2402, 'tagsBySource 1'!O$3:O$2402&lt;&gt;"""")), """")"),"historyTags")</f>
        <v>historyTags</v>
      </c>
      <c r="P417" s="1" t="str">
        <f ca="1">IFERROR(__xludf.DUMMYFUNCTION("IFERROR(JOIN("", "", FILTER('tagsBySource 1'!P$3:P$2402, $A417='tagsBySource 1'!$A$3:$A$2402, 'tagsBySource 1'!P$3:P$2402&lt;&gt;"""")), """")"),"")</f>
        <v/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IFERROR(__xludf.DUMMYFUNCTION("IFERROR(JOIN("", "", FILTER('tagsBySource 1'!B$3:B$2402, $A418='tagsBySource 1'!$A$3:$A$2402, 'tagsBySource 1'!B$3:B$2402&lt;&gt;"""")), """")"),"")</f>
        <v/>
      </c>
      <c r="C418" s="1" t="str">
        <f ca="1">IFERROR(__xludf.DUMMYFUNCTION("IFERROR(JOIN("", "", FILTER('tagsBySource 1'!C$3:C$2402, $A418='tagsBySource 1'!$A$3:$A$2402, 'tagsBySource 1'!C$3:C$2402&lt;&gt;"""")), """")"),"")</f>
        <v/>
      </c>
      <c r="D418" s="1" t="str">
        <f ca="1">IFERROR(__xludf.DUMMYFUNCTION("IFERROR(JOIN("", "", FILTER('tagsBySource 1'!D$3:D$2402, $A418='tagsBySource 1'!$A$3:$A$2402, 'tagsBySource 1'!D$3:D$2402&lt;&gt;"""")), """")"),"procTags, historyTags")</f>
        <v>procTags, historyTags</v>
      </c>
      <c r="E418" s="1" t="str">
        <f ca="1">IFERROR(__xludf.DUMMYFUNCTION("IFERROR(JOIN("", "", FILTER('tagsBySource 1'!E$3:E$2402, $A418='tagsBySource 1'!$A$3:$A$2402, 'tagsBySource 1'!E$3:E$2402&lt;&gt;"""")), """")"),"")</f>
        <v/>
      </c>
      <c r="F418" s="1" t="str">
        <f ca="1">IFERROR(__xludf.DUMMYFUNCTION("IFERROR(JOIN("", "", FILTER('tagsBySource 1'!F$3:F$2402, $A418='tagsBySource 1'!$A$3:$A$2402, 'tagsBySource 1'!F$3:F$2402&lt;&gt;"""")), """")"),"")</f>
        <v/>
      </c>
      <c r="G418" s="1" t="str">
        <f ca="1">IFERROR(__xludf.DUMMYFUNCTION("IFERROR(JOIN("", "", FILTER('tagsBySource 1'!G$3:G$2402, $A418='tagsBySource 1'!$A$3:$A$2402, 'tagsBySource 1'!G$3:G$2402&lt;&gt;"""")), """")"),"")</f>
        <v/>
      </c>
      <c r="H418" s="1" t="str">
        <f ca="1">IFERROR(__xludf.DUMMYFUNCTION("IFERROR(JOIN("", "", FILTER('tagsBySource 1'!H$3:H$2402, $A418='tagsBySource 1'!$A$3:$A$2402, 'tagsBySource 1'!H$3:H$2402&lt;&gt;"""")), """")"),"")</f>
        <v/>
      </c>
      <c r="I418" s="1" t="str">
        <f ca="1">IFERROR(__xludf.DUMMYFUNCTION("IFERROR(JOIN("", "", FILTER('tagsBySource 1'!I$3:I$2402, $A418='tagsBySource 1'!$A$3:$A$2402, 'tagsBySource 1'!I$3:I$2402&lt;&gt;"""")), """")"),"")</f>
        <v/>
      </c>
      <c r="J418" s="1" t="str">
        <f ca="1">IFERROR(__xludf.DUMMYFUNCTION("IFERROR(JOIN("", "", FILTER('tagsBySource 1'!J$3:J$2402, $A418='tagsBySource 1'!$A$3:$A$2402, 'tagsBySource 1'!J$3:J$2402&lt;&gt;"""")), """")"),"")</f>
        <v/>
      </c>
      <c r="K418" s="1" t="str">
        <f ca="1">IFERROR(__xludf.DUMMYFUNCTION("IFERROR(JOIN("", "", FILTER('tagsBySource 1'!K$3:K$2402, $A418='tagsBySource 1'!$A$3:$A$2402, 'tagsBySource 1'!K$3:K$2402&lt;&gt;"""")), """")"),"")</f>
        <v/>
      </c>
      <c r="L418" s="1" t="str">
        <f ca="1">IFERROR(__xludf.DUMMYFUNCTION("IFERROR(JOIN("", "", FILTER('tagsBySource 1'!L$3:L$2402, $A418='tagsBySource 1'!$A$3:$A$2402, 'tagsBySource 1'!L$3:L$2402&lt;&gt;"""")), """")"),"")</f>
        <v/>
      </c>
      <c r="M418" s="1" t="str">
        <f ca="1">IFERROR(__xludf.DUMMYFUNCTION("IFERROR(JOIN("", "", FILTER('tagsBySource 1'!M$3:M$2402, $A418='tagsBySource 1'!$A$3:$A$2402, 'tagsBySource 1'!M$3:M$2402&lt;&gt;"""")), """")"),"")</f>
        <v/>
      </c>
      <c r="N418" s="1" t="str">
        <f ca="1">IFERROR(__xludf.DUMMYFUNCTION("IFERROR(JOIN("", "", FILTER('tagsBySource 1'!N$3:N$2402, $A418='tagsBySource 1'!$A$3:$A$2402, 'tagsBySource 1'!N$3:N$2402&lt;&gt;"""")), """")"),"")</f>
        <v/>
      </c>
      <c r="O418" s="1" t="str">
        <f ca="1">IFERROR(__xludf.DUMMYFUNCTION("IFERROR(JOIN("", "", FILTER('tagsBySource 1'!O$3:O$2402, $A418='tagsBySource 1'!$A$3:$A$2402, 'tagsBySource 1'!O$3:O$2402&lt;&gt;"""")), """")"),"")</f>
        <v/>
      </c>
      <c r="P418" s="1" t="str">
        <f ca="1">IFERROR(__xludf.DUMMYFUNCTION("IFERROR(JOIN("", "", FILTER('tagsBySource 1'!P$3:P$2402, $A418='tagsBySource 1'!$A$3:$A$2402, 'tagsBySource 1'!P$3:P$2402&lt;&gt;"""")), """")"),"")</f>
        <v/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IFERROR(__xludf.DUMMYFUNCTION("IFERROR(JOIN("", "", FILTER('tagsBySource 1'!B$3:B$2402, $A419='tagsBySource 1'!$A$3:$A$2402, 'tagsBySource 1'!B$3:B$2402&lt;&gt;"""")), """")"),"")</f>
        <v/>
      </c>
      <c r="C419" s="1" t="str">
        <f ca="1">IFERROR(__xludf.DUMMYFUNCTION("IFERROR(JOIN("", "", FILTER('tagsBySource 1'!C$3:C$2402, $A419='tagsBySource 1'!$A$3:$A$2402, 'tagsBySource 1'!C$3:C$2402&lt;&gt;"""")), """")"),"")</f>
        <v/>
      </c>
      <c r="D419" s="1" t="str">
        <f ca="1">IFERROR(__xludf.DUMMYFUNCTION("IFERROR(JOIN("", "", FILTER('tagsBySource 1'!D$3:D$2402, $A419='tagsBySource 1'!$A$3:$A$2402, 'tagsBySource 1'!D$3:D$2402&lt;&gt;"""")), """")"),"historyTags")</f>
        <v>historyTags</v>
      </c>
      <c r="E419" s="1" t="str">
        <f ca="1">IFERROR(__xludf.DUMMYFUNCTION("IFERROR(JOIN("", "", FILTER('tagsBySource 1'!E$3:E$2402, $A419='tagsBySource 1'!$A$3:$A$2402, 'tagsBySource 1'!E$3:E$2402&lt;&gt;"""")), """")"),"historyTags")</f>
        <v>historyTags</v>
      </c>
      <c r="F419" s="1" t="str">
        <f ca="1">IFERROR(__xludf.DUMMYFUNCTION("IFERROR(JOIN("", "", FILTER('tagsBySource 1'!F$3:F$2402, $A419='tagsBySource 1'!$A$3:$A$2402, 'tagsBySource 1'!F$3:F$2402&lt;&gt;"""")), """")"),"historyTags")</f>
        <v>historyTags</v>
      </c>
      <c r="G419" s="1" t="str">
        <f ca="1">IFERROR(__xludf.DUMMYFUNCTION("IFERROR(JOIN("", "", FILTER('tagsBySource 1'!G$3:G$2402, $A419='tagsBySource 1'!$A$3:$A$2402, 'tagsBySource 1'!G$3:G$2402&lt;&gt;"""")), """")"),"historyTags")</f>
        <v>historyTags</v>
      </c>
      <c r="H419" s="1" t="str">
        <f ca="1">IFERROR(__xludf.DUMMYFUNCTION("IFERROR(JOIN("", "", FILTER('tagsBySource 1'!H$3:H$2402, $A419='tagsBySource 1'!$A$3:$A$2402, 'tagsBySource 1'!H$3:H$2402&lt;&gt;"""")), """")"),"historyTags")</f>
        <v>historyTags</v>
      </c>
      <c r="I419" s="1" t="str">
        <f ca="1">IFERROR(__xludf.DUMMYFUNCTION("IFERROR(JOIN("", "", FILTER('tagsBySource 1'!I$3:I$2402, $A419='tagsBySource 1'!$A$3:$A$2402, 'tagsBySource 1'!I$3:I$2402&lt;&gt;"""")), """")"),"historyTags")</f>
        <v>historyTags</v>
      </c>
      <c r="J419" s="1" t="str">
        <f ca="1">IFERROR(__xludf.DUMMYFUNCTION("IFERROR(JOIN("", "", FILTER('tagsBySource 1'!J$3:J$2402, $A419='tagsBySource 1'!$A$3:$A$2402, 'tagsBySource 1'!J$3:J$2402&lt;&gt;"""")), """")"),"historyTags")</f>
        <v>historyTags</v>
      </c>
      <c r="K419" s="1" t="str">
        <f ca="1">IFERROR(__xludf.DUMMYFUNCTION("IFERROR(JOIN("", "", FILTER('tagsBySource 1'!K$3:K$2402, $A419='tagsBySource 1'!$A$3:$A$2402, 'tagsBySource 1'!K$3:K$2402&lt;&gt;"""")), """")"),"historyTags")</f>
        <v>historyTags</v>
      </c>
      <c r="L419" s="1" t="str">
        <f ca="1">IFERROR(__xludf.DUMMYFUNCTION("IFERROR(JOIN("", "", FILTER('tagsBySource 1'!L$3:L$2402, $A419='tagsBySource 1'!$A$3:$A$2402, 'tagsBySource 1'!L$3:L$2402&lt;&gt;"""")), """")"),"historyTags")</f>
        <v>historyTags</v>
      </c>
      <c r="M419" s="1" t="str">
        <f ca="1">IFERROR(__xludf.DUMMYFUNCTION("IFERROR(JOIN("", "", FILTER('tagsBySource 1'!M$3:M$2402, $A419='tagsBySource 1'!$A$3:$A$2402, 'tagsBySource 1'!M$3:M$2402&lt;&gt;"""")), """")"),"historyTags")</f>
        <v>historyTags</v>
      </c>
      <c r="N419" s="1" t="str">
        <f ca="1">IFERROR(__xludf.DUMMYFUNCTION("IFERROR(JOIN("", "", FILTER('tagsBySource 1'!N$3:N$2402, $A419='tagsBySource 1'!$A$3:$A$2402, 'tagsBySource 1'!N$3:N$2402&lt;&gt;"""")), """")"),"historyTags")</f>
        <v>historyTags</v>
      </c>
      <c r="O419" s="1" t="str">
        <f ca="1">IFERROR(__xludf.DUMMYFUNCTION("IFERROR(JOIN("", "", FILTER('tagsBySource 1'!O$3:O$2402, $A419='tagsBySource 1'!$A$3:$A$2402, 'tagsBySource 1'!O$3:O$2402&lt;&gt;"""")), """")"),"historyTags")</f>
        <v>historyTags</v>
      </c>
      <c r="P419" s="1" t="str">
        <f ca="1">IFERROR(__xludf.DUMMYFUNCTION("IFERROR(JOIN("", "", FILTER('tagsBySource 1'!P$3:P$2402, $A419='tagsBySource 1'!$A$3:$A$2402, 'tagsBySource 1'!P$3:P$2402&lt;&gt;"""")), """")"),"historyTags")</f>
        <v>historyTags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IFERROR(__xludf.DUMMYFUNCTION("IFERROR(JOIN("", "", FILTER('tagsBySource 1'!B$3:B$2402, $A420='tagsBySource 1'!$A$3:$A$2402, 'tagsBySource 1'!B$3:B$2402&lt;&gt;"""")), """")"),"")</f>
        <v/>
      </c>
      <c r="C420" s="1" t="str">
        <f ca="1">IFERROR(__xludf.DUMMYFUNCTION("IFERROR(JOIN("", "", FILTER('tagsBySource 1'!C$3:C$2402, $A420='tagsBySource 1'!$A$3:$A$2402, 'tagsBySource 1'!C$3:C$2402&lt;&gt;"""")), """")"),"")</f>
        <v/>
      </c>
      <c r="D420" s="1" t="str">
        <f ca="1">IFERROR(__xludf.DUMMYFUNCTION("IFERROR(JOIN("", "", FILTER('tagsBySource 1'!D$3:D$2402, $A420='tagsBySource 1'!$A$3:$A$2402, 'tagsBySource 1'!D$3:D$2402&lt;&gt;"""")), """")"),"")</f>
        <v/>
      </c>
      <c r="E420" s="1" t="str">
        <f ca="1">IFERROR(__xludf.DUMMYFUNCTION("IFERROR(JOIN("", "", FILTER('tagsBySource 1'!E$3:E$2402, $A420='tagsBySource 1'!$A$3:$A$2402, 'tagsBySource 1'!E$3:E$2402&lt;&gt;"""")), """")"),"")</f>
        <v/>
      </c>
      <c r="F420" s="1" t="str">
        <f ca="1">IFERROR(__xludf.DUMMYFUNCTION("IFERROR(JOIN("", "", FILTER('tagsBySource 1'!F$3:F$2402, $A420='tagsBySource 1'!$A$3:$A$2402, 'tagsBySource 1'!F$3:F$2402&lt;&gt;"""")), """")"),"")</f>
        <v/>
      </c>
      <c r="G420" s="1" t="str">
        <f ca="1">IFERROR(__xludf.DUMMYFUNCTION("IFERROR(JOIN("", "", FILTER('tagsBySource 1'!G$3:G$2402, $A420='tagsBySource 1'!$A$3:$A$2402, 'tagsBySource 1'!G$3:G$2402&lt;&gt;"""")), """")"),"")</f>
        <v/>
      </c>
      <c r="H420" s="1" t="str">
        <f ca="1">IFERROR(__xludf.DUMMYFUNCTION("IFERROR(JOIN("", "", FILTER('tagsBySource 1'!H$3:H$2402, $A420='tagsBySource 1'!$A$3:$A$2402, 'tagsBySource 1'!H$3:H$2402&lt;&gt;"""")), """")"),"")</f>
        <v/>
      </c>
      <c r="I420" s="1" t="str">
        <f ca="1">IFERROR(__xludf.DUMMYFUNCTION("IFERROR(JOIN("", "", FILTER('tagsBySource 1'!I$3:I$2402, $A420='tagsBySource 1'!$A$3:$A$2402, 'tagsBySource 1'!I$3:I$2402&lt;&gt;"""")), """")"),"")</f>
        <v/>
      </c>
      <c r="J420" s="1" t="str">
        <f ca="1">IFERROR(__xludf.DUMMYFUNCTION("IFERROR(JOIN("", "", FILTER('tagsBySource 1'!J$3:J$2402, $A420='tagsBySource 1'!$A$3:$A$2402, 'tagsBySource 1'!J$3:J$2402&lt;&gt;"""")), """")"),"")</f>
        <v/>
      </c>
      <c r="K420" s="1" t="str">
        <f ca="1">IFERROR(__xludf.DUMMYFUNCTION("IFERROR(JOIN("", "", FILTER('tagsBySource 1'!K$3:K$2402, $A420='tagsBySource 1'!$A$3:$A$2402, 'tagsBySource 1'!K$3:K$2402&lt;&gt;"""")), """")"),"")</f>
        <v/>
      </c>
      <c r="L420" s="1" t="str">
        <f ca="1">IFERROR(__xludf.DUMMYFUNCTION("IFERROR(JOIN("", "", FILTER('tagsBySource 1'!L$3:L$2402, $A420='tagsBySource 1'!$A$3:$A$2402, 'tagsBySource 1'!L$3:L$2402&lt;&gt;"""")), """")"),"")</f>
        <v/>
      </c>
      <c r="M420" s="1" t="str">
        <f ca="1">IFERROR(__xludf.DUMMYFUNCTION("IFERROR(JOIN("", "", FILTER('tagsBySource 1'!M$3:M$2402, $A420='tagsBySource 1'!$A$3:$A$2402, 'tagsBySource 1'!M$3:M$2402&lt;&gt;"""")), """")"),"")</f>
        <v/>
      </c>
      <c r="N420" s="1" t="str">
        <f ca="1">IFERROR(__xludf.DUMMYFUNCTION("IFERROR(JOIN("", "", FILTER('tagsBySource 1'!N$3:N$2402, $A420='tagsBySource 1'!$A$3:$A$2402, 'tagsBySource 1'!N$3:N$2402&lt;&gt;"""")), """")"),"")</f>
        <v/>
      </c>
      <c r="O420" s="1" t="str">
        <f ca="1">IFERROR(__xludf.DUMMYFUNCTION("IFERROR(JOIN("", "", FILTER('tagsBySource 1'!O$3:O$2402, $A420='tagsBySource 1'!$A$3:$A$2402, 'tagsBySource 1'!O$3:O$2402&lt;&gt;"""")), """")"),"")</f>
        <v/>
      </c>
      <c r="P420" s="1" t="str">
        <f ca="1">IFERROR(__xludf.DUMMYFUNCTION("IFERROR(JOIN("", "", FILTER('tagsBySource 1'!P$3:P$2402, $A420='tagsBySource 1'!$A$3:$A$2402, 'tagsBySource 1'!P$3:P$2402&lt;&gt;"""")), """")"),"procTags")</f>
        <v>procTags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IFERROR(__xludf.DUMMYFUNCTION("IFERROR(JOIN("", "", FILTER('tagsBySource 1'!B$3:B$2402, $A421='tagsBySource 1'!$A$3:$A$2402, 'tagsBySource 1'!B$3:B$2402&lt;&gt;"""")), """")"),"")</f>
        <v/>
      </c>
      <c r="C421" s="1" t="str">
        <f ca="1">IFERROR(__xludf.DUMMYFUNCTION("IFERROR(JOIN("", "", FILTER('tagsBySource 1'!C$3:C$2402, $A421='tagsBySource 1'!$A$3:$A$2402, 'tagsBySource 1'!C$3:C$2402&lt;&gt;"""")), """")"),"")</f>
        <v/>
      </c>
      <c r="D421" s="1" t="str">
        <f ca="1">IFERROR(__xludf.DUMMYFUNCTION("IFERROR(JOIN("", "", FILTER('tagsBySource 1'!D$3:D$2402, $A421='tagsBySource 1'!$A$3:$A$2402, 'tagsBySource 1'!D$3:D$2402&lt;&gt;"""")), """")"),"")</f>
        <v/>
      </c>
      <c r="E421" s="1" t="str">
        <f ca="1">IFERROR(__xludf.DUMMYFUNCTION("IFERROR(JOIN("", "", FILTER('tagsBySource 1'!E$3:E$2402, $A421='tagsBySource 1'!$A$3:$A$2402, 'tagsBySource 1'!E$3:E$2402&lt;&gt;"""")), """")"),"")</f>
        <v/>
      </c>
      <c r="F421" s="1" t="str">
        <f ca="1">IFERROR(__xludf.DUMMYFUNCTION("IFERROR(JOIN("", "", FILTER('tagsBySource 1'!F$3:F$2402, $A421='tagsBySource 1'!$A$3:$A$2402, 'tagsBySource 1'!F$3:F$2402&lt;&gt;"""")), """")"),"")</f>
        <v/>
      </c>
      <c r="G421" s="1" t="str">
        <f ca="1">IFERROR(__xludf.DUMMYFUNCTION("IFERROR(JOIN("", "", FILTER('tagsBySource 1'!G$3:G$2402, $A421='tagsBySource 1'!$A$3:$A$2402, 'tagsBySource 1'!G$3:G$2402&lt;&gt;"""")), """")"),"")</f>
        <v/>
      </c>
      <c r="H421" s="1" t="str">
        <f ca="1">IFERROR(__xludf.DUMMYFUNCTION("IFERROR(JOIN("", "", FILTER('tagsBySource 1'!H$3:H$2402, $A421='tagsBySource 1'!$A$3:$A$2402, 'tagsBySource 1'!H$3:H$2402&lt;&gt;"""")), """")"),"")</f>
        <v/>
      </c>
      <c r="I421" s="1" t="str">
        <f ca="1">IFERROR(__xludf.DUMMYFUNCTION("IFERROR(JOIN("", "", FILTER('tagsBySource 1'!I$3:I$2402, $A421='tagsBySource 1'!$A$3:$A$2402, 'tagsBySource 1'!I$3:I$2402&lt;&gt;"""")), """")"),"")</f>
        <v/>
      </c>
      <c r="J421" s="1" t="str">
        <f ca="1">IFERROR(__xludf.DUMMYFUNCTION("IFERROR(JOIN("", "", FILTER('tagsBySource 1'!J$3:J$2402, $A421='tagsBySource 1'!$A$3:$A$2402, 'tagsBySource 1'!J$3:J$2402&lt;&gt;"""")), """")"),"")</f>
        <v/>
      </c>
      <c r="K421" s="1" t="str">
        <f ca="1">IFERROR(__xludf.DUMMYFUNCTION("IFERROR(JOIN("", "", FILTER('tagsBySource 1'!K$3:K$2402, $A421='tagsBySource 1'!$A$3:$A$2402, 'tagsBySource 1'!K$3:K$2402&lt;&gt;"""")), """")"),"")</f>
        <v/>
      </c>
      <c r="L421" s="1" t="str">
        <f ca="1">IFERROR(__xludf.DUMMYFUNCTION("IFERROR(JOIN("", "", FILTER('tagsBySource 1'!L$3:L$2402, $A421='tagsBySource 1'!$A$3:$A$2402, 'tagsBySource 1'!L$3:L$2402&lt;&gt;"""")), """")"),"")</f>
        <v/>
      </c>
      <c r="M421" s="1" t="str">
        <f ca="1">IFERROR(__xludf.DUMMYFUNCTION("IFERROR(JOIN("", "", FILTER('tagsBySource 1'!M$3:M$2402, $A421='tagsBySource 1'!$A$3:$A$2402, 'tagsBySource 1'!M$3:M$2402&lt;&gt;"""")), """")"),"")</f>
        <v/>
      </c>
      <c r="N421" s="1" t="str">
        <f ca="1">IFERROR(__xludf.DUMMYFUNCTION("IFERROR(JOIN("", "", FILTER('tagsBySource 1'!N$3:N$2402, $A421='tagsBySource 1'!$A$3:$A$2402, 'tagsBySource 1'!N$3:N$2402&lt;&gt;"""")), """")"),"")</f>
        <v/>
      </c>
      <c r="O421" s="1" t="str">
        <f ca="1">IFERROR(__xludf.DUMMYFUNCTION("IFERROR(JOIN("", "", FILTER('tagsBySource 1'!O$3:O$2402, $A421='tagsBySource 1'!$A$3:$A$2402, 'tagsBySource 1'!O$3:O$2402&lt;&gt;"""")), """")"),"")</f>
        <v/>
      </c>
      <c r="P421" s="1" t="str">
        <f ca="1">IFERROR(__xludf.DUMMYFUNCTION("IFERROR(JOIN("", "", FILTER('tagsBySource 1'!P$3:P$2402, $A421='tagsBySource 1'!$A$3:$A$2402, 'tagsBySource 1'!P$3:P$2402&lt;&gt;"""")), """")"),"onchangeTags, historyTags")</f>
        <v>onchangeTags, historyTags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IFERROR(__xludf.DUMMYFUNCTION("IFERROR(JOIN("", "", FILTER('tagsBySource 1'!B$3:B$2402, $A422='tagsBySource 1'!$A$3:$A$2402, 'tagsBySource 1'!B$3:B$2402&lt;&gt;"""")), """")"),"")</f>
        <v/>
      </c>
      <c r="C422" s="1" t="str">
        <f ca="1">IFERROR(__xludf.DUMMYFUNCTION("IFERROR(JOIN("", "", FILTER('tagsBySource 1'!C$3:C$2402, $A422='tagsBySource 1'!$A$3:$A$2402, 'tagsBySource 1'!C$3:C$2402&lt;&gt;"""")), """")"),"")</f>
        <v/>
      </c>
      <c r="D422" s="1" t="str">
        <f ca="1">IFERROR(__xludf.DUMMYFUNCTION("IFERROR(JOIN("", "", FILTER('tagsBySource 1'!D$3:D$2402, $A422='tagsBySource 1'!$A$3:$A$2402, 'tagsBySource 1'!D$3:D$2402&lt;&gt;"""")), """")"),"")</f>
        <v/>
      </c>
      <c r="E422" s="1" t="str">
        <f ca="1">IFERROR(__xludf.DUMMYFUNCTION("IFERROR(JOIN("", "", FILTER('tagsBySource 1'!E$3:E$2402, $A422='tagsBySource 1'!$A$3:$A$2402, 'tagsBySource 1'!E$3:E$2402&lt;&gt;"""")), """")"),"")</f>
        <v/>
      </c>
      <c r="F422" s="1" t="str">
        <f ca="1">IFERROR(__xludf.DUMMYFUNCTION("IFERROR(JOIN("", "", FILTER('tagsBySource 1'!F$3:F$2402, $A422='tagsBySource 1'!$A$3:$A$2402, 'tagsBySource 1'!F$3:F$2402&lt;&gt;"""")), """")"),"")</f>
        <v/>
      </c>
      <c r="G422" s="1" t="str">
        <f ca="1">IFERROR(__xludf.DUMMYFUNCTION("IFERROR(JOIN("", "", FILTER('tagsBySource 1'!G$3:G$2402, $A422='tagsBySource 1'!$A$3:$A$2402, 'tagsBySource 1'!G$3:G$2402&lt;&gt;"""")), """")"),"")</f>
        <v/>
      </c>
      <c r="H422" s="1" t="str">
        <f ca="1">IFERROR(__xludf.DUMMYFUNCTION("IFERROR(JOIN("", "", FILTER('tagsBySource 1'!H$3:H$2402, $A422='tagsBySource 1'!$A$3:$A$2402, 'tagsBySource 1'!H$3:H$2402&lt;&gt;"""")), """")"),"")</f>
        <v/>
      </c>
      <c r="I422" s="1" t="str">
        <f ca="1">IFERROR(__xludf.DUMMYFUNCTION("IFERROR(JOIN("", "", FILTER('tagsBySource 1'!I$3:I$2402, $A422='tagsBySource 1'!$A$3:$A$2402, 'tagsBySource 1'!I$3:I$2402&lt;&gt;"""")), """")"),"")</f>
        <v/>
      </c>
      <c r="J422" s="1" t="str">
        <f ca="1">IFERROR(__xludf.DUMMYFUNCTION("IFERROR(JOIN("", "", FILTER('tagsBySource 1'!J$3:J$2402, $A422='tagsBySource 1'!$A$3:$A$2402, 'tagsBySource 1'!J$3:J$2402&lt;&gt;"""")), """")"),"")</f>
        <v/>
      </c>
      <c r="K422" s="1" t="str">
        <f ca="1">IFERROR(__xludf.DUMMYFUNCTION("IFERROR(JOIN("", "", FILTER('tagsBySource 1'!K$3:K$2402, $A422='tagsBySource 1'!$A$3:$A$2402, 'tagsBySource 1'!K$3:K$2402&lt;&gt;"""")), """")"),"")</f>
        <v/>
      </c>
      <c r="L422" s="1" t="str">
        <f ca="1">IFERROR(__xludf.DUMMYFUNCTION("IFERROR(JOIN("", "", FILTER('tagsBySource 1'!L$3:L$2402, $A422='tagsBySource 1'!$A$3:$A$2402, 'tagsBySource 1'!L$3:L$2402&lt;&gt;"""")), """")"),"")</f>
        <v/>
      </c>
      <c r="M422" s="1" t="str">
        <f ca="1">IFERROR(__xludf.DUMMYFUNCTION("IFERROR(JOIN("", "", FILTER('tagsBySource 1'!M$3:M$2402, $A422='tagsBySource 1'!$A$3:$A$2402, 'tagsBySource 1'!M$3:M$2402&lt;&gt;"""")), """")"),"")</f>
        <v/>
      </c>
      <c r="N422" s="1" t="str">
        <f ca="1">IFERROR(__xludf.DUMMYFUNCTION("IFERROR(JOIN("", "", FILTER('tagsBySource 1'!N$3:N$2402, $A422='tagsBySource 1'!$A$3:$A$2402, 'tagsBySource 1'!N$3:N$2402&lt;&gt;"""")), """")"),"")</f>
        <v/>
      </c>
      <c r="O422" s="1" t="str">
        <f ca="1">IFERROR(__xludf.DUMMYFUNCTION("IFERROR(JOIN("", "", FILTER('tagsBySource 1'!O$3:O$2402, $A422='tagsBySource 1'!$A$3:$A$2402, 'tagsBySource 1'!O$3:O$2402&lt;&gt;"""")), """")"),"")</f>
        <v/>
      </c>
      <c r="P422" s="1" t="str">
        <f ca="1">IFERROR(__xludf.DUMMYFUNCTION("IFERROR(JOIN("", "", FILTER('tagsBySource 1'!P$3:P$2402, $A422='tagsBySource 1'!$A$3:$A$2402, 'tagsBySource 1'!P$3:P$2402&lt;&gt;"""")), """")"),"procTags")</f>
        <v>procTags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IFERROR(__xludf.DUMMYFUNCTION("IFERROR(JOIN("", "", FILTER('tagsBySource 1'!B$3:B$2402, $A423='tagsBySource 1'!$A$3:$A$2402, 'tagsBySource 1'!B$3:B$2402&lt;&gt;"""")), """")"),"")</f>
        <v/>
      </c>
      <c r="C423" s="1" t="str">
        <f ca="1">IFERROR(__xludf.DUMMYFUNCTION("IFERROR(JOIN("", "", FILTER('tagsBySource 1'!C$3:C$2402, $A423='tagsBySource 1'!$A$3:$A$2402, 'tagsBySource 1'!C$3:C$2402&lt;&gt;"""")), """")"),"")</f>
        <v/>
      </c>
      <c r="D423" s="1" t="str">
        <f ca="1">IFERROR(__xludf.DUMMYFUNCTION("IFERROR(JOIN("", "", FILTER('tagsBySource 1'!D$3:D$2402, $A423='tagsBySource 1'!$A$3:$A$2402, 'tagsBySource 1'!D$3:D$2402&lt;&gt;"""")), """")"),"")</f>
        <v/>
      </c>
      <c r="E423" s="1" t="str">
        <f ca="1">IFERROR(__xludf.DUMMYFUNCTION("IFERROR(JOIN("", "", FILTER('tagsBySource 1'!E$3:E$2402, $A423='tagsBySource 1'!$A$3:$A$2402, 'tagsBySource 1'!E$3:E$2402&lt;&gt;"""")), """")"),"")</f>
        <v/>
      </c>
      <c r="F423" s="1" t="str">
        <f ca="1">IFERROR(__xludf.DUMMYFUNCTION("IFERROR(JOIN("", "", FILTER('tagsBySource 1'!F$3:F$2402, $A423='tagsBySource 1'!$A$3:$A$2402, 'tagsBySource 1'!F$3:F$2402&lt;&gt;"""")), """")"),"")</f>
        <v/>
      </c>
      <c r="G423" s="1" t="str">
        <f ca="1">IFERROR(__xludf.DUMMYFUNCTION("IFERROR(JOIN("", "", FILTER('tagsBySource 1'!G$3:G$2402, $A423='tagsBySource 1'!$A$3:$A$2402, 'tagsBySource 1'!G$3:G$2402&lt;&gt;"""")), """")"),"")</f>
        <v/>
      </c>
      <c r="H423" s="1" t="str">
        <f ca="1">IFERROR(__xludf.DUMMYFUNCTION("IFERROR(JOIN("", "", FILTER('tagsBySource 1'!H$3:H$2402, $A423='tagsBySource 1'!$A$3:$A$2402, 'tagsBySource 1'!H$3:H$2402&lt;&gt;"""")), """")"),"")</f>
        <v/>
      </c>
      <c r="I423" s="1" t="str">
        <f ca="1">IFERROR(__xludf.DUMMYFUNCTION("IFERROR(JOIN("", "", FILTER('tagsBySource 1'!I$3:I$2402, $A423='tagsBySource 1'!$A$3:$A$2402, 'tagsBySource 1'!I$3:I$2402&lt;&gt;"""")), """")"),"")</f>
        <v/>
      </c>
      <c r="J423" s="1" t="str">
        <f ca="1">IFERROR(__xludf.DUMMYFUNCTION("IFERROR(JOIN("", "", FILTER('tagsBySource 1'!J$3:J$2402, $A423='tagsBySource 1'!$A$3:$A$2402, 'tagsBySource 1'!J$3:J$2402&lt;&gt;"""")), """")"),"")</f>
        <v/>
      </c>
      <c r="K423" s="1" t="str">
        <f ca="1">IFERROR(__xludf.DUMMYFUNCTION("IFERROR(JOIN("", "", FILTER('tagsBySource 1'!K$3:K$2402, $A423='tagsBySource 1'!$A$3:$A$2402, 'tagsBySource 1'!K$3:K$2402&lt;&gt;"""")), """")"),"")</f>
        <v/>
      </c>
      <c r="L423" s="1" t="str">
        <f ca="1">IFERROR(__xludf.DUMMYFUNCTION("IFERROR(JOIN("", "", FILTER('tagsBySource 1'!L$3:L$2402, $A423='tagsBySource 1'!$A$3:$A$2402, 'tagsBySource 1'!L$3:L$2402&lt;&gt;"""")), """")"),"")</f>
        <v/>
      </c>
      <c r="M423" s="1" t="str">
        <f ca="1">IFERROR(__xludf.DUMMYFUNCTION("IFERROR(JOIN("", "", FILTER('tagsBySource 1'!M$3:M$2402, $A423='tagsBySource 1'!$A$3:$A$2402, 'tagsBySource 1'!M$3:M$2402&lt;&gt;"""")), """")"),"")</f>
        <v/>
      </c>
      <c r="N423" s="1" t="str">
        <f ca="1">IFERROR(__xludf.DUMMYFUNCTION("IFERROR(JOIN("", "", FILTER('tagsBySource 1'!N$3:N$2402, $A423='tagsBySource 1'!$A$3:$A$2402, 'tagsBySource 1'!N$3:N$2402&lt;&gt;"""")), """")"),"")</f>
        <v/>
      </c>
      <c r="O423" s="1" t="str">
        <f ca="1">IFERROR(__xludf.DUMMYFUNCTION("IFERROR(JOIN("", "", FILTER('tagsBySource 1'!O$3:O$2402, $A423='tagsBySource 1'!$A$3:$A$2402, 'tagsBySource 1'!O$3:O$2402&lt;&gt;"""")), """")"),"")</f>
        <v/>
      </c>
      <c r="P423" s="1" t="str">
        <f ca="1">IFERROR(__xludf.DUMMYFUNCTION("IFERROR(JOIN("", "", FILTER('tagsBySource 1'!P$3:P$2402, $A423='tagsBySource 1'!$A$3:$A$2402, 'tagsBySource 1'!P$3:P$2402&lt;&gt;"""")), """")"),"onchangeTags, historyTags")</f>
        <v>onchangeTags, historyTags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IFERROR(__xludf.DUMMYFUNCTION("IFERROR(JOIN("", "", FILTER('tagsBySource 1'!B$3:B$2402, $A424='tagsBySource 1'!$A$3:$A$2402, 'tagsBySource 1'!B$3:B$2402&lt;&gt;"""")), """")"),"")</f>
        <v/>
      </c>
      <c r="C424" s="1" t="str">
        <f ca="1">IFERROR(__xludf.DUMMYFUNCTION("IFERROR(JOIN("", "", FILTER('tagsBySource 1'!C$3:C$2402, $A424='tagsBySource 1'!$A$3:$A$2402, 'tagsBySource 1'!C$3:C$2402&lt;&gt;"""")), """")"),"")</f>
        <v/>
      </c>
      <c r="D424" s="1" t="str">
        <f ca="1">IFERROR(__xludf.DUMMYFUNCTION("IFERROR(JOIN("", "", FILTER('tagsBySource 1'!D$3:D$2402, $A424='tagsBySource 1'!$A$3:$A$2402, 'tagsBySource 1'!D$3:D$2402&lt;&gt;"""")), """")"),"historyTags")</f>
        <v>historyTags</v>
      </c>
      <c r="E424" s="1" t="str">
        <f ca="1">IFERROR(__xludf.DUMMYFUNCTION("IFERROR(JOIN("", "", FILTER('tagsBySource 1'!E$3:E$2402, $A424='tagsBySource 1'!$A$3:$A$2402, 'tagsBySource 1'!E$3:E$2402&lt;&gt;"""")), """")"),"historyTags")</f>
        <v>historyTags</v>
      </c>
      <c r="F424" s="1" t="str">
        <f ca="1">IFERROR(__xludf.DUMMYFUNCTION("IFERROR(JOIN("", "", FILTER('tagsBySource 1'!F$3:F$2402, $A424='tagsBySource 1'!$A$3:$A$2402, 'tagsBySource 1'!F$3:F$2402&lt;&gt;"""")), """")"),"historyTags")</f>
        <v>historyTags</v>
      </c>
      <c r="G424" s="1" t="str">
        <f ca="1">IFERROR(__xludf.DUMMYFUNCTION("IFERROR(JOIN("", "", FILTER('tagsBySource 1'!G$3:G$2402, $A424='tagsBySource 1'!$A$3:$A$2402, 'tagsBySource 1'!G$3:G$2402&lt;&gt;"""")), """")"),"historyTags")</f>
        <v>historyTags</v>
      </c>
      <c r="H424" s="1" t="str">
        <f ca="1">IFERROR(__xludf.DUMMYFUNCTION("IFERROR(JOIN("", "", FILTER('tagsBySource 1'!H$3:H$2402, $A424='tagsBySource 1'!$A$3:$A$2402, 'tagsBySource 1'!H$3:H$2402&lt;&gt;"""")), """")"),"historyTags")</f>
        <v>historyTags</v>
      </c>
      <c r="I424" s="1" t="str">
        <f ca="1">IFERROR(__xludf.DUMMYFUNCTION("IFERROR(JOIN("", "", FILTER('tagsBySource 1'!I$3:I$2402, $A424='tagsBySource 1'!$A$3:$A$2402, 'tagsBySource 1'!I$3:I$2402&lt;&gt;"""")), """")"),"historyTags")</f>
        <v>historyTags</v>
      </c>
      <c r="J424" s="1" t="str">
        <f ca="1">IFERROR(__xludf.DUMMYFUNCTION("IFERROR(JOIN("", "", FILTER('tagsBySource 1'!J$3:J$2402, $A424='tagsBySource 1'!$A$3:$A$2402, 'tagsBySource 1'!J$3:J$2402&lt;&gt;"""")), """")"),"historyTags")</f>
        <v>historyTags</v>
      </c>
      <c r="K424" s="1" t="str">
        <f ca="1">IFERROR(__xludf.DUMMYFUNCTION("IFERROR(JOIN("", "", FILTER('tagsBySource 1'!K$3:K$2402, $A424='tagsBySource 1'!$A$3:$A$2402, 'tagsBySource 1'!K$3:K$2402&lt;&gt;"""")), """")"),"historyTags")</f>
        <v>historyTags</v>
      </c>
      <c r="L424" s="1" t="str">
        <f ca="1">IFERROR(__xludf.DUMMYFUNCTION("IFERROR(JOIN("", "", FILTER('tagsBySource 1'!L$3:L$2402, $A424='tagsBySource 1'!$A$3:$A$2402, 'tagsBySource 1'!L$3:L$2402&lt;&gt;"""")), """")"),"historyTags")</f>
        <v>historyTags</v>
      </c>
      <c r="M424" s="1" t="str">
        <f ca="1">IFERROR(__xludf.DUMMYFUNCTION("IFERROR(JOIN("", "", FILTER('tagsBySource 1'!M$3:M$2402, $A424='tagsBySource 1'!$A$3:$A$2402, 'tagsBySource 1'!M$3:M$2402&lt;&gt;"""")), """")"),"historyTags")</f>
        <v>historyTags</v>
      </c>
      <c r="N424" s="1" t="str">
        <f ca="1">IFERROR(__xludf.DUMMYFUNCTION("IFERROR(JOIN("", "", FILTER('tagsBySource 1'!N$3:N$2402, $A424='tagsBySource 1'!$A$3:$A$2402, 'tagsBySource 1'!N$3:N$2402&lt;&gt;"""")), """")"),"historyTags")</f>
        <v>historyTags</v>
      </c>
      <c r="O424" s="1" t="str">
        <f ca="1">IFERROR(__xludf.DUMMYFUNCTION("IFERROR(JOIN("", "", FILTER('tagsBySource 1'!O$3:O$2402, $A424='tagsBySource 1'!$A$3:$A$2402, 'tagsBySource 1'!O$3:O$2402&lt;&gt;"""")), """")"),"historyTags")</f>
        <v>historyTags</v>
      </c>
      <c r="P424" s="1" t="str">
        <f ca="1">IFERROR(__xludf.DUMMYFUNCTION("IFERROR(JOIN("", "", FILTER('tagsBySource 1'!P$3:P$2402, $A424='tagsBySource 1'!$A$3:$A$2402, 'tagsBySource 1'!P$3:P$2402&lt;&gt;"""")), """")"),"")</f>
        <v/>
      </c>
    </row>
    <row r="425" spans="1:16" x14ac:dyDescent="0.2">
      <c r="A425" s="1" t="str">
        <f ca="1">IFERROR(__xludf.DUMMYFUNCTION("""COMPUTED_VALUE"""),"tr_rh")</f>
        <v>tr_rh</v>
      </c>
      <c r="B425" s="1" t="str">
        <f ca="1">IFERROR(__xludf.DUMMYFUNCTION("IFERROR(JOIN("", "", FILTER('tagsBySource 1'!B$3:B$2402, $A425='tagsBySource 1'!$A$3:$A$2402, 'tagsBySource 1'!B$3:B$2402&lt;&gt;"""")), """")"),"")</f>
        <v/>
      </c>
      <c r="C425" s="1" t="str">
        <f ca="1">IFERROR(__xludf.DUMMYFUNCTION("IFERROR(JOIN("", "", FILTER('tagsBySource 1'!C$3:C$2402, $A425='tagsBySource 1'!$A$3:$A$2402, 'tagsBySource 1'!C$3:C$2402&lt;&gt;"""")), """")"),"")</f>
        <v/>
      </c>
      <c r="D425" s="1" t="str">
        <f ca="1">IFERROR(__xludf.DUMMYFUNCTION("IFERROR(JOIN("", "", FILTER('tagsBySource 1'!D$3:D$2402, $A425='tagsBySource 1'!$A$3:$A$2402, 'tagsBySource 1'!D$3:D$2402&lt;&gt;"""")), """")"),"")</f>
        <v/>
      </c>
      <c r="E425" s="1" t="str">
        <f ca="1">IFERROR(__xludf.DUMMYFUNCTION("IFERROR(JOIN("", "", FILTER('tagsBySource 1'!E$3:E$2402, $A425='tagsBySource 1'!$A$3:$A$2402, 'tagsBySource 1'!E$3:E$2402&lt;&gt;"""")), """")"),"")</f>
        <v/>
      </c>
      <c r="F425" s="1" t="str">
        <f ca="1">IFERROR(__xludf.DUMMYFUNCTION("IFERROR(JOIN("", "", FILTER('tagsBySource 1'!F$3:F$2402, $A425='tagsBySource 1'!$A$3:$A$2402, 'tagsBySource 1'!F$3:F$2402&lt;&gt;"""")), """")"),"")</f>
        <v/>
      </c>
      <c r="G425" s="1" t="str">
        <f ca="1">IFERROR(__xludf.DUMMYFUNCTION("IFERROR(JOIN("", "", FILTER('tagsBySource 1'!G$3:G$2402, $A425='tagsBySource 1'!$A$3:$A$2402, 'tagsBySource 1'!G$3:G$2402&lt;&gt;"""")), """")"),"")</f>
        <v/>
      </c>
      <c r="H425" s="1" t="str">
        <f ca="1">IFERROR(__xludf.DUMMYFUNCTION("IFERROR(JOIN("", "", FILTER('tagsBySource 1'!H$3:H$2402, $A425='tagsBySource 1'!$A$3:$A$2402, 'tagsBySource 1'!H$3:H$2402&lt;&gt;"""")), """")"),"")</f>
        <v/>
      </c>
      <c r="I425" s="1" t="str">
        <f ca="1">IFERROR(__xludf.DUMMYFUNCTION("IFERROR(JOIN("", "", FILTER('tagsBySource 1'!I$3:I$2402, $A425='tagsBySource 1'!$A$3:$A$2402, 'tagsBySource 1'!I$3:I$2402&lt;&gt;"""")), """")"),"")</f>
        <v/>
      </c>
      <c r="J425" s="1" t="str">
        <f ca="1">IFERROR(__xludf.DUMMYFUNCTION("IFERROR(JOIN("", "", FILTER('tagsBySource 1'!J$3:J$2402, $A425='tagsBySource 1'!$A$3:$A$2402, 'tagsBySource 1'!J$3:J$2402&lt;&gt;"""")), """")"),"")</f>
        <v/>
      </c>
      <c r="K425" s="1" t="str">
        <f ca="1">IFERROR(__xludf.DUMMYFUNCTION("IFERROR(JOIN("", "", FILTER('tagsBySource 1'!K$3:K$2402, $A425='tagsBySource 1'!$A$3:$A$2402, 'tagsBySource 1'!K$3:K$2402&lt;&gt;"""")), """")"),"")</f>
        <v/>
      </c>
      <c r="L425" s="1" t="str">
        <f ca="1">IFERROR(__xludf.DUMMYFUNCTION("IFERROR(JOIN("", "", FILTER('tagsBySource 1'!L$3:L$2402, $A425='tagsBySource 1'!$A$3:$A$2402, 'tagsBySource 1'!L$3:L$2402&lt;&gt;"""")), """")"),"")</f>
        <v/>
      </c>
      <c r="M425" s="1" t="str">
        <f ca="1">IFERROR(__xludf.DUMMYFUNCTION("IFERROR(JOIN("", "", FILTER('tagsBySource 1'!M$3:M$2402, $A425='tagsBySource 1'!$A$3:$A$2402, 'tagsBySource 1'!M$3:M$2402&lt;&gt;"""")), """")"),"")</f>
        <v/>
      </c>
      <c r="N425" s="1" t="str">
        <f ca="1">IFERROR(__xludf.DUMMYFUNCTION("IFERROR(JOIN("", "", FILTER('tagsBySource 1'!N$3:N$2402, $A425='tagsBySource 1'!$A$3:$A$2402, 'tagsBySource 1'!N$3:N$2402&lt;&gt;"""")), """")"),"")</f>
        <v/>
      </c>
      <c r="O425" s="1" t="str">
        <f ca="1">IFERROR(__xludf.DUMMYFUNCTION("IFERROR(JOIN("", "", FILTER('tagsBySource 1'!O$3:O$2402, $A425='tagsBySource 1'!$A$3:$A$2402, 'tagsBySource 1'!O$3:O$2402&lt;&gt;"""")), """")"),"")</f>
        <v/>
      </c>
      <c r="P425" s="1" t="str">
        <f ca="1">IFERROR(__xludf.DUMMYFUNCTION("IFERROR(JOIN("", "", FILTER('tagsBySource 1'!P$3:P$2402, $A425='tagsBySource 1'!$A$3:$A$2402, 'tagsBySource 1'!P$3:P$2402&lt;&gt;"""")), """")"),"historyTags")</f>
        <v>historyTags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IFERROR(__xludf.DUMMYFUNCTION("IFERROR(JOIN("", "", FILTER('tagsBySource 1'!B$3:B$2402, $A426='tagsBySource 1'!$A$3:$A$2402, 'tagsBySource 1'!B$3:B$2402&lt;&gt;"""")), """")"),"")</f>
        <v/>
      </c>
      <c r="C426" s="1" t="str">
        <f ca="1">IFERROR(__xludf.DUMMYFUNCTION("IFERROR(JOIN("", "", FILTER('tagsBySource 1'!C$3:C$2402, $A426='tagsBySource 1'!$A$3:$A$2402, 'tagsBySource 1'!C$3:C$2402&lt;&gt;"""")), """")"),"")</f>
        <v/>
      </c>
      <c r="D426" s="1" t="str">
        <f ca="1">IFERROR(__xludf.DUMMYFUNCTION("IFERROR(JOIN("", "", FILTER('tagsBySource 1'!D$3:D$2402, $A426='tagsBySource 1'!$A$3:$A$2402, 'tagsBySource 1'!D$3:D$2402&lt;&gt;"""")), """")"),"")</f>
        <v/>
      </c>
      <c r="E426" s="1" t="str">
        <f ca="1">IFERROR(__xludf.DUMMYFUNCTION("IFERROR(JOIN("", "", FILTER('tagsBySource 1'!E$3:E$2402, $A426='tagsBySource 1'!$A$3:$A$2402, 'tagsBySource 1'!E$3:E$2402&lt;&gt;"""")), """")"),"")</f>
        <v/>
      </c>
      <c r="F426" s="1" t="str">
        <f ca="1">IFERROR(__xludf.DUMMYFUNCTION("IFERROR(JOIN("", "", FILTER('tagsBySource 1'!F$3:F$2402, $A426='tagsBySource 1'!$A$3:$A$2402, 'tagsBySource 1'!F$3:F$2402&lt;&gt;"""")), """")"),"")</f>
        <v/>
      </c>
      <c r="G426" s="1" t="str">
        <f ca="1">IFERROR(__xludf.DUMMYFUNCTION("IFERROR(JOIN("", "", FILTER('tagsBySource 1'!G$3:G$2402, $A426='tagsBySource 1'!$A$3:$A$2402, 'tagsBySource 1'!G$3:G$2402&lt;&gt;"""")), """")"),"")</f>
        <v/>
      </c>
      <c r="H426" s="1" t="str">
        <f ca="1">IFERROR(__xludf.DUMMYFUNCTION("IFERROR(JOIN("", "", FILTER('tagsBySource 1'!H$3:H$2402, $A426='tagsBySource 1'!$A$3:$A$2402, 'tagsBySource 1'!H$3:H$2402&lt;&gt;"""")), """")"),"")</f>
        <v/>
      </c>
      <c r="I426" s="1" t="str">
        <f ca="1">IFERROR(__xludf.DUMMYFUNCTION("IFERROR(JOIN("", "", FILTER('tagsBySource 1'!I$3:I$2402, $A426='tagsBySource 1'!$A$3:$A$2402, 'tagsBySource 1'!I$3:I$2402&lt;&gt;"""")), """")"),"")</f>
        <v/>
      </c>
      <c r="J426" s="1" t="str">
        <f ca="1">IFERROR(__xludf.DUMMYFUNCTION("IFERROR(JOIN("", "", FILTER('tagsBySource 1'!J$3:J$2402, $A426='tagsBySource 1'!$A$3:$A$2402, 'tagsBySource 1'!J$3:J$2402&lt;&gt;"""")), """")"),"")</f>
        <v/>
      </c>
      <c r="K426" s="1" t="str">
        <f ca="1">IFERROR(__xludf.DUMMYFUNCTION("IFERROR(JOIN("", "", FILTER('tagsBySource 1'!K$3:K$2402, $A426='tagsBySource 1'!$A$3:$A$2402, 'tagsBySource 1'!K$3:K$2402&lt;&gt;"""")), """")"),"")</f>
        <v/>
      </c>
      <c r="L426" s="1" t="str">
        <f ca="1">IFERROR(__xludf.DUMMYFUNCTION("IFERROR(JOIN("", "", FILTER('tagsBySource 1'!L$3:L$2402, $A426='tagsBySource 1'!$A$3:$A$2402, 'tagsBySource 1'!L$3:L$2402&lt;&gt;"""")), """")"),"")</f>
        <v/>
      </c>
      <c r="M426" s="1" t="str">
        <f ca="1">IFERROR(__xludf.DUMMYFUNCTION("IFERROR(JOIN("", "", FILTER('tagsBySource 1'!M$3:M$2402, $A426='tagsBySource 1'!$A$3:$A$2402, 'tagsBySource 1'!M$3:M$2402&lt;&gt;"""")), """")"),"")</f>
        <v/>
      </c>
      <c r="N426" s="1" t="str">
        <f ca="1">IFERROR(__xludf.DUMMYFUNCTION("IFERROR(JOIN("", "", FILTER('tagsBySource 1'!N$3:N$2402, $A426='tagsBySource 1'!$A$3:$A$2402, 'tagsBySource 1'!N$3:N$2402&lt;&gt;"""")), """")"),"")</f>
        <v/>
      </c>
      <c r="O426" s="1" t="str">
        <f ca="1">IFERROR(__xludf.DUMMYFUNCTION("IFERROR(JOIN("", "", FILTER('tagsBySource 1'!O$3:O$2402, $A426='tagsBySource 1'!$A$3:$A$2402, 'tagsBySource 1'!O$3:O$2402&lt;&gt;"""")), """")"),"")</f>
        <v/>
      </c>
      <c r="P426" s="1" t="str">
        <f ca="1">IFERROR(__xludf.DUMMYFUNCTION("IFERROR(JOIN("", "", FILTER('tagsBySource 1'!P$3:P$2402, $A426='tagsBySource 1'!$A$3:$A$2402, 'tagsBySource 1'!P$3:P$2402&lt;&gt;"""")), """")"),"historyTags")</f>
        <v>historyTags</v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IFERROR(__xludf.DUMMYFUNCTION("IFERROR(JOIN("", "", FILTER('tagsBySource 1'!B$3:B$2402, $A427='tagsBySource 1'!$A$3:$A$2402, 'tagsBySource 1'!B$3:B$2402&lt;&gt;"""")), """")"),"")</f>
        <v/>
      </c>
      <c r="C427" s="1" t="str">
        <f ca="1">IFERROR(__xludf.DUMMYFUNCTION("IFERROR(JOIN("", "", FILTER('tagsBySource 1'!C$3:C$2402, $A427='tagsBySource 1'!$A$3:$A$2402, 'tagsBySource 1'!C$3:C$2402&lt;&gt;"""")), """")"),"")</f>
        <v/>
      </c>
      <c r="D427" s="1" t="str">
        <f ca="1">IFERROR(__xludf.DUMMYFUNCTION("IFERROR(JOIN("", "", FILTER('tagsBySource 1'!D$3:D$2402, $A427='tagsBySource 1'!$A$3:$A$2402, 'tagsBySource 1'!D$3:D$2402&lt;&gt;"""")), """")"),"procTags, historyTags, onchangeTags")</f>
        <v>procTags, historyTags, onchangeTags</v>
      </c>
      <c r="E427" s="1" t="str">
        <f ca="1">IFERROR(__xludf.DUMMYFUNCTION("IFERROR(JOIN("", "", FILTER('tagsBySource 1'!E$3:E$2402, $A427='tagsBySource 1'!$A$3:$A$2402, 'tagsBySource 1'!E$3:E$2402&lt;&gt;"""")), """")"),"procTags, historyTags, onchangeTags")</f>
        <v>procTags, historyTags, onchangeTags</v>
      </c>
      <c r="F427" s="1" t="str">
        <f ca="1">IFERROR(__xludf.DUMMYFUNCTION("IFERROR(JOIN("", "", FILTER('tagsBySource 1'!F$3:F$2402, $A427='tagsBySource 1'!$A$3:$A$2402, 'tagsBySource 1'!F$3:F$2402&lt;&gt;"""")), """")"),"procTags, historyTags, onchangeTags")</f>
        <v>procTags, historyTags, onchangeTags</v>
      </c>
      <c r="G427" s="1" t="str">
        <f ca="1">IFERROR(__xludf.DUMMYFUNCTION("IFERROR(JOIN("", "", FILTER('tagsBySource 1'!G$3:G$2402, $A427='tagsBySource 1'!$A$3:$A$2402, 'tagsBySource 1'!G$3:G$2402&lt;&gt;"""")), """")"),"procTags, historyTags, onchangeTags")</f>
        <v>procTags, historyTags, onchangeTags</v>
      </c>
      <c r="H427" s="1" t="str">
        <f ca="1">IFERROR(__xludf.DUMMYFUNCTION("IFERROR(JOIN("", "", FILTER('tagsBySource 1'!H$3:H$2402, $A427='tagsBySource 1'!$A$3:$A$2402, 'tagsBySource 1'!H$3:H$2402&lt;&gt;"""")), """")"),"procTags, historyTags, onchangeTags")</f>
        <v>procTags, historyTags, onchangeTags</v>
      </c>
      <c r="I427" s="1" t="str">
        <f ca="1">IFERROR(__xludf.DUMMYFUNCTION("IFERROR(JOIN("", "", FILTER('tagsBySource 1'!I$3:I$2402, $A427='tagsBySource 1'!$A$3:$A$2402, 'tagsBySource 1'!I$3:I$2402&lt;&gt;"""")), """")"),"procTags, historyTags, onchangeTags")</f>
        <v>procTags, historyTags, onchangeTags</v>
      </c>
      <c r="J427" s="1" t="str">
        <f ca="1">IFERROR(__xludf.DUMMYFUNCTION("IFERROR(JOIN("", "", FILTER('tagsBySource 1'!J$3:J$2402, $A427='tagsBySource 1'!$A$3:$A$2402, 'tagsBySource 1'!J$3:J$2402&lt;&gt;"""")), """")"),"procTags, historyTags, onchangeTags")</f>
        <v>procTags, historyTags, onchangeTags</v>
      </c>
      <c r="K427" s="1" t="str">
        <f ca="1">IFERROR(__xludf.DUMMYFUNCTION("IFERROR(JOIN("", "", FILTER('tagsBySource 1'!K$3:K$2402, $A427='tagsBySource 1'!$A$3:$A$2402, 'tagsBySource 1'!K$3:K$2402&lt;&gt;"""")), """")"),"procTags, historyTags, onchangeTags")</f>
        <v>procTags, historyTags, onchangeTags</v>
      </c>
      <c r="L427" s="1" t="str">
        <f ca="1">IFERROR(__xludf.DUMMYFUNCTION("IFERROR(JOIN("", "", FILTER('tagsBySource 1'!L$3:L$2402, $A427='tagsBySource 1'!$A$3:$A$2402, 'tagsBySource 1'!L$3:L$2402&lt;&gt;"""")), """")"),"procTags, historyTags, onchangeTags")</f>
        <v>procTags, historyTags, onchangeTags</v>
      </c>
      <c r="M427" s="1" t="str">
        <f ca="1">IFERROR(__xludf.DUMMYFUNCTION("IFERROR(JOIN("", "", FILTER('tagsBySource 1'!M$3:M$2402, $A427='tagsBySource 1'!$A$3:$A$2402, 'tagsBySource 1'!M$3:M$2402&lt;&gt;"""")), """")"),"procTags, historyTags, onchangeTags")</f>
        <v>procTags, historyTags, onchangeTags</v>
      </c>
      <c r="N427" s="1" t="str">
        <f ca="1">IFERROR(__xludf.DUMMYFUNCTION("IFERROR(JOIN("", "", FILTER('tagsBySource 1'!N$3:N$2402, $A427='tagsBySource 1'!$A$3:$A$2402, 'tagsBySource 1'!N$3:N$2402&lt;&gt;"""")), """")"),"procTags, historyTags, onchangeTags")</f>
        <v>procTags, historyTags, onchangeTags</v>
      </c>
      <c r="O427" s="1" t="str">
        <f ca="1">IFERROR(__xludf.DUMMYFUNCTION("IFERROR(JOIN("", "", FILTER('tagsBySource 1'!O$3:O$2402, $A427='tagsBySource 1'!$A$3:$A$2402, 'tagsBySource 1'!O$3:O$2402&lt;&gt;"""")), """")"),"procTags, historyTags, onchangeTags")</f>
        <v>procTags, historyTags, onchangeTags</v>
      </c>
      <c r="P427" s="1" t="str">
        <f ca="1">IFERROR(__xludf.DUMMYFUNCTION("IFERROR(JOIN("", "", FILTER('tagsBySource 1'!P$3:P$2402, $A427='tagsBySource 1'!$A$3:$A$2402, 'tagsBySource 1'!P$3:P$2402&lt;&gt;"""")), """")"),"")</f>
        <v/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IFERROR(__xludf.DUMMYFUNCTION("IFERROR(JOIN("", "", FILTER('tagsBySource 1'!B$3:B$2402, $A428='tagsBySource 1'!$A$3:$A$2402, 'tagsBySource 1'!B$3:B$2402&lt;&gt;"""")), """")"),"")</f>
        <v/>
      </c>
      <c r="C428" s="1" t="str">
        <f ca="1">IFERROR(__xludf.DUMMYFUNCTION("IFERROR(JOIN("", "", FILTER('tagsBySource 1'!C$3:C$2402, $A428='tagsBySource 1'!$A$3:$A$2402, 'tagsBySource 1'!C$3:C$2402&lt;&gt;"""")), """")"),"")</f>
        <v/>
      </c>
      <c r="D428" s="1" t="str">
        <f ca="1">IFERROR(__xludf.DUMMYFUNCTION("IFERROR(JOIN("", "", FILTER('tagsBySource 1'!D$3:D$2402, $A428='tagsBySource 1'!$A$3:$A$2402, 'tagsBySource 1'!D$3:D$2402&lt;&gt;"""")), """")"),"onchangeTags")</f>
        <v>onchangeTags</v>
      </c>
      <c r="E428" s="1" t="str">
        <f ca="1">IFERROR(__xludf.DUMMYFUNCTION("IFERROR(JOIN("", "", FILTER('tagsBySource 1'!E$3:E$2402, $A428='tagsBySource 1'!$A$3:$A$2402, 'tagsBySource 1'!E$3:E$2402&lt;&gt;"""")), """")"),"onchangeTags")</f>
        <v>onchangeTags</v>
      </c>
      <c r="F428" s="1" t="str">
        <f ca="1">IFERROR(__xludf.DUMMYFUNCTION("IFERROR(JOIN("", "", FILTER('tagsBySource 1'!F$3:F$2402, $A428='tagsBySource 1'!$A$3:$A$2402, 'tagsBySource 1'!F$3:F$2402&lt;&gt;"""")), """")"),"onchangeTags")</f>
        <v>onchangeTags</v>
      </c>
      <c r="G428" s="1" t="str">
        <f ca="1">IFERROR(__xludf.DUMMYFUNCTION("IFERROR(JOIN("", "", FILTER('tagsBySource 1'!G$3:G$2402, $A428='tagsBySource 1'!$A$3:$A$2402, 'tagsBySource 1'!G$3:G$2402&lt;&gt;"""")), """")"),"onchangeTags")</f>
        <v>onchangeTags</v>
      </c>
      <c r="H428" s="1" t="str">
        <f ca="1">IFERROR(__xludf.DUMMYFUNCTION("IFERROR(JOIN("", "", FILTER('tagsBySource 1'!H$3:H$2402, $A428='tagsBySource 1'!$A$3:$A$2402, 'tagsBySource 1'!H$3:H$2402&lt;&gt;"""")), """")"),"onchangeTags")</f>
        <v>onchangeTags</v>
      </c>
      <c r="I428" s="1" t="str">
        <f ca="1">IFERROR(__xludf.DUMMYFUNCTION("IFERROR(JOIN("", "", FILTER('tagsBySource 1'!I$3:I$2402, $A428='tagsBySource 1'!$A$3:$A$2402, 'tagsBySource 1'!I$3:I$2402&lt;&gt;"""")), """")"),"onchangeTags")</f>
        <v>onchangeTags</v>
      </c>
      <c r="J428" s="1" t="str">
        <f ca="1">IFERROR(__xludf.DUMMYFUNCTION("IFERROR(JOIN("", "", FILTER('tagsBySource 1'!J$3:J$2402, $A428='tagsBySource 1'!$A$3:$A$2402, 'tagsBySource 1'!J$3:J$2402&lt;&gt;"""")), """")"),"onchangeTags")</f>
        <v>onchangeTags</v>
      </c>
      <c r="K428" s="1" t="str">
        <f ca="1">IFERROR(__xludf.DUMMYFUNCTION("IFERROR(JOIN("", "", FILTER('tagsBySource 1'!K$3:K$2402, $A428='tagsBySource 1'!$A$3:$A$2402, 'tagsBySource 1'!K$3:K$2402&lt;&gt;"""")), """")"),"onchangeTags")</f>
        <v>onchangeTags</v>
      </c>
      <c r="L428" s="1" t="str">
        <f ca="1">IFERROR(__xludf.DUMMYFUNCTION("IFERROR(JOIN("", "", FILTER('tagsBySource 1'!L$3:L$2402, $A428='tagsBySource 1'!$A$3:$A$2402, 'tagsBySource 1'!L$3:L$2402&lt;&gt;"""")), """")"),"onchangeTags")</f>
        <v>onchangeTags</v>
      </c>
      <c r="M428" s="1" t="str">
        <f ca="1">IFERROR(__xludf.DUMMYFUNCTION("IFERROR(JOIN("", "", FILTER('tagsBySource 1'!M$3:M$2402, $A428='tagsBySource 1'!$A$3:$A$2402, 'tagsBySource 1'!M$3:M$2402&lt;&gt;"""")), """")"),"onchangeTags")</f>
        <v>onchangeTags</v>
      </c>
      <c r="N428" s="1" t="str">
        <f ca="1">IFERROR(__xludf.DUMMYFUNCTION("IFERROR(JOIN("", "", FILTER('tagsBySource 1'!N$3:N$2402, $A428='tagsBySource 1'!$A$3:$A$2402, 'tagsBySource 1'!N$3:N$2402&lt;&gt;"""")), """")"),"onchangeTags")</f>
        <v>onchangeTags</v>
      </c>
      <c r="O428" s="1" t="str">
        <f ca="1">IFERROR(__xludf.DUMMYFUNCTION("IFERROR(JOIN("", "", FILTER('tagsBySource 1'!O$3:O$2402, $A428='tagsBySource 1'!$A$3:$A$2402, 'tagsBySource 1'!O$3:O$2402&lt;&gt;"""")), """")"),"onchangeTags")</f>
        <v>onchangeTags</v>
      </c>
      <c r="P428" s="1" t="str">
        <f ca="1">IFERROR(__xludf.DUMMYFUNCTION("IFERROR(JOIN("", "", FILTER('tagsBySource 1'!P$3:P$2402, $A428='tagsBySource 1'!$A$3:$A$2402, 'tagsBySource 1'!P$3:P$2402&lt;&gt;"""")), """")"),"")</f>
        <v/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IFERROR(__xludf.DUMMYFUNCTION("IFERROR(JOIN("", "", FILTER('tagsBySource 1'!B$3:B$2402, $A429='tagsBySource 1'!$A$3:$A$2402, 'tagsBySource 1'!B$3:B$2402&lt;&gt;"""")), """")"),"")</f>
        <v/>
      </c>
      <c r="C429" s="1" t="str">
        <f ca="1">IFERROR(__xludf.DUMMYFUNCTION("IFERROR(JOIN("", "", FILTER('tagsBySource 1'!C$3:C$2402, $A429='tagsBySource 1'!$A$3:$A$2402, 'tagsBySource 1'!C$3:C$2402&lt;&gt;"""")), """")"),"")</f>
        <v/>
      </c>
      <c r="D429" s="1" t="str">
        <f ca="1">IFERROR(__xludf.DUMMYFUNCTION("IFERROR(JOIN("", "", FILTER('tagsBySource 1'!D$3:D$2402, $A429='tagsBySource 1'!$A$3:$A$2402, 'tagsBySource 1'!D$3:D$2402&lt;&gt;"""")), """")"),"onchangeTags")</f>
        <v>onchangeTags</v>
      </c>
      <c r="E429" s="1" t="str">
        <f ca="1">IFERROR(__xludf.DUMMYFUNCTION("IFERROR(JOIN("", "", FILTER('tagsBySource 1'!E$3:E$2402, $A429='tagsBySource 1'!$A$3:$A$2402, 'tagsBySource 1'!E$3:E$2402&lt;&gt;"""")), """")"),"onchangeTags")</f>
        <v>onchangeTags</v>
      </c>
      <c r="F429" s="1" t="str">
        <f ca="1">IFERROR(__xludf.DUMMYFUNCTION("IFERROR(JOIN("", "", FILTER('tagsBySource 1'!F$3:F$2402, $A429='tagsBySource 1'!$A$3:$A$2402, 'tagsBySource 1'!F$3:F$2402&lt;&gt;"""")), """")"),"onchangeTags")</f>
        <v>onchangeTags</v>
      </c>
      <c r="G429" s="1" t="str">
        <f ca="1">IFERROR(__xludf.DUMMYFUNCTION("IFERROR(JOIN("", "", FILTER('tagsBySource 1'!G$3:G$2402, $A429='tagsBySource 1'!$A$3:$A$2402, 'tagsBySource 1'!G$3:G$2402&lt;&gt;"""")), """")"),"onchangeTags")</f>
        <v>onchangeTags</v>
      </c>
      <c r="H429" s="1" t="str">
        <f ca="1">IFERROR(__xludf.DUMMYFUNCTION("IFERROR(JOIN("", "", FILTER('tagsBySource 1'!H$3:H$2402, $A429='tagsBySource 1'!$A$3:$A$2402, 'tagsBySource 1'!H$3:H$2402&lt;&gt;"""")), """")"),"onchangeTags")</f>
        <v>onchangeTags</v>
      </c>
      <c r="I429" s="1" t="str">
        <f ca="1">IFERROR(__xludf.DUMMYFUNCTION("IFERROR(JOIN("", "", FILTER('tagsBySource 1'!I$3:I$2402, $A429='tagsBySource 1'!$A$3:$A$2402, 'tagsBySource 1'!I$3:I$2402&lt;&gt;"""")), """")"),"onchangeTags")</f>
        <v>onchangeTags</v>
      </c>
      <c r="J429" s="1" t="str">
        <f ca="1">IFERROR(__xludf.DUMMYFUNCTION("IFERROR(JOIN("", "", FILTER('tagsBySource 1'!J$3:J$2402, $A429='tagsBySource 1'!$A$3:$A$2402, 'tagsBySource 1'!J$3:J$2402&lt;&gt;"""")), """")"),"onchangeTags")</f>
        <v>onchangeTags</v>
      </c>
      <c r="K429" s="1" t="str">
        <f ca="1">IFERROR(__xludf.DUMMYFUNCTION("IFERROR(JOIN("", "", FILTER('tagsBySource 1'!K$3:K$2402, $A429='tagsBySource 1'!$A$3:$A$2402, 'tagsBySource 1'!K$3:K$2402&lt;&gt;"""")), """")"),"onchangeTags")</f>
        <v>onchangeTags</v>
      </c>
      <c r="L429" s="1" t="str">
        <f ca="1">IFERROR(__xludf.DUMMYFUNCTION("IFERROR(JOIN("", "", FILTER('tagsBySource 1'!L$3:L$2402, $A429='tagsBySource 1'!$A$3:$A$2402, 'tagsBySource 1'!L$3:L$2402&lt;&gt;"""")), """")"),"onchangeTags")</f>
        <v>onchangeTags</v>
      </c>
      <c r="M429" s="1" t="str">
        <f ca="1">IFERROR(__xludf.DUMMYFUNCTION("IFERROR(JOIN("", "", FILTER('tagsBySource 1'!M$3:M$2402, $A429='tagsBySource 1'!$A$3:$A$2402, 'tagsBySource 1'!M$3:M$2402&lt;&gt;"""")), """")"),"onchangeTags")</f>
        <v>onchangeTags</v>
      </c>
      <c r="N429" s="1" t="str">
        <f ca="1">IFERROR(__xludf.DUMMYFUNCTION("IFERROR(JOIN("", "", FILTER('tagsBySource 1'!N$3:N$2402, $A429='tagsBySource 1'!$A$3:$A$2402, 'tagsBySource 1'!N$3:N$2402&lt;&gt;"""")), """")"),"onchangeTags")</f>
        <v>onchangeTags</v>
      </c>
      <c r="O429" s="1" t="str">
        <f ca="1">IFERROR(__xludf.DUMMYFUNCTION("IFERROR(JOIN("", "", FILTER('tagsBySource 1'!O$3:O$2402, $A429='tagsBySource 1'!$A$3:$A$2402, 'tagsBySource 1'!O$3:O$2402&lt;&gt;"""")), """")"),"onchangeTags")</f>
        <v>onchangeTags</v>
      </c>
      <c r="P429" s="1" t="str">
        <f ca="1">IFERROR(__xludf.DUMMYFUNCTION("IFERROR(JOIN("", "", FILTER('tagsBySource 1'!P$3:P$2402, $A429='tagsBySource 1'!$A$3:$A$2402, 'tagsBySource 1'!P$3:P$2402&lt;&gt;"""")), """")"),"")</f>
        <v/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IFERROR(__xludf.DUMMYFUNCTION("IFERROR(JOIN("", "", FILTER('tagsBySource 1'!B$3:B$2402, $A430='tagsBySource 1'!$A$3:$A$2402, 'tagsBySource 1'!B$3:B$2402&lt;&gt;"""")), """")"),"")</f>
        <v/>
      </c>
      <c r="C430" s="1" t="str">
        <f ca="1">IFERROR(__xludf.DUMMYFUNCTION("IFERROR(JOIN("", "", FILTER('tagsBySource 1'!C$3:C$2402, $A430='tagsBySource 1'!$A$3:$A$2402, 'tagsBySource 1'!C$3:C$2402&lt;&gt;"""")), """")"),"")</f>
        <v/>
      </c>
      <c r="D430" s="1" t="str">
        <f ca="1">IFERROR(__xludf.DUMMYFUNCTION("IFERROR(JOIN("", "", FILTER('tagsBySource 1'!D$3:D$2402, $A430='tagsBySource 1'!$A$3:$A$2402, 'tagsBySource 1'!D$3:D$2402&lt;&gt;"""")), """")"),"onchangeTags")</f>
        <v>onchangeTags</v>
      </c>
      <c r="E430" s="1" t="str">
        <f ca="1">IFERROR(__xludf.DUMMYFUNCTION("IFERROR(JOIN("", "", FILTER('tagsBySource 1'!E$3:E$2402, $A430='tagsBySource 1'!$A$3:$A$2402, 'tagsBySource 1'!E$3:E$2402&lt;&gt;"""")), """")"),"onchangeTags")</f>
        <v>onchangeTags</v>
      </c>
      <c r="F430" s="1" t="str">
        <f ca="1">IFERROR(__xludf.DUMMYFUNCTION("IFERROR(JOIN("", "", FILTER('tagsBySource 1'!F$3:F$2402, $A430='tagsBySource 1'!$A$3:$A$2402, 'tagsBySource 1'!F$3:F$2402&lt;&gt;"""")), """")"),"onchangeTags")</f>
        <v>onchangeTags</v>
      </c>
      <c r="G430" s="1" t="str">
        <f ca="1">IFERROR(__xludf.DUMMYFUNCTION("IFERROR(JOIN("", "", FILTER('tagsBySource 1'!G$3:G$2402, $A430='tagsBySource 1'!$A$3:$A$2402, 'tagsBySource 1'!G$3:G$2402&lt;&gt;"""")), """")"),"onchangeTags")</f>
        <v>onchangeTags</v>
      </c>
      <c r="H430" s="1" t="str">
        <f ca="1">IFERROR(__xludf.DUMMYFUNCTION("IFERROR(JOIN("", "", FILTER('tagsBySource 1'!H$3:H$2402, $A430='tagsBySource 1'!$A$3:$A$2402, 'tagsBySource 1'!H$3:H$2402&lt;&gt;"""")), """")"),"onchangeTags")</f>
        <v>onchangeTags</v>
      </c>
      <c r="I430" s="1" t="str">
        <f ca="1">IFERROR(__xludf.DUMMYFUNCTION("IFERROR(JOIN("", "", FILTER('tagsBySource 1'!I$3:I$2402, $A430='tagsBySource 1'!$A$3:$A$2402, 'tagsBySource 1'!I$3:I$2402&lt;&gt;"""")), """")"),"onchangeTags")</f>
        <v>onchangeTags</v>
      </c>
      <c r="J430" s="1" t="str">
        <f ca="1">IFERROR(__xludf.DUMMYFUNCTION("IFERROR(JOIN("", "", FILTER('tagsBySource 1'!J$3:J$2402, $A430='tagsBySource 1'!$A$3:$A$2402, 'tagsBySource 1'!J$3:J$2402&lt;&gt;"""")), """")"),"onchangeTags")</f>
        <v>onchangeTags</v>
      </c>
      <c r="K430" s="1" t="str">
        <f ca="1">IFERROR(__xludf.DUMMYFUNCTION("IFERROR(JOIN("", "", FILTER('tagsBySource 1'!K$3:K$2402, $A430='tagsBySource 1'!$A$3:$A$2402, 'tagsBySource 1'!K$3:K$2402&lt;&gt;"""")), """")"),"onchangeTags")</f>
        <v>onchangeTags</v>
      </c>
      <c r="L430" s="1" t="str">
        <f ca="1">IFERROR(__xludf.DUMMYFUNCTION("IFERROR(JOIN("", "", FILTER('tagsBySource 1'!L$3:L$2402, $A430='tagsBySource 1'!$A$3:$A$2402, 'tagsBySource 1'!L$3:L$2402&lt;&gt;"""")), """")"),"onchangeTags")</f>
        <v>onchangeTags</v>
      </c>
      <c r="M430" s="1" t="str">
        <f ca="1">IFERROR(__xludf.DUMMYFUNCTION("IFERROR(JOIN("", "", FILTER('tagsBySource 1'!M$3:M$2402, $A430='tagsBySource 1'!$A$3:$A$2402, 'tagsBySource 1'!M$3:M$2402&lt;&gt;"""")), """")"),"onchangeTags")</f>
        <v>onchangeTags</v>
      </c>
      <c r="N430" s="1" t="str">
        <f ca="1">IFERROR(__xludf.DUMMYFUNCTION("IFERROR(JOIN("", "", FILTER('tagsBySource 1'!N$3:N$2402, $A430='tagsBySource 1'!$A$3:$A$2402, 'tagsBySource 1'!N$3:N$2402&lt;&gt;"""")), """")"),"onchangeTags")</f>
        <v>onchangeTags</v>
      </c>
      <c r="O430" s="1" t="str">
        <f ca="1">IFERROR(__xludf.DUMMYFUNCTION("IFERROR(JOIN("", "", FILTER('tagsBySource 1'!O$3:O$2402, $A430='tagsBySource 1'!$A$3:$A$2402, 'tagsBySource 1'!O$3:O$2402&lt;&gt;"""")), """")"),"onchangeTags")</f>
        <v>onchangeTags</v>
      </c>
      <c r="P430" s="1" t="str">
        <f ca="1">IFERROR(__xludf.DUMMYFUNCTION("IFERROR(JOIN("", "", FILTER('tagsBySource 1'!P$3:P$2402, $A430='tagsBySource 1'!$A$3:$A$2402, 'tagsBySource 1'!P$3:P$2402&lt;&gt;"""")), """")"),"")</f>
        <v/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IFERROR(__xludf.DUMMYFUNCTION("IFERROR(JOIN("", "", FILTER('tagsBySource 1'!B$3:B$2402, $A431='tagsBySource 1'!$A$3:$A$2402, 'tagsBySource 1'!B$3:B$2402&lt;&gt;"""")), """")"),"")</f>
        <v/>
      </c>
      <c r="C431" s="1" t="str">
        <f ca="1">IFERROR(__xludf.DUMMYFUNCTION("IFERROR(JOIN("", "", FILTER('tagsBySource 1'!C$3:C$2402, $A431='tagsBySource 1'!$A$3:$A$2402, 'tagsBySource 1'!C$3:C$2402&lt;&gt;"""")), """")"),"")</f>
        <v/>
      </c>
      <c r="D431" s="1" t="str">
        <f ca="1">IFERROR(__xludf.DUMMYFUNCTION("IFERROR(JOIN("", "", FILTER('tagsBySource 1'!D$3:D$2402, $A431='tagsBySource 1'!$A$3:$A$2402, 'tagsBySource 1'!D$3:D$2402&lt;&gt;"""")), """")"),"historyTags, onchangeTags")</f>
        <v>historyTags, onchangeTags</v>
      </c>
      <c r="E431" s="1" t="str">
        <f ca="1">IFERROR(__xludf.DUMMYFUNCTION("IFERROR(JOIN("", "", FILTER('tagsBySource 1'!E$3:E$2402, $A431='tagsBySource 1'!$A$3:$A$2402, 'tagsBySource 1'!E$3:E$2402&lt;&gt;"""")), """")"),"historyTags, onchangeTags")</f>
        <v>historyTags, onchangeTags</v>
      </c>
      <c r="F431" s="1" t="str">
        <f ca="1">IFERROR(__xludf.DUMMYFUNCTION("IFERROR(JOIN("", "", FILTER('tagsBySource 1'!F$3:F$2402, $A431='tagsBySource 1'!$A$3:$A$2402, 'tagsBySource 1'!F$3:F$2402&lt;&gt;"""")), """")"),"historyTags, onchangeTags")</f>
        <v>historyTags, onchangeTags</v>
      </c>
      <c r="G431" s="1" t="str">
        <f ca="1">IFERROR(__xludf.DUMMYFUNCTION("IFERROR(JOIN("", "", FILTER('tagsBySource 1'!G$3:G$2402, $A431='tagsBySource 1'!$A$3:$A$2402, 'tagsBySource 1'!G$3:G$2402&lt;&gt;"""")), """")"),"historyTags, onchangeTags")</f>
        <v>historyTags, onchangeTags</v>
      </c>
      <c r="H431" s="1" t="str">
        <f ca="1">IFERROR(__xludf.DUMMYFUNCTION("IFERROR(JOIN("", "", FILTER('tagsBySource 1'!H$3:H$2402, $A431='tagsBySource 1'!$A$3:$A$2402, 'tagsBySource 1'!H$3:H$2402&lt;&gt;"""")), """")"),"historyTags, onchangeTags")</f>
        <v>historyTags, onchangeTags</v>
      </c>
      <c r="I431" s="1" t="str">
        <f ca="1">IFERROR(__xludf.DUMMYFUNCTION("IFERROR(JOIN("", "", FILTER('tagsBySource 1'!I$3:I$2402, $A431='tagsBySource 1'!$A$3:$A$2402, 'tagsBySource 1'!I$3:I$2402&lt;&gt;"""")), """")"),"historyTags, onchangeTags")</f>
        <v>historyTags, onchangeTags</v>
      </c>
      <c r="J431" s="1" t="str">
        <f ca="1">IFERROR(__xludf.DUMMYFUNCTION("IFERROR(JOIN("", "", FILTER('tagsBySource 1'!J$3:J$2402, $A431='tagsBySource 1'!$A$3:$A$2402, 'tagsBySource 1'!J$3:J$2402&lt;&gt;"""")), """")"),"historyTags, onchangeTags")</f>
        <v>historyTags, onchangeTags</v>
      </c>
      <c r="K431" s="1" t="str">
        <f ca="1">IFERROR(__xludf.DUMMYFUNCTION("IFERROR(JOIN("", "", FILTER('tagsBySource 1'!K$3:K$2402, $A431='tagsBySource 1'!$A$3:$A$2402, 'tagsBySource 1'!K$3:K$2402&lt;&gt;"""")), """")"),"historyTags, onchangeTags")</f>
        <v>historyTags, onchangeTags</v>
      </c>
      <c r="L431" s="1" t="str">
        <f ca="1">IFERROR(__xludf.DUMMYFUNCTION("IFERROR(JOIN("", "", FILTER('tagsBySource 1'!L$3:L$2402, $A431='tagsBySource 1'!$A$3:$A$2402, 'tagsBySource 1'!L$3:L$2402&lt;&gt;"""")), """")"),"historyTags, onchangeTags")</f>
        <v>historyTags, onchangeTags</v>
      </c>
      <c r="M431" s="1" t="str">
        <f ca="1">IFERROR(__xludf.DUMMYFUNCTION("IFERROR(JOIN("", "", FILTER('tagsBySource 1'!M$3:M$2402, $A431='tagsBySource 1'!$A$3:$A$2402, 'tagsBySource 1'!M$3:M$2402&lt;&gt;"""")), """")"),"historyTags, onchangeTags")</f>
        <v>historyTags, onchangeTags</v>
      </c>
      <c r="N431" s="1" t="str">
        <f ca="1">IFERROR(__xludf.DUMMYFUNCTION("IFERROR(JOIN("", "", FILTER('tagsBySource 1'!N$3:N$2402, $A431='tagsBySource 1'!$A$3:$A$2402, 'tagsBySource 1'!N$3:N$2402&lt;&gt;"""")), """")"),"historyTags, onchangeTags")</f>
        <v>historyTags, onchangeTags</v>
      </c>
      <c r="O431" s="1" t="str">
        <f ca="1">IFERROR(__xludf.DUMMYFUNCTION("IFERROR(JOIN("", "", FILTER('tagsBySource 1'!O$3:O$2402, $A431='tagsBySource 1'!$A$3:$A$2402, 'tagsBySource 1'!O$3:O$2402&lt;&gt;"""")), """")"),"historyTags, onchangeTags")</f>
        <v>historyTags, onchangeTags</v>
      </c>
      <c r="P431" s="1" t="str">
        <f ca="1">IFERROR(__xludf.DUMMYFUNCTION("IFERROR(JOIN("", "", FILTER('tagsBySource 1'!P$3:P$2402, $A431='tagsBySource 1'!$A$3:$A$2402, 'tagsBySource 1'!P$3:P$2402&lt;&gt;"""")), """")"),"")</f>
        <v/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IFERROR(__xludf.DUMMYFUNCTION("IFERROR(JOIN("", "", FILTER('tagsBySource 1'!B$3:B$2402, $A432='tagsBySource 1'!$A$3:$A$2402, 'tagsBySource 1'!B$3:B$2402&lt;&gt;"""")), """")"),"")</f>
        <v/>
      </c>
      <c r="C432" s="1" t="str">
        <f ca="1">IFERROR(__xludf.DUMMYFUNCTION("IFERROR(JOIN("", "", FILTER('tagsBySource 1'!C$3:C$2402, $A432='tagsBySource 1'!$A$3:$A$2402, 'tagsBySource 1'!C$3:C$2402&lt;&gt;"""")), """")"),"")</f>
        <v/>
      </c>
      <c r="D432" s="1" t="str">
        <f ca="1">IFERROR(__xludf.DUMMYFUNCTION("IFERROR(JOIN("", "", FILTER('tagsBySource 1'!D$3:D$2402, $A432='tagsBySource 1'!$A$3:$A$2402, 'tagsBySource 1'!D$3:D$2402&lt;&gt;"""")), """")"),"historyTags, onchangeTags")</f>
        <v>historyTags, onchangeTags</v>
      </c>
      <c r="E432" s="1" t="str">
        <f ca="1">IFERROR(__xludf.DUMMYFUNCTION("IFERROR(JOIN("", "", FILTER('tagsBySource 1'!E$3:E$2402, $A432='tagsBySource 1'!$A$3:$A$2402, 'tagsBySource 1'!E$3:E$2402&lt;&gt;"""")), """")"),"historyTags, onchangeTags")</f>
        <v>historyTags, onchangeTags</v>
      </c>
      <c r="F432" s="1" t="str">
        <f ca="1">IFERROR(__xludf.DUMMYFUNCTION("IFERROR(JOIN("", "", FILTER('tagsBySource 1'!F$3:F$2402, $A432='tagsBySource 1'!$A$3:$A$2402, 'tagsBySource 1'!F$3:F$2402&lt;&gt;"""")), """")"),"historyTags, onchangeTags")</f>
        <v>historyTags, onchangeTags</v>
      </c>
      <c r="G432" s="1" t="str">
        <f ca="1">IFERROR(__xludf.DUMMYFUNCTION("IFERROR(JOIN("", "", FILTER('tagsBySource 1'!G$3:G$2402, $A432='tagsBySource 1'!$A$3:$A$2402, 'tagsBySource 1'!G$3:G$2402&lt;&gt;"""")), """")"),"historyTags, onchangeTags")</f>
        <v>historyTags, onchangeTags</v>
      </c>
      <c r="H432" s="1" t="str">
        <f ca="1">IFERROR(__xludf.DUMMYFUNCTION("IFERROR(JOIN("", "", FILTER('tagsBySource 1'!H$3:H$2402, $A432='tagsBySource 1'!$A$3:$A$2402, 'tagsBySource 1'!H$3:H$2402&lt;&gt;"""")), """")"),"historyTags, onchangeTags")</f>
        <v>historyTags, onchangeTags</v>
      </c>
      <c r="I432" s="1" t="str">
        <f ca="1">IFERROR(__xludf.DUMMYFUNCTION("IFERROR(JOIN("", "", FILTER('tagsBySource 1'!I$3:I$2402, $A432='tagsBySource 1'!$A$3:$A$2402, 'tagsBySource 1'!I$3:I$2402&lt;&gt;"""")), """")"),"historyTags, onchangeTags")</f>
        <v>historyTags, onchangeTags</v>
      </c>
      <c r="J432" s="1" t="str">
        <f ca="1">IFERROR(__xludf.DUMMYFUNCTION("IFERROR(JOIN("", "", FILTER('tagsBySource 1'!J$3:J$2402, $A432='tagsBySource 1'!$A$3:$A$2402, 'tagsBySource 1'!J$3:J$2402&lt;&gt;"""")), """")"),"historyTags, onchangeTags")</f>
        <v>historyTags, onchangeTags</v>
      </c>
      <c r="K432" s="1" t="str">
        <f ca="1">IFERROR(__xludf.DUMMYFUNCTION("IFERROR(JOIN("", "", FILTER('tagsBySource 1'!K$3:K$2402, $A432='tagsBySource 1'!$A$3:$A$2402, 'tagsBySource 1'!K$3:K$2402&lt;&gt;"""")), """")"),"historyTags, onchangeTags")</f>
        <v>historyTags, onchangeTags</v>
      </c>
      <c r="L432" s="1" t="str">
        <f ca="1">IFERROR(__xludf.DUMMYFUNCTION("IFERROR(JOIN("", "", FILTER('tagsBySource 1'!L$3:L$2402, $A432='tagsBySource 1'!$A$3:$A$2402, 'tagsBySource 1'!L$3:L$2402&lt;&gt;"""")), """")"),"historyTags, onchangeTags")</f>
        <v>historyTags, onchangeTags</v>
      </c>
      <c r="M432" s="1" t="str">
        <f ca="1">IFERROR(__xludf.DUMMYFUNCTION("IFERROR(JOIN("", "", FILTER('tagsBySource 1'!M$3:M$2402, $A432='tagsBySource 1'!$A$3:$A$2402, 'tagsBySource 1'!M$3:M$2402&lt;&gt;"""")), """")"),"historyTags, onchangeTags")</f>
        <v>historyTags, onchangeTags</v>
      </c>
      <c r="N432" s="1" t="str">
        <f ca="1">IFERROR(__xludf.DUMMYFUNCTION("IFERROR(JOIN("", "", FILTER('tagsBySource 1'!N$3:N$2402, $A432='tagsBySource 1'!$A$3:$A$2402, 'tagsBySource 1'!N$3:N$2402&lt;&gt;"""")), """")"),"historyTags, onchangeTags")</f>
        <v>historyTags, onchangeTags</v>
      </c>
      <c r="O432" s="1" t="str">
        <f ca="1">IFERROR(__xludf.DUMMYFUNCTION("IFERROR(JOIN("", "", FILTER('tagsBySource 1'!O$3:O$2402, $A432='tagsBySource 1'!$A$3:$A$2402, 'tagsBySource 1'!O$3:O$2402&lt;&gt;"""")), """")"),"historyTags, onchangeTags")</f>
        <v>historyTags, onchangeTags</v>
      </c>
      <c r="P432" s="1" t="str">
        <f ca="1">IFERROR(__xludf.DUMMYFUNCTION("IFERROR(JOIN("", "", FILTER('tagsBySource 1'!P$3:P$2402, $A432='tagsBySource 1'!$A$3:$A$2402, 'tagsBySource 1'!P$3:P$2402&lt;&gt;"""")), """")"),"")</f>
        <v/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IFERROR(__xludf.DUMMYFUNCTION("IFERROR(JOIN("", "", FILTER('tagsBySource 1'!B$3:B$2402, $A433='tagsBySource 1'!$A$3:$A$2402, 'tagsBySource 1'!B$3:B$2402&lt;&gt;"""")), """")"),"")</f>
        <v/>
      </c>
      <c r="C433" s="1" t="str">
        <f ca="1">IFERROR(__xludf.DUMMYFUNCTION("IFERROR(JOIN("", "", FILTER('tagsBySource 1'!C$3:C$2402, $A433='tagsBySource 1'!$A$3:$A$2402, 'tagsBySource 1'!C$3:C$2402&lt;&gt;"""")), """")"),"")</f>
        <v/>
      </c>
      <c r="D433" s="1" t="str">
        <f ca="1">IFERROR(__xludf.DUMMYFUNCTION("IFERROR(JOIN("", "", FILTER('tagsBySource 1'!D$3:D$2402, $A433='tagsBySource 1'!$A$3:$A$2402, 'tagsBySource 1'!D$3:D$2402&lt;&gt;"""")), """")"),"historyTags")</f>
        <v>historyTags</v>
      </c>
      <c r="E433" s="1" t="str">
        <f ca="1">IFERROR(__xludf.DUMMYFUNCTION("IFERROR(JOIN("", "", FILTER('tagsBySource 1'!E$3:E$2402, $A433='tagsBySource 1'!$A$3:$A$2402, 'tagsBySource 1'!E$3:E$2402&lt;&gt;"""")), """")"),"historyTags")</f>
        <v>historyTags</v>
      </c>
      <c r="F433" s="1" t="str">
        <f ca="1">IFERROR(__xludf.DUMMYFUNCTION("IFERROR(JOIN("", "", FILTER('tagsBySource 1'!F$3:F$2402, $A433='tagsBySource 1'!$A$3:$A$2402, 'tagsBySource 1'!F$3:F$2402&lt;&gt;"""")), """")"),"historyTags")</f>
        <v>historyTags</v>
      </c>
      <c r="G433" s="1" t="str">
        <f ca="1">IFERROR(__xludf.DUMMYFUNCTION("IFERROR(JOIN("", "", FILTER('tagsBySource 1'!G$3:G$2402, $A433='tagsBySource 1'!$A$3:$A$2402, 'tagsBySource 1'!G$3:G$2402&lt;&gt;"""")), """")"),"historyTags")</f>
        <v>historyTags</v>
      </c>
      <c r="H433" s="1" t="str">
        <f ca="1">IFERROR(__xludf.DUMMYFUNCTION("IFERROR(JOIN("", "", FILTER('tagsBySource 1'!H$3:H$2402, $A433='tagsBySource 1'!$A$3:$A$2402, 'tagsBySource 1'!H$3:H$2402&lt;&gt;"""")), """")"),"historyTags")</f>
        <v>historyTags</v>
      </c>
      <c r="I433" s="1" t="str">
        <f ca="1">IFERROR(__xludf.DUMMYFUNCTION("IFERROR(JOIN("", "", FILTER('tagsBySource 1'!I$3:I$2402, $A433='tagsBySource 1'!$A$3:$A$2402, 'tagsBySource 1'!I$3:I$2402&lt;&gt;"""")), """")"),"historyTags")</f>
        <v>historyTags</v>
      </c>
      <c r="J433" s="1" t="str">
        <f ca="1">IFERROR(__xludf.DUMMYFUNCTION("IFERROR(JOIN("", "", FILTER('tagsBySource 1'!J$3:J$2402, $A433='tagsBySource 1'!$A$3:$A$2402, 'tagsBySource 1'!J$3:J$2402&lt;&gt;"""")), """")"),"historyTags")</f>
        <v>historyTags</v>
      </c>
      <c r="K433" s="1" t="str">
        <f ca="1">IFERROR(__xludf.DUMMYFUNCTION("IFERROR(JOIN("", "", FILTER('tagsBySource 1'!K$3:K$2402, $A433='tagsBySource 1'!$A$3:$A$2402, 'tagsBySource 1'!K$3:K$2402&lt;&gt;"""")), """")"),"historyTags")</f>
        <v>historyTags</v>
      </c>
      <c r="L433" s="1" t="str">
        <f ca="1">IFERROR(__xludf.DUMMYFUNCTION("IFERROR(JOIN("", "", FILTER('tagsBySource 1'!L$3:L$2402, $A433='tagsBySource 1'!$A$3:$A$2402, 'tagsBySource 1'!L$3:L$2402&lt;&gt;"""")), """")"),"historyTags")</f>
        <v>historyTags</v>
      </c>
      <c r="M433" s="1" t="str">
        <f ca="1">IFERROR(__xludf.DUMMYFUNCTION("IFERROR(JOIN("", "", FILTER('tagsBySource 1'!M$3:M$2402, $A433='tagsBySource 1'!$A$3:$A$2402, 'tagsBySource 1'!M$3:M$2402&lt;&gt;"""")), """")"),"historyTags")</f>
        <v>historyTags</v>
      </c>
      <c r="N433" s="1" t="str">
        <f ca="1">IFERROR(__xludf.DUMMYFUNCTION("IFERROR(JOIN("", "", FILTER('tagsBySource 1'!N$3:N$2402, $A433='tagsBySource 1'!$A$3:$A$2402, 'tagsBySource 1'!N$3:N$2402&lt;&gt;"""")), """")"),"historyTags")</f>
        <v>historyTags</v>
      </c>
      <c r="O433" s="1" t="str">
        <f ca="1">IFERROR(__xludf.DUMMYFUNCTION("IFERROR(JOIN("", "", FILTER('tagsBySource 1'!O$3:O$2402, $A433='tagsBySource 1'!$A$3:$A$2402, 'tagsBySource 1'!O$3:O$2402&lt;&gt;"""")), """")"),"historyTags")</f>
        <v>historyTags</v>
      </c>
      <c r="P433" s="1" t="str">
        <f ca="1">IFERROR(__xludf.DUMMYFUNCTION("IFERROR(JOIN("", "", FILTER('tagsBySource 1'!P$3:P$2402, $A433='tagsBySource 1'!$A$3:$A$2402, 'tagsBySource 1'!P$3:P$2402&lt;&gt;"""")), """")"),"")</f>
        <v/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IFERROR(__xludf.DUMMYFUNCTION("IFERROR(JOIN("", "", FILTER('tagsBySource 1'!B$3:B$2402, $A434='tagsBySource 1'!$A$3:$A$2402, 'tagsBySource 1'!B$3:B$2402&lt;&gt;"""")), """")"),"")</f>
        <v/>
      </c>
      <c r="C434" s="1" t="str">
        <f ca="1">IFERROR(__xludf.DUMMYFUNCTION("IFERROR(JOIN("", "", FILTER('tagsBySource 1'!C$3:C$2402, $A434='tagsBySource 1'!$A$3:$A$2402, 'tagsBySource 1'!C$3:C$2402&lt;&gt;"""")), """")"),"")</f>
        <v/>
      </c>
      <c r="D434" s="1" t="str">
        <f ca="1">IFERROR(__xludf.DUMMYFUNCTION("IFERROR(JOIN("", "", FILTER('tagsBySource 1'!D$3:D$2402, $A434='tagsBySource 1'!$A$3:$A$2402, 'tagsBySource 1'!D$3:D$2402&lt;&gt;"""")), """")"),"historyTags")</f>
        <v>historyTags</v>
      </c>
      <c r="E434" s="1" t="str">
        <f ca="1">IFERROR(__xludf.DUMMYFUNCTION("IFERROR(JOIN("", "", FILTER('tagsBySource 1'!E$3:E$2402, $A434='tagsBySource 1'!$A$3:$A$2402, 'tagsBySource 1'!E$3:E$2402&lt;&gt;"""")), """")"),"historyTags")</f>
        <v>historyTags</v>
      </c>
      <c r="F434" s="1" t="str">
        <f ca="1">IFERROR(__xludf.DUMMYFUNCTION("IFERROR(JOIN("", "", FILTER('tagsBySource 1'!F$3:F$2402, $A434='tagsBySource 1'!$A$3:$A$2402, 'tagsBySource 1'!F$3:F$2402&lt;&gt;"""")), """")"),"historyTags")</f>
        <v>historyTags</v>
      </c>
      <c r="G434" s="1" t="str">
        <f ca="1">IFERROR(__xludf.DUMMYFUNCTION("IFERROR(JOIN("", "", FILTER('tagsBySource 1'!G$3:G$2402, $A434='tagsBySource 1'!$A$3:$A$2402, 'tagsBySource 1'!G$3:G$2402&lt;&gt;"""")), """")"),"historyTags")</f>
        <v>historyTags</v>
      </c>
      <c r="H434" s="1" t="str">
        <f ca="1">IFERROR(__xludf.DUMMYFUNCTION("IFERROR(JOIN("", "", FILTER('tagsBySource 1'!H$3:H$2402, $A434='tagsBySource 1'!$A$3:$A$2402, 'tagsBySource 1'!H$3:H$2402&lt;&gt;"""")), """")"),"historyTags")</f>
        <v>historyTags</v>
      </c>
      <c r="I434" s="1" t="str">
        <f ca="1">IFERROR(__xludf.DUMMYFUNCTION("IFERROR(JOIN("", "", FILTER('tagsBySource 1'!I$3:I$2402, $A434='tagsBySource 1'!$A$3:$A$2402, 'tagsBySource 1'!I$3:I$2402&lt;&gt;"""")), """")"),"historyTags")</f>
        <v>historyTags</v>
      </c>
      <c r="J434" s="1" t="str">
        <f ca="1">IFERROR(__xludf.DUMMYFUNCTION("IFERROR(JOIN("", "", FILTER('tagsBySource 1'!J$3:J$2402, $A434='tagsBySource 1'!$A$3:$A$2402, 'tagsBySource 1'!J$3:J$2402&lt;&gt;"""")), """")"),"historyTags")</f>
        <v>historyTags</v>
      </c>
      <c r="K434" s="1" t="str">
        <f ca="1">IFERROR(__xludf.DUMMYFUNCTION("IFERROR(JOIN("", "", FILTER('tagsBySource 1'!K$3:K$2402, $A434='tagsBySource 1'!$A$3:$A$2402, 'tagsBySource 1'!K$3:K$2402&lt;&gt;"""")), """")"),"historyTags")</f>
        <v>historyTags</v>
      </c>
      <c r="L434" s="1" t="str">
        <f ca="1">IFERROR(__xludf.DUMMYFUNCTION("IFERROR(JOIN("", "", FILTER('tagsBySource 1'!L$3:L$2402, $A434='tagsBySource 1'!$A$3:$A$2402, 'tagsBySource 1'!L$3:L$2402&lt;&gt;"""")), """")"),"historyTags")</f>
        <v>historyTags</v>
      </c>
      <c r="M434" s="1" t="str">
        <f ca="1">IFERROR(__xludf.DUMMYFUNCTION("IFERROR(JOIN("", "", FILTER('tagsBySource 1'!M$3:M$2402, $A434='tagsBySource 1'!$A$3:$A$2402, 'tagsBySource 1'!M$3:M$2402&lt;&gt;"""")), """")"),"historyTags")</f>
        <v>historyTags</v>
      </c>
      <c r="N434" s="1" t="str">
        <f ca="1">IFERROR(__xludf.DUMMYFUNCTION("IFERROR(JOIN("", "", FILTER('tagsBySource 1'!N$3:N$2402, $A434='tagsBySource 1'!$A$3:$A$2402, 'tagsBySource 1'!N$3:N$2402&lt;&gt;"""")), """")"),"historyTags")</f>
        <v>historyTags</v>
      </c>
      <c r="O434" s="1" t="str">
        <f ca="1">IFERROR(__xludf.DUMMYFUNCTION("IFERROR(JOIN("", "", FILTER('tagsBySource 1'!O$3:O$2402, $A434='tagsBySource 1'!$A$3:$A$2402, 'tagsBySource 1'!O$3:O$2402&lt;&gt;"""")), """")"),"historyTags")</f>
        <v>historyTags</v>
      </c>
      <c r="P434" s="1" t="str">
        <f ca="1">IFERROR(__xludf.DUMMYFUNCTION("IFERROR(JOIN("", "", FILTER('tagsBySource 1'!P$3:P$2402, $A434='tagsBySource 1'!$A$3:$A$2402, 'tagsBySource 1'!P$3:P$2402&lt;&gt;"""")), """")"),"")</f>
        <v/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IFERROR(__xludf.DUMMYFUNCTION("IFERROR(JOIN("", "", FILTER('tagsBySource 1'!B$3:B$2402, $A435='tagsBySource 1'!$A$3:$A$2402, 'tagsBySource 1'!B$3:B$2402&lt;&gt;"""")), """")"),"")</f>
        <v/>
      </c>
      <c r="C435" s="1" t="str">
        <f ca="1">IFERROR(__xludf.DUMMYFUNCTION("IFERROR(JOIN("", "", FILTER('tagsBySource 1'!C$3:C$2402, $A435='tagsBySource 1'!$A$3:$A$2402, 'tagsBySource 1'!C$3:C$2402&lt;&gt;"""")), """")"),"")</f>
        <v/>
      </c>
      <c r="D435" s="1" t="str">
        <f ca="1">IFERROR(__xludf.DUMMYFUNCTION("IFERROR(JOIN("", "", FILTER('tagsBySource 1'!D$3:D$2402, $A435='tagsBySource 1'!$A$3:$A$2402, 'tagsBySource 1'!D$3:D$2402&lt;&gt;"""")), """")"),"historyTags")</f>
        <v>historyTags</v>
      </c>
      <c r="E435" s="1" t="str">
        <f ca="1">IFERROR(__xludf.DUMMYFUNCTION("IFERROR(JOIN("", "", FILTER('tagsBySource 1'!E$3:E$2402, $A435='tagsBySource 1'!$A$3:$A$2402, 'tagsBySource 1'!E$3:E$2402&lt;&gt;"""")), """")"),"historyTags")</f>
        <v>historyTags</v>
      </c>
      <c r="F435" s="1" t="str">
        <f ca="1">IFERROR(__xludf.DUMMYFUNCTION("IFERROR(JOIN("", "", FILTER('tagsBySource 1'!F$3:F$2402, $A435='tagsBySource 1'!$A$3:$A$2402, 'tagsBySource 1'!F$3:F$2402&lt;&gt;"""")), """")"),"historyTags")</f>
        <v>historyTags</v>
      </c>
      <c r="G435" s="1" t="str">
        <f ca="1">IFERROR(__xludf.DUMMYFUNCTION("IFERROR(JOIN("", "", FILTER('tagsBySource 1'!G$3:G$2402, $A435='tagsBySource 1'!$A$3:$A$2402, 'tagsBySource 1'!G$3:G$2402&lt;&gt;"""")), """")"),"historyTags")</f>
        <v>historyTags</v>
      </c>
      <c r="H435" s="1" t="str">
        <f ca="1">IFERROR(__xludf.DUMMYFUNCTION("IFERROR(JOIN("", "", FILTER('tagsBySource 1'!H$3:H$2402, $A435='tagsBySource 1'!$A$3:$A$2402, 'tagsBySource 1'!H$3:H$2402&lt;&gt;"""")), """")"),"historyTags")</f>
        <v>historyTags</v>
      </c>
      <c r="I435" s="1" t="str">
        <f ca="1">IFERROR(__xludf.DUMMYFUNCTION("IFERROR(JOIN("", "", FILTER('tagsBySource 1'!I$3:I$2402, $A435='tagsBySource 1'!$A$3:$A$2402, 'tagsBySource 1'!I$3:I$2402&lt;&gt;"""")), """")"),"historyTags")</f>
        <v>historyTags</v>
      </c>
      <c r="J435" s="1" t="str">
        <f ca="1">IFERROR(__xludf.DUMMYFUNCTION("IFERROR(JOIN("", "", FILTER('tagsBySource 1'!J$3:J$2402, $A435='tagsBySource 1'!$A$3:$A$2402, 'tagsBySource 1'!J$3:J$2402&lt;&gt;"""")), """")"),"historyTags")</f>
        <v>historyTags</v>
      </c>
      <c r="K435" s="1" t="str">
        <f ca="1">IFERROR(__xludf.DUMMYFUNCTION("IFERROR(JOIN("", "", FILTER('tagsBySource 1'!K$3:K$2402, $A435='tagsBySource 1'!$A$3:$A$2402, 'tagsBySource 1'!K$3:K$2402&lt;&gt;"""")), """")"),"historyTags")</f>
        <v>historyTags</v>
      </c>
      <c r="L435" s="1" t="str">
        <f ca="1">IFERROR(__xludf.DUMMYFUNCTION("IFERROR(JOIN("", "", FILTER('tagsBySource 1'!L$3:L$2402, $A435='tagsBySource 1'!$A$3:$A$2402, 'tagsBySource 1'!L$3:L$2402&lt;&gt;"""")), """")"),"historyTags")</f>
        <v>historyTags</v>
      </c>
      <c r="M435" s="1" t="str">
        <f ca="1">IFERROR(__xludf.DUMMYFUNCTION("IFERROR(JOIN("", "", FILTER('tagsBySource 1'!M$3:M$2402, $A435='tagsBySource 1'!$A$3:$A$2402, 'tagsBySource 1'!M$3:M$2402&lt;&gt;"""")), """")"),"historyTags")</f>
        <v>historyTags</v>
      </c>
      <c r="N435" s="1" t="str">
        <f ca="1">IFERROR(__xludf.DUMMYFUNCTION("IFERROR(JOIN("", "", FILTER('tagsBySource 1'!N$3:N$2402, $A435='tagsBySource 1'!$A$3:$A$2402, 'tagsBySource 1'!N$3:N$2402&lt;&gt;"""")), """")"),"historyTags")</f>
        <v>historyTags</v>
      </c>
      <c r="O435" s="1" t="str">
        <f ca="1">IFERROR(__xludf.DUMMYFUNCTION("IFERROR(JOIN("", "", FILTER('tagsBySource 1'!O$3:O$2402, $A435='tagsBySource 1'!$A$3:$A$2402, 'tagsBySource 1'!O$3:O$2402&lt;&gt;"""")), """")"),"historyTags")</f>
        <v>historyTags</v>
      </c>
      <c r="P435" s="1" t="str">
        <f ca="1">IFERROR(__xludf.DUMMYFUNCTION("IFERROR(JOIN("", "", FILTER('tagsBySource 1'!P$3:P$2402, $A435='tagsBySource 1'!$A$3:$A$2402, 'tagsBySource 1'!P$3:P$2402&lt;&gt;"""")), """")"),"")</f>
        <v/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IFERROR(__xludf.DUMMYFUNCTION("IFERROR(JOIN("", "", FILTER('tagsBySource 1'!B$3:B$2402, $A436='tagsBySource 1'!$A$3:$A$2402, 'tagsBySource 1'!B$3:B$2402&lt;&gt;"""")), """")"),"")</f>
        <v/>
      </c>
      <c r="C436" s="1" t="str">
        <f ca="1">IFERROR(__xludf.DUMMYFUNCTION("IFERROR(JOIN("", "", FILTER('tagsBySource 1'!C$3:C$2402, $A436='tagsBySource 1'!$A$3:$A$2402, 'tagsBySource 1'!C$3:C$2402&lt;&gt;"""")), """")"),"")</f>
        <v/>
      </c>
      <c r="D436" s="1" t="str">
        <f ca="1">IFERROR(__xludf.DUMMYFUNCTION("IFERROR(JOIN("", "", FILTER('tagsBySource 1'!D$3:D$2402, $A436='tagsBySource 1'!$A$3:$A$2402, 'tagsBySource 1'!D$3:D$2402&lt;&gt;"""")), """")"),"onchangeTags")</f>
        <v>onchangeTags</v>
      </c>
      <c r="E436" s="1" t="str">
        <f ca="1">IFERROR(__xludf.DUMMYFUNCTION("IFERROR(JOIN("", "", FILTER('tagsBySource 1'!E$3:E$2402, $A436='tagsBySource 1'!$A$3:$A$2402, 'tagsBySource 1'!E$3:E$2402&lt;&gt;"""")), """")"),"onchangeTags")</f>
        <v>onchangeTags</v>
      </c>
      <c r="F436" s="1" t="str">
        <f ca="1">IFERROR(__xludf.DUMMYFUNCTION("IFERROR(JOIN("", "", FILTER('tagsBySource 1'!F$3:F$2402, $A436='tagsBySource 1'!$A$3:$A$2402, 'tagsBySource 1'!F$3:F$2402&lt;&gt;"""")), """")"),"onchangeTags")</f>
        <v>onchangeTags</v>
      </c>
      <c r="G436" s="1" t="str">
        <f ca="1">IFERROR(__xludf.DUMMYFUNCTION("IFERROR(JOIN("", "", FILTER('tagsBySource 1'!G$3:G$2402, $A436='tagsBySource 1'!$A$3:$A$2402, 'tagsBySource 1'!G$3:G$2402&lt;&gt;"""")), """")"),"onchangeTags")</f>
        <v>onchangeTags</v>
      </c>
      <c r="H436" s="1" t="str">
        <f ca="1">IFERROR(__xludf.DUMMYFUNCTION("IFERROR(JOIN("", "", FILTER('tagsBySource 1'!H$3:H$2402, $A436='tagsBySource 1'!$A$3:$A$2402, 'tagsBySource 1'!H$3:H$2402&lt;&gt;"""")), """")"),"onchangeTags")</f>
        <v>onchangeTags</v>
      </c>
      <c r="I436" s="1" t="str">
        <f ca="1">IFERROR(__xludf.DUMMYFUNCTION("IFERROR(JOIN("", "", FILTER('tagsBySource 1'!I$3:I$2402, $A436='tagsBySource 1'!$A$3:$A$2402, 'tagsBySource 1'!I$3:I$2402&lt;&gt;"""")), """")"),"onchangeTags")</f>
        <v>onchangeTags</v>
      </c>
      <c r="J436" s="1" t="str">
        <f ca="1">IFERROR(__xludf.DUMMYFUNCTION("IFERROR(JOIN("", "", FILTER('tagsBySource 1'!J$3:J$2402, $A436='tagsBySource 1'!$A$3:$A$2402, 'tagsBySource 1'!J$3:J$2402&lt;&gt;"""")), """")"),"onchangeTags")</f>
        <v>onchangeTags</v>
      </c>
      <c r="K436" s="1" t="str">
        <f ca="1">IFERROR(__xludf.DUMMYFUNCTION("IFERROR(JOIN("", "", FILTER('tagsBySource 1'!K$3:K$2402, $A436='tagsBySource 1'!$A$3:$A$2402, 'tagsBySource 1'!K$3:K$2402&lt;&gt;"""")), """")"),"onchangeTags")</f>
        <v>onchangeTags</v>
      </c>
      <c r="L436" s="1" t="str">
        <f ca="1">IFERROR(__xludf.DUMMYFUNCTION("IFERROR(JOIN("", "", FILTER('tagsBySource 1'!L$3:L$2402, $A436='tagsBySource 1'!$A$3:$A$2402, 'tagsBySource 1'!L$3:L$2402&lt;&gt;"""")), """")"),"onchangeTags")</f>
        <v>onchangeTags</v>
      </c>
      <c r="M436" s="1" t="str">
        <f ca="1">IFERROR(__xludf.DUMMYFUNCTION("IFERROR(JOIN("", "", FILTER('tagsBySource 1'!M$3:M$2402, $A436='tagsBySource 1'!$A$3:$A$2402, 'tagsBySource 1'!M$3:M$2402&lt;&gt;"""")), """")"),"onchangeTags")</f>
        <v>onchangeTags</v>
      </c>
      <c r="N436" s="1" t="str">
        <f ca="1">IFERROR(__xludf.DUMMYFUNCTION("IFERROR(JOIN("", "", FILTER('tagsBySource 1'!N$3:N$2402, $A436='tagsBySource 1'!$A$3:$A$2402, 'tagsBySource 1'!N$3:N$2402&lt;&gt;"""")), """")"),"onchangeTags")</f>
        <v>onchangeTags</v>
      </c>
      <c r="O436" s="1" t="str">
        <f ca="1">IFERROR(__xludf.DUMMYFUNCTION("IFERROR(JOIN("", "", FILTER('tagsBySource 1'!O$3:O$2402, $A436='tagsBySource 1'!$A$3:$A$2402, 'tagsBySource 1'!O$3:O$2402&lt;&gt;"""")), """")"),"onchangeTags")</f>
        <v>onchangeTags</v>
      </c>
      <c r="P436" s="1" t="str">
        <f ca="1">IFERROR(__xludf.DUMMYFUNCTION("IFERROR(JOIN("", "", FILTER('tagsBySource 1'!P$3:P$2402, $A436='tagsBySource 1'!$A$3:$A$2402, 'tagsBySource 1'!P$3:P$2402&lt;&gt;"""")), """")"),"")</f>
        <v/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IFERROR(__xludf.DUMMYFUNCTION("IFERROR(JOIN("", "", FILTER('tagsBySource 1'!B$3:B$2402, $A437='tagsBySource 1'!$A$3:$A$2402, 'tagsBySource 1'!B$3:B$2402&lt;&gt;"""")), """")"),"")</f>
        <v/>
      </c>
      <c r="C437" s="1" t="str">
        <f ca="1">IFERROR(__xludf.DUMMYFUNCTION("IFERROR(JOIN("", "", FILTER('tagsBySource 1'!C$3:C$2402, $A437='tagsBySource 1'!$A$3:$A$2402, 'tagsBySource 1'!C$3:C$2402&lt;&gt;"""")), """")"),"")</f>
        <v/>
      </c>
      <c r="D437" s="1" t="str">
        <f ca="1">IFERROR(__xludf.DUMMYFUNCTION("IFERROR(JOIN("", "", FILTER('tagsBySource 1'!D$3:D$2402, $A437='tagsBySource 1'!$A$3:$A$2402, 'tagsBySource 1'!D$3:D$2402&lt;&gt;"""")), """")"),"onchangeTags")</f>
        <v>onchangeTags</v>
      </c>
      <c r="E437" s="1" t="str">
        <f ca="1">IFERROR(__xludf.DUMMYFUNCTION("IFERROR(JOIN("", "", FILTER('tagsBySource 1'!E$3:E$2402, $A437='tagsBySource 1'!$A$3:$A$2402, 'tagsBySource 1'!E$3:E$2402&lt;&gt;"""")), """")"),"onchangeTags")</f>
        <v>onchangeTags</v>
      </c>
      <c r="F437" s="1" t="str">
        <f ca="1">IFERROR(__xludf.DUMMYFUNCTION("IFERROR(JOIN("", "", FILTER('tagsBySource 1'!F$3:F$2402, $A437='tagsBySource 1'!$A$3:$A$2402, 'tagsBySource 1'!F$3:F$2402&lt;&gt;"""")), """")"),"onchangeTags")</f>
        <v>onchangeTags</v>
      </c>
      <c r="G437" s="1" t="str">
        <f ca="1">IFERROR(__xludf.DUMMYFUNCTION("IFERROR(JOIN("", "", FILTER('tagsBySource 1'!G$3:G$2402, $A437='tagsBySource 1'!$A$3:$A$2402, 'tagsBySource 1'!G$3:G$2402&lt;&gt;"""")), """")"),"onchangeTags")</f>
        <v>onchangeTags</v>
      </c>
      <c r="H437" s="1" t="str">
        <f ca="1">IFERROR(__xludf.DUMMYFUNCTION("IFERROR(JOIN("", "", FILTER('tagsBySource 1'!H$3:H$2402, $A437='tagsBySource 1'!$A$3:$A$2402, 'tagsBySource 1'!H$3:H$2402&lt;&gt;"""")), """")"),"onchangeTags")</f>
        <v>onchangeTags</v>
      </c>
      <c r="I437" s="1" t="str">
        <f ca="1">IFERROR(__xludf.DUMMYFUNCTION("IFERROR(JOIN("", "", FILTER('tagsBySource 1'!I$3:I$2402, $A437='tagsBySource 1'!$A$3:$A$2402, 'tagsBySource 1'!I$3:I$2402&lt;&gt;"""")), """")"),"onchangeTags")</f>
        <v>onchangeTags</v>
      </c>
      <c r="J437" s="1" t="str">
        <f ca="1">IFERROR(__xludf.DUMMYFUNCTION("IFERROR(JOIN("", "", FILTER('tagsBySource 1'!J$3:J$2402, $A437='tagsBySource 1'!$A$3:$A$2402, 'tagsBySource 1'!J$3:J$2402&lt;&gt;"""")), """")"),"onchangeTags")</f>
        <v>onchangeTags</v>
      </c>
      <c r="K437" s="1" t="str">
        <f ca="1">IFERROR(__xludf.DUMMYFUNCTION("IFERROR(JOIN("", "", FILTER('tagsBySource 1'!K$3:K$2402, $A437='tagsBySource 1'!$A$3:$A$2402, 'tagsBySource 1'!K$3:K$2402&lt;&gt;"""")), """")"),"onchangeTags")</f>
        <v>onchangeTags</v>
      </c>
      <c r="L437" s="1" t="str">
        <f ca="1">IFERROR(__xludf.DUMMYFUNCTION("IFERROR(JOIN("", "", FILTER('tagsBySource 1'!L$3:L$2402, $A437='tagsBySource 1'!$A$3:$A$2402, 'tagsBySource 1'!L$3:L$2402&lt;&gt;"""")), """")"),"onchangeTags")</f>
        <v>onchangeTags</v>
      </c>
      <c r="M437" s="1" t="str">
        <f ca="1">IFERROR(__xludf.DUMMYFUNCTION("IFERROR(JOIN("", "", FILTER('tagsBySource 1'!M$3:M$2402, $A437='tagsBySource 1'!$A$3:$A$2402, 'tagsBySource 1'!M$3:M$2402&lt;&gt;"""")), """")"),"onchangeTags")</f>
        <v>onchangeTags</v>
      </c>
      <c r="N437" s="1" t="str">
        <f ca="1">IFERROR(__xludf.DUMMYFUNCTION("IFERROR(JOIN("", "", FILTER('tagsBySource 1'!N$3:N$2402, $A437='tagsBySource 1'!$A$3:$A$2402, 'tagsBySource 1'!N$3:N$2402&lt;&gt;"""")), """")"),"onchangeTags")</f>
        <v>onchangeTags</v>
      </c>
      <c r="O437" s="1" t="str">
        <f ca="1">IFERROR(__xludf.DUMMYFUNCTION("IFERROR(JOIN("", "", FILTER('tagsBySource 1'!O$3:O$2402, $A437='tagsBySource 1'!$A$3:$A$2402, 'tagsBySource 1'!O$3:O$2402&lt;&gt;"""")), """")"),"onchangeTags")</f>
        <v>onchangeTags</v>
      </c>
      <c r="P437" s="1" t="str">
        <f ca="1">IFERROR(__xludf.DUMMYFUNCTION("IFERROR(JOIN("", "", FILTER('tagsBySource 1'!P$3:P$2402, $A437='tagsBySource 1'!$A$3:$A$2402, 'tagsBySource 1'!P$3:P$2402&lt;&gt;"""")), """")"),"")</f>
        <v/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IFERROR(__xludf.DUMMYFUNCTION("IFERROR(JOIN("", "", FILTER('tagsBySource 1'!B$3:B$2402, $A438='tagsBySource 1'!$A$3:$A$2402, 'tagsBySource 1'!B$3:B$2402&lt;&gt;"""")), """")"),"")</f>
        <v/>
      </c>
      <c r="C438" s="1" t="str">
        <f ca="1">IFERROR(__xludf.DUMMYFUNCTION("IFERROR(JOIN("", "", FILTER('tagsBySource 1'!C$3:C$2402, $A438='tagsBySource 1'!$A$3:$A$2402, 'tagsBySource 1'!C$3:C$2402&lt;&gt;"""")), """")"),"")</f>
        <v/>
      </c>
      <c r="D438" s="1" t="str">
        <f ca="1">IFERROR(__xludf.DUMMYFUNCTION("IFERROR(JOIN("", "", FILTER('tagsBySource 1'!D$3:D$2402, $A438='tagsBySource 1'!$A$3:$A$2402, 'tagsBySource 1'!D$3:D$2402&lt;&gt;"""")), """")"),"onchangeTags")</f>
        <v>onchangeTags</v>
      </c>
      <c r="E438" s="1" t="str">
        <f ca="1">IFERROR(__xludf.DUMMYFUNCTION("IFERROR(JOIN("", "", FILTER('tagsBySource 1'!E$3:E$2402, $A438='tagsBySource 1'!$A$3:$A$2402, 'tagsBySource 1'!E$3:E$2402&lt;&gt;"""")), """")"),"onchangeTags")</f>
        <v>onchangeTags</v>
      </c>
      <c r="F438" s="1" t="str">
        <f ca="1">IFERROR(__xludf.DUMMYFUNCTION("IFERROR(JOIN("", "", FILTER('tagsBySource 1'!F$3:F$2402, $A438='tagsBySource 1'!$A$3:$A$2402, 'tagsBySource 1'!F$3:F$2402&lt;&gt;"""")), """")"),"onchangeTags")</f>
        <v>onchangeTags</v>
      </c>
      <c r="G438" s="1" t="str">
        <f ca="1">IFERROR(__xludf.DUMMYFUNCTION("IFERROR(JOIN("", "", FILTER('tagsBySource 1'!G$3:G$2402, $A438='tagsBySource 1'!$A$3:$A$2402, 'tagsBySource 1'!G$3:G$2402&lt;&gt;"""")), """")"),"onchangeTags")</f>
        <v>onchangeTags</v>
      </c>
      <c r="H438" s="1" t="str">
        <f ca="1">IFERROR(__xludf.DUMMYFUNCTION("IFERROR(JOIN("", "", FILTER('tagsBySource 1'!H$3:H$2402, $A438='tagsBySource 1'!$A$3:$A$2402, 'tagsBySource 1'!H$3:H$2402&lt;&gt;"""")), """")"),"onchangeTags")</f>
        <v>onchangeTags</v>
      </c>
      <c r="I438" s="1" t="str">
        <f ca="1">IFERROR(__xludf.DUMMYFUNCTION("IFERROR(JOIN("", "", FILTER('tagsBySource 1'!I$3:I$2402, $A438='tagsBySource 1'!$A$3:$A$2402, 'tagsBySource 1'!I$3:I$2402&lt;&gt;"""")), """")"),"onchangeTags")</f>
        <v>onchangeTags</v>
      </c>
      <c r="J438" s="1" t="str">
        <f ca="1">IFERROR(__xludf.DUMMYFUNCTION("IFERROR(JOIN("", "", FILTER('tagsBySource 1'!J$3:J$2402, $A438='tagsBySource 1'!$A$3:$A$2402, 'tagsBySource 1'!J$3:J$2402&lt;&gt;"""")), """")"),"onchangeTags")</f>
        <v>onchangeTags</v>
      </c>
      <c r="K438" s="1" t="str">
        <f ca="1">IFERROR(__xludf.DUMMYFUNCTION("IFERROR(JOIN("", "", FILTER('tagsBySource 1'!K$3:K$2402, $A438='tagsBySource 1'!$A$3:$A$2402, 'tagsBySource 1'!K$3:K$2402&lt;&gt;"""")), """")"),"onchangeTags")</f>
        <v>onchangeTags</v>
      </c>
      <c r="L438" s="1" t="str">
        <f ca="1">IFERROR(__xludf.DUMMYFUNCTION("IFERROR(JOIN("", "", FILTER('tagsBySource 1'!L$3:L$2402, $A438='tagsBySource 1'!$A$3:$A$2402, 'tagsBySource 1'!L$3:L$2402&lt;&gt;"""")), """")"),"onchangeTags")</f>
        <v>onchangeTags</v>
      </c>
      <c r="M438" s="1" t="str">
        <f ca="1">IFERROR(__xludf.DUMMYFUNCTION("IFERROR(JOIN("", "", FILTER('tagsBySource 1'!M$3:M$2402, $A438='tagsBySource 1'!$A$3:$A$2402, 'tagsBySource 1'!M$3:M$2402&lt;&gt;"""")), """")"),"onchangeTags")</f>
        <v>onchangeTags</v>
      </c>
      <c r="N438" s="1" t="str">
        <f ca="1">IFERROR(__xludf.DUMMYFUNCTION("IFERROR(JOIN("", "", FILTER('tagsBySource 1'!N$3:N$2402, $A438='tagsBySource 1'!$A$3:$A$2402, 'tagsBySource 1'!N$3:N$2402&lt;&gt;"""")), """")"),"onchangeTags")</f>
        <v>onchangeTags</v>
      </c>
      <c r="O438" s="1" t="str">
        <f ca="1">IFERROR(__xludf.DUMMYFUNCTION("IFERROR(JOIN("", "", FILTER('tagsBySource 1'!O$3:O$2402, $A438='tagsBySource 1'!$A$3:$A$2402, 'tagsBySource 1'!O$3:O$2402&lt;&gt;"""")), """")"),"onchangeTags")</f>
        <v>onchangeTags</v>
      </c>
      <c r="P438" s="1" t="str">
        <f ca="1">IFERROR(__xludf.DUMMYFUNCTION("IFERROR(JOIN("", "", FILTER('tagsBySource 1'!P$3:P$2402, $A438='tagsBySource 1'!$A$3:$A$2402, 'tagsBySource 1'!P$3:P$2402&lt;&gt;"""")), """")"),"")</f>
        <v/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IFERROR(__xludf.DUMMYFUNCTION("IFERROR(JOIN("", "", FILTER('tagsBySource 1'!B$3:B$2402, $A439='tagsBySource 1'!$A$3:$A$2402, 'tagsBySource 1'!B$3:B$2402&lt;&gt;"""")), """")"),"")</f>
        <v/>
      </c>
      <c r="C439" s="1" t="str">
        <f ca="1">IFERROR(__xludf.DUMMYFUNCTION("IFERROR(JOIN("", "", FILTER('tagsBySource 1'!C$3:C$2402, $A439='tagsBySource 1'!$A$3:$A$2402, 'tagsBySource 1'!C$3:C$2402&lt;&gt;"""")), """")"),"")</f>
        <v/>
      </c>
      <c r="D439" s="1" t="str">
        <f ca="1">IFERROR(__xludf.DUMMYFUNCTION("IFERROR(JOIN("", "", FILTER('tagsBySource 1'!D$3:D$2402, $A439='tagsBySource 1'!$A$3:$A$2402, 'tagsBySource 1'!D$3:D$2402&lt;&gt;"""")), """")"),"procTags")</f>
        <v>procTags</v>
      </c>
      <c r="E439" s="1" t="str">
        <f ca="1">IFERROR(__xludf.DUMMYFUNCTION("IFERROR(JOIN("", "", FILTER('tagsBySource 1'!E$3:E$2402, $A439='tagsBySource 1'!$A$3:$A$2402, 'tagsBySource 1'!E$3:E$2402&lt;&gt;"""")), """")"),"procTags")</f>
        <v>procTags</v>
      </c>
      <c r="F439" s="1" t="str">
        <f ca="1">IFERROR(__xludf.DUMMYFUNCTION("IFERROR(JOIN("", "", FILTER('tagsBySource 1'!F$3:F$2402, $A439='tagsBySource 1'!$A$3:$A$2402, 'tagsBySource 1'!F$3:F$2402&lt;&gt;"""")), """")"),"procTags")</f>
        <v>procTags</v>
      </c>
      <c r="G439" s="1" t="str">
        <f ca="1">IFERROR(__xludf.DUMMYFUNCTION("IFERROR(JOIN("", "", FILTER('tagsBySource 1'!G$3:G$2402, $A439='tagsBySource 1'!$A$3:$A$2402, 'tagsBySource 1'!G$3:G$2402&lt;&gt;"""")), """")"),"procTags")</f>
        <v>procTags</v>
      </c>
      <c r="H439" s="1" t="str">
        <f ca="1">IFERROR(__xludf.DUMMYFUNCTION("IFERROR(JOIN("", "", FILTER('tagsBySource 1'!H$3:H$2402, $A439='tagsBySource 1'!$A$3:$A$2402, 'tagsBySource 1'!H$3:H$2402&lt;&gt;"""")), """")"),"procTags")</f>
        <v>procTags</v>
      </c>
      <c r="I439" s="1" t="str">
        <f ca="1">IFERROR(__xludf.DUMMYFUNCTION("IFERROR(JOIN("", "", FILTER('tagsBySource 1'!I$3:I$2402, $A439='tagsBySource 1'!$A$3:$A$2402, 'tagsBySource 1'!I$3:I$2402&lt;&gt;"""")), """")"),"procTags")</f>
        <v>procTags</v>
      </c>
      <c r="J439" s="1" t="str">
        <f ca="1">IFERROR(__xludf.DUMMYFUNCTION("IFERROR(JOIN("", "", FILTER('tagsBySource 1'!J$3:J$2402, $A439='tagsBySource 1'!$A$3:$A$2402, 'tagsBySource 1'!J$3:J$2402&lt;&gt;"""")), """")"),"procTags")</f>
        <v>procTags</v>
      </c>
      <c r="K439" s="1" t="str">
        <f ca="1">IFERROR(__xludf.DUMMYFUNCTION("IFERROR(JOIN("", "", FILTER('tagsBySource 1'!K$3:K$2402, $A439='tagsBySource 1'!$A$3:$A$2402, 'tagsBySource 1'!K$3:K$2402&lt;&gt;"""")), """")"),"procTags")</f>
        <v>procTags</v>
      </c>
      <c r="L439" s="1" t="str">
        <f ca="1">IFERROR(__xludf.DUMMYFUNCTION("IFERROR(JOIN("", "", FILTER('tagsBySource 1'!L$3:L$2402, $A439='tagsBySource 1'!$A$3:$A$2402, 'tagsBySource 1'!L$3:L$2402&lt;&gt;"""")), """")"),"procTags")</f>
        <v>procTags</v>
      </c>
      <c r="M439" s="1" t="str">
        <f ca="1">IFERROR(__xludf.DUMMYFUNCTION("IFERROR(JOIN("", "", FILTER('tagsBySource 1'!M$3:M$2402, $A439='tagsBySource 1'!$A$3:$A$2402, 'tagsBySource 1'!M$3:M$2402&lt;&gt;"""")), """")"),"procTags")</f>
        <v>procTags</v>
      </c>
      <c r="N439" s="1" t="str">
        <f ca="1">IFERROR(__xludf.DUMMYFUNCTION("IFERROR(JOIN("", "", FILTER('tagsBySource 1'!N$3:N$2402, $A439='tagsBySource 1'!$A$3:$A$2402, 'tagsBySource 1'!N$3:N$2402&lt;&gt;"""")), """")"),"procTags")</f>
        <v>procTags</v>
      </c>
      <c r="O439" s="1" t="str">
        <f ca="1">IFERROR(__xludf.DUMMYFUNCTION("IFERROR(JOIN("", "", FILTER('tagsBySource 1'!O$3:O$2402, $A439='tagsBySource 1'!$A$3:$A$2402, 'tagsBySource 1'!O$3:O$2402&lt;&gt;"""")), """")"),"procTags")</f>
        <v>procTags</v>
      </c>
      <c r="P439" s="1" t="str">
        <f ca="1">IFERROR(__xludf.DUMMYFUNCTION("IFERROR(JOIN("", "", FILTER('tagsBySource 1'!P$3:P$2402, $A439='tagsBySource 1'!$A$3:$A$2402, 'tagsBySource 1'!P$3:P$2402&lt;&gt;"""")), """")"),"")</f>
        <v/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IFERROR(__xludf.DUMMYFUNCTION("IFERROR(JOIN("", "", FILTER('tagsBySource 1'!B$3:B$2402, $A440='tagsBySource 1'!$A$3:$A$2402, 'tagsBySource 1'!B$3:B$2402&lt;&gt;"""")), """")"),"")</f>
        <v/>
      </c>
      <c r="C440" s="1" t="str">
        <f ca="1">IFERROR(__xludf.DUMMYFUNCTION("IFERROR(JOIN("", "", FILTER('tagsBySource 1'!C$3:C$2402, $A440='tagsBySource 1'!$A$3:$A$2402, 'tagsBySource 1'!C$3:C$2402&lt;&gt;"""")), """")"),"")</f>
        <v/>
      </c>
      <c r="D440" s="1" t="str">
        <f ca="1">IFERROR(__xludf.DUMMYFUNCTION("IFERROR(JOIN("", "", FILTER('tagsBySource 1'!D$3:D$2402, $A440='tagsBySource 1'!$A$3:$A$2402, 'tagsBySource 1'!D$3:D$2402&lt;&gt;"""")), """")"),"historyTags")</f>
        <v>historyTags</v>
      </c>
      <c r="E440" s="1" t="str">
        <f ca="1">IFERROR(__xludf.DUMMYFUNCTION("IFERROR(JOIN("", "", FILTER('tagsBySource 1'!E$3:E$2402, $A440='tagsBySource 1'!$A$3:$A$2402, 'tagsBySource 1'!E$3:E$2402&lt;&gt;"""")), """")"),"historyTags")</f>
        <v>historyTags</v>
      </c>
      <c r="F440" s="1" t="str">
        <f ca="1">IFERROR(__xludf.DUMMYFUNCTION("IFERROR(JOIN("", "", FILTER('tagsBySource 1'!F$3:F$2402, $A440='tagsBySource 1'!$A$3:$A$2402, 'tagsBySource 1'!F$3:F$2402&lt;&gt;"""")), """")"),"historyTags")</f>
        <v>historyTags</v>
      </c>
      <c r="G440" s="1" t="str">
        <f ca="1">IFERROR(__xludf.DUMMYFUNCTION("IFERROR(JOIN("", "", FILTER('tagsBySource 1'!G$3:G$2402, $A440='tagsBySource 1'!$A$3:$A$2402, 'tagsBySource 1'!G$3:G$2402&lt;&gt;"""")), """")"),"historyTags")</f>
        <v>historyTags</v>
      </c>
      <c r="H440" s="1" t="str">
        <f ca="1">IFERROR(__xludf.DUMMYFUNCTION("IFERROR(JOIN("", "", FILTER('tagsBySource 1'!H$3:H$2402, $A440='tagsBySource 1'!$A$3:$A$2402, 'tagsBySource 1'!H$3:H$2402&lt;&gt;"""")), """")"),"historyTags")</f>
        <v>historyTags</v>
      </c>
      <c r="I440" s="1" t="str">
        <f ca="1">IFERROR(__xludf.DUMMYFUNCTION("IFERROR(JOIN("", "", FILTER('tagsBySource 1'!I$3:I$2402, $A440='tagsBySource 1'!$A$3:$A$2402, 'tagsBySource 1'!I$3:I$2402&lt;&gt;"""")), """")"),"historyTags")</f>
        <v>historyTags</v>
      </c>
      <c r="J440" s="1" t="str">
        <f ca="1">IFERROR(__xludf.DUMMYFUNCTION("IFERROR(JOIN("", "", FILTER('tagsBySource 1'!J$3:J$2402, $A440='tagsBySource 1'!$A$3:$A$2402, 'tagsBySource 1'!J$3:J$2402&lt;&gt;"""")), """")"),"historyTags")</f>
        <v>historyTags</v>
      </c>
      <c r="K440" s="1" t="str">
        <f ca="1">IFERROR(__xludf.DUMMYFUNCTION("IFERROR(JOIN("", "", FILTER('tagsBySource 1'!K$3:K$2402, $A440='tagsBySource 1'!$A$3:$A$2402, 'tagsBySource 1'!K$3:K$2402&lt;&gt;"""")), """")"),"historyTags")</f>
        <v>historyTags</v>
      </c>
      <c r="L440" s="1" t="str">
        <f ca="1">IFERROR(__xludf.DUMMYFUNCTION("IFERROR(JOIN("", "", FILTER('tagsBySource 1'!L$3:L$2402, $A440='tagsBySource 1'!$A$3:$A$2402, 'tagsBySource 1'!L$3:L$2402&lt;&gt;"""")), """")"),"historyTags")</f>
        <v>historyTags</v>
      </c>
      <c r="M440" s="1" t="str">
        <f ca="1">IFERROR(__xludf.DUMMYFUNCTION("IFERROR(JOIN("", "", FILTER('tagsBySource 1'!M$3:M$2402, $A440='tagsBySource 1'!$A$3:$A$2402, 'tagsBySource 1'!M$3:M$2402&lt;&gt;"""")), """")"),"historyTags")</f>
        <v>historyTags</v>
      </c>
      <c r="N440" s="1" t="str">
        <f ca="1">IFERROR(__xludf.DUMMYFUNCTION("IFERROR(JOIN("", "", FILTER('tagsBySource 1'!N$3:N$2402, $A440='tagsBySource 1'!$A$3:$A$2402, 'tagsBySource 1'!N$3:N$2402&lt;&gt;"""")), """")"),"historyTags")</f>
        <v>historyTags</v>
      </c>
      <c r="O440" s="1" t="str">
        <f ca="1">IFERROR(__xludf.DUMMYFUNCTION("IFERROR(JOIN("", "", FILTER('tagsBySource 1'!O$3:O$2402, $A440='tagsBySource 1'!$A$3:$A$2402, 'tagsBySource 1'!O$3:O$2402&lt;&gt;"""")), """")"),"historyTags")</f>
        <v>historyTags</v>
      </c>
      <c r="P440" s="1" t="str">
        <f ca="1">IFERROR(__xludf.DUMMYFUNCTION("IFERROR(JOIN("", "", FILTER('tagsBySource 1'!P$3:P$2402, $A440='tagsBySource 1'!$A$3:$A$2402, 'tagsBySource 1'!P$3:P$2402&lt;&gt;"""")), """")"),"")</f>
        <v/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IFERROR(__xludf.DUMMYFUNCTION("IFERROR(JOIN("", "", FILTER('tagsBySource 1'!B$3:B$2402, $A441='tagsBySource 1'!$A$3:$A$2402, 'tagsBySource 1'!B$3:B$2402&lt;&gt;"""")), """")"),"")</f>
        <v/>
      </c>
      <c r="C441" s="1" t="str">
        <f ca="1">IFERROR(__xludf.DUMMYFUNCTION("IFERROR(JOIN("", "", FILTER('tagsBySource 1'!C$3:C$2402, $A441='tagsBySource 1'!$A$3:$A$2402, 'tagsBySource 1'!C$3:C$2402&lt;&gt;"""")), """")"),"")</f>
        <v/>
      </c>
      <c r="D441" s="1" t="str">
        <f ca="1">IFERROR(__xludf.DUMMYFUNCTION("IFERROR(JOIN("", "", FILTER('tagsBySource 1'!D$3:D$2402, $A441='tagsBySource 1'!$A$3:$A$2402, 'tagsBySource 1'!D$3:D$2402&lt;&gt;"""")), """")"),"historyTags")</f>
        <v>historyTags</v>
      </c>
      <c r="E441" s="1" t="str">
        <f ca="1">IFERROR(__xludf.DUMMYFUNCTION("IFERROR(JOIN("", "", FILTER('tagsBySource 1'!E$3:E$2402, $A441='tagsBySource 1'!$A$3:$A$2402, 'tagsBySource 1'!E$3:E$2402&lt;&gt;"""")), """")"),"historyTags")</f>
        <v>historyTags</v>
      </c>
      <c r="F441" s="1" t="str">
        <f ca="1">IFERROR(__xludf.DUMMYFUNCTION("IFERROR(JOIN("", "", FILTER('tagsBySource 1'!F$3:F$2402, $A441='tagsBySource 1'!$A$3:$A$2402, 'tagsBySource 1'!F$3:F$2402&lt;&gt;"""")), """")"),"historyTags")</f>
        <v>historyTags</v>
      </c>
      <c r="G441" s="1" t="str">
        <f ca="1">IFERROR(__xludf.DUMMYFUNCTION("IFERROR(JOIN("", "", FILTER('tagsBySource 1'!G$3:G$2402, $A441='tagsBySource 1'!$A$3:$A$2402, 'tagsBySource 1'!G$3:G$2402&lt;&gt;"""")), """")"),"historyTags")</f>
        <v>historyTags</v>
      </c>
      <c r="H441" s="1" t="str">
        <f ca="1">IFERROR(__xludf.DUMMYFUNCTION("IFERROR(JOIN("", "", FILTER('tagsBySource 1'!H$3:H$2402, $A441='tagsBySource 1'!$A$3:$A$2402, 'tagsBySource 1'!H$3:H$2402&lt;&gt;"""")), """")"),"historyTags")</f>
        <v>historyTags</v>
      </c>
      <c r="I441" s="1" t="str">
        <f ca="1">IFERROR(__xludf.DUMMYFUNCTION("IFERROR(JOIN("", "", FILTER('tagsBySource 1'!I$3:I$2402, $A441='tagsBySource 1'!$A$3:$A$2402, 'tagsBySource 1'!I$3:I$2402&lt;&gt;"""")), """")"),"historyTags")</f>
        <v>historyTags</v>
      </c>
      <c r="J441" s="1" t="str">
        <f ca="1">IFERROR(__xludf.DUMMYFUNCTION("IFERROR(JOIN("", "", FILTER('tagsBySource 1'!J$3:J$2402, $A441='tagsBySource 1'!$A$3:$A$2402, 'tagsBySource 1'!J$3:J$2402&lt;&gt;"""")), """")"),"historyTags")</f>
        <v>historyTags</v>
      </c>
      <c r="K441" s="1" t="str">
        <f ca="1">IFERROR(__xludf.DUMMYFUNCTION("IFERROR(JOIN("", "", FILTER('tagsBySource 1'!K$3:K$2402, $A441='tagsBySource 1'!$A$3:$A$2402, 'tagsBySource 1'!K$3:K$2402&lt;&gt;"""")), """")"),"historyTags")</f>
        <v>historyTags</v>
      </c>
      <c r="L441" s="1" t="str">
        <f ca="1">IFERROR(__xludf.DUMMYFUNCTION("IFERROR(JOIN("", "", FILTER('tagsBySource 1'!L$3:L$2402, $A441='tagsBySource 1'!$A$3:$A$2402, 'tagsBySource 1'!L$3:L$2402&lt;&gt;"""")), """")"),"historyTags")</f>
        <v>historyTags</v>
      </c>
      <c r="M441" s="1" t="str">
        <f ca="1">IFERROR(__xludf.DUMMYFUNCTION("IFERROR(JOIN("", "", FILTER('tagsBySource 1'!M$3:M$2402, $A441='tagsBySource 1'!$A$3:$A$2402, 'tagsBySource 1'!M$3:M$2402&lt;&gt;"""")), """")"),"historyTags")</f>
        <v>historyTags</v>
      </c>
      <c r="N441" s="1" t="str">
        <f ca="1">IFERROR(__xludf.DUMMYFUNCTION("IFERROR(JOIN("", "", FILTER('tagsBySource 1'!N$3:N$2402, $A441='tagsBySource 1'!$A$3:$A$2402, 'tagsBySource 1'!N$3:N$2402&lt;&gt;"""")), """")"),"historyTags")</f>
        <v>historyTags</v>
      </c>
      <c r="O441" s="1" t="str">
        <f ca="1">IFERROR(__xludf.DUMMYFUNCTION("IFERROR(JOIN("", "", FILTER('tagsBySource 1'!O$3:O$2402, $A441='tagsBySource 1'!$A$3:$A$2402, 'tagsBySource 1'!O$3:O$2402&lt;&gt;"""")), """")"),"historyTags")</f>
        <v>historyTags</v>
      </c>
      <c r="P441" s="1" t="str">
        <f ca="1">IFERROR(__xludf.DUMMYFUNCTION("IFERROR(JOIN("", "", FILTER('tagsBySource 1'!P$3:P$2402, $A441='tagsBySource 1'!$A$3:$A$2402, 'tagsBySource 1'!P$3:P$2402&lt;&gt;"""")), """")"),"")</f>
        <v/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IFERROR(__xludf.DUMMYFUNCTION("IFERROR(JOIN("", "", FILTER('tagsBySource 1'!B$3:B$2402, $A442='tagsBySource 1'!$A$3:$A$2402, 'tagsBySource 1'!B$3:B$2402&lt;&gt;"""")), """")"),"")</f>
        <v/>
      </c>
      <c r="C442" s="1" t="str">
        <f ca="1">IFERROR(__xludf.DUMMYFUNCTION("IFERROR(JOIN("", "", FILTER('tagsBySource 1'!C$3:C$2402, $A442='tagsBySource 1'!$A$3:$A$2402, 'tagsBySource 1'!C$3:C$2402&lt;&gt;"""")), """")"),"")</f>
        <v/>
      </c>
      <c r="D442" s="1" t="str">
        <f ca="1">IFERROR(__xludf.DUMMYFUNCTION("IFERROR(JOIN("", "", FILTER('tagsBySource 1'!D$3:D$2402, $A442='tagsBySource 1'!$A$3:$A$2402, 'tagsBySource 1'!D$3:D$2402&lt;&gt;"""")), """")"),"onchangeTags")</f>
        <v>onchangeTags</v>
      </c>
      <c r="E442" s="1" t="str">
        <f ca="1">IFERROR(__xludf.DUMMYFUNCTION("IFERROR(JOIN("", "", FILTER('tagsBySource 1'!E$3:E$2402, $A442='tagsBySource 1'!$A$3:$A$2402, 'tagsBySource 1'!E$3:E$2402&lt;&gt;"""")), """")"),"onchangeTags")</f>
        <v>onchangeTags</v>
      </c>
      <c r="F442" s="1" t="str">
        <f ca="1">IFERROR(__xludf.DUMMYFUNCTION("IFERROR(JOIN("", "", FILTER('tagsBySource 1'!F$3:F$2402, $A442='tagsBySource 1'!$A$3:$A$2402, 'tagsBySource 1'!F$3:F$2402&lt;&gt;"""")), """")"),"onchangeTags")</f>
        <v>onchangeTags</v>
      </c>
      <c r="G442" s="1" t="str">
        <f ca="1">IFERROR(__xludf.DUMMYFUNCTION("IFERROR(JOIN("", "", FILTER('tagsBySource 1'!G$3:G$2402, $A442='tagsBySource 1'!$A$3:$A$2402, 'tagsBySource 1'!G$3:G$2402&lt;&gt;"""")), """")"),"onchangeTags")</f>
        <v>onchangeTags</v>
      </c>
      <c r="H442" s="1" t="str">
        <f ca="1">IFERROR(__xludf.DUMMYFUNCTION("IFERROR(JOIN("", "", FILTER('tagsBySource 1'!H$3:H$2402, $A442='tagsBySource 1'!$A$3:$A$2402, 'tagsBySource 1'!H$3:H$2402&lt;&gt;"""")), """")"),"onchangeTags")</f>
        <v>onchangeTags</v>
      </c>
      <c r="I442" s="1" t="str">
        <f ca="1">IFERROR(__xludf.DUMMYFUNCTION("IFERROR(JOIN("", "", FILTER('tagsBySource 1'!I$3:I$2402, $A442='tagsBySource 1'!$A$3:$A$2402, 'tagsBySource 1'!I$3:I$2402&lt;&gt;"""")), """")"),"onchangeTags")</f>
        <v>onchangeTags</v>
      </c>
      <c r="J442" s="1" t="str">
        <f ca="1">IFERROR(__xludf.DUMMYFUNCTION("IFERROR(JOIN("", "", FILTER('tagsBySource 1'!J$3:J$2402, $A442='tagsBySource 1'!$A$3:$A$2402, 'tagsBySource 1'!J$3:J$2402&lt;&gt;"""")), """")"),"onchangeTags")</f>
        <v>onchangeTags</v>
      </c>
      <c r="K442" s="1" t="str">
        <f ca="1">IFERROR(__xludf.DUMMYFUNCTION("IFERROR(JOIN("", "", FILTER('tagsBySource 1'!K$3:K$2402, $A442='tagsBySource 1'!$A$3:$A$2402, 'tagsBySource 1'!K$3:K$2402&lt;&gt;"""")), """")"),"onchangeTags")</f>
        <v>onchangeTags</v>
      </c>
      <c r="L442" s="1" t="str">
        <f ca="1">IFERROR(__xludf.DUMMYFUNCTION("IFERROR(JOIN("", "", FILTER('tagsBySource 1'!L$3:L$2402, $A442='tagsBySource 1'!$A$3:$A$2402, 'tagsBySource 1'!L$3:L$2402&lt;&gt;"""")), """")"),"procTags")</f>
        <v>procTags</v>
      </c>
      <c r="M442" s="1" t="str">
        <f ca="1">IFERROR(__xludf.DUMMYFUNCTION("IFERROR(JOIN("", "", FILTER('tagsBySource 1'!M$3:M$2402, $A442='tagsBySource 1'!$A$3:$A$2402, 'tagsBySource 1'!M$3:M$2402&lt;&gt;"""")), """")"),"onchangeTags")</f>
        <v>onchangeTags</v>
      </c>
      <c r="N442" s="1" t="str">
        <f ca="1">IFERROR(__xludf.DUMMYFUNCTION("IFERROR(JOIN("", "", FILTER('tagsBySource 1'!N$3:N$2402, $A442='tagsBySource 1'!$A$3:$A$2402, 'tagsBySource 1'!N$3:N$2402&lt;&gt;"""")), """")"),"onchangeTags")</f>
        <v>onchangeTags</v>
      </c>
      <c r="O442" s="1" t="str">
        <f ca="1">IFERROR(__xludf.DUMMYFUNCTION("IFERROR(JOIN("", "", FILTER('tagsBySource 1'!O$3:O$2402, $A442='tagsBySource 1'!$A$3:$A$2402, 'tagsBySource 1'!O$3:O$2402&lt;&gt;"""")), """")"),"onchangeTags")</f>
        <v>onchangeTags</v>
      </c>
      <c r="P442" s="1" t="str">
        <f ca="1">IFERROR(__xludf.DUMMYFUNCTION("IFERROR(JOIN("", "", FILTER('tagsBySource 1'!P$3:P$2402, $A442='tagsBySource 1'!$A$3:$A$2402, 'tagsBySource 1'!P$3:P$2402&lt;&gt;"""")), """")"),"")</f>
        <v/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IFERROR(__xludf.DUMMYFUNCTION("IFERROR(JOIN("", "", FILTER('tagsBySource 1'!B$3:B$2402, $A443='tagsBySource 1'!$A$3:$A$2402, 'tagsBySource 1'!B$3:B$2402&lt;&gt;"""")), """")"),"")</f>
        <v/>
      </c>
      <c r="C443" s="1" t="str">
        <f ca="1">IFERROR(__xludf.DUMMYFUNCTION("IFERROR(JOIN("", "", FILTER('tagsBySource 1'!C$3:C$2402, $A443='tagsBySource 1'!$A$3:$A$2402, 'tagsBySource 1'!C$3:C$2402&lt;&gt;"""")), """")"),"")</f>
        <v/>
      </c>
      <c r="D443" s="1" t="str">
        <f ca="1">IFERROR(__xludf.DUMMYFUNCTION("IFERROR(JOIN("", "", FILTER('tagsBySource 1'!D$3:D$2402, $A443='tagsBySource 1'!$A$3:$A$2402, 'tagsBySource 1'!D$3:D$2402&lt;&gt;"""")), """")"),"onchangeTags")</f>
        <v>onchangeTags</v>
      </c>
      <c r="E443" s="1" t="str">
        <f ca="1">IFERROR(__xludf.DUMMYFUNCTION("IFERROR(JOIN("", "", FILTER('tagsBySource 1'!E$3:E$2402, $A443='tagsBySource 1'!$A$3:$A$2402, 'tagsBySource 1'!E$3:E$2402&lt;&gt;"""")), """")"),"onchangeTags")</f>
        <v>onchangeTags</v>
      </c>
      <c r="F443" s="1" t="str">
        <f ca="1">IFERROR(__xludf.DUMMYFUNCTION("IFERROR(JOIN("", "", FILTER('tagsBySource 1'!F$3:F$2402, $A443='tagsBySource 1'!$A$3:$A$2402, 'tagsBySource 1'!F$3:F$2402&lt;&gt;"""")), """")"),"onchangeTags")</f>
        <v>onchangeTags</v>
      </c>
      <c r="G443" s="1" t="str">
        <f ca="1">IFERROR(__xludf.DUMMYFUNCTION("IFERROR(JOIN("", "", FILTER('tagsBySource 1'!G$3:G$2402, $A443='tagsBySource 1'!$A$3:$A$2402, 'tagsBySource 1'!G$3:G$2402&lt;&gt;"""")), """")"),"onchangeTags")</f>
        <v>onchangeTags</v>
      </c>
      <c r="H443" s="1" t="str">
        <f ca="1">IFERROR(__xludf.DUMMYFUNCTION("IFERROR(JOIN("", "", FILTER('tagsBySource 1'!H$3:H$2402, $A443='tagsBySource 1'!$A$3:$A$2402, 'tagsBySource 1'!H$3:H$2402&lt;&gt;"""")), """")"),"onchangeTags")</f>
        <v>onchangeTags</v>
      </c>
      <c r="I443" s="1" t="str">
        <f ca="1">IFERROR(__xludf.DUMMYFUNCTION("IFERROR(JOIN("", "", FILTER('tagsBySource 1'!I$3:I$2402, $A443='tagsBySource 1'!$A$3:$A$2402, 'tagsBySource 1'!I$3:I$2402&lt;&gt;"""")), """")"),"onchangeTags")</f>
        <v>onchangeTags</v>
      </c>
      <c r="J443" s="1" t="str">
        <f ca="1">IFERROR(__xludf.DUMMYFUNCTION("IFERROR(JOIN("", "", FILTER('tagsBySource 1'!J$3:J$2402, $A443='tagsBySource 1'!$A$3:$A$2402, 'tagsBySource 1'!J$3:J$2402&lt;&gt;"""")), """")"),"onchangeTags")</f>
        <v>onchangeTags</v>
      </c>
      <c r="K443" s="1" t="str">
        <f ca="1">IFERROR(__xludf.DUMMYFUNCTION("IFERROR(JOIN("", "", FILTER('tagsBySource 1'!K$3:K$2402, $A443='tagsBySource 1'!$A$3:$A$2402, 'tagsBySource 1'!K$3:K$2402&lt;&gt;"""")), """")"),"onchangeTags")</f>
        <v>onchangeTags</v>
      </c>
      <c r="L443" s="1" t="str">
        <f ca="1">IFERROR(__xludf.DUMMYFUNCTION("IFERROR(JOIN("", "", FILTER('tagsBySource 1'!L$3:L$2402, $A443='tagsBySource 1'!$A$3:$A$2402, 'tagsBySource 1'!L$3:L$2402&lt;&gt;"""")), """")"),"onchangeTags")</f>
        <v>onchangeTags</v>
      </c>
      <c r="M443" s="1" t="str">
        <f ca="1">IFERROR(__xludf.DUMMYFUNCTION("IFERROR(JOIN("", "", FILTER('tagsBySource 1'!M$3:M$2402, $A443='tagsBySource 1'!$A$3:$A$2402, 'tagsBySource 1'!M$3:M$2402&lt;&gt;"""")), """")"),"onchangeTags")</f>
        <v>onchangeTags</v>
      </c>
      <c r="N443" s="1" t="str">
        <f ca="1">IFERROR(__xludf.DUMMYFUNCTION("IFERROR(JOIN("", "", FILTER('tagsBySource 1'!N$3:N$2402, $A443='tagsBySource 1'!$A$3:$A$2402, 'tagsBySource 1'!N$3:N$2402&lt;&gt;"""")), """")"),"onchangeTags")</f>
        <v>onchangeTags</v>
      </c>
      <c r="O443" s="1" t="str">
        <f ca="1">IFERROR(__xludf.DUMMYFUNCTION("IFERROR(JOIN("", "", FILTER('tagsBySource 1'!O$3:O$2402, $A443='tagsBySource 1'!$A$3:$A$2402, 'tagsBySource 1'!O$3:O$2402&lt;&gt;"""")), """")"),"onchangeTags")</f>
        <v>onchangeTags</v>
      </c>
      <c r="P443" s="1" t="str">
        <f ca="1">IFERROR(__xludf.DUMMYFUNCTION("IFERROR(JOIN("", "", FILTER('tagsBySource 1'!P$3:P$2402, $A443='tagsBySource 1'!$A$3:$A$2402, 'tagsBySource 1'!P$3:P$2402&lt;&gt;"""")), """")"),"")</f>
        <v/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IFERROR(__xludf.DUMMYFUNCTION("IFERROR(JOIN("", "", FILTER('tagsBySource 1'!B$3:B$2402, $A444='tagsBySource 1'!$A$3:$A$2402, 'tagsBySource 1'!B$3:B$2402&lt;&gt;"""")), """")"),"")</f>
        <v/>
      </c>
      <c r="C444" s="1" t="str">
        <f ca="1">IFERROR(__xludf.DUMMYFUNCTION("IFERROR(JOIN("", "", FILTER('tagsBySource 1'!C$3:C$2402, $A444='tagsBySource 1'!$A$3:$A$2402, 'tagsBySource 1'!C$3:C$2402&lt;&gt;"""")), """")"),"")</f>
        <v/>
      </c>
      <c r="D444" s="1" t="str">
        <f ca="1">IFERROR(__xludf.DUMMYFUNCTION("IFERROR(JOIN("", "", FILTER('tagsBySource 1'!D$3:D$2402, $A444='tagsBySource 1'!$A$3:$A$2402, 'tagsBySource 1'!D$3:D$2402&lt;&gt;"""")), """")"),"onchangeTags")</f>
        <v>onchangeTags</v>
      </c>
      <c r="E444" s="1" t="str">
        <f ca="1">IFERROR(__xludf.DUMMYFUNCTION("IFERROR(JOIN("", "", FILTER('tagsBySource 1'!E$3:E$2402, $A444='tagsBySource 1'!$A$3:$A$2402, 'tagsBySource 1'!E$3:E$2402&lt;&gt;"""")), """")"),"onchangeTags")</f>
        <v>onchangeTags</v>
      </c>
      <c r="F444" s="1" t="str">
        <f ca="1">IFERROR(__xludf.DUMMYFUNCTION("IFERROR(JOIN("", "", FILTER('tagsBySource 1'!F$3:F$2402, $A444='tagsBySource 1'!$A$3:$A$2402, 'tagsBySource 1'!F$3:F$2402&lt;&gt;"""")), """")"),"onchangeTags")</f>
        <v>onchangeTags</v>
      </c>
      <c r="G444" s="1" t="str">
        <f ca="1">IFERROR(__xludf.DUMMYFUNCTION("IFERROR(JOIN("", "", FILTER('tagsBySource 1'!G$3:G$2402, $A444='tagsBySource 1'!$A$3:$A$2402, 'tagsBySource 1'!G$3:G$2402&lt;&gt;"""")), """")"),"onchangeTags")</f>
        <v>onchangeTags</v>
      </c>
      <c r="H444" s="1" t="str">
        <f ca="1">IFERROR(__xludf.DUMMYFUNCTION("IFERROR(JOIN("", "", FILTER('tagsBySource 1'!H$3:H$2402, $A444='tagsBySource 1'!$A$3:$A$2402, 'tagsBySource 1'!H$3:H$2402&lt;&gt;"""")), """")"),"onchangeTags")</f>
        <v>onchangeTags</v>
      </c>
      <c r="I444" s="1" t="str">
        <f ca="1">IFERROR(__xludf.DUMMYFUNCTION("IFERROR(JOIN("", "", FILTER('tagsBySource 1'!I$3:I$2402, $A444='tagsBySource 1'!$A$3:$A$2402, 'tagsBySource 1'!I$3:I$2402&lt;&gt;"""")), """")"),"onchangeTags")</f>
        <v>onchangeTags</v>
      </c>
      <c r="J444" s="1" t="str">
        <f ca="1">IFERROR(__xludf.DUMMYFUNCTION("IFERROR(JOIN("", "", FILTER('tagsBySource 1'!J$3:J$2402, $A444='tagsBySource 1'!$A$3:$A$2402, 'tagsBySource 1'!J$3:J$2402&lt;&gt;"""")), """")"),"onchangeTags")</f>
        <v>onchangeTags</v>
      </c>
      <c r="K444" s="1" t="str">
        <f ca="1">IFERROR(__xludf.DUMMYFUNCTION("IFERROR(JOIN("", "", FILTER('tagsBySource 1'!K$3:K$2402, $A444='tagsBySource 1'!$A$3:$A$2402, 'tagsBySource 1'!K$3:K$2402&lt;&gt;"""")), """")"),"onchangeTags")</f>
        <v>onchangeTags</v>
      </c>
      <c r="L444" s="1" t="str">
        <f ca="1">IFERROR(__xludf.DUMMYFUNCTION("IFERROR(JOIN("", "", FILTER('tagsBySource 1'!L$3:L$2402, $A444='tagsBySource 1'!$A$3:$A$2402, 'tagsBySource 1'!L$3:L$2402&lt;&gt;"""")), """")"),"onchangeTags")</f>
        <v>onchangeTags</v>
      </c>
      <c r="M444" s="1" t="str">
        <f ca="1">IFERROR(__xludf.DUMMYFUNCTION("IFERROR(JOIN("", "", FILTER('tagsBySource 1'!M$3:M$2402, $A444='tagsBySource 1'!$A$3:$A$2402, 'tagsBySource 1'!M$3:M$2402&lt;&gt;"""")), """")"),"onchangeTags")</f>
        <v>onchangeTags</v>
      </c>
      <c r="N444" s="1" t="str">
        <f ca="1">IFERROR(__xludf.DUMMYFUNCTION("IFERROR(JOIN("", "", FILTER('tagsBySource 1'!N$3:N$2402, $A444='tagsBySource 1'!$A$3:$A$2402, 'tagsBySource 1'!N$3:N$2402&lt;&gt;"""")), """")"),"onchangeTags")</f>
        <v>onchangeTags</v>
      </c>
      <c r="O444" s="1" t="str">
        <f ca="1">IFERROR(__xludf.DUMMYFUNCTION("IFERROR(JOIN("", "", FILTER('tagsBySource 1'!O$3:O$2402, $A444='tagsBySource 1'!$A$3:$A$2402, 'tagsBySource 1'!O$3:O$2402&lt;&gt;"""")), """")"),"onchangeTags")</f>
        <v>onchangeTags</v>
      </c>
      <c r="P444" s="1" t="str">
        <f ca="1">IFERROR(__xludf.DUMMYFUNCTION("IFERROR(JOIN("", "", FILTER('tagsBySource 1'!P$3:P$2402, $A444='tagsBySource 1'!$A$3:$A$2402, 'tagsBySource 1'!P$3:P$2402&lt;&gt;"""")), """")"),"")</f>
        <v/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IFERROR(__xludf.DUMMYFUNCTION("IFERROR(JOIN("", "", FILTER('tagsBySource 1'!B$3:B$2402, $A445='tagsBySource 1'!$A$3:$A$2402, 'tagsBySource 1'!B$3:B$2402&lt;&gt;"""")), """")"),"")</f>
        <v/>
      </c>
      <c r="C445" s="1" t="str">
        <f ca="1">IFERROR(__xludf.DUMMYFUNCTION("IFERROR(JOIN("", "", FILTER('tagsBySource 1'!C$3:C$2402, $A445='tagsBySource 1'!$A$3:$A$2402, 'tagsBySource 1'!C$3:C$2402&lt;&gt;"""")), """")"),"")</f>
        <v/>
      </c>
      <c r="D445" s="1" t="str">
        <f ca="1">IFERROR(__xludf.DUMMYFUNCTION("IFERROR(JOIN("", "", FILTER('tagsBySource 1'!D$3:D$2402, $A445='tagsBySource 1'!$A$3:$A$2402, 'tagsBySource 1'!D$3:D$2402&lt;&gt;"""")), """")"),"historyTags")</f>
        <v>historyTags</v>
      </c>
      <c r="E445" s="1" t="str">
        <f ca="1">IFERROR(__xludf.DUMMYFUNCTION("IFERROR(JOIN("", "", FILTER('tagsBySource 1'!E$3:E$2402, $A445='tagsBySource 1'!$A$3:$A$2402, 'tagsBySource 1'!E$3:E$2402&lt;&gt;"""")), """")"),"historyTags")</f>
        <v>historyTags</v>
      </c>
      <c r="F445" s="1" t="str">
        <f ca="1">IFERROR(__xludf.DUMMYFUNCTION("IFERROR(JOIN("", "", FILTER('tagsBySource 1'!F$3:F$2402, $A445='tagsBySource 1'!$A$3:$A$2402, 'tagsBySource 1'!F$3:F$2402&lt;&gt;"""")), """")"),"historyTags")</f>
        <v>historyTags</v>
      </c>
      <c r="G445" s="1" t="str">
        <f ca="1">IFERROR(__xludf.DUMMYFUNCTION("IFERROR(JOIN("", "", FILTER('tagsBySource 1'!G$3:G$2402, $A445='tagsBySource 1'!$A$3:$A$2402, 'tagsBySource 1'!G$3:G$2402&lt;&gt;"""")), """")"),"historyTags")</f>
        <v>historyTags</v>
      </c>
      <c r="H445" s="1" t="str">
        <f ca="1">IFERROR(__xludf.DUMMYFUNCTION("IFERROR(JOIN("", "", FILTER('tagsBySource 1'!H$3:H$2402, $A445='tagsBySource 1'!$A$3:$A$2402, 'tagsBySource 1'!H$3:H$2402&lt;&gt;"""")), """")"),"historyTags")</f>
        <v>historyTags</v>
      </c>
      <c r="I445" s="1" t="str">
        <f ca="1">IFERROR(__xludf.DUMMYFUNCTION("IFERROR(JOIN("", "", FILTER('tagsBySource 1'!I$3:I$2402, $A445='tagsBySource 1'!$A$3:$A$2402, 'tagsBySource 1'!I$3:I$2402&lt;&gt;"""")), """")"),"historyTags")</f>
        <v>historyTags</v>
      </c>
      <c r="J445" s="1" t="str">
        <f ca="1">IFERROR(__xludf.DUMMYFUNCTION("IFERROR(JOIN("", "", FILTER('tagsBySource 1'!J$3:J$2402, $A445='tagsBySource 1'!$A$3:$A$2402, 'tagsBySource 1'!J$3:J$2402&lt;&gt;"""")), """")"),"historyTags")</f>
        <v>historyTags</v>
      </c>
      <c r="K445" s="1" t="str">
        <f ca="1">IFERROR(__xludf.DUMMYFUNCTION("IFERROR(JOIN("", "", FILTER('tagsBySource 1'!K$3:K$2402, $A445='tagsBySource 1'!$A$3:$A$2402, 'tagsBySource 1'!K$3:K$2402&lt;&gt;"""")), """")"),"historyTags")</f>
        <v>historyTags</v>
      </c>
      <c r="L445" s="1" t="str">
        <f ca="1">IFERROR(__xludf.DUMMYFUNCTION("IFERROR(JOIN("", "", FILTER('tagsBySource 1'!L$3:L$2402, $A445='tagsBySource 1'!$A$3:$A$2402, 'tagsBySource 1'!L$3:L$2402&lt;&gt;"""")), """")"),"historyTags")</f>
        <v>historyTags</v>
      </c>
      <c r="M445" s="1" t="str">
        <f ca="1">IFERROR(__xludf.DUMMYFUNCTION("IFERROR(JOIN("", "", FILTER('tagsBySource 1'!M$3:M$2402, $A445='tagsBySource 1'!$A$3:$A$2402, 'tagsBySource 1'!M$3:M$2402&lt;&gt;"""")), """")"),"historyTags")</f>
        <v>historyTags</v>
      </c>
      <c r="N445" s="1" t="str">
        <f ca="1">IFERROR(__xludf.DUMMYFUNCTION("IFERROR(JOIN("", "", FILTER('tagsBySource 1'!N$3:N$2402, $A445='tagsBySource 1'!$A$3:$A$2402, 'tagsBySource 1'!N$3:N$2402&lt;&gt;"""")), """")"),"historyTags")</f>
        <v>historyTags</v>
      </c>
      <c r="O445" s="1" t="str">
        <f ca="1">IFERROR(__xludf.DUMMYFUNCTION("IFERROR(JOIN("", "", FILTER('tagsBySource 1'!O$3:O$2402, $A445='tagsBySource 1'!$A$3:$A$2402, 'tagsBySource 1'!O$3:O$2402&lt;&gt;"""")), """")"),"historyTags")</f>
        <v>historyTags</v>
      </c>
      <c r="P445" s="1" t="str">
        <f ca="1">IFERROR(__xludf.DUMMYFUNCTION("IFERROR(JOIN("", "", FILTER('tagsBySource 1'!P$3:P$2402, $A445='tagsBySource 1'!$A$3:$A$2402, 'tagsBySource 1'!P$3:P$2402&lt;&gt;"""")), """")"),"")</f>
        <v/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IFERROR(__xludf.DUMMYFUNCTION("IFERROR(JOIN("", "", FILTER('tagsBySource 1'!B$3:B$2402, $A446='tagsBySource 1'!$A$3:$A$2402, 'tagsBySource 1'!B$3:B$2402&lt;&gt;"""")), """")"),"")</f>
        <v/>
      </c>
      <c r="C446" s="1" t="str">
        <f ca="1">IFERROR(__xludf.DUMMYFUNCTION("IFERROR(JOIN("", "", FILTER('tagsBySource 1'!C$3:C$2402, $A446='tagsBySource 1'!$A$3:$A$2402, 'tagsBySource 1'!C$3:C$2402&lt;&gt;"""")), """")"),"")</f>
        <v/>
      </c>
      <c r="D446" s="1" t="str">
        <f ca="1">IFERROR(__xludf.DUMMYFUNCTION("IFERROR(JOIN("", "", FILTER('tagsBySource 1'!D$3:D$2402, $A446='tagsBySource 1'!$A$3:$A$2402, 'tagsBySource 1'!D$3:D$2402&lt;&gt;"""")), """")"),"historyTags")</f>
        <v>historyTags</v>
      </c>
      <c r="E446" s="1" t="str">
        <f ca="1">IFERROR(__xludf.DUMMYFUNCTION("IFERROR(JOIN("", "", FILTER('tagsBySource 1'!E$3:E$2402, $A446='tagsBySource 1'!$A$3:$A$2402, 'tagsBySource 1'!E$3:E$2402&lt;&gt;"""")), """")"),"historyTags")</f>
        <v>historyTags</v>
      </c>
      <c r="F446" s="1" t="str">
        <f ca="1">IFERROR(__xludf.DUMMYFUNCTION("IFERROR(JOIN("", "", FILTER('tagsBySource 1'!F$3:F$2402, $A446='tagsBySource 1'!$A$3:$A$2402, 'tagsBySource 1'!F$3:F$2402&lt;&gt;"""")), """")"),"historyTags")</f>
        <v>historyTags</v>
      </c>
      <c r="G446" s="1" t="str">
        <f ca="1">IFERROR(__xludf.DUMMYFUNCTION("IFERROR(JOIN("", "", FILTER('tagsBySource 1'!G$3:G$2402, $A446='tagsBySource 1'!$A$3:$A$2402, 'tagsBySource 1'!G$3:G$2402&lt;&gt;"""")), """")"),"historyTags")</f>
        <v>historyTags</v>
      </c>
      <c r="H446" s="1" t="str">
        <f ca="1">IFERROR(__xludf.DUMMYFUNCTION("IFERROR(JOIN("", "", FILTER('tagsBySource 1'!H$3:H$2402, $A446='tagsBySource 1'!$A$3:$A$2402, 'tagsBySource 1'!H$3:H$2402&lt;&gt;"""")), """")"),"historyTags")</f>
        <v>historyTags</v>
      </c>
      <c r="I446" s="1" t="str">
        <f ca="1">IFERROR(__xludf.DUMMYFUNCTION("IFERROR(JOIN("", "", FILTER('tagsBySource 1'!I$3:I$2402, $A446='tagsBySource 1'!$A$3:$A$2402, 'tagsBySource 1'!I$3:I$2402&lt;&gt;"""")), """")"),"historyTags")</f>
        <v>historyTags</v>
      </c>
      <c r="J446" s="1" t="str">
        <f ca="1">IFERROR(__xludf.DUMMYFUNCTION("IFERROR(JOIN("", "", FILTER('tagsBySource 1'!J$3:J$2402, $A446='tagsBySource 1'!$A$3:$A$2402, 'tagsBySource 1'!J$3:J$2402&lt;&gt;"""")), """")"),"historyTags")</f>
        <v>historyTags</v>
      </c>
      <c r="K446" s="1" t="str">
        <f ca="1">IFERROR(__xludf.DUMMYFUNCTION("IFERROR(JOIN("", "", FILTER('tagsBySource 1'!K$3:K$2402, $A446='tagsBySource 1'!$A$3:$A$2402, 'tagsBySource 1'!K$3:K$2402&lt;&gt;"""")), """")"),"historyTags")</f>
        <v>historyTags</v>
      </c>
      <c r="L446" s="1" t="str">
        <f ca="1">IFERROR(__xludf.DUMMYFUNCTION("IFERROR(JOIN("", "", FILTER('tagsBySource 1'!L$3:L$2402, $A446='tagsBySource 1'!$A$3:$A$2402, 'tagsBySource 1'!L$3:L$2402&lt;&gt;"""")), """")"),"historyTags")</f>
        <v>historyTags</v>
      </c>
      <c r="M446" s="1" t="str">
        <f ca="1">IFERROR(__xludf.DUMMYFUNCTION("IFERROR(JOIN("", "", FILTER('tagsBySource 1'!M$3:M$2402, $A446='tagsBySource 1'!$A$3:$A$2402, 'tagsBySource 1'!M$3:M$2402&lt;&gt;"""")), """")"),"historyTags")</f>
        <v>historyTags</v>
      </c>
      <c r="N446" s="1" t="str">
        <f ca="1">IFERROR(__xludf.DUMMYFUNCTION("IFERROR(JOIN("", "", FILTER('tagsBySource 1'!N$3:N$2402, $A446='tagsBySource 1'!$A$3:$A$2402, 'tagsBySource 1'!N$3:N$2402&lt;&gt;"""")), """")"),"historyTags")</f>
        <v>historyTags</v>
      </c>
      <c r="O446" s="1" t="str">
        <f ca="1">IFERROR(__xludf.DUMMYFUNCTION("IFERROR(JOIN("", "", FILTER('tagsBySource 1'!O$3:O$2402, $A446='tagsBySource 1'!$A$3:$A$2402, 'tagsBySource 1'!O$3:O$2402&lt;&gt;"""")), """")"),"historyTags")</f>
        <v>historyTags</v>
      </c>
      <c r="P446" s="1" t="str">
        <f ca="1">IFERROR(__xludf.DUMMYFUNCTION("IFERROR(JOIN("", "", FILTER('tagsBySource 1'!P$3:P$2402, $A446='tagsBySource 1'!$A$3:$A$2402, 'tagsBySource 1'!P$3:P$2402&lt;&gt;"""")), """")"),"")</f>
        <v/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IFERROR(__xludf.DUMMYFUNCTION("IFERROR(JOIN("", "", FILTER('tagsBySource 1'!B$3:B$2402, $A447='tagsBySource 1'!$A$3:$A$2402, 'tagsBySource 1'!B$3:B$2402&lt;&gt;"""")), """")"),"")</f>
        <v/>
      </c>
      <c r="C447" s="1" t="str">
        <f ca="1">IFERROR(__xludf.DUMMYFUNCTION("IFERROR(JOIN("", "", FILTER('tagsBySource 1'!C$3:C$2402, $A447='tagsBySource 1'!$A$3:$A$2402, 'tagsBySource 1'!C$3:C$2402&lt;&gt;"""")), """")"),"")</f>
        <v/>
      </c>
      <c r="D447" s="1" t="str">
        <f ca="1">IFERROR(__xludf.DUMMYFUNCTION("IFERROR(JOIN("", "", FILTER('tagsBySource 1'!D$3:D$2402, $A447='tagsBySource 1'!$A$3:$A$2402, 'tagsBySource 1'!D$3:D$2402&lt;&gt;"""")), """")"),"")</f>
        <v/>
      </c>
      <c r="E447" s="1" t="str">
        <f ca="1">IFERROR(__xludf.DUMMYFUNCTION("IFERROR(JOIN("", "", FILTER('tagsBySource 1'!E$3:E$2402, $A447='tagsBySource 1'!$A$3:$A$2402, 'tagsBySource 1'!E$3:E$2402&lt;&gt;"""")), """")"),"")</f>
        <v/>
      </c>
      <c r="F447" s="1" t="str">
        <f ca="1">IFERROR(__xludf.DUMMYFUNCTION("IFERROR(JOIN("", "", FILTER('tagsBySource 1'!F$3:F$2402, $A447='tagsBySource 1'!$A$3:$A$2402, 'tagsBySource 1'!F$3:F$2402&lt;&gt;"""")), """")"),"")</f>
        <v/>
      </c>
      <c r="G447" s="1" t="str">
        <f ca="1">IFERROR(__xludf.DUMMYFUNCTION("IFERROR(JOIN("", "", FILTER('tagsBySource 1'!G$3:G$2402, $A447='tagsBySource 1'!$A$3:$A$2402, 'tagsBySource 1'!G$3:G$2402&lt;&gt;"""")), """")"),"")</f>
        <v/>
      </c>
      <c r="H447" s="1" t="str">
        <f ca="1">IFERROR(__xludf.DUMMYFUNCTION("IFERROR(JOIN("", "", FILTER('tagsBySource 1'!H$3:H$2402, $A447='tagsBySource 1'!$A$3:$A$2402, 'tagsBySource 1'!H$3:H$2402&lt;&gt;"""")), """")"),"")</f>
        <v/>
      </c>
      <c r="I447" s="1" t="str">
        <f ca="1">IFERROR(__xludf.DUMMYFUNCTION("IFERROR(JOIN("", "", FILTER('tagsBySource 1'!I$3:I$2402, $A447='tagsBySource 1'!$A$3:$A$2402, 'tagsBySource 1'!I$3:I$2402&lt;&gt;"""")), """")"),"")</f>
        <v/>
      </c>
      <c r="J447" s="1" t="str">
        <f ca="1">IFERROR(__xludf.DUMMYFUNCTION("IFERROR(JOIN("", "", FILTER('tagsBySource 1'!J$3:J$2402, $A447='tagsBySource 1'!$A$3:$A$2402, 'tagsBySource 1'!J$3:J$2402&lt;&gt;"""")), """")"),"")</f>
        <v/>
      </c>
      <c r="K447" s="1" t="str">
        <f ca="1">IFERROR(__xludf.DUMMYFUNCTION("IFERROR(JOIN("", "", FILTER('tagsBySource 1'!K$3:K$2402, $A447='tagsBySource 1'!$A$3:$A$2402, 'tagsBySource 1'!K$3:K$2402&lt;&gt;"""")), """")"),"")</f>
        <v/>
      </c>
      <c r="L447" s="1" t="str">
        <f ca="1">IFERROR(__xludf.DUMMYFUNCTION("IFERROR(JOIN("", "", FILTER('tagsBySource 1'!L$3:L$2402, $A447='tagsBySource 1'!$A$3:$A$2402, 'tagsBySource 1'!L$3:L$2402&lt;&gt;"""")), """")"),"")</f>
        <v/>
      </c>
      <c r="M447" s="1" t="str">
        <f ca="1">IFERROR(__xludf.DUMMYFUNCTION("IFERROR(JOIN("", "", FILTER('tagsBySource 1'!M$3:M$2402, $A447='tagsBySource 1'!$A$3:$A$2402, 'tagsBySource 1'!M$3:M$2402&lt;&gt;"""")), """")"),"")</f>
        <v/>
      </c>
      <c r="N447" s="1" t="str">
        <f ca="1">IFERROR(__xludf.DUMMYFUNCTION("IFERROR(JOIN("", "", FILTER('tagsBySource 1'!N$3:N$2402, $A447='tagsBySource 1'!$A$3:$A$2402, 'tagsBySource 1'!N$3:N$2402&lt;&gt;"""")), """")"),"")</f>
        <v/>
      </c>
      <c r="O447" s="1" t="str">
        <f ca="1">IFERROR(__xludf.DUMMYFUNCTION("IFERROR(JOIN("", "", FILTER('tagsBySource 1'!O$3:O$2402, $A447='tagsBySource 1'!$A$3:$A$2402, 'tagsBySource 1'!O$3:O$2402&lt;&gt;"""")), """")"),"")</f>
        <v/>
      </c>
      <c r="P447" s="1" t="str">
        <f ca="1">IFERROR(__xludf.DUMMYFUNCTION("IFERROR(JOIN("", "", FILTER('tagsBySource 1'!P$3:P$2402, $A447='tagsBySource 1'!$A$3:$A$2402, 'tagsBySource 1'!P$3:P$2402&lt;&gt;"""")), """")"),"")</f>
        <v/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IFERROR(__xludf.DUMMYFUNCTION("IFERROR(JOIN("", "", FILTER('tagsBySource 1'!B$3:B$2402, $A448='tagsBySource 1'!$A$3:$A$2402, 'tagsBySource 1'!B$3:B$2402&lt;&gt;"""")), """")"),"")</f>
        <v/>
      </c>
      <c r="C448" s="1" t="str">
        <f ca="1">IFERROR(__xludf.DUMMYFUNCTION("IFERROR(JOIN("", "", FILTER('tagsBySource 1'!C$3:C$2402, $A448='tagsBySource 1'!$A$3:$A$2402, 'tagsBySource 1'!C$3:C$2402&lt;&gt;"""")), """")"),"")</f>
        <v/>
      </c>
      <c r="D448" s="1" t="str">
        <f ca="1">IFERROR(__xludf.DUMMYFUNCTION("IFERROR(JOIN("", "", FILTER('tagsBySource 1'!D$3:D$2402, $A448='tagsBySource 1'!$A$3:$A$2402, 'tagsBySource 1'!D$3:D$2402&lt;&gt;"""")), """")"),"")</f>
        <v/>
      </c>
      <c r="E448" s="1" t="str">
        <f ca="1">IFERROR(__xludf.DUMMYFUNCTION("IFERROR(JOIN("", "", FILTER('tagsBySource 1'!E$3:E$2402, $A448='tagsBySource 1'!$A$3:$A$2402, 'tagsBySource 1'!E$3:E$2402&lt;&gt;"""")), """")"),"")</f>
        <v/>
      </c>
      <c r="F448" s="1" t="str">
        <f ca="1">IFERROR(__xludf.DUMMYFUNCTION("IFERROR(JOIN("", "", FILTER('tagsBySource 1'!F$3:F$2402, $A448='tagsBySource 1'!$A$3:$A$2402, 'tagsBySource 1'!F$3:F$2402&lt;&gt;"""")), """")"),"")</f>
        <v/>
      </c>
      <c r="G448" s="1" t="str">
        <f ca="1">IFERROR(__xludf.DUMMYFUNCTION("IFERROR(JOIN("", "", FILTER('tagsBySource 1'!G$3:G$2402, $A448='tagsBySource 1'!$A$3:$A$2402, 'tagsBySource 1'!G$3:G$2402&lt;&gt;"""")), """")"),"")</f>
        <v/>
      </c>
      <c r="H448" s="1" t="str">
        <f ca="1">IFERROR(__xludf.DUMMYFUNCTION("IFERROR(JOIN("", "", FILTER('tagsBySource 1'!H$3:H$2402, $A448='tagsBySource 1'!$A$3:$A$2402, 'tagsBySource 1'!H$3:H$2402&lt;&gt;"""")), """")"),"")</f>
        <v/>
      </c>
      <c r="I448" s="1" t="str">
        <f ca="1">IFERROR(__xludf.DUMMYFUNCTION("IFERROR(JOIN("", "", FILTER('tagsBySource 1'!I$3:I$2402, $A448='tagsBySource 1'!$A$3:$A$2402, 'tagsBySource 1'!I$3:I$2402&lt;&gt;"""")), """")"),"")</f>
        <v/>
      </c>
      <c r="J448" s="1" t="str">
        <f ca="1">IFERROR(__xludf.DUMMYFUNCTION("IFERROR(JOIN("", "", FILTER('tagsBySource 1'!J$3:J$2402, $A448='tagsBySource 1'!$A$3:$A$2402, 'tagsBySource 1'!J$3:J$2402&lt;&gt;"""")), """")"),"")</f>
        <v/>
      </c>
      <c r="K448" s="1" t="str">
        <f ca="1">IFERROR(__xludf.DUMMYFUNCTION("IFERROR(JOIN("", "", FILTER('tagsBySource 1'!K$3:K$2402, $A448='tagsBySource 1'!$A$3:$A$2402, 'tagsBySource 1'!K$3:K$2402&lt;&gt;"""")), """")"),"")</f>
        <v/>
      </c>
      <c r="L448" s="1" t="str">
        <f ca="1">IFERROR(__xludf.DUMMYFUNCTION("IFERROR(JOIN("", "", FILTER('tagsBySource 1'!L$3:L$2402, $A448='tagsBySource 1'!$A$3:$A$2402, 'tagsBySource 1'!L$3:L$2402&lt;&gt;"""")), """")"),"")</f>
        <v/>
      </c>
      <c r="M448" s="1" t="str">
        <f ca="1">IFERROR(__xludf.DUMMYFUNCTION("IFERROR(JOIN("", "", FILTER('tagsBySource 1'!M$3:M$2402, $A448='tagsBySource 1'!$A$3:$A$2402, 'tagsBySource 1'!M$3:M$2402&lt;&gt;"""")), """")"),"")</f>
        <v/>
      </c>
      <c r="N448" s="1" t="str">
        <f ca="1">IFERROR(__xludf.DUMMYFUNCTION("IFERROR(JOIN("", "", FILTER('tagsBySource 1'!N$3:N$2402, $A448='tagsBySource 1'!$A$3:$A$2402, 'tagsBySource 1'!N$3:N$2402&lt;&gt;"""")), """")"),"")</f>
        <v/>
      </c>
      <c r="O448" s="1" t="str">
        <f ca="1">IFERROR(__xludf.DUMMYFUNCTION("IFERROR(JOIN("", "", FILTER('tagsBySource 1'!O$3:O$2402, $A448='tagsBySource 1'!$A$3:$A$2402, 'tagsBySource 1'!O$3:O$2402&lt;&gt;"""")), """")"),"")</f>
        <v/>
      </c>
      <c r="P448" s="1" t="str">
        <f ca="1">IFERROR(__xludf.DUMMYFUNCTION("IFERROR(JOIN("", "", FILTER('tagsBySource 1'!P$3:P$2402, $A448='tagsBySource 1'!$A$3:$A$2402, 'tagsBySource 1'!P$3:P$2402&lt;&gt;"""")), """")"),"")</f>
        <v/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IFERROR(__xludf.DUMMYFUNCTION("IFERROR(JOIN("", "", FILTER('tagsBySource 1'!B$3:B$2402, $A449='tagsBySource 1'!$A$3:$A$2402, 'tagsBySource 1'!B$3:B$2402&lt;&gt;"""")), """")"),"")</f>
        <v/>
      </c>
      <c r="C449" s="1" t="str">
        <f ca="1">IFERROR(__xludf.DUMMYFUNCTION("IFERROR(JOIN("", "", FILTER('tagsBySource 1'!C$3:C$2402, $A449='tagsBySource 1'!$A$3:$A$2402, 'tagsBySource 1'!C$3:C$2402&lt;&gt;"""")), """")"),"")</f>
        <v/>
      </c>
      <c r="D449" s="1" t="str">
        <f ca="1">IFERROR(__xludf.DUMMYFUNCTION("IFERROR(JOIN("", "", FILTER('tagsBySource 1'!D$3:D$2402, $A449='tagsBySource 1'!$A$3:$A$2402, 'tagsBySource 1'!D$3:D$2402&lt;&gt;"""")), """")"),"")</f>
        <v/>
      </c>
      <c r="E449" s="1" t="str">
        <f ca="1">IFERROR(__xludf.DUMMYFUNCTION("IFERROR(JOIN("", "", FILTER('tagsBySource 1'!E$3:E$2402, $A449='tagsBySource 1'!$A$3:$A$2402, 'tagsBySource 1'!E$3:E$2402&lt;&gt;"""")), """")"),"")</f>
        <v/>
      </c>
      <c r="F449" s="1" t="str">
        <f ca="1">IFERROR(__xludf.DUMMYFUNCTION("IFERROR(JOIN("", "", FILTER('tagsBySource 1'!F$3:F$2402, $A449='tagsBySource 1'!$A$3:$A$2402, 'tagsBySource 1'!F$3:F$2402&lt;&gt;"""")), """")"),"")</f>
        <v/>
      </c>
      <c r="G449" s="1" t="str">
        <f ca="1">IFERROR(__xludf.DUMMYFUNCTION("IFERROR(JOIN("", "", FILTER('tagsBySource 1'!G$3:G$2402, $A449='tagsBySource 1'!$A$3:$A$2402, 'tagsBySource 1'!G$3:G$2402&lt;&gt;"""")), """")"),"")</f>
        <v/>
      </c>
      <c r="H449" s="1" t="str">
        <f ca="1">IFERROR(__xludf.DUMMYFUNCTION("IFERROR(JOIN("", "", FILTER('tagsBySource 1'!H$3:H$2402, $A449='tagsBySource 1'!$A$3:$A$2402, 'tagsBySource 1'!H$3:H$2402&lt;&gt;"""")), """")"),"")</f>
        <v/>
      </c>
      <c r="I449" s="1" t="str">
        <f ca="1">IFERROR(__xludf.DUMMYFUNCTION("IFERROR(JOIN("", "", FILTER('tagsBySource 1'!I$3:I$2402, $A449='tagsBySource 1'!$A$3:$A$2402, 'tagsBySource 1'!I$3:I$2402&lt;&gt;"""")), """")"),"")</f>
        <v/>
      </c>
      <c r="J449" s="1" t="str">
        <f ca="1">IFERROR(__xludf.DUMMYFUNCTION("IFERROR(JOIN("", "", FILTER('tagsBySource 1'!J$3:J$2402, $A449='tagsBySource 1'!$A$3:$A$2402, 'tagsBySource 1'!J$3:J$2402&lt;&gt;"""")), """")"),"")</f>
        <v/>
      </c>
      <c r="K449" s="1" t="str">
        <f ca="1">IFERROR(__xludf.DUMMYFUNCTION("IFERROR(JOIN("", "", FILTER('tagsBySource 1'!K$3:K$2402, $A449='tagsBySource 1'!$A$3:$A$2402, 'tagsBySource 1'!K$3:K$2402&lt;&gt;"""")), """")"),"")</f>
        <v/>
      </c>
      <c r="L449" s="1" t="str">
        <f ca="1">IFERROR(__xludf.DUMMYFUNCTION("IFERROR(JOIN("", "", FILTER('tagsBySource 1'!L$3:L$2402, $A449='tagsBySource 1'!$A$3:$A$2402, 'tagsBySource 1'!L$3:L$2402&lt;&gt;"""")), """")"),"")</f>
        <v/>
      </c>
      <c r="M449" s="1" t="str">
        <f ca="1">IFERROR(__xludf.DUMMYFUNCTION("IFERROR(JOIN("", "", FILTER('tagsBySource 1'!M$3:M$2402, $A449='tagsBySource 1'!$A$3:$A$2402, 'tagsBySource 1'!M$3:M$2402&lt;&gt;"""")), """")"),"")</f>
        <v/>
      </c>
      <c r="N449" s="1" t="str">
        <f ca="1">IFERROR(__xludf.DUMMYFUNCTION("IFERROR(JOIN("", "", FILTER('tagsBySource 1'!N$3:N$2402, $A449='tagsBySource 1'!$A$3:$A$2402, 'tagsBySource 1'!N$3:N$2402&lt;&gt;"""")), """")"),"")</f>
        <v/>
      </c>
      <c r="O449" s="1" t="str">
        <f ca="1">IFERROR(__xludf.DUMMYFUNCTION("IFERROR(JOIN("", "", FILTER('tagsBySource 1'!O$3:O$2402, $A449='tagsBySource 1'!$A$3:$A$2402, 'tagsBySource 1'!O$3:O$2402&lt;&gt;"""")), """")"),"")</f>
        <v/>
      </c>
      <c r="P449" s="1" t="str">
        <f ca="1">IFERROR(__xludf.DUMMYFUNCTION("IFERROR(JOIN("", "", FILTER('tagsBySource 1'!P$3:P$2402, $A449='tagsBySource 1'!$A$3:$A$2402, 'tagsBySource 1'!P$3:P$2402&lt;&gt;"""")), """")"),"")</f>
        <v/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IFERROR(__xludf.DUMMYFUNCTION("IFERROR(JOIN("", "", FILTER('tagsBySource 1'!B$3:B$2402, $A450='tagsBySource 1'!$A$3:$A$2402, 'tagsBySource 1'!B$3:B$2402&lt;&gt;"""")), """")"),"")</f>
        <v/>
      </c>
      <c r="C450" s="1" t="str">
        <f ca="1">IFERROR(__xludf.DUMMYFUNCTION("IFERROR(JOIN("", "", FILTER('tagsBySource 1'!C$3:C$2402, $A450='tagsBySource 1'!$A$3:$A$2402, 'tagsBySource 1'!C$3:C$2402&lt;&gt;"""")), """")"),"")</f>
        <v/>
      </c>
      <c r="D450" s="1" t="str">
        <f ca="1">IFERROR(__xludf.DUMMYFUNCTION("IFERROR(JOIN("", "", FILTER('tagsBySource 1'!D$3:D$2402, $A450='tagsBySource 1'!$A$3:$A$2402, 'tagsBySource 1'!D$3:D$2402&lt;&gt;"""")), """")"),"historyTags")</f>
        <v>historyTags</v>
      </c>
      <c r="E450" s="1" t="str">
        <f ca="1">IFERROR(__xludf.DUMMYFUNCTION("IFERROR(JOIN("", "", FILTER('tagsBySource 1'!E$3:E$2402, $A450='tagsBySource 1'!$A$3:$A$2402, 'tagsBySource 1'!E$3:E$2402&lt;&gt;"""")), """")"),"historyTags")</f>
        <v>historyTags</v>
      </c>
      <c r="F450" s="1" t="str">
        <f ca="1">IFERROR(__xludf.DUMMYFUNCTION("IFERROR(JOIN("", "", FILTER('tagsBySource 1'!F$3:F$2402, $A450='tagsBySource 1'!$A$3:$A$2402, 'tagsBySource 1'!F$3:F$2402&lt;&gt;"""")), """")"),"historyTags")</f>
        <v>historyTags</v>
      </c>
      <c r="G450" s="1" t="str">
        <f ca="1">IFERROR(__xludf.DUMMYFUNCTION("IFERROR(JOIN("", "", FILTER('tagsBySource 1'!G$3:G$2402, $A450='tagsBySource 1'!$A$3:$A$2402, 'tagsBySource 1'!G$3:G$2402&lt;&gt;"""")), """")"),"historyTags")</f>
        <v>historyTags</v>
      </c>
      <c r="H450" s="1" t="str">
        <f ca="1">IFERROR(__xludf.DUMMYFUNCTION("IFERROR(JOIN("", "", FILTER('tagsBySource 1'!H$3:H$2402, $A450='tagsBySource 1'!$A$3:$A$2402, 'tagsBySource 1'!H$3:H$2402&lt;&gt;"""")), """")"),"historyTags")</f>
        <v>historyTags</v>
      </c>
      <c r="I450" s="1" t="str">
        <f ca="1">IFERROR(__xludf.DUMMYFUNCTION("IFERROR(JOIN("", "", FILTER('tagsBySource 1'!I$3:I$2402, $A450='tagsBySource 1'!$A$3:$A$2402, 'tagsBySource 1'!I$3:I$2402&lt;&gt;"""")), """")"),"historyTags")</f>
        <v>historyTags</v>
      </c>
      <c r="J450" s="1" t="str">
        <f ca="1">IFERROR(__xludf.DUMMYFUNCTION("IFERROR(JOIN("", "", FILTER('tagsBySource 1'!J$3:J$2402, $A450='tagsBySource 1'!$A$3:$A$2402, 'tagsBySource 1'!J$3:J$2402&lt;&gt;"""")), """")"),"historyTags")</f>
        <v>historyTags</v>
      </c>
      <c r="K450" s="1" t="str">
        <f ca="1">IFERROR(__xludf.DUMMYFUNCTION("IFERROR(JOIN("", "", FILTER('tagsBySource 1'!K$3:K$2402, $A450='tagsBySource 1'!$A$3:$A$2402, 'tagsBySource 1'!K$3:K$2402&lt;&gt;"""")), """")"),"historyTags")</f>
        <v>historyTags</v>
      </c>
      <c r="L450" s="1" t="str">
        <f ca="1">IFERROR(__xludf.DUMMYFUNCTION("IFERROR(JOIN("", "", FILTER('tagsBySource 1'!L$3:L$2402, $A450='tagsBySource 1'!$A$3:$A$2402, 'tagsBySource 1'!L$3:L$2402&lt;&gt;"""")), """")"),"historyTags")</f>
        <v>historyTags</v>
      </c>
      <c r="M450" s="1" t="str">
        <f ca="1">IFERROR(__xludf.DUMMYFUNCTION("IFERROR(JOIN("", "", FILTER('tagsBySource 1'!M$3:M$2402, $A450='tagsBySource 1'!$A$3:$A$2402, 'tagsBySource 1'!M$3:M$2402&lt;&gt;"""")), """")"),"historyTags")</f>
        <v>historyTags</v>
      </c>
      <c r="N450" s="1" t="str">
        <f ca="1">IFERROR(__xludf.DUMMYFUNCTION("IFERROR(JOIN("", "", FILTER('tagsBySource 1'!N$3:N$2402, $A450='tagsBySource 1'!$A$3:$A$2402, 'tagsBySource 1'!N$3:N$2402&lt;&gt;"""")), """")"),"historyTags")</f>
        <v>historyTags</v>
      </c>
      <c r="O450" s="1" t="str">
        <f ca="1">IFERROR(__xludf.DUMMYFUNCTION("IFERROR(JOIN("", "", FILTER('tagsBySource 1'!O$3:O$2402, $A450='tagsBySource 1'!$A$3:$A$2402, 'tagsBySource 1'!O$3:O$2402&lt;&gt;"""")), """")"),"historyTags")</f>
        <v>historyTags</v>
      </c>
      <c r="P450" s="1" t="str">
        <f ca="1">IFERROR(__xludf.DUMMYFUNCTION("IFERROR(JOIN("", "", FILTER('tagsBySource 1'!P$3:P$2402, $A450='tagsBySource 1'!$A$3:$A$2402, 'tagsBySource 1'!P$3:P$2402&lt;&gt;"""")), """")"),"")</f>
        <v/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IFERROR(__xludf.DUMMYFUNCTION("IFERROR(JOIN("", "", FILTER('tagsBySource 1'!B$3:B$2402, $A451='tagsBySource 1'!$A$3:$A$2402, 'tagsBySource 1'!B$3:B$2402&lt;&gt;"""")), """")"),"")</f>
        <v/>
      </c>
      <c r="C451" s="1" t="str">
        <f ca="1">IFERROR(__xludf.DUMMYFUNCTION("IFERROR(JOIN("", "", FILTER('tagsBySource 1'!C$3:C$2402, $A451='tagsBySource 1'!$A$3:$A$2402, 'tagsBySource 1'!C$3:C$2402&lt;&gt;"""")), """")"),"")</f>
        <v/>
      </c>
      <c r="D451" s="1" t="str">
        <f ca="1">IFERROR(__xludf.DUMMYFUNCTION("IFERROR(JOIN("", "", FILTER('tagsBySource 1'!D$3:D$2402, $A451='tagsBySource 1'!$A$3:$A$2402, 'tagsBySource 1'!D$3:D$2402&lt;&gt;"""")), """")"),"historyTags")</f>
        <v>historyTags</v>
      </c>
      <c r="E451" s="1" t="str">
        <f ca="1">IFERROR(__xludf.DUMMYFUNCTION("IFERROR(JOIN("", "", FILTER('tagsBySource 1'!E$3:E$2402, $A451='tagsBySource 1'!$A$3:$A$2402, 'tagsBySource 1'!E$3:E$2402&lt;&gt;"""")), """")"),"historyTags")</f>
        <v>historyTags</v>
      </c>
      <c r="F451" s="1" t="str">
        <f ca="1">IFERROR(__xludf.DUMMYFUNCTION("IFERROR(JOIN("", "", FILTER('tagsBySource 1'!F$3:F$2402, $A451='tagsBySource 1'!$A$3:$A$2402, 'tagsBySource 1'!F$3:F$2402&lt;&gt;"""")), """")"),"historyTags")</f>
        <v>historyTags</v>
      </c>
      <c r="G451" s="1" t="str">
        <f ca="1">IFERROR(__xludf.DUMMYFUNCTION("IFERROR(JOIN("", "", FILTER('tagsBySource 1'!G$3:G$2402, $A451='tagsBySource 1'!$A$3:$A$2402, 'tagsBySource 1'!G$3:G$2402&lt;&gt;"""")), """")"),"historyTags")</f>
        <v>historyTags</v>
      </c>
      <c r="H451" s="1" t="str">
        <f ca="1">IFERROR(__xludf.DUMMYFUNCTION("IFERROR(JOIN("", "", FILTER('tagsBySource 1'!H$3:H$2402, $A451='tagsBySource 1'!$A$3:$A$2402, 'tagsBySource 1'!H$3:H$2402&lt;&gt;"""")), """")"),"historyTags")</f>
        <v>historyTags</v>
      </c>
      <c r="I451" s="1" t="str">
        <f ca="1">IFERROR(__xludf.DUMMYFUNCTION("IFERROR(JOIN("", "", FILTER('tagsBySource 1'!I$3:I$2402, $A451='tagsBySource 1'!$A$3:$A$2402, 'tagsBySource 1'!I$3:I$2402&lt;&gt;"""")), """")"),"historyTags")</f>
        <v>historyTags</v>
      </c>
      <c r="J451" s="1" t="str">
        <f ca="1">IFERROR(__xludf.DUMMYFUNCTION("IFERROR(JOIN("", "", FILTER('tagsBySource 1'!J$3:J$2402, $A451='tagsBySource 1'!$A$3:$A$2402, 'tagsBySource 1'!J$3:J$2402&lt;&gt;"""")), """")"),"historyTags")</f>
        <v>historyTags</v>
      </c>
      <c r="K451" s="1" t="str">
        <f ca="1">IFERROR(__xludf.DUMMYFUNCTION("IFERROR(JOIN("", "", FILTER('tagsBySource 1'!K$3:K$2402, $A451='tagsBySource 1'!$A$3:$A$2402, 'tagsBySource 1'!K$3:K$2402&lt;&gt;"""")), """")"),"historyTags")</f>
        <v>historyTags</v>
      </c>
      <c r="L451" s="1" t="str">
        <f ca="1">IFERROR(__xludf.DUMMYFUNCTION("IFERROR(JOIN("", "", FILTER('tagsBySource 1'!L$3:L$2402, $A451='tagsBySource 1'!$A$3:$A$2402, 'tagsBySource 1'!L$3:L$2402&lt;&gt;"""")), """")"),"historyTags")</f>
        <v>historyTags</v>
      </c>
      <c r="M451" s="1" t="str">
        <f ca="1">IFERROR(__xludf.DUMMYFUNCTION("IFERROR(JOIN("", "", FILTER('tagsBySource 1'!M$3:M$2402, $A451='tagsBySource 1'!$A$3:$A$2402, 'tagsBySource 1'!M$3:M$2402&lt;&gt;"""")), """")"),"historyTags")</f>
        <v>historyTags</v>
      </c>
      <c r="N451" s="1" t="str">
        <f ca="1">IFERROR(__xludf.DUMMYFUNCTION("IFERROR(JOIN("", "", FILTER('tagsBySource 1'!N$3:N$2402, $A451='tagsBySource 1'!$A$3:$A$2402, 'tagsBySource 1'!N$3:N$2402&lt;&gt;"""")), """")"),"historyTags")</f>
        <v>historyTags</v>
      </c>
      <c r="O451" s="1" t="str">
        <f ca="1">IFERROR(__xludf.DUMMYFUNCTION("IFERROR(JOIN("", "", FILTER('tagsBySource 1'!O$3:O$2402, $A451='tagsBySource 1'!$A$3:$A$2402, 'tagsBySource 1'!O$3:O$2402&lt;&gt;"""")), """")"),"historyTags")</f>
        <v>historyTags</v>
      </c>
      <c r="P451" s="1" t="str">
        <f ca="1">IFERROR(__xludf.DUMMYFUNCTION("IFERROR(JOIN("", "", FILTER('tagsBySource 1'!P$3:P$2402, $A451='tagsBySource 1'!$A$3:$A$2402, 'tagsBySource 1'!P$3:P$2402&lt;&gt;"""")), """")"),"")</f>
        <v/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IFERROR(__xludf.DUMMYFUNCTION("IFERROR(JOIN("", "", FILTER('tagsBySource 1'!B$3:B$2402, $A452='tagsBySource 1'!$A$3:$A$2402, 'tagsBySource 1'!B$3:B$2402&lt;&gt;"""")), """")"),"")</f>
        <v/>
      </c>
      <c r="C452" s="1" t="str">
        <f ca="1">IFERROR(__xludf.DUMMYFUNCTION("IFERROR(JOIN("", "", FILTER('tagsBySource 1'!C$3:C$2402, $A452='tagsBySource 1'!$A$3:$A$2402, 'tagsBySource 1'!C$3:C$2402&lt;&gt;"""")), """")"),"")</f>
        <v/>
      </c>
      <c r="D452" s="1" t="str">
        <f ca="1">IFERROR(__xludf.DUMMYFUNCTION("IFERROR(JOIN("", "", FILTER('tagsBySource 1'!D$3:D$2402, $A452='tagsBySource 1'!$A$3:$A$2402, 'tagsBySource 1'!D$3:D$2402&lt;&gt;"""")), """")"),"historyTags")</f>
        <v>historyTags</v>
      </c>
      <c r="E452" s="1" t="str">
        <f ca="1">IFERROR(__xludf.DUMMYFUNCTION("IFERROR(JOIN("", "", FILTER('tagsBySource 1'!E$3:E$2402, $A452='tagsBySource 1'!$A$3:$A$2402, 'tagsBySource 1'!E$3:E$2402&lt;&gt;"""")), """")"),"historyTags")</f>
        <v>historyTags</v>
      </c>
      <c r="F452" s="1" t="str">
        <f ca="1">IFERROR(__xludf.DUMMYFUNCTION("IFERROR(JOIN("", "", FILTER('tagsBySource 1'!F$3:F$2402, $A452='tagsBySource 1'!$A$3:$A$2402, 'tagsBySource 1'!F$3:F$2402&lt;&gt;"""")), """")"),"historyTags")</f>
        <v>historyTags</v>
      </c>
      <c r="G452" s="1" t="str">
        <f ca="1">IFERROR(__xludf.DUMMYFUNCTION("IFERROR(JOIN("", "", FILTER('tagsBySource 1'!G$3:G$2402, $A452='tagsBySource 1'!$A$3:$A$2402, 'tagsBySource 1'!G$3:G$2402&lt;&gt;"""")), """")"),"historyTags")</f>
        <v>historyTags</v>
      </c>
      <c r="H452" s="1" t="str">
        <f ca="1">IFERROR(__xludf.DUMMYFUNCTION("IFERROR(JOIN("", "", FILTER('tagsBySource 1'!H$3:H$2402, $A452='tagsBySource 1'!$A$3:$A$2402, 'tagsBySource 1'!H$3:H$2402&lt;&gt;"""")), """")"),"historyTags")</f>
        <v>historyTags</v>
      </c>
      <c r="I452" s="1" t="str">
        <f ca="1">IFERROR(__xludf.DUMMYFUNCTION("IFERROR(JOIN("", "", FILTER('tagsBySource 1'!I$3:I$2402, $A452='tagsBySource 1'!$A$3:$A$2402, 'tagsBySource 1'!I$3:I$2402&lt;&gt;"""")), """")"),"historyTags")</f>
        <v>historyTags</v>
      </c>
      <c r="J452" s="1" t="str">
        <f ca="1">IFERROR(__xludf.DUMMYFUNCTION("IFERROR(JOIN("", "", FILTER('tagsBySource 1'!J$3:J$2402, $A452='tagsBySource 1'!$A$3:$A$2402, 'tagsBySource 1'!J$3:J$2402&lt;&gt;"""")), """")"),"historyTags")</f>
        <v>historyTags</v>
      </c>
      <c r="K452" s="1" t="str">
        <f ca="1">IFERROR(__xludf.DUMMYFUNCTION("IFERROR(JOIN("", "", FILTER('tagsBySource 1'!K$3:K$2402, $A452='tagsBySource 1'!$A$3:$A$2402, 'tagsBySource 1'!K$3:K$2402&lt;&gt;"""")), """")"),"historyTags")</f>
        <v>historyTags</v>
      </c>
      <c r="L452" s="1" t="str">
        <f ca="1">IFERROR(__xludf.DUMMYFUNCTION("IFERROR(JOIN("", "", FILTER('tagsBySource 1'!L$3:L$2402, $A452='tagsBySource 1'!$A$3:$A$2402, 'tagsBySource 1'!L$3:L$2402&lt;&gt;"""")), """")"),"historyTags")</f>
        <v>historyTags</v>
      </c>
      <c r="M452" s="1" t="str">
        <f ca="1">IFERROR(__xludf.DUMMYFUNCTION("IFERROR(JOIN("", "", FILTER('tagsBySource 1'!M$3:M$2402, $A452='tagsBySource 1'!$A$3:$A$2402, 'tagsBySource 1'!M$3:M$2402&lt;&gt;"""")), """")"),"historyTags")</f>
        <v>historyTags</v>
      </c>
      <c r="N452" s="1" t="str">
        <f ca="1">IFERROR(__xludf.DUMMYFUNCTION("IFERROR(JOIN("", "", FILTER('tagsBySource 1'!N$3:N$2402, $A452='tagsBySource 1'!$A$3:$A$2402, 'tagsBySource 1'!N$3:N$2402&lt;&gt;"""")), """")"),"historyTags")</f>
        <v>historyTags</v>
      </c>
      <c r="O452" s="1" t="str">
        <f ca="1">IFERROR(__xludf.DUMMYFUNCTION("IFERROR(JOIN("", "", FILTER('tagsBySource 1'!O$3:O$2402, $A452='tagsBySource 1'!$A$3:$A$2402, 'tagsBySource 1'!O$3:O$2402&lt;&gt;"""")), """")"),"historyTags")</f>
        <v>historyTags</v>
      </c>
      <c r="P452" s="1" t="str">
        <f ca="1">IFERROR(__xludf.DUMMYFUNCTION("IFERROR(JOIN("", "", FILTER('tagsBySource 1'!P$3:P$2402, $A452='tagsBySource 1'!$A$3:$A$2402, 'tagsBySource 1'!P$3:P$2402&lt;&gt;"""")), """")"),"")</f>
        <v/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IFERROR(__xludf.DUMMYFUNCTION("IFERROR(JOIN("", "", FILTER('tagsBySource 1'!B$3:B$2402, $A453='tagsBySource 1'!$A$3:$A$2402, 'tagsBySource 1'!B$3:B$2402&lt;&gt;"""")), """")"),"")</f>
        <v/>
      </c>
      <c r="C453" s="1" t="str">
        <f ca="1">IFERROR(__xludf.DUMMYFUNCTION("IFERROR(JOIN("", "", FILTER('tagsBySource 1'!C$3:C$2402, $A453='tagsBySource 1'!$A$3:$A$2402, 'tagsBySource 1'!C$3:C$2402&lt;&gt;"""")), """")"),"")</f>
        <v/>
      </c>
      <c r="D453" s="1" t="str">
        <f ca="1">IFERROR(__xludf.DUMMYFUNCTION("IFERROR(JOIN("", "", FILTER('tagsBySource 1'!D$3:D$2402, $A453='tagsBySource 1'!$A$3:$A$2402, 'tagsBySource 1'!D$3:D$2402&lt;&gt;"""")), """")"),"procTags, onchangeTags")</f>
        <v>procTags, onchangeTags</v>
      </c>
      <c r="E453" s="1" t="str">
        <f ca="1">IFERROR(__xludf.DUMMYFUNCTION("IFERROR(JOIN("", "", FILTER('tagsBySource 1'!E$3:E$2402, $A453='tagsBySource 1'!$A$3:$A$2402, 'tagsBySource 1'!E$3:E$2402&lt;&gt;"""")), """")"),"procTags")</f>
        <v>procTags</v>
      </c>
      <c r="F453" s="1" t="str">
        <f ca="1">IFERROR(__xludf.DUMMYFUNCTION("IFERROR(JOIN("", "", FILTER('tagsBySource 1'!F$3:F$2402, $A453='tagsBySource 1'!$A$3:$A$2402, 'tagsBySource 1'!F$3:F$2402&lt;&gt;"""")), """")"),"procTags")</f>
        <v>procTags</v>
      </c>
      <c r="G453" s="1" t="str">
        <f ca="1">IFERROR(__xludf.DUMMYFUNCTION("IFERROR(JOIN("", "", FILTER('tagsBySource 1'!G$3:G$2402, $A453='tagsBySource 1'!$A$3:$A$2402, 'tagsBySource 1'!G$3:G$2402&lt;&gt;"""")), """")"),"procTags")</f>
        <v>procTags</v>
      </c>
      <c r="H453" s="1" t="str">
        <f ca="1">IFERROR(__xludf.DUMMYFUNCTION("IFERROR(JOIN("", "", FILTER('tagsBySource 1'!H$3:H$2402, $A453='tagsBySource 1'!$A$3:$A$2402, 'tagsBySource 1'!H$3:H$2402&lt;&gt;"""")), """")"),"procTags")</f>
        <v>procTags</v>
      </c>
      <c r="I453" s="1" t="str">
        <f ca="1">IFERROR(__xludf.DUMMYFUNCTION("IFERROR(JOIN("", "", FILTER('tagsBySource 1'!I$3:I$2402, $A453='tagsBySource 1'!$A$3:$A$2402, 'tagsBySource 1'!I$3:I$2402&lt;&gt;"""")), """")"),"procTags")</f>
        <v>procTags</v>
      </c>
      <c r="J453" s="1" t="str">
        <f ca="1">IFERROR(__xludf.DUMMYFUNCTION("IFERROR(JOIN("", "", FILTER('tagsBySource 1'!J$3:J$2402, $A453='tagsBySource 1'!$A$3:$A$2402, 'tagsBySource 1'!J$3:J$2402&lt;&gt;"""")), """")"),"procTags")</f>
        <v>procTags</v>
      </c>
      <c r="K453" s="1" t="str">
        <f ca="1">IFERROR(__xludf.DUMMYFUNCTION("IFERROR(JOIN("", "", FILTER('tagsBySource 1'!K$3:K$2402, $A453='tagsBySource 1'!$A$3:$A$2402, 'tagsBySource 1'!K$3:K$2402&lt;&gt;"""")), """")"),"procTags")</f>
        <v>procTags</v>
      </c>
      <c r="L453" s="1" t="str">
        <f ca="1">IFERROR(__xludf.DUMMYFUNCTION("IFERROR(JOIN("", "", FILTER('tagsBySource 1'!L$3:L$2402, $A453='tagsBySource 1'!$A$3:$A$2402, 'tagsBySource 1'!L$3:L$2402&lt;&gt;"""")), """")"),"procTags")</f>
        <v>procTags</v>
      </c>
      <c r="M453" s="1" t="str">
        <f ca="1">IFERROR(__xludf.DUMMYFUNCTION("IFERROR(JOIN("", "", FILTER('tagsBySource 1'!M$3:M$2402, $A453='tagsBySource 1'!$A$3:$A$2402, 'tagsBySource 1'!M$3:M$2402&lt;&gt;"""")), """")"),"procTags")</f>
        <v>procTags</v>
      </c>
      <c r="N453" s="1" t="str">
        <f ca="1">IFERROR(__xludf.DUMMYFUNCTION("IFERROR(JOIN("", "", FILTER('tagsBySource 1'!N$3:N$2402, $A453='tagsBySource 1'!$A$3:$A$2402, 'tagsBySource 1'!N$3:N$2402&lt;&gt;"""")), """")"),"procTags")</f>
        <v>procTags</v>
      </c>
      <c r="O453" s="1" t="str">
        <f ca="1">IFERROR(__xludf.DUMMYFUNCTION("IFERROR(JOIN("", "", FILTER('tagsBySource 1'!O$3:O$2402, $A453='tagsBySource 1'!$A$3:$A$2402, 'tagsBySource 1'!O$3:O$2402&lt;&gt;"""")), """")"),"procTags")</f>
        <v>procTags</v>
      </c>
      <c r="P453" s="1" t="str">
        <f ca="1">IFERROR(__xludf.DUMMYFUNCTION("IFERROR(JOIN("", "", FILTER('tagsBySource 1'!P$3:P$2402, $A453='tagsBySource 1'!$A$3:$A$2402, 'tagsBySource 1'!P$3:P$2402&lt;&gt;"""")), """")"),"")</f>
        <v/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IFERROR(__xludf.DUMMYFUNCTION("IFERROR(JOIN("", "", FILTER('tagsBySource 1'!B$3:B$2402, $A454='tagsBySource 1'!$A$3:$A$2402, 'tagsBySource 1'!B$3:B$2402&lt;&gt;"""")), """")"),"")</f>
        <v/>
      </c>
      <c r="C454" s="1" t="str">
        <f ca="1">IFERROR(__xludf.DUMMYFUNCTION("IFERROR(JOIN("", "", FILTER('tagsBySource 1'!C$3:C$2402, $A454='tagsBySource 1'!$A$3:$A$2402, 'tagsBySource 1'!C$3:C$2402&lt;&gt;"""")), """")"),"")</f>
        <v/>
      </c>
      <c r="D454" s="1" t="str">
        <f ca="1">IFERROR(__xludf.DUMMYFUNCTION("IFERROR(JOIN("", "", FILTER('tagsBySource 1'!D$3:D$2402, $A454='tagsBySource 1'!$A$3:$A$2402, 'tagsBySource 1'!D$3:D$2402&lt;&gt;"""")), """")"),"")</f>
        <v/>
      </c>
      <c r="E454" s="1" t="str">
        <f ca="1">IFERROR(__xludf.DUMMYFUNCTION("IFERROR(JOIN("", "", FILTER('tagsBySource 1'!E$3:E$2402, $A454='tagsBySource 1'!$A$3:$A$2402, 'tagsBySource 1'!E$3:E$2402&lt;&gt;"""")), """")"),"")</f>
        <v/>
      </c>
      <c r="F454" s="1" t="str">
        <f ca="1">IFERROR(__xludf.DUMMYFUNCTION("IFERROR(JOIN("", "", FILTER('tagsBySource 1'!F$3:F$2402, $A454='tagsBySource 1'!$A$3:$A$2402, 'tagsBySource 1'!F$3:F$2402&lt;&gt;"""")), """")"),"")</f>
        <v/>
      </c>
      <c r="G454" s="1" t="str">
        <f ca="1">IFERROR(__xludf.DUMMYFUNCTION("IFERROR(JOIN("", "", FILTER('tagsBySource 1'!G$3:G$2402, $A454='tagsBySource 1'!$A$3:$A$2402, 'tagsBySource 1'!G$3:G$2402&lt;&gt;"""")), """")"),"")</f>
        <v/>
      </c>
      <c r="H454" s="1" t="str">
        <f ca="1">IFERROR(__xludf.DUMMYFUNCTION("IFERROR(JOIN("", "", FILTER('tagsBySource 1'!H$3:H$2402, $A454='tagsBySource 1'!$A$3:$A$2402, 'tagsBySource 1'!H$3:H$2402&lt;&gt;"""")), """")"),"")</f>
        <v/>
      </c>
      <c r="I454" s="1" t="str">
        <f ca="1">IFERROR(__xludf.DUMMYFUNCTION("IFERROR(JOIN("", "", FILTER('tagsBySource 1'!I$3:I$2402, $A454='tagsBySource 1'!$A$3:$A$2402, 'tagsBySource 1'!I$3:I$2402&lt;&gt;"""")), """")"),"")</f>
        <v/>
      </c>
      <c r="J454" s="1" t="str">
        <f ca="1">IFERROR(__xludf.DUMMYFUNCTION("IFERROR(JOIN("", "", FILTER('tagsBySource 1'!J$3:J$2402, $A454='tagsBySource 1'!$A$3:$A$2402, 'tagsBySource 1'!J$3:J$2402&lt;&gt;"""")), """")"),"")</f>
        <v/>
      </c>
      <c r="K454" s="1" t="str">
        <f ca="1">IFERROR(__xludf.DUMMYFUNCTION("IFERROR(JOIN("", "", FILTER('tagsBySource 1'!K$3:K$2402, $A454='tagsBySource 1'!$A$3:$A$2402, 'tagsBySource 1'!K$3:K$2402&lt;&gt;"""")), """")"),"")</f>
        <v/>
      </c>
      <c r="L454" s="1" t="str">
        <f ca="1">IFERROR(__xludf.DUMMYFUNCTION("IFERROR(JOIN("", "", FILTER('tagsBySource 1'!L$3:L$2402, $A454='tagsBySource 1'!$A$3:$A$2402, 'tagsBySource 1'!L$3:L$2402&lt;&gt;"""")), """")"),"")</f>
        <v/>
      </c>
      <c r="M454" s="1" t="str">
        <f ca="1">IFERROR(__xludf.DUMMYFUNCTION("IFERROR(JOIN("", "", FILTER('tagsBySource 1'!M$3:M$2402, $A454='tagsBySource 1'!$A$3:$A$2402, 'tagsBySource 1'!M$3:M$2402&lt;&gt;"""")), """")"),"")</f>
        <v/>
      </c>
      <c r="N454" s="1" t="str">
        <f ca="1">IFERROR(__xludf.DUMMYFUNCTION("IFERROR(JOIN("", "", FILTER('tagsBySource 1'!N$3:N$2402, $A454='tagsBySource 1'!$A$3:$A$2402, 'tagsBySource 1'!N$3:N$2402&lt;&gt;"""")), """")"),"")</f>
        <v/>
      </c>
      <c r="O454" s="1" t="str">
        <f ca="1">IFERROR(__xludf.DUMMYFUNCTION("IFERROR(JOIN("", "", FILTER('tagsBySource 1'!O$3:O$2402, $A454='tagsBySource 1'!$A$3:$A$2402, 'tagsBySource 1'!O$3:O$2402&lt;&gt;"""")), """")"),"")</f>
        <v/>
      </c>
      <c r="P454" s="1" t="str">
        <f ca="1">IFERROR(__xludf.DUMMYFUNCTION("IFERROR(JOIN("", "", FILTER('tagsBySource 1'!P$3:P$2402, $A454='tagsBySource 1'!$A$3:$A$2402, 'tagsBySource 1'!P$3:P$2402&lt;&gt;"""")), """")"),"")</f>
        <v/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IFERROR(__xludf.DUMMYFUNCTION("IFERROR(JOIN("", "", FILTER('tagsBySource 1'!B$3:B$2402, $A455='tagsBySource 1'!$A$3:$A$2402, 'tagsBySource 1'!B$3:B$2402&lt;&gt;"""")), """")"),"")</f>
        <v/>
      </c>
      <c r="C455" s="1" t="str">
        <f ca="1">IFERROR(__xludf.DUMMYFUNCTION("IFERROR(JOIN("", "", FILTER('tagsBySource 1'!C$3:C$2402, $A455='tagsBySource 1'!$A$3:$A$2402, 'tagsBySource 1'!C$3:C$2402&lt;&gt;"""")), """")"),"")</f>
        <v/>
      </c>
      <c r="D455" s="1" t="str">
        <f ca="1">IFERROR(__xludf.DUMMYFUNCTION("IFERROR(JOIN("", "", FILTER('tagsBySource 1'!D$3:D$2402, $A455='tagsBySource 1'!$A$3:$A$2402, 'tagsBySource 1'!D$3:D$2402&lt;&gt;"""")), """")"),"procTags")</f>
        <v>procTags</v>
      </c>
      <c r="E455" s="1" t="str">
        <f ca="1">IFERROR(__xludf.DUMMYFUNCTION("IFERROR(JOIN("", "", FILTER('tagsBySource 1'!E$3:E$2402, $A455='tagsBySource 1'!$A$3:$A$2402, 'tagsBySource 1'!E$3:E$2402&lt;&gt;"""")), """")"),"")</f>
        <v/>
      </c>
      <c r="F455" s="1" t="str">
        <f ca="1">IFERROR(__xludf.DUMMYFUNCTION("IFERROR(JOIN("", "", FILTER('tagsBySource 1'!F$3:F$2402, $A455='tagsBySource 1'!$A$3:$A$2402, 'tagsBySource 1'!F$3:F$2402&lt;&gt;"""")), """")"),"")</f>
        <v/>
      </c>
      <c r="G455" s="1" t="str">
        <f ca="1">IFERROR(__xludf.DUMMYFUNCTION("IFERROR(JOIN("", "", FILTER('tagsBySource 1'!G$3:G$2402, $A455='tagsBySource 1'!$A$3:$A$2402, 'tagsBySource 1'!G$3:G$2402&lt;&gt;"""")), """")"),"")</f>
        <v/>
      </c>
      <c r="H455" s="1" t="str">
        <f ca="1">IFERROR(__xludf.DUMMYFUNCTION("IFERROR(JOIN("", "", FILTER('tagsBySource 1'!H$3:H$2402, $A455='tagsBySource 1'!$A$3:$A$2402, 'tagsBySource 1'!H$3:H$2402&lt;&gt;"""")), """")"),"procTags")</f>
        <v>procTags</v>
      </c>
      <c r="I455" s="1" t="str">
        <f ca="1">IFERROR(__xludf.DUMMYFUNCTION("IFERROR(JOIN("", "", FILTER('tagsBySource 1'!I$3:I$2402, $A455='tagsBySource 1'!$A$3:$A$2402, 'tagsBySource 1'!I$3:I$2402&lt;&gt;"""")), """")"),"")</f>
        <v/>
      </c>
      <c r="J455" s="1" t="str">
        <f ca="1">IFERROR(__xludf.DUMMYFUNCTION("IFERROR(JOIN("", "", FILTER('tagsBySource 1'!J$3:J$2402, $A455='tagsBySource 1'!$A$3:$A$2402, 'tagsBySource 1'!J$3:J$2402&lt;&gt;"""")), """")"),"")</f>
        <v/>
      </c>
      <c r="K455" s="1" t="str">
        <f ca="1">IFERROR(__xludf.DUMMYFUNCTION("IFERROR(JOIN("", "", FILTER('tagsBySource 1'!K$3:K$2402, $A455='tagsBySource 1'!$A$3:$A$2402, 'tagsBySource 1'!K$3:K$2402&lt;&gt;"""")), """")"),"")</f>
        <v/>
      </c>
      <c r="L455" s="1" t="str">
        <f ca="1">IFERROR(__xludf.DUMMYFUNCTION("IFERROR(JOIN("", "", FILTER('tagsBySource 1'!L$3:L$2402, $A455='tagsBySource 1'!$A$3:$A$2402, 'tagsBySource 1'!L$3:L$2402&lt;&gt;"""")), """")"),"")</f>
        <v/>
      </c>
      <c r="M455" s="1" t="str">
        <f ca="1">IFERROR(__xludf.DUMMYFUNCTION("IFERROR(JOIN("", "", FILTER('tagsBySource 1'!M$3:M$2402, $A455='tagsBySource 1'!$A$3:$A$2402, 'tagsBySource 1'!M$3:M$2402&lt;&gt;"""")), """")"),"")</f>
        <v/>
      </c>
      <c r="N455" s="1" t="str">
        <f ca="1">IFERROR(__xludf.DUMMYFUNCTION("IFERROR(JOIN("", "", FILTER('tagsBySource 1'!N$3:N$2402, $A455='tagsBySource 1'!$A$3:$A$2402, 'tagsBySource 1'!N$3:N$2402&lt;&gt;"""")), """")"),"")</f>
        <v/>
      </c>
      <c r="O455" s="1" t="str">
        <f ca="1">IFERROR(__xludf.DUMMYFUNCTION("IFERROR(JOIN("", "", FILTER('tagsBySource 1'!O$3:O$2402, $A455='tagsBySource 1'!$A$3:$A$2402, 'tagsBySource 1'!O$3:O$2402&lt;&gt;"""")), """")"),"")</f>
        <v/>
      </c>
      <c r="P455" s="1" t="str">
        <f ca="1">IFERROR(__xludf.DUMMYFUNCTION("IFERROR(JOIN("", "", FILTER('tagsBySource 1'!P$3:P$2402, $A455='tagsBySource 1'!$A$3:$A$2402, 'tagsBySource 1'!P$3:P$2402&lt;&gt;"""")), """")"),"")</f>
        <v/>
      </c>
    </row>
  </sheetData>
  <mergeCells count="1">
    <mergeCell ref="B1:P1"/>
  </mergeCells>
  <conditionalFormatting sqref="B3:P455">
    <cfRule type="containsText" dxfId="35" priority="1" operator="containsText" text=",">
      <formula>NOT(ISERROR(SEARCH((","),(B3))))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IFERROR(__xludf.DUMMYFUNCTION("IFERROR(FILTER('Tag Library'!$Q$14:$Q$736, LEFT('Tag Library'!$P$14:$P$736, LEN(B$2))=B$2, RIGHT('Tag Library'!$P$14:$P$736, LEN($A3))=$A3), """")"),"")</f>
        <v/>
      </c>
      <c r="C3" s="1" t="str">
        <f ca="1">IFERROR(__xludf.DUMMYFUNCTION("IFERROR(FILTER('Tag Library'!$Q$14:$Q$736, LEFT('Tag Library'!$P$14:$P$736, LEN(C$2))=C$2, RIGHT('Tag Library'!$P$14:$P$736, LEN($A3))=$A3), """")"),"")</f>
        <v/>
      </c>
      <c r="D3" s="1" t="str">
        <f ca="1">IFERROR(__xludf.DUMMYFUNCTION("IFERROR(FILTER('Tag Library'!$Q$14:$Q$736, LEFT('Tag Library'!$P$14:$P$736, LEN(D$2))=D$2, RIGHT('Tag Library'!$P$14:$P$736, LEN($A3))=$A3), """")"),"")</f>
        <v/>
      </c>
      <c r="E3" s="1" t="str">
        <f ca="1">IFERROR(__xludf.DUMMYFUNCTION("IFERROR(FILTER('Tag Library'!$Q$14:$Q$736, LEFT('Tag Library'!$P$14:$P$736, LEN(E$2))=E$2, RIGHT('Tag Library'!$P$14:$P$736, LEN($A3))=$A3), """")"),"")</f>
        <v/>
      </c>
      <c r="F3" s="1" t="str">
        <f ca="1">IFERROR(__xludf.DUMMYFUNCTION("IFERROR(FILTER('Tag Library'!$Q$14:$Q$736, LEFT('Tag Library'!$P$14:$P$736, LEN(F$2))=F$2, RIGHT('Tag Library'!$P$14:$P$736, LEN($A3))=$A3), """")"),"")</f>
        <v/>
      </c>
      <c r="G3" s="1" t="str">
        <f ca="1">IFERROR(__xludf.DUMMYFUNCTION("IFERROR(FILTER('Tag Library'!$Q$14:$Q$736, LEFT('Tag Library'!$P$14:$P$736, LEN(G$2))=G$2, RIGHT('Tag Library'!$P$14:$P$736, LEN($A3))=$A3), """")"),"")</f>
        <v/>
      </c>
      <c r="H3" s="1" t="str">
        <f ca="1">IFERROR(__xludf.DUMMYFUNCTION("IFERROR(FILTER('Tag Library'!$Q$14:$Q$736, LEFT('Tag Library'!$P$14:$P$736, LEN(H$2))=H$2, RIGHT('Tag Library'!$P$14:$P$736, LEN($A3))=$A3), """")"),"")</f>
        <v/>
      </c>
      <c r="I3" s="1" t="str">
        <f ca="1">IFERROR(__xludf.DUMMYFUNCTION("IFERROR(FILTER('Tag Library'!$Q$14:$Q$736, LEFT('Tag Library'!$P$14:$P$736, LEN(I$2))=I$2, RIGHT('Tag Library'!$P$14:$P$736, LEN($A3))=$A3), """")"),"")</f>
        <v/>
      </c>
      <c r="J3" s="1" t="str">
        <f ca="1">IFERROR(__xludf.DUMMYFUNCTION("IFERROR(FILTER('Tag Library'!$Q$14:$Q$736, LEFT('Tag Library'!$P$14:$P$736, LEN(J$2))=J$2, RIGHT('Tag Library'!$P$14:$P$736, LEN($A3))=$A3), """")"),"")</f>
        <v/>
      </c>
      <c r="K3" s="1" t="str">
        <f ca="1">IFERROR(__xludf.DUMMYFUNCTION("IFERROR(FILTER('Tag Library'!$Q$14:$Q$736, LEFT('Tag Library'!$P$14:$P$736, LEN(K$2))=K$2, RIGHT('Tag Library'!$P$14:$P$736, LEN($A3))=$A3), """")"),"")</f>
        <v/>
      </c>
      <c r="L3" s="1" t="str">
        <f ca="1">IFERROR(__xludf.DUMMYFUNCTION("IFERROR(FILTER('Tag Library'!$Q$14:$Q$736, LEFT('Tag Library'!$P$14:$P$736, LEN(L$2))=L$2, RIGHT('Tag Library'!$P$14:$P$736, LEN($A3))=$A3), """")"),"")</f>
        <v/>
      </c>
      <c r="M3" s="1" t="str">
        <f ca="1">IFERROR(__xludf.DUMMYFUNCTION("IFERROR(FILTER('Tag Library'!$Q$14:$Q$736, LEFT('Tag Library'!$P$14:$P$736, LEN(M$2))=M$2, RIGHT('Tag Library'!$P$14:$P$736, LEN($A3))=$A3), """")"),"")</f>
        <v/>
      </c>
      <c r="N3" s="1" t="str">
        <f ca="1">IFERROR(__xludf.DUMMYFUNCTION("IFERROR(FILTER('Tag Library'!$Q$14:$Q$736, LEFT('Tag Library'!$P$14:$P$736, LEN(N$2))=N$2, RIGHT('Tag Library'!$P$14:$P$736, LEN($A3))=$A3), """")"),"")</f>
        <v/>
      </c>
      <c r="O3" s="1" t="str">
        <f ca="1">IFERROR(__xludf.DUMMYFUNCTION("IFERROR(FILTER('Tag Library'!$Q$14:$Q$736, LEFT('Tag Library'!$P$14:$P$736, LEN(O$2))=O$2, RIGHT('Tag Library'!$P$14:$P$736, LEN($A3))=$A3), """")"),"")</f>
        <v/>
      </c>
      <c r="P3" s="1" t="str">
        <f ca="1">IFERROR(__xludf.DUMMYFUNCTION("IFERROR(FILTER('Tag Library'!$Q$14:$Q$736, LEFT('Tag Library'!$P$14:$P$736, LEN(P$2))=P$2, RIGHT('Tag Library'!$P$14:$P$736, LEN($A3))=$A3), """")"),"")</f>
        <v/>
      </c>
    </row>
    <row r="4" spans="1:26" x14ac:dyDescent="0.2">
      <c r="A4" s="1" t="str">
        <f ca="1">IFERROR(__xludf.DUMMYFUNCTION("""COMPUTED_VALUE"""),"250_tag")</f>
        <v>250_tag</v>
      </c>
      <c r="B4" s="1" t="str">
        <f ca="1">IFERROR(__xludf.DUMMYFUNCTION("IFERROR(FILTER('Tag Library'!$Q$14:$Q$736, LEFT('Tag Library'!$P$14:$P$736, LEN(B$2))=B$2, RIGHT('Tag Library'!$P$14:$P$736, LEN($A4))=$A4), """")"),"")</f>
        <v/>
      </c>
      <c r="C4" s="1" t="str">
        <f ca="1">IFERROR(__xludf.DUMMYFUNCTION("IFERROR(FILTER('Tag Library'!$Q$14:$Q$736, LEFT('Tag Library'!$P$14:$P$736, LEN(C$2))=C$2, RIGHT('Tag Library'!$P$14:$P$736, LEN($A4))=$A4), """")"),"")</f>
        <v/>
      </c>
      <c r="D4" s="1" t="str">
        <f ca="1">IFERROR(__xludf.DUMMYFUNCTION("IFERROR(FILTER('Tag Library'!$Q$14:$Q$736, LEFT('Tag Library'!$P$14:$P$736, LEN(D$2))=D$2, RIGHT('Tag Library'!$P$14:$P$736, LEN($A4))=$A4), """")"),"")</f>
        <v/>
      </c>
      <c r="E4" s="1" t="str">
        <f ca="1">IFERROR(__xludf.DUMMYFUNCTION("IFERROR(FILTER('Tag Library'!$Q$14:$Q$736, LEFT('Tag Library'!$P$14:$P$736, LEN(E$2))=E$2, RIGHT('Tag Library'!$P$14:$P$736, LEN($A4))=$A4), """")"),"")</f>
        <v/>
      </c>
      <c r="F4" s="1" t="str">
        <f ca="1">IFERROR(__xludf.DUMMYFUNCTION("IFERROR(FILTER('Tag Library'!$Q$14:$Q$736, LEFT('Tag Library'!$P$14:$P$736, LEN(F$2))=F$2, RIGHT('Tag Library'!$P$14:$P$736, LEN($A4))=$A4), """")"),"")</f>
        <v/>
      </c>
      <c r="G4" s="1" t="str">
        <f ca="1">IFERROR(__xludf.DUMMYFUNCTION("IFERROR(FILTER('Tag Library'!$Q$14:$Q$736, LEFT('Tag Library'!$P$14:$P$736, LEN(G$2))=G$2, RIGHT('Tag Library'!$P$14:$P$736, LEN($A4))=$A4), """")"),"")</f>
        <v/>
      </c>
      <c r="H4" s="1" t="str">
        <f ca="1">IFERROR(__xludf.DUMMYFUNCTION("IFERROR(FILTER('Tag Library'!$Q$14:$Q$736, LEFT('Tag Library'!$P$14:$P$736, LEN(H$2))=H$2, RIGHT('Tag Library'!$P$14:$P$736, LEN($A4))=$A4), """")"),"")</f>
        <v/>
      </c>
      <c r="I4" s="1" t="str">
        <f ca="1">IFERROR(__xludf.DUMMYFUNCTION("IFERROR(FILTER('Tag Library'!$Q$14:$Q$736, LEFT('Tag Library'!$P$14:$P$736, LEN(I$2))=I$2, RIGHT('Tag Library'!$P$14:$P$736, LEN($A4))=$A4), """")"),"")</f>
        <v/>
      </c>
      <c r="J4" s="1" t="str">
        <f ca="1">IFERROR(__xludf.DUMMYFUNCTION("IFERROR(FILTER('Tag Library'!$Q$14:$Q$736, LEFT('Tag Library'!$P$14:$P$736, LEN(J$2))=J$2, RIGHT('Tag Library'!$P$14:$P$736, LEN($A4))=$A4), """")"),"")</f>
        <v/>
      </c>
      <c r="K4" s="1" t="str">
        <f ca="1">IFERROR(__xludf.DUMMYFUNCTION("IFERROR(FILTER('Tag Library'!$Q$14:$Q$736, LEFT('Tag Library'!$P$14:$P$736, LEN(K$2))=K$2, RIGHT('Tag Library'!$P$14:$P$736, LEN($A4))=$A4), """")"),"")</f>
        <v/>
      </c>
      <c r="L4" s="1" t="str">
        <f ca="1">IFERROR(__xludf.DUMMYFUNCTION("IFERROR(FILTER('Tag Library'!$Q$14:$Q$736, LEFT('Tag Library'!$P$14:$P$736, LEN(L$2))=L$2, RIGHT('Tag Library'!$P$14:$P$736, LEN($A4))=$A4), """")"),"")</f>
        <v/>
      </c>
      <c r="M4" s="1" t="str">
        <f ca="1">IFERROR(__xludf.DUMMYFUNCTION("IFERROR(FILTER('Tag Library'!$Q$14:$Q$736, LEFT('Tag Library'!$P$14:$P$736, LEN(M$2))=M$2, RIGHT('Tag Library'!$P$14:$P$736, LEN($A4))=$A4), """")"),"")</f>
        <v/>
      </c>
      <c r="N4" s="1" t="str">
        <f ca="1">IFERROR(__xludf.DUMMYFUNCTION("IFERROR(FILTER('Tag Library'!$Q$14:$Q$736, LEFT('Tag Library'!$P$14:$P$736, LEN(N$2))=N$2, RIGHT('Tag Library'!$P$14:$P$736, LEN($A4))=$A4), """")"),"")</f>
        <v/>
      </c>
      <c r="O4" s="1" t="str">
        <f ca="1">IFERROR(__xludf.DUMMYFUNCTION("IFERROR(FILTER('Tag Library'!$Q$14:$Q$736, LEFT('Tag Library'!$P$14:$P$736, LEN(O$2))=O$2, RIGHT('Tag Library'!$P$14:$P$736, LEN($A4))=$A4), """")"),"")</f>
        <v/>
      </c>
      <c r="P4" s="1" t="str">
        <f ca="1">IFERROR(__xludf.DUMMYFUNCTION("IFERROR(FILTER('Tag Library'!$Q$14:$Q$736, LEFT('Tag Library'!$P$14:$P$736, LEN(P$2))=P$2, RIGHT('Tag Library'!$P$14:$P$736, LEN($A4))=$A4), """")"),"")</f>
        <v/>
      </c>
    </row>
    <row r="5" spans="1:26" x14ac:dyDescent="0.2">
      <c r="A5" s="1" t="str">
        <f ca="1">IFERROR(__xludf.DUMMYFUNCTION("""COMPUTED_VALUE"""),"75_tag")</f>
        <v>75_tag</v>
      </c>
      <c r="B5" s="1" t="str">
        <f ca="1">IFERROR(__xludf.DUMMYFUNCTION("IFERROR(FILTER('Tag Library'!$Q$14:$Q$736, LEFT('Tag Library'!$P$14:$P$736, LEN(B$2))=B$2, RIGHT('Tag Library'!$P$14:$P$736, LEN($A5))=$A5), """")"),"")</f>
        <v/>
      </c>
      <c r="C5" s="1" t="str">
        <f ca="1">IFERROR(__xludf.DUMMYFUNCTION("IFERROR(FILTER('Tag Library'!$Q$14:$Q$736, LEFT('Tag Library'!$P$14:$P$736, LEN(C$2))=C$2, RIGHT('Tag Library'!$P$14:$P$736, LEN($A5))=$A5), """")"),"")</f>
        <v/>
      </c>
      <c r="D5" s="1" t="str">
        <f ca="1">IFERROR(__xludf.DUMMYFUNCTION("IFERROR(FILTER('Tag Library'!$Q$14:$Q$736, LEFT('Tag Library'!$P$14:$P$736, LEN(D$2))=D$2, RIGHT('Tag Library'!$P$14:$P$736, LEN($A5))=$A5), """")"),"")</f>
        <v/>
      </c>
      <c r="E5" s="1" t="str">
        <f ca="1">IFERROR(__xludf.DUMMYFUNCTION("IFERROR(FILTER('Tag Library'!$Q$14:$Q$736, LEFT('Tag Library'!$P$14:$P$736, LEN(E$2))=E$2, RIGHT('Tag Library'!$P$14:$P$736, LEN($A5))=$A5), """")"),"")</f>
        <v/>
      </c>
      <c r="F5" s="1" t="str">
        <f ca="1">IFERROR(__xludf.DUMMYFUNCTION("IFERROR(FILTER('Tag Library'!$Q$14:$Q$736, LEFT('Tag Library'!$P$14:$P$736, LEN(F$2))=F$2, RIGHT('Tag Library'!$P$14:$P$736, LEN($A5))=$A5), """")"),"")</f>
        <v/>
      </c>
      <c r="G5" s="1" t="str">
        <f ca="1">IFERROR(__xludf.DUMMYFUNCTION("IFERROR(FILTER('Tag Library'!$Q$14:$Q$736, LEFT('Tag Library'!$P$14:$P$736, LEN(G$2))=G$2, RIGHT('Tag Library'!$P$14:$P$736, LEN($A5))=$A5), """")"),"")</f>
        <v/>
      </c>
      <c r="H5" s="1" t="str">
        <f ca="1">IFERROR(__xludf.DUMMYFUNCTION("IFERROR(FILTER('Tag Library'!$Q$14:$Q$736, LEFT('Tag Library'!$P$14:$P$736, LEN(H$2))=H$2, RIGHT('Tag Library'!$P$14:$P$736, LEN($A5))=$A5), """")"),"")</f>
        <v/>
      </c>
      <c r="I5" s="1" t="str">
        <f ca="1">IFERROR(__xludf.DUMMYFUNCTION("IFERROR(FILTER('Tag Library'!$Q$14:$Q$736, LEFT('Tag Library'!$P$14:$P$736, LEN(I$2))=I$2, RIGHT('Tag Library'!$P$14:$P$736, LEN($A5))=$A5), """")"),"")</f>
        <v/>
      </c>
      <c r="J5" s="1" t="str">
        <f ca="1">IFERROR(__xludf.DUMMYFUNCTION("IFERROR(FILTER('Tag Library'!$Q$14:$Q$736, LEFT('Tag Library'!$P$14:$P$736, LEN(J$2))=J$2, RIGHT('Tag Library'!$P$14:$P$736, LEN($A5))=$A5), """")"),"")</f>
        <v/>
      </c>
      <c r="K5" s="1" t="str">
        <f ca="1">IFERROR(__xludf.DUMMYFUNCTION("IFERROR(FILTER('Tag Library'!$Q$14:$Q$736, LEFT('Tag Library'!$P$14:$P$736, LEN(K$2))=K$2, RIGHT('Tag Library'!$P$14:$P$736, LEN($A5))=$A5), """")"),"")</f>
        <v/>
      </c>
      <c r="L5" s="1" t="str">
        <f ca="1">IFERROR(__xludf.DUMMYFUNCTION("IFERROR(FILTER('Tag Library'!$Q$14:$Q$736, LEFT('Tag Library'!$P$14:$P$736, LEN(L$2))=L$2, RIGHT('Tag Library'!$P$14:$P$736, LEN($A5))=$A5), """")"),"")</f>
        <v/>
      </c>
      <c r="M5" s="1" t="str">
        <f ca="1">IFERROR(__xludf.DUMMYFUNCTION("IFERROR(FILTER('Tag Library'!$Q$14:$Q$736, LEFT('Tag Library'!$P$14:$P$736, LEN(M$2))=M$2, RIGHT('Tag Library'!$P$14:$P$736, LEN($A5))=$A5), """")"),"")</f>
        <v/>
      </c>
      <c r="N5" s="1" t="str">
        <f ca="1">IFERROR(__xludf.DUMMYFUNCTION("IFERROR(FILTER('Tag Library'!$Q$14:$Q$736, LEFT('Tag Library'!$P$14:$P$736, LEN(N$2))=N$2, RIGHT('Tag Library'!$P$14:$P$736, LEN($A5))=$A5), """")"),"")</f>
        <v/>
      </c>
      <c r="O5" s="1" t="str">
        <f ca="1">IFERROR(__xludf.DUMMYFUNCTION("IFERROR(FILTER('Tag Library'!$Q$14:$Q$736, LEFT('Tag Library'!$P$14:$P$736, LEN(O$2))=O$2, RIGHT('Tag Library'!$P$14:$P$736, LEN($A5))=$A5), """")"),"")</f>
        <v/>
      </c>
      <c r="P5" s="1" t="str">
        <f ca="1">IFERROR(__xludf.DUMMYFUNCTION("IFERROR(FILTER('Tag Library'!$Q$14:$Q$736, LEFT('Tag Library'!$P$14:$P$736, LEN(P$2))=P$2, RIGHT('Tag Library'!$P$14:$P$736, LEN($A5))=$A5), """")"),"")</f>
        <v/>
      </c>
    </row>
    <row r="6" spans="1:26" x14ac:dyDescent="0.2">
      <c r="A6" s="1" t="str">
        <f ca="1">IFERROR(__xludf.DUMMYFUNCTION("""COMPUTED_VALUE"""),"adjust_t_sp")</f>
        <v>adjust_t_sp</v>
      </c>
      <c r="B6" s="1" t="str">
        <f ca="1">IFERROR(__xludf.DUMMYFUNCTION("IFERROR(FILTER('Tag Library'!$Q$14:$Q$736, LEFT('Tag Library'!$P$14:$P$736, LEN(B$2))=B$2, RIGHT('Tag Library'!$P$14:$P$736, LEN($A6))=$A6), """")"),"")</f>
        <v/>
      </c>
      <c r="C6" s="1" t="str">
        <f ca="1">IFERROR(__xludf.DUMMYFUNCTION("IFERROR(FILTER('Tag Library'!$Q$14:$Q$736, LEFT('Tag Library'!$P$14:$P$736, LEN(C$2))=C$2, RIGHT('Tag Library'!$P$14:$P$736, LEN($A6))=$A6), """")"),"")</f>
        <v/>
      </c>
      <c r="D6" s="1" t="str">
        <f ca="1">IFERROR(__xludf.DUMMYFUNCTION("IFERROR(FILTER('Tag Library'!$Q$14:$Q$736, LEFT('Tag Library'!$P$14:$P$736, LEN(D$2))=D$2, RIGHT('Tag Library'!$P$14:$P$736, LEN($A6))=$A6), """")"),"")</f>
        <v/>
      </c>
      <c r="E6" s="1" t="str">
        <f ca="1">IFERROR(__xludf.DUMMYFUNCTION("IFERROR(FILTER('Tag Library'!$Q$14:$Q$736, LEFT('Tag Library'!$P$14:$P$736, LEN(E$2))=E$2, RIGHT('Tag Library'!$P$14:$P$736, LEN($A6))=$A6), """")"),"")</f>
        <v/>
      </c>
      <c r="F6" s="1" t="str">
        <f ca="1">IFERROR(__xludf.DUMMYFUNCTION("IFERROR(FILTER('Tag Library'!$Q$14:$Q$736, LEFT('Tag Library'!$P$14:$P$736, LEN(F$2))=F$2, RIGHT('Tag Library'!$P$14:$P$736, LEN($A6))=$A6), """")"),"")</f>
        <v/>
      </c>
      <c r="G6" s="1" t="str">
        <f ca="1">IFERROR(__xludf.DUMMYFUNCTION("IFERROR(FILTER('Tag Library'!$Q$14:$Q$736, LEFT('Tag Library'!$P$14:$P$736, LEN(G$2))=G$2, RIGHT('Tag Library'!$P$14:$P$736, LEN($A6))=$A6), """")"),"")</f>
        <v/>
      </c>
      <c r="H6" s="1" t="str">
        <f ca="1">IFERROR(__xludf.DUMMYFUNCTION("IFERROR(FILTER('Tag Library'!$Q$14:$Q$736, LEFT('Tag Library'!$P$14:$P$736, LEN(H$2))=H$2, RIGHT('Tag Library'!$P$14:$P$736, LEN($A6))=$A6), """")"),"")</f>
        <v/>
      </c>
      <c r="I6" s="1" t="str">
        <f ca="1">IFERROR(__xludf.DUMMYFUNCTION("IFERROR(FILTER('Tag Library'!$Q$14:$Q$736, LEFT('Tag Library'!$P$14:$P$736, LEN(I$2))=I$2, RIGHT('Tag Library'!$P$14:$P$736, LEN($A6))=$A6), """")"),"")</f>
        <v/>
      </c>
      <c r="J6" s="1" t="str">
        <f ca="1">IFERROR(__xludf.DUMMYFUNCTION("IFERROR(FILTER('Tag Library'!$Q$14:$Q$736, LEFT('Tag Library'!$P$14:$P$736, LEN(J$2))=J$2, RIGHT('Tag Library'!$P$14:$P$736, LEN($A6))=$A6), """")"),"")</f>
        <v/>
      </c>
      <c r="K6" s="1" t="str">
        <f ca="1">IFERROR(__xludf.DUMMYFUNCTION("IFERROR(FILTER('Tag Library'!$Q$14:$Q$736, LEFT('Tag Library'!$P$14:$P$736, LEN(K$2))=K$2, RIGHT('Tag Library'!$P$14:$P$736, LEN($A6))=$A6), """")"),"")</f>
        <v/>
      </c>
      <c r="L6" s="1" t="str">
        <f ca="1">IFERROR(__xludf.DUMMYFUNCTION("IFERROR(FILTER('Tag Library'!$Q$14:$Q$736, LEFT('Tag Library'!$P$14:$P$736, LEN(L$2))=L$2, RIGHT('Tag Library'!$P$14:$P$736, LEN($A6))=$A6), """")"),"")</f>
        <v/>
      </c>
      <c r="M6" s="1" t="str">
        <f ca="1">IFERROR(__xludf.DUMMYFUNCTION("IFERROR(FILTER('Tag Library'!$Q$14:$Q$736, LEFT('Tag Library'!$P$14:$P$736, LEN(M$2))=M$2, RIGHT('Tag Library'!$P$14:$P$736, LEN($A6))=$A6), """")"),"")</f>
        <v/>
      </c>
      <c r="N6" s="1" t="str">
        <f ca="1">IFERROR(__xludf.DUMMYFUNCTION("IFERROR(FILTER('Tag Library'!$Q$14:$Q$736, LEFT('Tag Library'!$P$14:$P$736, LEN(N$2))=N$2, RIGHT('Tag Library'!$P$14:$P$736, LEN($A6))=$A6), """")"),"")</f>
        <v/>
      </c>
      <c r="O6" s="1" t="str">
        <f ca="1">IFERROR(__xludf.DUMMYFUNCTION("IFERROR(FILTER('Tag Library'!$Q$14:$Q$736, LEFT('Tag Library'!$P$14:$P$736, LEN(O$2))=O$2, RIGHT('Tag Library'!$P$14:$P$736, LEN($A6))=$A6), """")"),"")</f>
        <v/>
      </c>
      <c r="P6" s="1" t="str">
        <f ca="1">IFERROR(__xludf.DUMMYFUNCTION("IFERROR(FILTER('Tag Library'!$Q$14:$Q$736, LEFT('Tag Library'!$P$14:$P$736, LEN(P$2))=P$2, RIGHT('Tag Library'!$P$14:$P$736, LEN($A6))=$A6), """")"),"")</f>
        <v/>
      </c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IFERROR(__xludf.DUMMYFUNCTION("IFERROR(FILTER('Tag Library'!$Q$14:$Q$736, LEFT('Tag Library'!$P$14:$P$736, LEN(B$2))=B$2, RIGHT('Tag Library'!$P$14:$P$736, LEN($A7))=$A7), """")"),"")</f>
        <v/>
      </c>
      <c r="C7" s="1" t="str">
        <f ca="1">IFERROR(__xludf.DUMMYFUNCTION("IFERROR(FILTER('Tag Library'!$Q$14:$Q$736, LEFT('Tag Library'!$P$14:$P$736, LEN(C$2))=C$2, RIGHT('Tag Library'!$P$14:$P$736, LEN($A7))=$A7), """")"),"")</f>
        <v/>
      </c>
      <c r="D7" s="1" t="str">
        <f ca="1">IFERROR(__xludf.DUMMYFUNCTION("IFERROR(FILTER('Tag Library'!$Q$14:$Q$736, LEFT('Tag Library'!$P$14:$P$736, LEN(D$2))=D$2, RIGHT('Tag Library'!$P$14:$P$736, LEN($A7))=$A7), """")"),"")</f>
        <v/>
      </c>
      <c r="E7" s="1" t="str">
        <f ca="1">IFERROR(__xludf.DUMMYFUNCTION("IFERROR(FILTER('Tag Library'!$Q$14:$Q$736, LEFT('Tag Library'!$P$14:$P$736, LEN(E$2))=E$2, RIGHT('Tag Library'!$P$14:$P$736, LEN($A7))=$A7), """")"),"")</f>
        <v/>
      </c>
      <c r="F7" s="1" t="str">
        <f ca="1">IFERROR(__xludf.DUMMYFUNCTION("IFERROR(FILTER('Tag Library'!$Q$14:$Q$736, LEFT('Tag Library'!$P$14:$P$736, LEN(F$2))=F$2, RIGHT('Tag Library'!$P$14:$P$736, LEN($A7))=$A7), """")"),"")</f>
        <v/>
      </c>
      <c r="G7" s="1" t="str">
        <f ca="1">IFERROR(__xludf.DUMMYFUNCTION("IFERROR(FILTER('Tag Library'!$Q$14:$Q$736, LEFT('Tag Library'!$P$14:$P$736, LEN(G$2))=G$2, RIGHT('Tag Library'!$P$14:$P$736, LEN($A7))=$A7), """")"),"")</f>
        <v/>
      </c>
      <c r="H7" s="1" t="str">
        <f ca="1">IFERROR(__xludf.DUMMYFUNCTION("IFERROR(FILTER('Tag Library'!$Q$14:$Q$736, LEFT('Tag Library'!$P$14:$P$736, LEN(H$2))=H$2, RIGHT('Tag Library'!$P$14:$P$736, LEN($A7))=$A7), """")"),"")</f>
        <v/>
      </c>
      <c r="I7" s="1" t="str">
        <f ca="1">IFERROR(__xludf.DUMMYFUNCTION("IFERROR(FILTER('Tag Library'!$Q$14:$Q$736, LEFT('Tag Library'!$P$14:$P$736, LEN(I$2))=I$2, RIGHT('Tag Library'!$P$14:$P$736, LEN($A7))=$A7), """")"),"")</f>
        <v/>
      </c>
      <c r="J7" s="1" t="str">
        <f ca="1">IFERROR(__xludf.DUMMYFUNCTION("IFERROR(FILTER('Tag Library'!$Q$14:$Q$736, LEFT('Tag Library'!$P$14:$P$736, LEN(J$2))=J$2, RIGHT('Tag Library'!$P$14:$P$736, LEN($A7))=$A7), """")"),"")</f>
        <v/>
      </c>
      <c r="K7" s="1" t="str">
        <f ca="1">IFERROR(__xludf.DUMMYFUNCTION("IFERROR(FILTER('Tag Library'!$Q$14:$Q$736, LEFT('Tag Library'!$P$14:$P$736, LEN(K$2))=K$2, RIGHT('Tag Library'!$P$14:$P$736, LEN($A7))=$A7), """")"),"")</f>
        <v/>
      </c>
      <c r="L7" s="1" t="str">
        <f ca="1">IFERROR(__xludf.DUMMYFUNCTION("IFERROR(FILTER('Tag Library'!$Q$14:$Q$736, LEFT('Tag Library'!$P$14:$P$736, LEN(L$2))=L$2, RIGHT('Tag Library'!$P$14:$P$736, LEN($A7))=$A7), """")"),"")</f>
        <v/>
      </c>
      <c r="M7" s="1" t="str">
        <f ca="1">IFERROR(__xludf.DUMMYFUNCTION("IFERROR(FILTER('Tag Library'!$Q$14:$Q$736, LEFT('Tag Library'!$P$14:$P$736, LEN(M$2))=M$2, RIGHT('Tag Library'!$P$14:$P$736, LEN($A7))=$A7), """")"),"")</f>
        <v/>
      </c>
      <c r="N7" s="1" t="str">
        <f ca="1">IFERROR(__xludf.DUMMYFUNCTION("IFERROR(FILTER('Tag Library'!$Q$14:$Q$736, LEFT('Tag Library'!$P$14:$P$736, LEN(N$2))=N$2, RIGHT('Tag Library'!$P$14:$P$736, LEN($A7))=$A7), """")"),"")</f>
        <v/>
      </c>
      <c r="O7" s="1" t="str">
        <f ca="1">IFERROR(__xludf.DUMMYFUNCTION("IFERROR(FILTER('Tag Library'!$Q$14:$Q$736, LEFT('Tag Library'!$P$14:$P$736, LEN(O$2))=O$2, RIGHT('Tag Library'!$P$14:$P$736, LEN($A7))=$A7), """")"),"")</f>
        <v/>
      </c>
      <c r="P7" s="1" t="str">
        <f ca="1">IFERROR(__xludf.DUMMYFUNCTION("IFERROR(FILTER('Tag Library'!$Q$14:$Q$736, LEFT('Tag Library'!$P$14:$P$736, LEN(P$2))=P$2, RIGHT('Tag Library'!$P$14:$P$736, LEN($A7))=$A7), """")"),"")</f>
        <v/>
      </c>
    </row>
    <row r="8" spans="1:26" x14ac:dyDescent="0.2">
      <c r="A8" s="1" t="str">
        <f ca="1">IFERROR(__xludf.DUMMYFUNCTION("""COMPUTED_VALUE"""),"ahu_fan_mv")</f>
        <v>ahu_fan_mv</v>
      </c>
      <c r="B8" s="1" t="str">
        <f ca="1">IFERROR(__xludf.DUMMYFUNCTION("IFERROR(FILTER('Tag Library'!$Q$14:$Q$736, LEFT('Tag Library'!$P$14:$P$736, LEN(B$2))=B$2, RIGHT('Tag Library'!$P$14:$P$736, LEN($A8))=$A8), """")"),"")</f>
        <v/>
      </c>
      <c r="C8" s="1" t="str">
        <f ca="1">IFERROR(__xludf.DUMMYFUNCTION("IFERROR(FILTER('Tag Library'!$Q$14:$Q$736, LEFT('Tag Library'!$P$14:$P$736, LEN(C$2))=C$2, RIGHT('Tag Library'!$P$14:$P$736, LEN($A8))=$A8), """")"),"")</f>
        <v/>
      </c>
      <c r="D8" s="1" t="str">
        <f ca="1">IFERROR(__xludf.DUMMYFUNCTION("IFERROR(FILTER('Tag Library'!$Q$14:$Q$736, LEFT('Tag Library'!$P$14:$P$736, LEN(D$2))=D$2, RIGHT('Tag Library'!$P$14:$P$736, LEN($A8))=$A8), """")"),"")</f>
        <v/>
      </c>
      <c r="E8" s="1" t="str">
        <f ca="1">IFERROR(__xludf.DUMMYFUNCTION("IFERROR(FILTER('Tag Library'!$Q$14:$Q$736, LEFT('Tag Library'!$P$14:$P$736, LEN(E$2))=E$2, RIGHT('Tag Library'!$P$14:$P$736, LEN($A8))=$A8), """")"),"")</f>
        <v/>
      </c>
      <c r="F8" s="1" t="str">
        <f ca="1">IFERROR(__xludf.DUMMYFUNCTION("IFERROR(FILTER('Tag Library'!$Q$14:$Q$736, LEFT('Tag Library'!$P$14:$P$736, LEN(F$2))=F$2, RIGHT('Tag Library'!$P$14:$P$736, LEN($A8))=$A8), """")"),"")</f>
        <v/>
      </c>
      <c r="G8" s="1" t="str">
        <f ca="1">IFERROR(__xludf.DUMMYFUNCTION("IFERROR(FILTER('Tag Library'!$Q$14:$Q$736, LEFT('Tag Library'!$P$14:$P$736, LEN(G$2))=G$2, RIGHT('Tag Library'!$P$14:$P$736, LEN($A8))=$A8), """")"),"")</f>
        <v/>
      </c>
      <c r="H8" s="1" t="str">
        <f ca="1">IFERROR(__xludf.DUMMYFUNCTION("IFERROR(FILTER('Tag Library'!$Q$14:$Q$736, LEFT('Tag Library'!$P$14:$P$736, LEN(H$2))=H$2, RIGHT('Tag Library'!$P$14:$P$736, LEN($A8))=$A8), """")"),"white")</f>
        <v>white</v>
      </c>
      <c r="I8" s="1" t="str">
        <f ca="1">IFERROR(__xludf.DUMMYFUNCTION("IFERROR(FILTER('Tag Library'!$Q$14:$Q$736, LEFT('Tag Library'!$P$14:$P$736, LEN(I$2))=I$2, RIGHT('Tag Library'!$P$14:$P$736, LEN($A8))=$A8), """")"),"")</f>
        <v/>
      </c>
      <c r="J8" s="1" t="str">
        <f ca="1">IFERROR(__xludf.DUMMYFUNCTION("IFERROR(FILTER('Tag Library'!$Q$14:$Q$736, LEFT('Tag Library'!$P$14:$P$736, LEN(J$2))=J$2, RIGHT('Tag Library'!$P$14:$P$736, LEN($A8))=$A8), """")"),"")</f>
        <v/>
      </c>
      <c r="K8" s="1" t="str">
        <f ca="1">IFERROR(__xludf.DUMMYFUNCTION("IFERROR(FILTER('Tag Library'!$Q$14:$Q$736, LEFT('Tag Library'!$P$14:$P$736, LEN(K$2))=K$2, RIGHT('Tag Library'!$P$14:$P$736, LEN($A8))=$A8), """")"),"")</f>
        <v/>
      </c>
      <c r="L8" s="1" t="str">
        <f ca="1">IFERROR(__xludf.DUMMYFUNCTION("IFERROR(FILTER('Tag Library'!$Q$14:$Q$736, LEFT('Tag Library'!$P$14:$P$736, LEN(L$2))=L$2, RIGHT('Tag Library'!$P$14:$P$736, LEN($A8))=$A8), """")"),"")</f>
        <v/>
      </c>
      <c r="M8" s="1" t="str">
        <f ca="1">IFERROR(__xludf.DUMMYFUNCTION("IFERROR(FILTER('Tag Library'!$Q$14:$Q$736, LEFT('Tag Library'!$P$14:$P$736, LEN(M$2))=M$2, RIGHT('Tag Library'!$P$14:$P$736, LEN($A8))=$A8), """")"),"")</f>
        <v/>
      </c>
      <c r="N8" s="1" t="str">
        <f ca="1">IFERROR(__xludf.DUMMYFUNCTION("IFERROR(FILTER('Tag Library'!$Q$14:$Q$736, LEFT('Tag Library'!$P$14:$P$736, LEN(N$2))=N$2, RIGHT('Tag Library'!$P$14:$P$736, LEN($A8))=$A8), """")"),"")</f>
        <v/>
      </c>
      <c r="O8" s="1" t="str">
        <f ca="1">IFERROR(__xludf.DUMMYFUNCTION("IFERROR(FILTER('Tag Library'!$Q$14:$Q$736, LEFT('Tag Library'!$P$14:$P$736, LEN(O$2))=O$2, RIGHT('Tag Library'!$P$14:$P$736, LEN($A8))=$A8), """")"),"")</f>
        <v/>
      </c>
      <c r="P8" s="1" t="str">
        <f ca="1">IFERROR(__xludf.DUMMYFUNCTION("IFERROR(FILTER('Tag Library'!$Q$14:$Q$736, LEFT('Tag Library'!$P$14:$P$736, LEN(P$2))=P$2, RIGHT('Tag Library'!$P$14:$P$736, LEN($A8))=$A8), """")"),"")</f>
        <v/>
      </c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IFERROR(__xludf.DUMMYFUNCTION("IFERROR(FILTER('Tag Library'!$Q$14:$Q$736, LEFT('Tag Library'!$P$14:$P$736, LEN(B$2))=B$2, RIGHT('Tag Library'!$P$14:$P$736, LEN($A9))=$A9), """")"),"")</f>
        <v/>
      </c>
      <c r="C9" s="1" t="str">
        <f ca="1">IFERROR(__xludf.DUMMYFUNCTION("IFERROR(FILTER('Tag Library'!$Q$14:$Q$736, LEFT('Tag Library'!$P$14:$P$736, LEN(C$2))=C$2, RIGHT('Tag Library'!$P$14:$P$736, LEN($A9))=$A9), """")"),"")</f>
        <v/>
      </c>
      <c r="D9" s="1" t="str">
        <f ca="1">IFERROR(__xludf.DUMMYFUNCTION("IFERROR(FILTER('Tag Library'!$Q$14:$Q$736, LEFT('Tag Library'!$P$14:$P$736, LEN(D$2))=D$2, RIGHT('Tag Library'!$P$14:$P$736, LEN($A9))=$A9), """")"),"")</f>
        <v/>
      </c>
      <c r="E9" s="1" t="str">
        <f ca="1">IFERROR(__xludf.DUMMYFUNCTION("IFERROR(FILTER('Tag Library'!$Q$14:$Q$736, LEFT('Tag Library'!$P$14:$P$736, LEN(E$2))=E$2, RIGHT('Tag Library'!$P$14:$P$736, LEN($A9))=$A9), """")"),"")</f>
        <v/>
      </c>
      <c r="F9" s="1" t="str">
        <f ca="1">IFERROR(__xludf.DUMMYFUNCTION("IFERROR(FILTER('Tag Library'!$Q$14:$Q$736, LEFT('Tag Library'!$P$14:$P$736, LEN(F$2))=F$2, RIGHT('Tag Library'!$P$14:$P$736, LEN($A9))=$A9), """")"),"")</f>
        <v/>
      </c>
      <c r="G9" s="1" t="str">
        <f ca="1">IFERROR(__xludf.DUMMYFUNCTION("IFERROR(FILTER('Tag Library'!$Q$14:$Q$736, LEFT('Tag Library'!$P$14:$P$736, LEN(G$2))=G$2, RIGHT('Tag Library'!$P$14:$P$736, LEN($A9))=$A9), """")"),"")</f>
        <v/>
      </c>
      <c r="H9" s="1" t="str">
        <f ca="1">IFERROR(__xludf.DUMMYFUNCTION("IFERROR(FILTER('Tag Library'!$Q$14:$Q$736, LEFT('Tag Library'!$P$14:$P$736, LEN(H$2))=H$2, RIGHT('Tag Library'!$P$14:$P$736, LEN($A9))=$A9), """")"),"")</f>
        <v/>
      </c>
      <c r="I9" s="1" t="str">
        <f ca="1">IFERROR(__xludf.DUMMYFUNCTION("IFERROR(FILTER('Tag Library'!$Q$14:$Q$736, LEFT('Tag Library'!$P$14:$P$736, LEN(I$2))=I$2, RIGHT('Tag Library'!$P$14:$P$736, LEN($A9))=$A9), """")"),"")</f>
        <v/>
      </c>
      <c r="J9" s="1" t="str">
        <f ca="1">IFERROR(__xludf.DUMMYFUNCTION("IFERROR(FILTER('Tag Library'!$Q$14:$Q$736, LEFT('Tag Library'!$P$14:$P$736, LEN(J$2))=J$2, RIGHT('Tag Library'!$P$14:$P$736, LEN($A9))=$A9), """")"),"")</f>
        <v/>
      </c>
      <c r="K9" s="1" t="str">
        <f ca="1">IFERROR(__xludf.DUMMYFUNCTION("IFERROR(FILTER('Tag Library'!$Q$14:$Q$736, LEFT('Tag Library'!$P$14:$P$736, LEN(K$2))=K$2, RIGHT('Tag Library'!$P$14:$P$736, LEN($A9))=$A9), """")"),"")</f>
        <v/>
      </c>
      <c r="L9" s="1" t="str">
        <f ca="1">IFERROR(__xludf.DUMMYFUNCTION("IFERROR(FILTER('Tag Library'!$Q$14:$Q$736, LEFT('Tag Library'!$P$14:$P$736, LEN(L$2))=L$2, RIGHT('Tag Library'!$P$14:$P$736, LEN($A9))=$A9), """")"),"")</f>
        <v/>
      </c>
      <c r="M9" s="1" t="str">
        <f ca="1">IFERROR(__xludf.DUMMYFUNCTION("IFERROR(FILTER('Tag Library'!$Q$14:$Q$736, LEFT('Tag Library'!$P$14:$P$736, LEN(M$2))=M$2, RIGHT('Tag Library'!$P$14:$P$736, LEN($A9))=$A9), """")"),"")</f>
        <v/>
      </c>
      <c r="N9" s="1" t="str">
        <f ca="1">IFERROR(__xludf.DUMMYFUNCTION("IFERROR(FILTER('Tag Library'!$Q$14:$Q$736, LEFT('Tag Library'!$P$14:$P$736, LEN(N$2))=N$2, RIGHT('Tag Library'!$P$14:$P$736, LEN($A9))=$A9), """")"),"")</f>
        <v/>
      </c>
      <c r="O9" s="1" t="str">
        <f ca="1">IFERROR(__xludf.DUMMYFUNCTION("IFERROR(FILTER('Tag Library'!$Q$14:$Q$736, LEFT('Tag Library'!$P$14:$P$736, LEN(O$2))=O$2, RIGHT('Tag Library'!$P$14:$P$736, LEN($A9))=$A9), """")"),"")</f>
        <v/>
      </c>
      <c r="P9" s="1" t="str">
        <f ca="1">IFERROR(__xludf.DUMMYFUNCTION("IFERROR(FILTER('Tag Library'!$Q$14:$Q$736, LEFT('Tag Library'!$P$14:$P$736, LEN(P$2))=P$2, RIGHT('Tag Library'!$P$14:$P$736, LEN($A9))=$A9), """")"),"")</f>
        <v/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IFERROR(__xludf.DUMMYFUNCTION("IFERROR(FILTER('Tag Library'!$Q$14:$Q$736, LEFT('Tag Library'!$P$14:$P$736, LEN(B$2))=B$2, RIGHT('Tag Library'!$P$14:$P$736, LEN($A10))=$A10), """")"),"")</f>
        <v/>
      </c>
      <c r="C10" s="1" t="str">
        <f ca="1">IFERROR(__xludf.DUMMYFUNCTION("IFERROR(FILTER('Tag Library'!$Q$14:$Q$736, LEFT('Tag Library'!$P$14:$P$736, LEN(C$2))=C$2, RIGHT('Tag Library'!$P$14:$P$736, LEN($A10))=$A10), """")"),"")</f>
        <v/>
      </c>
      <c r="D10" s="1" t="str">
        <f ca="1">IFERROR(__xludf.DUMMYFUNCTION("IFERROR(FILTER('Tag Library'!$Q$14:$Q$736, LEFT('Tag Library'!$P$14:$P$736, LEN(D$2))=D$2, RIGHT('Tag Library'!$P$14:$P$736, LEN($A10))=$A10), """")"),"")</f>
        <v/>
      </c>
      <c r="E10" s="1" t="str">
        <f ca="1">IFERROR(__xludf.DUMMYFUNCTION("IFERROR(FILTER('Tag Library'!$Q$14:$Q$736, LEFT('Tag Library'!$P$14:$P$736, LEN(E$2))=E$2, RIGHT('Tag Library'!$P$14:$P$736, LEN($A10))=$A10), """")"),"")</f>
        <v/>
      </c>
      <c r="F10" s="1" t="str">
        <f ca="1">IFERROR(__xludf.DUMMYFUNCTION("IFERROR(FILTER('Tag Library'!$Q$14:$Q$736, LEFT('Tag Library'!$P$14:$P$736, LEN(F$2))=F$2, RIGHT('Tag Library'!$P$14:$P$736, LEN($A10))=$A10), """")"),"")</f>
        <v/>
      </c>
      <c r="G10" s="1" t="str">
        <f ca="1">IFERROR(__xludf.DUMMYFUNCTION("IFERROR(FILTER('Tag Library'!$Q$14:$Q$736, LEFT('Tag Library'!$P$14:$P$736, LEN(G$2))=G$2, RIGHT('Tag Library'!$P$14:$P$736, LEN($A10))=$A10), """")"),"")</f>
        <v/>
      </c>
      <c r="H10" s="1" t="str">
        <f ca="1">IFERROR(__xludf.DUMMYFUNCTION("IFERROR(FILTER('Tag Library'!$Q$14:$Q$736, LEFT('Tag Library'!$P$14:$P$736, LEN(H$2))=H$2, RIGHT('Tag Library'!$P$14:$P$736, LEN($A10))=$A10), """")"),"")</f>
        <v/>
      </c>
      <c r="I10" s="1" t="str">
        <f ca="1">IFERROR(__xludf.DUMMYFUNCTION("IFERROR(FILTER('Tag Library'!$Q$14:$Q$736, LEFT('Tag Library'!$P$14:$P$736, LEN(I$2))=I$2, RIGHT('Tag Library'!$P$14:$P$736, LEN($A10))=$A10), """")"),"")</f>
        <v/>
      </c>
      <c r="J10" s="1" t="str">
        <f ca="1">IFERROR(__xludf.DUMMYFUNCTION("IFERROR(FILTER('Tag Library'!$Q$14:$Q$736, LEFT('Tag Library'!$P$14:$P$736, LEN(J$2))=J$2, RIGHT('Tag Library'!$P$14:$P$736, LEN($A10))=$A10), """")"),"")</f>
        <v/>
      </c>
      <c r="K10" s="1" t="str">
        <f ca="1">IFERROR(__xludf.DUMMYFUNCTION("IFERROR(FILTER('Tag Library'!$Q$14:$Q$736, LEFT('Tag Library'!$P$14:$P$736, LEN(K$2))=K$2, RIGHT('Tag Library'!$P$14:$P$736, LEN($A10))=$A10), """")"),"")</f>
        <v/>
      </c>
      <c r="L10" s="1" t="str">
        <f ca="1">IFERROR(__xludf.DUMMYFUNCTION("IFERROR(FILTER('Tag Library'!$Q$14:$Q$736, LEFT('Tag Library'!$P$14:$P$736, LEN(L$2))=L$2, RIGHT('Tag Library'!$P$14:$P$736, LEN($A10))=$A10), """")"),"")</f>
        <v/>
      </c>
      <c r="M10" s="1" t="str">
        <f ca="1">IFERROR(__xludf.DUMMYFUNCTION("IFERROR(FILTER('Tag Library'!$Q$14:$Q$736, LEFT('Tag Library'!$P$14:$P$736, LEN(M$2))=M$2, RIGHT('Tag Library'!$P$14:$P$736, LEN($A10))=$A10), """")"),"")</f>
        <v/>
      </c>
      <c r="N10" s="1" t="str">
        <f ca="1">IFERROR(__xludf.DUMMYFUNCTION("IFERROR(FILTER('Tag Library'!$Q$14:$Q$736, LEFT('Tag Library'!$P$14:$P$736, LEN(N$2))=N$2, RIGHT('Tag Library'!$P$14:$P$736, LEN($A10))=$A10), """")"),"")</f>
        <v/>
      </c>
      <c r="O10" s="1" t="str">
        <f ca="1">IFERROR(__xludf.DUMMYFUNCTION("IFERROR(FILTER('Tag Library'!$Q$14:$Q$736, LEFT('Tag Library'!$P$14:$P$736, LEN(O$2))=O$2, RIGHT('Tag Library'!$P$14:$P$736, LEN($A10))=$A10), """")"),"")</f>
        <v/>
      </c>
      <c r="P10" s="1" t="str">
        <f ca="1">IFERROR(__xludf.DUMMYFUNCTION("IFERROR(FILTER('Tag Library'!$Q$14:$Q$736, LEFT('Tag Library'!$P$14:$P$736, LEN(P$2))=P$2, RIGHT('Tag Library'!$P$14:$P$736, LEN($A10))=$A10), """")"),"")</f>
        <v/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IFERROR(__xludf.DUMMYFUNCTION("IFERROR(FILTER('Tag Library'!$Q$14:$Q$736, LEFT('Tag Library'!$P$14:$P$736, LEN(B$2))=B$2, RIGHT('Tag Library'!$P$14:$P$736, LEN($A11))=$A11), """")"),"")</f>
        <v/>
      </c>
      <c r="C11" s="1" t="str">
        <f ca="1">IFERROR(__xludf.DUMMYFUNCTION("IFERROR(FILTER('Tag Library'!$Q$14:$Q$736, LEFT('Tag Library'!$P$14:$P$736, LEN(C$2))=C$2, RIGHT('Tag Library'!$P$14:$P$736, LEN($A11))=$A11), """")"),"")</f>
        <v/>
      </c>
      <c r="D11" s="1" t="str">
        <f ca="1">IFERROR(__xludf.DUMMYFUNCTION("IFERROR(FILTER('Tag Library'!$Q$14:$Q$736, LEFT('Tag Library'!$P$14:$P$736, LEN(D$2))=D$2, RIGHT('Tag Library'!$P$14:$P$736, LEN($A11))=$A11), """")"),"")</f>
        <v/>
      </c>
      <c r="E11" s="1" t="str">
        <f ca="1">IFERROR(__xludf.DUMMYFUNCTION("IFERROR(FILTER('Tag Library'!$Q$14:$Q$736, LEFT('Tag Library'!$P$14:$P$736, LEN(E$2))=E$2, RIGHT('Tag Library'!$P$14:$P$736, LEN($A11))=$A11), """")"),"")</f>
        <v/>
      </c>
      <c r="F11" s="1" t="str">
        <f ca="1">IFERROR(__xludf.DUMMYFUNCTION("IFERROR(FILTER('Tag Library'!$Q$14:$Q$736, LEFT('Tag Library'!$P$14:$P$736, LEN(F$2))=F$2, RIGHT('Tag Library'!$P$14:$P$736, LEN($A11))=$A11), """")"),"")</f>
        <v/>
      </c>
      <c r="G11" s="1" t="str">
        <f ca="1">IFERROR(__xludf.DUMMYFUNCTION("IFERROR(FILTER('Tag Library'!$Q$14:$Q$736, LEFT('Tag Library'!$P$14:$P$736, LEN(G$2))=G$2, RIGHT('Tag Library'!$P$14:$P$736, LEN($A11))=$A11), """")"),"")</f>
        <v/>
      </c>
      <c r="H11" s="1" t="str">
        <f ca="1">IFERROR(__xludf.DUMMYFUNCTION("IFERROR(FILTER('Tag Library'!$Q$14:$Q$736, LEFT('Tag Library'!$P$14:$P$736, LEN(H$2))=H$2, RIGHT('Tag Library'!$P$14:$P$736, LEN($A11))=$A11), """")"),"")</f>
        <v/>
      </c>
      <c r="I11" s="1" t="str">
        <f ca="1">IFERROR(__xludf.DUMMYFUNCTION("IFERROR(FILTER('Tag Library'!$Q$14:$Q$736, LEFT('Tag Library'!$P$14:$P$736, LEN(I$2))=I$2, RIGHT('Tag Library'!$P$14:$P$736, LEN($A11))=$A11), """")"),"")</f>
        <v/>
      </c>
      <c r="J11" s="1" t="str">
        <f ca="1">IFERROR(__xludf.DUMMYFUNCTION("IFERROR(FILTER('Tag Library'!$Q$14:$Q$736, LEFT('Tag Library'!$P$14:$P$736, LEN(J$2))=J$2, RIGHT('Tag Library'!$P$14:$P$736, LEN($A11))=$A11), """")"),"")</f>
        <v/>
      </c>
      <c r="K11" s="1" t="str">
        <f ca="1">IFERROR(__xludf.DUMMYFUNCTION("IFERROR(FILTER('Tag Library'!$Q$14:$Q$736, LEFT('Tag Library'!$P$14:$P$736, LEN(K$2))=K$2, RIGHT('Tag Library'!$P$14:$P$736, LEN($A11))=$A11), """")"),"")</f>
        <v/>
      </c>
      <c r="L11" s="1" t="str">
        <f ca="1">IFERROR(__xludf.DUMMYFUNCTION("IFERROR(FILTER('Tag Library'!$Q$14:$Q$736, LEFT('Tag Library'!$P$14:$P$736, LEN(L$2))=L$2, RIGHT('Tag Library'!$P$14:$P$736, LEN($A11))=$A11), """")"),"")</f>
        <v/>
      </c>
      <c r="M11" s="1" t="str">
        <f ca="1">IFERROR(__xludf.DUMMYFUNCTION("IFERROR(FILTER('Tag Library'!$Q$14:$Q$736, LEFT('Tag Library'!$P$14:$P$736, LEN(M$2))=M$2, RIGHT('Tag Library'!$P$14:$P$736, LEN($A11))=$A11), """")"),"")</f>
        <v/>
      </c>
      <c r="N11" s="1" t="str">
        <f ca="1">IFERROR(__xludf.DUMMYFUNCTION("IFERROR(FILTER('Tag Library'!$Q$14:$Q$736, LEFT('Tag Library'!$P$14:$P$736, LEN(N$2))=N$2, RIGHT('Tag Library'!$P$14:$P$736, LEN($A11))=$A11), """")"),"")</f>
        <v/>
      </c>
      <c r="O11" s="1" t="str">
        <f ca="1">IFERROR(__xludf.DUMMYFUNCTION("IFERROR(FILTER('Tag Library'!$Q$14:$Q$736, LEFT('Tag Library'!$P$14:$P$736, LEN(O$2))=O$2, RIGHT('Tag Library'!$P$14:$P$736, LEN($A11))=$A11), """")"),"")</f>
        <v/>
      </c>
      <c r="P11" s="1" t="str">
        <f ca="1">IFERROR(__xludf.DUMMYFUNCTION("IFERROR(FILTER('Tag Library'!$Q$14:$Q$736, LEFT('Tag Library'!$P$14:$P$736, LEN(P$2))=P$2, RIGHT('Tag Library'!$P$14:$P$736, LEN($A11))=$A11), """")"),"")</f>
        <v/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IFERROR(__xludf.DUMMYFUNCTION("IFERROR(FILTER('Tag Library'!$Q$14:$Q$736, LEFT('Tag Library'!$P$14:$P$736, LEN(B$2))=B$2, RIGHT('Tag Library'!$P$14:$P$736, LEN($A12))=$A12), """")"),"")</f>
        <v/>
      </c>
      <c r="C12" s="1" t="str">
        <f ca="1">IFERROR(__xludf.DUMMYFUNCTION("IFERROR(FILTER('Tag Library'!$Q$14:$Q$736, LEFT('Tag Library'!$P$14:$P$736, LEN(C$2))=C$2, RIGHT('Tag Library'!$P$14:$P$736, LEN($A12))=$A12), """")"),"")</f>
        <v/>
      </c>
      <c r="D12" s="1" t="str">
        <f ca="1">IFERROR(__xludf.DUMMYFUNCTION("IFERROR(FILTER('Tag Library'!$Q$14:$Q$736, LEFT('Tag Library'!$P$14:$P$736, LEN(D$2))=D$2, RIGHT('Tag Library'!$P$14:$P$736, LEN($A12))=$A12), """")"),"")</f>
        <v/>
      </c>
      <c r="E12" s="1" t="str">
        <f ca="1">IFERROR(__xludf.DUMMYFUNCTION("IFERROR(FILTER('Tag Library'!$Q$14:$Q$736, LEFT('Tag Library'!$P$14:$P$736, LEN(E$2))=E$2, RIGHT('Tag Library'!$P$14:$P$736, LEN($A12))=$A12), """")"),"")</f>
        <v/>
      </c>
      <c r="F12" s="1" t="str">
        <f ca="1">IFERROR(__xludf.DUMMYFUNCTION("IFERROR(FILTER('Tag Library'!$Q$14:$Q$736, LEFT('Tag Library'!$P$14:$P$736, LEN(F$2))=F$2, RIGHT('Tag Library'!$P$14:$P$736, LEN($A12))=$A12), """")"),"")</f>
        <v/>
      </c>
      <c r="G12" s="1" t="str">
        <f ca="1">IFERROR(__xludf.DUMMYFUNCTION("IFERROR(FILTER('Tag Library'!$Q$14:$Q$736, LEFT('Tag Library'!$P$14:$P$736, LEN(G$2))=G$2, RIGHT('Tag Library'!$P$14:$P$736, LEN($A12))=$A12), """")"),"")</f>
        <v/>
      </c>
      <c r="H12" s="1" t="str">
        <f ca="1">IFERROR(__xludf.DUMMYFUNCTION("IFERROR(FILTER('Tag Library'!$Q$14:$Q$736, LEFT('Tag Library'!$P$14:$P$736, LEN(H$2))=H$2, RIGHT('Tag Library'!$P$14:$P$736, LEN($A12))=$A12), """")"),"")</f>
        <v/>
      </c>
      <c r="I12" s="1" t="str">
        <f ca="1">IFERROR(__xludf.DUMMYFUNCTION("IFERROR(FILTER('Tag Library'!$Q$14:$Q$736, LEFT('Tag Library'!$P$14:$P$736, LEN(I$2))=I$2, RIGHT('Tag Library'!$P$14:$P$736, LEN($A12))=$A12), """")"),"")</f>
        <v/>
      </c>
      <c r="J12" s="1" t="str">
        <f ca="1">IFERROR(__xludf.DUMMYFUNCTION("IFERROR(FILTER('Tag Library'!$Q$14:$Q$736, LEFT('Tag Library'!$P$14:$P$736, LEN(J$2))=J$2, RIGHT('Tag Library'!$P$14:$P$736, LEN($A12))=$A12), """")"),"")</f>
        <v/>
      </c>
      <c r="K12" s="1" t="str">
        <f ca="1">IFERROR(__xludf.DUMMYFUNCTION("IFERROR(FILTER('Tag Library'!$Q$14:$Q$736, LEFT('Tag Library'!$P$14:$P$736, LEN(K$2))=K$2, RIGHT('Tag Library'!$P$14:$P$736, LEN($A12))=$A12), """")"),"")</f>
        <v/>
      </c>
      <c r="L12" s="1" t="str">
        <f ca="1">IFERROR(__xludf.DUMMYFUNCTION("IFERROR(FILTER('Tag Library'!$Q$14:$Q$736, LEFT('Tag Library'!$P$14:$P$736, LEN(L$2))=L$2, RIGHT('Tag Library'!$P$14:$P$736, LEN($A12))=$A12), """")"),"")</f>
        <v/>
      </c>
      <c r="M12" s="1" t="str">
        <f ca="1">IFERROR(__xludf.DUMMYFUNCTION("IFERROR(FILTER('Tag Library'!$Q$14:$Q$736, LEFT('Tag Library'!$P$14:$P$736, LEN(M$2))=M$2, RIGHT('Tag Library'!$P$14:$P$736, LEN($A12))=$A12), """")"),"")</f>
        <v/>
      </c>
      <c r="N12" s="1" t="str">
        <f ca="1">IFERROR(__xludf.DUMMYFUNCTION("IFERROR(FILTER('Tag Library'!$Q$14:$Q$736, LEFT('Tag Library'!$P$14:$P$736, LEN(N$2))=N$2, RIGHT('Tag Library'!$P$14:$P$736, LEN($A12))=$A12), """")"),"")</f>
        <v/>
      </c>
      <c r="O12" s="1" t="str">
        <f ca="1">IFERROR(__xludf.DUMMYFUNCTION("IFERROR(FILTER('Tag Library'!$Q$14:$Q$736, LEFT('Tag Library'!$P$14:$P$736, LEN(O$2))=O$2, RIGHT('Tag Library'!$P$14:$P$736, LEN($A12))=$A12), """")"),"")</f>
        <v/>
      </c>
      <c r="P12" s="1" t="str">
        <f ca="1">IFERROR(__xludf.DUMMYFUNCTION("IFERROR(FILTER('Tag Library'!$Q$14:$Q$736, LEFT('Tag Library'!$P$14:$P$736, LEN(P$2))=P$2, RIGHT('Tag Library'!$P$14:$P$736, LEN($A12))=$A12), """")"),"")</f>
        <v/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IFERROR(__xludf.DUMMYFUNCTION("IFERROR(FILTER('Tag Library'!$Q$14:$Q$736, LEFT('Tag Library'!$P$14:$P$736, LEN(B$2))=B$2, RIGHT('Tag Library'!$P$14:$P$736, LEN($A13))=$A13), """")"),"")</f>
        <v/>
      </c>
      <c r="C13" s="1" t="str">
        <f ca="1">IFERROR(__xludf.DUMMYFUNCTION("IFERROR(FILTER('Tag Library'!$Q$14:$Q$736, LEFT('Tag Library'!$P$14:$P$736, LEN(C$2))=C$2, RIGHT('Tag Library'!$P$14:$P$736, LEN($A13))=$A13), """")"),"")</f>
        <v/>
      </c>
      <c r="D13" s="1" t="str">
        <f ca="1">IFERROR(__xludf.DUMMYFUNCTION("IFERROR(FILTER('Tag Library'!$Q$14:$Q$736, LEFT('Tag Library'!$P$14:$P$736, LEN(D$2))=D$2, RIGHT('Tag Library'!$P$14:$P$736, LEN($A13))=$A13), """")"),"")</f>
        <v/>
      </c>
      <c r="E13" s="1" t="str">
        <f ca="1">IFERROR(__xludf.DUMMYFUNCTION("IFERROR(FILTER('Tag Library'!$Q$14:$Q$736, LEFT('Tag Library'!$P$14:$P$736, LEN(E$2))=E$2, RIGHT('Tag Library'!$P$14:$P$736, LEN($A13))=$A13), """")"),"")</f>
        <v/>
      </c>
      <c r="F13" s="1" t="str">
        <f ca="1">IFERROR(__xludf.DUMMYFUNCTION("IFERROR(FILTER('Tag Library'!$Q$14:$Q$736, LEFT('Tag Library'!$P$14:$P$736, LEN(F$2))=F$2, RIGHT('Tag Library'!$P$14:$P$736, LEN($A13))=$A13), """")"),"")</f>
        <v/>
      </c>
      <c r="G13" s="1" t="str">
        <f ca="1">IFERROR(__xludf.DUMMYFUNCTION("IFERROR(FILTER('Tag Library'!$Q$14:$Q$736, LEFT('Tag Library'!$P$14:$P$736, LEN(G$2))=G$2, RIGHT('Tag Library'!$P$14:$P$736, LEN($A13))=$A13), """")"),"")</f>
        <v/>
      </c>
      <c r="H13" s="1" t="str">
        <f ca="1">IFERROR(__xludf.DUMMYFUNCTION("IFERROR(FILTER('Tag Library'!$Q$14:$Q$736, LEFT('Tag Library'!$P$14:$P$736, LEN(H$2))=H$2, RIGHT('Tag Library'!$P$14:$P$736, LEN($A13))=$A13), """")"),"")</f>
        <v/>
      </c>
      <c r="I13" s="1" t="str">
        <f ca="1">IFERROR(__xludf.DUMMYFUNCTION("IFERROR(FILTER('Tag Library'!$Q$14:$Q$736, LEFT('Tag Library'!$P$14:$P$736, LEN(I$2))=I$2, RIGHT('Tag Library'!$P$14:$P$736, LEN($A13))=$A13), """")"),"")</f>
        <v/>
      </c>
      <c r="J13" s="1" t="str">
        <f ca="1">IFERROR(__xludf.DUMMYFUNCTION("IFERROR(FILTER('Tag Library'!$Q$14:$Q$736, LEFT('Tag Library'!$P$14:$P$736, LEN(J$2))=J$2, RIGHT('Tag Library'!$P$14:$P$736, LEN($A13))=$A13), """")"),"")</f>
        <v/>
      </c>
      <c r="K13" s="1" t="str">
        <f ca="1">IFERROR(__xludf.DUMMYFUNCTION("IFERROR(FILTER('Tag Library'!$Q$14:$Q$736, LEFT('Tag Library'!$P$14:$P$736, LEN(K$2))=K$2, RIGHT('Tag Library'!$P$14:$P$736, LEN($A13))=$A13), """")"),"")</f>
        <v/>
      </c>
      <c r="L13" s="1" t="str">
        <f ca="1">IFERROR(__xludf.DUMMYFUNCTION("IFERROR(FILTER('Tag Library'!$Q$14:$Q$736, LEFT('Tag Library'!$P$14:$P$736, LEN(L$2))=L$2, RIGHT('Tag Library'!$P$14:$P$736, LEN($A13))=$A13), """")"),"")</f>
        <v/>
      </c>
      <c r="M13" s="1" t="str">
        <f ca="1">IFERROR(__xludf.DUMMYFUNCTION("IFERROR(FILTER('Tag Library'!$Q$14:$Q$736, LEFT('Tag Library'!$P$14:$P$736, LEN(M$2))=M$2, RIGHT('Tag Library'!$P$14:$P$736, LEN($A13))=$A13), """")"),"")</f>
        <v/>
      </c>
      <c r="N13" s="1" t="str">
        <f ca="1">IFERROR(__xludf.DUMMYFUNCTION("IFERROR(FILTER('Tag Library'!$Q$14:$Q$736, LEFT('Tag Library'!$P$14:$P$736, LEN(N$2))=N$2, RIGHT('Tag Library'!$P$14:$P$736, LEN($A13))=$A13), """")"),"")</f>
        <v/>
      </c>
      <c r="O13" s="1" t="str">
        <f ca="1">IFERROR(__xludf.DUMMYFUNCTION("IFERROR(FILTER('Tag Library'!$Q$14:$Q$736, LEFT('Tag Library'!$P$14:$P$736, LEN(O$2))=O$2, RIGHT('Tag Library'!$P$14:$P$736, LEN($A13))=$A13), """")"),"")</f>
        <v/>
      </c>
      <c r="P13" s="1" t="str">
        <f ca="1">IFERROR(__xludf.DUMMYFUNCTION("IFERROR(FILTER('Tag Library'!$Q$14:$Q$736, LEFT('Tag Library'!$P$14:$P$736, LEN(P$2))=P$2, RIGHT('Tag Library'!$P$14:$P$736, LEN($A13))=$A13), """")"),"")</f>
        <v/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IFERROR(__xludf.DUMMYFUNCTION("IFERROR(FILTER('Tag Library'!$Q$14:$Q$736, LEFT('Tag Library'!$P$14:$P$736, LEN(B$2))=B$2, RIGHT('Tag Library'!$P$14:$P$736, LEN($A14))=$A14), """")"),"")</f>
        <v/>
      </c>
      <c r="C14" s="1" t="str">
        <f ca="1">IFERROR(__xludf.DUMMYFUNCTION("IFERROR(FILTER('Tag Library'!$Q$14:$Q$736, LEFT('Tag Library'!$P$14:$P$736, LEN(C$2))=C$2, RIGHT('Tag Library'!$P$14:$P$736, LEN($A14))=$A14), """")"),"")</f>
        <v/>
      </c>
      <c r="D14" s="1" t="str">
        <f ca="1">IFERROR(__xludf.DUMMYFUNCTION("IFERROR(FILTER('Tag Library'!$Q$14:$Q$736, LEFT('Tag Library'!$P$14:$P$736, LEN(D$2))=D$2, RIGHT('Tag Library'!$P$14:$P$736, LEN($A14))=$A14), """")"),"")</f>
        <v/>
      </c>
      <c r="E14" s="1" t="str">
        <f ca="1">IFERROR(__xludf.DUMMYFUNCTION("IFERROR(FILTER('Tag Library'!$Q$14:$Q$736, LEFT('Tag Library'!$P$14:$P$736, LEN(E$2))=E$2, RIGHT('Tag Library'!$P$14:$P$736, LEN($A14))=$A14), """")"),"")</f>
        <v/>
      </c>
      <c r="F14" s="1" t="str">
        <f ca="1">IFERROR(__xludf.DUMMYFUNCTION("IFERROR(FILTER('Tag Library'!$Q$14:$Q$736, LEFT('Tag Library'!$P$14:$P$736, LEN(F$2))=F$2, RIGHT('Tag Library'!$P$14:$P$736, LEN($A14))=$A14), """")"),"")</f>
        <v/>
      </c>
      <c r="G14" s="1" t="str">
        <f ca="1">IFERROR(__xludf.DUMMYFUNCTION("IFERROR(FILTER('Tag Library'!$Q$14:$Q$736, LEFT('Tag Library'!$P$14:$P$736, LEN(G$2))=G$2, RIGHT('Tag Library'!$P$14:$P$736, LEN($A14))=$A14), """")"),"")</f>
        <v/>
      </c>
      <c r="H14" s="1" t="str">
        <f ca="1">IFERROR(__xludf.DUMMYFUNCTION("IFERROR(FILTER('Tag Library'!$Q$14:$Q$736, LEFT('Tag Library'!$P$14:$P$736, LEN(H$2))=H$2, RIGHT('Tag Library'!$P$14:$P$736, LEN($A14))=$A14), """")"),"")</f>
        <v/>
      </c>
      <c r="I14" s="1" t="str">
        <f ca="1">IFERROR(__xludf.DUMMYFUNCTION("IFERROR(FILTER('Tag Library'!$Q$14:$Q$736, LEFT('Tag Library'!$P$14:$P$736, LEN(I$2))=I$2, RIGHT('Tag Library'!$P$14:$P$736, LEN($A14))=$A14), """")"),"")</f>
        <v/>
      </c>
      <c r="J14" s="1" t="str">
        <f ca="1">IFERROR(__xludf.DUMMYFUNCTION("IFERROR(FILTER('Tag Library'!$Q$14:$Q$736, LEFT('Tag Library'!$P$14:$P$736, LEN(J$2))=J$2, RIGHT('Tag Library'!$P$14:$P$736, LEN($A14))=$A14), """")"),"")</f>
        <v/>
      </c>
      <c r="K14" s="1" t="str">
        <f ca="1">IFERROR(__xludf.DUMMYFUNCTION("IFERROR(FILTER('Tag Library'!$Q$14:$Q$736, LEFT('Tag Library'!$P$14:$P$736, LEN(K$2))=K$2, RIGHT('Tag Library'!$P$14:$P$736, LEN($A14))=$A14), """")"),"")</f>
        <v/>
      </c>
      <c r="L14" s="1" t="str">
        <f ca="1">IFERROR(__xludf.DUMMYFUNCTION("IFERROR(FILTER('Tag Library'!$Q$14:$Q$736, LEFT('Tag Library'!$P$14:$P$736, LEN(L$2))=L$2, RIGHT('Tag Library'!$P$14:$P$736, LEN($A14))=$A14), """")"),"")</f>
        <v/>
      </c>
      <c r="M14" s="1" t="str">
        <f ca="1">IFERROR(__xludf.DUMMYFUNCTION("IFERROR(FILTER('Tag Library'!$Q$14:$Q$736, LEFT('Tag Library'!$P$14:$P$736, LEN(M$2))=M$2, RIGHT('Tag Library'!$P$14:$P$736, LEN($A14))=$A14), """")"),"")</f>
        <v/>
      </c>
      <c r="N14" s="1" t="str">
        <f ca="1">IFERROR(__xludf.DUMMYFUNCTION("IFERROR(FILTER('Tag Library'!$Q$14:$Q$736, LEFT('Tag Library'!$P$14:$P$736, LEN(N$2))=N$2, RIGHT('Tag Library'!$P$14:$P$736, LEN($A14))=$A14), """")"),"")</f>
        <v/>
      </c>
      <c r="O14" s="1" t="str">
        <f ca="1">IFERROR(__xludf.DUMMYFUNCTION("IFERROR(FILTER('Tag Library'!$Q$14:$Q$736, LEFT('Tag Library'!$P$14:$P$736, LEN(O$2))=O$2, RIGHT('Tag Library'!$P$14:$P$736, LEN($A14))=$A14), """")"),"")</f>
        <v/>
      </c>
      <c r="P14" s="1" t="str">
        <f ca="1">IFERROR(__xludf.DUMMYFUNCTION("IFERROR(FILTER('Tag Library'!$Q$14:$Q$736, LEFT('Tag Library'!$P$14:$P$736, LEN(P$2))=P$2, RIGHT('Tag Library'!$P$14:$P$736, LEN($A14))=$A14), """")"),"")</f>
        <v/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IFERROR(__xludf.DUMMYFUNCTION("IFERROR(FILTER('Tag Library'!$Q$14:$Q$736, LEFT('Tag Library'!$P$14:$P$736, LEN(B$2))=B$2, RIGHT('Tag Library'!$P$14:$P$736, LEN($A15))=$A15), """")"),"")</f>
        <v/>
      </c>
      <c r="C15" s="1" t="str">
        <f ca="1">IFERROR(__xludf.DUMMYFUNCTION("IFERROR(FILTER('Tag Library'!$Q$14:$Q$736, LEFT('Tag Library'!$P$14:$P$736, LEN(C$2))=C$2, RIGHT('Tag Library'!$P$14:$P$736, LEN($A15))=$A15), """")"),"")</f>
        <v/>
      </c>
      <c r="D15" s="1" t="str">
        <f ca="1">IFERROR(__xludf.DUMMYFUNCTION("IFERROR(FILTER('Tag Library'!$Q$14:$Q$736, LEFT('Tag Library'!$P$14:$P$736, LEN(D$2))=D$2, RIGHT('Tag Library'!$P$14:$P$736, LEN($A15))=$A15), """")"),"")</f>
        <v/>
      </c>
      <c r="E15" s="1" t="str">
        <f ca="1">IFERROR(__xludf.DUMMYFUNCTION("IFERROR(FILTER('Tag Library'!$Q$14:$Q$736, LEFT('Tag Library'!$P$14:$P$736, LEN(E$2))=E$2, RIGHT('Tag Library'!$P$14:$P$736, LEN($A15))=$A15), """")"),"")</f>
        <v/>
      </c>
      <c r="F15" s="1" t="str">
        <f ca="1">IFERROR(__xludf.DUMMYFUNCTION("IFERROR(FILTER('Tag Library'!$Q$14:$Q$736, LEFT('Tag Library'!$P$14:$P$736, LEN(F$2))=F$2, RIGHT('Tag Library'!$P$14:$P$736, LEN($A15))=$A15), """")"),"")</f>
        <v/>
      </c>
      <c r="G15" s="1" t="str">
        <f ca="1">IFERROR(__xludf.DUMMYFUNCTION("IFERROR(FILTER('Tag Library'!$Q$14:$Q$736, LEFT('Tag Library'!$P$14:$P$736, LEN(G$2))=G$2, RIGHT('Tag Library'!$P$14:$P$736, LEN($A15))=$A15), """")"),"")</f>
        <v/>
      </c>
      <c r="H15" s="1" t="str">
        <f ca="1">IFERROR(__xludf.DUMMYFUNCTION("IFERROR(FILTER('Tag Library'!$Q$14:$Q$736, LEFT('Tag Library'!$P$14:$P$736, LEN(H$2))=H$2, RIGHT('Tag Library'!$P$14:$P$736, LEN($A15))=$A15), """")"),"")</f>
        <v/>
      </c>
      <c r="I15" s="1" t="str">
        <f ca="1">IFERROR(__xludf.DUMMYFUNCTION("IFERROR(FILTER('Tag Library'!$Q$14:$Q$736, LEFT('Tag Library'!$P$14:$P$736, LEN(I$2))=I$2, RIGHT('Tag Library'!$P$14:$P$736, LEN($A15))=$A15), """")"),"")</f>
        <v/>
      </c>
      <c r="J15" s="1" t="str">
        <f ca="1">IFERROR(__xludf.DUMMYFUNCTION("IFERROR(FILTER('Tag Library'!$Q$14:$Q$736, LEFT('Tag Library'!$P$14:$P$736, LEN(J$2))=J$2, RIGHT('Tag Library'!$P$14:$P$736, LEN($A15))=$A15), """")"),"")</f>
        <v/>
      </c>
      <c r="K15" s="1" t="str">
        <f ca="1">IFERROR(__xludf.DUMMYFUNCTION("IFERROR(FILTER('Tag Library'!$Q$14:$Q$736, LEFT('Tag Library'!$P$14:$P$736, LEN(K$2))=K$2, RIGHT('Tag Library'!$P$14:$P$736, LEN($A15))=$A15), """")"),"")</f>
        <v/>
      </c>
      <c r="L15" s="1" t="str">
        <f ca="1">IFERROR(__xludf.DUMMYFUNCTION("IFERROR(FILTER('Tag Library'!$Q$14:$Q$736, LEFT('Tag Library'!$P$14:$P$736, LEN(L$2))=L$2, RIGHT('Tag Library'!$P$14:$P$736, LEN($A15))=$A15), """")"),"")</f>
        <v/>
      </c>
      <c r="M15" s="1" t="str">
        <f ca="1">IFERROR(__xludf.DUMMYFUNCTION("IFERROR(FILTER('Tag Library'!$Q$14:$Q$736, LEFT('Tag Library'!$P$14:$P$736, LEN(M$2))=M$2, RIGHT('Tag Library'!$P$14:$P$736, LEN($A15))=$A15), """")"),"")</f>
        <v/>
      </c>
      <c r="N15" s="1" t="str">
        <f ca="1">IFERROR(__xludf.DUMMYFUNCTION("IFERROR(FILTER('Tag Library'!$Q$14:$Q$736, LEFT('Tag Library'!$P$14:$P$736, LEN(N$2))=N$2, RIGHT('Tag Library'!$P$14:$P$736, LEN($A15))=$A15), """")"),"")</f>
        <v/>
      </c>
      <c r="O15" s="1" t="str">
        <f ca="1">IFERROR(__xludf.DUMMYFUNCTION("IFERROR(FILTER('Tag Library'!$Q$14:$Q$736, LEFT('Tag Library'!$P$14:$P$736, LEN(O$2))=O$2, RIGHT('Tag Library'!$P$14:$P$736, LEN($A15))=$A15), """")"),"")</f>
        <v/>
      </c>
      <c r="P15" s="1" t="str">
        <f ca="1">IFERROR(__xludf.DUMMYFUNCTION("IFERROR(FILTER('Tag Library'!$Q$14:$Q$736, LEFT('Tag Library'!$P$14:$P$736, LEN(P$2))=P$2, RIGHT('Tag Library'!$P$14:$P$736, LEN($A15))=$A15), """")"),"")</f>
        <v/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IFERROR(__xludf.DUMMYFUNCTION("IFERROR(FILTER('Tag Library'!$Q$14:$Q$736, LEFT('Tag Library'!$P$14:$P$736, LEN(B$2))=B$2, RIGHT('Tag Library'!$P$14:$P$736, LEN($A16))=$A16), """")"),"")</f>
        <v/>
      </c>
      <c r="C16" s="1" t="str">
        <f ca="1">IFERROR(__xludf.DUMMYFUNCTION("IFERROR(FILTER('Tag Library'!$Q$14:$Q$736, LEFT('Tag Library'!$P$14:$P$736, LEN(C$2))=C$2, RIGHT('Tag Library'!$P$14:$P$736, LEN($A16))=$A16), """")"),"")</f>
        <v/>
      </c>
      <c r="D16" s="1" t="str">
        <f ca="1">IFERROR(__xludf.DUMMYFUNCTION("IFERROR(FILTER('Tag Library'!$Q$14:$Q$736, LEFT('Tag Library'!$P$14:$P$736, LEN(D$2))=D$2, RIGHT('Tag Library'!$P$14:$P$736, LEN($A16))=$A16), """")"),"")</f>
        <v/>
      </c>
      <c r="E16" s="1" t="str">
        <f ca="1">IFERROR(__xludf.DUMMYFUNCTION("IFERROR(FILTER('Tag Library'!$Q$14:$Q$736, LEFT('Tag Library'!$P$14:$P$736, LEN(E$2))=E$2, RIGHT('Tag Library'!$P$14:$P$736, LEN($A16))=$A16), """")"),"")</f>
        <v/>
      </c>
      <c r="F16" s="1" t="str">
        <f ca="1">IFERROR(__xludf.DUMMYFUNCTION("IFERROR(FILTER('Tag Library'!$Q$14:$Q$736, LEFT('Tag Library'!$P$14:$P$736, LEN(F$2))=F$2, RIGHT('Tag Library'!$P$14:$P$736, LEN($A16))=$A16), """")"),"")</f>
        <v/>
      </c>
      <c r="G16" s="1" t="str">
        <f ca="1">IFERROR(__xludf.DUMMYFUNCTION("IFERROR(FILTER('Tag Library'!$Q$14:$Q$736, LEFT('Tag Library'!$P$14:$P$736, LEN(G$2))=G$2, RIGHT('Tag Library'!$P$14:$P$736, LEN($A16))=$A16), """")"),"")</f>
        <v/>
      </c>
      <c r="H16" s="1" t="str">
        <f ca="1">IFERROR(__xludf.DUMMYFUNCTION("IFERROR(FILTER('Tag Library'!$Q$14:$Q$736, LEFT('Tag Library'!$P$14:$P$736, LEN(H$2))=H$2, RIGHT('Tag Library'!$P$14:$P$736, LEN($A16))=$A16), """")"),"")</f>
        <v/>
      </c>
      <c r="I16" s="1" t="str">
        <f ca="1">IFERROR(__xludf.DUMMYFUNCTION("IFERROR(FILTER('Tag Library'!$Q$14:$Q$736, LEFT('Tag Library'!$P$14:$P$736, LEN(I$2))=I$2, RIGHT('Tag Library'!$P$14:$P$736, LEN($A16))=$A16), """")"),"")</f>
        <v/>
      </c>
      <c r="J16" s="1" t="str">
        <f ca="1">IFERROR(__xludf.DUMMYFUNCTION("IFERROR(FILTER('Tag Library'!$Q$14:$Q$736, LEFT('Tag Library'!$P$14:$P$736, LEN(J$2))=J$2, RIGHT('Tag Library'!$P$14:$P$736, LEN($A16))=$A16), """")"),"")</f>
        <v/>
      </c>
      <c r="K16" s="1" t="str">
        <f ca="1">IFERROR(__xludf.DUMMYFUNCTION("IFERROR(FILTER('Tag Library'!$Q$14:$Q$736, LEFT('Tag Library'!$P$14:$P$736, LEN(K$2))=K$2, RIGHT('Tag Library'!$P$14:$P$736, LEN($A16))=$A16), """")"),"")</f>
        <v/>
      </c>
      <c r="L16" s="1" t="str">
        <f ca="1">IFERROR(__xludf.DUMMYFUNCTION("IFERROR(FILTER('Tag Library'!$Q$14:$Q$736, LEFT('Tag Library'!$P$14:$P$736, LEN(L$2))=L$2, RIGHT('Tag Library'!$P$14:$P$736, LEN($A16))=$A16), """")"),"")</f>
        <v/>
      </c>
      <c r="M16" s="1" t="str">
        <f ca="1">IFERROR(__xludf.DUMMYFUNCTION("IFERROR(FILTER('Tag Library'!$Q$14:$Q$736, LEFT('Tag Library'!$P$14:$P$736, LEN(M$2))=M$2, RIGHT('Tag Library'!$P$14:$P$736, LEN($A16))=$A16), """")"),"")</f>
        <v/>
      </c>
      <c r="N16" s="1" t="str">
        <f ca="1">IFERROR(__xludf.DUMMYFUNCTION("IFERROR(FILTER('Tag Library'!$Q$14:$Q$736, LEFT('Tag Library'!$P$14:$P$736, LEN(N$2))=N$2, RIGHT('Tag Library'!$P$14:$P$736, LEN($A16))=$A16), """")"),"")</f>
        <v/>
      </c>
      <c r="O16" s="1" t="str">
        <f ca="1">IFERROR(__xludf.DUMMYFUNCTION("IFERROR(FILTER('Tag Library'!$Q$14:$Q$736, LEFT('Tag Library'!$P$14:$P$736, LEN(O$2))=O$2, RIGHT('Tag Library'!$P$14:$P$736, LEN($A16))=$A16), """")"),"")</f>
        <v/>
      </c>
      <c r="P16" s="1" t="str">
        <f ca="1">IFERROR(__xludf.DUMMYFUNCTION("IFERROR(FILTER('Tag Library'!$Q$14:$Q$736, LEFT('Tag Library'!$P$14:$P$736, LEN(P$2))=P$2, RIGHT('Tag Library'!$P$14:$P$736, LEN($A16))=$A16), """")"),"")</f>
        <v/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IFERROR(__xludf.DUMMYFUNCTION("IFERROR(FILTER('Tag Library'!$Q$14:$Q$736, LEFT('Tag Library'!$P$14:$P$736, LEN(B$2))=B$2, RIGHT('Tag Library'!$P$14:$P$736, LEN($A17))=$A17), """")"),"")</f>
        <v/>
      </c>
      <c r="C17" s="1" t="str">
        <f ca="1">IFERROR(__xludf.DUMMYFUNCTION("IFERROR(FILTER('Tag Library'!$Q$14:$Q$736, LEFT('Tag Library'!$P$14:$P$736, LEN(C$2))=C$2, RIGHT('Tag Library'!$P$14:$P$736, LEN($A17))=$A17), """")"),"")</f>
        <v/>
      </c>
      <c r="D17" s="1" t="str">
        <f ca="1">IFERROR(__xludf.DUMMYFUNCTION("IFERROR(FILTER('Tag Library'!$Q$14:$Q$736, LEFT('Tag Library'!$P$14:$P$736, LEN(D$2))=D$2, RIGHT('Tag Library'!$P$14:$P$736, LEN($A17))=$A17), """")"),"")</f>
        <v/>
      </c>
      <c r="E17" s="1" t="str">
        <f ca="1">IFERROR(__xludf.DUMMYFUNCTION("IFERROR(FILTER('Tag Library'!$Q$14:$Q$736, LEFT('Tag Library'!$P$14:$P$736, LEN(E$2))=E$2, RIGHT('Tag Library'!$P$14:$P$736, LEN($A17))=$A17), """")"),"")</f>
        <v/>
      </c>
      <c r="F17" s="1" t="str">
        <f ca="1">IFERROR(__xludf.DUMMYFUNCTION("IFERROR(FILTER('Tag Library'!$Q$14:$Q$736, LEFT('Tag Library'!$P$14:$P$736, LEN(F$2))=F$2, RIGHT('Tag Library'!$P$14:$P$736, LEN($A17))=$A17), """")"),"")</f>
        <v/>
      </c>
      <c r="G17" s="1" t="str">
        <f ca="1">IFERROR(__xludf.DUMMYFUNCTION("IFERROR(FILTER('Tag Library'!$Q$14:$Q$736, LEFT('Tag Library'!$P$14:$P$736, LEN(G$2))=G$2, RIGHT('Tag Library'!$P$14:$P$736, LEN($A17))=$A17), """")"),"")</f>
        <v/>
      </c>
      <c r="H17" s="1" t="str">
        <f ca="1">IFERROR(__xludf.DUMMYFUNCTION("IFERROR(FILTER('Tag Library'!$Q$14:$Q$736, LEFT('Tag Library'!$P$14:$P$736, LEN(H$2))=H$2, RIGHT('Tag Library'!$P$14:$P$736, LEN($A17))=$A17), """")"),"")</f>
        <v/>
      </c>
      <c r="I17" s="1" t="str">
        <f ca="1">IFERROR(__xludf.DUMMYFUNCTION("IFERROR(FILTER('Tag Library'!$Q$14:$Q$736, LEFT('Tag Library'!$P$14:$P$736, LEN(I$2))=I$2, RIGHT('Tag Library'!$P$14:$P$736, LEN($A17))=$A17), """")"),"")</f>
        <v/>
      </c>
      <c r="J17" s="1" t="str">
        <f ca="1">IFERROR(__xludf.DUMMYFUNCTION("IFERROR(FILTER('Tag Library'!$Q$14:$Q$736, LEFT('Tag Library'!$P$14:$P$736, LEN(J$2))=J$2, RIGHT('Tag Library'!$P$14:$P$736, LEN($A17))=$A17), """")"),"")</f>
        <v/>
      </c>
      <c r="K17" s="1" t="str">
        <f ca="1">IFERROR(__xludf.DUMMYFUNCTION("IFERROR(FILTER('Tag Library'!$Q$14:$Q$736, LEFT('Tag Library'!$P$14:$P$736, LEN(K$2))=K$2, RIGHT('Tag Library'!$P$14:$P$736, LEN($A17))=$A17), """")"),"")</f>
        <v/>
      </c>
      <c r="L17" s="1" t="str">
        <f ca="1">IFERROR(__xludf.DUMMYFUNCTION("IFERROR(FILTER('Tag Library'!$Q$14:$Q$736, LEFT('Tag Library'!$P$14:$P$736, LEN(L$2))=L$2, RIGHT('Tag Library'!$P$14:$P$736, LEN($A17))=$A17), """")"),"")</f>
        <v/>
      </c>
      <c r="M17" s="1" t="str">
        <f ca="1">IFERROR(__xludf.DUMMYFUNCTION("IFERROR(FILTER('Tag Library'!$Q$14:$Q$736, LEFT('Tag Library'!$P$14:$P$736, LEN(M$2))=M$2, RIGHT('Tag Library'!$P$14:$P$736, LEN($A17))=$A17), """")"),"")</f>
        <v/>
      </c>
      <c r="N17" s="1" t="str">
        <f ca="1">IFERROR(__xludf.DUMMYFUNCTION("IFERROR(FILTER('Tag Library'!$Q$14:$Q$736, LEFT('Tag Library'!$P$14:$P$736, LEN(N$2))=N$2, RIGHT('Tag Library'!$P$14:$P$736, LEN($A17))=$A17), """")"),"")</f>
        <v/>
      </c>
      <c r="O17" s="1" t="str">
        <f ca="1">IFERROR(__xludf.DUMMYFUNCTION("IFERROR(FILTER('Tag Library'!$Q$14:$Q$736, LEFT('Tag Library'!$P$14:$P$736, LEN(O$2))=O$2, RIGHT('Tag Library'!$P$14:$P$736, LEN($A17))=$A17), """")"),"")</f>
        <v/>
      </c>
      <c r="P17" s="1" t="str">
        <f ca="1">IFERROR(__xludf.DUMMYFUNCTION("IFERROR(FILTER('Tag Library'!$Q$14:$Q$736, LEFT('Tag Library'!$P$14:$P$736, LEN(P$2))=P$2, RIGHT('Tag Library'!$P$14:$P$736, LEN($A17))=$A17), """")"),"")</f>
        <v/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IFERROR(__xludf.DUMMYFUNCTION("IFERROR(FILTER('Tag Library'!$Q$14:$Q$736, LEFT('Tag Library'!$P$14:$P$736, LEN(B$2))=B$2, RIGHT('Tag Library'!$P$14:$P$736, LEN($A18))=$A18), """")"),"")</f>
        <v/>
      </c>
      <c r="C18" s="1" t="str">
        <f ca="1">IFERROR(__xludf.DUMMYFUNCTION("IFERROR(FILTER('Tag Library'!$Q$14:$Q$736, LEFT('Tag Library'!$P$14:$P$736, LEN(C$2))=C$2, RIGHT('Tag Library'!$P$14:$P$736, LEN($A18))=$A18), """")"),"")</f>
        <v/>
      </c>
      <c r="D18" s="1" t="str">
        <f ca="1">IFERROR(__xludf.DUMMYFUNCTION("IFERROR(FILTER('Tag Library'!$Q$14:$Q$736, LEFT('Tag Library'!$P$14:$P$736, LEN(D$2))=D$2, RIGHT('Tag Library'!$P$14:$P$736, LEN($A18))=$A18), """")"),"")</f>
        <v/>
      </c>
      <c r="E18" s="1" t="str">
        <f ca="1">IFERROR(__xludf.DUMMYFUNCTION("IFERROR(FILTER('Tag Library'!$Q$14:$Q$736, LEFT('Tag Library'!$P$14:$P$736, LEN(E$2))=E$2, RIGHT('Tag Library'!$P$14:$P$736, LEN($A18))=$A18), """")"),"")</f>
        <v/>
      </c>
      <c r="F18" s="1" t="str">
        <f ca="1">IFERROR(__xludf.DUMMYFUNCTION("IFERROR(FILTER('Tag Library'!$Q$14:$Q$736, LEFT('Tag Library'!$P$14:$P$736, LEN(F$2))=F$2, RIGHT('Tag Library'!$P$14:$P$736, LEN($A18))=$A18), """")"),"")</f>
        <v/>
      </c>
      <c r="G18" s="1" t="str">
        <f ca="1">IFERROR(__xludf.DUMMYFUNCTION("IFERROR(FILTER('Tag Library'!$Q$14:$Q$736, LEFT('Tag Library'!$P$14:$P$736, LEN(G$2))=G$2, RIGHT('Tag Library'!$P$14:$P$736, LEN($A18))=$A18), """")"),"")</f>
        <v/>
      </c>
      <c r="H18" s="1" t="str">
        <f ca="1">IFERROR(__xludf.DUMMYFUNCTION("IFERROR(FILTER('Tag Library'!$Q$14:$Q$736, LEFT('Tag Library'!$P$14:$P$736, LEN(H$2))=H$2, RIGHT('Tag Library'!$P$14:$P$736, LEN($A18))=$A18), """")"),"")</f>
        <v/>
      </c>
      <c r="I18" s="1" t="str">
        <f ca="1">IFERROR(__xludf.DUMMYFUNCTION("IFERROR(FILTER('Tag Library'!$Q$14:$Q$736, LEFT('Tag Library'!$P$14:$P$736, LEN(I$2))=I$2, RIGHT('Tag Library'!$P$14:$P$736, LEN($A18))=$A18), """")"),"")</f>
        <v/>
      </c>
      <c r="J18" s="1" t="str">
        <f ca="1">IFERROR(__xludf.DUMMYFUNCTION("IFERROR(FILTER('Tag Library'!$Q$14:$Q$736, LEFT('Tag Library'!$P$14:$P$736, LEN(J$2))=J$2, RIGHT('Tag Library'!$P$14:$P$736, LEN($A18))=$A18), """")"),"")</f>
        <v/>
      </c>
      <c r="K18" s="1" t="str">
        <f ca="1">IFERROR(__xludf.DUMMYFUNCTION("IFERROR(FILTER('Tag Library'!$Q$14:$Q$736, LEFT('Tag Library'!$P$14:$P$736, LEN(K$2))=K$2, RIGHT('Tag Library'!$P$14:$P$736, LEN($A18))=$A18), """")"),"")</f>
        <v/>
      </c>
      <c r="L18" s="1" t="str">
        <f ca="1">IFERROR(__xludf.DUMMYFUNCTION("IFERROR(FILTER('Tag Library'!$Q$14:$Q$736, LEFT('Tag Library'!$P$14:$P$736, LEN(L$2))=L$2, RIGHT('Tag Library'!$P$14:$P$736, LEN($A18))=$A18), """")"),"")</f>
        <v/>
      </c>
      <c r="M18" s="1" t="str">
        <f ca="1">IFERROR(__xludf.DUMMYFUNCTION("IFERROR(FILTER('Tag Library'!$Q$14:$Q$736, LEFT('Tag Library'!$P$14:$P$736, LEN(M$2))=M$2, RIGHT('Tag Library'!$P$14:$P$736, LEN($A18))=$A18), """")"),"")</f>
        <v/>
      </c>
      <c r="N18" s="1" t="str">
        <f ca="1">IFERROR(__xludf.DUMMYFUNCTION("IFERROR(FILTER('Tag Library'!$Q$14:$Q$736, LEFT('Tag Library'!$P$14:$P$736, LEN(N$2))=N$2, RIGHT('Tag Library'!$P$14:$P$736, LEN($A18))=$A18), """")"),"")</f>
        <v/>
      </c>
      <c r="O18" s="1" t="str">
        <f ca="1">IFERROR(__xludf.DUMMYFUNCTION("IFERROR(FILTER('Tag Library'!$Q$14:$Q$736, LEFT('Tag Library'!$P$14:$P$736, LEN(O$2))=O$2, RIGHT('Tag Library'!$P$14:$P$736, LEN($A18))=$A18), """")"),"")</f>
        <v/>
      </c>
      <c r="P18" s="1" t="str">
        <f ca="1">IFERROR(__xludf.DUMMYFUNCTION("IFERROR(FILTER('Tag Library'!$Q$14:$Q$736, LEFT('Tag Library'!$P$14:$P$736, LEN(P$2))=P$2, RIGHT('Tag Library'!$P$14:$P$736, LEN($A18))=$A18), """")"),"")</f>
        <v/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IFERROR(__xludf.DUMMYFUNCTION("IFERROR(FILTER('Tag Library'!$Q$14:$Q$736, LEFT('Tag Library'!$P$14:$P$736, LEN(B$2))=B$2, RIGHT('Tag Library'!$P$14:$P$736, LEN($A19))=$A19), """")"),"")</f>
        <v/>
      </c>
      <c r="C19" s="1" t="str">
        <f ca="1">IFERROR(__xludf.DUMMYFUNCTION("IFERROR(FILTER('Tag Library'!$Q$14:$Q$736, LEFT('Tag Library'!$P$14:$P$736, LEN(C$2))=C$2, RIGHT('Tag Library'!$P$14:$P$736, LEN($A19))=$A19), """")"),"")</f>
        <v/>
      </c>
      <c r="D19" s="1" t="str">
        <f ca="1">IFERROR(__xludf.DUMMYFUNCTION("IFERROR(FILTER('Tag Library'!$Q$14:$Q$736, LEFT('Tag Library'!$P$14:$P$736, LEN(D$2))=D$2, RIGHT('Tag Library'!$P$14:$P$736, LEN($A19))=$A19), """")"),"")</f>
        <v/>
      </c>
      <c r="E19" s="1" t="str">
        <f ca="1">IFERROR(__xludf.DUMMYFUNCTION("IFERROR(FILTER('Tag Library'!$Q$14:$Q$736, LEFT('Tag Library'!$P$14:$P$736, LEN(E$2))=E$2, RIGHT('Tag Library'!$P$14:$P$736, LEN($A19))=$A19), """")"),"")</f>
        <v/>
      </c>
      <c r="F19" s="1" t="str">
        <f ca="1">IFERROR(__xludf.DUMMYFUNCTION("IFERROR(FILTER('Tag Library'!$Q$14:$Q$736, LEFT('Tag Library'!$P$14:$P$736, LEN(F$2))=F$2, RIGHT('Tag Library'!$P$14:$P$736, LEN($A19))=$A19), """")"),"")</f>
        <v/>
      </c>
      <c r="G19" s="1" t="str">
        <f ca="1">IFERROR(__xludf.DUMMYFUNCTION("IFERROR(FILTER('Tag Library'!$Q$14:$Q$736, LEFT('Tag Library'!$P$14:$P$736, LEN(G$2))=G$2, RIGHT('Tag Library'!$P$14:$P$736, LEN($A19))=$A19), """")"),"")</f>
        <v/>
      </c>
      <c r="H19" s="1" t="str">
        <f ca="1">IFERROR(__xludf.DUMMYFUNCTION("IFERROR(FILTER('Tag Library'!$Q$14:$Q$736, LEFT('Tag Library'!$P$14:$P$736, LEN(H$2))=H$2, RIGHT('Tag Library'!$P$14:$P$736, LEN($A19))=$A19), """")"),"")</f>
        <v/>
      </c>
      <c r="I19" s="1" t="str">
        <f ca="1">IFERROR(__xludf.DUMMYFUNCTION("IFERROR(FILTER('Tag Library'!$Q$14:$Q$736, LEFT('Tag Library'!$P$14:$P$736, LEN(I$2))=I$2, RIGHT('Tag Library'!$P$14:$P$736, LEN($A19))=$A19), """")"),"")</f>
        <v/>
      </c>
      <c r="J19" s="1" t="str">
        <f ca="1">IFERROR(__xludf.DUMMYFUNCTION("IFERROR(FILTER('Tag Library'!$Q$14:$Q$736, LEFT('Tag Library'!$P$14:$P$736, LEN(J$2))=J$2, RIGHT('Tag Library'!$P$14:$P$736, LEN($A19))=$A19), """")"),"")</f>
        <v/>
      </c>
      <c r="K19" s="1" t="str">
        <f ca="1">IFERROR(__xludf.DUMMYFUNCTION("IFERROR(FILTER('Tag Library'!$Q$14:$Q$736, LEFT('Tag Library'!$P$14:$P$736, LEN(K$2))=K$2, RIGHT('Tag Library'!$P$14:$P$736, LEN($A19))=$A19), """")"),"")</f>
        <v/>
      </c>
      <c r="L19" s="1" t="str">
        <f ca="1">IFERROR(__xludf.DUMMYFUNCTION("IFERROR(FILTER('Tag Library'!$Q$14:$Q$736, LEFT('Tag Library'!$P$14:$P$736, LEN(L$2))=L$2, RIGHT('Tag Library'!$P$14:$P$736, LEN($A19))=$A19), """")"),"")</f>
        <v/>
      </c>
      <c r="M19" s="1" t="str">
        <f ca="1">IFERROR(__xludf.DUMMYFUNCTION("IFERROR(FILTER('Tag Library'!$Q$14:$Q$736, LEFT('Tag Library'!$P$14:$P$736, LEN(M$2))=M$2, RIGHT('Tag Library'!$P$14:$P$736, LEN($A19))=$A19), """")"),"")</f>
        <v/>
      </c>
      <c r="N19" s="1" t="str">
        <f ca="1">IFERROR(__xludf.DUMMYFUNCTION("IFERROR(FILTER('Tag Library'!$Q$14:$Q$736, LEFT('Tag Library'!$P$14:$P$736, LEN(N$2))=N$2, RIGHT('Tag Library'!$P$14:$P$736, LEN($A19))=$A19), """")"),"")</f>
        <v/>
      </c>
      <c r="O19" s="1" t="str">
        <f ca="1">IFERROR(__xludf.DUMMYFUNCTION("IFERROR(FILTER('Tag Library'!$Q$14:$Q$736, LEFT('Tag Library'!$P$14:$P$736, LEN(O$2))=O$2, RIGHT('Tag Library'!$P$14:$P$736, LEN($A19))=$A19), """")"),"")</f>
        <v/>
      </c>
      <c r="P19" s="1" t="str">
        <f ca="1">IFERROR(__xludf.DUMMYFUNCTION("IFERROR(FILTER('Tag Library'!$Q$14:$Q$736, LEFT('Tag Library'!$P$14:$P$736, LEN(P$2))=P$2, RIGHT('Tag Library'!$P$14:$P$736, LEN($A19))=$A19), """")"),"")</f>
        <v/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IFERROR(__xludf.DUMMYFUNCTION("IFERROR(FILTER('Tag Library'!$Q$14:$Q$736, LEFT('Tag Library'!$P$14:$P$736, LEN(B$2))=B$2, RIGHT('Tag Library'!$P$14:$P$736, LEN($A20))=$A20), """")"),"")</f>
        <v/>
      </c>
      <c r="C20" s="1" t="str">
        <f ca="1">IFERROR(__xludf.DUMMYFUNCTION("IFERROR(FILTER('Tag Library'!$Q$14:$Q$736, LEFT('Tag Library'!$P$14:$P$736, LEN(C$2))=C$2, RIGHT('Tag Library'!$P$14:$P$736, LEN($A20))=$A20), """")"),"")</f>
        <v/>
      </c>
      <c r="D20" s="1" t="str">
        <f ca="1">IFERROR(__xludf.DUMMYFUNCTION("IFERROR(FILTER('Tag Library'!$Q$14:$Q$736, LEFT('Tag Library'!$P$14:$P$736, LEN(D$2))=D$2, RIGHT('Tag Library'!$P$14:$P$736, LEN($A20))=$A20), """")"),"")</f>
        <v/>
      </c>
      <c r="E20" s="1" t="str">
        <f ca="1">IFERROR(__xludf.DUMMYFUNCTION("IFERROR(FILTER('Tag Library'!$Q$14:$Q$736, LEFT('Tag Library'!$P$14:$P$736, LEN(E$2))=E$2, RIGHT('Tag Library'!$P$14:$P$736, LEN($A20))=$A20), """")"),"")</f>
        <v/>
      </c>
      <c r="F20" s="1" t="str">
        <f ca="1">IFERROR(__xludf.DUMMYFUNCTION("IFERROR(FILTER('Tag Library'!$Q$14:$Q$736, LEFT('Tag Library'!$P$14:$P$736, LEN(F$2))=F$2, RIGHT('Tag Library'!$P$14:$P$736, LEN($A20))=$A20), """")"),"")</f>
        <v/>
      </c>
      <c r="G20" s="1" t="str">
        <f ca="1">IFERROR(__xludf.DUMMYFUNCTION("IFERROR(FILTER('Tag Library'!$Q$14:$Q$736, LEFT('Tag Library'!$P$14:$P$736, LEN(G$2))=G$2, RIGHT('Tag Library'!$P$14:$P$736, LEN($A20))=$A20), """")"),"")</f>
        <v/>
      </c>
      <c r="H20" s="1" t="str">
        <f ca="1">IFERROR(__xludf.DUMMYFUNCTION("IFERROR(FILTER('Tag Library'!$Q$14:$Q$736, LEFT('Tag Library'!$P$14:$P$736, LEN(H$2))=H$2, RIGHT('Tag Library'!$P$14:$P$736, LEN($A20))=$A20), """")"),"")</f>
        <v/>
      </c>
      <c r="I20" s="1" t="str">
        <f ca="1">IFERROR(__xludf.DUMMYFUNCTION("IFERROR(FILTER('Tag Library'!$Q$14:$Q$736, LEFT('Tag Library'!$P$14:$P$736, LEN(I$2))=I$2, RIGHT('Tag Library'!$P$14:$P$736, LEN($A20))=$A20), """")"),"")</f>
        <v/>
      </c>
      <c r="J20" s="1" t="str">
        <f ca="1">IFERROR(__xludf.DUMMYFUNCTION("IFERROR(FILTER('Tag Library'!$Q$14:$Q$736, LEFT('Tag Library'!$P$14:$P$736, LEN(J$2))=J$2, RIGHT('Tag Library'!$P$14:$P$736, LEN($A20))=$A20), """")"),"")</f>
        <v/>
      </c>
      <c r="K20" s="1" t="str">
        <f ca="1">IFERROR(__xludf.DUMMYFUNCTION("IFERROR(FILTER('Tag Library'!$Q$14:$Q$736, LEFT('Tag Library'!$P$14:$P$736, LEN(K$2))=K$2, RIGHT('Tag Library'!$P$14:$P$736, LEN($A20))=$A20), """")"),"")</f>
        <v/>
      </c>
      <c r="L20" s="1" t="str">
        <f ca="1">IFERROR(__xludf.DUMMYFUNCTION("IFERROR(FILTER('Tag Library'!$Q$14:$Q$736, LEFT('Tag Library'!$P$14:$P$736, LEN(L$2))=L$2, RIGHT('Tag Library'!$P$14:$P$736, LEN($A20))=$A20), """")"),"")</f>
        <v/>
      </c>
      <c r="M20" s="1" t="str">
        <f ca="1">IFERROR(__xludf.DUMMYFUNCTION("IFERROR(FILTER('Tag Library'!$Q$14:$Q$736, LEFT('Tag Library'!$P$14:$P$736, LEN(M$2))=M$2, RIGHT('Tag Library'!$P$14:$P$736, LEN($A20))=$A20), """")"),"")</f>
        <v/>
      </c>
      <c r="N20" s="1" t="str">
        <f ca="1">IFERROR(__xludf.DUMMYFUNCTION("IFERROR(FILTER('Tag Library'!$Q$14:$Q$736, LEFT('Tag Library'!$P$14:$P$736, LEN(N$2))=N$2, RIGHT('Tag Library'!$P$14:$P$736, LEN($A20))=$A20), """")"),"")</f>
        <v/>
      </c>
      <c r="O20" s="1" t="str">
        <f ca="1">IFERROR(__xludf.DUMMYFUNCTION("IFERROR(FILTER('Tag Library'!$Q$14:$Q$736, LEFT('Tag Library'!$P$14:$P$736, LEN(O$2))=O$2, RIGHT('Tag Library'!$P$14:$P$736, LEN($A20))=$A20), """")"),"")</f>
        <v/>
      </c>
      <c r="P20" s="1" t="str">
        <f ca="1">IFERROR(__xludf.DUMMYFUNCTION("IFERROR(FILTER('Tag Library'!$Q$14:$Q$736, LEFT('Tag Library'!$P$14:$P$736, LEN(P$2))=P$2, RIGHT('Tag Library'!$P$14:$P$736, LEN($A20))=$A20), """")"),"")</f>
        <v/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IFERROR(__xludf.DUMMYFUNCTION("IFERROR(FILTER('Tag Library'!$Q$14:$Q$736, LEFT('Tag Library'!$P$14:$P$736, LEN(B$2))=B$2, RIGHT('Tag Library'!$P$14:$P$736, LEN($A21))=$A21), """")"),"")</f>
        <v/>
      </c>
      <c r="C21" s="1" t="str">
        <f ca="1">IFERROR(__xludf.DUMMYFUNCTION("IFERROR(FILTER('Tag Library'!$Q$14:$Q$736, LEFT('Tag Library'!$P$14:$P$736, LEN(C$2))=C$2, RIGHT('Tag Library'!$P$14:$P$736, LEN($A21))=$A21), """")"),"")</f>
        <v/>
      </c>
      <c r="D21" s="1" t="str">
        <f ca="1">IFERROR(__xludf.DUMMYFUNCTION("IFERROR(FILTER('Tag Library'!$Q$14:$Q$736, LEFT('Tag Library'!$P$14:$P$736, LEN(D$2))=D$2, RIGHT('Tag Library'!$P$14:$P$736, LEN($A21))=$A21), """")"),"")</f>
        <v/>
      </c>
      <c r="E21" s="1" t="str">
        <f ca="1">IFERROR(__xludf.DUMMYFUNCTION("IFERROR(FILTER('Tag Library'!$Q$14:$Q$736, LEFT('Tag Library'!$P$14:$P$736, LEN(E$2))=E$2, RIGHT('Tag Library'!$P$14:$P$736, LEN($A21))=$A21), """")"),"")</f>
        <v/>
      </c>
      <c r="F21" s="1" t="str">
        <f ca="1">IFERROR(__xludf.DUMMYFUNCTION("IFERROR(FILTER('Tag Library'!$Q$14:$Q$736, LEFT('Tag Library'!$P$14:$P$736, LEN(F$2))=F$2, RIGHT('Tag Library'!$P$14:$P$736, LEN($A21))=$A21), """")"),"")</f>
        <v/>
      </c>
      <c r="G21" s="1" t="str">
        <f ca="1">IFERROR(__xludf.DUMMYFUNCTION("IFERROR(FILTER('Tag Library'!$Q$14:$Q$736, LEFT('Tag Library'!$P$14:$P$736, LEN(G$2))=G$2, RIGHT('Tag Library'!$P$14:$P$736, LEN($A21))=$A21), """")"),"")</f>
        <v/>
      </c>
      <c r="H21" s="1" t="str">
        <f ca="1">IFERROR(__xludf.DUMMYFUNCTION("IFERROR(FILTER('Tag Library'!$Q$14:$Q$736, LEFT('Tag Library'!$P$14:$P$736, LEN(H$2))=H$2, RIGHT('Tag Library'!$P$14:$P$736, LEN($A21))=$A21), """")"),"")</f>
        <v/>
      </c>
      <c r="I21" s="1" t="str">
        <f ca="1">IFERROR(__xludf.DUMMYFUNCTION("IFERROR(FILTER('Tag Library'!$Q$14:$Q$736, LEFT('Tag Library'!$P$14:$P$736, LEN(I$2))=I$2, RIGHT('Tag Library'!$P$14:$P$736, LEN($A21))=$A21), """")"),"")</f>
        <v/>
      </c>
      <c r="J21" s="1" t="str">
        <f ca="1">IFERROR(__xludf.DUMMYFUNCTION("IFERROR(FILTER('Tag Library'!$Q$14:$Q$736, LEFT('Tag Library'!$P$14:$P$736, LEN(J$2))=J$2, RIGHT('Tag Library'!$P$14:$P$736, LEN($A21))=$A21), """")"),"")</f>
        <v/>
      </c>
      <c r="K21" s="1" t="str">
        <f ca="1">IFERROR(__xludf.DUMMYFUNCTION("IFERROR(FILTER('Tag Library'!$Q$14:$Q$736, LEFT('Tag Library'!$P$14:$P$736, LEN(K$2))=K$2, RIGHT('Tag Library'!$P$14:$P$736, LEN($A21))=$A21), """")"),"")</f>
        <v/>
      </c>
      <c r="L21" s="1" t="str">
        <f ca="1">IFERROR(__xludf.DUMMYFUNCTION("IFERROR(FILTER('Tag Library'!$Q$14:$Q$736, LEFT('Tag Library'!$P$14:$P$736, LEN(L$2))=L$2, RIGHT('Tag Library'!$P$14:$P$736, LEN($A21))=$A21), """")"),"")</f>
        <v/>
      </c>
      <c r="M21" s="1" t="str">
        <f ca="1">IFERROR(__xludf.DUMMYFUNCTION("IFERROR(FILTER('Tag Library'!$Q$14:$Q$736, LEFT('Tag Library'!$P$14:$P$736, LEN(M$2))=M$2, RIGHT('Tag Library'!$P$14:$P$736, LEN($A21))=$A21), """")"),"")</f>
        <v/>
      </c>
      <c r="N21" s="1" t="str">
        <f ca="1">IFERROR(__xludf.DUMMYFUNCTION("IFERROR(FILTER('Tag Library'!$Q$14:$Q$736, LEFT('Tag Library'!$P$14:$P$736, LEN(N$2))=N$2, RIGHT('Tag Library'!$P$14:$P$736, LEN($A21))=$A21), """")"),"")</f>
        <v/>
      </c>
      <c r="O21" s="1" t="str">
        <f ca="1">IFERROR(__xludf.DUMMYFUNCTION("IFERROR(FILTER('Tag Library'!$Q$14:$Q$736, LEFT('Tag Library'!$P$14:$P$736, LEN(O$2))=O$2, RIGHT('Tag Library'!$P$14:$P$736, LEN($A21))=$A21), """")"),"")</f>
        <v/>
      </c>
      <c r="P21" s="1" t="str">
        <f ca="1">IFERROR(__xludf.DUMMYFUNCTION("IFERROR(FILTER('Tag Library'!$Q$14:$Q$736, LEFT('Tag Library'!$P$14:$P$736, LEN(P$2))=P$2, RIGHT('Tag Library'!$P$14:$P$736, LEN($A21))=$A21), """")"),"")</f>
        <v/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IFERROR(__xludf.DUMMYFUNCTION("IFERROR(FILTER('Tag Library'!$Q$14:$Q$736, LEFT('Tag Library'!$P$14:$P$736, LEN(B$2))=B$2, RIGHT('Tag Library'!$P$14:$P$736, LEN($A22))=$A22), """")"),"")</f>
        <v/>
      </c>
      <c r="C22" s="1" t="str">
        <f ca="1">IFERROR(__xludf.DUMMYFUNCTION("IFERROR(FILTER('Tag Library'!$Q$14:$Q$736, LEFT('Tag Library'!$P$14:$P$736, LEN(C$2))=C$2, RIGHT('Tag Library'!$P$14:$P$736, LEN($A22))=$A22), """")"),"")</f>
        <v/>
      </c>
      <c r="D22" s="1" t="str">
        <f ca="1">IFERROR(__xludf.DUMMYFUNCTION("IFERROR(FILTER('Tag Library'!$Q$14:$Q$736, LEFT('Tag Library'!$P$14:$P$736, LEN(D$2))=D$2, RIGHT('Tag Library'!$P$14:$P$736, LEN($A22))=$A22), """")"),"")</f>
        <v/>
      </c>
      <c r="E22" s="1" t="str">
        <f ca="1">IFERROR(__xludf.DUMMYFUNCTION("IFERROR(FILTER('Tag Library'!$Q$14:$Q$736, LEFT('Tag Library'!$P$14:$P$736, LEN(E$2))=E$2, RIGHT('Tag Library'!$P$14:$P$736, LEN($A22))=$A22), """")"),"")</f>
        <v/>
      </c>
      <c r="F22" s="1" t="str">
        <f ca="1">IFERROR(__xludf.DUMMYFUNCTION("IFERROR(FILTER('Tag Library'!$Q$14:$Q$736, LEFT('Tag Library'!$P$14:$P$736, LEN(F$2))=F$2, RIGHT('Tag Library'!$P$14:$P$736, LEN($A22))=$A22), """")"),"")</f>
        <v/>
      </c>
      <c r="G22" s="1" t="str">
        <f ca="1">IFERROR(__xludf.DUMMYFUNCTION("IFERROR(FILTER('Tag Library'!$Q$14:$Q$736, LEFT('Tag Library'!$P$14:$P$736, LEN(G$2))=G$2, RIGHT('Tag Library'!$P$14:$P$736, LEN($A22))=$A22), """")"),"")</f>
        <v/>
      </c>
      <c r="H22" s="1" t="str">
        <f ca="1">IFERROR(__xludf.DUMMYFUNCTION("IFERROR(FILTER('Tag Library'!$Q$14:$Q$736, LEFT('Tag Library'!$P$14:$P$736, LEN(H$2))=H$2, RIGHT('Tag Library'!$P$14:$P$736, LEN($A22))=$A22), """")"),"")</f>
        <v/>
      </c>
      <c r="I22" s="1" t="str">
        <f ca="1">IFERROR(__xludf.DUMMYFUNCTION("IFERROR(FILTER('Tag Library'!$Q$14:$Q$736, LEFT('Tag Library'!$P$14:$P$736, LEN(I$2))=I$2, RIGHT('Tag Library'!$P$14:$P$736, LEN($A22))=$A22), """")"),"")</f>
        <v/>
      </c>
      <c r="J22" s="1" t="str">
        <f ca="1">IFERROR(__xludf.DUMMYFUNCTION("IFERROR(FILTER('Tag Library'!$Q$14:$Q$736, LEFT('Tag Library'!$P$14:$P$736, LEN(J$2))=J$2, RIGHT('Tag Library'!$P$14:$P$736, LEN($A22))=$A22), """")"),"")</f>
        <v/>
      </c>
      <c r="K22" s="1" t="str">
        <f ca="1">IFERROR(__xludf.DUMMYFUNCTION("IFERROR(FILTER('Tag Library'!$Q$14:$Q$736, LEFT('Tag Library'!$P$14:$P$736, LEN(K$2))=K$2, RIGHT('Tag Library'!$P$14:$P$736, LEN($A22))=$A22), """")"),"")</f>
        <v/>
      </c>
      <c r="L22" s="1" t="str">
        <f ca="1">IFERROR(__xludf.DUMMYFUNCTION("IFERROR(FILTER('Tag Library'!$Q$14:$Q$736, LEFT('Tag Library'!$P$14:$P$736, LEN(L$2))=L$2, RIGHT('Tag Library'!$P$14:$P$736, LEN($A22))=$A22), """")"),"")</f>
        <v/>
      </c>
      <c r="M22" s="1" t="str">
        <f ca="1">IFERROR(__xludf.DUMMYFUNCTION("IFERROR(FILTER('Tag Library'!$Q$14:$Q$736, LEFT('Tag Library'!$P$14:$P$736, LEN(M$2))=M$2, RIGHT('Tag Library'!$P$14:$P$736, LEN($A22))=$A22), """")"),"")</f>
        <v/>
      </c>
      <c r="N22" s="1" t="str">
        <f ca="1">IFERROR(__xludf.DUMMYFUNCTION("IFERROR(FILTER('Tag Library'!$Q$14:$Q$736, LEFT('Tag Library'!$P$14:$P$736, LEN(N$2))=N$2, RIGHT('Tag Library'!$P$14:$P$736, LEN($A22))=$A22), """")"),"")</f>
        <v/>
      </c>
      <c r="O22" s="1" t="str">
        <f ca="1">IFERROR(__xludf.DUMMYFUNCTION("IFERROR(FILTER('Tag Library'!$Q$14:$Q$736, LEFT('Tag Library'!$P$14:$P$736, LEN(O$2))=O$2, RIGHT('Tag Library'!$P$14:$P$736, LEN($A22))=$A22), """")"),"")</f>
        <v/>
      </c>
      <c r="P22" s="1" t="str">
        <f ca="1">IFERROR(__xludf.DUMMYFUNCTION("IFERROR(FILTER('Tag Library'!$Q$14:$Q$736, LEFT('Tag Library'!$P$14:$P$736, LEN(P$2))=P$2, RIGHT('Tag Library'!$P$14:$P$736, LEN($A22))=$A22), """")"),"")</f>
        <v/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IFERROR(__xludf.DUMMYFUNCTION("IFERROR(FILTER('Tag Library'!$Q$14:$Q$736, LEFT('Tag Library'!$P$14:$P$736, LEN(B$2))=B$2, RIGHT('Tag Library'!$P$14:$P$736, LEN($A23))=$A23), """")"),"")</f>
        <v/>
      </c>
      <c r="C23" s="1" t="str">
        <f ca="1">IFERROR(__xludf.DUMMYFUNCTION("IFERROR(FILTER('Tag Library'!$Q$14:$Q$736, LEFT('Tag Library'!$P$14:$P$736, LEN(C$2))=C$2, RIGHT('Tag Library'!$P$14:$P$736, LEN($A23))=$A23), """")"),"")</f>
        <v/>
      </c>
      <c r="D23" s="1" t="str">
        <f ca="1">IFERROR(__xludf.DUMMYFUNCTION("IFERROR(FILTER('Tag Library'!$Q$14:$Q$736, LEFT('Tag Library'!$P$14:$P$736, LEN(D$2))=D$2, RIGHT('Tag Library'!$P$14:$P$736, LEN($A23))=$A23), """")"),"")</f>
        <v/>
      </c>
      <c r="E23" s="1" t="str">
        <f ca="1">IFERROR(__xludf.DUMMYFUNCTION("IFERROR(FILTER('Tag Library'!$Q$14:$Q$736, LEFT('Tag Library'!$P$14:$P$736, LEN(E$2))=E$2, RIGHT('Tag Library'!$P$14:$P$736, LEN($A23))=$A23), """")"),"")</f>
        <v/>
      </c>
      <c r="F23" s="1" t="str">
        <f ca="1">IFERROR(__xludf.DUMMYFUNCTION("IFERROR(FILTER('Tag Library'!$Q$14:$Q$736, LEFT('Tag Library'!$P$14:$P$736, LEN(F$2))=F$2, RIGHT('Tag Library'!$P$14:$P$736, LEN($A23))=$A23), """")"),"")</f>
        <v/>
      </c>
      <c r="G23" s="1" t="str">
        <f ca="1">IFERROR(__xludf.DUMMYFUNCTION("IFERROR(FILTER('Tag Library'!$Q$14:$Q$736, LEFT('Tag Library'!$P$14:$P$736, LEN(G$2))=G$2, RIGHT('Tag Library'!$P$14:$P$736, LEN($A23))=$A23), """")"),"")</f>
        <v/>
      </c>
      <c r="H23" s="1" t="str">
        <f ca="1">IFERROR(__xludf.DUMMYFUNCTION("IFERROR(FILTER('Tag Library'!$Q$14:$Q$736, LEFT('Tag Library'!$P$14:$P$736, LEN(H$2))=H$2, RIGHT('Tag Library'!$P$14:$P$736, LEN($A23))=$A23), """")"),"")</f>
        <v/>
      </c>
      <c r="I23" s="1" t="str">
        <f ca="1">IFERROR(__xludf.DUMMYFUNCTION("IFERROR(FILTER('Tag Library'!$Q$14:$Q$736, LEFT('Tag Library'!$P$14:$P$736, LEN(I$2))=I$2, RIGHT('Tag Library'!$P$14:$P$736, LEN($A23))=$A23), """")"),"")</f>
        <v/>
      </c>
      <c r="J23" s="1" t="str">
        <f ca="1">IFERROR(__xludf.DUMMYFUNCTION("IFERROR(FILTER('Tag Library'!$Q$14:$Q$736, LEFT('Tag Library'!$P$14:$P$736, LEN(J$2))=J$2, RIGHT('Tag Library'!$P$14:$P$736, LEN($A23))=$A23), """")"),"")</f>
        <v/>
      </c>
      <c r="K23" s="1" t="str">
        <f ca="1">IFERROR(__xludf.DUMMYFUNCTION("IFERROR(FILTER('Tag Library'!$Q$14:$Q$736, LEFT('Tag Library'!$P$14:$P$736, LEN(K$2))=K$2, RIGHT('Tag Library'!$P$14:$P$736, LEN($A23))=$A23), """")"),"")</f>
        <v/>
      </c>
      <c r="L23" s="1" t="str">
        <f ca="1">IFERROR(__xludf.DUMMYFUNCTION("IFERROR(FILTER('Tag Library'!$Q$14:$Q$736, LEFT('Tag Library'!$P$14:$P$736, LEN(L$2))=L$2, RIGHT('Tag Library'!$P$14:$P$736, LEN($A23))=$A23), """")"),"")</f>
        <v/>
      </c>
      <c r="M23" s="1" t="str">
        <f ca="1">IFERROR(__xludf.DUMMYFUNCTION("IFERROR(FILTER('Tag Library'!$Q$14:$Q$736, LEFT('Tag Library'!$P$14:$P$736, LEN(M$2))=M$2, RIGHT('Tag Library'!$P$14:$P$736, LEN($A23))=$A23), """")"),"")</f>
        <v/>
      </c>
      <c r="N23" s="1" t="str">
        <f ca="1">IFERROR(__xludf.DUMMYFUNCTION("IFERROR(FILTER('Tag Library'!$Q$14:$Q$736, LEFT('Tag Library'!$P$14:$P$736, LEN(N$2))=N$2, RIGHT('Tag Library'!$P$14:$P$736, LEN($A23))=$A23), """")"),"")</f>
        <v/>
      </c>
      <c r="O23" s="1" t="str">
        <f ca="1">IFERROR(__xludf.DUMMYFUNCTION("IFERROR(FILTER('Tag Library'!$Q$14:$Q$736, LEFT('Tag Library'!$P$14:$P$736, LEN(O$2))=O$2, RIGHT('Tag Library'!$P$14:$P$736, LEN($A23))=$A23), """")"),"")</f>
        <v/>
      </c>
      <c r="P23" s="1" t="str">
        <f ca="1">IFERROR(__xludf.DUMMYFUNCTION("IFERROR(FILTER('Tag Library'!$Q$14:$Q$736, LEFT('Tag Library'!$P$14:$P$736, LEN(P$2))=P$2, RIGHT('Tag Library'!$P$14:$P$736, LEN($A23))=$A23), """")"),"")</f>
        <v/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IFERROR(__xludf.DUMMYFUNCTION("IFERROR(FILTER('Tag Library'!$Q$14:$Q$736, LEFT('Tag Library'!$P$14:$P$736, LEN(B$2))=B$2, RIGHT('Tag Library'!$P$14:$P$736, LEN($A24))=$A24), """")"),"")</f>
        <v/>
      </c>
      <c r="C24" s="1" t="str">
        <f ca="1">IFERROR(__xludf.DUMMYFUNCTION("IFERROR(FILTER('Tag Library'!$Q$14:$Q$736, LEFT('Tag Library'!$P$14:$P$736, LEN(C$2))=C$2, RIGHT('Tag Library'!$P$14:$P$736, LEN($A24))=$A24), """")"),"")</f>
        <v/>
      </c>
      <c r="D24" s="1" t="str">
        <f ca="1">IFERROR(__xludf.DUMMYFUNCTION("IFERROR(FILTER('Tag Library'!$Q$14:$Q$736, LEFT('Tag Library'!$P$14:$P$736, LEN(D$2))=D$2, RIGHT('Tag Library'!$P$14:$P$736, LEN($A24))=$A24), """")"),"")</f>
        <v/>
      </c>
      <c r="E24" s="1" t="str">
        <f ca="1">IFERROR(__xludf.DUMMYFUNCTION("IFERROR(FILTER('Tag Library'!$Q$14:$Q$736, LEFT('Tag Library'!$P$14:$P$736, LEN(E$2))=E$2, RIGHT('Tag Library'!$P$14:$P$736, LEN($A24))=$A24), """")"),"")</f>
        <v/>
      </c>
      <c r="F24" s="1" t="str">
        <f ca="1">IFERROR(__xludf.DUMMYFUNCTION("IFERROR(FILTER('Tag Library'!$Q$14:$Q$736, LEFT('Tag Library'!$P$14:$P$736, LEN(F$2))=F$2, RIGHT('Tag Library'!$P$14:$P$736, LEN($A24))=$A24), """")"),"")</f>
        <v/>
      </c>
      <c r="G24" s="1" t="str">
        <f ca="1">IFERROR(__xludf.DUMMYFUNCTION("IFERROR(FILTER('Tag Library'!$Q$14:$Q$736, LEFT('Tag Library'!$P$14:$P$736, LEN(G$2))=G$2, RIGHT('Tag Library'!$P$14:$P$736, LEN($A24))=$A24), """")"),"")</f>
        <v/>
      </c>
      <c r="H24" s="1" t="str">
        <f ca="1">IFERROR(__xludf.DUMMYFUNCTION("IFERROR(FILTER('Tag Library'!$Q$14:$Q$736, LEFT('Tag Library'!$P$14:$P$736, LEN(H$2))=H$2, RIGHT('Tag Library'!$P$14:$P$736, LEN($A24))=$A24), """")"),"")</f>
        <v/>
      </c>
      <c r="I24" s="1" t="str">
        <f ca="1">IFERROR(__xludf.DUMMYFUNCTION("IFERROR(FILTER('Tag Library'!$Q$14:$Q$736, LEFT('Tag Library'!$P$14:$P$736, LEN(I$2))=I$2, RIGHT('Tag Library'!$P$14:$P$736, LEN($A24))=$A24), """")"),"")</f>
        <v/>
      </c>
      <c r="J24" s="1" t="str">
        <f ca="1">IFERROR(__xludf.DUMMYFUNCTION("IFERROR(FILTER('Tag Library'!$Q$14:$Q$736, LEFT('Tag Library'!$P$14:$P$736, LEN(J$2))=J$2, RIGHT('Tag Library'!$P$14:$P$736, LEN($A24))=$A24), """")"),"")</f>
        <v/>
      </c>
      <c r="K24" s="1" t="str">
        <f ca="1">IFERROR(__xludf.DUMMYFUNCTION("IFERROR(FILTER('Tag Library'!$Q$14:$Q$736, LEFT('Tag Library'!$P$14:$P$736, LEN(K$2))=K$2, RIGHT('Tag Library'!$P$14:$P$736, LEN($A24))=$A24), """")"),"")</f>
        <v/>
      </c>
      <c r="L24" s="1" t="str">
        <f ca="1">IFERROR(__xludf.DUMMYFUNCTION("IFERROR(FILTER('Tag Library'!$Q$14:$Q$736, LEFT('Tag Library'!$P$14:$P$736, LEN(L$2))=L$2, RIGHT('Tag Library'!$P$14:$P$736, LEN($A24))=$A24), """")"),"")</f>
        <v/>
      </c>
      <c r="M24" s="1" t="str">
        <f ca="1">IFERROR(__xludf.DUMMYFUNCTION("IFERROR(FILTER('Tag Library'!$Q$14:$Q$736, LEFT('Tag Library'!$P$14:$P$736, LEN(M$2))=M$2, RIGHT('Tag Library'!$P$14:$P$736, LEN($A24))=$A24), """")"),"")</f>
        <v/>
      </c>
      <c r="N24" s="1" t="str">
        <f ca="1">IFERROR(__xludf.DUMMYFUNCTION("IFERROR(FILTER('Tag Library'!$Q$14:$Q$736, LEFT('Tag Library'!$P$14:$P$736, LEN(N$2))=N$2, RIGHT('Tag Library'!$P$14:$P$736, LEN($A24))=$A24), """")"),"")</f>
        <v/>
      </c>
      <c r="O24" s="1" t="str">
        <f ca="1">IFERROR(__xludf.DUMMYFUNCTION("IFERROR(FILTER('Tag Library'!$Q$14:$Q$736, LEFT('Tag Library'!$P$14:$P$736, LEN(O$2))=O$2, RIGHT('Tag Library'!$P$14:$P$736, LEN($A24))=$A24), """")"),"")</f>
        <v/>
      </c>
      <c r="P24" s="1" t="str">
        <f ca="1">IFERROR(__xludf.DUMMYFUNCTION("IFERROR(FILTER('Tag Library'!$Q$14:$Q$736, LEFT('Tag Library'!$P$14:$P$736, LEN(P$2))=P$2, RIGHT('Tag Library'!$P$14:$P$736, LEN($A24))=$A24), """")"),"")</f>
        <v/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IFERROR(__xludf.DUMMYFUNCTION("IFERROR(FILTER('Tag Library'!$Q$14:$Q$736, LEFT('Tag Library'!$P$14:$P$736, LEN(B$2))=B$2, RIGHT('Tag Library'!$P$14:$P$736, LEN($A25))=$A25), """")"),"")</f>
        <v/>
      </c>
      <c r="C25" s="1" t="str">
        <f ca="1">IFERROR(__xludf.DUMMYFUNCTION("IFERROR(FILTER('Tag Library'!$Q$14:$Q$736, LEFT('Tag Library'!$P$14:$P$736, LEN(C$2))=C$2, RIGHT('Tag Library'!$P$14:$P$736, LEN($A25))=$A25), """")"),"")</f>
        <v/>
      </c>
      <c r="D25" s="1" t="str">
        <f ca="1">IFERROR(__xludf.DUMMYFUNCTION("IFERROR(FILTER('Tag Library'!$Q$14:$Q$736, LEFT('Tag Library'!$P$14:$P$736, LEN(D$2))=D$2, RIGHT('Tag Library'!$P$14:$P$736, LEN($A25))=$A25), """")"),"")</f>
        <v/>
      </c>
      <c r="E25" s="1" t="str">
        <f ca="1">IFERROR(__xludf.DUMMYFUNCTION("IFERROR(FILTER('Tag Library'!$Q$14:$Q$736, LEFT('Tag Library'!$P$14:$P$736, LEN(E$2))=E$2, RIGHT('Tag Library'!$P$14:$P$736, LEN($A25))=$A25), """")"),"")</f>
        <v/>
      </c>
      <c r="F25" s="1" t="str">
        <f ca="1">IFERROR(__xludf.DUMMYFUNCTION("IFERROR(FILTER('Tag Library'!$Q$14:$Q$736, LEFT('Tag Library'!$P$14:$P$736, LEN(F$2))=F$2, RIGHT('Tag Library'!$P$14:$P$736, LEN($A25))=$A25), """")"),"")</f>
        <v/>
      </c>
      <c r="G25" s="1" t="str">
        <f ca="1">IFERROR(__xludf.DUMMYFUNCTION("IFERROR(FILTER('Tag Library'!$Q$14:$Q$736, LEFT('Tag Library'!$P$14:$P$736, LEN(G$2))=G$2, RIGHT('Tag Library'!$P$14:$P$736, LEN($A25))=$A25), """")"),"")</f>
        <v/>
      </c>
      <c r="H25" s="1" t="str">
        <f ca="1">IFERROR(__xludf.DUMMYFUNCTION("IFERROR(FILTER('Tag Library'!$Q$14:$Q$736, LEFT('Tag Library'!$P$14:$P$736, LEN(H$2))=H$2, RIGHT('Tag Library'!$P$14:$P$736, LEN($A25))=$A25), """")"),"")</f>
        <v/>
      </c>
      <c r="I25" s="1" t="str">
        <f ca="1">IFERROR(__xludf.DUMMYFUNCTION("IFERROR(FILTER('Tag Library'!$Q$14:$Q$736, LEFT('Tag Library'!$P$14:$P$736, LEN(I$2))=I$2, RIGHT('Tag Library'!$P$14:$P$736, LEN($A25))=$A25), """")"),"")</f>
        <v/>
      </c>
      <c r="J25" s="1" t="str">
        <f ca="1">IFERROR(__xludf.DUMMYFUNCTION("IFERROR(FILTER('Tag Library'!$Q$14:$Q$736, LEFT('Tag Library'!$P$14:$P$736, LEN(J$2))=J$2, RIGHT('Tag Library'!$P$14:$P$736, LEN($A25))=$A25), """")"),"")</f>
        <v/>
      </c>
      <c r="K25" s="1" t="str">
        <f ca="1">IFERROR(__xludf.DUMMYFUNCTION("IFERROR(FILTER('Tag Library'!$Q$14:$Q$736, LEFT('Tag Library'!$P$14:$P$736, LEN(K$2))=K$2, RIGHT('Tag Library'!$P$14:$P$736, LEN($A25))=$A25), """")"),"")</f>
        <v/>
      </c>
      <c r="L25" s="1" t="str">
        <f ca="1">IFERROR(__xludf.DUMMYFUNCTION("IFERROR(FILTER('Tag Library'!$Q$14:$Q$736, LEFT('Tag Library'!$P$14:$P$736, LEN(L$2))=L$2, RIGHT('Tag Library'!$P$14:$P$736, LEN($A25))=$A25), """")"),"")</f>
        <v/>
      </c>
      <c r="M25" s="1" t="str">
        <f ca="1">IFERROR(__xludf.DUMMYFUNCTION("IFERROR(FILTER('Tag Library'!$Q$14:$Q$736, LEFT('Tag Library'!$P$14:$P$736, LEN(M$2))=M$2, RIGHT('Tag Library'!$P$14:$P$736, LEN($A25))=$A25), """")"),"")</f>
        <v/>
      </c>
      <c r="N25" s="1" t="str">
        <f ca="1">IFERROR(__xludf.DUMMYFUNCTION("IFERROR(FILTER('Tag Library'!$Q$14:$Q$736, LEFT('Tag Library'!$P$14:$P$736, LEN(N$2))=N$2, RIGHT('Tag Library'!$P$14:$P$736, LEN($A25))=$A25), """")"),"")</f>
        <v/>
      </c>
      <c r="O25" s="1" t="str">
        <f ca="1">IFERROR(__xludf.DUMMYFUNCTION("IFERROR(FILTER('Tag Library'!$Q$14:$Q$736, LEFT('Tag Library'!$P$14:$P$736, LEN(O$2))=O$2, RIGHT('Tag Library'!$P$14:$P$736, LEN($A25))=$A25), """")"),"")</f>
        <v/>
      </c>
      <c r="P25" s="1" t="str">
        <f ca="1">IFERROR(__xludf.DUMMYFUNCTION("IFERROR(FILTER('Tag Library'!$Q$14:$Q$736, LEFT('Tag Library'!$P$14:$P$736, LEN(P$2))=P$2, RIGHT('Tag Library'!$P$14:$P$736, LEN($A25))=$A25), """")"),"")</f>
        <v/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IFERROR(__xludf.DUMMYFUNCTION("IFERROR(FILTER('Tag Library'!$Q$14:$Q$736, LEFT('Tag Library'!$P$14:$P$736, LEN(B$2))=B$2, RIGHT('Tag Library'!$P$14:$P$736, LEN($A26))=$A26), """")"),"")</f>
        <v/>
      </c>
      <c r="C26" s="1" t="str">
        <f ca="1">IFERROR(__xludf.DUMMYFUNCTION("IFERROR(FILTER('Tag Library'!$Q$14:$Q$736, LEFT('Tag Library'!$P$14:$P$736, LEN(C$2))=C$2, RIGHT('Tag Library'!$P$14:$P$736, LEN($A26))=$A26), """")"),"")</f>
        <v/>
      </c>
      <c r="D26" s="1" t="str">
        <f ca="1">IFERROR(__xludf.DUMMYFUNCTION("IFERROR(FILTER('Tag Library'!$Q$14:$Q$736, LEFT('Tag Library'!$P$14:$P$736, LEN(D$2))=D$2, RIGHT('Tag Library'!$P$14:$P$736, LEN($A26))=$A26), """")"),"")</f>
        <v/>
      </c>
      <c r="E26" s="1" t="str">
        <f ca="1">IFERROR(__xludf.DUMMYFUNCTION("IFERROR(FILTER('Tag Library'!$Q$14:$Q$736, LEFT('Tag Library'!$P$14:$P$736, LEN(E$2))=E$2, RIGHT('Tag Library'!$P$14:$P$736, LEN($A26))=$A26), """")"),"")</f>
        <v/>
      </c>
      <c r="F26" s="1" t="str">
        <f ca="1">IFERROR(__xludf.DUMMYFUNCTION("IFERROR(FILTER('Tag Library'!$Q$14:$Q$736, LEFT('Tag Library'!$P$14:$P$736, LEN(F$2))=F$2, RIGHT('Tag Library'!$P$14:$P$736, LEN($A26))=$A26), """")"),"")</f>
        <v/>
      </c>
      <c r="G26" s="1" t="str">
        <f ca="1">IFERROR(__xludf.DUMMYFUNCTION("IFERROR(FILTER('Tag Library'!$Q$14:$Q$736, LEFT('Tag Library'!$P$14:$P$736, LEN(G$2))=G$2, RIGHT('Tag Library'!$P$14:$P$736, LEN($A26))=$A26), """")"),"")</f>
        <v/>
      </c>
      <c r="H26" s="1" t="str">
        <f ca="1">IFERROR(__xludf.DUMMYFUNCTION("IFERROR(FILTER('Tag Library'!$Q$14:$Q$736, LEFT('Tag Library'!$P$14:$P$736, LEN(H$2))=H$2, RIGHT('Tag Library'!$P$14:$P$736, LEN($A26))=$A26), """")"),"")</f>
        <v/>
      </c>
      <c r="I26" s="1" t="str">
        <f ca="1">IFERROR(__xludf.DUMMYFUNCTION("IFERROR(FILTER('Tag Library'!$Q$14:$Q$736, LEFT('Tag Library'!$P$14:$P$736, LEN(I$2))=I$2, RIGHT('Tag Library'!$P$14:$P$736, LEN($A26))=$A26), """")"),"")</f>
        <v/>
      </c>
      <c r="J26" s="1" t="str">
        <f ca="1">IFERROR(__xludf.DUMMYFUNCTION("IFERROR(FILTER('Tag Library'!$Q$14:$Q$736, LEFT('Tag Library'!$P$14:$P$736, LEN(J$2))=J$2, RIGHT('Tag Library'!$P$14:$P$736, LEN($A26))=$A26), """")"),"")</f>
        <v/>
      </c>
      <c r="K26" s="1" t="str">
        <f ca="1">IFERROR(__xludf.DUMMYFUNCTION("IFERROR(FILTER('Tag Library'!$Q$14:$Q$736, LEFT('Tag Library'!$P$14:$P$736, LEN(K$2))=K$2, RIGHT('Tag Library'!$P$14:$P$736, LEN($A26))=$A26), """")"),"")</f>
        <v/>
      </c>
      <c r="L26" s="1" t="str">
        <f ca="1">IFERROR(__xludf.DUMMYFUNCTION("IFERROR(FILTER('Tag Library'!$Q$14:$Q$736, LEFT('Tag Library'!$P$14:$P$736, LEN(L$2))=L$2, RIGHT('Tag Library'!$P$14:$P$736, LEN($A26))=$A26), """")"),"")</f>
        <v/>
      </c>
      <c r="M26" s="1" t="str">
        <f ca="1">IFERROR(__xludf.DUMMYFUNCTION("IFERROR(FILTER('Tag Library'!$Q$14:$Q$736, LEFT('Tag Library'!$P$14:$P$736, LEN(M$2))=M$2, RIGHT('Tag Library'!$P$14:$P$736, LEN($A26))=$A26), """")"),"")</f>
        <v/>
      </c>
      <c r="N26" s="1" t="str">
        <f ca="1">IFERROR(__xludf.DUMMYFUNCTION("IFERROR(FILTER('Tag Library'!$Q$14:$Q$736, LEFT('Tag Library'!$P$14:$P$736, LEN(N$2))=N$2, RIGHT('Tag Library'!$P$14:$P$736, LEN($A26))=$A26), """")"),"")</f>
        <v/>
      </c>
      <c r="O26" s="1" t="str">
        <f ca="1">IFERROR(__xludf.DUMMYFUNCTION("IFERROR(FILTER('Tag Library'!$Q$14:$Q$736, LEFT('Tag Library'!$P$14:$P$736, LEN(O$2))=O$2, RIGHT('Tag Library'!$P$14:$P$736, LEN($A26))=$A26), """")"),"")</f>
        <v/>
      </c>
      <c r="P26" s="1" t="str">
        <f ca="1">IFERROR(__xludf.DUMMYFUNCTION("IFERROR(FILTER('Tag Library'!$Q$14:$Q$736, LEFT('Tag Library'!$P$14:$P$736, LEN(P$2))=P$2, RIGHT('Tag Library'!$P$14:$P$736, LEN($A26))=$A26), """")"),"")</f>
        <v/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IFERROR(__xludf.DUMMYFUNCTION("IFERROR(FILTER('Tag Library'!$Q$14:$Q$736, LEFT('Tag Library'!$P$14:$P$736, LEN(B$2))=B$2, RIGHT('Tag Library'!$P$14:$P$736, LEN($A27))=$A27), """")"),"")</f>
        <v/>
      </c>
      <c r="C27" s="1" t="str">
        <f ca="1">IFERROR(__xludf.DUMMYFUNCTION("IFERROR(FILTER('Tag Library'!$Q$14:$Q$736, LEFT('Tag Library'!$P$14:$P$736, LEN(C$2))=C$2, RIGHT('Tag Library'!$P$14:$P$736, LEN($A27))=$A27), """")"),"")</f>
        <v/>
      </c>
      <c r="D27" s="1" t="str">
        <f ca="1">IFERROR(__xludf.DUMMYFUNCTION("IFERROR(FILTER('Tag Library'!$Q$14:$Q$736, LEFT('Tag Library'!$P$14:$P$736, LEN(D$2))=D$2, RIGHT('Tag Library'!$P$14:$P$736, LEN($A27))=$A27), """")"),"")</f>
        <v/>
      </c>
      <c r="E27" s="1" t="str">
        <f ca="1">IFERROR(__xludf.DUMMYFUNCTION("IFERROR(FILTER('Tag Library'!$Q$14:$Q$736, LEFT('Tag Library'!$P$14:$P$736, LEN(E$2))=E$2, RIGHT('Tag Library'!$P$14:$P$736, LEN($A27))=$A27), """")"),"")</f>
        <v/>
      </c>
      <c r="F27" s="1" t="str">
        <f ca="1">IFERROR(__xludf.DUMMYFUNCTION("IFERROR(FILTER('Tag Library'!$Q$14:$Q$736, LEFT('Tag Library'!$P$14:$P$736, LEN(F$2))=F$2, RIGHT('Tag Library'!$P$14:$P$736, LEN($A27))=$A27), """")"),"")</f>
        <v/>
      </c>
      <c r="G27" s="1" t="str">
        <f ca="1">IFERROR(__xludf.DUMMYFUNCTION("IFERROR(FILTER('Tag Library'!$Q$14:$Q$736, LEFT('Tag Library'!$P$14:$P$736, LEN(G$2))=G$2, RIGHT('Tag Library'!$P$14:$P$736, LEN($A27))=$A27), """")"),"")</f>
        <v/>
      </c>
      <c r="H27" s="1" t="str">
        <f ca="1">IFERROR(__xludf.DUMMYFUNCTION("IFERROR(FILTER('Tag Library'!$Q$14:$Q$736, LEFT('Tag Library'!$P$14:$P$736, LEN(H$2))=H$2, RIGHT('Tag Library'!$P$14:$P$736, LEN($A27))=$A27), """")"),"")</f>
        <v/>
      </c>
      <c r="I27" s="1" t="str">
        <f ca="1">IFERROR(__xludf.DUMMYFUNCTION("IFERROR(FILTER('Tag Library'!$Q$14:$Q$736, LEFT('Tag Library'!$P$14:$P$736, LEN(I$2))=I$2, RIGHT('Tag Library'!$P$14:$P$736, LEN($A27))=$A27), """")"),"")</f>
        <v/>
      </c>
      <c r="J27" s="1" t="str">
        <f ca="1">IFERROR(__xludf.DUMMYFUNCTION("IFERROR(FILTER('Tag Library'!$Q$14:$Q$736, LEFT('Tag Library'!$P$14:$P$736, LEN(J$2))=J$2, RIGHT('Tag Library'!$P$14:$P$736, LEN($A27))=$A27), """")"),"")</f>
        <v/>
      </c>
      <c r="K27" s="1" t="str">
        <f ca="1">IFERROR(__xludf.DUMMYFUNCTION("IFERROR(FILTER('Tag Library'!$Q$14:$Q$736, LEFT('Tag Library'!$P$14:$P$736, LEN(K$2))=K$2, RIGHT('Tag Library'!$P$14:$P$736, LEN($A27))=$A27), """")"),"")</f>
        <v/>
      </c>
      <c r="L27" s="1" t="str">
        <f ca="1">IFERROR(__xludf.DUMMYFUNCTION("IFERROR(FILTER('Tag Library'!$Q$14:$Q$736, LEFT('Tag Library'!$P$14:$P$736, LEN(L$2))=L$2, RIGHT('Tag Library'!$P$14:$P$736, LEN($A27))=$A27), """")"),"")</f>
        <v/>
      </c>
      <c r="M27" s="1" t="str">
        <f ca="1">IFERROR(__xludf.DUMMYFUNCTION("IFERROR(FILTER('Tag Library'!$Q$14:$Q$736, LEFT('Tag Library'!$P$14:$P$736, LEN(M$2))=M$2, RIGHT('Tag Library'!$P$14:$P$736, LEN($A27))=$A27), """")"),"")</f>
        <v/>
      </c>
      <c r="N27" s="1" t="str">
        <f ca="1">IFERROR(__xludf.DUMMYFUNCTION("IFERROR(FILTER('Tag Library'!$Q$14:$Q$736, LEFT('Tag Library'!$P$14:$P$736, LEN(N$2))=N$2, RIGHT('Tag Library'!$P$14:$P$736, LEN($A27))=$A27), """")"),"")</f>
        <v/>
      </c>
      <c r="O27" s="1" t="str">
        <f ca="1">IFERROR(__xludf.DUMMYFUNCTION("IFERROR(FILTER('Tag Library'!$Q$14:$Q$736, LEFT('Tag Library'!$P$14:$P$736, LEN(O$2))=O$2, RIGHT('Tag Library'!$P$14:$P$736, LEN($A27))=$A27), """")"),"")</f>
        <v/>
      </c>
      <c r="P27" s="1" t="str">
        <f ca="1">IFERROR(__xludf.DUMMYFUNCTION("IFERROR(FILTER('Tag Library'!$Q$14:$Q$736, LEFT('Tag Library'!$P$14:$P$736, LEN(P$2))=P$2, RIGHT('Tag Library'!$P$14:$P$736, LEN($A27))=$A27), """")"),"")</f>
        <v/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IFERROR(__xludf.DUMMYFUNCTION("IFERROR(FILTER('Tag Library'!$Q$14:$Q$736, LEFT('Tag Library'!$P$14:$P$736, LEN(B$2))=B$2, RIGHT('Tag Library'!$P$14:$P$736, LEN($A28))=$A28), """")"),"")</f>
        <v/>
      </c>
      <c r="C28" s="1" t="str">
        <f ca="1">IFERROR(__xludf.DUMMYFUNCTION("IFERROR(FILTER('Tag Library'!$Q$14:$Q$736, LEFT('Tag Library'!$P$14:$P$736, LEN(C$2))=C$2, RIGHT('Tag Library'!$P$14:$P$736, LEN($A28))=$A28), """")"),"")</f>
        <v/>
      </c>
      <c r="D28" s="1" t="str">
        <f ca="1">IFERROR(__xludf.DUMMYFUNCTION("IFERROR(FILTER('Tag Library'!$Q$14:$Q$736, LEFT('Tag Library'!$P$14:$P$736, LEN(D$2))=D$2, RIGHT('Tag Library'!$P$14:$P$736, LEN($A28))=$A28), """")"),"")</f>
        <v/>
      </c>
      <c r="E28" s="1" t="str">
        <f ca="1">IFERROR(__xludf.DUMMYFUNCTION("IFERROR(FILTER('Tag Library'!$Q$14:$Q$736, LEFT('Tag Library'!$P$14:$P$736, LEN(E$2))=E$2, RIGHT('Tag Library'!$P$14:$P$736, LEN($A28))=$A28), """")"),"")</f>
        <v/>
      </c>
      <c r="F28" s="1" t="str">
        <f ca="1">IFERROR(__xludf.DUMMYFUNCTION("IFERROR(FILTER('Tag Library'!$Q$14:$Q$736, LEFT('Tag Library'!$P$14:$P$736, LEN(F$2))=F$2, RIGHT('Tag Library'!$P$14:$P$736, LEN($A28))=$A28), """")"),"")</f>
        <v/>
      </c>
      <c r="G28" s="1" t="str">
        <f ca="1">IFERROR(__xludf.DUMMYFUNCTION("IFERROR(FILTER('Tag Library'!$Q$14:$Q$736, LEFT('Tag Library'!$P$14:$P$736, LEN(G$2))=G$2, RIGHT('Tag Library'!$P$14:$P$736, LEN($A28))=$A28), """")"),"")</f>
        <v/>
      </c>
      <c r="H28" s="1" t="str">
        <f ca="1">IFERROR(__xludf.DUMMYFUNCTION("IFERROR(FILTER('Tag Library'!$Q$14:$Q$736, LEFT('Tag Library'!$P$14:$P$736, LEN(H$2))=H$2, RIGHT('Tag Library'!$P$14:$P$736, LEN($A28))=$A28), """")"),"")</f>
        <v/>
      </c>
      <c r="I28" s="1" t="str">
        <f ca="1">IFERROR(__xludf.DUMMYFUNCTION("IFERROR(FILTER('Tag Library'!$Q$14:$Q$736, LEFT('Tag Library'!$P$14:$P$736, LEN(I$2))=I$2, RIGHT('Tag Library'!$P$14:$P$736, LEN($A28))=$A28), """")"),"")</f>
        <v/>
      </c>
      <c r="J28" s="1" t="str">
        <f ca="1">IFERROR(__xludf.DUMMYFUNCTION("IFERROR(FILTER('Tag Library'!$Q$14:$Q$736, LEFT('Tag Library'!$P$14:$P$736, LEN(J$2))=J$2, RIGHT('Tag Library'!$P$14:$P$736, LEN($A28))=$A28), """")"),"")</f>
        <v/>
      </c>
      <c r="K28" s="1" t="str">
        <f ca="1">IFERROR(__xludf.DUMMYFUNCTION("IFERROR(FILTER('Tag Library'!$Q$14:$Q$736, LEFT('Tag Library'!$P$14:$P$736, LEN(K$2))=K$2, RIGHT('Tag Library'!$P$14:$P$736, LEN($A28))=$A28), """")"),"")</f>
        <v/>
      </c>
      <c r="L28" s="1" t="str">
        <f ca="1">IFERROR(__xludf.DUMMYFUNCTION("IFERROR(FILTER('Tag Library'!$Q$14:$Q$736, LEFT('Tag Library'!$P$14:$P$736, LEN(L$2))=L$2, RIGHT('Tag Library'!$P$14:$P$736, LEN($A28))=$A28), """")"),"")</f>
        <v/>
      </c>
      <c r="M28" s="1" t="str">
        <f ca="1">IFERROR(__xludf.DUMMYFUNCTION("IFERROR(FILTER('Tag Library'!$Q$14:$Q$736, LEFT('Tag Library'!$P$14:$P$736, LEN(M$2))=M$2, RIGHT('Tag Library'!$P$14:$P$736, LEN($A28))=$A28), """")"),"")</f>
        <v/>
      </c>
      <c r="N28" s="1" t="str">
        <f ca="1">IFERROR(__xludf.DUMMYFUNCTION("IFERROR(FILTER('Tag Library'!$Q$14:$Q$736, LEFT('Tag Library'!$P$14:$P$736, LEN(N$2))=N$2, RIGHT('Tag Library'!$P$14:$P$736, LEN($A28))=$A28), """")"),"")</f>
        <v/>
      </c>
      <c r="O28" s="1" t="str">
        <f ca="1">IFERROR(__xludf.DUMMYFUNCTION("IFERROR(FILTER('Tag Library'!$Q$14:$Q$736, LEFT('Tag Library'!$P$14:$P$736, LEN(O$2))=O$2, RIGHT('Tag Library'!$P$14:$P$736, LEN($A28))=$A28), """")"),"")</f>
        <v/>
      </c>
      <c r="P28" s="1" t="str">
        <f ca="1">IFERROR(__xludf.DUMMYFUNCTION("IFERROR(FILTER('Tag Library'!$Q$14:$Q$736, LEFT('Tag Library'!$P$14:$P$736, LEN(P$2))=P$2, RIGHT('Tag Library'!$P$14:$P$736, LEN($A28))=$A28), """")"),"")</f>
        <v/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IFERROR(__xludf.DUMMYFUNCTION("IFERROR(FILTER('Tag Library'!$Q$14:$Q$736, LEFT('Tag Library'!$P$14:$P$736, LEN(B$2))=B$2, RIGHT('Tag Library'!$P$14:$P$736, LEN($A29))=$A29), """")"),"")</f>
        <v/>
      </c>
      <c r="C29" s="1" t="str">
        <f ca="1">IFERROR(__xludf.DUMMYFUNCTION("IFERROR(FILTER('Tag Library'!$Q$14:$Q$736, LEFT('Tag Library'!$P$14:$P$736, LEN(C$2))=C$2, RIGHT('Tag Library'!$P$14:$P$736, LEN($A29))=$A29), """")"),"")</f>
        <v/>
      </c>
      <c r="D29" s="1" t="str">
        <f ca="1">IFERROR(__xludf.DUMMYFUNCTION("IFERROR(FILTER('Tag Library'!$Q$14:$Q$736, LEFT('Tag Library'!$P$14:$P$736, LEN(D$2))=D$2, RIGHT('Tag Library'!$P$14:$P$736, LEN($A29))=$A29), """")"),"")</f>
        <v/>
      </c>
      <c r="E29" s="1" t="str">
        <f ca="1">IFERROR(__xludf.DUMMYFUNCTION("IFERROR(FILTER('Tag Library'!$Q$14:$Q$736, LEFT('Tag Library'!$P$14:$P$736, LEN(E$2))=E$2, RIGHT('Tag Library'!$P$14:$P$736, LEN($A29))=$A29), """")"),"")</f>
        <v/>
      </c>
      <c r="F29" s="1" t="str">
        <f ca="1">IFERROR(__xludf.DUMMYFUNCTION("IFERROR(FILTER('Tag Library'!$Q$14:$Q$736, LEFT('Tag Library'!$P$14:$P$736, LEN(F$2))=F$2, RIGHT('Tag Library'!$P$14:$P$736, LEN($A29))=$A29), """")"),"")</f>
        <v/>
      </c>
      <c r="G29" s="1" t="str">
        <f ca="1">IFERROR(__xludf.DUMMYFUNCTION("IFERROR(FILTER('Tag Library'!$Q$14:$Q$736, LEFT('Tag Library'!$P$14:$P$736, LEN(G$2))=G$2, RIGHT('Tag Library'!$P$14:$P$736, LEN($A29))=$A29), """")"),"")</f>
        <v/>
      </c>
      <c r="H29" s="1" t="str">
        <f ca="1">IFERROR(__xludf.DUMMYFUNCTION("IFERROR(FILTER('Tag Library'!$Q$14:$Q$736, LEFT('Tag Library'!$P$14:$P$736, LEN(H$2))=H$2, RIGHT('Tag Library'!$P$14:$P$736, LEN($A29))=$A29), """")"),"")</f>
        <v/>
      </c>
      <c r="I29" s="1" t="str">
        <f ca="1">IFERROR(__xludf.DUMMYFUNCTION("IFERROR(FILTER('Tag Library'!$Q$14:$Q$736, LEFT('Tag Library'!$P$14:$P$736, LEN(I$2))=I$2, RIGHT('Tag Library'!$P$14:$P$736, LEN($A29))=$A29), """")"),"")</f>
        <v/>
      </c>
      <c r="J29" s="1" t="str">
        <f ca="1">IFERROR(__xludf.DUMMYFUNCTION("IFERROR(FILTER('Tag Library'!$Q$14:$Q$736, LEFT('Tag Library'!$P$14:$P$736, LEN(J$2))=J$2, RIGHT('Tag Library'!$P$14:$P$736, LEN($A29))=$A29), """")"),"")</f>
        <v/>
      </c>
      <c r="K29" s="1" t="str">
        <f ca="1">IFERROR(__xludf.DUMMYFUNCTION("IFERROR(FILTER('Tag Library'!$Q$14:$Q$736, LEFT('Tag Library'!$P$14:$P$736, LEN(K$2))=K$2, RIGHT('Tag Library'!$P$14:$P$736, LEN($A29))=$A29), """")"),"")</f>
        <v/>
      </c>
      <c r="L29" s="1" t="str">
        <f ca="1">IFERROR(__xludf.DUMMYFUNCTION("IFERROR(FILTER('Tag Library'!$Q$14:$Q$736, LEFT('Tag Library'!$P$14:$P$736, LEN(L$2))=L$2, RIGHT('Tag Library'!$P$14:$P$736, LEN($A29))=$A29), """")"),"")</f>
        <v/>
      </c>
      <c r="M29" s="1" t="str">
        <f ca="1">IFERROR(__xludf.DUMMYFUNCTION("IFERROR(FILTER('Tag Library'!$Q$14:$Q$736, LEFT('Tag Library'!$P$14:$P$736, LEN(M$2))=M$2, RIGHT('Tag Library'!$P$14:$P$736, LEN($A29))=$A29), """")"),"")</f>
        <v/>
      </c>
      <c r="N29" s="1" t="str">
        <f ca="1">IFERROR(__xludf.DUMMYFUNCTION("IFERROR(FILTER('Tag Library'!$Q$14:$Q$736, LEFT('Tag Library'!$P$14:$P$736, LEN(N$2))=N$2, RIGHT('Tag Library'!$P$14:$P$736, LEN($A29))=$A29), """")"),"")</f>
        <v/>
      </c>
      <c r="O29" s="1" t="str">
        <f ca="1">IFERROR(__xludf.DUMMYFUNCTION("IFERROR(FILTER('Tag Library'!$Q$14:$Q$736, LEFT('Tag Library'!$P$14:$P$736, LEN(O$2))=O$2, RIGHT('Tag Library'!$P$14:$P$736, LEN($A29))=$A29), """")"),"")</f>
        <v/>
      </c>
      <c r="P29" s="1" t="str">
        <f ca="1">IFERROR(__xludf.DUMMYFUNCTION("IFERROR(FILTER('Tag Library'!$Q$14:$Q$736, LEFT('Tag Library'!$P$14:$P$736, LEN(P$2))=P$2, RIGHT('Tag Library'!$P$14:$P$736, LEN($A29))=$A29), """")"),"")</f>
        <v/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IFERROR(__xludf.DUMMYFUNCTION("IFERROR(FILTER('Tag Library'!$Q$14:$Q$736, LEFT('Tag Library'!$P$14:$P$736, LEN(B$2))=B$2, RIGHT('Tag Library'!$P$14:$P$736, LEN($A30))=$A30), """")"),"")</f>
        <v/>
      </c>
      <c r="C30" s="1" t="str">
        <f ca="1">IFERROR(__xludf.DUMMYFUNCTION("IFERROR(FILTER('Tag Library'!$Q$14:$Q$736, LEFT('Tag Library'!$P$14:$P$736, LEN(C$2))=C$2, RIGHT('Tag Library'!$P$14:$P$736, LEN($A30))=$A30), """")"),"")</f>
        <v/>
      </c>
      <c r="D30" s="1" t="str">
        <f ca="1">IFERROR(__xludf.DUMMYFUNCTION("IFERROR(FILTER('Tag Library'!$Q$14:$Q$736, LEFT('Tag Library'!$P$14:$P$736, LEN(D$2))=D$2, RIGHT('Tag Library'!$P$14:$P$736, LEN($A30))=$A30), """")"),"")</f>
        <v/>
      </c>
      <c r="E30" s="1" t="str">
        <f ca="1">IFERROR(__xludf.DUMMYFUNCTION("IFERROR(FILTER('Tag Library'!$Q$14:$Q$736, LEFT('Tag Library'!$P$14:$P$736, LEN(E$2))=E$2, RIGHT('Tag Library'!$P$14:$P$736, LEN($A30))=$A30), """")"),"")</f>
        <v/>
      </c>
      <c r="F30" s="1" t="str">
        <f ca="1">IFERROR(__xludf.DUMMYFUNCTION("IFERROR(FILTER('Tag Library'!$Q$14:$Q$736, LEFT('Tag Library'!$P$14:$P$736, LEN(F$2))=F$2, RIGHT('Tag Library'!$P$14:$P$736, LEN($A30))=$A30), """")"),"")</f>
        <v/>
      </c>
      <c r="G30" s="1" t="str">
        <f ca="1">IFERROR(__xludf.DUMMYFUNCTION("IFERROR(FILTER('Tag Library'!$Q$14:$Q$736, LEFT('Tag Library'!$P$14:$P$736, LEN(G$2))=G$2, RIGHT('Tag Library'!$P$14:$P$736, LEN($A30))=$A30), """")"),"")</f>
        <v/>
      </c>
      <c r="H30" s="1" t="str">
        <f ca="1">IFERROR(__xludf.DUMMYFUNCTION("IFERROR(FILTER('Tag Library'!$Q$14:$Q$736, LEFT('Tag Library'!$P$14:$P$736, LEN(H$2))=H$2, RIGHT('Tag Library'!$P$14:$P$736, LEN($A30))=$A30), """")"),"")</f>
        <v/>
      </c>
      <c r="I30" s="1" t="str">
        <f ca="1">IFERROR(__xludf.DUMMYFUNCTION("IFERROR(FILTER('Tag Library'!$Q$14:$Q$736, LEFT('Tag Library'!$P$14:$P$736, LEN(I$2))=I$2, RIGHT('Tag Library'!$P$14:$P$736, LEN($A30))=$A30), """")"),"")</f>
        <v/>
      </c>
      <c r="J30" s="1" t="str">
        <f ca="1">IFERROR(__xludf.DUMMYFUNCTION("IFERROR(FILTER('Tag Library'!$Q$14:$Q$736, LEFT('Tag Library'!$P$14:$P$736, LEN(J$2))=J$2, RIGHT('Tag Library'!$P$14:$P$736, LEN($A30))=$A30), """")"),"")</f>
        <v/>
      </c>
      <c r="K30" s="1" t="str">
        <f ca="1">IFERROR(__xludf.DUMMYFUNCTION("IFERROR(FILTER('Tag Library'!$Q$14:$Q$736, LEFT('Tag Library'!$P$14:$P$736, LEN(K$2))=K$2, RIGHT('Tag Library'!$P$14:$P$736, LEN($A30))=$A30), """")"),"")</f>
        <v/>
      </c>
      <c r="L30" s="1" t="str">
        <f ca="1">IFERROR(__xludf.DUMMYFUNCTION("IFERROR(FILTER('Tag Library'!$Q$14:$Q$736, LEFT('Tag Library'!$P$14:$P$736, LEN(L$2))=L$2, RIGHT('Tag Library'!$P$14:$P$736, LEN($A30))=$A30), """")"),"")</f>
        <v/>
      </c>
      <c r="M30" s="1" t="str">
        <f ca="1">IFERROR(__xludf.DUMMYFUNCTION("IFERROR(FILTER('Tag Library'!$Q$14:$Q$736, LEFT('Tag Library'!$P$14:$P$736, LEN(M$2))=M$2, RIGHT('Tag Library'!$P$14:$P$736, LEN($A30))=$A30), """")"),"")</f>
        <v/>
      </c>
      <c r="N30" s="1" t="str">
        <f ca="1">IFERROR(__xludf.DUMMYFUNCTION("IFERROR(FILTER('Tag Library'!$Q$14:$Q$736, LEFT('Tag Library'!$P$14:$P$736, LEN(N$2))=N$2, RIGHT('Tag Library'!$P$14:$P$736, LEN($A30))=$A30), """")"),"")</f>
        <v/>
      </c>
      <c r="O30" s="1" t="str">
        <f ca="1">IFERROR(__xludf.DUMMYFUNCTION("IFERROR(FILTER('Tag Library'!$Q$14:$Q$736, LEFT('Tag Library'!$P$14:$P$736, LEN(O$2))=O$2, RIGHT('Tag Library'!$P$14:$P$736, LEN($A30))=$A30), """")"),"")</f>
        <v/>
      </c>
      <c r="P30" s="1" t="str">
        <f ca="1">IFERROR(__xludf.DUMMYFUNCTION("IFERROR(FILTER('Tag Library'!$Q$14:$Q$736, LEFT('Tag Library'!$P$14:$P$736, LEN(P$2))=P$2, RIGHT('Tag Library'!$P$14:$P$736, LEN($A30))=$A30), """")"),"")</f>
        <v/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IFERROR(__xludf.DUMMYFUNCTION("IFERROR(FILTER('Tag Library'!$Q$14:$Q$736, LEFT('Tag Library'!$P$14:$P$736, LEN(B$2))=B$2, RIGHT('Tag Library'!$P$14:$P$736, LEN($A31))=$A31), """")"),"")</f>
        <v/>
      </c>
      <c r="C31" s="1" t="str">
        <f ca="1">IFERROR(__xludf.DUMMYFUNCTION("IFERROR(FILTER('Tag Library'!$Q$14:$Q$736, LEFT('Tag Library'!$P$14:$P$736, LEN(C$2))=C$2, RIGHT('Tag Library'!$P$14:$P$736, LEN($A31))=$A31), """")"),"")</f>
        <v/>
      </c>
      <c r="D31" s="1" t="str">
        <f ca="1">IFERROR(__xludf.DUMMYFUNCTION("IFERROR(FILTER('Tag Library'!$Q$14:$Q$736, LEFT('Tag Library'!$P$14:$P$736, LEN(D$2))=D$2, RIGHT('Tag Library'!$P$14:$P$736, LEN($A31))=$A31), """")"),"")</f>
        <v/>
      </c>
      <c r="E31" s="1" t="str">
        <f ca="1">IFERROR(__xludf.DUMMYFUNCTION("IFERROR(FILTER('Tag Library'!$Q$14:$Q$736, LEFT('Tag Library'!$P$14:$P$736, LEN(E$2))=E$2, RIGHT('Tag Library'!$P$14:$P$736, LEN($A31))=$A31), """")"),"")</f>
        <v/>
      </c>
      <c r="F31" s="1" t="str">
        <f ca="1">IFERROR(__xludf.DUMMYFUNCTION("IFERROR(FILTER('Tag Library'!$Q$14:$Q$736, LEFT('Tag Library'!$P$14:$P$736, LEN(F$2))=F$2, RIGHT('Tag Library'!$P$14:$P$736, LEN($A31))=$A31), """")"),"")</f>
        <v/>
      </c>
      <c r="G31" s="1" t="str">
        <f ca="1">IFERROR(__xludf.DUMMYFUNCTION("IFERROR(FILTER('Tag Library'!$Q$14:$Q$736, LEFT('Tag Library'!$P$14:$P$736, LEN(G$2))=G$2, RIGHT('Tag Library'!$P$14:$P$736, LEN($A31))=$A31), """")"),"")</f>
        <v/>
      </c>
      <c r="H31" s="1" t="str">
        <f ca="1">IFERROR(__xludf.DUMMYFUNCTION("IFERROR(FILTER('Tag Library'!$Q$14:$Q$736, LEFT('Tag Library'!$P$14:$P$736, LEN(H$2))=H$2, RIGHT('Tag Library'!$P$14:$P$736, LEN($A31))=$A31), """")"),"")</f>
        <v/>
      </c>
      <c r="I31" s="1" t="str">
        <f ca="1">IFERROR(__xludf.DUMMYFUNCTION("IFERROR(FILTER('Tag Library'!$Q$14:$Q$736, LEFT('Tag Library'!$P$14:$P$736, LEN(I$2))=I$2, RIGHT('Tag Library'!$P$14:$P$736, LEN($A31))=$A31), """")"),"")</f>
        <v/>
      </c>
      <c r="J31" s="1" t="str">
        <f ca="1">IFERROR(__xludf.DUMMYFUNCTION("IFERROR(FILTER('Tag Library'!$Q$14:$Q$736, LEFT('Tag Library'!$P$14:$P$736, LEN(J$2))=J$2, RIGHT('Tag Library'!$P$14:$P$736, LEN($A31))=$A31), """")"),"")</f>
        <v/>
      </c>
      <c r="K31" s="1" t="str">
        <f ca="1">IFERROR(__xludf.DUMMYFUNCTION("IFERROR(FILTER('Tag Library'!$Q$14:$Q$736, LEFT('Tag Library'!$P$14:$P$736, LEN(K$2))=K$2, RIGHT('Tag Library'!$P$14:$P$736, LEN($A31))=$A31), """")"),"")</f>
        <v/>
      </c>
      <c r="L31" s="1" t="str">
        <f ca="1">IFERROR(__xludf.DUMMYFUNCTION("IFERROR(FILTER('Tag Library'!$Q$14:$Q$736, LEFT('Tag Library'!$P$14:$P$736, LEN(L$2))=L$2, RIGHT('Tag Library'!$P$14:$P$736, LEN($A31))=$A31), """")"),"")</f>
        <v/>
      </c>
      <c r="M31" s="1" t="str">
        <f ca="1">IFERROR(__xludf.DUMMYFUNCTION("IFERROR(FILTER('Tag Library'!$Q$14:$Q$736, LEFT('Tag Library'!$P$14:$P$736, LEN(M$2))=M$2, RIGHT('Tag Library'!$P$14:$P$736, LEN($A31))=$A31), """")"),"")</f>
        <v/>
      </c>
      <c r="N31" s="1" t="str">
        <f ca="1">IFERROR(__xludf.DUMMYFUNCTION("IFERROR(FILTER('Tag Library'!$Q$14:$Q$736, LEFT('Tag Library'!$P$14:$P$736, LEN(N$2))=N$2, RIGHT('Tag Library'!$P$14:$P$736, LEN($A31))=$A31), """")"),"")</f>
        <v/>
      </c>
      <c r="O31" s="1" t="str">
        <f ca="1">IFERROR(__xludf.DUMMYFUNCTION("IFERROR(FILTER('Tag Library'!$Q$14:$Q$736, LEFT('Tag Library'!$P$14:$P$736, LEN(O$2))=O$2, RIGHT('Tag Library'!$P$14:$P$736, LEN($A31))=$A31), """")"),"")</f>
        <v/>
      </c>
      <c r="P31" s="1" t="str">
        <f ca="1">IFERROR(__xludf.DUMMYFUNCTION("IFERROR(FILTER('Tag Library'!$Q$14:$Q$736, LEFT('Tag Library'!$P$14:$P$736, LEN(P$2))=P$2, RIGHT('Tag Library'!$P$14:$P$736, LEN($A31))=$A31), """")"),"")</f>
        <v/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IFERROR(__xludf.DUMMYFUNCTION("IFERROR(FILTER('Tag Library'!$Q$14:$Q$736, LEFT('Tag Library'!$P$14:$P$736, LEN(B$2))=B$2, RIGHT('Tag Library'!$P$14:$P$736, LEN($A32))=$A32), """")"),"")</f>
        <v/>
      </c>
      <c r="C32" s="1" t="str">
        <f ca="1">IFERROR(__xludf.DUMMYFUNCTION("IFERROR(FILTER('Tag Library'!$Q$14:$Q$736, LEFT('Tag Library'!$P$14:$P$736, LEN(C$2))=C$2, RIGHT('Tag Library'!$P$14:$P$736, LEN($A32))=$A32), """")"),"")</f>
        <v/>
      </c>
      <c r="D32" s="1" t="str">
        <f ca="1">IFERROR(__xludf.DUMMYFUNCTION("IFERROR(FILTER('Tag Library'!$Q$14:$Q$736, LEFT('Tag Library'!$P$14:$P$736, LEN(D$2))=D$2, RIGHT('Tag Library'!$P$14:$P$736, LEN($A32))=$A32), """")"),"")</f>
        <v/>
      </c>
      <c r="E32" s="1" t="str">
        <f ca="1">IFERROR(__xludf.DUMMYFUNCTION("IFERROR(FILTER('Tag Library'!$Q$14:$Q$736, LEFT('Tag Library'!$P$14:$P$736, LEN(E$2))=E$2, RIGHT('Tag Library'!$P$14:$P$736, LEN($A32))=$A32), """")"),"")</f>
        <v/>
      </c>
      <c r="F32" s="1" t="str">
        <f ca="1">IFERROR(__xludf.DUMMYFUNCTION("IFERROR(FILTER('Tag Library'!$Q$14:$Q$736, LEFT('Tag Library'!$P$14:$P$736, LEN(F$2))=F$2, RIGHT('Tag Library'!$P$14:$P$736, LEN($A32))=$A32), """")"),"")</f>
        <v/>
      </c>
      <c r="G32" s="1" t="str">
        <f ca="1">IFERROR(__xludf.DUMMYFUNCTION("IFERROR(FILTER('Tag Library'!$Q$14:$Q$736, LEFT('Tag Library'!$P$14:$P$736, LEN(G$2))=G$2, RIGHT('Tag Library'!$P$14:$P$736, LEN($A32))=$A32), """")"),"")</f>
        <v/>
      </c>
      <c r="H32" s="1" t="str">
        <f ca="1">IFERROR(__xludf.DUMMYFUNCTION("IFERROR(FILTER('Tag Library'!$Q$14:$Q$736, LEFT('Tag Library'!$P$14:$P$736, LEN(H$2))=H$2, RIGHT('Tag Library'!$P$14:$P$736, LEN($A32))=$A32), """")"),"")</f>
        <v/>
      </c>
      <c r="I32" s="1" t="str">
        <f ca="1">IFERROR(__xludf.DUMMYFUNCTION("IFERROR(FILTER('Tag Library'!$Q$14:$Q$736, LEFT('Tag Library'!$P$14:$P$736, LEN(I$2))=I$2, RIGHT('Tag Library'!$P$14:$P$736, LEN($A32))=$A32), """")"),"")</f>
        <v/>
      </c>
      <c r="J32" s="1" t="str">
        <f ca="1">IFERROR(__xludf.DUMMYFUNCTION("IFERROR(FILTER('Tag Library'!$Q$14:$Q$736, LEFT('Tag Library'!$P$14:$P$736, LEN(J$2))=J$2, RIGHT('Tag Library'!$P$14:$P$736, LEN($A32))=$A32), """")"),"")</f>
        <v/>
      </c>
      <c r="K32" s="1" t="str">
        <f ca="1">IFERROR(__xludf.DUMMYFUNCTION("IFERROR(FILTER('Tag Library'!$Q$14:$Q$736, LEFT('Tag Library'!$P$14:$P$736, LEN(K$2))=K$2, RIGHT('Tag Library'!$P$14:$P$736, LEN($A32))=$A32), """")"),"")</f>
        <v/>
      </c>
      <c r="L32" s="1" t="str">
        <f ca="1">IFERROR(__xludf.DUMMYFUNCTION("IFERROR(FILTER('Tag Library'!$Q$14:$Q$736, LEFT('Tag Library'!$P$14:$P$736, LEN(L$2))=L$2, RIGHT('Tag Library'!$P$14:$P$736, LEN($A32))=$A32), """")"),"")</f>
        <v/>
      </c>
      <c r="M32" s="1" t="str">
        <f ca="1">IFERROR(__xludf.DUMMYFUNCTION("IFERROR(FILTER('Tag Library'!$Q$14:$Q$736, LEFT('Tag Library'!$P$14:$P$736, LEN(M$2))=M$2, RIGHT('Tag Library'!$P$14:$P$736, LEN($A32))=$A32), """")"),"")</f>
        <v/>
      </c>
      <c r="N32" s="1" t="str">
        <f ca="1">IFERROR(__xludf.DUMMYFUNCTION("IFERROR(FILTER('Tag Library'!$Q$14:$Q$736, LEFT('Tag Library'!$P$14:$P$736, LEN(N$2))=N$2, RIGHT('Tag Library'!$P$14:$P$736, LEN($A32))=$A32), """")"),"")</f>
        <v/>
      </c>
      <c r="O32" s="1" t="str">
        <f ca="1">IFERROR(__xludf.DUMMYFUNCTION("IFERROR(FILTER('Tag Library'!$Q$14:$Q$736, LEFT('Tag Library'!$P$14:$P$736, LEN(O$2))=O$2, RIGHT('Tag Library'!$P$14:$P$736, LEN($A32))=$A32), """")"),"")</f>
        <v/>
      </c>
      <c r="P32" s="1" t="str">
        <f ca="1">IFERROR(__xludf.DUMMYFUNCTION("IFERROR(FILTER('Tag Library'!$Q$14:$Q$736, LEFT('Tag Library'!$P$14:$P$736, LEN(P$2))=P$2, RIGHT('Tag Library'!$P$14:$P$736, LEN($A32))=$A32), """")"),"")</f>
        <v/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IFERROR(__xludf.DUMMYFUNCTION("IFERROR(FILTER('Tag Library'!$Q$14:$Q$736, LEFT('Tag Library'!$P$14:$P$736, LEN(B$2))=B$2, RIGHT('Tag Library'!$P$14:$P$736, LEN($A33))=$A33), """")"),"")</f>
        <v/>
      </c>
      <c r="C33" s="1" t="str">
        <f ca="1">IFERROR(__xludf.DUMMYFUNCTION("IFERROR(FILTER('Tag Library'!$Q$14:$Q$736, LEFT('Tag Library'!$P$14:$P$736, LEN(C$2))=C$2, RIGHT('Tag Library'!$P$14:$P$736, LEN($A33))=$A33), """")"),"")</f>
        <v/>
      </c>
      <c r="D33" s="1" t="str">
        <f ca="1">IFERROR(__xludf.DUMMYFUNCTION("IFERROR(FILTER('Tag Library'!$Q$14:$Q$736, LEFT('Tag Library'!$P$14:$P$736, LEN(D$2))=D$2, RIGHT('Tag Library'!$P$14:$P$736, LEN($A33))=$A33), """")"),"")</f>
        <v/>
      </c>
      <c r="E33" s="1" t="str">
        <f ca="1">IFERROR(__xludf.DUMMYFUNCTION("IFERROR(FILTER('Tag Library'!$Q$14:$Q$736, LEFT('Tag Library'!$P$14:$P$736, LEN(E$2))=E$2, RIGHT('Tag Library'!$P$14:$P$736, LEN($A33))=$A33), """")"),"")</f>
        <v/>
      </c>
      <c r="F33" s="1" t="str">
        <f ca="1">IFERROR(__xludf.DUMMYFUNCTION("IFERROR(FILTER('Tag Library'!$Q$14:$Q$736, LEFT('Tag Library'!$P$14:$P$736, LEN(F$2))=F$2, RIGHT('Tag Library'!$P$14:$P$736, LEN($A33))=$A33), """")"),"")</f>
        <v/>
      </c>
      <c r="G33" s="1" t="str">
        <f ca="1">IFERROR(__xludf.DUMMYFUNCTION("IFERROR(FILTER('Tag Library'!$Q$14:$Q$736, LEFT('Tag Library'!$P$14:$P$736, LEN(G$2))=G$2, RIGHT('Tag Library'!$P$14:$P$736, LEN($A33))=$A33), """")"),"")</f>
        <v/>
      </c>
      <c r="H33" s="1" t="str">
        <f ca="1">IFERROR(__xludf.DUMMYFUNCTION("IFERROR(FILTER('Tag Library'!$Q$14:$Q$736, LEFT('Tag Library'!$P$14:$P$736, LEN(H$2))=H$2, RIGHT('Tag Library'!$P$14:$P$736, LEN($A33))=$A33), """")"),"")</f>
        <v/>
      </c>
      <c r="I33" s="1" t="str">
        <f ca="1">IFERROR(__xludf.DUMMYFUNCTION("IFERROR(FILTER('Tag Library'!$Q$14:$Q$736, LEFT('Tag Library'!$P$14:$P$736, LEN(I$2))=I$2, RIGHT('Tag Library'!$P$14:$P$736, LEN($A33))=$A33), """")"),"")</f>
        <v/>
      </c>
      <c r="J33" s="1" t="str">
        <f ca="1">IFERROR(__xludf.DUMMYFUNCTION("IFERROR(FILTER('Tag Library'!$Q$14:$Q$736, LEFT('Tag Library'!$P$14:$P$736, LEN(J$2))=J$2, RIGHT('Tag Library'!$P$14:$P$736, LEN($A33))=$A33), """")"),"")</f>
        <v/>
      </c>
      <c r="K33" s="1" t="str">
        <f ca="1">IFERROR(__xludf.DUMMYFUNCTION("IFERROR(FILTER('Tag Library'!$Q$14:$Q$736, LEFT('Tag Library'!$P$14:$P$736, LEN(K$2))=K$2, RIGHT('Tag Library'!$P$14:$P$736, LEN($A33))=$A33), """")"),"")</f>
        <v/>
      </c>
      <c r="L33" s="1" t="str">
        <f ca="1">IFERROR(__xludf.DUMMYFUNCTION("IFERROR(FILTER('Tag Library'!$Q$14:$Q$736, LEFT('Tag Library'!$P$14:$P$736, LEN(L$2))=L$2, RIGHT('Tag Library'!$P$14:$P$736, LEN($A33))=$A33), """")"),"")</f>
        <v/>
      </c>
      <c r="M33" s="1" t="str">
        <f ca="1">IFERROR(__xludf.DUMMYFUNCTION("IFERROR(FILTER('Tag Library'!$Q$14:$Q$736, LEFT('Tag Library'!$P$14:$P$736, LEN(M$2))=M$2, RIGHT('Tag Library'!$P$14:$P$736, LEN($A33))=$A33), """")"),"")</f>
        <v/>
      </c>
      <c r="N33" s="1" t="str">
        <f ca="1">IFERROR(__xludf.DUMMYFUNCTION("IFERROR(FILTER('Tag Library'!$Q$14:$Q$736, LEFT('Tag Library'!$P$14:$P$736, LEN(N$2))=N$2, RIGHT('Tag Library'!$P$14:$P$736, LEN($A33))=$A33), """")"),"")</f>
        <v/>
      </c>
      <c r="O33" s="1" t="str">
        <f ca="1">IFERROR(__xludf.DUMMYFUNCTION("IFERROR(FILTER('Tag Library'!$Q$14:$Q$736, LEFT('Tag Library'!$P$14:$P$736, LEN(O$2))=O$2, RIGHT('Tag Library'!$P$14:$P$736, LEN($A33))=$A33), """")"),"")</f>
        <v/>
      </c>
      <c r="P33" s="1" t="str">
        <f ca="1">IFERROR(__xludf.DUMMYFUNCTION("IFERROR(FILTER('Tag Library'!$Q$14:$Q$736, LEFT('Tag Library'!$P$14:$P$736, LEN(P$2))=P$2, RIGHT('Tag Library'!$P$14:$P$736, LEN($A33))=$A33), """")"),"")</f>
        <v/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IFERROR(__xludf.DUMMYFUNCTION("IFERROR(FILTER('Tag Library'!$Q$14:$Q$736, LEFT('Tag Library'!$P$14:$P$736, LEN(B$2))=B$2, RIGHT('Tag Library'!$P$14:$P$736, LEN($A34))=$A34), """")"),"")</f>
        <v/>
      </c>
      <c r="C34" s="1" t="str">
        <f ca="1">IFERROR(__xludf.DUMMYFUNCTION("IFERROR(FILTER('Tag Library'!$Q$14:$Q$736, LEFT('Tag Library'!$P$14:$P$736, LEN(C$2))=C$2, RIGHT('Tag Library'!$P$14:$P$736, LEN($A34))=$A34), """")"),"")</f>
        <v/>
      </c>
      <c r="D34" s="1" t="str">
        <f ca="1">IFERROR(__xludf.DUMMYFUNCTION("IFERROR(FILTER('Tag Library'!$Q$14:$Q$736, LEFT('Tag Library'!$P$14:$P$736, LEN(D$2))=D$2, RIGHT('Tag Library'!$P$14:$P$736, LEN($A34))=$A34), """")"),"")</f>
        <v/>
      </c>
      <c r="E34" s="1" t="str">
        <f ca="1">IFERROR(__xludf.DUMMYFUNCTION("IFERROR(FILTER('Tag Library'!$Q$14:$Q$736, LEFT('Tag Library'!$P$14:$P$736, LEN(E$2))=E$2, RIGHT('Tag Library'!$P$14:$P$736, LEN($A34))=$A34), """")"),"")</f>
        <v/>
      </c>
      <c r="F34" s="1" t="str">
        <f ca="1">IFERROR(__xludf.DUMMYFUNCTION("IFERROR(FILTER('Tag Library'!$Q$14:$Q$736, LEFT('Tag Library'!$P$14:$P$736, LEN(F$2))=F$2, RIGHT('Tag Library'!$P$14:$P$736, LEN($A34))=$A34), """")"),"")</f>
        <v/>
      </c>
      <c r="G34" s="1" t="str">
        <f ca="1">IFERROR(__xludf.DUMMYFUNCTION("IFERROR(FILTER('Tag Library'!$Q$14:$Q$736, LEFT('Tag Library'!$P$14:$P$736, LEN(G$2))=G$2, RIGHT('Tag Library'!$P$14:$P$736, LEN($A34))=$A34), """")"),"")</f>
        <v/>
      </c>
      <c r="H34" s="1" t="str">
        <f ca="1">IFERROR(__xludf.DUMMYFUNCTION("IFERROR(FILTER('Tag Library'!$Q$14:$Q$736, LEFT('Tag Library'!$P$14:$P$736, LEN(H$2))=H$2, RIGHT('Tag Library'!$P$14:$P$736, LEN($A34))=$A34), """")"),"")</f>
        <v/>
      </c>
      <c r="I34" s="1" t="str">
        <f ca="1">IFERROR(__xludf.DUMMYFUNCTION("IFERROR(FILTER('Tag Library'!$Q$14:$Q$736, LEFT('Tag Library'!$P$14:$P$736, LEN(I$2))=I$2, RIGHT('Tag Library'!$P$14:$P$736, LEN($A34))=$A34), """")"),"")</f>
        <v/>
      </c>
      <c r="J34" s="1" t="str">
        <f ca="1">IFERROR(__xludf.DUMMYFUNCTION("IFERROR(FILTER('Tag Library'!$Q$14:$Q$736, LEFT('Tag Library'!$P$14:$P$736, LEN(J$2))=J$2, RIGHT('Tag Library'!$P$14:$P$736, LEN($A34))=$A34), """")"),"")</f>
        <v/>
      </c>
      <c r="K34" s="1" t="str">
        <f ca="1">IFERROR(__xludf.DUMMYFUNCTION("IFERROR(FILTER('Tag Library'!$Q$14:$Q$736, LEFT('Tag Library'!$P$14:$P$736, LEN(K$2))=K$2, RIGHT('Tag Library'!$P$14:$P$736, LEN($A34))=$A34), """")"),"")</f>
        <v/>
      </c>
      <c r="L34" s="1" t="str">
        <f ca="1">IFERROR(__xludf.DUMMYFUNCTION("IFERROR(FILTER('Tag Library'!$Q$14:$Q$736, LEFT('Tag Library'!$P$14:$P$736, LEN(L$2))=L$2, RIGHT('Tag Library'!$P$14:$P$736, LEN($A34))=$A34), """")"),"")</f>
        <v/>
      </c>
      <c r="M34" s="1" t="str">
        <f ca="1">IFERROR(__xludf.DUMMYFUNCTION("IFERROR(FILTER('Tag Library'!$Q$14:$Q$736, LEFT('Tag Library'!$P$14:$P$736, LEN(M$2))=M$2, RIGHT('Tag Library'!$P$14:$P$736, LEN($A34))=$A34), """")"),"")</f>
        <v/>
      </c>
      <c r="N34" s="1" t="str">
        <f ca="1">IFERROR(__xludf.DUMMYFUNCTION("IFERROR(FILTER('Tag Library'!$Q$14:$Q$736, LEFT('Tag Library'!$P$14:$P$736, LEN(N$2))=N$2, RIGHT('Tag Library'!$P$14:$P$736, LEN($A34))=$A34), """")"),"")</f>
        <v/>
      </c>
      <c r="O34" s="1" t="str">
        <f ca="1">IFERROR(__xludf.DUMMYFUNCTION("IFERROR(FILTER('Tag Library'!$Q$14:$Q$736, LEFT('Tag Library'!$P$14:$P$736, LEN(O$2))=O$2, RIGHT('Tag Library'!$P$14:$P$736, LEN($A34))=$A34), """")"),"")</f>
        <v/>
      </c>
      <c r="P34" s="1" t="str">
        <f ca="1">IFERROR(__xludf.DUMMYFUNCTION("IFERROR(FILTER('Tag Library'!$Q$14:$Q$736, LEFT('Tag Library'!$P$14:$P$736, LEN(P$2))=P$2, RIGHT('Tag Library'!$P$14:$P$736, LEN($A34))=$A34), """")"),"")</f>
        <v/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IFERROR(__xludf.DUMMYFUNCTION("IFERROR(FILTER('Tag Library'!$Q$14:$Q$736, LEFT('Tag Library'!$P$14:$P$736, LEN(B$2))=B$2, RIGHT('Tag Library'!$P$14:$P$736, LEN($A35))=$A35), """")"),"")</f>
        <v/>
      </c>
      <c r="C35" s="1" t="str">
        <f ca="1">IFERROR(__xludf.DUMMYFUNCTION("IFERROR(FILTER('Tag Library'!$Q$14:$Q$736, LEFT('Tag Library'!$P$14:$P$736, LEN(C$2))=C$2, RIGHT('Tag Library'!$P$14:$P$736, LEN($A35))=$A35), """")"),"")</f>
        <v/>
      </c>
      <c r="D35" s="1" t="str">
        <f ca="1">IFERROR(__xludf.DUMMYFUNCTION("IFERROR(FILTER('Tag Library'!$Q$14:$Q$736, LEFT('Tag Library'!$P$14:$P$736, LEN(D$2))=D$2, RIGHT('Tag Library'!$P$14:$P$736, LEN($A35))=$A35), """")"),"")</f>
        <v/>
      </c>
      <c r="E35" s="1" t="str">
        <f ca="1">IFERROR(__xludf.DUMMYFUNCTION("IFERROR(FILTER('Tag Library'!$Q$14:$Q$736, LEFT('Tag Library'!$P$14:$P$736, LEN(E$2))=E$2, RIGHT('Tag Library'!$P$14:$P$736, LEN($A35))=$A35), """")"),"")</f>
        <v/>
      </c>
      <c r="F35" s="1" t="str">
        <f ca="1">IFERROR(__xludf.DUMMYFUNCTION("IFERROR(FILTER('Tag Library'!$Q$14:$Q$736, LEFT('Tag Library'!$P$14:$P$736, LEN(F$2))=F$2, RIGHT('Tag Library'!$P$14:$P$736, LEN($A35))=$A35), """")"),"")</f>
        <v/>
      </c>
      <c r="G35" s="1" t="str">
        <f ca="1">IFERROR(__xludf.DUMMYFUNCTION("IFERROR(FILTER('Tag Library'!$Q$14:$Q$736, LEFT('Tag Library'!$P$14:$P$736, LEN(G$2))=G$2, RIGHT('Tag Library'!$P$14:$P$736, LEN($A35))=$A35), """")"),"")</f>
        <v/>
      </c>
      <c r="H35" s="1" t="str">
        <f ca="1">IFERROR(__xludf.DUMMYFUNCTION("IFERROR(FILTER('Tag Library'!$Q$14:$Q$736, LEFT('Tag Library'!$P$14:$P$736, LEN(H$2))=H$2, RIGHT('Tag Library'!$P$14:$P$736, LEN($A35))=$A35), """")"),"")</f>
        <v/>
      </c>
      <c r="I35" s="1" t="str">
        <f ca="1">IFERROR(__xludf.DUMMYFUNCTION("IFERROR(FILTER('Tag Library'!$Q$14:$Q$736, LEFT('Tag Library'!$P$14:$P$736, LEN(I$2))=I$2, RIGHT('Tag Library'!$P$14:$P$736, LEN($A35))=$A35), """")"),"")</f>
        <v/>
      </c>
      <c r="J35" s="1" t="str">
        <f ca="1">IFERROR(__xludf.DUMMYFUNCTION("IFERROR(FILTER('Tag Library'!$Q$14:$Q$736, LEFT('Tag Library'!$P$14:$P$736, LEN(J$2))=J$2, RIGHT('Tag Library'!$P$14:$P$736, LEN($A35))=$A35), """")"),"")</f>
        <v/>
      </c>
      <c r="K35" s="1" t="str">
        <f ca="1">IFERROR(__xludf.DUMMYFUNCTION("IFERROR(FILTER('Tag Library'!$Q$14:$Q$736, LEFT('Tag Library'!$P$14:$P$736, LEN(K$2))=K$2, RIGHT('Tag Library'!$P$14:$P$736, LEN($A35))=$A35), """")"),"")</f>
        <v/>
      </c>
      <c r="L35" s="1" t="str">
        <f ca="1">IFERROR(__xludf.DUMMYFUNCTION("IFERROR(FILTER('Tag Library'!$Q$14:$Q$736, LEFT('Tag Library'!$P$14:$P$736, LEN(L$2))=L$2, RIGHT('Tag Library'!$P$14:$P$736, LEN($A35))=$A35), """")"),"")</f>
        <v/>
      </c>
      <c r="M35" s="1" t="str">
        <f ca="1">IFERROR(__xludf.DUMMYFUNCTION("IFERROR(FILTER('Tag Library'!$Q$14:$Q$736, LEFT('Tag Library'!$P$14:$P$736, LEN(M$2))=M$2, RIGHT('Tag Library'!$P$14:$P$736, LEN($A35))=$A35), """")"),"")</f>
        <v/>
      </c>
      <c r="N35" s="1" t="str">
        <f ca="1">IFERROR(__xludf.DUMMYFUNCTION("IFERROR(FILTER('Tag Library'!$Q$14:$Q$736, LEFT('Tag Library'!$P$14:$P$736, LEN(N$2))=N$2, RIGHT('Tag Library'!$P$14:$P$736, LEN($A35))=$A35), """")"),"")</f>
        <v/>
      </c>
      <c r="O35" s="1" t="str">
        <f ca="1">IFERROR(__xludf.DUMMYFUNCTION("IFERROR(FILTER('Tag Library'!$Q$14:$Q$736, LEFT('Tag Library'!$P$14:$P$736, LEN(O$2))=O$2, RIGHT('Tag Library'!$P$14:$P$736, LEN($A35))=$A35), """")"),"")</f>
        <v/>
      </c>
      <c r="P35" s="1" t="str">
        <f ca="1">IFERROR(__xludf.DUMMYFUNCTION("IFERROR(FILTER('Tag Library'!$Q$14:$Q$736, LEFT('Tag Library'!$P$14:$P$736, LEN(P$2))=P$2, RIGHT('Tag Library'!$P$14:$P$736, LEN($A35))=$A35), """")"),"")</f>
        <v/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IFERROR(__xludf.DUMMYFUNCTION("IFERROR(FILTER('Tag Library'!$Q$14:$Q$736, LEFT('Tag Library'!$P$14:$P$736, LEN(B$2))=B$2, RIGHT('Tag Library'!$P$14:$P$736, LEN($A36))=$A36), """")"),"")</f>
        <v/>
      </c>
      <c r="C36" s="1" t="str">
        <f ca="1">IFERROR(__xludf.DUMMYFUNCTION("IFERROR(FILTER('Tag Library'!$Q$14:$Q$736, LEFT('Tag Library'!$P$14:$P$736, LEN(C$2))=C$2, RIGHT('Tag Library'!$P$14:$P$736, LEN($A36))=$A36), """")"),"")</f>
        <v/>
      </c>
      <c r="D36" s="1" t="str">
        <f ca="1">IFERROR(__xludf.DUMMYFUNCTION("IFERROR(FILTER('Tag Library'!$Q$14:$Q$736, LEFT('Tag Library'!$P$14:$P$736, LEN(D$2))=D$2, RIGHT('Tag Library'!$P$14:$P$736, LEN($A36))=$A36), """")"),"")</f>
        <v/>
      </c>
      <c r="E36" s="1" t="str">
        <f ca="1">IFERROR(__xludf.DUMMYFUNCTION("IFERROR(FILTER('Tag Library'!$Q$14:$Q$736, LEFT('Tag Library'!$P$14:$P$736, LEN(E$2))=E$2, RIGHT('Tag Library'!$P$14:$P$736, LEN($A36))=$A36), """")"),"")</f>
        <v/>
      </c>
      <c r="F36" s="1" t="str">
        <f ca="1">IFERROR(__xludf.DUMMYFUNCTION("IFERROR(FILTER('Tag Library'!$Q$14:$Q$736, LEFT('Tag Library'!$P$14:$P$736, LEN(F$2))=F$2, RIGHT('Tag Library'!$P$14:$P$736, LEN($A36))=$A36), """")"),"")</f>
        <v/>
      </c>
      <c r="G36" s="1" t="str">
        <f ca="1">IFERROR(__xludf.DUMMYFUNCTION("IFERROR(FILTER('Tag Library'!$Q$14:$Q$736, LEFT('Tag Library'!$P$14:$P$736, LEN(G$2))=G$2, RIGHT('Tag Library'!$P$14:$P$736, LEN($A36))=$A36), """")"),"")</f>
        <v/>
      </c>
      <c r="H36" s="1" t="str">
        <f ca="1">IFERROR(__xludf.DUMMYFUNCTION("IFERROR(FILTER('Tag Library'!$Q$14:$Q$736, LEFT('Tag Library'!$P$14:$P$736, LEN(H$2))=H$2, RIGHT('Tag Library'!$P$14:$P$736, LEN($A36))=$A36), """")"),"")</f>
        <v/>
      </c>
      <c r="I36" s="1" t="str">
        <f ca="1">IFERROR(__xludf.DUMMYFUNCTION("IFERROR(FILTER('Tag Library'!$Q$14:$Q$736, LEFT('Tag Library'!$P$14:$P$736, LEN(I$2))=I$2, RIGHT('Tag Library'!$P$14:$P$736, LEN($A36))=$A36), """")"),"")</f>
        <v/>
      </c>
      <c r="J36" s="1" t="str">
        <f ca="1">IFERROR(__xludf.DUMMYFUNCTION("IFERROR(FILTER('Tag Library'!$Q$14:$Q$736, LEFT('Tag Library'!$P$14:$P$736, LEN(J$2))=J$2, RIGHT('Tag Library'!$P$14:$P$736, LEN($A36))=$A36), """")"),"")</f>
        <v/>
      </c>
      <c r="K36" s="1" t="str">
        <f ca="1">IFERROR(__xludf.DUMMYFUNCTION("IFERROR(FILTER('Tag Library'!$Q$14:$Q$736, LEFT('Tag Library'!$P$14:$P$736, LEN(K$2))=K$2, RIGHT('Tag Library'!$P$14:$P$736, LEN($A36))=$A36), """")"),"")</f>
        <v/>
      </c>
      <c r="L36" s="1" t="str">
        <f ca="1">IFERROR(__xludf.DUMMYFUNCTION("IFERROR(FILTER('Tag Library'!$Q$14:$Q$736, LEFT('Tag Library'!$P$14:$P$736, LEN(L$2))=L$2, RIGHT('Tag Library'!$P$14:$P$736, LEN($A36))=$A36), """")"),"")</f>
        <v/>
      </c>
      <c r="M36" s="1" t="str">
        <f ca="1">IFERROR(__xludf.DUMMYFUNCTION("IFERROR(FILTER('Tag Library'!$Q$14:$Q$736, LEFT('Tag Library'!$P$14:$P$736, LEN(M$2))=M$2, RIGHT('Tag Library'!$P$14:$P$736, LEN($A36))=$A36), """")"),"")</f>
        <v/>
      </c>
      <c r="N36" s="1" t="str">
        <f ca="1">IFERROR(__xludf.DUMMYFUNCTION("IFERROR(FILTER('Tag Library'!$Q$14:$Q$736, LEFT('Tag Library'!$P$14:$P$736, LEN(N$2))=N$2, RIGHT('Tag Library'!$P$14:$P$736, LEN($A36))=$A36), """")"),"")</f>
        <v/>
      </c>
      <c r="O36" s="1" t="str">
        <f ca="1">IFERROR(__xludf.DUMMYFUNCTION("IFERROR(FILTER('Tag Library'!$Q$14:$Q$736, LEFT('Tag Library'!$P$14:$P$736, LEN(O$2))=O$2, RIGHT('Tag Library'!$P$14:$P$736, LEN($A36))=$A36), """")"),"")</f>
        <v/>
      </c>
      <c r="P36" s="1" t="str">
        <f ca="1">IFERROR(__xludf.DUMMYFUNCTION("IFERROR(FILTER('Tag Library'!$Q$14:$Q$736, LEFT('Tag Library'!$P$14:$P$736, LEN(P$2))=P$2, RIGHT('Tag Library'!$P$14:$P$736, LEN($A36))=$A36), """")"),"")</f>
        <v/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IFERROR(__xludf.DUMMYFUNCTION("IFERROR(FILTER('Tag Library'!$Q$14:$Q$736, LEFT('Tag Library'!$P$14:$P$736, LEN(B$2))=B$2, RIGHT('Tag Library'!$P$14:$P$736, LEN($A37))=$A37), """")"),"")</f>
        <v/>
      </c>
      <c r="C37" s="1" t="str">
        <f ca="1">IFERROR(__xludf.DUMMYFUNCTION("IFERROR(FILTER('Tag Library'!$Q$14:$Q$736, LEFT('Tag Library'!$P$14:$P$736, LEN(C$2))=C$2, RIGHT('Tag Library'!$P$14:$P$736, LEN($A37))=$A37), """")"),"")</f>
        <v/>
      </c>
      <c r="D37" s="1" t="str">
        <f ca="1">IFERROR(__xludf.DUMMYFUNCTION("IFERROR(FILTER('Tag Library'!$Q$14:$Q$736, LEFT('Tag Library'!$P$14:$P$736, LEN(D$2))=D$2, RIGHT('Tag Library'!$P$14:$P$736, LEN($A37))=$A37), """")"),"")</f>
        <v/>
      </c>
      <c r="E37" s="1" t="str">
        <f ca="1">IFERROR(__xludf.DUMMYFUNCTION("IFERROR(FILTER('Tag Library'!$Q$14:$Q$736, LEFT('Tag Library'!$P$14:$P$736, LEN(E$2))=E$2, RIGHT('Tag Library'!$P$14:$P$736, LEN($A37))=$A37), """")"),"")</f>
        <v/>
      </c>
      <c r="F37" s="1" t="str">
        <f ca="1">IFERROR(__xludf.DUMMYFUNCTION("IFERROR(FILTER('Tag Library'!$Q$14:$Q$736, LEFT('Tag Library'!$P$14:$P$736, LEN(F$2))=F$2, RIGHT('Tag Library'!$P$14:$P$736, LEN($A37))=$A37), """")"),"")</f>
        <v/>
      </c>
      <c r="G37" s="1" t="str">
        <f ca="1">IFERROR(__xludf.DUMMYFUNCTION("IFERROR(FILTER('Tag Library'!$Q$14:$Q$736, LEFT('Tag Library'!$P$14:$P$736, LEN(G$2))=G$2, RIGHT('Tag Library'!$P$14:$P$736, LEN($A37))=$A37), """")"),"")</f>
        <v/>
      </c>
      <c r="H37" s="1" t="str">
        <f ca="1">IFERROR(__xludf.DUMMYFUNCTION("IFERROR(FILTER('Tag Library'!$Q$14:$Q$736, LEFT('Tag Library'!$P$14:$P$736, LEN(H$2))=H$2, RIGHT('Tag Library'!$P$14:$P$736, LEN($A37))=$A37), """")"),"")</f>
        <v/>
      </c>
      <c r="I37" s="1" t="str">
        <f ca="1">IFERROR(__xludf.DUMMYFUNCTION("IFERROR(FILTER('Tag Library'!$Q$14:$Q$736, LEFT('Tag Library'!$P$14:$P$736, LEN(I$2))=I$2, RIGHT('Tag Library'!$P$14:$P$736, LEN($A37))=$A37), """")"),"")</f>
        <v/>
      </c>
      <c r="J37" s="1" t="str">
        <f ca="1">IFERROR(__xludf.DUMMYFUNCTION("IFERROR(FILTER('Tag Library'!$Q$14:$Q$736, LEFT('Tag Library'!$P$14:$P$736, LEN(J$2))=J$2, RIGHT('Tag Library'!$P$14:$P$736, LEN($A37))=$A37), """")"),"")</f>
        <v/>
      </c>
      <c r="K37" s="1" t="str">
        <f ca="1">IFERROR(__xludf.DUMMYFUNCTION("IFERROR(FILTER('Tag Library'!$Q$14:$Q$736, LEFT('Tag Library'!$P$14:$P$736, LEN(K$2))=K$2, RIGHT('Tag Library'!$P$14:$P$736, LEN($A37))=$A37), """")"),"")</f>
        <v/>
      </c>
      <c r="L37" s="1" t="str">
        <f ca="1">IFERROR(__xludf.DUMMYFUNCTION("IFERROR(FILTER('Tag Library'!$Q$14:$Q$736, LEFT('Tag Library'!$P$14:$P$736, LEN(L$2))=L$2, RIGHT('Tag Library'!$P$14:$P$736, LEN($A37))=$A37), """")"),"")</f>
        <v/>
      </c>
      <c r="M37" s="1" t="str">
        <f ca="1">IFERROR(__xludf.DUMMYFUNCTION("IFERROR(FILTER('Tag Library'!$Q$14:$Q$736, LEFT('Tag Library'!$P$14:$P$736, LEN(M$2))=M$2, RIGHT('Tag Library'!$P$14:$P$736, LEN($A37))=$A37), """")"),"")</f>
        <v/>
      </c>
      <c r="N37" s="1" t="str">
        <f ca="1">IFERROR(__xludf.DUMMYFUNCTION("IFERROR(FILTER('Tag Library'!$Q$14:$Q$736, LEFT('Tag Library'!$P$14:$P$736, LEN(N$2))=N$2, RIGHT('Tag Library'!$P$14:$P$736, LEN($A37))=$A37), """")"),"")</f>
        <v/>
      </c>
      <c r="O37" s="1" t="str">
        <f ca="1">IFERROR(__xludf.DUMMYFUNCTION("IFERROR(FILTER('Tag Library'!$Q$14:$Q$736, LEFT('Tag Library'!$P$14:$P$736, LEN(O$2))=O$2, RIGHT('Tag Library'!$P$14:$P$736, LEN($A37))=$A37), """")"),"")</f>
        <v/>
      </c>
      <c r="P37" s="1" t="str">
        <f ca="1">IFERROR(__xludf.DUMMYFUNCTION("IFERROR(FILTER('Tag Library'!$Q$14:$Q$736, LEFT('Tag Library'!$P$14:$P$736, LEN(P$2))=P$2, RIGHT('Tag Library'!$P$14:$P$736, LEN($A37))=$A37), """")"),"")</f>
        <v/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IFERROR(__xludf.DUMMYFUNCTION("IFERROR(FILTER('Tag Library'!$Q$14:$Q$736, LEFT('Tag Library'!$P$14:$P$736, LEN(B$2))=B$2, RIGHT('Tag Library'!$P$14:$P$736, LEN($A38))=$A38), """")"),"")</f>
        <v/>
      </c>
      <c r="C38" s="1" t="str">
        <f ca="1">IFERROR(__xludf.DUMMYFUNCTION("IFERROR(FILTER('Tag Library'!$Q$14:$Q$736, LEFT('Tag Library'!$P$14:$P$736, LEN(C$2))=C$2, RIGHT('Tag Library'!$P$14:$P$736, LEN($A38))=$A38), """")"),"")</f>
        <v/>
      </c>
      <c r="D38" s="1" t="str">
        <f ca="1">IFERROR(__xludf.DUMMYFUNCTION("IFERROR(FILTER('Tag Library'!$Q$14:$Q$736, LEFT('Tag Library'!$P$14:$P$736, LEN(D$2))=D$2, RIGHT('Tag Library'!$P$14:$P$736, LEN($A38))=$A38), """")"),"")</f>
        <v/>
      </c>
      <c r="E38" s="1" t="str">
        <f ca="1">IFERROR(__xludf.DUMMYFUNCTION("IFERROR(FILTER('Tag Library'!$Q$14:$Q$736, LEFT('Tag Library'!$P$14:$P$736, LEN(E$2))=E$2, RIGHT('Tag Library'!$P$14:$P$736, LEN($A38))=$A38), """")"),"")</f>
        <v/>
      </c>
      <c r="F38" s="1" t="str">
        <f ca="1">IFERROR(__xludf.DUMMYFUNCTION("IFERROR(FILTER('Tag Library'!$Q$14:$Q$736, LEFT('Tag Library'!$P$14:$P$736, LEN(F$2))=F$2, RIGHT('Tag Library'!$P$14:$P$736, LEN($A38))=$A38), """")"),"")</f>
        <v/>
      </c>
      <c r="G38" s="1" t="str">
        <f ca="1">IFERROR(__xludf.DUMMYFUNCTION("IFERROR(FILTER('Tag Library'!$Q$14:$Q$736, LEFT('Tag Library'!$P$14:$P$736, LEN(G$2))=G$2, RIGHT('Tag Library'!$P$14:$P$736, LEN($A38))=$A38), """")"),"")</f>
        <v/>
      </c>
      <c r="H38" s="1" t="str">
        <f ca="1">IFERROR(__xludf.DUMMYFUNCTION("IFERROR(FILTER('Tag Library'!$Q$14:$Q$736, LEFT('Tag Library'!$P$14:$P$736, LEN(H$2))=H$2, RIGHT('Tag Library'!$P$14:$P$736, LEN($A38))=$A38), """")"),"")</f>
        <v/>
      </c>
      <c r="I38" s="1" t="str">
        <f ca="1">IFERROR(__xludf.DUMMYFUNCTION("IFERROR(FILTER('Tag Library'!$Q$14:$Q$736, LEFT('Tag Library'!$P$14:$P$736, LEN(I$2))=I$2, RIGHT('Tag Library'!$P$14:$P$736, LEN($A38))=$A38), """")"),"")</f>
        <v/>
      </c>
      <c r="J38" s="1" t="str">
        <f ca="1">IFERROR(__xludf.DUMMYFUNCTION("IFERROR(FILTER('Tag Library'!$Q$14:$Q$736, LEFT('Tag Library'!$P$14:$P$736, LEN(J$2))=J$2, RIGHT('Tag Library'!$P$14:$P$736, LEN($A38))=$A38), """")"),"")</f>
        <v/>
      </c>
      <c r="K38" s="1" t="str">
        <f ca="1">IFERROR(__xludf.DUMMYFUNCTION("IFERROR(FILTER('Tag Library'!$Q$14:$Q$736, LEFT('Tag Library'!$P$14:$P$736, LEN(K$2))=K$2, RIGHT('Tag Library'!$P$14:$P$736, LEN($A38))=$A38), """")"),"")</f>
        <v/>
      </c>
      <c r="L38" s="1" t="str">
        <f ca="1">IFERROR(__xludf.DUMMYFUNCTION("IFERROR(FILTER('Tag Library'!$Q$14:$Q$736, LEFT('Tag Library'!$P$14:$P$736, LEN(L$2))=L$2, RIGHT('Tag Library'!$P$14:$P$736, LEN($A38))=$A38), """")"),"")</f>
        <v/>
      </c>
      <c r="M38" s="1" t="str">
        <f ca="1">IFERROR(__xludf.DUMMYFUNCTION("IFERROR(FILTER('Tag Library'!$Q$14:$Q$736, LEFT('Tag Library'!$P$14:$P$736, LEN(M$2))=M$2, RIGHT('Tag Library'!$P$14:$P$736, LEN($A38))=$A38), """")"),"")</f>
        <v/>
      </c>
      <c r="N38" s="1" t="str">
        <f ca="1">IFERROR(__xludf.DUMMYFUNCTION("IFERROR(FILTER('Tag Library'!$Q$14:$Q$736, LEFT('Tag Library'!$P$14:$P$736, LEN(N$2))=N$2, RIGHT('Tag Library'!$P$14:$P$736, LEN($A38))=$A38), """")"),"")</f>
        <v/>
      </c>
      <c r="O38" s="1" t="str">
        <f ca="1">IFERROR(__xludf.DUMMYFUNCTION("IFERROR(FILTER('Tag Library'!$Q$14:$Q$736, LEFT('Tag Library'!$P$14:$P$736, LEN(O$2))=O$2, RIGHT('Tag Library'!$P$14:$P$736, LEN($A38))=$A38), """")"),"")</f>
        <v/>
      </c>
      <c r="P38" s="1" t="str">
        <f ca="1">IFERROR(__xludf.DUMMYFUNCTION("IFERROR(FILTER('Tag Library'!$Q$14:$Q$736, LEFT('Tag Library'!$P$14:$P$736, LEN(P$2))=P$2, RIGHT('Tag Library'!$P$14:$P$736, LEN($A38))=$A38), """")"),"")</f>
        <v/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IFERROR(__xludf.DUMMYFUNCTION("IFERROR(FILTER('Tag Library'!$Q$14:$Q$736, LEFT('Tag Library'!$P$14:$P$736, LEN(B$2))=B$2, RIGHT('Tag Library'!$P$14:$P$736, LEN($A39))=$A39), """")"),"")</f>
        <v/>
      </c>
      <c r="C39" s="1" t="str">
        <f ca="1">IFERROR(__xludf.DUMMYFUNCTION("IFERROR(FILTER('Tag Library'!$Q$14:$Q$736, LEFT('Tag Library'!$P$14:$P$736, LEN(C$2))=C$2, RIGHT('Tag Library'!$P$14:$P$736, LEN($A39))=$A39), """")"),"")</f>
        <v/>
      </c>
      <c r="D39" s="1" t="str">
        <f ca="1">IFERROR(__xludf.DUMMYFUNCTION("IFERROR(FILTER('Tag Library'!$Q$14:$Q$736, LEFT('Tag Library'!$P$14:$P$736, LEN(D$2))=D$2, RIGHT('Tag Library'!$P$14:$P$736, LEN($A39))=$A39), """")"),"")</f>
        <v/>
      </c>
      <c r="E39" s="1" t="str">
        <f ca="1">IFERROR(__xludf.DUMMYFUNCTION("IFERROR(FILTER('Tag Library'!$Q$14:$Q$736, LEFT('Tag Library'!$P$14:$P$736, LEN(E$2))=E$2, RIGHT('Tag Library'!$P$14:$P$736, LEN($A39))=$A39), """")"),"")</f>
        <v/>
      </c>
      <c r="F39" s="1" t="str">
        <f ca="1">IFERROR(__xludf.DUMMYFUNCTION("IFERROR(FILTER('Tag Library'!$Q$14:$Q$736, LEFT('Tag Library'!$P$14:$P$736, LEN(F$2))=F$2, RIGHT('Tag Library'!$P$14:$P$736, LEN($A39))=$A39), """")"),"")</f>
        <v/>
      </c>
      <c r="G39" s="1" t="str">
        <f ca="1">IFERROR(__xludf.DUMMYFUNCTION("IFERROR(FILTER('Tag Library'!$Q$14:$Q$736, LEFT('Tag Library'!$P$14:$P$736, LEN(G$2))=G$2, RIGHT('Tag Library'!$P$14:$P$736, LEN($A39))=$A39), """")"),"")</f>
        <v/>
      </c>
      <c r="H39" s="1" t="str">
        <f ca="1">IFERROR(__xludf.DUMMYFUNCTION("IFERROR(FILTER('Tag Library'!$Q$14:$Q$736, LEFT('Tag Library'!$P$14:$P$736, LEN(H$2))=H$2, RIGHT('Tag Library'!$P$14:$P$736, LEN($A39))=$A39), """")"),"")</f>
        <v/>
      </c>
      <c r="I39" s="1" t="str">
        <f ca="1">IFERROR(__xludf.DUMMYFUNCTION("IFERROR(FILTER('Tag Library'!$Q$14:$Q$736, LEFT('Tag Library'!$P$14:$P$736, LEN(I$2))=I$2, RIGHT('Tag Library'!$P$14:$P$736, LEN($A39))=$A39), """")"),"")</f>
        <v/>
      </c>
      <c r="J39" s="1" t="str">
        <f ca="1">IFERROR(__xludf.DUMMYFUNCTION("IFERROR(FILTER('Tag Library'!$Q$14:$Q$736, LEFT('Tag Library'!$P$14:$P$736, LEN(J$2))=J$2, RIGHT('Tag Library'!$P$14:$P$736, LEN($A39))=$A39), """")"),"")</f>
        <v/>
      </c>
      <c r="K39" s="1" t="str">
        <f ca="1">IFERROR(__xludf.DUMMYFUNCTION("IFERROR(FILTER('Tag Library'!$Q$14:$Q$736, LEFT('Tag Library'!$P$14:$P$736, LEN(K$2))=K$2, RIGHT('Tag Library'!$P$14:$P$736, LEN($A39))=$A39), """")"),"")</f>
        <v/>
      </c>
      <c r="L39" s="1" t="str">
        <f ca="1">IFERROR(__xludf.DUMMYFUNCTION("IFERROR(FILTER('Tag Library'!$Q$14:$Q$736, LEFT('Tag Library'!$P$14:$P$736, LEN(L$2))=L$2, RIGHT('Tag Library'!$P$14:$P$736, LEN($A39))=$A39), """")"),"")</f>
        <v/>
      </c>
      <c r="M39" s="1" t="str">
        <f ca="1">IFERROR(__xludf.DUMMYFUNCTION("IFERROR(FILTER('Tag Library'!$Q$14:$Q$736, LEFT('Tag Library'!$P$14:$P$736, LEN(M$2))=M$2, RIGHT('Tag Library'!$P$14:$P$736, LEN($A39))=$A39), """")"),"")</f>
        <v/>
      </c>
      <c r="N39" s="1" t="str">
        <f ca="1">IFERROR(__xludf.DUMMYFUNCTION("IFERROR(FILTER('Tag Library'!$Q$14:$Q$736, LEFT('Tag Library'!$P$14:$P$736, LEN(N$2))=N$2, RIGHT('Tag Library'!$P$14:$P$736, LEN($A39))=$A39), """")"),"")</f>
        <v/>
      </c>
      <c r="O39" s="1" t="str">
        <f ca="1">IFERROR(__xludf.DUMMYFUNCTION("IFERROR(FILTER('Tag Library'!$Q$14:$Q$736, LEFT('Tag Library'!$P$14:$P$736, LEN(O$2))=O$2, RIGHT('Tag Library'!$P$14:$P$736, LEN($A39))=$A39), """")"),"")</f>
        <v/>
      </c>
      <c r="P39" s="1" t="str">
        <f ca="1">IFERROR(__xludf.DUMMYFUNCTION("IFERROR(FILTER('Tag Library'!$Q$14:$Q$736, LEFT('Tag Library'!$P$14:$P$736, LEN(P$2))=P$2, RIGHT('Tag Library'!$P$14:$P$736, LEN($A39))=$A39), """")"),"")</f>
        <v/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IFERROR(__xludf.DUMMYFUNCTION("IFERROR(FILTER('Tag Library'!$Q$14:$Q$736, LEFT('Tag Library'!$P$14:$P$736, LEN(B$2))=B$2, RIGHT('Tag Library'!$P$14:$P$736, LEN($A40))=$A40), """")"),"")</f>
        <v/>
      </c>
      <c r="C40" s="1" t="str">
        <f ca="1">IFERROR(__xludf.DUMMYFUNCTION("IFERROR(FILTER('Tag Library'!$Q$14:$Q$736, LEFT('Tag Library'!$P$14:$P$736, LEN(C$2))=C$2, RIGHT('Tag Library'!$P$14:$P$736, LEN($A40))=$A40), """")"),"")</f>
        <v/>
      </c>
      <c r="D40" s="1" t="str">
        <f ca="1">IFERROR(__xludf.DUMMYFUNCTION("IFERROR(FILTER('Tag Library'!$Q$14:$Q$736, LEFT('Tag Library'!$P$14:$P$736, LEN(D$2))=D$2, RIGHT('Tag Library'!$P$14:$P$736, LEN($A40))=$A40), """")"),"")</f>
        <v/>
      </c>
      <c r="E40" s="1" t="str">
        <f ca="1">IFERROR(__xludf.DUMMYFUNCTION("IFERROR(FILTER('Tag Library'!$Q$14:$Q$736, LEFT('Tag Library'!$P$14:$P$736, LEN(E$2))=E$2, RIGHT('Tag Library'!$P$14:$P$736, LEN($A40))=$A40), """")"),"")</f>
        <v/>
      </c>
      <c r="F40" s="1" t="str">
        <f ca="1">IFERROR(__xludf.DUMMYFUNCTION("IFERROR(FILTER('Tag Library'!$Q$14:$Q$736, LEFT('Tag Library'!$P$14:$P$736, LEN(F$2))=F$2, RIGHT('Tag Library'!$P$14:$P$736, LEN($A40))=$A40), """")"),"")</f>
        <v/>
      </c>
      <c r="G40" s="1" t="str">
        <f ca="1">IFERROR(__xludf.DUMMYFUNCTION("IFERROR(FILTER('Tag Library'!$Q$14:$Q$736, LEFT('Tag Library'!$P$14:$P$736, LEN(G$2))=G$2, RIGHT('Tag Library'!$P$14:$P$736, LEN($A40))=$A40), """")"),"")</f>
        <v/>
      </c>
      <c r="H40" s="1" t="str">
        <f ca="1">IFERROR(__xludf.DUMMYFUNCTION("IFERROR(FILTER('Tag Library'!$Q$14:$Q$736, LEFT('Tag Library'!$P$14:$P$736, LEN(H$2))=H$2, RIGHT('Tag Library'!$P$14:$P$736, LEN($A40))=$A40), """")"),"")</f>
        <v/>
      </c>
      <c r="I40" s="1" t="str">
        <f ca="1">IFERROR(__xludf.DUMMYFUNCTION("IFERROR(FILTER('Tag Library'!$Q$14:$Q$736, LEFT('Tag Library'!$P$14:$P$736, LEN(I$2))=I$2, RIGHT('Tag Library'!$P$14:$P$736, LEN($A40))=$A40), """")"),"")</f>
        <v/>
      </c>
      <c r="J40" s="1" t="str">
        <f ca="1">IFERROR(__xludf.DUMMYFUNCTION("IFERROR(FILTER('Tag Library'!$Q$14:$Q$736, LEFT('Tag Library'!$P$14:$P$736, LEN(J$2))=J$2, RIGHT('Tag Library'!$P$14:$P$736, LEN($A40))=$A40), """")"),"")</f>
        <v/>
      </c>
      <c r="K40" s="1" t="str">
        <f ca="1">IFERROR(__xludf.DUMMYFUNCTION("IFERROR(FILTER('Tag Library'!$Q$14:$Q$736, LEFT('Tag Library'!$P$14:$P$736, LEN(K$2))=K$2, RIGHT('Tag Library'!$P$14:$P$736, LEN($A40))=$A40), """")"),"")</f>
        <v/>
      </c>
      <c r="L40" s="1" t="str">
        <f ca="1">IFERROR(__xludf.DUMMYFUNCTION("IFERROR(FILTER('Tag Library'!$Q$14:$Q$736, LEFT('Tag Library'!$P$14:$P$736, LEN(L$2))=L$2, RIGHT('Tag Library'!$P$14:$P$736, LEN($A40))=$A40), """")"),"")</f>
        <v/>
      </c>
      <c r="M40" s="1" t="str">
        <f ca="1">IFERROR(__xludf.DUMMYFUNCTION("IFERROR(FILTER('Tag Library'!$Q$14:$Q$736, LEFT('Tag Library'!$P$14:$P$736, LEN(M$2))=M$2, RIGHT('Tag Library'!$P$14:$P$736, LEN($A40))=$A40), """")"),"")</f>
        <v/>
      </c>
      <c r="N40" s="1" t="str">
        <f ca="1">IFERROR(__xludf.DUMMYFUNCTION("IFERROR(FILTER('Tag Library'!$Q$14:$Q$736, LEFT('Tag Library'!$P$14:$P$736, LEN(N$2))=N$2, RIGHT('Tag Library'!$P$14:$P$736, LEN($A40))=$A40), """")"),"")</f>
        <v/>
      </c>
      <c r="O40" s="1" t="str">
        <f ca="1">IFERROR(__xludf.DUMMYFUNCTION("IFERROR(FILTER('Tag Library'!$Q$14:$Q$736, LEFT('Tag Library'!$P$14:$P$736, LEN(O$2))=O$2, RIGHT('Tag Library'!$P$14:$P$736, LEN($A40))=$A40), """")"),"")</f>
        <v/>
      </c>
      <c r="P40" s="1" t="str">
        <f ca="1">IFERROR(__xludf.DUMMYFUNCTION("IFERROR(FILTER('Tag Library'!$Q$14:$Q$736, LEFT('Tag Library'!$P$14:$P$736, LEN(P$2))=P$2, RIGHT('Tag Library'!$P$14:$P$736, LEN($A40))=$A40), """")"),"")</f>
        <v/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IFERROR(__xludf.DUMMYFUNCTION("IFERROR(FILTER('Tag Library'!$Q$14:$Q$736, LEFT('Tag Library'!$P$14:$P$736, LEN(B$2))=B$2, RIGHT('Tag Library'!$P$14:$P$736, LEN($A41))=$A41), """")"),"")</f>
        <v/>
      </c>
      <c r="C41" s="1" t="str">
        <f ca="1">IFERROR(__xludf.DUMMYFUNCTION("IFERROR(FILTER('Tag Library'!$Q$14:$Q$736, LEFT('Tag Library'!$P$14:$P$736, LEN(C$2))=C$2, RIGHT('Tag Library'!$P$14:$P$736, LEN($A41))=$A41), """")"),"")</f>
        <v/>
      </c>
      <c r="D41" s="1" t="str">
        <f ca="1">IFERROR(__xludf.DUMMYFUNCTION("IFERROR(FILTER('Tag Library'!$Q$14:$Q$736, LEFT('Tag Library'!$P$14:$P$736, LEN(D$2))=D$2, RIGHT('Tag Library'!$P$14:$P$736, LEN($A41))=$A41), """")"),"")</f>
        <v/>
      </c>
      <c r="E41" s="1" t="str">
        <f ca="1">IFERROR(__xludf.DUMMYFUNCTION("IFERROR(FILTER('Tag Library'!$Q$14:$Q$736, LEFT('Tag Library'!$P$14:$P$736, LEN(E$2))=E$2, RIGHT('Tag Library'!$P$14:$P$736, LEN($A41))=$A41), """")"),"")</f>
        <v/>
      </c>
      <c r="F41" s="1" t="str">
        <f ca="1">IFERROR(__xludf.DUMMYFUNCTION("IFERROR(FILTER('Tag Library'!$Q$14:$Q$736, LEFT('Tag Library'!$P$14:$P$736, LEN(F$2))=F$2, RIGHT('Tag Library'!$P$14:$P$736, LEN($A41))=$A41), """")"),"")</f>
        <v/>
      </c>
      <c r="G41" s="1" t="str">
        <f ca="1">IFERROR(__xludf.DUMMYFUNCTION("IFERROR(FILTER('Tag Library'!$Q$14:$Q$736, LEFT('Tag Library'!$P$14:$P$736, LEN(G$2))=G$2, RIGHT('Tag Library'!$P$14:$P$736, LEN($A41))=$A41), """")"),"")</f>
        <v/>
      </c>
      <c r="H41" s="1" t="str">
        <f ca="1">IFERROR(__xludf.DUMMYFUNCTION("IFERROR(FILTER('Tag Library'!$Q$14:$Q$736, LEFT('Tag Library'!$P$14:$P$736, LEN(H$2))=H$2, RIGHT('Tag Library'!$P$14:$P$736, LEN($A41))=$A41), """")"),"")</f>
        <v/>
      </c>
      <c r="I41" s="1" t="str">
        <f ca="1">IFERROR(__xludf.DUMMYFUNCTION("IFERROR(FILTER('Tag Library'!$Q$14:$Q$736, LEFT('Tag Library'!$P$14:$P$736, LEN(I$2))=I$2, RIGHT('Tag Library'!$P$14:$P$736, LEN($A41))=$A41), """")"),"")</f>
        <v/>
      </c>
      <c r="J41" s="1" t="str">
        <f ca="1">IFERROR(__xludf.DUMMYFUNCTION("IFERROR(FILTER('Tag Library'!$Q$14:$Q$736, LEFT('Tag Library'!$P$14:$P$736, LEN(J$2))=J$2, RIGHT('Tag Library'!$P$14:$P$736, LEN($A41))=$A41), """")"),"")</f>
        <v/>
      </c>
      <c r="K41" s="1" t="str">
        <f ca="1">IFERROR(__xludf.DUMMYFUNCTION("IFERROR(FILTER('Tag Library'!$Q$14:$Q$736, LEFT('Tag Library'!$P$14:$P$736, LEN(K$2))=K$2, RIGHT('Tag Library'!$P$14:$P$736, LEN($A41))=$A41), """")"),"")</f>
        <v/>
      </c>
      <c r="L41" s="1" t="str">
        <f ca="1">IFERROR(__xludf.DUMMYFUNCTION("IFERROR(FILTER('Tag Library'!$Q$14:$Q$736, LEFT('Tag Library'!$P$14:$P$736, LEN(L$2))=L$2, RIGHT('Tag Library'!$P$14:$P$736, LEN($A41))=$A41), """")"),"")</f>
        <v/>
      </c>
      <c r="M41" s="1" t="str">
        <f ca="1">IFERROR(__xludf.DUMMYFUNCTION("IFERROR(FILTER('Tag Library'!$Q$14:$Q$736, LEFT('Tag Library'!$P$14:$P$736, LEN(M$2))=M$2, RIGHT('Tag Library'!$P$14:$P$736, LEN($A41))=$A41), """")"),"")</f>
        <v/>
      </c>
      <c r="N41" s="1" t="str">
        <f ca="1">IFERROR(__xludf.DUMMYFUNCTION("IFERROR(FILTER('Tag Library'!$Q$14:$Q$736, LEFT('Tag Library'!$P$14:$P$736, LEN(N$2))=N$2, RIGHT('Tag Library'!$P$14:$P$736, LEN($A41))=$A41), """")"),"")</f>
        <v/>
      </c>
      <c r="O41" s="1" t="str">
        <f ca="1">IFERROR(__xludf.DUMMYFUNCTION("IFERROR(FILTER('Tag Library'!$Q$14:$Q$736, LEFT('Tag Library'!$P$14:$P$736, LEN(O$2))=O$2, RIGHT('Tag Library'!$P$14:$P$736, LEN($A41))=$A41), """")"),"")</f>
        <v/>
      </c>
      <c r="P41" s="1" t="str">
        <f ca="1">IFERROR(__xludf.DUMMYFUNCTION("IFERROR(FILTER('Tag Library'!$Q$14:$Q$736, LEFT('Tag Library'!$P$14:$P$736, LEN(P$2))=P$2, RIGHT('Tag Library'!$P$14:$P$736, LEN($A41))=$A41), """")"),"")</f>
        <v/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IFERROR(__xludf.DUMMYFUNCTION("IFERROR(FILTER('Tag Library'!$Q$14:$Q$736, LEFT('Tag Library'!$P$14:$P$736, LEN(B$2))=B$2, RIGHT('Tag Library'!$P$14:$P$736, LEN($A42))=$A42), """")"),"")</f>
        <v/>
      </c>
      <c r="C42" s="1" t="str">
        <f ca="1">IFERROR(__xludf.DUMMYFUNCTION("IFERROR(FILTER('Tag Library'!$Q$14:$Q$736, LEFT('Tag Library'!$P$14:$P$736, LEN(C$2))=C$2, RIGHT('Tag Library'!$P$14:$P$736, LEN($A42))=$A42), """")"),"")</f>
        <v/>
      </c>
      <c r="D42" s="1" t="str">
        <f ca="1">IFERROR(__xludf.DUMMYFUNCTION("IFERROR(FILTER('Tag Library'!$Q$14:$Q$736, LEFT('Tag Library'!$P$14:$P$736, LEN(D$2))=D$2, RIGHT('Tag Library'!$P$14:$P$736, LEN($A42))=$A42), """")"),"")</f>
        <v/>
      </c>
      <c r="E42" s="1" t="str">
        <f ca="1">IFERROR(__xludf.DUMMYFUNCTION("IFERROR(FILTER('Tag Library'!$Q$14:$Q$736, LEFT('Tag Library'!$P$14:$P$736, LEN(E$2))=E$2, RIGHT('Tag Library'!$P$14:$P$736, LEN($A42))=$A42), """")"),"")</f>
        <v/>
      </c>
      <c r="F42" s="1" t="str">
        <f ca="1">IFERROR(__xludf.DUMMYFUNCTION("IFERROR(FILTER('Tag Library'!$Q$14:$Q$736, LEFT('Tag Library'!$P$14:$P$736, LEN(F$2))=F$2, RIGHT('Tag Library'!$P$14:$P$736, LEN($A42))=$A42), """")"),"")</f>
        <v/>
      </c>
      <c r="G42" s="1" t="str">
        <f ca="1">IFERROR(__xludf.DUMMYFUNCTION("IFERROR(FILTER('Tag Library'!$Q$14:$Q$736, LEFT('Tag Library'!$P$14:$P$736, LEN(G$2))=G$2, RIGHT('Tag Library'!$P$14:$P$736, LEN($A42))=$A42), """")"),"")</f>
        <v/>
      </c>
      <c r="H42" s="1" t="str">
        <f ca="1">IFERROR(__xludf.DUMMYFUNCTION("IFERROR(FILTER('Tag Library'!$Q$14:$Q$736, LEFT('Tag Library'!$P$14:$P$736, LEN(H$2))=H$2, RIGHT('Tag Library'!$P$14:$P$736, LEN($A42))=$A42), """")"),"")</f>
        <v/>
      </c>
      <c r="I42" s="1" t="str">
        <f ca="1">IFERROR(__xludf.DUMMYFUNCTION("IFERROR(FILTER('Tag Library'!$Q$14:$Q$736, LEFT('Tag Library'!$P$14:$P$736, LEN(I$2))=I$2, RIGHT('Tag Library'!$P$14:$P$736, LEN($A42))=$A42), """")"),"")</f>
        <v/>
      </c>
      <c r="J42" s="1" t="str">
        <f ca="1">IFERROR(__xludf.DUMMYFUNCTION("IFERROR(FILTER('Tag Library'!$Q$14:$Q$736, LEFT('Tag Library'!$P$14:$P$736, LEN(J$2))=J$2, RIGHT('Tag Library'!$P$14:$P$736, LEN($A42))=$A42), """")"),"")</f>
        <v/>
      </c>
      <c r="K42" s="1" t="str">
        <f ca="1">IFERROR(__xludf.DUMMYFUNCTION("IFERROR(FILTER('Tag Library'!$Q$14:$Q$736, LEFT('Tag Library'!$P$14:$P$736, LEN(K$2))=K$2, RIGHT('Tag Library'!$P$14:$P$736, LEN($A42))=$A42), """")"),"")</f>
        <v/>
      </c>
      <c r="L42" s="1" t="str">
        <f ca="1">IFERROR(__xludf.DUMMYFUNCTION("IFERROR(FILTER('Tag Library'!$Q$14:$Q$736, LEFT('Tag Library'!$P$14:$P$736, LEN(L$2))=L$2, RIGHT('Tag Library'!$P$14:$P$736, LEN($A42))=$A42), """")"),"")</f>
        <v/>
      </c>
      <c r="M42" s="1" t="str">
        <f ca="1">IFERROR(__xludf.DUMMYFUNCTION("IFERROR(FILTER('Tag Library'!$Q$14:$Q$736, LEFT('Tag Library'!$P$14:$P$736, LEN(M$2))=M$2, RIGHT('Tag Library'!$P$14:$P$736, LEN($A42))=$A42), """")"),"")</f>
        <v/>
      </c>
      <c r="N42" s="1" t="str">
        <f ca="1">IFERROR(__xludf.DUMMYFUNCTION("IFERROR(FILTER('Tag Library'!$Q$14:$Q$736, LEFT('Tag Library'!$P$14:$P$736, LEN(N$2))=N$2, RIGHT('Tag Library'!$P$14:$P$736, LEN($A42))=$A42), """")"),"")</f>
        <v/>
      </c>
      <c r="O42" s="1" t="str">
        <f ca="1">IFERROR(__xludf.DUMMYFUNCTION("IFERROR(FILTER('Tag Library'!$Q$14:$Q$736, LEFT('Tag Library'!$P$14:$P$736, LEN(O$2))=O$2, RIGHT('Tag Library'!$P$14:$P$736, LEN($A42))=$A42), """")"),"")</f>
        <v/>
      </c>
      <c r="P42" s="1" t="str">
        <f ca="1">IFERROR(__xludf.DUMMYFUNCTION("IFERROR(FILTER('Tag Library'!$Q$14:$Q$736, LEFT('Tag Library'!$P$14:$P$736, LEN(P$2))=P$2, RIGHT('Tag Library'!$P$14:$P$736, LEN($A42))=$A42), """")"),"")</f>
        <v/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IFERROR(__xludf.DUMMYFUNCTION("IFERROR(FILTER('Tag Library'!$Q$14:$Q$736, LEFT('Tag Library'!$P$14:$P$736, LEN(B$2))=B$2, RIGHT('Tag Library'!$P$14:$P$736, LEN($A43))=$A43), """")"),"")</f>
        <v/>
      </c>
      <c r="C43" s="1" t="str">
        <f ca="1">IFERROR(__xludf.DUMMYFUNCTION("IFERROR(FILTER('Tag Library'!$Q$14:$Q$736, LEFT('Tag Library'!$P$14:$P$736, LEN(C$2))=C$2, RIGHT('Tag Library'!$P$14:$P$736, LEN($A43))=$A43), """")"),"")</f>
        <v/>
      </c>
      <c r="D43" s="1" t="str">
        <f ca="1">IFERROR(__xludf.DUMMYFUNCTION("IFERROR(FILTER('Tag Library'!$Q$14:$Q$736, LEFT('Tag Library'!$P$14:$P$736, LEN(D$2))=D$2, RIGHT('Tag Library'!$P$14:$P$736, LEN($A43))=$A43), """")"),"")</f>
        <v/>
      </c>
      <c r="E43" s="1" t="str">
        <f ca="1">IFERROR(__xludf.DUMMYFUNCTION("IFERROR(FILTER('Tag Library'!$Q$14:$Q$736, LEFT('Tag Library'!$P$14:$P$736, LEN(E$2))=E$2, RIGHT('Tag Library'!$P$14:$P$736, LEN($A43))=$A43), """")"),"")</f>
        <v/>
      </c>
      <c r="F43" s="1" t="str">
        <f ca="1">IFERROR(__xludf.DUMMYFUNCTION("IFERROR(FILTER('Tag Library'!$Q$14:$Q$736, LEFT('Tag Library'!$P$14:$P$736, LEN(F$2))=F$2, RIGHT('Tag Library'!$P$14:$P$736, LEN($A43))=$A43), """")"),"")</f>
        <v/>
      </c>
      <c r="G43" s="1" t="str">
        <f ca="1">IFERROR(__xludf.DUMMYFUNCTION("IFERROR(FILTER('Tag Library'!$Q$14:$Q$736, LEFT('Tag Library'!$P$14:$P$736, LEN(G$2))=G$2, RIGHT('Tag Library'!$P$14:$P$736, LEN($A43))=$A43), """")"),"")</f>
        <v/>
      </c>
      <c r="H43" s="1" t="str">
        <f ca="1">IFERROR(__xludf.DUMMYFUNCTION("IFERROR(FILTER('Tag Library'!$Q$14:$Q$736, LEFT('Tag Library'!$P$14:$P$736, LEN(H$2))=H$2, RIGHT('Tag Library'!$P$14:$P$736, LEN($A43))=$A43), """")"),"")</f>
        <v/>
      </c>
      <c r="I43" s="1" t="str">
        <f ca="1">IFERROR(__xludf.DUMMYFUNCTION("IFERROR(FILTER('Tag Library'!$Q$14:$Q$736, LEFT('Tag Library'!$P$14:$P$736, LEN(I$2))=I$2, RIGHT('Tag Library'!$P$14:$P$736, LEN($A43))=$A43), """")"),"")</f>
        <v/>
      </c>
      <c r="J43" s="1" t="str">
        <f ca="1">IFERROR(__xludf.DUMMYFUNCTION("IFERROR(FILTER('Tag Library'!$Q$14:$Q$736, LEFT('Tag Library'!$P$14:$P$736, LEN(J$2))=J$2, RIGHT('Tag Library'!$P$14:$P$736, LEN($A43))=$A43), """")"),"")</f>
        <v/>
      </c>
      <c r="K43" s="1" t="str">
        <f ca="1">IFERROR(__xludf.DUMMYFUNCTION("IFERROR(FILTER('Tag Library'!$Q$14:$Q$736, LEFT('Tag Library'!$P$14:$P$736, LEN(K$2))=K$2, RIGHT('Tag Library'!$P$14:$P$736, LEN($A43))=$A43), """")"),"")</f>
        <v/>
      </c>
      <c r="L43" s="1" t="str">
        <f ca="1">IFERROR(__xludf.DUMMYFUNCTION("IFERROR(FILTER('Tag Library'!$Q$14:$Q$736, LEFT('Tag Library'!$P$14:$P$736, LEN(L$2))=L$2, RIGHT('Tag Library'!$P$14:$P$736, LEN($A43))=$A43), """")"),"")</f>
        <v/>
      </c>
      <c r="M43" s="1" t="str">
        <f ca="1">IFERROR(__xludf.DUMMYFUNCTION("IFERROR(FILTER('Tag Library'!$Q$14:$Q$736, LEFT('Tag Library'!$P$14:$P$736, LEN(M$2))=M$2, RIGHT('Tag Library'!$P$14:$P$736, LEN($A43))=$A43), """")"),"")</f>
        <v/>
      </c>
      <c r="N43" s="1" t="str">
        <f ca="1">IFERROR(__xludf.DUMMYFUNCTION("IFERROR(FILTER('Tag Library'!$Q$14:$Q$736, LEFT('Tag Library'!$P$14:$P$736, LEN(N$2))=N$2, RIGHT('Tag Library'!$P$14:$P$736, LEN($A43))=$A43), """")"),"")</f>
        <v/>
      </c>
      <c r="O43" s="1" t="str">
        <f ca="1">IFERROR(__xludf.DUMMYFUNCTION("IFERROR(FILTER('Tag Library'!$Q$14:$Q$736, LEFT('Tag Library'!$P$14:$P$736, LEN(O$2))=O$2, RIGHT('Tag Library'!$P$14:$P$736, LEN($A43))=$A43), """")"),"")</f>
        <v/>
      </c>
      <c r="P43" s="1" t="str">
        <f ca="1">IFERROR(__xludf.DUMMYFUNCTION("IFERROR(FILTER('Tag Library'!$Q$14:$Q$736, LEFT('Tag Library'!$P$14:$P$736, LEN(P$2))=P$2, RIGHT('Tag Library'!$P$14:$P$736, LEN($A43))=$A43), """")"),"")</f>
        <v/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IFERROR(__xludf.DUMMYFUNCTION("IFERROR(FILTER('Tag Library'!$Q$14:$Q$736, LEFT('Tag Library'!$P$14:$P$736, LEN(B$2))=B$2, RIGHT('Tag Library'!$P$14:$P$736, LEN($A44))=$A44), """")"),"")</f>
        <v/>
      </c>
      <c r="C44" s="1" t="str">
        <f ca="1">IFERROR(__xludf.DUMMYFUNCTION("IFERROR(FILTER('Tag Library'!$Q$14:$Q$736, LEFT('Tag Library'!$P$14:$P$736, LEN(C$2))=C$2, RIGHT('Tag Library'!$P$14:$P$736, LEN($A44))=$A44), """")"),"")</f>
        <v/>
      </c>
      <c r="D44" s="1" t="str">
        <f ca="1">IFERROR(__xludf.DUMMYFUNCTION("IFERROR(FILTER('Tag Library'!$Q$14:$Q$736, LEFT('Tag Library'!$P$14:$P$736, LEN(D$2))=D$2, RIGHT('Tag Library'!$P$14:$P$736, LEN($A44))=$A44), """")"),"")</f>
        <v/>
      </c>
      <c r="E44" s="1" t="str">
        <f ca="1">IFERROR(__xludf.DUMMYFUNCTION("IFERROR(FILTER('Tag Library'!$Q$14:$Q$736, LEFT('Tag Library'!$P$14:$P$736, LEN(E$2))=E$2, RIGHT('Tag Library'!$P$14:$P$736, LEN($A44))=$A44), """")"),"")</f>
        <v/>
      </c>
      <c r="F44" s="1" t="str">
        <f ca="1">IFERROR(__xludf.DUMMYFUNCTION("IFERROR(FILTER('Tag Library'!$Q$14:$Q$736, LEFT('Tag Library'!$P$14:$P$736, LEN(F$2))=F$2, RIGHT('Tag Library'!$P$14:$P$736, LEN($A44))=$A44), """")"),"")</f>
        <v/>
      </c>
      <c r="G44" s="1" t="str">
        <f ca="1">IFERROR(__xludf.DUMMYFUNCTION("IFERROR(FILTER('Tag Library'!$Q$14:$Q$736, LEFT('Tag Library'!$P$14:$P$736, LEN(G$2))=G$2, RIGHT('Tag Library'!$P$14:$P$736, LEN($A44))=$A44), """")"),"")</f>
        <v/>
      </c>
      <c r="H44" s="1" t="str">
        <f ca="1">IFERROR(__xludf.DUMMYFUNCTION("IFERROR(FILTER('Tag Library'!$Q$14:$Q$736, LEFT('Tag Library'!$P$14:$P$736, LEN(H$2))=H$2, RIGHT('Tag Library'!$P$14:$P$736, LEN($A44))=$A44), """")"),"")</f>
        <v/>
      </c>
      <c r="I44" s="1" t="str">
        <f ca="1">IFERROR(__xludf.DUMMYFUNCTION("IFERROR(FILTER('Tag Library'!$Q$14:$Q$736, LEFT('Tag Library'!$P$14:$P$736, LEN(I$2))=I$2, RIGHT('Tag Library'!$P$14:$P$736, LEN($A44))=$A44), """")"),"")</f>
        <v/>
      </c>
      <c r="J44" s="1" t="str">
        <f ca="1">IFERROR(__xludf.DUMMYFUNCTION("IFERROR(FILTER('Tag Library'!$Q$14:$Q$736, LEFT('Tag Library'!$P$14:$P$736, LEN(J$2))=J$2, RIGHT('Tag Library'!$P$14:$P$736, LEN($A44))=$A44), """")"),"")</f>
        <v/>
      </c>
      <c r="K44" s="1" t="str">
        <f ca="1">IFERROR(__xludf.DUMMYFUNCTION("IFERROR(FILTER('Tag Library'!$Q$14:$Q$736, LEFT('Tag Library'!$P$14:$P$736, LEN(K$2))=K$2, RIGHT('Tag Library'!$P$14:$P$736, LEN($A44))=$A44), """")"),"")</f>
        <v/>
      </c>
      <c r="L44" s="1" t="str">
        <f ca="1">IFERROR(__xludf.DUMMYFUNCTION("IFERROR(FILTER('Tag Library'!$Q$14:$Q$736, LEFT('Tag Library'!$P$14:$P$736, LEN(L$2))=L$2, RIGHT('Tag Library'!$P$14:$P$736, LEN($A44))=$A44), """")"),"")</f>
        <v/>
      </c>
      <c r="M44" s="1" t="str">
        <f ca="1">IFERROR(__xludf.DUMMYFUNCTION("IFERROR(FILTER('Tag Library'!$Q$14:$Q$736, LEFT('Tag Library'!$P$14:$P$736, LEN(M$2))=M$2, RIGHT('Tag Library'!$P$14:$P$736, LEN($A44))=$A44), """")"),"")</f>
        <v/>
      </c>
      <c r="N44" s="1" t="str">
        <f ca="1">IFERROR(__xludf.DUMMYFUNCTION("IFERROR(FILTER('Tag Library'!$Q$14:$Q$736, LEFT('Tag Library'!$P$14:$P$736, LEN(N$2))=N$2, RIGHT('Tag Library'!$P$14:$P$736, LEN($A44))=$A44), """")"),"")</f>
        <v/>
      </c>
      <c r="O44" s="1" t="str">
        <f ca="1">IFERROR(__xludf.DUMMYFUNCTION("IFERROR(FILTER('Tag Library'!$Q$14:$Q$736, LEFT('Tag Library'!$P$14:$P$736, LEN(O$2))=O$2, RIGHT('Tag Library'!$P$14:$P$736, LEN($A44))=$A44), """")"),"")</f>
        <v/>
      </c>
      <c r="P44" s="1" t="str">
        <f ca="1">IFERROR(__xludf.DUMMYFUNCTION("IFERROR(FILTER('Tag Library'!$Q$14:$Q$736, LEFT('Tag Library'!$P$14:$P$736, LEN(P$2))=P$2, RIGHT('Tag Library'!$P$14:$P$736, LEN($A44))=$A44), """")"),"")</f>
        <v/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IFERROR(__xludf.DUMMYFUNCTION("IFERROR(FILTER('Tag Library'!$Q$14:$Q$736, LEFT('Tag Library'!$P$14:$P$736, LEN(B$2))=B$2, RIGHT('Tag Library'!$P$14:$P$736, LEN($A45))=$A45), """")"),"")</f>
        <v/>
      </c>
      <c r="C45" s="1" t="str">
        <f ca="1">IFERROR(__xludf.DUMMYFUNCTION("IFERROR(FILTER('Tag Library'!$Q$14:$Q$736, LEFT('Tag Library'!$P$14:$P$736, LEN(C$2))=C$2, RIGHT('Tag Library'!$P$14:$P$736, LEN($A45))=$A45), """")"),"")</f>
        <v/>
      </c>
      <c r="D45" s="1" t="str">
        <f ca="1">IFERROR(__xludf.DUMMYFUNCTION("IFERROR(FILTER('Tag Library'!$Q$14:$Q$736, LEFT('Tag Library'!$P$14:$P$736, LEN(D$2))=D$2, RIGHT('Tag Library'!$P$14:$P$736, LEN($A45))=$A45), """")"),"")</f>
        <v/>
      </c>
      <c r="E45" s="1" t="str">
        <f ca="1">IFERROR(__xludf.DUMMYFUNCTION("IFERROR(FILTER('Tag Library'!$Q$14:$Q$736, LEFT('Tag Library'!$P$14:$P$736, LEN(E$2))=E$2, RIGHT('Tag Library'!$P$14:$P$736, LEN($A45))=$A45), """")"),"")</f>
        <v/>
      </c>
      <c r="F45" s="1" t="str">
        <f ca="1">IFERROR(__xludf.DUMMYFUNCTION("IFERROR(FILTER('Tag Library'!$Q$14:$Q$736, LEFT('Tag Library'!$P$14:$P$736, LEN(F$2))=F$2, RIGHT('Tag Library'!$P$14:$P$736, LEN($A45))=$A45), """")"),"")</f>
        <v/>
      </c>
      <c r="G45" s="1" t="str">
        <f ca="1">IFERROR(__xludf.DUMMYFUNCTION("IFERROR(FILTER('Tag Library'!$Q$14:$Q$736, LEFT('Tag Library'!$P$14:$P$736, LEN(G$2))=G$2, RIGHT('Tag Library'!$P$14:$P$736, LEN($A45))=$A45), """")"),"")</f>
        <v/>
      </c>
      <c r="H45" s="1" t="str">
        <f ca="1">IFERROR(__xludf.DUMMYFUNCTION("IFERROR(FILTER('Tag Library'!$Q$14:$Q$736, LEFT('Tag Library'!$P$14:$P$736, LEN(H$2))=H$2, RIGHT('Tag Library'!$P$14:$P$736, LEN($A45))=$A45), """")"),"")</f>
        <v/>
      </c>
      <c r="I45" s="1" t="str">
        <f ca="1">IFERROR(__xludf.DUMMYFUNCTION("IFERROR(FILTER('Tag Library'!$Q$14:$Q$736, LEFT('Tag Library'!$P$14:$P$736, LEN(I$2))=I$2, RIGHT('Tag Library'!$P$14:$P$736, LEN($A45))=$A45), """")"),"")</f>
        <v/>
      </c>
      <c r="J45" s="1" t="str">
        <f ca="1">IFERROR(__xludf.DUMMYFUNCTION("IFERROR(FILTER('Tag Library'!$Q$14:$Q$736, LEFT('Tag Library'!$P$14:$P$736, LEN(J$2))=J$2, RIGHT('Tag Library'!$P$14:$P$736, LEN($A45))=$A45), """")"),"")</f>
        <v/>
      </c>
      <c r="K45" s="1" t="str">
        <f ca="1">IFERROR(__xludf.DUMMYFUNCTION("IFERROR(FILTER('Tag Library'!$Q$14:$Q$736, LEFT('Tag Library'!$P$14:$P$736, LEN(K$2))=K$2, RIGHT('Tag Library'!$P$14:$P$736, LEN($A45))=$A45), """")"),"")</f>
        <v/>
      </c>
      <c r="L45" s="1" t="str">
        <f ca="1">IFERROR(__xludf.DUMMYFUNCTION("IFERROR(FILTER('Tag Library'!$Q$14:$Q$736, LEFT('Tag Library'!$P$14:$P$736, LEN(L$2))=L$2, RIGHT('Tag Library'!$P$14:$P$736, LEN($A45))=$A45), """")"),"")</f>
        <v/>
      </c>
      <c r="M45" s="1" t="str">
        <f ca="1">IFERROR(__xludf.DUMMYFUNCTION("IFERROR(FILTER('Tag Library'!$Q$14:$Q$736, LEFT('Tag Library'!$P$14:$P$736, LEN(M$2))=M$2, RIGHT('Tag Library'!$P$14:$P$736, LEN($A45))=$A45), """")"),"")</f>
        <v/>
      </c>
      <c r="N45" s="1" t="str">
        <f ca="1">IFERROR(__xludf.DUMMYFUNCTION("IFERROR(FILTER('Tag Library'!$Q$14:$Q$736, LEFT('Tag Library'!$P$14:$P$736, LEN(N$2))=N$2, RIGHT('Tag Library'!$P$14:$P$736, LEN($A45))=$A45), """")"),"")</f>
        <v/>
      </c>
      <c r="O45" s="1" t="str">
        <f ca="1">IFERROR(__xludf.DUMMYFUNCTION("IFERROR(FILTER('Tag Library'!$Q$14:$Q$736, LEFT('Tag Library'!$P$14:$P$736, LEN(O$2))=O$2, RIGHT('Tag Library'!$P$14:$P$736, LEN($A45))=$A45), """")"),"")</f>
        <v/>
      </c>
      <c r="P45" s="1" t="str">
        <f ca="1">IFERROR(__xludf.DUMMYFUNCTION("IFERROR(FILTER('Tag Library'!$Q$14:$Q$736, LEFT('Tag Library'!$P$14:$P$736, LEN(P$2))=P$2, RIGHT('Tag Library'!$P$14:$P$736, LEN($A45))=$A45), """")"),"")</f>
        <v/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IFERROR(__xludf.DUMMYFUNCTION("IFERROR(FILTER('Tag Library'!$Q$14:$Q$736, LEFT('Tag Library'!$P$14:$P$736, LEN(B$2))=B$2, RIGHT('Tag Library'!$P$14:$P$736, LEN($A46))=$A46), """")"),"")</f>
        <v/>
      </c>
      <c r="C46" s="1" t="str">
        <f ca="1">IFERROR(__xludf.DUMMYFUNCTION("IFERROR(FILTER('Tag Library'!$Q$14:$Q$736, LEFT('Tag Library'!$P$14:$P$736, LEN(C$2))=C$2, RIGHT('Tag Library'!$P$14:$P$736, LEN($A46))=$A46), """")"),"")</f>
        <v/>
      </c>
      <c r="D46" s="1" t="str">
        <f ca="1">IFERROR(__xludf.DUMMYFUNCTION("IFERROR(FILTER('Tag Library'!$Q$14:$Q$736, LEFT('Tag Library'!$P$14:$P$736, LEN(D$2))=D$2, RIGHT('Tag Library'!$P$14:$P$736, LEN($A46))=$A46), """")"),"")</f>
        <v/>
      </c>
      <c r="E46" s="1" t="str">
        <f ca="1">IFERROR(__xludf.DUMMYFUNCTION("IFERROR(FILTER('Tag Library'!$Q$14:$Q$736, LEFT('Tag Library'!$P$14:$P$736, LEN(E$2))=E$2, RIGHT('Tag Library'!$P$14:$P$736, LEN($A46))=$A46), """")"),"")</f>
        <v/>
      </c>
      <c r="F46" s="1" t="str">
        <f ca="1">IFERROR(__xludf.DUMMYFUNCTION("IFERROR(FILTER('Tag Library'!$Q$14:$Q$736, LEFT('Tag Library'!$P$14:$P$736, LEN(F$2))=F$2, RIGHT('Tag Library'!$P$14:$P$736, LEN($A46))=$A46), """")"),"")</f>
        <v/>
      </c>
      <c r="G46" s="1" t="str">
        <f ca="1">IFERROR(__xludf.DUMMYFUNCTION("IFERROR(FILTER('Tag Library'!$Q$14:$Q$736, LEFT('Tag Library'!$P$14:$P$736, LEN(G$2))=G$2, RIGHT('Tag Library'!$P$14:$P$736, LEN($A46))=$A46), """")"),"")</f>
        <v/>
      </c>
      <c r="H46" s="1" t="str">
        <f ca="1">IFERROR(__xludf.DUMMYFUNCTION("IFERROR(FILTER('Tag Library'!$Q$14:$Q$736, LEFT('Tag Library'!$P$14:$P$736, LEN(H$2))=H$2, RIGHT('Tag Library'!$P$14:$P$736, LEN($A46))=$A46), """")"),"")</f>
        <v/>
      </c>
      <c r="I46" s="1" t="str">
        <f ca="1">IFERROR(__xludf.DUMMYFUNCTION("IFERROR(FILTER('Tag Library'!$Q$14:$Q$736, LEFT('Tag Library'!$P$14:$P$736, LEN(I$2))=I$2, RIGHT('Tag Library'!$P$14:$P$736, LEN($A46))=$A46), """")"),"")</f>
        <v/>
      </c>
      <c r="J46" s="1" t="str">
        <f ca="1">IFERROR(__xludf.DUMMYFUNCTION("IFERROR(FILTER('Tag Library'!$Q$14:$Q$736, LEFT('Tag Library'!$P$14:$P$736, LEN(J$2))=J$2, RIGHT('Tag Library'!$P$14:$P$736, LEN($A46))=$A46), """")"),"")</f>
        <v/>
      </c>
      <c r="K46" s="1" t="str">
        <f ca="1">IFERROR(__xludf.DUMMYFUNCTION("IFERROR(FILTER('Tag Library'!$Q$14:$Q$736, LEFT('Tag Library'!$P$14:$P$736, LEN(K$2))=K$2, RIGHT('Tag Library'!$P$14:$P$736, LEN($A46))=$A46), """")"),"")</f>
        <v/>
      </c>
      <c r="L46" s="1" t="str">
        <f ca="1">IFERROR(__xludf.DUMMYFUNCTION("IFERROR(FILTER('Tag Library'!$Q$14:$Q$736, LEFT('Tag Library'!$P$14:$P$736, LEN(L$2))=L$2, RIGHT('Tag Library'!$P$14:$P$736, LEN($A46))=$A46), """")"),"")</f>
        <v/>
      </c>
      <c r="M46" s="1" t="str">
        <f ca="1">IFERROR(__xludf.DUMMYFUNCTION("IFERROR(FILTER('Tag Library'!$Q$14:$Q$736, LEFT('Tag Library'!$P$14:$P$736, LEN(M$2))=M$2, RIGHT('Tag Library'!$P$14:$P$736, LEN($A46))=$A46), """")"),"")</f>
        <v/>
      </c>
      <c r="N46" s="1" t="str">
        <f ca="1">IFERROR(__xludf.DUMMYFUNCTION("IFERROR(FILTER('Tag Library'!$Q$14:$Q$736, LEFT('Tag Library'!$P$14:$P$736, LEN(N$2))=N$2, RIGHT('Tag Library'!$P$14:$P$736, LEN($A46))=$A46), """")"),"")</f>
        <v/>
      </c>
      <c r="O46" s="1" t="str">
        <f ca="1">IFERROR(__xludf.DUMMYFUNCTION("IFERROR(FILTER('Tag Library'!$Q$14:$Q$736, LEFT('Tag Library'!$P$14:$P$736, LEN(O$2))=O$2, RIGHT('Tag Library'!$P$14:$P$736, LEN($A46))=$A46), """")"),"")</f>
        <v/>
      </c>
      <c r="P46" s="1" t="str">
        <f ca="1">IFERROR(__xludf.DUMMYFUNCTION("IFERROR(FILTER('Tag Library'!$Q$14:$Q$736, LEFT('Tag Library'!$P$14:$P$736, LEN(P$2))=P$2, RIGHT('Tag Library'!$P$14:$P$736, LEN($A46))=$A46), """")"),"")</f>
        <v/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IFERROR(__xludf.DUMMYFUNCTION("IFERROR(FILTER('Tag Library'!$Q$14:$Q$736, LEFT('Tag Library'!$P$14:$P$736, LEN(B$2))=B$2, RIGHT('Tag Library'!$P$14:$P$736, LEN($A47))=$A47), """")"),"")</f>
        <v/>
      </c>
      <c r="C47" s="1" t="str">
        <f ca="1">IFERROR(__xludf.DUMMYFUNCTION("IFERROR(FILTER('Tag Library'!$Q$14:$Q$736, LEFT('Tag Library'!$P$14:$P$736, LEN(C$2))=C$2, RIGHT('Tag Library'!$P$14:$P$736, LEN($A47))=$A47), """")"),"")</f>
        <v/>
      </c>
      <c r="D47" s="1" t="str">
        <f ca="1">IFERROR(__xludf.DUMMYFUNCTION("IFERROR(FILTER('Tag Library'!$Q$14:$Q$736, LEFT('Tag Library'!$P$14:$P$736, LEN(D$2))=D$2, RIGHT('Tag Library'!$P$14:$P$736, LEN($A47))=$A47), """")"),"")</f>
        <v/>
      </c>
      <c r="E47" s="1" t="str">
        <f ca="1">IFERROR(__xludf.DUMMYFUNCTION("IFERROR(FILTER('Tag Library'!$Q$14:$Q$736, LEFT('Tag Library'!$P$14:$P$736, LEN(E$2))=E$2, RIGHT('Tag Library'!$P$14:$P$736, LEN($A47))=$A47), """")"),"")</f>
        <v/>
      </c>
      <c r="F47" s="1" t="str">
        <f ca="1">IFERROR(__xludf.DUMMYFUNCTION("IFERROR(FILTER('Tag Library'!$Q$14:$Q$736, LEFT('Tag Library'!$P$14:$P$736, LEN(F$2))=F$2, RIGHT('Tag Library'!$P$14:$P$736, LEN($A47))=$A47), """")"),"")</f>
        <v/>
      </c>
      <c r="G47" s="1" t="str">
        <f ca="1">IFERROR(__xludf.DUMMYFUNCTION("IFERROR(FILTER('Tag Library'!$Q$14:$Q$736, LEFT('Tag Library'!$P$14:$P$736, LEN(G$2))=G$2, RIGHT('Tag Library'!$P$14:$P$736, LEN($A47))=$A47), """")"),"")</f>
        <v/>
      </c>
      <c r="H47" s="1" t="str">
        <f ca="1">IFERROR(__xludf.DUMMYFUNCTION("IFERROR(FILTER('Tag Library'!$Q$14:$Q$736, LEFT('Tag Library'!$P$14:$P$736, LEN(H$2))=H$2, RIGHT('Tag Library'!$P$14:$P$736, LEN($A47))=$A47), """")"),"")</f>
        <v/>
      </c>
      <c r="I47" s="1" t="str">
        <f ca="1">IFERROR(__xludf.DUMMYFUNCTION("IFERROR(FILTER('Tag Library'!$Q$14:$Q$736, LEFT('Tag Library'!$P$14:$P$736, LEN(I$2))=I$2, RIGHT('Tag Library'!$P$14:$P$736, LEN($A47))=$A47), """")"),"")</f>
        <v/>
      </c>
      <c r="J47" s="1" t="str">
        <f ca="1">IFERROR(__xludf.DUMMYFUNCTION("IFERROR(FILTER('Tag Library'!$Q$14:$Q$736, LEFT('Tag Library'!$P$14:$P$736, LEN(J$2))=J$2, RIGHT('Tag Library'!$P$14:$P$736, LEN($A47))=$A47), """")"),"")</f>
        <v/>
      </c>
      <c r="K47" s="1" t="str">
        <f ca="1">IFERROR(__xludf.DUMMYFUNCTION("IFERROR(FILTER('Tag Library'!$Q$14:$Q$736, LEFT('Tag Library'!$P$14:$P$736, LEN(K$2))=K$2, RIGHT('Tag Library'!$P$14:$P$736, LEN($A47))=$A47), """")"),"")</f>
        <v/>
      </c>
      <c r="L47" s="1" t="str">
        <f ca="1">IFERROR(__xludf.DUMMYFUNCTION("IFERROR(FILTER('Tag Library'!$Q$14:$Q$736, LEFT('Tag Library'!$P$14:$P$736, LEN(L$2))=L$2, RIGHT('Tag Library'!$P$14:$P$736, LEN($A47))=$A47), """")"),"")</f>
        <v/>
      </c>
      <c r="M47" s="1" t="str">
        <f ca="1">IFERROR(__xludf.DUMMYFUNCTION("IFERROR(FILTER('Tag Library'!$Q$14:$Q$736, LEFT('Tag Library'!$P$14:$P$736, LEN(M$2))=M$2, RIGHT('Tag Library'!$P$14:$P$736, LEN($A47))=$A47), """")"),"")</f>
        <v/>
      </c>
      <c r="N47" s="1" t="str">
        <f ca="1">IFERROR(__xludf.DUMMYFUNCTION("IFERROR(FILTER('Tag Library'!$Q$14:$Q$736, LEFT('Tag Library'!$P$14:$P$736, LEN(N$2))=N$2, RIGHT('Tag Library'!$P$14:$P$736, LEN($A47))=$A47), """")"),"")</f>
        <v/>
      </c>
      <c r="O47" s="1" t="str">
        <f ca="1">IFERROR(__xludf.DUMMYFUNCTION("IFERROR(FILTER('Tag Library'!$Q$14:$Q$736, LEFT('Tag Library'!$P$14:$P$736, LEN(O$2))=O$2, RIGHT('Tag Library'!$P$14:$P$736, LEN($A47))=$A47), """")"),"")</f>
        <v/>
      </c>
      <c r="P47" s="1" t="str">
        <f ca="1">IFERROR(__xludf.DUMMYFUNCTION("IFERROR(FILTER('Tag Library'!$Q$14:$Q$736, LEFT('Tag Library'!$P$14:$P$736, LEN(P$2))=P$2, RIGHT('Tag Library'!$P$14:$P$736, LEN($A47))=$A47), """")"),"")</f>
        <v/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IFERROR(__xludf.DUMMYFUNCTION("IFERROR(FILTER('Tag Library'!$Q$14:$Q$736, LEFT('Tag Library'!$P$14:$P$736, LEN(B$2))=B$2, RIGHT('Tag Library'!$P$14:$P$736, LEN($A48))=$A48), """")"),"")</f>
        <v/>
      </c>
      <c r="C48" s="1" t="str">
        <f ca="1">IFERROR(__xludf.DUMMYFUNCTION("IFERROR(FILTER('Tag Library'!$Q$14:$Q$736, LEFT('Tag Library'!$P$14:$P$736, LEN(C$2))=C$2, RIGHT('Tag Library'!$P$14:$P$736, LEN($A48))=$A48), """")"),"")</f>
        <v/>
      </c>
      <c r="D48" s="1" t="str">
        <f ca="1">IFERROR(__xludf.DUMMYFUNCTION("IFERROR(FILTER('Tag Library'!$Q$14:$Q$736, LEFT('Tag Library'!$P$14:$P$736, LEN(D$2))=D$2, RIGHT('Tag Library'!$P$14:$P$736, LEN($A48))=$A48), """")"),"")</f>
        <v/>
      </c>
      <c r="E48" s="1" t="str">
        <f ca="1">IFERROR(__xludf.DUMMYFUNCTION("IFERROR(FILTER('Tag Library'!$Q$14:$Q$736, LEFT('Tag Library'!$P$14:$P$736, LEN(E$2))=E$2, RIGHT('Tag Library'!$P$14:$P$736, LEN($A48))=$A48), """")"),"")</f>
        <v/>
      </c>
      <c r="F48" s="1" t="str">
        <f ca="1">IFERROR(__xludf.DUMMYFUNCTION("IFERROR(FILTER('Tag Library'!$Q$14:$Q$736, LEFT('Tag Library'!$P$14:$P$736, LEN(F$2))=F$2, RIGHT('Tag Library'!$P$14:$P$736, LEN($A48))=$A48), """")"),"")</f>
        <v/>
      </c>
      <c r="G48" s="1" t="str">
        <f ca="1">IFERROR(__xludf.DUMMYFUNCTION("IFERROR(FILTER('Tag Library'!$Q$14:$Q$736, LEFT('Tag Library'!$P$14:$P$736, LEN(G$2))=G$2, RIGHT('Tag Library'!$P$14:$P$736, LEN($A48))=$A48), """")"),"")</f>
        <v/>
      </c>
      <c r="H48" s="1" t="str">
        <f ca="1">IFERROR(__xludf.DUMMYFUNCTION("IFERROR(FILTER('Tag Library'!$Q$14:$Q$736, LEFT('Tag Library'!$P$14:$P$736, LEN(H$2))=H$2, RIGHT('Tag Library'!$P$14:$P$736, LEN($A48))=$A48), """")"),"")</f>
        <v/>
      </c>
      <c r="I48" s="1" t="str">
        <f ca="1">IFERROR(__xludf.DUMMYFUNCTION("IFERROR(FILTER('Tag Library'!$Q$14:$Q$736, LEFT('Tag Library'!$P$14:$P$736, LEN(I$2))=I$2, RIGHT('Tag Library'!$P$14:$P$736, LEN($A48))=$A48), """")"),"")</f>
        <v/>
      </c>
      <c r="J48" s="1" t="str">
        <f ca="1">IFERROR(__xludf.DUMMYFUNCTION("IFERROR(FILTER('Tag Library'!$Q$14:$Q$736, LEFT('Tag Library'!$P$14:$P$736, LEN(J$2))=J$2, RIGHT('Tag Library'!$P$14:$P$736, LEN($A48))=$A48), """")"),"")</f>
        <v/>
      </c>
      <c r="K48" s="1" t="str">
        <f ca="1">IFERROR(__xludf.DUMMYFUNCTION("IFERROR(FILTER('Tag Library'!$Q$14:$Q$736, LEFT('Tag Library'!$P$14:$P$736, LEN(K$2))=K$2, RIGHT('Tag Library'!$P$14:$P$736, LEN($A48))=$A48), """")"),"")</f>
        <v/>
      </c>
      <c r="L48" s="1" t="str">
        <f ca="1">IFERROR(__xludf.DUMMYFUNCTION("IFERROR(FILTER('Tag Library'!$Q$14:$Q$736, LEFT('Tag Library'!$P$14:$P$736, LEN(L$2))=L$2, RIGHT('Tag Library'!$P$14:$P$736, LEN($A48))=$A48), """")"),"")</f>
        <v/>
      </c>
      <c r="M48" s="1" t="str">
        <f ca="1">IFERROR(__xludf.DUMMYFUNCTION("IFERROR(FILTER('Tag Library'!$Q$14:$Q$736, LEFT('Tag Library'!$P$14:$P$736, LEN(M$2))=M$2, RIGHT('Tag Library'!$P$14:$P$736, LEN($A48))=$A48), """")"),"")</f>
        <v/>
      </c>
      <c r="N48" s="1" t="str">
        <f ca="1">IFERROR(__xludf.DUMMYFUNCTION("IFERROR(FILTER('Tag Library'!$Q$14:$Q$736, LEFT('Tag Library'!$P$14:$P$736, LEN(N$2))=N$2, RIGHT('Tag Library'!$P$14:$P$736, LEN($A48))=$A48), """")"),"")</f>
        <v/>
      </c>
      <c r="O48" s="1" t="str">
        <f ca="1">IFERROR(__xludf.DUMMYFUNCTION("IFERROR(FILTER('Tag Library'!$Q$14:$Q$736, LEFT('Tag Library'!$P$14:$P$736, LEN(O$2))=O$2, RIGHT('Tag Library'!$P$14:$P$736, LEN($A48))=$A48), """")"),"")</f>
        <v/>
      </c>
      <c r="P48" s="1" t="str">
        <f ca="1">IFERROR(__xludf.DUMMYFUNCTION("IFERROR(FILTER('Tag Library'!$Q$14:$Q$736, LEFT('Tag Library'!$P$14:$P$736, LEN(P$2))=P$2, RIGHT('Tag Library'!$P$14:$P$736, LEN($A48))=$A48), """")"),"")</f>
        <v/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IFERROR(__xludf.DUMMYFUNCTION("IFERROR(FILTER('Tag Library'!$Q$14:$Q$736, LEFT('Tag Library'!$P$14:$P$736, LEN(B$2))=B$2, RIGHT('Tag Library'!$P$14:$P$736, LEN($A49))=$A49), """")"),"")</f>
        <v/>
      </c>
      <c r="C49" s="1" t="str">
        <f ca="1">IFERROR(__xludf.DUMMYFUNCTION("IFERROR(FILTER('Tag Library'!$Q$14:$Q$736, LEFT('Tag Library'!$P$14:$P$736, LEN(C$2))=C$2, RIGHT('Tag Library'!$P$14:$P$736, LEN($A49))=$A49), """")"),"")</f>
        <v/>
      </c>
      <c r="D49" s="1" t="str">
        <f ca="1">IFERROR(__xludf.DUMMYFUNCTION("IFERROR(FILTER('Tag Library'!$Q$14:$Q$736, LEFT('Tag Library'!$P$14:$P$736, LEN(D$2))=D$2, RIGHT('Tag Library'!$P$14:$P$736, LEN($A49))=$A49), """")"),"")</f>
        <v/>
      </c>
      <c r="E49" s="1" t="str">
        <f ca="1">IFERROR(__xludf.DUMMYFUNCTION("IFERROR(FILTER('Tag Library'!$Q$14:$Q$736, LEFT('Tag Library'!$P$14:$P$736, LEN(E$2))=E$2, RIGHT('Tag Library'!$P$14:$P$736, LEN($A49))=$A49), """")"),"")</f>
        <v/>
      </c>
      <c r="F49" s="1" t="str">
        <f ca="1">IFERROR(__xludf.DUMMYFUNCTION("IFERROR(FILTER('Tag Library'!$Q$14:$Q$736, LEFT('Tag Library'!$P$14:$P$736, LEN(F$2))=F$2, RIGHT('Tag Library'!$P$14:$P$736, LEN($A49))=$A49), """")"),"")</f>
        <v/>
      </c>
      <c r="G49" s="1" t="str">
        <f ca="1">IFERROR(__xludf.DUMMYFUNCTION("IFERROR(FILTER('Tag Library'!$Q$14:$Q$736, LEFT('Tag Library'!$P$14:$P$736, LEN(G$2))=G$2, RIGHT('Tag Library'!$P$14:$P$736, LEN($A49))=$A49), """")"),"")</f>
        <v/>
      </c>
      <c r="H49" s="1" t="str">
        <f ca="1">IFERROR(__xludf.DUMMYFUNCTION("IFERROR(FILTER('Tag Library'!$Q$14:$Q$736, LEFT('Tag Library'!$P$14:$P$736, LEN(H$2))=H$2, RIGHT('Tag Library'!$P$14:$P$736, LEN($A49))=$A49), """")"),"")</f>
        <v/>
      </c>
      <c r="I49" s="1" t="str">
        <f ca="1">IFERROR(__xludf.DUMMYFUNCTION("IFERROR(FILTER('Tag Library'!$Q$14:$Q$736, LEFT('Tag Library'!$P$14:$P$736, LEN(I$2))=I$2, RIGHT('Tag Library'!$P$14:$P$736, LEN($A49))=$A49), """")"),"")</f>
        <v/>
      </c>
      <c r="J49" s="1" t="str">
        <f ca="1">IFERROR(__xludf.DUMMYFUNCTION("IFERROR(FILTER('Tag Library'!$Q$14:$Q$736, LEFT('Tag Library'!$P$14:$P$736, LEN(J$2))=J$2, RIGHT('Tag Library'!$P$14:$P$736, LEN($A49))=$A49), """")"),"")</f>
        <v/>
      </c>
      <c r="K49" s="1" t="str">
        <f ca="1">IFERROR(__xludf.DUMMYFUNCTION("IFERROR(FILTER('Tag Library'!$Q$14:$Q$736, LEFT('Tag Library'!$P$14:$P$736, LEN(K$2))=K$2, RIGHT('Tag Library'!$P$14:$P$736, LEN($A49))=$A49), """")"),"")</f>
        <v/>
      </c>
      <c r="L49" s="1" t="str">
        <f ca="1">IFERROR(__xludf.DUMMYFUNCTION("IFERROR(FILTER('Tag Library'!$Q$14:$Q$736, LEFT('Tag Library'!$P$14:$P$736, LEN(L$2))=L$2, RIGHT('Tag Library'!$P$14:$P$736, LEN($A49))=$A49), """")"),"")</f>
        <v/>
      </c>
      <c r="M49" s="1" t="str">
        <f ca="1">IFERROR(__xludf.DUMMYFUNCTION("IFERROR(FILTER('Tag Library'!$Q$14:$Q$736, LEFT('Tag Library'!$P$14:$P$736, LEN(M$2))=M$2, RIGHT('Tag Library'!$P$14:$P$736, LEN($A49))=$A49), """")"),"")</f>
        <v/>
      </c>
      <c r="N49" s="1" t="str">
        <f ca="1">IFERROR(__xludf.DUMMYFUNCTION("IFERROR(FILTER('Tag Library'!$Q$14:$Q$736, LEFT('Tag Library'!$P$14:$P$736, LEN(N$2))=N$2, RIGHT('Tag Library'!$P$14:$P$736, LEN($A49))=$A49), """")"),"")</f>
        <v/>
      </c>
      <c r="O49" s="1" t="str">
        <f ca="1">IFERROR(__xludf.DUMMYFUNCTION("IFERROR(FILTER('Tag Library'!$Q$14:$Q$736, LEFT('Tag Library'!$P$14:$P$736, LEN(O$2))=O$2, RIGHT('Tag Library'!$P$14:$P$736, LEN($A49))=$A49), """")"),"")</f>
        <v/>
      </c>
      <c r="P49" s="1" t="str">
        <f ca="1">IFERROR(__xludf.DUMMYFUNCTION("IFERROR(FILTER('Tag Library'!$Q$14:$Q$736, LEFT('Tag Library'!$P$14:$P$736, LEN(P$2))=P$2, RIGHT('Tag Library'!$P$14:$P$736, LEN($A49))=$A49), """")"),"")</f>
        <v/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IFERROR(__xludf.DUMMYFUNCTION("IFERROR(FILTER('Tag Library'!$Q$14:$Q$736, LEFT('Tag Library'!$P$14:$P$736, LEN(B$2))=B$2, RIGHT('Tag Library'!$P$14:$P$736, LEN($A50))=$A50), """")"),"")</f>
        <v/>
      </c>
      <c r="C50" s="1" t="str">
        <f ca="1">IFERROR(__xludf.DUMMYFUNCTION("IFERROR(FILTER('Tag Library'!$Q$14:$Q$736, LEFT('Tag Library'!$P$14:$P$736, LEN(C$2))=C$2, RIGHT('Tag Library'!$P$14:$P$736, LEN($A50))=$A50), """")"),"")</f>
        <v/>
      </c>
      <c r="D50" s="1" t="str">
        <f ca="1">IFERROR(__xludf.DUMMYFUNCTION("IFERROR(FILTER('Tag Library'!$Q$14:$Q$736, LEFT('Tag Library'!$P$14:$P$736, LEN(D$2))=D$2, RIGHT('Tag Library'!$P$14:$P$736, LEN($A50))=$A50), """")"),"")</f>
        <v/>
      </c>
      <c r="E50" s="1" t="str">
        <f ca="1">IFERROR(__xludf.DUMMYFUNCTION("IFERROR(FILTER('Tag Library'!$Q$14:$Q$736, LEFT('Tag Library'!$P$14:$P$736, LEN(E$2))=E$2, RIGHT('Tag Library'!$P$14:$P$736, LEN($A50))=$A50), """")"),"")</f>
        <v/>
      </c>
      <c r="F50" s="1" t="str">
        <f ca="1">IFERROR(__xludf.DUMMYFUNCTION("IFERROR(FILTER('Tag Library'!$Q$14:$Q$736, LEFT('Tag Library'!$P$14:$P$736, LEN(F$2))=F$2, RIGHT('Tag Library'!$P$14:$P$736, LEN($A50))=$A50), """")"),"")</f>
        <v/>
      </c>
      <c r="G50" s="1" t="str">
        <f ca="1">IFERROR(__xludf.DUMMYFUNCTION("IFERROR(FILTER('Tag Library'!$Q$14:$Q$736, LEFT('Tag Library'!$P$14:$P$736, LEN(G$2))=G$2, RIGHT('Tag Library'!$P$14:$P$736, LEN($A50))=$A50), """")"),"")</f>
        <v/>
      </c>
      <c r="H50" s="1" t="str">
        <f ca="1">IFERROR(__xludf.DUMMYFUNCTION("IFERROR(FILTER('Tag Library'!$Q$14:$Q$736, LEFT('Tag Library'!$P$14:$P$736, LEN(H$2))=H$2, RIGHT('Tag Library'!$P$14:$P$736, LEN($A50))=$A50), """")"),"")</f>
        <v/>
      </c>
      <c r="I50" s="1" t="str">
        <f ca="1">IFERROR(__xludf.DUMMYFUNCTION("IFERROR(FILTER('Tag Library'!$Q$14:$Q$736, LEFT('Tag Library'!$P$14:$P$736, LEN(I$2))=I$2, RIGHT('Tag Library'!$P$14:$P$736, LEN($A50))=$A50), """")"),"")</f>
        <v/>
      </c>
      <c r="J50" s="1" t="str">
        <f ca="1">IFERROR(__xludf.DUMMYFUNCTION("IFERROR(FILTER('Tag Library'!$Q$14:$Q$736, LEFT('Tag Library'!$P$14:$P$736, LEN(J$2))=J$2, RIGHT('Tag Library'!$P$14:$P$736, LEN($A50))=$A50), """")"),"")</f>
        <v/>
      </c>
      <c r="K50" s="1" t="str">
        <f ca="1">IFERROR(__xludf.DUMMYFUNCTION("IFERROR(FILTER('Tag Library'!$Q$14:$Q$736, LEFT('Tag Library'!$P$14:$P$736, LEN(K$2))=K$2, RIGHT('Tag Library'!$P$14:$P$736, LEN($A50))=$A50), """")"),"")</f>
        <v/>
      </c>
      <c r="L50" s="1" t="str">
        <f ca="1">IFERROR(__xludf.DUMMYFUNCTION("IFERROR(FILTER('Tag Library'!$Q$14:$Q$736, LEFT('Tag Library'!$P$14:$P$736, LEN(L$2))=L$2, RIGHT('Tag Library'!$P$14:$P$736, LEN($A50))=$A50), """")"),"")</f>
        <v/>
      </c>
      <c r="M50" s="1" t="str">
        <f ca="1">IFERROR(__xludf.DUMMYFUNCTION("IFERROR(FILTER('Tag Library'!$Q$14:$Q$736, LEFT('Tag Library'!$P$14:$P$736, LEN(M$2))=M$2, RIGHT('Tag Library'!$P$14:$P$736, LEN($A50))=$A50), """")"),"")</f>
        <v/>
      </c>
      <c r="N50" s="1" t="str">
        <f ca="1">IFERROR(__xludf.DUMMYFUNCTION("IFERROR(FILTER('Tag Library'!$Q$14:$Q$736, LEFT('Tag Library'!$P$14:$P$736, LEN(N$2))=N$2, RIGHT('Tag Library'!$P$14:$P$736, LEN($A50))=$A50), """")"),"")</f>
        <v/>
      </c>
      <c r="O50" s="1" t="str">
        <f ca="1">IFERROR(__xludf.DUMMYFUNCTION("IFERROR(FILTER('Tag Library'!$Q$14:$Q$736, LEFT('Tag Library'!$P$14:$P$736, LEN(O$2))=O$2, RIGHT('Tag Library'!$P$14:$P$736, LEN($A50))=$A50), """")"),"")</f>
        <v/>
      </c>
      <c r="P50" s="1" t="str">
        <f ca="1">IFERROR(__xludf.DUMMYFUNCTION("IFERROR(FILTER('Tag Library'!$Q$14:$Q$736, LEFT('Tag Library'!$P$14:$P$736, LEN(P$2))=P$2, RIGHT('Tag Library'!$P$14:$P$736, LEN($A50))=$A50), """")"),"")</f>
        <v/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IFERROR(__xludf.DUMMYFUNCTION("IFERROR(FILTER('Tag Library'!$Q$14:$Q$736, LEFT('Tag Library'!$P$14:$P$736, LEN(B$2))=B$2, RIGHT('Tag Library'!$P$14:$P$736, LEN($A51))=$A51), """")"),"")</f>
        <v/>
      </c>
      <c r="C51" s="1" t="str">
        <f ca="1">IFERROR(__xludf.DUMMYFUNCTION("IFERROR(FILTER('Tag Library'!$Q$14:$Q$736, LEFT('Tag Library'!$P$14:$P$736, LEN(C$2))=C$2, RIGHT('Tag Library'!$P$14:$P$736, LEN($A51))=$A51), """")"),"")</f>
        <v/>
      </c>
      <c r="D51" s="1" t="str">
        <f ca="1">IFERROR(__xludf.DUMMYFUNCTION("IFERROR(FILTER('Tag Library'!$Q$14:$Q$736, LEFT('Tag Library'!$P$14:$P$736, LEN(D$2))=D$2, RIGHT('Tag Library'!$P$14:$P$736, LEN($A51))=$A51), """")"),"")</f>
        <v/>
      </c>
      <c r="E51" s="1" t="str">
        <f ca="1">IFERROR(__xludf.DUMMYFUNCTION("IFERROR(FILTER('Tag Library'!$Q$14:$Q$736, LEFT('Tag Library'!$P$14:$P$736, LEN(E$2))=E$2, RIGHT('Tag Library'!$P$14:$P$736, LEN($A51))=$A51), """")"),"")</f>
        <v/>
      </c>
      <c r="F51" s="1" t="str">
        <f ca="1">IFERROR(__xludf.DUMMYFUNCTION("IFERROR(FILTER('Tag Library'!$Q$14:$Q$736, LEFT('Tag Library'!$P$14:$P$736, LEN(F$2))=F$2, RIGHT('Tag Library'!$P$14:$P$736, LEN($A51))=$A51), """")"),"")</f>
        <v/>
      </c>
      <c r="G51" s="1" t="str">
        <f ca="1">IFERROR(__xludf.DUMMYFUNCTION("IFERROR(FILTER('Tag Library'!$Q$14:$Q$736, LEFT('Tag Library'!$P$14:$P$736, LEN(G$2))=G$2, RIGHT('Tag Library'!$P$14:$P$736, LEN($A51))=$A51), """")"),"")</f>
        <v/>
      </c>
      <c r="H51" s="1" t="str">
        <f ca="1">IFERROR(__xludf.DUMMYFUNCTION("IFERROR(FILTER('Tag Library'!$Q$14:$Q$736, LEFT('Tag Library'!$P$14:$P$736, LEN(H$2))=H$2, RIGHT('Tag Library'!$P$14:$P$736, LEN($A51))=$A51), """")"),"")</f>
        <v/>
      </c>
      <c r="I51" s="1" t="str">
        <f ca="1">IFERROR(__xludf.DUMMYFUNCTION("IFERROR(FILTER('Tag Library'!$Q$14:$Q$736, LEFT('Tag Library'!$P$14:$P$736, LEN(I$2))=I$2, RIGHT('Tag Library'!$P$14:$P$736, LEN($A51))=$A51), """")"),"")</f>
        <v/>
      </c>
      <c r="J51" s="1" t="str">
        <f ca="1">IFERROR(__xludf.DUMMYFUNCTION("IFERROR(FILTER('Tag Library'!$Q$14:$Q$736, LEFT('Tag Library'!$P$14:$P$736, LEN(J$2))=J$2, RIGHT('Tag Library'!$P$14:$P$736, LEN($A51))=$A51), """")"),"")</f>
        <v/>
      </c>
      <c r="K51" s="1" t="str">
        <f ca="1">IFERROR(__xludf.DUMMYFUNCTION("IFERROR(FILTER('Tag Library'!$Q$14:$Q$736, LEFT('Tag Library'!$P$14:$P$736, LEN(K$2))=K$2, RIGHT('Tag Library'!$P$14:$P$736, LEN($A51))=$A51), """")"),"")</f>
        <v/>
      </c>
      <c r="L51" s="1" t="str">
        <f ca="1">IFERROR(__xludf.DUMMYFUNCTION("IFERROR(FILTER('Tag Library'!$Q$14:$Q$736, LEFT('Tag Library'!$P$14:$P$736, LEN(L$2))=L$2, RIGHT('Tag Library'!$P$14:$P$736, LEN($A51))=$A51), """")"),"")</f>
        <v/>
      </c>
      <c r="M51" s="1" t="str">
        <f ca="1">IFERROR(__xludf.DUMMYFUNCTION("IFERROR(FILTER('Tag Library'!$Q$14:$Q$736, LEFT('Tag Library'!$P$14:$P$736, LEN(M$2))=M$2, RIGHT('Tag Library'!$P$14:$P$736, LEN($A51))=$A51), """")"),"")</f>
        <v/>
      </c>
      <c r="N51" s="1" t="str">
        <f ca="1">IFERROR(__xludf.DUMMYFUNCTION("IFERROR(FILTER('Tag Library'!$Q$14:$Q$736, LEFT('Tag Library'!$P$14:$P$736, LEN(N$2))=N$2, RIGHT('Tag Library'!$P$14:$P$736, LEN($A51))=$A51), """")"),"")</f>
        <v/>
      </c>
      <c r="O51" s="1" t="str">
        <f ca="1">IFERROR(__xludf.DUMMYFUNCTION("IFERROR(FILTER('Tag Library'!$Q$14:$Q$736, LEFT('Tag Library'!$P$14:$P$736, LEN(O$2))=O$2, RIGHT('Tag Library'!$P$14:$P$736, LEN($A51))=$A51), """")"),"")</f>
        <v/>
      </c>
      <c r="P51" s="1" t="str">
        <f ca="1">IFERROR(__xludf.DUMMYFUNCTION("IFERROR(FILTER('Tag Library'!$Q$14:$Q$736, LEFT('Tag Library'!$P$14:$P$736, LEN(P$2))=P$2, RIGHT('Tag Library'!$P$14:$P$736, LEN($A51))=$A51), """")"),"")</f>
        <v/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IFERROR(__xludf.DUMMYFUNCTION("IFERROR(FILTER('Tag Library'!$Q$14:$Q$736, LEFT('Tag Library'!$P$14:$P$736, LEN(B$2))=B$2, RIGHT('Tag Library'!$P$14:$P$736, LEN($A52))=$A52), """")"),"")</f>
        <v/>
      </c>
      <c r="C52" s="1" t="str">
        <f ca="1">IFERROR(__xludf.DUMMYFUNCTION("IFERROR(FILTER('Tag Library'!$Q$14:$Q$736, LEFT('Tag Library'!$P$14:$P$736, LEN(C$2))=C$2, RIGHT('Tag Library'!$P$14:$P$736, LEN($A52))=$A52), """")"),"")</f>
        <v/>
      </c>
      <c r="D52" s="1" t="str">
        <f ca="1">IFERROR(__xludf.DUMMYFUNCTION("IFERROR(FILTER('Tag Library'!$Q$14:$Q$736, LEFT('Tag Library'!$P$14:$P$736, LEN(D$2))=D$2, RIGHT('Tag Library'!$P$14:$P$736, LEN($A52))=$A52), """")"),"")</f>
        <v/>
      </c>
      <c r="E52" s="1" t="str">
        <f ca="1">IFERROR(__xludf.DUMMYFUNCTION("IFERROR(FILTER('Tag Library'!$Q$14:$Q$736, LEFT('Tag Library'!$P$14:$P$736, LEN(E$2))=E$2, RIGHT('Tag Library'!$P$14:$P$736, LEN($A52))=$A52), """")"),"")</f>
        <v/>
      </c>
      <c r="F52" s="1" t="str">
        <f ca="1">IFERROR(__xludf.DUMMYFUNCTION("IFERROR(FILTER('Tag Library'!$Q$14:$Q$736, LEFT('Tag Library'!$P$14:$P$736, LEN(F$2))=F$2, RIGHT('Tag Library'!$P$14:$P$736, LEN($A52))=$A52), """")"),"")</f>
        <v/>
      </c>
      <c r="G52" s="1" t="str">
        <f ca="1">IFERROR(__xludf.DUMMYFUNCTION("IFERROR(FILTER('Tag Library'!$Q$14:$Q$736, LEFT('Tag Library'!$P$14:$P$736, LEN(G$2))=G$2, RIGHT('Tag Library'!$P$14:$P$736, LEN($A52))=$A52), """")"),"")</f>
        <v/>
      </c>
      <c r="H52" s="1" t="str">
        <f ca="1">IFERROR(__xludf.DUMMYFUNCTION("IFERROR(FILTER('Tag Library'!$Q$14:$Q$736, LEFT('Tag Library'!$P$14:$P$736, LEN(H$2))=H$2, RIGHT('Tag Library'!$P$14:$P$736, LEN($A52))=$A52), """")"),"")</f>
        <v/>
      </c>
      <c r="I52" s="1" t="str">
        <f ca="1">IFERROR(__xludf.DUMMYFUNCTION("IFERROR(FILTER('Tag Library'!$Q$14:$Q$736, LEFT('Tag Library'!$P$14:$P$736, LEN(I$2))=I$2, RIGHT('Tag Library'!$P$14:$P$736, LEN($A52))=$A52), """")"),"")</f>
        <v/>
      </c>
      <c r="J52" s="1" t="str">
        <f ca="1">IFERROR(__xludf.DUMMYFUNCTION("IFERROR(FILTER('Tag Library'!$Q$14:$Q$736, LEFT('Tag Library'!$P$14:$P$736, LEN(J$2))=J$2, RIGHT('Tag Library'!$P$14:$P$736, LEN($A52))=$A52), """")"),"")</f>
        <v/>
      </c>
      <c r="K52" s="1" t="str">
        <f ca="1">IFERROR(__xludf.DUMMYFUNCTION("IFERROR(FILTER('Tag Library'!$Q$14:$Q$736, LEFT('Tag Library'!$P$14:$P$736, LEN(K$2))=K$2, RIGHT('Tag Library'!$P$14:$P$736, LEN($A52))=$A52), """")"),"")</f>
        <v/>
      </c>
      <c r="L52" s="1" t="str">
        <f ca="1">IFERROR(__xludf.DUMMYFUNCTION("IFERROR(FILTER('Tag Library'!$Q$14:$Q$736, LEFT('Tag Library'!$P$14:$P$736, LEN(L$2))=L$2, RIGHT('Tag Library'!$P$14:$P$736, LEN($A52))=$A52), """")"),"")</f>
        <v/>
      </c>
      <c r="M52" s="1" t="str">
        <f ca="1">IFERROR(__xludf.DUMMYFUNCTION("IFERROR(FILTER('Tag Library'!$Q$14:$Q$736, LEFT('Tag Library'!$P$14:$P$736, LEN(M$2))=M$2, RIGHT('Tag Library'!$P$14:$P$736, LEN($A52))=$A52), """")"),"")</f>
        <v/>
      </c>
      <c r="N52" s="1" t="str">
        <f ca="1">IFERROR(__xludf.DUMMYFUNCTION("IFERROR(FILTER('Tag Library'!$Q$14:$Q$736, LEFT('Tag Library'!$P$14:$P$736, LEN(N$2))=N$2, RIGHT('Tag Library'!$P$14:$P$736, LEN($A52))=$A52), """")"),"")</f>
        <v/>
      </c>
      <c r="O52" s="1" t="str">
        <f ca="1">IFERROR(__xludf.DUMMYFUNCTION("IFERROR(FILTER('Tag Library'!$Q$14:$Q$736, LEFT('Tag Library'!$P$14:$P$736, LEN(O$2))=O$2, RIGHT('Tag Library'!$P$14:$P$736, LEN($A52))=$A52), """")"),"")</f>
        <v/>
      </c>
      <c r="P52" s="1" t="str">
        <f ca="1">IFERROR(__xludf.DUMMYFUNCTION("IFERROR(FILTER('Tag Library'!$Q$14:$Q$736, LEFT('Tag Library'!$P$14:$P$736, LEN(P$2))=P$2, RIGHT('Tag Library'!$P$14:$P$736, LEN($A52))=$A52), """")"),"")</f>
        <v/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IFERROR(__xludf.DUMMYFUNCTION("IFERROR(FILTER('Tag Library'!$Q$14:$Q$736, LEFT('Tag Library'!$P$14:$P$736, LEN(B$2))=B$2, RIGHT('Tag Library'!$P$14:$P$736, LEN($A53))=$A53), """")"),"")</f>
        <v/>
      </c>
      <c r="C53" s="1" t="str">
        <f ca="1">IFERROR(__xludf.DUMMYFUNCTION("IFERROR(FILTER('Tag Library'!$Q$14:$Q$736, LEFT('Tag Library'!$P$14:$P$736, LEN(C$2))=C$2, RIGHT('Tag Library'!$P$14:$P$736, LEN($A53))=$A53), """")"),"")</f>
        <v/>
      </c>
      <c r="D53" s="1" t="str">
        <f ca="1">IFERROR(__xludf.DUMMYFUNCTION("IFERROR(FILTER('Tag Library'!$Q$14:$Q$736, LEFT('Tag Library'!$P$14:$P$736, LEN(D$2))=D$2, RIGHT('Tag Library'!$P$14:$P$736, LEN($A53))=$A53), """")"),"")</f>
        <v/>
      </c>
      <c r="E53" s="1" t="str">
        <f ca="1">IFERROR(__xludf.DUMMYFUNCTION("IFERROR(FILTER('Tag Library'!$Q$14:$Q$736, LEFT('Tag Library'!$P$14:$P$736, LEN(E$2))=E$2, RIGHT('Tag Library'!$P$14:$P$736, LEN($A53))=$A53), """")"),"")</f>
        <v/>
      </c>
      <c r="F53" s="1" t="str">
        <f ca="1">IFERROR(__xludf.DUMMYFUNCTION("IFERROR(FILTER('Tag Library'!$Q$14:$Q$736, LEFT('Tag Library'!$P$14:$P$736, LEN(F$2))=F$2, RIGHT('Tag Library'!$P$14:$P$736, LEN($A53))=$A53), """")"),"")</f>
        <v/>
      </c>
      <c r="G53" s="1" t="str">
        <f ca="1">IFERROR(__xludf.DUMMYFUNCTION("IFERROR(FILTER('Tag Library'!$Q$14:$Q$736, LEFT('Tag Library'!$P$14:$P$736, LEN(G$2))=G$2, RIGHT('Tag Library'!$P$14:$P$736, LEN($A53))=$A53), """")"),"")</f>
        <v/>
      </c>
      <c r="H53" s="1" t="str">
        <f ca="1">IFERROR(__xludf.DUMMYFUNCTION("IFERROR(FILTER('Tag Library'!$Q$14:$Q$736, LEFT('Tag Library'!$P$14:$P$736, LEN(H$2))=H$2, RIGHT('Tag Library'!$P$14:$P$736, LEN($A53))=$A53), """")"),"")</f>
        <v/>
      </c>
      <c r="I53" s="1" t="str">
        <f ca="1">IFERROR(__xludf.DUMMYFUNCTION("IFERROR(FILTER('Tag Library'!$Q$14:$Q$736, LEFT('Tag Library'!$P$14:$P$736, LEN(I$2))=I$2, RIGHT('Tag Library'!$P$14:$P$736, LEN($A53))=$A53), """")"),"")</f>
        <v/>
      </c>
      <c r="J53" s="1" t="str">
        <f ca="1">IFERROR(__xludf.DUMMYFUNCTION("IFERROR(FILTER('Tag Library'!$Q$14:$Q$736, LEFT('Tag Library'!$P$14:$P$736, LEN(J$2))=J$2, RIGHT('Tag Library'!$P$14:$P$736, LEN($A53))=$A53), """")"),"")</f>
        <v/>
      </c>
      <c r="K53" s="1" t="str">
        <f ca="1">IFERROR(__xludf.DUMMYFUNCTION("IFERROR(FILTER('Tag Library'!$Q$14:$Q$736, LEFT('Tag Library'!$P$14:$P$736, LEN(K$2))=K$2, RIGHT('Tag Library'!$P$14:$P$736, LEN($A53))=$A53), """")"),"")</f>
        <v/>
      </c>
      <c r="L53" s="1" t="str">
        <f ca="1">IFERROR(__xludf.DUMMYFUNCTION("IFERROR(FILTER('Tag Library'!$Q$14:$Q$736, LEFT('Tag Library'!$P$14:$P$736, LEN(L$2))=L$2, RIGHT('Tag Library'!$P$14:$P$736, LEN($A53))=$A53), """")"),"")</f>
        <v/>
      </c>
      <c r="M53" s="1" t="str">
        <f ca="1">IFERROR(__xludf.DUMMYFUNCTION("IFERROR(FILTER('Tag Library'!$Q$14:$Q$736, LEFT('Tag Library'!$P$14:$P$736, LEN(M$2))=M$2, RIGHT('Tag Library'!$P$14:$P$736, LEN($A53))=$A53), """")"),"")</f>
        <v/>
      </c>
      <c r="N53" s="1" t="str">
        <f ca="1">IFERROR(__xludf.DUMMYFUNCTION("IFERROR(FILTER('Tag Library'!$Q$14:$Q$736, LEFT('Tag Library'!$P$14:$P$736, LEN(N$2))=N$2, RIGHT('Tag Library'!$P$14:$P$736, LEN($A53))=$A53), """")"),"")</f>
        <v/>
      </c>
      <c r="O53" s="1" t="str">
        <f ca="1">IFERROR(__xludf.DUMMYFUNCTION("IFERROR(FILTER('Tag Library'!$Q$14:$Q$736, LEFT('Tag Library'!$P$14:$P$736, LEN(O$2))=O$2, RIGHT('Tag Library'!$P$14:$P$736, LEN($A53))=$A53), """")"),"")</f>
        <v/>
      </c>
      <c r="P53" s="1" t="str">
        <f ca="1">IFERROR(__xludf.DUMMYFUNCTION("IFERROR(FILTER('Tag Library'!$Q$14:$Q$736, LEFT('Tag Library'!$P$14:$P$736, LEN(P$2))=P$2, RIGHT('Tag Library'!$P$14:$P$736, LEN($A53))=$A53), """")"),"")</f>
        <v/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IFERROR(__xludf.DUMMYFUNCTION("IFERROR(FILTER('Tag Library'!$Q$14:$Q$736, LEFT('Tag Library'!$P$14:$P$736, LEN(B$2))=B$2, RIGHT('Tag Library'!$P$14:$P$736, LEN($A54))=$A54), """")"),"")</f>
        <v/>
      </c>
      <c r="C54" s="1" t="str">
        <f ca="1">IFERROR(__xludf.DUMMYFUNCTION("IFERROR(FILTER('Tag Library'!$Q$14:$Q$736, LEFT('Tag Library'!$P$14:$P$736, LEN(C$2))=C$2, RIGHT('Tag Library'!$P$14:$P$736, LEN($A54))=$A54), """")"),"")</f>
        <v/>
      </c>
      <c r="D54" s="1" t="str">
        <f ca="1">IFERROR(__xludf.DUMMYFUNCTION("IFERROR(FILTER('Tag Library'!$Q$14:$Q$736, LEFT('Tag Library'!$P$14:$P$736, LEN(D$2))=D$2, RIGHT('Tag Library'!$P$14:$P$736, LEN($A54))=$A54), """")"),"")</f>
        <v/>
      </c>
      <c r="E54" s="1" t="str">
        <f ca="1">IFERROR(__xludf.DUMMYFUNCTION("IFERROR(FILTER('Tag Library'!$Q$14:$Q$736, LEFT('Tag Library'!$P$14:$P$736, LEN(E$2))=E$2, RIGHT('Tag Library'!$P$14:$P$736, LEN($A54))=$A54), """")"),"")</f>
        <v/>
      </c>
      <c r="F54" s="1" t="str">
        <f ca="1">IFERROR(__xludf.DUMMYFUNCTION("IFERROR(FILTER('Tag Library'!$Q$14:$Q$736, LEFT('Tag Library'!$P$14:$P$736, LEN(F$2))=F$2, RIGHT('Tag Library'!$P$14:$P$736, LEN($A54))=$A54), """")"),"")</f>
        <v/>
      </c>
      <c r="G54" s="1" t="str">
        <f ca="1">IFERROR(__xludf.DUMMYFUNCTION("IFERROR(FILTER('Tag Library'!$Q$14:$Q$736, LEFT('Tag Library'!$P$14:$P$736, LEN(G$2))=G$2, RIGHT('Tag Library'!$P$14:$P$736, LEN($A54))=$A54), """")"),"")</f>
        <v/>
      </c>
      <c r="H54" s="1" t="str">
        <f ca="1">IFERROR(__xludf.DUMMYFUNCTION("IFERROR(FILTER('Tag Library'!$Q$14:$Q$736, LEFT('Tag Library'!$P$14:$P$736, LEN(H$2))=H$2, RIGHT('Tag Library'!$P$14:$P$736, LEN($A54))=$A54), """")"),"")</f>
        <v/>
      </c>
      <c r="I54" s="1" t="str">
        <f ca="1">IFERROR(__xludf.DUMMYFUNCTION("IFERROR(FILTER('Tag Library'!$Q$14:$Q$736, LEFT('Tag Library'!$P$14:$P$736, LEN(I$2))=I$2, RIGHT('Tag Library'!$P$14:$P$736, LEN($A54))=$A54), """")"),"")</f>
        <v/>
      </c>
      <c r="J54" s="1" t="str">
        <f ca="1">IFERROR(__xludf.DUMMYFUNCTION("IFERROR(FILTER('Tag Library'!$Q$14:$Q$736, LEFT('Tag Library'!$P$14:$P$736, LEN(J$2))=J$2, RIGHT('Tag Library'!$P$14:$P$736, LEN($A54))=$A54), """")"),"")</f>
        <v/>
      </c>
      <c r="K54" s="1" t="str">
        <f ca="1">IFERROR(__xludf.DUMMYFUNCTION("IFERROR(FILTER('Tag Library'!$Q$14:$Q$736, LEFT('Tag Library'!$P$14:$P$736, LEN(K$2))=K$2, RIGHT('Tag Library'!$P$14:$P$736, LEN($A54))=$A54), """")"),"")</f>
        <v/>
      </c>
      <c r="L54" s="1" t="str">
        <f ca="1">IFERROR(__xludf.DUMMYFUNCTION("IFERROR(FILTER('Tag Library'!$Q$14:$Q$736, LEFT('Tag Library'!$P$14:$P$736, LEN(L$2))=L$2, RIGHT('Tag Library'!$P$14:$P$736, LEN($A54))=$A54), """")"),"")</f>
        <v/>
      </c>
      <c r="M54" s="1" t="str">
        <f ca="1">IFERROR(__xludf.DUMMYFUNCTION("IFERROR(FILTER('Tag Library'!$Q$14:$Q$736, LEFT('Tag Library'!$P$14:$P$736, LEN(M$2))=M$2, RIGHT('Tag Library'!$P$14:$P$736, LEN($A54))=$A54), """")"),"")</f>
        <v/>
      </c>
      <c r="N54" s="1" t="str">
        <f ca="1">IFERROR(__xludf.DUMMYFUNCTION("IFERROR(FILTER('Tag Library'!$Q$14:$Q$736, LEFT('Tag Library'!$P$14:$P$736, LEN(N$2))=N$2, RIGHT('Tag Library'!$P$14:$P$736, LEN($A54))=$A54), """")"),"")</f>
        <v/>
      </c>
      <c r="O54" s="1" t="str">
        <f ca="1">IFERROR(__xludf.DUMMYFUNCTION("IFERROR(FILTER('Tag Library'!$Q$14:$Q$736, LEFT('Tag Library'!$P$14:$P$736, LEN(O$2))=O$2, RIGHT('Tag Library'!$P$14:$P$736, LEN($A54))=$A54), """")"),"")</f>
        <v/>
      </c>
      <c r="P54" s="1" t="str">
        <f ca="1">IFERROR(__xludf.DUMMYFUNCTION("IFERROR(FILTER('Tag Library'!$Q$14:$Q$736, LEFT('Tag Library'!$P$14:$P$736, LEN(P$2))=P$2, RIGHT('Tag Library'!$P$14:$P$736, LEN($A54))=$A54), """")"),"")</f>
        <v/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IFERROR(__xludf.DUMMYFUNCTION("IFERROR(FILTER('Tag Library'!$Q$14:$Q$736, LEFT('Tag Library'!$P$14:$P$736, LEN(B$2))=B$2, RIGHT('Tag Library'!$P$14:$P$736, LEN($A55))=$A55), """")"),"")</f>
        <v/>
      </c>
      <c r="C55" s="1" t="str">
        <f ca="1">IFERROR(__xludf.DUMMYFUNCTION("IFERROR(FILTER('Tag Library'!$Q$14:$Q$736, LEFT('Tag Library'!$P$14:$P$736, LEN(C$2))=C$2, RIGHT('Tag Library'!$P$14:$P$736, LEN($A55))=$A55), """")"),"")</f>
        <v/>
      </c>
      <c r="D55" s="1" t="str">
        <f ca="1">IFERROR(__xludf.DUMMYFUNCTION("IFERROR(FILTER('Tag Library'!$Q$14:$Q$736, LEFT('Tag Library'!$P$14:$P$736, LEN(D$2))=D$2, RIGHT('Tag Library'!$P$14:$P$736, LEN($A55))=$A55), """")"),"")</f>
        <v/>
      </c>
      <c r="E55" s="1" t="str">
        <f ca="1">IFERROR(__xludf.DUMMYFUNCTION("IFERROR(FILTER('Tag Library'!$Q$14:$Q$736, LEFT('Tag Library'!$P$14:$P$736, LEN(E$2))=E$2, RIGHT('Tag Library'!$P$14:$P$736, LEN($A55))=$A55), """")"),"")</f>
        <v/>
      </c>
      <c r="F55" s="1" t="str">
        <f ca="1">IFERROR(__xludf.DUMMYFUNCTION("IFERROR(FILTER('Tag Library'!$Q$14:$Q$736, LEFT('Tag Library'!$P$14:$P$736, LEN(F$2))=F$2, RIGHT('Tag Library'!$P$14:$P$736, LEN($A55))=$A55), """")"),"")</f>
        <v/>
      </c>
      <c r="G55" s="1" t="str">
        <f ca="1">IFERROR(__xludf.DUMMYFUNCTION("IFERROR(FILTER('Tag Library'!$Q$14:$Q$736, LEFT('Tag Library'!$P$14:$P$736, LEN(G$2))=G$2, RIGHT('Tag Library'!$P$14:$P$736, LEN($A55))=$A55), """")"),"")</f>
        <v/>
      </c>
      <c r="H55" s="1" t="str">
        <f ca="1">IFERROR(__xludf.DUMMYFUNCTION("IFERROR(FILTER('Tag Library'!$Q$14:$Q$736, LEFT('Tag Library'!$P$14:$P$736, LEN(H$2))=H$2, RIGHT('Tag Library'!$P$14:$P$736, LEN($A55))=$A55), """")"),"")</f>
        <v/>
      </c>
      <c r="I55" s="1" t="str">
        <f ca="1">IFERROR(__xludf.DUMMYFUNCTION("IFERROR(FILTER('Tag Library'!$Q$14:$Q$736, LEFT('Tag Library'!$P$14:$P$736, LEN(I$2))=I$2, RIGHT('Tag Library'!$P$14:$P$736, LEN($A55))=$A55), """")"),"")</f>
        <v/>
      </c>
      <c r="J55" s="1" t="str">
        <f ca="1">IFERROR(__xludf.DUMMYFUNCTION("IFERROR(FILTER('Tag Library'!$Q$14:$Q$736, LEFT('Tag Library'!$P$14:$P$736, LEN(J$2))=J$2, RIGHT('Tag Library'!$P$14:$P$736, LEN($A55))=$A55), """")"),"")</f>
        <v/>
      </c>
      <c r="K55" s="1" t="str">
        <f ca="1">IFERROR(__xludf.DUMMYFUNCTION("IFERROR(FILTER('Tag Library'!$Q$14:$Q$736, LEFT('Tag Library'!$P$14:$P$736, LEN(K$2))=K$2, RIGHT('Tag Library'!$P$14:$P$736, LEN($A55))=$A55), """")"),"")</f>
        <v/>
      </c>
      <c r="L55" s="1" t="str">
        <f ca="1">IFERROR(__xludf.DUMMYFUNCTION("IFERROR(FILTER('Tag Library'!$Q$14:$Q$736, LEFT('Tag Library'!$P$14:$P$736, LEN(L$2))=L$2, RIGHT('Tag Library'!$P$14:$P$736, LEN($A55))=$A55), """")"),"")</f>
        <v/>
      </c>
      <c r="M55" s="1" t="str">
        <f ca="1">IFERROR(__xludf.DUMMYFUNCTION("IFERROR(FILTER('Tag Library'!$Q$14:$Q$736, LEFT('Tag Library'!$P$14:$P$736, LEN(M$2))=M$2, RIGHT('Tag Library'!$P$14:$P$736, LEN($A55))=$A55), """")"),"")</f>
        <v/>
      </c>
      <c r="N55" s="1" t="str">
        <f ca="1">IFERROR(__xludf.DUMMYFUNCTION("IFERROR(FILTER('Tag Library'!$Q$14:$Q$736, LEFT('Tag Library'!$P$14:$P$736, LEN(N$2))=N$2, RIGHT('Tag Library'!$P$14:$P$736, LEN($A55))=$A55), """")"),"")</f>
        <v/>
      </c>
      <c r="O55" s="1" t="str">
        <f ca="1">IFERROR(__xludf.DUMMYFUNCTION("IFERROR(FILTER('Tag Library'!$Q$14:$Q$736, LEFT('Tag Library'!$P$14:$P$736, LEN(O$2))=O$2, RIGHT('Tag Library'!$P$14:$P$736, LEN($A55))=$A55), """")"),"")</f>
        <v/>
      </c>
      <c r="P55" s="1" t="str">
        <f ca="1">IFERROR(__xludf.DUMMYFUNCTION("IFERROR(FILTER('Tag Library'!$Q$14:$Q$736, LEFT('Tag Library'!$P$14:$P$736, LEN(P$2))=P$2, RIGHT('Tag Library'!$P$14:$P$736, LEN($A55))=$A55), """")"),"")</f>
        <v/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IFERROR(__xludf.DUMMYFUNCTION("IFERROR(FILTER('Tag Library'!$Q$14:$Q$736, LEFT('Tag Library'!$P$14:$P$736, LEN(B$2))=B$2, RIGHT('Tag Library'!$P$14:$P$736, LEN($A56))=$A56), """")"),"")</f>
        <v/>
      </c>
      <c r="C56" s="1" t="str">
        <f ca="1">IFERROR(__xludf.DUMMYFUNCTION("IFERROR(FILTER('Tag Library'!$Q$14:$Q$736, LEFT('Tag Library'!$P$14:$P$736, LEN(C$2))=C$2, RIGHT('Tag Library'!$P$14:$P$736, LEN($A56))=$A56), """")"),"")</f>
        <v/>
      </c>
      <c r="D56" s="1" t="str">
        <f ca="1">IFERROR(__xludf.DUMMYFUNCTION("IFERROR(FILTER('Tag Library'!$Q$14:$Q$736, LEFT('Tag Library'!$P$14:$P$736, LEN(D$2))=D$2, RIGHT('Tag Library'!$P$14:$P$736, LEN($A56))=$A56), """")"),"")</f>
        <v/>
      </c>
      <c r="E56" s="1" t="str">
        <f ca="1">IFERROR(__xludf.DUMMYFUNCTION("IFERROR(FILTER('Tag Library'!$Q$14:$Q$736, LEFT('Tag Library'!$P$14:$P$736, LEN(E$2))=E$2, RIGHT('Tag Library'!$P$14:$P$736, LEN($A56))=$A56), """")"),"")</f>
        <v/>
      </c>
      <c r="F56" s="1" t="str">
        <f ca="1">IFERROR(__xludf.DUMMYFUNCTION("IFERROR(FILTER('Tag Library'!$Q$14:$Q$736, LEFT('Tag Library'!$P$14:$P$736, LEN(F$2))=F$2, RIGHT('Tag Library'!$P$14:$P$736, LEN($A56))=$A56), """")"),"")</f>
        <v/>
      </c>
      <c r="G56" s="1" t="str">
        <f ca="1">IFERROR(__xludf.DUMMYFUNCTION("IFERROR(FILTER('Tag Library'!$Q$14:$Q$736, LEFT('Tag Library'!$P$14:$P$736, LEN(G$2))=G$2, RIGHT('Tag Library'!$P$14:$P$736, LEN($A56))=$A56), """")"),"")</f>
        <v/>
      </c>
      <c r="H56" s="1" t="str">
        <f ca="1">IFERROR(__xludf.DUMMYFUNCTION("IFERROR(FILTER('Tag Library'!$Q$14:$Q$736, LEFT('Tag Library'!$P$14:$P$736, LEN(H$2))=H$2, RIGHT('Tag Library'!$P$14:$P$736, LEN($A56))=$A56), """")"),"")</f>
        <v/>
      </c>
      <c r="I56" s="1" t="str">
        <f ca="1">IFERROR(__xludf.DUMMYFUNCTION("IFERROR(FILTER('Tag Library'!$Q$14:$Q$736, LEFT('Tag Library'!$P$14:$P$736, LEN(I$2))=I$2, RIGHT('Tag Library'!$P$14:$P$736, LEN($A56))=$A56), """")"),"")</f>
        <v/>
      </c>
      <c r="J56" s="1" t="str">
        <f ca="1">IFERROR(__xludf.DUMMYFUNCTION("IFERROR(FILTER('Tag Library'!$Q$14:$Q$736, LEFT('Tag Library'!$P$14:$P$736, LEN(J$2))=J$2, RIGHT('Tag Library'!$P$14:$P$736, LEN($A56))=$A56), """")"),"")</f>
        <v/>
      </c>
      <c r="K56" s="1" t="str">
        <f ca="1">IFERROR(__xludf.DUMMYFUNCTION("IFERROR(FILTER('Tag Library'!$Q$14:$Q$736, LEFT('Tag Library'!$P$14:$P$736, LEN(K$2))=K$2, RIGHT('Tag Library'!$P$14:$P$736, LEN($A56))=$A56), """")"),"")</f>
        <v/>
      </c>
      <c r="L56" s="1" t="str">
        <f ca="1">IFERROR(__xludf.DUMMYFUNCTION("IFERROR(FILTER('Tag Library'!$Q$14:$Q$736, LEFT('Tag Library'!$P$14:$P$736, LEN(L$2))=L$2, RIGHT('Tag Library'!$P$14:$P$736, LEN($A56))=$A56), """")"),"")</f>
        <v/>
      </c>
      <c r="M56" s="1" t="str">
        <f ca="1">IFERROR(__xludf.DUMMYFUNCTION("IFERROR(FILTER('Tag Library'!$Q$14:$Q$736, LEFT('Tag Library'!$P$14:$P$736, LEN(M$2))=M$2, RIGHT('Tag Library'!$P$14:$P$736, LEN($A56))=$A56), """")"),"")</f>
        <v/>
      </c>
      <c r="N56" s="1" t="str">
        <f ca="1">IFERROR(__xludf.DUMMYFUNCTION("IFERROR(FILTER('Tag Library'!$Q$14:$Q$736, LEFT('Tag Library'!$P$14:$P$736, LEN(N$2))=N$2, RIGHT('Tag Library'!$P$14:$P$736, LEN($A56))=$A56), """")"),"")</f>
        <v/>
      </c>
      <c r="O56" s="1" t="str">
        <f ca="1">IFERROR(__xludf.DUMMYFUNCTION("IFERROR(FILTER('Tag Library'!$Q$14:$Q$736, LEFT('Tag Library'!$P$14:$P$736, LEN(O$2))=O$2, RIGHT('Tag Library'!$P$14:$P$736, LEN($A56))=$A56), """")"),"")</f>
        <v/>
      </c>
      <c r="P56" s="1" t="str">
        <f ca="1">IFERROR(__xludf.DUMMYFUNCTION("IFERROR(FILTER('Tag Library'!$Q$14:$Q$736, LEFT('Tag Library'!$P$14:$P$736, LEN(P$2))=P$2, RIGHT('Tag Library'!$P$14:$P$736, LEN($A56))=$A56), """")"),"")</f>
        <v/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IFERROR(__xludf.DUMMYFUNCTION("IFERROR(FILTER('Tag Library'!$Q$14:$Q$736, LEFT('Tag Library'!$P$14:$P$736, LEN(B$2))=B$2, RIGHT('Tag Library'!$P$14:$P$736, LEN($A57))=$A57), """")"),"")</f>
        <v/>
      </c>
      <c r="C57" s="1" t="str">
        <f ca="1">IFERROR(__xludf.DUMMYFUNCTION("IFERROR(FILTER('Tag Library'!$Q$14:$Q$736, LEFT('Tag Library'!$P$14:$P$736, LEN(C$2))=C$2, RIGHT('Tag Library'!$P$14:$P$736, LEN($A57))=$A57), """")"),"")</f>
        <v/>
      </c>
      <c r="D57" s="1" t="str">
        <f ca="1">IFERROR(__xludf.DUMMYFUNCTION("IFERROR(FILTER('Tag Library'!$Q$14:$Q$736, LEFT('Tag Library'!$P$14:$P$736, LEN(D$2))=D$2, RIGHT('Tag Library'!$P$14:$P$736, LEN($A57))=$A57), """")"),"")</f>
        <v/>
      </c>
      <c r="E57" s="1" t="str">
        <f ca="1">IFERROR(__xludf.DUMMYFUNCTION("IFERROR(FILTER('Tag Library'!$Q$14:$Q$736, LEFT('Tag Library'!$P$14:$P$736, LEN(E$2))=E$2, RIGHT('Tag Library'!$P$14:$P$736, LEN($A57))=$A57), """")"),"")</f>
        <v/>
      </c>
      <c r="F57" s="1" t="str">
        <f ca="1">IFERROR(__xludf.DUMMYFUNCTION("IFERROR(FILTER('Tag Library'!$Q$14:$Q$736, LEFT('Tag Library'!$P$14:$P$736, LEN(F$2))=F$2, RIGHT('Tag Library'!$P$14:$P$736, LEN($A57))=$A57), """")"),"")</f>
        <v/>
      </c>
      <c r="G57" s="1" t="str">
        <f ca="1">IFERROR(__xludf.DUMMYFUNCTION("IFERROR(FILTER('Tag Library'!$Q$14:$Q$736, LEFT('Tag Library'!$P$14:$P$736, LEN(G$2))=G$2, RIGHT('Tag Library'!$P$14:$P$736, LEN($A57))=$A57), """")"),"")</f>
        <v/>
      </c>
      <c r="H57" s="1" t="str">
        <f ca="1">IFERROR(__xludf.DUMMYFUNCTION("IFERROR(FILTER('Tag Library'!$Q$14:$Q$736, LEFT('Tag Library'!$P$14:$P$736, LEN(H$2))=H$2, RIGHT('Tag Library'!$P$14:$P$736, LEN($A57))=$A57), """")"),"")</f>
        <v/>
      </c>
      <c r="I57" s="1" t="str">
        <f ca="1">IFERROR(__xludf.DUMMYFUNCTION("IFERROR(FILTER('Tag Library'!$Q$14:$Q$736, LEFT('Tag Library'!$P$14:$P$736, LEN(I$2))=I$2, RIGHT('Tag Library'!$P$14:$P$736, LEN($A57))=$A57), """")"),"")</f>
        <v/>
      </c>
      <c r="J57" s="1" t="str">
        <f ca="1">IFERROR(__xludf.DUMMYFUNCTION("IFERROR(FILTER('Tag Library'!$Q$14:$Q$736, LEFT('Tag Library'!$P$14:$P$736, LEN(J$2))=J$2, RIGHT('Tag Library'!$P$14:$P$736, LEN($A57))=$A57), """")"),"")</f>
        <v/>
      </c>
      <c r="K57" s="1" t="str">
        <f ca="1">IFERROR(__xludf.DUMMYFUNCTION("IFERROR(FILTER('Tag Library'!$Q$14:$Q$736, LEFT('Tag Library'!$P$14:$P$736, LEN(K$2))=K$2, RIGHT('Tag Library'!$P$14:$P$736, LEN($A57))=$A57), """")"),"")</f>
        <v/>
      </c>
      <c r="L57" s="1" t="str">
        <f ca="1">IFERROR(__xludf.DUMMYFUNCTION("IFERROR(FILTER('Tag Library'!$Q$14:$Q$736, LEFT('Tag Library'!$P$14:$P$736, LEN(L$2))=L$2, RIGHT('Tag Library'!$P$14:$P$736, LEN($A57))=$A57), """")"),"")</f>
        <v/>
      </c>
      <c r="M57" s="1" t="str">
        <f ca="1">IFERROR(__xludf.DUMMYFUNCTION("IFERROR(FILTER('Tag Library'!$Q$14:$Q$736, LEFT('Tag Library'!$P$14:$P$736, LEN(M$2))=M$2, RIGHT('Tag Library'!$P$14:$P$736, LEN($A57))=$A57), """")"),"")</f>
        <v/>
      </c>
      <c r="N57" s="1" t="str">
        <f ca="1">IFERROR(__xludf.DUMMYFUNCTION("IFERROR(FILTER('Tag Library'!$Q$14:$Q$736, LEFT('Tag Library'!$P$14:$P$736, LEN(N$2))=N$2, RIGHT('Tag Library'!$P$14:$P$736, LEN($A57))=$A57), """")"),"")</f>
        <v/>
      </c>
      <c r="O57" s="1" t="str">
        <f ca="1">IFERROR(__xludf.DUMMYFUNCTION("IFERROR(FILTER('Tag Library'!$Q$14:$Q$736, LEFT('Tag Library'!$P$14:$P$736, LEN(O$2))=O$2, RIGHT('Tag Library'!$P$14:$P$736, LEN($A57))=$A57), """")"),"")</f>
        <v/>
      </c>
      <c r="P57" s="1" t="str">
        <f ca="1">IFERROR(__xludf.DUMMYFUNCTION("IFERROR(FILTER('Tag Library'!$Q$14:$Q$736, LEFT('Tag Library'!$P$14:$P$736, LEN(P$2))=P$2, RIGHT('Tag Library'!$P$14:$P$736, LEN($A57))=$A57), """")"),"")</f>
        <v/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IFERROR(__xludf.DUMMYFUNCTION("IFERROR(FILTER('Tag Library'!$Q$14:$Q$736, LEFT('Tag Library'!$P$14:$P$736, LEN(B$2))=B$2, RIGHT('Tag Library'!$P$14:$P$736, LEN($A58))=$A58), """")"),"")</f>
        <v/>
      </c>
      <c r="C58" s="1" t="str">
        <f ca="1">IFERROR(__xludf.DUMMYFUNCTION("IFERROR(FILTER('Tag Library'!$Q$14:$Q$736, LEFT('Tag Library'!$P$14:$P$736, LEN(C$2))=C$2, RIGHT('Tag Library'!$P$14:$P$736, LEN($A58))=$A58), """")"),"")</f>
        <v/>
      </c>
      <c r="D58" s="1" t="str">
        <f ca="1">IFERROR(__xludf.DUMMYFUNCTION("IFERROR(FILTER('Tag Library'!$Q$14:$Q$736, LEFT('Tag Library'!$P$14:$P$736, LEN(D$2))=D$2, RIGHT('Tag Library'!$P$14:$P$736, LEN($A58))=$A58), """")"),"")</f>
        <v/>
      </c>
      <c r="E58" s="1" t="str">
        <f ca="1">IFERROR(__xludf.DUMMYFUNCTION("IFERROR(FILTER('Tag Library'!$Q$14:$Q$736, LEFT('Tag Library'!$P$14:$P$736, LEN(E$2))=E$2, RIGHT('Tag Library'!$P$14:$P$736, LEN($A58))=$A58), """")"),"")</f>
        <v/>
      </c>
      <c r="F58" s="1" t="str">
        <f ca="1">IFERROR(__xludf.DUMMYFUNCTION("IFERROR(FILTER('Tag Library'!$Q$14:$Q$736, LEFT('Tag Library'!$P$14:$P$736, LEN(F$2))=F$2, RIGHT('Tag Library'!$P$14:$P$736, LEN($A58))=$A58), """")"),"")</f>
        <v/>
      </c>
      <c r="G58" s="1" t="str">
        <f ca="1">IFERROR(__xludf.DUMMYFUNCTION("IFERROR(FILTER('Tag Library'!$Q$14:$Q$736, LEFT('Tag Library'!$P$14:$P$736, LEN(G$2))=G$2, RIGHT('Tag Library'!$P$14:$P$736, LEN($A58))=$A58), """")"),"")</f>
        <v/>
      </c>
      <c r="H58" s="1" t="str">
        <f ca="1">IFERROR(__xludf.DUMMYFUNCTION("IFERROR(FILTER('Tag Library'!$Q$14:$Q$736, LEFT('Tag Library'!$P$14:$P$736, LEN(H$2))=H$2, RIGHT('Tag Library'!$P$14:$P$736, LEN($A58))=$A58), """")"),"")</f>
        <v/>
      </c>
      <c r="I58" s="1" t="str">
        <f ca="1">IFERROR(__xludf.DUMMYFUNCTION("IFERROR(FILTER('Tag Library'!$Q$14:$Q$736, LEFT('Tag Library'!$P$14:$P$736, LEN(I$2))=I$2, RIGHT('Tag Library'!$P$14:$P$736, LEN($A58))=$A58), """")"),"")</f>
        <v/>
      </c>
      <c r="J58" s="1" t="str">
        <f ca="1">IFERROR(__xludf.DUMMYFUNCTION("IFERROR(FILTER('Tag Library'!$Q$14:$Q$736, LEFT('Tag Library'!$P$14:$P$736, LEN(J$2))=J$2, RIGHT('Tag Library'!$P$14:$P$736, LEN($A58))=$A58), """")"),"")</f>
        <v/>
      </c>
      <c r="K58" s="1" t="str">
        <f ca="1">IFERROR(__xludf.DUMMYFUNCTION("IFERROR(FILTER('Tag Library'!$Q$14:$Q$736, LEFT('Tag Library'!$P$14:$P$736, LEN(K$2))=K$2, RIGHT('Tag Library'!$P$14:$P$736, LEN($A58))=$A58), """")"),"")</f>
        <v/>
      </c>
      <c r="L58" s="1" t="str">
        <f ca="1">IFERROR(__xludf.DUMMYFUNCTION("IFERROR(FILTER('Tag Library'!$Q$14:$Q$736, LEFT('Tag Library'!$P$14:$P$736, LEN(L$2))=L$2, RIGHT('Tag Library'!$P$14:$P$736, LEN($A58))=$A58), """")"),"")</f>
        <v/>
      </c>
      <c r="M58" s="1" t="str">
        <f ca="1">IFERROR(__xludf.DUMMYFUNCTION("IFERROR(FILTER('Tag Library'!$Q$14:$Q$736, LEFT('Tag Library'!$P$14:$P$736, LEN(M$2))=M$2, RIGHT('Tag Library'!$P$14:$P$736, LEN($A58))=$A58), """")"),"")</f>
        <v/>
      </c>
      <c r="N58" s="1" t="str">
        <f ca="1">IFERROR(__xludf.DUMMYFUNCTION("IFERROR(FILTER('Tag Library'!$Q$14:$Q$736, LEFT('Tag Library'!$P$14:$P$736, LEN(N$2))=N$2, RIGHT('Tag Library'!$P$14:$P$736, LEN($A58))=$A58), """")"),"")</f>
        <v/>
      </c>
      <c r="O58" s="1" t="str">
        <f ca="1">IFERROR(__xludf.DUMMYFUNCTION("IFERROR(FILTER('Tag Library'!$Q$14:$Q$736, LEFT('Tag Library'!$P$14:$P$736, LEN(O$2))=O$2, RIGHT('Tag Library'!$P$14:$P$736, LEN($A58))=$A58), """")"),"")</f>
        <v/>
      </c>
      <c r="P58" s="1" t="str">
        <f ca="1">IFERROR(__xludf.DUMMYFUNCTION("IFERROR(FILTER('Tag Library'!$Q$14:$Q$736, LEFT('Tag Library'!$P$14:$P$736, LEN(P$2))=P$2, RIGHT('Tag Library'!$P$14:$P$736, LEN($A58))=$A58), """")"),"")</f>
        <v/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IFERROR(__xludf.DUMMYFUNCTION("IFERROR(FILTER('Tag Library'!$Q$14:$Q$736, LEFT('Tag Library'!$P$14:$P$736, LEN(B$2))=B$2, RIGHT('Tag Library'!$P$14:$P$736, LEN($A59))=$A59), """")"),"")</f>
        <v/>
      </c>
      <c r="C59" s="1" t="str">
        <f ca="1">IFERROR(__xludf.DUMMYFUNCTION("IFERROR(FILTER('Tag Library'!$Q$14:$Q$736, LEFT('Tag Library'!$P$14:$P$736, LEN(C$2))=C$2, RIGHT('Tag Library'!$P$14:$P$736, LEN($A59))=$A59), """")"),"")</f>
        <v/>
      </c>
      <c r="D59" s="1" t="str">
        <f ca="1">IFERROR(__xludf.DUMMYFUNCTION("IFERROR(FILTER('Tag Library'!$Q$14:$Q$736, LEFT('Tag Library'!$P$14:$P$736, LEN(D$2))=D$2, RIGHT('Tag Library'!$P$14:$P$736, LEN($A59))=$A59), """")"),"")</f>
        <v/>
      </c>
      <c r="E59" s="1" t="str">
        <f ca="1">IFERROR(__xludf.DUMMYFUNCTION("IFERROR(FILTER('Tag Library'!$Q$14:$Q$736, LEFT('Tag Library'!$P$14:$P$736, LEN(E$2))=E$2, RIGHT('Tag Library'!$P$14:$P$736, LEN($A59))=$A59), """")"),"")</f>
        <v/>
      </c>
      <c r="F59" s="1" t="str">
        <f ca="1">IFERROR(__xludf.DUMMYFUNCTION("IFERROR(FILTER('Tag Library'!$Q$14:$Q$736, LEFT('Tag Library'!$P$14:$P$736, LEN(F$2))=F$2, RIGHT('Tag Library'!$P$14:$P$736, LEN($A59))=$A59), """")"),"")</f>
        <v/>
      </c>
      <c r="G59" s="1" t="str">
        <f ca="1">IFERROR(__xludf.DUMMYFUNCTION("IFERROR(FILTER('Tag Library'!$Q$14:$Q$736, LEFT('Tag Library'!$P$14:$P$736, LEN(G$2))=G$2, RIGHT('Tag Library'!$P$14:$P$736, LEN($A59))=$A59), """")"),"")</f>
        <v/>
      </c>
      <c r="H59" s="1" t="str">
        <f ca="1">IFERROR(__xludf.DUMMYFUNCTION("IFERROR(FILTER('Tag Library'!$Q$14:$Q$736, LEFT('Tag Library'!$P$14:$P$736, LEN(H$2))=H$2, RIGHT('Tag Library'!$P$14:$P$736, LEN($A59))=$A59), """")"),"")</f>
        <v/>
      </c>
      <c r="I59" s="1" t="str">
        <f ca="1">IFERROR(__xludf.DUMMYFUNCTION("IFERROR(FILTER('Tag Library'!$Q$14:$Q$736, LEFT('Tag Library'!$P$14:$P$736, LEN(I$2))=I$2, RIGHT('Tag Library'!$P$14:$P$736, LEN($A59))=$A59), """")"),"")</f>
        <v/>
      </c>
      <c r="J59" s="1" t="str">
        <f ca="1">IFERROR(__xludf.DUMMYFUNCTION("IFERROR(FILTER('Tag Library'!$Q$14:$Q$736, LEFT('Tag Library'!$P$14:$P$736, LEN(J$2))=J$2, RIGHT('Tag Library'!$P$14:$P$736, LEN($A59))=$A59), """")"),"")</f>
        <v/>
      </c>
      <c r="K59" s="1" t="str">
        <f ca="1">IFERROR(__xludf.DUMMYFUNCTION("IFERROR(FILTER('Tag Library'!$Q$14:$Q$736, LEFT('Tag Library'!$P$14:$P$736, LEN(K$2))=K$2, RIGHT('Tag Library'!$P$14:$P$736, LEN($A59))=$A59), """")"),"")</f>
        <v/>
      </c>
      <c r="L59" s="1" t="str">
        <f ca="1">IFERROR(__xludf.DUMMYFUNCTION("IFERROR(FILTER('Tag Library'!$Q$14:$Q$736, LEFT('Tag Library'!$P$14:$P$736, LEN(L$2))=L$2, RIGHT('Tag Library'!$P$14:$P$736, LEN($A59))=$A59), """")"),"")</f>
        <v/>
      </c>
      <c r="M59" s="1" t="str">
        <f ca="1">IFERROR(__xludf.DUMMYFUNCTION("IFERROR(FILTER('Tag Library'!$Q$14:$Q$736, LEFT('Tag Library'!$P$14:$P$736, LEN(M$2))=M$2, RIGHT('Tag Library'!$P$14:$P$736, LEN($A59))=$A59), """")"),"")</f>
        <v/>
      </c>
      <c r="N59" s="1" t="str">
        <f ca="1">IFERROR(__xludf.DUMMYFUNCTION("IFERROR(FILTER('Tag Library'!$Q$14:$Q$736, LEFT('Tag Library'!$P$14:$P$736, LEN(N$2))=N$2, RIGHT('Tag Library'!$P$14:$P$736, LEN($A59))=$A59), """")"),"")</f>
        <v/>
      </c>
      <c r="O59" s="1" t="str">
        <f ca="1">IFERROR(__xludf.DUMMYFUNCTION("IFERROR(FILTER('Tag Library'!$Q$14:$Q$736, LEFT('Tag Library'!$P$14:$P$736, LEN(O$2))=O$2, RIGHT('Tag Library'!$P$14:$P$736, LEN($A59))=$A59), """")"),"")</f>
        <v/>
      </c>
      <c r="P59" s="1" t="str">
        <f ca="1">IFERROR(__xludf.DUMMYFUNCTION("IFERROR(FILTER('Tag Library'!$Q$14:$Q$736, LEFT('Tag Library'!$P$14:$P$736, LEN(P$2))=P$2, RIGHT('Tag Library'!$P$14:$P$736, LEN($A59))=$A59), """")"),"")</f>
        <v/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IFERROR(__xludf.DUMMYFUNCTION("IFERROR(FILTER('Tag Library'!$Q$14:$Q$736, LEFT('Tag Library'!$P$14:$P$736, LEN(B$2))=B$2, RIGHT('Tag Library'!$P$14:$P$736, LEN($A60))=$A60), """")"),"")</f>
        <v/>
      </c>
      <c r="C60" s="1" t="str">
        <f ca="1">IFERROR(__xludf.DUMMYFUNCTION("IFERROR(FILTER('Tag Library'!$Q$14:$Q$736, LEFT('Tag Library'!$P$14:$P$736, LEN(C$2))=C$2, RIGHT('Tag Library'!$P$14:$P$736, LEN($A60))=$A60), """")"),"")</f>
        <v/>
      </c>
      <c r="D60" s="1" t="str">
        <f ca="1">IFERROR(__xludf.DUMMYFUNCTION("IFERROR(FILTER('Tag Library'!$Q$14:$Q$736, LEFT('Tag Library'!$P$14:$P$736, LEN(D$2))=D$2, RIGHT('Tag Library'!$P$14:$P$736, LEN($A60))=$A60), """")"),"")</f>
        <v/>
      </c>
      <c r="E60" s="1" t="str">
        <f ca="1">IFERROR(__xludf.DUMMYFUNCTION("IFERROR(FILTER('Tag Library'!$Q$14:$Q$736, LEFT('Tag Library'!$P$14:$P$736, LEN(E$2))=E$2, RIGHT('Tag Library'!$P$14:$P$736, LEN($A60))=$A60), """")"),"")</f>
        <v/>
      </c>
      <c r="F60" s="1" t="str">
        <f ca="1">IFERROR(__xludf.DUMMYFUNCTION("IFERROR(FILTER('Tag Library'!$Q$14:$Q$736, LEFT('Tag Library'!$P$14:$P$736, LEN(F$2))=F$2, RIGHT('Tag Library'!$P$14:$P$736, LEN($A60))=$A60), """")"),"")</f>
        <v/>
      </c>
      <c r="G60" s="1" t="str">
        <f ca="1">IFERROR(__xludf.DUMMYFUNCTION("IFERROR(FILTER('Tag Library'!$Q$14:$Q$736, LEFT('Tag Library'!$P$14:$P$736, LEN(G$2))=G$2, RIGHT('Tag Library'!$P$14:$P$736, LEN($A60))=$A60), """")"),"")</f>
        <v/>
      </c>
      <c r="H60" s="1" t="str">
        <f ca="1">IFERROR(__xludf.DUMMYFUNCTION("IFERROR(FILTER('Tag Library'!$Q$14:$Q$736, LEFT('Tag Library'!$P$14:$P$736, LEN(H$2))=H$2, RIGHT('Tag Library'!$P$14:$P$736, LEN($A60))=$A60), """")"),"")</f>
        <v/>
      </c>
      <c r="I60" s="1" t="str">
        <f ca="1">IFERROR(__xludf.DUMMYFUNCTION("IFERROR(FILTER('Tag Library'!$Q$14:$Q$736, LEFT('Tag Library'!$P$14:$P$736, LEN(I$2))=I$2, RIGHT('Tag Library'!$P$14:$P$736, LEN($A60))=$A60), """")"),"")</f>
        <v/>
      </c>
      <c r="J60" s="1" t="str">
        <f ca="1">IFERROR(__xludf.DUMMYFUNCTION("IFERROR(FILTER('Tag Library'!$Q$14:$Q$736, LEFT('Tag Library'!$P$14:$P$736, LEN(J$2))=J$2, RIGHT('Tag Library'!$P$14:$P$736, LEN($A60))=$A60), """")"),"")</f>
        <v/>
      </c>
      <c r="K60" s="1" t="str">
        <f ca="1">IFERROR(__xludf.DUMMYFUNCTION("IFERROR(FILTER('Tag Library'!$Q$14:$Q$736, LEFT('Tag Library'!$P$14:$P$736, LEN(K$2))=K$2, RIGHT('Tag Library'!$P$14:$P$736, LEN($A60))=$A60), """")"),"")</f>
        <v/>
      </c>
      <c r="L60" s="1" t="str">
        <f ca="1">IFERROR(__xludf.DUMMYFUNCTION("IFERROR(FILTER('Tag Library'!$Q$14:$Q$736, LEFT('Tag Library'!$P$14:$P$736, LEN(L$2))=L$2, RIGHT('Tag Library'!$P$14:$P$736, LEN($A60))=$A60), """")"),"")</f>
        <v/>
      </c>
      <c r="M60" s="1" t="str">
        <f ca="1">IFERROR(__xludf.DUMMYFUNCTION("IFERROR(FILTER('Tag Library'!$Q$14:$Q$736, LEFT('Tag Library'!$P$14:$P$736, LEN(M$2))=M$2, RIGHT('Tag Library'!$P$14:$P$736, LEN($A60))=$A60), """")"),"")</f>
        <v/>
      </c>
      <c r="N60" s="1" t="str">
        <f ca="1">IFERROR(__xludf.DUMMYFUNCTION("IFERROR(FILTER('Tag Library'!$Q$14:$Q$736, LEFT('Tag Library'!$P$14:$P$736, LEN(N$2))=N$2, RIGHT('Tag Library'!$P$14:$P$736, LEN($A60))=$A60), """")"),"")</f>
        <v/>
      </c>
      <c r="O60" s="1" t="str">
        <f ca="1">IFERROR(__xludf.DUMMYFUNCTION("IFERROR(FILTER('Tag Library'!$Q$14:$Q$736, LEFT('Tag Library'!$P$14:$P$736, LEN(O$2))=O$2, RIGHT('Tag Library'!$P$14:$P$736, LEN($A60))=$A60), """")"),"")</f>
        <v/>
      </c>
      <c r="P60" s="1" t="str">
        <f ca="1">IFERROR(__xludf.DUMMYFUNCTION("IFERROR(FILTER('Tag Library'!$Q$14:$Q$736, LEFT('Tag Library'!$P$14:$P$736, LEN(P$2))=P$2, RIGHT('Tag Library'!$P$14:$P$736, LEN($A60))=$A60), """")"),"")</f>
        <v/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IFERROR(__xludf.DUMMYFUNCTION("IFERROR(FILTER('Tag Library'!$Q$14:$Q$736, LEFT('Tag Library'!$P$14:$P$736, LEN(B$2))=B$2, RIGHT('Tag Library'!$P$14:$P$736, LEN($A61))=$A61), """")"),"")</f>
        <v/>
      </c>
      <c r="C61" s="1" t="str">
        <f ca="1">IFERROR(__xludf.DUMMYFUNCTION("IFERROR(FILTER('Tag Library'!$Q$14:$Q$736, LEFT('Tag Library'!$P$14:$P$736, LEN(C$2))=C$2, RIGHT('Tag Library'!$P$14:$P$736, LEN($A61))=$A61), """")"),"")</f>
        <v/>
      </c>
      <c r="D61" s="1" t="str">
        <f ca="1">IFERROR(__xludf.DUMMYFUNCTION("IFERROR(FILTER('Tag Library'!$Q$14:$Q$736, LEFT('Tag Library'!$P$14:$P$736, LEN(D$2))=D$2, RIGHT('Tag Library'!$P$14:$P$736, LEN($A61))=$A61), """")"),"")</f>
        <v/>
      </c>
      <c r="E61" s="1" t="str">
        <f ca="1">IFERROR(__xludf.DUMMYFUNCTION("IFERROR(FILTER('Tag Library'!$Q$14:$Q$736, LEFT('Tag Library'!$P$14:$P$736, LEN(E$2))=E$2, RIGHT('Tag Library'!$P$14:$P$736, LEN($A61))=$A61), """")"),"")</f>
        <v/>
      </c>
      <c r="F61" s="1" t="str">
        <f ca="1">IFERROR(__xludf.DUMMYFUNCTION("IFERROR(FILTER('Tag Library'!$Q$14:$Q$736, LEFT('Tag Library'!$P$14:$P$736, LEN(F$2))=F$2, RIGHT('Tag Library'!$P$14:$P$736, LEN($A61))=$A61), """")"),"")</f>
        <v/>
      </c>
      <c r="G61" s="1" t="str">
        <f ca="1">IFERROR(__xludf.DUMMYFUNCTION("IFERROR(FILTER('Tag Library'!$Q$14:$Q$736, LEFT('Tag Library'!$P$14:$P$736, LEN(G$2))=G$2, RIGHT('Tag Library'!$P$14:$P$736, LEN($A61))=$A61), """")"),"")</f>
        <v/>
      </c>
      <c r="H61" s="1" t="str">
        <f ca="1">IFERROR(__xludf.DUMMYFUNCTION("IFERROR(FILTER('Tag Library'!$Q$14:$Q$736, LEFT('Tag Library'!$P$14:$P$736, LEN(H$2))=H$2, RIGHT('Tag Library'!$P$14:$P$736, LEN($A61))=$A61), """")"),"")</f>
        <v/>
      </c>
      <c r="I61" s="1" t="str">
        <f ca="1">IFERROR(__xludf.DUMMYFUNCTION("IFERROR(FILTER('Tag Library'!$Q$14:$Q$736, LEFT('Tag Library'!$P$14:$P$736, LEN(I$2))=I$2, RIGHT('Tag Library'!$P$14:$P$736, LEN($A61))=$A61), """")"),"")</f>
        <v/>
      </c>
      <c r="J61" s="1" t="str">
        <f ca="1">IFERROR(__xludf.DUMMYFUNCTION("IFERROR(FILTER('Tag Library'!$Q$14:$Q$736, LEFT('Tag Library'!$P$14:$P$736, LEN(J$2))=J$2, RIGHT('Tag Library'!$P$14:$P$736, LEN($A61))=$A61), """")"),"")</f>
        <v/>
      </c>
      <c r="K61" s="1" t="str">
        <f ca="1">IFERROR(__xludf.DUMMYFUNCTION("IFERROR(FILTER('Tag Library'!$Q$14:$Q$736, LEFT('Tag Library'!$P$14:$P$736, LEN(K$2))=K$2, RIGHT('Tag Library'!$P$14:$P$736, LEN($A61))=$A61), """")"),"")</f>
        <v/>
      </c>
      <c r="L61" s="1" t="str">
        <f ca="1">IFERROR(__xludf.DUMMYFUNCTION("IFERROR(FILTER('Tag Library'!$Q$14:$Q$736, LEFT('Tag Library'!$P$14:$P$736, LEN(L$2))=L$2, RIGHT('Tag Library'!$P$14:$P$736, LEN($A61))=$A61), """")"),"")</f>
        <v/>
      </c>
      <c r="M61" s="1" t="str">
        <f ca="1">IFERROR(__xludf.DUMMYFUNCTION("IFERROR(FILTER('Tag Library'!$Q$14:$Q$736, LEFT('Tag Library'!$P$14:$P$736, LEN(M$2))=M$2, RIGHT('Tag Library'!$P$14:$P$736, LEN($A61))=$A61), """")"),"")</f>
        <v/>
      </c>
      <c r="N61" s="1" t="str">
        <f ca="1">IFERROR(__xludf.DUMMYFUNCTION("IFERROR(FILTER('Tag Library'!$Q$14:$Q$736, LEFT('Tag Library'!$P$14:$P$736, LEN(N$2))=N$2, RIGHT('Tag Library'!$P$14:$P$736, LEN($A61))=$A61), """")"),"")</f>
        <v/>
      </c>
      <c r="O61" s="1" t="str">
        <f ca="1">IFERROR(__xludf.DUMMYFUNCTION("IFERROR(FILTER('Tag Library'!$Q$14:$Q$736, LEFT('Tag Library'!$P$14:$P$736, LEN(O$2))=O$2, RIGHT('Tag Library'!$P$14:$P$736, LEN($A61))=$A61), """")"),"")</f>
        <v/>
      </c>
      <c r="P61" s="1" t="str">
        <f ca="1">IFERROR(__xludf.DUMMYFUNCTION("IFERROR(FILTER('Tag Library'!$Q$14:$Q$736, LEFT('Tag Library'!$P$14:$P$736, LEN(P$2))=P$2, RIGHT('Tag Library'!$P$14:$P$736, LEN($A61))=$A61), """")"),"")</f>
        <v/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IFERROR(__xludf.DUMMYFUNCTION("IFERROR(FILTER('Tag Library'!$Q$14:$Q$736, LEFT('Tag Library'!$P$14:$P$736, LEN(B$2))=B$2, RIGHT('Tag Library'!$P$14:$P$736, LEN($A62))=$A62), """")"),"")</f>
        <v/>
      </c>
      <c r="C62" s="1" t="str">
        <f ca="1">IFERROR(__xludf.DUMMYFUNCTION("IFERROR(FILTER('Tag Library'!$Q$14:$Q$736, LEFT('Tag Library'!$P$14:$P$736, LEN(C$2))=C$2, RIGHT('Tag Library'!$P$14:$P$736, LEN($A62))=$A62), """")"),"")</f>
        <v/>
      </c>
      <c r="D62" s="1" t="str">
        <f ca="1">IFERROR(__xludf.DUMMYFUNCTION("IFERROR(FILTER('Tag Library'!$Q$14:$Q$736, LEFT('Tag Library'!$P$14:$P$736, LEN(D$2))=D$2, RIGHT('Tag Library'!$P$14:$P$736, LEN($A62))=$A62), """")"),"")</f>
        <v/>
      </c>
      <c r="E62" s="1" t="str">
        <f ca="1">IFERROR(__xludf.DUMMYFUNCTION("IFERROR(FILTER('Tag Library'!$Q$14:$Q$736, LEFT('Tag Library'!$P$14:$P$736, LEN(E$2))=E$2, RIGHT('Tag Library'!$P$14:$P$736, LEN($A62))=$A62), """")"),"")</f>
        <v/>
      </c>
      <c r="F62" s="1" t="str">
        <f ca="1">IFERROR(__xludf.DUMMYFUNCTION("IFERROR(FILTER('Tag Library'!$Q$14:$Q$736, LEFT('Tag Library'!$P$14:$P$736, LEN(F$2))=F$2, RIGHT('Tag Library'!$P$14:$P$736, LEN($A62))=$A62), """")"),"")</f>
        <v/>
      </c>
      <c r="G62" s="1" t="str">
        <f ca="1">IFERROR(__xludf.DUMMYFUNCTION("IFERROR(FILTER('Tag Library'!$Q$14:$Q$736, LEFT('Tag Library'!$P$14:$P$736, LEN(G$2))=G$2, RIGHT('Tag Library'!$P$14:$P$736, LEN($A62))=$A62), """")"),"")</f>
        <v/>
      </c>
      <c r="H62" s="1" t="str">
        <f ca="1">IFERROR(__xludf.DUMMYFUNCTION("IFERROR(FILTER('Tag Library'!$Q$14:$Q$736, LEFT('Tag Library'!$P$14:$P$736, LEN(H$2))=H$2, RIGHT('Tag Library'!$P$14:$P$736, LEN($A62))=$A62), """")"),"")</f>
        <v/>
      </c>
      <c r="I62" s="1" t="str">
        <f ca="1">IFERROR(__xludf.DUMMYFUNCTION("IFERROR(FILTER('Tag Library'!$Q$14:$Q$736, LEFT('Tag Library'!$P$14:$P$736, LEN(I$2))=I$2, RIGHT('Tag Library'!$P$14:$P$736, LEN($A62))=$A62), """")"),"")</f>
        <v/>
      </c>
      <c r="J62" s="1" t="str">
        <f ca="1">IFERROR(__xludf.DUMMYFUNCTION("IFERROR(FILTER('Tag Library'!$Q$14:$Q$736, LEFT('Tag Library'!$P$14:$P$736, LEN(J$2))=J$2, RIGHT('Tag Library'!$P$14:$P$736, LEN($A62))=$A62), """")"),"")</f>
        <v/>
      </c>
      <c r="K62" s="1" t="str">
        <f ca="1">IFERROR(__xludf.DUMMYFUNCTION("IFERROR(FILTER('Tag Library'!$Q$14:$Q$736, LEFT('Tag Library'!$P$14:$P$736, LEN(K$2))=K$2, RIGHT('Tag Library'!$P$14:$P$736, LEN($A62))=$A62), """")"),"")</f>
        <v/>
      </c>
      <c r="L62" s="1" t="str">
        <f ca="1">IFERROR(__xludf.DUMMYFUNCTION("IFERROR(FILTER('Tag Library'!$Q$14:$Q$736, LEFT('Tag Library'!$P$14:$P$736, LEN(L$2))=L$2, RIGHT('Tag Library'!$P$14:$P$736, LEN($A62))=$A62), """")"),"")</f>
        <v/>
      </c>
      <c r="M62" s="1" t="str">
        <f ca="1">IFERROR(__xludf.DUMMYFUNCTION("IFERROR(FILTER('Tag Library'!$Q$14:$Q$736, LEFT('Tag Library'!$P$14:$P$736, LEN(M$2))=M$2, RIGHT('Tag Library'!$P$14:$P$736, LEN($A62))=$A62), """")"),"")</f>
        <v/>
      </c>
      <c r="N62" s="1" t="str">
        <f ca="1">IFERROR(__xludf.DUMMYFUNCTION("IFERROR(FILTER('Tag Library'!$Q$14:$Q$736, LEFT('Tag Library'!$P$14:$P$736, LEN(N$2))=N$2, RIGHT('Tag Library'!$P$14:$P$736, LEN($A62))=$A62), """")"),"")</f>
        <v/>
      </c>
      <c r="O62" s="1" t="str">
        <f ca="1">IFERROR(__xludf.DUMMYFUNCTION("IFERROR(FILTER('Tag Library'!$Q$14:$Q$736, LEFT('Tag Library'!$P$14:$P$736, LEN(O$2))=O$2, RIGHT('Tag Library'!$P$14:$P$736, LEN($A62))=$A62), """")"),"")</f>
        <v/>
      </c>
      <c r="P62" s="1" t="str">
        <f ca="1">IFERROR(__xludf.DUMMYFUNCTION("IFERROR(FILTER('Tag Library'!$Q$14:$Q$736, LEFT('Tag Library'!$P$14:$P$736, LEN(P$2))=P$2, RIGHT('Tag Library'!$P$14:$P$736, LEN($A62))=$A62), """")"),"")</f>
        <v/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IFERROR(__xludf.DUMMYFUNCTION("IFERROR(FILTER('Tag Library'!$Q$14:$Q$736, LEFT('Tag Library'!$P$14:$P$736, LEN(B$2))=B$2, RIGHT('Tag Library'!$P$14:$P$736, LEN($A63))=$A63), """")"),"")</f>
        <v/>
      </c>
      <c r="C63" s="1" t="str">
        <f ca="1">IFERROR(__xludf.DUMMYFUNCTION("IFERROR(FILTER('Tag Library'!$Q$14:$Q$736, LEFT('Tag Library'!$P$14:$P$736, LEN(C$2))=C$2, RIGHT('Tag Library'!$P$14:$P$736, LEN($A63))=$A63), """")"),"")</f>
        <v/>
      </c>
      <c r="D63" s="1" t="str">
        <f ca="1">IFERROR(__xludf.DUMMYFUNCTION("IFERROR(FILTER('Tag Library'!$Q$14:$Q$736, LEFT('Tag Library'!$P$14:$P$736, LEN(D$2))=D$2, RIGHT('Tag Library'!$P$14:$P$736, LEN($A63))=$A63), """")"),"")</f>
        <v/>
      </c>
      <c r="E63" s="1" t="str">
        <f ca="1">IFERROR(__xludf.DUMMYFUNCTION("IFERROR(FILTER('Tag Library'!$Q$14:$Q$736, LEFT('Tag Library'!$P$14:$P$736, LEN(E$2))=E$2, RIGHT('Tag Library'!$P$14:$P$736, LEN($A63))=$A63), """")"),"")</f>
        <v/>
      </c>
      <c r="F63" s="1" t="str">
        <f ca="1">IFERROR(__xludf.DUMMYFUNCTION("IFERROR(FILTER('Tag Library'!$Q$14:$Q$736, LEFT('Tag Library'!$P$14:$P$736, LEN(F$2))=F$2, RIGHT('Tag Library'!$P$14:$P$736, LEN($A63))=$A63), """")"),"")</f>
        <v/>
      </c>
      <c r="G63" s="1" t="str">
        <f ca="1">IFERROR(__xludf.DUMMYFUNCTION("IFERROR(FILTER('Tag Library'!$Q$14:$Q$736, LEFT('Tag Library'!$P$14:$P$736, LEN(G$2))=G$2, RIGHT('Tag Library'!$P$14:$P$736, LEN($A63))=$A63), """")"),"")</f>
        <v/>
      </c>
      <c r="H63" s="1" t="str">
        <f ca="1">IFERROR(__xludf.DUMMYFUNCTION("IFERROR(FILTER('Tag Library'!$Q$14:$Q$736, LEFT('Tag Library'!$P$14:$P$736, LEN(H$2))=H$2, RIGHT('Tag Library'!$P$14:$P$736, LEN($A63))=$A63), """")"),"")</f>
        <v/>
      </c>
      <c r="I63" s="1" t="str">
        <f ca="1">IFERROR(__xludf.DUMMYFUNCTION("IFERROR(FILTER('Tag Library'!$Q$14:$Q$736, LEFT('Tag Library'!$P$14:$P$736, LEN(I$2))=I$2, RIGHT('Tag Library'!$P$14:$P$736, LEN($A63))=$A63), """")"),"")</f>
        <v/>
      </c>
      <c r="J63" s="1" t="str">
        <f ca="1">IFERROR(__xludf.DUMMYFUNCTION("IFERROR(FILTER('Tag Library'!$Q$14:$Q$736, LEFT('Tag Library'!$P$14:$P$736, LEN(J$2))=J$2, RIGHT('Tag Library'!$P$14:$P$736, LEN($A63))=$A63), """")"),"")</f>
        <v/>
      </c>
      <c r="K63" s="1" t="str">
        <f ca="1">IFERROR(__xludf.DUMMYFUNCTION("IFERROR(FILTER('Tag Library'!$Q$14:$Q$736, LEFT('Tag Library'!$P$14:$P$736, LEN(K$2))=K$2, RIGHT('Tag Library'!$P$14:$P$736, LEN($A63))=$A63), """")"),"")</f>
        <v/>
      </c>
      <c r="L63" s="1" t="str">
        <f ca="1">IFERROR(__xludf.DUMMYFUNCTION("IFERROR(FILTER('Tag Library'!$Q$14:$Q$736, LEFT('Tag Library'!$P$14:$P$736, LEN(L$2))=L$2, RIGHT('Tag Library'!$P$14:$P$736, LEN($A63))=$A63), """")"),"")</f>
        <v/>
      </c>
      <c r="M63" s="1" t="str">
        <f ca="1">IFERROR(__xludf.DUMMYFUNCTION("IFERROR(FILTER('Tag Library'!$Q$14:$Q$736, LEFT('Tag Library'!$P$14:$P$736, LEN(M$2))=M$2, RIGHT('Tag Library'!$P$14:$P$736, LEN($A63))=$A63), """")"),"")</f>
        <v/>
      </c>
      <c r="N63" s="1" t="str">
        <f ca="1">IFERROR(__xludf.DUMMYFUNCTION("IFERROR(FILTER('Tag Library'!$Q$14:$Q$736, LEFT('Tag Library'!$P$14:$P$736, LEN(N$2))=N$2, RIGHT('Tag Library'!$P$14:$P$736, LEN($A63))=$A63), """")"),"")</f>
        <v/>
      </c>
      <c r="O63" s="1" t="str">
        <f ca="1">IFERROR(__xludf.DUMMYFUNCTION("IFERROR(FILTER('Tag Library'!$Q$14:$Q$736, LEFT('Tag Library'!$P$14:$P$736, LEN(O$2))=O$2, RIGHT('Tag Library'!$P$14:$P$736, LEN($A63))=$A63), """")"),"")</f>
        <v/>
      </c>
      <c r="P63" s="1" t="str">
        <f ca="1">IFERROR(__xludf.DUMMYFUNCTION("IFERROR(FILTER('Tag Library'!$Q$14:$Q$736, LEFT('Tag Library'!$P$14:$P$736, LEN(P$2))=P$2, RIGHT('Tag Library'!$P$14:$P$736, LEN($A63))=$A63), """")"),"")</f>
        <v/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IFERROR(__xludf.DUMMYFUNCTION("IFERROR(FILTER('Tag Library'!$Q$14:$Q$736, LEFT('Tag Library'!$P$14:$P$736, LEN(B$2))=B$2, RIGHT('Tag Library'!$P$14:$P$736, LEN($A64))=$A64), """")"),"")</f>
        <v/>
      </c>
      <c r="C64" s="1" t="str">
        <f ca="1">IFERROR(__xludf.DUMMYFUNCTION("IFERROR(FILTER('Tag Library'!$Q$14:$Q$736, LEFT('Tag Library'!$P$14:$P$736, LEN(C$2))=C$2, RIGHT('Tag Library'!$P$14:$P$736, LEN($A64))=$A64), """")"),"")</f>
        <v/>
      </c>
      <c r="D64" s="1" t="str">
        <f ca="1">IFERROR(__xludf.DUMMYFUNCTION("IFERROR(FILTER('Tag Library'!$Q$14:$Q$736, LEFT('Tag Library'!$P$14:$P$736, LEN(D$2))=D$2, RIGHT('Tag Library'!$P$14:$P$736, LEN($A64))=$A64), """")"),"")</f>
        <v/>
      </c>
      <c r="E64" s="1" t="str">
        <f ca="1">IFERROR(__xludf.DUMMYFUNCTION("IFERROR(FILTER('Tag Library'!$Q$14:$Q$736, LEFT('Tag Library'!$P$14:$P$736, LEN(E$2))=E$2, RIGHT('Tag Library'!$P$14:$P$736, LEN($A64))=$A64), """")"),"")</f>
        <v/>
      </c>
      <c r="F64" s="1" t="str">
        <f ca="1">IFERROR(__xludf.DUMMYFUNCTION("IFERROR(FILTER('Tag Library'!$Q$14:$Q$736, LEFT('Tag Library'!$P$14:$P$736, LEN(F$2))=F$2, RIGHT('Tag Library'!$P$14:$P$736, LEN($A64))=$A64), """")"),"")</f>
        <v/>
      </c>
      <c r="G64" s="1" t="str">
        <f ca="1">IFERROR(__xludf.DUMMYFUNCTION("IFERROR(FILTER('Tag Library'!$Q$14:$Q$736, LEFT('Tag Library'!$P$14:$P$736, LEN(G$2))=G$2, RIGHT('Tag Library'!$P$14:$P$736, LEN($A64))=$A64), """")"),"")</f>
        <v/>
      </c>
      <c r="H64" s="1" t="str">
        <f ca="1">IFERROR(__xludf.DUMMYFUNCTION("IFERROR(FILTER('Tag Library'!$Q$14:$Q$736, LEFT('Tag Library'!$P$14:$P$736, LEN(H$2))=H$2, RIGHT('Tag Library'!$P$14:$P$736, LEN($A64))=$A64), """")"),"")</f>
        <v/>
      </c>
      <c r="I64" s="1" t="str">
        <f ca="1">IFERROR(__xludf.DUMMYFUNCTION("IFERROR(FILTER('Tag Library'!$Q$14:$Q$736, LEFT('Tag Library'!$P$14:$P$736, LEN(I$2))=I$2, RIGHT('Tag Library'!$P$14:$P$736, LEN($A64))=$A64), """")"),"")</f>
        <v/>
      </c>
      <c r="J64" s="1" t="str">
        <f ca="1">IFERROR(__xludf.DUMMYFUNCTION("IFERROR(FILTER('Tag Library'!$Q$14:$Q$736, LEFT('Tag Library'!$P$14:$P$736, LEN(J$2))=J$2, RIGHT('Tag Library'!$P$14:$P$736, LEN($A64))=$A64), """")"),"")</f>
        <v/>
      </c>
      <c r="K64" s="1" t="str">
        <f ca="1">IFERROR(__xludf.DUMMYFUNCTION("IFERROR(FILTER('Tag Library'!$Q$14:$Q$736, LEFT('Tag Library'!$P$14:$P$736, LEN(K$2))=K$2, RIGHT('Tag Library'!$P$14:$P$736, LEN($A64))=$A64), """")"),"")</f>
        <v/>
      </c>
      <c r="L64" s="1" t="str">
        <f ca="1">IFERROR(__xludf.DUMMYFUNCTION("IFERROR(FILTER('Tag Library'!$Q$14:$Q$736, LEFT('Tag Library'!$P$14:$P$736, LEN(L$2))=L$2, RIGHT('Tag Library'!$P$14:$P$736, LEN($A64))=$A64), """")"),"")</f>
        <v/>
      </c>
      <c r="M64" s="1" t="str">
        <f ca="1">IFERROR(__xludf.DUMMYFUNCTION("IFERROR(FILTER('Tag Library'!$Q$14:$Q$736, LEFT('Tag Library'!$P$14:$P$736, LEN(M$2))=M$2, RIGHT('Tag Library'!$P$14:$P$736, LEN($A64))=$A64), """")"),"")</f>
        <v/>
      </c>
      <c r="N64" s="1" t="str">
        <f ca="1">IFERROR(__xludf.DUMMYFUNCTION("IFERROR(FILTER('Tag Library'!$Q$14:$Q$736, LEFT('Tag Library'!$P$14:$P$736, LEN(N$2))=N$2, RIGHT('Tag Library'!$P$14:$P$736, LEN($A64))=$A64), """")"),"")</f>
        <v/>
      </c>
      <c r="O64" s="1" t="str">
        <f ca="1">IFERROR(__xludf.DUMMYFUNCTION("IFERROR(FILTER('Tag Library'!$Q$14:$Q$736, LEFT('Tag Library'!$P$14:$P$736, LEN(O$2))=O$2, RIGHT('Tag Library'!$P$14:$P$736, LEN($A64))=$A64), """")"),"")</f>
        <v/>
      </c>
      <c r="P64" s="1" t="str">
        <f ca="1">IFERROR(__xludf.DUMMYFUNCTION("IFERROR(FILTER('Tag Library'!$Q$14:$Q$736, LEFT('Tag Library'!$P$14:$P$736, LEN(P$2))=P$2, RIGHT('Tag Library'!$P$14:$P$736, LEN($A64))=$A64), """")"),"")</f>
        <v/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IFERROR(__xludf.DUMMYFUNCTION("IFERROR(FILTER('Tag Library'!$Q$14:$Q$736, LEFT('Tag Library'!$P$14:$P$736, LEN(B$2))=B$2, RIGHT('Tag Library'!$P$14:$P$736, LEN($A65))=$A65), """")"),"")</f>
        <v/>
      </c>
      <c r="C65" s="1" t="str">
        <f ca="1">IFERROR(__xludf.DUMMYFUNCTION("IFERROR(FILTER('Tag Library'!$Q$14:$Q$736, LEFT('Tag Library'!$P$14:$P$736, LEN(C$2))=C$2, RIGHT('Tag Library'!$P$14:$P$736, LEN($A65))=$A65), """")"),"")</f>
        <v/>
      </c>
      <c r="D65" s="1" t="str">
        <f ca="1">IFERROR(__xludf.DUMMYFUNCTION("IFERROR(FILTER('Tag Library'!$Q$14:$Q$736, LEFT('Tag Library'!$P$14:$P$736, LEN(D$2))=D$2, RIGHT('Tag Library'!$P$14:$P$736, LEN($A65))=$A65), """")"),"")</f>
        <v/>
      </c>
      <c r="E65" s="1" t="str">
        <f ca="1">IFERROR(__xludf.DUMMYFUNCTION("IFERROR(FILTER('Tag Library'!$Q$14:$Q$736, LEFT('Tag Library'!$P$14:$P$736, LEN(E$2))=E$2, RIGHT('Tag Library'!$P$14:$P$736, LEN($A65))=$A65), """")"),"")</f>
        <v/>
      </c>
      <c r="F65" s="1" t="str">
        <f ca="1">IFERROR(__xludf.DUMMYFUNCTION("IFERROR(FILTER('Tag Library'!$Q$14:$Q$736, LEFT('Tag Library'!$P$14:$P$736, LEN(F$2))=F$2, RIGHT('Tag Library'!$P$14:$P$736, LEN($A65))=$A65), """")"),"")</f>
        <v/>
      </c>
      <c r="G65" s="1" t="str">
        <f ca="1">IFERROR(__xludf.DUMMYFUNCTION("IFERROR(FILTER('Tag Library'!$Q$14:$Q$736, LEFT('Tag Library'!$P$14:$P$736, LEN(G$2))=G$2, RIGHT('Tag Library'!$P$14:$P$736, LEN($A65))=$A65), """")"),"")</f>
        <v/>
      </c>
      <c r="H65" s="1" t="str">
        <f ca="1">IFERROR(__xludf.DUMMYFUNCTION("IFERROR(FILTER('Tag Library'!$Q$14:$Q$736, LEFT('Tag Library'!$P$14:$P$736, LEN(H$2))=H$2, RIGHT('Tag Library'!$P$14:$P$736, LEN($A65))=$A65), """")"),"")</f>
        <v/>
      </c>
      <c r="I65" s="1" t="str">
        <f ca="1">IFERROR(__xludf.DUMMYFUNCTION("IFERROR(FILTER('Tag Library'!$Q$14:$Q$736, LEFT('Tag Library'!$P$14:$P$736, LEN(I$2))=I$2, RIGHT('Tag Library'!$P$14:$P$736, LEN($A65))=$A65), """")"),"")</f>
        <v/>
      </c>
      <c r="J65" s="1" t="str">
        <f ca="1">IFERROR(__xludf.DUMMYFUNCTION("IFERROR(FILTER('Tag Library'!$Q$14:$Q$736, LEFT('Tag Library'!$P$14:$P$736, LEN(J$2))=J$2, RIGHT('Tag Library'!$P$14:$P$736, LEN($A65))=$A65), """")"),"")</f>
        <v/>
      </c>
      <c r="K65" s="1" t="str">
        <f ca="1">IFERROR(__xludf.DUMMYFUNCTION("IFERROR(FILTER('Tag Library'!$Q$14:$Q$736, LEFT('Tag Library'!$P$14:$P$736, LEN(K$2))=K$2, RIGHT('Tag Library'!$P$14:$P$736, LEN($A65))=$A65), """")"),"")</f>
        <v/>
      </c>
      <c r="L65" s="1" t="str">
        <f ca="1">IFERROR(__xludf.DUMMYFUNCTION("IFERROR(FILTER('Tag Library'!$Q$14:$Q$736, LEFT('Tag Library'!$P$14:$P$736, LEN(L$2))=L$2, RIGHT('Tag Library'!$P$14:$P$736, LEN($A65))=$A65), """")"),"")</f>
        <v/>
      </c>
      <c r="M65" s="1" t="str">
        <f ca="1">IFERROR(__xludf.DUMMYFUNCTION("IFERROR(FILTER('Tag Library'!$Q$14:$Q$736, LEFT('Tag Library'!$P$14:$P$736, LEN(M$2))=M$2, RIGHT('Tag Library'!$P$14:$P$736, LEN($A65))=$A65), """")"),"")</f>
        <v/>
      </c>
      <c r="N65" s="1" t="str">
        <f ca="1">IFERROR(__xludf.DUMMYFUNCTION("IFERROR(FILTER('Tag Library'!$Q$14:$Q$736, LEFT('Tag Library'!$P$14:$P$736, LEN(N$2))=N$2, RIGHT('Tag Library'!$P$14:$P$736, LEN($A65))=$A65), """")"),"")</f>
        <v/>
      </c>
      <c r="O65" s="1" t="str">
        <f ca="1">IFERROR(__xludf.DUMMYFUNCTION("IFERROR(FILTER('Tag Library'!$Q$14:$Q$736, LEFT('Tag Library'!$P$14:$P$736, LEN(O$2))=O$2, RIGHT('Tag Library'!$P$14:$P$736, LEN($A65))=$A65), """")"),"")</f>
        <v/>
      </c>
      <c r="P65" s="1" t="str">
        <f ca="1">IFERROR(__xludf.DUMMYFUNCTION("IFERROR(FILTER('Tag Library'!$Q$14:$Q$736, LEFT('Tag Library'!$P$14:$P$736, LEN(P$2))=P$2, RIGHT('Tag Library'!$P$14:$P$736, LEN($A65))=$A65), """")"),"")</f>
        <v/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IFERROR(__xludf.DUMMYFUNCTION("IFERROR(FILTER('Tag Library'!$Q$14:$Q$736, LEFT('Tag Library'!$P$14:$P$736, LEN(B$2))=B$2, RIGHT('Tag Library'!$P$14:$P$736, LEN($A66))=$A66), """")"),"")</f>
        <v/>
      </c>
      <c r="C66" s="1" t="str">
        <f ca="1">IFERROR(__xludf.DUMMYFUNCTION("IFERROR(FILTER('Tag Library'!$Q$14:$Q$736, LEFT('Tag Library'!$P$14:$P$736, LEN(C$2))=C$2, RIGHT('Tag Library'!$P$14:$P$736, LEN($A66))=$A66), """")"),"")</f>
        <v/>
      </c>
      <c r="D66" s="1" t="str">
        <f ca="1">IFERROR(__xludf.DUMMYFUNCTION("IFERROR(FILTER('Tag Library'!$Q$14:$Q$736, LEFT('Tag Library'!$P$14:$P$736, LEN(D$2))=D$2, RIGHT('Tag Library'!$P$14:$P$736, LEN($A66))=$A66), """")"),"")</f>
        <v/>
      </c>
      <c r="E66" s="1" t="str">
        <f ca="1">IFERROR(__xludf.DUMMYFUNCTION("IFERROR(FILTER('Tag Library'!$Q$14:$Q$736, LEFT('Tag Library'!$P$14:$P$736, LEN(E$2))=E$2, RIGHT('Tag Library'!$P$14:$P$736, LEN($A66))=$A66), """")"),"")</f>
        <v/>
      </c>
      <c r="F66" s="1" t="str">
        <f ca="1">IFERROR(__xludf.DUMMYFUNCTION("IFERROR(FILTER('Tag Library'!$Q$14:$Q$736, LEFT('Tag Library'!$P$14:$P$736, LEN(F$2))=F$2, RIGHT('Tag Library'!$P$14:$P$736, LEN($A66))=$A66), """")"),"")</f>
        <v/>
      </c>
      <c r="G66" s="1" t="str">
        <f ca="1">IFERROR(__xludf.DUMMYFUNCTION("IFERROR(FILTER('Tag Library'!$Q$14:$Q$736, LEFT('Tag Library'!$P$14:$P$736, LEN(G$2))=G$2, RIGHT('Tag Library'!$P$14:$P$736, LEN($A66))=$A66), """")"),"")</f>
        <v/>
      </c>
      <c r="H66" s="1" t="str">
        <f ca="1">IFERROR(__xludf.DUMMYFUNCTION("IFERROR(FILTER('Tag Library'!$Q$14:$Q$736, LEFT('Tag Library'!$P$14:$P$736, LEN(H$2))=H$2, RIGHT('Tag Library'!$P$14:$P$736, LEN($A66))=$A66), """")"),"")</f>
        <v/>
      </c>
      <c r="I66" s="1" t="str">
        <f ca="1">IFERROR(__xludf.DUMMYFUNCTION("IFERROR(FILTER('Tag Library'!$Q$14:$Q$736, LEFT('Tag Library'!$P$14:$P$736, LEN(I$2))=I$2, RIGHT('Tag Library'!$P$14:$P$736, LEN($A66))=$A66), """")"),"")</f>
        <v/>
      </c>
      <c r="J66" s="1" t="str">
        <f ca="1">IFERROR(__xludf.DUMMYFUNCTION("IFERROR(FILTER('Tag Library'!$Q$14:$Q$736, LEFT('Tag Library'!$P$14:$P$736, LEN(J$2))=J$2, RIGHT('Tag Library'!$P$14:$P$736, LEN($A66))=$A66), """")"),"")</f>
        <v/>
      </c>
      <c r="K66" s="1" t="str">
        <f ca="1">IFERROR(__xludf.DUMMYFUNCTION("IFERROR(FILTER('Tag Library'!$Q$14:$Q$736, LEFT('Tag Library'!$P$14:$P$736, LEN(K$2))=K$2, RIGHT('Tag Library'!$P$14:$P$736, LEN($A66))=$A66), """")"),"")</f>
        <v/>
      </c>
      <c r="L66" s="1" t="str">
        <f ca="1">IFERROR(__xludf.DUMMYFUNCTION("IFERROR(FILTER('Tag Library'!$Q$14:$Q$736, LEFT('Tag Library'!$P$14:$P$736, LEN(L$2))=L$2, RIGHT('Tag Library'!$P$14:$P$736, LEN($A66))=$A66), """")"),"")</f>
        <v/>
      </c>
      <c r="M66" s="1" t="str">
        <f ca="1">IFERROR(__xludf.DUMMYFUNCTION("IFERROR(FILTER('Tag Library'!$Q$14:$Q$736, LEFT('Tag Library'!$P$14:$P$736, LEN(M$2))=M$2, RIGHT('Tag Library'!$P$14:$P$736, LEN($A66))=$A66), """")"),"")</f>
        <v/>
      </c>
      <c r="N66" s="1" t="str">
        <f ca="1">IFERROR(__xludf.DUMMYFUNCTION("IFERROR(FILTER('Tag Library'!$Q$14:$Q$736, LEFT('Tag Library'!$P$14:$P$736, LEN(N$2))=N$2, RIGHT('Tag Library'!$P$14:$P$736, LEN($A66))=$A66), """")"),"")</f>
        <v/>
      </c>
      <c r="O66" s="1" t="str">
        <f ca="1">IFERROR(__xludf.DUMMYFUNCTION("IFERROR(FILTER('Tag Library'!$Q$14:$Q$736, LEFT('Tag Library'!$P$14:$P$736, LEN(O$2))=O$2, RIGHT('Tag Library'!$P$14:$P$736, LEN($A66))=$A66), """")"),"")</f>
        <v/>
      </c>
      <c r="P66" s="1" t="str">
        <f ca="1">IFERROR(__xludf.DUMMYFUNCTION("IFERROR(FILTER('Tag Library'!$Q$14:$Q$736, LEFT('Tag Library'!$P$14:$P$736, LEN(P$2))=P$2, RIGHT('Tag Library'!$P$14:$P$736, LEN($A66))=$A66), """")"),"")</f>
        <v/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IFERROR(__xludf.DUMMYFUNCTION("IFERROR(FILTER('Tag Library'!$Q$14:$Q$736, LEFT('Tag Library'!$P$14:$P$736, LEN(B$2))=B$2, RIGHT('Tag Library'!$P$14:$P$736, LEN($A67))=$A67), """")"),"")</f>
        <v/>
      </c>
      <c r="C67" s="1" t="str">
        <f ca="1">IFERROR(__xludf.DUMMYFUNCTION("IFERROR(FILTER('Tag Library'!$Q$14:$Q$736, LEFT('Tag Library'!$P$14:$P$736, LEN(C$2))=C$2, RIGHT('Tag Library'!$P$14:$P$736, LEN($A67))=$A67), """")"),"")</f>
        <v/>
      </c>
      <c r="D67" s="1" t="str">
        <f ca="1">IFERROR(__xludf.DUMMYFUNCTION("IFERROR(FILTER('Tag Library'!$Q$14:$Q$736, LEFT('Tag Library'!$P$14:$P$736, LEN(D$2))=D$2, RIGHT('Tag Library'!$P$14:$P$736, LEN($A67))=$A67), """")"),"")</f>
        <v/>
      </c>
      <c r="E67" s="1" t="str">
        <f ca="1">IFERROR(__xludf.DUMMYFUNCTION("IFERROR(FILTER('Tag Library'!$Q$14:$Q$736, LEFT('Tag Library'!$P$14:$P$736, LEN(E$2))=E$2, RIGHT('Tag Library'!$P$14:$P$736, LEN($A67))=$A67), """")"),"")</f>
        <v/>
      </c>
      <c r="F67" s="1" t="str">
        <f ca="1">IFERROR(__xludf.DUMMYFUNCTION("IFERROR(FILTER('Tag Library'!$Q$14:$Q$736, LEFT('Tag Library'!$P$14:$P$736, LEN(F$2))=F$2, RIGHT('Tag Library'!$P$14:$P$736, LEN($A67))=$A67), """")"),"")</f>
        <v/>
      </c>
      <c r="G67" s="1" t="str">
        <f ca="1">IFERROR(__xludf.DUMMYFUNCTION("IFERROR(FILTER('Tag Library'!$Q$14:$Q$736, LEFT('Tag Library'!$P$14:$P$736, LEN(G$2))=G$2, RIGHT('Tag Library'!$P$14:$P$736, LEN($A67))=$A67), """")"),"")</f>
        <v/>
      </c>
      <c r="H67" s="1" t="str">
        <f ca="1">IFERROR(__xludf.DUMMYFUNCTION("IFERROR(FILTER('Tag Library'!$Q$14:$Q$736, LEFT('Tag Library'!$P$14:$P$736, LEN(H$2))=H$2, RIGHT('Tag Library'!$P$14:$P$736, LEN($A67))=$A67), """")"),"")</f>
        <v/>
      </c>
      <c r="I67" s="1" t="str">
        <f ca="1">IFERROR(__xludf.DUMMYFUNCTION("IFERROR(FILTER('Tag Library'!$Q$14:$Q$736, LEFT('Tag Library'!$P$14:$P$736, LEN(I$2))=I$2, RIGHT('Tag Library'!$P$14:$P$736, LEN($A67))=$A67), """")"),"")</f>
        <v/>
      </c>
      <c r="J67" s="1" t="str">
        <f ca="1">IFERROR(__xludf.DUMMYFUNCTION("IFERROR(FILTER('Tag Library'!$Q$14:$Q$736, LEFT('Tag Library'!$P$14:$P$736, LEN(J$2))=J$2, RIGHT('Tag Library'!$P$14:$P$736, LEN($A67))=$A67), """")"),"")</f>
        <v/>
      </c>
      <c r="K67" s="1" t="str">
        <f ca="1">IFERROR(__xludf.DUMMYFUNCTION("IFERROR(FILTER('Tag Library'!$Q$14:$Q$736, LEFT('Tag Library'!$P$14:$P$736, LEN(K$2))=K$2, RIGHT('Tag Library'!$P$14:$P$736, LEN($A67))=$A67), """")"),"")</f>
        <v/>
      </c>
      <c r="L67" s="1" t="str">
        <f ca="1">IFERROR(__xludf.DUMMYFUNCTION("IFERROR(FILTER('Tag Library'!$Q$14:$Q$736, LEFT('Tag Library'!$P$14:$P$736, LEN(L$2))=L$2, RIGHT('Tag Library'!$P$14:$P$736, LEN($A67))=$A67), """")"),"")</f>
        <v/>
      </c>
      <c r="M67" s="1" t="str">
        <f ca="1">IFERROR(__xludf.DUMMYFUNCTION("IFERROR(FILTER('Tag Library'!$Q$14:$Q$736, LEFT('Tag Library'!$P$14:$P$736, LEN(M$2))=M$2, RIGHT('Tag Library'!$P$14:$P$736, LEN($A67))=$A67), """")"),"")</f>
        <v/>
      </c>
      <c r="N67" s="1" t="str">
        <f ca="1">IFERROR(__xludf.DUMMYFUNCTION("IFERROR(FILTER('Tag Library'!$Q$14:$Q$736, LEFT('Tag Library'!$P$14:$P$736, LEN(N$2))=N$2, RIGHT('Tag Library'!$P$14:$P$736, LEN($A67))=$A67), """")"),"")</f>
        <v/>
      </c>
      <c r="O67" s="1" t="str">
        <f ca="1">IFERROR(__xludf.DUMMYFUNCTION("IFERROR(FILTER('Tag Library'!$Q$14:$Q$736, LEFT('Tag Library'!$P$14:$P$736, LEN(O$2))=O$2, RIGHT('Tag Library'!$P$14:$P$736, LEN($A67))=$A67), """")"),"")</f>
        <v/>
      </c>
      <c r="P67" s="1" t="str">
        <f ca="1">IFERROR(__xludf.DUMMYFUNCTION("IFERROR(FILTER('Tag Library'!$Q$14:$Q$736, LEFT('Tag Library'!$P$14:$P$736, LEN(P$2))=P$2, RIGHT('Tag Library'!$P$14:$P$736, LEN($A67))=$A67), """")"),"")</f>
        <v/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IFERROR(__xludf.DUMMYFUNCTION("IFERROR(FILTER('Tag Library'!$Q$14:$Q$736, LEFT('Tag Library'!$P$14:$P$736, LEN(B$2))=B$2, RIGHT('Tag Library'!$P$14:$P$736, LEN($A68))=$A68), """")"),"")</f>
        <v/>
      </c>
      <c r="C68" s="1" t="str">
        <f ca="1">IFERROR(__xludf.DUMMYFUNCTION("IFERROR(FILTER('Tag Library'!$Q$14:$Q$736, LEFT('Tag Library'!$P$14:$P$736, LEN(C$2))=C$2, RIGHT('Tag Library'!$P$14:$P$736, LEN($A68))=$A68), """")"),"")</f>
        <v/>
      </c>
      <c r="D68" s="1" t="str">
        <f ca="1">IFERROR(__xludf.DUMMYFUNCTION("IFERROR(FILTER('Tag Library'!$Q$14:$Q$736, LEFT('Tag Library'!$P$14:$P$736, LEN(D$2))=D$2, RIGHT('Tag Library'!$P$14:$P$736, LEN($A68))=$A68), """")"),"")</f>
        <v/>
      </c>
      <c r="E68" s="1" t="str">
        <f ca="1">IFERROR(__xludf.DUMMYFUNCTION("IFERROR(FILTER('Tag Library'!$Q$14:$Q$736, LEFT('Tag Library'!$P$14:$P$736, LEN(E$2))=E$2, RIGHT('Tag Library'!$P$14:$P$736, LEN($A68))=$A68), """")"),"")</f>
        <v/>
      </c>
      <c r="F68" s="1" t="str">
        <f ca="1">IFERROR(__xludf.DUMMYFUNCTION("IFERROR(FILTER('Tag Library'!$Q$14:$Q$736, LEFT('Tag Library'!$P$14:$P$736, LEN(F$2))=F$2, RIGHT('Tag Library'!$P$14:$P$736, LEN($A68))=$A68), """")"),"")</f>
        <v/>
      </c>
      <c r="G68" s="1" t="str">
        <f ca="1">IFERROR(__xludf.DUMMYFUNCTION("IFERROR(FILTER('Tag Library'!$Q$14:$Q$736, LEFT('Tag Library'!$P$14:$P$736, LEN(G$2))=G$2, RIGHT('Tag Library'!$P$14:$P$736, LEN($A68))=$A68), """")"),"")</f>
        <v/>
      </c>
      <c r="H68" s="1" t="str">
        <f ca="1">IFERROR(__xludf.DUMMYFUNCTION("IFERROR(FILTER('Tag Library'!$Q$14:$Q$736, LEFT('Tag Library'!$P$14:$P$736, LEN(H$2))=H$2, RIGHT('Tag Library'!$P$14:$P$736, LEN($A68))=$A68), """")"),"")</f>
        <v/>
      </c>
      <c r="I68" s="1" t="str">
        <f ca="1">IFERROR(__xludf.DUMMYFUNCTION("IFERROR(FILTER('Tag Library'!$Q$14:$Q$736, LEFT('Tag Library'!$P$14:$P$736, LEN(I$2))=I$2, RIGHT('Tag Library'!$P$14:$P$736, LEN($A68))=$A68), """")"),"")</f>
        <v/>
      </c>
      <c r="J68" s="1" t="str">
        <f ca="1">IFERROR(__xludf.DUMMYFUNCTION("IFERROR(FILTER('Tag Library'!$Q$14:$Q$736, LEFT('Tag Library'!$P$14:$P$736, LEN(J$2))=J$2, RIGHT('Tag Library'!$P$14:$P$736, LEN($A68))=$A68), """")"),"")</f>
        <v/>
      </c>
      <c r="K68" s="1" t="str">
        <f ca="1">IFERROR(__xludf.DUMMYFUNCTION("IFERROR(FILTER('Tag Library'!$Q$14:$Q$736, LEFT('Tag Library'!$P$14:$P$736, LEN(K$2))=K$2, RIGHT('Tag Library'!$P$14:$P$736, LEN($A68))=$A68), """")"),"")</f>
        <v/>
      </c>
      <c r="L68" s="1" t="str">
        <f ca="1">IFERROR(__xludf.DUMMYFUNCTION("IFERROR(FILTER('Tag Library'!$Q$14:$Q$736, LEFT('Tag Library'!$P$14:$P$736, LEN(L$2))=L$2, RIGHT('Tag Library'!$P$14:$P$736, LEN($A68))=$A68), """")"),"")</f>
        <v/>
      </c>
      <c r="M68" s="1" t="str">
        <f ca="1">IFERROR(__xludf.DUMMYFUNCTION("IFERROR(FILTER('Tag Library'!$Q$14:$Q$736, LEFT('Tag Library'!$P$14:$P$736, LEN(M$2))=M$2, RIGHT('Tag Library'!$P$14:$P$736, LEN($A68))=$A68), """")"),"")</f>
        <v/>
      </c>
      <c r="N68" s="1" t="str">
        <f ca="1">IFERROR(__xludf.DUMMYFUNCTION("IFERROR(FILTER('Tag Library'!$Q$14:$Q$736, LEFT('Tag Library'!$P$14:$P$736, LEN(N$2))=N$2, RIGHT('Tag Library'!$P$14:$P$736, LEN($A68))=$A68), """")"),"")</f>
        <v/>
      </c>
      <c r="O68" s="1" t="str">
        <f ca="1">IFERROR(__xludf.DUMMYFUNCTION("IFERROR(FILTER('Tag Library'!$Q$14:$Q$736, LEFT('Tag Library'!$P$14:$P$736, LEN(O$2))=O$2, RIGHT('Tag Library'!$P$14:$P$736, LEN($A68))=$A68), """")"),"")</f>
        <v/>
      </c>
      <c r="P68" s="1" t="str">
        <f ca="1">IFERROR(__xludf.DUMMYFUNCTION("IFERROR(FILTER('Tag Library'!$Q$14:$Q$736, LEFT('Tag Library'!$P$14:$P$736, LEN(P$2))=P$2, RIGHT('Tag Library'!$P$14:$P$736, LEN($A68))=$A68), """")"),"")</f>
        <v/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IFERROR(__xludf.DUMMYFUNCTION("IFERROR(FILTER('Tag Library'!$Q$14:$Q$736, LEFT('Tag Library'!$P$14:$P$736, LEN(B$2))=B$2, RIGHT('Tag Library'!$P$14:$P$736, LEN($A69))=$A69), """")"),"")</f>
        <v/>
      </c>
      <c r="C69" s="1" t="str">
        <f ca="1">IFERROR(__xludf.DUMMYFUNCTION("IFERROR(FILTER('Tag Library'!$Q$14:$Q$736, LEFT('Tag Library'!$P$14:$P$736, LEN(C$2))=C$2, RIGHT('Tag Library'!$P$14:$P$736, LEN($A69))=$A69), """")"),"")</f>
        <v/>
      </c>
      <c r="D69" s="1" t="str">
        <f ca="1">IFERROR(__xludf.DUMMYFUNCTION("IFERROR(FILTER('Tag Library'!$Q$14:$Q$736, LEFT('Tag Library'!$P$14:$P$736, LEN(D$2))=D$2, RIGHT('Tag Library'!$P$14:$P$736, LEN($A69))=$A69), """")"),"")</f>
        <v/>
      </c>
      <c r="E69" s="1" t="str">
        <f ca="1">IFERROR(__xludf.DUMMYFUNCTION("IFERROR(FILTER('Tag Library'!$Q$14:$Q$736, LEFT('Tag Library'!$P$14:$P$736, LEN(E$2))=E$2, RIGHT('Tag Library'!$P$14:$P$736, LEN($A69))=$A69), """")"),"")</f>
        <v/>
      </c>
      <c r="F69" s="1" t="str">
        <f ca="1">IFERROR(__xludf.DUMMYFUNCTION("IFERROR(FILTER('Tag Library'!$Q$14:$Q$736, LEFT('Tag Library'!$P$14:$P$736, LEN(F$2))=F$2, RIGHT('Tag Library'!$P$14:$P$736, LEN($A69))=$A69), """")"),"")</f>
        <v/>
      </c>
      <c r="G69" s="1" t="str">
        <f ca="1">IFERROR(__xludf.DUMMYFUNCTION("IFERROR(FILTER('Tag Library'!$Q$14:$Q$736, LEFT('Tag Library'!$P$14:$P$736, LEN(G$2))=G$2, RIGHT('Tag Library'!$P$14:$P$736, LEN($A69))=$A69), """")"),"")</f>
        <v/>
      </c>
      <c r="H69" s="1" t="str">
        <f ca="1">IFERROR(__xludf.DUMMYFUNCTION("IFERROR(FILTER('Tag Library'!$Q$14:$Q$736, LEFT('Tag Library'!$P$14:$P$736, LEN(H$2))=H$2, RIGHT('Tag Library'!$P$14:$P$736, LEN($A69))=$A69), """")"),"")</f>
        <v/>
      </c>
      <c r="I69" s="1" t="str">
        <f ca="1">IFERROR(__xludf.DUMMYFUNCTION("IFERROR(FILTER('Tag Library'!$Q$14:$Q$736, LEFT('Tag Library'!$P$14:$P$736, LEN(I$2))=I$2, RIGHT('Tag Library'!$P$14:$P$736, LEN($A69))=$A69), """")"),"")</f>
        <v/>
      </c>
      <c r="J69" s="1" t="str">
        <f ca="1">IFERROR(__xludf.DUMMYFUNCTION("IFERROR(FILTER('Tag Library'!$Q$14:$Q$736, LEFT('Tag Library'!$P$14:$P$736, LEN(J$2))=J$2, RIGHT('Tag Library'!$P$14:$P$736, LEN($A69))=$A69), """")"),"")</f>
        <v/>
      </c>
      <c r="K69" s="1" t="str">
        <f ca="1">IFERROR(__xludf.DUMMYFUNCTION("IFERROR(FILTER('Tag Library'!$Q$14:$Q$736, LEFT('Tag Library'!$P$14:$P$736, LEN(K$2))=K$2, RIGHT('Tag Library'!$P$14:$P$736, LEN($A69))=$A69), """")"),"")</f>
        <v/>
      </c>
      <c r="L69" s="1" t="str">
        <f ca="1">IFERROR(__xludf.DUMMYFUNCTION("IFERROR(FILTER('Tag Library'!$Q$14:$Q$736, LEFT('Tag Library'!$P$14:$P$736, LEN(L$2))=L$2, RIGHT('Tag Library'!$P$14:$P$736, LEN($A69))=$A69), """")"),"")</f>
        <v/>
      </c>
      <c r="M69" s="1" t="str">
        <f ca="1">IFERROR(__xludf.DUMMYFUNCTION("IFERROR(FILTER('Tag Library'!$Q$14:$Q$736, LEFT('Tag Library'!$P$14:$P$736, LEN(M$2))=M$2, RIGHT('Tag Library'!$P$14:$P$736, LEN($A69))=$A69), """")"),"")</f>
        <v/>
      </c>
      <c r="N69" s="1" t="str">
        <f ca="1">IFERROR(__xludf.DUMMYFUNCTION("IFERROR(FILTER('Tag Library'!$Q$14:$Q$736, LEFT('Tag Library'!$P$14:$P$736, LEN(N$2))=N$2, RIGHT('Tag Library'!$P$14:$P$736, LEN($A69))=$A69), """")"),"")</f>
        <v/>
      </c>
      <c r="O69" s="1" t="str">
        <f ca="1">IFERROR(__xludf.DUMMYFUNCTION("IFERROR(FILTER('Tag Library'!$Q$14:$Q$736, LEFT('Tag Library'!$P$14:$P$736, LEN(O$2))=O$2, RIGHT('Tag Library'!$P$14:$P$736, LEN($A69))=$A69), """")"),"")</f>
        <v/>
      </c>
      <c r="P69" s="1" t="str">
        <f ca="1">IFERROR(__xludf.DUMMYFUNCTION("IFERROR(FILTER('Tag Library'!$Q$14:$Q$736, LEFT('Tag Library'!$P$14:$P$736, LEN(P$2))=P$2, RIGHT('Tag Library'!$P$14:$P$736, LEN($A69))=$A69), """")"),"")</f>
        <v/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IFERROR(__xludf.DUMMYFUNCTION("IFERROR(FILTER('Tag Library'!$Q$14:$Q$736, LEFT('Tag Library'!$P$14:$P$736, LEN(B$2))=B$2, RIGHT('Tag Library'!$P$14:$P$736, LEN($A70))=$A70), """")"),"")</f>
        <v/>
      </c>
      <c r="C70" s="1" t="str">
        <f ca="1">IFERROR(__xludf.DUMMYFUNCTION("IFERROR(FILTER('Tag Library'!$Q$14:$Q$736, LEFT('Tag Library'!$P$14:$P$736, LEN(C$2))=C$2, RIGHT('Tag Library'!$P$14:$P$736, LEN($A70))=$A70), """")"),"")</f>
        <v/>
      </c>
      <c r="D70" s="1" t="str">
        <f ca="1">IFERROR(__xludf.DUMMYFUNCTION("IFERROR(FILTER('Tag Library'!$Q$14:$Q$736, LEFT('Tag Library'!$P$14:$P$736, LEN(D$2))=D$2, RIGHT('Tag Library'!$P$14:$P$736, LEN($A70))=$A70), """")"),"")</f>
        <v/>
      </c>
      <c r="E70" s="1" t="str">
        <f ca="1">IFERROR(__xludf.DUMMYFUNCTION("IFERROR(FILTER('Tag Library'!$Q$14:$Q$736, LEFT('Tag Library'!$P$14:$P$736, LEN(E$2))=E$2, RIGHT('Tag Library'!$P$14:$P$736, LEN($A70))=$A70), """")"),"")</f>
        <v/>
      </c>
      <c r="F70" s="1" t="str">
        <f ca="1">IFERROR(__xludf.DUMMYFUNCTION("IFERROR(FILTER('Tag Library'!$Q$14:$Q$736, LEFT('Tag Library'!$P$14:$P$736, LEN(F$2))=F$2, RIGHT('Tag Library'!$P$14:$P$736, LEN($A70))=$A70), """")"),"")</f>
        <v/>
      </c>
      <c r="G70" s="1" t="str">
        <f ca="1">IFERROR(__xludf.DUMMYFUNCTION("IFERROR(FILTER('Tag Library'!$Q$14:$Q$736, LEFT('Tag Library'!$P$14:$P$736, LEN(G$2))=G$2, RIGHT('Tag Library'!$P$14:$P$736, LEN($A70))=$A70), """")"),"")</f>
        <v/>
      </c>
      <c r="H70" s="1" t="str">
        <f ca="1">IFERROR(__xludf.DUMMYFUNCTION("IFERROR(FILTER('Tag Library'!$Q$14:$Q$736, LEFT('Tag Library'!$P$14:$P$736, LEN(H$2))=H$2, RIGHT('Tag Library'!$P$14:$P$736, LEN($A70))=$A70), """")"),"")</f>
        <v/>
      </c>
      <c r="I70" s="1" t="str">
        <f ca="1">IFERROR(__xludf.DUMMYFUNCTION("IFERROR(FILTER('Tag Library'!$Q$14:$Q$736, LEFT('Tag Library'!$P$14:$P$736, LEN(I$2))=I$2, RIGHT('Tag Library'!$P$14:$P$736, LEN($A70))=$A70), """")"),"")</f>
        <v/>
      </c>
      <c r="J70" s="1" t="str">
        <f ca="1">IFERROR(__xludf.DUMMYFUNCTION("IFERROR(FILTER('Tag Library'!$Q$14:$Q$736, LEFT('Tag Library'!$P$14:$P$736, LEN(J$2))=J$2, RIGHT('Tag Library'!$P$14:$P$736, LEN($A70))=$A70), """")"),"")</f>
        <v/>
      </c>
      <c r="K70" s="1" t="str">
        <f ca="1">IFERROR(__xludf.DUMMYFUNCTION("IFERROR(FILTER('Tag Library'!$Q$14:$Q$736, LEFT('Tag Library'!$P$14:$P$736, LEN(K$2))=K$2, RIGHT('Tag Library'!$P$14:$P$736, LEN($A70))=$A70), """")"),"")</f>
        <v/>
      </c>
      <c r="L70" s="1" t="str">
        <f ca="1">IFERROR(__xludf.DUMMYFUNCTION("IFERROR(FILTER('Tag Library'!$Q$14:$Q$736, LEFT('Tag Library'!$P$14:$P$736, LEN(L$2))=L$2, RIGHT('Tag Library'!$P$14:$P$736, LEN($A70))=$A70), """")"),"")</f>
        <v/>
      </c>
      <c r="M70" s="1" t="str">
        <f ca="1">IFERROR(__xludf.DUMMYFUNCTION("IFERROR(FILTER('Tag Library'!$Q$14:$Q$736, LEFT('Tag Library'!$P$14:$P$736, LEN(M$2))=M$2, RIGHT('Tag Library'!$P$14:$P$736, LEN($A70))=$A70), """")"),"")</f>
        <v/>
      </c>
      <c r="N70" s="1" t="str">
        <f ca="1">IFERROR(__xludf.DUMMYFUNCTION("IFERROR(FILTER('Tag Library'!$Q$14:$Q$736, LEFT('Tag Library'!$P$14:$P$736, LEN(N$2))=N$2, RIGHT('Tag Library'!$P$14:$P$736, LEN($A70))=$A70), """")"),"")</f>
        <v/>
      </c>
      <c r="O70" s="1" t="str">
        <f ca="1">IFERROR(__xludf.DUMMYFUNCTION("IFERROR(FILTER('Tag Library'!$Q$14:$Q$736, LEFT('Tag Library'!$P$14:$P$736, LEN(O$2))=O$2, RIGHT('Tag Library'!$P$14:$P$736, LEN($A70))=$A70), """")"),"")</f>
        <v/>
      </c>
      <c r="P70" s="1" t="str">
        <f ca="1">IFERROR(__xludf.DUMMYFUNCTION("IFERROR(FILTER('Tag Library'!$Q$14:$Q$736, LEFT('Tag Library'!$P$14:$P$736, LEN(P$2))=P$2, RIGHT('Tag Library'!$P$14:$P$736, LEN($A70))=$A70), """")"),"")</f>
        <v/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IFERROR(__xludf.DUMMYFUNCTION("IFERROR(FILTER('Tag Library'!$Q$14:$Q$736, LEFT('Tag Library'!$P$14:$P$736, LEN(B$2))=B$2, RIGHT('Tag Library'!$P$14:$P$736, LEN($A71))=$A71), """")"),"")</f>
        <v/>
      </c>
      <c r="C71" s="1" t="str">
        <f ca="1">IFERROR(__xludf.DUMMYFUNCTION("IFERROR(FILTER('Tag Library'!$Q$14:$Q$736, LEFT('Tag Library'!$P$14:$P$736, LEN(C$2))=C$2, RIGHT('Tag Library'!$P$14:$P$736, LEN($A71))=$A71), """")"),"")</f>
        <v/>
      </c>
      <c r="D71" s="1" t="str">
        <f ca="1">IFERROR(__xludf.DUMMYFUNCTION("IFERROR(FILTER('Tag Library'!$Q$14:$Q$736, LEFT('Tag Library'!$P$14:$P$736, LEN(D$2))=D$2, RIGHT('Tag Library'!$P$14:$P$736, LEN($A71))=$A71), """")"),"")</f>
        <v/>
      </c>
      <c r="E71" s="1" t="str">
        <f ca="1">IFERROR(__xludf.DUMMYFUNCTION("IFERROR(FILTER('Tag Library'!$Q$14:$Q$736, LEFT('Tag Library'!$P$14:$P$736, LEN(E$2))=E$2, RIGHT('Tag Library'!$P$14:$P$736, LEN($A71))=$A71), """")"),"")</f>
        <v/>
      </c>
      <c r="F71" s="1" t="str">
        <f ca="1">IFERROR(__xludf.DUMMYFUNCTION("IFERROR(FILTER('Tag Library'!$Q$14:$Q$736, LEFT('Tag Library'!$P$14:$P$736, LEN(F$2))=F$2, RIGHT('Tag Library'!$P$14:$P$736, LEN($A71))=$A71), """")"),"")</f>
        <v/>
      </c>
      <c r="G71" s="1" t="str">
        <f ca="1">IFERROR(__xludf.DUMMYFUNCTION("IFERROR(FILTER('Tag Library'!$Q$14:$Q$736, LEFT('Tag Library'!$P$14:$P$736, LEN(G$2))=G$2, RIGHT('Tag Library'!$P$14:$P$736, LEN($A71))=$A71), """")"),"")</f>
        <v/>
      </c>
      <c r="H71" s="1" t="str">
        <f ca="1">IFERROR(__xludf.DUMMYFUNCTION("IFERROR(FILTER('Tag Library'!$Q$14:$Q$736, LEFT('Tag Library'!$P$14:$P$736, LEN(H$2))=H$2, RIGHT('Tag Library'!$P$14:$P$736, LEN($A71))=$A71), """")"),"")</f>
        <v/>
      </c>
      <c r="I71" s="1" t="str">
        <f ca="1">IFERROR(__xludf.DUMMYFUNCTION("IFERROR(FILTER('Tag Library'!$Q$14:$Q$736, LEFT('Tag Library'!$P$14:$P$736, LEN(I$2))=I$2, RIGHT('Tag Library'!$P$14:$P$736, LEN($A71))=$A71), """")"),"")</f>
        <v/>
      </c>
      <c r="J71" s="1" t="str">
        <f ca="1">IFERROR(__xludf.DUMMYFUNCTION("IFERROR(FILTER('Tag Library'!$Q$14:$Q$736, LEFT('Tag Library'!$P$14:$P$736, LEN(J$2))=J$2, RIGHT('Tag Library'!$P$14:$P$736, LEN($A71))=$A71), """")"),"")</f>
        <v/>
      </c>
      <c r="K71" s="1" t="str">
        <f ca="1">IFERROR(__xludf.DUMMYFUNCTION("IFERROR(FILTER('Tag Library'!$Q$14:$Q$736, LEFT('Tag Library'!$P$14:$P$736, LEN(K$2))=K$2, RIGHT('Tag Library'!$P$14:$P$736, LEN($A71))=$A71), """")"),"")</f>
        <v/>
      </c>
      <c r="L71" s="1" t="str">
        <f ca="1">IFERROR(__xludf.DUMMYFUNCTION("IFERROR(FILTER('Tag Library'!$Q$14:$Q$736, LEFT('Tag Library'!$P$14:$P$736, LEN(L$2))=L$2, RIGHT('Tag Library'!$P$14:$P$736, LEN($A71))=$A71), """")"),"")</f>
        <v/>
      </c>
      <c r="M71" s="1" t="str">
        <f ca="1">IFERROR(__xludf.DUMMYFUNCTION("IFERROR(FILTER('Tag Library'!$Q$14:$Q$736, LEFT('Tag Library'!$P$14:$P$736, LEN(M$2))=M$2, RIGHT('Tag Library'!$P$14:$P$736, LEN($A71))=$A71), """")"),"")</f>
        <v/>
      </c>
      <c r="N71" s="1" t="str">
        <f ca="1">IFERROR(__xludf.DUMMYFUNCTION("IFERROR(FILTER('Tag Library'!$Q$14:$Q$736, LEFT('Tag Library'!$P$14:$P$736, LEN(N$2))=N$2, RIGHT('Tag Library'!$P$14:$P$736, LEN($A71))=$A71), """")"),"")</f>
        <v/>
      </c>
      <c r="O71" s="1" t="str">
        <f ca="1">IFERROR(__xludf.DUMMYFUNCTION("IFERROR(FILTER('Tag Library'!$Q$14:$Q$736, LEFT('Tag Library'!$P$14:$P$736, LEN(O$2))=O$2, RIGHT('Tag Library'!$P$14:$P$736, LEN($A71))=$A71), """")"),"")</f>
        <v/>
      </c>
      <c r="P71" s="1" t="str">
        <f ca="1">IFERROR(__xludf.DUMMYFUNCTION("IFERROR(FILTER('Tag Library'!$Q$14:$Q$736, LEFT('Tag Library'!$P$14:$P$736, LEN(P$2))=P$2, RIGHT('Tag Library'!$P$14:$P$736, LEN($A71))=$A71), """")"),"")</f>
        <v/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IFERROR(__xludf.DUMMYFUNCTION("IFERROR(FILTER('Tag Library'!$Q$14:$Q$736, LEFT('Tag Library'!$P$14:$P$736, LEN(B$2))=B$2, RIGHT('Tag Library'!$P$14:$P$736, LEN($A72))=$A72), """")"),"")</f>
        <v/>
      </c>
      <c r="C72" s="1" t="str">
        <f ca="1">IFERROR(__xludf.DUMMYFUNCTION("IFERROR(FILTER('Tag Library'!$Q$14:$Q$736, LEFT('Tag Library'!$P$14:$P$736, LEN(C$2))=C$2, RIGHT('Tag Library'!$P$14:$P$736, LEN($A72))=$A72), """")"),"")</f>
        <v/>
      </c>
      <c r="D72" s="1" t="str">
        <f ca="1">IFERROR(__xludf.DUMMYFUNCTION("IFERROR(FILTER('Tag Library'!$Q$14:$Q$736, LEFT('Tag Library'!$P$14:$P$736, LEN(D$2))=D$2, RIGHT('Tag Library'!$P$14:$P$736, LEN($A72))=$A72), """")"),"")</f>
        <v/>
      </c>
      <c r="E72" s="1" t="str">
        <f ca="1">IFERROR(__xludf.DUMMYFUNCTION("IFERROR(FILTER('Tag Library'!$Q$14:$Q$736, LEFT('Tag Library'!$P$14:$P$736, LEN(E$2))=E$2, RIGHT('Tag Library'!$P$14:$P$736, LEN($A72))=$A72), """")"),"")</f>
        <v/>
      </c>
      <c r="F72" s="1" t="str">
        <f ca="1">IFERROR(__xludf.DUMMYFUNCTION("IFERROR(FILTER('Tag Library'!$Q$14:$Q$736, LEFT('Tag Library'!$P$14:$P$736, LEN(F$2))=F$2, RIGHT('Tag Library'!$P$14:$P$736, LEN($A72))=$A72), """")"),"")</f>
        <v/>
      </c>
      <c r="G72" s="1" t="str">
        <f ca="1">IFERROR(__xludf.DUMMYFUNCTION("IFERROR(FILTER('Tag Library'!$Q$14:$Q$736, LEFT('Tag Library'!$P$14:$P$736, LEN(G$2))=G$2, RIGHT('Tag Library'!$P$14:$P$736, LEN($A72))=$A72), """")"),"")</f>
        <v/>
      </c>
      <c r="H72" s="1" t="str">
        <f ca="1">IFERROR(__xludf.DUMMYFUNCTION("IFERROR(FILTER('Tag Library'!$Q$14:$Q$736, LEFT('Tag Library'!$P$14:$P$736, LEN(H$2))=H$2, RIGHT('Tag Library'!$P$14:$P$736, LEN($A72))=$A72), """")"),"")</f>
        <v/>
      </c>
      <c r="I72" s="1" t="str">
        <f ca="1">IFERROR(__xludf.DUMMYFUNCTION("IFERROR(FILTER('Tag Library'!$Q$14:$Q$736, LEFT('Tag Library'!$P$14:$P$736, LEN(I$2))=I$2, RIGHT('Tag Library'!$P$14:$P$736, LEN($A72))=$A72), """")"),"")</f>
        <v/>
      </c>
      <c r="J72" s="1" t="str">
        <f ca="1">IFERROR(__xludf.DUMMYFUNCTION("IFERROR(FILTER('Tag Library'!$Q$14:$Q$736, LEFT('Tag Library'!$P$14:$P$736, LEN(J$2))=J$2, RIGHT('Tag Library'!$P$14:$P$736, LEN($A72))=$A72), """")"),"")</f>
        <v/>
      </c>
      <c r="K72" s="1" t="str">
        <f ca="1">IFERROR(__xludf.DUMMYFUNCTION("IFERROR(FILTER('Tag Library'!$Q$14:$Q$736, LEFT('Tag Library'!$P$14:$P$736, LEN(K$2))=K$2, RIGHT('Tag Library'!$P$14:$P$736, LEN($A72))=$A72), """")"),"")</f>
        <v/>
      </c>
      <c r="L72" s="1" t="str">
        <f ca="1">IFERROR(__xludf.DUMMYFUNCTION("IFERROR(FILTER('Tag Library'!$Q$14:$Q$736, LEFT('Tag Library'!$P$14:$P$736, LEN(L$2))=L$2, RIGHT('Tag Library'!$P$14:$P$736, LEN($A72))=$A72), """")"),"")</f>
        <v/>
      </c>
      <c r="M72" s="1" t="str">
        <f ca="1">IFERROR(__xludf.DUMMYFUNCTION("IFERROR(FILTER('Tag Library'!$Q$14:$Q$736, LEFT('Tag Library'!$P$14:$P$736, LEN(M$2))=M$2, RIGHT('Tag Library'!$P$14:$P$736, LEN($A72))=$A72), """")"),"")</f>
        <v/>
      </c>
      <c r="N72" s="1" t="str">
        <f ca="1">IFERROR(__xludf.DUMMYFUNCTION("IFERROR(FILTER('Tag Library'!$Q$14:$Q$736, LEFT('Tag Library'!$P$14:$P$736, LEN(N$2))=N$2, RIGHT('Tag Library'!$P$14:$P$736, LEN($A72))=$A72), """")"),"")</f>
        <v/>
      </c>
      <c r="O72" s="1" t="str">
        <f ca="1">IFERROR(__xludf.DUMMYFUNCTION("IFERROR(FILTER('Tag Library'!$Q$14:$Q$736, LEFT('Tag Library'!$P$14:$P$736, LEN(O$2))=O$2, RIGHT('Tag Library'!$P$14:$P$736, LEN($A72))=$A72), """")"),"")</f>
        <v/>
      </c>
      <c r="P72" s="1" t="str">
        <f ca="1">IFERROR(__xludf.DUMMYFUNCTION("IFERROR(FILTER('Tag Library'!$Q$14:$Q$736, LEFT('Tag Library'!$P$14:$P$736, LEN(P$2))=P$2, RIGHT('Tag Library'!$P$14:$P$736, LEN($A72))=$A72), """")"),"")</f>
        <v/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IFERROR(__xludf.DUMMYFUNCTION("IFERROR(FILTER('Tag Library'!$Q$14:$Q$736, LEFT('Tag Library'!$P$14:$P$736, LEN(B$2))=B$2, RIGHT('Tag Library'!$P$14:$P$736, LEN($A73))=$A73), """")"),"")</f>
        <v/>
      </c>
      <c r="C73" s="1" t="str">
        <f ca="1">IFERROR(__xludf.DUMMYFUNCTION("IFERROR(FILTER('Tag Library'!$Q$14:$Q$736, LEFT('Tag Library'!$P$14:$P$736, LEN(C$2))=C$2, RIGHT('Tag Library'!$P$14:$P$736, LEN($A73))=$A73), """")"),"")</f>
        <v/>
      </c>
      <c r="D73" s="1" t="str">
        <f ca="1">IFERROR(__xludf.DUMMYFUNCTION("IFERROR(FILTER('Tag Library'!$Q$14:$Q$736, LEFT('Tag Library'!$P$14:$P$736, LEN(D$2))=D$2, RIGHT('Tag Library'!$P$14:$P$736, LEN($A73))=$A73), """")"),"yellow")</f>
        <v>yellow</v>
      </c>
      <c r="E73" s="1" t="str">
        <f ca="1">IFERROR(__xludf.DUMMYFUNCTION("IFERROR(FILTER('Tag Library'!$Q$14:$Q$736, LEFT('Tag Library'!$P$14:$P$736, LEN(E$2))=E$2, RIGHT('Tag Library'!$P$14:$P$736, LEN($A73))=$A73), """")"),"white")</f>
        <v>white</v>
      </c>
      <c r="F73" s="1" t="str">
        <f ca="1">IFERROR(__xludf.DUMMYFUNCTION("IFERROR(FILTER('Tag Library'!$Q$14:$Q$736, LEFT('Tag Library'!$P$14:$P$736, LEN(F$2))=F$2, RIGHT('Tag Library'!$P$14:$P$736, LEN($A73))=$A73), """")"),"white")</f>
        <v>white</v>
      </c>
      <c r="G73" s="1" t="str">
        <f ca="1">IFERROR(__xludf.DUMMYFUNCTION("IFERROR(FILTER('Tag Library'!$Q$14:$Q$736, LEFT('Tag Library'!$P$14:$P$736, LEN(G$2))=G$2, RIGHT('Tag Library'!$P$14:$P$736, LEN($A73))=$A73), """")"),"white")</f>
        <v>white</v>
      </c>
      <c r="H73" s="1" t="str">
        <f ca="1">IFERROR(__xludf.DUMMYFUNCTION("IFERROR(FILTER('Tag Library'!$Q$14:$Q$736, LEFT('Tag Library'!$P$14:$P$736, LEN(H$2))=H$2, RIGHT('Tag Library'!$P$14:$P$736, LEN($A73))=$A73), """")"),"white")</f>
        <v>white</v>
      </c>
      <c r="I73" s="1" t="str">
        <f ca="1">IFERROR(__xludf.DUMMYFUNCTION("IFERROR(FILTER('Tag Library'!$Q$14:$Q$736, LEFT('Tag Library'!$P$14:$P$736, LEN(I$2))=I$2, RIGHT('Tag Library'!$P$14:$P$736, LEN($A73))=$A73), """")"),"white")</f>
        <v>white</v>
      </c>
      <c r="J73" s="1" t="str">
        <f ca="1">IFERROR(__xludf.DUMMYFUNCTION("IFERROR(FILTER('Tag Library'!$Q$14:$Q$736, LEFT('Tag Library'!$P$14:$P$736, LEN(J$2))=J$2, RIGHT('Tag Library'!$P$14:$P$736, LEN($A73))=$A73), """")"),"white")</f>
        <v>white</v>
      </c>
      <c r="K73" s="1" t="str">
        <f ca="1">IFERROR(__xludf.DUMMYFUNCTION("IFERROR(FILTER('Tag Library'!$Q$14:$Q$736, LEFT('Tag Library'!$P$14:$P$736, LEN(K$2))=K$2, RIGHT('Tag Library'!$P$14:$P$736, LEN($A73))=$A73), """")"),"white")</f>
        <v>white</v>
      </c>
      <c r="L73" s="1" t="str">
        <f ca="1">IFERROR(__xludf.DUMMYFUNCTION("IFERROR(FILTER('Tag Library'!$Q$14:$Q$736, LEFT('Tag Library'!$P$14:$P$736, LEN(L$2))=L$2, RIGHT('Tag Library'!$P$14:$P$736, LEN($A73))=$A73), """")"),"white")</f>
        <v>white</v>
      </c>
      <c r="M73" s="1" t="str">
        <f ca="1">IFERROR(__xludf.DUMMYFUNCTION("IFERROR(FILTER('Tag Library'!$Q$14:$Q$736, LEFT('Tag Library'!$P$14:$P$736, LEN(M$2))=M$2, RIGHT('Tag Library'!$P$14:$P$736, LEN($A73))=$A73), """")"),"white")</f>
        <v>white</v>
      </c>
      <c r="N73" s="1" t="str">
        <f ca="1">IFERROR(__xludf.DUMMYFUNCTION("IFERROR(FILTER('Tag Library'!$Q$14:$Q$736, LEFT('Tag Library'!$P$14:$P$736, LEN(N$2))=N$2, RIGHT('Tag Library'!$P$14:$P$736, LEN($A73))=$A73), """")"),"white")</f>
        <v>white</v>
      </c>
      <c r="O73" s="1" t="str">
        <f ca="1">IFERROR(__xludf.DUMMYFUNCTION("IFERROR(FILTER('Tag Library'!$Q$14:$Q$736, LEFT('Tag Library'!$P$14:$P$736, LEN(O$2))=O$2, RIGHT('Tag Library'!$P$14:$P$736, LEN($A73))=$A73), """")"),"white")</f>
        <v>white</v>
      </c>
      <c r="P73" s="1" t="str">
        <f ca="1">IFERROR(__xludf.DUMMYFUNCTION("IFERROR(FILTER('Tag Library'!$Q$14:$Q$736, LEFT('Tag Library'!$P$14:$P$736, LEN(P$2))=P$2, RIGHT('Tag Library'!$P$14:$P$736, LEN($A73))=$A73), """")"),"")</f>
        <v/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IFERROR(__xludf.DUMMYFUNCTION("IFERROR(FILTER('Tag Library'!$Q$14:$Q$736, LEFT('Tag Library'!$P$14:$P$736, LEN(B$2))=B$2, RIGHT('Tag Library'!$P$14:$P$736, LEN($A74))=$A74), """")"),"")</f>
        <v/>
      </c>
      <c r="C74" s="1" t="str">
        <f ca="1">IFERROR(__xludf.DUMMYFUNCTION("IFERROR(FILTER('Tag Library'!$Q$14:$Q$736, LEFT('Tag Library'!$P$14:$P$736, LEN(C$2))=C$2, RIGHT('Tag Library'!$P$14:$P$736, LEN($A74))=$A74), """")"),"")</f>
        <v/>
      </c>
      <c r="D74" s="1" t="str">
        <f ca="1">IFERROR(__xludf.DUMMYFUNCTION("IFERROR(FILTER('Tag Library'!$Q$14:$Q$736, LEFT('Tag Library'!$P$14:$P$736, LEN(D$2))=D$2, RIGHT('Tag Library'!$P$14:$P$736, LEN($A74))=$A74), """")"),"")</f>
        <v/>
      </c>
      <c r="E74" s="1" t="str">
        <f ca="1">IFERROR(__xludf.DUMMYFUNCTION("IFERROR(FILTER('Tag Library'!$Q$14:$Q$736, LEFT('Tag Library'!$P$14:$P$736, LEN(E$2))=E$2, RIGHT('Tag Library'!$P$14:$P$736, LEN($A74))=$A74), """")"),"")</f>
        <v/>
      </c>
      <c r="F74" s="1" t="str">
        <f ca="1">IFERROR(__xludf.DUMMYFUNCTION("IFERROR(FILTER('Tag Library'!$Q$14:$Q$736, LEFT('Tag Library'!$P$14:$P$736, LEN(F$2))=F$2, RIGHT('Tag Library'!$P$14:$P$736, LEN($A74))=$A74), """")"),"")</f>
        <v/>
      </c>
      <c r="G74" s="1" t="str">
        <f ca="1">IFERROR(__xludf.DUMMYFUNCTION("IFERROR(FILTER('Tag Library'!$Q$14:$Q$736, LEFT('Tag Library'!$P$14:$P$736, LEN(G$2))=G$2, RIGHT('Tag Library'!$P$14:$P$736, LEN($A74))=$A74), """")"),"")</f>
        <v/>
      </c>
      <c r="H74" s="1" t="str">
        <f ca="1">IFERROR(__xludf.DUMMYFUNCTION("IFERROR(FILTER('Tag Library'!$Q$14:$Q$736, LEFT('Tag Library'!$P$14:$P$736, LEN(H$2))=H$2, RIGHT('Tag Library'!$P$14:$P$736, LEN($A74))=$A74), """")"),"")</f>
        <v/>
      </c>
      <c r="I74" s="1" t="str">
        <f ca="1">IFERROR(__xludf.DUMMYFUNCTION("IFERROR(FILTER('Tag Library'!$Q$14:$Q$736, LEFT('Tag Library'!$P$14:$P$736, LEN(I$2))=I$2, RIGHT('Tag Library'!$P$14:$P$736, LEN($A74))=$A74), """")"),"")</f>
        <v/>
      </c>
      <c r="J74" s="1" t="str">
        <f ca="1">IFERROR(__xludf.DUMMYFUNCTION("IFERROR(FILTER('Tag Library'!$Q$14:$Q$736, LEFT('Tag Library'!$P$14:$P$736, LEN(J$2))=J$2, RIGHT('Tag Library'!$P$14:$P$736, LEN($A74))=$A74), """")"),"")</f>
        <v/>
      </c>
      <c r="K74" s="1" t="str">
        <f ca="1">IFERROR(__xludf.DUMMYFUNCTION("IFERROR(FILTER('Tag Library'!$Q$14:$Q$736, LEFT('Tag Library'!$P$14:$P$736, LEN(K$2))=K$2, RIGHT('Tag Library'!$P$14:$P$736, LEN($A74))=$A74), """")"),"")</f>
        <v/>
      </c>
      <c r="L74" s="1" t="str">
        <f ca="1">IFERROR(__xludf.DUMMYFUNCTION("IFERROR(FILTER('Tag Library'!$Q$14:$Q$736, LEFT('Tag Library'!$P$14:$P$736, LEN(L$2))=L$2, RIGHT('Tag Library'!$P$14:$P$736, LEN($A74))=$A74), """")"),"")</f>
        <v/>
      </c>
      <c r="M74" s="1" t="str">
        <f ca="1">IFERROR(__xludf.DUMMYFUNCTION("IFERROR(FILTER('Tag Library'!$Q$14:$Q$736, LEFT('Tag Library'!$P$14:$P$736, LEN(M$2))=M$2, RIGHT('Tag Library'!$P$14:$P$736, LEN($A74))=$A74), """")"),"")</f>
        <v/>
      </c>
      <c r="N74" s="1" t="str">
        <f ca="1">IFERROR(__xludf.DUMMYFUNCTION("IFERROR(FILTER('Tag Library'!$Q$14:$Q$736, LEFT('Tag Library'!$P$14:$P$736, LEN(N$2))=N$2, RIGHT('Tag Library'!$P$14:$P$736, LEN($A74))=$A74), """")"),"")</f>
        <v/>
      </c>
      <c r="O74" s="1" t="str">
        <f ca="1">IFERROR(__xludf.DUMMYFUNCTION("IFERROR(FILTER('Tag Library'!$Q$14:$Q$736, LEFT('Tag Library'!$P$14:$P$736, LEN(O$2))=O$2, RIGHT('Tag Library'!$P$14:$P$736, LEN($A74))=$A74), """")"),"")</f>
        <v/>
      </c>
      <c r="P74" s="1" t="str">
        <f ca="1">IFERROR(__xludf.DUMMYFUNCTION("IFERROR(FILTER('Tag Library'!$Q$14:$Q$736, LEFT('Tag Library'!$P$14:$P$736, LEN(P$2))=P$2, RIGHT('Tag Library'!$P$14:$P$736, LEN($A74))=$A74), """")"),"")</f>
        <v/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IFERROR(__xludf.DUMMYFUNCTION("IFERROR(FILTER('Tag Library'!$Q$14:$Q$736, LEFT('Tag Library'!$P$14:$P$736, LEN(B$2))=B$2, RIGHT('Tag Library'!$P$14:$P$736, LEN($A75))=$A75), """")"),"")</f>
        <v/>
      </c>
      <c r="C75" s="1" t="str">
        <f ca="1">IFERROR(__xludf.DUMMYFUNCTION("IFERROR(FILTER('Tag Library'!$Q$14:$Q$736, LEFT('Tag Library'!$P$14:$P$736, LEN(C$2))=C$2, RIGHT('Tag Library'!$P$14:$P$736, LEN($A75))=$A75), """")"),"")</f>
        <v/>
      </c>
      <c r="D75" s="1" t="str">
        <f ca="1">IFERROR(__xludf.DUMMYFUNCTION("IFERROR(FILTER('Tag Library'!$Q$14:$Q$736, LEFT('Tag Library'!$P$14:$P$736, LEN(D$2))=D$2, RIGHT('Tag Library'!$P$14:$P$736, LEN($A75))=$A75), """")"),"")</f>
        <v/>
      </c>
      <c r="E75" s="1" t="str">
        <f ca="1">IFERROR(__xludf.DUMMYFUNCTION("IFERROR(FILTER('Tag Library'!$Q$14:$Q$736, LEFT('Tag Library'!$P$14:$P$736, LEN(E$2))=E$2, RIGHT('Tag Library'!$P$14:$P$736, LEN($A75))=$A75), """")"),"")</f>
        <v/>
      </c>
      <c r="F75" s="1" t="str">
        <f ca="1">IFERROR(__xludf.DUMMYFUNCTION("IFERROR(FILTER('Tag Library'!$Q$14:$Q$736, LEFT('Tag Library'!$P$14:$P$736, LEN(F$2))=F$2, RIGHT('Tag Library'!$P$14:$P$736, LEN($A75))=$A75), """")"),"")</f>
        <v/>
      </c>
      <c r="G75" s="1" t="str">
        <f ca="1">IFERROR(__xludf.DUMMYFUNCTION("IFERROR(FILTER('Tag Library'!$Q$14:$Q$736, LEFT('Tag Library'!$P$14:$P$736, LEN(G$2))=G$2, RIGHT('Tag Library'!$P$14:$P$736, LEN($A75))=$A75), """")"),"")</f>
        <v/>
      </c>
      <c r="H75" s="1" t="str">
        <f ca="1">IFERROR(__xludf.DUMMYFUNCTION("IFERROR(FILTER('Tag Library'!$Q$14:$Q$736, LEFT('Tag Library'!$P$14:$P$736, LEN(H$2))=H$2, RIGHT('Tag Library'!$P$14:$P$736, LEN($A75))=$A75), """")"),"")</f>
        <v/>
      </c>
      <c r="I75" s="1" t="str">
        <f ca="1">IFERROR(__xludf.DUMMYFUNCTION("IFERROR(FILTER('Tag Library'!$Q$14:$Q$736, LEFT('Tag Library'!$P$14:$P$736, LEN(I$2))=I$2, RIGHT('Tag Library'!$P$14:$P$736, LEN($A75))=$A75), """")"),"")</f>
        <v/>
      </c>
      <c r="J75" s="1" t="str">
        <f ca="1">IFERROR(__xludf.DUMMYFUNCTION("IFERROR(FILTER('Tag Library'!$Q$14:$Q$736, LEFT('Tag Library'!$P$14:$P$736, LEN(J$2))=J$2, RIGHT('Tag Library'!$P$14:$P$736, LEN($A75))=$A75), """")"),"")</f>
        <v/>
      </c>
      <c r="K75" s="1" t="str">
        <f ca="1">IFERROR(__xludf.DUMMYFUNCTION("IFERROR(FILTER('Tag Library'!$Q$14:$Q$736, LEFT('Tag Library'!$P$14:$P$736, LEN(K$2))=K$2, RIGHT('Tag Library'!$P$14:$P$736, LEN($A75))=$A75), """")"),"")</f>
        <v/>
      </c>
      <c r="L75" s="1" t="str">
        <f ca="1">IFERROR(__xludf.DUMMYFUNCTION("IFERROR(FILTER('Tag Library'!$Q$14:$Q$736, LEFT('Tag Library'!$P$14:$P$736, LEN(L$2))=L$2, RIGHT('Tag Library'!$P$14:$P$736, LEN($A75))=$A75), """")"),"")</f>
        <v/>
      </c>
      <c r="M75" s="1" t="str">
        <f ca="1">IFERROR(__xludf.DUMMYFUNCTION("IFERROR(FILTER('Tag Library'!$Q$14:$Q$736, LEFT('Tag Library'!$P$14:$P$736, LEN(M$2))=M$2, RIGHT('Tag Library'!$P$14:$P$736, LEN($A75))=$A75), """")"),"")</f>
        <v/>
      </c>
      <c r="N75" s="1" t="str">
        <f ca="1">IFERROR(__xludf.DUMMYFUNCTION("IFERROR(FILTER('Tag Library'!$Q$14:$Q$736, LEFT('Tag Library'!$P$14:$P$736, LEN(N$2))=N$2, RIGHT('Tag Library'!$P$14:$P$736, LEN($A75))=$A75), """")"),"")</f>
        <v/>
      </c>
      <c r="O75" s="1" t="str">
        <f ca="1">IFERROR(__xludf.DUMMYFUNCTION("IFERROR(FILTER('Tag Library'!$Q$14:$Q$736, LEFT('Tag Library'!$P$14:$P$736, LEN(O$2))=O$2, RIGHT('Tag Library'!$P$14:$P$736, LEN($A75))=$A75), """")"),"")</f>
        <v/>
      </c>
      <c r="P75" s="1" t="str">
        <f ca="1">IFERROR(__xludf.DUMMYFUNCTION("IFERROR(FILTER('Tag Library'!$Q$14:$Q$736, LEFT('Tag Library'!$P$14:$P$736, LEN(P$2))=P$2, RIGHT('Tag Library'!$P$14:$P$736, LEN($A75))=$A75), """")"),"")</f>
        <v/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IFERROR(__xludf.DUMMYFUNCTION("IFERROR(FILTER('Tag Library'!$Q$14:$Q$736, LEFT('Tag Library'!$P$14:$P$736, LEN(B$2))=B$2, RIGHT('Tag Library'!$P$14:$P$736, LEN($A76))=$A76), """")"),"")</f>
        <v/>
      </c>
      <c r="C76" s="1" t="str">
        <f ca="1">IFERROR(__xludf.DUMMYFUNCTION("IFERROR(FILTER('Tag Library'!$Q$14:$Q$736, LEFT('Tag Library'!$P$14:$P$736, LEN(C$2))=C$2, RIGHT('Tag Library'!$P$14:$P$736, LEN($A76))=$A76), """")"),"")</f>
        <v/>
      </c>
      <c r="D76" s="1" t="str">
        <f ca="1">IFERROR(__xludf.DUMMYFUNCTION("IFERROR(FILTER('Tag Library'!$Q$14:$Q$736, LEFT('Tag Library'!$P$14:$P$736, LEN(D$2))=D$2, RIGHT('Tag Library'!$P$14:$P$736, LEN($A76))=$A76), """")"),"")</f>
        <v/>
      </c>
      <c r="E76" s="1" t="str">
        <f ca="1">IFERROR(__xludf.DUMMYFUNCTION("IFERROR(FILTER('Tag Library'!$Q$14:$Q$736, LEFT('Tag Library'!$P$14:$P$736, LEN(E$2))=E$2, RIGHT('Tag Library'!$P$14:$P$736, LEN($A76))=$A76), """")"),"")</f>
        <v/>
      </c>
      <c r="F76" s="1" t="str">
        <f ca="1">IFERROR(__xludf.DUMMYFUNCTION("IFERROR(FILTER('Tag Library'!$Q$14:$Q$736, LEFT('Tag Library'!$P$14:$P$736, LEN(F$2))=F$2, RIGHT('Tag Library'!$P$14:$P$736, LEN($A76))=$A76), """")"),"")</f>
        <v/>
      </c>
      <c r="G76" s="1" t="str">
        <f ca="1">IFERROR(__xludf.DUMMYFUNCTION("IFERROR(FILTER('Tag Library'!$Q$14:$Q$736, LEFT('Tag Library'!$P$14:$P$736, LEN(G$2))=G$2, RIGHT('Tag Library'!$P$14:$P$736, LEN($A76))=$A76), """")"),"")</f>
        <v/>
      </c>
      <c r="H76" s="1" t="str">
        <f ca="1">IFERROR(__xludf.DUMMYFUNCTION("IFERROR(FILTER('Tag Library'!$Q$14:$Q$736, LEFT('Tag Library'!$P$14:$P$736, LEN(H$2))=H$2, RIGHT('Tag Library'!$P$14:$P$736, LEN($A76))=$A76), """")"),"")</f>
        <v/>
      </c>
      <c r="I76" s="1" t="str">
        <f ca="1">IFERROR(__xludf.DUMMYFUNCTION("IFERROR(FILTER('Tag Library'!$Q$14:$Q$736, LEFT('Tag Library'!$P$14:$P$736, LEN(I$2))=I$2, RIGHT('Tag Library'!$P$14:$P$736, LEN($A76))=$A76), """")"),"")</f>
        <v/>
      </c>
      <c r="J76" s="1" t="str">
        <f ca="1">IFERROR(__xludf.DUMMYFUNCTION("IFERROR(FILTER('Tag Library'!$Q$14:$Q$736, LEFT('Tag Library'!$P$14:$P$736, LEN(J$2))=J$2, RIGHT('Tag Library'!$P$14:$P$736, LEN($A76))=$A76), """")"),"")</f>
        <v/>
      </c>
      <c r="K76" s="1" t="str">
        <f ca="1">IFERROR(__xludf.DUMMYFUNCTION("IFERROR(FILTER('Tag Library'!$Q$14:$Q$736, LEFT('Tag Library'!$P$14:$P$736, LEN(K$2))=K$2, RIGHT('Tag Library'!$P$14:$P$736, LEN($A76))=$A76), """")"),"")</f>
        <v/>
      </c>
      <c r="L76" s="1" t="str">
        <f ca="1">IFERROR(__xludf.DUMMYFUNCTION("IFERROR(FILTER('Tag Library'!$Q$14:$Q$736, LEFT('Tag Library'!$P$14:$P$736, LEN(L$2))=L$2, RIGHT('Tag Library'!$P$14:$P$736, LEN($A76))=$A76), """")"),"")</f>
        <v/>
      </c>
      <c r="M76" s="1" t="str">
        <f ca="1">IFERROR(__xludf.DUMMYFUNCTION("IFERROR(FILTER('Tag Library'!$Q$14:$Q$736, LEFT('Tag Library'!$P$14:$P$736, LEN(M$2))=M$2, RIGHT('Tag Library'!$P$14:$P$736, LEN($A76))=$A76), """")"),"")</f>
        <v/>
      </c>
      <c r="N76" s="1" t="str">
        <f ca="1">IFERROR(__xludf.DUMMYFUNCTION("IFERROR(FILTER('Tag Library'!$Q$14:$Q$736, LEFT('Tag Library'!$P$14:$P$736, LEN(N$2))=N$2, RIGHT('Tag Library'!$P$14:$P$736, LEN($A76))=$A76), """")"),"")</f>
        <v/>
      </c>
      <c r="O76" s="1" t="str">
        <f ca="1">IFERROR(__xludf.DUMMYFUNCTION("IFERROR(FILTER('Tag Library'!$Q$14:$Q$736, LEFT('Tag Library'!$P$14:$P$736, LEN(O$2))=O$2, RIGHT('Tag Library'!$P$14:$P$736, LEN($A76))=$A76), """")"),"")</f>
        <v/>
      </c>
      <c r="P76" s="1" t="str">
        <f ca="1">IFERROR(__xludf.DUMMYFUNCTION("IFERROR(FILTER('Tag Library'!$Q$14:$Q$736, LEFT('Tag Library'!$P$14:$P$736, LEN(P$2))=P$2, RIGHT('Tag Library'!$P$14:$P$736, LEN($A76))=$A76), """")"),"")</f>
        <v/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IFERROR(__xludf.DUMMYFUNCTION("IFERROR(FILTER('Tag Library'!$Q$14:$Q$736, LEFT('Tag Library'!$P$14:$P$736, LEN(B$2))=B$2, RIGHT('Tag Library'!$P$14:$P$736, LEN($A77))=$A77), """")"),"")</f>
        <v/>
      </c>
      <c r="C77" s="1" t="str">
        <f ca="1">IFERROR(__xludf.DUMMYFUNCTION("IFERROR(FILTER('Tag Library'!$Q$14:$Q$736, LEFT('Tag Library'!$P$14:$P$736, LEN(C$2))=C$2, RIGHT('Tag Library'!$P$14:$P$736, LEN($A77))=$A77), """")"),"")</f>
        <v/>
      </c>
      <c r="D77" s="1" t="str">
        <f ca="1">IFERROR(__xludf.DUMMYFUNCTION("IFERROR(FILTER('Tag Library'!$Q$14:$Q$736, LEFT('Tag Library'!$P$14:$P$736, LEN(D$2))=D$2, RIGHT('Tag Library'!$P$14:$P$736, LEN($A77))=$A77), """")"),"")</f>
        <v/>
      </c>
      <c r="E77" s="1" t="str">
        <f ca="1">IFERROR(__xludf.DUMMYFUNCTION("IFERROR(FILTER('Tag Library'!$Q$14:$Q$736, LEFT('Tag Library'!$P$14:$P$736, LEN(E$2))=E$2, RIGHT('Tag Library'!$P$14:$P$736, LEN($A77))=$A77), """")"),"")</f>
        <v/>
      </c>
      <c r="F77" s="1" t="str">
        <f ca="1">IFERROR(__xludf.DUMMYFUNCTION("IFERROR(FILTER('Tag Library'!$Q$14:$Q$736, LEFT('Tag Library'!$P$14:$P$736, LEN(F$2))=F$2, RIGHT('Tag Library'!$P$14:$P$736, LEN($A77))=$A77), """")"),"")</f>
        <v/>
      </c>
      <c r="G77" s="1" t="str">
        <f ca="1">IFERROR(__xludf.DUMMYFUNCTION("IFERROR(FILTER('Tag Library'!$Q$14:$Q$736, LEFT('Tag Library'!$P$14:$P$736, LEN(G$2))=G$2, RIGHT('Tag Library'!$P$14:$P$736, LEN($A77))=$A77), """")"),"")</f>
        <v/>
      </c>
      <c r="H77" s="1" t="str">
        <f ca="1">IFERROR(__xludf.DUMMYFUNCTION("IFERROR(FILTER('Tag Library'!$Q$14:$Q$736, LEFT('Tag Library'!$P$14:$P$736, LEN(H$2))=H$2, RIGHT('Tag Library'!$P$14:$P$736, LEN($A77))=$A77), """")"),"")</f>
        <v/>
      </c>
      <c r="I77" s="1" t="str">
        <f ca="1">IFERROR(__xludf.DUMMYFUNCTION("IFERROR(FILTER('Tag Library'!$Q$14:$Q$736, LEFT('Tag Library'!$P$14:$P$736, LEN(I$2))=I$2, RIGHT('Tag Library'!$P$14:$P$736, LEN($A77))=$A77), """")"),"")</f>
        <v/>
      </c>
      <c r="J77" s="1" t="str">
        <f ca="1">IFERROR(__xludf.DUMMYFUNCTION("IFERROR(FILTER('Tag Library'!$Q$14:$Q$736, LEFT('Tag Library'!$P$14:$P$736, LEN(J$2))=J$2, RIGHT('Tag Library'!$P$14:$P$736, LEN($A77))=$A77), """")"),"")</f>
        <v/>
      </c>
      <c r="K77" s="1" t="str">
        <f ca="1">IFERROR(__xludf.DUMMYFUNCTION("IFERROR(FILTER('Tag Library'!$Q$14:$Q$736, LEFT('Tag Library'!$P$14:$P$736, LEN(K$2))=K$2, RIGHT('Tag Library'!$P$14:$P$736, LEN($A77))=$A77), """")"),"")</f>
        <v/>
      </c>
      <c r="L77" s="1" t="str">
        <f ca="1">IFERROR(__xludf.DUMMYFUNCTION("IFERROR(FILTER('Tag Library'!$Q$14:$Q$736, LEFT('Tag Library'!$P$14:$P$736, LEN(L$2))=L$2, RIGHT('Tag Library'!$P$14:$P$736, LEN($A77))=$A77), """")"),"")</f>
        <v/>
      </c>
      <c r="M77" s="1" t="str">
        <f ca="1">IFERROR(__xludf.DUMMYFUNCTION("IFERROR(FILTER('Tag Library'!$Q$14:$Q$736, LEFT('Tag Library'!$P$14:$P$736, LEN(M$2))=M$2, RIGHT('Tag Library'!$P$14:$P$736, LEN($A77))=$A77), """")"),"")</f>
        <v/>
      </c>
      <c r="N77" s="1" t="str">
        <f ca="1">IFERROR(__xludf.DUMMYFUNCTION("IFERROR(FILTER('Tag Library'!$Q$14:$Q$736, LEFT('Tag Library'!$P$14:$P$736, LEN(N$2))=N$2, RIGHT('Tag Library'!$P$14:$P$736, LEN($A77))=$A77), """")"),"")</f>
        <v/>
      </c>
      <c r="O77" s="1" t="str">
        <f ca="1">IFERROR(__xludf.DUMMYFUNCTION("IFERROR(FILTER('Tag Library'!$Q$14:$Q$736, LEFT('Tag Library'!$P$14:$P$736, LEN(O$2))=O$2, RIGHT('Tag Library'!$P$14:$P$736, LEN($A77))=$A77), """")"),"")</f>
        <v/>
      </c>
      <c r="P77" s="1" t="str">
        <f ca="1">IFERROR(__xludf.DUMMYFUNCTION("IFERROR(FILTER('Tag Library'!$Q$14:$Q$736, LEFT('Tag Library'!$P$14:$P$736, LEN(P$2))=P$2, RIGHT('Tag Library'!$P$14:$P$736, LEN($A77))=$A77), """")"),"")</f>
        <v/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IFERROR(__xludf.DUMMYFUNCTION("IFERROR(FILTER('Tag Library'!$Q$14:$Q$736, LEFT('Tag Library'!$P$14:$P$736, LEN(B$2))=B$2, RIGHT('Tag Library'!$P$14:$P$736, LEN($A78))=$A78), """")"),"")</f>
        <v/>
      </c>
      <c r="C78" s="1" t="str">
        <f ca="1">IFERROR(__xludf.DUMMYFUNCTION("IFERROR(FILTER('Tag Library'!$Q$14:$Q$736, LEFT('Tag Library'!$P$14:$P$736, LEN(C$2))=C$2, RIGHT('Tag Library'!$P$14:$P$736, LEN($A78))=$A78), """")"),"")</f>
        <v/>
      </c>
      <c r="D78" s="1" t="str">
        <f ca="1">IFERROR(__xludf.DUMMYFUNCTION("IFERROR(FILTER('Tag Library'!$Q$14:$Q$736, LEFT('Tag Library'!$P$14:$P$736, LEN(D$2))=D$2, RIGHT('Tag Library'!$P$14:$P$736, LEN($A78))=$A78), """")"),"")</f>
        <v/>
      </c>
      <c r="E78" s="1" t="str">
        <f ca="1">IFERROR(__xludf.DUMMYFUNCTION("IFERROR(FILTER('Tag Library'!$Q$14:$Q$736, LEFT('Tag Library'!$P$14:$P$736, LEN(E$2))=E$2, RIGHT('Tag Library'!$P$14:$P$736, LEN($A78))=$A78), """")"),"")</f>
        <v/>
      </c>
      <c r="F78" s="1" t="str">
        <f ca="1">IFERROR(__xludf.DUMMYFUNCTION("IFERROR(FILTER('Tag Library'!$Q$14:$Q$736, LEFT('Tag Library'!$P$14:$P$736, LEN(F$2))=F$2, RIGHT('Tag Library'!$P$14:$P$736, LEN($A78))=$A78), """")"),"white")</f>
        <v>white</v>
      </c>
      <c r="G78" s="1" t="str">
        <f ca="1">IFERROR(__xludf.DUMMYFUNCTION("IFERROR(FILTER('Tag Library'!$Q$14:$Q$736, LEFT('Tag Library'!$P$14:$P$736, LEN(G$2))=G$2, RIGHT('Tag Library'!$P$14:$P$736, LEN($A78))=$A78), """")"),"")</f>
        <v/>
      </c>
      <c r="H78" s="1" t="str">
        <f ca="1">IFERROR(__xludf.DUMMYFUNCTION("IFERROR(FILTER('Tag Library'!$Q$14:$Q$736, LEFT('Tag Library'!$P$14:$P$736, LEN(H$2))=H$2, RIGHT('Tag Library'!$P$14:$P$736, LEN($A78))=$A78), """")"),"")</f>
        <v/>
      </c>
      <c r="I78" s="1" t="str">
        <f ca="1">IFERROR(__xludf.DUMMYFUNCTION("IFERROR(FILTER('Tag Library'!$Q$14:$Q$736, LEFT('Tag Library'!$P$14:$P$736, LEN(I$2))=I$2, RIGHT('Tag Library'!$P$14:$P$736, LEN($A78))=$A78), """")"),"")</f>
        <v/>
      </c>
      <c r="J78" s="1" t="str">
        <f ca="1">IFERROR(__xludf.DUMMYFUNCTION("IFERROR(FILTER('Tag Library'!$Q$14:$Q$736, LEFT('Tag Library'!$P$14:$P$736, LEN(J$2))=J$2, RIGHT('Tag Library'!$P$14:$P$736, LEN($A78))=$A78), """")"),"")</f>
        <v/>
      </c>
      <c r="K78" s="1" t="str">
        <f ca="1">IFERROR(__xludf.DUMMYFUNCTION("IFERROR(FILTER('Tag Library'!$Q$14:$Q$736, LEFT('Tag Library'!$P$14:$P$736, LEN(K$2))=K$2, RIGHT('Tag Library'!$P$14:$P$736, LEN($A78))=$A78), """")"),"")</f>
        <v/>
      </c>
      <c r="L78" s="1" t="str">
        <f ca="1">IFERROR(__xludf.DUMMYFUNCTION("IFERROR(FILTER('Tag Library'!$Q$14:$Q$736, LEFT('Tag Library'!$P$14:$P$736, LEN(L$2))=L$2, RIGHT('Tag Library'!$P$14:$P$736, LEN($A78))=$A78), """")"),"")</f>
        <v/>
      </c>
      <c r="M78" s="1" t="str">
        <f ca="1">IFERROR(__xludf.DUMMYFUNCTION("IFERROR(FILTER('Tag Library'!$Q$14:$Q$736, LEFT('Tag Library'!$P$14:$P$736, LEN(M$2))=M$2, RIGHT('Tag Library'!$P$14:$P$736, LEN($A78))=$A78), """")"),"")</f>
        <v/>
      </c>
      <c r="N78" s="1" t="str">
        <f ca="1">IFERROR(__xludf.DUMMYFUNCTION("IFERROR(FILTER('Tag Library'!$Q$14:$Q$736, LEFT('Tag Library'!$P$14:$P$736, LEN(N$2))=N$2, RIGHT('Tag Library'!$P$14:$P$736, LEN($A78))=$A78), """")"),"")</f>
        <v/>
      </c>
      <c r="O78" s="1" t="str">
        <f ca="1">IFERROR(__xludf.DUMMYFUNCTION("IFERROR(FILTER('Tag Library'!$Q$14:$Q$736, LEFT('Tag Library'!$P$14:$P$736, LEN(O$2))=O$2, RIGHT('Tag Library'!$P$14:$P$736, LEN($A78))=$A78), """")"),"")</f>
        <v/>
      </c>
      <c r="P78" s="1" t="str">
        <f ca="1">IFERROR(__xludf.DUMMYFUNCTION("IFERROR(FILTER('Tag Library'!$Q$14:$Q$736, LEFT('Tag Library'!$P$14:$P$736, LEN(P$2))=P$2, RIGHT('Tag Library'!$P$14:$P$736, LEN($A78))=$A78), """")"),"")</f>
        <v/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IFERROR(__xludf.DUMMYFUNCTION("IFERROR(FILTER('Tag Library'!$Q$14:$Q$736, LEFT('Tag Library'!$P$14:$P$736, LEN(B$2))=B$2, RIGHT('Tag Library'!$P$14:$P$736, LEN($A79))=$A79), """")"),"")</f>
        <v/>
      </c>
      <c r="C79" s="1" t="str">
        <f ca="1">IFERROR(__xludf.DUMMYFUNCTION("IFERROR(FILTER('Tag Library'!$Q$14:$Q$736, LEFT('Tag Library'!$P$14:$P$736, LEN(C$2))=C$2, RIGHT('Tag Library'!$P$14:$P$736, LEN($A79))=$A79), """")"),"")</f>
        <v/>
      </c>
      <c r="D79" s="1" t="str">
        <f ca="1">IFERROR(__xludf.DUMMYFUNCTION("IFERROR(FILTER('Tag Library'!$Q$14:$Q$736, LEFT('Tag Library'!$P$14:$P$736, LEN(D$2))=D$2, RIGHT('Tag Library'!$P$14:$P$736, LEN($A79))=$A79), """")"),"")</f>
        <v/>
      </c>
      <c r="E79" s="1" t="str">
        <f ca="1">IFERROR(__xludf.DUMMYFUNCTION("IFERROR(FILTER('Tag Library'!$Q$14:$Q$736, LEFT('Tag Library'!$P$14:$P$736, LEN(E$2))=E$2, RIGHT('Tag Library'!$P$14:$P$736, LEN($A79))=$A79), """")"),"")</f>
        <v/>
      </c>
      <c r="F79" s="1" t="str">
        <f ca="1">IFERROR(__xludf.DUMMYFUNCTION("IFERROR(FILTER('Tag Library'!$Q$14:$Q$736, LEFT('Tag Library'!$P$14:$P$736, LEN(F$2))=F$2, RIGHT('Tag Library'!$P$14:$P$736, LEN($A79))=$A79), """")"),"white")</f>
        <v>white</v>
      </c>
      <c r="G79" s="1" t="str">
        <f ca="1">IFERROR(__xludf.DUMMYFUNCTION("IFERROR(FILTER('Tag Library'!$Q$14:$Q$736, LEFT('Tag Library'!$P$14:$P$736, LEN(G$2))=G$2, RIGHT('Tag Library'!$P$14:$P$736, LEN($A79))=$A79), """")"),"")</f>
        <v/>
      </c>
      <c r="H79" s="1" t="str">
        <f ca="1">IFERROR(__xludf.DUMMYFUNCTION("IFERROR(FILTER('Tag Library'!$Q$14:$Q$736, LEFT('Tag Library'!$P$14:$P$736, LEN(H$2))=H$2, RIGHT('Tag Library'!$P$14:$P$736, LEN($A79))=$A79), """")"),"")</f>
        <v/>
      </c>
      <c r="I79" s="1" t="str">
        <f ca="1">IFERROR(__xludf.DUMMYFUNCTION("IFERROR(FILTER('Tag Library'!$Q$14:$Q$736, LEFT('Tag Library'!$P$14:$P$736, LEN(I$2))=I$2, RIGHT('Tag Library'!$P$14:$P$736, LEN($A79))=$A79), """")"),"")</f>
        <v/>
      </c>
      <c r="J79" s="1" t="str">
        <f ca="1">IFERROR(__xludf.DUMMYFUNCTION("IFERROR(FILTER('Tag Library'!$Q$14:$Q$736, LEFT('Tag Library'!$P$14:$P$736, LEN(J$2))=J$2, RIGHT('Tag Library'!$P$14:$P$736, LEN($A79))=$A79), """")"),"")</f>
        <v/>
      </c>
      <c r="K79" s="1" t="str">
        <f ca="1">IFERROR(__xludf.DUMMYFUNCTION("IFERROR(FILTER('Tag Library'!$Q$14:$Q$736, LEFT('Tag Library'!$P$14:$P$736, LEN(K$2))=K$2, RIGHT('Tag Library'!$P$14:$P$736, LEN($A79))=$A79), """")"),"")</f>
        <v/>
      </c>
      <c r="L79" s="1" t="str">
        <f ca="1">IFERROR(__xludf.DUMMYFUNCTION("IFERROR(FILTER('Tag Library'!$Q$14:$Q$736, LEFT('Tag Library'!$P$14:$P$736, LEN(L$2))=L$2, RIGHT('Tag Library'!$P$14:$P$736, LEN($A79))=$A79), """")"),"")</f>
        <v/>
      </c>
      <c r="M79" s="1" t="str">
        <f ca="1">IFERROR(__xludf.DUMMYFUNCTION("IFERROR(FILTER('Tag Library'!$Q$14:$Q$736, LEFT('Tag Library'!$P$14:$P$736, LEN(M$2))=M$2, RIGHT('Tag Library'!$P$14:$P$736, LEN($A79))=$A79), """")"),"")</f>
        <v/>
      </c>
      <c r="N79" s="1" t="str">
        <f ca="1">IFERROR(__xludf.DUMMYFUNCTION("IFERROR(FILTER('Tag Library'!$Q$14:$Q$736, LEFT('Tag Library'!$P$14:$P$736, LEN(N$2))=N$2, RIGHT('Tag Library'!$P$14:$P$736, LEN($A79))=$A79), """")"),"")</f>
        <v/>
      </c>
      <c r="O79" s="1" t="str">
        <f ca="1">IFERROR(__xludf.DUMMYFUNCTION("IFERROR(FILTER('Tag Library'!$Q$14:$Q$736, LEFT('Tag Library'!$P$14:$P$736, LEN(O$2))=O$2, RIGHT('Tag Library'!$P$14:$P$736, LEN($A79))=$A79), """")"),"")</f>
        <v/>
      </c>
      <c r="P79" s="1" t="str">
        <f ca="1">IFERROR(__xludf.DUMMYFUNCTION("IFERROR(FILTER('Tag Library'!$Q$14:$Q$736, LEFT('Tag Library'!$P$14:$P$736, LEN(P$2))=P$2, RIGHT('Tag Library'!$P$14:$P$736, LEN($A79))=$A79), """")"),"")</f>
        <v/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IFERROR(__xludf.DUMMYFUNCTION("IFERROR(FILTER('Tag Library'!$Q$14:$Q$736, LEFT('Tag Library'!$P$14:$P$736, LEN(B$2))=B$2, RIGHT('Tag Library'!$P$14:$P$736, LEN($A80))=$A80), """")"),"")</f>
        <v/>
      </c>
      <c r="C80" s="1" t="str">
        <f ca="1">IFERROR(__xludf.DUMMYFUNCTION("IFERROR(FILTER('Tag Library'!$Q$14:$Q$736, LEFT('Tag Library'!$P$14:$P$736, LEN(C$2))=C$2, RIGHT('Tag Library'!$P$14:$P$736, LEN($A80))=$A80), """")"),"")</f>
        <v/>
      </c>
      <c r="D80" s="1" t="str">
        <f ca="1">IFERROR(__xludf.DUMMYFUNCTION("IFERROR(FILTER('Tag Library'!$Q$14:$Q$736, LEFT('Tag Library'!$P$14:$P$736, LEN(D$2))=D$2, RIGHT('Tag Library'!$P$14:$P$736, LEN($A80))=$A80), """")"),"")</f>
        <v/>
      </c>
      <c r="E80" s="1" t="str">
        <f ca="1">IFERROR(__xludf.DUMMYFUNCTION("IFERROR(FILTER('Tag Library'!$Q$14:$Q$736, LEFT('Tag Library'!$P$14:$P$736, LEN(E$2))=E$2, RIGHT('Tag Library'!$P$14:$P$736, LEN($A80))=$A80), """")"),"")</f>
        <v/>
      </c>
      <c r="F80" s="1" t="str">
        <f ca="1">IFERROR(__xludf.DUMMYFUNCTION("IFERROR(FILTER('Tag Library'!$Q$14:$Q$736, LEFT('Tag Library'!$P$14:$P$736, LEN(F$2))=F$2, RIGHT('Tag Library'!$P$14:$P$736, LEN($A80))=$A80), """")"),"")</f>
        <v/>
      </c>
      <c r="G80" s="1" t="str">
        <f ca="1">IFERROR(__xludf.DUMMYFUNCTION("IFERROR(FILTER('Tag Library'!$Q$14:$Q$736, LEFT('Tag Library'!$P$14:$P$736, LEN(G$2))=G$2, RIGHT('Tag Library'!$P$14:$P$736, LEN($A80))=$A80), """")"),"")</f>
        <v/>
      </c>
      <c r="H80" s="1" t="str">
        <f ca="1">IFERROR(__xludf.DUMMYFUNCTION("IFERROR(FILTER('Tag Library'!$Q$14:$Q$736, LEFT('Tag Library'!$P$14:$P$736, LEN(H$2))=H$2, RIGHT('Tag Library'!$P$14:$P$736, LEN($A80))=$A80), """")"),"")</f>
        <v/>
      </c>
      <c r="I80" s="1" t="str">
        <f ca="1">IFERROR(__xludf.DUMMYFUNCTION("IFERROR(FILTER('Tag Library'!$Q$14:$Q$736, LEFT('Tag Library'!$P$14:$P$736, LEN(I$2))=I$2, RIGHT('Tag Library'!$P$14:$P$736, LEN($A80))=$A80), """")"),"")</f>
        <v/>
      </c>
      <c r="J80" s="1" t="str">
        <f ca="1">IFERROR(__xludf.DUMMYFUNCTION("IFERROR(FILTER('Tag Library'!$Q$14:$Q$736, LEFT('Tag Library'!$P$14:$P$736, LEN(J$2))=J$2, RIGHT('Tag Library'!$P$14:$P$736, LEN($A80))=$A80), """")"),"")</f>
        <v/>
      </c>
      <c r="K80" s="1" t="str">
        <f ca="1">IFERROR(__xludf.DUMMYFUNCTION("IFERROR(FILTER('Tag Library'!$Q$14:$Q$736, LEFT('Tag Library'!$P$14:$P$736, LEN(K$2))=K$2, RIGHT('Tag Library'!$P$14:$P$736, LEN($A80))=$A80), """")"),"")</f>
        <v/>
      </c>
      <c r="L80" s="1" t="str">
        <f ca="1">IFERROR(__xludf.DUMMYFUNCTION("IFERROR(FILTER('Tag Library'!$Q$14:$Q$736, LEFT('Tag Library'!$P$14:$P$736, LEN(L$2))=L$2, RIGHT('Tag Library'!$P$14:$P$736, LEN($A80))=$A80), """")"),"")</f>
        <v/>
      </c>
      <c r="M80" s="1" t="str">
        <f ca="1">IFERROR(__xludf.DUMMYFUNCTION("IFERROR(FILTER('Tag Library'!$Q$14:$Q$736, LEFT('Tag Library'!$P$14:$P$736, LEN(M$2))=M$2, RIGHT('Tag Library'!$P$14:$P$736, LEN($A80))=$A80), """")"),"")</f>
        <v/>
      </c>
      <c r="N80" s="1" t="str">
        <f ca="1">IFERROR(__xludf.DUMMYFUNCTION("IFERROR(FILTER('Tag Library'!$Q$14:$Q$736, LEFT('Tag Library'!$P$14:$P$736, LEN(N$2))=N$2, RIGHT('Tag Library'!$P$14:$P$736, LEN($A80))=$A80), """")"),"")</f>
        <v/>
      </c>
      <c r="O80" s="1" t="str">
        <f ca="1">IFERROR(__xludf.DUMMYFUNCTION("IFERROR(FILTER('Tag Library'!$Q$14:$Q$736, LEFT('Tag Library'!$P$14:$P$736, LEN(O$2))=O$2, RIGHT('Tag Library'!$P$14:$P$736, LEN($A80))=$A80), """")"),"")</f>
        <v/>
      </c>
      <c r="P80" s="1" t="str">
        <f ca="1">IFERROR(__xludf.DUMMYFUNCTION("IFERROR(FILTER('Tag Library'!$Q$14:$Q$736, LEFT('Tag Library'!$P$14:$P$736, LEN(P$2))=P$2, RIGHT('Tag Library'!$P$14:$P$736, LEN($A80))=$A80), """")"),"")</f>
        <v/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IFERROR(__xludf.DUMMYFUNCTION("IFERROR(FILTER('Tag Library'!$Q$14:$Q$736, LEFT('Tag Library'!$P$14:$P$736, LEN(B$2))=B$2, RIGHT('Tag Library'!$P$14:$P$736, LEN($A81))=$A81), """")"),"")</f>
        <v/>
      </c>
      <c r="C81" s="1" t="str">
        <f ca="1">IFERROR(__xludf.DUMMYFUNCTION("IFERROR(FILTER('Tag Library'!$Q$14:$Q$736, LEFT('Tag Library'!$P$14:$P$736, LEN(C$2))=C$2, RIGHT('Tag Library'!$P$14:$P$736, LEN($A81))=$A81), """")"),"")</f>
        <v/>
      </c>
      <c r="D81" s="1" t="str">
        <f ca="1">IFERROR(__xludf.DUMMYFUNCTION("IFERROR(FILTER('Tag Library'!$Q$14:$Q$736, LEFT('Tag Library'!$P$14:$P$736, LEN(D$2))=D$2, RIGHT('Tag Library'!$P$14:$P$736, LEN($A81))=$A81), """")"),"")</f>
        <v/>
      </c>
      <c r="E81" s="1" t="str">
        <f ca="1">IFERROR(__xludf.DUMMYFUNCTION("IFERROR(FILTER('Tag Library'!$Q$14:$Q$736, LEFT('Tag Library'!$P$14:$P$736, LEN(E$2))=E$2, RIGHT('Tag Library'!$P$14:$P$736, LEN($A81))=$A81), """")"),"")</f>
        <v/>
      </c>
      <c r="F81" s="1" t="str">
        <f ca="1">IFERROR(__xludf.DUMMYFUNCTION("IFERROR(FILTER('Tag Library'!$Q$14:$Q$736, LEFT('Tag Library'!$P$14:$P$736, LEN(F$2))=F$2, RIGHT('Tag Library'!$P$14:$P$736, LEN($A81))=$A81), """")"),"")</f>
        <v/>
      </c>
      <c r="G81" s="1" t="str">
        <f ca="1">IFERROR(__xludf.DUMMYFUNCTION("IFERROR(FILTER('Tag Library'!$Q$14:$Q$736, LEFT('Tag Library'!$P$14:$P$736, LEN(G$2))=G$2, RIGHT('Tag Library'!$P$14:$P$736, LEN($A81))=$A81), """")"),"")</f>
        <v/>
      </c>
      <c r="H81" s="1" t="str">
        <f ca="1">IFERROR(__xludf.DUMMYFUNCTION("IFERROR(FILTER('Tag Library'!$Q$14:$Q$736, LEFT('Tag Library'!$P$14:$P$736, LEN(H$2))=H$2, RIGHT('Tag Library'!$P$14:$P$736, LEN($A81))=$A81), """")"),"")</f>
        <v/>
      </c>
      <c r="I81" s="1" t="str">
        <f ca="1">IFERROR(__xludf.DUMMYFUNCTION("IFERROR(FILTER('Tag Library'!$Q$14:$Q$736, LEFT('Tag Library'!$P$14:$P$736, LEN(I$2))=I$2, RIGHT('Tag Library'!$P$14:$P$736, LEN($A81))=$A81), """")"),"")</f>
        <v/>
      </c>
      <c r="J81" s="1" t="str">
        <f ca="1">IFERROR(__xludf.DUMMYFUNCTION("IFERROR(FILTER('Tag Library'!$Q$14:$Q$736, LEFT('Tag Library'!$P$14:$P$736, LEN(J$2))=J$2, RIGHT('Tag Library'!$P$14:$P$736, LEN($A81))=$A81), """")"),"")</f>
        <v/>
      </c>
      <c r="K81" s="1" t="str">
        <f ca="1">IFERROR(__xludf.DUMMYFUNCTION("IFERROR(FILTER('Tag Library'!$Q$14:$Q$736, LEFT('Tag Library'!$P$14:$P$736, LEN(K$2))=K$2, RIGHT('Tag Library'!$P$14:$P$736, LEN($A81))=$A81), """")"),"")</f>
        <v/>
      </c>
      <c r="L81" s="1" t="str">
        <f ca="1">IFERROR(__xludf.DUMMYFUNCTION("IFERROR(FILTER('Tag Library'!$Q$14:$Q$736, LEFT('Tag Library'!$P$14:$P$736, LEN(L$2))=L$2, RIGHT('Tag Library'!$P$14:$P$736, LEN($A81))=$A81), """")"),"")</f>
        <v/>
      </c>
      <c r="M81" s="1" t="str">
        <f ca="1">IFERROR(__xludf.DUMMYFUNCTION("IFERROR(FILTER('Tag Library'!$Q$14:$Q$736, LEFT('Tag Library'!$P$14:$P$736, LEN(M$2))=M$2, RIGHT('Tag Library'!$P$14:$P$736, LEN($A81))=$A81), """")"),"")</f>
        <v/>
      </c>
      <c r="N81" s="1" t="str">
        <f ca="1">IFERROR(__xludf.DUMMYFUNCTION("IFERROR(FILTER('Tag Library'!$Q$14:$Q$736, LEFT('Tag Library'!$P$14:$P$736, LEN(N$2))=N$2, RIGHT('Tag Library'!$P$14:$P$736, LEN($A81))=$A81), """")"),"")</f>
        <v/>
      </c>
      <c r="O81" s="1" t="str">
        <f ca="1">IFERROR(__xludf.DUMMYFUNCTION("IFERROR(FILTER('Tag Library'!$Q$14:$Q$736, LEFT('Tag Library'!$P$14:$P$736, LEN(O$2))=O$2, RIGHT('Tag Library'!$P$14:$P$736, LEN($A81))=$A81), """")"),"")</f>
        <v/>
      </c>
      <c r="P81" s="1" t="str">
        <f ca="1">IFERROR(__xludf.DUMMYFUNCTION("IFERROR(FILTER('Tag Library'!$Q$14:$Q$736, LEFT('Tag Library'!$P$14:$P$736, LEN(P$2))=P$2, RIGHT('Tag Library'!$P$14:$P$736, LEN($A81))=$A81), """")"),"")</f>
        <v/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IFERROR(__xludf.DUMMYFUNCTION("IFERROR(FILTER('Tag Library'!$Q$14:$Q$736, LEFT('Tag Library'!$P$14:$P$736, LEN(B$2))=B$2, RIGHT('Tag Library'!$P$14:$P$736, LEN($A82))=$A82), """")"),"")</f>
        <v/>
      </c>
      <c r="C82" s="1" t="str">
        <f ca="1">IFERROR(__xludf.DUMMYFUNCTION("IFERROR(FILTER('Tag Library'!$Q$14:$Q$736, LEFT('Tag Library'!$P$14:$P$736, LEN(C$2))=C$2, RIGHT('Tag Library'!$P$14:$P$736, LEN($A82))=$A82), """")"),"")</f>
        <v/>
      </c>
      <c r="D82" s="1" t="str">
        <f ca="1">IFERROR(__xludf.DUMMYFUNCTION("IFERROR(FILTER('Tag Library'!$Q$14:$Q$736, LEFT('Tag Library'!$P$14:$P$736, LEN(D$2))=D$2, RIGHT('Tag Library'!$P$14:$P$736, LEN($A82))=$A82), """")"),"")</f>
        <v/>
      </c>
      <c r="E82" s="1" t="str">
        <f ca="1">IFERROR(__xludf.DUMMYFUNCTION("IFERROR(FILTER('Tag Library'!$Q$14:$Q$736, LEFT('Tag Library'!$P$14:$P$736, LEN(E$2))=E$2, RIGHT('Tag Library'!$P$14:$P$736, LEN($A82))=$A82), """")"),"")</f>
        <v/>
      </c>
      <c r="F82" s="1" t="str">
        <f ca="1">IFERROR(__xludf.DUMMYFUNCTION("IFERROR(FILTER('Tag Library'!$Q$14:$Q$736, LEFT('Tag Library'!$P$14:$P$736, LEN(F$2))=F$2, RIGHT('Tag Library'!$P$14:$P$736, LEN($A82))=$A82), """")"),"green")</f>
        <v>green</v>
      </c>
      <c r="G82" s="1" t="str">
        <f ca="1">IFERROR(__xludf.DUMMYFUNCTION("IFERROR(FILTER('Tag Library'!$Q$14:$Q$736, LEFT('Tag Library'!$P$14:$P$736, LEN(G$2))=G$2, RIGHT('Tag Library'!$P$14:$P$736, LEN($A82))=$A82), """")"),"")</f>
        <v/>
      </c>
      <c r="H82" s="1" t="str">
        <f ca="1">IFERROR(__xludf.DUMMYFUNCTION("IFERROR(FILTER('Tag Library'!$Q$14:$Q$736, LEFT('Tag Library'!$P$14:$P$736, LEN(H$2))=H$2, RIGHT('Tag Library'!$P$14:$P$736, LEN($A82))=$A82), """")"),"")</f>
        <v/>
      </c>
      <c r="I82" s="1" t="str">
        <f ca="1">IFERROR(__xludf.DUMMYFUNCTION("IFERROR(FILTER('Tag Library'!$Q$14:$Q$736, LEFT('Tag Library'!$P$14:$P$736, LEN(I$2))=I$2, RIGHT('Tag Library'!$P$14:$P$736, LEN($A82))=$A82), """")"),"")</f>
        <v/>
      </c>
      <c r="J82" s="1" t="str">
        <f ca="1">IFERROR(__xludf.DUMMYFUNCTION("IFERROR(FILTER('Tag Library'!$Q$14:$Q$736, LEFT('Tag Library'!$P$14:$P$736, LEN(J$2))=J$2, RIGHT('Tag Library'!$P$14:$P$736, LEN($A82))=$A82), """")"),"")</f>
        <v/>
      </c>
      <c r="K82" s="1" t="str">
        <f ca="1">IFERROR(__xludf.DUMMYFUNCTION("IFERROR(FILTER('Tag Library'!$Q$14:$Q$736, LEFT('Tag Library'!$P$14:$P$736, LEN(K$2))=K$2, RIGHT('Tag Library'!$P$14:$P$736, LEN($A82))=$A82), """")"),"")</f>
        <v/>
      </c>
      <c r="L82" s="1" t="str">
        <f ca="1">IFERROR(__xludf.DUMMYFUNCTION("IFERROR(FILTER('Tag Library'!$Q$14:$Q$736, LEFT('Tag Library'!$P$14:$P$736, LEN(L$2))=L$2, RIGHT('Tag Library'!$P$14:$P$736, LEN($A82))=$A82), """")"),"")</f>
        <v/>
      </c>
      <c r="M82" s="1" t="str">
        <f ca="1">IFERROR(__xludf.DUMMYFUNCTION("IFERROR(FILTER('Tag Library'!$Q$14:$Q$736, LEFT('Tag Library'!$P$14:$P$736, LEN(M$2))=M$2, RIGHT('Tag Library'!$P$14:$P$736, LEN($A82))=$A82), """")"),"")</f>
        <v/>
      </c>
      <c r="N82" s="1" t="str">
        <f ca="1">IFERROR(__xludf.DUMMYFUNCTION("IFERROR(FILTER('Tag Library'!$Q$14:$Q$736, LEFT('Tag Library'!$P$14:$P$736, LEN(N$2))=N$2, RIGHT('Tag Library'!$P$14:$P$736, LEN($A82))=$A82), """")"),"")</f>
        <v/>
      </c>
      <c r="O82" s="1" t="str">
        <f ca="1">IFERROR(__xludf.DUMMYFUNCTION("IFERROR(FILTER('Tag Library'!$Q$14:$Q$736, LEFT('Tag Library'!$P$14:$P$736, LEN(O$2))=O$2, RIGHT('Tag Library'!$P$14:$P$736, LEN($A82))=$A82), """")"),"")</f>
        <v/>
      </c>
      <c r="P82" s="1" t="str">
        <f ca="1">IFERROR(__xludf.DUMMYFUNCTION("IFERROR(FILTER('Tag Library'!$Q$14:$Q$736, LEFT('Tag Library'!$P$14:$P$736, LEN(P$2))=P$2, RIGHT('Tag Library'!$P$14:$P$736, LEN($A82))=$A82), """")"),"")</f>
        <v/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IFERROR(__xludf.DUMMYFUNCTION("IFERROR(FILTER('Tag Library'!$Q$14:$Q$736, LEFT('Tag Library'!$P$14:$P$736, LEN(B$2))=B$2, RIGHT('Tag Library'!$P$14:$P$736, LEN($A83))=$A83), """")"),"")</f>
        <v/>
      </c>
      <c r="C83" s="1" t="str">
        <f ca="1">IFERROR(__xludf.DUMMYFUNCTION("IFERROR(FILTER('Tag Library'!$Q$14:$Q$736, LEFT('Tag Library'!$P$14:$P$736, LEN(C$2))=C$2, RIGHT('Tag Library'!$P$14:$P$736, LEN($A83))=$A83), """")"),"")</f>
        <v/>
      </c>
      <c r="D83" s="1" t="str">
        <f ca="1">IFERROR(__xludf.DUMMYFUNCTION("IFERROR(FILTER('Tag Library'!$Q$14:$Q$736, LEFT('Tag Library'!$P$14:$P$736, LEN(D$2))=D$2, RIGHT('Tag Library'!$P$14:$P$736, LEN($A83))=$A83), """")"),"")</f>
        <v/>
      </c>
      <c r="E83" s="1" t="str">
        <f ca="1">IFERROR(__xludf.DUMMYFUNCTION("IFERROR(FILTER('Tag Library'!$Q$14:$Q$736, LEFT('Tag Library'!$P$14:$P$736, LEN(E$2))=E$2, RIGHT('Tag Library'!$P$14:$P$736, LEN($A83))=$A83), """")"),"")</f>
        <v/>
      </c>
      <c r="F83" s="1" t="str">
        <f ca="1">IFERROR(__xludf.DUMMYFUNCTION("IFERROR(FILTER('Tag Library'!$Q$14:$Q$736, LEFT('Tag Library'!$P$14:$P$736, LEN(F$2))=F$2, RIGHT('Tag Library'!$P$14:$P$736, LEN($A83))=$A83), """")"),"")</f>
        <v/>
      </c>
      <c r="G83" s="1" t="str">
        <f ca="1">IFERROR(__xludf.DUMMYFUNCTION("IFERROR(FILTER('Tag Library'!$Q$14:$Q$736, LEFT('Tag Library'!$P$14:$P$736, LEN(G$2))=G$2, RIGHT('Tag Library'!$P$14:$P$736, LEN($A83))=$A83), """")"),"")</f>
        <v/>
      </c>
      <c r="H83" s="1" t="str">
        <f ca="1">IFERROR(__xludf.DUMMYFUNCTION("IFERROR(FILTER('Tag Library'!$Q$14:$Q$736, LEFT('Tag Library'!$P$14:$P$736, LEN(H$2))=H$2, RIGHT('Tag Library'!$P$14:$P$736, LEN($A83))=$A83), """")"),"")</f>
        <v/>
      </c>
      <c r="I83" s="1" t="str">
        <f ca="1">IFERROR(__xludf.DUMMYFUNCTION("IFERROR(FILTER('Tag Library'!$Q$14:$Q$736, LEFT('Tag Library'!$P$14:$P$736, LEN(I$2))=I$2, RIGHT('Tag Library'!$P$14:$P$736, LEN($A83))=$A83), """")"),"")</f>
        <v/>
      </c>
      <c r="J83" s="1" t="str">
        <f ca="1">IFERROR(__xludf.DUMMYFUNCTION("IFERROR(FILTER('Tag Library'!$Q$14:$Q$736, LEFT('Tag Library'!$P$14:$P$736, LEN(J$2))=J$2, RIGHT('Tag Library'!$P$14:$P$736, LEN($A83))=$A83), """")"),"")</f>
        <v/>
      </c>
      <c r="K83" s="1" t="str">
        <f ca="1">IFERROR(__xludf.DUMMYFUNCTION("IFERROR(FILTER('Tag Library'!$Q$14:$Q$736, LEFT('Tag Library'!$P$14:$P$736, LEN(K$2))=K$2, RIGHT('Tag Library'!$P$14:$P$736, LEN($A83))=$A83), """")"),"")</f>
        <v/>
      </c>
      <c r="L83" s="1" t="str">
        <f ca="1">IFERROR(__xludf.DUMMYFUNCTION("IFERROR(FILTER('Tag Library'!$Q$14:$Q$736, LEFT('Tag Library'!$P$14:$P$736, LEN(L$2))=L$2, RIGHT('Tag Library'!$P$14:$P$736, LEN($A83))=$A83), """")"),"")</f>
        <v/>
      </c>
      <c r="M83" s="1" t="str">
        <f ca="1">IFERROR(__xludf.DUMMYFUNCTION("IFERROR(FILTER('Tag Library'!$Q$14:$Q$736, LEFT('Tag Library'!$P$14:$P$736, LEN(M$2))=M$2, RIGHT('Tag Library'!$P$14:$P$736, LEN($A83))=$A83), """")"),"")</f>
        <v/>
      </c>
      <c r="N83" s="1" t="str">
        <f ca="1">IFERROR(__xludf.DUMMYFUNCTION("IFERROR(FILTER('Tag Library'!$Q$14:$Q$736, LEFT('Tag Library'!$P$14:$P$736, LEN(N$2))=N$2, RIGHT('Tag Library'!$P$14:$P$736, LEN($A83))=$A83), """")"),"")</f>
        <v/>
      </c>
      <c r="O83" s="1" t="str">
        <f ca="1">IFERROR(__xludf.DUMMYFUNCTION("IFERROR(FILTER('Tag Library'!$Q$14:$Q$736, LEFT('Tag Library'!$P$14:$P$736, LEN(O$2))=O$2, RIGHT('Tag Library'!$P$14:$P$736, LEN($A83))=$A83), """")"),"")</f>
        <v/>
      </c>
      <c r="P83" s="1" t="str">
        <f ca="1">IFERROR(__xludf.DUMMYFUNCTION("IFERROR(FILTER('Tag Library'!$Q$14:$Q$736, LEFT('Tag Library'!$P$14:$P$736, LEN(P$2))=P$2, RIGHT('Tag Library'!$P$14:$P$736, LEN($A83))=$A83), """")"),"")</f>
        <v/>
      </c>
    </row>
    <row r="84" spans="1:16" x14ac:dyDescent="0.2">
      <c r="A84" s="1" t="str">
        <f ca="1">IFERROR(__xludf.DUMMYFUNCTION("""COMPUTED_VALUE"""),"cwc_kp")</f>
        <v>cwc_kp</v>
      </c>
      <c r="B84" s="1" t="str">
        <f ca="1">IFERROR(__xludf.DUMMYFUNCTION("IFERROR(FILTER('Tag Library'!$Q$14:$Q$736, LEFT('Tag Library'!$P$14:$P$736, LEN(B$2))=B$2, RIGHT('Tag Library'!$P$14:$P$736, LEN($A84))=$A84), """")"),"")</f>
        <v/>
      </c>
      <c r="C84" s="1" t="str">
        <f ca="1">IFERROR(__xludf.DUMMYFUNCTION("IFERROR(FILTER('Tag Library'!$Q$14:$Q$736, LEFT('Tag Library'!$P$14:$P$736, LEN(C$2))=C$2, RIGHT('Tag Library'!$P$14:$P$736, LEN($A84))=$A84), """")"),"")</f>
        <v/>
      </c>
      <c r="D84" s="1" t="str">
        <f ca="1">IFERROR(__xludf.DUMMYFUNCTION("IFERROR(FILTER('Tag Library'!$Q$14:$Q$736, LEFT('Tag Library'!$P$14:$P$736, LEN(D$2))=D$2, RIGHT('Tag Library'!$P$14:$P$736, LEN($A84))=$A84), """")"),"")</f>
        <v/>
      </c>
      <c r="E84" s="1" t="str">
        <f ca="1">IFERROR(__xludf.DUMMYFUNCTION("IFERROR(FILTER('Tag Library'!$Q$14:$Q$736, LEFT('Tag Library'!$P$14:$P$736, LEN(E$2))=E$2, RIGHT('Tag Library'!$P$14:$P$736, LEN($A84))=$A84), """")"),"")</f>
        <v/>
      </c>
      <c r="F84" s="1" t="str">
        <f ca="1">IFERROR(__xludf.DUMMYFUNCTION("IFERROR(FILTER('Tag Library'!$Q$14:$Q$736, LEFT('Tag Library'!$P$14:$P$736, LEN(F$2))=F$2, RIGHT('Tag Library'!$P$14:$P$736, LEN($A84))=$A84), """")"),"")</f>
        <v/>
      </c>
      <c r="G84" s="1" t="str">
        <f ca="1">IFERROR(__xludf.DUMMYFUNCTION("IFERROR(FILTER('Tag Library'!$Q$14:$Q$736, LEFT('Tag Library'!$P$14:$P$736, LEN(G$2))=G$2, RIGHT('Tag Library'!$P$14:$P$736, LEN($A84))=$A84), """")"),"")</f>
        <v/>
      </c>
      <c r="H84" s="1" t="str">
        <f ca="1">IFERROR(__xludf.DUMMYFUNCTION("IFERROR(FILTER('Tag Library'!$Q$14:$Q$736, LEFT('Tag Library'!$P$14:$P$736, LEN(H$2))=H$2, RIGHT('Tag Library'!$P$14:$P$736, LEN($A84))=$A84), """")"),"")</f>
        <v/>
      </c>
      <c r="I84" s="1" t="str">
        <f ca="1">IFERROR(__xludf.DUMMYFUNCTION("IFERROR(FILTER('Tag Library'!$Q$14:$Q$736, LEFT('Tag Library'!$P$14:$P$736, LEN(I$2))=I$2, RIGHT('Tag Library'!$P$14:$P$736, LEN($A84))=$A84), """")"),"")</f>
        <v/>
      </c>
      <c r="J84" s="1" t="str">
        <f ca="1">IFERROR(__xludf.DUMMYFUNCTION("IFERROR(FILTER('Tag Library'!$Q$14:$Q$736, LEFT('Tag Library'!$P$14:$P$736, LEN(J$2))=J$2, RIGHT('Tag Library'!$P$14:$P$736, LEN($A84))=$A84), """")"),"")</f>
        <v/>
      </c>
      <c r="K84" s="1" t="str">
        <f ca="1">IFERROR(__xludf.DUMMYFUNCTION("IFERROR(FILTER('Tag Library'!$Q$14:$Q$736, LEFT('Tag Library'!$P$14:$P$736, LEN(K$2))=K$2, RIGHT('Tag Library'!$P$14:$P$736, LEN($A84))=$A84), """")"),"")</f>
        <v/>
      </c>
      <c r="L84" s="1" t="str">
        <f ca="1">IFERROR(__xludf.DUMMYFUNCTION("IFERROR(FILTER('Tag Library'!$Q$14:$Q$736, LEFT('Tag Library'!$P$14:$P$736, LEN(L$2))=L$2, RIGHT('Tag Library'!$P$14:$P$736, LEN($A84))=$A84), """")"),"")</f>
        <v/>
      </c>
      <c r="M84" s="1" t="str">
        <f ca="1">IFERROR(__xludf.DUMMYFUNCTION("IFERROR(FILTER('Tag Library'!$Q$14:$Q$736, LEFT('Tag Library'!$P$14:$P$736, LEN(M$2))=M$2, RIGHT('Tag Library'!$P$14:$P$736, LEN($A84))=$A84), """")"),"")</f>
        <v/>
      </c>
      <c r="N84" s="1" t="str">
        <f ca="1">IFERROR(__xludf.DUMMYFUNCTION("IFERROR(FILTER('Tag Library'!$Q$14:$Q$736, LEFT('Tag Library'!$P$14:$P$736, LEN(N$2))=N$2, RIGHT('Tag Library'!$P$14:$P$736, LEN($A84))=$A84), """")"),"")</f>
        <v/>
      </c>
      <c r="O84" s="1" t="str">
        <f ca="1">IFERROR(__xludf.DUMMYFUNCTION("IFERROR(FILTER('Tag Library'!$Q$14:$Q$736, LEFT('Tag Library'!$P$14:$P$736, LEN(O$2))=O$2, RIGHT('Tag Library'!$P$14:$P$736, LEN($A84))=$A84), """")"),"")</f>
        <v/>
      </c>
      <c r="P84" s="1" t="str">
        <f ca="1">IFERROR(__xludf.DUMMYFUNCTION("IFERROR(FILTER('Tag Library'!$Q$14:$Q$736, LEFT('Tag Library'!$P$14:$P$736, LEN(P$2))=P$2, RIGHT('Tag Library'!$P$14:$P$736, LEN($A84))=$A84), """")"),"")</f>
        <v/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IFERROR(__xludf.DUMMYFUNCTION("IFERROR(FILTER('Tag Library'!$Q$14:$Q$736, LEFT('Tag Library'!$P$14:$P$736, LEN(B$2))=B$2, RIGHT('Tag Library'!$P$14:$P$736, LEN($A85))=$A85), """")"),"")</f>
        <v/>
      </c>
      <c r="C85" s="1" t="str">
        <f ca="1">IFERROR(__xludf.DUMMYFUNCTION("IFERROR(FILTER('Tag Library'!$Q$14:$Q$736, LEFT('Tag Library'!$P$14:$P$736, LEN(C$2))=C$2, RIGHT('Tag Library'!$P$14:$P$736, LEN($A85))=$A85), """")"),"")</f>
        <v/>
      </c>
      <c r="D85" s="1" t="str">
        <f ca="1">IFERROR(__xludf.DUMMYFUNCTION("IFERROR(FILTER('Tag Library'!$Q$14:$Q$736, LEFT('Tag Library'!$P$14:$P$736, LEN(D$2))=D$2, RIGHT('Tag Library'!$P$14:$P$736, LEN($A85))=$A85), """")"),"")</f>
        <v/>
      </c>
      <c r="E85" s="1" t="str">
        <f ca="1">IFERROR(__xludf.DUMMYFUNCTION("IFERROR(FILTER('Tag Library'!$Q$14:$Q$736, LEFT('Tag Library'!$P$14:$P$736, LEN(E$2))=E$2, RIGHT('Tag Library'!$P$14:$P$736, LEN($A85))=$A85), """")"),"")</f>
        <v/>
      </c>
      <c r="F85" s="1" t="str">
        <f ca="1">IFERROR(__xludf.DUMMYFUNCTION("IFERROR(FILTER('Tag Library'!$Q$14:$Q$736, LEFT('Tag Library'!$P$14:$P$736, LEN(F$2))=F$2, RIGHT('Tag Library'!$P$14:$P$736, LEN($A85))=$A85), """")"),"")</f>
        <v/>
      </c>
      <c r="G85" s="1" t="str">
        <f ca="1">IFERROR(__xludf.DUMMYFUNCTION("IFERROR(FILTER('Tag Library'!$Q$14:$Q$736, LEFT('Tag Library'!$P$14:$P$736, LEN(G$2))=G$2, RIGHT('Tag Library'!$P$14:$P$736, LEN($A85))=$A85), """")"),"")</f>
        <v/>
      </c>
      <c r="H85" s="1" t="str">
        <f ca="1">IFERROR(__xludf.DUMMYFUNCTION("IFERROR(FILTER('Tag Library'!$Q$14:$Q$736, LEFT('Tag Library'!$P$14:$P$736, LEN(H$2))=H$2, RIGHT('Tag Library'!$P$14:$P$736, LEN($A85))=$A85), """")"),"")</f>
        <v/>
      </c>
      <c r="I85" s="1" t="str">
        <f ca="1">IFERROR(__xludf.DUMMYFUNCTION("IFERROR(FILTER('Tag Library'!$Q$14:$Q$736, LEFT('Tag Library'!$P$14:$P$736, LEN(I$2))=I$2, RIGHT('Tag Library'!$P$14:$P$736, LEN($A85))=$A85), """")"),"")</f>
        <v/>
      </c>
      <c r="J85" s="1" t="str">
        <f ca="1">IFERROR(__xludf.DUMMYFUNCTION("IFERROR(FILTER('Tag Library'!$Q$14:$Q$736, LEFT('Tag Library'!$P$14:$P$736, LEN(J$2))=J$2, RIGHT('Tag Library'!$P$14:$P$736, LEN($A85))=$A85), """")"),"")</f>
        <v/>
      </c>
      <c r="K85" s="1" t="str">
        <f ca="1">IFERROR(__xludf.DUMMYFUNCTION("IFERROR(FILTER('Tag Library'!$Q$14:$Q$736, LEFT('Tag Library'!$P$14:$P$736, LEN(K$2))=K$2, RIGHT('Tag Library'!$P$14:$P$736, LEN($A85))=$A85), """")"),"")</f>
        <v/>
      </c>
      <c r="L85" s="1" t="str">
        <f ca="1">IFERROR(__xludf.DUMMYFUNCTION("IFERROR(FILTER('Tag Library'!$Q$14:$Q$736, LEFT('Tag Library'!$P$14:$P$736, LEN(L$2))=L$2, RIGHT('Tag Library'!$P$14:$P$736, LEN($A85))=$A85), """")"),"")</f>
        <v/>
      </c>
      <c r="M85" s="1" t="str">
        <f ca="1">IFERROR(__xludf.DUMMYFUNCTION("IFERROR(FILTER('Tag Library'!$Q$14:$Q$736, LEFT('Tag Library'!$P$14:$P$736, LEN(M$2))=M$2, RIGHT('Tag Library'!$P$14:$P$736, LEN($A85))=$A85), """")"),"")</f>
        <v/>
      </c>
      <c r="N85" s="1" t="str">
        <f ca="1">IFERROR(__xludf.DUMMYFUNCTION("IFERROR(FILTER('Tag Library'!$Q$14:$Q$736, LEFT('Tag Library'!$P$14:$P$736, LEN(N$2))=N$2, RIGHT('Tag Library'!$P$14:$P$736, LEN($A85))=$A85), """")"),"")</f>
        <v/>
      </c>
      <c r="O85" s="1" t="str">
        <f ca="1">IFERROR(__xludf.DUMMYFUNCTION("IFERROR(FILTER('Tag Library'!$Q$14:$Q$736, LEFT('Tag Library'!$P$14:$P$736, LEN(O$2))=O$2, RIGHT('Tag Library'!$P$14:$P$736, LEN($A85))=$A85), """")"),"")</f>
        <v/>
      </c>
      <c r="P85" s="1" t="str">
        <f ca="1">IFERROR(__xludf.DUMMYFUNCTION("IFERROR(FILTER('Tag Library'!$Q$14:$Q$736, LEFT('Tag Library'!$P$14:$P$736, LEN(P$2))=P$2, RIGHT('Tag Library'!$P$14:$P$736, LEN($A85))=$A85), """")"),"")</f>
        <v/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IFERROR(__xludf.DUMMYFUNCTION("IFERROR(FILTER('Tag Library'!$Q$14:$Q$736, LEFT('Tag Library'!$P$14:$P$736, LEN(B$2))=B$2, RIGHT('Tag Library'!$P$14:$P$736, LEN($A86))=$A86), """")"),"")</f>
        <v/>
      </c>
      <c r="C86" s="1" t="str">
        <f ca="1">IFERROR(__xludf.DUMMYFUNCTION("IFERROR(FILTER('Tag Library'!$Q$14:$Q$736, LEFT('Tag Library'!$P$14:$P$736, LEN(C$2))=C$2, RIGHT('Tag Library'!$P$14:$P$736, LEN($A86))=$A86), """")"),"")</f>
        <v/>
      </c>
      <c r="D86" s="1" t="str">
        <f ca="1">IFERROR(__xludf.DUMMYFUNCTION("IFERROR(FILTER('Tag Library'!$Q$14:$Q$736, LEFT('Tag Library'!$P$14:$P$736, LEN(D$2))=D$2, RIGHT('Tag Library'!$P$14:$P$736, LEN($A86))=$A86), """")"),"")</f>
        <v/>
      </c>
      <c r="E86" s="1" t="str">
        <f ca="1">IFERROR(__xludf.DUMMYFUNCTION("IFERROR(FILTER('Tag Library'!$Q$14:$Q$736, LEFT('Tag Library'!$P$14:$P$736, LEN(E$2))=E$2, RIGHT('Tag Library'!$P$14:$P$736, LEN($A86))=$A86), """")"),"")</f>
        <v/>
      </c>
      <c r="F86" s="1" t="str">
        <f ca="1">IFERROR(__xludf.DUMMYFUNCTION("IFERROR(FILTER('Tag Library'!$Q$14:$Q$736, LEFT('Tag Library'!$P$14:$P$736, LEN(F$2))=F$2, RIGHT('Tag Library'!$P$14:$P$736, LEN($A86))=$A86), """")"),"")</f>
        <v/>
      </c>
      <c r="G86" s="1" t="str">
        <f ca="1">IFERROR(__xludf.DUMMYFUNCTION("IFERROR(FILTER('Tag Library'!$Q$14:$Q$736, LEFT('Tag Library'!$P$14:$P$736, LEN(G$2))=G$2, RIGHT('Tag Library'!$P$14:$P$736, LEN($A86))=$A86), """")"),"")</f>
        <v/>
      </c>
      <c r="H86" s="1" t="str">
        <f ca="1">IFERROR(__xludf.DUMMYFUNCTION("IFERROR(FILTER('Tag Library'!$Q$14:$Q$736, LEFT('Tag Library'!$P$14:$P$736, LEN(H$2))=H$2, RIGHT('Tag Library'!$P$14:$P$736, LEN($A86))=$A86), """")"),"")</f>
        <v/>
      </c>
      <c r="I86" s="1" t="str">
        <f ca="1">IFERROR(__xludf.DUMMYFUNCTION("IFERROR(FILTER('Tag Library'!$Q$14:$Q$736, LEFT('Tag Library'!$P$14:$P$736, LEN(I$2))=I$2, RIGHT('Tag Library'!$P$14:$P$736, LEN($A86))=$A86), """")"),"")</f>
        <v/>
      </c>
      <c r="J86" s="1" t="str">
        <f ca="1">IFERROR(__xludf.DUMMYFUNCTION("IFERROR(FILTER('Tag Library'!$Q$14:$Q$736, LEFT('Tag Library'!$P$14:$P$736, LEN(J$2))=J$2, RIGHT('Tag Library'!$P$14:$P$736, LEN($A86))=$A86), """")"),"")</f>
        <v/>
      </c>
      <c r="K86" s="1" t="str">
        <f ca="1">IFERROR(__xludf.DUMMYFUNCTION("IFERROR(FILTER('Tag Library'!$Q$14:$Q$736, LEFT('Tag Library'!$P$14:$P$736, LEN(K$2))=K$2, RIGHT('Tag Library'!$P$14:$P$736, LEN($A86))=$A86), """")"),"")</f>
        <v/>
      </c>
      <c r="L86" s="1" t="str">
        <f ca="1">IFERROR(__xludf.DUMMYFUNCTION("IFERROR(FILTER('Tag Library'!$Q$14:$Q$736, LEFT('Tag Library'!$P$14:$P$736, LEN(L$2))=L$2, RIGHT('Tag Library'!$P$14:$P$736, LEN($A86))=$A86), """")"),"")</f>
        <v/>
      </c>
      <c r="M86" s="1" t="str">
        <f ca="1">IFERROR(__xludf.DUMMYFUNCTION("IFERROR(FILTER('Tag Library'!$Q$14:$Q$736, LEFT('Tag Library'!$P$14:$P$736, LEN(M$2))=M$2, RIGHT('Tag Library'!$P$14:$P$736, LEN($A86))=$A86), """")"),"")</f>
        <v/>
      </c>
      <c r="N86" s="1" t="str">
        <f ca="1">IFERROR(__xludf.DUMMYFUNCTION("IFERROR(FILTER('Tag Library'!$Q$14:$Q$736, LEFT('Tag Library'!$P$14:$P$736, LEN(N$2))=N$2, RIGHT('Tag Library'!$P$14:$P$736, LEN($A86))=$A86), """")"),"")</f>
        <v/>
      </c>
      <c r="O86" s="1" t="str">
        <f ca="1">IFERROR(__xludf.DUMMYFUNCTION("IFERROR(FILTER('Tag Library'!$Q$14:$Q$736, LEFT('Tag Library'!$P$14:$P$736, LEN(O$2))=O$2, RIGHT('Tag Library'!$P$14:$P$736, LEN($A86))=$A86), """")"),"")</f>
        <v/>
      </c>
      <c r="P86" s="1" t="str">
        <f ca="1">IFERROR(__xludf.DUMMYFUNCTION("IFERROR(FILTER('Tag Library'!$Q$14:$Q$736, LEFT('Tag Library'!$P$14:$P$736, LEN(P$2))=P$2, RIGHT('Tag Library'!$P$14:$P$736, LEN($A86))=$A86), """")"),"")</f>
        <v/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IFERROR(__xludf.DUMMYFUNCTION("IFERROR(FILTER('Tag Library'!$Q$14:$Q$736, LEFT('Tag Library'!$P$14:$P$736, LEN(B$2))=B$2, RIGHT('Tag Library'!$P$14:$P$736, LEN($A87))=$A87), """")"),"")</f>
        <v/>
      </c>
      <c r="C87" s="1" t="str">
        <f ca="1">IFERROR(__xludf.DUMMYFUNCTION("IFERROR(FILTER('Tag Library'!$Q$14:$Q$736, LEFT('Tag Library'!$P$14:$P$736, LEN(C$2))=C$2, RIGHT('Tag Library'!$P$14:$P$736, LEN($A87))=$A87), """")"),"")</f>
        <v/>
      </c>
      <c r="D87" s="1" t="str">
        <f ca="1">IFERROR(__xludf.DUMMYFUNCTION("IFERROR(FILTER('Tag Library'!$Q$14:$Q$736, LEFT('Tag Library'!$P$14:$P$736, LEN(D$2))=D$2, RIGHT('Tag Library'!$P$14:$P$736, LEN($A87))=$A87), """")"),"")</f>
        <v/>
      </c>
      <c r="E87" s="1" t="str">
        <f ca="1">IFERROR(__xludf.DUMMYFUNCTION("IFERROR(FILTER('Tag Library'!$Q$14:$Q$736, LEFT('Tag Library'!$P$14:$P$736, LEN(E$2))=E$2, RIGHT('Tag Library'!$P$14:$P$736, LEN($A87))=$A87), """")"),"")</f>
        <v/>
      </c>
      <c r="F87" s="1" t="str">
        <f ca="1">IFERROR(__xludf.DUMMYFUNCTION("IFERROR(FILTER('Tag Library'!$Q$14:$Q$736, LEFT('Tag Library'!$P$14:$P$736, LEN(F$2))=F$2, RIGHT('Tag Library'!$P$14:$P$736, LEN($A87))=$A87), """")"),"")</f>
        <v/>
      </c>
      <c r="G87" s="1" t="str">
        <f ca="1">IFERROR(__xludf.DUMMYFUNCTION("IFERROR(FILTER('Tag Library'!$Q$14:$Q$736, LEFT('Tag Library'!$P$14:$P$736, LEN(G$2))=G$2, RIGHT('Tag Library'!$P$14:$P$736, LEN($A87))=$A87), """")"),"")</f>
        <v/>
      </c>
      <c r="H87" s="1" t="str">
        <f ca="1">IFERROR(__xludf.DUMMYFUNCTION("IFERROR(FILTER('Tag Library'!$Q$14:$Q$736, LEFT('Tag Library'!$P$14:$P$736, LEN(H$2))=H$2, RIGHT('Tag Library'!$P$14:$P$736, LEN($A87))=$A87), """")"),"")</f>
        <v/>
      </c>
      <c r="I87" s="1" t="str">
        <f ca="1">IFERROR(__xludf.DUMMYFUNCTION("IFERROR(FILTER('Tag Library'!$Q$14:$Q$736, LEFT('Tag Library'!$P$14:$P$736, LEN(I$2))=I$2, RIGHT('Tag Library'!$P$14:$P$736, LEN($A87))=$A87), """")"),"")</f>
        <v/>
      </c>
      <c r="J87" s="1" t="str">
        <f ca="1">IFERROR(__xludf.DUMMYFUNCTION("IFERROR(FILTER('Tag Library'!$Q$14:$Q$736, LEFT('Tag Library'!$P$14:$P$736, LEN(J$2))=J$2, RIGHT('Tag Library'!$P$14:$P$736, LEN($A87))=$A87), """")"),"")</f>
        <v/>
      </c>
      <c r="K87" s="1" t="str">
        <f ca="1">IFERROR(__xludf.DUMMYFUNCTION("IFERROR(FILTER('Tag Library'!$Q$14:$Q$736, LEFT('Tag Library'!$P$14:$P$736, LEN(K$2))=K$2, RIGHT('Tag Library'!$P$14:$P$736, LEN($A87))=$A87), """")"),"")</f>
        <v/>
      </c>
      <c r="L87" s="1" t="str">
        <f ca="1">IFERROR(__xludf.DUMMYFUNCTION("IFERROR(FILTER('Tag Library'!$Q$14:$Q$736, LEFT('Tag Library'!$P$14:$P$736, LEN(L$2))=L$2, RIGHT('Tag Library'!$P$14:$P$736, LEN($A87))=$A87), """")"),"")</f>
        <v/>
      </c>
      <c r="M87" s="1" t="str">
        <f ca="1">IFERROR(__xludf.DUMMYFUNCTION("IFERROR(FILTER('Tag Library'!$Q$14:$Q$736, LEFT('Tag Library'!$P$14:$P$736, LEN(M$2))=M$2, RIGHT('Tag Library'!$P$14:$P$736, LEN($A87))=$A87), """")"),"")</f>
        <v/>
      </c>
      <c r="N87" s="1" t="str">
        <f ca="1">IFERROR(__xludf.DUMMYFUNCTION("IFERROR(FILTER('Tag Library'!$Q$14:$Q$736, LEFT('Tag Library'!$P$14:$P$736, LEN(N$2))=N$2, RIGHT('Tag Library'!$P$14:$P$736, LEN($A87))=$A87), """")"),"")</f>
        <v/>
      </c>
      <c r="O87" s="1" t="str">
        <f ca="1">IFERROR(__xludf.DUMMYFUNCTION("IFERROR(FILTER('Tag Library'!$Q$14:$Q$736, LEFT('Tag Library'!$P$14:$P$736, LEN(O$2))=O$2, RIGHT('Tag Library'!$P$14:$P$736, LEN($A87))=$A87), """")"),"")</f>
        <v/>
      </c>
      <c r="P87" s="1" t="str">
        <f ca="1">IFERROR(__xludf.DUMMYFUNCTION("IFERROR(FILTER('Tag Library'!$Q$14:$Q$736, LEFT('Tag Library'!$P$14:$P$736, LEN(P$2))=P$2, RIGHT('Tag Library'!$P$14:$P$736, LEN($A87))=$A87), """")"),"")</f>
        <v/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IFERROR(__xludf.DUMMYFUNCTION("IFERROR(FILTER('Tag Library'!$Q$14:$Q$736, LEFT('Tag Library'!$P$14:$P$736, LEN(B$2))=B$2, RIGHT('Tag Library'!$P$14:$P$736, LEN($A88))=$A88), """")"),"")</f>
        <v/>
      </c>
      <c r="C88" s="1" t="str">
        <f ca="1">IFERROR(__xludf.DUMMYFUNCTION("IFERROR(FILTER('Tag Library'!$Q$14:$Q$736, LEFT('Tag Library'!$P$14:$P$736, LEN(C$2))=C$2, RIGHT('Tag Library'!$P$14:$P$736, LEN($A88))=$A88), """")"),"")</f>
        <v/>
      </c>
      <c r="D88" s="1" t="str">
        <f ca="1">IFERROR(__xludf.DUMMYFUNCTION("IFERROR(FILTER('Tag Library'!$Q$14:$Q$736, LEFT('Tag Library'!$P$14:$P$736, LEN(D$2))=D$2, RIGHT('Tag Library'!$P$14:$P$736, LEN($A88))=$A88), """")"),"")</f>
        <v/>
      </c>
      <c r="E88" s="1" t="str">
        <f ca="1">IFERROR(__xludf.DUMMYFUNCTION("IFERROR(FILTER('Tag Library'!$Q$14:$Q$736, LEFT('Tag Library'!$P$14:$P$736, LEN(E$2))=E$2, RIGHT('Tag Library'!$P$14:$P$736, LEN($A88))=$A88), """")"),"")</f>
        <v/>
      </c>
      <c r="F88" s="1" t="str">
        <f ca="1">IFERROR(__xludf.DUMMYFUNCTION("IFERROR(FILTER('Tag Library'!$Q$14:$Q$736, LEFT('Tag Library'!$P$14:$P$736, LEN(F$2))=F$2, RIGHT('Tag Library'!$P$14:$P$736, LEN($A88))=$A88), """")"),"")</f>
        <v/>
      </c>
      <c r="G88" s="1" t="str">
        <f ca="1">IFERROR(__xludf.DUMMYFUNCTION("IFERROR(FILTER('Tag Library'!$Q$14:$Q$736, LEFT('Tag Library'!$P$14:$P$736, LEN(G$2))=G$2, RIGHT('Tag Library'!$P$14:$P$736, LEN($A88))=$A88), """")"),"")</f>
        <v/>
      </c>
      <c r="H88" s="1" t="str">
        <f ca="1">IFERROR(__xludf.DUMMYFUNCTION("IFERROR(FILTER('Tag Library'!$Q$14:$Q$736, LEFT('Tag Library'!$P$14:$P$736, LEN(H$2))=H$2, RIGHT('Tag Library'!$P$14:$P$736, LEN($A88))=$A88), """")"),"")</f>
        <v/>
      </c>
      <c r="I88" s="1" t="str">
        <f ca="1">IFERROR(__xludf.DUMMYFUNCTION("IFERROR(FILTER('Tag Library'!$Q$14:$Q$736, LEFT('Tag Library'!$P$14:$P$736, LEN(I$2))=I$2, RIGHT('Tag Library'!$P$14:$P$736, LEN($A88))=$A88), """")"),"")</f>
        <v/>
      </c>
      <c r="J88" s="1" t="str">
        <f ca="1">IFERROR(__xludf.DUMMYFUNCTION("IFERROR(FILTER('Tag Library'!$Q$14:$Q$736, LEFT('Tag Library'!$P$14:$P$736, LEN(J$2))=J$2, RIGHT('Tag Library'!$P$14:$P$736, LEN($A88))=$A88), """")"),"")</f>
        <v/>
      </c>
      <c r="K88" s="1" t="str">
        <f ca="1">IFERROR(__xludf.DUMMYFUNCTION("IFERROR(FILTER('Tag Library'!$Q$14:$Q$736, LEFT('Tag Library'!$P$14:$P$736, LEN(K$2))=K$2, RIGHT('Tag Library'!$P$14:$P$736, LEN($A88))=$A88), """")"),"")</f>
        <v/>
      </c>
      <c r="L88" s="1" t="str">
        <f ca="1">IFERROR(__xludf.DUMMYFUNCTION("IFERROR(FILTER('Tag Library'!$Q$14:$Q$736, LEFT('Tag Library'!$P$14:$P$736, LEN(L$2))=L$2, RIGHT('Tag Library'!$P$14:$P$736, LEN($A88))=$A88), """")"),"")</f>
        <v/>
      </c>
      <c r="M88" s="1" t="str">
        <f ca="1">IFERROR(__xludf.DUMMYFUNCTION("IFERROR(FILTER('Tag Library'!$Q$14:$Q$736, LEFT('Tag Library'!$P$14:$P$736, LEN(M$2))=M$2, RIGHT('Tag Library'!$P$14:$P$736, LEN($A88))=$A88), """")"),"")</f>
        <v/>
      </c>
      <c r="N88" s="1" t="str">
        <f ca="1">IFERROR(__xludf.DUMMYFUNCTION("IFERROR(FILTER('Tag Library'!$Q$14:$Q$736, LEFT('Tag Library'!$P$14:$P$736, LEN(N$2))=N$2, RIGHT('Tag Library'!$P$14:$P$736, LEN($A88))=$A88), """")"),"")</f>
        <v/>
      </c>
      <c r="O88" s="1" t="str">
        <f ca="1">IFERROR(__xludf.DUMMYFUNCTION("IFERROR(FILTER('Tag Library'!$Q$14:$Q$736, LEFT('Tag Library'!$P$14:$P$736, LEN(O$2))=O$2, RIGHT('Tag Library'!$P$14:$P$736, LEN($A88))=$A88), """")"),"")</f>
        <v/>
      </c>
      <c r="P88" s="1" t="str">
        <f ca="1">IFERROR(__xludf.DUMMYFUNCTION("IFERROR(FILTER('Tag Library'!$Q$14:$Q$736, LEFT('Tag Library'!$P$14:$P$736, LEN(P$2))=P$2, RIGHT('Tag Library'!$P$14:$P$736, LEN($A88))=$A88), """")"),"")</f>
        <v/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IFERROR(__xludf.DUMMYFUNCTION("IFERROR(FILTER('Tag Library'!$Q$14:$Q$736, LEFT('Tag Library'!$P$14:$P$736, LEN(B$2))=B$2, RIGHT('Tag Library'!$P$14:$P$736, LEN($A89))=$A89), """")"),"")</f>
        <v/>
      </c>
      <c r="C89" s="1" t="str">
        <f ca="1">IFERROR(__xludf.DUMMYFUNCTION("IFERROR(FILTER('Tag Library'!$Q$14:$Q$736, LEFT('Tag Library'!$P$14:$P$736, LEN(C$2))=C$2, RIGHT('Tag Library'!$P$14:$P$736, LEN($A89))=$A89), """")"),"")</f>
        <v/>
      </c>
      <c r="D89" s="1" t="str">
        <f ca="1">IFERROR(__xludf.DUMMYFUNCTION("IFERROR(FILTER('Tag Library'!$Q$14:$Q$736, LEFT('Tag Library'!$P$14:$P$736, LEN(D$2))=D$2, RIGHT('Tag Library'!$P$14:$P$736, LEN($A89))=$A89), """")"),"")</f>
        <v/>
      </c>
      <c r="E89" s="1" t="str">
        <f ca="1">IFERROR(__xludf.DUMMYFUNCTION("IFERROR(FILTER('Tag Library'!$Q$14:$Q$736, LEFT('Tag Library'!$P$14:$P$736, LEN(E$2))=E$2, RIGHT('Tag Library'!$P$14:$P$736, LEN($A89))=$A89), """")"),"")</f>
        <v/>
      </c>
      <c r="F89" s="1" t="str">
        <f ca="1">IFERROR(__xludf.DUMMYFUNCTION("IFERROR(FILTER('Tag Library'!$Q$14:$Q$736, LEFT('Tag Library'!$P$14:$P$736, LEN(F$2))=F$2, RIGHT('Tag Library'!$P$14:$P$736, LEN($A89))=$A89), """")"),"")</f>
        <v/>
      </c>
      <c r="G89" s="1" t="str">
        <f ca="1">IFERROR(__xludf.DUMMYFUNCTION("IFERROR(FILTER('Tag Library'!$Q$14:$Q$736, LEFT('Tag Library'!$P$14:$P$736, LEN(G$2))=G$2, RIGHT('Tag Library'!$P$14:$P$736, LEN($A89))=$A89), """")"),"")</f>
        <v/>
      </c>
      <c r="H89" s="1" t="str">
        <f ca="1">IFERROR(__xludf.DUMMYFUNCTION("IFERROR(FILTER('Tag Library'!$Q$14:$Q$736, LEFT('Tag Library'!$P$14:$P$736, LEN(H$2))=H$2, RIGHT('Tag Library'!$P$14:$P$736, LEN($A89))=$A89), """")"),"")</f>
        <v/>
      </c>
      <c r="I89" s="1" t="str">
        <f ca="1">IFERROR(__xludf.DUMMYFUNCTION("IFERROR(FILTER('Tag Library'!$Q$14:$Q$736, LEFT('Tag Library'!$P$14:$P$736, LEN(I$2))=I$2, RIGHT('Tag Library'!$P$14:$P$736, LEN($A89))=$A89), """")"),"")</f>
        <v/>
      </c>
      <c r="J89" s="1" t="str">
        <f ca="1">IFERROR(__xludf.DUMMYFUNCTION("IFERROR(FILTER('Tag Library'!$Q$14:$Q$736, LEFT('Tag Library'!$P$14:$P$736, LEN(J$2))=J$2, RIGHT('Tag Library'!$P$14:$P$736, LEN($A89))=$A89), """")"),"")</f>
        <v/>
      </c>
      <c r="K89" s="1" t="str">
        <f ca="1">IFERROR(__xludf.DUMMYFUNCTION("IFERROR(FILTER('Tag Library'!$Q$14:$Q$736, LEFT('Tag Library'!$P$14:$P$736, LEN(K$2))=K$2, RIGHT('Tag Library'!$P$14:$P$736, LEN($A89))=$A89), """")"),"")</f>
        <v/>
      </c>
      <c r="L89" s="1" t="str">
        <f ca="1">IFERROR(__xludf.DUMMYFUNCTION("IFERROR(FILTER('Tag Library'!$Q$14:$Q$736, LEFT('Tag Library'!$P$14:$P$736, LEN(L$2))=L$2, RIGHT('Tag Library'!$P$14:$P$736, LEN($A89))=$A89), """")"),"")</f>
        <v/>
      </c>
      <c r="M89" s="1" t="str">
        <f ca="1">IFERROR(__xludf.DUMMYFUNCTION("IFERROR(FILTER('Tag Library'!$Q$14:$Q$736, LEFT('Tag Library'!$P$14:$P$736, LEN(M$2))=M$2, RIGHT('Tag Library'!$P$14:$P$736, LEN($A89))=$A89), """")"),"")</f>
        <v/>
      </c>
      <c r="N89" s="1" t="str">
        <f ca="1">IFERROR(__xludf.DUMMYFUNCTION("IFERROR(FILTER('Tag Library'!$Q$14:$Q$736, LEFT('Tag Library'!$P$14:$P$736, LEN(N$2))=N$2, RIGHT('Tag Library'!$P$14:$P$736, LEN($A89))=$A89), """")"),"")</f>
        <v/>
      </c>
      <c r="O89" s="1" t="str">
        <f ca="1">IFERROR(__xludf.DUMMYFUNCTION("IFERROR(FILTER('Tag Library'!$Q$14:$Q$736, LEFT('Tag Library'!$P$14:$P$736, LEN(O$2))=O$2, RIGHT('Tag Library'!$P$14:$P$736, LEN($A89))=$A89), """")"),"")</f>
        <v/>
      </c>
      <c r="P89" s="1" t="str">
        <f ca="1">IFERROR(__xludf.DUMMYFUNCTION("IFERROR(FILTER('Tag Library'!$Q$14:$Q$736, LEFT('Tag Library'!$P$14:$P$736, LEN(P$2))=P$2, RIGHT('Tag Library'!$P$14:$P$736, LEN($A89))=$A89), """")"),"")</f>
        <v/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IFERROR(__xludf.DUMMYFUNCTION("IFERROR(FILTER('Tag Library'!$Q$14:$Q$736, LEFT('Tag Library'!$P$14:$P$736, LEN(B$2))=B$2, RIGHT('Tag Library'!$P$14:$P$736, LEN($A90))=$A90), """")"),"")</f>
        <v/>
      </c>
      <c r="C90" s="1" t="str">
        <f ca="1">IFERROR(__xludf.DUMMYFUNCTION("IFERROR(FILTER('Tag Library'!$Q$14:$Q$736, LEFT('Tag Library'!$P$14:$P$736, LEN(C$2))=C$2, RIGHT('Tag Library'!$P$14:$P$736, LEN($A90))=$A90), """")"),"")</f>
        <v/>
      </c>
      <c r="D90" s="1" t="str">
        <f ca="1">IFERROR(__xludf.DUMMYFUNCTION("IFERROR(FILTER('Tag Library'!$Q$14:$Q$736, LEFT('Tag Library'!$P$14:$P$736, LEN(D$2))=D$2, RIGHT('Tag Library'!$P$14:$P$736, LEN($A90))=$A90), """")"),"")</f>
        <v/>
      </c>
      <c r="E90" s="1" t="str">
        <f ca="1">IFERROR(__xludf.DUMMYFUNCTION("IFERROR(FILTER('Tag Library'!$Q$14:$Q$736, LEFT('Tag Library'!$P$14:$P$736, LEN(E$2))=E$2, RIGHT('Tag Library'!$P$14:$P$736, LEN($A90))=$A90), """")"),"")</f>
        <v/>
      </c>
      <c r="F90" s="1" t="str">
        <f ca="1">IFERROR(__xludf.DUMMYFUNCTION("IFERROR(FILTER('Tag Library'!$Q$14:$Q$736, LEFT('Tag Library'!$P$14:$P$736, LEN(F$2))=F$2, RIGHT('Tag Library'!$P$14:$P$736, LEN($A90))=$A90), """")"),"")</f>
        <v/>
      </c>
      <c r="G90" s="1" t="str">
        <f ca="1">IFERROR(__xludf.DUMMYFUNCTION("IFERROR(FILTER('Tag Library'!$Q$14:$Q$736, LEFT('Tag Library'!$P$14:$P$736, LEN(G$2))=G$2, RIGHT('Tag Library'!$P$14:$P$736, LEN($A90))=$A90), """")"),"")</f>
        <v/>
      </c>
      <c r="H90" s="1" t="str">
        <f ca="1">IFERROR(__xludf.DUMMYFUNCTION("IFERROR(FILTER('Tag Library'!$Q$14:$Q$736, LEFT('Tag Library'!$P$14:$P$736, LEN(H$2))=H$2, RIGHT('Tag Library'!$P$14:$P$736, LEN($A90))=$A90), """")"),"")</f>
        <v/>
      </c>
      <c r="I90" s="1" t="str">
        <f ca="1">IFERROR(__xludf.DUMMYFUNCTION("IFERROR(FILTER('Tag Library'!$Q$14:$Q$736, LEFT('Tag Library'!$P$14:$P$736, LEN(I$2))=I$2, RIGHT('Tag Library'!$P$14:$P$736, LEN($A90))=$A90), """")"),"")</f>
        <v/>
      </c>
      <c r="J90" s="1" t="str">
        <f ca="1">IFERROR(__xludf.DUMMYFUNCTION("IFERROR(FILTER('Tag Library'!$Q$14:$Q$736, LEFT('Tag Library'!$P$14:$P$736, LEN(J$2))=J$2, RIGHT('Tag Library'!$P$14:$P$736, LEN($A90))=$A90), """")"),"")</f>
        <v/>
      </c>
      <c r="K90" s="1" t="str">
        <f ca="1">IFERROR(__xludf.DUMMYFUNCTION("IFERROR(FILTER('Tag Library'!$Q$14:$Q$736, LEFT('Tag Library'!$P$14:$P$736, LEN(K$2))=K$2, RIGHT('Tag Library'!$P$14:$P$736, LEN($A90))=$A90), """")"),"")</f>
        <v/>
      </c>
      <c r="L90" s="1" t="str">
        <f ca="1">IFERROR(__xludf.DUMMYFUNCTION("IFERROR(FILTER('Tag Library'!$Q$14:$Q$736, LEFT('Tag Library'!$P$14:$P$736, LEN(L$2))=L$2, RIGHT('Tag Library'!$P$14:$P$736, LEN($A90))=$A90), """")"),"")</f>
        <v/>
      </c>
      <c r="M90" s="1" t="str">
        <f ca="1">IFERROR(__xludf.DUMMYFUNCTION("IFERROR(FILTER('Tag Library'!$Q$14:$Q$736, LEFT('Tag Library'!$P$14:$P$736, LEN(M$2))=M$2, RIGHT('Tag Library'!$P$14:$P$736, LEN($A90))=$A90), """")"),"")</f>
        <v/>
      </c>
      <c r="N90" s="1" t="str">
        <f ca="1">IFERROR(__xludf.DUMMYFUNCTION("IFERROR(FILTER('Tag Library'!$Q$14:$Q$736, LEFT('Tag Library'!$P$14:$P$736, LEN(N$2))=N$2, RIGHT('Tag Library'!$P$14:$P$736, LEN($A90))=$A90), """")"),"")</f>
        <v/>
      </c>
      <c r="O90" s="1" t="str">
        <f ca="1">IFERROR(__xludf.DUMMYFUNCTION("IFERROR(FILTER('Tag Library'!$Q$14:$Q$736, LEFT('Tag Library'!$P$14:$P$736, LEN(O$2))=O$2, RIGHT('Tag Library'!$P$14:$P$736, LEN($A90))=$A90), """")"),"")</f>
        <v/>
      </c>
      <c r="P90" s="1" t="str">
        <f ca="1">IFERROR(__xludf.DUMMYFUNCTION("IFERROR(FILTER('Tag Library'!$Q$14:$Q$736, LEFT('Tag Library'!$P$14:$P$736, LEN(P$2))=P$2, RIGHT('Tag Library'!$P$14:$P$736, LEN($A90))=$A90), """")"),"")</f>
        <v/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IFERROR(__xludf.DUMMYFUNCTION("IFERROR(FILTER('Tag Library'!$Q$14:$Q$736, LEFT('Tag Library'!$P$14:$P$736, LEN(B$2))=B$2, RIGHT('Tag Library'!$P$14:$P$736, LEN($A91))=$A91), """")"),"")</f>
        <v/>
      </c>
      <c r="C91" s="1" t="str">
        <f ca="1">IFERROR(__xludf.DUMMYFUNCTION("IFERROR(FILTER('Tag Library'!$Q$14:$Q$736, LEFT('Tag Library'!$P$14:$P$736, LEN(C$2))=C$2, RIGHT('Tag Library'!$P$14:$P$736, LEN($A91))=$A91), """")"),"")</f>
        <v/>
      </c>
      <c r="D91" s="1" t="str">
        <f ca="1">IFERROR(__xludf.DUMMYFUNCTION("IFERROR(FILTER('Tag Library'!$Q$14:$Q$736, LEFT('Tag Library'!$P$14:$P$736, LEN(D$2))=D$2, RIGHT('Tag Library'!$P$14:$P$736, LEN($A91))=$A91), """")"),"")</f>
        <v/>
      </c>
      <c r="E91" s="1" t="str">
        <f ca="1">IFERROR(__xludf.DUMMYFUNCTION("IFERROR(FILTER('Tag Library'!$Q$14:$Q$736, LEFT('Tag Library'!$P$14:$P$736, LEN(E$2))=E$2, RIGHT('Tag Library'!$P$14:$P$736, LEN($A91))=$A91), """")"),"")</f>
        <v/>
      </c>
      <c r="F91" s="1" t="str">
        <f ca="1">IFERROR(__xludf.DUMMYFUNCTION("IFERROR(FILTER('Tag Library'!$Q$14:$Q$736, LEFT('Tag Library'!$P$14:$P$736, LEN(F$2))=F$2, RIGHT('Tag Library'!$P$14:$P$736, LEN($A91))=$A91), """")"),"green")</f>
        <v>green</v>
      </c>
      <c r="G91" s="1" t="str">
        <f ca="1">IFERROR(__xludf.DUMMYFUNCTION("IFERROR(FILTER('Tag Library'!$Q$14:$Q$736, LEFT('Tag Library'!$P$14:$P$736, LEN(G$2))=G$2, RIGHT('Tag Library'!$P$14:$P$736, LEN($A91))=$A91), """")"),"")</f>
        <v/>
      </c>
      <c r="H91" s="1" t="str">
        <f ca="1">IFERROR(__xludf.DUMMYFUNCTION("IFERROR(FILTER('Tag Library'!$Q$14:$Q$736, LEFT('Tag Library'!$P$14:$P$736, LEN(H$2))=H$2, RIGHT('Tag Library'!$P$14:$P$736, LEN($A91))=$A91), """")"),"")</f>
        <v/>
      </c>
      <c r="I91" s="1" t="str">
        <f ca="1">IFERROR(__xludf.DUMMYFUNCTION("IFERROR(FILTER('Tag Library'!$Q$14:$Q$736, LEFT('Tag Library'!$P$14:$P$736, LEN(I$2))=I$2, RIGHT('Tag Library'!$P$14:$P$736, LEN($A91))=$A91), """")"),"")</f>
        <v/>
      </c>
      <c r="J91" s="1" t="str">
        <f ca="1">IFERROR(__xludf.DUMMYFUNCTION("IFERROR(FILTER('Tag Library'!$Q$14:$Q$736, LEFT('Tag Library'!$P$14:$P$736, LEN(J$2))=J$2, RIGHT('Tag Library'!$P$14:$P$736, LEN($A91))=$A91), """")"),"")</f>
        <v/>
      </c>
      <c r="K91" s="1" t="str">
        <f ca="1">IFERROR(__xludf.DUMMYFUNCTION("IFERROR(FILTER('Tag Library'!$Q$14:$Q$736, LEFT('Tag Library'!$P$14:$P$736, LEN(K$2))=K$2, RIGHT('Tag Library'!$P$14:$P$736, LEN($A91))=$A91), """")"),"")</f>
        <v/>
      </c>
      <c r="L91" s="1" t="str">
        <f ca="1">IFERROR(__xludf.DUMMYFUNCTION("IFERROR(FILTER('Tag Library'!$Q$14:$Q$736, LEFT('Tag Library'!$P$14:$P$736, LEN(L$2))=L$2, RIGHT('Tag Library'!$P$14:$P$736, LEN($A91))=$A91), """")"),"")</f>
        <v/>
      </c>
      <c r="M91" s="1" t="str">
        <f ca="1">IFERROR(__xludf.DUMMYFUNCTION("IFERROR(FILTER('Tag Library'!$Q$14:$Q$736, LEFT('Tag Library'!$P$14:$P$736, LEN(M$2))=M$2, RIGHT('Tag Library'!$P$14:$P$736, LEN($A91))=$A91), """")"),"")</f>
        <v/>
      </c>
      <c r="N91" s="1" t="str">
        <f ca="1">IFERROR(__xludf.DUMMYFUNCTION("IFERROR(FILTER('Tag Library'!$Q$14:$Q$736, LEFT('Tag Library'!$P$14:$P$736, LEN(N$2))=N$2, RIGHT('Tag Library'!$P$14:$P$736, LEN($A91))=$A91), """")"),"")</f>
        <v/>
      </c>
      <c r="O91" s="1" t="str">
        <f ca="1">IFERROR(__xludf.DUMMYFUNCTION("IFERROR(FILTER('Tag Library'!$Q$14:$Q$736, LEFT('Tag Library'!$P$14:$P$736, LEN(O$2))=O$2, RIGHT('Tag Library'!$P$14:$P$736, LEN($A91))=$A91), """")"),"")</f>
        <v/>
      </c>
      <c r="P91" s="1" t="str">
        <f ca="1">IFERROR(__xludf.DUMMYFUNCTION("IFERROR(FILTER('Tag Library'!$Q$14:$Q$736, LEFT('Tag Library'!$P$14:$P$736, LEN(P$2))=P$2, RIGHT('Tag Library'!$P$14:$P$736, LEN($A91))=$A91), """")"),"")</f>
        <v/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IFERROR(__xludf.DUMMYFUNCTION("IFERROR(FILTER('Tag Library'!$Q$14:$Q$736, LEFT('Tag Library'!$P$14:$P$736, LEN(B$2))=B$2, RIGHT('Tag Library'!$P$14:$P$736, LEN($A92))=$A92), """")"),"")</f>
        <v/>
      </c>
      <c r="C92" s="1" t="str">
        <f ca="1">IFERROR(__xludf.DUMMYFUNCTION("IFERROR(FILTER('Tag Library'!$Q$14:$Q$736, LEFT('Tag Library'!$P$14:$P$736, LEN(C$2))=C$2, RIGHT('Tag Library'!$P$14:$P$736, LEN($A92))=$A92), """")"),"")</f>
        <v/>
      </c>
      <c r="D92" s="1" t="str">
        <f ca="1">IFERROR(__xludf.DUMMYFUNCTION("IFERROR(FILTER('Tag Library'!$Q$14:$Q$736, LEFT('Tag Library'!$P$14:$P$736, LEN(D$2))=D$2, RIGHT('Tag Library'!$P$14:$P$736, LEN($A92))=$A92), """")"),"")</f>
        <v/>
      </c>
      <c r="E92" s="1" t="str">
        <f ca="1">IFERROR(__xludf.DUMMYFUNCTION("IFERROR(FILTER('Tag Library'!$Q$14:$Q$736, LEFT('Tag Library'!$P$14:$P$736, LEN(E$2))=E$2, RIGHT('Tag Library'!$P$14:$P$736, LEN($A92))=$A92), """")"),"")</f>
        <v/>
      </c>
      <c r="F92" s="1" t="str">
        <f ca="1">IFERROR(__xludf.DUMMYFUNCTION("IFERROR(FILTER('Tag Library'!$Q$14:$Q$736, LEFT('Tag Library'!$P$14:$P$736, LEN(F$2))=F$2, RIGHT('Tag Library'!$P$14:$P$736, LEN($A92))=$A92), """")"),"")</f>
        <v/>
      </c>
      <c r="G92" s="1" t="str">
        <f ca="1">IFERROR(__xludf.DUMMYFUNCTION("IFERROR(FILTER('Tag Library'!$Q$14:$Q$736, LEFT('Tag Library'!$P$14:$P$736, LEN(G$2))=G$2, RIGHT('Tag Library'!$P$14:$P$736, LEN($A92))=$A92), """")"),"")</f>
        <v/>
      </c>
      <c r="H92" s="1" t="str">
        <f ca="1">IFERROR(__xludf.DUMMYFUNCTION("IFERROR(FILTER('Tag Library'!$Q$14:$Q$736, LEFT('Tag Library'!$P$14:$P$736, LEN(H$2))=H$2, RIGHT('Tag Library'!$P$14:$P$736, LEN($A92))=$A92), """")"),"")</f>
        <v/>
      </c>
      <c r="I92" s="1" t="str">
        <f ca="1">IFERROR(__xludf.DUMMYFUNCTION("IFERROR(FILTER('Tag Library'!$Q$14:$Q$736, LEFT('Tag Library'!$P$14:$P$736, LEN(I$2))=I$2, RIGHT('Tag Library'!$P$14:$P$736, LEN($A92))=$A92), """")"),"")</f>
        <v/>
      </c>
      <c r="J92" s="1" t="str">
        <f ca="1">IFERROR(__xludf.DUMMYFUNCTION("IFERROR(FILTER('Tag Library'!$Q$14:$Q$736, LEFT('Tag Library'!$P$14:$P$736, LEN(J$2))=J$2, RIGHT('Tag Library'!$P$14:$P$736, LEN($A92))=$A92), """")"),"")</f>
        <v/>
      </c>
      <c r="K92" s="1" t="str">
        <f ca="1">IFERROR(__xludf.DUMMYFUNCTION("IFERROR(FILTER('Tag Library'!$Q$14:$Q$736, LEFT('Tag Library'!$P$14:$P$736, LEN(K$2))=K$2, RIGHT('Tag Library'!$P$14:$P$736, LEN($A92))=$A92), """")"),"")</f>
        <v/>
      </c>
      <c r="L92" s="1" t="str">
        <f ca="1">IFERROR(__xludf.DUMMYFUNCTION("IFERROR(FILTER('Tag Library'!$Q$14:$Q$736, LEFT('Tag Library'!$P$14:$P$736, LEN(L$2))=L$2, RIGHT('Tag Library'!$P$14:$P$736, LEN($A92))=$A92), """")"),"")</f>
        <v/>
      </c>
      <c r="M92" s="1" t="str">
        <f ca="1">IFERROR(__xludf.DUMMYFUNCTION("IFERROR(FILTER('Tag Library'!$Q$14:$Q$736, LEFT('Tag Library'!$P$14:$P$736, LEN(M$2))=M$2, RIGHT('Tag Library'!$P$14:$P$736, LEN($A92))=$A92), """")"),"")</f>
        <v/>
      </c>
      <c r="N92" s="1" t="str">
        <f ca="1">IFERROR(__xludf.DUMMYFUNCTION("IFERROR(FILTER('Tag Library'!$Q$14:$Q$736, LEFT('Tag Library'!$P$14:$P$736, LEN(N$2))=N$2, RIGHT('Tag Library'!$P$14:$P$736, LEN($A92))=$A92), """")"),"")</f>
        <v/>
      </c>
      <c r="O92" s="1" t="str">
        <f ca="1">IFERROR(__xludf.DUMMYFUNCTION("IFERROR(FILTER('Tag Library'!$Q$14:$Q$736, LEFT('Tag Library'!$P$14:$P$736, LEN(O$2))=O$2, RIGHT('Tag Library'!$P$14:$P$736, LEN($A92))=$A92), """")"),"")</f>
        <v/>
      </c>
      <c r="P92" s="1" t="str">
        <f ca="1">IFERROR(__xludf.DUMMYFUNCTION("IFERROR(FILTER('Tag Library'!$Q$14:$Q$736, LEFT('Tag Library'!$P$14:$P$736, LEN(P$2))=P$2, RIGHT('Tag Library'!$P$14:$P$736, LEN($A92))=$A92), """")"),"")</f>
        <v/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IFERROR(__xludf.DUMMYFUNCTION("IFERROR(FILTER('Tag Library'!$Q$14:$Q$736, LEFT('Tag Library'!$P$14:$P$736, LEN(B$2))=B$2, RIGHT('Tag Library'!$P$14:$P$736, LEN($A93))=$A93), """")"),"")</f>
        <v/>
      </c>
      <c r="C93" s="1" t="str">
        <f ca="1">IFERROR(__xludf.DUMMYFUNCTION("IFERROR(FILTER('Tag Library'!$Q$14:$Q$736, LEFT('Tag Library'!$P$14:$P$736, LEN(C$2))=C$2, RIGHT('Tag Library'!$P$14:$P$736, LEN($A93))=$A93), """")"),"")</f>
        <v/>
      </c>
      <c r="D93" s="1" t="str">
        <f ca="1">IFERROR(__xludf.DUMMYFUNCTION("IFERROR(FILTER('Tag Library'!$Q$14:$Q$736, LEFT('Tag Library'!$P$14:$P$736, LEN(D$2))=D$2, RIGHT('Tag Library'!$P$14:$P$736, LEN($A93))=$A93), """")"),"")</f>
        <v/>
      </c>
      <c r="E93" s="1" t="str">
        <f ca="1">IFERROR(__xludf.DUMMYFUNCTION("IFERROR(FILTER('Tag Library'!$Q$14:$Q$736, LEFT('Tag Library'!$P$14:$P$736, LEN(E$2))=E$2, RIGHT('Tag Library'!$P$14:$P$736, LEN($A93))=$A93), """")"),"")</f>
        <v/>
      </c>
      <c r="F93" s="1" t="str">
        <f ca="1">IFERROR(__xludf.DUMMYFUNCTION("IFERROR(FILTER('Tag Library'!$Q$14:$Q$736, LEFT('Tag Library'!$P$14:$P$736, LEN(F$2))=F$2, RIGHT('Tag Library'!$P$14:$P$736, LEN($A93))=$A93), """")"),"green")</f>
        <v>green</v>
      </c>
      <c r="G93" s="1" t="str">
        <f ca="1">IFERROR(__xludf.DUMMYFUNCTION("IFERROR(FILTER('Tag Library'!$Q$14:$Q$736, LEFT('Tag Library'!$P$14:$P$736, LEN(G$2))=G$2, RIGHT('Tag Library'!$P$14:$P$736, LEN($A93))=$A93), """")"),"")</f>
        <v/>
      </c>
      <c r="H93" s="1" t="str">
        <f ca="1">IFERROR(__xludf.DUMMYFUNCTION("IFERROR(FILTER('Tag Library'!$Q$14:$Q$736, LEFT('Tag Library'!$P$14:$P$736, LEN(H$2))=H$2, RIGHT('Tag Library'!$P$14:$P$736, LEN($A93))=$A93), """")"),"")</f>
        <v/>
      </c>
      <c r="I93" s="1" t="str">
        <f ca="1">IFERROR(__xludf.DUMMYFUNCTION("IFERROR(FILTER('Tag Library'!$Q$14:$Q$736, LEFT('Tag Library'!$P$14:$P$736, LEN(I$2))=I$2, RIGHT('Tag Library'!$P$14:$P$736, LEN($A93))=$A93), """")"),"")</f>
        <v/>
      </c>
      <c r="J93" s="1" t="str">
        <f ca="1">IFERROR(__xludf.DUMMYFUNCTION("IFERROR(FILTER('Tag Library'!$Q$14:$Q$736, LEFT('Tag Library'!$P$14:$P$736, LEN(J$2))=J$2, RIGHT('Tag Library'!$P$14:$P$736, LEN($A93))=$A93), """")"),"")</f>
        <v/>
      </c>
      <c r="K93" s="1" t="str">
        <f ca="1">IFERROR(__xludf.DUMMYFUNCTION("IFERROR(FILTER('Tag Library'!$Q$14:$Q$736, LEFT('Tag Library'!$P$14:$P$736, LEN(K$2))=K$2, RIGHT('Tag Library'!$P$14:$P$736, LEN($A93))=$A93), """")"),"")</f>
        <v/>
      </c>
      <c r="L93" s="1" t="str">
        <f ca="1">IFERROR(__xludf.DUMMYFUNCTION("IFERROR(FILTER('Tag Library'!$Q$14:$Q$736, LEFT('Tag Library'!$P$14:$P$736, LEN(L$2))=L$2, RIGHT('Tag Library'!$P$14:$P$736, LEN($A93))=$A93), """")"),"")</f>
        <v/>
      </c>
      <c r="M93" s="1" t="str">
        <f ca="1">IFERROR(__xludf.DUMMYFUNCTION("IFERROR(FILTER('Tag Library'!$Q$14:$Q$736, LEFT('Tag Library'!$P$14:$P$736, LEN(M$2))=M$2, RIGHT('Tag Library'!$P$14:$P$736, LEN($A93))=$A93), """")"),"")</f>
        <v/>
      </c>
      <c r="N93" s="1" t="str">
        <f ca="1">IFERROR(__xludf.DUMMYFUNCTION("IFERROR(FILTER('Tag Library'!$Q$14:$Q$736, LEFT('Tag Library'!$P$14:$P$736, LEN(N$2))=N$2, RIGHT('Tag Library'!$P$14:$P$736, LEN($A93))=$A93), """")"),"")</f>
        <v/>
      </c>
      <c r="O93" s="1" t="str">
        <f ca="1">IFERROR(__xludf.DUMMYFUNCTION("IFERROR(FILTER('Tag Library'!$Q$14:$Q$736, LEFT('Tag Library'!$P$14:$P$736, LEN(O$2))=O$2, RIGHT('Tag Library'!$P$14:$P$736, LEN($A93))=$A93), """")"),"")</f>
        <v/>
      </c>
      <c r="P93" s="1" t="str">
        <f ca="1">IFERROR(__xludf.DUMMYFUNCTION("IFERROR(FILTER('Tag Library'!$Q$14:$Q$736, LEFT('Tag Library'!$P$14:$P$736, LEN(P$2))=P$2, RIGHT('Tag Library'!$P$14:$P$736, LEN($A93))=$A93), """")"),"")</f>
        <v/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IFERROR(__xludf.DUMMYFUNCTION("IFERROR(FILTER('Tag Library'!$Q$14:$Q$736, LEFT('Tag Library'!$P$14:$P$736, LEN(B$2))=B$2, RIGHT('Tag Library'!$P$14:$P$736, LEN($A94))=$A94), """")"),"")</f>
        <v/>
      </c>
      <c r="C94" s="1" t="str">
        <f ca="1">IFERROR(__xludf.DUMMYFUNCTION("IFERROR(FILTER('Tag Library'!$Q$14:$Q$736, LEFT('Tag Library'!$P$14:$P$736, LEN(C$2))=C$2, RIGHT('Tag Library'!$P$14:$P$736, LEN($A94))=$A94), """")"),"")</f>
        <v/>
      </c>
      <c r="D94" s="1" t="str">
        <f ca="1">IFERROR(__xludf.DUMMYFUNCTION("IFERROR(FILTER('Tag Library'!$Q$14:$Q$736, LEFT('Tag Library'!$P$14:$P$736, LEN(D$2))=D$2, RIGHT('Tag Library'!$P$14:$P$736, LEN($A94))=$A94), """")"),"")</f>
        <v/>
      </c>
      <c r="E94" s="1" t="str">
        <f ca="1">IFERROR(__xludf.DUMMYFUNCTION("IFERROR(FILTER('Tag Library'!$Q$14:$Q$736, LEFT('Tag Library'!$P$14:$P$736, LEN(E$2))=E$2, RIGHT('Tag Library'!$P$14:$P$736, LEN($A94))=$A94), """")"),"")</f>
        <v/>
      </c>
      <c r="F94" s="1" t="str">
        <f ca="1">IFERROR(__xludf.DUMMYFUNCTION("IFERROR(FILTER('Tag Library'!$Q$14:$Q$736, LEFT('Tag Library'!$P$14:$P$736, LEN(F$2))=F$2, RIGHT('Tag Library'!$P$14:$P$736, LEN($A94))=$A94), """")"),"")</f>
        <v/>
      </c>
      <c r="G94" s="1" t="str">
        <f ca="1">IFERROR(__xludf.DUMMYFUNCTION("IFERROR(FILTER('Tag Library'!$Q$14:$Q$736, LEFT('Tag Library'!$P$14:$P$736, LEN(G$2))=G$2, RIGHT('Tag Library'!$P$14:$P$736, LEN($A94))=$A94), """")"),"")</f>
        <v/>
      </c>
      <c r="H94" s="1" t="str">
        <f ca="1">IFERROR(__xludf.DUMMYFUNCTION("IFERROR(FILTER('Tag Library'!$Q$14:$Q$736, LEFT('Tag Library'!$P$14:$P$736, LEN(H$2))=H$2, RIGHT('Tag Library'!$P$14:$P$736, LEN($A94))=$A94), """")"),"")</f>
        <v/>
      </c>
      <c r="I94" s="1" t="str">
        <f ca="1">IFERROR(__xludf.DUMMYFUNCTION("IFERROR(FILTER('Tag Library'!$Q$14:$Q$736, LEFT('Tag Library'!$P$14:$P$736, LEN(I$2))=I$2, RIGHT('Tag Library'!$P$14:$P$736, LEN($A94))=$A94), """")"),"")</f>
        <v/>
      </c>
      <c r="J94" s="1" t="str">
        <f ca="1">IFERROR(__xludf.DUMMYFUNCTION("IFERROR(FILTER('Tag Library'!$Q$14:$Q$736, LEFT('Tag Library'!$P$14:$P$736, LEN(J$2))=J$2, RIGHT('Tag Library'!$P$14:$P$736, LEN($A94))=$A94), """")"),"")</f>
        <v/>
      </c>
      <c r="K94" s="1" t="str">
        <f ca="1">IFERROR(__xludf.DUMMYFUNCTION("IFERROR(FILTER('Tag Library'!$Q$14:$Q$736, LEFT('Tag Library'!$P$14:$P$736, LEN(K$2))=K$2, RIGHT('Tag Library'!$P$14:$P$736, LEN($A94))=$A94), """")"),"")</f>
        <v/>
      </c>
      <c r="L94" s="1" t="str">
        <f ca="1">IFERROR(__xludf.DUMMYFUNCTION("IFERROR(FILTER('Tag Library'!$Q$14:$Q$736, LEFT('Tag Library'!$P$14:$P$736, LEN(L$2))=L$2, RIGHT('Tag Library'!$P$14:$P$736, LEN($A94))=$A94), """")"),"")</f>
        <v/>
      </c>
      <c r="M94" s="1" t="str">
        <f ca="1">IFERROR(__xludf.DUMMYFUNCTION("IFERROR(FILTER('Tag Library'!$Q$14:$Q$736, LEFT('Tag Library'!$P$14:$P$736, LEN(M$2))=M$2, RIGHT('Tag Library'!$P$14:$P$736, LEN($A94))=$A94), """")"),"")</f>
        <v/>
      </c>
      <c r="N94" s="1" t="str">
        <f ca="1">IFERROR(__xludf.DUMMYFUNCTION("IFERROR(FILTER('Tag Library'!$Q$14:$Q$736, LEFT('Tag Library'!$P$14:$P$736, LEN(N$2))=N$2, RIGHT('Tag Library'!$P$14:$P$736, LEN($A94))=$A94), """")"),"")</f>
        <v/>
      </c>
      <c r="O94" s="1" t="str">
        <f ca="1">IFERROR(__xludf.DUMMYFUNCTION("IFERROR(FILTER('Tag Library'!$Q$14:$Q$736, LEFT('Tag Library'!$P$14:$P$736, LEN(O$2))=O$2, RIGHT('Tag Library'!$P$14:$P$736, LEN($A94))=$A94), """")"),"")</f>
        <v/>
      </c>
      <c r="P94" s="1" t="str">
        <f ca="1">IFERROR(__xludf.DUMMYFUNCTION("IFERROR(FILTER('Tag Library'!$Q$14:$Q$736, LEFT('Tag Library'!$P$14:$P$736, LEN(P$2))=P$2, RIGHT('Tag Library'!$P$14:$P$736, LEN($A94))=$A94), """")"),"")</f>
        <v/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IFERROR(__xludf.DUMMYFUNCTION("IFERROR(FILTER('Tag Library'!$Q$14:$Q$736, LEFT('Tag Library'!$P$14:$P$736, LEN(B$2))=B$2, RIGHT('Tag Library'!$P$14:$P$736, LEN($A95))=$A95), """")"),"")</f>
        <v/>
      </c>
      <c r="C95" s="1" t="str">
        <f ca="1">IFERROR(__xludf.DUMMYFUNCTION("IFERROR(FILTER('Tag Library'!$Q$14:$Q$736, LEFT('Tag Library'!$P$14:$P$736, LEN(C$2))=C$2, RIGHT('Tag Library'!$P$14:$P$736, LEN($A95))=$A95), """")"),"")</f>
        <v/>
      </c>
      <c r="D95" s="1" t="str">
        <f ca="1">IFERROR(__xludf.DUMMYFUNCTION("IFERROR(FILTER('Tag Library'!$Q$14:$Q$736, LEFT('Tag Library'!$P$14:$P$736, LEN(D$2))=D$2, RIGHT('Tag Library'!$P$14:$P$736, LEN($A95))=$A95), """")"),"white")</f>
        <v>white</v>
      </c>
      <c r="E95" s="1" t="str">
        <f ca="1">IFERROR(__xludf.DUMMYFUNCTION("IFERROR(FILTER('Tag Library'!$Q$14:$Q$736, LEFT('Tag Library'!$P$14:$P$736, LEN(E$2))=E$2, RIGHT('Tag Library'!$P$14:$P$736, LEN($A95))=$A95), """")"),"white")</f>
        <v>white</v>
      </c>
      <c r="F95" s="1" t="str">
        <f ca="1">IFERROR(__xludf.DUMMYFUNCTION("IFERROR(FILTER('Tag Library'!$Q$14:$Q$736, LEFT('Tag Library'!$P$14:$P$736, LEN(F$2))=F$2, RIGHT('Tag Library'!$P$14:$P$736, LEN($A95))=$A95), """")"),"white")</f>
        <v>white</v>
      </c>
      <c r="G95" s="1" t="str">
        <f ca="1">IFERROR(__xludf.DUMMYFUNCTION("IFERROR(FILTER('Tag Library'!$Q$14:$Q$736, LEFT('Tag Library'!$P$14:$P$736, LEN(G$2))=G$2, RIGHT('Tag Library'!$P$14:$P$736, LEN($A95))=$A95), """")"),"white")</f>
        <v>white</v>
      </c>
      <c r="H95" s="1" t="str">
        <f ca="1">IFERROR(__xludf.DUMMYFUNCTION("IFERROR(FILTER('Tag Library'!$Q$14:$Q$736, LEFT('Tag Library'!$P$14:$P$736, LEN(H$2))=H$2, RIGHT('Tag Library'!$P$14:$P$736, LEN($A95))=$A95), """")"),"white")</f>
        <v>white</v>
      </c>
      <c r="I95" s="1" t="str">
        <f ca="1">IFERROR(__xludf.DUMMYFUNCTION("IFERROR(FILTER('Tag Library'!$Q$14:$Q$736, LEFT('Tag Library'!$P$14:$P$736, LEN(I$2))=I$2, RIGHT('Tag Library'!$P$14:$P$736, LEN($A95))=$A95), """")"),"white")</f>
        <v>white</v>
      </c>
      <c r="J95" s="1" t="str">
        <f ca="1">IFERROR(__xludf.DUMMYFUNCTION("IFERROR(FILTER('Tag Library'!$Q$14:$Q$736, LEFT('Tag Library'!$P$14:$P$736, LEN(J$2))=J$2, RIGHT('Tag Library'!$P$14:$P$736, LEN($A95))=$A95), """")"),"white")</f>
        <v>white</v>
      </c>
      <c r="K95" s="1" t="str">
        <f ca="1">IFERROR(__xludf.DUMMYFUNCTION("IFERROR(FILTER('Tag Library'!$Q$14:$Q$736, LEFT('Tag Library'!$P$14:$P$736, LEN(K$2))=K$2, RIGHT('Tag Library'!$P$14:$P$736, LEN($A95))=$A95), """")"),"white")</f>
        <v>white</v>
      </c>
      <c r="L95" s="1" t="str">
        <f ca="1">IFERROR(__xludf.DUMMYFUNCTION("IFERROR(FILTER('Tag Library'!$Q$14:$Q$736, LEFT('Tag Library'!$P$14:$P$736, LEN(L$2))=L$2, RIGHT('Tag Library'!$P$14:$P$736, LEN($A95))=$A95), """")"),"white")</f>
        <v>white</v>
      </c>
      <c r="M95" s="1" t="str">
        <f ca="1">IFERROR(__xludf.DUMMYFUNCTION("IFERROR(FILTER('Tag Library'!$Q$14:$Q$736, LEFT('Tag Library'!$P$14:$P$736, LEN(M$2))=M$2, RIGHT('Tag Library'!$P$14:$P$736, LEN($A95))=$A95), """")"),"white")</f>
        <v>white</v>
      </c>
      <c r="N95" s="1" t="str">
        <f ca="1">IFERROR(__xludf.DUMMYFUNCTION("IFERROR(FILTER('Tag Library'!$Q$14:$Q$736, LEFT('Tag Library'!$P$14:$P$736, LEN(N$2))=N$2, RIGHT('Tag Library'!$P$14:$P$736, LEN($A95))=$A95), """")"),"white")</f>
        <v>white</v>
      </c>
      <c r="O95" s="1" t="str">
        <f ca="1">IFERROR(__xludf.DUMMYFUNCTION("IFERROR(FILTER('Tag Library'!$Q$14:$Q$736, LEFT('Tag Library'!$P$14:$P$736, LEN(O$2))=O$2, RIGHT('Tag Library'!$P$14:$P$736, LEN($A95))=$A95), """")"),"white")</f>
        <v>white</v>
      </c>
      <c r="P95" s="1" t="str">
        <f ca="1">IFERROR(__xludf.DUMMYFUNCTION("IFERROR(FILTER('Tag Library'!$Q$14:$Q$736, LEFT('Tag Library'!$P$14:$P$736, LEN(P$2))=P$2, RIGHT('Tag Library'!$P$14:$P$736, LEN($A95))=$A95), """")"),"")</f>
        <v/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IFERROR(__xludf.DUMMYFUNCTION("IFERROR(FILTER('Tag Library'!$Q$14:$Q$736, LEFT('Tag Library'!$P$14:$P$736, LEN(B$2))=B$2, RIGHT('Tag Library'!$P$14:$P$736, LEN($A96))=$A96), """")"),"")</f>
        <v/>
      </c>
      <c r="C96" s="1" t="str">
        <f ca="1">IFERROR(__xludf.DUMMYFUNCTION("IFERROR(FILTER('Tag Library'!$Q$14:$Q$736, LEFT('Tag Library'!$P$14:$P$736, LEN(C$2))=C$2, RIGHT('Tag Library'!$P$14:$P$736, LEN($A96))=$A96), """")"),"")</f>
        <v/>
      </c>
      <c r="D96" s="1" t="str">
        <f ca="1">IFERROR(__xludf.DUMMYFUNCTION("IFERROR(FILTER('Tag Library'!$Q$14:$Q$736, LEFT('Tag Library'!$P$14:$P$736, LEN(D$2))=D$2, RIGHT('Tag Library'!$P$14:$P$736, LEN($A96))=$A96), """")"),"")</f>
        <v/>
      </c>
      <c r="E96" s="1" t="str">
        <f ca="1">IFERROR(__xludf.DUMMYFUNCTION("IFERROR(FILTER('Tag Library'!$Q$14:$Q$736, LEFT('Tag Library'!$P$14:$P$736, LEN(E$2))=E$2, RIGHT('Tag Library'!$P$14:$P$736, LEN($A96))=$A96), """")"),"")</f>
        <v/>
      </c>
      <c r="F96" s="1" t="str">
        <f ca="1">IFERROR(__xludf.DUMMYFUNCTION("IFERROR(FILTER('Tag Library'!$Q$14:$Q$736, LEFT('Tag Library'!$P$14:$P$736, LEN(F$2))=F$2, RIGHT('Tag Library'!$P$14:$P$736, LEN($A96))=$A96), """")"),"")</f>
        <v/>
      </c>
      <c r="G96" s="1" t="str">
        <f ca="1">IFERROR(__xludf.DUMMYFUNCTION("IFERROR(FILTER('Tag Library'!$Q$14:$Q$736, LEFT('Tag Library'!$P$14:$P$736, LEN(G$2))=G$2, RIGHT('Tag Library'!$P$14:$P$736, LEN($A96))=$A96), """")"),"")</f>
        <v/>
      </c>
      <c r="H96" s="1" t="str">
        <f ca="1">IFERROR(__xludf.DUMMYFUNCTION("IFERROR(FILTER('Tag Library'!$Q$14:$Q$736, LEFT('Tag Library'!$P$14:$P$736, LEN(H$2))=H$2, RIGHT('Tag Library'!$P$14:$P$736, LEN($A96))=$A96), """")"),"")</f>
        <v/>
      </c>
      <c r="I96" s="1" t="str">
        <f ca="1">IFERROR(__xludf.DUMMYFUNCTION("IFERROR(FILTER('Tag Library'!$Q$14:$Q$736, LEFT('Tag Library'!$P$14:$P$736, LEN(I$2))=I$2, RIGHT('Tag Library'!$P$14:$P$736, LEN($A96))=$A96), """")"),"")</f>
        <v/>
      </c>
      <c r="J96" s="1" t="str">
        <f ca="1">IFERROR(__xludf.DUMMYFUNCTION("IFERROR(FILTER('Tag Library'!$Q$14:$Q$736, LEFT('Tag Library'!$P$14:$P$736, LEN(J$2))=J$2, RIGHT('Tag Library'!$P$14:$P$736, LEN($A96))=$A96), """")"),"")</f>
        <v/>
      </c>
      <c r="K96" s="1" t="str">
        <f ca="1">IFERROR(__xludf.DUMMYFUNCTION("IFERROR(FILTER('Tag Library'!$Q$14:$Q$736, LEFT('Tag Library'!$P$14:$P$736, LEN(K$2))=K$2, RIGHT('Tag Library'!$P$14:$P$736, LEN($A96))=$A96), """")"),"")</f>
        <v/>
      </c>
      <c r="L96" s="1" t="str">
        <f ca="1">IFERROR(__xludf.DUMMYFUNCTION("IFERROR(FILTER('Tag Library'!$Q$14:$Q$736, LEFT('Tag Library'!$P$14:$P$736, LEN(L$2))=L$2, RIGHT('Tag Library'!$P$14:$P$736, LEN($A96))=$A96), """")"),"")</f>
        <v/>
      </c>
      <c r="M96" s="1" t="str">
        <f ca="1">IFERROR(__xludf.DUMMYFUNCTION("IFERROR(FILTER('Tag Library'!$Q$14:$Q$736, LEFT('Tag Library'!$P$14:$P$736, LEN(M$2))=M$2, RIGHT('Tag Library'!$P$14:$P$736, LEN($A96))=$A96), """")"),"")</f>
        <v/>
      </c>
      <c r="N96" s="1" t="str">
        <f ca="1">IFERROR(__xludf.DUMMYFUNCTION("IFERROR(FILTER('Tag Library'!$Q$14:$Q$736, LEFT('Tag Library'!$P$14:$P$736, LEN(N$2))=N$2, RIGHT('Tag Library'!$P$14:$P$736, LEN($A96))=$A96), """")"),"")</f>
        <v/>
      </c>
      <c r="O96" s="1" t="str">
        <f ca="1">IFERROR(__xludf.DUMMYFUNCTION("IFERROR(FILTER('Tag Library'!$Q$14:$Q$736, LEFT('Tag Library'!$P$14:$P$736, LEN(O$2))=O$2, RIGHT('Tag Library'!$P$14:$P$736, LEN($A96))=$A96), """")"),"")</f>
        <v/>
      </c>
      <c r="P96" s="1" t="str">
        <f ca="1">IFERROR(__xludf.DUMMYFUNCTION("IFERROR(FILTER('Tag Library'!$Q$14:$Q$736, LEFT('Tag Library'!$P$14:$P$736, LEN(P$2))=P$2, RIGHT('Tag Library'!$P$14:$P$736, LEN($A96))=$A96), """")"),"")</f>
        <v/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IFERROR(__xludf.DUMMYFUNCTION("IFERROR(FILTER('Tag Library'!$Q$14:$Q$736, LEFT('Tag Library'!$P$14:$P$736, LEN(B$2))=B$2, RIGHT('Tag Library'!$P$14:$P$736, LEN($A97))=$A97), """")"),"")</f>
        <v/>
      </c>
      <c r="C97" s="1" t="str">
        <f ca="1">IFERROR(__xludf.DUMMYFUNCTION("IFERROR(FILTER('Tag Library'!$Q$14:$Q$736, LEFT('Tag Library'!$P$14:$P$736, LEN(C$2))=C$2, RIGHT('Tag Library'!$P$14:$P$736, LEN($A97))=$A97), """")"),"")</f>
        <v/>
      </c>
      <c r="D97" s="1" t="str">
        <f ca="1">IFERROR(__xludf.DUMMYFUNCTION("IFERROR(FILTER('Tag Library'!$Q$14:$Q$736, LEFT('Tag Library'!$P$14:$P$736, LEN(D$2))=D$2, RIGHT('Tag Library'!$P$14:$P$736, LEN($A97))=$A97), """")"),"yellow")</f>
        <v>yellow</v>
      </c>
      <c r="E97" s="1" t="str">
        <f ca="1">IFERROR(__xludf.DUMMYFUNCTION("IFERROR(FILTER('Tag Library'!$Q$14:$Q$736, LEFT('Tag Library'!$P$14:$P$736, LEN(E$2))=E$2, RIGHT('Tag Library'!$P$14:$P$736, LEN($A97))=$A97), """")"),"white")</f>
        <v>white</v>
      </c>
      <c r="F97" s="1" t="str">
        <f ca="1">IFERROR(__xludf.DUMMYFUNCTION("IFERROR(FILTER('Tag Library'!$Q$14:$Q$736, LEFT('Tag Library'!$P$14:$P$736, LEN(F$2))=F$2, RIGHT('Tag Library'!$P$14:$P$736, LEN($A97))=$A97), """")"),"white")</f>
        <v>white</v>
      </c>
      <c r="G97" s="1" t="str">
        <f ca="1">IFERROR(__xludf.DUMMYFUNCTION("IFERROR(FILTER('Tag Library'!$Q$14:$Q$736, LEFT('Tag Library'!$P$14:$P$736, LEN(G$2))=G$2, RIGHT('Tag Library'!$P$14:$P$736, LEN($A97))=$A97), """")"),"white")</f>
        <v>white</v>
      </c>
      <c r="H97" s="1" t="str">
        <f ca="1">IFERROR(__xludf.DUMMYFUNCTION("IFERROR(FILTER('Tag Library'!$Q$14:$Q$736, LEFT('Tag Library'!$P$14:$P$736, LEN(H$2))=H$2, RIGHT('Tag Library'!$P$14:$P$736, LEN($A97))=$A97), """")"),"white")</f>
        <v>white</v>
      </c>
      <c r="I97" s="1" t="str">
        <f ca="1">IFERROR(__xludf.DUMMYFUNCTION("IFERROR(FILTER('Tag Library'!$Q$14:$Q$736, LEFT('Tag Library'!$P$14:$P$736, LEN(I$2))=I$2, RIGHT('Tag Library'!$P$14:$P$736, LEN($A97))=$A97), """")"),"white")</f>
        <v>white</v>
      </c>
      <c r="J97" s="1" t="str">
        <f ca="1">IFERROR(__xludf.DUMMYFUNCTION("IFERROR(FILTER('Tag Library'!$Q$14:$Q$736, LEFT('Tag Library'!$P$14:$P$736, LEN(J$2))=J$2, RIGHT('Tag Library'!$P$14:$P$736, LEN($A97))=$A97), """")"),"white")</f>
        <v>white</v>
      </c>
      <c r="K97" s="1" t="str">
        <f ca="1">IFERROR(__xludf.DUMMYFUNCTION("IFERROR(FILTER('Tag Library'!$Q$14:$Q$736, LEFT('Tag Library'!$P$14:$P$736, LEN(K$2))=K$2, RIGHT('Tag Library'!$P$14:$P$736, LEN($A97))=$A97), """")"),"white")</f>
        <v>white</v>
      </c>
      <c r="L97" s="1" t="str">
        <f ca="1">IFERROR(__xludf.DUMMYFUNCTION("IFERROR(FILTER('Tag Library'!$Q$14:$Q$736, LEFT('Tag Library'!$P$14:$P$736, LEN(L$2))=L$2, RIGHT('Tag Library'!$P$14:$P$736, LEN($A97))=$A97), """")"),"white")</f>
        <v>white</v>
      </c>
      <c r="M97" s="1" t="str">
        <f ca="1">IFERROR(__xludf.DUMMYFUNCTION("IFERROR(FILTER('Tag Library'!$Q$14:$Q$736, LEFT('Tag Library'!$P$14:$P$736, LEN(M$2))=M$2, RIGHT('Tag Library'!$P$14:$P$736, LEN($A97))=$A97), """")"),"white")</f>
        <v>white</v>
      </c>
      <c r="N97" s="1" t="str">
        <f ca="1">IFERROR(__xludf.DUMMYFUNCTION("IFERROR(FILTER('Tag Library'!$Q$14:$Q$736, LEFT('Tag Library'!$P$14:$P$736, LEN(N$2))=N$2, RIGHT('Tag Library'!$P$14:$P$736, LEN($A97))=$A97), """")"),"white")</f>
        <v>white</v>
      </c>
      <c r="O97" s="1" t="str">
        <f ca="1">IFERROR(__xludf.DUMMYFUNCTION("IFERROR(FILTER('Tag Library'!$Q$14:$Q$736, LEFT('Tag Library'!$P$14:$P$736, LEN(O$2))=O$2, RIGHT('Tag Library'!$P$14:$P$736, LEN($A97))=$A97), """")"),"white")</f>
        <v>white</v>
      </c>
      <c r="P97" s="1" t="str">
        <f ca="1">IFERROR(__xludf.DUMMYFUNCTION("IFERROR(FILTER('Tag Library'!$Q$14:$Q$736, LEFT('Tag Library'!$P$14:$P$736, LEN(P$2))=P$2, RIGHT('Tag Library'!$P$14:$P$736, LEN($A97))=$A97), """")"),"")</f>
        <v/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IFERROR(__xludf.DUMMYFUNCTION("IFERROR(FILTER('Tag Library'!$Q$14:$Q$736, LEFT('Tag Library'!$P$14:$P$736, LEN(B$2))=B$2, RIGHT('Tag Library'!$P$14:$P$736, LEN($A98))=$A98), """")"),"")</f>
        <v/>
      </c>
      <c r="C98" s="1" t="str">
        <f ca="1">IFERROR(__xludf.DUMMYFUNCTION("IFERROR(FILTER('Tag Library'!$Q$14:$Q$736, LEFT('Tag Library'!$P$14:$P$736, LEN(C$2))=C$2, RIGHT('Tag Library'!$P$14:$P$736, LEN($A98))=$A98), """")"),"")</f>
        <v/>
      </c>
      <c r="D98" s="1" t="str">
        <f ca="1">IFERROR(__xludf.DUMMYFUNCTION("IFERROR(FILTER('Tag Library'!$Q$14:$Q$736, LEFT('Tag Library'!$P$14:$P$736, LEN(D$2))=D$2, RIGHT('Tag Library'!$P$14:$P$736, LEN($A98))=$A98), """")"),"green")</f>
        <v>green</v>
      </c>
      <c r="E98" s="1" t="str">
        <f ca="1">IFERROR(__xludf.DUMMYFUNCTION("IFERROR(FILTER('Tag Library'!$Q$14:$Q$736, LEFT('Tag Library'!$P$14:$P$736, LEN(E$2))=E$2, RIGHT('Tag Library'!$P$14:$P$736, LEN($A98))=$A98), """")"),"white")</f>
        <v>white</v>
      </c>
      <c r="F98" s="1" t="str">
        <f ca="1">IFERROR(__xludf.DUMMYFUNCTION("IFERROR(FILTER('Tag Library'!$Q$14:$Q$736, LEFT('Tag Library'!$P$14:$P$736, LEN(F$2))=F$2, RIGHT('Tag Library'!$P$14:$P$736, LEN($A98))=$A98), """")"),"white")</f>
        <v>white</v>
      </c>
      <c r="G98" s="1" t="str">
        <f ca="1">IFERROR(__xludf.DUMMYFUNCTION("IFERROR(FILTER('Tag Library'!$Q$14:$Q$736, LEFT('Tag Library'!$P$14:$P$736, LEN(G$2))=G$2, RIGHT('Tag Library'!$P$14:$P$736, LEN($A98))=$A98), """")"),"white")</f>
        <v>white</v>
      </c>
      <c r="H98" s="1" t="str">
        <f ca="1">IFERROR(__xludf.DUMMYFUNCTION("IFERROR(FILTER('Tag Library'!$Q$14:$Q$736, LEFT('Tag Library'!$P$14:$P$736, LEN(H$2))=H$2, RIGHT('Tag Library'!$P$14:$P$736, LEN($A98))=$A98), """")"),"white")</f>
        <v>white</v>
      </c>
      <c r="I98" s="1" t="str">
        <f ca="1">IFERROR(__xludf.DUMMYFUNCTION("IFERROR(FILTER('Tag Library'!$Q$14:$Q$736, LEFT('Tag Library'!$P$14:$P$736, LEN(I$2))=I$2, RIGHT('Tag Library'!$P$14:$P$736, LEN($A98))=$A98), """")"),"white")</f>
        <v>white</v>
      </c>
      <c r="J98" s="1" t="str">
        <f ca="1">IFERROR(__xludf.DUMMYFUNCTION("IFERROR(FILTER('Tag Library'!$Q$14:$Q$736, LEFT('Tag Library'!$P$14:$P$736, LEN(J$2))=J$2, RIGHT('Tag Library'!$P$14:$P$736, LEN($A98))=$A98), """")"),"white")</f>
        <v>white</v>
      </c>
      <c r="K98" s="1" t="str">
        <f ca="1">IFERROR(__xludf.DUMMYFUNCTION("IFERROR(FILTER('Tag Library'!$Q$14:$Q$736, LEFT('Tag Library'!$P$14:$P$736, LEN(K$2))=K$2, RIGHT('Tag Library'!$P$14:$P$736, LEN($A98))=$A98), """")"),"white")</f>
        <v>white</v>
      </c>
      <c r="L98" s="1" t="str">
        <f ca="1">IFERROR(__xludf.DUMMYFUNCTION("IFERROR(FILTER('Tag Library'!$Q$14:$Q$736, LEFT('Tag Library'!$P$14:$P$736, LEN(L$2))=L$2, RIGHT('Tag Library'!$P$14:$P$736, LEN($A98))=$A98), """")"),"white")</f>
        <v>white</v>
      </c>
      <c r="M98" s="1" t="str">
        <f ca="1">IFERROR(__xludf.DUMMYFUNCTION("IFERROR(FILTER('Tag Library'!$Q$14:$Q$736, LEFT('Tag Library'!$P$14:$P$736, LEN(M$2))=M$2, RIGHT('Tag Library'!$P$14:$P$736, LEN($A98))=$A98), """")"),"white")</f>
        <v>white</v>
      </c>
      <c r="N98" s="1" t="str">
        <f ca="1">IFERROR(__xludf.DUMMYFUNCTION("IFERROR(FILTER('Tag Library'!$Q$14:$Q$736, LEFT('Tag Library'!$P$14:$P$736, LEN(N$2))=N$2, RIGHT('Tag Library'!$P$14:$P$736, LEN($A98))=$A98), """")"),"white")</f>
        <v>white</v>
      </c>
      <c r="O98" s="1" t="str">
        <f ca="1">IFERROR(__xludf.DUMMYFUNCTION("IFERROR(FILTER('Tag Library'!$Q$14:$Q$736, LEFT('Tag Library'!$P$14:$P$736, LEN(O$2))=O$2, RIGHT('Tag Library'!$P$14:$P$736, LEN($A98))=$A98), """")"),"white")</f>
        <v>white</v>
      </c>
      <c r="P98" s="1" t="str">
        <f ca="1">IFERROR(__xludf.DUMMYFUNCTION("IFERROR(FILTER('Tag Library'!$Q$14:$Q$736, LEFT('Tag Library'!$P$14:$P$736, LEN(P$2))=P$2, RIGHT('Tag Library'!$P$14:$P$736, LEN($A98))=$A98), """")"),"")</f>
        <v/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IFERROR(__xludf.DUMMYFUNCTION("IFERROR(FILTER('Tag Library'!$Q$14:$Q$736, LEFT('Tag Library'!$P$14:$P$736, LEN(B$2))=B$2, RIGHT('Tag Library'!$P$14:$P$736, LEN($A99))=$A99), """")"),"")</f>
        <v/>
      </c>
      <c r="C99" s="1" t="str">
        <f ca="1">IFERROR(__xludf.DUMMYFUNCTION("IFERROR(FILTER('Tag Library'!$Q$14:$Q$736, LEFT('Tag Library'!$P$14:$P$736, LEN(C$2))=C$2, RIGHT('Tag Library'!$P$14:$P$736, LEN($A99))=$A99), """")"),"")</f>
        <v/>
      </c>
      <c r="D99" s="1" t="str">
        <f ca="1">IFERROR(__xludf.DUMMYFUNCTION("IFERROR(FILTER('Tag Library'!$Q$14:$Q$736, LEFT('Tag Library'!$P$14:$P$736, LEN(D$2))=D$2, RIGHT('Tag Library'!$P$14:$P$736, LEN($A99))=$A99), """")"),"yellow")</f>
        <v>yellow</v>
      </c>
      <c r="E99" s="1" t="str">
        <f ca="1">IFERROR(__xludf.DUMMYFUNCTION("IFERROR(FILTER('Tag Library'!$Q$14:$Q$736, LEFT('Tag Library'!$P$14:$P$736, LEN(E$2))=E$2, RIGHT('Tag Library'!$P$14:$P$736, LEN($A99))=$A99), """")"),"white")</f>
        <v>white</v>
      </c>
      <c r="F99" s="1" t="str">
        <f ca="1">IFERROR(__xludf.DUMMYFUNCTION("IFERROR(FILTER('Tag Library'!$Q$14:$Q$736, LEFT('Tag Library'!$P$14:$P$736, LEN(F$2))=F$2, RIGHT('Tag Library'!$P$14:$P$736, LEN($A99))=$A99), """")"),"white")</f>
        <v>white</v>
      </c>
      <c r="G99" s="1" t="str">
        <f ca="1">IFERROR(__xludf.DUMMYFUNCTION("IFERROR(FILTER('Tag Library'!$Q$14:$Q$736, LEFT('Tag Library'!$P$14:$P$736, LEN(G$2))=G$2, RIGHT('Tag Library'!$P$14:$P$736, LEN($A99))=$A99), """")"),"white")</f>
        <v>white</v>
      </c>
      <c r="H99" s="1" t="str">
        <f ca="1">IFERROR(__xludf.DUMMYFUNCTION("IFERROR(FILTER('Tag Library'!$Q$14:$Q$736, LEFT('Tag Library'!$P$14:$P$736, LEN(H$2))=H$2, RIGHT('Tag Library'!$P$14:$P$736, LEN($A99))=$A99), """")"),"white")</f>
        <v>white</v>
      </c>
      <c r="I99" s="1" t="str">
        <f ca="1">IFERROR(__xludf.DUMMYFUNCTION("IFERROR(FILTER('Tag Library'!$Q$14:$Q$736, LEFT('Tag Library'!$P$14:$P$736, LEN(I$2))=I$2, RIGHT('Tag Library'!$P$14:$P$736, LEN($A99))=$A99), """")"),"white")</f>
        <v>white</v>
      </c>
      <c r="J99" s="1" t="str">
        <f ca="1">IFERROR(__xludf.DUMMYFUNCTION("IFERROR(FILTER('Tag Library'!$Q$14:$Q$736, LEFT('Tag Library'!$P$14:$P$736, LEN(J$2))=J$2, RIGHT('Tag Library'!$P$14:$P$736, LEN($A99))=$A99), """")"),"white")</f>
        <v>white</v>
      </c>
      <c r="K99" s="1" t="str">
        <f ca="1">IFERROR(__xludf.DUMMYFUNCTION("IFERROR(FILTER('Tag Library'!$Q$14:$Q$736, LEFT('Tag Library'!$P$14:$P$736, LEN(K$2))=K$2, RIGHT('Tag Library'!$P$14:$P$736, LEN($A99))=$A99), """")"),"white")</f>
        <v>white</v>
      </c>
      <c r="L99" s="1" t="str">
        <f ca="1">IFERROR(__xludf.DUMMYFUNCTION("IFERROR(FILTER('Tag Library'!$Q$14:$Q$736, LEFT('Tag Library'!$P$14:$P$736, LEN(L$2))=L$2, RIGHT('Tag Library'!$P$14:$P$736, LEN($A99))=$A99), """")"),"white")</f>
        <v>white</v>
      </c>
      <c r="M99" s="1" t="str">
        <f ca="1">IFERROR(__xludf.DUMMYFUNCTION("IFERROR(FILTER('Tag Library'!$Q$14:$Q$736, LEFT('Tag Library'!$P$14:$P$736, LEN(M$2))=M$2, RIGHT('Tag Library'!$P$14:$P$736, LEN($A99))=$A99), """")"),"white")</f>
        <v>white</v>
      </c>
      <c r="N99" s="1" t="str">
        <f ca="1">IFERROR(__xludf.DUMMYFUNCTION("IFERROR(FILTER('Tag Library'!$Q$14:$Q$736, LEFT('Tag Library'!$P$14:$P$736, LEN(N$2))=N$2, RIGHT('Tag Library'!$P$14:$P$736, LEN($A99))=$A99), """")"),"white")</f>
        <v>white</v>
      </c>
      <c r="O99" s="1" t="str">
        <f ca="1">IFERROR(__xludf.DUMMYFUNCTION("IFERROR(FILTER('Tag Library'!$Q$14:$Q$736, LEFT('Tag Library'!$P$14:$P$736, LEN(O$2))=O$2, RIGHT('Tag Library'!$P$14:$P$736, LEN($A99))=$A99), """")"),"white")</f>
        <v>white</v>
      </c>
      <c r="P99" s="1" t="str">
        <f ca="1">IFERROR(__xludf.DUMMYFUNCTION("IFERROR(FILTER('Tag Library'!$Q$14:$Q$736, LEFT('Tag Library'!$P$14:$P$736, LEN(P$2))=P$2, RIGHT('Tag Library'!$P$14:$P$736, LEN($A99))=$A99), """")"),"")</f>
        <v/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IFERROR(__xludf.DUMMYFUNCTION("IFERROR(FILTER('Tag Library'!$Q$14:$Q$736, LEFT('Tag Library'!$P$14:$P$736, LEN(B$2))=B$2, RIGHT('Tag Library'!$P$14:$P$736, LEN($A100))=$A100), """")"),"")</f>
        <v/>
      </c>
      <c r="C100" s="1" t="str">
        <f ca="1">IFERROR(__xludf.DUMMYFUNCTION("IFERROR(FILTER('Tag Library'!$Q$14:$Q$736, LEFT('Tag Library'!$P$14:$P$736, LEN(C$2))=C$2, RIGHT('Tag Library'!$P$14:$P$736, LEN($A100))=$A100), """")"),"")</f>
        <v/>
      </c>
      <c r="D100" s="1" t="str">
        <f ca="1">IFERROR(__xludf.DUMMYFUNCTION("IFERROR(FILTER('Tag Library'!$Q$14:$Q$736, LEFT('Tag Library'!$P$14:$P$736, LEN(D$2))=D$2, RIGHT('Tag Library'!$P$14:$P$736, LEN($A100))=$A100), """")"),"")</f>
        <v/>
      </c>
      <c r="E100" s="1" t="str">
        <f ca="1">IFERROR(__xludf.DUMMYFUNCTION("IFERROR(FILTER('Tag Library'!$Q$14:$Q$736, LEFT('Tag Library'!$P$14:$P$736, LEN(E$2))=E$2, RIGHT('Tag Library'!$P$14:$P$736, LEN($A100))=$A100), """")"),"")</f>
        <v/>
      </c>
      <c r="F100" s="1" t="str">
        <f ca="1">IFERROR(__xludf.DUMMYFUNCTION("IFERROR(FILTER('Tag Library'!$Q$14:$Q$736, LEFT('Tag Library'!$P$14:$P$736, LEN(F$2))=F$2, RIGHT('Tag Library'!$P$14:$P$736, LEN($A100))=$A100), """")"),"")</f>
        <v/>
      </c>
      <c r="G100" s="1" t="str">
        <f ca="1">IFERROR(__xludf.DUMMYFUNCTION("IFERROR(FILTER('Tag Library'!$Q$14:$Q$736, LEFT('Tag Library'!$P$14:$P$736, LEN(G$2))=G$2, RIGHT('Tag Library'!$P$14:$P$736, LEN($A100))=$A100), """")"),"")</f>
        <v/>
      </c>
      <c r="H100" s="1" t="str">
        <f ca="1">IFERROR(__xludf.DUMMYFUNCTION("IFERROR(FILTER('Tag Library'!$Q$14:$Q$736, LEFT('Tag Library'!$P$14:$P$736, LEN(H$2))=H$2, RIGHT('Tag Library'!$P$14:$P$736, LEN($A100))=$A100), """")"),"")</f>
        <v/>
      </c>
      <c r="I100" s="1" t="str">
        <f ca="1">IFERROR(__xludf.DUMMYFUNCTION("IFERROR(FILTER('Tag Library'!$Q$14:$Q$736, LEFT('Tag Library'!$P$14:$P$736, LEN(I$2))=I$2, RIGHT('Tag Library'!$P$14:$P$736, LEN($A100))=$A100), """")"),"")</f>
        <v/>
      </c>
      <c r="J100" s="1" t="str">
        <f ca="1">IFERROR(__xludf.DUMMYFUNCTION("IFERROR(FILTER('Tag Library'!$Q$14:$Q$736, LEFT('Tag Library'!$P$14:$P$736, LEN(J$2))=J$2, RIGHT('Tag Library'!$P$14:$P$736, LEN($A100))=$A100), """")"),"")</f>
        <v/>
      </c>
      <c r="K100" s="1" t="str">
        <f ca="1">IFERROR(__xludf.DUMMYFUNCTION("IFERROR(FILTER('Tag Library'!$Q$14:$Q$736, LEFT('Tag Library'!$P$14:$P$736, LEN(K$2))=K$2, RIGHT('Tag Library'!$P$14:$P$736, LEN($A100))=$A100), """")"),"")</f>
        <v/>
      </c>
      <c r="L100" s="1" t="str">
        <f ca="1">IFERROR(__xludf.DUMMYFUNCTION("IFERROR(FILTER('Tag Library'!$Q$14:$Q$736, LEFT('Tag Library'!$P$14:$P$736, LEN(L$2))=L$2, RIGHT('Tag Library'!$P$14:$P$736, LEN($A100))=$A100), """")"),"")</f>
        <v/>
      </c>
      <c r="M100" s="1" t="str">
        <f ca="1">IFERROR(__xludf.DUMMYFUNCTION("IFERROR(FILTER('Tag Library'!$Q$14:$Q$736, LEFT('Tag Library'!$P$14:$P$736, LEN(M$2))=M$2, RIGHT('Tag Library'!$P$14:$P$736, LEN($A100))=$A100), """")"),"")</f>
        <v/>
      </c>
      <c r="N100" s="1" t="str">
        <f ca="1">IFERROR(__xludf.DUMMYFUNCTION("IFERROR(FILTER('Tag Library'!$Q$14:$Q$736, LEFT('Tag Library'!$P$14:$P$736, LEN(N$2))=N$2, RIGHT('Tag Library'!$P$14:$P$736, LEN($A100))=$A100), """")"),"")</f>
        <v/>
      </c>
      <c r="O100" s="1" t="str">
        <f ca="1">IFERROR(__xludf.DUMMYFUNCTION("IFERROR(FILTER('Tag Library'!$Q$14:$Q$736, LEFT('Tag Library'!$P$14:$P$736, LEN(O$2))=O$2, RIGHT('Tag Library'!$P$14:$P$736, LEN($A100))=$A100), """")"),"")</f>
        <v/>
      </c>
      <c r="P100" s="1" t="str">
        <f ca="1">IFERROR(__xludf.DUMMYFUNCTION("IFERROR(FILTER('Tag Library'!$Q$14:$Q$736, LEFT('Tag Library'!$P$14:$P$736, LEN(P$2))=P$2, RIGHT('Tag Library'!$P$14:$P$736, LEN($A100))=$A100), """")"),"")</f>
        <v/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IFERROR(__xludf.DUMMYFUNCTION("IFERROR(FILTER('Tag Library'!$Q$14:$Q$736, LEFT('Tag Library'!$P$14:$P$736, LEN(B$2))=B$2, RIGHT('Tag Library'!$P$14:$P$736, LEN($A101))=$A101), """")"),"")</f>
        <v/>
      </c>
      <c r="C101" s="1" t="str">
        <f ca="1">IFERROR(__xludf.DUMMYFUNCTION("IFERROR(FILTER('Tag Library'!$Q$14:$Q$736, LEFT('Tag Library'!$P$14:$P$736, LEN(C$2))=C$2, RIGHT('Tag Library'!$P$14:$P$736, LEN($A101))=$A101), """")"),"")</f>
        <v/>
      </c>
      <c r="D101" s="1" t="str">
        <f ca="1">IFERROR(__xludf.DUMMYFUNCTION("IFERROR(FILTER('Tag Library'!$Q$14:$Q$736, LEFT('Tag Library'!$P$14:$P$736, LEN(D$2))=D$2, RIGHT('Tag Library'!$P$14:$P$736, LEN($A101))=$A101), """")"),"")</f>
        <v/>
      </c>
      <c r="E101" s="1" t="str">
        <f ca="1">IFERROR(__xludf.DUMMYFUNCTION("IFERROR(FILTER('Tag Library'!$Q$14:$Q$736, LEFT('Tag Library'!$P$14:$P$736, LEN(E$2))=E$2, RIGHT('Tag Library'!$P$14:$P$736, LEN($A101))=$A101), """")"),"")</f>
        <v/>
      </c>
      <c r="F101" s="1" t="str">
        <f ca="1">IFERROR(__xludf.DUMMYFUNCTION("IFERROR(FILTER('Tag Library'!$Q$14:$Q$736, LEFT('Tag Library'!$P$14:$P$736, LEN(F$2))=F$2, RIGHT('Tag Library'!$P$14:$P$736, LEN($A101))=$A101), """")"),"")</f>
        <v/>
      </c>
      <c r="G101" s="1" t="str">
        <f ca="1">IFERROR(__xludf.DUMMYFUNCTION("IFERROR(FILTER('Tag Library'!$Q$14:$Q$736, LEFT('Tag Library'!$P$14:$P$736, LEN(G$2))=G$2, RIGHT('Tag Library'!$P$14:$P$736, LEN($A101))=$A101), """")"),"")</f>
        <v/>
      </c>
      <c r="H101" s="1" t="str">
        <f ca="1">IFERROR(__xludf.DUMMYFUNCTION("IFERROR(FILTER('Tag Library'!$Q$14:$Q$736, LEFT('Tag Library'!$P$14:$P$736, LEN(H$2))=H$2, RIGHT('Tag Library'!$P$14:$P$736, LEN($A101))=$A101), """")"),"")</f>
        <v/>
      </c>
      <c r="I101" s="1" t="str">
        <f ca="1">IFERROR(__xludf.DUMMYFUNCTION("IFERROR(FILTER('Tag Library'!$Q$14:$Q$736, LEFT('Tag Library'!$P$14:$P$736, LEN(I$2))=I$2, RIGHT('Tag Library'!$P$14:$P$736, LEN($A101))=$A101), """")"),"")</f>
        <v/>
      </c>
      <c r="J101" s="1" t="str">
        <f ca="1">IFERROR(__xludf.DUMMYFUNCTION("IFERROR(FILTER('Tag Library'!$Q$14:$Q$736, LEFT('Tag Library'!$P$14:$P$736, LEN(J$2))=J$2, RIGHT('Tag Library'!$P$14:$P$736, LEN($A101))=$A101), """")"),"")</f>
        <v/>
      </c>
      <c r="K101" s="1" t="str">
        <f ca="1">IFERROR(__xludf.DUMMYFUNCTION("IFERROR(FILTER('Tag Library'!$Q$14:$Q$736, LEFT('Tag Library'!$P$14:$P$736, LEN(K$2))=K$2, RIGHT('Tag Library'!$P$14:$P$736, LEN($A101))=$A101), """")"),"")</f>
        <v/>
      </c>
      <c r="L101" s="1" t="str">
        <f ca="1">IFERROR(__xludf.DUMMYFUNCTION("IFERROR(FILTER('Tag Library'!$Q$14:$Q$736, LEFT('Tag Library'!$P$14:$P$736, LEN(L$2))=L$2, RIGHT('Tag Library'!$P$14:$P$736, LEN($A101))=$A101), """")"),"")</f>
        <v/>
      </c>
      <c r="M101" s="1" t="str">
        <f ca="1">IFERROR(__xludf.DUMMYFUNCTION("IFERROR(FILTER('Tag Library'!$Q$14:$Q$736, LEFT('Tag Library'!$P$14:$P$736, LEN(M$2))=M$2, RIGHT('Tag Library'!$P$14:$P$736, LEN($A101))=$A101), """")"),"")</f>
        <v/>
      </c>
      <c r="N101" s="1" t="str">
        <f ca="1">IFERROR(__xludf.DUMMYFUNCTION("IFERROR(FILTER('Tag Library'!$Q$14:$Q$736, LEFT('Tag Library'!$P$14:$P$736, LEN(N$2))=N$2, RIGHT('Tag Library'!$P$14:$P$736, LEN($A101))=$A101), """")"),"")</f>
        <v/>
      </c>
      <c r="O101" s="1" t="str">
        <f ca="1">IFERROR(__xludf.DUMMYFUNCTION("IFERROR(FILTER('Tag Library'!$Q$14:$Q$736, LEFT('Tag Library'!$P$14:$P$736, LEN(O$2))=O$2, RIGHT('Tag Library'!$P$14:$P$736, LEN($A101))=$A101), """")"),"")</f>
        <v/>
      </c>
      <c r="P101" s="1" t="str">
        <f ca="1">IFERROR(__xludf.DUMMYFUNCTION("IFERROR(FILTER('Tag Library'!$Q$14:$Q$736, LEFT('Tag Library'!$P$14:$P$736, LEN(P$2))=P$2, RIGHT('Tag Library'!$P$14:$P$736, LEN($A101))=$A101), """")"),"")</f>
        <v/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IFERROR(__xludf.DUMMYFUNCTION("IFERROR(FILTER('Tag Library'!$Q$14:$Q$736, LEFT('Tag Library'!$P$14:$P$736, LEN(B$2))=B$2, RIGHT('Tag Library'!$P$14:$P$736, LEN($A102))=$A102), """")"),"")</f>
        <v/>
      </c>
      <c r="C102" s="1" t="str">
        <f ca="1">IFERROR(__xludf.DUMMYFUNCTION("IFERROR(FILTER('Tag Library'!$Q$14:$Q$736, LEFT('Tag Library'!$P$14:$P$736, LEN(C$2))=C$2, RIGHT('Tag Library'!$P$14:$P$736, LEN($A102))=$A102), """")"),"")</f>
        <v/>
      </c>
      <c r="D102" s="1" t="str">
        <f ca="1">IFERROR(__xludf.DUMMYFUNCTION("IFERROR(FILTER('Tag Library'!$Q$14:$Q$736, LEFT('Tag Library'!$P$14:$P$736, LEN(D$2))=D$2, RIGHT('Tag Library'!$P$14:$P$736, LEN($A102))=$A102), """")"),"")</f>
        <v/>
      </c>
      <c r="E102" s="1" t="str">
        <f ca="1">IFERROR(__xludf.DUMMYFUNCTION("IFERROR(FILTER('Tag Library'!$Q$14:$Q$736, LEFT('Tag Library'!$P$14:$P$736, LEN(E$2))=E$2, RIGHT('Tag Library'!$P$14:$P$736, LEN($A102))=$A102), """")"),"")</f>
        <v/>
      </c>
      <c r="F102" s="1" t="str">
        <f ca="1">IFERROR(__xludf.DUMMYFUNCTION("IFERROR(FILTER('Tag Library'!$Q$14:$Q$736, LEFT('Tag Library'!$P$14:$P$736, LEN(F$2))=F$2, RIGHT('Tag Library'!$P$14:$P$736, LEN($A102))=$A102), """")"),"")</f>
        <v/>
      </c>
      <c r="G102" s="1" t="str">
        <f ca="1">IFERROR(__xludf.DUMMYFUNCTION("IFERROR(FILTER('Tag Library'!$Q$14:$Q$736, LEFT('Tag Library'!$P$14:$P$736, LEN(G$2))=G$2, RIGHT('Tag Library'!$P$14:$P$736, LEN($A102))=$A102), """")"),"")</f>
        <v/>
      </c>
      <c r="H102" s="1" t="str">
        <f ca="1">IFERROR(__xludf.DUMMYFUNCTION("IFERROR(FILTER('Tag Library'!$Q$14:$Q$736, LEFT('Tag Library'!$P$14:$P$736, LEN(H$2))=H$2, RIGHT('Tag Library'!$P$14:$P$736, LEN($A102))=$A102), """")"),"")</f>
        <v/>
      </c>
      <c r="I102" s="1" t="str">
        <f ca="1">IFERROR(__xludf.DUMMYFUNCTION("IFERROR(FILTER('Tag Library'!$Q$14:$Q$736, LEFT('Tag Library'!$P$14:$P$736, LEN(I$2))=I$2, RIGHT('Tag Library'!$P$14:$P$736, LEN($A102))=$A102), """")"),"")</f>
        <v/>
      </c>
      <c r="J102" s="1" t="str">
        <f ca="1">IFERROR(__xludf.DUMMYFUNCTION("IFERROR(FILTER('Tag Library'!$Q$14:$Q$736, LEFT('Tag Library'!$P$14:$P$736, LEN(J$2))=J$2, RIGHT('Tag Library'!$P$14:$P$736, LEN($A102))=$A102), """")"),"")</f>
        <v/>
      </c>
      <c r="K102" s="1" t="str">
        <f ca="1">IFERROR(__xludf.DUMMYFUNCTION("IFERROR(FILTER('Tag Library'!$Q$14:$Q$736, LEFT('Tag Library'!$P$14:$P$736, LEN(K$2))=K$2, RIGHT('Tag Library'!$P$14:$P$736, LEN($A102))=$A102), """")"),"")</f>
        <v/>
      </c>
      <c r="L102" s="1" t="str">
        <f ca="1">IFERROR(__xludf.DUMMYFUNCTION("IFERROR(FILTER('Tag Library'!$Q$14:$Q$736, LEFT('Tag Library'!$P$14:$P$736, LEN(L$2))=L$2, RIGHT('Tag Library'!$P$14:$P$736, LEN($A102))=$A102), """")"),"")</f>
        <v/>
      </c>
      <c r="M102" s="1" t="str">
        <f ca="1">IFERROR(__xludf.DUMMYFUNCTION("IFERROR(FILTER('Tag Library'!$Q$14:$Q$736, LEFT('Tag Library'!$P$14:$P$736, LEN(M$2))=M$2, RIGHT('Tag Library'!$P$14:$P$736, LEN($A102))=$A102), """")"),"")</f>
        <v/>
      </c>
      <c r="N102" s="1" t="str">
        <f ca="1">IFERROR(__xludf.DUMMYFUNCTION("IFERROR(FILTER('Tag Library'!$Q$14:$Q$736, LEFT('Tag Library'!$P$14:$P$736, LEN(N$2))=N$2, RIGHT('Tag Library'!$P$14:$P$736, LEN($A102))=$A102), """")"),"")</f>
        <v/>
      </c>
      <c r="O102" s="1" t="str">
        <f ca="1">IFERROR(__xludf.DUMMYFUNCTION("IFERROR(FILTER('Tag Library'!$Q$14:$Q$736, LEFT('Tag Library'!$P$14:$P$736, LEN(O$2))=O$2, RIGHT('Tag Library'!$P$14:$P$736, LEN($A102))=$A102), """")"),"")</f>
        <v/>
      </c>
      <c r="P102" s="1" t="str">
        <f ca="1">IFERROR(__xludf.DUMMYFUNCTION("IFERROR(FILTER('Tag Library'!$Q$14:$Q$736, LEFT('Tag Library'!$P$14:$P$736, LEN(P$2))=P$2, RIGHT('Tag Library'!$P$14:$P$736, LEN($A102))=$A102), """")"),"")</f>
        <v/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IFERROR(__xludf.DUMMYFUNCTION("IFERROR(FILTER('Tag Library'!$Q$14:$Q$736, LEFT('Tag Library'!$P$14:$P$736, LEN(B$2))=B$2, RIGHT('Tag Library'!$P$14:$P$736, LEN($A103))=$A103), """")"),"")</f>
        <v/>
      </c>
      <c r="C103" s="1" t="str">
        <f ca="1">IFERROR(__xludf.DUMMYFUNCTION("IFERROR(FILTER('Tag Library'!$Q$14:$Q$736, LEFT('Tag Library'!$P$14:$P$736, LEN(C$2))=C$2, RIGHT('Tag Library'!$P$14:$P$736, LEN($A103))=$A103), """")"),"")</f>
        <v/>
      </c>
      <c r="D103" s="1" t="str">
        <f ca="1">IFERROR(__xludf.DUMMYFUNCTION("IFERROR(FILTER('Tag Library'!$Q$14:$Q$736, LEFT('Tag Library'!$P$14:$P$736, LEN(D$2))=D$2, RIGHT('Tag Library'!$P$14:$P$736, LEN($A103))=$A103), """")"),"")</f>
        <v/>
      </c>
      <c r="E103" s="1" t="str">
        <f ca="1">IFERROR(__xludf.DUMMYFUNCTION("IFERROR(FILTER('Tag Library'!$Q$14:$Q$736, LEFT('Tag Library'!$P$14:$P$736, LEN(E$2))=E$2, RIGHT('Tag Library'!$P$14:$P$736, LEN($A103))=$A103), """")"),"")</f>
        <v/>
      </c>
      <c r="F103" s="1" t="str">
        <f ca="1">IFERROR(__xludf.DUMMYFUNCTION("IFERROR(FILTER('Tag Library'!$Q$14:$Q$736, LEFT('Tag Library'!$P$14:$P$736, LEN(F$2))=F$2, RIGHT('Tag Library'!$P$14:$P$736, LEN($A103))=$A103), """")"),"")</f>
        <v/>
      </c>
      <c r="G103" s="1" t="str">
        <f ca="1">IFERROR(__xludf.DUMMYFUNCTION("IFERROR(FILTER('Tag Library'!$Q$14:$Q$736, LEFT('Tag Library'!$P$14:$P$736, LEN(G$2))=G$2, RIGHT('Tag Library'!$P$14:$P$736, LEN($A103))=$A103), """")"),"")</f>
        <v/>
      </c>
      <c r="H103" s="1" t="str">
        <f ca="1">IFERROR(__xludf.DUMMYFUNCTION("IFERROR(FILTER('Tag Library'!$Q$14:$Q$736, LEFT('Tag Library'!$P$14:$P$736, LEN(H$2))=H$2, RIGHT('Tag Library'!$P$14:$P$736, LEN($A103))=$A103), """")"),"")</f>
        <v/>
      </c>
      <c r="I103" s="1" t="str">
        <f ca="1">IFERROR(__xludf.DUMMYFUNCTION("IFERROR(FILTER('Tag Library'!$Q$14:$Q$736, LEFT('Tag Library'!$P$14:$P$736, LEN(I$2))=I$2, RIGHT('Tag Library'!$P$14:$P$736, LEN($A103))=$A103), """")"),"")</f>
        <v/>
      </c>
      <c r="J103" s="1" t="str">
        <f ca="1">IFERROR(__xludf.DUMMYFUNCTION("IFERROR(FILTER('Tag Library'!$Q$14:$Q$736, LEFT('Tag Library'!$P$14:$P$736, LEN(J$2))=J$2, RIGHT('Tag Library'!$P$14:$P$736, LEN($A103))=$A103), """")"),"")</f>
        <v/>
      </c>
      <c r="K103" s="1" t="str">
        <f ca="1">IFERROR(__xludf.DUMMYFUNCTION("IFERROR(FILTER('Tag Library'!$Q$14:$Q$736, LEFT('Tag Library'!$P$14:$P$736, LEN(K$2))=K$2, RIGHT('Tag Library'!$P$14:$P$736, LEN($A103))=$A103), """")"),"")</f>
        <v/>
      </c>
      <c r="L103" s="1" t="str">
        <f ca="1">IFERROR(__xludf.DUMMYFUNCTION("IFERROR(FILTER('Tag Library'!$Q$14:$Q$736, LEFT('Tag Library'!$P$14:$P$736, LEN(L$2))=L$2, RIGHT('Tag Library'!$P$14:$P$736, LEN($A103))=$A103), """")"),"")</f>
        <v/>
      </c>
      <c r="M103" s="1" t="str">
        <f ca="1">IFERROR(__xludf.DUMMYFUNCTION("IFERROR(FILTER('Tag Library'!$Q$14:$Q$736, LEFT('Tag Library'!$P$14:$P$736, LEN(M$2))=M$2, RIGHT('Tag Library'!$P$14:$P$736, LEN($A103))=$A103), """")"),"")</f>
        <v/>
      </c>
      <c r="N103" s="1" t="str">
        <f ca="1">IFERROR(__xludf.DUMMYFUNCTION("IFERROR(FILTER('Tag Library'!$Q$14:$Q$736, LEFT('Tag Library'!$P$14:$P$736, LEN(N$2))=N$2, RIGHT('Tag Library'!$P$14:$P$736, LEN($A103))=$A103), """")"),"")</f>
        <v/>
      </c>
      <c r="O103" s="1" t="str">
        <f ca="1">IFERROR(__xludf.DUMMYFUNCTION("IFERROR(FILTER('Tag Library'!$Q$14:$Q$736, LEFT('Tag Library'!$P$14:$P$736, LEN(O$2))=O$2, RIGHT('Tag Library'!$P$14:$P$736, LEN($A103))=$A103), """")"),"")</f>
        <v/>
      </c>
      <c r="P103" s="1" t="str">
        <f ca="1">IFERROR(__xludf.DUMMYFUNCTION("IFERROR(FILTER('Tag Library'!$Q$14:$Q$736, LEFT('Tag Library'!$P$14:$P$736, LEN(P$2))=P$2, RIGHT('Tag Library'!$P$14:$P$736, LEN($A103))=$A103), """")"),"")</f>
        <v/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IFERROR(__xludf.DUMMYFUNCTION("IFERROR(FILTER('Tag Library'!$Q$14:$Q$736, LEFT('Tag Library'!$P$14:$P$736, LEN(B$2))=B$2, RIGHT('Tag Library'!$P$14:$P$736, LEN($A104))=$A104), """")"),"")</f>
        <v/>
      </c>
      <c r="C104" s="1" t="str">
        <f ca="1">IFERROR(__xludf.DUMMYFUNCTION("IFERROR(FILTER('Tag Library'!$Q$14:$Q$736, LEFT('Tag Library'!$P$14:$P$736, LEN(C$2))=C$2, RIGHT('Tag Library'!$P$14:$P$736, LEN($A104))=$A104), """")"),"")</f>
        <v/>
      </c>
      <c r="D104" s="1" t="str">
        <f ca="1">IFERROR(__xludf.DUMMYFUNCTION("IFERROR(FILTER('Tag Library'!$Q$14:$Q$736, LEFT('Tag Library'!$P$14:$P$736, LEN(D$2))=D$2, RIGHT('Tag Library'!$P$14:$P$736, LEN($A104))=$A104), """")"),"")</f>
        <v/>
      </c>
      <c r="E104" s="1" t="str">
        <f ca="1">IFERROR(__xludf.DUMMYFUNCTION("IFERROR(FILTER('Tag Library'!$Q$14:$Q$736, LEFT('Tag Library'!$P$14:$P$736, LEN(E$2))=E$2, RIGHT('Tag Library'!$P$14:$P$736, LEN($A104))=$A104), """")"),"")</f>
        <v/>
      </c>
      <c r="F104" s="1" t="str">
        <f ca="1">IFERROR(__xludf.DUMMYFUNCTION("IFERROR(FILTER('Tag Library'!$Q$14:$Q$736, LEFT('Tag Library'!$P$14:$P$736, LEN(F$2))=F$2, RIGHT('Tag Library'!$P$14:$P$736, LEN($A104))=$A104), """")"),"")</f>
        <v/>
      </c>
      <c r="G104" s="1" t="str">
        <f ca="1">IFERROR(__xludf.DUMMYFUNCTION("IFERROR(FILTER('Tag Library'!$Q$14:$Q$736, LEFT('Tag Library'!$P$14:$P$736, LEN(G$2))=G$2, RIGHT('Tag Library'!$P$14:$P$736, LEN($A104))=$A104), """")"),"")</f>
        <v/>
      </c>
      <c r="H104" s="1" t="str">
        <f ca="1">IFERROR(__xludf.DUMMYFUNCTION("IFERROR(FILTER('Tag Library'!$Q$14:$Q$736, LEFT('Tag Library'!$P$14:$P$736, LEN(H$2))=H$2, RIGHT('Tag Library'!$P$14:$P$736, LEN($A104))=$A104), """")"),"")</f>
        <v/>
      </c>
      <c r="I104" s="1" t="str">
        <f ca="1">IFERROR(__xludf.DUMMYFUNCTION("IFERROR(FILTER('Tag Library'!$Q$14:$Q$736, LEFT('Tag Library'!$P$14:$P$736, LEN(I$2))=I$2, RIGHT('Tag Library'!$P$14:$P$736, LEN($A104))=$A104), """")"),"")</f>
        <v/>
      </c>
      <c r="J104" s="1" t="str">
        <f ca="1">IFERROR(__xludf.DUMMYFUNCTION("IFERROR(FILTER('Tag Library'!$Q$14:$Q$736, LEFT('Tag Library'!$P$14:$P$736, LEN(J$2))=J$2, RIGHT('Tag Library'!$P$14:$P$736, LEN($A104))=$A104), """")"),"")</f>
        <v/>
      </c>
      <c r="K104" s="1" t="str">
        <f ca="1">IFERROR(__xludf.DUMMYFUNCTION("IFERROR(FILTER('Tag Library'!$Q$14:$Q$736, LEFT('Tag Library'!$P$14:$P$736, LEN(K$2))=K$2, RIGHT('Tag Library'!$P$14:$P$736, LEN($A104))=$A104), """")"),"")</f>
        <v/>
      </c>
      <c r="L104" s="1" t="str">
        <f ca="1">IFERROR(__xludf.DUMMYFUNCTION("IFERROR(FILTER('Tag Library'!$Q$14:$Q$736, LEFT('Tag Library'!$P$14:$P$736, LEN(L$2))=L$2, RIGHT('Tag Library'!$P$14:$P$736, LEN($A104))=$A104), """")"),"")</f>
        <v/>
      </c>
      <c r="M104" s="1" t="str">
        <f ca="1">IFERROR(__xludf.DUMMYFUNCTION("IFERROR(FILTER('Tag Library'!$Q$14:$Q$736, LEFT('Tag Library'!$P$14:$P$736, LEN(M$2))=M$2, RIGHT('Tag Library'!$P$14:$P$736, LEN($A104))=$A104), """")"),"")</f>
        <v/>
      </c>
      <c r="N104" s="1" t="str">
        <f ca="1">IFERROR(__xludf.DUMMYFUNCTION("IFERROR(FILTER('Tag Library'!$Q$14:$Q$736, LEFT('Tag Library'!$P$14:$P$736, LEN(N$2))=N$2, RIGHT('Tag Library'!$P$14:$P$736, LEN($A104))=$A104), """")"),"")</f>
        <v/>
      </c>
      <c r="O104" s="1" t="str">
        <f ca="1">IFERROR(__xludf.DUMMYFUNCTION("IFERROR(FILTER('Tag Library'!$Q$14:$Q$736, LEFT('Tag Library'!$P$14:$P$736, LEN(O$2))=O$2, RIGHT('Tag Library'!$P$14:$P$736, LEN($A104))=$A104), """")"),"")</f>
        <v/>
      </c>
      <c r="P104" s="1" t="str">
        <f ca="1">IFERROR(__xludf.DUMMYFUNCTION("IFERROR(FILTER('Tag Library'!$Q$14:$Q$736, LEFT('Tag Library'!$P$14:$P$736, LEN(P$2))=P$2, RIGHT('Tag Library'!$P$14:$P$736, LEN($A104))=$A104), """")"),"")</f>
        <v/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IFERROR(__xludf.DUMMYFUNCTION("IFERROR(FILTER('Tag Library'!$Q$14:$Q$736, LEFT('Tag Library'!$P$14:$P$736, LEN(B$2))=B$2, RIGHT('Tag Library'!$P$14:$P$736, LEN($A105))=$A105), """")"),"")</f>
        <v/>
      </c>
      <c r="C105" s="1" t="str">
        <f ca="1">IFERROR(__xludf.DUMMYFUNCTION("IFERROR(FILTER('Tag Library'!$Q$14:$Q$736, LEFT('Tag Library'!$P$14:$P$736, LEN(C$2))=C$2, RIGHT('Tag Library'!$P$14:$P$736, LEN($A105))=$A105), """")"),"")</f>
        <v/>
      </c>
      <c r="D105" s="1" t="str">
        <f ca="1">IFERROR(__xludf.DUMMYFUNCTION("IFERROR(FILTER('Tag Library'!$Q$14:$Q$736, LEFT('Tag Library'!$P$14:$P$736, LEN(D$2))=D$2, RIGHT('Tag Library'!$P$14:$P$736, LEN($A105))=$A105), """")"),"")</f>
        <v/>
      </c>
      <c r="E105" s="1" t="str">
        <f ca="1">IFERROR(__xludf.DUMMYFUNCTION("IFERROR(FILTER('Tag Library'!$Q$14:$Q$736, LEFT('Tag Library'!$P$14:$P$736, LEN(E$2))=E$2, RIGHT('Tag Library'!$P$14:$P$736, LEN($A105))=$A105), """")"),"")</f>
        <v/>
      </c>
      <c r="F105" s="1" t="str">
        <f ca="1">IFERROR(__xludf.DUMMYFUNCTION("IFERROR(FILTER('Tag Library'!$Q$14:$Q$736, LEFT('Tag Library'!$P$14:$P$736, LEN(F$2))=F$2, RIGHT('Tag Library'!$P$14:$P$736, LEN($A105))=$A105), """")"),"")</f>
        <v/>
      </c>
      <c r="G105" s="1" t="str">
        <f ca="1">IFERROR(__xludf.DUMMYFUNCTION("IFERROR(FILTER('Tag Library'!$Q$14:$Q$736, LEFT('Tag Library'!$P$14:$P$736, LEN(G$2))=G$2, RIGHT('Tag Library'!$P$14:$P$736, LEN($A105))=$A105), """")"),"")</f>
        <v/>
      </c>
      <c r="H105" s="1" t="str">
        <f ca="1">IFERROR(__xludf.DUMMYFUNCTION("IFERROR(FILTER('Tag Library'!$Q$14:$Q$736, LEFT('Tag Library'!$P$14:$P$736, LEN(H$2))=H$2, RIGHT('Tag Library'!$P$14:$P$736, LEN($A105))=$A105), """")"),"")</f>
        <v/>
      </c>
      <c r="I105" s="1" t="str">
        <f ca="1">IFERROR(__xludf.DUMMYFUNCTION("IFERROR(FILTER('Tag Library'!$Q$14:$Q$736, LEFT('Tag Library'!$P$14:$P$736, LEN(I$2))=I$2, RIGHT('Tag Library'!$P$14:$P$736, LEN($A105))=$A105), """")"),"")</f>
        <v/>
      </c>
      <c r="J105" s="1" t="str">
        <f ca="1">IFERROR(__xludf.DUMMYFUNCTION("IFERROR(FILTER('Tag Library'!$Q$14:$Q$736, LEFT('Tag Library'!$P$14:$P$736, LEN(J$2))=J$2, RIGHT('Tag Library'!$P$14:$P$736, LEN($A105))=$A105), """")"),"")</f>
        <v/>
      </c>
      <c r="K105" s="1" t="str">
        <f ca="1">IFERROR(__xludf.DUMMYFUNCTION("IFERROR(FILTER('Tag Library'!$Q$14:$Q$736, LEFT('Tag Library'!$P$14:$P$736, LEN(K$2))=K$2, RIGHT('Tag Library'!$P$14:$P$736, LEN($A105))=$A105), """")"),"")</f>
        <v/>
      </c>
      <c r="L105" s="1" t="str">
        <f ca="1">IFERROR(__xludf.DUMMYFUNCTION("IFERROR(FILTER('Tag Library'!$Q$14:$Q$736, LEFT('Tag Library'!$P$14:$P$736, LEN(L$2))=L$2, RIGHT('Tag Library'!$P$14:$P$736, LEN($A105))=$A105), """")"),"")</f>
        <v/>
      </c>
      <c r="M105" s="1" t="str">
        <f ca="1">IFERROR(__xludf.DUMMYFUNCTION("IFERROR(FILTER('Tag Library'!$Q$14:$Q$736, LEFT('Tag Library'!$P$14:$P$736, LEN(M$2))=M$2, RIGHT('Tag Library'!$P$14:$P$736, LEN($A105))=$A105), """")"),"")</f>
        <v/>
      </c>
      <c r="N105" s="1" t="str">
        <f ca="1">IFERROR(__xludf.DUMMYFUNCTION("IFERROR(FILTER('Tag Library'!$Q$14:$Q$736, LEFT('Tag Library'!$P$14:$P$736, LEN(N$2))=N$2, RIGHT('Tag Library'!$P$14:$P$736, LEN($A105))=$A105), """")"),"")</f>
        <v/>
      </c>
      <c r="O105" s="1" t="str">
        <f ca="1">IFERROR(__xludf.DUMMYFUNCTION("IFERROR(FILTER('Tag Library'!$Q$14:$Q$736, LEFT('Tag Library'!$P$14:$P$736, LEN(O$2))=O$2, RIGHT('Tag Library'!$P$14:$P$736, LEN($A105))=$A105), """")"),"")</f>
        <v/>
      </c>
      <c r="P105" s="1" t="str">
        <f ca="1">IFERROR(__xludf.DUMMYFUNCTION("IFERROR(FILTER('Tag Library'!$Q$14:$Q$736, LEFT('Tag Library'!$P$14:$P$736, LEN(P$2))=P$2, RIGHT('Tag Library'!$P$14:$P$736, LEN($A105))=$A105), """")"),"")</f>
        <v/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IFERROR(__xludf.DUMMYFUNCTION("IFERROR(FILTER('Tag Library'!$Q$14:$Q$736, LEFT('Tag Library'!$P$14:$P$736, LEN(B$2))=B$2, RIGHT('Tag Library'!$P$14:$P$736, LEN($A106))=$A106), """")"),"")</f>
        <v/>
      </c>
      <c r="C106" s="1" t="str">
        <f ca="1">IFERROR(__xludf.DUMMYFUNCTION("IFERROR(FILTER('Tag Library'!$Q$14:$Q$736, LEFT('Tag Library'!$P$14:$P$736, LEN(C$2))=C$2, RIGHT('Tag Library'!$P$14:$P$736, LEN($A106))=$A106), """")"),"")</f>
        <v/>
      </c>
      <c r="D106" s="1" t="str">
        <f ca="1">IFERROR(__xludf.DUMMYFUNCTION("IFERROR(FILTER('Tag Library'!$Q$14:$Q$736, LEFT('Tag Library'!$P$14:$P$736, LEN(D$2))=D$2, RIGHT('Tag Library'!$P$14:$P$736, LEN($A106))=$A106), """")"),"")</f>
        <v/>
      </c>
      <c r="E106" s="1" t="str">
        <f ca="1">IFERROR(__xludf.DUMMYFUNCTION("IFERROR(FILTER('Tag Library'!$Q$14:$Q$736, LEFT('Tag Library'!$P$14:$P$736, LEN(E$2))=E$2, RIGHT('Tag Library'!$P$14:$P$736, LEN($A106))=$A106), """")"),"")</f>
        <v/>
      </c>
      <c r="F106" s="1" t="str">
        <f ca="1">IFERROR(__xludf.DUMMYFUNCTION("IFERROR(FILTER('Tag Library'!$Q$14:$Q$736, LEFT('Tag Library'!$P$14:$P$736, LEN(F$2))=F$2, RIGHT('Tag Library'!$P$14:$P$736, LEN($A106))=$A106), """")"),"")</f>
        <v/>
      </c>
      <c r="G106" s="1" t="str">
        <f ca="1">IFERROR(__xludf.DUMMYFUNCTION("IFERROR(FILTER('Tag Library'!$Q$14:$Q$736, LEFT('Tag Library'!$P$14:$P$736, LEN(G$2))=G$2, RIGHT('Tag Library'!$P$14:$P$736, LEN($A106))=$A106), """")"),"")</f>
        <v/>
      </c>
      <c r="H106" s="1" t="str">
        <f ca="1">IFERROR(__xludf.DUMMYFUNCTION("IFERROR(FILTER('Tag Library'!$Q$14:$Q$736, LEFT('Tag Library'!$P$14:$P$736, LEN(H$2))=H$2, RIGHT('Tag Library'!$P$14:$P$736, LEN($A106))=$A106), """")"),"")</f>
        <v/>
      </c>
      <c r="I106" s="1" t="str">
        <f ca="1">IFERROR(__xludf.DUMMYFUNCTION("IFERROR(FILTER('Tag Library'!$Q$14:$Q$736, LEFT('Tag Library'!$P$14:$P$736, LEN(I$2))=I$2, RIGHT('Tag Library'!$P$14:$P$736, LEN($A106))=$A106), """")"),"")</f>
        <v/>
      </c>
      <c r="J106" s="1" t="str">
        <f ca="1">IFERROR(__xludf.DUMMYFUNCTION("IFERROR(FILTER('Tag Library'!$Q$14:$Q$736, LEFT('Tag Library'!$P$14:$P$736, LEN(J$2))=J$2, RIGHT('Tag Library'!$P$14:$P$736, LEN($A106))=$A106), """")"),"")</f>
        <v/>
      </c>
      <c r="K106" s="1" t="str">
        <f ca="1">IFERROR(__xludf.DUMMYFUNCTION("IFERROR(FILTER('Tag Library'!$Q$14:$Q$736, LEFT('Tag Library'!$P$14:$P$736, LEN(K$2))=K$2, RIGHT('Tag Library'!$P$14:$P$736, LEN($A106))=$A106), """")"),"")</f>
        <v/>
      </c>
      <c r="L106" s="1" t="str">
        <f ca="1">IFERROR(__xludf.DUMMYFUNCTION("IFERROR(FILTER('Tag Library'!$Q$14:$Q$736, LEFT('Tag Library'!$P$14:$P$736, LEN(L$2))=L$2, RIGHT('Tag Library'!$P$14:$P$736, LEN($A106))=$A106), """")"),"")</f>
        <v/>
      </c>
      <c r="M106" s="1" t="str">
        <f ca="1">IFERROR(__xludf.DUMMYFUNCTION("IFERROR(FILTER('Tag Library'!$Q$14:$Q$736, LEFT('Tag Library'!$P$14:$P$736, LEN(M$2))=M$2, RIGHT('Tag Library'!$P$14:$P$736, LEN($A106))=$A106), """")"),"")</f>
        <v/>
      </c>
      <c r="N106" s="1" t="str">
        <f ca="1">IFERROR(__xludf.DUMMYFUNCTION("IFERROR(FILTER('Tag Library'!$Q$14:$Q$736, LEFT('Tag Library'!$P$14:$P$736, LEN(N$2))=N$2, RIGHT('Tag Library'!$P$14:$P$736, LEN($A106))=$A106), """")"),"")</f>
        <v/>
      </c>
      <c r="O106" s="1" t="str">
        <f ca="1">IFERROR(__xludf.DUMMYFUNCTION("IFERROR(FILTER('Tag Library'!$Q$14:$Q$736, LEFT('Tag Library'!$P$14:$P$736, LEN(O$2))=O$2, RIGHT('Tag Library'!$P$14:$P$736, LEN($A106))=$A106), """")"),"")</f>
        <v/>
      </c>
      <c r="P106" s="1" t="str">
        <f ca="1">IFERROR(__xludf.DUMMYFUNCTION("IFERROR(FILTER('Tag Library'!$Q$14:$Q$736, LEFT('Tag Library'!$P$14:$P$736, LEN(P$2))=P$2, RIGHT('Tag Library'!$P$14:$P$736, LEN($A106))=$A106), """")"),"")</f>
        <v/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IFERROR(__xludf.DUMMYFUNCTION("IFERROR(FILTER('Tag Library'!$Q$14:$Q$736, LEFT('Tag Library'!$P$14:$P$736, LEN(B$2))=B$2, RIGHT('Tag Library'!$P$14:$P$736, LEN($A107))=$A107), """")"),"")</f>
        <v/>
      </c>
      <c r="C107" s="1" t="str">
        <f ca="1">IFERROR(__xludf.DUMMYFUNCTION("IFERROR(FILTER('Tag Library'!$Q$14:$Q$736, LEFT('Tag Library'!$P$14:$P$736, LEN(C$2))=C$2, RIGHT('Tag Library'!$P$14:$P$736, LEN($A107))=$A107), """")"),"")</f>
        <v/>
      </c>
      <c r="D107" s="1" t="str">
        <f ca="1">IFERROR(__xludf.DUMMYFUNCTION("IFERROR(FILTER('Tag Library'!$Q$14:$Q$736, LEFT('Tag Library'!$P$14:$P$736, LEN(D$2))=D$2, RIGHT('Tag Library'!$P$14:$P$736, LEN($A107))=$A107), """")"),"")</f>
        <v/>
      </c>
      <c r="E107" s="1" t="str">
        <f ca="1">IFERROR(__xludf.DUMMYFUNCTION("IFERROR(FILTER('Tag Library'!$Q$14:$Q$736, LEFT('Tag Library'!$P$14:$P$736, LEN(E$2))=E$2, RIGHT('Tag Library'!$P$14:$P$736, LEN($A107))=$A107), """")"),"")</f>
        <v/>
      </c>
      <c r="F107" s="1" t="str">
        <f ca="1">IFERROR(__xludf.DUMMYFUNCTION("IFERROR(FILTER('Tag Library'!$Q$14:$Q$736, LEFT('Tag Library'!$P$14:$P$736, LEN(F$2))=F$2, RIGHT('Tag Library'!$P$14:$P$736, LEN($A107))=$A107), """")"),"")</f>
        <v/>
      </c>
      <c r="G107" s="1" t="str">
        <f ca="1">IFERROR(__xludf.DUMMYFUNCTION("IFERROR(FILTER('Tag Library'!$Q$14:$Q$736, LEFT('Tag Library'!$P$14:$P$736, LEN(G$2))=G$2, RIGHT('Tag Library'!$P$14:$P$736, LEN($A107))=$A107), """")"),"")</f>
        <v/>
      </c>
      <c r="H107" s="1" t="str">
        <f ca="1">IFERROR(__xludf.DUMMYFUNCTION("IFERROR(FILTER('Tag Library'!$Q$14:$Q$736, LEFT('Tag Library'!$P$14:$P$736, LEN(H$2))=H$2, RIGHT('Tag Library'!$P$14:$P$736, LEN($A107))=$A107), """")"),"")</f>
        <v/>
      </c>
      <c r="I107" s="1" t="str">
        <f ca="1">IFERROR(__xludf.DUMMYFUNCTION("IFERROR(FILTER('Tag Library'!$Q$14:$Q$736, LEFT('Tag Library'!$P$14:$P$736, LEN(I$2))=I$2, RIGHT('Tag Library'!$P$14:$P$736, LEN($A107))=$A107), """")"),"")</f>
        <v/>
      </c>
      <c r="J107" s="1" t="str">
        <f ca="1">IFERROR(__xludf.DUMMYFUNCTION("IFERROR(FILTER('Tag Library'!$Q$14:$Q$736, LEFT('Tag Library'!$P$14:$P$736, LEN(J$2))=J$2, RIGHT('Tag Library'!$P$14:$P$736, LEN($A107))=$A107), """")"),"")</f>
        <v/>
      </c>
      <c r="K107" s="1" t="str">
        <f ca="1">IFERROR(__xludf.DUMMYFUNCTION("IFERROR(FILTER('Tag Library'!$Q$14:$Q$736, LEFT('Tag Library'!$P$14:$P$736, LEN(K$2))=K$2, RIGHT('Tag Library'!$P$14:$P$736, LEN($A107))=$A107), """")"),"")</f>
        <v/>
      </c>
      <c r="L107" s="1" t="str">
        <f ca="1">IFERROR(__xludf.DUMMYFUNCTION("IFERROR(FILTER('Tag Library'!$Q$14:$Q$736, LEFT('Tag Library'!$P$14:$P$736, LEN(L$2))=L$2, RIGHT('Tag Library'!$P$14:$P$736, LEN($A107))=$A107), """")"),"")</f>
        <v/>
      </c>
      <c r="M107" s="1" t="str">
        <f ca="1">IFERROR(__xludf.DUMMYFUNCTION("IFERROR(FILTER('Tag Library'!$Q$14:$Q$736, LEFT('Tag Library'!$P$14:$P$736, LEN(M$2))=M$2, RIGHT('Tag Library'!$P$14:$P$736, LEN($A107))=$A107), """")"),"")</f>
        <v/>
      </c>
      <c r="N107" s="1" t="str">
        <f ca="1">IFERROR(__xludf.DUMMYFUNCTION("IFERROR(FILTER('Tag Library'!$Q$14:$Q$736, LEFT('Tag Library'!$P$14:$P$736, LEN(N$2))=N$2, RIGHT('Tag Library'!$P$14:$P$736, LEN($A107))=$A107), """")"),"")</f>
        <v/>
      </c>
      <c r="O107" s="1" t="str">
        <f ca="1">IFERROR(__xludf.DUMMYFUNCTION("IFERROR(FILTER('Tag Library'!$Q$14:$Q$736, LEFT('Tag Library'!$P$14:$P$736, LEN(O$2))=O$2, RIGHT('Tag Library'!$P$14:$P$736, LEN($A107))=$A107), """")"),"")</f>
        <v/>
      </c>
      <c r="P107" s="1" t="str">
        <f ca="1">IFERROR(__xludf.DUMMYFUNCTION("IFERROR(FILTER('Tag Library'!$Q$14:$Q$736, LEFT('Tag Library'!$P$14:$P$736, LEN(P$2))=P$2, RIGHT('Tag Library'!$P$14:$P$736, LEN($A107))=$A107), """")"),"")</f>
        <v/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IFERROR(__xludf.DUMMYFUNCTION("IFERROR(FILTER('Tag Library'!$Q$14:$Q$736, LEFT('Tag Library'!$P$14:$P$736, LEN(B$2))=B$2, RIGHT('Tag Library'!$P$14:$P$736, LEN($A108))=$A108), """")"),"")</f>
        <v/>
      </c>
      <c r="C108" s="1" t="str">
        <f ca="1">IFERROR(__xludf.DUMMYFUNCTION("IFERROR(FILTER('Tag Library'!$Q$14:$Q$736, LEFT('Tag Library'!$P$14:$P$736, LEN(C$2))=C$2, RIGHT('Tag Library'!$P$14:$P$736, LEN($A108))=$A108), """")"),"")</f>
        <v/>
      </c>
      <c r="D108" s="1" t="str">
        <f ca="1">IFERROR(__xludf.DUMMYFUNCTION("IFERROR(FILTER('Tag Library'!$Q$14:$Q$736, LEFT('Tag Library'!$P$14:$P$736, LEN(D$2))=D$2, RIGHT('Tag Library'!$P$14:$P$736, LEN($A108))=$A108), """")"),"")</f>
        <v/>
      </c>
      <c r="E108" s="1" t="str">
        <f ca="1">IFERROR(__xludf.DUMMYFUNCTION("IFERROR(FILTER('Tag Library'!$Q$14:$Q$736, LEFT('Tag Library'!$P$14:$P$736, LEN(E$2))=E$2, RIGHT('Tag Library'!$P$14:$P$736, LEN($A108))=$A108), """")"),"")</f>
        <v/>
      </c>
      <c r="F108" s="1" t="str">
        <f ca="1">IFERROR(__xludf.DUMMYFUNCTION("IFERROR(FILTER('Tag Library'!$Q$14:$Q$736, LEFT('Tag Library'!$P$14:$P$736, LEN(F$2))=F$2, RIGHT('Tag Library'!$P$14:$P$736, LEN($A108))=$A108), """")"),"")</f>
        <v/>
      </c>
      <c r="G108" s="1" t="str">
        <f ca="1">IFERROR(__xludf.DUMMYFUNCTION("IFERROR(FILTER('Tag Library'!$Q$14:$Q$736, LEFT('Tag Library'!$P$14:$P$736, LEN(G$2))=G$2, RIGHT('Tag Library'!$P$14:$P$736, LEN($A108))=$A108), """")"),"")</f>
        <v/>
      </c>
      <c r="H108" s="1" t="str">
        <f ca="1">IFERROR(__xludf.DUMMYFUNCTION("IFERROR(FILTER('Tag Library'!$Q$14:$Q$736, LEFT('Tag Library'!$P$14:$P$736, LEN(H$2))=H$2, RIGHT('Tag Library'!$P$14:$P$736, LEN($A108))=$A108), """")"),"")</f>
        <v/>
      </c>
      <c r="I108" s="1" t="str">
        <f ca="1">IFERROR(__xludf.DUMMYFUNCTION("IFERROR(FILTER('Tag Library'!$Q$14:$Q$736, LEFT('Tag Library'!$P$14:$P$736, LEN(I$2))=I$2, RIGHT('Tag Library'!$P$14:$P$736, LEN($A108))=$A108), """")"),"")</f>
        <v/>
      </c>
      <c r="J108" s="1" t="str">
        <f ca="1">IFERROR(__xludf.DUMMYFUNCTION("IFERROR(FILTER('Tag Library'!$Q$14:$Q$736, LEFT('Tag Library'!$P$14:$P$736, LEN(J$2))=J$2, RIGHT('Tag Library'!$P$14:$P$736, LEN($A108))=$A108), """")"),"")</f>
        <v/>
      </c>
      <c r="K108" s="1" t="str">
        <f ca="1">IFERROR(__xludf.DUMMYFUNCTION("IFERROR(FILTER('Tag Library'!$Q$14:$Q$736, LEFT('Tag Library'!$P$14:$P$736, LEN(K$2))=K$2, RIGHT('Tag Library'!$P$14:$P$736, LEN($A108))=$A108), """")"),"")</f>
        <v/>
      </c>
      <c r="L108" s="1" t="str">
        <f ca="1">IFERROR(__xludf.DUMMYFUNCTION("IFERROR(FILTER('Tag Library'!$Q$14:$Q$736, LEFT('Tag Library'!$P$14:$P$736, LEN(L$2))=L$2, RIGHT('Tag Library'!$P$14:$P$736, LEN($A108))=$A108), """")"),"")</f>
        <v/>
      </c>
      <c r="M108" s="1" t="str">
        <f ca="1">IFERROR(__xludf.DUMMYFUNCTION("IFERROR(FILTER('Tag Library'!$Q$14:$Q$736, LEFT('Tag Library'!$P$14:$P$736, LEN(M$2))=M$2, RIGHT('Tag Library'!$P$14:$P$736, LEN($A108))=$A108), """")"),"")</f>
        <v/>
      </c>
      <c r="N108" s="1" t="str">
        <f ca="1">IFERROR(__xludf.DUMMYFUNCTION("IFERROR(FILTER('Tag Library'!$Q$14:$Q$736, LEFT('Tag Library'!$P$14:$P$736, LEN(N$2))=N$2, RIGHT('Tag Library'!$P$14:$P$736, LEN($A108))=$A108), """")"),"")</f>
        <v/>
      </c>
      <c r="O108" s="1" t="str">
        <f ca="1">IFERROR(__xludf.DUMMYFUNCTION("IFERROR(FILTER('Tag Library'!$Q$14:$Q$736, LEFT('Tag Library'!$P$14:$P$736, LEN(O$2))=O$2, RIGHT('Tag Library'!$P$14:$P$736, LEN($A108))=$A108), """")"),"")</f>
        <v/>
      </c>
      <c r="P108" s="1" t="str">
        <f ca="1">IFERROR(__xludf.DUMMYFUNCTION("IFERROR(FILTER('Tag Library'!$Q$14:$Q$736, LEFT('Tag Library'!$P$14:$P$736, LEN(P$2))=P$2, RIGHT('Tag Library'!$P$14:$P$736, LEN($A108))=$A108), """")"),"white")</f>
        <v>white</v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IFERROR(__xludf.DUMMYFUNCTION("IFERROR(FILTER('Tag Library'!$Q$14:$Q$736, LEFT('Tag Library'!$P$14:$P$736, LEN(B$2))=B$2, RIGHT('Tag Library'!$P$14:$P$736, LEN($A109))=$A109), """")"),"")</f>
        <v/>
      </c>
      <c r="C109" s="1" t="str">
        <f ca="1">IFERROR(__xludf.DUMMYFUNCTION("IFERROR(FILTER('Tag Library'!$Q$14:$Q$736, LEFT('Tag Library'!$P$14:$P$736, LEN(C$2))=C$2, RIGHT('Tag Library'!$P$14:$P$736, LEN($A109))=$A109), """")"),"")</f>
        <v/>
      </c>
      <c r="D109" s="1" t="str">
        <f ca="1">IFERROR(__xludf.DUMMYFUNCTION("IFERROR(FILTER('Tag Library'!$Q$14:$Q$736, LEFT('Tag Library'!$P$14:$P$736, LEN(D$2))=D$2, RIGHT('Tag Library'!$P$14:$P$736, LEN($A109))=$A109), """")"),"")</f>
        <v/>
      </c>
      <c r="E109" s="1" t="str">
        <f ca="1">IFERROR(__xludf.DUMMYFUNCTION("IFERROR(FILTER('Tag Library'!$Q$14:$Q$736, LEFT('Tag Library'!$P$14:$P$736, LEN(E$2))=E$2, RIGHT('Tag Library'!$P$14:$P$736, LEN($A109))=$A109), """")"),"")</f>
        <v/>
      </c>
      <c r="F109" s="1" t="str">
        <f ca="1">IFERROR(__xludf.DUMMYFUNCTION("IFERROR(FILTER('Tag Library'!$Q$14:$Q$736, LEFT('Tag Library'!$P$14:$P$736, LEN(F$2))=F$2, RIGHT('Tag Library'!$P$14:$P$736, LEN($A109))=$A109), """")"),"")</f>
        <v/>
      </c>
      <c r="G109" s="1" t="str">
        <f ca="1">IFERROR(__xludf.DUMMYFUNCTION("IFERROR(FILTER('Tag Library'!$Q$14:$Q$736, LEFT('Tag Library'!$P$14:$P$736, LEN(G$2))=G$2, RIGHT('Tag Library'!$P$14:$P$736, LEN($A109))=$A109), """")"),"")</f>
        <v/>
      </c>
      <c r="H109" s="1" t="str">
        <f ca="1">IFERROR(__xludf.DUMMYFUNCTION("IFERROR(FILTER('Tag Library'!$Q$14:$Q$736, LEFT('Tag Library'!$P$14:$P$736, LEN(H$2))=H$2, RIGHT('Tag Library'!$P$14:$P$736, LEN($A109))=$A109), """")"),"")</f>
        <v/>
      </c>
      <c r="I109" s="1" t="str">
        <f ca="1">IFERROR(__xludf.DUMMYFUNCTION("IFERROR(FILTER('Tag Library'!$Q$14:$Q$736, LEFT('Tag Library'!$P$14:$P$736, LEN(I$2))=I$2, RIGHT('Tag Library'!$P$14:$P$736, LEN($A109))=$A109), """")"),"")</f>
        <v/>
      </c>
      <c r="J109" s="1" t="str">
        <f ca="1">IFERROR(__xludf.DUMMYFUNCTION("IFERROR(FILTER('Tag Library'!$Q$14:$Q$736, LEFT('Tag Library'!$P$14:$P$736, LEN(J$2))=J$2, RIGHT('Tag Library'!$P$14:$P$736, LEN($A109))=$A109), """")"),"")</f>
        <v/>
      </c>
      <c r="K109" s="1" t="str">
        <f ca="1">IFERROR(__xludf.DUMMYFUNCTION("IFERROR(FILTER('Tag Library'!$Q$14:$Q$736, LEFT('Tag Library'!$P$14:$P$736, LEN(K$2))=K$2, RIGHT('Tag Library'!$P$14:$P$736, LEN($A109))=$A109), """")"),"")</f>
        <v/>
      </c>
      <c r="L109" s="1" t="str">
        <f ca="1">IFERROR(__xludf.DUMMYFUNCTION("IFERROR(FILTER('Tag Library'!$Q$14:$Q$736, LEFT('Tag Library'!$P$14:$P$736, LEN(L$2))=L$2, RIGHT('Tag Library'!$P$14:$P$736, LEN($A109))=$A109), """")"),"")</f>
        <v/>
      </c>
      <c r="M109" s="1" t="str">
        <f ca="1">IFERROR(__xludf.DUMMYFUNCTION("IFERROR(FILTER('Tag Library'!$Q$14:$Q$736, LEFT('Tag Library'!$P$14:$P$736, LEN(M$2))=M$2, RIGHT('Tag Library'!$P$14:$P$736, LEN($A109))=$A109), """")"),"")</f>
        <v/>
      </c>
      <c r="N109" s="1" t="str">
        <f ca="1">IFERROR(__xludf.DUMMYFUNCTION("IFERROR(FILTER('Tag Library'!$Q$14:$Q$736, LEFT('Tag Library'!$P$14:$P$736, LEN(N$2))=N$2, RIGHT('Tag Library'!$P$14:$P$736, LEN($A109))=$A109), """")"),"")</f>
        <v/>
      </c>
      <c r="O109" s="1" t="str">
        <f ca="1">IFERROR(__xludf.DUMMYFUNCTION("IFERROR(FILTER('Tag Library'!$Q$14:$Q$736, LEFT('Tag Library'!$P$14:$P$736, LEN(O$2))=O$2, RIGHT('Tag Library'!$P$14:$P$736, LEN($A109))=$A109), """")"),"")</f>
        <v/>
      </c>
      <c r="P109" s="1" t="str">
        <f ca="1">IFERROR(__xludf.DUMMYFUNCTION("IFERROR(FILTER('Tag Library'!$Q$14:$Q$736, LEFT('Tag Library'!$P$14:$P$736, LEN(P$2))=P$2, RIGHT('Tag Library'!$P$14:$P$736, LEN($A109))=$A109), """")"),"white")</f>
        <v>white</v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IFERROR(__xludf.DUMMYFUNCTION("IFERROR(FILTER('Tag Library'!$Q$14:$Q$736, LEFT('Tag Library'!$P$14:$P$736, LEN(B$2))=B$2, RIGHT('Tag Library'!$P$14:$P$736, LEN($A110))=$A110), """")"),"")</f>
        <v/>
      </c>
      <c r="C110" s="1" t="str">
        <f ca="1">IFERROR(__xludf.DUMMYFUNCTION("IFERROR(FILTER('Tag Library'!$Q$14:$Q$736, LEFT('Tag Library'!$P$14:$P$736, LEN(C$2))=C$2, RIGHT('Tag Library'!$P$14:$P$736, LEN($A110))=$A110), """")"),"")</f>
        <v/>
      </c>
      <c r="D110" s="1" t="str">
        <f ca="1">IFERROR(__xludf.DUMMYFUNCTION("IFERROR(FILTER('Tag Library'!$Q$14:$Q$736, LEFT('Tag Library'!$P$14:$P$736, LEN(D$2))=D$2, RIGHT('Tag Library'!$P$14:$P$736, LEN($A110))=$A110), """")"),"")</f>
        <v/>
      </c>
      <c r="E110" s="1" t="str">
        <f ca="1">IFERROR(__xludf.DUMMYFUNCTION("IFERROR(FILTER('Tag Library'!$Q$14:$Q$736, LEFT('Tag Library'!$P$14:$P$736, LEN(E$2))=E$2, RIGHT('Tag Library'!$P$14:$P$736, LEN($A110))=$A110), """")"),"")</f>
        <v/>
      </c>
      <c r="F110" s="1" t="str">
        <f ca="1">IFERROR(__xludf.DUMMYFUNCTION("IFERROR(FILTER('Tag Library'!$Q$14:$Q$736, LEFT('Tag Library'!$P$14:$P$736, LEN(F$2))=F$2, RIGHT('Tag Library'!$P$14:$P$736, LEN($A110))=$A110), """")"),"")</f>
        <v/>
      </c>
      <c r="G110" s="1" t="str">
        <f ca="1">IFERROR(__xludf.DUMMYFUNCTION("IFERROR(FILTER('Tag Library'!$Q$14:$Q$736, LEFT('Tag Library'!$P$14:$P$736, LEN(G$2))=G$2, RIGHT('Tag Library'!$P$14:$P$736, LEN($A110))=$A110), """")"),"")</f>
        <v/>
      </c>
      <c r="H110" s="1" t="str">
        <f ca="1">IFERROR(__xludf.DUMMYFUNCTION("IFERROR(FILTER('Tag Library'!$Q$14:$Q$736, LEFT('Tag Library'!$P$14:$P$736, LEN(H$2))=H$2, RIGHT('Tag Library'!$P$14:$P$736, LEN($A110))=$A110), """")"),"")</f>
        <v/>
      </c>
      <c r="I110" s="1" t="str">
        <f ca="1">IFERROR(__xludf.DUMMYFUNCTION("IFERROR(FILTER('Tag Library'!$Q$14:$Q$736, LEFT('Tag Library'!$P$14:$P$736, LEN(I$2))=I$2, RIGHT('Tag Library'!$P$14:$P$736, LEN($A110))=$A110), """")"),"")</f>
        <v/>
      </c>
      <c r="J110" s="1" t="str">
        <f ca="1">IFERROR(__xludf.DUMMYFUNCTION("IFERROR(FILTER('Tag Library'!$Q$14:$Q$736, LEFT('Tag Library'!$P$14:$P$736, LEN(J$2))=J$2, RIGHT('Tag Library'!$P$14:$P$736, LEN($A110))=$A110), """")"),"")</f>
        <v/>
      </c>
      <c r="K110" s="1" t="str">
        <f ca="1">IFERROR(__xludf.DUMMYFUNCTION("IFERROR(FILTER('Tag Library'!$Q$14:$Q$736, LEFT('Tag Library'!$P$14:$P$736, LEN(K$2))=K$2, RIGHT('Tag Library'!$P$14:$P$736, LEN($A110))=$A110), """")"),"")</f>
        <v/>
      </c>
      <c r="L110" s="1" t="str">
        <f ca="1">IFERROR(__xludf.DUMMYFUNCTION("IFERROR(FILTER('Tag Library'!$Q$14:$Q$736, LEFT('Tag Library'!$P$14:$P$736, LEN(L$2))=L$2, RIGHT('Tag Library'!$P$14:$P$736, LEN($A110))=$A110), """")"),"")</f>
        <v/>
      </c>
      <c r="M110" s="1" t="str">
        <f ca="1">IFERROR(__xludf.DUMMYFUNCTION("IFERROR(FILTER('Tag Library'!$Q$14:$Q$736, LEFT('Tag Library'!$P$14:$P$736, LEN(M$2))=M$2, RIGHT('Tag Library'!$P$14:$P$736, LEN($A110))=$A110), """")"),"")</f>
        <v/>
      </c>
      <c r="N110" s="1" t="str">
        <f ca="1">IFERROR(__xludf.DUMMYFUNCTION("IFERROR(FILTER('Tag Library'!$Q$14:$Q$736, LEFT('Tag Library'!$P$14:$P$736, LEN(N$2))=N$2, RIGHT('Tag Library'!$P$14:$P$736, LEN($A110))=$A110), """")"),"")</f>
        <v/>
      </c>
      <c r="O110" s="1" t="str">
        <f ca="1">IFERROR(__xludf.DUMMYFUNCTION("IFERROR(FILTER('Tag Library'!$Q$14:$Q$736, LEFT('Tag Library'!$P$14:$P$736, LEN(O$2))=O$2, RIGHT('Tag Library'!$P$14:$P$736, LEN($A110))=$A110), """")"),"")</f>
        <v/>
      </c>
      <c r="P110" s="1" t="str">
        <f ca="1">IFERROR(__xludf.DUMMYFUNCTION("IFERROR(FILTER('Tag Library'!$Q$14:$Q$736, LEFT('Tag Library'!$P$14:$P$736, LEN(P$2))=P$2, RIGHT('Tag Library'!$P$14:$P$736, LEN($A110))=$A110), """")"),"")</f>
        <v/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IFERROR(__xludf.DUMMYFUNCTION("IFERROR(FILTER('Tag Library'!$Q$14:$Q$736, LEFT('Tag Library'!$P$14:$P$736, LEN(B$2))=B$2, RIGHT('Tag Library'!$P$14:$P$736, LEN($A111))=$A111), """")"),"")</f>
        <v/>
      </c>
      <c r="C111" s="1" t="str">
        <f ca="1">IFERROR(__xludf.DUMMYFUNCTION("IFERROR(FILTER('Tag Library'!$Q$14:$Q$736, LEFT('Tag Library'!$P$14:$P$736, LEN(C$2))=C$2, RIGHT('Tag Library'!$P$14:$P$736, LEN($A111))=$A111), """")"),"")</f>
        <v/>
      </c>
      <c r="D111" s="1" t="str">
        <f ca="1">IFERROR(__xludf.DUMMYFUNCTION("IFERROR(FILTER('Tag Library'!$Q$14:$Q$736, LEFT('Tag Library'!$P$14:$P$736, LEN(D$2))=D$2, RIGHT('Tag Library'!$P$14:$P$736, LEN($A111))=$A111), """")"),"")</f>
        <v/>
      </c>
      <c r="E111" s="1" t="str">
        <f ca="1">IFERROR(__xludf.DUMMYFUNCTION("IFERROR(FILTER('Tag Library'!$Q$14:$Q$736, LEFT('Tag Library'!$P$14:$P$736, LEN(E$2))=E$2, RIGHT('Tag Library'!$P$14:$P$736, LEN($A111))=$A111), """")"),"")</f>
        <v/>
      </c>
      <c r="F111" s="1" t="str">
        <f ca="1">IFERROR(__xludf.DUMMYFUNCTION("IFERROR(FILTER('Tag Library'!$Q$14:$Q$736, LEFT('Tag Library'!$P$14:$P$736, LEN(F$2))=F$2, RIGHT('Tag Library'!$P$14:$P$736, LEN($A111))=$A111), """")"),"")</f>
        <v/>
      </c>
      <c r="G111" s="1" t="str">
        <f ca="1">IFERROR(__xludf.DUMMYFUNCTION("IFERROR(FILTER('Tag Library'!$Q$14:$Q$736, LEFT('Tag Library'!$P$14:$P$736, LEN(G$2))=G$2, RIGHT('Tag Library'!$P$14:$P$736, LEN($A111))=$A111), """")"),"")</f>
        <v/>
      </c>
      <c r="H111" s="1" t="str">
        <f ca="1">IFERROR(__xludf.DUMMYFUNCTION("IFERROR(FILTER('Tag Library'!$Q$14:$Q$736, LEFT('Tag Library'!$P$14:$P$736, LEN(H$2))=H$2, RIGHT('Tag Library'!$P$14:$P$736, LEN($A111))=$A111), """")"),"")</f>
        <v/>
      </c>
      <c r="I111" s="1" t="str">
        <f ca="1">IFERROR(__xludf.DUMMYFUNCTION("IFERROR(FILTER('Tag Library'!$Q$14:$Q$736, LEFT('Tag Library'!$P$14:$P$736, LEN(I$2))=I$2, RIGHT('Tag Library'!$P$14:$P$736, LEN($A111))=$A111), """")"),"")</f>
        <v/>
      </c>
      <c r="J111" s="1" t="str">
        <f ca="1">IFERROR(__xludf.DUMMYFUNCTION("IFERROR(FILTER('Tag Library'!$Q$14:$Q$736, LEFT('Tag Library'!$P$14:$P$736, LEN(J$2))=J$2, RIGHT('Tag Library'!$P$14:$P$736, LEN($A111))=$A111), """")"),"")</f>
        <v/>
      </c>
      <c r="K111" s="1" t="str">
        <f ca="1">IFERROR(__xludf.DUMMYFUNCTION("IFERROR(FILTER('Tag Library'!$Q$14:$Q$736, LEFT('Tag Library'!$P$14:$P$736, LEN(K$2))=K$2, RIGHT('Tag Library'!$P$14:$P$736, LEN($A111))=$A111), """")"),"")</f>
        <v/>
      </c>
      <c r="L111" s="1" t="str">
        <f ca="1">IFERROR(__xludf.DUMMYFUNCTION("IFERROR(FILTER('Tag Library'!$Q$14:$Q$736, LEFT('Tag Library'!$P$14:$P$736, LEN(L$2))=L$2, RIGHT('Tag Library'!$P$14:$P$736, LEN($A111))=$A111), """")"),"")</f>
        <v/>
      </c>
      <c r="M111" s="1" t="str">
        <f ca="1">IFERROR(__xludf.DUMMYFUNCTION("IFERROR(FILTER('Tag Library'!$Q$14:$Q$736, LEFT('Tag Library'!$P$14:$P$736, LEN(M$2))=M$2, RIGHT('Tag Library'!$P$14:$P$736, LEN($A111))=$A111), """")"),"")</f>
        <v/>
      </c>
      <c r="N111" s="1" t="str">
        <f ca="1">IFERROR(__xludf.DUMMYFUNCTION("IFERROR(FILTER('Tag Library'!$Q$14:$Q$736, LEFT('Tag Library'!$P$14:$P$736, LEN(N$2))=N$2, RIGHT('Tag Library'!$P$14:$P$736, LEN($A111))=$A111), """")"),"")</f>
        <v/>
      </c>
      <c r="O111" s="1" t="str">
        <f ca="1">IFERROR(__xludf.DUMMYFUNCTION("IFERROR(FILTER('Tag Library'!$Q$14:$Q$736, LEFT('Tag Library'!$P$14:$P$736, LEN(O$2))=O$2, RIGHT('Tag Library'!$P$14:$P$736, LEN($A111))=$A111), """")"),"")</f>
        <v/>
      </c>
      <c r="P111" s="1" t="str">
        <f ca="1">IFERROR(__xludf.DUMMYFUNCTION("IFERROR(FILTER('Tag Library'!$Q$14:$Q$736, LEFT('Tag Library'!$P$14:$P$736, LEN(P$2))=P$2, RIGHT('Tag Library'!$P$14:$P$736, LEN($A111))=$A111), """")"),"")</f>
        <v/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IFERROR(__xludf.DUMMYFUNCTION("IFERROR(FILTER('Tag Library'!$Q$14:$Q$736, LEFT('Tag Library'!$P$14:$P$736, LEN(B$2))=B$2, RIGHT('Tag Library'!$P$14:$P$736, LEN($A112))=$A112), """")"),"")</f>
        <v/>
      </c>
      <c r="C112" s="1" t="str">
        <f ca="1">IFERROR(__xludf.DUMMYFUNCTION("IFERROR(FILTER('Tag Library'!$Q$14:$Q$736, LEFT('Tag Library'!$P$14:$P$736, LEN(C$2))=C$2, RIGHT('Tag Library'!$P$14:$P$736, LEN($A112))=$A112), """")"),"")</f>
        <v/>
      </c>
      <c r="D112" s="1" t="str">
        <f ca="1">IFERROR(__xludf.DUMMYFUNCTION("IFERROR(FILTER('Tag Library'!$Q$14:$Q$736, LEFT('Tag Library'!$P$14:$P$736, LEN(D$2))=D$2, RIGHT('Tag Library'!$P$14:$P$736, LEN($A112))=$A112), """")"),"")</f>
        <v/>
      </c>
      <c r="E112" s="1" t="str">
        <f ca="1">IFERROR(__xludf.DUMMYFUNCTION("IFERROR(FILTER('Tag Library'!$Q$14:$Q$736, LEFT('Tag Library'!$P$14:$P$736, LEN(E$2))=E$2, RIGHT('Tag Library'!$P$14:$P$736, LEN($A112))=$A112), """")"),"")</f>
        <v/>
      </c>
      <c r="F112" s="1" t="str">
        <f ca="1">IFERROR(__xludf.DUMMYFUNCTION("IFERROR(FILTER('Tag Library'!$Q$14:$Q$736, LEFT('Tag Library'!$P$14:$P$736, LEN(F$2))=F$2, RIGHT('Tag Library'!$P$14:$P$736, LEN($A112))=$A112), """")"),"")</f>
        <v/>
      </c>
      <c r="G112" s="1" t="str">
        <f ca="1">IFERROR(__xludf.DUMMYFUNCTION("IFERROR(FILTER('Tag Library'!$Q$14:$Q$736, LEFT('Tag Library'!$P$14:$P$736, LEN(G$2))=G$2, RIGHT('Tag Library'!$P$14:$P$736, LEN($A112))=$A112), """")"),"")</f>
        <v/>
      </c>
      <c r="H112" s="1" t="str">
        <f ca="1">IFERROR(__xludf.DUMMYFUNCTION("IFERROR(FILTER('Tag Library'!$Q$14:$Q$736, LEFT('Tag Library'!$P$14:$P$736, LEN(H$2))=H$2, RIGHT('Tag Library'!$P$14:$P$736, LEN($A112))=$A112), """")"),"")</f>
        <v/>
      </c>
      <c r="I112" s="1" t="str">
        <f ca="1">IFERROR(__xludf.DUMMYFUNCTION("IFERROR(FILTER('Tag Library'!$Q$14:$Q$736, LEFT('Tag Library'!$P$14:$P$736, LEN(I$2))=I$2, RIGHT('Tag Library'!$P$14:$P$736, LEN($A112))=$A112), """")"),"")</f>
        <v/>
      </c>
      <c r="J112" s="1" t="str">
        <f ca="1">IFERROR(__xludf.DUMMYFUNCTION("IFERROR(FILTER('Tag Library'!$Q$14:$Q$736, LEFT('Tag Library'!$P$14:$P$736, LEN(J$2))=J$2, RIGHT('Tag Library'!$P$14:$P$736, LEN($A112))=$A112), """")"),"")</f>
        <v/>
      </c>
      <c r="K112" s="1" t="str">
        <f ca="1">IFERROR(__xludf.DUMMYFUNCTION("IFERROR(FILTER('Tag Library'!$Q$14:$Q$736, LEFT('Tag Library'!$P$14:$P$736, LEN(K$2))=K$2, RIGHT('Tag Library'!$P$14:$P$736, LEN($A112))=$A112), """")"),"")</f>
        <v/>
      </c>
      <c r="L112" s="1" t="str">
        <f ca="1">IFERROR(__xludf.DUMMYFUNCTION("IFERROR(FILTER('Tag Library'!$Q$14:$Q$736, LEFT('Tag Library'!$P$14:$P$736, LEN(L$2))=L$2, RIGHT('Tag Library'!$P$14:$P$736, LEN($A112))=$A112), """")"),"")</f>
        <v/>
      </c>
      <c r="M112" s="1" t="str">
        <f ca="1">IFERROR(__xludf.DUMMYFUNCTION("IFERROR(FILTER('Tag Library'!$Q$14:$Q$736, LEFT('Tag Library'!$P$14:$P$736, LEN(M$2))=M$2, RIGHT('Tag Library'!$P$14:$P$736, LEN($A112))=$A112), """")"),"")</f>
        <v/>
      </c>
      <c r="N112" s="1" t="str">
        <f ca="1">IFERROR(__xludf.DUMMYFUNCTION("IFERROR(FILTER('Tag Library'!$Q$14:$Q$736, LEFT('Tag Library'!$P$14:$P$736, LEN(N$2))=N$2, RIGHT('Tag Library'!$P$14:$P$736, LEN($A112))=$A112), """")"),"")</f>
        <v/>
      </c>
      <c r="O112" s="1" t="str">
        <f ca="1">IFERROR(__xludf.DUMMYFUNCTION("IFERROR(FILTER('Tag Library'!$Q$14:$Q$736, LEFT('Tag Library'!$P$14:$P$736, LEN(O$2))=O$2, RIGHT('Tag Library'!$P$14:$P$736, LEN($A112))=$A112), """")"),"")</f>
        <v/>
      </c>
      <c r="P112" s="1" t="str">
        <f ca="1">IFERROR(__xludf.DUMMYFUNCTION("IFERROR(FILTER('Tag Library'!$Q$14:$Q$736, LEFT('Tag Library'!$P$14:$P$736, LEN(P$2))=P$2, RIGHT('Tag Library'!$P$14:$P$736, LEN($A112))=$A112), """")"),"")</f>
        <v/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IFERROR(__xludf.DUMMYFUNCTION("IFERROR(FILTER('Tag Library'!$Q$14:$Q$736, LEFT('Tag Library'!$P$14:$P$736, LEN(B$2))=B$2, RIGHT('Tag Library'!$P$14:$P$736, LEN($A113))=$A113), """")"),"")</f>
        <v/>
      </c>
      <c r="C113" s="1" t="str">
        <f ca="1">IFERROR(__xludf.DUMMYFUNCTION("IFERROR(FILTER('Tag Library'!$Q$14:$Q$736, LEFT('Tag Library'!$P$14:$P$736, LEN(C$2))=C$2, RIGHT('Tag Library'!$P$14:$P$736, LEN($A113))=$A113), """")"),"")</f>
        <v/>
      </c>
      <c r="D113" s="1" t="str">
        <f ca="1">IFERROR(__xludf.DUMMYFUNCTION("IFERROR(FILTER('Tag Library'!$Q$14:$Q$736, LEFT('Tag Library'!$P$14:$P$736, LEN(D$2))=D$2, RIGHT('Tag Library'!$P$14:$P$736, LEN($A113))=$A113), """")"),"")</f>
        <v/>
      </c>
      <c r="E113" s="1" t="str">
        <f ca="1">IFERROR(__xludf.DUMMYFUNCTION("IFERROR(FILTER('Tag Library'!$Q$14:$Q$736, LEFT('Tag Library'!$P$14:$P$736, LEN(E$2))=E$2, RIGHT('Tag Library'!$P$14:$P$736, LEN($A113))=$A113), """")"),"")</f>
        <v/>
      </c>
      <c r="F113" s="1" t="str">
        <f ca="1">IFERROR(__xludf.DUMMYFUNCTION("IFERROR(FILTER('Tag Library'!$Q$14:$Q$736, LEFT('Tag Library'!$P$14:$P$736, LEN(F$2))=F$2, RIGHT('Tag Library'!$P$14:$P$736, LEN($A113))=$A113), """")"),"")</f>
        <v/>
      </c>
      <c r="G113" s="1" t="str">
        <f ca="1">IFERROR(__xludf.DUMMYFUNCTION("IFERROR(FILTER('Tag Library'!$Q$14:$Q$736, LEFT('Tag Library'!$P$14:$P$736, LEN(G$2))=G$2, RIGHT('Tag Library'!$P$14:$P$736, LEN($A113))=$A113), """")"),"")</f>
        <v/>
      </c>
      <c r="H113" s="1" t="str">
        <f ca="1">IFERROR(__xludf.DUMMYFUNCTION("IFERROR(FILTER('Tag Library'!$Q$14:$Q$736, LEFT('Tag Library'!$P$14:$P$736, LEN(H$2))=H$2, RIGHT('Tag Library'!$P$14:$P$736, LEN($A113))=$A113), """")"),"")</f>
        <v/>
      </c>
      <c r="I113" s="1" t="str">
        <f ca="1">IFERROR(__xludf.DUMMYFUNCTION("IFERROR(FILTER('Tag Library'!$Q$14:$Q$736, LEFT('Tag Library'!$P$14:$P$736, LEN(I$2))=I$2, RIGHT('Tag Library'!$P$14:$P$736, LEN($A113))=$A113), """")"),"")</f>
        <v/>
      </c>
      <c r="J113" s="1" t="str">
        <f ca="1">IFERROR(__xludf.DUMMYFUNCTION("IFERROR(FILTER('Tag Library'!$Q$14:$Q$736, LEFT('Tag Library'!$P$14:$P$736, LEN(J$2))=J$2, RIGHT('Tag Library'!$P$14:$P$736, LEN($A113))=$A113), """")"),"")</f>
        <v/>
      </c>
      <c r="K113" s="1" t="str">
        <f ca="1">IFERROR(__xludf.DUMMYFUNCTION("IFERROR(FILTER('Tag Library'!$Q$14:$Q$736, LEFT('Tag Library'!$P$14:$P$736, LEN(K$2))=K$2, RIGHT('Tag Library'!$P$14:$P$736, LEN($A113))=$A113), """")"),"")</f>
        <v/>
      </c>
      <c r="L113" s="1" t="str">
        <f ca="1">IFERROR(__xludf.DUMMYFUNCTION("IFERROR(FILTER('Tag Library'!$Q$14:$Q$736, LEFT('Tag Library'!$P$14:$P$736, LEN(L$2))=L$2, RIGHT('Tag Library'!$P$14:$P$736, LEN($A113))=$A113), """")"),"")</f>
        <v/>
      </c>
      <c r="M113" s="1" t="str">
        <f ca="1">IFERROR(__xludf.DUMMYFUNCTION("IFERROR(FILTER('Tag Library'!$Q$14:$Q$736, LEFT('Tag Library'!$P$14:$P$736, LEN(M$2))=M$2, RIGHT('Tag Library'!$P$14:$P$736, LEN($A113))=$A113), """")"),"")</f>
        <v/>
      </c>
      <c r="N113" s="1" t="str">
        <f ca="1">IFERROR(__xludf.DUMMYFUNCTION("IFERROR(FILTER('Tag Library'!$Q$14:$Q$736, LEFT('Tag Library'!$P$14:$P$736, LEN(N$2))=N$2, RIGHT('Tag Library'!$P$14:$P$736, LEN($A113))=$A113), """")"),"")</f>
        <v/>
      </c>
      <c r="O113" s="1" t="str">
        <f ca="1">IFERROR(__xludf.DUMMYFUNCTION("IFERROR(FILTER('Tag Library'!$Q$14:$Q$736, LEFT('Tag Library'!$P$14:$P$736, LEN(O$2))=O$2, RIGHT('Tag Library'!$P$14:$P$736, LEN($A113))=$A113), """")"),"")</f>
        <v/>
      </c>
      <c r="P113" s="1" t="str">
        <f ca="1">IFERROR(__xludf.DUMMYFUNCTION("IFERROR(FILTER('Tag Library'!$Q$14:$Q$736, LEFT('Tag Library'!$P$14:$P$736, LEN(P$2))=P$2, RIGHT('Tag Library'!$P$14:$P$736, LEN($A113))=$A113), """")"),"")</f>
        <v/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IFERROR(__xludf.DUMMYFUNCTION("IFERROR(FILTER('Tag Library'!$Q$14:$Q$736, LEFT('Tag Library'!$P$14:$P$736, LEN(B$2))=B$2, RIGHT('Tag Library'!$P$14:$P$736, LEN($A114))=$A114), """")"),"")</f>
        <v/>
      </c>
      <c r="C114" s="1" t="str">
        <f ca="1">IFERROR(__xludf.DUMMYFUNCTION("IFERROR(FILTER('Tag Library'!$Q$14:$Q$736, LEFT('Tag Library'!$P$14:$P$736, LEN(C$2))=C$2, RIGHT('Tag Library'!$P$14:$P$736, LEN($A114))=$A114), """")"),"")</f>
        <v/>
      </c>
      <c r="D114" s="1" t="str">
        <f ca="1">IFERROR(__xludf.DUMMYFUNCTION("IFERROR(FILTER('Tag Library'!$Q$14:$Q$736, LEFT('Tag Library'!$P$14:$P$736, LEN(D$2))=D$2, RIGHT('Tag Library'!$P$14:$P$736, LEN($A114))=$A114), """")"),"")</f>
        <v/>
      </c>
      <c r="E114" s="1" t="str">
        <f ca="1">IFERROR(__xludf.DUMMYFUNCTION("IFERROR(FILTER('Tag Library'!$Q$14:$Q$736, LEFT('Tag Library'!$P$14:$P$736, LEN(E$2))=E$2, RIGHT('Tag Library'!$P$14:$P$736, LEN($A114))=$A114), """")"),"")</f>
        <v/>
      </c>
      <c r="F114" s="1" t="str">
        <f ca="1">IFERROR(__xludf.DUMMYFUNCTION("IFERROR(FILTER('Tag Library'!$Q$14:$Q$736, LEFT('Tag Library'!$P$14:$P$736, LEN(F$2))=F$2, RIGHT('Tag Library'!$P$14:$P$736, LEN($A114))=$A114), """")"),"")</f>
        <v/>
      </c>
      <c r="G114" s="1" t="str">
        <f ca="1">IFERROR(__xludf.DUMMYFUNCTION("IFERROR(FILTER('Tag Library'!$Q$14:$Q$736, LEFT('Tag Library'!$P$14:$P$736, LEN(G$2))=G$2, RIGHT('Tag Library'!$P$14:$P$736, LEN($A114))=$A114), """")"),"")</f>
        <v/>
      </c>
      <c r="H114" s="1" t="str">
        <f ca="1">IFERROR(__xludf.DUMMYFUNCTION("IFERROR(FILTER('Tag Library'!$Q$14:$Q$736, LEFT('Tag Library'!$P$14:$P$736, LEN(H$2))=H$2, RIGHT('Tag Library'!$P$14:$P$736, LEN($A114))=$A114), """")"),"")</f>
        <v/>
      </c>
      <c r="I114" s="1" t="str">
        <f ca="1">IFERROR(__xludf.DUMMYFUNCTION("IFERROR(FILTER('Tag Library'!$Q$14:$Q$736, LEFT('Tag Library'!$P$14:$P$736, LEN(I$2))=I$2, RIGHT('Tag Library'!$P$14:$P$736, LEN($A114))=$A114), """")"),"")</f>
        <v/>
      </c>
      <c r="J114" s="1" t="str">
        <f ca="1">IFERROR(__xludf.DUMMYFUNCTION("IFERROR(FILTER('Tag Library'!$Q$14:$Q$736, LEFT('Tag Library'!$P$14:$P$736, LEN(J$2))=J$2, RIGHT('Tag Library'!$P$14:$P$736, LEN($A114))=$A114), """")"),"")</f>
        <v/>
      </c>
      <c r="K114" s="1" t="str">
        <f ca="1">IFERROR(__xludf.DUMMYFUNCTION("IFERROR(FILTER('Tag Library'!$Q$14:$Q$736, LEFT('Tag Library'!$P$14:$P$736, LEN(K$2))=K$2, RIGHT('Tag Library'!$P$14:$P$736, LEN($A114))=$A114), """")"),"")</f>
        <v/>
      </c>
      <c r="L114" s="1" t="str">
        <f ca="1">IFERROR(__xludf.DUMMYFUNCTION("IFERROR(FILTER('Tag Library'!$Q$14:$Q$736, LEFT('Tag Library'!$P$14:$P$736, LEN(L$2))=L$2, RIGHT('Tag Library'!$P$14:$P$736, LEN($A114))=$A114), """")"),"")</f>
        <v/>
      </c>
      <c r="M114" s="1" t="str">
        <f ca="1">IFERROR(__xludf.DUMMYFUNCTION("IFERROR(FILTER('Tag Library'!$Q$14:$Q$736, LEFT('Tag Library'!$P$14:$P$736, LEN(M$2))=M$2, RIGHT('Tag Library'!$P$14:$P$736, LEN($A114))=$A114), """")"),"")</f>
        <v/>
      </c>
      <c r="N114" s="1" t="str">
        <f ca="1">IFERROR(__xludf.DUMMYFUNCTION("IFERROR(FILTER('Tag Library'!$Q$14:$Q$736, LEFT('Tag Library'!$P$14:$P$736, LEN(N$2))=N$2, RIGHT('Tag Library'!$P$14:$P$736, LEN($A114))=$A114), """")"),"")</f>
        <v/>
      </c>
      <c r="O114" s="1" t="str">
        <f ca="1">IFERROR(__xludf.DUMMYFUNCTION("IFERROR(FILTER('Tag Library'!$Q$14:$Q$736, LEFT('Tag Library'!$P$14:$P$736, LEN(O$2))=O$2, RIGHT('Tag Library'!$P$14:$P$736, LEN($A114))=$A114), """")"),"")</f>
        <v/>
      </c>
      <c r="P114" s="1" t="str">
        <f ca="1">IFERROR(__xludf.DUMMYFUNCTION("IFERROR(FILTER('Tag Library'!$Q$14:$Q$736, LEFT('Tag Library'!$P$14:$P$736, LEN(P$2))=P$2, RIGHT('Tag Library'!$P$14:$P$736, LEN($A114))=$A114), """")"),"")</f>
        <v/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IFERROR(__xludf.DUMMYFUNCTION("IFERROR(FILTER('Tag Library'!$Q$14:$Q$736, LEFT('Tag Library'!$P$14:$P$736, LEN(B$2))=B$2, RIGHT('Tag Library'!$P$14:$P$736, LEN($A115))=$A115), """")"),"")</f>
        <v/>
      </c>
      <c r="C115" s="1" t="str">
        <f ca="1">IFERROR(__xludf.DUMMYFUNCTION("IFERROR(FILTER('Tag Library'!$Q$14:$Q$736, LEFT('Tag Library'!$P$14:$P$736, LEN(C$2))=C$2, RIGHT('Tag Library'!$P$14:$P$736, LEN($A115))=$A115), """")"),"")</f>
        <v/>
      </c>
      <c r="D115" s="1" t="str">
        <f ca="1">IFERROR(__xludf.DUMMYFUNCTION("IFERROR(FILTER('Tag Library'!$Q$14:$Q$736, LEFT('Tag Library'!$P$14:$P$736, LEN(D$2))=D$2, RIGHT('Tag Library'!$P$14:$P$736, LEN($A115))=$A115), """")"),"")</f>
        <v/>
      </c>
      <c r="E115" s="1" t="str">
        <f ca="1">IFERROR(__xludf.DUMMYFUNCTION("IFERROR(FILTER('Tag Library'!$Q$14:$Q$736, LEFT('Tag Library'!$P$14:$P$736, LEN(E$2))=E$2, RIGHT('Tag Library'!$P$14:$P$736, LEN($A115))=$A115), """")"),"")</f>
        <v/>
      </c>
      <c r="F115" s="1" t="str">
        <f ca="1">IFERROR(__xludf.DUMMYFUNCTION("IFERROR(FILTER('Tag Library'!$Q$14:$Q$736, LEFT('Tag Library'!$P$14:$P$736, LEN(F$2))=F$2, RIGHT('Tag Library'!$P$14:$P$736, LEN($A115))=$A115), """")"),"")</f>
        <v/>
      </c>
      <c r="G115" s="1" t="str">
        <f ca="1">IFERROR(__xludf.DUMMYFUNCTION("IFERROR(FILTER('Tag Library'!$Q$14:$Q$736, LEFT('Tag Library'!$P$14:$P$736, LEN(G$2))=G$2, RIGHT('Tag Library'!$P$14:$P$736, LEN($A115))=$A115), """")"),"")</f>
        <v/>
      </c>
      <c r="H115" s="1" t="str">
        <f ca="1">IFERROR(__xludf.DUMMYFUNCTION("IFERROR(FILTER('Tag Library'!$Q$14:$Q$736, LEFT('Tag Library'!$P$14:$P$736, LEN(H$2))=H$2, RIGHT('Tag Library'!$P$14:$P$736, LEN($A115))=$A115), """")"),"")</f>
        <v/>
      </c>
      <c r="I115" s="1" t="str">
        <f ca="1">IFERROR(__xludf.DUMMYFUNCTION("IFERROR(FILTER('Tag Library'!$Q$14:$Q$736, LEFT('Tag Library'!$P$14:$P$736, LEN(I$2))=I$2, RIGHT('Tag Library'!$P$14:$P$736, LEN($A115))=$A115), """")"),"")</f>
        <v/>
      </c>
      <c r="J115" s="1" t="str">
        <f ca="1">IFERROR(__xludf.DUMMYFUNCTION("IFERROR(FILTER('Tag Library'!$Q$14:$Q$736, LEFT('Tag Library'!$P$14:$P$736, LEN(J$2))=J$2, RIGHT('Tag Library'!$P$14:$P$736, LEN($A115))=$A115), """")"),"")</f>
        <v/>
      </c>
      <c r="K115" s="1" t="str">
        <f ca="1">IFERROR(__xludf.DUMMYFUNCTION("IFERROR(FILTER('Tag Library'!$Q$14:$Q$736, LEFT('Tag Library'!$P$14:$P$736, LEN(K$2))=K$2, RIGHT('Tag Library'!$P$14:$P$736, LEN($A115))=$A115), """")"),"")</f>
        <v/>
      </c>
      <c r="L115" s="1" t="str">
        <f ca="1">IFERROR(__xludf.DUMMYFUNCTION("IFERROR(FILTER('Tag Library'!$Q$14:$Q$736, LEFT('Tag Library'!$P$14:$P$736, LEN(L$2))=L$2, RIGHT('Tag Library'!$P$14:$P$736, LEN($A115))=$A115), """")"),"")</f>
        <v/>
      </c>
      <c r="M115" s="1" t="str">
        <f ca="1">IFERROR(__xludf.DUMMYFUNCTION("IFERROR(FILTER('Tag Library'!$Q$14:$Q$736, LEFT('Tag Library'!$P$14:$P$736, LEN(M$2))=M$2, RIGHT('Tag Library'!$P$14:$P$736, LEN($A115))=$A115), """")"),"")</f>
        <v/>
      </c>
      <c r="N115" s="1" t="str">
        <f ca="1">IFERROR(__xludf.DUMMYFUNCTION("IFERROR(FILTER('Tag Library'!$Q$14:$Q$736, LEFT('Tag Library'!$P$14:$P$736, LEN(N$2))=N$2, RIGHT('Tag Library'!$P$14:$P$736, LEN($A115))=$A115), """")"),"")</f>
        <v/>
      </c>
      <c r="O115" s="1" t="str">
        <f ca="1">IFERROR(__xludf.DUMMYFUNCTION("IFERROR(FILTER('Tag Library'!$Q$14:$Q$736, LEFT('Tag Library'!$P$14:$P$736, LEN(O$2))=O$2, RIGHT('Tag Library'!$P$14:$P$736, LEN($A115))=$A115), """")"),"")</f>
        <v/>
      </c>
      <c r="P115" s="1" t="str">
        <f ca="1">IFERROR(__xludf.DUMMYFUNCTION("IFERROR(FILTER('Tag Library'!$Q$14:$Q$736, LEFT('Tag Library'!$P$14:$P$736, LEN(P$2))=P$2, RIGHT('Tag Library'!$P$14:$P$736, LEN($A115))=$A115), """")"),"")</f>
        <v/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IFERROR(__xludf.DUMMYFUNCTION("IFERROR(FILTER('Tag Library'!$Q$14:$Q$736, LEFT('Tag Library'!$P$14:$P$736, LEN(B$2))=B$2, RIGHT('Tag Library'!$P$14:$P$736, LEN($A116))=$A116), """")"),"")</f>
        <v/>
      </c>
      <c r="C116" s="1" t="str">
        <f ca="1">IFERROR(__xludf.DUMMYFUNCTION("IFERROR(FILTER('Tag Library'!$Q$14:$Q$736, LEFT('Tag Library'!$P$14:$P$736, LEN(C$2))=C$2, RIGHT('Tag Library'!$P$14:$P$736, LEN($A116))=$A116), """")"),"")</f>
        <v/>
      </c>
      <c r="D116" s="1" t="str">
        <f ca="1">IFERROR(__xludf.DUMMYFUNCTION("IFERROR(FILTER('Tag Library'!$Q$14:$Q$736, LEFT('Tag Library'!$P$14:$P$736, LEN(D$2))=D$2, RIGHT('Tag Library'!$P$14:$P$736, LEN($A116))=$A116), """")"),"")</f>
        <v/>
      </c>
      <c r="E116" s="1" t="str">
        <f ca="1">IFERROR(__xludf.DUMMYFUNCTION("IFERROR(FILTER('Tag Library'!$Q$14:$Q$736, LEFT('Tag Library'!$P$14:$P$736, LEN(E$2))=E$2, RIGHT('Tag Library'!$P$14:$P$736, LEN($A116))=$A116), """")"),"")</f>
        <v/>
      </c>
      <c r="F116" s="1" t="str">
        <f ca="1">IFERROR(__xludf.DUMMYFUNCTION("IFERROR(FILTER('Tag Library'!$Q$14:$Q$736, LEFT('Tag Library'!$P$14:$P$736, LEN(F$2))=F$2, RIGHT('Tag Library'!$P$14:$P$736, LEN($A116))=$A116), """")"),"")</f>
        <v/>
      </c>
      <c r="G116" s="1" t="str">
        <f ca="1">IFERROR(__xludf.DUMMYFUNCTION("IFERROR(FILTER('Tag Library'!$Q$14:$Q$736, LEFT('Tag Library'!$P$14:$P$736, LEN(G$2))=G$2, RIGHT('Tag Library'!$P$14:$P$736, LEN($A116))=$A116), """")"),"")</f>
        <v/>
      </c>
      <c r="H116" s="1" t="str">
        <f ca="1">IFERROR(__xludf.DUMMYFUNCTION("IFERROR(FILTER('Tag Library'!$Q$14:$Q$736, LEFT('Tag Library'!$P$14:$P$736, LEN(H$2))=H$2, RIGHT('Tag Library'!$P$14:$P$736, LEN($A116))=$A116), """")"),"")</f>
        <v/>
      </c>
      <c r="I116" s="1" t="str">
        <f ca="1">IFERROR(__xludf.DUMMYFUNCTION("IFERROR(FILTER('Tag Library'!$Q$14:$Q$736, LEFT('Tag Library'!$P$14:$P$736, LEN(I$2))=I$2, RIGHT('Tag Library'!$P$14:$P$736, LEN($A116))=$A116), """")"),"")</f>
        <v/>
      </c>
      <c r="J116" s="1" t="str">
        <f ca="1">IFERROR(__xludf.DUMMYFUNCTION("IFERROR(FILTER('Tag Library'!$Q$14:$Q$736, LEFT('Tag Library'!$P$14:$P$736, LEN(J$2))=J$2, RIGHT('Tag Library'!$P$14:$P$736, LEN($A116))=$A116), """")"),"")</f>
        <v/>
      </c>
      <c r="K116" s="1" t="str">
        <f ca="1">IFERROR(__xludf.DUMMYFUNCTION("IFERROR(FILTER('Tag Library'!$Q$14:$Q$736, LEFT('Tag Library'!$P$14:$P$736, LEN(K$2))=K$2, RIGHT('Tag Library'!$P$14:$P$736, LEN($A116))=$A116), """")"),"")</f>
        <v/>
      </c>
      <c r="L116" s="1" t="str">
        <f ca="1">IFERROR(__xludf.DUMMYFUNCTION("IFERROR(FILTER('Tag Library'!$Q$14:$Q$736, LEFT('Tag Library'!$P$14:$P$736, LEN(L$2))=L$2, RIGHT('Tag Library'!$P$14:$P$736, LEN($A116))=$A116), """")"),"")</f>
        <v/>
      </c>
      <c r="M116" s="1" t="str">
        <f ca="1">IFERROR(__xludf.DUMMYFUNCTION("IFERROR(FILTER('Tag Library'!$Q$14:$Q$736, LEFT('Tag Library'!$P$14:$P$736, LEN(M$2))=M$2, RIGHT('Tag Library'!$P$14:$P$736, LEN($A116))=$A116), """")"),"")</f>
        <v/>
      </c>
      <c r="N116" s="1" t="str">
        <f ca="1">IFERROR(__xludf.DUMMYFUNCTION("IFERROR(FILTER('Tag Library'!$Q$14:$Q$736, LEFT('Tag Library'!$P$14:$P$736, LEN(N$2))=N$2, RIGHT('Tag Library'!$P$14:$P$736, LEN($A116))=$A116), """")"),"")</f>
        <v/>
      </c>
      <c r="O116" s="1" t="str">
        <f ca="1">IFERROR(__xludf.DUMMYFUNCTION("IFERROR(FILTER('Tag Library'!$Q$14:$Q$736, LEFT('Tag Library'!$P$14:$P$736, LEN(O$2))=O$2, RIGHT('Tag Library'!$P$14:$P$736, LEN($A116))=$A116), """")"),"")</f>
        <v/>
      </c>
      <c r="P116" s="1" t="str">
        <f ca="1">IFERROR(__xludf.DUMMYFUNCTION("IFERROR(FILTER('Tag Library'!$Q$14:$Q$736, LEFT('Tag Library'!$P$14:$P$736, LEN(P$2))=P$2, RIGHT('Tag Library'!$P$14:$P$736, LEN($A116))=$A116), """")"),"")</f>
        <v/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IFERROR(__xludf.DUMMYFUNCTION("IFERROR(FILTER('Tag Library'!$Q$14:$Q$736, LEFT('Tag Library'!$P$14:$P$736, LEN(B$2))=B$2, RIGHT('Tag Library'!$P$14:$P$736, LEN($A117))=$A117), """")"),"")</f>
        <v/>
      </c>
      <c r="C117" s="1" t="str">
        <f ca="1">IFERROR(__xludf.DUMMYFUNCTION("IFERROR(FILTER('Tag Library'!$Q$14:$Q$736, LEFT('Tag Library'!$P$14:$P$736, LEN(C$2))=C$2, RIGHT('Tag Library'!$P$14:$P$736, LEN($A117))=$A117), """")"),"")</f>
        <v/>
      </c>
      <c r="D117" s="1" t="str">
        <f ca="1">IFERROR(__xludf.DUMMYFUNCTION("IFERROR(FILTER('Tag Library'!$Q$14:$Q$736, LEFT('Tag Library'!$P$14:$P$736, LEN(D$2))=D$2, RIGHT('Tag Library'!$P$14:$P$736, LEN($A117))=$A117), """")"),"")</f>
        <v/>
      </c>
      <c r="E117" s="1" t="str">
        <f ca="1">IFERROR(__xludf.DUMMYFUNCTION("IFERROR(FILTER('Tag Library'!$Q$14:$Q$736, LEFT('Tag Library'!$P$14:$P$736, LEN(E$2))=E$2, RIGHT('Tag Library'!$P$14:$P$736, LEN($A117))=$A117), """")"),"")</f>
        <v/>
      </c>
      <c r="F117" s="1" t="str">
        <f ca="1">IFERROR(__xludf.DUMMYFUNCTION("IFERROR(FILTER('Tag Library'!$Q$14:$Q$736, LEFT('Tag Library'!$P$14:$P$736, LEN(F$2))=F$2, RIGHT('Tag Library'!$P$14:$P$736, LEN($A117))=$A117), """")"),"")</f>
        <v/>
      </c>
      <c r="G117" s="1" t="str">
        <f ca="1">IFERROR(__xludf.DUMMYFUNCTION("IFERROR(FILTER('Tag Library'!$Q$14:$Q$736, LEFT('Tag Library'!$P$14:$P$736, LEN(G$2))=G$2, RIGHT('Tag Library'!$P$14:$P$736, LEN($A117))=$A117), """")"),"")</f>
        <v/>
      </c>
      <c r="H117" s="1" t="str">
        <f ca="1">IFERROR(__xludf.DUMMYFUNCTION("IFERROR(FILTER('Tag Library'!$Q$14:$Q$736, LEFT('Tag Library'!$P$14:$P$736, LEN(H$2))=H$2, RIGHT('Tag Library'!$P$14:$P$736, LEN($A117))=$A117), """")"),"")</f>
        <v/>
      </c>
      <c r="I117" s="1" t="str">
        <f ca="1">IFERROR(__xludf.DUMMYFUNCTION("IFERROR(FILTER('Tag Library'!$Q$14:$Q$736, LEFT('Tag Library'!$P$14:$P$736, LEN(I$2))=I$2, RIGHT('Tag Library'!$P$14:$P$736, LEN($A117))=$A117), """")"),"")</f>
        <v/>
      </c>
      <c r="J117" s="1" t="str">
        <f ca="1">IFERROR(__xludf.DUMMYFUNCTION("IFERROR(FILTER('Tag Library'!$Q$14:$Q$736, LEFT('Tag Library'!$P$14:$P$736, LEN(J$2))=J$2, RIGHT('Tag Library'!$P$14:$P$736, LEN($A117))=$A117), """")"),"")</f>
        <v/>
      </c>
      <c r="K117" s="1" t="str">
        <f ca="1">IFERROR(__xludf.DUMMYFUNCTION("IFERROR(FILTER('Tag Library'!$Q$14:$Q$736, LEFT('Tag Library'!$P$14:$P$736, LEN(K$2))=K$2, RIGHT('Tag Library'!$P$14:$P$736, LEN($A117))=$A117), """")"),"")</f>
        <v/>
      </c>
      <c r="L117" s="1" t="str">
        <f ca="1">IFERROR(__xludf.DUMMYFUNCTION("IFERROR(FILTER('Tag Library'!$Q$14:$Q$736, LEFT('Tag Library'!$P$14:$P$736, LEN(L$2))=L$2, RIGHT('Tag Library'!$P$14:$P$736, LEN($A117))=$A117), """")"),"")</f>
        <v/>
      </c>
      <c r="M117" s="1" t="str">
        <f ca="1">IFERROR(__xludf.DUMMYFUNCTION("IFERROR(FILTER('Tag Library'!$Q$14:$Q$736, LEFT('Tag Library'!$P$14:$P$736, LEN(M$2))=M$2, RIGHT('Tag Library'!$P$14:$P$736, LEN($A117))=$A117), """")"),"")</f>
        <v/>
      </c>
      <c r="N117" s="1" t="str">
        <f ca="1">IFERROR(__xludf.DUMMYFUNCTION("IFERROR(FILTER('Tag Library'!$Q$14:$Q$736, LEFT('Tag Library'!$P$14:$P$736, LEN(N$2))=N$2, RIGHT('Tag Library'!$P$14:$P$736, LEN($A117))=$A117), """")"),"")</f>
        <v/>
      </c>
      <c r="O117" s="1" t="str">
        <f ca="1">IFERROR(__xludf.DUMMYFUNCTION("IFERROR(FILTER('Tag Library'!$Q$14:$Q$736, LEFT('Tag Library'!$P$14:$P$736, LEN(O$2))=O$2, RIGHT('Tag Library'!$P$14:$P$736, LEN($A117))=$A117), """")"),"")</f>
        <v/>
      </c>
      <c r="P117" s="1" t="str">
        <f ca="1">IFERROR(__xludf.DUMMYFUNCTION("IFERROR(FILTER('Tag Library'!$Q$14:$Q$736, LEFT('Tag Library'!$P$14:$P$736, LEN(P$2))=P$2, RIGHT('Tag Library'!$P$14:$P$736, LEN($A117))=$A117), """")"),"")</f>
        <v/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IFERROR(__xludf.DUMMYFUNCTION("IFERROR(FILTER('Tag Library'!$Q$14:$Q$736, LEFT('Tag Library'!$P$14:$P$736, LEN(B$2))=B$2, RIGHT('Tag Library'!$P$14:$P$736, LEN($A118))=$A118), """")"),"")</f>
        <v/>
      </c>
      <c r="C118" s="1" t="str">
        <f ca="1">IFERROR(__xludf.DUMMYFUNCTION("IFERROR(FILTER('Tag Library'!$Q$14:$Q$736, LEFT('Tag Library'!$P$14:$P$736, LEN(C$2))=C$2, RIGHT('Tag Library'!$P$14:$P$736, LEN($A118))=$A118), """")"),"")</f>
        <v/>
      </c>
      <c r="D118" s="1" t="str">
        <f ca="1">IFERROR(__xludf.DUMMYFUNCTION("IFERROR(FILTER('Tag Library'!$Q$14:$Q$736, LEFT('Tag Library'!$P$14:$P$736, LEN(D$2))=D$2, RIGHT('Tag Library'!$P$14:$P$736, LEN($A118))=$A118), """")"),"")</f>
        <v/>
      </c>
      <c r="E118" s="1" t="str">
        <f ca="1">IFERROR(__xludf.DUMMYFUNCTION("IFERROR(FILTER('Tag Library'!$Q$14:$Q$736, LEFT('Tag Library'!$P$14:$P$736, LEN(E$2))=E$2, RIGHT('Tag Library'!$P$14:$P$736, LEN($A118))=$A118), """")"),"")</f>
        <v/>
      </c>
      <c r="F118" s="1" t="str">
        <f ca="1">IFERROR(__xludf.DUMMYFUNCTION("IFERROR(FILTER('Tag Library'!$Q$14:$Q$736, LEFT('Tag Library'!$P$14:$P$736, LEN(F$2))=F$2, RIGHT('Tag Library'!$P$14:$P$736, LEN($A118))=$A118), """")"),"")</f>
        <v/>
      </c>
      <c r="G118" s="1" t="str">
        <f ca="1">IFERROR(__xludf.DUMMYFUNCTION("IFERROR(FILTER('Tag Library'!$Q$14:$Q$736, LEFT('Tag Library'!$P$14:$P$736, LEN(G$2))=G$2, RIGHT('Tag Library'!$P$14:$P$736, LEN($A118))=$A118), """")"),"")</f>
        <v/>
      </c>
      <c r="H118" s="1" t="str">
        <f ca="1">IFERROR(__xludf.DUMMYFUNCTION("IFERROR(FILTER('Tag Library'!$Q$14:$Q$736, LEFT('Tag Library'!$P$14:$P$736, LEN(H$2))=H$2, RIGHT('Tag Library'!$P$14:$P$736, LEN($A118))=$A118), """")"),"")</f>
        <v/>
      </c>
      <c r="I118" s="1" t="str">
        <f ca="1">IFERROR(__xludf.DUMMYFUNCTION("IFERROR(FILTER('Tag Library'!$Q$14:$Q$736, LEFT('Tag Library'!$P$14:$P$736, LEN(I$2))=I$2, RIGHT('Tag Library'!$P$14:$P$736, LEN($A118))=$A118), """")"),"")</f>
        <v/>
      </c>
      <c r="J118" s="1" t="str">
        <f ca="1">IFERROR(__xludf.DUMMYFUNCTION("IFERROR(FILTER('Tag Library'!$Q$14:$Q$736, LEFT('Tag Library'!$P$14:$P$736, LEN(J$2))=J$2, RIGHT('Tag Library'!$P$14:$P$736, LEN($A118))=$A118), """")"),"")</f>
        <v/>
      </c>
      <c r="K118" s="1" t="str">
        <f ca="1">IFERROR(__xludf.DUMMYFUNCTION("IFERROR(FILTER('Tag Library'!$Q$14:$Q$736, LEFT('Tag Library'!$P$14:$P$736, LEN(K$2))=K$2, RIGHT('Tag Library'!$P$14:$P$736, LEN($A118))=$A118), """")"),"")</f>
        <v/>
      </c>
      <c r="L118" s="1" t="str">
        <f ca="1">IFERROR(__xludf.DUMMYFUNCTION("IFERROR(FILTER('Tag Library'!$Q$14:$Q$736, LEFT('Tag Library'!$P$14:$P$736, LEN(L$2))=L$2, RIGHT('Tag Library'!$P$14:$P$736, LEN($A118))=$A118), """")"),"")</f>
        <v/>
      </c>
      <c r="M118" s="1" t="str">
        <f ca="1">IFERROR(__xludf.DUMMYFUNCTION("IFERROR(FILTER('Tag Library'!$Q$14:$Q$736, LEFT('Tag Library'!$P$14:$P$736, LEN(M$2))=M$2, RIGHT('Tag Library'!$P$14:$P$736, LEN($A118))=$A118), """")"),"")</f>
        <v/>
      </c>
      <c r="N118" s="1" t="str">
        <f ca="1">IFERROR(__xludf.DUMMYFUNCTION("IFERROR(FILTER('Tag Library'!$Q$14:$Q$736, LEFT('Tag Library'!$P$14:$P$736, LEN(N$2))=N$2, RIGHT('Tag Library'!$P$14:$P$736, LEN($A118))=$A118), """")"),"")</f>
        <v/>
      </c>
      <c r="O118" s="1" t="str">
        <f ca="1">IFERROR(__xludf.DUMMYFUNCTION("IFERROR(FILTER('Tag Library'!$Q$14:$Q$736, LEFT('Tag Library'!$P$14:$P$736, LEN(O$2))=O$2, RIGHT('Tag Library'!$P$14:$P$736, LEN($A118))=$A118), """")"),"")</f>
        <v/>
      </c>
      <c r="P118" s="1" t="str">
        <f ca="1">IFERROR(__xludf.DUMMYFUNCTION("IFERROR(FILTER('Tag Library'!$Q$14:$Q$736, LEFT('Tag Library'!$P$14:$P$736, LEN(P$2))=P$2, RIGHT('Tag Library'!$P$14:$P$736, LEN($A118))=$A118), """")"),"")</f>
        <v/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IFERROR(__xludf.DUMMYFUNCTION("IFERROR(FILTER('Tag Library'!$Q$14:$Q$736, LEFT('Tag Library'!$P$14:$P$736, LEN(B$2))=B$2, RIGHT('Tag Library'!$P$14:$P$736, LEN($A119))=$A119), """")"),"")</f>
        <v/>
      </c>
      <c r="C119" s="1" t="str">
        <f ca="1">IFERROR(__xludf.DUMMYFUNCTION("IFERROR(FILTER('Tag Library'!$Q$14:$Q$736, LEFT('Tag Library'!$P$14:$P$736, LEN(C$2))=C$2, RIGHT('Tag Library'!$P$14:$P$736, LEN($A119))=$A119), """")"),"")</f>
        <v/>
      </c>
      <c r="D119" s="1" t="str">
        <f ca="1">IFERROR(__xludf.DUMMYFUNCTION("IFERROR(FILTER('Tag Library'!$Q$14:$Q$736, LEFT('Tag Library'!$P$14:$P$736, LEN(D$2))=D$2, RIGHT('Tag Library'!$P$14:$P$736, LEN($A119))=$A119), """")"),"")</f>
        <v/>
      </c>
      <c r="E119" s="1" t="str">
        <f ca="1">IFERROR(__xludf.DUMMYFUNCTION("IFERROR(FILTER('Tag Library'!$Q$14:$Q$736, LEFT('Tag Library'!$P$14:$P$736, LEN(E$2))=E$2, RIGHT('Tag Library'!$P$14:$P$736, LEN($A119))=$A119), """")"),"")</f>
        <v/>
      </c>
      <c r="F119" s="1" t="str">
        <f ca="1">IFERROR(__xludf.DUMMYFUNCTION("IFERROR(FILTER('Tag Library'!$Q$14:$Q$736, LEFT('Tag Library'!$P$14:$P$736, LEN(F$2))=F$2, RIGHT('Tag Library'!$P$14:$P$736, LEN($A119))=$A119), """")"),"")</f>
        <v/>
      </c>
      <c r="G119" s="1" t="str">
        <f ca="1">IFERROR(__xludf.DUMMYFUNCTION("IFERROR(FILTER('Tag Library'!$Q$14:$Q$736, LEFT('Tag Library'!$P$14:$P$736, LEN(G$2))=G$2, RIGHT('Tag Library'!$P$14:$P$736, LEN($A119))=$A119), """")"),"")</f>
        <v/>
      </c>
      <c r="H119" s="1" t="str">
        <f ca="1">IFERROR(__xludf.DUMMYFUNCTION("IFERROR(FILTER('Tag Library'!$Q$14:$Q$736, LEFT('Tag Library'!$P$14:$P$736, LEN(H$2))=H$2, RIGHT('Tag Library'!$P$14:$P$736, LEN($A119))=$A119), """")"),"")</f>
        <v/>
      </c>
      <c r="I119" s="1" t="str">
        <f ca="1">IFERROR(__xludf.DUMMYFUNCTION("IFERROR(FILTER('Tag Library'!$Q$14:$Q$736, LEFT('Tag Library'!$P$14:$P$736, LEN(I$2))=I$2, RIGHT('Tag Library'!$P$14:$P$736, LEN($A119))=$A119), """")"),"")</f>
        <v/>
      </c>
      <c r="J119" s="1" t="str">
        <f ca="1">IFERROR(__xludf.DUMMYFUNCTION("IFERROR(FILTER('Tag Library'!$Q$14:$Q$736, LEFT('Tag Library'!$P$14:$P$736, LEN(J$2))=J$2, RIGHT('Tag Library'!$P$14:$P$736, LEN($A119))=$A119), """")"),"")</f>
        <v/>
      </c>
      <c r="K119" s="1" t="str">
        <f ca="1">IFERROR(__xludf.DUMMYFUNCTION("IFERROR(FILTER('Tag Library'!$Q$14:$Q$736, LEFT('Tag Library'!$P$14:$P$736, LEN(K$2))=K$2, RIGHT('Tag Library'!$P$14:$P$736, LEN($A119))=$A119), """")"),"")</f>
        <v/>
      </c>
      <c r="L119" s="1" t="str">
        <f ca="1">IFERROR(__xludf.DUMMYFUNCTION("IFERROR(FILTER('Tag Library'!$Q$14:$Q$736, LEFT('Tag Library'!$P$14:$P$736, LEN(L$2))=L$2, RIGHT('Tag Library'!$P$14:$P$736, LEN($A119))=$A119), """")"),"")</f>
        <v/>
      </c>
      <c r="M119" s="1" t="str">
        <f ca="1">IFERROR(__xludf.DUMMYFUNCTION("IFERROR(FILTER('Tag Library'!$Q$14:$Q$736, LEFT('Tag Library'!$P$14:$P$736, LEN(M$2))=M$2, RIGHT('Tag Library'!$P$14:$P$736, LEN($A119))=$A119), """")"),"")</f>
        <v/>
      </c>
      <c r="N119" s="1" t="str">
        <f ca="1">IFERROR(__xludf.DUMMYFUNCTION("IFERROR(FILTER('Tag Library'!$Q$14:$Q$736, LEFT('Tag Library'!$P$14:$P$736, LEN(N$2))=N$2, RIGHT('Tag Library'!$P$14:$P$736, LEN($A119))=$A119), """")"),"")</f>
        <v/>
      </c>
      <c r="O119" s="1" t="str">
        <f ca="1">IFERROR(__xludf.DUMMYFUNCTION("IFERROR(FILTER('Tag Library'!$Q$14:$Q$736, LEFT('Tag Library'!$P$14:$P$736, LEN(O$2))=O$2, RIGHT('Tag Library'!$P$14:$P$736, LEN($A119))=$A119), """")"),"")</f>
        <v/>
      </c>
      <c r="P119" s="1" t="str">
        <f ca="1">IFERROR(__xludf.DUMMYFUNCTION("IFERROR(FILTER('Tag Library'!$Q$14:$Q$736, LEFT('Tag Library'!$P$14:$P$736, LEN(P$2))=P$2, RIGHT('Tag Library'!$P$14:$P$736, LEN($A119))=$A119), """")"),"")</f>
        <v/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IFERROR(__xludf.DUMMYFUNCTION("IFERROR(FILTER('Tag Library'!$Q$14:$Q$736, LEFT('Tag Library'!$P$14:$P$736, LEN(B$2))=B$2, RIGHT('Tag Library'!$P$14:$P$736, LEN($A120))=$A120), """")"),"")</f>
        <v/>
      </c>
      <c r="C120" s="1" t="str">
        <f ca="1">IFERROR(__xludf.DUMMYFUNCTION("IFERROR(FILTER('Tag Library'!$Q$14:$Q$736, LEFT('Tag Library'!$P$14:$P$736, LEN(C$2))=C$2, RIGHT('Tag Library'!$P$14:$P$736, LEN($A120))=$A120), """")"),"")</f>
        <v/>
      </c>
      <c r="D120" s="1" t="str">
        <f ca="1">IFERROR(__xludf.DUMMYFUNCTION("IFERROR(FILTER('Tag Library'!$Q$14:$Q$736, LEFT('Tag Library'!$P$14:$P$736, LEN(D$2))=D$2, RIGHT('Tag Library'!$P$14:$P$736, LEN($A120))=$A120), """")"),"")</f>
        <v/>
      </c>
      <c r="E120" s="1" t="str">
        <f ca="1">IFERROR(__xludf.DUMMYFUNCTION("IFERROR(FILTER('Tag Library'!$Q$14:$Q$736, LEFT('Tag Library'!$P$14:$P$736, LEN(E$2))=E$2, RIGHT('Tag Library'!$P$14:$P$736, LEN($A120))=$A120), """")"),"")</f>
        <v/>
      </c>
      <c r="F120" s="1" t="str">
        <f ca="1">IFERROR(__xludf.DUMMYFUNCTION("IFERROR(FILTER('Tag Library'!$Q$14:$Q$736, LEFT('Tag Library'!$P$14:$P$736, LEN(F$2))=F$2, RIGHT('Tag Library'!$P$14:$P$736, LEN($A120))=$A120), """")"),"")</f>
        <v/>
      </c>
      <c r="G120" s="1" t="str">
        <f ca="1">IFERROR(__xludf.DUMMYFUNCTION("IFERROR(FILTER('Tag Library'!$Q$14:$Q$736, LEFT('Tag Library'!$P$14:$P$736, LEN(G$2))=G$2, RIGHT('Tag Library'!$P$14:$P$736, LEN($A120))=$A120), """")"),"")</f>
        <v/>
      </c>
      <c r="H120" s="1" t="str">
        <f ca="1">IFERROR(__xludf.DUMMYFUNCTION("IFERROR(FILTER('Tag Library'!$Q$14:$Q$736, LEFT('Tag Library'!$P$14:$P$736, LEN(H$2))=H$2, RIGHT('Tag Library'!$P$14:$P$736, LEN($A120))=$A120), """")"),"")</f>
        <v/>
      </c>
      <c r="I120" s="1" t="str">
        <f ca="1">IFERROR(__xludf.DUMMYFUNCTION("IFERROR(FILTER('Tag Library'!$Q$14:$Q$736, LEFT('Tag Library'!$P$14:$P$736, LEN(I$2))=I$2, RIGHT('Tag Library'!$P$14:$P$736, LEN($A120))=$A120), """")"),"")</f>
        <v/>
      </c>
      <c r="J120" s="1" t="str">
        <f ca="1">IFERROR(__xludf.DUMMYFUNCTION("IFERROR(FILTER('Tag Library'!$Q$14:$Q$736, LEFT('Tag Library'!$P$14:$P$736, LEN(J$2))=J$2, RIGHT('Tag Library'!$P$14:$P$736, LEN($A120))=$A120), """")"),"")</f>
        <v/>
      </c>
      <c r="K120" s="1" t="str">
        <f ca="1">IFERROR(__xludf.DUMMYFUNCTION("IFERROR(FILTER('Tag Library'!$Q$14:$Q$736, LEFT('Tag Library'!$P$14:$P$736, LEN(K$2))=K$2, RIGHT('Tag Library'!$P$14:$P$736, LEN($A120))=$A120), """")"),"")</f>
        <v/>
      </c>
      <c r="L120" s="1" t="str">
        <f ca="1">IFERROR(__xludf.DUMMYFUNCTION("IFERROR(FILTER('Tag Library'!$Q$14:$Q$736, LEFT('Tag Library'!$P$14:$P$736, LEN(L$2))=L$2, RIGHT('Tag Library'!$P$14:$P$736, LEN($A120))=$A120), """")"),"")</f>
        <v/>
      </c>
      <c r="M120" s="1" t="str">
        <f ca="1">IFERROR(__xludf.DUMMYFUNCTION("IFERROR(FILTER('Tag Library'!$Q$14:$Q$736, LEFT('Tag Library'!$P$14:$P$736, LEN(M$2))=M$2, RIGHT('Tag Library'!$P$14:$P$736, LEN($A120))=$A120), """")"),"")</f>
        <v/>
      </c>
      <c r="N120" s="1" t="str">
        <f ca="1">IFERROR(__xludf.DUMMYFUNCTION("IFERROR(FILTER('Tag Library'!$Q$14:$Q$736, LEFT('Tag Library'!$P$14:$P$736, LEN(N$2))=N$2, RIGHT('Tag Library'!$P$14:$P$736, LEN($A120))=$A120), """")"),"")</f>
        <v/>
      </c>
      <c r="O120" s="1" t="str">
        <f ca="1">IFERROR(__xludf.DUMMYFUNCTION("IFERROR(FILTER('Tag Library'!$Q$14:$Q$736, LEFT('Tag Library'!$P$14:$P$736, LEN(O$2))=O$2, RIGHT('Tag Library'!$P$14:$P$736, LEN($A120))=$A120), """")"),"")</f>
        <v/>
      </c>
      <c r="P120" s="1" t="str">
        <f ca="1">IFERROR(__xludf.DUMMYFUNCTION("IFERROR(FILTER('Tag Library'!$Q$14:$Q$736, LEFT('Tag Library'!$P$14:$P$736, LEN(P$2))=P$2, RIGHT('Tag Library'!$P$14:$P$736, LEN($A120))=$A120), """")"),"")</f>
        <v/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IFERROR(__xludf.DUMMYFUNCTION("IFERROR(FILTER('Tag Library'!$Q$14:$Q$736, LEFT('Tag Library'!$P$14:$P$736, LEN(B$2))=B$2, RIGHT('Tag Library'!$P$14:$P$736, LEN($A121))=$A121), """")"),"")</f>
        <v/>
      </c>
      <c r="C121" s="1" t="str">
        <f ca="1">IFERROR(__xludf.DUMMYFUNCTION("IFERROR(FILTER('Tag Library'!$Q$14:$Q$736, LEFT('Tag Library'!$P$14:$P$736, LEN(C$2))=C$2, RIGHT('Tag Library'!$P$14:$P$736, LEN($A121))=$A121), """")"),"")</f>
        <v/>
      </c>
      <c r="D121" s="1" t="str">
        <f ca="1">IFERROR(__xludf.DUMMYFUNCTION("IFERROR(FILTER('Tag Library'!$Q$14:$Q$736, LEFT('Tag Library'!$P$14:$P$736, LEN(D$2))=D$2, RIGHT('Tag Library'!$P$14:$P$736, LEN($A121))=$A121), """")"),"")</f>
        <v/>
      </c>
      <c r="E121" s="1" t="str">
        <f ca="1">IFERROR(__xludf.DUMMYFUNCTION("IFERROR(FILTER('Tag Library'!$Q$14:$Q$736, LEFT('Tag Library'!$P$14:$P$736, LEN(E$2))=E$2, RIGHT('Tag Library'!$P$14:$P$736, LEN($A121))=$A121), """")"),"")</f>
        <v/>
      </c>
      <c r="F121" s="1" t="str">
        <f ca="1">IFERROR(__xludf.DUMMYFUNCTION("IFERROR(FILTER('Tag Library'!$Q$14:$Q$736, LEFT('Tag Library'!$P$14:$P$736, LEN(F$2))=F$2, RIGHT('Tag Library'!$P$14:$P$736, LEN($A121))=$A121), """")"),"")</f>
        <v/>
      </c>
      <c r="G121" s="1" t="str">
        <f ca="1">IFERROR(__xludf.DUMMYFUNCTION("IFERROR(FILTER('Tag Library'!$Q$14:$Q$736, LEFT('Tag Library'!$P$14:$P$736, LEN(G$2))=G$2, RIGHT('Tag Library'!$P$14:$P$736, LEN($A121))=$A121), """")"),"")</f>
        <v/>
      </c>
      <c r="H121" s="1" t="str">
        <f ca="1">IFERROR(__xludf.DUMMYFUNCTION("IFERROR(FILTER('Tag Library'!$Q$14:$Q$736, LEFT('Tag Library'!$P$14:$P$736, LEN(H$2))=H$2, RIGHT('Tag Library'!$P$14:$P$736, LEN($A121))=$A121), """")"),"")</f>
        <v/>
      </c>
      <c r="I121" s="1" t="str">
        <f ca="1">IFERROR(__xludf.DUMMYFUNCTION("IFERROR(FILTER('Tag Library'!$Q$14:$Q$736, LEFT('Tag Library'!$P$14:$P$736, LEN(I$2))=I$2, RIGHT('Tag Library'!$P$14:$P$736, LEN($A121))=$A121), """")"),"")</f>
        <v/>
      </c>
      <c r="J121" s="1" t="str">
        <f ca="1">IFERROR(__xludf.DUMMYFUNCTION("IFERROR(FILTER('Tag Library'!$Q$14:$Q$736, LEFT('Tag Library'!$P$14:$P$736, LEN(J$2))=J$2, RIGHT('Tag Library'!$P$14:$P$736, LEN($A121))=$A121), """")"),"")</f>
        <v/>
      </c>
      <c r="K121" s="1" t="str">
        <f ca="1">IFERROR(__xludf.DUMMYFUNCTION("IFERROR(FILTER('Tag Library'!$Q$14:$Q$736, LEFT('Tag Library'!$P$14:$P$736, LEN(K$2))=K$2, RIGHT('Tag Library'!$P$14:$P$736, LEN($A121))=$A121), """")"),"")</f>
        <v/>
      </c>
      <c r="L121" s="1" t="str">
        <f ca="1">IFERROR(__xludf.DUMMYFUNCTION("IFERROR(FILTER('Tag Library'!$Q$14:$Q$736, LEFT('Tag Library'!$P$14:$P$736, LEN(L$2))=L$2, RIGHT('Tag Library'!$P$14:$P$736, LEN($A121))=$A121), """")"),"")</f>
        <v/>
      </c>
      <c r="M121" s="1" t="str">
        <f ca="1">IFERROR(__xludf.DUMMYFUNCTION("IFERROR(FILTER('Tag Library'!$Q$14:$Q$736, LEFT('Tag Library'!$P$14:$P$736, LEN(M$2))=M$2, RIGHT('Tag Library'!$P$14:$P$736, LEN($A121))=$A121), """")"),"")</f>
        <v/>
      </c>
      <c r="N121" s="1" t="str">
        <f ca="1">IFERROR(__xludf.DUMMYFUNCTION("IFERROR(FILTER('Tag Library'!$Q$14:$Q$736, LEFT('Tag Library'!$P$14:$P$736, LEN(N$2))=N$2, RIGHT('Tag Library'!$P$14:$P$736, LEN($A121))=$A121), """")"),"")</f>
        <v/>
      </c>
      <c r="O121" s="1" t="str">
        <f ca="1">IFERROR(__xludf.DUMMYFUNCTION("IFERROR(FILTER('Tag Library'!$Q$14:$Q$736, LEFT('Tag Library'!$P$14:$P$736, LEN(O$2))=O$2, RIGHT('Tag Library'!$P$14:$P$736, LEN($A121))=$A121), """")"),"")</f>
        <v/>
      </c>
      <c r="P121" s="1" t="str">
        <f ca="1">IFERROR(__xludf.DUMMYFUNCTION("IFERROR(FILTER('Tag Library'!$Q$14:$Q$736, LEFT('Tag Library'!$P$14:$P$736, LEN(P$2))=P$2, RIGHT('Tag Library'!$P$14:$P$736, LEN($A121))=$A121), """")"),"")</f>
        <v/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IFERROR(__xludf.DUMMYFUNCTION("IFERROR(FILTER('Tag Library'!$Q$14:$Q$736, LEFT('Tag Library'!$P$14:$P$736, LEN(B$2))=B$2, RIGHT('Tag Library'!$P$14:$P$736, LEN($A122))=$A122), """")"),"")</f>
        <v/>
      </c>
      <c r="C122" s="1" t="str">
        <f ca="1">IFERROR(__xludf.DUMMYFUNCTION("IFERROR(FILTER('Tag Library'!$Q$14:$Q$736, LEFT('Tag Library'!$P$14:$P$736, LEN(C$2))=C$2, RIGHT('Tag Library'!$P$14:$P$736, LEN($A122))=$A122), """")"),"")</f>
        <v/>
      </c>
      <c r="D122" s="1" t="str">
        <f ca="1">IFERROR(__xludf.DUMMYFUNCTION("IFERROR(FILTER('Tag Library'!$Q$14:$Q$736, LEFT('Tag Library'!$P$14:$P$736, LEN(D$2))=D$2, RIGHT('Tag Library'!$P$14:$P$736, LEN($A122))=$A122), """")"),"")</f>
        <v/>
      </c>
      <c r="E122" s="1" t="str">
        <f ca="1">IFERROR(__xludf.DUMMYFUNCTION("IFERROR(FILTER('Tag Library'!$Q$14:$Q$736, LEFT('Tag Library'!$P$14:$P$736, LEN(E$2))=E$2, RIGHT('Tag Library'!$P$14:$P$736, LEN($A122))=$A122), """")"),"")</f>
        <v/>
      </c>
      <c r="F122" s="1" t="str">
        <f ca="1">IFERROR(__xludf.DUMMYFUNCTION("IFERROR(FILTER('Tag Library'!$Q$14:$Q$736, LEFT('Tag Library'!$P$14:$P$736, LEN(F$2))=F$2, RIGHT('Tag Library'!$P$14:$P$736, LEN($A122))=$A122), """")"),"")</f>
        <v/>
      </c>
      <c r="G122" s="1" t="str">
        <f ca="1">IFERROR(__xludf.DUMMYFUNCTION("IFERROR(FILTER('Tag Library'!$Q$14:$Q$736, LEFT('Tag Library'!$P$14:$P$736, LEN(G$2))=G$2, RIGHT('Tag Library'!$P$14:$P$736, LEN($A122))=$A122), """")"),"")</f>
        <v/>
      </c>
      <c r="H122" s="1" t="str">
        <f ca="1">IFERROR(__xludf.DUMMYFUNCTION("IFERROR(FILTER('Tag Library'!$Q$14:$Q$736, LEFT('Tag Library'!$P$14:$P$736, LEN(H$2))=H$2, RIGHT('Tag Library'!$P$14:$P$736, LEN($A122))=$A122), """")"),"")</f>
        <v/>
      </c>
      <c r="I122" s="1" t="str">
        <f ca="1">IFERROR(__xludf.DUMMYFUNCTION("IFERROR(FILTER('Tag Library'!$Q$14:$Q$736, LEFT('Tag Library'!$P$14:$P$736, LEN(I$2))=I$2, RIGHT('Tag Library'!$P$14:$P$736, LEN($A122))=$A122), """")"),"")</f>
        <v/>
      </c>
      <c r="J122" s="1" t="str">
        <f ca="1">IFERROR(__xludf.DUMMYFUNCTION("IFERROR(FILTER('Tag Library'!$Q$14:$Q$736, LEFT('Tag Library'!$P$14:$P$736, LEN(J$2))=J$2, RIGHT('Tag Library'!$P$14:$P$736, LEN($A122))=$A122), """")"),"")</f>
        <v/>
      </c>
      <c r="K122" s="1" t="str">
        <f ca="1">IFERROR(__xludf.DUMMYFUNCTION("IFERROR(FILTER('Tag Library'!$Q$14:$Q$736, LEFT('Tag Library'!$P$14:$P$736, LEN(K$2))=K$2, RIGHT('Tag Library'!$P$14:$P$736, LEN($A122))=$A122), """")"),"")</f>
        <v/>
      </c>
      <c r="L122" s="1" t="str">
        <f ca="1">IFERROR(__xludf.DUMMYFUNCTION("IFERROR(FILTER('Tag Library'!$Q$14:$Q$736, LEFT('Tag Library'!$P$14:$P$736, LEN(L$2))=L$2, RIGHT('Tag Library'!$P$14:$P$736, LEN($A122))=$A122), """")"),"")</f>
        <v/>
      </c>
      <c r="M122" s="1" t="str">
        <f ca="1">IFERROR(__xludf.DUMMYFUNCTION("IFERROR(FILTER('Tag Library'!$Q$14:$Q$736, LEFT('Tag Library'!$P$14:$P$736, LEN(M$2))=M$2, RIGHT('Tag Library'!$P$14:$P$736, LEN($A122))=$A122), """")"),"")</f>
        <v/>
      </c>
      <c r="N122" s="1" t="str">
        <f ca="1">IFERROR(__xludf.DUMMYFUNCTION("IFERROR(FILTER('Tag Library'!$Q$14:$Q$736, LEFT('Tag Library'!$P$14:$P$736, LEN(N$2))=N$2, RIGHT('Tag Library'!$P$14:$P$736, LEN($A122))=$A122), """")"),"")</f>
        <v/>
      </c>
      <c r="O122" s="1" t="str">
        <f ca="1">IFERROR(__xludf.DUMMYFUNCTION("IFERROR(FILTER('Tag Library'!$Q$14:$Q$736, LEFT('Tag Library'!$P$14:$P$736, LEN(O$2))=O$2, RIGHT('Tag Library'!$P$14:$P$736, LEN($A122))=$A122), """")"),"")</f>
        <v/>
      </c>
      <c r="P122" s="1" t="str">
        <f ca="1">IFERROR(__xludf.DUMMYFUNCTION("IFERROR(FILTER('Tag Library'!$Q$14:$Q$736, LEFT('Tag Library'!$P$14:$P$736, LEN(P$2))=P$2, RIGHT('Tag Library'!$P$14:$P$736, LEN($A122))=$A122), """")"),"")</f>
        <v/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IFERROR(__xludf.DUMMYFUNCTION("IFERROR(FILTER('Tag Library'!$Q$14:$Q$736, LEFT('Tag Library'!$P$14:$P$736, LEN(B$2))=B$2, RIGHT('Tag Library'!$P$14:$P$736, LEN($A123))=$A123), """")"),"")</f>
        <v/>
      </c>
      <c r="C123" s="1" t="str">
        <f ca="1">IFERROR(__xludf.DUMMYFUNCTION("IFERROR(FILTER('Tag Library'!$Q$14:$Q$736, LEFT('Tag Library'!$P$14:$P$736, LEN(C$2))=C$2, RIGHT('Tag Library'!$P$14:$P$736, LEN($A123))=$A123), """")"),"")</f>
        <v/>
      </c>
      <c r="D123" s="1" t="str">
        <f ca="1">IFERROR(__xludf.DUMMYFUNCTION("IFERROR(FILTER('Tag Library'!$Q$14:$Q$736, LEFT('Tag Library'!$P$14:$P$736, LEN(D$2))=D$2, RIGHT('Tag Library'!$P$14:$P$736, LEN($A123))=$A123), """")"),"")</f>
        <v/>
      </c>
      <c r="E123" s="1" t="str">
        <f ca="1">IFERROR(__xludf.DUMMYFUNCTION("IFERROR(FILTER('Tag Library'!$Q$14:$Q$736, LEFT('Tag Library'!$P$14:$P$736, LEN(E$2))=E$2, RIGHT('Tag Library'!$P$14:$P$736, LEN($A123))=$A123), """")"),"")</f>
        <v/>
      </c>
      <c r="F123" s="1" t="str">
        <f ca="1">IFERROR(__xludf.DUMMYFUNCTION("IFERROR(FILTER('Tag Library'!$Q$14:$Q$736, LEFT('Tag Library'!$P$14:$P$736, LEN(F$2))=F$2, RIGHT('Tag Library'!$P$14:$P$736, LEN($A123))=$A123), """")"),"")</f>
        <v/>
      </c>
      <c r="G123" s="1" t="str">
        <f ca="1">IFERROR(__xludf.DUMMYFUNCTION("IFERROR(FILTER('Tag Library'!$Q$14:$Q$736, LEFT('Tag Library'!$P$14:$P$736, LEN(G$2))=G$2, RIGHT('Tag Library'!$P$14:$P$736, LEN($A123))=$A123), """")"),"")</f>
        <v/>
      </c>
      <c r="H123" s="1" t="str">
        <f ca="1">IFERROR(__xludf.DUMMYFUNCTION("IFERROR(FILTER('Tag Library'!$Q$14:$Q$736, LEFT('Tag Library'!$P$14:$P$736, LEN(H$2))=H$2, RIGHT('Tag Library'!$P$14:$P$736, LEN($A123))=$A123), """")"),"")</f>
        <v/>
      </c>
      <c r="I123" s="1" t="str">
        <f ca="1">IFERROR(__xludf.DUMMYFUNCTION("IFERROR(FILTER('Tag Library'!$Q$14:$Q$736, LEFT('Tag Library'!$P$14:$P$736, LEN(I$2))=I$2, RIGHT('Tag Library'!$P$14:$P$736, LEN($A123))=$A123), """")"),"")</f>
        <v/>
      </c>
      <c r="J123" s="1" t="str">
        <f ca="1">IFERROR(__xludf.DUMMYFUNCTION("IFERROR(FILTER('Tag Library'!$Q$14:$Q$736, LEFT('Tag Library'!$P$14:$P$736, LEN(J$2))=J$2, RIGHT('Tag Library'!$P$14:$P$736, LEN($A123))=$A123), """")"),"")</f>
        <v/>
      </c>
      <c r="K123" s="1" t="str">
        <f ca="1">IFERROR(__xludf.DUMMYFUNCTION("IFERROR(FILTER('Tag Library'!$Q$14:$Q$736, LEFT('Tag Library'!$P$14:$P$736, LEN(K$2))=K$2, RIGHT('Tag Library'!$P$14:$P$736, LEN($A123))=$A123), """")"),"")</f>
        <v/>
      </c>
      <c r="L123" s="1" t="str">
        <f ca="1">IFERROR(__xludf.DUMMYFUNCTION("IFERROR(FILTER('Tag Library'!$Q$14:$Q$736, LEFT('Tag Library'!$P$14:$P$736, LEN(L$2))=L$2, RIGHT('Tag Library'!$P$14:$P$736, LEN($A123))=$A123), """")"),"")</f>
        <v/>
      </c>
      <c r="M123" s="1" t="str">
        <f ca="1">IFERROR(__xludf.DUMMYFUNCTION("IFERROR(FILTER('Tag Library'!$Q$14:$Q$736, LEFT('Tag Library'!$P$14:$P$736, LEN(M$2))=M$2, RIGHT('Tag Library'!$P$14:$P$736, LEN($A123))=$A123), """")"),"")</f>
        <v/>
      </c>
      <c r="N123" s="1" t="str">
        <f ca="1">IFERROR(__xludf.DUMMYFUNCTION("IFERROR(FILTER('Tag Library'!$Q$14:$Q$736, LEFT('Tag Library'!$P$14:$P$736, LEN(N$2))=N$2, RIGHT('Tag Library'!$P$14:$P$736, LEN($A123))=$A123), """")"),"")</f>
        <v/>
      </c>
      <c r="O123" s="1" t="str">
        <f ca="1">IFERROR(__xludf.DUMMYFUNCTION("IFERROR(FILTER('Tag Library'!$Q$14:$Q$736, LEFT('Tag Library'!$P$14:$P$736, LEN(O$2))=O$2, RIGHT('Tag Library'!$P$14:$P$736, LEN($A123))=$A123), """")"),"")</f>
        <v/>
      </c>
      <c r="P123" s="1" t="str">
        <f ca="1">IFERROR(__xludf.DUMMYFUNCTION("IFERROR(FILTER('Tag Library'!$Q$14:$Q$736, LEFT('Tag Library'!$P$14:$P$736, LEN(P$2))=P$2, RIGHT('Tag Library'!$P$14:$P$736, LEN($A123))=$A123), """")"),"")</f>
        <v/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IFERROR(__xludf.DUMMYFUNCTION("IFERROR(FILTER('Tag Library'!$Q$14:$Q$736, LEFT('Tag Library'!$P$14:$P$736, LEN(B$2))=B$2, RIGHT('Tag Library'!$P$14:$P$736, LEN($A124))=$A124), """")"),"")</f>
        <v/>
      </c>
      <c r="C124" s="1" t="str">
        <f ca="1">IFERROR(__xludf.DUMMYFUNCTION("IFERROR(FILTER('Tag Library'!$Q$14:$Q$736, LEFT('Tag Library'!$P$14:$P$736, LEN(C$2))=C$2, RIGHT('Tag Library'!$P$14:$P$736, LEN($A124))=$A124), """")"),"")</f>
        <v/>
      </c>
      <c r="D124" s="1" t="str">
        <f ca="1">IFERROR(__xludf.DUMMYFUNCTION("IFERROR(FILTER('Tag Library'!$Q$14:$Q$736, LEFT('Tag Library'!$P$14:$P$736, LEN(D$2))=D$2, RIGHT('Tag Library'!$P$14:$P$736, LEN($A124))=$A124), """")"),"white")</f>
        <v>white</v>
      </c>
      <c r="E124" s="1" t="str">
        <f ca="1">IFERROR(__xludf.DUMMYFUNCTION("IFERROR(FILTER('Tag Library'!$Q$14:$Q$736, LEFT('Tag Library'!$P$14:$P$736, LEN(E$2))=E$2, RIGHT('Tag Library'!$P$14:$P$736, LEN($A124))=$A124), """")"),"white")</f>
        <v>white</v>
      </c>
      <c r="F124" s="1" t="str">
        <f ca="1">IFERROR(__xludf.DUMMYFUNCTION("IFERROR(FILTER('Tag Library'!$Q$14:$Q$736, LEFT('Tag Library'!$P$14:$P$736, LEN(F$2))=F$2, RIGHT('Tag Library'!$P$14:$P$736, LEN($A124))=$A124), """")"),"white")</f>
        <v>white</v>
      </c>
      <c r="G124" s="1" t="str">
        <f ca="1">IFERROR(__xludf.DUMMYFUNCTION("IFERROR(FILTER('Tag Library'!$Q$14:$Q$736, LEFT('Tag Library'!$P$14:$P$736, LEN(G$2))=G$2, RIGHT('Tag Library'!$P$14:$P$736, LEN($A124))=$A124), """")"),"white")</f>
        <v>white</v>
      </c>
      <c r="H124" s="1" t="str">
        <f ca="1">IFERROR(__xludf.DUMMYFUNCTION("IFERROR(FILTER('Tag Library'!$Q$14:$Q$736, LEFT('Tag Library'!$P$14:$P$736, LEN(H$2))=H$2, RIGHT('Tag Library'!$P$14:$P$736, LEN($A124))=$A124), """")"),"white")</f>
        <v>white</v>
      </c>
      <c r="I124" s="1" t="str">
        <f ca="1">IFERROR(__xludf.DUMMYFUNCTION("IFERROR(FILTER('Tag Library'!$Q$14:$Q$736, LEFT('Tag Library'!$P$14:$P$736, LEN(I$2))=I$2, RIGHT('Tag Library'!$P$14:$P$736, LEN($A124))=$A124), """")"),"white")</f>
        <v>white</v>
      </c>
      <c r="J124" s="1" t="str">
        <f ca="1">IFERROR(__xludf.DUMMYFUNCTION("IFERROR(FILTER('Tag Library'!$Q$14:$Q$736, LEFT('Tag Library'!$P$14:$P$736, LEN(J$2))=J$2, RIGHT('Tag Library'!$P$14:$P$736, LEN($A124))=$A124), """")"),"white")</f>
        <v>white</v>
      </c>
      <c r="K124" s="1" t="str">
        <f ca="1">IFERROR(__xludf.DUMMYFUNCTION("IFERROR(FILTER('Tag Library'!$Q$14:$Q$736, LEFT('Tag Library'!$P$14:$P$736, LEN(K$2))=K$2, RIGHT('Tag Library'!$P$14:$P$736, LEN($A124))=$A124), """")"),"white")</f>
        <v>white</v>
      </c>
      <c r="L124" s="1" t="str">
        <f ca="1">IFERROR(__xludf.DUMMYFUNCTION("IFERROR(FILTER('Tag Library'!$Q$14:$Q$736, LEFT('Tag Library'!$P$14:$P$736, LEN(L$2))=L$2, RIGHT('Tag Library'!$P$14:$P$736, LEN($A124))=$A124), """")"),"white")</f>
        <v>white</v>
      </c>
      <c r="M124" s="1" t="str">
        <f ca="1">IFERROR(__xludf.DUMMYFUNCTION("IFERROR(FILTER('Tag Library'!$Q$14:$Q$736, LEFT('Tag Library'!$P$14:$P$736, LEN(M$2))=M$2, RIGHT('Tag Library'!$P$14:$P$736, LEN($A124))=$A124), """")"),"white")</f>
        <v>white</v>
      </c>
      <c r="N124" s="1" t="str">
        <f ca="1">IFERROR(__xludf.DUMMYFUNCTION("IFERROR(FILTER('Tag Library'!$Q$14:$Q$736, LEFT('Tag Library'!$P$14:$P$736, LEN(N$2))=N$2, RIGHT('Tag Library'!$P$14:$P$736, LEN($A124))=$A124), """")"),"white")</f>
        <v>white</v>
      </c>
      <c r="O124" s="1" t="str">
        <f ca="1">IFERROR(__xludf.DUMMYFUNCTION("IFERROR(FILTER('Tag Library'!$Q$14:$Q$736, LEFT('Tag Library'!$P$14:$P$736, LEN(O$2))=O$2, RIGHT('Tag Library'!$P$14:$P$736, LEN($A124))=$A124), """")"),"white")</f>
        <v>white</v>
      </c>
      <c r="P124" s="1" t="str">
        <f ca="1">IFERROR(__xludf.DUMMYFUNCTION("IFERROR(FILTER('Tag Library'!$Q$14:$Q$736, LEFT('Tag Library'!$P$14:$P$736, LEN(P$2))=P$2, RIGHT('Tag Library'!$P$14:$P$736, LEN($A124))=$A124), """")"),"")</f>
        <v/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IFERROR(__xludf.DUMMYFUNCTION("IFERROR(FILTER('Tag Library'!$Q$14:$Q$736, LEFT('Tag Library'!$P$14:$P$736, LEN(B$2))=B$2, RIGHT('Tag Library'!$P$14:$P$736, LEN($A125))=$A125), """")"),"")</f>
        <v/>
      </c>
      <c r="C125" s="1" t="str">
        <f ca="1">IFERROR(__xludf.DUMMYFUNCTION("IFERROR(FILTER('Tag Library'!$Q$14:$Q$736, LEFT('Tag Library'!$P$14:$P$736, LEN(C$2))=C$2, RIGHT('Tag Library'!$P$14:$P$736, LEN($A125))=$A125), """")"),"")</f>
        <v/>
      </c>
      <c r="D125" s="1" t="str">
        <f ca="1">IFERROR(__xludf.DUMMYFUNCTION("IFERROR(FILTER('Tag Library'!$Q$14:$Q$736, LEFT('Tag Library'!$P$14:$P$736, LEN(D$2))=D$2, RIGHT('Tag Library'!$P$14:$P$736, LEN($A125))=$A125), """")"),"")</f>
        <v/>
      </c>
      <c r="E125" s="1" t="str">
        <f ca="1">IFERROR(__xludf.DUMMYFUNCTION("IFERROR(FILTER('Tag Library'!$Q$14:$Q$736, LEFT('Tag Library'!$P$14:$P$736, LEN(E$2))=E$2, RIGHT('Tag Library'!$P$14:$P$736, LEN($A125))=$A125), """")"),"")</f>
        <v/>
      </c>
      <c r="F125" s="1" t="str">
        <f ca="1">IFERROR(__xludf.DUMMYFUNCTION("IFERROR(FILTER('Tag Library'!$Q$14:$Q$736, LEFT('Tag Library'!$P$14:$P$736, LEN(F$2))=F$2, RIGHT('Tag Library'!$P$14:$P$736, LEN($A125))=$A125), """")"),"")</f>
        <v/>
      </c>
      <c r="G125" s="1" t="str">
        <f ca="1">IFERROR(__xludf.DUMMYFUNCTION("IFERROR(FILTER('Tag Library'!$Q$14:$Q$736, LEFT('Tag Library'!$P$14:$P$736, LEN(G$2))=G$2, RIGHT('Tag Library'!$P$14:$P$736, LEN($A125))=$A125), """")"),"")</f>
        <v/>
      </c>
      <c r="H125" s="1" t="str">
        <f ca="1">IFERROR(__xludf.DUMMYFUNCTION("IFERROR(FILTER('Tag Library'!$Q$14:$Q$736, LEFT('Tag Library'!$P$14:$P$736, LEN(H$2))=H$2, RIGHT('Tag Library'!$P$14:$P$736, LEN($A125))=$A125), """")"),"")</f>
        <v/>
      </c>
      <c r="I125" s="1" t="str">
        <f ca="1">IFERROR(__xludf.DUMMYFUNCTION("IFERROR(FILTER('Tag Library'!$Q$14:$Q$736, LEFT('Tag Library'!$P$14:$P$736, LEN(I$2))=I$2, RIGHT('Tag Library'!$P$14:$P$736, LEN($A125))=$A125), """")"),"")</f>
        <v/>
      </c>
      <c r="J125" s="1" t="str">
        <f ca="1">IFERROR(__xludf.DUMMYFUNCTION("IFERROR(FILTER('Tag Library'!$Q$14:$Q$736, LEFT('Tag Library'!$P$14:$P$736, LEN(J$2))=J$2, RIGHT('Tag Library'!$P$14:$P$736, LEN($A125))=$A125), """")"),"")</f>
        <v/>
      </c>
      <c r="K125" s="1" t="str">
        <f ca="1">IFERROR(__xludf.DUMMYFUNCTION("IFERROR(FILTER('Tag Library'!$Q$14:$Q$736, LEFT('Tag Library'!$P$14:$P$736, LEN(K$2))=K$2, RIGHT('Tag Library'!$P$14:$P$736, LEN($A125))=$A125), """")"),"")</f>
        <v/>
      </c>
      <c r="L125" s="1" t="str">
        <f ca="1">IFERROR(__xludf.DUMMYFUNCTION("IFERROR(FILTER('Tag Library'!$Q$14:$Q$736, LEFT('Tag Library'!$P$14:$P$736, LEN(L$2))=L$2, RIGHT('Tag Library'!$P$14:$P$736, LEN($A125))=$A125), """")"),"")</f>
        <v/>
      </c>
      <c r="M125" s="1" t="str">
        <f ca="1">IFERROR(__xludf.DUMMYFUNCTION("IFERROR(FILTER('Tag Library'!$Q$14:$Q$736, LEFT('Tag Library'!$P$14:$P$736, LEN(M$2))=M$2, RIGHT('Tag Library'!$P$14:$P$736, LEN($A125))=$A125), """")"),"")</f>
        <v/>
      </c>
      <c r="N125" s="1" t="str">
        <f ca="1">IFERROR(__xludf.DUMMYFUNCTION("IFERROR(FILTER('Tag Library'!$Q$14:$Q$736, LEFT('Tag Library'!$P$14:$P$736, LEN(N$2))=N$2, RIGHT('Tag Library'!$P$14:$P$736, LEN($A125))=$A125), """")"),"")</f>
        <v/>
      </c>
      <c r="O125" s="1" t="str">
        <f ca="1">IFERROR(__xludf.DUMMYFUNCTION("IFERROR(FILTER('Tag Library'!$Q$14:$Q$736, LEFT('Tag Library'!$P$14:$P$736, LEN(O$2))=O$2, RIGHT('Tag Library'!$P$14:$P$736, LEN($A125))=$A125), """")"),"")</f>
        <v/>
      </c>
      <c r="P125" s="1" t="str">
        <f ca="1">IFERROR(__xludf.DUMMYFUNCTION("IFERROR(FILTER('Tag Library'!$Q$14:$Q$736, LEFT('Tag Library'!$P$14:$P$736, LEN(P$2))=P$2, RIGHT('Tag Library'!$P$14:$P$736, LEN($A125))=$A125), """")"),"")</f>
        <v/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IFERROR(__xludf.DUMMYFUNCTION("IFERROR(FILTER('Tag Library'!$Q$14:$Q$736, LEFT('Tag Library'!$P$14:$P$736, LEN(B$2))=B$2, RIGHT('Tag Library'!$P$14:$P$736, LEN($A126))=$A126), """")"),"")</f>
        <v/>
      </c>
      <c r="C126" s="1" t="str">
        <f ca="1">IFERROR(__xludf.DUMMYFUNCTION("IFERROR(FILTER('Tag Library'!$Q$14:$Q$736, LEFT('Tag Library'!$P$14:$P$736, LEN(C$2))=C$2, RIGHT('Tag Library'!$P$14:$P$736, LEN($A126))=$A126), """")"),"")</f>
        <v/>
      </c>
      <c r="D126" s="1" t="str">
        <f ca="1">IFERROR(__xludf.DUMMYFUNCTION("IFERROR(FILTER('Tag Library'!$Q$14:$Q$736, LEFT('Tag Library'!$P$14:$P$736, LEN(D$2))=D$2, RIGHT('Tag Library'!$P$14:$P$736, LEN($A126))=$A126), """")"),"yellow")</f>
        <v>yellow</v>
      </c>
      <c r="E126" s="1" t="str">
        <f ca="1">IFERROR(__xludf.DUMMYFUNCTION("IFERROR(FILTER('Tag Library'!$Q$14:$Q$736, LEFT('Tag Library'!$P$14:$P$736, LEN(E$2))=E$2, RIGHT('Tag Library'!$P$14:$P$736, LEN($A126))=$A126), """")"),"white")</f>
        <v>white</v>
      </c>
      <c r="F126" s="1" t="str">
        <f ca="1">IFERROR(__xludf.DUMMYFUNCTION("IFERROR(FILTER('Tag Library'!$Q$14:$Q$736, LEFT('Tag Library'!$P$14:$P$736, LEN(F$2))=F$2, RIGHT('Tag Library'!$P$14:$P$736, LEN($A126))=$A126), """")"),"white")</f>
        <v>white</v>
      </c>
      <c r="G126" s="1" t="str">
        <f ca="1">IFERROR(__xludf.DUMMYFUNCTION("IFERROR(FILTER('Tag Library'!$Q$14:$Q$736, LEFT('Tag Library'!$P$14:$P$736, LEN(G$2))=G$2, RIGHT('Tag Library'!$P$14:$P$736, LEN($A126))=$A126), """")"),"white")</f>
        <v>white</v>
      </c>
      <c r="H126" s="1" t="str">
        <f ca="1">IFERROR(__xludf.DUMMYFUNCTION("IFERROR(FILTER('Tag Library'!$Q$14:$Q$736, LEFT('Tag Library'!$P$14:$P$736, LEN(H$2))=H$2, RIGHT('Tag Library'!$P$14:$P$736, LEN($A126))=$A126), """")"),"white")</f>
        <v>white</v>
      </c>
      <c r="I126" s="1" t="str">
        <f ca="1">IFERROR(__xludf.DUMMYFUNCTION("IFERROR(FILTER('Tag Library'!$Q$14:$Q$736, LEFT('Tag Library'!$P$14:$P$736, LEN(I$2))=I$2, RIGHT('Tag Library'!$P$14:$P$736, LEN($A126))=$A126), """")"),"white")</f>
        <v>white</v>
      </c>
      <c r="J126" s="1" t="str">
        <f ca="1">IFERROR(__xludf.DUMMYFUNCTION("IFERROR(FILTER('Tag Library'!$Q$14:$Q$736, LEFT('Tag Library'!$P$14:$P$736, LEN(J$2))=J$2, RIGHT('Tag Library'!$P$14:$P$736, LEN($A126))=$A126), """")"),"white")</f>
        <v>white</v>
      </c>
      <c r="K126" s="1" t="str">
        <f ca="1">IFERROR(__xludf.DUMMYFUNCTION("IFERROR(FILTER('Tag Library'!$Q$14:$Q$736, LEFT('Tag Library'!$P$14:$P$736, LEN(K$2))=K$2, RIGHT('Tag Library'!$P$14:$P$736, LEN($A126))=$A126), """")"),"white")</f>
        <v>white</v>
      </c>
      <c r="L126" s="1" t="str">
        <f ca="1">IFERROR(__xludf.DUMMYFUNCTION("IFERROR(FILTER('Tag Library'!$Q$14:$Q$736, LEFT('Tag Library'!$P$14:$P$736, LEN(L$2))=L$2, RIGHT('Tag Library'!$P$14:$P$736, LEN($A126))=$A126), """")"),"white")</f>
        <v>white</v>
      </c>
      <c r="M126" s="1" t="str">
        <f ca="1">IFERROR(__xludf.DUMMYFUNCTION("IFERROR(FILTER('Tag Library'!$Q$14:$Q$736, LEFT('Tag Library'!$P$14:$P$736, LEN(M$2))=M$2, RIGHT('Tag Library'!$P$14:$P$736, LEN($A126))=$A126), """")"),"white")</f>
        <v>white</v>
      </c>
      <c r="N126" s="1" t="str">
        <f ca="1">IFERROR(__xludf.DUMMYFUNCTION("IFERROR(FILTER('Tag Library'!$Q$14:$Q$736, LEFT('Tag Library'!$P$14:$P$736, LEN(N$2))=N$2, RIGHT('Tag Library'!$P$14:$P$736, LEN($A126))=$A126), """")"),"white")</f>
        <v>white</v>
      </c>
      <c r="O126" s="1" t="str">
        <f ca="1">IFERROR(__xludf.DUMMYFUNCTION("IFERROR(FILTER('Tag Library'!$Q$14:$Q$736, LEFT('Tag Library'!$P$14:$P$736, LEN(O$2))=O$2, RIGHT('Tag Library'!$P$14:$P$736, LEN($A126))=$A126), """")"),"white")</f>
        <v>white</v>
      </c>
      <c r="P126" s="1" t="str">
        <f ca="1">IFERROR(__xludf.DUMMYFUNCTION("IFERROR(FILTER('Tag Library'!$Q$14:$Q$736, LEFT('Tag Library'!$P$14:$P$736, LEN(P$2))=P$2, RIGHT('Tag Library'!$P$14:$P$736, LEN($A126))=$A126), """")"),"")</f>
        <v/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IFERROR(__xludf.DUMMYFUNCTION("IFERROR(FILTER('Tag Library'!$Q$14:$Q$736, LEFT('Tag Library'!$P$14:$P$736, LEN(B$2))=B$2, RIGHT('Tag Library'!$P$14:$P$736, LEN($A127))=$A127), """")"),"")</f>
        <v/>
      </c>
      <c r="C127" s="1" t="str">
        <f ca="1">IFERROR(__xludf.DUMMYFUNCTION("IFERROR(FILTER('Tag Library'!$Q$14:$Q$736, LEFT('Tag Library'!$P$14:$P$736, LEN(C$2))=C$2, RIGHT('Tag Library'!$P$14:$P$736, LEN($A127))=$A127), """")"),"")</f>
        <v/>
      </c>
      <c r="D127" s="1" t="str">
        <f ca="1">IFERROR(__xludf.DUMMYFUNCTION("IFERROR(FILTER('Tag Library'!$Q$14:$Q$736, LEFT('Tag Library'!$P$14:$P$736, LEN(D$2))=D$2, RIGHT('Tag Library'!$P$14:$P$736, LEN($A127))=$A127), """")"),"")</f>
        <v/>
      </c>
      <c r="E127" s="1" t="str">
        <f ca="1">IFERROR(__xludf.DUMMYFUNCTION("IFERROR(FILTER('Tag Library'!$Q$14:$Q$736, LEFT('Tag Library'!$P$14:$P$736, LEN(E$2))=E$2, RIGHT('Tag Library'!$P$14:$P$736, LEN($A127))=$A127), """")"),"")</f>
        <v/>
      </c>
      <c r="F127" s="1" t="str">
        <f ca="1">IFERROR(__xludf.DUMMYFUNCTION("IFERROR(FILTER('Tag Library'!$Q$14:$Q$736, LEFT('Tag Library'!$P$14:$P$736, LEN(F$2))=F$2, RIGHT('Tag Library'!$P$14:$P$736, LEN($A127))=$A127), """")"),"")</f>
        <v/>
      </c>
      <c r="G127" s="1" t="str">
        <f ca="1">IFERROR(__xludf.DUMMYFUNCTION("IFERROR(FILTER('Tag Library'!$Q$14:$Q$736, LEFT('Tag Library'!$P$14:$P$736, LEN(G$2))=G$2, RIGHT('Tag Library'!$P$14:$P$736, LEN($A127))=$A127), """")"),"")</f>
        <v/>
      </c>
      <c r="H127" s="1" t="str">
        <f ca="1">IFERROR(__xludf.DUMMYFUNCTION("IFERROR(FILTER('Tag Library'!$Q$14:$Q$736, LEFT('Tag Library'!$P$14:$P$736, LEN(H$2))=H$2, RIGHT('Tag Library'!$P$14:$P$736, LEN($A127))=$A127), """")"),"")</f>
        <v/>
      </c>
      <c r="I127" s="1" t="str">
        <f ca="1">IFERROR(__xludf.DUMMYFUNCTION("IFERROR(FILTER('Tag Library'!$Q$14:$Q$736, LEFT('Tag Library'!$P$14:$P$736, LEN(I$2))=I$2, RIGHT('Tag Library'!$P$14:$P$736, LEN($A127))=$A127), """")"),"")</f>
        <v/>
      </c>
      <c r="J127" s="1" t="str">
        <f ca="1">IFERROR(__xludf.DUMMYFUNCTION("IFERROR(FILTER('Tag Library'!$Q$14:$Q$736, LEFT('Tag Library'!$P$14:$P$736, LEN(J$2))=J$2, RIGHT('Tag Library'!$P$14:$P$736, LEN($A127))=$A127), """")"),"")</f>
        <v/>
      </c>
      <c r="K127" s="1" t="str">
        <f ca="1">IFERROR(__xludf.DUMMYFUNCTION("IFERROR(FILTER('Tag Library'!$Q$14:$Q$736, LEFT('Tag Library'!$P$14:$P$736, LEN(K$2))=K$2, RIGHT('Tag Library'!$P$14:$P$736, LEN($A127))=$A127), """")"),"")</f>
        <v/>
      </c>
      <c r="L127" s="1" t="str">
        <f ca="1">IFERROR(__xludf.DUMMYFUNCTION("IFERROR(FILTER('Tag Library'!$Q$14:$Q$736, LEFT('Tag Library'!$P$14:$P$736, LEN(L$2))=L$2, RIGHT('Tag Library'!$P$14:$P$736, LEN($A127))=$A127), """")"),"")</f>
        <v/>
      </c>
      <c r="M127" s="1" t="str">
        <f ca="1">IFERROR(__xludf.DUMMYFUNCTION("IFERROR(FILTER('Tag Library'!$Q$14:$Q$736, LEFT('Tag Library'!$P$14:$P$736, LEN(M$2))=M$2, RIGHT('Tag Library'!$P$14:$P$736, LEN($A127))=$A127), """")"),"")</f>
        <v/>
      </c>
      <c r="N127" s="1" t="str">
        <f ca="1">IFERROR(__xludf.DUMMYFUNCTION("IFERROR(FILTER('Tag Library'!$Q$14:$Q$736, LEFT('Tag Library'!$P$14:$P$736, LEN(N$2))=N$2, RIGHT('Tag Library'!$P$14:$P$736, LEN($A127))=$A127), """")"),"")</f>
        <v/>
      </c>
      <c r="O127" s="1" t="str">
        <f ca="1">IFERROR(__xludf.DUMMYFUNCTION("IFERROR(FILTER('Tag Library'!$Q$14:$Q$736, LEFT('Tag Library'!$P$14:$P$736, LEN(O$2))=O$2, RIGHT('Tag Library'!$P$14:$P$736, LEN($A127))=$A127), """")"),"")</f>
        <v/>
      </c>
      <c r="P127" s="1" t="str">
        <f ca="1">IFERROR(__xludf.DUMMYFUNCTION("IFERROR(FILTER('Tag Library'!$Q$14:$Q$736, LEFT('Tag Library'!$P$14:$P$736, LEN(P$2))=P$2, RIGHT('Tag Library'!$P$14:$P$736, LEN($A127))=$A127), """")"),"")</f>
        <v/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IFERROR(__xludf.DUMMYFUNCTION("IFERROR(FILTER('Tag Library'!$Q$14:$Q$736, LEFT('Tag Library'!$P$14:$P$736, LEN(B$2))=B$2, RIGHT('Tag Library'!$P$14:$P$736, LEN($A128))=$A128), """")"),"")</f>
        <v/>
      </c>
      <c r="C128" s="1" t="str">
        <f ca="1">IFERROR(__xludf.DUMMYFUNCTION("IFERROR(FILTER('Tag Library'!$Q$14:$Q$736, LEFT('Tag Library'!$P$14:$P$736, LEN(C$2))=C$2, RIGHT('Tag Library'!$P$14:$P$736, LEN($A128))=$A128), """")"),"")</f>
        <v/>
      </c>
      <c r="D128" s="1" t="str">
        <f ca="1">IFERROR(__xludf.DUMMYFUNCTION("IFERROR(FILTER('Tag Library'!$Q$14:$Q$736, LEFT('Tag Library'!$P$14:$P$736, LEN(D$2))=D$2, RIGHT('Tag Library'!$P$14:$P$736, LEN($A128))=$A128), """")"),"green")</f>
        <v>green</v>
      </c>
      <c r="E128" s="1" t="str">
        <f ca="1">IFERROR(__xludf.DUMMYFUNCTION("IFERROR(FILTER('Tag Library'!$Q$14:$Q$736, LEFT('Tag Library'!$P$14:$P$736, LEN(E$2))=E$2, RIGHT('Tag Library'!$P$14:$P$736, LEN($A128))=$A128), """")"),"white")</f>
        <v>white</v>
      </c>
      <c r="F128" s="1" t="str">
        <f ca="1">IFERROR(__xludf.DUMMYFUNCTION("IFERROR(FILTER('Tag Library'!$Q$14:$Q$736, LEFT('Tag Library'!$P$14:$P$736, LEN(F$2))=F$2, RIGHT('Tag Library'!$P$14:$P$736, LEN($A128))=$A128), """")"),"white")</f>
        <v>white</v>
      </c>
      <c r="G128" s="1" t="str">
        <f ca="1">IFERROR(__xludf.DUMMYFUNCTION("IFERROR(FILTER('Tag Library'!$Q$14:$Q$736, LEFT('Tag Library'!$P$14:$P$736, LEN(G$2))=G$2, RIGHT('Tag Library'!$P$14:$P$736, LEN($A128))=$A128), """")"),"white")</f>
        <v>white</v>
      </c>
      <c r="H128" s="1" t="str">
        <f ca="1">IFERROR(__xludf.DUMMYFUNCTION("IFERROR(FILTER('Tag Library'!$Q$14:$Q$736, LEFT('Tag Library'!$P$14:$P$736, LEN(H$2))=H$2, RIGHT('Tag Library'!$P$14:$P$736, LEN($A128))=$A128), """")"),"white")</f>
        <v>white</v>
      </c>
      <c r="I128" s="1" t="str">
        <f ca="1">IFERROR(__xludf.DUMMYFUNCTION("IFERROR(FILTER('Tag Library'!$Q$14:$Q$736, LEFT('Tag Library'!$P$14:$P$736, LEN(I$2))=I$2, RIGHT('Tag Library'!$P$14:$P$736, LEN($A128))=$A128), """")"),"white")</f>
        <v>white</v>
      </c>
      <c r="J128" s="1" t="str">
        <f ca="1">IFERROR(__xludf.DUMMYFUNCTION("IFERROR(FILTER('Tag Library'!$Q$14:$Q$736, LEFT('Tag Library'!$P$14:$P$736, LEN(J$2))=J$2, RIGHT('Tag Library'!$P$14:$P$736, LEN($A128))=$A128), """")"),"white")</f>
        <v>white</v>
      </c>
      <c r="K128" s="1" t="str">
        <f ca="1">IFERROR(__xludf.DUMMYFUNCTION("IFERROR(FILTER('Tag Library'!$Q$14:$Q$736, LEFT('Tag Library'!$P$14:$P$736, LEN(K$2))=K$2, RIGHT('Tag Library'!$P$14:$P$736, LEN($A128))=$A128), """")"),"white")</f>
        <v>white</v>
      </c>
      <c r="L128" s="1" t="str">
        <f ca="1">IFERROR(__xludf.DUMMYFUNCTION("IFERROR(FILTER('Tag Library'!$Q$14:$Q$736, LEFT('Tag Library'!$P$14:$P$736, LEN(L$2))=L$2, RIGHT('Tag Library'!$P$14:$P$736, LEN($A128))=$A128), """")"),"white")</f>
        <v>white</v>
      </c>
      <c r="M128" s="1" t="str">
        <f ca="1">IFERROR(__xludf.DUMMYFUNCTION("IFERROR(FILTER('Tag Library'!$Q$14:$Q$736, LEFT('Tag Library'!$P$14:$P$736, LEN(M$2))=M$2, RIGHT('Tag Library'!$P$14:$P$736, LEN($A128))=$A128), """")"),"white")</f>
        <v>white</v>
      </c>
      <c r="N128" s="1" t="str">
        <f ca="1">IFERROR(__xludf.DUMMYFUNCTION("IFERROR(FILTER('Tag Library'!$Q$14:$Q$736, LEFT('Tag Library'!$P$14:$P$736, LEN(N$2))=N$2, RIGHT('Tag Library'!$P$14:$P$736, LEN($A128))=$A128), """")"),"white")</f>
        <v>white</v>
      </c>
      <c r="O128" s="1" t="str">
        <f ca="1">IFERROR(__xludf.DUMMYFUNCTION("IFERROR(FILTER('Tag Library'!$Q$14:$Q$736, LEFT('Tag Library'!$P$14:$P$736, LEN(O$2))=O$2, RIGHT('Tag Library'!$P$14:$P$736, LEN($A128))=$A128), """")"),"white")</f>
        <v>white</v>
      </c>
      <c r="P128" s="1" t="str">
        <f ca="1">IFERROR(__xludf.DUMMYFUNCTION("IFERROR(FILTER('Tag Library'!$Q$14:$Q$736, LEFT('Tag Library'!$P$14:$P$736, LEN(P$2))=P$2, RIGHT('Tag Library'!$P$14:$P$736, LEN($A128))=$A128), """")"),"")</f>
        <v/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IFERROR(__xludf.DUMMYFUNCTION("IFERROR(FILTER('Tag Library'!$Q$14:$Q$736, LEFT('Tag Library'!$P$14:$P$736, LEN(B$2))=B$2, RIGHT('Tag Library'!$P$14:$P$736, LEN($A129))=$A129), """")"),"")</f>
        <v/>
      </c>
      <c r="C129" s="1" t="str">
        <f ca="1">IFERROR(__xludf.DUMMYFUNCTION("IFERROR(FILTER('Tag Library'!$Q$14:$Q$736, LEFT('Tag Library'!$P$14:$P$736, LEN(C$2))=C$2, RIGHT('Tag Library'!$P$14:$P$736, LEN($A129))=$A129), """")"),"")</f>
        <v/>
      </c>
      <c r="D129" s="1" t="str">
        <f ca="1">IFERROR(__xludf.DUMMYFUNCTION("IFERROR(FILTER('Tag Library'!$Q$14:$Q$736, LEFT('Tag Library'!$P$14:$P$736, LEN(D$2))=D$2, RIGHT('Tag Library'!$P$14:$P$736, LEN($A129))=$A129), """")"),"yellow")</f>
        <v>yellow</v>
      </c>
      <c r="E129" s="1" t="str">
        <f ca="1">IFERROR(__xludf.DUMMYFUNCTION("IFERROR(FILTER('Tag Library'!$Q$14:$Q$736, LEFT('Tag Library'!$P$14:$P$736, LEN(E$2))=E$2, RIGHT('Tag Library'!$P$14:$P$736, LEN($A129))=$A129), """")"),"white")</f>
        <v>white</v>
      </c>
      <c r="F129" s="1" t="str">
        <f ca="1">IFERROR(__xludf.DUMMYFUNCTION("IFERROR(FILTER('Tag Library'!$Q$14:$Q$736, LEFT('Tag Library'!$P$14:$P$736, LEN(F$2))=F$2, RIGHT('Tag Library'!$P$14:$P$736, LEN($A129))=$A129), """")"),"white")</f>
        <v>white</v>
      </c>
      <c r="G129" s="1" t="str">
        <f ca="1">IFERROR(__xludf.DUMMYFUNCTION("IFERROR(FILTER('Tag Library'!$Q$14:$Q$736, LEFT('Tag Library'!$P$14:$P$736, LEN(G$2))=G$2, RIGHT('Tag Library'!$P$14:$P$736, LEN($A129))=$A129), """")"),"white")</f>
        <v>white</v>
      </c>
      <c r="H129" s="1" t="str">
        <f ca="1">IFERROR(__xludf.DUMMYFUNCTION("IFERROR(FILTER('Tag Library'!$Q$14:$Q$736, LEFT('Tag Library'!$P$14:$P$736, LEN(H$2))=H$2, RIGHT('Tag Library'!$P$14:$P$736, LEN($A129))=$A129), """")"),"white")</f>
        <v>white</v>
      </c>
      <c r="I129" s="1" t="str">
        <f ca="1">IFERROR(__xludf.DUMMYFUNCTION("IFERROR(FILTER('Tag Library'!$Q$14:$Q$736, LEFT('Tag Library'!$P$14:$P$736, LEN(I$2))=I$2, RIGHT('Tag Library'!$P$14:$P$736, LEN($A129))=$A129), """")"),"white")</f>
        <v>white</v>
      </c>
      <c r="J129" s="1" t="str">
        <f ca="1">IFERROR(__xludf.DUMMYFUNCTION("IFERROR(FILTER('Tag Library'!$Q$14:$Q$736, LEFT('Tag Library'!$P$14:$P$736, LEN(J$2))=J$2, RIGHT('Tag Library'!$P$14:$P$736, LEN($A129))=$A129), """")"),"white")</f>
        <v>white</v>
      </c>
      <c r="K129" s="1" t="str">
        <f ca="1">IFERROR(__xludf.DUMMYFUNCTION("IFERROR(FILTER('Tag Library'!$Q$14:$Q$736, LEFT('Tag Library'!$P$14:$P$736, LEN(K$2))=K$2, RIGHT('Tag Library'!$P$14:$P$736, LEN($A129))=$A129), """")"),"white")</f>
        <v>white</v>
      </c>
      <c r="L129" s="1" t="str">
        <f ca="1">IFERROR(__xludf.DUMMYFUNCTION("IFERROR(FILTER('Tag Library'!$Q$14:$Q$736, LEFT('Tag Library'!$P$14:$P$736, LEN(L$2))=L$2, RIGHT('Tag Library'!$P$14:$P$736, LEN($A129))=$A129), """")"),"white")</f>
        <v>white</v>
      </c>
      <c r="M129" s="1" t="str">
        <f ca="1">IFERROR(__xludf.DUMMYFUNCTION("IFERROR(FILTER('Tag Library'!$Q$14:$Q$736, LEFT('Tag Library'!$P$14:$P$736, LEN(M$2))=M$2, RIGHT('Tag Library'!$P$14:$P$736, LEN($A129))=$A129), """")"),"white")</f>
        <v>white</v>
      </c>
      <c r="N129" s="1" t="str">
        <f ca="1">IFERROR(__xludf.DUMMYFUNCTION("IFERROR(FILTER('Tag Library'!$Q$14:$Q$736, LEFT('Tag Library'!$P$14:$P$736, LEN(N$2))=N$2, RIGHT('Tag Library'!$P$14:$P$736, LEN($A129))=$A129), """")"),"white")</f>
        <v>white</v>
      </c>
      <c r="O129" s="1" t="str">
        <f ca="1">IFERROR(__xludf.DUMMYFUNCTION("IFERROR(FILTER('Tag Library'!$Q$14:$Q$736, LEFT('Tag Library'!$P$14:$P$736, LEN(O$2))=O$2, RIGHT('Tag Library'!$P$14:$P$736, LEN($A129))=$A129), """")"),"white")</f>
        <v>white</v>
      </c>
      <c r="P129" s="1" t="str">
        <f ca="1">IFERROR(__xludf.DUMMYFUNCTION("IFERROR(FILTER('Tag Library'!$Q$14:$Q$736, LEFT('Tag Library'!$P$14:$P$736, LEN(P$2))=P$2, RIGHT('Tag Library'!$P$14:$P$736, LEN($A129))=$A129), """")"),"")</f>
        <v/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IFERROR(__xludf.DUMMYFUNCTION("IFERROR(FILTER('Tag Library'!$Q$14:$Q$736, LEFT('Tag Library'!$P$14:$P$736, LEN(B$2))=B$2, RIGHT('Tag Library'!$P$14:$P$736, LEN($A130))=$A130), """")"),"")</f>
        <v/>
      </c>
      <c r="C130" s="1" t="str">
        <f ca="1">IFERROR(__xludf.DUMMYFUNCTION("IFERROR(FILTER('Tag Library'!$Q$14:$Q$736, LEFT('Tag Library'!$P$14:$P$736, LEN(C$2))=C$2, RIGHT('Tag Library'!$P$14:$P$736, LEN($A130))=$A130), """")"),"")</f>
        <v/>
      </c>
      <c r="D130" s="1" t="str">
        <f ca="1">IFERROR(__xludf.DUMMYFUNCTION("IFERROR(FILTER('Tag Library'!$Q$14:$Q$736, LEFT('Tag Library'!$P$14:$P$736, LEN(D$2))=D$2, RIGHT('Tag Library'!$P$14:$P$736, LEN($A130))=$A130), """")"),"")</f>
        <v/>
      </c>
      <c r="E130" s="1" t="str">
        <f ca="1">IFERROR(__xludf.DUMMYFUNCTION("IFERROR(FILTER('Tag Library'!$Q$14:$Q$736, LEFT('Tag Library'!$P$14:$P$736, LEN(E$2))=E$2, RIGHT('Tag Library'!$P$14:$P$736, LEN($A130))=$A130), """")"),"")</f>
        <v/>
      </c>
      <c r="F130" s="1" t="str">
        <f ca="1">IFERROR(__xludf.DUMMYFUNCTION("IFERROR(FILTER('Tag Library'!$Q$14:$Q$736, LEFT('Tag Library'!$P$14:$P$736, LEN(F$2))=F$2, RIGHT('Tag Library'!$P$14:$P$736, LEN($A130))=$A130), """")"),"")</f>
        <v/>
      </c>
      <c r="G130" s="1" t="str">
        <f ca="1">IFERROR(__xludf.DUMMYFUNCTION("IFERROR(FILTER('Tag Library'!$Q$14:$Q$736, LEFT('Tag Library'!$P$14:$P$736, LEN(G$2))=G$2, RIGHT('Tag Library'!$P$14:$P$736, LEN($A130))=$A130), """")"),"")</f>
        <v/>
      </c>
      <c r="H130" s="1" t="str">
        <f ca="1">IFERROR(__xludf.DUMMYFUNCTION("IFERROR(FILTER('Tag Library'!$Q$14:$Q$736, LEFT('Tag Library'!$P$14:$P$736, LEN(H$2))=H$2, RIGHT('Tag Library'!$P$14:$P$736, LEN($A130))=$A130), """")"),"")</f>
        <v/>
      </c>
      <c r="I130" s="1" t="str">
        <f ca="1">IFERROR(__xludf.DUMMYFUNCTION("IFERROR(FILTER('Tag Library'!$Q$14:$Q$736, LEFT('Tag Library'!$P$14:$P$736, LEN(I$2))=I$2, RIGHT('Tag Library'!$P$14:$P$736, LEN($A130))=$A130), """")"),"")</f>
        <v/>
      </c>
      <c r="J130" s="1" t="str">
        <f ca="1">IFERROR(__xludf.DUMMYFUNCTION("IFERROR(FILTER('Tag Library'!$Q$14:$Q$736, LEFT('Tag Library'!$P$14:$P$736, LEN(J$2))=J$2, RIGHT('Tag Library'!$P$14:$P$736, LEN($A130))=$A130), """")"),"")</f>
        <v/>
      </c>
      <c r="K130" s="1" t="str">
        <f ca="1">IFERROR(__xludf.DUMMYFUNCTION("IFERROR(FILTER('Tag Library'!$Q$14:$Q$736, LEFT('Tag Library'!$P$14:$P$736, LEN(K$2))=K$2, RIGHT('Tag Library'!$P$14:$P$736, LEN($A130))=$A130), """")"),"")</f>
        <v/>
      </c>
      <c r="L130" s="1" t="str">
        <f ca="1">IFERROR(__xludf.DUMMYFUNCTION("IFERROR(FILTER('Tag Library'!$Q$14:$Q$736, LEFT('Tag Library'!$P$14:$P$736, LEN(L$2))=L$2, RIGHT('Tag Library'!$P$14:$P$736, LEN($A130))=$A130), """")"),"")</f>
        <v/>
      </c>
      <c r="M130" s="1" t="str">
        <f ca="1">IFERROR(__xludf.DUMMYFUNCTION("IFERROR(FILTER('Tag Library'!$Q$14:$Q$736, LEFT('Tag Library'!$P$14:$P$736, LEN(M$2))=M$2, RIGHT('Tag Library'!$P$14:$P$736, LEN($A130))=$A130), """")"),"")</f>
        <v/>
      </c>
      <c r="N130" s="1" t="str">
        <f ca="1">IFERROR(__xludf.DUMMYFUNCTION("IFERROR(FILTER('Tag Library'!$Q$14:$Q$736, LEFT('Tag Library'!$P$14:$P$736, LEN(N$2))=N$2, RIGHT('Tag Library'!$P$14:$P$736, LEN($A130))=$A130), """")"),"")</f>
        <v/>
      </c>
      <c r="O130" s="1" t="str">
        <f ca="1">IFERROR(__xludf.DUMMYFUNCTION("IFERROR(FILTER('Tag Library'!$Q$14:$Q$736, LEFT('Tag Library'!$P$14:$P$736, LEN(O$2))=O$2, RIGHT('Tag Library'!$P$14:$P$736, LEN($A130))=$A130), """")"),"")</f>
        <v/>
      </c>
      <c r="P130" s="1" t="str">
        <f ca="1">IFERROR(__xludf.DUMMYFUNCTION("IFERROR(FILTER('Tag Library'!$Q$14:$Q$736, LEFT('Tag Library'!$P$14:$P$736, LEN(P$2))=P$2, RIGHT('Tag Library'!$P$14:$P$736, LEN($A130))=$A130), """")"),"")</f>
        <v/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IFERROR(__xludf.DUMMYFUNCTION("IFERROR(FILTER('Tag Library'!$Q$14:$Q$736, LEFT('Tag Library'!$P$14:$P$736, LEN(B$2))=B$2, RIGHT('Tag Library'!$P$14:$P$736, LEN($A131))=$A131), """")"),"")</f>
        <v/>
      </c>
      <c r="C131" s="1" t="str">
        <f ca="1">IFERROR(__xludf.DUMMYFUNCTION("IFERROR(FILTER('Tag Library'!$Q$14:$Q$736, LEFT('Tag Library'!$P$14:$P$736, LEN(C$2))=C$2, RIGHT('Tag Library'!$P$14:$P$736, LEN($A131))=$A131), """")"),"")</f>
        <v/>
      </c>
      <c r="D131" s="1" t="str">
        <f ca="1">IFERROR(__xludf.DUMMYFUNCTION("IFERROR(FILTER('Tag Library'!$Q$14:$Q$736, LEFT('Tag Library'!$P$14:$P$736, LEN(D$2))=D$2, RIGHT('Tag Library'!$P$14:$P$736, LEN($A131))=$A131), """")"),"")</f>
        <v/>
      </c>
      <c r="E131" s="1" t="str">
        <f ca="1">IFERROR(__xludf.DUMMYFUNCTION("IFERROR(FILTER('Tag Library'!$Q$14:$Q$736, LEFT('Tag Library'!$P$14:$P$736, LEN(E$2))=E$2, RIGHT('Tag Library'!$P$14:$P$736, LEN($A131))=$A131), """")"),"")</f>
        <v/>
      </c>
      <c r="F131" s="1" t="str">
        <f ca="1">IFERROR(__xludf.DUMMYFUNCTION("IFERROR(FILTER('Tag Library'!$Q$14:$Q$736, LEFT('Tag Library'!$P$14:$P$736, LEN(F$2))=F$2, RIGHT('Tag Library'!$P$14:$P$736, LEN($A131))=$A131), """")"),"")</f>
        <v/>
      </c>
      <c r="G131" s="1" t="str">
        <f ca="1">IFERROR(__xludf.DUMMYFUNCTION("IFERROR(FILTER('Tag Library'!$Q$14:$Q$736, LEFT('Tag Library'!$P$14:$P$736, LEN(G$2))=G$2, RIGHT('Tag Library'!$P$14:$P$736, LEN($A131))=$A131), """")"),"")</f>
        <v/>
      </c>
      <c r="H131" s="1" t="str">
        <f ca="1">IFERROR(__xludf.DUMMYFUNCTION("IFERROR(FILTER('Tag Library'!$Q$14:$Q$736, LEFT('Tag Library'!$P$14:$P$736, LEN(H$2))=H$2, RIGHT('Tag Library'!$P$14:$P$736, LEN($A131))=$A131), """")"),"")</f>
        <v/>
      </c>
      <c r="I131" s="1" t="str">
        <f ca="1">IFERROR(__xludf.DUMMYFUNCTION("IFERROR(FILTER('Tag Library'!$Q$14:$Q$736, LEFT('Tag Library'!$P$14:$P$736, LEN(I$2))=I$2, RIGHT('Tag Library'!$P$14:$P$736, LEN($A131))=$A131), """")"),"")</f>
        <v/>
      </c>
      <c r="J131" s="1" t="str">
        <f ca="1">IFERROR(__xludf.DUMMYFUNCTION("IFERROR(FILTER('Tag Library'!$Q$14:$Q$736, LEFT('Tag Library'!$P$14:$P$736, LEN(J$2))=J$2, RIGHT('Tag Library'!$P$14:$P$736, LEN($A131))=$A131), """")"),"")</f>
        <v/>
      </c>
      <c r="K131" s="1" t="str">
        <f ca="1">IFERROR(__xludf.DUMMYFUNCTION("IFERROR(FILTER('Tag Library'!$Q$14:$Q$736, LEFT('Tag Library'!$P$14:$P$736, LEN(K$2))=K$2, RIGHT('Tag Library'!$P$14:$P$736, LEN($A131))=$A131), """")"),"")</f>
        <v/>
      </c>
      <c r="L131" s="1" t="str">
        <f ca="1">IFERROR(__xludf.DUMMYFUNCTION("IFERROR(FILTER('Tag Library'!$Q$14:$Q$736, LEFT('Tag Library'!$P$14:$P$736, LEN(L$2))=L$2, RIGHT('Tag Library'!$P$14:$P$736, LEN($A131))=$A131), """")"),"")</f>
        <v/>
      </c>
      <c r="M131" s="1" t="str">
        <f ca="1">IFERROR(__xludf.DUMMYFUNCTION("IFERROR(FILTER('Tag Library'!$Q$14:$Q$736, LEFT('Tag Library'!$P$14:$P$736, LEN(M$2))=M$2, RIGHT('Tag Library'!$P$14:$P$736, LEN($A131))=$A131), """")"),"")</f>
        <v/>
      </c>
      <c r="N131" s="1" t="str">
        <f ca="1">IFERROR(__xludf.DUMMYFUNCTION("IFERROR(FILTER('Tag Library'!$Q$14:$Q$736, LEFT('Tag Library'!$P$14:$P$736, LEN(N$2))=N$2, RIGHT('Tag Library'!$P$14:$P$736, LEN($A131))=$A131), """")"),"")</f>
        <v/>
      </c>
      <c r="O131" s="1" t="str">
        <f ca="1">IFERROR(__xludf.DUMMYFUNCTION("IFERROR(FILTER('Tag Library'!$Q$14:$Q$736, LEFT('Tag Library'!$P$14:$P$736, LEN(O$2))=O$2, RIGHT('Tag Library'!$P$14:$P$736, LEN($A131))=$A131), """")"),"")</f>
        <v/>
      </c>
      <c r="P131" s="1" t="str">
        <f ca="1">IFERROR(__xludf.DUMMYFUNCTION("IFERROR(FILTER('Tag Library'!$Q$14:$Q$736, LEFT('Tag Library'!$P$14:$P$736, LEN(P$2))=P$2, RIGHT('Tag Library'!$P$14:$P$736, LEN($A131))=$A131), """")"),"")</f>
        <v/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IFERROR(__xludf.DUMMYFUNCTION("IFERROR(FILTER('Tag Library'!$Q$14:$Q$736, LEFT('Tag Library'!$P$14:$P$736, LEN(B$2))=B$2, RIGHT('Tag Library'!$P$14:$P$736, LEN($A132))=$A132), """")"),"")</f>
        <v/>
      </c>
      <c r="C132" s="1" t="str">
        <f ca="1">IFERROR(__xludf.DUMMYFUNCTION("IFERROR(FILTER('Tag Library'!$Q$14:$Q$736, LEFT('Tag Library'!$P$14:$P$736, LEN(C$2))=C$2, RIGHT('Tag Library'!$P$14:$P$736, LEN($A132))=$A132), """")"),"")</f>
        <v/>
      </c>
      <c r="D132" s="1" t="str">
        <f ca="1">IFERROR(__xludf.DUMMYFUNCTION("IFERROR(FILTER('Tag Library'!$Q$14:$Q$736, LEFT('Tag Library'!$P$14:$P$736, LEN(D$2))=D$2, RIGHT('Tag Library'!$P$14:$P$736, LEN($A132))=$A132), """")"),"")</f>
        <v/>
      </c>
      <c r="E132" s="1" t="str">
        <f ca="1">IFERROR(__xludf.DUMMYFUNCTION("IFERROR(FILTER('Tag Library'!$Q$14:$Q$736, LEFT('Tag Library'!$P$14:$P$736, LEN(E$2))=E$2, RIGHT('Tag Library'!$P$14:$P$736, LEN($A132))=$A132), """")"),"")</f>
        <v/>
      </c>
      <c r="F132" s="1" t="str">
        <f ca="1">IFERROR(__xludf.DUMMYFUNCTION("IFERROR(FILTER('Tag Library'!$Q$14:$Q$736, LEFT('Tag Library'!$P$14:$P$736, LEN(F$2))=F$2, RIGHT('Tag Library'!$P$14:$P$736, LEN($A132))=$A132), """")"),"")</f>
        <v/>
      </c>
      <c r="G132" s="1" t="str">
        <f ca="1">IFERROR(__xludf.DUMMYFUNCTION("IFERROR(FILTER('Tag Library'!$Q$14:$Q$736, LEFT('Tag Library'!$P$14:$P$736, LEN(G$2))=G$2, RIGHT('Tag Library'!$P$14:$P$736, LEN($A132))=$A132), """")"),"")</f>
        <v/>
      </c>
      <c r="H132" s="1" t="str">
        <f ca="1">IFERROR(__xludf.DUMMYFUNCTION("IFERROR(FILTER('Tag Library'!$Q$14:$Q$736, LEFT('Tag Library'!$P$14:$P$736, LEN(H$2))=H$2, RIGHT('Tag Library'!$P$14:$P$736, LEN($A132))=$A132), """")"),"")</f>
        <v/>
      </c>
      <c r="I132" s="1" t="str">
        <f ca="1">IFERROR(__xludf.DUMMYFUNCTION("IFERROR(FILTER('Tag Library'!$Q$14:$Q$736, LEFT('Tag Library'!$P$14:$P$736, LEN(I$2))=I$2, RIGHT('Tag Library'!$P$14:$P$736, LEN($A132))=$A132), """")"),"")</f>
        <v/>
      </c>
      <c r="J132" s="1" t="str">
        <f ca="1">IFERROR(__xludf.DUMMYFUNCTION("IFERROR(FILTER('Tag Library'!$Q$14:$Q$736, LEFT('Tag Library'!$P$14:$P$736, LEN(J$2))=J$2, RIGHT('Tag Library'!$P$14:$P$736, LEN($A132))=$A132), """")"),"")</f>
        <v/>
      </c>
      <c r="K132" s="1" t="str">
        <f ca="1">IFERROR(__xludf.DUMMYFUNCTION("IFERROR(FILTER('Tag Library'!$Q$14:$Q$736, LEFT('Tag Library'!$P$14:$P$736, LEN(K$2))=K$2, RIGHT('Tag Library'!$P$14:$P$736, LEN($A132))=$A132), """")"),"")</f>
        <v/>
      </c>
      <c r="L132" s="1" t="str">
        <f ca="1">IFERROR(__xludf.DUMMYFUNCTION("IFERROR(FILTER('Tag Library'!$Q$14:$Q$736, LEFT('Tag Library'!$P$14:$P$736, LEN(L$2))=L$2, RIGHT('Tag Library'!$P$14:$P$736, LEN($A132))=$A132), """")"),"")</f>
        <v/>
      </c>
      <c r="M132" s="1" t="str">
        <f ca="1">IFERROR(__xludf.DUMMYFUNCTION("IFERROR(FILTER('Tag Library'!$Q$14:$Q$736, LEFT('Tag Library'!$P$14:$P$736, LEN(M$2))=M$2, RIGHT('Tag Library'!$P$14:$P$736, LEN($A132))=$A132), """")"),"")</f>
        <v/>
      </c>
      <c r="N132" s="1" t="str">
        <f ca="1">IFERROR(__xludf.DUMMYFUNCTION("IFERROR(FILTER('Tag Library'!$Q$14:$Q$736, LEFT('Tag Library'!$P$14:$P$736, LEN(N$2))=N$2, RIGHT('Tag Library'!$P$14:$P$736, LEN($A132))=$A132), """")"),"")</f>
        <v/>
      </c>
      <c r="O132" s="1" t="str">
        <f ca="1">IFERROR(__xludf.DUMMYFUNCTION("IFERROR(FILTER('Tag Library'!$Q$14:$Q$736, LEFT('Tag Library'!$P$14:$P$736, LEN(O$2))=O$2, RIGHT('Tag Library'!$P$14:$P$736, LEN($A132))=$A132), """")"),"")</f>
        <v/>
      </c>
      <c r="P132" s="1" t="str">
        <f ca="1">IFERROR(__xludf.DUMMYFUNCTION("IFERROR(FILTER('Tag Library'!$Q$14:$Q$736, LEFT('Tag Library'!$P$14:$P$736, LEN(P$2))=P$2, RIGHT('Tag Library'!$P$14:$P$736, LEN($A132))=$A132), """")"),"")</f>
        <v/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IFERROR(__xludf.DUMMYFUNCTION("IFERROR(FILTER('Tag Library'!$Q$14:$Q$736, LEFT('Tag Library'!$P$14:$P$736, LEN(B$2))=B$2, RIGHT('Tag Library'!$P$14:$P$736, LEN($A133))=$A133), """")"),"")</f>
        <v/>
      </c>
      <c r="C133" s="1" t="str">
        <f ca="1">IFERROR(__xludf.DUMMYFUNCTION("IFERROR(FILTER('Tag Library'!$Q$14:$Q$736, LEFT('Tag Library'!$P$14:$P$736, LEN(C$2))=C$2, RIGHT('Tag Library'!$P$14:$P$736, LEN($A133))=$A133), """")"),"")</f>
        <v/>
      </c>
      <c r="D133" s="1" t="str">
        <f ca="1">IFERROR(__xludf.DUMMYFUNCTION("IFERROR(FILTER('Tag Library'!$Q$14:$Q$736, LEFT('Tag Library'!$P$14:$P$736, LEN(D$2))=D$2, RIGHT('Tag Library'!$P$14:$P$736, LEN($A133))=$A133), """")"),"")</f>
        <v/>
      </c>
      <c r="E133" s="1" t="str">
        <f ca="1">IFERROR(__xludf.DUMMYFUNCTION("IFERROR(FILTER('Tag Library'!$Q$14:$Q$736, LEFT('Tag Library'!$P$14:$P$736, LEN(E$2))=E$2, RIGHT('Tag Library'!$P$14:$P$736, LEN($A133))=$A133), """")"),"")</f>
        <v/>
      </c>
      <c r="F133" s="1" t="str">
        <f ca="1">IFERROR(__xludf.DUMMYFUNCTION("IFERROR(FILTER('Tag Library'!$Q$14:$Q$736, LEFT('Tag Library'!$P$14:$P$736, LEN(F$2))=F$2, RIGHT('Tag Library'!$P$14:$P$736, LEN($A133))=$A133), """")"),"")</f>
        <v/>
      </c>
      <c r="G133" s="1" t="str">
        <f ca="1">IFERROR(__xludf.DUMMYFUNCTION("IFERROR(FILTER('Tag Library'!$Q$14:$Q$736, LEFT('Tag Library'!$P$14:$P$736, LEN(G$2))=G$2, RIGHT('Tag Library'!$P$14:$P$736, LEN($A133))=$A133), """")"),"")</f>
        <v/>
      </c>
      <c r="H133" s="1" t="str">
        <f ca="1">IFERROR(__xludf.DUMMYFUNCTION("IFERROR(FILTER('Tag Library'!$Q$14:$Q$736, LEFT('Tag Library'!$P$14:$P$736, LEN(H$2))=H$2, RIGHT('Tag Library'!$P$14:$P$736, LEN($A133))=$A133), """")"),"")</f>
        <v/>
      </c>
      <c r="I133" s="1" t="str">
        <f ca="1">IFERROR(__xludf.DUMMYFUNCTION("IFERROR(FILTER('Tag Library'!$Q$14:$Q$736, LEFT('Tag Library'!$P$14:$P$736, LEN(I$2))=I$2, RIGHT('Tag Library'!$P$14:$P$736, LEN($A133))=$A133), """")"),"")</f>
        <v/>
      </c>
      <c r="J133" s="1" t="str">
        <f ca="1">IFERROR(__xludf.DUMMYFUNCTION("IFERROR(FILTER('Tag Library'!$Q$14:$Q$736, LEFT('Tag Library'!$P$14:$P$736, LEN(J$2))=J$2, RIGHT('Tag Library'!$P$14:$P$736, LEN($A133))=$A133), """")"),"")</f>
        <v/>
      </c>
      <c r="K133" s="1" t="str">
        <f ca="1">IFERROR(__xludf.DUMMYFUNCTION("IFERROR(FILTER('Tag Library'!$Q$14:$Q$736, LEFT('Tag Library'!$P$14:$P$736, LEN(K$2))=K$2, RIGHT('Tag Library'!$P$14:$P$736, LEN($A133))=$A133), """")"),"")</f>
        <v/>
      </c>
      <c r="L133" s="1" t="str">
        <f ca="1">IFERROR(__xludf.DUMMYFUNCTION("IFERROR(FILTER('Tag Library'!$Q$14:$Q$736, LEFT('Tag Library'!$P$14:$P$736, LEN(L$2))=L$2, RIGHT('Tag Library'!$P$14:$P$736, LEN($A133))=$A133), """")"),"")</f>
        <v/>
      </c>
      <c r="M133" s="1" t="str">
        <f ca="1">IFERROR(__xludf.DUMMYFUNCTION("IFERROR(FILTER('Tag Library'!$Q$14:$Q$736, LEFT('Tag Library'!$P$14:$P$736, LEN(M$2))=M$2, RIGHT('Tag Library'!$P$14:$P$736, LEN($A133))=$A133), """")"),"")</f>
        <v/>
      </c>
      <c r="N133" s="1" t="str">
        <f ca="1">IFERROR(__xludf.DUMMYFUNCTION("IFERROR(FILTER('Tag Library'!$Q$14:$Q$736, LEFT('Tag Library'!$P$14:$P$736, LEN(N$2))=N$2, RIGHT('Tag Library'!$P$14:$P$736, LEN($A133))=$A133), """")"),"")</f>
        <v/>
      </c>
      <c r="O133" s="1" t="str">
        <f ca="1">IFERROR(__xludf.DUMMYFUNCTION("IFERROR(FILTER('Tag Library'!$Q$14:$Q$736, LEFT('Tag Library'!$P$14:$P$736, LEN(O$2))=O$2, RIGHT('Tag Library'!$P$14:$P$736, LEN($A133))=$A133), """")"),"")</f>
        <v/>
      </c>
      <c r="P133" s="1" t="str">
        <f ca="1">IFERROR(__xludf.DUMMYFUNCTION("IFERROR(FILTER('Tag Library'!$Q$14:$Q$736, LEFT('Tag Library'!$P$14:$P$736, LEN(P$2))=P$2, RIGHT('Tag Library'!$P$14:$P$736, LEN($A133))=$A133), """")"),"")</f>
        <v/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IFERROR(__xludf.DUMMYFUNCTION("IFERROR(FILTER('Tag Library'!$Q$14:$Q$736, LEFT('Tag Library'!$P$14:$P$736, LEN(B$2))=B$2, RIGHT('Tag Library'!$P$14:$P$736, LEN($A134))=$A134), """")"),"")</f>
        <v/>
      </c>
      <c r="C134" s="1" t="str">
        <f ca="1">IFERROR(__xludf.DUMMYFUNCTION("IFERROR(FILTER('Tag Library'!$Q$14:$Q$736, LEFT('Tag Library'!$P$14:$P$736, LEN(C$2))=C$2, RIGHT('Tag Library'!$P$14:$P$736, LEN($A134))=$A134), """")"),"")</f>
        <v/>
      </c>
      <c r="D134" s="1" t="str">
        <f ca="1">IFERROR(__xludf.DUMMYFUNCTION("IFERROR(FILTER('Tag Library'!$Q$14:$Q$736, LEFT('Tag Library'!$P$14:$P$736, LEN(D$2))=D$2, RIGHT('Tag Library'!$P$14:$P$736, LEN($A134))=$A134), """")"),"")</f>
        <v/>
      </c>
      <c r="E134" s="1" t="str">
        <f ca="1">IFERROR(__xludf.DUMMYFUNCTION("IFERROR(FILTER('Tag Library'!$Q$14:$Q$736, LEFT('Tag Library'!$P$14:$P$736, LEN(E$2))=E$2, RIGHT('Tag Library'!$P$14:$P$736, LEN($A134))=$A134), """")"),"")</f>
        <v/>
      </c>
      <c r="F134" s="1" t="str">
        <f ca="1">IFERROR(__xludf.DUMMYFUNCTION("IFERROR(FILTER('Tag Library'!$Q$14:$Q$736, LEFT('Tag Library'!$P$14:$P$736, LEN(F$2))=F$2, RIGHT('Tag Library'!$P$14:$P$736, LEN($A134))=$A134), """")"),"")</f>
        <v/>
      </c>
      <c r="G134" s="1" t="str">
        <f ca="1">IFERROR(__xludf.DUMMYFUNCTION("IFERROR(FILTER('Tag Library'!$Q$14:$Q$736, LEFT('Tag Library'!$P$14:$P$736, LEN(G$2))=G$2, RIGHT('Tag Library'!$P$14:$P$736, LEN($A134))=$A134), """")"),"")</f>
        <v/>
      </c>
      <c r="H134" s="1" t="str">
        <f ca="1">IFERROR(__xludf.DUMMYFUNCTION("IFERROR(FILTER('Tag Library'!$Q$14:$Q$736, LEFT('Tag Library'!$P$14:$P$736, LEN(H$2))=H$2, RIGHT('Tag Library'!$P$14:$P$736, LEN($A134))=$A134), """")"),"")</f>
        <v/>
      </c>
      <c r="I134" s="1" t="str">
        <f ca="1">IFERROR(__xludf.DUMMYFUNCTION("IFERROR(FILTER('Tag Library'!$Q$14:$Q$736, LEFT('Tag Library'!$P$14:$P$736, LEN(I$2))=I$2, RIGHT('Tag Library'!$P$14:$P$736, LEN($A134))=$A134), """")"),"")</f>
        <v/>
      </c>
      <c r="J134" s="1" t="str">
        <f ca="1">IFERROR(__xludf.DUMMYFUNCTION("IFERROR(FILTER('Tag Library'!$Q$14:$Q$736, LEFT('Tag Library'!$P$14:$P$736, LEN(J$2))=J$2, RIGHT('Tag Library'!$P$14:$P$736, LEN($A134))=$A134), """")"),"")</f>
        <v/>
      </c>
      <c r="K134" s="1" t="str">
        <f ca="1">IFERROR(__xludf.DUMMYFUNCTION("IFERROR(FILTER('Tag Library'!$Q$14:$Q$736, LEFT('Tag Library'!$P$14:$P$736, LEN(K$2))=K$2, RIGHT('Tag Library'!$P$14:$P$736, LEN($A134))=$A134), """")"),"")</f>
        <v/>
      </c>
      <c r="L134" s="1" t="str">
        <f ca="1">IFERROR(__xludf.DUMMYFUNCTION("IFERROR(FILTER('Tag Library'!$Q$14:$Q$736, LEFT('Tag Library'!$P$14:$P$736, LEN(L$2))=L$2, RIGHT('Tag Library'!$P$14:$P$736, LEN($A134))=$A134), """")"),"")</f>
        <v/>
      </c>
      <c r="M134" s="1" t="str">
        <f ca="1">IFERROR(__xludf.DUMMYFUNCTION("IFERROR(FILTER('Tag Library'!$Q$14:$Q$736, LEFT('Tag Library'!$P$14:$P$736, LEN(M$2))=M$2, RIGHT('Tag Library'!$P$14:$P$736, LEN($A134))=$A134), """")"),"")</f>
        <v/>
      </c>
      <c r="N134" s="1" t="str">
        <f ca="1">IFERROR(__xludf.DUMMYFUNCTION("IFERROR(FILTER('Tag Library'!$Q$14:$Q$736, LEFT('Tag Library'!$P$14:$P$736, LEN(N$2))=N$2, RIGHT('Tag Library'!$P$14:$P$736, LEN($A134))=$A134), """")"),"")</f>
        <v/>
      </c>
      <c r="O134" s="1" t="str">
        <f ca="1">IFERROR(__xludf.DUMMYFUNCTION("IFERROR(FILTER('Tag Library'!$Q$14:$Q$736, LEFT('Tag Library'!$P$14:$P$736, LEN(O$2))=O$2, RIGHT('Tag Library'!$P$14:$P$736, LEN($A134))=$A134), """")"),"")</f>
        <v/>
      </c>
      <c r="P134" s="1" t="str">
        <f ca="1">IFERROR(__xludf.DUMMYFUNCTION("IFERROR(FILTER('Tag Library'!$Q$14:$Q$736, LEFT('Tag Library'!$P$14:$P$736, LEN(P$2))=P$2, RIGHT('Tag Library'!$P$14:$P$736, LEN($A134))=$A134), """")"),"")</f>
        <v/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IFERROR(__xludf.DUMMYFUNCTION("IFERROR(FILTER('Tag Library'!$Q$14:$Q$736, LEFT('Tag Library'!$P$14:$P$736, LEN(B$2))=B$2, RIGHT('Tag Library'!$P$14:$P$736, LEN($A135))=$A135), """")"),"")</f>
        <v/>
      </c>
      <c r="C135" s="1" t="str">
        <f ca="1">IFERROR(__xludf.DUMMYFUNCTION("IFERROR(FILTER('Tag Library'!$Q$14:$Q$736, LEFT('Tag Library'!$P$14:$P$736, LEN(C$2))=C$2, RIGHT('Tag Library'!$P$14:$P$736, LEN($A135))=$A135), """")"),"")</f>
        <v/>
      </c>
      <c r="D135" s="1" t="str">
        <f ca="1">IFERROR(__xludf.DUMMYFUNCTION("IFERROR(FILTER('Tag Library'!$Q$14:$Q$736, LEFT('Tag Library'!$P$14:$P$736, LEN(D$2))=D$2, RIGHT('Tag Library'!$P$14:$P$736, LEN($A135))=$A135), """")"),"")</f>
        <v/>
      </c>
      <c r="E135" s="1" t="str">
        <f ca="1">IFERROR(__xludf.DUMMYFUNCTION("IFERROR(FILTER('Tag Library'!$Q$14:$Q$736, LEFT('Tag Library'!$P$14:$P$736, LEN(E$2))=E$2, RIGHT('Tag Library'!$P$14:$P$736, LEN($A135))=$A135), """")"),"")</f>
        <v/>
      </c>
      <c r="F135" s="1" t="str">
        <f ca="1">IFERROR(__xludf.DUMMYFUNCTION("IFERROR(FILTER('Tag Library'!$Q$14:$Q$736, LEFT('Tag Library'!$P$14:$P$736, LEN(F$2))=F$2, RIGHT('Tag Library'!$P$14:$P$736, LEN($A135))=$A135), """")"),"")</f>
        <v/>
      </c>
      <c r="G135" s="1" t="str">
        <f ca="1">IFERROR(__xludf.DUMMYFUNCTION("IFERROR(FILTER('Tag Library'!$Q$14:$Q$736, LEFT('Tag Library'!$P$14:$P$736, LEN(G$2))=G$2, RIGHT('Tag Library'!$P$14:$P$736, LEN($A135))=$A135), """")"),"")</f>
        <v/>
      </c>
      <c r="H135" s="1" t="str">
        <f ca="1">IFERROR(__xludf.DUMMYFUNCTION("IFERROR(FILTER('Tag Library'!$Q$14:$Q$736, LEFT('Tag Library'!$P$14:$P$736, LEN(H$2))=H$2, RIGHT('Tag Library'!$P$14:$P$736, LEN($A135))=$A135), """")"),"")</f>
        <v/>
      </c>
      <c r="I135" s="1" t="str">
        <f ca="1">IFERROR(__xludf.DUMMYFUNCTION("IFERROR(FILTER('Tag Library'!$Q$14:$Q$736, LEFT('Tag Library'!$P$14:$P$736, LEN(I$2))=I$2, RIGHT('Tag Library'!$P$14:$P$736, LEN($A135))=$A135), """")"),"")</f>
        <v/>
      </c>
      <c r="J135" s="1" t="str">
        <f ca="1">IFERROR(__xludf.DUMMYFUNCTION("IFERROR(FILTER('Tag Library'!$Q$14:$Q$736, LEFT('Tag Library'!$P$14:$P$736, LEN(J$2))=J$2, RIGHT('Tag Library'!$P$14:$P$736, LEN($A135))=$A135), """")"),"")</f>
        <v/>
      </c>
      <c r="K135" s="1" t="str">
        <f ca="1">IFERROR(__xludf.DUMMYFUNCTION("IFERROR(FILTER('Tag Library'!$Q$14:$Q$736, LEFT('Tag Library'!$P$14:$P$736, LEN(K$2))=K$2, RIGHT('Tag Library'!$P$14:$P$736, LEN($A135))=$A135), """")"),"")</f>
        <v/>
      </c>
      <c r="L135" s="1" t="str">
        <f ca="1">IFERROR(__xludf.DUMMYFUNCTION("IFERROR(FILTER('Tag Library'!$Q$14:$Q$736, LEFT('Tag Library'!$P$14:$P$736, LEN(L$2))=L$2, RIGHT('Tag Library'!$P$14:$P$736, LEN($A135))=$A135), """")"),"")</f>
        <v/>
      </c>
      <c r="M135" s="1" t="str">
        <f ca="1">IFERROR(__xludf.DUMMYFUNCTION("IFERROR(FILTER('Tag Library'!$Q$14:$Q$736, LEFT('Tag Library'!$P$14:$P$736, LEN(M$2))=M$2, RIGHT('Tag Library'!$P$14:$P$736, LEN($A135))=$A135), """")"),"")</f>
        <v/>
      </c>
      <c r="N135" s="1" t="str">
        <f ca="1">IFERROR(__xludf.DUMMYFUNCTION("IFERROR(FILTER('Tag Library'!$Q$14:$Q$736, LEFT('Tag Library'!$P$14:$P$736, LEN(N$2))=N$2, RIGHT('Tag Library'!$P$14:$P$736, LEN($A135))=$A135), """")"),"")</f>
        <v/>
      </c>
      <c r="O135" s="1" t="str">
        <f ca="1">IFERROR(__xludf.DUMMYFUNCTION("IFERROR(FILTER('Tag Library'!$Q$14:$Q$736, LEFT('Tag Library'!$P$14:$P$736, LEN(O$2))=O$2, RIGHT('Tag Library'!$P$14:$P$736, LEN($A135))=$A135), """")"),"")</f>
        <v/>
      </c>
      <c r="P135" s="1" t="str">
        <f ca="1">IFERROR(__xludf.DUMMYFUNCTION("IFERROR(FILTER('Tag Library'!$Q$14:$Q$736, LEFT('Tag Library'!$P$14:$P$736, LEN(P$2))=P$2, RIGHT('Tag Library'!$P$14:$P$736, LEN($A135))=$A135), """")"),"")</f>
        <v/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IFERROR(__xludf.DUMMYFUNCTION("IFERROR(FILTER('Tag Library'!$Q$14:$Q$736, LEFT('Tag Library'!$P$14:$P$736, LEN(B$2))=B$2, RIGHT('Tag Library'!$P$14:$P$736, LEN($A136))=$A136), """")"),"")</f>
        <v/>
      </c>
      <c r="C136" s="1" t="str">
        <f ca="1">IFERROR(__xludf.DUMMYFUNCTION("IFERROR(FILTER('Tag Library'!$Q$14:$Q$736, LEFT('Tag Library'!$P$14:$P$736, LEN(C$2))=C$2, RIGHT('Tag Library'!$P$14:$P$736, LEN($A136))=$A136), """")"),"")</f>
        <v/>
      </c>
      <c r="D136" s="1" t="str">
        <f ca="1">IFERROR(__xludf.DUMMYFUNCTION("IFERROR(FILTER('Tag Library'!$Q$14:$Q$736, LEFT('Tag Library'!$P$14:$P$736, LEN(D$2))=D$2, RIGHT('Tag Library'!$P$14:$P$736, LEN($A136))=$A136), """")"),"")</f>
        <v/>
      </c>
      <c r="E136" s="1" t="str">
        <f ca="1">IFERROR(__xludf.DUMMYFUNCTION("IFERROR(FILTER('Tag Library'!$Q$14:$Q$736, LEFT('Tag Library'!$P$14:$P$736, LEN(E$2))=E$2, RIGHT('Tag Library'!$P$14:$P$736, LEN($A136))=$A136), """")"),"")</f>
        <v/>
      </c>
      <c r="F136" s="1" t="str">
        <f ca="1">IFERROR(__xludf.DUMMYFUNCTION("IFERROR(FILTER('Tag Library'!$Q$14:$Q$736, LEFT('Tag Library'!$P$14:$P$736, LEN(F$2))=F$2, RIGHT('Tag Library'!$P$14:$P$736, LEN($A136))=$A136), """")"),"")</f>
        <v/>
      </c>
      <c r="G136" s="1" t="str">
        <f ca="1">IFERROR(__xludf.DUMMYFUNCTION("IFERROR(FILTER('Tag Library'!$Q$14:$Q$736, LEFT('Tag Library'!$P$14:$P$736, LEN(G$2))=G$2, RIGHT('Tag Library'!$P$14:$P$736, LEN($A136))=$A136), """")"),"")</f>
        <v/>
      </c>
      <c r="H136" s="1" t="str">
        <f ca="1">IFERROR(__xludf.DUMMYFUNCTION("IFERROR(FILTER('Tag Library'!$Q$14:$Q$736, LEFT('Tag Library'!$P$14:$P$736, LEN(H$2))=H$2, RIGHT('Tag Library'!$P$14:$P$736, LEN($A136))=$A136), """")"),"")</f>
        <v/>
      </c>
      <c r="I136" s="1" t="str">
        <f ca="1">IFERROR(__xludf.DUMMYFUNCTION("IFERROR(FILTER('Tag Library'!$Q$14:$Q$736, LEFT('Tag Library'!$P$14:$P$736, LEN(I$2))=I$2, RIGHT('Tag Library'!$P$14:$P$736, LEN($A136))=$A136), """")"),"")</f>
        <v/>
      </c>
      <c r="J136" s="1" t="str">
        <f ca="1">IFERROR(__xludf.DUMMYFUNCTION("IFERROR(FILTER('Tag Library'!$Q$14:$Q$736, LEFT('Tag Library'!$P$14:$P$736, LEN(J$2))=J$2, RIGHT('Tag Library'!$P$14:$P$736, LEN($A136))=$A136), """")"),"")</f>
        <v/>
      </c>
      <c r="K136" s="1" t="str">
        <f ca="1">IFERROR(__xludf.DUMMYFUNCTION("IFERROR(FILTER('Tag Library'!$Q$14:$Q$736, LEFT('Tag Library'!$P$14:$P$736, LEN(K$2))=K$2, RIGHT('Tag Library'!$P$14:$P$736, LEN($A136))=$A136), """")"),"")</f>
        <v/>
      </c>
      <c r="L136" s="1" t="str">
        <f ca="1">IFERROR(__xludf.DUMMYFUNCTION("IFERROR(FILTER('Tag Library'!$Q$14:$Q$736, LEFT('Tag Library'!$P$14:$P$736, LEN(L$2))=L$2, RIGHT('Tag Library'!$P$14:$P$736, LEN($A136))=$A136), """")"),"")</f>
        <v/>
      </c>
      <c r="M136" s="1" t="str">
        <f ca="1">IFERROR(__xludf.DUMMYFUNCTION("IFERROR(FILTER('Tag Library'!$Q$14:$Q$736, LEFT('Tag Library'!$P$14:$P$736, LEN(M$2))=M$2, RIGHT('Tag Library'!$P$14:$P$736, LEN($A136))=$A136), """")"),"")</f>
        <v/>
      </c>
      <c r="N136" s="1" t="str">
        <f ca="1">IFERROR(__xludf.DUMMYFUNCTION("IFERROR(FILTER('Tag Library'!$Q$14:$Q$736, LEFT('Tag Library'!$P$14:$P$736, LEN(N$2))=N$2, RIGHT('Tag Library'!$P$14:$P$736, LEN($A136))=$A136), """")"),"")</f>
        <v/>
      </c>
      <c r="O136" s="1" t="str">
        <f ca="1">IFERROR(__xludf.DUMMYFUNCTION("IFERROR(FILTER('Tag Library'!$Q$14:$Q$736, LEFT('Tag Library'!$P$14:$P$736, LEN(O$2))=O$2, RIGHT('Tag Library'!$P$14:$P$736, LEN($A136))=$A136), """")"),"")</f>
        <v/>
      </c>
      <c r="P136" s="1" t="str">
        <f ca="1">IFERROR(__xludf.DUMMYFUNCTION("IFERROR(FILTER('Tag Library'!$Q$14:$Q$736, LEFT('Tag Library'!$P$14:$P$736, LEN(P$2))=P$2, RIGHT('Tag Library'!$P$14:$P$736, LEN($A136))=$A136), """")"),"")</f>
        <v/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IFERROR(__xludf.DUMMYFUNCTION("IFERROR(FILTER('Tag Library'!$Q$14:$Q$736, LEFT('Tag Library'!$P$14:$P$736, LEN(B$2))=B$2, RIGHT('Tag Library'!$P$14:$P$736, LEN($A137))=$A137), """")"),"")</f>
        <v/>
      </c>
      <c r="C137" s="1" t="str">
        <f ca="1">IFERROR(__xludf.DUMMYFUNCTION("IFERROR(FILTER('Tag Library'!$Q$14:$Q$736, LEFT('Tag Library'!$P$14:$P$736, LEN(C$2))=C$2, RIGHT('Tag Library'!$P$14:$P$736, LEN($A137))=$A137), """")"),"")</f>
        <v/>
      </c>
      <c r="D137" s="1" t="str">
        <f ca="1">IFERROR(__xludf.DUMMYFUNCTION("IFERROR(FILTER('Tag Library'!$Q$14:$Q$736, LEFT('Tag Library'!$P$14:$P$736, LEN(D$2))=D$2, RIGHT('Tag Library'!$P$14:$P$736, LEN($A137))=$A137), """")"),"")</f>
        <v/>
      </c>
      <c r="E137" s="1" t="str">
        <f ca="1">IFERROR(__xludf.DUMMYFUNCTION("IFERROR(FILTER('Tag Library'!$Q$14:$Q$736, LEFT('Tag Library'!$P$14:$P$736, LEN(E$2))=E$2, RIGHT('Tag Library'!$P$14:$P$736, LEN($A137))=$A137), """")"),"")</f>
        <v/>
      </c>
      <c r="F137" s="1" t="str">
        <f ca="1">IFERROR(__xludf.DUMMYFUNCTION("IFERROR(FILTER('Tag Library'!$Q$14:$Q$736, LEFT('Tag Library'!$P$14:$P$736, LEN(F$2))=F$2, RIGHT('Tag Library'!$P$14:$P$736, LEN($A137))=$A137), """")"),"")</f>
        <v/>
      </c>
      <c r="G137" s="1" t="str">
        <f ca="1">IFERROR(__xludf.DUMMYFUNCTION("IFERROR(FILTER('Tag Library'!$Q$14:$Q$736, LEFT('Tag Library'!$P$14:$P$736, LEN(G$2))=G$2, RIGHT('Tag Library'!$P$14:$P$736, LEN($A137))=$A137), """")"),"")</f>
        <v/>
      </c>
      <c r="H137" s="1" t="str">
        <f ca="1">IFERROR(__xludf.DUMMYFUNCTION("IFERROR(FILTER('Tag Library'!$Q$14:$Q$736, LEFT('Tag Library'!$P$14:$P$736, LEN(H$2))=H$2, RIGHT('Tag Library'!$P$14:$P$736, LEN($A137))=$A137), """")"),"")</f>
        <v/>
      </c>
      <c r="I137" s="1" t="str">
        <f ca="1">IFERROR(__xludf.DUMMYFUNCTION("IFERROR(FILTER('Tag Library'!$Q$14:$Q$736, LEFT('Tag Library'!$P$14:$P$736, LEN(I$2))=I$2, RIGHT('Tag Library'!$P$14:$P$736, LEN($A137))=$A137), """")"),"")</f>
        <v/>
      </c>
      <c r="J137" s="1" t="str">
        <f ca="1">IFERROR(__xludf.DUMMYFUNCTION("IFERROR(FILTER('Tag Library'!$Q$14:$Q$736, LEFT('Tag Library'!$P$14:$P$736, LEN(J$2))=J$2, RIGHT('Tag Library'!$P$14:$P$736, LEN($A137))=$A137), """")"),"")</f>
        <v/>
      </c>
      <c r="K137" s="1" t="str">
        <f ca="1">IFERROR(__xludf.DUMMYFUNCTION("IFERROR(FILTER('Tag Library'!$Q$14:$Q$736, LEFT('Tag Library'!$P$14:$P$736, LEN(K$2))=K$2, RIGHT('Tag Library'!$P$14:$P$736, LEN($A137))=$A137), """")"),"")</f>
        <v/>
      </c>
      <c r="L137" s="1" t="str">
        <f ca="1">IFERROR(__xludf.DUMMYFUNCTION("IFERROR(FILTER('Tag Library'!$Q$14:$Q$736, LEFT('Tag Library'!$P$14:$P$736, LEN(L$2))=L$2, RIGHT('Tag Library'!$P$14:$P$736, LEN($A137))=$A137), """")"),"")</f>
        <v/>
      </c>
      <c r="M137" s="1" t="str">
        <f ca="1">IFERROR(__xludf.DUMMYFUNCTION("IFERROR(FILTER('Tag Library'!$Q$14:$Q$736, LEFT('Tag Library'!$P$14:$P$736, LEN(M$2))=M$2, RIGHT('Tag Library'!$P$14:$P$736, LEN($A137))=$A137), """")"),"")</f>
        <v/>
      </c>
      <c r="N137" s="1" t="str">
        <f ca="1">IFERROR(__xludf.DUMMYFUNCTION("IFERROR(FILTER('Tag Library'!$Q$14:$Q$736, LEFT('Tag Library'!$P$14:$P$736, LEN(N$2))=N$2, RIGHT('Tag Library'!$P$14:$P$736, LEN($A137))=$A137), """")"),"")</f>
        <v/>
      </c>
      <c r="O137" s="1" t="str">
        <f ca="1">IFERROR(__xludf.DUMMYFUNCTION("IFERROR(FILTER('Tag Library'!$Q$14:$Q$736, LEFT('Tag Library'!$P$14:$P$736, LEN(O$2))=O$2, RIGHT('Tag Library'!$P$14:$P$736, LEN($A137))=$A137), """")"),"")</f>
        <v/>
      </c>
      <c r="P137" s="1" t="str">
        <f ca="1">IFERROR(__xludf.DUMMYFUNCTION("IFERROR(FILTER('Tag Library'!$Q$14:$Q$736, LEFT('Tag Library'!$P$14:$P$736, LEN(P$2))=P$2, RIGHT('Tag Library'!$P$14:$P$736, LEN($A137))=$A137), """")"),"")</f>
        <v/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IFERROR(__xludf.DUMMYFUNCTION("IFERROR(FILTER('Tag Library'!$Q$14:$Q$736, LEFT('Tag Library'!$P$14:$P$736, LEN(B$2))=B$2, RIGHT('Tag Library'!$P$14:$P$736, LEN($A138))=$A138), """")"),"")</f>
        <v/>
      </c>
      <c r="C138" s="1" t="str">
        <f ca="1">IFERROR(__xludf.DUMMYFUNCTION("IFERROR(FILTER('Tag Library'!$Q$14:$Q$736, LEFT('Tag Library'!$P$14:$P$736, LEN(C$2))=C$2, RIGHT('Tag Library'!$P$14:$P$736, LEN($A138))=$A138), """")"),"")</f>
        <v/>
      </c>
      <c r="D138" s="1" t="str">
        <f ca="1">IFERROR(__xludf.DUMMYFUNCTION("IFERROR(FILTER('Tag Library'!$Q$14:$Q$736, LEFT('Tag Library'!$P$14:$P$736, LEN(D$2))=D$2, RIGHT('Tag Library'!$P$14:$P$736, LEN($A138))=$A138), """")"),"")</f>
        <v/>
      </c>
      <c r="E138" s="1" t="str">
        <f ca="1">IFERROR(__xludf.DUMMYFUNCTION("IFERROR(FILTER('Tag Library'!$Q$14:$Q$736, LEFT('Tag Library'!$P$14:$P$736, LEN(E$2))=E$2, RIGHT('Tag Library'!$P$14:$P$736, LEN($A138))=$A138), """")"),"")</f>
        <v/>
      </c>
      <c r="F138" s="1" t="str">
        <f ca="1">IFERROR(__xludf.DUMMYFUNCTION("IFERROR(FILTER('Tag Library'!$Q$14:$Q$736, LEFT('Tag Library'!$P$14:$P$736, LEN(F$2))=F$2, RIGHT('Tag Library'!$P$14:$P$736, LEN($A138))=$A138), """")"),"")</f>
        <v/>
      </c>
      <c r="G138" s="1" t="str">
        <f ca="1">IFERROR(__xludf.DUMMYFUNCTION("IFERROR(FILTER('Tag Library'!$Q$14:$Q$736, LEFT('Tag Library'!$P$14:$P$736, LEN(G$2))=G$2, RIGHT('Tag Library'!$P$14:$P$736, LEN($A138))=$A138), """")"),"")</f>
        <v/>
      </c>
      <c r="H138" s="1" t="str">
        <f ca="1">IFERROR(__xludf.DUMMYFUNCTION("IFERROR(FILTER('Tag Library'!$Q$14:$Q$736, LEFT('Tag Library'!$P$14:$P$736, LEN(H$2))=H$2, RIGHT('Tag Library'!$P$14:$P$736, LEN($A138))=$A138), """")"),"")</f>
        <v/>
      </c>
      <c r="I138" s="1" t="str">
        <f ca="1">IFERROR(__xludf.DUMMYFUNCTION("IFERROR(FILTER('Tag Library'!$Q$14:$Q$736, LEFT('Tag Library'!$P$14:$P$736, LEN(I$2))=I$2, RIGHT('Tag Library'!$P$14:$P$736, LEN($A138))=$A138), """")"),"")</f>
        <v/>
      </c>
      <c r="J138" s="1" t="str">
        <f ca="1">IFERROR(__xludf.DUMMYFUNCTION("IFERROR(FILTER('Tag Library'!$Q$14:$Q$736, LEFT('Tag Library'!$P$14:$P$736, LEN(J$2))=J$2, RIGHT('Tag Library'!$P$14:$P$736, LEN($A138))=$A138), """")"),"")</f>
        <v/>
      </c>
      <c r="K138" s="1" t="str">
        <f ca="1">IFERROR(__xludf.DUMMYFUNCTION("IFERROR(FILTER('Tag Library'!$Q$14:$Q$736, LEFT('Tag Library'!$P$14:$P$736, LEN(K$2))=K$2, RIGHT('Tag Library'!$P$14:$P$736, LEN($A138))=$A138), """")"),"")</f>
        <v/>
      </c>
      <c r="L138" s="1" t="str">
        <f ca="1">IFERROR(__xludf.DUMMYFUNCTION("IFERROR(FILTER('Tag Library'!$Q$14:$Q$736, LEFT('Tag Library'!$P$14:$P$736, LEN(L$2))=L$2, RIGHT('Tag Library'!$P$14:$P$736, LEN($A138))=$A138), """")"),"")</f>
        <v/>
      </c>
      <c r="M138" s="1" t="str">
        <f ca="1">IFERROR(__xludf.DUMMYFUNCTION("IFERROR(FILTER('Tag Library'!$Q$14:$Q$736, LEFT('Tag Library'!$P$14:$P$736, LEN(M$2))=M$2, RIGHT('Tag Library'!$P$14:$P$736, LEN($A138))=$A138), """")"),"")</f>
        <v/>
      </c>
      <c r="N138" s="1" t="str">
        <f ca="1">IFERROR(__xludf.DUMMYFUNCTION("IFERROR(FILTER('Tag Library'!$Q$14:$Q$736, LEFT('Tag Library'!$P$14:$P$736, LEN(N$2))=N$2, RIGHT('Tag Library'!$P$14:$P$736, LEN($A138))=$A138), """")"),"")</f>
        <v/>
      </c>
      <c r="O138" s="1" t="str">
        <f ca="1">IFERROR(__xludf.DUMMYFUNCTION("IFERROR(FILTER('Tag Library'!$Q$14:$Q$736, LEFT('Tag Library'!$P$14:$P$736, LEN(O$2))=O$2, RIGHT('Tag Library'!$P$14:$P$736, LEN($A138))=$A138), """")"),"")</f>
        <v/>
      </c>
      <c r="P138" s="1" t="str">
        <f ca="1">IFERROR(__xludf.DUMMYFUNCTION("IFERROR(FILTER('Tag Library'!$Q$14:$Q$736, LEFT('Tag Library'!$P$14:$P$736, LEN(P$2))=P$2, RIGHT('Tag Library'!$P$14:$P$736, LEN($A138))=$A138), """")"),"")</f>
        <v/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IFERROR(__xludf.DUMMYFUNCTION("IFERROR(FILTER('Tag Library'!$Q$14:$Q$736, LEFT('Tag Library'!$P$14:$P$736, LEN(B$2))=B$2, RIGHT('Tag Library'!$P$14:$P$736, LEN($A139))=$A139), """")"),"")</f>
        <v/>
      </c>
      <c r="C139" s="1" t="str">
        <f ca="1">IFERROR(__xludf.DUMMYFUNCTION("IFERROR(FILTER('Tag Library'!$Q$14:$Q$736, LEFT('Tag Library'!$P$14:$P$736, LEN(C$2))=C$2, RIGHT('Tag Library'!$P$14:$P$736, LEN($A139))=$A139), """")"),"")</f>
        <v/>
      </c>
      <c r="D139" s="1" t="str">
        <f ca="1">IFERROR(__xludf.DUMMYFUNCTION("IFERROR(FILTER('Tag Library'!$Q$14:$Q$736, LEFT('Tag Library'!$P$14:$P$736, LEN(D$2))=D$2, RIGHT('Tag Library'!$P$14:$P$736, LEN($A139))=$A139), """")"),"")</f>
        <v/>
      </c>
      <c r="E139" s="1" t="str">
        <f ca="1">IFERROR(__xludf.DUMMYFUNCTION("IFERROR(FILTER('Tag Library'!$Q$14:$Q$736, LEFT('Tag Library'!$P$14:$P$736, LEN(E$2))=E$2, RIGHT('Tag Library'!$P$14:$P$736, LEN($A139))=$A139), """")"),"")</f>
        <v/>
      </c>
      <c r="F139" s="1" t="str">
        <f ca="1">IFERROR(__xludf.DUMMYFUNCTION("IFERROR(FILTER('Tag Library'!$Q$14:$Q$736, LEFT('Tag Library'!$P$14:$P$736, LEN(F$2))=F$2, RIGHT('Tag Library'!$P$14:$P$736, LEN($A139))=$A139), """")"),"")</f>
        <v/>
      </c>
      <c r="G139" s="1" t="str">
        <f ca="1">IFERROR(__xludf.DUMMYFUNCTION("IFERROR(FILTER('Tag Library'!$Q$14:$Q$736, LEFT('Tag Library'!$P$14:$P$736, LEN(G$2))=G$2, RIGHT('Tag Library'!$P$14:$P$736, LEN($A139))=$A139), """")"),"")</f>
        <v/>
      </c>
      <c r="H139" s="1" t="str">
        <f ca="1">IFERROR(__xludf.DUMMYFUNCTION("IFERROR(FILTER('Tag Library'!$Q$14:$Q$736, LEFT('Tag Library'!$P$14:$P$736, LEN(H$2))=H$2, RIGHT('Tag Library'!$P$14:$P$736, LEN($A139))=$A139), """")"),"")</f>
        <v/>
      </c>
      <c r="I139" s="1" t="str">
        <f ca="1">IFERROR(__xludf.DUMMYFUNCTION("IFERROR(FILTER('Tag Library'!$Q$14:$Q$736, LEFT('Tag Library'!$P$14:$P$736, LEN(I$2))=I$2, RIGHT('Tag Library'!$P$14:$P$736, LEN($A139))=$A139), """")"),"")</f>
        <v/>
      </c>
      <c r="J139" s="1" t="str">
        <f ca="1">IFERROR(__xludf.DUMMYFUNCTION("IFERROR(FILTER('Tag Library'!$Q$14:$Q$736, LEFT('Tag Library'!$P$14:$P$736, LEN(J$2))=J$2, RIGHT('Tag Library'!$P$14:$P$736, LEN($A139))=$A139), """")"),"")</f>
        <v/>
      </c>
      <c r="K139" s="1" t="str">
        <f ca="1">IFERROR(__xludf.DUMMYFUNCTION("IFERROR(FILTER('Tag Library'!$Q$14:$Q$736, LEFT('Tag Library'!$P$14:$P$736, LEN(K$2))=K$2, RIGHT('Tag Library'!$P$14:$P$736, LEN($A139))=$A139), """")"),"")</f>
        <v/>
      </c>
      <c r="L139" s="1" t="str">
        <f ca="1">IFERROR(__xludf.DUMMYFUNCTION("IFERROR(FILTER('Tag Library'!$Q$14:$Q$736, LEFT('Tag Library'!$P$14:$P$736, LEN(L$2))=L$2, RIGHT('Tag Library'!$P$14:$P$736, LEN($A139))=$A139), """")"),"")</f>
        <v/>
      </c>
      <c r="M139" s="1" t="str">
        <f ca="1">IFERROR(__xludf.DUMMYFUNCTION("IFERROR(FILTER('Tag Library'!$Q$14:$Q$736, LEFT('Tag Library'!$P$14:$P$736, LEN(M$2))=M$2, RIGHT('Tag Library'!$P$14:$P$736, LEN($A139))=$A139), """")"),"")</f>
        <v/>
      </c>
      <c r="N139" s="1" t="str">
        <f ca="1">IFERROR(__xludf.DUMMYFUNCTION("IFERROR(FILTER('Tag Library'!$Q$14:$Q$736, LEFT('Tag Library'!$P$14:$P$736, LEN(N$2))=N$2, RIGHT('Tag Library'!$P$14:$P$736, LEN($A139))=$A139), """")"),"")</f>
        <v/>
      </c>
      <c r="O139" s="1" t="str">
        <f ca="1">IFERROR(__xludf.DUMMYFUNCTION("IFERROR(FILTER('Tag Library'!$Q$14:$Q$736, LEFT('Tag Library'!$P$14:$P$736, LEN(O$2))=O$2, RIGHT('Tag Library'!$P$14:$P$736, LEN($A139))=$A139), """")"),"")</f>
        <v/>
      </c>
      <c r="P139" s="1" t="str">
        <f ca="1">IFERROR(__xludf.DUMMYFUNCTION("IFERROR(FILTER('Tag Library'!$Q$14:$Q$736, LEFT('Tag Library'!$P$14:$P$736, LEN(P$2))=P$2, RIGHT('Tag Library'!$P$14:$P$736, LEN($A139))=$A139), """")"),"")</f>
        <v/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IFERROR(__xludf.DUMMYFUNCTION("IFERROR(FILTER('Tag Library'!$Q$14:$Q$736, LEFT('Tag Library'!$P$14:$P$736, LEN(B$2))=B$2, RIGHT('Tag Library'!$P$14:$P$736, LEN($A140))=$A140), """")"),"")</f>
        <v/>
      </c>
      <c r="C140" s="1" t="str">
        <f ca="1">IFERROR(__xludf.DUMMYFUNCTION("IFERROR(FILTER('Tag Library'!$Q$14:$Q$736, LEFT('Tag Library'!$P$14:$P$736, LEN(C$2))=C$2, RIGHT('Tag Library'!$P$14:$P$736, LEN($A140))=$A140), """")"),"")</f>
        <v/>
      </c>
      <c r="D140" s="1" t="str">
        <f ca="1">IFERROR(__xludf.DUMMYFUNCTION("IFERROR(FILTER('Tag Library'!$Q$14:$Q$736, LEFT('Tag Library'!$P$14:$P$736, LEN(D$2))=D$2, RIGHT('Tag Library'!$P$14:$P$736, LEN($A140))=$A140), """")"),"")</f>
        <v/>
      </c>
      <c r="E140" s="1" t="str">
        <f ca="1">IFERROR(__xludf.DUMMYFUNCTION("IFERROR(FILTER('Tag Library'!$Q$14:$Q$736, LEFT('Tag Library'!$P$14:$P$736, LEN(E$2))=E$2, RIGHT('Tag Library'!$P$14:$P$736, LEN($A140))=$A140), """")"),"")</f>
        <v/>
      </c>
      <c r="F140" s="1" t="str">
        <f ca="1">IFERROR(__xludf.DUMMYFUNCTION("IFERROR(FILTER('Tag Library'!$Q$14:$Q$736, LEFT('Tag Library'!$P$14:$P$736, LEN(F$2))=F$2, RIGHT('Tag Library'!$P$14:$P$736, LEN($A140))=$A140), """")"),"")</f>
        <v/>
      </c>
      <c r="G140" s="1" t="str">
        <f ca="1">IFERROR(__xludf.DUMMYFUNCTION("IFERROR(FILTER('Tag Library'!$Q$14:$Q$736, LEFT('Tag Library'!$P$14:$P$736, LEN(G$2))=G$2, RIGHT('Tag Library'!$P$14:$P$736, LEN($A140))=$A140), """")"),"")</f>
        <v/>
      </c>
      <c r="H140" s="1" t="str">
        <f ca="1">IFERROR(__xludf.DUMMYFUNCTION("IFERROR(FILTER('Tag Library'!$Q$14:$Q$736, LEFT('Tag Library'!$P$14:$P$736, LEN(H$2))=H$2, RIGHT('Tag Library'!$P$14:$P$736, LEN($A140))=$A140), """")"),"")</f>
        <v/>
      </c>
      <c r="I140" s="1" t="str">
        <f ca="1">IFERROR(__xludf.DUMMYFUNCTION("IFERROR(FILTER('Tag Library'!$Q$14:$Q$736, LEFT('Tag Library'!$P$14:$P$736, LEN(I$2))=I$2, RIGHT('Tag Library'!$P$14:$P$736, LEN($A140))=$A140), """")"),"")</f>
        <v/>
      </c>
      <c r="J140" s="1" t="str">
        <f ca="1">IFERROR(__xludf.DUMMYFUNCTION("IFERROR(FILTER('Tag Library'!$Q$14:$Q$736, LEFT('Tag Library'!$P$14:$P$736, LEN(J$2))=J$2, RIGHT('Tag Library'!$P$14:$P$736, LEN($A140))=$A140), """")"),"")</f>
        <v/>
      </c>
      <c r="K140" s="1" t="str">
        <f ca="1">IFERROR(__xludf.DUMMYFUNCTION("IFERROR(FILTER('Tag Library'!$Q$14:$Q$736, LEFT('Tag Library'!$P$14:$P$736, LEN(K$2))=K$2, RIGHT('Tag Library'!$P$14:$P$736, LEN($A140))=$A140), """")"),"")</f>
        <v/>
      </c>
      <c r="L140" s="1" t="str">
        <f ca="1">IFERROR(__xludf.DUMMYFUNCTION("IFERROR(FILTER('Tag Library'!$Q$14:$Q$736, LEFT('Tag Library'!$P$14:$P$736, LEN(L$2))=L$2, RIGHT('Tag Library'!$P$14:$P$736, LEN($A140))=$A140), """")"),"")</f>
        <v/>
      </c>
      <c r="M140" s="1" t="str">
        <f ca="1">IFERROR(__xludf.DUMMYFUNCTION("IFERROR(FILTER('Tag Library'!$Q$14:$Q$736, LEFT('Tag Library'!$P$14:$P$736, LEN(M$2))=M$2, RIGHT('Tag Library'!$P$14:$P$736, LEN($A140))=$A140), """")"),"")</f>
        <v/>
      </c>
      <c r="N140" s="1" t="str">
        <f ca="1">IFERROR(__xludf.DUMMYFUNCTION("IFERROR(FILTER('Tag Library'!$Q$14:$Q$736, LEFT('Tag Library'!$P$14:$P$736, LEN(N$2))=N$2, RIGHT('Tag Library'!$P$14:$P$736, LEN($A140))=$A140), """")"),"")</f>
        <v/>
      </c>
      <c r="O140" s="1" t="str">
        <f ca="1">IFERROR(__xludf.DUMMYFUNCTION("IFERROR(FILTER('Tag Library'!$Q$14:$Q$736, LEFT('Tag Library'!$P$14:$P$736, LEN(O$2))=O$2, RIGHT('Tag Library'!$P$14:$P$736, LEN($A140))=$A140), """")"),"")</f>
        <v/>
      </c>
      <c r="P140" s="1" t="str">
        <f ca="1">IFERROR(__xludf.DUMMYFUNCTION("IFERROR(FILTER('Tag Library'!$Q$14:$Q$736, LEFT('Tag Library'!$P$14:$P$736, LEN(P$2))=P$2, RIGHT('Tag Library'!$P$14:$P$736, LEN($A140))=$A140), """")"),"")</f>
        <v/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IFERROR(__xludf.DUMMYFUNCTION("IFERROR(FILTER('Tag Library'!$Q$14:$Q$736, LEFT('Tag Library'!$P$14:$P$736, LEN(B$2))=B$2, RIGHT('Tag Library'!$P$14:$P$736, LEN($A141))=$A141), """")"),"")</f>
        <v/>
      </c>
      <c r="C141" s="1" t="str">
        <f ca="1">IFERROR(__xludf.DUMMYFUNCTION("IFERROR(FILTER('Tag Library'!$Q$14:$Q$736, LEFT('Tag Library'!$P$14:$P$736, LEN(C$2))=C$2, RIGHT('Tag Library'!$P$14:$P$736, LEN($A141))=$A141), """")"),"")</f>
        <v/>
      </c>
      <c r="D141" s="1" t="str">
        <f ca="1">IFERROR(__xludf.DUMMYFUNCTION("IFERROR(FILTER('Tag Library'!$Q$14:$Q$736, LEFT('Tag Library'!$P$14:$P$736, LEN(D$2))=D$2, RIGHT('Tag Library'!$P$14:$P$736, LEN($A141))=$A141), """")"),"")</f>
        <v/>
      </c>
      <c r="E141" s="1" t="str">
        <f ca="1">IFERROR(__xludf.DUMMYFUNCTION("IFERROR(FILTER('Tag Library'!$Q$14:$Q$736, LEFT('Tag Library'!$P$14:$P$736, LEN(E$2))=E$2, RIGHT('Tag Library'!$P$14:$P$736, LEN($A141))=$A141), """")"),"")</f>
        <v/>
      </c>
      <c r="F141" s="1" t="str">
        <f ca="1">IFERROR(__xludf.DUMMYFUNCTION("IFERROR(FILTER('Tag Library'!$Q$14:$Q$736, LEFT('Tag Library'!$P$14:$P$736, LEN(F$2))=F$2, RIGHT('Tag Library'!$P$14:$P$736, LEN($A141))=$A141), """")"),"")</f>
        <v/>
      </c>
      <c r="G141" s="1" t="str">
        <f ca="1">IFERROR(__xludf.DUMMYFUNCTION("IFERROR(FILTER('Tag Library'!$Q$14:$Q$736, LEFT('Tag Library'!$P$14:$P$736, LEN(G$2))=G$2, RIGHT('Tag Library'!$P$14:$P$736, LEN($A141))=$A141), """")"),"")</f>
        <v/>
      </c>
      <c r="H141" s="1" t="str">
        <f ca="1">IFERROR(__xludf.DUMMYFUNCTION("IFERROR(FILTER('Tag Library'!$Q$14:$Q$736, LEFT('Tag Library'!$P$14:$P$736, LEN(H$2))=H$2, RIGHT('Tag Library'!$P$14:$P$736, LEN($A141))=$A141), """")"),"")</f>
        <v/>
      </c>
      <c r="I141" s="1" t="str">
        <f ca="1">IFERROR(__xludf.DUMMYFUNCTION("IFERROR(FILTER('Tag Library'!$Q$14:$Q$736, LEFT('Tag Library'!$P$14:$P$736, LEN(I$2))=I$2, RIGHT('Tag Library'!$P$14:$P$736, LEN($A141))=$A141), """")"),"")</f>
        <v/>
      </c>
      <c r="J141" s="1" t="str">
        <f ca="1">IFERROR(__xludf.DUMMYFUNCTION("IFERROR(FILTER('Tag Library'!$Q$14:$Q$736, LEFT('Tag Library'!$P$14:$P$736, LEN(J$2))=J$2, RIGHT('Tag Library'!$P$14:$P$736, LEN($A141))=$A141), """")"),"")</f>
        <v/>
      </c>
      <c r="K141" s="1" t="str">
        <f ca="1">IFERROR(__xludf.DUMMYFUNCTION("IFERROR(FILTER('Tag Library'!$Q$14:$Q$736, LEFT('Tag Library'!$P$14:$P$736, LEN(K$2))=K$2, RIGHT('Tag Library'!$P$14:$P$736, LEN($A141))=$A141), """")"),"")</f>
        <v/>
      </c>
      <c r="L141" s="1" t="str">
        <f ca="1">IFERROR(__xludf.DUMMYFUNCTION("IFERROR(FILTER('Tag Library'!$Q$14:$Q$736, LEFT('Tag Library'!$P$14:$P$736, LEN(L$2))=L$2, RIGHT('Tag Library'!$P$14:$P$736, LEN($A141))=$A141), """")"),"")</f>
        <v/>
      </c>
      <c r="M141" s="1" t="str">
        <f ca="1">IFERROR(__xludf.DUMMYFUNCTION("IFERROR(FILTER('Tag Library'!$Q$14:$Q$736, LEFT('Tag Library'!$P$14:$P$736, LEN(M$2))=M$2, RIGHT('Tag Library'!$P$14:$P$736, LEN($A141))=$A141), """")"),"")</f>
        <v/>
      </c>
      <c r="N141" s="1" t="str">
        <f ca="1">IFERROR(__xludf.DUMMYFUNCTION("IFERROR(FILTER('Tag Library'!$Q$14:$Q$736, LEFT('Tag Library'!$P$14:$P$736, LEN(N$2))=N$2, RIGHT('Tag Library'!$P$14:$P$736, LEN($A141))=$A141), """")"),"")</f>
        <v/>
      </c>
      <c r="O141" s="1" t="str">
        <f ca="1">IFERROR(__xludf.DUMMYFUNCTION("IFERROR(FILTER('Tag Library'!$Q$14:$Q$736, LEFT('Tag Library'!$P$14:$P$736, LEN(O$2))=O$2, RIGHT('Tag Library'!$P$14:$P$736, LEN($A141))=$A141), """")"),"")</f>
        <v/>
      </c>
      <c r="P141" s="1" t="str">
        <f ca="1">IFERROR(__xludf.DUMMYFUNCTION("IFERROR(FILTER('Tag Library'!$Q$14:$Q$736, LEFT('Tag Library'!$P$14:$P$736, LEN(P$2))=P$2, RIGHT('Tag Library'!$P$14:$P$736, LEN($A141))=$A141), """")"),"")</f>
        <v/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IFERROR(__xludf.DUMMYFUNCTION("IFERROR(FILTER('Tag Library'!$Q$14:$Q$736, LEFT('Tag Library'!$P$14:$P$736, LEN(B$2))=B$2, RIGHT('Tag Library'!$P$14:$P$736, LEN($A142))=$A142), """")"),"")</f>
        <v/>
      </c>
      <c r="C142" s="1" t="str">
        <f ca="1">IFERROR(__xludf.DUMMYFUNCTION("IFERROR(FILTER('Tag Library'!$Q$14:$Q$736, LEFT('Tag Library'!$P$14:$P$736, LEN(C$2))=C$2, RIGHT('Tag Library'!$P$14:$P$736, LEN($A142))=$A142), """")"),"")</f>
        <v/>
      </c>
      <c r="D142" s="1" t="str">
        <f ca="1">IFERROR(__xludf.DUMMYFUNCTION("IFERROR(FILTER('Tag Library'!$Q$14:$Q$736, LEFT('Tag Library'!$P$14:$P$736, LEN(D$2))=D$2, RIGHT('Tag Library'!$P$14:$P$736, LEN($A142))=$A142), """")"),"")</f>
        <v/>
      </c>
      <c r="E142" s="1" t="str">
        <f ca="1">IFERROR(__xludf.DUMMYFUNCTION("IFERROR(FILTER('Tag Library'!$Q$14:$Q$736, LEFT('Tag Library'!$P$14:$P$736, LEN(E$2))=E$2, RIGHT('Tag Library'!$P$14:$P$736, LEN($A142))=$A142), """")"),"")</f>
        <v/>
      </c>
      <c r="F142" s="1" t="str">
        <f ca="1">IFERROR(__xludf.DUMMYFUNCTION("IFERROR(FILTER('Tag Library'!$Q$14:$Q$736, LEFT('Tag Library'!$P$14:$P$736, LEN(F$2))=F$2, RIGHT('Tag Library'!$P$14:$P$736, LEN($A142))=$A142), """")"),"")</f>
        <v/>
      </c>
      <c r="G142" s="1" t="str">
        <f ca="1">IFERROR(__xludf.DUMMYFUNCTION("IFERROR(FILTER('Tag Library'!$Q$14:$Q$736, LEFT('Tag Library'!$P$14:$P$736, LEN(G$2))=G$2, RIGHT('Tag Library'!$P$14:$P$736, LEN($A142))=$A142), """")"),"")</f>
        <v/>
      </c>
      <c r="H142" s="1" t="str">
        <f ca="1">IFERROR(__xludf.DUMMYFUNCTION("IFERROR(FILTER('Tag Library'!$Q$14:$Q$736, LEFT('Tag Library'!$P$14:$P$736, LEN(H$2))=H$2, RIGHT('Tag Library'!$P$14:$P$736, LEN($A142))=$A142), """")"),"")</f>
        <v/>
      </c>
      <c r="I142" s="1" t="str">
        <f ca="1">IFERROR(__xludf.DUMMYFUNCTION("IFERROR(FILTER('Tag Library'!$Q$14:$Q$736, LEFT('Tag Library'!$P$14:$P$736, LEN(I$2))=I$2, RIGHT('Tag Library'!$P$14:$P$736, LEN($A142))=$A142), """")"),"")</f>
        <v/>
      </c>
      <c r="J142" s="1" t="str">
        <f ca="1">IFERROR(__xludf.DUMMYFUNCTION("IFERROR(FILTER('Tag Library'!$Q$14:$Q$736, LEFT('Tag Library'!$P$14:$P$736, LEN(J$2))=J$2, RIGHT('Tag Library'!$P$14:$P$736, LEN($A142))=$A142), """")"),"")</f>
        <v/>
      </c>
      <c r="K142" s="1" t="str">
        <f ca="1">IFERROR(__xludf.DUMMYFUNCTION("IFERROR(FILTER('Tag Library'!$Q$14:$Q$736, LEFT('Tag Library'!$P$14:$P$736, LEN(K$2))=K$2, RIGHT('Tag Library'!$P$14:$P$736, LEN($A142))=$A142), """")"),"")</f>
        <v/>
      </c>
      <c r="L142" s="1" t="str">
        <f ca="1">IFERROR(__xludf.DUMMYFUNCTION("IFERROR(FILTER('Tag Library'!$Q$14:$Q$736, LEFT('Tag Library'!$P$14:$P$736, LEN(L$2))=L$2, RIGHT('Tag Library'!$P$14:$P$736, LEN($A142))=$A142), """")"),"")</f>
        <v/>
      </c>
      <c r="M142" s="1" t="str">
        <f ca="1">IFERROR(__xludf.DUMMYFUNCTION("IFERROR(FILTER('Tag Library'!$Q$14:$Q$736, LEFT('Tag Library'!$P$14:$P$736, LEN(M$2))=M$2, RIGHT('Tag Library'!$P$14:$P$736, LEN($A142))=$A142), """")"),"")</f>
        <v/>
      </c>
      <c r="N142" s="1" t="str">
        <f ca="1">IFERROR(__xludf.DUMMYFUNCTION("IFERROR(FILTER('Tag Library'!$Q$14:$Q$736, LEFT('Tag Library'!$P$14:$P$736, LEN(N$2))=N$2, RIGHT('Tag Library'!$P$14:$P$736, LEN($A142))=$A142), """")"),"")</f>
        <v/>
      </c>
      <c r="O142" s="1" t="str">
        <f ca="1">IFERROR(__xludf.DUMMYFUNCTION("IFERROR(FILTER('Tag Library'!$Q$14:$Q$736, LEFT('Tag Library'!$P$14:$P$736, LEN(O$2))=O$2, RIGHT('Tag Library'!$P$14:$P$736, LEN($A142))=$A142), """")"),"")</f>
        <v/>
      </c>
      <c r="P142" s="1" t="str">
        <f ca="1">IFERROR(__xludf.DUMMYFUNCTION("IFERROR(FILTER('Tag Library'!$Q$14:$Q$736, LEFT('Tag Library'!$P$14:$P$736, LEN(P$2))=P$2, RIGHT('Tag Library'!$P$14:$P$736, LEN($A142))=$A142), """")"),"")</f>
        <v/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IFERROR(__xludf.DUMMYFUNCTION("IFERROR(FILTER('Tag Library'!$Q$14:$Q$736, LEFT('Tag Library'!$P$14:$P$736, LEN(B$2))=B$2, RIGHT('Tag Library'!$P$14:$P$736, LEN($A143))=$A143), """")"),"")</f>
        <v/>
      </c>
      <c r="C143" s="1" t="str">
        <f ca="1">IFERROR(__xludf.DUMMYFUNCTION("IFERROR(FILTER('Tag Library'!$Q$14:$Q$736, LEFT('Tag Library'!$P$14:$P$736, LEN(C$2))=C$2, RIGHT('Tag Library'!$P$14:$P$736, LEN($A143))=$A143), """")"),"")</f>
        <v/>
      </c>
      <c r="D143" s="1" t="str">
        <f ca="1">IFERROR(__xludf.DUMMYFUNCTION("IFERROR(FILTER('Tag Library'!$Q$14:$Q$736, LEFT('Tag Library'!$P$14:$P$736, LEN(D$2))=D$2, RIGHT('Tag Library'!$P$14:$P$736, LEN($A143))=$A143), """")"),"")</f>
        <v/>
      </c>
      <c r="E143" s="1" t="str">
        <f ca="1">IFERROR(__xludf.DUMMYFUNCTION("IFERROR(FILTER('Tag Library'!$Q$14:$Q$736, LEFT('Tag Library'!$P$14:$P$736, LEN(E$2))=E$2, RIGHT('Tag Library'!$P$14:$P$736, LEN($A143))=$A143), """")"),"")</f>
        <v/>
      </c>
      <c r="F143" s="1" t="str">
        <f ca="1">IFERROR(__xludf.DUMMYFUNCTION("IFERROR(FILTER('Tag Library'!$Q$14:$Q$736, LEFT('Tag Library'!$P$14:$P$736, LEN(F$2))=F$2, RIGHT('Tag Library'!$P$14:$P$736, LEN($A143))=$A143), """")"),"")</f>
        <v/>
      </c>
      <c r="G143" s="1" t="str">
        <f ca="1">IFERROR(__xludf.DUMMYFUNCTION("IFERROR(FILTER('Tag Library'!$Q$14:$Q$736, LEFT('Tag Library'!$P$14:$P$736, LEN(G$2))=G$2, RIGHT('Tag Library'!$P$14:$P$736, LEN($A143))=$A143), """")"),"")</f>
        <v/>
      </c>
      <c r="H143" s="1" t="str">
        <f ca="1">IFERROR(__xludf.DUMMYFUNCTION("IFERROR(FILTER('Tag Library'!$Q$14:$Q$736, LEFT('Tag Library'!$P$14:$P$736, LEN(H$2))=H$2, RIGHT('Tag Library'!$P$14:$P$736, LEN($A143))=$A143), """")"),"")</f>
        <v/>
      </c>
      <c r="I143" s="1" t="str">
        <f ca="1">IFERROR(__xludf.DUMMYFUNCTION("IFERROR(FILTER('Tag Library'!$Q$14:$Q$736, LEFT('Tag Library'!$P$14:$P$736, LEN(I$2))=I$2, RIGHT('Tag Library'!$P$14:$P$736, LEN($A143))=$A143), """")"),"")</f>
        <v/>
      </c>
      <c r="J143" s="1" t="str">
        <f ca="1">IFERROR(__xludf.DUMMYFUNCTION("IFERROR(FILTER('Tag Library'!$Q$14:$Q$736, LEFT('Tag Library'!$P$14:$P$736, LEN(J$2))=J$2, RIGHT('Tag Library'!$P$14:$P$736, LEN($A143))=$A143), """")"),"")</f>
        <v/>
      </c>
      <c r="K143" s="1" t="str">
        <f ca="1">IFERROR(__xludf.DUMMYFUNCTION("IFERROR(FILTER('Tag Library'!$Q$14:$Q$736, LEFT('Tag Library'!$P$14:$P$736, LEN(K$2))=K$2, RIGHT('Tag Library'!$P$14:$P$736, LEN($A143))=$A143), """")"),"")</f>
        <v/>
      </c>
      <c r="L143" s="1" t="str">
        <f ca="1">IFERROR(__xludf.DUMMYFUNCTION("IFERROR(FILTER('Tag Library'!$Q$14:$Q$736, LEFT('Tag Library'!$P$14:$P$736, LEN(L$2))=L$2, RIGHT('Tag Library'!$P$14:$P$736, LEN($A143))=$A143), """")"),"")</f>
        <v/>
      </c>
      <c r="M143" s="1" t="str">
        <f ca="1">IFERROR(__xludf.DUMMYFUNCTION("IFERROR(FILTER('Tag Library'!$Q$14:$Q$736, LEFT('Tag Library'!$P$14:$P$736, LEN(M$2))=M$2, RIGHT('Tag Library'!$P$14:$P$736, LEN($A143))=$A143), """")"),"")</f>
        <v/>
      </c>
      <c r="N143" s="1" t="str">
        <f ca="1">IFERROR(__xludf.DUMMYFUNCTION("IFERROR(FILTER('Tag Library'!$Q$14:$Q$736, LEFT('Tag Library'!$P$14:$P$736, LEN(N$2))=N$2, RIGHT('Tag Library'!$P$14:$P$736, LEN($A143))=$A143), """")"),"")</f>
        <v/>
      </c>
      <c r="O143" s="1" t="str">
        <f ca="1">IFERROR(__xludf.DUMMYFUNCTION("IFERROR(FILTER('Tag Library'!$Q$14:$Q$736, LEFT('Tag Library'!$P$14:$P$736, LEN(O$2))=O$2, RIGHT('Tag Library'!$P$14:$P$736, LEN($A143))=$A143), """")"),"")</f>
        <v/>
      </c>
      <c r="P143" s="1" t="str">
        <f ca="1">IFERROR(__xludf.DUMMYFUNCTION("IFERROR(FILTER('Tag Library'!$Q$14:$Q$736, LEFT('Tag Library'!$P$14:$P$736, LEN(P$2))=P$2, RIGHT('Tag Library'!$P$14:$P$736, LEN($A143))=$A143), """")"),"")</f>
        <v/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IFERROR(__xludf.DUMMYFUNCTION("IFERROR(FILTER('Tag Library'!$Q$14:$Q$736, LEFT('Tag Library'!$P$14:$P$736, LEN(B$2))=B$2, RIGHT('Tag Library'!$P$14:$P$736, LEN($A144))=$A144), """")"),"")</f>
        <v/>
      </c>
      <c r="C144" s="1" t="str">
        <f ca="1">IFERROR(__xludf.DUMMYFUNCTION("IFERROR(FILTER('Tag Library'!$Q$14:$Q$736, LEFT('Tag Library'!$P$14:$P$736, LEN(C$2))=C$2, RIGHT('Tag Library'!$P$14:$P$736, LEN($A144))=$A144), """")"),"")</f>
        <v/>
      </c>
      <c r="D144" s="1" t="str">
        <f ca="1">IFERROR(__xludf.DUMMYFUNCTION("IFERROR(FILTER('Tag Library'!$Q$14:$Q$736, LEFT('Tag Library'!$P$14:$P$736, LEN(D$2))=D$2, RIGHT('Tag Library'!$P$14:$P$736, LEN($A144))=$A144), """")"),"")</f>
        <v/>
      </c>
      <c r="E144" s="1" t="str">
        <f ca="1">IFERROR(__xludf.DUMMYFUNCTION("IFERROR(FILTER('Tag Library'!$Q$14:$Q$736, LEFT('Tag Library'!$P$14:$P$736, LEN(E$2))=E$2, RIGHT('Tag Library'!$P$14:$P$736, LEN($A144))=$A144), """")"),"")</f>
        <v/>
      </c>
      <c r="F144" s="1" t="str">
        <f ca="1">IFERROR(__xludf.DUMMYFUNCTION("IFERROR(FILTER('Tag Library'!$Q$14:$Q$736, LEFT('Tag Library'!$P$14:$P$736, LEN(F$2))=F$2, RIGHT('Tag Library'!$P$14:$P$736, LEN($A144))=$A144), """")"),"")</f>
        <v/>
      </c>
      <c r="G144" s="1" t="str">
        <f ca="1">IFERROR(__xludf.DUMMYFUNCTION("IFERROR(FILTER('Tag Library'!$Q$14:$Q$736, LEFT('Tag Library'!$P$14:$P$736, LEN(G$2))=G$2, RIGHT('Tag Library'!$P$14:$P$736, LEN($A144))=$A144), """")"),"")</f>
        <v/>
      </c>
      <c r="H144" s="1" t="str">
        <f ca="1">IFERROR(__xludf.DUMMYFUNCTION("IFERROR(FILTER('Tag Library'!$Q$14:$Q$736, LEFT('Tag Library'!$P$14:$P$736, LEN(H$2))=H$2, RIGHT('Tag Library'!$P$14:$P$736, LEN($A144))=$A144), """")"),"")</f>
        <v/>
      </c>
      <c r="I144" s="1" t="str">
        <f ca="1">IFERROR(__xludf.DUMMYFUNCTION("IFERROR(FILTER('Tag Library'!$Q$14:$Q$736, LEFT('Tag Library'!$P$14:$P$736, LEN(I$2))=I$2, RIGHT('Tag Library'!$P$14:$P$736, LEN($A144))=$A144), """")"),"")</f>
        <v/>
      </c>
      <c r="J144" s="1" t="str">
        <f ca="1">IFERROR(__xludf.DUMMYFUNCTION("IFERROR(FILTER('Tag Library'!$Q$14:$Q$736, LEFT('Tag Library'!$P$14:$P$736, LEN(J$2))=J$2, RIGHT('Tag Library'!$P$14:$P$736, LEN($A144))=$A144), """")"),"")</f>
        <v/>
      </c>
      <c r="K144" s="1" t="str">
        <f ca="1">IFERROR(__xludf.DUMMYFUNCTION("IFERROR(FILTER('Tag Library'!$Q$14:$Q$736, LEFT('Tag Library'!$P$14:$P$736, LEN(K$2))=K$2, RIGHT('Tag Library'!$P$14:$P$736, LEN($A144))=$A144), """")"),"")</f>
        <v/>
      </c>
      <c r="L144" s="1" t="str">
        <f ca="1">IFERROR(__xludf.DUMMYFUNCTION("IFERROR(FILTER('Tag Library'!$Q$14:$Q$736, LEFT('Tag Library'!$P$14:$P$736, LEN(L$2))=L$2, RIGHT('Tag Library'!$P$14:$P$736, LEN($A144))=$A144), """")"),"")</f>
        <v/>
      </c>
      <c r="M144" s="1" t="str">
        <f ca="1">IFERROR(__xludf.DUMMYFUNCTION("IFERROR(FILTER('Tag Library'!$Q$14:$Q$736, LEFT('Tag Library'!$P$14:$P$736, LEN(M$2))=M$2, RIGHT('Tag Library'!$P$14:$P$736, LEN($A144))=$A144), """")"),"")</f>
        <v/>
      </c>
      <c r="N144" s="1" t="str">
        <f ca="1">IFERROR(__xludf.DUMMYFUNCTION("IFERROR(FILTER('Tag Library'!$Q$14:$Q$736, LEFT('Tag Library'!$P$14:$P$736, LEN(N$2))=N$2, RIGHT('Tag Library'!$P$14:$P$736, LEN($A144))=$A144), """")"),"")</f>
        <v/>
      </c>
      <c r="O144" s="1" t="str">
        <f ca="1">IFERROR(__xludf.DUMMYFUNCTION("IFERROR(FILTER('Tag Library'!$Q$14:$Q$736, LEFT('Tag Library'!$P$14:$P$736, LEN(O$2))=O$2, RIGHT('Tag Library'!$P$14:$P$736, LEN($A144))=$A144), """")"),"")</f>
        <v/>
      </c>
      <c r="P144" s="1" t="str">
        <f ca="1">IFERROR(__xludf.DUMMYFUNCTION("IFERROR(FILTER('Tag Library'!$Q$14:$Q$736, LEFT('Tag Library'!$P$14:$P$736, LEN(P$2))=P$2, RIGHT('Tag Library'!$P$14:$P$736, LEN($A144))=$A144), """")"),"")</f>
        <v/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IFERROR(__xludf.DUMMYFUNCTION("IFERROR(FILTER('Tag Library'!$Q$14:$Q$736, LEFT('Tag Library'!$P$14:$P$736, LEN(B$2))=B$2, RIGHT('Tag Library'!$P$14:$P$736, LEN($A145))=$A145), """")"),"")</f>
        <v/>
      </c>
      <c r="C145" s="1" t="str">
        <f ca="1">IFERROR(__xludf.DUMMYFUNCTION("IFERROR(FILTER('Tag Library'!$Q$14:$Q$736, LEFT('Tag Library'!$P$14:$P$736, LEN(C$2))=C$2, RIGHT('Tag Library'!$P$14:$P$736, LEN($A145))=$A145), """")"),"")</f>
        <v/>
      </c>
      <c r="D145" s="1" t="str">
        <f ca="1">IFERROR(__xludf.DUMMYFUNCTION("IFERROR(FILTER('Tag Library'!$Q$14:$Q$736, LEFT('Tag Library'!$P$14:$P$736, LEN(D$2))=D$2, RIGHT('Tag Library'!$P$14:$P$736, LEN($A145))=$A145), """")"),"green")</f>
        <v>green</v>
      </c>
      <c r="E145" s="1" t="str">
        <f ca="1">IFERROR(__xludf.DUMMYFUNCTION("IFERROR(FILTER('Tag Library'!$Q$14:$Q$736, LEFT('Tag Library'!$P$14:$P$736, LEN(E$2))=E$2, RIGHT('Tag Library'!$P$14:$P$736, LEN($A145))=$A145), """")"),"green")</f>
        <v>green</v>
      </c>
      <c r="F145" s="1" t="str">
        <f ca="1">IFERROR(__xludf.DUMMYFUNCTION("IFERROR(FILTER('Tag Library'!$Q$14:$Q$736, LEFT('Tag Library'!$P$14:$P$736, LEN(F$2))=F$2, RIGHT('Tag Library'!$P$14:$P$736, LEN($A145))=$A145), """")"),"green")</f>
        <v>green</v>
      </c>
      <c r="G145" s="1" t="str">
        <f ca="1">IFERROR(__xludf.DUMMYFUNCTION("IFERROR(FILTER('Tag Library'!$Q$14:$Q$736, LEFT('Tag Library'!$P$14:$P$736, LEN(G$2))=G$2, RIGHT('Tag Library'!$P$14:$P$736, LEN($A145))=$A145), """")"),"green")</f>
        <v>green</v>
      </c>
      <c r="H145" s="1" t="str">
        <f ca="1">IFERROR(__xludf.DUMMYFUNCTION("IFERROR(FILTER('Tag Library'!$Q$14:$Q$736, LEFT('Tag Library'!$P$14:$P$736, LEN(H$2))=H$2, RIGHT('Tag Library'!$P$14:$P$736, LEN($A145))=$A145), """")"),"green")</f>
        <v>green</v>
      </c>
      <c r="I145" s="1" t="str">
        <f ca="1">IFERROR(__xludf.DUMMYFUNCTION("IFERROR(FILTER('Tag Library'!$Q$14:$Q$736, LEFT('Tag Library'!$P$14:$P$736, LEN(I$2))=I$2, RIGHT('Tag Library'!$P$14:$P$736, LEN($A145))=$A145), """")"),"green")</f>
        <v>green</v>
      </c>
      <c r="J145" s="1" t="str">
        <f ca="1">IFERROR(__xludf.DUMMYFUNCTION("IFERROR(FILTER('Tag Library'!$Q$14:$Q$736, LEFT('Tag Library'!$P$14:$P$736, LEN(J$2))=J$2, RIGHT('Tag Library'!$P$14:$P$736, LEN($A145))=$A145), """")"),"green")</f>
        <v>green</v>
      </c>
      <c r="K145" s="1" t="str">
        <f ca="1">IFERROR(__xludf.DUMMYFUNCTION("IFERROR(FILTER('Tag Library'!$Q$14:$Q$736, LEFT('Tag Library'!$P$14:$P$736, LEN(K$2))=K$2, RIGHT('Tag Library'!$P$14:$P$736, LEN($A145))=$A145), """")"),"green")</f>
        <v>green</v>
      </c>
      <c r="L145" s="1" t="str">
        <f ca="1">IFERROR(__xludf.DUMMYFUNCTION("IFERROR(FILTER('Tag Library'!$Q$14:$Q$736, LEFT('Tag Library'!$P$14:$P$736, LEN(L$2))=L$2, RIGHT('Tag Library'!$P$14:$P$736, LEN($A145))=$A145), """")"),"green")</f>
        <v>green</v>
      </c>
      <c r="M145" s="1" t="str">
        <f ca="1">IFERROR(__xludf.DUMMYFUNCTION("IFERROR(FILTER('Tag Library'!$Q$14:$Q$736, LEFT('Tag Library'!$P$14:$P$736, LEN(M$2))=M$2, RIGHT('Tag Library'!$P$14:$P$736, LEN($A145))=$A145), """")"),"green")</f>
        <v>green</v>
      </c>
      <c r="N145" s="1" t="str">
        <f ca="1">IFERROR(__xludf.DUMMYFUNCTION("IFERROR(FILTER('Tag Library'!$Q$14:$Q$736, LEFT('Tag Library'!$P$14:$P$736, LEN(N$2))=N$2, RIGHT('Tag Library'!$P$14:$P$736, LEN($A145))=$A145), """")"),"green")</f>
        <v>green</v>
      </c>
      <c r="O145" s="1" t="str">
        <f ca="1">IFERROR(__xludf.DUMMYFUNCTION("IFERROR(FILTER('Tag Library'!$Q$14:$Q$736, LEFT('Tag Library'!$P$14:$P$736, LEN(O$2))=O$2, RIGHT('Tag Library'!$P$14:$P$736, LEN($A145))=$A145), """")"),"green")</f>
        <v>green</v>
      </c>
      <c r="P145" s="1" t="str">
        <f ca="1">IFERROR(__xludf.DUMMYFUNCTION("IFERROR(FILTER('Tag Library'!$Q$14:$Q$736, LEFT('Tag Library'!$P$14:$P$736, LEN(P$2))=P$2, RIGHT('Tag Library'!$P$14:$P$736, LEN($A145))=$A145), """")"),"")</f>
        <v/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IFERROR(__xludf.DUMMYFUNCTION("IFERROR(FILTER('Tag Library'!$Q$14:$Q$736, LEFT('Tag Library'!$P$14:$P$736, LEN(B$2))=B$2, RIGHT('Tag Library'!$P$14:$P$736, LEN($A146))=$A146), """")"),"")</f>
        <v/>
      </c>
      <c r="C146" s="1" t="str">
        <f ca="1">IFERROR(__xludf.DUMMYFUNCTION("IFERROR(FILTER('Tag Library'!$Q$14:$Q$736, LEFT('Tag Library'!$P$14:$P$736, LEN(C$2))=C$2, RIGHT('Tag Library'!$P$14:$P$736, LEN($A146))=$A146), """")"),"")</f>
        <v/>
      </c>
      <c r="D146" s="1" t="str">
        <f ca="1">IFERROR(__xludf.DUMMYFUNCTION("IFERROR(FILTER('Tag Library'!$Q$14:$Q$736, LEFT('Tag Library'!$P$14:$P$736, LEN(D$2))=D$2, RIGHT('Tag Library'!$P$14:$P$736, LEN($A146))=$A146), """")"),"")</f>
        <v/>
      </c>
      <c r="E146" s="1" t="str">
        <f ca="1">IFERROR(__xludf.DUMMYFUNCTION("IFERROR(FILTER('Tag Library'!$Q$14:$Q$736, LEFT('Tag Library'!$P$14:$P$736, LEN(E$2))=E$2, RIGHT('Tag Library'!$P$14:$P$736, LEN($A146))=$A146), """")"),"")</f>
        <v/>
      </c>
      <c r="F146" s="1" t="str">
        <f ca="1">IFERROR(__xludf.DUMMYFUNCTION("IFERROR(FILTER('Tag Library'!$Q$14:$Q$736, LEFT('Tag Library'!$P$14:$P$736, LEN(F$2))=F$2, RIGHT('Tag Library'!$P$14:$P$736, LEN($A146))=$A146), """")"),"")</f>
        <v/>
      </c>
      <c r="G146" s="1" t="str">
        <f ca="1">IFERROR(__xludf.DUMMYFUNCTION("IFERROR(FILTER('Tag Library'!$Q$14:$Q$736, LEFT('Tag Library'!$P$14:$P$736, LEN(G$2))=G$2, RIGHT('Tag Library'!$P$14:$P$736, LEN($A146))=$A146), """")"),"")</f>
        <v/>
      </c>
      <c r="H146" s="1" t="str">
        <f ca="1">IFERROR(__xludf.DUMMYFUNCTION("IFERROR(FILTER('Tag Library'!$Q$14:$Q$736, LEFT('Tag Library'!$P$14:$P$736, LEN(H$2))=H$2, RIGHT('Tag Library'!$P$14:$P$736, LEN($A146))=$A146), """")"),"")</f>
        <v/>
      </c>
      <c r="I146" s="1" t="str">
        <f ca="1">IFERROR(__xludf.DUMMYFUNCTION("IFERROR(FILTER('Tag Library'!$Q$14:$Q$736, LEFT('Tag Library'!$P$14:$P$736, LEN(I$2))=I$2, RIGHT('Tag Library'!$P$14:$P$736, LEN($A146))=$A146), """")"),"")</f>
        <v/>
      </c>
      <c r="J146" s="1" t="str">
        <f ca="1">IFERROR(__xludf.DUMMYFUNCTION("IFERROR(FILTER('Tag Library'!$Q$14:$Q$736, LEFT('Tag Library'!$P$14:$P$736, LEN(J$2))=J$2, RIGHT('Tag Library'!$P$14:$P$736, LEN($A146))=$A146), """")"),"")</f>
        <v/>
      </c>
      <c r="K146" s="1" t="str">
        <f ca="1">IFERROR(__xludf.DUMMYFUNCTION("IFERROR(FILTER('Tag Library'!$Q$14:$Q$736, LEFT('Tag Library'!$P$14:$P$736, LEN(K$2))=K$2, RIGHT('Tag Library'!$P$14:$P$736, LEN($A146))=$A146), """")"),"")</f>
        <v/>
      </c>
      <c r="L146" s="1" t="str">
        <f ca="1">IFERROR(__xludf.DUMMYFUNCTION("IFERROR(FILTER('Tag Library'!$Q$14:$Q$736, LEFT('Tag Library'!$P$14:$P$736, LEN(L$2))=L$2, RIGHT('Tag Library'!$P$14:$P$736, LEN($A146))=$A146), """")"),"")</f>
        <v/>
      </c>
      <c r="M146" s="1" t="str">
        <f ca="1">IFERROR(__xludf.DUMMYFUNCTION("IFERROR(FILTER('Tag Library'!$Q$14:$Q$736, LEFT('Tag Library'!$P$14:$P$736, LEN(M$2))=M$2, RIGHT('Tag Library'!$P$14:$P$736, LEN($A146))=$A146), """")"),"")</f>
        <v/>
      </c>
      <c r="N146" s="1" t="str">
        <f ca="1">IFERROR(__xludf.DUMMYFUNCTION("IFERROR(FILTER('Tag Library'!$Q$14:$Q$736, LEFT('Tag Library'!$P$14:$P$736, LEN(N$2))=N$2, RIGHT('Tag Library'!$P$14:$P$736, LEN($A146))=$A146), """")"),"")</f>
        <v/>
      </c>
      <c r="O146" s="1" t="str">
        <f ca="1">IFERROR(__xludf.DUMMYFUNCTION("IFERROR(FILTER('Tag Library'!$Q$14:$Q$736, LEFT('Tag Library'!$P$14:$P$736, LEN(O$2))=O$2, RIGHT('Tag Library'!$P$14:$P$736, LEN($A146))=$A146), """")"),"")</f>
        <v/>
      </c>
      <c r="P146" s="1" t="str">
        <f ca="1">IFERROR(__xludf.DUMMYFUNCTION("IFERROR(FILTER('Tag Library'!$Q$14:$Q$736, LEFT('Tag Library'!$P$14:$P$736, LEN(P$2))=P$2, RIGHT('Tag Library'!$P$14:$P$736, LEN($A146))=$A146), """")"),"")</f>
        <v/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IFERROR(__xludf.DUMMYFUNCTION("IFERROR(FILTER('Tag Library'!$Q$14:$Q$736, LEFT('Tag Library'!$P$14:$P$736, LEN(B$2))=B$2, RIGHT('Tag Library'!$P$14:$P$736, LEN($A147))=$A147), """")"),"")</f>
        <v/>
      </c>
      <c r="C147" s="1" t="str">
        <f ca="1">IFERROR(__xludf.DUMMYFUNCTION("IFERROR(FILTER('Tag Library'!$Q$14:$Q$736, LEFT('Tag Library'!$P$14:$P$736, LEN(C$2))=C$2, RIGHT('Tag Library'!$P$14:$P$736, LEN($A147))=$A147), """")"),"")</f>
        <v/>
      </c>
      <c r="D147" s="1" t="str">
        <f ca="1">IFERROR(__xludf.DUMMYFUNCTION("IFERROR(FILTER('Tag Library'!$Q$14:$Q$736, LEFT('Tag Library'!$P$14:$P$736, LEN(D$2))=D$2, RIGHT('Tag Library'!$P$14:$P$736, LEN($A147))=$A147), """")"),"")</f>
        <v/>
      </c>
      <c r="E147" s="1" t="str">
        <f ca="1">IFERROR(__xludf.DUMMYFUNCTION("IFERROR(FILTER('Tag Library'!$Q$14:$Q$736, LEFT('Tag Library'!$P$14:$P$736, LEN(E$2))=E$2, RIGHT('Tag Library'!$P$14:$P$736, LEN($A147))=$A147), """")"),"")</f>
        <v/>
      </c>
      <c r="F147" s="1" t="str">
        <f ca="1">IFERROR(__xludf.DUMMYFUNCTION("IFERROR(FILTER('Tag Library'!$Q$14:$Q$736, LEFT('Tag Library'!$P$14:$P$736, LEN(F$2))=F$2, RIGHT('Tag Library'!$P$14:$P$736, LEN($A147))=$A147), """")"),"")</f>
        <v/>
      </c>
      <c r="G147" s="1" t="str">
        <f ca="1">IFERROR(__xludf.DUMMYFUNCTION("IFERROR(FILTER('Tag Library'!$Q$14:$Q$736, LEFT('Tag Library'!$P$14:$P$736, LEN(G$2))=G$2, RIGHT('Tag Library'!$P$14:$P$736, LEN($A147))=$A147), """")"),"")</f>
        <v/>
      </c>
      <c r="H147" s="1" t="str">
        <f ca="1">IFERROR(__xludf.DUMMYFUNCTION("IFERROR(FILTER('Tag Library'!$Q$14:$Q$736, LEFT('Tag Library'!$P$14:$P$736, LEN(H$2))=H$2, RIGHT('Tag Library'!$P$14:$P$736, LEN($A147))=$A147), """")"),"")</f>
        <v/>
      </c>
      <c r="I147" s="1" t="str">
        <f ca="1">IFERROR(__xludf.DUMMYFUNCTION("IFERROR(FILTER('Tag Library'!$Q$14:$Q$736, LEFT('Tag Library'!$P$14:$P$736, LEN(I$2))=I$2, RIGHT('Tag Library'!$P$14:$P$736, LEN($A147))=$A147), """")"),"")</f>
        <v/>
      </c>
      <c r="J147" s="1" t="str">
        <f ca="1">IFERROR(__xludf.DUMMYFUNCTION("IFERROR(FILTER('Tag Library'!$Q$14:$Q$736, LEFT('Tag Library'!$P$14:$P$736, LEN(J$2))=J$2, RIGHT('Tag Library'!$P$14:$P$736, LEN($A147))=$A147), """")"),"")</f>
        <v/>
      </c>
      <c r="K147" s="1" t="str">
        <f ca="1">IFERROR(__xludf.DUMMYFUNCTION("IFERROR(FILTER('Tag Library'!$Q$14:$Q$736, LEFT('Tag Library'!$P$14:$P$736, LEN(K$2))=K$2, RIGHT('Tag Library'!$P$14:$P$736, LEN($A147))=$A147), """")"),"")</f>
        <v/>
      </c>
      <c r="L147" s="1" t="str">
        <f ca="1">IFERROR(__xludf.DUMMYFUNCTION("IFERROR(FILTER('Tag Library'!$Q$14:$Q$736, LEFT('Tag Library'!$P$14:$P$736, LEN(L$2))=L$2, RIGHT('Tag Library'!$P$14:$P$736, LEN($A147))=$A147), """")"),"")</f>
        <v/>
      </c>
      <c r="M147" s="1" t="str">
        <f ca="1">IFERROR(__xludf.DUMMYFUNCTION("IFERROR(FILTER('Tag Library'!$Q$14:$Q$736, LEFT('Tag Library'!$P$14:$P$736, LEN(M$2))=M$2, RIGHT('Tag Library'!$P$14:$P$736, LEN($A147))=$A147), """")"),"")</f>
        <v/>
      </c>
      <c r="N147" s="1" t="str">
        <f ca="1">IFERROR(__xludf.DUMMYFUNCTION("IFERROR(FILTER('Tag Library'!$Q$14:$Q$736, LEFT('Tag Library'!$P$14:$P$736, LEN(N$2))=N$2, RIGHT('Tag Library'!$P$14:$P$736, LEN($A147))=$A147), """")"),"")</f>
        <v/>
      </c>
      <c r="O147" s="1" t="str">
        <f ca="1">IFERROR(__xludf.DUMMYFUNCTION("IFERROR(FILTER('Tag Library'!$Q$14:$Q$736, LEFT('Tag Library'!$P$14:$P$736, LEN(O$2))=O$2, RIGHT('Tag Library'!$P$14:$P$736, LEN($A147))=$A147), """")"),"")</f>
        <v/>
      </c>
      <c r="P147" s="1" t="str">
        <f ca="1">IFERROR(__xludf.DUMMYFUNCTION("IFERROR(FILTER('Tag Library'!$Q$14:$Q$736, LEFT('Tag Library'!$P$14:$P$736, LEN(P$2))=P$2, RIGHT('Tag Library'!$P$14:$P$736, LEN($A147))=$A147), """")"),"")</f>
        <v/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IFERROR(__xludf.DUMMYFUNCTION("IFERROR(FILTER('Tag Library'!$Q$14:$Q$736, LEFT('Tag Library'!$P$14:$P$736, LEN(B$2))=B$2, RIGHT('Tag Library'!$P$14:$P$736, LEN($A148))=$A148), """")"),"")</f>
        <v/>
      </c>
      <c r="C148" s="1" t="str">
        <f ca="1">IFERROR(__xludf.DUMMYFUNCTION("IFERROR(FILTER('Tag Library'!$Q$14:$Q$736, LEFT('Tag Library'!$P$14:$P$736, LEN(C$2))=C$2, RIGHT('Tag Library'!$P$14:$P$736, LEN($A148))=$A148), """")"),"")</f>
        <v/>
      </c>
      <c r="D148" s="1" t="str">
        <f ca="1">IFERROR(__xludf.DUMMYFUNCTION("IFERROR(FILTER('Tag Library'!$Q$14:$Q$736, LEFT('Tag Library'!$P$14:$P$736, LEN(D$2))=D$2, RIGHT('Tag Library'!$P$14:$P$736, LEN($A148))=$A148), """")"),"")</f>
        <v/>
      </c>
      <c r="E148" s="1" t="str">
        <f ca="1">IFERROR(__xludf.DUMMYFUNCTION("IFERROR(FILTER('Tag Library'!$Q$14:$Q$736, LEFT('Tag Library'!$P$14:$P$736, LEN(E$2))=E$2, RIGHT('Tag Library'!$P$14:$P$736, LEN($A148))=$A148), """")"),"")</f>
        <v/>
      </c>
      <c r="F148" s="1" t="str">
        <f ca="1">IFERROR(__xludf.DUMMYFUNCTION("IFERROR(FILTER('Tag Library'!$Q$14:$Q$736, LEFT('Tag Library'!$P$14:$P$736, LEN(F$2))=F$2, RIGHT('Tag Library'!$P$14:$P$736, LEN($A148))=$A148), """")"),"")</f>
        <v/>
      </c>
      <c r="G148" s="1" t="str">
        <f ca="1">IFERROR(__xludf.DUMMYFUNCTION("IFERROR(FILTER('Tag Library'!$Q$14:$Q$736, LEFT('Tag Library'!$P$14:$P$736, LEN(G$2))=G$2, RIGHT('Tag Library'!$P$14:$P$736, LEN($A148))=$A148), """")"),"")</f>
        <v/>
      </c>
      <c r="H148" s="1" t="str">
        <f ca="1">IFERROR(__xludf.DUMMYFUNCTION("IFERROR(FILTER('Tag Library'!$Q$14:$Q$736, LEFT('Tag Library'!$P$14:$P$736, LEN(H$2))=H$2, RIGHT('Tag Library'!$P$14:$P$736, LEN($A148))=$A148), """")"),"")</f>
        <v/>
      </c>
      <c r="I148" s="1" t="str">
        <f ca="1">IFERROR(__xludf.DUMMYFUNCTION("IFERROR(FILTER('Tag Library'!$Q$14:$Q$736, LEFT('Tag Library'!$P$14:$P$736, LEN(I$2))=I$2, RIGHT('Tag Library'!$P$14:$P$736, LEN($A148))=$A148), """")"),"")</f>
        <v/>
      </c>
      <c r="J148" s="1" t="str">
        <f ca="1">IFERROR(__xludf.DUMMYFUNCTION("IFERROR(FILTER('Tag Library'!$Q$14:$Q$736, LEFT('Tag Library'!$P$14:$P$736, LEN(J$2))=J$2, RIGHT('Tag Library'!$P$14:$P$736, LEN($A148))=$A148), """")"),"")</f>
        <v/>
      </c>
      <c r="K148" s="1" t="str">
        <f ca="1">IFERROR(__xludf.DUMMYFUNCTION("IFERROR(FILTER('Tag Library'!$Q$14:$Q$736, LEFT('Tag Library'!$P$14:$P$736, LEN(K$2))=K$2, RIGHT('Tag Library'!$P$14:$P$736, LEN($A148))=$A148), """")"),"")</f>
        <v/>
      </c>
      <c r="L148" s="1" t="str">
        <f ca="1">IFERROR(__xludf.DUMMYFUNCTION("IFERROR(FILTER('Tag Library'!$Q$14:$Q$736, LEFT('Tag Library'!$P$14:$P$736, LEN(L$2))=L$2, RIGHT('Tag Library'!$P$14:$P$736, LEN($A148))=$A148), """")"),"")</f>
        <v/>
      </c>
      <c r="M148" s="1" t="str">
        <f ca="1">IFERROR(__xludf.DUMMYFUNCTION("IFERROR(FILTER('Tag Library'!$Q$14:$Q$736, LEFT('Tag Library'!$P$14:$P$736, LEN(M$2))=M$2, RIGHT('Tag Library'!$P$14:$P$736, LEN($A148))=$A148), """")"),"")</f>
        <v/>
      </c>
      <c r="N148" s="1" t="str">
        <f ca="1">IFERROR(__xludf.DUMMYFUNCTION("IFERROR(FILTER('Tag Library'!$Q$14:$Q$736, LEFT('Tag Library'!$P$14:$P$736, LEN(N$2))=N$2, RIGHT('Tag Library'!$P$14:$P$736, LEN($A148))=$A148), """")"),"")</f>
        <v/>
      </c>
      <c r="O148" s="1" t="str">
        <f ca="1">IFERROR(__xludf.DUMMYFUNCTION("IFERROR(FILTER('Tag Library'!$Q$14:$Q$736, LEFT('Tag Library'!$P$14:$P$736, LEN(O$2))=O$2, RIGHT('Tag Library'!$P$14:$P$736, LEN($A148))=$A148), """")"),"")</f>
        <v/>
      </c>
      <c r="P148" s="1" t="str">
        <f ca="1">IFERROR(__xludf.DUMMYFUNCTION("IFERROR(FILTER('Tag Library'!$Q$14:$Q$736, LEFT('Tag Library'!$P$14:$P$736, LEN(P$2))=P$2, RIGHT('Tag Library'!$P$14:$P$736, LEN($A148))=$A148), """")"),"")</f>
        <v/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IFERROR(__xludf.DUMMYFUNCTION("IFERROR(FILTER('Tag Library'!$Q$14:$Q$736, LEFT('Tag Library'!$P$14:$P$736, LEN(B$2))=B$2, RIGHT('Tag Library'!$P$14:$P$736, LEN($A149))=$A149), """")"),"")</f>
        <v/>
      </c>
      <c r="C149" s="1" t="str">
        <f ca="1">IFERROR(__xludf.DUMMYFUNCTION("IFERROR(FILTER('Tag Library'!$Q$14:$Q$736, LEFT('Tag Library'!$P$14:$P$736, LEN(C$2))=C$2, RIGHT('Tag Library'!$P$14:$P$736, LEN($A149))=$A149), """")"),"")</f>
        <v/>
      </c>
      <c r="D149" s="1" t="str">
        <f ca="1">IFERROR(__xludf.DUMMYFUNCTION("IFERROR(FILTER('Tag Library'!$Q$14:$Q$736, LEFT('Tag Library'!$P$14:$P$736, LEN(D$2))=D$2, RIGHT('Tag Library'!$P$14:$P$736, LEN($A149))=$A149), """")"),"")</f>
        <v/>
      </c>
      <c r="E149" s="1" t="str">
        <f ca="1">IFERROR(__xludf.DUMMYFUNCTION("IFERROR(FILTER('Tag Library'!$Q$14:$Q$736, LEFT('Tag Library'!$P$14:$P$736, LEN(E$2))=E$2, RIGHT('Tag Library'!$P$14:$P$736, LEN($A149))=$A149), """")"),"")</f>
        <v/>
      </c>
      <c r="F149" s="1" t="str">
        <f ca="1">IFERROR(__xludf.DUMMYFUNCTION("IFERROR(FILTER('Tag Library'!$Q$14:$Q$736, LEFT('Tag Library'!$P$14:$P$736, LEN(F$2))=F$2, RIGHT('Tag Library'!$P$14:$P$736, LEN($A149))=$A149), """")"),"")</f>
        <v/>
      </c>
      <c r="G149" s="1" t="str">
        <f ca="1">IFERROR(__xludf.DUMMYFUNCTION("IFERROR(FILTER('Tag Library'!$Q$14:$Q$736, LEFT('Tag Library'!$P$14:$P$736, LEN(G$2))=G$2, RIGHT('Tag Library'!$P$14:$P$736, LEN($A149))=$A149), """")"),"")</f>
        <v/>
      </c>
      <c r="H149" s="1" t="str">
        <f ca="1">IFERROR(__xludf.DUMMYFUNCTION("IFERROR(FILTER('Tag Library'!$Q$14:$Q$736, LEFT('Tag Library'!$P$14:$P$736, LEN(H$2))=H$2, RIGHT('Tag Library'!$P$14:$P$736, LEN($A149))=$A149), """")"),"")</f>
        <v/>
      </c>
      <c r="I149" s="1" t="str">
        <f ca="1">IFERROR(__xludf.DUMMYFUNCTION("IFERROR(FILTER('Tag Library'!$Q$14:$Q$736, LEFT('Tag Library'!$P$14:$P$736, LEN(I$2))=I$2, RIGHT('Tag Library'!$P$14:$P$736, LEN($A149))=$A149), """")"),"")</f>
        <v/>
      </c>
      <c r="J149" s="1" t="str">
        <f ca="1">IFERROR(__xludf.DUMMYFUNCTION("IFERROR(FILTER('Tag Library'!$Q$14:$Q$736, LEFT('Tag Library'!$P$14:$P$736, LEN(J$2))=J$2, RIGHT('Tag Library'!$P$14:$P$736, LEN($A149))=$A149), """")"),"")</f>
        <v/>
      </c>
      <c r="K149" s="1" t="str">
        <f ca="1">IFERROR(__xludf.DUMMYFUNCTION("IFERROR(FILTER('Tag Library'!$Q$14:$Q$736, LEFT('Tag Library'!$P$14:$P$736, LEN(K$2))=K$2, RIGHT('Tag Library'!$P$14:$P$736, LEN($A149))=$A149), """")"),"")</f>
        <v/>
      </c>
      <c r="L149" s="1" t="str">
        <f ca="1">IFERROR(__xludf.DUMMYFUNCTION("IFERROR(FILTER('Tag Library'!$Q$14:$Q$736, LEFT('Tag Library'!$P$14:$P$736, LEN(L$2))=L$2, RIGHT('Tag Library'!$P$14:$P$736, LEN($A149))=$A149), """")"),"")</f>
        <v/>
      </c>
      <c r="M149" s="1" t="str">
        <f ca="1">IFERROR(__xludf.DUMMYFUNCTION("IFERROR(FILTER('Tag Library'!$Q$14:$Q$736, LEFT('Tag Library'!$P$14:$P$736, LEN(M$2))=M$2, RIGHT('Tag Library'!$P$14:$P$736, LEN($A149))=$A149), """")"),"")</f>
        <v/>
      </c>
      <c r="N149" s="1" t="str">
        <f ca="1">IFERROR(__xludf.DUMMYFUNCTION("IFERROR(FILTER('Tag Library'!$Q$14:$Q$736, LEFT('Tag Library'!$P$14:$P$736, LEN(N$2))=N$2, RIGHT('Tag Library'!$P$14:$P$736, LEN($A149))=$A149), """")"),"")</f>
        <v/>
      </c>
      <c r="O149" s="1" t="str">
        <f ca="1">IFERROR(__xludf.DUMMYFUNCTION("IFERROR(FILTER('Tag Library'!$Q$14:$Q$736, LEFT('Tag Library'!$P$14:$P$736, LEN(O$2))=O$2, RIGHT('Tag Library'!$P$14:$P$736, LEN($A149))=$A149), """")"),"")</f>
        <v/>
      </c>
      <c r="P149" s="1" t="str">
        <f ca="1">IFERROR(__xludf.DUMMYFUNCTION("IFERROR(FILTER('Tag Library'!$Q$14:$Q$736, LEFT('Tag Library'!$P$14:$P$736, LEN(P$2))=P$2, RIGHT('Tag Library'!$P$14:$P$736, LEN($A149))=$A149), """")"),"")</f>
        <v/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IFERROR(__xludf.DUMMYFUNCTION("IFERROR(FILTER('Tag Library'!$Q$14:$Q$736, LEFT('Tag Library'!$P$14:$P$736, LEN(B$2))=B$2, RIGHT('Tag Library'!$P$14:$P$736, LEN($A150))=$A150), """")"),"")</f>
        <v/>
      </c>
      <c r="C150" s="1" t="str">
        <f ca="1">IFERROR(__xludf.DUMMYFUNCTION("IFERROR(FILTER('Tag Library'!$Q$14:$Q$736, LEFT('Tag Library'!$P$14:$P$736, LEN(C$2))=C$2, RIGHT('Tag Library'!$P$14:$P$736, LEN($A150))=$A150), """")"),"")</f>
        <v/>
      </c>
      <c r="D150" s="1" t="str">
        <f ca="1">IFERROR(__xludf.DUMMYFUNCTION("IFERROR(FILTER('Tag Library'!$Q$14:$Q$736, LEFT('Tag Library'!$P$14:$P$736, LEN(D$2))=D$2, RIGHT('Tag Library'!$P$14:$P$736, LEN($A150))=$A150), """")"),"")</f>
        <v/>
      </c>
      <c r="E150" s="1" t="str">
        <f ca="1">IFERROR(__xludf.DUMMYFUNCTION("IFERROR(FILTER('Tag Library'!$Q$14:$Q$736, LEFT('Tag Library'!$P$14:$P$736, LEN(E$2))=E$2, RIGHT('Tag Library'!$P$14:$P$736, LEN($A150))=$A150), """")"),"")</f>
        <v/>
      </c>
      <c r="F150" s="1" t="str">
        <f ca="1">IFERROR(__xludf.DUMMYFUNCTION("IFERROR(FILTER('Tag Library'!$Q$14:$Q$736, LEFT('Tag Library'!$P$14:$P$736, LEN(F$2))=F$2, RIGHT('Tag Library'!$P$14:$P$736, LEN($A150))=$A150), """")"),"")</f>
        <v/>
      </c>
      <c r="G150" s="1" t="str">
        <f ca="1">IFERROR(__xludf.DUMMYFUNCTION("IFERROR(FILTER('Tag Library'!$Q$14:$Q$736, LEFT('Tag Library'!$P$14:$P$736, LEN(G$2))=G$2, RIGHT('Tag Library'!$P$14:$P$736, LEN($A150))=$A150), """")"),"")</f>
        <v/>
      </c>
      <c r="H150" s="1" t="str">
        <f ca="1">IFERROR(__xludf.DUMMYFUNCTION("IFERROR(FILTER('Tag Library'!$Q$14:$Q$736, LEFT('Tag Library'!$P$14:$P$736, LEN(H$2))=H$2, RIGHT('Tag Library'!$P$14:$P$736, LEN($A150))=$A150), """")"),"")</f>
        <v/>
      </c>
      <c r="I150" s="1" t="str">
        <f ca="1">IFERROR(__xludf.DUMMYFUNCTION("IFERROR(FILTER('Tag Library'!$Q$14:$Q$736, LEFT('Tag Library'!$P$14:$P$736, LEN(I$2))=I$2, RIGHT('Tag Library'!$P$14:$P$736, LEN($A150))=$A150), """")"),"")</f>
        <v/>
      </c>
      <c r="J150" s="1" t="str">
        <f ca="1">IFERROR(__xludf.DUMMYFUNCTION("IFERROR(FILTER('Tag Library'!$Q$14:$Q$736, LEFT('Tag Library'!$P$14:$P$736, LEN(J$2))=J$2, RIGHT('Tag Library'!$P$14:$P$736, LEN($A150))=$A150), """")"),"")</f>
        <v/>
      </c>
      <c r="K150" s="1" t="str">
        <f ca="1">IFERROR(__xludf.DUMMYFUNCTION("IFERROR(FILTER('Tag Library'!$Q$14:$Q$736, LEFT('Tag Library'!$P$14:$P$736, LEN(K$2))=K$2, RIGHT('Tag Library'!$P$14:$P$736, LEN($A150))=$A150), """")"),"")</f>
        <v/>
      </c>
      <c r="L150" s="1" t="str">
        <f ca="1">IFERROR(__xludf.DUMMYFUNCTION("IFERROR(FILTER('Tag Library'!$Q$14:$Q$736, LEFT('Tag Library'!$P$14:$P$736, LEN(L$2))=L$2, RIGHT('Tag Library'!$P$14:$P$736, LEN($A150))=$A150), """")"),"")</f>
        <v/>
      </c>
      <c r="M150" s="1" t="str">
        <f ca="1">IFERROR(__xludf.DUMMYFUNCTION("IFERROR(FILTER('Tag Library'!$Q$14:$Q$736, LEFT('Tag Library'!$P$14:$P$736, LEN(M$2))=M$2, RIGHT('Tag Library'!$P$14:$P$736, LEN($A150))=$A150), """")"),"")</f>
        <v/>
      </c>
      <c r="N150" s="1" t="str">
        <f ca="1">IFERROR(__xludf.DUMMYFUNCTION("IFERROR(FILTER('Tag Library'!$Q$14:$Q$736, LEFT('Tag Library'!$P$14:$P$736, LEN(N$2))=N$2, RIGHT('Tag Library'!$P$14:$P$736, LEN($A150))=$A150), """")"),"")</f>
        <v/>
      </c>
      <c r="O150" s="1" t="str">
        <f ca="1">IFERROR(__xludf.DUMMYFUNCTION("IFERROR(FILTER('Tag Library'!$Q$14:$Q$736, LEFT('Tag Library'!$P$14:$P$736, LEN(O$2))=O$2, RIGHT('Tag Library'!$P$14:$P$736, LEN($A150))=$A150), """")"),"")</f>
        <v/>
      </c>
      <c r="P150" s="1" t="str">
        <f ca="1">IFERROR(__xludf.DUMMYFUNCTION("IFERROR(FILTER('Tag Library'!$Q$14:$Q$736, LEFT('Tag Library'!$P$14:$P$736, LEN(P$2))=P$2, RIGHT('Tag Library'!$P$14:$P$736, LEN($A150))=$A150), """")"),"")</f>
        <v/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IFERROR(__xludf.DUMMYFUNCTION("IFERROR(FILTER('Tag Library'!$Q$14:$Q$736, LEFT('Tag Library'!$P$14:$P$736, LEN(B$2))=B$2, RIGHT('Tag Library'!$P$14:$P$736, LEN($A151))=$A151), """")"),"")</f>
        <v/>
      </c>
      <c r="C151" s="1" t="str">
        <f ca="1">IFERROR(__xludf.DUMMYFUNCTION("IFERROR(FILTER('Tag Library'!$Q$14:$Q$736, LEFT('Tag Library'!$P$14:$P$736, LEN(C$2))=C$2, RIGHT('Tag Library'!$P$14:$P$736, LEN($A151))=$A151), """")"),"")</f>
        <v/>
      </c>
      <c r="D151" s="1" t="str">
        <f ca="1">IFERROR(__xludf.DUMMYFUNCTION("IFERROR(FILTER('Tag Library'!$Q$14:$Q$736, LEFT('Tag Library'!$P$14:$P$736, LEN(D$2))=D$2, RIGHT('Tag Library'!$P$14:$P$736, LEN($A151))=$A151), """")"),"")</f>
        <v/>
      </c>
      <c r="E151" s="1" t="str">
        <f ca="1">IFERROR(__xludf.DUMMYFUNCTION("IFERROR(FILTER('Tag Library'!$Q$14:$Q$736, LEFT('Tag Library'!$P$14:$P$736, LEN(E$2))=E$2, RIGHT('Tag Library'!$P$14:$P$736, LEN($A151))=$A151), """")"),"")</f>
        <v/>
      </c>
      <c r="F151" s="1" t="str">
        <f ca="1">IFERROR(__xludf.DUMMYFUNCTION("IFERROR(FILTER('Tag Library'!$Q$14:$Q$736, LEFT('Tag Library'!$P$14:$P$736, LEN(F$2))=F$2, RIGHT('Tag Library'!$P$14:$P$736, LEN($A151))=$A151), """")"),"")</f>
        <v/>
      </c>
      <c r="G151" s="1" t="str">
        <f ca="1">IFERROR(__xludf.DUMMYFUNCTION("IFERROR(FILTER('Tag Library'!$Q$14:$Q$736, LEFT('Tag Library'!$P$14:$P$736, LEN(G$2))=G$2, RIGHT('Tag Library'!$P$14:$P$736, LEN($A151))=$A151), """")"),"")</f>
        <v/>
      </c>
      <c r="H151" s="1" t="str">
        <f ca="1">IFERROR(__xludf.DUMMYFUNCTION("IFERROR(FILTER('Tag Library'!$Q$14:$Q$736, LEFT('Tag Library'!$P$14:$P$736, LEN(H$2))=H$2, RIGHT('Tag Library'!$P$14:$P$736, LEN($A151))=$A151), """")"),"")</f>
        <v/>
      </c>
      <c r="I151" s="1" t="str">
        <f ca="1">IFERROR(__xludf.DUMMYFUNCTION("IFERROR(FILTER('Tag Library'!$Q$14:$Q$736, LEFT('Tag Library'!$P$14:$P$736, LEN(I$2))=I$2, RIGHT('Tag Library'!$P$14:$P$736, LEN($A151))=$A151), """")"),"")</f>
        <v/>
      </c>
      <c r="J151" s="1" t="str">
        <f ca="1">IFERROR(__xludf.DUMMYFUNCTION("IFERROR(FILTER('Tag Library'!$Q$14:$Q$736, LEFT('Tag Library'!$P$14:$P$736, LEN(J$2))=J$2, RIGHT('Tag Library'!$P$14:$P$736, LEN($A151))=$A151), """")"),"")</f>
        <v/>
      </c>
      <c r="K151" s="1" t="str">
        <f ca="1">IFERROR(__xludf.DUMMYFUNCTION("IFERROR(FILTER('Tag Library'!$Q$14:$Q$736, LEFT('Tag Library'!$P$14:$P$736, LEN(K$2))=K$2, RIGHT('Tag Library'!$P$14:$P$736, LEN($A151))=$A151), """")"),"")</f>
        <v/>
      </c>
      <c r="L151" s="1" t="str">
        <f ca="1">IFERROR(__xludf.DUMMYFUNCTION("IFERROR(FILTER('Tag Library'!$Q$14:$Q$736, LEFT('Tag Library'!$P$14:$P$736, LEN(L$2))=L$2, RIGHT('Tag Library'!$P$14:$P$736, LEN($A151))=$A151), """")"),"")</f>
        <v/>
      </c>
      <c r="M151" s="1" t="str">
        <f ca="1">IFERROR(__xludf.DUMMYFUNCTION("IFERROR(FILTER('Tag Library'!$Q$14:$Q$736, LEFT('Tag Library'!$P$14:$P$736, LEN(M$2))=M$2, RIGHT('Tag Library'!$P$14:$P$736, LEN($A151))=$A151), """")"),"")</f>
        <v/>
      </c>
      <c r="N151" s="1" t="str">
        <f ca="1">IFERROR(__xludf.DUMMYFUNCTION("IFERROR(FILTER('Tag Library'!$Q$14:$Q$736, LEFT('Tag Library'!$P$14:$P$736, LEN(N$2))=N$2, RIGHT('Tag Library'!$P$14:$P$736, LEN($A151))=$A151), """")"),"")</f>
        <v/>
      </c>
      <c r="O151" s="1" t="str">
        <f ca="1">IFERROR(__xludf.DUMMYFUNCTION("IFERROR(FILTER('Tag Library'!$Q$14:$Q$736, LEFT('Tag Library'!$P$14:$P$736, LEN(O$2))=O$2, RIGHT('Tag Library'!$P$14:$P$736, LEN($A151))=$A151), """")"),"")</f>
        <v/>
      </c>
      <c r="P151" s="1" t="str">
        <f ca="1">IFERROR(__xludf.DUMMYFUNCTION("IFERROR(FILTER('Tag Library'!$Q$14:$Q$736, LEFT('Tag Library'!$P$14:$P$736, LEN(P$2))=P$2, RIGHT('Tag Library'!$P$14:$P$736, LEN($A151))=$A151), """")"),"")</f>
        <v/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IFERROR(__xludf.DUMMYFUNCTION("IFERROR(FILTER('Tag Library'!$Q$14:$Q$736, LEFT('Tag Library'!$P$14:$P$736, LEN(B$2))=B$2, RIGHT('Tag Library'!$P$14:$P$736, LEN($A152))=$A152), """")"),"")</f>
        <v/>
      </c>
      <c r="C152" s="1" t="str">
        <f ca="1">IFERROR(__xludf.DUMMYFUNCTION("IFERROR(FILTER('Tag Library'!$Q$14:$Q$736, LEFT('Tag Library'!$P$14:$P$736, LEN(C$2))=C$2, RIGHT('Tag Library'!$P$14:$P$736, LEN($A152))=$A152), """")"),"")</f>
        <v/>
      </c>
      <c r="D152" s="1" t="str">
        <f ca="1">IFERROR(__xludf.DUMMYFUNCTION("IFERROR(FILTER('Tag Library'!$Q$14:$Q$736, LEFT('Tag Library'!$P$14:$P$736, LEN(D$2))=D$2, RIGHT('Tag Library'!$P$14:$P$736, LEN($A152))=$A152), """")"),"")</f>
        <v/>
      </c>
      <c r="E152" s="1" t="str">
        <f ca="1">IFERROR(__xludf.DUMMYFUNCTION("IFERROR(FILTER('Tag Library'!$Q$14:$Q$736, LEFT('Tag Library'!$P$14:$P$736, LEN(E$2))=E$2, RIGHT('Tag Library'!$P$14:$P$736, LEN($A152))=$A152), """")"),"")</f>
        <v/>
      </c>
      <c r="F152" s="1" t="str">
        <f ca="1">IFERROR(__xludf.DUMMYFUNCTION("IFERROR(FILTER('Tag Library'!$Q$14:$Q$736, LEFT('Tag Library'!$P$14:$P$736, LEN(F$2))=F$2, RIGHT('Tag Library'!$P$14:$P$736, LEN($A152))=$A152), """")"),"")</f>
        <v/>
      </c>
      <c r="G152" s="1" t="str">
        <f ca="1">IFERROR(__xludf.DUMMYFUNCTION("IFERROR(FILTER('Tag Library'!$Q$14:$Q$736, LEFT('Tag Library'!$P$14:$P$736, LEN(G$2))=G$2, RIGHT('Tag Library'!$P$14:$P$736, LEN($A152))=$A152), """")"),"")</f>
        <v/>
      </c>
      <c r="H152" s="1" t="str">
        <f ca="1">IFERROR(__xludf.DUMMYFUNCTION("IFERROR(FILTER('Tag Library'!$Q$14:$Q$736, LEFT('Tag Library'!$P$14:$P$736, LEN(H$2))=H$2, RIGHT('Tag Library'!$P$14:$P$736, LEN($A152))=$A152), """")"),"")</f>
        <v/>
      </c>
      <c r="I152" s="1" t="str">
        <f ca="1">IFERROR(__xludf.DUMMYFUNCTION("IFERROR(FILTER('Tag Library'!$Q$14:$Q$736, LEFT('Tag Library'!$P$14:$P$736, LEN(I$2))=I$2, RIGHT('Tag Library'!$P$14:$P$736, LEN($A152))=$A152), """")"),"")</f>
        <v/>
      </c>
      <c r="J152" s="1" t="str">
        <f ca="1">IFERROR(__xludf.DUMMYFUNCTION("IFERROR(FILTER('Tag Library'!$Q$14:$Q$736, LEFT('Tag Library'!$P$14:$P$736, LEN(J$2))=J$2, RIGHT('Tag Library'!$P$14:$P$736, LEN($A152))=$A152), """")"),"")</f>
        <v/>
      </c>
      <c r="K152" s="1" t="str">
        <f ca="1">IFERROR(__xludf.DUMMYFUNCTION("IFERROR(FILTER('Tag Library'!$Q$14:$Q$736, LEFT('Tag Library'!$P$14:$P$736, LEN(K$2))=K$2, RIGHT('Tag Library'!$P$14:$P$736, LEN($A152))=$A152), """")"),"")</f>
        <v/>
      </c>
      <c r="L152" s="1" t="str">
        <f ca="1">IFERROR(__xludf.DUMMYFUNCTION("IFERROR(FILTER('Tag Library'!$Q$14:$Q$736, LEFT('Tag Library'!$P$14:$P$736, LEN(L$2))=L$2, RIGHT('Tag Library'!$P$14:$P$736, LEN($A152))=$A152), """")"),"")</f>
        <v/>
      </c>
      <c r="M152" s="1" t="str">
        <f ca="1">IFERROR(__xludf.DUMMYFUNCTION("IFERROR(FILTER('Tag Library'!$Q$14:$Q$736, LEFT('Tag Library'!$P$14:$P$736, LEN(M$2))=M$2, RIGHT('Tag Library'!$P$14:$P$736, LEN($A152))=$A152), """")"),"")</f>
        <v/>
      </c>
      <c r="N152" s="1" t="str">
        <f ca="1">IFERROR(__xludf.DUMMYFUNCTION("IFERROR(FILTER('Tag Library'!$Q$14:$Q$736, LEFT('Tag Library'!$P$14:$P$736, LEN(N$2))=N$2, RIGHT('Tag Library'!$P$14:$P$736, LEN($A152))=$A152), """")"),"")</f>
        <v/>
      </c>
      <c r="O152" s="1" t="str">
        <f ca="1">IFERROR(__xludf.DUMMYFUNCTION("IFERROR(FILTER('Tag Library'!$Q$14:$Q$736, LEFT('Tag Library'!$P$14:$P$736, LEN(O$2))=O$2, RIGHT('Tag Library'!$P$14:$P$736, LEN($A152))=$A152), """")"),"")</f>
        <v/>
      </c>
      <c r="P152" s="1" t="str">
        <f ca="1">IFERROR(__xludf.DUMMYFUNCTION("IFERROR(FILTER('Tag Library'!$Q$14:$Q$736, LEFT('Tag Library'!$P$14:$P$736, LEN(P$2))=P$2, RIGHT('Tag Library'!$P$14:$P$736, LEN($A152))=$A152), """")"),"")</f>
        <v/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IFERROR(__xludf.DUMMYFUNCTION("IFERROR(FILTER('Tag Library'!$Q$14:$Q$736, LEFT('Tag Library'!$P$14:$P$736, LEN(B$2))=B$2, RIGHT('Tag Library'!$P$14:$P$736, LEN($A153))=$A153), """")"),"")</f>
        <v/>
      </c>
      <c r="C153" s="1" t="str">
        <f ca="1">IFERROR(__xludf.DUMMYFUNCTION("IFERROR(FILTER('Tag Library'!$Q$14:$Q$736, LEFT('Tag Library'!$P$14:$P$736, LEN(C$2))=C$2, RIGHT('Tag Library'!$P$14:$P$736, LEN($A153))=$A153), """")"),"")</f>
        <v/>
      </c>
      <c r="D153" s="1" t="str">
        <f ca="1">IFERROR(__xludf.DUMMYFUNCTION("IFERROR(FILTER('Tag Library'!$Q$14:$Q$736, LEFT('Tag Library'!$P$14:$P$736, LEN(D$2))=D$2, RIGHT('Tag Library'!$P$14:$P$736, LEN($A153))=$A153), """")"),"")</f>
        <v/>
      </c>
      <c r="E153" s="1" t="str">
        <f ca="1">IFERROR(__xludf.DUMMYFUNCTION("IFERROR(FILTER('Tag Library'!$Q$14:$Q$736, LEFT('Tag Library'!$P$14:$P$736, LEN(E$2))=E$2, RIGHT('Tag Library'!$P$14:$P$736, LEN($A153))=$A153), """")"),"")</f>
        <v/>
      </c>
      <c r="F153" s="1" t="str">
        <f ca="1">IFERROR(__xludf.DUMMYFUNCTION("IFERROR(FILTER('Tag Library'!$Q$14:$Q$736, LEFT('Tag Library'!$P$14:$P$736, LEN(F$2))=F$2, RIGHT('Tag Library'!$P$14:$P$736, LEN($A153))=$A153), """")"),"")</f>
        <v/>
      </c>
      <c r="G153" s="1" t="str">
        <f ca="1">IFERROR(__xludf.DUMMYFUNCTION("IFERROR(FILTER('Tag Library'!$Q$14:$Q$736, LEFT('Tag Library'!$P$14:$P$736, LEN(G$2))=G$2, RIGHT('Tag Library'!$P$14:$P$736, LEN($A153))=$A153), """")"),"")</f>
        <v/>
      </c>
      <c r="H153" s="1" t="str">
        <f ca="1">IFERROR(__xludf.DUMMYFUNCTION("IFERROR(FILTER('Tag Library'!$Q$14:$Q$736, LEFT('Tag Library'!$P$14:$P$736, LEN(H$2))=H$2, RIGHT('Tag Library'!$P$14:$P$736, LEN($A153))=$A153), """")"),"")</f>
        <v/>
      </c>
      <c r="I153" s="1" t="str">
        <f ca="1">IFERROR(__xludf.DUMMYFUNCTION("IFERROR(FILTER('Tag Library'!$Q$14:$Q$736, LEFT('Tag Library'!$P$14:$P$736, LEN(I$2))=I$2, RIGHT('Tag Library'!$P$14:$P$736, LEN($A153))=$A153), """")"),"")</f>
        <v/>
      </c>
      <c r="J153" s="1" t="str">
        <f ca="1">IFERROR(__xludf.DUMMYFUNCTION("IFERROR(FILTER('Tag Library'!$Q$14:$Q$736, LEFT('Tag Library'!$P$14:$P$736, LEN(J$2))=J$2, RIGHT('Tag Library'!$P$14:$P$736, LEN($A153))=$A153), """")"),"")</f>
        <v/>
      </c>
      <c r="K153" s="1" t="str">
        <f ca="1">IFERROR(__xludf.DUMMYFUNCTION("IFERROR(FILTER('Tag Library'!$Q$14:$Q$736, LEFT('Tag Library'!$P$14:$P$736, LEN(K$2))=K$2, RIGHT('Tag Library'!$P$14:$P$736, LEN($A153))=$A153), """")"),"")</f>
        <v/>
      </c>
      <c r="L153" s="1" t="str">
        <f ca="1">IFERROR(__xludf.DUMMYFUNCTION("IFERROR(FILTER('Tag Library'!$Q$14:$Q$736, LEFT('Tag Library'!$P$14:$P$736, LEN(L$2))=L$2, RIGHT('Tag Library'!$P$14:$P$736, LEN($A153))=$A153), """")"),"")</f>
        <v/>
      </c>
      <c r="M153" s="1" t="str">
        <f ca="1">IFERROR(__xludf.DUMMYFUNCTION("IFERROR(FILTER('Tag Library'!$Q$14:$Q$736, LEFT('Tag Library'!$P$14:$P$736, LEN(M$2))=M$2, RIGHT('Tag Library'!$P$14:$P$736, LEN($A153))=$A153), """")"),"")</f>
        <v/>
      </c>
      <c r="N153" s="1" t="str">
        <f ca="1">IFERROR(__xludf.DUMMYFUNCTION("IFERROR(FILTER('Tag Library'!$Q$14:$Q$736, LEFT('Tag Library'!$P$14:$P$736, LEN(N$2))=N$2, RIGHT('Tag Library'!$P$14:$P$736, LEN($A153))=$A153), """")"),"")</f>
        <v/>
      </c>
      <c r="O153" s="1" t="str">
        <f ca="1">IFERROR(__xludf.DUMMYFUNCTION("IFERROR(FILTER('Tag Library'!$Q$14:$Q$736, LEFT('Tag Library'!$P$14:$P$736, LEN(O$2))=O$2, RIGHT('Tag Library'!$P$14:$P$736, LEN($A153))=$A153), """")"),"")</f>
        <v/>
      </c>
      <c r="P153" s="1" t="str">
        <f ca="1">IFERROR(__xludf.DUMMYFUNCTION("IFERROR(FILTER('Tag Library'!$Q$14:$Q$736, LEFT('Tag Library'!$P$14:$P$736, LEN(P$2))=P$2, RIGHT('Tag Library'!$P$14:$P$736, LEN($A153))=$A153), """")"),"")</f>
        <v/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IFERROR(__xludf.DUMMYFUNCTION("IFERROR(FILTER('Tag Library'!$Q$14:$Q$736, LEFT('Tag Library'!$P$14:$P$736, LEN(B$2))=B$2, RIGHT('Tag Library'!$P$14:$P$736, LEN($A154))=$A154), """")"),"")</f>
        <v/>
      </c>
      <c r="C154" s="1" t="str">
        <f ca="1">IFERROR(__xludf.DUMMYFUNCTION("IFERROR(FILTER('Tag Library'!$Q$14:$Q$736, LEFT('Tag Library'!$P$14:$P$736, LEN(C$2))=C$2, RIGHT('Tag Library'!$P$14:$P$736, LEN($A154))=$A154), """")"),"")</f>
        <v/>
      </c>
      <c r="D154" s="1" t="str">
        <f ca="1">IFERROR(__xludf.DUMMYFUNCTION("IFERROR(FILTER('Tag Library'!$Q$14:$Q$736, LEFT('Tag Library'!$P$14:$P$736, LEN(D$2))=D$2, RIGHT('Tag Library'!$P$14:$P$736, LEN($A154))=$A154), """")"),"")</f>
        <v/>
      </c>
      <c r="E154" s="1" t="str">
        <f ca="1">IFERROR(__xludf.DUMMYFUNCTION("IFERROR(FILTER('Tag Library'!$Q$14:$Q$736, LEFT('Tag Library'!$P$14:$P$736, LEN(E$2))=E$2, RIGHT('Tag Library'!$P$14:$P$736, LEN($A154))=$A154), """")"),"")</f>
        <v/>
      </c>
      <c r="F154" s="1" t="str">
        <f ca="1">IFERROR(__xludf.DUMMYFUNCTION("IFERROR(FILTER('Tag Library'!$Q$14:$Q$736, LEFT('Tag Library'!$P$14:$P$736, LEN(F$2))=F$2, RIGHT('Tag Library'!$P$14:$P$736, LEN($A154))=$A154), """")"),"")</f>
        <v/>
      </c>
      <c r="G154" s="1" t="str">
        <f ca="1">IFERROR(__xludf.DUMMYFUNCTION("IFERROR(FILTER('Tag Library'!$Q$14:$Q$736, LEFT('Tag Library'!$P$14:$P$736, LEN(G$2))=G$2, RIGHT('Tag Library'!$P$14:$P$736, LEN($A154))=$A154), """")"),"")</f>
        <v/>
      </c>
      <c r="H154" s="1" t="str">
        <f ca="1">IFERROR(__xludf.DUMMYFUNCTION("IFERROR(FILTER('Tag Library'!$Q$14:$Q$736, LEFT('Tag Library'!$P$14:$P$736, LEN(H$2))=H$2, RIGHT('Tag Library'!$P$14:$P$736, LEN($A154))=$A154), """")"),"")</f>
        <v/>
      </c>
      <c r="I154" s="1" t="str">
        <f ca="1">IFERROR(__xludf.DUMMYFUNCTION("IFERROR(FILTER('Tag Library'!$Q$14:$Q$736, LEFT('Tag Library'!$P$14:$P$736, LEN(I$2))=I$2, RIGHT('Tag Library'!$P$14:$P$736, LEN($A154))=$A154), """")"),"")</f>
        <v/>
      </c>
      <c r="J154" s="1" t="str">
        <f ca="1">IFERROR(__xludf.DUMMYFUNCTION("IFERROR(FILTER('Tag Library'!$Q$14:$Q$736, LEFT('Tag Library'!$P$14:$P$736, LEN(J$2))=J$2, RIGHT('Tag Library'!$P$14:$P$736, LEN($A154))=$A154), """")"),"")</f>
        <v/>
      </c>
      <c r="K154" s="1" t="str">
        <f ca="1">IFERROR(__xludf.DUMMYFUNCTION("IFERROR(FILTER('Tag Library'!$Q$14:$Q$736, LEFT('Tag Library'!$P$14:$P$736, LEN(K$2))=K$2, RIGHT('Tag Library'!$P$14:$P$736, LEN($A154))=$A154), """")"),"")</f>
        <v/>
      </c>
      <c r="L154" s="1" t="str">
        <f ca="1">IFERROR(__xludf.DUMMYFUNCTION("IFERROR(FILTER('Tag Library'!$Q$14:$Q$736, LEFT('Tag Library'!$P$14:$P$736, LEN(L$2))=L$2, RIGHT('Tag Library'!$P$14:$P$736, LEN($A154))=$A154), """")"),"")</f>
        <v/>
      </c>
      <c r="M154" s="1" t="str">
        <f ca="1">IFERROR(__xludf.DUMMYFUNCTION("IFERROR(FILTER('Tag Library'!$Q$14:$Q$736, LEFT('Tag Library'!$P$14:$P$736, LEN(M$2))=M$2, RIGHT('Tag Library'!$P$14:$P$736, LEN($A154))=$A154), """")"),"")</f>
        <v/>
      </c>
      <c r="N154" s="1" t="str">
        <f ca="1">IFERROR(__xludf.DUMMYFUNCTION("IFERROR(FILTER('Tag Library'!$Q$14:$Q$736, LEFT('Tag Library'!$P$14:$P$736, LEN(N$2))=N$2, RIGHT('Tag Library'!$P$14:$P$736, LEN($A154))=$A154), """")"),"")</f>
        <v/>
      </c>
      <c r="O154" s="1" t="str">
        <f ca="1">IFERROR(__xludf.DUMMYFUNCTION("IFERROR(FILTER('Tag Library'!$Q$14:$Q$736, LEFT('Tag Library'!$P$14:$P$736, LEN(O$2))=O$2, RIGHT('Tag Library'!$P$14:$P$736, LEN($A154))=$A154), """")"),"")</f>
        <v/>
      </c>
      <c r="P154" s="1" t="str">
        <f ca="1">IFERROR(__xludf.DUMMYFUNCTION("IFERROR(FILTER('Tag Library'!$Q$14:$Q$736, LEFT('Tag Library'!$P$14:$P$736, LEN(P$2))=P$2, RIGHT('Tag Library'!$P$14:$P$736, LEN($A154))=$A154), """")"),"")</f>
        <v/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IFERROR(__xludf.DUMMYFUNCTION("IFERROR(FILTER('Tag Library'!$Q$14:$Q$736, LEFT('Tag Library'!$P$14:$P$736, LEN(B$2))=B$2, RIGHT('Tag Library'!$P$14:$P$736, LEN($A155))=$A155), """")"),"")</f>
        <v/>
      </c>
      <c r="C155" s="1" t="str">
        <f ca="1">IFERROR(__xludf.DUMMYFUNCTION("IFERROR(FILTER('Tag Library'!$Q$14:$Q$736, LEFT('Tag Library'!$P$14:$P$736, LEN(C$2))=C$2, RIGHT('Tag Library'!$P$14:$P$736, LEN($A155))=$A155), """")"),"")</f>
        <v/>
      </c>
      <c r="D155" s="1" t="str">
        <f ca="1">IFERROR(__xludf.DUMMYFUNCTION("IFERROR(FILTER('Tag Library'!$Q$14:$Q$736, LEFT('Tag Library'!$P$14:$P$736, LEN(D$2))=D$2, RIGHT('Tag Library'!$P$14:$P$736, LEN($A155))=$A155), """")"),"")</f>
        <v/>
      </c>
      <c r="E155" s="1" t="str">
        <f ca="1">IFERROR(__xludf.DUMMYFUNCTION("IFERROR(FILTER('Tag Library'!$Q$14:$Q$736, LEFT('Tag Library'!$P$14:$P$736, LEN(E$2))=E$2, RIGHT('Tag Library'!$P$14:$P$736, LEN($A155))=$A155), """")"),"")</f>
        <v/>
      </c>
      <c r="F155" s="1" t="str">
        <f ca="1">IFERROR(__xludf.DUMMYFUNCTION("IFERROR(FILTER('Tag Library'!$Q$14:$Q$736, LEFT('Tag Library'!$P$14:$P$736, LEN(F$2))=F$2, RIGHT('Tag Library'!$P$14:$P$736, LEN($A155))=$A155), """")"),"")</f>
        <v/>
      </c>
      <c r="G155" s="1" t="str">
        <f ca="1">IFERROR(__xludf.DUMMYFUNCTION("IFERROR(FILTER('Tag Library'!$Q$14:$Q$736, LEFT('Tag Library'!$P$14:$P$736, LEN(G$2))=G$2, RIGHT('Tag Library'!$P$14:$P$736, LEN($A155))=$A155), """")"),"")</f>
        <v/>
      </c>
      <c r="H155" s="1" t="str">
        <f ca="1">IFERROR(__xludf.DUMMYFUNCTION("IFERROR(FILTER('Tag Library'!$Q$14:$Q$736, LEFT('Tag Library'!$P$14:$P$736, LEN(H$2))=H$2, RIGHT('Tag Library'!$P$14:$P$736, LEN($A155))=$A155), """")"),"")</f>
        <v/>
      </c>
      <c r="I155" s="1" t="str">
        <f ca="1">IFERROR(__xludf.DUMMYFUNCTION("IFERROR(FILTER('Tag Library'!$Q$14:$Q$736, LEFT('Tag Library'!$P$14:$P$736, LEN(I$2))=I$2, RIGHT('Tag Library'!$P$14:$P$736, LEN($A155))=$A155), """")"),"")</f>
        <v/>
      </c>
      <c r="J155" s="1" t="str">
        <f ca="1">IFERROR(__xludf.DUMMYFUNCTION("IFERROR(FILTER('Tag Library'!$Q$14:$Q$736, LEFT('Tag Library'!$P$14:$P$736, LEN(J$2))=J$2, RIGHT('Tag Library'!$P$14:$P$736, LEN($A155))=$A155), """")"),"")</f>
        <v/>
      </c>
      <c r="K155" s="1" t="str">
        <f ca="1">IFERROR(__xludf.DUMMYFUNCTION("IFERROR(FILTER('Tag Library'!$Q$14:$Q$736, LEFT('Tag Library'!$P$14:$P$736, LEN(K$2))=K$2, RIGHT('Tag Library'!$P$14:$P$736, LEN($A155))=$A155), """")"),"")</f>
        <v/>
      </c>
      <c r="L155" s="1" t="str">
        <f ca="1">IFERROR(__xludf.DUMMYFUNCTION("IFERROR(FILTER('Tag Library'!$Q$14:$Q$736, LEFT('Tag Library'!$P$14:$P$736, LEN(L$2))=L$2, RIGHT('Tag Library'!$P$14:$P$736, LEN($A155))=$A155), """")"),"")</f>
        <v/>
      </c>
      <c r="M155" s="1" t="str">
        <f ca="1">IFERROR(__xludf.DUMMYFUNCTION("IFERROR(FILTER('Tag Library'!$Q$14:$Q$736, LEFT('Tag Library'!$P$14:$P$736, LEN(M$2))=M$2, RIGHT('Tag Library'!$P$14:$P$736, LEN($A155))=$A155), """")"),"")</f>
        <v/>
      </c>
      <c r="N155" s="1" t="str">
        <f ca="1">IFERROR(__xludf.DUMMYFUNCTION("IFERROR(FILTER('Tag Library'!$Q$14:$Q$736, LEFT('Tag Library'!$P$14:$P$736, LEN(N$2))=N$2, RIGHT('Tag Library'!$P$14:$P$736, LEN($A155))=$A155), """")"),"")</f>
        <v/>
      </c>
      <c r="O155" s="1" t="str">
        <f ca="1">IFERROR(__xludf.DUMMYFUNCTION("IFERROR(FILTER('Tag Library'!$Q$14:$Q$736, LEFT('Tag Library'!$P$14:$P$736, LEN(O$2))=O$2, RIGHT('Tag Library'!$P$14:$P$736, LEN($A155))=$A155), """")"),"")</f>
        <v/>
      </c>
      <c r="P155" s="1" t="str">
        <f ca="1">IFERROR(__xludf.DUMMYFUNCTION("IFERROR(FILTER('Tag Library'!$Q$14:$Q$736, LEFT('Tag Library'!$P$14:$P$736, LEN(P$2))=P$2, RIGHT('Tag Library'!$P$14:$P$736, LEN($A155))=$A155), """")"),"")</f>
        <v/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IFERROR(__xludf.DUMMYFUNCTION("IFERROR(FILTER('Tag Library'!$Q$14:$Q$736, LEFT('Tag Library'!$P$14:$P$736, LEN(B$2))=B$2, RIGHT('Tag Library'!$P$14:$P$736, LEN($A156))=$A156), """")"),"")</f>
        <v/>
      </c>
      <c r="C156" s="1" t="str">
        <f ca="1">IFERROR(__xludf.DUMMYFUNCTION("IFERROR(FILTER('Tag Library'!$Q$14:$Q$736, LEFT('Tag Library'!$P$14:$P$736, LEN(C$2))=C$2, RIGHT('Tag Library'!$P$14:$P$736, LEN($A156))=$A156), """")"),"")</f>
        <v/>
      </c>
      <c r="D156" s="1" t="str">
        <f ca="1">IFERROR(__xludf.DUMMYFUNCTION("IFERROR(FILTER('Tag Library'!$Q$14:$Q$736, LEFT('Tag Library'!$P$14:$P$736, LEN(D$2))=D$2, RIGHT('Tag Library'!$P$14:$P$736, LEN($A156))=$A156), """")"),"")</f>
        <v/>
      </c>
      <c r="E156" s="1" t="str">
        <f ca="1">IFERROR(__xludf.DUMMYFUNCTION("IFERROR(FILTER('Tag Library'!$Q$14:$Q$736, LEFT('Tag Library'!$P$14:$P$736, LEN(E$2))=E$2, RIGHT('Tag Library'!$P$14:$P$736, LEN($A156))=$A156), """")"),"")</f>
        <v/>
      </c>
      <c r="F156" s="1" t="str">
        <f ca="1">IFERROR(__xludf.DUMMYFUNCTION("IFERROR(FILTER('Tag Library'!$Q$14:$Q$736, LEFT('Tag Library'!$P$14:$P$736, LEN(F$2))=F$2, RIGHT('Tag Library'!$P$14:$P$736, LEN($A156))=$A156), """")"),"")</f>
        <v/>
      </c>
      <c r="G156" s="1" t="str">
        <f ca="1">IFERROR(__xludf.DUMMYFUNCTION("IFERROR(FILTER('Tag Library'!$Q$14:$Q$736, LEFT('Tag Library'!$P$14:$P$736, LEN(G$2))=G$2, RIGHT('Tag Library'!$P$14:$P$736, LEN($A156))=$A156), """")"),"")</f>
        <v/>
      </c>
      <c r="H156" s="1" t="str">
        <f ca="1">IFERROR(__xludf.DUMMYFUNCTION("IFERROR(FILTER('Tag Library'!$Q$14:$Q$736, LEFT('Tag Library'!$P$14:$P$736, LEN(H$2))=H$2, RIGHT('Tag Library'!$P$14:$P$736, LEN($A156))=$A156), """")"),"")</f>
        <v/>
      </c>
      <c r="I156" s="1" t="str">
        <f ca="1">IFERROR(__xludf.DUMMYFUNCTION("IFERROR(FILTER('Tag Library'!$Q$14:$Q$736, LEFT('Tag Library'!$P$14:$P$736, LEN(I$2))=I$2, RIGHT('Tag Library'!$P$14:$P$736, LEN($A156))=$A156), """")"),"")</f>
        <v/>
      </c>
      <c r="J156" s="1" t="str">
        <f ca="1">IFERROR(__xludf.DUMMYFUNCTION("IFERROR(FILTER('Tag Library'!$Q$14:$Q$736, LEFT('Tag Library'!$P$14:$P$736, LEN(J$2))=J$2, RIGHT('Tag Library'!$P$14:$P$736, LEN($A156))=$A156), """")"),"")</f>
        <v/>
      </c>
      <c r="K156" s="1" t="str">
        <f ca="1">IFERROR(__xludf.DUMMYFUNCTION("IFERROR(FILTER('Tag Library'!$Q$14:$Q$736, LEFT('Tag Library'!$P$14:$P$736, LEN(K$2))=K$2, RIGHT('Tag Library'!$P$14:$P$736, LEN($A156))=$A156), """")"),"")</f>
        <v/>
      </c>
      <c r="L156" s="1" t="str">
        <f ca="1">IFERROR(__xludf.DUMMYFUNCTION("IFERROR(FILTER('Tag Library'!$Q$14:$Q$736, LEFT('Tag Library'!$P$14:$P$736, LEN(L$2))=L$2, RIGHT('Tag Library'!$P$14:$P$736, LEN($A156))=$A156), """")"),"")</f>
        <v/>
      </c>
      <c r="M156" s="1" t="str">
        <f ca="1">IFERROR(__xludf.DUMMYFUNCTION("IFERROR(FILTER('Tag Library'!$Q$14:$Q$736, LEFT('Tag Library'!$P$14:$P$736, LEN(M$2))=M$2, RIGHT('Tag Library'!$P$14:$P$736, LEN($A156))=$A156), """")"),"")</f>
        <v/>
      </c>
      <c r="N156" s="1" t="str">
        <f ca="1">IFERROR(__xludf.DUMMYFUNCTION("IFERROR(FILTER('Tag Library'!$Q$14:$Q$736, LEFT('Tag Library'!$P$14:$P$736, LEN(N$2))=N$2, RIGHT('Tag Library'!$P$14:$P$736, LEN($A156))=$A156), """")"),"")</f>
        <v/>
      </c>
      <c r="O156" s="1" t="str">
        <f ca="1">IFERROR(__xludf.DUMMYFUNCTION("IFERROR(FILTER('Tag Library'!$Q$14:$Q$736, LEFT('Tag Library'!$P$14:$P$736, LEN(O$2))=O$2, RIGHT('Tag Library'!$P$14:$P$736, LEN($A156))=$A156), """")"),"")</f>
        <v/>
      </c>
      <c r="P156" s="1" t="str">
        <f ca="1">IFERROR(__xludf.DUMMYFUNCTION("IFERROR(FILTER('Tag Library'!$Q$14:$Q$736, LEFT('Tag Library'!$P$14:$P$736, LEN(P$2))=P$2, RIGHT('Tag Library'!$P$14:$P$736, LEN($A156))=$A156), """")"),"")</f>
        <v/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IFERROR(__xludf.DUMMYFUNCTION("IFERROR(FILTER('Tag Library'!$Q$14:$Q$736, LEFT('Tag Library'!$P$14:$P$736, LEN(B$2))=B$2, RIGHT('Tag Library'!$P$14:$P$736, LEN($A157))=$A157), """")"),"")</f>
        <v/>
      </c>
      <c r="C157" s="1" t="str">
        <f ca="1">IFERROR(__xludf.DUMMYFUNCTION("IFERROR(FILTER('Tag Library'!$Q$14:$Q$736, LEFT('Tag Library'!$P$14:$P$736, LEN(C$2))=C$2, RIGHT('Tag Library'!$P$14:$P$736, LEN($A157))=$A157), """")"),"")</f>
        <v/>
      </c>
      <c r="D157" s="1" t="str">
        <f ca="1">IFERROR(__xludf.DUMMYFUNCTION("IFERROR(FILTER('Tag Library'!$Q$14:$Q$736, LEFT('Tag Library'!$P$14:$P$736, LEN(D$2))=D$2, RIGHT('Tag Library'!$P$14:$P$736, LEN($A157))=$A157), """")"),"")</f>
        <v/>
      </c>
      <c r="E157" s="1" t="str">
        <f ca="1">IFERROR(__xludf.DUMMYFUNCTION("IFERROR(FILTER('Tag Library'!$Q$14:$Q$736, LEFT('Tag Library'!$P$14:$P$736, LEN(E$2))=E$2, RIGHT('Tag Library'!$P$14:$P$736, LEN($A157))=$A157), """")"),"")</f>
        <v/>
      </c>
      <c r="F157" s="1" t="str">
        <f ca="1">IFERROR(__xludf.DUMMYFUNCTION("IFERROR(FILTER('Tag Library'!$Q$14:$Q$736, LEFT('Tag Library'!$P$14:$P$736, LEN(F$2))=F$2, RIGHT('Tag Library'!$P$14:$P$736, LEN($A157))=$A157), """")"),"")</f>
        <v/>
      </c>
      <c r="G157" s="1" t="str">
        <f ca="1">IFERROR(__xludf.DUMMYFUNCTION("IFERROR(FILTER('Tag Library'!$Q$14:$Q$736, LEFT('Tag Library'!$P$14:$P$736, LEN(G$2))=G$2, RIGHT('Tag Library'!$P$14:$P$736, LEN($A157))=$A157), """")"),"")</f>
        <v/>
      </c>
      <c r="H157" s="1" t="str">
        <f ca="1">IFERROR(__xludf.DUMMYFUNCTION("IFERROR(FILTER('Tag Library'!$Q$14:$Q$736, LEFT('Tag Library'!$P$14:$P$736, LEN(H$2))=H$2, RIGHT('Tag Library'!$P$14:$P$736, LEN($A157))=$A157), """")"),"")</f>
        <v/>
      </c>
      <c r="I157" s="1" t="str">
        <f ca="1">IFERROR(__xludf.DUMMYFUNCTION("IFERROR(FILTER('Tag Library'!$Q$14:$Q$736, LEFT('Tag Library'!$P$14:$P$736, LEN(I$2))=I$2, RIGHT('Tag Library'!$P$14:$P$736, LEN($A157))=$A157), """")"),"")</f>
        <v/>
      </c>
      <c r="J157" s="1" t="str">
        <f ca="1">IFERROR(__xludf.DUMMYFUNCTION("IFERROR(FILTER('Tag Library'!$Q$14:$Q$736, LEFT('Tag Library'!$P$14:$P$736, LEN(J$2))=J$2, RIGHT('Tag Library'!$P$14:$P$736, LEN($A157))=$A157), """")"),"")</f>
        <v/>
      </c>
      <c r="K157" s="1" t="str">
        <f ca="1">IFERROR(__xludf.DUMMYFUNCTION("IFERROR(FILTER('Tag Library'!$Q$14:$Q$736, LEFT('Tag Library'!$P$14:$P$736, LEN(K$2))=K$2, RIGHT('Tag Library'!$P$14:$P$736, LEN($A157))=$A157), """")"),"")</f>
        <v/>
      </c>
      <c r="L157" s="1" t="str">
        <f ca="1">IFERROR(__xludf.DUMMYFUNCTION("IFERROR(FILTER('Tag Library'!$Q$14:$Q$736, LEFT('Tag Library'!$P$14:$P$736, LEN(L$2))=L$2, RIGHT('Tag Library'!$P$14:$P$736, LEN($A157))=$A157), """")"),"")</f>
        <v/>
      </c>
      <c r="M157" s="1" t="str">
        <f ca="1">IFERROR(__xludf.DUMMYFUNCTION("IFERROR(FILTER('Tag Library'!$Q$14:$Q$736, LEFT('Tag Library'!$P$14:$P$736, LEN(M$2))=M$2, RIGHT('Tag Library'!$P$14:$P$736, LEN($A157))=$A157), """")"),"")</f>
        <v/>
      </c>
      <c r="N157" s="1" t="str">
        <f ca="1">IFERROR(__xludf.DUMMYFUNCTION("IFERROR(FILTER('Tag Library'!$Q$14:$Q$736, LEFT('Tag Library'!$P$14:$P$736, LEN(N$2))=N$2, RIGHT('Tag Library'!$P$14:$P$736, LEN($A157))=$A157), """")"),"")</f>
        <v/>
      </c>
      <c r="O157" s="1" t="str">
        <f ca="1">IFERROR(__xludf.DUMMYFUNCTION("IFERROR(FILTER('Tag Library'!$Q$14:$Q$736, LEFT('Tag Library'!$P$14:$P$736, LEN(O$2))=O$2, RIGHT('Tag Library'!$P$14:$P$736, LEN($A157))=$A157), """")"),"")</f>
        <v/>
      </c>
      <c r="P157" s="1" t="str">
        <f ca="1">IFERROR(__xludf.DUMMYFUNCTION("IFERROR(FILTER('Tag Library'!$Q$14:$Q$736, LEFT('Tag Library'!$P$14:$P$736, LEN(P$2))=P$2, RIGHT('Tag Library'!$P$14:$P$736, LEN($A157))=$A157), """")"),"")</f>
        <v/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IFERROR(__xludf.DUMMYFUNCTION("IFERROR(FILTER('Tag Library'!$Q$14:$Q$736, LEFT('Tag Library'!$P$14:$P$736, LEN(B$2))=B$2, RIGHT('Tag Library'!$P$14:$P$736, LEN($A158))=$A158), """")"),"")</f>
        <v/>
      </c>
      <c r="C158" s="1" t="str">
        <f ca="1">IFERROR(__xludf.DUMMYFUNCTION("IFERROR(FILTER('Tag Library'!$Q$14:$Q$736, LEFT('Tag Library'!$P$14:$P$736, LEN(C$2))=C$2, RIGHT('Tag Library'!$P$14:$P$736, LEN($A158))=$A158), """")"),"")</f>
        <v/>
      </c>
      <c r="D158" s="1" t="str">
        <f ca="1">IFERROR(__xludf.DUMMYFUNCTION("IFERROR(FILTER('Tag Library'!$Q$14:$Q$736, LEFT('Tag Library'!$P$14:$P$736, LEN(D$2))=D$2, RIGHT('Tag Library'!$P$14:$P$736, LEN($A158))=$A158), """")"),"")</f>
        <v/>
      </c>
      <c r="E158" s="1" t="str">
        <f ca="1">IFERROR(__xludf.DUMMYFUNCTION("IFERROR(FILTER('Tag Library'!$Q$14:$Q$736, LEFT('Tag Library'!$P$14:$P$736, LEN(E$2))=E$2, RIGHT('Tag Library'!$P$14:$P$736, LEN($A158))=$A158), """")"),"")</f>
        <v/>
      </c>
      <c r="F158" s="1" t="str">
        <f ca="1">IFERROR(__xludf.DUMMYFUNCTION("IFERROR(FILTER('Tag Library'!$Q$14:$Q$736, LEFT('Tag Library'!$P$14:$P$736, LEN(F$2))=F$2, RIGHT('Tag Library'!$P$14:$P$736, LEN($A158))=$A158), """")"),"")</f>
        <v/>
      </c>
      <c r="G158" s="1" t="str">
        <f ca="1">IFERROR(__xludf.DUMMYFUNCTION("IFERROR(FILTER('Tag Library'!$Q$14:$Q$736, LEFT('Tag Library'!$P$14:$P$736, LEN(G$2))=G$2, RIGHT('Tag Library'!$P$14:$P$736, LEN($A158))=$A158), """")"),"")</f>
        <v/>
      </c>
      <c r="H158" s="1" t="str">
        <f ca="1">IFERROR(__xludf.DUMMYFUNCTION("IFERROR(FILTER('Tag Library'!$Q$14:$Q$736, LEFT('Tag Library'!$P$14:$P$736, LEN(H$2))=H$2, RIGHT('Tag Library'!$P$14:$P$736, LEN($A158))=$A158), """")"),"")</f>
        <v/>
      </c>
      <c r="I158" s="1" t="str">
        <f ca="1">IFERROR(__xludf.DUMMYFUNCTION("IFERROR(FILTER('Tag Library'!$Q$14:$Q$736, LEFT('Tag Library'!$P$14:$P$736, LEN(I$2))=I$2, RIGHT('Tag Library'!$P$14:$P$736, LEN($A158))=$A158), """")"),"")</f>
        <v/>
      </c>
      <c r="J158" s="1" t="str">
        <f ca="1">IFERROR(__xludf.DUMMYFUNCTION("IFERROR(FILTER('Tag Library'!$Q$14:$Q$736, LEFT('Tag Library'!$P$14:$P$736, LEN(J$2))=J$2, RIGHT('Tag Library'!$P$14:$P$736, LEN($A158))=$A158), """")"),"")</f>
        <v/>
      </c>
      <c r="K158" s="1" t="str">
        <f ca="1">IFERROR(__xludf.DUMMYFUNCTION("IFERROR(FILTER('Tag Library'!$Q$14:$Q$736, LEFT('Tag Library'!$P$14:$P$736, LEN(K$2))=K$2, RIGHT('Tag Library'!$P$14:$P$736, LEN($A158))=$A158), """")"),"")</f>
        <v/>
      </c>
      <c r="L158" s="1" t="str">
        <f ca="1">IFERROR(__xludf.DUMMYFUNCTION("IFERROR(FILTER('Tag Library'!$Q$14:$Q$736, LEFT('Tag Library'!$P$14:$P$736, LEN(L$2))=L$2, RIGHT('Tag Library'!$P$14:$P$736, LEN($A158))=$A158), """")"),"")</f>
        <v/>
      </c>
      <c r="M158" s="1" t="str">
        <f ca="1">IFERROR(__xludf.DUMMYFUNCTION("IFERROR(FILTER('Tag Library'!$Q$14:$Q$736, LEFT('Tag Library'!$P$14:$P$736, LEN(M$2))=M$2, RIGHT('Tag Library'!$P$14:$P$736, LEN($A158))=$A158), """")"),"")</f>
        <v/>
      </c>
      <c r="N158" s="1" t="str">
        <f ca="1">IFERROR(__xludf.DUMMYFUNCTION("IFERROR(FILTER('Tag Library'!$Q$14:$Q$736, LEFT('Tag Library'!$P$14:$P$736, LEN(N$2))=N$2, RIGHT('Tag Library'!$P$14:$P$736, LEN($A158))=$A158), """")"),"")</f>
        <v/>
      </c>
      <c r="O158" s="1" t="str">
        <f ca="1">IFERROR(__xludf.DUMMYFUNCTION("IFERROR(FILTER('Tag Library'!$Q$14:$Q$736, LEFT('Tag Library'!$P$14:$P$736, LEN(O$2))=O$2, RIGHT('Tag Library'!$P$14:$P$736, LEN($A158))=$A158), """")"),"")</f>
        <v/>
      </c>
      <c r="P158" s="1" t="str">
        <f ca="1">IFERROR(__xludf.DUMMYFUNCTION("IFERROR(FILTER('Tag Library'!$Q$14:$Q$736, LEFT('Tag Library'!$P$14:$P$736, LEN(P$2))=P$2, RIGHT('Tag Library'!$P$14:$P$736, LEN($A158))=$A158), """")"),"")</f>
        <v/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IFERROR(__xludf.DUMMYFUNCTION("IFERROR(FILTER('Tag Library'!$Q$14:$Q$736, LEFT('Tag Library'!$P$14:$P$736, LEN(B$2))=B$2, RIGHT('Tag Library'!$P$14:$P$736, LEN($A159))=$A159), """")"),"")</f>
        <v/>
      </c>
      <c r="C159" s="1" t="str">
        <f ca="1">IFERROR(__xludf.DUMMYFUNCTION("IFERROR(FILTER('Tag Library'!$Q$14:$Q$736, LEFT('Tag Library'!$P$14:$P$736, LEN(C$2))=C$2, RIGHT('Tag Library'!$P$14:$P$736, LEN($A159))=$A159), """")"),"")</f>
        <v/>
      </c>
      <c r="D159" s="1" t="str">
        <f ca="1">IFERROR(__xludf.DUMMYFUNCTION("IFERROR(FILTER('Tag Library'!$Q$14:$Q$736, LEFT('Tag Library'!$P$14:$P$736, LEN(D$2))=D$2, RIGHT('Tag Library'!$P$14:$P$736, LEN($A159))=$A159), """")"),"")</f>
        <v/>
      </c>
      <c r="E159" s="1" t="str">
        <f ca="1">IFERROR(__xludf.DUMMYFUNCTION("IFERROR(FILTER('Tag Library'!$Q$14:$Q$736, LEFT('Tag Library'!$P$14:$P$736, LEN(E$2))=E$2, RIGHT('Tag Library'!$P$14:$P$736, LEN($A159))=$A159), """")"),"")</f>
        <v/>
      </c>
      <c r="F159" s="1" t="str">
        <f ca="1">IFERROR(__xludf.DUMMYFUNCTION("IFERROR(FILTER('Tag Library'!$Q$14:$Q$736, LEFT('Tag Library'!$P$14:$P$736, LEN(F$2))=F$2, RIGHT('Tag Library'!$P$14:$P$736, LEN($A159))=$A159), """")"),"")</f>
        <v/>
      </c>
      <c r="G159" s="1" t="str">
        <f ca="1">IFERROR(__xludf.DUMMYFUNCTION("IFERROR(FILTER('Tag Library'!$Q$14:$Q$736, LEFT('Tag Library'!$P$14:$P$736, LEN(G$2))=G$2, RIGHT('Tag Library'!$P$14:$P$736, LEN($A159))=$A159), """")"),"")</f>
        <v/>
      </c>
      <c r="H159" s="1" t="str">
        <f ca="1">IFERROR(__xludf.DUMMYFUNCTION("IFERROR(FILTER('Tag Library'!$Q$14:$Q$736, LEFT('Tag Library'!$P$14:$P$736, LEN(H$2))=H$2, RIGHT('Tag Library'!$P$14:$P$736, LEN($A159))=$A159), """")"),"")</f>
        <v/>
      </c>
      <c r="I159" s="1" t="str">
        <f ca="1">IFERROR(__xludf.DUMMYFUNCTION("IFERROR(FILTER('Tag Library'!$Q$14:$Q$736, LEFT('Tag Library'!$P$14:$P$736, LEN(I$2))=I$2, RIGHT('Tag Library'!$P$14:$P$736, LEN($A159))=$A159), """")"),"")</f>
        <v/>
      </c>
      <c r="J159" s="1" t="str">
        <f ca="1">IFERROR(__xludf.DUMMYFUNCTION("IFERROR(FILTER('Tag Library'!$Q$14:$Q$736, LEFT('Tag Library'!$P$14:$P$736, LEN(J$2))=J$2, RIGHT('Tag Library'!$P$14:$P$736, LEN($A159))=$A159), """")"),"")</f>
        <v/>
      </c>
      <c r="K159" s="1" t="str">
        <f ca="1">IFERROR(__xludf.DUMMYFUNCTION("IFERROR(FILTER('Tag Library'!$Q$14:$Q$736, LEFT('Tag Library'!$P$14:$P$736, LEN(K$2))=K$2, RIGHT('Tag Library'!$P$14:$P$736, LEN($A159))=$A159), """")"),"")</f>
        <v/>
      </c>
      <c r="L159" s="1" t="str">
        <f ca="1">IFERROR(__xludf.DUMMYFUNCTION("IFERROR(FILTER('Tag Library'!$Q$14:$Q$736, LEFT('Tag Library'!$P$14:$P$736, LEN(L$2))=L$2, RIGHT('Tag Library'!$P$14:$P$736, LEN($A159))=$A159), """")"),"")</f>
        <v/>
      </c>
      <c r="M159" s="1" t="str">
        <f ca="1">IFERROR(__xludf.DUMMYFUNCTION("IFERROR(FILTER('Tag Library'!$Q$14:$Q$736, LEFT('Tag Library'!$P$14:$P$736, LEN(M$2))=M$2, RIGHT('Tag Library'!$P$14:$P$736, LEN($A159))=$A159), """")"),"")</f>
        <v/>
      </c>
      <c r="N159" s="1" t="str">
        <f ca="1">IFERROR(__xludf.DUMMYFUNCTION("IFERROR(FILTER('Tag Library'!$Q$14:$Q$736, LEFT('Tag Library'!$P$14:$P$736, LEN(N$2))=N$2, RIGHT('Tag Library'!$P$14:$P$736, LEN($A159))=$A159), """")"),"")</f>
        <v/>
      </c>
      <c r="O159" s="1" t="str">
        <f ca="1">IFERROR(__xludf.DUMMYFUNCTION("IFERROR(FILTER('Tag Library'!$Q$14:$Q$736, LEFT('Tag Library'!$P$14:$P$736, LEN(O$2))=O$2, RIGHT('Tag Library'!$P$14:$P$736, LEN($A159))=$A159), """")"),"")</f>
        <v/>
      </c>
      <c r="P159" s="1" t="str">
        <f ca="1">IFERROR(__xludf.DUMMYFUNCTION("IFERROR(FILTER('Tag Library'!$Q$14:$Q$736, LEFT('Tag Library'!$P$14:$P$736, LEN(P$2))=P$2, RIGHT('Tag Library'!$P$14:$P$736, LEN($A159))=$A159), """")"),"")</f>
        <v/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IFERROR(__xludf.DUMMYFUNCTION("IFERROR(FILTER('Tag Library'!$Q$14:$Q$736, LEFT('Tag Library'!$P$14:$P$736, LEN(B$2))=B$2, RIGHT('Tag Library'!$P$14:$P$736, LEN($A160))=$A160), """")"),"")</f>
        <v/>
      </c>
      <c r="C160" s="1" t="str">
        <f ca="1">IFERROR(__xludf.DUMMYFUNCTION("IFERROR(FILTER('Tag Library'!$Q$14:$Q$736, LEFT('Tag Library'!$P$14:$P$736, LEN(C$2))=C$2, RIGHT('Tag Library'!$P$14:$P$736, LEN($A160))=$A160), """")"),"")</f>
        <v/>
      </c>
      <c r="D160" s="1" t="str">
        <f ca="1">IFERROR(__xludf.DUMMYFUNCTION("IFERROR(FILTER('Tag Library'!$Q$14:$Q$736, LEFT('Tag Library'!$P$14:$P$736, LEN(D$2))=D$2, RIGHT('Tag Library'!$P$14:$P$736, LEN($A160))=$A160), """")"),"")</f>
        <v/>
      </c>
      <c r="E160" s="1" t="str">
        <f ca="1">IFERROR(__xludf.DUMMYFUNCTION("IFERROR(FILTER('Tag Library'!$Q$14:$Q$736, LEFT('Tag Library'!$P$14:$P$736, LEN(E$2))=E$2, RIGHT('Tag Library'!$P$14:$P$736, LEN($A160))=$A160), """")"),"")</f>
        <v/>
      </c>
      <c r="F160" s="1" t="str">
        <f ca="1">IFERROR(__xludf.DUMMYFUNCTION("IFERROR(FILTER('Tag Library'!$Q$14:$Q$736, LEFT('Tag Library'!$P$14:$P$736, LEN(F$2))=F$2, RIGHT('Tag Library'!$P$14:$P$736, LEN($A160))=$A160), """")"),"")</f>
        <v/>
      </c>
      <c r="G160" s="1" t="str">
        <f ca="1">IFERROR(__xludf.DUMMYFUNCTION("IFERROR(FILTER('Tag Library'!$Q$14:$Q$736, LEFT('Tag Library'!$P$14:$P$736, LEN(G$2))=G$2, RIGHT('Tag Library'!$P$14:$P$736, LEN($A160))=$A160), """")"),"")</f>
        <v/>
      </c>
      <c r="H160" s="1" t="str">
        <f ca="1">IFERROR(__xludf.DUMMYFUNCTION("IFERROR(FILTER('Tag Library'!$Q$14:$Q$736, LEFT('Tag Library'!$P$14:$P$736, LEN(H$2))=H$2, RIGHT('Tag Library'!$P$14:$P$736, LEN($A160))=$A160), """")"),"")</f>
        <v/>
      </c>
      <c r="I160" s="1" t="str">
        <f ca="1">IFERROR(__xludf.DUMMYFUNCTION("IFERROR(FILTER('Tag Library'!$Q$14:$Q$736, LEFT('Tag Library'!$P$14:$P$736, LEN(I$2))=I$2, RIGHT('Tag Library'!$P$14:$P$736, LEN($A160))=$A160), """")"),"")</f>
        <v/>
      </c>
      <c r="J160" s="1" t="str">
        <f ca="1">IFERROR(__xludf.DUMMYFUNCTION("IFERROR(FILTER('Tag Library'!$Q$14:$Q$736, LEFT('Tag Library'!$P$14:$P$736, LEN(J$2))=J$2, RIGHT('Tag Library'!$P$14:$P$736, LEN($A160))=$A160), """")"),"")</f>
        <v/>
      </c>
      <c r="K160" s="1" t="str">
        <f ca="1">IFERROR(__xludf.DUMMYFUNCTION("IFERROR(FILTER('Tag Library'!$Q$14:$Q$736, LEFT('Tag Library'!$P$14:$P$736, LEN(K$2))=K$2, RIGHT('Tag Library'!$P$14:$P$736, LEN($A160))=$A160), """")"),"")</f>
        <v/>
      </c>
      <c r="L160" s="1" t="str">
        <f ca="1">IFERROR(__xludf.DUMMYFUNCTION("IFERROR(FILTER('Tag Library'!$Q$14:$Q$736, LEFT('Tag Library'!$P$14:$P$736, LEN(L$2))=L$2, RIGHT('Tag Library'!$P$14:$P$736, LEN($A160))=$A160), """")"),"")</f>
        <v/>
      </c>
      <c r="M160" s="1" t="str">
        <f ca="1">IFERROR(__xludf.DUMMYFUNCTION("IFERROR(FILTER('Tag Library'!$Q$14:$Q$736, LEFT('Tag Library'!$P$14:$P$736, LEN(M$2))=M$2, RIGHT('Tag Library'!$P$14:$P$736, LEN($A160))=$A160), """")"),"")</f>
        <v/>
      </c>
      <c r="N160" s="1" t="str">
        <f ca="1">IFERROR(__xludf.DUMMYFUNCTION("IFERROR(FILTER('Tag Library'!$Q$14:$Q$736, LEFT('Tag Library'!$P$14:$P$736, LEN(N$2))=N$2, RIGHT('Tag Library'!$P$14:$P$736, LEN($A160))=$A160), """")"),"")</f>
        <v/>
      </c>
      <c r="O160" s="1" t="str">
        <f ca="1">IFERROR(__xludf.DUMMYFUNCTION("IFERROR(FILTER('Tag Library'!$Q$14:$Q$736, LEFT('Tag Library'!$P$14:$P$736, LEN(O$2))=O$2, RIGHT('Tag Library'!$P$14:$P$736, LEN($A160))=$A160), """")"),"")</f>
        <v/>
      </c>
      <c r="P160" s="1" t="str">
        <f ca="1">IFERROR(__xludf.DUMMYFUNCTION("IFERROR(FILTER('Tag Library'!$Q$14:$Q$736, LEFT('Tag Library'!$P$14:$P$736, LEN(P$2))=P$2, RIGHT('Tag Library'!$P$14:$P$736, LEN($A160))=$A160), """")"),"")</f>
        <v/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IFERROR(__xludf.DUMMYFUNCTION("IFERROR(FILTER('Tag Library'!$Q$14:$Q$736, LEFT('Tag Library'!$P$14:$P$736, LEN(B$2))=B$2, RIGHT('Tag Library'!$P$14:$P$736, LEN($A161))=$A161), """")"),"")</f>
        <v/>
      </c>
      <c r="C161" s="1" t="str">
        <f ca="1">IFERROR(__xludf.DUMMYFUNCTION("IFERROR(FILTER('Tag Library'!$Q$14:$Q$736, LEFT('Tag Library'!$P$14:$P$736, LEN(C$2))=C$2, RIGHT('Tag Library'!$P$14:$P$736, LEN($A161))=$A161), """")"),"")</f>
        <v/>
      </c>
      <c r="D161" s="1" t="str">
        <f ca="1">IFERROR(__xludf.DUMMYFUNCTION("IFERROR(FILTER('Tag Library'!$Q$14:$Q$736, LEFT('Tag Library'!$P$14:$P$736, LEN(D$2))=D$2, RIGHT('Tag Library'!$P$14:$P$736, LEN($A161))=$A161), """")"),"")</f>
        <v/>
      </c>
      <c r="E161" s="1" t="str">
        <f ca="1">IFERROR(__xludf.DUMMYFUNCTION("IFERROR(FILTER('Tag Library'!$Q$14:$Q$736, LEFT('Tag Library'!$P$14:$P$736, LEN(E$2))=E$2, RIGHT('Tag Library'!$P$14:$P$736, LEN($A161))=$A161), """")"),"")</f>
        <v/>
      </c>
      <c r="F161" s="1" t="str">
        <f ca="1">IFERROR(__xludf.DUMMYFUNCTION("IFERROR(FILTER('Tag Library'!$Q$14:$Q$736, LEFT('Tag Library'!$P$14:$P$736, LEN(F$2))=F$2, RIGHT('Tag Library'!$P$14:$P$736, LEN($A161))=$A161), """")"),"")</f>
        <v/>
      </c>
      <c r="G161" s="1" t="str">
        <f ca="1">IFERROR(__xludf.DUMMYFUNCTION("IFERROR(FILTER('Tag Library'!$Q$14:$Q$736, LEFT('Tag Library'!$P$14:$P$736, LEN(G$2))=G$2, RIGHT('Tag Library'!$P$14:$P$736, LEN($A161))=$A161), """")"),"")</f>
        <v/>
      </c>
      <c r="H161" s="1" t="str">
        <f ca="1">IFERROR(__xludf.DUMMYFUNCTION("IFERROR(FILTER('Tag Library'!$Q$14:$Q$736, LEFT('Tag Library'!$P$14:$P$736, LEN(H$2))=H$2, RIGHT('Tag Library'!$P$14:$P$736, LEN($A161))=$A161), """")"),"")</f>
        <v/>
      </c>
      <c r="I161" s="1" t="str">
        <f ca="1">IFERROR(__xludf.DUMMYFUNCTION("IFERROR(FILTER('Tag Library'!$Q$14:$Q$736, LEFT('Tag Library'!$P$14:$P$736, LEN(I$2))=I$2, RIGHT('Tag Library'!$P$14:$P$736, LEN($A161))=$A161), """")"),"")</f>
        <v/>
      </c>
      <c r="J161" s="1" t="str">
        <f ca="1">IFERROR(__xludf.DUMMYFUNCTION("IFERROR(FILTER('Tag Library'!$Q$14:$Q$736, LEFT('Tag Library'!$P$14:$P$736, LEN(J$2))=J$2, RIGHT('Tag Library'!$P$14:$P$736, LEN($A161))=$A161), """")"),"")</f>
        <v/>
      </c>
      <c r="K161" s="1" t="str">
        <f ca="1">IFERROR(__xludf.DUMMYFUNCTION("IFERROR(FILTER('Tag Library'!$Q$14:$Q$736, LEFT('Tag Library'!$P$14:$P$736, LEN(K$2))=K$2, RIGHT('Tag Library'!$P$14:$P$736, LEN($A161))=$A161), """")"),"")</f>
        <v/>
      </c>
      <c r="L161" s="1" t="str">
        <f ca="1">IFERROR(__xludf.DUMMYFUNCTION("IFERROR(FILTER('Tag Library'!$Q$14:$Q$736, LEFT('Tag Library'!$P$14:$P$736, LEN(L$2))=L$2, RIGHT('Tag Library'!$P$14:$P$736, LEN($A161))=$A161), """")"),"")</f>
        <v/>
      </c>
      <c r="M161" s="1" t="str">
        <f ca="1">IFERROR(__xludf.DUMMYFUNCTION("IFERROR(FILTER('Tag Library'!$Q$14:$Q$736, LEFT('Tag Library'!$P$14:$P$736, LEN(M$2))=M$2, RIGHT('Tag Library'!$P$14:$P$736, LEN($A161))=$A161), """")"),"")</f>
        <v/>
      </c>
      <c r="N161" s="1" t="str">
        <f ca="1">IFERROR(__xludf.DUMMYFUNCTION("IFERROR(FILTER('Tag Library'!$Q$14:$Q$736, LEFT('Tag Library'!$P$14:$P$736, LEN(N$2))=N$2, RIGHT('Tag Library'!$P$14:$P$736, LEN($A161))=$A161), """")"),"")</f>
        <v/>
      </c>
      <c r="O161" s="1" t="str">
        <f ca="1">IFERROR(__xludf.DUMMYFUNCTION("IFERROR(FILTER('Tag Library'!$Q$14:$Q$736, LEFT('Tag Library'!$P$14:$P$736, LEN(O$2))=O$2, RIGHT('Tag Library'!$P$14:$P$736, LEN($A161))=$A161), """")"),"")</f>
        <v/>
      </c>
      <c r="P161" s="1" t="str">
        <f ca="1">IFERROR(__xludf.DUMMYFUNCTION("IFERROR(FILTER('Tag Library'!$Q$14:$Q$736, LEFT('Tag Library'!$P$14:$P$736, LEN(P$2))=P$2, RIGHT('Tag Library'!$P$14:$P$736, LEN($A161))=$A161), """")"),"")</f>
        <v/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IFERROR(__xludf.DUMMYFUNCTION("IFERROR(FILTER('Tag Library'!$Q$14:$Q$736, LEFT('Tag Library'!$P$14:$P$736, LEN(B$2))=B$2, RIGHT('Tag Library'!$P$14:$P$736, LEN($A162))=$A162), """")"),"")</f>
        <v/>
      </c>
      <c r="C162" s="1" t="str">
        <f ca="1">IFERROR(__xludf.DUMMYFUNCTION("IFERROR(FILTER('Tag Library'!$Q$14:$Q$736, LEFT('Tag Library'!$P$14:$P$736, LEN(C$2))=C$2, RIGHT('Tag Library'!$P$14:$P$736, LEN($A162))=$A162), """")"),"")</f>
        <v/>
      </c>
      <c r="D162" s="1" t="str">
        <f ca="1">IFERROR(__xludf.DUMMYFUNCTION("IFERROR(FILTER('Tag Library'!$Q$14:$Q$736, LEFT('Tag Library'!$P$14:$P$736, LEN(D$2))=D$2, RIGHT('Tag Library'!$P$14:$P$736, LEN($A162))=$A162), """")"),"")</f>
        <v/>
      </c>
      <c r="E162" s="1" t="str">
        <f ca="1">IFERROR(__xludf.DUMMYFUNCTION("IFERROR(FILTER('Tag Library'!$Q$14:$Q$736, LEFT('Tag Library'!$P$14:$P$736, LEN(E$2))=E$2, RIGHT('Tag Library'!$P$14:$P$736, LEN($A162))=$A162), """")"),"")</f>
        <v/>
      </c>
      <c r="F162" s="1" t="str">
        <f ca="1">IFERROR(__xludf.DUMMYFUNCTION("IFERROR(FILTER('Tag Library'!$Q$14:$Q$736, LEFT('Tag Library'!$P$14:$P$736, LEN(F$2))=F$2, RIGHT('Tag Library'!$P$14:$P$736, LEN($A162))=$A162), """")"),"")</f>
        <v/>
      </c>
      <c r="G162" s="1" t="str">
        <f ca="1">IFERROR(__xludf.DUMMYFUNCTION("IFERROR(FILTER('Tag Library'!$Q$14:$Q$736, LEFT('Tag Library'!$P$14:$P$736, LEN(G$2))=G$2, RIGHT('Tag Library'!$P$14:$P$736, LEN($A162))=$A162), """")"),"")</f>
        <v/>
      </c>
      <c r="H162" s="1" t="str">
        <f ca="1">IFERROR(__xludf.DUMMYFUNCTION("IFERROR(FILTER('Tag Library'!$Q$14:$Q$736, LEFT('Tag Library'!$P$14:$P$736, LEN(H$2))=H$2, RIGHT('Tag Library'!$P$14:$P$736, LEN($A162))=$A162), """")"),"")</f>
        <v/>
      </c>
      <c r="I162" s="1" t="str">
        <f ca="1">IFERROR(__xludf.DUMMYFUNCTION("IFERROR(FILTER('Tag Library'!$Q$14:$Q$736, LEFT('Tag Library'!$P$14:$P$736, LEN(I$2))=I$2, RIGHT('Tag Library'!$P$14:$P$736, LEN($A162))=$A162), """")"),"")</f>
        <v/>
      </c>
      <c r="J162" s="1" t="str">
        <f ca="1">IFERROR(__xludf.DUMMYFUNCTION("IFERROR(FILTER('Tag Library'!$Q$14:$Q$736, LEFT('Tag Library'!$P$14:$P$736, LEN(J$2))=J$2, RIGHT('Tag Library'!$P$14:$P$736, LEN($A162))=$A162), """")"),"")</f>
        <v/>
      </c>
      <c r="K162" s="1" t="str">
        <f ca="1">IFERROR(__xludf.DUMMYFUNCTION("IFERROR(FILTER('Tag Library'!$Q$14:$Q$736, LEFT('Tag Library'!$P$14:$P$736, LEN(K$2))=K$2, RIGHT('Tag Library'!$P$14:$P$736, LEN($A162))=$A162), """")"),"")</f>
        <v/>
      </c>
      <c r="L162" s="1" t="str">
        <f ca="1">IFERROR(__xludf.DUMMYFUNCTION("IFERROR(FILTER('Tag Library'!$Q$14:$Q$736, LEFT('Tag Library'!$P$14:$P$736, LEN(L$2))=L$2, RIGHT('Tag Library'!$P$14:$P$736, LEN($A162))=$A162), """")"),"")</f>
        <v/>
      </c>
      <c r="M162" s="1" t="str">
        <f ca="1">IFERROR(__xludf.DUMMYFUNCTION("IFERROR(FILTER('Tag Library'!$Q$14:$Q$736, LEFT('Tag Library'!$P$14:$P$736, LEN(M$2))=M$2, RIGHT('Tag Library'!$P$14:$P$736, LEN($A162))=$A162), """")"),"")</f>
        <v/>
      </c>
      <c r="N162" s="1" t="str">
        <f ca="1">IFERROR(__xludf.DUMMYFUNCTION("IFERROR(FILTER('Tag Library'!$Q$14:$Q$736, LEFT('Tag Library'!$P$14:$P$736, LEN(N$2))=N$2, RIGHT('Tag Library'!$P$14:$P$736, LEN($A162))=$A162), """")"),"")</f>
        <v/>
      </c>
      <c r="O162" s="1" t="str">
        <f ca="1">IFERROR(__xludf.DUMMYFUNCTION("IFERROR(FILTER('Tag Library'!$Q$14:$Q$736, LEFT('Tag Library'!$P$14:$P$736, LEN(O$2))=O$2, RIGHT('Tag Library'!$P$14:$P$736, LEN($A162))=$A162), """")"),"")</f>
        <v/>
      </c>
      <c r="P162" s="1" t="str">
        <f ca="1">IFERROR(__xludf.DUMMYFUNCTION("IFERROR(FILTER('Tag Library'!$Q$14:$Q$736, LEFT('Tag Library'!$P$14:$P$736, LEN(P$2))=P$2, RIGHT('Tag Library'!$P$14:$P$736, LEN($A162))=$A162), """")"),"")</f>
        <v/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IFERROR(__xludf.DUMMYFUNCTION("IFERROR(FILTER('Tag Library'!$Q$14:$Q$736, LEFT('Tag Library'!$P$14:$P$736, LEN(B$2))=B$2, RIGHT('Tag Library'!$P$14:$P$736, LEN($A163))=$A163), """")"),"")</f>
        <v/>
      </c>
      <c r="C163" s="1" t="str">
        <f ca="1">IFERROR(__xludf.DUMMYFUNCTION("IFERROR(FILTER('Tag Library'!$Q$14:$Q$736, LEFT('Tag Library'!$P$14:$P$736, LEN(C$2))=C$2, RIGHT('Tag Library'!$P$14:$P$736, LEN($A163))=$A163), """")"),"")</f>
        <v/>
      </c>
      <c r="D163" s="1" t="str">
        <f ca="1">IFERROR(__xludf.DUMMYFUNCTION("IFERROR(FILTER('Tag Library'!$Q$14:$Q$736, LEFT('Tag Library'!$P$14:$P$736, LEN(D$2))=D$2, RIGHT('Tag Library'!$P$14:$P$736, LEN($A163))=$A163), """")"),"")</f>
        <v/>
      </c>
      <c r="E163" s="1" t="str">
        <f ca="1">IFERROR(__xludf.DUMMYFUNCTION("IFERROR(FILTER('Tag Library'!$Q$14:$Q$736, LEFT('Tag Library'!$P$14:$P$736, LEN(E$2))=E$2, RIGHT('Tag Library'!$P$14:$P$736, LEN($A163))=$A163), """")"),"")</f>
        <v/>
      </c>
      <c r="F163" s="1" t="str">
        <f ca="1">IFERROR(__xludf.DUMMYFUNCTION("IFERROR(FILTER('Tag Library'!$Q$14:$Q$736, LEFT('Tag Library'!$P$14:$P$736, LEN(F$2))=F$2, RIGHT('Tag Library'!$P$14:$P$736, LEN($A163))=$A163), """")"),"")</f>
        <v/>
      </c>
      <c r="G163" s="1" t="str">
        <f ca="1">IFERROR(__xludf.DUMMYFUNCTION("IFERROR(FILTER('Tag Library'!$Q$14:$Q$736, LEFT('Tag Library'!$P$14:$P$736, LEN(G$2))=G$2, RIGHT('Tag Library'!$P$14:$P$736, LEN($A163))=$A163), """")"),"")</f>
        <v/>
      </c>
      <c r="H163" s="1" t="str">
        <f ca="1">IFERROR(__xludf.DUMMYFUNCTION("IFERROR(FILTER('Tag Library'!$Q$14:$Q$736, LEFT('Tag Library'!$P$14:$P$736, LEN(H$2))=H$2, RIGHT('Tag Library'!$P$14:$P$736, LEN($A163))=$A163), """")"),"")</f>
        <v/>
      </c>
      <c r="I163" s="1" t="str">
        <f ca="1">IFERROR(__xludf.DUMMYFUNCTION("IFERROR(FILTER('Tag Library'!$Q$14:$Q$736, LEFT('Tag Library'!$P$14:$P$736, LEN(I$2))=I$2, RIGHT('Tag Library'!$P$14:$P$736, LEN($A163))=$A163), """")"),"")</f>
        <v/>
      </c>
      <c r="J163" s="1" t="str">
        <f ca="1">IFERROR(__xludf.DUMMYFUNCTION("IFERROR(FILTER('Tag Library'!$Q$14:$Q$736, LEFT('Tag Library'!$P$14:$P$736, LEN(J$2))=J$2, RIGHT('Tag Library'!$P$14:$P$736, LEN($A163))=$A163), """")"),"")</f>
        <v/>
      </c>
      <c r="K163" s="1" t="str">
        <f ca="1">IFERROR(__xludf.DUMMYFUNCTION("IFERROR(FILTER('Tag Library'!$Q$14:$Q$736, LEFT('Tag Library'!$P$14:$P$736, LEN(K$2))=K$2, RIGHT('Tag Library'!$P$14:$P$736, LEN($A163))=$A163), """")"),"")</f>
        <v/>
      </c>
      <c r="L163" s="1" t="str">
        <f ca="1">IFERROR(__xludf.DUMMYFUNCTION("IFERROR(FILTER('Tag Library'!$Q$14:$Q$736, LEFT('Tag Library'!$P$14:$P$736, LEN(L$2))=L$2, RIGHT('Tag Library'!$P$14:$P$736, LEN($A163))=$A163), """")"),"")</f>
        <v/>
      </c>
      <c r="M163" s="1" t="str">
        <f ca="1">IFERROR(__xludf.DUMMYFUNCTION("IFERROR(FILTER('Tag Library'!$Q$14:$Q$736, LEFT('Tag Library'!$P$14:$P$736, LEN(M$2))=M$2, RIGHT('Tag Library'!$P$14:$P$736, LEN($A163))=$A163), """")"),"")</f>
        <v/>
      </c>
      <c r="N163" s="1" t="str">
        <f ca="1">IFERROR(__xludf.DUMMYFUNCTION("IFERROR(FILTER('Tag Library'!$Q$14:$Q$736, LEFT('Tag Library'!$P$14:$P$736, LEN(N$2))=N$2, RIGHT('Tag Library'!$P$14:$P$736, LEN($A163))=$A163), """")"),"")</f>
        <v/>
      </c>
      <c r="O163" s="1" t="str">
        <f ca="1">IFERROR(__xludf.DUMMYFUNCTION("IFERROR(FILTER('Tag Library'!$Q$14:$Q$736, LEFT('Tag Library'!$P$14:$P$736, LEN(O$2))=O$2, RIGHT('Tag Library'!$P$14:$P$736, LEN($A163))=$A163), """")"),"")</f>
        <v/>
      </c>
      <c r="P163" s="1" t="str">
        <f ca="1">IFERROR(__xludf.DUMMYFUNCTION("IFERROR(FILTER('Tag Library'!$Q$14:$Q$736, LEFT('Tag Library'!$P$14:$P$736, LEN(P$2))=P$2, RIGHT('Tag Library'!$P$14:$P$736, LEN($A163))=$A163), """")"),"")</f>
        <v/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IFERROR(__xludf.DUMMYFUNCTION("IFERROR(FILTER('Tag Library'!$Q$14:$Q$736, LEFT('Tag Library'!$P$14:$P$736, LEN(B$2))=B$2, RIGHT('Tag Library'!$P$14:$P$736, LEN($A164))=$A164), """")"),"")</f>
        <v/>
      </c>
      <c r="C164" s="1" t="str">
        <f ca="1">IFERROR(__xludf.DUMMYFUNCTION("IFERROR(FILTER('Tag Library'!$Q$14:$Q$736, LEFT('Tag Library'!$P$14:$P$736, LEN(C$2))=C$2, RIGHT('Tag Library'!$P$14:$P$736, LEN($A164))=$A164), """")"),"")</f>
        <v/>
      </c>
      <c r="D164" s="1" t="str">
        <f ca="1">IFERROR(__xludf.DUMMYFUNCTION("IFERROR(FILTER('Tag Library'!$Q$14:$Q$736, LEFT('Tag Library'!$P$14:$P$736, LEN(D$2))=D$2, RIGHT('Tag Library'!$P$14:$P$736, LEN($A164))=$A164), """")"),"")</f>
        <v/>
      </c>
      <c r="E164" s="1" t="str">
        <f ca="1">IFERROR(__xludf.DUMMYFUNCTION("IFERROR(FILTER('Tag Library'!$Q$14:$Q$736, LEFT('Tag Library'!$P$14:$P$736, LEN(E$2))=E$2, RIGHT('Tag Library'!$P$14:$P$736, LEN($A164))=$A164), """")"),"")</f>
        <v/>
      </c>
      <c r="F164" s="1" t="str">
        <f ca="1">IFERROR(__xludf.DUMMYFUNCTION("IFERROR(FILTER('Tag Library'!$Q$14:$Q$736, LEFT('Tag Library'!$P$14:$P$736, LEN(F$2))=F$2, RIGHT('Tag Library'!$P$14:$P$736, LEN($A164))=$A164), """")"),"")</f>
        <v/>
      </c>
      <c r="G164" s="1" t="str">
        <f ca="1">IFERROR(__xludf.DUMMYFUNCTION("IFERROR(FILTER('Tag Library'!$Q$14:$Q$736, LEFT('Tag Library'!$P$14:$P$736, LEN(G$2))=G$2, RIGHT('Tag Library'!$P$14:$P$736, LEN($A164))=$A164), """")"),"")</f>
        <v/>
      </c>
      <c r="H164" s="1" t="str">
        <f ca="1">IFERROR(__xludf.DUMMYFUNCTION("IFERROR(FILTER('Tag Library'!$Q$14:$Q$736, LEFT('Tag Library'!$P$14:$P$736, LEN(H$2))=H$2, RIGHT('Tag Library'!$P$14:$P$736, LEN($A164))=$A164), """")"),"")</f>
        <v/>
      </c>
      <c r="I164" s="1" t="str">
        <f ca="1">IFERROR(__xludf.DUMMYFUNCTION("IFERROR(FILTER('Tag Library'!$Q$14:$Q$736, LEFT('Tag Library'!$P$14:$P$736, LEN(I$2))=I$2, RIGHT('Tag Library'!$P$14:$P$736, LEN($A164))=$A164), """")"),"")</f>
        <v/>
      </c>
      <c r="J164" s="1" t="str">
        <f ca="1">IFERROR(__xludf.DUMMYFUNCTION("IFERROR(FILTER('Tag Library'!$Q$14:$Q$736, LEFT('Tag Library'!$P$14:$P$736, LEN(J$2))=J$2, RIGHT('Tag Library'!$P$14:$P$736, LEN($A164))=$A164), """")"),"")</f>
        <v/>
      </c>
      <c r="K164" s="1" t="str">
        <f ca="1">IFERROR(__xludf.DUMMYFUNCTION("IFERROR(FILTER('Tag Library'!$Q$14:$Q$736, LEFT('Tag Library'!$P$14:$P$736, LEN(K$2))=K$2, RIGHT('Tag Library'!$P$14:$P$736, LEN($A164))=$A164), """")"),"")</f>
        <v/>
      </c>
      <c r="L164" s="1" t="str">
        <f ca="1">IFERROR(__xludf.DUMMYFUNCTION("IFERROR(FILTER('Tag Library'!$Q$14:$Q$736, LEFT('Tag Library'!$P$14:$P$736, LEN(L$2))=L$2, RIGHT('Tag Library'!$P$14:$P$736, LEN($A164))=$A164), """")"),"")</f>
        <v/>
      </c>
      <c r="M164" s="1" t="str">
        <f ca="1">IFERROR(__xludf.DUMMYFUNCTION("IFERROR(FILTER('Tag Library'!$Q$14:$Q$736, LEFT('Tag Library'!$P$14:$P$736, LEN(M$2))=M$2, RIGHT('Tag Library'!$P$14:$P$736, LEN($A164))=$A164), """")"),"")</f>
        <v/>
      </c>
      <c r="N164" s="1" t="str">
        <f ca="1">IFERROR(__xludf.DUMMYFUNCTION("IFERROR(FILTER('Tag Library'!$Q$14:$Q$736, LEFT('Tag Library'!$P$14:$P$736, LEN(N$2))=N$2, RIGHT('Tag Library'!$P$14:$P$736, LEN($A164))=$A164), """")"),"")</f>
        <v/>
      </c>
      <c r="O164" s="1" t="str">
        <f ca="1">IFERROR(__xludf.DUMMYFUNCTION("IFERROR(FILTER('Tag Library'!$Q$14:$Q$736, LEFT('Tag Library'!$P$14:$P$736, LEN(O$2))=O$2, RIGHT('Tag Library'!$P$14:$P$736, LEN($A164))=$A164), """")"),"")</f>
        <v/>
      </c>
      <c r="P164" s="1" t="str">
        <f ca="1">IFERROR(__xludf.DUMMYFUNCTION("IFERROR(FILTER('Tag Library'!$Q$14:$Q$736, LEFT('Tag Library'!$P$14:$P$736, LEN(P$2))=P$2, RIGHT('Tag Library'!$P$14:$P$736, LEN($A164))=$A164), """")"),"")</f>
        <v/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IFERROR(__xludf.DUMMYFUNCTION("IFERROR(FILTER('Tag Library'!$Q$14:$Q$736, LEFT('Tag Library'!$P$14:$P$736, LEN(B$2))=B$2, RIGHT('Tag Library'!$P$14:$P$736, LEN($A165))=$A165), """")"),"")</f>
        <v/>
      </c>
      <c r="C165" s="1" t="str">
        <f ca="1">IFERROR(__xludf.DUMMYFUNCTION("IFERROR(FILTER('Tag Library'!$Q$14:$Q$736, LEFT('Tag Library'!$P$14:$P$736, LEN(C$2))=C$2, RIGHT('Tag Library'!$P$14:$P$736, LEN($A165))=$A165), """")"),"")</f>
        <v/>
      </c>
      <c r="D165" s="1" t="str">
        <f ca="1">IFERROR(__xludf.DUMMYFUNCTION("IFERROR(FILTER('Tag Library'!$Q$14:$Q$736, LEFT('Tag Library'!$P$14:$P$736, LEN(D$2))=D$2, RIGHT('Tag Library'!$P$14:$P$736, LEN($A165))=$A165), """")"),"")</f>
        <v/>
      </c>
      <c r="E165" s="1" t="str">
        <f ca="1">IFERROR(__xludf.DUMMYFUNCTION("IFERROR(FILTER('Tag Library'!$Q$14:$Q$736, LEFT('Tag Library'!$P$14:$P$736, LEN(E$2))=E$2, RIGHT('Tag Library'!$P$14:$P$736, LEN($A165))=$A165), """")"),"")</f>
        <v/>
      </c>
      <c r="F165" s="1" t="str">
        <f ca="1">IFERROR(__xludf.DUMMYFUNCTION("IFERROR(FILTER('Tag Library'!$Q$14:$Q$736, LEFT('Tag Library'!$P$14:$P$736, LEN(F$2))=F$2, RIGHT('Tag Library'!$P$14:$P$736, LEN($A165))=$A165), """")"),"")</f>
        <v/>
      </c>
      <c r="G165" s="1" t="str">
        <f ca="1">IFERROR(__xludf.DUMMYFUNCTION("IFERROR(FILTER('Tag Library'!$Q$14:$Q$736, LEFT('Tag Library'!$P$14:$P$736, LEN(G$2))=G$2, RIGHT('Tag Library'!$P$14:$P$736, LEN($A165))=$A165), """")"),"")</f>
        <v/>
      </c>
      <c r="H165" s="1" t="str">
        <f ca="1">IFERROR(__xludf.DUMMYFUNCTION("IFERROR(FILTER('Tag Library'!$Q$14:$Q$736, LEFT('Tag Library'!$P$14:$P$736, LEN(H$2))=H$2, RIGHT('Tag Library'!$P$14:$P$736, LEN($A165))=$A165), """")"),"")</f>
        <v/>
      </c>
      <c r="I165" s="1" t="str">
        <f ca="1">IFERROR(__xludf.DUMMYFUNCTION("IFERROR(FILTER('Tag Library'!$Q$14:$Q$736, LEFT('Tag Library'!$P$14:$P$736, LEN(I$2))=I$2, RIGHT('Tag Library'!$P$14:$P$736, LEN($A165))=$A165), """")"),"")</f>
        <v/>
      </c>
      <c r="J165" s="1" t="str">
        <f ca="1">IFERROR(__xludf.DUMMYFUNCTION("IFERROR(FILTER('Tag Library'!$Q$14:$Q$736, LEFT('Tag Library'!$P$14:$P$736, LEN(J$2))=J$2, RIGHT('Tag Library'!$P$14:$P$736, LEN($A165))=$A165), """")"),"")</f>
        <v/>
      </c>
      <c r="K165" s="1" t="str">
        <f ca="1">IFERROR(__xludf.DUMMYFUNCTION("IFERROR(FILTER('Tag Library'!$Q$14:$Q$736, LEFT('Tag Library'!$P$14:$P$736, LEN(K$2))=K$2, RIGHT('Tag Library'!$P$14:$P$736, LEN($A165))=$A165), """")"),"")</f>
        <v/>
      </c>
      <c r="L165" s="1" t="str">
        <f ca="1">IFERROR(__xludf.DUMMYFUNCTION("IFERROR(FILTER('Tag Library'!$Q$14:$Q$736, LEFT('Tag Library'!$P$14:$P$736, LEN(L$2))=L$2, RIGHT('Tag Library'!$P$14:$P$736, LEN($A165))=$A165), """")"),"")</f>
        <v/>
      </c>
      <c r="M165" s="1" t="str">
        <f ca="1">IFERROR(__xludf.DUMMYFUNCTION("IFERROR(FILTER('Tag Library'!$Q$14:$Q$736, LEFT('Tag Library'!$P$14:$P$736, LEN(M$2))=M$2, RIGHT('Tag Library'!$P$14:$P$736, LEN($A165))=$A165), """")"),"")</f>
        <v/>
      </c>
      <c r="N165" s="1" t="str">
        <f ca="1">IFERROR(__xludf.DUMMYFUNCTION("IFERROR(FILTER('Tag Library'!$Q$14:$Q$736, LEFT('Tag Library'!$P$14:$P$736, LEN(N$2))=N$2, RIGHT('Tag Library'!$P$14:$P$736, LEN($A165))=$A165), """")"),"")</f>
        <v/>
      </c>
      <c r="O165" s="1" t="str">
        <f ca="1">IFERROR(__xludf.DUMMYFUNCTION("IFERROR(FILTER('Tag Library'!$Q$14:$Q$736, LEFT('Tag Library'!$P$14:$P$736, LEN(O$2))=O$2, RIGHT('Tag Library'!$P$14:$P$736, LEN($A165))=$A165), """")"),"")</f>
        <v/>
      </c>
      <c r="P165" s="1" t="str">
        <f ca="1">IFERROR(__xludf.DUMMYFUNCTION("IFERROR(FILTER('Tag Library'!$Q$14:$Q$736, LEFT('Tag Library'!$P$14:$P$736, LEN(P$2))=P$2, RIGHT('Tag Library'!$P$14:$P$736, LEN($A165))=$A165), """")"),"")</f>
        <v/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IFERROR(__xludf.DUMMYFUNCTION("IFERROR(FILTER('Tag Library'!$Q$14:$Q$736, LEFT('Tag Library'!$P$14:$P$736, LEN(B$2))=B$2, RIGHT('Tag Library'!$P$14:$P$736, LEN($A166))=$A166), """")"),"")</f>
        <v/>
      </c>
      <c r="C166" s="1" t="str">
        <f ca="1">IFERROR(__xludf.DUMMYFUNCTION("IFERROR(FILTER('Tag Library'!$Q$14:$Q$736, LEFT('Tag Library'!$P$14:$P$736, LEN(C$2))=C$2, RIGHT('Tag Library'!$P$14:$P$736, LEN($A166))=$A166), """")"),"")</f>
        <v/>
      </c>
      <c r="D166" s="1" t="str">
        <f ca="1">IFERROR(__xludf.DUMMYFUNCTION("IFERROR(FILTER('Tag Library'!$Q$14:$Q$736, LEFT('Tag Library'!$P$14:$P$736, LEN(D$2))=D$2, RIGHT('Tag Library'!$P$14:$P$736, LEN($A166))=$A166), """")"),"")</f>
        <v/>
      </c>
      <c r="E166" s="1" t="str">
        <f ca="1">IFERROR(__xludf.DUMMYFUNCTION("IFERROR(FILTER('Tag Library'!$Q$14:$Q$736, LEFT('Tag Library'!$P$14:$P$736, LEN(E$2))=E$2, RIGHT('Tag Library'!$P$14:$P$736, LEN($A166))=$A166), """")"),"")</f>
        <v/>
      </c>
      <c r="F166" s="1" t="str">
        <f ca="1">IFERROR(__xludf.DUMMYFUNCTION("IFERROR(FILTER('Tag Library'!$Q$14:$Q$736, LEFT('Tag Library'!$P$14:$P$736, LEN(F$2))=F$2, RIGHT('Tag Library'!$P$14:$P$736, LEN($A166))=$A166), """")"),"")</f>
        <v/>
      </c>
      <c r="G166" s="1" t="str">
        <f ca="1">IFERROR(__xludf.DUMMYFUNCTION("IFERROR(FILTER('Tag Library'!$Q$14:$Q$736, LEFT('Tag Library'!$P$14:$P$736, LEN(G$2))=G$2, RIGHT('Tag Library'!$P$14:$P$736, LEN($A166))=$A166), """")"),"")</f>
        <v/>
      </c>
      <c r="H166" s="1" t="str">
        <f ca="1">IFERROR(__xludf.DUMMYFUNCTION("IFERROR(FILTER('Tag Library'!$Q$14:$Q$736, LEFT('Tag Library'!$P$14:$P$736, LEN(H$2))=H$2, RIGHT('Tag Library'!$P$14:$P$736, LEN($A166))=$A166), """")"),"")</f>
        <v/>
      </c>
      <c r="I166" s="1" t="str">
        <f ca="1">IFERROR(__xludf.DUMMYFUNCTION("IFERROR(FILTER('Tag Library'!$Q$14:$Q$736, LEFT('Tag Library'!$P$14:$P$736, LEN(I$2))=I$2, RIGHT('Tag Library'!$P$14:$P$736, LEN($A166))=$A166), """")"),"")</f>
        <v/>
      </c>
      <c r="J166" s="1" t="str">
        <f ca="1">IFERROR(__xludf.DUMMYFUNCTION("IFERROR(FILTER('Tag Library'!$Q$14:$Q$736, LEFT('Tag Library'!$P$14:$P$736, LEN(J$2))=J$2, RIGHT('Tag Library'!$P$14:$P$736, LEN($A166))=$A166), """")"),"")</f>
        <v/>
      </c>
      <c r="K166" s="1" t="str">
        <f ca="1">IFERROR(__xludf.DUMMYFUNCTION("IFERROR(FILTER('Tag Library'!$Q$14:$Q$736, LEFT('Tag Library'!$P$14:$P$736, LEN(K$2))=K$2, RIGHT('Tag Library'!$P$14:$P$736, LEN($A166))=$A166), """")"),"")</f>
        <v/>
      </c>
      <c r="L166" s="1" t="str">
        <f ca="1">IFERROR(__xludf.DUMMYFUNCTION("IFERROR(FILTER('Tag Library'!$Q$14:$Q$736, LEFT('Tag Library'!$P$14:$P$736, LEN(L$2))=L$2, RIGHT('Tag Library'!$P$14:$P$736, LEN($A166))=$A166), """")"),"")</f>
        <v/>
      </c>
      <c r="M166" s="1" t="str">
        <f ca="1">IFERROR(__xludf.DUMMYFUNCTION("IFERROR(FILTER('Tag Library'!$Q$14:$Q$736, LEFT('Tag Library'!$P$14:$P$736, LEN(M$2))=M$2, RIGHT('Tag Library'!$P$14:$P$736, LEN($A166))=$A166), """")"),"")</f>
        <v/>
      </c>
      <c r="N166" s="1" t="str">
        <f ca="1">IFERROR(__xludf.DUMMYFUNCTION("IFERROR(FILTER('Tag Library'!$Q$14:$Q$736, LEFT('Tag Library'!$P$14:$P$736, LEN(N$2))=N$2, RIGHT('Tag Library'!$P$14:$P$736, LEN($A166))=$A166), """")"),"")</f>
        <v/>
      </c>
      <c r="O166" s="1" t="str">
        <f ca="1">IFERROR(__xludf.DUMMYFUNCTION("IFERROR(FILTER('Tag Library'!$Q$14:$Q$736, LEFT('Tag Library'!$P$14:$P$736, LEN(O$2))=O$2, RIGHT('Tag Library'!$P$14:$P$736, LEN($A166))=$A166), """")"),"")</f>
        <v/>
      </c>
      <c r="P166" s="1" t="str">
        <f ca="1">IFERROR(__xludf.DUMMYFUNCTION("IFERROR(FILTER('Tag Library'!$Q$14:$Q$736, LEFT('Tag Library'!$P$14:$P$736, LEN(P$2))=P$2, RIGHT('Tag Library'!$P$14:$P$736, LEN($A166))=$A166), """")"),"")</f>
        <v/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IFERROR(__xludf.DUMMYFUNCTION("IFERROR(FILTER('Tag Library'!$Q$14:$Q$736, LEFT('Tag Library'!$P$14:$P$736, LEN(B$2))=B$2, RIGHT('Tag Library'!$P$14:$P$736, LEN($A167))=$A167), """")"),"")</f>
        <v/>
      </c>
      <c r="C167" s="1" t="str">
        <f ca="1">IFERROR(__xludf.DUMMYFUNCTION("IFERROR(FILTER('Tag Library'!$Q$14:$Q$736, LEFT('Tag Library'!$P$14:$P$736, LEN(C$2))=C$2, RIGHT('Tag Library'!$P$14:$P$736, LEN($A167))=$A167), """")"),"")</f>
        <v/>
      </c>
      <c r="D167" s="1" t="str">
        <f ca="1">IFERROR(__xludf.DUMMYFUNCTION("IFERROR(FILTER('Tag Library'!$Q$14:$Q$736, LEFT('Tag Library'!$P$14:$P$736, LEN(D$2))=D$2, RIGHT('Tag Library'!$P$14:$P$736, LEN($A167))=$A167), """")"),"")</f>
        <v/>
      </c>
      <c r="E167" s="1" t="str">
        <f ca="1">IFERROR(__xludf.DUMMYFUNCTION("IFERROR(FILTER('Tag Library'!$Q$14:$Q$736, LEFT('Tag Library'!$P$14:$P$736, LEN(E$2))=E$2, RIGHT('Tag Library'!$P$14:$P$736, LEN($A167))=$A167), """")"),"")</f>
        <v/>
      </c>
      <c r="F167" s="1" t="str">
        <f ca="1">IFERROR(__xludf.DUMMYFUNCTION("IFERROR(FILTER('Tag Library'!$Q$14:$Q$736, LEFT('Tag Library'!$P$14:$P$736, LEN(F$2))=F$2, RIGHT('Tag Library'!$P$14:$P$736, LEN($A167))=$A167), """")"),"")</f>
        <v/>
      </c>
      <c r="G167" s="1" t="str">
        <f ca="1">IFERROR(__xludf.DUMMYFUNCTION("IFERROR(FILTER('Tag Library'!$Q$14:$Q$736, LEFT('Tag Library'!$P$14:$P$736, LEN(G$2))=G$2, RIGHT('Tag Library'!$P$14:$P$736, LEN($A167))=$A167), """")"),"")</f>
        <v/>
      </c>
      <c r="H167" s="1" t="str">
        <f ca="1">IFERROR(__xludf.DUMMYFUNCTION("IFERROR(FILTER('Tag Library'!$Q$14:$Q$736, LEFT('Tag Library'!$P$14:$P$736, LEN(H$2))=H$2, RIGHT('Tag Library'!$P$14:$P$736, LEN($A167))=$A167), """")"),"")</f>
        <v/>
      </c>
      <c r="I167" s="1" t="str">
        <f ca="1">IFERROR(__xludf.DUMMYFUNCTION("IFERROR(FILTER('Tag Library'!$Q$14:$Q$736, LEFT('Tag Library'!$P$14:$P$736, LEN(I$2))=I$2, RIGHT('Tag Library'!$P$14:$P$736, LEN($A167))=$A167), """")"),"")</f>
        <v/>
      </c>
      <c r="J167" s="1" t="str">
        <f ca="1">IFERROR(__xludf.DUMMYFUNCTION("IFERROR(FILTER('Tag Library'!$Q$14:$Q$736, LEFT('Tag Library'!$P$14:$P$736, LEN(J$2))=J$2, RIGHT('Tag Library'!$P$14:$P$736, LEN($A167))=$A167), """")"),"")</f>
        <v/>
      </c>
      <c r="K167" s="1" t="str">
        <f ca="1">IFERROR(__xludf.DUMMYFUNCTION("IFERROR(FILTER('Tag Library'!$Q$14:$Q$736, LEFT('Tag Library'!$P$14:$P$736, LEN(K$2))=K$2, RIGHT('Tag Library'!$P$14:$P$736, LEN($A167))=$A167), """")"),"")</f>
        <v/>
      </c>
      <c r="L167" s="1" t="str">
        <f ca="1">IFERROR(__xludf.DUMMYFUNCTION("IFERROR(FILTER('Tag Library'!$Q$14:$Q$736, LEFT('Tag Library'!$P$14:$P$736, LEN(L$2))=L$2, RIGHT('Tag Library'!$P$14:$P$736, LEN($A167))=$A167), """")"),"")</f>
        <v/>
      </c>
      <c r="M167" s="1" t="str">
        <f ca="1">IFERROR(__xludf.DUMMYFUNCTION("IFERROR(FILTER('Tag Library'!$Q$14:$Q$736, LEFT('Tag Library'!$P$14:$P$736, LEN(M$2))=M$2, RIGHT('Tag Library'!$P$14:$P$736, LEN($A167))=$A167), """")"),"")</f>
        <v/>
      </c>
      <c r="N167" s="1" t="str">
        <f ca="1">IFERROR(__xludf.DUMMYFUNCTION("IFERROR(FILTER('Tag Library'!$Q$14:$Q$736, LEFT('Tag Library'!$P$14:$P$736, LEN(N$2))=N$2, RIGHT('Tag Library'!$P$14:$P$736, LEN($A167))=$A167), """")"),"")</f>
        <v/>
      </c>
      <c r="O167" s="1" t="str">
        <f ca="1">IFERROR(__xludf.DUMMYFUNCTION("IFERROR(FILTER('Tag Library'!$Q$14:$Q$736, LEFT('Tag Library'!$P$14:$P$736, LEN(O$2))=O$2, RIGHT('Tag Library'!$P$14:$P$736, LEN($A167))=$A167), """")"),"")</f>
        <v/>
      </c>
      <c r="P167" s="1" t="str">
        <f ca="1">IFERROR(__xludf.DUMMYFUNCTION("IFERROR(FILTER('Tag Library'!$Q$14:$Q$736, LEFT('Tag Library'!$P$14:$P$736, LEN(P$2))=P$2, RIGHT('Tag Library'!$P$14:$P$736, LEN($A167))=$A167), """")"),"")</f>
        <v/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IFERROR(__xludf.DUMMYFUNCTION("IFERROR(FILTER('Tag Library'!$Q$14:$Q$736, LEFT('Tag Library'!$P$14:$P$736, LEN(B$2))=B$2, RIGHT('Tag Library'!$P$14:$P$736, LEN($A168))=$A168), """")"),"")</f>
        <v/>
      </c>
      <c r="C168" s="1" t="str">
        <f ca="1">IFERROR(__xludf.DUMMYFUNCTION("IFERROR(FILTER('Tag Library'!$Q$14:$Q$736, LEFT('Tag Library'!$P$14:$P$736, LEN(C$2))=C$2, RIGHT('Tag Library'!$P$14:$P$736, LEN($A168))=$A168), """")"),"")</f>
        <v/>
      </c>
      <c r="D168" s="1" t="str">
        <f ca="1">IFERROR(__xludf.DUMMYFUNCTION("IFERROR(FILTER('Tag Library'!$Q$14:$Q$736, LEFT('Tag Library'!$P$14:$P$736, LEN(D$2))=D$2, RIGHT('Tag Library'!$P$14:$P$736, LEN($A168))=$A168), """")"),"")</f>
        <v/>
      </c>
      <c r="E168" s="1" t="str">
        <f ca="1">IFERROR(__xludf.DUMMYFUNCTION("IFERROR(FILTER('Tag Library'!$Q$14:$Q$736, LEFT('Tag Library'!$P$14:$P$736, LEN(E$2))=E$2, RIGHT('Tag Library'!$P$14:$P$736, LEN($A168))=$A168), """")"),"")</f>
        <v/>
      </c>
      <c r="F168" s="1" t="str">
        <f ca="1">IFERROR(__xludf.DUMMYFUNCTION("IFERROR(FILTER('Tag Library'!$Q$14:$Q$736, LEFT('Tag Library'!$P$14:$P$736, LEN(F$2))=F$2, RIGHT('Tag Library'!$P$14:$P$736, LEN($A168))=$A168), """")"),"")</f>
        <v/>
      </c>
      <c r="G168" s="1" t="str">
        <f ca="1">IFERROR(__xludf.DUMMYFUNCTION("IFERROR(FILTER('Tag Library'!$Q$14:$Q$736, LEFT('Tag Library'!$P$14:$P$736, LEN(G$2))=G$2, RIGHT('Tag Library'!$P$14:$P$736, LEN($A168))=$A168), """")"),"")</f>
        <v/>
      </c>
      <c r="H168" s="1" t="str">
        <f ca="1">IFERROR(__xludf.DUMMYFUNCTION("IFERROR(FILTER('Tag Library'!$Q$14:$Q$736, LEFT('Tag Library'!$P$14:$P$736, LEN(H$2))=H$2, RIGHT('Tag Library'!$P$14:$P$736, LEN($A168))=$A168), """")"),"")</f>
        <v/>
      </c>
      <c r="I168" s="1" t="str">
        <f ca="1">IFERROR(__xludf.DUMMYFUNCTION("IFERROR(FILTER('Tag Library'!$Q$14:$Q$736, LEFT('Tag Library'!$P$14:$P$736, LEN(I$2))=I$2, RIGHT('Tag Library'!$P$14:$P$736, LEN($A168))=$A168), """")"),"")</f>
        <v/>
      </c>
      <c r="J168" s="1" t="str">
        <f ca="1">IFERROR(__xludf.DUMMYFUNCTION("IFERROR(FILTER('Tag Library'!$Q$14:$Q$736, LEFT('Tag Library'!$P$14:$P$736, LEN(J$2))=J$2, RIGHT('Tag Library'!$P$14:$P$736, LEN($A168))=$A168), """")"),"")</f>
        <v/>
      </c>
      <c r="K168" s="1" t="str">
        <f ca="1">IFERROR(__xludf.DUMMYFUNCTION("IFERROR(FILTER('Tag Library'!$Q$14:$Q$736, LEFT('Tag Library'!$P$14:$P$736, LEN(K$2))=K$2, RIGHT('Tag Library'!$P$14:$P$736, LEN($A168))=$A168), """")"),"")</f>
        <v/>
      </c>
      <c r="L168" s="1" t="str">
        <f ca="1">IFERROR(__xludf.DUMMYFUNCTION("IFERROR(FILTER('Tag Library'!$Q$14:$Q$736, LEFT('Tag Library'!$P$14:$P$736, LEN(L$2))=L$2, RIGHT('Tag Library'!$P$14:$P$736, LEN($A168))=$A168), """")"),"")</f>
        <v/>
      </c>
      <c r="M168" s="1" t="str">
        <f ca="1">IFERROR(__xludf.DUMMYFUNCTION("IFERROR(FILTER('Tag Library'!$Q$14:$Q$736, LEFT('Tag Library'!$P$14:$P$736, LEN(M$2))=M$2, RIGHT('Tag Library'!$P$14:$P$736, LEN($A168))=$A168), """")"),"")</f>
        <v/>
      </c>
      <c r="N168" s="1" t="str">
        <f ca="1">IFERROR(__xludf.DUMMYFUNCTION("IFERROR(FILTER('Tag Library'!$Q$14:$Q$736, LEFT('Tag Library'!$P$14:$P$736, LEN(N$2))=N$2, RIGHT('Tag Library'!$P$14:$P$736, LEN($A168))=$A168), """")"),"")</f>
        <v/>
      </c>
      <c r="O168" s="1" t="str">
        <f ca="1">IFERROR(__xludf.DUMMYFUNCTION("IFERROR(FILTER('Tag Library'!$Q$14:$Q$736, LEFT('Tag Library'!$P$14:$P$736, LEN(O$2))=O$2, RIGHT('Tag Library'!$P$14:$P$736, LEN($A168))=$A168), """")"),"")</f>
        <v/>
      </c>
      <c r="P168" s="1" t="str">
        <f ca="1">IFERROR(__xludf.DUMMYFUNCTION("IFERROR(FILTER('Tag Library'!$Q$14:$Q$736, LEFT('Tag Library'!$P$14:$P$736, LEN(P$2))=P$2, RIGHT('Tag Library'!$P$14:$P$736, LEN($A168))=$A168), """")"),"")</f>
        <v/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IFERROR(__xludf.DUMMYFUNCTION("IFERROR(FILTER('Tag Library'!$Q$14:$Q$736, LEFT('Tag Library'!$P$14:$P$736, LEN(B$2))=B$2, RIGHT('Tag Library'!$P$14:$P$736, LEN($A169))=$A169), """")"),"")</f>
        <v/>
      </c>
      <c r="C169" s="1" t="str">
        <f ca="1">IFERROR(__xludf.DUMMYFUNCTION("IFERROR(FILTER('Tag Library'!$Q$14:$Q$736, LEFT('Tag Library'!$P$14:$P$736, LEN(C$2))=C$2, RIGHT('Tag Library'!$P$14:$P$736, LEN($A169))=$A169), """")"),"")</f>
        <v/>
      </c>
      <c r="D169" s="1" t="str">
        <f ca="1">IFERROR(__xludf.DUMMYFUNCTION("IFERROR(FILTER('Tag Library'!$Q$14:$Q$736, LEFT('Tag Library'!$P$14:$P$736, LEN(D$2))=D$2, RIGHT('Tag Library'!$P$14:$P$736, LEN($A169))=$A169), """")"),"")</f>
        <v/>
      </c>
      <c r="E169" s="1" t="str">
        <f ca="1">IFERROR(__xludf.DUMMYFUNCTION("IFERROR(FILTER('Tag Library'!$Q$14:$Q$736, LEFT('Tag Library'!$P$14:$P$736, LEN(E$2))=E$2, RIGHT('Tag Library'!$P$14:$P$736, LEN($A169))=$A169), """")"),"")</f>
        <v/>
      </c>
      <c r="F169" s="1" t="str">
        <f ca="1">IFERROR(__xludf.DUMMYFUNCTION("IFERROR(FILTER('Tag Library'!$Q$14:$Q$736, LEFT('Tag Library'!$P$14:$P$736, LEN(F$2))=F$2, RIGHT('Tag Library'!$P$14:$P$736, LEN($A169))=$A169), """")"),"")</f>
        <v/>
      </c>
      <c r="G169" s="1" t="str">
        <f ca="1">IFERROR(__xludf.DUMMYFUNCTION("IFERROR(FILTER('Tag Library'!$Q$14:$Q$736, LEFT('Tag Library'!$P$14:$P$736, LEN(G$2))=G$2, RIGHT('Tag Library'!$P$14:$P$736, LEN($A169))=$A169), """")"),"")</f>
        <v/>
      </c>
      <c r="H169" s="1" t="str">
        <f ca="1">IFERROR(__xludf.DUMMYFUNCTION("IFERROR(FILTER('Tag Library'!$Q$14:$Q$736, LEFT('Tag Library'!$P$14:$P$736, LEN(H$2))=H$2, RIGHT('Tag Library'!$P$14:$P$736, LEN($A169))=$A169), """")"),"")</f>
        <v/>
      </c>
      <c r="I169" s="1" t="str">
        <f ca="1">IFERROR(__xludf.DUMMYFUNCTION("IFERROR(FILTER('Tag Library'!$Q$14:$Q$736, LEFT('Tag Library'!$P$14:$P$736, LEN(I$2))=I$2, RIGHT('Tag Library'!$P$14:$P$736, LEN($A169))=$A169), """")"),"")</f>
        <v/>
      </c>
      <c r="J169" s="1" t="str">
        <f ca="1">IFERROR(__xludf.DUMMYFUNCTION("IFERROR(FILTER('Tag Library'!$Q$14:$Q$736, LEFT('Tag Library'!$P$14:$P$736, LEN(J$2))=J$2, RIGHT('Tag Library'!$P$14:$P$736, LEN($A169))=$A169), """")"),"")</f>
        <v/>
      </c>
      <c r="K169" s="1" t="str">
        <f ca="1">IFERROR(__xludf.DUMMYFUNCTION("IFERROR(FILTER('Tag Library'!$Q$14:$Q$736, LEFT('Tag Library'!$P$14:$P$736, LEN(K$2))=K$2, RIGHT('Tag Library'!$P$14:$P$736, LEN($A169))=$A169), """")"),"")</f>
        <v/>
      </c>
      <c r="L169" s="1" t="str">
        <f ca="1">IFERROR(__xludf.DUMMYFUNCTION("IFERROR(FILTER('Tag Library'!$Q$14:$Q$736, LEFT('Tag Library'!$P$14:$P$736, LEN(L$2))=L$2, RIGHT('Tag Library'!$P$14:$P$736, LEN($A169))=$A169), """")"),"")</f>
        <v/>
      </c>
      <c r="M169" s="1" t="str">
        <f ca="1">IFERROR(__xludf.DUMMYFUNCTION("IFERROR(FILTER('Tag Library'!$Q$14:$Q$736, LEFT('Tag Library'!$P$14:$P$736, LEN(M$2))=M$2, RIGHT('Tag Library'!$P$14:$P$736, LEN($A169))=$A169), """")"),"")</f>
        <v/>
      </c>
      <c r="N169" s="1" t="str">
        <f ca="1">IFERROR(__xludf.DUMMYFUNCTION("IFERROR(FILTER('Tag Library'!$Q$14:$Q$736, LEFT('Tag Library'!$P$14:$P$736, LEN(N$2))=N$2, RIGHT('Tag Library'!$P$14:$P$736, LEN($A169))=$A169), """")"),"")</f>
        <v/>
      </c>
      <c r="O169" s="1" t="str">
        <f ca="1">IFERROR(__xludf.DUMMYFUNCTION("IFERROR(FILTER('Tag Library'!$Q$14:$Q$736, LEFT('Tag Library'!$P$14:$P$736, LEN(O$2))=O$2, RIGHT('Tag Library'!$P$14:$P$736, LEN($A169))=$A169), """")"),"")</f>
        <v/>
      </c>
      <c r="P169" s="1" t="str">
        <f ca="1">IFERROR(__xludf.DUMMYFUNCTION("IFERROR(FILTER('Tag Library'!$Q$14:$Q$736, LEFT('Tag Library'!$P$14:$P$736, LEN(P$2))=P$2, RIGHT('Tag Library'!$P$14:$P$736, LEN($A169))=$A169), """")"),"")</f>
        <v/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IFERROR(__xludf.DUMMYFUNCTION("IFERROR(FILTER('Tag Library'!$Q$14:$Q$736, LEFT('Tag Library'!$P$14:$P$736, LEN(B$2))=B$2, RIGHT('Tag Library'!$P$14:$P$736, LEN($A170))=$A170), """")"),"")</f>
        <v/>
      </c>
      <c r="C170" s="1" t="str">
        <f ca="1">IFERROR(__xludf.DUMMYFUNCTION("IFERROR(FILTER('Tag Library'!$Q$14:$Q$736, LEFT('Tag Library'!$P$14:$P$736, LEN(C$2))=C$2, RIGHT('Tag Library'!$P$14:$P$736, LEN($A170))=$A170), """")"),"")</f>
        <v/>
      </c>
      <c r="D170" s="1" t="str">
        <f ca="1">IFERROR(__xludf.DUMMYFUNCTION("IFERROR(FILTER('Tag Library'!$Q$14:$Q$736, LEFT('Tag Library'!$P$14:$P$736, LEN(D$2))=D$2, RIGHT('Tag Library'!$P$14:$P$736, LEN($A170))=$A170), """")"),"")</f>
        <v/>
      </c>
      <c r="E170" s="1" t="str">
        <f ca="1">IFERROR(__xludf.DUMMYFUNCTION("IFERROR(FILTER('Tag Library'!$Q$14:$Q$736, LEFT('Tag Library'!$P$14:$P$736, LEN(E$2))=E$2, RIGHT('Tag Library'!$P$14:$P$736, LEN($A170))=$A170), """")"),"")</f>
        <v/>
      </c>
      <c r="F170" s="1" t="str">
        <f ca="1">IFERROR(__xludf.DUMMYFUNCTION("IFERROR(FILTER('Tag Library'!$Q$14:$Q$736, LEFT('Tag Library'!$P$14:$P$736, LEN(F$2))=F$2, RIGHT('Tag Library'!$P$14:$P$736, LEN($A170))=$A170), """")"),"")</f>
        <v/>
      </c>
      <c r="G170" s="1" t="str">
        <f ca="1">IFERROR(__xludf.DUMMYFUNCTION("IFERROR(FILTER('Tag Library'!$Q$14:$Q$736, LEFT('Tag Library'!$P$14:$P$736, LEN(G$2))=G$2, RIGHT('Tag Library'!$P$14:$P$736, LEN($A170))=$A170), """")"),"")</f>
        <v/>
      </c>
      <c r="H170" s="1" t="str">
        <f ca="1">IFERROR(__xludf.DUMMYFUNCTION("IFERROR(FILTER('Tag Library'!$Q$14:$Q$736, LEFT('Tag Library'!$P$14:$P$736, LEN(H$2))=H$2, RIGHT('Tag Library'!$P$14:$P$736, LEN($A170))=$A170), """")"),"")</f>
        <v/>
      </c>
      <c r="I170" s="1" t="str">
        <f ca="1">IFERROR(__xludf.DUMMYFUNCTION("IFERROR(FILTER('Tag Library'!$Q$14:$Q$736, LEFT('Tag Library'!$P$14:$P$736, LEN(I$2))=I$2, RIGHT('Tag Library'!$P$14:$P$736, LEN($A170))=$A170), """")"),"")</f>
        <v/>
      </c>
      <c r="J170" s="1" t="str">
        <f ca="1">IFERROR(__xludf.DUMMYFUNCTION("IFERROR(FILTER('Tag Library'!$Q$14:$Q$736, LEFT('Tag Library'!$P$14:$P$736, LEN(J$2))=J$2, RIGHT('Tag Library'!$P$14:$P$736, LEN($A170))=$A170), """")"),"")</f>
        <v/>
      </c>
      <c r="K170" s="1" t="str">
        <f ca="1">IFERROR(__xludf.DUMMYFUNCTION("IFERROR(FILTER('Tag Library'!$Q$14:$Q$736, LEFT('Tag Library'!$P$14:$P$736, LEN(K$2))=K$2, RIGHT('Tag Library'!$P$14:$P$736, LEN($A170))=$A170), """")"),"")</f>
        <v/>
      </c>
      <c r="L170" s="1" t="str">
        <f ca="1">IFERROR(__xludf.DUMMYFUNCTION("IFERROR(FILTER('Tag Library'!$Q$14:$Q$736, LEFT('Tag Library'!$P$14:$P$736, LEN(L$2))=L$2, RIGHT('Tag Library'!$P$14:$P$736, LEN($A170))=$A170), """")"),"")</f>
        <v/>
      </c>
      <c r="M170" s="1" t="str">
        <f ca="1">IFERROR(__xludf.DUMMYFUNCTION("IFERROR(FILTER('Tag Library'!$Q$14:$Q$736, LEFT('Tag Library'!$P$14:$P$736, LEN(M$2))=M$2, RIGHT('Tag Library'!$P$14:$P$736, LEN($A170))=$A170), """")"),"")</f>
        <v/>
      </c>
      <c r="N170" s="1" t="str">
        <f ca="1">IFERROR(__xludf.DUMMYFUNCTION("IFERROR(FILTER('Tag Library'!$Q$14:$Q$736, LEFT('Tag Library'!$P$14:$P$736, LEN(N$2))=N$2, RIGHT('Tag Library'!$P$14:$P$736, LEN($A170))=$A170), """")"),"")</f>
        <v/>
      </c>
      <c r="O170" s="1" t="str">
        <f ca="1">IFERROR(__xludf.DUMMYFUNCTION("IFERROR(FILTER('Tag Library'!$Q$14:$Q$736, LEFT('Tag Library'!$P$14:$P$736, LEN(O$2))=O$2, RIGHT('Tag Library'!$P$14:$P$736, LEN($A170))=$A170), """")"),"")</f>
        <v/>
      </c>
      <c r="P170" s="1" t="str">
        <f ca="1">IFERROR(__xludf.DUMMYFUNCTION("IFERROR(FILTER('Tag Library'!$Q$14:$Q$736, LEFT('Tag Library'!$P$14:$P$736, LEN(P$2))=P$2, RIGHT('Tag Library'!$P$14:$P$736, LEN($A170))=$A170), """")"),"")</f>
        <v/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IFERROR(__xludf.DUMMYFUNCTION("IFERROR(FILTER('Tag Library'!$Q$14:$Q$736, LEFT('Tag Library'!$P$14:$P$736, LEN(B$2))=B$2, RIGHT('Tag Library'!$P$14:$P$736, LEN($A171))=$A171), """")"),"")</f>
        <v/>
      </c>
      <c r="C171" s="1" t="str">
        <f ca="1">IFERROR(__xludf.DUMMYFUNCTION("IFERROR(FILTER('Tag Library'!$Q$14:$Q$736, LEFT('Tag Library'!$P$14:$P$736, LEN(C$2))=C$2, RIGHT('Tag Library'!$P$14:$P$736, LEN($A171))=$A171), """")"),"")</f>
        <v/>
      </c>
      <c r="D171" s="1" t="str">
        <f ca="1">IFERROR(__xludf.DUMMYFUNCTION("IFERROR(FILTER('Tag Library'!$Q$14:$Q$736, LEFT('Tag Library'!$P$14:$P$736, LEN(D$2))=D$2, RIGHT('Tag Library'!$P$14:$P$736, LEN($A171))=$A171), """")"),"")</f>
        <v/>
      </c>
      <c r="E171" s="1" t="str">
        <f ca="1">IFERROR(__xludf.DUMMYFUNCTION("IFERROR(FILTER('Tag Library'!$Q$14:$Q$736, LEFT('Tag Library'!$P$14:$P$736, LEN(E$2))=E$2, RIGHT('Tag Library'!$P$14:$P$736, LEN($A171))=$A171), """")"),"")</f>
        <v/>
      </c>
      <c r="F171" s="1" t="str">
        <f ca="1">IFERROR(__xludf.DUMMYFUNCTION("IFERROR(FILTER('Tag Library'!$Q$14:$Q$736, LEFT('Tag Library'!$P$14:$P$736, LEN(F$2))=F$2, RIGHT('Tag Library'!$P$14:$P$736, LEN($A171))=$A171), """")"),"")</f>
        <v/>
      </c>
      <c r="G171" s="1" t="str">
        <f ca="1">IFERROR(__xludf.DUMMYFUNCTION("IFERROR(FILTER('Tag Library'!$Q$14:$Q$736, LEFT('Tag Library'!$P$14:$P$736, LEN(G$2))=G$2, RIGHT('Tag Library'!$P$14:$P$736, LEN($A171))=$A171), """")"),"")</f>
        <v/>
      </c>
      <c r="H171" s="1" t="str">
        <f ca="1">IFERROR(__xludf.DUMMYFUNCTION("IFERROR(FILTER('Tag Library'!$Q$14:$Q$736, LEFT('Tag Library'!$P$14:$P$736, LEN(H$2))=H$2, RIGHT('Tag Library'!$P$14:$P$736, LEN($A171))=$A171), """")"),"")</f>
        <v/>
      </c>
      <c r="I171" s="1" t="str">
        <f ca="1">IFERROR(__xludf.DUMMYFUNCTION("IFERROR(FILTER('Tag Library'!$Q$14:$Q$736, LEFT('Tag Library'!$P$14:$P$736, LEN(I$2))=I$2, RIGHT('Tag Library'!$P$14:$P$736, LEN($A171))=$A171), """")"),"")</f>
        <v/>
      </c>
      <c r="J171" s="1" t="str">
        <f ca="1">IFERROR(__xludf.DUMMYFUNCTION("IFERROR(FILTER('Tag Library'!$Q$14:$Q$736, LEFT('Tag Library'!$P$14:$P$736, LEN(J$2))=J$2, RIGHT('Tag Library'!$P$14:$P$736, LEN($A171))=$A171), """")"),"")</f>
        <v/>
      </c>
      <c r="K171" s="1" t="str">
        <f ca="1">IFERROR(__xludf.DUMMYFUNCTION("IFERROR(FILTER('Tag Library'!$Q$14:$Q$736, LEFT('Tag Library'!$P$14:$P$736, LEN(K$2))=K$2, RIGHT('Tag Library'!$P$14:$P$736, LEN($A171))=$A171), """")"),"")</f>
        <v/>
      </c>
      <c r="L171" s="1" t="str">
        <f ca="1">IFERROR(__xludf.DUMMYFUNCTION("IFERROR(FILTER('Tag Library'!$Q$14:$Q$736, LEFT('Tag Library'!$P$14:$P$736, LEN(L$2))=L$2, RIGHT('Tag Library'!$P$14:$P$736, LEN($A171))=$A171), """")"),"")</f>
        <v/>
      </c>
      <c r="M171" s="1" t="str">
        <f ca="1">IFERROR(__xludf.DUMMYFUNCTION("IFERROR(FILTER('Tag Library'!$Q$14:$Q$736, LEFT('Tag Library'!$P$14:$P$736, LEN(M$2))=M$2, RIGHT('Tag Library'!$P$14:$P$736, LEN($A171))=$A171), """")"),"")</f>
        <v/>
      </c>
      <c r="N171" s="1" t="str">
        <f ca="1">IFERROR(__xludf.DUMMYFUNCTION("IFERROR(FILTER('Tag Library'!$Q$14:$Q$736, LEFT('Tag Library'!$P$14:$P$736, LEN(N$2))=N$2, RIGHT('Tag Library'!$P$14:$P$736, LEN($A171))=$A171), """")"),"")</f>
        <v/>
      </c>
      <c r="O171" s="1" t="str">
        <f ca="1">IFERROR(__xludf.DUMMYFUNCTION("IFERROR(FILTER('Tag Library'!$Q$14:$Q$736, LEFT('Tag Library'!$P$14:$P$736, LEN(O$2))=O$2, RIGHT('Tag Library'!$P$14:$P$736, LEN($A171))=$A171), """")"),"")</f>
        <v/>
      </c>
      <c r="P171" s="1" t="str">
        <f ca="1">IFERROR(__xludf.DUMMYFUNCTION("IFERROR(FILTER('Tag Library'!$Q$14:$Q$736, LEFT('Tag Library'!$P$14:$P$736, LEN(P$2))=P$2, RIGHT('Tag Library'!$P$14:$P$736, LEN($A171))=$A171), """")"),"")</f>
        <v/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IFERROR(__xludf.DUMMYFUNCTION("IFERROR(FILTER('Tag Library'!$Q$14:$Q$736, LEFT('Tag Library'!$P$14:$P$736, LEN(B$2))=B$2, RIGHT('Tag Library'!$P$14:$P$736, LEN($A172))=$A172), """")"),"")</f>
        <v/>
      </c>
      <c r="C172" s="1" t="str">
        <f ca="1">IFERROR(__xludf.DUMMYFUNCTION("IFERROR(FILTER('Tag Library'!$Q$14:$Q$736, LEFT('Tag Library'!$P$14:$P$736, LEN(C$2))=C$2, RIGHT('Tag Library'!$P$14:$P$736, LEN($A172))=$A172), """")"),"")</f>
        <v/>
      </c>
      <c r="D172" s="1" t="str">
        <f ca="1">IFERROR(__xludf.DUMMYFUNCTION("IFERROR(FILTER('Tag Library'!$Q$14:$Q$736, LEFT('Tag Library'!$P$14:$P$736, LEN(D$2))=D$2, RIGHT('Tag Library'!$P$14:$P$736, LEN($A172))=$A172), """")"),"")</f>
        <v/>
      </c>
      <c r="E172" s="1" t="str">
        <f ca="1">IFERROR(__xludf.DUMMYFUNCTION("IFERROR(FILTER('Tag Library'!$Q$14:$Q$736, LEFT('Tag Library'!$P$14:$P$736, LEN(E$2))=E$2, RIGHT('Tag Library'!$P$14:$P$736, LEN($A172))=$A172), """")"),"")</f>
        <v/>
      </c>
      <c r="F172" s="1" t="str">
        <f ca="1">IFERROR(__xludf.DUMMYFUNCTION("IFERROR(FILTER('Tag Library'!$Q$14:$Q$736, LEFT('Tag Library'!$P$14:$P$736, LEN(F$2))=F$2, RIGHT('Tag Library'!$P$14:$P$736, LEN($A172))=$A172), """")"),"")</f>
        <v/>
      </c>
      <c r="G172" s="1" t="str">
        <f ca="1">IFERROR(__xludf.DUMMYFUNCTION("IFERROR(FILTER('Tag Library'!$Q$14:$Q$736, LEFT('Tag Library'!$P$14:$P$736, LEN(G$2))=G$2, RIGHT('Tag Library'!$P$14:$P$736, LEN($A172))=$A172), """")"),"")</f>
        <v/>
      </c>
      <c r="H172" s="1" t="str">
        <f ca="1">IFERROR(__xludf.DUMMYFUNCTION("IFERROR(FILTER('Tag Library'!$Q$14:$Q$736, LEFT('Tag Library'!$P$14:$P$736, LEN(H$2))=H$2, RIGHT('Tag Library'!$P$14:$P$736, LEN($A172))=$A172), """")"),"")</f>
        <v/>
      </c>
      <c r="I172" s="1" t="str">
        <f ca="1">IFERROR(__xludf.DUMMYFUNCTION("IFERROR(FILTER('Tag Library'!$Q$14:$Q$736, LEFT('Tag Library'!$P$14:$P$736, LEN(I$2))=I$2, RIGHT('Tag Library'!$P$14:$P$736, LEN($A172))=$A172), """")"),"")</f>
        <v/>
      </c>
      <c r="J172" s="1" t="str">
        <f ca="1">IFERROR(__xludf.DUMMYFUNCTION("IFERROR(FILTER('Tag Library'!$Q$14:$Q$736, LEFT('Tag Library'!$P$14:$P$736, LEN(J$2))=J$2, RIGHT('Tag Library'!$P$14:$P$736, LEN($A172))=$A172), """")"),"")</f>
        <v/>
      </c>
      <c r="K172" s="1" t="str">
        <f ca="1">IFERROR(__xludf.DUMMYFUNCTION("IFERROR(FILTER('Tag Library'!$Q$14:$Q$736, LEFT('Tag Library'!$P$14:$P$736, LEN(K$2))=K$2, RIGHT('Tag Library'!$P$14:$P$736, LEN($A172))=$A172), """")"),"")</f>
        <v/>
      </c>
      <c r="L172" s="1" t="str">
        <f ca="1">IFERROR(__xludf.DUMMYFUNCTION("IFERROR(FILTER('Tag Library'!$Q$14:$Q$736, LEFT('Tag Library'!$P$14:$P$736, LEN(L$2))=L$2, RIGHT('Tag Library'!$P$14:$P$736, LEN($A172))=$A172), """")"),"")</f>
        <v/>
      </c>
      <c r="M172" s="1" t="str">
        <f ca="1">IFERROR(__xludf.DUMMYFUNCTION("IFERROR(FILTER('Tag Library'!$Q$14:$Q$736, LEFT('Tag Library'!$P$14:$P$736, LEN(M$2))=M$2, RIGHT('Tag Library'!$P$14:$P$736, LEN($A172))=$A172), """")"),"")</f>
        <v/>
      </c>
      <c r="N172" s="1" t="str">
        <f ca="1">IFERROR(__xludf.DUMMYFUNCTION("IFERROR(FILTER('Tag Library'!$Q$14:$Q$736, LEFT('Tag Library'!$P$14:$P$736, LEN(N$2))=N$2, RIGHT('Tag Library'!$P$14:$P$736, LEN($A172))=$A172), """")"),"")</f>
        <v/>
      </c>
      <c r="O172" s="1" t="str">
        <f ca="1">IFERROR(__xludf.DUMMYFUNCTION("IFERROR(FILTER('Tag Library'!$Q$14:$Q$736, LEFT('Tag Library'!$P$14:$P$736, LEN(O$2))=O$2, RIGHT('Tag Library'!$P$14:$P$736, LEN($A172))=$A172), """")"),"")</f>
        <v/>
      </c>
      <c r="P172" s="1" t="str">
        <f ca="1">IFERROR(__xludf.DUMMYFUNCTION("IFERROR(FILTER('Tag Library'!$Q$14:$Q$736, LEFT('Tag Library'!$P$14:$P$736, LEN(P$2))=P$2, RIGHT('Tag Library'!$P$14:$P$736, LEN($A172))=$A172), """")"),"")</f>
        <v/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IFERROR(__xludf.DUMMYFUNCTION("IFERROR(FILTER('Tag Library'!$Q$14:$Q$736, LEFT('Tag Library'!$P$14:$P$736, LEN(B$2))=B$2, RIGHT('Tag Library'!$P$14:$P$736, LEN($A173))=$A173), """")"),"")</f>
        <v/>
      </c>
      <c r="C173" s="1" t="str">
        <f ca="1">IFERROR(__xludf.DUMMYFUNCTION("IFERROR(FILTER('Tag Library'!$Q$14:$Q$736, LEFT('Tag Library'!$P$14:$P$736, LEN(C$2))=C$2, RIGHT('Tag Library'!$P$14:$P$736, LEN($A173))=$A173), """")"),"")</f>
        <v/>
      </c>
      <c r="D173" s="1" t="str">
        <f ca="1">IFERROR(__xludf.DUMMYFUNCTION("IFERROR(FILTER('Tag Library'!$Q$14:$Q$736, LEFT('Tag Library'!$P$14:$P$736, LEN(D$2))=D$2, RIGHT('Tag Library'!$P$14:$P$736, LEN($A173))=$A173), """")"),"")</f>
        <v/>
      </c>
      <c r="E173" s="1" t="str">
        <f ca="1">IFERROR(__xludf.DUMMYFUNCTION("IFERROR(FILTER('Tag Library'!$Q$14:$Q$736, LEFT('Tag Library'!$P$14:$P$736, LEN(E$2))=E$2, RIGHT('Tag Library'!$P$14:$P$736, LEN($A173))=$A173), """")"),"")</f>
        <v/>
      </c>
      <c r="F173" s="1" t="str">
        <f ca="1">IFERROR(__xludf.DUMMYFUNCTION("IFERROR(FILTER('Tag Library'!$Q$14:$Q$736, LEFT('Tag Library'!$P$14:$P$736, LEN(F$2))=F$2, RIGHT('Tag Library'!$P$14:$P$736, LEN($A173))=$A173), """")"),"")</f>
        <v/>
      </c>
      <c r="G173" s="1" t="str">
        <f ca="1">IFERROR(__xludf.DUMMYFUNCTION("IFERROR(FILTER('Tag Library'!$Q$14:$Q$736, LEFT('Tag Library'!$P$14:$P$736, LEN(G$2))=G$2, RIGHT('Tag Library'!$P$14:$P$736, LEN($A173))=$A173), """")"),"")</f>
        <v/>
      </c>
      <c r="H173" s="1" t="str">
        <f ca="1">IFERROR(__xludf.DUMMYFUNCTION("IFERROR(FILTER('Tag Library'!$Q$14:$Q$736, LEFT('Tag Library'!$P$14:$P$736, LEN(H$2))=H$2, RIGHT('Tag Library'!$P$14:$P$736, LEN($A173))=$A173), """")"),"")</f>
        <v/>
      </c>
      <c r="I173" s="1" t="str">
        <f ca="1">IFERROR(__xludf.DUMMYFUNCTION("IFERROR(FILTER('Tag Library'!$Q$14:$Q$736, LEFT('Tag Library'!$P$14:$P$736, LEN(I$2))=I$2, RIGHT('Tag Library'!$P$14:$P$736, LEN($A173))=$A173), """")"),"")</f>
        <v/>
      </c>
      <c r="J173" s="1" t="str">
        <f ca="1">IFERROR(__xludf.DUMMYFUNCTION("IFERROR(FILTER('Tag Library'!$Q$14:$Q$736, LEFT('Tag Library'!$P$14:$P$736, LEN(J$2))=J$2, RIGHT('Tag Library'!$P$14:$P$736, LEN($A173))=$A173), """")"),"")</f>
        <v/>
      </c>
      <c r="K173" s="1" t="str">
        <f ca="1">IFERROR(__xludf.DUMMYFUNCTION("IFERROR(FILTER('Tag Library'!$Q$14:$Q$736, LEFT('Tag Library'!$P$14:$P$736, LEN(K$2))=K$2, RIGHT('Tag Library'!$P$14:$P$736, LEN($A173))=$A173), """")"),"")</f>
        <v/>
      </c>
      <c r="L173" s="1" t="str">
        <f ca="1">IFERROR(__xludf.DUMMYFUNCTION("IFERROR(FILTER('Tag Library'!$Q$14:$Q$736, LEFT('Tag Library'!$P$14:$P$736, LEN(L$2))=L$2, RIGHT('Tag Library'!$P$14:$P$736, LEN($A173))=$A173), """")"),"")</f>
        <v/>
      </c>
      <c r="M173" s="1" t="str">
        <f ca="1">IFERROR(__xludf.DUMMYFUNCTION("IFERROR(FILTER('Tag Library'!$Q$14:$Q$736, LEFT('Tag Library'!$P$14:$P$736, LEN(M$2))=M$2, RIGHT('Tag Library'!$P$14:$P$736, LEN($A173))=$A173), """")"),"")</f>
        <v/>
      </c>
      <c r="N173" s="1" t="str">
        <f ca="1">IFERROR(__xludf.DUMMYFUNCTION("IFERROR(FILTER('Tag Library'!$Q$14:$Q$736, LEFT('Tag Library'!$P$14:$P$736, LEN(N$2))=N$2, RIGHT('Tag Library'!$P$14:$P$736, LEN($A173))=$A173), """")"),"")</f>
        <v/>
      </c>
      <c r="O173" s="1" t="str">
        <f ca="1">IFERROR(__xludf.DUMMYFUNCTION("IFERROR(FILTER('Tag Library'!$Q$14:$Q$736, LEFT('Tag Library'!$P$14:$P$736, LEN(O$2))=O$2, RIGHT('Tag Library'!$P$14:$P$736, LEN($A173))=$A173), """")"),"")</f>
        <v/>
      </c>
      <c r="P173" s="1" t="str">
        <f ca="1">IFERROR(__xludf.DUMMYFUNCTION("IFERROR(FILTER('Tag Library'!$Q$14:$Q$736, LEFT('Tag Library'!$P$14:$P$736, LEN(P$2))=P$2, RIGHT('Tag Library'!$P$14:$P$736, LEN($A173))=$A173), """")"),"")</f>
        <v/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IFERROR(__xludf.DUMMYFUNCTION("IFERROR(FILTER('Tag Library'!$Q$14:$Q$736, LEFT('Tag Library'!$P$14:$P$736, LEN(B$2))=B$2, RIGHT('Tag Library'!$P$14:$P$736, LEN($A174))=$A174), """")"),"")</f>
        <v/>
      </c>
      <c r="C174" s="1" t="str">
        <f ca="1">IFERROR(__xludf.DUMMYFUNCTION("IFERROR(FILTER('Tag Library'!$Q$14:$Q$736, LEFT('Tag Library'!$P$14:$P$736, LEN(C$2))=C$2, RIGHT('Tag Library'!$P$14:$P$736, LEN($A174))=$A174), """")"),"")</f>
        <v/>
      </c>
      <c r="D174" s="1" t="str">
        <f ca="1">IFERROR(__xludf.DUMMYFUNCTION("IFERROR(FILTER('Tag Library'!$Q$14:$Q$736, LEFT('Tag Library'!$P$14:$P$736, LEN(D$2))=D$2, RIGHT('Tag Library'!$P$14:$P$736, LEN($A174))=$A174), """")"),"")</f>
        <v/>
      </c>
      <c r="E174" s="1" t="str">
        <f ca="1">IFERROR(__xludf.DUMMYFUNCTION("IFERROR(FILTER('Tag Library'!$Q$14:$Q$736, LEFT('Tag Library'!$P$14:$P$736, LEN(E$2))=E$2, RIGHT('Tag Library'!$P$14:$P$736, LEN($A174))=$A174), """")"),"")</f>
        <v/>
      </c>
      <c r="F174" s="1" t="str">
        <f ca="1">IFERROR(__xludf.DUMMYFUNCTION("IFERROR(FILTER('Tag Library'!$Q$14:$Q$736, LEFT('Tag Library'!$P$14:$P$736, LEN(F$2))=F$2, RIGHT('Tag Library'!$P$14:$P$736, LEN($A174))=$A174), """")"),"")</f>
        <v/>
      </c>
      <c r="G174" s="1" t="str">
        <f ca="1">IFERROR(__xludf.DUMMYFUNCTION("IFERROR(FILTER('Tag Library'!$Q$14:$Q$736, LEFT('Tag Library'!$P$14:$P$736, LEN(G$2))=G$2, RIGHT('Tag Library'!$P$14:$P$736, LEN($A174))=$A174), """")"),"")</f>
        <v/>
      </c>
      <c r="H174" s="1" t="str">
        <f ca="1">IFERROR(__xludf.DUMMYFUNCTION("IFERROR(FILTER('Tag Library'!$Q$14:$Q$736, LEFT('Tag Library'!$P$14:$P$736, LEN(H$2))=H$2, RIGHT('Tag Library'!$P$14:$P$736, LEN($A174))=$A174), """")"),"")</f>
        <v/>
      </c>
      <c r="I174" s="1" t="str">
        <f ca="1">IFERROR(__xludf.DUMMYFUNCTION("IFERROR(FILTER('Tag Library'!$Q$14:$Q$736, LEFT('Tag Library'!$P$14:$P$736, LEN(I$2))=I$2, RIGHT('Tag Library'!$P$14:$P$736, LEN($A174))=$A174), """")"),"")</f>
        <v/>
      </c>
      <c r="J174" s="1" t="str">
        <f ca="1">IFERROR(__xludf.DUMMYFUNCTION("IFERROR(FILTER('Tag Library'!$Q$14:$Q$736, LEFT('Tag Library'!$P$14:$P$736, LEN(J$2))=J$2, RIGHT('Tag Library'!$P$14:$P$736, LEN($A174))=$A174), """")"),"")</f>
        <v/>
      </c>
      <c r="K174" s="1" t="str">
        <f ca="1">IFERROR(__xludf.DUMMYFUNCTION("IFERROR(FILTER('Tag Library'!$Q$14:$Q$736, LEFT('Tag Library'!$P$14:$P$736, LEN(K$2))=K$2, RIGHT('Tag Library'!$P$14:$P$736, LEN($A174))=$A174), """")"),"")</f>
        <v/>
      </c>
      <c r="L174" s="1" t="str">
        <f ca="1">IFERROR(__xludf.DUMMYFUNCTION("IFERROR(FILTER('Tag Library'!$Q$14:$Q$736, LEFT('Tag Library'!$P$14:$P$736, LEN(L$2))=L$2, RIGHT('Tag Library'!$P$14:$P$736, LEN($A174))=$A174), """")"),"")</f>
        <v/>
      </c>
      <c r="M174" s="1" t="str">
        <f ca="1">IFERROR(__xludf.DUMMYFUNCTION("IFERROR(FILTER('Tag Library'!$Q$14:$Q$736, LEFT('Tag Library'!$P$14:$P$736, LEN(M$2))=M$2, RIGHT('Tag Library'!$P$14:$P$736, LEN($A174))=$A174), """")"),"")</f>
        <v/>
      </c>
      <c r="N174" s="1" t="str">
        <f ca="1">IFERROR(__xludf.DUMMYFUNCTION("IFERROR(FILTER('Tag Library'!$Q$14:$Q$736, LEFT('Tag Library'!$P$14:$P$736, LEN(N$2))=N$2, RIGHT('Tag Library'!$P$14:$P$736, LEN($A174))=$A174), """")"),"")</f>
        <v/>
      </c>
      <c r="O174" s="1" t="str">
        <f ca="1">IFERROR(__xludf.DUMMYFUNCTION("IFERROR(FILTER('Tag Library'!$Q$14:$Q$736, LEFT('Tag Library'!$P$14:$P$736, LEN(O$2))=O$2, RIGHT('Tag Library'!$P$14:$P$736, LEN($A174))=$A174), """")"),"")</f>
        <v/>
      </c>
      <c r="P174" s="1" t="str">
        <f ca="1">IFERROR(__xludf.DUMMYFUNCTION("IFERROR(FILTER('Tag Library'!$Q$14:$Q$736, LEFT('Tag Library'!$P$14:$P$736, LEN(P$2))=P$2, RIGHT('Tag Library'!$P$14:$P$736, LEN($A174))=$A174), """")"),"")</f>
        <v/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IFERROR(__xludf.DUMMYFUNCTION("IFERROR(FILTER('Tag Library'!$Q$14:$Q$736, LEFT('Tag Library'!$P$14:$P$736, LEN(B$2))=B$2, RIGHT('Tag Library'!$P$14:$P$736, LEN($A175))=$A175), """")"),"")</f>
        <v/>
      </c>
      <c r="C175" s="1" t="str">
        <f ca="1">IFERROR(__xludf.DUMMYFUNCTION("IFERROR(FILTER('Tag Library'!$Q$14:$Q$736, LEFT('Tag Library'!$P$14:$P$736, LEN(C$2))=C$2, RIGHT('Tag Library'!$P$14:$P$736, LEN($A175))=$A175), """")"),"")</f>
        <v/>
      </c>
      <c r="D175" s="1" t="str">
        <f ca="1">IFERROR(__xludf.DUMMYFUNCTION("IFERROR(FILTER('Tag Library'!$Q$14:$Q$736, LEFT('Tag Library'!$P$14:$P$736, LEN(D$2))=D$2, RIGHT('Tag Library'!$P$14:$P$736, LEN($A175))=$A175), """")"),"")</f>
        <v/>
      </c>
      <c r="E175" s="1" t="str">
        <f ca="1">IFERROR(__xludf.DUMMYFUNCTION("IFERROR(FILTER('Tag Library'!$Q$14:$Q$736, LEFT('Tag Library'!$P$14:$P$736, LEN(E$2))=E$2, RIGHT('Tag Library'!$P$14:$P$736, LEN($A175))=$A175), """")"),"")</f>
        <v/>
      </c>
      <c r="F175" s="1" t="str">
        <f ca="1">IFERROR(__xludf.DUMMYFUNCTION("IFERROR(FILTER('Tag Library'!$Q$14:$Q$736, LEFT('Tag Library'!$P$14:$P$736, LEN(F$2))=F$2, RIGHT('Tag Library'!$P$14:$P$736, LEN($A175))=$A175), """")"),"")</f>
        <v/>
      </c>
      <c r="G175" s="1" t="str">
        <f ca="1">IFERROR(__xludf.DUMMYFUNCTION("IFERROR(FILTER('Tag Library'!$Q$14:$Q$736, LEFT('Tag Library'!$P$14:$P$736, LEN(G$2))=G$2, RIGHT('Tag Library'!$P$14:$P$736, LEN($A175))=$A175), """")"),"")</f>
        <v/>
      </c>
      <c r="H175" s="1" t="str">
        <f ca="1">IFERROR(__xludf.DUMMYFUNCTION("IFERROR(FILTER('Tag Library'!$Q$14:$Q$736, LEFT('Tag Library'!$P$14:$P$736, LEN(H$2))=H$2, RIGHT('Tag Library'!$P$14:$P$736, LEN($A175))=$A175), """")"),"")</f>
        <v/>
      </c>
      <c r="I175" s="1" t="str">
        <f ca="1">IFERROR(__xludf.DUMMYFUNCTION("IFERROR(FILTER('Tag Library'!$Q$14:$Q$736, LEFT('Tag Library'!$P$14:$P$736, LEN(I$2))=I$2, RIGHT('Tag Library'!$P$14:$P$736, LEN($A175))=$A175), """")"),"")</f>
        <v/>
      </c>
      <c r="J175" s="1" t="str">
        <f ca="1">IFERROR(__xludf.DUMMYFUNCTION("IFERROR(FILTER('Tag Library'!$Q$14:$Q$736, LEFT('Tag Library'!$P$14:$P$736, LEN(J$2))=J$2, RIGHT('Tag Library'!$P$14:$P$736, LEN($A175))=$A175), """")"),"")</f>
        <v/>
      </c>
      <c r="K175" s="1" t="str">
        <f ca="1">IFERROR(__xludf.DUMMYFUNCTION("IFERROR(FILTER('Tag Library'!$Q$14:$Q$736, LEFT('Tag Library'!$P$14:$P$736, LEN(K$2))=K$2, RIGHT('Tag Library'!$P$14:$P$736, LEN($A175))=$A175), """")"),"")</f>
        <v/>
      </c>
      <c r="L175" s="1" t="str">
        <f ca="1">IFERROR(__xludf.DUMMYFUNCTION("IFERROR(FILTER('Tag Library'!$Q$14:$Q$736, LEFT('Tag Library'!$P$14:$P$736, LEN(L$2))=L$2, RIGHT('Tag Library'!$P$14:$P$736, LEN($A175))=$A175), """")"),"")</f>
        <v/>
      </c>
      <c r="M175" s="1" t="str">
        <f ca="1">IFERROR(__xludf.DUMMYFUNCTION("IFERROR(FILTER('Tag Library'!$Q$14:$Q$736, LEFT('Tag Library'!$P$14:$P$736, LEN(M$2))=M$2, RIGHT('Tag Library'!$P$14:$P$736, LEN($A175))=$A175), """")"),"")</f>
        <v/>
      </c>
      <c r="N175" s="1" t="str">
        <f ca="1">IFERROR(__xludf.DUMMYFUNCTION("IFERROR(FILTER('Tag Library'!$Q$14:$Q$736, LEFT('Tag Library'!$P$14:$P$736, LEN(N$2))=N$2, RIGHT('Tag Library'!$P$14:$P$736, LEN($A175))=$A175), """")"),"")</f>
        <v/>
      </c>
      <c r="O175" s="1" t="str">
        <f ca="1">IFERROR(__xludf.DUMMYFUNCTION("IFERROR(FILTER('Tag Library'!$Q$14:$Q$736, LEFT('Tag Library'!$P$14:$P$736, LEN(O$2))=O$2, RIGHT('Tag Library'!$P$14:$P$736, LEN($A175))=$A175), """")"),"")</f>
        <v/>
      </c>
      <c r="P175" s="1" t="str">
        <f ca="1">IFERROR(__xludf.DUMMYFUNCTION("IFERROR(FILTER('Tag Library'!$Q$14:$Q$736, LEFT('Tag Library'!$P$14:$P$736, LEN(P$2))=P$2, RIGHT('Tag Library'!$P$14:$P$736, LEN($A175))=$A175), """")"),"")</f>
        <v/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IFERROR(__xludf.DUMMYFUNCTION("IFERROR(FILTER('Tag Library'!$Q$14:$Q$736, LEFT('Tag Library'!$P$14:$P$736, LEN(B$2))=B$2, RIGHT('Tag Library'!$P$14:$P$736, LEN($A176))=$A176), """")"),"")</f>
        <v/>
      </c>
      <c r="C176" s="1" t="str">
        <f ca="1">IFERROR(__xludf.DUMMYFUNCTION("IFERROR(FILTER('Tag Library'!$Q$14:$Q$736, LEFT('Tag Library'!$P$14:$P$736, LEN(C$2))=C$2, RIGHT('Tag Library'!$P$14:$P$736, LEN($A176))=$A176), """")"),"")</f>
        <v/>
      </c>
      <c r="D176" s="1" t="str">
        <f ca="1">IFERROR(__xludf.DUMMYFUNCTION("IFERROR(FILTER('Tag Library'!$Q$14:$Q$736, LEFT('Tag Library'!$P$14:$P$736, LEN(D$2))=D$2, RIGHT('Tag Library'!$P$14:$P$736, LEN($A176))=$A176), """")"),"")</f>
        <v/>
      </c>
      <c r="E176" s="1" t="str">
        <f ca="1">IFERROR(__xludf.DUMMYFUNCTION("IFERROR(FILTER('Tag Library'!$Q$14:$Q$736, LEFT('Tag Library'!$P$14:$P$736, LEN(E$2))=E$2, RIGHT('Tag Library'!$P$14:$P$736, LEN($A176))=$A176), """")"),"")</f>
        <v/>
      </c>
      <c r="F176" s="1" t="str">
        <f ca="1">IFERROR(__xludf.DUMMYFUNCTION("IFERROR(FILTER('Tag Library'!$Q$14:$Q$736, LEFT('Tag Library'!$P$14:$P$736, LEN(F$2))=F$2, RIGHT('Tag Library'!$P$14:$P$736, LEN($A176))=$A176), """")"),"")</f>
        <v/>
      </c>
      <c r="G176" s="1" t="str">
        <f ca="1">IFERROR(__xludf.DUMMYFUNCTION("IFERROR(FILTER('Tag Library'!$Q$14:$Q$736, LEFT('Tag Library'!$P$14:$P$736, LEN(G$2))=G$2, RIGHT('Tag Library'!$P$14:$P$736, LEN($A176))=$A176), """")"),"")</f>
        <v/>
      </c>
      <c r="H176" s="1" t="str">
        <f ca="1">IFERROR(__xludf.DUMMYFUNCTION("IFERROR(FILTER('Tag Library'!$Q$14:$Q$736, LEFT('Tag Library'!$P$14:$P$736, LEN(H$2))=H$2, RIGHT('Tag Library'!$P$14:$P$736, LEN($A176))=$A176), """")"),"")</f>
        <v/>
      </c>
      <c r="I176" s="1" t="str">
        <f ca="1">IFERROR(__xludf.DUMMYFUNCTION("IFERROR(FILTER('Tag Library'!$Q$14:$Q$736, LEFT('Tag Library'!$P$14:$P$736, LEN(I$2))=I$2, RIGHT('Tag Library'!$P$14:$P$736, LEN($A176))=$A176), """")"),"")</f>
        <v/>
      </c>
      <c r="J176" s="1" t="str">
        <f ca="1">IFERROR(__xludf.DUMMYFUNCTION("IFERROR(FILTER('Tag Library'!$Q$14:$Q$736, LEFT('Tag Library'!$P$14:$P$736, LEN(J$2))=J$2, RIGHT('Tag Library'!$P$14:$P$736, LEN($A176))=$A176), """")"),"")</f>
        <v/>
      </c>
      <c r="K176" s="1" t="str">
        <f ca="1">IFERROR(__xludf.DUMMYFUNCTION("IFERROR(FILTER('Tag Library'!$Q$14:$Q$736, LEFT('Tag Library'!$P$14:$P$736, LEN(K$2))=K$2, RIGHT('Tag Library'!$P$14:$P$736, LEN($A176))=$A176), """")"),"")</f>
        <v/>
      </c>
      <c r="L176" s="1" t="str">
        <f ca="1">IFERROR(__xludf.DUMMYFUNCTION("IFERROR(FILTER('Tag Library'!$Q$14:$Q$736, LEFT('Tag Library'!$P$14:$P$736, LEN(L$2))=L$2, RIGHT('Tag Library'!$P$14:$P$736, LEN($A176))=$A176), """")"),"")</f>
        <v/>
      </c>
      <c r="M176" s="1" t="str">
        <f ca="1">IFERROR(__xludf.DUMMYFUNCTION("IFERROR(FILTER('Tag Library'!$Q$14:$Q$736, LEFT('Tag Library'!$P$14:$P$736, LEN(M$2))=M$2, RIGHT('Tag Library'!$P$14:$P$736, LEN($A176))=$A176), """")"),"")</f>
        <v/>
      </c>
      <c r="N176" s="1" t="str">
        <f ca="1">IFERROR(__xludf.DUMMYFUNCTION("IFERROR(FILTER('Tag Library'!$Q$14:$Q$736, LEFT('Tag Library'!$P$14:$P$736, LEN(N$2))=N$2, RIGHT('Tag Library'!$P$14:$P$736, LEN($A176))=$A176), """")"),"")</f>
        <v/>
      </c>
      <c r="O176" s="1" t="str">
        <f ca="1">IFERROR(__xludf.DUMMYFUNCTION("IFERROR(FILTER('Tag Library'!$Q$14:$Q$736, LEFT('Tag Library'!$P$14:$P$736, LEN(O$2))=O$2, RIGHT('Tag Library'!$P$14:$P$736, LEN($A176))=$A176), """")"),"")</f>
        <v/>
      </c>
      <c r="P176" s="1" t="str">
        <f ca="1">IFERROR(__xludf.DUMMYFUNCTION("IFERROR(FILTER('Tag Library'!$Q$14:$Q$736, LEFT('Tag Library'!$P$14:$P$736, LEN(P$2))=P$2, RIGHT('Tag Library'!$P$14:$P$736, LEN($A176))=$A176), """")"),"")</f>
        <v/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IFERROR(__xludf.DUMMYFUNCTION("IFERROR(FILTER('Tag Library'!$Q$14:$Q$736, LEFT('Tag Library'!$P$14:$P$736, LEN(B$2))=B$2, RIGHT('Tag Library'!$P$14:$P$736, LEN($A177))=$A177), """")"),"")</f>
        <v/>
      </c>
      <c r="C177" s="1" t="str">
        <f ca="1">IFERROR(__xludf.DUMMYFUNCTION("IFERROR(FILTER('Tag Library'!$Q$14:$Q$736, LEFT('Tag Library'!$P$14:$P$736, LEN(C$2))=C$2, RIGHT('Tag Library'!$P$14:$P$736, LEN($A177))=$A177), """")"),"")</f>
        <v/>
      </c>
      <c r="D177" s="1" t="str">
        <f ca="1">IFERROR(__xludf.DUMMYFUNCTION("IFERROR(FILTER('Tag Library'!$Q$14:$Q$736, LEFT('Tag Library'!$P$14:$P$736, LEN(D$2))=D$2, RIGHT('Tag Library'!$P$14:$P$736, LEN($A177))=$A177), """")"),"")</f>
        <v/>
      </c>
      <c r="E177" s="1" t="str">
        <f ca="1">IFERROR(__xludf.DUMMYFUNCTION("IFERROR(FILTER('Tag Library'!$Q$14:$Q$736, LEFT('Tag Library'!$P$14:$P$736, LEN(E$2))=E$2, RIGHT('Tag Library'!$P$14:$P$736, LEN($A177))=$A177), """")"),"")</f>
        <v/>
      </c>
      <c r="F177" s="1" t="str">
        <f ca="1">IFERROR(__xludf.DUMMYFUNCTION("IFERROR(FILTER('Tag Library'!$Q$14:$Q$736, LEFT('Tag Library'!$P$14:$P$736, LEN(F$2))=F$2, RIGHT('Tag Library'!$P$14:$P$736, LEN($A177))=$A177), """")"),"")</f>
        <v/>
      </c>
      <c r="G177" s="1" t="str">
        <f ca="1">IFERROR(__xludf.DUMMYFUNCTION("IFERROR(FILTER('Tag Library'!$Q$14:$Q$736, LEFT('Tag Library'!$P$14:$P$736, LEN(G$2))=G$2, RIGHT('Tag Library'!$P$14:$P$736, LEN($A177))=$A177), """")"),"")</f>
        <v/>
      </c>
      <c r="H177" s="1" t="str">
        <f ca="1">IFERROR(__xludf.DUMMYFUNCTION("IFERROR(FILTER('Tag Library'!$Q$14:$Q$736, LEFT('Tag Library'!$P$14:$P$736, LEN(H$2))=H$2, RIGHT('Tag Library'!$P$14:$P$736, LEN($A177))=$A177), """")"),"")</f>
        <v/>
      </c>
      <c r="I177" s="1" t="str">
        <f ca="1">IFERROR(__xludf.DUMMYFUNCTION("IFERROR(FILTER('Tag Library'!$Q$14:$Q$736, LEFT('Tag Library'!$P$14:$P$736, LEN(I$2))=I$2, RIGHT('Tag Library'!$P$14:$P$736, LEN($A177))=$A177), """")"),"")</f>
        <v/>
      </c>
      <c r="J177" s="1" t="str">
        <f ca="1">IFERROR(__xludf.DUMMYFUNCTION("IFERROR(FILTER('Tag Library'!$Q$14:$Q$736, LEFT('Tag Library'!$P$14:$P$736, LEN(J$2))=J$2, RIGHT('Tag Library'!$P$14:$P$736, LEN($A177))=$A177), """")"),"")</f>
        <v/>
      </c>
      <c r="K177" s="1" t="str">
        <f ca="1">IFERROR(__xludf.DUMMYFUNCTION("IFERROR(FILTER('Tag Library'!$Q$14:$Q$736, LEFT('Tag Library'!$P$14:$P$736, LEN(K$2))=K$2, RIGHT('Tag Library'!$P$14:$P$736, LEN($A177))=$A177), """")"),"")</f>
        <v/>
      </c>
      <c r="L177" s="1" t="str">
        <f ca="1">IFERROR(__xludf.DUMMYFUNCTION("IFERROR(FILTER('Tag Library'!$Q$14:$Q$736, LEFT('Tag Library'!$P$14:$P$736, LEN(L$2))=L$2, RIGHT('Tag Library'!$P$14:$P$736, LEN($A177))=$A177), """")"),"")</f>
        <v/>
      </c>
      <c r="M177" s="1" t="str">
        <f ca="1">IFERROR(__xludf.DUMMYFUNCTION("IFERROR(FILTER('Tag Library'!$Q$14:$Q$736, LEFT('Tag Library'!$P$14:$P$736, LEN(M$2))=M$2, RIGHT('Tag Library'!$P$14:$P$736, LEN($A177))=$A177), """")"),"")</f>
        <v/>
      </c>
      <c r="N177" s="1" t="str">
        <f ca="1">IFERROR(__xludf.DUMMYFUNCTION("IFERROR(FILTER('Tag Library'!$Q$14:$Q$736, LEFT('Tag Library'!$P$14:$P$736, LEN(N$2))=N$2, RIGHT('Tag Library'!$P$14:$P$736, LEN($A177))=$A177), """")"),"")</f>
        <v/>
      </c>
      <c r="O177" s="1" t="str">
        <f ca="1">IFERROR(__xludf.DUMMYFUNCTION("IFERROR(FILTER('Tag Library'!$Q$14:$Q$736, LEFT('Tag Library'!$P$14:$P$736, LEN(O$2))=O$2, RIGHT('Tag Library'!$P$14:$P$736, LEN($A177))=$A177), """")"),"")</f>
        <v/>
      </c>
      <c r="P177" s="1" t="str">
        <f ca="1">IFERROR(__xludf.DUMMYFUNCTION("IFERROR(FILTER('Tag Library'!$Q$14:$Q$736, LEFT('Tag Library'!$P$14:$P$736, LEN(P$2))=P$2, RIGHT('Tag Library'!$P$14:$P$736, LEN($A177))=$A177), """")"),"")</f>
        <v/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IFERROR(__xludf.DUMMYFUNCTION("IFERROR(FILTER('Tag Library'!$Q$14:$Q$736, LEFT('Tag Library'!$P$14:$P$736, LEN(B$2))=B$2, RIGHT('Tag Library'!$P$14:$P$736, LEN($A178))=$A178), """")"),"")</f>
        <v/>
      </c>
      <c r="C178" s="1" t="str">
        <f ca="1">IFERROR(__xludf.DUMMYFUNCTION("IFERROR(FILTER('Tag Library'!$Q$14:$Q$736, LEFT('Tag Library'!$P$14:$P$736, LEN(C$2))=C$2, RIGHT('Tag Library'!$P$14:$P$736, LEN($A178))=$A178), """")"),"")</f>
        <v/>
      </c>
      <c r="D178" s="1" t="str">
        <f ca="1">IFERROR(__xludf.DUMMYFUNCTION("IFERROR(FILTER('Tag Library'!$Q$14:$Q$736, LEFT('Tag Library'!$P$14:$P$736, LEN(D$2))=D$2, RIGHT('Tag Library'!$P$14:$P$736, LEN($A178))=$A178), """")"),"")</f>
        <v/>
      </c>
      <c r="E178" s="1" t="str">
        <f ca="1">IFERROR(__xludf.DUMMYFUNCTION("IFERROR(FILTER('Tag Library'!$Q$14:$Q$736, LEFT('Tag Library'!$P$14:$P$736, LEN(E$2))=E$2, RIGHT('Tag Library'!$P$14:$P$736, LEN($A178))=$A178), """")"),"")</f>
        <v/>
      </c>
      <c r="F178" s="1" t="str">
        <f ca="1">IFERROR(__xludf.DUMMYFUNCTION("IFERROR(FILTER('Tag Library'!$Q$14:$Q$736, LEFT('Tag Library'!$P$14:$P$736, LEN(F$2))=F$2, RIGHT('Tag Library'!$P$14:$P$736, LEN($A178))=$A178), """")"),"")</f>
        <v/>
      </c>
      <c r="G178" s="1" t="str">
        <f ca="1">IFERROR(__xludf.DUMMYFUNCTION("IFERROR(FILTER('Tag Library'!$Q$14:$Q$736, LEFT('Tag Library'!$P$14:$P$736, LEN(G$2))=G$2, RIGHT('Tag Library'!$P$14:$P$736, LEN($A178))=$A178), """")"),"")</f>
        <v/>
      </c>
      <c r="H178" s="1" t="str">
        <f ca="1">IFERROR(__xludf.DUMMYFUNCTION("IFERROR(FILTER('Tag Library'!$Q$14:$Q$736, LEFT('Tag Library'!$P$14:$P$736, LEN(H$2))=H$2, RIGHT('Tag Library'!$P$14:$P$736, LEN($A178))=$A178), """")"),"")</f>
        <v/>
      </c>
      <c r="I178" s="1" t="str">
        <f ca="1">IFERROR(__xludf.DUMMYFUNCTION("IFERROR(FILTER('Tag Library'!$Q$14:$Q$736, LEFT('Tag Library'!$P$14:$P$736, LEN(I$2))=I$2, RIGHT('Tag Library'!$P$14:$P$736, LEN($A178))=$A178), """")"),"")</f>
        <v/>
      </c>
      <c r="J178" s="1" t="str">
        <f ca="1">IFERROR(__xludf.DUMMYFUNCTION("IFERROR(FILTER('Tag Library'!$Q$14:$Q$736, LEFT('Tag Library'!$P$14:$P$736, LEN(J$2))=J$2, RIGHT('Tag Library'!$P$14:$P$736, LEN($A178))=$A178), """")"),"")</f>
        <v/>
      </c>
      <c r="K178" s="1" t="str">
        <f ca="1">IFERROR(__xludf.DUMMYFUNCTION("IFERROR(FILTER('Tag Library'!$Q$14:$Q$736, LEFT('Tag Library'!$P$14:$P$736, LEN(K$2))=K$2, RIGHT('Tag Library'!$P$14:$P$736, LEN($A178))=$A178), """")"),"")</f>
        <v/>
      </c>
      <c r="L178" s="1" t="str">
        <f ca="1">IFERROR(__xludf.DUMMYFUNCTION("IFERROR(FILTER('Tag Library'!$Q$14:$Q$736, LEFT('Tag Library'!$P$14:$P$736, LEN(L$2))=L$2, RIGHT('Tag Library'!$P$14:$P$736, LEN($A178))=$A178), """")"),"")</f>
        <v/>
      </c>
      <c r="M178" s="1" t="str">
        <f ca="1">IFERROR(__xludf.DUMMYFUNCTION("IFERROR(FILTER('Tag Library'!$Q$14:$Q$736, LEFT('Tag Library'!$P$14:$P$736, LEN(M$2))=M$2, RIGHT('Tag Library'!$P$14:$P$736, LEN($A178))=$A178), """")"),"")</f>
        <v/>
      </c>
      <c r="N178" s="1" t="str">
        <f ca="1">IFERROR(__xludf.DUMMYFUNCTION("IFERROR(FILTER('Tag Library'!$Q$14:$Q$736, LEFT('Tag Library'!$P$14:$P$736, LEN(N$2))=N$2, RIGHT('Tag Library'!$P$14:$P$736, LEN($A178))=$A178), """")"),"")</f>
        <v/>
      </c>
      <c r="O178" s="1" t="str">
        <f ca="1">IFERROR(__xludf.DUMMYFUNCTION("IFERROR(FILTER('Tag Library'!$Q$14:$Q$736, LEFT('Tag Library'!$P$14:$P$736, LEN(O$2))=O$2, RIGHT('Tag Library'!$P$14:$P$736, LEN($A178))=$A178), """")"),"")</f>
        <v/>
      </c>
      <c r="P178" s="1" t="str">
        <f ca="1">IFERROR(__xludf.DUMMYFUNCTION("IFERROR(FILTER('Tag Library'!$Q$14:$Q$736, LEFT('Tag Library'!$P$14:$P$736, LEN(P$2))=P$2, RIGHT('Tag Library'!$P$14:$P$736, LEN($A178))=$A178), """")"),"")</f>
        <v/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IFERROR(__xludf.DUMMYFUNCTION("IFERROR(FILTER('Tag Library'!$Q$14:$Q$736, LEFT('Tag Library'!$P$14:$P$736, LEN(B$2))=B$2, RIGHT('Tag Library'!$P$14:$P$736, LEN($A179))=$A179), """")"),"")</f>
        <v/>
      </c>
      <c r="C179" s="1" t="str">
        <f ca="1">IFERROR(__xludf.DUMMYFUNCTION("IFERROR(FILTER('Tag Library'!$Q$14:$Q$736, LEFT('Tag Library'!$P$14:$P$736, LEN(C$2))=C$2, RIGHT('Tag Library'!$P$14:$P$736, LEN($A179))=$A179), """")"),"")</f>
        <v/>
      </c>
      <c r="D179" s="1" t="str">
        <f ca="1">IFERROR(__xludf.DUMMYFUNCTION("IFERROR(FILTER('Tag Library'!$Q$14:$Q$736, LEFT('Tag Library'!$P$14:$P$736, LEN(D$2))=D$2, RIGHT('Tag Library'!$P$14:$P$736, LEN($A179))=$A179), """")"),"")</f>
        <v/>
      </c>
      <c r="E179" s="1" t="str">
        <f ca="1">IFERROR(__xludf.DUMMYFUNCTION("IFERROR(FILTER('Tag Library'!$Q$14:$Q$736, LEFT('Tag Library'!$P$14:$P$736, LEN(E$2))=E$2, RIGHT('Tag Library'!$P$14:$P$736, LEN($A179))=$A179), """")"),"")</f>
        <v/>
      </c>
      <c r="F179" s="1" t="str">
        <f ca="1">IFERROR(__xludf.DUMMYFUNCTION("IFERROR(FILTER('Tag Library'!$Q$14:$Q$736, LEFT('Tag Library'!$P$14:$P$736, LEN(F$2))=F$2, RIGHT('Tag Library'!$P$14:$P$736, LEN($A179))=$A179), """")"),"")</f>
        <v/>
      </c>
      <c r="G179" s="1" t="str">
        <f ca="1">IFERROR(__xludf.DUMMYFUNCTION("IFERROR(FILTER('Tag Library'!$Q$14:$Q$736, LEFT('Tag Library'!$P$14:$P$736, LEN(G$2))=G$2, RIGHT('Tag Library'!$P$14:$P$736, LEN($A179))=$A179), """")"),"")</f>
        <v/>
      </c>
      <c r="H179" s="1" t="str">
        <f ca="1">IFERROR(__xludf.DUMMYFUNCTION("IFERROR(FILTER('Tag Library'!$Q$14:$Q$736, LEFT('Tag Library'!$P$14:$P$736, LEN(H$2))=H$2, RIGHT('Tag Library'!$P$14:$P$736, LEN($A179))=$A179), """")"),"")</f>
        <v/>
      </c>
      <c r="I179" s="1" t="str">
        <f ca="1">IFERROR(__xludf.DUMMYFUNCTION("IFERROR(FILTER('Tag Library'!$Q$14:$Q$736, LEFT('Tag Library'!$P$14:$P$736, LEN(I$2))=I$2, RIGHT('Tag Library'!$P$14:$P$736, LEN($A179))=$A179), """")"),"")</f>
        <v/>
      </c>
      <c r="J179" s="1" t="str">
        <f ca="1">IFERROR(__xludf.DUMMYFUNCTION("IFERROR(FILTER('Tag Library'!$Q$14:$Q$736, LEFT('Tag Library'!$P$14:$P$736, LEN(J$2))=J$2, RIGHT('Tag Library'!$P$14:$P$736, LEN($A179))=$A179), """")"),"")</f>
        <v/>
      </c>
      <c r="K179" s="1" t="str">
        <f ca="1">IFERROR(__xludf.DUMMYFUNCTION("IFERROR(FILTER('Tag Library'!$Q$14:$Q$736, LEFT('Tag Library'!$P$14:$P$736, LEN(K$2))=K$2, RIGHT('Tag Library'!$P$14:$P$736, LEN($A179))=$A179), """")"),"")</f>
        <v/>
      </c>
      <c r="L179" s="1" t="str">
        <f ca="1">IFERROR(__xludf.DUMMYFUNCTION("IFERROR(FILTER('Tag Library'!$Q$14:$Q$736, LEFT('Tag Library'!$P$14:$P$736, LEN(L$2))=L$2, RIGHT('Tag Library'!$P$14:$P$736, LEN($A179))=$A179), """")"),"")</f>
        <v/>
      </c>
      <c r="M179" s="1" t="str">
        <f ca="1">IFERROR(__xludf.DUMMYFUNCTION("IFERROR(FILTER('Tag Library'!$Q$14:$Q$736, LEFT('Tag Library'!$P$14:$P$736, LEN(M$2))=M$2, RIGHT('Tag Library'!$P$14:$P$736, LEN($A179))=$A179), """")"),"")</f>
        <v/>
      </c>
      <c r="N179" s="1" t="str">
        <f ca="1">IFERROR(__xludf.DUMMYFUNCTION("IFERROR(FILTER('Tag Library'!$Q$14:$Q$736, LEFT('Tag Library'!$P$14:$P$736, LEN(N$2))=N$2, RIGHT('Tag Library'!$P$14:$P$736, LEN($A179))=$A179), """")"),"")</f>
        <v/>
      </c>
      <c r="O179" s="1" t="str">
        <f ca="1">IFERROR(__xludf.DUMMYFUNCTION("IFERROR(FILTER('Tag Library'!$Q$14:$Q$736, LEFT('Tag Library'!$P$14:$P$736, LEN(O$2))=O$2, RIGHT('Tag Library'!$P$14:$P$736, LEN($A179))=$A179), """")"),"")</f>
        <v/>
      </c>
      <c r="P179" s="1" t="str">
        <f ca="1">IFERROR(__xludf.DUMMYFUNCTION("IFERROR(FILTER('Tag Library'!$Q$14:$Q$736, LEFT('Tag Library'!$P$14:$P$736, LEN(P$2))=P$2, RIGHT('Tag Library'!$P$14:$P$736, LEN($A179))=$A179), """")"),"")</f>
        <v/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IFERROR(__xludf.DUMMYFUNCTION("IFERROR(FILTER('Tag Library'!$Q$14:$Q$736, LEFT('Tag Library'!$P$14:$P$736, LEN(B$2))=B$2, RIGHT('Tag Library'!$P$14:$P$736, LEN($A180))=$A180), """")"),"")</f>
        <v/>
      </c>
      <c r="C180" s="1" t="str">
        <f ca="1">IFERROR(__xludf.DUMMYFUNCTION("IFERROR(FILTER('Tag Library'!$Q$14:$Q$736, LEFT('Tag Library'!$P$14:$P$736, LEN(C$2))=C$2, RIGHT('Tag Library'!$P$14:$P$736, LEN($A180))=$A180), """")"),"")</f>
        <v/>
      </c>
      <c r="D180" s="1" t="str">
        <f ca="1">IFERROR(__xludf.DUMMYFUNCTION("IFERROR(FILTER('Tag Library'!$Q$14:$Q$736, LEFT('Tag Library'!$P$14:$P$736, LEN(D$2))=D$2, RIGHT('Tag Library'!$P$14:$P$736, LEN($A180))=$A180), """")"),"")</f>
        <v/>
      </c>
      <c r="E180" s="1" t="str">
        <f ca="1">IFERROR(__xludf.DUMMYFUNCTION("IFERROR(FILTER('Tag Library'!$Q$14:$Q$736, LEFT('Tag Library'!$P$14:$P$736, LEN(E$2))=E$2, RIGHT('Tag Library'!$P$14:$P$736, LEN($A180))=$A180), """")"),"")</f>
        <v/>
      </c>
      <c r="F180" s="1" t="str">
        <f ca="1">IFERROR(__xludf.DUMMYFUNCTION("IFERROR(FILTER('Tag Library'!$Q$14:$Q$736, LEFT('Tag Library'!$P$14:$P$736, LEN(F$2))=F$2, RIGHT('Tag Library'!$P$14:$P$736, LEN($A180))=$A180), """")"),"")</f>
        <v/>
      </c>
      <c r="G180" s="1" t="str">
        <f ca="1">IFERROR(__xludf.DUMMYFUNCTION("IFERROR(FILTER('Tag Library'!$Q$14:$Q$736, LEFT('Tag Library'!$P$14:$P$736, LEN(G$2))=G$2, RIGHT('Tag Library'!$P$14:$P$736, LEN($A180))=$A180), """")"),"")</f>
        <v/>
      </c>
      <c r="H180" s="1" t="str">
        <f ca="1">IFERROR(__xludf.DUMMYFUNCTION("IFERROR(FILTER('Tag Library'!$Q$14:$Q$736, LEFT('Tag Library'!$P$14:$P$736, LEN(H$2))=H$2, RIGHT('Tag Library'!$P$14:$P$736, LEN($A180))=$A180), """")"),"")</f>
        <v/>
      </c>
      <c r="I180" s="1" t="str">
        <f ca="1">IFERROR(__xludf.DUMMYFUNCTION("IFERROR(FILTER('Tag Library'!$Q$14:$Q$736, LEFT('Tag Library'!$P$14:$P$736, LEN(I$2))=I$2, RIGHT('Tag Library'!$P$14:$P$736, LEN($A180))=$A180), """")"),"")</f>
        <v/>
      </c>
      <c r="J180" s="1" t="str">
        <f ca="1">IFERROR(__xludf.DUMMYFUNCTION("IFERROR(FILTER('Tag Library'!$Q$14:$Q$736, LEFT('Tag Library'!$P$14:$P$736, LEN(J$2))=J$2, RIGHT('Tag Library'!$P$14:$P$736, LEN($A180))=$A180), """")"),"")</f>
        <v/>
      </c>
      <c r="K180" s="1" t="str">
        <f ca="1">IFERROR(__xludf.DUMMYFUNCTION("IFERROR(FILTER('Tag Library'!$Q$14:$Q$736, LEFT('Tag Library'!$P$14:$P$736, LEN(K$2))=K$2, RIGHT('Tag Library'!$P$14:$P$736, LEN($A180))=$A180), """")"),"")</f>
        <v/>
      </c>
      <c r="L180" s="1" t="str">
        <f ca="1">IFERROR(__xludf.DUMMYFUNCTION("IFERROR(FILTER('Tag Library'!$Q$14:$Q$736, LEFT('Tag Library'!$P$14:$P$736, LEN(L$2))=L$2, RIGHT('Tag Library'!$P$14:$P$736, LEN($A180))=$A180), """")"),"")</f>
        <v/>
      </c>
      <c r="M180" s="1" t="str">
        <f ca="1">IFERROR(__xludf.DUMMYFUNCTION("IFERROR(FILTER('Tag Library'!$Q$14:$Q$736, LEFT('Tag Library'!$P$14:$P$736, LEN(M$2))=M$2, RIGHT('Tag Library'!$P$14:$P$736, LEN($A180))=$A180), """")"),"")</f>
        <v/>
      </c>
      <c r="N180" s="1" t="str">
        <f ca="1">IFERROR(__xludf.DUMMYFUNCTION("IFERROR(FILTER('Tag Library'!$Q$14:$Q$736, LEFT('Tag Library'!$P$14:$P$736, LEN(N$2))=N$2, RIGHT('Tag Library'!$P$14:$P$736, LEN($A180))=$A180), """")"),"")</f>
        <v/>
      </c>
      <c r="O180" s="1" t="str">
        <f ca="1">IFERROR(__xludf.DUMMYFUNCTION("IFERROR(FILTER('Tag Library'!$Q$14:$Q$736, LEFT('Tag Library'!$P$14:$P$736, LEN(O$2))=O$2, RIGHT('Tag Library'!$P$14:$P$736, LEN($A180))=$A180), """")"),"")</f>
        <v/>
      </c>
      <c r="P180" s="1" t="str">
        <f ca="1">IFERROR(__xludf.DUMMYFUNCTION("IFERROR(FILTER('Tag Library'!$Q$14:$Q$736, LEFT('Tag Library'!$P$14:$P$736, LEN(P$2))=P$2, RIGHT('Tag Library'!$P$14:$P$736, LEN($A180))=$A180), """")"),"")</f>
        <v/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IFERROR(__xludf.DUMMYFUNCTION("IFERROR(FILTER('Tag Library'!$Q$14:$Q$736, LEFT('Tag Library'!$P$14:$P$736, LEN(B$2))=B$2, RIGHT('Tag Library'!$P$14:$P$736, LEN($A181))=$A181), """")"),"")</f>
        <v/>
      </c>
      <c r="C181" s="1" t="str">
        <f ca="1">IFERROR(__xludf.DUMMYFUNCTION("IFERROR(FILTER('Tag Library'!$Q$14:$Q$736, LEFT('Tag Library'!$P$14:$P$736, LEN(C$2))=C$2, RIGHT('Tag Library'!$P$14:$P$736, LEN($A181))=$A181), """")"),"")</f>
        <v/>
      </c>
      <c r="D181" s="1" t="str">
        <f ca="1">IFERROR(__xludf.DUMMYFUNCTION("IFERROR(FILTER('Tag Library'!$Q$14:$Q$736, LEFT('Tag Library'!$P$14:$P$736, LEN(D$2))=D$2, RIGHT('Tag Library'!$P$14:$P$736, LEN($A181))=$A181), """")"),"")</f>
        <v/>
      </c>
      <c r="E181" s="1" t="str">
        <f ca="1">IFERROR(__xludf.DUMMYFUNCTION("IFERROR(FILTER('Tag Library'!$Q$14:$Q$736, LEFT('Tag Library'!$P$14:$P$736, LEN(E$2))=E$2, RIGHT('Tag Library'!$P$14:$P$736, LEN($A181))=$A181), """")"),"")</f>
        <v/>
      </c>
      <c r="F181" s="1" t="str">
        <f ca="1">IFERROR(__xludf.DUMMYFUNCTION("IFERROR(FILTER('Tag Library'!$Q$14:$Q$736, LEFT('Tag Library'!$P$14:$P$736, LEN(F$2))=F$2, RIGHT('Tag Library'!$P$14:$P$736, LEN($A181))=$A181), """")"),"")</f>
        <v/>
      </c>
      <c r="G181" s="1" t="str">
        <f ca="1">IFERROR(__xludf.DUMMYFUNCTION("IFERROR(FILTER('Tag Library'!$Q$14:$Q$736, LEFT('Tag Library'!$P$14:$P$736, LEN(G$2))=G$2, RIGHT('Tag Library'!$P$14:$P$736, LEN($A181))=$A181), """")"),"")</f>
        <v/>
      </c>
      <c r="H181" s="1" t="str">
        <f ca="1">IFERROR(__xludf.DUMMYFUNCTION("IFERROR(FILTER('Tag Library'!$Q$14:$Q$736, LEFT('Tag Library'!$P$14:$P$736, LEN(H$2))=H$2, RIGHT('Tag Library'!$P$14:$P$736, LEN($A181))=$A181), """")"),"")</f>
        <v/>
      </c>
      <c r="I181" s="1" t="str">
        <f ca="1">IFERROR(__xludf.DUMMYFUNCTION("IFERROR(FILTER('Tag Library'!$Q$14:$Q$736, LEFT('Tag Library'!$P$14:$P$736, LEN(I$2))=I$2, RIGHT('Tag Library'!$P$14:$P$736, LEN($A181))=$A181), """")"),"")</f>
        <v/>
      </c>
      <c r="J181" s="1" t="str">
        <f ca="1">IFERROR(__xludf.DUMMYFUNCTION("IFERROR(FILTER('Tag Library'!$Q$14:$Q$736, LEFT('Tag Library'!$P$14:$P$736, LEN(J$2))=J$2, RIGHT('Tag Library'!$P$14:$P$736, LEN($A181))=$A181), """")"),"")</f>
        <v/>
      </c>
      <c r="K181" s="1" t="str">
        <f ca="1">IFERROR(__xludf.DUMMYFUNCTION("IFERROR(FILTER('Tag Library'!$Q$14:$Q$736, LEFT('Tag Library'!$P$14:$P$736, LEN(K$2))=K$2, RIGHT('Tag Library'!$P$14:$P$736, LEN($A181))=$A181), """")"),"")</f>
        <v/>
      </c>
      <c r="L181" s="1" t="str">
        <f ca="1">IFERROR(__xludf.DUMMYFUNCTION("IFERROR(FILTER('Tag Library'!$Q$14:$Q$736, LEFT('Tag Library'!$P$14:$P$736, LEN(L$2))=L$2, RIGHT('Tag Library'!$P$14:$P$736, LEN($A181))=$A181), """")"),"")</f>
        <v/>
      </c>
      <c r="M181" s="1" t="str">
        <f ca="1">IFERROR(__xludf.DUMMYFUNCTION("IFERROR(FILTER('Tag Library'!$Q$14:$Q$736, LEFT('Tag Library'!$P$14:$P$736, LEN(M$2))=M$2, RIGHT('Tag Library'!$P$14:$P$736, LEN($A181))=$A181), """")"),"")</f>
        <v/>
      </c>
      <c r="N181" s="1" t="str">
        <f ca="1">IFERROR(__xludf.DUMMYFUNCTION("IFERROR(FILTER('Tag Library'!$Q$14:$Q$736, LEFT('Tag Library'!$P$14:$P$736, LEN(N$2))=N$2, RIGHT('Tag Library'!$P$14:$P$736, LEN($A181))=$A181), """")"),"")</f>
        <v/>
      </c>
      <c r="O181" s="1" t="str">
        <f ca="1">IFERROR(__xludf.DUMMYFUNCTION("IFERROR(FILTER('Tag Library'!$Q$14:$Q$736, LEFT('Tag Library'!$P$14:$P$736, LEN(O$2))=O$2, RIGHT('Tag Library'!$P$14:$P$736, LEN($A181))=$A181), """")"),"")</f>
        <v/>
      </c>
      <c r="P181" s="1" t="str">
        <f ca="1">IFERROR(__xludf.DUMMYFUNCTION("IFERROR(FILTER('Tag Library'!$Q$14:$Q$736, LEFT('Tag Library'!$P$14:$P$736, LEN(P$2))=P$2, RIGHT('Tag Library'!$P$14:$P$736, LEN($A181))=$A181), """")"),"")</f>
        <v/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IFERROR(__xludf.DUMMYFUNCTION("IFERROR(FILTER('Tag Library'!$Q$14:$Q$736, LEFT('Tag Library'!$P$14:$P$736, LEN(B$2))=B$2, RIGHT('Tag Library'!$P$14:$P$736, LEN($A182))=$A182), """")"),"")</f>
        <v/>
      </c>
      <c r="C182" s="1" t="str">
        <f ca="1">IFERROR(__xludf.DUMMYFUNCTION("IFERROR(FILTER('Tag Library'!$Q$14:$Q$736, LEFT('Tag Library'!$P$14:$P$736, LEN(C$2))=C$2, RIGHT('Tag Library'!$P$14:$P$736, LEN($A182))=$A182), """")"),"")</f>
        <v/>
      </c>
      <c r="D182" s="1" t="str">
        <f ca="1">IFERROR(__xludf.DUMMYFUNCTION("IFERROR(FILTER('Tag Library'!$Q$14:$Q$736, LEFT('Tag Library'!$P$14:$P$736, LEN(D$2))=D$2, RIGHT('Tag Library'!$P$14:$P$736, LEN($A182))=$A182), """")"),"")</f>
        <v/>
      </c>
      <c r="E182" s="1" t="str">
        <f ca="1">IFERROR(__xludf.DUMMYFUNCTION("IFERROR(FILTER('Tag Library'!$Q$14:$Q$736, LEFT('Tag Library'!$P$14:$P$736, LEN(E$2))=E$2, RIGHT('Tag Library'!$P$14:$P$736, LEN($A182))=$A182), """")"),"")</f>
        <v/>
      </c>
      <c r="F182" s="1" t="str">
        <f ca="1">IFERROR(__xludf.DUMMYFUNCTION("IFERROR(FILTER('Tag Library'!$Q$14:$Q$736, LEFT('Tag Library'!$P$14:$P$736, LEN(F$2))=F$2, RIGHT('Tag Library'!$P$14:$P$736, LEN($A182))=$A182), """")"),"")</f>
        <v/>
      </c>
      <c r="G182" s="1" t="str">
        <f ca="1">IFERROR(__xludf.DUMMYFUNCTION("IFERROR(FILTER('Tag Library'!$Q$14:$Q$736, LEFT('Tag Library'!$P$14:$P$736, LEN(G$2))=G$2, RIGHT('Tag Library'!$P$14:$P$736, LEN($A182))=$A182), """")"),"")</f>
        <v/>
      </c>
      <c r="H182" s="1" t="str">
        <f ca="1">IFERROR(__xludf.DUMMYFUNCTION("IFERROR(FILTER('Tag Library'!$Q$14:$Q$736, LEFT('Tag Library'!$P$14:$P$736, LEN(H$2))=H$2, RIGHT('Tag Library'!$P$14:$P$736, LEN($A182))=$A182), """")"),"")</f>
        <v/>
      </c>
      <c r="I182" s="1" t="str">
        <f ca="1">IFERROR(__xludf.DUMMYFUNCTION("IFERROR(FILTER('Tag Library'!$Q$14:$Q$736, LEFT('Tag Library'!$P$14:$P$736, LEN(I$2))=I$2, RIGHT('Tag Library'!$P$14:$P$736, LEN($A182))=$A182), """")"),"")</f>
        <v/>
      </c>
      <c r="J182" s="1" t="str">
        <f ca="1">IFERROR(__xludf.DUMMYFUNCTION("IFERROR(FILTER('Tag Library'!$Q$14:$Q$736, LEFT('Tag Library'!$P$14:$P$736, LEN(J$2))=J$2, RIGHT('Tag Library'!$P$14:$P$736, LEN($A182))=$A182), """")"),"")</f>
        <v/>
      </c>
      <c r="K182" s="1" t="str">
        <f ca="1">IFERROR(__xludf.DUMMYFUNCTION("IFERROR(FILTER('Tag Library'!$Q$14:$Q$736, LEFT('Tag Library'!$P$14:$P$736, LEN(K$2))=K$2, RIGHT('Tag Library'!$P$14:$P$736, LEN($A182))=$A182), """")"),"")</f>
        <v/>
      </c>
      <c r="L182" s="1" t="str">
        <f ca="1">IFERROR(__xludf.DUMMYFUNCTION("IFERROR(FILTER('Tag Library'!$Q$14:$Q$736, LEFT('Tag Library'!$P$14:$P$736, LEN(L$2))=L$2, RIGHT('Tag Library'!$P$14:$P$736, LEN($A182))=$A182), """")"),"")</f>
        <v/>
      </c>
      <c r="M182" s="1" t="str">
        <f ca="1">IFERROR(__xludf.DUMMYFUNCTION("IFERROR(FILTER('Tag Library'!$Q$14:$Q$736, LEFT('Tag Library'!$P$14:$P$736, LEN(M$2))=M$2, RIGHT('Tag Library'!$P$14:$P$736, LEN($A182))=$A182), """")"),"")</f>
        <v/>
      </c>
      <c r="N182" s="1" t="str">
        <f ca="1">IFERROR(__xludf.DUMMYFUNCTION("IFERROR(FILTER('Tag Library'!$Q$14:$Q$736, LEFT('Tag Library'!$P$14:$P$736, LEN(N$2))=N$2, RIGHT('Tag Library'!$P$14:$P$736, LEN($A182))=$A182), """")"),"")</f>
        <v/>
      </c>
      <c r="O182" s="1" t="str">
        <f ca="1">IFERROR(__xludf.DUMMYFUNCTION("IFERROR(FILTER('Tag Library'!$Q$14:$Q$736, LEFT('Tag Library'!$P$14:$P$736, LEN(O$2))=O$2, RIGHT('Tag Library'!$P$14:$P$736, LEN($A182))=$A182), """")"),"")</f>
        <v/>
      </c>
      <c r="P182" s="1" t="str">
        <f ca="1">IFERROR(__xludf.DUMMYFUNCTION("IFERROR(FILTER('Tag Library'!$Q$14:$Q$736, LEFT('Tag Library'!$P$14:$P$736, LEN(P$2))=P$2, RIGHT('Tag Library'!$P$14:$P$736, LEN($A182))=$A182), """")"),"")</f>
        <v/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IFERROR(__xludf.DUMMYFUNCTION("IFERROR(FILTER('Tag Library'!$Q$14:$Q$736, LEFT('Tag Library'!$P$14:$P$736, LEN(B$2))=B$2, RIGHT('Tag Library'!$P$14:$P$736, LEN($A183))=$A183), """")"),"")</f>
        <v/>
      </c>
      <c r="C183" s="1" t="str">
        <f ca="1">IFERROR(__xludf.DUMMYFUNCTION("IFERROR(FILTER('Tag Library'!$Q$14:$Q$736, LEFT('Tag Library'!$P$14:$P$736, LEN(C$2))=C$2, RIGHT('Tag Library'!$P$14:$P$736, LEN($A183))=$A183), """")"),"")</f>
        <v/>
      </c>
      <c r="D183" s="1" t="str">
        <f ca="1">IFERROR(__xludf.DUMMYFUNCTION("IFERROR(FILTER('Tag Library'!$Q$14:$Q$736, LEFT('Tag Library'!$P$14:$P$736, LEN(D$2))=D$2, RIGHT('Tag Library'!$P$14:$P$736, LEN($A183))=$A183), """")"),"")</f>
        <v/>
      </c>
      <c r="E183" s="1" t="str">
        <f ca="1">IFERROR(__xludf.DUMMYFUNCTION("IFERROR(FILTER('Tag Library'!$Q$14:$Q$736, LEFT('Tag Library'!$P$14:$P$736, LEN(E$2))=E$2, RIGHT('Tag Library'!$P$14:$P$736, LEN($A183))=$A183), """")"),"")</f>
        <v/>
      </c>
      <c r="F183" s="1" t="str">
        <f ca="1">IFERROR(__xludf.DUMMYFUNCTION("IFERROR(FILTER('Tag Library'!$Q$14:$Q$736, LEFT('Tag Library'!$P$14:$P$736, LEN(F$2))=F$2, RIGHT('Tag Library'!$P$14:$P$736, LEN($A183))=$A183), """")"),"")</f>
        <v/>
      </c>
      <c r="G183" s="1" t="str">
        <f ca="1">IFERROR(__xludf.DUMMYFUNCTION("IFERROR(FILTER('Tag Library'!$Q$14:$Q$736, LEFT('Tag Library'!$P$14:$P$736, LEN(G$2))=G$2, RIGHT('Tag Library'!$P$14:$P$736, LEN($A183))=$A183), """")"),"")</f>
        <v/>
      </c>
      <c r="H183" s="1" t="str">
        <f ca="1">IFERROR(__xludf.DUMMYFUNCTION("IFERROR(FILTER('Tag Library'!$Q$14:$Q$736, LEFT('Tag Library'!$P$14:$P$736, LEN(H$2))=H$2, RIGHT('Tag Library'!$P$14:$P$736, LEN($A183))=$A183), """")"),"")</f>
        <v/>
      </c>
      <c r="I183" s="1" t="str">
        <f ca="1">IFERROR(__xludf.DUMMYFUNCTION("IFERROR(FILTER('Tag Library'!$Q$14:$Q$736, LEFT('Tag Library'!$P$14:$P$736, LEN(I$2))=I$2, RIGHT('Tag Library'!$P$14:$P$736, LEN($A183))=$A183), """")"),"")</f>
        <v/>
      </c>
      <c r="J183" s="1" t="str">
        <f ca="1">IFERROR(__xludf.DUMMYFUNCTION("IFERROR(FILTER('Tag Library'!$Q$14:$Q$736, LEFT('Tag Library'!$P$14:$P$736, LEN(J$2))=J$2, RIGHT('Tag Library'!$P$14:$P$736, LEN($A183))=$A183), """")"),"")</f>
        <v/>
      </c>
      <c r="K183" s="1" t="str">
        <f ca="1">IFERROR(__xludf.DUMMYFUNCTION("IFERROR(FILTER('Tag Library'!$Q$14:$Q$736, LEFT('Tag Library'!$P$14:$P$736, LEN(K$2))=K$2, RIGHT('Tag Library'!$P$14:$P$736, LEN($A183))=$A183), """")"),"")</f>
        <v/>
      </c>
      <c r="L183" s="1" t="str">
        <f ca="1">IFERROR(__xludf.DUMMYFUNCTION("IFERROR(FILTER('Tag Library'!$Q$14:$Q$736, LEFT('Tag Library'!$P$14:$P$736, LEN(L$2))=L$2, RIGHT('Tag Library'!$P$14:$P$736, LEN($A183))=$A183), """")"),"")</f>
        <v/>
      </c>
      <c r="M183" s="1" t="str">
        <f ca="1">IFERROR(__xludf.DUMMYFUNCTION("IFERROR(FILTER('Tag Library'!$Q$14:$Q$736, LEFT('Tag Library'!$P$14:$P$736, LEN(M$2))=M$2, RIGHT('Tag Library'!$P$14:$P$736, LEN($A183))=$A183), """")"),"")</f>
        <v/>
      </c>
      <c r="N183" s="1" t="str">
        <f ca="1">IFERROR(__xludf.DUMMYFUNCTION("IFERROR(FILTER('Tag Library'!$Q$14:$Q$736, LEFT('Tag Library'!$P$14:$P$736, LEN(N$2))=N$2, RIGHT('Tag Library'!$P$14:$P$736, LEN($A183))=$A183), """")"),"")</f>
        <v/>
      </c>
      <c r="O183" s="1" t="str">
        <f ca="1">IFERROR(__xludf.DUMMYFUNCTION("IFERROR(FILTER('Tag Library'!$Q$14:$Q$736, LEFT('Tag Library'!$P$14:$P$736, LEN(O$2))=O$2, RIGHT('Tag Library'!$P$14:$P$736, LEN($A183))=$A183), """")"),"")</f>
        <v/>
      </c>
      <c r="P183" s="1" t="str">
        <f ca="1">IFERROR(__xludf.DUMMYFUNCTION("IFERROR(FILTER('Tag Library'!$Q$14:$Q$736, LEFT('Tag Library'!$P$14:$P$736, LEN(P$2))=P$2, RIGHT('Tag Library'!$P$14:$P$736, LEN($A183))=$A183), """")"),"")</f>
        <v/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IFERROR(__xludf.DUMMYFUNCTION("IFERROR(FILTER('Tag Library'!$Q$14:$Q$736, LEFT('Tag Library'!$P$14:$P$736, LEN(B$2))=B$2, RIGHT('Tag Library'!$P$14:$P$736, LEN($A184))=$A184), """")"),"")</f>
        <v/>
      </c>
      <c r="C184" s="1" t="str">
        <f ca="1">IFERROR(__xludf.DUMMYFUNCTION("IFERROR(FILTER('Tag Library'!$Q$14:$Q$736, LEFT('Tag Library'!$P$14:$P$736, LEN(C$2))=C$2, RIGHT('Tag Library'!$P$14:$P$736, LEN($A184))=$A184), """")"),"")</f>
        <v/>
      </c>
      <c r="D184" s="1" t="str">
        <f ca="1">IFERROR(__xludf.DUMMYFUNCTION("IFERROR(FILTER('Tag Library'!$Q$14:$Q$736, LEFT('Tag Library'!$P$14:$P$736, LEN(D$2))=D$2, RIGHT('Tag Library'!$P$14:$P$736, LEN($A184))=$A184), """")"),"")</f>
        <v/>
      </c>
      <c r="E184" s="1" t="str">
        <f ca="1">IFERROR(__xludf.DUMMYFUNCTION("IFERROR(FILTER('Tag Library'!$Q$14:$Q$736, LEFT('Tag Library'!$P$14:$P$736, LEN(E$2))=E$2, RIGHT('Tag Library'!$P$14:$P$736, LEN($A184))=$A184), """")"),"")</f>
        <v/>
      </c>
      <c r="F184" s="1" t="str">
        <f ca="1">IFERROR(__xludf.DUMMYFUNCTION("IFERROR(FILTER('Tag Library'!$Q$14:$Q$736, LEFT('Tag Library'!$P$14:$P$736, LEN(F$2))=F$2, RIGHT('Tag Library'!$P$14:$P$736, LEN($A184))=$A184), """")"),"")</f>
        <v/>
      </c>
      <c r="G184" s="1" t="str">
        <f ca="1">IFERROR(__xludf.DUMMYFUNCTION("IFERROR(FILTER('Tag Library'!$Q$14:$Q$736, LEFT('Tag Library'!$P$14:$P$736, LEN(G$2))=G$2, RIGHT('Tag Library'!$P$14:$P$736, LEN($A184))=$A184), """")"),"")</f>
        <v/>
      </c>
      <c r="H184" s="1" t="str">
        <f ca="1">IFERROR(__xludf.DUMMYFUNCTION("IFERROR(FILTER('Tag Library'!$Q$14:$Q$736, LEFT('Tag Library'!$P$14:$P$736, LEN(H$2))=H$2, RIGHT('Tag Library'!$P$14:$P$736, LEN($A184))=$A184), """")"),"")</f>
        <v/>
      </c>
      <c r="I184" s="1" t="str">
        <f ca="1">IFERROR(__xludf.DUMMYFUNCTION("IFERROR(FILTER('Tag Library'!$Q$14:$Q$736, LEFT('Tag Library'!$P$14:$P$736, LEN(I$2))=I$2, RIGHT('Tag Library'!$P$14:$P$736, LEN($A184))=$A184), """")"),"")</f>
        <v/>
      </c>
      <c r="J184" s="1" t="str">
        <f ca="1">IFERROR(__xludf.DUMMYFUNCTION("IFERROR(FILTER('Tag Library'!$Q$14:$Q$736, LEFT('Tag Library'!$P$14:$P$736, LEN(J$2))=J$2, RIGHT('Tag Library'!$P$14:$P$736, LEN($A184))=$A184), """")"),"")</f>
        <v/>
      </c>
      <c r="K184" s="1" t="str">
        <f ca="1">IFERROR(__xludf.DUMMYFUNCTION("IFERROR(FILTER('Tag Library'!$Q$14:$Q$736, LEFT('Tag Library'!$P$14:$P$736, LEN(K$2))=K$2, RIGHT('Tag Library'!$P$14:$P$736, LEN($A184))=$A184), """")"),"")</f>
        <v/>
      </c>
      <c r="L184" s="1" t="str">
        <f ca="1">IFERROR(__xludf.DUMMYFUNCTION("IFERROR(FILTER('Tag Library'!$Q$14:$Q$736, LEFT('Tag Library'!$P$14:$P$736, LEN(L$2))=L$2, RIGHT('Tag Library'!$P$14:$P$736, LEN($A184))=$A184), """")"),"")</f>
        <v/>
      </c>
      <c r="M184" s="1" t="str">
        <f ca="1">IFERROR(__xludf.DUMMYFUNCTION("IFERROR(FILTER('Tag Library'!$Q$14:$Q$736, LEFT('Tag Library'!$P$14:$P$736, LEN(M$2))=M$2, RIGHT('Tag Library'!$P$14:$P$736, LEN($A184))=$A184), """")"),"")</f>
        <v/>
      </c>
      <c r="N184" s="1" t="str">
        <f ca="1">IFERROR(__xludf.DUMMYFUNCTION("IFERROR(FILTER('Tag Library'!$Q$14:$Q$736, LEFT('Tag Library'!$P$14:$P$736, LEN(N$2))=N$2, RIGHT('Tag Library'!$P$14:$P$736, LEN($A184))=$A184), """")"),"")</f>
        <v/>
      </c>
      <c r="O184" s="1" t="str">
        <f ca="1">IFERROR(__xludf.DUMMYFUNCTION("IFERROR(FILTER('Tag Library'!$Q$14:$Q$736, LEFT('Tag Library'!$P$14:$P$736, LEN(O$2))=O$2, RIGHT('Tag Library'!$P$14:$P$736, LEN($A184))=$A184), """")"),"")</f>
        <v/>
      </c>
      <c r="P184" s="1" t="str">
        <f ca="1">IFERROR(__xludf.DUMMYFUNCTION("IFERROR(FILTER('Tag Library'!$Q$14:$Q$736, LEFT('Tag Library'!$P$14:$P$736, LEN(P$2))=P$2, RIGHT('Tag Library'!$P$14:$P$736, LEN($A184))=$A184), """")"),"")</f>
        <v/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IFERROR(__xludf.DUMMYFUNCTION("IFERROR(FILTER('Tag Library'!$Q$14:$Q$736, LEFT('Tag Library'!$P$14:$P$736, LEN(B$2))=B$2, RIGHT('Tag Library'!$P$14:$P$736, LEN($A185))=$A185), """")"),"")</f>
        <v/>
      </c>
      <c r="C185" s="1" t="str">
        <f ca="1">IFERROR(__xludf.DUMMYFUNCTION("IFERROR(FILTER('Tag Library'!$Q$14:$Q$736, LEFT('Tag Library'!$P$14:$P$736, LEN(C$2))=C$2, RIGHT('Tag Library'!$P$14:$P$736, LEN($A185))=$A185), """")"),"")</f>
        <v/>
      </c>
      <c r="D185" s="1" t="str">
        <f ca="1">IFERROR(__xludf.DUMMYFUNCTION("IFERROR(FILTER('Tag Library'!$Q$14:$Q$736, LEFT('Tag Library'!$P$14:$P$736, LEN(D$2))=D$2, RIGHT('Tag Library'!$P$14:$P$736, LEN($A185))=$A185), """")"),"")</f>
        <v/>
      </c>
      <c r="E185" s="1" t="str">
        <f ca="1">IFERROR(__xludf.DUMMYFUNCTION("IFERROR(FILTER('Tag Library'!$Q$14:$Q$736, LEFT('Tag Library'!$P$14:$P$736, LEN(E$2))=E$2, RIGHT('Tag Library'!$P$14:$P$736, LEN($A185))=$A185), """")"),"")</f>
        <v/>
      </c>
      <c r="F185" s="1" t="str">
        <f ca="1">IFERROR(__xludf.DUMMYFUNCTION("IFERROR(FILTER('Tag Library'!$Q$14:$Q$736, LEFT('Tag Library'!$P$14:$P$736, LEN(F$2))=F$2, RIGHT('Tag Library'!$P$14:$P$736, LEN($A185))=$A185), """")"),"")</f>
        <v/>
      </c>
      <c r="G185" s="1" t="str">
        <f ca="1">IFERROR(__xludf.DUMMYFUNCTION("IFERROR(FILTER('Tag Library'!$Q$14:$Q$736, LEFT('Tag Library'!$P$14:$P$736, LEN(G$2))=G$2, RIGHT('Tag Library'!$P$14:$P$736, LEN($A185))=$A185), """")"),"")</f>
        <v/>
      </c>
      <c r="H185" s="1" t="str">
        <f ca="1">IFERROR(__xludf.DUMMYFUNCTION("IFERROR(FILTER('Tag Library'!$Q$14:$Q$736, LEFT('Tag Library'!$P$14:$P$736, LEN(H$2))=H$2, RIGHT('Tag Library'!$P$14:$P$736, LEN($A185))=$A185), """")"),"")</f>
        <v/>
      </c>
      <c r="I185" s="1" t="str">
        <f ca="1">IFERROR(__xludf.DUMMYFUNCTION("IFERROR(FILTER('Tag Library'!$Q$14:$Q$736, LEFT('Tag Library'!$P$14:$P$736, LEN(I$2))=I$2, RIGHT('Tag Library'!$P$14:$P$736, LEN($A185))=$A185), """")"),"")</f>
        <v/>
      </c>
      <c r="J185" s="1" t="str">
        <f ca="1">IFERROR(__xludf.DUMMYFUNCTION("IFERROR(FILTER('Tag Library'!$Q$14:$Q$736, LEFT('Tag Library'!$P$14:$P$736, LEN(J$2))=J$2, RIGHT('Tag Library'!$P$14:$P$736, LEN($A185))=$A185), """")"),"")</f>
        <v/>
      </c>
      <c r="K185" s="1" t="str">
        <f ca="1">IFERROR(__xludf.DUMMYFUNCTION("IFERROR(FILTER('Tag Library'!$Q$14:$Q$736, LEFT('Tag Library'!$P$14:$P$736, LEN(K$2))=K$2, RIGHT('Tag Library'!$P$14:$P$736, LEN($A185))=$A185), """")"),"")</f>
        <v/>
      </c>
      <c r="L185" s="1" t="str">
        <f ca="1">IFERROR(__xludf.DUMMYFUNCTION("IFERROR(FILTER('Tag Library'!$Q$14:$Q$736, LEFT('Tag Library'!$P$14:$P$736, LEN(L$2))=L$2, RIGHT('Tag Library'!$P$14:$P$736, LEN($A185))=$A185), """")"),"")</f>
        <v/>
      </c>
      <c r="M185" s="1" t="str">
        <f ca="1">IFERROR(__xludf.DUMMYFUNCTION("IFERROR(FILTER('Tag Library'!$Q$14:$Q$736, LEFT('Tag Library'!$P$14:$P$736, LEN(M$2))=M$2, RIGHT('Tag Library'!$P$14:$P$736, LEN($A185))=$A185), """")"),"")</f>
        <v/>
      </c>
      <c r="N185" s="1" t="str">
        <f ca="1">IFERROR(__xludf.DUMMYFUNCTION("IFERROR(FILTER('Tag Library'!$Q$14:$Q$736, LEFT('Tag Library'!$P$14:$P$736, LEN(N$2))=N$2, RIGHT('Tag Library'!$P$14:$P$736, LEN($A185))=$A185), """")"),"")</f>
        <v/>
      </c>
      <c r="O185" s="1" t="str">
        <f ca="1">IFERROR(__xludf.DUMMYFUNCTION("IFERROR(FILTER('Tag Library'!$Q$14:$Q$736, LEFT('Tag Library'!$P$14:$P$736, LEN(O$2))=O$2, RIGHT('Tag Library'!$P$14:$P$736, LEN($A185))=$A185), """")"),"")</f>
        <v/>
      </c>
      <c r="P185" s="1" t="str">
        <f ca="1">IFERROR(__xludf.DUMMYFUNCTION("IFERROR(FILTER('Tag Library'!$Q$14:$Q$736, LEFT('Tag Library'!$P$14:$P$736, LEN(P$2))=P$2, RIGHT('Tag Library'!$P$14:$P$736, LEN($A185))=$A185), """")"),"")</f>
        <v/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IFERROR(__xludf.DUMMYFUNCTION("IFERROR(FILTER('Tag Library'!$Q$14:$Q$736, LEFT('Tag Library'!$P$14:$P$736, LEN(B$2))=B$2, RIGHT('Tag Library'!$P$14:$P$736, LEN($A186))=$A186), """")"),"")</f>
        <v/>
      </c>
      <c r="C186" s="1" t="str">
        <f ca="1">IFERROR(__xludf.DUMMYFUNCTION("IFERROR(FILTER('Tag Library'!$Q$14:$Q$736, LEFT('Tag Library'!$P$14:$P$736, LEN(C$2))=C$2, RIGHT('Tag Library'!$P$14:$P$736, LEN($A186))=$A186), """")"),"")</f>
        <v/>
      </c>
      <c r="D186" s="1" t="str">
        <f ca="1">IFERROR(__xludf.DUMMYFUNCTION("IFERROR(FILTER('Tag Library'!$Q$14:$Q$736, LEFT('Tag Library'!$P$14:$P$736, LEN(D$2))=D$2, RIGHT('Tag Library'!$P$14:$P$736, LEN($A186))=$A186), """")"),"")</f>
        <v/>
      </c>
      <c r="E186" s="1" t="str">
        <f ca="1">IFERROR(__xludf.DUMMYFUNCTION("IFERROR(FILTER('Tag Library'!$Q$14:$Q$736, LEFT('Tag Library'!$P$14:$P$736, LEN(E$2))=E$2, RIGHT('Tag Library'!$P$14:$P$736, LEN($A186))=$A186), """")"),"")</f>
        <v/>
      </c>
      <c r="F186" s="1" t="str">
        <f ca="1">IFERROR(__xludf.DUMMYFUNCTION("IFERROR(FILTER('Tag Library'!$Q$14:$Q$736, LEFT('Tag Library'!$P$14:$P$736, LEN(F$2))=F$2, RIGHT('Tag Library'!$P$14:$P$736, LEN($A186))=$A186), """")"),"")</f>
        <v/>
      </c>
      <c r="G186" s="1" t="str">
        <f ca="1">IFERROR(__xludf.DUMMYFUNCTION("IFERROR(FILTER('Tag Library'!$Q$14:$Q$736, LEFT('Tag Library'!$P$14:$P$736, LEN(G$2))=G$2, RIGHT('Tag Library'!$P$14:$P$736, LEN($A186))=$A186), """")"),"")</f>
        <v/>
      </c>
      <c r="H186" s="1" t="str">
        <f ca="1">IFERROR(__xludf.DUMMYFUNCTION("IFERROR(FILTER('Tag Library'!$Q$14:$Q$736, LEFT('Tag Library'!$P$14:$P$736, LEN(H$2))=H$2, RIGHT('Tag Library'!$P$14:$P$736, LEN($A186))=$A186), """")"),"")</f>
        <v/>
      </c>
      <c r="I186" s="1" t="str">
        <f ca="1">IFERROR(__xludf.DUMMYFUNCTION("IFERROR(FILTER('Tag Library'!$Q$14:$Q$736, LEFT('Tag Library'!$P$14:$P$736, LEN(I$2))=I$2, RIGHT('Tag Library'!$P$14:$P$736, LEN($A186))=$A186), """")"),"")</f>
        <v/>
      </c>
      <c r="J186" s="1" t="str">
        <f ca="1">IFERROR(__xludf.DUMMYFUNCTION("IFERROR(FILTER('Tag Library'!$Q$14:$Q$736, LEFT('Tag Library'!$P$14:$P$736, LEN(J$2))=J$2, RIGHT('Tag Library'!$P$14:$P$736, LEN($A186))=$A186), """")"),"")</f>
        <v/>
      </c>
      <c r="K186" s="1" t="str">
        <f ca="1">IFERROR(__xludf.DUMMYFUNCTION("IFERROR(FILTER('Tag Library'!$Q$14:$Q$736, LEFT('Tag Library'!$P$14:$P$736, LEN(K$2))=K$2, RIGHT('Tag Library'!$P$14:$P$736, LEN($A186))=$A186), """")"),"")</f>
        <v/>
      </c>
      <c r="L186" s="1" t="str">
        <f ca="1">IFERROR(__xludf.DUMMYFUNCTION("IFERROR(FILTER('Tag Library'!$Q$14:$Q$736, LEFT('Tag Library'!$P$14:$P$736, LEN(L$2))=L$2, RIGHT('Tag Library'!$P$14:$P$736, LEN($A186))=$A186), """")"),"")</f>
        <v/>
      </c>
      <c r="M186" s="1" t="str">
        <f ca="1">IFERROR(__xludf.DUMMYFUNCTION("IFERROR(FILTER('Tag Library'!$Q$14:$Q$736, LEFT('Tag Library'!$P$14:$P$736, LEN(M$2))=M$2, RIGHT('Tag Library'!$P$14:$P$736, LEN($A186))=$A186), """")"),"")</f>
        <v/>
      </c>
      <c r="N186" s="1" t="str">
        <f ca="1">IFERROR(__xludf.DUMMYFUNCTION("IFERROR(FILTER('Tag Library'!$Q$14:$Q$736, LEFT('Tag Library'!$P$14:$P$736, LEN(N$2))=N$2, RIGHT('Tag Library'!$P$14:$P$736, LEN($A186))=$A186), """")"),"")</f>
        <v/>
      </c>
      <c r="O186" s="1" t="str">
        <f ca="1">IFERROR(__xludf.DUMMYFUNCTION("IFERROR(FILTER('Tag Library'!$Q$14:$Q$736, LEFT('Tag Library'!$P$14:$P$736, LEN(O$2))=O$2, RIGHT('Tag Library'!$P$14:$P$736, LEN($A186))=$A186), """")"),"")</f>
        <v/>
      </c>
      <c r="P186" s="1" t="str">
        <f ca="1">IFERROR(__xludf.DUMMYFUNCTION("IFERROR(FILTER('Tag Library'!$Q$14:$Q$736, LEFT('Tag Library'!$P$14:$P$736, LEN(P$2))=P$2, RIGHT('Tag Library'!$P$14:$P$736, LEN($A186))=$A186), """")"),"")</f>
        <v/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IFERROR(__xludf.DUMMYFUNCTION("IFERROR(FILTER('Tag Library'!$Q$14:$Q$736, LEFT('Tag Library'!$P$14:$P$736, LEN(B$2))=B$2, RIGHT('Tag Library'!$P$14:$P$736, LEN($A187))=$A187), """")"),"")</f>
        <v/>
      </c>
      <c r="C187" s="1" t="str">
        <f ca="1">IFERROR(__xludf.DUMMYFUNCTION("IFERROR(FILTER('Tag Library'!$Q$14:$Q$736, LEFT('Tag Library'!$P$14:$P$736, LEN(C$2))=C$2, RIGHT('Tag Library'!$P$14:$P$736, LEN($A187))=$A187), """")"),"")</f>
        <v/>
      </c>
      <c r="D187" s="1" t="str">
        <f ca="1">IFERROR(__xludf.DUMMYFUNCTION("IFERROR(FILTER('Tag Library'!$Q$14:$Q$736, LEFT('Tag Library'!$P$14:$P$736, LEN(D$2))=D$2, RIGHT('Tag Library'!$P$14:$P$736, LEN($A187))=$A187), """")"),"")</f>
        <v/>
      </c>
      <c r="E187" s="1" t="str">
        <f ca="1">IFERROR(__xludf.DUMMYFUNCTION("IFERROR(FILTER('Tag Library'!$Q$14:$Q$736, LEFT('Tag Library'!$P$14:$P$736, LEN(E$2))=E$2, RIGHT('Tag Library'!$P$14:$P$736, LEN($A187))=$A187), """")"),"")</f>
        <v/>
      </c>
      <c r="F187" s="1" t="str">
        <f ca="1">IFERROR(__xludf.DUMMYFUNCTION("IFERROR(FILTER('Tag Library'!$Q$14:$Q$736, LEFT('Tag Library'!$P$14:$P$736, LEN(F$2))=F$2, RIGHT('Tag Library'!$P$14:$P$736, LEN($A187))=$A187), """")"),"")</f>
        <v/>
      </c>
      <c r="G187" s="1" t="str">
        <f ca="1">IFERROR(__xludf.DUMMYFUNCTION("IFERROR(FILTER('Tag Library'!$Q$14:$Q$736, LEFT('Tag Library'!$P$14:$P$736, LEN(G$2))=G$2, RIGHT('Tag Library'!$P$14:$P$736, LEN($A187))=$A187), """")"),"")</f>
        <v/>
      </c>
      <c r="H187" s="1" t="str">
        <f ca="1">IFERROR(__xludf.DUMMYFUNCTION("IFERROR(FILTER('Tag Library'!$Q$14:$Q$736, LEFT('Tag Library'!$P$14:$P$736, LEN(H$2))=H$2, RIGHT('Tag Library'!$P$14:$P$736, LEN($A187))=$A187), """")"),"")</f>
        <v/>
      </c>
      <c r="I187" s="1" t="str">
        <f ca="1">IFERROR(__xludf.DUMMYFUNCTION("IFERROR(FILTER('Tag Library'!$Q$14:$Q$736, LEFT('Tag Library'!$P$14:$P$736, LEN(I$2))=I$2, RIGHT('Tag Library'!$P$14:$P$736, LEN($A187))=$A187), """")"),"")</f>
        <v/>
      </c>
      <c r="J187" s="1" t="str">
        <f ca="1">IFERROR(__xludf.DUMMYFUNCTION("IFERROR(FILTER('Tag Library'!$Q$14:$Q$736, LEFT('Tag Library'!$P$14:$P$736, LEN(J$2))=J$2, RIGHT('Tag Library'!$P$14:$P$736, LEN($A187))=$A187), """")"),"")</f>
        <v/>
      </c>
      <c r="K187" s="1" t="str">
        <f ca="1">IFERROR(__xludf.DUMMYFUNCTION("IFERROR(FILTER('Tag Library'!$Q$14:$Q$736, LEFT('Tag Library'!$P$14:$P$736, LEN(K$2))=K$2, RIGHT('Tag Library'!$P$14:$P$736, LEN($A187))=$A187), """")"),"")</f>
        <v/>
      </c>
      <c r="L187" s="1" t="str">
        <f ca="1">IFERROR(__xludf.DUMMYFUNCTION("IFERROR(FILTER('Tag Library'!$Q$14:$Q$736, LEFT('Tag Library'!$P$14:$P$736, LEN(L$2))=L$2, RIGHT('Tag Library'!$P$14:$P$736, LEN($A187))=$A187), """")"),"")</f>
        <v/>
      </c>
      <c r="M187" s="1" t="str">
        <f ca="1">IFERROR(__xludf.DUMMYFUNCTION("IFERROR(FILTER('Tag Library'!$Q$14:$Q$736, LEFT('Tag Library'!$P$14:$P$736, LEN(M$2))=M$2, RIGHT('Tag Library'!$P$14:$P$736, LEN($A187))=$A187), """")"),"")</f>
        <v/>
      </c>
      <c r="N187" s="1" t="str">
        <f ca="1">IFERROR(__xludf.DUMMYFUNCTION("IFERROR(FILTER('Tag Library'!$Q$14:$Q$736, LEFT('Tag Library'!$P$14:$P$736, LEN(N$2))=N$2, RIGHT('Tag Library'!$P$14:$P$736, LEN($A187))=$A187), """")"),"")</f>
        <v/>
      </c>
      <c r="O187" s="1" t="str">
        <f ca="1">IFERROR(__xludf.DUMMYFUNCTION("IFERROR(FILTER('Tag Library'!$Q$14:$Q$736, LEFT('Tag Library'!$P$14:$P$736, LEN(O$2))=O$2, RIGHT('Tag Library'!$P$14:$P$736, LEN($A187))=$A187), """")"),"")</f>
        <v/>
      </c>
      <c r="P187" s="1" t="str">
        <f ca="1">IFERROR(__xludf.DUMMYFUNCTION("IFERROR(FILTER('Tag Library'!$Q$14:$Q$736, LEFT('Tag Library'!$P$14:$P$736, LEN(P$2))=P$2, RIGHT('Tag Library'!$P$14:$P$736, LEN($A187))=$A187), """")"),"")</f>
        <v/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IFERROR(__xludf.DUMMYFUNCTION("IFERROR(FILTER('Tag Library'!$Q$14:$Q$736, LEFT('Tag Library'!$P$14:$P$736, LEN(B$2))=B$2, RIGHT('Tag Library'!$P$14:$P$736, LEN($A188))=$A188), """")"),"")</f>
        <v/>
      </c>
      <c r="C188" s="1" t="str">
        <f ca="1">IFERROR(__xludf.DUMMYFUNCTION("IFERROR(FILTER('Tag Library'!$Q$14:$Q$736, LEFT('Tag Library'!$P$14:$P$736, LEN(C$2))=C$2, RIGHT('Tag Library'!$P$14:$P$736, LEN($A188))=$A188), """")"),"")</f>
        <v/>
      </c>
      <c r="D188" s="1" t="str">
        <f ca="1">IFERROR(__xludf.DUMMYFUNCTION("IFERROR(FILTER('Tag Library'!$Q$14:$Q$736, LEFT('Tag Library'!$P$14:$P$736, LEN(D$2))=D$2, RIGHT('Tag Library'!$P$14:$P$736, LEN($A188))=$A188), """")"),"")</f>
        <v/>
      </c>
      <c r="E188" s="1" t="str">
        <f ca="1">IFERROR(__xludf.DUMMYFUNCTION("IFERROR(FILTER('Tag Library'!$Q$14:$Q$736, LEFT('Tag Library'!$P$14:$P$736, LEN(E$2))=E$2, RIGHT('Tag Library'!$P$14:$P$736, LEN($A188))=$A188), """")"),"")</f>
        <v/>
      </c>
      <c r="F188" s="1" t="str">
        <f ca="1">IFERROR(__xludf.DUMMYFUNCTION("IFERROR(FILTER('Tag Library'!$Q$14:$Q$736, LEFT('Tag Library'!$P$14:$P$736, LEN(F$2))=F$2, RIGHT('Tag Library'!$P$14:$P$736, LEN($A188))=$A188), """")"),"")</f>
        <v/>
      </c>
      <c r="G188" s="1" t="str">
        <f ca="1">IFERROR(__xludf.DUMMYFUNCTION("IFERROR(FILTER('Tag Library'!$Q$14:$Q$736, LEFT('Tag Library'!$P$14:$P$736, LEN(G$2))=G$2, RIGHT('Tag Library'!$P$14:$P$736, LEN($A188))=$A188), """")"),"")</f>
        <v/>
      </c>
      <c r="H188" s="1" t="str">
        <f ca="1">IFERROR(__xludf.DUMMYFUNCTION("IFERROR(FILTER('Tag Library'!$Q$14:$Q$736, LEFT('Tag Library'!$P$14:$P$736, LEN(H$2))=H$2, RIGHT('Tag Library'!$P$14:$P$736, LEN($A188))=$A188), """")"),"")</f>
        <v/>
      </c>
      <c r="I188" s="1" t="str">
        <f ca="1">IFERROR(__xludf.DUMMYFUNCTION("IFERROR(FILTER('Tag Library'!$Q$14:$Q$736, LEFT('Tag Library'!$P$14:$P$736, LEN(I$2))=I$2, RIGHT('Tag Library'!$P$14:$P$736, LEN($A188))=$A188), """")"),"")</f>
        <v/>
      </c>
      <c r="J188" s="1" t="str">
        <f ca="1">IFERROR(__xludf.DUMMYFUNCTION("IFERROR(FILTER('Tag Library'!$Q$14:$Q$736, LEFT('Tag Library'!$P$14:$P$736, LEN(J$2))=J$2, RIGHT('Tag Library'!$P$14:$P$736, LEN($A188))=$A188), """")"),"")</f>
        <v/>
      </c>
      <c r="K188" s="1" t="str">
        <f ca="1">IFERROR(__xludf.DUMMYFUNCTION("IFERROR(FILTER('Tag Library'!$Q$14:$Q$736, LEFT('Tag Library'!$P$14:$P$736, LEN(K$2))=K$2, RIGHT('Tag Library'!$P$14:$P$736, LEN($A188))=$A188), """")"),"")</f>
        <v/>
      </c>
      <c r="L188" s="1" t="str">
        <f ca="1">IFERROR(__xludf.DUMMYFUNCTION("IFERROR(FILTER('Tag Library'!$Q$14:$Q$736, LEFT('Tag Library'!$P$14:$P$736, LEN(L$2))=L$2, RIGHT('Tag Library'!$P$14:$P$736, LEN($A188))=$A188), """")"),"")</f>
        <v/>
      </c>
      <c r="M188" s="1" t="str">
        <f ca="1">IFERROR(__xludf.DUMMYFUNCTION("IFERROR(FILTER('Tag Library'!$Q$14:$Q$736, LEFT('Tag Library'!$P$14:$P$736, LEN(M$2))=M$2, RIGHT('Tag Library'!$P$14:$P$736, LEN($A188))=$A188), """")"),"")</f>
        <v/>
      </c>
      <c r="N188" s="1" t="str">
        <f ca="1">IFERROR(__xludf.DUMMYFUNCTION("IFERROR(FILTER('Tag Library'!$Q$14:$Q$736, LEFT('Tag Library'!$P$14:$P$736, LEN(N$2))=N$2, RIGHT('Tag Library'!$P$14:$P$736, LEN($A188))=$A188), """")"),"")</f>
        <v/>
      </c>
      <c r="O188" s="1" t="str">
        <f ca="1">IFERROR(__xludf.DUMMYFUNCTION("IFERROR(FILTER('Tag Library'!$Q$14:$Q$736, LEFT('Tag Library'!$P$14:$P$736, LEN(O$2))=O$2, RIGHT('Tag Library'!$P$14:$P$736, LEN($A188))=$A188), """")"),"")</f>
        <v/>
      </c>
      <c r="P188" s="1" t="str">
        <f ca="1">IFERROR(__xludf.DUMMYFUNCTION("IFERROR(FILTER('Tag Library'!$Q$14:$Q$736, LEFT('Tag Library'!$P$14:$P$736, LEN(P$2))=P$2, RIGHT('Tag Library'!$P$14:$P$736, LEN($A188))=$A188), """")"),"")</f>
        <v/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IFERROR(__xludf.DUMMYFUNCTION("IFERROR(FILTER('Tag Library'!$Q$14:$Q$736, LEFT('Tag Library'!$P$14:$P$736, LEN(B$2))=B$2, RIGHT('Tag Library'!$P$14:$P$736, LEN($A189))=$A189), """")"),"")</f>
        <v/>
      </c>
      <c r="C189" s="1" t="str">
        <f ca="1">IFERROR(__xludf.DUMMYFUNCTION("IFERROR(FILTER('Tag Library'!$Q$14:$Q$736, LEFT('Tag Library'!$P$14:$P$736, LEN(C$2))=C$2, RIGHT('Tag Library'!$P$14:$P$736, LEN($A189))=$A189), """")"),"")</f>
        <v/>
      </c>
      <c r="D189" s="1" t="str">
        <f ca="1">IFERROR(__xludf.DUMMYFUNCTION("IFERROR(FILTER('Tag Library'!$Q$14:$Q$736, LEFT('Tag Library'!$P$14:$P$736, LEN(D$2))=D$2, RIGHT('Tag Library'!$P$14:$P$736, LEN($A189))=$A189), """")"),"")</f>
        <v/>
      </c>
      <c r="E189" s="1" t="str">
        <f ca="1">IFERROR(__xludf.DUMMYFUNCTION("IFERROR(FILTER('Tag Library'!$Q$14:$Q$736, LEFT('Tag Library'!$P$14:$P$736, LEN(E$2))=E$2, RIGHT('Tag Library'!$P$14:$P$736, LEN($A189))=$A189), """")"),"")</f>
        <v/>
      </c>
      <c r="F189" s="1" t="str">
        <f ca="1">IFERROR(__xludf.DUMMYFUNCTION("IFERROR(FILTER('Tag Library'!$Q$14:$Q$736, LEFT('Tag Library'!$P$14:$P$736, LEN(F$2))=F$2, RIGHT('Tag Library'!$P$14:$P$736, LEN($A189))=$A189), """")"),"")</f>
        <v/>
      </c>
      <c r="G189" s="1" t="str">
        <f ca="1">IFERROR(__xludf.DUMMYFUNCTION("IFERROR(FILTER('Tag Library'!$Q$14:$Q$736, LEFT('Tag Library'!$P$14:$P$736, LEN(G$2))=G$2, RIGHT('Tag Library'!$P$14:$P$736, LEN($A189))=$A189), """")"),"")</f>
        <v/>
      </c>
      <c r="H189" s="1" t="str">
        <f ca="1">IFERROR(__xludf.DUMMYFUNCTION("IFERROR(FILTER('Tag Library'!$Q$14:$Q$736, LEFT('Tag Library'!$P$14:$P$736, LEN(H$2))=H$2, RIGHT('Tag Library'!$P$14:$P$736, LEN($A189))=$A189), """")"),"")</f>
        <v/>
      </c>
      <c r="I189" s="1" t="str">
        <f ca="1">IFERROR(__xludf.DUMMYFUNCTION("IFERROR(FILTER('Tag Library'!$Q$14:$Q$736, LEFT('Tag Library'!$P$14:$P$736, LEN(I$2))=I$2, RIGHT('Tag Library'!$P$14:$P$736, LEN($A189))=$A189), """")"),"")</f>
        <v/>
      </c>
      <c r="J189" s="1" t="str">
        <f ca="1">IFERROR(__xludf.DUMMYFUNCTION("IFERROR(FILTER('Tag Library'!$Q$14:$Q$736, LEFT('Tag Library'!$P$14:$P$736, LEN(J$2))=J$2, RIGHT('Tag Library'!$P$14:$P$736, LEN($A189))=$A189), """")"),"")</f>
        <v/>
      </c>
      <c r="K189" s="1" t="str">
        <f ca="1">IFERROR(__xludf.DUMMYFUNCTION("IFERROR(FILTER('Tag Library'!$Q$14:$Q$736, LEFT('Tag Library'!$P$14:$P$736, LEN(K$2))=K$2, RIGHT('Tag Library'!$P$14:$P$736, LEN($A189))=$A189), """")"),"")</f>
        <v/>
      </c>
      <c r="L189" s="1" t="str">
        <f ca="1">IFERROR(__xludf.DUMMYFUNCTION("IFERROR(FILTER('Tag Library'!$Q$14:$Q$736, LEFT('Tag Library'!$P$14:$P$736, LEN(L$2))=L$2, RIGHT('Tag Library'!$P$14:$P$736, LEN($A189))=$A189), """")"),"")</f>
        <v/>
      </c>
      <c r="M189" s="1" t="str">
        <f ca="1">IFERROR(__xludf.DUMMYFUNCTION("IFERROR(FILTER('Tag Library'!$Q$14:$Q$736, LEFT('Tag Library'!$P$14:$P$736, LEN(M$2))=M$2, RIGHT('Tag Library'!$P$14:$P$736, LEN($A189))=$A189), """")"),"")</f>
        <v/>
      </c>
      <c r="N189" s="1" t="str">
        <f ca="1">IFERROR(__xludf.DUMMYFUNCTION("IFERROR(FILTER('Tag Library'!$Q$14:$Q$736, LEFT('Tag Library'!$P$14:$P$736, LEN(N$2))=N$2, RIGHT('Tag Library'!$P$14:$P$736, LEN($A189))=$A189), """")"),"")</f>
        <v/>
      </c>
      <c r="O189" s="1" t="str">
        <f ca="1">IFERROR(__xludf.DUMMYFUNCTION("IFERROR(FILTER('Tag Library'!$Q$14:$Q$736, LEFT('Tag Library'!$P$14:$P$736, LEN(O$2))=O$2, RIGHT('Tag Library'!$P$14:$P$736, LEN($A189))=$A189), """")"),"")</f>
        <v/>
      </c>
      <c r="P189" s="1" t="str">
        <f ca="1">IFERROR(__xludf.DUMMYFUNCTION("IFERROR(FILTER('Tag Library'!$Q$14:$Q$736, LEFT('Tag Library'!$P$14:$P$736, LEN(P$2))=P$2, RIGHT('Tag Library'!$P$14:$P$736, LEN($A189))=$A189), """")"),"")</f>
        <v/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IFERROR(__xludf.DUMMYFUNCTION("IFERROR(FILTER('Tag Library'!$Q$14:$Q$736, LEFT('Tag Library'!$P$14:$P$736, LEN(B$2))=B$2, RIGHT('Tag Library'!$P$14:$P$736, LEN($A190))=$A190), """")"),"")</f>
        <v/>
      </c>
      <c r="C190" s="1" t="str">
        <f ca="1">IFERROR(__xludf.DUMMYFUNCTION("IFERROR(FILTER('Tag Library'!$Q$14:$Q$736, LEFT('Tag Library'!$P$14:$P$736, LEN(C$2))=C$2, RIGHT('Tag Library'!$P$14:$P$736, LEN($A190))=$A190), """")"),"")</f>
        <v/>
      </c>
      <c r="D190" s="1" t="str">
        <f ca="1">IFERROR(__xludf.DUMMYFUNCTION("IFERROR(FILTER('Tag Library'!$Q$14:$Q$736, LEFT('Tag Library'!$P$14:$P$736, LEN(D$2))=D$2, RIGHT('Tag Library'!$P$14:$P$736, LEN($A190))=$A190), """")"),"")</f>
        <v/>
      </c>
      <c r="E190" s="1" t="str">
        <f ca="1">IFERROR(__xludf.DUMMYFUNCTION("IFERROR(FILTER('Tag Library'!$Q$14:$Q$736, LEFT('Tag Library'!$P$14:$P$736, LEN(E$2))=E$2, RIGHT('Tag Library'!$P$14:$P$736, LEN($A190))=$A190), """")"),"")</f>
        <v/>
      </c>
      <c r="F190" s="1" t="str">
        <f ca="1">IFERROR(__xludf.DUMMYFUNCTION("IFERROR(FILTER('Tag Library'!$Q$14:$Q$736, LEFT('Tag Library'!$P$14:$P$736, LEN(F$2))=F$2, RIGHT('Tag Library'!$P$14:$P$736, LEN($A190))=$A190), """")"),"")</f>
        <v/>
      </c>
      <c r="G190" s="1" t="str">
        <f ca="1">IFERROR(__xludf.DUMMYFUNCTION("IFERROR(FILTER('Tag Library'!$Q$14:$Q$736, LEFT('Tag Library'!$P$14:$P$736, LEN(G$2))=G$2, RIGHT('Tag Library'!$P$14:$P$736, LEN($A190))=$A190), """")"),"")</f>
        <v/>
      </c>
      <c r="H190" s="1" t="str">
        <f ca="1">IFERROR(__xludf.DUMMYFUNCTION("IFERROR(FILTER('Tag Library'!$Q$14:$Q$736, LEFT('Tag Library'!$P$14:$P$736, LEN(H$2))=H$2, RIGHT('Tag Library'!$P$14:$P$736, LEN($A190))=$A190), """")"),"")</f>
        <v/>
      </c>
      <c r="I190" s="1" t="str">
        <f ca="1">IFERROR(__xludf.DUMMYFUNCTION("IFERROR(FILTER('Tag Library'!$Q$14:$Q$736, LEFT('Tag Library'!$P$14:$P$736, LEN(I$2))=I$2, RIGHT('Tag Library'!$P$14:$P$736, LEN($A190))=$A190), """")"),"")</f>
        <v/>
      </c>
      <c r="J190" s="1" t="str">
        <f ca="1">IFERROR(__xludf.DUMMYFUNCTION("IFERROR(FILTER('Tag Library'!$Q$14:$Q$736, LEFT('Tag Library'!$P$14:$P$736, LEN(J$2))=J$2, RIGHT('Tag Library'!$P$14:$P$736, LEN($A190))=$A190), """")"),"")</f>
        <v/>
      </c>
      <c r="K190" s="1" t="str">
        <f ca="1">IFERROR(__xludf.DUMMYFUNCTION("IFERROR(FILTER('Tag Library'!$Q$14:$Q$736, LEFT('Tag Library'!$P$14:$P$736, LEN(K$2))=K$2, RIGHT('Tag Library'!$P$14:$P$736, LEN($A190))=$A190), """")"),"")</f>
        <v/>
      </c>
      <c r="L190" s="1" t="str">
        <f ca="1">IFERROR(__xludf.DUMMYFUNCTION("IFERROR(FILTER('Tag Library'!$Q$14:$Q$736, LEFT('Tag Library'!$P$14:$P$736, LEN(L$2))=L$2, RIGHT('Tag Library'!$P$14:$P$736, LEN($A190))=$A190), """")"),"")</f>
        <v/>
      </c>
      <c r="M190" s="1" t="str">
        <f ca="1">IFERROR(__xludf.DUMMYFUNCTION("IFERROR(FILTER('Tag Library'!$Q$14:$Q$736, LEFT('Tag Library'!$P$14:$P$736, LEN(M$2))=M$2, RIGHT('Tag Library'!$P$14:$P$736, LEN($A190))=$A190), """")"),"")</f>
        <v/>
      </c>
      <c r="N190" s="1" t="str">
        <f ca="1">IFERROR(__xludf.DUMMYFUNCTION("IFERROR(FILTER('Tag Library'!$Q$14:$Q$736, LEFT('Tag Library'!$P$14:$P$736, LEN(N$2))=N$2, RIGHT('Tag Library'!$P$14:$P$736, LEN($A190))=$A190), """")"),"")</f>
        <v/>
      </c>
      <c r="O190" s="1" t="str">
        <f ca="1">IFERROR(__xludf.DUMMYFUNCTION("IFERROR(FILTER('Tag Library'!$Q$14:$Q$736, LEFT('Tag Library'!$P$14:$P$736, LEN(O$2))=O$2, RIGHT('Tag Library'!$P$14:$P$736, LEN($A190))=$A190), """")"),"")</f>
        <v/>
      </c>
      <c r="P190" s="1" t="str">
        <f ca="1">IFERROR(__xludf.DUMMYFUNCTION("IFERROR(FILTER('Tag Library'!$Q$14:$Q$736, LEFT('Tag Library'!$P$14:$P$736, LEN(P$2))=P$2, RIGHT('Tag Library'!$P$14:$P$736, LEN($A190))=$A190), """")"),"")</f>
        <v/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IFERROR(__xludf.DUMMYFUNCTION("IFERROR(FILTER('Tag Library'!$Q$14:$Q$736, LEFT('Tag Library'!$P$14:$P$736, LEN(B$2))=B$2, RIGHT('Tag Library'!$P$14:$P$736, LEN($A191))=$A191), """")"),"")</f>
        <v/>
      </c>
      <c r="C191" s="1" t="str">
        <f ca="1">IFERROR(__xludf.DUMMYFUNCTION("IFERROR(FILTER('Tag Library'!$Q$14:$Q$736, LEFT('Tag Library'!$P$14:$P$736, LEN(C$2))=C$2, RIGHT('Tag Library'!$P$14:$P$736, LEN($A191))=$A191), """")"),"")</f>
        <v/>
      </c>
      <c r="D191" s="1" t="str">
        <f ca="1">IFERROR(__xludf.DUMMYFUNCTION("IFERROR(FILTER('Tag Library'!$Q$14:$Q$736, LEFT('Tag Library'!$P$14:$P$736, LEN(D$2))=D$2, RIGHT('Tag Library'!$P$14:$P$736, LEN($A191))=$A191), """")"),"")</f>
        <v/>
      </c>
      <c r="E191" s="1" t="str">
        <f ca="1">IFERROR(__xludf.DUMMYFUNCTION("IFERROR(FILTER('Tag Library'!$Q$14:$Q$736, LEFT('Tag Library'!$P$14:$P$736, LEN(E$2))=E$2, RIGHT('Tag Library'!$P$14:$P$736, LEN($A191))=$A191), """")"),"")</f>
        <v/>
      </c>
      <c r="F191" s="1" t="str">
        <f ca="1">IFERROR(__xludf.DUMMYFUNCTION("IFERROR(FILTER('Tag Library'!$Q$14:$Q$736, LEFT('Tag Library'!$P$14:$P$736, LEN(F$2))=F$2, RIGHT('Tag Library'!$P$14:$P$736, LEN($A191))=$A191), """")"),"")</f>
        <v/>
      </c>
      <c r="G191" s="1" t="str">
        <f ca="1">IFERROR(__xludf.DUMMYFUNCTION("IFERROR(FILTER('Tag Library'!$Q$14:$Q$736, LEFT('Tag Library'!$P$14:$P$736, LEN(G$2))=G$2, RIGHT('Tag Library'!$P$14:$P$736, LEN($A191))=$A191), """")"),"")</f>
        <v/>
      </c>
      <c r="H191" s="1" t="str">
        <f ca="1">IFERROR(__xludf.DUMMYFUNCTION("IFERROR(FILTER('Tag Library'!$Q$14:$Q$736, LEFT('Tag Library'!$P$14:$P$736, LEN(H$2))=H$2, RIGHT('Tag Library'!$P$14:$P$736, LEN($A191))=$A191), """")"),"")</f>
        <v/>
      </c>
      <c r="I191" s="1" t="str">
        <f ca="1">IFERROR(__xludf.DUMMYFUNCTION("IFERROR(FILTER('Tag Library'!$Q$14:$Q$736, LEFT('Tag Library'!$P$14:$P$736, LEN(I$2))=I$2, RIGHT('Tag Library'!$P$14:$P$736, LEN($A191))=$A191), """")"),"")</f>
        <v/>
      </c>
      <c r="J191" s="1" t="str">
        <f ca="1">IFERROR(__xludf.DUMMYFUNCTION("IFERROR(FILTER('Tag Library'!$Q$14:$Q$736, LEFT('Tag Library'!$P$14:$P$736, LEN(J$2))=J$2, RIGHT('Tag Library'!$P$14:$P$736, LEN($A191))=$A191), """")"),"")</f>
        <v/>
      </c>
      <c r="K191" s="1" t="str">
        <f ca="1">IFERROR(__xludf.DUMMYFUNCTION("IFERROR(FILTER('Tag Library'!$Q$14:$Q$736, LEFT('Tag Library'!$P$14:$P$736, LEN(K$2))=K$2, RIGHT('Tag Library'!$P$14:$P$736, LEN($A191))=$A191), """")"),"")</f>
        <v/>
      </c>
      <c r="L191" s="1" t="str">
        <f ca="1">IFERROR(__xludf.DUMMYFUNCTION("IFERROR(FILTER('Tag Library'!$Q$14:$Q$736, LEFT('Tag Library'!$P$14:$P$736, LEN(L$2))=L$2, RIGHT('Tag Library'!$P$14:$P$736, LEN($A191))=$A191), """")"),"")</f>
        <v/>
      </c>
      <c r="M191" s="1" t="str">
        <f ca="1">IFERROR(__xludf.DUMMYFUNCTION("IFERROR(FILTER('Tag Library'!$Q$14:$Q$736, LEFT('Tag Library'!$P$14:$P$736, LEN(M$2))=M$2, RIGHT('Tag Library'!$P$14:$P$736, LEN($A191))=$A191), """")"),"")</f>
        <v/>
      </c>
      <c r="N191" s="1" t="str">
        <f ca="1">IFERROR(__xludf.DUMMYFUNCTION("IFERROR(FILTER('Tag Library'!$Q$14:$Q$736, LEFT('Tag Library'!$P$14:$P$736, LEN(N$2))=N$2, RIGHT('Tag Library'!$P$14:$P$736, LEN($A191))=$A191), """")"),"")</f>
        <v/>
      </c>
      <c r="O191" s="1" t="str">
        <f ca="1">IFERROR(__xludf.DUMMYFUNCTION("IFERROR(FILTER('Tag Library'!$Q$14:$Q$736, LEFT('Tag Library'!$P$14:$P$736, LEN(O$2))=O$2, RIGHT('Tag Library'!$P$14:$P$736, LEN($A191))=$A191), """")"),"")</f>
        <v/>
      </c>
      <c r="P191" s="1" t="str">
        <f ca="1">IFERROR(__xludf.DUMMYFUNCTION("IFERROR(FILTER('Tag Library'!$Q$14:$Q$736, LEFT('Tag Library'!$P$14:$P$736, LEN(P$2))=P$2, RIGHT('Tag Library'!$P$14:$P$736, LEN($A191))=$A191), """")"),"")</f>
        <v/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IFERROR(__xludf.DUMMYFUNCTION("IFERROR(FILTER('Tag Library'!$Q$14:$Q$736, LEFT('Tag Library'!$P$14:$P$736, LEN(B$2))=B$2, RIGHT('Tag Library'!$P$14:$P$736, LEN($A192))=$A192), """")"),"")</f>
        <v/>
      </c>
      <c r="C192" s="1" t="str">
        <f ca="1">IFERROR(__xludf.DUMMYFUNCTION("IFERROR(FILTER('Tag Library'!$Q$14:$Q$736, LEFT('Tag Library'!$P$14:$P$736, LEN(C$2))=C$2, RIGHT('Tag Library'!$P$14:$P$736, LEN($A192))=$A192), """")"),"")</f>
        <v/>
      </c>
      <c r="D192" s="1" t="str">
        <f ca="1">IFERROR(__xludf.DUMMYFUNCTION("IFERROR(FILTER('Tag Library'!$Q$14:$Q$736, LEFT('Tag Library'!$P$14:$P$736, LEN(D$2))=D$2, RIGHT('Tag Library'!$P$14:$P$736, LEN($A192))=$A192), """")"),"")</f>
        <v/>
      </c>
      <c r="E192" s="1" t="str">
        <f ca="1">IFERROR(__xludf.DUMMYFUNCTION("IFERROR(FILTER('Tag Library'!$Q$14:$Q$736, LEFT('Tag Library'!$P$14:$P$736, LEN(E$2))=E$2, RIGHT('Tag Library'!$P$14:$P$736, LEN($A192))=$A192), """")"),"")</f>
        <v/>
      </c>
      <c r="F192" s="1" t="str">
        <f ca="1">IFERROR(__xludf.DUMMYFUNCTION("IFERROR(FILTER('Tag Library'!$Q$14:$Q$736, LEFT('Tag Library'!$P$14:$P$736, LEN(F$2))=F$2, RIGHT('Tag Library'!$P$14:$P$736, LEN($A192))=$A192), """")"),"")</f>
        <v/>
      </c>
      <c r="G192" s="1" t="str">
        <f ca="1">IFERROR(__xludf.DUMMYFUNCTION("IFERROR(FILTER('Tag Library'!$Q$14:$Q$736, LEFT('Tag Library'!$P$14:$P$736, LEN(G$2))=G$2, RIGHT('Tag Library'!$P$14:$P$736, LEN($A192))=$A192), """")"),"")</f>
        <v/>
      </c>
      <c r="H192" s="1" t="str">
        <f ca="1">IFERROR(__xludf.DUMMYFUNCTION("IFERROR(FILTER('Tag Library'!$Q$14:$Q$736, LEFT('Tag Library'!$P$14:$P$736, LEN(H$2))=H$2, RIGHT('Tag Library'!$P$14:$P$736, LEN($A192))=$A192), """")"),"")</f>
        <v/>
      </c>
      <c r="I192" s="1" t="str">
        <f ca="1">IFERROR(__xludf.DUMMYFUNCTION("IFERROR(FILTER('Tag Library'!$Q$14:$Q$736, LEFT('Tag Library'!$P$14:$P$736, LEN(I$2))=I$2, RIGHT('Tag Library'!$P$14:$P$736, LEN($A192))=$A192), """")"),"")</f>
        <v/>
      </c>
      <c r="J192" s="1" t="str">
        <f ca="1">IFERROR(__xludf.DUMMYFUNCTION("IFERROR(FILTER('Tag Library'!$Q$14:$Q$736, LEFT('Tag Library'!$P$14:$P$736, LEN(J$2))=J$2, RIGHT('Tag Library'!$P$14:$P$736, LEN($A192))=$A192), """")"),"")</f>
        <v/>
      </c>
      <c r="K192" s="1" t="str">
        <f ca="1">IFERROR(__xludf.DUMMYFUNCTION("IFERROR(FILTER('Tag Library'!$Q$14:$Q$736, LEFT('Tag Library'!$P$14:$P$736, LEN(K$2))=K$2, RIGHT('Tag Library'!$P$14:$P$736, LEN($A192))=$A192), """")"),"")</f>
        <v/>
      </c>
      <c r="L192" s="1" t="str">
        <f ca="1">IFERROR(__xludf.DUMMYFUNCTION("IFERROR(FILTER('Tag Library'!$Q$14:$Q$736, LEFT('Tag Library'!$P$14:$P$736, LEN(L$2))=L$2, RIGHT('Tag Library'!$P$14:$P$736, LEN($A192))=$A192), """")"),"")</f>
        <v/>
      </c>
      <c r="M192" s="1" t="str">
        <f ca="1">IFERROR(__xludf.DUMMYFUNCTION("IFERROR(FILTER('Tag Library'!$Q$14:$Q$736, LEFT('Tag Library'!$P$14:$P$736, LEN(M$2))=M$2, RIGHT('Tag Library'!$P$14:$P$736, LEN($A192))=$A192), """")"),"")</f>
        <v/>
      </c>
      <c r="N192" s="1" t="str">
        <f ca="1">IFERROR(__xludf.DUMMYFUNCTION("IFERROR(FILTER('Tag Library'!$Q$14:$Q$736, LEFT('Tag Library'!$P$14:$P$736, LEN(N$2))=N$2, RIGHT('Tag Library'!$P$14:$P$736, LEN($A192))=$A192), """")"),"")</f>
        <v/>
      </c>
      <c r="O192" s="1" t="str">
        <f ca="1">IFERROR(__xludf.DUMMYFUNCTION("IFERROR(FILTER('Tag Library'!$Q$14:$Q$736, LEFT('Tag Library'!$P$14:$P$736, LEN(O$2))=O$2, RIGHT('Tag Library'!$P$14:$P$736, LEN($A192))=$A192), """")"),"")</f>
        <v/>
      </c>
      <c r="P192" s="1" t="str">
        <f ca="1">IFERROR(__xludf.DUMMYFUNCTION("IFERROR(FILTER('Tag Library'!$Q$14:$Q$736, LEFT('Tag Library'!$P$14:$P$736, LEN(P$2))=P$2, RIGHT('Tag Library'!$P$14:$P$736, LEN($A192))=$A192), """")"),"")</f>
        <v/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IFERROR(__xludf.DUMMYFUNCTION("IFERROR(FILTER('Tag Library'!$Q$14:$Q$736, LEFT('Tag Library'!$P$14:$P$736, LEN(B$2))=B$2, RIGHT('Tag Library'!$P$14:$P$736, LEN($A193))=$A193), """")"),"")</f>
        <v/>
      </c>
      <c r="C193" s="1" t="str">
        <f ca="1">IFERROR(__xludf.DUMMYFUNCTION("IFERROR(FILTER('Tag Library'!$Q$14:$Q$736, LEFT('Tag Library'!$P$14:$P$736, LEN(C$2))=C$2, RIGHT('Tag Library'!$P$14:$P$736, LEN($A193))=$A193), """")"),"")</f>
        <v/>
      </c>
      <c r="D193" s="1" t="str">
        <f ca="1">IFERROR(__xludf.DUMMYFUNCTION("IFERROR(FILTER('Tag Library'!$Q$14:$Q$736, LEFT('Tag Library'!$P$14:$P$736, LEN(D$2))=D$2, RIGHT('Tag Library'!$P$14:$P$736, LEN($A193))=$A193), """")"),"")</f>
        <v/>
      </c>
      <c r="E193" s="1" t="str">
        <f ca="1">IFERROR(__xludf.DUMMYFUNCTION("IFERROR(FILTER('Tag Library'!$Q$14:$Q$736, LEFT('Tag Library'!$P$14:$P$736, LEN(E$2))=E$2, RIGHT('Tag Library'!$P$14:$P$736, LEN($A193))=$A193), """")"),"")</f>
        <v/>
      </c>
      <c r="F193" s="1" t="str">
        <f ca="1">IFERROR(__xludf.DUMMYFUNCTION("IFERROR(FILTER('Tag Library'!$Q$14:$Q$736, LEFT('Tag Library'!$P$14:$P$736, LEN(F$2))=F$2, RIGHT('Tag Library'!$P$14:$P$736, LEN($A193))=$A193), """")"),"")</f>
        <v/>
      </c>
      <c r="G193" s="1" t="str">
        <f ca="1">IFERROR(__xludf.DUMMYFUNCTION("IFERROR(FILTER('Tag Library'!$Q$14:$Q$736, LEFT('Tag Library'!$P$14:$P$736, LEN(G$2))=G$2, RIGHT('Tag Library'!$P$14:$P$736, LEN($A193))=$A193), """")"),"")</f>
        <v/>
      </c>
      <c r="H193" s="1" t="str">
        <f ca="1">IFERROR(__xludf.DUMMYFUNCTION("IFERROR(FILTER('Tag Library'!$Q$14:$Q$736, LEFT('Tag Library'!$P$14:$P$736, LEN(H$2))=H$2, RIGHT('Tag Library'!$P$14:$P$736, LEN($A193))=$A193), """")"),"")</f>
        <v/>
      </c>
      <c r="I193" s="1" t="str">
        <f ca="1">IFERROR(__xludf.DUMMYFUNCTION("IFERROR(FILTER('Tag Library'!$Q$14:$Q$736, LEFT('Tag Library'!$P$14:$P$736, LEN(I$2))=I$2, RIGHT('Tag Library'!$P$14:$P$736, LEN($A193))=$A193), """")"),"")</f>
        <v/>
      </c>
      <c r="J193" s="1" t="str">
        <f ca="1">IFERROR(__xludf.DUMMYFUNCTION("IFERROR(FILTER('Tag Library'!$Q$14:$Q$736, LEFT('Tag Library'!$P$14:$P$736, LEN(J$2))=J$2, RIGHT('Tag Library'!$P$14:$P$736, LEN($A193))=$A193), """")"),"")</f>
        <v/>
      </c>
      <c r="K193" s="1" t="str">
        <f ca="1">IFERROR(__xludf.DUMMYFUNCTION("IFERROR(FILTER('Tag Library'!$Q$14:$Q$736, LEFT('Tag Library'!$P$14:$P$736, LEN(K$2))=K$2, RIGHT('Tag Library'!$P$14:$P$736, LEN($A193))=$A193), """")"),"")</f>
        <v/>
      </c>
      <c r="L193" s="1" t="str">
        <f ca="1">IFERROR(__xludf.DUMMYFUNCTION("IFERROR(FILTER('Tag Library'!$Q$14:$Q$736, LEFT('Tag Library'!$P$14:$P$736, LEN(L$2))=L$2, RIGHT('Tag Library'!$P$14:$P$736, LEN($A193))=$A193), """")"),"")</f>
        <v/>
      </c>
      <c r="M193" s="1" t="str">
        <f ca="1">IFERROR(__xludf.DUMMYFUNCTION("IFERROR(FILTER('Tag Library'!$Q$14:$Q$736, LEFT('Tag Library'!$P$14:$P$736, LEN(M$2))=M$2, RIGHT('Tag Library'!$P$14:$P$736, LEN($A193))=$A193), """")"),"")</f>
        <v/>
      </c>
      <c r="N193" s="1" t="str">
        <f ca="1">IFERROR(__xludf.DUMMYFUNCTION("IFERROR(FILTER('Tag Library'!$Q$14:$Q$736, LEFT('Tag Library'!$P$14:$P$736, LEN(N$2))=N$2, RIGHT('Tag Library'!$P$14:$P$736, LEN($A193))=$A193), """")"),"")</f>
        <v/>
      </c>
      <c r="O193" s="1" t="str">
        <f ca="1">IFERROR(__xludf.DUMMYFUNCTION("IFERROR(FILTER('Tag Library'!$Q$14:$Q$736, LEFT('Tag Library'!$P$14:$P$736, LEN(O$2))=O$2, RIGHT('Tag Library'!$P$14:$P$736, LEN($A193))=$A193), """")"),"")</f>
        <v/>
      </c>
      <c r="P193" s="1" t="str">
        <f ca="1">IFERROR(__xludf.DUMMYFUNCTION("IFERROR(FILTER('Tag Library'!$Q$14:$Q$736, LEFT('Tag Library'!$P$14:$P$736, LEN(P$2))=P$2, RIGHT('Tag Library'!$P$14:$P$736, LEN($A193))=$A193), """")"),"")</f>
        <v/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IFERROR(__xludf.DUMMYFUNCTION("IFERROR(FILTER('Tag Library'!$Q$14:$Q$736, LEFT('Tag Library'!$P$14:$P$736, LEN(B$2))=B$2, RIGHT('Tag Library'!$P$14:$P$736, LEN($A194))=$A194), """")"),"")</f>
        <v/>
      </c>
      <c r="C194" s="1" t="str">
        <f ca="1">IFERROR(__xludf.DUMMYFUNCTION("IFERROR(FILTER('Tag Library'!$Q$14:$Q$736, LEFT('Tag Library'!$P$14:$P$736, LEN(C$2))=C$2, RIGHT('Tag Library'!$P$14:$P$736, LEN($A194))=$A194), """")"),"")</f>
        <v/>
      </c>
      <c r="D194" s="1" t="str">
        <f ca="1">IFERROR(__xludf.DUMMYFUNCTION("IFERROR(FILTER('Tag Library'!$Q$14:$Q$736, LEFT('Tag Library'!$P$14:$P$736, LEN(D$2))=D$2, RIGHT('Tag Library'!$P$14:$P$736, LEN($A194))=$A194), """")"),"")</f>
        <v/>
      </c>
      <c r="E194" s="1" t="str">
        <f ca="1">IFERROR(__xludf.DUMMYFUNCTION("IFERROR(FILTER('Tag Library'!$Q$14:$Q$736, LEFT('Tag Library'!$P$14:$P$736, LEN(E$2))=E$2, RIGHT('Tag Library'!$P$14:$P$736, LEN($A194))=$A194), """")"),"")</f>
        <v/>
      </c>
      <c r="F194" s="1" t="str">
        <f ca="1">IFERROR(__xludf.DUMMYFUNCTION("IFERROR(FILTER('Tag Library'!$Q$14:$Q$736, LEFT('Tag Library'!$P$14:$P$736, LEN(F$2))=F$2, RIGHT('Tag Library'!$P$14:$P$736, LEN($A194))=$A194), """")"),"")</f>
        <v/>
      </c>
      <c r="G194" s="1" t="str">
        <f ca="1">IFERROR(__xludf.DUMMYFUNCTION("IFERROR(FILTER('Tag Library'!$Q$14:$Q$736, LEFT('Tag Library'!$P$14:$P$736, LEN(G$2))=G$2, RIGHT('Tag Library'!$P$14:$P$736, LEN($A194))=$A194), """")"),"")</f>
        <v/>
      </c>
      <c r="H194" s="1" t="str">
        <f ca="1">IFERROR(__xludf.DUMMYFUNCTION("IFERROR(FILTER('Tag Library'!$Q$14:$Q$736, LEFT('Tag Library'!$P$14:$P$736, LEN(H$2))=H$2, RIGHT('Tag Library'!$P$14:$P$736, LEN($A194))=$A194), """")"),"")</f>
        <v/>
      </c>
      <c r="I194" s="1" t="str">
        <f ca="1">IFERROR(__xludf.DUMMYFUNCTION("IFERROR(FILTER('Tag Library'!$Q$14:$Q$736, LEFT('Tag Library'!$P$14:$P$736, LEN(I$2))=I$2, RIGHT('Tag Library'!$P$14:$P$736, LEN($A194))=$A194), """")"),"")</f>
        <v/>
      </c>
      <c r="J194" s="1" t="str">
        <f ca="1">IFERROR(__xludf.DUMMYFUNCTION("IFERROR(FILTER('Tag Library'!$Q$14:$Q$736, LEFT('Tag Library'!$P$14:$P$736, LEN(J$2))=J$2, RIGHT('Tag Library'!$P$14:$P$736, LEN($A194))=$A194), """")"),"")</f>
        <v/>
      </c>
      <c r="K194" s="1" t="str">
        <f ca="1">IFERROR(__xludf.DUMMYFUNCTION("IFERROR(FILTER('Tag Library'!$Q$14:$Q$736, LEFT('Tag Library'!$P$14:$P$736, LEN(K$2))=K$2, RIGHT('Tag Library'!$P$14:$P$736, LEN($A194))=$A194), """")"),"")</f>
        <v/>
      </c>
      <c r="L194" s="1" t="str">
        <f ca="1">IFERROR(__xludf.DUMMYFUNCTION("IFERROR(FILTER('Tag Library'!$Q$14:$Q$736, LEFT('Tag Library'!$P$14:$P$736, LEN(L$2))=L$2, RIGHT('Tag Library'!$P$14:$P$736, LEN($A194))=$A194), """")"),"")</f>
        <v/>
      </c>
      <c r="M194" s="1" t="str">
        <f ca="1">IFERROR(__xludf.DUMMYFUNCTION("IFERROR(FILTER('Tag Library'!$Q$14:$Q$736, LEFT('Tag Library'!$P$14:$P$736, LEN(M$2))=M$2, RIGHT('Tag Library'!$P$14:$P$736, LEN($A194))=$A194), """")"),"")</f>
        <v/>
      </c>
      <c r="N194" s="1" t="str">
        <f ca="1">IFERROR(__xludf.DUMMYFUNCTION("IFERROR(FILTER('Tag Library'!$Q$14:$Q$736, LEFT('Tag Library'!$P$14:$P$736, LEN(N$2))=N$2, RIGHT('Tag Library'!$P$14:$P$736, LEN($A194))=$A194), """")"),"")</f>
        <v/>
      </c>
      <c r="O194" s="1" t="str">
        <f ca="1">IFERROR(__xludf.DUMMYFUNCTION("IFERROR(FILTER('Tag Library'!$Q$14:$Q$736, LEFT('Tag Library'!$P$14:$P$736, LEN(O$2))=O$2, RIGHT('Tag Library'!$P$14:$P$736, LEN($A194))=$A194), """")"),"")</f>
        <v/>
      </c>
      <c r="P194" s="1" t="str">
        <f ca="1">IFERROR(__xludf.DUMMYFUNCTION("IFERROR(FILTER('Tag Library'!$Q$14:$Q$736, LEFT('Tag Library'!$P$14:$P$736, LEN(P$2))=P$2, RIGHT('Tag Library'!$P$14:$P$736, LEN($A194))=$A194), """")"),"")</f>
        <v/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IFERROR(__xludf.DUMMYFUNCTION("IFERROR(FILTER('Tag Library'!$Q$14:$Q$736, LEFT('Tag Library'!$P$14:$P$736, LEN(B$2))=B$2, RIGHT('Tag Library'!$P$14:$P$736, LEN($A195))=$A195), """")"),"")</f>
        <v/>
      </c>
      <c r="C195" s="1" t="str">
        <f ca="1">IFERROR(__xludf.DUMMYFUNCTION("IFERROR(FILTER('Tag Library'!$Q$14:$Q$736, LEFT('Tag Library'!$P$14:$P$736, LEN(C$2))=C$2, RIGHT('Tag Library'!$P$14:$P$736, LEN($A195))=$A195), """")"),"")</f>
        <v/>
      </c>
      <c r="D195" s="1" t="str">
        <f ca="1">IFERROR(__xludf.DUMMYFUNCTION("IFERROR(FILTER('Tag Library'!$Q$14:$Q$736, LEFT('Tag Library'!$P$14:$P$736, LEN(D$2))=D$2, RIGHT('Tag Library'!$P$14:$P$736, LEN($A195))=$A195), """")"),"")</f>
        <v/>
      </c>
      <c r="E195" s="1" t="str">
        <f ca="1">IFERROR(__xludf.DUMMYFUNCTION("IFERROR(FILTER('Tag Library'!$Q$14:$Q$736, LEFT('Tag Library'!$P$14:$P$736, LEN(E$2))=E$2, RIGHT('Tag Library'!$P$14:$P$736, LEN($A195))=$A195), """")"),"")</f>
        <v/>
      </c>
      <c r="F195" s="1" t="str">
        <f ca="1">IFERROR(__xludf.DUMMYFUNCTION("IFERROR(FILTER('Tag Library'!$Q$14:$Q$736, LEFT('Tag Library'!$P$14:$P$736, LEN(F$2))=F$2, RIGHT('Tag Library'!$P$14:$P$736, LEN($A195))=$A195), """")"),"")</f>
        <v/>
      </c>
      <c r="G195" s="1" t="str">
        <f ca="1">IFERROR(__xludf.DUMMYFUNCTION("IFERROR(FILTER('Tag Library'!$Q$14:$Q$736, LEFT('Tag Library'!$P$14:$P$736, LEN(G$2))=G$2, RIGHT('Tag Library'!$P$14:$P$736, LEN($A195))=$A195), """")"),"")</f>
        <v/>
      </c>
      <c r="H195" s="1" t="str">
        <f ca="1">IFERROR(__xludf.DUMMYFUNCTION("IFERROR(FILTER('Tag Library'!$Q$14:$Q$736, LEFT('Tag Library'!$P$14:$P$736, LEN(H$2))=H$2, RIGHT('Tag Library'!$P$14:$P$736, LEN($A195))=$A195), """")"),"")</f>
        <v/>
      </c>
      <c r="I195" s="1" t="str">
        <f ca="1">IFERROR(__xludf.DUMMYFUNCTION("IFERROR(FILTER('Tag Library'!$Q$14:$Q$736, LEFT('Tag Library'!$P$14:$P$736, LEN(I$2))=I$2, RIGHT('Tag Library'!$P$14:$P$736, LEN($A195))=$A195), """")"),"")</f>
        <v/>
      </c>
      <c r="J195" s="1" t="str">
        <f ca="1">IFERROR(__xludf.DUMMYFUNCTION("IFERROR(FILTER('Tag Library'!$Q$14:$Q$736, LEFT('Tag Library'!$P$14:$P$736, LEN(J$2))=J$2, RIGHT('Tag Library'!$P$14:$P$736, LEN($A195))=$A195), """")"),"")</f>
        <v/>
      </c>
      <c r="K195" s="1" t="str">
        <f ca="1">IFERROR(__xludf.DUMMYFUNCTION("IFERROR(FILTER('Tag Library'!$Q$14:$Q$736, LEFT('Tag Library'!$P$14:$P$736, LEN(K$2))=K$2, RIGHT('Tag Library'!$P$14:$P$736, LEN($A195))=$A195), """")"),"")</f>
        <v/>
      </c>
      <c r="L195" s="1" t="str">
        <f ca="1">IFERROR(__xludf.DUMMYFUNCTION("IFERROR(FILTER('Tag Library'!$Q$14:$Q$736, LEFT('Tag Library'!$P$14:$P$736, LEN(L$2))=L$2, RIGHT('Tag Library'!$P$14:$P$736, LEN($A195))=$A195), """")"),"")</f>
        <v/>
      </c>
      <c r="M195" s="1" t="str">
        <f ca="1">IFERROR(__xludf.DUMMYFUNCTION("IFERROR(FILTER('Tag Library'!$Q$14:$Q$736, LEFT('Tag Library'!$P$14:$P$736, LEN(M$2))=M$2, RIGHT('Tag Library'!$P$14:$P$736, LEN($A195))=$A195), """")"),"")</f>
        <v/>
      </c>
      <c r="N195" s="1" t="str">
        <f ca="1">IFERROR(__xludf.DUMMYFUNCTION("IFERROR(FILTER('Tag Library'!$Q$14:$Q$736, LEFT('Tag Library'!$P$14:$P$736, LEN(N$2))=N$2, RIGHT('Tag Library'!$P$14:$P$736, LEN($A195))=$A195), """")"),"")</f>
        <v/>
      </c>
      <c r="O195" s="1" t="str">
        <f ca="1">IFERROR(__xludf.DUMMYFUNCTION("IFERROR(FILTER('Tag Library'!$Q$14:$Q$736, LEFT('Tag Library'!$P$14:$P$736, LEN(O$2))=O$2, RIGHT('Tag Library'!$P$14:$P$736, LEN($A195))=$A195), """")"),"")</f>
        <v/>
      </c>
      <c r="P195" s="1" t="str">
        <f ca="1">IFERROR(__xludf.DUMMYFUNCTION("IFERROR(FILTER('Tag Library'!$Q$14:$Q$736, LEFT('Tag Library'!$P$14:$P$736, LEN(P$2))=P$2, RIGHT('Tag Library'!$P$14:$P$736, LEN($A195))=$A195), """")"),"")</f>
        <v/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IFERROR(__xludf.DUMMYFUNCTION("IFERROR(FILTER('Tag Library'!$Q$14:$Q$736, LEFT('Tag Library'!$P$14:$P$736, LEN(B$2))=B$2, RIGHT('Tag Library'!$P$14:$P$736, LEN($A196))=$A196), """")"),"")</f>
        <v/>
      </c>
      <c r="C196" s="1" t="str">
        <f ca="1">IFERROR(__xludf.DUMMYFUNCTION("IFERROR(FILTER('Tag Library'!$Q$14:$Q$736, LEFT('Tag Library'!$P$14:$P$736, LEN(C$2))=C$2, RIGHT('Tag Library'!$P$14:$P$736, LEN($A196))=$A196), """")"),"")</f>
        <v/>
      </c>
      <c r="D196" s="1" t="str">
        <f ca="1">IFERROR(__xludf.DUMMYFUNCTION("IFERROR(FILTER('Tag Library'!$Q$14:$Q$736, LEFT('Tag Library'!$P$14:$P$736, LEN(D$2))=D$2, RIGHT('Tag Library'!$P$14:$P$736, LEN($A196))=$A196), """")"),"")</f>
        <v/>
      </c>
      <c r="E196" s="1" t="str">
        <f ca="1">IFERROR(__xludf.DUMMYFUNCTION("IFERROR(FILTER('Tag Library'!$Q$14:$Q$736, LEFT('Tag Library'!$P$14:$P$736, LEN(E$2))=E$2, RIGHT('Tag Library'!$P$14:$P$736, LEN($A196))=$A196), """")"),"")</f>
        <v/>
      </c>
      <c r="F196" s="1" t="str">
        <f ca="1">IFERROR(__xludf.DUMMYFUNCTION("IFERROR(FILTER('Tag Library'!$Q$14:$Q$736, LEFT('Tag Library'!$P$14:$P$736, LEN(F$2))=F$2, RIGHT('Tag Library'!$P$14:$P$736, LEN($A196))=$A196), """")"),"")</f>
        <v/>
      </c>
      <c r="G196" s="1" t="str">
        <f ca="1">IFERROR(__xludf.DUMMYFUNCTION("IFERROR(FILTER('Tag Library'!$Q$14:$Q$736, LEFT('Tag Library'!$P$14:$P$736, LEN(G$2))=G$2, RIGHT('Tag Library'!$P$14:$P$736, LEN($A196))=$A196), """")"),"")</f>
        <v/>
      </c>
      <c r="H196" s="1" t="str">
        <f ca="1">IFERROR(__xludf.DUMMYFUNCTION("IFERROR(FILTER('Tag Library'!$Q$14:$Q$736, LEFT('Tag Library'!$P$14:$P$736, LEN(H$2))=H$2, RIGHT('Tag Library'!$P$14:$P$736, LEN($A196))=$A196), """")"),"")</f>
        <v/>
      </c>
      <c r="I196" s="1" t="str">
        <f ca="1">IFERROR(__xludf.DUMMYFUNCTION("IFERROR(FILTER('Tag Library'!$Q$14:$Q$736, LEFT('Tag Library'!$P$14:$P$736, LEN(I$2))=I$2, RIGHT('Tag Library'!$P$14:$P$736, LEN($A196))=$A196), """")"),"")</f>
        <v/>
      </c>
      <c r="J196" s="1" t="str">
        <f ca="1">IFERROR(__xludf.DUMMYFUNCTION("IFERROR(FILTER('Tag Library'!$Q$14:$Q$736, LEFT('Tag Library'!$P$14:$P$736, LEN(J$2))=J$2, RIGHT('Tag Library'!$P$14:$P$736, LEN($A196))=$A196), """")"),"")</f>
        <v/>
      </c>
      <c r="K196" s="1" t="str">
        <f ca="1">IFERROR(__xludf.DUMMYFUNCTION("IFERROR(FILTER('Tag Library'!$Q$14:$Q$736, LEFT('Tag Library'!$P$14:$P$736, LEN(K$2))=K$2, RIGHT('Tag Library'!$P$14:$P$736, LEN($A196))=$A196), """")"),"")</f>
        <v/>
      </c>
      <c r="L196" s="1" t="str">
        <f ca="1">IFERROR(__xludf.DUMMYFUNCTION("IFERROR(FILTER('Tag Library'!$Q$14:$Q$736, LEFT('Tag Library'!$P$14:$P$736, LEN(L$2))=L$2, RIGHT('Tag Library'!$P$14:$P$736, LEN($A196))=$A196), """")"),"")</f>
        <v/>
      </c>
      <c r="M196" s="1" t="str">
        <f ca="1">IFERROR(__xludf.DUMMYFUNCTION("IFERROR(FILTER('Tag Library'!$Q$14:$Q$736, LEFT('Tag Library'!$P$14:$P$736, LEN(M$2))=M$2, RIGHT('Tag Library'!$P$14:$P$736, LEN($A196))=$A196), """")"),"")</f>
        <v/>
      </c>
      <c r="N196" s="1" t="str">
        <f ca="1">IFERROR(__xludf.DUMMYFUNCTION("IFERROR(FILTER('Tag Library'!$Q$14:$Q$736, LEFT('Tag Library'!$P$14:$P$736, LEN(N$2))=N$2, RIGHT('Tag Library'!$P$14:$P$736, LEN($A196))=$A196), """")"),"")</f>
        <v/>
      </c>
      <c r="O196" s="1" t="str">
        <f ca="1">IFERROR(__xludf.DUMMYFUNCTION("IFERROR(FILTER('Tag Library'!$Q$14:$Q$736, LEFT('Tag Library'!$P$14:$P$736, LEN(O$2))=O$2, RIGHT('Tag Library'!$P$14:$P$736, LEN($A196))=$A196), """")"),"")</f>
        <v/>
      </c>
      <c r="P196" s="1" t="str">
        <f ca="1">IFERROR(__xludf.DUMMYFUNCTION("IFERROR(FILTER('Tag Library'!$Q$14:$Q$736, LEFT('Tag Library'!$P$14:$P$736, LEN(P$2))=P$2, RIGHT('Tag Library'!$P$14:$P$736, LEN($A196))=$A196), """")"),"")</f>
        <v/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IFERROR(__xludf.DUMMYFUNCTION("IFERROR(FILTER('Tag Library'!$Q$14:$Q$736, LEFT('Tag Library'!$P$14:$P$736, LEN(B$2))=B$2, RIGHT('Tag Library'!$P$14:$P$736, LEN($A197))=$A197), """")"),"")</f>
        <v/>
      </c>
      <c r="C197" s="1" t="str">
        <f ca="1">IFERROR(__xludf.DUMMYFUNCTION("IFERROR(FILTER('Tag Library'!$Q$14:$Q$736, LEFT('Tag Library'!$P$14:$P$736, LEN(C$2))=C$2, RIGHT('Tag Library'!$P$14:$P$736, LEN($A197))=$A197), """")"),"")</f>
        <v/>
      </c>
      <c r="D197" s="1" t="str">
        <f ca="1">IFERROR(__xludf.DUMMYFUNCTION("IFERROR(FILTER('Tag Library'!$Q$14:$Q$736, LEFT('Tag Library'!$P$14:$P$736, LEN(D$2))=D$2, RIGHT('Tag Library'!$P$14:$P$736, LEN($A197))=$A197), """")"),"")</f>
        <v/>
      </c>
      <c r="E197" s="1" t="str">
        <f ca="1">IFERROR(__xludf.DUMMYFUNCTION("IFERROR(FILTER('Tag Library'!$Q$14:$Q$736, LEFT('Tag Library'!$P$14:$P$736, LEN(E$2))=E$2, RIGHT('Tag Library'!$P$14:$P$736, LEN($A197))=$A197), """")"),"")</f>
        <v/>
      </c>
      <c r="F197" s="1" t="str">
        <f ca="1">IFERROR(__xludf.DUMMYFUNCTION("IFERROR(FILTER('Tag Library'!$Q$14:$Q$736, LEFT('Tag Library'!$P$14:$P$736, LEN(F$2))=F$2, RIGHT('Tag Library'!$P$14:$P$736, LEN($A197))=$A197), """")"),"")</f>
        <v/>
      </c>
      <c r="G197" s="1" t="str">
        <f ca="1">IFERROR(__xludf.DUMMYFUNCTION("IFERROR(FILTER('Tag Library'!$Q$14:$Q$736, LEFT('Tag Library'!$P$14:$P$736, LEN(G$2))=G$2, RIGHT('Tag Library'!$P$14:$P$736, LEN($A197))=$A197), """")"),"")</f>
        <v/>
      </c>
      <c r="H197" s="1" t="str">
        <f ca="1">IFERROR(__xludf.DUMMYFUNCTION("IFERROR(FILTER('Tag Library'!$Q$14:$Q$736, LEFT('Tag Library'!$P$14:$P$736, LEN(H$2))=H$2, RIGHT('Tag Library'!$P$14:$P$736, LEN($A197))=$A197), """")"),"")</f>
        <v/>
      </c>
      <c r="I197" s="1" t="str">
        <f ca="1">IFERROR(__xludf.DUMMYFUNCTION("IFERROR(FILTER('Tag Library'!$Q$14:$Q$736, LEFT('Tag Library'!$P$14:$P$736, LEN(I$2))=I$2, RIGHT('Tag Library'!$P$14:$P$736, LEN($A197))=$A197), """")"),"")</f>
        <v/>
      </c>
      <c r="J197" s="1" t="str">
        <f ca="1">IFERROR(__xludf.DUMMYFUNCTION("IFERROR(FILTER('Tag Library'!$Q$14:$Q$736, LEFT('Tag Library'!$P$14:$P$736, LEN(J$2))=J$2, RIGHT('Tag Library'!$P$14:$P$736, LEN($A197))=$A197), """")"),"")</f>
        <v/>
      </c>
      <c r="K197" s="1" t="str">
        <f ca="1">IFERROR(__xludf.DUMMYFUNCTION("IFERROR(FILTER('Tag Library'!$Q$14:$Q$736, LEFT('Tag Library'!$P$14:$P$736, LEN(K$2))=K$2, RIGHT('Tag Library'!$P$14:$P$736, LEN($A197))=$A197), """")"),"")</f>
        <v/>
      </c>
      <c r="L197" s="1" t="str">
        <f ca="1">IFERROR(__xludf.DUMMYFUNCTION("IFERROR(FILTER('Tag Library'!$Q$14:$Q$736, LEFT('Tag Library'!$P$14:$P$736, LEN(L$2))=L$2, RIGHT('Tag Library'!$P$14:$P$736, LEN($A197))=$A197), """")"),"")</f>
        <v/>
      </c>
      <c r="M197" s="1" t="str">
        <f ca="1">IFERROR(__xludf.DUMMYFUNCTION("IFERROR(FILTER('Tag Library'!$Q$14:$Q$736, LEFT('Tag Library'!$P$14:$P$736, LEN(M$2))=M$2, RIGHT('Tag Library'!$P$14:$P$736, LEN($A197))=$A197), """")"),"")</f>
        <v/>
      </c>
      <c r="N197" s="1" t="str">
        <f ca="1">IFERROR(__xludf.DUMMYFUNCTION("IFERROR(FILTER('Tag Library'!$Q$14:$Q$736, LEFT('Tag Library'!$P$14:$P$736, LEN(N$2))=N$2, RIGHT('Tag Library'!$P$14:$P$736, LEN($A197))=$A197), """")"),"")</f>
        <v/>
      </c>
      <c r="O197" s="1" t="str">
        <f ca="1">IFERROR(__xludf.DUMMYFUNCTION("IFERROR(FILTER('Tag Library'!$Q$14:$Q$736, LEFT('Tag Library'!$P$14:$P$736, LEN(O$2))=O$2, RIGHT('Tag Library'!$P$14:$P$736, LEN($A197))=$A197), """")"),"")</f>
        <v/>
      </c>
      <c r="P197" s="1" t="str">
        <f ca="1">IFERROR(__xludf.DUMMYFUNCTION("IFERROR(FILTER('Tag Library'!$Q$14:$Q$736, LEFT('Tag Library'!$P$14:$P$736, LEN(P$2))=P$2, RIGHT('Tag Library'!$P$14:$P$736, LEN($A197))=$A197), """")"),"")</f>
        <v/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IFERROR(__xludf.DUMMYFUNCTION("IFERROR(FILTER('Tag Library'!$Q$14:$Q$736, LEFT('Tag Library'!$P$14:$P$736, LEN(B$2))=B$2, RIGHT('Tag Library'!$P$14:$P$736, LEN($A198))=$A198), """")"),"")</f>
        <v/>
      </c>
      <c r="C198" s="1" t="str">
        <f ca="1">IFERROR(__xludf.DUMMYFUNCTION("IFERROR(FILTER('Tag Library'!$Q$14:$Q$736, LEFT('Tag Library'!$P$14:$P$736, LEN(C$2))=C$2, RIGHT('Tag Library'!$P$14:$P$736, LEN($A198))=$A198), """")"),"")</f>
        <v/>
      </c>
      <c r="D198" s="1" t="str">
        <f ca="1">IFERROR(__xludf.DUMMYFUNCTION("IFERROR(FILTER('Tag Library'!$Q$14:$Q$736, LEFT('Tag Library'!$P$14:$P$736, LEN(D$2))=D$2, RIGHT('Tag Library'!$P$14:$P$736, LEN($A198))=$A198), """")"),"")</f>
        <v/>
      </c>
      <c r="E198" s="1" t="str">
        <f ca="1">IFERROR(__xludf.DUMMYFUNCTION("IFERROR(FILTER('Tag Library'!$Q$14:$Q$736, LEFT('Tag Library'!$P$14:$P$736, LEN(E$2))=E$2, RIGHT('Tag Library'!$P$14:$P$736, LEN($A198))=$A198), """")"),"")</f>
        <v/>
      </c>
      <c r="F198" s="1" t="str">
        <f ca="1">IFERROR(__xludf.DUMMYFUNCTION("IFERROR(FILTER('Tag Library'!$Q$14:$Q$736, LEFT('Tag Library'!$P$14:$P$736, LEN(F$2))=F$2, RIGHT('Tag Library'!$P$14:$P$736, LEN($A198))=$A198), """")"),"")</f>
        <v/>
      </c>
      <c r="G198" s="1" t="str">
        <f ca="1">IFERROR(__xludf.DUMMYFUNCTION("IFERROR(FILTER('Tag Library'!$Q$14:$Q$736, LEFT('Tag Library'!$P$14:$P$736, LEN(G$2))=G$2, RIGHT('Tag Library'!$P$14:$P$736, LEN($A198))=$A198), """")"),"")</f>
        <v/>
      </c>
      <c r="H198" s="1" t="str">
        <f ca="1">IFERROR(__xludf.DUMMYFUNCTION("IFERROR(FILTER('Tag Library'!$Q$14:$Q$736, LEFT('Tag Library'!$P$14:$P$736, LEN(H$2))=H$2, RIGHT('Tag Library'!$P$14:$P$736, LEN($A198))=$A198), """")"),"")</f>
        <v/>
      </c>
      <c r="I198" s="1" t="str">
        <f ca="1">IFERROR(__xludf.DUMMYFUNCTION("IFERROR(FILTER('Tag Library'!$Q$14:$Q$736, LEFT('Tag Library'!$P$14:$P$736, LEN(I$2))=I$2, RIGHT('Tag Library'!$P$14:$P$736, LEN($A198))=$A198), """")"),"")</f>
        <v/>
      </c>
      <c r="J198" s="1" t="str">
        <f ca="1">IFERROR(__xludf.DUMMYFUNCTION("IFERROR(FILTER('Tag Library'!$Q$14:$Q$736, LEFT('Tag Library'!$P$14:$P$736, LEN(J$2))=J$2, RIGHT('Tag Library'!$P$14:$P$736, LEN($A198))=$A198), """")"),"")</f>
        <v/>
      </c>
      <c r="K198" s="1" t="str">
        <f ca="1">IFERROR(__xludf.DUMMYFUNCTION("IFERROR(FILTER('Tag Library'!$Q$14:$Q$736, LEFT('Tag Library'!$P$14:$P$736, LEN(K$2))=K$2, RIGHT('Tag Library'!$P$14:$P$736, LEN($A198))=$A198), """")"),"")</f>
        <v/>
      </c>
      <c r="L198" s="1" t="str">
        <f ca="1">IFERROR(__xludf.DUMMYFUNCTION("IFERROR(FILTER('Tag Library'!$Q$14:$Q$736, LEFT('Tag Library'!$P$14:$P$736, LEN(L$2))=L$2, RIGHT('Tag Library'!$P$14:$P$736, LEN($A198))=$A198), """")"),"")</f>
        <v/>
      </c>
      <c r="M198" s="1" t="str">
        <f ca="1">IFERROR(__xludf.DUMMYFUNCTION("IFERROR(FILTER('Tag Library'!$Q$14:$Q$736, LEFT('Tag Library'!$P$14:$P$736, LEN(M$2))=M$2, RIGHT('Tag Library'!$P$14:$P$736, LEN($A198))=$A198), """")"),"")</f>
        <v/>
      </c>
      <c r="N198" s="1" t="str">
        <f ca="1">IFERROR(__xludf.DUMMYFUNCTION("IFERROR(FILTER('Tag Library'!$Q$14:$Q$736, LEFT('Tag Library'!$P$14:$P$736, LEN(N$2))=N$2, RIGHT('Tag Library'!$P$14:$P$736, LEN($A198))=$A198), """")"),"")</f>
        <v/>
      </c>
      <c r="O198" s="1" t="str">
        <f ca="1">IFERROR(__xludf.DUMMYFUNCTION("IFERROR(FILTER('Tag Library'!$Q$14:$Q$736, LEFT('Tag Library'!$P$14:$P$736, LEN(O$2))=O$2, RIGHT('Tag Library'!$P$14:$P$736, LEN($A198))=$A198), """")"),"")</f>
        <v/>
      </c>
      <c r="P198" s="1" t="str">
        <f ca="1">IFERROR(__xludf.DUMMYFUNCTION("IFERROR(FILTER('Tag Library'!$Q$14:$Q$736, LEFT('Tag Library'!$P$14:$P$736, LEN(P$2))=P$2, RIGHT('Tag Library'!$P$14:$P$736, LEN($A198))=$A198), """")"),"")</f>
        <v/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IFERROR(__xludf.DUMMYFUNCTION("IFERROR(FILTER('Tag Library'!$Q$14:$Q$736, LEFT('Tag Library'!$P$14:$P$736, LEN(B$2))=B$2, RIGHT('Tag Library'!$P$14:$P$736, LEN($A199))=$A199), """")"),"")</f>
        <v/>
      </c>
      <c r="C199" s="1" t="str">
        <f ca="1">IFERROR(__xludf.DUMMYFUNCTION("IFERROR(FILTER('Tag Library'!$Q$14:$Q$736, LEFT('Tag Library'!$P$14:$P$736, LEN(C$2))=C$2, RIGHT('Tag Library'!$P$14:$P$736, LEN($A199))=$A199), """")"),"")</f>
        <v/>
      </c>
      <c r="D199" s="1" t="str">
        <f ca="1">IFERROR(__xludf.DUMMYFUNCTION("IFERROR(FILTER('Tag Library'!$Q$14:$Q$736, LEFT('Tag Library'!$P$14:$P$736, LEN(D$2))=D$2, RIGHT('Tag Library'!$P$14:$P$736, LEN($A199))=$A199), """")"),"")</f>
        <v/>
      </c>
      <c r="E199" s="1" t="str">
        <f ca="1">IFERROR(__xludf.DUMMYFUNCTION("IFERROR(FILTER('Tag Library'!$Q$14:$Q$736, LEFT('Tag Library'!$P$14:$P$736, LEN(E$2))=E$2, RIGHT('Tag Library'!$P$14:$P$736, LEN($A199))=$A199), """")"),"")</f>
        <v/>
      </c>
      <c r="F199" s="1" t="str">
        <f ca="1">IFERROR(__xludf.DUMMYFUNCTION("IFERROR(FILTER('Tag Library'!$Q$14:$Q$736, LEFT('Tag Library'!$P$14:$P$736, LEN(F$2))=F$2, RIGHT('Tag Library'!$P$14:$P$736, LEN($A199))=$A199), """")"),"")</f>
        <v/>
      </c>
      <c r="G199" s="1" t="str">
        <f ca="1">IFERROR(__xludf.DUMMYFUNCTION("IFERROR(FILTER('Tag Library'!$Q$14:$Q$736, LEFT('Tag Library'!$P$14:$P$736, LEN(G$2))=G$2, RIGHT('Tag Library'!$P$14:$P$736, LEN($A199))=$A199), """")"),"")</f>
        <v/>
      </c>
      <c r="H199" s="1" t="str">
        <f ca="1">IFERROR(__xludf.DUMMYFUNCTION("IFERROR(FILTER('Tag Library'!$Q$14:$Q$736, LEFT('Tag Library'!$P$14:$P$736, LEN(H$2))=H$2, RIGHT('Tag Library'!$P$14:$P$736, LEN($A199))=$A199), """")"),"")</f>
        <v/>
      </c>
      <c r="I199" s="1" t="str">
        <f ca="1">IFERROR(__xludf.DUMMYFUNCTION("IFERROR(FILTER('Tag Library'!$Q$14:$Q$736, LEFT('Tag Library'!$P$14:$P$736, LEN(I$2))=I$2, RIGHT('Tag Library'!$P$14:$P$736, LEN($A199))=$A199), """")"),"")</f>
        <v/>
      </c>
      <c r="J199" s="1" t="str">
        <f ca="1">IFERROR(__xludf.DUMMYFUNCTION("IFERROR(FILTER('Tag Library'!$Q$14:$Q$736, LEFT('Tag Library'!$P$14:$P$736, LEN(J$2))=J$2, RIGHT('Tag Library'!$P$14:$P$736, LEN($A199))=$A199), """")"),"")</f>
        <v/>
      </c>
      <c r="K199" s="1" t="str">
        <f ca="1">IFERROR(__xludf.DUMMYFUNCTION("IFERROR(FILTER('Tag Library'!$Q$14:$Q$736, LEFT('Tag Library'!$P$14:$P$736, LEN(K$2))=K$2, RIGHT('Tag Library'!$P$14:$P$736, LEN($A199))=$A199), """")"),"")</f>
        <v/>
      </c>
      <c r="L199" s="1" t="str">
        <f ca="1">IFERROR(__xludf.DUMMYFUNCTION("IFERROR(FILTER('Tag Library'!$Q$14:$Q$736, LEFT('Tag Library'!$P$14:$P$736, LEN(L$2))=L$2, RIGHT('Tag Library'!$P$14:$P$736, LEN($A199))=$A199), """")"),"")</f>
        <v/>
      </c>
      <c r="M199" s="1" t="str">
        <f ca="1">IFERROR(__xludf.DUMMYFUNCTION("IFERROR(FILTER('Tag Library'!$Q$14:$Q$736, LEFT('Tag Library'!$P$14:$P$736, LEN(M$2))=M$2, RIGHT('Tag Library'!$P$14:$P$736, LEN($A199))=$A199), """")"),"")</f>
        <v/>
      </c>
      <c r="N199" s="1" t="str">
        <f ca="1">IFERROR(__xludf.DUMMYFUNCTION("IFERROR(FILTER('Tag Library'!$Q$14:$Q$736, LEFT('Tag Library'!$P$14:$P$736, LEN(N$2))=N$2, RIGHT('Tag Library'!$P$14:$P$736, LEN($A199))=$A199), """")"),"")</f>
        <v/>
      </c>
      <c r="O199" s="1" t="str">
        <f ca="1">IFERROR(__xludf.DUMMYFUNCTION("IFERROR(FILTER('Tag Library'!$Q$14:$Q$736, LEFT('Tag Library'!$P$14:$P$736, LEN(O$2))=O$2, RIGHT('Tag Library'!$P$14:$P$736, LEN($A199))=$A199), """")"),"")</f>
        <v/>
      </c>
      <c r="P199" s="1" t="str">
        <f ca="1">IFERROR(__xludf.DUMMYFUNCTION("IFERROR(FILTER('Tag Library'!$Q$14:$Q$736, LEFT('Tag Library'!$P$14:$P$736, LEN(P$2))=P$2, RIGHT('Tag Library'!$P$14:$P$736, LEN($A199))=$A199), """")"),"")</f>
        <v/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IFERROR(__xludf.DUMMYFUNCTION("IFERROR(FILTER('Tag Library'!$Q$14:$Q$736, LEFT('Tag Library'!$P$14:$P$736, LEN(B$2))=B$2, RIGHT('Tag Library'!$P$14:$P$736, LEN($A200))=$A200), """")"),"")</f>
        <v/>
      </c>
      <c r="C200" s="1" t="str">
        <f ca="1">IFERROR(__xludf.DUMMYFUNCTION("IFERROR(FILTER('Tag Library'!$Q$14:$Q$736, LEFT('Tag Library'!$P$14:$P$736, LEN(C$2))=C$2, RIGHT('Tag Library'!$P$14:$P$736, LEN($A200))=$A200), """")"),"")</f>
        <v/>
      </c>
      <c r="D200" s="1" t="str">
        <f ca="1">IFERROR(__xludf.DUMMYFUNCTION("IFERROR(FILTER('Tag Library'!$Q$14:$Q$736, LEFT('Tag Library'!$P$14:$P$736, LEN(D$2))=D$2, RIGHT('Tag Library'!$P$14:$P$736, LEN($A200))=$A200), """")"),"")</f>
        <v/>
      </c>
      <c r="E200" s="1" t="str">
        <f ca="1">IFERROR(__xludf.DUMMYFUNCTION("IFERROR(FILTER('Tag Library'!$Q$14:$Q$736, LEFT('Tag Library'!$P$14:$P$736, LEN(E$2))=E$2, RIGHT('Tag Library'!$P$14:$P$736, LEN($A200))=$A200), """")"),"")</f>
        <v/>
      </c>
      <c r="F200" s="1" t="str">
        <f ca="1">IFERROR(__xludf.DUMMYFUNCTION("IFERROR(FILTER('Tag Library'!$Q$14:$Q$736, LEFT('Tag Library'!$P$14:$P$736, LEN(F$2))=F$2, RIGHT('Tag Library'!$P$14:$P$736, LEN($A200))=$A200), """")"),"")</f>
        <v/>
      </c>
      <c r="G200" s="1" t="str">
        <f ca="1">IFERROR(__xludf.DUMMYFUNCTION("IFERROR(FILTER('Tag Library'!$Q$14:$Q$736, LEFT('Tag Library'!$P$14:$P$736, LEN(G$2))=G$2, RIGHT('Tag Library'!$P$14:$P$736, LEN($A200))=$A200), """")"),"")</f>
        <v/>
      </c>
      <c r="H200" s="1" t="str">
        <f ca="1">IFERROR(__xludf.DUMMYFUNCTION("IFERROR(FILTER('Tag Library'!$Q$14:$Q$736, LEFT('Tag Library'!$P$14:$P$736, LEN(H$2))=H$2, RIGHT('Tag Library'!$P$14:$P$736, LEN($A200))=$A200), """")"),"")</f>
        <v/>
      </c>
      <c r="I200" s="1" t="str">
        <f ca="1">IFERROR(__xludf.DUMMYFUNCTION("IFERROR(FILTER('Tag Library'!$Q$14:$Q$736, LEFT('Tag Library'!$P$14:$P$736, LEN(I$2))=I$2, RIGHT('Tag Library'!$P$14:$P$736, LEN($A200))=$A200), """")"),"")</f>
        <v/>
      </c>
      <c r="J200" s="1" t="str">
        <f ca="1">IFERROR(__xludf.DUMMYFUNCTION("IFERROR(FILTER('Tag Library'!$Q$14:$Q$736, LEFT('Tag Library'!$P$14:$P$736, LEN(J$2))=J$2, RIGHT('Tag Library'!$P$14:$P$736, LEN($A200))=$A200), """")"),"")</f>
        <v/>
      </c>
      <c r="K200" s="1" t="str">
        <f ca="1">IFERROR(__xludf.DUMMYFUNCTION("IFERROR(FILTER('Tag Library'!$Q$14:$Q$736, LEFT('Tag Library'!$P$14:$P$736, LEN(K$2))=K$2, RIGHT('Tag Library'!$P$14:$P$736, LEN($A200))=$A200), """")"),"")</f>
        <v/>
      </c>
      <c r="L200" s="1" t="str">
        <f ca="1">IFERROR(__xludf.DUMMYFUNCTION("IFERROR(FILTER('Tag Library'!$Q$14:$Q$736, LEFT('Tag Library'!$P$14:$P$736, LEN(L$2))=L$2, RIGHT('Tag Library'!$P$14:$P$736, LEN($A200))=$A200), """")"),"")</f>
        <v/>
      </c>
      <c r="M200" s="1" t="str">
        <f ca="1">IFERROR(__xludf.DUMMYFUNCTION("IFERROR(FILTER('Tag Library'!$Q$14:$Q$736, LEFT('Tag Library'!$P$14:$P$736, LEN(M$2))=M$2, RIGHT('Tag Library'!$P$14:$P$736, LEN($A200))=$A200), """")"),"")</f>
        <v/>
      </c>
      <c r="N200" s="1" t="str">
        <f ca="1">IFERROR(__xludf.DUMMYFUNCTION("IFERROR(FILTER('Tag Library'!$Q$14:$Q$736, LEFT('Tag Library'!$P$14:$P$736, LEN(N$2))=N$2, RIGHT('Tag Library'!$P$14:$P$736, LEN($A200))=$A200), """")"),"")</f>
        <v/>
      </c>
      <c r="O200" s="1" t="str">
        <f ca="1">IFERROR(__xludf.DUMMYFUNCTION("IFERROR(FILTER('Tag Library'!$Q$14:$Q$736, LEFT('Tag Library'!$P$14:$P$736, LEN(O$2))=O$2, RIGHT('Tag Library'!$P$14:$P$736, LEN($A200))=$A200), """")"),"")</f>
        <v/>
      </c>
      <c r="P200" s="1" t="str">
        <f ca="1">IFERROR(__xludf.DUMMYFUNCTION("IFERROR(FILTER('Tag Library'!$Q$14:$Q$736, LEFT('Tag Library'!$P$14:$P$736, LEN(P$2))=P$2, RIGHT('Tag Library'!$P$14:$P$736, LEN($A200))=$A200), """")"),"")</f>
        <v/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IFERROR(__xludf.DUMMYFUNCTION("IFERROR(FILTER('Tag Library'!$Q$14:$Q$736, LEFT('Tag Library'!$P$14:$P$736, LEN(B$2))=B$2, RIGHT('Tag Library'!$P$14:$P$736, LEN($A201))=$A201), """")"),"")</f>
        <v/>
      </c>
      <c r="C201" s="1" t="str">
        <f ca="1">IFERROR(__xludf.DUMMYFUNCTION("IFERROR(FILTER('Tag Library'!$Q$14:$Q$736, LEFT('Tag Library'!$P$14:$P$736, LEN(C$2))=C$2, RIGHT('Tag Library'!$P$14:$P$736, LEN($A201))=$A201), """")"),"")</f>
        <v/>
      </c>
      <c r="D201" s="1" t="str">
        <f ca="1">IFERROR(__xludf.DUMMYFUNCTION("IFERROR(FILTER('Tag Library'!$Q$14:$Q$736, LEFT('Tag Library'!$P$14:$P$736, LEN(D$2))=D$2, RIGHT('Tag Library'!$P$14:$P$736, LEN($A201))=$A201), """")"),"")</f>
        <v/>
      </c>
      <c r="E201" s="1" t="str">
        <f ca="1">IFERROR(__xludf.DUMMYFUNCTION("IFERROR(FILTER('Tag Library'!$Q$14:$Q$736, LEFT('Tag Library'!$P$14:$P$736, LEN(E$2))=E$2, RIGHT('Tag Library'!$P$14:$P$736, LEN($A201))=$A201), """")"),"")</f>
        <v/>
      </c>
      <c r="F201" s="1" t="str">
        <f ca="1">IFERROR(__xludf.DUMMYFUNCTION("IFERROR(FILTER('Tag Library'!$Q$14:$Q$736, LEFT('Tag Library'!$P$14:$P$736, LEN(F$2))=F$2, RIGHT('Tag Library'!$P$14:$P$736, LEN($A201))=$A201), """")"),"")</f>
        <v/>
      </c>
      <c r="G201" s="1" t="str">
        <f ca="1">IFERROR(__xludf.DUMMYFUNCTION("IFERROR(FILTER('Tag Library'!$Q$14:$Q$736, LEFT('Tag Library'!$P$14:$P$736, LEN(G$2))=G$2, RIGHT('Tag Library'!$P$14:$P$736, LEN($A201))=$A201), """")"),"")</f>
        <v/>
      </c>
      <c r="H201" s="1" t="str">
        <f ca="1">IFERROR(__xludf.DUMMYFUNCTION("IFERROR(FILTER('Tag Library'!$Q$14:$Q$736, LEFT('Tag Library'!$P$14:$P$736, LEN(H$2))=H$2, RIGHT('Tag Library'!$P$14:$P$736, LEN($A201))=$A201), """")"),"")</f>
        <v/>
      </c>
      <c r="I201" s="1" t="str">
        <f ca="1">IFERROR(__xludf.DUMMYFUNCTION("IFERROR(FILTER('Tag Library'!$Q$14:$Q$736, LEFT('Tag Library'!$P$14:$P$736, LEN(I$2))=I$2, RIGHT('Tag Library'!$P$14:$P$736, LEN($A201))=$A201), """")"),"")</f>
        <v/>
      </c>
      <c r="J201" s="1" t="str">
        <f ca="1">IFERROR(__xludf.DUMMYFUNCTION("IFERROR(FILTER('Tag Library'!$Q$14:$Q$736, LEFT('Tag Library'!$P$14:$P$736, LEN(J$2))=J$2, RIGHT('Tag Library'!$P$14:$P$736, LEN($A201))=$A201), """")"),"")</f>
        <v/>
      </c>
      <c r="K201" s="1" t="str">
        <f ca="1">IFERROR(__xludf.DUMMYFUNCTION("IFERROR(FILTER('Tag Library'!$Q$14:$Q$736, LEFT('Tag Library'!$P$14:$P$736, LEN(K$2))=K$2, RIGHT('Tag Library'!$P$14:$P$736, LEN($A201))=$A201), """")"),"")</f>
        <v/>
      </c>
      <c r="L201" s="1" t="str">
        <f ca="1">IFERROR(__xludf.DUMMYFUNCTION("IFERROR(FILTER('Tag Library'!$Q$14:$Q$736, LEFT('Tag Library'!$P$14:$P$736, LEN(L$2))=L$2, RIGHT('Tag Library'!$P$14:$P$736, LEN($A201))=$A201), """")"),"")</f>
        <v/>
      </c>
      <c r="M201" s="1" t="str">
        <f ca="1">IFERROR(__xludf.DUMMYFUNCTION("IFERROR(FILTER('Tag Library'!$Q$14:$Q$736, LEFT('Tag Library'!$P$14:$P$736, LEN(M$2))=M$2, RIGHT('Tag Library'!$P$14:$P$736, LEN($A201))=$A201), """")"),"")</f>
        <v/>
      </c>
      <c r="N201" s="1" t="str">
        <f ca="1">IFERROR(__xludf.DUMMYFUNCTION("IFERROR(FILTER('Tag Library'!$Q$14:$Q$736, LEFT('Tag Library'!$P$14:$P$736, LEN(N$2))=N$2, RIGHT('Tag Library'!$P$14:$P$736, LEN($A201))=$A201), """")"),"")</f>
        <v/>
      </c>
      <c r="O201" s="1" t="str">
        <f ca="1">IFERROR(__xludf.DUMMYFUNCTION("IFERROR(FILTER('Tag Library'!$Q$14:$Q$736, LEFT('Tag Library'!$P$14:$P$736, LEN(O$2))=O$2, RIGHT('Tag Library'!$P$14:$P$736, LEN($A201))=$A201), """")"),"")</f>
        <v/>
      </c>
      <c r="P201" s="1" t="str">
        <f ca="1">IFERROR(__xludf.DUMMYFUNCTION("IFERROR(FILTER('Tag Library'!$Q$14:$Q$736, LEFT('Tag Library'!$P$14:$P$736, LEN(P$2))=P$2, RIGHT('Tag Library'!$P$14:$P$736, LEN($A201))=$A201), """")"),"")</f>
        <v/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IFERROR(__xludf.DUMMYFUNCTION("IFERROR(FILTER('Tag Library'!$Q$14:$Q$736, LEFT('Tag Library'!$P$14:$P$736, LEN(B$2))=B$2, RIGHT('Tag Library'!$P$14:$P$736, LEN($A202))=$A202), """")"),"")</f>
        <v/>
      </c>
      <c r="C202" s="1" t="str">
        <f ca="1">IFERROR(__xludf.DUMMYFUNCTION("IFERROR(FILTER('Tag Library'!$Q$14:$Q$736, LEFT('Tag Library'!$P$14:$P$736, LEN(C$2))=C$2, RIGHT('Tag Library'!$P$14:$P$736, LEN($A202))=$A202), """")"),"")</f>
        <v/>
      </c>
      <c r="D202" s="1" t="str">
        <f ca="1">IFERROR(__xludf.DUMMYFUNCTION("IFERROR(FILTER('Tag Library'!$Q$14:$Q$736, LEFT('Tag Library'!$P$14:$P$736, LEN(D$2))=D$2, RIGHT('Tag Library'!$P$14:$P$736, LEN($A202))=$A202), """")"),"")</f>
        <v/>
      </c>
      <c r="E202" s="1" t="str">
        <f ca="1">IFERROR(__xludf.DUMMYFUNCTION("IFERROR(FILTER('Tag Library'!$Q$14:$Q$736, LEFT('Tag Library'!$P$14:$P$736, LEN(E$2))=E$2, RIGHT('Tag Library'!$P$14:$P$736, LEN($A202))=$A202), """")"),"")</f>
        <v/>
      </c>
      <c r="F202" s="1" t="str">
        <f ca="1">IFERROR(__xludf.DUMMYFUNCTION("IFERROR(FILTER('Tag Library'!$Q$14:$Q$736, LEFT('Tag Library'!$P$14:$P$736, LEN(F$2))=F$2, RIGHT('Tag Library'!$P$14:$P$736, LEN($A202))=$A202), """")"),"")</f>
        <v/>
      </c>
      <c r="G202" s="1" t="str">
        <f ca="1">IFERROR(__xludf.DUMMYFUNCTION("IFERROR(FILTER('Tag Library'!$Q$14:$Q$736, LEFT('Tag Library'!$P$14:$P$736, LEN(G$2))=G$2, RIGHT('Tag Library'!$P$14:$P$736, LEN($A202))=$A202), """")"),"")</f>
        <v/>
      </c>
      <c r="H202" s="1" t="str">
        <f ca="1">IFERROR(__xludf.DUMMYFUNCTION("IFERROR(FILTER('Tag Library'!$Q$14:$Q$736, LEFT('Tag Library'!$P$14:$P$736, LEN(H$2))=H$2, RIGHT('Tag Library'!$P$14:$P$736, LEN($A202))=$A202), """")"),"")</f>
        <v/>
      </c>
      <c r="I202" s="1" t="str">
        <f ca="1">IFERROR(__xludf.DUMMYFUNCTION("IFERROR(FILTER('Tag Library'!$Q$14:$Q$736, LEFT('Tag Library'!$P$14:$P$736, LEN(I$2))=I$2, RIGHT('Tag Library'!$P$14:$P$736, LEN($A202))=$A202), """")"),"")</f>
        <v/>
      </c>
      <c r="J202" s="1" t="str">
        <f ca="1">IFERROR(__xludf.DUMMYFUNCTION("IFERROR(FILTER('Tag Library'!$Q$14:$Q$736, LEFT('Tag Library'!$P$14:$P$736, LEN(J$2))=J$2, RIGHT('Tag Library'!$P$14:$P$736, LEN($A202))=$A202), """")"),"")</f>
        <v/>
      </c>
      <c r="K202" s="1" t="str">
        <f ca="1">IFERROR(__xludf.DUMMYFUNCTION("IFERROR(FILTER('Tag Library'!$Q$14:$Q$736, LEFT('Tag Library'!$P$14:$P$736, LEN(K$2))=K$2, RIGHT('Tag Library'!$P$14:$P$736, LEN($A202))=$A202), """")"),"")</f>
        <v/>
      </c>
      <c r="L202" s="1" t="str">
        <f ca="1">IFERROR(__xludf.DUMMYFUNCTION("IFERROR(FILTER('Tag Library'!$Q$14:$Q$736, LEFT('Tag Library'!$P$14:$P$736, LEN(L$2))=L$2, RIGHT('Tag Library'!$P$14:$P$736, LEN($A202))=$A202), """")"),"")</f>
        <v/>
      </c>
      <c r="M202" s="1" t="str">
        <f ca="1">IFERROR(__xludf.DUMMYFUNCTION("IFERROR(FILTER('Tag Library'!$Q$14:$Q$736, LEFT('Tag Library'!$P$14:$P$736, LEN(M$2))=M$2, RIGHT('Tag Library'!$P$14:$P$736, LEN($A202))=$A202), """")"),"")</f>
        <v/>
      </c>
      <c r="N202" s="1" t="str">
        <f ca="1">IFERROR(__xludf.DUMMYFUNCTION("IFERROR(FILTER('Tag Library'!$Q$14:$Q$736, LEFT('Tag Library'!$P$14:$P$736, LEN(N$2))=N$2, RIGHT('Tag Library'!$P$14:$P$736, LEN($A202))=$A202), """")"),"")</f>
        <v/>
      </c>
      <c r="O202" s="1" t="str">
        <f ca="1">IFERROR(__xludf.DUMMYFUNCTION("IFERROR(FILTER('Tag Library'!$Q$14:$Q$736, LEFT('Tag Library'!$P$14:$P$736, LEN(O$2))=O$2, RIGHT('Tag Library'!$P$14:$P$736, LEN($A202))=$A202), """")"),"")</f>
        <v/>
      </c>
      <c r="P202" s="1" t="str">
        <f ca="1">IFERROR(__xludf.DUMMYFUNCTION("IFERROR(FILTER('Tag Library'!$Q$14:$Q$736, LEFT('Tag Library'!$P$14:$P$736, LEN(P$2))=P$2, RIGHT('Tag Library'!$P$14:$P$736, LEN($A202))=$A202), """")"),"")</f>
        <v/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IFERROR(__xludf.DUMMYFUNCTION("IFERROR(FILTER('Tag Library'!$Q$14:$Q$736, LEFT('Tag Library'!$P$14:$P$736, LEN(B$2))=B$2, RIGHT('Tag Library'!$P$14:$P$736, LEN($A203))=$A203), """")"),"")</f>
        <v/>
      </c>
      <c r="C203" s="1" t="str">
        <f ca="1">IFERROR(__xludf.DUMMYFUNCTION("IFERROR(FILTER('Tag Library'!$Q$14:$Q$736, LEFT('Tag Library'!$P$14:$P$736, LEN(C$2))=C$2, RIGHT('Tag Library'!$P$14:$P$736, LEN($A203))=$A203), """")"),"")</f>
        <v/>
      </c>
      <c r="D203" s="1" t="str">
        <f ca="1">IFERROR(__xludf.DUMMYFUNCTION("IFERROR(FILTER('Tag Library'!$Q$14:$Q$736, LEFT('Tag Library'!$P$14:$P$736, LEN(D$2))=D$2, RIGHT('Tag Library'!$P$14:$P$736, LEN($A203))=$A203), """")"),"")</f>
        <v/>
      </c>
      <c r="E203" s="1" t="str">
        <f ca="1">IFERROR(__xludf.DUMMYFUNCTION("IFERROR(FILTER('Tag Library'!$Q$14:$Q$736, LEFT('Tag Library'!$P$14:$P$736, LEN(E$2))=E$2, RIGHT('Tag Library'!$P$14:$P$736, LEN($A203))=$A203), """")"),"")</f>
        <v/>
      </c>
      <c r="F203" s="1" t="str">
        <f ca="1">IFERROR(__xludf.DUMMYFUNCTION("IFERROR(FILTER('Tag Library'!$Q$14:$Q$736, LEFT('Tag Library'!$P$14:$P$736, LEN(F$2))=F$2, RIGHT('Tag Library'!$P$14:$P$736, LEN($A203))=$A203), """")"),"")</f>
        <v/>
      </c>
      <c r="G203" s="1" t="str">
        <f ca="1">IFERROR(__xludf.DUMMYFUNCTION("IFERROR(FILTER('Tag Library'!$Q$14:$Q$736, LEFT('Tag Library'!$P$14:$P$736, LEN(G$2))=G$2, RIGHT('Tag Library'!$P$14:$P$736, LEN($A203))=$A203), """")"),"")</f>
        <v/>
      </c>
      <c r="H203" s="1" t="str">
        <f ca="1">IFERROR(__xludf.DUMMYFUNCTION("IFERROR(FILTER('Tag Library'!$Q$14:$Q$736, LEFT('Tag Library'!$P$14:$P$736, LEN(H$2))=H$2, RIGHT('Tag Library'!$P$14:$P$736, LEN($A203))=$A203), """")"),"")</f>
        <v/>
      </c>
      <c r="I203" s="1" t="str">
        <f ca="1">IFERROR(__xludf.DUMMYFUNCTION("IFERROR(FILTER('Tag Library'!$Q$14:$Q$736, LEFT('Tag Library'!$P$14:$P$736, LEN(I$2))=I$2, RIGHT('Tag Library'!$P$14:$P$736, LEN($A203))=$A203), """")"),"")</f>
        <v/>
      </c>
      <c r="J203" s="1" t="str">
        <f ca="1">IFERROR(__xludf.DUMMYFUNCTION("IFERROR(FILTER('Tag Library'!$Q$14:$Q$736, LEFT('Tag Library'!$P$14:$P$736, LEN(J$2))=J$2, RIGHT('Tag Library'!$P$14:$P$736, LEN($A203))=$A203), """")"),"")</f>
        <v/>
      </c>
      <c r="K203" s="1" t="str">
        <f ca="1">IFERROR(__xludf.DUMMYFUNCTION("IFERROR(FILTER('Tag Library'!$Q$14:$Q$736, LEFT('Tag Library'!$P$14:$P$736, LEN(K$2))=K$2, RIGHT('Tag Library'!$P$14:$P$736, LEN($A203))=$A203), """")"),"")</f>
        <v/>
      </c>
      <c r="L203" s="1" t="str">
        <f ca="1">IFERROR(__xludf.DUMMYFUNCTION("IFERROR(FILTER('Tag Library'!$Q$14:$Q$736, LEFT('Tag Library'!$P$14:$P$736, LEN(L$2))=L$2, RIGHT('Tag Library'!$P$14:$P$736, LEN($A203))=$A203), """")"),"")</f>
        <v/>
      </c>
      <c r="M203" s="1" t="str">
        <f ca="1">IFERROR(__xludf.DUMMYFUNCTION("IFERROR(FILTER('Tag Library'!$Q$14:$Q$736, LEFT('Tag Library'!$P$14:$P$736, LEN(M$2))=M$2, RIGHT('Tag Library'!$P$14:$P$736, LEN($A203))=$A203), """")"),"")</f>
        <v/>
      </c>
      <c r="N203" s="1" t="str">
        <f ca="1">IFERROR(__xludf.DUMMYFUNCTION("IFERROR(FILTER('Tag Library'!$Q$14:$Q$736, LEFT('Tag Library'!$P$14:$P$736, LEN(N$2))=N$2, RIGHT('Tag Library'!$P$14:$P$736, LEN($A203))=$A203), """")"),"")</f>
        <v/>
      </c>
      <c r="O203" s="1" t="str">
        <f ca="1">IFERROR(__xludf.DUMMYFUNCTION("IFERROR(FILTER('Tag Library'!$Q$14:$Q$736, LEFT('Tag Library'!$P$14:$P$736, LEN(O$2))=O$2, RIGHT('Tag Library'!$P$14:$P$736, LEN($A203))=$A203), """")"),"")</f>
        <v/>
      </c>
      <c r="P203" s="1" t="str">
        <f ca="1">IFERROR(__xludf.DUMMYFUNCTION("IFERROR(FILTER('Tag Library'!$Q$14:$Q$736, LEFT('Tag Library'!$P$14:$P$736, LEN(P$2))=P$2, RIGHT('Tag Library'!$P$14:$P$736, LEN($A203))=$A203), """")"),"")</f>
        <v/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IFERROR(__xludf.DUMMYFUNCTION("IFERROR(FILTER('Tag Library'!$Q$14:$Q$736, LEFT('Tag Library'!$P$14:$P$736, LEN(B$2))=B$2, RIGHT('Tag Library'!$P$14:$P$736, LEN($A204))=$A204), """")"),"")</f>
        <v/>
      </c>
      <c r="C204" s="1" t="str">
        <f ca="1">IFERROR(__xludf.DUMMYFUNCTION("IFERROR(FILTER('Tag Library'!$Q$14:$Q$736, LEFT('Tag Library'!$P$14:$P$736, LEN(C$2))=C$2, RIGHT('Tag Library'!$P$14:$P$736, LEN($A204))=$A204), """")"),"")</f>
        <v/>
      </c>
      <c r="D204" s="1" t="str">
        <f ca="1">IFERROR(__xludf.DUMMYFUNCTION("IFERROR(FILTER('Tag Library'!$Q$14:$Q$736, LEFT('Tag Library'!$P$14:$P$736, LEN(D$2))=D$2, RIGHT('Tag Library'!$P$14:$P$736, LEN($A204))=$A204), """")"),"")</f>
        <v/>
      </c>
      <c r="E204" s="1" t="str">
        <f ca="1">IFERROR(__xludf.DUMMYFUNCTION("IFERROR(FILTER('Tag Library'!$Q$14:$Q$736, LEFT('Tag Library'!$P$14:$P$736, LEN(E$2))=E$2, RIGHT('Tag Library'!$P$14:$P$736, LEN($A204))=$A204), """")"),"")</f>
        <v/>
      </c>
      <c r="F204" s="1" t="str">
        <f ca="1">IFERROR(__xludf.DUMMYFUNCTION("IFERROR(FILTER('Tag Library'!$Q$14:$Q$736, LEFT('Tag Library'!$P$14:$P$736, LEN(F$2))=F$2, RIGHT('Tag Library'!$P$14:$P$736, LEN($A204))=$A204), """")"),"")</f>
        <v/>
      </c>
      <c r="G204" s="1" t="str">
        <f ca="1">IFERROR(__xludf.DUMMYFUNCTION("IFERROR(FILTER('Tag Library'!$Q$14:$Q$736, LEFT('Tag Library'!$P$14:$P$736, LEN(G$2))=G$2, RIGHT('Tag Library'!$P$14:$P$736, LEN($A204))=$A204), """")"),"")</f>
        <v/>
      </c>
      <c r="H204" s="1" t="str">
        <f ca="1">IFERROR(__xludf.DUMMYFUNCTION("IFERROR(FILTER('Tag Library'!$Q$14:$Q$736, LEFT('Tag Library'!$P$14:$P$736, LEN(H$2))=H$2, RIGHT('Tag Library'!$P$14:$P$736, LEN($A204))=$A204), """")"),"")</f>
        <v/>
      </c>
      <c r="I204" s="1" t="str">
        <f ca="1">IFERROR(__xludf.DUMMYFUNCTION("IFERROR(FILTER('Tag Library'!$Q$14:$Q$736, LEFT('Tag Library'!$P$14:$P$736, LEN(I$2))=I$2, RIGHT('Tag Library'!$P$14:$P$736, LEN($A204))=$A204), """")"),"")</f>
        <v/>
      </c>
      <c r="J204" s="1" t="str">
        <f ca="1">IFERROR(__xludf.DUMMYFUNCTION("IFERROR(FILTER('Tag Library'!$Q$14:$Q$736, LEFT('Tag Library'!$P$14:$P$736, LEN(J$2))=J$2, RIGHT('Tag Library'!$P$14:$P$736, LEN($A204))=$A204), """")"),"")</f>
        <v/>
      </c>
      <c r="K204" s="1" t="str">
        <f ca="1">IFERROR(__xludf.DUMMYFUNCTION("IFERROR(FILTER('Tag Library'!$Q$14:$Q$736, LEFT('Tag Library'!$P$14:$P$736, LEN(K$2))=K$2, RIGHT('Tag Library'!$P$14:$P$736, LEN($A204))=$A204), """")"),"")</f>
        <v/>
      </c>
      <c r="L204" s="1" t="str">
        <f ca="1">IFERROR(__xludf.DUMMYFUNCTION("IFERROR(FILTER('Tag Library'!$Q$14:$Q$736, LEFT('Tag Library'!$P$14:$P$736, LEN(L$2))=L$2, RIGHT('Tag Library'!$P$14:$P$736, LEN($A204))=$A204), """")"),"")</f>
        <v/>
      </c>
      <c r="M204" s="1" t="str">
        <f ca="1">IFERROR(__xludf.DUMMYFUNCTION("IFERROR(FILTER('Tag Library'!$Q$14:$Q$736, LEFT('Tag Library'!$P$14:$P$736, LEN(M$2))=M$2, RIGHT('Tag Library'!$P$14:$P$736, LEN($A204))=$A204), """")"),"")</f>
        <v/>
      </c>
      <c r="N204" s="1" t="str">
        <f ca="1">IFERROR(__xludf.DUMMYFUNCTION("IFERROR(FILTER('Tag Library'!$Q$14:$Q$736, LEFT('Tag Library'!$P$14:$P$736, LEN(N$2))=N$2, RIGHT('Tag Library'!$P$14:$P$736, LEN($A204))=$A204), """")"),"")</f>
        <v/>
      </c>
      <c r="O204" s="1" t="str">
        <f ca="1">IFERROR(__xludf.DUMMYFUNCTION("IFERROR(FILTER('Tag Library'!$Q$14:$Q$736, LEFT('Tag Library'!$P$14:$P$736, LEN(O$2))=O$2, RIGHT('Tag Library'!$P$14:$P$736, LEN($A204))=$A204), """")"),"")</f>
        <v/>
      </c>
      <c r="P204" s="1" t="str">
        <f ca="1">IFERROR(__xludf.DUMMYFUNCTION("IFERROR(FILTER('Tag Library'!$Q$14:$Q$736, LEFT('Tag Library'!$P$14:$P$736, LEN(P$2))=P$2, RIGHT('Tag Library'!$P$14:$P$736, LEN($A204))=$A204), """")"),"")</f>
        <v/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IFERROR(__xludf.DUMMYFUNCTION("IFERROR(FILTER('Tag Library'!$Q$14:$Q$736, LEFT('Tag Library'!$P$14:$P$736, LEN(B$2))=B$2, RIGHT('Tag Library'!$P$14:$P$736, LEN($A205))=$A205), """")"),"")</f>
        <v/>
      </c>
      <c r="C205" s="1" t="str">
        <f ca="1">IFERROR(__xludf.DUMMYFUNCTION("IFERROR(FILTER('Tag Library'!$Q$14:$Q$736, LEFT('Tag Library'!$P$14:$P$736, LEN(C$2))=C$2, RIGHT('Tag Library'!$P$14:$P$736, LEN($A205))=$A205), """")"),"")</f>
        <v/>
      </c>
      <c r="D205" s="1" t="str">
        <f ca="1">IFERROR(__xludf.DUMMYFUNCTION("IFERROR(FILTER('Tag Library'!$Q$14:$Q$736, LEFT('Tag Library'!$P$14:$P$736, LEN(D$2))=D$2, RIGHT('Tag Library'!$P$14:$P$736, LEN($A205))=$A205), """")"),"")</f>
        <v/>
      </c>
      <c r="E205" s="1" t="str">
        <f ca="1">IFERROR(__xludf.DUMMYFUNCTION("IFERROR(FILTER('Tag Library'!$Q$14:$Q$736, LEFT('Tag Library'!$P$14:$P$736, LEN(E$2))=E$2, RIGHT('Tag Library'!$P$14:$P$736, LEN($A205))=$A205), """")"),"")</f>
        <v/>
      </c>
      <c r="F205" s="1" t="str">
        <f ca="1">IFERROR(__xludf.DUMMYFUNCTION("IFERROR(FILTER('Tag Library'!$Q$14:$Q$736, LEFT('Tag Library'!$P$14:$P$736, LEN(F$2))=F$2, RIGHT('Tag Library'!$P$14:$P$736, LEN($A205))=$A205), """")"),"")</f>
        <v/>
      </c>
      <c r="G205" s="1" t="str">
        <f ca="1">IFERROR(__xludf.DUMMYFUNCTION("IFERROR(FILTER('Tag Library'!$Q$14:$Q$736, LEFT('Tag Library'!$P$14:$P$736, LEN(G$2))=G$2, RIGHT('Tag Library'!$P$14:$P$736, LEN($A205))=$A205), """")"),"")</f>
        <v/>
      </c>
      <c r="H205" s="1" t="str">
        <f ca="1">IFERROR(__xludf.DUMMYFUNCTION("IFERROR(FILTER('Tag Library'!$Q$14:$Q$736, LEFT('Tag Library'!$P$14:$P$736, LEN(H$2))=H$2, RIGHT('Tag Library'!$P$14:$P$736, LEN($A205))=$A205), """")"),"")</f>
        <v/>
      </c>
      <c r="I205" s="1" t="str">
        <f ca="1">IFERROR(__xludf.DUMMYFUNCTION("IFERROR(FILTER('Tag Library'!$Q$14:$Q$736, LEFT('Tag Library'!$P$14:$P$736, LEN(I$2))=I$2, RIGHT('Tag Library'!$P$14:$P$736, LEN($A205))=$A205), """")"),"")</f>
        <v/>
      </c>
      <c r="J205" s="1" t="str">
        <f ca="1">IFERROR(__xludf.DUMMYFUNCTION("IFERROR(FILTER('Tag Library'!$Q$14:$Q$736, LEFT('Tag Library'!$P$14:$P$736, LEN(J$2))=J$2, RIGHT('Tag Library'!$P$14:$P$736, LEN($A205))=$A205), """")"),"")</f>
        <v/>
      </c>
      <c r="K205" s="1" t="str">
        <f ca="1">IFERROR(__xludf.DUMMYFUNCTION("IFERROR(FILTER('Tag Library'!$Q$14:$Q$736, LEFT('Tag Library'!$P$14:$P$736, LEN(K$2))=K$2, RIGHT('Tag Library'!$P$14:$P$736, LEN($A205))=$A205), """")"),"")</f>
        <v/>
      </c>
      <c r="L205" s="1" t="str">
        <f ca="1">IFERROR(__xludf.DUMMYFUNCTION("IFERROR(FILTER('Tag Library'!$Q$14:$Q$736, LEFT('Tag Library'!$P$14:$P$736, LEN(L$2))=L$2, RIGHT('Tag Library'!$P$14:$P$736, LEN($A205))=$A205), """")"),"")</f>
        <v/>
      </c>
      <c r="M205" s="1" t="str">
        <f ca="1">IFERROR(__xludf.DUMMYFUNCTION("IFERROR(FILTER('Tag Library'!$Q$14:$Q$736, LEFT('Tag Library'!$P$14:$P$736, LEN(M$2))=M$2, RIGHT('Tag Library'!$P$14:$P$736, LEN($A205))=$A205), """")"),"")</f>
        <v/>
      </c>
      <c r="N205" s="1" t="str">
        <f ca="1">IFERROR(__xludf.DUMMYFUNCTION("IFERROR(FILTER('Tag Library'!$Q$14:$Q$736, LEFT('Tag Library'!$P$14:$P$736, LEN(N$2))=N$2, RIGHT('Tag Library'!$P$14:$P$736, LEN($A205))=$A205), """")"),"")</f>
        <v/>
      </c>
      <c r="O205" s="1" t="str">
        <f ca="1">IFERROR(__xludf.DUMMYFUNCTION("IFERROR(FILTER('Tag Library'!$Q$14:$Q$736, LEFT('Tag Library'!$P$14:$P$736, LEN(O$2))=O$2, RIGHT('Tag Library'!$P$14:$P$736, LEN($A205))=$A205), """")"),"")</f>
        <v/>
      </c>
      <c r="P205" s="1" t="str">
        <f ca="1">IFERROR(__xludf.DUMMYFUNCTION("IFERROR(FILTER('Tag Library'!$Q$14:$Q$736, LEFT('Tag Library'!$P$14:$P$736, LEN(P$2))=P$2, RIGHT('Tag Library'!$P$14:$P$736, LEN($A205))=$A205), """")"),"")</f>
        <v/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IFERROR(__xludf.DUMMYFUNCTION("IFERROR(FILTER('Tag Library'!$Q$14:$Q$736, LEFT('Tag Library'!$P$14:$P$736, LEN(B$2))=B$2, RIGHT('Tag Library'!$P$14:$P$736, LEN($A206))=$A206), """")"),"")</f>
        <v/>
      </c>
      <c r="C206" s="1" t="str">
        <f ca="1">IFERROR(__xludf.DUMMYFUNCTION("IFERROR(FILTER('Tag Library'!$Q$14:$Q$736, LEFT('Tag Library'!$P$14:$P$736, LEN(C$2))=C$2, RIGHT('Tag Library'!$P$14:$P$736, LEN($A206))=$A206), """")"),"")</f>
        <v/>
      </c>
      <c r="D206" s="1" t="str">
        <f ca="1">IFERROR(__xludf.DUMMYFUNCTION("IFERROR(FILTER('Tag Library'!$Q$14:$Q$736, LEFT('Tag Library'!$P$14:$P$736, LEN(D$2))=D$2, RIGHT('Tag Library'!$P$14:$P$736, LEN($A206))=$A206), """")"),"")</f>
        <v/>
      </c>
      <c r="E206" s="1" t="str">
        <f ca="1">IFERROR(__xludf.DUMMYFUNCTION("IFERROR(FILTER('Tag Library'!$Q$14:$Q$736, LEFT('Tag Library'!$P$14:$P$736, LEN(E$2))=E$2, RIGHT('Tag Library'!$P$14:$P$736, LEN($A206))=$A206), """")"),"")</f>
        <v/>
      </c>
      <c r="F206" s="1" t="str">
        <f ca="1">IFERROR(__xludf.DUMMYFUNCTION("IFERROR(FILTER('Tag Library'!$Q$14:$Q$736, LEFT('Tag Library'!$P$14:$P$736, LEN(F$2))=F$2, RIGHT('Tag Library'!$P$14:$P$736, LEN($A206))=$A206), """")"),"")</f>
        <v/>
      </c>
      <c r="G206" s="1" t="str">
        <f ca="1">IFERROR(__xludf.DUMMYFUNCTION("IFERROR(FILTER('Tag Library'!$Q$14:$Q$736, LEFT('Tag Library'!$P$14:$P$736, LEN(G$2))=G$2, RIGHT('Tag Library'!$P$14:$P$736, LEN($A206))=$A206), """")"),"")</f>
        <v/>
      </c>
      <c r="H206" s="1" t="str">
        <f ca="1">IFERROR(__xludf.DUMMYFUNCTION("IFERROR(FILTER('Tag Library'!$Q$14:$Q$736, LEFT('Tag Library'!$P$14:$P$736, LEN(H$2))=H$2, RIGHT('Tag Library'!$P$14:$P$736, LEN($A206))=$A206), """")"),"")</f>
        <v/>
      </c>
      <c r="I206" s="1" t="str">
        <f ca="1">IFERROR(__xludf.DUMMYFUNCTION("IFERROR(FILTER('Tag Library'!$Q$14:$Q$736, LEFT('Tag Library'!$P$14:$P$736, LEN(I$2))=I$2, RIGHT('Tag Library'!$P$14:$P$736, LEN($A206))=$A206), """")"),"")</f>
        <v/>
      </c>
      <c r="J206" s="1" t="str">
        <f ca="1">IFERROR(__xludf.DUMMYFUNCTION("IFERROR(FILTER('Tag Library'!$Q$14:$Q$736, LEFT('Tag Library'!$P$14:$P$736, LEN(J$2))=J$2, RIGHT('Tag Library'!$P$14:$P$736, LEN($A206))=$A206), """")"),"")</f>
        <v/>
      </c>
      <c r="K206" s="1" t="str">
        <f ca="1">IFERROR(__xludf.DUMMYFUNCTION("IFERROR(FILTER('Tag Library'!$Q$14:$Q$736, LEFT('Tag Library'!$P$14:$P$736, LEN(K$2))=K$2, RIGHT('Tag Library'!$P$14:$P$736, LEN($A206))=$A206), """")"),"")</f>
        <v/>
      </c>
      <c r="L206" s="1" t="str">
        <f ca="1">IFERROR(__xludf.DUMMYFUNCTION("IFERROR(FILTER('Tag Library'!$Q$14:$Q$736, LEFT('Tag Library'!$P$14:$P$736, LEN(L$2))=L$2, RIGHT('Tag Library'!$P$14:$P$736, LEN($A206))=$A206), """")"),"")</f>
        <v/>
      </c>
      <c r="M206" s="1" t="str">
        <f ca="1">IFERROR(__xludf.DUMMYFUNCTION("IFERROR(FILTER('Tag Library'!$Q$14:$Q$736, LEFT('Tag Library'!$P$14:$P$736, LEN(M$2))=M$2, RIGHT('Tag Library'!$P$14:$P$736, LEN($A206))=$A206), """")"),"")</f>
        <v/>
      </c>
      <c r="N206" s="1" t="str">
        <f ca="1">IFERROR(__xludf.DUMMYFUNCTION("IFERROR(FILTER('Tag Library'!$Q$14:$Q$736, LEFT('Tag Library'!$P$14:$P$736, LEN(N$2))=N$2, RIGHT('Tag Library'!$P$14:$P$736, LEN($A206))=$A206), """")"),"")</f>
        <v/>
      </c>
      <c r="O206" s="1" t="str">
        <f ca="1">IFERROR(__xludf.DUMMYFUNCTION("IFERROR(FILTER('Tag Library'!$Q$14:$Q$736, LEFT('Tag Library'!$P$14:$P$736, LEN(O$2))=O$2, RIGHT('Tag Library'!$P$14:$P$736, LEN($A206))=$A206), """")"),"")</f>
        <v/>
      </c>
      <c r="P206" s="1" t="str">
        <f ca="1">IFERROR(__xludf.DUMMYFUNCTION("IFERROR(FILTER('Tag Library'!$Q$14:$Q$736, LEFT('Tag Library'!$P$14:$P$736, LEN(P$2))=P$2, RIGHT('Tag Library'!$P$14:$P$736, LEN($A206))=$A206), """")"),"")</f>
        <v/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IFERROR(__xludf.DUMMYFUNCTION("IFERROR(FILTER('Tag Library'!$Q$14:$Q$736, LEFT('Tag Library'!$P$14:$P$736, LEN(B$2))=B$2, RIGHT('Tag Library'!$P$14:$P$736, LEN($A207))=$A207), """")"),"")</f>
        <v/>
      </c>
      <c r="C207" s="1" t="str">
        <f ca="1">IFERROR(__xludf.DUMMYFUNCTION("IFERROR(FILTER('Tag Library'!$Q$14:$Q$736, LEFT('Tag Library'!$P$14:$P$736, LEN(C$2))=C$2, RIGHT('Tag Library'!$P$14:$P$736, LEN($A207))=$A207), """")"),"")</f>
        <v/>
      </c>
      <c r="D207" s="1" t="str">
        <f ca="1">IFERROR(__xludf.DUMMYFUNCTION("IFERROR(FILTER('Tag Library'!$Q$14:$Q$736, LEFT('Tag Library'!$P$14:$P$736, LEN(D$2))=D$2, RIGHT('Tag Library'!$P$14:$P$736, LEN($A207))=$A207), """")"),"")</f>
        <v/>
      </c>
      <c r="E207" s="1" t="str">
        <f ca="1">IFERROR(__xludf.DUMMYFUNCTION("IFERROR(FILTER('Tag Library'!$Q$14:$Q$736, LEFT('Tag Library'!$P$14:$P$736, LEN(E$2))=E$2, RIGHT('Tag Library'!$P$14:$P$736, LEN($A207))=$A207), """")"),"")</f>
        <v/>
      </c>
      <c r="F207" s="1" t="str">
        <f ca="1">IFERROR(__xludf.DUMMYFUNCTION("IFERROR(FILTER('Tag Library'!$Q$14:$Q$736, LEFT('Tag Library'!$P$14:$P$736, LEN(F$2))=F$2, RIGHT('Tag Library'!$P$14:$P$736, LEN($A207))=$A207), """")"),"")</f>
        <v/>
      </c>
      <c r="G207" s="1" t="str">
        <f ca="1">IFERROR(__xludf.DUMMYFUNCTION("IFERROR(FILTER('Tag Library'!$Q$14:$Q$736, LEFT('Tag Library'!$P$14:$P$736, LEN(G$2))=G$2, RIGHT('Tag Library'!$P$14:$P$736, LEN($A207))=$A207), """")"),"")</f>
        <v/>
      </c>
      <c r="H207" s="1" t="str">
        <f ca="1">IFERROR(__xludf.DUMMYFUNCTION("IFERROR(FILTER('Tag Library'!$Q$14:$Q$736, LEFT('Tag Library'!$P$14:$P$736, LEN(H$2))=H$2, RIGHT('Tag Library'!$P$14:$P$736, LEN($A207))=$A207), """")"),"")</f>
        <v/>
      </c>
      <c r="I207" s="1" t="str">
        <f ca="1">IFERROR(__xludf.DUMMYFUNCTION("IFERROR(FILTER('Tag Library'!$Q$14:$Q$736, LEFT('Tag Library'!$P$14:$P$736, LEN(I$2))=I$2, RIGHT('Tag Library'!$P$14:$P$736, LEN($A207))=$A207), """")"),"")</f>
        <v/>
      </c>
      <c r="J207" s="1" t="str">
        <f ca="1">IFERROR(__xludf.DUMMYFUNCTION("IFERROR(FILTER('Tag Library'!$Q$14:$Q$736, LEFT('Tag Library'!$P$14:$P$736, LEN(J$2))=J$2, RIGHT('Tag Library'!$P$14:$P$736, LEN($A207))=$A207), """")"),"")</f>
        <v/>
      </c>
      <c r="K207" s="1" t="str">
        <f ca="1">IFERROR(__xludf.DUMMYFUNCTION("IFERROR(FILTER('Tag Library'!$Q$14:$Q$736, LEFT('Tag Library'!$P$14:$P$736, LEN(K$2))=K$2, RIGHT('Tag Library'!$P$14:$P$736, LEN($A207))=$A207), """")"),"")</f>
        <v/>
      </c>
      <c r="L207" s="1" t="str">
        <f ca="1">IFERROR(__xludf.DUMMYFUNCTION("IFERROR(FILTER('Tag Library'!$Q$14:$Q$736, LEFT('Tag Library'!$P$14:$P$736, LEN(L$2))=L$2, RIGHT('Tag Library'!$P$14:$P$736, LEN($A207))=$A207), """")"),"")</f>
        <v/>
      </c>
      <c r="M207" s="1" t="str">
        <f ca="1">IFERROR(__xludf.DUMMYFUNCTION("IFERROR(FILTER('Tag Library'!$Q$14:$Q$736, LEFT('Tag Library'!$P$14:$P$736, LEN(M$2))=M$2, RIGHT('Tag Library'!$P$14:$P$736, LEN($A207))=$A207), """")"),"")</f>
        <v/>
      </c>
      <c r="N207" s="1" t="str">
        <f ca="1">IFERROR(__xludf.DUMMYFUNCTION("IFERROR(FILTER('Tag Library'!$Q$14:$Q$736, LEFT('Tag Library'!$P$14:$P$736, LEN(N$2))=N$2, RIGHT('Tag Library'!$P$14:$P$736, LEN($A207))=$A207), """")"),"")</f>
        <v/>
      </c>
      <c r="O207" s="1" t="str">
        <f ca="1">IFERROR(__xludf.DUMMYFUNCTION("IFERROR(FILTER('Tag Library'!$Q$14:$Q$736, LEFT('Tag Library'!$P$14:$P$736, LEN(O$2))=O$2, RIGHT('Tag Library'!$P$14:$P$736, LEN($A207))=$A207), """")"),"")</f>
        <v/>
      </c>
      <c r="P207" s="1" t="str">
        <f ca="1">IFERROR(__xludf.DUMMYFUNCTION("IFERROR(FILTER('Tag Library'!$Q$14:$Q$736, LEFT('Tag Library'!$P$14:$P$736, LEN(P$2))=P$2, RIGHT('Tag Library'!$P$14:$P$736, LEN($A207))=$A207), """")"),"")</f>
        <v/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IFERROR(__xludf.DUMMYFUNCTION("IFERROR(FILTER('Tag Library'!$Q$14:$Q$736, LEFT('Tag Library'!$P$14:$P$736, LEN(B$2))=B$2, RIGHT('Tag Library'!$P$14:$P$736, LEN($A208))=$A208), """")"),"")</f>
        <v/>
      </c>
      <c r="C208" s="1" t="str">
        <f ca="1">IFERROR(__xludf.DUMMYFUNCTION("IFERROR(FILTER('Tag Library'!$Q$14:$Q$736, LEFT('Tag Library'!$P$14:$P$736, LEN(C$2))=C$2, RIGHT('Tag Library'!$P$14:$P$736, LEN($A208))=$A208), """")"),"")</f>
        <v/>
      </c>
      <c r="D208" s="1" t="str">
        <f ca="1">IFERROR(__xludf.DUMMYFUNCTION("IFERROR(FILTER('Tag Library'!$Q$14:$Q$736, LEFT('Tag Library'!$P$14:$P$736, LEN(D$2))=D$2, RIGHT('Tag Library'!$P$14:$P$736, LEN($A208))=$A208), """")"),"")</f>
        <v/>
      </c>
      <c r="E208" s="1" t="str">
        <f ca="1">IFERROR(__xludf.DUMMYFUNCTION("IFERROR(FILTER('Tag Library'!$Q$14:$Q$736, LEFT('Tag Library'!$P$14:$P$736, LEN(E$2))=E$2, RIGHT('Tag Library'!$P$14:$P$736, LEN($A208))=$A208), """")"),"")</f>
        <v/>
      </c>
      <c r="F208" s="1" t="str">
        <f ca="1">IFERROR(__xludf.DUMMYFUNCTION("IFERROR(FILTER('Tag Library'!$Q$14:$Q$736, LEFT('Tag Library'!$P$14:$P$736, LEN(F$2))=F$2, RIGHT('Tag Library'!$P$14:$P$736, LEN($A208))=$A208), """")"),"")</f>
        <v/>
      </c>
      <c r="G208" s="1" t="str">
        <f ca="1">IFERROR(__xludf.DUMMYFUNCTION("IFERROR(FILTER('Tag Library'!$Q$14:$Q$736, LEFT('Tag Library'!$P$14:$P$736, LEN(G$2))=G$2, RIGHT('Tag Library'!$P$14:$P$736, LEN($A208))=$A208), """")"),"")</f>
        <v/>
      </c>
      <c r="H208" s="1" t="str">
        <f ca="1">IFERROR(__xludf.DUMMYFUNCTION("IFERROR(FILTER('Tag Library'!$Q$14:$Q$736, LEFT('Tag Library'!$P$14:$P$736, LEN(H$2))=H$2, RIGHT('Tag Library'!$P$14:$P$736, LEN($A208))=$A208), """")"),"")</f>
        <v/>
      </c>
      <c r="I208" s="1" t="str">
        <f ca="1">IFERROR(__xludf.DUMMYFUNCTION("IFERROR(FILTER('Tag Library'!$Q$14:$Q$736, LEFT('Tag Library'!$P$14:$P$736, LEN(I$2))=I$2, RIGHT('Tag Library'!$P$14:$P$736, LEN($A208))=$A208), """")"),"")</f>
        <v/>
      </c>
      <c r="J208" s="1" t="str">
        <f ca="1">IFERROR(__xludf.DUMMYFUNCTION("IFERROR(FILTER('Tag Library'!$Q$14:$Q$736, LEFT('Tag Library'!$P$14:$P$736, LEN(J$2))=J$2, RIGHT('Tag Library'!$P$14:$P$736, LEN($A208))=$A208), """")"),"")</f>
        <v/>
      </c>
      <c r="K208" s="1" t="str">
        <f ca="1">IFERROR(__xludf.DUMMYFUNCTION("IFERROR(FILTER('Tag Library'!$Q$14:$Q$736, LEFT('Tag Library'!$P$14:$P$736, LEN(K$2))=K$2, RIGHT('Tag Library'!$P$14:$P$736, LEN($A208))=$A208), """")"),"")</f>
        <v/>
      </c>
      <c r="L208" s="1" t="str">
        <f ca="1">IFERROR(__xludf.DUMMYFUNCTION("IFERROR(FILTER('Tag Library'!$Q$14:$Q$736, LEFT('Tag Library'!$P$14:$P$736, LEN(L$2))=L$2, RIGHT('Tag Library'!$P$14:$P$736, LEN($A208))=$A208), """")"),"")</f>
        <v/>
      </c>
      <c r="M208" s="1" t="str">
        <f ca="1">IFERROR(__xludf.DUMMYFUNCTION("IFERROR(FILTER('Tag Library'!$Q$14:$Q$736, LEFT('Tag Library'!$P$14:$P$736, LEN(M$2))=M$2, RIGHT('Tag Library'!$P$14:$P$736, LEN($A208))=$A208), """")"),"")</f>
        <v/>
      </c>
      <c r="N208" s="1" t="str">
        <f ca="1">IFERROR(__xludf.DUMMYFUNCTION("IFERROR(FILTER('Tag Library'!$Q$14:$Q$736, LEFT('Tag Library'!$P$14:$P$736, LEN(N$2))=N$2, RIGHT('Tag Library'!$P$14:$P$736, LEN($A208))=$A208), """")"),"")</f>
        <v/>
      </c>
      <c r="O208" s="1" t="str">
        <f ca="1">IFERROR(__xludf.DUMMYFUNCTION("IFERROR(FILTER('Tag Library'!$Q$14:$Q$736, LEFT('Tag Library'!$P$14:$P$736, LEN(O$2))=O$2, RIGHT('Tag Library'!$P$14:$P$736, LEN($A208))=$A208), """")"),"")</f>
        <v/>
      </c>
      <c r="P208" s="1" t="str">
        <f ca="1">IFERROR(__xludf.DUMMYFUNCTION("IFERROR(FILTER('Tag Library'!$Q$14:$Q$736, LEFT('Tag Library'!$P$14:$P$736, LEN(P$2))=P$2, RIGHT('Tag Library'!$P$14:$P$736, LEN($A208))=$A208), """")"),"")</f>
        <v/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IFERROR(__xludf.DUMMYFUNCTION("IFERROR(FILTER('Tag Library'!$Q$14:$Q$736, LEFT('Tag Library'!$P$14:$P$736, LEN(B$2))=B$2, RIGHT('Tag Library'!$P$14:$P$736, LEN($A209))=$A209), """")"),"")</f>
        <v/>
      </c>
      <c r="C209" s="1" t="str">
        <f ca="1">IFERROR(__xludf.DUMMYFUNCTION("IFERROR(FILTER('Tag Library'!$Q$14:$Q$736, LEFT('Tag Library'!$P$14:$P$736, LEN(C$2))=C$2, RIGHT('Tag Library'!$P$14:$P$736, LEN($A209))=$A209), """")"),"")</f>
        <v/>
      </c>
      <c r="D209" s="1" t="str">
        <f ca="1">IFERROR(__xludf.DUMMYFUNCTION("IFERROR(FILTER('Tag Library'!$Q$14:$Q$736, LEFT('Tag Library'!$P$14:$P$736, LEN(D$2))=D$2, RIGHT('Tag Library'!$P$14:$P$736, LEN($A209))=$A209), """")"),"")</f>
        <v/>
      </c>
      <c r="E209" s="1" t="str">
        <f ca="1">IFERROR(__xludf.DUMMYFUNCTION("IFERROR(FILTER('Tag Library'!$Q$14:$Q$736, LEFT('Tag Library'!$P$14:$P$736, LEN(E$2))=E$2, RIGHT('Tag Library'!$P$14:$P$736, LEN($A209))=$A209), """")"),"")</f>
        <v/>
      </c>
      <c r="F209" s="1" t="str">
        <f ca="1">IFERROR(__xludf.DUMMYFUNCTION("IFERROR(FILTER('Tag Library'!$Q$14:$Q$736, LEFT('Tag Library'!$P$14:$P$736, LEN(F$2))=F$2, RIGHT('Tag Library'!$P$14:$P$736, LEN($A209))=$A209), """")"),"")</f>
        <v/>
      </c>
      <c r="G209" s="1" t="str">
        <f ca="1">IFERROR(__xludf.DUMMYFUNCTION("IFERROR(FILTER('Tag Library'!$Q$14:$Q$736, LEFT('Tag Library'!$P$14:$P$736, LEN(G$2))=G$2, RIGHT('Tag Library'!$P$14:$P$736, LEN($A209))=$A209), """")"),"")</f>
        <v/>
      </c>
      <c r="H209" s="1" t="str">
        <f ca="1">IFERROR(__xludf.DUMMYFUNCTION("IFERROR(FILTER('Tag Library'!$Q$14:$Q$736, LEFT('Tag Library'!$P$14:$P$736, LEN(H$2))=H$2, RIGHT('Tag Library'!$P$14:$P$736, LEN($A209))=$A209), """")"),"")</f>
        <v/>
      </c>
      <c r="I209" s="1" t="str">
        <f ca="1">IFERROR(__xludf.DUMMYFUNCTION("IFERROR(FILTER('Tag Library'!$Q$14:$Q$736, LEFT('Tag Library'!$P$14:$P$736, LEN(I$2))=I$2, RIGHT('Tag Library'!$P$14:$P$736, LEN($A209))=$A209), """")"),"")</f>
        <v/>
      </c>
      <c r="J209" s="1" t="str">
        <f ca="1">IFERROR(__xludf.DUMMYFUNCTION("IFERROR(FILTER('Tag Library'!$Q$14:$Q$736, LEFT('Tag Library'!$P$14:$P$736, LEN(J$2))=J$2, RIGHT('Tag Library'!$P$14:$P$736, LEN($A209))=$A209), """")"),"")</f>
        <v/>
      </c>
      <c r="K209" s="1" t="str">
        <f ca="1">IFERROR(__xludf.DUMMYFUNCTION("IFERROR(FILTER('Tag Library'!$Q$14:$Q$736, LEFT('Tag Library'!$P$14:$P$736, LEN(K$2))=K$2, RIGHT('Tag Library'!$P$14:$P$736, LEN($A209))=$A209), """")"),"")</f>
        <v/>
      </c>
      <c r="L209" s="1" t="str">
        <f ca="1">IFERROR(__xludf.DUMMYFUNCTION("IFERROR(FILTER('Tag Library'!$Q$14:$Q$736, LEFT('Tag Library'!$P$14:$P$736, LEN(L$2))=L$2, RIGHT('Tag Library'!$P$14:$P$736, LEN($A209))=$A209), """")"),"")</f>
        <v/>
      </c>
      <c r="M209" s="1" t="str">
        <f ca="1">IFERROR(__xludf.DUMMYFUNCTION("IFERROR(FILTER('Tag Library'!$Q$14:$Q$736, LEFT('Tag Library'!$P$14:$P$736, LEN(M$2))=M$2, RIGHT('Tag Library'!$P$14:$P$736, LEN($A209))=$A209), """")"),"")</f>
        <v/>
      </c>
      <c r="N209" s="1" t="str">
        <f ca="1">IFERROR(__xludf.DUMMYFUNCTION("IFERROR(FILTER('Tag Library'!$Q$14:$Q$736, LEFT('Tag Library'!$P$14:$P$736, LEN(N$2))=N$2, RIGHT('Tag Library'!$P$14:$P$736, LEN($A209))=$A209), """")"),"")</f>
        <v/>
      </c>
      <c r="O209" s="1" t="str">
        <f ca="1">IFERROR(__xludf.DUMMYFUNCTION("IFERROR(FILTER('Tag Library'!$Q$14:$Q$736, LEFT('Tag Library'!$P$14:$P$736, LEN(O$2))=O$2, RIGHT('Tag Library'!$P$14:$P$736, LEN($A209))=$A209), """")"),"")</f>
        <v/>
      </c>
      <c r="P209" s="1" t="str">
        <f ca="1">IFERROR(__xludf.DUMMYFUNCTION("IFERROR(FILTER('Tag Library'!$Q$14:$Q$736, LEFT('Tag Library'!$P$14:$P$736, LEN(P$2))=P$2, RIGHT('Tag Library'!$P$14:$P$736, LEN($A209))=$A209), """")"),"")</f>
        <v/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IFERROR(__xludf.DUMMYFUNCTION("IFERROR(FILTER('Tag Library'!$Q$14:$Q$736, LEFT('Tag Library'!$P$14:$P$736, LEN(B$2))=B$2, RIGHT('Tag Library'!$P$14:$P$736, LEN($A210))=$A210), """")"),"")</f>
        <v/>
      </c>
      <c r="C210" s="1" t="str">
        <f ca="1">IFERROR(__xludf.DUMMYFUNCTION("IFERROR(FILTER('Tag Library'!$Q$14:$Q$736, LEFT('Tag Library'!$P$14:$P$736, LEN(C$2))=C$2, RIGHT('Tag Library'!$P$14:$P$736, LEN($A210))=$A210), """")"),"")</f>
        <v/>
      </c>
      <c r="D210" s="1" t="str">
        <f ca="1">IFERROR(__xludf.DUMMYFUNCTION("IFERROR(FILTER('Tag Library'!$Q$14:$Q$736, LEFT('Tag Library'!$P$14:$P$736, LEN(D$2))=D$2, RIGHT('Tag Library'!$P$14:$P$736, LEN($A210))=$A210), """")"),"")</f>
        <v/>
      </c>
      <c r="E210" s="1" t="str">
        <f ca="1">IFERROR(__xludf.DUMMYFUNCTION("IFERROR(FILTER('Tag Library'!$Q$14:$Q$736, LEFT('Tag Library'!$P$14:$P$736, LEN(E$2))=E$2, RIGHT('Tag Library'!$P$14:$P$736, LEN($A210))=$A210), """")"),"")</f>
        <v/>
      </c>
      <c r="F210" s="1" t="str">
        <f ca="1">IFERROR(__xludf.DUMMYFUNCTION("IFERROR(FILTER('Tag Library'!$Q$14:$Q$736, LEFT('Tag Library'!$P$14:$P$736, LEN(F$2))=F$2, RIGHT('Tag Library'!$P$14:$P$736, LEN($A210))=$A210), """")"),"")</f>
        <v/>
      </c>
      <c r="G210" s="1" t="str">
        <f ca="1">IFERROR(__xludf.DUMMYFUNCTION("IFERROR(FILTER('Tag Library'!$Q$14:$Q$736, LEFT('Tag Library'!$P$14:$P$736, LEN(G$2))=G$2, RIGHT('Tag Library'!$P$14:$P$736, LEN($A210))=$A210), """")"),"")</f>
        <v/>
      </c>
      <c r="H210" s="1" t="str">
        <f ca="1">IFERROR(__xludf.DUMMYFUNCTION("IFERROR(FILTER('Tag Library'!$Q$14:$Q$736, LEFT('Tag Library'!$P$14:$P$736, LEN(H$2))=H$2, RIGHT('Tag Library'!$P$14:$P$736, LEN($A210))=$A210), """")"),"")</f>
        <v/>
      </c>
      <c r="I210" s="1" t="str">
        <f ca="1">IFERROR(__xludf.DUMMYFUNCTION("IFERROR(FILTER('Tag Library'!$Q$14:$Q$736, LEFT('Tag Library'!$P$14:$P$736, LEN(I$2))=I$2, RIGHT('Tag Library'!$P$14:$P$736, LEN($A210))=$A210), """")"),"")</f>
        <v/>
      </c>
      <c r="J210" s="1" t="str">
        <f ca="1">IFERROR(__xludf.DUMMYFUNCTION("IFERROR(FILTER('Tag Library'!$Q$14:$Q$736, LEFT('Tag Library'!$P$14:$P$736, LEN(J$2))=J$2, RIGHT('Tag Library'!$P$14:$P$736, LEN($A210))=$A210), """")"),"")</f>
        <v/>
      </c>
      <c r="K210" s="1" t="str">
        <f ca="1">IFERROR(__xludf.DUMMYFUNCTION("IFERROR(FILTER('Tag Library'!$Q$14:$Q$736, LEFT('Tag Library'!$P$14:$P$736, LEN(K$2))=K$2, RIGHT('Tag Library'!$P$14:$P$736, LEN($A210))=$A210), """")"),"")</f>
        <v/>
      </c>
      <c r="L210" s="1" t="str">
        <f ca="1">IFERROR(__xludf.DUMMYFUNCTION("IFERROR(FILTER('Tag Library'!$Q$14:$Q$736, LEFT('Tag Library'!$P$14:$P$736, LEN(L$2))=L$2, RIGHT('Tag Library'!$P$14:$P$736, LEN($A210))=$A210), """")"),"")</f>
        <v/>
      </c>
      <c r="M210" s="1" t="str">
        <f ca="1">IFERROR(__xludf.DUMMYFUNCTION("IFERROR(FILTER('Tag Library'!$Q$14:$Q$736, LEFT('Tag Library'!$P$14:$P$736, LEN(M$2))=M$2, RIGHT('Tag Library'!$P$14:$P$736, LEN($A210))=$A210), """")"),"")</f>
        <v/>
      </c>
      <c r="N210" s="1" t="str">
        <f ca="1">IFERROR(__xludf.DUMMYFUNCTION("IFERROR(FILTER('Tag Library'!$Q$14:$Q$736, LEFT('Tag Library'!$P$14:$P$736, LEN(N$2))=N$2, RIGHT('Tag Library'!$P$14:$P$736, LEN($A210))=$A210), """")"),"")</f>
        <v/>
      </c>
      <c r="O210" s="1" t="str">
        <f ca="1">IFERROR(__xludf.DUMMYFUNCTION("IFERROR(FILTER('Tag Library'!$Q$14:$Q$736, LEFT('Tag Library'!$P$14:$P$736, LEN(O$2))=O$2, RIGHT('Tag Library'!$P$14:$P$736, LEN($A210))=$A210), """")"),"")</f>
        <v/>
      </c>
      <c r="P210" s="1" t="str">
        <f ca="1">IFERROR(__xludf.DUMMYFUNCTION("IFERROR(FILTER('Tag Library'!$Q$14:$Q$736, LEFT('Tag Library'!$P$14:$P$736, LEN(P$2))=P$2, RIGHT('Tag Library'!$P$14:$P$736, LEN($A210))=$A210), """")"),"")</f>
        <v/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IFERROR(__xludf.DUMMYFUNCTION("IFERROR(FILTER('Tag Library'!$Q$14:$Q$736, LEFT('Tag Library'!$P$14:$P$736, LEN(B$2))=B$2, RIGHT('Tag Library'!$P$14:$P$736, LEN($A211))=$A211), """")"),"")</f>
        <v/>
      </c>
      <c r="C211" s="1" t="str">
        <f ca="1">IFERROR(__xludf.DUMMYFUNCTION("IFERROR(FILTER('Tag Library'!$Q$14:$Q$736, LEFT('Tag Library'!$P$14:$P$736, LEN(C$2))=C$2, RIGHT('Tag Library'!$P$14:$P$736, LEN($A211))=$A211), """")"),"")</f>
        <v/>
      </c>
      <c r="D211" s="1" t="str">
        <f ca="1">IFERROR(__xludf.DUMMYFUNCTION("IFERROR(FILTER('Tag Library'!$Q$14:$Q$736, LEFT('Tag Library'!$P$14:$P$736, LEN(D$2))=D$2, RIGHT('Tag Library'!$P$14:$P$736, LEN($A211))=$A211), """")"),"")</f>
        <v/>
      </c>
      <c r="E211" s="1" t="str">
        <f ca="1">IFERROR(__xludf.DUMMYFUNCTION("IFERROR(FILTER('Tag Library'!$Q$14:$Q$736, LEFT('Tag Library'!$P$14:$P$736, LEN(E$2))=E$2, RIGHT('Tag Library'!$P$14:$P$736, LEN($A211))=$A211), """")"),"")</f>
        <v/>
      </c>
      <c r="F211" s="1" t="str">
        <f ca="1">IFERROR(__xludf.DUMMYFUNCTION("IFERROR(FILTER('Tag Library'!$Q$14:$Q$736, LEFT('Tag Library'!$P$14:$P$736, LEN(F$2))=F$2, RIGHT('Tag Library'!$P$14:$P$736, LEN($A211))=$A211), """")"),"")</f>
        <v/>
      </c>
      <c r="G211" s="1" t="str">
        <f ca="1">IFERROR(__xludf.DUMMYFUNCTION("IFERROR(FILTER('Tag Library'!$Q$14:$Q$736, LEFT('Tag Library'!$P$14:$P$736, LEN(G$2))=G$2, RIGHT('Tag Library'!$P$14:$P$736, LEN($A211))=$A211), """")"),"")</f>
        <v/>
      </c>
      <c r="H211" s="1" t="str">
        <f ca="1">IFERROR(__xludf.DUMMYFUNCTION("IFERROR(FILTER('Tag Library'!$Q$14:$Q$736, LEFT('Tag Library'!$P$14:$P$736, LEN(H$2))=H$2, RIGHT('Tag Library'!$P$14:$P$736, LEN($A211))=$A211), """")"),"")</f>
        <v/>
      </c>
      <c r="I211" s="1" t="str">
        <f ca="1">IFERROR(__xludf.DUMMYFUNCTION("IFERROR(FILTER('Tag Library'!$Q$14:$Q$736, LEFT('Tag Library'!$P$14:$P$736, LEN(I$2))=I$2, RIGHT('Tag Library'!$P$14:$P$736, LEN($A211))=$A211), """")"),"")</f>
        <v/>
      </c>
      <c r="J211" s="1" t="str">
        <f ca="1">IFERROR(__xludf.DUMMYFUNCTION("IFERROR(FILTER('Tag Library'!$Q$14:$Q$736, LEFT('Tag Library'!$P$14:$P$736, LEN(J$2))=J$2, RIGHT('Tag Library'!$P$14:$P$736, LEN($A211))=$A211), """")"),"")</f>
        <v/>
      </c>
      <c r="K211" s="1" t="str">
        <f ca="1">IFERROR(__xludf.DUMMYFUNCTION("IFERROR(FILTER('Tag Library'!$Q$14:$Q$736, LEFT('Tag Library'!$P$14:$P$736, LEN(K$2))=K$2, RIGHT('Tag Library'!$P$14:$P$736, LEN($A211))=$A211), """")"),"")</f>
        <v/>
      </c>
      <c r="L211" s="1" t="str">
        <f ca="1">IFERROR(__xludf.DUMMYFUNCTION("IFERROR(FILTER('Tag Library'!$Q$14:$Q$736, LEFT('Tag Library'!$P$14:$P$736, LEN(L$2))=L$2, RIGHT('Tag Library'!$P$14:$P$736, LEN($A211))=$A211), """")"),"")</f>
        <v/>
      </c>
      <c r="M211" s="1" t="str">
        <f ca="1">IFERROR(__xludf.DUMMYFUNCTION("IFERROR(FILTER('Tag Library'!$Q$14:$Q$736, LEFT('Tag Library'!$P$14:$P$736, LEN(M$2))=M$2, RIGHT('Tag Library'!$P$14:$P$736, LEN($A211))=$A211), """")"),"")</f>
        <v/>
      </c>
      <c r="N211" s="1" t="str">
        <f ca="1">IFERROR(__xludf.DUMMYFUNCTION("IFERROR(FILTER('Tag Library'!$Q$14:$Q$736, LEFT('Tag Library'!$P$14:$P$736, LEN(N$2))=N$2, RIGHT('Tag Library'!$P$14:$P$736, LEN($A211))=$A211), """")"),"")</f>
        <v/>
      </c>
      <c r="O211" s="1" t="str">
        <f ca="1">IFERROR(__xludf.DUMMYFUNCTION("IFERROR(FILTER('Tag Library'!$Q$14:$Q$736, LEFT('Tag Library'!$P$14:$P$736, LEN(O$2))=O$2, RIGHT('Tag Library'!$P$14:$P$736, LEN($A211))=$A211), """")"),"")</f>
        <v/>
      </c>
      <c r="P211" s="1" t="str">
        <f ca="1">IFERROR(__xludf.DUMMYFUNCTION("IFERROR(FILTER('Tag Library'!$Q$14:$Q$736, LEFT('Tag Library'!$P$14:$P$736, LEN(P$2))=P$2, RIGHT('Tag Library'!$P$14:$P$736, LEN($A211))=$A211), """")"),"")</f>
        <v/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IFERROR(__xludf.DUMMYFUNCTION("IFERROR(FILTER('Tag Library'!$Q$14:$Q$736, LEFT('Tag Library'!$P$14:$P$736, LEN(B$2))=B$2, RIGHT('Tag Library'!$P$14:$P$736, LEN($A212))=$A212), """")"),"")</f>
        <v/>
      </c>
      <c r="C212" s="1" t="str">
        <f ca="1">IFERROR(__xludf.DUMMYFUNCTION("IFERROR(FILTER('Tag Library'!$Q$14:$Q$736, LEFT('Tag Library'!$P$14:$P$736, LEN(C$2))=C$2, RIGHT('Tag Library'!$P$14:$P$736, LEN($A212))=$A212), """")"),"")</f>
        <v/>
      </c>
      <c r="D212" s="1" t="str">
        <f ca="1">IFERROR(__xludf.DUMMYFUNCTION("IFERROR(FILTER('Tag Library'!$Q$14:$Q$736, LEFT('Tag Library'!$P$14:$P$736, LEN(D$2))=D$2, RIGHT('Tag Library'!$P$14:$P$736, LEN($A212))=$A212), """")"),"")</f>
        <v/>
      </c>
      <c r="E212" s="1" t="str">
        <f ca="1">IFERROR(__xludf.DUMMYFUNCTION("IFERROR(FILTER('Tag Library'!$Q$14:$Q$736, LEFT('Tag Library'!$P$14:$P$736, LEN(E$2))=E$2, RIGHT('Tag Library'!$P$14:$P$736, LEN($A212))=$A212), """")"),"")</f>
        <v/>
      </c>
      <c r="F212" s="1" t="str">
        <f ca="1">IFERROR(__xludf.DUMMYFUNCTION("IFERROR(FILTER('Tag Library'!$Q$14:$Q$736, LEFT('Tag Library'!$P$14:$P$736, LEN(F$2))=F$2, RIGHT('Tag Library'!$P$14:$P$736, LEN($A212))=$A212), """")"),"")</f>
        <v/>
      </c>
      <c r="G212" s="1" t="str">
        <f ca="1">IFERROR(__xludf.DUMMYFUNCTION("IFERROR(FILTER('Tag Library'!$Q$14:$Q$736, LEFT('Tag Library'!$P$14:$P$736, LEN(G$2))=G$2, RIGHT('Tag Library'!$P$14:$P$736, LEN($A212))=$A212), """")"),"")</f>
        <v/>
      </c>
      <c r="H212" s="1" t="str">
        <f ca="1">IFERROR(__xludf.DUMMYFUNCTION("IFERROR(FILTER('Tag Library'!$Q$14:$Q$736, LEFT('Tag Library'!$P$14:$P$736, LEN(H$2))=H$2, RIGHT('Tag Library'!$P$14:$P$736, LEN($A212))=$A212), """")"),"")</f>
        <v/>
      </c>
      <c r="I212" s="1" t="str">
        <f ca="1">IFERROR(__xludf.DUMMYFUNCTION("IFERROR(FILTER('Tag Library'!$Q$14:$Q$736, LEFT('Tag Library'!$P$14:$P$736, LEN(I$2))=I$2, RIGHT('Tag Library'!$P$14:$P$736, LEN($A212))=$A212), """")"),"")</f>
        <v/>
      </c>
      <c r="J212" s="1" t="str">
        <f ca="1">IFERROR(__xludf.DUMMYFUNCTION("IFERROR(FILTER('Tag Library'!$Q$14:$Q$736, LEFT('Tag Library'!$P$14:$P$736, LEN(J$2))=J$2, RIGHT('Tag Library'!$P$14:$P$736, LEN($A212))=$A212), """")"),"")</f>
        <v/>
      </c>
      <c r="K212" s="1" t="str">
        <f ca="1">IFERROR(__xludf.DUMMYFUNCTION("IFERROR(FILTER('Tag Library'!$Q$14:$Q$736, LEFT('Tag Library'!$P$14:$P$736, LEN(K$2))=K$2, RIGHT('Tag Library'!$P$14:$P$736, LEN($A212))=$A212), """")"),"")</f>
        <v/>
      </c>
      <c r="L212" s="1" t="str">
        <f ca="1">IFERROR(__xludf.DUMMYFUNCTION("IFERROR(FILTER('Tag Library'!$Q$14:$Q$736, LEFT('Tag Library'!$P$14:$P$736, LEN(L$2))=L$2, RIGHT('Tag Library'!$P$14:$P$736, LEN($A212))=$A212), """")"),"")</f>
        <v/>
      </c>
      <c r="M212" s="1" t="str">
        <f ca="1">IFERROR(__xludf.DUMMYFUNCTION("IFERROR(FILTER('Tag Library'!$Q$14:$Q$736, LEFT('Tag Library'!$P$14:$P$736, LEN(M$2))=M$2, RIGHT('Tag Library'!$P$14:$P$736, LEN($A212))=$A212), """")"),"")</f>
        <v/>
      </c>
      <c r="N212" s="1" t="str">
        <f ca="1">IFERROR(__xludf.DUMMYFUNCTION("IFERROR(FILTER('Tag Library'!$Q$14:$Q$736, LEFT('Tag Library'!$P$14:$P$736, LEN(N$2))=N$2, RIGHT('Tag Library'!$P$14:$P$736, LEN($A212))=$A212), """")"),"")</f>
        <v/>
      </c>
      <c r="O212" s="1" t="str">
        <f ca="1">IFERROR(__xludf.DUMMYFUNCTION("IFERROR(FILTER('Tag Library'!$Q$14:$Q$736, LEFT('Tag Library'!$P$14:$P$736, LEN(O$2))=O$2, RIGHT('Tag Library'!$P$14:$P$736, LEN($A212))=$A212), """")"),"")</f>
        <v/>
      </c>
      <c r="P212" s="1" t="str">
        <f ca="1">IFERROR(__xludf.DUMMYFUNCTION("IFERROR(FILTER('Tag Library'!$Q$14:$Q$736, LEFT('Tag Library'!$P$14:$P$736, LEN(P$2))=P$2, RIGHT('Tag Library'!$P$14:$P$736, LEN($A212))=$A212), """")"),"")</f>
        <v/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IFERROR(__xludf.DUMMYFUNCTION("IFERROR(FILTER('Tag Library'!$Q$14:$Q$736, LEFT('Tag Library'!$P$14:$P$736, LEN(B$2))=B$2, RIGHT('Tag Library'!$P$14:$P$736, LEN($A213))=$A213), """")"),"")</f>
        <v/>
      </c>
      <c r="C213" s="1" t="str">
        <f ca="1">IFERROR(__xludf.DUMMYFUNCTION("IFERROR(FILTER('Tag Library'!$Q$14:$Q$736, LEFT('Tag Library'!$P$14:$P$736, LEN(C$2))=C$2, RIGHT('Tag Library'!$P$14:$P$736, LEN($A213))=$A213), """")"),"")</f>
        <v/>
      </c>
      <c r="D213" s="1" t="str">
        <f ca="1">IFERROR(__xludf.DUMMYFUNCTION("IFERROR(FILTER('Tag Library'!$Q$14:$Q$736, LEFT('Tag Library'!$P$14:$P$736, LEN(D$2))=D$2, RIGHT('Tag Library'!$P$14:$P$736, LEN($A213))=$A213), """")"),"")</f>
        <v/>
      </c>
      <c r="E213" s="1" t="str">
        <f ca="1">IFERROR(__xludf.DUMMYFUNCTION("IFERROR(FILTER('Tag Library'!$Q$14:$Q$736, LEFT('Tag Library'!$P$14:$P$736, LEN(E$2))=E$2, RIGHT('Tag Library'!$P$14:$P$736, LEN($A213))=$A213), """")"),"")</f>
        <v/>
      </c>
      <c r="F213" s="1" t="str">
        <f ca="1">IFERROR(__xludf.DUMMYFUNCTION("IFERROR(FILTER('Tag Library'!$Q$14:$Q$736, LEFT('Tag Library'!$P$14:$P$736, LEN(F$2))=F$2, RIGHT('Tag Library'!$P$14:$P$736, LEN($A213))=$A213), """")"),"")</f>
        <v/>
      </c>
      <c r="G213" s="1" t="str">
        <f ca="1">IFERROR(__xludf.DUMMYFUNCTION("IFERROR(FILTER('Tag Library'!$Q$14:$Q$736, LEFT('Tag Library'!$P$14:$P$736, LEN(G$2))=G$2, RIGHT('Tag Library'!$P$14:$P$736, LEN($A213))=$A213), """")"),"")</f>
        <v/>
      </c>
      <c r="H213" s="1" t="str">
        <f ca="1">IFERROR(__xludf.DUMMYFUNCTION("IFERROR(FILTER('Tag Library'!$Q$14:$Q$736, LEFT('Tag Library'!$P$14:$P$736, LEN(H$2))=H$2, RIGHT('Tag Library'!$P$14:$P$736, LEN($A213))=$A213), """")"),"")</f>
        <v/>
      </c>
      <c r="I213" s="1" t="str">
        <f ca="1">IFERROR(__xludf.DUMMYFUNCTION("IFERROR(FILTER('Tag Library'!$Q$14:$Q$736, LEFT('Tag Library'!$P$14:$P$736, LEN(I$2))=I$2, RIGHT('Tag Library'!$P$14:$P$736, LEN($A213))=$A213), """")"),"")</f>
        <v/>
      </c>
      <c r="J213" s="1" t="str">
        <f ca="1">IFERROR(__xludf.DUMMYFUNCTION("IFERROR(FILTER('Tag Library'!$Q$14:$Q$736, LEFT('Tag Library'!$P$14:$P$736, LEN(J$2))=J$2, RIGHT('Tag Library'!$P$14:$P$736, LEN($A213))=$A213), """")"),"")</f>
        <v/>
      </c>
      <c r="K213" s="1" t="str">
        <f ca="1">IFERROR(__xludf.DUMMYFUNCTION("IFERROR(FILTER('Tag Library'!$Q$14:$Q$736, LEFT('Tag Library'!$P$14:$P$736, LEN(K$2))=K$2, RIGHT('Tag Library'!$P$14:$P$736, LEN($A213))=$A213), """")"),"")</f>
        <v/>
      </c>
      <c r="L213" s="1" t="str">
        <f ca="1">IFERROR(__xludf.DUMMYFUNCTION("IFERROR(FILTER('Tag Library'!$Q$14:$Q$736, LEFT('Tag Library'!$P$14:$P$736, LEN(L$2))=L$2, RIGHT('Tag Library'!$P$14:$P$736, LEN($A213))=$A213), """")"),"")</f>
        <v/>
      </c>
      <c r="M213" s="1" t="str">
        <f ca="1">IFERROR(__xludf.DUMMYFUNCTION("IFERROR(FILTER('Tag Library'!$Q$14:$Q$736, LEFT('Tag Library'!$P$14:$P$736, LEN(M$2))=M$2, RIGHT('Tag Library'!$P$14:$P$736, LEN($A213))=$A213), """")"),"")</f>
        <v/>
      </c>
      <c r="N213" s="1" t="str">
        <f ca="1">IFERROR(__xludf.DUMMYFUNCTION("IFERROR(FILTER('Tag Library'!$Q$14:$Q$736, LEFT('Tag Library'!$P$14:$P$736, LEN(N$2))=N$2, RIGHT('Tag Library'!$P$14:$P$736, LEN($A213))=$A213), """")"),"")</f>
        <v/>
      </c>
      <c r="O213" s="1" t="str">
        <f ca="1">IFERROR(__xludf.DUMMYFUNCTION("IFERROR(FILTER('Tag Library'!$Q$14:$Q$736, LEFT('Tag Library'!$P$14:$P$736, LEN(O$2))=O$2, RIGHT('Tag Library'!$P$14:$P$736, LEN($A213))=$A213), """")"),"")</f>
        <v/>
      </c>
      <c r="P213" s="1" t="str">
        <f ca="1">IFERROR(__xludf.DUMMYFUNCTION("IFERROR(FILTER('Tag Library'!$Q$14:$Q$736, LEFT('Tag Library'!$P$14:$P$736, LEN(P$2))=P$2, RIGHT('Tag Library'!$P$14:$P$736, LEN($A213))=$A213), """")"),"")</f>
        <v/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IFERROR(__xludf.DUMMYFUNCTION("IFERROR(FILTER('Tag Library'!$Q$14:$Q$736, LEFT('Tag Library'!$P$14:$P$736, LEN(B$2))=B$2, RIGHT('Tag Library'!$P$14:$P$736, LEN($A214))=$A214), """")"),"")</f>
        <v/>
      </c>
      <c r="C214" s="1" t="str">
        <f ca="1">IFERROR(__xludf.DUMMYFUNCTION("IFERROR(FILTER('Tag Library'!$Q$14:$Q$736, LEFT('Tag Library'!$P$14:$P$736, LEN(C$2))=C$2, RIGHT('Tag Library'!$P$14:$P$736, LEN($A214))=$A214), """")"),"")</f>
        <v/>
      </c>
      <c r="D214" s="1" t="str">
        <f ca="1">IFERROR(__xludf.DUMMYFUNCTION("IFERROR(FILTER('Tag Library'!$Q$14:$Q$736, LEFT('Tag Library'!$P$14:$P$736, LEN(D$2))=D$2, RIGHT('Tag Library'!$P$14:$P$736, LEN($A214))=$A214), """")"),"")</f>
        <v/>
      </c>
      <c r="E214" s="1" t="str">
        <f ca="1">IFERROR(__xludf.DUMMYFUNCTION("IFERROR(FILTER('Tag Library'!$Q$14:$Q$736, LEFT('Tag Library'!$P$14:$P$736, LEN(E$2))=E$2, RIGHT('Tag Library'!$P$14:$P$736, LEN($A214))=$A214), """")"),"")</f>
        <v/>
      </c>
      <c r="F214" s="1" t="str">
        <f ca="1">IFERROR(__xludf.DUMMYFUNCTION("IFERROR(FILTER('Tag Library'!$Q$14:$Q$736, LEFT('Tag Library'!$P$14:$P$736, LEN(F$2))=F$2, RIGHT('Tag Library'!$P$14:$P$736, LEN($A214))=$A214), """")"),"")</f>
        <v/>
      </c>
      <c r="G214" s="1" t="str">
        <f ca="1">IFERROR(__xludf.DUMMYFUNCTION("IFERROR(FILTER('Tag Library'!$Q$14:$Q$736, LEFT('Tag Library'!$P$14:$P$736, LEN(G$2))=G$2, RIGHT('Tag Library'!$P$14:$P$736, LEN($A214))=$A214), """")"),"")</f>
        <v/>
      </c>
      <c r="H214" s="1" t="str">
        <f ca="1">IFERROR(__xludf.DUMMYFUNCTION("IFERROR(FILTER('Tag Library'!$Q$14:$Q$736, LEFT('Tag Library'!$P$14:$P$736, LEN(H$2))=H$2, RIGHT('Tag Library'!$P$14:$P$736, LEN($A214))=$A214), """")"),"")</f>
        <v/>
      </c>
      <c r="I214" s="1" t="str">
        <f ca="1">IFERROR(__xludf.DUMMYFUNCTION("IFERROR(FILTER('Tag Library'!$Q$14:$Q$736, LEFT('Tag Library'!$P$14:$P$736, LEN(I$2))=I$2, RIGHT('Tag Library'!$P$14:$P$736, LEN($A214))=$A214), """")"),"")</f>
        <v/>
      </c>
      <c r="J214" s="1" t="str">
        <f ca="1">IFERROR(__xludf.DUMMYFUNCTION("IFERROR(FILTER('Tag Library'!$Q$14:$Q$736, LEFT('Tag Library'!$P$14:$P$736, LEN(J$2))=J$2, RIGHT('Tag Library'!$P$14:$P$736, LEN($A214))=$A214), """")"),"")</f>
        <v/>
      </c>
      <c r="K214" s="1" t="str">
        <f ca="1">IFERROR(__xludf.DUMMYFUNCTION("IFERROR(FILTER('Tag Library'!$Q$14:$Q$736, LEFT('Tag Library'!$P$14:$P$736, LEN(K$2))=K$2, RIGHT('Tag Library'!$P$14:$P$736, LEN($A214))=$A214), """")"),"")</f>
        <v/>
      </c>
      <c r="L214" s="1" t="str">
        <f ca="1">IFERROR(__xludf.DUMMYFUNCTION("IFERROR(FILTER('Tag Library'!$Q$14:$Q$736, LEFT('Tag Library'!$P$14:$P$736, LEN(L$2))=L$2, RIGHT('Tag Library'!$P$14:$P$736, LEN($A214))=$A214), """")"),"")</f>
        <v/>
      </c>
      <c r="M214" s="1" t="str">
        <f ca="1">IFERROR(__xludf.DUMMYFUNCTION("IFERROR(FILTER('Tag Library'!$Q$14:$Q$736, LEFT('Tag Library'!$P$14:$P$736, LEN(M$2))=M$2, RIGHT('Tag Library'!$P$14:$P$736, LEN($A214))=$A214), """")"),"")</f>
        <v/>
      </c>
      <c r="N214" s="1" t="str">
        <f ca="1">IFERROR(__xludf.DUMMYFUNCTION("IFERROR(FILTER('Tag Library'!$Q$14:$Q$736, LEFT('Tag Library'!$P$14:$P$736, LEN(N$2))=N$2, RIGHT('Tag Library'!$P$14:$P$736, LEN($A214))=$A214), """")"),"")</f>
        <v/>
      </c>
      <c r="O214" s="1" t="str">
        <f ca="1">IFERROR(__xludf.DUMMYFUNCTION("IFERROR(FILTER('Tag Library'!$Q$14:$Q$736, LEFT('Tag Library'!$P$14:$P$736, LEN(O$2))=O$2, RIGHT('Tag Library'!$P$14:$P$736, LEN($A214))=$A214), """")"),"")</f>
        <v/>
      </c>
      <c r="P214" s="1" t="str">
        <f ca="1">IFERROR(__xludf.DUMMYFUNCTION("IFERROR(FILTER('Tag Library'!$Q$14:$Q$736, LEFT('Tag Library'!$P$14:$P$736, LEN(P$2))=P$2, RIGHT('Tag Library'!$P$14:$P$736, LEN($A214))=$A214), """")"),"")</f>
        <v/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IFERROR(__xludf.DUMMYFUNCTION("IFERROR(FILTER('Tag Library'!$Q$14:$Q$736, LEFT('Tag Library'!$P$14:$P$736, LEN(B$2))=B$2, RIGHT('Tag Library'!$P$14:$P$736, LEN($A215))=$A215), """")"),"")</f>
        <v/>
      </c>
      <c r="C215" s="1" t="str">
        <f ca="1">IFERROR(__xludf.DUMMYFUNCTION("IFERROR(FILTER('Tag Library'!$Q$14:$Q$736, LEFT('Tag Library'!$P$14:$P$736, LEN(C$2))=C$2, RIGHT('Tag Library'!$P$14:$P$736, LEN($A215))=$A215), """")"),"")</f>
        <v/>
      </c>
      <c r="D215" s="1" t="str">
        <f ca="1">IFERROR(__xludf.DUMMYFUNCTION("IFERROR(FILTER('Tag Library'!$Q$14:$Q$736, LEFT('Tag Library'!$P$14:$P$736, LEN(D$2))=D$2, RIGHT('Tag Library'!$P$14:$P$736, LEN($A215))=$A215), """")"),"")</f>
        <v/>
      </c>
      <c r="E215" s="1" t="str">
        <f ca="1">IFERROR(__xludf.DUMMYFUNCTION("IFERROR(FILTER('Tag Library'!$Q$14:$Q$736, LEFT('Tag Library'!$P$14:$P$736, LEN(E$2))=E$2, RIGHT('Tag Library'!$P$14:$P$736, LEN($A215))=$A215), """")"),"")</f>
        <v/>
      </c>
      <c r="F215" s="1" t="str">
        <f ca="1">IFERROR(__xludf.DUMMYFUNCTION("IFERROR(FILTER('Tag Library'!$Q$14:$Q$736, LEFT('Tag Library'!$P$14:$P$736, LEN(F$2))=F$2, RIGHT('Tag Library'!$P$14:$P$736, LEN($A215))=$A215), """")"),"")</f>
        <v/>
      </c>
      <c r="G215" s="1" t="str">
        <f ca="1">IFERROR(__xludf.DUMMYFUNCTION("IFERROR(FILTER('Tag Library'!$Q$14:$Q$736, LEFT('Tag Library'!$P$14:$P$736, LEN(G$2))=G$2, RIGHT('Tag Library'!$P$14:$P$736, LEN($A215))=$A215), """")"),"")</f>
        <v/>
      </c>
      <c r="H215" s="1" t="str">
        <f ca="1">IFERROR(__xludf.DUMMYFUNCTION("IFERROR(FILTER('Tag Library'!$Q$14:$Q$736, LEFT('Tag Library'!$P$14:$P$736, LEN(H$2))=H$2, RIGHT('Tag Library'!$P$14:$P$736, LEN($A215))=$A215), """")"),"")</f>
        <v/>
      </c>
      <c r="I215" s="1" t="str">
        <f ca="1">IFERROR(__xludf.DUMMYFUNCTION("IFERROR(FILTER('Tag Library'!$Q$14:$Q$736, LEFT('Tag Library'!$P$14:$P$736, LEN(I$2))=I$2, RIGHT('Tag Library'!$P$14:$P$736, LEN($A215))=$A215), """")"),"")</f>
        <v/>
      </c>
      <c r="J215" s="1" t="str">
        <f ca="1">IFERROR(__xludf.DUMMYFUNCTION("IFERROR(FILTER('Tag Library'!$Q$14:$Q$736, LEFT('Tag Library'!$P$14:$P$736, LEN(J$2))=J$2, RIGHT('Tag Library'!$P$14:$P$736, LEN($A215))=$A215), """")"),"")</f>
        <v/>
      </c>
      <c r="K215" s="1" t="str">
        <f ca="1">IFERROR(__xludf.DUMMYFUNCTION("IFERROR(FILTER('Tag Library'!$Q$14:$Q$736, LEFT('Tag Library'!$P$14:$P$736, LEN(K$2))=K$2, RIGHT('Tag Library'!$P$14:$P$736, LEN($A215))=$A215), """")"),"")</f>
        <v/>
      </c>
      <c r="L215" s="1" t="str">
        <f ca="1">IFERROR(__xludf.DUMMYFUNCTION("IFERROR(FILTER('Tag Library'!$Q$14:$Q$736, LEFT('Tag Library'!$P$14:$P$736, LEN(L$2))=L$2, RIGHT('Tag Library'!$P$14:$P$736, LEN($A215))=$A215), """")"),"")</f>
        <v/>
      </c>
      <c r="M215" s="1" t="str">
        <f ca="1">IFERROR(__xludf.DUMMYFUNCTION("IFERROR(FILTER('Tag Library'!$Q$14:$Q$736, LEFT('Tag Library'!$P$14:$P$736, LEN(M$2))=M$2, RIGHT('Tag Library'!$P$14:$P$736, LEN($A215))=$A215), """")"),"")</f>
        <v/>
      </c>
      <c r="N215" s="1" t="str">
        <f ca="1">IFERROR(__xludf.DUMMYFUNCTION("IFERROR(FILTER('Tag Library'!$Q$14:$Q$736, LEFT('Tag Library'!$P$14:$P$736, LEN(N$2))=N$2, RIGHT('Tag Library'!$P$14:$P$736, LEN($A215))=$A215), """")"),"")</f>
        <v/>
      </c>
      <c r="O215" s="1" t="str">
        <f ca="1">IFERROR(__xludf.DUMMYFUNCTION("IFERROR(FILTER('Tag Library'!$Q$14:$Q$736, LEFT('Tag Library'!$P$14:$P$736, LEN(O$2))=O$2, RIGHT('Tag Library'!$P$14:$P$736, LEN($A215))=$A215), """")"),"")</f>
        <v/>
      </c>
      <c r="P215" s="1" t="str">
        <f ca="1">IFERROR(__xludf.DUMMYFUNCTION("IFERROR(FILTER('Tag Library'!$Q$14:$Q$736, LEFT('Tag Library'!$P$14:$P$736, LEN(P$2))=P$2, RIGHT('Tag Library'!$P$14:$P$736, LEN($A215))=$A215), """")"),"")</f>
        <v/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IFERROR(__xludf.DUMMYFUNCTION("IFERROR(FILTER('Tag Library'!$Q$14:$Q$736, LEFT('Tag Library'!$P$14:$P$736, LEN(B$2))=B$2, RIGHT('Tag Library'!$P$14:$P$736, LEN($A216))=$A216), """")"),"")</f>
        <v/>
      </c>
      <c r="C216" s="1" t="str">
        <f ca="1">IFERROR(__xludf.DUMMYFUNCTION("IFERROR(FILTER('Tag Library'!$Q$14:$Q$736, LEFT('Tag Library'!$P$14:$P$736, LEN(C$2))=C$2, RIGHT('Tag Library'!$P$14:$P$736, LEN($A216))=$A216), """")"),"")</f>
        <v/>
      </c>
      <c r="D216" s="1" t="str">
        <f ca="1">IFERROR(__xludf.DUMMYFUNCTION("IFERROR(FILTER('Tag Library'!$Q$14:$Q$736, LEFT('Tag Library'!$P$14:$P$736, LEN(D$2))=D$2, RIGHT('Tag Library'!$P$14:$P$736, LEN($A216))=$A216), """")"),"")</f>
        <v/>
      </c>
      <c r="E216" s="1" t="str">
        <f ca="1">IFERROR(__xludf.DUMMYFUNCTION("IFERROR(FILTER('Tag Library'!$Q$14:$Q$736, LEFT('Tag Library'!$P$14:$P$736, LEN(E$2))=E$2, RIGHT('Tag Library'!$P$14:$P$736, LEN($A216))=$A216), """")"),"")</f>
        <v/>
      </c>
      <c r="F216" s="1" t="str">
        <f ca="1">IFERROR(__xludf.DUMMYFUNCTION("IFERROR(FILTER('Tag Library'!$Q$14:$Q$736, LEFT('Tag Library'!$P$14:$P$736, LEN(F$2))=F$2, RIGHT('Tag Library'!$P$14:$P$736, LEN($A216))=$A216), """")"),"")</f>
        <v/>
      </c>
      <c r="G216" s="1" t="str">
        <f ca="1">IFERROR(__xludf.DUMMYFUNCTION("IFERROR(FILTER('Tag Library'!$Q$14:$Q$736, LEFT('Tag Library'!$P$14:$P$736, LEN(G$2))=G$2, RIGHT('Tag Library'!$P$14:$P$736, LEN($A216))=$A216), """")"),"")</f>
        <v/>
      </c>
      <c r="H216" s="1" t="str">
        <f ca="1">IFERROR(__xludf.DUMMYFUNCTION("IFERROR(FILTER('Tag Library'!$Q$14:$Q$736, LEFT('Tag Library'!$P$14:$P$736, LEN(H$2))=H$2, RIGHT('Tag Library'!$P$14:$P$736, LEN($A216))=$A216), """")"),"")</f>
        <v/>
      </c>
      <c r="I216" s="1" t="str">
        <f ca="1">IFERROR(__xludf.DUMMYFUNCTION("IFERROR(FILTER('Tag Library'!$Q$14:$Q$736, LEFT('Tag Library'!$P$14:$P$736, LEN(I$2))=I$2, RIGHT('Tag Library'!$P$14:$P$736, LEN($A216))=$A216), """")"),"")</f>
        <v/>
      </c>
      <c r="J216" s="1" t="str">
        <f ca="1">IFERROR(__xludf.DUMMYFUNCTION("IFERROR(FILTER('Tag Library'!$Q$14:$Q$736, LEFT('Tag Library'!$P$14:$P$736, LEN(J$2))=J$2, RIGHT('Tag Library'!$P$14:$P$736, LEN($A216))=$A216), """")"),"")</f>
        <v/>
      </c>
      <c r="K216" s="1" t="str">
        <f ca="1">IFERROR(__xludf.DUMMYFUNCTION("IFERROR(FILTER('Tag Library'!$Q$14:$Q$736, LEFT('Tag Library'!$P$14:$P$736, LEN(K$2))=K$2, RIGHT('Tag Library'!$P$14:$P$736, LEN($A216))=$A216), """")"),"")</f>
        <v/>
      </c>
      <c r="L216" s="1" t="str">
        <f ca="1">IFERROR(__xludf.DUMMYFUNCTION("IFERROR(FILTER('Tag Library'!$Q$14:$Q$736, LEFT('Tag Library'!$P$14:$P$736, LEN(L$2))=L$2, RIGHT('Tag Library'!$P$14:$P$736, LEN($A216))=$A216), """")"),"")</f>
        <v/>
      </c>
      <c r="M216" s="1" t="str">
        <f ca="1">IFERROR(__xludf.DUMMYFUNCTION("IFERROR(FILTER('Tag Library'!$Q$14:$Q$736, LEFT('Tag Library'!$P$14:$P$736, LEN(M$2))=M$2, RIGHT('Tag Library'!$P$14:$P$736, LEN($A216))=$A216), """")"),"")</f>
        <v/>
      </c>
      <c r="N216" s="1" t="str">
        <f ca="1">IFERROR(__xludf.DUMMYFUNCTION("IFERROR(FILTER('Tag Library'!$Q$14:$Q$736, LEFT('Tag Library'!$P$14:$P$736, LEN(N$2))=N$2, RIGHT('Tag Library'!$P$14:$P$736, LEN($A216))=$A216), """")"),"")</f>
        <v/>
      </c>
      <c r="O216" s="1" t="str">
        <f ca="1">IFERROR(__xludf.DUMMYFUNCTION("IFERROR(FILTER('Tag Library'!$Q$14:$Q$736, LEFT('Tag Library'!$P$14:$P$736, LEN(O$2))=O$2, RIGHT('Tag Library'!$P$14:$P$736, LEN($A216))=$A216), """")"),"")</f>
        <v/>
      </c>
      <c r="P216" s="1" t="str">
        <f ca="1">IFERROR(__xludf.DUMMYFUNCTION("IFERROR(FILTER('Tag Library'!$Q$14:$Q$736, LEFT('Tag Library'!$P$14:$P$736, LEN(P$2))=P$2, RIGHT('Tag Library'!$P$14:$P$736, LEN($A216))=$A216), """")"),"")</f>
        <v/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IFERROR(__xludf.DUMMYFUNCTION("IFERROR(FILTER('Tag Library'!$Q$14:$Q$736, LEFT('Tag Library'!$P$14:$P$736, LEN(B$2))=B$2, RIGHT('Tag Library'!$P$14:$P$736, LEN($A217))=$A217), """")"),"")</f>
        <v/>
      </c>
      <c r="C217" s="1" t="str">
        <f ca="1">IFERROR(__xludf.DUMMYFUNCTION("IFERROR(FILTER('Tag Library'!$Q$14:$Q$736, LEFT('Tag Library'!$P$14:$P$736, LEN(C$2))=C$2, RIGHT('Tag Library'!$P$14:$P$736, LEN($A217))=$A217), """")"),"")</f>
        <v/>
      </c>
      <c r="D217" s="1" t="str">
        <f ca="1">IFERROR(__xludf.DUMMYFUNCTION("IFERROR(FILTER('Tag Library'!$Q$14:$Q$736, LEFT('Tag Library'!$P$14:$P$736, LEN(D$2))=D$2, RIGHT('Tag Library'!$P$14:$P$736, LEN($A217))=$A217), """")"),"")</f>
        <v/>
      </c>
      <c r="E217" s="1" t="str">
        <f ca="1">IFERROR(__xludf.DUMMYFUNCTION("IFERROR(FILTER('Tag Library'!$Q$14:$Q$736, LEFT('Tag Library'!$P$14:$P$736, LEN(E$2))=E$2, RIGHT('Tag Library'!$P$14:$P$736, LEN($A217))=$A217), """")"),"")</f>
        <v/>
      </c>
      <c r="F217" s="1" t="str">
        <f ca="1">IFERROR(__xludf.DUMMYFUNCTION("IFERROR(FILTER('Tag Library'!$Q$14:$Q$736, LEFT('Tag Library'!$P$14:$P$736, LEN(F$2))=F$2, RIGHT('Tag Library'!$P$14:$P$736, LEN($A217))=$A217), """")"),"")</f>
        <v/>
      </c>
      <c r="G217" s="1" t="str">
        <f ca="1">IFERROR(__xludf.DUMMYFUNCTION("IFERROR(FILTER('Tag Library'!$Q$14:$Q$736, LEFT('Tag Library'!$P$14:$P$736, LEN(G$2))=G$2, RIGHT('Tag Library'!$P$14:$P$736, LEN($A217))=$A217), """")"),"")</f>
        <v/>
      </c>
      <c r="H217" s="1" t="str">
        <f ca="1">IFERROR(__xludf.DUMMYFUNCTION("IFERROR(FILTER('Tag Library'!$Q$14:$Q$736, LEFT('Tag Library'!$P$14:$P$736, LEN(H$2))=H$2, RIGHT('Tag Library'!$P$14:$P$736, LEN($A217))=$A217), """")"),"")</f>
        <v/>
      </c>
      <c r="I217" s="1" t="str">
        <f ca="1">IFERROR(__xludf.DUMMYFUNCTION("IFERROR(FILTER('Tag Library'!$Q$14:$Q$736, LEFT('Tag Library'!$P$14:$P$736, LEN(I$2))=I$2, RIGHT('Tag Library'!$P$14:$P$736, LEN($A217))=$A217), """")"),"")</f>
        <v/>
      </c>
      <c r="J217" s="1" t="str">
        <f ca="1">IFERROR(__xludf.DUMMYFUNCTION("IFERROR(FILTER('Tag Library'!$Q$14:$Q$736, LEFT('Tag Library'!$P$14:$P$736, LEN(J$2))=J$2, RIGHT('Tag Library'!$P$14:$P$736, LEN($A217))=$A217), """")"),"")</f>
        <v/>
      </c>
      <c r="K217" s="1" t="str">
        <f ca="1">IFERROR(__xludf.DUMMYFUNCTION("IFERROR(FILTER('Tag Library'!$Q$14:$Q$736, LEFT('Tag Library'!$P$14:$P$736, LEN(K$2))=K$2, RIGHT('Tag Library'!$P$14:$P$736, LEN($A217))=$A217), """")"),"")</f>
        <v/>
      </c>
      <c r="L217" s="1" t="str">
        <f ca="1">IFERROR(__xludf.DUMMYFUNCTION("IFERROR(FILTER('Tag Library'!$Q$14:$Q$736, LEFT('Tag Library'!$P$14:$P$736, LEN(L$2))=L$2, RIGHT('Tag Library'!$P$14:$P$736, LEN($A217))=$A217), """")"),"")</f>
        <v/>
      </c>
      <c r="M217" s="1" t="str">
        <f ca="1">IFERROR(__xludf.DUMMYFUNCTION("IFERROR(FILTER('Tag Library'!$Q$14:$Q$736, LEFT('Tag Library'!$P$14:$P$736, LEN(M$2))=M$2, RIGHT('Tag Library'!$P$14:$P$736, LEN($A217))=$A217), """")"),"")</f>
        <v/>
      </c>
      <c r="N217" s="1" t="str">
        <f ca="1">IFERROR(__xludf.DUMMYFUNCTION("IFERROR(FILTER('Tag Library'!$Q$14:$Q$736, LEFT('Tag Library'!$P$14:$P$736, LEN(N$2))=N$2, RIGHT('Tag Library'!$P$14:$P$736, LEN($A217))=$A217), """")"),"")</f>
        <v/>
      </c>
      <c r="O217" s="1" t="str">
        <f ca="1">IFERROR(__xludf.DUMMYFUNCTION("IFERROR(FILTER('Tag Library'!$Q$14:$Q$736, LEFT('Tag Library'!$P$14:$P$736, LEN(O$2))=O$2, RIGHT('Tag Library'!$P$14:$P$736, LEN($A217))=$A217), """")"),"")</f>
        <v/>
      </c>
      <c r="P217" s="1" t="str">
        <f ca="1">IFERROR(__xludf.DUMMYFUNCTION("IFERROR(FILTER('Tag Library'!$Q$14:$Q$736, LEFT('Tag Library'!$P$14:$P$736, LEN(P$2))=P$2, RIGHT('Tag Library'!$P$14:$P$736, LEN($A217))=$A217), """")"),"")</f>
        <v/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IFERROR(__xludf.DUMMYFUNCTION("IFERROR(FILTER('Tag Library'!$Q$14:$Q$736, LEFT('Tag Library'!$P$14:$P$736, LEN(B$2))=B$2, RIGHT('Tag Library'!$P$14:$P$736, LEN($A218))=$A218), """")"),"")</f>
        <v/>
      </c>
      <c r="C218" s="1" t="str">
        <f ca="1">IFERROR(__xludf.DUMMYFUNCTION("IFERROR(FILTER('Tag Library'!$Q$14:$Q$736, LEFT('Tag Library'!$P$14:$P$736, LEN(C$2))=C$2, RIGHT('Tag Library'!$P$14:$P$736, LEN($A218))=$A218), """")"),"")</f>
        <v/>
      </c>
      <c r="D218" s="1" t="str">
        <f ca="1">IFERROR(__xludf.DUMMYFUNCTION("IFERROR(FILTER('Tag Library'!$Q$14:$Q$736, LEFT('Tag Library'!$P$14:$P$736, LEN(D$2))=D$2, RIGHT('Tag Library'!$P$14:$P$736, LEN($A218))=$A218), """")"),"")</f>
        <v/>
      </c>
      <c r="E218" s="1" t="str">
        <f ca="1">IFERROR(__xludf.DUMMYFUNCTION("IFERROR(FILTER('Tag Library'!$Q$14:$Q$736, LEFT('Tag Library'!$P$14:$P$736, LEN(E$2))=E$2, RIGHT('Tag Library'!$P$14:$P$736, LEN($A218))=$A218), """")"),"")</f>
        <v/>
      </c>
      <c r="F218" s="1" t="str">
        <f ca="1">IFERROR(__xludf.DUMMYFUNCTION("IFERROR(FILTER('Tag Library'!$Q$14:$Q$736, LEFT('Tag Library'!$P$14:$P$736, LEN(F$2))=F$2, RIGHT('Tag Library'!$P$14:$P$736, LEN($A218))=$A218), """")"),"")</f>
        <v/>
      </c>
      <c r="G218" s="1" t="str">
        <f ca="1">IFERROR(__xludf.DUMMYFUNCTION("IFERROR(FILTER('Tag Library'!$Q$14:$Q$736, LEFT('Tag Library'!$P$14:$P$736, LEN(G$2))=G$2, RIGHT('Tag Library'!$P$14:$P$736, LEN($A218))=$A218), """")"),"")</f>
        <v/>
      </c>
      <c r="H218" s="1" t="str">
        <f ca="1">IFERROR(__xludf.DUMMYFUNCTION("IFERROR(FILTER('Tag Library'!$Q$14:$Q$736, LEFT('Tag Library'!$P$14:$P$736, LEN(H$2))=H$2, RIGHT('Tag Library'!$P$14:$P$736, LEN($A218))=$A218), """")"),"")</f>
        <v/>
      </c>
      <c r="I218" s="1" t="str">
        <f ca="1">IFERROR(__xludf.DUMMYFUNCTION("IFERROR(FILTER('Tag Library'!$Q$14:$Q$736, LEFT('Tag Library'!$P$14:$P$736, LEN(I$2))=I$2, RIGHT('Tag Library'!$P$14:$P$736, LEN($A218))=$A218), """")"),"")</f>
        <v/>
      </c>
      <c r="J218" s="1" t="str">
        <f ca="1">IFERROR(__xludf.DUMMYFUNCTION("IFERROR(FILTER('Tag Library'!$Q$14:$Q$736, LEFT('Tag Library'!$P$14:$P$736, LEN(J$2))=J$2, RIGHT('Tag Library'!$P$14:$P$736, LEN($A218))=$A218), """")"),"")</f>
        <v/>
      </c>
      <c r="K218" s="1" t="str">
        <f ca="1">IFERROR(__xludf.DUMMYFUNCTION("IFERROR(FILTER('Tag Library'!$Q$14:$Q$736, LEFT('Tag Library'!$P$14:$P$736, LEN(K$2))=K$2, RIGHT('Tag Library'!$P$14:$P$736, LEN($A218))=$A218), """")"),"")</f>
        <v/>
      </c>
      <c r="L218" s="1" t="str">
        <f ca="1">IFERROR(__xludf.DUMMYFUNCTION("IFERROR(FILTER('Tag Library'!$Q$14:$Q$736, LEFT('Tag Library'!$P$14:$P$736, LEN(L$2))=L$2, RIGHT('Tag Library'!$P$14:$P$736, LEN($A218))=$A218), """")"),"")</f>
        <v/>
      </c>
      <c r="M218" s="1" t="str">
        <f ca="1">IFERROR(__xludf.DUMMYFUNCTION("IFERROR(FILTER('Tag Library'!$Q$14:$Q$736, LEFT('Tag Library'!$P$14:$P$736, LEN(M$2))=M$2, RIGHT('Tag Library'!$P$14:$P$736, LEN($A218))=$A218), """")"),"")</f>
        <v/>
      </c>
      <c r="N218" s="1" t="str">
        <f ca="1">IFERROR(__xludf.DUMMYFUNCTION("IFERROR(FILTER('Tag Library'!$Q$14:$Q$736, LEFT('Tag Library'!$P$14:$P$736, LEN(N$2))=N$2, RIGHT('Tag Library'!$P$14:$P$736, LEN($A218))=$A218), """")"),"")</f>
        <v/>
      </c>
      <c r="O218" s="1" t="str">
        <f ca="1">IFERROR(__xludf.DUMMYFUNCTION("IFERROR(FILTER('Tag Library'!$Q$14:$Q$736, LEFT('Tag Library'!$P$14:$P$736, LEN(O$2))=O$2, RIGHT('Tag Library'!$P$14:$P$736, LEN($A218))=$A218), """")"),"")</f>
        <v/>
      </c>
      <c r="P218" s="1" t="str">
        <f ca="1">IFERROR(__xludf.DUMMYFUNCTION("IFERROR(FILTER('Tag Library'!$Q$14:$Q$736, LEFT('Tag Library'!$P$14:$P$736, LEN(P$2))=P$2, RIGHT('Tag Library'!$P$14:$P$736, LEN($A218))=$A218), """")"),"")</f>
        <v/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IFERROR(__xludf.DUMMYFUNCTION("IFERROR(FILTER('Tag Library'!$Q$14:$Q$736, LEFT('Tag Library'!$P$14:$P$736, LEN(B$2))=B$2, RIGHT('Tag Library'!$P$14:$P$736, LEN($A219))=$A219), """")"),"")</f>
        <v/>
      </c>
      <c r="C219" s="1" t="str">
        <f ca="1">IFERROR(__xludf.DUMMYFUNCTION("IFERROR(FILTER('Tag Library'!$Q$14:$Q$736, LEFT('Tag Library'!$P$14:$P$736, LEN(C$2))=C$2, RIGHT('Tag Library'!$P$14:$P$736, LEN($A219))=$A219), """")"),"")</f>
        <v/>
      </c>
      <c r="D219" s="1" t="str">
        <f ca="1">IFERROR(__xludf.DUMMYFUNCTION("IFERROR(FILTER('Tag Library'!$Q$14:$Q$736, LEFT('Tag Library'!$P$14:$P$736, LEN(D$2))=D$2, RIGHT('Tag Library'!$P$14:$P$736, LEN($A219))=$A219), """")"),"")</f>
        <v/>
      </c>
      <c r="E219" s="1" t="str">
        <f ca="1">IFERROR(__xludf.DUMMYFUNCTION("IFERROR(FILTER('Tag Library'!$Q$14:$Q$736, LEFT('Tag Library'!$P$14:$P$736, LEN(E$2))=E$2, RIGHT('Tag Library'!$P$14:$P$736, LEN($A219))=$A219), """")"),"")</f>
        <v/>
      </c>
      <c r="F219" s="1" t="str">
        <f ca="1">IFERROR(__xludf.DUMMYFUNCTION("IFERROR(FILTER('Tag Library'!$Q$14:$Q$736, LEFT('Tag Library'!$P$14:$P$736, LEN(F$2))=F$2, RIGHT('Tag Library'!$P$14:$P$736, LEN($A219))=$A219), """")"),"")</f>
        <v/>
      </c>
      <c r="G219" s="1" t="str">
        <f ca="1">IFERROR(__xludf.DUMMYFUNCTION("IFERROR(FILTER('Tag Library'!$Q$14:$Q$736, LEFT('Tag Library'!$P$14:$P$736, LEN(G$2))=G$2, RIGHT('Tag Library'!$P$14:$P$736, LEN($A219))=$A219), """")"),"")</f>
        <v/>
      </c>
      <c r="H219" s="1" t="str">
        <f ca="1">IFERROR(__xludf.DUMMYFUNCTION("IFERROR(FILTER('Tag Library'!$Q$14:$Q$736, LEFT('Tag Library'!$P$14:$P$736, LEN(H$2))=H$2, RIGHT('Tag Library'!$P$14:$P$736, LEN($A219))=$A219), """")"),"")</f>
        <v/>
      </c>
      <c r="I219" s="1" t="str">
        <f ca="1">IFERROR(__xludf.DUMMYFUNCTION("IFERROR(FILTER('Tag Library'!$Q$14:$Q$736, LEFT('Tag Library'!$P$14:$P$736, LEN(I$2))=I$2, RIGHT('Tag Library'!$P$14:$P$736, LEN($A219))=$A219), """")"),"")</f>
        <v/>
      </c>
      <c r="J219" s="1" t="str">
        <f ca="1">IFERROR(__xludf.DUMMYFUNCTION("IFERROR(FILTER('Tag Library'!$Q$14:$Q$736, LEFT('Tag Library'!$P$14:$P$736, LEN(J$2))=J$2, RIGHT('Tag Library'!$P$14:$P$736, LEN($A219))=$A219), """")"),"")</f>
        <v/>
      </c>
      <c r="K219" s="1" t="str">
        <f ca="1">IFERROR(__xludf.DUMMYFUNCTION("IFERROR(FILTER('Tag Library'!$Q$14:$Q$736, LEFT('Tag Library'!$P$14:$P$736, LEN(K$2))=K$2, RIGHT('Tag Library'!$P$14:$P$736, LEN($A219))=$A219), """")"),"")</f>
        <v/>
      </c>
      <c r="L219" s="1" t="str">
        <f ca="1">IFERROR(__xludf.DUMMYFUNCTION("IFERROR(FILTER('Tag Library'!$Q$14:$Q$736, LEFT('Tag Library'!$P$14:$P$736, LEN(L$2))=L$2, RIGHT('Tag Library'!$P$14:$P$736, LEN($A219))=$A219), """")"),"")</f>
        <v/>
      </c>
      <c r="M219" s="1" t="str">
        <f ca="1">IFERROR(__xludf.DUMMYFUNCTION("IFERROR(FILTER('Tag Library'!$Q$14:$Q$736, LEFT('Tag Library'!$P$14:$P$736, LEN(M$2))=M$2, RIGHT('Tag Library'!$P$14:$P$736, LEN($A219))=$A219), """")"),"")</f>
        <v/>
      </c>
      <c r="N219" s="1" t="str">
        <f ca="1">IFERROR(__xludf.DUMMYFUNCTION("IFERROR(FILTER('Tag Library'!$Q$14:$Q$736, LEFT('Tag Library'!$P$14:$P$736, LEN(N$2))=N$2, RIGHT('Tag Library'!$P$14:$P$736, LEN($A219))=$A219), """")"),"")</f>
        <v/>
      </c>
      <c r="O219" s="1" t="str">
        <f ca="1">IFERROR(__xludf.DUMMYFUNCTION("IFERROR(FILTER('Tag Library'!$Q$14:$Q$736, LEFT('Tag Library'!$P$14:$P$736, LEN(O$2))=O$2, RIGHT('Tag Library'!$P$14:$P$736, LEN($A219))=$A219), """")"),"")</f>
        <v/>
      </c>
      <c r="P219" s="1" t="str">
        <f ca="1">IFERROR(__xludf.DUMMYFUNCTION("IFERROR(FILTER('Tag Library'!$Q$14:$Q$736, LEFT('Tag Library'!$P$14:$P$736, LEN(P$2))=P$2, RIGHT('Tag Library'!$P$14:$P$736, LEN($A219))=$A219), """")"),"")</f>
        <v/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IFERROR(__xludf.DUMMYFUNCTION("IFERROR(FILTER('Tag Library'!$Q$14:$Q$736, LEFT('Tag Library'!$P$14:$P$736, LEN(B$2))=B$2, RIGHT('Tag Library'!$P$14:$P$736, LEN($A220))=$A220), """")"),"")</f>
        <v/>
      </c>
      <c r="C220" s="1" t="str">
        <f ca="1">IFERROR(__xludf.DUMMYFUNCTION("IFERROR(FILTER('Tag Library'!$Q$14:$Q$736, LEFT('Tag Library'!$P$14:$P$736, LEN(C$2))=C$2, RIGHT('Tag Library'!$P$14:$P$736, LEN($A220))=$A220), """")"),"")</f>
        <v/>
      </c>
      <c r="D220" s="1" t="str">
        <f ca="1">IFERROR(__xludf.DUMMYFUNCTION("IFERROR(FILTER('Tag Library'!$Q$14:$Q$736, LEFT('Tag Library'!$P$14:$P$736, LEN(D$2))=D$2, RIGHT('Tag Library'!$P$14:$P$736, LEN($A220))=$A220), """")"),"")</f>
        <v/>
      </c>
      <c r="E220" s="1" t="str">
        <f ca="1">IFERROR(__xludf.DUMMYFUNCTION("IFERROR(FILTER('Tag Library'!$Q$14:$Q$736, LEFT('Tag Library'!$P$14:$P$736, LEN(E$2))=E$2, RIGHT('Tag Library'!$P$14:$P$736, LEN($A220))=$A220), """")"),"")</f>
        <v/>
      </c>
      <c r="F220" s="1" t="str">
        <f ca="1">IFERROR(__xludf.DUMMYFUNCTION("IFERROR(FILTER('Tag Library'!$Q$14:$Q$736, LEFT('Tag Library'!$P$14:$P$736, LEN(F$2))=F$2, RIGHT('Tag Library'!$P$14:$P$736, LEN($A220))=$A220), """")"),"")</f>
        <v/>
      </c>
      <c r="G220" s="1" t="str">
        <f ca="1">IFERROR(__xludf.DUMMYFUNCTION("IFERROR(FILTER('Tag Library'!$Q$14:$Q$736, LEFT('Tag Library'!$P$14:$P$736, LEN(G$2))=G$2, RIGHT('Tag Library'!$P$14:$P$736, LEN($A220))=$A220), """")"),"")</f>
        <v/>
      </c>
      <c r="H220" s="1" t="str">
        <f ca="1">IFERROR(__xludf.DUMMYFUNCTION("IFERROR(FILTER('Tag Library'!$Q$14:$Q$736, LEFT('Tag Library'!$P$14:$P$736, LEN(H$2))=H$2, RIGHT('Tag Library'!$P$14:$P$736, LEN($A220))=$A220), """")"),"")</f>
        <v/>
      </c>
      <c r="I220" s="1" t="str">
        <f ca="1">IFERROR(__xludf.DUMMYFUNCTION("IFERROR(FILTER('Tag Library'!$Q$14:$Q$736, LEFT('Tag Library'!$P$14:$P$736, LEN(I$2))=I$2, RIGHT('Tag Library'!$P$14:$P$736, LEN($A220))=$A220), """")"),"")</f>
        <v/>
      </c>
      <c r="J220" s="1" t="str">
        <f ca="1">IFERROR(__xludf.DUMMYFUNCTION("IFERROR(FILTER('Tag Library'!$Q$14:$Q$736, LEFT('Tag Library'!$P$14:$P$736, LEN(J$2))=J$2, RIGHT('Tag Library'!$P$14:$P$736, LEN($A220))=$A220), """")"),"")</f>
        <v/>
      </c>
      <c r="K220" s="1" t="str">
        <f ca="1">IFERROR(__xludf.DUMMYFUNCTION("IFERROR(FILTER('Tag Library'!$Q$14:$Q$736, LEFT('Tag Library'!$P$14:$P$736, LEN(K$2))=K$2, RIGHT('Tag Library'!$P$14:$P$736, LEN($A220))=$A220), """")"),"")</f>
        <v/>
      </c>
      <c r="L220" s="1" t="str">
        <f ca="1">IFERROR(__xludf.DUMMYFUNCTION("IFERROR(FILTER('Tag Library'!$Q$14:$Q$736, LEFT('Tag Library'!$P$14:$P$736, LEN(L$2))=L$2, RIGHT('Tag Library'!$P$14:$P$736, LEN($A220))=$A220), """")"),"")</f>
        <v/>
      </c>
      <c r="M220" s="1" t="str">
        <f ca="1">IFERROR(__xludf.DUMMYFUNCTION("IFERROR(FILTER('Tag Library'!$Q$14:$Q$736, LEFT('Tag Library'!$P$14:$P$736, LEN(M$2))=M$2, RIGHT('Tag Library'!$P$14:$P$736, LEN($A220))=$A220), """")"),"")</f>
        <v/>
      </c>
      <c r="N220" s="1" t="str">
        <f ca="1">IFERROR(__xludf.DUMMYFUNCTION("IFERROR(FILTER('Tag Library'!$Q$14:$Q$736, LEFT('Tag Library'!$P$14:$P$736, LEN(N$2))=N$2, RIGHT('Tag Library'!$P$14:$P$736, LEN($A220))=$A220), """")"),"")</f>
        <v/>
      </c>
      <c r="O220" s="1" t="str">
        <f ca="1">IFERROR(__xludf.DUMMYFUNCTION("IFERROR(FILTER('Tag Library'!$Q$14:$Q$736, LEFT('Tag Library'!$P$14:$P$736, LEN(O$2))=O$2, RIGHT('Tag Library'!$P$14:$P$736, LEN($A220))=$A220), """")"),"")</f>
        <v/>
      </c>
      <c r="P220" s="1" t="str">
        <f ca="1">IFERROR(__xludf.DUMMYFUNCTION("IFERROR(FILTER('Tag Library'!$Q$14:$Q$736, LEFT('Tag Library'!$P$14:$P$736, LEN(P$2))=P$2, RIGHT('Tag Library'!$P$14:$P$736, LEN($A220))=$A220), """")"),"")</f>
        <v/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IFERROR(__xludf.DUMMYFUNCTION("IFERROR(FILTER('Tag Library'!$Q$14:$Q$736, LEFT('Tag Library'!$P$14:$P$736, LEN(B$2))=B$2, RIGHT('Tag Library'!$P$14:$P$736, LEN($A221))=$A221), """")"),"")</f>
        <v/>
      </c>
      <c r="C221" s="1" t="str">
        <f ca="1">IFERROR(__xludf.DUMMYFUNCTION("IFERROR(FILTER('Tag Library'!$Q$14:$Q$736, LEFT('Tag Library'!$P$14:$P$736, LEN(C$2))=C$2, RIGHT('Tag Library'!$P$14:$P$736, LEN($A221))=$A221), """")"),"")</f>
        <v/>
      </c>
      <c r="D221" s="1" t="str">
        <f ca="1">IFERROR(__xludf.DUMMYFUNCTION("IFERROR(FILTER('Tag Library'!$Q$14:$Q$736, LEFT('Tag Library'!$P$14:$P$736, LEN(D$2))=D$2, RIGHT('Tag Library'!$P$14:$P$736, LEN($A221))=$A221), """")"),"")</f>
        <v/>
      </c>
      <c r="E221" s="1" t="str">
        <f ca="1">IFERROR(__xludf.DUMMYFUNCTION("IFERROR(FILTER('Tag Library'!$Q$14:$Q$736, LEFT('Tag Library'!$P$14:$P$736, LEN(E$2))=E$2, RIGHT('Tag Library'!$P$14:$P$736, LEN($A221))=$A221), """")"),"")</f>
        <v/>
      </c>
      <c r="F221" s="1" t="str">
        <f ca="1">IFERROR(__xludf.DUMMYFUNCTION("IFERROR(FILTER('Tag Library'!$Q$14:$Q$736, LEFT('Tag Library'!$P$14:$P$736, LEN(F$2))=F$2, RIGHT('Tag Library'!$P$14:$P$736, LEN($A221))=$A221), """")"),"")</f>
        <v/>
      </c>
      <c r="G221" s="1" t="str">
        <f ca="1">IFERROR(__xludf.DUMMYFUNCTION("IFERROR(FILTER('Tag Library'!$Q$14:$Q$736, LEFT('Tag Library'!$P$14:$P$736, LEN(G$2))=G$2, RIGHT('Tag Library'!$P$14:$P$736, LEN($A221))=$A221), """")"),"")</f>
        <v/>
      </c>
      <c r="H221" s="1" t="str">
        <f ca="1">IFERROR(__xludf.DUMMYFUNCTION("IFERROR(FILTER('Tag Library'!$Q$14:$Q$736, LEFT('Tag Library'!$P$14:$P$736, LEN(H$2))=H$2, RIGHT('Tag Library'!$P$14:$P$736, LEN($A221))=$A221), """")"),"")</f>
        <v/>
      </c>
      <c r="I221" s="1" t="str">
        <f ca="1">IFERROR(__xludf.DUMMYFUNCTION("IFERROR(FILTER('Tag Library'!$Q$14:$Q$736, LEFT('Tag Library'!$P$14:$P$736, LEN(I$2))=I$2, RIGHT('Tag Library'!$P$14:$P$736, LEN($A221))=$A221), """")"),"")</f>
        <v/>
      </c>
      <c r="J221" s="1" t="str">
        <f ca="1">IFERROR(__xludf.DUMMYFUNCTION("IFERROR(FILTER('Tag Library'!$Q$14:$Q$736, LEFT('Tag Library'!$P$14:$P$736, LEN(J$2))=J$2, RIGHT('Tag Library'!$P$14:$P$736, LEN($A221))=$A221), """")"),"")</f>
        <v/>
      </c>
      <c r="K221" s="1" t="str">
        <f ca="1">IFERROR(__xludf.DUMMYFUNCTION("IFERROR(FILTER('Tag Library'!$Q$14:$Q$736, LEFT('Tag Library'!$P$14:$P$736, LEN(K$2))=K$2, RIGHT('Tag Library'!$P$14:$P$736, LEN($A221))=$A221), """")"),"")</f>
        <v/>
      </c>
      <c r="L221" s="1" t="str">
        <f ca="1">IFERROR(__xludf.DUMMYFUNCTION("IFERROR(FILTER('Tag Library'!$Q$14:$Q$736, LEFT('Tag Library'!$P$14:$P$736, LEN(L$2))=L$2, RIGHT('Tag Library'!$P$14:$P$736, LEN($A221))=$A221), """")"),"")</f>
        <v/>
      </c>
      <c r="M221" s="1" t="str">
        <f ca="1">IFERROR(__xludf.DUMMYFUNCTION("IFERROR(FILTER('Tag Library'!$Q$14:$Q$736, LEFT('Tag Library'!$P$14:$P$736, LEN(M$2))=M$2, RIGHT('Tag Library'!$P$14:$P$736, LEN($A221))=$A221), """")"),"")</f>
        <v/>
      </c>
      <c r="N221" s="1" t="str">
        <f ca="1">IFERROR(__xludf.DUMMYFUNCTION("IFERROR(FILTER('Tag Library'!$Q$14:$Q$736, LEFT('Tag Library'!$P$14:$P$736, LEN(N$2))=N$2, RIGHT('Tag Library'!$P$14:$P$736, LEN($A221))=$A221), """")"),"")</f>
        <v/>
      </c>
      <c r="O221" s="1" t="str">
        <f ca="1">IFERROR(__xludf.DUMMYFUNCTION("IFERROR(FILTER('Tag Library'!$Q$14:$Q$736, LEFT('Tag Library'!$P$14:$P$736, LEN(O$2))=O$2, RIGHT('Tag Library'!$P$14:$P$736, LEN($A221))=$A221), """")"),"")</f>
        <v/>
      </c>
      <c r="P221" s="1" t="str">
        <f ca="1">IFERROR(__xludf.DUMMYFUNCTION("IFERROR(FILTER('Tag Library'!$Q$14:$Q$736, LEFT('Tag Library'!$P$14:$P$736, LEN(P$2))=P$2, RIGHT('Tag Library'!$P$14:$P$736, LEN($A221))=$A221), """")"),"")</f>
        <v/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IFERROR(__xludf.DUMMYFUNCTION("IFERROR(FILTER('Tag Library'!$Q$14:$Q$736, LEFT('Tag Library'!$P$14:$P$736, LEN(B$2))=B$2, RIGHT('Tag Library'!$P$14:$P$736, LEN($A222))=$A222), """")"),"")</f>
        <v/>
      </c>
      <c r="C222" s="1" t="str">
        <f ca="1">IFERROR(__xludf.DUMMYFUNCTION("IFERROR(FILTER('Tag Library'!$Q$14:$Q$736, LEFT('Tag Library'!$P$14:$P$736, LEN(C$2))=C$2, RIGHT('Tag Library'!$P$14:$P$736, LEN($A222))=$A222), """")"),"")</f>
        <v/>
      </c>
      <c r="D222" s="1" t="str">
        <f ca="1">IFERROR(__xludf.DUMMYFUNCTION("IFERROR(FILTER('Tag Library'!$Q$14:$Q$736, LEFT('Tag Library'!$P$14:$P$736, LEN(D$2))=D$2, RIGHT('Tag Library'!$P$14:$P$736, LEN($A222))=$A222), """")"),"")</f>
        <v/>
      </c>
      <c r="E222" s="1" t="str">
        <f ca="1">IFERROR(__xludf.DUMMYFUNCTION("IFERROR(FILTER('Tag Library'!$Q$14:$Q$736, LEFT('Tag Library'!$P$14:$P$736, LEN(E$2))=E$2, RIGHT('Tag Library'!$P$14:$P$736, LEN($A222))=$A222), """")"),"")</f>
        <v/>
      </c>
      <c r="F222" s="1" t="str">
        <f ca="1">IFERROR(__xludf.DUMMYFUNCTION("IFERROR(FILTER('Tag Library'!$Q$14:$Q$736, LEFT('Tag Library'!$P$14:$P$736, LEN(F$2))=F$2, RIGHT('Tag Library'!$P$14:$P$736, LEN($A222))=$A222), """")"),"")</f>
        <v/>
      </c>
      <c r="G222" s="1" t="str">
        <f ca="1">IFERROR(__xludf.DUMMYFUNCTION("IFERROR(FILTER('Tag Library'!$Q$14:$Q$736, LEFT('Tag Library'!$P$14:$P$736, LEN(G$2))=G$2, RIGHT('Tag Library'!$P$14:$P$736, LEN($A222))=$A222), """")"),"")</f>
        <v/>
      </c>
      <c r="H222" s="1" t="str">
        <f ca="1">IFERROR(__xludf.DUMMYFUNCTION("IFERROR(FILTER('Tag Library'!$Q$14:$Q$736, LEFT('Tag Library'!$P$14:$P$736, LEN(H$2))=H$2, RIGHT('Tag Library'!$P$14:$P$736, LEN($A222))=$A222), """")"),"")</f>
        <v/>
      </c>
      <c r="I222" s="1" t="str">
        <f ca="1">IFERROR(__xludf.DUMMYFUNCTION("IFERROR(FILTER('Tag Library'!$Q$14:$Q$736, LEFT('Tag Library'!$P$14:$P$736, LEN(I$2))=I$2, RIGHT('Tag Library'!$P$14:$P$736, LEN($A222))=$A222), """")"),"")</f>
        <v/>
      </c>
      <c r="J222" s="1" t="str">
        <f ca="1">IFERROR(__xludf.DUMMYFUNCTION("IFERROR(FILTER('Tag Library'!$Q$14:$Q$736, LEFT('Tag Library'!$P$14:$P$736, LEN(J$2))=J$2, RIGHT('Tag Library'!$P$14:$P$736, LEN($A222))=$A222), """")"),"")</f>
        <v/>
      </c>
      <c r="K222" s="1" t="str">
        <f ca="1">IFERROR(__xludf.DUMMYFUNCTION("IFERROR(FILTER('Tag Library'!$Q$14:$Q$736, LEFT('Tag Library'!$P$14:$P$736, LEN(K$2))=K$2, RIGHT('Tag Library'!$P$14:$P$736, LEN($A222))=$A222), """")"),"")</f>
        <v/>
      </c>
      <c r="L222" s="1" t="str">
        <f ca="1">IFERROR(__xludf.DUMMYFUNCTION("IFERROR(FILTER('Tag Library'!$Q$14:$Q$736, LEFT('Tag Library'!$P$14:$P$736, LEN(L$2))=L$2, RIGHT('Tag Library'!$P$14:$P$736, LEN($A222))=$A222), """")"),"")</f>
        <v/>
      </c>
      <c r="M222" s="1" t="str">
        <f ca="1">IFERROR(__xludf.DUMMYFUNCTION("IFERROR(FILTER('Tag Library'!$Q$14:$Q$736, LEFT('Tag Library'!$P$14:$P$736, LEN(M$2))=M$2, RIGHT('Tag Library'!$P$14:$P$736, LEN($A222))=$A222), """")"),"")</f>
        <v/>
      </c>
      <c r="N222" s="1" t="str">
        <f ca="1">IFERROR(__xludf.DUMMYFUNCTION("IFERROR(FILTER('Tag Library'!$Q$14:$Q$736, LEFT('Tag Library'!$P$14:$P$736, LEN(N$2))=N$2, RIGHT('Tag Library'!$P$14:$P$736, LEN($A222))=$A222), """")"),"")</f>
        <v/>
      </c>
      <c r="O222" s="1" t="str">
        <f ca="1">IFERROR(__xludf.DUMMYFUNCTION("IFERROR(FILTER('Tag Library'!$Q$14:$Q$736, LEFT('Tag Library'!$P$14:$P$736, LEN(O$2))=O$2, RIGHT('Tag Library'!$P$14:$P$736, LEN($A222))=$A222), """")"),"")</f>
        <v/>
      </c>
      <c r="P222" s="1" t="str">
        <f ca="1">IFERROR(__xludf.DUMMYFUNCTION("IFERROR(FILTER('Tag Library'!$Q$14:$Q$736, LEFT('Tag Library'!$P$14:$P$736, LEN(P$2))=P$2, RIGHT('Tag Library'!$P$14:$P$736, LEN($A222))=$A222), """")"),"")</f>
        <v/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IFERROR(__xludf.DUMMYFUNCTION("IFERROR(FILTER('Tag Library'!$Q$14:$Q$736, LEFT('Tag Library'!$P$14:$P$736, LEN(B$2))=B$2, RIGHT('Tag Library'!$P$14:$P$736, LEN($A223))=$A223), """")"),"")</f>
        <v/>
      </c>
      <c r="C223" s="1" t="str">
        <f ca="1">IFERROR(__xludf.DUMMYFUNCTION("IFERROR(FILTER('Tag Library'!$Q$14:$Q$736, LEFT('Tag Library'!$P$14:$P$736, LEN(C$2))=C$2, RIGHT('Tag Library'!$P$14:$P$736, LEN($A223))=$A223), """")"),"")</f>
        <v/>
      </c>
      <c r="D223" s="1" t="str">
        <f ca="1">IFERROR(__xludf.DUMMYFUNCTION("IFERROR(FILTER('Tag Library'!$Q$14:$Q$736, LEFT('Tag Library'!$P$14:$P$736, LEN(D$2))=D$2, RIGHT('Tag Library'!$P$14:$P$736, LEN($A223))=$A223), """")"),"")</f>
        <v/>
      </c>
      <c r="E223" s="1" t="str">
        <f ca="1">IFERROR(__xludf.DUMMYFUNCTION("IFERROR(FILTER('Tag Library'!$Q$14:$Q$736, LEFT('Tag Library'!$P$14:$P$736, LEN(E$2))=E$2, RIGHT('Tag Library'!$P$14:$P$736, LEN($A223))=$A223), """")"),"")</f>
        <v/>
      </c>
      <c r="F223" s="1" t="str">
        <f ca="1">IFERROR(__xludf.DUMMYFUNCTION("IFERROR(FILTER('Tag Library'!$Q$14:$Q$736, LEFT('Tag Library'!$P$14:$P$736, LEN(F$2))=F$2, RIGHT('Tag Library'!$P$14:$P$736, LEN($A223))=$A223), """")"),"")</f>
        <v/>
      </c>
      <c r="G223" s="1" t="str">
        <f ca="1">IFERROR(__xludf.DUMMYFUNCTION("IFERROR(FILTER('Tag Library'!$Q$14:$Q$736, LEFT('Tag Library'!$P$14:$P$736, LEN(G$2))=G$2, RIGHT('Tag Library'!$P$14:$P$736, LEN($A223))=$A223), """")"),"")</f>
        <v/>
      </c>
      <c r="H223" s="1" t="str">
        <f ca="1">IFERROR(__xludf.DUMMYFUNCTION("IFERROR(FILTER('Tag Library'!$Q$14:$Q$736, LEFT('Tag Library'!$P$14:$P$736, LEN(H$2))=H$2, RIGHT('Tag Library'!$P$14:$P$736, LEN($A223))=$A223), """")"),"")</f>
        <v/>
      </c>
      <c r="I223" s="1" t="str">
        <f ca="1">IFERROR(__xludf.DUMMYFUNCTION("IFERROR(FILTER('Tag Library'!$Q$14:$Q$736, LEFT('Tag Library'!$P$14:$P$736, LEN(I$2))=I$2, RIGHT('Tag Library'!$P$14:$P$736, LEN($A223))=$A223), """")"),"")</f>
        <v/>
      </c>
      <c r="J223" s="1" t="str">
        <f ca="1">IFERROR(__xludf.DUMMYFUNCTION("IFERROR(FILTER('Tag Library'!$Q$14:$Q$736, LEFT('Tag Library'!$P$14:$P$736, LEN(J$2))=J$2, RIGHT('Tag Library'!$P$14:$P$736, LEN($A223))=$A223), """")"),"")</f>
        <v/>
      </c>
      <c r="K223" s="1" t="str">
        <f ca="1">IFERROR(__xludf.DUMMYFUNCTION("IFERROR(FILTER('Tag Library'!$Q$14:$Q$736, LEFT('Tag Library'!$P$14:$P$736, LEN(K$2))=K$2, RIGHT('Tag Library'!$P$14:$P$736, LEN($A223))=$A223), """")"),"")</f>
        <v/>
      </c>
      <c r="L223" s="1" t="str">
        <f ca="1">IFERROR(__xludf.DUMMYFUNCTION("IFERROR(FILTER('Tag Library'!$Q$14:$Q$736, LEFT('Tag Library'!$P$14:$P$736, LEN(L$2))=L$2, RIGHT('Tag Library'!$P$14:$P$736, LEN($A223))=$A223), """")"),"")</f>
        <v/>
      </c>
      <c r="M223" s="1" t="str">
        <f ca="1">IFERROR(__xludf.DUMMYFUNCTION("IFERROR(FILTER('Tag Library'!$Q$14:$Q$736, LEFT('Tag Library'!$P$14:$P$736, LEN(M$2))=M$2, RIGHT('Tag Library'!$P$14:$P$736, LEN($A223))=$A223), """")"),"")</f>
        <v/>
      </c>
      <c r="N223" s="1" t="str">
        <f ca="1">IFERROR(__xludf.DUMMYFUNCTION("IFERROR(FILTER('Tag Library'!$Q$14:$Q$736, LEFT('Tag Library'!$P$14:$P$736, LEN(N$2))=N$2, RIGHT('Tag Library'!$P$14:$P$736, LEN($A223))=$A223), """")"),"")</f>
        <v/>
      </c>
      <c r="O223" s="1" t="str">
        <f ca="1">IFERROR(__xludf.DUMMYFUNCTION("IFERROR(FILTER('Tag Library'!$Q$14:$Q$736, LEFT('Tag Library'!$P$14:$P$736, LEN(O$2))=O$2, RIGHT('Tag Library'!$P$14:$P$736, LEN($A223))=$A223), """")"),"")</f>
        <v/>
      </c>
      <c r="P223" s="1" t="str">
        <f ca="1">IFERROR(__xludf.DUMMYFUNCTION("IFERROR(FILTER('Tag Library'!$Q$14:$Q$736, LEFT('Tag Library'!$P$14:$P$736, LEN(P$2))=P$2, RIGHT('Tag Library'!$P$14:$P$736, LEN($A223))=$A223), """")"),"")</f>
        <v/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IFERROR(__xludf.DUMMYFUNCTION("IFERROR(FILTER('Tag Library'!$Q$14:$Q$736, LEFT('Tag Library'!$P$14:$P$736, LEN(B$2))=B$2, RIGHT('Tag Library'!$P$14:$P$736, LEN($A224))=$A224), """")"),"")</f>
        <v/>
      </c>
      <c r="C224" s="1" t="str">
        <f ca="1">IFERROR(__xludf.DUMMYFUNCTION("IFERROR(FILTER('Tag Library'!$Q$14:$Q$736, LEFT('Tag Library'!$P$14:$P$736, LEN(C$2))=C$2, RIGHT('Tag Library'!$P$14:$P$736, LEN($A224))=$A224), """")"),"")</f>
        <v/>
      </c>
      <c r="D224" s="1" t="str">
        <f ca="1">IFERROR(__xludf.DUMMYFUNCTION("IFERROR(FILTER('Tag Library'!$Q$14:$Q$736, LEFT('Tag Library'!$P$14:$P$736, LEN(D$2))=D$2, RIGHT('Tag Library'!$P$14:$P$736, LEN($A224))=$A224), """")"),"")</f>
        <v/>
      </c>
      <c r="E224" s="1" t="str">
        <f ca="1">IFERROR(__xludf.DUMMYFUNCTION("IFERROR(FILTER('Tag Library'!$Q$14:$Q$736, LEFT('Tag Library'!$P$14:$P$736, LEN(E$2))=E$2, RIGHT('Tag Library'!$P$14:$P$736, LEN($A224))=$A224), """")"),"")</f>
        <v/>
      </c>
      <c r="F224" s="1" t="str">
        <f ca="1">IFERROR(__xludf.DUMMYFUNCTION("IFERROR(FILTER('Tag Library'!$Q$14:$Q$736, LEFT('Tag Library'!$P$14:$P$736, LEN(F$2))=F$2, RIGHT('Tag Library'!$P$14:$P$736, LEN($A224))=$A224), """")"),"")</f>
        <v/>
      </c>
      <c r="G224" s="1" t="str">
        <f ca="1">IFERROR(__xludf.DUMMYFUNCTION("IFERROR(FILTER('Tag Library'!$Q$14:$Q$736, LEFT('Tag Library'!$P$14:$P$736, LEN(G$2))=G$2, RIGHT('Tag Library'!$P$14:$P$736, LEN($A224))=$A224), """")"),"")</f>
        <v/>
      </c>
      <c r="H224" s="1" t="str">
        <f ca="1">IFERROR(__xludf.DUMMYFUNCTION("IFERROR(FILTER('Tag Library'!$Q$14:$Q$736, LEFT('Tag Library'!$P$14:$P$736, LEN(H$2))=H$2, RIGHT('Tag Library'!$P$14:$P$736, LEN($A224))=$A224), """")"),"")</f>
        <v/>
      </c>
      <c r="I224" s="1" t="str">
        <f ca="1">IFERROR(__xludf.DUMMYFUNCTION("IFERROR(FILTER('Tag Library'!$Q$14:$Q$736, LEFT('Tag Library'!$P$14:$P$736, LEN(I$2))=I$2, RIGHT('Tag Library'!$P$14:$P$736, LEN($A224))=$A224), """")"),"")</f>
        <v/>
      </c>
      <c r="J224" s="1" t="str">
        <f ca="1">IFERROR(__xludf.DUMMYFUNCTION("IFERROR(FILTER('Tag Library'!$Q$14:$Q$736, LEFT('Tag Library'!$P$14:$P$736, LEN(J$2))=J$2, RIGHT('Tag Library'!$P$14:$P$736, LEN($A224))=$A224), """")"),"")</f>
        <v/>
      </c>
      <c r="K224" s="1" t="str">
        <f ca="1">IFERROR(__xludf.DUMMYFUNCTION("IFERROR(FILTER('Tag Library'!$Q$14:$Q$736, LEFT('Tag Library'!$P$14:$P$736, LEN(K$2))=K$2, RIGHT('Tag Library'!$P$14:$P$736, LEN($A224))=$A224), """")"),"")</f>
        <v/>
      </c>
      <c r="L224" s="1" t="str">
        <f ca="1">IFERROR(__xludf.DUMMYFUNCTION("IFERROR(FILTER('Tag Library'!$Q$14:$Q$736, LEFT('Tag Library'!$P$14:$P$736, LEN(L$2))=L$2, RIGHT('Tag Library'!$P$14:$P$736, LEN($A224))=$A224), """")"),"")</f>
        <v/>
      </c>
      <c r="M224" s="1" t="str">
        <f ca="1">IFERROR(__xludf.DUMMYFUNCTION("IFERROR(FILTER('Tag Library'!$Q$14:$Q$736, LEFT('Tag Library'!$P$14:$P$736, LEN(M$2))=M$2, RIGHT('Tag Library'!$P$14:$P$736, LEN($A224))=$A224), """")"),"")</f>
        <v/>
      </c>
      <c r="N224" s="1" t="str">
        <f ca="1">IFERROR(__xludf.DUMMYFUNCTION("IFERROR(FILTER('Tag Library'!$Q$14:$Q$736, LEFT('Tag Library'!$P$14:$P$736, LEN(N$2))=N$2, RIGHT('Tag Library'!$P$14:$P$736, LEN($A224))=$A224), """")"),"")</f>
        <v/>
      </c>
      <c r="O224" s="1" t="str">
        <f ca="1">IFERROR(__xludf.DUMMYFUNCTION("IFERROR(FILTER('Tag Library'!$Q$14:$Q$736, LEFT('Tag Library'!$P$14:$P$736, LEN(O$2))=O$2, RIGHT('Tag Library'!$P$14:$P$736, LEN($A224))=$A224), """")"),"")</f>
        <v/>
      </c>
      <c r="P224" s="1" t="str">
        <f ca="1">IFERROR(__xludf.DUMMYFUNCTION("IFERROR(FILTER('Tag Library'!$Q$14:$Q$736, LEFT('Tag Library'!$P$14:$P$736, LEN(P$2))=P$2, RIGHT('Tag Library'!$P$14:$P$736, LEN($A224))=$A224), """")"),"")</f>
        <v/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IFERROR(__xludf.DUMMYFUNCTION("IFERROR(FILTER('Tag Library'!$Q$14:$Q$736, LEFT('Tag Library'!$P$14:$P$736, LEN(B$2))=B$2, RIGHT('Tag Library'!$P$14:$P$736, LEN($A225))=$A225), """")"),"")</f>
        <v/>
      </c>
      <c r="C225" s="1" t="str">
        <f ca="1">IFERROR(__xludf.DUMMYFUNCTION("IFERROR(FILTER('Tag Library'!$Q$14:$Q$736, LEFT('Tag Library'!$P$14:$P$736, LEN(C$2))=C$2, RIGHT('Tag Library'!$P$14:$P$736, LEN($A225))=$A225), """")"),"")</f>
        <v/>
      </c>
      <c r="D225" s="1" t="str">
        <f ca="1">IFERROR(__xludf.DUMMYFUNCTION("IFERROR(FILTER('Tag Library'!$Q$14:$Q$736, LEFT('Tag Library'!$P$14:$P$736, LEN(D$2))=D$2, RIGHT('Tag Library'!$P$14:$P$736, LEN($A225))=$A225), """")"),"")</f>
        <v/>
      </c>
      <c r="E225" s="1" t="str">
        <f ca="1">IFERROR(__xludf.DUMMYFUNCTION("IFERROR(FILTER('Tag Library'!$Q$14:$Q$736, LEFT('Tag Library'!$P$14:$P$736, LEN(E$2))=E$2, RIGHT('Tag Library'!$P$14:$P$736, LEN($A225))=$A225), """")"),"")</f>
        <v/>
      </c>
      <c r="F225" s="1" t="str">
        <f ca="1">IFERROR(__xludf.DUMMYFUNCTION("IFERROR(FILTER('Tag Library'!$Q$14:$Q$736, LEFT('Tag Library'!$P$14:$P$736, LEN(F$2))=F$2, RIGHT('Tag Library'!$P$14:$P$736, LEN($A225))=$A225), """")"),"")</f>
        <v/>
      </c>
      <c r="G225" s="1" t="str">
        <f ca="1">IFERROR(__xludf.DUMMYFUNCTION("IFERROR(FILTER('Tag Library'!$Q$14:$Q$736, LEFT('Tag Library'!$P$14:$P$736, LEN(G$2))=G$2, RIGHT('Tag Library'!$P$14:$P$736, LEN($A225))=$A225), """")"),"")</f>
        <v/>
      </c>
      <c r="H225" s="1" t="str">
        <f ca="1">IFERROR(__xludf.DUMMYFUNCTION("IFERROR(FILTER('Tag Library'!$Q$14:$Q$736, LEFT('Tag Library'!$P$14:$P$736, LEN(H$2))=H$2, RIGHT('Tag Library'!$P$14:$P$736, LEN($A225))=$A225), """")"),"")</f>
        <v/>
      </c>
      <c r="I225" s="1" t="str">
        <f ca="1">IFERROR(__xludf.DUMMYFUNCTION("IFERROR(FILTER('Tag Library'!$Q$14:$Q$736, LEFT('Tag Library'!$P$14:$P$736, LEN(I$2))=I$2, RIGHT('Tag Library'!$P$14:$P$736, LEN($A225))=$A225), """")"),"")</f>
        <v/>
      </c>
      <c r="J225" s="1" t="str">
        <f ca="1">IFERROR(__xludf.DUMMYFUNCTION("IFERROR(FILTER('Tag Library'!$Q$14:$Q$736, LEFT('Tag Library'!$P$14:$P$736, LEN(J$2))=J$2, RIGHT('Tag Library'!$P$14:$P$736, LEN($A225))=$A225), """")"),"")</f>
        <v/>
      </c>
      <c r="K225" s="1" t="str">
        <f ca="1">IFERROR(__xludf.DUMMYFUNCTION("IFERROR(FILTER('Tag Library'!$Q$14:$Q$736, LEFT('Tag Library'!$P$14:$P$736, LEN(K$2))=K$2, RIGHT('Tag Library'!$P$14:$P$736, LEN($A225))=$A225), """")"),"")</f>
        <v/>
      </c>
      <c r="L225" s="1" t="str">
        <f ca="1">IFERROR(__xludf.DUMMYFUNCTION("IFERROR(FILTER('Tag Library'!$Q$14:$Q$736, LEFT('Tag Library'!$P$14:$P$736, LEN(L$2))=L$2, RIGHT('Tag Library'!$P$14:$P$736, LEN($A225))=$A225), """")"),"")</f>
        <v/>
      </c>
      <c r="M225" s="1" t="str">
        <f ca="1">IFERROR(__xludf.DUMMYFUNCTION("IFERROR(FILTER('Tag Library'!$Q$14:$Q$736, LEFT('Tag Library'!$P$14:$P$736, LEN(M$2))=M$2, RIGHT('Tag Library'!$P$14:$P$736, LEN($A225))=$A225), """")"),"")</f>
        <v/>
      </c>
      <c r="N225" s="1" t="str">
        <f ca="1">IFERROR(__xludf.DUMMYFUNCTION("IFERROR(FILTER('Tag Library'!$Q$14:$Q$736, LEFT('Tag Library'!$P$14:$P$736, LEN(N$2))=N$2, RIGHT('Tag Library'!$P$14:$P$736, LEN($A225))=$A225), """")"),"")</f>
        <v/>
      </c>
      <c r="O225" s="1" t="str">
        <f ca="1">IFERROR(__xludf.DUMMYFUNCTION("IFERROR(FILTER('Tag Library'!$Q$14:$Q$736, LEFT('Tag Library'!$P$14:$P$736, LEN(O$2))=O$2, RIGHT('Tag Library'!$P$14:$P$736, LEN($A225))=$A225), """")"),"")</f>
        <v/>
      </c>
      <c r="P225" s="1" t="str">
        <f ca="1">IFERROR(__xludf.DUMMYFUNCTION("IFERROR(FILTER('Tag Library'!$Q$14:$Q$736, LEFT('Tag Library'!$P$14:$P$736, LEN(P$2))=P$2, RIGHT('Tag Library'!$P$14:$P$736, LEN($A225))=$A225), """")"),"")</f>
        <v/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IFERROR(__xludf.DUMMYFUNCTION("IFERROR(FILTER('Tag Library'!$Q$14:$Q$736, LEFT('Tag Library'!$P$14:$P$736, LEN(B$2))=B$2, RIGHT('Tag Library'!$P$14:$P$736, LEN($A226))=$A226), """")"),"")</f>
        <v/>
      </c>
      <c r="C226" s="1" t="str">
        <f ca="1">IFERROR(__xludf.DUMMYFUNCTION("IFERROR(FILTER('Tag Library'!$Q$14:$Q$736, LEFT('Tag Library'!$P$14:$P$736, LEN(C$2))=C$2, RIGHT('Tag Library'!$P$14:$P$736, LEN($A226))=$A226), """")"),"")</f>
        <v/>
      </c>
      <c r="D226" s="1" t="str">
        <f ca="1">IFERROR(__xludf.DUMMYFUNCTION("IFERROR(FILTER('Tag Library'!$Q$14:$Q$736, LEFT('Tag Library'!$P$14:$P$736, LEN(D$2))=D$2, RIGHT('Tag Library'!$P$14:$P$736, LEN($A226))=$A226), """")"),"")</f>
        <v/>
      </c>
      <c r="E226" s="1" t="str">
        <f ca="1">IFERROR(__xludf.DUMMYFUNCTION("IFERROR(FILTER('Tag Library'!$Q$14:$Q$736, LEFT('Tag Library'!$P$14:$P$736, LEN(E$2))=E$2, RIGHT('Tag Library'!$P$14:$P$736, LEN($A226))=$A226), """")"),"")</f>
        <v/>
      </c>
      <c r="F226" s="1" t="str">
        <f ca="1">IFERROR(__xludf.DUMMYFUNCTION("IFERROR(FILTER('Tag Library'!$Q$14:$Q$736, LEFT('Tag Library'!$P$14:$P$736, LEN(F$2))=F$2, RIGHT('Tag Library'!$P$14:$P$736, LEN($A226))=$A226), """")"),"")</f>
        <v/>
      </c>
      <c r="G226" s="1" t="str">
        <f ca="1">IFERROR(__xludf.DUMMYFUNCTION("IFERROR(FILTER('Tag Library'!$Q$14:$Q$736, LEFT('Tag Library'!$P$14:$P$736, LEN(G$2))=G$2, RIGHT('Tag Library'!$P$14:$P$736, LEN($A226))=$A226), """")"),"")</f>
        <v/>
      </c>
      <c r="H226" s="1" t="str">
        <f ca="1">IFERROR(__xludf.DUMMYFUNCTION("IFERROR(FILTER('Tag Library'!$Q$14:$Q$736, LEFT('Tag Library'!$P$14:$P$736, LEN(H$2))=H$2, RIGHT('Tag Library'!$P$14:$P$736, LEN($A226))=$A226), """")"),"")</f>
        <v/>
      </c>
      <c r="I226" s="1" t="str">
        <f ca="1">IFERROR(__xludf.DUMMYFUNCTION("IFERROR(FILTER('Tag Library'!$Q$14:$Q$736, LEFT('Tag Library'!$P$14:$P$736, LEN(I$2))=I$2, RIGHT('Tag Library'!$P$14:$P$736, LEN($A226))=$A226), """")"),"")</f>
        <v/>
      </c>
      <c r="J226" s="1" t="str">
        <f ca="1">IFERROR(__xludf.DUMMYFUNCTION("IFERROR(FILTER('Tag Library'!$Q$14:$Q$736, LEFT('Tag Library'!$P$14:$P$736, LEN(J$2))=J$2, RIGHT('Tag Library'!$P$14:$P$736, LEN($A226))=$A226), """")"),"")</f>
        <v/>
      </c>
      <c r="K226" s="1" t="str">
        <f ca="1">IFERROR(__xludf.DUMMYFUNCTION("IFERROR(FILTER('Tag Library'!$Q$14:$Q$736, LEFT('Tag Library'!$P$14:$P$736, LEN(K$2))=K$2, RIGHT('Tag Library'!$P$14:$P$736, LEN($A226))=$A226), """")"),"")</f>
        <v/>
      </c>
      <c r="L226" s="1" t="str">
        <f ca="1">IFERROR(__xludf.DUMMYFUNCTION("IFERROR(FILTER('Tag Library'!$Q$14:$Q$736, LEFT('Tag Library'!$P$14:$P$736, LEN(L$2))=L$2, RIGHT('Tag Library'!$P$14:$P$736, LEN($A226))=$A226), """")"),"")</f>
        <v/>
      </c>
      <c r="M226" s="1" t="str">
        <f ca="1">IFERROR(__xludf.DUMMYFUNCTION("IFERROR(FILTER('Tag Library'!$Q$14:$Q$736, LEFT('Tag Library'!$P$14:$P$736, LEN(M$2))=M$2, RIGHT('Tag Library'!$P$14:$P$736, LEN($A226))=$A226), """")"),"")</f>
        <v/>
      </c>
      <c r="N226" s="1" t="str">
        <f ca="1">IFERROR(__xludf.DUMMYFUNCTION("IFERROR(FILTER('Tag Library'!$Q$14:$Q$736, LEFT('Tag Library'!$P$14:$P$736, LEN(N$2))=N$2, RIGHT('Tag Library'!$P$14:$P$736, LEN($A226))=$A226), """")"),"")</f>
        <v/>
      </c>
      <c r="O226" s="1" t="str">
        <f ca="1">IFERROR(__xludf.DUMMYFUNCTION("IFERROR(FILTER('Tag Library'!$Q$14:$Q$736, LEFT('Tag Library'!$P$14:$P$736, LEN(O$2))=O$2, RIGHT('Tag Library'!$P$14:$P$736, LEN($A226))=$A226), """")"),"")</f>
        <v/>
      </c>
      <c r="P226" s="1" t="str">
        <f ca="1">IFERROR(__xludf.DUMMYFUNCTION("IFERROR(FILTER('Tag Library'!$Q$14:$Q$736, LEFT('Tag Library'!$P$14:$P$736, LEN(P$2))=P$2, RIGHT('Tag Library'!$P$14:$P$736, LEN($A226))=$A226), """")"),"")</f>
        <v/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IFERROR(__xludf.DUMMYFUNCTION("IFERROR(FILTER('Tag Library'!$Q$14:$Q$736, LEFT('Tag Library'!$P$14:$P$736, LEN(B$2))=B$2, RIGHT('Tag Library'!$P$14:$P$736, LEN($A227))=$A227), """")"),"")</f>
        <v/>
      </c>
      <c r="C227" s="1" t="str">
        <f ca="1">IFERROR(__xludf.DUMMYFUNCTION("IFERROR(FILTER('Tag Library'!$Q$14:$Q$736, LEFT('Tag Library'!$P$14:$P$736, LEN(C$2))=C$2, RIGHT('Tag Library'!$P$14:$P$736, LEN($A227))=$A227), """")"),"")</f>
        <v/>
      </c>
      <c r="D227" s="1" t="str">
        <f ca="1">IFERROR(__xludf.DUMMYFUNCTION("IFERROR(FILTER('Tag Library'!$Q$14:$Q$736, LEFT('Tag Library'!$P$14:$P$736, LEN(D$2))=D$2, RIGHT('Tag Library'!$P$14:$P$736, LEN($A227))=$A227), """")"),"")</f>
        <v/>
      </c>
      <c r="E227" s="1" t="str">
        <f ca="1">IFERROR(__xludf.DUMMYFUNCTION("IFERROR(FILTER('Tag Library'!$Q$14:$Q$736, LEFT('Tag Library'!$P$14:$P$736, LEN(E$2))=E$2, RIGHT('Tag Library'!$P$14:$P$736, LEN($A227))=$A227), """")"),"")</f>
        <v/>
      </c>
      <c r="F227" s="1" t="str">
        <f ca="1">IFERROR(__xludf.DUMMYFUNCTION("IFERROR(FILTER('Tag Library'!$Q$14:$Q$736, LEFT('Tag Library'!$P$14:$P$736, LEN(F$2))=F$2, RIGHT('Tag Library'!$P$14:$P$736, LEN($A227))=$A227), """")"),"")</f>
        <v/>
      </c>
      <c r="G227" s="1" t="str">
        <f ca="1">IFERROR(__xludf.DUMMYFUNCTION("IFERROR(FILTER('Tag Library'!$Q$14:$Q$736, LEFT('Tag Library'!$P$14:$P$736, LEN(G$2))=G$2, RIGHT('Tag Library'!$P$14:$P$736, LEN($A227))=$A227), """")"),"")</f>
        <v/>
      </c>
      <c r="H227" s="1" t="str">
        <f ca="1">IFERROR(__xludf.DUMMYFUNCTION("IFERROR(FILTER('Tag Library'!$Q$14:$Q$736, LEFT('Tag Library'!$P$14:$P$736, LEN(H$2))=H$2, RIGHT('Tag Library'!$P$14:$P$736, LEN($A227))=$A227), """")"),"")</f>
        <v/>
      </c>
      <c r="I227" s="1" t="str">
        <f ca="1">IFERROR(__xludf.DUMMYFUNCTION("IFERROR(FILTER('Tag Library'!$Q$14:$Q$736, LEFT('Tag Library'!$P$14:$P$736, LEN(I$2))=I$2, RIGHT('Tag Library'!$P$14:$P$736, LEN($A227))=$A227), """")"),"")</f>
        <v/>
      </c>
      <c r="J227" s="1" t="str">
        <f ca="1">IFERROR(__xludf.DUMMYFUNCTION("IFERROR(FILTER('Tag Library'!$Q$14:$Q$736, LEFT('Tag Library'!$P$14:$P$736, LEN(J$2))=J$2, RIGHT('Tag Library'!$P$14:$P$736, LEN($A227))=$A227), """")"),"")</f>
        <v/>
      </c>
      <c r="K227" s="1" t="str">
        <f ca="1">IFERROR(__xludf.DUMMYFUNCTION("IFERROR(FILTER('Tag Library'!$Q$14:$Q$736, LEFT('Tag Library'!$P$14:$P$736, LEN(K$2))=K$2, RIGHT('Tag Library'!$P$14:$P$736, LEN($A227))=$A227), """")"),"")</f>
        <v/>
      </c>
      <c r="L227" s="1" t="str">
        <f ca="1">IFERROR(__xludf.DUMMYFUNCTION("IFERROR(FILTER('Tag Library'!$Q$14:$Q$736, LEFT('Tag Library'!$P$14:$P$736, LEN(L$2))=L$2, RIGHT('Tag Library'!$P$14:$P$736, LEN($A227))=$A227), """")"),"")</f>
        <v/>
      </c>
      <c r="M227" s="1" t="str">
        <f ca="1">IFERROR(__xludf.DUMMYFUNCTION("IFERROR(FILTER('Tag Library'!$Q$14:$Q$736, LEFT('Tag Library'!$P$14:$P$736, LEN(M$2))=M$2, RIGHT('Tag Library'!$P$14:$P$736, LEN($A227))=$A227), """")"),"")</f>
        <v/>
      </c>
      <c r="N227" s="1" t="str">
        <f ca="1">IFERROR(__xludf.DUMMYFUNCTION("IFERROR(FILTER('Tag Library'!$Q$14:$Q$736, LEFT('Tag Library'!$P$14:$P$736, LEN(N$2))=N$2, RIGHT('Tag Library'!$P$14:$P$736, LEN($A227))=$A227), """")"),"")</f>
        <v/>
      </c>
      <c r="O227" s="1" t="str">
        <f ca="1">IFERROR(__xludf.DUMMYFUNCTION("IFERROR(FILTER('Tag Library'!$Q$14:$Q$736, LEFT('Tag Library'!$P$14:$P$736, LEN(O$2))=O$2, RIGHT('Tag Library'!$P$14:$P$736, LEN($A227))=$A227), """")"),"")</f>
        <v/>
      </c>
      <c r="P227" s="1" t="str">
        <f ca="1">IFERROR(__xludf.DUMMYFUNCTION("IFERROR(FILTER('Tag Library'!$Q$14:$Q$736, LEFT('Tag Library'!$P$14:$P$736, LEN(P$2))=P$2, RIGHT('Tag Library'!$P$14:$P$736, LEN($A227))=$A227), """")"),"")</f>
        <v/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IFERROR(__xludf.DUMMYFUNCTION("IFERROR(FILTER('Tag Library'!$Q$14:$Q$736, LEFT('Tag Library'!$P$14:$P$736, LEN(B$2))=B$2, RIGHT('Tag Library'!$P$14:$P$736, LEN($A228))=$A228), """")"),"")</f>
        <v/>
      </c>
      <c r="C228" s="1" t="str">
        <f ca="1">IFERROR(__xludf.DUMMYFUNCTION("IFERROR(FILTER('Tag Library'!$Q$14:$Q$736, LEFT('Tag Library'!$P$14:$P$736, LEN(C$2))=C$2, RIGHT('Tag Library'!$P$14:$P$736, LEN($A228))=$A228), """")"),"")</f>
        <v/>
      </c>
      <c r="D228" s="1" t="str">
        <f ca="1">IFERROR(__xludf.DUMMYFUNCTION("IFERROR(FILTER('Tag Library'!$Q$14:$Q$736, LEFT('Tag Library'!$P$14:$P$736, LEN(D$2))=D$2, RIGHT('Tag Library'!$P$14:$P$736, LEN($A228))=$A228), """")"),"")</f>
        <v/>
      </c>
      <c r="E228" s="1" t="str">
        <f ca="1">IFERROR(__xludf.DUMMYFUNCTION("IFERROR(FILTER('Tag Library'!$Q$14:$Q$736, LEFT('Tag Library'!$P$14:$P$736, LEN(E$2))=E$2, RIGHT('Tag Library'!$P$14:$P$736, LEN($A228))=$A228), """")"),"")</f>
        <v/>
      </c>
      <c r="F228" s="1" t="str">
        <f ca="1">IFERROR(__xludf.DUMMYFUNCTION("IFERROR(FILTER('Tag Library'!$Q$14:$Q$736, LEFT('Tag Library'!$P$14:$P$736, LEN(F$2))=F$2, RIGHT('Tag Library'!$P$14:$P$736, LEN($A228))=$A228), """")"),"")</f>
        <v/>
      </c>
      <c r="G228" s="1" t="str">
        <f ca="1">IFERROR(__xludf.DUMMYFUNCTION("IFERROR(FILTER('Tag Library'!$Q$14:$Q$736, LEFT('Tag Library'!$P$14:$P$736, LEN(G$2))=G$2, RIGHT('Tag Library'!$P$14:$P$736, LEN($A228))=$A228), """")"),"")</f>
        <v/>
      </c>
      <c r="H228" s="1" t="str">
        <f ca="1">IFERROR(__xludf.DUMMYFUNCTION("IFERROR(FILTER('Tag Library'!$Q$14:$Q$736, LEFT('Tag Library'!$P$14:$P$736, LEN(H$2))=H$2, RIGHT('Tag Library'!$P$14:$P$736, LEN($A228))=$A228), """")"),"")</f>
        <v/>
      </c>
      <c r="I228" s="1" t="str">
        <f ca="1">IFERROR(__xludf.DUMMYFUNCTION("IFERROR(FILTER('Tag Library'!$Q$14:$Q$736, LEFT('Tag Library'!$P$14:$P$736, LEN(I$2))=I$2, RIGHT('Tag Library'!$P$14:$P$736, LEN($A228))=$A228), """")"),"")</f>
        <v/>
      </c>
      <c r="J228" s="1" t="str">
        <f ca="1">IFERROR(__xludf.DUMMYFUNCTION("IFERROR(FILTER('Tag Library'!$Q$14:$Q$736, LEFT('Tag Library'!$P$14:$P$736, LEN(J$2))=J$2, RIGHT('Tag Library'!$P$14:$P$736, LEN($A228))=$A228), """")"),"")</f>
        <v/>
      </c>
      <c r="K228" s="1" t="str">
        <f ca="1">IFERROR(__xludf.DUMMYFUNCTION("IFERROR(FILTER('Tag Library'!$Q$14:$Q$736, LEFT('Tag Library'!$P$14:$P$736, LEN(K$2))=K$2, RIGHT('Tag Library'!$P$14:$P$736, LEN($A228))=$A228), """")"),"")</f>
        <v/>
      </c>
      <c r="L228" s="1" t="str">
        <f ca="1">IFERROR(__xludf.DUMMYFUNCTION("IFERROR(FILTER('Tag Library'!$Q$14:$Q$736, LEFT('Tag Library'!$P$14:$P$736, LEN(L$2))=L$2, RIGHT('Tag Library'!$P$14:$P$736, LEN($A228))=$A228), """")"),"")</f>
        <v/>
      </c>
      <c r="M228" s="1" t="str">
        <f ca="1">IFERROR(__xludf.DUMMYFUNCTION("IFERROR(FILTER('Tag Library'!$Q$14:$Q$736, LEFT('Tag Library'!$P$14:$P$736, LEN(M$2))=M$2, RIGHT('Tag Library'!$P$14:$P$736, LEN($A228))=$A228), """")"),"")</f>
        <v/>
      </c>
      <c r="N228" s="1" t="str">
        <f ca="1">IFERROR(__xludf.DUMMYFUNCTION("IFERROR(FILTER('Tag Library'!$Q$14:$Q$736, LEFT('Tag Library'!$P$14:$P$736, LEN(N$2))=N$2, RIGHT('Tag Library'!$P$14:$P$736, LEN($A228))=$A228), """")"),"")</f>
        <v/>
      </c>
      <c r="O228" s="1" t="str">
        <f ca="1">IFERROR(__xludf.DUMMYFUNCTION("IFERROR(FILTER('Tag Library'!$Q$14:$Q$736, LEFT('Tag Library'!$P$14:$P$736, LEN(O$2))=O$2, RIGHT('Tag Library'!$P$14:$P$736, LEN($A228))=$A228), """")"),"")</f>
        <v/>
      </c>
      <c r="P228" s="1" t="str">
        <f ca="1">IFERROR(__xludf.DUMMYFUNCTION("IFERROR(FILTER('Tag Library'!$Q$14:$Q$736, LEFT('Tag Library'!$P$14:$P$736, LEN(P$2))=P$2, RIGHT('Tag Library'!$P$14:$P$736, LEN($A228))=$A228), """")"),"")</f>
        <v/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IFERROR(__xludf.DUMMYFUNCTION("IFERROR(FILTER('Tag Library'!$Q$14:$Q$736, LEFT('Tag Library'!$P$14:$P$736, LEN(B$2))=B$2, RIGHT('Tag Library'!$P$14:$P$736, LEN($A229))=$A229), """")"),"")</f>
        <v/>
      </c>
      <c r="C229" s="1" t="str">
        <f ca="1">IFERROR(__xludf.DUMMYFUNCTION("IFERROR(FILTER('Tag Library'!$Q$14:$Q$736, LEFT('Tag Library'!$P$14:$P$736, LEN(C$2))=C$2, RIGHT('Tag Library'!$P$14:$P$736, LEN($A229))=$A229), """")"),"")</f>
        <v/>
      </c>
      <c r="D229" s="1" t="str">
        <f ca="1">IFERROR(__xludf.DUMMYFUNCTION("IFERROR(FILTER('Tag Library'!$Q$14:$Q$736, LEFT('Tag Library'!$P$14:$P$736, LEN(D$2))=D$2, RIGHT('Tag Library'!$P$14:$P$736, LEN($A229))=$A229), """")"),"")</f>
        <v/>
      </c>
      <c r="E229" s="1" t="str">
        <f ca="1">IFERROR(__xludf.DUMMYFUNCTION("IFERROR(FILTER('Tag Library'!$Q$14:$Q$736, LEFT('Tag Library'!$P$14:$P$736, LEN(E$2))=E$2, RIGHT('Tag Library'!$P$14:$P$736, LEN($A229))=$A229), """")"),"")</f>
        <v/>
      </c>
      <c r="F229" s="1" t="str">
        <f ca="1">IFERROR(__xludf.DUMMYFUNCTION("IFERROR(FILTER('Tag Library'!$Q$14:$Q$736, LEFT('Tag Library'!$P$14:$P$736, LEN(F$2))=F$2, RIGHT('Tag Library'!$P$14:$P$736, LEN($A229))=$A229), """")"),"")</f>
        <v/>
      </c>
      <c r="G229" s="1" t="str">
        <f ca="1">IFERROR(__xludf.DUMMYFUNCTION("IFERROR(FILTER('Tag Library'!$Q$14:$Q$736, LEFT('Tag Library'!$P$14:$P$736, LEN(G$2))=G$2, RIGHT('Tag Library'!$P$14:$P$736, LEN($A229))=$A229), """")"),"")</f>
        <v/>
      </c>
      <c r="H229" s="1" t="str">
        <f ca="1">IFERROR(__xludf.DUMMYFUNCTION("IFERROR(FILTER('Tag Library'!$Q$14:$Q$736, LEFT('Tag Library'!$P$14:$P$736, LEN(H$2))=H$2, RIGHT('Tag Library'!$P$14:$P$736, LEN($A229))=$A229), """")"),"")</f>
        <v/>
      </c>
      <c r="I229" s="1" t="str">
        <f ca="1">IFERROR(__xludf.DUMMYFUNCTION("IFERROR(FILTER('Tag Library'!$Q$14:$Q$736, LEFT('Tag Library'!$P$14:$P$736, LEN(I$2))=I$2, RIGHT('Tag Library'!$P$14:$P$736, LEN($A229))=$A229), """")"),"")</f>
        <v/>
      </c>
      <c r="J229" s="1" t="str">
        <f ca="1">IFERROR(__xludf.DUMMYFUNCTION("IFERROR(FILTER('Tag Library'!$Q$14:$Q$736, LEFT('Tag Library'!$P$14:$P$736, LEN(J$2))=J$2, RIGHT('Tag Library'!$P$14:$P$736, LEN($A229))=$A229), """")"),"")</f>
        <v/>
      </c>
      <c r="K229" s="1" t="str">
        <f ca="1">IFERROR(__xludf.DUMMYFUNCTION("IFERROR(FILTER('Tag Library'!$Q$14:$Q$736, LEFT('Tag Library'!$P$14:$P$736, LEN(K$2))=K$2, RIGHT('Tag Library'!$P$14:$P$736, LEN($A229))=$A229), """")"),"")</f>
        <v/>
      </c>
      <c r="L229" s="1" t="str">
        <f ca="1">IFERROR(__xludf.DUMMYFUNCTION("IFERROR(FILTER('Tag Library'!$Q$14:$Q$736, LEFT('Tag Library'!$P$14:$P$736, LEN(L$2))=L$2, RIGHT('Tag Library'!$P$14:$P$736, LEN($A229))=$A229), """")"),"")</f>
        <v/>
      </c>
      <c r="M229" s="1" t="str">
        <f ca="1">IFERROR(__xludf.DUMMYFUNCTION("IFERROR(FILTER('Tag Library'!$Q$14:$Q$736, LEFT('Tag Library'!$P$14:$P$736, LEN(M$2))=M$2, RIGHT('Tag Library'!$P$14:$P$736, LEN($A229))=$A229), """")"),"")</f>
        <v/>
      </c>
      <c r="N229" s="1" t="str">
        <f ca="1">IFERROR(__xludf.DUMMYFUNCTION("IFERROR(FILTER('Tag Library'!$Q$14:$Q$736, LEFT('Tag Library'!$P$14:$P$736, LEN(N$2))=N$2, RIGHT('Tag Library'!$P$14:$P$736, LEN($A229))=$A229), """")"),"")</f>
        <v/>
      </c>
      <c r="O229" s="1" t="str">
        <f ca="1">IFERROR(__xludf.DUMMYFUNCTION("IFERROR(FILTER('Tag Library'!$Q$14:$Q$736, LEFT('Tag Library'!$P$14:$P$736, LEN(O$2))=O$2, RIGHT('Tag Library'!$P$14:$P$736, LEN($A229))=$A229), """")"),"")</f>
        <v/>
      </c>
      <c r="P229" s="1" t="str">
        <f ca="1">IFERROR(__xludf.DUMMYFUNCTION("IFERROR(FILTER('Tag Library'!$Q$14:$Q$736, LEFT('Tag Library'!$P$14:$P$736, LEN(P$2))=P$2, RIGHT('Tag Library'!$P$14:$P$736, LEN($A229))=$A229), """")"),"")</f>
        <v/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IFERROR(__xludf.DUMMYFUNCTION("IFERROR(FILTER('Tag Library'!$Q$14:$Q$736, LEFT('Tag Library'!$P$14:$P$736, LEN(B$2))=B$2, RIGHT('Tag Library'!$P$14:$P$736, LEN($A230))=$A230), """")"),"")</f>
        <v/>
      </c>
      <c r="C230" s="1" t="str">
        <f ca="1">IFERROR(__xludf.DUMMYFUNCTION("IFERROR(FILTER('Tag Library'!$Q$14:$Q$736, LEFT('Tag Library'!$P$14:$P$736, LEN(C$2))=C$2, RIGHT('Tag Library'!$P$14:$P$736, LEN($A230))=$A230), """")"),"")</f>
        <v/>
      </c>
      <c r="D230" s="1" t="str">
        <f ca="1">IFERROR(__xludf.DUMMYFUNCTION("IFERROR(FILTER('Tag Library'!$Q$14:$Q$736, LEFT('Tag Library'!$P$14:$P$736, LEN(D$2))=D$2, RIGHT('Tag Library'!$P$14:$P$736, LEN($A230))=$A230), """")"),"")</f>
        <v/>
      </c>
      <c r="E230" s="1" t="str">
        <f ca="1">IFERROR(__xludf.DUMMYFUNCTION("IFERROR(FILTER('Tag Library'!$Q$14:$Q$736, LEFT('Tag Library'!$P$14:$P$736, LEN(E$2))=E$2, RIGHT('Tag Library'!$P$14:$P$736, LEN($A230))=$A230), """")"),"")</f>
        <v/>
      </c>
      <c r="F230" s="1" t="str">
        <f ca="1">IFERROR(__xludf.DUMMYFUNCTION("IFERROR(FILTER('Tag Library'!$Q$14:$Q$736, LEFT('Tag Library'!$P$14:$P$736, LEN(F$2))=F$2, RIGHT('Tag Library'!$P$14:$P$736, LEN($A230))=$A230), """")"),"")</f>
        <v/>
      </c>
      <c r="G230" s="1" t="str">
        <f ca="1">IFERROR(__xludf.DUMMYFUNCTION("IFERROR(FILTER('Tag Library'!$Q$14:$Q$736, LEFT('Tag Library'!$P$14:$P$736, LEN(G$2))=G$2, RIGHT('Tag Library'!$P$14:$P$736, LEN($A230))=$A230), """")"),"")</f>
        <v/>
      </c>
      <c r="H230" s="1" t="str">
        <f ca="1">IFERROR(__xludf.DUMMYFUNCTION("IFERROR(FILTER('Tag Library'!$Q$14:$Q$736, LEFT('Tag Library'!$P$14:$P$736, LEN(H$2))=H$2, RIGHT('Tag Library'!$P$14:$P$736, LEN($A230))=$A230), """")"),"")</f>
        <v/>
      </c>
      <c r="I230" s="1" t="str">
        <f ca="1">IFERROR(__xludf.DUMMYFUNCTION("IFERROR(FILTER('Tag Library'!$Q$14:$Q$736, LEFT('Tag Library'!$P$14:$P$736, LEN(I$2))=I$2, RIGHT('Tag Library'!$P$14:$P$736, LEN($A230))=$A230), """")"),"")</f>
        <v/>
      </c>
      <c r="J230" s="1" t="str">
        <f ca="1">IFERROR(__xludf.DUMMYFUNCTION("IFERROR(FILTER('Tag Library'!$Q$14:$Q$736, LEFT('Tag Library'!$P$14:$P$736, LEN(J$2))=J$2, RIGHT('Tag Library'!$P$14:$P$736, LEN($A230))=$A230), """")"),"")</f>
        <v/>
      </c>
      <c r="K230" s="1" t="str">
        <f ca="1">IFERROR(__xludf.DUMMYFUNCTION("IFERROR(FILTER('Tag Library'!$Q$14:$Q$736, LEFT('Tag Library'!$P$14:$P$736, LEN(K$2))=K$2, RIGHT('Tag Library'!$P$14:$P$736, LEN($A230))=$A230), """")"),"")</f>
        <v/>
      </c>
      <c r="L230" s="1" t="str">
        <f ca="1">IFERROR(__xludf.DUMMYFUNCTION("IFERROR(FILTER('Tag Library'!$Q$14:$Q$736, LEFT('Tag Library'!$P$14:$P$736, LEN(L$2))=L$2, RIGHT('Tag Library'!$P$14:$P$736, LEN($A230))=$A230), """")"),"")</f>
        <v/>
      </c>
      <c r="M230" s="1" t="str">
        <f ca="1">IFERROR(__xludf.DUMMYFUNCTION("IFERROR(FILTER('Tag Library'!$Q$14:$Q$736, LEFT('Tag Library'!$P$14:$P$736, LEN(M$2))=M$2, RIGHT('Tag Library'!$P$14:$P$736, LEN($A230))=$A230), """")"),"")</f>
        <v/>
      </c>
      <c r="N230" s="1" t="str">
        <f ca="1">IFERROR(__xludf.DUMMYFUNCTION("IFERROR(FILTER('Tag Library'!$Q$14:$Q$736, LEFT('Tag Library'!$P$14:$P$736, LEN(N$2))=N$2, RIGHT('Tag Library'!$P$14:$P$736, LEN($A230))=$A230), """")"),"")</f>
        <v/>
      </c>
      <c r="O230" s="1" t="str">
        <f ca="1">IFERROR(__xludf.DUMMYFUNCTION("IFERROR(FILTER('Tag Library'!$Q$14:$Q$736, LEFT('Tag Library'!$P$14:$P$736, LEN(O$2))=O$2, RIGHT('Tag Library'!$P$14:$P$736, LEN($A230))=$A230), """")"),"")</f>
        <v/>
      </c>
      <c r="P230" s="1" t="str">
        <f ca="1">IFERROR(__xludf.DUMMYFUNCTION("IFERROR(FILTER('Tag Library'!$Q$14:$Q$736, LEFT('Tag Library'!$P$14:$P$736, LEN(P$2))=P$2, RIGHT('Tag Library'!$P$14:$P$736, LEN($A230))=$A230), """")"),"yellow")</f>
        <v>yellow</v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IFERROR(__xludf.DUMMYFUNCTION("IFERROR(FILTER('Tag Library'!$Q$14:$Q$736, LEFT('Tag Library'!$P$14:$P$736, LEN(B$2))=B$2, RIGHT('Tag Library'!$P$14:$P$736, LEN($A231))=$A231), """")"),"")</f>
        <v/>
      </c>
      <c r="C231" s="1" t="str">
        <f ca="1">IFERROR(__xludf.DUMMYFUNCTION("IFERROR(FILTER('Tag Library'!$Q$14:$Q$736, LEFT('Tag Library'!$P$14:$P$736, LEN(C$2))=C$2, RIGHT('Tag Library'!$P$14:$P$736, LEN($A231))=$A231), """")"),"")</f>
        <v/>
      </c>
      <c r="D231" s="1" t="str">
        <f ca="1">IFERROR(__xludf.DUMMYFUNCTION("IFERROR(FILTER('Tag Library'!$Q$14:$Q$736, LEFT('Tag Library'!$P$14:$P$736, LEN(D$2))=D$2, RIGHT('Tag Library'!$P$14:$P$736, LEN($A231))=$A231), """")"),"")</f>
        <v/>
      </c>
      <c r="E231" s="1" t="str">
        <f ca="1">IFERROR(__xludf.DUMMYFUNCTION("IFERROR(FILTER('Tag Library'!$Q$14:$Q$736, LEFT('Tag Library'!$P$14:$P$736, LEN(E$2))=E$2, RIGHT('Tag Library'!$P$14:$P$736, LEN($A231))=$A231), """")"),"")</f>
        <v/>
      </c>
      <c r="F231" s="1" t="str">
        <f ca="1">IFERROR(__xludf.DUMMYFUNCTION("IFERROR(FILTER('Tag Library'!$Q$14:$Q$736, LEFT('Tag Library'!$P$14:$P$736, LEN(F$2))=F$2, RIGHT('Tag Library'!$P$14:$P$736, LEN($A231))=$A231), """")"),"")</f>
        <v/>
      </c>
      <c r="G231" s="1" t="str">
        <f ca="1">IFERROR(__xludf.DUMMYFUNCTION("IFERROR(FILTER('Tag Library'!$Q$14:$Q$736, LEFT('Tag Library'!$P$14:$P$736, LEN(G$2))=G$2, RIGHT('Tag Library'!$P$14:$P$736, LEN($A231))=$A231), """")"),"")</f>
        <v/>
      </c>
      <c r="H231" s="1" t="str">
        <f ca="1">IFERROR(__xludf.DUMMYFUNCTION("IFERROR(FILTER('Tag Library'!$Q$14:$Q$736, LEFT('Tag Library'!$P$14:$P$736, LEN(H$2))=H$2, RIGHT('Tag Library'!$P$14:$P$736, LEN($A231))=$A231), """")"),"")</f>
        <v/>
      </c>
      <c r="I231" s="1" t="str">
        <f ca="1">IFERROR(__xludf.DUMMYFUNCTION("IFERROR(FILTER('Tag Library'!$Q$14:$Q$736, LEFT('Tag Library'!$P$14:$P$736, LEN(I$2))=I$2, RIGHT('Tag Library'!$P$14:$P$736, LEN($A231))=$A231), """")"),"")</f>
        <v/>
      </c>
      <c r="J231" s="1" t="str">
        <f ca="1">IFERROR(__xludf.DUMMYFUNCTION("IFERROR(FILTER('Tag Library'!$Q$14:$Q$736, LEFT('Tag Library'!$P$14:$P$736, LEN(J$2))=J$2, RIGHT('Tag Library'!$P$14:$P$736, LEN($A231))=$A231), """")"),"")</f>
        <v/>
      </c>
      <c r="K231" s="1" t="str">
        <f ca="1">IFERROR(__xludf.DUMMYFUNCTION("IFERROR(FILTER('Tag Library'!$Q$14:$Q$736, LEFT('Tag Library'!$P$14:$P$736, LEN(K$2))=K$2, RIGHT('Tag Library'!$P$14:$P$736, LEN($A231))=$A231), """")"),"")</f>
        <v/>
      </c>
      <c r="L231" s="1" t="str">
        <f ca="1">IFERROR(__xludf.DUMMYFUNCTION("IFERROR(FILTER('Tag Library'!$Q$14:$Q$736, LEFT('Tag Library'!$P$14:$P$736, LEN(L$2))=L$2, RIGHT('Tag Library'!$P$14:$P$736, LEN($A231))=$A231), """")"),"")</f>
        <v/>
      </c>
      <c r="M231" s="1" t="str">
        <f ca="1">IFERROR(__xludf.DUMMYFUNCTION("IFERROR(FILTER('Tag Library'!$Q$14:$Q$736, LEFT('Tag Library'!$P$14:$P$736, LEN(M$2))=M$2, RIGHT('Tag Library'!$P$14:$P$736, LEN($A231))=$A231), """")"),"")</f>
        <v/>
      </c>
      <c r="N231" s="1" t="str">
        <f ca="1">IFERROR(__xludf.DUMMYFUNCTION("IFERROR(FILTER('Tag Library'!$Q$14:$Q$736, LEFT('Tag Library'!$P$14:$P$736, LEN(N$2))=N$2, RIGHT('Tag Library'!$P$14:$P$736, LEN($A231))=$A231), """")"),"")</f>
        <v/>
      </c>
      <c r="O231" s="1" t="str">
        <f ca="1">IFERROR(__xludf.DUMMYFUNCTION("IFERROR(FILTER('Tag Library'!$Q$14:$Q$736, LEFT('Tag Library'!$P$14:$P$736, LEN(O$2))=O$2, RIGHT('Tag Library'!$P$14:$P$736, LEN($A231))=$A231), """")"),"")</f>
        <v/>
      </c>
      <c r="P231" s="1" t="str">
        <f ca="1">IFERROR(__xludf.DUMMYFUNCTION("IFERROR(FILTER('Tag Library'!$Q$14:$Q$736, LEFT('Tag Library'!$P$14:$P$736, LEN(P$2))=P$2, RIGHT('Tag Library'!$P$14:$P$736, LEN($A231))=$A231), """")"),"yellow")</f>
        <v>yellow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IFERROR(__xludf.DUMMYFUNCTION("IFERROR(FILTER('Tag Library'!$Q$14:$Q$736, LEFT('Tag Library'!$P$14:$P$736, LEN(B$2))=B$2, RIGHT('Tag Library'!$P$14:$P$736, LEN($A232))=$A232), """")"),"")</f>
        <v/>
      </c>
      <c r="C232" s="1" t="str">
        <f ca="1">IFERROR(__xludf.DUMMYFUNCTION("IFERROR(FILTER('Tag Library'!$Q$14:$Q$736, LEFT('Tag Library'!$P$14:$P$736, LEN(C$2))=C$2, RIGHT('Tag Library'!$P$14:$P$736, LEN($A232))=$A232), """")"),"")</f>
        <v/>
      </c>
      <c r="D232" s="1" t="str">
        <f ca="1">IFERROR(__xludf.DUMMYFUNCTION("IFERROR(FILTER('Tag Library'!$Q$14:$Q$736, LEFT('Tag Library'!$P$14:$P$736, LEN(D$2))=D$2, RIGHT('Tag Library'!$P$14:$P$736, LEN($A232))=$A232), """")"),"")</f>
        <v/>
      </c>
      <c r="E232" s="1" t="str">
        <f ca="1">IFERROR(__xludf.DUMMYFUNCTION("IFERROR(FILTER('Tag Library'!$Q$14:$Q$736, LEFT('Tag Library'!$P$14:$P$736, LEN(E$2))=E$2, RIGHT('Tag Library'!$P$14:$P$736, LEN($A232))=$A232), """")"),"")</f>
        <v/>
      </c>
      <c r="F232" s="1" t="str">
        <f ca="1">IFERROR(__xludf.DUMMYFUNCTION("IFERROR(FILTER('Tag Library'!$Q$14:$Q$736, LEFT('Tag Library'!$P$14:$P$736, LEN(F$2))=F$2, RIGHT('Tag Library'!$P$14:$P$736, LEN($A232))=$A232), """")"),"")</f>
        <v/>
      </c>
      <c r="G232" s="1" t="str">
        <f ca="1">IFERROR(__xludf.DUMMYFUNCTION("IFERROR(FILTER('Tag Library'!$Q$14:$Q$736, LEFT('Tag Library'!$P$14:$P$736, LEN(G$2))=G$2, RIGHT('Tag Library'!$P$14:$P$736, LEN($A232))=$A232), """")"),"")</f>
        <v/>
      </c>
      <c r="H232" s="1" t="str">
        <f ca="1">IFERROR(__xludf.DUMMYFUNCTION("IFERROR(FILTER('Tag Library'!$Q$14:$Q$736, LEFT('Tag Library'!$P$14:$P$736, LEN(H$2))=H$2, RIGHT('Tag Library'!$P$14:$P$736, LEN($A232))=$A232), """")"),"")</f>
        <v/>
      </c>
      <c r="I232" s="1" t="str">
        <f ca="1">IFERROR(__xludf.DUMMYFUNCTION("IFERROR(FILTER('Tag Library'!$Q$14:$Q$736, LEFT('Tag Library'!$P$14:$P$736, LEN(I$2))=I$2, RIGHT('Tag Library'!$P$14:$P$736, LEN($A232))=$A232), """")"),"")</f>
        <v/>
      </c>
      <c r="J232" s="1" t="str">
        <f ca="1">IFERROR(__xludf.DUMMYFUNCTION("IFERROR(FILTER('Tag Library'!$Q$14:$Q$736, LEFT('Tag Library'!$P$14:$P$736, LEN(J$2))=J$2, RIGHT('Tag Library'!$P$14:$P$736, LEN($A232))=$A232), """")"),"")</f>
        <v/>
      </c>
      <c r="K232" s="1" t="str">
        <f ca="1">IFERROR(__xludf.DUMMYFUNCTION("IFERROR(FILTER('Tag Library'!$Q$14:$Q$736, LEFT('Tag Library'!$P$14:$P$736, LEN(K$2))=K$2, RIGHT('Tag Library'!$P$14:$P$736, LEN($A232))=$A232), """")"),"")</f>
        <v/>
      </c>
      <c r="L232" s="1" t="str">
        <f ca="1">IFERROR(__xludf.DUMMYFUNCTION("IFERROR(FILTER('Tag Library'!$Q$14:$Q$736, LEFT('Tag Library'!$P$14:$P$736, LEN(L$2))=L$2, RIGHT('Tag Library'!$P$14:$P$736, LEN($A232))=$A232), """")"),"")</f>
        <v/>
      </c>
      <c r="M232" s="1" t="str">
        <f ca="1">IFERROR(__xludf.DUMMYFUNCTION("IFERROR(FILTER('Tag Library'!$Q$14:$Q$736, LEFT('Tag Library'!$P$14:$P$736, LEN(M$2))=M$2, RIGHT('Tag Library'!$P$14:$P$736, LEN($A232))=$A232), """")"),"")</f>
        <v/>
      </c>
      <c r="N232" s="1" t="str">
        <f ca="1">IFERROR(__xludf.DUMMYFUNCTION("IFERROR(FILTER('Tag Library'!$Q$14:$Q$736, LEFT('Tag Library'!$P$14:$P$736, LEN(N$2))=N$2, RIGHT('Tag Library'!$P$14:$P$736, LEN($A232))=$A232), """")"),"")</f>
        <v/>
      </c>
      <c r="O232" s="1" t="str">
        <f ca="1">IFERROR(__xludf.DUMMYFUNCTION("IFERROR(FILTER('Tag Library'!$Q$14:$Q$736, LEFT('Tag Library'!$P$14:$P$736, LEN(O$2))=O$2, RIGHT('Tag Library'!$P$14:$P$736, LEN($A232))=$A232), """")"),"")</f>
        <v/>
      </c>
      <c r="P232" s="1" t="str">
        <f ca="1">IFERROR(__xludf.DUMMYFUNCTION("IFERROR(FILTER('Tag Library'!$Q$14:$Q$736, LEFT('Tag Library'!$P$14:$P$736, LEN(P$2))=P$2, RIGHT('Tag Library'!$P$14:$P$736, LEN($A232))=$A232), """")"),"yellow")</f>
        <v>yellow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IFERROR(__xludf.DUMMYFUNCTION("IFERROR(FILTER('Tag Library'!$Q$14:$Q$736, LEFT('Tag Library'!$P$14:$P$736, LEN(B$2))=B$2, RIGHT('Tag Library'!$P$14:$P$736, LEN($A233))=$A233), """")"),"")</f>
        <v/>
      </c>
      <c r="C233" s="1" t="str">
        <f ca="1">IFERROR(__xludf.DUMMYFUNCTION("IFERROR(FILTER('Tag Library'!$Q$14:$Q$736, LEFT('Tag Library'!$P$14:$P$736, LEN(C$2))=C$2, RIGHT('Tag Library'!$P$14:$P$736, LEN($A233))=$A233), """")"),"")</f>
        <v/>
      </c>
      <c r="D233" s="1" t="str">
        <f ca="1">IFERROR(__xludf.DUMMYFUNCTION("IFERROR(FILTER('Tag Library'!$Q$14:$Q$736, LEFT('Tag Library'!$P$14:$P$736, LEN(D$2))=D$2, RIGHT('Tag Library'!$P$14:$P$736, LEN($A233))=$A233), """")"),"")</f>
        <v/>
      </c>
      <c r="E233" s="1" t="str">
        <f ca="1">IFERROR(__xludf.DUMMYFUNCTION("IFERROR(FILTER('Tag Library'!$Q$14:$Q$736, LEFT('Tag Library'!$P$14:$P$736, LEN(E$2))=E$2, RIGHT('Tag Library'!$P$14:$P$736, LEN($A233))=$A233), """")"),"")</f>
        <v/>
      </c>
      <c r="F233" s="1" t="str">
        <f ca="1">IFERROR(__xludf.DUMMYFUNCTION("IFERROR(FILTER('Tag Library'!$Q$14:$Q$736, LEFT('Tag Library'!$P$14:$P$736, LEN(F$2))=F$2, RIGHT('Tag Library'!$P$14:$P$736, LEN($A233))=$A233), """")"),"")</f>
        <v/>
      </c>
      <c r="G233" s="1" t="str">
        <f ca="1">IFERROR(__xludf.DUMMYFUNCTION("IFERROR(FILTER('Tag Library'!$Q$14:$Q$736, LEFT('Tag Library'!$P$14:$P$736, LEN(G$2))=G$2, RIGHT('Tag Library'!$P$14:$P$736, LEN($A233))=$A233), """")"),"")</f>
        <v/>
      </c>
      <c r="H233" s="1" t="str">
        <f ca="1">IFERROR(__xludf.DUMMYFUNCTION("IFERROR(FILTER('Tag Library'!$Q$14:$Q$736, LEFT('Tag Library'!$P$14:$P$736, LEN(H$2))=H$2, RIGHT('Tag Library'!$P$14:$P$736, LEN($A233))=$A233), """")"),"")</f>
        <v/>
      </c>
      <c r="I233" s="1" t="str">
        <f ca="1">IFERROR(__xludf.DUMMYFUNCTION("IFERROR(FILTER('Tag Library'!$Q$14:$Q$736, LEFT('Tag Library'!$P$14:$P$736, LEN(I$2))=I$2, RIGHT('Tag Library'!$P$14:$P$736, LEN($A233))=$A233), """")"),"")</f>
        <v/>
      </c>
      <c r="J233" s="1" t="str">
        <f ca="1">IFERROR(__xludf.DUMMYFUNCTION("IFERROR(FILTER('Tag Library'!$Q$14:$Q$736, LEFT('Tag Library'!$P$14:$P$736, LEN(J$2))=J$2, RIGHT('Tag Library'!$P$14:$P$736, LEN($A233))=$A233), """")"),"")</f>
        <v/>
      </c>
      <c r="K233" s="1" t="str">
        <f ca="1">IFERROR(__xludf.DUMMYFUNCTION("IFERROR(FILTER('Tag Library'!$Q$14:$Q$736, LEFT('Tag Library'!$P$14:$P$736, LEN(K$2))=K$2, RIGHT('Tag Library'!$P$14:$P$736, LEN($A233))=$A233), """")"),"")</f>
        <v/>
      </c>
      <c r="L233" s="1" t="str">
        <f ca="1">IFERROR(__xludf.DUMMYFUNCTION("IFERROR(FILTER('Tag Library'!$Q$14:$Q$736, LEFT('Tag Library'!$P$14:$P$736, LEN(L$2))=L$2, RIGHT('Tag Library'!$P$14:$P$736, LEN($A233))=$A233), """")"),"")</f>
        <v/>
      </c>
      <c r="M233" s="1" t="str">
        <f ca="1">IFERROR(__xludf.DUMMYFUNCTION("IFERROR(FILTER('Tag Library'!$Q$14:$Q$736, LEFT('Tag Library'!$P$14:$P$736, LEN(M$2))=M$2, RIGHT('Tag Library'!$P$14:$P$736, LEN($A233))=$A233), """")"),"")</f>
        <v/>
      </c>
      <c r="N233" s="1" t="str">
        <f ca="1">IFERROR(__xludf.DUMMYFUNCTION("IFERROR(FILTER('Tag Library'!$Q$14:$Q$736, LEFT('Tag Library'!$P$14:$P$736, LEN(N$2))=N$2, RIGHT('Tag Library'!$P$14:$P$736, LEN($A233))=$A233), """")"),"")</f>
        <v/>
      </c>
      <c r="O233" s="1" t="str">
        <f ca="1">IFERROR(__xludf.DUMMYFUNCTION("IFERROR(FILTER('Tag Library'!$Q$14:$Q$736, LEFT('Tag Library'!$P$14:$P$736, LEN(O$2))=O$2, RIGHT('Tag Library'!$P$14:$P$736, LEN($A233))=$A233), """")"),"")</f>
        <v/>
      </c>
      <c r="P233" s="1" t="str">
        <f ca="1">IFERROR(__xludf.DUMMYFUNCTION("IFERROR(FILTER('Tag Library'!$Q$14:$Q$736, LEFT('Tag Library'!$P$14:$P$736, LEN(P$2))=P$2, RIGHT('Tag Library'!$P$14:$P$736, LEN($A233))=$A233), """")"),"yellow")</f>
        <v>yellow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IFERROR(__xludf.DUMMYFUNCTION("IFERROR(FILTER('Tag Library'!$Q$14:$Q$736, LEFT('Tag Library'!$P$14:$P$736, LEN(B$2))=B$2, RIGHT('Tag Library'!$P$14:$P$736, LEN($A234))=$A234), """")"),"")</f>
        <v/>
      </c>
      <c r="C234" s="1" t="str">
        <f ca="1">IFERROR(__xludf.DUMMYFUNCTION("IFERROR(FILTER('Tag Library'!$Q$14:$Q$736, LEFT('Tag Library'!$P$14:$P$736, LEN(C$2))=C$2, RIGHT('Tag Library'!$P$14:$P$736, LEN($A234))=$A234), """")"),"")</f>
        <v/>
      </c>
      <c r="D234" s="1" t="str">
        <f ca="1">IFERROR(__xludf.DUMMYFUNCTION("IFERROR(FILTER('Tag Library'!$Q$14:$Q$736, LEFT('Tag Library'!$P$14:$P$736, LEN(D$2))=D$2, RIGHT('Tag Library'!$P$14:$P$736, LEN($A234))=$A234), """")"),"")</f>
        <v/>
      </c>
      <c r="E234" s="1" t="str">
        <f ca="1">IFERROR(__xludf.DUMMYFUNCTION("IFERROR(FILTER('Tag Library'!$Q$14:$Q$736, LEFT('Tag Library'!$P$14:$P$736, LEN(E$2))=E$2, RIGHT('Tag Library'!$P$14:$P$736, LEN($A234))=$A234), """")"),"")</f>
        <v/>
      </c>
      <c r="F234" s="1" t="str">
        <f ca="1">IFERROR(__xludf.DUMMYFUNCTION("IFERROR(FILTER('Tag Library'!$Q$14:$Q$736, LEFT('Tag Library'!$P$14:$P$736, LEN(F$2))=F$2, RIGHT('Tag Library'!$P$14:$P$736, LEN($A234))=$A234), """")"),"")</f>
        <v/>
      </c>
      <c r="G234" s="1" t="str">
        <f ca="1">IFERROR(__xludf.DUMMYFUNCTION("IFERROR(FILTER('Tag Library'!$Q$14:$Q$736, LEFT('Tag Library'!$P$14:$P$736, LEN(G$2))=G$2, RIGHT('Tag Library'!$P$14:$P$736, LEN($A234))=$A234), """")"),"")</f>
        <v/>
      </c>
      <c r="H234" s="1" t="str">
        <f ca="1">IFERROR(__xludf.DUMMYFUNCTION("IFERROR(FILTER('Tag Library'!$Q$14:$Q$736, LEFT('Tag Library'!$P$14:$P$736, LEN(H$2))=H$2, RIGHT('Tag Library'!$P$14:$P$736, LEN($A234))=$A234), """")"),"")</f>
        <v/>
      </c>
      <c r="I234" s="1" t="str">
        <f ca="1">IFERROR(__xludf.DUMMYFUNCTION("IFERROR(FILTER('Tag Library'!$Q$14:$Q$736, LEFT('Tag Library'!$P$14:$P$736, LEN(I$2))=I$2, RIGHT('Tag Library'!$P$14:$P$736, LEN($A234))=$A234), """")"),"")</f>
        <v/>
      </c>
      <c r="J234" s="1" t="str">
        <f ca="1">IFERROR(__xludf.DUMMYFUNCTION("IFERROR(FILTER('Tag Library'!$Q$14:$Q$736, LEFT('Tag Library'!$P$14:$P$736, LEN(J$2))=J$2, RIGHT('Tag Library'!$P$14:$P$736, LEN($A234))=$A234), """")"),"")</f>
        <v/>
      </c>
      <c r="K234" s="1" t="str">
        <f ca="1">IFERROR(__xludf.DUMMYFUNCTION("IFERROR(FILTER('Tag Library'!$Q$14:$Q$736, LEFT('Tag Library'!$P$14:$P$736, LEN(K$2))=K$2, RIGHT('Tag Library'!$P$14:$P$736, LEN($A234))=$A234), """")"),"")</f>
        <v/>
      </c>
      <c r="L234" s="1" t="str">
        <f ca="1">IFERROR(__xludf.DUMMYFUNCTION("IFERROR(FILTER('Tag Library'!$Q$14:$Q$736, LEFT('Tag Library'!$P$14:$P$736, LEN(L$2))=L$2, RIGHT('Tag Library'!$P$14:$P$736, LEN($A234))=$A234), """")"),"")</f>
        <v/>
      </c>
      <c r="M234" s="1" t="str">
        <f ca="1">IFERROR(__xludf.DUMMYFUNCTION("IFERROR(FILTER('Tag Library'!$Q$14:$Q$736, LEFT('Tag Library'!$P$14:$P$736, LEN(M$2))=M$2, RIGHT('Tag Library'!$P$14:$P$736, LEN($A234))=$A234), """")"),"")</f>
        <v/>
      </c>
      <c r="N234" s="1" t="str">
        <f ca="1">IFERROR(__xludf.DUMMYFUNCTION("IFERROR(FILTER('Tag Library'!$Q$14:$Q$736, LEFT('Tag Library'!$P$14:$P$736, LEN(N$2))=N$2, RIGHT('Tag Library'!$P$14:$P$736, LEN($A234))=$A234), """")"),"")</f>
        <v/>
      </c>
      <c r="O234" s="1" t="str">
        <f ca="1">IFERROR(__xludf.DUMMYFUNCTION("IFERROR(FILTER('Tag Library'!$Q$14:$Q$736, LEFT('Tag Library'!$P$14:$P$736, LEN(O$2))=O$2, RIGHT('Tag Library'!$P$14:$P$736, LEN($A234))=$A234), """")"),"")</f>
        <v/>
      </c>
      <c r="P234" s="1" t="str">
        <f ca="1">IFERROR(__xludf.DUMMYFUNCTION("IFERROR(FILTER('Tag Library'!$Q$14:$Q$736, LEFT('Tag Library'!$P$14:$P$736, LEN(P$2))=P$2, RIGHT('Tag Library'!$P$14:$P$736, LEN($A234))=$A234), """")"),"yellow")</f>
        <v>yellow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IFERROR(__xludf.DUMMYFUNCTION("IFERROR(FILTER('Tag Library'!$Q$14:$Q$736, LEFT('Tag Library'!$P$14:$P$736, LEN(B$2))=B$2, RIGHT('Tag Library'!$P$14:$P$736, LEN($A235))=$A235), """")"),"")</f>
        <v/>
      </c>
      <c r="C235" s="1" t="str">
        <f ca="1">IFERROR(__xludf.DUMMYFUNCTION("IFERROR(FILTER('Tag Library'!$Q$14:$Q$736, LEFT('Tag Library'!$P$14:$P$736, LEN(C$2))=C$2, RIGHT('Tag Library'!$P$14:$P$736, LEN($A235))=$A235), """")"),"")</f>
        <v/>
      </c>
      <c r="D235" s="1" t="str">
        <f ca="1">IFERROR(__xludf.DUMMYFUNCTION("IFERROR(FILTER('Tag Library'!$Q$14:$Q$736, LEFT('Tag Library'!$P$14:$P$736, LEN(D$2))=D$2, RIGHT('Tag Library'!$P$14:$P$736, LEN($A235))=$A235), """")"),"")</f>
        <v/>
      </c>
      <c r="E235" s="1" t="str">
        <f ca="1">IFERROR(__xludf.DUMMYFUNCTION("IFERROR(FILTER('Tag Library'!$Q$14:$Q$736, LEFT('Tag Library'!$P$14:$P$736, LEN(E$2))=E$2, RIGHT('Tag Library'!$P$14:$P$736, LEN($A235))=$A235), """")"),"")</f>
        <v/>
      </c>
      <c r="F235" s="1" t="str">
        <f ca="1">IFERROR(__xludf.DUMMYFUNCTION("IFERROR(FILTER('Tag Library'!$Q$14:$Q$736, LEFT('Tag Library'!$P$14:$P$736, LEN(F$2))=F$2, RIGHT('Tag Library'!$P$14:$P$736, LEN($A235))=$A235), """")"),"")</f>
        <v/>
      </c>
      <c r="G235" s="1" t="str">
        <f ca="1">IFERROR(__xludf.DUMMYFUNCTION("IFERROR(FILTER('Tag Library'!$Q$14:$Q$736, LEFT('Tag Library'!$P$14:$P$736, LEN(G$2))=G$2, RIGHT('Tag Library'!$P$14:$P$736, LEN($A235))=$A235), """")"),"")</f>
        <v/>
      </c>
      <c r="H235" s="1" t="str">
        <f ca="1">IFERROR(__xludf.DUMMYFUNCTION("IFERROR(FILTER('Tag Library'!$Q$14:$Q$736, LEFT('Tag Library'!$P$14:$P$736, LEN(H$2))=H$2, RIGHT('Tag Library'!$P$14:$P$736, LEN($A235))=$A235), """")"),"")</f>
        <v/>
      </c>
      <c r="I235" s="1" t="str">
        <f ca="1">IFERROR(__xludf.DUMMYFUNCTION("IFERROR(FILTER('Tag Library'!$Q$14:$Q$736, LEFT('Tag Library'!$P$14:$P$736, LEN(I$2))=I$2, RIGHT('Tag Library'!$P$14:$P$736, LEN($A235))=$A235), """")"),"")</f>
        <v/>
      </c>
      <c r="J235" s="1" t="str">
        <f ca="1">IFERROR(__xludf.DUMMYFUNCTION("IFERROR(FILTER('Tag Library'!$Q$14:$Q$736, LEFT('Tag Library'!$P$14:$P$736, LEN(J$2))=J$2, RIGHT('Tag Library'!$P$14:$P$736, LEN($A235))=$A235), """")"),"")</f>
        <v/>
      </c>
      <c r="K235" s="1" t="str">
        <f ca="1">IFERROR(__xludf.DUMMYFUNCTION("IFERROR(FILTER('Tag Library'!$Q$14:$Q$736, LEFT('Tag Library'!$P$14:$P$736, LEN(K$2))=K$2, RIGHT('Tag Library'!$P$14:$P$736, LEN($A235))=$A235), """")"),"")</f>
        <v/>
      </c>
      <c r="L235" s="1" t="str">
        <f ca="1">IFERROR(__xludf.DUMMYFUNCTION("IFERROR(FILTER('Tag Library'!$Q$14:$Q$736, LEFT('Tag Library'!$P$14:$P$736, LEN(L$2))=L$2, RIGHT('Tag Library'!$P$14:$P$736, LEN($A235))=$A235), """")"),"")</f>
        <v/>
      </c>
      <c r="M235" s="1" t="str">
        <f ca="1">IFERROR(__xludf.DUMMYFUNCTION("IFERROR(FILTER('Tag Library'!$Q$14:$Q$736, LEFT('Tag Library'!$P$14:$P$736, LEN(M$2))=M$2, RIGHT('Tag Library'!$P$14:$P$736, LEN($A235))=$A235), """")"),"")</f>
        <v/>
      </c>
      <c r="N235" s="1" t="str">
        <f ca="1">IFERROR(__xludf.DUMMYFUNCTION("IFERROR(FILTER('Tag Library'!$Q$14:$Q$736, LEFT('Tag Library'!$P$14:$P$736, LEN(N$2))=N$2, RIGHT('Tag Library'!$P$14:$P$736, LEN($A235))=$A235), """")"),"")</f>
        <v/>
      </c>
      <c r="O235" s="1" t="str">
        <f ca="1">IFERROR(__xludf.DUMMYFUNCTION("IFERROR(FILTER('Tag Library'!$Q$14:$Q$736, LEFT('Tag Library'!$P$14:$P$736, LEN(O$2))=O$2, RIGHT('Tag Library'!$P$14:$P$736, LEN($A235))=$A235), """")"),"")</f>
        <v/>
      </c>
      <c r="P235" s="1" t="str">
        <f ca="1">IFERROR(__xludf.DUMMYFUNCTION("IFERROR(FILTER('Tag Library'!$Q$14:$Q$736, LEFT('Tag Library'!$P$14:$P$736, LEN(P$2))=P$2, RIGHT('Tag Library'!$P$14:$P$736, LEN($A235))=$A235), """")"),"yellow")</f>
        <v>yellow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IFERROR(__xludf.DUMMYFUNCTION("IFERROR(FILTER('Tag Library'!$Q$14:$Q$736, LEFT('Tag Library'!$P$14:$P$736, LEN(B$2))=B$2, RIGHT('Tag Library'!$P$14:$P$736, LEN($A236))=$A236), """")"),"")</f>
        <v/>
      </c>
      <c r="C236" s="1" t="str">
        <f ca="1">IFERROR(__xludf.DUMMYFUNCTION("IFERROR(FILTER('Tag Library'!$Q$14:$Q$736, LEFT('Tag Library'!$P$14:$P$736, LEN(C$2))=C$2, RIGHT('Tag Library'!$P$14:$P$736, LEN($A236))=$A236), """")"),"")</f>
        <v/>
      </c>
      <c r="D236" s="1" t="str">
        <f ca="1">IFERROR(__xludf.DUMMYFUNCTION("IFERROR(FILTER('Tag Library'!$Q$14:$Q$736, LEFT('Tag Library'!$P$14:$P$736, LEN(D$2))=D$2, RIGHT('Tag Library'!$P$14:$P$736, LEN($A236))=$A236), """")"),"")</f>
        <v/>
      </c>
      <c r="E236" s="1" t="str">
        <f ca="1">IFERROR(__xludf.DUMMYFUNCTION("IFERROR(FILTER('Tag Library'!$Q$14:$Q$736, LEFT('Tag Library'!$P$14:$P$736, LEN(E$2))=E$2, RIGHT('Tag Library'!$P$14:$P$736, LEN($A236))=$A236), """")"),"")</f>
        <v/>
      </c>
      <c r="F236" s="1" t="str">
        <f ca="1">IFERROR(__xludf.DUMMYFUNCTION("IFERROR(FILTER('Tag Library'!$Q$14:$Q$736, LEFT('Tag Library'!$P$14:$P$736, LEN(F$2))=F$2, RIGHT('Tag Library'!$P$14:$P$736, LEN($A236))=$A236), """")"),"")</f>
        <v/>
      </c>
      <c r="G236" s="1" t="str">
        <f ca="1">IFERROR(__xludf.DUMMYFUNCTION("IFERROR(FILTER('Tag Library'!$Q$14:$Q$736, LEFT('Tag Library'!$P$14:$P$736, LEN(G$2))=G$2, RIGHT('Tag Library'!$P$14:$P$736, LEN($A236))=$A236), """")"),"")</f>
        <v/>
      </c>
      <c r="H236" s="1" t="str">
        <f ca="1">IFERROR(__xludf.DUMMYFUNCTION("IFERROR(FILTER('Tag Library'!$Q$14:$Q$736, LEFT('Tag Library'!$P$14:$P$736, LEN(H$2))=H$2, RIGHT('Tag Library'!$P$14:$P$736, LEN($A236))=$A236), """")"),"")</f>
        <v/>
      </c>
      <c r="I236" s="1" t="str">
        <f ca="1">IFERROR(__xludf.DUMMYFUNCTION("IFERROR(FILTER('Tag Library'!$Q$14:$Q$736, LEFT('Tag Library'!$P$14:$P$736, LEN(I$2))=I$2, RIGHT('Tag Library'!$P$14:$P$736, LEN($A236))=$A236), """")"),"")</f>
        <v/>
      </c>
      <c r="J236" s="1" t="str">
        <f ca="1">IFERROR(__xludf.DUMMYFUNCTION("IFERROR(FILTER('Tag Library'!$Q$14:$Q$736, LEFT('Tag Library'!$P$14:$P$736, LEN(J$2))=J$2, RIGHT('Tag Library'!$P$14:$P$736, LEN($A236))=$A236), """")"),"")</f>
        <v/>
      </c>
      <c r="K236" s="1" t="str">
        <f ca="1">IFERROR(__xludf.DUMMYFUNCTION("IFERROR(FILTER('Tag Library'!$Q$14:$Q$736, LEFT('Tag Library'!$P$14:$P$736, LEN(K$2))=K$2, RIGHT('Tag Library'!$P$14:$P$736, LEN($A236))=$A236), """")"),"")</f>
        <v/>
      </c>
      <c r="L236" s="1" t="str">
        <f ca="1">IFERROR(__xludf.DUMMYFUNCTION("IFERROR(FILTER('Tag Library'!$Q$14:$Q$736, LEFT('Tag Library'!$P$14:$P$736, LEN(L$2))=L$2, RIGHT('Tag Library'!$P$14:$P$736, LEN($A236))=$A236), """")"),"")</f>
        <v/>
      </c>
      <c r="M236" s="1" t="str">
        <f ca="1">IFERROR(__xludf.DUMMYFUNCTION("IFERROR(FILTER('Tag Library'!$Q$14:$Q$736, LEFT('Tag Library'!$P$14:$P$736, LEN(M$2))=M$2, RIGHT('Tag Library'!$P$14:$P$736, LEN($A236))=$A236), """")"),"")</f>
        <v/>
      </c>
      <c r="N236" s="1" t="str">
        <f ca="1">IFERROR(__xludf.DUMMYFUNCTION("IFERROR(FILTER('Tag Library'!$Q$14:$Q$736, LEFT('Tag Library'!$P$14:$P$736, LEN(N$2))=N$2, RIGHT('Tag Library'!$P$14:$P$736, LEN($A236))=$A236), """")"),"")</f>
        <v/>
      </c>
      <c r="O236" s="1" t="str">
        <f ca="1">IFERROR(__xludf.DUMMYFUNCTION("IFERROR(FILTER('Tag Library'!$Q$14:$Q$736, LEFT('Tag Library'!$P$14:$P$736, LEN(O$2))=O$2, RIGHT('Tag Library'!$P$14:$P$736, LEN($A236))=$A236), """")"),"")</f>
        <v/>
      </c>
      <c r="P236" s="1" t="str">
        <f ca="1">IFERROR(__xludf.DUMMYFUNCTION("IFERROR(FILTER('Tag Library'!$Q$14:$Q$736, LEFT('Tag Library'!$P$14:$P$736, LEN(P$2))=P$2, RIGHT('Tag Library'!$P$14:$P$736, LEN($A236))=$A236), """")"),"yellow")</f>
        <v>yellow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IFERROR(__xludf.DUMMYFUNCTION("IFERROR(FILTER('Tag Library'!$Q$14:$Q$736, LEFT('Tag Library'!$P$14:$P$736, LEN(B$2))=B$2, RIGHT('Tag Library'!$P$14:$P$736, LEN($A237))=$A237), """")"),"")</f>
        <v/>
      </c>
      <c r="C237" s="1" t="str">
        <f ca="1">IFERROR(__xludf.DUMMYFUNCTION("IFERROR(FILTER('Tag Library'!$Q$14:$Q$736, LEFT('Tag Library'!$P$14:$P$736, LEN(C$2))=C$2, RIGHT('Tag Library'!$P$14:$P$736, LEN($A237))=$A237), """")"),"")</f>
        <v/>
      </c>
      <c r="D237" s="1" t="str">
        <f ca="1">IFERROR(__xludf.DUMMYFUNCTION("IFERROR(FILTER('Tag Library'!$Q$14:$Q$736, LEFT('Tag Library'!$P$14:$P$736, LEN(D$2))=D$2, RIGHT('Tag Library'!$P$14:$P$736, LEN($A237))=$A237), """")"),"")</f>
        <v/>
      </c>
      <c r="E237" s="1" t="str">
        <f ca="1">IFERROR(__xludf.DUMMYFUNCTION("IFERROR(FILTER('Tag Library'!$Q$14:$Q$736, LEFT('Tag Library'!$P$14:$P$736, LEN(E$2))=E$2, RIGHT('Tag Library'!$P$14:$P$736, LEN($A237))=$A237), """")"),"")</f>
        <v/>
      </c>
      <c r="F237" s="1" t="str">
        <f ca="1">IFERROR(__xludf.DUMMYFUNCTION("IFERROR(FILTER('Tag Library'!$Q$14:$Q$736, LEFT('Tag Library'!$P$14:$P$736, LEN(F$2))=F$2, RIGHT('Tag Library'!$P$14:$P$736, LEN($A237))=$A237), """")"),"")</f>
        <v/>
      </c>
      <c r="G237" s="1" t="str">
        <f ca="1">IFERROR(__xludf.DUMMYFUNCTION("IFERROR(FILTER('Tag Library'!$Q$14:$Q$736, LEFT('Tag Library'!$P$14:$P$736, LEN(G$2))=G$2, RIGHT('Tag Library'!$P$14:$P$736, LEN($A237))=$A237), """")"),"")</f>
        <v/>
      </c>
      <c r="H237" s="1" t="str">
        <f ca="1">IFERROR(__xludf.DUMMYFUNCTION("IFERROR(FILTER('Tag Library'!$Q$14:$Q$736, LEFT('Tag Library'!$P$14:$P$736, LEN(H$2))=H$2, RIGHT('Tag Library'!$P$14:$P$736, LEN($A237))=$A237), """")"),"")</f>
        <v/>
      </c>
      <c r="I237" s="1" t="str">
        <f ca="1">IFERROR(__xludf.DUMMYFUNCTION("IFERROR(FILTER('Tag Library'!$Q$14:$Q$736, LEFT('Tag Library'!$P$14:$P$736, LEN(I$2))=I$2, RIGHT('Tag Library'!$P$14:$P$736, LEN($A237))=$A237), """")"),"")</f>
        <v/>
      </c>
      <c r="J237" s="1" t="str">
        <f ca="1">IFERROR(__xludf.DUMMYFUNCTION("IFERROR(FILTER('Tag Library'!$Q$14:$Q$736, LEFT('Tag Library'!$P$14:$P$736, LEN(J$2))=J$2, RIGHT('Tag Library'!$P$14:$P$736, LEN($A237))=$A237), """")"),"")</f>
        <v/>
      </c>
      <c r="K237" s="1" t="str">
        <f ca="1">IFERROR(__xludf.DUMMYFUNCTION("IFERROR(FILTER('Tag Library'!$Q$14:$Q$736, LEFT('Tag Library'!$P$14:$P$736, LEN(K$2))=K$2, RIGHT('Tag Library'!$P$14:$P$736, LEN($A237))=$A237), """")"),"")</f>
        <v/>
      </c>
      <c r="L237" s="1" t="str">
        <f ca="1">IFERROR(__xludf.DUMMYFUNCTION("IFERROR(FILTER('Tag Library'!$Q$14:$Q$736, LEFT('Tag Library'!$P$14:$P$736, LEN(L$2))=L$2, RIGHT('Tag Library'!$P$14:$P$736, LEN($A237))=$A237), """")"),"")</f>
        <v/>
      </c>
      <c r="M237" s="1" t="str">
        <f ca="1">IFERROR(__xludf.DUMMYFUNCTION("IFERROR(FILTER('Tag Library'!$Q$14:$Q$736, LEFT('Tag Library'!$P$14:$P$736, LEN(M$2))=M$2, RIGHT('Tag Library'!$P$14:$P$736, LEN($A237))=$A237), """")"),"")</f>
        <v/>
      </c>
      <c r="N237" s="1" t="str">
        <f ca="1">IFERROR(__xludf.DUMMYFUNCTION("IFERROR(FILTER('Tag Library'!$Q$14:$Q$736, LEFT('Tag Library'!$P$14:$P$736, LEN(N$2))=N$2, RIGHT('Tag Library'!$P$14:$P$736, LEN($A237))=$A237), """")"),"")</f>
        <v/>
      </c>
      <c r="O237" s="1" t="str">
        <f ca="1">IFERROR(__xludf.DUMMYFUNCTION("IFERROR(FILTER('Tag Library'!$Q$14:$Q$736, LEFT('Tag Library'!$P$14:$P$736, LEN(O$2))=O$2, RIGHT('Tag Library'!$P$14:$P$736, LEN($A237))=$A237), """")"),"")</f>
        <v/>
      </c>
      <c r="P237" s="1" t="str">
        <f ca="1">IFERROR(__xludf.DUMMYFUNCTION("IFERROR(FILTER('Tag Library'!$Q$14:$Q$736, LEFT('Tag Library'!$P$14:$P$736, LEN(P$2))=P$2, RIGHT('Tag Library'!$P$14:$P$736, LEN($A237))=$A237), """")"),"yellow")</f>
        <v>yellow</v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IFERROR(__xludf.DUMMYFUNCTION("IFERROR(FILTER('Tag Library'!$Q$14:$Q$736, LEFT('Tag Library'!$P$14:$P$736, LEN(B$2))=B$2, RIGHT('Tag Library'!$P$14:$P$736, LEN($A238))=$A238), """")"),"")</f>
        <v/>
      </c>
      <c r="C238" s="1" t="str">
        <f ca="1">IFERROR(__xludf.DUMMYFUNCTION("IFERROR(FILTER('Tag Library'!$Q$14:$Q$736, LEFT('Tag Library'!$P$14:$P$736, LEN(C$2))=C$2, RIGHT('Tag Library'!$P$14:$P$736, LEN($A238))=$A238), """")"),"")</f>
        <v/>
      </c>
      <c r="D238" s="1" t="str">
        <f ca="1">IFERROR(__xludf.DUMMYFUNCTION("IFERROR(FILTER('Tag Library'!$Q$14:$Q$736, LEFT('Tag Library'!$P$14:$P$736, LEN(D$2))=D$2, RIGHT('Tag Library'!$P$14:$P$736, LEN($A238))=$A238), """")"),"")</f>
        <v/>
      </c>
      <c r="E238" s="1" t="str">
        <f ca="1">IFERROR(__xludf.DUMMYFUNCTION("IFERROR(FILTER('Tag Library'!$Q$14:$Q$736, LEFT('Tag Library'!$P$14:$P$736, LEN(E$2))=E$2, RIGHT('Tag Library'!$P$14:$P$736, LEN($A238))=$A238), """")"),"")</f>
        <v/>
      </c>
      <c r="F238" s="1" t="str">
        <f ca="1">IFERROR(__xludf.DUMMYFUNCTION("IFERROR(FILTER('Tag Library'!$Q$14:$Q$736, LEFT('Tag Library'!$P$14:$P$736, LEN(F$2))=F$2, RIGHT('Tag Library'!$P$14:$P$736, LEN($A238))=$A238), """")"),"green")</f>
        <v>green</v>
      </c>
      <c r="G238" s="1" t="str">
        <f ca="1">IFERROR(__xludf.DUMMYFUNCTION("IFERROR(FILTER('Tag Library'!$Q$14:$Q$736, LEFT('Tag Library'!$P$14:$P$736, LEN(G$2))=G$2, RIGHT('Tag Library'!$P$14:$P$736, LEN($A238))=$A238), """")"),"")</f>
        <v/>
      </c>
      <c r="H238" s="1" t="str">
        <f ca="1">IFERROR(__xludf.DUMMYFUNCTION("IFERROR(FILTER('Tag Library'!$Q$14:$Q$736, LEFT('Tag Library'!$P$14:$P$736, LEN(H$2))=H$2, RIGHT('Tag Library'!$P$14:$P$736, LEN($A238))=$A238), """")"),"")</f>
        <v/>
      </c>
      <c r="I238" s="1" t="str">
        <f ca="1">IFERROR(__xludf.DUMMYFUNCTION("IFERROR(FILTER('Tag Library'!$Q$14:$Q$736, LEFT('Tag Library'!$P$14:$P$736, LEN(I$2))=I$2, RIGHT('Tag Library'!$P$14:$P$736, LEN($A238))=$A238), """")"),"")</f>
        <v/>
      </c>
      <c r="J238" s="1" t="str">
        <f ca="1">IFERROR(__xludf.DUMMYFUNCTION("IFERROR(FILTER('Tag Library'!$Q$14:$Q$736, LEFT('Tag Library'!$P$14:$P$736, LEN(J$2))=J$2, RIGHT('Tag Library'!$P$14:$P$736, LEN($A238))=$A238), """")"),"")</f>
        <v/>
      </c>
      <c r="K238" s="1" t="str">
        <f ca="1">IFERROR(__xludf.DUMMYFUNCTION("IFERROR(FILTER('Tag Library'!$Q$14:$Q$736, LEFT('Tag Library'!$P$14:$P$736, LEN(K$2))=K$2, RIGHT('Tag Library'!$P$14:$P$736, LEN($A238))=$A238), """")"),"")</f>
        <v/>
      </c>
      <c r="L238" s="1" t="str">
        <f ca="1">IFERROR(__xludf.DUMMYFUNCTION("IFERROR(FILTER('Tag Library'!$Q$14:$Q$736, LEFT('Tag Library'!$P$14:$P$736, LEN(L$2))=L$2, RIGHT('Tag Library'!$P$14:$P$736, LEN($A238))=$A238), """")"),"")</f>
        <v/>
      </c>
      <c r="M238" s="1" t="str">
        <f ca="1">IFERROR(__xludf.DUMMYFUNCTION("IFERROR(FILTER('Tag Library'!$Q$14:$Q$736, LEFT('Tag Library'!$P$14:$P$736, LEN(M$2))=M$2, RIGHT('Tag Library'!$P$14:$P$736, LEN($A238))=$A238), """")"),"")</f>
        <v/>
      </c>
      <c r="N238" s="1" t="str">
        <f ca="1">IFERROR(__xludf.DUMMYFUNCTION("IFERROR(FILTER('Tag Library'!$Q$14:$Q$736, LEFT('Tag Library'!$P$14:$P$736, LEN(N$2))=N$2, RIGHT('Tag Library'!$P$14:$P$736, LEN($A238))=$A238), """")"),"")</f>
        <v/>
      </c>
      <c r="O238" s="1" t="str">
        <f ca="1">IFERROR(__xludf.DUMMYFUNCTION("IFERROR(FILTER('Tag Library'!$Q$14:$Q$736, LEFT('Tag Library'!$P$14:$P$736, LEN(O$2))=O$2, RIGHT('Tag Library'!$P$14:$P$736, LEN($A238))=$A238), """")"),"")</f>
        <v/>
      </c>
      <c r="P238" s="1" t="str">
        <f ca="1">IFERROR(__xludf.DUMMYFUNCTION("IFERROR(FILTER('Tag Library'!$Q$14:$Q$736, LEFT('Tag Library'!$P$14:$P$736, LEN(P$2))=P$2, RIGHT('Tag Library'!$P$14:$P$736, LEN($A238))=$A238), """")"),"")</f>
        <v/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IFERROR(__xludf.DUMMYFUNCTION("IFERROR(FILTER('Tag Library'!$Q$14:$Q$736, LEFT('Tag Library'!$P$14:$P$736, LEN(B$2))=B$2, RIGHT('Tag Library'!$P$14:$P$736, LEN($A239))=$A239), """")"),"")</f>
        <v/>
      </c>
      <c r="C239" s="1" t="str">
        <f ca="1">IFERROR(__xludf.DUMMYFUNCTION("IFERROR(FILTER('Tag Library'!$Q$14:$Q$736, LEFT('Tag Library'!$P$14:$P$736, LEN(C$2))=C$2, RIGHT('Tag Library'!$P$14:$P$736, LEN($A239))=$A239), """")"),"")</f>
        <v/>
      </c>
      <c r="D239" s="1" t="str">
        <f ca="1">IFERROR(__xludf.DUMMYFUNCTION("IFERROR(FILTER('Tag Library'!$Q$14:$Q$736, LEFT('Tag Library'!$P$14:$P$736, LEN(D$2))=D$2, RIGHT('Tag Library'!$P$14:$P$736, LEN($A239))=$A239), """")"),"")</f>
        <v/>
      </c>
      <c r="E239" s="1" t="str">
        <f ca="1">IFERROR(__xludf.DUMMYFUNCTION("IFERROR(FILTER('Tag Library'!$Q$14:$Q$736, LEFT('Tag Library'!$P$14:$P$736, LEN(E$2))=E$2, RIGHT('Tag Library'!$P$14:$P$736, LEN($A239))=$A239), """")"),"")</f>
        <v/>
      </c>
      <c r="F239" s="1" t="str">
        <f ca="1">IFERROR(__xludf.DUMMYFUNCTION("IFERROR(FILTER('Tag Library'!$Q$14:$Q$736, LEFT('Tag Library'!$P$14:$P$736, LEN(F$2))=F$2, RIGHT('Tag Library'!$P$14:$P$736, LEN($A239))=$A239), """")"),"green")</f>
        <v>green</v>
      </c>
      <c r="G239" s="1" t="str">
        <f ca="1">IFERROR(__xludf.DUMMYFUNCTION("IFERROR(FILTER('Tag Library'!$Q$14:$Q$736, LEFT('Tag Library'!$P$14:$P$736, LEN(G$2))=G$2, RIGHT('Tag Library'!$P$14:$P$736, LEN($A239))=$A239), """")"),"")</f>
        <v/>
      </c>
      <c r="H239" s="1" t="str">
        <f ca="1">IFERROR(__xludf.DUMMYFUNCTION("IFERROR(FILTER('Tag Library'!$Q$14:$Q$736, LEFT('Tag Library'!$P$14:$P$736, LEN(H$2))=H$2, RIGHT('Tag Library'!$P$14:$P$736, LEN($A239))=$A239), """")"),"")</f>
        <v/>
      </c>
      <c r="I239" s="1" t="str">
        <f ca="1">IFERROR(__xludf.DUMMYFUNCTION("IFERROR(FILTER('Tag Library'!$Q$14:$Q$736, LEFT('Tag Library'!$P$14:$P$736, LEN(I$2))=I$2, RIGHT('Tag Library'!$P$14:$P$736, LEN($A239))=$A239), """")"),"")</f>
        <v/>
      </c>
      <c r="J239" s="1" t="str">
        <f ca="1">IFERROR(__xludf.DUMMYFUNCTION("IFERROR(FILTER('Tag Library'!$Q$14:$Q$736, LEFT('Tag Library'!$P$14:$P$736, LEN(J$2))=J$2, RIGHT('Tag Library'!$P$14:$P$736, LEN($A239))=$A239), """")"),"")</f>
        <v/>
      </c>
      <c r="K239" s="1" t="str">
        <f ca="1">IFERROR(__xludf.DUMMYFUNCTION("IFERROR(FILTER('Tag Library'!$Q$14:$Q$736, LEFT('Tag Library'!$P$14:$P$736, LEN(K$2))=K$2, RIGHT('Tag Library'!$P$14:$P$736, LEN($A239))=$A239), """")"),"")</f>
        <v/>
      </c>
      <c r="L239" s="1" t="str">
        <f ca="1">IFERROR(__xludf.DUMMYFUNCTION("IFERROR(FILTER('Tag Library'!$Q$14:$Q$736, LEFT('Tag Library'!$P$14:$P$736, LEN(L$2))=L$2, RIGHT('Tag Library'!$P$14:$P$736, LEN($A239))=$A239), """")"),"")</f>
        <v/>
      </c>
      <c r="M239" s="1" t="str">
        <f ca="1">IFERROR(__xludf.DUMMYFUNCTION("IFERROR(FILTER('Tag Library'!$Q$14:$Q$736, LEFT('Tag Library'!$P$14:$P$736, LEN(M$2))=M$2, RIGHT('Tag Library'!$P$14:$P$736, LEN($A239))=$A239), """")"),"")</f>
        <v/>
      </c>
      <c r="N239" s="1" t="str">
        <f ca="1">IFERROR(__xludf.DUMMYFUNCTION("IFERROR(FILTER('Tag Library'!$Q$14:$Q$736, LEFT('Tag Library'!$P$14:$P$736, LEN(N$2))=N$2, RIGHT('Tag Library'!$P$14:$P$736, LEN($A239))=$A239), """")"),"")</f>
        <v/>
      </c>
      <c r="O239" s="1" t="str">
        <f ca="1">IFERROR(__xludf.DUMMYFUNCTION("IFERROR(FILTER('Tag Library'!$Q$14:$Q$736, LEFT('Tag Library'!$P$14:$P$736, LEN(O$2))=O$2, RIGHT('Tag Library'!$P$14:$P$736, LEN($A239))=$A239), """")"),"")</f>
        <v/>
      </c>
      <c r="P239" s="1" t="str">
        <f ca="1">IFERROR(__xludf.DUMMYFUNCTION("IFERROR(FILTER('Tag Library'!$Q$14:$Q$736, LEFT('Tag Library'!$P$14:$P$736, LEN(P$2))=P$2, RIGHT('Tag Library'!$P$14:$P$736, LEN($A239))=$A239), """")"),"")</f>
        <v/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IFERROR(__xludf.DUMMYFUNCTION("IFERROR(FILTER('Tag Library'!$Q$14:$Q$736, LEFT('Tag Library'!$P$14:$P$736, LEN(B$2))=B$2, RIGHT('Tag Library'!$P$14:$P$736, LEN($A240))=$A240), """")"),"")</f>
        <v/>
      </c>
      <c r="C240" s="1" t="str">
        <f ca="1">IFERROR(__xludf.DUMMYFUNCTION("IFERROR(FILTER('Tag Library'!$Q$14:$Q$736, LEFT('Tag Library'!$P$14:$P$736, LEN(C$2))=C$2, RIGHT('Tag Library'!$P$14:$P$736, LEN($A240))=$A240), """")"),"")</f>
        <v/>
      </c>
      <c r="D240" s="1" t="str">
        <f ca="1">IFERROR(__xludf.DUMMYFUNCTION("IFERROR(FILTER('Tag Library'!$Q$14:$Q$736, LEFT('Tag Library'!$P$14:$P$736, LEN(D$2))=D$2, RIGHT('Tag Library'!$P$14:$P$736, LEN($A240))=$A240), """")"),"")</f>
        <v/>
      </c>
      <c r="E240" s="1" t="str">
        <f ca="1">IFERROR(__xludf.DUMMYFUNCTION("IFERROR(FILTER('Tag Library'!$Q$14:$Q$736, LEFT('Tag Library'!$P$14:$P$736, LEN(E$2))=E$2, RIGHT('Tag Library'!$P$14:$P$736, LEN($A240))=$A240), """")"),"")</f>
        <v/>
      </c>
      <c r="F240" s="1" t="str">
        <f ca="1">IFERROR(__xludf.DUMMYFUNCTION("IFERROR(FILTER('Tag Library'!$Q$14:$Q$736, LEFT('Tag Library'!$P$14:$P$736, LEN(F$2))=F$2, RIGHT('Tag Library'!$P$14:$P$736, LEN($A240))=$A240), """")"),"")</f>
        <v/>
      </c>
      <c r="G240" s="1" t="str">
        <f ca="1">IFERROR(__xludf.DUMMYFUNCTION("IFERROR(FILTER('Tag Library'!$Q$14:$Q$736, LEFT('Tag Library'!$P$14:$P$736, LEN(G$2))=G$2, RIGHT('Tag Library'!$P$14:$P$736, LEN($A240))=$A240), """")"),"")</f>
        <v/>
      </c>
      <c r="H240" s="1" t="str">
        <f ca="1">IFERROR(__xludf.DUMMYFUNCTION("IFERROR(FILTER('Tag Library'!$Q$14:$Q$736, LEFT('Tag Library'!$P$14:$P$736, LEN(H$2))=H$2, RIGHT('Tag Library'!$P$14:$P$736, LEN($A240))=$A240), """")"),"")</f>
        <v/>
      </c>
      <c r="I240" s="1" t="str">
        <f ca="1">IFERROR(__xludf.DUMMYFUNCTION("IFERROR(FILTER('Tag Library'!$Q$14:$Q$736, LEFT('Tag Library'!$P$14:$P$736, LEN(I$2))=I$2, RIGHT('Tag Library'!$P$14:$P$736, LEN($A240))=$A240), """")"),"")</f>
        <v/>
      </c>
      <c r="J240" s="1" t="str">
        <f ca="1">IFERROR(__xludf.DUMMYFUNCTION("IFERROR(FILTER('Tag Library'!$Q$14:$Q$736, LEFT('Tag Library'!$P$14:$P$736, LEN(J$2))=J$2, RIGHT('Tag Library'!$P$14:$P$736, LEN($A240))=$A240), """")"),"")</f>
        <v/>
      </c>
      <c r="K240" s="1" t="str">
        <f ca="1">IFERROR(__xludf.DUMMYFUNCTION("IFERROR(FILTER('Tag Library'!$Q$14:$Q$736, LEFT('Tag Library'!$P$14:$P$736, LEN(K$2))=K$2, RIGHT('Tag Library'!$P$14:$P$736, LEN($A240))=$A240), """")"),"")</f>
        <v/>
      </c>
      <c r="L240" s="1" t="str">
        <f ca="1">IFERROR(__xludf.DUMMYFUNCTION("IFERROR(FILTER('Tag Library'!$Q$14:$Q$736, LEFT('Tag Library'!$P$14:$P$736, LEN(L$2))=L$2, RIGHT('Tag Library'!$P$14:$P$736, LEN($A240))=$A240), """")"),"")</f>
        <v/>
      </c>
      <c r="M240" s="1" t="str">
        <f ca="1">IFERROR(__xludf.DUMMYFUNCTION("IFERROR(FILTER('Tag Library'!$Q$14:$Q$736, LEFT('Tag Library'!$P$14:$P$736, LEN(M$2))=M$2, RIGHT('Tag Library'!$P$14:$P$736, LEN($A240))=$A240), """")"),"")</f>
        <v/>
      </c>
      <c r="N240" s="1" t="str">
        <f ca="1">IFERROR(__xludf.DUMMYFUNCTION("IFERROR(FILTER('Tag Library'!$Q$14:$Q$736, LEFT('Tag Library'!$P$14:$P$736, LEN(N$2))=N$2, RIGHT('Tag Library'!$P$14:$P$736, LEN($A240))=$A240), """")"),"")</f>
        <v/>
      </c>
      <c r="O240" s="1" t="str">
        <f ca="1">IFERROR(__xludf.DUMMYFUNCTION("IFERROR(FILTER('Tag Library'!$Q$14:$Q$736, LEFT('Tag Library'!$P$14:$P$736, LEN(O$2))=O$2, RIGHT('Tag Library'!$P$14:$P$736, LEN($A240))=$A240), """")"),"")</f>
        <v/>
      </c>
      <c r="P240" s="1" t="str">
        <f ca="1">IFERROR(__xludf.DUMMYFUNCTION("IFERROR(FILTER('Tag Library'!$Q$14:$Q$736, LEFT('Tag Library'!$P$14:$P$736, LEN(P$2))=P$2, RIGHT('Tag Library'!$P$14:$P$736, LEN($A240))=$A240), """")"),"")</f>
        <v/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IFERROR(__xludf.DUMMYFUNCTION("IFERROR(FILTER('Tag Library'!$Q$14:$Q$736, LEFT('Tag Library'!$P$14:$P$736, LEN(B$2))=B$2, RIGHT('Tag Library'!$P$14:$P$736, LEN($A241))=$A241), """")"),"")</f>
        <v/>
      </c>
      <c r="C241" s="1" t="str">
        <f ca="1">IFERROR(__xludf.DUMMYFUNCTION("IFERROR(FILTER('Tag Library'!$Q$14:$Q$736, LEFT('Tag Library'!$P$14:$P$736, LEN(C$2))=C$2, RIGHT('Tag Library'!$P$14:$P$736, LEN($A241))=$A241), """")"),"")</f>
        <v/>
      </c>
      <c r="D241" s="1" t="str">
        <f ca="1">IFERROR(__xludf.DUMMYFUNCTION("IFERROR(FILTER('Tag Library'!$Q$14:$Q$736, LEFT('Tag Library'!$P$14:$P$736, LEN(D$2))=D$2, RIGHT('Tag Library'!$P$14:$P$736, LEN($A241))=$A241), """")"),"yellow")</f>
        <v>yellow</v>
      </c>
      <c r="E241" s="1" t="str">
        <f ca="1">IFERROR(__xludf.DUMMYFUNCTION("IFERROR(FILTER('Tag Library'!$Q$14:$Q$736, LEFT('Tag Library'!$P$14:$P$736, LEN(E$2))=E$2, RIGHT('Tag Library'!$P$14:$P$736, LEN($A241))=$A241), """")"),"white")</f>
        <v>white</v>
      </c>
      <c r="F241" s="1" t="str">
        <f ca="1">IFERROR(__xludf.DUMMYFUNCTION("IFERROR(FILTER('Tag Library'!$Q$14:$Q$736, LEFT('Tag Library'!$P$14:$P$736, LEN(F$2))=F$2, RIGHT('Tag Library'!$P$14:$P$736, LEN($A241))=$A241), """")"),"white")</f>
        <v>white</v>
      </c>
      <c r="G241" s="1" t="str">
        <f ca="1">IFERROR(__xludf.DUMMYFUNCTION("IFERROR(FILTER('Tag Library'!$Q$14:$Q$736, LEFT('Tag Library'!$P$14:$P$736, LEN(G$2))=G$2, RIGHT('Tag Library'!$P$14:$P$736, LEN($A241))=$A241), """")"),"white")</f>
        <v>white</v>
      </c>
      <c r="H241" s="1" t="str">
        <f ca="1">IFERROR(__xludf.DUMMYFUNCTION("IFERROR(FILTER('Tag Library'!$Q$14:$Q$736, LEFT('Tag Library'!$P$14:$P$736, LEN(H$2))=H$2, RIGHT('Tag Library'!$P$14:$P$736, LEN($A241))=$A241), """")"),"white")</f>
        <v>white</v>
      </c>
      <c r="I241" s="1" t="str">
        <f ca="1">IFERROR(__xludf.DUMMYFUNCTION("IFERROR(FILTER('Tag Library'!$Q$14:$Q$736, LEFT('Tag Library'!$P$14:$P$736, LEN(I$2))=I$2, RIGHT('Tag Library'!$P$14:$P$736, LEN($A241))=$A241), """")"),"white")</f>
        <v>white</v>
      </c>
      <c r="J241" s="1" t="str">
        <f ca="1">IFERROR(__xludf.DUMMYFUNCTION("IFERROR(FILTER('Tag Library'!$Q$14:$Q$736, LEFT('Tag Library'!$P$14:$P$736, LEN(J$2))=J$2, RIGHT('Tag Library'!$P$14:$P$736, LEN($A241))=$A241), """")"),"white")</f>
        <v>white</v>
      </c>
      <c r="K241" s="1" t="str">
        <f ca="1">IFERROR(__xludf.DUMMYFUNCTION("IFERROR(FILTER('Tag Library'!$Q$14:$Q$736, LEFT('Tag Library'!$P$14:$P$736, LEN(K$2))=K$2, RIGHT('Tag Library'!$P$14:$P$736, LEN($A241))=$A241), """")"),"white")</f>
        <v>white</v>
      </c>
      <c r="L241" s="1" t="str">
        <f ca="1">IFERROR(__xludf.DUMMYFUNCTION("IFERROR(FILTER('Tag Library'!$Q$14:$Q$736, LEFT('Tag Library'!$P$14:$P$736, LEN(L$2))=L$2, RIGHT('Tag Library'!$P$14:$P$736, LEN($A241))=$A241), """")"),"white")</f>
        <v>white</v>
      </c>
      <c r="M241" s="1" t="str">
        <f ca="1">IFERROR(__xludf.DUMMYFUNCTION("IFERROR(FILTER('Tag Library'!$Q$14:$Q$736, LEFT('Tag Library'!$P$14:$P$736, LEN(M$2))=M$2, RIGHT('Tag Library'!$P$14:$P$736, LEN($A241))=$A241), """")"),"white")</f>
        <v>white</v>
      </c>
      <c r="N241" s="1" t="str">
        <f ca="1">IFERROR(__xludf.DUMMYFUNCTION("IFERROR(FILTER('Tag Library'!$Q$14:$Q$736, LEFT('Tag Library'!$P$14:$P$736, LEN(N$2))=N$2, RIGHT('Tag Library'!$P$14:$P$736, LEN($A241))=$A241), """")"),"white")</f>
        <v>white</v>
      </c>
      <c r="O241" s="1" t="str">
        <f ca="1">IFERROR(__xludf.DUMMYFUNCTION("IFERROR(FILTER('Tag Library'!$Q$14:$Q$736, LEFT('Tag Library'!$P$14:$P$736, LEN(O$2))=O$2, RIGHT('Tag Library'!$P$14:$P$736, LEN($A241))=$A241), """")"),"white")</f>
        <v>white</v>
      </c>
      <c r="P241" s="1" t="str">
        <f ca="1">IFERROR(__xludf.DUMMYFUNCTION("IFERROR(FILTER('Tag Library'!$Q$14:$Q$736, LEFT('Tag Library'!$P$14:$P$736, LEN(P$2))=P$2, RIGHT('Tag Library'!$P$14:$P$736, LEN($A241))=$A241), """")"),"")</f>
        <v/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IFERROR(__xludf.DUMMYFUNCTION("IFERROR(FILTER('Tag Library'!$Q$14:$Q$736, LEFT('Tag Library'!$P$14:$P$736, LEN(B$2))=B$2, RIGHT('Tag Library'!$P$14:$P$736, LEN($A242))=$A242), """")"),"")</f>
        <v/>
      </c>
      <c r="C242" s="1" t="str">
        <f ca="1">IFERROR(__xludf.DUMMYFUNCTION("IFERROR(FILTER('Tag Library'!$Q$14:$Q$736, LEFT('Tag Library'!$P$14:$P$736, LEN(C$2))=C$2, RIGHT('Tag Library'!$P$14:$P$736, LEN($A242))=$A242), """")"),"")</f>
        <v/>
      </c>
      <c r="D242" s="1" t="str">
        <f ca="1">IFERROR(__xludf.DUMMYFUNCTION("IFERROR(FILTER('Tag Library'!$Q$14:$Q$736, LEFT('Tag Library'!$P$14:$P$736, LEN(D$2))=D$2, RIGHT('Tag Library'!$P$14:$P$736, LEN($A242))=$A242), """")"),"")</f>
        <v/>
      </c>
      <c r="E242" s="1" t="str">
        <f ca="1">IFERROR(__xludf.DUMMYFUNCTION("IFERROR(FILTER('Tag Library'!$Q$14:$Q$736, LEFT('Tag Library'!$P$14:$P$736, LEN(E$2))=E$2, RIGHT('Tag Library'!$P$14:$P$736, LEN($A242))=$A242), """")"),"")</f>
        <v/>
      </c>
      <c r="F242" s="1" t="str">
        <f ca="1">IFERROR(__xludf.DUMMYFUNCTION("IFERROR(FILTER('Tag Library'!$Q$14:$Q$736, LEFT('Tag Library'!$P$14:$P$736, LEN(F$2))=F$2, RIGHT('Tag Library'!$P$14:$P$736, LEN($A242))=$A242), """")"),"")</f>
        <v/>
      </c>
      <c r="G242" s="1" t="str">
        <f ca="1">IFERROR(__xludf.DUMMYFUNCTION("IFERROR(FILTER('Tag Library'!$Q$14:$Q$736, LEFT('Tag Library'!$P$14:$P$736, LEN(G$2))=G$2, RIGHT('Tag Library'!$P$14:$P$736, LEN($A242))=$A242), """")"),"")</f>
        <v/>
      </c>
      <c r="H242" s="1" t="str">
        <f ca="1">IFERROR(__xludf.DUMMYFUNCTION("IFERROR(FILTER('Tag Library'!$Q$14:$Q$736, LEFT('Tag Library'!$P$14:$P$736, LEN(H$2))=H$2, RIGHT('Tag Library'!$P$14:$P$736, LEN($A242))=$A242), """")"),"")</f>
        <v/>
      </c>
      <c r="I242" s="1" t="str">
        <f ca="1">IFERROR(__xludf.DUMMYFUNCTION("IFERROR(FILTER('Tag Library'!$Q$14:$Q$736, LEFT('Tag Library'!$P$14:$P$736, LEN(I$2))=I$2, RIGHT('Tag Library'!$P$14:$P$736, LEN($A242))=$A242), """")"),"")</f>
        <v/>
      </c>
      <c r="J242" s="1" t="str">
        <f ca="1">IFERROR(__xludf.DUMMYFUNCTION("IFERROR(FILTER('Tag Library'!$Q$14:$Q$736, LEFT('Tag Library'!$P$14:$P$736, LEN(J$2))=J$2, RIGHT('Tag Library'!$P$14:$P$736, LEN($A242))=$A242), """")"),"")</f>
        <v/>
      </c>
      <c r="K242" s="1" t="str">
        <f ca="1">IFERROR(__xludf.DUMMYFUNCTION("IFERROR(FILTER('Tag Library'!$Q$14:$Q$736, LEFT('Tag Library'!$P$14:$P$736, LEN(K$2))=K$2, RIGHT('Tag Library'!$P$14:$P$736, LEN($A242))=$A242), """")"),"")</f>
        <v/>
      </c>
      <c r="L242" s="1" t="str">
        <f ca="1">IFERROR(__xludf.DUMMYFUNCTION("IFERROR(FILTER('Tag Library'!$Q$14:$Q$736, LEFT('Tag Library'!$P$14:$P$736, LEN(L$2))=L$2, RIGHT('Tag Library'!$P$14:$P$736, LEN($A242))=$A242), """")"),"")</f>
        <v/>
      </c>
      <c r="M242" s="1" t="str">
        <f ca="1">IFERROR(__xludf.DUMMYFUNCTION("IFERROR(FILTER('Tag Library'!$Q$14:$Q$736, LEFT('Tag Library'!$P$14:$P$736, LEN(M$2))=M$2, RIGHT('Tag Library'!$P$14:$P$736, LEN($A242))=$A242), """")"),"")</f>
        <v/>
      </c>
      <c r="N242" s="1" t="str">
        <f ca="1">IFERROR(__xludf.DUMMYFUNCTION("IFERROR(FILTER('Tag Library'!$Q$14:$Q$736, LEFT('Tag Library'!$P$14:$P$736, LEN(N$2))=N$2, RIGHT('Tag Library'!$P$14:$P$736, LEN($A242))=$A242), """")"),"")</f>
        <v/>
      </c>
      <c r="O242" s="1" t="str">
        <f ca="1">IFERROR(__xludf.DUMMYFUNCTION("IFERROR(FILTER('Tag Library'!$Q$14:$Q$736, LEFT('Tag Library'!$P$14:$P$736, LEN(O$2))=O$2, RIGHT('Tag Library'!$P$14:$P$736, LEN($A242))=$A242), """")"),"")</f>
        <v/>
      </c>
      <c r="P242" s="1" t="str">
        <f ca="1">IFERROR(__xludf.DUMMYFUNCTION("IFERROR(FILTER('Tag Library'!$Q$14:$Q$736, LEFT('Tag Library'!$P$14:$P$736, LEN(P$2))=P$2, RIGHT('Tag Library'!$P$14:$P$736, LEN($A242))=$A242), """")"),"")</f>
        <v/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IFERROR(__xludf.DUMMYFUNCTION("IFERROR(FILTER('Tag Library'!$Q$14:$Q$736, LEFT('Tag Library'!$P$14:$P$736, LEN(B$2))=B$2, RIGHT('Tag Library'!$P$14:$P$736, LEN($A243))=$A243), """")"),"")</f>
        <v/>
      </c>
      <c r="C243" s="1" t="str">
        <f ca="1">IFERROR(__xludf.DUMMYFUNCTION("IFERROR(FILTER('Tag Library'!$Q$14:$Q$736, LEFT('Tag Library'!$P$14:$P$736, LEN(C$2))=C$2, RIGHT('Tag Library'!$P$14:$P$736, LEN($A243))=$A243), """")"),"")</f>
        <v/>
      </c>
      <c r="D243" s="1" t="str">
        <f ca="1">IFERROR(__xludf.DUMMYFUNCTION("IFERROR(FILTER('Tag Library'!$Q$14:$Q$736, LEFT('Tag Library'!$P$14:$P$736, LEN(D$2))=D$2, RIGHT('Tag Library'!$P$14:$P$736, LEN($A243))=$A243), """")"),"white")</f>
        <v>white</v>
      </c>
      <c r="E243" s="1" t="str">
        <f ca="1">IFERROR(__xludf.DUMMYFUNCTION("IFERROR(FILTER('Tag Library'!$Q$14:$Q$736, LEFT('Tag Library'!$P$14:$P$736, LEN(E$2))=E$2, RIGHT('Tag Library'!$P$14:$P$736, LEN($A243))=$A243), """")"),"white")</f>
        <v>white</v>
      </c>
      <c r="F243" s="1" t="str">
        <f ca="1">IFERROR(__xludf.DUMMYFUNCTION("IFERROR(FILTER('Tag Library'!$Q$14:$Q$736, LEFT('Tag Library'!$P$14:$P$736, LEN(F$2))=F$2, RIGHT('Tag Library'!$P$14:$P$736, LEN($A243))=$A243), """")"),"yellow")</f>
        <v>yellow</v>
      </c>
      <c r="G243" s="1" t="str">
        <f ca="1">IFERROR(__xludf.DUMMYFUNCTION("IFERROR(FILTER('Tag Library'!$Q$14:$Q$736, LEFT('Tag Library'!$P$14:$P$736, LEN(G$2))=G$2, RIGHT('Tag Library'!$P$14:$P$736, LEN($A243))=$A243), """")"),"white")</f>
        <v>white</v>
      </c>
      <c r="H243" s="1" t="str">
        <f ca="1">IFERROR(__xludf.DUMMYFUNCTION("IFERROR(FILTER('Tag Library'!$Q$14:$Q$736, LEFT('Tag Library'!$P$14:$P$736, LEN(H$2))=H$2, RIGHT('Tag Library'!$P$14:$P$736, LEN($A243))=$A243), """")"),"white")</f>
        <v>white</v>
      </c>
      <c r="I243" s="1" t="str">
        <f ca="1">IFERROR(__xludf.DUMMYFUNCTION("IFERROR(FILTER('Tag Library'!$Q$14:$Q$736, LEFT('Tag Library'!$P$14:$P$736, LEN(I$2))=I$2, RIGHT('Tag Library'!$P$14:$P$736, LEN($A243))=$A243), """")"),"white")</f>
        <v>white</v>
      </c>
      <c r="J243" s="1" t="str">
        <f ca="1">IFERROR(__xludf.DUMMYFUNCTION("IFERROR(FILTER('Tag Library'!$Q$14:$Q$736, LEFT('Tag Library'!$P$14:$P$736, LEN(J$2))=J$2, RIGHT('Tag Library'!$P$14:$P$736, LEN($A243))=$A243), """")"),"white")</f>
        <v>white</v>
      </c>
      <c r="K243" s="1" t="str">
        <f ca="1">IFERROR(__xludf.DUMMYFUNCTION("IFERROR(FILTER('Tag Library'!$Q$14:$Q$736, LEFT('Tag Library'!$P$14:$P$736, LEN(K$2))=K$2, RIGHT('Tag Library'!$P$14:$P$736, LEN($A243))=$A243), """")"),"white")</f>
        <v>white</v>
      </c>
      <c r="L243" s="1" t="str">
        <f ca="1">IFERROR(__xludf.DUMMYFUNCTION("IFERROR(FILTER('Tag Library'!$Q$14:$Q$736, LEFT('Tag Library'!$P$14:$P$736, LEN(L$2))=L$2, RIGHT('Tag Library'!$P$14:$P$736, LEN($A243))=$A243), """")"),"white")</f>
        <v>white</v>
      </c>
      <c r="M243" s="1" t="str">
        <f ca="1">IFERROR(__xludf.DUMMYFUNCTION("IFERROR(FILTER('Tag Library'!$Q$14:$Q$736, LEFT('Tag Library'!$P$14:$P$736, LEN(M$2))=M$2, RIGHT('Tag Library'!$P$14:$P$736, LEN($A243))=$A243), """")"),"white")</f>
        <v>white</v>
      </c>
      <c r="N243" s="1" t="str">
        <f ca="1">IFERROR(__xludf.DUMMYFUNCTION("IFERROR(FILTER('Tag Library'!$Q$14:$Q$736, LEFT('Tag Library'!$P$14:$P$736, LEN(N$2))=N$2, RIGHT('Tag Library'!$P$14:$P$736, LEN($A243))=$A243), """")"),"white")</f>
        <v>white</v>
      </c>
      <c r="O243" s="1" t="str">
        <f ca="1">IFERROR(__xludf.DUMMYFUNCTION("IFERROR(FILTER('Tag Library'!$Q$14:$Q$736, LEFT('Tag Library'!$P$14:$P$736, LEN(O$2))=O$2, RIGHT('Tag Library'!$P$14:$P$736, LEN($A243))=$A243), """")"),"white")</f>
        <v>white</v>
      </c>
      <c r="P243" s="1" t="str">
        <f ca="1">IFERROR(__xludf.DUMMYFUNCTION("IFERROR(FILTER('Tag Library'!$Q$14:$Q$736, LEFT('Tag Library'!$P$14:$P$736, LEN(P$2))=P$2, RIGHT('Tag Library'!$P$14:$P$736, LEN($A243))=$A243), """")"),"")</f>
        <v/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IFERROR(__xludf.DUMMYFUNCTION("IFERROR(FILTER('Tag Library'!$Q$14:$Q$736, LEFT('Tag Library'!$P$14:$P$736, LEN(B$2))=B$2, RIGHT('Tag Library'!$P$14:$P$736, LEN($A244))=$A244), """")"),"")</f>
        <v/>
      </c>
      <c r="C244" s="1" t="str">
        <f ca="1">IFERROR(__xludf.DUMMYFUNCTION("IFERROR(FILTER('Tag Library'!$Q$14:$Q$736, LEFT('Tag Library'!$P$14:$P$736, LEN(C$2))=C$2, RIGHT('Tag Library'!$P$14:$P$736, LEN($A244))=$A244), """")"),"")</f>
        <v/>
      </c>
      <c r="D244" s="1" t="str">
        <f ca="1">IFERROR(__xludf.DUMMYFUNCTION("IFERROR(FILTER('Tag Library'!$Q$14:$Q$736, LEFT('Tag Library'!$P$14:$P$736, LEN(D$2))=D$2, RIGHT('Tag Library'!$P$14:$P$736, LEN($A244))=$A244), """")"),"")</f>
        <v/>
      </c>
      <c r="E244" s="1" t="str">
        <f ca="1">IFERROR(__xludf.DUMMYFUNCTION("IFERROR(FILTER('Tag Library'!$Q$14:$Q$736, LEFT('Tag Library'!$P$14:$P$736, LEN(E$2))=E$2, RIGHT('Tag Library'!$P$14:$P$736, LEN($A244))=$A244), """")"),"")</f>
        <v/>
      </c>
      <c r="F244" s="1" t="str">
        <f ca="1">IFERROR(__xludf.DUMMYFUNCTION("IFERROR(FILTER('Tag Library'!$Q$14:$Q$736, LEFT('Tag Library'!$P$14:$P$736, LEN(F$2))=F$2, RIGHT('Tag Library'!$P$14:$P$736, LEN($A244))=$A244), """")"),"")</f>
        <v/>
      </c>
      <c r="G244" s="1" t="str">
        <f ca="1">IFERROR(__xludf.DUMMYFUNCTION("IFERROR(FILTER('Tag Library'!$Q$14:$Q$736, LEFT('Tag Library'!$P$14:$P$736, LEN(G$2))=G$2, RIGHT('Tag Library'!$P$14:$P$736, LEN($A244))=$A244), """")"),"")</f>
        <v/>
      </c>
      <c r="H244" s="1" t="str">
        <f ca="1">IFERROR(__xludf.DUMMYFUNCTION("IFERROR(FILTER('Tag Library'!$Q$14:$Q$736, LEFT('Tag Library'!$P$14:$P$736, LEN(H$2))=H$2, RIGHT('Tag Library'!$P$14:$P$736, LEN($A244))=$A244), """")"),"")</f>
        <v/>
      </c>
      <c r="I244" s="1" t="str">
        <f ca="1">IFERROR(__xludf.DUMMYFUNCTION("IFERROR(FILTER('Tag Library'!$Q$14:$Q$736, LEFT('Tag Library'!$P$14:$P$736, LEN(I$2))=I$2, RIGHT('Tag Library'!$P$14:$P$736, LEN($A244))=$A244), """")"),"")</f>
        <v/>
      </c>
      <c r="J244" s="1" t="str">
        <f ca="1">IFERROR(__xludf.DUMMYFUNCTION("IFERROR(FILTER('Tag Library'!$Q$14:$Q$736, LEFT('Tag Library'!$P$14:$P$736, LEN(J$2))=J$2, RIGHT('Tag Library'!$P$14:$P$736, LEN($A244))=$A244), """")"),"")</f>
        <v/>
      </c>
      <c r="K244" s="1" t="str">
        <f ca="1">IFERROR(__xludf.DUMMYFUNCTION("IFERROR(FILTER('Tag Library'!$Q$14:$Q$736, LEFT('Tag Library'!$P$14:$P$736, LEN(K$2))=K$2, RIGHT('Tag Library'!$P$14:$P$736, LEN($A244))=$A244), """")"),"")</f>
        <v/>
      </c>
      <c r="L244" s="1" t="str">
        <f ca="1">IFERROR(__xludf.DUMMYFUNCTION("IFERROR(FILTER('Tag Library'!$Q$14:$Q$736, LEFT('Tag Library'!$P$14:$P$736, LEN(L$2))=L$2, RIGHT('Tag Library'!$P$14:$P$736, LEN($A244))=$A244), """")"),"")</f>
        <v/>
      </c>
      <c r="M244" s="1" t="str">
        <f ca="1">IFERROR(__xludf.DUMMYFUNCTION("IFERROR(FILTER('Tag Library'!$Q$14:$Q$736, LEFT('Tag Library'!$P$14:$P$736, LEN(M$2))=M$2, RIGHT('Tag Library'!$P$14:$P$736, LEN($A244))=$A244), """")"),"")</f>
        <v/>
      </c>
      <c r="N244" s="1" t="str">
        <f ca="1">IFERROR(__xludf.DUMMYFUNCTION("IFERROR(FILTER('Tag Library'!$Q$14:$Q$736, LEFT('Tag Library'!$P$14:$P$736, LEN(N$2))=N$2, RIGHT('Tag Library'!$P$14:$P$736, LEN($A244))=$A244), """")"),"")</f>
        <v/>
      </c>
      <c r="O244" s="1" t="str">
        <f ca="1">IFERROR(__xludf.DUMMYFUNCTION("IFERROR(FILTER('Tag Library'!$Q$14:$Q$736, LEFT('Tag Library'!$P$14:$P$736, LEN(O$2))=O$2, RIGHT('Tag Library'!$P$14:$P$736, LEN($A244))=$A244), """")"),"")</f>
        <v/>
      </c>
      <c r="P244" s="1" t="str">
        <f ca="1">IFERROR(__xludf.DUMMYFUNCTION("IFERROR(FILTER('Tag Library'!$Q$14:$Q$736, LEFT('Tag Library'!$P$14:$P$736, LEN(P$2))=P$2, RIGHT('Tag Library'!$P$14:$P$736, LEN($A244))=$A244), """")"),"")</f>
        <v/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IFERROR(__xludf.DUMMYFUNCTION("IFERROR(FILTER('Tag Library'!$Q$14:$Q$736, LEFT('Tag Library'!$P$14:$P$736, LEN(B$2))=B$2, RIGHT('Tag Library'!$P$14:$P$736, LEN($A245))=$A245), """")"),"")</f>
        <v/>
      </c>
      <c r="C245" s="1" t="str">
        <f ca="1">IFERROR(__xludf.DUMMYFUNCTION("IFERROR(FILTER('Tag Library'!$Q$14:$Q$736, LEFT('Tag Library'!$P$14:$P$736, LEN(C$2))=C$2, RIGHT('Tag Library'!$P$14:$P$736, LEN($A245))=$A245), """")"),"")</f>
        <v/>
      </c>
      <c r="D245" s="1" t="str">
        <f ca="1">IFERROR(__xludf.DUMMYFUNCTION("IFERROR(FILTER('Tag Library'!$Q$14:$Q$736, LEFT('Tag Library'!$P$14:$P$736, LEN(D$2))=D$2, RIGHT('Tag Library'!$P$14:$P$736, LEN($A245))=$A245), """")"),"")</f>
        <v/>
      </c>
      <c r="E245" s="1" t="str">
        <f ca="1">IFERROR(__xludf.DUMMYFUNCTION("IFERROR(FILTER('Tag Library'!$Q$14:$Q$736, LEFT('Tag Library'!$P$14:$P$736, LEN(E$2))=E$2, RIGHT('Tag Library'!$P$14:$P$736, LEN($A245))=$A245), """")"),"")</f>
        <v/>
      </c>
      <c r="F245" s="1" t="str">
        <f ca="1">IFERROR(__xludf.DUMMYFUNCTION("IFERROR(FILTER('Tag Library'!$Q$14:$Q$736, LEFT('Tag Library'!$P$14:$P$736, LEN(F$2))=F$2, RIGHT('Tag Library'!$P$14:$P$736, LEN($A245))=$A245), """")"),"")</f>
        <v/>
      </c>
      <c r="G245" s="1" t="str">
        <f ca="1">IFERROR(__xludf.DUMMYFUNCTION("IFERROR(FILTER('Tag Library'!$Q$14:$Q$736, LEFT('Tag Library'!$P$14:$P$736, LEN(G$2))=G$2, RIGHT('Tag Library'!$P$14:$P$736, LEN($A245))=$A245), """")"),"")</f>
        <v/>
      </c>
      <c r="H245" s="1" t="str">
        <f ca="1">IFERROR(__xludf.DUMMYFUNCTION("IFERROR(FILTER('Tag Library'!$Q$14:$Q$736, LEFT('Tag Library'!$P$14:$P$736, LEN(H$2))=H$2, RIGHT('Tag Library'!$P$14:$P$736, LEN($A245))=$A245), """")"),"")</f>
        <v/>
      </c>
      <c r="I245" s="1" t="str">
        <f ca="1">IFERROR(__xludf.DUMMYFUNCTION("IFERROR(FILTER('Tag Library'!$Q$14:$Q$736, LEFT('Tag Library'!$P$14:$P$736, LEN(I$2))=I$2, RIGHT('Tag Library'!$P$14:$P$736, LEN($A245))=$A245), """")"),"")</f>
        <v/>
      </c>
      <c r="J245" s="1" t="str">
        <f ca="1">IFERROR(__xludf.DUMMYFUNCTION("IFERROR(FILTER('Tag Library'!$Q$14:$Q$736, LEFT('Tag Library'!$P$14:$P$736, LEN(J$2))=J$2, RIGHT('Tag Library'!$P$14:$P$736, LEN($A245))=$A245), """")"),"")</f>
        <v/>
      </c>
      <c r="K245" s="1" t="str">
        <f ca="1">IFERROR(__xludf.DUMMYFUNCTION("IFERROR(FILTER('Tag Library'!$Q$14:$Q$736, LEFT('Tag Library'!$P$14:$P$736, LEN(K$2))=K$2, RIGHT('Tag Library'!$P$14:$P$736, LEN($A245))=$A245), """")"),"")</f>
        <v/>
      </c>
      <c r="L245" s="1" t="str">
        <f ca="1">IFERROR(__xludf.DUMMYFUNCTION("IFERROR(FILTER('Tag Library'!$Q$14:$Q$736, LEFT('Tag Library'!$P$14:$P$736, LEN(L$2))=L$2, RIGHT('Tag Library'!$P$14:$P$736, LEN($A245))=$A245), """")"),"")</f>
        <v/>
      </c>
      <c r="M245" s="1" t="str">
        <f ca="1">IFERROR(__xludf.DUMMYFUNCTION("IFERROR(FILTER('Tag Library'!$Q$14:$Q$736, LEFT('Tag Library'!$P$14:$P$736, LEN(M$2))=M$2, RIGHT('Tag Library'!$P$14:$P$736, LEN($A245))=$A245), """")"),"")</f>
        <v/>
      </c>
      <c r="N245" s="1" t="str">
        <f ca="1">IFERROR(__xludf.DUMMYFUNCTION("IFERROR(FILTER('Tag Library'!$Q$14:$Q$736, LEFT('Tag Library'!$P$14:$P$736, LEN(N$2))=N$2, RIGHT('Tag Library'!$P$14:$P$736, LEN($A245))=$A245), """")"),"")</f>
        <v/>
      </c>
      <c r="O245" s="1" t="str">
        <f ca="1">IFERROR(__xludf.DUMMYFUNCTION("IFERROR(FILTER('Tag Library'!$Q$14:$Q$736, LEFT('Tag Library'!$P$14:$P$736, LEN(O$2))=O$2, RIGHT('Tag Library'!$P$14:$P$736, LEN($A245))=$A245), """")"),"")</f>
        <v/>
      </c>
      <c r="P245" s="1" t="str">
        <f ca="1">IFERROR(__xludf.DUMMYFUNCTION("IFERROR(FILTER('Tag Library'!$Q$14:$Q$736, LEFT('Tag Library'!$P$14:$P$736, LEN(P$2))=P$2, RIGHT('Tag Library'!$P$14:$P$736, LEN($A245))=$A245), """")"),"")</f>
        <v/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IFERROR(__xludf.DUMMYFUNCTION("IFERROR(FILTER('Tag Library'!$Q$14:$Q$736, LEFT('Tag Library'!$P$14:$P$736, LEN(B$2))=B$2, RIGHT('Tag Library'!$P$14:$P$736, LEN($A246))=$A246), """")"),"")</f>
        <v/>
      </c>
      <c r="C246" s="1" t="str">
        <f ca="1">IFERROR(__xludf.DUMMYFUNCTION("IFERROR(FILTER('Tag Library'!$Q$14:$Q$736, LEFT('Tag Library'!$P$14:$P$736, LEN(C$2))=C$2, RIGHT('Tag Library'!$P$14:$P$736, LEN($A246))=$A246), """")"),"")</f>
        <v/>
      </c>
      <c r="D246" s="1" t="str">
        <f ca="1">IFERROR(__xludf.DUMMYFUNCTION("IFERROR(FILTER('Tag Library'!$Q$14:$Q$736, LEFT('Tag Library'!$P$14:$P$736, LEN(D$2))=D$2, RIGHT('Tag Library'!$P$14:$P$736, LEN($A246))=$A246), """")"),"yellow")</f>
        <v>yellow</v>
      </c>
      <c r="E246" s="1" t="str">
        <f ca="1">IFERROR(__xludf.DUMMYFUNCTION("IFERROR(FILTER('Tag Library'!$Q$14:$Q$736, LEFT('Tag Library'!$P$14:$P$736, LEN(E$2))=E$2, RIGHT('Tag Library'!$P$14:$P$736, LEN($A246))=$A246), """")"),"yellow")</f>
        <v>yellow</v>
      </c>
      <c r="F246" s="1" t="str">
        <f ca="1">IFERROR(__xludf.DUMMYFUNCTION("IFERROR(FILTER('Tag Library'!$Q$14:$Q$736, LEFT('Tag Library'!$P$14:$P$736, LEN(F$2))=F$2, RIGHT('Tag Library'!$P$14:$P$736, LEN($A246))=$A246), """")"),"yellow")</f>
        <v>yellow</v>
      </c>
      <c r="G246" s="1" t="str">
        <f ca="1">IFERROR(__xludf.DUMMYFUNCTION("IFERROR(FILTER('Tag Library'!$Q$14:$Q$736, LEFT('Tag Library'!$P$14:$P$736, LEN(G$2))=G$2, RIGHT('Tag Library'!$P$14:$P$736, LEN($A246))=$A246), """")"),"yellow")</f>
        <v>yellow</v>
      </c>
      <c r="H246" s="1" t="str">
        <f ca="1">IFERROR(__xludf.DUMMYFUNCTION("IFERROR(FILTER('Tag Library'!$Q$14:$Q$736, LEFT('Tag Library'!$P$14:$P$736, LEN(H$2))=H$2, RIGHT('Tag Library'!$P$14:$P$736, LEN($A246))=$A246), """")"),"yellow")</f>
        <v>yellow</v>
      </c>
      <c r="I246" s="1" t="str">
        <f ca="1">IFERROR(__xludf.DUMMYFUNCTION("IFERROR(FILTER('Tag Library'!$Q$14:$Q$736, LEFT('Tag Library'!$P$14:$P$736, LEN(I$2))=I$2, RIGHT('Tag Library'!$P$14:$P$736, LEN($A246))=$A246), """")"),"yellow")</f>
        <v>yellow</v>
      </c>
      <c r="J246" s="1" t="str">
        <f ca="1">IFERROR(__xludf.DUMMYFUNCTION("IFERROR(FILTER('Tag Library'!$Q$14:$Q$736, LEFT('Tag Library'!$P$14:$P$736, LEN(J$2))=J$2, RIGHT('Tag Library'!$P$14:$P$736, LEN($A246))=$A246), """")"),"yellow")</f>
        <v>yellow</v>
      </c>
      <c r="K246" s="1" t="str">
        <f ca="1">IFERROR(__xludf.DUMMYFUNCTION("IFERROR(FILTER('Tag Library'!$Q$14:$Q$736, LEFT('Tag Library'!$P$14:$P$736, LEN(K$2))=K$2, RIGHT('Tag Library'!$P$14:$P$736, LEN($A246))=$A246), """")"),"yellow")</f>
        <v>yellow</v>
      </c>
      <c r="L246" s="1" t="str">
        <f ca="1">IFERROR(__xludf.DUMMYFUNCTION("IFERROR(FILTER('Tag Library'!$Q$14:$Q$736, LEFT('Tag Library'!$P$14:$P$736, LEN(L$2))=L$2, RIGHT('Tag Library'!$P$14:$P$736, LEN($A246))=$A246), """")"),"yellow")</f>
        <v>yellow</v>
      </c>
      <c r="M246" s="1" t="str">
        <f ca="1">IFERROR(__xludf.DUMMYFUNCTION("IFERROR(FILTER('Tag Library'!$Q$14:$Q$736, LEFT('Tag Library'!$P$14:$P$736, LEN(M$2))=M$2, RIGHT('Tag Library'!$P$14:$P$736, LEN($A246))=$A246), """")"),"yellow")</f>
        <v>yellow</v>
      </c>
      <c r="N246" s="1" t="str">
        <f ca="1">IFERROR(__xludf.DUMMYFUNCTION("IFERROR(FILTER('Tag Library'!$Q$14:$Q$736, LEFT('Tag Library'!$P$14:$P$736, LEN(N$2))=N$2, RIGHT('Tag Library'!$P$14:$P$736, LEN($A246))=$A246), """")"),"yellow")</f>
        <v>yellow</v>
      </c>
      <c r="O246" s="1" t="str">
        <f ca="1">IFERROR(__xludf.DUMMYFUNCTION("IFERROR(FILTER('Tag Library'!$Q$14:$Q$736, LEFT('Tag Library'!$P$14:$P$736, LEN(O$2))=O$2, RIGHT('Tag Library'!$P$14:$P$736, LEN($A246))=$A246), """")"),"yellow")</f>
        <v>yellow</v>
      </c>
      <c r="P246" s="1" t="str">
        <f ca="1">IFERROR(__xludf.DUMMYFUNCTION("IFERROR(FILTER('Tag Library'!$Q$14:$Q$736, LEFT('Tag Library'!$P$14:$P$736, LEN(P$2))=P$2, RIGHT('Tag Library'!$P$14:$P$736, LEN($A246))=$A246), """")"),"")</f>
        <v/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IFERROR(__xludf.DUMMYFUNCTION("IFERROR(FILTER('Tag Library'!$Q$14:$Q$736, LEFT('Tag Library'!$P$14:$P$736, LEN(B$2))=B$2, RIGHT('Tag Library'!$P$14:$P$736, LEN($A247))=$A247), """")"),"")</f>
        <v/>
      </c>
      <c r="C247" s="1" t="str">
        <f ca="1">IFERROR(__xludf.DUMMYFUNCTION("IFERROR(FILTER('Tag Library'!$Q$14:$Q$736, LEFT('Tag Library'!$P$14:$P$736, LEN(C$2))=C$2, RIGHT('Tag Library'!$P$14:$P$736, LEN($A247))=$A247), """")"),"")</f>
        <v/>
      </c>
      <c r="D247" s="1" t="str">
        <f ca="1">IFERROR(__xludf.DUMMYFUNCTION("IFERROR(FILTER('Tag Library'!$Q$14:$Q$736, LEFT('Tag Library'!$P$14:$P$736, LEN(D$2))=D$2, RIGHT('Tag Library'!$P$14:$P$736, LEN($A247))=$A247), """")"),"")</f>
        <v/>
      </c>
      <c r="E247" s="1" t="str">
        <f ca="1">IFERROR(__xludf.DUMMYFUNCTION("IFERROR(FILTER('Tag Library'!$Q$14:$Q$736, LEFT('Tag Library'!$P$14:$P$736, LEN(E$2))=E$2, RIGHT('Tag Library'!$P$14:$P$736, LEN($A247))=$A247), """")"),"")</f>
        <v/>
      </c>
      <c r="F247" s="1" t="str">
        <f ca="1">IFERROR(__xludf.DUMMYFUNCTION("IFERROR(FILTER('Tag Library'!$Q$14:$Q$736, LEFT('Tag Library'!$P$14:$P$736, LEN(F$2))=F$2, RIGHT('Tag Library'!$P$14:$P$736, LEN($A247))=$A247), """")"),"")</f>
        <v/>
      </c>
      <c r="G247" s="1" t="str">
        <f ca="1">IFERROR(__xludf.DUMMYFUNCTION("IFERROR(FILTER('Tag Library'!$Q$14:$Q$736, LEFT('Tag Library'!$P$14:$P$736, LEN(G$2))=G$2, RIGHT('Tag Library'!$P$14:$P$736, LEN($A247))=$A247), """")"),"")</f>
        <v/>
      </c>
      <c r="H247" s="1" t="str">
        <f ca="1">IFERROR(__xludf.DUMMYFUNCTION("IFERROR(FILTER('Tag Library'!$Q$14:$Q$736, LEFT('Tag Library'!$P$14:$P$736, LEN(H$2))=H$2, RIGHT('Tag Library'!$P$14:$P$736, LEN($A247))=$A247), """")"),"")</f>
        <v/>
      </c>
      <c r="I247" s="1" t="str">
        <f ca="1">IFERROR(__xludf.DUMMYFUNCTION("IFERROR(FILTER('Tag Library'!$Q$14:$Q$736, LEFT('Tag Library'!$P$14:$P$736, LEN(I$2))=I$2, RIGHT('Tag Library'!$P$14:$P$736, LEN($A247))=$A247), """")"),"")</f>
        <v/>
      </c>
      <c r="J247" s="1" t="str">
        <f ca="1">IFERROR(__xludf.DUMMYFUNCTION("IFERROR(FILTER('Tag Library'!$Q$14:$Q$736, LEFT('Tag Library'!$P$14:$P$736, LEN(J$2))=J$2, RIGHT('Tag Library'!$P$14:$P$736, LEN($A247))=$A247), """")"),"")</f>
        <v/>
      </c>
      <c r="K247" s="1" t="str">
        <f ca="1">IFERROR(__xludf.DUMMYFUNCTION("IFERROR(FILTER('Tag Library'!$Q$14:$Q$736, LEFT('Tag Library'!$P$14:$P$736, LEN(K$2))=K$2, RIGHT('Tag Library'!$P$14:$P$736, LEN($A247))=$A247), """")"),"")</f>
        <v/>
      </c>
      <c r="L247" s="1" t="str">
        <f ca="1">IFERROR(__xludf.DUMMYFUNCTION("IFERROR(FILTER('Tag Library'!$Q$14:$Q$736, LEFT('Tag Library'!$P$14:$P$736, LEN(L$2))=L$2, RIGHT('Tag Library'!$P$14:$P$736, LEN($A247))=$A247), """")"),"")</f>
        <v/>
      </c>
      <c r="M247" s="1" t="str">
        <f ca="1">IFERROR(__xludf.DUMMYFUNCTION("IFERROR(FILTER('Tag Library'!$Q$14:$Q$736, LEFT('Tag Library'!$P$14:$P$736, LEN(M$2))=M$2, RIGHT('Tag Library'!$P$14:$P$736, LEN($A247))=$A247), """")"),"")</f>
        <v/>
      </c>
      <c r="N247" s="1" t="str">
        <f ca="1">IFERROR(__xludf.DUMMYFUNCTION("IFERROR(FILTER('Tag Library'!$Q$14:$Q$736, LEFT('Tag Library'!$P$14:$P$736, LEN(N$2))=N$2, RIGHT('Tag Library'!$P$14:$P$736, LEN($A247))=$A247), """")"),"")</f>
        <v/>
      </c>
      <c r="O247" s="1" t="str">
        <f ca="1">IFERROR(__xludf.DUMMYFUNCTION("IFERROR(FILTER('Tag Library'!$Q$14:$Q$736, LEFT('Tag Library'!$P$14:$P$736, LEN(O$2))=O$2, RIGHT('Tag Library'!$P$14:$P$736, LEN($A247))=$A247), """")"),"")</f>
        <v/>
      </c>
      <c r="P247" s="1" t="str">
        <f ca="1">IFERROR(__xludf.DUMMYFUNCTION("IFERROR(FILTER('Tag Library'!$Q$14:$Q$736, LEFT('Tag Library'!$P$14:$P$736, LEN(P$2))=P$2, RIGHT('Tag Library'!$P$14:$P$736, LEN($A247))=$A247), """")"),"")</f>
        <v/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IFERROR(__xludf.DUMMYFUNCTION("IFERROR(FILTER('Tag Library'!$Q$14:$Q$736, LEFT('Tag Library'!$P$14:$P$736, LEN(B$2))=B$2, RIGHT('Tag Library'!$P$14:$P$736, LEN($A248))=$A248), """")"),"")</f>
        <v/>
      </c>
      <c r="C248" s="1" t="str">
        <f ca="1">IFERROR(__xludf.DUMMYFUNCTION("IFERROR(FILTER('Tag Library'!$Q$14:$Q$736, LEFT('Tag Library'!$P$14:$P$736, LEN(C$2))=C$2, RIGHT('Tag Library'!$P$14:$P$736, LEN($A248))=$A248), """")"),"")</f>
        <v/>
      </c>
      <c r="D248" s="1" t="str">
        <f ca="1">IFERROR(__xludf.DUMMYFUNCTION("IFERROR(FILTER('Tag Library'!$Q$14:$Q$736, LEFT('Tag Library'!$P$14:$P$736, LEN(D$2))=D$2, RIGHT('Tag Library'!$P$14:$P$736, LEN($A248))=$A248), """")"),"yellow")</f>
        <v>yellow</v>
      </c>
      <c r="E248" s="1" t="str">
        <f ca="1">IFERROR(__xludf.DUMMYFUNCTION("IFERROR(FILTER('Tag Library'!$Q$14:$Q$736, LEFT('Tag Library'!$P$14:$P$736, LEN(E$2))=E$2, RIGHT('Tag Library'!$P$14:$P$736, LEN($A248))=$A248), """")"),"yellow")</f>
        <v>yellow</v>
      </c>
      <c r="F248" s="1" t="str">
        <f ca="1">IFERROR(__xludf.DUMMYFUNCTION("IFERROR(FILTER('Tag Library'!$Q$14:$Q$736, LEFT('Tag Library'!$P$14:$P$736, LEN(F$2))=F$2, RIGHT('Tag Library'!$P$14:$P$736, LEN($A248))=$A248), """")"),"yellow")</f>
        <v>yellow</v>
      </c>
      <c r="G248" s="1" t="str">
        <f ca="1">IFERROR(__xludf.DUMMYFUNCTION("IFERROR(FILTER('Tag Library'!$Q$14:$Q$736, LEFT('Tag Library'!$P$14:$P$736, LEN(G$2))=G$2, RIGHT('Tag Library'!$P$14:$P$736, LEN($A248))=$A248), """")"),"yellow")</f>
        <v>yellow</v>
      </c>
      <c r="H248" s="1" t="str">
        <f ca="1">IFERROR(__xludf.DUMMYFUNCTION("IFERROR(FILTER('Tag Library'!$Q$14:$Q$736, LEFT('Tag Library'!$P$14:$P$736, LEN(H$2))=H$2, RIGHT('Tag Library'!$P$14:$P$736, LEN($A248))=$A248), """")"),"yellow")</f>
        <v>yellow</v>
      </c>
      <c r="I248" s="1" t="str">
        <f ca="1">IFERROR(__xludf.DUMMYFUNCTION("IFERROR(FILTER('Tag Library'!$Q$14:$Q$736, LEFT('Tag Library'!$P$14:$P$736, LEN(I$2))=I$2, RIGHT('Tag Library'!$P$14:$P$736, LEN($A248))=$A248), """")"),"yellow")</f>
        <v>yellow</v>
      </c>
      <c r="J248" s="1" t="str">
        <f ca="1">IFERROR(__xludf.DUMMYFUNCTION("IFERROR(FILTER('Tag Library'!$Q$14:$Q$736, LEFT('Tag Library'!$P$14:$P$736, LEN(J$2))=J$2, RIGHT('Tag Library'!$P$14:$P$736, LEN($A248))=$A248), """")"),"yellow")</f>
        <v>yellow</v>
      </c>
      <c r="K248" s="1" t="str">
        <f ca="1">IFERROR(__xludf.DUMMYFUNCTION("IFERROR(FILTER('Tag Library'!$Q$14:$Q$736, LEFT('Tag Library'!$P$14:$P$736, LEN(K$2))=K$2, RIGHT('Tag Library'!$P$14:$P$736, LEN($A248))=$A248), """")"),"yellow")</f>
        <v>yellow</v>
      </c>
      <c r="L248" s="1" t="str">
        <f ca="1">IFERROR(__xludf.DUMMYFUNCTION("IFERROR(FILTER('Tag Library'!$Q$14:$Q$736, LEFT('Tag Library'!$P$14:$P$736, LEN(L$2))=L$2, RIGHT('Tag Library'!$P$14:$P$736, LEN($A248))=$A248), """")"),"yellow")</f>
        <v>yellow</v>
      </c>
      <c r="M248" s="1" t="str">
        <f ca="1">IFERROR(__xludf.DUMMYFUNCTION("IFERROR(FILTER('Tag Library'!$Q$14:$Q$736, LEFT('Tag Library'!$P$14:$P$736, LEN(M$2))=M$2, RIGHT('Tag Library'!$P$14:$P$736, LEN($A248))=$A248), """")"),"yellow")</f>
        <v>yellow</v>
      </c>
      <c r="N248" s="1" t="str">
        <f ca="1">IFERROR(__xludf.DUMMYFUNCTION("IFERROR(FILTER('Tag Library'!$Q$14:$Q$736, LEFT('Tag Library'!$P$14:$P$736, LEN(N$2))=N$2, RIGHT('Tag Library'!$P$14:$P$736, LEN($A248))=$A248), """")"),"yellow")</f>
        <v>yellow</v>
      </c>
      <c r="O248" s="1" t="str">
        <f ca="1">IFERROR(__xludf.DUMMYFUNCTION("IFERROR(FILTER('Tag Library'!$Q$14:$Q$736, LEFT('Tag Library'!$P$14:$P$736, LEN(O$2))=O$2, RIGHT('Tag Library'!$P$14:$P$736, LEN($A248))=$A248), """")"),"yellow")</f>
        <v>yellow</v>
      </c>
      <c r="P248" s="1" t="str">
        <f ca="1">IFERROR(__xludf.DUMMYFUNCTION("IFERROR(FILTER('Tag Library'!$Q$14:$Q$736, LEFT('Tag Library'!$P$14:$P$736, LEN(P$2))=P$2, RIGHT('Tag Library'!$P$14:$P$736, LEN($A248))=$A248), """")"),"")</f>
        <v/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IFERROR(__xludf.DUMMYFUNCTION("IFERROR(FILTER('Tag Library'!$Q$14:$Q$736, LEFT('Tag Library'!$P$14:$P$736, LEN(B$2))=B$2, RIGHT('Tag Library'!$P$14:$P$736, LEN($A249))=$A249), """")"),"")</f>
        <v/>
      </c>
      <c r="C249" s="1" t="str">
        <f ca="1">IFERROR(__xludf.DUMMYFUNCTION("IFERROR(FILTER('Tag Library'!$Q$14:$Q$736, LEFT('Tag Library'!$P$14:$P$736, LEN(C$2))=C$2, RIGHT('Tag Library'!$P$14:$P$736, LEN($A249))=$A249), """")"),"")</f>
        <v/>
      </c>
      <c r="D249" s="1" t="str">
        <f ca="1">IFERROR(__xludf.DUMMYFUNCTION("IFERROR(FILTER('Tag Library'!$Q$14:$Q$736, LEFT('Tag Library'!$P$14:$P$736, LEN(D$2))=D$2, RIGHT('Tag Library'!$P$14:$P$736, LEN($A249))=$A249), """")"),"yellow")</f>
        <v>yellow</v>
      </c>
      <c r="E249" s="1" t="str">
        <f ca="1">IFERROR(__xludf.DUMMYFUNCTION("IFERROR(FILTER('Tag Library'!$Q$14:$Q$736, LEFT('Tag Library'!$P$14:$P$736, LEN(E$2))=E$2, RIGHT('Tag Library'!$P$14:$P$736, LEN($A249))=$A249), """")"),"yellow")</f>
        <v>yellow</v>
      </c>
      <c r="F249" s="1" t="str">
        <f ca="1">IFERROR(__xludf.DUMMYFUNCTION("IFERROR(FILTER('Tag Library'!$Q$14:$Q$736, LEFT('Tag Library'!$P$14:$P$736, LEN(F$2))=F$2, RIGHT('Tag Library'!$P$14:$P$736, LEN($A249))=$A249), """")"),"yellow")</f>
        <v>yellow</v>
      </c>
      <c r="G249" s="1" t="str">
        <f ca="1">IFERROR(__xludf.DUMMYFUNCTION("IFERROR(FILTER('Tag Library'!$Q$14:$Q$736, LEFT('Tag Library'!$P$14:$P$736, LEN(G$2))=G$2, RIGHT('Tag Library'!$P$14:$P$736, LEN($A249))=$A249), """")"),"yellow")</f>
        <v>yellow</v>
      </c>
      <c r="H249" s="1" t="str">
        <f ca="1">IFERROR(__xludf.DUMMYFUNCTION("IFERROR(FILTER('Tag Library'!$Q$14:$Q$736, LEFT('Tag Library'!$P$14:$P$736, LEN(H$2))=H$2, RIGHT('Tag Library'!$P$14:$P$736, LEN($A249))=$A249), """")"),"yellow")</f>
        <v>yellow</v>
      </c>
      <c r="I249" s="1" t="str">
        <f ca="1">IFERROR(__xludf.DUMMYFUNCTION("IFERROR(FILTER('Tag Library'!$Q$14:$Q$736, LEFT('Tag Library'!$P$14:$P$736, LEN(I$2))=I$2, RIGHT('Tag Library'!$P$14:$P$736, LEN($A249))=$A249), """")"),"yellow")</f>
        <v>yellow</v>
      </c>
      <c r="J249" s="1" t="str">
        <f ca="1">IFERROR(__xludf.DUMMYFUNCTION("IFERROR(FILTER('Tag Library'!$Q$14:$Q$736, LEFT('Tag Library'!$P$14:$P$736, LEN(J$2))=J$2, RIGHT('Tag Library'!$P$14:$P$736, LEN($A249))=$A249), """")"),"yellow")</f>
        <v>yellow</v>
      </c>
      <c r="K249" s="1" t="str">
        <f ca="1">IFERROR(__xludf.DUMMYFUNCTION("IFERROR(FILTER('Tag Library'!$Q$14:$Q$736, LEFT('Tag Library'!$P$14:$P$736, LEN(K$2))=K$2, RIGHT('Tag Library'!$P$14:$P$736, LEN($A249))=$A249), """")"),"yellow")</f>
        <v>yellow</v>
      </c>
      <c r="L249" s="1" t="str">
        <f ca="1">IFERROR(__xludf.DUMMYFUNCTION("IFERROR(FILTER('Tag Library'!$Q$14:$Q$736, LEFT('Tag Library'!$P$14:$P$736, LEN(L$2))=L$2, RIGHT('Tag Library'!$P$14:$P$736, LEN($A249))=$A249), """")"),"yellow")</f>
        <v>yellow</v>
      </c>
      <c r="M249" s="1" t="str">
        <f ca="1">IFERROR(__xludf.DUMMYFUNCTION("IFERROR(FILTER('Tag Library'!$Q$14:$Q$736, LEFT('Tag Library'!$P$14:$P$736, LEN(M$2))=M$2, RIGHT('Tag Library'!$P$14:$P$736, LEN($A249))=$A249), """")"),"yellow")</f>
        <v>yellow</v>
      </c>
      <c r="N249" s="1" t="str">
        <f ca="1">IFERROR(__xludf.DUMMYFUNCTION("IFERROR(FILTER('Tag Library'!$Q$14:$Q$736, LEFT('Tag Library'!$P$14:$P$736, LEN(N$2))=N$2, RIGHT('Tag Library'!$P$14:$P$736, LEN($A249))=$A249), """")"),"yellow")</f>
        <v>yellow</v>
      </c>
      <c r="O249" s="1" t="str">
        <f ca="1">IFERROR(__xludf.DUMMYFUNCTION("IFERROR(FILTER('Tag Library'!$Q$14:$Q$736, LEFT('Tag Library'!$P$14:$P$736, LEN(O$2))=O$2, RIGHT('Tag Library'!$P$14:$P$736, LEN($A249))=$A249), """")"),"yellow")</f>
        <v>yellow</v>
      </c>
      <c r="P249" s="1" t="str">
        <f ca="1">IFERROR(__xludf.DUMMYFUNCTION("IFERROR(FILTER('Tag Library'!$Q$14:$Q$736, LEFT('Tag Library'!$P$14:$P$736, LEN(P$2))=P$2, RIGHT('Tag Library'!$P$14:$P$736, LEN($A249))=$A249), """")"),"")</f>
        <v/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IFERROR(__xludf.DUMMYFUNCTION("IFERROR(FILTER('Tag Library'!$Q$14:$Q$736, LEFT('Tag Library'!$P$14:$P$736, LEN(B$2))=B$2, RIGHT('Tag Library'!$P$14:$P$736, LEN($A250))=$A250), """")"),"")</f>
        <v/>
      </c>
      <c r="C250" s="1" t="str">
        <f ca="1">IFERROR(__xludf.DUMMYFUNCTION("IFERROR(FILTER('Tag Library'!$Q$14:$Q$736, LEFT('Tag Library'!$P$14:$P$736, LEN(C$2))=C$2, RIGHT('Tag Library'!$P$14:$P$736, LEN($A250))=$A250), """")"),"")</f>
        <v/>
      </c>
      <c r="D250" s="1" t="str">
        <f ca="1">IFERROR(__xludf.DUMMYFUNCTION("IFERROR(FILTER('Tag Library'!$Q$14:$Q$736, LEFT('Tag Library'!$P$14:$P$736, LEN(D$2))=D$2, RIGHT('Tag Library'!$P$14:$P$736, LEN($A250))=$A250), """")"),"")</f>
        <v/>
      </c>
      <c r="E250" s="1" t="str">
        <f ca="1">IFERROR(__xludf.DUMMYFUNCTION("IFERROR(FILTER('Tag Library'!$Q$14:$Q$736, LEFT('Tag Library'!$P$14:$P$736, LEN(E$2))=E$2, RIGHT('Tag Library'!$P$14:$P$736, LEN($A250))=$A250), """")"),"")</f>
        <v/>
      </c>
      <c r="F250" s="1" t="str">
        <f ca="1">IFERROR(__xludf.DUMMYFUNCTION("IFERROR(FILTER('Tag Library'!$Q$14:$Q$736, LEFT('Tag Library'!$P$14:$P$736, LEN(F$2))=F$2, RIGHT('Tag Library'!$P$14:$P$736, LEN($A250))=$A250), """")"),"")</f>
        <v/>
      </c>
      <c r="G250" s="1" t="str">
        <f ca="1">IFERROR(__xludf.DUMMYFUNCTION("IFERROR(FILTER('Tag Library'!$Q$14:$Q$736, LEFT('Tag Library'!$P$14:$P$736, LEN(G$2))=G$2, RIGHT('Tag Library'!$P$14:$P$736, LEN($A250))=$A250), """")"),"")</f>
        <v/>
      </c>
      <c r="H250" s="1" t="str">
        <f ca="1">IFERROR(__xludf.DUMMYFUNCTION("IFERROR(FILTER('Tag Library'!$Q$14:$Q$736, LEFT('Tag Library'!$P$14:$P$736, LEN(H$2))=H$2, RIGHT('Tag Library'!$P$14:$P$736, LEN($A250))=$A250), """")"),"")</f>
        <v/>
      </c>
      <c r="I250" s="1" t="str">
        <f ca="1">IFERROR(__xludf.DUMMYFUNCTION("IFERROR(FILTER('Tag Library'!$Q$14:$Q$736, LEFT('Tag Library'!$P$14:$P$736, LEN(I$2))=I$2, RIGHT('Tag Library'!$P$14:$P$736, LEN($A250))=$A250), """")"),"")</f>
        <v/>
      </c>
      <c r="J250" s="1" t="str">
        <f ca="1">IFERROR(__xludf.DUMMYFUNCTION("IFERROR(FILTER('Tag Library'!$Q$14:$Q$736, LEFT('Tag Library'!$P$14:$P$736, LEN(J$2))=J$2, RIGHT('Tag Library'!$P$14:$P$736, LEN($A250))=$A250), """")"),"")</f>
        <v/>
      </c>
      <c r="K250" s="1" t="str">
        <f ca="1">IFERROR(__xludf.DUMMYFUNCTION("IFERROR(FILTER('Tag Library'!$Q$14:$Q$736, LEFT('Tag Library'!$P$14:$P$736, LEN(K$2))=K$2, RIGHT('Tag Library'!$P$14:$P$736, LEN($A250))=$A250), """")"),"")</f>
        <v/>
      </c>
      <c r="L250" s="1" t="str">
        <f ca="1">IFERROR(__xludf.DUMMYFUNCTION("IFERROR(FILTER('Tag Library'!$Q$14:$Q$736, LEFT('Tag Library'!$P$14:$P$736, LEN(L$2))=L$2, RIGHT('Tag Library'!$P$14:$P$736, LEN($A250))=$A250), """")"),"")</f>
        <v/>
      </c>
      <c r="M250" s="1" t="str">
        <f ca="1">IFERROR(__xludf.DUMMYFUNCTION("IFERROR(FILTER('Tag Library'!$Q$14:$Q$736, LEFT('Tag Library'!$P$14:$P$736, LEN(M$2))=M$2, RIGHT('Tag Library'!$P$14:$P$736, LEN($A250))=$A250), """")"),"")</f>
        <v/>
      </c>
      <c r="N250" s="1" t="str">
        <f ca="1">IFERROR(__xludf.DUMMYFUNCTION("IFERROR(FILTER('Tag Library'!$Q$14:$Q$736, LEFT('Tag Library'!$P$14:$P$736, LEN(N$2))=N$2, RIGHT('Tag Library'!$P$14:$P$736, LEN($A250))=$A250), """")"),"")</f>
        <v/>
      </c>
      <c r="O250" s="1" t="str">
        <f ca="1">IFERROR(__xludf.DUMMYFUNCTION("IFERROR(FILTER('Tag Library'!$Q$14:$Q$736, LEFT('Tag Library'!$P$14:$P$736, LEN(O$2))=O$2, RIGHT('Tag Library'!$P$14:$P$736, LEN($A250))=$A250), """")"),"")</f>
        <v/>
      </c>
      <c r="P250" s="1" t="str">
        <f ca="1">IFERROR(__xludf.DUMMYFUNCTION("IFERROR(FILTER('Tag Library'!$Q$14:$Q$736, LEFT('Tag Library'!$P$14:$P$736, LEN(P$2))=P$2, RIGHT('Tag Library'!$P$14:$P$736, LEN($A250))=$A250), """")"),"")</f>
        <v/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IFERROR(__xludf.DUMMYFUNCTION("IFERROR(FILTER('Tag Library'!$Q$14:$Q$736, LEFT('Tag Library'!$P$14:$P$736, LEN(B$2))=B$2, RIGHT('Tag Library'!$P$14:$P$736, LEN($A251))=$A251), """")"),"")</f>
        <v/>
      </c>
      <c r="C251" s="1" t="str">
        <f ca="1">IFERROR(__xludf.DUMMYFUNCTION("IFERROR(FILTER('Tag Library'!$Q$14:$Q$736, LEFT('Tag Library'!$P$14:$P$736, LEN(C$2))=C$2, RIGHT('Tag Library'!$P$14:$P$736, LEN($A251))=$A251), """")"),"")</f>
        <v/>
      </c>
      <c r="D251" s="1" t="str">
        <f ca="1">IFERROR(__xludf.DUMMYFUNCTION("IFERROR(FILTER('Tag Library'!$Q$14:$Q$736, LEFT('Tag Library'!$P$14:$P$736, LEN(D$2))=D$2, RIGHT('Tag Library'!$P$14:$P$736, LEN($A251))=$A251), """")"),"")</f>
        <v/>
      </c>
      <c r="E251" s="1" t="str">
        <f ca="1">IFERROR(__xludf.DUMMYFUNCTION("IFERROR(FILTER('Tag Library'!$Q$14:$Q$736, LEFT('Tag Library'!$P$14:$P$736, LEN(E$2))=E$2, RIGHT('Tag Library'!$P$14:$P$736, LEN($A251))=$A251), """")"),"")</f>
        <v/>
      </c>
      <c r="F251" s="1" t="str">
        <f ca="1">IFERROR(__xludf.DUMMYFUNCTION("IFERROR(FILTER('Tag Library'!$Q$14:$Q$736, LEFT('Tag Library'!$P$14:$P$736, LEN(F$2))=F$2, RIGHT('Tag Library'!$P$14:$P$736, LEN($A251))=$A251), """")"),"")</f>
        <v/>
      </c>
      <c r="G251" s="1" t="str">
        <f ca="1">IFERROR(__xludf.DUMMYFUNCTION("IFERROR(FILTER('Tag Library'!$Q$14:$Q$736, LEFT('Tag Library'!$P$14:$P$736, LEN(G$2))=G$2, RIGHT('Tag Library'!$P$14:$P$736, LEN($A251))=$A251), """")"),"")</f>
        <v/>
      </c>
      <c r="H251" s="1" t="str">
        <f ca="1">IFERROR(__xludf.DUMMYFUNCTION("IFERROR(FILTER('Tag Library'!$Q$14:$Q$736, LEFT('Tag Library'!$P$14:$P$736, LEN(H$2))=H$2, RIGHT('Tag Library'!$P$14:$P$736, LEN($A251))=$A251), """")"),"")</f>
        <v/>
      </c>
      <c r="I251" s="1" t="str">
        <f ca="1">IFERROR(__xludf.DUMMYFUNCTION("IFERROR(FILTER('Tag Library'!$Q$14:$Q$736, LEFT('Tag Library'!$P$14:$P$736, LEN(I$2))=I$2, RIGHT('Tag Library'!$P$14:$P$736, LEN($A251))=$A251), """")"),"")</f>
        <v/>
      </c>
      <c r="J251" s="1" t="str">
        <f ca="1">IFERROR(__xludf.DUMMYFUNCTION("IFERROR(FILTER('Tag Library'!$Q$14:$Q$736, LEFT('Tag Library'!$P$14:$P$736, LEN(J$2))=J$2, RIGHT('Tag Library'!$P$14:$P$736, LEN($A251))=$A251), """")"),"")</f>
        <v/>
      </c>
      <c r="K251" s="1" t="str">
        <f ca="1">IFERROR(__xludf.DUMMYFUNCTION("IFERROR(FILTER('Tag Library'!$Q$14:$Q$736, LEFT('Tag Library'!$P$14:$P$736, LEN(K$2))=K$2, RIGHT('Tag Library'!$P$14:$P$736, LEN($A251))=$A251), """")"),"")</f>
        <v/>
      </c>
      <c r="L251" s="1" t="str">
        <f ca="1">IFERROR(__xludf.DUMMYFUNCTION("IFERROR(FILTER('Tag Library'!$Q$14:$Q$736, LEFT('Tag Library'!$P$14:$P$736, LEN(L$2))=L$2, RIGHT('Tag Library'!$P$14:$P$736, LEN($A251))=$A251), """")"),"")</f>
        <v/>
      </c>
      <c r="M251" s="1" t="str">
        <f ca="1">IFERROR(__xludf.DUMMYFUNCTION("IFERROR(FILTER('Tag Library'!$Q$14:$Q$736, LEFT('Tag Library'!$P$14:$P$736, LEN(M$2))=M$2, RIGHT('Tag Library'!$P$14:$P$736, LEN($A251))=$A251), """")"),"")</f>
        <v/>
      </c>
      <c r="N251" s="1" t="str">
        <f ca="1">IFERROR(__xludf.DUMMYFUNCTION("IFERROR(FILTER('Tag Library'!$Q$14:$Q$736, LEFT('Tag Library'!$P$14:$P$736, LEN(N$2))=N$2, RIGHT('Tag Library'!$P$14:$P$736, LEN($A251))=$A251), """")"),"")</f>
        <v/>
      </c>
      <c r="O251" s="1" t="str">
        <f ca="1">IFERROR(__xludf.DUMMYFUNCTION("IFERROR(FILTER('Tag Library'!$Q$14:$Q$736, LEFT('Tag Library'!$P$14:$P$736, LEN(O$2))=O$2, RIGHT('Tag Library'!$P$14:$P$736, LEN($A251))=$A251), """")"),"")</f>
        <v/>
      </c>
      <c r="P251" s="1" t="str">
        <f ca="1">IFERROR(__xludf.DUMMYFUNCTION("IFERROR(FILTER('Tag Library'!$Q$14:$Q$736, LEFT('Tag Library'!$P$14:$P$736, LEN(P$2))=P$2, RIGHT('Tag Library'!$P$14:$P$736, LEN($A251))=$A251), """")"),"")</f>
        <v/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IFERROR(__xludf.DUMMYFUNCTION("IFERROR(FILTER('Tag Library'!$Q$14:$Q$736, LEFT('Tag Library'!$P$14:$P$736, LEN(B$2))=B$2, RIGHT('Tag Library'!$P$14:$P$736, LEN($A252))=$A252), """")"),"")</f>
        <v/>
      </c>
      <c r="C252" s="1" t="str">
        <f ca="1">IFERROR(__xludf.DUMMYFUNCTION("IFERROR(FILTER('Tag Library'!$Q$14:$Q$736, LEFT('Tag Library'!$P$14:$P$736, LEN(C$2))=C$2, RIGHT('Tag Library'!$P$14:$P$736, LEN($A252))=$A252), """")"),"")</f>
        <v/>
      </c>
      <c r="D252" s="1" t="str">
        <f ca="1">IFERROR(__xludf.DUMMYFUNCTION("IFERROR(FILTER('Tag Library'!$Q$14:$Q$736, LEFT('Tag Library'!$P$14:$P$736, LEN(D$2))=D$2, RIGHT('Tag Library'!$P$14:$P$736, LEN($A252))=$A252), """")"),"")</f>
        <v/>
      </c>
      <c r="E252" s="1" t="str">
        <f ca="1">IFERROR(__xludf.DUMMYFUNCTION("IFERROR(FILTER('Tag Library'!$Q$14:$Q$736, LEFT('Tag Library'!$P$14:$P$736, LEN(E$2))=E$2, RIGHT('Tag Library'!$P$14:$P$736, LEN($A252))=$A252), """")"),"")</f>
        <v/>
      </c>
      <c r="F252" s="1" t="str">
        <f ca="1">IFERROR(__xludf.DUMMYFUNCTION("IFERROR(FILTER('Tag Library'!$Q$14:$Q$736, LEFT('Tag Library'!$P$14:$P$736, LEN(F$2))=F$2, RIGHT('Tag Library'!$P$14:$P$736, LEN($A252))=$A252), """")"),"")</f>
        <v/>
      </c>
      <c r="G252" s="1" t="str">
        <f ca="1">IFERROR(__xludf.DUMMYFUNCTION("IFERROR(FILTER('Tag Library'!$Q$14:$Q$736, LEFT('Tag Library'!$P$14:$P$736, LEN(G$2))=G$2, RIGHT('Tag Library'!$P$14:$P$736, LEN($A252))=$A252), """")"),"")</f>
        <v/>
      </c>
      <c r="H252" s="1" t="str">
        <f ca="1">IFERROR(__xludf.DUMMYFUNCTION("IFERROR(FILTER('Tag Library'!$Q$14:$Q$736, LEFT('Tag Library'!$P$14:$P$736, LEN(H$2))=H$2, RIGHT('Tag Library'!$P$14:$P$736, LEN($A252))=$A252), """")"),"")</f>
        <v/>
      </c>
      <c r="I252" s="1" t="str">
        <f ca="1">IFERROR(__xludf.DUMMYFUNCTION("IFERROR(FILTER('Tag Library'!$Q$14:$Q$736, LEFT('Tag Library'!$P$14:$P$736, LEN(I$2))=I$2, RIGHT('Tag Library'!$P$14:$P$736, LEN($A252))=$A252), """")"),"")</f>
        <v/>
      </c>
      <c r="J252" s="1" t="str">
        <f ca="1">IFERROR(__xludf.DUMMYFUNCTION("IFERROR(FILTER('Tag Library'!$Q$14:$Q$736, LEFT('Tag Library'!$P$14:$P$736, LEN(J$2))=J$2, RIGHT('Tag Library'!$P$14:$P$736, LEN($A252))=$A252), """")"),"")</f>
        <v/>
      </c>
      <c r="K252" s="1" t="str">
        <f ca="1">IFERROR(__xludf.DUMMYFUNCTION("IFERROR(FILTER('Tag Library'!$Q$14:$Q$736, LEFT('Tag Library'!$P$14:$P$736, LEN(K$2))=K$2, RIGHT('Tag Library'!$P$14:$P$736, LEN($A252))=$A252), """")"),"")</f>
        <v/>
      </c>
      <c r="L252" s="1" t="str">
        <f ca="1">IFERROR(__xludf.DUMMYFUNCTION("IFERROR(FILTER('Tag Library'!$Q$14:$Q$736, LEFT('Tag Library'!$P$14:$P$736, LEN(L$2))=L$2, RIGHT('Tag Library'!$P$14:$P$736, LEN($A252))=$A252), """")"),"")</f>
        <v/>
      </c>
      <c r="M252" s="1" t="str">
        <f ca="1">IFERROR(__xludf.DUMMYFUNCTION("IFERROR(FILTER('Tag Library'!$Q$14:$Q$736, LEFT('Tag Library'!$P$14:$P$736, LEN(M$2))=M$2, RIGHT('Tag Library'!$P$14:$P$736, LEN($A252))=$A252), """")"),"")</f>
        <v/>
      </c>
      <c r="N252" s="1" t="str">
        <f ca="1">IFERROR(__xludf.DUMMYFUNCTION("IFERROR(FILTER('Tag Library'!$Q$14:$Q$736, LEFT('Tag Library'!$P$14:$P$736, LEN(N$2))=N$2, RIGHT('Tag Library'!$P$14:$P$736, LEN($A252))=$A252), """")"),"")</f>
        <v/>
      </c>
      <c r="O252" s="1" t="str">
        <f ca="1">IFERROR(__xludf.DUMMYFUNCTION("IFERROR(FILTER('Tag Library'!$Q$14:$Q$736, LEFT('Tag Library'!$P$14:$P$736, LEN(O$2))=O$2, RIGHT('Tag Library'!$P$14:$P$736, LEN($A252))=$A252), """")"),"")</f>
        <v/>
      </c>
      <c r="P252" s="1" t="str">
        <f ca="1">IFERROR(__xludf.DUMMYFUNCTION("IFERROR(FILTER('Tag Library'!$Q$14:$Q$736, LEFT('Tag Library'!$P$14:$P$736, LEN(P$2))=P$2, RIGHT('Tag Library'!$P$14:$P$736, LEN($A252))=$A252), """")"),"")</f>
        <v/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IFERROR(__xludf.DUMMYFUNCTION("IFERROR(FILTER('Tag Library'!$Q$14:$Q$736, LEFT('Tag Library'!$P$14:$P$736, LEN(B$2))=B$2, RIGHT('Tag Library'!$P$14:$P$736, LEN($A253))=$A253), """")"),"")</f>
        <v/>
      </c>
      <c r="C253" s="1" t="str">
        <f ca="1">IFERROR(__xludf.DUMMYFUNCTION("IFERROR(FILTER('Tag Library'!$Q$14:$Q$736, LEFT('Tag Library'!$P$14:$P$736, LEN(C$2))=C$2, RIGHT('Tag Library'!$P$14:$P$736, LEN($A253))=$A253), """")"),"")</f>
        <v/>
      </c>
      <c r="D253" s="1" t="str">
        <f ca="1">IFERROR(__xludf.DUMMYFUNCTION("IFERROR(FILTER('Tag Library'!$Q$14:$Q$736, LEFT('Tag Library'!$P$14:$P$736, LEN(D$2))=D$2, RIGHT('Tag Library'!$P$14:$P$736, LEN($A253))=$A253), """")"),"")</f>
        <v/>
      </c>
      <c r="E253" s="1" t="str">
        <f ca="1">IFERROR(__xludf.DUMMYFUNCTION("IFERROR(FILTER('Tag Library'!$Q$14:$Q$736, LEFT('Tag Library'!$P$14:$P$736, LEN(E$2))=E$2, RIGHT('Tag Library'!$P$14:$P$736, LEN($A253))=$A253), """")"),"")</f>
        <v/>
      </c>
      <c r="F253" s="1" t="str">
        <f ca="1">IFERROR(__xludf.DUMMYFUNCTION("IFERROR(FILTER('Tag Library'!$Q$14:$Q$736, LEFT('Tag Library'!$P$14:$P$736, LEN(F$2))=F$2, RIGHT('Tag Library'!$P$14:$P$736, LEN($A253))=$A253), """")"),"")</f>
        <v/>
      </c>
      <c r="G253" s="1" t="str">
        <f ca="1">IFERROR(__xludf.DUMMYFUNCTION("IFERROR(FILTER('Tag Library'!$Q$14:$Q$736, LEFT('Tag Library'!$P$14:$P$736, LEN(G$2))=G$2, RIGHT('Tag Library'!$P$14:$P$736, LEN($A253))=$A253), """")"),"")</f>
        <v/>
      </c>
      <c r="H253" s="1" t="str">
        <f ca="1">IFERROR(__xludf.DUMMYFUNCTION("IFERROR(FILTER('Tag Library'!$Q$14:$Q$736, LEFT('Tag Library'!$P$14:$P$736, LEN(H$2))=H$2, RIGHT('Tag Library'!$P$14:$P$736, LEN($A253))=$A253), """")"),"")</f>
        <v/>
      </c>
      <c r="I253" s="1" t="str">
        <f ca="1">IFERROR(__xludf.DUMMYFUNCTION("IFERROR(FILTER('Tag Library'!$Q$14:$Q$736, LEFT('Tag Library'!$P$14:$P$736, LEN(I$2))=I$2, RIGHT('Tag Library'!$P$14:$P$736, LEN($A253))=$A253), """")"),"")</f>
        <v/>
      </c>
      <c r="J253" s="1" t="str">
        <f ca="1">IFERROR(__xludf.DUMMYFUNCTION("IFERROR(FILTER('Tag Library'!$Q$14:$Q$736, LEFT('Tag Library'!$P$14:$P$736, LEN(J$2))=J$2, RIGHT('Tag Library'!$P$14:$P$736, LEN($A253))=$A253), """")"),"")</f>
        <v/>
      </c>
      <c r="K253" s="1" t="str">
        <f ca="1">IFERROR(__xludf.DUMMYFUNCTION("IFERROR(FILTER('Tag Library'!$Q$14:$Q$736, LEFT('Tag Library'!$P$14:$P$736, LEN(K$2))=K$2, RIGHT('Tag Library'!$P$14:$P$736, LEN($A253))=$A253), """")"),"")</f>
        <v/>
      </c>
      <c r="L253" s="1" t="str">
        <f ca="1">IFERROR(__xludf.DUMMYFUNCTION("IFERROR(FILTER('Tag Library'!$Q$14:$Q$736, LEFT('Tag Library'!$P$14:$P$736, LEN(L$2))=L$2, RIGHT('Tag Library'!$P$14:$P$736, LEN($A253))=$A253), """")"),"")</f>
        <v/>
      </c>
      <c r="M253" s="1" t="str">
        <f ca="1">IFERROR(__xludf.DUMMYFUNCTION("IFERROR(FILTER('Tag Library'!$Q$14:$Q$736, LEFT('Tag Library'!$P$14:$P$736, LEN(M$2))=M$2, RIGHT('Tag Library'!$P$14:$P$736, LEN($A253))=$A253), """")"),"")</f>
        <v/>
      </c>
      <c r="N253" s="1" t="str">
        <f ca="1">IFERROR(__xludf.DUMMYFUNCTION("IFERROR(FILTER('Tag Library'!$Q$14:$Q$736, LEFT('Tag Library'!$P$14:$P$736, LEN(N$2))=N$2, RIGHT('Tag Library'!$P$14:$P$736, LEN($A253))=$A253), """")"),"")</f>
        <v/>
      </c>
      <c r="O253" s="1" t="str">
        <f ca="1">IFERROR(__xludf.DUMMYFUNCTION("IFERROR(FILTER('Tag Library'!$Q$14:$Q$736, LEFT('Tag Library'!$P$14:$P$736, LEN(O$2))=O$2, RIGHT('Tag Library'!$P$14:$P$736, LEN($A253))=$A253), """")"),"")</f>
        <v/>
      </c>
      <c r="P253" s="1" t="str">
        <f ca="1">IFERROR(__xludf.DUMMYFUNCTION("IFERROR(FILTER('Tag Library'!$Q$14:$Q$736, LEFT('Tag Library'!$P$14:$P$736, LEN(P$2))=P$2, RIGHT('Tag Library'!$P$14:$P$736, LEN($A253))=$A253), """")"),"")</f>
        <v/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IFERROR(__xludf.DUMMYFUNCTION("IFERROR(FILTER('Tag Library'!$Q$14:$Q$736, LEFT('Tag Library'!$P$14:$P$736, LEN(B$2))=B$2, RIGHT('Tag Library'!$P$14:$P$736, LEN($A254))=$A254), """")"),"")</f>
        <v/>
      </c>
      <c r="C254" s="1" t="str">
        <f ca="1">IFERROR(__xludf.DUMMYFUNCTION("IFERROR(FILTER('Tag Library'!$Q$14:$Q$736, LEFT('Tag Library'!$P$14:$P$736, LEN(C$2))=C$2, RIGHT('Tag Library'!$P$14:$P$736, LEN($A254))=$A254), """")"),"")</f>
        <v/>
      </c>
      <c r="D254" s="1" t="str">
        <f ca="1">IFERROR(__xludf.DUMMYFUNCTION("IFERROR(FILTER('Tag Library'!$Q$14:$Q$736, LEFT('Tag Library'!$P$14:$P$736, LEN(D$2))=D$2, RIGHT('Tag Library'!$P$14:$P$736, LEN($A254))=$A254), """")"),"")</f>
        <v/>
      </c>
      <c r="E254" s="1" t="str">
        <f ca="1">IFERROR(__xludf.DUMMYFUNCTION("IFERROR(FILTER('Tag Library'!$Q$14:$Q$736, LEFT('Tag Library'!$P$14:$P$736, LEN(E$2))=E$2, RIGHT('Tag Library'!$P$14:$P$736, LEN($A254))=$A254), """")"),"")</f>
        <v/>
      </c>
      <c r="F254" s="1" t="str">
        <f ca="1">IFERROR(__xludf.DUMMYFUNCTION("IFERROR(FILTER('Tag Library'!$Q$14:$Q$736, LEFT('Tag Library'!$P$14:$P$736, LEN(F$2))=F$2, RIGHT('Tag Library'!$P$14:$P$736, LEN($A254))=$A254), """")"),"")</f>
        <v/>
      </c>
      <c r="G254" s="1" t="str">
        <f ca="1">IFERROR(__xludf.DUMMYFUNCTION("IFERROR(FILTER('Tag Library'!$Q$14:$Q$736, LEFT('Tag Library'!$P$14:$P$736, LEN(G$2))=G$2, RIGHT('Tag Library'!$P$14:$P$736, LEN($A254))=$A254), """")"),"")</f>
        <v/>
      </c>
      <c r="H254" s="1" t="str">
        <f ca="1">IFERROR(__xludf.DUMMYFUNCTION("IFERROR(FILTER('Tag Library'!$Q$14:$Q$736, LEFT('Tag Library'!$P$14:$P$736, LEN(H$2))=H$2, RIGHT('Tag Library'!$P$14:$P$736, LEN($A254))=$A254), """")"),"")</f>
        <v/>
      </c>
      <c r="I254" s="1" t="str">
        <f ca="1">IFERROR(__xludf.DUMMYFUNCTION("IFERROR(FILTER('Tag Library'!$Q$14:$Q$736, LEFT('Tag Library'!$P$14:$P$736, LEN(I$2))=I$2, RIGHT('Tag Library'!$P$14:$P$736, LEN($A254))=$A254), """")"),"")</f>
        <v/>
      </c>
      <c r="J254" s="1" t="str">
        <f ca="1">IFERROR(__xludf.DUMMYFUNCTION("IFERROR(FILTER('Tag Library'!$Q$14:$Q$736, LEFT('Tag Library'!$P$14:$P$736, LEN(J$2))=J$2, RIGHT('Tag Library'!$P$14:$P$736, LEN($A254))=$A254), """")"),"")</f>
        <v/>
      </c>
      <c r="K254" s="1" t="str">
        <f ca="1">IFERROR(__xludf.DUMMYFUNCTION("IFERROR(FILTER('Tag Library'!$Q$14:$Q$736, LEFT('Tag Library'!$P$14:$P$736, LEN(K$2))=K$2, RIGHT('Tag Library'!$P$14:$P$736, LEN($A254))=$A254), """")"),"")</f>
        <v/>
      </c>
      <c r="L254" s="1" t="str">
        <f ca="1">IFERROR(__xludf.DUMMYFUNCTION("IFERROR(FILTER('Tag Library'!$Q$14:$Q$736, LEFT('Tag Library'!$P$14:$P$736, LEN(L$2))=L$2, RIGHT('Tag Library'!$P$14:$P$736, LEN($A254))=$A254), """")"),"")</f>
        <v/>
      </c>
      <c r="M254" s="1" t="str">
        <f ca="1">IFERROR(__xludf.DUMMYFUNCTION("IFERROR(FILTER('Tag Library'!$Q$14:$Q$736, LEFT('Tag Library'!$P$14:$P$736, LEN(M$2))=M$2, RIGHT('Tag Library'!$P$14:$P$736, LEN($A254))=$A254), """")"),"")</f>
        <v/>
      </c>
      <c r="N254" s="1" t="str">
        <f ca="1">IFERROR(__xludf.DUMMYFUNCTION("IFERROR(FILTER('Tag Library'!$Q$14:$Q$736, LEFT('Tag Library'!$P$14:$P$736, LEN(N$2))=N$2, RIGHT('Tag Library'!$P$14:$P$736, LEN($A254))=$A254), """")"),"")</f>
        <v/>
      </c>
      <c r="O254" s="1" t="str">
        <f ca="1">IFERROR(__xludf.DUMMYFUNCTION("IFERROR(FILTER('Tag Library'!$Q$14:$Q$736, LEFT('Tag Library'!$P$14:$P$736, LEN(O$2))=O$2, RIGHT('Tag Library'!$P$14:$P$736, LEN($A254))=$A254), """")"),"")</f>
        <v/>
      </c>
      <c r="P254" s="1" t="str">
        <f ca="1">IFERROR(__xludf.DUMMYFUNCTION("IFERROR(FILTER('Tag Library'!$Q$14:$Q$736, LEFT('Tag Library'!$P$14:$P$736, LEN(P$2))=P$2, RIGHT('Tag Library'!$P$14:$P$736, LEN($A254))=$A254), """")"),"")</f>
        <v/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IFERROR(__xludf.DUMMYFUNCTION("IFERROR(FILTER('Tag Library'!$Q$14:$Q$736, LEFT('Tag Library'!$P$14:$P$736, LEN(B$2))=B$2, RIGHT('Tag Library'!$P$14:$P$736, LEN($A255))=$A255), """")"),"")</f>
        <v/>
      </c>
      <c r="C255" s="1" t="str">
        <f ca="1">IFERROR(__xludf.DUMMYFUNCTION("IFERROR(FILTER('Tag Library'!$Q$14:$Q$736, LEFT('Tag Library'!$P$14:$P$736, LEN(C$2))=C$2, RIGHT('Tag Library'!$P$14:$P$736, LEN($A255))=$A255), """")"),"")</f>
        <v/>
      </c>
      <c r="D255" s="1" t="str">
        <f ca="1">IFERROR(__xludf.DUMMYFUNCTION("IFERROR(FILTER('Tag Library'!$Q$14:$Q$736, LEFT('Tag Library'!$P$14:$P$736, LEN(D$2))=D$2, RIGHT('Tag Library'!$P$14:$P$736, LEN($A255))=$A255), """")"),"")</f>
        <v/>
      </c>
      <c r="E255" s="1" t="str">
        <f ca="1">IFERROR(__xludf.DUMMYFUNCTION("IFERROR(FILTER('Tag Library'!$Q$14:$Q$736, LEFT('Tag Library'!$P$14:$P$736, LEN(E$2))=E$2, RIGHT('Tag Library'!$P$14:$P$736, LEN($A255))=$A255), """")"),"")</f>
        <v/>
      </c>
      <c r="F255" s="1" t="str">
        <f ca="1">IFERROR(__xludf.DUMMYFUNCTION("IFERROR(FILTER('Tag Library'!$Q$14:$Q$736, LEFT('Tag Library'!$P$14:$P$736, LEN(F$2))=F$2, RIGHT('Tag Library'!$P$14:$P$736, LEN($A255))=$A255), """")"),"")</f>
        <v/>
      </c>
      <c r="G255" s="1" t="str">
        <f ca="1">IFERROR(__xludf.DUMMYFUNCTION("IFERROR(FILTER('Tag Library'!$Q$14:$Q$736, LEFT('Tag Library'!$P$14:$P$736, LEN(G$2))=G$2, RIGHT('Tag Library'!$P$14:$P$736, LEN($A255))=$A255), """")"),"")</f>
        <v/>
      </c>
      <c r="H255" s="1" t="str">
        <f ca="1">IFERROR(__xludf.DUMMYFUNCTION("IFERROR(FILTER('Tag Library'!$Q$14:$Q$736, LEFT('Tag Library'!$P$14:$P$736, LEN(H$2))=H$2, RIGHT('Tag Library'!$P$14:$P$736, LEN($A255))=$A255), """")"),"")</f>
        <v/>
      </c>
      <c r="I255" s="1" t="str">
        <f ca="1">IFERROR(__xludf.DUMMYFUNCTION("IFERROR(FILTER('Tag Library'!$Q$14:$Q$736, LEFT('Tag Library'!$P$14:$P$736, LEN(I$2))=I$2, RIGHT('Tag Library'!$P$14:$P$736, LEN($A255))=$A255), """")"),"")</f>
        <v/>
      </c>
      <c r="J255" s="1" t="str">
        <f ca="1">IFERROR(__xludf.DUMMYFUNCTION("IFERROR(FILTER('Tag Library'!$Q$14:$Q$736, LEFT('Tag Library'!$P$14:$P$736, LEN(J$2))=J$2, RIGHT('Tag Library'!$P$14:$P$736, LEN($A255))=$A255), """")"),"")</f>
        <v/>
      </c>
      <c r="K255" s="1" t="str">
        <f ca="1">IFERROR(__xludf.DUMMYFUNCTION("IFERROR(FILTER('Tag Library'!$Q$14:$Q$736, LEFT('Tag Library'!$P$14:$P$736, LEN(K$2))=K$2, RIGHT('Tag Library'!$P$14:$P$736, LEN($A255))=$A255), """")"),"")</f>
        <v/>
      </c>
      <c r="L255" s="1" t="str">
        <f ca="1">IFERROR(__xludf.DUMMYFUNCTION("IFERROR(FILTER('Tag Library'!$Q$14:$Q$736, LEFT('Tag Library'!$P$14:$P$736, LEN(L$2))=L$2, RIGHT('Tag Library'!$P$14:$P$736, LEN($A255))=$A255), """")"),"")</f>
        <v/>
      </c>
      <c r="M255" s="1" t="str">
        <f ca="1">IFERROR(__xludf.DUMMYFUNCTION("IFERROR(FILTER('Tag Library'!$Q$14:$Q$736, LEFT('Tag Library'!$P$14:$P$736, LEN(M$2))=M$2, RIGHT('Tag Library'!$P$14:$P$736, LEN($A255))=$A255), """")"),"")</f>
        <v/>
      </c>
      <c r="N255" s="1" t="str">
        <f ca="1">IFERROR(__xludf.DUMMYFUNCTION("IFERROR(FILTER('Tag Library'!$Q$14:$Q$736, LEFT('Tag Library'!$P$14:$P$736, LEN(N$2))=N$2, RIGHT('Tag Library'!$P$14:$P$736, LEN($A255))=$A255), """")"),"")</f>
        <v/>
      </c>
      <c r="O255" s="1" t="str">
        <f ca="1">IFERROR(__xludf.DUMMYFUNCTION("IFERROR(FILTER('Tag Library'!$Q$14:$Q$736, LEFT('Tag Library'!$P$14:$P$736, LEN(O$2))=O$2, RIGHT('Tag Library'!$P$14:$P$736, LEN($A255))=$A255), """")"),"")</f>
        <v/>
      </c>
      <c r="P255" s="1" t="str">
        <f ca="1">IFERROR(__xludf.DUMMYFUNCTION("IFERROR(FILTER('Tag Library'!$Q$14:$Q$736, LEFT('Tag Library'!$P$14:$P$736, LEN(P$2))=P$2, RIGHT('Tag Library'!$P$14:$P$736, LEN($A255))=$A255), """")"),"")</f>
        <v/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IFERROR(__xludf.DUMMYFUNCTION("IFERROR(FILTER('Tag Library'!$Q$14:$Q$736, LEFT('Tag Library'!$P$14:$P$736, LEN(B$2))=B$2, RIGHT('Tag Library'!$P$14:$P$736, LEN($A256))=$A256), """")"),"")</f>
        <v/>
      </c>
      <c r="C256" s="1" t="str">
        <f ca="1">IFERROR(__xludf.DUMMYFUNCTION("IFERROR(FILTER('Tag Library'!$Q$14:$Q$736, LEFT('Tag Library'!$P$14:$P$736, LEN(C$2))=C$2, RIGHT('Tag Library'!$P$14:$P$736, LEN($A256))=$A256), """")"),"")</f>
        <v/>
      </c>
      <c r="D256" s="1" t="str">
        <f ca="1">IFERROR(__xludf.DUMMYFUNCTION("IFERROR(FILTER('Tag Library'!$Q$14:$Q$736, LEFT('Tag Library'!$P$14:$P$736, LEN(D$2))=D$2, RIGHT('Tag Library'!$P$14:$P$736, LEN($A256))=$A256), """")"),"")</f>
        <v/>
      </c>
      <c r="E256" s="1" t="str">
        <f ca="1">IFERROR(__xludf.DUMMYFUNCTION("IFERROR(FILTER('Tag Library'!$Q$14:$Q$736, LEFT('Tag Library'!$P$14:$P$736, LEN(E$2))=E$2, RIGHT('Tag Library'!$P$14:$P$736, LEN($A256))=$A256), """")"),"")</f>
        <v/>
      </c>
      <c r="F256" s="1" t="str">
        <f ca="1">IFERROR(__xludf.DUMMYFUNCTION("IFERROR(FILTER('Tag Library'!$Q$14:$Q$736, LEFT('Tag Library'!$P$14:$P$736, LEN(F$2))=F$2, RIGHT('Tag Library'!$P$14:$P$736, LEN($A256))=$A256), """")"),"")</f>
        <v/>
      </c>
      <c r="G256" s="1" t="str">
        <f ca="1">IFERROR(__xludf.DUMMYFUNCTION("IFERROR(FILTER('Tag Library'!$Q$14:$Q$736, LEFT('Tag Library'!$P$14:$P$736, LEN(G$2))=G$2, RIGHT('Tag Library'!$P$14:$P$736, LEN($A256))=$A256), """")"),"")</f>
        <v/>
      </c>
      <c r="H256" s="1" t="str">
        <f ca="1">IFERROR(__xludf.DUMMYFUNCTION("IFERROR(FILTER('Tag Library'!$Q$14:$Q$736, LEFT('Tag Library'!$P$14:$P$736, LEN(H$2))=H$2, RIGHT('Tag Library'!$P$14:$P$736, LEN($A256))=$A256), """")"),"")</f>
        <v/>
      </c>
      <c r="I256" s="1" t="str">
        <f ca="1">IFERROR(__xludf.DUMMYFUNCTION("IFERROR(FILTER('Tag Library'!$Q$14:$Q$736, LEFT('Tag Library'!$P$14:$P$736, LEN(I$2))=I$2, RIGHT('Tag Library'!$P$14:$P$736, LEN($A256))=$A256), """")"),"")</f>
        <v/>
      </c>
      <c r="J256" s="1" t="str">
        <f ca="1">IFERROR(__xludf.DUMMYFUNCTION("IFERROR(FILTER('Tag Library'!$Q$14:$Q$736, LEFT('Tag Library'!$P$14:$P$736, LEN(J$2))=J$2, RIGHT('Tag Library'!$P$14:$P$736, LEN($A256))=$A256), """")"),"")</f>
        <v/>
      </c>
      <c r="K256" s="1" t="str">
        <f ca="1">IFERROR(__xludf.DUMMYFUNCTION("IFERROR(FILTER('Tag Library'!$Q$14:$Q$736, LEFT('Tag Library'!$P$14:$P$736, LEN(K$2))=K$2, RIGHT('Tag Library'!$P$14:$P$736, LEN($A256))=$A256), """")"),"")</f>
        <v/>
      </c>
      <c r="L256" s="1" t="str">
        <f ca="1">IFERROR(__xludf.DUMMYFUNCTION("IFERROR(FILTER('Tag Library'!$Q$14:$Q$736, LEFT('Tag Library'!$P$14:$P$736, LEN(L$2))=L$2, RIGHT('Tag Library'!$P$14:$P$736, LEN($A256))=$A256), """")"),"")</f>
        <v/>
      </c>
      <c r="M256" s="1" t="str">
        <f ca="1">IFERROR(__xludf.DUMMYFUNCTION("IFERROR(FILTER('Tag Library'!$Q$14:$Q$736, LEFT('Tag Library'!$P$14:$P$736, LEN(M$2))=M$2, RIGHT('Tag Library'!$P$14:$P$736, LEN($A256))=$A256), """")"),"")</f>
        <v/>
      </c>
      <c r="N256" s="1" t="str">
        <f ca="1">IFERROR(__xludf.DUMMYFUNCTION("IFERROR(FILTER('Tag Library'!$Q$14:$Q$736, LEFT('Tag Library'!$P$14:$P$736, LEN(N$2))=N$2, RIGHT('Tag Library'!$P$14:$P$736, LEN($A256))=$A256), """")"),"")</f>
        <v/>
      </c>
      <c r="O256" s="1" t="str">
        <f ca="1">IFERROR(__xludf.DUMMYFUNCTION("IFERROR(FILTER('Tag Library'!$Q$14:$Q$736, LEFT('Tag Library'!$P$14:$P$736, LEN(O$2))=O$2, RIGHT('Tag Library'!$P$14:$P$736, LEN($A256))=$A256), """")"),"")</f>
        <v/>
      </c>
      <c r="P256" s="1" t="str">
        <f ca="1">IFERROR(__xludf.DUMMYFUNCTION("IFERROR(FILTER('Tag Library'!$Q$14:$Q$736, LEFT('Tag Library'!$P$14:$P$736, LEN(P$2))=P$2, RIGHT('Tag Library'!$P$14:$P$736, LEN($A256))=$A256), """")"),"")</f>
        <v/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IFERROR(__xludf.DUMMYFUNCTION("IFERROR(FILTER('Tag Library'!$Q$14:$Q$736, LEFT('Tag Library'!$P$14:$P$736, LEN(B$2))=B$2, RIGHT('Tag Library'!$P$14:$P$736, LEN($A257))=$A257), """")"),"")</f>
        <v/>
      </c>
      <c r="C257" s="1" t="str">
        <f ca="1">IFERROR(__xludf.DUMMYFUNCTION("IFERROR(FILTER('Tag Library'!$Q$14:$Q$736, LEFT('Tag Library'!$P$14:$P$736, LEN(C$2))=C$2, RIGHT('Tag Library'!$P$14:$P$736, LEN($A257))=$A257), """")"),"")</f>
        <v/>
      </c>
      <c r="D257" s="1" t="str">
        <f ca="1">IFERROR(__xludf.DUMMYFUNCTION("IFERROR(FILTER('Tag Library'!$Q$14:$Q$736, LEFT('Tag Library'!$P$14:$P$736, LEN(D$2))=D$2, RIGHT('Tag Library'!$P$14:$P$736, LEN($A257))=$A257), """")"),"")</f>
        <v/>
      </c>
      <c r="E257" s="1" t="str">
        <f ca="1">IFERROR(__xludf.DUMMYFUNCTION("IFERROR(FILTER('Tag Library'!$Q$14:$Q$736, LEFT('Tag Library'!$P$14:$P$736, LEN(E$2))=E$2, RIGHT('Tag Library'!$P$14:$P$736, LEN($A257))=$A257), """")"),"")</f>
        <v/>
      </c>
      <c r="F257" s="1" t="str">
        <f ca="1">IFERROR(__xludf.DUMMYFUNCTION("IFERROR(FILTER('Tag Library'!$Q$14:$Q$736, LEFT('Tag Library'!$P$14:$P$736, LEN(F$2))=F$2, RIGHT('Tag Library'!$P$14:$P$736, LEN($A257))=$A257), """")"),"")</f>
        <v/>
      </c>
      <c r="G257" s="1" t="str">
        <f ca="1">IFERROR(__xludf.DUMMYFUNCTION("IFERROR(FILTER('Tag Library'!$Q$14:$Q$736, LEFT('Tag Library'!$P$14:$P$736, LEN(G$2))=G$2, RIGHT('Tag Library'!$P$14:$P$736, LEN($A257))=$A257), """")"),"")</f>
        <v/>
      </c>
      <c r="H257" s="1" t="str">
        <f ca="1">IFERROR(__xludf.DUMMYFUNCTION("IFERROR(FILTER('Tag Library'!$Q$14:$Q$736, LEFT('Tag Library'!$P$14:$P$736, LEN(H$2))=H$2, RIGHT('Tag Library'!$P$14:$P$736, LEN($A257))=$A257), """")"),"")</f>
        <v/>
      </c>
      <c r="I257" s="1" t="str">
        <f ca="1">IFERROR(__xludf.DUMMYFUNCTION("IFERROR(FILTER('Tag Library'!$Q$14:$Q$736, LEFT('Tag Library'!$P$14:$P$736, LEN(I$2))=I$2, RIGHT('Tag Library'!$P$14:$P$736, LEN($A257))=$A257), """")"),"")</f>
        <v/>
      </c>
      <c r="J257" s="1" t="str">
        <f ca="1">IFERROR(__xludf.DUMMYFUNCTION("IFERROR(FILTER('Tag Library'!$Q$14:$Q$736, LEFT('Tag Library'!$P$14:$P$736, LEN(J$2))=J$2, RIGHT('Tag Library'!$P$14:$P$736, LEN($A257))=$A257), """")"),"")</f>
        <v/>
      </c>
      <c r="K257" s="1" t="str">
        <f ca="1">IFERROR(__xludf.DUMMYFUNCTION("IFERROR(FILTER('Tag Library'!$Q$14:$Q$736, LEFT('Tag Library'!$P$14:$P$736, LEN(K$2))=K$2, RIGHT('Tag Library'!$P$14:$P$736, LEN($A257))=$A257), """")"),"")</f>
        <v/>
      </c>
      <c r="L257" s="1" t="str">
        <f ca="1">IFERROR(__xludf.DUMMYFUNCTION("IFERROR(FILTER('Tag Library'!$Q$14:$Q$736, LEFT('Tag Library'!$P$14:$P$736, LEN(L$2))=L$2, RIGHT('Tag Library'!$P$14:$P$736, LEN($A257))=$A257), """")"),"")</f>
        <v/>
      </c>
      <c r="M257" s="1" t="str">
        <f ca="1">IFERROR(__xludf.DUMMYFUNCTION("IFERROR(FILTER('Tag Library'!$Q$14:$Q$736, LEFT('Tag Library'!$P$14:$P$736, LEN(M$2))=M$2, RIGHT('Tag Library'!$P$14:$P$736, LEN($A257))=$A257), """")"),"")</f>
        <v/>
      </c>
      <c r="N257" s="1" t="str">
        <f ca="1">IFERROR(__xludf.DUMMYFUNCTION("IFERROR(FILTER('Tag Library'!$Q$14:$Q$736, LEFT('Tag Library'!$P$14:$P$736, LEN(N$2))=N$2, RIGHT('Tag Library'!$P$14:$P$736, LEN($A257))=$A257), """")"),"")</f>
        <v/>
      </c>
      <c r="O257" s="1" t="str">
        <f ca="1">IFERROR(__xludf.DUMMYFUNCTION("IFERROR(FILTER('Tag Library'!$Q$14:$Q$736, LEFT('Tag Library'!$P$14:$P$736, LEN(O$2))=O$2, RIGHT('Tag Library'!$P$14:$P$736, LEN($A257))=$A257), """")"),"")</f>
        <v/>
      </c>
      <c r="P257" s="1" t="str">
        <f ca="1">IFERROR(__xludf.DUMMYFUNCTION("IFERROR(FILTER('Tag Library'!$Q$14:$Q$736, LEFT('Tag Library'!$P$14:$P$736, LEN(P$2))=P$2, RIGHT('Tag Library'!$P$14:$P$736, LEN($A257))=$A257), """")"),"")</f>
        <v/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IFERROR(__xludf.DUMMYFUNCTION("IFERROR(FILTER('Tag Library'!$Q$14:$Q$736, LEFT('Tag Library'!$P$14:$P$736, LEN(B$2))=B$2, RIGHT('Tag Library'!$P$14:$P$736, LEN($A258))=$A258), """")"),"")</f>
        <v/>
      </c>
      <c r="C258" s="1" t="str">
        <f ca="1">IFERROR(__xludf.DUMMYFUNCTION("IFERROR(FILTER('Tag Library'!$Q$14:$Q$736, LEFT('Tag Library'!$P$14:$P$736, LEN(C$2))=C$2, RIGHT('Tag Library'!$P$14:$P$736, LEN($A258))=$A258), """")"),"")</f>
        <v/>
      </c>
      <c r="D258" s="1" t="str">
        <f ca="1">IFERROR(__xludf.DUMMYFUNCTION("IFERROR(FILTER('Tag Library'!$Q$14:$Q$736, LEFT('Tag Library'!$P$14:$P$736, LEN(D$2))=D$2, RIGHT('Tag Library'!$P$14:$P$736, LEN($A258))=$A258), """")"),"")</f>
        <v/>
      </c>
      <c r="E258" s="1" t="str">
        <f ca="1">IFERROR(__xludf.DUMMYFUNCTION("IFERROR(FILTER('Tag Library'!$Q$14:$Q$736, LEFT('Tag Library'!$P$14:$P$736, LEN(E$2))=E$2, RIGHT('Tag Library'!$P$14:$P$736, LEN($A258))=$A258), """")"),"")</f>
        <v/>
      </c>
      <c r="F258" s="1" t="str">
        <f ca="1">IFERROR(__xludf.DUMMYFUNCTION("IFERROR(FILTER('Tag Library'!$Q$14:$Q$736, LEFT('Tag Library'!$P$14:$P$736, LEN(F$2))=F$2, RIGHT('Tag Library'!$P$14:$P$736, LEN($A258))=$A258), """")"),"")</f>
        <v/>
      </c>
      <c r="G258" s="1" t="str">
        <f ca="1">IFERROR(__xludf.DUMMYFUNCTION("IFERROR(FILTER('Tag Library'!$Q$14:$Q$736, LEFT('Tag Library'!$P$14:$P$736, LEN(G$2))=G$2, RIGHT('Tag Library'!$P$14:$P$736, LEN($A258))=$A258), """")"),"")</f>
        <v/>
      </c>
      <c r="H258" s="1" t="str">
        <f ca="1">IFERROR(__xludf.DUMMYFUNCTION("IFERROR(FILTER('Tag Library'!$Q$14:$Q$736, LEFT('Tag Library'!$P$14:$P$736, LEN(H$2))=H$2, RIGHT('Tag Library'!$P$14:$P$736, LEN($A258))=$A258), """")"),"")</f>
        <v/>
      </c>
      <c r="I258" s="1" t="str">
        <f ca="1">IFERROR(__xludf.DUMMYFUNCTION("IFERROR(FILTER('Tag Library'!$Q$14:$Q$736, LEFT('Tag Library'!$P$14:$P$736, LEN(I$2))=I$2, RIGHT('Tag Library'!$P$14:$P$736, LEN($A258))=$A258), """")"),"")</f>
        <v/>
      </c>
      <c r="J258" s="1" t="str">
        <f ca="1">IFERROR(__xludf.DUMMYFUNCTION("IFERROR(FILTER('Tag Library'!$Q$14:$Q$736, LEFT('Tag Library'!$P$14:$P$736, LEN(J$2))=J$2, RIGHT('Tag Library'!$P$14:$P$736, LEN($A258))=$A258), """")"),"")</f>
        <v/>
      </c>
      <c r="K258" s="1" t="str">
        <f ca="1">IFERROR(__xludf.DUMMYFUNCTION("IFERROR(FILTER('Tag Library'!$Q$14:$Q$736, LEFT('Tag Library'!$P$14:$P$736, LEN(K$2))=K$2, RIGHT('Tag Library'!$P$14:$P$736, LEN($A258))=$A258), """")"),"")</f>
        <v/>
      </c>
      <c r="L258" s="1" t="str">
        <f ca="1">IFERROR(__xludf.DUMMYFUNCTION("IFERROR(FILTER('Tag Library'!$Q$14:$Q$736, LEFT('Tag Library'!$P$14:$P$736, LEN(L$2))=L$2, RIGHT('Tag Library'!$P$14:$P$736, LEN($A258))=$A258), """")"),"")</f>
        <v/>
      </c>
      <c r="M258" s="1" t="str">
        <f ca="1">IFERROR(__xludf.DUMMYFUNCTION("IFERROR(FILTER('Tag Library'!$Q$14:$Q$736, LEFT('Tag Library'!$P$14:$P$736, LEN(M$2))=M$2, RIGHT('Tag Library'!$P$14:$P$736, LEN($A258))=$A258), """")"),"")</f>
        <v/>
      </c>
      <c r="N258" s="1" t="str">
        <f ca="1">IFERROR(__xludf.DUMMYFUNCTION("IFERROR(FILTER('Tag Library'!$Q$14:$Q$736, LEFT('Tag Library'!$P$14:$P$736, LEN(N$2))=N$2, RIGHT('Tag Library'!$P$14:$P$736, LEN($A258))=$A258), """")"),"")</f>
        <v/>
      </c>
      <c r="O258" s="1" t="str">
        <f ca="1">IFERROR(__xludf.DUMMYFUNCTION("IFERROR(FILTER('Tag Library'!$Q$14:$Q$736, LEFT('Tag Library'!$P$14:$P$736, LEN(O$2))=O$2, RIGHT('Tag Library'!$P$14:$P$736, LEN($A258))=$A258), """")"),"")</f>
        <v/>
      </c>
      <c r="P258" s="1" t="str">
        <f ca="1">IFERROR(__xludf.DUMMYFUNCTION("IFERROR(FILTER('Tag Library'!$Q$14:$Q$736, LEFT('Tag Library'!$P$14:$P$736, LEN(P$2))=P$2, RIGHT('Tag Library'!$P$14:$P$736, LEN($A258))=$A258), """")"),"")</f>
        <v/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IFERROR(__xludf.DUMMYFUNCTION("IFERROR(FILTER('Tag Library'!$Q$14:$Q$736, LEFT('Tag Library'!$P$14:$P$736, LEN(B$2))=B$2, RIGHT('Tag Library'!$P$14:$P$736, LEN($A259))=$A259), """")"),"")</f>
        <v/>
      </c>
      <c r="C259" s="1" t="str">
        <f ca="1">IFERROR(__xludf.DUMMYFUNCTION("IFERROR(FILTER('Tag Library'!$Q$14:$Q$736, LEFT('Tag Library'!$P$14:$P$736, LEN(C$2))=C$2, RIGHT('Tag Library'!$P$14:$P$736, LEN($A259))=$A259), """")"),"")</f>
        <v/>
      </c>
      <c r="D259" s="1" t="str">
        <f ca="1">IFERROR(__xludf.DUMMYFUNCTION("IFERROR(FILTER('Tag Library'!$Q$14:$Q$736, LEFT('Tag Library'!$P$14:$P$736, LEN(D$2))=D$2, RIGHT('Tag Library'!$P$14:$P$736, LEN($A259))=$A259), """")"),"")</f>
        <v/>
      </c>
      <c r="E259" s="1" t="str">
        <f ca="1">IFERROR(__xludf.DUMMYFUNCTION("IFERROR(FILTER('Tag Library'!$Q$14:$Q$736, LEFT('Tag Library'!$P$14:$P$736, LEN(E$2))=E$2, RIGHT('Tag Library'!$P$14:$P$736, LEN($A259))=$A259), """")"),"")</f>
        <v/>
      </c>
      <c r="F259" s="1" t="str">
        <f ca="1">IFERROR(__xludf.DUMMYFUNCTION("IFERROR(FILTER('Tag Library'!$Q$14:$Q$736, LEFT('Tag Library'!$P$14:$P$736, LEN(F$2))=F$2, RIGHT('Tag Library'!$P$14:$P$736, LEN($A259))=$A259), """")"),"")</f>
        <v/>
      </c>
      <c r="G259" s="1" t="str">
        <f ca="1">IFERROR(__xludf.DUMMYFUNCTION("IFERROR(FILTER('Tag Library'!$Q$14:$Q$736, LEFT('Tag Library'!$P$14:$P$736, LEN(G$2))=G$2, RIGHT('Tag Library'!$P$14:$P$736, LEN($A259))=$A259), """")"),"")</f>
        <v/>
      </c>
      <c r="H259" s="1" t="str">
        <f ca="1">IFERROR(__xludf.DUMMYFUNCTION("IFERROR(FILTER('Tag Library'!$Q$14:$Q$736, LEFT('Tag Library'!$P$14:$P$736, LEN(H$2))=H$2, RIGHT('Tag Library'!$P$14:$P$736, LEN($A259))=$A259), """")"),"")</f>
        <v/>
      </c>
      <c r="I259" s="1" t="str">
        <f ca="1">IFERROR(__xludf.DUMMYFUNCTION("IFERROR(FILTER('Tag Library'!$Q$14:$Q$736, LEFT('Tag Library'!$P$14:$P$736, LEN(I$2))=I$2, RIGHT('Tag Library'!$P$14:$P$736, LEN($A259))=$A259), """")"),"")</f>
        <v/>
      </c>
      <c r="J259" s="1" t="str">
        <f ca="1">IFERROR(__xludf.DUMMYFUNCTION("IFERROR(FILTER('Tag Library'!$Q$14:$Q$736, LEFT('Tag Library'!$P$14:$P$736, LEN(J$2))=J$2, RIGHT('Tag Library'!$P$14:$P$736, LEN($A259))=$A259), """")"),"")</f>
        <v/>
      </c>
      <c r="K259" s="1" t="str">
        <f ca="1">IFERROR(__xludf.DUMMYFUNCTION("IFERROR(FILTER('Tag Library'!$Q$14:$Q$736, LEFT('Tag Library'!$P$14:$P$736, LEN(K$2))=K$2, RIGHT('Tag Library'!$P$14:$P$736, LEN($A259))=$A259), """")"),"")</f>
        <v/>
      </c>
      <c r="L259" s="1" t="str">
        <f ca="1">IFERROR(__xludf.DUMMYFUNCTION("IFERROR(FILTER('Tag Library'!$Q$14:$Q$736, LEFT('Tag Library'!$P$14:$P$736, LEN(L$2))=L$2, RIGHT('Tag Library'!$P$14:$P$736, LEN($A259))=$A259), """")"),"")</f>
        <v/>
      </c>
      <c r="M259" s="1" t="str">
        <f ca="1">IFERROR(__xludf.DUMMYFUNCTION("IFERROR(FILTER('Tag Library'!$Q$14:$Q$736, LEFT('Tag Library'!$P$14:$P$736, LEN(M$2))=M$2, RIGHT('Tag Library'!$P$14:$P$736, LEN($A259))=$A259), """")"),"")</f>
        <v/>
      </c>
      <c r="N259" s="1" t="str">
        <f ca="1">IFERROR(__xludf.DUMMYFUNCTION("IFERROR(FILTER('Tag Library'!$Q$14:$Q$736, LEFT('Tag Library'!$P$14:$P$736, LEN(N$2))=N$2, RIGHT('Tag Library'!$P$14:$P$736, LEN($A259))=$A259), """")"),"")</f>
        <v/>
      </c>
      <c r="O259" s="1" t="str">
        <f ca="1">IFERROR(__xludf.DUMMYFUNCTION("IFERROR(FILTER('Tag Library'!$Q$14:$Q$736, LEFT('Tag Library'!$P$14:$P$736, LEN(O$2))=O$2, RIGHT('Tag Library'!$P$14:$P$736, LEN($A259))=$A259), """")"),"")</f>
        <v/>
      </c>
      <c r="P259" s="1" t="str">
        <f ca="1">IFERROR(__xludf.DUMMYFUNCTION("IFERROR(FILTER('Tag Library'!$Q$14:$Q$736, LEFT('Tag Library'!$P$14:$P$736, LEN(P$2))=P$2, RIGHT('Tag Library'!$P$14:$P$736, LEN($A259))=$A259), """")"),"")</f>
        <v/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IFERROR(__xludf.DUMMYFUNCTION("IFERROR(FILTER('Tag Library'!$Q$14:$Q$736, LEFT('Tag Library'!$P$14:$P$736, LEN(B$2))=B$2, RIGHT('Tag Library'!$P$14:$P$736, LEN($A260))=$A260), """")"),"")</f>
        <v/>
      </c>
      <c r="C260" s="1" t="str">
        <f ca="1">IFERROR(__xludf.DUMMYFUNCTION("IFERROR(FILTER('Tag Library'!$Q$14:$Q$736, LEFT('Tag Library'!$P$14:$P$736, LEN(C$2))=C$2, RIGHT('Tag Library'!$P$14:$P$736, LEN($A260))=$A260), """")"),"")</f>
        <v/>
      </c>
      <c r="D260" s="1" t="str">
        <f ca="1">IFERROR(__xludf.DUMMYFUNCTION("IFERROR(FILTER('Tag Library'!$Q$14:$Q$736, LEFT('Tag Library'!$P$14:$P$736, LEN(D$2))=D$2, RIGHT('Tag Library'!$P$14:$P$736, LEN($A260))=$A260), """")"),"")</f>
        <v/>
      </c>
      <c r="E260" s="1" t="str">
        <f ca="1">IFERROR(__xludf.DUMMYFUNCTION("IFERROR(FILTER('Tag Library'!$Q$14:$Q$736, LEFT('Tag Library'!$P$14:$P$736, LEN(E$2))=E$2, RIGHT('Tag Library'!$P$14:$P$736, LEN($A260))=$A260), """")"),"")</f>
        <v/>
      </c>
      <c r="F260" s="1" t="str">
        <f ca="1">IFERROR(__xludf.DUMMYFUNCTION("IFERROR(FILTER('Tag Library'!$Q$14:$Q$736, LEFT('Tag Library'!$P$14:$P$736, LEN(F$2))=F$2, RIGHT('Tag Library'!$P$14:$P$736, LEN($A260))=$A260), """")"),"")</f>
        <v/>
      </c>
      <c r="G260" s="1" t="str">
        <f ca="1">IFERROR(__xludf.DUMMYFUNCTION("IFERROR(FILTER('Tag Library'!$Q$14:$Q$736, LEFT('Tag Library'!$P$14:$P$736, LEN(G$2))=G$2, RIGHT('Tag Library'!$P$14:$P$736, LEN($A260))=$A260), """")"),"")</f>
        <v/>
      </c>
      <c r="H260" s="1" t="str">
        <f ca="1">IFERROR(__xludf.DUMMYFUNCTION("IFERROR(FILTER('Tag Library'!$Q$14:$Q$736, LEFT('Tag Library'!$P$14:$P$736, LEN(H$2))=H$2, RIGHT('Tag Library'!$P$14:$P$736, LEN($A260))=$A260), """")"),"")</f>
        <v/>
      </c>
      <c r="I260" s="1" t="str">
        <f ca="1">IFERROR(__xludf.DUMMYFUNCTION("IFERROR(FILTER('Tag Library'!$Q$14:$Q$736, LEFT('Tag Library'!$P$14:$P$736, LEN(I$2))=I$2, RIGHT('Tag Library'!$P$14:$P$736, LEN($A260))=$A260), """")"),"")</f>
        <v/>
      </c>
      <c r="J260" s="1" t="str">
        <f ca="1">IFERROR(__xludf.DUMMYFUNCTION("IFERROR(FILTER('Tag Library'!$Q$14:$Q$736, LEFT('Tag Library'!$P$14:$P$736, LEN(J$2))=J$2, RIGHT('Tag Library'!$P$14:$P$736, LEN($A260))=$A260), """")"),"")</f>
        <v/>
      </c>
      <c r="K260" s="1" t="str">
        <f ca="1">IFERROR(__xludf.DUMMYFUNCTION("IFERROR(FILTER('Tag Library'!$Q$14:$Q$736, LEFT('Tag Library'!$P$14:$P$736, LEN(K$2))=K$2, RIGHT('Tag Library'!$P$14:$P$736, LEN($A260))=$A260), """")"),"")</f>
        <v/>
      </c>
      <c r="L260" s="1" t="str">
        <f ca="1">IFERROR(__xludf.DUMMYFUNCTION("IFERROR(FILTER('Tag Library'!$Q$14:$Q$736, LEFT('Tag Library'!$P$14:$P$736, LEN(L$2))=L$2, RIGHT('Tag Library'!$P$14:$P$736, LEN($A260))=$A260), """")"),"")</f>
        <v/>
      </c>
      <c r="M260" s="1" t="str">
        <f ca="1">IFERROR(__xludf.DUMMYFUNCTION("IFERROR(FILTER('Tag Library'!$Q$14:$Q$736, LEFT('Tag Library'!$P$14:$P$736, LEN(M$2))=M$2, RIGHT('Tag Library'!$P$14:$P$736, LEN($A260))=$A260), """")"),"")</f>
        <v/>
      </c>
      <c r="N260" s="1" t="str">
        <f ca="1">IFERROR(__xludf.DUMMYFUNCTION("IFERROR(FILTER('Tag Library'!$Q$14:$Q$736, LEFT('Tag Library'!$P$14:$P$736, LEN(N$2))=N$2, RIGHT('Tag Library'!$P$14:$P$736, LEN($A260))=$A260), """")"),"")</f>
        <v/>
      </c>
      <c r="O260" s="1" t="str">
        <f ca="1">IFERROR(__xludf.DUMMYFUNCTION("IFERROR(FILTER('Tag Library'!$Q$14:$Q$736, LEFT('Tag Library'!$P$14:$P$736, LEN(O$2))=O$2, RIGHT('Tag Library'!$P$14:$P$736, LEN($A260))=$A260), """")"),"")</f>
        <v/>
      </c>
      <c r="P260" s="1" t="str">
        <f ca="1">IFERROR(__xludf.DUMMYFUNCTION("IFERROR(FILTER('Tag Library'!$Q$14:$Q$736, LEFT('Tag Library'!$P$14:$P$736, LEN(P$2))=P$2, RIGHT('Tag Library'!$P$14:$P$736, LEN($A260))=$A260), """")"),"")</f>
        <v/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IFERROR(__xludf.DUMMYFUNCTION("IFERROR(FILTER('Tag Library'!$Q$14:$Q$736, LEFT('Tag Library'!$P$14:$P$736, LEN(B$2))=B$2, RIGHT('Tag Library'!$P$14:$P$736, LEN($A261))=$A261), """")"),"")</f>
        <v/>
      </c>
      <c r="C261" s="1" t="str">
        <f ca="1">IFERROR(__xludf.DUMMYFUNCTION("IFERROR(FILTER('Tag Library'!$Q$14:$Q$736, LEFT('Tag Library'!$P$14:$P$736, LEN(C$2))=C$2, RIGHT('Tag Library'!$P$14:$P$736, LEN($A261))=$A261), """")"),"")</f>
        <v/>
      </c>
      <c r="D261" s="1" t="str">
        <f ca="1">IFERROR(__xludf.DUMMYFUNCTION("IFERROR(FILTER('Tag Library'!$Q$14:$Q$736, LEFT('Tag Library'!$P$14:$P$736, LEN(D$2))=D$2, RIGHT('Tag Library'!$P$14:$P$736, LEN($A261))=$A261), """")"),"")</f>
        <v/>
      </c>
      <c r="E261" s="1" t="str">
        <f ca="1">IFERROR(__xludf.DUMMYFUNCTION("IFERROR(FILTER('Tag Library'!$Q$14:$Q$736, LEFT('Tag Library'!$P$14:$P$736, LEN(E$2))=E$2, RIGHT('Tag Library'!$P$14:$P$736, LEN($A261))=$A261), """")"),"")</f>
        <v/>
      </c>
      <c r="F261" s="1" t="str">
        <f ca="1">IFERROR(__xludf.DUMMYFUNCTION("IFERROR(FILTER('Tag Library'!$Q$14:$Q$736, LEFT('Tag Library'!$P$14:$P$736, LEN(F$2))=F$2, RIGHT('Tag Library'!$P$14:$P$736, LEN($A261))=$A261), """")"),"")</f>
        <v/>
      </c>
      <c r="G261" s="1" t="str">
        <f ca="1">IFERROR(__xludf.DUMMYFUNCTION("IFERROR(FILTER('Tag Library'!$Q$14:$Q$736, LEFT('Tag Library'!$P$14:$P$736, LEN(G$2))=G$2, RIGHT('Tag Library'!$P$14:$P$736, LEN($A261))=$A261), """")"),"")</f>
        <v/>
      </c>
      <c r="H261" s="1" t="str">
        <f ca="1">IFERROR(__xludf.DUMMYFUNCTION("IFERROR(FILTER('Tag Library'!$Q$14:$Q$736, LEFT('Tag Library'!$P$14:$P$736, LEN(H$2))=H$2, RIGHT('Tag Library'!$P$14:$P$736, LEN($A261))=$A261), """")"),"")</f>
        <v/>
      </c>
      <c r="I261" s="1" t="str">
        <f ca="1">IFERROR(__xludf.DUMMYFUNCTION("IFERROR(FILTER('Tag Library'!$Q$14:$Q$736, LEFT('Tag Library'!$P$14:$P$736, LEN(I$2))=I$2, RIGHT('Tag Library'!$P$14:$P$736, LEN($A261))=$A261), """")"),"")</f>
        <v/>
      </c>
      <c r="J261" s="1" t="str">
        <f ca="1">IFERROR(__xludf.DUMMYFUNCTION("IFERROR(FILTER('Tag Library'!$Q$14:$Q$736, LEFT('Tag Library'!$P$14:$P$736, LEN(J$2))=J$2, RIGHT('Tag Library'!$P$14:$P$736, LEN($A261))=$A261), """")"),"")</f>
        <v/>
      </c>
      <c r="K261" s="1" t="str">
        <f ca="1">IFERROR(__xludf.DUMMYFUNCTION("IFERROR(FILTER('Tag Library'!$Q$14:$Q$736, LEFT('Tag Library'!$P$14:$P$736, LEN(K$2))=K$2, RIGHT('Tag Library'!$P$14:$P$736, LEN($A261))=$A261), """")"),"")</f>
        <v/>
      </c>
      <c r="L261" s="1" t="str">
        <f ca="1">IFERROR(__xludf.DUMMYFUNCTION("IFERROR(FILTER('Tag Library'!$Q$14:$Q$736, LEFT('Tag Library'!$P$14:$P$736, LEN(L$2))=L$2, RIGHT('Tag Library'!$P$14:$P$736, LEN($A261))=$A261), """")"),"")</f>
        <v/>
      </c>
      <c r="M261" s="1" t="str">
        <f ca="1">IFERROR(__xludf.DUMMYFUNCTION("IFERROR(FILTER('Tag Library'!$Q$14:$Q$736, LEFT('Tag Library'!$P$14:$P$736, LEN(M$2))=M$2, RIGHT('Tag Library'!$P$14:$P$736, LEN($A261))=$A261), """")"),"")</f>
        <v/>
      </c>
      <c r="N261" s="1" t="str">
        <f ca="1">IFERROR(__xludf.DUMMYFUNCTION("IFERROR(FILTER('Tag Library'!$Q$14:$Q$736, LEFT('Tag Library'!$P$14:$P$736, LEN(N$2))=N$2, RIGHT('Tag Library'!$P$14:$P$736, LEN($A261))=$A261), """")"),"")</f>
        <v/>
      </c>
      <c r="O261" s="1" t="str">
        <f ca="1">IFERROR(__xludf.DUMMYFUNCTION("IFERROR(FILTER('Tag Library'!$Q$14:$Q$736, LEFT('Tag Library'!$P$14:$P$736, LEN(O$2))=O$2, RIGHT('Tag Library'!$P$14:$P$736, LEN($A261))=$A261), """")"),"")</f>
        <v/>
      </c>
      <c r="P261" s="1" t="str">
        <f ca="1">IFERROR(__xludf.DUMMYFUNCTION("IFERROR(FILTER('Tag Library'!$Q$14:$Q$736, LEFT('Tag Library'!$P$14:$P$736, LEN(P$2))=P$2, RIGHT('Tag Library'!$P$14:$P$736, LEN($A261))=$A261), """")"),"yellow")</f>
        <v>yellow</v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IFERROR(__xludf.DUMMYFUNCTION("IFERROR(FILTER('Tag Library'!$Q$14:$Q$736, LEFT('Tag Library'!$P$14:$P$736, LEN(B$2))=B$2, RIGHT('Tag Library'!$P$14:$P$736, LEN($A262))=$A262), """")"),"")</f>
        <v/>
      </c>
      <c r="C262" s="1" t="str">
        <f ca="1">IFERROR(__xludf.DUMMYFUNCTION("IFERROR(FILTER('Tag Library'!$Q$14:$Q$736, LEFT('Tag Library'!$P$14:$P$736, LEN(C$2))=C$2, RIGHT('Tag Library'!$P$14:$P$736, LEN($A262))=$A262), """")"),"")</f>
        <v/>
      </c>
      <c r="D262" s="1" t="str">
        <f ca="1">IFERROR(__xludf.DUMMYFUNCTION("IFERROR(FILTER('Tag Library'!$Q$14:$Q$736, LEFT('Tag Library'!$P$14:$P$736, LEN(D$2))=D$2, RIGHT('Tag Library'!$P$14:$P$736, LEN($A262))=$A262), """")"),"")</f>
        <v/>
      </c>
      <c r="E262" s="1" t="str">
        <f ca="1">IFERROR(__xludf.DUMMYFUNCTION("IFERROR(FILTER('Tag Library'!$Q$14:$Q$736, LEFT('Tag Library'!$P$14:$P$736, LEN(E$2))=E$2, RIGHT('Tag Library'!$P$14:$P$736, LEN($A262))=$A262), """")"),"")</f>
        <v/>
      </c>
      <c r="F262" s="1" t="str">
        <f ca="1">IFERROR(__xludf.DUMMYFUNCTION("IFERROR(FILTER('Tag Library'!$Q$14:$Q$736, LEFT('Tag Library'!$P$14:$P$736, LEN(F$2))=F$2, RIGHT('Tag Library'!$P$14:$P$736, LEN($A262))=$A262), """")"),"")</f>
        <v/>
      </c>
      <c r="G262" s="1" t="str">
        <f ca="1">IFERROR(__xludf.DUMMYFUNCTION("IFERROR(FILTER('Tag Library'!$Q$14:$Q$736, LEFT('Tag Library'!$P$14:$P$736, LEN(G$2))=G$2, RIGHT('Tag Library'!$P$14:$P$736, LEN($A262))=$A262), """")"),"")</f>
        <v/>
      </c>
      <c r="H262" s="1" t="str">
        <f ca="1">IFERROR(__xludf.DUMMYFUNCTION("IFERROR(FILTER('Tag Library'!$Q$14:$Q$736, LEFT('Tag Library'!$P$14:$P$736, LEN(H$2))=H$2, RIGHT('Tag Library'!$P$14:$P$736, LEN($A262))=$A262), """")"),"")</f>
        <v/>
      </c>
      <c r="I262" s="1" t="str">
        <f ca="1">IFERROR(__xludf.DUMMYFUNCTION("IFERROR(FILTER('Tag Library'!$Q$14:$Q$736, LEFT('Tag Library'!$P$14:$P$736, LEN(I$2))=I$2, RIGHT('Tag Library'!$P$14:$P$736, LEN($A262))=$A262), """")"),"")</f>
        <v/>
      </c>
      <c r="J262" s="1" t="str">
        <f ca="1">IFERROR(__xludf.DUMMYFUNCTION("IFERROR(FILTER('Tag Library'!$Q$14:$Q$736, LEFT('Tag Library'!$P$14:$P$736, LEN(J$2))=J$2, RIGHT('Tag Library'!$P$14:$P$736, LEN($A262))=$A262), """")"),"")</f>
        <v/>
      </c>
      <c r="K262" s="1" t="str">
        <f ca="1">IFERROR(__xludf.DUMMYFUNCTION("IFERROR(FILTER('Tag Library'!$Q$14:$Q$736, LEFT('Tag Library'!$P$14:$P$736, LEN(K$2))=K$2, RIGHT('Tag Library'!$P$14:$P$736, LEN($A262))=$A262), """")"),"")</f>
        <v/>
      </c>
      <c r="L262" s="1" t="str">
        <f ca="1">IFERROR(__xludf.DUMMYFUNCTION("IFERROR(FILTER('Tag Library'!$Q$14:$Q$736, LEFT('Tag Library'!$P$14:$P$736, LEN(L$2))=L$2, RIGHT('Tag Library'!$P$14:$P$736, LEN($A262))=$A262), """")"),"")</f>
        <v/>
      </c>
      <c r="M262" s="1" t="str">
        <f ca="1">IFERROR(__xludf.DUMMYFUNCTION("IFERROR(FILTER('Tag Library'!$Q$14:$Q$736, LEFT('Tag Library'!$P$14:$P$736, LEN(M$2))=M$2, RIGHT('Tag Library'!$P$14:$P$736, LEN($A262))=$A262), """")"),"")</f>
        <v/>
      </c>
      <c r="N262" s="1" t="str">
        <f ca="1">IFERROR(__xludf.DUMMYFUNCTION("IFERROR(FILTER('Tag Library'!$Q$14:$Q$736, LEFT('Tag Library'!$P$14:$P$736, LEN(N$2))=N$2, RIGHT('Tag Library'!$P$14:$P$736, LEN($A262))=$A262), """")"),"")</f>
        <v/>
      </c>
      <c r="O262" s="1" t="str">
        <f ca="1">IFERROR(__xludf.DUMMYFUNCTION("IFERROR(FILTER('Tag Library'!$Q$14:$Q$736, LEFT('Tag Library'!$P$14:$P$736, LEN(O$2))=O$2, RIGHT('Tag Library'!$P$14:$P$736, LEN($A262))=$A262), """")"),"")</f>
        <v/>
      </c>
      <c r="P262" s="1" t="str">
        <f ca="1">IFERROR(__xludf.DUMMYFUNCTION("IFERROR(FILTER('Tag Library'!$Q$14:$Q$736, LEFT('Tag Library'!$P$14:$P$736, LEN(P$2))=P$2, RIGHT('Tag Library'!$P$14:$P$736, LEN($A262))=$A262), """")"),"")</f>
        <v/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IFERROR(__xludf.DUMMYFUNCTION("IFERROR(FILTER('Tag Library'!$Q$14:$Q$736, LEFT('Tag Library'!$P$14:$P$736, LEN(B$2))=B$2, RIGHT('Tag Library'!$P$14:$P$736, LEN($A263))=$A263), """")"),"")</f>
        <v/>
      </c>
      <c r="C263" s="1" t="str">
        <f ca="1">IFERROR(__xludf.DUMMYFUNCTION("IFERROR(FILTER('Tag Library'!$Q$14:$Q$736, LEFT('Tag Library'!$P$14:$P$736, LEN(C$2))=C$2, RIGHT('Tag Library'!$P$14:$P$736, LEN($A263))=$A263), """")"),"")</f>
        <v/>
      </c>
      <c r="D263" s="1" t="str">
        <f ca="1">IFERROR(__xludf.DUMMYFUNCTION("IFERROR(FILTER('Tag Library'!$Q$14:$Q$736, LEFT('Tag Library'!$P$14:$P$736, LEN(D$2))=D$2, RIGHT('Tag Library'!$P$14:$P$736, LEN($A263))=$A263), """")"),"")</f>
        <v/>
      </c>
      <c r="E263" s="1" t="str">
        <f ca="1">IFERROR(__xludf.DUMMYFUNCTION("IFERROR(FILTER('Tag Library'!$Q$14:$Q$736, LEFT('Tag Library'!$P$14:$P$736, LEN(E$2))=E$2, RIGHT('Tag Library'!$P$14:$P$736, LEN($A263))=$A263), """")"),"")</f>
        <v/>
      </c>
      <c r="F263" s="1" t="str">
        <f ca="1">IFERROR(__xludf.DUMMYFUNCTION("IFERROR(FILTER('Tag Library'!$Q$14:$Q$736, LEFT('Tag Library'!$P$14:$P$736, LEN(F$2))=F$2, RIGHT('Tag Library'!$P$14:$P$736, LEN($A263))=$A263), """")"),"")</f>
        <v/>
      </c>
      <c r="G263" s="1" t="str">
        <f ca="1">IFERROR(__xludf.DUMMYFUNCTION("IFERROR(FILTER('Tag Library'!$Q$14:$Q$736, LEFT('Tag Library'!$P$14:$P$736, LEN(G$2))=G$2, RIGHT('Tag Library'!$P$14:$P$736, LEN($A263))=$A263), """")"),"")</f>
        <v/>
      </c>
      <c r="H263" s="1" t="str">
        <f ca="1">IFERROR(__xludf.DUMMYFUNCTION("IFERROR(FILTER('Tag Library'!$Q$14:$Q$736, LEFT('Tag Library'!$P$14:$P$736, LEN(H$2))=H$2, RIGHT('Tag Library'!$P$14:$P$736, LEN($A263))=$A263), """")"),"")</f>
        <v/>
      </c>
      <c r="I263" s="1" t="str">
        <f ca="1">IFERROR(__xludf.DUMMYFUNCTION("IFERROR(FILTER('Tag Library'!$Q$14:$Q$736, LEFT('Tag Library'!$P$14:$P$736, LEN(I$2))=I$2, RIGHT('Tag Library'!$P$14:$P$736, LEN($A263))=$A263), """")"),"")</f>
        <v/>
      </c>
      <c r="J263" s="1" t="str">
        <f ca="1">IFERROR(__xludf.DUMMYFUNCTION("IFERROR(FILTER('Tag Library'!$Q$14:$Q$736, LEFT('Tag Library'!$P$14:$P$736, LEN(J$2))=J$2, RIGHT('Tag Library'!$P$14:$P$736, LEN($A263))=$A263), """")"),"")</f>
        <v/>
      </c>
      <c r="K263" s="1" t="str">
        <f ca="1">IFERROR(__xludf.DUMMYFUNCTION("IFERROR(FILTER('Tag Library'!$Q$14:$Q$736, LEFT('Tag Library'!$P$14:$P$736, LEN(K$2))=K$2, RIGHT('Tag Library'!$P$14:$P$736, LEN($A263))=$A263), """")"),"")</f>
        <v/>
      </c>
      <c r="L263" s="1" t="str">
        <f ca="1">IFERROR(__xludf.DUMMYFUNCTION("IFERROR(FILTER('Tag Library'!$Q$14:$Q$736, LEFT('Tag Library'!$P$14:$P$736, LEN(L$2))=L$2, RIGHT('Tag Library'!$P$14:$P$736, LEN($A263))=$A263), """")"),"")</f>
        <v/>
      </c>
      <c r="M263" s="1" t="str">
        <f ca="1">IFERROR(__xludf.DUMMYFUNCTION("IFERROR(FILTER('Tag Library'!$Q$14:$Q$736, LEFT('Tag Library'!$P$14:$P$736, LEN(M$2))=M$2, RIGHT('Tag Library'!$P$14:$P$736, LEN($A263))=$A263), """")"),"")</f>
        <v/>
      </c>
      <c r="N263" s="1" t="str">
        <f ca="1">IFERROR(__xludf.DUMMYFUNCTION("IFERROR(FILTER('Tag Library'!$Q$14:$Q$736, LEFT('Tag Library'!$P$14:$P$736, LEN(N$2))=N$2, RIGHT('Tag Library'!$P$14:$P$736, LEN($A263))=$A263), """")"),"")</f>
        <v/>
      </c>
      <c r="O263" s="1" t="str">
        <f ca="1">IFERROR(__xludf.DUMMYFUNCTION("IFERROR(FILTER('Tag Library'!$Q$14:$Q$736, LEFT('Tag Library'!$P$14:$P$736, LEN(O$2))=O$2, RIGHT('Tag Library'!$P$14:$P$736, LEN($A263))=$A263), """")"),"")</f>
        <v/>
      </c>
      <c r="P263" s="1" t="str">
        <f ca="1">IFERROR(__xludf.DUMMYFUNCTION("IFERROR(FILTER('Tag Library'!$Q$14:$Q$736, LEFT('Tag Library'!$P$14:$P$736, LEN(P$2))=P$2, RIGHT('Tag Library'!$P$14:$P$736, LEN($A263))=$A263), """")"),"")</f>
        <v/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IFERROR(__xludf.DUMMYFUNCTION("IFERROR(FILTER('Tag Library'!$Q$14:$Q$736, LEFT('Tag Library'!$P$14:$P$736, LEN(B$2))=B$2, RIGHT('Tag Library'!$P$14:$P$736, LEN($A264))=$A264), """")"),"")</f>
        <v/>
      </c>
      <c r="C264" s="1" t="str">
        <f ca="1">IFERROR(__xludf.DUMMYFUNCTION("IFERROR(FILTER('Tag Library'!$Q$14:$Q$736, LEFT('Tag Library'!$P$14:$P$736, LEN(C$2))=C$2, RIGHT('Tag Library'!$P$14:$P$736, LEN($A264))=$A264), """")"),"")</f>
        <v/>
      </c>
      <c r="D264" s="1" t="str">
        <f ca="1">IFERROR(__xludf.DUMMYFUNCTION("IFERROR(FILTER('Tag Library'!$Q$14:$Q$736, LEFT('Tag Library'!$P$14:$P$736, LEN(D$2))=D$2, RIGHT('Tag Library'!$P$14:$P$736, LEN($A264))=$A264), """")"),"")</f>
        <v/>
      </c>
      <c r="E264" s="1" t="str">
        <f ca="1">IFERROR(__xludf.DUMMYFUNCTION("IFERROR(FILTER('Tag Library'!$Q$14:$Q$736, LEFT('Tag Library'!$P$14:$P$736, LEN(E$2))=E$2, RIGHT('Tag Library'!$P$14:$P$736, LEN($A264))=$A264), """")"),"")</f>
        <v/>
      </c>
      <c r="F264" s="1" t="str">
        <f ca="1">IFERROR(__xludf.DUMMYFUNCTION("IFERROR(FILTER('Tag Library'!$Q$14:$Q$736, LEFT('Tag Library'!$P$14:$P$736, LEN(F$2))=F$2, RIGHT('Tag Library'!$P$14:$P$736, LEN($A264))=$A264), """")"),"")</f>
        <v/>
      </c>
      <c r="G264" s="1" t="str">
        <f ca="1">IFERROR(__xludf.DUMMYFUNCTION("IFERROR(FILTER('Tag Library'!$Q$14:$Q$736, LEFT('Tag Library'!$P$14:$P$736, LEN(G$2))=G$2, RIGHT('Tag Library'!$P$14:$P$736, LEN($A264))=$A264), """")"),"")</f>
        <v/>
      </c>
      <c r="H264" s="1" t="str">
        <f ca="1">IFERROR(__xludf.DUMMYFUNCTION("IFERROR(FILTER('Tag Library'!$Q$14:$Q$736, LEFT('Tag Library'!$P$14:$P$736, LEN(H$2))=H$2, RIGHT('Tag Library'!$P$14:$P$736, LEN($A264))=$A264), """")"),"")</f>
        <v/>
      </c>
      <c r="I264" s="1" t="str">
        <f ca="1">IFERROR(__xludf.DUMMYFUNCTION("IFERROR(FILTER('Tag Library'!$Q$14:$Q$736, LEFT('Tag Library'!$P$14:$P$736, LEN(I$2))=I$2, RIGHT('Tag Library'!$P$14:$P$736, LEN($A264))=$A264), """")"),"")</f>
        <v/>
      </c>
      <c r="J264" s="1" t="str">
        <f ca="1">IFERROR(__xludf.DUMMYFUNCTION("IFERROR(FILTER('Tag Library'!$Q$14:$Q$736, LEFT('Tag Library'!$P$14:$P$736, LEN(J$2))=J$2, RIGHT('Tag Library'!$P$14:$P$736, LEN($A264))=$A264), """")"),"")</f>
        <v/>
      </c>
      <c r="K264" s="1" t="str">
        <f ca="1">IFERROR(__xludf.DUMMYFUNCTION("IFERROR(FILTER('Tag Library'!$Q$14:$Q$736, LEFT('Tag Library'!$P$14:$P$736, LEN(K$2))=K$2, RIGHT('Tag Library'!$P$14:$P$736, LEN($A264))=$A264), """")"),"")</f>
        <v/>
      </c>
      <c r="L264" s="1" t="str">
        <f ca="1">IFERROR(__xludf.DUMMYFUNCTION("IFERROR(FILTER('Tag Library'!$Q$14:$Q$736, LEFT('Tag Library'!$P$14:$P$736, LEN(L$2))=L$2, RIGHT('Tag Library'!$P$14:$P$736, LEN($A264))=$A264), """")"),"")</f>
        <v/>
      </c>
      <c r="M264" s="1" t="str">
        <f ca="1">IFERROR(__xludf.DUMMYFUNCTION("IFERROR(FILTER('Tag Library'!$Q$14:$Q$736, LEFT('Tag Library'!$P$14:$P$736, LEN(M$2))=M$2, RIGHT('Tag Library'!$P$14:$P$736, LEN($A264))=$A264), """")"),"")</f>
        <v/>
      </c>
      <c r="N264" s="1" t="str">
        <f ca="1">IFERROR(__xludf.DUMMYFUNCTION("IFERROR(FILTER('Tag Library'!$Q$14:$Q$736, LEFT('Tag Library'!$P$14:$P$736, LEN(N$2))=N$2, RIGHT('Tag Library'!$P$14:$P$736, LEN($A264))=$A264), """")"),"")</f>
        <v/>
      </c>
      <c r="O264" s="1" t="str">
        <f ca="1">IFERROR(__xludf.DUMMYFUNCTION("IFERROR(FILTER('Tag Library'!$Q$14:$Q$736, LEFT('Tag Library'!$P$14:$P$736, LEN(O$2))=O$2, RIGHT('Tag Library'!$P$14:$P$736, LEN($A264))=$A264), """")"),"")</f>
        <v/>
      </c>
      <c r="P264" s="1" t="str">
        <f ca="1">IFERROR(__xludf.DUMMYFUNCTION("IFERROR(FILTER('Tag Library'!$Q$14:$Q$736, LEFT('Tag Library'!$P$14:$P$736, LEN(P$2))=P$2, RIGHT('Tag Library'!$P$14:$P$736, LEN($A264))=$A264), """")"),"")</f>
        <v/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IFERROR(__xludf.DUMMYFUNCTION("IFERROR(FILTER('Tag Library'!$Q$14:$Q$736, LEFT('Tag Library'!$P$14:$P$736, LEN(B$2))=B$2, RIGHT('Tag Library'!$P$14:$P$736, LEN($A265))=$A265), """")"),"")</f>
        <v/>
      </c>
      <c r="C265" s="1" t="str">
        <f ca="1">IFERROR(__xludf.DUMMYFUNCTION("IFERROR(FILTER('Tag Library'!$Q$14:$Q$736, LEFT('Tag Library'!$P$14:$P$736, LEN(C$2))=C$2, RIGHT('Tag Library'!$P$14:$P$736, LEN($A265))=$A265), """")"),"")</f>
        <v/>
      </c>
      <c r="D265" s="1" t="str">
        <f ca="1">IFERROR(__xludf.DUMMYFUNCTION("IFERROR(FILTER('Tag Library'!$Q$14:$Q$736, LEFT('Tag Library'!$P$14:$P$736, LEN(D$2))=D$2, RIGHT('Tag Library'!$P$14:$P$736, LEN($A265))=$A265), """")"),"")</f>
        <v/>
      </c>
      <c r="E265" s="1" t="str">
        <f ca="1">IFERROR(__xludf.DUMMYFUNCTION("IFERROR(FILTER('Tag Library'!$Q$14:$Q$736, LEFT('Tag Library'!$P$14:$P$736, LEN(E$2))=E$2, RIGHT('Tag Library'!$P$14:$P$736, LEN($A265))=$A265), """")"),"")</f>
        <v/>
      </c>
      <c r="F265" s="1" t="str">
        <f ca="1">IFERROR(__xludf.DUMMYFUNCTION("IFERROR(FILTER('Tag Library'!$Q$14:$Q$736, LEFT('Tag Library'!$P$14:$P$736, LEN(F$2))=F$2, RIGHT('Tag Library'!$P$14:$P$736, LEN($A265))=$A265), """")"),"")</f>
        <v/>
      </c>
      <c r="G265" s="1" t="str">
        <f ca="1">IFERROR(__xludf.DUMMYFUNCTION("IFERROR(FILTER('Tag Library'!$Q$14:$Q$736, LEFT('Tag Library'!$P$14:$P$736, LEN(G$2))=G$2, RIGHT('Tag Library'!$P$14:$P$736, LEN($A265))=$A265), """")"),"")</f>
        <v/>
      </c>
      <c r="H265" s="1" t="str">
        <f ca="1">IFERROR(__xludf.DUMMYFUNCTION("IFERROR(FILTER('Tag Library'!$Q$14:$Q$736, LEFT('Tag Library'!$P$14:$P$736, LEN(H$2))=H$2, RIGHT('Tag Library'!$P$14:$P$736, LEN($A265))=$A265), """")"),"")</f>
        <v/>
      </c>
      <c r="I265" s="1" t="str">
        <f ca="1">IFERROR(__xludf.DUMMYFUNCTION("IFERROR(FILTER('Tag Library'!$Q$14:$Q$736, LEFT('Tag Library'!$P$14:$P$736, LEN(I$2))=I$2, RIGHT('Tag Library'!$P$14:$P$736, LEN($A265))=$A265), """")"),"")</f>
        <v/>
      </c>
      <c r="J265" s="1" t="str">
        <f ca="1">IFERROR(__xludf.DUMMYFUNCTION("IFERROR(FILTER('Tag Library'!$Q$14:$Q$736, LEFT('Tag Library'!$P$14:$P$736, LEN(J$2))=J$2, RIGHT('Tag Library'!$P$14:$P$736, LEN($A265))=$A265), """")"),"")</f>
        <v/>
      </c>
      <c r="K265" s="1" t="str">
        <f ca="1">IFERROR(__xludf.DUMMYFUNCTION("IFERROR(FILTER('Tag Library'!$Q$14:$Q$736, LEFT('Tag Library'!$P$14:$P$736, LEN(K$2))=K$2, RIGHT('Tag Library'!$P$14:$P$736, LEN($A265))=$A265), """")"),"")</f>
        <v/>
      </c>
      <c r="L265" s="1" t="str">
        <f ca="1">IFERROR(__xludf.DUMMYFUNCTION("IFERROR(FILTER('Tag Library'!$Q$14:$Q$736, LEFT('Tag Library'!$P$14:$P$736, LEN(L$2))=L$2, RIGHT('Tag Library'!$P$14:$P$736, LEN($A265))=$A265), """")"),"")</f>
        <v/>
      </c>
      <c r="M265" s="1" t="str">
        <f ca="1">IFERROR(__xludf.DUMMYFUNCTION("IFERROR(FILTER('Tag Library'!$Q$14:$Q$736, LEFT('Tag Library'!$P$14:$P$736, LEN(M$2))=M$2, RIGHT('Tag Library'!$P$14:$P$736, LEN($A265))=$A265), """")"),"")</f>
        <v/>
      </c>
      <c r="N265" s="1" t="str">
        <f ca="1">IFERROR(__xludf.DUMMYFUNCTION("IFERROR(FILTER('Tag Library'!$Q$14:$Q$736, LEFT('Tag Library'!$P$14:$P$736, LEN(N$2))=N$2, RIGHT('Tag Library'!$P$14:$P$736, LEN($A265))=$A265), """")"),"")</f>
        <v/>
      </c>
      <c r="O265" s="1" t="str">
        <f ca="1">IFERROR(__xludf.DUMMYFUNCTION("IFERROR(FILTER('Tag Library'!$Q$14:$Q$736, LEFT('Tag Library'!$P$14:$P$736, LEN(O$2))=O$2, RIGHT('Tag Library'!$P$14:$P$736, LEN($A265))=$A265), """")"),"")</f>
        <v/>
      </c>
      <c r="P265" s="1" t="str">
        <f ca="1">IFERROR(__xludf.DUMMYFUNCTION("IFERROR(FILTER('Tag Library'!$Q$14:$Q$736, LEFT('Tag Library'!$P$14:$P$736, LEN(P$2))=P$2, RIGHT('Tag Library'!$P$14:$P$736, LEN($A265))=$A265), """")"),"")</f>
        <v/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IFERROR(__xludf.DUMMYFUNCTION("IFERROR(FILTER('Tag Library'!$Q$14:$Q$736, LEFT('Tag Library'!$P$14:$P$736, LEN(B$2))=B$2, RIGHT('Tag Library'!$P$14:$P$736, LEN($A266))=$A266), """")"),"")</f>
        <v/>
      </c>
      <c r="C266" s="1" t="str">
        <f ca="1">IFERROR(__xludf.DUMMYFUNCTION("IFERROR(FILTER('Tag Library'!$Q$14:$Q$736, LEFT('Tag Library'!$P$14:$P$736, LEN(C$2))=C$2, RIGHT('Tag Library'!$P$14:$P$736, LEN($A266))=$A266), """")"),"")</f>
        <v/>
      </c>
      <c r="D266" s="1" t="str">
        <f ca="1">IFERROR(__xludf.DUMMYFUNCTION("IFERROR(FILTER('Tag Library'!$Q$14:$Q$736, LEFT('Tag Library'!$P$14:$P$736, LEN(D$2))=D$2, RIGHT('Tag Library'!$P$14:$P$736, LEN($A266))=$A266), """")"),"")</f>
        <v/>
      </c>
      <c r="E266" s="1" t="str">
        <f ca="1">IFERROR(__xludf.DUMMYFUNCTION("IFERROR(FILTER('Tag Library'!$Q$14:$Q$736, LEFT('Tag Library'!$P$14:$P$736, LEN(E$2))=E$2, RIGHT('Tag Library'!$P$14:$P$736, LEN($A266))=$A266), """")"),"")</f>
        <v/>
      </c>
      <c r="F266" s="1" t="str">
        <f ca="1">IFERROR(__xludf.DUMMYFUNCTION("IFERROR(FILTER('Tag Library'!$Q$14:$Q$736, LEFT('Tag Library'!$P$14:$P$736, LEN(F$2))=F$2, RIGHT('Tag Library'!$P$14:$P$736, LEN($A266))=$A266), """")"),"")</f>
        <v/>
      </c>
      <c r="G266" s="1" t="str">
        <f ca="1">IFERROR(__xludf.DUMMYFUNCTION("IFERROR(FILTER('Tag Library'!$Q$14:$Q$736, LEFT('Tag Library'!$P$14:$P$736, LEN(G$2))=G$2, RIGHT('Tag Library'!$P$14:$P$736, LEN($A266))=$A266), """")"),"")</f>
        <v/>
      </c>
      <c r="H266" s="1" t="str">
        <f ca="1">IFERROR(__xludf.DUMMYFUNCTION("IFERROR(FILTER('Tag Library'!$Q$14:$Q$736, LEFT('Tag Library'!$P$14:$P$736, LEN(H$2))=H$2, RIGHT('Tag Library'!$P$14:$P$736, LEN($A266))=$A266), """")"),"")</f>
        <v/>
      </c>
      <c r="I266" s="1" t="str">
        <f ca="1">IFERROR(__xludf.DUMMYFUNCTION("IFERROR(FILTER('Tag Library'!$Q$14:$Q$736, LEFT('Tag Library'!$P$14:$P$736, LEN(I$2))=I$2, RIGHT('Tag Library'!$P$14:$P$736, LEN($A266))=$A266), """")"),"")</f>
        <v/>
      </c>
      <c r="J266" s="1" t="str">
        <f ca="1">IFERROR(__xludf.DUMMYFUNCTION("IFERROR(FILTER('Tag Library'!$Q$14:$Q$736, LEFT('Tag Library'!$P$14:$P$736, LEN(J$2))=J$2, RIGHT('Tag Library'!$P$14:$P$736, LEN($A266))=$A266), """")"),"")</f>
        <v/>
      </c>
      <c r="K266" s="1" t="str">
        <f ca="1">IFERROR(__xludf.DUMMYFUNCTION("IFERROR(FILTER('Tag Library'!$Q$14:$Q$736, LEFT('Tag Library'!$P$14:$P$736, LEN(K$2))=K$2, RIGHT('Tag Library'!$P$14:$P$736, LEN($A266))=$A266), """")"),"")</f>
        <v/>
      </c>
      <c r="L266" s="1" t="str">
        <f ca="1">IFERROR(__xludf.DUMMYFUNCTION("IFERROR(FILTER('Tag Library'!$Q$14:$Q$736, LEFT('Tag Library'!$P$14:$P$736, LEN(L$2))=L$2, RIGHT('Tag Library'!$P$14:$P$736, LEN($A266))=$A266), """")"),"")</f>
        <v/>
      </c>
      <c r="M266" s="1" t="str">
        <f ca="1">IFERROR(__xludf.DUMMYFUNCTION("IFERROR(FILTER('Tag Library'!$Q$14:$Q$736, LEFT('Tag Library'!$P$14:$P$736, LEN(M$2))=M$2, RIGHT('Tag Library'!$P$14:$P$736, LEN($A266))=$A266), """")"),"")</f>
        <v/>
      </c>
      <c r="N266" s="1" t="str">
        <f ca="1">IFERROR(__xludf.DUMMYFUNCTION("IFERROR(FILTER('Tag Library'!$Q$14:$Q$736, LEFT('Tag Library'!$P$14:$P$736, LEN(N$2))=N$2, RIGHT('Tag Library'!$P$14:$P$736, LEN($A266))=$A266), """")"),"")</f>
        <v/>
      </c>
      <c r="O266" s="1" t="str">
        <f ca="1">IFERROR(__xludf.DUMMYFUNCTION("IFERROR(FILTER('Tag Library'!$Q$14:$Q$736, LEFT('Tag Library'!$P$14:$P$736, LEN(O$2))=O$2, RIGHT('Tag Library'!$P$14:$P$736, LEN($A266))=$A266), """")"),"")</f>
        <v/>
      </c>
      <c r="P266" s="1" t="str">
        <f ca="1">IFERROR(__xludf.DUMMYFUNCTION("IFERROR(FILTER('Tag Library'!$Q$14:$Q$736, LEFT('Tag Library'!$P$14:$P$736, LEN(P$2))=P$2, RIGHT('Tag Library'!$P$14:$P$736, LEN($A266))=$A266), """")"),"")</f>
        <v/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IFERROR(__xludf.DUMMYFUNCTION("IFERROR(FILTER('Tag Library'!$Q$14:$Q$736, LEFT('Tag Library'!$P$14:$P$736, LEN(B$2))=B$2, RIGHT('Tag Library'!$P$14:$P$736, LEN($A267))=$A267), """")"),"")</f>
        <v/>
      </c>
      <c r="C267" s="1" t="str">
        <f ca="1">IFERROR(__xludf.DUMMYFUNCTION("IFERROR(FILTER('Tag Library'!$Q$14:$Q$736, LEFT('Tag Library'!$P$14:$P$736, LEN(C$2))=C$2, RIGHT('Tag Library'!$P$14:$P$736, LEN($A267))=$A267), """")"),"")</f>
        <v/>
      </c>
      <c r="D267" s="1" t="str">
        <f ca="1">IFERROR(__xludf.DUMMYFUNCTION("IFERROR(FILTER('Tag Library'!$Q$14:$Q$736, LEFT('Tag Library'!$P$14:$P$736, LEN(D$2))=D$2, RIGHT('Tag Library'!$P$14:$P$736, LEN($A267))=$A267), """")"),"")</f>
        <v/>
      </c>
      <c r="E267" s="1" t="str">
        <f ca="1">IFERROR(__xludf.DUMMYFUNCTION("IFERROR(FILTER('Tag Library'!$Q$14:$Q$736, LEFT('Tag Library'!$P$14:$P$736, LEN(E$2))=E$2, RIGHT('Tag Library'!$P$14:$P$736, LEN($A267))=$A267), """")"),"")</f>
        <v/>
      </c>
      <c r="F267" s="1" t="str">
        <f ca="1">IFERROR(__xludf.DUMMYFUNCTION("IFERROR(FILTER('Tag Library'!$Q$14:$Q$736, LEFT('Tag Library'!$P$14:$P$736, LEN(F$2))=F$2, RIGHT('Tag Library'!$P$14:$P$736, LEN($A267))=$A267), """")"),"")</f>
        <v/>
      </c>
      <c r="G267" s="1" t="str">
        <f ca="1">IFERROR(__xludf.DUMMYFUNCTION("IFERROR(FILTER('Tag Library'!$Q$14:$Q$736, LEFT('Tag Library'!$P$14:$P$736, LEN(G$2))=G$2, RIGHT('Tag Library'!$P$14:$P$736, LEN($A267))=$A267), """")"),"")</f>
        <v/>
      </c>
      <c r="H267" s="1" t="str">
        <f ca="1">IFERROR(__xludf.DUMMYFUNCTION("IFERROR(FILTER('Tag Library'!$Q$14:$Q$736, LEFT('Tag Library'!$P$14:$P$736, LEN(H$2))=H$2, RIGHT('Tag Library'!$P$14:$P$736, LEN($A267))=$A267), """")"),"")</f>
        <v/>
      </c>
      <c r="I267" s="1" t="str">
        <f ca="1">IFERROR(__xludf.DUMMYFUNCTION("IFERROR(FILTER('Tag Library'!$Q$14:$Q$736, LEFT('Tag Library'!$P$14:$P$736, LEN(I$2))=I$2, RIGHT('Tag Library'!$P$14:$P$736, LEN($A267))=$A267), """")"),"")</f>
        <v/>
      </c>
      <c r="J267" s="1" t="str">
        <f ca="1">IFERROR(__xludf.DUMMYFUNCTION("IFERROR(FILTER('Tag Library'!$Q$14:$Q$736, LEFT('Tag Library'!$P$14:$P$736, LEN(J$2))=J$2, RIGHT('Tag Library'!$P$14:$P$736, LEN($A267))=$A267), """")"),"")</f>
        <v/>
      </c>
      <c r="K267" s="1" t="str">
        <f ca="1">IFERROR(__xludf.DUMMYFUNCTION("IFERROR(FILTER('Tag Library'!$Q$14:$Q$736, LEFT('Tag Library'!$P$14:$P$736, LEN(K$2))=K$2, RIGHT('Tag Library'!$P$14:$P$736, LEN($A267))=$A267), """")"),"")</f>
        <v/>
      </c>
      <c r="L267" s="1" t="str">
        <f ca="1">IFERROR(__xludf.DUMMYFUNCTION("IFERROR(FILTER('Tag Library'!$Q$14:$Q$736, LEFT('Tag Library'!$P$14:$P$736, LEN(L$2))=L$2, RIGHT('Tag Library'!$P$14:$P$736, LEN($A267))=$A267), """")"),"")</f>
        <v/>
      </c>
      <c r="M267" s="1" t="str">
        <f ca="1">IFERROR(__xludf.DUMMYFUNCTION("IFERROR(FILTER('Tag Library'!$Q$14:$Q$736, LEFT('Tag Library'!$P$14:$P$736, LEN(M$2))=M$2, RIGHT('Tag Library'!$P$14:$P$736, LEN($A267))=$A267), """")"),"")</f>
        <v/>
      </c>
      <c r="N267" s="1" t="str">
        <f ca="1">IFERROR(__xludf.DUMMYFUNCTION("IFERROR(FILTER('Tag Library'!$Q$14:$Q$736, LEFT('Tag Library'!$P$14:$P$736, LEN(N$2))=N$2, RIGHT('Tag Library'!$P$14:$P$736, LEN($A267))=$A267), """")"),"")</f>
        <v/>
      </c>
      <c r="O267" s="1" t="str">
        <f ca="1">IFERROR(__xludf.DUMMYFUNCTION("IFERROR(FILTER('Tag Library'!$Q$14:$Q$736, LEFT('Tag Library'!$P$14:$P$736, LEN(O$2))=O$2, RIGHT('Tag Library'!$P$14:$P$736, LEN($A267))=$A267), """")"),"")</f>
        <v/>
      </c>
      <c r="P267" s="1" t="str">
        <f ca="1">IFERROR(__xludf.DUMMYFUNCTION("IFERROR(FILTER('Tag Library'!$Q$14:$Q$736, LEFT('Tag Library'!$P$14:$P$736, LEN(P$2))=P$2, RIGHT('Tag Library'!$P$14:$P$736, LEN($A267))=$A267), """")"),"")</f>
        <v/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IFERROR(__xludf.DUMMYFUNCTION("IFERROR(FILTER('Tag Library'!$Q$14:$Q$736, LEFT('Tag Library'!$P$14:$P$736, LEN(B$2))=B$2, RIGHT('Tag Library'!$P$14:$P$736, LEN($A268))=$A268), """")"),"")</f>
        <v/>
      </c>
      <c r="C268" s="1" t="str">
        <f ca="1">IFERROR(__xludf.DUMMYFUNCTION("IFERROR(FILTER('Tag Library'!$Q$14:$Q$736, LEFT('Tag Library'!$P$14:$P$736, LEN(C$2))=C$2, RIGHT('Tag Library'!$P$14:$P$736, LEN($A268))=$A268), """")"),"")</f>
        <v/>
      </c>
      <c r="D268" s="1" t="str">
        <f ca="1">IFERROR(__xludf.DUMMYFUNCTION("IFERROR(FILTER('Tag Library'!$Q$14:$Q$736, LEFT('Tag Library'!$P$14:$P$736, LEN(D$2))=D$2, RIGHT('Tag Library'!$P$14:$P$736, LEN($A268))=$A268), """")"),"")</f>
        <v/>
      </c>
      <c r="E268" s="1" t="str">
        <f ca="1">IFERROR(__xludf.DUMMYFUNCTION("IFERROR(FILTER('Tag Library'!$Q$14:$Q$736, LEFT('Tag Library'!$P$14:$P$736, LEN(E$2))=E$2, RIGHT('Tag Library'!$P$14:$P$736, LEN($A268))=$A268), """")"),"")</f>
        <v/>
      </c>
      <c r="F268" s="1" t="str">
        <f ca="1">IFERROR(__xludf.DUMMYFUNCTION("IFERROR(FILTER('Tag Library'!$Q$14:$Q$736, LEFT('Tag Library'!$P$14:$P$736, LEN(F$2))=F$2, RIGHT('Tag Library'!$P$14:$P$736, LEN($A268))=$A268), """")"),"")</f>
        <v/>
      </c>
      <c r="G268" s="1" t="str">
        <f ca="1">IFERROR(__xludf.DUMMYFUNCTION("IFERROR(FILTER('Tag Library'!$Q$14:$Q$736, LEFT('Tag Library'!$P$14:$P$736, LEN(G$2))=G$2, RIGHT('Tag Library'!$P$14:$P$736, LEN($A268))=$A268), """")"),"")</f>
        <v/>
      </c>
      <c r="H268" s="1" t="str">
        <f ca="1">IFERROR(__xludf.DUMMYFUNCTION("IFERROR(FILTER('Tag Library'!$Q$14:$Q$736, LEFT('Tag Library'!$P$14:$P$736, LEN(H$2))=H$2, RIGHT('Tag Library'!$P$14:$P$736, LEN($A268))=$A268), """")"),"")</f>
        <v/>
      </c>
      <c r="I268" s="1" t="str">
        <f ca="1">IFERROR(__xludf.DUMMYFUNCTION("IFERROR(FILTER('Tag Library'!$Q$14:$Q$736, LEFT('Tag Library'!$P$14:$P$736, LEN(I$2))=I$2, RIGHT('Tag Library'!$P$14:$P$736, LEN($A268))=$A268), """")"),"")</f>
        <v/>
      </c>
      <c r="J268" s="1" t="str">
        <f ca="1">IFERROR(__xludf.DUMMYFUNCTION("IFERROR(FILTER('Tag Library'!$Q$14:$Q$736, LEFT('Tag Library'!$P$14:$P$736, LEN(J$2))=J$2, RIGHT('Tag Library'!$P$14:$P$736, LEN($A268))=$A268), """")"),"")</f>
        <v/>
      </c>
      <c r="K268" s="1" t="str">
        <f ca="1">IFERROR(__xludf.DUMMYFUNCTION("IFERROR(FILTER('Tag Library'!$Q$14:$Q$736, LEFT('Tag Library'!$P$14:$P$736, LEN(K$2))=K$2, RIGHT('Tag Library'!$P$14:$P$736, LEN($A268))=$A268), """")"),"")</f>
        <v/>
      </c>
      <c r="L268" s="1" t="str">
        <f ca="1">IFERROR(__xludf.DUMMYFUNCTION("IFERROR(FILTER('Tag Library'!$Q$14:$Q$736, LEFT('Tag Library'!$P$14:$P$736, LEN(L$2))=L$2, RIGHT('Tag Library'!$P$14:$P$736, LEN($A268))=$A268), """")"),"")</f>
        <v/>
      </c>
      <c r="M268" s="1" t="str">
        <f ca="1">IFERROR(__xludf.DUMMYFUNCTION("IFERROR(FILTER('Tag Library'!$Q$14:$Q$736, LEFT('Tag Library'!$P$14:$P$736, LEN(M$2))=M$2, RIGHT('Tag Library'!$P$14:$P$736, LEN($A268))=$A268), """")"),"")</f>
        <v/>
      </c>
      <c r="N268" s="1" t="str">
        <f ca="1">IFERROR(__xludf.DUMMYFUNCTION("IFERROR(FILTER('Tag Library'!$Q$14:$Q$736, LEFT('Tag Library'!$P$14:$P$736, LEN(N$2))=N$2, RIGHT('Tag Library'!$P$14:$P$736, LEN($A268))=$A268), """")"),"")</f>
        <v/>
      </c>
      <c r="O268" s="1" t="str">
        <f ca="1">IFERROR(__xludf.DUMMYFUNCTION("IFERROR(FILTER('Tag Library'!$Q$14:$Q$736, LEFT('Tag Library'!$P$14:$P$736, LEN(O$2))=O$2, RIGHT('Tag Library'!$P$14:$P$736, LEN($A268))=$A268), """")"),"")</f>
        <v/>
      </c>
      <c r="P268" s="1" t="str">
        <f ca="1">IFERROR(__xludf.DUMMYFUNCTION("IFERROR(FILTER('Tag Library'!$Q$14:$Q$736, LEFT('Tag Library'!$P$14:$P$736, LEN(P$2))=P$2, RIGHT('Tag Library'!$P$14:$P$736, LEN($A268))=$A268), """")"),"")</f>
        <v/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IFERROR(__xludf.DUMMYFUNCTION("IFERROR(FILTER('Tag Library'!$Q$14:$Q$736, LEFT('Tag Library'!$P$14:$P$736, LEN(B$2))=B$2, RIGHT('Tag Library'!$P$14:$P$736, LEN($A269))=$A269), """")"),"")</f>
        <v/>
      </c>
      <c r="C269" s="1" t="str">
        <f ca="1">IFERROR(__xludf.DUMMYFUNCTION("IFERROR(FILTER('Tag Library'!$Q$14:$Q$736, LEFT('Tag Library'!$P$14:$P$736, LEN(C$2))=C$2, RIGHT('Tag Library'!$P$14:$P$736, LEN($A269))=$A269), """")"),"")</f>
        <v/>
      </c>
      <c r="D269" s="1" t="str">
        <f ca="1">IFERROR(__xludf.DUMMYFUNCTION("IFERROR(FILTER('Tag Library'!$Q$14:$Q$736, LEFT('Tag Library'!$P$14:$P$736, LEN(D$2))=D$2, RIGHT('Tag Library'!$P$14:$P$736, LEN($A269))=$A269), """")"),"")</f>
        <v/>
      </c>
      <c r="E269" s="1" t="str">
        <f ca="1">IFERROR(__xludf.DUMMYFUNCTION("IFERROR(FILTER('Tag Library'!$Q$14:$Q$736, LEFT('Tag Library'!$P$14:$P$736, LEN(E$2))=E$2, RIGHT('Tag Library'!$P$14:$P$736, LEN($A269))=$A269), """")"),"")</f>
        <v/>
      </c>
      <c r="F269" s="1" t="str">
        <f ca="1">IFERROR(__xludf.DUMMYFUNCTION("IFERROR(FILTER('Tag Library'!$Q$14:$Q$736, LEFT('Tag Library'!$P$14:$P$736, LEN(F$2))=F$2, RIGHT('Tag Library'!$P$14:$P$736, LEN($A269))=$A269), """")"),"")</f>
        <v/>
      </c>
      <c r="G269" s="1" t="str">
        <f ca="1">IFERROR(__xludf.DUMMYFUNCTION("IFERROR(FILTER('Tag Library'!$Q$14:$Q$736, LEFT('Tag Library'!$P$14:$P$736, LEN(G$2))=G$2, RIGHT('Tag Library'!$P$14:$P$736, LEN($A269))=$A269), """")"),"")</f>
        <v/>
      </c>
      <c r="H269" s="1" t="str">
        <f ca="1">IFERROR(__xludf.DUMMYFUNCTION("IFERROR(FILTER('Tag Library'!$Q$14:$Q$736, LEFT('Tag Library'!$P$14:$P$736, LEN(H$2))=H$2, RIGHT('Tag Library'!$P$14:$P$736, LEN($A269))=$A269), """")"),"")</f>
        <v/>
      </c>
      <c r="I269" s="1" t="str">
        <f ca="1">IFERROR(__xludf.DUMMYFUNCTION("IFERROR(FILTER('Tag Library'!$Q$14:$Q$736, LEFT('Tag Library'!$P$14:$P$736, LEN(I$2))=I$2, RIGHT('Tag Library'!$P$14:$P$736, LEN($A269))=$A269), """")"),"")</f>
        <v/>
      </c>
      <c r="J269" s="1" t="str">
        <f ca="1">IFERROR(__xludf.DUMMYFUNCTION("IFERROR(FILTER('Tag Library'!$Q$14:$Q$736, LEFT('Tag Library'!$P$14:$P$736, LEN(J$2))=J$2, RIGHT('Tag Library'!$P$14:$P$736, LEN($A269))=$A269), """")"),"")</f>
        <v/>
      </c>
      <c r="K269" s="1" t="str">
        <f ca="1">IFERROR(__xludf.DUMMYFUNCTION("IFERROR(FILTER('Tag Library'!$Q$14:$Q$736, LEFT('Tag Library'!$P$14:$P$736, LEN(K$2))=K$2, RIGHT('Tag Library'!$P$14:$P$736, LEN($A269))=$A269), """")"),"")</f>
        <v/>
      </c>
      <c r="L269" s="1" t="str">
        <f ca="1">IFERROR(__xludf.DUMMYFUNCTION("IFERROR(FILTER('Tag Library'!$Q$14:$Q$736, LEFT('Tag Library'!$P$14:$P$736, LEN(L$2))=L$2, RIGHT('Tag Library'!$P$14:$P$736, LEN($A269))=$A269), """")"),"")</f>
        <v/>
      </c>
      <c r="M269" s="1" t="str">
        <f ca="1">IFERROR(__xludf.DUMMYFUNCTION("IFERROR(FILTER('Tag Library'!$Q$14:$Q$736, LEFT('Tag Library'!$P$14:$P$736, LEN(M$2))=M$2, RIGHT('Tag Library'!$P$14:$P$736, LEN($A269))=$A269), """")"),"")</f>
        <v/>
      </c>
      <c r="N269" s="1" t="str">
        <f ca="1">IFERROR(__xludf.DUMMYFUNCTION("IFERROR(FILTER('Tag Library'!$Q$14:$Q$736, LEFT('Tag Library'!$P$14:$P$736, LEN(N$2))=N$2, RIGHT('Tag Library'!$P$14:$P$736, LEN($A269))=$A269), """")"),"")</f>
        <v/>
      </c>
      <c r="O269" s="1" t="str">
        <f ca="1">IFERROR(__xludf.DUMMYFUNCTION("IFERROR(FILTER('Tag Library'!$Q$14:$Q$736, LEFT('Tag Library'!$P$14:$P$736, LEN(O$2))=O$2, RIGHT('Tag Library'!$P$14:$P$736, LEN($A269))=$A269), """")"),"")</f>
        <v/>
      </c>
      <c r="P269" s="1" t="str">
        <f ca="1">IFERROR(__xludf.DUMMYFUNCTION("IFERROR(FILTER('Tag Library'!$Q$14:$Q$736, LEFT('Tag Library'!$P$14:$P$736, LEN(P$2))=P$2, RIGHT('Tag Library'!$P$14:$P$736, LEN($A269))=$A269), """")"),"")</f>
        <v/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IFERROR(__xludf.DUMMYFUNCTION("IFERROR(FILTER('Tag Library'!$Q$14:$Q$736, LEFT('Tag Library'!$P$14:$P$736, LEN(B$2))=B$2, RIGHT('Tag Library'!$P$14:$P$736, LEN($A270))=$A270), """")"),"")</f>
        <v/>
      </c>
      <c r="C270" s="1" t="str">
        <f ca="1">IFERROR(__xludf.DUMMYFUNCTION("IFERROR(FILTER('Tag Library'!$Q$14:$Q$736, LEFT('Tag Library'!$P$14:$P$736, LEN(C$2))=C$2, RIGHT('Tag Library'!$P$14:$P$736, LEN($A270))=$A270), """")"),"")</f>
        <v/>
      </c>
      <c r="D270" s="1" t="str">
        <f ca="1">IFERROR(__xludf.DUMMYFUNCTION("IFERROR(FILTER('Tag Library'!$Q$14:$Q$736, LEFT('Tag Library'!$P$14:$P$736, LEN(D$2))=D$2, RIGHT('Tag Library'!$P$14:$P$736, LEN($A270))=$A270), """")"),"")</f>
        <v/>
      </c>
      <c r="E270" s="1" t="str">
        <f ca="1">IFERROR(__xludf.DUMMYFUNCTION("IFERROR(FILTER('Tag Library'!$Q$14:$Q$736, LEFT('Tag Library'!$P$14:$P$736, LEN(E$2))=E$2, RIGHT('Tag Library'!$P$14:$P$736, LEN($A270))=$A270), """")"),"")</f>
        <v/>
      </c>
      <c r="F270" s="1" t="str">
        <f ca="1">IFERROR(__xludf.DUMMYFUNCTION("IFERROR(FILTER('Tag Library'!$Q$14:$Q$736, LEFT('Tag Library'!$P$14:$P$736, LEN(F$2))=F$2, RIGHT('Tag Library'!$P$14:$P$736, LEN($A270))=$A270), """")"),"")</f>
        <v/>
      </c>
      <c r="G270" s="1" t="str">
        <f ca="1">IFERROR(__xludf.DUMMYFUNCTION("IFERROR(FILTER('Tag Library'!$Q$14:$Q$736, LEFT('Tag Library'!$P$14:$P$736, LEN(G$2))=G$2, RIGHT('Tag Library'!$P$14:$P$736, LEN($A270))=$A270), """")"),"")</f>
        <v/>
      </c>
      <c r="H270" s="1" t="str">
        <f ca="1">IFERROR(__xludf.DUMMYFUNCTION("IFERROR(FILTER('Tag Library'!$Q$14:$Q$736, LEFT('Tag Library'!$P$14:$P$736, LEN(H$2))=H$2, RIGHT('Tag Library'!$P$14:$P$736, LEN($A270))=$A270), """")"),"")</f>
        <v/>
      </c>
      <c r="I270" s="1" t="str">
        <f ca="1">IFERROR(__xludf.DUMMYFUNCTION("IFERROR(FILTER('Tag Library'!$Q$14:$Q$736, LEFT('Tag Library'!$P$14:$P$736, LEN(I$2))=I$2, RIGHT('Tag Library'!$P$14:$P$736, LEN($A270))=$A270), """")"),"")</f>
        <v/>
      </c>
      <c r="J270" s="1" t="str">
        <f ca="1">IFERROR(__xludf.DUMMYFUNCTION("IFERROR(FILTER('Tag Library'!$Q$14:$Q$736, LEFT('Tag Library'!$P$14:$P$736, LEN(J$2))=J$2, RIGHT('Tag Library'!$P$14:$P$736, LEN($A270))=$A270), """")"),"")</f>
        <v/>
      </c>
      <c r="K270" s="1" t="str">
        <f ca="1">IFERROR(__xludf.DUMMYFUNCTION("IFERROR(FILTER('Tag Library'!$Q$14:$Q$736, LEFT('Tag Library'!$P$14:$P$736, LEN(K$2))=K$2, RIGHT('Tag Library'!$P$14:$P$736, LEN($A270))=$A270), """")"),"")</f>
        <v/>
      </c>
      <c r="L270" s="1" t="str">
        <f ca="1">IFERROR(__xludf.DUMMYFUNCTION("IFERROR(FILTER('Tag Library'!$Q$14:$Q$736, LEFT('Tag Library'!$P$14:$P$736, LEN(L$2))=L$2, RIGHT('Tag Library'!$P$14:$P$736, LEN($A270))=$A270), """")"),"")</f>
        <v/>
      </c>
      <c r="M270" s="1" t="str">
        <f ca="1">IFERROR(__xludf.DUMMYFUNCTION("IFERROR(FILTER('Tag Library'!$Q$14:$Q$736, LEFT('Tag Library'!$P$14:$P$736, LEN(M$2))=M$2, RIGHT('Tag Library'!$P$14:$P$736, LEN($A270))=$A270), """")"),"")</f>
        <v/>
      </c>
      <c r="N270" s="1" t="str">
        <f ca="1">IFERROR(__xludf.DUMMYFUNCTION("IFERROR(FILTER('Tag Library'!$Q$14:$Q$736, LEFT('Tag Library'!$P$14:$P$736, LEN(N$2))=N$2, RIGHT('Tag Library'!$P$14:$P$736, LEN($A270))=$A270), """")"),"")</f>
        <v/>
      </c>
      <c r="O270" s="1" t="str">
        <f ca="1">IFERROR(__xludf.DUMMYFUNCTION("IFERROR(FILTER('Tag Library'!$Q$14:$Q$736, LEFT('Tag Library'!$P$14:$P$736, LEN(O$2))=O$2, RIGHT('Tag Library'!$P$14:$P$736, LEN($A270))=$A270), """")"),"")</f>
        <v/>
      </c>
      <c r="P270" s="1" t="str">
        <f ca="1">IFERROR(__xludf.DUMMYFUNCTION("IFERROR(FILTER('Tag Library'!$Q$14:$Q$736, LEFT('Tag Library'!$P$14:$P$736, LEN(P$2))=P$2, RIGHT('Tag Library'!$P$14:$P$736, LEN($A270))=$A270), """")"),"")</f>
        <v/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IFERROR(__xludf.DUMMYFUNCTION("IFERROR(FILTER('Tag Library'!$Q$14:$Q$736, LEFT('Tag Library'!$P$14:$P$736, LEN(B$2))=B$2, RIGHT('Tag Library'!$P$14:$P$736, LEN($A271))=$A271), """")"),"")</f>
        <v/>
      </c>
      <c r="C271" s="1" t="str">
        <f ca="1">IFERROR(__xludf.DUMMYFUNCTION("IFERROR(FILTER('Tag Library'!$Q$14:$Q$736, LEFT('Tag Library'!$P$14:$P$736, LEN(C$2))=C$2, RIGHT('Tag Library'!$P$14:$P$736, LEN($A271))=$A271), """")"),"")</f>
        <v/>
      </c>
      <c r="D271" s="1" t="str">
        <f ca="1">IFERROR(__xludf.DUMMYFUNCTION("IFERROR(FILTER('Tag Library'!$Q$14:$Q$736, LEFT('Tag Library'!$P$14:$P$736, LEN(D$2))=D$2, RIGHT('Tag Library'!$P$14:$P$736, LEN($A271))=$A271), """")"),"")</f>
        <v/>
      </c>
      <c r="E271" s="1" t="str">
        <f ca="1">IFERROR(__xludf.DUMMYFUNCTION("IFERROR(FILTER('Tag Library'!$Q$14:$Q$736, LEFT('Tag Library'!$P$14:$P$736, LEN(E$2))=E$2, RIGHT('Tag Library'!$P$14:$P$736, LEN($A271))=$A271), """")"),"")</f>
        <v/>
      </c>
      <c r="F271" s="1" t="str">
        <f ca="1">IFERROR(__xludf.DUMMYFUNCTION("IFERROR(FILTER('Tag Library'!$Q$14:$Q$736, LEFT('Tag Library'!$P$14:$P$736, LEN(F$2))=F$2, RIGHT('Tag Library'!$P$14:$P$736, LEN($A271))=$A271), """")"),"")</f>
        <v/>
      </c>
      <c r="G271" s="1" t="str">
        <f ca="1">IFERROR(__xludf.DUMMYFUNCTION("IFERROR(FILTER('Tag Library'!$Q$14:$Q$736, LEFT('Tag Library'!$P$14:$P$736, LEN(G$2))=G$2, RIGHT('Tag Library'!$P$14:$P$736, LEN($A271))=$A271), """")"),"")</f>
        <v/>
      </c>
      <c r="H271" s="1" t="str">
        <f ca="1">IFERROR(__xludf.DUMMYFUNCTION("IFERROR(FILTER('Tag Library'!$Q$14:$Q$736, LEFT('Tag Library'!$P$14:$P$736, LEN(H$2))=H$2, RIGHT('Tag Library'!$P$14:$P$736, LEN($A271))=$A271), """")"),"")</f>
        <v/>
      </c>
      <c r="I271" s="1" t="str">
        <f ca="1">IFERROR(__xludf.DUMMYFUNCTION("IFERROR(FILTER('Tag Library'!$Q$14:$Q$736, LEFT('Tag Library'!$P$14:$P$736, LEN(I$2))=I$2, RIGHT('Tag Library'!$P$14:$P$736, LEN($A271))=$A271), """")"),"")</f>
        <v/>
      </c>
      <c r="J271" s="1" t="str">
        <f ca="1">IFERROR(__xludf.DUMMYFUNCTION("IFERROR(FILTER('Tag Library'!$Q$14:$Q$736, LEFT('Tag Library'!$P$14:$P$736, LEN(J$2))=J$2, RIGHT('Tag Library'!$P$14:$P$736, LEN($A271))=$A271), """")"),"")</f>
        <v/>
      </c>
      <c r="K271" s="1" t="str">
        <f ca="1">IFERROR(__xludf.DUMMYFUNCTION("IFERROR(FILTER('Tag Library'!$Q$14:$Q$736, LEFT('Tag Library'!$P$14:$P$736, LEN(K$2))=K$2, RIGHT('Tag Library'!$P$14:$P$736, LEN($A271))=$A271), """")"),"")</f>
        <v/>
      </c>
      <c r="L271" s="1" t="str">
        <f ca="1">IFERROR(__xludf.DUMMYFUNCTION("IFERROR(FILTER('Tag Library'!$Q$14:$Q$736, LEFT('Tag Library'!$P$14:$P$736, LEN(L$2))=L$2, RIGHT('Tag Library'!$P$14:$P$736, LEN($A271))=$A271), """")"),"")</f>
        <v/>
      </c>
      <c r="M271" s="1" t="str">
        <f ca="1">IFERROR(__xludf.DUMMYFUNCTION("IFERROR(FILTER('Tag Library'!$Q$14:$Q$736, LEFT('Tag Library'!$P$14:$P$736, LEN(M$2))=M$2, RIGHT('Tag Library'!$P$14:$P$736, LEN($A271))=$A271), """")"),"")</f>
        <v/>
      </c>
      <c r="N271" s="1" t="str">
        <f ca="1">IFERROR(__xludf.DUMMYFUNCTION("IFERROR(FILTER('Tag Library'!$Q$14:$Q$736, LEFT('Tag Library'!$P$14:$P$736, LEN(N$2))=N$2, RIGHT('Tag Library'!$P$14:$P$736, LEN($A271))=$A271), """")"),"")</f>
        <v/>
      </c>
      <c r="O271" s="1" t="str">
        <f ca="1">IFERROR(__xludf.DUMMYFUNCTION("IFERROR(FILTER('Tag Library'!$Q$14:$Q$736, LEFT('Tag Library'!$P$14:$P$736, LEN(O$2))=O$2, RIGHT('Tag Library'!$P$14:$P$736, LEN($A271))=$A271), """")"),"")</f>
        <v/>
      </c>
      <c r="P271" s="1" t="str">
        <f ca="1">IFERROR(__xludf.DUMMYFUNCTION("IFERROR(FILTER('Tag Library'!$Q$14:$Q$736, LEFT('Tag Library'!$P$14:$P$736, LEN(P$2))=P$2, RIGHT('Tag Library'!$P$14:$P$736, LEN($A271))=$A271), """")"),"")</f>
        <v/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IFERROR(__xludf.DUMMYFUNCTION("IFERROR(FILTER('Tag Library'!$Q$14:$Q$736, LEFT('Tag Library'!$P$14:$P$736, LEN(B$2))=B$2, RIGHT('Tag Library'!$P$14:$P$736, LEN($A272))=$A272), """")"),"")</f>
        <v/>
      </c>
      <c r="C272" s="1" t="str">
        <f ca="1">IFERROR(__xludf.DUMMYFUNCTION("IFERROR(FILTER('Tag Library'!$Q$14:$Q$736, LEFT('Tag Library'!$P$14:$P$736, LEN(C$2))=C$2, RIGHT('Tag Library'!$P$14:$P$736, LEN($A272))=$A272), """")"),"")</f>
        <v/>
      </c>
      <c r="D272" s="1" t="str">
        <f ca="1">IFERROR(__xludf.DUMMYFUNCTION("IFERROR(FILTER('Tag Library'!$Q$14:$Q$736, LEFT('Tag Library'!$P$14:$P$736, LEN(D$2))=D$2, RIGHT('Tag Library'!$P$14:$P$736, LEN($A272))=$A272), """")"),"")</f>
        <v/>
      </c>
      <c r="E272" s="1" t="str">
        <f ca="1">IFERROR(__xludf.DUMMYFUNCTION("IFERROR(FILTER('Tag Library'!$Q$14:$Q$736, LEFT('Tag Library'!$P$14:$P$736, LEN(E$2))=E$2, RIGHT('Tag Library'!$P$14:$P$736, LEN($A272))=$A272), """")"),"")</f>
        <v/>
      </c>
      <c r="F272" s="1" t="str">
        <f ca="1">IFERROR(__xludf.DUMMYFUNCTION("IFERROR(FILTER('Tag Library'!$Q$14:$Q$736, LEFT('Tag Library'!$P$14:$P$736, LEN(F$2))=F$2, RIGHT('Tag Library'!$P$14:$P$736, LEN($A272))=$A272), """")"),"")</f>
        <v/>
      </c>
      <c r="G272" s="1" t="str">
        <f ca="1">IFERROR(__xludf.DUMMYFUNCTION("IFERROR(FILTER('Tag Library'!$Q$14:$Q$736, LEFT('Tag Library'!$P$14:$P$736, LEN(G$2))=G$2, RIGHT('Tag Library'!$P$14:$P$736, LEN($A272))=$A272), """")"),"")</f>
        <v/>
      </c>
      <c r="H272" s="1" t="str">
        <f ca="1">IFERROR(__xludf.DUMMYFUNCTION("IFERROR(FILTER('Tag Library'!$Q$14:$Q$736, LEFT('Tag Library'!$P$14:$P$736, LEN(H$2))=H$2, RIGHT('Tag Library'!$P$14:$P$736, LEN($A272))=$A272), """")"),"")</f>
        <v/>
      </c>
      <c r="I272" s="1" t="str">
        <f ca="1">IFERROR(__xludf.DUMMYFUNCTION("IFERROR(FILTER('Tag Library'!$Q$14:$Q$736, LEFT('Tag Library'!$P$14:$P$736, LEN(I$2))=I$2, RIGHT('Tag Library'!$P$14:$P$736, LEN($A272))=$A272), """")"),"")</f>
        <v/>
      </c>
      <c r="J272" s="1" t="str">
        <f ca="1">IFERROR(__xludf.DUMMYFUNCTION("IFERROR(FILTER('Tag Library'!$Q$14:$Q$736, LEFT('Tag Library'!$P$14:$P$736, LEN(J$2))=J$2, RIGHT('Tag Library'!$P$14:$P$736, LEN($A272))=$A272), """")"),"")</f>
        <v/>
      </c>
      <c r="K272" s="1" t="str">
        <f ca="1">IFERROR(__xludf.DUMMYFUNCTION("IFERROR(FILTER('Tag Library'!$Q$14:$Q$736, LEFT('Tag Library'!$P$14:$P$736, LEN(K$2))=K$2, RIGHT('Tag Library'!$P$14:$P$736, LEN($A272))=$A272), """")"),"")</f>
        <v/>
      </c>
      <c r="L272" s="1" t="str">
        <f ca="1">IFERROR(__xludf.DUMMYFUNCTION("IFERROR(FILTER('Tag Library'!$Q$14:$Q$736, LEFT('Tag Library'!$P$14:$P$736, LEN(L$2))=L$2, RIGHT('Tag Library'!$P$14:$P$736, LEN($A272))=$A272), """")"),"")</f>
        <v/>
      </c>
      <c r="M272" s="1" t="str">
        <f ca="1">IFERROR(__xludf.DUMMYFUNCTION("IFERROR(FILTER('Tag Library'!$Q$14:$Q$736, LEFT('Tag Library'!$P$14:$P$736, LEN(M$2))=M$2, RIGHT('Tag Library'!$P$14:$P$736, LEN($A272))=$A272), """")"),"")</f>
        <v/>
      </c>
      <c r="N272" s="1" t="str">
        <f ca="1">IFERROR(__xludf.DUMMYFUNCTION("IFERROR(FILTER('Tag Library'!$Q$14:$Q$736, LEFT('Tag Library'!$P$14:$P$736, LEN(N$2))=N$2, RIGHT('Tag Library'!$P$14:$P$736, LEN($A272))=$A272), """")"),"")</f>
        <v/>
      </c>
      <c r="O272" s="1" t="str">
        <f ca="1">IFERROR(__xludf.DUMMYFUNCTION("IFERROR(FILTER('Tag Library'!$Q$14:$Q$736, LEFT('Tag Library'!$P$14:$P$736, LEN(O$2))=O$2, RIGHT('Tag Library'!$P$14:$P$736, LEN($A272))=$A272), """")"),"")</f>
        <v/>
      </c>
      <c r="P272" s="1" t="str">
        <f ca="1">IFERROR(__xludf.DUMMYFUNCTION("IFERROR(FILTER('Tag Library'!$Q$14:$Q$736, LEFT('Tag Library'!$P$14:$P$736, LEN(P$2))=P$2, RIGHT('Tag Library'!$P$14:$P$736, LEN($A272))=$A272), """")"),"")</f>
        <v/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IFERROR(__xludf.DUMMYFUNCTION("IFERROR(FILTER('Tag Library'!$Q$14:$Q$736, LEFT('Tag Library'!$P$14:$P$736, LEN(B$2))=B$2, RIGHT('Tag Library'!$P$14:$P$736, LEN($A273))=$A273), """")"),"")</f>
        <v/>
      </c>
      <c r="C273" s="1" t="str">
        <f ca="1">IFERROR(__xludf.DUMMYFUNCTION("IFERROR(FILTER('Tag Library'!$Q$14:$Q$736, LEFT('Tag Library'!$P$14:$P$736, LEN(C$2))=C$2, RIGHT('Tag Library'!$P$14:$P$736, LEN($A273))=$A273), """")"),"")</f>
        <v/>
      </c>
      <c r="D273" s="1" t="str">
        <f ca="1">IFERROR(__xludf.DUMMYFUNCTION("IFERROR(FILTER('Tag Library'!$Q$14:$Q$736, LEFT('Tag Library'!$P$14:$P$736, LEN(D$2))=D$2, RIGHT('Tag Library'!$P$14:$P$736, LEN($A273))=$A273), """")"),"")</f>
        <v/>
      </c>
      <c r="E273" s="1" t="str">
        <f ca="1">IFERROR(__xludf.DUMMYFUNCTION("IFERROR(FILTER('Tag Library'!$Q$14:$Q$736, LEFT('Tag Library'!$P$14:$P$736, LEN(E$2))=E$2, RIGHT('Tag Library'!$P$14:$P$736, LEN($A273))=$A273), """")"),"")</f>
        <v/>
      </c>
      <c r="F273" s="1" t="str">
        <f ca="1">IFERROR(__xludf.DUMMYFUNCTION("IFERROR(FILTER('Tag Library'!$Q$14:$Q$736, LEFT('Tag Library'!$P$14:$P$736, LEN(F$2))=F$2, RIGHT('Tag Library'!$P$14:$P$736, LEN($A273))=$A273), """")"),"")</f>
        <v/>
      </c>
      <c r="G273" s="1" t="str">
        <f ca="1">IFERROR(__xludf.DUMMYFUNCTION("IFERROR(FILTER('Tag Library'!$Q$14:$Q$736, LEFT('Tag Library'!$P$14:$P$736, LEN(G$2))=G$2, RIGHT('Tag Library'!$P$14:$P$736, LEN($A273))=$A273), """")"),"")</f>
        <v/>
      </c>
      <c r="H273" s="1" t="str">
        <f ca="1">IFERROR(__xludf.DUMMYFUNCTION("IFERROR(FILTER('Tag Library'!$Q$14:$Q$736, LEFT('Tag Library'!$P$14:$P$736, LEN(H$2))=H$2, RIGHT('Tag Library'!$P$14:$P$736, LEN($A273))=$A273), """")"),"")</f>
        <v/>
      </c>
      <c r="I273" s="1" t="str">
        <f ca="1">IFERROR(__xludf.DUMMYFUNCTION("IFERROR(FILTER('Tag Library'!$Q$14:$Q$736, LEFT('Tag Library'!$P$14:$P$736, LEN(I$2))=I$2, RIGHT('Tag Library'!$P$14:$P$736, LEN($A273))=$A273), """")"),"")</f>
        <v/>
      </c>
      <c r="J273" s="1" t="str">
        <f ca="1">IFERROR(__xludf.DUMMYFUNCTION("IFERROR(FILTER('Tag Library'!$Q$14:$Q$736, LEFT('Tag Library'!$P$14:$P$736, LEN(J$2))=J$2, RIGHT('Tag Library'!$P$14:$P$736, LEN($A273))=$A273), """")"),"")</f>
        <v/>
      </c>
      <c r="K273" s="1" t="str">
        <f ca="1">IFERROR(__xludf.DUMMYFUNCTION("IFERROR(FILTER('Tag Library'!$Q$14:$Q$736, LEFT('Tag Library'!$P$14:$P$736, LEN(K$2))=K$2, RIGHT('Tag Library'!$P$14:$P$736, LEN($A273))=$A273), """")"),"")</f>
        <v/>
      </c>
      <c r="L273" s="1" t="str">
        <f ca="1">IFERROR(__xludf.DUMMYFUNCTION("IFERROR(FILTER('Tag Library'!$Q$14:$Q$736, LEFT('Tag Library'!$P$14:$P$736, LEN(L$2))=L$2, RIGHT('Tag Library'!$P$14:$P$736, LEN($A273))=$A273), """")"),"")</f>
        <v/>
      </c>
      <c r="M273" s="1" t="str">
        <f ca="1">IFERROR(__xludf.DUMMYFUNCTION("IFERROR(FILTER('Tag Library'!$Q$14:$Q$736, LEFT('Tag Library'!$P$14:$P$736, LEN(M$2))=M$2, RIGHT('Tag Library'!$P$14:$P$736, LEN($A273))=$A273), """")"),"")</f>
        <v/>
      </c>
      <c r="N273" s="1" t="str">
        <f ca="1">IFERROR(__xludf.DUMMYFUNCTION("IFERROR(FILTER('Tag Library'!$Q$14:$Q$736, LEFT('Tag Library'!$P$14:$P$736, LEN(N$2))=N$2, RIGHT('Tag Library'!$P$14:$P$736, LEN($A273))=$A273), """")"),"")</f>
        <v/>
      </c>
      <c r="O273" s="1" t="str">
        <f ca="1">IFERROR(__xludf.DUMMYFUNCTION("IFERROR(FILTER('Tag Library'!$Q$14:$Q$736, LEFT('Tag Library'!$P$14:$P$736, LEN(O$2))=O$2, RIGHT('Tag Library'!$P$14:$P$736, LEN($A273))=$A273), """")"),"")</f>
        <v/>
      </c>
      <c r="P273" s="1" t="str">
        <f ca="1">IFERROR(__xludf.DUMMYFUNCTION("IFERROR(FILTER('Tag Library'!$Q$14:$Q$736, LEFT('Tag Library'!$P$14:$P$736, LEN(P$2))=P$2, RIGHT('Tag Library'!$P$14:$P$736, LEN($A273))=$A273), """")"),"")</f>
        <v/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IFERROR(__xludf.DUMMYFUNCTION("IFERROR(FILTER('Tag Library'!$Q$14:$Q$736, LEFT('Tag Library'!$P$14:$P$736, LEN(B$2))=B$2, RIGHT('Tag Library'!$P$14:$P$736, LEN($A274))=$A274), """")"),"")</f>
        <v/>
      </c>
      <c r="C274" s="1" t="str">
        <f ca="1">IFERROR(__xludf.DUMMYFUNCTION("IFERROR(FILTER('Tag Library'!$Q$14:$Q$736, LEFT('Tag Library'!$P$14:$P$736, LEN(C$2))=C$2, RIGHT('Tag Library'!$P$14:$P$736, LEN($A274))=$A274), """")"),"")</f>
        <v/>
      </c>
      <c r="D274" s="1" t="str">
        <f ca="1">IFERROR(__xludf.DUMMYFUNCTION("IFERROR(FILTER('Tag Library'!$Q$14:$Q$736, LEFT('Tag Library'!$P$14:$P$736, LEN(D$2))=D$2, RIGHT('Tag Library'!$P$14:$P$736, LEN($A274))=$A274), """")"),"")</f>
        <v/>
      </c>
      <c r="E274" s="1" t="str">
        <f ca="1">IFERROR(__xludf.DUMMYFUNCTION("IFERROR(FILTER('Tag Library'!$Q$14:$Q$736, LEFT('Tag Library'!$P$14:$P$736, LEN(E$2))=E$2, RIGHT('Tag Library'!$P$14:$P$736, LEN($A274))=$A274), """")"),"")</f>
        <v/>
      </c>
      <c r="F274" s="1" t="str">
        <f ca="1">IFERROR(__xludf.DUMMYFUNCTION("IFERROR(FILTER('Tag Library'!$Q$14:$Q$736, LEFT('Tag Library'!$P$14:$P$736, LEN(F$2))=F$2, RIGHT('Tag Library'!$P$14:$P$736, LEN($A274))=$A274), """")"),"")</f>
        <v/>
      </c>
      <c r="G274" s="1" t="str">
        <f ca="1">IFERROR(__xludf.DUMMYFUNCTION("IFERROR(FILTER('Tag Library'!$Q$14:$Q$736, LEFT('Tag Library'!$P$14:$P$736, LEN(G$2))=G$2, RIGHT('Tag Library'!$P$14:$P$736, LEN($A274))=$A274), """")"),"")</f>
        <v/>
      </c>
      <c r="H274" s="1" t="str">
        <f ca="1">IFERROR(__xludf.DUMMYFUNCTION("IFERROR(FILTER('Tag Library'!$Q$14:$Q$736, LEFT('Tag Library'!$P$14:$P$736, LEN(H$2))=H$2, RIGHT('Tag Library'!$P$14:$P$736, LEN($A274))=$A274), """")"),"")</f>
        <v/>
      </c>
      <c r="I274" s="1" t="str">
        <f ca="1">IFERROR(__xludf.DUMMYFUNCTION("IFERROR(FILTER('Tag Library'!$Q$14:$Q$736, LEFT('Tag Library'!$P$14:$P$736, LEN(I$2))=I$2, RIGHT('Tag Library'!$P$14:$P$736, LEN($A274))=$A274), """")"),"")</f>
        <v/>
      </c>
      <c r="J274" s="1" t="str">
        <f ca="1">IFERROR(__xludf.DUMMYFUNCTION("IFERROR(FILTER('Tag Library'!$Q$14:$Q$736, LEFT('Tag Library'!$P$14:$P$736, LEN(J$2))=J$2, RIGHT('Tag Library'!$P$14:$P$736, LEN($A274))=$A274), """")"),"")</f>
        <v/>
      </c>
      <c r="K274" s="1" t="str">
        <f ca="1">IFERROR(__xludf.DUMMYFUNCTION("IFERROR(FILTER('Tag Library'!$Q$14:$Q$736, LEFT('Tag Library'!$P$14:$P$736, LEN(K$2))=K$2, RIGHT('Tag Library'!$P$14:$P$736, LEN($A274))=$A274), """")"),"")</f>
        <v/>
      </c>
      <c r="L274" s="1" t="str">
        <f ca="1">IFERROR(__xludf.DUMMYFUNCTION("IFERROR(FILTER('Tag Library'!$Q$14:$Q$736, LEFT('Tag Library'!$P$14:$P$736, LEN(L$2))=L$2, RIGHT('Tag Library'!$P$14:$P$736, LEN($A274))=$A274), """")"),"")</f>
        <v/>
      </c>
      <c r="M274" s="1" t="str">
        <f ca="1">IFERROR(__xludf.DUMMYFUNCTION("IFERROR(FILTER('Tag Library'!$Q$14:$Q$736, LEFT('Tag Library'!$P$14:$P$736, LEN(M$2))=M$2, RIGHT('Tag Library'!$P$14:$P$736, LEN($A274))=$A274), """")"),"")</f>
        <v/>
      </c>
      <c r="N274" s="1" t="str">
        <f ca="1">IFERROR(__xludf.DUMMYFUNCTION("IFERROR(FILTER('Tag Library'!$Q$14:$Q$736, LEFT('Tag Library'!$P$14:$P$736, LEN(N$2))=N$2, RIGHT('Tag Library'!$P$14:$P$736, LEN($A274))=$A274), """")"),"")</f>
        <v/>
      </c>
      <c r="O274" s="1" t="str">
        <f ca="1">IFERROR(__xludf.DUMMYFUNCTION("IFERROR(FILTER('Tag Library'!$Q$14:$Q$736, LEFT('Tag Library'!$P$14:$P$736, LEN(O$2))=O$2, RIGHT('Tag Library'!$P$14:$P$736, LEN($A274))=$A274), """")"),"")</f>
        <v/>
      </c>
      <c r="P274" s="1" t="str">
        <f ca="1">IFERROR(__xludf.DUMMYFUNCTION("IFERROR(FILTER('Tag Library'!$Q$14:$Q$736, LEFT('Tag Library'!$P$14:$P$736, LEN(P$2))=P$2, RIGHT('Tag Library'!$P$14:$P$736, LEN($A274))=$A274), """")"),"")</f>
        <v/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IFERROR(__xludf.DUMMYFUNCTION("IFERROR(FILTER('Tag Library'!$Q$14:$Q$736, LEFT('Tag Library'!$P$14:$P$736, LEN(B$2))=B$2, RIGHT('Tag Library'!$P$14:$P$736, LEN($A275))=$A275), """")"),"")</f>
        <v/>
      </c>
      <c r="C275" s="1" t="str">
        <f ca="1">IFERROR(__xludf.DUMMYFUNCTION("IFERROR(FILTER('Tag Library'!$Q$14:$Q$736, LEFT('Tag Library'!$P$14:$P$736, LEN(C$2))=C$2, RIGHT('Tag Library'!$P$14:$P$736, LEN($A275))=$A275), """")"),"")</f>
        <v/>
      </c>
      <c r="D275" s="1" t="str">
        <f ca="1">IFERROR(__xludf.DUMMYFUNCTION("IFERROR(FILTER('Tag Library'!$Q$14:$Q$736, LEFT('Tag Library'!$P$14:$P$736, LEN(D$2))=D$2, RIGHT('Tag Library'!$P$14:$P$736, LEN($A275))=$A275), """")"),"")</f>
        <v/>
      </c>
      <c r="E275" s="1" t="str">
        <f ca="1">IFERROR(__xludf.DUMMYFUNCTION("IFERROR(FILTER('Tag Library'!$Q$14:$Q$736, LEFT('Tag Library'!$P$14:$P$736, LEN(E$2))=E$2, RIGHT('Tag Library'!$P$14:$P$736, LEN($A275))=$A275), """")"),"")</f>
        <v/>
      </c>
      <c r="F275" s="1" t="str">
        <f ca="1">IFERROR(__xludf.DUMMYFUNCTION("IFERROR(FILTER('Tag Library'!$Q$14:$Q$736, LEFT('Tag Library'!$P$14:$P$736, LEN(F$2))=F$2, RIGHT('Tag Library'!$P$14:$P$736, LEN($A275))=$A275), """")"),"")</f>
        <v/>
      </c>
      <c r="G275" s="1" t="str">
        <f ca="1">IFERROR(__xludf.DUMMYFUNCTION("IFERROR(FILTER('Tag Library'!$Q$14:$Q$736, LEFT('Tag Library'!$P$14:$P$736, LEN(G$2))=G$2, RIGHT('Tag Library'!$P$14:$P$736, LEN($A275))=$A275), """")"),"")</f>
        <v/>
      </c>
      <c r="H275" s="1" t="str">
        <f ca="1">IFERROR(__xludf.DUMMYFUNCTION("IFERROR(FILTER('Tag Library'!$Q$14:$Q$736, LEFT('Tag Library'!$P$14:$P$736, LEN(H$2))=H$2, RIGHT('Tag Library'!$P$14:$P$736, LEN($A275))=$A275), """")"),"")</f>
        <v/>
      </c>
      <c r="I275" s="1" t="str">
        <f ca="1">IFERROR(__xludf.DUMMYFUNCTION("IFERROR(FILTER('Tag Library'!$Q$14:$Q$736, LEFT('Tag Library'!$P$14:$P$736, LEN(I$2))=I$2, RIGHT('Tag Library'!$P$14:$P$736, LEN($A275))=$A275), """")"),"")</f>
        <v/>
      </c>
      <c r="J275" s="1" t="str">
        <f ca="1">IFERROR(__xludf.DUMMYFUNCTION("IFERROR(FILTER('Tag Library'!$Q$14:$Q$736, LEFT('Tag Library'!$P$14:$P$736, LEN(J$2))=J$2, RIGHT('Tag Library'!$P$14:$P$736, LEN($A275))=$A275), """")"),"")</f>
        <v/>
      </c>
      <c r="K275" s="1" t="str">
        <f ca="1">IFERROR(__xludf.DUMMYFUNCTION("IFERROR(FILTER('Tag Library'!$Q$14:$Q$736, LEFT('Tag Library'!$P$14:$P$736, LEN(K$2))=K$2, RIGHT('Tag Library'!$P$14:$P$736, LEN($A275))=$A275), """")"),"")</f>
        <v/>
      </c>
      <c r="L275" s="1" t="str">
        <f ca="1">IFERROR(__xludf.DUMMYFUNCTION("IFERROR(FILTER('Tag Library'!$Q$14:$Q$736, LEFT('Tag Library'!$P$14:$P$736, LEN(L$2))=L$2, RIGHT('Tag Library'!$P$14:$P$736, LEN($A275))=$A275), """")"),"")</f>
        <v/>
      </c>
      <c r="M275" s="1" t="str">
        <f ca="1">IFERROR(__xludf.DUMMYFUNCTION("IFERROR(FILTER('Tag Library'!$Q$14:$Q$736, LEFT('Tag Library'!$P$14:$P$736, LEN(M$2))=M$2, RIGHT('Tag Library'!$P$14:$P$736, LEN($A275))=$A275), """")"),"")</f>
        <v/>
      </c>
      <c r="N275" s="1" t="str">
        <f ca="1">IFERROR(__xludf.DUMMYFUNCTION("IFERROR(FILTER('Tag Library'!$Q$14:$Q$736, LEFT('Tag Library'!$P$14:$P$736, LEN(N$2))=N$2, RIGHT('Tag Library'!$P$14:$P$736, LEN($A275))=$A275), """")"),"")</f>
        <v/>
      </c>
      <c r="O275" s="1" t="str">
        <f ca="1">IFERROR(__xludf.DUMMYFUNCTION("IFERROR(FILTER('Tag Library'!$Q$14:$Q$736, LEFT('Tag Library'!$P$14:$P$736, LEN(O$2))=O$2, RIGHT('Tag Library'!$P$14:$P$736, LEN($A275))=$A275), """")"),"")</f>
        <v/>
      </c>
      <c r="P275" s="1" t="str">
        <f ca="1">IFERROR(__xludf.DUMMYFUNCTION("IFERROR(FILTER('Tag Library'!$Q$14:$Q$736, LEFT('Tag Library'!$P$14:$P$736, LEN(P$2))=P$2, RIGHT('Tag Library'!$P$14:$P$736, LEN($A275))=$A275), """")"),"")</f>
        <v/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IFERROR(__xludf.DUMMYFUNCTION("IFERROR(FILTER('Tag Library'!$Q$14:$Q$736, LEFT('Tag Library'!$P$14:$P$736, LEN(B$2))=B$2, RIGHT('Tag Library'!$P$14:$P$736, LEN($A276))=$A276), """")"),"")</f>
        <v/>
      </c>
      <c r="C276" s="1" t="str">
        <f ca="1">IFERROR(__xludf.DUMMYFUNCTION("IFERROR(FILTER('Tag Library'!$Q$14:$Q$736, LEFT('Tag Library'!$P$14:$P$736, LEN(C$2))=C$2, RIGHT('Tag Library'!$P$14:$P$736, LEN($A276))=$A276), """")"),"")</f>
        <v/>
      </c>
      <c r="D276" s="1" t="str">
        <f ca="1">IFERROR(__xludf.DUMMYFUNCTION("IFERROR(FILTER('Tag Library'!$Q$14:$Q$736, LEFT('Tag Library'!$P$14:$P$736, LEN(D$2))=D$2, RIGHT('Tag Library'!$P$14:$P$736, LEN($A276))=$A276), """")"),"")</f>
        <v/>
      </c>
      <c r="E276" s="1" t="str">
        <f ca="1">IFERROR(__xludf.DUMMYFUNCTION("IFERROR(FILTER('Tag Library'!$Q$14:$Q$736, LEFT('Tag Library'!$P$14:$P$736, LEN(E$2))=E$2, RIGHT('Tag Library'!$P$14:$P$736, LEN($A276))=$A276), """")"),"")</f>
        <v/>
      </c>
      <c r="F276" s="1" t="str">
        <f ca="1">IFERROR(__xludf.DUMMYFUNCTION("IFERROR(FILTER('Tag Library'!$Q$14:$Q$736, LEFT('Tag Library'!$P$14:$P$736, LEN(F$2))=F$2, RIGHT('Tag Library'!$P$14:$P$736, LEN($A276))=$A276), """")"),"")</f>
        <v/>
      </c>
      <c r="G276" s="1" t="str">
        <f ca="1">IFERROR(__xludf.DUMMYFUNCTION("IFERROR(FILTER('Tag Library'!$Q$14:$Q$736, LEFT('Tag Library'!$P$14:$P$736, LEN(G$2))=G$2, RIGHT('Tag Library'!$P$14:$P$736, LEN($A276))=$A276), """")"),"")</f>
        <v/>
      </c>
      <c r="H276" s="1" t="str">
        <f ca="1">IFERROR(__xludf.DUMMYFUNCTION("IFERROR(FILTER('Tag Library'!$Q$14:$Q$736, LEFT('Tag Library'!$P$14:$P$736, LEN(H$2))=H$2, RIGHT('Tag Library'!$P$14:$P$736, LEN($A276))=$A276), """")"),"")</f>
        <v/>
      </c>
      <c r="I276" s="1" t="str">
        <f ca="1">IFERROR(__xludf.DUMMYFUNCTION("IFERROR(FILTER('Tag Library'!$Q$14:$Q$736, LEFT('Tag Library'!$P$14:$P$736, LEN(I$2))=I$2, RIGHT('Tag Library'!$P$14:$P$736, LEN($A276))=$A276), """")"),"")</f>
        <v/>
      </c>
      <c r="J276" s="1" t="str">
        <f ca="1">IFERROR(__xludf.DUMMYFUNCTION("IFERROR(FILTER('Tag Library'!$Q$14:$Q$736, LEFT('Tag Library'!$P$14:$P$736, LEN(J$2))=J$2, RIGHT('Tag Library'!$P$14:$P$736, LEN($A276))=$A276), """")"),"")</f>
        <v/>
      </c>
      <c r="K276" s="1" t="str">
        <f ca="1">IFERROR(__xludf.DUMMYFUNCTION("IFERROR(FILTER('Tag Library'!$Q$14:$Q$736, LEFT('Tag Library'!$P$14:$P$736, LEN(K$2))=K$2, RIGHT('Tag Library'!$P$14:$P$736, LEN($A276))=$A276), """")"),"")</f>
        <v/>
      </c>
      <c r="L276" s="1" t="str">
        <f ca="1">IFERROR(__xludf.DUMMYFUNCTION("IFERROR(FILTER('Tag Library'!$Q$14:$Q$736, LEFT('Tag Library'!$P$14:$P$736, LEN(L$2))=L$2, RIGHT('Tag Library'!$P$14:$P$736, LEN($A276))=$A276), """")"),"")</f>
        <v/>
      </c>
      <c r="M276" s="1" t="str">
        <f ca="1">IFERROR(__xludf.DUMMYFUNCTION("IFERROR(FILTER('Tag Library'!$Q$14:$Q$736, LEFT('Tag Library'!$P$14:$P$736, LEN(M$2))=M$2, RIGHT('Tag Library'!$P$14:$P$736, LEN($A276))=$A276), """")"),"")</f>
        <v/>
      </c>
      <c r="N276" s="1" t="str">
        <f ca="1">IFERROR(__xludf.DUMMYFUNCTION("IFERROR(FILTER('Tag Library'!$Q$14:$Q$736, LEFT('Tag Library'!$P$14:$P$736, LEN(N$2))=N$2, RIGHT('Tag Library'!$P$14:$P$736, LEN($A276))=$A276), """")"),"")</f>
        <v/>
      </c>
      <c r="O276" s="1" t="str">
        <f ca="1">IFERROR(__xludf.DUMMYFUNCTION("IFERROR(FILTER('Tag Library'!$Q$14:$Q$736, LEFT('Tag Library'!$P$14:$P$736, LEN(O$2))=O$2, RIGHT('Tag Library'!$P$14:$P$736, LEN($A276))=$A276), """")"),"")</f>
        <v/>
      </c>
      <c r="P276" s="1" t="str">
        <f ca="1">IFERROR(__xludf.DUMMYFUNCTION("IFERROR(FILTER('Tag Library'!$Q$14:$Q$736, LEFT('Tag Library'!$P$14:$P$736, LEN(P$2))=P$2, RIGHT('Tag Library'!$P$14:$P$736, LEN($A276))=$A276), """")"),"")</f>
        <v/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IFERROR(__xludf.DUMMYFUNCTION("IFERROR(FILTER('Tag Library'!$Q$14:$Q$736, LEFT('Tag Library'!$P$14:$P$736, LEN(B$2))=B$2, RIGHT('Tag Library'!$P$14:$P$736, LEN($A277))=$A277), """")"),"")</f>
        <v/>
      </c>
      <c r="C277" s="1" t="str">
        <f ca="1">IFERROR(__xludf.DUMMYFUNCTION("IFERROR(FILTER('Tag Library'!$Q$14:$Q$736, LEFT('Tag Library'!$P$14:$P$736, LEN(C$2))=C$2, RIGHT('Tag Library'!$P$14:$P$736, LEN($A277))=$A277), """")"),"")</f>
        <v/>
      </c>
      <c r="D277" s="1" t="str">
        <f ca="1">IFERROR(__xludf.DUMMYFUNCTION("IFERROR(FILTER('Tag Library'!$Q$14:$Q$736, LEFT('Tag Library'!$P$14:$P$736, LEN(D$2))=D$2, RIGHT('Tag Library'!$P$14:$P$736, LEN($A277))=$A277), """")"),"")</f>
        <v/>
      </c>
      <c r="E277" s="1" t="str">
        <f ca="1">IFERROR(__xludf.DUMMYFUNCTION("IFERROR(FILTER('Tag Library'!$Q$14:$Q$736, LEFT('Tag Library'!$P$14:$P$736, LEN(E$2))=E$2, RIGHT('Tag Library'!$P$14:$P$736, LEN($A277))=$A277), """")"),"")</f>
        <v/>
      </c>
      <c r="F277" s="1" t="str">
        <f ca="1">IFERROR(__xludf.DUMMYFUNCTION("IFERROR(FILTER('Tag Library'!$Q$14:$Q$736, LEFT('Tag Library'!$P$14:$P$736, LEN(F$2))=F$2, RIGHT('Tag Library'!$P$14:$P$736, LEN($A277))=$A277), """")"),"")</f>
        <v/>
      </c>
      <c r="G277" s="1" t="str">
        <f ca="1">IFERROR(__xludf.DUMMYFUNCTION("IFERROR(FILTER('Tag Library'!$Q$14:$Q$736, LEFT('Tag Library'!$P$14:$P$736, LEN(G$2))=G$2, RIGHT('Tag Library'!$P$14:$P$736, LEN($A277))=$A277), """")"),"")</f>
        <v/>
      </c>
      <c r="H277" s="1" t="str">
        <f ca="1">IFERROR(__xludf.DUMMYFUNCTION("IFERROR(FILTER('Tag Library'!$Q$14:$Q$736, LEFT('Tag Library'!$P$14:$P$736, LEN(H$2))=H$2, RIGHT('Tag Library'!$P$14:$P$736, LEN($A277))=$A277), """")"),"")</f>
        <v/>
      </c>
      <c r="I277" s="1" t="str">
        <f ca="1">IFERROR(__xludf.DUMMYFUNCTION("IFERROR(FILTER('Tag Library'!$Q$14:$Q$736, LEFT('Tag Library'!$P$14:$P$736, LEN(I$2))=I$2, RIGHT('Tag Library'!$P$14:$P$736, LEN($A277))=$A277), """")"),"")</f>
        <v/>
      </c>
      <c r="J277" s="1" t="str">
        <f ca="1">IFERROR(__xludf.DUMMYFUNCTION("IFERROR(FILTER('Tag Library'!$Q$14:$Q$736, LEFT('Tag Library'!$P$14:$P$736, LEN(J$2))=J$2, RIGHT('Tag Library'!$P$14:$P$736, LEN($A277))=$A277), """")"),"")</f>
        <v/>
      </c>
      <c r="K277" s="1" t="str">
        <f ca="1">IFERROR(__xludf.DUMMYFUNCTION("IFERROR(FILTER('Tag Library'!$Q$14:$Q$736, LEFT('Tag Library'!$P$14:$P$736, LEN(K$2))=K$2, RIGHT('Tag Library'!$P$14:$P$736, LEN($A277))=$A277), """")"),"")</f>
        <v/>
      </c>
      <c r="L277" s="1" t="str">
        <f ca="1">IFERROR(__xludf.DUMMYFUNCTION("IFERROR(FILTER('Tag Library'!$Q$14:$Q$736, LEFT('Tag Library'!$P$14:$P$736, LEN(L$2))=L$2, RIGHT('Tag Library'!$P$14:$P$736, LEN($A277))=$A277), """")"),"")</f>
        <v/>
      </c>
      <c r="M277" s="1" t="str">
        <f ca="1">IFERROR(__xludf.DUMMYFUNCTION("IFERROR(FILTER('Tag Library'!$Q$14:$Q$736, LEFT('Tag Library'!$P$14:$P$736, LEN(M$2))=M$2, RIGHT('Tag Library'!$P$14:$P$736, LEN($A277))=$A277), """")"),"")</f>
        <v/>
      </c>
      <c r="N277" s="1" t="str">
        <f ca="1">IFERROR(__xludf.DUMMYFUNCTION("IFERROR(FILTER('Tag Library'!$Q$14:$Q$736, LEFT('Tag Library'!$P$14:$P$736, LEN(N$2))=N$2, RIGHT('Tag Library'!$P$14:$P$736, LEN($A277))=$A277), """")"),"")</f>
        <v/>
      </c>
      <c r="O277" s="1" t="str">
        <f ca="1">IFERROR(__xludf.DUMMYFUNCTION("IFERROR(FILTER('Tag Library'!$Q$14:$Q$736, LEFT('Tag Library'!$P$14:$P$736, LEN(O$2))=O$2, RIGHT('Tag Library'!$P$14:$P$736, LEN($A277))=$A277), """")"),"")</f>
        <v/>
      </c>
      <c r="P277" s="1" t="str">
        <f ca="1">IFERROR(__xludf.DUMMYFUNCTION("IFERROR(FILTER('Tag Library'!$Q$14:$Q$736, LEFT('Tag Library'!$P$14:$P$736, LEN(P$2))=P$2, RIGHT('Tag Library'!$P$14:$P$736, LEN($A277))=$A277), """")"),"")</f>
        <v/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IFERROR(__xludf.DUMMYFUNCTION("IFERROR(FILTER('Tag Library'!$Q$14:$Q$736, LEFT('Tag Library'!$P$14:$P$736, LEN(B$2))=B$2, RIGHT('Tag Library'!$P$14:$P$736, LEN($A278))=$A278), """")"),"")</f>
        <v/>
      </c>
      <c r="C278" s="1" t="str">
        <f ca="1">IFERROR(__xludf.DUMMYFUNCTION("IFERROR(FILTER('Tag Library'!$Q$14:$Q$736, LEFT('Tag Library'!$P$14:$P$736, LEN(C$2))=C$2, RIGHT('Tag Library'!$P$14:$P$736, LEN($A278))=$A278), """")"),"")</f>
        <v/>
      </c>
      <c r="D278" s="1" t="str">
        <f ca="1">IFERROR(__xludf.DUMMYFUNCTION("IFERROR(FILTER('Tag Library'!$Q$14:$Q$736, LEFT('Tag Library'!$P$14:$P$736, LEN(D$2))=D$2, RIGHT('Tag Library'!$P$14:$P$736, LEN($A278))=$A278), """")"),"")</f>
        <v/>
      </c>
      <c r="E278" s="1" t="str">
        <f ca="1">IFERROR(__xludf.DUMMYFUNCTION("IFERROR(FILTER('Tag Library'!$Q$14:$Q$736, LEFT('Tag Library'!$P$14:$P$736, LEN(E$2))=E$2, RIGHT('Tag Library'!$P$14:$P$736, LEN($A278))=$A278), """")"),"")</f>
        <v/>
      </c>
      <c r="F278" s="1" t="str">
        <f ca="1">IFERROR(__xludf.DUMMYFUNCTION("IFERROR(FILTER('Tag Library'!$Q$14:$Q$736, LEFT('Tag Library'!$P$14:$P$736, LEN(F$2))=F$2, RIGHT('Tag Library'!$P$14:$P$736, LEN($A278))=$A278), """")"),"")</f>
        <v/>
      </c>
      <c r="G278" s="1" t="str">
        <f ca="1">IFERROR(__xludf.DUMMYFUNCTION("IFERROR(FILTER('Tag Library'!$Q$14:$Q$736, LEFT('Tag Library'!$P$14:$P$736, LEN(G$2))=G$2, RIGHT('Tag Library'!$P$14:$P$736, LEN($A278))=$A278), """")"),"")</f>
        <v/>
      </c>
      <c r="H278" s="1" t="str">
        <f ca="1">IFERROR(__xludf.DUMMYFUNCTION("IFERROR(FILTER('Tag Library'!$Q$14:$Q$736, LEFT('Tag Library'!$P$14:$P$736, LEN(H$2))=H$2, RIGHT('Tag Library'!$P$14:$P$736, LEN($A278))=$A278), """")"),"")</f>
        <v/>
      </c>
      <c r="I278" s="1" t="str">
        <f ca="1">IFERROR(__xludf.DUMMYFUNCTION("IFERROR(FILTER('Tag Library'!$Q$14:$Q$736, LEFT('Tag Library'!$P$14:$P$736, LEN(I$2))=I$2, RIGHT('Tag Library'!$P$14:$P$736, LEN($A278))=$A278), """")"),"")</f>
        <v/>
      </c>
      <c r="J278" s="1" t="str">
        <f ca="1">IFERROR(__xludf.DUMMYFUNCTION("IFERROR(FILTER('Tag Library'!$Q$14:$Q$736, LEFT('Tag Library'!$P$14:$P$736, LEN(J$2))=J$2, RIGHT('Tag Library'!$P$14:$P$736, LEN($A278))=$A278), """")"),"")</f>
        <v/>
      </c>
      <c r="K278" s="1" t="str">
        <f ca="1">IFERROR(__xludf.DUMMYFUNCTION("IFERROR(FILTER('Tag Library'!$Q$14:$Q$736, LEFT('Tag Library'!$P$14:$P$736, LEN(K$2))=K$2, RIGHT('Tag Library'!$P$14:$P$736, LEN($A278))=$A278), """")"),"")</f>
        <v/>
      </c>
      <c r="L278" s="1" t="str">
        <f ca="1">IFERROR(__xludf.DUMMYFUNCTION("IFERROR(FILTER('Tag Library'!$Q$14:$Q$736, LEFT('Tag Library'!$P$14:$P$736, LEN(L$2))=L$2, RIGHT('Tag Library'!$P$14:$P$736, LEN($A278))=$A278), """")"),"")</f>
        <v/>
      </c>
      <c r="M278" s="1" t="str">
        <f ca="1">IFERROR(__xludf.DUMMYFUNCTION("IFERROR(FILTER('Tag Library'!$Q$14:$Q$736, LEFT('Tag Library'!$P$14:$P$736, LEN(M$2))=M$2, RIGHT('Tag Library'!$P$14:$P$736, LEN($A278))=$A278), """")"),"")</f>
        <v/>
      </c>
      <c r="N278" s="1" t="str">
        <f ca="1">IFERROR(__xludf.DUMMYFUNCTION("IFERROR(FILTER('Tag Library'!$Q$14:$Q$736, LEFT('Tag Library'!$P$14:$P$736, LEN(N$2))=N$2, RIGHT('Tag Library'!$P$14:$P$736, LEN($A278))=$A278), """")"),"")</f>
        <v/>
      </c>
      <c r="O278" s="1" t="str">
        <f ca="1">IFERROR(__xludf.DUMMYFUNCTION("IFERROR(FILTER('Tag Library'!$Q$14:$Q$736, LEFT('Tag Library'!$P$14:$P$736, LEN(O$2))=O$2, RIGHT('Tag Library'!$P$14:$P$736, LEN($A278))=$A278), """")"),"")</f>
        <v/>
      </c>
      <c r="P278" s="1" t="str">
        <f ca="1">IFERROR(__xludf.DUMMYFUNCTION("IFERROR(FILTER('Tag Library'!$Q$14:$Q$736, LEFT('Tag Library'!$P$14:$P$736, LEN(P$2))=P$2, RIGHT('Tag Library'!$P$14:$P$736, LEN($A278))=$A278), """")"),"")</f>
        <v/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IFERROR(__xludf.DUMMYFUNCTION("IFERROR(FILTER('Tag Library'!$Q$14:$Q$736, LEFT('Tag Library'!$P$14:$P$736, LEN(B$2))=B$2, RIGHT('Tag Library'!$P$14:$P$736, LEN($A279))=$A279), """")"),"")</f>
        <v/>
      </c>
      <c r="C279" s="1" t="str">
        <f ca="1">IFERROR(__xludf.DUMMYFUNCTION("IFERROR(FILTER('Tag Library'!$Q$14:$Q$736, LEFT('Tag Library'!$P$14:$P$736, LEN(C$2))=C$2, RIGHT('Tag Library'!$P$14:$P$736, LEN($A279))=$A279), """")"),"")</f>
        <v/>
      </c>
      <c r="D279" s="1" t="str">
        <f ca="1">IFERROR(__xludf.DUMMYFUNCTION("IFERROR(FILTER('Tag Library'!$Q$14:$Q$736, LEFT('Tag Library'!$P$14:$P$736, LEN(D$2))=D$2, RIGHT('Tag Library'!$P$14:$P$736, LEN($A279))=$A279), """")"),"")</f>
        <v/>
      </c>
      <c r="E279" s="1" t="str">
        <f ca="1">IFERROR(__xludf.DUMMYFUNCTION("IFERROR(FILTER('Tag Library'!$Q$14:$Q$736, LEFT('Tag Library'!$P$14:$P$736, LEN(E$2))=E$2, RIGHT('Tag Library'!$P$14:$P$736, LEN($A279))=$A279), """")"),"")</f>
        <v/>
      </c>
      <c r="F279" s="1" t="str">
        <f ca="1">IFERROR(__xludf.DUMMYFUNCTION("IFERROR(FILTER('Tag Library'!$Q$14:$Q$736, LEFT('Tag Library'!$P$14:$P$736, LEN(F$2))=F$2, RIGHT('Tag Library'!$P$14:$P$736, LEN($A279))=$A279), """")"),"")</f>
        <v/>
      </c>
      <c r="G279" s="1" t="str">
        <f ca="1">IFERROR(__xludf.DUMMYFUNCTION("IFERROR(FILTER('Tag Library'!$Q$14:$Q$736, LEFT('Tag Library'!$P$14:$P$736, LEN(G$2))=G$2, RIGHT('Tag Library'!$P$14:$P$736, LEN($A279))=$A279), """")"),"")</f>
        <v/>
      </c>
      <c r="H279" s="1" t="str">
        <f ca="1">IFERROR(__xludf.DUMMYFUNCTION("IFERROR(FILTER('Tag Library'!$Q$14:$Q$736, LEFT('Tag Library'!$P$14:$P$736, LEN(H$2))=H$2, RIGHT('Tag Library'!$P$14:$P$736, LEN($A279))=$A279), """")"),"")</f>
        <v/>
      </c>
      <c r="I279" s="1" t="str">
        <f ca="1">IFERROR(__xludf.DUMMYFUNCTION("IFERROR(FILTER('Tag Library'!$Q$14:$Q$736, LEFT('Tag Library'!$P$14:$P$736, LEN(I$2))=I$2, RIGHT('Tag Library'!$P$14:$P$736, LEN($A279))=$A279), """")"),"")</f>
        <v/>
      </c>
      <c r="J279" s="1" t="str">
        <f ca="1">IFERROR(__xludf.DUMMYFUNCTION("IFERROR(FILTER('Tag Library'!$Q$14:$Q$736, LEFT('Tag Library'!$P$14:$P$736, LEN(J$2))=J$2, RIGHT('Tag Library'!$P$14:$P$736, LEN($A279))=$A279), """")"),"")</f>
        <v/>
      </c>
      <c r="K279" s="1" t="str">
        <f ca="1">IFERROR(__xludf.DUMMYFUNCTION("IFERROR(FILTER('Tag Library'!$Q$14:$Q$736, LEFT('Tag Library'!$P$14:$P$736, LEN(K$2))=K$2, RIGHT('Tag Library'!$P$14:$P$736, LEN($A279))=$A279), """")"),"")</f>
        <v/>
      </c>
      <c r="L279" s="1" t="str">
        <f ca="1">IFERROR(__xludf.DUMMYFUNCTION("IFERROR(FILTER('Tag Library'!$Q$14:$Q$736, LEFT('Tag Library'!$P$14:$P$736, LEN(L$2))=L$2, RIGHT('Tag Library'!$P$14:$P$736, LEN($A279))=$A279), """")"),"")</f>
        <v/>
      </c>
      <c r="M279" s="1" t="str">
        <f ca="1">IFERROR(__xludf.DUMMYFUNCTION("IFERROR(FILTER('Tag Library'!$Q$14:$Q$736, LEFT('Tag Library'!$P$14:$P$736, LEN(M$2))=M$2, RIGHT('Tag Library'!$P$14:$P$736, LEN($A279))=$A279), """")"),"")</f>
        <v/>
      </c>
      <c r="N279" s="1" t="str">
        <f ca="1">IFERROR(__xludf.DUMMYFUNCTION("IFERROR(FILTER('Tag Library'!$Q$14:$Q$736, LEFT('Tag Library'!$P$14:$P$736, LEN(N$2))=N$2, RIGHT('Tag Library'!$P$14:$P$736, LEN($A279))=$A279), """")"),"")</f>
        <v/>
      </c>
      <c r="O279" s="1" t="str">
        <f ca="1">IFERROR(__xludf.DUMMYFUNCTION("IFERROR(FILTER('Tag Library'!$Q$14:$Q$736, LEFT('Tag Library'!$P$14:$P$736, LEN(O$2))=O$2, RIGHT('Tag Library'!$P$14:$P$736, LEN($A279))=$A279), """")"),"")</f>
        <v/>
      </c>
      <c r="P279" s="1" t="str">
        <f ca="1">IFERROR(__xludf.DUMMYFUNCTION("IFERROR(FILTER('Tag Library'!$Q$14:$Q$736, LEFT('Tag Library'!$P$14:$P$736, LEN(P$2))=P$2, RIGHT('Tag Library'!$P$14:$P$736, LEN($A279))=$A279), """")"),"")</f>
        <v/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IFERROR(__xludf.DUMMYFUNCTION("IFERROR(FILTER('Tag Library'!$Q$14:$Q$736, LEFT('Tag Library'!$P$14:$P$736, LEN(B$2))=B$2, RIGHT('Tag Library'!$P$14:$P$736, LEN($A280))=$A280), """")"),"")</f>
        <v/>
      </c>
      <c r="C280" s="1" t="str">
        <f ca="1">IFERROR(__xludf.DUMMYFUNCTION("IFERROR(FILTER('Tag Library'!$Q$14:$Q$736, LEFT('Tag Library'!$P$14:$P$736, LEN(C$2))=C$2, RIGHT('Tag Library'!$P$14:$P$736, LEN($A280))=$A280), """")"),"")</f>
        <v/>
      </c>
      <c r="D280" s="1" t="str">
        <f ca="1">IFERROR(__xludf.DUMMYFUNCTION("IFERROR(FILTER('Tag Library'!$Q$14:$Q$736, LEFT('Tag Library'!$P$14:$P$736, LEN(D$2))=D$2, RIGHT('Tag Library'!$P$14:$P$736, LEN($A280))=$A280), """")"),"")</f>
        <v/>
      </c>
      <c r="E280" s="1" t="str">
        <f ca="1">IFERROR(__xludf.DUMMYFUNCTION("IFERROR(FILTER('Tag Library'!$Q$14:$Q$736, LEFT('Tag Library'!$P$14:$P$736, LEN(E$2))=E$2, RIGHT('Tag Library'!$P$14:$P$736, LEN($A280))=$A280), """")"),"")</f>
        <v/>
      </c>
      <c r="F280" s="1" t="str">
        <f ca="1">IFERROR(__xludf.DUMMYFUNCTION("IFERROR(FILTER('Tag Library'!$Q$14:$Q$736, LEFT('Tag Library'!$P$14:$P$736, LEN(F$2))=F$2, RIGHT('Tag Library'!$P$14:$P$736, LEN($A280))=$A280), """")"),"")</f>
        <v/>
      </c>
      <c r="G280" s="1" t="str">
        <f ca="1">IFERROR(__xludf.DUMMYFUNCTION("IFERROR(FILTER('Tag Library'!$Q$14:$Q$736, LEFT('Tag Library'!$P$14:$P$736, LEN(G$2))=G$2, RIGHT('Tag Library'!$P$14:$P$736, LEN($A280))=$A280), """")"),"")</f>
        <v/>
      </c>
      <c r="H280" s="1" t="str">
        <f ca="1">IFERROR(__xludf.DUMMYFUNCTION("IFERROR(FILTER('Tag Library'!$Q$14:$Q$736, LEFT('Tag Library'!$P$14:$P$736, LEN(H$2))=H$2, RIGHT('Tag Library'!$P$14:$P$736, LEN($A280))=$A280), """")"),"")</f>
        <v/>
      </c>
      <c r="I280" s="1" t="str">
        <f ca="1">IFERROR(__xludf.DUMMYFUNCTION("IFERROR(FILTER('Tag Library'!$Q$14:$Q$736, LEFT('Tag Library'!$P$14:$P$736, LEN(I$2))=I$2, RIGHT('Tag Library'!$P$14:$P$736, LEN($A280))=$A280), """")"),"")</f>
        <v/>
      </c>
      <c r="J280" s="1" t="str">
        <f ca="1">IFERROR(__xludf.DUMMYFUNCTION("IFERROR(FILTER('Tag Library'!$Q$14:$Q$736, LEFT('Tag Library'!$P$14:$P$736, LEN(J$2))=J$2, RIGHT('Tag Library'!$P$14:$P$736, LEN($A280))=$A280), """")"),"")</f>
        <v/>
      </c>
      <c r="K280" s="1" t="str">
        <f ca="1">IFERROR(__xludf.DUMMYFUNCTION("IFERROR(FILTER('Tag Library'!$Q$14:$Q$736, LEFT('Tag Library'!$P$14:$P$736, LEN(K$2))=K$2, RIGHT('Tag Library'!$P$14:$P$736, LEN($A280))=$A280), """")"),"")</f>
        <v/>
      </c>
      <c r="L280" s="1" t="str">
        <f ca="1">IFERROR(__xludf.DUMMYFUNCTION("IFERROR(FILTER('Tag Library'!$Q$14:$Q$736, LEFT('Tag Library'!$P$14:$P$736, LEN(L$2))=L$2, RIGHT('Tag Library'!$P$14:$P$736, LEN($A280))=$A280), """")"),"")</f>
        <v/>
      </c>
      <c r="M280" s="1" t="str">
        <f ca="1">IFERROR(__xludf.DUMMYFUNCTION("IFERROR(FILTER('Tag Library'!$Q$14:$Q$736, LEFT('Tag Library'!$P$14:$P$736, LEN(M$2))=M$2, RIGHT('Tag Library'!$P$14:$P$736, LEN($A280))=$A280), """")"),"")</f>
        <v/>
      </c>
      <c r="N280" s="1" t="str">
        <f ca="1">IFERROR(__xludf.DUMMYFUNCTION("IFERROR(FILTER('Tag Library'!$Q$14:$Q$736, LEFT('Tag Library'!$P$14:$P$736, LEN(N$2))=N$2, RIGHT('Tag Library'!$P$14:$P$736, LEN($A280))=$A280), """")"),"")</f>
        <v/>
      </c>
      <c r="O280" s="1" t="str">
        <f ca="1">IFERROR(__xludf.DUMMYFUNCTION("IFERROR(FILTER('Tag Library'!$Q$14:$Q$736, LEFT('Tag Library'!$P$14:$P$736, LEN(O$2))=O$2, RIGHT('Tag Library'!$P$14:$P$736, LEN($A280))=$A280), """")"),"")</f>
        <v/>
      </c>
      <c r="P280" s="1" t="str">
        <f ca="1">IFERROR(__xludf.DUMMYFUNCTION("IFERROR(FILTER('Tag Library'!$Q$14:$Q$736, LEFT('Tag Library'!$P$14:$P$736, LEN(P$2))=P$2, RIGHT('Tag Library'!$P$14:$P$736, LEN($A280))=$A280), """")"),"")</f>
        <v/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IFERROR(__xludf.DUMMYFUNCTION("IFERROR(FILTER('Tag Library'!$Q$14:$Q$736, LEFT('Tag Library'!$P$14:$P$736, LEN(B$2))=B$2, RIGHT('Tag Library'!$P$14:$P$736, LEN($A281))=$A281), """")"),"")</f>
        <v/>
      </c>
      <c r="C281" s="1" t="str">
        <f ca="1">IFERROR(__xludf.DUMMYFUNCTION("IFERROR(FILTER('Tag Library'!$Q$14:$Q$736, LEFT('Tag Library'!$P$14:$P$736, LEN(C$2))=C$2, RIGHT('Tag Library'!$P$14:$P$736, LEN($A281))=$A281), """")"),"")</f>
        <v/>
      </c>
      <c r="D281" s="1" t="str">
        <f ca="1">IFERROR(__xludf.DUMMYFUNCTION("IFERROR(FILTER('Tag Library'!$Q$14:$Q$736, LEFT('Tag Library'!$P$14:$P$736, LEN(D$2))=D$2, RIGHT('Tag Library'!$P$14:$P$736, LEN($A281))=$A281), """")"),"")</f>
        <v/>
      </c>
      <c r="E281" s="1" t="str">
        <f ca="1">IFERROR(__xludf.DUMMYFUNCTION("IFERROR(FILTER('Tag Library'!$Q$14:$Q$736, LEFT('Tag Library'!$P$14:$P$736, LEN(E$2))=E$2, RIGHT('Tag Library'!$P$14:$P$736, LEN($A281))=$A281), """")"),"")</f>
        <v/>
      </c>
      <c r="F281" s="1" t="str">
        <f ca="1">IFERROR(__xludf.DUMMYFUNCTION("IFERROR(FILTER('Tag Library'!$Q$14:$Q$736, LEFT('Tag Library'!$P$14:$P$736, LEN(F$2))=F$2, RIGHT('Tag Library'!$P$14:$P$736, LEN($A281))=$A281), """")"),"")</f>
        <v/>
      </c>
      <c r="G281" s="1" t="str">
        <f ca="1">IFERROR(__xludf.DUMMYFUNCTION("IFERROR(FILTER('Tag Library'!$Q$14:$Q$736, LEFT('Tag Library'!$P$14:$P$736, LEN(G$2))=G$2, RIGHT('Tag Library'!$P$14:$P$736, LEN($A281))=$A281), """")"),"")</f>
        <v/>
      </c>
      <c r="H281" s="1" t="str">
        <f ca="1">IFERROR(__xludf.DUMMYFUNCTION("IFERROR(FILTER('Tag Library'!$Q$14:$Q$736, LEFT('Tag Library'!$P$14:$P$736, LEN(H$2))=H$2, RIGHT('Tag Library'!$P$14:$P$736, LEN($A281))=$A281), """")"),"")</f>
        <v/>
      </c>
      <c r="I281" s="1" t="str">
        <f ca="1">IFERROR(__xludf.DUMMYFUNCTION("IFERROR(FILTER('Tag Library'!$Q$14:$Q$736, LEFT('Tag Library'!$P$14:$P$736, LEN(I$2))=I$2, RIGHT('Tag Library'!$P$14:$P$736, LEN($A281))=$A281), """")"),"")</f>
        <v/>
      </c>
      <c r="J281" s="1" t="str">
        <f ca="1">IFERROR(__xludf.DUMMYFUNCTION("IFERROR(FILTER('Tag Library'!$Q$14:$Q$736, LEFT('Tag Library'!$P$14:$P$736, LEN(J$2))=J$2, RIGHT('Tag Library'!$P$14:$P$736, LEN($A281))=$A281), """")"),"")</f>
        <v/>
      </c>
      <c r="K281" s="1" t="str">
        <f ca="1">IFERROR(__xludf.DUMMYFUNCTION("IFERROR(FILTER('Tag Library'!$Q$14:$Q$736, LEFT('Tag Library'!$P$14:$P$736, LEN(K$2))=K$2, RIGHT('Tag Library'!$P$14:$P$736, LEN($A281))=$A281), """")"),"")</f>
        <v/>
      </c>
      <c r="L281" s="1" t="str">
        <f ca="1">IFERROR(__xludf.DUMMYFUNCTION("IFERROR(FILTER('Tag Library'!$Q$14:$Q$736, LEFT('Tag Library'!$P$14:$P$736, LEN(L$2))=L$2, RIGHT('Tag Library'!$P$14:$P$736, LEN($A281))=$A281), """")"),"")</f>
        <v/>
      </c>
      <c r="M281" s="1" t="str">
        <f ca="1">IFERROR(__xludf.DUMMYFUNCTION("IFERROR(FILTER('Tag Library'!$Q$14:$Q$736, LEFT('Tag Library'!$P$14:$P$736, LEN(M$2))=M$2, RIGHT('Tag Library'!$P$14:$P$736, LEN($A281))=$A281), """")"),"")</f>
        <v/>
      </c>
      <c r="N281" s="1" t="str">
        <f ca="1">IFERROR(__xludf.DUMMYFUNCTION("IFERROR(FILTER('Tag Library'!$Q$14:$Q$736, LEFT('Tag Library'!$P$14:$P$736, LEN(N$2))=N$2, RIGHT('Tag Library'!$P$14:$P$736, LEN($A281))=$A281), """")"),"")</f>
        <v/>
      </c>
      <c r="O281" s="1" t="str">
        <f ca="1">IFERROR(__xludf.DUMMYFUNCTION("IFERROR(FILTER('Tag Library'!$Q$14:$Q$736, LEFT('Tag Library'!$P$14:$P$736, LEN(O$2))=O$2, RIGHT('Tag Library'!$P$14:$P$736, LEN($A281))=$A281), """")"),"")</f>
        <v/>
      </c>
      <c r="P281" s="1" t="str">
        <f ca="1">IFERROR(__xludf.DUMMYFUNCTION("IFERROR(FILTER('Tag Library'!$Q$14:$Q$736, LEFT('Tag Library'!$P$14:$P$736, LEN(P$2))=P$2, RIGHT('Tag Library'!$P$14:$P$736, LEN($A281))=$A281), """")"),"")</f>
        <v/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IFERROR(__xludf.DUMMYFUNCTION("IFERROR(FILTER('Tag Library'!$Q$14:$Q$736, LEFT('Tag Library'!$P$14:$P$736, LEN(B$2))=B$2, RIGHT('Tag Library'!$P$14:$P$736, LEN($A282))=$A282), """")"),"")</f>
        <v/>
      </c>
      <c r="C282" s="1" t="str">
        <f ca="1">IFERROR(__xludf.DUMMYFUNCTION("IFERROR(FILTER('Tag Library'!$Q$14:$Q$736, LEFT('Tag Library'!$P$14:$P$736, LEN(C$2))=C$2, RIGHT('Tag Library'!$P$14:$P$736, LEN($A282))=$A282), """")"),"")</f>
        <v/>
      </c>
      <c r="D282" s="1" t="str">
        <f ca="1">IFERROR(__xludf.DUMMYFUNCTION("IFERROR(FILTER('Tag Library'!$Q$14:$Q$736, LEFT('Tag Library'!$P$14:$P$736, LEN(D$2))=D$2, RIGHT('Tag Library'!$P$14:$P$736, LEN($A282))=$A282), """")"),"")</f>
        <v/>
      </c>
      <c r="E282" s="1" t="str">
        <f ca="1">IFERROR(__xludf.DUMMYFUNCTION("IFERROR(FILTER('Tag Library'!$Q$14:$Q$736, LEFT('Tag Library'!$P$14:$P$736, LEN(E$2))=E$2, RIGHT('Tag Library'!$P$14:$P$736, LEN($A282))=$A282), """")"),"")</f>
        <v/>
      </c>
      <c r="F282" s="1" t="str">
        <f ca="1">IFERROR(__xludf.DUMMYFUNCTION("IFERROR(FILTER('Tag Library'!$Q$14:$Q$736, LEFT('Tag Library'!$P$14:$P$736, LEN(F$2))=F$2, RIGHT('Tag Library'!$P$14:$P$736, LEN($A282))=$A282), """")"),"")</f>
        <v/>
      </c>
      <c r="G282" s="1" t="str">
        <f ca="1">IFERROR(__xludf.DUMMYFUNCTION("IFERROR(FILTER('Tag Library'!$Q$14:$Q$736, LEFT('Tag Library'!$P$14:$P$736, LEN(G$2))=G$2, RIGHT('Tag Library'!$P$14:$P$736, LEN($A282))=$A282), """")"),"")</f>
        <v/>
      </c>
      <c r="H282" s="1" t="str">
        <f ca="1">IFERROR(__xludf.DUMMYFUNCTION("IFERROR(FILTER('Tag Library'!$Q$14:$Q$736, LEFT('Tag Library'!$P$14:$P$736, LEN(H$2))=H$2, RIGHT('Tag Library'!$P$14:$P$736, LEN($A282))=$A282), """")"),"")</f>
        <v/>
      </c>
      <c r="I282" s="1" t="str">
        <f ca="1">IFERROR(__xludf.DUMMYFUNCTION("IFERROR(FILTER('Tag Library'!$Q$14:$Q$736, LEFT('Tag Library'!$P$14:$P$736, LEN(I$2))=I$2, RIGHT('Tag Library'!$P$14:$P$736, LEN($A282))=$A282), """")"),"")</f>
        <v/>
      </c>
      <c r="J282" s="1" t="str">
        <f ca="1">IFERROR(__xludf.DUMMYFUNCTION("IFERROR(FILTER('Tag Library'!$Q$14:$Q$736, LEFT('Tag Library'!$P$14:$P$736, LEN(J$2))=J$2, RIGHT('Tag Library'!$P$14:$P$736, LEN($A282))=$A282), """")"),"")</f>
        <v/>
      </c>
      <c r="K282" s="1" t="str">
        <f ca="1">IFERROR(__xludf.DUMMYFUNCTION("IFERROR(FILTER('Tag Library'!$Q$14:$Q$736, LEFT('Tag Library'!$P$14:$P$736, LEN(K$2))=K$2, RIGHT('Tag Library'!$P$14:$P$736, LEN($A282))=$A282), """")"),"")</f>
        <v/>
      </c>
      <c r="L282" s="1" t="str">
        <f ca="1">IFERROR(__xludf.DUMMYFUNCTION("IFERROR(FILTER('Tag Library'!$Q$14:$Q$736, LEFT('Tag Library'!$P$14:$P$736, LEN(L$2))=L$2, RIGHT('Tag Library'!$P$14:$P$736, LEN($A282))=$A282), """")"),"")</f>
        <v/>
      </c>
      <c r="M282" s="1" t="str">
        <f ca="1">IFERROR(__xludf.DUMMYFUNCTION("IFERROR(FILTER('Tag Library'!$Q$14:$Q$736, LEFT('Tag Library'!$P$14:$P$736, LEN(M$2))=M$2, RIGHT('Tag Library'!$P$14:$P$736, LEN($A282))=$A282), """")"),"")</f>
        <v/>
      </c>
      <c r="N282" s="1" t="str">
        <f ca="1">IFERROR(__xludf.DUMMYFUNCTION("IFERROR(FILTER('Tag Library'!$Q$14:$Q$736, LEFT('Tag Library'!$P$14:$P$736, LEN(N$2))=N$2, RIGHT('Tag Library'!$P$14:$P$736, LEN($A282))=$A282), """")"),"")</f>
        <v/>
      </c>
      <c r="O282" s="1" t="str">
        <f ca="1">IFERROR(__xludf.DUMMYFUNCTION("IFERROR(FILTER('Tag Library'!$Q$14:$Q$736, LEFT('Tag Library'!$P$14:$P$736, LEN(O$2))=O$2, RIGHT('Tag Library'!$P$14:$P$736, LEN($A282))=$A282), """")"),"")</f>
        <v/>
      </c>
      <c r="P282" s="1" t="str">
        <f ca="1">IFERROR(__xludf.DUMMYFUNCTION("IFERROR(FILTER('Tag Library'!$Q$14:$Q$736, LEFT('Tag Library'!$P$14:$P$736, LEN(P$2))=P$2, RIGHT('Tag Library'!$P$14:$P$736, LEN($A282))=$A282), """")"),"")</f>
        <v/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IFERROR(__xludf.DUMMYFUNCTION("IFERROR(FILTER('Tag Library'!$Q$14:$Q$736, LEFT('Tag Library'!$P$14:$P$736, LEN(B$2))=B$2, RIGHT('Tag Library'!$P$14:$P$736, LEN($A283))=$A283), """")"),"")</f>
        <v/>
      </c>
      <c r="C283" s="1" t="str">
        <f ca="1">IFERROR(__xludf.DUMMYFUNCTION("IFERROR(FILTER('Tag Library'!$Q$14:$Q$736, LEFT('Tag Library'!$P$14:$P$736, LEN(C$2))=C$2, RIGHT('Tag Library'!$P$14:$P$736, LEN($A283))=$A283), """")"),"")</f>
        <v/>
      </c>
      <c r="D283" s="1" t="str">
        <f ca="1">IFERROR(__xludf.DUMMYFUNCTION("IFERROR(FILTER('Tag Library'!$Q$14:$Q$736, LEFT('Tag Library'!$P$14:$P$736, LEN(D$2))=D$2, RIGHT('Tag Library'!$P$14:$P$736, LEN($A283))=$A283), """")"),"")</f>
        <v/>
      </c>
      <c r="E283" s="1" t="str">
        <f ca="1">IFERROR(__xludf.DUMMYFUNCTION("IFERROR(FILTER('Tag Library'!$Q$14:$Q$736, LEFT('Tag Library'!$P$14:$P$736, LEN(E$2))=E$2, RIGHT('Tag Library'!$P$14:$P$736, LEN($A283))=$A283), """")"),"")</f>
        <v/>
      </c>
      <c r="F283" s="1" t="str">
        <f ca="1">IFERROR(__xludf.DUMMYFUNCTION("IFERROR(FILTER('Tag Library'!$Q$14:$Q$736, LEFT('Tag Library'!$P$14:$P$736, LEN(F$2))=F$2, RIGHT('Tag Library'!$P$14:$P$736, LEN($A283))=$A283), """")"),"")</f>
        <v/>
      </c>
      <c r="G283" s="1" t="str">
        <f ca="1">IFERROR(__xludf.DUMMYFUNCTION("IFERROR(FILTER('Tag Library'!$Q$14:$Q$736, LEFT('Tag Library'!$P$14:$P$736, LEN(G$2))=G$2, RIGHT('Tag Library'!$P$14:$P$736, LEN($A283))=$A283), """")"),"")</f>
        <v/>
      </c>
      <c r="H283" s="1" t="str">
        <f ca="1">IFERROR(__xludf.DUMMYFUNCTION("IFERROR(FILTER('Tag Library'!$Q$14:$Q$736, LEFT('Tag Library'!$P$14:$P$736, LEN(H$2))=H$2, RIGHT('Tag Library'!$P$14:$P$736, LEN($A283))=$A283), """")"),"")</f>
        <v/>
      </c>
      <c r="I283" s="1" t="str">
        <f ca="1">IFERROR(__xludf.DUMMYFUNCTION("IFERROR(FILTER('Tag Library'!$Q$14:$Q$736, LEFT('Tag Library'!$P$14:$P$736, LEN(I$2))=I$2, RIGHT('Tag Library'!$P$14:$P$736, LEN($A283))=$A283), """")"),"")</f>
        <v/>
      </c>
      <c r="J283" s="1" t="str">
        <f ca="1">IFERROR(__xludf.DUMMYFUNCTION("IFERROR(FILTER('Tag Library'!$Q$14:$Q$736, LEFT('Tag Library'!$P$14:$P$736, LEN(J$2))=J$2, RIGHT('Tag Library'!$P$14:$P$736, LEN($A283))=$A283), """")"),"")</f>
        <v/>
      </c>
      <c r="K283" s="1" t="str">
        <f ca="1">IFERROR(__xludf.DUMMYFUNCTION("IFERROR(FILTER('Tag Library'!$Q$14:$Q$736, LEFT('Tag Library'!$P$14:$P$736, LEN(K$2))=K$2, RIGHT('Tag Library'!$P$14:$P$736, LEN($A283))=$A283), """")"),"")</f>
        <v/>
      </c>
      <c r="L283" s="1" t="str">
        <f ca="1">IFERROR(__xludf.DUMMYFUNCTION("IFERROR(FILTER('Tag Library'!$Q$14:$Q$736, LEFT('Tag Library'!$P$14:$P$736, LEN(L$2))=L$2, RIGHT('Tag Library'!$P$14:$P$736, LEN($A283))=$A283), """")"),"")</f>
        <v/>
      </c>
      <c r="M283" s="1" t="str">
        <f ca="1">IFERROR(__xludf.DUMMYFUNCTION("IFERROR(FILTER('Tag Library'!$Q$14:$Q$736, LEFT('Tag Library'!$P$14:$P$736, LEN(M$2))=M$2, RIGHT('Tag Library'!$P$14:$P$736, LEN($A283))=$A283), """")"),"")</f>
        <v/>
      </c>
      <c r="N283" s="1" t="str">
        <f ca="1">IFERROR(__xludf.DUMMYFUNCTION("IFERROR(FILTER('Tag Library'!$Q$14:$Q$736, LEFT('Tag Library'!$P$14:$P$736, LEN(N$2))=N$2, RIGHT('Tag Library'!$P$14:$P$736, LEN($A283))=$A283), """")"),"")</f>
        <v/>
      </c>
      <c r="O283" s="1" t="str">
        <f ca="1">IFERROR(__xludf.DUMMYFUNCTION("IFERROR(FILTER('Tag Library'!$Q$14:$Q$736, LEFT('Tag Library'!$P$14:$P$736, LEN(O$2))=O$2, RIGHT('Tag Library'!$P$14:$P$736, LEN($A283))=$A283), """")"),"")</f>
        <v/>
      </c>
      <c r="P283" s="1" t="str">
        <f ca="1">IFERROR(__xludf.DUMMYFUNCTION("IFERROR(FILTER('Tag Library'!$Q$14:$Q$736, LEFT('Tag Library'!$P$14:$P$736, LEN(P$2))=P$2, RIGHT('Tag Library'!$P$14:$P$736, LEN($A283))=$A283), """")"),"")</f>
        <v/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IFERROR(__xludf.DUMMYFUNCTION("IFERROR(FILTER('Tag Library'!$Q$14:$Q$736, LEFT('Tag Library'!$P$14:$P$736, LEN(B$2))=B$2, RIGHT('Tag Library'!$P$14:$P$736, LEN($A284))=$A284), """")"),"")</f>
        <v/>
      </c>
      <c r="C284" s="1" t="str">
        <f ca="1">IFERROR(__xludf.DUMMYFUNCTION("IFERROR(FILTER('Tag Library'!$Q$14:$Q$736, LEFT('Tag Library'!$P$14:$P$736, LEN(C$2))=C$2, RIGHT('Tag Library'!$P$14:$P$736, LEN($A284))=$A284), """")"),"")</f>
        <v/>
      </c>
      <c r="D284" s="1" t="str">
        <f ca="1">IFERROR(__xludf.DUMMYFUNCTION("IFERROR(FILTER('Tag Library'!$Q$14:$Q$736, LEFT('Tag Library'!$P$14:$P$736, LEN(D$2))=D$2, RIGHT('Tag Library'!$P$14:$P$736, LEN($A284))=$A284), """")"),"")</f>
        <v/>
      </c>
      <c r="E284" s="1" t="str">
        <f ca="1">IFERROR(__xludf.DUMMYFUNCTION("IFERROR(FILTER('Tag Library'!$Q$14:$Q$736, LEFT('Tag Library'!$P$14:$P$736, LEN(E$2))=E$2, RIGHT('Tag Library'!$P$14:$P$736, LEN($A284))=$A284), """")"),"")</f>
        <v/>
      </c>
      <c r="F284" s="1" t="str">
        <f ca="1">IFERROR(__xludf.DUMMYFUNCTION("IFERROR(FILTER('Tag Library'!$Q$14:$Q$736, LEFT('Tag Library'!$P$14:$P$736, LEN(F$2))=F$2, RIGHT('Tag Library'!$P$14:$P$736, LEN($A284))=$A284), """")"),"")</f>
        <v/>
      </c>
      <c r="G284" s="1" t="str">
        <f ca="1">IFERROR(__xludf.DUMMYFUNCTION("IFERROR(FILTER('Tag Library'!$Q$14:$Q$736, LEFT('Tag Library'!$P$14:$P$736, LEN(G$2))=G$2, RIGHT('Tag Library'!$P$14:$P$736, LEN($A284))=$A284), """")"),"")</f>
        <v/>
      </c>
      <c r="H284" s="1" t="str">
        <f ca="1">IFERROR(__xludf.DUMMYFUNCTION("IFERROR(FILTER('Tag Library'!$Q$14:$Q$736, LEFT('Tag Library'!$P$14:$P$736, LEN(H$2))=H$2, RIGHT('Tag Library'!$P$14:$P$736, LEN($A284))=$A284), """")"),"")</f>
        <v/>
      </c>
      <c r="I284" s="1" t="str">
        <f ca="1">IFERROR(__xludf.DUMMYFUNCTION("IFERROR(FILTER('Tag Library'!$Q$14:$Q$736, LEFT('Tag Library'!$P$14:$P$736, LEN(I$2))=I$2, RIGHT('Tag Library'!$P$14:$P$736, LEN($A284))=$A284), """")"),"")</f>
        <v/>
      </c>
      <c r="J284" s="1" t="str">
        <f ca="1">IFERROR(__xludf.DUMMYFUNCTION("IFERROR(FILTER('Tag Library'!$Q$14:$Q$736, LEFT('Tag Library'!$P$14:$P$736, LEN(J$2))=J$2, RIGHT('Tag Library'!$P$14:$P$736, LEN($A284))=$A284), """")"),"")</f>
        <v/>
      </c>
      <c r="K284" s="1" t="str">
        <f ca="1">IFERROR(__xludf.DUMMYFUNCTION("IFERROR(FILTER('Tag Library'!$Q$14:$Q$736, LEFT('Tag Library'!$P$14:$P$736, LEN(K$2))=K$2, RIGHT('Tag Library'!$P$14:$P$736, LEN($A284))=$A284), """")"),"")</f>
        <v/>
      </c>
      <c r="L284" s="1" t="str">
        <f ca="1">IFERROR(__xludf.DUMMYFUNCTION("IFERROR(FILTER('Tag Library'!$Q$14:$Q$736, LEFT('Tag Library'!$P$14:$P$736, LEN(L$2))=L$2, RIGHT('Tag Library'!$P$14:$P$736, LEN($A284))=$A284), """")"),"")</f>
        <v/>
      </c>
      <c r="M284" s="1" t="str">
        <f ca="1">IFERROR(__xludf.DUMMYFUNCTION("IFERROR(FILTER('Tag Library'!$Q$14:$Q$736, LEFT('Tag Library'!$P$14:$P$736, LEN(M$2))=M$2, RIGHT('Tag Library'!$P$14:$P$736, LEN($A284))=$A284), """")"),"")</f>
        <v/>
      </c>
      <c r="N284" s="1" t="str">
        <f ca="1">IFERROR(__xludf.DUMMYFUNCTION("IFERROR(FILTER('Tag Library'!$Q$14:$Q$736, LEFT('Tag Library'!$P$14:$P$736, LEN(N$2))=N$2, RIGHT('Tag Library'!$P$14:$P$736, LEN($A284))=$A284), """")"),"")</f>
        <v/>
      </c>
      <c r="O284" s="1" t="str">
        <f ca="1">IFERROR(__xludf.DUMMYFUNCTION("IFERROR(FILTER('Tag Library'!$Q$14:$Q$736, LEFT('Tag Library'!$P$14:$P$736, LEN(O$2))=O$2, RIGHT('Tag Library'!$P$14:$P$736, LEN($A284))=$A284), """")"),"")</f>
        <v/>
      </c>
      <c r="P284" s="1" t="str">
        <f ca="1">IFERROR(__xludf.DUMMYFUNCTION("IFERROR(FILTER('Tag Library'!$Q$14:$Q$736, LEFT('Tag Library'!$P$14:$P$736, LEN(P$2))=P$2, RIGHT('Tag Library'!$P$14:$P$736, LEN($A284))=$A284), """")"),"")</f>
        <v/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IFERROR(__xludf.DUMMYFUNCTION("IFERROR(FILTER('Tag Library'!$Q$14:$Q$736, LEFT('Tag Library'!$P$14:$P$736, LEN(B$2))=B$2, RIGHT('Tag Library'!$P$14:$P$736, LEN($A285))=$A285), """")"),"")</f>
        <v/>
      </c>
      <c r="C285" s="1" t="str">
        <f ca="1">IFERROR(__xludf.DUMMYFUNCTION("IFERROR(FILTER('Tag Library'!$Q$14:$Q$736, LEFT('Tag Library'!$P$14:$P$736, LEN(C$2))=C$2, RIGHT('Tag Library'!$P$14:$P$736, LEN($A285))=$A285), """")"),"")</f>
        <v/>
      </c>
      <c r="D285" s="1" t="str">
        <f ca="1">IFERROR(__xludf.DUMMYFUNCTION("IFERROR(FILTER('Tag Library'!$Q$14:$Q$736, LEFT('Tag Library'!$P$14:$P$736, LEN(D$2))=D$2, RIGHT('Tag Library'!$P$14:$P$736, LEN($A285))=$A285), """")"),"")</f>
        <v/>
      </c>
      <c r="E285" s="1" t="str">
        <f ca="1">IFERROR(__xludf.DUMMYFUNCTION("IFERROR(FILTER('Tag Library'!$Q$14:$Q$736, LEFT('Tag Library'!$P$14:$P$736, LEN(E$2))=E$2, RIGHT('Tag Library'!$P$14:$P$736, LEN($A285))=$A285), """")"),"")</f>
        <v/>
      </c>
      <c r="F285" s="1" t="str">
        <f ca="1">IFERROR(__xludf.DUMMYFUNCTION("IFERROR(FILTER('Tag Library'!$Q$14:$Q$736, LEFT('Tag Library'!$P$14:$P$736, LEN(F$2))=F$2, RIGHT('Tag Library'!$P$14:$P$736, LEN($A285))=$A285), """")"),"")</f>
        <v/>
      </c>
      <c r="G285" s="1" t="str">
        <f ca="1">IFERROR(__xludf.DUMMYFUNCTION("IFERROR(FILTER('Tag Library'!$Q$14:$Q$736, LEFT('Tag Library'!$P$14:$P$736, LEN(G$2))=G$2, RIGHT('Tag Library'!$P$14:$P$736, LEN($A285))=$A285), """")"),"")</f>
        <v/>
      </c>
      <c r="H285" s="1" t="str">
        <f ca="1">IFERROR(__xludf.DUMMYFUNCTION("IFERROR(FILTER('Tag Library'!$Q$14:$Q$736, LEFT('Tag Library'!$P$14:$P$736, LEN(H$2))=H$2, RIGHT('Tag Library'!$P$14:$P$736, LEN($A285))=$A285), """")"),"")</f>
        <v/>
      </c>
      <c r="I285" s="1" t="str">
        <f ca="1">IFERROR(__xludf.DUMMYFUNCTION("IFERROR(FILTER('Tag Library'!$Q$14:$Q$736, LEFT('Tag Library'!$P$14:$P$736, LEN(I$2))=I$2, RIGHT('Tag Library'!$P$14:$P$736, LEN($A285))=$A285), """")"),"")</f>
        <v/>
      </c>
      <c r="J285" s="1" t="str">
        <f ca="1">IFERROR(__xludf.DUMMYFUNCTION("IFERROR(FILTER('Tag Library'!$Q$14:$Q$736, LEFT('Tag Library'!$P$14:$P$736, LEN(J$2))=J$2, RIGHT('Tag Library'!$P$14:$P$736, LEN($A285))=$A285), """")"),"")</f>
        <v/>
      </c>
      <c r="K285" s="1" t="str">
        <f ca="1">IFERROR(__xludf.DUMMYFUNCTION("IFERROR(FILTER('Tag Library'!$Q$14:$Q$736, LEFT('Tag Library'!$P$14:$P$736, LEN(K$2))=K$2, RIGHT('Tag Library'!$P$14:$P$736, LEN($A285))=$A285), """")"),"")</f>
        <v/>
      </c>
      <c r="L285" s="1" t="str">
        <f ca="1">IFERROR(__xludf.DUMMYFUNCTION("IFERROR(FILTER('Tag Library'!$Q$14:$Q$736, LEFT('Tag Library'!$P$14:$P$736, LEN(L$2))=L$2, RIGHT('Tag Library'!$P$14:$P$736, LEN($A285))=$A285), """")"),"")</f>
        <v/>
      </c>
      <c r="M285" s="1" t="str">
        <f ca="1">IFERROR(__xludf.DUMMYFUNCTION("IFERROR(FILTER('Tag Library'!$Q$14:$Q$736, LEFT('Tag Library'!$P$14:$P$736, LEN(M$2))=M$2, RIGHT('Tag Library'!$P$14:$P$736, LEN($A285))=$A285), """")"),"")</f>
        <v/>
      </c>
      <c r="N285" s="1" t="str">
        <f ca="1">IFERROR(__xludf.DUMMYFUNCTION("IFERROR(FILTER('Tag Library'!$Q$14:$Q$736, LEFT('Tag Library'!$P$14:$P$736, LEN(N$2))=N$2, RIGHT('Tag Library'!$P$14:$P$736, LEN($A285))=$A285), """")"),"")</f>
        <v/>
      </c>
      <c r="O285" s="1" t="str">
        <f ca="1">IFERROR(__xludf.DUMMYFUNCTION("IFERROR(FILTER('Tag Library'!$Q$14:$Q$736, LEFT('Tag Library'!$P$14:$P$736, LEN(O$2))=O$2, RIGHT('Tag Library'!$P$14:$P$736, LEN($A285))=$A285), """")"),"")</f>
        <v/>
      </c>
      <c r="P285" s="1" t="str">
        <f ca="1">IFERROR(__xludf.DUMMYFUNCTION("IFERROR(FILTER('Tag Library'!$Q$14:$Q$736, LEFT('Tag Library'!$P$14:$P$736, LEN(P$2))=P$2, RIGHT('Tag Library'!$P$14:$P$736, LEN($A285))=$A285), """")"),"")</f>
        <v/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IFERROR(__xludf.DUMMYFUNCTION("IFERROR(FILTER('Tag Library'!$Q$14:$Q$736, LEFT('Tag Library'!$P$14:$P$736, LEN(B$2))=B$2, RIGHT('Tag Library'!$P$14:$P$736, LEN($A286))=$A286), """")"),"")</f>
        <v/>
      </c>
      <c r="C286" s="1" t="str">
        <f ca="1">IFERROR(__xludf.DUMMYFUNCTION("IFERROR(FILTER('Tag Library'!$Q$14:$Q$736, LEFT('Tag Library'!$P$14:$P$736, LEN(C$2))=C$2, RIGHT('Tag Library'!$P$14:$P$736, LEN($A286))=$A286), """")"),"")</f>
        <v/>
      </c>
      <c r="D286" s="1" t="str">
        <f ca="1">IFERROR(__xludf.DUMMYFUNCTION("IFERROR(FILTER('Tag Library'!$Q$14:$Q$736, LEFT('Tag Library'!$P$14:$P$736, LEN(D$2))=D$2, RIGHT('Tag Library'!$P$14:$P$736, LEN($A286))=$A286), """")"),"")</f>
        <v/>
      </c>
      <c r="E286" s="1" t="str">
        <f ca="1">IFERROR(__xludf.DUMMYFUNCTION("IFERROR(FILTER('Tag Library'!$Q$14:$Q$736, LEFT('Tag Library'!$P$14:$P$736, LEN(E$2))=E$2, RIGHT('Tag Library'!$P$14:$P$736, LEN($A286))=$A286), """")"),"")</f>
        <v/>
      </c>
      <c r="F286" s="1" t="str">
        <f ca="1">IFERROR(__xludf.DUMMYFUNCTION("IFERROR(FILTER('Tag Library'!$Q$14:$Q$736, LEFT('Tag Library'!$P$14:$P$736, LEN(F$2))=F$2, RIGHT('Tag Library'!$P$14:$P$736, LEN($A286))=$A286), """")"),"")</f>
        <v/>
      </c>
      <c r="G286" s="1" t="str">
        <f ca="1">IFERROR(__xludf.DUMMYFUNCTION("IFERROR(FILTER('Tag Library'!$Q$14:$Q$736, LEFT('Tag Library'!$P$14:$P$736, LEN(G$2))=G$2, RIGHT('Tag Library'!$P$14:$P$736, LEN($A286))=$A286), """")"),"")</f>
        <v/>
      </c>
      <c r="H286" s="1" t="str">
        <f ca="1">IFERROR(__xludf.DUMMYFUNCTION("IFERROR(FILTER('Tag Library'!$Q$14:$Q$736, LEFT('Tag Library'!$P$14:$P$736, LEN(H$2))=H$2, RIGHT('Tag Library'!$P$14:$P$736, LEN($A286))=$A286), """")"),"")</f>
        <v/>
      </c>
      <c r="I286" s="1" t="str">
        <f ca="1">IFERROR(__xludf.DUMMYFUNCTION("IFERROR(FILTER('Tag Library'!$Q$14:$Q$736, LEFT('Tag Library'!$P$14:$P$736, LEN(I$2))=I$2, RIGHT('Tag Library'!$P$14:$P$736, LEN($A286))=$A286), """")"),"")</f>
        <v/>
      </c>
      <c r="J286" s="1" t="str">
        <f ca="1">IFERROR(__xludf.DUMMYFUNCTION("IFERROR(FILTER('Tag Library'!$Q$14:$Q$736, LEFT('Tag Library'!$P$14:$P$736, LEN(J$2))=J$2, RIGHT('Tag Library'!$P$14:$P$736, LEN($A286))=$A286), """")"),"")</f>
        <v/>
      </c>
      <c r="K286" s="1" t="str">
        <f ca="1">IFERROR(__xludf.DUMMYFUNCTION("IFERROR(FILTER('Tag Library'!$Q$14:$Q$736, LEFT('Tag Library'!$P$14:$P$736, LEN(K$2))=K$2, RIGHT('Tag Library'!$P$14:$P$736, LEN($A286))=$A286), """")"),"")</f>
        <v/>
      </c>
      <c r="L286" s="1" t="str">
        <f ca="1">IFERROR(__xludf.DUMMYFUNCTION("IFERROR(FILTER('Tag Library'!$Q$14:$Q$736, LEFT('Tag Library'!$P$14:$P$736, LEN(L$2))=L$2, RIGHT('Tag Library'!$P$14:$P$736, LEN($A286))=$A286), """")"),"")</f>
        <v/>
      </c>
      <c r="M286" s="1" t="str">
        <f ca="1">IFERROR(__xludf.DUMMYFUNCTION("IFERROR(FILTER('Tag Library'!$Q$14:$Q$736, LEFT('Tag Library'!$P$14:$P$736, LEN(M$2))=M$2, RIGHT('Tag Library'!$P$14:$P$736, LEN($A286))=$A286), """")"),"")</f>
        <v/>
      </c>
      <c r="N286" s="1" t="str">
        <f ca="1">IFERROR(__xludf.DUMMYFUNCTION("IFERROR(FILTER('Tag Library'!$Q$14:$Q$736, LEFT('Tag Library'!$P$14:$P$736, LEN(N$2))=N$2, RIGHT('Tag Library'!$P$14:$P$736, LEN($A286))=$A286), """")"),"")</f>
        <v/>
      </c>
      <c r="O286" s="1" t="str">
        <f ca="1">IFERROR(__xludf.DUMMYFUNCTION("IFERROR(FILTER('Tag Library'!$Q$14:$Q$736, LEFT('Tag Library'!$P$14:$P$736, LEN(O$2))=O$2, RIGHT('Tag Library'!$P$14:$P$736, LEN($A286))=$A286), """")"),"")</f>
        <v/>
      </c>
      <c r="P286" s="1" t="str">
        <f ca="1">IFERROR(__xludf.DUMMYFUNCTION("IFERROR(FILTER('Tag Library'!$Q$14:$Q$736, LEFT('Tag Library'!$P$14:$P$736, LEN(P$2))=P$2, RIGHT('Tag Library'!$P$14:$P$736, LEN($A286))=$A286), """")"),"")</f>
        <v/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IFERROR(__xludf.DUMMYFUNCTION("IFERROR(FILTER('Tag Library'!$Q$14:$Q$736, LEFT('Tag Library'!$P$14:$P$736, LEN(B$2))=B$2, RIGHT('Tag Library'!$P$14:$P$736, LEN($A287))=$A287), """")"),"")</f>
        <v/>
      </c>
      <c r="C287" s="1" t="str">
        <f ca="1">IFERROR(__xludf.DUMMYFUNCTION("IFERROR(FILTER('Tag Library'!$Q$14:$Q$736, LEFT('Tag Library'!$P$14:$P$736, LEN(C$2))=C$2, RIGHT('Tag Library'!$P$14:$P$736, LEN($A287))=$A287), """")"),"")</f>
        <v/>
      </c>
      <c r="D287" s="1" t="str">
        <f ca="1">IFERROR(__xludf.DUMMYFUNCTION("IFERROR(FILTER('Tag Library'!$Q$14:$Q$736, LEFT('Tag Library'!$P$14:$P$736, LEN(D$2))=D$2, RIGHT('Tag Library'!$P$14:$P$736, LEN($A287))=$A287), """")"),"")</f>
        <v/>
      </c>
      <c r="E287" s="1" t="str">
        <f ca="1">IFERROR(__xludf.DUMMYFUNCTION("IFERROR(FILTER('Tag Library'!$Q$14:$Q$736, LEFT('Tag Library'!$P$14:$P$736, LEN(E$2))=E$2, RIGHT('Tag Library'!$P$14:$P$736, LEN($A287))=$A287), """")"),"")</f>
        <v/>
      </c>
      <c r="F287" s="1" t="str">
        <f ca="1">IFERROR(__xludf.DUMMYFUNCTION("IFERROR(FILTER('Tag Library'!$Q$14:$Q$736, LEFT('Tag Library'!$P$14:$P$736, LEN(F$2))=F$2, RIGHT('Tag Library'!$P$14:$P$736, LEN($A287))=$A287), """")"),"")</f>
        <v/>
      </c>
      <c r="G287" s="1" t="str">
        <f ca="1">IFERROR(__xludf.DUMMYFUNCTION("IFERROR(FILTER('Tag Library'!$Q$14:$Q$736, LEFT('Tag Library'!$P$14:$P$736, LEN(G$2))=G$2, RIGHT('Tag Library'!$P$14:$P$736, LEN($A287))=$A287), """")"),"")</f>
        <v/>
      </c>
      <c r="H287" s="1" t="str">
        <f ca="1">IFERROR(__xludf.DUMMYFUNCTION("IFERROR(FILTER('Tag Library'!$Q$14:$Q$736, LEFT('Tag Library'!$P$14:$P$736, LEN(H$2))=H$2, RIGHT('Tag Library'!$P$14:$P$736, LEN($A287))=$A287), """")"),"")</f>
        <v/>
      </c>
      <c r="I287" s="1" t="str">
        <f ca="1">IFERROR(__xludf.DUMMYFUNCTION("IFERROR(FILTER('Tag Library'!$Q$14:$Q$736, LEFT('Tag Library'!$P$14:$P$736, LEN(I$2))=I$2, RIGHT('Tag Library'!$P$14:$P$736, LEN($A287))=$A287), """")"),"")</f>
        <v/>
      </c>
      <c r="J287" s="1" t="str">
        <f ca="1">IFERROR(__xludf.DUMMYFUNCTION("IFERROR(FILTER('Tag Library'!$Q$14:$Q$736, LEFT('Tag Library'!$P$14:$P$736, LEN(J$2))=J$2, RIGHT('Tag Library'!$P$14:$P$736, LEN($A287))=$A287), """")"),"")</f>
        <v/>
      </c>
      <c r="K287" s="1" t="str">
        <f ca="1">IFERROR(__xludf.DUMMYFUNCTION("IFERROR(FILTER('Tag Library'!$Q$14:$Q$736, LEFT('Tag Library'!$P$14:$P$736, LEN(K$2))=K$2, RIGHT('Tag Library'!$P$14:$P$736, LEN($A287))=$A287), """")"),"")</f>
        <v/>
      </c>
      <c r="L287" s="1" t="str">
        <f ca="1">IFERROR(__xludf.DUMMYFUNCTION("IFERROR(FILTER('Tag Library'!$Q$14:$Q$736, LEFT('Tag Library'!$P$14:$P$736, LEN(L$2))=L$2, RIGHT('Tag Library'!$P$14:$P$736, LEN($A287))=$A287), """")"),"")</f>
        <v/>
      </c>
      <c r="M287" s="1" t="str">
        <f ca="1">IFERROR(__xludf.DUMMYFUNCTION("IFERROR(FILTER('Tag Library'!$Q$14:$Q$736, LEFT('Tag Library'!$P$14:$P$736, LEN(M$2))=M$2, RIGHT('Tag Library'!$P$14:$P$736, LEN($A287))=$A287), """")"),"")</f>
        <v/>
      </c>
      <c r="N287" s="1" t="str">
        <f ca="1">IFERROR(__xludf.DUMMYFUNCTION("IFERROR(FILTER('Tag Library'!$Q$14:$Q$736, LEFT('Tag Library'!$P$14:$P$736, LEN(N$2))=N$2, RIGHT('Tag Library'!$P$14:$P$736, LEN($A287))=$A287), """")"),"")</f>
        <v/>
      </c>
      <c r="O287" s="1" t="str">
        <f ca="1">IFERROR(__xludf.DUMMYFUNCTION("IFERROR(FILTER('Tag Library'!$Q$14:$Q$736, LEFT('Tag Library'!$P$14:$P$736, LEN(O$2))=O$2, RIGHT('Tag Library'!$P$14:$P$736, LEN($A287))=$A287), """")"),"")</f>
        <v/>
      </c>
      <c r="P287" s="1" t="str">
        <f ca="1">IFERROR(__xludf.DUMMYFUNCTION("IFERROR(FILTER('Tag Library'!$Q$14:$Q$736, LEFT('Tag Library'!$P$14:$P$736, LEN(P$2))=P$2, RIGHT('Tag Library'!$P$14:$P$736, LEN($A287))=$A287), """")"),"")</f>
        <v/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IFERROR(__xludf.DUMMYFUNCTION("IFERROR(FILTER('Tag Library'!$Q$14:$Q$736, LEFT('Tag Library'!$P$14:$P$736, LEN(B$2))=B$2, RIGHT('Tag Library'!$P$14:$P$736, LEN($A288))=$A288), """")"),"")</f>
        <v/>
      </c>
      <c r="C288" s="1" t="str">
        <f ca="1">IFERROR(__xludf.DUMMYFUNCTION("IFERROR(FILTER('Tag Library'!$Q$14:$Q$736, LEFT('Tag Library'!$P$14:$P$736, LEN(C$2))=C$2, RIGHT('Tag Library'!$P$14:$P$736, LEN($A288))=$A288), """")"),"")</f>
        <v/>
      </c>
      <c r="D288" s="1" t="str">
        <f ca="1">IFERROR(__xludf.DUMMYFUNCTION("IFERROR(FILTER('Tag Library'!$Q$14:$Q$736, LEFT('Tag Library'!$P$14:$P$736, LEN(D$2))=D$2, RIGHT('Tag Library'!$P$14:$P$736, LEN($A288))=$A288), """")"),"")</f>
        <v/>
      </c>
      <c r="E288" s="1" t="str">
        <f ca="1">IFERROR(__xludf.DUMMYFUNCTION("IFERROR(FILTER('Tag Library'!$Q$14:$Q$736, LEFT('Tag Library'!$P$14:$P$736, LEN(E$2))=E$2, RIGHT('Tag Library'!$P$14:$P$736, LEN($A288))=$A288), """")"),"")</f>
        <v/>
      </c>
      <c r="F288" s="1" t="str">
        <f ca="1">IFERROR(__xludf.DUMMYFUNCTION("IFERROR(FILTER('Tag Library'!$Q$14:$Q$736, LEFT('Tag Library'!$P$14:$P$736, LEN(F$2))=F$2, RIGHT('Tag Library'!$P$14:$P$736, LEN($A288))=$A288), """")"),"")</f>
        <v/>
      </c>
      <c r="G288" s="1" t="str">
        <f ca="1">IFERROR(__xludf.DUMMYFUNCTION("IFERROR(FILTER('Tag Library'!$Q$14:$Q$736, LEFT('Tag Library'!$P$14:$P$736, LEN(G$2))=G$2, RIGHT('Tag Library'!$P$14:$P$736, LEN($A288))=$A288), """")"),"")</f>
        <v/>
      </c>
      <c r="H288" s="1" t="str">
        <f ca="1">IFERROR(__xludf.DUMMYFUNCTION("IFERROR(FILTER('Tag Library'!$Q$14:$Q$736, LEFT('Tag Library'!$P$14:$P$736, LEN(H$2))=H$2, RIGHT('Tag Library'!$P$14:$P$736, LEN($A288))=$A288), """")"),"")</f>
        <v/>
      </c>
      <c r="I288" s="1" t="str">
        <f ca="1">IFERROR(__xludf.DUMMYFUNCTION("IFERROR(FILTER('Tag Library'!$Q$14:$Q$736, LEFT('Tag Library'!$P$14:$P$736, LEN(I$2))=I$2, RIGHT('Tag Library'!$P$14:$P$736, LEN($A288))=$A288), """")"),"")</f>
        <v/>
      </c>
      <c r="J288" s="1" t="str">
        <f ca="1">IFERROR(__xludf.DUMMYFUNCTION("IFERROR(FILTER('Tag Library'!$Q$14:$Q$736, LEFT('Tag Library'!$P$14:$P$736, LEN(J$2))=J$2, RIGHT('Tag Library'!$P$14:$P$736, LEN($A288))=$A288), """")"),"")</f>
        <v/>
      </c>
      <c r="K288" s="1" t="str">
        <f ca="1">IFERROR(__xludf.DUMMYFUNCTION("IFERROR(FILTER('Tag Library'!$Q$14:$Q$736, LEFT('Tag Library'!$P$14:$P$736, LEN(K$2))=K$2, RIGHT('Tag Library'!$P$14:$P$736, LEN($A288))=$A288), """")"),"")</f>
        <v/>
      </c>
      <c r="L288" s="1" t="str">
        <f ca="1">IFERROR(__xludf.DUMMYFUNCTION("IFERROR(FILTER('Tag Library'!$Q$14:$Q$736, LEFT('Tag Library'!$P$14:$P$736, LEN(L$2))=L$2, RIGHT('Tag Library'!$P$14:$P$736, LEN($A288))=$A288), """")"),"")</f>
        <v/>
      </c>
      <c r="M288" s="1" t="str">
        <f ca="1">IFERROR(__xludf.DUMMYFUNCTION("IFERROR(FILTER('Tag Library'!$Q$14:$Q$736, LEFT('Tag Library'!$P$14:$P$736, LEN(M$2))=M$2, RIGHT('Tag Library'!$P$14:$P$736, LEN($A288))=$A288), """")"),"")</f>
        <v/>
      </c>
      <c r="N288" s="1" t="str">
        <f ca="1">IFERROR(__xludf.DUMMYFUNCTION("IFERROR(FILTER('Tag Library'!$Q$14:$Q$736, LEFT('Tag Library'!$P$14:$P$736, LEN(N$2))=N$2, RIGHT('Tag Library'!$P$14:$P$736, LEN($A288))=$A288), """")"),"")</f>
        <v/>
      </c>
      <c r="O288" s="1" t="str">
        <f ca="1">IFERROR(__xludf.DUMMYFUNCTION("IFERROR(FILTER('Tag Library'!$Q$14:$Q$736, LEFT('Tag Library'!$P$14:$P$736, LEN(O$2))=O$2, RIGHT('Tag Library'!$P$14:$P$736, LEN($A288))=$A288), """")"),"")</f>
        <v/>
      </c>
      <c r="P288" s="1" t="str">
        <f ca="1">IFERROR(__xludf.DUMMYFUNCTION("IFERROR(FILTER('Tag Library'!$Q$14:$Q$736, LEFT('Tag Library'!$P$14:$P$736, LEN(P$2))=P$2, RIGHT('Tag Library'!$P$14:$P$736, LEN($A288))=$A288), """")"),"")</f>
        <v/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IFERROR(__xludf.DUMMYFUNCTION("IFERROR(FILTER('Tag Library'!$Q$14:$Q$736, LEFT('Tag Library'!$P$14:$P$736, LEN(B$2))=B$2, RIGHT('Tag Library'!$P$14:$P$736, LEN($A289))=$A289), """")"),"")</f>
        <v/>
      </c>
      <c r="C289" s="1" t="str">
        <f ca="1">IFERROR(__xludf.DUMMYFUNCTION("IFERROR(FILTER('Tag Library'!$Q$14:$Q$736, LEFT('Tag Library'!$P$14:$P$736, LEN(C$2))=C$2, RIGHT('Tag Library'!$P$14:$P$736, LEN($A289))=$A289), """")"),"")</f>
        <v/>
      </c>
      <c r="D289" s="1" t="str">
        <f ca="1">IFERROR(__xludf.DUMMYFUNCTION("IFERROR(FILTER('Tag Library'!$Q$14:$Q$736, LEFT('Tag Library'!$P$14:$P$736, LEN(D$2))=D$2, RIGHT('Tag Library'!$P$14:$P$736, LEN($A289))=$A289), """")"),"")</f>
        <v/>
      </c>
      <c r="E289" s="1" t="str">
        <f ca="1">IFERROR(__xludf.DUMMYFUNCTION("IFERROR(FILTER('Tag Library'!$Q$14:$Q$736, LEFT('Tag Library'!$P$14:$P$736, LEN(E$2))=E$2, RIGHT('Tag Library'!$P$14:$P$736, LEN($A289))=$A289), """")"),"")</f>
        <v/>
      </c>
      <c r="F289" s="1" t="str">
        <f ca="1">IFERROR(__xludf.DUMMYFUNCTION("IFERROR(FILTER('Tag Library'!$Q$14:$Q$736, LEFT('Tag Library'!$P$14:$P$736, LEN(F$2))=F$2, RIGHT('Tag Library'!$P$14:$P$736, LEN($A289))=$A289), """")"),"")</f>
        <v/>
      </c>
      <c r="G289" s="1" t="str">
        <f ca="1">IFERROR(__xludf.DUMMYFUNCTION("IFERROR(FILTER('Tag Library'!$Q$14:$Q$736, LEFT('Tag Library'!$P$14:$P$736, LEN(G$2))=G$2, RIGHT('Tag Library'!$P$14:$P$736, LEN($A289))=$A289), """")"),"")</f>
        <v/>
      </c>
      <c r="H289" s="1" t="str">
        <f ca="1">IFERROR(__xludf.DUMMYFUNCTION("IFERROR(FILTER('Tag Library'!$Q$14:$Q$736, LEFT('Tag Library'!$P$14:$P$736, LEN(H$2))=H$2, RIGHT('Tag Library'!$P$14:$P$736, LEN($A289))=$A289), """")"),"")</f>
        <v/>
      </c>
      <c r="I289" s="1" t="str">
        <f ca="1">IFERROR(__xludf.DUMMYFUNCTION("IFERROR(FILTER('Tag Library'!$Q$14:$Q$736, LEFT('Tag Library'!$P$14:$P$736, LEN(I$2))=I$2, RIGHT('Tag Library'!$P$14:$P$736, LEN($A289))=$A289), """")"),"")</f>
        <v/>
      </c>
      <c r="J289" s="1" t="str">
        <f ca="1">IFERROR(__xludf.DUMMYFUNCTION("IFERROR(FILTER('Tag Library'!$Q$14:$Q$736, LEFT('Tag Library'!$P$14:$P$736, LEN(J$2))=J$2, RIGHT('Tag Library'!$P$14:$P$736, LEN($A289))=$A289), """")"),"")</f>
        <v/>
      </c>
      <c r="K289" s="1" t="str">
        <f ca="1">IFERROR(__xludf.DUMMYFUNCTION("IFERROR(FILTER('Tag Library'!$Q$14:$Q$736, LEFT('Tag Library'!$P$14:$P$736, LEN(K$2))=K$2, RIGHT('Tag Library'!$P$14:$P$736, LEN($A289))=$A289), """")"),"")</f>
        <v/>
      </c>
      <c r="L289" s="1" t="str">
        <f ca="1">IFERROR(__xludf.DUMMYFUNCTION("IFERROR(FILTER('Tag Library'!$Q$14:$Q$736, LEFT('Tag Library'!$P$14:$P$736, LEN(L$2))=L$2, RIGHT('Tag Library'!$P$14:$P$736, LEN($A289))=$A289), """")"),"")</f>
        <v/>
      </c>
      <c r="M289" s="1" t="str">
        <f ca="1">IFERROR(__xludf.DUMMYFUNCTION("IFERROR(FILTER('Tag Library'!$Q$14:$Q$736, LEFT('Tag Library'!$P$14:$P$736, LEN(M$2))=M$2, RIGHT('Tag Library'!$P$14:$P$736, LEN($A289))=$A289), """")"),"")</f>
        <v/>
      </c>
      <c r="N289" s="1" t="str">
        <f ca="1">IFERROR(__xludf.DUMMYFUNCTION("IFERROR(FILTER('Tag Library'!$Q$14:$Q$736, LEFT('Tag Library'!$P$14:$P$736, LEN(N$2))=N$2, RIGHT('Tag Library'!$P$14:$P$736, LEN($A289))=$A289), """")"),"")</f>
        <v/>
      </c>
      <c r="O289" s="1" t="str">
        <f ca="1">IFERROR(__xludf.DUMMYFUNCTION("IFERROR(FILTER('Tag Library'!$Q$14:$Q$736, LEFT('Tag Library'!$P$14:$P$736, LEN(O$2))=O$2, RIGHT('Tag Library'!$P$14:$P$736, LEN($A289))=$A289), """")"),"")</f>
        <v/>
      </c>
      <c r="P289" s="1" t="str">
        <f ca="1">IFERROR(__xludf.DUMMYFUNCTION("IFERROR(FILTER('Tag Library'!$Q$14:$Q$736, LEFT('Tag Library'!$P$14:$P$736, LEN(P$2))=P$2, RIGHT('Tag Library'!$P$14:$P$736, LEN($A289))=$A289), """")"),"")</f>
        <v/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IFERROR(__xludf.DUMMYFUNCTION("IFERROR(FILTER('Tag Library'!$Q$14:$Q$736, LEFT('Tag Library'!$P$14:$P$736, LEN(B$2))=B$2, RIGHT('Tag Library'!$P$14:$P$736, LEN($A290))=$A290), """")"),"")</f>
        <v/>
      </c>
      <c r="C290" s="1" t="str">
        <f ca="1">IFERROR(__xludf.DUMMYFUNCTION("IFERROR(FILTER('Tag Library'!$Q$14:$Q$736, LEFT('Tag Library'!$P$14:$P$736, LEN(C$2))=C$2, RIGHT('Tag Library'!$P$14:$P$736, LEN($A290))=$A290), """")"),"")</f>
        <v/>
      </c>
      <c r="D290" s="1" t="str">
        <f ca="1">IFERROR(__xludf.DUMMYFUNCTION("IFERROR(FILTER('Tag Library'!$Q$14:$Q$736, LEFT('Tag Library'!$P$14:$P$736, LEN(D$2))=D$2, RIGHT('Tag Library'!$P$14:$P$736, LEN($A290))=$A290), """")"),"")</f>
        <v/>
      </c>
      <c r="E290" s="1" t="str">
        <f ca="1">IFERROR(__xludf.DUMMYFUNCTION("IFERROR(FILTER('Tag Library'!$Q$14:$Q$736, LEFT('Tag Library'!$P$14:$P$736, LEN(E$2))=E$2, RIGHT('Tag Library'!$P$14:$P$736, LEN($A290))=$A290), """")"),"")</f>
        <v/>
      </c>
      <c r="F290" s="1" t="str">
        <f ca="1">IFERROR(__xludf.DUMMYFUNCTION("IFERROR(FILTER('Tag Library'!$Q$14:$Q$736, LEFT('Tag Library'!$P$14:$P$736, LEN(F$2))=F$2, RIGHT('Tag Library'!$P$14:$P$736, LEN($A290))=$A290), """")"),"")</f>
        <v/>
      </c>
      <c r="G290" s="1" t="str">
        <f ca="1">IFERROR(__xludf.DUMMYFUNCTION("IFERROR(FILTER('Tag Library'!$Q$14:$Q$736, LEFT('Tag Library'!$P$14:$P$736, LEN(G$2))=G$2, RIGHT('Tag Library'!$P$14:$P$736, LEN($A290))=$A290), """")"),"")</f>
        <v/>
      </c>
      <c r="H290" s="1" t="str">
        <f ca="1">IFERROR(__xludf.DUMMYFUNCTION("IFERROR(FILTER('Tag Library'!$Q$14:$Q$736, LEFT('Tag Library'!$P$14:$P$736, LEN(H$2))=H$2, RIGHT('Tag Library'!$P$14:$P$736, LEN($A290))=$A290), """")"),"")</f>
        <v/>
      </c>
      <c r="I290" s="1" t="str">
        <f ca="1">IFERROR(__xludf.DUMMYFUNCTION("IFERROR(FILTER('Tag Library'!$Q$14:$Q$736, LEFT('Tag Library'!$P$14:$P$736, LEN(I$2))=I$2, RIGHT('Tag Library'!$P$14:$P$736, LEN($A290))=$A290), """")"),"")</f>
        <v/>
      </c>
      <c r="J290" s="1" t="str">
        <f ca="1">IFERROR(__xludf.DUMMYFUNCTION("IFERROR(FILTER('Tag Library'!$Q$14:$Q$736, LEFT('Tag Library'!$P$14:$P$736, LEN(J$2))=J$2, RIGHT('Tag Library'!$P$14:$P$736, LEN($A290))=$A290), """")"),"")</f>
        <v/>
      </c>
      <c r="K290" s="1" t="str">
        <f ca="1">IFERROR(__xludf.DUMMYFUNCTION("IFERROR(FILTER('Tag Library'!$Q$14:$Q$736, LEFT('Tag Library'!$P$14:$P$736, LEN(K$2))=K$2, RIGHT('Tag Library'!$P$14:$P$736, LEN($A290))=$A290), """")"),"")</f>
        <v/>
      </c>
      <c r="L290" s="1" t="str">
        <f ca="1">IFERROR(__xludf.DUMMYFUNCTION("IFERROR(FILTER('Tag Library'!$Q$14:$Q$736, LEFT('Tag Library'!$P$14:$P$736, LEN(L$2))=L$2, RIGHT('Tag Library'!$P$14:$P$736, LEN($A290))=$A290), """")"),"")</f>
        <v/>
      </c>
      <c r="M290" s="1" t="str">
        <f ca="1">IFERROR(__xludf.DUMMYFUNCTION("IFERROR(FILTER('Tag Library'!$Q$14:$Q$736, LEFT('Tag Library'!$P$14:$P$736, LEN(M$2))=M$2, RIGHT('Tag Library'!$P$14:$P$736, LEN($A290))=$A290), """")"),"")</f>
        <v/>
      </c>
      <c r="N290" s="1" t="str">
        <f ca="1">IFERROR(__xludf.DUMMYFUNCTION("IFERROR(FILTER('Tag Library'!$Q$14:$Q$736, LEFT('Tag Library'!$P$14:$P$736, LEN(N$2))=N$2, RIGHT('Tag Library'!$P$14:$P$736, LEN($A290))=$A290), """")"),"")</f>
        <v/>
      </c>
      <c r="O290" s="1" t="str">
        <f ca="1">IFERROR(__xludf.DUMMYFUNCTION("IFERROR(FILTER('Tag Library'!$Q$14:$Q$736, LEFT('Tag Library'!$P$14:$P$736, LEN(O$2))=O$2, RIGHT('Tag Library'!$P$14:$P$736, LEN($A290))=$A290), """")"),"")</f>
        <v/>
      </c>
      <c r="P290" s="1" t="str">
        <f ca="1">IFERROR(__xludf.DUMMYFUNCTION("IFERROR(FILTER('Tag Library'!$Q$14:$Q$736, LEFT('Tag Library'!$P$14:$P$736, LEN(P$2))=P$2, RIGHT('Tag Library'!$P$14:$P$736, LEN($A290))=$A290), """")"),"green")</f>
        <v>green</v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IFERROR(__xludf.DUMMYFUNCTION("IFERROR(FILTER('Tag Library'!$Q$14:$Q$736, LEFT('Tag Library'!$P$14:$P$736, LEN(B$2))=B$2, RIGHT('Tag Library'!$P$14:$P$736, LEN($A291))=$A291), """")"),"")</f>
        <v/>
      </c>
      <c r="C291" s="1" t="str">
        <f ca="1">IFERROR(__xludf.DUMMYFUNCTION("IFERROR(FILTER('Tag Library'!$Q$14:$Q$736, LEFT('Tag Library'!$P$14:$P$736, LEN(C$2))=C$2, RIGHT('Tag Library'!$P$14:$P$736, LEN($A291))=$A291), """")"),"")</f>
        <v/>
      </c>
      <c r="D291" s="1" t="str">
        <f ca="1">IFERROR(__xludf.DUMMYFUNCTION("IFERROR(FILTER('Tag Library'!$Q$14:$Q$736, LEFT('Tag Library'!$P$14:$P$736, LEN(D$2))=D$2, RIGHT('Tag Library'!$P$14:$P$736, LEN($A291))=$A291), """")"),"")</f>
        <v/>
      </c>
      <c r="E291" s="1" t="str">
        <f ca="1">IFERROR(__xludf.DUMMYFUNCTION("IFERROR(FILTER('Tag Library'!$Q$14:$Q$736, LEFT('Tag Library'!$P$14:$P$736, LEN(E$2))=E$2, RIGHT('Tag Library'!$P$14:$P$736, LEN($A291))=$A291), """")"),"")</f>
        <v/>
      </c>
      <c r="F291" s="1" t="str">
        <f ca="1">IFERROR(__xludf.DUMMYFUNCTION("IFERROR(FILTER('Tag Library'!$Q$14:$Q$736, LEFT('Tag Library'!$P$14:$P$736, LEN(F$2))=F$2, RIGHT('Tag Library'!$P$14:$P$736, LEN($A291))=$A291), """")"),"")</f>
        <v/>
      </c>
      <c r="G291" s="1" t="str">
        <f ca="1">IFERROR(__xludf.DUMMYFUNCTION("IFERROR(FILTER('Tag Library'!$Q$14:$Q$736, LEFT('Tag Library'!$P$14:$P$736, LEN(G$2))=G$2, RIGHT('Tag Library'!$P$14:$P$736, LEN($A291))=$A291), """")"),"")</f>
        <v/>
      </c>
      <c r="H291" s="1" t="str">
        <f ca="1">IFERROR(__xludf.DUMMYFUNCTION("IFERROR(FILTER('Tag Library'!$Q$14:$Q$736, LEFT('Tag Library'!$P$14:$P$736, LEN(H$2))=H$2, RIGHT('Tag Library'!$P$14:$P$736, LEN($A291))=$A291), """")"),"")</f>
        <v/>
      </c>
      <c r="I291" s="1" t="str">
        <f ca="1">IFERROR(__xludf.DUMMYFUNCTION("IFERROR(FILTER('Tag Library'!$Q$14:$Q$736, LEFT('Tag Library'!$P$14:$P$736, LEN(I$2))=I$2, RIGHT('Tag Library'!$P$14:$P$736, LEN($A291))=$A291), """")"),"")</f>
        <v/>
      </c>
      <c r="J291" s="1" t="str">
        <f ca="1">IFERROR(__xludf.DUMMYFUNCTION("IFERROR(FILTER('Tag Library'!$Q$14:$Q$736, LEFT('Tag Library'!$P$14:$P$736, LEN(J$2))=J$2, RIGHT('Tag Library'!$P$14:$P$736, LEN($A291))=$A291), """")"),"")</f>
        <v/>
      </c>
      <c r="K291" s="1" t="str">
        <f ca="1">IFERROR(__xludf.DUMMYFUNCTION("IFERROR(FILTER('Tag Library'!$Q$14:$Q$736, LEFT('Tag Library'!$P$14:$P$736, LEN(K$2))=K$2, RIGHT('Tag Library'!$P$14:$P$736, LEN($A291))=$A291), """")"),"")</f>
        <v/>
      </c>
      <c r="L291" s="1" t="str">
        <f ca="1">IFERROR(__xludf.DUMMYFUNCTION("IFERROR(FILTER('Tag Library'!$Q$14:$Q$736, LEFT('Tag Library'!$P$14:$P$736, LEN(L$2))=L$2, RIGHT('Tag Library'!$P$14:$P$736, LEN($A291))=$A291), """")"),"")</f>
        <v/>
      </c>
      <c r="M291" s="1" t="str">
        <f ca="1">IFERROR(__xludf.DUMMYFUNCTION("IFERROR(FILTER('Tag Library'!$Q$14:$Q$736, LEFT('Tag Library'!$P$14:$P$736, LEN(M$2))=M$2, RIGHT('Tag Library'!$P$14:$P$736, LEN($A291))=$A291), """")"),"")</f>
        <v/>
      </c>
      <c r="N291" s="1" t="str">
        <f ca="1">IFERROR(__xludf.DUMMYFUNCTION("IFERROR(FILTER('Tag Library'!$Q$14:$Q$736, LEFT('Tag Library'!$P$14:$P$736, LEN(N$2))=N$2, RIGHT('Tag Library'!$P$14:$P$736, LEN($A291))=$A291), """")"),"")</f>
        <v/>
      </c>
      <c r="O291" s="1" t="str">
        <f ca="1">IFERROR(__xludf.DUMMYFUNCTION("IFERROR(FILTER('Tag Library'!$Q$14:$Q$736, LEFT('Tag Library'!$P$14:$P$736, LEN(O$2))=O$2, RIGHT('Tag Library'!$P$14:$P$736, LEN($A291))=$A291), """")"),"")</f>
        <v/>
      </c>
      <c r="P291" s="1" t="str">
        <f ca="1">IFERROR(__xludf.DUMMYFUNCTION("IFERROR(FILTER('Tag Library'!$Q$14:$Q$736, LEFT('Tag Library'!$P$14:$P$736, LEN(P$2))=P$2, RIGHT('Tag Library'!$P$14:$P$736, LEN($A291))=$A291), """")"),"")</f>
        <v/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IFERROR(__xludf.DUMMYFUNCTION("IFERROR(FILTER('Tag Library'!$Q$14:$Q$736, LEFT('Tag Library'!$P$14:$P$736, LEN(B$2))=B$2, RIGHT('Tag Library'!$P$14:$P$736, LEN($A292))=$A292), """")"),"")</f>
        <v/>
      </c>
      <c r="C292" s="1" t="str">
        <f ca="1">IFERROR(__xludf.DUMMYFUNCTION("IFERROR(FILTER('Tag Library'!$Q$14:$Q$736, LEFT('Tag Library'!$P$14:$P$736, LEN(C$2))=C$2, RIGHT('Tag Library'!$P$14:$P$736, LEN($A292))=$A292), """")"),"")</f>
        <v/>
      </c>
      <c r="D292" s="1" t="str">
        <f ca="1">IFERROR(__xludf.DUMMYFUNCTION("IFERROR(FILTER('Tag Library'!$Q$14:$Q$736, LEFT('Tag Library'!$P$14:$P$736, LEN(D$2))=D$2, RIGHT('Tag Library'!$P$14:$P$736, LEN($A292))=$A292), """")"),"")</f>
        <v/>
      </c>
      <c r="E292" s="1" t="str">
        <f ca="1">IFERROR(__xludf.DUMMYFUNCTION("IFERROR(FILTER('Tag Library'!$Q$14:$Q$736, LEFT('Tag Library'!$P$14:$P$736, LEN(E$2))=E$2, RIGHT('Tag Library'!$P$14:$P$736, LEN($A292))=$A292), """")"),"")</f>
        <v/>
      </c>
      <c r="F292" s="1" t="str">
        <f ca="1">IFERROR(__xludf.DUMMYFUNCTION("IFERROR(FILTER('Tag Library'!$Q$14:$Q$736, LEFT('Tag Library'!$P$14:$P$736, LEN(F$2))=F$2, RIGHT('Tag Library'!$P$14:$P$736, LEN($A292))=$A292), """")"),"")</f>
        <v/>
      </c>
      <c r="G292" s="1" t="str">
        <f ca="1">IFERROR(__xludf.DUMMYFUNCTION("IFERROR(FILTER('Tag Library'!$Q$14:$Q$736, LEFT('Tag Library'!$P$14:$P$736, LEN(G$2))=G$2, RIGHT('Tag Library'!$P$14:$P$736, LEN($A292))=$A292), """")"),"")</f>
        <v/>
      </c>
      <c r="H292" s="1" t="str">
        <f ca="1">IFERROR(__xludf.DUMMYFUNCTION("IFERROR(FILTER('Tag Library'!$Q$14:$Q$736, LEFT('Tag Library'!$P$14:$P$736, LEN(H$2))=H$2, RIGHT('Tag Library'!$P$14:$P$736, LEN($A292))=$A292), """")"),"")</f>
        <v/>
      </c>
      <c r="I292" s="1" t="str">
        <f ca="1">IFERROR(__xludf.DUMMYFUNCTION("IFERROR(FILTER('Tag Library'!$Q$14:$Q$736, LEFT('Tag Library'!$P$14:$P$736, LEN(I$2))=I$2, RIGHT('Tag Library'!$P$14:$P$736, LEN($A292))=$A292), """")"),"")</f>
        <v/>
      </c>
      <c r="J292" s="1" t="str">
        <f ca="1">IFERROR(__xludf.DUMMYFUNCTION("IFERROR(FILTER('Tag Library'!$Q$14:$Q$736, LEFT('Tag Library'!$P$14:$P$736, LEN(J$2))=J$2, RIGHT('Tag Library'!$P$14:$P$736, LEN($A292))=$A292), """")"),"")</f>
        <v/>
      </c>
      <c r="K292" s="1" t="str">
        <f ca="1">IFERROR(__xludf.DUMMYFUNCTION("IFERROR(FILTER('Tag Library'!$Q$14:$Q$736, LEFT('Tag Library'!$P$14:$P$736, LEN(K$2))=K$2, RIGHT('Tag Library'!$P$14:$P$736, LEN($A292))=$A292), """")"),"")</f>
        <v/>
      </c>
      <c r="L292" s="1" t="str">
        <f ca="1">IFERROR(__xludf.DUMMYFUNCTION("IFERROR(FILTER('Tag Library'!$Q$14:$Q$736, LEFT('Tag Library'!$P$14:$P$736, LEN(L$2))=L$2, RIGHT('Tag Library'!$P$14:$P$736, LEN($A292))=$A292), """")"),"")</f>
        <v/>
      </c>
      <c r="M292" s="1" t="str">
        <f ca="1">IFERROR(__xludf.DUMMYFUNCTION("IFERROR(FILTER('Tag Library'!$Q$14:$Q$736, LEFT('Tag Library'!$P$14:$P$736, LEN(M$2))=M$2, RIGHT('Tag Library'!$P$14:$P$736, LEN($A292))=$A292), """")"),"")</f>
        <v/>
      </c>
      <c r="N292" s="1" t="str">
        <f ca="1">IFERROR(__xludf.DUMMYFUNCTION("IFERROR(FILTER('Tag Library'!$Q$14:$Q$736, LEFT('Tag Library'!$P$14:$P$736, LEN(N$2))=N$2, RIGHT('Tag Library'!$P$14:$P$736, LEN($A292))=$A292), """")"),"")</f>
        <v/>
      </c>
      <c r="O292" s="1" t="str">
        <f ca="1">IFERROR(__xludf.DUMMYFUNCTION("IFERROR(FILTER('Tag Library'!$Q$14:$Q$736, LEFT('Tag Library'!$P$14:$P$736, LEN(O$2))=O$2, RIGHT('Tag Library'!$P$14:$P$736, LEN($A292))=$A292), """")"),"")</f>
        <v/>
      </c>
      <c r="P292" s="1" t="str">
        <f ca="1">IFERROR(__xludf.DUMMYFUNCTION("IFERROR(FILTER('Tag Library'!$Q$14:$Q$736, LEFT('Tag Library'!$P$14:$P$736, LEN(P$2))=P$2, RIGHT('Tag Library'!$P$14:$P$736, LEN($A292))=$A292), """")"),"")</f>
        <v/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IFERROR(__xludf.DUMMYFUNCTION("IFERROR(FILTER('Tag Library'!$Q$14:$Q$736, LEFT('Tag Library'!$P$14:$P$736, LEN(B$2))=B$2, RIGHT('Tag Library'!$P$14:$P$736, LEN($A293))=$A293), """")"),"")</f>
        <v/>
      </c>
      <c r="C293" s="1" t="str">
        <f ca="1">IFERROR(__xludf.DUMMYFUNCTION("IFERROR(FILTER('Tag Library'!$Q$14:$Q$736, LEFT('Tag Library'!$P$14:$P$736, LEN(C$2))=C$2, RIGHT('Tag Library'!$P$14:$P$736, LEN($A293))=$A293), """")"),"")</f>
        <v/>
      </c>
      <c r="D293" s="1" t="str">
        <f ca="1">IFERROR(__xludf.DUMMYFUNCTION("IFERROR(FILTER('Tag Library'!$Q$14:$Q$736, LEFT('Tag Library'!$P$14:$P$736, LEN(D$2))=D$2, RIGHT('Tag Library'!$P$14:$P$736, LEN($A293))=$A293), """")"),"")</f>
        <v/>
      </c>
      <c r="E293" s="1" t="str">
        <f ca="1">IFERROR(__xludf.DUMMYFUNCTION("IFERROR(FILTER('Tag Library'!$Q$14:$Q$736, LEFT('Tag Library'!$P$14:$P$736, LEN(E$2))=E$2, RIGHT('Tag Library'!$P$14:$P$736, LEN($A293))=$A293), """")"),"")</f>
        <v/>
      </c>
      <c r="F293" s="1" t="str">
        <f ca="1">IFERROR(__xludf.DUMMYFUNCTION("IFERROR(FILTER('Tag Library'!$Q$14:$Q$736, LEFT('Tag Library'!$P$14:$P$736, LEN(F$2))=F$2, RIGHT('Tag Library'!$P$14:$P$736, LEN($A293))=$A293), """")"),"")</f>
        <v/>
      </c>
      <c r="G293" s="1" t="str">
        <f ca="1">IFERROR(__xludf.DUMMYFUNCTION("IFERROR(FILTER('Tag Library'!$Q$14:$Q$736, LEFT('Tag Library'!$P$14:$P$736, LEN(G$2))=G$2, RIGHT('Tag Library'!$P$14:$P$736, LEN($A293))=$A293), """")"),"")</f>
        <v/>
      </c>
      <c r="H293" s="1" t="str">
        <f ca="1">IFERROR(__xludf.DUMMYFUNCTION("IFERROR(FILTER('Tag Library'!$Q$14:$Q$736, LEFT('Tag Library'!$P$14:$P$736, LEN(H$2))=H$2, RIGHT('Tag Library'!$P$14:$P$736, LEN($A293))=$A293), """")"),"")</f>
        <v/>
      </c>
      <c r="I293" s="1" t="str">
        <f ca="1">IFERROR(__xludf.DUMMYFUNCTION("IFERROR(FILTER('Tag Library'!$Q$14:$Q$736, LEFT('Tag Library'!$P$14:$P$736, LEN(I$2))=I$2, RIGHT('Tag Library'!$P$14:$P$736, LEN($A293))=$A293), """")"),"")</f>
        <v/>
      </c>
      <c r="J293" s="1" t="str">
        <f ca="1">IFERROR(__xludf.DUMMYFUNCTION("IFERROR(FILTER('Tag Library'!$Q$14:$Q$736, LEFT('Tag Library'!$P$14:$P$736, LEN(J$2))=J$2, RIGHT('Tag Library'!$P$14:$P$736, LEN($A293))=$A293), """")"),"")</f>
        <v/>
      </c>
      <c r="K293" s="1" t="str">
        <f ca="1">IFERROR(__xludf.DUMMYFUNCTION("IFERROR(FILTER('Tag Library'!$Q$14:$Q$736, LEFT('Tag Library'!$P$14:$P$736, LEN(K$2))=K$2, RIGHT('Tag Library'!$P$14:$P$736, LEN($A293))=$A293), """")"),"")</f>
        <v/>
      </c>
      <c r="L293" s="1" t="str">
        <f ca="1">IFERROR(__xludf.DUMMYFUNCTION("IFERROR(FILTER('Tag Library'!$Q$14:$Q$736, LEFT('Tag Library'!$P$14:$P$736, LEN(L$2))=L$2, RIGHT('Tag Library'!$P$14:$P$736, LEN($A293))=$A293), """")"),"")</f>
        <v/>
      </c>
      <c r="M293" s="1" t="str">
        <f ca="1">IFERROR(__xludf.DUMMYFUNCTION("IFERROR(FILTER('Tag Library'!$Q$14:$Q$736, LEFT('Tag Library'!$P$14:$P$736, LEN(M$2))=M$2, RIGHT('Tag Library'!$P$14:$P$736, LEN($A293))=$A293), """")"),"")</f>
        <v/>
      </c>
      <c r="N293" s="1" t="str">
        <f ca="1">IFERROR(__xludf.DUMMYFUNCTION("IFERROR(FILTER('Tag Library'!$Q$14:$Q$736, LEFT('Tag Library'!$P$14:$P$736, LEN(N$2))=N$2, RIGHT('Tag Library'!$P$14:$P$736, LEN($A293))=$A293), """")"),"")</f>
        <v/>
      </c>
      <c r="O293" s="1" t="str">
        <f ca="1">IFERROR(__xludf.DUMMYFUNCTION("IFERROR(FILTER('Tag Library'!$Q$14:$Q$736, LEFT('Tag Library'!$P$14:$P$736, LEN(O$2))=O$2, RIGHT('Tag Library'!$P$14:$P$736, LEN($A293))=$A293), """")"),"")</f>
        <v/>
      </c>
      <c r="P293" s="1" t="str">
        <f ca="1">IFERROR(__xludf.DUMMYFUNCTION("IFERROR(FILTER('Tag Library'!$Q$14:$Q$736, LEFT('Tag Library'!$P$14:$P$736, LEN(P$2))=P$2, RIGHT('Tag Library'!$P$14:$P$736, LEN($A293))=$A293), """")"),"")</f>
        <v/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IFERROR(__xludf.DUMMYFUNCTION("IFERROR(FILTER('Tag Library'!$Q$14:$Q$736, LEFT('Tag Library'!$P$14:$P$736, LEN(B$2))=B$2, RIGHT('Tag Library'!$P$14:$P$736, LEN($A294))=$A294), """")"),"")</f>
        <v/>
      </c>
      <c r="C294" s="1" t="str">
        <f ca="1">IFERROR(__xludf.DUMMYFUNCTION("IFERROR(FILTER('Tag Library'!$Q$14:$Q$736, LEFT('Tag Library'!$P$14:$P$736, LEN(C$2))=C$2, RIGHT('Tag Library'!$P$14:$P$736, LEN($A294))=$A294), """")"),"")</f>
        <v/>
      </c>
      <c r="D294" s="1" t="str">
        <f ca="1">IFERROR(__xludf.DUMMYFUNCTION("IFERROR(FILTER('Tag Library'!$Q$14:$Q$736, LEFT('Tag Library'!$P$14:$P$736, LEN(D$2))=D$2, RIGHT('Tag Library'!$P$14:$P$736, LEN($A294))=$A294), """")"),"")</f>
        <v/>
      </c>
      <c r="E294" s="1" t="str">
        <f ca="1">IFERROR(__xludf.DUMMYFUNCTION("IFERROR(FILTER('Tag Library'!$Q$14:$Q$736, LEFT('Tag Library'!$P$14:$P$736, LEN(E$2))=E$2, RIGHT('Tag Library'!$P$14:$P$736, LEN($A294))=$A294), """")"),"")</f>
        <v/>
      </c>
      <c r="F294" s="1" t="str">
        <f ca="1">IFERROR(__xludf.DUMMYFUNCTION("IFERROR(FILTER('Tag Library'!$Q$14:$Q$736, LEFT('Tag Library'!$P$14:$P$736, LEN(F$2))=F$2, RIGHT('Tag Library'!$P$14:$P$736, LEN($A294))=$A294), """")"),"")</f>
        <v/>
      </c>
      <c r="G294" s="1" t="str">
        <f ca="1">IFERROR(__xludf.DUMMYFUNCTION("IFERROR(FILTER('Tag Library'!$Q$14:$Q$736, LEFT('Tag Library'!$P$14:$P$736, LEN(G$2))=G$2, RIGHT('Tag Library'!$P$14:$P$736, LEN($A294))=$A294), """")"),"")</f>
        <v/>
      </c>
      <c r="H294" s="1" t="str">
        <f ca="1">IFERROR(__xludf.DUMMYFUNCTION("IFERROR(FILTER('Tag Library'!$Q$14:$Q$736, LEFT('Tag Library'!$P$14:$P$736, LEN(H$2))=H$2, RIGHT('Tag Library'!$P$14:$P$736, LEN($A294))=$A294), """")"),"")</f>
        <v/>
      </c>
      <c r="I294" s="1" t="str">
        <f ca="1">IFERROR(__xludf.DUMMYFUNCTION("IFERROR(FILTER('Tag Library'!$Q$14:$Q$736, LEFT('Tag Library'!$P$14:$P$736, LEN(I$2))=I$2, RIGHT('Tag Library'!$P$14:$P$736, LEN($A294))=$A294), """")"),"")</f>
        <v/>
      </c>
      <c r="J294" s="1" t="str">
        <f ca="1">IFERROR(__xludf.DUMMYFUNCTION("IFERROR(FILTER('Tag Library'!$Q$14:$Q$736, LEFT('Tag Library'!$P$14:$P$736, LEN(J$2))=J$2, RIGHT('Tag Library'!$P$14:$P$736, LEN($A294))=$A294), """")"),"")</f>
        <v/>
      </c>
      <c r="K294" s="1" t="str">
        <f ca="1">IFERROR(__xludf.DUMMYFUNCTION("IFERROR(FILTER('Tag Library'!$Q$14:$Q$736, LEFT('Tag Library'!$P$14:$P$736, LEN(K$2))=K$2, RIGHT('Tag Library'!$P$14:$P$736, LEN($A294))=$A294), """")"),"")</f>
        <v/>
      </c>
      <c r="L294" s="1" t="str">
        <f ca="1">IFERROR(__xludf.DUMMYFUNCTION("IFERROR(FILTER('Tag Library'!$Q$14:$Q$736, LEFT('Tag Library'!$P$14:$P$736, LEN(L$2))=L$2, RIGHT('Tag Library'!$P$14:$P$736, LEN($A294))=$A294), """")"),"")</f>
        <v/>
      </c>
      <c r="M294" s="1" t="str">
        <f ca="1">IFERROR(__xludf.DUMMYFUNCTION("IFERROR(FILTER('Tag Library'!$Q$14:$Q$736, LEFT('Tag Library'!$P$14:$P$736, LEN(M$2))=M$2, RIGHT('Tag Library'!$P$14:$P$736, LEN($A294))=$A294), """")"),"")</f>
        <v/>
      </c>
      <c r="N294" s="1" t="str">
        <f ca="1">IFERROR(__xludf.DUMMYFUNCTION("IFERROR(FILTER('Tag Library'!$Q$14:$Q$736, LEFT('Tag Library'!$P$14:$P$736, LEN(N$2))=N$2, RIGHT('Tag Library'!$P$14:$P$736, LEN($A294))=$A294), """")"),"")</f>
        <v/>
      </c>
      <c r="O294" s="1" t="str">
        <f ca="1">IFERROR(__xludf.DUMMYFUNCTION("IFERROR(FILTER('Tag Library'!$Q$14:$Q$736, LEFT('Tag Library'!$P$14:$P$736, LEN(O$2))=O$2, RIGHT('Tag Library'!$P$14:$P$736, LEN($A294))=$A294), """")"),"")</f>
        <v/>
      </c>
      <c r="P294" s="1" t="str">
        <f ca="1">IFERROR(__xludf.DUMMYFUNCTION("IFERROR(FILTER('Tag Library'!$Q$14:$Q$736, LEFT('Tag Library'!$P$14:$P$736, LEN(P$2))=P$2, RIGHT('Tag Library'!$P$14:$P$736, LEN($A294))=$A294), """")"),"")</f>
        <v/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IFERROR(__xludf.DUMMYFUNCTION("IFERROR(FILTER('Tag Library'!$Q$14:$Q$736, LEFT('Tag Library'!$P$14:$P$736, LEN(B$2))=B$2, RIGHT('Tag Library'!$P$14:$P$736, LEN($A295))=$A295), """")"),"")</f>
        <v/>
      </c>
      <c r="C295" s="1" t="str">
        <f ca="1">IFERROR(__xludf.DUMMYFUNCTION("IFERROR(FILTER('Tag Library'!$Q$14:$Q$736, LEFT('Tag Library'!$P$14:$P$736, LEN(C$2))=C$2, RIGHT('Tag Library'!$P$14:$P$736, LEN($A295))=$A295), """")"),"")</f>
        <v/>
      </c>
      <c r="D295" s="1" t="str">
        <f ca="1">IFERROR(__xludf.DUMMYFUNCTION("IFERROR(FILTER('Tag Library'!$Q$14:$Q$736, LEFT('Tag Library'!$P$14:$P$736, LEN(D$2))=D$2, RIGHT('Tag Library'!$P$14:$P$736, LEN($A295))=$A295), """")"),"")</f>
        <v/>
      </c>
      <c r="E295" s="1" t="str">
        <f ca="1">IFERROR(__xludf.DUMMYFUNCTION("IFERROR(FILTER('Tag Library'!$Q$14:$Q$736, LEFT('Tag Library'!$P$14:$P$736, LEN(E$2))=E$2, RIGHT('Tag Library'!$P$14:$P$736, LEN($A295))=$A295), """")"),"")</f>
        <v/>
      </c>
      <c r="F295" s="1" t="str">
        <f ca="1">IFERROR(__xludf.DUMMYFUNCTION("IFERROR(FILTER('Tag Library'!$Q$14:$Q$736, LEFT('Tag Library'!$P$14:$P$736, LEN(F$2))=F$2, RIGHT('Tag Library'!$P$14:$P$736, LEN($A295))=$A295), """")"),"")</f>
        <v/>
      </c>
      <c r="G295" s="1" t="str">
        <f ca="1">IFERROR(__xludf.DUMMYFUNCTION("IFERROR(FILTER('Tag Library'!$Q$14:$Q$736, LEFT('Tag Library'!$P$14:$P$736, LEN(G$2))=G$2, RIGHT('Tag Library'!$P$14:$P$736, LEN($A295))=$A295), """")"),"")</f>
        <v/>
      </c>
      <c r="H295" s="1" t="str">
        <f ca="1">IFERROR(__xludf.DUMMYFUNCTION("IFERROR(FILTER('Tag Library'!$Q$14:$Q$736, LEFT('Tag Library'!$P$14:$P$736, LEN(H$2))=H$2, RIGHT('Tag Library'!$P$14:$P$736, LEN($A295))=$A295), """")"),"")</f>
        <v/>
      </c>
      <c r="I295" s="1" t="str">
        <f ca="1">IFERROR(__xludf.DUMMYFUNCTION("IFERROR(FILTER('Tag Library'!$Q$14:$Q$736, LEFT('Tag Library'!$P$14:$P$736, LEN(I$2))=I$2, RIGHT('Tag Library'!$P$14:$P$736, LEN($A295))=$A295), """")"),"")</f>
        <v/>
      </c>
      <c r="J295" s="1" t="str">
        <f ca="1">IFERROR(__xludf.DUMMYFUNCTION("IFERROR(FILTER('Tag Library'!$Q$14:$Q$736, LEFT('Tag Library'!$P$14:$P$736, LEN(J$2))=J$2, RIGHT('Tag Library'!$P$14:$P$736, LEN($A295))=$A295), """")"),"")</f>
        <v/>
      </c>
      <c r="K295" s="1" t="str">
        <f ca="1">IFERROR(__xludf.DUMMYFUNCTION("IFERROR(FILTER('Tag Library'!$Q$14:$Q$736, LEFT('Tag Library'!$P$14:$P$736, LEN(K$2))=K$2, RIGHT('Tag Library'!$P$14:$P$736, LEN($A295))=$A295), """")"),"")</f>
        <v/>
      </c>
      <c r="L295" s="1" t="str">
        <f ca="1">IFERROR(__xludf.DUMMYFUNCTION("IFERROR(FILTER('Tag Library'!$Q$14:$Q$736, LEFT('Tag Library'!$P$14:$P$736, LEN(L$2))=L$2, RIGHT('Tag Library'!$P$14:$P$736, LEN($A295))=$A295), """")"),"")</f>
        <v/>
      </c>
      <c r="M295" s="1" t="str">
        <f ca="1">IFERROR(__xludf.DUMMYFUNCTION("IFERROR(FILTER('Tag Library'!$Q$14:$Q$736, LEFT('Tag Library'!$P$14:$P$736, LEN(M$2))=M$2, RIGHT('Tag Library'!$P$14:$P$736, LEN($A295))=$A295), """")"),"")</f>
        <v/>
      </c>
      <c r="N295" s="1" t="str">
        <f ca="1">IFERROR(__xludf.DUMMYFUNCTION("IFERROR(FILTER('Tag Library'!$Q$14:$Q$736, LEFT('Tag Library'!$P$14:$P$736, LEN(N$2))=N$2, RIGHT('Tag Library'!$P$14:$P$736, LEN($A295))=$A295), """")"),"")</f>
        <v/>
      </c>
      <c r="O295" s="1" t="str">
        <f ca="1">IFERROR(__xludf.DUMMYFUNCTION("IFERROR(FILTER('Tag Library'!$Q$14:$Q$736, LEFT('Tag Library'!$P$14:$P$736, LEN(O$2))=O$2, RIGHT('Tag Library'!$P$14:$P$736, LEN($A295))=$A295), """")"),"")</f>
        <v/>
      </c>
      <c r="P295" s="1" t="str">
        <f ca="1">IFERROR(__xludf.DUMMYFUNCTION("IFERROR(FILTER('Tag Library'!$Q$14:$Q$736, LEFT('Tag Library'!$P$14:$P$736, LEN(P$2))=P$2, RIGHT('Tag Library'!$P$14:$P$736, LEN($A295))=$A295), """")"),"")</f>
        <v/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IFERROR(__xludf.DUMMYFUNCTION("IFERROR(FILTER('Tag Library'!$Q$14:$Q$736, LEFT('Tag Library'!$P$14:$P$736, LEN(B$2))=B$2, RIGHT('Tag Library'!$P$14:$P$736, LEN($A296))=$A296), """")"),"")</f>
        <v/>
      </c>
      <c r="C296" s="1" t="str">
        <f ca="1">IFERROR(__xludf.DUMMYFUNCTION("IFERROR(FILTER('Tag Library'!$Q$14:$Q$736, LEFT('Tag Library'!$P$14:$P$736, LEN(C$2))=C$2, RIGHT('Tag Library'!$P$14:$P$736, LEN($A296))=$A296), """")"),"")</f>
        <v/>
      </c>
      <c r="D296" s="1" t="str">
        <f ca="1">IFERROR(__xludf.DUMMYFUNCTION("IFERROR(FILTER('Tag Library'!$Q$14:$Q$736, LEFT('Tag Library'!$P$14:$P$736, LEN(D$2))=D$2, RIGHT('Tag Library'!$P$14:$P$736, LEN($A296))=$A296), """")"),"")</f>
        <v/>
      </c>
      <c r="E296" s="1" t="str">
        <f ca="1">IFERROR(__xludf.DUMMYFUNCTION("IFERROR(FILTER('Tag Library'!$Q$14:$Q$736, LEFT('Tag Library'!$P$14:$P$736, LEN(E$2))=E$2, RIGHT('Tag Library'!$P$14:$P$736, LEN($A296))=$A296), """")"),"")</f>
        <v/>
      </c>
      <c r="F296" s="1" t="str">
        <f ca="1">IFERROR(__xludf.DUMMYFUNCTION("IFERROR(FILTER('Tag Library'!$Q$14:$Q$736, LEFT('Tag Library'!$P$14:$P$736, LEN(F$2))=F$2, RIGHT('Tag Library'!$P$14:$P$736, LEN($A296))=$A296), """")"),"")</f>
        <v/>
      </c>
      <c r="G296" s="1" t="str">
        <f ca="1">IFERROR(__xludf.DUMMYFUNCTION("IFERROR(FILTER('Tag Library'!$Q$14:$Q$736, LEFT('Tag Library'!$P$14:$P$736, LEN(G$2))=G$2, RIGHT('Tag Library'!$P$14:$P$736, LEN($A296))=$A296), """")"),"")</f>
        <v/>
      </c>
      <c r="H296" s="1" t="str">
        <f ca="1">IFERROR(__xludf.DUMMYFUNCTION("IFERROR(FILTER('Tag Library'!$Q$14:$Q$736, LEFT('Tag Library'!$P$14:$P$736, LEN(H$2))=H$2, RIGHT('Tag Library'!$P$14:$P$736, LEN($A296))=$A296), """")"),"")</f>
        <v/>
      </c>
      <c r="I296" s="1" t="str">
        <f ca="1">IFERROR(__xludf.DUMMYFUNCTION("IFERROR(FILTER('Tag Library'!$Q$14:$Q$736, LEFT('Tag Library'!$P$14:$P$736, LEN(I$2))=I$2, RIGHT('Tag Library'!$P$14:$P$736, LEN($A296))=$A296), """")"),"")</f>
        <v/>
      </c>
      <c r="J296" s="1" t="str">
        <f ca="1">IFERROR(__xludf.DUMMYFUNCTION("IFERROR(FILTER('Tag Library'!$Q$14:$Q$736, LEFT('Tag Library'!$P$14:$P$736, LEN(J$2))=J$2, RIGHT('Tag Library'!$P$14:$P$736, LEN($A296))=$A296), """")"),"")</f>
        <v/>
      </c>
      <c r="K296" s="1" t="str">
        <f ca="1">IFERROR(__xludf.DUMMYFUNCTION("IFERROR(FILTER('Tag Library'!$Q$14:$Q$736, LEFT('Tag Library'!$P$14:$P$736, LEN(K$2))=K$2, RIGHT('Tag Library'!$P$14:$P$736, LEN($A296))=$A296), """")"),"")</f>
        <v/>
      </c>
      <c r="L296" s="1" t="str">
        <f ca="1">IFERROR(__xludf.DUMMYFUNCTION("IFERROR(FILTER('Tag Library'!$Q$14:$Q$736, LEFT('Tag Library'!$P$14:$P$736, LEN(L$2))=L$2, RIGHT('Tag Library'!$P$14:$P$736, LEN($A296))=$A296), """")"),"")</f>
        <v/>
      </c>
      <c r="M296" s="1" t="str">
        <f ca="1">IFERROR(__xludf.DUMMYFUNCTION("IFERROR(FILTER('Tag Library'!$Q$14:$Q$736, LEFT('Tag Library'!$P$14:$P$736, LEN(M$2))=M$2, RIGHT('Tag Library'!$P$14:$P$736, LEN($A296))=$A296), """")"),"")</f>
        <v/>
      </c>
      <c r="N296" s="1" t="str">
        <f ca="1">IFERROR(__xludf.DUMMYFUNCTION("IFERROR(FILTER('Tag Library'!$Q$14:$Q$736, LEFT('Tag Library'!$P$14:$P$736, LEN(N$2))=N$2, RIGHT('Tag Library'!$P$14:$P$736, LEN($A296))=$A296), """")"),"")</f>
        <v/>
      </c>
      <c r="O296" s="1" t="str">
        <f ca="1">IFERROR(__xludf.DUMMYFUNCTION("IFERROR(FILTER('Tag Library'!$Q$14:$Q$736, LEFT('Tag Library'!$P$14:$P$736, LEN(O$2))=O$2, RIGHT('Tag Library'!$P$14:$P$736, LEN($A296))=$A296), """")"),"")</f>
        <v/>
      </c>
      <c r="P296" s="1" t="str">
        <f ca="1">IFERROR(__xludf.DUMMYFUNCTION("IFERROR(FILTER('Tag Library'!$Q$14:$Q$736, LEFT('Tag Library'!$P$14:$P$736, LEN(P$2))=P$2, RIGHT('Tag Library'!$P$14:$P$736, LEN($A296))=$A296), """")"),"")</f>
        <v/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IFERROR(__xludf.DUMMYFUNCTION("IFERROR(FILTER('Tag Library'!$Q$14:$Q$736, LEFT('Tag Library'!$P$14:$P$736, LEN(B$2))=B$2, RIGHT('Tag Library'!$P$14:$P$736, LEN($A297))=$A297), """")"),"")</f>
        <v/>
      </c>
      <c r="C297" s="1" t="str">
        <f ca="1">IFERROR(__xludf.DUMMYFUNCTION("IFERROR(FILTER('Tag Library'!$Q$14:$Q$736, LEFT('Tag Library'!$P$14:$P$736, LEN(C$2))=C$2, RIGHT('Tag Library'!$P$14:$P$736, LEN($A297))=$A297), """")"),"")</f>
        <v/>
      </c>
      <c r="D297" s="1" t="str">
        <f ca="1">IFERROR(__xludf.DUMMYFUNCTION("IFERROR(FILTER('Tag Library'!$Q$14:$Q$736, LEFT('Tag Library'!$P$14:$P$736, LEN(D$2))=D$2, RIGHT('Tag Library'!$P$14:$P$736, LEN($A297))=$A297), """")"),"")</f>
        <v/>
      </c>
      <c r="E297" s="1" t="str">
        <f ca="1">IFERROR(__xludf.DUMMYFUNCTION("IFERROR(FILTER('Tag Library'!$Q$14:$Q$736, LEFT('Tag Library'!$P$14:$P$736, LEN(E$2))=E$2, RIGHT('Tag Library'!$P$14:$P$736, LEN($A297))=$A297), """")"),"")</f>
        <v/>
      </c>
      <c r="F297" s="1" t="str">
        <f ca="1">IFERROR(__xludf.DUMMYFUNCTION("IFERROR(FILTER('Tag Library'!$Q$14:$Q$736, LEFT('Tag Library'!$P$14:$P$736, LEN(F$2))=F$2, RIGHT('Tag Library'!$P$14:$P$736, LEN($A297))=$A297), """")"),"")</f>
        <v/>
      </c>
      <c r="G297" s="1" t="str">
        <f ca="1">IFERROR(__xludf.DUMMYFUNCTION("IFERROR(FILTER('Tag Library'!$Q$14:$Q$736, LEFT('Tag Library'!$P$14:$P$736, LEN(G$2))=G$2, RIGHT('Tag Library'!$P$14:$P$736, LEN($A297))=$A297), """")"),"")</f>
        <v/>
      </c>
      <c r="H297" s="1" t="str">
        <f ca="1">IFERROR(__xludf.DUMMYFUNCTION("IFERROR(FILTER('Tag Library'!$Q$14:$Q$736, LEFT('Tag Library'!$P$14:$P$736, LEN(H$2))=H$2, RIGHT('Tag Library'!$P$14:$P$736, LEN($A297))=$A297), """")"),"")</f>
        <v/>
      </c>
      <c r="I297" s="1" t="str">
        <f ca="1">IFERROR(__xludf.DUMMYFUNCTION("IFERROR(FILTER('Tag Library'!$Q$14:$Q$736, LEFT('Tag Library'!$P$14:$P$736, LEN(I$2))=I$2, RIGHT('Tag Library'!$P$14:$P$736, LEN($A297))=$A297), """")"),"")</f>
        <v/>
      </c>
      <c r="J297" s="1" t="str">
        <f ca="1">IFERROR(__xludf.DUMMYFUNCTION("IFERROR(FILTER('Tag Library'!$Q$14:$Q$736, LEFT('Tag Library'!$P$14:$P$736, LEN(J$2))=J$2, RIGHT('Tag Library'!$P$14:$P$736, LEN($A297))=$A297), """")"),"")</f>
        <v/>
      </c>
      <c r="K297" s="1" t="str">
        <f ca="1">IFERROR(__xludf.DUMMYFUNCTION("IFERROR(FILTER('Tag Library'!$Q$14:$Q$736, LEFT('Tag Library'!$P$14:$P$736, LEN(K$2))=K$2, RIGHT('Tag Library'!$P$14:$P$736, LEN($A297))=$A297), """")"),"")</f>
        <v/>
      </c>
      <c r="L297" s="1" t="str">
        <f ca="1">IFERROR(__xludf.DUMMYFUNCTION("IFERROR(FILTER('Tag Library'!$Q$14:$Q$736, LEFT('Tag Library'!$P$14:$P$736, LEN(L$2))=L$2, RIGHT('Tag Library'!$P$14:$P$736, LEN($A297))=$A297), """")"),"")</f>
        <v/>
      </c>
      <c r="M297" s="1" t="str">
        <f ca="1">IFERROR(__xludf.DUMMYFUNCTION("IFERROR(FILTER('Tag Library'!$Q$14:$Q$736, LEFT('Tag Library'!$P$14:$P$736, LEN(M$2))=M$2, RIGHT('Tag Library'!$P$14:$P$736, LEN($A297))=$A297), """")"),"")</f>
        <v/>
      </c>
      <c r="N297" s="1" t="str">
        <f ca="1">IFERROR(__xludf.DUMMYFUNCTION("IFERROR(FILTER('Tag Library'!$Q$14:$Q$736, LEFT('Tag Library'!$P$14:$P$736, LEN(N$2))=N$2, RIGHT('Tag Library'!$P$14:$P$736, LEN($A297))=$A297), """")"),"")</f>
        <v/>
      </c>
      <c r="O297" s="1" t="str">
        <f ca="1">IFERROR(__xludf.DUMMYFUNCTION("IFERROR(FILTER('Tag Library'!$Q$14:$Q$736, LEFT('Tag Library'!$P$14:$P$736, LEN(O$2))=O$2, RIGHT('Tag Library'!$P$14:$P$736, LEN($A297))=$A297), """")"),"")</f>
        <v/>
      </c>
      <c r="P297" s="1" t="str">
        <f ca="1">IFERROR(__xludf.DUMMYFUNCTION("IFERROR(FILTER('Tag Library'!$Q$14:$Q$736, LEFT('Tag Library'!$P$14:$P$736, LEN(P$2))=P$2, RIGHT('Tag Library'!$P$14:$P$736, LEN($A297))=$A297), """")"),"")</f>
        <v/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IFERROR(__xludf.DUMMYFUNCTION("IFERROR(FILTER('Tag Library'!$Q$14:$Q$736, LEFT('Tag Library'!$P$14:$P$736, LEN(B$2))=B$2, RIGHT('Tag Library'!$P$14:$P$736, LEN($A298))=$A298), """")"),"")</f>
        <v/>
      </c>
      <c r="C298" s="1" t="str">
        <f ca="1">IFERROR(__xludf.DUMMYFUNCTION("IFERROR(FILTER('Tag Library'!$Q$14:$Q$736, LEFT('Tag Library'!$P$14:$P$736, LEN(C$2))=C$2, RIGHT('Tag Library'!$P$14:$P$736, LEN($A298))=$A298), """")"),"")</f>
        <v/>
      </c>
      <c r="D298" s="1" t="str">
        <f ca="1">IFERROR(__xludf.DUMMYFUNCTION("IFERROR(FILTER('Tag Library'!$Q$14:$Q$736, LEFT('Tag Library'!$P$14:$P$736, LEN(D$2))=D$2, RIGHT('Tag Library'!$P$14:$P$736, LEN($A298))=$A298), """")"),"")</f>
        <v/>
      </c>
      <c r="E298" s="1" t="str">
        <f ca="1">IFERROR(__xludf.DUMMYFUNCTION("IFERROR(FILTER('Tag Library'!$Q$14:$Q$736, LEFT('Tag Library'!$P$14:$P$736, LEN(E$2))=E$2, RIGHT('Tag Library'!$P$14:$P$736, LEN($A298))=$A298), """")"),"")</f>
        <v/>
      </c>
      <c r="F298" s="1" t="str">
        <f ca="1">IFERROR(__xludf.DUMMYFUNCTION("IFERROR(FILTER('Tag Library'!$Q$14:$Q$736, LEFT('Tag Library'!$P$14:$P$736, LEN(F$2))=F$2, RIGHT('Tag Library'!$P$14:$P$736, LEN($A298))=$A298), """")"),"")</f>
        <v/>
      </c>
      <c r="G298" s="1" t="str">
        <f ca="1">IFERROR(__xludf.DUMMYFUNCTION("IFERROR(FILTER('Tag Library'!$Q$14:$Q$736, LEFT('Tag Library'!$P$14:$P$736, LEN(G$2))=G$2, RIGHT('Tag Library'!$P$14:$P$736, LEN($A298))=$A298), """")"),"")</f>
        <v/>
      </c>
      <c r="H298" s="1" t="str">
        <f ca="1">IFERROR(__xludf.DUMMYFUNCTION("IFERROR(FILTER('Tag Library'!$Q$14:$Q$736, LEFT('Tag Library'!$P$14:$P$736, LEN(H$2))=H$2, RIGHT('Tag Library'!$P$14:$P$736, LEN($A298))=$A298), """")"),"")</f>
        <v/>
      </c>
      <c r="I298" s="1" t="str">
        <f ca="1">IFERROR(__xludf.DUMMYFUNCTION("IFERROR(FILTER('Tag Library'!$Q$14:$Q$736, LEFT('Tag Library'!$P$14:$P$736, LEN(I$2))=I$2, RIGHT('Tag Library'!$P$14:$P$736, LEN($A298))=$A298), """")"),"")</f>
        <v/>
      </c>
      <c r="J298" s="1" t="str">
        <f ca="1">IFERROR(__xludf.DUMMYFUNCTION("IFERROR(FILTER('Tag Library'!$Q$14:$Q$736, LEFT('Tag Library'!$P$14:$P$736, LEN(J$2))=J$2, RIGHT('Tag Library'!$P$14:$P$736, LEN($A298))=$A298), """")"),"")</f>
        <v/>
      </c>
      <c r="K298" s="1" t="str">
        <f ca="1">IFERROR(__xludf.DUMMYFUNCTION("IFERROR(FILTER('Tag Library'!$Q$14:$Q$736, LEFT('Tag Library'!$P$14:$P$736, LEN(K$2))=K$2, RIGHT('Tag Library'!$P$14:$P$736, LEN($A298))=$A298), """")"),"")</f>
        <v/>
      </c>
      <c r="L298" s="1" t="str">
        <f ca="1">IFERROR(__xludf.DUMMYFUNCTION("IFERROR(FILTER('Tag Library'!$Q$14:$Q$736, LEFT('Tag Library'!$P$14:$P$736, LEN(L$2))=L$2, RIGHT('Tag Library'!$P$14:$P$736, LEN($A298))=$A298), """")"),"")</f>
        <v/>
      </c>
      <c r="M298" s="1" t="str">
        <f ca="1">IFERROR(__xludf.DUMMYFUNCTION("IFERROR(FILTER('Tag Library'!$Q$14:$Q$736, LEFT('Tag Library'!$P$14:$P$736, LEN(M$2))=M$2, RIGHT('Tag Library'!$P$14:$P$736, LEN($A298))=$A298), """")"),"")</f>
        <v/>
      </c>
      <c r="N298" s="1" t="str">
        <f ca="1">IFERROR(__xludf.DUMMYFUNCTION("IFERROR(FILTER('Tag Library'!$Q$14:$Q$736, LEFT('Tag Library'!$P$14:$P$736, LEN(N$2))=N$2, RIGHT('Tag Library'!$P$14:$P$736, LEN($A298))=$A298), """")"),"")</f>
        <v/>
      </c>
      <c r="O298" s="1" t="str">
        <f ca="1">IFERROR(__xludf.DUMMYFUNCTION("IFERROR(FILTER('Tag Library'!$Q$14:$Q$736, LEFT('Tag Library'!$P$14:$P$736, LEN(O$2))=O$2, RIGHT('Tag Library'!$P$14:$P$736, LEN($A298))=$A298), """")"),"")</f>
        <v/>
      </c>
      <c r="P298" s="1" t="str">
        <f ca="1">IFERROR(__xludf.DUMMYFUNCTION("IFERROR(FILTER('Tag Library'!$Q$14:$Q$736, LEFT('Tag Library'!$P$14:$P$736, LEN(P$2))=P$2, RIGHT('Tag Library'!$P$14:$P$736, LEN($A298))=$A298), """")"),"")</f>
        <v/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IFERROR(__xludf.DUMMYFUNCTION("IFERROR(FILTER('Tag Library'!$Q$14:$Q$736, LEFT('Tag Library'!$P$14:$P$736, LEN(B$2))=B$2, RIGHT('Tag Library'!$P$14:$P$736, LEN($A299))=$A299), """")"),"")</f>
        <v/>
      </c>
      <c r="C299" s="1" t="str">
        <f ca="1">IFERROR(__xludf.DUMMYFUNCTION("IFERROR(FILTER('Tag Library'!$Q$14:$Q$736, LEFT('Tag Library'!$P$14:$P$736, LEN(C$2))=C$2, RIGHT('Tag Library'!$P$14:$P$736, LEN($A299))=$A299), """")"),"")</f>
        <v/>
      </c>
      <c r="D299" s="1" t="str">
        <f ca="1">IFERROR(__xludf.DUMMYFUNCTION("IFERROR(FILTER('Tag Library'!$Q$14:$Q$736, LEFT('Tag Library'!$P$14:$P$736, LEN(D$2))=D$2, RIGHT('Tag Library'!$P$14:$P$736, LEN($A299))=$A299), """")"),"")</f>
        <v/>
      </c>
      <c r="E299" s="1" t="str">
        <f ca="1">IFERROR(__xludf.DUMMYFUNCTION("IFERROR(FILTER('Tag Library'!$Q$14:$Q$736, LEFT('Tag Library'!$P$14:$P$736, LEN(E$2))=E$2, RIGHT('Tag Library'!$P$14:$P$736, LEN($A299))=$A299), """")"),"")</f>
        <v/>
      </c>
      <c r="F299" s="1" t="str">
        <f ca="1">IFERROR(__xludf.DUMMYFUNCTION("IFERROR(FILTER('Tag Library'!$Q$14:$Q$736, LEFT('Tag Library'!$P$14:$P$736, LEN(F$2))=F$2, RIGHT('Tag Library'!$P$14:$P$736, LEN($A299))=$A299), """")"),"")</f>
        <v/>
      </c>
      <c r="G299" s="1" t="str">
        <f ca="1">IFERROR(__xludf.DUMMYFUNCTION("IFERROR(FILTER('Tag Library'!$Q$14:$Q$736, LEFT('Tag Library'!$P$14:$P$736, LEN(G$2))=G$2, RIGHT('Tag Library'!$P$14:$P$736, LEN($A299))=$A299), """")"),"")</f>
        <v/>
      </c>
      <c r="H299" s="1" t="str">
        <f ca="1">IFERROR(__xludf.DUMMYFUNCTION("IFERROR(FILTER('Tag Library'!$Q$14:$Q$736, LEFT('Tag Library'!$P$14:$P$736, LEN(H$2))=H$2, RIGHT('Tag Library'!$P$14:$P$736, LEN($A299))=$A299), """")"),"")</f>
        <v/>
      </c>
      <c r="I299" s="1" t="str">
        <f ca="1">IFERROR(__xludf.DUMMYFUNCTION("IFERROR(FILTER('Tag Library'!$Q$14:$Q$736, LEFT('Tag Library'!$P$14:$P$736, LEN(I$2))=I$2, RIGHT('Tag Library'!$P$14:$P$736, LEN($A299))=$A299), """")"),"")</f>
        <v/>
      </c>
      <c r="J299" s="1" t="str">
        <f ca="1">IFERROR(__xludf.DUMMYFUNCTION("IFERROR(FILTER('Tag Library'!$Q$14:$Q$736, LEFT('Tag Library'!$P$14:$P$736, LEN(J$2))=J$2, RIGHT('Tag Library'!$P$14:$P$736, LEN($A299))=$A299), """")"),"")</f>
        <v/>
      </c>
      <c r="K299" s="1" t="str">
        <f ca="1">IFERROR(__xludf.DUMMYFUNCTION("IFERROR(FILTER('Tag Library'!$Q$14:$Q$736, LEFT('Tag Library'!$P$14:$P$736, LEN(K$2))=K$2, RIGHT('Tag Library'!$P$14:$P$736, LEN($A299))=$A299), """")"),"")</f>
        <v/>
      </c>
      <c r="L299" s="1" t="str">
        <f ca="1">IFERROR(__xludf.DUMMYFUNCTION("IFERROR(FILTER('Tag Library'!$Q$14:$Q$736, LEFT('Tag Library'!$P$14:$P$736, LEN(L$2))=L$2, RIGHT('Tag Library'!$P$14:$P$736, LEN($A299))=$A299), """")"),"")</f>
        <v/>
      </c>
      <c r="M299" s="1" t="str">
        <f ca="1">IFERROR(__xludf.DUMMYFUNCTION("IFERROR(FILTER('Tag Library'!$Q$14:$Q$736, LEFT('Tag Library'!$P$14:$P$736, LEN(M$2))=M$2, RIGHT('Tag Library'!$P$14:$P$736, LEN($A299))=$A299), """")"),"")</f>
        <v/>
      </c>
      <c r="N299" s="1" t="str">
        <f ca="1">IFERROR(__xludf.DUMMYFUNCTION("IFERROR(FILTER('Tag Library'!$Q$14:$Q$736, LEFT('Tag Library'!$P$14:$P$736, LEN(N$2))=N$2, RIGHT('Tag Library'!$P$14:$P$736, LEN($A299))=$A299), """")"),"")</f>
        <v/>
      </c>
      <c r="O299" s="1" t="str">
        <f ca="1">IFERROR(__xludf.DUMMYFUNCTION("IFERROR(FILTER('Tag Library'!$Q$14:$Q$736, LEFT('Tag Library'!$P$14:$P$736, LEN(O$2))=O$2, RIGHT('Tag Library'!$P$14:$P$736, LEN($A299))=$A299), """")"),"")</f>
        <v/>
      </c>
      <c r="P299" s="1" t="str">
        <f ca="1">IFERROR(__xludf.DUMMYFUNCTION("IFERROR(FILTER('Tag Library'!$Q$14:$Q$736, LEFT('Tag Library'!$P$14:$P$736, LEN(P$2))=P$2, RIGHT('Tag Library'!$P$14:$P$736, LEN($A299))=$A299), """")"),"")</f>
        <v/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IFERROR(__xludf.DUMMYFUNCTION("IFERROR(FILTER('Tag Library'!$Q$14:$Q$736, LEFT('Tag Library'!$P$14:$P$736, LEN(B$2))=B$2, RIGHT('Tag Library'!$P$14:$P$736, LEN($A300))=$A300), """")"),"")</f>
        <v/>
      </c>
      <c r="C300" s="1" t="str">
        <f ca="1">IFERROR(__xludf.DUMMYFUNCTION("IFERROR(FILTER('Tag Library'!$Q$14:$Q$736, LEFT('Tag Library'!$P$14:$P$736, LEN(C$2))=C$2, RIGHT('Tag Library'!$P$14:$P$736, LEN($A300))=$A300), """")"),"")</f>
        <v/>
      </c>
      <c r="D300" s="1" t="str">
        <f ca="1">IFERROR(__xludf.DUMMYFUNCTION("IFERROR(FILTER('Tag Library'!$Q$14:$Q$736, LEFT('Tag Library'!$P$14:$P$736, LEN(D$2))=D$2, RIGHT('Tag Library'!$P$14:$P$736, LEN($A300))=$A300), """")"),"")</f>
        <v/>
      </c>
      <c r="E300" s="1" t="str">
        <f ca="1">IFERROR(__xludf.DUMMYFUNCTION("IFERROR(FILTER('Tag Library'!$Q$14:$Q$736, LEFT('Tag Library'!$P$14:$P$736, LEN(E$2))=E$2, RIGHT('Tag Library'!$P$14:$P$736, LEN($A300))=$A300), """")"),"")</f>
        <v/>
      </c>
      <c r="F300" s="1" t="str">
        <f ca="1">IFERROR(__xludf.DUMMYFUNCTION("IFERROR(FILTER('Tag Library'!$Q$14:$Q$736, LEFT('Tag Library'!$P$14:$P$736, LEN(F$2))=F$2, RIGHT('Tag Library'!$P$14:$P$736, LEN($A300))=$A300), """")"),"")</f>
        <v/>
      </c>
      <c r="G300" s="1" t="str">
        <f ca="1">IFERROR(__xludf.DUMMYFUNCTION("IFERROR(FILTER('Tag Library'!$Q$14:$Q$736, LEFT('Tag Library'!$P$14:$P$736, LEN(G$2))=G$2, RIGHT('Tag Library'!$P$14:$P$736, LEN($A300))=$A300), """")"),"")</f>
        <v/>
      </c>
      <c r="H300" s="1" t="str">
        <f ca="1">IFERROR(__xludf.DUMMYFUNCTION("IFERROR(FILTER('Tag Library'!$Q$14:$Q$736, LEFT('Tag Library'!$P$14:$P$736, LEN(H$2))=H$2, RIGHT('Tag Library'!$P$14:$P$736, LEN($A300))=$A300), """")"),"")</f>
        <v/>
      </c>
      <c r="I300" s="1" t="str">
        <f ca="1">IFERROR(__xludf.DUMMYFUNCTION("IFERROR(FILTER('Tag Library'!$Q$14:$Q$736, LEFT('Tag Library'!$P$14:$P$736, LEN(I$2))=I$2, RIGHT('Tag Library'!$P$14:$P$736, LEN($A300))=$A300), """")"),"")</f>
        <v/>
      </c>
      <c r="J300" s="1" t="str">
        <f ca="1">IFERROR(__xludf.DUMMYFUNCTION("IFERROR(FILTER('Tag Library'!$Q$14:$Q$736, LEFT('Tag Library'!$P$14:$P$736, LEN(J$2))=J$2, RIGHT('Tag Library'!$P$14:$P$736, LEN($A300))=$A300), """")"),"")</f>
        <v/>
      </c>
      <c r="K300" s="1" t="str">
        <f ca="1">IFERROR(__xludf.DUMMYFUNCTION("IFERROR(FILTER('Tag Library'!$Q$14:$Q$736, LEFT('Tag Library'!$P$14:$P$736, LEN(K$2))=K$2, RIGHT('Tag Library'!$P$14:$P$736, LEN($A300))=$A300), """")"),"")</f>
        <v/>
      </c>
      <c r="L300" s="1" t="str">
        <f ca="1">IFERROR(__xludf.DUMMYFUNCTION("IFERROR(FILTER('Tag Library'!$Q$14:$Q$736, LEFT('Tag Library'!$P$14:$P$736, LEN(L$2))=L$2, RIGHT('Tag Library'!$P$14:$P$736, LEN($A300))=$A300), """")"),"")</f>
        <v/>
      </c>
      <c r="M300" s="1" t="str">
        <f ca="1">IFERROR(__xludf.DUMMYFUNCTION("IFERROR(FILTER('Tag Library'!$Q$14:$Q$736, LEFT('Tag Library'!$P$14:$P$736, LEN(M$2))=M$2, RIGHT('Tag Library'!$P$14:$P$736, LEN($A300))=$A300), """")"),"")</f>
        <v/>
      </c>
      <c r="N300" s="1" t="str">
        <f ca="1">IFERROR(__xludf.DUMMYFUNCTION("IFERROR(FILTER('Tag Library'!$Q$14:$Q$736, LEFT('Tag Library'!$P$14:$P$736, LEN(N$2))=N$2, RIGHT('Tag Library'!$P$14:$P$736, LEN($A300))=$A300), """")"),"")</f>
        <v/>
      </c>
      <c r="O300" s="1" t="str">
        <f ca="1">IFERROR(__xludf.DUMMYFUNCTION("IFERROR(FILTER('Tag Library'!$Q$14:$Q$736, LEFT('Tag Library'!$P$14:$P$736, LEN(O$2))=O$2, RIGHT('Tag Library'!$P$14:$P$736, LEN($A300))=$A300), """")"),"")</f>
        <v/>
      </c>
      <c r="P300" s="1" t="str">
        <f ca="1">IFERROR(__xludf.DUMMYFUNCTION("IFERROR(FILTER('Tag Library'!$Q$14:$Q$736, LEFT('Tag Library'!$P$14:$P$736, LEN(P$2))=P$2, RIGHT('Tag Library'!$P$14:$P$736, LEN($A300))=$A300), """")"),"")</f>
        <v/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IFERROR(__xludf.DUMMYFUNCTION("IFERROR(FILTER('Tag Library'!$Q$14:$Q$736, LEFT('Tag Library'!$P$14:$P$736, LEN(B$2))=B$2, RIGHT('Tag Library'!$P$14:$P$736, LEN($A301))=$A301), """")"),"")</f>
        <v/>
      </c>
      <c r="C301" s="1" t="str">
        <f ca="1">IFERROR(__xludf.DUMMYFUNCTION("IFERROR(FILTER('Tag Library'!$Q$14:$Q$736, LEFT('Tag Library'!$P$14:$P$736, LEN(C$2))=C$2, RIGHT('Tag Library'!$P$14:$P$736, LEN($A301))=$A301), """")"),"")</f>
        <v/>
      </c>
      <c r="D301" s="1" t="str">
        <f ca="1">IFERROR(__xludf.DUMMYFUNCTION("IFERROR(FILTER('Tag Library'!$Q$14:$Q$736, LEFT('Tag Library'!$P$14:$P$736, LEN(D$2))=D$2, RIGHT('Tag Library'!$P$14:$P$736, LEN($A301))=$A301), """")"),"")</f>
        <v/>
      </c>
      <c r="E301" s="1" t="str">
        <f ca="1">IFERROR(__xludf.DUMMYFUNCTION("IFERROR(FILTER('Tag Library'!$Q$14:$Q$736, LEFT('Tag Library'!$P$14:$P$736, LEN(E$2))=E$2, RIGHT('Tag Library'!$P$14:$P$736, LEN($A301))=$A301), """")"),"")</f>
        <v/>
      </c>
      <c r="F301" s="1" t="str">
        <f ca="1">IFERROR(__xludf.DUMMYFUNCTION("IFERROR(FILTER('Tag Library'!$Q$14:$Q$736, LEFT('Tag Library'!$P$14:$P$736, LEN(F$2))=F$2, RIGHT('Tag Library'!$P$14:$P$736, LEN($A301))=$A301), """")"),"")</f>
        <v/>
      </c>
      <c r="G301" s="1" t="str">
        <f ca="1">IFERROR(__xludf.DUMMYFUNCTION("IFERROR(FILTER('Tag Library'!$Q$14:$Q$736, LEFT('Tag Library'!$P$14:$P$736, LEN(G$2))=G$2, RIGHT('Tag Library'!$P$14:$P$736, LEN($A301))=$A301), """")"),"")</f>
        <v/>
      </c>
      <c r="H301" s="1" t="str">
        <f ca="1">IFERROR(__xludf.DUMMYFUNCTION("IFERROR(FILTER('Tag Library'!$Q$14:$Q$736, LEFT('Tag Library'!$P$14:$P$736, LEN(H$2))=H$2, RIGHT('Tag Library'!$P$14:$P$736, LEN($A301))=$A301), """")"),"")</f>
        <v/>
      </c>
      <c r="I301" s="1" t="str">
        <f ca="1">IFERROR(__xludf.DUMMYFUNCTION("IFERROR(FILTER('Tag Library'!$Q$14:$Q$736, LEFT('Tag Library'!$P$14:$P$736, LEN(I$2))=I$2, RIGHT('Tag Library'!$P$14:$P$736, LEN($A301))=$A301), """")"),"")</f>
        <v/>
      </c>
      <c r="J301" s="1" t="str">
        <f ca="1">IFERROR(__xludf.DUMMYFUNCTION("IFERROR(FILTER('Tag Library'!$Q$14:$Q$736, LEFT('Tag Library'!$P$14:$P$736, LEN(J$2))=J$2, RIGHT('Tag Library'!$P$14:$P$736, LEN($A301))=$A301), """")"),"")</f>
        <v/>
      </c>
      <c r="K301" s="1" t="str">
        <f ca="1">IFERROR(__xludf.DUMMYFUNCTION("IFERROR(FILTER('Tag Library'!$Q$14:$Q$736, LEFT('Tag Library'!$P$14:$P$736, LEN(K$2))=K$2, RIGHT('Tag Library'!$P$14:$P$736, LEN($A301))=$A301), """")"),"")</f>
        <v/>
      </c>
      <c r="L301" s="1" t="str">
        <f ca="1">IFERROR(__xludf.DUMMYFUNCTION("IFERROR(FILTER('Tag Library'!$Q$14:$Q$736, LEFT('Tag Library'!$P$14:$P$736, LEN(L$2))=L$2, RIGHT('Tag Library'!$P$14:$P$736, LEN($A301))=$A301), """")"),"")</f>
        <v/>
      </c>
      <c r="M301" s="1" t="str">
        <f ca="1">IFERROR(__xludf.DUMMYFUNCTION("IFERROR(FILTER('Tag Library'!$Q$14:$Q$736, LEFT('Tag Library'!$P$14:$P$736, LEN(M$2))=M$2, RIGHT('Tag Library'!$P$14:$P$736, LEN($A301))=$A301), """")"),"")</f>
        <v/>
      </c>
      <c r="N301" s="1" t="str">
        <f ca="1">IFERROR(__xludf.DUMMYFUNCTION("IFERROR(FILTER('Tag Library'!$Q$14:$Q$736, LEFT('Tag Library'!$P$14:$P$736, LEN(N$2))=N$2, RIGHT('Tag Library'!$P$14:$P$736, LEN($A301))=$A301), """")"),"")</f>
        <v/>
      </c>
      <c r="O301" s="1" t="str">
        <f ca="1">IFERROR(__xludf.DUMMYFUNCTION("IFERROR(FILTER('Tag Library'!$Q$14:$Q$736, LEFT('Tag Library'!$P$14:$P$736, LEN(O$2))=O$2, RIGHT('Tag Library'!$P$14:$P$736, LEN($A301))=$A301), """")"),"")</f>
        <v/>
      </c>
      <c r="P301" s="1" t="str">
        <f ca="1">IFERROR(__xludf.DUMMYFUNCTION("IFERROR(FILTER('Tag Library'!$Q$14:$Q$736, LEFT('Tag Library'!$P$14:$P$736, LEN(P$2))=P$2, RIGHT('Tag Library'!$P$14:$P$736, LEN($A301))=$A301), """")"),"")</f>
        <v/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IFERROR(__xludf.DUMMYFUNCTION("IFERROR(FILTER('Tag Library'!$Q$14:$Q$736, LEFT('Tag Library'!$P$14:$P$736, LEN(B$2))=B$2, RIGHT('Tag Library'!$P$14:$P$736, LEN($A302))=$A302), """")"),"")</f>
        <v/>
      </c>
      <c r="C302" s="1" t="str">
        <f ca="1">IFERROR(__xludf.DUMMYFUNCTION("IFERROR(FILTER('Tag Library'!$Q$14:$Q$736, LEFT('Tag Library'!$P$14:$P$736, LEN(C$2))=C$2, RIGHT('Tag Library'!$P$14:$P$736, LEN($A302))=$A302), """")"),"")</f>
        <v/>
      </c>
      <c r="D302" s="1" t="str">
        <f ca="1">IFERROR(__xludf.DUMMYFUNCTION("IFERROR(FILTER('Tag Library'!$Q$14:$Q$736, LEFT('Tag Library'!$P$14:$P$736, LEN(D$2))=D$2, RIGHT('Tag Library'!$P$14:$P$736, LEN($A302))=$A302), """")"),"")</f>
        <v/>
      </c>
      <c r="E302" s="1" t="str">
        <f ca="1">IFERROR(__xludf.DUMMYFUNCTION("IFERROR(FILTER('Tag Library'!$Q$14:$Q$736, LEFT('Tag Library'!$P$14:$P$736, LEN(E$2))=E$2, RIGHT('Tag Library'!$P$14:$P$736, LEN($A302))=$A302), """")"),"")</f>
        <v/>
      </c>
      <c r="F302" s="1" t="str">
        <f ca="1">IFERROR(__xludf.DUMMYFUNCTION("IFERROR(FILTER('Tag Library'!$Q$14:$Q$736, LEFT('Tag Library'!$P$14:$P$736, LEN(F$2))=F$2, RIGHT('Tag Library'!$P$14:$P$736, LEN($A302))=$A302), """")"),"")</f>
        <v/>
      </c>
      <c r="G302" s="1" t="str">
        <f ca="1">IFERROR(__xludf.DUMMYFUNCTION("IFERROR(FILTER('Tag Library'!$Q$14:$Q$736, LEFT('Tag Library'!$P$14:$P$736, LEN(G$2))=G$2, RIGHT('Tag Library'!$P$14:$P$736, LEN($A302))=$A302), """")"),"")</f>
        <v/>
      </c>
      <c r="H302" s="1" t="str">
        <f ca="1">IFERROR(__xludf.DUMMYFUNCTION("IFERROR(FILTER('Tag Library'!$Q$14:$Q$736, LEFT('Tag Library'!$P$14:$P$736, LEN(H$2))=H$2, RIGHT('Tag Library'!$P$14:$P$736, LEN($A302))=$A302), """")"),"")</f>
        <v/>
      </c>
      <c r="I302" s="1" t="str">
        <f ca="1">IFERROR(__xludf.DUMMYFUNCTION("IFERROR(FILTER('Tag Library'!$Q$14:$Q$736, LEFT('Tag Library'!$P$14:$P$736, LEN(I$2))=I$2, RIGHT('Tag Library'!$P$14:$P$736, LEN($A302))=$A302), """")"),"")</f>
        <v/>
      </c>
      <c r="J302" s="1" t="str">
        <f ca="1">IFERROR(__xludf.DUMMYFUNCTION("IFERROR(FILTER('Tag Library'!$Q$14:$Q$736, LEFT('Tag Library'!$P$14:$P$736, LEN(J$2))=J$2, RIGHT('Tag Library'!$P$14:$P$736, LEN($A302))=$A302), """")"),"")</f>
        <v/>
      </c>
      <c r="K302" s="1" t="str">
        <f ca="1">IFERROR(__xludf.DUMMYFUNCTION("IFERROR(FILTER('Tag Library'!$Q$14:$Q$736, LEFT('Tag Library'!$P$14:$P$736, LEN(K$2))=K$2, RIGHT('Tag Library'!$P$14:$P$736, LEN($A302))=$A302), """")"),"")</f>
        <v/>
      </c>
      <c r="L302" s="1" t="str">
        <f ca="1">IFERROR(__xludf.DUMMYFUNCTION("IFERROR(FILTER('Tag Library'!$Q$14:$Q$736, LEFT('Tag Library'!$P$14:$P$736, LEN(L$2))=L$2, RIGHT('Tag Library'!$P$14:$P$736, LEN($A302))=$A302), """")"),"")</f>
        <v/>
      </c>
      <c r="M302" s="1" t="str">
        <f ca="1">IFERROR(__xludf.DUMMYFUNCTION("IFERROR(FILTER('Tag Library'!$Q$14:$Q$736, LEFT('Tag Library'!$P$14:$P$736, LEN(M$2))=M$2, RIGHT('Tag Library'!$P$14:$P$736, LEN($A302))=$A302), """")"),"")</f>
        <v/>
      </c>
      <c r="N302" s="1" t="str">
        <f ca="1">IFERROR(__xludf.DUMMYFUNCTION("IFERROR(FILTER('Tag Library'!$Q$14:$Q$736, LEFT('Tag Library'!$P$14:$P$736, LEN(N$2))=N$2, RIGHT('Tag Library'!$P$14:$P$736, LEN($A302))=$A302), """")"),"")</f>
        <v/>
      </c>
      <c r="O302" s="1" t="str">
        <f ca="1">IFERROR(__xludf.DUMMYFUNCTION("IFERROR(FILTER('Tag Library'!$Q$14:$Q$736, LEFT('Tag Library'!$P$14:$P$736, LEN(O$2))=O$2, RIGHT('Tag Library'!$P$14:$P$736, LEN($A302))=$A302), """")"),"")</f>
        <v/>
      </c>
      <c r="P302" s="1" t="str">
        <f ca="1">IFERROR(__xludf.DUMMYFUNCTION("IFERROR(FILTER('Tag Library'!$Q$14:$Q$736, LEFT('Tag Library'!$P$14:$P$736, LEN(P$2))=P$2, RIGHT('Tag Library'!$P$14:$P$736, LEN($A302))=$A302), """")"),"white")</f>
        <v>white</v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IFERROR(__xludf.DUMMYFUNCTION("IFERROR(FILTER('Tag Library'!$Q$14:$Q$736, LEFT('Tag Library'!$P$14:$P$736, LEN(B$2))=B$2, RIGHT('Tag Library'!$P$14:$P$736, LEN($A303))=$A303), """")"),"")</f>
        <v/>
      </c>
      <c r="C303" s="1" t="str">
        <f ca="1">IFERROR(__xludf.DUMMYFUNCTION("IFERROR(FILTER('Tag Library'!$Q$14:$Q$736, LEFT('Tag Library'!$P$14:$P$736, LEN(C$2))=C$2, RIGHT('Tag Library'!$P$14:$P$736, LEN($A303))=$A303), """")"),"")</f>
        <v/>
      </c>
      <c r="D303" s="1" t="str">
        <f ca="1">IFERROR(__xludf.DUMMYFUNCTION("IFERROR(FILTER('Tag Library'!$Q$14:$Q$736, LEFT('Tag Library'!$P$14:$P$736, LEN(D$2))=D$2, RIGHT('Tag Library'!$P$14:$P$736, LEN($A303))=$A303), """")"),"")</f>
        <v/>
      </c>
      <c r="E303" s="1" t="str">
        <f ca="1">IFERROR(__xludf.DUMMYFUNCTION("IFERROR(FILTER('Tag Library'!$Q$14:$Q$736, LEFT('Tag Library'!$P$14:$P$736, LEN(E$2))=E$2, RIGHT('Tag Library'!$P$14:$P$736, LEN($A303))=$A303), """")"),"")</f>
        <v/>
      </c>
      <c r="F303" s="1" t="str">
        <f ca="1">IFERROR(__xludf.DUMMYFUNCTION("IFERROR(FILTER('Tag Library'!$Q$14:$Q$736, LEFT('Tag Library'!$P$14:$P$736, LEN(F$2))=F$2, RIGHT('Tag Library'!$P$14:$P$736, LEN($A303))=$A303), """")"),"")</f>
        <v/>
      </c>
      <c r="G303" s="1" t="str">
        <f ca="1">IFERROR(__xludf.DUMMYFUNCTION("IFERROR(FILTER('Tag Library'!$Q$14:$Q$736, LEFT('Tag Library'!$P$14:$P$736, LEN(G$2))=G$2, RIGHT('Tag Library'!$P$14:$P$736, LEN($A303))=$A303), """")"),"")</f>
        <v/>
      </c>
      <c r="H303" s="1" t="str">
        <f ca="1">IFERROR(__xludf.DUMMYFUNCTION("IFERROR(FILTER('Tag Library'!$Q$14:$Q$736, LEFT('Tag Library'!$P$14:$P$736, LEN(H$2))=H$2, RIGHT('Tag Library'!$P$14:$P$736, LEN($A303))=$A303), """")"),"")</f>
        <v/>
      </c>
      <c r="I303" s="1" t="str">
        <f ca="1">IFERROR(__xludf.DUMMYFUNCTION("IFERROR(FILTER('Tag Library'!$Q$14:$Q$736, LEFT('Tag Library'!$P$14:$P$736, LEN(I$2))=I$2, RIGHT('Tag Library'!$P$14:$P$736, LEN($A303))=$A303), """")"),"")</f>
        <v/>
      </c>
      <c r="J303" s="1" t="str">
        <f ca="1">IFERROR(__xludf.DUMMYFUNCTION("IFERROR(FILTER('Tag Library'!$Q$14:$Q$736, LEFT('Tag Library'!$P$14:$P$736, LEN(J$2))=J$2, RIGHT('Tag Library'!$P$14:$P$736, LEN($A303))=$A303), """")"),"")</f>
        <v/>
      </c>
      <c r="K303" s="1" t="str">
        <f ca="1">IFERROR(__xludf.DUMMYFUNCTION("IFERROR(FILTER('Tag Library'!$Q$14:$Q$736, LEFT('Tag Library'!$P$14:$P$736, LEN(K$2))=K$2, RIGHT('Tag Library'!$P$14:$P$736, LEN($A303))=$A303), """")"),"")</f>
        <v/>
      </c>
      <c r="L303" s="1" t="str">
        <f ca="1">IFERROR(__xludf.DUMMYFUNCTION("IFERROR(FILTER('Tag Library'!$Q$14:$Q$736, LEFT('Tag Library'!$P$14:$P$736, LEN(L$2))=L$2, RIGHT('Tag Library'!$P$14:$P$736, LEN($A303))=$A303), """")"),"")</f>
        <v/>
      </c>
      <c r="M303" s="1" t="str">
        <f ca="1">IFERROR(__xludf.DUMMYFUNCTION("IFERROR(FILTER('Tag Library'!$Q$14:$Q$736, LEFT('Tag Library'!$P$14:$P$736, LEN(M$2))=M$2, RIGHT('Tag Library'!$P$14:$P$736, LEN($A303))=$A303), """")"),"")</f>
        <v/>
      </c>
      <c r="N303" s="1" t="str">
        <f ca="1">IFERROR(__xludf.DUMMYFUNCTION("IFERROR(FILTER('Tag Library'!$Q$14:$Q$736, LEFT('Tag Library'!$P$14:$P$736, LEN(N$2))=N$2, RIGHT('Tag Library'!$P$14:$P$736, LEN($A303))=$A303), """")"),"")</f>
        <v/>
      </c>
      <c r="O303" s="1" t="str">
        <f ca="1">IFERROR(__xludf.DUMMYFUNCTION("IFERROR(FILTER('Tag Library'!$Q$14:$Q$736, LEFT('Tag Library'!$P$14:$P$736, LEN(O$2))=O$2, RIGHT('Tag Library'!$P$14:$P$736, LEN($A303))=$A303), """")"),"")</f>
        <v/>
      </c>
      <c r="P303" s="1" t="str">
        <f ca="1">IFERROR(__xludf.DUMMYFUNCTION("IFERROR(FILTER('Tag Library'!$Q$14:$Q$736, LEFT('Tag Library'!$P$14:$P$736, LEN(P$2))=P$2, RIGHT('Tag Library'!$P$14:$P$736, LEN($A303))=$A303), """")"),"")</f>
        <v/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IFERROR(__xludf.DUMMYFUNCTION("IFERROR(FILTER('Tag Library'!$Q$14:$Q$736, LEFT('Tag Library'!$P$14:$P$736, LEN(B$2))=B$2, RIGHT('Tag Library'!$P$14:$P$736, LEN($A304))=$A304), """")"),"")</f>
        <v/>
      </c>
      <c r="C304" s="1" t="str">
        <f ca="1">IFERROR(__xludf.DUMMYFUNCTION("IFERROR(FILTER('Tag Library'!$Q$14:$Q$736, LEFT('Tag Library'!$P$14:$P$736, LEN(C$2))=C$2, RIGHT('Tag Library'!$P$14:$P$736, LEN($A304))=$A304), """")"),"")</f>
        <v/>
      </c>
      <c r="D304" s="1" t="str">
        <f ca="1">IFERROR(__xludf.DUMMYFUNCTION("IFERROR(FILTER('Tag Library'!$Q$14:$Q$736, LEFT('Tag Library'!$P$14:$P$736, LEN(D$2))=D$2, RIGHT('Tag Library'!$P$14:$P$736, LEN($A304))=$A304), """")"),"")</f>
        <v/>
      </c>
      <c r="E304" s="1" t="str">
        <f ca="1">IFERROR(__xludf.DUMMYFUNCTION("IFERROR(FILTER('Tag Library'!$Q$14:$Q$736, LEFT('Tag Library'!$P$14:$P$736, LEN(E$2))=E$2, RIGHT('Tag Library'!$P$14:$P$736, LEN($A304))=$A304), """")"),"")</f>
        <v/>
      </c>
      <c r="F304" s="1" t="str">
        <f ca="1">IFERROR(__xludf.DUMMYFUNCTION("IFERROR(FILTER('Tag Library'!$Q$14:$Q$736, LEFT('Tag Library'!$P$14:$P$736, LEN(F$2))=F$2, RIGHT('Tag Library'!$P$14:$P$736, LEN($A304))=$A304), """")"),"")</f>
        <v/>
      </c>
      <c r="G304" s="1" t="str">
        <f ca="1">IFERROR(__xludf.DUMMYFUNCTION("IFERROR(FILTER('Tag Library'!$Q$14:$Q$736, LEFT('Tag Library'!$P$14:$P$736, LEN(G$2))=G$2, RIGHT('Tag Library'!$P$14:$P$736, LEN($A304))=$A304), """")"),"")</f>
        <v/>
      </c>
      <c r="H304" s="1" t="str">
        <f ca="1">IFERROR(__xludf.DUMMYFUNCTION("IFERROR(FILTER('Tag Library'!$Q$14:$Q$736, LEFT('Tag Library'!$P$14:$P$736, LEN(H$2))=H$2, RIGHT('Tag Library'!$P$14:$P$736, LEN($A304))=$A304), """")"),"")</f>
        <v/>
      </c>
      <c r="I304" s="1" t="str">
        <f ca="1">IFERROR(__xludf.DUMMYFUNCTION("IFERROR(FILTER('Tag Library'!$Q$14:$Q$736, LEFT('Tag Library'!$P$14:$P$736, LEN(I$2))=I$2, RIGHT('Tag Library'!$P$14:$P$736, LEN($A304))=$A304), """")"),"")</f>
        <v/>
      </c>
      <c r="J304" s="1" t="str">
        <f ca="1">IFERROR(__xludf.DUMMYFUNCTION("IFERROR(FILTER('Tag Library'!$Q$14:$Q$736, LEFT('Tag Library'!$P$14:$P$736, LEN(J$2))=J$2, RIGHT('Tag Library'!$P$14:$P$736, LEN($A304))=$A304), """")"),"")</f>
        <v/>
      </c>
      <c r="K304" s="1" t="str">
        <f ca="1">IFERROR(__xludf.DUMMYFUNCTION("IFERROR(FILTER('Tag Library'!$Q$14:$Q$736, LEFT('Tag Library'!$P$14:$P$736, LEN(K$2))=K$2, RIGHT('Tag Library'!$P$14:$P$736, LEN($A304))=$A304), """")"),"")</f>
        <v/>
      </c>
      <c r="L304" s="1" t="str">
        <f ca="1">IFERROR(__xludf.DUMMYFUNCTION("IFERROR(FILTER('Tag Library'!$Q$14:$Q$736, LEFT('Tag Library'!$P$14:$P$736, LEN(L$2))=L$2, RIGHT('Tag Library'!$P$14:$P$736, LEN($A304))=$A304), """")"),"")</f>
        <v/>
      </c>
      <c r="M304" s="1" t="str">
        <f ca="1">IFERROR(__xludf.DUMMYFUNCTION("IFERROR(FILTER('Tag Library'!$Q$14:$Q$736, LEFT('Tag Library'!$P$14:$P$736, LEN(M$2))=M$2, RIGHT('Tag Library'!$P$14:$P$736, LEN($A304))=$A304), """")"),"")</f>
        <v/>
      </c>
      <c r="N304" s="1" t="str">
        <f ca="1">IFERROR(__xludf.DUMMYFUNCTION("IFERROR(FILTER('Tag Library'!$Q$14:$Q$736, LEFT('Tag Library'!$P$14:$P$736, LEN(N$2))=N$2, RIGHT('Tag Library'!$P$14:$P$736, LEN($A304))=$A304), """")"),"")</f>
        <v/>
      </c>
      <c r="O304" s="1" t="str">
        <f ca="1">IFERROR(__xludf.DUMMYFUNCTION("IFERROR(FILTER('Tag Library'!$Q$14:$Q$736, LEFT('Tag Library'!$P$14:$P$736, LEN(O$2))=O$2, RIGHT('Tag Library'!$P$14:$P$736, LEN($A304))=$A304), """")"),"")</f>
        <v/>
      </c>
      <c r="P304" s="1" t="str">
        <f ca="1">IFERROR(__xludf.DUMMYFUNCTION("IFERROR(FILTER('Tag Library'!$Q$14:$Q$736, LEFT('Tag Library'!$P$14:$P$736, LEN(P$2))=P$2, RIGHT('Tag Library'!$P$14:$P$736, LEN($A304))=$A304), """")"),"")</f>
        <v/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IFERROR(__xludf.DUMMYFUNCTION("IFERROR(FILTER('Tag Library'!$Q$14:$Q$736, LEFT('Tag Library'!$P$14:$P$736, LEN(B$2))=B$2, RIGHT('Tag Library'!$P$14:$P$736, LEN($A305))=$A305), """")"),"")</f>
        <v/>
      </c>
      <c r="C305" s="1" t="str">
        <f ca="1">IFERROR(__xludf.DUMMYFUNCTION("IFERROR(FILTER('Tag Library'!$Q$14:$Q$736, LEFT('Tag Library'!$P$14:$P$736, LEN(C$2))=C$2, RIGHT('Tag Library'!$P$14:$P$736, LEN($A305))=$A305), """")"),"")</f>
        <v/>
      </c>
      <c r="D305" s="1" t="str">
        <f ca="1">IFERROR(__xludf.DUMMYFUNCTION("IFERROR(FILTER('Tag Library'!$Q$14:$Q$736, LEFT('Tag Library'!$P$14:$P$736, LEN(D$2))=D$2, RIGHT('Tag Library'!$P$14:$P$736, LEN($A305))=$A305), """")"),"")</f>
        <v/>
      </c>
      <c r="E305" s="1" t="str">
        <f ca="1">IFERROR(__xludf.DUMMYFUNCTION("IFERROR(FILTER('Tag Library'!$Q$14:$Q$736, LEFT('Tag Library'!$P$14:$P$736, LEN(E$2))=E$2, RIGHT('Tag Library'!$P$14:$P$736, LEN($A305))=$A305), """")"),"")</f>
        <v/>
      </c>
      <c r="F305" s="1" t="str">
        <f ca="1">IFERROR(__xludf.DUMMYFUNCTION("IFERROR(FILTER('Tag Library'!$Q$14:$Q$736, LEFT('Tag Library'!$P$14:$P$736, LEN(F$2))=F$2, RIGHT('Tag Library'!$P$14:$P$736, LEN($A305))=$A305), """")"),"")</f>
        <v/>
      </c>
      <c r="G305" s="1" t="str">
        <f ca="1">IFERROR(__xludf.DUMMYFUNCTION("IFERROR(FILTER('Tag Library'!$Q$14:$Q$736, LEFT('Tag Library'!$P$14:$P$736, LEN(G$2))=G$2, RIGHT('Tag Library'!$P$14:$P$736, LEN($A305))=$A305), """")"),"")</f>
        <v/>
      </c>
      <c r="H305" s="1" t="str">
        <f ca="1">IFERROR(__xludf.DUMMYFUNCTION("IFERROR(FILTER('Tag Library'!$Q$14:$Q$736, LEFT('Tag Library'!$P$14:$P$736, LEN(H$2))=H$2, RIGHT('Tag Library'!$P$14:$P$736, LEN($A305))=$A305), """")"),"")</f>
        <v/>
      </c>
      <c r="I305" s="1" t="str">
        <f ca="1">IFERROR(__xludf.DUMMYFUNCTION("IFERROR(FILTER('Tag Library'!$Q$14:$Q$736, LEFT('Tag Library'!$P$14:$P$736, LEN(I$2))=I$2, RIGHT('Tag Library'!$P$14:$P$736, LEN($A305))=$A305), """")"),"")</f>
        <v/>
      </c>
      <c r="J305" s="1" t="str">
        <f ca="1">IFERROR(__xludf.DUMMYFUNCTION("IFERROR(FILTER('Tag Library'!$Q$14:$Q$736, LEFT('Tag Library'!$P$14:$P$736, LEN(J$2))=J$2, RIGHT('Tag Library'!$P$14:$P$736, LEN($A305))=$A305), """")"),"")</f>
        <v/>
      </c>
      <c r="K305" s="1" t="str">
        <f ca="1">IFERROR(__xludf.DUMMYFUNCTION("IFERROR(FILTER('Tag Library'!$Q$14:$Q$736, LEFT('Tag Library'!$P$14:$P$736, LEN(K$2))=K$2, RIGHT('Tag Library'!$P$14:$P$736, LEN($A305))=$A305), """")"),"")</f>
        <v/>
      </c>
      <c r="L305" s="1" t="str">
        <f ca="1">IFERROR(__xludf.DUMMYFUNCTION("IFERROR(FILTER('Tag Library'!$Q$14:$Q$736, LEFT('Tag Library'!$P$14:$P$736, LEN(L$2))=L$2, RIGHT('Tag Library'!$P$14:$P$736, LEN($A305))=$A305), """")"),"")</f>
        <v/>
      </c>
      <c r="M305" s="1" t="str">
        <f ca="1">IFERROR(__xludf.DUMMYFUNCTION("IFERROR(FILTER('Tag Library'!$Q$14:$Q$736, LEFT('Tag Library'!$P$14:$P$736, LEN(M$2))=M$2, RIGHT('Tag Library'!$P$14:$P$736, LEN($A305))=$A305), """")"),"")</f>
        <v/>
      </c>
      <c r="N305" s="1" t="str">
        <f ca="1">IFERROR(__xludf.DUMMYFUNCTION("IFERROR(FILTER('Tag Library'!$Q$14:$Q$736, LEFT('Tag Library'!$P$14:$P$736, LEN(N$2))=N$2, RIGHT('Tag Library'!$P$14:$P$736, LEN($A305))=$A305), """")"),"")</f>
        <v/>
      </c>
      <c r="O305" s="1" t="str">
        <f ca="1">IFERROR(__xludf.DUMMYFUNCTION("IFERROR(FILTER('Tag Library'!$Q$14:$Q$736, LEFT('Tag Library'!$P$14:$P$736, LEN(O$2))=O$2, RIGHT('Tag Library'!$P$14:$P$736, LEN($A305))=$A305), """")"),"")</f>
        <v/>
      </c>
      <c r="P305" s="1" t="str">
        <f ca="1">IFERROR(__xludf.DUMMYFUNCTION("IFERROR(FILTER('Tag Library'!$Q$14:$Q$736, LEFT('Tag Library'!$P$14:$P$736, LEN(P$2))=P$2, RIGHT('Tag Library'!$P$14:$P$736, LEN($A305))=$A305), """")"),"")</f>
        <v/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IFERROR(__xludf.DUMMYFUNCTION("IFERROR(FILTER('Tag Library'!$Q$14:$Q$736, LEFT('Tag Library'!$P$14:$P$736, LEN(B$2))=B$2, RIGHT('Tag Library'!$P$14:$P$736, LEN($A306))=$A306), """")"),"")</f>
        <v/>
      </c>
      <c r="C306" s="1" t="str">
        <f ca="1">IFERROR(__xludf.DUMMYFUNCTION("IFERROR(FILTER('Tag Library'!$Q$14:$Q$736, LEFT('Tag Library'!$P$14:$P$736, LEN(C$2))=C$2, RIGHT('Tag Library'!$P$14:$P$736, LEN($A306))=$A306), """")"),"")</f>
        <v/>
      </c>
      <c r="D306" s="1" t="str">
        <f ca="1">IFERROR(__xludf.DUMMYFUNCTION("IFERROR(FILTER('Tag Library'!$Q$14:$Q$736, LEFT('Tag Library'!$P$14:$P$736, LEN(D$2))=D$2, RIGHT('Tag Library'!$P$14:$P$736, LEN($A306))=$A306), """")"),"")</f>
        <v/>
      </c>
      <c r="E306" s="1" t="str">
        <f ca="1">IFERROR(__xludf.DUMMYFUNCTION("IFERROR(FILTER('Tag Library'!$Q$14:$Q$736, LEFT('Tag Library'!$P$14:$P$736, LEN(E$2))=E$2, RIGHT('Tag Library'!$P$14:$P$736, LEN($A306))=$A306), """")"),"")</f>
        <v/>
      </c>
      <c r="F306" s="1" t="str">
        <f ca="1">IFERROR(__xludf.DUMMYFUNCTION("IFERROR(FILTER('Tag Library'!$Q$14:$Q$736, LEFT('Tag Library'!$P$14:$P$736, LEN(F$2))=F$2, RIGHT('Tag Library'!$P$14:$P$736, LEN($A306))=$A306), """")"),"")</f>
        <v/>
      </c>
      <c r="G306" s="1" t="str">
        <f ca="1">IFERROR(__xludf.DUMMYFUNCTION("IFERROR(FILTER('Tag Library'!$Q$14:$Q$736, LEFT('Tag Library'!$P$14:$P$736, LEN(G$2))=G$2, RIGHT('Tag Library'!$P$14:$P$736, LEN($A306))=$A306), """")"),"")</f>
        <v/>
      </c>
      <c r="H306" s="1" t="str">
        <f ca="1">IFERROR(__xludf.DUMMYFUNCTION("IFERROR(FILTER('Tag Library'!$Q$14:$Q$736, LEFT('Tag Library'!$P$14:$P$736, LEN(H$2))=H$2, RIGHT('Tag Library'!$P$14:$P$736, LEN($A306))=$A306), """")"),"")</f>
        <v/>
      </c>
      <c r="I306" s="1" t="str">
        <f ca="1">IFERROR(__xludf.DUMMYFUNCTION("IFERROR(FILTER('Tag Library'!$Q$14:$Q$736, LEFT('Tag Library'!$P$14:$P$736, LEN(I$2))=I$2, RIGHT('Tag Library'!$P$14:$P$736, LEN($A306))=$A306), """")"),"")</f>
        <v/>
      </c>
      <c r="J306" s="1" t="str">
        <f ca="1">IFERROR(__xludf.DUMMYFUNCTION("IFERROR(FILTER('Tag Library'!$Q$14:$Q$736, LEFT('Tag Library'!$P$14:$P$736, LEN(J$2))=J$2, RIGHT('Tag Library'!$P$14:$P$736, LEN($A306))=$A306), """")"),"")</f>
        <v/>
      </c>
      <c r="K306" s="1" t="str">
        <f ca="1">IFERROR(__xludf.DUMMYFUNCTION("IFERROR(FILTER('Tag Library'!$Q$14:$Q$736, LEFT('Tag Library'!$P$14:$P$736, LEN(K$2))=K$2, RIGHT('Tag Library'!$P$14:$P$736, LEN($A306))=$A306), """")"),"")</f>
        <v/>
      </c>
      <c r="L306" s="1" t="str">
        <f ca="1">IFERROR(__xludf.DUMMYFUNCTION("IFERROR(FILTER('Tag Library'!$Q$14:$Q$736, LEFT('Tag Library'!$P$14:$P$736, LEN(L$2))=L$2, RIGHT('Tag Library'!$P$14:$P$736, LEN($A306))=$A306), """")"),"")</f>
        <v/>
      </c>
      <c r="M306" s="1" t="str">
        <f ca="1">IFERROR(__xludf.DUMMYFUNCTION("IFERROR(FILTER('Tag Library'!$Q$14:$Q$736, LEFT('Tag Library'!$P$14:$P$736, LEN(M$2))=M$2, RIGHT('Tag Library'!$P$14:$P$736, LEN($A306))=$A306), """")"),"")</f>
        <v/>
      </c>
      <c r="N306" s="1" t="str">
        <f ca="1">IFERROR(__xludf.DUMMYFUNCTION("IFERROR(FILTER('Tag Library'!$Q$14:$Q$736, LEFT('Tag Library'!$P$14:$P$736, LEN(N$2))=N$2, RIGHT('Tag Library'!$P$14:$P$736, LEN($A306))=$A306), """")"),"")</f>
        <v/>
      </c>
      <c r="O306" s="1" t="str">
        <f ca="1">IFERROR(__xludf.DUMMYFUNCTION("IFERROR(FILTER('Tag Library'!$Q$14:$Q$736, LEFT('Tag Library'!$P$14:$P$736, LEN(O$2))=O$2, RIGHT('Tag Library'!$P$14:$P$736, LEN($A306))=$A306), """")"),"")</f>
        <v/>
      </c>
      <c r="P306" s="1" t="str">
        <f ca="1">IFERROR(__xludf.DUMMYFUNCTION("IFERROR(FILTER('Tag Library'!$Q$14:$Q$736, LEFT('Tag Library'!$P$14:$P$736, LEN(P$2))=P$2, RIGHT('Tag Library'!$P$14:$P$736, LEN($A306))=$A306), """")"),"")</f>
        <v/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IFERROR(__xludf.DUMMYFUNCTION("IFERROR(FILTER('Tag Library'!$Q$14:$Q$736, LEFT('Tag Library'!$P$14:$P$736, LEN(B$2))=B$2, RIGHT('Tag Library'!$P$14:$P$736, LEN($A307))=$A307), """")"),"")</f>
        <v/>
      </c>
      <c r="C307" s="1" t="str">
        <f ca="1">IFERROR(__xludf.DUMMYFUNCTION("IFERROR(FILTER('Tag Library'!$Q$14:$Q$736, LEFT('Tag Library'!$P$14:$P$736, LEN(C$2))=C$2, RIGHT('Tag Library'!$P$14:$P$736, LEN($A307))=$A307), """")"),"")</f>
        <v/>
      </c>
      <c r="D307" s="1" t="str">
        <f ca="1">IFERROR(__xludf.DUMMYFUNCTION("IFERROR(FILTER('Tag Library'!$Q$14:$Q$736, LEFT('Tag Library'!$P$14:$P$736, LEN(D$2))=D$2, RIGHT('Tag Library'!$P$14:$P$736, LEN($A307))=$A307), """")"),"")</f>
        <v/>
      </c>
      <c r="E307" s="1" t="str">
        <f ca="1">IFERROR(__xludf.DUMMYFUNCTION("IFERROR(FILTER('Tag Library'!$Q$14:$Q$736, LEFT('Tag Library'!$P$14:$P$736, LEN(E$2))=E$2, RIGHT('Tag Library'!$P$14:$P$736, LEN($A307))=$A307), """")"),"")</f>
        <v/>
      </c>
      <c r="F307" s="1" t="str">
        <f ca="1">IFERROR(__xludf.DUMMYFUNCTION("IFERROR(FILTER('Tag Library'!$Q$14:$Q$736, LEFT('Tag Library'!$P$14:$P$736, LEN(F$2))=F$2, RIGHT('Tag Library'!$P$14:$P$736, LEN($A307))=$A307), """")"),"")</f>
        <v/>
      </c>
      <c r="G307" s="1" t="str">
        <f ca="1">IFERROR(__xludf.DUMMYFUNCTION("IFERROR(FILTER('Tag Library'!$Q$14:$Q$736, LEFT('Tag Library'!$P$14:$P$736, LEN(G$2))=G$2, RIGHT('Tag Library'!$P$14:$P$736, LEN($A307))=$A307), """")"),"")</f>
        <v/>
      </c>
      <c r="H307" s="1" t="str">
        <f ca="1">IFERROR(__xludf.DUMMYFUNCTION("IFERROR(FILTER('Tag Library'!$Q$14:$Q$736, LEFT('Tag Library'!$P$14:$P$736, LEN(H$2))=H$2, RIGHT('Tag Library'!$P$14:$P$736, LEN($A307))=$A307), """")"),"")</f>
        <v/>
      </c>
      <c r="I307" s="1" t="str">
        <f ca="1">IFERROR(__xludf.DUMMYFUNCTION("IFERROR(FILTER('Tag Library'!$Q$14:$Q$736, LEFT('Tag Library'!$P$14:$P$736, LEN(I$2))=I$2, RIGHT('Tag Library'!$P$14:$P$736, LEN($A307))=$A307), """")"),"")</f>
        <v/>
      </c>
      <c r="J307" s="1" t="str">
        <f ca="1">IFERROR(__xludf.DUMMYFUNCTION("IFERROR(FILTER('Tag Library'!$Q$14:$Q$736, LEFT('Tag Library'!$P$14:$P$736, LEN(J$2))=J$2, RIGHT('Tag Library'!$P$14:$P$736, LEN($A307))=$A307), """")"),"")</f>
        <v/>
      </c>
      <c r="K307" s="1" t="str">
        <f ca="1">IFERROR(__xludf.DUMMYFUNCTION("IFERROR(FILTER('Tag Library'!$Q$14:$Q$736, LEFT('Tag Library'!$P$14:$P$736, LEN(K$2))=K$2, RIGHT('Tag Library'!$P$14:$P$736, LEN($A307))=$A307), """")"),"")</f>
        <v/>
      </c>
      <c r="L307" s="1" t="str">
        <f ca="1">IFERROR(__xludf.DUMMYFUNCTION("IFERROR(FILTER('Tag Library'!$Q$14:$Q$736, LEFT('Tag Library'!$P$14:$P$736, LEN(L$2))=L$2, RIGHT('Tag Library'!$P$14:$P$736, LEN($A307))=$A307), """")"),"")</f>
        <v/>
      </c>
      <c r="M307" s="1" t="str">
        <f ca="1">IFERROR(__xludf.DUMMYFUNCTION("IFERROR(FILTER('Tag Library'!$Q$14:$Q$736, LEFT('Tag Library'!$P$14:$P$736, LEN(M$2))=M$2, RIGHT('Tag Library'!$P$14:$P$736, LEN($A307))=$A307), """")"),"")</f>
        <v/>
      </c>
      <c r="N307" s="1" t="str">
        <f ca="1">IFERROR(__xludf.DUMMYFUNCTION("IFERROR(FILTER('Tag Library'!$Q$14:$Q$736, LEFT('Tag Library'!$P$14:$P$736, LEN(N$2))=N$2, RIGHT('Tag Library'!$P$14:$P$736, LEN($A307))=$A307), """")"),"")</f>
        <v/>
      </c>
      <c r="O307" s="1" t="str">
        <f ca="1">IFERROR(__xludf.DUMMYFUNCTION("IFERROR(FILTER('Tag Library'!$Q$14:$Q$736, LEFT('Tag Library'!$P$14:$P$736, LEN(O$2))=O$2, RIGHT('Tag Library'!$P$14:$P$736, LEN($A307))=$A307), """")"),"")</f>
        <v/>
      </c>
      <c r="P307" s="1" t="str">
        <f ca="1">IFERROR(__xludf.DUMMYFUNCTION("IFERROR(FILTER('Tag Library'!$Q$14:$Q$736, LEFT('Tag Library'!$P$14:$P$736, LEN(P$2))=P$2, RIGHT('Tag Library'!$P$14:$P$736, LEN($A307))=$A307), """")"),"")</f>
        <v/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IFERROR(__xludf.DUMMYFUNCTION("IFERROR(FILTER('Tag Library'!$Q$14:$Q$736, LEFT('Tag Library'!$P$14:$P$736, LEN(B$2))=B$2, RIGHT('Tag Library'!$P$14:$P$736, LEN($A308))=$A308), """")"),"")</f>
        <v/>
      </c>
      <c r="C308" s="1" t="str">
        <f ca="1">IFERROR(__xludf.DUMMYFUNCTION("IFERROR(FILTER('Tag Library'!$Q$14:$Q$736, LEFT('Tag Library'!$P$14:$P$736, LEN(C$2))=C$2, RIGHT('Tag Library'!$P$14:$P$736, LEN($A308))=$A308), """")"),"")</f>
        <v/>
      </c>
      <c r="D308" s="1" t="str">
        <f ca="1">IFERROR(__xludf.DUMMYFUNCTION("IFERROR(FILTER('Tag Library'!$Q$14:$Q$736, LEFT('Tag Library'!$P$14:$P$736, LEN(D$2))=D$2, RIGHT('Tag Library'!$P$14:$P$736, LEN($A308))=$A308), """")"),"")</f>
        <v/>
      </c>
      <c r="E308" s="1" t="str">
        <f ca="1">IFERROR(__xludf.DUMMYFUNCTION("IFERROR(FILTER('Tag Library'!$Q$14:$Q$736, LEFT('Tag Library'!$P$14:$P$736, LEN(E$2))=E$2, RIGHT('Tag Library'!$P$14:$P$736, LEN($A308))=$A308), """")"),"")</f>
        <v/>
      </c>
      <c r="F308" s="1" t="str">
        <f ca="1">IFERROR(__xludf.DUMMYFUNCTION("IFERROR(FILTER('Tag Library'!$Q$14:$Q$736, LEFT('Tag Library'!$P$14:$P$736, LEN(F$2))=F$2, RIGHT('Tag Library'!$P$14:$P$736, LEN($A308))=$A308), """")"),"")</f>
        <v/>
      </c>
      <c r="G308" s="1" t="str">
        <f ca="1">IFERROR(__xludf.DUMMYFUNCTION("IFERROR(FILTER('Tag Library'!$Q$14:$Q$736, LEFT('Tag Library'!$P$14:$P$736, LEN(G$2))=G$2, RIGHT('Tag Library'!$P$14:$P$736, LEN($A308))=$A308), """")"),"")</f>
        <v/>
      </c>
      <c r="H308" s="1" t="str">
        <f ca="1">IFERROR(__xludf.DUMMYFUNCTION("IFERROR(FILTER('Tag Library'!$Q$14:$Q$736, LEFT('Tag Library'!$P$14:$P$736, LEN(H$2))=H$2, RIGHT('Tag Library'!$P$14:$P$736, LEN($A308))=$A308), """")"),"")</f>
        <v/>
      </c>
      <c r="I308" s="1" t="str">
        <f ca="1">IFERROR(__xludf.DUMMYFUNCTION("IFERROR(FILTER('Tag Library'!$Q$14:$Q$736, LEFT('Tag Library'!$P$14:$P$736, LEN(I$2))=I$2, RIGHT('Tag Library'!$P$14:$P$736, LEN($A308))=$A308), """")"),"")</f>
        <v/>
      </c>
      <c r="J308" s="1" t="str">
        <f ca="1">IFERROR(__xludf.DUMMYFUNCTION("IFERROR(FILTER('Tag Library'!$Q$14:$Q$736, LEFT('Tag Library'!$P$14:$P$736, LEN(J$2))=J$2, RIGHT('Tag Library'!$P$14:$P$736, LEN($A308))=$A308), """")"),"")</f>
        <v/>
      </c>
      <c r="K308" s="1" t="str">
        <f ca="1">IFERROR(__xludf.DUMMYFUNCTION("IFERROR(FILTER('Tag Library'!$Q$14:$Q$736, LEFT('Tag Library'!$P$14:$P$736, LEN(K$2))=K$2, RIGHT('Tag Library'!$P$14:$P$736, LEN($A308))=$A308), """")"),"")</f>
        <v/>
      </c>
      <c r="L308" s="1" t="str">
        <f ca="1">IFERROR(__xludf.DUMMYFUNCTION("IFERROR(FILTER('Tag Library'!$Q$14:$Q$736, LEFT('Tag Library'!$P$14:$P$736, LEN(L$2))=L$2, RIGHT('Tag Library'!$P$14:$P$736, LEN($A308))=$A308), """")"),"")</f>
        <v/>
      </c>
      <c r="M308" s="1" t="str">
        <f ca="1">IFERROR(__xludf.DUMMYFUNCTION("IFERROR(FILTER('Tag Library'!$Q$14:$Q$736, LEFT('Tag Library'!$P$14:$P$736, LEN(M$2))=M$2, RIGHT('Tag Library'!$P$14:$P$736, LEN($A308))=$A308), """")"),"")</f>
        <v/>
      </c>
      <c r="N308" s="1" t="str">
        <f ca="1">IFERROR(__xludf.DUMMYFUNCTION("IFERROR(FILTER('Tag Library'!$Q$14:$Q$736, LEFT('Tag Library'!$P$14:$P$736, LEN(N$2))=N$2, RIGHT('Tag Library'!$P$14:$P$736, LEN($A308))=$A308), """")"),"")</f>
        <v/>
      </c>
      <c r="O308" s="1" t="str">
        <f ca="1">IFERROR(__xludf.DUMMYFUNCTION("IFERROR(FILTER('Tag Library'!$Q$14:$Q$736, LEFT('Tag Library'!$P$14:$P$736, LEN(O$2))=O$2, RIGHT('Tag Library'!$P$14:$P$736, LEN($A308))=$A308), """")"),"")</f>
        <v/>
      </c>
      <c r="P308" s="1" t="str">
        <f ca="1">IFERROR(__xludf.DUMMYFUNCTION("IFERROR(FILTER('Tag Library'!$Q$14:$Q$736, LEFT('Tag Library'!$P$14:$P$736, LEN(P$2))=P$2, RIGHT('Tag Library'!$P$14:$P$736, LEN($A308))=$A308), """")"),"")</f>
        <v/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IFERROR(__xludf.DUMMYFUNCTION("IFERROR(FILTER('Tag Library'!$Q$14:$Q$736, LEFT('Tag Library'!$P$14:$P$736, LEN(B$2))=B$2, RIGHT('Tag Library'!$P$14:$P$736, LEN($A309))=$A309), """")"),"")</f>
        <v/>
      </c>
      <c r="C309" s="1" t="str">
        <f ca="1">IFERROR(__xludf.DUMMYFUNCTION("IFERROR(FILTER('Tag Library'!$Q$14:$Q$736, LEFT('Tag Library'!$P$14:$P$736, LEN(C$2))=C$2, RIGHT('Tag Library'!$P$14:$P$736, LEN($A309))=$A309), """")"),"")</f>
        <v/>
      </c>
      <c r="D309" s="1" t="str">
        <f ca="1">IFERROR(__xludf.DUMMYFUNCTION("IFERROR(FILTER('Tag Library'!$Q$14:$Q$736, LEFT('Tag Library'!$P$14:$P$736, LEN(D$2))=D$2, RIGHT('Tag Library'!$P$14:$P$736, LEN($A309))=$A309), """")"),"")</f>
        <v/>
      </c>
      <c r="E309" s="1" t="str">
        <f ca="1">IFERROR(__xludf.DUMMYFUNCTION("IFERROR(FILTER('Tag Library'!$Q$14:$Q$736, LEFT('Tag Library'!$P$14:$P$736, LEN(E$2))=E$2, RIGHT('Tag Library'!$P$14:$P$736, LEN($A309))=$A309), """")"),"")</f>
        <v/>
      </c>
      <c r="F309" s="1" t="str">
        <f ca="1">IFERROR(__xludf.DUMMYFUNCTION("IFERROR(FILTER('Tag Library'!$Q$14:$Q$736, LEFT('Tag Library'!$P$14:$P$736, LEN(F$2))=F$2, RIGHT('Tag Library'!$P$14:$P$736, LEN($A309))=$A309), """")"),"")</f>
        <v/>
      </c>
      <c r="G309" s="1" t="str">
        <f ca="1">IFERROR(__xludf.DUMMYFUNCTION("IFERROR(FILTER('Tag Library'!$Q$14:$Q$736, LEFT('Tag Library'!$P$14:$P$736, LEN(G$2))=G$2, RIGHT('Tag Library'!$P$14:$P$736, LEN($A309))=$A309), """")"),"")</f>
        <v/>
      </c>
      <c r="H309" s="1" t="str">
        <f ca="1">IFERROR(__xludf.DUMMYFUNCTION("IFERROR(FILTER('Tag Library'!$Q$14:$Q$736, LEFT('Tag Library'!$P$14:$P$736, LEN(H$2))=H$2, RIGHT('Tag Library'!$P$14:$P$736, LEN($A309))=$A309), """")"),"")</f>
        <v/>
      </c>
      <c r="I309" s="1" t="str">
        <f ca="1">IFERROR(__xludf.DUMMYFUNCTION("IFERROR(FILTER('Tag Library'!$Q$14:$Q$736, LEFT('Tag Library'!$P$14:$P$736, LEN(I$2))=I$2, RIGHT('Tag Library'!$P$14:$P$736, LEN($A309))=$A309), """")"),"")</f>
        <v/>
      </c>
      <c r="J309" s="1" t="str">
        <f ca="1">IFERROR(__xludf.DUMMYFUNCTION("IFERROR(FILTER('Tag Library'!$Q$14:$Q$736, LEFT('Tag Library'!$P$14:$P$736, LEN(J$2))=J$2, RIGHT('Tag Library'!$P$14:$P$736, LEN($A309))=$A309), """")"),"")</f>
        <v/>
      </c>
      <c r="K309" s="1" t="str">
        <f ca="1">IFERROR(__xludf.DUMMYFUNCTION("IFERROR(FILTER('Tag Library'!$Q$14:$Q$736, LEFT('Tag Library'!$P$14:$P$736, LEN(K$2))=K$2, RIGHT('Tag Library'!$P$14:$P$736, LEN($A309))=$A309), """")"),"")</f>
        <v/>
      </c>
      <c r="L309" s="1" t="str">
        <f ca="1">IFERROR(__xludf.DUMMYFUNCTION("IFERROR(FILTER('Tag Library'!$Q$14:$Q$736, LEFT('Tag Library'!$P$14:$P$736, LEN(L$2))=L$2, RIGHT('Tag Library'!$P$14:$P$736, LEN($A309))=$A309), """")"),"")</f>
        <v/>
      </c>
      <c r="M309" s="1" t="str">
        <f ca="1">IFERROR(__xludf.DUMMYFUNCTION("IFERROR(FILTER('Tag Library'!$Q$14:$Q$736, LEFT('Tag Library'!$P$14:$P$736, LEN(M$2))=M$2, RIGHT('Tag Library'!$P$14:$P$736, LEN($A309))=$A309), """")"),"")</f>
        <v/>
      </c>
      <c r="N309" s="1" t="str">
        <f ca="1">IFERROR(__xludf.DUMMYFUNCTION("IFERROR(FILTER('Tag Library'!$Q$14:$Q$736, LEFT('Tag Library'!$P$14:$P$736, LEN(N$2))=N$2, RIGHT('Tag Library'!$P$14:$P$736, LEN($A309))=$A309), """")"),"")</f>
        <v/>
      </c>
      <c r="O309" s="1" t="str">
        <f ca="1">IFERROR(__xludf.DUMMYFUNCTION("IFERROR(FILTER('Tag Library'!$Q$14:$Q$736, LEFT('Tag Library'!$P$14:$P$736, LEN(O$2))=O$2, RIGHT('Tag Library'!$P$14:$P$736, LEN($A309))=$A309), """")"),"")</f>
        <v/>
      </c>
      <c r="P309" s="1" t="str">
        <f ca="1">IFERROR(__xludf.DUMMYFUNCTION("IFERROR(FILTER('Tag Library'!$Q$14:$Q$736, LEFT('Tag Library'!$P$14:$P$736, LEN(P$2))=P$2, RIGHT('Tag Library'!$P$14:$P$736, LEN($A309))=$A309), """")"),"")</f>
        <v/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IFERROR(__xludf.DUMMYFUNCTION("IFERROR(FILTER('Tag Library'!$Q$14:$Q$736, LEFT('Tag Library'!$P$14:$P$736, LEN(B$2))=B$2, RIGHT('Tag Library'!$P$14:$P$736, LEN($A310))=$A310), """")"),"")</f>
        <v/>
      </c>
      <c r="C310" s="1" t="str">
        <f ca="1">IFERROR(__xludf.DUMMYFUNCTION("IFERROR(FILTER('Tag Library'!$Q$14:$Q$736, LEFT('Tag Library'!$P$14:$P$736, LEN(C$2))=C$2, RIGHT('Tag Library'!$P$14:$P$736, LEN($A310))=$A310), """")"),"")</f>
        <v/>
      </c>
      <c r="D310" s="1" t="str">
        <f ca="1">IFERROR(__xludf.DUMMYFUNCTION("IFERROR(FILTER('Tag Library'!$Q$14:$Q$736, LEFT('Tag Library'!$P$14:$P$736, LEN(D$2))=D$2, RIGHT('Tag Library'!$P$14:$P$736, LEN($A310))=$A310), """")"),"")</f>
        <v/>
      </c>
      <c r="E310" s="1" t="str">
        <f ca="1">IFERROR(__xludf.DUMMYFUNCTION("IFERROR(FILTER('Tag Library'!$Q$14:$Q$736, LEFT('Tag Library'!$P$14:$P$736, LEN(E$2))=E$2, RIGHT('Tag Library'!$P$14:$P$736, LEN($A310))=$A310), """")"),"")</f>
        <v/>
      </c>
      <c r="F310" s="1" t="str">
        <f ca="1">IFERROR(__xludf.DUMMYFUNCTION("IFERROR(FILTER('Tag Library'!$Q$14:$Q$736, LEFT('Tag Library'!$P$14:$P$736, LEN(F$2))=F$2, RIGHT('Tag Library'!$P$14:$P$736, LEN($A310))=$A310), """")"),"")</f>
        <v/>
      </c>
      <c r="G310" s="1" t="str">
        <f ca="1">IFERROR(__xludf.DUMMYFUNCTION("IFERROR(FILTER('Tag Library'!$Q$14:$Q$736, LEFT('Tag Library'!$P$14:$P$736, LEN(G$2))=G$2, RIGHT('Tag Library'!$P$14:$P$736, LEN($A310))=$A310), """")"),"")</f>
        <v/>
      </c>
      <c r="H310" s="1" t="str">
        <f ca="1">IFERROR(__xludf.DUMMYFUNCTION("IFERROR(FILTER('Tag Library'!$Q$14:$Q$736, LEFT('Tag Library'!$P$14:$P$736, LEN(H$2))=H$2, RIGHT('Tag Library'!$P$14:$P$736, LEN($A310))=$A310), """")"),"")</f>
        <v/>
      </c>
      <c r="I310" s="1" t="str">
        <f ca="1">IFERROR(__xludf.DUMMYFUNCTION("IFERROR(FILTER('Tag Library'!$Q$14:$Q$736, LEFT('Tag Library'!$P$14:$P$736, LEN(I$2))=I$2, RIGHT('Tag Library'!$P$14:$P$736, LEN($A310))=$A310), """")"),"")</f>
        <v/>
      </c>
      <c r="J310" s="1" t="str">
        <f ca="1">IFERROR(__xludf.DUMMYFUNCTION("IFERROR(FILTER('Tag Library'!$Q$14:$Q$736, LEFT('Tag Library'!$P$14:$P$736, LEN(J$2))=J$2, RIGHT('Tag Library'!$P$14:$P$736, LEN($A310))=$A310), """")"),"")</f>
        <v/>
      </c>
      <c r="K310" s="1" t="str">
        <f ca="1">IFERROR(__xludf.DUMMYFUNCTION("IFERROR(FILTER('Tag Library'!$Q$14:$Q$736, LEFT('Tag Library'!$P$14:$P$736, LEN(K$2))=K$2, RIGHT('Tag Library'!$P$14:$P$736, LEN($A310))=$A310), """")"),"")</f>
        <v/>
      </c>
      <c r="L310" s="1" t="str">
        <f ca="1">IFERROR(__xludf.DUMMYFUNCTION("IFERROR(FILTER('Tag Library'!$Q$14:$Q$736, LEFT('Tag Library'!$P$14:$P$736, LEN(L$2))=L$2, RIGHT('Tag Library'!$P$14:$P$736, LEN($A310))=$A310), """")"),"")</f>
        <v/>
      </c>
      <c r="M310" s="1" t="str">
        <f ca="1">IFERROR(__xludf.DUMMYFUNCTION("IFERROR(FILTER('Tag Library'!$Q$14:$Q$736, LEFT('Tag Library'!$P$14:$P$736, LEN(M$2))=M$2, RIGHT('Tag Library'!$P$14:$P$736, LEN($A310))=$A310), """")"),"")</f>
        <v/>
      </c>
      <c r="N310" s="1" t="str">
        <f ca="1">IFERROR(__xludf.DUMMYFUNCTION("IFERROR(FILTER('Tag Library'!$Q$14:$Q$736, LEFT('Tag Library'!$P$14:$P$736, LEN(N$2))=N$2, RIGHT('Tag Library'!$P$14:$P$736, LEN($A310))=$A310), """")"),"")</f>
        <v/>
      </c>
      <c r="O310" s="1" t="str">
        <f ca="1">IFERROR(__xludf.DUMMYFUNCTION("IFERROR(FILTER('Tag Library'!$Q$14:$Q$736, LEFT('Tag Library'!$P$14:$P$736, LEN(O$2))=O$2, RIGHT('Tag Library'!$P$14:$P$736, LEN($A310))=$A310), """")"),"")</f>
        <v/>
      </c>
      <c r="P310" s="1" t="str">
        <f ca="1">IFERROR(__xludf.DUMMYFUNCTION("IFERROR(FILTER('Tag Library'!$Q$14:$Q$736, LEFT('Tag Library'!$P$14:$P$736, LEN(P$2))=P$2, RIGHT('Tag Library'!$P$14:$P$736, LEN($A310))=$A310), """")"),"")</f>
        <v/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IFERROR(__xludf.DUMMYFUNCTION("IFERROR(FILTER('Tag Library'!$Q$14:$Q$736, LEFT('Tag Library'!$P$14:$P$736, LEN(B$2))=B$2, RIGHT('Tag Library'!$P$14:$P$736, LEN($A311))=$A311), """")"),"")</f>
        <v/>
      </c>
      <c r="C311" s="1" t="str">
        <f ca="1">IFERROR(__xludf.DUMMYFUNCTION("IFERROR(FILTER('Tag Library'!$Q$14:$Q$736, LEFT('Tag Library'!$P$14:$P$736, LEN(C$2))=C$2, RIGHT('Tag Library'!$P$14:$P$736, LEN($A311))=$A311), """")"),"")</f>
        <v/>
      </c>
      <c r="D311" s="1" t="str">
        <f ca="1">IFERROR(__xludf.DUMMYFUNCTION("IFERROR(FILTER('Tag Library'!$Q$14:$Q$736, LEFT('Tag Library'!$P$14:$P$736, LEN(D$2))=D$2, RIGHT('Tag Library'!$P$14:$P$736, LEN($A311))=$A311), """")"),"")</f>
        <v/>
      </c>
      <c r="E311" s="1" t="str">
        <f ca="1">IFERROR(__xludf.DUMMYFUNCTION("IFERROR(FILTER('Tag Library'!$Q$14:$Q$736, LEFT('Tag Library'!$P$14:$P$736, LEN(E$2))=E$2, RIGHT('Tag Library'!$P$14:$P$736, LEN($A311))=$A311), """")"),"")</f>
        <v/>
      </c>
      <c r="F311" s="1" t="str">
        <f ca="1">IFERROR(__xludf.DUMMYFUNCTION("IFERROR(FILTER('Tag Library'!$Q$14:$Q$736, LEFT('Tag Library'!$P$14:$P$736, LEN(F$2))=F$2, RIGHT('Tag Library'!$P$14:$P$736, LEN($A311))=$A311), """")"),"")</f>
        <v/>
      </c>
      <c r="G311" s="1" t="str">
        <f ca="1">IFERROR(__xludf.DUMMYFUNCTION("IFERROR(FILTER('Tag Library'!$Q$14:$Q$736, LEFT('Tag Library'!$P$14:$P$736, LEN(G$2))=G$2, RIGHT('Tag Library'!$P$14:$P$736, LEN($A311))=$A311), """")"),"")</f>
        <v/>
      </c>
      <c r="H311" s="1" t="str">
        <f ca="1">IFERROR(__xludf.DUMMYFUNCTION("IFERROR(FILTER('Tag Library'!$Q$14:$Q$736, LEFT('Tag Library'!$P$14:$P$736, LEN(H$2))=H$2, RIGHT('Tag Library'!$P$14:$P$736, LEN($A311))=$A311), """")"),"")</f>
        <v/>
      </c>
      <c r="I311" s="1" t="str">
        <f ca="1">IFERROR(__xludf.DUMMYFUNCTION("IFERROR(FILTER('Tag Library'!$Q$14:$Q$736, LEFT('Tag Library'!$P$14:$P$736, LEN(I$2))=I$2, RIGHT('Tag Library'!$P$14:$P$736, LEN($A311))=$A311), """")"),"")</f>
        <v/>
      </c>
      <c r="J311" s="1" t="str">
        <f ca="1">IFERROR(__xludf.DUMMYFUNCTION("IFERROR(FILTER('Tag Library'!$Q$14:$Q$736, LEFT('Tag Library'!$P$14:$P$736, LEN(J$2))=J$2, RIGHT('Tag Library'!$P$14:$P$736, LEN($A311))=$A311), """")"),"")</f>
        <v/>
      </c>
      <c r="K311" s="1" t="str">
        <f ca="1">IFERROR(__xludf.DUMMYFUNCTION("IFERROR(FILTER('Tag Library'!$Q$14:$Q$736, LEFT('Tag Library'!$P$14:$P$736, LEN(K$2))=K$2, RIGHT('Tag Library'!$P$14:$P$736, LEN($A311))=$A311), """")"),"")</f>
        <v/>
      </c>
      <c r="L311" s="1" t="str">
        <f ca="1">IFERROR(__xludf.DUMMYFUNCTION("IFERROR(FILTER('Tag Library'!$Q$14:$Q$736, LEFT('Tag Library'!$P$14:$P$736, LEN(L$2))=L$2, RIGHT('Tag Library'!$P$14:$P$736, LEN($A311))=$A311), """")"),"")</f>
        <v/>
      </c>
      <c r="M311" s="1" t="str">
        <f ca="1">IFERROR(__xludf.DUMMYFUNCTION("IFERROR(FILTER('Tag Library'!$Q$14:$Q$736, LEFT('Tag Library'!$P$14:$P$736, LEN(M$2))=M$2, RIGHT('Tag Library'!$P$14:$P$736, LEN($A311))=$A311), """")"),"")</f>
        <v/>
      </c>
      <c r="N311" s="1" t="str">
        <f ca="1">IFERROR(__xludf.DUMMYFUNCTION("IFERROR(FILTER('Tag Library'!$Q$14:$Q$736, LEFT('Tag Library'!$P$14:$P$736, LEN(N$2))=N$2, RIGHT('Tag Library'!$P$14:$P$736, LEN($A311))=$A311), """")"),"")</f>
        <v/>
      </c>
      <c r="O311" s="1" t="str">
        <f ca="1">IFERROR(__xludf.DUMMYFUNCTION("IFERROR(FILTER('Tag Library'!$Q$14:$Q$736, LEFT('Tag Library'!$P$14:$P$736, LEN(O$2))=O$2, RIGHT('Tag Library'!$P$14:$P$736, LEN($A311))=$A311), """")"),"")</f>
        <v/>
      </c>
      <c r="P311" s="1" t="str">
        <f ca="1">IFERROR(__xludf.DUMMYFUNCTION("IFERROR(FILTER('Tag Library'!$Q$14:$Q$736, LEFT('Tag Library'!$P$14:$P$736, LEN(P$2))=P$2, RIGHT('Tag Library'!$P$14:$P$736, LEN($A311))=$A311), """")"),"")</f>
        <v/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IFERROR(__xludf.DUMMYFUNCTION("IFERROR(FILTER('Tag Library'!$Q$14:$Q$736, LEFT('Tag Library'!$P$14:$P$736, LEN(B$2))=B$2, RIGHT('Tag Library'!$P$14:$P$736, LEN($A312))=$A312), """")"),"")</f>
        <v/>
      </c>
      <c r="C312" s="1" t="str">
        <f ca="1">IFERROR(__xludf.DUMMYFUNCTION("IFERROR(FILTER('Tag Library'!$Q$14:$Q$736, LEFT('Tag Library'!$P$14:$P$736, LEN(C$2))=C$2, RIGHT('Tag Library'!$P$14:$P$736, LEN($A312))=$A312), """")"),"")</f>
        <v/>
      </c>
      <c r="D312" s="1" t="str">
        <f ca="1">IFERROR(__xludf.DUMMYFUNCTION("IFERROR(FILTER('Tag Library'!$Q$14:$Q$736, LEFT('Tag Library'!$P$14:$P$736, LEN(D$2))=D$2, RIGHT('Tag Library'!$P$14:$P$736, LEN($A312))=$A312), """")"),"")</f>
        <v/>
      </c>
      <c r="E312" s="1" t="str">
        <f ca="1">IFERROR(__xludf.DUMMYFUNCTION("IFERROR(FILTER('Tag Library'!$Q$14:$Q$736, LEFT('Tag Library'!$P$14:$P$736, LEN(E$2))=E$2, RIGHT('Tag Library'!$P$14:$P$736, LEN($A312))=$A312), """")"),"")</f>
        <v/>
      </c>
      <c r="F312" s="1" t="str">
        <f ca="1">IFERROR(__xludf.DUMMYFUNCTION("IFERROR(FILTER('Tag Library'!$Q$14:$Q$736, LEFT('Tag Library'!$P$14:$P$736, LEN(F$2))=F$2, RIGHT('Tag Library'!$P$14:$P$736, LEN($A312))=$A312), """")"),"")</f>
        <v/>
      </c>
      <c r="G312" s="1" t="str">
        <f ca="1">IFERROR(__xludf.DUMMYFUNCTION("IFERROR(FILTER('Tag Library'!$Q$14:$Q$736, LEFT('Tag Library'!$P$14:$P$736, LEN(G$2))=G$2, RIGHT('Tag Library'!$P$14:$P$736, LEN($A312))=$A312), """")"),"")</f>
        <v/>
      </c>
      <c r="H312" s="1" t="str">
        <f ca="1">IFERROR(__xludf.DUMMYFUNCTION("IFERROR(FILTER('Tag Library'!$Q$14:$Q$736, LEFT('Tag Library'!$P$14:$P$736, LEN(H$2))=H$2, RIGHT('Tag Library'!$P$14:$P$736, LEN($A312))=$A312), """")"),"")</f>
        <v/>
      </c>
      <c r="I312" s="1" t="str">
        <f ca="1">IFERROR(__xludf.DUMMYFUNCTION("IFERROR(FILTER('Tag Library'!$Q$14:$Q$736, LEFT('Tag Library'!$P$14:$P$736, LEN(I$2))=I$2, RIGHT('Tag Library'!$P$14:$P$736, LEN($A312))=$A312), """")"),"")</f>
        <v/>
      </c>
      <c r="J312" s="1" t="str">
        <f ca="1">IFERROR(__xludf.DUMMYFUNCTION("IFERROR(FILTER('Tag Library'!$Q$14:$Q$736, LEFT('Tag Library'!$P$14:$P$736, LEN(J$2))=J$2, RIGHT('Tag Library'!$P$14:$P$736, LEN($A312))=$A312), """")"),"")</f>
        <v/>
      </c>
      <c r="K312" s="1" t="str">
        <f ca="1">IFERROR(__xludf.DUMMYFUNCTION("IFERROR(FILTER('Tag Library'!$Q$14:$Q$736, LEFT('Tag Library'!$P$14:$P$736, LEN(K$2))=K$2, RIGHT('Tag Library'!$P$14:$P$736, LEN($A312))=$A312), """")"),"")</f>
        <v/>
      </c>
      <c r="L312" s="1" t="str">
        <f ca="1">IFERROR(__xludf.DUMMYFUNCTION("IFERROR(FILTER('Tag Library'!$Q$14:$Q$736, LEFT('Tag Library'!$P$14:$P$736, LEN(L$2))=L$2, RIGHT('Tag Library'!$P$14:$P$736, LEN($A312))=$A312), """")"),"")</f>
        <v/>
      </c>
      <c r="M312" s="1" t="str">
        <f ca="1">IFERROR(__xludf.DUMMYFUNCTION("IFERROR(FILTER('Tag Library'!$Q$14:$Q$736, LEFT('Tag Library'!$P$14:$P$736, LEN(M$2))=M$2, RIGHT('Tag Library'!$P$14:$P$736, LEN($A312))=$A312), """")"),"")</f>
        <v/>
      </c>
      <c r="N312" s="1" t="str">
        <f ca="1">IFERROR(__xludf.DUMMYFUNCTION("IFERROR(FILTER('Tag Library'!$Q$14:$Q$736, LEFT('Tag Library'!$P$14:$P$736, LEN(N$2))=N$2, RIGHT('Tag Library'!$P$14:$P$736, LEN($A312))=$A312), """")"),"")</f>
        <v/>
      </c>
      <c r="O312" s="1" t="str">
        <f ca="1">IFERROR(__xludf.DUMMYFUNCTION("IFERROR(FILTER('Tag Library'!$Q$14:$Q$736, LEFT('Tag Library'!$P$14:$P$736, LEN(O$2))=O$2, RIGHT('Tag Library'!$P$14:$P$736, LEN($A312))=$A312), """")"),"")</f>
        <v/>
      </c>
      <c r="P312" s="1" t="str">
        <f ca="1">IFERROR(__xludf.DUMMYFUNCTION("IFERROR(FILTER('Tag Library'!$Q$14:$Q$736, LEFT('Tag Library'!$P$14:$P$736, LEN(P$2))=P$2, RIGHT('Tag Library'!$P$14:$P$736, LEN($A312))=$A312), """")"),"")</f>
        <v/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IFERROR(__xludf.DUMMYFUNCTION("IFERROR(FILTER('Tag Library'!$Q$14:$Q$736, LEFT('Tag Library'!$P$14:$P$736, LEN(B$2))=B$2, RIGHT('Tag Library'!$P$14:$P$736, LEN($A313))=$A313), """")"),"")</f>
        <v/>
      </c>
      <c r="C313" s="1" t="str">
        <f ca="1">IFERROR(__xludf.DUMMYFUNCTION("IFERROR(FILTER('Tag Library'!$Q$14:$Q$736, LEFT('Tag Library'!$P$14:$P$736, LEN(C$2))=C$2, RIGHT('Tag Library'!$P$14:$P$736, LEN($A313))=$A313), """")"),"")</f>
        <v/>
      </c>
      <c r="D313" s="1" t="str">
        <f ca="1">IFERROR(__xludf.DUMMYFUNCTION("IFERROR(FILTER('Tag Library'!$Q$14:$Q$736, LEFT('Tag Library'!$P$14:$P$736, LEN(D$2))=D$2, RIGHT('Tag Library'!$P$14:$P$736, LEN($A313))=$A313), """")"),"")</f>
        <v/>
      </c>
      <c r="E313" s="1" t="str">
        <f ca="1">IFERROR(__xludf.DUMMYFUNCTION("IFERROR(FILTER('Tag Library'!$Q$14:$Q$736, LEFT('Tag Library'!$P$14:$P$736, LEN(E$2))=E$2, RIGHT('Tag Library'!$P$14:$P$736, LEN($A313))=$A313), """")"),"")</f>
        <v/>
      </c>
      <c r="F313" s="1" t="str">
        <f ca="1">IFERROR(__xludf.DUMMYFUNCTION("IFERROR(FILTER('Tag Library'!$Q$14:$Q$736, LEFT('Tag Library'!$P$14:$P$736, LEN(F$2))=F$2, RIGHT('Tag Library'!$P$14:$P$736, LEN($A313))=$A313), """")"),"")</f>
        <v/>
      </c>
      <c r="G313" s="1" t="str">
        <f ca="1">IFERROR(__xludf.DUMMYFUNCTION("IFERROR(FILTER('Tag Library'!$Q$14:$Q$736, LEFT('Tag Library'!$P$14:$P$736, LEN(G$2))=G$2, RIGHT('Tag Library'!$P$14:$P$736, LEN($A313))=$A313), """")"),"")</f>
        <v/>
      </c>
      <c r="H313" s="1" t="str">
        <f ca="1">IFERROR(__xludf.DUMMYFUNCTION("IFERROR(FILTER('Tag Library'!$Q$14:$Q$736, LEFT('Tag Library'!$P$14:$P$736, LEN(H$2))=H$2, RIGHT('Tag Library'!$P$14:$P$736, LEN($A313))=$A313), """")"),"")</f>
        <v/>
      </c>
      <c r="I313" s="1" t="str">
        <f ca="1">IFERROR(__xludf.DUMMYFUNCTION("IFERROR(FILTER('Tag Library'!$Q$14:$Q$736, LEFT('Tag Library'!$P$14:$P$736, LEN(I$2))=I$2, RIGHT('Tag Library'!$P$14:$P$736, LEN($A313))=$A313), """")"),"")</f>
        <v/>
      </c>
      <c r="J313" s="1" t="str">
        <f ca="1">IFERROR(__xludf.DUMMYFUNCTION("IFERROR(FILTER('Tag Library'!$Q$14:$Q$736, LEFT('Tag Library'!$P$14:$P$736, LEN(J$2))=J$2, RIGHT('Tag Library'!$P$14:$P$736, LEN($A313))=$A313), """")"),"")</f>
        <v/>
      </c>
      <c r="K313" s="1" t="str">
        <f ca="1">IFERROR(__xludf.DUMMYFUNCTION("IFERROR(FILTER('Tag Library'!$Q$14:$Q$736, LEFT('Tag Library'!$P$14:$P$736, LEN(K$2))=K$2, RIGHT('Tag Library'!$P$14:$P$736, LEN($A313))=$A313), """")"),"")</f>
        <v/>
      </c>
      <c r="L313" s="1" t="str">
        <f ca="1">IFERROR(__xludf.DUMMYFUNCTION("IFERROR(FILTER('Tag Library'!$Q$14:$Q$736, LEFT('Tag Library'!$P$14:$P$736, LEN(L$2))=L$2, RIGHT('Tag Library'!$P$14:$P$736, LEN($A313))=$A313), """")"),"")</f>
        <v/>
      </c>
      <c r="M313" s="1" t="str">
        <f ca="1">IFERROR(__xludf.DUMMYFUNCTION("IFERROR(FILTER('Tag Library'!$Q$14:$Q$736, LEFT('Tag Library'!$P$14:$P$736, LEN(M$2))=M$2, RIGHT('Tag Library'!$P$14:$P$736, LEN($A313))=$A313), """")"),"")</f>
        <v/>
      </c>
      <c r="N313" s="1" t="str">
        <f ca="1">IFERROR(__xludf.DUMMYFUNCTION("IFERROR(FILTER('Tag Library'!$Q$14:$Q$736, LEFT('Tag Library'!$P$14:$P$736, LEN(N$2))=N$2, RIGHT('Tag Library'!$P$14:$P$736, LEN($A313))=$A313), """")"),"")</f>
        <v/>
      </c>
      <c r="O313" s="1" t="str">
        <f ca="1">IFERROR(__xludf.DUMMYFUNCTION("IFERROR(FILTER('Tag Library'!$Q$14:$Q$736, LEFT('Tag Library'!$P$14:$P$736, LEN(O$2))=O$2, RIGHT('Tag Library'!$P$14:$P$736, LEN($A313))=$A313), """")"),"")</f>
        <v/>
      </c>
      <c r="P313" s="1" t="str">
        <f ca="1">IFERROR(__xludf.DUMMYFUNCTION("IFERROR(FILTER('Tag Library'!$Q$14:$Q$736, LEFT('Tag Library'!$P$14:$P$736, LEN(P$2))=P$2, RIGHT('Tag Library'!$P$14:$P$736, LEN($A313))=$A313), """")"),"")</f>
        <v/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IFERROR(__xludf.DUMMYFUNCTION("IFERROR(FILTER('Tag Library'!$Q$14:$Q$736, LEFT('Tag Library'!$P$14:$P$736, LEN(B$2))=B$2, RIGHT('Tag Library'!$P$14:$P$736, LEN($A314))=$A314), """")"),"")</f>
        <v/>
      </c>
      <c r="C314" s="1" t="str">
        <f ca="1">IFERROR(__xludf.DUMMYFUNCTION("IFERROR(FILTER('Tag Library'!$Q$14:$Q$736, LEFT('Tag Library'!$P$14:$P$736, LEN(C$2))=C$2, RIGHT('Tag Library'!$P$14:$P$736, LEN($A314))=$A314), """")"),"")</f>
        <v/>
      </c>
      <c r="D314" s="1" t="str">
        <f ca="1">IFERROR(__xludf.DUMMYFUNCTION("IFERROR(FILTER('Tag Library'!$Q$14:$Q$736, LEFT('Tag Library'!$P$14:$P$736, LEN(D$2))=D$2, RIGHT('Tag Library'!$P$14:$P$736, LEN($A314))=$A314), """")"),"")</f>
        <v/>
      </c>
      <c r="E314" s="1" t="str">
        <f ca="1">IFERROR(__xludf.DUMMYFUNCTION("IFERROR(FILTER('Tag Library'!$Q$14:$Q$736, LEFT('Tag Library'!$P$14:$P$736, LEN(E$2))=E$2, RIGHT('Tag Library'!$P$14:$P$736, LEN($A314))=$A314), """")"),"")</f>
        <v/>
      </c>
      <c r="F314" s="1" t="str">
        <f ca="1">IFERROR(__xludf.DUMMYFUNCTION("IFERROR(FILTER('Tag Library'!$Q$14:$Q$736, LEFT('Tag Library'!$P$14:$P$736, LEN(F$2))=F$2, RIGHT('Tag Library'!$P$14:$P$736, LEN($A314))=$A314), """")"),"")</f>
        <v/>
      </c>
      <c r="G314" s="1" t="str">
        <f ca="1">IFERROR(__xludf.DUMMYFUNCTION("IFERROR(FILTER('Tag Library'!$Q$14:$Q$736, LEFT('Tag Library'!$P$14:$P$736, LEN(G$2))=G$2, RIGHT('Tag Library'!$P$14:$P$736, LEN($A314))=$A314), """")"),"")</f>
        <v/>
      </c>
      <c r="H314" s="1" t="str">
        <f ca="1">IFERROR(__xludf.DUMMYFUNCTION("IFERROR(FILTER('Tag Library'!$Q$14:$Q$736, LEFT('Tag Library'!$P$14:$P$736, LEN(H$2))=H$2, RIGHT('Tag Library'!$P$14:$P$736, LEN($A314))=$A314), """")"),"")</f>
        <v/>
      </c>
      <c r="I314" s="1" t="str">
        <f ca="1">IFERROR(__xludf.DUMMYFUNCTION("IFERROR(FILTER('Tag Library'!$Q$14:$Q$736, LEFT('Tag Library'!$P$14:$P$736, LEN(I$2))=I$2, RIGHT('Tag Library'!$P$14:$P$736, LEN($A314))=$A314), """")"),"")</f>
        <v/>
      </c>
      <c r="J314" s="1" t="str">
        <f ca="1">IFERROR(__xludf.DUMMYFUNCTION("IFERROR(FILTER('Tag Library'!$Q$14:$Q$736, LEFT('Tag Library'!$P$14:$P$736, LEN(J$2))=J$2, RIGHT('Tag Library'!$P$14:$P$736, LEN($A314))=$A314), """")"),"")</f>
        <v/>
      </c>
      <c r="K314" s="1" t="str">
        <f ca="1">IFERROR(__xludf.DUMMYFUNCTION("IFERROR(FILTER('Tag Library'!$Q$14:$Q$736, LEFT('Tag Library'!$P$14:$P$736, LEN(K$2))=K$2, RIGHT('Tag Library'!$P$14:$P$736, LEN($A314))=$A314), """")"),"")</f>
        <v/>
      </c>
      <c r="L314" s="1" t="str">
        <f ca="1">IFERROR(__xludf.DUMMYFUNCTION("IFERROR(FILTER('Tag Library'!$Q$14:$Q$736, LEFT('Tag Library'!$P$14:$P$736, LEN(L$2))=L$2, RIGHT('Tag Library'!$P$14:$P$736, LEN($A314))=$A314), """")"),"")</f>
        <v/>
      </c>
      <c r="M314" s="1" t="str">
        <f ca="1">IFERROR(__xludf.DUMMYFUNCTION("IFERROR(FILTER('Tag Library'!$Q$14:$Q$736, LEFT('Tag Library'!$P$14:$P$736, LEN(M$2))=M$2, RIGHT('Tag Library'!$P$14:$P$736, LEN($A314))=$A314), """")"),"")</f>
        <v/>
      </c>
      <c r="N314" s="1" t="str">
        <f ca="1">IFERROR(__xludf.DUMMYFUNCTION("IFERROR(FILTER('Tag Library'!$Q$14:$Q$736, LEFT('Tag Library'!$P$14:$P$736, LEN(N$2))=N$2, RIGHT('Tag Library'!$P$14:$P$736, LEN($A314))=$A314), """")"),"")</f>
        <v/>
      </c>
      <c r="O314" s="1" t="str">
        <f ca="1">IFERROR(__xludf.DUMMYFUNCTION("IFERROR(FILTER('Tag Library'!$Q$14:$Q$736, LEFT('Tag Library'!$P$14:$P$736, LEN(O$2))=O$2, RIGHT('Tag Library'!$P$14:$P$736, LEN($A314))=$A314), """")"),"")</f>
        <v/>
      </c>
      <c r="P314" s="1" t="str">
        <f ca="1">IFERROR(__xludf.DUMMYFUNCTION("IFERROR(FILTER('Tag Library'!$Q$14:$Q$736, LEFT('Tag Library'!$P$14:$P$736, LEN(P$2))=P$2, RIGHT('Tag Library'!$P$14:$P$736, LEN($A314))=$A314), """")"),"")</f>
        <v/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IFERROR(__xludf.DUMMYFUNCTION("IFERROR(FILTER('Tag Library'!$Q$14:$Q$736, LEFT('Tag Library'!$P$14:$P$736, LEN(B$2))=B$2, RIGHT('Tag Library'!$P$14:$P$736, LEN($A315))=$A315), """")"),"")</f>
        <v/>
      </c>
      <c r="C315" s="1" t="str">
        <f ca="1">IFERROR(__xludf.DUMMYFUNCTION("IFERROR(FILTER('Tag Library'!$Q$14:$Q$736, LEFT('Tag Library'!$P$14:$P$736, LEN(C$2))=C$2, RIGHT('Tag Library'!$P$14:$P$736, LEN($A315))=$A315), """")"),"")</f>
        <v/>
      </c>
      <c r="D315" s="1" t="str">
        <f ca="1">IFERROR(__xludf.DUMMYFUNCTION("IFERROR(FILTER('Tag Library'!$Q$14:$Q$736, LEFT('Tag Library'!$P$14:$P$736, LEN(D$2))=D$2, RIGHT('Tag Library'!$P$14:$P$736, LEN($A315))=$A315), """")"),"")</f>
        <v/>
      </c>
      <c r="E315" s="1" t="str">
        <f ca="1">IFERROR(__xludf.DUMMYFUNCTION("IFERROR(FILTER('Tag Library'!$Q$14:$Q$736, LEFT('Tag Library'!$P$14:$P$736, LEN(E$2))=E$2, RIGHT('Tag Library'!$P$14:$P$736, LEN($A315))=$A315), """")"),"")</f>
        <v/>
      </c>
      <c r="F315" s="1" t="str">
        <f ca="1">IFERROR(__xludf.DUMMYFUNCTION("IFERROR(FILTER('Tag Library'!$Q$14:$Q$736, LEFT('Tag Library'!$P$14:$P$736, LEN(F$2))=F$2, RIGHT('Tag Library'!$P$14:$P$736, LEN($A315))=$A315), """")"),"")</f>
        <v/>
      </c>
      <c r="G315" s="1" t="str">
        <f ca="1">IFERROR(__xludf.DUMMYFUNCTION("IFERROR(FILTER('Tag Library'!$Q$14:$Q$736, LEFT('Tag Library'!$P$14:$P$736, LEN(G$2))=G$2, RIGHT('Tag Library'!$P$14:$P$736, LEN($A315))=$A315), """")"),"")</f>
        <v/>
      </c>
      <c r="H315" s="1" t="str">
        <f ca="1">IFERROR(__xludf.DUMMYFUNCTION("IFERROR(FILTER('Tag Library'!$Q$14:$Q$736, LEFT('Tag Library'!$P$14:$P$736, LEN(H$2))=H$2, RIGHT('Tag Library'!$P$14:$P$736, LEN($A315))=$A315), """")"),"")</f>
        <v/>
      </c>
      <c r="I315" s="1" t="str">
        <f ca="1">IFERROR(__xludf.DUMMYFUNCTION("IFERROR(FILTER('Tag Library'!$Q$14:$Q$736, LEFT('Tag Library'!$P$14:$P$736, LEN(I$2))=I$2, RIGHT('Tag Library'!$P$14:$P$736, LEN($A315))=$A315), """")"),"")</f>
        <v/>
      </c>
      <c r="J315" s="1" t="str">
        <f ca="1">IFERROR(__xludf.DUMMYFUNCTION("IFERROR(FILTER('Tag Library'!$Q$14:$Q$736, LEFT('Tag Library'!$P$14:$P$736, LEN(J$2))=J$2, RIGHT('Tag Library'!$P$14:$P$736, LEN($A315))=$A315), """")"),"")</f>
        <v/>
      </c>
      <c r="K315" s="1" t="str">
        <f ca="1">IFERROR(__xludf.DUMMYFUNCTION("IFERROR(FILTER('Tag Library'!$Q$14:$Q$736, LEFT('Tag Library'!$P$14:$P$736, LEN(K$2))=K$2, RIGHT('Tag Library'!$P$14:$P$736, LEN($A315))=$A315), """")"),"")</f>
        <v/>
      </c>
      <c r="L315" s="1" t="str">
        <f ca="1">IFERROR(__xludf.DUMMYFUNCTION("IFERROR(FILTER('Tag Library'!$Q$14:$Q$736, LEFT('Tag Library'!$P$14:$P$736, LEN(L$2))=L$2, RIGHT('Tag Library'!$P$14:$P$736, LEN($A315))=$A315), """")"),"")</f>
        <v/>
      </c>
      <c r="M315" s="1" t="str">
        <f ca="1">IFERROR(__xludf.DUMMYFUNCTION("IFERROR(FILTER('Tag Library'!$Q$14:$Q$736, LEFT('Tag Library'!$P$14:$P$736, LEN(M$2))=M$2, RIGHT('Tag Library'!$P$14:$P$736, LEN($A315))=$A315), """")"),"")</f>
        <v/>
      </c>
      <c r="N315" s="1" t="str">
        <f ca="1">IFERROR(__xludf.DUMMYFUNCTION("IFERROR(FILTER('Tag Library'!$Q$14:$Q$736, LEFT('Tag Library'!$P$14:$P$736, LEN(N$2))=N$2, RIGHT('Tag Library'!$P$14:$P$736, LEN($A315))=$A315), """")"),"")</f>
        <v/>
      </c>
      <c r="O315" s="1" t="str">
        <f ca="1">IFERROR(__xludf.DUMMYFUNCTION("IFERROR(FILTER('Tag Library'!$Q$14:$Q$736, LEFT('Tag Library'!$P$14:$P$736, LEN(O$2))=O$2, RIGHT('Tag Library'!$P$14:$P$736, LEN($A315))=$A315), """")"),"")</f>
        <v/>
      </c>
      <c r="P315" s="1" t="str">
        <f ca="1">IFERROR(__xludf.DUMMYFUNCTION("IFERROR(FILTER('Tag Library'!$Q$14:$Q$736, LEFT('Tag Library'!$P$14:$P$736, LEN(P$2))=P$2, RIGHT('Tag Library'!$P$14:$P$736, LEN($A315))=$A315), """")"),"")</f>
        <v/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IFERROR(__xludf.DUMMYFUNCTION("IFERROR(FILTER('Tag Library'!$Q$14:$Q$736, LEFT('Tag Library'!$P$14:$P$736, LEN(B$2))=B$2, RIGHT('Tag Library'!$P$14:$P$736, LEN($A316))=$A316), """")"),"")</f>
        <v/>
      </c>
      <c r="C316" s="1" t="str">
        <f ca="1">IFERROR(__xludf.DUMMYFUNCTION("IFERROR(FILTER('Tag Library'!$Q$14:$Q$736, LEFT('Tag Library'!$P$14:$P$736, LEN(C$2))=C$2, RIGHT('Tag Library'!$P$14:$P$736, LEN($A316))=$A316), """")"),"")</f>
        <v/>
      </c>
      <c r="D316" s="1" t="str">
        <f ca="1">IFERROR(__xludf.DUMMYFUNCTION("IFERROR(FILTER('Tag Library'!$Q$14:$Q$736, LEFT('Tag Library'!$P$14:$P$736, LEN(D$2))=D$2, RIGHT('Tag Library'!$P$14:$P$736, LEN($A316))=$A316), """")"),"")</f>
        <v/>
      </c>
      <c r="E316" s="1" t="str">
        <f ca="1">IFERROR(__xludf.DUMMYFUNCTION("IFERROR(FILTER('Tag Library'!$Q$14:$Q$736, LEFT('Tag Library'!$P$14:$P$736, LEN(E$2))=E$2, RIGHT('Tag Library'!$P$14:$P$736, LEN($A316))=$A316), """")"),"")</f>
        <v/>
      </c>
      <c r="F316" s="1" t="str">
        <f ca="1">IFERROR(__xludf.DUMMYFUNCTION("IFERROR(FILTER('Tag Library'!$Q$14:$Q$736, LEFT('Tag Library'!$P$14:$P$736, LEN(F$2))=F$2, RIGHT('Tag Library'!$P$14:$P$736, LEN($A316))=$A316), """")"),"")</f>
        <v/>
      </c>
      <c r="G316" s="1" t="str">
        <f ca="1">IFERROR(__xludf.DUMMYFUNCTION("IFERROR(FILTER('Tag Library'!$Q$14:$Q$736, LEFT('Tag Library'!$P$14:$P$736, LEN(G$2))=G$2, RIGHT('Tag Library'!$P$14:$P$736, LEN($A316))=$A316), """")"),"")</f>
        <v/>
      </c>
      <c r="H316" s="1" t="str">
        <f ca="1">IFERROR(__xludf.DUMMYFUNCTION("IFERROR(FILTER('Tag Library'!$Q$14:$Q$736, LEFT('Tag Library'!$P$14:$P$736, LEN(H$2))=H$2, RIGHT('Tag Library'!$P$14:$P$736, LEN($A316))=$A316), """")"),"")</f>
        <v/>
      </c>
      <c r="I316" s="1" t="str">
        <f ca="1">IFERROR(__xludf.DUMMYFUNCTION("IFERROR(FILTER('Tag Library'!$Q$14:$Q$736, LEFT('Tag Library'!$P$14:$P$736, LEN(I$2))=I$2, RIGHT('Tag Library'!$P$14:$P$736, LEN($A316))=$A316), """")"),"")</f>
        <v/>
      </c>
      <c r="J316" s="1" t="str">
        <f ca="1">IFERROR(__xludf.DUMMYFUNCTION("IFERROR(FILTER('Tag Library'!$Q$14:$Q$736, LEFT('Tag Library'!$P$14:$P$736, LEN(J$2))=J$2, RIGHT('Tag Library'!$P$14:$P$736, LEN($A316))=$A316), """")"),"")</f>
        <v/>
      </c>
      <c r="K316" s="1" t="str">
        <f ca="1">IFERROR(__xludf.DUMMYFUNCTION("IFERROR(FILTER('Tag Library'!$Q$14:$Q$736, LEFT('Tag Library'!$P$14:$P$736, LEN(K$2))=K$2, RIGHT('Tag Library'!$P$14:$P$736, LEN($A316))=$A316), """")"),"")</f>
        <v/>
      </c>
      <c r="L316" s="1" t="str">
        <f ca="1">IFERROR(__xludf.DUMMYFUNCTION("IFERROR(FILTER('Tag Library'!$Q$14:$Q$736, LEFT('Tag Library'!$P$14:$P$736, LEN(L$2))=L$2, RIGHT('Tag Library'!$P$14:$P$736, LEN($A316))=$A316), """")"),"")</f>
        <v/>
      </c>
      <c r="M316" s="1" t="str">
        <f ca="1">IFERROR(__xludf.DUMMYFUNCTION("IFERROR(FILTER('Tag Library'!$Q$14:$Q$736, LEFT('Tag Library'!$P$14:$P$736, LEN(M$2))=M$2, RIGHT('Tag Library'!$P$14:$P$736, LEN($A316))=$A316), """")"),"")</f>
        <v/>
      </c>
      <c r="N316" s="1" t="str">
        <f ca="1">IFERROR(__xludf.DUMMYFUNCTION("IFERROR(FILTER('Tag Library'!$Q$14:$Q$736, LEFT('Tag Library'!$P$14:$P$736, LEN(N$2))=N$2, RIGHT('Tag Library'!$P$14:$P$736, LEN($A316))=$A316), """")"),"")</f>
        <v/>
      </c>
      <c r="O316" s="1" t="str">
        <f ca="1">IFERROR(__xludf.DUMMYFUNCTION("IFERROR(FILTER('Tag Library'!$Q$14:$Q$736, LEFT('Tag Library'!$P$14:$P$736, LEN(O$2))=O$2, RIGHT('Tag Library'!$P$14:$P$736, LEN($A316))=$A316), """")"),"")</f>
        <v/>
      </c>
      <c r="P316" s="1" t="str">
        <f ca="1">IFERROR(__xludf.DUMMYFUNCTION("IFERROR(FILTER('Tag Library'!$Q$14:$Q$736, LEFT('Tag Library'!$P$14:$P$736, LEN(P$2))=P$2, RIGHT('Tag Library'!$P$14:$P$736, LEN($A316))=$A316), """")"),"")</f>
        <v/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IFERROR(__xludf.DUMMYFUNCTION("IFERROR(FILTER('Tag Library'!$Q$14:$Q$736, LEFT('Tag Library'!$P$14:$P$736, LEN(B$2))=B$2, RIGHT('Tag Library'!$P$14:$P$736, LEN($A317))=$A317), """")"),"")</f>
        <v/>
      </c>
      <c r="C317" s="1" t="str">
        <f ca="1">IFERROR(__xludf.DUMMYFUNCTION("IFERROR(FILTER('Tag Library'!$Q$14:$Q$736, LEFT('Tag Library'!$P$14:$P$736, LEN(C$2))=C$2, RIGHT('Tag Library'!$P$14:$P$736, LEN($A317))=$A317), """")"),"")</f>
        <v/>
      </c>
      <c r="D317" s="1" t="str">
        <f ca="1">IFERROR(__xludf.DUMMYFUNCTION("IFERROR(FILTER('Tag Library'!$Q$14:$Q$736, LEFT('Tag Library'!$P$14:$P$736, LEN(D$2))=D$2, RIGHT('Tag Library'!$P$14:$P$736, LEN($A317))=$A317), """")"),"")</f>
        <v/>
      </c>
      <c r="E317" s="1" t="str">
        <f ca="1">IFERROR(__xludf.DUMMYFUNCTION("IFERROR(FILTER('Tag Library'!$Q$14:$Q$736, LEFT('Tag Library'!$P$14:$P$736, LEN(E$2))=E$2, RIGHT('Tag Library'!$P$14:$P$736, LEN($A317))=$A317), """")"),"")</f>
        <v/>
      </c>
      <c r="F317" s="1" t="str">
        <f ca="1">IFERROR(__xludf.DUMMYFUNCTION("IFERROR(FILTER('Tag Library'!$Q$14:$Q$736, LEFT('Tag Library'!$P$14:$P$736, LEN(F$2))=F$2, RIGHT('Tag Library'!$P$14:$P$736, LEN($A317))=$A317), """")"),"")</f>
        <v/>
      </c>
      <c r="G317" s="1" t="str">
        <f ca="1">IFERROR(__xludf.DUMMYFUNCTION("IFERROR(FILTER('Tag Library'!$Q$14:$Q$736, LEFT('Tag Library'!$P$14:$P$736, LEN(G$2))=G$2, RIGHT('Tag Library'!$P$14:$P$736, LEN($A317))=$A317), """")"),"")</f>
        <v/>
      </c>
      <c r="H317" s="1" t="str">
        <f ca="1">IFERROR(__xludf.DUMMYFUNCTION("IFERROR(FILTER('Tag Library'!$Q$14:$Q$736, LEFT('Tag Library'!$P$14:$P$736, LEN(H$2))=H$2, RIGHT('Tag Library'!$P$14:$P$736, LEN($A317))=$A317), """")"),"")</f>
        <v/>
      </c>
      <c r="I317" s="1" t="str">
        <f ca="1">IFERROR(__xludf.DUMMYFUNCTION("IFERROR(FILTER('Tag Library'!$Q$14:$Q$736, LEFT('Tag Library'!$P$14:$P$736, LEN(I$2))=I$2, RIGHT('Tag Library'!$P$14:$P$736, LEN($A317))=$A317), """")"),"")</f>
        <v/>
      </c>
      <c r="J317" s="1" t="str">
        <f ca="1">IFERROR(__xludf.DUMMYFUNCTION("IFERROR(FILTER('Tag Library'!$Q$14:$Q$736, LEFT('Tag Library'!$P$14:$P$736, LEN(J$2))=J$2, RIGHT('Tag Library'!$P$14:$P$736, LEN($A317))=$A317), """")"),"")</f>
        <v/>
      </c>
      <c r="K317" s="1" t="str">
        <f ca="1">IFERROR(__xludf.DUMMYFUNCTION("IFERROR(FILTER('Tag Library'!$Q$14:$Q$736, LEFT('Tag Library'!$P$14:$P$736, LEN(K$2))=K$2, RIGHT('Tag Library'!$P$14:$P$736, LEN($A317))=$A317), """")"),"")</f>
        <v/>
      </c>
      <c r="L317" s="1" t="str">
        <f ca="1">IFERROR(__xludf.DUMMYFUNCTION("IFERROR(FILTER('Tag Library'!$Q$14:$Q$736, LEFT('Tag Library'!$P$14:$P$736, LEN(L$2))=L$2, RIGHT('Tag Library'!$P$14:$P$736, LEN($A317))=$A317), """")"),"")</f>
        <v/>
      </c>
      <c r="M317" s="1" t="str">
        <f ca="1">IFERROR(__xludf.DUMMYFUNCTION("IFERROR(FILTER('Tag Library'!$Q$14:$Q$736, LEFT('Tag Library'!$P$14:$P$736, LEN(M$2))=M$2, RIGHT('Tag Library'!$P$14:$P$736, LEN($A317))=$A317), """")"),"")</f>
        <v/>
      </c>
      <c r="N317" s="1" t="str">
        <f ca="1">IFERROR(__xludf.DUMMYFUNCTION("IFERROR(FILTER('Tag Library'!$Q$14:$Q$736, LEFT('Tag Library'!$P$14:$P$736, LEN(N$2))=N$2, RIGHT('Tag Library'!$P$14:$P$736, LEN($A317))=$A317), """")"),"")</f>
        <v/>
      </c>
      <c r="O317" s="1" t="str">
        <f ca="1">IFERROR(__xludf.DUMMYFUNCTION("IFERROR(FILTER('Tag Library'!$Q$14:$Q$736, LEFT('Tag Library'!$P$14:$P$736, LEN(O$2))=O$2, RIGHT('Tag Library'!$P$14:$P$736, LEN($A317))=$A317), """")"),"")</f>
        <v/>
      </c>
      <c r="P317" s="1" t="str">
        <f ca="1">IFERROR(__xludf.DUMMYFUNCTION("IFERROR(FILTER('Tag Library'!$Q$14:$Q$736, LEFT('Tag Library'!$P$14:$P$736, LEN(P$2))=P$2, RIGHT('Tag Library'!$P$14:$P$736, LEN($A317))=$A317), """")"),"")</f>
        <v/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IFERROR(__xludf.DUMMYFUNCTION("IFERROR(FILTER('Tag Library'!$Q$14:$Q$736, LEFT('Tag Library'!$P$14:$P$736, LEN(B$2))=B$2, RIGHT('Tag Library'!$P$14:$P$736, LEN($A318))=$A318), """")"),"")</f>
        <v/>
      </c>
      <c r="C318" s="1" t="str">
        <f ca="1">IFERROR(__xludf.DUMMYFUNCTION("IFERROR(FILTER('Tag Library'!$Q$14:$Q$736, LEFT('Tag Library'!$P$14:$P$736, LEN(C$2))=C$2, RIGHT('Tag Library'!$P$14:$P$736, LEN($A318))=$A318), """")"),"")</f>
        <v/>
      </c>
      <c r="D318" s="1" t="str">
        <f ca="1">IFERROR(__xludf.DUMMYFUNCTION("IFERROR(FILTER('Tag Library'!$Q$14:$Q$736, LEFT('Tag Library'!$P$14:$P$736, LEN(D$2))=D$2, RIGHT('Tag Library'!$P$14:$P$736, LEN($A318))=$A318), """")"),"")</f>
        <v/>
      </c>
      <c r="E318" s="1" t="str">
        <f ca="1">IFERROR(__xludf.DUMMYFUNCTION("IFERROR(FILTER('Tag Library'!$Q$14:$Q$736, LEFT('Tag Library'!$P$14:$P$736, LEN(E$2))=E$2, RIGHT('Tag Library'!$P$14:$P$736, LEN($A318))=$A318), """")"),"")</f>
        <v/>
      </c>
      <c r="F318" s="1" t="str">
        <f ca="1">IFERROR(__xludf.DUMMYFUNCTION("IFERROR(FILTER('Tag Library'!$Q$14:$Q$736, LEFT('Tag Library'!$P$14:$P$736, LEN(F$2))=F$2, RIGHT('Tag Library'!$P$14:$P$736, LEN($A318))=$A318), """")"),"")</f>
        <v/>
      </c>
      <c r="G318" s="1" t="str">
        <f ca="1">IFERROR(__xludf.DUMMYFUNCTION("IFERROR(FILTER('Tag Library'!$Q$14:$Q$736, LEFT('Tag Library'!$P$14:$P$736, LEN(G$2))=G$2, RIGHT('Tag Library'!$P$14:$P$736, LEN($A318))=$A318), """")"),"")</f>
        <v/>
      </c>
      <c r="H318" s="1" t="str">
        <f ca="1">IFERROR(__xludf.DUMMYFUNCTION("IFERROR(FILTER('Tag Library'!$Q$14:$Q$736, LEFT('Tag Library'!$P$14:$P$736, LEN(H$2))=H$2, RIGHT('Tag Library'!$P$14:$P$736, LEN($A318))=$A318), """")"),"")</f>
        <v/>
      </c>
      <c r="I318" s="1" t="str">
        <f ca="1">IFERROR(__xludf.DUMMYFUNCTION("IFERROR(FILTER('Tag Library'!$Q$14:$Q$736, LEFT('Tag Library'!$P$14:$P$736, LEN(I$2))=I$2, RIGHT('Tag Library'!$P$14:$P$736, LEN($A318))=$A318), """")"),"")</f>
        <v/>
      </c>
      <c r="J318" s="1" t="str">
        <f ca="1">IFERROR(__xludf.DUMMYFUNCTION("IFERROR(FILTER('Tag Library'!$Q$14:$Q$736, LEFT('Tag Library'!$P$14:$P$736, LEN(J$2))=J$2, RIGHT('Tag Library'!$P$14:$P$736, LEN($A318))=$A318), """")"),"")</f>
        <v/>
      </c>
      <c r="K318" s="1" t="str">
        <f ca="1">IFERROR(__xludf.DUMMYFUNCTION("IFERROR(FILTER('Tag Library'!$Q$14:$Q$736, LEFT('Tag Library'!$P$14:$P$736, LEN(K$2))=K$2, RIGHT('Tag Library'!$P$14:$P$736, LEN($A318))=$A318), """")"),"")</f>
        <v/>
      </c>
      <c r="L318" s="1" t="str">
        <f ca="1">IFERROR(__xludf.DUMMYFUNCTION("IFERROR(FILTER('Tag Library'!$Q$14:$Q$736, LEFT('Tag Library'!$P$14:$P$736, LEN(L$2))=L$2, RIGHT('Tag Library'!$P$14:$P$736, LEN($A318))=$A318), """")"),"")</f>
        <v/>
      </c>
      <c r="M318" s="1" t="str">
        <f ca="1">IFERROR(__xludf.DUMMYFUNCTION("IFERROR(FILTER('Tag Library'!$Q$14:$Q$736, LEFT('Tag Library'!$P$14:$P$736, LEN(M$2))=M$2, RIGHT('Tag Library'!$P$14:$P$736, LEN($A318))=$A318), """")"),"")</f>
        <v/>
      </c>
      <c r="N318" s="1" t="str">
        <f ca="1">IFERROR(__xludf.DUMMYFUNCTION("IFERROR(FILTER('Tag Library'!$Q$14:$Q$736, LEFT('Tag Library'!$P$14:$P$736, LEN(N$2))=N$2, RIGHT('Tag Library'!$P$14:$P$736, LEN($A318))=$A318), """")"),"")</f>
        <v/>
      </c>
      <c r="O318" s="1" t="str">
        <f ca="1">IFERROR(__xludf.DUMMYFUNCTION("IFERROR(FILTER('Tag Library'!$Q$14:$Q$736, LEFT('Tag Library'!$P$14:$P$736, LEN(O$2))=O$2, RIGHT('Tag Library'!$P$14:$P$736, LEN($A318))=$A318), """")"),"")</f>
        <v/>
      </c>
      <c r="P318" s="1" t="str">
        <f ca="1">IFERROR(__xludf.DUMMYFUNCTION("IFERROR(FILTER('Tag Library'!$Q$14:$Q$736, LEFT('Tag Library'!$P$14:$P$736, LEN(P$2))=P$2, RIGHT('Tag Library'!$P$14:$P$736, LEN($A318))=$A318), """")"),"")</f>
        <v/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IFERROR(__xludf.DUMMYFUNCTION("IFERROR(FILTER('Tag Library'!$Q$14:$Q$736, LEFT('Tag Library'!$P$14:$P$736, LEN(B$2))=B$2, RIGHT('Tag Library'!$P$14:$P$736, LEN($A319))=$A319), """")"),"")</f>
        <v/>
      </c>
      <c r="C319" s="1" t="str">
        <f ca="1">IFERROR(__xludf.DUMMYFUNCTION("IFERROR(FILTER('Tag Library'!$Q$14:$Q$736, LEFT('Tag Library'!$P$14:$P$736, LEN(C$2))=C$2, RIGHT('Tag Library'!$P$14:$P$736, LEN($A319))=$A319), """")"),"")</f>
        <v/>
      </c>
      <c r="D319" s="1" t="str">
        <f ca="1">IFERROR(__xludf.DUMMYFUNCTION("IFERROR(FILTER('Tag Library'!$Q$14:$Q$736, LEFT('Tag Library'!$P$14:$P$736, LEN(D$2))=D$2, RIGHT('Tag Library'!$P$14:$P$736, LEN($A319))=$A319), """")"),"")</f>
        <v/>
      </c>
      <c r="E319" s="1" t="str">
        <f ca="1">IFERROR(__xludf.DUMMYFUNCTION("IFERROR(FILTER('Tag Library'!$Q$14:$Q$736, LEFT('Tag Library'!$P$14:$P$736, LEN(E$2))=E$2, RIGHT('Tag Library'!$P$14:$P$736, LEN($A319))=$A319), """")"),"")</f>
        <v/>
      </c>
      <c r="F319" s="1" t="str">
        <f ca="1">IFERROR(__xludf.DUMMYFUNCTION("IFERROR(FILTER('Tag Library'!$Q$14:$Q$736, LEFT('Tag Library'!$P$14:$P$736, LEN(F$2))=F$2, RIGHT('Tag Library'!$P$14:$P$736, LEN($A319))=$A319), """")"),"")</f>
        <v/>
      </c>
      <c r="G319" s="1" t="str">
        <f ca="1">IFERROR(__xludf.DUMMYFUNCTION("IFERROR(FILTER('Tag Library'!$Q$14:$Q$736, LEFT('Tag Library'!$P$14:$P$736, LEN(G$2))=G$2, RIGHT('Tag Library'!$P$14:$P$736, LEN($A319))=$A319), """")"),"")</f>
        <v/>
      </c>
      <c r="H319" s="1" t="str">
        <f ca="1">IFERROR(__xludf.DUMMYFUNCTION("IFERROR(FILTER('Tag Library'!$Q$14:$Q$736, LEFT('Tag Library'!$P$14:$P$736, LEN(H$2))=H$2, RIGHT('Tag Library'!$P$14:$P$736, LEN($A319))=$A319), """")"),"")</f>
        <v/>
      </c>
      <c r="I319" s="1" t="str">
        <f ca="1">IFERROR(__xludf.DUMMYFUNCTION("IFERROR(FILTER('Tag Library'!$Q$14:$Q$736, LEFT('Tag Library'!$P$14:$P$736, LEN(I$2))=I$2, RIGHT('Tag Library'!$P$14:$P$736, LEN($A319))=$A319), """")"),"")</f>
        <v/>
      </c>
      <c r="J319" s="1" t="str">
        <f ca="1">IFERROR(__xludf.DUMMYFUNCTION("IFERROR(FILTER('Tag Library'!$Q$14:$Q$736, LEFT('Tag Library'!$P$14:$P$736, LEN(J$2))=J$2, RIGHT('Tag Library'!$P$14:$P$736, LEN($A319))=$A319), """")"),"")</f>
        <v/>
      </c>
      <c r="K319" s="1" t="str">
        <f ca="1">IFERROR(__xludf.DUMMYFUNCTION("IFERROR(FILTER('Tag Library'!$Q$14:$Q$736, LEFT('Tag Library'!$P$14:$P$736, LEN(K$2))=K$2, RIGHT('Tag Library'!$P$14:$P$736, LEN($A319))=$A319), """")"),"")</f>
        <v/>
      </c>
      <c r="L319" s="1" t="str">
        <f ca="1">IFERROR(__xludf.DUMMYFUNCTION("IFERROR(FILTER('Tag Library'!$Q$14:$Q$736, LEFT('Tag Library'!$P$14:$P$736, LEN(L$2))=L$2, RIGHT('Tag Library'!$P$14:$P$736, LEN($A319))=$A319), """")"),"")</f>
        <v/>
      </c>
      <c r="M319" s="1" t="str">
        <f ca="1">IFERROR(__xludf.DUMMYFUNCTION("IFERROR(FILTER('Tag Library'!$Q$14:$Q$736, LEFT('Tag Library'!$P$14:$P$736, LEN(M$2))=M$2, RIGHT('Tag Library'!$P$14:$P$736, LEN($A319))=$A319), """")"),"")</f>
        <v/>
      </c>
      <c r="N319" s="1" t="str">
        <f ca="1">IFERROR(__xludf.DUMMYFUNCTION("IFERROR(FILTER('Tag Library'!$Q$14:$Q$736, LEFT('Tag Library'!$P$14:$P$736, LEN(N$2))=N$2, RIGHT('Tag Library'!$P$14:$P$736, LEN($A319))=$A319), """")"),"")</f>
        <v/>
      </c>
      <c r="O319" s="1" t="str">
        <f ca="1">IFERROR(__xludf.DUMMYFUNCTION("IFERROR(FILTER('Tag Library'!$Q$14:$Q$736, LEFT('Tag Library'!$P$14:$P$736, LEN(O$2))=O$2, RIGHT('Tag Library'!$P$14:$P$736, LEN($A319))=$A319), """")"),"")</f>
        <v/>
      </c>
      <c r="P319" s="1" t="str">
        <f ca="1">IFERROR(__xludf.DUMMYFUNCTION("IFERROR(FILTER('Tag Library'!$Q$14:$Q$736, LEFT('Tag Library'!$P$14:$P$736, LEN(P$2))=P$2, RIGHT('Tag Library'!$P$14:$P$736, LEN($A319))=$A319), """")"),"")</f>
        <v/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IFERROR(__xludf.DUMMYFUNCTION("IFERROR(FILTER('Tag Library'!$Q$14:$Q$736, LEFT('Tag Library'!$P$14:$P$736, LEN(B$2))=B$2, RIGHT('Tag Library'!$P$14:$P$736, LEN($A320))=$A320), """")"),"")</f>
        <v/>
      </c>
      <c r="C320" s="1" t="str">
        <f ca="1">IFERROR(__xludf.DUMMYFUNCTION("IFERROR(FILTER('Tag Library'!$Q$14:$Q$736, LEFT('Tag Library'!$P$14:$P$736, LEN(C$2))=C$2, RIGHT('Tag Library'!$P$14:$P$736, LEN($A320))=$A320), """")"),"")</f>
        <v/>
      </c>
      <c r="D320" s="1" t="str">
        <f ca="1">IFERROR(__xludf.DUMMYFUNCTION("IFERROR(FILTER('Tag Library'!$Q$14:$Q$736, LEFT('Tag Library'!$P$14:$P$736, LEN(D$2))=D$2, RIGHT('Tag Library'!$P$14:$P$736, LEN($A320))=$A320), """")"),"")</f>
        <v/>
      </c>
      <c r="E320" s="1" t="str">
        <f ca="1">IFERROR(__xludf.DUMMYFUNCTION("IFERROR(FILTER('Tag Library'!$Q$14:$Q$736, LEFT('Tag Library'!$P$14:$P$736, LEN(E$2))=E$2, RIGHT('Tag Library'!$P$14:$P$736, LEN($A320))=$A320), """")"),"")</f>
        <v/>
      </c>
      <c r="F320" s="1" t="str">
        <f ca="1">IFERROR(__xludf.DUMMYFUNCTION("IFERROR(FILTER('Tag Library'!$Q$14:$Q$736, LEFT('Tag Library'!$P$14:$P$736, LEN(F$2))=F$2, RIGHT('Tag Library'!$P$14:$P$736, LEN($A320))=$A320), """")"),"")</f>
        <v/>
      </c>
      <c r="G320" s="1" t="str">
        <f ca="1">IFERROR(__xludf.DUMMYFUNCTION("IFERROR(FILTER('Tag Library'!$Q$14:$Q$736, LEFT('Tag Library'!$P$14:$P$736, LEN(G$2))=G$2, RIGHT('Tag Library'!$P$14:$P$736, LEN($A320))=$A320), """")"),"")</f>
        <v/>
      </c>
      <c r="H320" s="1" t="str">
        <f ca="1">IFERROR(__xludf.DUMMYFUNCTION("IFERROR(FILTER('Tag Library'!$Q$14:$Q$736, LEFT('Tag Library'!$P$14:$P$736, LEN(H$2))=H$2, RIGHT('Tag Library'!$P$14:$P$736, LEN($A320))=$A320), """")"),"")</f>
        <v/>
      </c>
      <c r="I320" s="1" t="str">
        <f ca="1">IFERROR(__xludf.DUMMYFUNCTION("IFERROR(FILTER('Tag Library'!$Q$14:$Q$736, LEFT('Tag Library'!$P$14:$P$736, LEN(I$2))=I$2, RIGHT('Tag Library'!$P$14:$P$736, LEN($A320))=$A320), """")"),"")</f>
        <v/>
      </c>
      <c r="J320" s="1" t="str">
        <f ca="1">IFERROR(__xludf.DUMMYFUNCTION("IFERROR(FILTER('Tag Library'!$Q$14:$Q$736, LEFT('Tag Library'!$P$14:$P$736, LEN(J$2))=J$2, RIGHT('Tag Library'!$P$14:$P$736, LEN($A320))=$A320), """")"),"")</f>
        <v/>
      </c>
      <c r="K320" s="1" t="str">
        <f ca="1">IFERROR(__xludf.DUMMYFUNCTION("IFERROR(FILTER('Tag Library'!$Q$14:$Q$736, LEFT('Tag Library'!$P$14:$P$736, LEN(K$2))=K$2, RIGHT('Tag Library'!$P$14:$P$736, LEN($A320))=$A320), """")"),"")</f>
        <v/>
      </c>
      <c r="L320" s="1" t="str">
        <f ca="1">IFERROR(__xludf.DUMMYFUNCTION("IFERROR(FILTER('Tag Library'!$Q$14:$Q$736, LEFT('Tag Library'!$P$14:$P$736, LEN(L$2))=L$2, RIGHT('Tag Library'!$P$14:$P$736, LEN($A320))=$A320), """")"),"")</f>
        <v/>
      </c>
      <c r="M320" s="1" t="str">
        <f ca="1">IFERROR(__xludf.DUMMYFUNCTION("IFERROR(FILTER('Tag Library'!$Q$14:$Q$736, LEFT('Tag Library'!$P$14:$P$736, LEN(M$2))=M$2, RIGHT('Tag Library'!$P$14:$P$736, LEN($A320))=$A320), """")"),"")</f>
        <v/>
      </c>
      <c r="N320" s="1" t="str">
        <f ca="1">IFERROR(__xludf.DUMMYFUNCTION("IFERROR(FILTER('Tag Library'!$Q$14:$Q$736, LEFT('Tag Library'!$P$14:$P$736, LEN(N$2))=N$2, RIGHT('Tag Library'!$P$14:$P$736, LEN($A320))=$A320), """")"),"")</f>
        <v/>
      </c>
      <c r="O320" s="1" t="str">
        <f ca="1">IFERROR(__xludf.DUMMYFUNCTION("IFERROR(FILTER('Tag Library'!$Q$14:$Q$736, LEFT('Tag Library'!$P$14:$P$736, LEN(O$2))=O$2, RIGHT('Tag Library'!$P$14:$P$736, LEN($A320))=$A320), """")"),"")</f>
        <v/>
      </c>
      <c r="P320" s="1" t="str">
        <f ca="1">IFERROR(__xludf.DUMMYFUNCTION("IFERROR(FILTER('Tag Library'!$Q$14:$Q$736, LEFT('Tag Library'!$P$14:$P$736, LEN(P$2))=P$2, RIGHT('Tag Library'!$P$14:$P$736, LEN($A320))=$A320), """")"),"")</f>
        <v/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IFERROR(__xludf.DUMMYFUNCTION("IFERROR(FILTER('Tag Library'!$Q$14:$Q$736, LEFT('Tag Library'!$P$14:$P$736, LEN(B$2))=B$2, RIGHT('Tag Library'!$P$14:$P$736, LEN($A321))=$A321), """")"),"")</f>
        <v/>
      </c>
      <c r="C321" s="1" t="str">
        <f ca="1">IFERROR(__xludf.DUMMYFUNCTION("IFERROR(FILTER('Tag Library'!$Q$14:$Q$736, LEFT('Tag Library'!$P$14:$P$736, LEN(C$2))=C$2, RIGHT('Tag Library'!$P$14:$P$736, LEN($A321))=$A321), """")"),"")</f>
        <v/>
      </c>
      <c r="D321" s="1" t="str">
        <f ca="1">IFERROR(__xludf.DUMMYFUNCTION("IFERROR(FILTER('Tag Library'!$Q$14:$Q$736, LEFT('Tag Library'!$P$14:$P$736, LEN(D$2))=D$2, RIGHT('Tag Library'!$P$14:$P$736, LEN($A321))=$A321), """")"),"")</f>
        <v/>
      </c>
      <c r="E321" s="1" t="str">
        <f ca="1">IFERROR(__xludf.DUMMYFUNCTION("IFERROR(FILTER('Tag Library'!$Q$14:$Q$736, LEFT('Tag Library'!$P$14:$P$736, LEN(E$2))=E$2, RIGHT('Tag Library'!$P$14:$P$736, LEN($A321))=$A321), """")"),"")</f>
        <v/>
      </c>
      <c r="F321" s="1" t="str">
        <f ca="1">IFERROR(__xludf.DUMMYFUNCTION("IFERROR(FILTER('Tag Library'!$Q$14:$Q$736, LEFT('Tag Library'!$P$14:$P$736, LEN(F$2))=F$2, RIGHT('Tag Library'!$P$14:$P$736, LEN($A321))=$A321), """")"),"")</f>
        <v/>
      </c>
      <c r="G321" s="1" t="str">
        <f ca="1">IFERROR(__xludf.DUMMYFUNCTION("IFERROR(FILTER('Tag Library'!$Q$14:$Q$736, LEFT('Tag Library'!$P$14:$P$736, LEN(G$2))=G$2, RIGHT('Tag Library'!$P$14:$P$736, LEN($A321))=$A321), """")"),"")</f>
        <v/>
      </c>
      <c r="H321" s="1" t="str">
        <f ca="1">IFERROR(__xludf.DUMMYFUNCTION("IFERROR(FILTER('Tag Library'!$Q$14:$Q$736, LEFT('Tag Library'!$P$14:$P$736, LEN(H$2))=H$2, RIGHT('Tag Library'!$P$14:$P$736, LEN($A321))=$A321), """")"),"")</f>
        <v/>
      </c>
      <c r="I321" s="1" t="str">
        <f ca="1">IFERROR(__xludf.DUMMYFUNCTION("IFERROR(FILTER('Tag Library'!$Q$14:$Q$736, LEFT('Tag Library'!$P$14:$P$736, LEN(I$2))=I$2, RIGHT('Tag Library'!$P$14:$P$736, LEN($A321))=$A321), """")"),"")</f>
        <v/>
      </c>
      <c r="J321" s="1" t="str">
        <f ca="1">IFERROR(__xludf.DUMMYFUNCTION("IFERROR(FILTER('Tag Library'!$Q$14:$Q$736, LEFT('Tag Library'!$P$14:$P$736, LEN(J$2))=J$2, RIGHT('Tag Library'!$P$14:$P$736, LEN($A321))=$A321), """")"),"")</f>
        <v/>
      </c>
      <c r="K321" s="1" t="str">
        <f ca="1">IFERROR(__xludf.DUMMYFUNCTION("IFERROR(FILTER('Tag Library'!$Q$14:$Q$736, LEFT('Tag Library'!$P$14:$P$736, LEN(K$2))=K$2, RIGHT('Tag Library'!$P$14:$P$736, LEN($A321))=$A321), """")"),"")</f>
        <v/>
      </c>
      <c r="L321" s="1" t="str">
        <f ca="1">IFERROR(__xludf.DUMMYFUNCTION("IFERROR(FILTER('Tag Library'!$Q$14:$Q$736, LEFT('Tag Library'!$P$14:$P$736, LEN(L$2))=L$2, RIGHT('Tag Library'!$P$14:$P$736, LEN($A321))=$A321), """")"),"")</f>
        <v/>
      </c>
      <c r="M321" s="1" t="str">
        <f ca="1">IFERROR(__xludf.DUMMYFUNCTION("IFERROR(FILTER('Tag Library'!$Q$14:$Q$736, LEFT('Tag Library'!$P$14:$P$736, LEN(M$2))=M$2, RIGHT('Tag Library'!$P$14:$P$736, LEN($A321))=$A321), """")"),"")</f>
        <v/>
      </c>
      <c r="N321" s="1" t="str">
        <f ca="1">IFERROR(__xludf.DUMMYFUNCTION("IFERROR(FILTER('Tag Library'!$Q$14:$Q$736, LEFT('Tag Library'!$P$14:$P$736, LEN(N$2))=N$2, RIGHT('Tag Library'!$P$14:$P$736, LEN($A321))=$A321), """")"),"")</f>
        <v/>
      </c>
      <c r="O321" s="1" t="str">
        <f ca="1">IFERROR(__xludf.DUMMYFUNCTION("IFERROR(FILTER('Tag Library'!$Q$14:$Q$736, LEFT('Tag Library'!$P$14:$P$736, LEN(O$2))=O$2, RIGHT('Tag Library'!$P$14:$P$736, LEN($A321))=$A321), """")"),"")</f>
        <v/>
      </c>
      <c r="P321" s="1" t="str">
        <f ca="1">IFERROR(__xludf.DUMMYFUNCTION("IFERROR(FILTER('Tag Library'!$Q$14:$Q$736, LEFT('Tag Library'!$P$14:$P$736, LEN(P$2))=P$2, RIGHT('Tag Library'!$P$14:$P$736, LEN($A321))=$A321), """")"),"")</f>
        <v/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IFERROR(__xludf.DUMMYFUNCTION("IFERROR(FILTER('Tag Library'!$Q$14:$Q$736, LEFT('Tag Library'!$P$14:$P$736, LEN(B$2))=B$2, RIGHT('Tag Library'!$P$14:$P$736, LEN($A322))=$A322), """")"),"")</f>
        <v/>
      </c>
      <c r="C322" s="1" t="str">
        <f ca="1">IFERROR(__xludf.DUMMYFUNCTION("IFERROR(FILTER('Tag Library'!$Q$14:$Q$736, LEFT('Tag Library'!$P$14:$P$736, LEN(C$2))=C$2, RIGHT('Tag Library'!$P$14:$P$736, LEN($A322))=$A322), """")"),"")</f>
        <v/>
      </c>
      <c r="D322" s="1" t="str">
        <f ca="1">IFERROR(__xludf.DUMMYFUNCTION("IFERROR(FILTER('Tag Library'!$Q$14:$Q$736, LEFT('Tag Library'!$P$14:$P$736, LEN(D$2))=D$2, RIGHT('Tag Library'!$P$14:$P$736, LEN($A322))=$A322), """")"),"")</f>
        <v/>
      </c>
      <c r="E322" s="1" t="str">
        <f ca="1">IFERROR(__xludf.DUMMYFUNCTION("IFERROR(FILTER('Tag Library'!$Q$14:$Q$736, LEFT('Tag Library'!$P$14:$P$736, LEN(E$2))=E$2, RIGHT('Tag Library'!$P$14:$P$736, LEN($A322))=$A322), """")"),"")</f>
        <v/>
      </c>
      <c r="F322" s="1" t="str">
        <f ca="1">IFERROR(__xludf.DUMMYFUNCTION("IFERROR(FILTER('Tag Library'!$Q$14:$Q$736, LEFT('Tag Library'!$P$14:$P$736, LEN(F$2))=F$2, RIGHT('Tag Library'!$P$14:$P$736, LEN($A322))=$A322), """")"),"")</f>
        <v/>
      </c>
      <c r="G322" s="1" t="str">
        <f ca="1">IFERROR(__xludf.DUMMYFUNCTION("IFERROR(FILTER('Tag Library'!$Q$14:$Q$736, LEFT('Tag Library'!$P$14:$P$736, LEN(G$2))=G$2, RIGHT('Tag Library'!$P$14:$P$736, LEN($A322))=$A322), """")"),"")</f>
        <v/>
      </c>
      <c r="H322" s="1" t="str">
        <f ca="1">IFERROR(__xludf.DUMMYFUNCTION("IFERROR(FILTER('Tag Library'!$Q$14:$Q$736, LEFT('Tag Library'!$P$14:$P$736, LEN(H$2))=H$2, RIGHT('Tag Library'!$P$14:$P$736, LEN($A322))=$A322), """")"),"")</f>
        <v/>
      </c>
      <c r="I322" s="1" t="str">
        <f ca="1">IFERROR(__xludf.DUMMYFUNCTION("IFERROR(FILTER('Tag Library'!$Q$14:$Q$736, LEFT('Tag Library'!$P$14:$P$736, LEN(I$2))=I$2, RIGHT('Tag Library'!$P$14:$P$736, LEN($A322))=$A322), """")"),"")</f>
        <v/>
      </c>
      <c r="J322" s="1" t="str">
        <f ca="1">IFERROR(__xludf.DUMMYFUNCTION("IFERROR(FILTER('Tag Library'!$Q$14:$Q$736, LEFT('Tag Library'!$P$14:$P$736, LEN(J$2))=J$2, RIGHT('Tag Library'!$P$14:$P$736, LEN($A322))=$A322), """")"),"")</f>
        <v/>
      </c>
      <c r="K322" s="1" t="str">
        <f ca="1">IFERROR(__xludf.DUMMYFUNCTION("IFERROR(FILTER('Tag Library'!$Q$14:$Q$736, LEFT('Tag Library'!$P$14:$P$736, LEN(K$2))=K$2, RIGHT('Tag Library'!$P$14:$P$736, LEN($A322))=$A322), """")"),"")</f>
        <v/>
      </c>
      <c r="L322" s="1" t="str">
        <f ca="1">IFERROR(__xludf.DUMMYFUNCTION("IFERROR(FILTER('Tag Library'!$Q$14:$Q$736, LEFT('Tag Library'!$P$14:$P$736, LEN(L$2))=L$2, RIGHT('Tag Library'!$P$14:$P$736, LEN($A322))=$A322), """")"),"")</f>
        <v/>
      </c>
      <c r="M322" s="1" t="str">
        <f ca="1">IFERROR(__xludf.DUMMYFUNCTION("IFERROR(FILTER('Tag Library'!$Q$14:$Q$736, LEFT('Tag Library'!$P$14:$P$736, LEN(M$2))=M$2, RIGHT('Tag Library'!$P$14:$P$736, LEN($A322))=$A322), """")"),"")</f>
        <v/>
      </c>
      <c r="N322" s="1" t="str">
        <f ca="1">IFERROR(__xludf.DUMMYFUNCTION("IFERROR(FILTER('Tag Library'!$Q$14:$Q$736, LEFT('Tag Library'!$P$14:$P$736, LEN(N$2))=N$2, RIGHT('Tag Library'!$P$14:$P$736, LEN($A322))=$A322), """")"),"")</f>
        <v/>
      </c>
      <c r="O322" s="1" t="str">
        <f ca="1">IFERROR(__xludf.DUMMYFUNCTION("IFERROR(FILTER('Tag Library'!$Q$14:$Q$736, LEFT('Tag Library'!$P$14:$P$736, LEN(O$2))=O$2, RIGHT('Tag Library'!$P$14:$P$736, LEN($A322))=$A322), """")"),"")</f>
        <v/>
      </c>
      <c r="P322" s="1" t="str">
        <f ca="1">IFERROR(__xludf.DUMMYFUNCTION("IFERROR(FILTER('Tag Library'!$Q$14:$Q$736, LEFT('Tag Library'!$P$14:$P$736, LEN(P$2))=P$2, RIGHT('Tag Library'!$P$14:$P$736, LEN($A322))=$A322), """")"),"")</f>
        <v/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IFERROR(__xludf.DUMMYFUNCTION("IFERROR(FILTER('Tag Library'!$Q$14:$Q$736, LEFT('Tag Library'!$P$14:$P$736, LEN(B$2))=B$2, RIGHT('Tag Library'!$P$14:$P$736, LEN($A323))=$A323), """")"),"")</f>
        <v/>
      </c>
      <c r="C323" s="1" t="str">
        <f ca="1">IFERROR(__xludf.DUMMYFUNCTION("IFERROR(FILTER('Tag Library'!$Q$14:$Q$736, LEFT('Tag Library'!$P$14:$P$736, LEN(C$2))=C$2, RIGHT('Tag Library'!$P$14:$P$736, LEN($A323))=$A323), """")"),"")</f>
        <v/>
      </c>
      <c r="D323" s="1" t="str">
        <f ca="1">IFERROR(__xludf.DUMMYFUNCTION("IFERROR(FILTER('Tag Library'!$Q$14:$Q$736, LEFT('Tag Library'!$P$14:$P$736, LEN(D$2))=D$2, RIGHT('Tag Library'!$P$14:$P$736, LEN($A323))=$A323), """")"),"")</f>
        <v/>
      </c>
      <c r="E323" s="1" t="str">
        <f ca="1">IFERROR(__xludf.DUMMYFUNCTION("IFERROR(FILTER('Tag Library'!$Q$14:$Q$736, LEFT('Tag Library'!$P$14:$P$736, LEN(E$2))=E$2, RIGHT('Tag Library'!$P$14:$P$736, LEN($A323))=$A323), """")"),"")</f>
        <v/>
      </c>
      <c r="F323" s="1" t="str">
        <f ca="1">IFERROR(__xludf.DUMMYFUNCTION("IFERROR(FILTER('Tag Library'!$Q$14:$Q$736, LEFT('Tag Library'!$P$14:$P$736, LEN(F$2))=F$2, RIGHT('Tag Library'!$P$14:$P$736, LEN($A323))=$A323), """")"),"")</f>
        <v/>
      </c>
      <c r="G323" s="1" t="str">
        <f ca="1">IFERROR(__xludf.DUMMYFUNCTION("IFERROR(FILTER('Tag Library'!$Q$14:$Q$736, LEFT('Tag Library'!$P$14:$P$736, LEN(G$2))=G$2, RIGHT('Tag Library'!$P$14:$P$736, LEN($A323))=$A323), """")"),"")</f>
        <v/>
      </c>
      <c r="H323" s="1" t="str">
        <f ca="1">IFERROR(__xludf.DUMMYFUNCTION("IFERROR(FILTER('Tag Library'!$Q$14:$Q$736, LEFT('Tag Library'!$P$14:$P$736, LEN(H$2))=H$2, RIGHT('Tag Library'!$P$14:$P$736, LEN($A323))=$A323), """")"),"")</f>
        <v/>
      </c>
      <c r="I323" s="1" t="str">
        <f ca="1">IFERROR(__xludf.DUMMYFUNCTION("IFERROR(FILTER('Tag Library'!$Q$14:$Q$736, LEFT('Tag Library'!$P$14:$P$736, LEN(I$2))=I$2, RIGHT('Tag Library'!$P$14:$P$736, LEN($A323))=$A323), """")"),"")</f>
        <v/>
      </c>
      <c r="J323" s="1" t="str">
        <f ca="1">IFERROR(__xludf.DUMMYFUNCTION("IFERROR(FILTER('Tag Library'!$Q$14:$Q$736, LEFT('Tag Library'!$P$14:$P$736, LEN(J$2))=J$2, RIGHT('Tag Library'!$P$14:$P$736, LEN($A323))=$A323), """")"),"")</f>
        <v/>
      </c>
      <c r="K323" s="1" t="str">
        <f ca="1">IFERROR(__xludf.DUMMYFUNCTION("IFERROR(FILTER('Tag Library'!$Q$14:$Q$736, LEFT('Tag Library'!$P$14:$P$736, LEN(K$2))=K$2, RIGHT('Tag Library'!$P$14:$P$736, LEN($A323))=$A323), """")"),"")</f>
        <v/>
      </c>
      <c r="L323" s="1" t="str">
        <f ca="1">IFERROR(__xludf.DUMMYFUNCTION("IFERROR(FILTER('Tag Library'!$Q$14:$Q$736, LEFT('Tag Library'!$P$14:$P$736, LEN(L$2))=L$2, RIGHT('Tag Library'!$P$14:$P$736, LEN($A323))=$A323), """")"),"")</f>
        <v/>
      </c>
      <c r="M323" s="1" t="str">
        <f ca="1">IFERROR(__xludf.DUMMYFUNCTION("IFERROR(FILTER('Tag Library'!$Q$14:$Q$736, LEFT('Tag Library'!$P$14:$P$736, LEN(M$2))=M$2, RIGHT('Tag Library'!$P$14:$P$736, LEN($A323))=$A323), """")"),"")</f>
        <v/>
      </c>
      <c r="N323" s="1" t="str">
        <f ca="1">IFERROR(__xludf.DUMMYFUNCTION("IFERROR(FILTER('Tag Library'!$Q$14:$Q$736, LEFT('Tag Library'!$P$14:$P$736, LEN(N$2))=N$2, RIGHT('Tag Library'!$P$14:$P$736, LEN($A323))=$A323), """")"),"")</f>
        <v/>
      </c>
      <c r="O323" s="1" t="str">
        <f ca="1">IFERROR(__xludf.DUMMYFUNCTION("IFERROR(FILTER('Tag Library'!$Q$14:$Q$736, LEFT('Tag Library'!$P$14:$P$736, LEN(O$2))=O$2, RIGHT('Tag Library'!$P$14:$P$736, LEN($A323))=$A323), """")"),"")</f>
        <v/>
      </c>
      <c r="P323" s="1" t="str">
        <f ca="1">IFERROR(__xludf.DUMMYFUNCTION("IFERROR(FILTER('Tag Library'!$Q$14:$Q$736, LEFT('Tag Library'!$P$14:$P$736, LEN(P$2))=P$2, RIGHT('Tag Library'!$P$14:$P$736, LEN($A323))=$A323), """")"),"")</f>
        <v/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IFERROR(__xludf.DUMMYFUNCTION("IFERROR(FILTER('Tag Library'!$Q$14:$Q$736, LEFT('Tag Library'!$P$14:$P$736, LEN(B$2))=B$2, RIGHT('Tag Library'!$P$14:$P$736, LEN($A324))=$A324), """")"),"")</f>
        <v/>
      </c>
      <c r="C324" s="1" t="str">
        <f ca="1">IFERROR(__xludf.DUMMYFUNCTION("IFERROR(FILTER('Tag Library'!$Q$14:$Q$736, LEFT('Tag Library'!$P$14:$P$736, LEN(C$2))=C$2, RIGHT('Tag Library'!$P$14:$P$736, LEN($A324))=$A324), """")"),"")</f>
        <v/>
      </c>
      <c r="D324" s="1" t="str">
        <f ca="1">IFERROR(__xludf.DUMMYFUNCTION("IFERROR(FILTER('Tag Library'!$Q$14:$Q$736, LEFT('Tag Library'!$P$14:$P$736, LEN(D$2))=D$2, RIGHT('Tag Library'!$P$14:$P$736, LEN($A324))=$A324), """")"),"")</f>
        <v/>
      </c>
      <c r="E324" s="1" t="str">
        <f ca="1">IFERROR(__xludf.DUMMYFUNCTION("IFERROR(FILTER('Tag Library'!$Q$14:$Q$736, LEFT('Tag Library'!$P$14:$P$736, LEN(E$2))=E$2, RIGHT('Tag Library'!$P$14:$P$736, LEN($A324))=$A324), """")"),"")</f>
        <v/>
      </c>
      <c r="F324" s="1" t="str">
        <f ca="1">IFERROR(__xludf.DUMMYFUNCTION("IFERROR(FILTER('Tag Library'!$Q$14:$Q$736, LEFT('Tag Library'!$P$14:$P$736, LEN(F$2))=F$2, RIGHT('Tag Library'!$P$14:$P$736, LEN($A324))=$A324), """")"),"")</f>
        <v/>
      </c>
      <c r="G324" s="1" t="str">
        <f ca="1">IFERROR(__xludf.DUMMYFUNCTION("IFERROR(FILTER('Tag Library'!$Q$14:$Q$736, LEFT('Tag Library'!$P$14:$P$736, LEN(G$2))=G$2, RIGHT('Tag Library'!$P$14:$P$736, LEN($A324))=$A324), """")"),"")</f>
        <v/>
      </c>
      <c r="H324" s="1" t="str">
        <f ca="1">IFERROR(__xludf.DUMMYFUNCTION("IFERROR(FILTER('Tag Library'!$Q$14:$Q$736, LEFT('Tag Library'!$P$14:$P$736, LEN(H$2))=H$2, RIGHT('Tag Library'!$P$14:$P$736, LEN($A324))=$A324), """")"),"")</f>
        <v/>
      </c>
      <c r="I324" s="1" t="str">
        <f ca="1">IFERROR(__xludf.DUMMYFUNCTION("IFERROR(FILTER('Tag Library'!$Q$14:$Q$736, LEFT('Tag Library'!$P$14:$P$736, LEN(I$2))=I$2, RIGHT('Tag Library'!$P$14:$P$736, LEN($A324))=$A324), """")"),"")</f>
        <v/>
      </c>
      <c r="J324" s="1" t="str">
        <f ca="1">IFERROR(__xludf.DUMMYFUNCTION("IFERROR(FILTER('Tag Library'!$Q$14:$Q$736, LEFT('Tag Library'!$P$14:$P$736, LEN(J$2))=J$2, RIGHT('Tag Library'!$P$14:$P$736, LEN($A324))=$A324), """")"),"")</f>
        <v/>
      </c>
      <c r="K324" s="1" t="str">
        <f ca="1">IFERROR(__xludf.DUMMYFUNCTION("IFERROR(FILTER('Tag Library'!$Q$14:$Q$736, LEFT('Tag Library'!$P$14:$P$736, LEN(K$2))=K$2, RIGHT('Tag Library'!$P$14:$P$736, LEN($A324))=$A324), """")"),"")</f>
        <v/>
      </c>
      <c r="L324" s="1" t="str">
        <f ca="1">IFERROR(__xludf.DUMMYFUNCTION("IFERROR(FILTER('Tag Library'!$Q$14:$Q$736, LEFT('Tag Library'!$P$14:$P$736, LEN(L$2))=L$2, RIGHT('Tag Library'!$P$14:$P$736, LEN($A324))=$A324), """")"),"")</f>
        <v/>
      </c>
      <c r="M324" s="1" t="str">
        <f ca="1">IFERROR(__xludf.DUMMYFUNCTION("IFERROR(FILTER('Tag Library'!$Q$14:$Q$736, LEFT('Tag Library'!$P$14:$P$736, LEN(M$2))=M$2, RIGHT('Tag Library'!$P$14:$P$736, LEN($A324))=$A324), """")"),"")</f>
        <v/>
      </c>
      <c r="N324" s="1" t="str">
        <f ca="1">IFERROR(__xludf.DUMMYFUNCTION("IFERROR(FILTER('Tag Library'!$Q$14:$Q$736, LEFT('Tag Library'!$P$14:$P$736, LEN(N$2))=N$2, RIGHT('Tag Library'!$P$14:$P$736, LEN($A324))=$A324), """")"),"")</f>
        <v/>
      </c>
      <c r="O324" s="1" t="str">
        <f ca="1">IFERROR(__xludf.DUMMYFUNCTION("IFERROR(FILTER('Tag Library'!$Q$14:$Q$736, LEFT('Tag Library'!$P$14:$P$736, LEN(O$2))=O$2, RIGHT('Tag Library'!$P$14:$P$736, LEN($A324))=$A324), """")"),"")</f>
        <v/>
      </c>
      <c r="P324" s="1" t="str">
        <f ca="1">IFERROR(__xludf.DUMMYFUNCTION("IFERROR(FILTER('Tag Library'!$Q$14:$Q$736, LEFT('Tag Library'!$P$14:$P$736, LEN(P$2))=P$2, RIGHT('Tag Library'!$P$14:$P$736, LEN($A324))=$A324), """")"),"")</f>
        <v/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IFERROR(__xludf.DUMMYFUNCTION("IFERROR(FILTER('Tag Library'!$Q$14:$Q$736, LEFT('Tag Library'!$P$14:$P$736, LEN(B$2))=B$2, RIGHT('Tag Library'!$P$14:$P$736, LEN($A325))=$A325), """")"),"")</f>
        <v/>
      </c>
      <c r="C325" s="1" t="str">
        <f ca="1">IFERROR(__xludf.DUMMYFUNCTION("IFERROR(FILTER('Tag Library'!$Q$14:$Q$736, LEFT('Tag Library'!$P$14:$P$736, LEN(C$2))=C$2, RIGHT('Tag Library'!$P$14:$P$736, LEN($A325))=$A325), """")"),"")</f>
        <v/>
      </c>
      <c r="D325" s="1" t="str">
        <f ca="1">IFERROR(__xludf.DUMMYFUNCTION("IFERROR(FILTER('Tag Library'!$Q$14:$Q$736, LEFT('Tag Library'!$P$14:$P$736, LEN(D$2))=D$2, RIGHT('Tag Library'!$P$14:$P$736, LEN($A325))=$A325), """")"),"")</f>
        <v/>
      </c>
      <c r="E325" s="1" t="str">
        <f ca="1">IFERROR(__xludf.DUMMYFUNCTION("IFERROR(FILTER('Tag Library'!$Q$14:$Q$736, LEFT('Tag Library'!$P$14:$P$736, LEN(E$2))=E$2, RIGHT('Tag Library'!$P$14:$P$736, LEN($A325))=$A325), """")"),"")</f>
        <v/>
      </c>
      <c r="F325" s="1" t="str">
        <f ca="1">IFERROR(__xludf.DUMMYFUNCTION("IFERROR(FILTER('Tag Library'!$Q$14:$Q$736, LEFT('Tag Library'!$P$14:$P$736, LEN(F$2))=F$2, RIGHT('Tag Library'!$P$14:$P$736, LEN($A325))=$A325), """")"),"")</f>
        <v/>
      </c>
      <c r="G325" s="1" t="str">
        <f ca="1">IFERROR(__xludf.DUMMYFUNCTION("IFERROR(FILTER('Tag Library'!$Q$14:$Q$736, LEFT('Tag Library'!$P$14:$P$736, LEN(G$2))=G$2, RIGHT('Tag Library'!$P$14:$P$736, LEN($A325))=$A325), """")"),"")</f>
        <v/>
      </c>
      <c r="H325" s="1" t="str">
        <f ca="1">IFERROR(__xludf.DUMMYFUNCTION("IFERROR(FILTER('Tag Library'!$Q$14:$Q$736, LEFT('Tag Library'!$P$14:$P$736, LEN(H$2))=H$2, RIGHT('Tag Library'!$P$14:$P$736, LEN($A325))=$A325), """")"),"")</f>
        <v/>
      </c>
      <c r="I325" s="1" t="str">
        <f ca="1">IFERROR(__xludf.DUMMYFUNCTION("IFERROR(FILTER('Tag Library'!$Q$14:$Q$736, LEFT('Tag Library'!$P$14:$P$736, LEN(I$2))=I$2, RIGHT('Tag Library'!$P$14:$P$736, LEN($A325))=$A325), """")"),"")</f>
        <v/>
      </c>
      <c r="J325" s="1" t="str">
        <f ca="1">IFERROR(__xludf.DUMMYFUNCTION("IFERROR(FILTER('Tag Library'!$Q$14:$Q$736, LEFT('Tag Library'!$P$14:$P$736, LEN(J$2))=J$2, RIGHT('Tag Library'!$P$14:$P$736, LEN($A325))=$A325), """")"),"")</f>
        <v/>
      </c>
      <c r="K325" s="1" t="str">
        <f ca="1">IFERROR(__xludf.DUMMYFUNCTION("IFERROR(FILTER('Tag Library'!$Q$14:$Q$736, LEFT('Tag Library'!$P$14:$P$736, LEN(K$2))=K$2, RIGHT('Tag Library'!$P$14:$P$736, LEN($A325))=$A325), """")"),"")</f>
        <v/>
      </c>
      <c r="L325" s="1" t="str">
        <f ca="1">IFERROR(__xludf.DUMMYFUNCTION("IFERROR(FILTER('Tag Library'!$Q$14:$Q$736, LEFT('Tag Library'!$P$14:$P$736, LEN(L$2))=L$2, RIGHT('Tag Library'!$P$14:$P$736, LEN($A325))=$A325), """")"),"")</f>
        <v/>
      </c>
      <c r="M325" s="1" t="str">
        <f ca="1">IFERROR(__xludf.DUMMYFUNCTION("IFERROR(FILTER('Tag Library'!$Q$14:$Q$736, LEFT('Tag Library'!$P$14:$P$736, LEN(M$2))=M$2, RIGHT('Tag Library'!$P$14:$P$736, LEN($A325))=$A325), """")"),"")</f>
        <v/>
      </c>
      <c r="N325" s="1" t="str">
        <f ca="1">IFERROR(__xludf.DUMMYFUNCTION("IFERROR(FILTER('Tag Library'!$Q$14:$Q$736, LEFT('Tag Library'!$P$14:$P$736, LEN(N$2))=N$2, RIGHT('Tag Library'!$P$14:$P$736, LEN($A325))=$A325), """")"),"")</f>
        <v/>
      </c>
      <c r="O325" s="1" t="str">
        <f ca="1">IFERROR(__xludf.DUMMYFUNCTION("IFERROR(FILTER('Tag Library'!$Q$14:$Q$736, LEFT('Tag Library'!$P$14:$P$736, LEN(O$2))=O$2, RIGHT('Tag Library'!$P$14:$P$736, LEN($A325))=$A325), """")"),"")</f>
        <v/>
      </c>
      <c r="P325" s="1" t="str">
        <f ca="1">IFERROR(__xludf.DUMMYFUNCTION("IFERROR(FILTER('Tag Library'!$Q$14:$Q$736, LEFT('Tag Library'!$P$14:$P$736, LEN(P$2))=P$2, RIGHT('Tag Library'!$P$14:$P$736, LEN($A325))=$A325), """")"),"")</f>
        <v/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IFERROR(__xludf.DUMMYFUNCTION("IFERROR(FILTER('Tag Library'!$Q$14:$Q$736, LEFT('Tag Library'!$P$14:$P$736, LEN(B$2))=B$2, RIGHT('Tag Library'!$P$14:$P$736, LEN($A326))=$A326), """")"),"")</f>
        <v/>
      </c>
      <c r="C326" s="1" t="str">
        <f ca="1">IFERROR(__xludf.DUMMYFUNCTION("IFERROR(FILTER('Tag Library'!$Q$14:$Q$736, LEFT('Tag Library'!$P$14:$P$736, LEN(C$2))=C$2, RIGHT('Tag Library'!$P$14:$P$736, LEN($A326))=$A326), """")"),"")</f>
        <v/>
      </c>
      <c r="D326" s="1" t="str">
        <f ca="1">IFERROR(__xludf.DUMMYFUNCTION("IFERROR(FILTER('Tag Library'!$Q$14:$Q$736, LEFT('Tag Library'!$P$14:$P$736, LEN(D$2))=D$2, RIGHT('Tag Library'!$P$14:$P$736, LEN($A326))=$A326), """")"),"")</f>
        <v/>
      </c>
      <c r="E326" s="1" t="str">
        <f ca="1">IFERROR(__xludf.DUMMYFUNCTION("IFERROR(FILTER('Tag Library'!$Q$14:$Q$736, LEFT('Tag Library'!$P$14:$P$736, LEN(E$2))=E$2, RIGHT('Tag Library'!$P$14:$P$736, LEN($A326))=$A326), """")"),"")</f>
        <v/>
      </c>
      <c r="F326" s="1" t="str">
        <f ca="1">IFERROR(__xludf.DUMMYFUNCTION("IFERROR(FILTER('Tag Library'!$Q$14:$Q$736, LEFT('Tag Library'!$P$14:$P$736, LEN(F$2))=F$2, RIGHT('Tag Library'!$P$14:$P$736, LEN($A326))=$A326), """")"),"")</f>
        <v/>
      </c>
      <c r="G326" s="1" t="str">
        <f ca="1">IFERROR(__xludf.DUMMYFUNCTION("IFERROR(FILTER('Tag Library'!$Q$14:$Q$736, LEFT('Tag Library'!$P$14:$P$736, LEN(G$2))=G$2, RIGHT('Tag Library'!$P$14:$P$736, LEN($A326))=$A326), """")"),"")</f>
        <v/>
      </c>
      <c r="H326" s="1" t="str">
        <f ca="1">IFERROR(__xludf.DUMMYFUNCTION("IFERROR(FILTER('Tag Library'!$Q$14:$Q$736, LEFT('Tag Library'!$P$14:$P$736, LEN(H$2))=H$2, RIGHT('Tag Library'!$P$14:$P$736, LEN($A326))=$A326), """")"),"")</f>
        <v/>
      </c>
      <c r="I326" s="1" t="str">
        <f ca="1">IFERROR(__xludf.DUMMYFUNCTION("IFERROR(FILTER('Tag Library'!$Q$14:$Q$736, LEFT('Tag Library'!$P$14:$P$736, LEN(I$2))=I$2, RIGHT('Tag Library'!$P$14:$P$736, LEN($A326))=$A326), """")"),"")</f>
        <v/>
      </c>
      <c r="J326" s="1" t="str">
        <f ca="1">IFERROR(__xludf.DUMMYFUNCTION("IFERROR(FILTER('Tag Library'!$Q$14:$Q$736, LEFT('Tag Library'!$P$14:$P$736, LEN(J$2))=J$2, RIGHT('Tag Library'!$P$14:$P$736, LEN($A326))=$A326), """")"),"")</f>
        <v/>
      </c>
      <c r="K326" s="1" t="str">
        <f ca="1">IFERROR(__xludf.DUMMYFUNCTION("IFERROR(FILTER('Tag Library'!$Q$14:$Q$736, LEFT('Tag Library'!$P$14:$P$736, LEN(K$2))=K$2, RIGHT('Tag Library'!$P$14:$P$736, LEN($A326))=$A326), """")"),"")</f>
        <v/>
      </c>
      <c r="L326" s="1" t="str">
        <f ca="1">IFERROR(__xludf.DUMMYFUNCTION("IFERROR(FILTER('Tag Library'!$Q$14:$Q$736, LEFT('Tag Library'!$P$14:$P$736, LEN(L$2))=L$2, RIGHT('Tag Library'!$P$14:$P$736, LEN($A326))=$A326), """")"),"")</f>
        <v/>
      </c>
      <c r="M326" s="1" t="str">
        <f ca="1">IFERROR(__xludf.DUMMYFUNCTION("IFERROR(FILTER('Tag Library'!$Q$14:$Q$736, LEFT('Tag Library'!$P$14:$P$736, LEN(M$2))=M$2, RIGHT('Tag Library'!$P$14:$P$736, LEN($A326))=$A326), """")"),"")</f>
        <v/>
      </c>
      <c r="N326" s="1" t="str">
        <f ca="1">IFERROR(__xludf.DUMMYFUNCTION("IFERROR(FILTER('Tag Library'!$Q$14:$Q$736, LEFT('Tag Library'!$P$14:$P$736, LEN(N$2))=N$2, RIGHT('Tag Library'!$P$14:$P$736, LEN($A326))=$A326), """")"),"")</f>
        <v/>
      </c>
      <c r="O326" s="1" t="str">
        <f ca="1">IFERROR(__xludf.DUMMYFUNCTION("IFERROR(FILTER('Tag Library'!$Q$14:$Q$736, LEFT('Tag Library'!$P$14:$P$736, LEN(O$2))=O$2, RIGHT('Tag Library'!$P$14:$P$736, LEN($A326))=$A326), """")"),"")</f>
        <v/>
      </c>
      <c r="P326" s="1" t="str">
        <f ca="1">IFERROR(__xludf.DUMMYFUNCTION("IFERROR(FILTER('Tag Library'!$Q$14:$Q$736, LEFT('Tag Library'!$P$14:$P$736, LEN(P$2))=P$2, RIGHT('Tag Library'!$P$14:$P$736, LEN($A326))=$A326), """")"),"")</f>
        <v/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IFERROR(__xludf.DUMMYFUNCTION("IFERROR(FILTER('Tag Library'!$Q$14:$Q$736, LEFT('Tag Library'!$P$14:$P$736, LEN(B$2))=B$2, RIGHT('Tag Library'!$P$14:$P$736, LEN($A327))=$A327), """")"),"")</f>
        <v/>
      </c>
      <c r="C327" s="1" t="str">
        <f ca="1">IFERROR(__xludf.DUMMYFUNCTION("IFERROR(FILTER('Tag Library'!$Q$14:$Q$736, LEFT('Tag Library'!$P$14:$P$736, LEN(C$2))=C$2, RIGHT('Tag Library'!$P$14:$P$736, LEN($A327))=$A327), """")"),"")</f>
        <v/>
      </c>
      <c r="D327" s="1" t="str">
        <f ca="1">IFERROR(__xludf.DUMMYFUNCTION("IFERROR(FILTER('Tag Library'!$Q$14:$Q$736, LEFT('Tag Library'!$P$14:$P$736, LEN(D$2))=D$2, RIGHT('Tag Library'!$P$14:$P$736, LEN($A327))=$A327), """")"),"")</f>
        <v/>
      </c>
      <c r="E327" s="1" t="str">
        <f ca="1">IFERROR(__xludf.DUMMYFUNCTION("IFERROR(FILTER('Tag Library'!$Q$14:$Q$736, LEFT('Tag Library'!$P$14:$P$736, LEN(E$2))=E$2, RIGHT('Tag Library'!$P$14:$P$736, LEN($A327))=$A327), """")"),"")</f>
        <v/>
      </c>
      <c r="F327" s="1" t="str">
        <f ca="1">IFERROR(__xludf.DUMMYFUNCTION("IFERROR(FILTER('Tag Library'!$Q$14:$Q$736, LEFT('Tag Library'!$P$14:$P$736, LEN(F$2))=F$2, RIGHT('Tag Library'!$P$14:$P$736, LEN($A327))=$A327), """")"),"")</f>
        <v/>
      </c>
      <c r="G327" s="1" t="str">
        <f ca="1">IFERROR(__xludf.DUMMYFUNCTION("IFERROR(FILTER('Tag Library'!$Q$14:$Q$736, LEFT('Tag Library'!$P$14:$P$736, LEN(G$2))=G$2, RIGHT('Tag Library'!$P$14:$P$736, LEN($A327))=$A327), """")"),"")</f>
        <v/>
      </c>
      <c r="H327" s="1" t="str">
        <f ca="1">IFERROR(__xludf.DUMMYFUNCTION("IFERROR(FILTER('Tag Library'!$Q$14:$Q$736, LEFT('Tag Library'!$P$14:$P$736, LEN(H$2))=H$2, RIGHT('Tag Library'!$P$14:$P$736, LEN($A327))=$A327), """")"),"")</f>
        <v/>
      </c>
      <c r="I327" s="1" t="str">
        <f ca="1">IFERROR(__xludf.DUMMYFUNCTION("IFERROR(FILTER('Tag Library'!$Q$14:$Q$736, LEFT('Tag Library'!$P$14:$P$736, LEN(I$2))=I$2, RIGHT('Tag Library'!$P$14:$P$736, LEN($A327))=$A327), """")"),"")</f>
        <v/>
      </c>
      <c r="J327" s="1" t="str">
        <f ca="1">IFERROR(__xludf.DUMMYFUNCTION("IFERROR(FILTER('Tag Library'!$Q$14:$Q$736, LEFT('Tag Library'!$P$14:$P$736, LEN(J$2))=J$2, RIGHT('Tag Library'!$P$14:$P$736, LEN($A327))=$A327), """")"),"")</f>
        <v/>
      </c>
      <c r="K327" s="1" t="str">
        <f ca="1">IFERROR(__xludf.DUMMYFUNCTION("IFERROR(FILTER('Tag Library'!$Q$14:$Q$736, LEFT('Tag Library'!$P$14:$P$736, LEN(K$2))=K$2, RIGHT('Tag Library'!$P$14:$P$736, LEN($A327))=$A327), """")"),"")</f>
        <v/>
      </c>
      <c r="L327" s="1" t="str">
        <f ca="1">IFERROR(__xludf.DUMMYFUNCTION("IFERROR(FILTER('Tag Library'!$Q$14:$Q$736, LEFT('Tag Library'!$P$14:$P$736, LEN(L$2))=L$2, RIGHT('Tag Library'!$P$14:$P$736, LEN($A327))=$A327), """")"),"")</f>
        <v/>
      </c>
      <c r="M327" s="1" t="str">
        <f ca="1">IFERROR(__xludf.DUMMYFUNCTION("IFERROR(FILTER('Tag Library'!$Q$14:$Q$736, LEFT('Tag Library'!$P$14:$P$736, LEN(M$2))=M$2, RIGHT('Tag Library'!$P$14:$P$736, LEN($A327))=$A327), """")"),"")</f>
        <v/>
      </c>
      <c r="N327" s="1" t="str">
        <f ca="1">IFERROR(__xludf.DUMMYFUNCTION("IFERROR(FILTER('Tag Library'!$Q$14:$Q$736, LEFT('Tag Library'!$P$14:$P$736, LEN(N$2))=N$2, RIGHT('Tag Library'!$P$14:$P$736, LEN($A327))=$A327), """")"),"")</f>
        <v/>
      </c>
      <c r="O327" s="1" t="str">
        <f ca="1">IFERROR(__xludf.DUMMYFUNCTION("IFERROR(FILTER('Tag Library'!$Q$14:$Q$736, LEFT('Tag Library'!$P$14:$P$736, LEN(O$2))=O$2, RIGHT('Tag Library'!$P$14:$P$736, LEN($A327))=$A327), """")"),"")</f>
        <v/>
      </c>
      <c r="P327" s="1" t="str">
        <f ca="1">IFERROR(__xludf.DUMMYFUNCTION("IFERROR(FILTER('Tag Library'!$Q$14:$Q$736, LEFT('Tag Library'!$P$14:$P$736, LEN(P$2))=P$2, RIGHT('Tag Library'!$P$14:$P$736, LEN($A327))=$A327), """")"),"")</f>
        <v/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IFERROR(__xludf.DUMMYFUNCTION("IFERROR(FILTER('Tag Library'!$Q$14:$Q$736, LEFT('Tag Library'!$P$14:$P$736, LEN(B$2))=B$2, RIGHT('Tag Library'!$P$14:$P$736, LEN($A328))=$A328), """")"),"")</f>
        <v/>
      </c>
      <c r="C328" s="1" t="str">
        <f ca="1">IFERROR(__xludf.DUMMYFUNCTION("IFERROR(FILTER('Tag Library'!$Q$14:$Q$736, LEFT('Tag Library'!$P$14:$P$736, LEN(C$2))=C$2, RIGHT('Tag Library'!$P$14:$P$736, LEN($A328))=$A328), """")"),"")</f>
        <v/>
      </c>
      <c r="D328" s="1" t="str">
        <f ca="1">IFERROR(__xludf.DUMMYFUNCTION("IFERROR(FILTER('Tag Library'!$Q$14:$Q$736, LEFT('Tag Library'!$P$14:$P$736, LEN(D$2))=D$2, RIGHT('Tag Library'!$P$14:$P$736, LEN($A328))=$A328), """")"),"")</f>
        <v/>
      </c>
      <c r="E328" s="1" t="str">
        <f ca="1">IFERROR(__xludf.DUMMYFUNCTION("IFERROR(FILTER('Tag Library'!$Q$14:$Q$736, LEFT('Tag Library'!$P$14:$P$736, LEN(E$2))=E$2, RIGHT('Tag Library'!$P$14:$P$736, LEN($A328))=$A328), """")"),"")</f>
        <v/>
      </c>
      <c r="F328" s="1" t="str">
        <f ca="1">IFERROR(__xludf.DUMMYFUNCTION("IFERROR(FILTER('Tag Library'!$Q$14:$Q$736, LEFT('Tag Library'!$P$14:$P$736, LEN(F$2))=F$2, RIGHT('Tag Library'!$P$14:$P$736, LEN($A328))=$A328), """")"),"")</f>
        <v/>
      </c>
      <c r="G328" s="1" t="str">
        <f ca="1">IFERROR(__xludf.DUMMYFUNCTION("IFERROR(FILTER('Tag Library'!$Q$14:$Q$736, LEFT('Tag Library'!$P$14:$P$736, LEN(G$2))=G$2, RIGHT('Tag Library'!$P$14:$P$736, LEN($A328))=$A328), """")"),"")</f>
        <v/>
      </c>
      <c r="H328" s="1" t="str">
        <f ca="1">IFERROR(__xludf.DUMMYFUNCTION("IFERROR(FILTER('Tag Library'!$Q$14:$Q$736, LEFT('Tag Library'!$P$14:$P$736, LEN(H$2))=H$2, RIGHT('Tag Library'!$P$14:$P$736, LEN($A328))=$A328), """")"),"")</f>
        <v/>
      </c>
      <c r="I328" s="1" t="str">
        <f ca="1">IFERROR(__xludf.DUMMYFUNCTION("IFERROR(FILTER('Tag Library'!$Q$14:$Q$736, LEFT('Tag Library'!$P$14:$P$736, LEN(I$2))=I$2, RIGHT('Tag Library'!$P$14:$P$736, LEN($A328))=$A328), """")"),"")</f>
        <v/>
      </c>
      <c r="J328" s="1" t="str">
        <f ca="1">IFERROR(__xludf.DUMMYFUNCTION("IFERROR(FILTER('Tag Library'!$Q$14:$Q$736, LEFT('Tag Library'!$P$14:$P$736, LEN(J$2))=J$2, RIGHT('Tag Library'!$P$14:$P$736, LEN($A328))=$A328), """")"),"")</f>
        <v/>
      </c>
      <c r="K328" s="1" t="str">
        <f ca="1">IFERROR(__xludf.DUMMYFUNCTION("IFERROR(FILTER('Tag Library'!$Q$14:$Q$736, LEFT('Tag Library'!$P$14:$P$736, LEN(K$2))=K$2, RIGHT('Tag Library'!$P$14:$P$736, LEN($A328))=$A328), """")"),"")</f>
        <v/>
      </c>
      <c r="L328" s="1" t="str">
        <f ca="1">IFERROR(__xludf.DUMMYFUNCTION("IFERROR(FILTER('Tag Library'!$Q$14:$Q$736, LEFT('Tag Library'!$P$14:$P$736, LEN(L$2))=L$2, RIGHT('Tag Library'!$P$14:$P$736, LEN($A328))=$A328), """")"),"")</f>
        <v/>
      </c>
      <c r="M328" s="1" t="str">
        <f ca="1">IFERROR(__xludf.DUMMYFUNCTION("IFERROR(FILTER('Tag Library'!$Q$14:$Q$736, LEFT('Tag Library'!$P$14:$P$736, LEN(M$2))=M$2, RIGHT('Tag Library'!$P$14:$P$736, LEN($A328))=$A328), """")"),"")</f>
        <v/>
      </c>
      <c r="N328" s="1" t="str">
        <f ca="1">IFERROR(__xludf.DUMMYFUNCTION("IFERROR(FILTER('Tag Library'!$Q$14:$Q$736, LEFT('Tag Library'!$P$14:$P$736, LEN(N$2))=N$2, RIGHT('Tag Library'!$P$14:$P$736, LEN($A328))=$A328), """")"),"")</f>
        <v/>
      </c>
      <c r="O328" s="1" t="str">
        <f ca="1">IFERROR(__xludf.DUMMYFUNCTION("IFERROR(FILTER('Tag Library'!$Q$14:$Q$736, LEFT('Tag Library'!$P$14:$P$736, LEN(O$2))=O$2, RIGHT('Tag Library'!$P$14:$P$736, LEN($A328))=$A328), """")"),"")</f>
        <v/>
      </c>
      <c r="P328" s="1" t="str">
        <f ca="1">IFERROR(__xludf.DUMMYFUNCTION("IFERROR(FILTER('Tag Library'!$Q$14:$Q$736, LEFT('Tag Library'!$P$14:$P$736, LEN(P$2))=P$2, RIGHT('Tag Library'!$P$14:$P$736, LEN($A328))=$A328), """")"),"")</f>
        <v/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IFERROR(__xludf.DUMMYFUNCTION("IFERROR(FILTER('Tag Library'!$Q$14:$Q$736, LEFT('Tag Library'!$P$14:$P$736, LEN(B$2))=B$2, RIGHT('Tag Library'!$P$14:$P$736, LEN($A329))=$A329), """")"),"")</f>
        <v/>
      </c>
      <c r="C329" s="1" t="str">
        <f ca="1">IFERROR(__xludf.DUMMYFUNCTION("IFERROR(FILTER('Tag Library'!$Q$14:$Q$736, LEFT('Tag Library'!$P$14:$P$736, LEN(C$2))=C$2, RIGHT('Tag Library'!$P$14:$P$736, LEN($A329))=$A329), """")"),"")</f>
        <v/>
      </c>
      <c r="D329" s="1" t="str">
        <f ca="1">IFERROR(__xludf.DUMMYFUNCTION("IFERROR(FILTER('Tag Library'!$Q$14:$Q$736, LEFT('Tag Library'!$P$14:$P$736, LEN(D$2))=D$2, RIGHT('Tag Library'!$P$14:$P$736, LEN($A329))=$A329), """")"),"")</f>
        <v/>
      </c>
      <c r="E329" s="1" t="str">
        <f ca="1">IFERROR(__xludf.DUMMYFUNCTION("IFERROR(FILTER('Tag Library'!$Q$14:$Q$736, LEFT('Tag Library'!$P$14:$P$736, LEN(E$2))=E$2, RIGHT('Tag Library'!$P$14:$P$736, LEN($A329))=$A329), """")"),"")</f>
        <v/>
      </c>
      <c r="F329" s="1" t="str">
        <f ca="1">IFERROR(__xludf.DUMMYFUNCTION("IFERROR(FILTER('Tag Library'!$Q$14:$Q$736, LEFT('Tag Library'!$P$14:$P$736, LEN(F$2))=F$2, RIGHT('Tag Library'!$P$14:$P$736, LEN($A329))=$A329), """")"),"")</f>
        <v/>
      </c>
      <c r="G329" s="1" t="str">
        <f ca="1">IFERROR(__xludf.DUMMYFUNCTION("IFERROR(FILTER('Tag Library'!$Q$14:$Q$736, LEFT('Tag Library'!$P$14:$P$736, LEN(G$2))=G$2, RIGHT('Tag Library'!$P$14:$P$736, LEN($A329))=$A329), """")"),"")</f>
        <v/>
      </c>
      <c r="H329" s="1" t="str">
        <f ca="1">IFERROR(__xludf.DUMMYFUNCTION("IFERROR(FILTER('Tag Library'!$Q$14:$Q$736, LEFT('Tag Library'!$P$14:$P$736, LEN(H$2))=H$2, RIGHT('Tag Library'!$P$14:$P$736, LEN($A329))=$A329), """")"),"")</f>
        <v/>
      </c>
      <c r="I329" s="1" t="str">
        <f ca="1">IFERROR(__xludf.DUMMYFUNCTION("IFERROR(FILTER('Tag Library'!$Q$14:$Q$736, LEFT('Tag Library'!$P$14:$P$736, LEN(I$2))=I$2, RIGHT('Tag Library'!$P$14:$P$736, LEN($A329))=$A329), """")"),"")</f>
        <v/>
      </c>
      <c r="J329" s="1" t="str">
        <f ca="1">IFERROR(__xludf.DUMMYFUNCTION("IFERROR(FILTER('Tag Library'!$Q$14:$Q$736, LEFT('Tag Library'!$P$14:$P$736, LEN(J$2))=J$2, RIGHT('Tag Library'!$P$14:$P$736, LEN($A329))=$A329), """")"),"")</f>
        <v/>
      </c>
      <c r="K329" s="1" t="str">
        <f ca="1">IFERROR(__xludf.DUMMYFUNCTION("IFERROR(FILTER('Tag Library'!$Q$14:$Q$736, LEFT('Tag Library'!$P$14:$P$736, LEN(K$2))=K$2, RIGHT('Tag Library'!$P$14:$P$736, LEN($A329))=$A329), """")"),"")</f>
        <v/>
      </c>
      <c r="L329" s="1" t="str">
        <f ca="1">IFERROR(__xludf.DUMMYFUNCTION("IFERROR(FILTER('Tag Library'!$Q$14:$Q$736, LEFT('Tag Library'!$P$14:$P$736, LEN(L$2))=L$2, RIGHT('Tag Library'!$P$14:$P$736, LEN($A329))=$A329), """")"),"")</f>
        <v/>
      </c>
      <c r="M329" s="1" t="str">
        <f ca="1">IFERROR(__xludf.DUMMYFUNCTION("IFERROR(FILTER('Tag Library'!$Q$14:$Q$736, LEFT('Tag Library'!$P$14:$P$736, LEN(M$2))=M$2, RIGHT('Tag Library'!$P$14:$P$736, LEN($A329))=$A329), """")"),"")</f>
        <v/>
      </c>
      <c r="N329" s="1" t="str">
        <f ca="1">IFERROR(__xludf.DUMMYFUNCTION("IFERROR(FILTER('Tag Library'!$Q$14:$Q$736, LEFT('Tag Library'!$P$14:$P$736, LEN(N$2))=N$2, RIGHT('Tag Library'!$P$14:$P$736, LEN($A329))=$A329), """")"),"")</f>
        <v/>
      </c>
      <c r="O329" s="1" t="str">
        <f ca="1">IFERROR(__xludf.DUMMYFUNCTION("IFERROR(FILTER('Tag Library'!$Q$14:$Q$736, LEFT('Tag Library'!$P$14:$P$736, LEN(O$2))=O$2, RIGHT('Tag Library'!$P$14:$P$736, LEN($A329))=$A329), """")"),"")</f>
        <v/>
      </c>
      <c r="P329" s="1" t="str">
        <f ca="1">IFERROR(__xludf.DUMMYFUNCTION("IFERROR(FILTER('Tag Library'!$Q$14:$Q$736, LEFT('Tag Library'!$P$14:$P$736, LEN(P$2))=P$2, RIGHT('Tag Library'!$P$14:$P$736, LEN($A329))=$A329), """")"),"")</f>
        <v/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IFERROR(__xludf.DUMMYFUNCTION("IFERROR(FILTER('Tag Library'!$Q$14:$Q$736, LEFT('Tag Library'!$P$14:$P$736, LEN(B$2))=B$2, RIGHT('Tag Library'!$P$14:$P$736, LEN($A330))=$A330), """")"),"")</f>
        <v/>
      </c>
      <c r="C330" s="1" t="str">
        <f ca="1">IFERROR(__xludf.DUMMYFUNCTION("IFERROR(FILTER('Tag Library'!$Q$14:$Q$736, LEFT('Tag Library'!$P$14:$P$736, LEN(C$2))=C$2, RIGHT('Tag Library'!$P$14:$P$736, LEN($A330))=$A330), """")"),"")</f>
        <v/>
      </c>
      <c r="D330" s="1" t="str">
        <f ca="1">IFERROR(__xludf.DUMMYFUNCTION("IFERROR(FILTER('Tag Library'!$Q$14:$Q$736, LEFT('Tag Library'!$P$14:$P$736, LEN(D$2))=D$2, RIGHT('Tag Library'!$P$14:$P$736, LEN($A330))=$A330), """")"),"")</f>
        <v/>
      </c>
      <c r="E330" s="1" t="str">
        <f ca="1">IFERROR(__xludf.DUMMYFUNCTION("IFERROR(FILTER('Tag Library'!$Q$14:$Q$736, LEFT('Tag Library'!$P$14:$P$736, LEN(E$2))=E$2, RIGHT('Tag Library'!$P$14:$P$736, LEN($A330))=$A330), """")"),"")</f>
        <v/>
      </c>
      <c r="F330" s="1" t="str">
        <f ca="1">IFERROR(__xludf.DUMMYFUNCTION("IFERROR(FILTER('Tag Library'!$Q$14:$Q$736, LEFT('Tag Library'!$P$14:$P$736, LEN(F$2))=F$2, RIGHT('Tag Library'!$P$14:$P$736, LEN($A330))=$A330), """")"),"")</f>
        <v/>
      </c>
      <c r="G330" s="1" t="str">
        <f ca="1">IFERROR(__xludf.DUMMYFUNCTION("IFERROR(FILTER('Tag Library'!$Q$14:$Q$736, LEFT('Tag Library'!$P$14:$P$736, LEN(G$2))=G$2, RIGHT('Tag Library'!$P$14:$P$736, LEN($A330))=$A330), """")"),"")</f>
        <v/>
      </c>
      <c r="H330" s="1" t="str">
        <f ca="1">IFERROR(__xludf.DUMMYFUNCTION("IFERROR(FILTER('Tag Library'!$Q$14:$Q$736, LEFT('Tag Library'!$P$14:$P$736, LEN(H$2))=H$2, RIGHT('Tag Library'!$P$14:$P$736, LEN($A330))=$A330), """")"),"")</f>
        <v/>
      </c>
      <c r="I330" s="1" t="str">
        <f ca="1">IFERROR(__xludf.DUMMYFUNCTION("IFERROR(FILTER('Tag Library'!$Q$14:$Q$736, LEFT('Tag Library'!$P$14:$P$736, LEN(I$2))=I$2, RIGHT('Tag Library'!$P$14:$P$736, LEN($A330))=$A330), """")"),"")</f>
        <v/>
      </c>
      <c r="J330" s="1" t="str">
        <f ca="1">IFERROR(__xludf.DUMMYFUNCTION("IFERROR(FILTER('Tag Library'!$Q$14:$Q$736, LEFT('Tag Library'!$P$14:$P$736, LEN(J$2))=J$2, RIGHT('Tag Library'!$P$14:$P$736, LEN($A330))=$A330), """")"),"")</f>
        <v/>
      </c>
      <c r="K330" s="1" t="str">
        <f ca="1">IFERROR(__xludf.DUMMYFUNCTION("IFERROR(FILTER('Tag Library'!$Q$14:$Q$736, LEFT('Tag Library'!$P$14:$P$736, LEN(K$2))=K$2, RIGHT('Tag Library'!$P$14:$P$736, LEN($A330))=$A330), """")"),"")</f>
        <v/>
      </c>
      <c r="L330" s="1" t="str">
        <f ca="1">IFERROR(__xludf.DUMMYFUNCTION("IFERROR(FILTER('Tag Library'!$Q$14:$Q$736, LEFT('Tag Library'!$P$14:$P$736, LEN(L$2))=L$2, RIGHT('Tag Library'!$P$14:$P$736, LEN($A330))=$A330), """")"),"")</f>
        <v/>
      </c>
      <c r="M330" s="1" t="str">
        <f ca="1">IFERROR(__xludf.DUMMYFUNCTION("IFERROR(FILTER('Tag Library'!$Q$14:$Q$736, LEFT('Tag Library'!$P$14:$P$736, LEN(M$2))=M$2, RIGHT('Tag Library'!$P$14:$P$736, LEN($A330))=$A330), """")"),"")</f>
        <v/>
      </c>
      <c r="N330" s="1" t="str">
        <f ca="1">IFERROR(__xludf.DUMMYFUNCTION("IFERROR(FILTER('Tag Library'!$Q$14:$Q$736, LEFT('Tag Library'!$P$14:$P$736, LEN(N$2))=N$2, RIGHT('Tag Library'!$P$14:$P$736, LEN($A330))=$A330), """")"),"")</f>
        <v/>
      </c>
      <c r="O330" s="1" t="str">
        <f ca="1">IFERROR(__xludf.DUMMYFUNCTION("IFERROR(FILTER('Tag Library'!$Q$14:$Q$736, LEFT('Tag Library'!$P$14:$P$736, LEN(O$2))=O$2, RIGHT('Tag Library'!$P$14:$P$736, LEN($A330))=$A330), """")"),"")</f>
        <v/>
      </c>
      <c r="P330" s="1" t="str">
        <f ca="1">IFERROR(__xludf.DUMMYFUNCTION("IFERROR(FILTER('Tag Library'!$Q$14:$Q$736, LEFT('Tag Library'!$P$14:$P$736, LEN(P$2))=P$2, RIGHT('Tag Library'!$P$14:$P$736, LEN($A330))=$A330), """")"),"")</f>
        <v/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IFERROR(__xludf.DUMMYFUNCTION("IFERROR(FILTER('Tag Library'!$Q$14:$Q$736, LEFT('Tag Library'!$P$14:$P$736, LEN(B$2))=B$2, RIGHT('Tag Library'!$P$14:$P$736, LEN($A331))=$A331), """")"),"")</f>
        <v/>
      </c>
      <c r="C331" s="1" t="str">
        <f ca="1">IFERROR(__xludf.DUMMYFUNCTION("IFERROR(FILTER('Tag Library'!$Q$14:$Q$736, LEFT('Tag Library'!$P$14:$P$736, LEN(C$2))=C$2, RIGHT('Tag Library'!$P$14:$P$736, LEN($A331))=$A331), """")"),"")</f>
        <v/>
      </c>
      <c r="D331" s="1" t="str">
        <f ca="1">IFERROR(__xludf.DUMMYFUNCTION("IFERROR(FILTER('Tag Library'!$Q$14:$Q$736, LEFT('Tag Library'!$P$14:$P$736, LEN(D$2))=D$2, RIGHT('Tag Library'!$P$14:$P$736, LEN($A331))=$A331), """")"),"")</f>
        <v/>
      </c>
      <c r="E331" s="1" t="str">
        <f ca="1">IFERROR(__xludf.DUMMYFUNCTION("IFERROR(FILTER('Tag Library'!$Q$14:$Q$736, LEFT('Tag Library'!$P$14:$P$736, LEN(E$2))=E$2, RIGHT('Tag Library'!$P$14:$P$736, LEN($A331))=$A331), """")"),"")</f>
        <v/>
      </c>
      <c r="F331" s="1" t="str">
        <f ca="1">IFERROR(__xludf.DUMMYFUNCTION("IFERROR(FILTER('Tag Library'!$Q$14:$Q$736, LEFT('Tag Library'!$P$14:$P$736, LEN(F$2))=F$2, RIGHT('Tag Library'!$P$14:$P$736, LEN($A331))=$A331), """")"),"")</f>
        <v/>
      </c>
      <c r="G331" s="1" t="str">
        <f ca="1">IFERROR(__xludf.DUMMYFUNCTION("IFERROR(FILTER('Tag Library'!$Q$14:$Q$736, LEFT('Tag Library'!$P$14:$P$736, LEN(G$2))=G$2, RIGHT('Tag Library'!$P$14:$P$736, LEN($A331))=$A331), """")"),"")</f>
        <v/>
      </c>
      <c r="H331" s="1" t="str">
        <f ca="1">IFERROR(__xludf.DUMMYFUNCTION("IFERROR(FILTER('Tag Library'!$Q$14:$Q$736, LEFT('Tag Library'!$P$14:$P$736, LEN(H$2))=H$2, RIGHT('Tag Library'!$P$14:$P$736, LEN($A331))=$A331), """")"),"")</f>
        <v/>
      </c>
      <c r="I331" s="1" t="str">
        <f ca="1">IFERROR(__xludf.DUMMYFUNCTION("IFERROR(FILTER('Tag Library'!$Q$14:$Q$736, LEFT('Tag Library'!$P$14:$P$736, LEN(I$2))=I$2, RIGHT('Tag Library'!$P$14:$P$736, LEN($A331))=$A331), """")"),"")</f>
        <v/>
      </c>
      <c r="J331" s="1" t="str">
        <f ca="1">IFERROR(__xludf.DUMMYFUNCTION("IFERROR(FILTER('Tag Library'!$Q$14:$Q$736, LEFT('Tag Library'!$P$14:$P$736, LEN(J$2))=J$2, RIGHT('Tag Library'!$P$14:$P$736, LEN($A331))=$A331), """")"),"")</f>
        <v/>
      </c>
      <c r="K331" s="1" t="str">
        <f ca="1">IFERROR(__xludf.DUMMYFUNCTION("IFERROR(FILTER('Tag Library'!$Q$14:$Q$736, LEFT('Tag Library'!$P$14:$P$736, LEN(K$2))=K$2, RIGHT('Tag Library'!$P$14:$P$736, LEN($A331))=$A331), """")"),"")</f>
        <v/>
      </c>
      <c r="L331" s="1" t="str">
        <f ca="1">IFERROR(__xludf.DUMMYFUNCTION("IFERROR(FILTER('Tag Library'!$Q$14:$Q$736, LEFT('Tag Library'!$P$14:$P$736, LEN(L$2))=L$2, RIGHT('Tag Library'!$P$14:$P$736, LEN($A331))=$A331), """")"),"")</f>
        <v/>
      </c>
      <c r="M331" s="1" t="str">
        <f ca="1">IFERROR(__xludf.DUMMYFUNCTION("IFERROR(FILTER('Tag Library'!$Q$14:$Q$736, LEFT('Tag Library'!$P$14:$P$736, LEN(M$2))=M$2, RIGHT('Tag Library'!$P$14:$P$736, LEN($A331))=$A331), """")"),"")</f>
        <v/>
      </c>
      <c r="N331" s="1" t="str">
        <f ca="1">IFERROR(__xludf.DUMMYFUNCTION("IFERROR(FILTER('Tag Library'!$Q$14:$Q$736, LEFT('Tag Library'!$P$14:$P$736, LEN(N$2))=N$2, RIGHT('Tag Library'!$P$14:$P$736, LEN($A331))=$A331), """")"),"")</f>
        <v/>
      </c>
      <c r="O331" s="1" t="str">
        <f ca="1">IFERROR(__xludf.DUMMYFUNCTION("IFERROR(FILTER('Tag Library'!$Q$14:$Q$736, LEFT('Tag Library'!$P$14:$P$736, LEN(O$2))=O$2, RIGHT('Tag Library'!$P$14:$P$736, LEN($A331))=$A331), """")"),"")</f>
        <v/>
      </c>
      <c r="P331" s="1" t="str">
        <f ca="1">IFERROR(__xludf.DUMMYFUNCTION("IFERROR(FILTER('Tag Library'!$Q$14:$Q$736, LEFT('Tag Library'!$P$14:$P$736, LEN(P$2))=P$2, RIGHT('Tag Library'!$P$14:$P$736, LEN($A331))=$A331), """")"),"")</f>
        <v/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IFERROR(__xludf.DUMMYFUNCTION("IFERROR(FILTER('Tag Library'!$Q$14:$Q$736, LEFT('Tag Library'!$P$14:$P$736, LEN(B$2))=B$2, RIGHT('Tag Library'!$P$14:$P$736, LEN($A332))=$A332), """")"),"")</f>
        <v/>
      </c>
      <c r="C332" s="1" t="str">
        <f ca="1">IFERROR(__xludf.DUMMYFUNCTION("IFERROR(FILTER('Tag Library'!$Q$14:$Q$736, LEFT('Tag Library'!$P$14:$P$736, LEN(C$2))=C$2, RIGHT('Tag Library'!$P$14:$P$736, LEN($A332))=$A332), """")"),"")</f>
        <v/>
      </c>
      <c r="D332" s="1" t="str">
        <f ca="1">IFERROR(__xludf.DUMMYFUNCTION("IFERROR(FILTER('Tag Library'!$Q$14:$Q$736, LEFT('Tag Library'!$P$14:$P$736, LEN(D$2))=D$2, RIGHT('Tag Library'!$P$14:$P$736, LEN($A332))=$A332), """")"),"")</f>
        <v/>
      </c>
      <c r="E332" s="1" t="str">
        <f ca="1">IFERROR(__xludf.DUMMYFUNCTION("IFERROR(FILTER('Tag Library'!$Q$14:$Q$736, LEFT('Tag Library'!$P$14:$P$736, LEN(E$2))=E$2, RIGHT('Tag Library'!$P$14:$P$736, LEN($A332))=$A332), """")"),"")</f>
        <v/>
      </c>
      <c r="F332" s="1" t="str">
        <f ca="1">IFERROR(__xludf.DUMMYFUNCTION("IFERROR(FILTER('Tag Library'!$Q$14:$Q$736, LEFT('Tag Library'!$P$14:$P$736, LEN(F$2))=F$2, RIGHT('Tag Library'!$P$14:$P$736, LEN($A332))=$A332), """")"),"")</f>
        <v/>
      </c>
      <c r="G332" s="1" t="str">
        <f ca="1">IFERROR(__xludf.DUMMYFUNCTION("IFERROR(FILTER('Tag Library'!$Q$14:$Q$736, LEFT('Tag Library'!$P$14:$P$736, LEN(G$2))=G$2, RIGHT('Tag Library'!$P$14:$P$736, LEN($A332))=$A332), """")"),"")</f>
        <v/>
      </c>
      <c r="H332" s="1" t="str">
        <f ca="1">IFERROR(__xludf.DUMMYFUNCTION("IFERROR(FILTER('Tag Library'!$Q$14:$Q$736, LEFT('Tag Library'!$P$14:$P$736, LEN(H$2))=H$2, RIGHT('Tag Library'!$P$14:$P$736, LEN($A332))=$A332), """")"),"")</f>
        <v/>
      </c>
      <c r="I332" s="1" t="str">
        <f ca="1">IFERROR(__xludf.DUMMYFUNCTION("IFERROR(FILTER('Tag Library'!$Q$14:$Q$736, LEFT('Tag Library'!$P$14:$P$736, LEN(I$2))=I$2, RIGHT('Tag Library'!$P$14:$P$736, LEN($A332))=$A332), """")"),"")</f>
        <v/>
      </c>
      <c r="J332" s="1" t="str">
        <f ca="1">IFERROR(__xludf.DUMMYFUNCTION("IFERROR(FILTER('Tag Library'!$Q$14:$Q$736, LEFT('Tag Library'!$P$14:$P$736, LEN(J$2))=J$2, RIGHT('Tag Library'!$P$14:$P$736, LEN($A332))=$A332), """")"),"")</f>
        <v/>
      </c>
      <c r="K332" s="1" t="str">
        <f ca="1">IFERROR(__xludf.DUMMYFUNCTION("IFERROR(FILTER('Tag Library'!$Q$14:$Q$736, LEFT('Tag Library'!$P$14:$P$736, LEN(K$2))=K$2, RIGHT('Tag Library'!$P$14:$P$736, LEN($A332))=$A332), """")"),"")</f>
        <v/>
      </c>
      <c r="L332" s="1" t="str">
        <f ca="1">IFERROR(__xludf.DUMMYFUNCTION("IFERROR(FILTER('Tag Library'!$Q$14:$Q$736, LEFT('Tag Library'!$P$14:$P$736, LEN(L$2))=L$2, RIGHT('Tag Library'!$P$14:$P$736, LEN($A332))=$A332), """")"),"")</f>
        <v/>
      </c>
      <c r="M332" s="1" t="str">
        <f ca="1">IFERROR(__xludf.DUMMYFUNCTION("IFERROR(FILTER('Tag Library'!$Q$14:$Q$736, LEFT('Tag Library'!$P$14:$P$736, LEN(M$2))=M$2, RIGHT('Tag Library'!$P$14:$P$736, LEN($A332))=$A332), """")"),"")</f>
        <v/>
      </c>
      <c r="N332" s="1" t="str">
        <f ca="1">IFERROR(__xludf.DUMMYFUNCTION("IFERROR(FILTER('Tag Library'!$Q$14:$Q$736, LEFT('Tag Library'!$P$14:$P$736, LEN(N$2))=N$2, RIGHT('Tag Library'!$P$14:$P$736, LEN($A332))=$A332), """")"),"")</f>
        <v/>
      </c>
      <c r="O332" s="1" t="str">
        <f ca="1">IFERROR(__xludf.DUMMYFUNCTION("IFERROR(FILTER('Tag Library'!$Q$14:$Q$736, LEFT('Tag Library'!$P$14:$P$736, LEN(O$2))=O$2, RIGHT('Tag Library'!$P$14:$P$736, LEN($A332))=$A332), """")"),"")</f>
        <v/>
      </c>
      <c r="P332" s="1" t="str">
        <f ca="1">IFERROR(__xludf.DUMMYFUNCTION("IFERROR(FILTER('Tag Library'!$Q$14:$Q$736, LEFT('Tag Library'!$P$14:$P$736, LEN(P$2))=P$2, RIGHT('Tag Library'!$P$14:$P$736, LEN($A332))=$A332), """")"),"")</f>
        <v/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IFERROR(__xludf.DUMMYFUNCTION("IFERROR(FILTER('Tag Library'!$Q$14:$Q$736, LEFT('Tag Library'!$P$14:$P$736, LEN(B$2))=B$2, RIGHT('Tag Library'!$P$14:$P$736, LEN($A333))=$A333), """")"),"")</f>
        <v/>
      </c>
      <c r="C333" s="1" t="str">
        <f ca="1">IFERROR(__xludf.DUMMYFUNCTION("IFERROR(FILTER('Tag Library'!$Q$14:$Q$736, LEFT('Tag Library'!$P$14:$P$736, LEN(C$2))=C$2, RIGHT('Tag Library'!$P$14:$P$736, LEN($A333))=$A333), """")"),"")</f>
        <v/>
      </c>
      <c r="D333" s="1" t="str">
        <f ca="1">IFERROR(__xludf.DUMMYFUNCTION("IFERROR(FILTER('Tag Library'!$Q$14:$Q$736, LEFT('Tag Library'!$P$14:$P$736, LEN(D$2))=D$2, RIGHT('Tag Library'!$P$14:$P$736, LEN($A333))=$A333), """")"),"")</f>
        <v/>
      </c>
      <c r="E333" s="1" t="str">
        <f ca="1">IFERROR(__xludf.DUMMYFUNCTION("IFERROR(FILTER('Tag Library'!$Q$14:$Q$736, LEFT('Tag Library'!$P$14:$P$736, LEN(E$2))=E$2, RIGHT('Tag Library'!$P$14:$P$736, LEN($A333))=$A333), """")"),"")</f>
        <v/>
      </c>
      <c r="F333" s="1" t="str">
        <f ca="1">IFERROR(__xludf.DUMMYFUNCTION("IFERROR(FILTER('Tag Library'!$Q$14:$Q$736, LEFT('Tag Library'!$P$14:$P$736, LEN(F$2))=F$2, RIGHT('Tag Library'!$P$14:$P$736, LEN($A333))=$A333), """")"),"")</f>
        <v/>
      </c>
      <c r="G333" s="1" t="str">
        <f ca="1">IFERROR(__xludf.DUMMYFUNCTION("IFERROR(FILTER('Tag Library'!$Q$14:$Q$736, LEFT('Tag Library'!$P$14:$P$736, LEN(G$2))=G$2, RIGHT('Tag Library'!$P$14:$P$736, LEN($A333))=$A333), """")"),"")</f>
        <v/>
      </c>
      <c r="H333" s="1" t="str">
        <f ca="1">IFERROR(__xludf.DUMMYFUNCTION("IFERROR(FILTER('Tag Library'!$Q$14:$Q$736, LEFT('Tag Library'!$P$14:$P$736, LEN(H$2))=H$2, RIGHT('Tag Library'!$P$14:$P$736, LEN($A333))=$A333), """")"),"")</f>
        <v/>
      </c>
      <c r="I333" s="1" t="str">
        <f ca="1">IFERROR(__xludf.DUMMYFUNCTION("IFERROR(FILTER('Tag Library'!$Q$14:$Q$736, LEFT('Tag Library'!$P$14:$P$736, LEN(I$2))=I$2, RIGHT('Tag Library'!$P$14:$P$736, LEN($A333))=$A333), """")"),"")</f>
        <v/>
      </c>
      <c r="J333" s="1" t="str">
        <f ca="1">IFERROR(__xludf.DUMMYFUNCTION("IFERROR(FILTER('Tag Library'!$Q$14:$Q$736, LEFT('Tag Library'!$P$14:$P$736, LEN(J$2))=J$2, RIGHT('Tag Library'!$P$14:$P$736, LEN($A333))=$A333), """")"),"")</f>
        <v/>
      </c>
      <c r="K333" s="1" t="str">
        <f ca="1">IFERROR(__xludf.DUMMYFUNCTION("IFERROR(FILTER('Tag Library'!$Q$14:$Q$736, LEFT('Tag Library'!$P$14:$P$736, LEN(K$2))=K$2, RIGHT('Tag Library'!$P$14:$P$736, LEN($A333))=$A333), """")"),"")</f>
        <v/>
      </c>
      <c r="L333" s="1" t="str">
        <f ca="1">IFERROR(__xludf.DUMMYFUNCTION("IFERROR(FILTER('Tag Library'!$Q$14:$Q$736, LEFT('Tag Library'!$P$14:$P$736, LEN(L$2))=L$2, RIGHT('Tag Library'!$P$14:$P$736, LEN($A333))=$A333), """")"),"")</f>
        <v/>
      </c>
      <c r="M333" s="1" t="str">
        <f ca="1">IFERROR(__xludf.DUMMYFUNCTION("IFERROR(FILTER('Tag Library'!$Q$14:$Q$736, LEFT('Tag Library'!$P$14:$P$736, LEN(M$2))=M$2, RIGHT('Tag Library'!$P$14:$P$736, LEN($A333))=$A333), """")"),"")</f>
        <v/>
      </c>
      <c r="N333" s="1" t="str">
        <f ca="1">IFERROR(__xludf.DUMMYFUNCTION("IFERROR(FILTER('Tag Library'!$Q$14:$Q$736, LEFT('Tag Library'!$P$14:$P$736, LEN(N$2))=N$2, RIGHT('Tag Library'!$P$14:$P$736, LEN($A333))=$A333), """")"),"")</f>
        <v/>
      </c>
      <c r="O333" s="1" t="str">
        <f ca="1">IFERROR(__xludf.DUMMYFUNCTION("IFERROR(FILTER('Tag Library'!$Q$14:$Q$736, LEFT('Tag Library'!$P$14:$P$736, LEN(O$2))=O$2, RIGHT('Tag Library'!$P$14:$P$736, LEN($A333))=$A333), """")"),"")</f>
        <v/>
      </c>
      <c r="P333" s="1" t="str">
        <f ca="1">IFERROR(__xludf.DUMMYFUNCTION("IFERROR(FILTER('Tag Library'!$Q$14:$Q$736, LEFT('Tag Library'!$P$14:$P$736, LEN(P$2))=P$2, RIGHT('Tag Library'!$P$14:$P$736, LEN($A333))=$A333), """")"),"")</f>
        <v/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IFERROR(__xludf.DUMMYFUNCTION("IFERROR(FILTER('Tag Library'!$Q$14:$Q$736, LEFT('Tag Library'!$P$14:$P$736, LEN(B$2))=B$2, RIGHT('Tag Library'!$P$14:$P$736, LEN($A334))=$A334), """")"),"")</f>
        <v/>
      </c>
      <c r="C334" s="1" t="str">
        <f ca="1">IFERROR(__xludf.DUMMYFUNCTION("IFERROR(FILTER('Tag Library'!$Q$14:$Q$736, LEFT('Tag Library'!$P$14:$P$736, LEN(C$2))=C$2, RIGHT('Tag Library'!$P$14:$P$736, LEN($A334))=$A334), """")"),"")</f>
        <v/>
      </c>
      <c r="D334" s="1" t="str">
        <f ca="1">IFERROR(__xludf.DUMMYFUNCTION("IFERROR(FILTER('Tag Library'!$Q$14:$Q$736, LEFT('Tag Library'!$P$14:$P$736, LEN(D$2))=D$2, RIGHT('Tag Library'!$P$14:$P$736, LEN($A334))=$A334), """")"),"")</f>
        <v/>
      </c>
      <c r="E334" s="1" t="str">
        <f ca="1">IFERROR(__xludf.DUMMYFUNCTION("IFERROR(FILTER('Tag Library'!$Q$14:$Q$736, LEFT('Tag Library'!$P$14:$P$736, LEN(E$2))=E$2, RIGHT('Tag Library'!$P$14:$P$736, LEN($A334))=$A334), """")"),"")</f>
        <v/>
      </c>
      <c r="F334" s="1" t="str">
        <f ca="1">IFERROR(__xludf.DUMMYFUNCTION("IFERROR(FILTER('Tag Library'!$Q$14:$Q$736, LEFT('Tag Library'!$P$14:$P$736, LEN(F$2))=F$2, RIGHT('Tag Library'!$P$14:$P$736, LEN($A334))=$A334), """")"),"")</f>
        <v/>
      </c>
      <c r="G334" s="1" t="str">
        <f ca="1">IFERROR(__xludf.DUMMYFUNCTION("IFERROR(FILTER('Tag Library'!$Q$14:$Q$736, LEFT('Tag Library'!$P$14:$P$736, LEN(G$2))=G$2, RIGHT('Tag Library'!$P$14:$P$736, LEN($A334))=$A334), """")"),"")</f>
        <v/>
      </c>
      <c r="H334" s="1" t="str">
        <f ca="1">IFERROR(__xludf.DUMMYFUNCTION("IFERROR(FILTER('Tag Library'!$Q$14:$Q$736, LEFT('Tag Library'!$P$14:$P$736, LEN(H$2))=H$2, RIGHT('Tag Library'!$P$14:$P$736, LEN($A334))=$A334), """")"),"")</f>
        <v/>
      </c>
      <c r="I334" s="1" t="str">
        <f ca="1">IFERROR(__xludf.DUMMYFUNCTION("IFERROR(FILTER('Tag Library'!$Q$14:$Q$736, LEFT('Tag Library'!$P$14:$P$736, LEN(I$2))=I$2, RIGHT('Tag Library'!$P$14:$P$736, LEN($A334))=$A334), """")"),"")</f>
        <v/>
      </c>
      <c r="J334" s="1" t="str">
        <f ca="1">IFERROR(__xludf.DUMMYFUNCTION("IFERROR(FILTER('Tag Library'!$Q$14:$Q$736, LEFT('Tag Library'!$P$14:$P$736, LEN(J$2))=J$2, RIGHT('Tag Library'!$P$14:$P$736, LEN($A334))=$A334), """")"),"")</f>
        <v/>
      </c>
      <c r="K334" s="1" t="str">
        <f ca="1">IFERROR(__xludf.DUMMYFUNCTION("IFERROR(FILTER('Tag Library'!$Q$14:$Q$736, LEFT('Tag Library'!$P$14:$P$736, LEN(K$2))=K$2, RIGHT('Tag Library'!$P$14:$P$736, LEN($A334))=$A334), """")"),"")</f>
        <v/>
      </c>
      <c r="L334" s="1" t="str">
        <f ca="1">IFERROR(__xludf.DUMMYFUNCTION("IFERROR(FILTER('Tag Library'!$Q$14:$Q$736, LEFT('Tag Library'!$P$14:$P$736, LEN(L$2))=L$2, RIGHT('Tag Library'!$P$14:$P$736, LEN($A334))=$A334), """")"),"")</f>
        <v/>
      </c>
      <c r="M334" s="1" t="str">
        <f ca="1">IFERROR(__xludf.DUMMYFUNCTION("IFERROR(FILTER('Tag Library'!$Q$14:$Q$736, LEFT('Tag Library'!$P$14:$P$736, LEN(M$2))=M$2, RIGHT('Tag Library'!$P$14:$P$736, LEN($A334))=$A334), """")"),"")</f>
        <v/>
      </c>
      <c r="N334" s="1" t="str">
        <f ca="1">IFERROR(__xludf.DUMMYFUNCTION("IFERROR(FILTER('Tag Library'!$Q$14:$Q$736, LEFT('Tag Library'!$P$14:$P$736, LEN(N$2))=N$2, RIGHT('Tag Library'!$P$14:$P$736, LEN($A334))=$A334), """")"),"")</f>
        <v/>
      </c>
      <c r="O334" s="1" t="str">
        <f ca="1">IFERROR(__xludf.DUMMYFUNCTION("IFERROR(FILTER('Tag Library'!$Q$14:$Q$736, LEFT('Tag Library'!$P$14:$P$736, LEN(O$2))=O$2, RIGHT('Tag Library'!$P$14:$P$736, LEN($A334))=$A334), """")"),"")</f>
        <v/>
      </c>
      <c r="P334" s="1" t="str">
        <f ca="1">IFERROR(__xludf.DUMMYFUNCTION("IFERROR(FILTER('Tag Library'!$Q$14:$Q$736, LEFT('Tag Library'!$P$14:$P$736, LEN(P$2))=P$2, RIGHT('Tag Library'!$P$14:$P$736, LEN($A334))=$A334), """")"),"")</f>
        <v/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IFERROR(__xludf.DUMMYFUNCTION("IFERROR(FILTER('Tag Library'!$Q$14:$Q$736, LEFT('Tag Library'!$P$14:$P$736, LEN(B$2))=B$2, RIGHT('Tag Library'!$P$14:$P$736, LEN($A335))=$A335), """")"),"")</f>
        <v/>
      </c>
      <c r="C335" s="1" t="str">
        <f ca="1">IFERROR(__xludf.DUMMYFUNCTION("IFERROR(FILTER('Tag Library'!$Q$14:$Q$736, LEFT('Tag Library'!$P$14:$P$736, LEN(C$2))=C$2, RIGHT('Tag Library'!$P$14:$P$736, LEN($A335))=$A335), """")"),"")</f>
        <v/>
      </c>
      <c r="D335" s="1" t="str">
        <f ca="1">IFERROR(__xludf.DUMMYFUNCTION("IFERROR(FILTER('Tag Library'!$Q$14:$Q$736, LEFT('Tag Library'!$P$14:$P$736, LEN(D$2))=D$2, RIGHT('Tag Library'!$P$14:$P$736, LEN($A335))=$A335), """")"),"")</f>
        <v/>
      </c>
      <c r="E335" s="1" t="str">
        <f ca="1">IFERROR(__xludf.DUMMYFUNCTION("IFERROR(FILTER('Tag Library'!$Q$14:$Q$736, LEFT('Tag Library'!$P$14:$P$736, LEN(E$2))=E$2, RIGHT('Tag Library'!$P$14:$P$736, LEN($A335))=$A335), """")"),"")</f>
        <v/>
      </c>
      <c r="F335" s="1" t="str">
        <f ca="1">IFERROR(__xludf.DUMMYFUNCTION("IFERROR(FILTER('Tag Library'!$Q$14:$Q$736, LEFT('Tag Library'!$P$14:$P$736, LEN(F$2))=F$2, RIGHT('Tag Library'!$P$14:$P$736, LEN($A335))=$A335), """")"),"")</f>
        <v/>
      </c>
      <c r="G335" s="1" t="str">
        <f ca="1">IFERROR(__xludf.DUMMYFUNCTION("IFERROR(FILTER('Tag Library'!$Q$14:$Q$736, LEFT('Tag Library'!$P$14:$P$736, LEN(G$2))=G$2, RIGHT('Tag Library'!$P$14:$P$736, LEN($A335))=$A335), """")"),"")</f>
        <v/>
      </c>
      <c r="H335" s="1" t="str">
        <f ca="1">IFERROR(__xludf.DUMMYFUNCTION("IFERROR(FILTER('Tag Library'!$Q$14:$Q$736, LEFT('Tag Library'!$P$14:$P$736, LEN(H$2))=H$2, RIGHT('Tag Library'!$P$14:$P$736, LEN($A335))=$A335), """")"),"")</f>
        <v/>
      </c>
      <c r="I335" s="1" t="str">
        <f ca="1">IFERROR(__xludf.DUMMYFUNCTION("IFERROR(FILTER('Tag Library'!$Q$14:$Q$736, LEFT('Tag Library'!$P$14:$P$736, LEN(I$2))=I$2, RIGHT('Tag Library'!$P$14:$P$736, LEN($A335))=$A335), """")"),"")</f>
        <v/>
      </c>
      <c r="J335" s="1" t="str">
        <f ca="1">IFERROR(__xludf.DUMMYFUNCTION("IFERROR(FILTER('Tag Library'!$Q$14:$Q$736, LEFT('Tag Library'!$P$14:$P$736, LEN(J$2))=J$2, RIGHT('Tag Library'!$P$14:$P$736, LEN($A335))=$A335), """")"),"")</f>
        <v/>
      </c>
      <c r="K335" s="1" t="str">
        <f ca="1">IFERROR(__xludf.DUMMYFUNCTION("IFERROR(FILTER('Tag Library'!$Q$14:$Q$736, LEFT('Tag Library'!$P$14:$P$736, LEN(K$2))=K$2, RIGHT('Tag Library'!$P$14:$P$736, LEN($A335))=$A335), """")"),"")</f>
        <v/>
      </c>
      <c r="L335" s="1" t="str">
        <f ca="1">IFERROR(__xludf.DUMMYFUNCTION("IFERROR(FILTER('Tag Library'!$Q$14:$Q$736, LEFT('Tag Library'!$P$14:$P$736, LEN(L$2))=L$2, RIGHT('Tag Library'!$P$14:$P$736, LEN($A335))=$A335), """")"),"")</f>
        <v/>
      </c>
      <c r="M335" s="1" t="str">
        <f ca="1">IFERROR(__xludf.DUMMYFUNCTION("IFERROR(FILTER('Tag Library'!$Q$14:$Q$736, LEFT('Tag Library'!$P$14:$P$736, LEN(M$2))=M$2, RIGHT('Tag Library'!$P$14:$P$736, LEN($A335))=$A335), """")"),"")</f>
        <v/>
      </c>
      <c r="N335" s="1" t="str">
        <f ca="1">IFERROR(__xludf.DUMMYFUNCTION("IFERROR(FILTER('Tag Library'!$Q$14:$Q$736, LEFT('Tag Library'!$P$14:$P$736, LEN(N$2))=N$2, RIGHT('Tag Library'!$P$14:$P$736, LEN($A335))=$A335), """")"),"")</f>
        <v/>
      </c>
      <c r="O335" s="1" t="str">
        <f ca="1">IFERROR(__xludf.DUMMYFUNCTION("IFERROR(FILTER('Tag Library'!$Q$14:$Q$736, LEFT('Tag Library'!$P$14:$P$736, LEN(O$2))=O$2, RIGHT('Tag Library'!$P$14:$P$736, LEN($A335))=$A335), """")"),"")</f>
        <v/>
      </c>
      <c r="P335" s="1" t="str">
        <f ca="1">IFERROR(__xludf.DUMMYFUNCTION("IFERROR(FILTER('Tag Library'!$Q$14:$Q$736, LEFT('Tag Library'!$P$14:$P$736, LEN(P$2))=P$2, RIGHT('Tag Library'!$P$14:$P$736, LEN($A335))=$A335), """")"),"")</f>
        <v/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IFERROR(__xludf.DUMMYFUNCTION("IFERROR(FILTER('Tag Library'!$Q$14:$Q$736, LEFT('Tag Library'!$P$14:$P$736, LEN(B$2))=B$2, RIGHT('Tag Library'!$P$14:$P$736, LEN($A336))=$A336), """")"),"")</f>
        <v/>
      </c>
      <c r="C336" s="1" t="str">
        <f ca="1">IFERROR(__xludf.DUMMYFUNCTION("IFERROR(FILTER('Tag Library'!$Q$14:$Q$736, LEFT('Tag Library'!$P$14:$P$736, LEN(C$2))=C$2, RIGHT('Tag Library'!$P$14:$P$736, LEN($A336))=$A336), """")"),"")</f>
        <v/>
      </c>
      <c r="D336" s="1" t="str">
        <f ca="1">IFERROR(__xludf.DUMMYFUNCTION("IFERROR(FILTER('Tag Library'!$Q$14:$Q$736, LEFT('Tag Library'!$P$14:$P$736, LEN(D$2))=D$2, RIGHT('Tag Library'!$P$14:$P$736, LEN($A336))=$A336), """")"),"")</f>
        <v/>
      </c>
      <c r="E336" s="1" t="str">
        <f ca="1">IFERROR(__xludf.DUMMYFUNCTION("IFERROR(FILTER('Tag Library'!$Q$14:$Q$736, LEFT('Tag Library'!$P$14:$P$736, LEN(E$2))=E$2, RIGHT('Tag Library'!$P$14:$P$736, LEN($A336))=$A336), """")"),"")</f>
        <v/>
      </c>
      <c r="F336" s="1" t="str">
        <f ca="1">IFERROR(__xludf.DUMMYFUNCTION("IFERROR(FILTER('Tag Library'!$Q$14:$Q$736, LEFT('Tag Library'!$P$14:$P$736, LEN(F$2))=F$2, RIGHT('Tag Library'!$P$14:$P$736, LEN($A336))=$A336), """")"),"")</f>
        <v/>
      </c>
      <c r="G336" s="1" t="str">
        <f ca="1">IFERROR(__xludf.DUMMYFUNCTION("IFERROR(FILTER('Tag Library'!$Q$14:$Q$736, LEFT('Tag Library'!$P$14:$P$736, LEN(G$2))=G$2, RIGHT('Tag Library'!$P$14:$P$736, LEN($A336))=$A336), """")"),"")</f>
        <v/>
      </c>
      <c r="H336" s="1" t="str">
        <f ca="1">IFERROR(__xludf.DUMMYFUNCTION("IFERROR(FILTER('Tag Library'!$Q$14:$Q$736, LEFT('Tag Library'!$P$14:$P$736, LEN(H$2))=H$2, RIGHT('Tag Library'!$P$14:$P$736, LEN($A336))=$A336), """")"),"")</f>
        <v/>
      </c>
      <c r="I336" s="1" t="str">
        <f ca="1">IFERROR(__xludf.DUMMYFUNCTION("IFERROR(FILTER('Tag Library'!$Q$14:$Q$736, LEFT('Tag Library'!$P$14:$P$736, LEN(I$2))=I$2, RIGHT('Tag Library'!$P$14:$P$736, LEN($A336))=$A336), """")"),"")</f>
        <v/>
      </c>
      <c r="J336" s="1" t="str">
        <f ca="1">IFERROR(__xludf.DUMMYFUNCTION("IFERROR(FILTER('Tag Library'!$Q$14:$Q$736, LEFT('Tag Library'!$P$14:$P$736, LEN(J$2))=J$2, RIGHT('Tag Library'!$P$14:$P$736, LEN($A336))=$A336), """")"),"")</f>
        <v/>
      </c>
      <c r="K336" s="1" t="str">
        <f ca="1">IFERROR(__xludf.DUMMYFUNCTION("IFERROR(FILTER('Tag Library'!$Q$14:$Q$736, LEFT('Tag Library'!$P$14:$P$736, LEN(K$2))=K$2, RIGHT('Tag Library'!$P$14:$P$736, LEN($A336))=$A336), """")"),"")</f>
        <v/>
      </c>
      <c r="L336" s="1" t="str">
        <f ca="1">IFERROR(__xludf.DUMMYFUNCTION("IFERROR(FILTER('Tag Library'!$Q$14:$Q$736, LEFT('Tag Library'!$P$14:$P$736, LEN(L$2))=L$2, RIGHT('Tag Library'!$P$14:$P$736, LEN($A336))=$A336), """")"),"")</f>
        <v/>
      </c>
      <c r="M336" s="1" t="str">
        <f ca="1">IFERROR(__xludf.DUMMYFUNCTION("IFERROR(FILTER('Tag Library'!$Q$14:$Q$736, LEFT('Tag Library'!$P$14:$P$736, LEN(M$2))=M$2, RIGHT('Tag Library'!$P$14:$P$736, LEN($A336))=$A336), """")"),"")</f>
        <v/>
      </c>
      <c r="N336" s="1" t="str">
        <f ca="1">IFERROR(__xludf.DUMMYFUNCTION("IFERROR(FILTER('Tag Library'!$Q$14:$Q$736, LEFT('Tag Library'!$P$14:$P$736, LEN(N$2))=N$2, RIGHT('Tag Library'!$P$14:$P$736, LEN($A336))=$A336), """")"),"")</f>
        <v/>
      </c>
      <c r="O336" s="1" t="str">
        <f ca="1">IFERROR(__xludf.DUMMYFUNCTION("IFERROR(FILTER('Tag Library'!$Q$14:$Q$736, LEFT('Tag Library'!$P$14:$P$736, LEN(O$2))=O$2, RIGHT('Tag Library'!$P$14:$P$736, LEN($A336))=$A336), """")"),"")</f>
        <v/>
      </c>
      <c r="P336" s="1" t="str">
        <f ca="1">IFERROR(__xludf.DUMMYFUNCTION("IFERROR(FILTER('Tag Library'!$Q$14:$Q$736, LEFT('Tag Library'!$P$14:$P$736, LEN(P$2))=P$2, RIGHT('Tag Library'!$P$14:$P$736, LEN($A336))=$A336), """")"),"")</f>
        <v/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IFERROR(__xludf.DUMMYFUNCTION("IFERROR(FILTER('Tag Library'!$Q$14:$Q$736, LEFT('Tag Library'!$P$14:$P$736, LEN(B$2))=B$2, RIGHT('Tag Library'!$P$14:$P$736, LEN($A337))=$A337), """")"),"")</f>
        <v/>
      </c>
      <c r="C337" s="1" t="str">
        <f ca="1">IFERROR(__xludf.DUMMYFUNCTION("IFERROR(FILTER('Tag Library'!$Q$14:$Q$736, LEFT('Tag Library'!$P$14:$P$736, LEN(C$2))=C$2, RIGHT('Tag Library'!$P$14:$P$736, LEN($A337))=$A337), """")"),"")</f>
        <v/>
      </c>
      <c r="D337" s="1" t="str">
        <f ca="1">IFERROR(__xludf.DUMMYFUNCTION("IFERROR(FILTER('Tag Library'!$Q$14:$Q$736, LEFT('Tag Library'!$P$14:$P$736, LEN(D$2))=D$2, RIGHT('Tag Library'!$P$14:$P$736, LEN($A337))=$A337), """")"),"")</f>
        <v/>
      </c>
      <c r="E337" s="1" t="str">
        <f ca="1">IFERROR(__xludf.DUMMYFUNCTION("IFERROR(FILTER('Tag Library'!$Q$14:$Q$736, LEFT('Tag Library'!$P$14:$P$736, LEN(E$2))=E$2, RIGHT('Tag Library'!$P$14:$P$736, LEN($A337))=$A337), """")"),"")</f>
        <v/>
      </c>
      <c r="F337" s="1" t="str">
        <f ca="1">IFERROR(__xludf.DUMMYFUNCTION("IFERROR(FILTER('Tag Library'!$Q$14:$Q$736, LEFT('Tag Library'!$P$14:$P$736, LEN(F$2))=F$2, RIGHT('Tag Library'!$P$14:$P$736, LEN($A337))=$A337), """")"),"")</f>
        <v/>
      </c>
      <c r="G337" s="1" t="str">
        <f ca="1">IFERROR(__xludf.DUMMYFUNCTION("IFERROR(FILTER('Tag Library'!$Q$14:$Q$736, LEFT('Tag Library'!$P$14:$P$736, LEN(G$2))=G$2, RIGHT('Tag Library'!$P$14:$P$736, LEN($A337))=$A337), """")"),"")</f>
        <v/>
      </c>
      <c r="H337" s="1" t="str">
        <f ca="1">IFERROR(__xludf.DUMMYFUNCTION("IFERROR(FILTER('Tag Library'!$Q$14:$Q$736, LEFT('Tag Library'!$P$14:$P$736, LEN(H$2))=H$2, RIGHT('Tag Library'!$P$14:$P$736, LEN($A337))=$A337), """")"),"")</f>
        <v/>
      </c>
      <c r="I337" s="1" t="str">
        <f ca="1">IFERROR(__xludf.DUMMYFUNCTION("IFERROR(FILTER('Tag Library'!$Q$14:$Q$736, LEFT('Tag Library'!$P$14:$P$736, LEN(I$2))=I$2, RIGHT('Tag Library'!$P$14:$P$736, LEN($A337))=$A337), """")"),"")</f>
        <v/>
      </c>
      <c r="J337" s="1" t="str">
        <f ca="1">IFERROR(__xludf.DUMMYFUNCTION("IFERROR(FILTER('Tag Library'!$Q$14:$Q$736, LEFT('Tag Library'!$P$14:$P$736, LEN(J$2))=J$2, RIGHT('Tag Library'!$P$14:$P$736, LEN($A337))=$A337), """")"),"")</f>
        <v/>
      </c>
      <c r="K337" s="1" t="str">
        <f ca="1">IFERROR(__xludf.DUMMYFUNCTION("IFERROR(FILTER('Tag Library'!$Q$14:$Q$736, LEFT('Tag Library'!$P$14:$P$736, LEN(K$2))=K$2, RIGHT('Tag Library'!$P$14:$P$736, LEN($A337))=$A337), """")"),"")</f>
        <v/>
      </c>
      <c r="L337" s="1" t="str">
        <f ca="1">IFERROR(__xludf.DUMMYFUNCTION("IFERROR(FILTER('Tag Library'!$Q$14:$Q$736, LEFT('Tag Library'!$P$14:$P$736, LEN(L$2))=L$2, RIGHT('Tag Library'!$P$14:$P$736, LEN($A337))=$A337), """")"),"")</f>
        <v/>
      </c>
      <c r="M337" s="1" t="str">
        <f ca="1">IFERROR(__xludf.DUMMYFUNCTION("IFERROR(FILTER('Tag Library'!$Q$14:$Q$736, LEFT('Tag Library'!$P$14:$P$736, LEN(M$2))=M$2, RIGHT('Tag Library'!$P$14:$P$736, LEN($A337))=$A337), """")"),"")</f>
        <v/>
      </c>
      <c r="N337" s="1" t="str">
        <f ca="1">IFERROR(__xludf.DUMMYFUNCTION("IFERROR(FILTER('Tag Library'!$Q$14:$Q$736, LEFT('Tag Library'!$P$14:$P$736, LEN(N$2))=N$2, RIGHT('Tag Library'!$P$14:$P$736, LEN($A337))=$A337), """")"),"")</f>
        <v/>
      </c>
      <c r="O337" s="1" t="str">
        <f ca="1">IFERROR(__xludf.DUMMYFUNCTION("IFERROR(FILTER('Tag Library'!$Q$14:$Q$736, LEFT('Tag Library'!$P$14:$P$736, LEN(O$2))=O$2, RIGHT('Tag Library'!$P$14:$P$736, LEN($A337))=$A337), """")"),"")</f>
        <v/>
      </c>
      <c r="P337" s="1" t="str">
        <f ca="1">IFERROR(__xludf.DUMMYFUNCTION("IFERROR(FILTER('Tag Library'!$Q$14:$Q$736, LEFT('Tag Library'!$P$14:$P$736, LEN(P$2))=P$2, RIGHT('Tag Library'!$P$14:$P$736, LEN($A337))=$A337), """")"),"")</f>
        <v/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IFERROR(__xludf.DUMMYFUNCTION("IFERROR(FILTER('Tag Library'!$Q$14:$Q$736, LEFT('Tag Library'!$P$14:$P$736, LEN(B$2))=B$2, RIGHT('Tag Library'!$P$14:$P$736, LEN($A338))=$A338), """")"),"")</f>
        <v/>
      </c>
      <c r="C338" s="1" t="str">
        <f ca="1">IFERROR(__xludf.DUMMYFUNCTION("IFERROR(FILTER('Tag Library'!$Q$14:$Q$736, LEFT('Tag Library'!$P$14:$P$736, LEN(C$2))=C$2, RIGHT('Tag Library'!$P$14:$P$736, LEN($A338))=$A338), """")"),"")</f>
        <v/>
      </c>
      <c r="D338" s="1" t="str">
        <f ca="1">IFERROR(__xludf.DUMMYFUNCTION("IFERROR(FILTER('Tag Library'!$Q$14:$Q$736, LEFT('Tag Library'!$P$14:$P$736, LEN(D$2))=D$2, RIGHT('Tag Library'!$P$14:$P$736, LEN($A338))=$A338), """")"),"")</f>
        <v/>
      </c>
      <c r="E338" s="1" t="str">
        <f ca="1">IFERROR(__xludf.DUMMYFUNCTION("IFERROR(FILTER('Tag Library'!$Q$14:$Q$736, LEFT('Tag Library'!$P$14:$P$736, LEN(E$2))=E$2, RIGHT('Tag Library'!$P$14:$P$736, LEN($A338))=$A338), """")"),"")</f>
        <v/>
      </c>
      <c r="F338" s="1" t="str">
        <f ca="1">IFERROR(__xludf.DUMMYFUNCTION("IFERROR(FILTER('Tag Library'!$Q$14:$Q$736, LEFT('Tag Library'!$P$14:$P$736, LEN(F$2))=F$2, RIGHT('Tag Library'!$P$14:$P$736, LEN($A338))=$A338), """")"),"")</f>
        <v/>
      </c>
      <c r="G338" s="1" t="str">
        <f ca="1">IFERROR(__xludf.DUMMYFUNCTION("IFERROR(FILTER('Tag Library'!$Q$14:$Q$736, LEFT('Tag Library'!$P$14:$P$736, LEN(G$2))=G$2, RIGHT('Tag Library'!$P$14:$P$736, LEN($A338))=$A338), """")"),"")</f>
        <v/>
      </c>
      <c r="H338" s="1" t="str">
        <f ca="1">IFERROR(__xludf.DUMMYFUNCTION("IFERROR(FILTER('Tag Library'!$Q$14:$Q$736, LEFT('Tag Library'!$P$14:$P$736, LEN(H$2))=H$2, RIGHT('Tag Library'!$P$14:$P$736, LEN($A338))=$A338), """")"),"")</f>
        <v/>
      </c>
      <c r="I338" s="1" t="str">
        <f ca="1">IFERROR(__xludf.DUMMYFUNCTION("IFERROR(FILTER('Tag Library'!$Q$14:$Q$736, LEFT('Tag Library'!$P$14:$P$736, LEN(I$2))=I$2, RIGHT('Tag Library'!$P$14:$P$736, LEN($A338))=$A338), """")"),"")</f>
        <v/>
      </c>
      <c r="J338" s="1" t="str">
        <f ca="1">IFERROR(__xludf.DUMMYFUNCTION("IFERROR(FILTER('Tag Library'!$Q$14:$Q$736, LEFT('Tag Library'!$P$14:$P$736, LEN(J$2))=J$2, RIGHT('Tag Library'!$P$14:$P$736, LEN($A338))=$A338), """")"),"")</f>
        <v/>
      </c>
      <c r="K338" s="1" t="str">
        <f ca="1">IFERROR(__xludf.DUMMYFUNCTION("IFERROR(FILTER('Tag Library'!$Q$14:$Q$736, LEFT('Tag Library'!$P$14:$P$736, LEN(K$2))=K$2, RIGHT('Tag Library'!$P$14:$P$736, LEN($A338))=$A338), """")"),"")</f>
        <v/>
      </c>
      <c r="L338" s="1" t="str">
        <f ca="1">IFERROR(__xludf.DUMMYFUNCTION("IFERROR(FILTER('Tag Library'!$Q$14:$Q$736, LEFT('Tag Library'!$P$14:$P$736, LEN(L$2))=L$2, RIGHT('Tag Library'!$P$14:$P$736, LEN($A338))=$A338), """")"),"")</f>
        <v/>
      </c>
      <c r="M338" s="1" t="str">
        <f ca="1">IFERROR(__xludf.DUMMYFUNCTION("IFERROR(FILTER('Tag Library'!$Q$14:$Q$736, LEFT('Tag Library'!$P$14:$P$736, LEN(M$2))=M$2, RIGHT('Tag Library'!$P$14:$P$736, LEN($A338))=$A338), """")"),"")</f>
        <v/>
      </c>
      <c r="N338" s="1" t="str">
        <f ca="1">IFERROR(__xludf.DUMMYFUNCTION("IFERROR(FILTER('Tag Library'!$Q$14:$Q$736, LEFT('Tag Library'!$P$14:$P$736, LEN(N$2))=N$2, RIGHT('Tag Library'!$P$14:$P$736, LEN($A338))=$A338), """")"),"")</f>
        <v/>
      </c>
      <c r="O338" s="1" t="str">
        <f ca="1">IFERROR(__xludf.DUMMYFUNCTION("IFERROR(FILTER('Tag Library'!$Q$14:$Q$736, LEFT('Tag Library'!$P$14:$P$736, LEN(O$2))=O$2, RIGHT('Tag Library'!$P$14:$P$736, LEN($A338))=$A338), """")"),"")</f>
        <v/>
      </c>
      <c r="P338" s="1" t="str">
        <f ca="1">IFERROR(__xludf.DUMMYFUNCTION("IFERROR(FILTER('Tag Library'!$Q$14:$Q$736, LEFT('Tag Library'!$P$14:$P$736, LEN(P$2))=P$2, RIGHT('Tag Library'!$P$14:$P$736, LEN($A338))=$A338), """")"),"")</f>
        <v/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IFERROR(__xludf.DUMMYFUNCTION("IFERROR(FILTER('Tag Library'!$Q$14:$Q$736, LEFT('Tag Library'!$P$14:$P$736, LEN(B$2))=B$2, RIGHT('Tag Library'!$P$14:$P$736, LEN($A339))=$A339), """")"),"")</f>
        <v/>
      </c>
      <c r="C339" s="1" t="str">
        <f ca="1">IFERROR(__xludf.DUMMYFUNCTION("IFERROR(FILTER('Tag Library'!$Q$14:$Q$736, LEFT('Tag Library'!$P$14:$P$736, LEN(C$2))=C$2, RIGHT('Tag Library'!$P$14:$P$736, LEN($A339))=$A339), """")"),"")</f>
        <v/>
      </c>
      <c r="D339" s="1" t="str">
        <f ca="1">IFERROR(__xludf.DUMMYFUNCTION("IFERROR(FILTER('Tag Library'!$Q$14:$Q$736, LEFT('Tag Library'!$P$14:$P$736, LEN(D$2))=D$2, RIGHT('Tag Library'!$P$14:$P$736, LEN($A339))=$A339), """")"),"")</f>
        <v/>
      </c>
      <c r="E339" s="1" t="str">
        <f ca="1">IFERROR(__xludf.DUMMYFUNCTION("IFERROR(FILTER('Tag Library'!$Q$14:$Q$736, LEFT('Tag Library'!$P$14:$P$736, LEN(E$2))=E$2, RIGHT('Tag Library'!$P$14:$P$736, LEN($A339))=$A339), """")"),"")</f>
        <v/>
      </c>
      <c r="F339" s="1" t="str">
        <f ca="1">IFERROR(__xludf.DUMMYFUNCTION("IFERROR(FILTER('Tag Library'!$Q$14:$Q$736, LEFT('Tag Library'!$P$14:$P$736, LEN(F$2))=F$2, RIGHT('Tag Library'!$P$14:$P$736, LEN($A339))=$A339), """")"),"")</f>
        <v/>
      </c>
      <c r="G339" s="1" t="str">
        <f ca="1">IFERROR(__xludf.DUMMYFUNCTION("IFERROR(FILTER('Tag Library'!$Q$14:$Q$736, LEFT('Tag Library'!$P$14:$P$736, LEN(G$2))=G$2, RIGHT('Tag Library'!$P$14:$P$736, LEN($A339))=$A339), """")"),"")</f>
        <v/>
      </c>
      <c r="H339" s="1" t="str">
        <f ca="1">IFERROR(__xludf.DUMMYFUNCTION("IFERROR(FILTER('Tag Library'!$Q$14:$Q$736, LEFT('Tag Library'!$P$14:$P$736, LEN(H$2))=H$2, RIGHT('Tag Library'!$P$14:$P$736, LEN($A339))=$A339), """")"),"")</f>
        <v/>
      </c>
      <c r="I339" s="1" t="str">
        <f ca="1">IFERROR(__xludf.DUMMYFUNCTION("IFERROR(FILTER('Tag Library'!$Q$14:$Q$736, LEFT('Tag Library'!$P$14:$P$736, LEN(I$2))=I$2, RIGHT('Tag Library'!$P$14:$P$736, LEN($A339))=$A339), """")"),"")</f>
        <v/>
      </c>
      <c r="J339" s="1" t="str">
        <f ca="1">IFERROR(__xludf.DUMMYFUNCTION("IFERROR(FILTER('Tag Library'!$Q$14:$Q$736, LEFT('Tag Library'!$P$14:$P$736, LEN(J$2))=J$2, RIGHT('Tag Library'!$P$14:$P$736, LEN($A339))=$A339), """")"),"")</f>
        <v/>
      </c>
      <c r="K339" s="1" t="str">
        <f ca="1">IFERROR(__xludf.DUMMYFUNCTION("IFERROR(FILTER('Tag Library'!$Q$14:$Q$736, LEFT('Tag Library'!$P$14:$P$736, LEN(K$2))=K$2, RIGHT('Tag Library'!$P$14:$P$736, LEN($A339))=$A339), """")"),"")</f>
        <v/>
      </c>
      <c r="L339" s="1" t="str">
        <f ca="1">IFERROR(__xludf.DUMMYFUNCTION("IFERROR(FILTER('Tag Library'!$Q$14:$Q$736, LEFT('Tag Library'!$P$14:$P$736, LEN(L$2))=L$2, RIGHT('Tag Library'!$P$14:$P$736, LEN($A339))=$A339), """")"),"")</f>
        <v/>
      </c>
      <c r="M339" s="1" t="str">
        <f ca="1">IFERROR(__xludf.DUMMYFUNCTION("IFERROR(FILTER('Tag Library'!$Q$14:$Q$736, LEFT('Tag Library'!$P$14:$P$736, LEN(M$2))=M$2, RIGHT('Tag Library'!$P$14:$P$736, LEN($A339))=$A339), """")"),"")</f>
        <v/>
      </c>
      <c r="N339" s="1" t="str">
        <f ca="1">IFERROR(__xludf.DUMMYFUNCTION("IFERROR(FILTER('Tag Library'!$Q$14:$Q$736, LEFT('Tag Library'!$P$14:$P$736, LEN(N$2))=N$2, RIGHT('Tag Library'!$P$14:$P$736, LEN($A339))=$A339), """")"),"")</f>
        <v/>
      </c>
      <c r="O339" s="1" t="str">
        <f ca="1">IFERROR(__xludf.DUMMYFUNCTION("IFERROR(FILTER('Tag Library'!$Q$14:$Q$736, LEFT('Tag Library'!$P$14:$P$736, LEN(O$2))=O$2, RIGHT('Tag Library'!$P$14:$P$736, LEN($A339))=$A339), """")"),"")</f>
        <v/>
      </c>
      <c r="P339" s="1" t="str">
        <f ca="1">IFERROR(__xludf.DUMMYFUNCTION("IFERROR(FILTER('Tag Library'!$Q$14:$Q$736, LEFT('Tag Library'!$P$14:$P$736, LEN(P$2))=P$2, RIGHT('Tag Library'!$P$14:$P$736, LEN($A339))=$A339), """")"),"")</f>
        <v/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IFERROR(__xludf.DUMMYFUNCTION("IFERROR(FILTER('Tag Library'!$Q$14:$Q$736, LEFT('Tag Library'!$P$14:$P$736, LEN(B$2))=B$2, RIGHT('Tag Library'!$P$14:$P$736, LEN($A340))=$A340), """")"),"")</f>
        <v/>
      </c>
      <c r="C340" s="1" t="str">
        <f ca="1">IFERROR(__xludf.DUMMYFUNCTION("IFERROR(FILTER('Tag Library'!$Q$14:$Q$736, LEFT('Tag Library'!$P$14:$P$736, LEN(C$2))=C$2, RIGHT('Tag Library'!$P$14:$P$736, LEN($A340))=$A340), """")"),"")</f>
        <v/>
      </c>
      <c r="D340" s="1" t="str">
        <f ca="1">IFERROR(__xludf.DUMMYFUNCTION("IFERROR(FILTER('Tag Library'!$Q$14:$Q$736, LEFT('Tag Library'!$P$14:$P$736, LEN(D$2))=D$2, RIGHT('Tag Library'!$P$14:$P$736, LEN($A340))=$A340), """")"),"")</f>
        <v/>
      </c>
      <c r="E340" s="1" t="str">
        <f ca="1">IFERROR(__xludf.DUMMYFUNCTION("IFERROR(FILTER('Tag Library'!$Q$14:$Q$736, LEFT('Tag Library'!$P$14:$P$736, LEN(E$2))=E$2, RIGHT('Tag Library'!$P$14:$P$736, LEN($A340))=$A340), """")"),"")</f>
        <v/>
      </c>
      <c r="F340" s="1" t="str">
        <f ca="1">IFERROR(__xludf.DUMMYFUNCTION("IFERROR(FILTER('Tag Library'!$Q$14:$Q$736, LEFT('Tag Library'!$P$14:$P$736, LEN(F$2))=F$2, RIGHT('Tag Library'!$P$14:$P$736, LEN($A340))=$A340), """")"),"")</f>
        <v/>
      </c>
      <c r="G340" s="1" t="str">
        <f ca="1">IFERROR(__xludf.DUMMYFUNCTION("IFERROR(FILTER('Tag Library'!$Q$14:$Q$736, LEFT('Tag Library'!$P$14:$P$736, LEN(G$2))=G$2, RIGHT('Tag Library'!$P$14:$P$736, LEN($A340))=$A340), """")"),"")</f>
        <v/>
      </c>
      <c r="H340" s="1" t="str">
        <f ca="1">IFERROR(__xludf.DUMMYFUNCTION("IFERROR(FILTER('Tag Library'!$Q$14:$Q$736, LEFT('Tag Library'!$P$14:$P$736, LEN(H$2))=H$2, RIGHT('Tag Library'!$P$14:$P$736, LEN($A340))=$A340), """")"),"")</f>
        <v/>
      </c>
      <c r="I340" s="1" t="str">
        <f ca="1">IFERROR(__xludf.DUMMYFUNCTION("IFERROR(FILTER('Tag Library'!$Q$14:$Q$736, LEFT('Tag Library'!$P$14:$P$736, LEN(I$2))=I$2, RIGHT('Tag Library'!$P$14:$P$736, LEN($A340))=$A340), """")"),"")</f>
        <v/>
      </c>
      <c r="J340" s="1" t="str">
        <f ca="1">IFERROR(__xludf.DUMMYFUNCTION("IFERROR(FILTER('Tag Library'!$Q$14:$Q$736, LEFT('Tag Library'!$P$14:$P$736, LEN(J$2))=J$2, RIGHT('Tag Library'!$P$14:$P$736, LEN($A340))=$A340), """")"),"")</f>
        <v/>
      </c>
      <c r="K340" s="1" t="str">
        <f ca="1">IFERROR(__xludf.DUMMYFUNCTION("IFERROR(FILTER('Tag Library'!$Q$14:$Q$736, LEFT('Tag Library'!$P$14:$P$736, LEN(K$2))=K$2, RIGHT('Tag Library'!$P$14:$P$736, LEN($A340))=$A340), """")"),"")</f>
        <v/>
      </c>
      <c r="L340" s="1" t="str">
        <f ca="1">IFERROR(__xludf.DUMMYFUNCTION("IFERROR(FILTER('Tag Library'!$Q$14:$Q$736, LEFT('Tag Library'!$P$14:$P$736, LEN(L$2))=L$2, RIGHT('Tag Library'!$P$14:$P$736, LEN($A340))=$A340), """")"),"")</f>
        <v/>
      </c>
      <c r="M340" s="1" t="str">
        <f ca="1">IFERROR(__xludf.DUMMYFUNCTION("IFERROR(FILTER('Tag Library'!$Q$14:$Q$736, LEFT('Tag Library'!$P$14:$P$736, LEN(M$2))=M$2, RIGHT('Tag Library'!$P$14:$P$736, LEN($A340))=$A340), """")"),"")</f>
        <v/>
      </c>
      <c r="N340" s="1" t="str">
        <f ca="1">IFERROR(__xludf.DUMMYFUNCTION("IFERROR(FILTER('Tag Library'!$Q$14:$Q$736, LEFT('Tag Library'!$P$14:$P$736, LEN(N$2))=N$2, RIGHT('Tag Library'!$P$14:$P$736, LEN($A340))=$A340), """")"),"")</f>
        <v/>
      </c>
      <c r="O340" s="1" t="str">
        <f ca="1">IFERROR(__xludf.DUMMYFUNCTION("IFERROR(FILTER('Tag Library'!$Q$14:$Q$736, LEFT('Tag Library'!$P$14:$P$736, LEN(O$2))=O$2, RIGHT('Tag Library'!$P$14:$P$736, LEN($A340))=$A340), """")"),"")</f>
        <v/>
      </c>
      <c r="P340" s="1" t="str">
        <f ca="1">IFERROR(__xludf.DUMMYFUNCTION("IFERROR(FILTER('Tag Library'!$Q$14:$Q$736, LEFT('Tag Library'!$P$14:$P$736, LEN(P$2))=P$2, RIGHT('Tag Library'!$P$14:$P$736, LEN($A340))=$A340), """")"),"")</f>
        <v/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IFERROR(__xludf.DUMMYFUNCTION("IFERROR(FILTER('Tag Library'!$Q$14:$Q$736, LEFT('Tag Library'!$P$14:$P$736, LEN(B$2))=B$2, RIGHT('Tag Library'!$P$14:$P$736, LEN($A341))=$A341), """")"),"")</f>
        <v/>
      </c>
      <c r="C341" s="1" t="str">
        <f ca="1">IFERROR(__xludf.DUMMYFUNCTION("IFERROR(FILTER('Tag Library'!$Q$14:$Q$736, LEFT('Tag Library'!$P$14:$P$736, LEN(C$2))=C$2, RIGHT('Tag Library'!$P$14:$P$736, LEN($A341))=$A341), """")"),"")</f>
        <v/>
      </c>
      <c r="D341" s="1" t="str">
        <f ca="1">IFERROR(__xludf.DUMMYFUNCTION("IFERROR(FILTER('Tag Library'!$Q$14:$Q$736, LEFT('Tag Library'!$P$14:$P$736, LEN(D$2))=D$2, RIGHT('Tag Library'!$P$14:$P$736, LEN($A341))=$A341), """")"),"")</f>
        <v/>
      </c>
      <c r="E341" s="1" t="str">
        <f ca="1">IFERROR(__xludf.DUMMYFUNCTION("IFERROR(FILTER('Tag Library'!$Q$14:$Q$736, LEFT('Tag Library'!$P$14:$P$736, LEN(E$2))=E$2, RIGHT('Tag Library'!$P$14:$P$736, LEN($A341))=$A341), """")"),"")</f>
        <v/>
      </c>
      <c r="F341" s="1" t="str">
        <f ca="1">IFERROR(__xludf.DUMMYFUNCTION("IFERROR(FILTER('Tag Library'!$Q$14:$Q$736, LEFT('Tag Library'!$P$14:$P$736, LEN(F$2))=F$2, RIGHT('Tag Library'!$P$14:$P$736, LEN($A341))=$A341), """")"),"")</f>
        <v/>
      </c>
      <c r="G341" s="1" t="str">
        <f ca="1">IFERROR(__xludf.DUMMYFUNCTION("IFERROR(FILTER('Tag Library'!$Q$14:$Q$736, LEFT('Tag Library'!$P$14:$P$736, LEN(G$2))=G$2, RIGHT('Tag Library'!$P$14:$P$736, LEN($A341))=$A341), """")"),"")</f>
        <v/>
      </c>
      <c r="H341" s="1" t="str">
        <f ca="1">IFERROR(__xludf.DUMMYFUNCTION("IFERROR(FILTER('Tag Library'!$Q$14:$Q$736, LEFT('Tag Library'!$P$14:$P$736, LEN(H$2))=H$2, RIGHT('Tag Library'!$P$14:$P$736, LEN($A341))=$A341), """")"),"")</f>
        <v/>
      </c>
      <c r="I341" s="1" t="str">
        <f ca="1">IFERROR(__xludf.DUMMYFUNCTION("IFERROR(FILTER('Tag Library'!$Q$14:$Q$736, LEFT('Tag Library'!$P$14:$P$736, LEN(I$2))=I$2, RIGHT('Tag Library'!$P$14:$P$736, LEN($A341))=$A341), """")"),"")</f>
        <v/>
      </c>
      <c r="J341" s="1" t="str">
        <f ca="1">IFERROR(__xludf.DUMMYFUNCTION("IFERROR(FILTER('Tag Library'!$Q$14:$Q$736, LEFT('Tag Library'!$P$14:$P$736, LEN(J$2))=J$2, RIGHT('Tag Library'!$P$14:$P$736, LEN($A341))=$A341), """")"),"")</f>
        <v/>
      </c>
      <c r="K341" s="1" t="str">
        <f ca="1">IFERROR(__xludf.DUMMYFUNCTION("IFERROR(FILTER('Tag Library'!$Q$14:$Q$736, LEFT('Tag Library'!$P$14:$P$736, LEN(K$2))=K$2, RIGHT('Tag Library'!$P$14:$P$736, LEN($A341))=$A341), """")"),"")</f>
        <v/>
      </c>
      <c r="L341" s="1" t="str">
        <f ca="1">IFERROR(__xludf.DUMMYFUNCTION("IFERROR(FILTER('Tag Library'!$Q$14:$Q$736, LEFT('Tag Library'!$P$14:$P$736, LEN(L$2))=L$2, RIGHT('Tag Library'!$P$14:$P$736, LEN($A341))=$A341), """")"),"")</f>
        <v/>
      </c>
      <c r="M341" s="1" t="str">
        <f ca="1">IFERROR(__xludf.DUMMYFUNCTION("IFERROR(FILTER('Tag Library'!$Q$14:$Q$736, LEFT('Tag Library'!$P$14:$P$736, LEN(M$2))=M$2, RIGHT('Tag Library'!$P$14:$P$736, LEN($A341))=$A341), """")"),"")</f>
        <v/>
      </c>
      <c r="N341" s="1" t="str">
        <f ca="1">IFERROR(__xludf.DUMMYFUNCTION("IFERROR(FILTER('Tag Library'!$Q$14:$Q$736, LEFT('Tag Library'!$P$14:$P$736, LEN(N$2))=N$2, RIGHT('Tag Library'!$P$14:$P$736, LEN($A341))=$A341), """")"),"")</f>
        <v/>
      </c>
      <c r="O341" s="1" t="str">
        <f ca="1">IFERROR(__xludf.DUMMYFUNCTION("IFERROR(FILTER('Tag Library'!$Q$14:$Q$736, LEFT('Tag Library'!$P$14:$P$736, LEN(O$2))=O$2, RIGHT('Tag Library'!$P$14:$P$736, LEN($A341))=$A341), """")"),"")</f>
        <v/>
      </c>
      <c r="P341" s="1" t="str">
        <f ca="1">IFERROR(__xludf.DUMMYFUNCTION("IFERROR(FILTER('Tag Library'!$Q$14:$Q$736, LEFT('Tag Library'!$P$14:$P$736, LEN(P$2))=P$2, RIGHT('Tag Library'!$P$14:$P$736, LEN($A341))=$A341), """")"),"")</f>
        <v/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IFERROR(__xludf.DUMMYFUNCTION("IFERROR(FILTER('Tag Library'!$Q$14:$Q$736, LEFT('Tag Library'!$P$14:$P$736, LEN(B$2))=B$2, RIGHT('Tag Library'!$P$14:$P$736, LEN($A342))=$A342), """")"),"")</f>
        <v/>
      </c>
      <c r="C342" s="1" t="str">
        <f ca="1">IFERROR(__xludf.DUMMYFUNCTION("IFERROR(FILTER('Tag Library'!$Q$14:$Q$736, LEFT('Tag Library'!$P$14:$P$736, LEN(C$2))=C$2, RIGHT('Tag Library'!$P$14:$P$736, LEN($A342))=$A342), """")"),"")</f>
        <v/>
      </c>
      <c r="D342" s="1" t="str">
        <f ca="1">IFERROR(__xludf.DUMMYFUNCTION("IFERROR(FILTER('Tag Library'!$Q$14:$Q$736, LEFT('Tag Library'!$P$14:$P$736, LEN(D$2))=D$2, RIGHT('Tag Library'!$P$14:$P$736, LEN($A342))=$A342), """")"),"")</f>
        <v/>
      </c>
      <c r="E342" s="1" t="str">
        <f ca="1">IFERROR(__xludf.DUMMYFUNCTION("IFERROR(FILTER('Tag Library'!$Q$14:$Q$736, LEFT('Tag Library'!$P$14:$P$736, LEN(E$2))=E$2, RIGHT('Tag Library'!$P$14:$P$736, LEN($A342))=$A342), """")"),"")</f>
        <v/>
      </c>
      <c r="F342" s="1" t="str">
        <f ca="1">IFERROR(__xludf.DUMMYFUNCTION("IFERROR(FILTER('Tag Library'!$Q$14:$Q$736, LEFT('Tag Library'!$P$14:$P$736, LEN(F$2))=F$2, RIGHT('Tag Library'!$P$14:$P$736, LEN($A342))=$A342), """")"),"")</f>
        <v/>
      </c>
      <c r="G342" s="1" t="str">
        <f ca="1">IFERROR(__xludf.DUMMYFUNCTION("IFERROR(FILTER('Tag Library'!$Q$14:$Q$736, LEFT('Tag Library'!$P$14:$P$736, LEN(G$2))=G$2, RIGHT('Tag Library'!$P$14:$P$736, LEN($A342))=$A342), """")"),"")</f>
        <v/>
      </c>
      <c r="H342" s="1" t="str">
        <f ca="1">IFERROR(__xludf.DUMMYFUNCTION("IFERROR(FILTER('Tag Library'!$Q$14:$Q$736, LEFT('Tag Library'!$P$14:$P$736, LEN(H$2))=H$2, RIGHT('Tag Library'!$P$14:$P$736, LEN($A342))=$A342), """")"),"")</f>
        <v/>
      </c>
      <c r="I342" s="1" t="str">
        <f ca="1">IFERROR(__xludf.DUMMYFUNCTION("IFERROR(FILTER('Tag Library'!$Q$14:$Q$736, LEFT('Tag Library'!$P$14:$P$736, LEN(I$2))=I$2, RIGHT('Tag Library'!$P$14:$P$736, LEN($A342))=$A342), """")"),"")</f>
        <v/>
      </c>
      <c r="J342" s="1" t="str">
        <f ca="1">IFERROR(__xludf.DUMMYFUNCTION("IFERROR(FILTER('Tag Library'!$Q$14:$Q$736, LEFT('Tag Library'!$P$14:$P$736, LEN(J$2))=J$2, RIGHT('Tag Library'!$P$14:$P$736, LEN($A342))=$A342), """")"),"")</f>
        <v/>
      </c>
      <c r="K342" s="1" t="str">
        <f ca="1">IFERROR(__xludf.DUMMYFUNCTION("IFERROR(FILTER('Tag Library'!$Q$14:$Q$736, LEFT('Tag Library'!$P$14:$P$736, LEN(K$2))=K$2, RIGHT('Tag Library'!$P$14:$P$736, LEN($A342))=$A342), """")"),"")</f>
        <v/>
      </c>
      <c r="L342" s="1" t="str">
        <f ca="1">IFERROR(__xludf.DUMMYFUNCTION("IFERROR(FILTER('Tag Library'!$Q$14:$Q$736, LEFT('Tag Library'!$P$14:$P$736, LEN(L$2))=L$2, RIGHT('Tag Library'!$P$14:$P$736, LEN($A342))=$A342), """")"),"")</f>
        <v/>
      </c>
      <c r="M342" s="1" t="str">
        <f ca="1">IFERROR(__xludf.DUMMYFUNCTION("IFERROR(FILTER('Tag Library'!$Q$14:$Q$736, LEFT('Tag Library'!$P$14:$P$736, LEN(M$2))=M$2, RIGHT('Tag Library'!$P$14:$P$736, LEN($A342))=$A342), """")"),"")</f>
        <v/>
      </c>
      <c r="N342" s="1" t="str">
        <f ca="1">IFERROR(__xludf.DUMMYFUNCTION("IFERROR(FILTER('Tag Library'!$Q$14:$Q$736, LEFT('Tag Library'!$P$14:$P$736, LEN(N$2))=N$2, RIGHT('Tag Library'!$P$14:$P$736, LEN($A342))=$A342), """")"),"")</f>
        <v/>
      </c>
      <c r="O342" s="1" t="str">
        <f ca="1">IFERROR(__xludf.DUMMYFUNCTION("IFERROR(FILTER('Tag Library'!$Q$14:$Q$736, LEFT('Tag Library'!$P$14:$P$736, LEN(O$2))=O$2, RIGHT('Tag Library'!$P$14:$P$736, LEN($A342))=$A342), """")"),"")</f>
        <v/>
      </c>
      <c r="P342" s="1" t="str">
        <f ca="1">IFERROR(__xludf.DUMMYFUNCTION("IFERROR(FILTER('Tag Library'!$Q$14:$Q$736, LEFT('Tag Library'!$P$14:$P$736, LEN(P$2))=P$2, RIGHT('Tag Library'!$P$14:$P$736, LEN($A342))=$A342), """")"),"")</f>
        <v/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IFERROR(__xludf.DUMMYFUNCTION("IFERROR(FILTER('Tag Library'!$Q$14:$Q$736, LEFT('Tag Library'!$P$14:$P$736, LEN(B$2))=B$2, RIGHT('Tag Library'!$P$14:$P$736, LEN($A343))=$A343), """")"),"")</f>
        <v/>
      </c>
      <c r="C343" s="1" t="str">
        <f ca="1">IFERROR(__xludf.DUMMYFUNCTION("IFERROR(FILTER('Tag Library'!$Q$14:$Q$736, LEFT('Tag Library'!$P$14:$P$736, LEN(C$2))=C$2, RIGHT('Tag Library'!$P$14:$P$736, LEN($A343))=$A343), """")"),"")</f>
        <v/>
      </c>
      <c r="D343" s="1" t="str">
        <f ca="1">IFERROR(__xludf.DUMMYFUNCTION("IFERROR(FILTER('Tag Library'!$Q$14:$Q$736, LEFT('Tag Library'!$P$14:$P$736, LEN(D$2))=D$2, RIGHT('Tag Library'!$P$14:$P$736, LEN($A343))=$A343), """")"),"")</f>
        <v/>
      </c>
      <c r="E343" s="1" t="str">
        <f ca="1">IFERROR(__xludf.DUMMYFUNCTION("IFERROR(FILTER('Tag Library'!$Q$14:$Q$736, LEFT('Tag Library'!$P$14:$P$736, LEN(E$2))=E$2, RIGHT('Tag Library'!$P$14:$P$736, LEN($A343))=$A343), """")"),"")</f>
        <v/>
      </c>
      <c r="F343" s="1" t="str">
        <f ca="1">IFERROR(__xludf.DUMMYFUNCTION("IFERROR(FILTER('Tag Library'!$Q$14:$Q$736, LEFT('Tag Library'!$P$14:$P$736, LEN(F$2))=F$2, RIGHT('Tag Library'!$P$14:$P$736, LEN($A343))=$A343), """")"),"")</f>
        <v/>
      </c>
      <c r="G343" s="1" t="str">
        <f ca="1">IFERROR(__xludf.DUMMYFUNCTION("IFERROR(FILTER('Tag Library'!$Q$14:$Q$736, LEFT('Tag Library'!$P$14:$P$736, LEN(G$2))=G$2, RIGHT('Tag Library'!$P$14:$P$736, LEN($A343))=$A343), """")"),"")</f>
        <v/>
      </c>
      <c r="H343" s="1" t="str">
        <f ca="1">IFERROR(__xludf.DUMMYFUNCTION("IFERROR(FILTER('Tag Library'!$Q$14:$Q$736, LEFT('Tag Library'!$P$14:$P$736, LEN(H$2))=H$2, RIGHT('Tag Library'!$P$14:$P$736, LEN($A343))=$A343), """")"),"")</f>
        <v/>
      </c>
      <c r="I343" s="1" t="str">
        <f ca="1">IFERROR(__xludf.DUMMYFUNCTION("IFERROR(FILTER('Tag Library'!$Q$14:$Q$736, LEFT('Tag Library'!$P$14:$P$736, LEN(I$2))=I$2, RIGHT('Tag Library'!$P$14:$P$736, LEN($A343))=$A343), """")"),"")</f>
        <v/>
      </c>
      <c r="J343" s="1" t="str">
        <f ca="1">IFERROR(__xludf.DUMMYFUNCTION("IFERROR(FILTER('Tag Library'!$Q$14:$Q$736, LEFT('Tag Library'!$P$14:$P$736, LEN(J$2))=J$2, RIGHT('Tag Library'!$P$14:$P$736, LEN($A343))=$A343), """")"),"")</f>
        <v/>
      </c>
      <c r="K343" s="1" t="str">
        <f ca="1">IFERROR(__xludf.DUMMYFUNCTION("IFERROR(FILTER('Tag Library'!$Q$14:$Q$736, LEFT('Tag Library'!$P$14:$P$736, LEN(K$2))=K$2, RIGHT('Tag Library'!$P$14:$P$736, LEN($A343))=$A343), """")"),"")</f>
        <v/>
      </c>
      <c r="L343" s="1" t="str">
        <f ca="1">IFERROR(__xludf.DUMMYFUNCTION("IFERROR(FILTER('Tag Library'!$Q$14:$Q$736, LEFT('Tag Library'!$P$14:$P$736, LEN(L$2))=L$2, RIGHT('Tag Library'!$P$14:$P$736, LEN($A343))=$A343), """")"),"")</f>
        <v/>
      </c>
      <c r="M343" s="1" t="str">
        <f ca="1">IFERROR(__xludf.DUMMYFUNCTION("IFERROR(FILTER('Tag Library'!$Q$14:$Q$736, LEFT('Tag Library'!$P$14:$P$736, LEN(M$2))=M$2, RIGHT('Tag Library'!$P$14:$P$736, LEN($A343))=$A343), """")"),"")</f>
        <v/>
      </c>
      <c r="N343" s="1" t="str">
        <f ca="1">IFERROR(__xludf.DUMMYFUNCTION("IFERROR(FILTER('Tag Library'!$Q$14:$Q$736, LEFT('Tag Library'!$P$14:$P$736, LEN(N$2))=N$2, RIGHT('Tag Library'!$P$14:$P$736, LEN($A343))=$A343), """")"),"")</f>
        <v/>
      </c>
      <c r="O343" s="1" t="str">
        <f ca="1">IFERROR(__xludf.DUMMYFUNCTION("IFERROR(FILTER('Tag Library'!$Q$14:$Q$736, LEFT('Tag Library'!$P$14:$P$736, LEN(O$2))=O$2, RIGHT('Tag Library'!$P$14:$P$736, LEN($A343))=$A343), """")"),"")</f>
        <v/>
      </c>
      <c r="P343" s="1" t="str">
        <f ca="1">IFERROR(__xludf.DUMMYFUNCTION("IFERROR(FILTER('Tag Library'!$Q$14:$Q$736, LEFT('Tag Library'!$P$14:$P$736, LEN(P$2))=P$2, RIGHT('Tag Library'!$P$14:$P$736, LEN($A343))=$A343), """")"),"")</f>
        <v/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IFERROR(__xludf.DUMMYFUNCTION("IFERROR(FILTER('Tag Library'!$Q$14:$Q$736, LEFT('Tag Library'!$P$14:$P$736, LEN(B$2))=B$2, RIGHT('Tag Library'!$P$14:$P$736, LEN($A344))=$A344), """")"),"")</f>
        <v/>
      </c>
      <c r="C344" s="1" t="str">
        <f ca="1">IFERROR(__xludf.DUMMYFUNCTION("IFERROR(FILTER('Tag Library'!$Q$14:$Q$736, LEFT('Tag Library'!$P$14:$P$736, LEN(C$2))=C$2, RIGHT('Tag Library'!$P$14:$P$736, LEN($A344))=$A344), """")"),"")</f>
        <v/>
      </c>
      <c r="D344" s="1" t="str">
        <f ca="1">IFERROR(__xludf.DUMMYFUNCTION("IFERROR(FILTER('Tag Library'!$Q$14:$Q$736, LEFT('Tag Library'!$P$14:$P$736, LEN(D$2))=D$2, RIGHT('Tag Library'!$P$14:$P$736, LEN($A344))=$A344), """")"),"")</f>
        <v/>
      </c>
      <c r="E344" s="1" t="str">
        <f ca="1">IFERROR(__xludf.DUMMYFUNCTION("IFERROR(FILTER('Tag Library'!$Q$14:$Q$736, LEFT('Tag Library'!$P$14:$P$736, LEN(E$2))=E$2, RIGHT('Tag Library'!$P$14:$P$736, LEN($A344))=$A344), """")"),"")</f>
        <v/>
      </c>
      <c r="F344" s="1" t="str">
        <f ca="1">IFERROR(__xludf.DUMMYFUNCTION("IFERROR(FILTER('Tag Library'!$Q$14:$Q$736, LEFT('Tag Library'!$P$14:$P$736, LEN(F$2))=F$2, RIGHT('Tag Library'!$P$14:$P$736, LEN($A344))=$A344), """")"),"")</f>
        <v/>
      </c>
      <c r="G344" s="1" t="str">
        <f ca="1">IFERROR(__xludf.DUMMYFUNCTION("IFERROR(FILTER('Tag Library'!$Q$14:$Q$736, LEFT('Tag Library'!$P$14:$P$736, LEN(G$2))=G$2, RIGHT('Tag Library'!$P$14:$P$736, LEN($A344))=$A344), """")"),"")</f>
        <v/>
      </c>
      <c r="H344" s="1" t="str">
        <f ca="1">IFERROR(__xludf.DUMMYFUNCTION("IFERROR(FILTER('Tag Library'!$Q$14:$Q$736, LEFT('Tag Library'!$P$14:$P$736, LEN(H$2))=H$2, RIGHT('Tag Library'!$P$14:$P$736, LEN($A344))=$A344), """")"),"")</f>
        <v/>
      </c>
      <c r="I344" s="1" t="str">
        <f ca="1">IFERROR(__xludf.DUMMYFUNCTION("IFERROR(FILTER('Tag Library'!$Q$14:$Q$736, LEFT('Tag Library'!$P$14:$P$736, LEN(I$2))=I$2, RIGHT('Tag Library'!$P$14:$P$736, LEN($A344))=$A344), """")"),"")</f>
        <v/>
      </c>
      <c r="J344" s="1" t="str">
        <f ca="1">IFERROR(__xludf.DUMMYFUNCTION("IFERROR(FILTER('Tag Library'!$Q$14:$Q$736, LEFT('Tag Library'!$P$14:$P$736, LEN(J$2))=J$2, RIGHT('Tag Library'!$P$14:$P$736, LEN($A344))=$A344), """")"),"")</f>
        <v/>
      </c>
      <c r="K344" s="1" t="str">
        <f ca="1">IFERROR(__xludf.DUMMYFUNCTION("IFERROR(FILTER('Tag Library'!$Q$14:$Q$736, LEFT('Tag Library'!$P$14:$P$736, LEN(K$2))=K$2, RIGHT('Tag Library'!$P$14:$P$736, LEN($A344))=$A344), """")"),"")</f>
        <v/>
      </c>
      <c r="L344" s="1" t="str">
        <f ca="1">IFERROR(__xludf.DUMMYFUNCTION("IFERROR(FILTER('Tag Library'!$Q$14:$Q$736, LEFT('Tag Library'!$P$14:$P$736, LEN(L$2))=L$2, RIGHT('Tag Library'!$P$14:$P$736, LEN($A344))=$A344), """")"),"")</f>
        <v/>
      </c>
      <c r="M344" s="1" t="str">
        <f ca="1">IFERROR(__xludf.DUMMYFUNCTION("IFERROR(FILTER('Tag Library'!$Q$14:$Q$736, LEFT('Tag Library'!$P$14:$P$736, LEN(M$2))=M$2, RIGHT('Tag Library'!$P$14:$P$736, LEN($A344))=$A344), """")"),"")</f>
        <v/>
      </c>
      <c r="N344" s="1" t="str">
        <f ca="1">IFERROR(__xludf.DUMMYFUNCTION("IFERROR(FILTER('Tag Library'!$Q$14:$Q$736, LEFT('Tag Library'!$P$14:$P$736, LEN(N$2))=N$2, RIGHT('Tag Library'!$P$14:$P$736, LEN($A344))=$A344), """")"),"")</f>
        <v/>
      </c>
      <c r="O344" s="1" t="str">
        <f ca="1">IFERROR(__xludf.DUMMYFUNCTION("IFERROR(FILTER('Tag Library'!$Q$14:$Q$736, LEFT('Tag Library'!$P$14:$P$736, LEN(O$2))=O$2, RIGHT('Tag Library'!$P$14:$P$736, LEN($A344))=$A344), """")"),"")</f>
        <v/>
      </c>
      <c r="P344" s="1" t="str">
        <f ca="1">IFERROR(__xludf.DUMMYFUNCTION("IFERROR(FILTER('Tag Library'!$Q$14:$Q$736, LEFT('Tag Library'!$P$14:$P$736, LEN(P$2))=P$2, RIGHT('Tag Library'!$P$14:$P$736, LEN($A344))=$A344), """")"),"")</f>
        <v/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IFERROR(__xludf.DUMMYFUNCTION("IFERROR(FILTER('Tag Library'!$Q$14:$Q$736, LEFT('Tag Library'!$P$14:$P$736, LEN(B$2))=B$2, RIGHT('Tag Library'!$P$14:$P$736, LEN($A345))=$A345), """")"),"")</f>
        <v/>
      </c>
      <c r="C345" s="1" t="str">
        <f ca="1">IFERROR(__xludf.DUMMYFUNCTION("IFERROR(FILTER('Tag Library'!$Q$14:$Q$736, LEFT('Tag Library'!$P$14:$P$736, LEN(C$2))=C$2, RIGHT('Tag Library'!$P$14:$P$736, LEN($A345))=$A345), """")"),"")</f>
        <v/>
      </c>
      <c r="D345" s="1" t="str">
        <f ca="1">IFERROR(__xludf.DUMMYFUNCTION("IFERROR(FILTER('Tag Library'!$Q$14:$Q$736, LEFT('Tag Library'!$P$14:$P$736, LEN(D$2))=D$2, RIGHT('Tag Library'!$P$14:$P$736, LEN($A345))=$A345), """")"),"")</f>
        <v/>
      </c>
      <c r="E345" s="1" t="str">
        <f ca="1">IFERROR(__xludf.DUMMYFUNCTION("IFERROR(FILTER('Tag Library'!$Q$14:$Q$736, LEFT('Tag Library'!$P$14:$P$736, LEN(E$2))=E$2, RIGHT('Tag Library'!$P$14:$P$736, LEN($A345))=$A345), """")"),"")</f>
        <v/>
      </c>
      <c r="F345" s="1" t="str">
        <f ca="1">IFERROR(__xludf.DUMMYFUNCTION("IFERROR(FILTER('Tag Library'!$Q$14:$Q$736, LEFT('Tag Library'!$P$14:$P$736, LEN(F$2))=F$2, RIGHT('Tag Library'!$P$14:$P$736, LEN($A345))=$A345), """")"),"")</f>
        <v/>
      </c>
      <c r="G345" s="1" t="str">
        <f ca="1">IFERROR(__xludf.DUMMYFUNCTION("IFERROR(FILTER('Tag Library'!$Q$14:$Q$736, LEFT('Tag Library'!$P$14:$P$736, LEN(G$2))=G$2, RIGHT('Tag Library'!$P$14:$P$736, LEN($A345))=$A345), """")"),"")</f>
        <v/>
      </c>
      <c r="H345" s="1" t="str">
        <f ca="1">IFERROR(__xludf.DUMMYFUNCTION("IFERROR(FILTER('Tag Library'!$Q$14:$Q$736, LEFT('Tag Library'!$P$14:$P$736, LEN(H$2))=H$2, RIGHT('Tag Library'!$P$14:$P$736, LEN($A345))=$A345), """")"),"")</f>
        <v/>
      </c>
      <c r="I345" s="1" t="str">
        <f ca="1">IFERROR(__xludf.DUMMYFUNCTION("IFERROR(FILTER('Tag Library'!$Q$14:$Q$736, LEFT('Tag Library'!$P$14:$P$736, LEN(I$2))=I$2, RIGHT('Tag Library'!$P$14:$P$736, LEN($A345))=$A345), """")"),"")</f>
        <v/>
      </c>
      <c r="J345" s="1" t="str">
        <f ca="1">IFERROR(__xludf.DUMMYFUNCTION("IFERROR(FILTER('Tag Library'!$Q$14:$Q$736, LEFT('Tag Library'!$P$14:$P$736, LEN(J$2))=J$2, RIGHT('Tag Library'!$P$14:$P$736, LEN($A345))=$A345), """")"),"")</f>
        <v/>
      </c>
      <c r="K345" s="1" t="str">
        <f ca="1">IFERROR(__xludf.DUMMYFUNCTION("IFERROR(FILTER('Tag Library'!$Q$14:$Q$736, LEFT('Tag Library'!$P$14:$P$736, LEN(K$2))=K$2, RIGHT('Tag Library'!$P$14:$P$736, LEN($A345))=$A345), """")"),"")</f>
        <v/>
      </c>
      <c r="L345" s="1" t="str">
        <f ca="1">IFERROR(__xludf.DUMMYFUNCTION("IFERROR(FILTER('Tag Library'!$Q$14:$Q$736, LEFT('Tag Library'!$P$14:$P$736, LEN(L$2))=L$2, RIGHT('Tag Library'!$P$14:$P$736, LEN($A345))=$A345), """")"),"")</f>
        <v/>
      </c>
      <c r="M345" s="1" t="str">
        <f ca="1">IFERROR(__xludf.DUMMYFUNCTION("IFERROR(FILTER('Tag Library'!$Q$14:$Q$736, LEFT('Tag Library'!$P$14:$P$736, LEN(M$2))=M$2, RIGHT('Tag Library'!$P$14:$P$736, LEN($A345))=$A345), """")"),"")</f>
        <v/>
      </c>
      <c r="N345" s="1" t="str">
        <f ca="1">IFERROR(__xludf.DUMMYFUNCTION("IFERROR(FILTER('Tag Library'!$Q$14:$Q$736, LEFT('Tag Library'!$P$14:$P$736, LEN(N$2))=N$2, RIGHT('Tag Library'!$P$14:$P$736, LEN($A345))=$A345), """")"),"")</f>
        <v/>
      </c>
      <c r="O345" s="1" t="str">
        <f ca="1">IFERROR(__xludf.DUMMYFUNCTION("IFERROR(FILTER('Tag Library'!$Q$14:$Q$736, LEFT('Tag Library'!$P$14:$P$736, LEN(O$2))=O$2, RIGHT('Tag Library'!$P$14:$P$736, LEN($A345))=$A345), """")"),"")</f>
        <v/>
      </c>
      <c r="P345" s="1" t="str">
        <f ca="1">IFERROR(__xludf.DUMMYFUNCTION("IFERROR(FILTER('Tag Library'!$Q$14:$Q$736, LEFT('Tag Library'!$P$14:$P$736, LEN(P$2))=P$2, RIGHT('Tag Library'!$P$14:$P$736, LEN($A345))=$A345), """")"),"")</f>
        <v/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IFERROR(__xludf.DUMMYFUNCTION("IFERROR(FILTER('Tag Library'!$Q$14:$Q$736, LEFT('Tag Library'!$P$14:$P$736, LEN(B$2))=B$2, RIGHT('Tag Library'!$P$14:$P$736, LEN($A346))=$A346), """")"),"")</f>
        <v/>
      </c>
      <c r="C346" s="1" t="str">
        <f ca="1">IFERROR(__xludf.DUMMYFUNCTION("IFERROR(FILTER('Tag Library'!$Q$14:$Q$736, LEFT('Tag Library'!$P$14:$P$736, LEN(C$2))=C$2, RIGHT('Tag Library'!$P$14:$P$736, LEN($A346))=$A346), """")"),"")</f>
        <v/>
      </c>
      <c r="D346" s="1" t="str">
        <f ca="1">IFERROR(__xludf.DUMMYFUNCTION("IFERROR(FILTER('Tag Library'!$Q$14:$Q$736, LEFT('Tag Library'!$P$14:$P$736, LEN(D$2))=D$2, RIGHT('Tag Library'!$P$14:$P$736, LEN($A346))=$A346), """")"),"")</f>
        <v/>
      </c>
      <c r="E346" s="1" t="str">
        <f ca="1">IFERROR(__xludf.DUMMYFUNCTION("IFERROR(FILTER('Tag Library'!$Q$14:$Q$736, LEFT('Tag Library'!$P$14:$P$736, LEN(E$2))=E$2, RIGHT('Tag Library'!$P$14:$P$736, LEN($A346))=$A346), """")"),"")</f>
        <v/>
      </c>
      <c r="F346" s="1" t="str">
        <f ca="1">IFERROR(__xludf.DUMMYFUNCTION("IFERROR(FILTER('Tag Library'!$Q$14:$Q$736, LEFT('Tag Library'!$P$14:$P$736, LEN(F$2))=F$2, RIGHT('Tag Library'!$P$14:$P$736, LEN($A346))=$A346), """")"),"")</f>
        <v/>
      </c>
      <c r="G346" s="1" t="str">
        <f ca="1">IFERROR(__xludf.DUMMYFUNCTION("IFERROR(FILTER('Tag Library'!$Q$14:$Q$736, LEFT('Tag Library'!$P$14:$P$736, LEN(G$2))=G$2, RIGHT('Tag Library'!$P$14:$P$736, LEN($A346))=$A346), """")"),"")</f>
        <v/>
      </c>
      <c r="H346" s="1" t="str">
        <f ca="1">IFERROR(__xludf.DUMMYFUNCTION("IFERROR(FILTER('Tag Library'!$Q$14:$Q$736, LEFT('Tag Library'!$P$14:$P$736, LEN(H$2))=H$2, RIGHT('Tag Library'!$P$14:$P$736, LEN($A346))=$A346), """")"),"")</f>
        <v/>
      </c>
      <c r="I346" s="1" t="str">
        <f ca="1">IFERROR(__xludf.DUMMYFUNCTION("IFERROR(FILTER('Tag Library'!$Q$14:$Q$736, LEFT('Tag Library'!$P$14:$P$736, LEN(I$2))=I$2, RIGHT('Tag Library'!$P$14:$P$736, LEN($A346))=$A346), """")"),"")</f>
        <v/>
      </c>
      <c r="J346" s="1" t="str">
        <f ca="1">IFERROR(__xludf.DUMMYFUNCTION("IFERROR(FILTER('Tag Library'!$Q$14:$Q$736, LEFT('Tag Library'!$P$14:$P$736, LEN(J$2))=J$2, RIGHT('Tag Library'!$P$14:$P$736, LEN($A346))=$A346), """")"),"")</f>
        <v/>
      </c>
      <c r="K346" s="1" t="str">
        <f ca="1">IFERROR(__xludf.DUMMYFUNCTION("IFERROR(FILTER('Tag Library'!$Q$14:$Q$736, LEFT('Tag Library'!$P$14:$P$736, LEN(K$2))=K$2, RIGHT('Tag Library'!$P$14:$P$736, LEN($A346))=$A346), """")"),"")</f>
        <v/>
      </c>
      <c r="L346" s="1" t="str">
        <f ca="1">IFERROR(__xludf.DUMMYFUNCTION("IFERROR(FILTER('Tag Library'!$Q$14:$Q$736, LEFT('Tag Library'!$P$14:$P$736, LEN(L$2))=L$2, RIGHT('Tag Library'!$P$14:$P$736, LEN($A346))=$A346), """")"),"")</f>
        <v/>
      </c>
      <c r="M346" s="1" t="str">
        <f ca="1">IFERROR(__xludf.DUMMYFUNCTION("IFERROR(FILTER('Tag Library'!$Q$14:$Q$736, LEFT('Tag Library'!$P$14:$P$736, LEN(M$2))=M$2, RIGHT('Tag Library'!$P$14:$P$736, LEN($A346))=$A346), """")"),"")</f>
        <v/>
      </c>
      <c r="N346" s="1" t="str">
        <f ca="1">IFERROR(__xludf.DUMMYFUNCTION("IFERROR(FILTER('Tag Library'!$Q$14:$Q$736, LEFT('Tag Library'!$P$14:$P$736, LEN(N$2))=N$2, RIGHT('Tag Library'!$P$14:$P$736, LEN($A346))=$A346), """")"),"")</f>
        <v/>
      </c>
      <c r="O346" s="1" t="str">
        <f ca="1">IFERROR(__xludf.DUMMYFUNCTION("IFERROR(FILTER('Tag Library'!$Q$14:$Q$736, LEFT('Tag Library'!$P$14:$P$736, LEN(O$2))=O$2, RIGHT('Tag Library'!$P$14:$P$736, LEN($A346))=$A346), """")"),"")</f>
        <v/>
      </c>
      <c r="P346" s="1" t="str">
        <f ca="1">IFERROR(__xludf.DUMMYFUNCTION("IFERROR(FILTER('Tag Library'!$Q$14:$Q$736, LEFT('Tag Library'!$P$14:$P$736, LEN(P$2))=P$2, RIGHT('Tag Library'!$P$14:$P$736, LEN($A346))=$A346), """")"),"")</f>
        <v/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IFERROR(__xludf.DUMMYFUNCTION("IFERROR(FILTER('Tag Library'!$Q$14:$Q$736, LEFT('Tag Library'!$P$14:$P$736, LEN(B$2))=B$2, RIGHT('Tag Library'!$P$14:$P$736, LEN($A347))=$A347), """")"),"")</f>
        <v/>
      </c>
      <c r="C347" s="1" t="str">
        <f ca="1">IFERROR(__xludf.DUMMYFUNCTION("IFERROR(FILTER('Tag Library'!$Q$14:$Q$736, LEFT('Tag Library'!$P$14:$P$736, LEN(C$2))=C$2, RIGHT('Tag Library'!$P$14:$P$736, LEN($A347))=$A347), """")"),"")</f>
        <v/>
      </c>
      <c r="D347" s="1" t="str">
        <f ca="1">IFERROR(__xludf.DUMMYFUNCTION("IFERROR(FILTER('Tag Library'!$Q$14:$Q$736, LEFT('Tag Library'!$P$14:$P$736, LEN(D$2))=D$2, RIGHT('Tag Library'!$P$14:$P$736, LEN($A347))=$A347), """")"),"")</f>
        <v/>
      </c>
      <c r="E347" s="1" t="str">
        <f ca="1">IFERROR(__xludf.DUMMYFUNCTION("IFERROR(FILTER('Tag Library'!$Q$14:$Q$736, LEFT('Tag Library'!$P$14:$P$736, LEN(E$2))=E$2, RIGHT('Tag Library'!$P$14:$P$736, LEN($A347))=$A347), """")"),"")</f>
        <v/>
      </c>
      <c r="F347" s="1" t="str">
        <f ca="1">IFERROR(__xludf.DUMMYFUNCTION("IFERROR(FILTER('Tag Library'!$Q$14:$Q$736, LEFT('Tag Library'!$P$14:$P$736, LEN(F$2))=F$2, RIGHT('Tag Library'!$P$14:$P$736, LEN($A347))=$A347), """")"),"")</f>
        <v/>
      </c>
      <c r="G347" s="1" t="str">
        <f ca="1">IFERROR(__xludf.DUMMYFUNCTION("IFERROR(FILTER('Tag Library'!$Q$14:$Q$736, LEFT('Tag Library'!$P$14:$P$736, LEN(G$2))=G$2, RIGHT('Tag Library'!$P$14:$P$736, LEN($A347))=$A347), """")"),"")</f>
        <v/>
      </c>
      <c r="H347" s="1" t="str">
        <f ca="1">IFERROR(__xludf.DUMMYFUNCTION("IFERROR(FILTER('Tag Library'!$Q$14:$Q$736, LEFT('Tag Library'!$P$14:$P$736, LEN(H$2))=H$2, RIGHT('Tag Library'!$P$14:$P$736, LEN($A347))=$A347), """")"),"")</f>
        <v/>
      </c>
      <c r="I347" s="1" t="str">
        <f ca="1">IFERROR(__xludf.DUMMYFUNCTION("IFERROR(FILTER('Tag Library'!$Q$14:$Q$736, LEFT('Tag Library'!$P$14:$P$736, LEN(I$2))=I$2, RIGHT('Tag Library'!$P$14:$P$736, LEN($A347))=$A347), """")"),"")</f>
        <v/>
      </c>
      <c r="J347" s="1" t="str">
        <f ca="1">IFERROR(__xludf.DUMMYFUNCTION("IFERROR(FILTER('Tag Library'!$Q$14:$Q$736, LEFT('Tag Library'!$P$14:$P$736, LEN(J$2))=J$2, RIGHT('Tag Library'!$P$14:$P$736, LEN($A347))=$A347), """")"),"")</f>
        <v/>
      </c>
      <c r="K347" s="1" t="str">
        <f ca="1">IFERROR(__xludf.DUMMYFUNCTION("IFERROR(FILTER('Tag Library'!$Q$14:$Q$736, LEFT('Tag Library'!$P$14:$P$736, LEN(K$2))=K$2, RIGHT('Tag Library'!$P$14:$P$736, LEN($A347))=$A347), """")"),"")</f>
        <v/>
      </c>
      <c r="L347" s="1" t="str">
        <f ca="1">IFERROR(__xludf.DUMMYFUNCTION("IFERROR(FILTER('Tag Library'!$Q$14:$Q$736, LEFT('Tag Library'!$P$14:$P$736, LEN(L$2))=L$2, RIGHT('Tag Library'!$P$14:$P$736, LEN($A347))=$A347), """")"),"")</f>
        <v/>
      </c>
      <c r="M347" s="1" t="str">
        <f ca="1">IFERROR(__xludf.DUMMYFUNCTION("IFERROR(FILTER('Tag Library'!$Q$14:$Q$736, LEFT('Tag Library'!$P$14:$P$736, LEN(M$2))=M$2, RIGHT('Tag Library'!$P$14:$P$736, LEN($A347))=$A347), """")"),"")</f>
        <v/>
      </c>
      <c r="N347" s="1" t="str">
        <f ca="1">IFERROR(__xludf.DUMMYFUNCTION("IFERROR(FILTER('Tag Library'!$Q$14:$Q$736, LEFT('Tag Library'!$P$14:$P$736, LEN(N$2))=N$2, RIGHT('Tag Library'!$P$14:$P$736, LEN($A347))=$A347), """")"),"")</f>
        <v/>
      </c>
      <c r="O347" s="1" t="str">
        <f ca="1">IFERROR(__xludf.DUMMYFUNCTION("IFERROR(FILTER('Tag Library'!$Q$14:$Q$736, LEFT('Tag Library'!$P$14:$P$736, LEN(O$2))=O$2, RIGHT('Tag Library'!$P$14:$P$736, LEN($A347))=$A347), """")"),"")</f>
        <v/>
      </c>
      <c r="P347" s="1" t="str">
        <f ca="1">IFERROR(__xludf.DUMMYFUNCTION("IFERROR(FILTER('Tag Library'!$Q$14:$Q$736, LEFT('Tag Library'!$P$14:$P$736, LEN(P$2))=P$2, RIGHT('Tag Library'!$P$14:$P$736, LEN($A347))=$A347), """")"),"")</f>
        <v/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IFERROR(__xludf.DUMMYFUNCTION("IFERROR(FILTER('Tag Library'!$Q$14:$Q$736, LEFT('Tag Library'!$P$14:$P$736, LEN(B$2))=B$2, RIGHT('Tag Library'!$P$14:$P$736, LEN($A348))=$A348), """")"),"")</f>
        <v/>
      </c>
      <c r="C348" s="1" t="str">
        <f ca="1">IFERROR(__xludf.DUMMYFUNCTION("IFERROR(FILTER('Tag Library'!$Q$14:$Q$736, LEFT('Tag Library'!$P$14:$P$736, LEN(C$2))=C$2, RIGHT('Tag Library'!$P$14:$P$736, LEN($A348))=$A348), """")"),"")</f>
        <v/>
      </c>
      <c r="D348" s="1" t="str">
        <f ca="1">IFERROR(__xludf.DUMMYFUNCTION("IFERROR(FILTER('Tag Library'!$Q$14:$Q$736, LEFT('Tag Library'!$P$14:$P$736, LEN(D$2))=D$2, RIGHT('Tag Library'!$P$14:$P$736, LEN($A348))=$A348), """")"),"")</f>
        <v/>
      </c>
      <c r="E348" s="1" t="str">
        <f ca="1">IFERROR(__xludf.DUMMYFUNCTION("IFERROR(FILTER('Tag Library'!$Q$14:$Q$736, LEFT('Tag Library'!$P$14:$P$736, LEN(E$2))=E$2, RIGHT('Tag Library'!$P$14:$P$736, LEN($A348))=$A348), """")"),"")</f>
        <v/>
      </c>
      <c r="F348" s="1" t="str">
        <f ca="1">IFERROR(__xludf.DUMMYFUNCTION("IFERROR(FILTER('Tag Library'!$Q$14:$Q$736, LEFT('Tag Library'!$P$14:$P$736, LEN(F$2))=F$2, RIGHT('Tag Library'!$P$14:$P$736, LEN($A348))=$A348), """")"),"")</f>
        <v/>
      </c>
      <c r="G348" s="1" t="str">
        <f ca="1">IFERROR(__xludf.DUMMYFUNCTION("IFERROR(FILTER('Tag Library'!$Q$14:$Q$736, LEFT('Tag Library'!$P$14:$P$736, LEN(G$2))=G$2, RIGHT('Tag Library'!$P$14:$P$736, LEN($A348))=$A348), """")"),"")</f>
        <v/>
      </c>
      <c r="H348" s="1" t="str">
        <f ca="1">IFERROR(__xludf.DUMMYFUNCTION("IFERROR(FILTER('Tag Library'!$Q$14:$Q$736, LEFT('Tag Library'!$P$14:$P$736, LEN(H$2))=H$2, RIGHT('Tag Library'!$P$14:$P$736, LEN($A348))=$A348), """")"),"")</f>
        <v/>
      </c>
      <c r="I348" s="1" t="str">
        <f ca="1">IFERROR(__xludf.DUMMYFUNCTION("IFERROR(FILTER('Tag Library'!$Q$14:$Q$736, LEFT('Tag Library'!$P$14:$P$736, LEN(I$2))=I$2, RIGHT('Tag Library'!$P$14:$P$736, LEN($A348))=$A348), """")"),"")</f>
        <v/>
      </c>
      <c r="J348" s="1" t="str">
        <f ca="1">IFERROR(__xludf.DUMMYFUNCTION("IFERROR(FILTER('Tag Library'!$Q$14:$Q$736, LEFT('Tag Library'!$P$14:$P$736, LEN(J$2))=J$2, RIGHT('Tag Library'!$P$14:$P$736, LEN($A348))=$A348), """")"),"")</f>
        <v/>
      </c>
      <c r="K348" s="1" t="str">
        <f ca="1">IFERROR(__xludf.DUMMYFUNCTION("IFERROR(FILTER('Tag Library'!$Q$14:$Q$736, LEFT('Tag Library'!$P$14:$P$736, LEN(K$2))=K$2, RIGHT('Tag Library'!$P$14:$P$736, LEN($A348))=$A348), """")"),"")</f>
        <v/>
      </c>
      <c r="L348" s="1" t="str">
        <f ca="1">IFERROR(__xludf.DUMMYFUNCTION("IFERROR(FILTER('Tag Library'!$Q$14:$Q$736, LEFT('Tag Library'!$P$14:$P$736, LEN(L$2))=L$2, RIGHT('Tag Library'!$P$14:$P$736, LEN($A348))=$A348), """")"),"")</f>
        <v/>
      </c>
      <c r="M348" s="1" t="str">
        <f ca="1">IFERROR(__xludf.DUMMYFUNCTION("IFERROR(FILTER('Tag Library'!$Q$14:$Q$736, LEFT('Tag Library'!$P$14:$P$736, LEN(M$2))=M$2, RIGHT('Tag Library'!$P$14:$P$736, LEN($A348))=$A348), """")"),"")</f>
        <v/>
      </c>
      <c r="N348" s="1" t="str">
        <f ca="1">IFERROR(__xludf.DUMMYFUNCTION("IFERROR(FILTER('Tag Library'!$Q$14:$Q$736, LEFT('Tag Library'!$P$14:$P$736, LEN(N$2))=N$2, RIGHT('Tag Library'!$P$14:$P$736, LEN($A348))=$A348), """")"),"")</f>
        <v/>
      </c>
      <c r="O348" s="1" t="str">
        <f ca="1">IFERROR(__xludf.DUMMYFUNCTION("IFERROR(FILTER('Tag Library'!$Q$14:$Q$736, LEFT('Tag Library'!$P$14:$P$736, LEN(O$2))=O$2, RIGHT('Tag Library'!$P$14:$P$736, LEN($A348))=$A348), """")"),"")</f>
        <v/>
      </c>
      <c r="P348" s="1" t="str">
        <f ca="1">IFERROR(__xludf.DUMMYFUNCTION("IFERROR(FILTER('Tag Library'!$Q$14:$Q$736, LEFT('Tag Library'!$P$14:$P$736, LEN(P$2))=P$2, RIGHT('Tag Library'!$P$14:$P$736, LEN($A348))=$A348), """")"),"")</f>
        <v/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IFERROR(__xludf.DUMMYFUNCTION("IFERROR(FILTER('Tag Library'!$Q$14:$Q$736, LEFT('Tag Library'!$P$14:$P$736, LEN(B$2))=B$2, RIGHT('Tag Library'!$P$14:$P$736, LEN($A349))=$A349), """")"),"")</f>
        <v/>
      </c>
      <c r="C349" s="1" t="str">
        <f ca="1">IFERROR(__xludf.DUMMYFUNCTION("IFERROR(FILTER('Tag Library'!$Q$14:$Q$736, LEFT('Tag Library'!$P$14:$P$736, LEN(C$2))=C$2, RIGHT('Tag Library'!$P$14:$P$736, LEN($A349))=$A349), """")"),"")</f>
        <v/>
      </c>
      <c r="D349" s="1" t="str">
        <f ca="1">IFERROR(__xludf.DUMMYFUNCTION("IFERROR(FILTER('Tag Library'!$Q$14:$Q$736, LEFT('Tag Library'!$P$14:$P$736, LEN(D$2))=D$2, RIGHT('Tag Library'!$P$14:$P$736, LEN($A349))=$A349), """")"),"")</f>
        <v/>
      </c>
      <c r="E349" s="1" t="str">
        <f ca="1">IFERROR(__xludf.DUMMYFUNCTION("IFERROR(FILTER('Tag Library'!$Q$14:$Q$736, LEFT('Tag Library'!$P$14:$P$736, LEN(E$2))=E$2, RIGHT('Tag Library'!$P$14:$P$736, LEN($A349))=$A349), """")"),"")</f>
        <v/>
      </c>
      <c r="F349" s="1" t="str">
        <f ca="1">IFERROR(__xludf.DUMMYFUNCTION("IFERROR(FILTER('Tag Library'!$Q$14:$Q$736, LEFT('Tag Library'!$P$14:$P$736, LEN(F$2))=F$2, RIGHT('Tag Library'!$P$14:$P$736, LEN($A349))=$A349), """")"),"")</f>
        <v/>
      </c>
      <c r="G349" s="1" t="str">
        <f ca="1">IFERROR(__xludf.DUMMYFUNCTION("IFERROR(FILTER('Tag Library'!$Q$14:$Q$736, LEFT('Tag Library'!$P$14:$P$736, LEN(G$2))=G$2, RIGHT('Tag Library'!$P$14:$P$736, LEN($A349))=$A349), """")"),"")</f>
        <v/>
      </c>
      <c r="H349" s="1" t="str">
        <f ca="1">IFERROR(__xludf.DUMMYFUNCTION("IFERROR(FILTER('Tag Library'!$Q$14:$Q$736, LEFT('Tag Library'!$P$14:$P$736, LEN(H$2))=H$2, RIGHT('Tag Library'!$P$14:$P$736, LEN($A349))=$A349), """")"),"")</f>
        <v/>
      </c>
      <c r="I349" s="1" t="str">
        <f ca="1">IFERROR(__xludf.DUMMYFUNCTION("IFERROR(FILTER('Tag Library'!$Q$14:$Q$736, LEFT('Tag Library'!$P$14:$P$736, LEN(I$2))=I$2, RIGHT('Tag Library'!$P$14:$P$736, LEN($A349))=$A349), """")"),"")</f>
        <v/>
      </c>
      <c r="J349" s="1" t="str">
        <f ca="1">IFERROR(__xludf.DUMMYFUNCTION("IFERROR(FILTER('Tag Library'!$Q$14:$Q$736, LEFT('Tag Library'!$P$14:$P$736, LEN(J$2))=J$2, RIGHT('Tag Library'!$P$14:$P$736, LEN($A349))=$A349), """")"),"")</f>
        <v/>
      </c>
      <c r="K349" s="1" t="str">
        <f ca="1">IFERROR(__xludf.DUMMYFUNCTION("IFERROR(FILTER('Tag Library'!$Q$14:$Q$736, LEFT('Tag Library'!$P$14:$P$736, LEN(K$2))=K$2, RIGHT('Tag Library'!$P$14:$P$736, LEN($A349))=$A349), """")"),"")</f>
        <v/>
      </c>
      <c r="L349" s="1" t="str">
        <f ca="1">IFERROR(__xludf.DUMMYFUNCTION("IFERROR(FILTER('Tag Library'!$Q$14:$Q$736, LEFT('Tag Library'!$P$14:$P$736, LEN(L$2))=L$2, RIGHT('Tag Library'!$P$14:$P$736, LEN($A349))=$A349), """")"),"")</f>
        <v/>
      </c>
      <c r="M349" s="1" t="str">
        <f ca="1">IFERROR(__xludf.DUMMYFUNCTION("IFERROR(FILTER('Tag Library'!$Q$14:$Q$736, LEFT('Tag Library'!$P$14:$P$736, LEN(M$2))=M$2, RIGHT('Tag Library'!$P$14:$P$736, LEN($A349))=$A349), """")"),"")</f>
        <v/>
      </c>
      <c r="N349" s="1" t="str">
        <f ca="1">IFERROR(__xludf.DUMMYFUNCTION("IFERROR(FILTER('Tag Library'!$Q$14:$Q$736, LEFT('Tag Library'!$P$14:$P$736, LEN(N$2))=N$2, RIGHT('Tag Library'!$P$14:$P$736, LEN($A349))=$A349), """")"),"")</f>
        <v/>
      </c>
      <c r="O349" s="1" t="str">
        <f ca="1">IFERROR(__xludf.DUMMYFUNCTION("IFERROR(FILTER('Tag Library'!$Q$14:$Q$736, LEFT('Tag Library'!$P$14:$P$736, LEN(O$2))=O$2, RIGHT('Tag Library'!$P$14:$P$736, LEN($A349))=$A349), """")"),"")</f>
        <v/>
      </c>
      <c r="P349" s="1" t="str">
        <f ca="1">IFERROR(__xludf.DUMMYFUNCTION("IFERROR(FILTER('Tag Library'!$Q$14:$Q$736, LEFT('Tag Library'!$P$14:$P$736, LEN(P$2))=P$2, RIGHT('Tag Library'!$P$14:$P$736, LEN($A349))=$A349), """")"),"")</f>
        <v/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IFERROR(__xludf.DUMMYFUNCTION("IFERROR(FILTER('Tag Library'!$Q$14:$Q$736, LEFT('Tag Library'!$P$14:$P$736, LEN(B$2))=B$2, RIGHT('Tag Library'!$P$14:$P$736, LEN($A350))=$A350), """")"),"")</f>
        <v/>
      </c>
      <c r="C350" s="1" t="str">
        <f ca="1">IFERROR(__xludf.DUMMYFUNCTION("IFERROR(FILTER('Tag Library'!$Q$14:$Q$736, LEFT('Tag Library'!$P$14:$P$736, LEN(C$2))=C$2, RIGHT('Tag Library'!$P$14:$P$736, LEN($A350))=$A350), """")"),"")</f>
        <v/>
      </c>
      <c r="D350" s="1" t="str">
        <f ca="1">IFERROR(__xludf.DUMMYFUNCTION("IFERROR(FILTER('Tag Library'!$Q$14:$Q$736, LEFT('Tag Library'!$P$14:$P$736, LEN(D$2))=D$2, RIGHT('Tag Library'!$P$14:$P$736, LEN($A350))=$A350), """")"),"")</f>
        <v/>
      </c>
      <c r="E350" s="1" t="str">
        <f ca="1">IFERROR(__xludf.DUMMYFUNCTION("IFERROR(FILTER('Tag Library'!$Q$14:$Q$736, LEFT('Tag Library'!$P$14:$P$736, LEN(E$2))=E$2, RIGHT('Tag Library'!$P$14:$P$736, LEN($A350))=$A350), """")"),"")</f>
        <v/>
      </c>
      <c r="F350" s="1" t="str">
        <f ca="1">IFERROR(__xludf.DUMMYFUNCTION("IFERROR(FILTER('Tag Library'!$Q$14:$Q$736, LEFT('Tag Library'!$P$14:$P$736, LEN(F$2))=F$2, RIGHT('Tag Library'!$P$14:$P$736, LEN($A350))=$A350), """")"),"")</f>
        <v/>
      </c>
      <c r="G350" s="1" t="str">
        <f ca="1">IFERROR(__xludf.DUMMYFUNCTION("IFERROR(FILTER('Tag Library'!$Q$14:$Q$736, LEFT('Tag Library'!$P$14:$P$736, LEN(G$2))=G$2, RIGHT('Tag Library'!$P$14:$P$736, LEN($A350))=$A350), """")"),"")</f>
        <v/>
      </c>
      <c r="H350" s="1" t="str">
        <f ca="1">IFERROR(__xludf.DUMMYFUNCTION("IFERROR(FILTER('Tag Library'!$Q$14:$Q$736, LEFT('Tag Library'!$P$14:$P$736, LEN(H$2))=H$2, RIGHT('Tag Library'!$P$14:$P$736, LEN($A350))=$A350), """")"),"")</f>
        <v/>
      </c>
      <c r="I350" s="1" t="str">
        <f ca="1">IFERROR(__xludf.DUMMYFUNCTION("IFERROR(FILTER('Tag Library'!$Q$14:$Q$736, LEFT('Tag Library'!$P$14:$P$736, LEN(I$2))=I$2, RIGHT('Tag Library'!$P$14:$P$736, LEN($A350))=$A350), """")"),"")</f>
        <v/>
      </c>
      <c r="J350" s="1" t="str">
        <f ca="1">IFERROR(__xludf.DUMMYFUNCTION("IFERROR(FILTER('Tag Library'!$Q$14:$Q$736, LEFT('Tag Library'!$P$14:$P$736, LEN(J$2))=J$2, RIGHT('Tag Library'!$P$14:$P$736, LEN($A350))=$A350), """")"),"")</f>
        <v/>
      </c>
      <c r="K350" s="1" t="str">
        <f ca="1">IFERROR(__xludf.DUMMYFUNCTION("IFERROR(FILTER('Tag Library'!$Q$14:$Q$736, LEFT('Tag Library'!$P$14:$P$736, LEN(K$2))=K$2, RIGHT('Tag Library'!$P$14:$P$736, LEN($A350))=$A350), """")"),"")</f>
        <v/>
      </c>
      <c r="L350" s="1" t="str">
        <f ca="1">IFERROR(__xludf.DUMMYFUNCTION("IFERROR(FILTER('Tag Library'!$Q$14:$Q$736, LEFT('Tag Library'!$P$14:$P$736, LEN(L$2))=L$2, RIGHT('Tag Library'!$P$14:$P$736, LEN($A350))=$A350), """")"),"")</f>
        <v/>
      </c>
      <c r="M350" s="1" t="str">
        <f ca="1">IFERROR(__xludf.DUMMYFUNCTION("IFERROR(FILTER('Tag Library'!$Q$14:$Q$736, LEFT('Tag Library'!$P$14:$P$736, LEN(M$2))=M$2, RIGHT('Tag Library'!$P$14:$P$736, LEN($A350))=$A350), """")"),"")</f>
        <v/>
      </c>
      <c r="N350" s="1" t="str">
        <f ca="1">IFERROR(__xludf.DUMMYFUNCTION("IFERROR(FILTER('Tag Library'!$Q$14:$Q$736, LEFT('Tag Library'!$P$14:$P$736, LEN(N$2))=N$2, RIGHT('Tag Library'!$P$14:$P$736, LEN($A350))=$A350), """")"),"")</f>
        <v/>
      </c>
      <c r="O350" s="1" t="str">
        <f ca="1">IFERROR(__xludf.DUMMYFUNCTION("IFERROR(FILTER('Tag Library'!$Q$14:$Q$736, LEFT('Tag Library'!$P$14:$P$736, LEN(O$2))=O$2, RIGHT('Tag Library'!$P$14:$P$736, LEN($A350))=$A350), """")"),"")</f>
        <v/>
      </c>
      <c r="P350" s="1" t="str">
        <f ca="1">IFERROR(__xludf.DUMMYFUNCTION("IFERROR(FILTER('Tag Library'!$Q$14:$Q$736, LEFT('Tag Library'!$P$14:$P$736, LEN(P$2))=P$2, RIGHT('Tag Library'!$P$14:$P$736, LEN($A350))=$A350), """")"),"")</f>
        <v/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IFERROR(__xludf.DUMMYFUNCTION("IFERROR(FILTER('Tag Library'!$Q$14:$Q$736, LEFT('Tag Library'!$P$14:$P$736, LEN(B$2))=B$2, RIGHT('Tag Library'!$P$14:$P$736, LEN($A351))=$A351), """")"),"")</f>
        <v/>
      </c>
      <c r="C351" s="1" t="str">
        <f ca="1">IFERROR(__xludf.DUMMYFUNCTION("IFERROR(FILTER('Tag Library'!$Q$14:$Q$736, LEFT('Tag Library'!$P$14:$P$736, LEN(C$2))=C$2, RIGHT('Tag Library'!$P$14:$P$736, LEN($A351))=$A351), """")"),"")</f>
        <v/>
      </c>
      <c r="D351" s="1" t="str">
        <f ca="1">IFERROR(__xludf.DUMMYFUNCTION("IFERROR(FILTER('Tag Library'!$Q$14:$Q$736, LEFT('Tag Library'!$P$14:$P$736, LEN(D$2))=D$2, RIGHT('Tag Library'!$P$14:$P$736, LEN($A351))=$A351), """")"),"")</f>
        <v/>
      </c>
      <c r="E351" s="1" t="str">
        <f ca="1">IFERROR(__xludf.DUMMYFUNCTION("IFERROR(FILTER('Tag Library'!$Q$14:$Q$736, LEFT('Tag Library'!$P$14:$P$736, LEN(E$2))=E$2, RIGHT('Tag Library'!$P$14:$P$736, LEN($A351))=$A351), """")"),"")</f>
        <v/>
      </c>
      <c r="F351" s="1" t="str">
        <f ca="1">IFERROR(__xludf.DUMMYFUNCTION("IFERROR(FILTER('Tag Library'!$Q$14:$Q$736, LEFT('Tag Library'!$P$14:$P$736, LEN(F$2))=F$2, RIGHT('Tag Library'!$P$14:$P$736, LEN($A351))=$A351), """")"),"")</f>
        <v/>
      </c>
      <c r="G351" s="1" t="str">
        <f ca="1">IFERROR(__xludf.DUMMYFUNCTION("IFERROR(FILTER('Tag Library'!$Q$14:$Q$736, LEFT('Tag Library'!$P$14:$P$736, LEN(G$2))=G$2, RIGHT('Tag Library'!$P$14:$P$736, LEN($A351))=$A351), """")"),"")</f>
        <v/>
      </c>
      <c r="H351" s="1" t="str">
        <f ca="1">IFERROR(__xludf.DUMMYFUNCTION("IFERROR(FILTER('Tag Library'!$Q$14:$Q$736, LEFT('Tag Library'!$P$14:$P$736, LEN(H$2))=H$2, RIGHT('Tag Library'!$P$14:$P$736, LEN($A351))=$A351), """")"),"")</f>
        <v/>
      </c>
      <c r="I351" s="1" t="str">
        <f ca="1">IFERROR(__xludf.DUMMYFUNCTION("IFERROR(FILTER('Tag Library'!$Q$14:$Q$736, LEFT('Tag Library'!$P$14:$P$736, LEN(I$2))=I$2, RIGHT('Tag Library'!$P$14:$P$736, LEN($A351))=$A351), """")"),"")</f>
        <v/>
      </c>
      <c r="J351" s="1" t="str">
        <f ca="1">IFERROR(__xludf.DUMMYFUNCTION("IFERROR(FILTER('Tag Library'!$Q$14:$Q$736, LEFT('Tag Library'!$P$14:$P$736, LEN(J$2))=J$2, RIGHT('Tag Library'!$P$14:$P$736, LEN($A351))=$A351), """")"),"")</f>
        <v/>
      </c>
      <c r="K351" s="1" t="str">
        <f ca="1">IFERROR(__xludf.DUMMYFUNCTION("IFERROR(FILTER('Tag Library'!$Q$14:$Q$736, LEFT('Tag Library'!$P$14:$P$736, LEN(K$2))=K$2, RIGHT('Tag Library'!$P$14:$P$736, LEN($A351))=$A351), """")"),"")</f>
        <v/>
      </c>
      <c r="L351" s="1" t="str">
        <f ca="1">IFERROR(__xludf.DUMMYFUNCTION("IFERROR(FILTER('Tag Library'!$Q$14:$Q$736, LEFT('Tag Library'!$P$14:$P$736, LEN(L$2))=L$2, RIGHT('Tag Library'!$P$14:$P$736, LEN($A351))=$A351), """")"),"")</f>
        <v/>
      </c>
      <c r="M351" s="1" t="str">
        <f ca="1">IFERROR(__xludf.DUMMYFUNCTION("IFERROR(FILTER('Tag Library'!$Q$14:$Q$736, LEFT('Tag Library'!$P$14:$P$736, LEN(M$2))=M$2, RIGHT('Tag Library'!$P$14:$P$736, LEN($A351))=$A351), """")"),"")</f>
        <v/>
      </c>
      <c r="N351" s="1" t="str">
        <f ca="1">IFERROR(__xludf.DUMMYFUNCTION("IFERROR(FILTER('Tag Library'!$Q$14:$Q$736, LEFT('Tag Library'!$P$14:$P$736, LEN(N$2))=N$2, RIGHT('Tag Library'!$P$14:$P$736, LEN($A351))=$A351), """")"),"")</f>
        <v/>
      </c>
      <c r="O351" s="1" t="str">
        <f ca="1">IFERROR(__xludf.DUMMYFUNCTION("IFERROR(FILTER('Tag Library'!$Q$14:$Q$736, LEFT('Tag Library'!$P$14:$P$736, LEN(O$2))=O$2, RIGHT('Tag Library'!$P$14:$P$736, LEN($A351))=$A351), """")"),"")</f>
        <v/>
      </c>
      <c r="P351" s="1" t="str">
        <f ca="1">IFERROR(__xludf.DUMMYFUNCTION("IFERROR(FILTER('Tag Library'!$Q$14:$Q$736, LEFT('Tag Library'!$P$14:$P$736, LEN(P$2))=P$2, RIGHT('Tag Library'!$P$14:$P$736, LEN($A351))=$A351), """")"),"")</f>
        <v/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IFERROR(__xludf.DUMMYFUNCTION("IFERROR(FILTER('Tag Library'!$Q$14:$Q$736, LEFT('Tag Library'!$P$14:$P$736, LEN(B$2))=B$2, RIGHT('Tag Library'!$P$14:$P$736, LEN($A352))=$A352), """")"),"")</f>
        <v/>
      </c>
      <c r="C352" s="1" t="str">
        <f ca="1">IFERROR(__xludf.DUMMYFUNCTION("IFERROR(FILTER('Tag Library'!$Q$14:$Q$736, LEFT('Tag Library'!$P$14:$P$736, LEN(C$2))=C$2, RIGHT('Tag Library'!$P$14:$P$736, LEN($A352))=$A352), """")"),"")</f>
        <v/>
      </c>
      <c r="D352" s="1" t="str">
        <f ca="1">IFERROR(__xludf.DUMMYFUNCTION("IFERROR(FILTER('Tag Library'!$Q$14:$Q$736, LEFT('Tag Library'!$P$14:$P$736, LEN(D$2))=D$2, RIGHT('Tag Library'!$P$14:$P$736, LEN($A352))=$A352), """")"),"")</f>
        <v/>
      </c>
      <c r="E352" s="1" t="str">
        <f ca="1">IFERROR(__xludf.DUMMYFUNCTION("IFERROR(FILTER('Tag Library'!$Q$14:$Q$736, LEFT('Tag Library'!$P$14:$P$736, LEN(E$2))=E$2, RIGHT('Tag Library'!$P$14:$P$736, LEN($A352))=$A352), """")"),"")</f>
        <v/>
      </c>
      <c r="F352" s="1" t="str">
        <f ca="1">IFERROR(__xludf.DUMMYFUNCTION("IFERROR(FILTER('Tag Library'!$Q$14:$Q$736, LEFT('Tag Library'!$P$14:$P$736, LEN(F$2))=F$2, RIGHT('Tag Library'!$P$14:$P$736, LEN($A352))=$A352), """")"),"")</f>
        <v/>
      </c>
      <c r="G352" s="1" t="str">
        <f ca="1">IFERROR(__xludf.DUMMYFUNCTION("IFERROR(FILTER('Tag Library'!$Q$14:$Q$736, LEFT('Tag Library'!$P$14:$P$736, LEN(G$2))=G$2, RIGHT('Tag Library'!$P$14:$P$736, LEN($A352))=$A352), """")"),"")</f>
        <v/>
      </c>
      <c r="H352" s="1" t="str">
        <f ca="1">IFERROR(__xludf.DUMMYFUNCTION("IFERROR(FILTER('Tag Library'!$Q$14:$Q$736, LEFT('Tag Library'!$P$14:$P$736, LEN(H$2))=H$2, RIGHT('Tag Library'!$P$14:$P$736, LEN($A352))=$A352), """")"),"")</f>
        <v/>
      </c>
      <c r="I352" s="1" t="str">
        <f ca="1">IFERROR(__xludf.DUMMYFUNCTION("IFERROR(FILTER('Tag Library'!$Q$14:$Q$736, LEFT('Tag Library'!$P$14:$P$736, LEN(I$2))=I$2, RIGHT('Tag Library'!$P$14:$P$736, LEN($A352))=$A352), """")"),"")</f>
        <v/>
      </c>
      <c r="J352" s="1" t="str">
        <f ca="1">IFERROR(__xludf.DUMMYFUNCTION("IFERROR(FILTER('Tag Library'!$Q$14:$Q$736, LEFT('Tag Library'!$P$14:$P$736, LEN(J$2))=J$2, RIGHT('Tag Library'!$P$14:$P$736, LEN($A352))=$A352), """")"),"")</f>
        <v/>
      </c>
      <c r="K352" s="1" t="str">
        <f ca="1">IFERROR(__xludf.DUMMYFUNCTION("IFERROR(FILTER('Tag Library'!$Q$14:$Q$736, LEFT('Tag Library'!$P$14:$P$736, LEN(K$2))=K$2, RIGHT('Tag Library'!$P$14:$P$736, LEN($A352))=$A352), """")"),"")</f>
        <v/>
      </c>
      <c r="L352" s="1" t="str">
        <f ca="1">IFERROR(__xludf.DUMMYFUNCTION("IFERROR(FILTER('Tag Library'!$Q$14:$Q$736, LEFT('Tag Library'!$P$14:$P$736, LEN(L$2))=L$2, RIGHT('Tag Library'!$P$14:$P$736, LEN($A352))=$A352), """")"),"")</f>
        <v/>
      </c>
      <c r="M352" s="1" t="str">
        <f ca="1">IFERROR(__xludf.DUMMYFUNCTION("IFERROR(FILTER('Tag Library'!$Q$14:$Q$736, LEFT('Tag Library'!$P$14:$P$736, LEN(M$2))=M$2, RIGHT('Tag Library'!$P$14:$P$736, LEN($A352))=$A352), """")"),"")</f>
        <v/>
      </c>
      <c r="N352" s="1" t="str">
        <f ca="1">IFERROR(__xludf.DUMMYFUNCTION("IFERROR(FILTER('Tag Library'!$Q$14:$Q$736, LEFT('Tag Library'!$P$14:$P$736, LEN(N$2))=N$2, RIGHT('Tag Library'!$P$14:$P$736, LEN($A352))=$A352), """")"),"")</f>
        <v/>
      </c>
      <c r="O352" s="1" t="str">
        <f ca="1">IFERROR(__xludf.DUMMYFUNCTION("IFERROR(FILTER('Tag Library'!$Q$14:$Q$736, LEFT('Tag Library'!$P$14:$P$736, LEN(O$2))=O$2, RIGHT('Tag Library'!$P$14:$P$736, LEN($A352))=$A352), """")"),"")</f>
        <v/>
      </c>
      <c r="P352" s="1" t="str">
        <f ca="1">IFERROR(__xludf.DUMMYFUNCTION("IFERROR(FILTER('Tag Library'!$Q$14:$Q$736, LEFT('Tag Library'!$P$14:$P$736, LEN(P$2))=P$2, RIGHT('Tag Library'!$P$14:$P$736, LEN($A352))=$A352), """")"),"")</f>
        <v/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IFERROR(__xludf.DUMMYFUNCTION("IFERROR(FILTER('Tag Library'!$Q$14:$Q$736, LEFT('Tag Library'!$P$14:$P$736, LEN(B$2))=B$2, RIGHT('Tag Library'!$P$14:$P$736, LEN($A353))=$A353), """")"),"")</f>
        <v/>
      </c>
      <c r="C353" s="1" t="str">
        <f ca="1">IFERROR(__xludf.DUMMYFUNCTION("IFERROR(FILTER('Tag Library'!$Q$14:$Q$736, LEFT('Tag Library'!$P$14:$P$736, LEN(C$2))=C$2, RIGHT('Tag Library'!$P$14:$P$736, LEN($A353))=$A353), """")"),"")</f>
        <v/>
      </c>
      <c r="D353" s="1" t="str">
        <f ca="1">IFERROR(__xludf.DUMMYFUNCTION("IFERROR(FILTER('Tag Library'!$Q$14:$Q$736, LEFT('Tag Library'!$P$14:$P$736, LEN(D$2))=D$2, RIGHT('Tag Library'!$P$14:$P$736, LEN($A353))=$A353), """")"),"")</f>
        <v/>
      </c>
      <c r="E353" s="1" t="str">
        <f ca="1">IFERROR(__xludf.DUMMYFUNCTION("IFERROR(FILTER('Tag Library'!$Q$14:$Q$736, LEFT('Tag Library'!$P$14:$P$736, LEN(E$2))=E$2, RIGHT('Tag Library'!$P$14:$P$736, LEN($A353))=$A353), """")"),"")</f>
        <v/>
      </c>
      <c r="F353" s="1" t="str">
        <f ca="1">IFERROR(__xludf.DUMMYFUNCTION("IFERROR(FILTER('Tag Library'!$Q$14:$Q$736, LEFT('Tag Library'!$P$14:$P$736, LEN(F$2))=F$2, RIGHT('Tag Library'!$P$14:$P$736, LEN($A353))=$A353), """")"),"")</f>
        <v/>
      </c>
      <c r="G353" s="1" t="str">
        <f ca="1">IFERROR(__xludf.DUMMYFUNCTION("IFERROR(FILTER('Tag Library'!$Q$14:$Q$736, LEFT('Tag Library'!$P$14:$P$736, LEN(G$2))=G$2, RIGHT('Tag Library'!$P$14:$P$736, LEN($A353))=$A353), """")"),"")</f>
        <v/>
      </c>
      <c r="H353" s="1" t="str">
        <f ca="1">IFERROR(__xludf.DUMMYFUNCTION("IFERROR(FILTER('Tag Library'!$Q$14:$Q$736, LEFT('Tag Library'!$P$14:$P$736, LEN(H$2))=H$2, RIGHT('Tag Library'!$P$14:$P$736, LEN($A353))=$A353), """")"),"")</f>
        <v/>
      </c>
      <c r="I353" s="1" t="str">
        <f ca="1">IFERROR(__xludf.DUMMYFUNCTION("IFERROR(FILTER('Tag Library'!$Q$14:$Q$736, LEFT('Tag Library'!$P$14:$P$736, LEN(I$2))=I$2, RIGHT('Tag Library'!$P$14:$P$736, LEN($A353))=$A353), """")"),"")</f>
        <v/>
      </c>
      <c r="J353" s="1" t="str">
        <f ca="1">IFERROR(__xludf.DUMMYFUNCTION("IFERROR(FILTER('Tag Library'!$Q$14:$Q$736, LEFT('Tag Library'!$P$14:$P$736, LEN(J$2))=J$2, RIGHT('Tag Library'!$P$14:$P$736, LEN($A353))=$A353), """")"),"")</f>
        <v/>
      </c>
      <c r="K353" s="1" t="str">
        <f ca="1">IFERROR(__xludf.DUMMYFUNCTION("IFERROR(FILTER('Tag Library'!$Q$14:$Q$736, LEFT('Tag Library'!$P$14:$P$736, LEN(K$2))=K$2, RIGHT('Tag Library'!$P$14:$P$736, LEN($A353))=$A353), """")"),"")</f>
        <v/>
      </c>
      <c r="L353" s="1" t="str">
        <f ca="1">IFERROR(__xludf.DUMMYFUNCTION("IFERROR(FILTER('Tag Library'!$Q$14:$Q$736, LEFT('Tag Library'!$P$14:$P$736, LEN(L$2))=L$2, RIGHT('Tag Library'!$P$14:$P$736, LEN($A353))=$A353), """")"),"")</f>
        <v/>
      </c>
      <c r="M353" s="1" t="str">
        <f ca="1">IFERROR(__xludf.DUMMYFUNCTION("IFERROR(FILTER('Tag Library'!$Q$14:$Q$736, LEFT('Tag Library'!$P$14:$P$736, LEN(M$2))=M$2, RIGHT('Tag Library'!$P$14:$P$736, LEN($A353))=$A353), """")"),"")</f>
        <v/>
      </c>
      <c r="N353" s="1" t="str">
        <f ca="1">IFERROR(__xludf.DUMMYFUNCTION("IFERROR(FILTER('Tag Library'!$Q$14:$Q$736, LEFT('Tag Library'!$P$14:$P$736, LEN(N$2))=N$2, RIGHT('Tag Library'!$P$14:$P$736, LEN($A353))=$A353), """")"),"")</f>
        <v/>
      </c>
      <c r="O353" s="1" t="str">
        <f ca="1">IFERROR(__xludf.DUMMYFUNCTION("IFERROR(FILTER('Tag Library'!$Q$14:$Q$736, LEFT('Tag Library'!$P$14:$P$736, LEN(O$2))=O$2, RIGHT('Tag Library'!$P$14:$P$736, LEN($A353))=$A353), """")"),"")</f>
        <v/>
      </c>
      <c r="P353" s="1" t="str">
        <f ca="1">IFERROR(__xludf.DUMMYFUNCTION("IFERROR(FILTER('Tag Library'!$Q$14:$Q$736, LEFT('Tag Library'!$P$14:$P$736, LEN(P$2))=P$2, RIGHT('Tag Library'!$P$14:$P$736, LEN($A353))=$A353), """")"),"")</f>
        <v/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IFERROR(__xludf.DUMMYFUNCTION("IFERROR(FILTER('Tag Library'!$Q$14:$Q$736, LEFT('Tag Library'!$P$14:$P$736, LEN(B$2))=B$2, RIGHT('Tag Library'!$P$14:$P$736, LEN($A354))=$A354), """")"),"")</f>
        <v/>
      </c>
      <c r="C354" s="1" t="str">
        <f ca="1">IFERROR(__xludf.DUMMYFUNCTION("IFERROR(FILTER('Tag Library'!$Q$14:$Q$736, LEFT('Tag Library'!$P$14:$P$736, LEN(C$2))=C$2, RIGHT('Tag Library'!$P$14:$P$736, LEN($A354))=$A354), """")"),"")</f>
        <v/>
      </c>
      <c r="D354" s="1" t="str">
        <f ca="1">IFERROR(__xludf.DUMMYFUNCTION("IFERROR(FILTER('Tag Library'!$Q$14:$Q$736, LEFT('Tag Library'!$P$14:$P$736, LEN(D$2))=D$2, RIGHT('Tag Library'!$P$14:$P$736, LEN($A354))=$A354), """")"),"")</f>
        <v/>
      </c>
      <c r="E354" s="1" t="str">
        <f ca="1">IFERROR(__xludf.DUMMYFUNCTION("IFERROR(FILTER('Tag Library'!$Q$14:$Q$736, LEFT('Tag Library'!$P$14:$P$736, LEN(E$2))=E$2, RIGHT('Tag Library'!$P$14:$P$736, LEN($A354))=$A354), """")"),"")</f>
        <v/>
      </c>
      <c r="F354" s="1" t="str">
        <f ca="1">IFERROR(__xludf.DUMMYFUNCTION("IFERROR(FILTER('Tag Library'!$Q$14:$Q$736, LEFT('Tag Library'!$P$14:$P$736, LEN(F$2))=F$2, RIGHT('Tag Library'!$P$14:$P$736, LEN($A354))=$A354), """")"),"")</f>
        <v/>
      </c>
      <c r="G354" s="1" t="str">
        <f ca="1">IFERROR(__xludf.DUMMYFUNCTION("IFERROR(FILTER('Tag Library'!$Q$14:$Q$736, LEFT('Tag Library'!$P$14:$P$736, LEN(G$2))=G$2, RIGHT('Tag Library'!$P$14:$P$736, LEN($A354))=$A354), """")"),"")</f>
        <v/>
      </c>
      <c r="H354" s="1" t="str">
        <f ca="1">IFERROR(__xludf.DUMMYFUNCTION("IFERROR(FILTER('Tag Library'!$Q$14:$Q$736, LEFT('Tag Library'!$P$14:$P$736, LEN(H$2))=H$2, RIGHT('Tag Library'!$P$14:$P$736, LEN($A354))=$A354), """")"),"")</f>
        <v/>
      </c>
      <c r="I354" s="1" t="str">
        <f ca="1">IFERROR(__xludf.DUMMYFUNCTION("IFERROR(FILTER('Tag Library'!$Q$14:$Q$736, LEFT('Tag Library'!$P$14:$P$736, LEN(I$2))=I$2, RIGHT('Tag Library'!$P$14:$P$736, LEN($A354))=$A354), """")"),"")</f>
        <v/>
      </c>
      <c r="J354" s="1" t="str">
        <f ca="1">IFERROR(__xludf.DUMMYFUNCTION("IFERROR(FILTER('Tag Library'!$Q$14:$Q$736, LEFT('Tag Library'!$P$14:$P$736, LEN(J$2))=J$2, RIGHT('Tag Library'!$P$14:$P$736, LEN($A354))=$A354), """")"),"")</f>
        <v/>
      </c>
      <c r="K354" s="1" t="str">
        <f ca="1">IFERROR(__xludf.DUMMYFUNCTION("IFERROR(FILTER('Tag Library'!$Q$14:$Q$736, LEFT('Tag Library'!$P$14:$P$736, LEN(K$2))=K$2, RIGHT('Tag Library'!$P$14:$P$736, LEN($A354))=$A354), """")"),"")</f>
        <v/>
      </c>
      <c r="L354" s="1" t="str">
        <f ca="1">IFERROR(__xludf.DUMMYFUNCTION("IFERROR(FILTER('Tag Library'!$Q$14:$Q$736, LEFT('Tag Library'!$P$14:$P$736, LEN(L$2))=L$2, RIGHT('Tag Library'!$P$14:$P$736, LEN($A354))=$A354), """")"),"")</f>
        <v/>
      </c>
      <c r="M354" s="1" t="str">
        <f ca="1">IFERROR(__xludf.DUMMYFUNCTION("IFERROR(FILTER('Tag Library'!$Q$14:$Q$736, LEFT('Tag Library'!$P$14:$P$736, LEN(M$2))=M$2, RIGHT('Tag Library'!$P$14:$P$736, LEN($A354))=$A354), """")"),"")</f>
        <v/>
      </c>
      <c r="N354" s="1" t="str">
        <f ca="1">IFERROR(__xludf.DUMMYFUNCTION("IFERROR(FILTER('Tag Library'!$Q$14:$Q$736, LEFT('Tag Library'!$P$14:$P$736, LEN(N$2))=N$2, RIGHT('Tag Library'!$P$14:$P$736, LEN($A354))=$A354), """")"),"")</f>
        <v/>
      </c>
      <c r="O354" s="1" t="str">
        <f ca="1">IFERROR(__xludf.DUMMYFUNCTION("IFERROR(FILTER('Tag Library'!$Q$14:$Q$736, LEFT('Tag Library'!$P$14:$P$736, LEN(O$2))=O$2, RIGHT('Tag Library'!$P$14:$P$736, LEN($A354))=$A354), """")"),"")</f>
        <v/>
      </c>
      <c r="P354" s="1" t="str">
        <f ca="1">IFERROR(__xludf.DUMMYFUNCTION("IFERROR(FILTER('Tag Library'!$Q$14:$Q$736, LEFT('Tag Library'!$P$14:$P$736, LEN(P$2))=P$2, RIGHT('Tag Library'!$P$14:$P$736, LEN($A354))=$A354), """")"),"")</f>
        <v/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IFERROR(__xludf.DUMMYFUNCTION("IFERROR(FILTER('Tag Library'!$Q$14:$Q$736, LEFT('Tag Library'!$P$14:$P$736, LEN(B$2))=B$2, RIGHT('Tag Library'!$P$14:$P$736, LEN($A355))=$A355), """")"),"")</f>
        <v/>
      </c>
      <c r="C355" s="1" t="str">
        <f ca="1">IFERROR(__xludf.DUMMYFUNCTION("IFERROR(FILTER('Tag Library'!$Q$14:$Q$736, LEFT('Tag Library'!$P$14:$P$736, LEN(C$2))=C$2, RIGHT('Tag Library'!$P$14:$P$736, LEN($A355))=$A355), """")"),"")</f>
        <v/>
      </c>
      <c r="D355" s="1" t="str">
        <f ca="1">IFERROR(__xludf.DUMMYFUNCTION("IFERROR(FILTER('Tag Library'!$Q$14:$Q$736, LEFT('Tag Library'!$P$14:$P$736, LEN(D$2))=D$2, RIGHT('Tag Library'!$P$14:$P$736, LEN($A355))=$A355), """")"),"")</f>
        <v/>
      </c>
      <c r="E355" s="1" t="str">
        <f ca="1">IFERROR(__xludf.DUMMYFUNCTION("IFERROR(FILTER('Tag Library'!$Q$14:$Q$736, LEFT('Tag Library'!$P$14:$P$736, LEN(E$2))=E$2, RIGHT('Tag Library'!$P$14:$P$736, LEN($A355))=$A355), """")"),"")</f>
        <v/>
      </c>
      <c r="F355" s="1" t="str">
        <f ca="1">IFERROR(__xludf.DUMMYFUNCTION("IFERROR(FILTER('Tag Library'!$Q$14:$Q$736, LEFT('Tag Library'!$P$14:$P$736, LEN(F$2))=F$2, RIGHT('Tag Library'!$P$14:$P$736, LEN($A355))=$A355), """")"),"")</f>
        <v/>
      </c>
      <c r="G355" s="1" t="str">
        <f ca="1">IFERROR(__xludf.DUMMYFUNCTION("IFERROR(FILTER('Tag Library'!$Q$14:$Q$736, LEFT('Tag Library'!$P$14:$P$736, LEN(G$2))=G$2, RIGHT('Tag Library'!$P$14:$P$736, LEN($A355))=$A355), """")"),"")</f>
        <v/>
      </c>
      <c r="H355" s="1" t="str">
        <f ca="1">IFERROR(__xludf.DUMMYFUNCTION("IFERROR(FILTER('Tag Library'!$Q$14:$Q$736, LEFT('Tag Library'!$P$14:$P$736, LEN(H$2))=H$2, RIGHT('Tag Library'!$P$14:$P$736, LEN($A355))=$A355), """")"),"")</f>
        <v/>
      </c>
      <c r="I355" s="1" t="str">
        <f ca="1">IFERROR(__xludf.DUMMYFUNCTION("IFERROR(FILTER('Tag Library'!$Q$14:$Q$736, LEFT('Tag Library'!$P$14:$P$736, LEN(I$2))=I$2, RIGHT('Tag Library'!$P$14:$P$736, LEN($A355))=$A355), """")"),"")</f>
        <v/>
      </c>
      <c r="J355" s="1" t="str">
        <f ca="1">IFERROR(__xludf.DUMMYFUNCTION("IFERROR(FILTER('Tag Library'!$Q$14:$Q$736, LEFT('Tag Library'!$P$14:$P$736, LEN(J$2))=J$2, RIGHT('Tag Library'!$P$14:$P$736, LEN($A355))=$A355), """")"),"")</f>
        <v/>
      </c>
      <c r="K355" s="1" t="str">
        <f ca="1">IFERROR(__xludf.DUMMYFUNCTION("IFERROR(FILTER('Tag Library'!$Q$14:$Q$736, LEFT('Tag Library'!$P$14:$P$736, LEN(K$2))=K$2, RIGHT('Tag Library'!$P$14:$P$736, LEN($A355))=$A355), """")"),"")</f>
        <v/>
      </c>
      <c r="L355" s="1" t="str">
        <f ca="1">IFERROR(__xludf.DUMMYFUNCTION("IFERROR(FILTER('Tag Library'!$Q$14:$Q$736, LEFT('Tag Library'!$P$14:$P$736, LEN(L$2))=L$2, RIGHT('Tag Library'!$P$14:$P$736, LEN($A355))=$A355), """")"),"")</f>
        <v/>
      </c>
      <c r="M355" s="1" t="str">
        <f ca="1">IFERROR(__xludf.DUMMYFUNCTION("IFERROR(FILTER('Tag Library'!$Q$14:$Q$736, LEFT('Tag Library'!$P$14:$P$736, LEN(M$2))=M$2, RIGHT('Tag Library'!$P$14:$P$736, LEN($A355))=$A355), """")"),"")</f>
        <v/>
      </c>
      <c r="N355" s="1" t="str">
        <f ca="1">IFERROR(__xludf.DUMMYFUNCTION("IFERROR(FILTER('Tag Library'!$Q$14:$Q$736, LEFT('Tag Library'!$P$14:$P$736, LEN(N$2))=N$2, RIGHT('Tag Library'!$P$14:$P$736, LEN($A355))=$A355), """")"),"")</f>
        <v/>
      </c>
      <c r="O355" s="1" t="str">
        <f ca="1">IFERROR(__xludf.DUMMYFUNCTION("IFERROR(FILTER('Tag Library'!$Q$14:$Q$736, LEFT('Tag Library'!$P$14:$P$736, LEN(O$2))=O$2, RIGHT('Tag Library'!$P$14:$P$736, LEN($A355))=$A355), """")"),"")</f>
        <v/>
      </c>
      <c r="P355" s="1" t="str">
        <f ca="1">IFERROR(__xludf.DUMMYFUNCTION("IFERROR(FILTER('Tag Library'!$Q$14:$Q$736, LEFT('Tag Library'!$P$14:$P$736, LEN(P$2))=P$2, RIGHT('Tag Library'!$P$14:$P$736, LEN($A355))=$A355), """")"),"")</f>
        <v/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IFERROR(__xludf.DUMMYFUNCTION("IFERROR(FILTER('Tag Library'!$Q$14:$Q$736, LEFT('Tag Library'!$P$14:$P$736, LEN(B$2))=B$2, RIGHT('Tag Library'!$P$14:$P$736, LEN($A356))=$A356), """")"),"")</f>
        <v/>
      </c>
      <c r="C356" s="1" t="str">
        <f ca="1">IFERROR(__xludf.DUMMYFUNCTION("IFERROR(FILTER('Tag Library'!$Q$14:$Q$736, LEFT('Tag Library'!$P$14:$P$736, LEN(C$2))=C$2, RIGHT('Tag Library'!$P$14:$P$736, LEN($A356))=$A356), """")"),"")</f>
        <v/>
      </c>
      <c r="D356" s="1" t="str">
        <f ca="1">IFERROR(__xludf.DUMMYFUNCTION("IFERROR(FILTER('Tag Library'!$Q$14:$Q$736, LEFT('Tag Library'!$P$14:$P$736, LEN(D$2))=D$2, RIGHT('Tag Library'!$P$14:$P$736, LEN($A356))=$A356), """")"),"")</f>
        <v/>
      </c>
      <c r="E356" s="1" t="str">
        <f ca="1">IFERROR(__xludf.DUMMYFUNCTION("IFERROR(FILTER('Tag Library'!$Q$14:$Q$736, LEFT('Tag Library'!$P$14:$P$736, LEN(E$2))=E$2, RIGHT('Tag Library'!$P$14:$P$736, LEN($A356))=$A356), """")"),"")</f>
        <v/>
      </c>
      <c r="F356" s="1" t="str">
        <f ca="1">IFERROR(__xludf.DUMMYFUNCTION("IFERROR(FILTER('Tag Library'!$Q$14:$Q$736, LEFT('Tag Library'!$P$14:$P$736, LEN(F$2))=F$2, RIGHT('Tag Library'!$P$14:$P$736, LEN($A356))=$A356), """")"),"")</f>
        <v/>
      </c>
      <c r="G356" s="1" t="str">
        <f ca="1">IFERROR(__xludf.DUMMYFUNCTION("IFERROR(FILTER('Tag Library'!$Q$14:$Q$736, LEFT('Tag Library'!$P$14:$P$736, LEN(G$2))=G$2, RIGHT('Tag Library'!$P$14:$P$736, LEN($A356))=$A356), """")"),"")</f>
        <v/>
      </c>
      <c r="H356" s="1" t="str">
        <f ca="1">IFERROR(__xludf.DUMMYFUNCTION("IFERROR(FILTER('Tag Library'!$Q$14:$Q$736, LEFT('Tag Library'!$P$14:$P$736, LEN(H$2))=H$2, RIGHT('Tag Library'!$P$14:$P$736, LEN($A356))=$A356), """")"),"")</f>
        <v/>
      </c>
      <c r="I356" s="1" t="str">
        <f ca="1">IFERROR(__xludf.DUMMYFUNCTION("IFERROR(FILTER('Tag Library'!$Q$14:$Q$736, LEFT('Tag Library'!$P$14:$P$736, LEN(I$2))=I$2, RIGHT('Tag Library'!$P$14:$P$736, LEN($A356))=$A356), """")"),"")</f>
        <v/>
      </c>
      <c r="J356" s="1" t="str">
        <f ca="1">IFERROR(__xludf.DUMMYFUNCTION("IFERROR(FILTER('Tag Library'!$Q$14:$Q$736, LEFT('Tag Library'!$P$14:$P$736, LEN(J$2))=J$2, RIGHT('Tag Library'!$P$14:$P$736, LEN($A356))=$A356), """")"),"")</f>
        <v/>
      </c>
      <c r="K356" s="1" t="str">
        <f ca="1">IFERROR(__xludf.DUMMYFUNCTION("IFERROR(FILTER('Tag Library'!$Q$14:$Q$736, LEFT('Tag Library'!$P$14:$P$736, LEN(K$2))=K$2, RIGHT('Tag Library'!$P$14:$P$736, LEN($A356))=$A356), """")"),"")</f>
        <v/>
      </c>
      <c r="L356" s="1" t="str">
        <f ca="1">IFERROR(__xludf.DUMMYFUNCTION("IFERROR(FILTER('Tag Library'!$Q$14:$Q$736, LEFT('Tag Library'!$P$14:$P$736, LEN(L$2))=L$2, RIGHT('Tag Library'!$P$14:$P$736, LEN($A356))=$A356), """")"),"")</f>
        <v/>
      </c>
      <c r="M356" s="1" t="str">
        <f ca="1">IFERROR(__xludf.DUMMYFUNCTION("IFERROR(FILTER('Tag Library'!$Q$14:$Q$736, LEFT('Tag Library'!$P$14:$P$736, LEN(M$2))=M$2, RIGHT('Tag Library'!$P$14:$P$736, LEN($A356))=$A356), """")"),"")</f>
        <v/>
      </c>
      <c r="N356" s="1" t="str">
        <f ca="1">IFERROR(__xludf.DUMMYFUNCTION("IFERROR(FILTER('Tag Library'!$Q$14:$Q$736, LEFT('Tag Library'!$P$14:$P$736, LEN(N$2))=N$2, RIGHT('Tag Library'!$P$14:$P$736, LEN($A356))=$A356), """")"),"")</f>
        <v/>
      </c>
      <c r="O356" s="1" t="str">
        <f ca="1">IFERROR(__xludf.DUMMYFUNCTION("IFERROR(FILTER('Tag Library'!$Q$14:$Q$736, LEFT('Tag Library'!$P$14:$P$736, LEN(O$2))=O$2, RIGHT('Tag Library'!$P$14:$P$736, LEN($A356))=$A356), """")"),"")</f>
        <v/>
      </c>
      <c r="P356" s="1" t="str">
        <f ca="1">IFERROR(__xludf.DUMMYFUNCTION("IFERROR(FILTER('Tag Library'!$Q$14:$Q$736, LEFT('Tag Library'!$P$14:$P$736, LEN(P$2))=P$2, RIGHT('Tag Library'!$P$14:$P$736, LEN($A356))=$A356), """")"),"")</f>
        <v/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IFERROR(__xludf.DUMMYFUNCTION("IFERROR(FILTER('Tag Library'!$Q$14:$Q$736, LEFT('Tag Library'!$P$14:$P$736, LEN(B$2))=B$2, RIGHT('Tag Library'!$P$14:$P$736, LEN($A357))=$A357), """")"),"")</f>
        <v/>
      </c>
      <c r="C357" s="1" t="str">
        <f ca="1">IFERROR(__xludf.DUMMYFUNCTION("IFERROR(FILTER('Tag Library'!$Q$14:$Q$736, LEFT('Tag Library'!$P$14:$P$736, LEN(C$2))=C$2, RIGHT('Tag Library'!$P$14:$P$736, LEN($A357))=$A357), """")"),"")</f>
        <v/>
      </c>
      <c r="D357" s="1" t="str">
        <f ca="1">IFERROR(__xludf.DUMMYFUNCTION("IFERROR(FILTER('Tag Library'!$Q$14:$Q$736, LEFT('Tag Library'!$P$14:$P$736, LEN(D$2))=D$2, RIGHT('Tag Library'!$P$14:$P$736, LEN($A357))=$A357), """")"),"")</f>
        <v/>
      </c>
      <c r="E357" s="1" t="str">
        <f ca="1">IFERROR(__xludf.DUMMYFUNCTION("IFERROR(FILTER('Tag Library'!$Q$14:$Q$736, LEFT('Tag Library'!$P$14:$P$736, LEN(E$2))=E$2, RIGHT('Tag Library'!$P$14:$P$736, LEN($A357))=$A357), """")"),"")</f>
        <v/>
      </c>
      <c r="F357" s="1" t="str">
        <f ca="1">IFERROR(__xludf.DUMMYFUNCTION("IFERROR(FILTER('Tag Library'!$Q$14:$Q$736, LEFT('Tag Library'!$P$14:$P$736, LEN(F$2))=F$2, RIGHT('Tag Library'!$P$14:$P$736, LEN($A357))=$A357), """")"),"")</f>
        <v/>
      </c>
      <c r="G357" s="1" t="str">
        <f ca="1">IFERROR(__xludf.DUMMYFUNCTION("IFERROR(FILTER('Tag Library'!$Q$14:$Q$736, LEFT('Tag Library'!$P$14:$P$736, LEN(G$2))=G$2, RIGHT('Tag Library'!$P$14:$P$736, LEN($A357))=$A357), """")"),"")</f>
        <v/>
      </c>
      <c r="H357" s="1" t="str">
        <f ca="1">IFERROR(__xludf.DUMMYFUNCTION("IFERROR(FILTER('Tag Library'!$Q$14:$Q$736, LEFT('Tag Library'!$P$14:$P$736, LEN(H$2))=H$2, RIGHT('Tag Library'!$P$14:$P$736, LEN($A357))=$A357), """")"),"")</f>
        <v/>
      </c>
      <c r="I357" s="1" t="str">
        <f ca="1">IFERROR(__xludf.DUMMYFUNCTION("IFERROR(FILTER('Tag Library'!$Q$14:$Q$736, LEFT('Tag Library'!$P$14:$P$736, LEN(I$2))=I$2, RIGHT('Tag Library'!$P$14:$P$736, LEN($A357))=$A357), """")"),"")</f>
        <v/>
      </c>
      <c r="J357" s="1" t="str">
        <f ca="1">IFERROR(__xludf.DUMMYFUNCTION("IFERROR(FILTER('Tag Library'!$Q$14:$Q$736, LEFT('Tag Library'!$P$14:$P$736, LEN(J$2))=J$2, RIGHT('Tag Library'!$P$14:$P$736, LEN($A357))=$A357), """")"),"")</f>
        <v/>
      </c>
      <c r="K357" s="1" t="str">
        <f ca="1">IFERROR(__xludf.DUMMYFUNCTION("IFERROR(FILTER('Tag Library'!$Q$14:$Q$736, LEFT('Tag Library'!$P$14:$P$736, LEN(K$2))=K$2, RIGHT('Tag Library'!$P$14:$P$736, LEN($A357))=$A357), """")"),"")</f>
        <v/>
      </c>
      <c r="L357" s="1" t="str">
        <f ca="1">IFERROR(__xludf.DUMMYFUNCTION("IFERROR(FILTER('Tag Library'!$Q$14:$Q$736, LEFT('Tag Library'!$P$14:$P$736, LEN(L$2))=L$2, RIGHT('Tag Library'!$P$14:$P$736, LEN($A357))=$A357), """")"),"")</f>
        <v/>
      </c>
      <c r="M357" s="1" t="str">
        <f ca="1">IFERROR(__xludf.DUMMYFUNCTION("IFERROR(FILTER('Tag Library'!$Q$14:$Q$736, LEFT('Tag Library'!$P$14:$P$736, LEN(M$2))=M$2, RIGHT('Tag Library'!$P$14:$P$736, LEN($A357))=$A357), """")"),"")</f>
        <v/>
      </c>
      <c r="N357" s="1" t="str">
        <f ca="1">IFERROR(__xludf.DUMMYFUNCTION("IFERROR(FILTER('Tag Library'!$Q$14:$Q$736, LEFT('Tag Library'!$P$14:$P$736, LEN(N$2))=N$2, RIGHT('Tag Library'!$P$14:$P$736, LEN($A357))=$A357), """")"),"")</f>
        <v/>
      </c>
      <c r="O357" s="1" t="str">
        <f ca="1">IFERROR(__xludf.DUMMYFUNCTION("IFERROR(FILTER('Tag Library'!$Q$14:$Q$736, LEFT('Tag Library'!$P$14:$P$736, LEN(O$2))=O$2, RIGHT('Tag Library'!$P$14:$P$736, LEN($A357))=$A357), """")"),"")</f>
        <v/>
      </c>
      <c r="P357" s="1" t="str">
        <f ca="1">IFERROR(__xludf.DUMMYFUNCTION("IFERROR(FILTER('Tag Library'!$Q$14:$Q$736, LEFT('Tag Library'!$P$14:$P$736, LEN(P$2))=P$2, RIGHT('Tag Library'!$P$14:$P$736, LEN($A357))=$A357), """")"),"")</f>
        <v/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IFERROR(__xludf.DUMMYFUNCTION("IFERROR(FILTER('Tag Library'!$Q$14:$Q$736, LEFT('Tag Library'!$P$14:$P$736, LEN(B$2))=B$2, RIGHT('Tag Library'!$P$14:$P$736, LEN($A358))=$A358), """")"),"")</f>
        <v/>
      </c>
      <c r="C358" s="1" t="str">
        <f ca="1">IFERROR(__xludf.DUMMYFUNCTION("IFERROR(FILTER('Tag Library'!$Q$14:$Q$736, LEFT('Tag Library'!$P$14:$P$736, LEN(C$2))=C$2, RIGHT('Tag Library'!$P$14:$P$736, LEN($A358))=$A358), """")"),"")</f>
        <v/>
      </c>
      <c r="D358" s="1" t="str">
        <f ca="1">IFERROR(__xludf.DUMMYFUNCTION("IFERROR(FILTER('Tag Library'!$Q$14:$Q$736, LEFT('Tag Library'!$P$14:$P$736, LEN(D$2))=D$2, RIGHT('Tag Library'!$P$14:$P$736, LEN($A358))=$A358), """")"),"")</f>
        <v/>
      </c>
      <c r="E358" s="1" t="str">
        <f ca="1">IFERROR(__xludf.DUMMYFUNCTION("IFERROR(FILTER('Tag Library'!$Q$14:$Q$736, LEFT('Tag Library'!$P$14:$P$736, LEN(E$2))=E$2, RIGHT('Tag Library'!$P$14:$P$736, LEN($A358))=$A358), """")"),"")</f>
        <v/>
      </c>
      <c r="F358" s="1" t="str">
        <f ca="1">IFERROR(__xludf.DUMMYFUNCTION("IFERROR(FILTER('Tag Library'!$Q$14:$Q$736, LEFT('Tag Library'!$P$14:$P$736, LEN(F$2))=F$2, RIGHT('Tag Library'!$P$14:$P$736, LEN($A358))=$A358), """")"),"")</f>
        <v/>
      </c>
      <c r="G358" s="1" t="str">
        <f ca="1">IFERROR(__xludf.DUMMYFUNCTION("IFERROR(FILTER('Tag Library'!$Q$14:$Q$736, LEFT('Tag Library'!$P$14:$P$736, LEN(G$2))=G$2, RIGHT('Tag Library'!$P$14:$P$736, LEN($A358))=$A358), """")"),"")</f>
        <v/>
      </c>
      <c r="H358" s="1" t="str">
        <f ca="1">IFERROR(__xludf.DUMMYFUNCTION("IFERROR(FILTER('Tag Library'!$Q$14:$Q$736, LEFT('Tag Library'!$P$14:$P$736, LEN(H$2))=H$2, RIGHT('Tag Library'!$P$14:$P$736, LEN($A358))=$A358), """")"),"")</f>
        <v/>
      </c>
      <c r="I358" s="1" t="str">
        <f ca="1">IFERROR(__xludf.DUMMYFUNCTION("IFERROR(FILTER('Tag Library'!$Q$14:$Q$736, LEFT('Tag Library'!$P$14:$P$736, LEN(I$2))=I$2, RIGHT('Tag Library'!$P$14:$P$736, LEN($A358))=$A358), """")"),"")</f>
        <v/>
      </c>
      <c r="J358" s="1" t="str">
        <f ca="1">IFERROR(__xludf.DUMMYFUNCTION("IFERROR(FILTER('Tag Library'!$Q$14:$Q$736, LEFT('Tag Library'!$P$14:$P$736, LEN(J$2))=J$2, RIGHT('Tag Library'!$P$14:$P$736, LEN($A358))=$A358), """")"),"")</f>
        <v/>
      </c>
      <c r="K358" s="1" t="str">
        <f ca="1">IFERROR(__xludf.DUMMYFUNCTION("IFERROR(FILTER('Tag Library'!$Q$14:$Q$736, LEFT('Tag Library'!$P$14:$P$736, LEN(K$2))=K$2, RIGHT('Tag Library'!$P$14:$P$736, LEN($A358))=$A358), """")"),"")</f>
        <v/>
      </c>
      <c r="L358" s="1" t="str">
        <f ca="1">IFERROR(__xludf.DUMMYFUNCTION("IFERROR(FILTER('Tag Library'!$Q$14:$Q$736, LEFT('Tag Library'!$P$14:$P$736, LEN(L$2))=L$2, RIGHT('Tag Library'!$P$14:$P$736, LEN($A358))=$A358), """")"),"")</f>
        <v/>
      </c>
      <c r="M358" s="1" t="str">
        <f ca="1">IFERROR(__xludf.DUMMYFUNCTION("IFERROR(FILTER('Tag Library'!$Q$14:$Q$736, LEFT('Tag Library'!$P$14:$P$736, LEN(M$2))=M$2, RIGHT('Tag Library'!$P$14:$P$736, LEN($A358))=$A358), """")"),"")</f>
        <v/>
      </c>
      <c r="N358" s="1" t="str">
        <f ca="1">IFERROR(__xludf.DUMMYFUNCTION("IFERROR(FILTER('Tag Library'!$Q$14:$Q$736, LEFT('Tag Library'!$P$14:$P$736, LEN(N$2))=N$2, RIGHT('Tag Library'!$P$14:$P$736, LEN($A358))=$A358), """")"),"")</f>
        <v/>
      </c>
      <c r="O358" s="1" t="str">
        <f ca="1">IFERROR(__xludf.DUMMYFUNCTION("IFERROR(FILTER('Tag Library'!$Q$14:$Q$736, LEFT('Tag Library'!$P$14:$P$736, LEN(O$2))=O$2, RIGHT('Tag Library'!$P$14:$P$736, LEN($A358))=$A358), """")"),"")</f>
        <v/>
      </c>
      <c r="P358" s="1" t="str">
        <f ca="1">IFERROR(__xludf.DUMMYFUNCTION("IFERROR(FILTER('Tag Library'!$Q$14:$Q$736, LEFT('Tag Library'!$P$14:$P$736, LEN(P$2))=P$2, RIGHT('Tag Library'!$P$14:$P$736, LEN($A358))=$A358), """")"),"")</f>
        <v/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IFERROR(__xludf.DUMMYFUNCTION("IFERROR(FILTER('Tag Library'!$Q$14:$Q$736, LEFT('Tag Library'!$P$14:$P$736, LEN(B$2))=B$2, RIGHT('Tag Library'!$P$14:$P$736, LEN($A359))=$A359), """")"),"")</f>
        <v/>
      </c>
      <c r="C359" s="1" t="str">
        <f ca="1">IFERROR(__xludf.DUMMYFUNCTION("IFERROR(FILTER('Tag Library'!$Q$14:$Q$736, LEFT('Tag Library'!$P$14:$P$736, LEN(C$2))=C$2, RIGHT('Tag Library'!$P$14:$P$736, LEN($A359))=$A359), """")"),"")</f>
        <v/>
      </c>
      <c r="D359" s="1" t="str">
        <f ca="1">IFERROR(__xludf.DUMMYFUNCTION("IFERROR(FILTER('Tag Library'!$Q$14:$Q$736, LEFT('Tag Library'!$P$14:$P$736, LEN(D$2))=D$2, RIGHT('Tag Library'!$P$14:$P$736, LEN($A359))=$A359), """")"),"")</f>
        <v/>
      </c>
      <c r="E359" s="1" t="str">
        <f ca="1">IFERROR(__xludf.DUMMYFUNCTION("IFERROR(FILTER('Tag Library'!$Q$14:$Q$736, LEFT('Tag Library'!$P$14:$P$736, LEN(E$2))=E$2, RIGHT('Tag Library'!$P$14:$P$736, LEN($A359))=$A359), """")"),"")</f>
        <v/>
      </c>
      <c r="F359" s="1" t="str">
        <f ca="1">IFERROR(__xludf.DUMMYFUNCTION("IFERROR(FILTER('Tag Library'!$Q$14:$Q$736, LEFT('Tag Library'!$P$14:$P$736, LEN(F$2))=F$2, RIGHT('Tag Library'!$P$14:$P$736, LEN($A359))=$A359), """")"),"")</f>
        <v/>
      </c>
      <c r="G359" s="1" t="str">
        <f ca="1">IFERROR(__xludf.DUMMYFUNCTION("IFERROR(FILTER('Tag Library'!$Q$14:$Q$736, LEFT('Tag Library'!$P$14:$P$736, LEN(G$2))=G$2, RIGHT('Tag Library'!$P$14:$P$736, LEN($A359))=$A359), """")"),"")</f>
        <v/>
      </c>
      <c r="H359" s="1" t="str">
        <f ca="1">IFERROR(__xludf.DUMMYFUNCTION("IFERROR(FILTER('Tag Library'!$Q$14:$Q$736, LEFT('Tag Library'!$P$14:$P$736, LEN(H$2))=H$2, RIGHT('Tag Library'!$P$14:$P$736, LEN($A359))=$A359), """")"),"")</f>
        <v/>
      </c>
      <c r="I359" s="1" t="str">
        <f ca="1">IFERROR(__xludf.DUMMYFUNCTION("IFERROR(FILTER('Tag Library'!$Q$14:$Q$736, LEFT('Tag Library'!$P$14:$P$736, LEN(I$2))=I$2, RIGHT('Tag Library'!$P$14:$P$736, LEN($A359))=$A359), """")"),"")</f>
        <v/>
      </c>
      <c r="J359" s="1" t="str">
        <f ca="1">IFERROR(__xludf.DUMMYFUNCTION("IFERROR(FILTER('Tag Library'!$Q$14:$Q$736, LEFT('Tag Library'!$P$14:$P$736, LEN(J$2))=J$2, RIGHT('Tag Library'!$P$14:$P$736, LEN($A359))=$A359), """")"),"")</f>
        <v/>
      </c>
      <c r="K359" s="1" t="str">
        <f ca="1">IFERROR(__xludf.DUMMYFUNCTION("IFERROR(FILTER('Tag Library'!$Q$14:$Q$736, LEFT('Tag Library'!$P$14:$P$736, LEN(K$2))=K$2, RIGHT('Tag Library'!$P$14:$P$736, LEN($A359))=$A359), """")"),"")</f>
        <v/>
      </c>
      <c r="L359" s="1" t="str">
        <f ca="1">IFERROR(__xludf.DUMMYFUNCTION("IFERROR(FILTER('Tag Library'!$Q$14:$Q$736, LEFT('Tag Library'!$P$14:$P$736, LEN(L$2))=L$2, RIGHT('Tag Library'!$P$14:$P$736, LEN($A359))=$A359), """")"),"")</f>
        <v/>
      </c>
      <c r="M359" s="1" t="str">
        <f ca="1">IFERROR(__xludf.DUMMYFUNCTION("IFERROR(FILTER('Tag Library'!$Q$14:$Q$736, LEFT('Tag Library'!$P$14:$P$736, LEN(M$2))=M$2, RIGHT('Tag Library'!$P$14:$P$736, LEN($A359))=$A359), """")"),"")</f>
        <v/>
      </c>
      <c r="N359" s="1" t="str">
        <f ca="1">IFERROR(__xludf.DUMMYFUNCTION("IFERROR(FILTER('Tag Library'!$Q$14:$Q$736, LEFT('Tag Library'!$P$14:$P$736, LEN(N$2))=N$2, RIGHT('Tag Library'!$P$14:$P$736, LEN($A359))=$A359), """")"),"")</f>
        <v/>
      </c>
      <c r="O359" s="1" t="str">
        <f ca="1">IFERROR(__xludf.DUMMYFUNCTION("IFERROR(FILTER('Tag Library'!$Q$14:$Q$736, LEFT('Tag Library'!$P$14:$P$736, LEN(O$2))=O$2, RIGHT('Tag Library'!$P$14:$P$736, LEN($A359))=$A359), """")"),"")</f>
        <v/>
      </c>
      <c r="P359" s="1" t="str">
        <f ca="1">IFERROR(__xludf.DUMMYFUNCTION("IFERROR(FILTER('Tag Library'!$Q$14:$Q$736, LEFT('Tag Library'!$P$14:$P$736, LEN(P$2))=P$2, RIGHT('Tag Library'!$P$14:$P$736, LEN($A359))=$A359), """")"),"")</f>
        <v/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IFERROR(__xludf.DUMMYFUNCTION("IFERROR(FILTER('Tag Library'!$Q$14:$Q$736, LEFT('Tag Library'!$P$14:$P$736, LEN(B$2))=B$2, RIGHT('Tag Library'!$P$14:$P$736, LEN($A360))=$A360), """")"),"")</f>
        <v/>
      </c>
      <c r="C360" s="1" t="str">
        <f ca="1">IFERROR(__xludf.DUMMYFUNCTION("IFERROR(FILTER('Tag Library'!$Q$14:$Q$736, LEFT('Tag Library'!$P$14:$P$736, LEN(C$2))=C$2, RIGHT('Tag Library'!$P$14:$P$736, LEN($A360))=$A360), """")"),"")</f>
        <v/>
      </c>
      <c r="D360" s="1" t="str">
        <f ca="1">IFERROR(__xludf.DUMMYFUNCTION("IFERROR(FILTER('Tag Library'!$Q$14:$Q$736, LEFT('Tag Library'!$P$14:$P$736, LEN(D$2))=D$2, RIGHT('Tag Library'!$P$14:$P$736, LEN($A360))=$A360), """")"),"")</f>
        <v/>
      </c>
      <c r="E360" s="1" t="str">
        <f ca="1">IFERROR(__xludf.DUMMYFUNCTION("IFERROR(FILTER('Tag Library'!$Q$14:$Q$736, LEFT('Tag Library'!$P$14:$P$736, LEN(E$2))=E$2, RIGHT('Tag Library'!$P$14:$P$736, LEN($A360))=$A360), """")"),"")</f>
        <v/>
      </c>
      <c r="F360" s="1" t="str">
        <f ca="1">IFERROR(__xludf.DUMMYFUNCTION("IFERROR(FILTER('Tag Library'!$Q$14:$Q$736, LEFT('Tag Library'!$P$14:$P$736, LEN(F$2))=F$2, RIGHT('Tag Library'!$P$14:$P$736, LEN($A360))=$A360), """")"),"")</f>
        <v/>
      </c>
      <c r="G360" s="1" t="str">
        <f ca="1">IFERROR(__xludf.DUMMYFUNCTION("IFERROR(FILTER('Tag Library'!$Q$14:$Q$736, LEFT('Tag Library'!$P$14:$P$736, LEN(G$2))=G$2, RIGHT('Tag Library'!$P$14:$P$736, LEN($A360))=$A360), """")"),"")</f>
        <v/>
      </c>
      <c r="H360" s="1" t="str">
        <f ca="1">IFERROR(__xludf.DUMMYFUNCTION("IFERROR(FILTER('Tag Library'!$Q$14:$Q$736, LEFT('Tag Library'!$P$14:$P$736, LEN(H$2))=H$2, RIGHT('Tag Library'!$P$14:$P$736, LEN($A360))=$A360), """")"),"")</f>
        <v/>
      </c>
      <c r="I360" s="1" t="str">
        <f ca="1">IFERROR(__xludf.DUMMYFUNCTION("IFERROR(FILTER('Tag Library'!$Q$14:$Q$736, LEFT('Tag Library'!$P$14:$P$736, LEN(I$2))=I$2, RIGHT('Tag Library'!$P$14:$P$736, LEN($A360))=$A360), """")"),"")</f>
        <v/>
      </c>
      <c r="J360" s="1" t="str">
        <f ca="1">IFERROR(__xludf.DUMMYFUNCTION("IFERROR(FILTER('Tag Library'!$Q$14:$Q$736, LEFT('Tag Library'!$P$14:$P$736, LEN(J$2))=J$2, RIGHT('Tag Library'!$P$14:$P$736, LEN($A360))=$A360), """")"),"")</f>
        <v/>
      </c>
      <c r="K360" s="1" t="str">
        <f ca="1">IFERROR(__xludf.DUMMYFUNCTION("IFERROR(FILTER('Tag Library'!$Q$14:$Q$736, LEFT('Tag Library'!$P$14:$P$736, LEN(K$2))=K$2, RIGHT('Tag Library'!$P$14:$P$736, LEN($A360))=$A360), """")"),"")</f>
        <v/>
      </c>
      <c r="L360" s="1" t="str">
        <f ca="1">IFERROR(__xludf.DUMMYFUNCTION("IFERROR(FILTER('Tag Library'!$Q$14:$Q$736, LEFT('Tag Library'!$P$14:$P$736, LEN(L$2))=L$2, RIGHT('Tag Library'!$P$14:$P$736, LEN($A360))=$A360), """")"),"")</f>
        <v/>
      </c>
      <c r="M360" s="1" t="str">
        <f ca="1">IFERROR(__xludf.DUMMYFUNCTION("IFERROR(FILTER('Tag Library'!$Q$14:$Q$736, LEFT('Tag Library'!$P$14:$P$736, LEN(M$2))=M$2, RIGHT('Tag Library'!$P$14:$P$736, LEN($A360))=$A360), """")"),"")</f>
        <v/>
      </c>
      <c r="N360" s="1" t="str">
        <f ca="1">IFERROR(__xludf.DUMMYFUNCTION("IFERROR(FILTER('Tag Library'!$Q$14:$Q$736, LEFT('Tag Library'!$P$14:$P$736, LEN(N$2))=N$2, RIGHT('Tag Library'!$P$14:$P$736, LEN($A360))=$A360), """")"),"")</f>
        <v/>
      </c>
      <c r="O360" s="1" t="str">
        <f ca="1">IFERROR(__xludf.DUMMYFUNCTION("IFERROR(FILTER('Tag Library'!$Q$14:$Q$736, LEFT('Tag Library'!$P$14:$P$736, LEN(O$2))=O$2, RIGHT('Tag Library'!$P$14:$P$736, LEN($A360))=$A360), """")"),"")</f>
        <v/>
      </c>
      <c r="P360" s="1" t="str">
        <f ca="1">IFERROR(__xludf.DUMMYFUNCTION("IFERROR(FILTER('Tag Library'!$Q$14:$Q$736, LEFT('Tag Library'!$P$14:$P$736, LEN(P$2))=P$2, RIGHT('Tag Library'!$P$14:$P$736, LEN($A360))=$A360), """")"),"")</f>
        <v/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IFERROR(__xludf.DUMMYFUNCTION("IFERROR(FILTER('Tag Library'!$Q$14:$Q$736, LEFT('Tag Library'!$P$14:$P$736, LEN(B$2))=B$2, RIGHT('Tag Library'!$P$14:$P$736, LEN($A361))=$A361), """")"),"")</f>
        <v/>
      </c>
      <c r="C361" s="1" t="str">
        <f ca="1">IFERROR(__xludf.DUMMYFUNCTION("IFERROR(FILTER('Tag Library'!$Q$14:$Q$736, LEFT('Tag Library'!$P$14:$P$736, LEN(C$2))=C$2, RIGHT('Tag Library'!$P$14:$P$736, LEN($A361))=$A361), """")"),"")</f>
        <v/>
      </c>
      <c r="D361" s="1" t="str">
        <f ca="1">IFERROR(__xludf.DUMMYFUNCTION("IFERROR(FILTER('Tag Library'!$Q$14:$Q$736, LEFT('Tag Library'!$P$14:$P$736, LEN(D$2))=D$2, RIGHT('Tag Library'!$P$14:$P$736, LEN($A361))=$A361), """")"),"")</f>
        <v/>
      </c>
      <c r="E361" s="1" t="str">
        <f ca="1">IFERROR(__xludf.DUMMYFUNCTION("IFERROR(FILTER('Tag Library'!$Q$14:$Q$736, LEFT('Tag Library'!$P$14:$P$736, LEN(E$2))=E$2, RIGHT('Tag Library'!$P$14:$P$736, LEN($A361))=$A361), """")"),"")</f>
        <v/>
      </c>
      <c r="F361" s="1" t="str">
        <f ca="1">IFERROR(__xludf.DUMMYFUNCTION("IFERROR(FILTER('Tag Library'!$Q$14:$Q$736, LEFT('Tag Library'!$P$14:$P$736, LEN(F$2))=F$2, RIGHT('Tag Library'!$P$14:$P$736, LEN($A361))=$A361), """")"),"")</f>
        <v/>
      </c>
      <c r="G361" s="1" t="str">
        <f ca="1">IFERROR(__xludf.DUMMYFUNCTION("IFERROR(FILTER('Tag Library'!$Q$14:$Q$736, LEFT('Tag Library'!$P$14:$P$736, LEN(G$2))=G$2, RIGHT('Tag Library'!$P$14:$P$736, LEN($A361))=$A361), """")"),"")</f>
        <v/>
      </c>
      <c r="H361" s="1" t="str">
        <f ca="1">IFERROR(__xludf.DUMMYFUNCTION("IFERROR(FILTER('Tag Library'!$Q$14:$Q$736, LEFT('Tag Library'!$P$14:$P$736, LEN(H$2))=H$2, RIGHT('Tag Library'!$P$14:$P$736, LEN($A361))=$A361), """")"),"")</f>
        <v/>
      </c>
      <c r="I361" s="1" t="str">
        <f ca="1">IFERROR(__xludf.DUMMYFUNCTION("IFERROR(FILTER('Tag Library'!$Q$14:$Q$736, LEFT('Tag Library'!$P$14:$P$736, LEN(I$2))=I$2, RIGHT('Tag Library'!$P$14:$P$736, LEN($A361))=$A361), """")"),"")</f>
        <v/>
      </c>
      <c r="J361" s="1" t="str">
        <f ca="1">IFERROR(__xludf.DUMMYFUNCTION("IFERROR(FILTER('Tag Library'!$Q$14:$Q$736, LEFT('Tag Library'!$P$14:$P$736, LEN(J$2))=J$2, RIGHT('Tag Library'!$P$14:$P$736, LEN($A361))=$A361), """")"),"")</f>
        <v/>
      </c>
      <c r="K361" s="1" t="str">
        <f ca="1">IFERROR(__xludf.DUMMYFUNCTION("IFERROR(FILTER('Tag Library'!$Q$14:$Q$736, LEFT('Tag Library'!$P$14:$P$736, LEN(K$2))=K$2, RIGHT('Tag Library'!$P$14:$P$736, LEN($A361))=$A361), """")"),"")</f>
        <v/>
      </c>
      <c r="L361" s="1" t="str">
        <f ca="1">IFERROR(__xludf.DUMMYFUNCTION("IFERROR(FILTER('Tag Library'!$Q$14:$Q$736, LEFT('Tag Library'!$P$14:$P$736, LEN(L$2))=L$2, RIGHT('Tag Library'!$P$14:$P$736, LEN($A361))=$A361), """")"),"")</f>
        <v/>
      </c>
      <c r="M361" s="1" t="str">
        <f ca="1">IFERROR(__xludf.DUMMYFUNCTION("IFERROR(FILTER('Tag Library'!$Q$14:$Q$736, LEFT('Tag Library'!$P$14:$P$736, LEN(M$2))=M$2, RIGHT('Tag Library'!$P$14:$P$736, LEN($A361))=$A361), """")"),"")</f>
        <v/>
      </c>
      <c r="N361" s="1" t="str">
        <f ca="1">IFERROR(__xludf.DUMMYFUNCTION("IFERROR(FILTER('Tag Library'!$Q$14:$Q$736, LEFT('Tag Library'!$P$14:$P$736, LEN(N$2))=N$2, RIGHT('Tag Library'!$P$14:$P$736, LEN($A361))=$A361), """")"),"")</f>
        <v/>
      </c>
      <c r="O361" s="1" t="str">
        <f ca="1">IFERROR(__xludf.DUMMYFUNCTION("IFERROR(FILTER('Tag Library'!$Q$14:$Q$736, LEFT('Tag Library'!$P$14:$P$736, LEN(O$2))=O$2, RIGHT('Tag Library'!$P$14:$P$736, LEN($A361))=$A361), """")"),"")</f>
        <v/>
      </c>
      <c r="P361" s="1" t="str">
        <f ca="1">IFERROR(__xludf.DUMMYFUNCTION("IFERROR(FILTER('Tag Library'!$Q$14:$Q$736, LEFT('Tag Library'!$P$14:$P$736, LEN(P$2))=P$2, RIGHT('Tag Library'!$P$14:$P$736, LEN($A361))=$A361), """")"),"")</f>
        <v/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IFERROR(__xludf.DUMMYFUNCTION("IFERROR(FILTER('Tag Library'!$Q$14:$Q$736, LEFT('Tag Library'!$P$14:$P$736, LEN(B$2))=B$2, RIGHT('Tag Library'!$P$14:$P$736, LEN($A362))=$A362), """")"),"")</f>
        <v/>
      </c>
      <c r="C362" s="1" t="str">
        <f ca="1">IFERROR(__xludf.DUMMYFUNCTION("IFERROR(FILTER('Tag Library'!$Q$14:$Q$736, LEFT('Tag Library'!$P$14:$P$736, LEN(C$2))=C$2, RIGHT('Tag Library'!$P$14:$P$736, LEN($A362))=$A362), """")"),"")</f>
        <v/>
      </c>
      <c r="D362" s="1" t="str">
        <f ca="1">IFERROR(__xludf.DUMMYFUNCTION("IFERROR(FILTER('Tag Library'!$Q$14:$Q$736, LEFT('Tag Library'!$P$14:$P$736, LEN(D$2))=D$2, RIGHT('Tag Library'!$P$14:$P$736, LEN($A362))=$A362), """")"),"")</f>
        <v/>
      </c>
      <c r="E362" s="1" t="str">
        <f ca="1">IFERROR(__xludf.DUMMYFUNCTION("IFERROR(FILTER('Tag Library'!$Q$14:$Q$736, LEFT('Tag Library'!$P$14:$P$736, LEN(E$2))=E$2, RIGHT('Tag Library'!$P$14:$P$736, LEN($A362))=$A362), """")"),"")</f>
        <v/>
      </c>
      <c r="F362" s="1" t="str">
        <f ca="1">IFERROR(__xludf.DUMMYFUNCTION("IFERROR(FILTER('Tag Library'!$Q$14:$Q$736, LEFT('Tag Library'!$P$14:$P$736, LEN(F$2))=F$2, RIGHT('Tag Library'!$P$14:$P$736, LEN($A362))=$A362), """")"),"")</f>
        <v/>
      </c>
      <c r="G362" s="1" t="str">
        <f ca="1">IFERROR(__xludf.DUMMYFUNCTION("IFERROR(FILTER('Tag Library'!$Q$14:$Q$736, LEFT('Tag Library'!$P$14:$P$736, LEN(G$2))=G$2, RIGHT('Tag Library'!$P$14:$P$736, LEN($A362))=$A362), """")"),"")</f>
        <v/>
      </c>
      <c r="H362" s="1" t="str">
        <f ca="1">IFERROR(__xludf.DUMMYFUNCTION("IFERROR(FILTER('Tag Library'!$Q$14:$Q$736, LEFT('Tag Library'!$P$14:$P$736, LEN(H$2))=H$2, RIGHT('Tag Library'!$P$14:$P$736, LEN($A362))=$A362), """")"),"")</f>
        <v/>
      </c>
      <c r="I362" s="1" t="str">
        <f ca="1">IFERROR(__xludf.DUMMYFUNCTION("IFERROR(FILTER('Tag Library'!$Q$14:$Q$736, LEFT('Tag Library'!$P$14:$P$736, LEN(I$2))=I$2, RIGHT('Tag Library'!$P$14:$P$736, LEN($A362))=$A362), """")"),"")</f>
        <v/>
      </c>
      <c r="J362" s="1" t="str">
        <f ca="1">IFERROR(__xludf.DUMMYFUNCTION("IFERROR(FILTER('Tag Library'!$Q$14:$Q$736, LEFT('Tag Library'!$P$14:$P$736, LEN(J$2))=J$2, RIGHT('Tag Library'!$P$14:$P$736, LEN($A362))=$A362), """")"),"")</f>
        <v/>
      </c>
      <c r="K362" s="1" t="str">
        <f ca="1">IFERROR(__xludf.DUMMYFUNCTION("IFERROR(FILTER('Tag Library'!$Q$14:$Q$736, LEFT('Tag Library'!$P$14:$P$736, LEN(K$2))=K$2, RIGHT('Tag Library'!$P$14:$P$736, LEN($A362))=$A362), """")"),"")</f>
        <v/>
      </c>
      <c r="L362" s="1" t="str">
        <f ca="1">IFERROR(__xludf.DUMMYFUNCTION("IFERROR(FILTER('Tag Library'!$Q$14:$Q$736, LEFT('Tag Library'!$P$14:$P$736, LEN(L$2))=L$2, RIGHT('Tag Library'!$P$14:$P$736, LEN($A362))=$A362), """")"),"")</f>
        <v/>
      </c>
      <c r="M362" s="1" t="str">
        <f ca="1">IFERROR(__xludf.DUMMYFUNCTION("IFERROR(FILTER('Tag Library'!$Q$14:$Q$736, LEFT('Tag Library'!$P$14:$P$736, LEN(M$2))=M$2, RIGHT('Tag Library'!$P$14:$P$736, LEN($A362))=$A362), """")"),"")</f>
        <v/>
      </c>
      <c r="N362" s="1" t="str">
        <f ca="1">IFERROR(__xludf.DUMMYFUNCTION("IFERROR(FILTER('Tag Library'!$Q$14:$Q$736, LEFT('Tag Library'!$P$14:$P$736, LEN(N$2))=N$2, RIGHT('Tag Library'!$P$14:$P$736, LEN($A362))=$A362), """")"),"")</f>
        <v/>
      </c>
      <c r="O362" s="1" t="str">
        <f ca="1">IFERROR(__xludf.DUMMYFUNCTION("IFERROR(FILTER('Tag Library'!$Q$14:$Q$736, LEFT('Tag Library'!$P$14:$P$736, LEN(O$2))=O$2, RIGHT('Tag Library'!$P$14:$P$736, LEN($A362))=$A362), """")"),"")</f>
        <v/>
      </c>
      <c r="P362" s="1" t="str">
        <f ca="1">IFERROR(__xludf.DUMMYFUNCTION("IFERROR(FILTER('Tag Library'!$Q$14:$Q$736, LEFT('Tag Library'!$P$14:$P$736, LEN(P$2))=P$2, RIGHT('Tag Library'!$P$14:$P$736, LEN($A362))=$A362), """")"),"")</f>
        <v/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IFERROR(__xludf.DUMMYFUNCTION("IFERROR(FILTER('Tag Library'!$Q$14:$Q$736, LEFT('Tag Library'!$P$14:$P$736, LEN(B$2))=B$2, RIGHT('Tag Library'!$P$14:$P$736, LEN($A363))=$A363), """")"),"")</f>
        <v/>
      </c>
      <c r="C363" s="1" t="str">
        <f ca="1">IFERROR(__xludf.DUMMYFUNCTION("IFERROR(FILTER('Tag Library'!$Q$14:$Q$736, LEFT('Tag Library'!$P$14:$P$736, LEN(C$2))=C$2, RIGHT('Tag Library'!$P$14:$P$736, LEN($A363))=$A363), """")"),"")</f>
        <v/>
      </c>
      <c r="D363" s="1" t="str">
        <f ca="1">IFERROR(__xludf.DUMMYFUNCTION("IFERROR(FILTER('Tag Library'!$Q$14:$Q$736, LEFT('Tag Library'!$P$14:$P$736, LEN(D$2))=D$2, RIGHT('Tag Library'!$P$14:$P$736, LEN($A363))=$A363), """")"),"")</f>
        <v/>
      </c>
      <c r="E363" s="1" t="str">
        <f ca="1">IFERROR(__xludf.DUMMYFUNCTION("IFERROR(FILTER('Tag Library'!$Q$14:$Q$736, LEFT('Tag Library'!$P$14:$P$736, LEN(E$2))=E$2, RIGHT('Tag Library'!$P$14:$P$736, LEN($A363))=$A363), """")"),"")</f>
        <v/>
      </c>
      <c r="F363" s="1" t="str">
        <f ca="1">IFERROR(__xludf.DUMMYFUNCTION("IFERROR(FILTER('Tag Library'!$Q$14:$Q$736, LEFT('Tag Library'!$P$14:$P$736, LEN(F$2))=F$2, RIGHT('Tag Library'!$P$14:$P$736, LEN($A363))=$A363), """")"),"")</f>
        <v/>
      </c>
      <c r="G363" s="1" t="str">
        <f ca="1">IFERROR(__xludf.DUMMYFUNCTION("IFERROR(FILTER('Tag Library'!$Q$14:$Q$736, LEFT('Tag Library'!$P$14:$P$736, LEN(G$2))=G$2, RIGHT('Tag Library'!$P$14:$P$736, LEN($A363))=$A363), """")"),"")</f>
        <v/>
      </c>
      <c r="H363" s="1" t="str">
        <f ca="1">IFERROR(__xludf.DUMMYFUNCTION("IFERROR(FILTER('Tag Library'!$Q$14:$Q$736, LEFT('Tag Library'!$P$14:$P$736, LEN(H$2))=H$2, RIGHT('Tag Library'!$P$14:$P$736, LEN($A363))=$A363), """")"),"")</f>
        <v/>
      </c>
      <c r="I363" s="1" t="str">
        <f ca="1">IFERROR(__xludf.DUMMYFUNCTION("IFERROR(FILTER('Tag Library'!$Q$14:$Q$736, LEFT('Tag Library'!$P$14:$P$736, LEN(I$2))=I$2, RIGHT('Tag Library'!$P$14:$P$736, LEN($A363))=$A363), """")"),"")</f>
        <v/>
      </c>
      <c r="J363" s="1" t="str">
        <f ca="1">IFERROR(__xludf.DUMMYFUNCTION("IFERROR(FILTER('Tag Library'!$Q$14:$Q$736, LEFT('Tag Library'!$P$14:$P$736, LEN(J$2))=J$2, RIGHT('Tag Library'!$P$14:$P$736, LEN($A363))=$A363), """")"),"")</f>
        <v/>
      </c>
      <c r="K363" s="1" t="str">
        <f ca="1">IFERROR(__xludf.DUMMYFUNCTION("IFERROR(FILTER('Tag Library'!$Q$14:$Q$736, LEFT('Tag Library'!$P$14:$P$736, LEN(K$2))=K$2, RIGHT('Tag Library'!$P$14:$P$736, LEN($A363))=$A363), """")"),"")</f>
        <v/>
      </c>
      <c r="L363" s="1" t="str">
        <f ca="1">IFERROR(__xludf.DUMMYFUNCTION("IFERROR(FILTER('Tag Library'!$Q$14:$Q$736, LEFT('Tag Library'!$P$14:$P$736, LEN(L$2))=L$2, RIGHT('Tag Library'!$P$14:$P$736, LEN($A363))=$A363), """")"),"")</f>
        <v/>
      </c>
      <c r="M363" s="1" t="str">
        <f ca="1">IFERROR(__xludf.DUMMYFUNCTION("IFERROR(FILTER('Tag Library'!$Q$14:$Q$736, LEFT('Tag Library'!$P$14:$P$736, LEN(M$2))=M$2, RIGHT('Tag Library'!$P$14:$P$736, LEN($A363))=$A363), """")"),"")</f>
        <v/>
      </c>
      <c r="N363" s="1" t="str">
        <f ca="1">IFERROR(__xludf.DUMMYFUNCTION("IFERROR(FILTER('Tag Library'!$Q$14:$Q$736, LEFT('Tag Library'!$P$14:$P$736, LEN(N$2))=N$2, RIGHT('Tag Library'!$P$14:$P$736, LEN($A363))=$A363), """")"),"")</f>
        <v/>
      </c>
      <c r="O363" s="1" t="str">
        <f ca="1">IFERROR(__xludf.DUMMYFUNCTION("IFERROR(FILTER('Tag Library'!$Q$14:$Q$736, LEFT('Tag Library'!$P$14:$P$736, LEN(O$2))=O$2, RIGHT('Tag Library'!$P$14:$P$736, LEN($A363))=$A363), """")"),"")</f>
        <v/>
      </c>
      <c r="P363" s="1" t="str">
        <f ca="1">IFERROR(__xludf.DUMMYFUNCTION("IFERROR(FILTER('Tag Library'!$Q$14:$Q$736, LEFT('Tag Library'!$P$14:$P$736, LEN(P$2))=P$2, RIGHT('Tag Library'!$P$14:$P$736, LEN($A363))=$A363), """")"),"")</f>
        <v/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IFERROR(__xludf.DUMMYFUNCTION("IFERROR(FILTER('Tag Library'!$Q$14:$Q$736, LEFT('Tag Library'!$P$14:$P$736, LEN(B$2))=B$2, RIGHT('Tag Library'!$P$14:$P$736, LEN($A364))=$A364), """")"),"")</f>
        <v/>
      </c>
      <c r="C364" s="1" t="str">
        <f ca="1">IFERROR(__xludf.DUMMYFUNCTION("IFERROR(FILTER('Tag Library'!$Q$14:$Q$736, LEFT('Tag Library'!$P$14:$P$736, LEN(C$2))=C$2, RIGHT('Tag Library'!$P$14:$P$736, LEN($A364))=$A364), """")"),"")</f>
        <v/>
      </c>
      <c r="D364" s="1" t="str">
        <f ca="1">IFERROR(__xludf.DUMMYFUNCTION("IFERROR(FILTER('Tag Library'!$Q$14:$Q$736, LEFT('Tag Library'!$P$14:$P$736, LEN(D$2))=D$2, RIGHT('Tag Library'!$P$14:$P$736, LEN($A364))=$A364), """")"),"")</f>
        <v/>
      </c>
      <c r="E364" s="1" t="str">
        <f ca="1">IFERROR(__xludf.DUMMYFUNCTION("IFERROR(FILTER('Tag Library'!$Q$14:$Q$736, LEFT('Tag Library'!$P$14:$P$736, LEN(E$2))=E$2, RIGHT('Tag Library'!$P$14:$P$736, LEN($A364))=$A364), """")"),"")</f>
        <v/>
      </c>
      <c r="F364" s="1" t="str">
        <f ca="1">IFERROR(__xludf.DUMMYFUNCTION("IFERROR(FILTER('Tag Library'!$Q$14:$Q$736, LEFT('Tag Library'!$P$14:$P$736, LEN(F$2))=F$2, RIGHT('Tag Library'!$P$14:$P$736, LEN($A364))=$A364), """")"),"")</f>
        <v/>
      </c>
      <c r="G364" s="1" t="str">
        <f ca="1">IFERROR(__xludf.DUMMYFUNCTION("IFERROR(FILTER('Tag Library'!$Q$14:$Q$736, LEFT('Tag Library'!$P$14:$P$736, LEN(G$2))=G$2, RIGHT('Tag Library'!$P$14:$P$736, LEN($A364))=$A364), """")"),"")</f>
        <v/>
      </c>
      <c r="H364" s="1" t="str">
        <f ca="1">IFERROR(__xludf.DUMMYFUNCTION("IFERROR(FILTER('Tag Library'!$Q$14:$Q$736, LEFT('Tag Library'!$P$14:$P$736, LEN(H$2))=H$2, RIGHT('Tag Library'!$P$14:$P$736, LEN($A364))=$A364), """")"),"")</f>
        <v/>
      </c>
      <c r="I364" s="1" t="str">
        <f ca="1">IFERROR(__xludf.DUMMYFUNCTION("IFERROR(FILTER('Tag Library'!$Q$14:$Q$736, LEFT('Tag Library'!$P$14:$P$736, LEN(I$2))=I$2, RIGHT('Tag Library'!$P$14:$P$736, LEN($A364))=$A364), """")"),"")</f>
        <v/>
      </c>
      <c r="J364" s="1" t="str">
        <f ca="1">IFERROR(__xludf.DUMMYFUNCTION("IFERROR(FILTER('Tag Library'!$Q$14:$Q$736, LEFT('Tag Library'!$P$14:$P$736, LEN(J$2))=J$2, RIGHT('Tag Library'!$P$14:$P$736, LEN($A364))=$A364), """")"),"")</f>
        <v/>
      </c>
      <c r="K364" s="1" t="str">
        <f ca="1">IFERROR(__xludf.DUMMYFUNCTION("IFERROR(FILTER('Tag Library'!$Q$14:$Q$736, LEFT('Tag Library'!$P$14:$P$736, LEN(K$2))=K$2, RIGHT('Tag Library'!$P$14:$P$736, LEN($A364))=$A364), """")"),"")</f>
        <v/>
      </c>
      <c r="L364" s="1" t="str">
        <f ca="1">IFERROR(__xludf.DUMMYFUNCTION("IFERROR(FILTER('Tag Library'!$Q$14:$Q$736, LEFT('Tag Library'!$P$14:$P$736, LEN(L$2))=L$2, RIGHT('Tag Library'!$P$14:$P$736, LEN($A364))=$A364), """")"),"")</f>
        <v/>
      </c>
      <c r="M364" s="1" t="str">
        <f ca="1">IFERROR(__xludf.DUMMYFUNCTION("IFERROR(FILTER('Tag Library'!$Q$14:$Q$736, LEFT('Tag Library'!$P$14:$P$736, LEN(M$2))=M$2, RIGHT('Tag Library'!$P$14:$P$736, LEN($A364))=$A364), """")"),"")</f>
        <v/>
      </c>
      <c r="N364" s="1" t="str">
        <f ca="1">IFERROR(__xludf.DUMMYFUNCTION("IFERROR(FILTER('Tag Library'!$Q$14:$Q$736, LEFT('Tag Library'!$P$14:$P$736, LEN(N$2))=N$2, RIGHT('Tag Library'!$P$14:$P$736, LEN($A364))=$A364), """")"),"")</f>
        <v/>
      </c>
      <c r="O364" s="1" t="str">
        <f ca="1">IFERROR(__xludf.DUMMYFUNCTION("IFERROR(FILTER('Tag Library'!$Q$14:$Q$736, LEFT('Tag Library'!$P$14:$P$736, LEN(O$2))=O$2, RIGHT('Tag Library'!$P$14:$P$736, LEN($A364))=$A364), """")"),"")</f>
        <v/>
      </c>
      <c r="P364" s="1" t="str">
        <f ca="1">IFERROR(__xludf.DUMMYFUNCTION("IFERROR(FILTER('Tag Library'!$Q$14:$Q$736, LEFT('Tag Library'!$P$14:$P$736, LEN(P$2))=P$2, RIGHT('Tag Library'!$P$14:$P$736, LEN($A364))=$A364), """")"),"")</f>
        <v/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IFERROR(__xludf.DUMMYFUNCTION("IFERROR(FILTER('Tag Library'!$Q$14:$Q$736, LEFT('Tag Library'!$P$14:$P$736, LEN(B$2))=B$2, RIGHT('Tag Library'!$P$14:$P$736, LEN($A365))=$A365), """")"),"")</f>
        <v/>
      </c>
      <c r="C365" s="1" t="str">
        <f ca="1">IFERROR(__xludf.DUMMYFUNCTION("IFERROR(FILTER('Tag Library'!$Q$14:$Q$736, LEFT('Tag Library'!$P$14:$P$736, LEN(C$2))=C$2, RIGHT('Tag Library'!$P$14:$P$736, LEN($A365))=$A365), """")"),"")</f>
        <v/>
      </c>
      <c r="D365" s="1" t="str">
        <f ca="1">IFERROR(__xludf.DUMMYFUNCTION("IFERROR(FILTER('Tag Library'!$Q$14:$Q$736, LEFT('Tag Library'!$P$14:$P$736, LEN(D$2))=D$2, RIGHT('Tag Library'!$P$14:$P$736, LEN($A365))=$A365), """")"),"")</f>
        <v/>
      </c>
      <c r="E365" s="1" t="str">
        <f ca="1">IFERROR(__xludf.DUMMYFUNCTION("IFERROR(FILTER('Tag Library'!$Q$14:$Q$736, LEFT('Tag Library'!$P$14:$P$736, LEN(E$2))=E$2, RIGHT('Tag Library'!$P$14:$P$736, LEN($A365))=$A365), """")"),"")</f>
        <v/>
      </c>
      <c r="F365" s="1" t="str">
        <f ca="1">IFERROR(__xludf.DUMMYFUNCTION("IFERROR(FILTER('Tag Library'!$Q$14:$Q$736, LEFT('Tag Library'!$P$14:$P$736, LEN(F$2))=F$2, RIGHT('Tag Library'!$P$14:$P$736, LEN($A365))=$A365), """")"),"")</f>
        <v/>
      </c>
      <c r="G365" s="1" t="str">
        <f ca="1">IFERROR(__xludf.DUMMYFUNCTION("IFERROR(FILTER('Tag Library'!$Q$14:$Q$736, LEFT('Tag Library'!$P$14:$P$736, LEN(G$2))=G$2, RIGHT('Tag Library'!$P$14:$P$736, LEN($A365))=$A365), """")"),"")</f>
        <v/>
      </c>
      <c r="H365" s="1" t="str">
        <f ca="1">IFERROR(__xludf.DUMMYFUNCTION("IFERROR(FILTER('Tag Library'!$Q$14:$Q$736, LEFT('Tag Library'!$P$14:$P$736, LEN(H$2))=H$2, RIGHT('Tag Library'!$P$14:$P$736, LEN($A365))=$A365), """")"),"")</f>
        <v/>
      </c>
      <c r="I365" s="1" t="str">
        <f ca="1">IFERROR(__xludf.DUMMYFUNCTION("IFERROR(FILTER('Tag Library'!$Q$14:$Q$736, LEFT('Tag Library'!$P$14:$P$736, LEN(I$2))=I$2, RIGHT('Tag Library'!$P$14:$P$736, LEN($A365))=$A365), """")"),"")</f>
        <v/>
      </c>
      <c r="J365" s="1" t="str">
        <f ca="1">IFERROR(__xludf.DUMMYFUNCTION("IFERROR(FILTER('Tag Library'!$Q$14:$Q$736, LEFT('Tag Library'!$P$14:$P$736, LEN(J$2))=J$2, RIGHT('Tag Library'!$P$14:$P$736, LEN($A365))=$A365), """")"),"")</f>
        <v/>
      </c>
      <c r="K365" s="1" t="str">
        <f ca="1">IFERROR(__xludf.DUMMYFUNCTION("IFERROR(FILTER('Tag Library'!$Q$14:$Q$736, LEFT('Tag Library'!$P$14:$P$736, LEN(K$2))=K$2, RIGHT('Tag Library'!$P$14:$P$736, LEN($A365))=$A365), """")"),"")</f>
        <v/>
      </c>
      <c r="L365" s="1" t="str">
        <f ca="1">IFERROR(__xludf.DUMMYFUNCTION("IFERROR(FILTER('Tag Library'!$Q$14:$Q$736, LEFT('Tag Library'!$P$14:$P$736, LEN(L$2))=L$2, RIGHT('Tag Library'!$P$14:$P$736, LEN($A365))=$A365), """")"),"")</f>
        <v/>
      </c>
      <c r="M365" s="1" t="str">
        <f ca="1">IFERROR(__xludf.DUMMYFUNCTION("IFERROR(FILTER('Tag Library'!$Q$14:$Q$736, LEFT('Tag Library'!$P$14:$P$736, LEN(M$2))=M$2, RIGHT('Tag Library'!$P$14:$P$736, LEN($A365))=$A365), """")"),"")</f>
        <v/>
      </c>
      <c r="N365" s="1" t="str">
        <f ca="1">IFERROR(__xludf.DUMMYFUNCTION("IFERROR(FILTER('Tag Library'!$Q$14:$Q$736, LEFT('Tag Library'!$P$14:$P$736, LEN(N$2))=N$2, RIGHT('Tag Library'!$P$14:$P$736, LEN($A365))=$A365), """")"),"")</f>
        <v/>
      </c>
      <c r="O365" s="1" t="str">
        <f ca="1">IFERROR(__xludf.DUMMYFUNCTION("IFERROR(FILTER('Tag Library'!$Q$14:$Q$736, LEFT('Tag Library'!$P$14:$P$736, LEN(O$2))=O$2, RIGHT('Tag Library'!$P$14:$P$736, LEN($A365))=$A365), """")"),"")</f>
        <v/>
      </c>
      <c r="P365" s="1" t="str">
        <f ca="1">IFERROR(__xludf.DUMMYFUNCTION("IFERROR(FILTER('Tag Library'!$Q$14:$Q$736, LEFT('Tag Library'!$P$14:$P$736, LEN(P$2))=P$2, RIGHT('Tag Library'!$P$14:$P$736, LEN($A365))=$A365), """")"),"")</f>
        <v/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IFERROR(__xludf.DUMMYFUNCTION("IFERROR(FILTER('Tag Library'!$Q$14:$Q$736, LEFT('Tag Library'!$P$14:$P$736, LEN(B$2))=B$2, RIGHT('Tag Library'!$P$14:$P$736, LEN($A366))=$A366), """")"),"")</f>
        <v/>
      </c>
      <c r="C366" s="1" t="str">
        <f ca="1">IFERROR(__xludf.DUMMYFUNCTION("IFERROR(FILTER('Tag Library'!$Q$14:$Q$736, LEFT('Tag Library'!$P$14:$P$736, LEN(C$2))=C$2, RIGHT('Tag Library'!$P$14:$P$736, LEN($A366))=$A366), """")"),"")</f>
        <v/>
      </c>
      <c r="D366" s="1" t="str">
        <f ca="1">IFERROR(__xludf.DUMMYFUNCTION("IFERROR(FILTER('Tag Library'!$Q$14:$Q$736, LEFT('Tag Library'!$P$14:$P$736, LEN(D$2))=D$2, RIGHT('Tag Library'!$P$14:$P$736, LEN($A366))=$A366), """")"),"")</f>
        <v/>
      </c>
      <c r="E366" s="1" t="str">
        <f ca="1">IFERROR(__xludf.DUMMYFUNCTION("IFERROR(FILTER('Tag Library'!$Q$14:$Q$736, LEFT('Tag Library'!$P$14:$P$736, LEN(E$2))=E$2, RIGHT('Tag Library'!$P$14:$P$736, LEN($A366))=$A366), """")"),"")</f>
        <v/>
      </c>
      <c r="F366" s="1" t="str">
        <f ca="1">IFERROR(__xludf.DUMMYFUNCTION("IFERROR(FILTER('Tag Library'!$Q$14:$Q$736, LEFT('Tag Library'!$P$14:$P$736, LEN(F$2))=F$2, RIGHT('Tag Library'!$P$14:$P$736, LEN($A366))=$A366), """")"),"")</f>
        <v/>
      </c>
      <c r="G366" s="1" t="str">
        <f ca="1">IFERROR(__xludf.DUMMYFUNCTION("IFERROR(FILTER('Tag Library'!$Q$14:$Q$736, LEFT('Tag Library'!$P$14:$P$736, LEN(G$2))=G$2, RIGHT('Tag Library'!$P$14:$P$736, LEN($A366))=$A366), """")"),"")</f>
        <v/>
      </c>
      <c r="H366" s="1" t="str">
        <f ca="1">IFERROR(__xludf.DUMMYFUNCTION("IFERROR(FILTER('Tag Library'!$Q$14:$Q$736, LEFT('Tag Library'!$P$14:$P$736, LEN(H$2))=H$2, RIGHT('Tag Library'!$P$14:$P$736, LEN($A366))=$A366), """")"),"")</f>
        <v/>
      </c>
      <c r="I366" s="1" t="str">
        <f ca="1">IFERROR(__xludf.DUMMYFUNCTION("IFERROR(FILTER('Tag Library'!$Q$14:$Q$736, LEFT('Tag Library'!$P$14:$P$736, LEN(I$2))=I$2, RIGHT('Tag Library'!$P$14:$P$736, LEN($A366))=$A366), """")"),"")</f>
        <v/>
      </c>
      <c r="J366" s="1" t="str">
        <f ca="1">IFERROR(__xludf.DUMMYFUNCTION("IFERROR(FILTER('Tag Library'!$Q$14:$Q$736, LEFT('Tag Library'!$P$14:$P$736, LEN(J$2))=J$2, RIGHT('Tag Library'!$P$14:$P$736, LEN($A366))=$A366), """")"),"")</f>
        <v/>
      </c>
      <c r="K366" s="1" t="str">
        <f ca="1">IFERROR(__xludf.DUMMYFUNCTION("IFERROR(FILTER('Tag Library'!$Q$14:$Q$736, LEFT('Tag Library'!$P$14:$P$736, LEN(K$2))=K$2, RIGHT('Tag Library'!$P$14:$P$736, LEN($A366))=$A366), """")"),"")</f>
        <v/>
      </c>
      <c r="L366" s="1" t="str">
        <f ca="1">IFERROR(__xludf.DUMMYFUNCTION("IFERROR(FILTER('Tag Library'!$Q$14:$Q$736, LEFT('Tag Library'!$P$14:$P$736, LEN(L$2))=L$2, RIGHT('Tag Library'!$P$14:$P$736, LEN($A366))=$A366), """")"),"")</f>
        <v/>
      </c>
      <c r="M366" s="1" t="str">
        <f ca="1">IFERROR(__xludf.DUMMYFUNCTION("IFERROR(FILTER('Tag Library'!$Q$14:$Q$736, LEFT('Tag Library'!$P$14:$P$736, LEN(M$2))=M$2, RIGHT('Tag Library'!$P$14:$P$736, LEN($A366))=$A366), """")"),"")</f>
        <v/>
      </c>
      <c r="N366" s="1" t="str">
        <f ca="1">IFERROR(__xludf.DUMMYFUNCTION("IFERROR(FILTER('Tag Library'!$Q$14:$Q$736, LEFT('Tag Library'!$P$14:$P$736, LEN(N$2))=N$2, RIGHT('Tag Library'!$P$14:$P$736, LEN($A366))=$A366), """")"),"")</f>
        <v/>
      </c>
      <c r="O366" s="1" t="str">
        <f ca="1">IFERROR(__xludf.DUMMYFUNCTION("IFERROR(FILTER('Tag Library'!$Q$14:$Q$736, LEFT('Tag Library'!$P$14:$P$736, LEN(O$2))=O$2, RIGHT('Tag Library'!$P$14:$P$736, LEN($A366))=$A366), """")"),"")</f>
        <v/>
      </c>
      <c r="P366" s="1" t="str">
        <f ca="1">IFERROR(__xludf.DUMMYFUNCTION("IFERROR(FILTER('Tag Library'!$Q$14:$Q$736, LEFT('Tag Library'!$P$14:$P$736, LEN(P$2))=P$2, RIGHT('Tag Library'!$P$14:$P$736, LEN($A366))=$A366), """")"),"")</f>
        <v/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IFERROR(__xludf.DUMMYFUNCTION("IFERROR(FILTER('Tag Library'!$Q$14:$Q$736, LEFT('Tag Library'!$P$14:$P$736, LEN(B$2))=B$2, RIGHT('Tag Library'!$P$14:$P$736, LEN($A367))=$A367), """")"),"")</f>
        <v/>
      </c>
      <c r="C367" s="1" t="str">
        <f ca="1">IFERROR(__xludf.DUMMYFUNCTION("IFERROR(FILTER('Tag Library'!$Q$14:$Q$736, LEFT('Tag Library'!$P$14:$P$736, LEN(C$2))=C$2, RIGHT('Tag Library'!$P$14:$P$736, LEN($A367))=$A367), """")"),"")</f>
        <v/>
      </c>
      <c r="D367" s="1" t="str">
        <f ca="1">IFERROR(__xludf.DUMMYFUNCTION("IFERROR(FILTER('Tag Library'!$Q$14:$Q$736, LEFT('Tag Library'!$P$14:$P$736, LEN(D$2))=D$2, RIGHT('Tag Library'!$P$14:$P$736, LEN($A367))=$A367), """")"),"")</f>
        <v/>
      </c>
      <c r="E367" s="1" t="str">
        <f ca="1">IFERROR(__xludf.DUMMYFUNCTION("IFERROR(FILTER('Tag Library'!$Q$14:$Q$736, LEFT('Tag Library'!$P$14:$P$736, LEN(E$2))=E$2, RIGHT('Tag Library'!$P$14:$P$736, LEN($A367))=$A367), """")"),"")</f>
        <v/>
      </c>
      <c r="F367" s="1" t="str">
        <f ca="1">IFERROR(__xludf.DUMMYFUNCTION("IFERROR(FILTER('Tag Library'!$Q$14:$Q$736, LEFT('Tag Library'!$P$14:$P$736, LEN(F$2))=F$2, RIGHT('Tag Library'!$P$14:$P$736, LEN($A367))=$A367), """")"),"")</f>
        <v/>
      </c>
      <c r="G367" s="1" t="str">
        <f ca="1">IFERROR(__xludf.DUMMYFUNCTION("IFERROR(FILTER('Tag Library'!$Q$14:$Q$736, LEFT('Tag Library'!$P$14:$P$736, LEN(G$2))=G$2, RIGHT('Tag Library'!$P$14:$P$736, LEN($A367))=$A367), """")"),"")</f>
        <v/>
      </c>
      <c r="H367" s="1" t="str">
        <f ca="1">IFERROR(__xludf.DUMMYFUNCTION("IFERROR(FILTER('Tag Library'!$Q$14:$Q$736, LEFT('Tag Library'!$P$14:$P$736, LEN(H$2))=H$2, RIGHT('Tag Library'!$P$14:$P$736, LEN($A367))=$A367), """")"),"")</f>
        <v/>
      </c>
      <c r="I367" s="1" t="str">
        <f ca="1">IFERROR(__xludf.DUMMYFUNCTION("IFERROR(FILTER('Tag Library'!$Q$14:$Q$736, LEFT('Tag Library'!$P$14:$P$736, LEN(I$2))=I$2, RIGHT('Tag Library'!$P$14:$P$736, LEN($A367))=$A367), """")"),"")</f>
        <v/>
      </c>
      <c r="J367" s="1" t="str">
        <f ca="1">IFERROR(__xludf.DUMMYFUNCTION("IFERROR(FILTER('Tag Library'!$Q$14:$Q$736, LEFT('Tag Library'!$P$14:$P$736, LEN(J$2))=J$2, RIGHT('Tag Library'!$P$14:$P$736, LEN($A367))=$A367), """")"),"")</f>
        <v/>
      </c>
      <c r="K367" s="1" t="str">
        <f ca="1">IFERROR(__xludf.DUMMYFUNCTION("IFERROR(FILTER('Tag Library'!$Q$14:$Q$736, LEFT('Tag Library'!$P$14:$P$736, LEN(K$2))=K$2, RIGHT('Tag Library'!$P$14:$P$736, LEN($A367))=$A367), """")"),"")</f>
        <v/>
      </c>
      <c r="L367" s="1" t="str">
        <f ca="1">IFERROR(__xludf.DUMMYFUNCTION("IFERROR(FILTER('Tag Library'!$Q$14:$Q$736, LEFT('Tag Library'!$P$14:$P$736, LEN(L$2))=L$2, RIGHT('Tag Library'!$P$14:$P$736, LEN($A367))=$A367), """")"),"")</f>
        <v/>
      </c>
      <c r="M367" s="1" t="str">
        <f ca="1">IFERROR(__xludf.DUMMYFUNCTION("IFERROR(FILTER('Tag Library'!$Q$14:$Q$736, LEFT('Tag Library'!$P$14:$P$736, LEN(M$2))=M$2, RIGHT('Tag Library'!$P$14:$P$736, LEN($A367))=$A367), """")"),"")</f>
        <v/>
      </c>
      <c r="N367" s="1" t="str">
        <f ca="1">IFERROR(__xludf.DUMMYFUNCTION("IFERROR(FILTER('Tag Library'!$Q$14:$Q$736, LEFT('Tag Library'!$P$14:$P$736, LEN(N$2))=N$2, RIGHT('Tag Library'!$P$14:$P$736, LEN($A367))=$A367), """")"),"")</f>
        <v/>
      </c>
      <c r="O367" s="1" t="str">
        <f ca="1">IFERROR(__xludf.DUMMYFUNCTION("IFERROR(FILTER('Tag Library'!$Q$14:$Q$736, LEFT('Tag Library'!$P$14:$P$736, LEN(O$2))=O$2, RIGHT('Tag Library'!$P$14:$P$736, LEN($A367))=$A367), """")"),"")</f>
        <v/>
      </c>
      <c r="P367" s="1" t="str">
        <f ca="1">IFERROR(__xludf.DUMMYFUNCTION("IFERROR(FILTER('Tag Library'!$Q$14:$Q$736, LEFT('Tag Library'!$P$14:$P$736, LEN(P$2))=P$2, RIGHT('Tag Library'!$P$14:$P$736, LEN($A367))=$A367), """")"),"yellow")</f>
        <v>yellow</v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IFERROR(__xludf.DUMMYFUNCTION("IFERROR(FILTER('Tag Library'!$Q$14:$Q$736, LEFT('Tag Library'!$P$14:$P$736, LEN(B$2))=B$2, RIGHT('Tag Library'!$P$14:$P$736, LEN($A368))=$A368), """")"),"")</f>
        <v/>
      </c>
      <c r="C368" s="1" t="str">
        <f ca="1">IFERROR(__xludf.DUMMYFUNCTION("IFERROR(FILTER('Tag Library'!$Q$14:$Q$736, LEFT('Tag Library'!$P$14:$P$736, LEN(C$2))=C$2, RIGHT('Tag Library'!$P$14:$P$736, LEN($A368))=$A368), """")"),"")</f>
        <v/>
      </c>
      <c r="D368" s="1" t="str">
        <f ca="1">IFERROR(__xludf.DUMMYFUNCTION("IFERROR(FILTER('Tag Library'!$Q$14:$Q$736, LEFT('Tag Library'!$P$14:$P$736, LEN(D$2))=D$2, RIGHT('Tag Library'!$P$14:$P$736, LEN($A368))=$A368), """")"),"")</f>
        <v/>
      </c>
      <c r="E368" s="1" t="str">
        <f ca="1">IFERROR(__xludf.DUMMYFUNCTION("IFERROR(FILTER('Tag Library'!$Q$14:$Q$736, LEFT('Tag Library'!$P$14:$P$736, LEN(E$2))=E$2, RIGHT('Tag Library'!$P$14:$P$736, LEN($A368))=$A368), """")"),"")</f>
        <v/>
      </c>
      <c r="F368" s="1" t="str">
        <f ca="1">IFERROR(__xludf.DUMMYFUNCTION("IFERROR(FILTER('Tag Library'!$Q$14:$Q$736, LEFT('Tag Library'!$P$14:$P$736, LEN(F$2))=F$2, RIGHT('Tag Library'!$P$14:$P$736, LEN($A368))=$A368), """")"),"")</f>
        <v/>
      </c>
      <c r="G368" s="1" t="str">
        <f ca="1">IFERROR(__xludf.DUMMYFUNCTION("IFERROR(FILTER('Tag Library'!$Q$14:$Q$736, LEFT('Tag Library'!$P$14:$P$736, LEN(G$2))=G$2, RIGHT('Tag Library'!$P$14:$P$736, LEN($A368))=$A368), """")"),"")</f>
        <v/>
      </c>
      <c r="H368" s="1" t="str">
        <f ca="1">IFERROR(__xludf.DUMMYFUNCTION("IFERROR(FILTER('Tag Library'!$Q$14:$Q$736, LEFT('Tag Library'!$P$14:$P$736, LEN(H$2))=H$2, RIGHT('Tag Library'!$P$14:$P$736, LEN($A368))=$A368), """")"),"")</f>
        <v/>
      </c>
      <c r="I368" s="1" t="str">
        <f ca="1">IFERROR(__xludf.DUMMYFUNCTION("IFERROR(FILTER('Tag Library'!$Q$14:$Q$736, LEFT('Tag Library'!$P$14:$P$736, LEN(I$2))=I$2, RIGHT('Tag Library'!$P$14:$P$736, LEN($A368))=$A368), """")"),"")</f>
        <v/>
      </c>
      <c r="J368" s="1" t="str">
        <f ca="1">IFERROR(__xludf.DUMMYFUNCTION("IFERROR(FILTER('Tag Library'!$Q$14:$Q$736, LEFT('Tag Library'!$P$14:$P$736, LEN(J$2))=J$2, RIGHT('Tag Library'!$P$14:$P$736, LEN($A368))=$A368), """")"),"")</f>
        <v/>
      </c>
      <c r="K368" s="1" t="str">
        <f ca="1">IFERROR(__xludf.DUMMYFUNCTION("IFERROR(FILTER('Tag Library'!$Q$14:$Q$736, LEFT('Tag Library'!$P$14:$P$736, LEN(K$2))=K$2, RIGHT('Tag Library'!$P$14:$P$736, LEN($A368))=$A368), """")"),"")</f>
        <v/>
      </c>
      <c r="L368" s="1" t="str">
        <f ca="1">IFERROR(__xludf.DUMMYFUNCTION("IFERROR(FILTER('Tag Library'!$Q$14:$Q$736, LEFT('Tag Library'!$P$14:$P$736, LEN(L$2))=L$2, RIGHT('Tag Library'!$P$14:$P$736, LEN($A368))=$A368), """")"),"")</f>
        <v/>
      </c>
      <c r="M368" s="1" t="str">
        <f ca="1">IFERROR(__xludf.DUMMYFUNCTION("IFERROR(FILTER('Tag Library'!$Q$14:$Q$736, LEFT('Tag Library'!$P$14:$P$736, LEN(M$2))=M$2, RIGHT('Tag Library'!$P$14:$P$736, LEN($A368))=$A368), """")"),"")</f>
        <v/>
      </c>
      <c r="N368" s="1" t="str">
        <f ca="1">IFERROR(__xludf.DUMMYFUNCTION("IFERROR(FILTER('Tag Library'!$Q$14:$Q$736, LEFT('Tag Library'!$P$14:$P$736, LEN(N$2))=N$2, RIGHT('Tag Library'!$P$14:$P$736, LEN($A368))=$A368), """")"),"")</f>
        <v/>
      </c>
      <c r="O368" s="1" t="str">
        <f ca="1">IFERROR(__xludf.DUMMYFUNCTION("IFERROR(FILTER('Tag Library'!$Q$14:$Q$736, LEFT('Tag Library'!$P$14:$P$736, LEN(O$2))=O$2, RIGHT('Tag Library'!$P$14:$P$736, LEN($A368))=$A368), """")"),"")</f>
        <v/>
      </c>
      <c r="P368" s="1" t="str">
        <f ca="1">IFERROR(__xludf.DUMMYFUNCTION("IFERROR(FILTER('Tag Library'!$Q$14:$Q$736, LEFT('Tag Library'!$P$14:$P$736, LEN(P$2))=P$2, RIGHT('Tag Library'!$P$14:$P$736, LEN($A368))=$A368), """")"),"")</f>
        <v/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IFERROR(__xludf.DUMMYFUNCTION("IFERROR(FILTER('Tag Library'!$Q$14:$Q$736, LEFT('Tag Library'!$P$14:$P$736, LEN(B$2))=B$2, RIGHT('Tag Library'!$P$14:$P$736, LEN($A369))=$A369), """")"),"")</f>
        <v/>
      </c>
      <c r="C369" s="1" t="str">
        <f ca="1">IFERROR(__xludf.DUMMYFUNCTION("IFERROR(FILTER('Tag Library'!$Q$14:$Q$736, LEFT('Tag Library'!$P$14:$P$736, LEN(C$2))=C$2, RIGHT('Tag Library'!$P$14:$P$736, LEN($A369))=$A369), """")"),"")</f>
        <v/>
      </c>
      <c r="D369" s="1" t="str">
        <f ca="1">IFERROR(__xludf.DUMMYFUNCTION("IFERROR(FILTER('Tag Library'!$Q$14:$Q$736, LEFT('Tag Library'!$P$14:$P$736, LEN(D$2))=D$2, RIGHT('Tag Library'!$P$14:$P$736, LEN($A369))=$A369), """")"),"yellow")</f>
        <v>yellow</v>
      </c>
      <c r="E369" s="1" t="str">
        <f ca="1">IFERROR(__xludf.DUMMYFUNCTION("IFERROR(FILTER('Tag Library'!$Q$14:$Q$736, LEFT('Tag Library'!$P$14:$P$736, LEN(E$2))=E$2, RIGHT('Tag Library'!$P$14:$P$736, LEN($A369))=$A369), """")"),"white")</f>
        <v>white</v>
      </c>
      <c r="F369" s="1" t="str">
        <f ca="1">IFERROR(__xludf.DUMMYFUNCTION("IFERROR(FILTER('Tag Library'!$Q$14:$Q$736, LEFT('Tag Library'!$P$14:$P$736, LEN(F$2))=F$2, RIGHT('Tag Library'!$P$14:$P$736, LEN($A369))=$A369), """")"),"white")</f>
        <v>white</v>
      </c>
      <c r="G369" s="1" t="str">
        <f ca="1">IFERROR(__xludf.DUMMYFUNCTION("IFERROR(FILTER('Tag Library'!$Q$14:$Q$736, LEFT('Tag Library'!$P$14:$P$736, LEN(G$2))=G$2, RIGHT('Tag Library'!$P$14:$P$736, LEN($A369))=$A369), """")"),"white")</f>
        <v>white</v>
      </c>
      <c r="H369" s="1" t="str">
        <f ca="1">IFERROR(__xludf.DUMMYFUNCTION("IFERROR(FILTER('Tag Library'!$Q$14:$Q$736, LEFT('Tag Library'!$P$14:$P$736, LEN(H$2))=H$2, RIGHT('Tag Library'!$P$14:$P$736, LEN($A369))=$A369), """")"),"white")</f>
        <v>white</v>
      </c>
      <c r="I369" s="1" t="str">
        <f ca="1">IFERROR(__xludf.DUMMYFUNCTION("IFERROR(FILTER('Tag Library'!$Q$14:$Q$736, LEFT('Tag Library'!$P$14:$P$736, LEN(I$2))=I$2, RIGHT('Tag Library'!$P$14:$P$736, LEN($A369))=$A369), """")"),"white")</f>
        <v>white</v>
      </c>
      <c r="J369" s="1" t="str">
        <f ca="1">IFERROR(__xludf.DUMMYFUNCTION("IFERROR(FILTER('Tag Library'!$Q$14:$Q$736, LEFT('Tag Library'!$P$14:$P$736, LEN(J$2))=J$2, RIGHT('Tag Library'!$P$14:$P$736, LEN($A369))=$A369), """")"),"white")</f>
        <v>white</v>
      </c>
      <c r="K369" s="1" t="str">
        <f ca="1">IFERROR(__xludf.DUMMYFUNCTION("IFERROR(FILTER('Tag Library'!$Q$14:$Q$736, LEFT('Tag Library'!$P$14:$P$736, LEN(K$2))=K$2, RIGHT('Tag Library'!$P$14:$P$736, LEN($A369))=$A369), """")"),"white")</f>
        <v>white</v>
      </c>
      <c r="L369" s="1" t="str">
        <f ca="1">IFERROR(__xludf.DUMMYFUNCTION("IFERROR(FILTER('Tag Library'!$Q$14:$Q$736, LEFT('Tag Library'!$P$14:$P$736, LEN(L$2))=L$2, RIGHT('Tag Library'!$P$14:$P$736, LEN($A369))=$A369), """")"),"white")</f>
        <v>white</v>
      </c>
      <c r="M369" s="1" t="str">
        <f ca="1">IFERROR(__xludf.DUMMYFUNCTION("IFERROR(FILTER('Tag Library'!$Q$14:$Q$736, LEFT('Tag Library'!$P$14:$P$736, LEN(M$2))=M$2, RIGHT('Tag Library'!$P$14:$P$736, LEN($A369))=$A369), """")"),"white")</f>
        <v>white</v>
      </c>
      <c r="N369" s="1" t="str">
        <f ca="1">IFERROR(__xludf.DUMMYFUNCTION("IFERROR(FILTER('Tag Library'!$Q$14:$Q$736, LEFT('Tag Library'!$P$14:$P$736, LEN(N$2))=N$2, RIGHT('Tag Library'!$P$14:$P$736, LEN($A369))=$A369), """")"),"white")</f>
        <v>white</v>
      </c>
      <c r="O369" s="1" t="str">
        <f ca="1">IFERROR(__xludf.DUMMYFUNCTION("IFERROR(FILTER('Tag Library'!$Q$14:$Q$736, LEFT('Tag Library'!$P$14:$P$736, LEN(O$2))=O$2, RIGHT('Tag Library'!$P$14:$P$736, LEN($A369))=$A369), """")"),"white")</f>
        <v>white</v>
      </c>
      <c r="P369" s="1" t="str">
        <f ca="1">IFERROR(__xludf.DUMMYFUNCTION("IFERROR(FILTER('Tag Library'!$Q$14:$Q$736, LEFT('Tag Library'!$P$14:$P$736, LEN(P$2))=P$2, RIGHT('Tag Library'!$P$14:$P$736, LEN($A369))=$A369), """")"),"")</f>
        <v/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IFERROR(__xludf.DUMMYFUNCTION("IFERROR(FILTER('Tag Library'!$Q$14:$Q$736, LEFT('Tag Library'!$P$14:$P$736, LEN(B$2))=B$2, RIGHT('Tag Library'!$P$14:$P$736, LEN($A370))=$A370), """")"),"")</f>
        <v/>
      </c>
      <c r="C370" s="1" t="str">
        <f ca="1">IFERROR(__xludf.DUMMYFUNCTION("IFERROR(FILTER('Tag Library'!$Q$14:$Q$736, LEFT('Tag Library'!$P$14:$P$736, LEN(C$2))=C$2, RIGHT('Tag Library'!$P$14:$P$736, LEN($A370))=$A370), """")"),"")</f>
        <v/>
      </c>
      <c r="D370" s="1" t="str">
        <f ca="1">IFERROR(__xludf.DUMMYFUNCTION("IFERROR(FILTER('Tag Library'!$Q$14:$Q$736, LEFT('Tag Library'!$P$14:$P$736, LEN(D$2))=D$2, RIGHT('Tag Library'!$P$14:$P$736, LEN($A370))=$A370), """")"),"yellow")</f>
        <v>yellow</v>
      </c>
      <c r="E370" s="1" t="str">
        <f ca="1">IFERROR(__xludf.DUMMYFUNCTION("IFERROR(FILTER('Tag Library'!$Q$14:$Q$736, LEFT('Tag Library'!$P$14:$P$736, LEN(E$2))=E$2, RIGHT('Tag Library'!$P$14:$P$736, LEN($A370))=$A370), """")"),"white")</f>
        <v>white</v>
      </c>
      <c r="F370" s="1" t="str">
        <f ca="1">IFERROR(__xludf.DUMMYFUNCTION("IFERROR(FILTER('Tag Library'!$Q$14:$Q$736, LEFT('Tag Library'!$P$14:$P$736, LEN(F$2))=F$2, RIGHT('Tag Library'!$P$14:$P$736, LEN($A370))=$A370), """")"),"yellow")</f>
        <v>yellow</v>
      </c>
      <c r="G370" s="1" t="str">
        <f ca="1">IFERROR(__xludf.DUMMYFUNCTION("IFERROR(FILTER('Tag Library'!$Q$14:$Q$736, LEFT('Tag Library'!$P$14:$P$736, LEN(G$2))=G$2, RIGHT('Tag Library'!$P$14:$P$736, LEN($A370))=$A370), """")"),"white")</f>
        <v>white</v>
      </c>
      <c r="H370" s="1" t="str">
        <f ca="1">IFERROR(__xludf.DUMMYFUNCTION("IFERROR(FILTER('Tag Library'!$Q$14:$Q$736, LEFT('Tag Library'!$P$14:$P$736, LEN(H$2))=H$2, RIGHT('Tag Library'!$P$14:$P$736, LEN($A370))=$A370), """")"),"white")</f>
        <v>white</v>
      </c>
      <c r="I370" s="1" t="str">
        <f ca="1">IFERROR(__xludf.DUMMYFUNCTION("IFERROR(FILTER('Tag Library'!$Q$14:$Q$736, LEFT('Tag Library'!$P$14:$P$736, LEN(I$2))=I$2, RIGHT('Tag Library'!$P$14:$P$736, LEN($A370))=$A370), """")"),"white")</f>
        <v>white</v>
      </c>
      <c r="J370" s="1" t="str">
        <f ca="1">IFERROR(__xludf.DUMMYFUNCTION("IFERROR(FILTER('Tag Library'!$Q$14:$Q$736, LEFT('Tag Library'!$P$14:$P$736, LEN(J$2))=J$2, RIGHT('Tag Library'!$P$14:$P$736, LEN($A370))=$A370), """")"),"white")</f>
        <v>white</v>
      </c>
      <c r="K370" s="1" t="str">
        <f ca="1">IFERROR(__xludf.DUMMYFUNCTION("IFERROR(FILTER('Tag Library'!$Q$14:$Q$736, LEFT('Tag Library'!$P$14:$P$736, LEN(K$2))=K$2, RIGHT('Tag Library'!$P$14:$P$736, LEN($A370))=$A370), """")"),"white")</f>
        <v>white</v>
      </c>
      <c r="L370" s="1" t="str">
        <f ca="1">IFERROR(__xludf.DUMMYFUNCTION("IFERROR(FILTER('Tag Library'!$Q$14:$Q$736, LEFT('Tag Library'!$P$14:$P$736, LEN(L$2))=L$2, RIGHT('Tag Library'!$P$14:$P$736, LEN($A370))=$A370), """")"),"white")</f>
        <v>white</v>
      </c>
      <c r="M370" s="1" t="str">
        <f ca="1">IFERROR(__xludf.DUMMYFUNCTION("IFERROR(FILTER('Tag Library'!$Q$14:$Q$736, LEFT('Tag Library'!$P$14:$P$736, LEN(M$2))=M$2, RIGHT('Tag Library'!$P$14:$P$736, LEN($A370))=$A370), """")"),"white")</f>
        <v>white</v>
      </c>
      <c r="N370" s="1" t="str">
        <f ca="1">IFERROR(__xludf.DUMMYFUNCTION("IFERROR(FILTER('Tag Library'!$Q$14:$Q$736, LEFT('Tag Library'!$P$14:$P$736, LEN(N$2))=N$2, RIGHT('Tag Library'!$P$14:$P$736, LEN($A370))=$A370), """")"),"white")</f>
        <v>white</v>
      </c>
      <c r="O370" s="1" t="str">
        <f ca="1">IFERROR(__xludf.DUMMYFUNCTION("IFERROR(FILTER('Tag Library'!$Q$14:$Q$736, LEFT('Tag Library'!$P$14:$P$736, LEN(O$2))=O$2, RIGHT('Tag Library'!$P$14:$P$736, LEN($A370))=$A370), """")"),"white")</f>
        <v>white</v>
      </c>
      <c r="P370" s="1" t="str">
        <f ca="1">IFERROR(__xludf.DUMMYFUNCTION("IFERROR(FILTER('Tag Library'!$Q$14:$Q$736, LEFT('Tag Library'!$P$14:$P$736, LEN(P$2))=P$2, RIGHT('Tag Library'!$P$14:$P$736, LEN($A370))=$A370), """")"),"")</f>
        <v/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IFERROR(__xludf.DUMMYFUNCTION("IFERROR(FILTER('Tag Library'!$Q$14:$Q$736, LEFT('Tag Library'!$P$14:$P$736, LEN(B$2))=B$2, RIGHT('Tag Library'!$P$14:$P$736, LEN($A371))=$A371), """")"),"")</f>
        <v/>
      </c>
      <c r="C371" s="1" t="str">
        <f ca="1">IFERROR(__xludf.DUMMYFUNCTION("IFERROR(FILTER('Tag Library'!$Q$14:$Q$736, LEFT('Tag Library'!$P$14:$P$736, LEN(C$2))=C$2, RIGHT('Tag Library'!$P$14:$P$736, LEN($A371))=$A371), """")"),"")</f>
        <v/>
      </c>
      <c r="D371" s="1" t="str">
        <f ca="1">IFERROR(__xludf.DUMMYFUNCTION("IFERROR(FILTER('Tag Library'!$Q$14:$Q$736, LEFT('Tag Library'!$P$14:$P$736, LEN(D$2))=D$2, RIGHT('Tag Library'!$P$14:$P$736, LEN($A371))=$A371), """")"),"")</f>
        <v/>
      </c>
      <c r="E371" s="1" t="str">
        <f ca="1">IFERROR(__xludf.DUMMYFUNCTION("IFERROR(FILTER('Tag Library'!$Q$14:$Q$736, LEFT('Tag Library'!$P$14:$P$736, LEN(E$2))=E$2, RIGHT('Tag Library'!$P$14:$P$736, LEN($A371))=$A371), """")"),"")</f>
        <v/>
      </c>
      <c r="F371" s="1" t="str">
        <f ca="1">IFERROR(__xludf.DUMMYFUNCTION("IFERROR(FILTER('Tag Library'!$Q$14:$Q$736, LEFT('Tag Library'!$P$14:$P$736, LEN(F$2))=F$2, RIGHT('Tag Library'!$P$14:$P$736, LEN($A371))=$A371), """")"),"white")</f>
        <v>white</v>
      </c>
      <c r="G371" s="1" t="str">
        <f ca="1">IFERROR(__xludf.DUMMYFUNCTION("IFERROR(FILTER('Tag Library'!$Q$14:$Q$736, LEFT('Tag Library'!$P$14:$P$736, LEN(G$2))=G$2, RIGHT('Tag Library'!$P$14:$P$736, LEN($A371))=$A371), """")"),"")</f>
        <v/>
      </c>
      <c r="H371" s="1" t="str">
        <f ca="1">IFERROR(__xludf.DUMMYFUNCTION("IFERROR(FILTER('Tag Library'!$Q$14:$Q$736, LEFT('Tag Library'!$P$14:$P$736, LEN(H$2))=H$2, RIGHT('Tag Library'!$P$14:$P$736, LEN($A371))=$A371), """")"),"")</f>
        <v/>
      </c>
      <c r="I371" s="1" t="str">
        <f ca="1">IFERROR(__xludf.DUMMYFUNCTION("IFERROR(FILTER('Tag Library'!$Q$14:$Q$736, LEFT('Tag Library'!$P$14:$P$736, LEN(I$2))=I$2, RIGHT('Tag Library'!$P$14:$P$736, LEN($A371))=$A371), """")"),"")</f>
        <v/>
      </c>
      <c r="J371" s="1" t="str">
        <f ca="1">IFERROR(__xludf.DUMMYFUNCTION("IFERROR(FILTER('Tag Library'!$Q$14:$Q$736, LEFT('Tag Library'!$P$14:$P$736, LEN(J$2))=J$2, RIGHT('Tag Library'!$P$14:$P$736, LEN($A371))=$A371), """")"),"")</f>
        <v/>
      </c>
      <c r="K371" s="1" t="str">
        <f ca="1">IFERROR(__xludf.DUMMYFUNCTION("IFERROR(FILTER('Tag Library'!$Q$14:$Q$736, LEFT('Tag Library'!$P$14:$P$736, LEN(K$2))=K$2, RIGHT('Tag Library'!$P$14:$P$736, LEN($A371))=$A371), """")"),"")</f>
        <v/>
      </c>
      <c r="L371" s="1" t="str">
        <f ca="1">IFERROR(__xludf.DUMMYFUNCTION("IFERROR(FILTER('Tag Library'!$Q$14:$Q$736, LEFT('Tag Library'!$P$14:$P$736, LEN(L$2))=L$2, RIGHT('Tag Library'!$P$14:$P$736, LEN($A371))=$A371), """")"),"")</f>
        <v/>
      </c>
      <c r="M371" s="1" t="str">
        <f ca="1">IFERROR(__xludf.DUMMYFUNCTION("IFERROR(FILTER('Tag Library'!$Q$14:$Q$736, LEFT('Tag Library'!$P$14:$P$736, LEN(M$2))=M$2, RIGHT('Tag Library'!$P$14:$P$736, LEN($A371))=$A371), """")"),"")</f>
        <v/>
      </c>
      <c r="N371" s="1" t="str">
        <f ca="1">IFERROR(__xludf.DUMMYFUNCTION("IFERROR(FILTER('Tag Library'!$Q$14:$Q$736, LEFT('Tag Library'!$P$14:$P$736, LEN(N$2))=N$2, RIGHT('Tag Library'!$P$14:$P$736, LEN($A371))=$A371), """")"),"")</f>
        <v/>
      </c>
      <c r="O371" s="1" t="str">
        <f ca="1">IFERROR(__xludf.DUMMYFUNCTION("IFERROR(FILTER('Tag Library'!$Q$14:$Q$736, LEFT('Tag Library'!$P$14:$P$736, LEN(O$2))=O$2, RIGHT('Tag Library'!$P$14:$P$736, LEN($A371))=$A371), """")"),"")</f>
        <v/>
      </c>
      <c r="P371" s="1" t="str">
        <f ca="1">IFERROR(__xludf.DUMMYFUNCTION("IFERROR(FILTER('Tag Library'!$Q$14:$Q$736, LEFT('Tag Library'!$P$14:$P$736, LEN(P$2))=P$2, RIGHT('Tag Library'!$P$14:$P$736, LEN($A371))=$A371), """")"),"")</f>
        <v/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IFERROR(__xludf.DUMMYFUNCTION("IFERROR(FILTER('Tag Library'!$Q$14:$Q$736, LEFT('Tag Library'!$P$14:$P$736, LEN(B$2))=B$2, RIGHT('Tag Library'!$P$14:$P$736, LEN($A372))=$A372), """")"),"")</f>
        <v/>
      </c>
      <c r="C372" s="1" t="str">
        <f ca="1">IFERROR(__xludf.DUMMYFUNCTION("IFERROR(FILTER('Tag Library'!$Q$14:$Q$736, LEFT('Tag Library'!$P$14:$P$736, LEN(C$2))=C$2, RIGHT('Tag Library'!$P$14:$P$736, LEN($A372))=$A372), """")"),"")</f>
        <v/>
      </c>
      <c r="D372" s="1" t="str">
        <f ca="1">IFERROR(__xludf.DUMMYFUNCTION("IFERROR(FILTER('Tag Library'!$Q$14:$Q$736, LEFT('Tag Library'!$P$14:$P$736, LEN(D$2))=D$2, RIGHT('Tag Library'!$P$14:$P$736, LEN($A372))=$A372), """")"),"")</f>
        <v/>
      </c>
      <c r="E372" s="1" t="str">
        <f ca="1">IFERROR(__xludf.DUMMYFUNCTION("IFERROR(FILTER('Tag Library'!$Q$14:$Q$736, LEFT('Tag Library'!$P$14:$P$736, LEN(E$2))=E$2, RIGHT('Tag Library'!$P$14:$P$736, LEN($A372))=$A372), """")"),"")</f>
        <v/>
      </c>
      <c r="F372" s="1" t="str">
        <f ca="1">IFERROR(__xludf.DUMMYFUNCTION("IFERROR(FILTER('Tag Library'!$Q$14:$Q$736, LEFT('Tag Library'!$P$14:$P$736, LEN(F$2))=F$2, RIGHT('Tag Library'!$P$14:$P$736, LEN($A372))=$A372), """")"),"")</f>
        <v/>
      </c>
      <c r="G372" s="1" t="str">
        <f ca="1">IFERROR(__xludf.DUMMYFUNCTION("IFERROR(FILTER('Tag Library'!$Q$14:$Q$736, LEFT('Tag Library'!$P$14:$P$736, LEN(G$2))=G$2, RIGHT('Tag Library'!$P$14:$P$736, LEN($A372))=$A372), """")"),"")</f>
        <v/>
      </c>
      <c r="H372" s="1" t="str">
        <f ca="1">IFERROR(__xludf.DUMMYFUNCTION("IFERROR(FILTER('Tag Library'!$Q$14:$Q$736, LEFT('Tag Library'!$P$14:$P$736, LEN(H$2))=H$2, RIGHT('Tag Library'!$P$14:$P$736, LEN($A372))=$A372), """")"),"")</f>
        <v/>
      </c>
      <c r="I372" s="1" t="str">
        <f ca="1">IFERROR(__xludf.DUMMYFUNCTION("IFERROR(FILTER('Tag Library'!$Q$14:$Q$736, LEFT('Tag Library'!$P$14:$P$736, LEN(I$2))=I$2, RIGHT('Tag Library'!$P$14:$P$736, LEN($A372))=$A372), """")"),"")</f>
        <v/>
      </c>
      <c r="J372" s="1" t="str">
        <f ca="1">IFERROR(__xludf.DUMMYFUNCTION("IFERROR(FILTER('Tag Library'!$Q$14:$Q$736, LEFT('Tag Library'!$P$14:$P$736, LEN(J$2))=J$2, RIGHT('Tag Library'!$P$14:$P$736, LEN($A372))=$A372), """")"),"")</f>
        <v/>
      </c>
      <c r="K372" s="1" t="str">
        <f ca="1">IFERROR(__xludf.DUMMYFUNCTION("IFERROR(FILTER('Tag Library'!$Q$14:$Q$736, LEFT('Tag Library'!$P$14:$P$736, LEN(K$2))=K$2, RIGHT('Tag Library'!$P$14:$P$736, LEN($A372))=$A372), """")"),"")</f>
        <v/>
      </c>
      <c r="L372" s="1" t="str">
        <f ca="1">IFERROR(__xludf.DUMMYFUNCTION("IFERROR(FILTER('Tag Library'!$Q$14:$Q$736, LEFT('Tag Library'!$P$14:$P$736, LEN(L$2))=L$2, RIGHT('Tag Library'!$P$14:$P$736, LEN($A372))=$A372), """")"),"")</f>
        <v/>
      </c>
      <c r="M372" s="1" t="str">
        <f ca="1">IFERROR(__xludf.DUMMYFUNCTION("IFERROR(FILTER('Tag Library'!$Q$14:$Q$736, LEFT('Tag Library'!$P$14:$P$736, LEN(M$2))=M$2, RIGHT('Tag Library'!$P$14:$P$736, LEN($A372))=$A372), """")"),"")</f>
        <v/>
      </c>
      <c r="N372" s="1" t="str">
        <f ca="1">IFERROR(__xludf.DUMMYFUNCTION("IFERROR(FILTER('Tag Library'!$Q$14:$Q$736, LEFT('Tag Library'!$P$14:$P$736, LEN(N$2))=N$2, RIGHT('Tag Library'!$P$14:$P$736, LEN($A372))=$A372), """")"),"")</f>
        <v/>
      </c>
      <c r="O372" s="1" t="str">
        <f ca="1">IFERROR(__xludf.DUMMYFUNCTION("IFERROR(FILTER('Tag Library'!$Q$14:$Q$736, LEFT('Tag Library'!$P$14:$P$736, LEN(O$2))=O$2, RIGHT('Tag Library'!$P$14:$P$736, LEN($A372))=$A372), """")"),"")</f>
        <v/>
      </c>
      <c r="P372" s="1" t="str">
        <f ca="1">IFERROR(__xludf.DUMMYFUNCTION("IFERROR(FILTER('Tag Library'!$Q$14:$Q$736, LEFT('Tag Library'!$P$14:$P$736, LEN(P$2))=P$2, RIGHT('Tag Library'!$P$14:$P$736, LEN($A372))=$A372), """")"),"yellow")</f>
        <v>yellow</v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IFERROR(__xludf.DUMMYFUNCTION("IFERROR(FILTER('Tag Library'!$Q$14:$Q$736, LEFT('Tag Library'!$P$14:$P$736, LEN(B$2))=B$2, RIGHT('Tag Library'!$P$14:$P$736, LEN($A373))=$A373), """")"),"")</f>
        <v/>
      </c>
      <c r="C373" s="1" t="str">
        <f ca="1">IFERROR(__xludf.DUMMYFUNCTION("IFERROR(FILTER('Tag Library'!$Q$14:$Q$736, LEFT('Tag Library'!$P$14:$P$736, LEN(C$2))=C$2, RIGHT('Tag Library'!$P$14:$P$736, LEN($A373))=$A373), """")"),"")</f>
        <v/>
      </c>
      <c r="D373" s="1" t="str">
        <f ca="1">IFERROR(__xludf.DUMMYFUNCTION("IFERROR(FILTER('Tag Library'!$Q$14:$Q$736, LEFT('Tag Library'!$P$14:$P$736, LEN(D$2))=D$2, RIGHT('Tag Library'!$P$14:$P$736, LEN($A373))=$A373), """")"),"")</f>
        <v/>
      </c>
      <c r="E373" s="1" t="str">
        <f ca="1">IFERROR(__xludf.DUMMYFUNCTION("IFERROR(FILTER('Tag Library'!$Q$14:$Q$736, LEFT('Tag Library'!$P$14:$P$736, LEN(E$2))=E$2, RIGHT('Tag Library'!$P$14:$P$736, LEN($A373))=$A373), """")"),"")</f>
        <v/>
      </c>
      <c r="F373" s="1" t="str">
        <f ca="1">IFERROR(__xludf.DUMMYFUNCTION("IFERROR(FILTER('Tag Library'!$Q$14:$Q$736, LEFT('Tag Library'!$P$14:$P$736, LEN(F$2))=F$2, RIGHT('Tag Library'!$P$14:$P$736, LEN($A373))=$A373), """")"),"")</f>
        <v/>
      </c>
      <c r="G373" s="1" t="str">
        <f ca="1">IFERROR(__xludf.DUMMYFUNCTION("IFERROR(FILTER('Tag Library'!$Q$14:$Q$736, LEFT('Tag Library'!$P$14:$P$736, LEN(G$2))=G$2, RIGHT('Tag Library'!$P$14:$P$736, LEN($A373))=$A373), """")"),"")</f>
        <v/>
      </c>
      <c r="H373" s="1" t="str">
        <f ca="1">IFERROR(__xludf.DUMMYFUNCTION("IFERROR(FILTER('Tag Library'!$Q$14:$Q$736, LEFT('Tag Library'!$P$14:$P$736, LEN(H$2))=H$2, RIGHT('Tag Library'!$P$14:$P$736, LEN($A373))=$A373), """")"),"")</f>
        <v/>
      </c>
      <c r="I373" s="1" t="str">
        <f ca="1">IFERROR(__xludf.DUMMYFUNCTION("IFERROR(FILTER('Tag Library'!$Q$14:$Q$736, LEFT('Tag Library'!$P$14:$P$736, LEN(I$2))=I$2, RIGHT('Tag Library'!$P$14:$P$736, LEN($A373))=$A373), """")"),"")</f>
        <v/>
      </c>
      <c r="J373" s="1" t="str">
        <f ca="1">IFERROR(__xludf.DUMMYFUNCTION("IFERROR(FILTER('Tag Library'!$Q$14:$Q$736, LEFT('Tag Library'!$P$14:$P$736, LEN(J$2))=J$2, RIGHT('Tag Library'!$P$14:$P$736, LEN($A373))=$A373), """")"),"")</f>
        <v/>
      </c>
      <c r="K373" s="1" t="str">
        <f ca="1">IFERROR(__xludf.DUMMYFUNCTION("IFERROR(FILTER('Tag Library'!$Q$14:$Q$736, LEFT('Tag Library'!$P$14:$P$736, LEN(K$2))=K$2, RIGHT('Tag Library'!$P$14:$P$736, LEN($A373))=$A373), """")"),"")</f>
        <v/>
      </c>
      <c r="L373" s="1" t="str">
        <f ca="1">IFERROR(__xludf.DUMMYFUNCTION("IFERROR(FILTER('Tag Library'!$Q$14:$Q$736, LEFT('Tag Library'!$P$14:$P$736, LEN(L$2))=L$2, RIGHT('Tag Library'!$P$14:$P$736, LEN($A373))=$A373), """")"),"")</f>
        <v/>
      </c>
      <c r="M373" s="1" t="str">
        <f ca="1">IFERROR(__xludf.DUMMYFUNCTION("IFERROR(FILTER('Tag Library'!$Q$14:$Q$736, LEFT('Tag Library'!$P$14:$P$736, LEN(M$2))=M$2, RIGHT('Tag Library'!$P$14:$P$736, LEN($A373))=$A373), """")"),"")</f>
        <v/>
      </c>
      <c r="N373" s="1" t="str">
        <f ca="1">IFERROR(__xludf.DUMMYFUNCTION("IFERROR(FILTER('Tag Library'!$Q$14:$Q$736, LEFT('Tag Library'!$P$14:$P$736, LEN(N$2))=N$2, RIGHT('Tag Library'!$P$14:$P$736, LEN($A373))=$A373), """")"),"")</f>
        <v/>
      </c>
      <c r="O373" s="1" t="str">
        <f ca="1">IFERROR(__xludf.DUMMYFUNCTION("IFERROR(FILTER('Tag Library'!$Q$14:$Q$736, LEFT('Tag Library'!$P$14:$P$736, LEN(O$2))=O$2, RIGHT('Tag Library'!$P$14:$P$736, LEN($A373))=$A373), """")"),"")</f>
        <v/>
      </c>
      <c r="P373" s="1" t="str">
        <f ca="1">IFERROR(__xludf.DUMMYFUNCTION("IFERROR(FILTER('Tag Library'!$Q$14:$Q$736, LEFT('Tag Library'!$P$14:$P$736, LEN(P$2))=P$2, RIGHT('Tag Library'!$P$14:$P$736, LEN($A373))=$A373), """")"),"yellow")</f>
        <v>yellow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IFERROR(__xludf.DUMMYFUNCTION("IFERROR(FILTER('Tag Library'!$Q$14:$Q$736, LEFT('Tag Library'!$P$14:$P$736, LEN(B$2))=B$2, RIGHT('Tag Library'!$P$14:$P$736, LEN($A374))=$A374), """")"),"")</f>
        <v/>
      </c>
      <c r="C374" s="1" t="str">
        <f ca="1">IFERROR(__xludf.DUMMYFUNCTION("IFERROR(FILTER('Tag Library'!$Q$14:$Q$736, LEFT('Tag Library'!$P$14:$P$736, LEN(C$2))=C$2, RIGHT('Tag Library'!$P$14:$P$736, LEN($A374))=$A374), """")"),"")</f>
        <v/>
      </c>
      <c r="D374" s="1" t="str">
        <f ca="1">IFERROR(__xludf.DUMMYFUNCTION("IFERROR(FILTER('Tag Library'!$Q$14:$Q$736, LEFT('Tag Library'!$P$14:$P$736, LEN(D$2))=D$2, RIGHT('Tag Library'!$P$14:$P$736, LEN($A374))=$A374), """")"),"")</f>
        <v/>
      </c>
      <c r="E374" s="1" t="str">
        <f ca="1">IFERROR(__xludf.DUMMYFUNCTION("IFERROR(FILTER('Tag Library'!$Q$14:$Q$736, LEFT('Tag Library'!$P$14:$P$736, LEN(E$2))=E$2, RIGHT('Tag Library'!$P$14:$P$736, LEN($A374))=$A374), """")"),"")</f>
        <v/>
      </c>
      <c r="F374" s="1" t="str">
        <f ca="1">IFERROR(__xludf.DUMMYFUNCTION("IFERROR(FILTER('Tag Library'!$Q$14:$Q$736, LEFT('Tag Library'!$P$14:$P$736, LEN(F$2))=F$2, RIGHT('Tag Library'!$P$14:$P$736, LEN($A374))=$A374), """")"),"")</f>
        <v/>
      </c>
      <c r="G374" s="1" t="str">
        <f ca="1">IFERROR(__xludf.DUMMYFUNCTION("IFERROR(FILTER('Tag Library'!$Q$14:$Q$736, LEFT('Tag Library'!$P$14:$P$736, LEN(G$2))=G$2, RIGHT('Tag Library'!$P$14:$P$736, LEN($A374))=$A374), """")"),"")</f>
        <v/>
      </c>
      <c r="H374" s="1" t="str">
        <f ca="1">IFERROR(__xludf.DUMMYFUNCTION("IFERROR(FILTER('Tag Library'!$Q$14:$Q$736, LEFT('Tag Library'!$P$14:$P$736, LEN(H$2))=H$2, RIGHT('Tag Library'!$P$14:$P$736, LEN($A374))=$A374), """")"),"")</f>
        <v/>
      </c>
      <c r="I374" s="1" t="str">
        <f ca="1">IFERROR(__xludf.DUMMYFUNCTION("IFERROR(FILTER('Tag Library'!$Q$14:$Q$736, LEFT('Tag Library'!$P$14:$P$736, LEN(I$2))=I$2, RIGHT('Tag Library'!$P$14:$P$736, LEN($A374))=$A374), """")"),"")</f>
        <v/>
      </c>
      <c r="J374" s="1" t="str">
        <f ca="1">IFERROR(__xludf.DUMMYFUNCTION("IFERROR(FILTER('Tag Library'!$Q$14:$Q$736, LEFT('Tag Library'!$P$14:$P$736, LEN(J$2))=J$2, RIGHT('Tag Library'!$P$14:$P$736, LEN($A374))=$A374), """")"),"")</f>
        <v/>
      </c>
      <c r="K374" s="1" t="str">
        <f ca="1">IFERROR(__xludf.DUMMYFUNCTION("IFERROR(FILTER('Tag Library'!$Q$14:$Q$736, LEFT('Tag Library'!$P$14:$P$736, LEN(K$2))=K$2, RIGHT('Tag Library'!$P$14:$P$736, LEN($A374))=$A374), """")"),"")</f>
        <v/>
      </c>
      <c r="L374" s="1" t="str">
        <f ca="1">IFERROR(__xludf.DUMMYFUNCTION("IFERROR(FILTER('Tag Library'!$Q$14:$Q$736, LEFT('Tag Library'!$P$14:$P$736, LEN(L$2))=L$2, RIGHT('Tag Library'!$P$14:$P$736, LEN($A374))=$A374), """")"),"")</f>
        <v/>
      </c>
      <c r="M374" s="1" t="str">
        <f ca="1">IFERROR(__xludf.DUMMYFUNCTION("IFERROR(FILTER('Tag Library'!$Q$14:$Q$736, LEFT('Tag Library'!$P$14:$P$736, LEN(M$2))=M$2, RIGHT('Tag Library'!$P$14:$P$736, LEN($A374))=$A374), """")"),"")</f>
        <v/>
      </c>
      <c r="N374" s="1" t="str">
        <f ca="1">IFERROR(__xludf.DUMMYFUNCTION("IFERROR(FILTER('Tag Library'!$Q$14:$Q$736, LEFT('Tag Library'!$P$14:$P$736, LEN(N$2))=N$2, RIGHT('Tag Library'!$P$14:$P$736, LEN($A374))=$A374), """")"),"")</f>
        <v/>
      </c>
      <c r="O374" s="1" t="str">
        <f ca="1">IFERROR(__xludf.DUMMYFUNCTION("IFERROR(FILTER('Tag Library'!$Q$14:$Q$736, LEFT('Tag Library'!$P$14:$P$736, LEN(O$2))=O$2, RIGHT('Tag Library'!$P$14:$P$736, LEN($A374))=$A374), """")"),"")</f>
        <v/>
      </c>
      <c r="P374" s="1" t="str">
        <f ca="1">IFERROR(__xludf.DUMMYFUNCTION("IFERROR(FILTER('Tag Library'!$Q$14:$Q$736, LEFT('Tag Library'!$P$14:$P$736, LEN(P$2))=P$2, RIGHT('Tag Library'!$P$14:$P$736, LEN($A374))=$A374), """")"),"")</f>
        <v/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IFERROR(__xludf.DUMMYFUNCTION("IFERROR(FILTER('Tag Library'!$Q$14:$Q$736, LEFT('Tag Library'!$P$14:$P$736, LEN(B$2))=B$2, RIGHT('Tag Library'!$P$14:$P$736, LEN($A375))=$A375), """")"),"")</f>
        <v/>
      </c>
      <c r="C375" s="1" t="str">
        <f ca="1">IFERROR(__xludf.DUMMYFUNCTION("IFERROR(FILTER('Tag Library'!$Q$14:$Q$736, LEFT('Tag Library'!$P$14:$P$736, LEN(C$2))=C$2, RIGHT('Tag Library'!$P$14:$P$736, LEN($A375))=$A375), """")"),"")</f>
        <v/>
      </c>
      <c r="D375" s="1" t="str">
        <f ca="1">IFERROR(__xludf.DUMMYFUNCTION("IFERROR(FILTER('Tag Library'!$Q$14:$Q$736, LEFT('Tag Library'!$P$14:$P$736, LEN(D$2))=D$2, RIGHT('Tag Library'!$P$14:$P$736, LEN($A375))=$A375), """")"),"")</f>
        <v/>
      </c>
      <c r="E375" s="1" t="str">
        <f ca="1">IFERROR(__xludf.DUMMYFUNCTION("IFERROR(FILTER('Tag Library'!$Q$14:$Q$736, LEFT('Tag Library'!$P$14:$P$736, LEN(E$2))=E$2, RIGHT('Tag Library'!$P$14:$P$736, LEN($A375))=$A375), """")"),"")</f>
        <v/>
      </c>
      <c r="F375" s="1" t="str">
        <f ca="1">IFERROR(__xludf.DUMMYFUNCTION("IFERROR(FILTER('Tag Library'!$Q$14:$Q$736, LEFT('Tag Library'!$P$14:$P$736, LEN(F$2))=F$2, RIGHT('Tag Library'!$P$14:$P$736, LEN($A375))=$A375), """")"),"")</f>
        <v/>
      </c>
      <c r="G375" s="1" t="str">
        <f ca="1">IFERROR(__xludf.DUMMYFUNCTION("IFERROR(FILTER('Tag Library'!$Q$14:$Q$736, LEFT('Tag Library'!$P$14:$P$736, LEN(G$2))=G$2, RIGHT('Tag Library'!$P$14:$P$736, LEN($A375))=$A375), """")"),"")</f>
        <v/>
      </c>
      <c r="H375" s="1" t="str">
        <f ca="1">IFERROR(__xludf.DUMMYFUNCTION("IFERROR(FILTER('Tag Library'!$Q$14:$Q$736, LEFT('Tag Library'!$P$14:$P$736, LEN(H$2))=H$2, RIGHT('Tag Library'!$P$14:$P$736, LEN($A375))=$A375), """")"),"")</f>
        <v/>
      </c>
      <c r="I375" s="1" t="str">
        <f ca="1">IFERROR(__xludf.DUMMYFUNCTION("IFERROR(FILTER('Tag Library'!$Q$14:$Q$736, LEFT('Tag Library'!$P$14:$P$736, LEN(I$2))=I$2, RIGHT('Tag Library'!$P$14:$P$736, LEN($A375))=$A375), """")"),"")</f>
        <v/>
      </c>
      <c r="J375" s="1" t="str">
        <f ca="1">IFERROR(__xludf.DUMMYFUNCTION("IFERROR(FILTER('Tag Library'!$Q$14:$Q$736, LEFT('Tag Library'!$P$14:$P$736, LEN(J$2))=J$2, RIGHT('Tag Library'!$P$14:$P$736, LEN($A375))=$A375), """")"),"")</f>
        <v/>
      </c>
      <c r="K375" s="1" t="str">
        <f ca="1">IFERROR(__xludf.DUMMYFUNCTION("IFERROR(FILTER('Tag Library'!$Q$14:$Q$736, LEFT('Tag Library'!$P$14:$P$736, LEN(K$2))=K$2, RIGHT('Tag Library'!$P$14:$P$736, LEN($A375))=$A375), """")"),"")</f>
        <v/>
      </c>
      <c r="L375" s="1" t="str">
        <f ca="1">IFERROR(__xludf.DUMMYFUNCTION("IFERROR(FILTER('Tag Library'!$Q$14:$Q$736, LEFT('Tag Library'!$P$14:$P$736, LEN(L$2))=L$2, RIGHT('Tag Library'!$P$14:$P$736, LEN($A375))=$A375), """")"),"")</f>
        <v/>
      </c>
      <c r="M375" s="1" t="str">
        <f ca="1">IFERROR(__xludf.DUMMYFUNCTION("IFERROR(FILTER('Tag Library'!$Q$14:$Q$736, LEFT('Tag Library'!$P$14:$P$736, LEN(M$2))=M$2, RIGHT('Tag Library'!$P$14:$P$736, LEN($A375))=$A375), """")"),"")</f>
        <v/>
      </c>
      <c r="N375" s="1" t="str">
        <f ca="1">IFERROR(__xludf.DUMMYFUNCTION("IFERROR(FILTER('Tag Library'!$Q$14:$Q$736, LEFT('Tag Library'!$P$14:$P$736, LEN(N$2))=N$2, RIGHT('Tag Library'!$P$14:$P$736, LEN($A375))=$A375), """")"),"")</f>
        <v/>
      </c>
      <c r="O375" s="1" t="str">
        <f ca="1">IFERROR(__xludf.DUMMYFUNCTION("IFERROR(FILTER('Tag Library'!$Q$14:$Q$736, LEFT('Tag Library'!$P$14:$P$736, LEN(O$2))=O$2, RIGHT('Tag Library'!$P$14:$P$736, LEN($A375))=$A375), """")"),"")</f>
        <v/>
      </c>
      <c r="P375" s="1" t="str">
        <f ca="1">IFERROR(__xludf.DUMMYFUNCTION("IFERROR(FILTER('Tag Library'!$Q$14:$Q$736, LEFT('Tag Library'!$P$14:$P$736, LEN(P$2))=P$2, RIGHT('Tag Library'!$P$14:$P$736, LEN($A375))=$A375), """")"),"")</f>
        <v/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IFERROR(__xludf.DUMMYFUNCTION("IFERROR(FILTER('Tag Library'!$Q$14:$Q$736, LEFT('Tag Library'!$P$14:$P$736, LEN(B$2))=B$2, RIGHT('Tag Library'!$P$14:$P$736, LEN($A376))=$A376), """")"),"")</f>
        <v/>
      </c>
      <c r="C376" s="1" t="str">
        <f ca="1">IFERROR(__xludf.DUMMYFUNCTION("IFERROR(FILTER('Tag Library'!$Q$14:$Q$736, LEFT('Tag Library'!$P$14:$P$736, LEN(C$2))=C$2, RIGHT('Tag Library'!$P$14:$P$736, LEN($A376))=$A376), """")"),"")</f>
        <v/>
      </c>
      <c r="D376" s="1" t="str">
        <f ca="1">IFERROR(__xludf.DUMMYFUNCTION("IFERROR(FILTER('Tag Library'!$Q$14:$Q$736, LEFT('Tag Library'!$P$14:$P$736, LEN(D$2))=D$2, RIGHT('Tag Library'!$P$14:$P$736, LEN($A376))=$A376), """")"),"")</f>
        <v/>
      </c>
      <c r="E376" s="1" t="str">
        <f ca="1">IFERROR(__xludf.DUMMYFUNCTION("IFERROR(FILTER('Tag Library'!$Q$14:$Q$736, LEFT('Tag Library'!$P$14:$P$736, LEN(E$2))=E$2, RIGHT('Tag Library'!$P$14:$P$736, LEN($A376))=$A376), """")"),"")</f>
        <v/>
      </c>
      <c r="F376" s="1" t="str">
        <f ca="1">IFERROR(__xludf.DUMMYFUNCTION("IFERROR(FILTER('Tag Library'!$Q$14:$Q$736, LEFT('Tag Library'!$P$14:$P$736, LEN(F$2))=F$2, RIGHT('Tag Library'!$P$14:$P$736, LEN($A376))=$A376), """")"),"")</f>
        <v/>
      </c>
      <c r="G376" s="1" t="str">
        <f ca="1">IFERROR(__xludf.DUMMYFUNCTION("IFERROR(FILTER('Tag Library'!$Q$14:$Q$736, LEFT('Tag Library'!$P$14:$P$736, LEN(G$2))=G$2, RIGHT('Tag Library'!$P$14:$P$736, LEN($A376))=$A376), """")"),"")</f>
        <v/>
      </c>
      <c r="H376" s="1" t="str">
        <f ca="1">IFERROR(__xludf.DUMMYFUNCTION("IFERROR(FILTER('Tag Library'!$Q$14:$Q$736, LEFT('Tag Library'!$P$14:$P$736, LEN(H$2))=H$2, RIGHT('Tag Library'!$P$14:$P$736, LEN($A376))=$A376), """")"),"")</f>
        <v/>
      </c>
      <c r="I376" s="1" t="str">
        <f ca="1">IFERROR(__xludf.DUMMYFUNCTION("IFERROR(FILTER('Tag Library'!$Q$14:$Q$736, LEFT('Tag Library'!$P$14:$P$736, LEN(I$2))=I$2, RIGHT('Tag Library'!$P$14:$P$736, LEN($A376))=$A376), """")"),"")</f>
        <v/>
      </c>
      <c r="J376" s="1" t="str">
        <f ca="1">IFERROR(__xludf.DUMMYFUNCTION("IFERROR(FILTER('Tag Library'!$Q$14:$Q$736, LEFT('Tag Library'!$P$14:$P$736, LEN(J$2))=J$2, RIGHT('Tag Library'!$P$14:$P$736, LEN($A376))=$A376), """")"),"")</f>
        <v/>
      </c>
      <c r="K376" s="1" t="str">
        <f ca="1">IFERROR(__xludf.DUMMYFUNCTION("IFERROR(FILTER('Tag Library'!$Q$14:$Q$736, LEFT('Tag Library'!$P$14:$P$736, LEN(K$2))=K$2, RIGHT('Tag Library'!$P$14:$P$736, LEN($A376))=$A376), """")"),"")</f>
        <v/>
      </c>
      <c r="L376" s="1" t="str">
        <f ca="1">IFERROR(__xludf.DUMMYFUNCTION("IFERROR(FILTER('Tag Library'!$Q$14:$Q$736, LEFT('Tag Library'!$P$14:$P$736, LEN(L$2))=L$2, RIGHT('Tag Library'!$P$14:$P$736, LEN($A376))=$A376), """")"),"")</f>
        <v/>
      </c>
      <c r="M376" s="1" t="str">
        <f ca="1">IFERROR(__xludf.DUMMYFUNCTION("IFERROR(FILTER('Tag Library'!$Q$14:$Q$736, LEFT('Tag Library'!$P$14:$P$736, LEN(M$2))=M$2, RIGHT('Tag Library'!$P$14:$P$736, LEN($A376))=$A376), """")"),"")</f>
        <v/>
      </c>
      <c r="N376" s="1" t="str">
        <f ca="1">IFERROR(__xludf.DUMMYFUNCTION("IFERROR(FILTER('Tag Library'!$Q$14:$Q$736, LEFT('Tag Library'!$P$14:$P$736, LEN(N$2))=N$2, RIGHT('Tag Library'!$P$14:$P$736, LEN($A376))=$A376), """")"),"")</f>
        <v/>
      </c>
      <c r="O376" s="1" t="str">
        <f ca="1">IFERROR(__xludf.DUMMYFUNCTION("IFERROR(FILTER('Tag Library'!$Q$14:$Q$736, LEFT('Tag Library'!$P$14:$P$736, LEN(O$2))=O$2, RIGHT('Tag Library'!$P$14:$P$736, LEN($A376))=$A376), """")"),"")</f>
        <v/>
      </c>
      <c r="P376" s="1" t="str">
        <f ca="1">IFERROR(__xludf.DUMMYFUNCTION("IFERROR(FILTER('Tag Library'!$Q$14:$Q$736, LEFT('Tag Library'!$P$14:$P$736, LEN(P$2))=P$2, RIGHT('Tag Library'!$P$14:$P$736, LEN($A376))=$A376), """")"),"")</f>
        <v/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IFERROR(__xludf.DUMMYFUNCTION("IFERROR(FILTER('Tag Library'!$Q$14:$Q$736, LEFT('Tag Library'!$P$14:$P$736, LEN(B$2))=B$2, RIGHT('Tag Library'!$P$14:$P$736, LEN($A377))=$A377), """")"),"")</f>
        <v/>
      </c>
      <c r="C377" s="1" t="str">
        <f ca="1">IFERROR(__xludf.DUMMYFUNCTION("IFERROR(FILTER('Tag Library'!$Q$14:$Q$736, LEFT('Tag Library'!$P$14:$P$736, LEN(C$2))=C$2, RIGHT('Tag Library'!$P$14:$P$736, LEN($A377))=$A377), """")"),"")</f>
        <v/>
      </c>
      <c r="D377" s="1" t="str">
        <f ca="1">IFERROR(__xludf.DUMMYFUNCTION("IFERROR(FILTER('Tag Library'!$Q$14:$Q$736, LEFT('Tag Library'!$P$14:$P$736, LEN(D$2))=D$2, RIGHT('Tag Library'!$P$14:$P$736, LEN($A377))=$A377), """")"),"")</f>
        <v/>
      </c>
      <c r="E377" s="1" t="str">
        <f ca="1">IFERROR(__xludf.DUMMYFUNCTION("IFERROR(FILTER('Tag Library'!$Q$14:$Q$736, LEFT('Tag Library'!$P$14:$P$736, LEN(E$2))=E$2, RIGHT('Tag Library'!$P$14:$P$736, LEN($A377))=$A377), """")"),"")</f>
        <v/>
      </c>
      <c r="F377" s="1" t="str">
        <f ca="1">IFERROR(__xludf.DUMMYFUNCTION("IFERROR(FILTER('Tag Library'!$Q$14:$Q$736, LEFT('Tag Library'!$P$14:$P$736, LEN(F$2))=F$2, RIGHT('Tag Library'!$P$14:$P$736, LEN($A377))=$A377), """")"),"")</f>
        <v/>
      </c>
      <c r="G377" s="1" t="str">
        <f ca="1">IFERROR(__xludf.DUMMYFUNCTION("IFERROR(FILTER('Tag Library'!$Q$14:$Q$736, LEFT('Tag Library'!$P$14:$P$736, LEN(G$2))=G$2, RIGHT('Tag Library'!$P$14:$P$736, LEN($A377))=$A377), """")"),"")</f>
        <v/>
      </c>
      <c r="H377" s="1" t="str">
        <f ca="1">IFERROR(__xludf.DUMMYFUNCTION("IFERROR(FILTER('Tag Library'!$Q$14:$Q$736, LEFT('Tag Library'!$P$14:$P$736, LEN(H$2))=H$2, RIGHT('Tag Library'!$P$14:$P$736, LEN($A377))=$A377), """")"),"")</f>
        <v/>
      </c>
      <c r="I377" s="1" t="str">
        <f ca="1">IFERROR(__xludf.DUMMYFUNCTION("IFERROR(FILTER('Tag Library'!$Q$14:$Q$736, LEFT('Tag Library'!$P$14:$P$736, LEN(I$2))=I$2, RIGHT('Tag Library'!$P$14:$P$736, LEN($A377))=$A377), """")"),"")</f>
        <v/>
      </c>
      <c r="J377" s="1" t="str">
        <f ca="1">IFERROR(__xludf.DUMMYFUNCTION("IFERROR(FILTER('Tag Library'!$Q$14:$Q$736, LEFT('Tag Library'!$P$14:$P$736, LEN(J$2))=J$2, RIGHT('Tag Library'!$P$14:$P$736, LEN($A377))=$A377), """")"),"")</f>
        <v/>
      </c>
      <c r="K377" s="1" t="str">
        <f ca="1">IFERROR(__xludf.DUMMYFUNCTION("IFERROR(FILTER('Tag Library'!$Q$14:$Q$736, LEFT('Tag Library'!$P$14:$P$736, LEN(K$2))=K$2, RIGHT('Tag Library'!$P$14:$P$736, LEN($A377))=$A377), """")"),"")</f>
        <v/>
      </c>
      <c r="L377" s="1" t="str">
        <f ca="1">IFERROR(__xludf.DUMMYFUNCTION("IFERROR(FILTER('Tag Library'!$Q$14:$Q$736, LEFT('Tag Library'!$P$14:$P$736, LEN(L$2))=L$2, RIGHT('Tag Library'!$P$14:$P$736, LEN($A377))=$A377), """")"),"")</f>
        <v/>
      </c>
      <c r="M377" s="1" t="str">
        <f ca="1">IFERROR(__xludf.DUMMYFUNCTION("IFERROR(FILTER('Tag Library'!$Q$14:$Q$736, LEFT('Tag Library'!$P$14:$P$736, LEN(M$2))=M$2, RIGHT('Tag Library'!$P$14:$P$736, LEN($A377))=$A377), """")"),"")</f>
        <v/>
      </c>
      <c r="N377" s="1" t="str">
        <f ca="1">IFERROR(__xludf.DUMMYFUNCTION("IFERROR(FILTER('Tag Library'!$Q$14:$Q$736, LEFT('Tag Library'!$P$14:$P$736, LEN(N$2))=N$2, RIGHT('Tag Library'!$P$14:$P$736, LEN($A377))=$A377), """")"),"")</f>
        <v/>
      </c>
      <c r="O377" s="1" t="str">
        <f ca="1">IFERROR(__xludf.DUMMYFUNCTION("IFERROR(FILTER('Tag Library'!$Q$14:$Q$736, LEFT('Tag Library'!$P$14:$P$736, LEN(O$2))=O$2, RIGHT('Tag Library'!$P$14:$P$736, LEN($A377))=$A377), """")"),"")</f>
        <v/>
      </c>
      <c r="P377" s="1" t="str">
        <f ca="1">IFERROR(__xludf.DUMMYFUNCTION("IFERROR(FILTER('Tag Library'!$Q$14:$Q$736, LEFT('Tag Library'!$P$14:$P$736, LEN(P$2))=P$2, RIGHT('Tag Library'!$P$14:$P$736, LEN($A377))=$A377), """")"),"")</f>
        <v/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IFERROR(__xludf.DUMMYFUNCTION("IFERROR(FILTER('Tag Library'!$Q$14:$Q$736, LEFT('Tag Library'!$P$14:$P$736, LEN(B$2))=B$2, RIGHT('Tag Library'!$P$14:$P$736, LEN($A378))=$A378), """")"),"")</f>
        <v/>
      </c>
      <c r="C378" s="1" t="str">
        <f ca="1">IFERROR(__xludf.DUMMYFUNCTION("IFERROR(FILTER('Tag Library'!$Q$14:$Q$736, LEFT('Tag Library'!$P$14:$P$736, LEN(C$2))=C$2, RIGHT('Tag Library'!$P$14:$P$736, LEN($A378))=$A378), """")"),"")</f>
        <v/>
      </c>
      <c r="D378" s="1" t="str">
        <f ca="1">IFERROR(__xludf.DUMMYFUNCTION("IFERROR(FILTER('Tag Library'!$Q$14:$Q$736, LEFT('Tag Library'!$P$14:$P$736, LEN(D$2))=D$2, RIGHT('Tag Library'!$P$14:$P$736, LEN($A378))=$A378), """")"),"yellow")</f>
        <v>yellow</v>
      </c>
      <c r="E378" s="1" t="str">
        <f ca="1">IFERROR(__xludf.DUMMYFUNCTION("IFERROR(FILTER('Tag Library'!$Q$14:$Q$736, LEFT('Tag Library'!$P$14:$P$736, LEN(E$2))=E$2, RIGHT('Tag Library'!$P$14:$P$736, LEN($A378))=$A378), """")"),"white")</f>
        <v>white</v>
      </c>
      <c r="F378" s="1" t="str">
        <f ca="1">IFERROR(__xludf.DUMMYFUNCTION("IFERROR(FILTER('Tag Library'!$Q$14:$Q$736, LEFT('Tag Library'!$P$14:$P$736, LEN(F$2))=F$2, RIGHT('Tag Library'!$P$14:$P$736, LEN($A378))=$A378), """")"),"white")</f>
        <v>white</v>
      </c>
      <c r="G378" s="1" t="str">
        <f ca="1">IFERROR(__xludf.DUMMYFUNCTION("IFERROR(FILTER('Tag Library'!$Q$14:$Q$736, LEFT('Tag Library'!$P$14:$P$736, LEN(G$2))=G$2, RIGHT('Tag Library'!$P$14:$P$736, LEN($A378))=$A378), """")"),"white")</f>
        <v>white</v>
      </c>
      <c r="H378" s="1" t="str">
        <f ca="1">IFERROR(__xludf.DUMMYFUNCTION("IFERROR(FILTER('Tag Library'!$Q$14:$Q$736, LEFT('Tag Library'!$P$14:$P$736, LEN(H$2))=H$2, RIGHT('Tag Library'!$P$14:$P$736, LEN($A378))=$A378), """")"),"white")</f>
        <v>white</v>
      </c>
      <c r="I378" s="1" t="str">
        <f ca="1">IFERROR(__xludf.DUMMYFUNCTION("IFERROR(FILTER('Tag Library'!$Q$14:$Q$736, LEFT('Tag Library'!$P$14:$P$736, LEN(I$2))=I$2, RIGHT('Tag Library'!$P$14:$P$736, LEN($A378))=$A378), """")"),"white")</f>
        <v>white</v>
      </c>
      <c r="J378" s="1" t="str">
        <f ca="1">IFERROR(__xludf.DUMMYFUNCTION("IFERROR(FILTER('Tag Library'!$Q$14:$Q$736, LEFT('Tag Library'!$P$14:$P$736, LEN(J$2))=J$2, RIGHT('Tag Library'!$P$14:$P$736, LEN($A378))=$A378), """")"),"white")</f>
        <v>white</v>
      </c>
      <c r="K378" s="1" t="str">
        <f ca="1">IFERROR(__xludf.DUMMYFUNCTION("IFERROR(FILTER('Tag Library'!$Q$14:$Q$736, LEFT('Tag Library'!$P$14:$P$736, LEN(K$2))=K$2, RIGHT('Tag Library'!$P$14:$P$736, LEN($A378))=$A378), """")"),"white")</f>
        <v>white</v>
      </c>
      <c r="L378" s="1" t="str">
        <f ca="1">IFERROR(__xludf.DUMMYFUNCTION("IFERROR(FILTER('Tag Library'!$Q$14:$Q$736, LEFT('Tag Library'!$P$14:$P$736, LEN(L$2))=L$2, RIGHT('Tag Library'!$P$14:$P$736, LEN($A378))=$A378), """")"),"white")</f>
        <v>white</v>
      </c>
      <c r="M378" s="1" t="str">
        <f ca="1">IFERROR(__xludf.DUMMYFUNCTION("IFERROR(FILTER('Tag Library'!$Q$14:$Q$736, LEFT('Tag Library'!$P$14:$P$736, LEN(M$2))=M$2, RIGHT('Tag Library'!$P$14:$P$736, LEN($A378))=$A378), """")"),"white")</f>
        <v>white</v>
      </c>
      <c r="N378" s="1" t="str">
        <f ca="1">IFERROR(__xludf.DUMMYFUNCTION("IFERROR(FILTER('Tag Library'!$Q$14:$Q$736, LEFT('Tag Library'!$P$14:$P$736, LEN(N$2))=N$2, RIGHT('Tag Library'!$P$14:$P$736, LEN($A378))=$A378), """")"),"white")</f>
        <v>white</v>
      </c>
      <c r="O378" s="1" t="str">
        <f ca="1">IFERROR(__xludf.DUMMYFUNCTION("IFERROR(FILTER('Tag Library'!$Q$14:$Q$736, LEFT('Tag Library'!$P$14:$P$736, LEN(O$2))=O$2, RIGHT('Tag Library'!$P$14:$P$736, LEN($A378))=$A378), """")"),"white")</f>
        <v>white</v>
      </c>
      <c r="P378" s="1" t="str">
        <f ca="1">IFERROR(__xludf.DUMMYFUNCTION("IFERROR(FILTER('Tag Library'!$Q$14:$Q$736, LEFT('Tag Library'!$P$14:$P$736, LEN(P$2))=P$2, RIGHT('Tag Library'!$P$14:$P$736, LEN($A378))=$A378), """")"),"")</f>
        <v/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IFERROR(__xludf.DUMMYFUNCTION("IFERROR(FILTER('Tag Library'!$Q$14:$Q$736, LEFT('Tag Library'!$P$14:$P$736, LEN(B$2))=B$2, RIGHT('Tag Library'!$P$14:$P$736, LEN($A379))=$A379), """")"),"")</f>
        <v/>
      </c>
      <c r="C379" s="1" t="str">
        <f ca="1">IFERROR(__xludf.DUMMYFUNCTION("IFERROR(FILTER('Tag Library'!$Q$14:$Q$736, LEFT('Tag Library'!$P$14:$P$736, LEN(C$2))=C$2, RIGHT('Tag Library'!$P$14:$P$736, LEN($A379))=$A379), """")"),"")</f>
        <v/>
      </c>
      <c r="D379" s="1" t="str">
        <f ca="1">IFERROR(__xludf.DUMMYFUNCTION("IFERROR(FILTER('Tag Library'!$Q$14:$Q$736, LEFT('Tag Library'!$P$14:$P$736, LEN(D$2))=D$2, RIGHT('Tag Library'!$P$14:$P$736, LEN($A379))=$A379), """")"),"yellow")</f>
        <v>yellow</v>
      </c>
      <c r="E379" s="1" t="str">
        <f ca="1">IFERROR(__xludf.DUMMYFUNCTION("IFERROR(FILTER('Tag Library'!$Q$14:$Q$736, LEFT('Tag Library'!$P$14:$P$736, LEN(E$2))=E$2, RIGHT('Tag Library'!$P$14:$P$736, LEN($A379))=$A379), """")"),"white")</f>
        <v>white</v>
      </c>
      <c r="F379" s="1" t="str">
        <f ca="1">IFERROR(__xludf.DUMMYFUNCTION("IFERROR(FILTER('Tag Library'!$Q$14:$Q$736, LEFT('Tag Library'!$P$14:$P$736, LEN(F$2))=F$2, RIGHT('Tag Library'!$P$14:$P$736, LEN($A379))=$A379), """")"),"white")</f>
        <v>white</v>
      </c>
      <c r="G379" s="1" t="str">
        <f ca="1">IFERROR(__xludf.DUMMYFUNCTION("IFERROR(FILTER('Tag Library'!$Q$14:$Q$736, LEFT('Tag Library'!$P$14:$P$736, LEN(G$2))=G$2, RIGHT('Tag Library'!$P$14:$P$736, LEN($A379))=$A379), """")"),"white")</f>
        <v>white</v>
      </c>
      <c r="H379" s="1" t="str">
        <f ca="1">IFERROR(__xludf.DUMMYFUNCTION("IFERROR(FILTER('Tag Library'!$Q$14:$Q$736, LEFT('Tag Library'!$P$14:$P$736, LEN(H$2))=H$2, RIGHT('Tag Library'!$P$14:$P$736, LEN($A379))=$A379), """")"),"white")</f>
        <v>white</v>
      </c>
      <c r="I379" s="1" t="str">
        <f ca="1">IFERROR(__xludf.DUMMYFUNCTION("IFERROR(FILTER('Tag Library'!$Q$14:$Q$736, LEFT('Tag Library'!$P$14:$P$736, LEN(I$2))=I$2, RIGHT('Tag Library'!$P$14:$P$736, LEN($A379))=$A379), """")"),"white")</f>
        <v>white</v>
      </c>
      <c r="J379" s="1" t="str">
        <f ca="1">IFERROR(__xludf.DUMMYFUNCTION("IFERROR(FILTER('Tag Library'!$Q$14:$Q$736, LEFT('Tag Library'!$P$14:$P$736, LEN(J$2))=J$2, RIGHT('Tag Library'!$P$14:$P$736, LEN($A379))=$A379), """")"),"white")</f>
        <v>white</v>
      </c>
      <c r="K379" s="1" t="str">
        <f ca="1">IFERROR(__xludf.DUMMYFUNCTION("IFERROR(FILTER('Tag Library'!$Q$14:$Q$736, LEFT('Tag Library'!$P$14:$P$736, LEN(K$2))=K$2, RIGHT('Tag Library'!$P$14:$P$736, LEN($A379))=$A379), """")"),"white")</f>
        <v>white</v>
      </c>
      <c r="L379" s="1" t="str">
        <f ca="1">IFERROR(__xludf.DUMMYFUNCTION("IFERROR(FILTER('Tag Library'!$Q$14:$Q$736, LEFT('Tag Library'!$P$14:$P$736, LEN(L$2))=L$2, RIGHT('Tag Library'!$P$14:$P$736, LEN($A379))=$A379), """")"),"white")</f>
        <v>white</v>
      </c>
      <c r="M379" s="1" t="str">
        <f ca="1">IFERROR(__xludf.DUMMYFUNCTION("IFERROR(FILTER('Tag Library'!$Q$14:$Q$736, LEFT('Tag Library'!$P$14:$P$736, LEN(M$2))=M$2, RIGHT('Tag Library'!$P$14:$P$736, LEN($A379))=$A379), """")"),"white")</f>
        <v>white</v>
      </c>
      <c r="N379" s="1" t="str">
        <f ca="1">IFERROR(__xludf.DUMMYFUNCTION("IFERROR(FILTER('Tag Library'!$Q$14:$Q$736, LEFT('Tag Library'!$P$14:$P$736, LEN(N$2))=N$2, RIGHT('Tag Library'!$P$14:$P$736, LEN($A379))=$A379), """")"),"white")</f>
        <v>white</v>
      </c>
      <c r="O379" s="1" t="str">
        <f ca="1">IFERROR(__xludf.DUMMYFUNCTION("IFERROR(FILTER('Tag Library'!$Q$14:$Q$736, LEFT('Tag Library'!$P$14:$P$736, LEN(O$2))=O$2, RIGHT('Tag Library'!$P$14:$P$736, LEN($A379))=$A379), """")"),"white")</f>
        <v>white</v>
      </c>
      <c r="P379" s="1" t="str">
        <f ca="1">IFERROR(__xludf.DUMMYFUNCTION("IFERROR(FILTER('Tag Library'!$Q$14:$Q$736, LEFT('Tag Library'!$P$14:$P$736, LEN(P$2))=P$2, RIGHT('Tag Library'!$P$14:$P$736, LEN($A379))=$A379), """")"),"")</f>
        <v/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IFERROR(__xludf.DUMMYFUNCTION("IFERROR(FILTER('Tag Library'!$Q$14:$Q$736, LEFT('Tag Library'!$P$14:$P$736, LEN(B$2))=B$2, RIGHT('Tag Library'!$P$14:$P$736, LEN($A380))=$A380), """")"),"")</f>
        <v/>
      </c>
      <c r="C380" s="1" t="str">
        <f ca="1">IFERROR(__xludf.DUMMYFUNCTION("IFERROR(FILTER('Tag Library'!$Q$14:$Q$736, LEFT('Tag Library'!$P$14:$P$736, LEN(C$2))=C$2, RIGHT('Tag Library'!$P$14:$P$736, LEN($A380))=$A380), """")"),"")</f>
        <v/>
      </c>
      <c r="D380" s="1" t="str">
        <f ca="1">IFERROR(__xludf.DUMMYFUNCTION("IFERROR(FILTER('Tag Library'!$Q$14:$Q$736, LEFT('Tag Library'!$P$14:$P$736, LEN(D$2))=D$2, RIGHT('Tag Library'!$P$14:$P$736, LEN($A380))=$A380), """")"),"")</f>
        <v/>
      </c>
      <c r="E380" s="1" t="str">
        <f ca="1">IFERROR(__xludf.DUMMYFUNCTION("IFERROR(FILTER('Tag Library'!$Q$14:$Q$736, LEFT('Tag Library'!$P$14:$P$736, LEN(E$2))=E$2, RIGHT('Tag Library'!$P$14:$P$736, LEN($A380))=$A380), """")"),"")</f>
        <v/>
      </c>
      <c r="F380" s="1" t="str">
        <f ca="1">IFERROR(__xludf.DUMMYFUNCTION("IFERROR(FILTER('Tag Library'!$Q$14:$Q$736, LEFT('Tag Library'!$P$14:$P$736, LEN(F$2))=F$2, RIGHT('Tag Library'!$P$14:$P$736, LEN($A380))=$A380), """")"),"")</f>
        <v/>
      </c>
      <c r="G380" s="1" t="str">
        <f ca="1">IFERROR(__xludf.DUMMYFUNCTION("IFERROR(FILTER('Tag Library'!$Q$14:$Q$736, LEFT('Tag Library'!$P$14:$P$736, LEN(G$2))=G$2, RIGHT('Tag Library'!$P$14:$P$736, LEN($A380))=$A380), """")"),"")</f>
        <v/>
      </c>
      <c r="H380" s="1" t="str">
        <f ca="1">IFERROR(__xludf.DUMMYFUNCTION("IFERROR(FILTER('Tag Library'!$Q$14:$Q$736, LEFT('Tag Library'!$P$14:$P$736, LEN(H$2))=H$2, RIGHT('Tag Library'!$P$14:$P$736, LEN($A380))=$A380), """")"),"")</f>
        <v/>
      </c>
      <c r="I380" s="1" t="str">
        <f ca="1">IFERROR(__xludf.DUMMYFUNCTION("IFERROR(FILTER('Tag Library'!$Q$14:$Q$736, LEFT('Tag Library'!$P$14:$P$736, LEN(I$2))=I$2, RIGHT('Tag Library'!$P$14:$P$736, LEN($A380))=$A380), """")"),"")</f>
        <v/>
      </c>
      <c r="J380" s="1" t="str">
        <f ca="1">IFERROR(__xludf.DUMMYFUNCTION("IFERROR(FILTER('Tag Library'!$Q$14:$Q$736, LEFT('Tag Library'!$P$14:$P$736, LEN(J$2))=J$2, RIGHT('Tag Library'!$P$14:$P$736, LEN($A380))=$A380), """")"),"")</f>
        <v/>
      </c>
      <c r="K380" s="1" t="str">
        <f ca="1">IFERROR(__xludf.DUMMYFUNCTION("IFERROR(FILTER('Tag Library'!$Q$14:$Q$736, LEFT('Tag Library'!$P$14:$P$736, LEN(K$2))=K$2, RIGHT('Tag Library'!$P$14:$P$736, LEN($A380))=$A380), """")"),"")</f>
        <v/>
      </c>
      <c r="L380" s="1" t="str">
        <f ca="1">IFERROR(__xludf.DUMMYFUNCTION("IFERROR(FILTER('Tag Library'!$Q$14:$Q$736, LEFT('Tag Library'!$P$14:$P$736, LEN(L$2))=L$2, RIGHT('Tag Library'!$P$14:$P$736, LEN($A380))=$A380), """")"),"")</f>
        <v/>
      </c>
      <c r="M380" s="1" t="str">
        <f ca="1">IFERROR(__xludf.DUMMYFUNCTION("IFERROR(FILTER('Tag Library'!$Q$14:$Q$736, LEFT('Tag Library'!$P$14:$P$736, LEN(M$2))=M$2, RIGHT('Tag Library'!$P$14:$P$736, LEN($A380))=$A380), """")"),"")</f>
        <v/>
      </c>
      <c r="N380" s="1" t="str">
        <f ca="1">IFERROR(__xludf.DUMMYFUNCTION("IFERROR(FILTER('Tag Library'!$Q$14:$Q$736, LEFT('Tag Library'!$P$14:$P$736, LEN(N$2))=N$2, RIGHT('Tag Library'!$P$14:$P$736, LEN($A380))=$A380), """")"),"")</f>
        <v/>
      </c>
      <c r="O380" s="1" t="str">
        <f ca="1">IFERROR(__xludf.DUMMYFUNCTION("IFERROR(FILTER('Tag Library'!$Q$14:$Q$736, LEFT('Tag Library'!$P$14:$P$736, LEN(O$2))=O$2, RIGHT('Tag Library'!$P$14:$P$736, LEN($A380))=$A380), """")"),"")</f>
        <v/>
      </c>
      <c r="P380" s="1" t="str">
        <f ca="1">IFERROR(__xludf.DUMMYFUNCTION("IFERROR(FILTER('Tag Library'!$Q$14:$Q$736, LEFT('Tag Library'!$P$14:$P$736, LEN(P$2))=P$2, RIGHT('Tag Library'!$P$14:$P$736, LEN($A380))=$A380), """")"),"")</f>
        <v/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IFERROR(__xludf.DUMMYFUNCTION("IFERROR(FILTER('Tag Library'!$Q$14:$Q$736, LEFT('Tag Library'!$P$14:$P$736, LEN(B$2))=B$2, RIGHT('Tag Library'!$P$14:$P$736, LEN($A381))=$A381), """")"),"")</f>
        <v/>
      </c>
      <c r="C381" s="1" t="str">
        <f ca="1">IFERROR(__xludf.DUMMYFUNCTION("IFERROR(FILTER('Tag Library'!$Q$14:$Q$736, LEFT('Tag Library'!$P$14:$P$736, LEN(C$2))=C$2, RIGHT('Tag Library'!$P$14:$P$736, LEN($A381))=$A381), """")"),"")</f>
        <v/>
      </c>
      <c r="D381" s="1" t="str">
        <f ca="1">IFERROR(__xludf.DUMMYFUNCTION("IFERROR(FILTER('Tag Library'!$Q$14:$Q$736, LEFT('Tag Library'!$P$14:$P$736, LEN(D$2))=D$2, RIGHT('Tag Library'!$P$14:$P$736, LEN($A381))=$A381), """")"),"")</f>
        <v/>
      </c>
      <c r="E381" s="1" t="str">
        <f ca="1">IFERROR(__xludf.DUMMYFUNCTION("IFERROR(FILTER('Tag Library'!$Q$14:$Q$736, LEFT('Tag Library'!$P$14:$P$736, LEN(E$2))=E$2, RIGHT('Tag Library'!$P$14:$P$736, LEN($A381))=$A381), """")"),"")</f>
        <v/>
      </c>
      <c r="F381" s="1" t="str">
        <f ca="1">IFERROR(__xludf.DUMMYFUNCTION("IFERROR(FILTER('Tag Library'!$Q$14:$Q$736, LEFT('Tag Library'!$P$14:$P$736, LEN(F$2))=F$2, RIGHT('Tag Library'!$P$14:$P$736, LEN($A381))=$A381), """")"),"")</f>
        <v/>
      </c>
      <c r="G381" s="1" t="str">
        <f ca="1">IFERROR(__xludf.DUMMYFUNCTION("IFERROR(FILTER('Tag Library'!$Q$14:$Q$736, LEFT('Tag Library'!$P$14:$P$736, LEN(G$2))=G$2, RIGHT('Tag Library'!$P$14:$P$736, LEN($A381))=$A381), """")"),"")</f>
        <v/>
      </c>
      <c r="H381" s="1" t="str">
        <f ca="1">IFERROR(__xludf.DUMMYFUNCTION("IFERROR(FILTER('Tag Library'!$Q$14:$Q$736, LEFT('Tag Library'!$P$14:$P$736, LEN(H$2))=H$2, RIGHT('Tag Library'!$P$14:$P$736, LEN($A381))=$A381), """")"),"")</f>
        <v/>
      </c>
      <c r="I381" s="1" t="str">
        <f ca="1">IFERROR(__xludf.DUMMYFUNCTION("IFERROR(FILTER('Tag Library'!$Q$14:$Q$736, LEFT('Tag Library'!$P$14:$P$736, LEN(I$2))=I$2, RIGHT('Tag Library'!$P$14:$P$736, LEN($A381))=$A381), """")"),"")</f>
        <v/>
      </c>
      <c r="J381" s="1" t="str">
        <f ca="1">IFERROR(__xludf.DUMMYFUNCTION("IFERROR(FILTER('Tag Library'!$Q$14:$Q$736, LEFT('Tag Library'!$P$14:$P$736, LEN(J$2))=J$2, RIGHT('Tag Library'!$P$14:$P$736, LEN($A381))=$A381), """")"),"")</f>
        <v/>
      </c>
      <c r="K381" s="1" t="str">
        <f ca="1">IFERROR(__xludf.DUMMYFUNCTION("IFERROR(FILTER('Tag Library'!$Q$14:$Q$736, LEFT('Tag Library'!$P$14:$P$736, LEN(K$2))=K$2, RIGHT('Tag Library'!$P$14:$P$736, LEN($A381))=$A381), """")"),"")</f>
        <v/>
      </c>
      <c r="L381" s="1" t="str">
        <f ca="1">IFERROR(__xludf.DUMMYFUNCTION("IFERROR(FILTER('Tag Library'!$Q$14:$Q$736, LEFT('Tag Library'!$P$14:$P$736, LEN(L$2))=L$2, RIGHT('Tag Library'!$P$14:$P$736, LEN($A381))=$A381), """")"),"")</f>
        <v/>
      </c>
      <c r="M381" s="1" t="str">
        <f ca="1">IFERROR(__xludf.DUMMYFUNCTION("IFERROR(FILTER('Tag Library'!$Q$14:$Q$736, LEFT('Tag Library'!$P$14:$P$736, LEN(M$2))=M$2, RIGHT('Tag Library'!$P$14:$P$736, LEN($A381))=$A381), """")"),"")</f>
        <v/>
      </c>
      <c r="N381" s="1" t="str">
        <f ca="1">IFERROR(__xludf.DUMMYFUNCTION("IFERROR(FILTER('Tag Library'!$Q$14:$Q$736, LEFT('Tag Library'!$P$14:$P$736, LEN(N$2))=N$2, RIGHT('Tag Library'!$P$14:$P$736, LEN($A381))=$A381), """")"),"")</f>
        <v/>
      </c>
      <c r="O381" s="1" t="str">
        <f ca="1">IFERROR(__xludf.DUMMYFUNCTION("IFERROR(FILTER('Tag Library'!$Q$14:$Q$736, LEFT('Tag Library'!$P$14:$P$736, LEN(O$2))=O$2, RIGHT('Tag Library'!$P$14:$P$736, LEN($A381))=$A381), """")"),"")</f>
        <v/>
      </c>
      <c r="P381" s="1" t="str">
        <f ca="1">IFERROR(__xludf.DUMMYFUNCTION("IFERROR(FILTER('Tag Library'!$Q$14:$Q$736, LEFT('Tag Library'!$P$14:$P$736, LEN(P$2))=P$2, RIGHT('Tag Library'!$P$14:$P$736, LEN($A381))=$A381), """")"),"")</f>
        <v/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IFERROR(__xludf.DUMMYFUNCTION("IFERROR(FILTER('Tag Library'!$Q$14:$Q$736, LEFT('Tag Library'!$P$14:$P$736, LEN(B$2))=B$2, RIGHT('Tag Library'!$P$14:$P$736, LEN($A382))=$A382), """")"),"")</f>
        <v/>
      </c>
      <c r="C382" s="1" t="str">
        <f ca="1">IFERROR(__xludf.DUMMYFUNCTION("IFERROR(FILTER('Tag Library'!$Q$14:$Q$736, LEFT('Tag Library'!$P$14:$P$736, LEN(C$2))=C$2, RIGHT('Tag Library'!$P$14:$P$736, LEN($A382))=$A382), """")"),"")</f>
        <v/>
      </c>
      <c r="D382" s="1" t="str">
        <f ca="1">IFERROR(__xludf.DUMMYFUNCTION("IFERROR(FILTER('Tag Library'!$Q$14:$Q$736, LEFT('Tag Library'!$P$14:$P$736, LEN(D$2))=D$2, RIGHT('Tag Library'!$P$14:$P$736, LEN($A382))=$A382), """")"),"")</f>
        <v/>
      </c>
      <c r="E382" s="1" t="str">
        <f ca="1">IFERROR(__xludf.DUMMYFUNCTION("IFERROR(FILTER('Tag Library'!$Q$14:$Q$736, LEFT('Tag Library'!$P$14:$P$736, LEN(E$2))=E$2, RIGHT('Tag Library'!$P$14:$P$736, LEN($A382))=$A382), """")"),"")</f>
        <v/>
      </c>
      <c r="F382" s="1" t="str">
        <f ca="1">IFERROR(__xludf.DUMMYFUNCTION("IFERROR(FILTER('Tag Library'!$Q$14:$Q$736, LEFT('Tag Library'!$P$14:$P$736, LEN(F$2))=F$2, RIGHT('Tag Library'!$P$14:$P$736, LEN($A382))=$A382), """")"),"")</f>
        <v/>
      </c>
      <c r="G382" s="1" t="str">
        <f ca="1">IFERROR(__xludf.DUMMYFUNCTION("IFERROR(FILTER('Tag Library'!$Q$14:$Q$736, LEFT('Tag Library'!$P$14:$P$736, LEN(G$2))=G$2, RIGHT('Tag Library'!$P$14:$P$736, LEN($A382))=$A382), """")"),"")</f>
        <v/>
      </c>
      <c r="H382" s="1" t="str">
        <f ca="1">IFERROR(__xludf.DUMMYFUNCTION("IFERROR(FILTER('Tag Library'!$Q$14:$Q$736, LEFT('Tag Library'!$P$14:$P$736, LEN(H$2))=H$2, RIGHT('Tag Library'!$P$14:$P$736, LEN($A382))=$A382), """")"),"")</f>
        <v/>
      </c>
      <c r="I382" s="1" t="str">
        <f ca="1">IFERROR(__xludf.DUMMYFUNCTION("IFERROR(FILTER('Tag Library'!$Q$14:$Q$736, LEFT('Tag Library'!$P$14:$P$736, LEN(I$2))=I$2, RIGHT('Tag Library'!$P$14:$P$736, LEN($A382))=$A382), """")"),"")</f>
        <v/>
      </c>
      <c r="J382" s="1" t="str">
        <f ca="1">IFERROR(__xludf.DUMMYFUNCTION("IFERROR(FILTER('Tag Library'!$Q$14:$Q$736, LEFT('Tag Library'!$P$14:$P$736, LEN(J$2))=J$2, RIGHT('Tag Library'!$P$14:$P$736, LEN($A382))=$A382), """")"),"")</f>
        <v/>
      </c>
      <c r="K382" s="1" t="str">
        <f ca="1">IFERROR(__xludf.DUMMYFUNCTION("IFERROR(FILTER('Tag Library'!$Q$14:$Q$736, LEFT('Tag Library'!$P$14:$P$736, LEN(K$2))=K$2, RIGHT('Tag Library'!$P$14:$P$736, LEN($A382))=$A382), """")"),"")</f>
        <v/>
      </c>
      <c r="L382" s="1" t="str">
        <f ca="1">IFERROR(__xludf.DUMMYFUNCTION("IFERROR(FILTER('Tag Library'!$Q$14:$Q$736, LEFT('Tag Library'!$P$14:$P$736, LEN(L$2))=L$2, RIGHT('Tag Library'!$P$14:$P$736, LEN($A382))=$A382), """")"),"")</f>
        <v/>
      </c>
      <c r="M382" s="1" t="str">
        <f ca="1">IFERROR(__xludf.DUMMYFUNCTION("IFERROR(FILTER('Tag Library'!$Q$14:$Q$736, LEFT('Tag Library'!$P$14:$P$736, LEN(M$2))=M$2, RIGHT('Tag Library'!$P$14:$P$736, LEN($A382))=$A382), """")"),"")</f>
        <v/>
      </c>
      <c r="N382" s="1" t="str">
        <f ca="1">IFERROR(__xludf.DUMMYFUNCTION("IFERROR(FILTER('Tag Library'!$Q$14:$Q$736, LEFT('Tag Library'!$P$14:$P$736, LEN(N$2))=N$2, RIGHT('Tag Library'!$P$14:$P$736, LEN($A382))=$A382), """")"),"")</f>
        <v/>
      </c>
      <c r="O382" s="1" t="str">
        <f ca="1">IFERROR(__xludf.DUMMYFUNCTION("IFERROR(FILTER('Tag Library'!$Q$14:$Q$736, LEFT('Tag Library'!$P$14:$P$736, LEN(O$2))=O$2, RIGHT('Tag Library'!$P$14:$P$736, LEN($A382))=$A382), """")"),"")</f>
        <v/>
      </c>
      <c r="P382" s="1" t="str">
        <f ca="1">IFERROR(__xludf.DUMMYFUNCTION("IFERROR(FILTER('Tag Library'!$Q$14:$Q$736, LEFT('Tag Library'!$P$14:$P$736, LEN(P$2))=P$2, RIGHT('Tag Library'!$P$14:$P$736, LEN($A382))=$A382), """")"),"")</f>
        <v/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IFERROR(__xludf.DUMMYFUNCTION("IFERROR(FILTER('Tag Library'!$Q$14:$Q$736, LEFT('Tag Library'!$P$14:$P$736, LEN(B$2))=B$2, RIGHT('Tag Library'!$P$14:$P$736, LEN($A383))=$A383), """")"),"")</f>
        <v/>
      </c>
      <c r="C383" s="1" t="str">
        <f ca="1">IFERROR(__xludf.DUMMYFUNCTION("IFERROR(FILTER('Tag Library'!$Q$14:$Q$736, LEFT('Tag Library'!$P$14:$P$736, LEN(C$2))=C$2, RIGHT('Tag Library'!$P$14:$P$736, LEN($A383))=$A383), """")"),"")</f>
        <v/>
      </c>
      <c r="D383" s="1" t="str">
        <f ca="1">IFERROR(__xludf.DUMMYFUNCTION("IFERROR(FILTER('Tag Library'!$Q$14:$Q$736, LEFT('Tag Library'!$P$14:$P$736, LEN(D$2))=D$2, RIGHT('Tag Library'!$P$14:$P$736, LEN($A383))=$A383), """")"),"")</f>
        <v/>
      </c>
      <c r="E383" s="1" t="str">
        <f ca="1">IFERROR(__xludf.DUMMYFUNCTION("IFERROR(FILTER('Tag Library'!$Q$14:$Q$736, LEFT('Tag Library'!$P$14:$P$736, LEN(E$2))=E$2, RIGHT('Tag Library'!$P$14:$P$736, LEN($A383))=$A383), """")"),"")</f>
        <v/>
      </c>
      <c r="F383" s="1" t="str">
        <f ca="1">IFERROR(__xludf.DUMMYFUNCTION("IFERROR(FILTER('Tag Library'!$Q$14:$Q$736, LEFT('Tag Library'!$P$14:$P$736, LEN(F$2))=F$2, RIGHT('Tag Library'!$P$14:$P$736, LEN($A383))=$A383), """")"),"")</f>
        <v/>
      </c>
      <c r="G383" s="1" t="str">
        <f ca="1">IFERROR(__xludf.DUMMYFUNCTION("IFERROR(FILTER('Tag Library'!$Q$14:$Q$736, LEFT('Tag Library'!$P$14:$P$736, LEN(G$2))=G$2, RIGHT('Tag Library'!$P$14:$P$736, LEN($A383))=$A383), """")"),"")</f>
        <v/>
      </c>
      <c r="H383" s="1" t="str">
        <f ca="1">IFERROR(__xludf.DUMMYFUNCTION("IFERROR(FILTER('Tag Library'!$Q$14:$Q$736, LEFT('Tag Library'!$P$14:$P$736, LEN(H$2))=H$2, RIGHT('Tag Library'!$P$14:$P$736, LEN($A383))=$A383), """")"),"")</f>
        <v/>
      </c>
      <c r="I383" s="1" t="str">
        <f ca="1">IFERROR(__xludf.DUMMYFUNCTION("IFERROR(FILTER('Tag Library'!$Q$14:$Q$736, LEFT('Tag Library'!$P$14:$P$736, LEN(I$2))=I$2, RIGHT('Tag Library'!$P$14:$P$736, LEN($A383))=$A383), """")"),"")</f>
        <v/>
      </c>
      <c r="J383" s="1" t="str">
        <f ca="1">IFERROR(__xludf.DUMMYFUNCTION("IFERROR(FILTER('Tag Library'!$Q$14:$Q$736, LEFT('Tag Library'!$P$14:$P$736, LEN(J$2))=J$2, RIGHT('Tag Library'!$P$14:$P$736, LEN($A383))=$A383), """")"),"")</f>
        <v/>
      </c>
      <c r="K383" s="1" t="str">
        <f ca="1">IFERROR(__xludf.DUMMYFUNCTION("IFERROR(FILTER('Tag Library'!$Q$14:$Q$736, LEFT('Tag Library'!$P$14:$P$736, LEN(K$2))=K$2, RIGHT('Tag Library'!$P$14:$P$736, LEN($A383))=$A383), """")"),"")</f>
        <v/>
      </c>
      <c r="L383" s="1" t="str">
        <f ca="1">IFERROR(__xludf.DUMMYFUNCTION("IFERROR(FILTER('Tag Library'!$Q$14:$Q$736, LEFT('Tag Library'!$P$14:$P$736, LEN(L$2))=L$2, RIGHT('Tag Library'!$P$14:$P$736, LEN($A383))=$A383), """")"),"")</f>
        <v/>
      </c>
      <c r="M383" s="1" t="str">
        <f ca="1">IFERROR(__xludf.DUMMYFUNCTION("IFERROR(FILTER('Tag Library'!$Q$14:$Q$736, LEFT('Tag Library'!$P$14:$P$736, LEN(M$2))=M$2, RIGHT('Tag Library'!$P$14:$P$736, LEN($A383))=$A383), """")"),"")</f>
        <v/>
      </c>
      <c r="N383" s="1" t="str">
        <f ca="1">IFERROR(__xludf.DUMMYFUNCTION("IFERROR(FILTER('Tag Library'!$Q$14:$Q$736, LEFT('Tag Library'!$P$14:$P$736, LEN(N$2))=N$2, RIGHT('Tag Library'!$P$14:$P$736, LEN($A383))=$A383), """")"),"")</f>
        <v/>
      </c>
      <c r="O383" s="1" t="str">
        <f ca="1">IFERROR(__xludf.DUMMYFUNCTION("IFERROR(FILTER('Tag Library'!$Q$14:$Q$736, LEFT('Tag Library'!$P$14:$P$736, LEN(O$2))=O$2, RIGHT('Tag Library'!$P$14:$P$736, LEN($A383))=$A383), """")"),"")</f>
        <v/>
      </c>
      <c r="P383" s="1" t="str">
        <f ca="1">IFERROR(__xludf.DUMMYFUNCTION("IFERROR(FILTER('Tag Library'!$Q$14:$Q$736, LEFT('Tag Library'!$P$14:$P$736, LEN(P$2))=P$2, RIGHT('Tag Library'!$P$14:$P$736, LEN($A383))=$A383), """")"),"")</f>
        <v/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IFERROR(__xludf.DUMMYFUNCTION("IFERROR(FILTER('Tag Library'!$Q$14:$Q$736, LEFT('Tag Library'!$P$14:$P$736, LEN(B$2))=B$2, RIGHT('Tag Library'!$P$14:$P$736, LEN($A384))=$A384), """")"),"")</f>
        <v/>
      </c>
      <c r="C384" s="1" t="str">
        <f ca="1">IFERROR(__xludf.DUMMYFUNCTION("IFERROR(FILTER('Tag Library'!$Q$14:$Q$736, LEFT('Tag Library'!$P$14:$P$736, LEN(C$2))=C$2, RIGHT('Tag Library'!$P$14:$P$736, LEN($A384))=$A384), """")"),"")</f>
        <v/>
      </c>
      <c r="D384" s="1" t="str">
        <f ca="1">IFERROR(__xludf.DUMMYFUNCTION("IFERROR(FILTER('Tag Library'!$Q$14:$Q$736, LEFT('Tag Library'!$P$14:$P$736, LEN(D$2))=D$2, RIGHT('Tag Library'!$P$14:$P$736, LEN($A384))=$A384), """")"),"")</f>
        <v/>
      </c>
      <c r="E384" s="1" t="str">
        <f ca="1">IFERROR(__xludf.DUMMYFUNCTION("IFERROR(FILTER('Tag Library'!$Q$14:$Q$736, LEFT('Tag Library'!$P$14:$P$736, LEN(E$2))=E$2, RIGHT('Tag Library'!$P$14:$P$736, LEN($A384))=$A384), """")"),"")</f>
        <v/>
      </c>
      <c r="F384" s="1" t="str">
        <f ca="1">IFERROR(__xludf.DUMMYFUNCTION("IFERROR(FILTER('Tag Library'!$Q$14:$Q$736, LEFT('Tag Library'!$P$14:$P$736, LEN(F$2))=F$2, RIGHT('Tag Library'!$P$14:$P$736, LEN($A384))=$A384), """")"),"")</f>
        <v/>
      </c>
      <c r="G384" s="1" t="str">
        <f ca="1">IFERROR(__xludf.DUMMYFUNCTION("IFERROR(FILTER('Tag Library'!$Q$14:$Q$736, LEFT('Tag Library'!$P$14:$P$736, LEN(G$2))=G$2, RIGHT('Tag Library'!$P$14:$P$736, LEN($A384))=$A384), """")"),"")</f>
        <v/>
      </c>
      <c r="H384" s="1" t="str">
        <f ca="1">IFERROR(__xludf.DUMMYFUNCTION("IFERROR(FILTER('Tag Library'!$Q$14:$Q$736, LEFT('Tag Library'!$P$14:$P$736, LEN(H$2))=H$2, RIGHT('Tag Library'!$P$14:$P$736, LEN($A384))=$A384), """")"),"")</f>
        <v/>
      </c>
      <c r="I384" s="1" t="str">
        <f ca="1">IFERROR(__xludf.DUMMYFUNCTION("IFERROR(FILTER('Tag Library'!$Q$14:$Q$736, LEFT('Tag Library'!$P$14:$P$736, LEN(I$2))=I$2, RIGHT('Tag Library'!$P$14:$P$736, LEN($A384))=$A384), """")"),"")</f>
        <v/>
      </c>
      <c r="J384" s="1" t="str">
        <f ca="1">IFERROR(__xludf.DUMMYFUNCTION("IFERROR(FILTER('Tag Library'!$Q$14:$Q$736, LEFT('Tag Library'!$P$14:$P$736, LEN(J$2))=J$2, RIGHT('Tag Library'!$P$14:$P$736, LEN($A384))=$A384), """")"),"")</f>
        <v/>
      </c>
      <c r="K384" s="1" t="str">
        <f ca="1">IFERROR(__xludf.DUMMYFUNCTION("IFERROR(FILTER('Tag Library'!$Q$14:$Q$736, LEFT('Tag Library'!$P$14:$P$736, LEN(K$2))=K$2, RIGHT('Tag Library'!$P$14:$P$736, LEN($A384))=$A384), """")"),"")</f>
        <v/>
      </c>
      <c r="L384" s="1" t="str">
        <f ca="1">IFERROR(__xludf.DUMMYFUNCTION("IFERROR(FILTER('Tag Library'!$Q$14:$Q$736, LEFT('Tag Library'!$P$14:$P$736, LEN(L$2))=L$2, RIGHT('Tag Library'!$P$14:$P$736, LEN($A384))=$A384), """")"),"")</f>
        <v/>
      </c>
      <c r="M384" s="1" t="str">
        <f ca="1">IFERROR(__xludf.DUMMYFUNCTION("IFERROR(FILTER('Tag Library'!$Q$14:$Q$736, LEFT('Tag Library'!$P$14:$P$736, LEN(M$2))=M$2, RIGHT('Tag Library'!$P$14:$P$736, LEN($A384))=$A384), """")"),"")</f>
        <v/>
      </c>
      <c r="N384" s="1" t="str">
        <f ca="1">IFERROR(__xludf.DUMMYFUNCTION("IFERROR(FILTER('Tag Library'!$Q$14:$Q$736, LEFT('Tag Library'!$P$14:$P$736, LEN(N$2))=N$2, RIGHT('Tag Library'!$P$14:$P$736, LEN($A384))=$A384), """")"),"")</f>
        <v/>
      </c>
      <c r="O384" s="1" t="str">
        <f ca="1">IFERROR(__xludf.DUMMYFUNCTION("IFERROR(FILTER('Tag Library'!$Q$14:$Q$736, LEFT('Tag Library'!$P$14:$P$736, LEN(O$2))=O$2, RIGHT('Tag Library'!$P$14:$P$736, LEN($A384))=$A384), """")"),"")</f>
        <v/>
      </c>
      <c r="P384" s="1" t="str">
        <f ca="1">IFERROR(__xludf.DUMMYFUNCTION("IFERROR(FILTER('Tag Library'!$Q$14:$Q$736, LEFT('Tag Library'!$P$14:$P$736, LEN(P$2))=P$2, RIGHT('Tag Library'!$P$14:$P$736, LEN($A384))=$A384), """")"),"")</f>
        <v/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IFERROR(__xludf.DUMMYFUNCTION("IFERROR(FILTER('Tag Library'!$Q$14:$Q$736, LEFT('Tag Library'!$P$14:$P$736, LEN(B$2))=B$2, RIGHT('Tag Library'!$P$14:$P$736, LEN($A385))=$A385), """")"),"")</f>
        <v/>
      </c>
      <c r="C385" s="1" t="str">
        <f ca="1">IFERROR(__xludf.DUMMYFUNCTION("IFERROR(FILTER('Tag Library'!$Q$14:$Q$736, LEFT('Tag Library'!$P$14:$P$736, LEN(C$2))=C$2, RIGHT('Tag Library'!$P$14:$P$736, LEN($A385))=$A385), """")"),"")</f>
        <v/>
      </c>
      <c r="D385" s="1" t="str">
        <f ca="1">IFERROR(__xludf.DUMMYFUNCTION("IFERROR(FILTER('Tag Library'!$Q$14:$Q$736, LEFT('Tag Library'!$P$14:$P$736, LEN(D$2))=D$2, RIGHT('Tag Library'!$P$14:$P$736, LEN($A385))=$A385), """")"),"yellow")</f>
        <v>yellow</v>
      </c>
      <c r="E385" s="1" t="str">
        <f ca="1">IFERROR(__xludf.DUMMYFUNCTION("IFERROR(FILTER('Tag Library'!$Q$14:$Q$736, LEFT('Tag Library'!$P$14:$P$736, LEN(E$2))=E$2, RIGHT('Tag Library'!$P$14:$P$736, LEN($A385))=$A385), """")"),"white")</f>
        <v>white</v>
      </c>
      <c r="F385" s="1" t="str">
        <f ca="1">IFERROR(__xludf.DUMMYFUNCTION("IFERROR(FILTER('Tag Library'!$Q$14:$Q$736, LEFT('Tag Library'!$P$14:$P$736, LEN(F$2))=F$2, RIGHT('Tag Library'!$P$14:$P$736, LEN($A385))=$A385), """")"),"white")</f>
        <v>white</v>
      </c>
      <c r="G385" s="1" t="str">
        <f ca="1">IFERROR(__xludf.DUMMYFUNCTION("IFERROR(FILTER('Tag Library'!$Q$14:$Q$736, LEFT('Tag Library'!$P$14:$P$736, LEN(G$2))=G$2, RIGHT('Tag Library'!$P$14:$P$736, LEN($A385))=$A385), """")"),"white")</f>
        <v>white</v>
      </c>
      <c r="H385" s="1" t="str">
        <f ca="1">IFERROR(__xludf.DUMMYFUNCTION("IFERROR(FILTER('Tag Library'!$Q$14:$Q$736, LEFT('Tag Library'!$P$14:$P$736, LEN(H$2))=H$2, RIGHT('Tag Library'!$P$14:$P$736, LEN($A385))=$A385), """")"),"white")</f>
        <v>white</v>
      </c>
      <c r="I385" s="1" t="str">
        <f ca="1">IFERROR(__xludf.DUMMYFUNCTION("IFERROR(FILTER('Tag Library'!$Q$14:$Q$736, LEFT('Tag Library'!$P$14:$P$736, LEN(I$2))=I$2, RIGHT('Tag Library'!$P$14:$P$736, LEN($A385))=$A385), """")"),"white")</f>
        <v>white</v>
      </c>
      <c r="J385" s="1" t="str">
        <f ca="1">IFERROR(__xludf.DUMMYFUNCTION("IFERROR(FILTER('Tag Library'!$Q$14:$Q$736, LEFT('Tag Library'!$P$14:$P$736, LEN(J$2))=J$2, RIGHT('Tag Library'!$P$14:$P$736, LEN($A385))=$A385), """")"),"white")</f>
        <v>white</v>
      </c>
      <c r="K385" s="1" t="str">
        <f ca="1">IFERROR(__xludf.DUMMYFUNCTION("IFERROR(FILTER('Tag Library'!$Q$14:$Q$736, LEFT('Tag Library'!$P$14:$P$736, LEN(K$2))=K$2, RIGHT('Tag Library'!$P$14:$P$736, LEN($A385))=$A385), """")"),"white")</f>
        <v>white</v>
      </c>
      <c r="L385" s="1" t="str">
        <f ca="1">IFERROR(__xludf.DUMMYFUNCTION("IFERROR(FILTER('Tag Library'!$Q$14:$Q$736, LEFT('Tag Library'!$P$14:$P$736, LEN(L$2))=L$2, RIGHT('Tag Library'!$P$14:$P$736, LEN($A385))=$A385), """")"),"white")</f>
        <v>white</v>
      </c>
      <c r="M385" s="1" t="str">
        <f ca="1">IFERROR(__xludf.DUMMYFUNCTION("IFERROR(FILTER('Tag Library'!$Q$14:$Q$736, LEFT('Tag Library'!$P$14:$P$736, LEN(M$2))=M$2, RIGHT('Tag Library'!$P$14:$P$736, LEN($A385))=$A385), """")"),"white")</f>
        <v>white</v>
      </c>
      <c r="N385" s="1" t="str">
        <f ca="1">IFERROR(__xludf.DUMMYFUNCTION("IFERROR(FILTER('Tag Library'!$Q$14:$Q$736, LEFT('Tag Library'!$P$14:$P$736, LEN(N$2))=N$2, RIGHT('Tag Library'!$P$14:$P$736, LEN($A385))=$A385), """")"),"white")</f>
        <v>white</v>
      </c>
      <c r="O385" s="1" t="str">
        <f ca="1">IFERROR(__xludf.DUMMYFUNCTION("IFERROR(FILTER('Tag Library'!$Q$14:$Q$736, LEFT('Tag Library'!$P$14:$P$736, LEN(O$2))=O$2, RIGHT('Tag Library'!$P$14:$P$736, LEN($A385))=$A385), """")"),"white")</f>
        <v>white</v>
      </c>
      <c r="P385" s="1" t="str">
        <f ca="1">IFERROR(__xludf.DUMMYFUNCTION("IFERROR(FILTER('Tag Library'!$Q$14:$Q$736, LEFT('Tag Library'!$P$14:$P$736, LEN(P$2))=P$2, RIGHT('Tag Library'!$P$14:$P$736, LEN($A385))=$A385), """")"),"")</f>
        <v/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IFERROR(__xludf.DUMMYFUNCTION("IFERROR(FILTER('Tag Library'!$Q$14:$Q$736, LEFT('Tag Library'!$P$14:$P$736, LEN(B$2))=B$2, RIGHT('Tag Library'!$P$14:$P$736, LEN($A386))=$A386), """")"),"")</f>
        <v/>
      </c>
      <c r="C386" s="1" t="str">
        <f ca="1">IFERROR(__xludf.DUMMYFUNCTION("IFERROR(FILTER('Tag Library'!$Q$14:$Q$736, LEFT('Tag Library'!$P$14:$P$736, LEN(C$2))=C$2, RIGHT('Tag Library'!$P$14:$P$736, LEN($A386))=$A386), """")"),"")</f>
        <v/>
      </c>
      <c r="D386" s="1" t="str">
        <f ca="1">IFERROR(__xludf.DUMMYFUNCTION("IFERROR(FILTER('Tag Library'!$Q$14:$Q$736, LEFT('Tag Library'!$P$14:$P$736, LEN(D$2))=D$2, RIGHT('Tag Library'!$P$14:$P$736, LEN($A386))=$A386), """")"),"")</f>
        <v/>
      </c>
      <c r="E386" s="1" t="str">
        <f ca="1">IFERROR(__xludf.DUMMYFUNCTION("IFERROR(FILTER('Tag Library'!$Q$14:$Q$736, LEFT('Tag Library'!$P$14:$P$736, LEN(E$2))=E$2, RIGHT('Tag Library'!$P$14:$P$736, LEN($A386))=$A386), """")"),"")</f>
        <v/>
      </c>
      <c r="F386" s="1" t="str">
        <f ca="1">IFERROR(__xludf.DUMMYFUNCTION("IFERROR(FILTER('Tag Library'!$Q$14:$Q$736, LEFT('Tag Library'!$P$14:$P$736, LEN(F$2))=F$2, RIGHT('Tag Library'!$P$14:$P$736, LEN($A386))=$A386), """")"),"")</f>
        <v/>
      </c>
      <c r="G386" s="1" t="str">
        <f ca="1">IFERROR(__xludf.DUMMYFUNCTION("IFERROR(FILTER('Tag Library'!$Q$14:$Q$736, LEFT('Tag Library'!$P$14:$P$736, LEN(G$2))=G$2, RIGHT('Tag Library'!$P$14:$P$736, LEN($A386))=$A386), """")"),"")</f>
        <v/>
      </c>
      <c r="H386" s="1" t="str">
        <f ca="1">IFERROR(__xludf.DUMMYFUNCTION("IFERROR(FILTER('Tag Library'!$Q$14:$Q$736, LEFT('Tag Library'!$P$14:$P$736, LEN(H$2))=H$2, RIGHT('Tag Library'!$P$14:$P$736, LEN($A386))=$A386), """")"),"")</f>
        <v/>
      </c>
      <c r="I386" s="1" t="str">
        <f ca="1">IFERROR(__xludf.DUMMYFUNCTION("IFERROR(FILTER('Tag Library'!$Q$14:$Q$736, LEFT('Tag Library'!$P$14:$P$736, LEN(I$2))=I$2, RIGHT('Tag Library'!$P$14:$P$736, LEN($A386))=$A386), """")"),"")</f>
        <v/>
      </c>
      <c r="J386" s="1" t="str">
        <f ca="1">IFERROR(__xludf.DUMMYFUNCTION("IFERROR(FILTER('Tag Library'!$Q$14:$Q$736, LEFT('Tag Library'!$P$14:$P$736, LEN(J$2))=J$2, RIGHT('Tag Library'!$P$14:$P$736, LEN($A386))=$A386), """")"),"")</f>
        <v/>
      </c>
      <c r="K386" s="1" t="str">
        <f ca="1">IFERROR(__xludf.DUMMYFUNCTION("IFERROR(FILTER('Tag Library'!$Q$14:$Q$736, LEFT('Tag Library'!$P$14:$P$736, LEN(K$2))=K$2, RIGHT('Tag Library'!$P$14:$P$736, LEN($A386))=$A386), """")"),"")</f>
        <v/>
      </c>
      <c r="L386" s="1" t="str">
        <f ca="1">IFERROR(__xludf.DUMMYFUNCTION("IFERROR(FILTER('Tag Library'!$Q$14:$Q$736, LEFT('Tag Library'!$P$14:$P$736, LEN(L$2))=L$2, RIGHT('Tag Library'!$P$14:$P$736, LEN($A386))=$A386), """")"),"")</f>
        <v/>
      </c>
      <c r="M386" s="1" t="str">
        <f ca="1">IFERROR(__xludf.DUMMYFUNCTION("IFERROR(FILTER('Tag Library'!$Q$14:$Q$736, LEFT('Tag Library'!$P$14:$P$736, LEN(M$2))=M$2, RIGHT('Tag Library'!$P$14:$P$736, LEN($A386))=$A386), """")"),"")</f>
        <v/>
      </c>
      <c r="N386" s="1" t="str">
        <f ca="1">IFERROR(__xludf.DUMMYFUNCTION("IFERROR(FILTER('Tag Library'!$Q$14:$Q$736, LEFT('Tag Library'!$P$14:$P$736, LEN(N$2))=N$2, RIGHT('Tag Library'!$P$14:$P$736, LEN($A386))=$A386), """")"),"")</f>
        <v/>
      </c>
      <c r="O386" s="1" t="str">
        <f ca="1">IFERROR(__xludf.DUMMYFUNCTION("IFERROR(FILTER('Tag Library'!$Q$14:$Q$736, LEFT('Tag Library'!$P$14:$P$736, LEN(O$2))=O$2, RIGHT('Tag Library'!$P$14:$P$736, LEN($A386))=$A386), """")"),"")</f>
        <v/>
      </c>
      <c r="P386" s="1" t="str">
        <f ca="1">IFERROR(__xludf.DUMMYFUNCTION("IFERROR(FILTER('Tag Library'!$Q$14:$Q$736, LEFT('Tag Library'!$P$14:$P$736, LEN(P$2))=P$2, RIGHT('Tag Library'!$P$14:$P$736, LEN($A386))=$A386), """")"),"")</f>
        <v/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IFERROR(__xludf.DUMMYFUNCTION("IFERROR(FILTER('Tag Library'!$Q$14:$Q$736, LEFT('Tag Library'!$P$14:$P$736, LEN(B$2))=B$2, RIGHT('Tag Library'!$P$14:$P$736, LEN($A387))=$A387), """")"),"")</f>
        <v/>
      </c>
      <c r="C387" s="1" t="str">
        <f ca="1">IFERROR(__xludf.DUMMYFUNCTION("IFERROR(FILTER('Tag Library'!$Q$14:$Q$736, LEFT('Tag Library'!$P$14:$P$736, LEN(C$2))=C$2, RIGHT('Tag Library'!$P$14:$P$736, LEN($A387))=$A387), """")"),"")</f>
        <v/>
      </c>
      <c r="D387" s="1" t="str">
        <f ca="1">IFERROR(__xludf.DUMMYFUNCTION("IFERROR(FILTER('Tag Library'!$Q$14:$Q$736, LEFT('Tag Library'!$P$14:$P$736, LEN(D$2))=D$2, RIGHT('Tag Library'!$P$14:$P$736, LEN($A387))=$A387), """")"),"")</f>
        <v/>
      </c>
      <c r="E387" s="1" t="str">
        <f ca="1">IFERROR(__xludf.DUMMYFUNCTION("IFERROR(FILTER('Tag Library'!$Q$14:$Q$736, LEFT('Tag Library'!$P$14:$P$736, LEN(E$2))=E$2, RIGHT('Tag Library'!$P$14:$P$736, LEN($A387))=$A387), """")"),"")</f>
        <v/>
      </c>
      <c r="F387" s="1" t="str">
        <f ca="1">IFERROR(__xludf.DUMMYFUNCTION("IFERROR(FILTER('Tag Library'!$Q$14:$Q$736, LEFT('Tag Library'!$P$14:$P$736, LEN(F$2))=F$2, RIGHT('Tag Library'!$P$14:$P$736, LEN($A387))=$A387), """")"),"")</f>
        <v/>
      </c>
      <c r="G387" s="1" t="str">
        <f ca="1">IFERROR(__xludf.DUMMYFUNCTION("IFERROR(FILTER('Tag Library'!$Q$14:$Q$736, LEFT('Tag Library'!$P$14:$P$736, LEN(G$2))=G$2, RIGHT('Tag Library'!$P$14:$P$736, LEN($A387))=$A387), """")"),"")</f>
        <v/>
      </c>
      <c r="H387" s="1" t="str">
        <f ca="1">IFERROR(__xludf.DUMMYFUNCTION("IFERROR(FILTER('Tag Library'!$Q$14:$Q$736, LEFT('Tag Library'!$P$14:$P$736, LEN(H$2))=H$2, RIGHT('Tag Library'!$P$14:$P$736, LEN($A387))=$A387), """")"),"")</f>
        <v/>
      </c>
      <c r="I387" s="1" t="str">
        <f ca="1">IFERROR(__xludf.DUMMYFUNCTION("IFERROR(FILTER('Tag Library'!$Q$14:$Q$736, LEFT('Tag Library'!$P$14:$P$736, LEN(I$2))=I$2, RIGHT('Tag Library'!$P$14:$P$736, LEN($A387))=$A387), """")"),"")</f>
        <v/>
      </c>
      <c r="J387" s="1" t="str">
        <f ca="1">IFERROR(__xludf.DUMMYFUNCTION("IFERROR(FILTER('Tag Library'!$Q$14:$Q$736, LEFT('Tag Library'!$P$14:$P$736, LEN(J$2))=J$2, RIGHT('Tag Library'!$P$14:$P$736, LEN($A387))=$A387), """")"),"")</f>
        <v/>
      </c>
      <c r="K387" s="1" t="str">
        <f ca="1">IFERROR(__xludf.DUMMYFUNCTION("IFERROR(FILTER('Tag Library'!$Q$14:$Q$736, LEFT('Tag Library'!$P$14:$P$736, LEN(K$2))=K$2, RIGHT('Tag Library'!$P$14:$P$736, LEN($A387))=$A387), """")"),"")</f>
        <v/>
      </c>
      <c r="L387" s="1" t="str">
        <f ca="1">IFERROR(__xludf.DUMMYFUNCTION("IFERROR(FILTER('Tag Library'!$Q$14:$Q$736, LEFT('Tag Library'!$P$14:$P$736, LEN(L$2))=L$2, RIGHT('Tag Library'!$P$14:$P$736, LEN($A387))=$A387), """")"),"")</f>
        <v/>
      </c>
      <c r="M387" s="1" t="str">
        <f ca="1">IFERROR(__xludf.DUMMYFUNCTION("IFERROR(FILTER('Tag Library'!$Q$14:$Q$736, LEFT('Tag Library'!$P$14:$P$736, LEN(M$2))=M$2, RIGHT('Tag Library'!$P$14:$P$736, LEN($A387))=$A387), """")"),"")</f>
        <v/>
      </c>
      <c r="N387" s="1" t="str">
        <f ca="1">IFERROR(__xludf.DUMMYFUNCTION("IFERROR(FILTER('Tag Library'!$Q$14:$Q$736, LEFT('Tag Library'!$P$14:$P$736, LEN(N$2))=N$2, RIGHT('Tag Library'!$P$14:$P$736, LEN($A387))=$A387), """")"),"")</f>
        <v/>
      </c>
      <c r="O387" s="1" t="str">
        <f ca="1">IFERROR(__xludf.DUMMYFUNCTION("IFERROR(FILTER('Tag Library'!$Q$14:$Q$736, LEFT('Tag Library'!$P$14:$P$736, LEN(O$2))=O$2, RIGHT('Tag Library'!$P$14:$P$736, LEN($A387))=$A387), """")"),"")</f>
        <v/>
      </c>
      <c r="P387" s="1" t="str">
        <f ca="1">IFERROR(__xludf.DUMMYFUNCTION("IFERROR(FILTER('Tag Library'!$Q$14:$Q$736, LEFT('Tag Library'!$P$14:$P$736, LEN(P$2))=P$2, RIGHT('Tag Library'!$P$14:$P$736, LEN($A387))=$A387), """")"),"")</f>
        <v/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IFERROR(__xludf.DUMMYFUNCTION("IFERROR(FILTER('Tag Library'!$Q$14:$Q$736, LEFT('Tag Library'!$P$14:$P$736, LEN(B$2))=B$2, RIGHT('Tag Library'!$P$14:$P$736, LEN($A388))=$A388), """")"),"")</f>
        <v/>
      </c>
      <c r="C388" s="1" t="str">
        <f ca="1">IFERROR(__xludf.DUMMYFUNCTION("IFERROR(FILTER('Tag Library'!$Q$14:$Q$736, LEFT('Tag Library'!$P$14:$P$736, LEN(C$2))=C$2, RIGHT('Tag Library'!$P$14:$P$736, LEN($A388))=$A388), """")"),"")</f>
        <v/>
      </c>
      <c r="D388" s="1" t="str">
        <f ca="1">IFERROR(__xludf.DUMMYFUNCTION("IFERROR(FILTER('Tag Library'!$Q$14:$Q$736, LEFT('Tag Library'!$P$14:$P$736, LEN(D$2))=D$2, RIGHT('Tag Library'!$P$14:$P$736, LEN($A388))=$A388), """")"),"")</f>
        <v/>
      </c>
      <c r="E388" s="1" t="str">
        <f ca="1">IFERROR(__xludf.DUMMYFUNCTION("IFERROR(FILTER('Tag Library'!$Q$14:$Q$736, LEFT('Tag Library'!$P$14:$P$736, LEN(E$2))=E$2, RIGHT('Tag Library'!$P$14:$P$736, LEN($A388))=$A388), """")"),"")</f>
        <v/>
      </c>
      <c r="F388" s="1" t="str">
        <f ca="1">IFERROR(__xludf.DUMMYFUNCTION("IFERROR(FILTER('Tag Library'!$Q$14:$Q$736, LEFT('Tag Library'!$P$14:$P$736, LEN(F$2))=F$2, RIGHT('Tag Library'!$P$14:$P$736, LEN($A388))=$A388), """")"),"")</f>
        <v/>
      </c>
      <c r="G388" s="1" t="str">
        <f ca="1">IFERROR(__xludf.DUMMYFUNCTION("IFERROR(FILTER('Tag Library'!$Q$14:$Q$736, LEFT('Tag Library'!$P$14:$P$736, LEN(G$2))=G$2, RIGHT('Tag Library'!$P$14:$P$736, LEN($A388))=$A388), """")"),"")</f>
        <v/>
      </c>
      <c r="H388" s="1" t="str">
        <f ca="1">IFERROR(__xludf.DUMMYFUNCTION("IFERROR(FILTER('Tag Library'!$Q$14:$Q$736, LEFT('Tag Library'!$P$14:$P$736, LEN(H$2))=H$2, RIGHT('Tag Library'!$P$14:$P$736, LEN($A388))=$A388), """")"),"")</f>
        <v/>
      </c>
      <c r="I388" s="1" t="str">
        <f ca="1">IFERROR(__xludf.DUMMYFUNCTION("IFERROR(FILTER('Tag Library'!$Q$14:$Q$736, LEFT('Tag Library'!$P$14:$P$736, LEN(I$2))=I$2, RIGHT('Tag Library'!$P$14:$P$736, LEN($A388))=$A388), """")"),"")</f>
        <v/>
      </c>
      <c r="J388" s="1" t="str">
        <f ca="1">IFERROR(__xludf.DUMMYFUNCTION("IFERROR(FILTER('Tag Library'!$Q$14:$Q$736, LEFT('Tag Library'!$P$14:$P$736, LEN(J$2))=J$2, RIGHT('Tag Library'!$P$14:$P$736, LEN($A388))=$A388), """")"),"")</f>
        <v/>
      </c>
      <c r="K388" s="1" t="str">
        <f ca="1">IFERROR(__xludf.DUMMYFUNCTION("IFERROR(FILTER('Tag Library'!$Q$14:$Q$736, LEFT('Tag Library'!$P$14:$P$736, LEN(K$2))=K$2, RIGHT('Tag Library'!$P$14:$P$736, LEN($A388))=$A388), """")"),"")</f>
        <v/>
      </c>
      <c r="L388" s="1" t="str">
        <f ca="1">IFERROR(__xludf.DUMMYFUNCTION("IFERROR(FILTER('Tag Library'!$Q$14:$Q$736, LEFT('Tag Library'!$P$14:$P$736, LEN(L$2))=L$2, RIGHT('Tag Library'!$P$14:$P$736, LEN($A388))=$A388), """")"),"")</f>
        <v/>
      </c>
      <c r="M388" s="1" t="str">
        <f ca="1">IFERROR(__xludf.DUMMYFUNCTION("IFERROR(FILTER('Tag Library'!$Q$14:$Q$736, LEFT('Tag Library'!$P$14:$P$736, LEN(M$2))=M$2, RIGHT('Tag Library'!$P$14:$P$736, LEN($A388))=$A388), """")"),"")</f>
        <v/>
      </c>
      <c r="N388" s="1" t="str">
        <f ca="1">IFERROR(__xludf.DUMMYFUNCTION("IFERROR(FILTER('Tag Library'!$Q$14:$Q$736, LEFT('Tag Library'!$P$14:$P$736, LEN(N$2))=N$2, RIGHT('Tag Library'!$P$14:$P$736, LEN($A388))=$A388), """")"),"")</f>
        <v/>
      </c>
      <c r="O388" s="1" t="str">
        <f ca="1">IFERROR(__xludf.DUMMYFUNCTION("IFERROR(FILTER('Tag Library'!$Q$14:$Q$736, LEFT('Tag Library'!$P$14:$P$736, LEN(O$2))=O$2, RIGHT('Tag Library'!$P$14:$P$736, LEN($A388))=$A388), """")"),"")</f>
        <v/>
      </c>
      <c r="P388" s="1" t="str">
        <f ca="1">IFERROR(__xludf.DUMMYFUNCTION("IFERROR(FILTER('Tag Library'!$Q$14:$Q$736, LEFT('Tag Library'!$P$14:$P$736, LEN(P$2))=P$2, RIGHT('Tag Library'!$P$14:$P$736, LEN($A388))=$A388), """")"),"")</f>
        <v/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IFERROR(__xludf.DUMMYFUNCTION("IFERROR(FILTER('Tag Library'!$Q$14:$Q$736, LEFT('Tag Library'!$P$14:$P$736, LEN(B$2))=B$2, RIGHT('Tag Library'!$P$14:$P$736, LEN($A389))=$A389), """")"),"")</f>
        <v/>
      </c>
      <c r="C389" s="1" t="str">
        <f ca="1">IFERROR(__xludf.DUMMYFUNCTION("IFERROR(FILTER('Tag Library'!$Q$14:$Q$736, LEFT('Tag Library'!$P$14:$P$736, LEN(C$2))=C$2, RIGHT('Tag Library'!$P$14:$P$736, LEN($A389))=$A389), """")"),"")</f>
        <v/>
      </c>
      <c r="D389" s="1" t="str">
        <f ca="1">IFERROR(__xludf.DUMMYFUNCTION("IFERROR(FILTER('Tag Library'!$Q$14:$Q$736, LEFT('Tag Library'!$P$14:$P$736, LEN(D$2))=D$2, RIGHT('Tag Library'!$P$14:$P$736, LEN($A389))=$A389), """")"),"yellow")</f>
        <v>yellow</v>
      </c>
      <c r="E389" s="1" t="str">
        <f ca="1">IFERROR(__xludf.DUMMYFUNCTION("IFERROR(FILTER('Tag Library'!$Q$14:$Q$736, LEFT('Tag Library'!$P$14:$P$736, LEN(E$2))=E$2, RIGHT('Tag Library'!$P$14:$P$736, LEN($A389))=$A389), """")"),"white")</f>
        <v>white</v>
      </c>
      <c r="F389" s="1" t="str">
        <f ca="1">IFERROR(__xludf.DUMMYFUNCTION("IFERROR(FILTER('Tag Library'!$Q$14:$Q$736, LEFT('Tag Library'!$P$14:$P$736, LEN(F$2))=F$2, RIGHT('Tag Library'!$P$14:$P$736, LEN($A389))=$A389), """")"),"white")</f>
        <v>white</v>
      </c>
      <c r="G389" s="1" t="str">
        <f ca="1">IFERROR(__xludf.DUMMYFUNCTION("IFERROR(FILTER('Tag Library'!$Q$14:$Q$736, LEFT('Tag Library'!$P$14:$P$736, LEN(G$2))=G$2, RIGHT('Tag Library'!$P$14:$P$736, LEN($A389))=$A389), """")"),"white")</f>
        <v>white</v>
      </c>
      <c r="H389" s="1" t="str">
        <f ca="1">IFERROR(__xludf.DUMMYFUNCTION("IFERROR(FILTER('Tag Library'!$Q$14:$Q$736, LEFT('Tag Library'!$P$14:$P$736, LEN(H$2))=H$2, RIGHT('Tag Library'!$P$14:$P$736, LEN($A389))=$A389), """")"),"white")</f>
        <v>white</v>
      </c>
      <c r="I389" s="1" t="str">
        <f ca="1">IFERROR(__xludf.DUMMYFUNCTION("IFERROR(FILTER('Tag Library'!$Q$14:$Q$736, LEFT('Tag Library'!$P$14:$P$736, LEN(I$2))=I$2, RIGHT('Tag Library'!$P$14:$P$736, LEN($A389))=$A389), """")"),"white")</f>
        <v>white</v>
      </c>
      <c r="J389" s="1" t="str">
        <f ca="1">IFERROR(__xludf.DUMMYFUNCTION("IFERROR(FILTER('Tag Library'!$Q$14:$Q$736, LEFT('Tag Library'!$P$14:$P$736, LEN(J$2))=J$2, RIGHT('Tag Library'!$P$14:$P$736, LEN($A389))=$A389), """")"),"white")</f>
        <v>white</v>
      </c>
      <c r="K389" s="1" t="str">
        <f ca="1">IFERROR(__xludf.DUMMYFUNCTION("IFERROR(FILTER('Tag Library'!$Q$14:$Q$736, LEFT('Tag Library'!$P$14:$P$736, LEN(K$2))=K$2, RIGHT('Tag Library'!$P$14:$P$736, LEN($A389))=$A389), """")"),"white")</f>
        <v>white</v>
      </c>
      <c r="L389" s="1" t="str">
        <f ca="1">IFERROR(__xludf.DUMMYFUNCTION("IFERROR(FILTER('Tag Library'!$Q$14:$Q$736, LEFT('Tag Library'!$P$14:$P$736, LEN(L$2))=L$2, RIGHT('Tag Library'!$P$14:$P$736, LEN($A389))=$A389), """")"),"white")</f>
        <v>white</v>
      </c>
      <c r="M389" s="1" t="str">
        <f ca="1">IFERROR(__xludf.DUMMYFUNCTION("IFERROR(FILTER('Tag Library'!$Q$14:$Q$736, LEFT('Tag Library'!$P$14:$P$736, LEN(M$2))=M$2, RIGHT('Tag Library'!$P$14:$P$736, LEN($A389))=$A389), """")"),"white")</f>
        <v>white</v>
      </c>
      <c r="N389" s="1" t="str">
        <f ca="1">IFERROR(__xludf.DUMMYFUNCTION("IFERROR(FILTER('Tag Library'!$Q$14:$Q$736, LEFT('Tag Library'!$P$14:$P$736, LEN(N$2))=N$2, RIGHT('Tag Library'!$P$14:$P$736, LEN($A389))=$A389), """")"),"white")</f>
        <v>white</v>
      </c>
      <c r="O389" s="1" t="str">
        <f ca="1">IFERROR(__xludf.DUMMYFUNCTION("IFERROR(FILTER('Tag Library'!$Q$14:$Q$736, LEFT('Tag Library'!$P$14:$P$736, LEN(O$2))=O$2, RIGHT('Tag Library'!$P$14:$P$736, LEN($A389))=$A389), """")"),"white")</f>
        <v>white</v>
      </c>
      <c r="P389" s="1" t="str">
        <f ca="1">IFERROR(__xludf.DUMMYFUNCTION("IFERROR(FILTER('Tag Library'!$Q$14:$Q$736, LEFT('Tag Library'!$P$14:$P$736, LEN(P$2))=P$2, RIGHT('Tag Library'!$P$14:$P$736, LEN($A389))=$A389), """")"),"")</f>
        <v/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IFERROR(__xludf.DUMMYFUNCTION("IFERROR(FILTER('Tag Library'!$Q$14:$Q$736, LEFT('Tag Library'!$P$14:$P$736, LEN(B$2))=B$2, RIGHT('Tag Library'!$P$14:$P$736, LEN($A390))=$A390), """")"),"")</f>
        <v/>
      </c>
      <c r="C390" s="1" t="str">
        <f ca="1">IFERROR(__xludf.DUMMYFUNCTION("IFERROR(FILTER('Tag Library'!$Q$14:$Q$736, LEFT('Tag Library'!$P$14:$P$736, LEN(C$2))=C$2, RIGHT('Tag Library'!$P$14:$P$736, LEN($A390))=$A390), """")"),"")</f>
        <v/>
      </c>
      <c r="D390" s="1" t="str">
        <f ca="1">IFERROR(__xludf.DUMMYFUNCTION("IFERROR(FILTER('Tag Library'!$Q$14:$Q$736, LEFT('Tag Library'!$P$14:$P$736, LEN(D$2))=D$2, RIGHT('Tag Library'!$P$14:$P$736, LEN($A390))=$A390), """")"),"yellow")</f>
        <v>yellow</v>
      </c>
      <c r="E390" s="1" t="str">
        <f ca="1">IFERROR(__xludf.DUMMYFUNCTION("IFERROR(FILTER('Tag Library'!$Q$14:$Q$736, LEFT('Tag Library'!$P$14:$P$736, LEN(E$2))=E$2, RIGHT('Tag Library'!$P$14:$P$736, LEN($A390))=$A390), """")"),"white")</f>
        <v>white</v>
      </c>
      <c r="F390" s="1" t="str">
        <f ca="1">IFERROR(__xludf.DUMMYFUNCTION("IFERROR(FILTER('Tag Library'!$Q$14:$Q$736, LEFT('Tag Library'!$P$14:$P$736, LEN(F$2))=F$2, RIGHT('Tag Library'!$P$14:$P$736, LEN($A390))=$A390), """")"),"white")</f>
        <v>white</v>
      </c>
      <c r="G390" s="1" t="str">
        <f ca="1">IFERROR(__xludf.DUMMYFUNCTION("IFERROR(FILTER('Tag Library'!$Q$14:$Q$736, LEFT('Tag Library'!$P$14:$P$736, LEN(G$2))=G$2, RIGHT('Tag Library'!$P$14:$P$736, LEN($A390))=$A390), """")"),"white")</f>
        <v>white</v>
      </c>
      <c r="H390" s="1" t="str">
        <f ca="1">IFERROR(__xludf.DUMMYFUNCTION("IFERROR(FILTER('Tag Library'!$Q$14:$Q$736, LEFT('Tag Library'!$P$14:$P$736, LEN(H$2))=H$2, RIGHT('Tag Library'!$P$14:$P$736, LEN($A390))=$A390), """")"),"white")</f>
        <v>white</v>
      </c>
      <c r="I390" s="1" t="str">
        <f ca="1">IFERROR(__xludf.DUMMYFUNCTION("IFERROR(FILTER('Tag Library'!$Q$14:$Q$736, LEFT('Tag Library'!$P$14:$P$736, LEN(I$2))=I$2, RIGHT('Tag Library'!$P$14:$P$736, LEN($A390))=$A390), """")"),"white")</f>
        <v>white</v>
      </c>
      <c r="J390" s="1" t="str">
        <f ca="1">IFERROR(__xludf.DUMMYFUNCTION("IFERROR(FILTER('Tag Library'!$Q$14:$Q$736, LEFT('Tag Library'!$P$14:$P$736, LEN(J$2))=J$2, RIGHT('Tag Library'!$P$14:$P$736, LEN($A390))=$A390), """")"),"white")</f>
        <v>white</v>
      </c>
      <c r="K390" s="1" t="str">
        <f ca="1">IFERROR(__xludf.DUMMYFUNCTION("IFERROR(FILTER('Tag Library'!$Q$14:$Q$736, LEFT('Tag Library'!$P$14:$P$736, LEN(K$2))=K$2, RIGHT('Tag Library'!$P$14:$P$736, LEN($A390))=$A390), """")"),"white")</f>
        <v>white</v>
      </c>
      <c r="L390" s="1" t="str">
        <f ca="1">IFERROR(__xludf.DUMMYFUNCTION("IFERROR(FILTER('Tag Library'!$Q$14:$Q$736, LEFT('Tag Library'!$P$14:$P$736, LEN(L$2))=L$2, RIGHT('Tag Library'!$P$14:$P$736, LEN($A390))=$A390), """")"),"white")</f>
        <v>white</v>
      </c>
      <c r="M390" s="1" t="str">
        <f ca="1">IFERROR(__xludf.DUMMYFUNCTION("IFERROR(FILTER('Tag Library'!$Q$14:$Q$736, LEFT('Tag Library'!$P$14:$P$736, LEN(M$2))=M$2, RIGHT('Tag Library'!$P$14:$P$736, LEN($A390))=$A390), """")"),"white")</f>
        <v>white</v>
      </c>
      <c r="N390" s="1" t="str">
        <f ca="1">IFERROR(__xludf.DUMMYFUNCTION("IFERROR(FILTER('Tag Library'!$Q$14:$Q$736, LEFT('Tag Library'!$P$14:$P$736, LEN(N$2))=N$2, RIGHT('Tag Library'!$P$14:$P$736, LEN($A390))=$A390), """")"),"white")</f>
        <v>white</v>
      </c>
      <c r="O390" s="1" t="str">
        <f ca="1">IFERROR(__xludf.DUMMYFUNCTION("IFERROR(FILTER('Tag Library'!$Q$14:$Q$736, LEFT('Tag Library'!$P$14:$P$736, LEN(O$2))=O$2, RIGHT('Tag Library'!$P$14:$P$736, LEN($A390))=$A390), """")"),"white")</f>
        <v>white</v>
      </c>
      <c r="P390" s="1" t="str">
        <f ca="1">IFERROR(__xludf.DUMMYFUNCTION("IFERROR(FILTER('Tag Library'!$Q$14:$Q$736, LEFT('Tag Library'!$P$14:$P$736, LEN(P$2))=P$2, RIGHT('Tag Library'!$P$14:$P$736, LEN($A390))=$A390), """")"),"")</f>
        <v/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IFERROR(__xludf.DUMMYFUNCTION("IFERROR(FILTER('Tag Library'!$Q$14:$Q$736, LEFT('Tag Library'!$P$14:$P$736, LEN(B$2))=B$2, RIGHT('Tag Library'!$P$14:$P$736, LEN($A391))=$A391), """")"),"")</f>
        <v/>
      </c>
      <c r="C391" s="1" t="str">
        <f ca="1">IFERROR(__xludf.DUMMYFUNCTION("IFERROR(FILTER('Tag Library'!$Q$14:$Q$736, LEFT('Tag Library'!$P$14:$P$736, LEN(C$2))=C$2, RIGHT('Tag Library'!$P$14:$P$736, LEN($A391))=$A391), """")"),"")</f>
        <v/>
      </c>
      <c r="D391" s="1" t="str">
        <f ca="1">IFERROR(__xludf.DUMMYFUNCTION("IFERROR(FILTER('Tag Library'!$Q$14:$Q$736, LEFT('Tag Library'!$P$14:$P$736, LEN(D$2))=D$2, RIGHT('Tag Library'!$P$14:$P$736, LEN($A391))=$A391), """")"),"yellow")</f>
        <v>yellow</v>
      </c>
      <c r="E391" s="1" t="str">
        <f ca="1">IFERROR(__xludf.DUMMYFUNCTION("IFERROR(FILTER('Tag Library'!$Q$14:$Q$736, LEFT('Tag Library'!$P$14:$P$736, LEN(E$2))=E$2, RIGHT('Tag Library'!$P$14:$P$736, LEN($A391))=$A391), """")"),"white")</f>
        <v>white</v>
      </c>
      <c r="F391" s="1" t="str">
        <f ca="1">IFERROR(__xludf.DUMMYFUNCTION("IFERROR(FILTER('Tag Library'!$Q$14:$Q$736, LEFT('Tag Library'!$P$14:$P$736, LEN(F$2))=F$2, RIGHT('Tag Library'!$P$14:$P$736, LEN($A391))=$A391), """")"),"white")</f>
        <v>white</v>
      </c>
      <c r="G391" s="1" t="str">
        <f ca="1">IFERROR(__xludf.DUMMYFUNCTION("IFERROR(FILTER('Tag Library'!$Q$14:$Q$736, LEFT('Tag Library'!$P$14:$P$736, LEN(G$2))=G$2, RIGHT('Tag Library'!$P$14:$P$736, LEN($A391))=$A391), """")"),"white")</f>
        <v>white</v>
      </c>
      <c r="H391" s="1" t="str">
        <f ca="1">IFERROR(__xludf.DUMMYFUNCTION("IFERROR(FILTER('Tag Library'!$Q$14:$Q$736, LEFT('Tag Library'!$P$14:$P$736, LEN(H$2))=H$2, RIGHT('Tag Library'!$P$14:$P$736, LEN($A391))=$A391), """")"),"white")</f>
        <v>white</v>
      </c>
      <c r="I391" s="1" t="str">
        <f ca="1">IFERROR(__xludf.DUMMYFUNCTION("IFERROR(FILTER('Tag Library'!$Q$14:$Q$736, LEFT('Tag Library'!$P$14:$P$736, LEN(I$2))=I$2, RIGHT('Tag Library'!$P$14:$P$736, LEN($A391))=$A391), """")"),"white")</f>
        <v>white</v>
      </c>
      <c r="J391" s="1" t="str">
        <f ca="1">IFERROR(__xludf.DUMMYFUNCTION("IFERROR(FILTER('Tag Library'!$Q$14:$Q$736, LEFT('Tag Library'!$P$14:$P$736, LEN(J$2))=J$2, RIGHT('Tag Library'!$P$14:$P$736, LEN($A391))=$A391), """")"),"white")</f>
        <v>white</v>
      </c>
      <c r="K391" s="1" t="str">
        <f ca="1">IFERROR(__xludf.DUMMYFUNCTION("IFERROR(FILTER('Tag Library'!$Q$14:$Q$736, LEFT('Tag Library'!$P$14:$P$736, LEN(K$2))=K$2, RIGHT('Tag Library'!$P$14:$P$736, LEN($A391))=$A391), """")"),"white")</f>
        <v>white</v>
      </c>
      <c r="L391" s="1" t="str">
        <f ca="1">IFERROR(__xludf.DUMMYFUNCTION("IFERROR(FILTER('Tag Library'!$Q$14:$Q$736, LEFT('Tag Library'!$P$14:$P$736, LEN(L$2))=L$2, RIGHT('Tag Library'!$P$14:$P$736, LEN($A391))=$A391), """")"),"white")</f>
        <v>white</v>
      </c>
      <c r="M391" s="1" t="str">
        <f ca="1">IFERROR(__xludf.DUMMYFUNCTION("IFERROR(FILTER('Tag Library'!$Q$14:$Q$736, LEFT('Tag Library'!$P$14:$P$736, LEN(M$2))=M$2, RIGHT('Tag Library'!$P$14:$P$736, LEN($A391))=$A391), """")"),"white")</f>
        <v>white</v>
      </c>
      <c r="N391" s="1" t="str">
        <f ca="1">IFERROR(__xludf.DUMMYFUNCTION("IFERROR(FILTER('Tag Library'!$Q$14:$Q$736, LEFT('Tag Library'!$P$14:$P$736, LEN(N$2))=N$2, RIGHT('Tag Library'!$P$14:$P$736, LEN($A391))=$A391), """")"),"white")</f>
        <v>white</v>
      </c>
      <c r="O391" s="1" t="str">
        <f ca="1">IFERROR(__xludf.DUMMYFUNCTION("IFERROR(FILTER('Tag Library'!$Q$14:$Q$736, LEFT('Tag Library'!$P$14:$P$736, LEN(O$2))=O$2, RIGHT('Tag Library'!$P$14:$P$736, LEN($A391))=$A391), """")"),"white")</f>
        <v>white</v>
      </c>
      <c r="P391" s="1" t="str">
        <f ca="1">IFERROR(__xludf.DUMMYFUNCTION("IFERROR(FILTER('Tag Library'!$Q$14:$Q$736, LEFT('Tag Library'!$P$14:$P$736, LEN(P$2))=P$2, RIGHT('Tag Library'!$P$14:$P$736, LEN($A391))=$A391), """")"),"")</f>
        <v/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IFERROR(__xludf.DUMMYFUNCTION("IFERROR(FILTER('Tag Library'!$Q$14:$Q$736, LEFT('Tag Library'!$P$14:$P$736, LEN(B$2))=B$2, RIGHT('Tag Library'!$P$14:$P$736, LEN($A392))=$A392), """")"),"")</f>
        <v/>
      </c>
      <c r="C392" s="1" t="str">
        <f ca="1">IFERROR(__xludf.DUMMYFUNCTION("IFERROR(FILTER('Tag Library'!$Q$14:$Q$736, LEFT('Tag Library'!$P$14:$P$736, LEN(C$2))=C$2, RIGHT('Tag Library'!$P$14:$P$736, LEN($A392))=$A392), """")"),"")</f>
        <v/>
      </c>
      <c r="D392" s="1" t="str">
        <f ca="1">IFERROR(__xludf.DUMMYFUNCTION("IFERROR(FILTER('Tag Library'!$Q$14:$Q$736, LEFT('Tag Library'!$P$14:$P$736, LEN(D$2))=D$2, RIGHT('Tag Library'!$P$14:$P$736, LEN($A392))=$A392), """")"),"green")</f>
        <v>green</v>
      </c>
      <c r="E392" s="1" t="str">
        <f ca="1">IFERROR(__xludf.DUMMYFUNCTION("IFERROR(FILTER('Tag Library'!$Q$14:$Q$736, LEFT('Tag Library'!$P$14:$P$736, LEN(E$2))=E$2, RIGHT('Tag Library'!$P$14:$P$736, LEN($A392))=$A392), """")"),"green")</f>
        <v>green</v>
      </c>
      <c r="F392" s="1" t="str">
        <f ca="1">IFERROR(__xludf.DUMMYFUNCTION("IFERROR(FILTER('Tag Library'!$Q$14:$Q$736, LEFT('Tag Library'!$P$14:$P$736, LEN(F$2))=F$2, RIGHT('Tag Library'!$P$14:$P$736, LEN($A392))=$A392), """")"),"green")</f>
        <v>green</v>
      </c>
      <c r="G392" s="1" t="str">
        <f ca="1">IFERROR(__xludf.DUMMYFUNCTION("IFERROR(FILTER('Tag Library'!$Q$14:$Q$736, LEFT('Tag Library'!$P$14:$P$736, LEN(G$2))=G$2, RIGHT('Tag Library'!$P$14:$P$736, LEN($A392))=$A392), """")"),"green")</f>
        <v>green</v>
      </c>
      <c r="H392" s="1" t="str">
        <f ca="1">IFERROR(__xludf.DUMMYFUNCTION("IFERROR(FILTER('Tag Library'!$Q$14:$Q$736, LEFT('Tag Library'!$P$14:$P$736, LEN(H$2))=H$2, RIGHT('Tag Library'!$P$14:$P$736, LEN($A392))=$A392), """")"),"green")</f>
        <v>green</v>
      </c>
      <c r="I392" s="1" t="str">
        <f ca="1">IFERROR(__xludf.DUMMYFUNCTION("IFERROR(FILTER('Tag Library'!$Q$14:$Q$736, LEFT('Tag Library'!$P$14:$P$736, LEN(I$2))=I$2, RIGHT('Tag Library'!$P$14:$P$736, LEN($A392))=$A392), """")"),"green")</f>
        <v>green</v>
      </c>
      <c r="J392" s="1" t="str">
        <f ca="1">IFERROR(__xludf.DUMMYFUNCTION("IFERROR(FILTER('Tag Library'!$Q$14:$Q$736, LEFT('Tag Library'!$P$14:$P$736, LEN(J$2))=J$2, RIGHT('Tag Library'!$P$14:$P$736, LEN($A392))=$A392), """")"),"green")</f>
        <v>green</v>
      </c>
      <c r="K392" s="1" t="str">
        <f ca="1">IFERROR(__xludf.DUMMYFUNCTION("IFERROR(FILTER('Tag Library'!$Q$14:$Q$736, LEFT('Tag Library'!$P$14:$P$736, LEN(K$2))=K$2, RIGHT('Tag Library'!$P$14:$P$736, LEN($A392))=$A392), """")"),"green")</f>
        <v>green</v>
      </c>
      <c r="L392" s="1" t="str">
        <f ca="1">IFERROR(__xludf.DUMMYFUNCTION("IFERROR(FILTER('Tag Library'!$Q$14:$Q$736, LEFT('Tag Library'!$P$14:$P$736, LEN(L$2))=L$2, RIGHT('Tag Library'!$P$14:$P$736, LEN($A392))=$A392), """")"),"green")</f>
        <v>green</v>
      </c>
      <c r="M392" s="1" t="str">
        <f ca="1">IFERROR(__xludf.DUMMYFUNCTION("IFERROR(FILTER('Tag Library'!$Q$14:$Q$736, LEFT('Tag Library'!$P$14:$P$736, LEN(M$2))=M$2, RIGHT('Tag Library'!$P$14:$P$736, LEN($A392))=$A392), """")"),"green")</f>
        <v>green</v>
      </c>
      <c r="N392" s="1" t="str">
        <f ca="1">IFERROR(__xludf.DUMMYFUNCTION("IFERROR(FILTER('Tag Library'!$Q$14:$Q$736, LEFT('Tag Library'!$P$14:$P$736, LEN(N$2))=N$2, RIGHT('Tag Library'!$P$14:$P$736, LEN($A392))=$A392), """")"),"green")</f>
        <v>green</v>
      </c>
      <c r="O392" s="1" t="str">
        <f ca="1">IFERROR(__xludf.DUMMYFUNCTION("IFERROR(FILTER('Tag Library'!$Q$14:$Q$736, LEFT('Tag Library'!$P$14:$P$736, LEN(O$2))=O$2, RIGHT('Tag Library'!$P$14:$P$736, LEN($A392))=$A392), """")"),"green")</f>
        <v>green</v>
      </c>
      <c r="P392" s="1" t="str">
        <f ca="1">IFERROR(__xludf.DUMMYFUNCTION("IFERROR(FILTER('Tag Library'!$Q$14:$Q$736, LEFT('Tag Library'!$P$14:$P$736, LEN(P$2))=P$2, RIGHT('Tag Library'!$P$14:$P$736, LEN($A392))=$A392), """")"),"")</f>
        <v/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IFERROR(__xludf.DUMMYFUNCTION("IFERROR(FILTER('Tag Library'!$Q$14:$Q$736, LEFT('Tag Library'!$P$14:$P$736, LEN(B$2))=B$2, RIGHT('Tag Library'!$P$14:$P$736, LEN($A393))=$A393), """")"),"")</f>
        <v/>
      </c>
      <c r="C393" s="1" t="str">
        <f ca="1">IFERROR(__xludf.DUMMYFUNCTION("IFERROR(FILTER('Tag Library'!$Q$14:$Q$736, LEFT('Tag Library'!$P$14:$P$736, LEN(C$2))=C$2, RIGHT('Tag Library'!$P$14:$P$736, LEN($A393))=$A393), """")"),"")</f>
        <v/>
      </c>
      <c r="D393" s="1" t="str">
        <f ca="1">IFERROR(__xludf.DUMMYFUNCTION("IFERROR(FILTER('Tag Library'!$Q$14:$Q$736, LEFT('Tag Library'!$P$14:$P$736, LEN(D$2))=D$2, RIGHT('Tag Library'!$P$14:$P$736, LEN($A393))=$A393), """")"),"yellow")</f>
        <v>yellow</v>
      </c>
      <c r="E393" s="1" t="str">
        <f ca="1">IFERROR(__xludf.DUMMYFUNCTION("IFERROR(FILTER('Tag Library'!$Q$14:$Q$736, LEFT('Tag Library'!$P$14:$P$736, LEN(E$2))=E$2, RIGHT('Tag Library'!$P$14:$P$736, LEN($A393))=$A393), """")"),"white")</f>
        <v>white</v>
      </c>
      <c r="F393" s="1" t="str">
        <f ca="1">IFERROR(__xludf.DUMMYFUNCTION("IFERROR(FILTER('Tag Library'!$Q$14:$Q$736, LEFT('Tag Library'!$P$14:$P$736, LEN(F$2))=F$2, RIGHT('Tag Library'!$P$14:$P$736, LEN($A393))=$A393), """")"),"yellow")</f>
        <v>yellow</v>
      </c>
      <c r="G393" s="1" t="str">
        <f ca="1">IFERROR(__xludf.DUMMYFUNCTION("IFERROR(FILTER('Tag Library'!$Q$14:$Q$736, LEFT('Tag Library'!$P$14:$P$736, LEN(G$2))=G$2, RIGHT('Tag Library'!$P$14:$P$736, LEN($A393))=$A393), """")"),"white")</f>
        <v>white</v>
      </c>
      <c r="H393" s="1" t="str">
        <f ca="1">IFERROR(__xludf.DUMMYFUNCTION("IFERROR(FILTER('Tag Library'!$Q$14:$Q$736, LEFT('Tag Library'!$P$14:$P$736, LEN(H$2))=H$2, RIGHT('Tag Library'!$P$14:$P$736, LEN($A393))=$A393), """")"),"white")</f>
        <v>white</v>
      </c>
      <c r="I393" s="1" t="str">
        <f ca="1">IFERROR(__xludf.DUMMYFUNCTION("IFERROR(FILTER('Tag Library'!$Q$14:$Q$736, LEFT('Tag Library'!$P$14:$P$736, LEN(I$2))=I$2, RIGHT('Tag Library'!$P$14:$P$736, LEN($A393))=$A393), """")"),"white")</f>
        <v>white</v>
      </c>
      <c r="J393" s="1" t="str">
        <f ca="1">IFERROR(__xludf.DUMMYFUNCTION("IFERROR(FILTER('Tag Library'!$Q$14:$Q$736, LEFT('Tag Library'!$P$14:$P$736, LEN(J$2))=J$2, RIGHT('Tag Library'!$P$14:$P$736, LEN($A393))=$A393), """")"),"white")</f>
        <v>white</v>
      </c>
      <c r="K393" s="1" t="str">
        <f ca="1">IFERROR(__xludf.DUMMYFUNCTION("IFERROR(FILTER('Tag Library'!$Q$14:$Q$736, LEFT('Tag Library'!$P$14:$P$736, LEN(K$2))=K$2, RIGHT('Tag Library'!$P$14:$P$736, LEN($A393))=$A393), """")"),"white")</f>
        <v>white</v>
      </c>
      <c r="L393" s="1" t="str">
        <f ca="1">IFERROR(__xludf.DUMMYFUNCTION("IFERROR(FILTER('Tag Library'!$Q$14:$Q$736, LEFT('Tag Library'!$P$14:$P$736, LEN(L$2))=L$2, RIGHT('Tag Library'!$P$14:$P$736, LEN($A393))=$A393), """")"),"white")</f>
        <v>white</v>
      </c>
      <c r="M393" s="1" t="str">
        <f ca="1">IFERROR(__xludf.DUMMYFUNCTION("IFERROR(FILTER('Tag Library'!$Q$14:$Q$736, LEFT('Tag Library'!$P$14:$P$736, LEN(M$2))=M$2, RIGHT('Tag Library'!$P$14:$P$736, LEN($A393))=$A393), """")"),"white")</f>
        <v>white</v>
      </c>
      <c r="N393" s="1" t="str">
        <f ca="1">IFERROR(__xludf.DUMMYFUNCTION("IFERROR(FILTER('Tag Library'!$Q$14:$Q$736, LEFT('Tag Library'!$P$14:$P$736, LEN(N$2))=N$2, RIGHT('Tag Library'!$P$14:$P$736, LEN($A393))=$A393), """")"),"white")</f>
        <v>white</v>
      </c>
      <c r="O393" s="1" t="str">
        <f ca="1">IFERROR(__xludf.DUMMYFUNCTION("IFERROR(FILTER('Tag Library'!$Q$14:$Q$736, LEFT('Tag Library'!$P$14:$P$736, LEN(O$2))=O$2, RIGHT('Tag Library'!$P$14:$P$736, LEN($A393))=$A393), """")"),"white")</f>
        <v>white</v>
      </c>
      <c r="P393" s="1" t="str">
        <f ca="1">IFERROR(__xludf.DUMMYFUNCTION("IFERROR(FILTER('Tag Library'!$Q$14:$Q$736, LEFT('Tag Library'!$P$14:$P$736, LEN(P$2))=P$2, RIGHT('Tag Library'!$P$14:$P$736, LEN($A393))=$A393), """")"),"yellow")</f>
        <v>yellow</v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IFERROR(__xludf.DUMMYFUNCTION("IFERROR(FILTER('Tag Library'!$Q$14:$Q$736, LEFT('Tag Library'!$P$14:$P$736, LEN(B$2))=B$2, RIGHT('Tag Library'!$P$14:$P$736, LEN($A394))=$A394), """")"),"")</f>
        <v/>
      </c>
      <c r="C394" s="1" t="str">
        <f ca="1">IFERROR(__xludf.DUMMYFUNCTION("IFERROR(FILTER('Tag Library'!$Q$14:$Q$736, LEFT('Tag Library'!$P$14:$P$736, LEN(C$2))=C$2, RIGHT('Tag Library'!$P$14:$P$736, LEN($A394))=$A394), """")"),"")</f>
        <v/>
      </c>
      <c r="D394" s="1" t="str">
        <f ca="1">IFERROR(__xludf.DUMMYFUNCTION("IFERROR(FILTER('Tag Library'!$Q$14:$Q$736, LEFT('Tag Library'!$P$14:$P$736, LEN(D$2))=D$2, RIGHT('Tag Library'!$P$14:$P$736, LEN($A394))=$A394), """")"),"yellow")</f>
        <v>yellow</v>
      </c>
      <c r="E394" s="1" t="str">
        <f ca="1">IFERROR(__xludf.DUMMYFUNCTION("IFERROR(FILTER('Tag Library'!$Q$14:$Q$736, LEFT('Tag Library'!$P$14:$P$736, LEN(E$2))=E$2, RIGHT('Tag Library'!$P$14:$P$736, LEN($A394))=$A394), """")"),"white")</f>
        <v>white</v>
      </c>
      <c r="F394" s="1" t="str">
        <f ca="1">IFERROR(__xludf.DUMMYFUNCTION("IFERROR(FILTER('Tag Library'!$Q$14:$Q$736, LEFT('Tag Library'!$P$14:$P$736, LEN(F$2))=F$2, RIGHT('Tag Library'!$P$14:$P$736, LEN($A394))=$A394), """")"),"white")</f>
        <v>white</v>
      </c>
      <c r="G394" s="1" t="str">
        <f ca="1">IFERROR(__xludf.DUMMYFUNCTION("IFERROR(FILTER('Tag Library'!$Q$14:$Q$736, LEFT('Tag Library'!$P$14:$P$736, LEN(G$2))=G$2, RIGHT('Tag Library'!$P$14:$P$736, LEN($A394))=$A394), """")"),"white")</f>
        <v>white</v>
      </c>
      <c r="H394" s="1" t="str">
        <f ca="1">IFERROR(__xludf.DUMMYFUNCTION("IFERROR(FILTER('Tag Library'!$Q$14:$Q$736, LEFT('Tag Library'!$P$14:$P$736, LEN(H$2))=H$2, RIGHT('Tag Library'!$P$14:$P$736, LEN($A394))=$A394), """")"),"white")</f>
        <v>white</v>
      </c>
      <c r="I394" s="1" t="str">
        <f ca="1">IFERROR(__xludf.DUMMYFUNCTION("IFERROR(FILTER('Tag Library'!$Q$14:$Q$736, LEFT('Tag Library'!$P$14:$P$736, LEN(I$2))=I$2, RIGHT('Tag Library'!$P$14:$P$736, LEN($A394))=$A394), """")"),"white")</f>
        <v>white</v>
      </c>
      <c r="J394" s="1" t="str">
        <f ca="1">IFERROR(__xludf.DUMMYFUNCTION("IFERROR(FILTER('Tag Library'!$Q$14:$Q$736, LEFT('Tag Library'!$P$14:$P$736, LEN(J$2))=J$2, RIGHT('Tag Library'!$P$14:$P$736, LEN($A394))=$A394), """")"),"white")</f>
        <v>white</v>
      </c>
      <c r="K394" s="1" t="str">
        <f ca="1">IFERROR(__xludf.DUMMYFUNCTION("IFERROR(FILTER('Tag Library'!$Q$14:$Q$736, LEFT('Tag Library'!$P$14:$P$736, LEN(K$2))=K$2, RIGHT('Tag Library'!$P$14:$P$736, LEN($A394))=$A394), """")"),"white")</f>
        <v>white</v>
      </c>
      <c r="L394" s="1" t="str">
        <f ca="1">IFERROR(__xludf.DUMMYFUNCTION("IFERROR(FILTER('Tag Library'!$Q$14:$Q$736, LEFT('Tag Library'!$P$14:$P$736, LEN(L$2))=L$2, RIGHT('Tag Library'!$P$14:$P$736, LEN($A394))=$A394), """")"),"white")</f>
        <v>white</v>
      </c>
      <c r="M394" s="1" t="str">
        <f ca="1">IFERROR(__xludf.DUMMYFUNCTION("IFERROR(FILTER('Tag Library'!$Q$14:$Q$736, LEFT('Tag Library'!$P$14:$P$736, LEN(M$2))=M$2, RIGHT('Tag Library'!$P$14:$P$736, LEN($A394))=$A394), """")"),"white")</f>
        <v>white</v>
      </c>
      <c r="N394" s="1" t="str">
        <f ca="1">IFERROR(__xludf.DUMMYFUNCTION("IFERROR(FILTER('Tag Library'!$Q$14:$Q$736, LEFT('Tag Library'!$P$14:$P$736, LEN(N$2))=N$2, RIGHT('Tag Library'!$P$14:$P$736, LEN($A394))=$A394), """")"),"white")</f>
        <v>white</v>
      </c>
      <c r="O394" s="1" t="str">
        <f ca="1">IFERROR(__xludf.DUMMYFUNCTION("IFERROR(FILTER('Tag Library'!$Q$14:$Q$736, LEFT('Tag Library'!$P$14:$P$736, LEN(O$2))=O$2, RIGHT('Tag Library'!$P$14:$P$736, LEN($A394))=$A394), """")"),"white")</f>
        <v>white</v>
      </c>
      <c r="P394" s="1" t="str">
        <f ca="1">IFERROR(__xludf.DUMMYFUNCTION("IFERROR(FILTER('Tag Library'!$Q$14:$Q$736, LEFT('Tag Library'!$P$14:$P$736, LEN(P$2))=P$2, RIGHT('Tag Library'!$P$14:$P$736, LEN($A394))=$A394), """")"),"")</f>
        <v/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IFERROR(__xludf.DUMMYFUNCTION("IFERROR(FILTER('Tag Library'!$Q$14:$Q$736, LEFT('Tag Library'!$P$14:$P$736, LEN(B$2))=B$2, RIGHT('Tag Library'!$P$14:$P$736, LEN($A395))=$A395), """")"),"")</f>
        <v/>
      </c>
      <c r="C395" s="1" t="str">
        <f ca="1">IFERROR(__xludf.DUMMYFUNCTION("IFERROR(FILTER('Tag Library'!$Q$14:$Q$736, LEFT('Tag Library'!$P$14:$P$736, LEN(C$2))=C$2, RIGHT('Tag Library'!$P$14:$P$736, LEN($A395))=$A395), """")"),"")</f>
        <v/>
      </c>
      <c r="D395" s="1" t="str">
        <f ca="1">IFERROR(__xludf.DUMMYFUNCTION("IFERROR(FILTER('Tag Library'!$Q$14:$Q$736, LEFT('Tag Library'!$P$14:$P$736, LEN(D$2))=D$2, RIGHT('Tag Library'!$P$14:$P$736, LEN($A395))=$A395), """")"),"yellow")</f>
        <v>yellow</v>
      </c>
      <c r="E395" s="1" t="str">
        <f ca="1">IFERROR(__xludf.DUMMYFUNCTION("IFERROR(FILTER('Tag Library'!$Q$14:$Q$736, LEFT('Tag Library'!$P$14:$P$736, LEN(E$2))=E$2, RIGHT('Tag Library'!$P$14:$P$736, LEN($A395))=$A395), """")"),"white")</f>
        <v>white</v>
      </c>
      <c r="F395" s="1" t="str">
        <f ca="1">IFERROR(__xludf.DUMMYFUNCTION("IFERROR(FILTER('Tag Library'!$Q$14:$Q$736, LEFT('Tag Library'!$P$14:$P$736, LEN(F$2))=F$2, RIGHT('Tag Library'!$P$14:$P$736, LEN($A395))=$A395), """")"),"white")</f>
        <v>white</v>
      </c>
      <c r="G395" s="1" t="str">
        <f ca="1">IFERROR(__xludf.DUMMYFUNCTION("IFERROR(FILTER('Tag Library'!$Q$14:$Q$736, LEFT('Tag Library'!$P$14:$P$736, LEN(G$2))=G$2, RIGHT('Tag Library'!$P$14:$P$736, LEN($A395))=$A395), """")"),"white")</f>
        <v>white</v>
      </c>
      <c r="H395" s="1" t="str">
        <f ca="1">IFERROR(__xludf.DUMMYFUNCTION("IFERROR(FILTER('Tag Library'!$Q$14:$Q$736, LEFT('Tag Library'!$P$14:$P$736, LEN(H$2))=H$2, RIGHT('Tag Library'!$P$14:$P$736, LEN($A395))=$A395), """")"),"white")</f>
        <v>white</v>
      </c>
      <c r="I395" s="1" t="str">
        <f ca="1">IFERROR(__xludf.DUMMYFUNCTION("IFERROR(FILTER('Tag Library'!$Q$14:$Q$736, LEFT('Tag Library'!$P$14:$P$736, LEN(I$2))=I$2, RIGHT('Tag Library'!$P$14:$P$736, LEN($A395))=$A395), """")"),"white")</f>
        <v>white</v>
      </c>
      <c r="J395" s="1" t="str">
        <f ca="1">IFERROR(__xludf.DUMMYFUNCTION("IFERROR(FILTER('Tag Library'!$Q$14:$Q$736, LEFT('Tag Library'!$P$14:$P$736, LEN(J$2))=J$2, RIGHT('Tag Library'!$P$14:$P$736, LEN($A395))=$A395), """")"),"white")</f>
        <v>white</v>
      </c>
      <c r="K395" s="1" t="str">
        <f ca="1">IFERROR(__xludf.DUMMYFUNCTION("IFERROR(FILTER('Tag Library'!$Q$14:$Q$736, LEFT('Tag Library'!$P$14:$P$736, LEN(K$2))=K$2, RIGHT('Tag Library'!$P$14:$P$736, LEN($A395))=$A395), """")"),"white")</f>
        <v>white</v>
      </c>
      <c r="L395" s="1" t="str">
        <f ca="1">IFERROR(__xludf.DUMMYFUNCTION("IFERROR(FILTER('Tag Library'!$Q$14:$Q$736, LEFT('Tag Library'!$P$14:$P$736, LEN(L$2))=L$2, RIGHT('Tag Library'!$P$14:$P$736, LEN($A395))=$A395), """")"),"white")</f>
        <v>white</v>
      </c>
      <c r="M395" s="1" t="str">
        <f ca="1">IFERROR(__xludf.DUMMYFUNCTION("IFERROR(FILTER('Tag Library'!$Q$14:$Q$736, LEFT('Tag Library'!$P$14:$P$736, LEN(M$2))=M$2, RIGHT('Tag Library'!$P$14:$P$736, LEN($A395))=$A395), """")"),"white")</f>
        <v>white</v>
      </c>
      <c r="N395" s="1" t="str">
        <f ca="1">IFERROR(__xludf.DUMMYFUNCTION("IFERROR(FILTER('Tag Library'!$Q$14:$Q$736, LEFT('Tag Library'!$P$14:$P$736, LEN(N$2))=N$2, RIGHT('Tag Library'!$P$14:$P$736, LEN($A395))=$A395), """")"),"white")</f>
        <v>white</v>
      </c>
      <c r="O395" s="1" t="str">
        <f ca="1">IFERROR(__xludf.DUMMYFUNCTION("IFERROR(FILTER('Tag Library'!$Q$14:$Q$736, LEFT('Tag Library'!$P$14:$P$736, LEN(O$2))=O$2, RIGHT('Tag Library'!$P$14:$P$736, LEN($A395))=$A395), """")"),"white")</f>
        <v>white</v>
      </c>
      <c r="P395" s="1" t="str">
        <f ca="1">IFERROR(__xludf.DUMMYFUNCTION("IFERROR(FILTER('Tag Library'!$Q$14:$Q$736, LEFT('Tag Library'!$P$14:$P$736, LEN(P$2))=P$2, RIGHT('Tag Library'!$P$14:$P$736, LEN($A395))=$A395), """")"),"")</f>
        <v/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IFERROR(__xludf.DUMMYFUNCTION("IFERROR(FILTER('Tag Library'!$Q$14:$Q$736, LEFT('Tag Library'!$P$14:$P$736, LEN(B$2))=B$2, RIGHT('Tag Library'!$P$14:$P$736, LEN($A396))=$A396), """")"),"")</f>
        <v/>
      </c>
      <c r="C396" s="1" t="str">
        <f ca="1">IFERROR(__xludf.DUMMYFUNCTION("IFERROR(FILTER('Tag Library'!$Q$14:$Q$736, LEFT('Tag Library'!$P$14:$P$736, LEN(C$2))=C$2, RIGHT('Tag Library'!$P$14:$P$736, LEN($A396))=$A396), """")"),"")</f>
        <v/>
      </c>
      <c r="D396" s="1" t="str">
        <f ca="1">IFERROR(__xludf.DUMMYFUNCTION("IFERROR(FILTER('Tag Library'!$Q$14:$Q$736, LEFT('Tag Library'!$P$14:$P$736, LEN(D$2))=D$2, RIGHT('Tag Library'!$P$14:$P$736, LEN($A396))=$A396), """")"),"yellow")</f>
        <v>yellow</v>
      </c>
      <c r="E396" s="1" t="str">
        <f ca="1">IFERROR(__xludf.DUMMYFUNCTION("IFERROR(FILTER('Tag Library'!$Q$14:$Q$736, LEFT('Tag Library'!$P$14:$P$736, LEN(E$2))=E$2, RIGHT('Tag Library'!$P$14:$P$736, LEN($A396))=$A396), """")"),"white")</f>
        <v>white</v>
      </c>
      <c r="F396" s="1" t="str">
        <f ca="1">IFERROR(__xludf.DUMMYFUNCTION("IFERROR(FILTER('Tag Library'!$Q$14:$Q$736, LEFT('Tag Library'!$P$14:$P$736, LEN(F$2))=F$2, RIGHT('Tag Library'!$P$14:$P$736, LEN($A396))=$A396), """")"),"white")</f>
        <v>white</v>
      </c>
      <c r="G396" s="1" t="str">
        <f ca="1">IFERROR(__xludf.DUMMYFUNCTION("IFERROR(FILTER('Tag Library'!$Q$14:$Q$736, LEFT('Tag Library'!$P$14:$P$736, LEN(G$2))=G$2, RIGHT('Tag Library'!$P$14:$P$736, LEN($A396))=$A396), """")"),"white")</f>
        <v>white</v>
      </c>
      <c r="H396" s="1" t="str">
        <f ca="1">IFERROR(__xludf.DUMMYFUNCTION("IFERROR(FILTER('Tag Library'!$Q$14:$Q$736, LEFT('Tag Library'!$P$14:$P$736, LEN(H$2))=H$2, RIGHT('Tag Library'!$P$14:$P$736, LEN($A396))=$A396), """")"),"white")</f>
        <v>white</v>
      </c>
      <c r="I396" s="1" t="str">
        <f ca="1">IFERROR(__xludf.DUMMYFUNCTION("IFERROR(FILTER('Tag Library'!$Q$14:$Q$736, LEFT('Tag Library'!$P$14:$P$736, LEN(I$2))=I$2, RIGHT('Tag Library'!$P$14:$P$736, LEN($A396))=$A396), """")"),"white")</f>
        <v>white</v>
      </c>
      <c r="J396" s="1" t="str">
        <f ca="1">IFERROR(__xludf.DUMMYFUNCTION("IFERROR(FILTER('Tag Library'!$Q$14:$Q$736, LEFT('Tag Library'!$P$14:$P$736, LEN(J$2))=J$2, RIGHT('Tag Library'!$P$14:$P$736, LEN($A396))=$A396), """")"),"white")</f>
        <v>white</v>
      </c>
      <c r="K396" s="1" t="str">
        <f ca="1">IFERROR(__xludf.DUMMYFUNCTION("IFERROR(FILTER('Tag Library'!$Q$14:$Q$736, LEFT('Tag Library'!$P$14:$P$736, LEN(K$2))=K$2, RIGHT('Tag Library'!$P$14:$P$736, LEN($A396))=$A396), """")"),"white")</f>
        <v>white</v>
      </c>
      <c r="L396" s="1" t="str">
        <f ca="1">IFERROR(__xludf.DUMMYFUNCTION("IFERROR(FILTER('Tag Library'!$Q$14:$Q$736, LEFT('Tag Library'!$P$14:$P$736, LEN(L$2))=L$2, RIGHT('Tag Library'!$P$14:$P$736, LEN($A396))=$A396), """")"),"white")</f>
        <v>white</v>
      </c>
      <c r="M396" s="1" t="str">
        <f ca="1">IFERROR(__xludf.DUMMYFUNCTION("IFERROR(FILTER('Tag Library'!$Q$14:$Q$736, LEFT('Tag Library'!$P$14:$P$736, LEN(M$2))=M$2, RIGHT('Tag Library'!$P$14:$P$736, LEN($A396))=$A396), """")"),"white")</f>
        <v>white</v>
      </c>
      <c r="N396" s="1" t="str">
        <f ca="1">IFERROR(__xludf.DUMMYFUNCTION("IFERROR(FILTER('Tag Library'!$Q$14:$Q$736, LEFT('Tag Library'!$P$14:$P$736, LEN(N$2))=N$2, RIGHT('Tag Library'!$P$14:$P$736, LEN($A396))=$A396), """")"),"white")</f>
        <v>white</v>
      </c>
      <c r="O396" s="1" t="str">
        <f ca="1">IFERROR(__xludf.DUMMYFUNCTION("IFERROR(FILTER('Tag Library'!$Q$14:$Q$736, LEFT('Tag Library'!$P$14:$P$736, LEN(O$2))=O$2, RIGHT('Tag Library'!$P$14:$P$736, LEN($A396))=$A396), """")"),"white")</f>
        <v>white</v>
      </c>
      <c r="P396" s="1" t="str">
        <f ca="1">IFERROR(__xludf.DUMMYFUNCTION("IFERROR(FILTER('Tag Library'!$Q$14:$Q$736, LEFT('Tag Library'!$P$14:$P$736, LEN(P$2))=P$2, RIGHT('Tag Library'!$P$14:$P$736, LEN($A396))=$A396), """")"),"")</f>
        <v/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IFERROR(__xludf.DUMMYFUNCTION("IFERROR(FILTER('Tag Library'!$Q$14:$Q$736, LEFT('Tag Library'!$P$14:$P$736, LEN(B$2))=B$2, RIGHT('Tag Library'!$P$14:$P$736, LEN($A397))=$A397), """")"),"")</f>
        <v/>
      </c>
      <c r="C397" s="1" t="str">
        <f ca="1">IFERROR(__xludf.DUMMYFUNCTION("IFERROR(FILTER('Tag Library'!$Q$14:$Q$736, LEFT('Tag Library'!$P$14:$P$736, LEN(C$2))=C$2, RIGHT('Tag Library'!$P$14:$P$736, LEN($A397))=$A397), """")"),"")</f>
        <v/>
      </c>
      <c r="D397" s="1" t="str">
        <f ca="1">IFERROR(__xludf.DUMMYFUNCTION("IFERROR(FILTER('Tag Library'!$Q$14:$Q$736, LEFT('Tag Library'!$P$14:$P$736, LEN(D$2))=D$2, RIGHT('Tag Library'!$P$14:$P$736, LEN($A397))=$A397), """")"),"yellow")</f>
        <v>yellow</v>
      </c>
      <c r="E397" s="1" t="str">
        <f ca="1">IFERROR(__xludf.DUMMYFUNCTION("IFERROR(FILTER('Tag Library'!$Q$14:$Q$736, LEFT('Tag Library'!$P$14:$P$736, LEN(E$2))=E$2, RIGHT('Tag Library'!$P$14:$P$736, LEN($A397))=$A397), """")"),"white")</f>
        <v>white</v>
      </c>
      <c r="F397" s="1" t="str">
        <f ca="1">IFERROR(__xludf.DUMMYFUNCTION("IFERROR(FILTER('Tag Library'!$Q$14:$Q$736, LEFT('Tag Library'!$P$14:$P$736, LEN(F$2))=F$2, RIGHT('Tag Library'!$P$14:$P$736, LEN($A397))=$A397), """")"),"white")</f>
        <v>white</v>
      </c>
      <c r="G397" s="1" t="str">
        <f ca="1">IFERROR(__xludf.DUMMYFUNCTION("IFERROR(FILTER('Tag Library'!$Q$14:$Q$736, LEFT('Tag Library'!$P$14:$P$736, LEN(G$2))=G$2, RIGHT('Tag Library'!$P$14:$P$736, LEN($A397))=$A397), """")"),"white")</f>
        <v>white</v>
      </c>
      <c r="H397" s="1" t="str">
        <f ca="1">IFERROR(__xludf.DUMMYFUNCTION("IFERROR(FILTER('Tag Library'!$Q$14:$Q$736, LEFT('Tag Library'!$P$14:$P$736, LEN(H$2))=H$2, RIGHT('Tag Library'!$P$14:$P$736, LEN($A397))=$A397), """")"),"white")</f>
        <v>white</v>
      </c>
      <c r="I397" s="1" t="str">
        <f ca="1">IFERROR(__xludf.DUMMYFUNCTION("IFERROR(FILTER('Tag Library'!$Q$14:$Q$736, LEFT('Tag Library'!$P$14:$P$736, LEN(I$2))=I$2, RIGHT('Tag Library'!$P$14:$P$736, LEN($A397))=$A397), """")"),"white")</f>
        <v>white</v>
      </c>
      <c r="J397" s="1" t="str">
        <f ca="1">IFERROR(__xludf.DUMMYFUNCTION("IFERROR(FILTER('Tag Library'!$Q$14:$Q$736, LEFT('Tag Library'!$P$14:$P$736, LEN(J$2))=J$2, RIGHT('Tag Library'!$P$14:$P$736, LEN($A397))=$A397), """")"),"white")</f>
        <v>white</v>
      </c>
      <c r="K397" s="1" t="str">
        <f ca="1">IFERROR(__xludf.DUMMYFUNCTION("IFERROR(FILTER('Tag Library'!$Q$14:$Q$736, LEFT('Tag Library'!$P$14:$P$736, LEN(K$2))=K$2, RIGHT('Tag Library'!$P$14:$P$736, LEN($A397))=$A397), """")"),"white")</f>
        <v>white</v>
      </c>
      <c r="L397" s="1" t="str">
        <f ca="1">IFERROR(__xludf.DUMMYFUNCTION("IFERROR(FILTER('Tag Library'!$Q$14:$Q$736, LEFT('Tag Library'!$P$14:$P$736, LEN(L$2))=L$2, RIGHT('Tag Library'!$P$14:$P$736, LEN($A397))=$A397), """")"),"white")</f>
        <v>white</v>
      </c>
      <c r="M397" s="1" t="str">
        <f ca="1">IFERROR(__xludf.DUMMYFUNCTION("IFERROR(FILTER('Tag Library'!$Q$14:$Q$736, LEFT('Tag Library'!$P$14:$P$736, LEN(M$2))=M$2, RIGHT('Tag Library'!$P$14:$P$736, LEN($A397))=$A397), """")"),"white")</f>
        <v>white</v>
      </c>
      <c r="N397" s="1" t="str">
        <f ca="1">IFERROR(__xludf.DUMMYFUNCTION("IFERROR(FILTER('Tag Library'!$Q$14:$Q$736, LEFT('Tag Library'!$P$14:$P$736, LEN(N$2))=N$2, RIGHT('Tag Library'!$P$14:$P$736, LEN($A397))=$A397), """")"),"white")</f>
        <v>white</v>
      </c>
      <c r="O397" s="1" t="str">
        <f ca="1">IFERROR(__xludf.DUMMYFUNCTION("IFERROR(FILTER('Tag Library'!$Q$14:$Q$736, LEFT('Tag Library'!$P$14:$P$736, LEN(O$2))=O$2, RIGHT('Tag Library'!$P$14:$P$736, LEN($A397))=$A397), """")"),"white")</f>
        <v>white</v>
      </c>
      <c r="P397" s="1" t="str">
        <f ca="1">IFERROR(__xludf.DUMMYFUNCTION("IFERROR(FILTER('Tag Library'!$Q$14:$Q$736, LEFT('Tag Library'!$P$14:$P$736, LEN(P$2))=P$2, RIGHT('Tag Library'!$P$14:$P$736, LEN($A397))=$A397), """")"),"")</f>
        <v/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IFERROR(__xludf.DUMMYFUNCTION("IFERROR(FILTER('Tag Library'!$Q$14:$Q$736, LEFT('Tag Library'!$P$14:$P$736, LEN(B$2))=B$2, RIGHT('Tag Library'!$P$14:$P$736, LEN($A398))=$A398), """")"),"")</f>
        <v/>
      </c>
      <c r="C398" s="1" t="str">
        <f ca="1">IFERROR(__xludf.DUMMYFUNCTION("IFERROR(FILTER('Tag Library'!$Q$14:$Q$736, LEFT('Tag Library'!$P$14:$P$736, LEN(C$2))=C$2, RIGHT('Tag Library'!$P$14:$P$736, LEN($A398))=$A398), """")"),"")</f>
        <v/>
      </c>
      <c r="D398" s="1" t="str">
        <f ca="1">IFERROR(__xludf.DUMMYFUNCTION("IFERROR(FILTER('Tag Library'!$Q$14:$Q$736, LEFT('Tag Library'!$P$14:$P$736, LEN(D$2))=D$2, RIGHT('Tag Library'!$P$14:$P$736, LEN($A398))=$A398), """")"),"yellow")</f>
        <v>yellow</v>
      </c>
      <c r="E398" s="1" t="str">
        <f ca="1">IFERROR(__xludf.DUMMYFUNCTION("IFERROR(FILTER('Tag Library'!$Q$14:$Q$736, LEFT('Tag Library'!$P$14:$P$736, LEN(E$2))=E$2, RIGHT('Tag Library'!$P$14:$P$736, LEN($A398))=$A398), """")"),"white")</f>
        <v>white</v>
      </c>
      <c r="F398" s="1" t="str">
        <f ca="1">IFERROR(__xludf.DUMMYFUNCTION("IFERROR(FILTER('Tag Library'!$Q$14:$Q$736, LEFT('Tag Library'!$P$14:$P$736, LEN(F$2))=F$2, RIGHT('Tag Library'!$P$14:$P$736, LEN($A398))=$A398), """")"),"white")</f>
        <v>white</v>
      </c>
      <c r="G398" s="1" t="str">
        <f ca="1">IFERROR(__xludf.DUMMYFUNCTION("IFERROR(FILTER('Tag Library'!$Q$14:$Q$736, LEFT('Tag Library'!$P$14:$P$736, LEN(G$2))=G$2, RIGHT('Tag Library'!$P$14:$P$736, LEN($A398))=$A398), """")"),"white")</f>
        <v>white</v>
      </c>
      <c r="H398" s="1" t="str">
        <f ca="1">IFERROR(__xludf.DUMMYFUNCTION("IFERROR(FILTER('Tag Library'!$Q$14:$Q$736, LEFT('Tag Library'!$P$14:$P$736, LEN(H$2))=H$2, RIGHT('Tag Library'!$P$14:$P$736, LEN($A398))=$A398), """")"),"white")</f>
        <v>white</v>
      </c>
      <c r="I398" s="1" t="str">
        <f ca="1">IFERROR(__xludf.DUMMYFUNCTION("IFERROR(FILTER('Tag Library'!$Q$14:$Q$736, LEFT('Tag Library'!$P$14:$P$736, LEN(I$2))=I$2, RIGHT('Tag Library'!$P$14:$P$736, LEN($A398))=$A398), """")"),"white")</f>
        <v>white</v>
      </c>
      <c r="J398" s="1" t="str">
        <f ca="1">IFERROR(__xludf.DUMMYFUNCTION("IFERROR(FILTER('Tag Library'!$Q$14:$Q$736, LEFT('Tag Library'!$P$14:$P$736, LEN(J$2))=J$2, RIGHT('Tag Library'!$P$14:$P$736, LEN($A398))=$A398), """")"),"white")</f>
        <v>white</v>
      </c>
      <c r="K398" s="1" t="str">
        <f ca="1">IFERROR(__xludf.DUMMYFUNCTION("IFERROR(FILTER('Tag Library'!$Q$14:$Q$736, LEFT('Tag Library'!$P$14:$P$736, LEN(K$2))=K$2, RIGHT('Tag Library'!$P$14:$P$736, LEN($A398))=$A398), """")"),"white")</f>
        <v>white</v>
      </c>
      <c r="L398" s="1" t="str">
        <f ca="1">IFERROR(__xludf.DUMMYFUNCTION("IFERROR(FILTER('Tag Library'!$Q$14:$Q$736, LEFT('Tag Library'!$P$14:$P$736, LEN(L$2))=L$2, RIGHT('Tag Library'!$P$14:$P$736, LEN($A398))=$A398), """")"),"white")</f>
        <v>white</v>
      </c>
      <c r="M398" s="1" t="str">
        <f ca="1">IFERROR(__xludf.DUMMYFUNCTION("IFERROR(FILTER('Tag Library'!$Q$14:$Q$736, LEFT('Tag Library'!$P$14:$P$736, LEN(M$2))=M$2, RIGHT('Tag Library'!$P$14:$P$736, LEN($A398))=$A398), """")"),"white")</f>
        <v>white</v>
      </c>
      <c r="N398" s="1" t="str">
        <f ca="1">IFERROR(__xludf.DUMMYFUNCTION("IFERROR(FILTER('Tag Library'!$Q$14:$Q$736, LEFT('Tag Library'!$P$14:$P$736, LEN(N$2))=N$2, RIGHT('Tag Library'!$P$14:$P$736, LEN($A398))=$A398), """")"),"white")</f>
        <v>white</v>
      </c>
      <c r="O398" s="1" t="str">
        <f ca="1">IFERROR(__xludf.DUMMYFUNCTION("IFERROR(FILTER('Tag Library'!$Q$14:$Q$736, LEFT('Tag Library'!$P$14:$P$736, LEN(O$2))=O$2, RIGHT('Tag Library'!$P$14:$P$736, LEN($A398))=$A398), """")"),"white")</f>
        <v>white</v>
      </c>
      <c r="P398" s="1" t="str">
        <f ca="1">IFERROR(__xludf.DUMMYFUNCTION("IFERROR(FILTER('Tag Library'!$Q$14:$Q$736, LEFT('Tag Library'!$P$14:$P$736, LEN(P$2))=P$2, RIGHT('Tag Library'!$P$14:$P$736, LEN($A398))=$A398), """")"),"")</f>
        <v/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IFERROR(__xludf.DUMMYFUNCTION("IFERROR(FILTER('Tag Library'!$Q$14:$Q$736, LEFT('Tag Library'!$P$14:$P$736, LEN(B$2))=B$2, RIGHT('Tag Library'!$P$14:$P$736, LEN($A399))=$A399), """")"),"")</f>
        <v/>
      </c>
      <c r="C399" s="1" t="str">
        <f ca="1">IFERROR(__xludf.DUMMYFUNCTION("IFERROR(FILTER('Tag Library'!$Q$14:$Q$736, LEFT('Tag Library'!$P$14:$P$736, LEN(C$2))=C$2, RIGHT('Tag Library'!$P$14:$P$736, LEN($A399))=$A399), """")"),"")</f>
        <v/>
      </c>
      <c r="D399" s="1" t="str">
        <f ca="1">IFERROR(__xludf.DUMMYFUNCTION("IFERROR(FILTER('Tag Library'!$Q$14:$Q$736, LEFT('Tag Library'!$P$14:$P$736, LEN(D$2))=D$2, RIGHT('Tag Library'!$P$14:$P$736, LEN($A399))=$A399), """")"),"yellow")</f>
        <v>yellow</v>
      </c>
      <c r="E399" s="1" t="str">
        <f ca="1">IFERROR(__xludf.DUMMYFUNCTION("IFERROR(FILTER('Tag Library'!$Q$14:$Q$736, LEFT('Tag Library'!$P$14:$P$736, LEN(E$2))=E$2, RIGHT('Tag Library'!$P$14:$P$736, LEN($A399))=$A399), """")"),"white")</f>
        <v>white</v>
      </c>
      <c r="F399" s="1" t="str">
        <f ca="1">IFERROR(__xludf.DUMMYFUNCTION("IFERROR(FILTER('Tag Library'!$Q$14:$Q$736, LEFT('Tag Library'!$P$14:$P$736, LEN(F$2))=F$2, RIGHT('Tag Library'!$P$14:$P$736, LEN($A399))=$A399), """")"),"yellow")</f>
        <v>yellow</v>
      </c>
      <c r="G399" s="1" t="str">
        <f ca="1">IFERROR(__xludf.DUMMYFUNCTION("IFERROR(FILTER('Tag Library'!$Q$14:$Q$736, LEFT('Tag Library'!$P$14:$P$736, LEN(G$2))=G$2, RIGHT('Tag Library'!$P$14:$P$736, LEN($A399))=$A399), """")"),"white")</f>
        <v>white</v>
      </c>
      <c r="H399" s="1" t="str">
        <f ca="1">IFERROR(__xludf.DUMMYFUNCTION("IFERROR(FILTER('Tag Library'!$Q$14:$Q$736, LEFT('Tag Library'!$P$14:$P$736, LEN(H$2))=H$2, RIGHT('Tag Library'!$P$14:$P$736, LEN($A399))=$A399), """")"),"white")</f>
        <v>white</v>
      </c>
      <c r="I399" s="1" t="str">
        <f ca="1">IFERROR(__xludf.DUMMYFUNCTION("IFERROR(FILTER('Tag Library'!$Q$14:$Q$736, LEFT('Tag Library'!$P$14:$P$736, LEN(I$2))=I$2, RIGHT('Tag Library'!$P$14:$P$736, LEN($A399))=$A399), """")"),"white")</f>
        <v>white</v>
      </c>
      <c r="J399" s="1" t="str">
        <f ca="1">IFERROR(__xludf.DUMMYFUNCTION("IFERROR(FILTER('Tag Library'!$Q$14:$Q$736, LEFT('Tag Library'!$P$14:$P$736, LEN(J$2))=J$2, RIGHT('Tag Library'!$P$14:$P$736, LEN($A399))=$A399), """")"),"white")</f>
        <v>white</v>
      </c>
      <c r="K399" s="1" t="str">
        <f ca="1">IFERROR(__xludf.DUMMYFUNCTION("IFERROR(FILTER('Tag Library'!$Q$14:$Q$736, LEFT('Tag Library'!$P$14:$P$736, LEN(K$2))=K$2, RIGHT('Tag Library'!$P$14:$P$736, LEN($A399))=$A399), """")"),"white")</f>
        <v>white</v>
      </c>
      <c r="L399" s="1" t="str">
        <f ca="1">IFERROR(__xludf.DUMMYFUNCTION("IFERROR(FILTER('Tag Library'!$Q$14:$Q$736, LEFT('Tag Library'!$P$14:$P$736, LEN(L$2))=L$2, RIGHT('Tag Library'!$P$14:$P$736, LEN($A399))=$A399), """")"),"white")</f>
        <v>white</v>
      </c>
      <c r="M399" s="1" t="str">
        <f ca="1">IFERROR(__xludf.DUMMYFUNCTION("IFERROR(FILTER('Tag Library'!$Q$14:$Q$736, LEFT('Tag Library'!$P$14:$P$736, LEN(M$2))=M$2, RIGHT('Tag Library'!$P$14:$P$736, LEN($A399))=$A399), """")"),"white")</f>
        <v>white</v>
      </c>
      <c r="N399" s="1" t="str">
        <f ca="1">IFERROR(__xludf.DUMMYFUNCTION("IFERROR(FILTER('Tag Library'!$Q$14:$Q$736, LEFT('Tag Library'!$P$14:$P$736, LEN(N$2))=N$2, RIGHT('Tag Library'!$P$14:$P$736, LEN($A399))=$A399), """")"),"white")</f>
        <v>white</v>
      </c>
      <c r="O399" s="1" t="str">
        <f ca="1">IFERROR(__xludf.DUMMYFUNCTION("IFERROR(FILTER('Tag Library'!$Q$14:$Q$736, LEFT('Tag Library'!$P$14:$P$736, LEN(O$2))=O$2, RIGHT('Tag Library'!$P$14:$P$736, LEN($A399))=$A399), """")"),"white")</f>
        <v>white</v>
      </c>
      <c r="P399" s="1" t="str">
        <f ca="1">IFERROR(__xludf.DUMMYFUNCTION("IFERROR(FILTER('Tag Library'!$Q$14:$Q$736, LEFT('Tag Library'!$P$14:$P$736, LEN(P$2))=P$2, RIGHT('Tag Library'!$P$14:$P$736, LEN($A399))=$A399), """")"),"")</f>
        <v/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IFERROR(__xludf.DUMMYFUNCTION("IFERROR(FILTER('Tag Library'!$Q$14:$Q$736, LEFT('Tag Library'!$P$14:$P$736, LEN(B$2))=B$2, RIGHT('Tag Library'!$P$14:$P$736, LEN($A400))=$A400), """")"),"")</f>
        <v/>
      </c>
      <c r="C400" s="1" t="str">
        <f ca="1">IFERROR(__xludf.DUMMYFUNCTION("IFERROR(FILTER('Tag Library'!$Q$14:$Q$736, LEFT('Tag Library'!$P$14:$P$736, LEN(C$2))=C$2, RIGHT('Tag Library'!$P$14:$P$736, LEN($A400))=$A400), """")"),"")</f>
        <v/>
      </c>
      <c r="D400" s="1" t="str">
        <f ca="1">IFERROR(__xludf.DUMMYFUNCTION("IFERROR(FILTER('Tag Library'!$Q$14:$Q$736, LEFT('Tag Library'!$P$14:$P$736, LEN(D$2))=D$2, RIGHT('Tag Library'!$P$14:$P$736, LEN($A400))=$A400), """")"),"green")</f>
        <v>green</v>
      </c>
      <c r="E400" s="1" t="str">
        <f ca="1">IFERROR(__xludf.DUMMYFUNCTION("IFERROR(FILTER('Tag Library'!$Q$14:$Q$736, LEFT('Tag Library'!$P$14:$P$736, LEN(E$2))=E$2, RIGHT('Tag Library'!$P$14:$P$736, LEN($A400))=$A400), """")"),"green")</f>
        <v>green</v>
      </c>
      <c r="F400" s="1" t="str">
        <f ca="1">IFERROR(__xludf.DUMMYFUNCTION("IFERROR(FILTER('Tag Library'!$Q$14:$Q$736, LEFT('Tag Library'!$P$14:$P$736, LEN(F$2))=F$2, RIGHT('Tag Library'!$P$14:$P$736, LEN($A400))=$A400), """")"),"grey")</f>
        <v>grey</v>
      </c>
      <c r="G400" s="1" t="str">
        <f ca="1">IFERROR(__xludf.DUMMYFUNCTION("IFERROR(FILTER('Tag Library'!$Q$14:$Q$736, LEFT('Tag Library'!$P$14:$P$736, LEN(G$2))=G$2, RIGHT('Tag Library'!$P$14:$P$736, LEN($A400))=$A400), """")"),"green")</f>
        <v>green</v>
      </c>
      <c r="H400" s="1" t="str">
        <f ca="1">IFERROR(__xludf.DUMMYFUNCTION("IFERROR(FILTER('Tag Library'!$Q$14:$Q$736, LEFT('Tag Library'!$P$14:$P$736, LEN(H$2))=H$2, RIGHT('Tag Library'!$P$14:$P$736, LEN($A400))=$A400), """")"),"green")</f>
        <v>green</v>
      </c>
      <c r="I400" s="1" t="str">
        <f ca="1">IFERROR(__xludf.DUMMYFUNCTION("IFERROR(FILTER('Tag Library'!$Q$14:$Q$736, LEFT('Tag Library'!$P$14:$P$736, LEN(I$2))=I$2, RIGHT('Tag Library'!$P$14:$P$736, LEN($A400))=$A400), """")"),"green")</f>
        <v>green</v>
      </c>
      <c r="J400" s="1" t="str">
        <f ca="1">IFERROR(__xludf.DUMMYFUNCTION("IFERROR(FILTER('Tag Library'!$Q$14:$Q$736, LEFT('Tag Library'!$P$14:$P$736, LEN(J$2))=J$2, RIGHT('Tag Library'!$P$14:$P$736, LEN($A400))=$A400), """")"),"green")</f>
        <v>green</v>
      </c>
      <c r="K400" s="1" t="str">
        <f ca="1">IFERROR(__xludf.DUMMYFUNCTION("IFERROR(FILTER('Tag Library'!$Q$14:$Q$736, LEFT('Tag Library'!$P$14:$P$736, LEN(K$2))=K$2, RIGHT('Tag Library'!$P$14:$P$736, LEN($A400))=$A400), """")"),"green")</f>
        <v>green</v>
      </c>
      <c r="L400" s="1" t="str">
        <f ca="1">IFERROR(__xludf.DUMMYFUNCTION("IFERROR(FILTER('Tag Library'!$Q$14:$Q$736, LEFT('Tag Library'!$P$14:$P$736, LEN(L$2))=L$2, RIGHT('Tag Library'!$P$14:$P$736, LEN($A400))=$A400), """")"),"green")</f>
        <v>green</v>
      </c>
      <c r="M400" s="1" t="str">
        <f ca="1">IFERROR(__xludf.DUMMYFUNCTION("IFERROR(FILTER('Tag Library'!$Q$14:$Q$736, LEFT('Tag Library'!$P$14:$P$736, LEN(M$2))=M$2, RIGHT('Tag Library'!$P$14:$P$736, LEN($A400))=$A400), """")"),"green")</f>
        <v>green</v>
      </c>
      <c r="N400" s="1" t="str">
        <f ca="1">IFERROR(__xludf.DUMMYFUNCTION("IFERROR(FILTER('Tag Library'!$Q$14:$Q$736, LEFT('Tag Library'!$P$14:$P$736, LEN(N$2))=N$2, RIGHT('Tag Library'!$P$14:$P$736, LEN($A400))=$A400), """")"),"green")</f>
        <v>green</v>
      </c>
      <c r="O400" s="1" t="str">
        <f ca="1">IFERROR(__xludf.DUMMYFUNCTION("IFERROR(FILTER('Tag Library'!$Q$14:$Q$736, LEFT('Tag Library'!$P$14:$P$736, LEN(O$2))=O$2, RIGHT('Tag Library'!$P$14:$P$736, LEN($A400))=$A400), """")"),"green")</f>
        <v>green</v>
      </c>
      <c r="P400" s="1" t="str">
        <f ca="1">IFERROR(__xludf.DUMMYFUNCTION("IFERROR(FILTER('Tag Library'!$Q$14:$Q$736, LEFT('Tag Library'!$P$14:$P$736, LEN(P$2))=P$2, RIGHT('Tag Library'!$P$14:$P$736, LEN($A400))=$A400), """")"),"")</f>
        <v/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IFERROR(__xludf.DUMMYFUNCTION("IFERROR(FILTER('Tag Library'!$Q$14:$Q$736, LEFT('Tag Library'!$P$14:$P$736, LEN(B$2))=B$2, RIGHT('Tag Library'!$P$14:$P$736, LEN($A401))=$A401), """")"),"")</f>
        <v/>
      </c>
      <c r="C401" s="1" t="str">
        <f ca="1">IFERROR(__xludf.DUMMYFUNCTION("IFERROR(FILTER('Tag Library'!$Q$14:$Q$736, LEFT('Tag Library'!$P$14:$P$736, LEN(C$2))=C$2, RIGHT('Tag Library'!$P$14:$P$736, LEN($A401))=$A401), """")"),"")</f>
        <v/>
      </c>
      <c r="D401" s="1" t="str">
        <f ca="1">IFERROR(__xludf.DUMMYFUNCTION("IFERROR(FILTER('Tag Library'!$Q$14:$Q$736, LEFT('Tag Library'!$P$14:$P$736, LEN(D$2))=D$2, RIGHT('Tag Library'!$P$14:$P$736, LEN($A401))=$A401), """")"),"")</f>
        <v/>
      </c>
      <c r="E401" s="1" t="str">
        <f ca="1">IFERROR(__xludf.DUMMYFUNCTION("IFERROR(FILTER('Tag Library'!$Q$14:$Q$736, LEFT('Tag Library'!$P$14:$P$736, LEN(E$2))=E$2, RIGHT('Tag Library'!$P$14:$P$736, LEN($A401))=$A401), """")"),"")</f>
        <v/>
      </c>
      <c r="F401" s="1" t="str">
        <f ca="1">IFERROR(__xludf.DUMMYFUNCTION("IFERROR(FILTER('Tag Library'!$Q$14:$Q$736, LEFT('Tag Library'!$P$14:$P$736, LEN(F$2))=F$2, RIGHT('Tag Library'!$P$14:$P$736, LEN($A401))=$A401), """")"),"")</f>
        <v/>
      </c>
      <c r="G401" s="1" t="str">
        <f ca="1">IFERROR(__xludf.DUMMYFUNCTION("IFERROR(FILTER('Tag Library'!$Q$14:$Q$736, LEFT('Tag Library'!$P$14:$P$736, LEN(G$2))=G$2, RIGHT('Tag Library'!$P$14:$P$736, LEN($A401))=$A401), """")"),"")</f>
        <v/>
      </c>
      <c r="H401" s="1" t="str">
        <f ca="1">IFERROR(__xludf.DUMMYFUNCTION("IFERROR(FILTER('Tag Library'!$Q$14:$Q$736, LEFT('Tag Library'!$P$14:$P$736, LEN(H$2))=H$2, RIGHT('Tag Library'!$P$14:$P$736, LEN($A401))=$A401), """")"),"")</f>
        <v/>
      </c>
      <c r="I401" s="1" t="str">
        <f ca="1">IFERROR(__xludf.DUMMYFUNCTION("IFERROR(FILTER('Tag Library'!$Q$14:$Q$736, LEFT('Tag Library'!$P$14:$P$736, LEN(I$2))=I$2, RIGHT('Tag Library'!$P$14:$P$736, LEN($A401))=$A401), """")"),"")</f>
        <v/>
      </c>
      <c r="J401" s="1" t="str">
        <f ca="1">IFERROR(__xludf.DUMMYFUNCTION("IFERROR(FILTER('Tag Library'!$Q$14:$Q$736, LEFT('Tag Library'!$P$14:$P$736, LEN(J$2))=J$2, RIGHT('Tag Library'!$P$14:$P$736, LEN($A401))=$A401), """")"),"")</f>
        <v/>
      </c>
      <c r="K401" s="1" t="str">
        <f ca="1">IFERROR(__xludf.DUMMYFUNCTION("IFERROR(FILTER('Tag Library'!$Q$14:$Q$736, LEFT('Tag Library'!$P$14:$P$736, LEN(K$2))=K$2, RIGHT('Tag Library'!$P$14:$P$736, LEN($A401))=$A401), """")"),"")</f>
        <v/>
      </c>
      <c r="L401" s="1" t="str">
        <f ca="1">IFERROR(__xludf.DUMMYFUNCTION("IFERROR(FILTER('Tag Library'!$Q$14:$Q$736, LEFT('Tag Library'!$P$14:$P$736, LEN(L$2))=L$2, RIGHT('Tag Library'!$P$14:$P$736, LEN($A401))=$A401), """")"),"")</f>
        <v/>
      </c>
      <c r="M401" s="1" t="str">
        <f ca="1">IFERROR(__xludf.DUMMYFUNCTION("IFERROR(FILTER('Tag Library'!$Q$14:$Q$736, LEFT('Tag Library'!$P$14:$P$736, LEN(M$2))=M$2, RIGHT('Tag Library'!$P$14:$P$736, LEN($A401))=$A401), """")"),"")</f>
        <v/>
      </c>
      <c r="N401" s="1" t="str">
        <f ca="1">IFERROR(__xludf.DUMMYFUNCTION("IFERROR(FILTER('Tag Library'!$Q$14:$Q$736, LEFT('Tag Library'!$P$14:$P$736, LEN(N$2))=N$2, RIGHT('Tag Library'!$P$14:$P$736, LEN($A401))=$A401), """")"),"")</f>
        <v/>
      </c>
      <c r="O401" s="1" t="str">
        <f ca="1">IFERROR(__xludf.DUMMYFUNCTION("IFERROR(FILTER('Tag Library'!$Q$14:$Q$736, LEFT('Tag Library'!$P$14:$P$736, LEN(O$2))=O$2, RIGHT('Tag Library'!$P$14:$P$736, LEN($A401))=$A401), """")"),"")</f>
        <v/>
      </c>
      <c r="P401" s="1" t="str">
        <f ca="1">IFERROR(__xludf.DUMMYFUNCTION("IFERROR(FILTER('Tag Library'!$Q$14:$Q$736, LEFT('Tag Library'!$P$14:$P$736, LEN(P$2))=P$2, RIGHT('Tag Library'!$P$14:$P$736, LEN($A401))=$A401), """")"),"yellow")</f>
        <v>yellow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IFERROR(__xludf.DUMMYFUNCTION("IFERROR(FILTER('Tag Library'!$Q$14:$Q$736, LEFT('Tag Library'!$P$14:$P$736, LEN(B$2))=B$2, RIGHT('Tag Library'!$P$14:$P$736, LEN($A402))=$A402), """")"),"")</f>
        <v/>
      </c>
      <c r="C402" s="1" t="str">
        <f ca="1">IFERROR(__xludf.DUMMYFUNCTION("IFERROR(FILTER('Tag Library'!$Q$14:$Q$736, LEFT('Tag Library'!$P$14:$P$736, LEN(C$2))=C$2, RIGHT('Tag Library'!$P$14:$P$736, LEN($A402))=$A402), """")"),"")</f>
        <v/>
      </c>
      <c r="D402" s="1" t="str">
        <f ca="1">IFERROR(__xludf.DUMMYFUNCTION("IFERROR(FILTER('Tag Library'!$Q$14:$Q$736, LEFT('Tag Library'!$P$14:$P$736, LEN(D$2))=D$2, RIGHT('Tag Library'!$P$14:$P$736, LEN($A402))=$A402), """")"),"")</f>
        <v/>
      </c>
      <c r="E402" s="1" t="str">
        <f ca="1">IFERROR(__xludf.DUMMYFUNCTION("IFERROR(FILTER('Tag Library'!$Q$14:$Q$736, LEFT('Tag Library'!$P$14:$P$736, LEN(E$2))=E$2, RIGHT('Tag Library'!$P$14:$P$736, LEN($A402))=$A402), """")"),"")</f>
        <v/>
      </c>
      <c r="F402" s="1" t="str">
        <f ca="1">IFERROR(__xludf.DUMMYFUNCTION("IFERROR(FILTER('Tag Library'!$Q$14:$Q$736, LEFT('Tag Library'!$P$14:$P$736, LEN(F$2))=F$2, RIGHT('Tag Library'!$P$14:$P$736, LEN($A402))=$A402), """")"),"")</f>
        <v/>
      </c>
      <c r="G402" s="1" t="str">
        <f ca="1">IFERROR(__xludf.DUMMYFUNCTION("IFERROR(FILTER('Tag Library'!$Q$14:$Q$736, LEFT('Tag Library'!$P$14:$P$736, LEN(G$2))=G$2, RIGHT('Tag Library'!$P$14:$P$736, LEN($A402))=$A402), """")"),"")</f>
        <v/>
      </c>
      <c r="H402" s="1" t="str">
        <f ca="1">IFERROR(__xludf.DUMMYFUNCTION("IFERROR(FILTER('Tag Library'!$Q$14:$Q$736, LEFT('Tag Library'!$P$14:$P$736, LEN(H$2))=H$2, RIGHT('Tag Library'!$P$14:$P$736, LEN($A402))=$A402), """")"),"")</f>
        <v/>
      </c>
      <c r="I402" s="1" t="str">
        <f ca="1">IFERROR(__xludf.DUMMYFUNCTION("IFERROR(FILTER('Tag Library'!$Q$14:$Q$736, LEFT('Tag Library'!$P$14:$P$736, LEN(I$2))=I$2, RIGHT('Tag Library'!$P$14:$P$736, LEN($A402))=$A402), """")"),"")</f>
        <v/>
      </c>
      <c r="J402" s="1" t="str">
        <f ca="1">IFERROR(__xludf.DUMMYFUNCTION("IFERROR(FILTER('Tag Library'!$Q$14:$Q$736, LEFT('Tag Library'!$P$14:$P$736, LEN(J$2))=J$2, RIGHT('Tag Library'!$P$14:$P$736, LEN($A402))=$A402), """")"),"")</f>
        <v/>
      </c>
      <c r="K402" s="1" t="str">
        <f ca="1">IFERROR(__xludf.DUMMYFUNCTION("IFERROR(FILTER('Tag Library'!$Q$14:$Q$736, LEFT('Tag Library'!$P$14:$P$736, LEN(K$2))=K$2, RIGHT('Tag Library'!$P$14:$P$736, LEN($A402))=$A402), """")"),"")</f>
        <v/>
      </c>
      <c r="L402" s="1" t="str">
        <f ca="1">IFERROR(__xludf.DUMMYFUNCTION("IFERROR(FILTER('Tag Library'!$Q$14:$Q$736, LEFT('Tag Library'!$P$14:$P$736, LEN(L$2))=L$2, RIGHT('Tag Library'!$P$14:$P$736, LEN($A402))=$A402), """")"),"")</f>
        <v/>
      </c>
      <c r="M402" s="1" t="str">
        <f ca="1">IFERROR(__xludf.DUMMYFUNCTION("IFERROR(FILTER('Tag Library'!$Q$14:$Q$736, LEFT('Tag Library'!$P$14:$P$736, LEN(M$2))=M$2, RIGHT('Tag Library'!$P$14:$P$736, LEN($A402))=$A402), """")"),"")</f>
        <v/>
      </c>
      <c r="N402" s="1" t="str">
        <f ca="1">IFERROR(__xludf.DUMMYFUNCTION("IFERROR(FILTER('Tag Library'!$Q$14:$Q$736, LEFT('Tag Library'!$P$14:$P$736, LEN(N$2))=N$2, RIGHT('Tag Library'!$P$14:$P$736, LEN($A402))=$A402), """")"),"")</f>
        <v/>
      </c>
      <c r="O402" s="1" t="str">
        <f ca="1">IFERROR(__xludf.DUMMYFUNCTION("IFERROR(FILTER('Tag Library'!$Q$14:$Q$736, LEFT('Tag Library'!$P$14:$P$736, LEN(O$2))=O$2, RIGHT('Tag Library'!$P$14:$P$736, LEN($A402))=$A402), """")"),"")</f>
        <v/>
      </c>
      <c r="P402" s="1" t="str">
        <f ca="1">IFERROR(__xludf.DUMMYFUNCTION("IFERROR(FILTER('Tag Library'!$Q$14:$Q$736, LEFT('Tag Library'!$P$14:$P$736, LEN(P$2))=P$2, RIGHT('Tag Library'!$P$14:$P$736, LEN($A402))=$A402), """")"),"")</f>
        <v/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IFERROR(__xludf.DUMMYFUNCTION("IFERROR(FILTER('Tag Library'!$Q$14:$Q$736, LEFT('Tag Library'!$P$14:$P$736, LEN(B$2))=B$2, RIGHT('Tag Library'!$P$14:$P$736, LEN($A403))=$A403), """")"),"")</f>
        <v/>
      </c>
      <c r="C403" s="1" t="str">
        <f ca="1">IFERROR(__xludf.DUMMYFUNCTION("IFERROR(FILTER('Tag Library'!$Q$14:$Q$736, LEFT('Tag Library'!$P$14:$P$736, LEN(C$2))=C$2, RIGHT('Tag Library'!$P$14:$P$736, LEN($A403))=$A403), """")"),"")</f>
        <v/>
      </c>
      <c r="D403" s="1" t="str">
        <f ca="1">IFERROR(__xludf.DUMMYFUNCTION("IFERROR(FILTER('Tag Library'!$Q$14:$Q$736, LEFT('Tag Library'!$P$14:$P$736, LEN(D$2))=D$2, RIGHT('Tag Library'!$P$14:$P$736, LEN($A403))=$A403), """")"),"")</f>
        <v/>
      </c>
      <c r="E403" s="1" t="str">
        <f ca="1">IFERROR(__xludf.DUMMYFUNCTION("IFERROR(FILTER('Tag Library'!$Q$14:$Q$736, LEFT('Tag Library'!$P$14:$P$736, LEN(E$2))=E$2, RIGHT('Tag Library'!$P$14:$P$736, LEN($A403))=$A403), """")"),"")</f>
        <v/>
      </c>
      <c r="F403" s="1" t="str">
        <f ca="1">IFERROR(__xludf.DUMMYFUNCTION("IFERROR(FILTER('Tag Library'!$Q$14:$Q$736, LEFT('Tag Library'!$P$14:$P$736, LEN(F$2))=F$2, RIGHT('Tag Library'!$P$14:$P$736, LEN($A403))=$A403), """")"),"")</f>
        <v/>
      </c>
      <c r="G403" s="1" t="str">
        <f ca="1">IFERROR(__xludf.DUMMYFUNCTION("IFERROR(FILTER('Tag Library'!$Q$14:$Q$736, LEFT('Tag Library'!$P$14:$P$736, LEN(G$2))=G$2, RIGHT('Tag Library'!$P$14:$P$736, LEN($A403))=$A403), """")"),"")</f>
        <v/>
      </c>
      <c r="H403" s="1" t="str">
        <f ca="1">IFERROR(__xludf.DUMMYFUNCTION("IFERROR(FILTER('Tag Library'!$Q$14:$Q$736, LEFT('Tag Library'!$P$14:$P$736, LEN(H$2))=H$2, RIGHT('Tag Library'!$P$14:$P$736, LEN($A403))=$A403), """")"),"")</f>
        <v/>
      </c>
      <c r="I403" s="1" t="str">
        <f ca="1">IFERROR(__xludf.DUMMYFUNCTION("IFERROR(FILTER('Tag Library'!$Q$14:$Q$736, LEFT('Tag Library'!$P$14:$P$736, LEN(I$2))=I$2, RIGHT('Tag Library'!$P$14:$P$736, LEN($A403))=$A403), """")"),"")</f>
        <v/>
      </c>
      <c r="J403" s="1" t="str">
        <f ca="1">IFERROR(__xludf.DUMMYFUNCTION("IFERROR(FILTER('Tag Library'!$Q$14:$Q$736, LEFT('Tag Library'!$P$14:$P$736, LEN(J$2))=J$2, RIGHT('Tag Library'!$P$14:$P$736, LEN($A403))=$A403), """")"),"")</f>
        <v/>
      </c>
      <c r="K403" s="1" t="str">
        <f ca="1">IFERROR(__xludf.DUMMYFUNCTION("IFERROR(FILTER('Tag Library'!$Q$14:$Q$736, LEFT('Tag Library'!$P$14:$P$736, LEN(K$2))=K$2, RIGHT('Tag Library'!$P$14:$P$736, LEN($A403))=$A403), """")"),"")</f>
        <v/>
      </c>
      <c r="L403" s="1" t="str">
        <f ca="1">IFERROR(__xludf.DUMMYFUNCTION("IFERROR(FILTER('Tag Library'!$Q$14:$Q$736, LEFT('Tag Library'!$P$14:$P$736, LEN(L$2))=L$2, RIGHT('Tag Library'!$P$14:$P$736, LEN($A403))=$A403), """")"),"")</f>
        <v/>
      </c>
      <c r="M403" s="1" t="str">
        <f ca="1">IFERROR(__xludf.DUMMYFUNCTION("IFERROR(FILTER('Tag Library'!$Q$14:$Q$736, LEFT('Tag Library'!$P$14:$P$736, LEN(M$2))=M$2, RIGHT('Tag Library'!$P$14:$P$736, LEN($A403))=$A403), """")"),"")</f>
        <v/>
      </c>
      <c r="N403" s="1" t="str">
        <f ca="1">IFERROR(__xludf.DUMMYFUNCTION("IFERROR(FILTER('Tag Library'!$Q$14:$Q$736, LEFT('Tag Library'!$P$14:$P$736, LEN(N$2))=N$2, RIGHT('Tag Library'!$P$14:$P$736, LEN($A403))=$A403), """")"),"")</f>
        <v/>
      </c>
      <c r="O403" s="1" t="str">
        <f ca="1">IFERROR(__xludf.DUMMYFUNCTION("IFERROR(FILTER('Tag Library'!$Q$14:$Q$736, LEFT('Tag Library'!$P$14:$P$736, LEN(O$2))=O$2, RIGHT('Tag Library'!$P$14:$P$736, LEN($A403))=$A403), """")"),"")</f>
        <v/>
      </c>
      <c r="P403" s="1" t="str">
        <f ca="1">IFERROR(__xludf.DUMMYFUNCTION("IFERROR(FILTER('Tag Library'!$Q$14:$Q$736, LEFT('Tag Library'!$P$14:$P$736, LEN(P$2))=P$2, RIGHT('Tag Library'!$P$14:$P$736, LEN($A403))=$A403), """")"),"")</f>
        <v/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IFERROR(__xludf.DUMMYFUNCTION("IFERROR(FILTER('Tag Library'!$Q$14:$Q$736, LEFT('Tag Library'!$P$14:$P$736, LEN(B$2))=B$2, RIGHT('Tag Library'!$P$14:$P$736, LEN($A404))=$A404), """")"),"")</f>
        <v/>
      </c>
      <c r="C404" s="1" t="str">
        <f ca="1">IFERROR(__xludf.DUMMYFUNCTION("IFERROR(FILTER('Tag Library'!$Q$14:$Q$736, LEFT('Tag Library'!$P$14:$P$736, LEN(C$2))=C$2, RIGHT('Tag Library'!$P$14:$P$736, LEN($A404))=$A404), """")"),"")</f>
        <v/>
      </c>
      <c r="D404" s="1" t="str">
        <f ca="1">IFERROR(__xludf.DUMMYFUNCTION("IFERROR(FILTER('Tag Library'!$Q$14:$Q$736, LEFT('Tag Library'!$P$14:$P$736, LEN(D$2))=D$2, RIGHT('Tag Library'!$P$14:$P$736, LEN($A404))=$A404), """")"),"")</f>
        <v/>
      </c>
      <c r="E404" s="1" t="str">
        <f ca="1">IFERROR(__xludf.DUMMYFUNCTION("IFERROR(FILTER('Tag Library'!$Q$14:$Q$736, LEFT('Tag Library'!$P$14:$P$736, LEN(E$2))=E$2, RIGHT('Tag Library'!$P$14:$P$736, LEN($A404))=$A404), """")"),"")</f>
        <v/>
      </c>
      <c r="F404" s="1" t="str">
        <f ca="1">IFERROR(__xludf.DUMMYFUNCTION("IFERROR(FILTER('Tag Library'!$Q$14:$Q$736, LEFT('Tag Library'!$P$14:$P$736, LEN(F$2))=F$2, RIGHT('Tag Library'!$P$14:$P$736, LEN($A404))=$A404), """")"),"white")</f>
        <v>white</v>
      </c>
      <c r="G404" s="1" t="str">
        <f ca="1">IFERROR(__xludf.DUMMYFUNCTION("IFERROR(FILTER('Tag Library'!$Q$14:$Q$736, LEFT('Tag Library'!$P$14:$P$736, LEN(G$2))=G$2, RIGHT('Tag Library'!$P$14:$P$736, LEN($A404))=$A404), """")"),"")</f>
        <v/>
      </c>
      <c r="H404" s="1" t="str">
        <f ca="1">IFERROR(__xludf.DUMMYFUNCTION("IFERROR(FILTER('Tag Library'!$Q$14:$Q$736, LEFT('Tag Library'!$P$14:$P$736, LEN(H$2))=H$2, RIGHT('Tag Library'!$P$14:$P$736, LEN($A404))=$A404), """")"),"")</f>
        <v/>
      </c>
      <c r="I404" s="1" t="str">
        <f ca="1">IFERROR(__xludf.DUMMYFUNCTION("IFERROR(FILTER('Tag Library'!$Q$14:$Q$736, LEFT('Tag Library'!$P$14:$P$736, LEN(I$2))=I$2, RIGHT('Tag Library'!$P$14:$P$736, LEN($A404))=$A404), """")"),"")</f>
        <v/>
      </c>
      <c r="J404" s="1" t="str">
        <f ca="1">IFERROR(__xludf.DUMMYFUNCTION("IFERROR(FILTER('Tag Library'!$Q$14:$Q$736, LEFT('Tag Library'!$P$14:$P$736, LEN(J$2))=J$2, RIGHT('Tag Library'!$P$14:$P$736, LEN($A404))=$A404), """")"),"")</f>
        <v/>
      </c>
      <c r="K404" s="1" t="str">
        <f ca="1">IFERROR(__xludf.DUMMYFUNCTION("IFERROR(FILTER('Tag Library'!$Q$14:$Q$736, LEFT('Tag Library'!$P$14:$P$736, LEN(K$2))=K$2, RIGHT('Tag Library'!$P$14:$P$736, LEN($A404))=$A404), """")"),"")</f>
        <v/>
      </c>
      <c r="L404" s="1" t="str">
        <f ca="1">IFERROR(__xludf.DUMMYFUNCTION("IFERROR(FILTER('Tag Library'!$Q$14:$Q$736, LEFT('Tag Library'!$P$14:$P$736, LEN(L$2))=L$2, RIGHT('Tag Library'!$P$14:$P$736, LEN($A404))=$A404), """")"),"")</f>
        <v/>
      </c>
      <c r="M404" s="1" t="str">
        <f ca="1">IFERROR(__xludf.DUMMYFUNCTION("IFERROR(FILTER('Tag Library'!$Q$14:$Q$736, LEFT('Tag Library'!$P$14:$P$736, LEN(M$2))=M$2, RIGHT('Tag Library'!$P$14:$P$736, LEN($A404))=$A404), """")"),"")</f>
        <v/>
      </c>
      <c r="N404" s="1" t="str">
        <f ca="1">IFERROR(__xludf.DUMMYFUNCTION("IFERROR(FILTER('Tag Library'!$Q$14:$Q$736, LEFT('Tag Library'!$P$14:$P$736, LEN(N$2))=N$2, RIGHT('Tag Library'!$P$14:$P$736, LEN($A404))=$A404), """")"),"")</f>
        <v/>
      </c>
      <c r="O404" s="1" t="str">
        <f ca="1">IFERROR(__xludf.DUMMYFUNCTION("IFERROR(FILTER('Tag Library'!$Q$14:$Q$736, LEFT('Tag Library'!$P$14:$P$736, LEN(O$2))=O$2, RIGHT('Tag Library'!$P$14:$P$736, LEN($A404))=$A404), """")"),"")</f>
        <v/>
      </c>
      <c r="P404" s="1" t="str">
        <f ca="1">IFERROR(__xludf.DUMMYFUNCTION("IFERROR(FILTER('Tag Library'!$Q$14:$Q$736, LEFT('Tag Library'!$P$14:$P$736, LEN(P$2))=P$2, RIGHT('Tag Library'!$P$14:$P$736, LEN($A404))=$A404), """")"),"")</f>
        <v/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IFERROR(__xludf.DUMMYFUNCTION("IFERROR(FILTER('Tag Library'!$Q$14:$Q$736, LEFT('Tag Library'!$P$14:$P$736, LEN(B$2))=B$2, RIGHT('Tag Library'!$P$14:$P$736, LEN($A405))=$A405), """")"),"")</f>
        <v/>
      </c>
      <c r="C405" s="1" t="str">
        <f ca="1">IFERROR(__xludf.DUMMYFUNCTION("IFERROR(FILTER('Tag Library'!$Q$14:$Q$736, LEFT('Tag Library'!$P$14:$P$736, LEN(C$2))=C$2, RIGHT('Tag Library'!$P$14:$P$736, LEN($A405))=$A405), """")"),"")</f>
        <v/>
      </c>
      <c r="D405" s="1" t="str">
        <f ca="1">IFERROR(__xludf.DUMMYFUNCTION("IFERROR(FILTER('Tag Library'!$Q$14:$Q$736, LEFT('Tag Library'!$P$14:$P$736, LEN(D$2))=D$2, RIGHT('Tag Library'!$P$14:$P$736, LEN($A405))=$A405), """")"),"")</f>
        <v/>
      </c>
      <c r="E405" s="1" t="str">
        <f ca="1">IFERROR(__xludf.DUMMYFUNCTION("IFERROR(FILTER('Tag Library'!$Q$14:$Q$736, LEFT('Tag Library'!$P$14:$P$736, LEN(E$2))=E$2, RIGHT('Tag Library'!$P$14:$P$736, LEN($A405))=$A405), """")"),"")</f>
        <v/>
      </c>
      <c r="F405" s="1" t="str">
        <f ca="1">IFERROR(__xludf.DUMMYFUNCTION("IFERROR(FILTER('Tag Library'!$Q$14:$Q$736, LEFT('Tag Library'!$P$14:$P$736, LEN(F$2))=F$2, RIGHT('Tag Library'!$P$14:$P$736, LEN($A405))=$A405), """")"),"")</f>
        <v/>
      </c>
      <c r="G405" s="1" t="str">
        <f ca="1">IFERROR(__xludf.DUMMYFUNCTION("IFERROR(FILTER('Tag Library'!$Q$14:$Q$736, LEFT('Tag Library'!$P$14:$P$736, LEN(G$2))=G$2, RIGHT('Tag Library'!$P$14:$P$736, LEN($A405))=$A405), """")"),"")</f>
        <v/>
      </c>
      <c r="H405" s="1" t="str">
        <f ca="1">IFERROR(__xludf.DUMMYFUNCTION("IFERROR(FILTER('Tag Library'!$Q$14:$Q$736, LEFT('Tag Library'!$P$14:$P$736, LEN(H$2))=H$2, RIGHT('Tag Library'!$P$14:$P$736, LEN($A405))=$A405), """")"),"")</f>
        <v/>
      </c>
      <c r="I405" s="1" t="str">
        <f ca="1">IFERROR(__xludf.DUMMYFUNCTION("IFERROR(FILTER('Tag Library'!$Q$14:$Q$736, LEFT('Tag Library'!$P$14:$P$736, LEN(I$2))=I$2, RIGHT('Tag Library'!$P$14:$P$736, LEN($A405))=$A405), """")"),"")</f>
        <v/>
      </c>
      <c r="J405" s="1" t="str">
        <f ca="1">IFERROR(__xludf.DUMMYFUNCTION("IFERROR(FILTER('Tag Library'!$Q$14:$Q$736, LEFT('Tag Library'!$P$14:$P$736, LEN(J$2))=J$2, RIGHT('Tag Library'!$P$14:$P$736, LEN($A405))=$A405), """")"),"")</f>
        <v/>
      </c>
      <c r="K405" s="1" t="str">
        <f ca="1">IFERROR(__xludf.DUMMYFUNCTION("IFERROR(FILTER('Tag Library'!$Q$14:$Q$736, LEFT('Tag Library'!$P$14:$P$736, LEN(K$2))=K$2, RIGHT('Tag Library'!$P$14:$P$736, LEN($A405))=$A405), """")"),"")</f>
        <v/>
      </c>
      <c r="L405" s="1" t="str">
        <f ca="1">IFERROR(__xludf.DUMMYFUNCTION("IFERROR(FILTER('Tag Library'!$Q$14:$Q$736, LEFT('Tag Library'!$P$14:$P$736, LEN(L$2))=L$2, RIGHT('Tag Library'!$P$14:$P$736, LEN($A405))=$A405), """")"),"")</f>
        <v/>
      </c>
      <c r="M405" s="1" t="str">
        <f ca="1">IFERROR(__xludf.DUMMYFUNCTION("IFERROR(FILTER('Tag Library'!$Q$14:$Q$736, LEFT('Tag Library'!$P$14:$P$736, LEN(M$2))=M$2, RIGHT('Tag Library'!$P$14:$P$736, LEN($A405))=$A405), """")"),"")</f>
        <v/>
      </c>
      <c r="N405" s="1" t="str">
        <f ca="1">IFERROR(__xludf.DUMMYFUNCTION("IFERROR(FILTER('Tag Library'!$Q$14:$Q$736, LEFT('Tag Library'!$P$14:$P$736, LEN(N$2))=N$2, RIGHT('Tag Library'!$P$14:$P$736, LEN($A405))=$A405), """")"),"")</f>
        <v/>
      </c>
      <c r="O405" s="1" t="str">
        <f ca="1">IFERROR(__xludf.DUMMYFUNCTION("IFERROR(FILTER('Tag Library'!$Q$14:$Q$736, LEFT('Tag Library'!$P$14:$P$736, LEN(O$2))=O$2, RIGHT('Tag Library'!$P$14:$P$736, LEN($A405))=$A405), """")"),"")</f>
        <v/>
      </c>
      <c r="P405" s="1" t="str">
        <f ca="1">IFERROR(__xludf.DUMMYFUNCTION("IFERROR(FILTER('Tag Library'!$Q$14:$Q$736, LEFT('Tag Library'!$P$14:$P$736, LEN(P$2))=P$2, RIGHT('Tag Library'!$P$14:$P$736, LEN($A405))=$A405), """")"),"")</f>
        <v/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IFERROR(__xludf.DUMMYFUNCTION("IFERROR(FILTER('Tag Library'!$Q$14:$Q$736, LEFT('Tag Library'!$P$14:$P$736, LEN(B$2))=B$2, RIGHT('Tag Library'!$P$14:$P$736, LEN($A406))=$A406), """")"),"")</f>
        <v/>
      </c>
      <c r="C406" s="1" t="str">
        <f ca="1">IFERROR(__xludf.DUMMYFUNCTION("IFERROR(FILTER('Tag Library'!$Q$14:$Q$736, LEFT('Tag Library'!$P$14:$P$736, LEN(C$2))=C$2, RIGHT('Tag Library'!$P$14:$P$736, LEN($A406))=$A406), """")"),"")</f>
        <v/>
      </c>
      <c r="D406" s="1" t="str">
        <f ca="1">IFERROR(__xludf.DUMMYFUNCTION("IFERROR(FILTER('Tag Library'!$Q$14:$Q$736, LEFT('Tag Library'!$P$14:$P$736, LEN(D$2))=D$2, RIGHT('Tag Library'!$P$14:$P$736, LEN($A406))=$A406), """")"),"")</f>
        <v/>
      </c>
      <c r="E406" s="1" t="str">
        <f ca="1">IFERROR(__xludf.DUMMYFUNCTION("IFERROR(FILTER('Tag Library'!$Q$14:$Q$736, LEFT('Tag Library'!$P$14:$P$736, LEN(E$2))=E$2, RIGHT('Tag Library'!$P$14:$P$736, LEN($A406))=$A406), """")"),"")</f>
        <v/>
      </c>
      <c r="F406" s="1" t="str">
        <f ca="1">IFERROR(__xludf.DUMMYFUNCTION("IFERROR(FILTER('Tag Library'!$Q$14:$Q$736, LEFT('Tag Library'!$P$14:$P$736, LEN(F$2))=F$2, RIGHT('Tag Library'!$P$14:$P$736, LEN($A406))=$A406), """")"),"green")</f>
        <v>green</v>
      </c>
      <c r="G406" s="1" t="str">
        <f ca="1">IFERROR(__xludf.DUMMYFUNCTION("IFERROR(FILTER('Tag Library'!$Q$14:$Q$736, LEFT('Tag Library'!$P$14:$P$736, LEN(G$2))=G$2, RIGHT('Tag Library'!$P$14:$P$736, LEN($A406))=$A406), """")"),"")</f>
        <v/>
      </c>
      <c r="H406" s="1" t="str">
        <f ca="1">IFERROR(__xludf.DUMMYFUNCTION("IFERROR(FILTER('Tag Library'!$Q$14:$Q$736, LEFT('Tag Library'!$P$14:$P$736, LEN(H$2))=H$2, RIGHT('Tag Library'!$P$14:$P$736, LEN($A406))=$A406), """")"),"")</f>
        <v/>
      </c>
      <c r="I406" s="1" t="str">
        <f ca="1">IFERROR(__xludf.DUMMYFUNCTION("IFERROR(FILTER('Tag Library'!$Q$14:$Q$736, LEFT('Tag Library'!$P$14:$P$736, LEN(I$2))=I$2, RIGHT('Tag Library'!$P$14:$P$736, LEN($A406))=$A406), """")"),"")</f>
        <v/>
      </c>
      <c r="J406" s="1" t="str">
        <f ca="1">IFERROR(__xludf.DUMMYFUNCTION("IFERROR(FILTER('Tag Library'!$Q$14:$Q$736, LEFT('Tag Library'!$P$14:$P$736, LEN(J$2))=J$2, RIGHT('Tag Library'!$P$14:$P$736, LEN($A406))=$A406), """")"),"")</f>
        <v/>
      </c>
      <c r="K406" s="1" t="str">
        <f ca="1">IFERROR(__xludf.DUMMYFUNCTION("IFERROR(FILTER('Tag Library'!$Q$14:$Q$736, LEFT('Tag Library'!$P$14:$P$736, LEN(K$2))=K$2, RIGHT('Tag Library'!$P$14:$P$736, LEN($A406))=$A406), """")"),"")</f>
        <v/>
      </c>
      <c r="L406" s="1" t="str">
        <f ca="1">IFERROR(__xludf.DUMMYFUNCTION("IFERROR(FILTER('Tag Library'!$Q$14:$Q$736, LEFT('Tag Library'!$P$14:$P$736, LEN(L$2))=L$2, RIGHT('Tag Library'!$P$14:$P$736, LEN($A406))=$A406), """")"),"")</f>
        <v/>
      </c>
      <c r="M406" s="1" t="str">
        <f ca="1">IFERROR(__xludf.DUMMYFUNCTION("IFERROR(FILTER('Tag Library'!$Q$14:$Q$736, LEFT('Tag Library'!$P$14:$P$736, LEN(M$2))=M$2, RIGHT('Tag Library'!$P$14:$P$736, LEN($A406))=$A406), """")"),"")</f>
        <v/>
      </c>
      <c r="N406" s="1" t="str">
        <f ca="1">IFERROR(__xludf.DUMMYFUNCTION("IFERROR(FILTER('Tag Library'!$Q$14:$Q$736, LEFT('Tag Library'!$P$14:$P$736, LEN(N$2))=N$2, RIGHT('Tag Library'!$P$14:$P$736, LEN($A406))=$A406), """")"),"")</f>
        <v/>
      </c>
      <c r="O406" s="1" t="str">
        <f ca="1">IFERROR(__xludf.DUMMYFUNCTION("IFERROR(FILTER('Tag Library'!$Q$14:$Q$736, LEFT('Tag Library'!$P$14:$P$736, LEN(O$2))=O$2, RIGHT('Tag Library'!$P$14:$P$736, LEN($A406))=$A406), """")"),"")</f>
        <v/>
      </c>
      <c r="P406" s="1" t="str">
        <f ca="1">IFERROR(__xludf.DUMMYFUNCTION("IFERROR(FILTER('Tag Library'!$Q$14:$Q$736, LEFT('Tag Library'!$P$14:$P$736, LEN(P$2))=P$2, RIGHT('Tag Library'!$P$14:$P$736, LEN($A406))=$A406), """")"),"")</f>
        <v/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IFERROR(__xludf.DUMMYFUNCTION("IFERROR(FILTER('Tag Library'!$Q$14:$Q$736, LEFT('Tag Library'!$P$14:$P$736, LEN(B$2))=B$2, RIGHT('Tag Library'!$P$14:$P$736, LEN($A407))=$A407), """")"),"")</f>
        <v/>
      </c>
      <c r="C407" s="1" t="str">
        <f ca="1">IFERROR(__xludf.DUMMYFUNCTION("IFERROR(FILTER('Tag Library'!$Q$14:$Q$736, LEFT('Tag Library'!$P$14:$P$736, LEN(C$2))=C$2, RIGHT('Tag Library'!$P$14:$P$736, LEN($A407))=$A407), """")"),"")</f>
        <v/>
      </c>
      <c r="D407" s="1" t="str">
        <f ca="1">IFERROR(__xludf.DUMMYFUNCTION("IFERROR(FILTER('Tag Library'!$Q$14:$Q$736, LEFT('Tag Library'!$P$14:$P$736, LEN(D$2))=D$2, RIGHT('Tag Library'!$P$14:$P$736, LEN($A407))=$A407), """")"),"")</f>
        <v/>
      </c>
      <c r="E407" s="1" t="str">
        <f ca="1">IFERROR(__xludf.DUMMYFUNCTION("IFERROR(FILTER('Tag Library'!$Q$14:$Q$736, LEFT('Tag Library'!$P$14:$P$736, LEN(E$2))=E$2, RIGHT('Tag Library'!$P$14:$P$736, LEN($A407))=$A407), """")"),"")</f>
        <v/>
      </c>
      <c r="F407" s="1" t="str">
        <f ca="1">IFERROR(__xludf.DUMMYFUNCTION("IFERROR(FILTER('Tag Library'!$Q$14:$Q$736, LEFT('Tag Library'!$P$14:$P$736, LEN(F$2))=F$2, RIGHT('Tag Library'!$P$14:$P$736, LEN($A407))=$A407), """")"),"")</f>
        <v/>
      </c>
      <c r="G407" s="1" t="str">
        <f ca="1">IFERROR(__xludf.DUMMYFUNCTION("IFERROR(FILTER('Tag Library'!$Q$14:$Q$736, LEFT('Tag Library'!$P$14:$P$736, LEN(G$2))=G$2, RIGHT('Tag Library'!$P$14:$P$736, LEN($A407))=$A407), """")"),"")</f>
        <v/>
      </c>
      <c r="H407" s="1" t="str">
        <f ca="1">IFERROR(__xludf.DUMMYFUNCTION("IFERROR(FILTER('Tag Library'!$Q$14:$Q$736, LEFT('Tag Library'!$P$14:$P$736, LEN(H$2))=H$2, RIGHT('Tag Library'!$P$14:$P$736, LEN($A407))=$A407), """")"),"")</f>
        <v/>
      </c>
      <c r="I407" s="1" t="str">
        <f ca="1">IFERROR(__xludf.DUMMYFUNCTION("IFERROR(FILTER('Tag Library'!$Q$14:$Q$736, LEFT('Tag Library'!$P$14:$P$736, LEN(I$2))=I$2, RIGHT('Tag Library'!$P$14:$P$736, LEN($A407))=$A407), """")"),"")</f>
        <v/>
      </c>
      <c r="J407" s="1" t="str">
        <f ca="1">IFERROR(__xludf.DUMMYFUNCTION("IFERROR(FILTER('Tag Library'!$Q$14:$Q$736, LEFT('Tag Library'!$P$14:$P$736, LEN(J$2))=J$2, RIGHT('Tag Library'!$P$14:$P$736, LEN($A407))=$A407), """")"),"")</f>
        <v/>
      </c>
      <c r="K407" s="1" t="str">
        <f ca="1">IFERROR(__xludf.DUMMYFUNCTION("IFERROR(FILTER('Tag Library'!$Q$14:$Q$736, LEFT('Tag Library'!$P$14:$P$736, LEN(K$2))=K$2, RIGHT('Tag Library'!$P$14:$P$736, LEN($A407))=$A407), """")"),"")</f>
        <v/>
      </c>
      <c r="L407" s="1" t="str">
        <f ca="1">IFERROR(__xludf.DUMMYFUNCTION("IFERROR(FILTER('Tag Library'!$Q$14:$Q$736, LEFT('Tag Library'!$P$14:$P$736, LEN(L$2))=L$2, RIGHT('Tag Library'!$P$14:$P$736, LEN($A407))=$A407), """")"),"")</f>
        <v/>
      </c>
      <c r="M407" s="1" t="str">
        <f ca="1">IFERROR(__xludf.DUMMYFUNCTION("IFERROR(FILTER('Tag Library'!$Q$14:$Q$736, LEFT('Tag Library'!$P$14:$P$736, LEN(M$2))=M$2, RIGHT('Tag Library'!$P$14:$P$736, LEN($A407))=$A407), """")"),"")</f>
        <v/>
      </c>
      <c r="N407" s="1" t="str">
        <f ca="1">IFERROR(__xludf.DUMMYFUNCTION("IFERROR(FILTER('Tag Library'!$Q$14:$Q$736, LEFT('Tag Library'!$P$14:$P$736, LEN(N$2))=N$2, RIGHT('Tag Library'!$P$14:$P$736, LEN($A407))=$A407), """")"),"")</f>
        <v/>
      </c>
      <c r="O407" s="1" t="str">
        <f ca="1">IFERROR(__xludf.DUMMYFUNCTION("IFERROR(FILTER('Tag Library'!$Q$14:$Q$736, LEFT('Tag Library'!$P$14:$P$736, LEN(O$2))=O$2, RIGHT('Tag Library'!$P$14:$P$736, LEN($A407))=$A407), """")"),"")</f>
        <v/>
      </c>
      <c r="P407" s="1" t="str">
        <f ca="1">IFERROR(__xludf.DUMMYFUNCTION("IFERROR(FILTER('Tag Library'!$Q$14:$Q$736, LEFT('Tag Library'!$P$14:$P$736, LEN(P$2))=P$2, RIGHT('Tag Library'!$P$14:$P$736, LEN($A407))=$A407), """")"),"")</f>
        <v/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IFERROR(__xludf.DUMMYFUNCTION("IFERROR(FILTER('Tag Library'!$Q$14:$Q$736, LEFT('Tag Library'!$P$14:$P$736, LEN(B$2))=B$2, RIGHT('Tag Library'!$P$14:$P$736, LEN($A408))=$A408), """")"),"")</f>
        <v/>
      </c>
      <c r="C408" s="1" t="str">
        <f ca="1">IFERROR(__xludf.DUMMYFUNCTION("IFERROR(FILTER('Tag Library'!$Q$14:$Q$736, LEFT('Tag Library'!$P$14:$P$736, LEN(C$2))=C$2, RIGHT('Tag Library'!$P$14:$P$736, LEN($A408))=$A408), """")"),"")</f>
        <v/>
      </c>
      <c r="D408" s="1" t="str">
        <f ca="1">IFERROR(__xludf.DUMMYFUNCTION("IFERROR(FILTER('Tag Library'!$Q$14:$Q$736, LEFT('Tag Library'!$P$14:$P$736, LEN(D$2))=D$2, RIGHT('Tag Library'!$P$14:$P$736, LEN($A408))=$A408), """")"),"green")</f>
        <v>green</v>
      </c>
      <c r="E408" s="1" t="str">
        <f ca="1">IFERROR(__xludf.DUMMYFUNCTION("IFERROR(FILTER('Tag Library'!$Q$14:$Q$736, LEFT('Tag Library'!$P$14:$P$736, LEN(E$2))=E$2, RIGHT('Tag Library'!$P$14:$P$736, LEN($A408))=$A408), """")"),"green")</f>
        <v>green</v>
      </c>
      <c r="F408" s="1" t="str">
        <f ca="1">IFERROR(__xludf.DUMMYFUNCTION("IFERROR(FILTER('Tag Library'!$Q$14:$Q$736, LEFT('Tag Library'!$P$14:$P$736, LEN(F$2))=F$2, RIGHT('Tag Library'!$P$14:$P$736, LEN($A408))=$A408), """")"),"green")</f>
        <v>green</v>
      </c>
      <c r="G408" s="1" t="str">
        <f ca="1">IFERROR(__xludf.DUMMYFUNCTION("IFERROR(FILTER('Tag Library'!$Q$14:$Q$736, LEFT('Tag Library'!$P$14:$P$736, LEN(G$2))=G$2, RIGHT('Tag Library'!$P$14:$P$736, LEN($A408))=$A408), """")"),"green")</f>
        <v>green</v>
      </c>
      <c r="H408" s="1" t="str">
        <f ca="1">IFERROR(__xludf.DUMMYFUNCTION("IFERROR(FILTER('Tag Library'!$Q$14:$Q$736, LEFT('Tag Library'!$P$14:$P$736, LEN(H$2))=H$2, RIGHT('Tag Library'!$P$14:$P$736, LEN($A408))=$A408), """")"),"green")</f>
        <v>green</v>
      </c>
      <c r="I408" s="1" t="str">
        <f ca="1">IFERROR(__xludf.DUMMYFUNCTION("IFERROR(FILTER('Tag Library'!$Q$14:$Q$736, LEFT('Tag Library'!$P$14:$P$736, LEN(I$2))=I$2, RIGHT('Tag Library'!$P$14:$P$736, LEN($A408))=$A408), """")"),"green")</f>
        <v>green</v>
      </c>
      <c r="J408" s="1" t="str">
        <f ca="1">IFERROR(__xludf.DUMMYFUNCTION("IFERROR(FILTER('Tag Library'!$Q$14:$Q$736, LEFT('Tag Library'!$P$14:$P$736, LEN(J$2))=J$2, RIGHT('Tag Library'!$P$14:$P$736, LEN($A408))=$A408), """")"),"green")</f>
        <v>green</v>
      </c>
      <c r="K408" s="1" t="str">
        <f ca="1">IFERROR(__xludf.DUMMYFUNCTION("IFERROR(FILTER('Tag Library'!$Q$14:$Q$736, LEFT('Tag Library'!$P$14:$P$736, LEN(K$2))=K$2, RIGHT('Tag Library'!$P$14:$P$736, LEN($A408))=$A408), """")"),"green")</f>
        <v>green</v>
      </c>
      <c r="L408" s="1" t="str">
        <f ca="1">IFERROR(__xludf.DUMMYFUNCTION("IFERROR(FILTER('Tag Library'!$Q$14:$Q$736, LEFT('Tag Library'!$P$14:$P$736, LEN(L$2))=L$2, RIGHT('Tag Library'!$P$14:$P$736, LEN($A408))=$A408), """")"),"green")</f>
        <v>green</v>
      </c>
      <c r="M408" s="1" t="str">
        <f ca="1">IFERROR(__xludf.DUMMYFUNCTION("IFERROR(FILTER('Tag Library'!$Q$14:$Q$736, LEFT('Tag Library'!$P$14:$P$736, LEN(M$2))=M$2, RIGHT('Tag Library'!$P$14:$P$736, LEN($A408))=$A408), """")"),"green")</f>
        <v>green</v>
      </c>
      <c r="N408" s="1" t="str">
        <f ca="1">IFERROR(__xludf.DUMMYFUNCTION("IFERROR(FILTER('Tag Library'!$Q$14:$Q$736, LEFT('Tag Library'!$P$14:$P$736, LEN(N$2))=N$2, RIGHT('Tag Library'!$P$14:$P$736, LEN($A408))=$A408), """")"),"green")</f>
        <v>green</v>
      </c>
      <c r="O408" s="1" t="str">
        <f ca="1">IFERROR(__xludf.DUMMYFUNCTION("IFERROR(FILTER('Tag Library'!$Q$14:$Q$736, LEFT('Tag Library'!$P$14:$P$736, LEN(O$2))=O$2, RIGHT('Tag Library'!$P$14:$P$736, LEN($A408))=$A408), """")"),"green")</f>
        <v>green</v>
      </c>
      <c r="P408" s="1" t="str">
        <f ca="1">IFERROR(__xludf.DUMMYFUNCTION("IFERROR(FILTER('Tag Library'!$Q$14:$Q$736, LEFT('Tag Library'!$P$14:$P$736, LEN(P$2))=P$2, RIGHT('Tag Library'!$P$14:$P$736, LEN($A408))=$A408), """")"),"")</f>
        <v/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IFERROR(__xludf.DUMMYFUNCTION("IFERROR(FILTER('Tag Library'!$Q$14:$Q$736, LEFT('Tag Library'!$P$14:$P$736, LEN(B$2))=B$2, RIGHT('Tag Library'!$P$14:$P$736, LEN($A409))=$A409), """")"),"")</f>
        <v/>
      </c>
      <c r="C409" s="1" t="str">
        <f ca="1">IFERROR(__xludf.DUMMYFUNCTION("IFERROR(FILTER('Tag Library'!$Q$14:$Q$736, LEFT('Tag Library'!$P$14:$P$736, LEN(C$2))=C$2, RIGHT('Tag Library'!$P$14:$P$736, LEN($A409))=$A409), """")"),"")</f>
        <v/>
      </c>
      <c r="D409" s="1" t="str">
        <f ca="1">IFERROR(__xludf.DUMMYFUNCTION("IFERROR(FILTER('Tag Library'!$Q$14:$Q$736, LEFT('Tag Library'!$P$14:$P$736, LEN(D$2))=D$2, RIGHT('Tag Library'!$P$14:$P$736, LEN($A409))=$A409), """")"),"green")</f>
        <v>green</v>
      </c>
      <c r="E409" s="1" t="str">
        <f ca="1">IFERROR(__xludf.DUMMYFUNCTION("IFERROR(FILTER('Tag Library'!$Q$14:$Q$736, LEFT('Tag Library'!$P$14:$P$736, LEN(E$2))=E$2, RIGHT('Tag Library'!$P$14:$P$736, LEN($A409))=$A409), """")"),"green")</f>
        <v>green</v>
      </c>
      <c r="F409" s="1" t="str">
        <f ca="1">IFERROR(__xludf.DUMMYFUNCTION("IFERROR(FILTER('Tag Library'!$Q$14:$Q$736, LEFT('Tag Library'!$P$14:$P$736, LEN(F$2))=F$2, RIGHT('Tag Library'!$P$14:$P$736, LEN($A409))=$A409), """")"),"green")</f>
        <v>green</v>
      </c>
      <c r="G409" s="1" t="str">
        <f ca="1">IFERROR(__xludf.DUMMYFUNCTION("IFERROR(FILTER('Tag Library'!$Q$14:$Q$736, LEFT('Tag Library'!$P$14:$P$736, LEN(G$2))=G$2, RIGHT('Tag Library'!$P$14:$P$736, LEN($A409))=$A409), """")"),"green")</f>
        <v>green</v>
      </c>
      <c r="H409" s="1" t="str">
        <f ca="1">IFERROR(__xludf.DUMMYFUNCTION("IFERROR(FILTER('Tag Library'!$Q$14:$Q$736, LEFT('Tag Library'!$P$14:$P$736, LEN(H$2))=H$2, RIGHT('Tag Library'!$P$14:$P$736, LEN($A409))=$A409), """")"),"green")</f>
        <v>green</v>
      </c>
      <c r="I409" s="1" t="str">
        <f ca="1">IFERROR(__xludf.DUMMYFUNCTION("IFERROR(FILTER('Tag Library'!$Q$14:$Q$736, LEFT('Tag Library'!$P$14:$P$736, LEN(I$2))=I$2, RIGHT('Tag Library'!$P$14:$P$736, LEN($A409))=$A409), """")"),"green")</f>
        <v>green</v>
      </c>
      <c r="J409" s="1" t="str">
        <f ca="1">IFERROR(__xludf.DUMMYFUNCTION("IFERROR(FILTER('Tag Library'!$Q$14:$Q$736, LEFT('Tag Library'!$P$14:$P$736, LEN(J$2))=J$2, RIGHT('Tag Library'!$P$14:$P$736, LEN($A409))=$A409), """")"),"green")</f>
        <v>green</v>
      </c>
      <c r="K409" s="1" t="str">
        <f ca="1">IFERROR(__xludf.DUMMYFUNCTION("IFERROR(FILTER('Tag Library'!$Q$14:$Q$736, LEFT('Tag Library'!$P$14:$P$736, LEN(K$2))=K$2, RIGHT('Tag Library'!$P$14:$P$736, LEN($A409))=$A409), """")"),"green")</f>
        <v>green</v>
      </c>
      <c r="L409" s="1" t="str">
        <f ca="1">IFERROR(__xludf.DUMMYFUNCTION("IFERROR(FILTER('Tag Library'!$Q$14:$Q$736, LEFT('Tag Library'!$P$14:$P$736, LEN(L$2))=L$2, RIGHT('Tag Library'!$P$14:$P$736, LEN($A409))=$A409), """")"),"green")</f>
        <v>green</v>
      </c>
      <c r="M409" s="1" t="str">
        <f ca="1">IFERROR(__xludf.DUMMYFUNCTION("IFERROR(FILTER('Tag Library'!$Q$14:$Q$736, LEFT('Tag Library'!$P$14:$P$736, LEN(M$2))=M$2, RIGHT('Tag Library'!$P$14:$P$736, LEN($A409))=$A409), """")"),"green")</f>
        <v>green</v>
      </c>
      <c r="N409" s="1" t="str">
        <f ca="1">IFERROR(__xludf.DUMMYFUNCTION("IFERROR(FILTER('Tag Library'!$Q$14:$Q$736, LEFT('Tag Library'!$P$14:$P$736, LEN(N$2))=N$2, RIGHT('Tag Library'!$P$14:$P$736, LEN($A409))=$A409), """")"),"green")</f>
        <v>green</v>
      </c>
      <c r="O409" s="1" t="str">
        <f ca="1">IFERROR(__xludf.DUMMYFUNCTION("IFERROR(FILTER('Tag Library'!$Q$14:$Q$736, LEFT('Tag Library'!$P$14:$P$736, LEN(O$2))=O$2, RIGHT('Tag Library'!$P$14:$P$736, LEN($A409))=$A409), """")"),"green")</f>
        <v>green</v>
      </c>
      <c r="P409" s="1" t="str">
        <f ca="1">IFERROR(__xludf.DUMMYFUNCTION("IFERROR(FILTER('Tag Library'!$Q$14:$Q$736, LEFT('Tag Library'!$P$14:$P$736, LEN(P$2))=P$2, RIGHT('Tag Library'!$P$14:$P$736, LEN($A409))=$A409), """")"),"")</f>
        <v/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IFERROR(__xludf.DUMMYFUNCTION("IFERROR(FILTER('Tag Library'!$Q$14:$Q$736, LEFT('Tag Library'!$P$14:$P$736, LEN(B$2))=B$2, RIGHT('Tag Library'!$P$14:$P$736, LEN($A410))=$A410), """")"),"")</f>
        <v/>
      </c>
      <c r="C410" s="1" t="str">
        <f ca="1">IFERROR(__xludf.DUMMYFUNCTION("IFERROR(FILTER('Tag Library'!$Q$14:$Q$736, LEFT('Tag Library'!$P$14:$P$736, LEN(C$2))=C$2, RIGHT('Tag Library'!$P$14:$P$736, LEN($A410))=$A410), """")"),"")</f>
        <v/>
      </c>
      <c r="D410" s="1" t="str">
        <f ca="1">IFERROR(__xludf.DUMMYFUNCTION("IFERROR(FILTER('Tag Library'!$Q$14:$Q$736, LEFT('Tag Library'!$P$14:$P$736, LEN(D$2))=D$2, RIGHT('Tag Library'!$P$14:$P$736, LEN($A410))=$A410), """")"),"")</f>
        <v/>
      </c>
      <c r="E410" s="1" t="str">
        <f ca="1">IFERROR(__xludf.DUMMYFUNCTION("IFERROR(FILTER('Tag Library'!$Q$14:$Q$736, LEFT('Tag Library'!$P$14:$P$736, LEN(E$2))=E$2, RIGHT('Tag Library'!$P$14:$P$736, LEN($A410))=$A410), """")"),"")</f>
        <v/>
      </c>
      <c r="F410" s="1" t="str">
        <f ca="1">IFERROR(__xludf.DUMMYFUNCTION("IFERROR(FILTER('Tag Library'!$Q$14:$Q$736, LEFT('Tag Library'!$P$14:$P$736, LEN(F$2))=F$2, RIGHT('Tag Library'!$P$14:$P$736, LEN($A410))=$A410), """")"),"")</f>
        <v/>
      </c>
      <c r="G410" s="1" t="str">
        <f ca="1">IFERROR(__xludf.DUMMYFUNCTION("IFERROR(FILTER('Tag Library'!$Q$14:$Q$736, LEFT('Tag Library'!$P$14:$P$736, LEN(G$2))=G$2, RIGHT('Tag Library'!$P$14:$P$736, LEN($A410))=$A410), """")"),"")</f>
        <v/>
      </c>
      <c r="H410" s="1" t="str">
        <f ca="1">IFERROR(__xludf.DUMMYFUNCTION("IFERROR(FILTER('Tag Library'!$Q$14:$Q$736, LEFT('Tag Library'!$P$14:$P$736, LEN(H$2))=H$2, RIGHT('Tag Library'!$P$14:$P$736, LEN($A410))=$A410), """")"),"")</f>
        <v/>
      </c>
      <c r="I410" s="1" t="str">
        <f ca="1">IFERROR(__xludf.DUMMYFUNCTION("IFERROR(FILTER('Tag Library'!$Q$14:$Q$736, LEFT('Tag Library'!$P$14:$P$736, LEN(I$2))=I$2, RIGHT('Tag Library'!$P$14:$P$736, LEN($A410))=$A410), """")"),"")</f>
        <v/>
      </c>
      <c r="J410" s="1" t="str">
        <f ca="1">IFERROR(__xludf.DUMMYFUNCTION("IFERROR(FILTER('Tag Library'!$Q$14:$Q$736, LEFT('Tag Library'!$P$14:$P$736, LEN(J$2))=J$2, RIGHT('Tag Library'!$P$14:$P$736, LEN($A410))=$A410), """")"),"")</f>
        <v/>
      </c>
      <c r="K410" s="1" t="str">
        <f ca="1">IFERROR(__xludf.DUMMYFUNCTION("IFERROR(FILTER('Tag Library'!$Q$14:$Q$736, LEFT('Tag Library'!$P$14:$P$736, LEN(K$2))=K$2, RIGHT('Tag Library'!$P$14:$P$736, LEN($A410))=$A410), """")"),"")</f>
        <v/>
      </c>
      <c r="L410" s="1" t="str">
        <f ca="1">IFERROR(__xludf.DUMMYFUNCTION("IFERROR(FILTER('Tag Library'!$Q$14:$Q$736, LEFT('Tag Library'!$P$14:$P$736, LEN(L$2))=L$2, RIGHT('Tag Library'!$P$14:$P$736, LEN($A410))=$A410), """")"),"")</f>
        <v/>
      </c>
      <c r="M410" s="1" t="str">
        <f ca="1">IFERROR(__xludf.DUMMYFUNCTION("IFERROR(FILTER('Tag Library'!$Q$14:$Q$736, LEFT('Tag Library'!$P$14:$P$736, LEN(M$2))=M$2, RIGHT('Tag Library'!$P$14:$P$736, LEN($A410))=$A410), """")"),"")</f>
        <v/>
      </c>
      <c r="N410" s="1" t="str">
        <f ca="1">IFERROR(__xludf.DUMMYFUNCTION("IFERROR(FILTER('Tag Library'!$Q$14:$Q$736, LEFT('Tag Library'!$P$14:$P$736, LEN(N$2))=N$2, RIGHT('Tag Library'!$P$14:$P$736, LEN($A410))=$A410), """")"),"")</f>
        <v/>
      </c>
      <c r="O410" s="1" t="str">
        <f ca="1">IFERROR(__xludf.DUMMYFUNCTION("IFERROR(FILTER('Tag Library'!$Q$14:$Q$736, LEFT('Tag Library'!$P$14:$P$736, LEN(O$2))=O$2, RIGHT('Tag Library'!$P$14:$P$736, LEN($A410))=$A410), """")"),"")</f>
        <v/>
      </c>
      <c r="P410" s="1" t="str">
        <f ca="1">IFERROR(__xludf.DUMMYFUNCTION("IFERROR(FILTER('Tag Library'!$Q$14:$Q$736, LEFT('Tag Library'!$P$14:$P$736, LEN(P$2))=P$2, RIGHT('Tag Library'!$P$14:$P$736, LEN($A410))=$A410), """")"),"")</f>
        <v/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IFERROR(__xludf.DUMMYFUNCTION("IFERROR(FILTER('Tag Library'!$Q$14:$Q$736, LEFT('Tag Library'!$P$14:$P$736, LEN(B$2))=B$2, RIGHT('Tag Library'!$P$14:$P$736, LEN($A411))=$A411), """")"),"")</f>
        <v/>
      </c>
      <c r="C411" s="1" t="str">
        <f ca="1">IFERROR(__xludf.DUMMYFUNCTION("IFERROR(FILTER('Tag Library'!$Q$14:$Q$736, LEFT('Tag Library'!$P$14:$P$736, LEN(C$2))=C$2, RIGHT('Tag Library'!$P$14:$P$736, LEN($A411))=$A411), """")"),"")</f>
        <v/>
      </c>
      <c r="D411" s="1" t="str">
        <f ca="1">IFERROR(__xludf.DUMMYFUNCTION("IFERROR(FILTER('Tag Library'!$Q$14:$Q$736, LEFT('Tag Library'!$P$14:$P$736, LEN(D$2))=D$2, RIGHT('Tag Library'!$P$14:$P$736, LEN($A411))=$A411), """")"),"green")</f>
        <v>green</v>
      </c>
      <c r="E411" s="1" t="str">
        <f ca="1">IFERROR(__xludf.DUMMYFUNCTION("IFERROR(FILTER('Tag Library'!$Q$14:$Q$736, LEFT('Tag Library'!$P$14:$P$736, LEN(E$2))=E$2, RIGHT('Tag Library'!$P$14:$P$736, LEN($A411))=$A411), """")"),"green")</f>
        <v>green</v>
      </c>
      <c r="F411" s="1" t="str">
        <f ca="1">IFERROR(__xludf.DUMMYFUNCTION("IFERROR(FILTER('Tag Library'!$Q$14:$Q$736, LEFT('Tag Library'!$P$14:$P$736, LEN(F$2))=F$2, RIGHT('Tag Library'!$P$14:$P$736, LEN($A411))=$A411), """")"),"green")</f>
        <v>green</v>
      </c>
      <c r="G411" s="1" t="str">
        <f ca="1">IFERROR(__xludf.DUMMYFUNCTION("IFERROR(FILTER('Tag Library'!$Q$14:$Q$736, LEFT('Tag Library'!$P$14:$P$736, LEN(G$2))=G$2, RIGHT('Tag Library'!$P$14:$P$736, LEN($A411))=$A411), """")"),"green")</f>
        <v>green</v>
      </c>
      <c r="H411" s="1" t="str">
        <f ca="1">IFERROR(__xludf.DUMMYFUNCTION("IFERROR(FILTER('Tag Library'!$Q$14:$Q$736, LEFT('Tag Library'!$P$14:$P$736, LEN(H$2))=H$2, RIGHT('Tag Library'!$P$14:$P$736, LEN($A411))=$A411), """")"),"green")</f>
        <v>green</v>
      </c>
      <c r="I411" s="1" t="str">
        <f ca="1">IFERROR(__xludf.DUMMYFUNCTION("IFERROR(FILTER('Tag Library'!$Q$14:$Q$736, LEFT('Tag Library'!$P$14:$P$736, LEN(I$2))=I$2, RIGHT('Tag Library'!$P$14:$P$736, LEN($A411))=$A411), """")"),"green")</f>
        <v>green</v>
      </c>
      <c r="J411" s="1" t="str">
        <f ca="1">IFERROR(__xludf.DUMMYFUNCTION("IFERROR(FILTER('Tag Library'!$Q$14:$Q$736, LEFT('Tag Library'!$P$14:$P$736, LEN(J$2))=J$2, RIGHT('Tag Library'!$P$14:$P$736, LEN($A411))=$A411), """")"),"green")</f>
        <v>green</v>
      </c>
      <c r="K411" s="1" t="str">
        <f ca="1">IFERROR(__xludf.DUMMYFUNCTION("IFERROR(FILTER('Tag Library'!$Q$14:$Q$736, LEFT('Tag Library'!$P$14:$P$736, LEN(K$2))=K$2, RIGHT('Tag Library'!$P$14:$P$736, LEN($A411))=$A411), """")"),"green")</f>
        <v>green</v>
      </c>
      <c r="L411" s="1" t="str">
        <f ca="1">IFERROR(__xludf.DUMMYFUNCTION("IFERROR(FILTER('Tag Library'!$Q$14:$Q$736, LEFT('Tag Library'!$P$14:$P$736, LEN(L$2))=L$2, RIGHT('Tag Library'!$P$14:$P$736, LEN($A411))=$A411), """")"),"green")</f>
        <v>green</v>
      </c>
      <c r="M411" s="1" t="str">
        <f ca="1">IFERROR(__xludf.DUMMYFUNCTION("IFERROR(FILTER('Tag Library'!$Q$14:$Q$736, LEFT('Tag Library'!$P$14:$P$736, LEN(M$2))=M$2, RIGHT('Tag Library'!$P$14:$P$736, LEN($A411))=$A411), """")"),"green")</f>
        <v>green</v>
      </c>
      <c r="N411" s="1" t="str">
        <f ca="1">IFERROR(__xludf.DUMMYFUNCTION("IFERROR(FILTER('Tag Library'!$Q$14:$Q$736, LEFT('Tag Library'!$P$14:$P$736, LEN(N$2))=N$2, RIGHT('Tag Library'!$P$14:$P$736, LEN($A411))=$A411), """")"),"green")</f>
        <v>green</v>
      </c>
      <c r="O411" s="1" t="str">
        <f ca="1">IFERROR(__xludf.DUMMYFUNCTION("IFERROR(FILTER('Tag Library'!$Q$14:$Q$736, LEFT('Tag Library'!$P$14:$P$736, LEN(O$2))=O$2, RIGHT('Tag Library'!$P$14:$P$736, LEN($A411))=$A411), """")"),"green")</f>
        <v>green</v>
      </c>
      <c r="P411" s="1" t="str">
        <f ca="1">IFERROR(__xludf.DUMMYFUNCTION("IFERROR(FILTER('Tag Library'!$Q$14:$Q$736, LEFT('Tag Library'!$P$14:$P$736, LEN(P$2))=P$2, RIGHT('Tag Library'!$P$14:$P$736, LEN($A411))=$A411), """")"),"")</f>
        <v/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IFERROR(__xludf.DUMMYFUNCTION("IFERROR(FILTER('Tag Library'!$Q$14:$Q$736, LEFT('Tag Library'!$P$14:$P$736, LEN(B$2))=B$2, RIGHT('Tag Library'!$P$14:$P$736, LEN($A412))=$A412), """")"),"")</f>
        <v/>
      </c>
      <c r="C412" s="1" t="str">
        <f ca="1">IFERROR(__xludf.DUMMYFUNCTION("IFERROR(FILTER('Tag Library'!$Q$14:$Q$736, LEFT('Tag Library'!$P$14:$P$736, LEN(C$2))=C$2, RIGHT('Tag Library'!$P$14:$P$736, LEN($A412))=$A412), """")"),"")</f>
        <v/>
      </c>
      <c r="D412" s="1" t="str">
        <f ca="1">IFERROR(__xludf.DUMMYFUNCTION("IFERROR(FILTER('Tag Library'!$Q$14:$Q$736, LEFT('Tag Library'!$P$14:$P$736, LEN(D$2))=D$2, RIGHT('Tag Library'!$P$14:$P$736, LEN($A412))=$A412), """")"),"green")</f>
        <v>green</v>
      </c>
      <c r="E412" s="1" t="str">
        <f ca="1">IFERROR(__xludf.DUMMYFUNCTION("IFERROR(FILTER('Tag Library'!$Q$14:$Q$736, LEFT('Tag Library'!$P$14:$P$736, LEN(E$2))=E$2, RIGHT('Tag Library'!$P$14:$P$736, LEN($A412))=$A412), """")"),"green")</f>
        <v>green</v>
      </c>
      <c r="F412" s="1" t="str">
        <f ca="1">IFERROR(__xludf.DUMMYFUNCTION("IFERROR(FILTER('Tag Library'!$Q$14:$Q$736, LEFT('Tag Library'!$P$14:$P$736, LEN(F$2))=F$2, RIGHT('Tag Library'!$P$14:$P$736, LEN($A412))=$A412), """")"),"green")</f>
        <v>green</v>
      </c>
      <c r="G412" s="1" t="str">
        <f ca="1">IFERROR(__xludf.DUMMYFUNCTION("IFERROR(FILTER('Tag Library'!$Q$14:$Q$736, LEFT('Tag Library'!$P$14:$P$736, LEN(G$2))=G$2, RIGHT('Tag Library'!$P$14:$P$736, LEN($A412))=$A412), """")"),"green")</f>
        <v>green</v>
      </c>
      <c r="H412" s="1" t="str">
        <f ca="1">IFERROR(__xludf.DUMMYFUNCTION("IFERROR(FILTER('Tag Library'!$Q$14:$Q$736, LEFT('Tag Library'!$P$14:$P$736, LEN(H$2))=H$2, RIGHT('Tag Library'!$P$14:$P$736, LEN($A412))=$A412), """")"),"green")</f>
        <v>green</v>
      </c>
      <c r="I412" s="1" t="str">
        <f ca="1">IFERROR(__xludf.DUMMYFUNCTION("IFERROR(FILTER('Tag Library'!$Q$14:$Q$736, LEFT('Tag Library'!$P$14:$P$736, LEN(I$2))=I$2, RIGHT('Tag Library'!$P$14:$P$736, LEN($A412))=$A412), """")"),"green")</f>
        <v>green</v>
      </c>
      <c r="J412" s="1" t="str">
        <f ca="1">IFERROR(__xludf.DUMMYFUNCTION("IFERROR(FILTER('Tag Library'!$Q$14:$Q$736, LEFT('Tag Library'!$P$14:$P$736, LEN(J$2))=J$2, RIGHT('Tag Library'!$P$14:$P$736, LEN($A412))=$A412), """")"),"green")</f>
        <v>green</v>
      </c>
      <c r="K412" s="1" t="str">
        <f ca="1">IFERROR(__xludf.DUMMYFUNCTION("IFERROR(FILTER('Tag Library'!$Q$14:$Q$736, LEFT('Tag Library'!$P$14:$P$736, LEN(K$2))=K$2, RIGHT('Tag Library'!$P$14:$P$736, LEN($A412))=$A412), """")"),"green")</f>
        <v>green</v>
      </c>
      <c r="L412" s="1" t="str">
        <f ca="1">IFERROR(__xludf.DUMMYFUNCTION("IFERROR(FILTER('Tag Library'!$Q$14:$Q$736, LEFT('Tag Library'!$P$14:$P$736, LEN(L$2))=L$2, RIGHT('Tag Library'!$P$14:$P$736, LEN($A412))=$A412), """")"),"green")</f>
        <v>green</v>
      </c>
      <c r="M412" s="1" t="str">
        <f ca="1">IFERROR(__xludf.DUMMYFUNCTION("IFERROR(FILTER('Tag Library'!$Q$14:$Q$736, LEFT('Tag Library'!$P$14:$P$736, LEN(M$2))=M$2, RIGHT('Tag Library'!$P$14:$P$736, LEN($A412))=$A412), """")"),"green")</f>
        <v>green</v>
      </c>
      <c r="N412" s="1" t="str">
        <f ca="1">IFERROR(__xludf.DUMMYFUNCTION("IFERROR(FILTER('Tag Library'!$Q$14:$Q$736, LEFT('Tag Library'!$P$14:$P$736, LEN(N$2))=N$2, RIGHT('Tag Library'!$P$14:$P$736, LEN($A412))=$A412), """")"),"green")</f>
        <v>green</v>
      </c>
      <c r="O412" s="1" t="str">
        <f ca="1">IFERROR(__xludf.DUMMYFUNCTION("IFERROR(FILTER('Tag Library'!$Q$14:$Q$736, LEFT('Tag Library'!$P$14:$P$736, LEN(O$2))=O$2, RIGHT('Tag Library'!$P$14:$P$736, LEN($A412))=$A412), """")"),"green")</f>
        <v>green</v>
      </c>
      <c r="P412" s="1" t="str">
        <f ca="1">IFERROR(__xludf.DUMMYFUNCTION("IFERROR(FILTER('Tag Library'!$Q$14:$Q$736, LEFT('Tag Library'!$P$14:$P$736, LEN(P$2))=P$2, RIGHT('Tag Library'!$P$14:$P$736, LEN($A412))=$A412), """")"),"")</f>
        <v/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IFERROR(__xludf.DUMMYFUNCTION("IFERROR(FILTER('Tag Library'!$Q$14:$Q$736, LEFT('Tag Library'!$P$14:$P$736, LEN(B$2))=B$2, RIGHT('Tag Library'!$P$14:$P$736, LEN($A413))=$A413), """")"),"")</f>
        <v/>
      </c>
      <c r="C413" s="1" t="str">
        <f ca="1">IFERROR(__xludf.DUMMYFUNCTION("IFERROR(FILTER('Tag Library'!$Q$14:$Q$736, LEFT('Tag Library'!$P$14:$P$736, LEN(C$2))=C$2, RIGHT('Tag Library'!$P$14:$P$736, LEN($A413))=$A413), """")"),"")</f>
        <v/>
      </c>
      <c r="D413" s="1" t="str">
        <f ca="1">IFERROR(__xludf.DUMMYFUNCTION("IFERROR(FILTER('Tag Library'!$Q$14:$Q$736, LEFT('Tag Library'!$P$14:$P$736, LEN(D$2))=D$2, RIGHT('Tag Library'!$P$14:$P$736, LEN($A413))=$A413), """")"),"yellow")</f>
        <v>yellow</v>
      </c>
      <c r="E413" s="1" t="str">
        <f ca="1">IFERROR(__xludf.DUMMYFUNCTION("IFERROR(FILTER('Tag Library'!$Q$14:$Q$736, LEFT('Tag Library'!$P$14:$P$736, LEN(E$2))=E$2, RIGHT('Tag Library'!$P$14:$P$736, LEN($A413))=$A413), """")"),"yellow")</f>
        <v>yellow</v>
      </c>
      <c r="F413" s="1" t="str">
        <f ca="1">IFERROR(__xludf.DUMMYFUNCTION("IFERROR(FILTER('Tag Library'!$Q$14:$Q$736, LEFT('Tag Library'!$P$14:$P$736, LEN(F$2))=F$2, RIGHT('Tag Library'!$P$14:$P$736, LEN($A413))=$A413), """")"),"yellow")</f>
        <v>yellow</v>
      </c>
      <c r="G413" s="1" t="str">
        <f ca="1">IFERROR(__xludf.DUMMYFUNCTION("IFERROR(FILTER('Tag Library'!$Q$14:$Q$736, LEFT('Tag Library'!$P$14:$P$736, LEN(G$2))=G$2, RIGHT('Tag Library'!$P$14:$P$736, LEN($A413))=$A413), """")"),"yellow")</f>
        <v>yellow</v>
      </c>
      <c r="H413" s="1" t="str">
        <f ca="1">IFERROR(__xludf.DUMMYFUNCTION("IFERROR(FILTER('Tag Library'!$Q$14:$Q$736, LEFT('Tag Library'!$P$14:$P$736, LEN(H$2))=H$2, RIGHT('Tag Library'!$P$14:$P$736, LEN($A413))=$A413), """")"),"yellow")</f>
        <v>yellow</v>
      </c>
      <c r="I413" s="1" t="str">
        <f ca="1">IFERROR(__xludf.DUMMYFUNCTION("IFERROR(FILTER('Tag Library'!$Q$14:$Q$736, LEFT('Tag Library'!$P$14:$P$736, LEN(I$2))=I$2, RIGHT('Tag Library'!$P$14:$P$736, LEN($A413))=$A413), """")"),"yellow")</f>
        <v>yellow</v>
      </c>
      <c r="J413" s="1" t="str">
        <f ca="1">IFERROR(__xludf.DUMMYFUNCTION("IFERROR(FILTER('Tag Library'!$Q$14:$Q$736, LEFT('Tag Library'!$P$14:$P$736, LEN(J$2))=J$2, RIGHT('Tag Library'!$P$14:$P$736, LEN($A413))=$A413), """")"),"yellow")</f>
        <v>yellow</v>
      </c>
      <c r="K413" s="1" t="str">
        <f ca="1">IFERROR(__xludf.DUMMYFUNCTION("IFERROR(FILTER('Tag Library'!$Q$14:$Q$736, LEFT('Tag Library'!$P$14:$P$736, LEN(K$2))=K$2, RIGHT('Tag Library'!$P$14:$P$736, LEN($A413))=$A413), """")"),"yellow")</f>
        <v>yellow</v>
      </c>
      <c r="L413" s="1" t="str">
        <f ca="1">IFERROR(__xludf.DUMMYFUNCTION("IFERROR(FILTER('Tag Library'!$Q$14:$Q$736, LEFT('Tag Library'!$P$14:$P$736, LEN(L$2))=L$2, RIGHT('Tag Library'!$P$14:$P$736, LEN($A413))=$A413), """")"),"yellow")</f>
        <v>yellow</v>
      </c>
      <c r="M413" s="1" t="str">
        <f ca="1">IFERROR(__xludf.DUMMYFUNCTION("IFERROR(FILTER('Tag Library'!$Q$14:$Q$736, LEFT('Tag Library'!$P$14:$P$736, LEN(M$2))=M$2, RIGHT('Tag Library'!$P$14:$P$736, LEN($A413))=$A413), """")"),"yellow")</f>
        <v>yellow</v>
      </c>
      <c r="N413" s="1" t="str">
        <f ca="1">IFERROR(__xludf.DUMMYFUNCTION("IFERROR(FILTER('Tag Library'!$Q$14:$Q$736, LEFT('Tag Library'!$P$14:$P$736, LEN(N$2))=N$2, RIGHT('Tag Library'!$P$14:$P$736, LEN($A413))=$A413), """")"),"yellow")</f>
        <v>yellow</v>
      </c>
      <c r="O413" s="1" t="str">
        <f ca="1">IFERROR(__xludf.DUMMYFUNCTION("IFERROR(FILTER('Tag Library'!$Q$14:$Q$736, LEFT('Tag Library'!$P$14:$P$736, LEN(O$2))=O$2, RIGHT('Tag Library'!$P$14:$P$736, LEN($A413))=$A413), """")"),"yellow")</f>
        <v>yellow</v>
      </c>
      <c r="P413" s="1" t="str">
        <f ca="1">IFERROR(__xludf.DUMMYFUNCTION("IFERROR(FILTER('Tag Library'!$Q$14:$Q$736, LEFT('Tag Library'!$P$14:$P$736, LEN(P$2))=P$2, RIGHT('Tag Library'!$P$14:$P$736, LEN($A413))=$A413), """")"),"")</f>
        <v/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IFERROR(__xludf.DUMMYFUNCTION("IFERROR(FILTER('Tag Library'!$Q$14:$Q$736, LEFT('Tag Library'!$P$14:$P$736, LEN(B$2))=B$2, RIGHT('Tag Library'!$P$14:$P$736, LEN($A414))=$A414), """")"),"")</f>
        <v/>
      </c>
      <c r="C414" s="1" t="str">
        <f ca="1">IFERROR(__xludf.DUMMYFUNCTION("IFERROR(FILTER('Tag Library'!$Q$14:$Q$736, LEFT('Tag Library'!$P$14:$P$736, LEN(C$2))=C$2, RIGHT('Tag Library'!$P$14:$P$736, LEN($A414))=$A414), """")"),"")</f>
        <v/>
      </c>
      <c r="D414" s="1" t="str">
        <f ca="1">IFERROR(__xludf.DUMMYFUNCTION("IFERROR(FILTER('Tag Library'!$Q$14:$Q$736, LEFT('Tag Library'!$P$14:$P$736, LEN(D$2))=D$2, RIGHT('Tag Library'!$P$14:$P$736, LEN($A414))=$A414), """")"),"")</f>
        <v/>
      </c>
      <c r="E414" s="1" t="str">
        <f ca="1">IFERROR(__xludf.DUMMYFUNCTION("IFERROR(FILTER('Tag Library'!$Q$14:$Q$736, LEFT('Tag Library'!$P$14:$P$736, LEN(E$2))=E$2, RIGHT('Tag Library'!$P$14:$P$736, LEN($A414))=$A414), """")"),"")</f>
        <v/>
      </c>
      <c r="F414" s="1" t="str">
        <f ca="1">IFERROR(__xludf.DUMMYFUNCTION("IFERROR(FILTER('Tag Library'!$Q$14:$Q$736, LEFT('Tag Library'!$P$14:$P$736, LEN(F$2))=F$2, RIGHT('Tag Library'!$P$14:$P$736, LEN($A414))=$A414), """")"),"")</f>
        <v/>
      </c>
      <c r="G414" s="1" t="str">
        <f ca="1">IFERROR(__xludf.DUMMYFUNCTION("IFERROR(FILTER('Tag Library'!$Q$14:$Q$736, LEFT('Tag Library'!$P$14:$P$736, LEN(G$2))=G$2, RIGHT('Tag Library'!$P$14:$P$736, LEN($A414))=$A414), """")"),"")</f>
        <v/>
      </c>
      <c r="H414" s="1" t="str">
        <f ca="1">IFERROR(__xludf.DUMMYFUNCTION("IFERROR(FILTER('Tag Library'!$Q$14:$Q$736, LEFT('Tag Library'!$P$14:$P$736, LEN(H$2))=H$2, RIGHT('Tag Library'!$P$14:$P$736, LEN($A414))=$A414), """")"),"")</f>
        <v/>
      </c>
      <c r="I414" s="1" t="str">
        <f ca="1">IFERROR(__xludf.DUMMYFUNCTION("IFERROR(FILTER('Tag Library'!$Q$14:$Q$736, LEFT('Tag Library'!$P$14:$P$736, LEN(I$2))=I$2, RIGHT('Tag Library'!$P$14:$P$736, LEN($A414))=$A414), """")"),"")</f>
        <v/>
      </c>
      <c r="J414" s="1" t="str">
        <f ca="1">IFERROR(__xludf.DUMMYFUNCTION("IFERROR(FILTER('Tag Library'!$Q$14:$Q$736, LEFT('Tag Library'!$P$14:$P$736, LEN(J$2))=J$2, RIGHT('Tag Library'!$P$14:$P$736, LEN($A414))=$A414), """")"),"")</f>
        <v/>
      </c>
      <c r="K414" s="1" t="str">
        <f ca="1">IFERROR(__xludf.DUMMYFUNCTION("IFERROR(FILTER('Tag Library'!$Q$14:$Q$736, LEFT('Tag Library'!$P$14:$P$736, LEN(K$2))=K$2, RIGHT('Tag Library'!$P$14:$P$736, LEN($A414))=$A414), """")"),"")</f>
        <v/>
      </c>
      <c r="L414" s="1" t="str">
        <f ca="1">IFERROR(__xludf.DUMMYFUNCTION("IFERROR(FILTER('Tag Library'!$Q$14:$Q$736, LEFT('Tag Library'!$P$14:$P$736, LEN(L$2))=L$2, RIGHT('Tag Library'!$P$14:$P$736, LEN($A414))=$A414), """")"),"")</f>
        <v/>
      </c>
      <c r="M414" s="1" t="str">
        <f ca="1">IFERROR(__xludf.DUMMYFUNCTION("IFERROR(FILTER('Tag Library'!$Q$14:$Q$736, LEFT('Tag Library'!$P$14:$P$736, LEN(M$2))=M$2, RIGHT('Tag Library'!$P$14:$P$736, LEN($A414))=$A414), """")"),"")</f>
        <v/>
      </c>
      <c r="N414" s="1" t="str">
        <f ca="1">IFERROR(__xludf.DUMMYFUNCTION("IFERROR(FILTER('Tag Library'!$Q$14:$Q$736, LEFT('Tag Library'!$P$14:$P$736, LEN(N$2))=N$2, RIGHT('Tag Library'!$P$14:$P$736, LEN($A414))=$A414), """")"),"")</f>
        <v/>
      </c>
      <c r="O414" s="1" t="str">
        <f ca="1">IFERROR(__xludf.DUMMYFUNCTION("IFERROR(FILTER('Tag Library'!$Q$14:$Q$736, LEFT('Tag Library'!$P$14:$P$736, LEN(O$2))=O$2, RIGHT('Tag Library'!$P$14:$P$736, LEN($A414))=$A414), """")"),"")</f>
        <v/>
      </c>
      <c r="P414" s="1" t="str">
        <f ca="1">IFERROR(__xludf.DUMMYFUNCTION("IFERROR(FILTER('Tag Library'!$Q$14:$Q$736, LEFT('Tag Library'!$P$14:$P$736, LEN(P$2))=P$2, RIGHT('Tag Library'!$P$14:$P$736, LEN($A414))=$A414), """")"),"")</f>
        <v/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IFERROR(__xludf.DUMMYFUNCTION("IFERROR(FILTER('Tag Library'!$Q$14:$Q$736, LEFT('Tag Library'!$P$14:$P$736, LEN(B$2))=B$2, RIGHT('Tag Library'!$P$14:$P$736, LEN($A415))=$A415), """")"),"")</f>
        <v/>
      </c>
      <c r="C415" s="1" t="str">
        <f ca="1">IFERROR(__xludf.DUMMYFUNCTION("IFERROR(FILTER('Tag Library'!$Q$14:$Q$736, LEFT('Tag Library'!$P$14:$P$736, LEN(C$2))=C$2, RIGHT('Tag Library'!$P$14:$P$736, LEN($A415))=$A415), """")"),"")</f>
        <v/>
      </c>
      <c r="D415" s="1" t="str">
        <f ca="1">IFERROR(__xludf.DUMMYFUNCTION("IFERROR(FILTER('Tag Library'!$Q$14:$Q$736, LEFT('Tag Library'!$P$14:$P$736, LEN(D$2))=D$2, RIGHT('Tag Library'!$P$14:$P$736, LEN($A415))=$A415), """")"),"white")</f>
        <v>white</v>
      </c>
      <c r="E415" s="1" t="str">
        <f ca="1">IFERROR(__xludf.DUMMYFUNCTION("IFERROR(FILTER('Tag Library'!$Q$14:$Q$736, LEFT('Tag Library'!$P$14:$P$736, LEN(E$2))=E$2, RIGHT('Tag Library'!$P$14:$P$736, LEN($A415))=$A415), """")"),"green")</f>
        <v>green</v>
      </c>
      <c r="F415" s="1" t="str">
        <f ca="1">IFERROR(__xludf.DUMMYFUNCTION("IFERROR(FILTER('Tag Library'!$Q$14:$Q$736, LEFT('Tag Library'!$P$14:$P$736, LEN(F$2))=F$2, RIGHT('Tag Library'!$P$14:$P$736, LEN($A415))=$A415), """")"),"green")</f>
        <v>green</v>
      </c>
      <c r="G415" s="1" t="str">
        <f ca="1">IFERROR(__xludf.DUMMYFUNCTION("IFERROR(FILTER('Tag Library'!$Q$14:$Q$736, LEFT('Tag Library'!$P$14:$P$736, LEN(G$2))=G$2, RIGHT('Tag Library'!$P$14:$P$736, LEN($A415))=$A415), """")"),"green")</f>
        <v>green</v>
      </c>
      <c r="H415" s="1" t="str">
        <f ca="1">IFERROR(__xludf.DUMMYFUNCTION("IFERROR(FILTER('Tag Library'!$Q$14:$Q$736, LEFT('Tag Library'!$P$14:$P$736, LEN(H$2))=H$2, RIGHT('Tag Library'!$P$14:$P$736, LEN($A415))=$A415), """")"),"green")</f>
        <v>green</v>
      </c>
      <c r="I415" s="1" t="str">
        <f ca="1">IFERROR(__xludf.DUMMYFUNCTION("IFERROR(FILTER('Tag Library'!$Q$14:$Q$736, LEFT('Tag Library'!$P$14:$P$736, LEN(I$2))=I$2, RIGHT('Tag Library'!$P$14:$P$736, LEN($A415))=$A415), """")"),"green")</f>
        <v>green</v>
      </c>
      <c r="J415" s="1" t="str">
        <f ca="1">IFERROR(__xludf.DUMMYFUNCTION("IFERROR(FILTER('Tag Library'!$Q$14:$Q$736, LEFT('Tag Library'!$P$14:$P$736, LEN(J$2))=J$2, RIGHT('Tag Library'!$P$14:$P$736, LEN($A415))=$A415), """")"),"green")</f>
        <v>green</v>
      </c>
      <c r="K415" s="1" t="str">
        <f ca="1">IFERROR(__xludf.DUMMYFUNCTION("IFERROR(FILTER('Tag Library'!$Q$14:$Q$736, LEFT('Tag Library'!$P$14:$P$736, LEN(K$2))=K$2, RIGHT('Tag Library'!$P$14:$P$736, LEN($A415))=$A415), """")"),"green")</f>
        <v>green</v>
      </c>
      <c r="L415" s="1" t="str">
        <f ca="1">IFERROR(__xludf.DUMMYFUNCTION("IFERROR(FILTER('Tag Library'!$Q$14:$Q$736, LEFT('Tag Library'!$P$14:$P$736, LEN(L$2))=L$2, RIGHT('Tag Library'!$P$14:$P$736, LEN($A415))=$A415), """")"),"green")</f>
        <v>green</v>
      </c>
      <c r="M415" s="1" t="str">
        <f ca="1">IFERROR(__xludf.DUMMYFUNCTION("IFERROR(FILTER('Tag Library'!$Q$14:$Q$736, LEFT('Tag Library'!$P$14:$P$736, LEN(M$2))=M$2, RIGHT('Tag Library'!$P$14:$P$736, LEN($A415))=$A415), """")"),"green")</f>
        <v>green</v>
      </c>
      <c r="N415" s="1" t="str">
        <f ca="1">IFERROR(__xludf.DUMMYFUNCTION("IFERROR(FILTER('Tag Library'!$Q$14:$Q$736, LEFT('Tag Library'!$P$14:$P$736, LEN(N$2))=N$2, RIGHT('Tag Library'!$P$14:$P$736, LEN($A415))=$A415), """")"),"green")</f>
        <v>green</v>
      </c>
      <c r="O415" s="1" t="str">
        <f ca="1">IFERROR(__xludf.DUMMYFUNCTION("IFERROR(FILTER('Tag Library'!$Q$14:$Q$736, LEFT('Tag Library'!$P$14:$P$736, LEN(O$2))=O$2, RIGHT('Tag Library'!$P$14:$P$736, LEN($A415))=$A415), """")"),"green")</f>
        <v>green</v>
      </c>
      <c r="P415" s="1" t="str">
        <f ca="1">IFERROR(__xludf.DUMMYFUNCTION("IFERROR(FILTER('Tag Library'!$Q$14:$Q$736, LEFT('Tag Library'!$P$14:$P$736, LEN(P$2))=P$2, RIGHT('Tag Library'!$P$14:$P$736, LEN($A415))=$A415), """")"),"")</f>
        <v/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IFERROR(__xludf.DUMMYFUNCTION("IFERROR(FILTER('Tag Library'!$Q$14:$Q$736, LEFT('Tag Library'!$P$14:$P$736, LEN(B$2))=B$2, RIGHT('Tag Library'!$P$14:$P$736, LEN($A416))=$A416), """")"),"")</f>
        <v/>
      </c>
      <c r="C416" s="1" t="str">
        <f ca="1">IFERROR(__xludf.DUMMYFUNCTION("IFERROR(FILTER('Tag Library'!$Q$14:$Q$736, LEFT('Tag Library'!$P$14:$P$736, LEN(C$2))=C$2, RIGHT('Tag Library'!$P$14:$P$736, LEN($A416))=$A416), """")"),"")</f>
        <v/>
      </c>
      <c r="D416" s="1" t="str">
        <f ca="1">IFERROR(__xludf.DUMMYFUNCTION("IFERROR(FILTER('Tag Library'!$Q$14:$Q$736, LEFT('Tag Library'!$P$14:$P$736, LEN(D$2))=D$2, RIGHT('Tag Library'!$P$14:$P$736, LEN($A416))=$A416), """")"),"yellow")</f>
        <v>yellow</v>
      </c>
      <c r="E416" s="1" t="str">
        <f ca="1">IFERROR(__xludf.DUMMYFUNCTION("IFERROR(FILTER('Tag Library'!$Q$14:$Q$736, LEFT('Tag Library'!$P$14:$P$736, LEN(E$2))=E$2, RIGHT('Tag Library'!$P$14:$P$736, LEN($A416))=$A416), """")"),"yellow")</f>
        <v>yellow</v>
      </c>
      <c r="F416" s="1" t="str">
        <f ca="1">IFERROR(__xludf.DUMMYFUNCTION("IFERROR(FILTER('Tag Library'!$Q$14:$Q$736, LEFT('Tag Library'!$P$14:$P$736, LEN(F$2))=F$2, RIGHT('Tag Library'!$P$14:$P$736, LEN($A416))=$A416), """")"),"yellow")</f>
        <v>yellow</v>
      </c>
      <c r="G416" s="1" t="str">
        <f ca="1">IFERROR(__xludf.DUMMYFUNCTION("IFERROR(FILTER('Tag Library'!$Q$14:$Q$736, LEFT('Tag Library'!$P$14:$P$736, LEN(G$2))=G$2, RIGHT('Tag Library'!$P$14:$P$736, LEN($A416))=$A416), """")"),"yellow")</f>
        <v>yellow</v>
      </c>
      <c r="H416" s="1" t="str">
        <f ca="1">IFERROR(__xludf.DUMMYFUNCTION("IFERROR(FILTER('Tag Library'!$Q$14:$Q$736, LEFT('Tag Library'!$P$14:$P$736, LEN(H$2))=H$2, RIGHT('Tag Library'!$P$14:$P$736, LEN($A416))=$A416), """")"),"yellow")</f>
        <v>yellow</v>
      </c>
      <c r="I416" s="1" t="str">
        <f ca="1">IFERROR(__xludf.DUMMYFUNCTION("IFERROR(FILTER('Tag Library'!$Q$14:$Q$736, LEFT('Tag Library'!$P$14:$P$736, LEN(I$2))=I$2, RIGHT('Tag Library'!$P$14:$P$736, LEN($A416))=$A416), """")"),"yellow")</f>
        <v>yellow</v>
      </c>
      <c r="J416" s="1" t="str">
        <f ca="1">IFERROR(__xludf.DUMMYFUNCTION("IFERROR(FILTER('Tag Library'!$Q$14:$Q$736, LEFT('Tag Library'!$P$14:$P$736, LEN(J$2))=J$2, RIGHT('Tag Library'!$P$14:$P$736, LEN($A416))=$A416), """")"),"yellow")</f>
        <v>yellow</v>
      </c>
      <c r="K416" s="1" t="str">
        <f ca="1">IFERROR(__xludf.DUMMYFUNCTION("IFERROR(FILTER('Tag Library'!$Q$14:$Q$736, LEFT('Tag Library'!$P$14:$P$736, LEN(K$2))=K$2, RIGHT('Tag Library'!$P$14:$P$736, LEN($A416))=$A416), """")"),"yellow")</f>
        <v>yellow</v>
      </c>
      <c r="L416" s="1" t="str">
        <f ca="1">IFERROR(__xludf.DUMMYFUNCTION("IFERROR(FILTER('Tag Library'!$Q$14:$Q$736, LEFT('Tag Library'!$P$14:$P$736, LEN(L$2))=L$2, RIGHT('Tag Library'!$P$14:$P$736, LEN($A416))=$A416), """")"),"yellow")</f>
        <v>yellow</v>
      </c>
      <c r="M416" s="1" t="str">
        <f ca="1">IFERROR(__xludf.DUMMYFUNCTION("IFERROR(FILTER('Tag Library'!$Q$14:$Q$736, LEFT('Tag Library'!$P$14:$P$736, LEN(M$2))=M$2, RIGHT('Tag Library'!$P$14:$P$736, LEN($A416))=$A416), """")"),"yellow")</f>
        <v>yellow</v>
      </c>
      <c r="N416" s="1" t="str">
        <f ca="1">IFERROR(__xludf.DUMMYFUNCTION("IFERROR(FILTER('Tag Library'!$Q$14:$Q$736, LEFT('Tag Library'!$P$14:$P$736, LEN(N$2))=N$2, RIGHT('Tag Library'!$P$14:$P$736, LEN($A416))=$A416), """")"),"yellow")</f>
        <v>yellow</v>
      </c>
      <c r="O416" s="1" t="str">
        <f ca="1">IFERROR(__xludf.DUMMYFUNCTION("IFERROR(FILTER('Tag Library'!$Q$14:$Q$736, LEFT('Tag Library'!$P$14:$P$736, LEN(O$2))=O$2, RIGHT('Tag Library'!$P$14:$P$736, LEN($A416))=$A416), """")"),"yellow")</f>
        <v>yellow</v>
      </c>
      <c r="P416" s="1" t="str">
        <f ca="1">IFERROR(__xludf.DUMMYFUNCTION("IFERROR(FILTER('Tag Library'!$Q$14:$Q$736, LEFT('Tag Library'!$P$14:$P$736, LEN(P$2))=P$2, RIGHT('Tag Library'!$P$14:$P$736, LEN($A416))=$A416), """")"),"")</f>
        <v/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IFERROR(__xludf.DUMMYFUNCTION("IFERROR(FILTER('Tag Library'!$Q$14:$Q$736, LEFT('Tag Library'!$P$14:$P$736, LEN(B$2))=B$2, RIGHT('Tag Library'!$P$14:$P$736, LEN($A417))=$A417), """")"),"")</f>
        <v/>
      </c>
      <c r="C417" s="1" t="str">
        <f ca="1">IFERROR(__xludf.DUMMYFUNCTION("IFERROR(FILTER('Tag Library'!$Q$14:$Q$736, LEFT('Tag Library'!$P$14:$P$736, LEN(C$2))=C$2, RIGHT('Tag Library'!$P$14:$P$736, LEN($A417))=$A417), """")"),"")</f>
        <v/>
      </c>
      <c r="D417" s="1" t="str">
        <f ca="1">IFERROR(__xludf.DUMMYFUNCTION("IFERROR(FILTER('Tag Library'!$Q$14:$Q$736, LEFT('Tag Library'!$P$14:$P$736, LEN(D$2))=D$2, RIGHT('Tag Library'!$P$14:$P$736, LEN($A417))=$A417), """")"),"green")</f>
        <v>green</v>
      </c>
      <c r="E417" s="1" t="str">
        <f ca="1">IFERROR(__xludf.DUMMYFUNCTION("IFERROR(FILTER('Tag Library'!$Q$14:$Q$736, LEFT('Tag Library'!$P$14:$P$736, LEN(E$2))=E$2, RIGHT('Tag Library'!$P$14:$P$736, LEN($A417))=$A417), """")"),"green")</f>
        <v>green</v>
      </c>
      <c r="F417" s="1" t="str">
        <f ca="1">IFERROR(__xludf.DUMMYFUNCTION("IFERROR(FILTER('Tag Library'!$Q$14:$Q$736, LEFT('Tag Library'!$P$14:$P$736, LEN(F$2))=F$2, RIGHT('Tag Library'!$P$14:$P$736, LEN($A417))=$A417), """")"),"green")</f>
        <v>green</v>
      </c>
      <c r="G417" s="1" t="str">
        <f ca="1">IFERROR(__xludf.DUMMYFUNCTION("IFERROR(FILTER('Tag Library'!$Q$14:$Q$736, LEFT('Tag Library'!$P$14:$P$736, LEN(G$2))=G$2, RIGHT('Tag Library'!$P$14:$P$736, LEN($A417))=$A417), """")"),"green")</f>
        <v>green</v>
      </c>
      <c r="H417" s="1" t="str">
        <f ca="1">IFERROR(__xludf.DUMMYFUNCTION("IFERROR(FILTER('Tag Library'!$Q$14:$Q$736, LEFT('Tag Library'!$P$14:$P$736, LEN(H$2))=H$2, RIGHT('Tag Library'!$P$14:$P$736, LEN($A417))=$A417), """")"),"green")</f>
        <v>green</v>
      </c>
      <c r="I417" s="1" t="str">
        <f ca="1">IFERROR(__xludf.DUMMYFUNCTION("IFERROR(FILTER('Tag Library'!$Q$14:$Q$736, LEFT('Tag Library'!$P$14:$P$736, LEN(I$2))=I$2, RIGHT('Tag Library'!$P$14:$P$736, LEN($A417))=$A417), """")"),"green")</f>
        <v>green</v>
      </c>
      <c r="J417" s="1" t="str">
        <f ca="1">IFERROR(__xludf.DUMMYFUNCTION("IFERROR(FILTER('Tag Library'!$Q$14:$Q$736, LEFT('Tag Library'!$P$14:$P$736, LEN(J$2))=J$2, RIGHT('Tag Library'!$P$14:$P$736, LEN($A417))=$A417), """")"),"green")</f>
        <v>green</v>
      </c>
      <c r="K417" s="1" t="str">
        <f ca="1">IFERROR(__xludf.DUMMYFUNCTION("IFERROR(FILTER('Tag Library'!$Q$14:$Q$736, LEFT('Tag Library'!$P$14:$P$736, LEN(K$2))=K$2, RIGHT('Tag Library'!$P$14:$P$736, LEN($A417))=$A417), """")"),"green")</f>
        <v>green</v>
      </c>
      <c r="L417" s="1" t="str">
        <f ca="1">IFERROR(__xludf.DUMMYFUNCTION("IFERROR(FILTER('Tag Library'!$Q$14:$Q$736, LEFT('Tag Library'!$P$14:$P$736, LEN(L$2))=L$2, RIGHT('Tag Library'!$P$14:$P$736, LEN($A417))=$A417), """")"),"green")</f>
        <v>green</v>
      </c>
      <c r="M417" s="1" t="str">
        <f ca="1">IFERROR(__xludf.DUMMYFUNCTION("IFERROR(FILTER('Tag Library'!$Q$14:$Q$736, LEFT('Tag Library'!$P$14:$P$736, LEN(M$2))=M$2, RIGHT('Tag Library'!$P$14:$P$736, LEN($A417))=$A417), """")"),"green")</f>
        <v>green</v>
      </c>
      <c r="N417" s="1" t="str">
        <f ca="1">IFERROR(__xludf.DUMMYFUNCTION("IFERROR(FILTER('Tag Library'!$Q$14:$Q$736, LEFT('Tag Library'!$P$14:$P$736, LEN(N$2))=N$2, RIGHT('Tag Library'!$P$14:$P$736, LEN($A417))=$A417), """")"),"green")</f>
        <v>green</v>
      </c>
      <c r="O417" s="1" t="str">
        <f ca="1">IFERROR(__xludf.DUMMYFUNCTION("IFERROR(FILTER('Tag Library'!$Q$14:$Q$736, LEFT('Tag Library'!$P$14:$P$736, LEN(O$2))=O$2, RIGHT('Tag Library'!$P$14:$P$736, LEN($A417))=$A417), """")"),"green")</f>
        <v>green</v>
      </c>
      <c r="P417" s="1" t="str">
        <f ca="1">IFERROR(__xludf.DUMMYFUNCTION("IFERROR(FILTER('Tag Library'!$Q$14:$Q$736, LEFT('Tag Library'!$P$14:$P$736, LEN(P$2))=P$2, RIGHT('Tag Library'!$P$14:$P$736, LEN($A417))=$A417), """")"),"")</f>
        <v/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IFERROR(__xludf.DUMMYFUNCTION("IFERROR(FILTER('Tag Library'!$Q$14:$Q$736, LEFT('Tag Library'!$P$14:$P$736, LEN(B$2))=B$2, RIGHT('Tag Library'!$P$14:$P$736, LEN($A418))=$A418), """")"),"")</f>
        <v/>
      </c>
      <c r="C418" s="1" t="str">
        <f ca="1">IFERROR(__xludf.DUMMYFUNCTION("IFERROR(FILTER('Tag Library'!$Q$14:$Q$736, LEFT('Tag Library'!$P$14:$P$736, LEN(C$2))=C$2, RIGHT('Tag Library'!$P$14:$P$736, LEN($A418))=$A418), """")"),"")</f>
        <v/>
      </c>
      <c r="D418" s="1" t="str">
        <f ca="1">IFERROR(__xludf.DUMMYFUNCTION("IFERROR(FILTER('Tag Library'!$Q$14:$Q$736, LEFT('Tag Library'!$P$14:$P$736, LEN(D$2))=D$2, RIGHT('Tag Library'!$P$14:$P$736, LEN($A418))=$A418), """")"),"yellow")</f>
        <v>yellow</v>
      </c>
      <c r="E418" s="1" t="str">
        <f ca="1">IFERROR(__xludf.DUMMYFUNCTION("IFERROR(FILTER('Tag Library'!$Q$14:$Q$736, LEFT('Tag Library'!$P$14:$P$736, LEN(E$2))=E$2, RIGHT('Tag Library'!$P$14:$P$736, LEN($A418))=$A418), """")"),"")</f>
        <v/>
      </c>
      <c r="F418" s="1" t="str">
        <f ca="1">IFERROR(__xludf.DUMMYFUNCTION("IFERROR(FILTER('Tag Library'!$Q$14:$Q$736, LEFT('Tag Library'!$P$14:$P$736, LEN(F$2))=F$2, RIGHT('Tag Library'!$P$14:$P$736, LEN($A418))=$A418), """")"),"")</f>
        <v/>
      </c>
      <c r="G418" s="1" t="str">
        <f ca="1">IFERROR(__xludf.DUMMYFUNCTION("IFERROR(FILTER('Tag Library'!$Q$14:$Q$736, LEFT('Tag Library'!$P$14:$P$736, LEN(G$2))=G$2, RIGHT('Tag Library'!$P$14:$P$736, LEN($A418))=$A418), """")"),"")</f>
        <v/>
      </c>
      <c r="H418" s="1" t="str">
        <f ca="1">IFERROR(__xludf.DUMMYFUNCTION("IFERROR(FILTER('Tag Library'!$Q$14:$Q$736, LEFT('Tag Library'!$P$14:$P$736, LEN(H$2))=H$2, RIGHT('Tag Library'!$P$14:$P$736, LEN($A418))=$A418), """")"),"")</f>
        <v/>
      </c>
      <c r="I418" s="1" t="str">
        <f ca="1">IFERROR(__xludf.DUMMYFUNCTION("IFERROR(FILTER('Tag Library'!$Q$14:$Q$736, LEFT('Tag Library'!$P$14:$P$736, LEN(I$2))=I$2, RIGHT('Tag Library'!$P$14:$P$736, LEN($A418))=$A418), """")"),"")</f>
        <v/>
      </c>
      <c r="J418" s="1" t="str">
        <f ca="1">IFERROR(__xludf.DUMMYFUNCTION("IFERROR(FILTER('Tag Library'!$Q$14:$Q$736, LEFT('Tag Library'!$P$14:$P$736, LEN(J$2))=J$2, RIGHT('Tag Library'!$P$14:$P$736, LEN($A418))=$A418), """")"),"")</f>
        <v/>
      </c>
      <c r="K418" s="1" t="str">
        <f ca="1">IFERROR(__xludf.DUMMYFUNCTION("IFERROR(FILTER('Tag Library'!$Q$14:$Q$736, LEFT('Tag Library'!$P$14:$P$736, LEN(K$2))=K$2, RIGHT('Tag Library'!$P$14:$P$736, LEN($A418))=$A418), """")"),"")</f>
        <v/>
      </c>
      <c r="L418" s="1" t="str">
        <f ca="1">IFERROR(__xludf.DUMMYFUNCTION("IFERROR(FILTER('Tag Library'!$Q$14:$Q$736, LEFT('Tag Library'!$P$14:$P$736, LEN(L$2))=L$2, RIGHT('Tag Library'!$P$14:$P$736, LEN($A418))=$A418), """")"),"")</f>
        <v/>
      </c>
      <c r="M418" s="1" t="str">
        <f ca="1">IFERROR(__xludf.DUMMYFUNCTION("IFERROR(FILTER('Tag Library'!$Q$14:$Q$736, LEFT('Tag Library'!$P$14:$P$736, LEN(M$2))=M$2, RIGHT('Tag Library'!$P$14:$P$736, LEN($A418))=$A418), """")"),"")</f>
        <v/>
      </c>
      <c r="N418" s="1" t="str">
        <f ca="1">IFERROR(__xludf.DUMMYFUNCTION("IFERROR(FILTER('Tag Library'!$Q$14:$Q$736, LEFT('Tag Library'!$P$14:$P$736, LEN(N$2))=N$2, RIGHT('Tag Library'!$P$14:$P$736, LEN($A418))=$A418), """")"),"")</f>
        <v/>
      </c>
      <c r="O418" s="1" t="str">
        <f ca="1">IFERROR(__xludf.DUMMYFUNCTION("IFERROR(FILTER('Tag Library'!$Q$14:$Q$736, LEFT('Tag Library'!$P$14:$P$736, LEN(O$2))=O$2, RIGHT('Tag Library'!$P$14:$P$736, LEN($A418))=$A418), """")"),"")</f>
        <v/>
      </c>
      <c r="P418" s="1" t="str">
        <f ca="1">IFERROR(__xludf.DUMMYFUNCTION("IFERROR(FILTER('Tag Library'!$Q$14:$Q$736, LEFT('Tag Library'!$P$14:$P$736, LEN(P$2))=P$2, RIGHT('Tag Library'!$P$14:$P$736, LEN($A418))=$A418), """")"),"")</f>
        <v/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IFERROR(__xludf.DUMMYFUNCTION("IFERROR(FILTER('Tag Library'!$Q$14:$Q$736, LEFT('Tag Library'!$P$14:$P$736, LEN(B$2))=B$2, RIGHT('Tag Library'!$P$14:$P$736, LEN($A419))=$A419), """")"),"")</f>
        <v/>
      </c>
      <c r="C419" s="1" t="str">
        <f ca="1">IFERROR(__xludf.DUMMYFUNCTION("IFERROR(FILTER('Tag Library'!$Q$14:$Q$736, LEFT('Tag Library'!$P$14:$P$736, LEN(C$2))=C$2, RIGHT('Tag Library'!$P$14:$P$736, LEN($A419))=$A419), """")"),"")</f>
        <v/>
      </c>
      <c r="D419" s="1" t="str">
        <f ca="1">IFERROR(__xludf.DUMMYFUNCTION("IFERROR(FILTER('Tag Library'!$Q$14:$Q$736, LEFT('Tag Library'!$P$14:$P$736, LEN(D$2))=D$2, RIGHT('Tag Library'!$P$14:$P$736, LEN($A419))=$A419), """")"),"yellow")</f>
        <v>yellow</v>
      </c>
      <c r="E419" s="1" t="str">
        <f ca="1">IFERROR(__xludf.DUMMYFUNCTION("IFERROR(FILTER('Tag Library'!$Q$14:$Q$736, LEFT('Tag Library'!$P$14:$P$736, LEN(E$2))=E$2, RIGHT('Tag Library'!$P$14:$P$736, LEN($A419))=$A419), """")"),"white")</f>
        <v>white</v>
      </c>
      <c r="F419" s="1" t="str">
        <f ca="1">IFERROR(__xludf.DUMMYFUNCTION("IFERROR(FILTER('Tag Library'!$Q$14:$Q$736, LEFT('Tag Library'!$P$14:$P$736, LEN(F$2))=F$2, RIGHT('Tag Library'!$P$14:$P$736, LEN($A419))=$A419), """")"),"yellow")</f>
        <v>yellow</v>
      </c>
      <c r="G419" s="1" t="str">
        <f ca="1">IFERROR(__xludf.DUMMYFUNCTION("IFERROR(FILTER('Tag Library'!$Q$14:$Q$736, LEFT('Tag Library'!$P$14:$P$736, LEN(G$2))=G$2, RIGHT('Tag Library'!$P$14:$P$736, LEN($A419))=$A419), """")"),"white")</f>
        <v>white</v>
      </c>
      <c r="H419" s="1" t="str">
        <f ca="1">IFERROR(__xludf.DUMMYFUNCTION("IFERROR(FILTER('Tag Library'!$Q$14:$Q$736, LEFT('Tag Library'!$P$14:$P$736, LEN(H$2))=H$2, RIGHT('Tag Library'!$P$14:$P$736, LEN($A419))=$A419), """")"),"white")</f>
        <v>white</v>
      </c>
      <c r="I419" s="1" t="str">
        <f ca="1">IFERROR(__xludf.DUMMYFUNCTION("IFERROR(FILTER('Tag Library'!$Q$14:$Q$736, LEFT('Tag Library'!$P$14:$P$736, LEN(I$2))=I$2, RIGHT('Tag Library'!$P$14:$P$736, LEN($A419))=$A419), """")"),"white")</f>
        <v>white</v>
      </c>
      <c r="J419" s="1" t="str">
        <f ca="1">IFERROR(__xludf.DUMMYFUNCTION("IFERROR(FILTER('Tag Library'!$Q$14:$Q$736, LEFT('Tag Library'!$P$14:$P$736, LEN(J$2))=J$2, RIGHT('Tag Library'!$P$14:$P$736, LEN($A419))=$A419), """")"),"white")</f>
        <v>white</v>
      </c>
      <c r="K419" s="1" t="str">
        <f ca="1">IFERROR(__xludf.DUMMYFUNCTION("IFERROR(FILTER('Tag Library'!$Q$14:$Q$736, LEFT('Tag Library'!$P$14:$P$736, LEN(K$2))=K$2, RIGHT('Tag Library'!$P$14:$P$736, LEN($A419))=$A419), """")"),"white")</f>
        <v>white</v>
      </c>
      <c r="L419" s="1" t="str">
        <f ca="1">IFERROR(__xludf.DUMMYFUNCTION("IFERROR(FILTER('Tag Library'!$Q$14:$Q$736, LEFT('Tag Library'!$P$14:$P$736, LEN(L$2))=L$2, RIGHT('Tag Library'!$P$14:$P$736, LEN($A419))=$A419), """")"),"white")</f>
        <v>white</v>
      </c>
      <c r="M419" s="1" t="str">
        <f ca="1">IFERROR(__xludf.DUMMYFUNCTION("IFERROR(FILTER('Tag Library'!$Q$14:$Q$736, LEFT('Tag Library'!$P$14:$P$736, LEN(M$2))=M$2, RIGHT('Tag Library'!$P$14:$P$736, LEN($A419))=$A419), """")"),"white")</f>
        <v>white</v>
      </c>
      <c r="N419" s="1" t="str">
        <f ca="1">IFERROR(__xludf.DUMMYFUNCTION("IFERROR(FILTER('Tag Library'!$Q$14:$Q$736, LEFT('Tag Library'!$P$14:$P$736, LEN(N$2))=N$2, RIGHT('Tag Library'!$P$14:$P$736, LEN($A419))=$A419), """")"),"white")</f>
        <v>white</v>
      </c>
      <c r="O419" s="1" t="str">
        <f ca="1">IFERROR(__xludf.DUMMYFUNCTION("IFERROR(FILTER('Tag Library'!$Q$14:$Q$736, LEFT('Tag Library'!$P$14:$P$736, LEN(O$2))=O$2, RIGHT('Tag Library'!$P$14:$P$736, LEN($A419))=$A419), """")"),"white")</f>
        <v>white</v>
      </c>
      <c r="P419" s="1" t="str">
        <f ca="1">IFERROR(__xludf.DUMMYFUNCTION("IFERROR(FILTER('Tag Library'!$Q$14:$Q$736, LEFT('Tag Library'!$P$14:$P$736, LEN(P$2))=P$2, RIGHT('Tag Library'!$P$14:$P$736, LEN($A419))=$A419), """")"),"yellow")</f>
        <v>yellow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IFERROR(__xludf.DUMMYFUNCTION("IFERROR(FILTER('Tag Library'!$Q$14:$Q$736, LEFT('Tag Library'!$P$14:$P$736, LEN(B$2))=B$2, RIGHT('Tag Library'!$P$14:$P$736, LEN($A420))=$A420), """")"),"")</f>
        <v/>
      </c>
      <c r="C420" s="1" t="str">
        <f ca="1">IFERROR(__xludf.DUMMYFUNCTION("IFERROR(FILTER('Tag Library'!$Q$14:$Q$736, LEFT('Tag Library'!$P$14:$P$736, LEN(C$2))=C$2, RIGHT('Tag Library'!$P$14:$P$736, LEN($A420))=$A420), """")"),"")</f>
        <v/>
      </c>
      <c r="D420" s="1" t="str">
        <f ca="1">IFERROR(__xludf.DUMMYFUNCTION("IFERROR(FILTER('Tag Library'!$Q$14:$Q$736, LEFT('Tag Library'!$P$14:$P$736, LEN(D$2))=D$2, RIGHT('Tag Library'!$P$14:$P$736, LEN($A420))=$A420), """")"),"")</f>
        <v/>
      </c>
      <c r="E420" s="1" t="str">
        <f ca="1">IFERROR(__xludf.DUMMYFUNCTION("IFERROR(FILTER('Tag Library'!$Q$14:$Q$736, LEFT('Tag Library'!$P$14:$P$736, LEN(E$2))=E$2, RIGHT('Tag Library'!$P$14:$P$736, LEN($A420))=$A420), """")"),"")</f>
        <v/>
      </c>
      <c r="F420" s="1" t="str">
        <f ca="1">IFERROR(__xludf.DUMMYFUNCTION("IFERROR(FILTER('Tag Library'!$Q$14:$Q$736, LEFT('Tag Library'!$P$14:$P$736, LEN(F$2))=F$2, RIGHT('Tag Library'!$P$14:$P$736, LEN($A420))=$A420), """")"),"")</f>
        <v/>
      </c>
      <c r="G420" s="1" t="str">
        <f ca="1">IFERROR(__xludf.DUMMYFUNCTION("IFERROR(FILTER('Tag Library'!$Q$14:$Q$736, LEFT('Tag Library'!$P$14:$P$736, LEN(G$2))=G$2, RIGHT('Tag Library'!$P$14:$P$736, LEN($A420))=$A420), """")"),"")</f>
        <v/>
      </c>
      <c r="H420" s="1" t="str">
        <f ca="1">IFERROR(__xludf.DUMMYFUNCTION("IFERROR(FILTER('Tag Library'!$Q$14:$Q$736, LEFT('Tag Library'!$P$14:$P$736, LEN(H$2))=H$2, RIGHT('Tag Library'!$P$14:$P$736, LEN($A420))=$A420), """")"),"")</f>
        <v/>
      </c>
      <c r="I420" s="1" t="str">
        <f ca="1">IFERROR(__xludf.DUMMYFUNCTION("IFERROR(FILTER('Tag Library'!$Q$14:$Q$736, LEFT('Tag Library'!$P$14:$P$736, LEN(I$2))=I$2, RIGHT('Tag Library'!$P$14:$P$736, LEN($A420))=$A420), """")"),"")</f>
        <v/>
      </c>
      <c r="J420" s="1" t="str">
        <f ca="1">IFERROR(__xludf.DUMMYFUNCTION("IFERROR(FILTER('Tag Library'!$Q$14:$Q$736, LEFT('Tag Library'!$P$14:$P$736, LEN(J$2))=J$2, RIGHT('Tag Library'!$P$14:$P$736, LEN($A420))=$A420), """")"),"")</f>
        <v/>
      </c>
      <c r="K420" s="1" t="str">
        <f ca="1">IFERROR(__xludf.DUMMYFUNCTION("IFERROR(FILTER('Tag Library'!$Q$14:$Q$736, LEFT('Tag Library'!$P$14:$P$736, LEN(K$2))=K$2, RIGHT('Tag Library'!$P$14:$P$736, LEN($A420))=$A420), """")"),"")</f>
        <v/>
      </c>
      <c r="L420" s="1" t="str">
        <f ca="1">IFERROR(__xludf.DUMMYFUNCTION("IFERROR(FILTER('Tag Library'!$Q$14:$Q$736, LEFT('Tag Library'!$P$14:$P$736, LEN(L$2))=L$2, RIGHT('Tag Library'!$P$14:$P$736, LEN($A420))=$A420), """")"),"")</f>
        <v/>
      </c>
      <c r="M420" s="1" t="str">
        <f ca="1">IFERROR(__xludf.DUMMYFUNCTION("IFERROR(FILTER('Tag Library'!$Q$14:$Q$736, LEFT('Tag Library'!$P$14:$P$736, LEN(M$2))=M$2, RIGHT('Tag Library'!$P$14:$P$736, LEN($A420))=$A420), """")"),"")</f>
        <v/>
      </c>
      <c r="N420" s="1" t="str">
        <f ca="1">IFERROR(__xludf.DUMMYFUNCTION("IFERROR(FILTER('Tag Library'!$Q$14:$Q$736, LEFT('Tag Library'!$P$14:$P$736, LEN(N$2))=N$2, RIGHT('Tag Library'!$P$14:$P$736, LEN($A420))=$A420), """")"),"")</f>
        <v/>
      </c>
      <c r="O420" s="1" t="str">
        <f ca="1">IFERROR(__xludf.DUMMYFUNCTION("IFERROR(FILTER('Tag Library'!$Q$14:$Q$736, LEFT('Tag Library'!$P$14:$P$736, LEN(O$2))=O$2, RIGHT('Tag Library'!$P$14:$P$736, LEN($A420))=$A420), """")"),"")</f>
        <v/>
      </c>
      <c r="P420" s="1" t="str">
        <f ca="1">IFERROR(__xludf.DUMMYFUNCTION("IFERROR(FILTER('Tag Library'!$Q$14:$Q$736, LEFT('Tag Library'!$P$14:$P$736, LEN(P$2))=P$2, RIGHT('Tag Library'!$P$14:$P$736, LEN($A420))=$A420), """")"),"")</f>
        <v/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IFERROR(__xludf.DUMMYFUNCTION("IFERROR(FILTER('Tag Library'!$Q$14:$Q$736, LEFT('Tag Library'!$P$14:$P$736, LEN(B$2))=B$2, RIGHT('Tag Library'!$P$14:$P$736, LEN($A421))=$A421), """")"),"")</f>
        <v/>
      </c>
      <c r="C421" s="1" t="str">
        <f ca="1">IFERROR(__xludf.DUMMYFUNCTION("IFERROR(FILTER('Tag Library'!$Q$14:$Q$736, LEFT('Tag Library'!$P$14:$P$736, LEN(C$2))=C$2, RIGHT('Tag Library'!$P$14:$P$736, LEN($A421))=$A421), """")"),"")</f>
        <v/>
      </c>
      <c r="D421" s="1" t="str">
        <f ca="1">IFERROR(__xludf.DUMMYFUNCTION("IFERROR(FILTER('Tag Library'!$Q$14:$Q$736, LEFT('Tag Library'!$P$14:$P$736, LEN(D$2))=D$2, RIGHT('Tag Library'!$P$14:$P$736, LEN($A421))=$A421), """")"),"")</f>
        <v/>
      </c>
      <c r="E421" s="1" t="str">
        <f ca="1">IFERROR(__xludf.DUMMYFUNCTION("IFERROR(FILTER('Tag Library'!$Q$14:$Q$736, LEFT('Tag Library'!$P$14:$P$736, LEN(E$2))=E$2, RIGHT('Tag Library'!$P$14:$P$736, LEN($A421))=$A421), """")"),"")</f>
        <v/>
      </c>
      <c r="F421" s="1" t="str">
        <f ca="1">IFERROR(__xludf.DUMMYFUNCTION("IFERROR(FILTER('Tag Library'!$Q$14:$Q$736, LEFT('Tag Library'!$P$14:$P$736, LEN(F$2))=F$2, RIGHT('Tag Library'!$P$14:$P$736, LEN($A421))=$A421), """")"),"")</f>
        <v/>
      </c>
      <c r="G421" s="1" t="str">
        <f ca="1">IFERROR(__xludf.DUMMYFUNCTION("IFERROR(FILTER('Tag Library'!$Q$14:$Q$736, LEFT('Tag Library'!$P$14:$P$736, LEN(G$2))=G$2, RIGHT('Tag Library'!$P$14:$P$736, LEN($A421))=$A421), """")"),"")</f>
        <v/>
      </c>
      <c r="H421" s="1" t="str">
        <f ca="1">IFERROR(__xludf.DUMMYFUNCTION("IFERROR(FILTER('Tag Library'!$Q$14:$Q$736, LEFT('Tag Library'!$P$14:$P$736, LEN(H$2))=H$2, RIGHT('Tag Library'!$P$14:$P$736, LEN($A421))=$A421), """")"),"")</f>
        <v/>
      </c>
      <c r="I421" s="1" t="str">
        <f ca="1">IFERROR(__xludf.DUMMYFUNCTION("IFERROR(FILTER('Tag Library'!$Q$14:$Q$736, LEFT('Tag Library'!$P$14:$P$736, LEN(I$2))=I$2, RIGHT('Tag Library'!$P$14:$P$736, LEN($A421))=$A421), """")"),"")</f>
        <v/>
      </c>
      <c r="J421" s="1" t="str">
        <f ca="1">IFERROR(__xludf.DUMMYFUNCTION("IFERROR(FILTER('Tag Library'!$Q$14:$Q$736, LEFT('Tag Library'!$P$14:$P$736, LEN(J$2))=J$2, RIGHT('Tag Library'!$P$14:$P$736, LEN($A421))=$A421), """")"),"")</f>
        <v/>
      </c>
      <c r="K421" s="1" t="str">
        <f ca="1">IFERROR(__xludf.DUMMYFUNCTION("IFERROR(FILTER('Tag Library'!$Q$14:$Q$736, LEFT('Tag Library'!$P$14:$P$736, LEN(K$2))=K$2, RIGHT('Tag Library'!$P$14:$P$736, LEN($A421))=$A421), """")"),"")</f>
        <v/>
      </c>
      <c r="L421" s="1" t="str">
        <f ca="1">IFERROR(__xludf.DUMMYFUNCTION("IFERROR(FILTER('Tag Library'!$Q$14:$Q$736, LEFT('Tag Library'!$P$14:$P$736, LEN(L$2))=L$2, RIGHT('Tag Library'!$P$14:$P$736, LEN($A421))=$A421), """")"),"")</f>
        <v/>
      </c>
      <c r="M421" s="1" t="str">
        <f ca="1">IFERROR(__xludf.DUMMYFUNCTION("IFERROR(FILTER('Tag Library'!$Q$14:$Q$736, LEFT('Tag Library'!$P$14:$P$736, LEN(M$2))=M$2, RIGHT('Tag Library'!$P$14:$P$736, LEN($A421))=$A421), """")"),"")</f>
        <v/>
      </c>
      <c r="N421" s="1" t="str">
        <f ca="1">IFERROR(__xludf.DUMMYFUNCTION("IFERROR(FILTER('Tag Library'!$Q$14:$Q$736, LEFT('Tag Library'!$P$14:$P$736, LEN(N$2))=N$2, RIGHT('Tag Library'!$P$14:$P$736, LEN($A421))=$A421), """")"),"")</f>
        <v/>
      </c>
      <c r="O421" s="1" t="str">
        <f ca="1">IFERROR(__xludf.DUMMYFUNCTION("IFERROR(FILTER('Tag Library'!$Q$14:$Q$736, LEFT('Tag Library'!$P$14:$P$736, LEN(O$2))=O$2, RIGHT('Tag Library'!$P$14:$P$736, LEN($A421))=$A421), """")"),"")</f>
        <v/>
      </c>
      <c r="P421" s="1" t="str">
        <f ca="1">IFERROR(__xludf.DUMMYFUNCTION("IFERROR(FILTER('Tag Library'!$Q$14:$Q$736, LEFT('Tag Library'!$P$14:$P$736, LEN(P$2))=P$2, RIGHT('Tag Library'!$P$14:$P$736, LEN($A421))=$A421), """")"),"yellow")</f>
        <v>yellow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IFERROR(__xludf.DUMMYFUNCTION("IFERROR(FILTER('Tag Library'!$Q$14:$Q$736, LEFT('Tag Library'!$P$14:$P$736, LEN(B$2))=B$2, RIGHT('Tag Library'!$P$14:$P$736, LEN($A422))=$A422), """")"),"")</f>
        <v/>
      </c>
      <c r="C422" s="1" t="str">
        <f ca="1">IFERROR(__xludf.DUMMYFUNCTION("IFERROR(FILTER('Tag Library'!$Q$14:$Q$736, LEFT('Tag Library'!$P$14:$P$736, LEN(C$2))=C$2, RIGHT('Tag Library'!$P$14:$P$736, LEN($A422))=$A422), """")"),"")</f>
        <v/>
      </c>
      <c r="D422" s="1" t="str">
        <f ca="1">IFERROR(__xludf.DUMMYFUNCTION("IFERROR(FILTER('Tag Library'!$Q$14:$Q$736, LEFT('Tag Library'!$P$14:$P$736, LEN(D$2))=D$2, RIGHT('Tag Library'!$P$14:$P$736, LEN($A422))=$A422), """")"),"")</f>
        <v/>
      </c>
      <c r="E422" s="1" t="str">
        <f ca="1">IFERROR(__xludf.DUMMYFUNCTION("IFERROR(FILTER('Tag Library'!$Q$14:$Q$736, LEFT('Tag Library'!$P$14:$P$736, LEN(E$2))=E$2, RIGHT('Tag Library'!$P$14:$P$736, LEN($A422))=$A422), """")"),"")</f>
        <v/>
      </c>
      <c r="F422" s="1" t="str">
        <f ca="1">IFERROR(__xludf.DUMMYFUNCTION("IFERROR(FILTER('Tag Library'!$Q$14:$Q$736, LEFT('Tag Library'!$P$14:$P$736, LEN(F$2))=F$2, RIGHT('Tag Library'!$P$14:$P$736, LEN($A422))=$A422), """")"),"")</f>
        <v/>
      </c>
      <c r="G422" s="1" t="str">
        <f ca="1">IFERROR(__xludf.DUMMYFUNCTION("IFERROR(FILTER('Tag Library'!$Q$14:$Q$736, LEFT('Tag Library'!$P$14:$P$736, LEN(G$2))=G$2, RIGHT('Tag Library'!$P$14:$P$736, LEN($A422))=$A422), """")"),"")</f>
        <v/>
      </c>
      <c r="H422" s="1" t="str">
        <f ca="1">IFERROR(__xludf.DUMMYFUNCTION("IFERROR(FILTER('Tag Library'!$Q$14:$Q$736, LEFT('Tag Library'!$P$14:$P$736, LEN(H$2))=H$2, RIGHT('Tag Library'!$P$14:$P$736, LEN($A422))=$A422), """")"),"")</f>
        <v/>
      </c>
      <c r="I422" s="1" t="str">
        <f ca="1">IFERROR(__xludf.DUMMYFUNCTION("IFERROR(FILTER('Tag Library'!$Q$14:$Q$736, LEFT('Tag Library'!$P$14:$P$736, LEN(I$2))=I$2, RIGHT('Tag Library'!$P$14:$P$736, LEN($A422))=$A422), """")"),"")</f>
        <v/>
      </c>
      <c r="J422" s="1" t="str">
        <f ca="1">IFERROR(__xludf.DUMMYFUNCTION("IFERROR(FILTER('Tag Library'!$Q$14:$Q$736, LEFT('Tag Library'!$P$14:$P$736, LEN(J$2))=J$2, RIGHT('Tag Library'!$P$14:$P$736, LEN($A422))=$A422), """")"),"")</f>
        <v/>
      </c>
      <c r="K422" s="1" t="str">
        <f ca="1">IFERROR(__xludf.DUMMYFUNCTION("IFERROR(FILTER('Tag Library'!$Q$14:$Q$736, LEFT('Tag Library'!$P$14:$P$736, LEN(K$2))=K$2, RIGHT('Tag Library'!$P$14:$P$736, LEN($A422))=$A422), """")"),"")</f>
        <v/>
      </c>
      <c r="L422" s="1" t="str">
        <f ca="1">IFERROR(__xludf.DUMMYFUNCTION("IFERROR(FILTER('Tag Library'!$Q$14:$Q$736, LEFT('Tag Library'!$P$14:$P$736, LEN(L$2))=L$2, RIGHT('Tag Library'!$P$14:$P$736, LEN($A422))=$A422), """")"),"")</f>
        <v/>
      </c>
      <c r="M422" s="1" t="str">
        <f ca="1">IFERROR(__xludf.DUMMYFUNCTION("IFERROR(FILTER('Tag Library'!$Q$14:$Q$736, LEFT('Tag Library'!$P$14:$P$736, LEN(M$2))=M$2, RIGHT('Tag Library'!$P$14:$P$736, LEN($A422))=$A422), """")"),"")</f>
        <v/>
      </c>
      <c r="N422" s="1" t="str">
        <f ca="1">IFERROR(__xludf.DUMMYFUNCTION("IFERROR(FILTER('Tag Library'!$Q$14:$Q$736, LEFT('Tag Library'!$P$14:$P$736, LEN(N$2))=N$2, RIGHT('Tag Library'!$P$14:$P$736, LEN($A422))=$A422), """")"),"")</f>
        <v/>
      </c>
      <c r="O422" s="1" t="str">
        <f ca="1">IFERROR(__xludf.DUMMYFUNCTION("IFERROR(FILTER('Tag Library'!$Q$14:$Q$736, LEFT('Tag Library'!$P$14:$P$736, LEN(O$2))=O$2, RIGHT('Tag Library'!$P$14:$P$736, LEN($A422))=$A422), """")"),"")</f>
        <v/>
      </c>
      <c r="P422" s="1" t="str">
        <f ca="1">IFERROR(__xludf.DUMMYFUNCTION("IFERROR(FILTER('Tag Library'!$Q$14:$Q$736, LEFT('Tag Library'!$P$14:$P$736, LEN(P$2))=P$2, RIGHT('Tag Library'!$P$14:$P$736, LEN($A422))=$A422), """")"),"")</f>
        <v/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IFERROR(__xludf.DUMMYFUNCTION("IFERROR(FILTER('Tag Library'!$Q$14:$Q$736, LEFT('Tag Library'!$P$14:$P$736, LEN(B$2))=B$2, RIGHT('Tag Library'!$P$14:$P$736, LEN($A423))=$A423), """")"),"")</f>
        <v/>
      </c>
      <c r="C423" s="1" t="str">
        <f ca="1">IFERROR(__xludf.DUMMYFUNCTION("IFERROR(FILTER('Tag Library'!$Q$14:$Q$736, LEFT('Tag Library'!$P$14:$P$736, LEN(C$2))=C$2, RIGHT('Tag Library'!$P$14:$P$736, LEN($A423))=$A423), """")"),"")</f>
        <v/>
      </c>
      <c r="D423" s="1" t="str">
        <f ca="1">IFERROR(__xludf.DUMMYFUNCTION("IFERROR(FILTER('Tag Library'!$Q$14:$Q$736, LEFT('Tag Library'!$P$14:$P$736, LEN(D$2))=D$2, RIGHT('Tag Library'!$P$14:$P$736, LEN($A423))=$A423), """")"),"")</f>
        <v/>
      </c>
      <c r="E423" s="1" t="str">
        <f ca="1">IFERROR(__xludf.DUMMYFUNCTION("IFERROR(FILTER('Tag Library'!$Q$14:$Q$736, LEFT('Tag Library'!$P$14:$P$736, LEN(E$2))=E$2, RIGHT('Tag Library'!$P$14:$P$736, LEN($A423))=$A423), """")"),"")</f>
        <v/>
      </c>
      <c r="F423" s="1" t="str">
        <f ca="1">IFERROR(__xludf.DUMMYFUNCTION("IFERROR(FILTER('Tag Library'!$Q$14:$Q$736, LEFT('Tag Library'!$P$14:$P$736, LEN(F$2))=F$2, RIGHT('Tag Library'!$P$14:$P$736, LEN($A423))=$A423), """")"),"")</f>
        <v/>
      </c>
      <c r="G423" s="1" t="str">
        <f ca="1">IFERROR(__xludf.DUMMYFUNCTION("IFERROR(FILTER('Tag Library'!$Q$14:$Q$736, LEFT('Tag Library'!$P$14:$P$736, LEN(G$2))=G$2, RIGHT('Tag Library'!$P$14:$P$736, LEN($A423))=$A423), """")"),"")</f>
        <v/>
      </c>
      <c r="H423" s="1" t="str">
        <f ca="1">IFERROR(__xludf.DUMMYFUNCTION("IFERROR(FILTER('Tag Library'!$Q$14:$Q$736, LEFT('Tag Library'!$P$14:$P$736, LEN(H$2))=H$2, RIGHT('Tag Library'!$P$14:$P$736, LEN($A423))=$A423), """")"),"")</f>
        <v/>
      </c>
      <c r="I423" s="1" t="str">
        <f ca="1">IFERROR(__xludf.DUMMYFUNCTION("IFERROR(FILTER('Tag Library'!$Q$14:$Q$736, LEFT('Tag Library'!$P$14:$P$736, LEN(I$2))=I$2, RIGHT('Tag Library'!$P$14:$P$736, LEN($A423))=$A423), """")"),"")</f>
        <v/>
      </c>
      <c r="J423" s="1" t="str">
        <f ca="1">IFERROR(__xludf.DUMMYFUNCTION("IFERROR(FILTER('Tag Library'!$Q$14:$Q$736, LEFT('Tag Library'!$P$14:$P$736, LEN(J$2))=J$2, RIGHT('Tag Library'!$P$14:$P$736, LEN($A423))=$A423), """")"),"")</f>
        <v/>
      </c>
      <c r="K423" s="1" t="str">
        <f ca="1">IFERROR(__xludf.DUMMYFUNCTION("IFERROR(FILTER('Tag Library'!$Q$14:$Q$736, LEFT('Tag Library'!$P$14:$P$736, LEN(K$2))=K$2, RIGHT('Tag Library'!$P$14:$P$736, LEN($A423))=$A423), """")"),"")</f>
        <v/>
      </c>
      <c r="L423" s="1" t="str">
        <f ca="1">IFERROR(__xludf.DUMMYFUNCTION("IFERROR(FILTER('Tag Library'!$Q$14:$Q$736, LEFT('Tag Library'!$P$14:$P$736, LEN(L$2))=L$2, RIGHT('Tag Library'!$P$14:$P$736, LEN($A423))=$A423), """")"),"")</f>
        <v/>
      </c>
      <c r="M423" s="1" t="str">
        <f ca="1">IFERROR(__xludf.DUMMYFUNCTION("IFERROR(FILTER('Tag Library'!$Q$14:$Q$736, LEFT('Tag Library'!$P$14:$P$736, LEN(M$2))=M$2, RIGHT('Tag Library'!$P$14:$P$736, LEN($A423))=$A423), """")"),"")</f>
        <v/>
      </c>
      <c r="N423" s="1" t="str">
        <f ca="1">IFERROR(__xludf.DUMMYFUNCTION("IFERROR(FILTER('Tag Library'!$Q$14:$Q$736, LEFT('Tag Library'!$P$14:$P$736, LEN(N$2))=N$2, RIGHT('Tag Library'!$P$14:$P$736, LEN($A423))=$A423), """")"),"")</f>
        <v/>
      </c>
      <c r="O423" s="1" t="str">
        <f ca="1">IFERROR(__xludf.DUMMYFUNCTION("IFERROR(FILTER('Tag Library'!$Q$14:$Q$736, LEFT('Tag Library'!$P$14:$P$736, LEN(O$2))=O$2, RIGHT('Tag Library'!$P$14:$P$736, LEN($A423))=$A423), """")"),"")</f>
        <v/>
      </c>
      <c r="P423" s="1" t="str">
        <f ca="1">IFERROR(__xludf.DUMMYFUNCTION("IFERROR(FILTER('Tag Library'!$Q$14:$Q$736, LEFT('Tag Library'!$P$14:$P$736, LEN(P$2))=P$2, RIGHT('Tag Library'!$P$14:$P$736, LEN($A423))=$A423), """")"),"white")</f>
        <v>white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IFERROR(__xludf.DUMMYFUNCTION("IFERROR(FILTER('Tag Library'!$Q$14:$Q$736, LEFT('Tag Library'!$P$14:$P$736, LEN(B$2))=B$2, RIGHT('Tag Library'!$P$14:$P$736, LEN($A424))=$A424), """")"),"")</f>
        <v/>
      </c>
      <c r="C424" s="1" t="str">
        <f ca="1">IFERROR(__xludf.DUMMYFUNCTION("IFERROR(FILTER('Tag Library'!$Q$14:$Q$736, LEFT('Tag Library'!$P$14:$P$736, LEN(C$2))=C$2, RIGHT('Tag Library'!$P$14:$P$736, LEN($A424))=$A424), """")"),"")</f>
        <v/>
      </c>
      <c r="D424" s="1" t="str">
        <f ca="1">IFERROR(__xludf.DUMMYFUNCTION("IFERROR(FILTER('Tag Library'!$Q$14:$Q$736, LEFT('Tag Library'!$P$14:$P$736, LEN(D$2))=D$2, RIGHT('Tag Library'!$P$14:$P$736, LEN($A424))=$A424), """")"),"yellow")</f>
        <v>yellow</v>
      </c>
      <c r="E424" s="1" t="str">
        <f ca="1">IFERROR(__xludf.DUMMYFUNCTION("IFERROR(FILTER('Tag Library'!$Q$14:$Q$736, LEFT('Tag Library'!$P$14:$P$736, LEN(E$2))=E$2, RIGHT('Tag Library'!$P$14:$P$736, LEN($A424))=$A424), """")"),"white")</f>
        <v>white</v>
      </c>
      <c r="F424" s="1" t="str">
        <f ca="1">IFERROR(__xludf.DUMMYFUNCTION("IFERROR(FILTER('Tag Library'!$Q$14:$Q$736, LEFT('Tag Library'!$P$14:$P$736, LEN(F$2))=F$2, RIGHT('Tag Library'!$P$14:$P$736, LEN($A424))=$A424), """")"),"white")</f>
        <v>white</v>
      </c>
      <c r="G424" s="1" t="str">
        <f ca="1">IFERROR(__xludf.DUMMYFUNCTION("IFERROR(FILTER('Tag Library'!$Q$14:$Q$736, LEFT('Tag Library'!$P$14:$P$736, LEN(G$2))=G$2, RIGHT('Tag Library'!$P$14:$P$736, LEN($A424))=$A424), """")"),"white")</f>
        <v>white</v>
      </c>
      <c r="H424" s="1" t="str">
        <f ca="1">IFERROR(__xludf.DUMMYFUNCTION("IFERROR(FILTER('Tag Library'!$Q$14:$Q$736, LEFT('Tag Library'!$P$14:$P$736, LEN(H$2))=H$2, RIGHT('Tag Library'!$P$14:$P$736, LEN($A424))=$A424), """")"),"white")</f>
        <v>white</v>
      </c>
      <c r="I424" s="1" t="str">
        <f ca="1">IFERROR(__xludf.DUMMYFUNCTION("IFERROR(FILTER('Tag Library'!$Q$14:$Q$736, LEFT('Tag Library'!$P$14:$P$736, LEN(I$2))=I$2, RIGHT('Tag Library'!$P$14:$P$736, LEN($A424))=$A424), """")"),"white")</f>
        <v>white</v>
      </c>
      <c r="J424" s="1" t="str">
        <f ca="1">IFERROR(__xludf.DUMMYFUNCTION("IFERROR(FILTER('Tag Library'!$Q$14:$Q$736, LEFT('Tag Library'!$P$14:$P$736, LEN(J$2))=J$2, RIGHT('Tag Library'!$P$14:$P$736, LEN($A424))=$A424), """")"),"white")</f>
        <v>white</v>
      </c>
      <c r="K424" s="1" t="str">
        <f ca="1">IFERROR(__xludf.DUMMYFUNCTION("IFERROR(FILTER('Tag Library'!$Q$14:$Q$736, LEFT('Tag Library'!$P$14:$P$736, LEN(K$2))=K$2, RIGHT('Tag Library'!$P$14:$P$736, LEN($A424))=$A424), """")"),"white")</f>
        <v>white</v>
      </c>
      <c r="L424" s="1" t="str">
        <f ca="1">IFERROR(__xludf.DUMMYFUNCTION("IFERROR(FILTER('Tag Library'!$Q$14:$Q$736, LEFT('Tag Library'!$P$14:$P$736, LEN(L$2))=L$2, RIGHT('Tag Library'!$P$14:$P$736, LEN($A424))=$A424), """")"),"white")</f>
        <v>white</v>
      </c>
      <c r="M424" s="1" t="str">
        <f ca="1">IFERROR(__xludf.DUMMYFUNCTION("IFERROR(FILTER('Tag Library'!$Q$14:$Q$736, LEFT('Tag Library'!$P$14:$P$736, LEN(M$2))=M$2, RIGHT('Tag Library'!$P$14:$P$736, LEN($A424))=$A424), """")"),"white")</f>
        <v>white</v>
      </c>
      <c r="N424" s="1" t="str">
        <f ca="1">IFERROR(__xludf.DUMMYFUNCTION("IFERROR(FILTER('Tag Library'!$Q$14:$Q$736, LEFT('Tag Library'!$P$14:$P$736, LEN(N$2))=N$2, RIGHT('Tag Library'!$P$14:$P$736, LEN($A424))=$A424), """")"),"white")</f>
        <v>white</v>
      </c>
      <c r="O424" s="1" t="str">
        <f ca="1">IFERROR(__xludf.DUMMYFUNCTION("IFERROR(FILTER('Tag Library'!$Q$14:$Q$736, LEFT('Tag Library'!$P$14:$P$736, LEN(O$2))=O$2, RIGHT('Tag Library'!$P$14:$P$736, LEN($A424))=$A424), """")"),"white")</f>
        <v>white</v>
      </c>
      <c r="P424" s="1" t="str">
        <f ca="1">IFERROR(__xludf.DUMMYFUNCTION("IFERROR(FILTER('Tag Library'!$Q$14:$Q$736, LEFT('Tag Library'!$P$14:$P$736, LEN(P$2))=P$2, RIGHT('Tag Library'!$P$14:$P$736, LEN($A424))=$A424), """")"),"")</f>
        <v/>
      </c>
    </row>
    <row r="425" spans="1:16" x14ac:dyDescent="0.2">
      <c r="A425" s="1" t="str">
        <f ca="1">IFERROR(__xludf.DUMMYFUNCTION("""COMPUTED_VALUE"""),"tr_rh")</f>
        <v>tr_rh</v>
      </c>
      <c r="B425" s="1" t="str">
        <f ca="1">IFERROR(__xludf.DUMMYFUNCTION("IFERROR(FILTER('Tag Library'!$Q$14:$Q$736, LEFT('Tag Library'!$P$14:$P$736, LEN(B$2))=B$2, RIGHT('Tag Library'!$P$14:$P$736, LEN($A425))=$A425), """")"),"")</f>
        <v/>
      </c>
      <c r="C425" s="1" t="str">
        <f ca="1">IFERROR(__xludf.DUMMYFUNCTION("IFERROR(FILTER('Tag Library'!$Q$14:$Q$736, LEFT('Tag Library'!$P$14:$P$736, LEN(C$2))=C$2, RIGHT('Tag Library'!$P$14:$P$736, LEN($A425))=$A425), """")"),"")</f>
        <v/>
      </c>
      <c r="D425" s="1" t="str">
        <f ca="1">IFERROR(__xludf.DUMMYFUNCTION("IFERROR(FILTER('Tag Library'!$Q$14:$Q$736, LEFT('Tag Library'!$P$14:$P$736, LEN(D$2))=D$2, RIGHT('Tag Library'!$P$14:$P$736, LEN($A425))=$A425), """")"),"")</f>
        <v/>
      </c>
      <c r="E425" s="1" t="str">
        <f ca="1">IFERROR(__xludf.DUMMYFUNCTION("IFERROR(FILTER('Tag Library'!$Q$14:$Q$736, LEFT('Tag Library'!$P$14:$P$736, LEN(E$2))=E$2, RIGHT('Tag Library'!$P$14:$P$736, LEN($A425))=$A425), """")"),"")</f>
        <v/>
      </c>
      <c r="F425" s="1" t="str">
        <f ca="1">IFERROR(__xludf.DUMMYFUNCTION("IFERROR(FILTER('Tag Library'!$Q$14:$Q$736, LEFT('Tag Library'!$P$14:$P$736, LEN(F$2))=F$2, RIGHT('Tag Library'!$P$14:$P$736, LEN($A425))=$A425), """")"),"")</f>
        <v/>
      </c>
      <c r="G425" s="1" t="str">
        <f ca="1">IFERROR(__xludf.DUMMYFUNCTION("IFERROR(FILTER('Tag Library'!$Q$14:$Q$736, LEFT('Tag Library'!$P$14:$P$736, LEN(G$2))=G$2, RIGHT('Tag Library'!$P$14:$P$736, LEN($A425))=$A425), """")"),"")</f>
        <v/>
      </c>
      <c r="H425" s="1" t="str">
        <f ca="1">IFERROR(__xludf.DUMMYFUNCTION("IFERROR(FILTER('Tag Library'!$Q$14:$Q$736, LEFT('Tag Library'!$P$14:$P$736, LEN(H$2))=H$2, RIGHT('Tag Library'!$P$14:$P$736, LEN($A425))=$A425), """")"),"")</f>
        <v/>
      </c>
      <c r="I425" s="1" t="str">
        <f ca="1">IFERROR(__xludf.DUMMYFUNCTION("IFERROR(FILTER('Tag Library'!$Q$14:$Q$736, LEFT('Tag Library'!$P$14:$P$736, LEN(I$2))=I$2, RIGHT('Tag Library'!$P$14:$P$736, LEN($A425))=$A425), """")"),"")</f>
        <v/>
      </c>
      <c r="J425" s="1" t="str">
        <f ca="1">IFERROR(__xludf.DUMMYFUNCTION("IFERROR(FILTER('Tag Library'!$Q$14:$Q$736, LEFT('Tag Library'!$P$14:$P$736, LEN(J$2))=J$2, RIGHT('Tag Library'!$P$14:$P$736, LEN($A425))=$A425), """")"),"")</f>
        <v/>
      </c>
      <c r="K425" s="1" t="str">
        <f ca="1">IFERROR(__xludf.DUMMYFUNCTION("IFERROR(FILTER('Tag Library'!$Q$14:$Q$736, LEFT('Tag Library'!$P$14:$P$736, LEN(K$2))=K$2, RIGHT('Tag Library'!$P$14:$P$736, LEN($A425))=$A425), """")"),"")</f>
        <v/>
      </c>
      <c r="L425" s="1" t="str">
        <f ca="1">IFERROR(__xludf.DUMMYFUNCTION("IFERROR(FILTER('Tag Library'!$Q$14:$Q$736, LEFT('Tag Library'!$P$14:$P$736, LEN(L$2))=L$2, RIGHT('Tag Library'!$P$14:$P$736, LEN($A425))=$A425), """")"),"")</f>
        <v/>
      </c>
      <c r="M425" s="1" t="str">
        <f ca="1">IFERROR(__xludf.DUMMYFUNCTION("IFERROR(FILTER('Tag Library'!$Q$14:$Q$736, LEFT('Tag Library'!$P$14:$P$736, LEN(M$2))=M$2, RIGHT('Tag Library'!$P$14:$P$736, LEN($A425))=$A425), """")"),"")</f>
        <v/>
      </c>
      <c r="N425" s="1" t="str">
        <f ca="1">IFERROR(__xludf.DUMMYFUNCTION("IFERROR(FILTER('Tag Library'!$Q$14:$Q$736, LEFT('Tag Library'!$P$14:$P$736, LEN(N$2))=N$2, RIGHT('Tag Library'!$P$14:$P$736, LEN($A425))=$A425), """")"),"")</f>
        <v/>
      </c>
      <c r="O425" s="1" t="str">
        <f ca="1">IFERROR(__xludf.DUMMYFUNCTION("IFERROR(FILTER('Tag Library'!$Q$14:$Q$736, LEFT('Tag Library'!$P$14:$P$736, LEN(O$2))=O$2, RIGHT('Tag Library'!$P$14:$P$736, LEN($A425))=$A425), """")"),"")</f>
        <v/>
      </c>
      <c r="P425" s="1" t="str">
        <f ca="1">IFERROR(__xludf.DUMMYFUNCTION("IFERROR(FILTER('Tag Library'!$Q$14:$Q$736, LEFT('Tag Library'!$P$14:$P$736, LEN(P$2))=P$2, RIGHT('Tag Library'!$P$14:$P$736, LEN($A425))=$A425), """")"),"yellow")</f>
        <v>yellow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IFERROR(__xludf.DUMMYFUNCTION("IFERROR(FILTER('Tag Library'!$Q$14:$Q$736, LEFT('Tag Library'!$P$14:$P$736, LEN(B$2))=B$2, RIGHT('Tag Library'!$P$14:$P$736, LEN($A426))=$A426), """")"),"")</f>
        <v/>
      </c>
      <c r="C426" s="1" t="str">
        <f ca="1">IFERROR(__xludf.DUMMYFUNCTION("IFERROR(FILTER('Tag Library'!$Q$14:$Q$736, LEFT('Tag Library'!$P$14:$P$736, LEN(C$2))=C$2, RIGHT('Tag Library'!$P$14:$P$736, LEN($A426))=$A426), """")"),"")</f>
        <v/>
      </c>
      <c r="D426" s="1" t="str">
        <f ca="1">IFERROR(__xludf.DUMMYFUNCTION("IFERROR(FILTER('Tag Library'!$Q$14:$Q$736, LEFT('Tag Library'!$P$14:$P$736, LEN(D$2))=D$2, RIGHT('Tag Library'!$P$14:$P$736, LEN($A426))=$A426), """")"),"")</f>
        <v/>
      </c>
      <c r="E426" s="1" t="str">
        <f ca="1">IFERROR(__xludf.DUMMYFUNCTION("IFERROR(FILTER('Tag Library'!$Q$14:$Q$736, LEFT('Tag Library'!$P$14:$P$736, LEN(E$2))=E$2, RIGHT('Tag Library'!$P$14:$P$736, LEN($A426))=$A426), """")"),"")</f>
        <v/>
      </c>
      <c r="F426" s="1" t="str">
        <f ca="1">IFERROR(__xludf.DUMMYFUNCTION("IFERROR(FILTER('Tag Library'!$Q$14:$Q$736, LEFT('Tag Library'!$P$14:$P$736, LEN(F$2))=F$2, RIGHT('Tag Library'!$P$14:$P$736, LEN($A426))=$A426), """")"),"")</f>
        <v/>
      </c>
      <c r="G426" s="1" t="str">
        <f ca="1">IFERROR(__xludf.DUMMYFUNCTION("IFERROR(FILTER('Tag Library'!$Q$14:$Q$736, LEFT('Tag Library'!$P$14:$P$736, LEN(G$2))=G$2, RIGHT('Tag Library'!$P$14:$P$736, LEN($A426))=$A426), """")"),"")</f>
        <v/>
      </c>
      <c r="H426" s="1" t="str">
        <f ca="1">IFERROR(__xludf.DUMMYFUNCTION("IFERROR(FILTER('Tag Library'!$Q$14:$Q$736, LEFT('Tag Library'!$P$14:$P$736, LEN(H$2))=H$2, RIGHT('Tag Library'!$P$14:$P$736, LEN($A426))=$A426), """")"),"")</f>
        <v/>
      </c>
      <c r="I426" s="1" t="str">
        <f ca="1">IFERROR(__xludf.DUMMYFUNCTION("IFERROR(FILTER('Tag Library'!$Q$14:$Q$736, LEFT('Tag Library'!$P$14:$P$736, LEN(I$2))=I$2, RIGHT('Tag Library'!$P$14:$P$736, LEN($A426))=$A426), """")"),"")</f>
        <v/>
      </c>
      <c r="J426" s="1" t="str">
        <f ca="1">IFERROR(__xludf.DUMMYFUNCTION("IFERROR(FILTER('Tag Library'!$Q$14:$Q$736, LEFT('Tag Library'!$P$14:$P$736, LEN(J$2))=J$2, RIGHT('Tag Library'!$P$14:$P$736, LEN($A426))=$A426), """")"),"")</f>
        <v/>
      </c>
      <c r="K426" s="1" t="str">
        <f ca="1">IFERROR(__xludf.DUMMYFUNCTION("IFERROR(FILTER('Tag Library'!$Q$14:$Q$736, LEFT('Tag Library'!$P$14:$P$736, LEN(K$2))=K$2, RIGHT('Tag Library'!$P$14:$P$736, LEN($A426))=$A426), """")"),"")</f>
        <v/>
      </c>
      <c r="L426" s="1" t="str">
        <f ca="1">IFERROR(__xludf.DUMMYFUNCTION("IFERROR(FILTER('Tag Library'!$Q$14:$Q$736, LEFT('Tag Library'!$P$14:$P$736, LEN(L$2))=L$2, RIGHT('Tag Library'!$P$14:$P$736, LEN($A426))=$A426), """")"),"")</f>
        <v/>
      </c>
      <c r="M426" s="1" t="str">
        <f ca="1">IFERROR(__xludf.DUMMYFUNCTION("IFERROR(FILTER('Tag Library'!$Q$14:$Q$736, LEFT('Tag Library'!$P$14:$P$736, LEN(M$2))=M$2, RIGHT('Tag Library'!$P$14:$P$736, LEN($A426))=$A426), """")"),"")</f>
        <v/>
      </c>
      <c r="N426" s="1" t="str">
        <f ca="1">IFERROR(__xludf.DUMMYFUNCTION("IFERROR(FILTER('Tag Library'!$Q$14:$Q$736, LEFT('Tag Library'!$P$14:$P$736, LEN(N$2))=N$2, RIGHT('Tag Library'!$P$14:$P$736, LEN($A426))=$A426), """")"),"")</f>
        <v/>
      </c>
      <c r="O426" s="1" t="str">
        <f ca="1">IFERROR(__xludf.DUMMYFUNCTION("IFERROR(FILTER('Tag Library'!$Q$14:$Q$736, LEFT('Tag Library'!$P$14:$P$736, LEN(O$2))=O$2, RIGHT('Tag Library'!$P$14:$P$736, LEN($A426))=$A426), """")"),"")</f>
        <v/>
      </c>
      <c r="P426" s="1" t="str">
        <f ca="1">IFERROR(__xludf.DUMMYFUNCTION("IFERROR(FILTER('Tag Library'!$Q$14:$Q$736, LEFT('Tag Library'!$P$14:$P$736, LEN(P$2))=P$2, RIGHT('Tag Library'!$P$14:$P$736, LEN($A426))=$A426), """")"),"white")</f>
        <v>white</v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IFERROR(__xludf.DUMMYFUNCTION("IFERROR(FILTER('Tag Library'!$Q$14:$Q$736, LEFT('Tag Library'!$P$14:$P$736, LEN(B$2))=B$2, RIGHT('Tag Library'!$P$14:$P$736, LEN($A427))=$A427), """")"),"")</f>
        <v/>
      </c>
      <c r="C427" s="1" t="str">
        <f ca="1">IFERROR(__xludf.DUMMYFUNCTION("IFERROR(FILTER('Tag Library'!$Q$14:$Q$736, LEFT('Tag Library'!$P$14:$P$736, LEN(C$2))=C$2, RIGHT('Tag Library'!$P$14:$P$736, LEN($A427))=$A427), """")"),"")</f>
        <v/>
      </c>
      <c r="D427" s="1" t="str">
        <f ca="1">IFERROR(__xludf.DUMMYFUNCTION("IFERROR(FILTER('Tag Library'!$Q$14:$Q$736, LEFT('Tag Library'!$P$14:$P$736, LEN(D$2))=D$2, RIGHT('Tag Library'!$P$14:$P$736, LEN($A427))=$A427), """")"),"white")</f>
        <v>white</v>
      </c>
      <c r="E427" s="1" t="str">
        <f ca="1">IFERROR(__xludf.DUMMYFUNCTION("IFERROR(FILTER('Tag Library'!$Q$14:$Q$736, LEFT('Tag Library'!$P$14:$P$736, LEN(E$2))=E$2, RIGHT('Tag Library'!$P$14:$P$736, LEN($A427))=$A427), """")"),"yellow")</f>
        <v>yellow</v>
      </c>
      <c r="F427" s="1" t="str">
        <f ca="1">IFERROR(__xludf.DUMMYFUNCTION("IFERROR(FILTER('Tag Library'!$Q$14:$Q$736, LEFT('Tag Library'!$P$14:$P$736, LEN(F$2))=F$2, RIGHT('Tag Library'!$P$14:$P$736, LEN($A427))=$A427), """")"),"white")</f>
        <v>white</v>
      </c>
      <c r="G427" s="1" t="str">
        <f ca="1">IFERROR(__xludf.DUMMYFUNCTION("IFERROR(FILTER('Tag Library'!$Q$14:$Q$736, LEFT('Tag Library'!$P$14:$P$736, LEN(G$2))=G$2, RIGHT('Tag Library'!$P$14:$P$736, LEN($A427))=$A427), """")"),"white")</f>
        <v>white</v>
      </c>
      <c r="H427" s="1" t="str">
        <f ca="1">IFERROR(__xludf.DUMMYFUNCTION("IFERROR(FILTER('Tag Library'!$Q$14:$Q$736, LEFT('Tag Library'!$P$14:$P$736, LEN(H$2))=H$2, RIGHT('Tag Library'!$P$14:$P$736, LEN($A427))=$A427), """")"),"white")</f>
        <v>white</v>
      </c>
      <c r="I427" s="1" t="str">
        <f ca="1">IFERROR(__xludf.DUMMYFUNCTION("IFERROR(FILTER('Tag Library'!$Q$14:$Q$736, LEFT('Tag Library'!$P$14:$P$736, LEN(I$2))=I$2, RIGHT('Tag Library'!$P$14:$P$736, LEN($A427))=$A427), """")"),"white")</f>
        <v>white</v>
      </c>
      <c r="J427" s="1" t="str">
        <f ca="1">IFERROR(__xludf.DUMMYFUNCTION("IFERROR(FILTER('Tag Library'!$Q$14:$Q$736, LEFT('Tag Library'!$P$14:$P$736, LEN(J$2))=J$2, RIGHT('Tag Library'!$P$14:$P$736, LEN($A427))=$A427), """")"),"white")</f>
        <v>white</v>
      </c>
      <c r="K427" s="1" t="str">
        <f ca="1">IFERROR(__xludf.DUMMYFUNCTION("IFERROR(FILTER('Tag Library'!$Q$14:$Q$736, LEFT('Tag Library'!$P$14:$P$736, LEN(K$2))=K$2, RIGHT('Tag Library'!$P$14:$P$736, LEN($A427))=$A427), """")"),"white")</f>
        <v>white</v>
      </c>
      <c r="L427" s="1" t="str">
        <f ca="1">IFERROR(__xludf.DUMMYFUNCTION("IFERROR(FILTER('Tag Library'!$Q$14:$Q$736, LEFT('Tag Library'!$P$14:$P$736, LEN(L$2))=L$2, RIGHT('Tag Library'!$P$14:$P$736, LEN($A427))=$A427), """")"),"white")</f>
        <v>white</v>
      </c>
      <c r="M427" s="1" t="str">
        <f ca="1">IFERROR(__xludf.DUMMYFUNCTION("IFERROR(FILTER('Tag Library'!$Q$14:$Q$736, LEFT('Tag Library'!$P$14:$P$736, LEN(M$2))=M$2, RIGHT('Tag Library'!$P$14:$P$736, LEN($A427))=$A427), """")"),"white")</f>
        <v>white</v>
      </c>
      <c r="N427" s="1" t="str">
        <f ca="1">IFERROR(__xludf.DUMMYFUNCTION("IFERROR(FILTER('Tag Library'!$Q$14:$Q$736, LEFT('Tag Library'!$P$14:$P$736, LEN(N$2))=N$2, RIGHT('Tag Library'!$P$14:$P$736, LEN($A427))=$A427), """")"),"white")</f>
        <v>white</v>
      </c>
      <c r="O427" s="1" t="str">
        <f ca="1">IFERROR(__xludf.DUMMYFUNCTION("IFERROR(FILTER('Tag Library'!$Q$14:$Q$736, LEFT('Tag Library'!$P$14:$P$736, LEN(O$2))=O$2, RIGHT('Tag Library'!$P$14:$P$736, LEN($A427))=$A427), """")"),"white")</f>
        <v>white</v>
      </c>
      <c r="P427" s="1" t="str">
        <f ca="1">IFERROR(__xludf.DUMMYFUNCTION("IFERROR(FILTER('Tag Library'!$Q$14:$Q$736, LEFT('Tag Library'!$P$14:$P$736, LEN(P$2))=P$2, RIGHT('Tag Library'!$P$14:$P$736, LEN($A427))=$A427), """")"),"")</f>
        <v/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IFERROR(__xludf.DUMMYFUNCTION("IFERROR(FILTER('Tag Library'!$Q$14:$Q$736, LEFT('Tag Library'!$P$14:$P$736, LEN(B$2))=B$2, RIGHT('Tag Library'!$P$14:$P$736, LEN($A428))=$A428), """")"),"")</f>
        <v/>
      </c>
      <c r="C428" s="1" t="str">
        <f ca="1">IFERROR(__xludf.DUMMYFUNCTION("IFERROR(FILTER('Tag Library'!$Q$14:$Q$736, LEFT('Tag Library'!$P$14:$P$736, LEN(C$2))=C$2, RIGHT('Tag Library'!$P$14:$P$736, LEN($A428))=$A428), """")"),"")</f>
        <v/>
      </c>
      <c r="D428" s="1" t="str">
        <f ca="1">IFERROR(__xludf.DUMMYFUNCTION("IFERROR(FILTER('Tag Library'!$Q$14:$Q$736, LEFT('Tag Library'!$P$14:$P$736, LEN(D$2))=D$2, RIGHT('Tag Library'!$P$14:$P$736, LEN($A428))=$A428), """")"),"")</f>
        <v/>
      </c>
      <c r="E428" s="1" t="str">
        <f ca="1">IFERROR(__xludf.DUMMYFUNCTION("IFERROR(FILTER('Tag Library'!$Q$14:$Q$736, LEFT('Tag Library'!$P$14:$P$736, LEN(E$2))=E$2, RIGHT('Tag Library'!$P$14:$P$736, LEN($A428))=$A428), """")"),"")</f>
        <v/>
      </c>
      <c r="F428" s="1" t="str">
        <f ca="1">IFERROR(__xludf.DUMMYFUNCTION("IFERROR(FILTER('Tag Library'!$Q$14:$Q$736, LEFT('Tag Library'!$P$14:$P$736, LEN(F$2))=F$2, RIGHT('Tag Library'!$P$14:$P$736, LEN($A428))=$A428), """")"),"")</f>
        <v/>
      </c>
      <c r="G428" s="1" t="str">
        <f ca="1">IFERROR(__xludf.DUMMYFUNCTION("IFERROR(FILTER('Tag Library'!$Q$14:$Q$736, LEFT('Tag Library'!$P$14:$P$736, LEN(G$2))=G$2, RIGHT('Tag Library'!$P$14:$P$736, LEN($A428))=$A428), """")"),"")</f>
        <v/>
      </c>
      <c r="H428" s="1" t="str">
        <f ca="1">IFERROR(__xludf.DUMMYFUNCTION("IFERROR(FILTER('Tag Library'!$Q$14:$Q$736, LEFT('Tag Library'!$P$14:$P$736, LEN(H$2))=H$2, RIGHT('Tag Library'!$P$14:$P$736, LEN($A428))=$A428), """")"),"")</f>
        <v/>
      </c>
      <c r="I428" s="1" t="str">
        <f ca="1">IFERROR(__xludf.DUMMYFUNCTION("IFERROR(FILTER('Tag Library'!$Q$14:$Q$736, LEFT('Tag Library'!$P$14:$P$736, LEN(I$2))=I$2, RIGHT('Tag Library'!$P$14:$P$736, LEN($A428))=$A428), """")"),"")</f>
        <v/>
      </c>
      <c r="J428" s="1" t="str">
        <f ca="1">IFERROR(__xludf.DUMMYFUNCTION("IFERROR(FILTER('Tag Library'!$Q$14:$Q$736, LEFT('Tag Library'!$P$14:$P$736, LEN(J$2))=J$2, RIGHT('Tag Library'!$P$14:$P$736, LEN($A428))=$A428), """")"),"")</f>
        <v/>
      </c>
      <c r="K428" s="1" t="str">
        <f ca="1">IFERROR(__xludf.DUMMYFUNCTION("IFERROR(FILTER('Tag Library'!$Q$14:$Q$736, LEFT('Tag Library'!$P$14:$P$736, LEN(K$2))=K$2, RIGHT('Tag Library'!$P$14:$P$736, LEN($A428))=$A428), """")"),"")</f>
        <v/>
      </c>
      <c r="L428" s="1" t="str">
        <f ca="1">IFERROR(__xludf.DUMMYFUNCTION("IFERROR(FILTER('Tag Library'!$Q$14:$Q$736, LEFT('Tag Library'!$P$14:$P$736, LEN(L$2))=L$2, RIGHT('Tag Library'!$P$14:$P$736, LEN($A428))=$A428), """")"),"")</f>
        <v/>
      </c>
      <c r="M428" s="1" t="str">
        <f ca="1">IFERROR(__xludf.DUMMYFUNCTION("IFERROR(FILTER('Tag Library'!$Q$14:$Q$736, LEFT('Tag Library'!$P$14:$P$736, LEN(M$2))=M$2, RIGHT('Tag Library'!$P$14:$P$736, LEN($A428))=$A428), """")"),"")</f>
        <v/>
      </c>
      <c r="N428" s="1" t="str">
        <f ca="1">IFERROR(__xludf.DUMMYFUNCTION("IFERROR(FILTER('Tag Library'!$Q$14:$Q$736, LEFT('Tag Library'!$P$14:$P$736, LEN(N$2))=N$2, RIGHT('Tag Library'!$P$14:$P$736, LEN($A428))=$A428), """")"),"")</f>
        <v/>
      </c>
      <c r="O428" s="1" t="str">
        <f ca="1">IFERROR(__xludf.DUMMYFUNCTION("IFERROR(FILTER('Tag Library'!$Q$14:$Q$736, LEFT('Tag Library'!$P$14:$P$736, LEN(O$2))=O$2, RIGHT('Tag Library'!$P$14:$P$736, LEN($A428))=$A428), """")"),"")</f>
        <v/>
      </c>
      <c r="P428" s="1" t="str">
        <f ca="1">IFERROR(__xludf.DUMMYFUNCTION("IFERROR(FILTER('Tag Library'!$Q$14:$Q$736, LEFT('Tag Library'!$P$14:$P$736, LEN(P$2))=P$2, RIGHT('Tag Library'!$P$14:$P$736, LEN($A428))=$A428), """")"),"")</f>
        <v/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IFERROR(__xludf.DUMMYFUNCTION("IFERROR(FILTER('Tag Library'!$Q$14:$Q$736, LEFT('Tag Library'!$P$14:$P$736, LEN(B$2))=B$2, RIGHT('Tag Library'!$P$14:$P$736, LEN($A429))=$A429), """")"),"")</f>
        <v/>
      </c>
      <c r="C429" s="1" t="str">
        <f ca="1">IFERROR(__xludf.DUMMYFUNCTION("IFERROR(FILTER('Tag Library'!$Q$14:$Q$736, LEFT('Tag Library'!$P$14:$P$736, LEN(C$2))=C$2, RIGHT('Tag Library'!$P$14:$P$736, LEN($A429))=$A429), """")"),"")</f>
        <v/>
      </c>
      <c r="D429" s="1" t="str">
        <f ca="1">IFERROR(__xludf.DUMMYFUNCTION("IFERROR(FILTER('Tag Library'!$Q$14:$Q$736, LEFT('Tag Library'!$P$14:$P$736, LEN(D$2))=D$2, RIGHT('Tag Library'!$P$14:$P$736, LEN($A429))=$A429), """")"),"")</f>
        <v/>
      </c>
      <c r="E429" s="1" t="str">
        <f ca="1">IFERROR(__xludf.DUMMYFUNCTION("IFERROR(FILTER('Tag Library'!$Q$14:$Q$736, LEFT('Tag Library'!$P$14:$P$736, LEN(E$2))=E$2, RIGHT('Tag Library'!$P$14:$P$736, LEN($A429))=$A429), """")"),"")</f>
        <v/>
      </c>
      <c r="F429" s="1" t="str">
        <f ca="1">IFERROR(__xludf.DUMMYFUNCTION("IFERROR(FILTER('Tag Library'!$Q$14:$Q$736, LEFT('Tag Library'!$P$14:$P$736, LEN(F$2))=F$2, RIGHT('Tag Library'!$P$14:$P$736, LEN($A429))=$A429), """")"),"")</f>
        <v/>
      </c>
      <c r="G429" s="1" t="str">
        <f ca="1">IFERROR(__xludf.DUMMYFUNCTION("IFERROR(FILTER('Tag Library'!$Q$14:$Q$736, LEFT('Tag Library'!$P$14:$P$736, LEN(G$2))=G$2, RIGHT('Tag Library'!$P$14:$P$736, LEN($A429))=$A429), """")"),"")</f>
        <v/>
      </c>
      <c r="H429" s="1" t="str">
        <f ca="1">IFERROR(__xludf.DUMMYFUNCTION("IFERROR(FILTER('Tag Library'!$Q$14:$Q$736, LEFT('Tag Library'!$P$14:$P$736, LEN(H$2))=H$2, RIGHT('Tag Library'!$P$14:$P$736, LEN($A429))=$A429), """")"),"")</f>
        <v/>
      </c>
      <c r="I429" s="1" t="str">
        <f ca="1">IFERROR(__xludf.DUMMYFUNCTION("IFERROR(FILTER('Tag Library'!$Q$14:$Q$736, LEFT('Tag Library'!$P$14:$P$736, LEN(I$2))=I$2, RIGHT('Tag Library'!$P$14:$P$736, LEN($A429))=$A429), """")"),"")</f>
        <v/>
      </c>
      <c r="J429" s="1" t="str">
        <f ca="1">IFERROR(__xludf.DUMMYFUNCTION("IFERROR(FILTER('Tag Library'!$Q$14:$Q$736, LEFT('Tag Library'!$P$14:$P$736, LEN(J$2))=J$2, RIGHT('Tag Library'!$P$14:$P$736, LEN($A429))=$A429), """")"),"")</f>
        <v/>
      </c>
      <c r="K429" s="1" t="str">
        <f ca="1">IFERROR(__xludf.DUMMYFUNCTION("IFERROR(FILTER('Tag Library'!$Q$14:$Q$736, LEFT('Tag Library'!$P$14:$P$736, LEN(K$2))=K$2, RIGHT('Tag Library'!$P$14:$P$736, LEN($A429))=$A429), """")"),"")</f>
        <v/>
      </c>
      <c r="L429" s="1" t="str">
        <f ca="1">IFERROR(__xludf.DUMMYFUNCTION("IFERROR(FILTER('Tag Library'!$Q$14:$Q$736, LEFT('Tag Library'!$P$14:$P$736, LEN(L$2))=L$2, RIGHT('Tag Library'!$P$14:$P$736, LEN($A429))=$A429), """")"),"")</f>
        <v/>
      </c>
      <c r="M429" s="1" t="str">
        <f ca="1">IFERROR(__xludf.DUMMYFUNCTION("IFERROR(FILTER('Tag Library'!$Q$14:$Q$736, LEFT('Tag Library'!$P$14:$P$736, LEN(M$2))=M$2, RIGHT('Tag Library'!$P$14:$P$736, LEN($A429))=$A429), """")"),"")</f>
        <v/>
      </c>
      <c r="N429" s="1" t="str">
        <f ca="1">IFERROR(__xludf.DUMMYFUNCTION("IFERROR(FILTER('Tag Library'!$Q$14:$Q$736, LEFT('Tag Library'!$P$14:$P$736, LEN(N$2))=N$2, RIGHT('Tag Library'!$P$14:$P$736, LEN($A429))=$A429), """")"),"")</f>
        <v/>
      </c>
      <c r="O429" s="1" t="str">
        <f ca="1">IFERROR(__xludf.DUMMYFUNCTION("IFERROR(FILTER('Tag Library'!$Q$14:$Q$736, LEFT('Tag Library'!$P$14:$P$736, LEN(O$2))=O$2, RIGHT('Tag Library'!$P$14:$P$736, LEN($A429))=$A429), """")"),"")</f>
        <v/>
      </c>
      <c r="P429" s="1" t="str">
        <f ca="1">IFERROR(__xludf.DUMMYFUNCTION("IFERROR(FILTER('Tag Library'!$Q$14:$Q$736, LEFT('Tag Library'!$P$14:$P$736, LEN(P$2))=P$2, RIGHT('Tag Library'!$P$14:$P$736, LEN($A429))=$A429), """")"),"")</f>
        <v/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IFERROR(__xludf.DUMMYFUNCTION("IFERROR(FILTER('Tag Library'!$Q$14:$Q$736, LEFT('Tag Library'!$P$14:$P$736, LEN(B$2))=B$2, RIGHT('Tag Library'!$P$14:$P$736, LEN($A430))=$A430), """")"),"")</f>
        <v/>
      </c>
      <c r="C430" s="1" t="str">
        <f ca="1">IFERROR(__xludf.DUMMYFUNCTION("IFERROR(FILTER('Tag Library'!$Q$14:$Q$736, LEFT('Tag Library'!$P$14:$P$736, LEN(C$2))=C$2, RIGHT('Tag Library'!$P$14:$P$736, LEN($A430))=$A430), """")"),"")</f>
        <v/>
      </c>
      <c r="D430" s="1" t="str">
        <f ca="1">IFERROR(__xludf.DUMMYFUNCTION("IFERROR(FILTER('Tag Library'!$Q$14:$Q$736, LEFT('Tag Library'!$P$14:$P$736, LEN(D$2))=D$2, RIGHT('Tag Library'!$P$14:$P$736, LEN($A430))=$A430), """")"),"")</f>
        <v/>
      </c>
      <c r="E430" s="1" t="str">
        <f ca="1">IFERROR(__xludf.DUMMYFUNCTION("IFERROR(FILTER('Tag Library'!$Q$14:$Q$736, LEFT('Tag Library'!$P$14:$P$736, LEN(E$2))=E$2, RIGHT('Tag Library'!$P$14:$P$736, LEN($A430))=$A430), """")"),"")</f>
        <v/>
      </c>
      <c r="F430" s="1" t="str">
        <f ca="1">IFERROR(__xludf.DUMMYFUNCTION("IFERROR(FILTER('Tag Library'!$Q$14:$Q$736, LEFT('Tag Library'!$P$14:$P$736, LEN(F$2))=F$2, RIGHT('Tag Library'!$P$14:$P$736, LEN($A430))=$A430), """")"),"")</f>
        <v/>
      </c>
      <c r="G430" s="1" t="str">
        <f ca="1">IFERROR(__xludf.DUMMYFUNCTION("IFERROR(FILTER('Tag Library'!$Q$14:$Q$736, LEFT('Tag Library'!$P$14:$P$736, LEN(G$2))=G$2, RIGHT('Tag Library'!$P$14:$P$736, LEN($A430))=$A430), """")"),"")</f>
        <v/>
      </c>
      <c r="H430" s="1" t="str">
        <f ca="1">IFERROR(__xludf.DUMMYFUNCTION("IFERROR(FILTER('Tag Library'!$Q$14:$Q$736, LEFT('Tag Library'!$P$14:$P$736, LEN(H$2))=H$2, RIGHT('Tag Library'!$P$14:$P$736, LEN($A430))=$A430), """")"),"")</f>
        <v/>
      </c>
      <c r="I430" s="1" t="str">
        <f ca="1">IFERROR(__xludf.DUMMYFUNCTION("IFERROR(FILTER('Tag Library'!$Q$14:$Q$736, LEFT('Tag Library'!$P$14:$P$736, LEN(I$2))=I$2, RIGHT('Tag Library'!$P$14:$P$736, LEN($A430))=$A430), """")"),"")</f>
        <v/>
      </c>
      <c r="J430" s="1" t="str">
        <f ca="1">IFERROR(__xludf.DUMMYFUNCTION("IFERROR(FILTER('Tag Library'!$Q$14:$Q$736, LEFT('Tag Library'!$P$14:$P$736, LEN(J$2))=J$2, RIGHT('Tag Library'!$P$14:$P$736, LEN($A430))=$A430), """")"),"")</f>
        <v/>
      </c>
      <c r="K430" s="1" t="str">
        <f ca="1">IFERROR(__xludf.DUMMYFUNCTION("IFERROR(FILTER('Tag Library'!$Q$14:$Q$736, LEFT('Tag Library'!$P$14:$P$736, LEN(K$2))=K$2, RIGHT('Tag Library'!$P$14:$P$736, LEN($A430))=$A430), """")"),"")</f>
        <v/>
      </c>
      <c r="L430" s="1" t="str">
        <f ca="1">IFERROR(__xludf.DUMMYFUNCTION("IFERROR(FILTER('Tag Library'!$Q$14:$Q$736, LEFT('Tag Library'!$P$14:$P$736, LEN(L$2))=L$2, RIGHT('Tag Library'!$P$14:$P$736, LEN($A430))=$A430), """")"),"")</f>
        <v/>
      </c>
      <c r="M430" s="1" t="str">
        <f ca="1">IFERROR(__xludf.DUMMYFUNCTION("IFERROR(FILTER('Tag Library'!$Q$14:$Q$736, LEFT('Tag Library'!$P$14:$P$736, LEN(M$2))=M$2, RIGHT('Tag Library'!$P$14:$P$736, LEN($A430))=$A430), """")"),"")</f>
        <v/>
      </c>
      <c r="N430" s="1" t="str">
        <f ca="1">IFERROR(__xludf.DUMMYFUNCTION("IFERROR(FILTER('Tag Library'!$Q$14:$Q$736, LEFT('Tag Library'!$P$14:$P$736, LEN(N$2))=N$2, RIGHT('Tag Library'!$P$14:$P$736, LEN($A430))=$A430), """")"),"")</f>
        <v/>
      </c>
      <c r="O430" s="1" t="str">
        <f ca="1">IFERROR(__xludf.DUMMYFUNCTION("IFERROR(FILTER('Tag Library'!$Q$14:$Q$736, LEFT('Tag Library'!$P$14:$P$736, LEN(O$2))=O$2, RIGHT('Tag Library'!$P$14:$P$736, LEN($A430))=$A430), """")"),"")</f>
        <v/>
      </c>
      <c r="P430" s="1" t="str">
        <f ca="1">IFERROR(__xludf.DUMMYFUNCTION("IFERROR(FILTER('Tag Library'!$Q$14:$Q$736, LEFT('Tag Library'!$P$14:$P$736, LEN(P$2))=P$2, RIGHT('Tag Library'!$P$14:$P$736, LEN($A430))=$A430), """")"),"")</f>
        <v/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IFERROR(__xludf.DUMMYFUNCTION("IFERROR(FILTER('Tag Library'!$Q$14:$Q$736, LEFT('Tag Library'!$P$14:$P$736, LEN(B$2))=B$2, RIGHT('Tag Library'!$P$14:$P$736, LEN($A431))=$A431), """")"),"")</f>
        <v/>
      </c>
      <c r="C431" s="1" t="str">
        <f ca="1">IFERROR(__xludf.DUMMYFUNCTION("IFERROR(FILTER('Tag Library'!$Q$14:$Q$736, LEFT('Tag Library'!$P$14:$P$736, LEN(C$2))=C$2, RIGHT('Tag Library'!$P$14:$P$736, LEN($A431))=$A431), """")"),"")</f>
        <v/>
      </c>
      <c r="D431" s="1" t="str">
        <f ca="1">IFERROR(__xludf.DUMMYFUNCTION("IFERROR(FILTER('Tag Library'!$Q$14:$Q$736, LEFT('Tag Library'!$P$14:$P$736, LEN(D$2))=D$2, RIGHT('Tag Library'!$P$14:$P$736, LEN($A431))=$A431), """")"),"yellow")</f>
        <v>yellow</v>
      </c>
      <c r="E431" s="1" t="str">
        <f ca="1">IFERROR(__xludf.DUMMYFUNCTION("IFERROR(FILTER('Tag Library'!$Q$14:$Q$736, LEFT('Tag Library'!$P$14:$P$736, LEN(E$2))=E$2, RIGHT('Tag Library'!$P$14:$P$736, LEN($A431))=$A431), """")"),"white")</f>
        <v>white</v>
      </c>
      <c r="F431" s="1" t="str">
        <f ca="1">IFERROR(__xludf.DUMMYFUNCTION("IFERROR(FILTER('Tag Library'!$Q$14:$Q$736, LEFT('Tag Library'!$P$14:$P$736, LEN(F$2))=F$2, RIGHT('Tag Library'!$P$14:$P$736, LEN($A431))=$A431), """")"),"white")</f>
        <v>white</v>
      </c>
      <c r="G431" s="1" t="str">
        <f ca="1">IFERROR(__xludf.DUMMYFUNCTION("IFERROR(FILTER('Tag Library'!$Q$14:$Q$736, LEFT('Tag Library'!$P$14:$P$736, LEN(G$2))=G$2, RIGHT('Tag Library'!$P$14:$P$736, LEN($A431))=$A431), """")"),"white")</f>
        <v>white</v>
      </c>
      <c r="H431" s="1" t="str">
        <f ca="1">IFERROR(__xludf.DUMMYFUNCTION("IFERROR(FILTER('Tag Library'!$Q$14:$Q$736, LEFT('Tag Library'!$P$14:$P$736, LEN(H$2))=H$2, RIGHT('Tag Library'!$P$14:$P$736, LEN($A431))=$A431), """")"),"white")</f>
        <v>white</v>
      </c>
      <c r="I431" s="1" t="str">
        <f ca="1">IFERROR(__xludf.DUMMYFUNCTION("IFERROR(FILTER('Tag Library'!$Q$14:$Q$736, LEFT('Tag Library'!$P$14:$P$736, LEN(I$2))=I$2, RIGHT('Tag Library'!$P$14:$P$736, LEN($A431))=$A431), """")"),"white")</f>
        <v>white</v>
      </c>
      <c r="J431" s="1" t="str">
        <f ca="1">IFERROR(__xludf.DUMMYFUNCTION("IFERROR(FILTER('Tag Library'!$Q$14:$Q$736, LEFT('Tag Library'!$P$14:$P$736, LEN(J$2))=J$2, RIGHT('Tag Library'!$P$14:$P$736, LEN($A431))=$A431), """")"),"white")</f>
        <v>white</v>
      </c>
      <c r="K431" s="1" t="str">
        <f ca="1">IFERROR(__xludf.DUMMYFUNCTION("IFERROR(FILTER('Tag Library'!$Q$14:$Q$736, LEFT('Tag Library'!$P$14:$P$736, LEN(K$2))=K$2, RIGHT('Tag Library'!$P$14:$P$736, LEN($A431))=$A431), """")"),"white")</f>
        <v>white</v>
      </c>
      <c r="L431" s="1" t="str">
        <f ca="1">IFERROR(__xludf.DUMMYFUNCTION("IFERROR(FILTER('Tag Library'!$Q$14:$Q$736, LEFT('Tag Library'!$P$14:$P$736, LEN(L$2))=L$2, RIGHT('Tag Library'!$P$14:$P$736, LEN($A431))=$A431), """")"),"white")</f>
        <v>white</v>
      </c>
      <c r="M431" s="1" t="str">
        <f ca="1">IFERROR(__xludf.DUMMYFUNCTION("IFERROR(FILTER('Tag Library'!$Q$14:$Q$736, LEFT('Tag Library'!$P$14:$P$736, LEN(M$2))=M$2, RIGHT('Tag Library'!$P$14:$P$736, LEN($A431))=$A431), """")"),"white")</f>
        <v>white</v>
      </c>
      <c r="N431" s="1" t="str">
        <f ca="1">IFERROR(__xludf.DUMMYFUNCTION("IFERROR(FILTER('Tag Library'!$Q$14:$Q$736, LEFT('Tag Library'!$P$14:$P$736, LEN(N$2))=N$2, RIGHT('Tag Library'!$P$14:$P$736, LEN($A431))=$A431), """")"),"white")</f>
        <v>white</v>
      </c>
      <c r="O431" s="1" t="str">
        <f ca="1">IFERROR(__xludf.DUMMYFUNCTION("IFERROR(FILTER('Tag Library'!$Q$14:$Q$736, LEFT('Tag Library'!$P$14:$P$736, LEN(O$2))=O$2, RIGHT('Tag Library'!$P$14:$P$736, LEN($A431))=$A431), """")"),"white")</f>
        <v>white</v>
      </c>
      <c r="P431" s="1" t="str">
        <f ca="1">IFERROR(__xludf.DUMMYFUNCTION("IFERROR(FILTER('Tag Library'!$Q$14:$Q$736, LEFT('Tag Library'!$P$14:$P$736, LEN(P$2))=P$2, RIGHT('Tag Library'!$P$14:$P$736, LEN($A431))=$A431), """")"),"")</f>
        <v/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IFERROR(__xludf.DUMMYFUNCTION("IFERROR(FILTER('Tag Library'!$Q$14:$Q$736, LEFT('Tag Library'!$P$14:$P$736, LEN(B$2))=B$2, RIGHT('Tag Library'!$P$14:$P$736, LEN($A432))=$A432), """")"),"")</f>
        <v/>
      </c>
      <c r="C432" s="1" t="str">
        <f ca="1">IFERROR(__xludf.DUMMYFUNCTION("IFERROR(FILTER('Tag Library'!$Q$14:$Q$736, LEFT('Tag Library'!$P$14:$P$736, LEN(C$2))=C$2, RIGHT('Tag Library'!$P$14:$P$736, LEN($A432))=$A432), """")"),"")</f>
        <v/>
      </c>
      <c r="D432" s="1" t="str">
        <f ca="1">IFERROR(__xludf.DUMMYFUNCTION("IFERROR(FILTER('Tag Library'!$Q$14:$Q$736, LEFT('Tag Library'!$P$14:$P$736, LEN(D$2))=D$2, RIGHT('Tag Library'!$P$14:$P$736, LEN($A432))=$A432), """")"),"yellow")</f>
        <v>yellow</v>
      </c>
      <c r="E432" s="1" t="str">
        <f ca="1">IFERROR(__xludf.DUMMYFUNCTION("IFERROR(FILTER('Tag Library'!$Q$14:$Q$736, LEFT('Tag Library'!$P$14:$P$736, LEN(E$2))=E$2, RIGHT('Tag Library'!$P$14:$P$736, LEN($A432))=$A432), """")"),"white")</f>
        <v>white</v>
      </c>
      <c r="F432" s="1" t="str">
        <f ca="1">IFERROR(__xludf.DUMMYFUNCTION("IFERROR(FILTER('Tag Library'!$Q$14:$Q$736, LEFT('Tag Library'!$P$14:$P$736, LEN(F$2))=F$2, RIGHT('Tag Library'!$P$14:$P$736, LEN($A432))=$A432), """")"),"white")</f>
        <v>white</v>
      </c>
      <c r="G432" s="1" t="str">
        <f ca="1">IFERROR(__xludf.DUMMYFUNCTION("IFERROR(FILTER('Tag Library'!$Q$14:$Q$736, LEFT('Tag Library'!$P$14:$P$736, LEN(G$2))=G$2, RIGHT('Tag Library'!$P$14:$P$736, LEN($A432))=$A432), """")"),"white")</f>
        <v>white</v>
      </c>
      <c r="H432" s="1" t="str">
        <f ca="1">IFERROR(__xludf.DUMMYFUNCTION("IFERROR(FILTER('Tag Library'!$Q$14:$Q$736, LEFT('Tag Library'!$P$14:$P$736, LEN(H$2))=H$2, RIGHT('Tag Library'!$P$14:$P$736, LEN($A432))=$A432), """")"),"white")</f>
        <v>white</v>
      </c>
      <c r="I432" s="1" t="str">
        <f ca="1">IFERROR(__xludf.DUMMYFUNCTION("IFERROR(FILTER('Tag Library'!$Q$14:$Q$736, LEFT('Tag Library'!$P$14:$P$736, LEN(I$2))=I$2, RIGHT('Tag Library'!$P$14:$P$736, LEN($A432))=$A432), """")"),"white")</f>
        <v>white</v>
      </c>
      <c r="J432" s="1" t="str">
        <f ca="1">IFERROR(__xludf.DUMMYFUNCTION("IFERROR(FILTER('Tag Library'!$Q$14:$Q$736, LEFT('Tag Library'!$P$14:$P$736, LEN(J$2))=J$2, RIGHT('Tag Library'!$P$14:$P$736, LEN($A432))=$A432), """")"),"white")</f>
        <v>white</v>
      </c>
      <c r="K432" s="1" t="str">
        <f ca="1">IFERROR(__xludf.DUMMYFUNCTION("IFERROR(FILTER('Tag Library'!$Q$14:$Q$736, LEFT('Tag Library'!$P$14:$P$736, LEN(K$2))=K$2, RIGHT('Tag Library'!$P$14:$P$736, LEN($A432))=$A432), """")"),"white")</f>
        <v>white</v>
      </c>
      <c r="L432" s="1" t="str">
        <f ca="1">IFERROR(__xludf.DUMMYFUNCTION("IFERROR(FILTER('Tag Library'!$Q$14:$Q$736, LEFT('Tag Library'!$P$14:$P$736, LEN(L$2))=L$2, RIGHT('Tag Library'!$P$14:$P$736, LEN($A432))=$A432), """")"),"white")</f>
        <v>white</v>
      </c>
      <c r="M432" s="1" t="str">
        <f ca="1">IFERROR(__xludf.DUMMYFUNCTION("IFERROR(FILTER('Tag Library'!$Q$14:$Q$736, LEFT('Tag Library'!$P$14:$P$736, LEN(M$2))=M$2, RIGHT('Tag Library'!$P$14:$P$736, LEN($A432))=$A432), """")"),"white")</f>
        <v>white</v>
      </c>
      <c r="N432" s="1" t="str">
        <f ca="1">IFERROR(__xludf.DUMMYFUNCTION("IFERROR(FILTER('Tag Library'!$Q$14:$Q$736, LEFT('Tag Library'!$P$14:$P$736, LEN(N$2))=N$2, RIGHT('Tag Library'!$P$14:$P$736, LEN($A432))=$A432), """")"),"white")</f>
        <v>white</v>
      </c>
      <c r="O432" s="1" t="str">
        <f ca="1">IFERROR(__xludf.DUMMYFUNCTION("IFERROR(FILTER('Tag Library'!$Q$14:$Q$736, LEFT('Tag Library'!$P$14:$P$736, LEN(O$2))=O$2, RIGHT('Tag Library'!$P$14:$P$736, LEN($A432))=$A432), """")"),"white")</f>
        <v>white</v>
      </c>
      <c r="P432" s="1" t="str">
        <f ca="1">IFERROR(__xludf.DUMMYFUNCTION("IFERROR(FILTER('Tag Library'!$Q$14:$Q$736, LEFT('Tag Library'!$P$14:$P$736, LEN(P$2))=P$2, RIGHT('Tag Library'!$P$14:$P$736, LEN($A432))=$A432), """")"),"")</f>
        <v/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IFERROR(__xludf.DUMMYFUNCTION("IFERROR(FILTER('Tag Library'!$Q$14:$Q$736, LEFT('Tag Library'!$P$14:$P$736, LEN(B$2))=B$2, RIGHT('Tag Library'!$P$14:$P$736, LEN($A433))=$A433), """")"),"")</f>
        <v/>
      </c>
      <c r="C433" s="1" t="str">
        <f ca="1">IFERROR(__xludf.DUMMYFUNCTION("IFERROR(FILTER('Tag Library'!$Q$14:$Q$736, LEFT('Tag Library'!$P$14:$P$736, LEN(C$2))=C$2, RIGHT('Tag Library'!$P$14:$P$736, LEN($A433))=$A433), """")"),"")</f>
        <v/>
      </c>
      <c r="D433" s="1" t="str">
        <f ca="1">IFERROR(__xludf.DUMMYFUNCTION("IFERROR(FILTER('Tag Library'!$Q$14:$Q$736, LEFT('Tag Library'!$P$14:$P$736, LEN(D$2))=D$2, RIGHT('Tag Library'!$P$14:$P$736, LEN($A433))=$A433), """")"),"yellow")</f>
        <v>yellow</v>
      </c>
      <c r="E433" s="1" t="str">
        <f ca="1">IFERROR(__xludf.DUMMYFUNCTION("IFERROR(FILTER('Tag Library'!$Q$14:$Q$736, LEFT('Tag Library'!$P$14:$P$736, LEN(E$2))=E$2, RIGHT('Tag Library'!$P$14:$P$736, LEN($A433))=$A433), """")"),"white")</f>
        <v>white</v>
      </c>
      <c r="F433" s="1" t="str">
        <f ca="1">IFERROR(__xludf.DUMMYFUNCTION("IFERROR(FILTER('Tag Library'!$Q$14:$Q$736, LEFT('Tag Library'!$P$14:$P$736, LEN(F$2))=F$2, RIGHT('Tag Library'!$P$14:$P$736, LEN($A433))=$A433), """")"),"white")</f>
        <v>white</v>
      </c>
      <c r="G433" s="1" t="str">
        <f ca="1">IFERROR(__xludf.DUMMYFUNCTION("IFERROR(FILTER('Tag Library'!$Q$14:$Q$736, LEFT('Tag Library'!$P$14:$P$736, LEN(G$2))=G$2, RIGHT('Tag Library'!$P$14:$P$736, LEN($A433))=$A433), """")"),"white")</f>
        <v>white</v>
      </c>
      <c r="H433" s="1" t="str">
        <f ca="1">IFERROR(__xludf.DUMMYFUNCTION("IFERROR(FILTER('Tag Library'!$Q$14:$Q$736, LEFT('Tag Library'!$P$14:$P$736, LEN(H$2))=H$2, RIGHT('Tag Library'!$P$14:$P$736, LEN($A433))=$A433), """")"),"white")</f>
        <v>white</v>
      </c>
      <c r="I433" s="1" t="str">
        <f ca="1">IFERROR(__xludf.DUMMYFUNCTION("IFERROR(FILTER('Tag Library'!$Q$14:$Q$736, LEFT('Tag Library'!$P$14:$P$736, LEN(I$2))=I$2, RIGHT('Tag Library'!$P$14:$P$736, LEN($A433))=$A433), """")"),"white")</f>
        <v>white</v>
      </c>
      <c r="J433" s="1" t="str">
        <f ca="1">IFERROR(__xludf.DUMMYFUNCTION("IFERROR(FILTER('Tag Library'!$Q$14:$Q$736, LEFT('Tag Library'!$P$14:$P$736, LEN(J$2))=J$2, RIGHT('Tag Library'!$P$14:$P$736, LEN($A433))=$A433), """")"),"white")</f>
        <v>white</v>
      </c>
      <c r="K433" s="1" t="str">
        <f ca="1">IFERROR(__xludf.DUMMYFUNCTION("IFERROR(FILTER('Tag Library'!$Q$14:$Q$736, LEFT('Tag Library'!$P$14:$P$736, LEN(K$2))=K$2, RIGHT('Tag Library'!$P$14:$P$736, LEN($A433))=$A433), """")"),"white")</f>
        <v>white</v>
      </c>
      <c r="L433" s="1" t="str">
        <f ca="1">IFERROR(__xludf.DUMMYFUNCTION("IFERROR(FILTER('Tag Library'!$Q$14:$Q$736, LEFT('Tag Library'!$P$14:$P$736, LEN(L$2))=L$2, RIGHT('Tag Library'!$P$14:$P$736, LEN($A433))=$A433), """")"),"white")</f>
        <v>white</v>
      </c>
      <c r="M433" s="1" t="str">
        <f ca="1">IFERROR(__xludf.DUMMYFUNCTION("IFERROR(FILTER('Tag Library'!$Q$14:$Q$736, LEFT('Tag Library'!$P$14:$P$736, LEN(M$2))=M$2, RIGHT('Tag Library'!$P$14:$P$736, LEN($A433))=$A433), """")"),"white")</f>
        <v>white</v>
      </c>
      <c r="N433" s="1" t="str">
        <f ca="1">IFERROR(__xludf.DUMMYFUNCTION("IFERROR(FILTER('Tag Library'!$Q$14:$Q$736, LEFT('Tag Library'!$P$14:$P$736, LEN(N$2))=N$2, RIGHT('Tag Library'!$P$14:$P$736, LEN($A433))=$A433), """")"),"white")</f>
        <v>white</v>
      </c>
      <c r="O433" s="1" t="str">
        <f ca="1">IFERROR(__xludf.DUMMYFUNCTION("IFERROR(FILTER('Tag Library'!$Q$14:$Q$736, LEFT('Tag Library'!$P$14:$P$736, LEN(O$2))=O$2, RIGHT('Tag Library'!$P$14:$P$736, LEN($A433))=$A433), """")"),"white")</f>
        <v>white</v>
      </c>
      <c r="P433" s="1" t="str">
        <f ca="1">IFERROR(__xludf.DUMMYFUNCTION("IFERROR(FILTER('Tag Library'!$Q$14:$Q$736, LEFT('Tag Library'!$P$14:$P$736, LEN(P$2))=P$2, RIGHT('Tag Library'!$P$14:$P$736, LEN($A433))=$A433), """")"),"")</f>
        <v/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IFERROR(__xludf.DUMMYFUNCTION("IFERROR(FILTER('Tag Library'!$Q$14:$Q$736, LEFT('Tag Library'!$P$14:$P$736, LEN(B$2))=B$2, RIGHT('Tag Library'!$P$14:$P$736, LEN($A434))=$A434), """")"),"")</f>
        <v/>
      </c>
      <c r="C434" s="1" t="str">
        <f ca="1">IFERROR(__xludf.DUMMYFUNCTION("IFERROR(FILTER('Tag Library'!$Q$14:$Q$736, LEFT('Tag Library'!$P$14:$P$736, LEN(C$2))=C$2, RIGHT('Tag Library'!$P$14:$P$736, LEN($A434))=$A434), """")"),"")</f>
        <v/>
      </c>
      <c r="D434" s="1" t="str">
        <f ca="1">IFERROR(__xludf.DUMMYFUNCTION("IFERROR(FILTER('Tag Library'!$Q$14:$Q$736, LEFT('Tag Library'!$P$14:$P$736, LEN(D$2))=D$2, RIGHT('Tag Library'!$P$14:$P$736, LEN($A434))=$A434), """")"),"yellow")</f>
        <v>yellow</v>
      </c>
      <c r="E434" s="1" t="str">
        <f ca="1">IFERROR(__xludf.DUMMYFUNCTION("IFERROR(FILTER('Tag Library'!$Q$14:$Q$736, LEFT('Tag Library'!$P$14:$P$736, LEN(E$2))=E$2, RIGHT('Tag Library'!$P$14:$P$736, LEN($A434))=$A434), """")"),"white")</f>
        <v>white</v>
      </c>
      <c r="F434" s="1" t="str">
        <f ca="1">IFERROR(__xludf.DUMMYFUNCTION("IFERROR(FILTER('Tag Library'!$Q$14:$Q$736, LEFT('Tag Library'!$P$14:$P$736, LEN(F$2))=F$2, RIGHT('Tag Library'!$P$14:$P$736, LEN($A434))=$A434), """")"),"white")</f>
        <v>white</v>
      </c>
      <c r="G434" s="1" t="str">
        <f ca="1">IFERROR(__xludf.DUMMYFUNCTION("IFERROR(FILTER('Tag Library'!$Q$14:$Q$736, LEFT('Tag Library'!$P$14:$P$736, LEN(G$2))=G$2, RIGHT('Tag Library'!$P$14:$P$736, LEN($A434))=$A434), """")"),"white")</f>
        <v>white</v>
      </c>
      <c r="H434" s="1" t="str">
        <f ca="1">IFERROR(__xludf.DUMMYFUNCTION("IFERROR(FILTER('Tag Library'!$Q$14:$Q$736, LEFT('Tag Library'!$P$14:$P$736, LEN(H$2))=H$2, RIGHT('Tag Library'!$P$14:$P$736, LEN($A434))=$A434), """")"),"white")</f>
        <v>white</v>
      </c>
      <c r="I434" s="1" t="str">
        <f ca="1">IFERROR(__xludf.DUMMYFUNCTION("IFERROR(FILTER('Tag Library'!$Q$14:$Q$736, LEFT('Tag Library'!$P$14:$P$736, LEN(I$2))=I$2, RIGHT('Tag Library'!$P$14:$P$736, LEN($A434))=$A434), """")"),"white")</f>
        <v>white</v>
      </c>
      <c r="J434" s="1" t="str">
        <f ca="1">IFERROR(__xludf.DUMMYFUNCTION("IFERROR(FILTER('Tag Library'!$Q$14:$Q$736, LEFT('Tag Library'!$P$14:$P$736, LEN(J$2))=J$2, RIGHT('Tag Library'!$P$14:$P$736, LEN($A434))=$A434), """")"),"white")</f>
        <v>white</v>
      </c>
      <c r="K434" s="1" t="str">
        <f ca="1">IFERROR(__xludf.DUMMYFUNCTION("IFERROR(FILTER('Tag Library'!$Q$14:$Q$736, LEFT('Tag Library'!$P$14:$P$736, LEN(K$2))=K$2, RIGHT('Tag Library'!$P$14:$P$736, LEN($A434))=$A434), """")"),"white")</f>
        <v>white</v>
      </c>
      <c r="L434" s="1" t="str">
        <f ca="1">IFERROR(__xludf.DUMMYFUNCTION("IFERROR(FILTER('Tag Library'!$Q$14:$Q$736, LEFT('Tag Library'!$P$14:$P$736, LEN(L$2))=L$2, RIGHT('Tag Library'!$P$14:$P$736, LEN($A434))=$A434), """")"),"white")</f>
        <v>white</v>
      </c>
      <c r="M434" s="1" t="str">
        <f ca="1">IFERROR(__xludf.DUMMYFUNCTION("IFERROR(FILTER('Tag Library'!$Q$14:$Q$736, LEFT('Tag Library'!$P$14:$P$736, LEN(M$2))=M$2, RIGHT('Tag Library'!$P$14:$P$736, LEN($A434))=$A434), """")"),"white")</f>
        <v>white</v>
      </c>
      <c r="N434" s="1" t="str">
        <f ca="1">IFERROR(__xludf.DUMMYFUNCTION("IFERROR(FILTER('Tag Library'!$Q$14:$Q$736, LEFT('Tag Library'!$P$14:$P$736, LEN(N$2))=N$2, RIGHT('Tag Library'!$P$14:$P$736, LEN($A434))=$A434), """")"),"white")</f>
        <v>white</v>
      </c>
      <c r="O434" s="1" t="str">
        <f ca="1">IFERROR(__xludf.DUMMYFUNCTION("IFERROR(FILTER('Tag Library'!$Q$14:$Q$736, LEFT('Tag Library'!$P$14:$P$736, LEN(O$2))=O$2, RIGHT('Tag Library'!$P$14:$P$736, LEN($A434))=$A434), """")"),"white")</f>
        <v>white</v>
      </c>
      <c r="P434" s="1" t="str">
        <f ca="1">IFERROR(__xludf.DUMMYFUNCTION("IFERROR(FILTER('Tag Library'!$Q$14:$Q$736, LEFT('Tag Library'!$P$14:$P$736, LEN(P$2))=P$2, RIGHT('Tag Library'!$P$14:$P$736, LEN($A434))=$A434), """")"),"")</f>
        <v/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IFERROR(__xludf.DUMMYFUNCTION("IFERROR(FILTER('Tag Library'!$Q$14:$Q$736, LEFT('Tag Library'!$P$14:$P$736, LEN(B$2))=B$2, RIGHT('Tag Library'!$P$14:$P$736, LEN($A435))=$A435), """")"),"")</f>
        <v/>
      </c>
      <c r="C435" s="1" t="str">
        <f ca="1">IFERROR(__xludf.DUMMYFUNCTION("IFERROR(FILTER('Tag Library'!$Q$14:$Q$736, LEFT('Tag Library'!$P$14:$P$736, LEN(C$2))=C$2, RIGHT('Tag Library'!$P$14:$P$736, LEN($A435))=$A435), """")"),"")</f>
        <v/>
      </c>
      <c r="D435" s="1" t="str">
        <f ca="1">IFERROR(__xludf.DUMMYFUNCTION("IFERROR(FILTER('Tag Library'!$Q$14:$Q$736, LEFT('Tag Library'!$P$14:$P$736, LEN(D$2))=D$2, RIGHT('Tag Library'!$P$14:$P$736, LEN($A435))=$A435), """")"),"yellow")</f>
        <v>yellow</v>
      </c>
      <c r="E435" s="1" t="str">
        <f ca="1">IFERROR(__xludf.DUMMYFUNCTION("IFERROR(FILTER('Tag Library'!$Q$14:$Q$736, LEFT('Tag Library'!$P$14:$P$736, LEN(E$2))=E$2, RIGHT('Tag Library'!$P$14:$P$736, LEN($A435))=$A435), """")"),"white")</f>
        <v>white</v>
      </c>
      <c r="F435" s="1" t="str">
        <f ca="1">IFERROR(__xludf.DUMMYFUNCTION("IFERROR(FILTER('Tag Library'!$Q$14:$Q$736, LEFT('Tag Library'!$P$14:$P$736, LEN(F$2))=F$2, RIGHT('Tag Library'!$P$14:$P$736, LEN($A435))=$A435), """")"),"white")</f>
        <v>white</v>
      </c>
      <c r="G435" s="1" t="str">
        <f ca="1">IFERROR(__xludf.DUMMYFUNCTION("IFERROR(FILTER('Tag Library'!$Q$14:$Q$736, LEFT('Tag Library'!$P$14:$P$736, LEN(G$2))=G$2, RIGHT('Tag Library'!$P$14:$P$736, LEN($A435))=$A435), """")"),"white")</f>
        <v>white</v>
      </c>
      <c r="H435" s="1" t="str">
        <f ca="1">IFERROR(__xludf.DUMMYFUNCTION("IFERROR(FILTER('Tag Library'!$Q$14:$Q$736, LEFT('Tag Library'!$P$14:$P$736, LEN(H$2))=H$2, RIGHT('Tag Library'!$P$14:$P$736, LEN($A435))=$A435), """")"),"white")</f>
        <v>white</v>
      </c>
      <c r="I435" s="1" t="str">
        <f ca="1">IFERROR(__xludf.DUMMYFUNCTION("IFERROR(FILTER('Tag Library'!$Q$14:$Q$736, LEFT('Tag Library'!$P$14:$P$736, LEN(I$2))=I$2, RIGHT('Tag Library'!$P$14:$P$736, LEN($A435))=$A435), """")"),"white")</f>
        <v>white</v>
      </c>
      <c r="J435" s="1" t="str">
        <f ca="1">IFERROR(__xludf.DUMMYFUNCTION("IFERROR(FILTER('Tag Library'!$Q$14:$Q$736, LEFT('Tag Library'!$P$14:$P$736, LEN(J$2))=J$2, RIGHT('Tag Library'!$P$14:$P$736, LEN($A435))=$A435), """")"),"white")</f>
        <v>white</v>
      </c>
      <c r="K435" s="1" t="str">
        <f ca="1">IFERROR(__xludf.DUMMYFUNCTION("IFERROR(FILTER('Tag Library'!$Q$14:$Q$736, LEFT('Tag Library'!$P$14:$P$736, LEN(K$2))=K$2, RIGHT('Tag Library'!$P$14:$P$736, LEN($A435))=$A435), """")"),"white")</f>
        <v>white</v>
      </c>
      <c r="L435" s="1" t="str">
        <f ca="1">IFERROR(__xludf.DUMMYFUNCTION("IFERROR(FILTER('Tag Library'!$Q$14:$Q$736, LEFT('Tag Library'!$P$14:$P$736, LEN(L$2))=L$2, RIGHT('Tag Library'!$P$14:$P$736, LEN($A435))=$A435), """")"),"white")</f>
        <v>white</v>
      </c>
      <c r="M435" s="1" t="str">
        <f ca="1">IFERROR(__xludf.DUMMYFUNCTION("IFERROR(FILTER('Tag Library'!$Q$14:$Q$736, LEFT('Tag Library'!$P$14:$P$736, LEN(M$2))=M$2, RIGHT('Tag Library'!$P$14:$P$736, LEN($A435))=$A435), """")"),"white")</f>
        <v>white</v>
      </c>
      <c r="N435" s="1" t="str">
        <f ca="1">IFERROR(__xludf.DUMMYFUNCTION("IFERROR(FILTER('Tag Library'!$Q$14:$Q$736, LEFT('Tag Library'!$P$14:$P$736, LEN(N$2))=N$2, RIGHT('Tag Library'!$P$14:$P$736, LEN($A435))=$A435), """")"),"white")</f>
        <v>white</v>
      </c>
      <c r="O435" s="1" t="str">
        <f ca="1">IFERROR(__xludf.DUMMYFUNCTION("IFERROR(FILTER('Tag Library'!$Q$14:$Q$736, LEFT('Tag Library'!$P$14:$P$736, LEN(O$2))=O$2, RIGHT('Tag Library'!$P$14:$P$736, LEN($A435))=$A435), """")"),"white")</f>
        <v>white</v>
      </c>
      <c r="P435" s="1" t="str">
        <f ca="1">IFERROR(__xludf.DUMMYFUNCTION("IFERROR(FILTER('Tag Library'!$Q$14:$Q$736, LEFT('Tag Library'!$P$14:$P$736, LEN(P$2))=P$2, RIGHT('Tag Library'!$P$14:$P$736, LEN($A435))=$A435), """")"),"")</f>
        <v/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IFERROR(__xludf.DUMMYFUNCTION("IFERROR(FILTER('Tag Library'!$Q$14:$Q$736, LEFT('Tag Library'!$P$14:$P$736, LEN(B$2))=B$2, RIGHT('Tag Library'!$P$14:$P$736, LEN($A436))=$A436), """")"),"")</f>
        <v/>
      </c>
      <c r="C436" s="1" t="str">
        <f ca="1">IFERROR(__xludf.DUMMYFUNCTION("IFERROR(FILTER('Tag Library'!$Q$14:$Q$736, LEFT('Tag Library'!$P$14:$P$736, LEN(C$2))=C$2, RIGHT('Tag Library'!$P$14:$P$736, LEN($A436))=$A436), """")"),"")</f>
        <v/>
      </c>
      <c r="D436" s="1" t="str">
        <f ca="1">IFERROR(__xludf.DUMMYFUNCTION("IFERROR(FILTER('Tag Library'!$Q$14:$Q$736, LEFT('Tag Library'!$P$14:$P$736, LEN(D$2))=D$2, RIGHT('Tag Library'!$P$14:$P$736, LEN($A436))=$A436), """")"),"")</f>
        <v/>
      </c>
      <c r="E436" s="1" t="str">
        <f ca="1">IFERROR(__xludf.DUMMYFUNCTION("IFERROR(FILTER('Tag Library'!$Q$14:$Q$736, LEFT('Tag Library'!$P$14:$P$736, LEN(E$2))=E$2, RIGHT('Tag Library'!$P$14:$P$736, LEN($A436))=$A436), """")"),"")</f>
        <v/>
      </c>
      <c r="F436" s="1" t="str">
        <f ca="1">IFERROR(__xludf.DUMMYFUNCTION("IFERROR(FILTER('Tag Library'!$Q$14:$Q$736, LEFT('Tag Library'!$P$14:$P$736, LEN(F$2))=F$2, RIGHT('Tag Library'!$P$14:$P$736, LEN($A436))=$A436), """")"),"")</f>
        <v/>
      </c>
      <c r="G436" s="1" t="str">
        <f ca="1">IFERROR(__xludf.DUMMYFUNCTION("IFERROR(FILTER('Tag Library'!$Q$14:$Q$736, LEFT('Tag Library'!$P$14:$P$736, LEN(G$2))=G$2, RIGHT('Tag Library'!$P$14:$P$736, LEN($A436))=$A436), """")"),"")</f>
        <v/>
      </c>
      <c r="H436" s="1" t="str">
        <f ca="1">IFERROR(__xludf.DUMMYFUNCTION("IFERROR(FILTER('Tag Library'!$Q$14:$Q$736, LEFT('Tag Library'!$P$14:$P$736, LEN(H$2))=H$2, RIGHT('Tag Library'!$P$14:$P$736, LEN($A436))=$A436), """")"),"")</f>
        <v/>
      </c>
      <c r="I436" s="1" t="str">
        <f ca="1">IFERROR(__xludf.DUMMYFUNCTION("IFERROR(FILTER('Tag Library'!$Q$14:$Q$736, LEFT('Tag Library'!$P$14:$P$736, LEN(I$2))=I$2, RIGHT('Tag Library'!$P$14:$P$736, LEN($A436))=$A436), """")"),"")</f>
        <v/>
      </c>
      <c r="J436" s="1" t="str">
        <f ca="1">IFERROR(__xludf.DUMMYFUNCTION("IFERROR(FILTER('Tag Library'!$Q$14:$Q$736, LEFT('Tag Library'!$P$14:$P$736, LEN(J$2))=J$2, RIGHT('Tag Library'!$P$14:$P$736, LEN($A436))=$A436), """")"),"")</f>
        <v/>
      </c>
      <c r="K436" s="1" t="str">
        <f ca="1">IFERROR(__xludf.DUMMYFUNCTION("IFERROR(FILTER('Tag Library'!$Q$14:$Q$736, LEFT('Tag Library'!$P$14:$P$736, LEN(K$2))=K$2, RIGHT('Tag Library'!$P$14:$P$736, LEN($A436))=$A436), """")"),"")</f>
        <v/>
      </c>
      <c r="L436" s="1" t="str">
        <f ca="1">IFERROR(__xludf.DUMMYFUNCTION("IFERROR(FILTER('Tag Library'!$Q$14:$Q$736, LEFT('Tag Library'!$P$14:$P$736, LEN(L$2))=L$2, RIGHT('Tag Library'!$P$14:$P$736, LEN($A436))=$A436), """")"),"")</f>
        <v/>
      </c>
      <c r="M436" s="1" t="str">
        <f ca="1">IFERROR(__xludf.DUMMYFUNCTION("IFERROR(FILTER('Tag Library'!$Q$14:$Q$736, LEFT('Tag Library'!$P$14:$P$736, LEN(M$2))=M$2, RIGHT('Tag Library'!$P$14:$P$736, LEN($A436))=$A436), """")"),"")</f>
        <v/>
      </c>
      <c r="N436" s="1" t="str">
        <f ca="1">IFERROR(__xludf.DUMMYFUNCTION("IFERROR(FILTER('Tag Library'!$Q$14:$Q$736, LEFT('Tag Library'!$P$14:$P$736, LEN(N$2))=N$2, RIGHT('Tag Library'!$P$14:$P$736, LEN($A436))=$A436), """")"),"")</f>
        <v/>
      </c>
      <c r="O436" s="1" t="str">
        <f ca="1">IFERROR(__xludf.DUMMYFUNCTION("IFERROR(FILTER('Tag Library'!$Q$14:$Q$736, LEFT('Tag Library'!$P$14:$P$736, LEN(O$2))=O$2, RIGHT('Tag Library'!$P$14:$P$736, LEN($A436))=$A436), """")"),"")</f>
        <v/>
      </c>
      <c r="P436" s="1" t="str">
        <f ca="1">IFERROR(__xludf.DUMMYFUNCTION("IFERROR(FILTER('Tag Library'!$Q$14:$Q$736, LEFT('Tag Library'!$P$14:$P$736, LEN(P$2))=P$2, RIGHT('Tag Library'!$P$14:$P$736, LEN($A436))=$A436), """")"),"")</f>
        <v/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IFERROR(__xludf.DUMMYFUNCTION("IFERROR(FILTER('Tag Library'!$Q$14:$Q$736, LEFT('Tag Library'!$P$14:$P$736, LEN(B$2))=B$2, RIGHT('Tag Library'!$P$14:$P$736, LEN($A437))=$A437), """")"),"")</f>
        <v/>
      </c>
      <c r="C437" s="1" t="str">
        <f ca="1">IFERROR(__xludf.DUMMYFUNCTION("IFERROR(FILTER('Tag Library'!$Q$14:$Q$736, LEFT('Tag Library'!$P$14:$P$736, LEN(C$2))=C$2, RIGHT('Tag Library'!$P$14:$P$736, LEN($A437))=$A437), """")"),"")</f>
        <v/>
      </c>
      <c r="D437" s="1" t="str">
        <f ca="1">IFERROR(__xludf.DUMMYFUNCTION("IFERROR(FILTER('Tag Library'!$Q$14:$Q$736, LEFT('Tag Library'!$P$14:$P$736, LEN(D$2))=D$2, RIGHT('Tag Library'!$P$14:$P$736, LEN($A437))=$A437), """")"),"")</f>
        <v/>
      </c>
      <c r="E437" s="1" t="str">
        <f ca="1">IFERROR(__xludf.DUMMYFUNCTION("IFERROR(FILTER('Tag Library'!$Q$14:$Q$736, LEFT('Tag Library'!$P$14:$P$736, LEN(E$2))=E$2, RIGHT('Tag Library'!$P$14:$P$736, LEN($A437))=$A437), """")"),"")</f>
        <v/>
      </c>
      <c r="F437" s="1" t="str">
        <f ca="1">IFERROR(__xludf.DUMMYFUNCTION("IFERROR(FILTER('Tag Library'!$Q$14:$Q$736, LEFT('Tag Library'!$P$14:$P$736, LEN(F$2))=F$2, RIGHT('Tag Library'!$P$14:$P$736, LEN($A437))=$A437), """")"),"")</f>
        <v/>
      </c>
      <c r="G437" s="1" t="str">
        <f ca="1">IFERROR(__xludf.DUMMYFUNCTION("IFERROR(FILTER('Tag Library'!$Q$14:$Q$736, LEFT('Tag Library'!$P$14:$P$736, LEN(G$2))=G$2, RIGHT('Tag Library'!$P$14:$P$736, LEN($A437))=$A437), """")"),"")</f>
        <v/>
      </c>
      <c r="H437" s="1" t="str">
        <f ca="1">IFERROR(__xludf.DUMMYFUNCTION("IFERROR(FILTER('Tag Library'!$Q$14:$Q$736, LEFT('Tag Library'!$P$14:$P$736, LEN(H$2))=H$2, RIGHT('Tag Library'!$P$14:$P$736, LEN($A437))=$A437), """")"),"")</f>
        <v/>
      </c>
      <c r="I437" s="1" t="str">
        <f ca="1">IFERROR(__xludf.DUMMYFUNCTION("IFERROR(FILTER('Tag Library'!$Q$14:$Q$736, LEFT('Tag Library'!$P$14:$P$736, LEN(I$2))=I$2, RIGHT('Tag Library'!$P$14:$P$736, LEN($A437))=$A437), """")"),"")</f>
        <v/>
      </c>
      <c r="J437" s="1" t="str">
        <f ca="1">IFERROR(__xludf.DUMMYFUNCTION("IFERROR(FILTER('Tag Library'!$Q$14:$Q$736, LEFT('Tag Library'!$P$14:$P$736, LEN(J$2))=J$2, RIGHT('Tag Library'!$P$14:$P$736, LEN($A437))=$A437), """")"),"")</f>
        <v/>
      </c>
      <c r="K437" s="1" t="str">
        <f ca="1">IFERROR(__xludf.DUMMYFUNCTION("IFERROR(FILTER('Tag Library'!$Q$14:$Q$736, LEFT('Tag Library'!$P$14:$P$736, LEN(K$2))=K$2, RIGHT('Tag Library'!$P$14:$P$736, LEN($A437))=$A437), """")"),"")</f>
        <v/>
      </c>
      <c r="L437" s="1" t="str">
        <f ca="1">IFERROR(__xludf.DUMMYFUNCTION("IFERROR(FILTER('Tag Library'!$Q$14:$Q$736, LEFT('Tag Library'!$P$14:$P$736, LEN(L$2))=L$2, RIGHT('Tag Library'!$P$14:$P$736, LEN($A437))=$A437), """")"),"")</f>
        <v/>
      </c>
      <c r="M437" s="1" t="str">
        <f ca="1">IFERROR(__xludf.DUMMYFUNCTION("IFERROR(FILTER('Tag Library'!$Q$14:$Q$736, LEFT('Tag Library'!$P$14:$P$736, LEN(M$2))=M$2, RIGHT('Tag Library'!$P$14:$P$736, LEN($A437))=$A437), """")"),"")</f>
        <v/>
      </c>
      <c r="N437" s="1" t="str">
        <f ca="1">IFERROR(__xludf.DUMMYFUNCTION("IFERROR(FILTER('Tag Library'!$Q$14:$Q$736, LEFT('Tag Library'!$P$14:$P$736, LEN(N$2))=N$2, RIGHT('Tag Library'!$P$14:$P$736, LEN($A437))=$A437), """")"),"")</f>
        <v/>
      </c>
      <c r="O437" s="1" t="str">
        <f ca="1">IFERROR(__xludf.DUMMYFUNCTION("IFERROR(FILTER('Tag Library'!$Q$14:$Q$736, LEFT('Tag Library'!$P$14:$P$736, LEN(O$2))=O$2, RIGHT('Tag Library'!$P$14:$P$736, LEN($A437))=$A437), """")"),"")</f>
        <v/>
      </c>
      <c r="P437" s="1" t="str">
        <f ca="1">IFERROR(__xludf.DUMMYFUNCTION("IFERROR(FILTER('Tag Library'!$Q$14:$Q$736, LEFT('Tag Library'!$P$14:$P$736, LEN(P$2))=P$2, RIGHT('Tag Library'!$P$14:$P$736, LEN($A437))=$A437), """")"),"")</f>
        <v/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IFERROR(__xludf.DUMMYFUNCTION("IFERROR(FILTER('Tag Library'!$Q$14:$Q$736, LEFT('Tag Library'!$P$14:$P$736, LEN(B$2))=B$2, RIGHT('Tag Library'!$P$14:$P$736, LEN($A438))=$A438), """")"),"")</f>
        <v/>
      </c>
      <c r="C438" s="1" t="str">
        <f ca="1">IFERROR(__xludf.DUMMYFUNCTION("IFERROR(FILTER('Tag Library'!$Q$14:$Q$736, LEFT('Tag Library'!$P$14:$P$736, LEN(C$2))=C$2, RIGHT('Tag Library'!$P$14:$P$736, LEN($A438))=$A438), """")"),"")</f>
        <v/>
      </c>
      <c r="D438" s="1" t="str">
        <f ca="1">IFERROR(__xludf.DUMMYFUNCTION("IFERROR(FILTER('Tag Library'!$Q$14:$Q$736, LEFT('Tag Library'!$P$14:$P$736, LEN(D$2))=D$2, RIGHT('Tag Library'!$P$14:$P$736, LEN($A438))=$A438), """")"),"")</f>
        <v/>
      </c>
      <c r="E438" s="1" t="str">
        <f ca="1">IFERROR(__xludf.DUMMYFUNCTION("IFERROR(FILTER('Tag Library'!$Q$14:$Q$736, LEFT('Tag Library'!$P$14:$P$736, LEN(E$2))=E$2, RIGHT('Tag Library'!$P$14:$P$736, LEN($A438))=$A438), """")"),"")</f>
        <v/>
      </c>
      <c r="F438" s="1" t="str">
        <f ca="1">IFERROR(__xludf.DUMMYFUNCTION("IFERROR(FILTER('Tag Library'!$Q$14:$Q$736, LEFT('Tag Library'!$P$14:$P$736, LEN(F$2))=F$2, RIGHT('Tag Library'!$P$14:$P$736, LEN($A438))=$A438), """")"),"")</f>
        <v/>
      </c>
      <c r="G438" s="1" t="str">
        <f ca="1">IFERROR(__xludf.DUMMYFUNCTION("IFERROR(FILTER('Tag Library'!$Q$14:$Q$736, LEFT('Tag Library'!$P$14:$P$736, LEN(G$2))=G$2, RIGHT('Tag Library'!$P$14:$P$736, LEN($A438))=$A438), """")"),"")</f>
        <v/>
      </c>
      <c r="H438" s="1" t="str">
        <f ca="1">IFERROR(__xludf.DUMMYFUNCTION("IFERROR(FILTER('Tag Library'!$Q$14:$Q$736, LEFT('Tag Library'!$P$14:$P$736, LEN(H$2))=H$2, RIGHT('Tag Library'!$P$14:$P$736, LEN($A438))=$A438), """")"),"")</f>
        <v/>
      </c>
      <c r="I438" s="1" t="str">
        <f ca="1">IFERROR(__xludf.DUMMYFUNCTION("IFERROR(FILTER('Tag Library'!$Q$14:$Q$736, LEFT('Tag Library'!$P$14:$P$736, LEN(I$2))=I$2, RIGHT('Tag Library'!$P$14:$P$736, LEN($A438))=$A438), """")"),"")</f>
        <v/>
      </c>
      <c r="J438" s="1" t="str">
        <f ca="1">IFERROR(__xludf.DUMMYFUNCTION("IFERROR(FILTER('Tag Library'!$Q$14:$Q$736, LEFT('Tag Library'!$P$14:$P$736, LEN(J$2))=J$2, RIGHT('Tag Library'!$P$14:$P$736, LEN($A438))=$A438), """")"),"")</f>
        <v/>
      </c>
      <c r="K438" s="1" t="str">
        <f ca="1">IFERROR(__xludf.DUMMYFUNCTION("IFERROR(FILTER('Tag Library'!$Q$14:$Q$736, LEFT('Tag Library'!$P$14:$P$736, LEN(K$2))=K$2, RIGHT('Tag Library'!$P$14:$P$736, LEN($A438))=$A438), """")"),"")</f>
        <v/>
      </c>
      <c r="L438" s="1" t="str">
        <f ca="1">IFERROR(__xludf.DUMMYFUNCTION("IFERROR(FILTER('Tag Library'!$Q$14:$Q$736, LEFT('Tag Library'!$P$14:$P$736, LEN(L$2))=L$2, RIGHT('Tag Library'!$P$14:$P$736, LEN($A438))=$A438), """")"),"")</f>
        <v/>
      </c>
      <c r="M438" s="1" t="str">
        <f ca="1">IFERROR(__xludf.DUMMYFUNCTION("IFERROR(FILTER('Tag Library'!$Q$14:$Q$736, LEFT('Tag Library'!$P$14:$P$736, LEN(M$2))=M$2, RIGHT('Tag Library'!$P$14:$P$736, LEN($A438))=$A438), """")"),"")</f>
        <v/>
      </c>
      <c r="N438" s="1" t="str">
        <f ca="1">IFERROR(__xludf.DUMMYFUNCTION("IFERROR(FILTER('Tag Library'!$Q$14:$Q$736, LEFT('Tag Library'!$P$14:$P$736, LEN(N$2))=N$2, RIGHT('Tag Library'!$P$14:$P$736, LEN($A438))=$A438), """")"),"")</f>
        <v/>
      </c>
      <c r="O438" s="1" t="str">
        <f ca="1">IFERROR(__xludf.DUMMYFUNCTION("IFERROR(FILTER('Tag Library'!$Q$14:$Q$736, LEFT('Tag Library'!$P$14:$P$736, LEN(O$2))=O$2, RIGHT('Tag Library'!$P$14:$P$736, LEN($A438))=$A438), """")"),"")</f>
        <v/>
      </c>
      <c r="P438" s="1" t="str">
        <f ca="1">IFERROR(__xludf.DUMMYFUNCTION("IFERROR(FILTER('Tag Library'!$Q$14:$Q$736, LEFT('Tag Library'!$P$14:$P$736, LEN(P$2))=P$2, RIGHT('Tag Library'!$P$14:$P$736, LEN($A438))=$A438), """")"),"")</f>
        <v/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IFERROR(__xludf.DUMMYFUNCTION("IFERROR(FILTER('Tag Library'!$Q$14:$Q$736, LEFT('Tag Library'!$P$14:$P$736, LEN(B$2))=B$2, RIGHT('Tag Library'!$P$14:$P$736, LEN($A439))=$A439), """")"),"")</f>
        <v/>
      </c>
      <c r="C439" s="1" t="str">
        <f ca="1">IFERROR(__xludf.DUMMYFUNCTION("IFERROR(FILTER('Tag Library'!$Q$14:$Q$736, LEFT('Tag Library'!$P$14:$P$736, LEN(C$2))=C$2, RIGHT('Tag Library'!$P$14:$P$736, LEN($A439))=$A439), """")"),"")</f>
        <v/>
      </c>
      <c r="D439" s="1" t="str">
        <f ca="1">IFERROR(__xludf.DUMMYFUNCTION("IFERROR(FILTER('Tag Library'!$Q$14:$Q$736, LEFT('Tag Library'!$P$14:$P$736, LEN(D$2))=D$2, RIGHT('Tag Library'!$P$14:$P$736, LEN($A439))=$A439), """")"),"")</f>
        <v/>
      </c>
      <c r="E439" s="1" t="str">
        <f ca="1">IFERROR(__xludf.DUMMYFUNCTION("IFERROR(FILTER('Tag Library'!$Q$14:$Q$736, LEFT('Tag Library'!$P$14:$P$736, LEN(E$2))=E$2, RIGHT('Tag Library'!$P$14:$P$736, LEN($A439))=$A439), """")"),"")</f>
        <v/>
      </c>
      <c r="F439" s="1" t="str">
        <f ca="1">IFERROR(__xludf.DUMMYFUNCTION("IFERROR(FILTER('Tag Library'!$Q$14:$Q$736, LEFT('Tag Library'!$P$14:$P$736, LEN(F$2))=F$2, RIGHT('Tag Library'!$P$14:$P$736, LEN($A439))=$A439), """")"),"")</f>
        <v/>
      </c>
      <c r="G439" s="1" t="str">
        <f ca="1">IFERROR(__xludf.DUMMYFUNCTION("IFERROR(FILTER('Tag Library'!$Q$14:$Q$736, LEFT('Tag Library'!$P$14:$P$736, LEN(G$2))=G$2, RIGHT('Tag Library'!$P$14:$P$736, LEN($A439))=$A439), """")"),"")</f>
        <v/>
      </c>
      <c r="H439" s="1" t="str">
        <f ca="1">IFERROR(__xludf.DUMMYFUNCTION("IFERROR(FILTER('Tag Library'!$Q$14:$Q$736, LEFT('Tag Library'!$P$14:$P$736, LEN(H$2))=H$2, RIGHT('Tag Library'!$P$14:$P$736, LEN($A439))=$A439), """")"),"")</f>
        <v/>
      </c>
      <c r="I439" s="1" t="str">
        <f ca="1">IFERROR(__xludf.DUMMYFUNCTION("IFERROR(FILTER('Tag Library'!$Q$14:$Q$736, LEFT('Tag Library'!$P$14:$P$736, LEN(I$2))=I$2, RIGHT('Tag Library'!$P$14:$P$736, LEN($A439))=$A439), """")"),"")</f>
        <v/>
      </c>
      <c r="J439" s="1" t="str">
        <f ca="1">IFERROR(__xludf.DUMMYFUNCTION("IFERROR(FILTER('Tag Library'!$Q$14:$Q$736, LEFT('Tag Library'!$P$14:$P$736, LEN(J$2))=J$2, RIGHT('Tag Library'!$P$14:$P$736, LEN($A439))=$A439), """")"),"")</f>
        <v/>
      </c>
      <c r="K439" s="1" t="str">
        <f ca="1">IFERROR(__xludf.DUMMYFUNCTION("IFERROR(FILTER('Tag Library'!$Q$14:$Q$736, LEFT('Tag Library'!$P$14:$P$736, LEN(K$2))=K$2, RIGHT('Tag Library'!$P$14:$P$736, LEN($A439))=$A439), """")"),"")</f>
        <v/>
      </c>
      <c r="L439" s="1" t="str">
        <f ca="1">IFERROR(__xludf.DUMMYFUNCTION("IFERROR(FILTER('Tag Library'!$Q$14:$Q$736, LEFT('Tag Library'!$P$14:$P$736, LEN(L$2))=L$2, RIGHT('Tag Library'!$P$14:$P$736, LEN($A439))=$A439), """")"),"")</f>
        <v/>
      </c>
      <c r="M439" s="1" t="str">
        <f ca="1">IFERROR(__xludf.DUMMYFUNCTION("IFERROR(FILTER('Tag Library'!$Q$14:$Q$736, LEFT('Tag Library'!$P$14:$P$736, LEN(M$2))=M$2, RIGHT('Tag Library'!$P$14:$P$736, LEN($A439))=$A439), """")"),"")</f>
        <v/>
      </c>
      <c r="N439" s="1" t="str">
        <f ca="1">IFERROR(__xludf.DUMMYFUNCTION("IFERROR(FILTER('Tag Library'!$Q$14:$Q$736, LEFT('Tag Library'!$P$14:$P$736, LEN(N$2))=N$2, RIGHT('Tag Library'!$P$14:$P$736, LEN($A439))=$A439), """")"),"")</f>
        <v/>
      </c>
      <c r="O439" s="1" t="str">
        <f ca="1">IFERROR(__xludf.DUMMYFUNCTION("IFERROR(FILTER('Tag Library'!$Q$14:$Q$736, LEFT('Tag Library'!$P$14:$P$736, LEN(O$2))=O$2, RIGHT('Tag Library'!$P$14:$P$736, LEN($A439))=$A439), """")"),"")</f>
        <v/>
      </c>
      <c r="P439" s="1" t="str">
        <f ca="1">IFERROR(__xludf.DUMMYFUNCTION("IFERROR(FILTER('Tag Library'!$Q$14:$Q$736, LEFT('Tag Library'!$P$14:$P$736, LEN(P$2))=P$2, RIGHT('Tag Library'!$P$14:$P$736, LEN($A439))=$A439), """")"),"")</f>
        <v/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IFERROR(__xludf.DUMMYFUNCTION("IFERROR(FILTER('Tag Library'!$Q$14:$Q$736, LEFT('Tag Library'!$P$14:$P$736, LEN(B$2))=B$2, RIGHT('Tag Library'!$P$14:$P$736, LEN($A440))=$A440), """")"),"")</f>
        <v/>
      </c>
      <c r="C440" s="1" t="str">
        <f ca="1">IFERROR(__xludf.DUMMYFUNCTION("IFERROR(FILTER('Tag Library'!$Q$14:$Q$736, LEFT('Tag Library'!$P$14:$P$736, LEN(C$2))=C$2, RIGHT('Tag Library'!$P$14:$P$736, LEN($A440))=$A440), """")"),"")</f>
        <v/>
      </c>
      <c r="D440" s="1" t="str">
        <f ca="1">IFERROR(__xludf.DUMMYFUNCTION("IFERROR(FILTER('Tag Library'!$Q$14:$Q$736, LEFT('Tag Library'!$P$14:$P$736, LEN(D$2))=D$2, RIGHT('Tag Library'!$P$14:$P$736, LEN($A440))=$A440), """")"),"yellow")</f>
        <v>yellow</v>
      </c>
      <c r="E440" s="1" t="str">
        <f ca="1">IFERROR(__xludf.DUMMYFUNCTION("IFERROR(FILTER('Tag Library'!$Q$14:$Q$736, LEFT('Tag Library'!$P$14:$P$736, LEN(E$2))=E$2, RIGHT('Tag Library'!$P$14:$P$736, LEN($A440))=$A440), """")"),"white")</f>
        <v>white</v>
      </c>
      <c r="F440" s="1" t="str">
        <f ca="1">IFERROR(__xludf.DUMMYFUNCTION("IFERROR(FILTER('Tag Library'!$Q$14:$Q$736, LEFT('Tag Library'!$P$14:$P$736, LEN(F$2))=F$2, RIGHT('Tag Library'!$P$14:$P$736, LEN($A440))=$A440), """")"),"yellow")</f>
        <v>yellow</v>
      </c>
      <c r="G440" s="1" t="str">
        <f ca="1">IFERROR(__xludf.DUMMYFUNCTION("IFERROR(FILTER('Tag Library'!$Q$14:$Q$736, LEFT('Tag Library'!$P$14:$P$736, LEN(G$2))=G$2, RIGHT('Tag Library'!$P$14:$P$736, LEN($A440))=$A440), """")"),"white")</f>
        <v>white</v>
      </c>
      <c r="H440" s="1" t="str">
        <f ca="1">IFERROR(__xludf.DUMMYFUNCTION("IFERROR(FILTER('Tag Library'!$Q$14:$Q$736, LEFT('Tag Library'!$P$14:$P$736, LEN(H$2))=H$2, RIGHT('Tag Library'!$P$14:$P$736, LEN($A440))=$A440), """")"),"white")</f>
        <v>white</v>
      </c>
      <c r="I440" s="1" t="str">
        <f ca="1">IFERROR(__xludf.DUMMYFUNCTION("IFERROR(FILTER('Tag Library'!$Q$14:$Q$736, LEFT('Tag Library'!$P$14:$P$736, LEN(I$2))=I$2, RIGHT('Tag Library'!$P$14:$P$736, LEN($A440))=$A440), """")"),"white")</f>
        <v>white</v>
      </c>
      <c r="J440" s="1" t="str">
        <f ca="1">IFERROR(__xludf.DUMMYFUNCTION("IFERROR(FILTER('Tag Library'!$Q$14:$Q$736, LEFT('Tag Library'!$P$14:$P$736, LEN(J$2))=J$2, RIGHT('Tag Library'!$P$14:$P$736, LEN($A440))=$A440), """")"),"white")</f>
        <v>white</v>
      </c>
      <c r="K440" s="1" t="str">
        <f ca="1">IFERROR(__xludf.DUMMYFUNCTION("IFERROR(FILTER('Tag Library'!$Q$14:$Q$736, LEFT('Tag Library'!$P$14:$P$736, LEN(K$2))=K$2, RIGHT('Tag Library'!$P$14:$P$736, LEN($A440))=$A440), """")"),"white")</f>
        <v>white</v>
      </c>
      <c r="L440" s="1" t="str">
        <f ca="1">IFERROR(__xludf.DUMMYFUNCTION("IFERROR(FILTER('Tag Library'!$Q$14:$Q$736, LEFT('Tag Library'!$P$14:$P$736, LEN(L$2))=L$2, RIGHT('Tag Library'!$P$14:$P$736, LEN($A440))=$A440), """")"),"white")</f>
        <v>white</v>
      </c>
      <c r="M440" s="1" t="str">
        <f ca="1">IFERROR(__xludf.DUMMYFUNCTION("IFERROR(FILTER('Tag Library'!$Q$14:$Q$736, LEFT('Tag Library'!$P$14:$P$736, LEN(M$2))=M$2, RIGHT('Tag Library'!$P$14:$P$736, LEN($A440))=$A440), """")"),"white")</f>
        <v>white</v>
      </c>
      <c r="N440" s="1" t="str">
        <f ca="1">IFERROR(__xludf.DUMMYFUNCTION("IFERROR(FILTER('Tag Library'!$Q$14:$Q$736, LEFT('Tag Library'!$P$14:$P$736, LEN(N$2))=N$2, RIGHT('Tag Library'!$P$14:$P$736, LEN($A440))=$A440), """")"),"white")</f>
        <v>white</v>
      </c>
      <c r="O440" s="1" t="str">
        <f ca="1">IFERROR(__xludf.DUMMYFUNCTION("IFERROR(FILTER('Tag Library'!$Q$14:$Q$736, LEFT('Tag Library'!$P$14:$P$736, LEN(O$2))=O$2, RIGHT('Tag Library'!$P$14:$P$736, LEN($A440))=$A440), """")"),"white")</f>
        <v>white</v>
      </c>
      <c r="P440" s="1" t="str">
        <f ca="1">IFERROR(__xludf.DUMMYFUNCTION("IFERROR(FILTER('Tag Library'!$Q$14:$Q$736, LEFT('Tag Library'!$P$14:$P$736, LEN(P$2))=P$2, RIGHT('Tag Library'!$P$14:$P$736, LEN($A440))=$A440), """")"),"")</f>
        <v/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IFERROR(__xludf.DUMMYFUNCTION("IFERROR(FILTER('Tag Library'!$Q$14:$Q$736, LEFT('Tag Library'!$P$14:$P$736, LEN(B$2))=B$2, RIGHT('Tag Library'!$P$14:$P$736, LEN($A441))=$A441), """")"),"")</f>
        <v/>
      </c>
      <c r="C441" s="1" t="str">
        <f ca="1">IFERROR(__xludf.DUMMYFUNCTION("IFERROR(FILTER('Tag Library'!$Q$14:$Q$736, LEFT('Tag Library'!$P$14:$P$736, LEN(C$2))=C$2, RIGHT('Tag Library'!$P$14:$P$736, LEN($A441))=$A441), """")"),"")</f>
        <v/>
      </c>
      <c r="D441" s="1" t="str">
        <f ca="1">IFERROR(__xludf.DUMMYFUNCTION("IFERROR(FILTER('Tag Library'!$Q$14:$Q$736, LEFT('Tag Library'!$P$14:$P$736, LEN(D$2))=D$2, RIGHT('Tag Library'!$P$14:$P$736, LEN($A441))=$A441), """")"),"white")</f>
        <v>white</v>
      </c>
      <c r="E441" s="1" t="str">
        <f ca="1">IFERROR(__xludf.DUMMYFUNCTION("IFERROR(FILTER('Tag Library'!$Q$14:$Q$736, LEFT('Tag Library'!$P$14:$P$736, LEN(E$2))=E$2, RIGHT('Tag Library'!$P$14:$P$736, LEN($A441))=$A441), """")"),"white")</f>
        <v>white</v>
      </c>
      <c r="F441" s="1" t="str">
        <f ca="1">IFERROR(__xludf.DUMMYFUNCTION("IFERROR(FILTER('Tag Library'!$Q$14:$Q$736, LEFT('Tag Library'!$P$14:$P$736, LEN(F$2))=F$2, RIGHT('Tag Library'!$P$14:$P$736, LEN($A441))=$A441), """")"),"white")</f>
        <v>white</v>
      </c>
      <c r="G441" s="1" t="str">
        <f ca="1">IFERROR(__xludf.DUMMYFUNCTION("IFERROR(FILTER('Tag Library'!$Q$14:$Q$736, LEFT('Tag Library'!$P$14:$P$736, LEN(G$2))=G$2, RIGHT('Tag Library'!$P$14:$P$736, LEN($A441))=$A441), """")"),"white")</f>
        <v>white</v>
      </c>
      <c r="H441" s="1" t="str">
        <f ca="1">IFERROR(__xludf.DUMMYFUNCTION("IFERROR(FILTER('Tag Library'!$Q$14:$Q$736, LEFT('Tag Library'!$P$14:$P$736, LEN(H$2))=H$2, RIGHT('Tag Library'!$P$14:$P$736, LEN($A441))=$A441), """")"),"white")</f>
        <v>white</v>
      </c>
      <c r="I441" s="1" t="str">
        <f ca="1">IFERROR(__xludf.DUMMYFUNCTION("IFERROR(FILTER('Tag Library'!$Q$14:$Q$736, LEFT('Tag Library'!$P$14:$P$736, LEN(I$2))=I$2, RIGHT('Tag Library'!$P$14:$P$736, LEN($A441))=$A441), """")"),"white")</f>
        <v>white</v>
      </c>
      <c r="J441" s="1" t="str">
        <f ca="1">IFERROR(__xludf.DUMMYFUNCTION("IFERROR(FILTER('Tag Library'!$Q$14:$Q$736, LEFT('Tag Library'!$P$14:$P$736, LEN(J$2))=J$2, RIGHT('Tag Library'!$P$14:$P$736, LEN($A441))=$A441), """")"),"white")</f>
        <v>white</v>
      </c>
      <c r="K441" s="1" t="str">
        <f ca="1">IFERROR(__xludf.DUMMYFUNCTION("IFERROR(FILTER('Tag Library'!$Q$14:$Q$736, LEFT('Tag Library'!$P$14:$P$736, LEN(K$2))=K$2, RIGHT('Tag Library'!$P$14:$P$736, LEN($A441))=$A441), """")"),"white")</f>
        <v>white</v>
      </c>
      <c r="L441" s="1" t="str">
        <f ca="1">IFERROR(__xludf.DUMMYFUNCTION("IFERROR(FILTER('Tag Library'!$Q$14:$Q$736, LEFT('Tag Library'!$P$14:$P$736, LEN(L$2))=L$2, RIGHT('Tag Library'!$P$14:$P$736, LEN($A441))=$A441), """")"),"white")</f>
        <v>white</v>
      </c>
      <c r="M441" s="1" t="str">
        <f ca="1">IFERROR(__xludf.DUMMYFUNCTION("IFERROR(FILTER('Tag Library'!$Q$14:$Q$736, LEFT('Tag Library'!$P$14:$P$736, LEN(M$2))=M$2, RIGHT('Tag Library'!$P$14:$P$736, LEN($A441))=$A441), """")"),"white")</f>
        <v>white</v>
      </c>
      <c r="N441" s="1" t="str">
        <f ca="1">IFERROR(__xludf.DUMMYFUNCTION("IFERROR(FILTER('Tag Library'!$Q$14:$Q$736, LEFT('Tag Library'!$P$14:$P$736, LEN(N$2))=N$2, RIGHT('Tag Library'!$P$14:$P$736, LEN($A441))=$A441), """")"),"white")</f>
        <v>white</v>
      </c>
      <c r="O441" s="1" t="str">
        <f ca="1">IFERROR(__xludf.DUMMYFUNCTION("IFERROR(FILTER('Tag Library'!$Q$14:$Q$736, LEFT('Tag Library'!$P$14:$P$736, LEN(O$2))=O$2, RIGHT('Tag Library'!$P$14:$P$736, LEN($A441))=$A441), """")"),"white")</f>
        <v>white</v>
      </c>
      <c r="P441" s="1" t="str">
        <f ca="1">IFERROR(__xludf.DUMMYFUNCTION("IFERROR(FILTER('Tag Library'!$Q$14:$Q$736, LEFT('Tag Library'!$P$14:$P$736, LEN(P$2))=P$2, RIGHT('Tag Library'!$P$14:$P$736, LEN($A441))=$A441), """")"),"")</f>
        <v/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IFERROR(__xludf.DUMMYFUNCTION("IFERROR(FILTER('Tag Library'!$Q$14:$Q$736, LEFT('Tag Library'!$P$14:$P$736, LEN(B$2))=B$2, RIGHT('Tag Library'!$P$14:$P$736, LEN($A442))=$A442), """")"),"")</f>
        <v/>
      </c>
      <c r="C442" s="1" t="str">
        <f ca="1">IFERROR(__xludf.DUMMYFUNCTION("IFERROR(FILTER('Tag Library'!$Q$14:$Q$736, LEFT('Tag Library'!$P$14:$P$736, LEN(C$2))=C$2, RIGHT('Tag Library'!$P$14:$P$736, LEN($A442))=$A442), """")"),"")</f>
        <v/>
      </c>
      <c r="D442" s="1" t="str">
        <f ca="1">IFERROR(__xludf.DUMMYFUNCTION("IFERROR(FILTER('Tag Library'!$Q$14:$Q$736, LEFT('Tag Library'!$P$14:$P$736, LEN(D$2))=D$2, RIGHT('Tag Library'!$P$14:$P$736, LEN($A442))=$A442), """")"),"")</f>
        <v/>
      </c>
      <c r="E442" s="1" t="str">
        <f ca="1">IFERROR(__xludf.DUMMYFUNCTION("IFERROR(FILTER('Tag Library'!$Q$14:$Q$736, LEFT('Tag Library'!$P$14:$P$736, LEN(E$2))=E$2, RIGHT('Tag Library'!$P$14:$P$736, LEN($A442))=$A442), """")"),"")</f>
        <v/>
      </c>
      <c r="F442" s="1" t="str">
        <f ca="1">IFERROR(__xludf.DUMMYFUNCTION("IFERROR(FILTER('Tag Library'!$Q$14:$Q$736, LEFT('Tag Library'!$P$14:$P$736, LEN(F$2))=F$2, RIGHT('Tag Library'!$P$14:$P$736, LEN($A442))=$A442), """")"),"")</f>
        <v/>
      </c>
      <c r="G442" s="1" t="str">
        <f ca="1">IFERROR(__xludf.DUMMYFUNCTION("IFERROR(FILTER('Tag Library'!$Q$14:$Q$736, LEFT('Tag Library'!$P$14:$P$736, LEN(G$2))=G$2, RIGHT('Tag Library'!$P$14:$P$736, LEN($A442))=$A442), """")"),"")</f>
        <v/>
      </c>
      <c r="H442" s="1" t="str">
        <f ca="1">IFERROR(__xludf.DUMMYFUNCTION("IFERROR(FILTER('Tag Library'!$Q$14:$Q$736, LEFT('Tag Library'!$P$14:$P$736, LEN(H$2))=H$2, RIGHT('Tag Library'!$P$14:$P$736, LEN($A442))=$A442), """")"),"")</f>
        <v/>
      </c>
      <c r="I442" s="1" t="str">
        <f ca="1">IFERROR(__xludf.DUMMYFUNCTION("IFERROR(FILTER('Tag Library'!$Q$14:$Q$736, LEFT('Tag Library'!$P$14:$P$736, LEN(I$2))=I$2, RIGHT('Tag Library'!$P$14:$P$736, LEN($A442))=$A442), """")"),"")</f>
        <v/>
      </c>
      <c r="J442" s="1" t="str">
        <f ca="1">IFERROR(__xludf.DUMMYFUNCTION("IFERROR(FILTER('Tag Library'!$Q$14:$Q$736, LEFT('Tag Library'!$P$14:$P$736, LEN(J$2))=J$2, RIGHT('Tag Library'!$P$14:$P$736, LEN($A442))=$A442), """")"),"")</f>
        <v/>
      </c>
      <c r="K442" s="1" t="str">
        <f ca="1">IFERROR(__xludf.DUMMYFUNCTION("IFERROR(FILTER('Tag Library'!$Q$14:$Q$736, LEFT('Tag Library'!$P$14:$P$736, LEN(K$2))=K$2, RIGHT('Tag Library'!$P$14:$P$736, LEN($A442))=$A442), """")"),"")</f>
        <v/>
      </c>
      <c r="L442" s="1" t="str">
        <f ca="1">IFERROR(__xludf.DUMMYFUNCTION("IFERROR(FILTER('Tag Library'!$Q$14:$Q$736, LEFT('Tag Library'!$P$14:$P$736, LEN(L$2))=L$2, RIGHT('Tag Library'!$P$14:$P$736, LEN($A442))=$A442), """")"),"")</f>
        <v/>
      </c>
      <c r="M442" s="1" t="str">
        <f ca="1">IFERROR(__xludf.DUMMYFUNCTION("IFERROR(FILTER('Tag Library'!$Q$14:$Q$736, LEFT('Tag Library'!$P$14:$P$736, LEN(M$2))=M$2, RIGHT('Tag Library'!$P$14:$P$736, LEN($A442))=$A442), """")"),"")</f>
        <v/>
      </c>
      <c r="N442" s="1" t="str">
        <f ca="1">IFERROR(__xludf.DUMMYFUNCTION("IFERROR(FILTER('Tag Library'!$Q$14:$Q$736, LEFT('Tag Library'!$P$14:$P$736, LEN(N$2))=N$2, RIGHT('Tag Library'!$P$14:$P$736, LEN($A442))=$A442), """")"),"")</f>
        <v/>
      </c>
      <c r="O442" s="1" t="str">
        <f ca="1">IFERROR(__xludf.DUMMYFUNCTION("IFERROR(FILTER('Tag Library'!$Q$14:$Q$736, LEFT('Tag Library'!$P$14:$P$736, LEN(O$2))=O$2, RIGHT('Tag Library'!$P$14:$P$736, LEN($A442))=$A442), """")"),"")</f>
        <v/>
      </c>
      <c r="P442" s="1" t="str">
        <f ca="1">IFERROR(__xludf.DUMMYFUNCTION("IFERROR(FILTER('Tag Library'!$Q$14:$Q$736, LEFT('Tag Library'!$P$14:$P$736, LEN(P$2))=P$2, RIGHT('Tag Library'!$P$14:$P$736, LEN($A442))=$A442), """")"),"")</f>
        <v/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IFERROR(__xludf.DUMMYFUNCTION("IFERROR(FILTER('Tag Library'!$Q$14:$Q$736, LEFT('Tag Library'!$P$14:$P$736, LEN(B$2))=B$2, RIGHT('Tag Library'!$P$14:$P$736, LEN($A443))=$A443), """")"),"")</f>
        <v/>
      </c>
      <c r="C443" s="1" t="str">
        <f ca="1">IFERROR(__xludf.DUMMYFUNCTION("IFERROR(FILTER('Tag Library'!$Q$14:$Q$736, LEFT('Tag Library'!$P$14:$P$736, LEN(C$2))=C$2, RIGHT('Tag Library'!$P$14:$P$736, LEN($A443))=$A443), """")"),"")</f>
        <v/>
      </c>
      <c r="D443" s="1" t="str">
        <f ca="1">IFERROR(__xludf.DUMMYFUNCTION("IFERROR(FILTER('Tag Library'!$Q$14:$Q$736, LEFT('Tag Library'!$P$14:$P$736, LEN(D$2))=D$2, RIGHT('Tag Library'!$P$14:$P$736, LEN($A443))=$A443), """")"),"")</f>
        <v/>
      </c>
      <c r="E443" s="1" t="str">
        <f ca="1">IFERROR(__xludf.DUMMYFUNCTION("IFERROR(FILTER('Tag Library'!$Q$14:$Q$736, LEFT('Tag Library'!$P$14:$P$736, LEN(E$2))=E$2, RIGHT('Tag Library'!$P$14:$P$736, LEN($A443))=$A443), """")"),"")</f>
        <v/>
      </c>
      <c r="F443" s="1" t="str">
        <f ca="1">IFERROR(__xludf.DUMMYFUNCTION("IFERROR(FILTER('Tag Library'!$Q$14:$Q$736, LEFT('Tag Library'!$P$14:$P$736, LEN(F$2))=F$2, RIGHT('Tag Library'!$P$14:$P$736, LEN($A443))=$A443), """")"),"")</f>
        <v/>
      </c>
      <c r="G443" s="1" t="str">
        <f ca="1">IFERROR(__xludf.DUMMYFUNCTION("IFERROR(FILTER('Tag Library'!$Q$14:$Q$736, LEFT('Tag Library'!$P$14:$P$736, LEN(G$2))=G$2, RIGHT('Tag Library'!$P$14:$P$736, LEN($A443))=$A443), """")"),"")</f>
        <v/>
      </c>
      <c r="H443" s="1" t="str">
        <f ca="1">IFERROR(__xludf.DUMMYFUNCTION("IFERROR(FILTER('Tag Library'!$Q$14:$Q$736, LEFT('Tag Library'!$P$14:$P$736, LEN(H$2))=H$2, RIGHT('Tag Library'!$P$14:$P$736, LEN($A443))=$A443), """")"),"")</f>
        <v/>
      </c>
      <c r="I443" s="1" t="str">
        <f ca="1">IFERROR(__xludf.DUMMYFUNCTION("IFERROR(FILTER('Tag Library'!$Q$14:$Q$736, LEFT('Tag Library'!$P$14:$P$736, LEN(I$2))=I$2, RIGHT('Tag Library'!$P$14:$P$736, LEN($A443))=$A443), """")"),"")</f>
        <v/>
      </c>
      <c r="J443" s="1" t="str">
        <f ca="1">IFERROR(__xludf.DUMMYFUNCTION("IFERROR(FILTER('Tag Library'!$Q$14:$Q$736, LEFT('Tag Library'!$P$14:$P$736, LEN(J$2))=J$2, RIGHT('Tag Library'!$P$14:$P$736, LEN($A443))=$A443), """")"),"")</f>
        <v/>
      </c>
      <c r="K443" s="1" t="str">
        <f ca="1">IFERROR(__xludf.DUMMYFUNCTION("IFERROR(FILTER('Tag Library'!$Q$14:$Q$736, LEFT('Tag Library'!$P$14:$P$736, LEN(K$2))=K$2, RIGHT('Tag Library'!$P$14:$P$736, LEN($A443))=$A443), """")"),"")</f>
        <v/>
      </c>
      <c r="L443" s="1" t="str">
        <f ca="1">IFERROR(__xludf.DUMMYFUNCTION("IFERROR(FILTER('Tag Library'!$Q$14:$Q$736, LEFT('Tag Library'!$P$14:$P$736, LEN(L$2))=L$2, RIGHT('Tag Library'!$P$14:$P$736, LEN($A443))=$A443), """")"),"")</f>
        <v/>
      </c>
      <c r="M443" s="1" t="str">
        <f ca="1">IFERROR(__xludf.DUMMYFUNCTION("IFERROR(FILTER('Tag Library'!$Q$14:$Q$736, LEFT('Tag Library'!$P$14:$P$736, LEN(M$2))=M$2, RIGHT('Tag Library'!$P$14:$P$736, LEN($A443))=$A443), """")"),"")</f>
        <v/>
      </c>
      <c r="N443" s="1" t="str">
        <f ca="1">IFERROR(__xludf.DUMMYFUNCTION("IFERROR(FILTER('Tag Library'!$Q$14:$Q$736, LEFT('Tag Library'!$P$14:$P$736, LEN(N$2))=N$2, RIGHT('Tag Library'!$P$14:$P$736, LEN($A443))=$A443), """")"),"")</f>
        <v/>
      </c>
      <c r="O443" s="1" t="str">
        <f ca="1">IFERROR(__xludf.DUMMYFUNCTION("IFERROR(FILTER('Tag Library'!$Q$14:$Q$736, LEFT('Tag Library'!$P$14:$P$736, LEN(O$2))=O$2, RIGHT('Tag Library'!$P$14:$P$736, LEN($A443))=$A443), """")"),"")</f>
        <v/>
      </c>
      <c r="P443" s="1" t="str">
        <f ca="1">IFERROR(__xludf.DUMMYFUNCTION("IFERROR(FILTER('Tag Library'!$Q$14:$Q$736, LEFT('Tag Library'!$P$14:$P$736, LEN(P$2))=P$2, RIGHT('Tag Library'!$P$14:$P$736, LEN($A443))=$A443), """")"),"")</f>
        <v/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IFERROR(__xludf.DUMMYFUNCTION("IFERROR(FILTER('Tag Library'!$Q$14:$Q$736, LEFT('Tag Library'!$P$14:$P$736, LEN(B$2))=B$2, RIGHT('Tag Library'!$P$14:$P$736, LEN($A444))=$A444), """")"),"")</f>
        <v/>
      </c>
      <c r="C444" s="1" t="str">
        <f ca="1">IFERROR(__xludf.DUMMYFUNCTION("IFERROR(FILTER('Tag Library'!$Q$14:$Q$736, LEFT('Tag Library'!$P$14:$P$736, LEN(C$2))=C$2, RIGHT('Tag Library'!$P$14:$P$736, LEN($A444))=$A444), """")"),"")</f>
        <v/>
      </c>
      <c r="D444" s="1" t="str">
        <f ca="1">IFERROR(__xludf.DUMMYFUNCTION("IFERROR(FILTER('Tag Library'!$Q$14:$Q$736, LEFT('Tag Library'!$P$14:$P$736, LEN(D$2))=D$2, RIGHT('Tag Library'!$P$14:$P$736, LEN($A444))=$A444), """")"),"")</f>
        <v/>
      </c>
      <c r="E444" s="1" t="str">
        <f ca="1">IFERROR(__xludf.DUMMYFUNCTION("IFERROR(FILTER('Tag Library'!$Q$14:$Q$736, LEFT('Tag Library'!$P$14:$P$736, LEN(E$2))=E$2, RIGHT('Tag Library'!$P$14:$P$736, LEN($A444))=$A444), """")"),"")</f>
        <v/>
      </c>
      <c r="F444" s="1" t="str">
        <f ca="1">IFERROR(__xludf.DUMMYFUNCTION("IFERROR(FILTER('Tag Library'!$Q$14:$Q$736, LEFT('Tag Library'!$P$14:$P$736, LEN(F$2))=F$2, RIGHT('Tag Library'!$P$14:$P$736, LEN($A444))=$A444), """")"),"")</f>
        <v/>
      </c>
      <c r="G444" s="1" t="str">
        <f ca="1">IFERROR(__xludf.DUMMYFUNCTION("IFERROR(FILTER('Tag Library'!$Q$14:$Q$736, LEFT('Tag Library'!$P$14:$P$736, LEN(G$2))=G$2, RIGHT('Tag Library'!$P$14:$P$736, LEN($A444))=$A444), """")"),"")</f>
        <v/>
      </c>
      <c r="H444" s="1" t="str">
        <f ca="1">IFERROR(__xludf.DUMMYFUNCTION("IFERROR(FILTER('Tag Library'!$Q$14:$Q$736, LEFT('Tag Library'!$P$14:$P$736, LEN(H$2))=H$2, RIGHT('Tag Library'!$P$14:$P$736, LEN($A444))=$A444), """")"),"")</f>
        <v/>
      </c>
      <c r="I444" s="1" t="str">
        <f ca="1">IFERROR(__xludf.DUMMYFUNCTION("IFERROR(FILTER('Tag Library'!$Q$14:$Q$736, LEFT('Tag Library'!$P$14:$P$736, LEN(I$2))=I$2, RIGHT('Tag Library'!$P$14:$P$736, LEN($A444))=$A444), """")"),"")</f>
        <v/>
      </c>
      <c r="J444" s="1" t="str">
        <f ca="1">IFERROR(__xludf.DUMMYFUNCTION("IFERROR(FILTER('Tag Library'!$Q$14:$Q$736, LEFT('Tag Library'!$P$14:$P$736, LEN(J$2))=J$2, RIGHT('Tag Library'!$P$14:$P$736, LEN($A444))=$A444), """")"),"")</f>
        <v/>
      </c>
      <c r="K444" s="1" t="str">
        <f ca="1">IFERROR(__xludf.DUMMYFUNCTION("IFERROR(FILTER('Tag Library'!$Q$14:$Q$736, LEFT('Tag Library'!$P$14:$P$736, LEN(K$2))=K$2, RIGHT('Tag Library'!$P$14:$P$736, LEN($A444))=$A444), """")"),"")</f>
        <v/>
      </c>
      <c r="L444" s="1" t="str">
        <f ca="1">IFERROR(__xludf.DUMMYFUNCTION("IFERROR(FILTER('Tag Library'!$Q$14:$Q$736, LEFT('Tag Library'!$P$14:$P$736, LEN(L$2))=L$2, RIGHT('Tag Library'!$P$14:$P$736, LEN($A444))=$A444), """")"),"")</f>
        <v/>
      </c>
      <c r="M444" s="1" t="str">
        <f ca="1">IFERROR(__xludf.DUMMYFUNCTION("IFERROR(FILTER('Tag Library'!$Q$14:$Q$736, LEFT('Tag Library'!$P$14:$P$736, LEN(M$2))=M$2, RIGHT('Tag Library'!$P$14:$P$736, LEN($A444))=$A444), """")"),"")</f>
        <v/>
      </c>
      <c r="N444" s="1" t="str">
        <f ca="1">IFERROR(__xludf.DUMMYFUNCTION("IFERROR(FILTER('Tag Library'!$Q$14:$Q$736, LEFT('Tag Library'!$P$14:$P$736, LEN(N$2))=N$2, RIGHT('Tag Library'!$P$14:$P$736, LEN($A444))=$A444), """")"),"")</f>
        <v/>
      </c>
      <c r="O444" s="1" t="str">
        <f ca="1">IFERROR(__xludf.DUMMYFUNCTION("IFERROR(FILTER('Tag Library'!$Q$14:$Q$736, LEFT('Tag Library'!$P$14:$P$736, LEN(O$2))=O$2, RIGHT('Tag Library'!$P$14:$P$736, LEN($A444))=$A444), """")"),"")</f>
        <v/>
      </c>
      <c r="P444" s="1" t="str">
        <f ca="1">IFERROR(__xludf.DUMMYFUNCTION("IFERROR(FILTER('Tag Library'!$Q$14:$Q$736, LEFT('Tag Library'!$P$14:$P$736, LEN(P$2))=P$2, RIGHT('Tag Library'!$P$14:$P$736, LEN($A444))=$A444), """")"),"")</f>
        <v/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IFERROR(__xludf.DUMMYFUNCTION("IFERROR(FILTER('Tag Library'!$Q$14:$Q$736, LEFT('Tag Library'!$P$14:$P$736, LEN(B$2))=B$2, RIGHT('Tag Library'!$P$14:$P$736, LEN($A445))=$A445), """")"),"")</f>
        <v/>
      </c>
      <c r="C445" s="1" t="str">
        <f ca="1">IFERROR(__xludf.DUMMYFUNCTION("IFERROR(FILTER('Tag Library'!$Q$14:$Q$736, LEFT('Tag Library'!$P$14:$P$736, LEN(C$2))=C$2, RIGHT('Tag Library'!$P$14:$P$736, LEN($A445))=$A445), """")"),"")</f>
        <v/>
      </c>
      <c r="D445" s="1" t="str">
        <f ca="1">IFERROR(__xludf.DUMMYFUNCTION("IFERROR(FILTER('Tag Library'!$Q$14:$Q$736, LEFT('Tag Library'!$P$14:$P$736, LEN(D$2))=D$2, RIGHT('Tag Library'!$P$14:$P$736, LEN($A445))=$A445), """")"),"")</f>
        <v/>
      </c>
      <c r="E445" s="1" t="str">
        <f ca="1">IFERROR(__xludf.DUMMYFUNCTION("IFERROR(FILTER('Tag Library'!$Q$14:$Q$736, LEFT('Tag Library'!$P$14:$P$736, LEN(E$2))=E$2, RIGHT('Tag Library'!$P$14:$P$736, LEN($A445))=$A445), """")"),"")</f>
        <v/>
      </c>
      <c r="F445" s="1" t="str">
        <f ca="1">IFERROR(__xludf.DUMMYFUNCTION("IFERROR(FILTER('Tag Library'!$Q$14:$Q$736, LEFT('Tag Library'!$P$14:$P$736, LEN(F$2))=F$2, RIGHT('Tag Library'!$P$14:$P$736, LEN($A445))=$A445), """")"),"")</f>
        <v/>
      </c>
      <c r="G445" s="1" t="str">
        <f ca="1">IFERROR(__xludf.DUMMYFUNCTION("IFERROR(FILTER('Tag Library'!$Q$14:$Q$736, LEFT('Tag Library'!$P$14:$P$736, LEN(G$2))=G$2, RIGHT('Tag Library'!$P$14:$P$736, LEN($A445))=$A445), """")"),"")</f>
        <v/>
      </c>
      <c r="H445" s="1" t="str">
        <f ca="1">IFERROR(__xludf.DUMMYFUNCTION("IFERROR(FILTER('Tag Library'!$Q$14:$Q$736, LEFT('Tag Library'!$P$14:$P$736, LEN(H$2))=H$2, RIGHT('Tag Library'!$P$14:$P$736, LEN($A445))=$A445), """")"),"")</f>
        <v/>
      </c>
      <c r="I445" s="1" t="str">
        <f ca="1">IFERROR(__xludf.DUMMYFUNCTION("IFERROR(FILTER('Tag Library'!$Q$14:$Q$736, LEFT('Tag Library'!$P$14:$P$736, LEN(I$2))=I$2, RIGHT('Tag Library'!$P$14:$P$736, LEN($A445))=$A445), """")"),"")</f>
        <v/>
      </c>
      <c r="J445" s="1" t="str">
        <f ca="1">IFERROR(__xludf.DUMMYFUNCTION("IFERROR(FILTER('Tag Library'!$Q$14:$Q$736, LEFT('Tag Library'!$P$14:$P$736, LEN(J$2))=J$2, RIGHT('Tag Library'!$P$14:$P$736, LEN($A445))=$A445), """")"),"")</f>
        <v/>
      </c>
      <c r="K445" s="1" t="str">
        <f ca="1">IFERROR(__xludf.DUMMYFUNCTION("IFERROR(FILTER('Tag Library'!$Q$14:$Q$736, LEFT('Tag Library'!$P$14:$P$736, LEN(K$2))=K$2, RIGHT('Tag Library'!$P$14:$P$736, LEN($A445))=$A445), """")"),"")</f>
        <v/>
      </c>
      <c r="L445" s="1" t="str">
        <f ca="1">IFERROR(__xludf.DUMMYFUNCTION("IFERROR(FILTER('Tag Library'!$Q$14:$Q$736, LEFT('Tag Library'!$P$14:$P$736, LEN(L$2))=L$2, RIGHT('Tag Library'!$P$14:$P$736, LEN($A445))=$A445), """")"),"")</f>
        <v/>
      </c>
      <c r="M445" s="1" t="str">
        <f ca="1">IFERROR(__xludf.DUMMYFUNCTION("IFERROR(FILTER('Tag Library'!$Q$14:$Q$736, LEFT('Tag Library'!$P$14:$P$736, LEN(M$2))=M$2, RIGHT('Tag Library'!$P$14:$P$736, LEN($A445))=$A445), """")"),"")</f>
        <v/>
      </c>
      <c r="N445" s="1" t="str">
        <f ca="1">IFERROR(__xludf.DUMMYFUNCTION("IFERROR(FILTER('Tag Library'!$Q$14:$Q$736, LEFT('Tag Library'!$P$14:$P$736, LEN(N$2))=N$2, RIGHT('Tag Library'!$P$14:$P$736, LEN($A445))=$A445), """")"),"")</f>
        <v/>
      </c>
      <c r="O445" s="1" t="str">
        <f ca="1">IFERROR(__xludf.DUMMYFUNCTION("IFERROR(FILTER('Tag Library'!$Q$14:$Q$736, LEFT('Tag Library'!$P$14:$P$736, LEN(O$2))=O$2, RIGHT('Tag Library'!$P$14:$P$736, LEN($A445))=$A445), """")"),"")</f>
        <v/>
      </c>
      <c r="P445" s="1" t="str">
        <f ca="1">IFERROR(__xludf.DUMMYFUNCTION("IFERROR(FILTER('Tag Library'!$Q$14:$Q$736, LEFT('Tag Library'!$P$14:$P$736, LEN(P$2))=P$2, RIGHT('Tag Library'!$P$14:$P$736, LEN($A445))=$A445), """")"),"")</f>
        <v/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IFERROR(__xludf.DUMMYFUNCTION("IFERROR(FILTER('Tag Library'!$Q$14:$Q$736, LEFT('Tag Library'!$P$14:$P$736, LEN(B$2))=B$2, RIGHT('Tag Library'!$P$14:$P$736, LEN($A446))=$A446), """")"),"")</f>
        <v/>
      </c>
      <c r="C446" s="1" t="str">
        <f ca="1">IFERROR(__xludf.DUMMYFUNCTION("IFERROR(FILTER('Tag Library'!$Q$14:$Q$736, LEFT('Tag Library'!$P$14:$P$736, LEN(C$2))=C$2, RIGHT('Tag Library'!$P$14:$P$736, LEN($A446))=$A446), """")"),"")</f>
        <v/>
      </c>
      <c r="D446" s="1" t="str">
        <f ca="1">IFERROR(__xludf.DUMMYFUNCTION("IFERROR(FILTER('Tag Library'!$Q$14:$Q$736, LEFT('Tag Library'!$P$14:$P$736, LEN(D$2))=D$2, RIGHT('Tag Library'!$P$14:$P$736, LEN($A446))=$A446), """")"),"")</f>
        <v/>
      </c>
      <c r="E446" s="1" t="str">
        <f ca="1">IFERROR(__xludf.DUMMYFUNCTION("IFERROR(FILTER('Tag Library'!$Q$14:$Q$736, LEFT('Tag Library'!$P$14:$P$736, LEN(E$2))=E$2, RIGHT('Tag Library'!$P$14:$P$736, LEN($A446))=$A446), """")"),"")</f>
        <v/>
      </c>
      <c r="F446" s="1" t="str">
        <f ca="1">IFERROR(__xludf.DUMMYFUNCTION("IFERROR(FILTER('Tag Library'!$Q$14:$Q$736, LEFT('Tag Library'!$P$14:$P$736, LEN(F$2))=F$2, RIGHT('Tag Library'!$P$14:$P$736, LEN($A446))=$A446), """")"),"")</f>
        <v/>
      </c>
      <c r="G446" s="1" t="str">
        <f ca="1">IFERROR(__xludf.DUMMYFUNCTION("IFERROR(FILTER('Tag Library'!$Q$14:$Q$736, LEFT('Tag Library'!$P$14:$P$736, LEN(G$2))=G$2, RIGHT('Tag Library'!$P$14:$P$736, LEN($A446))=$A446), """")"),"")</f>
        <v/>
      </c>
      <c r="H446" s="1" t="str">
        <f ca="1">IFERROR(__xludf.DUMMYFUNCTION("IFERROR(FILTER('Tag Library'!$Q$14:$Q$736, LEFT('Tag Library'!$P$14:$P$736, LEN(H$2))=H$2, RIGHT('Tag Library'!$P$14:$P$736, LEN($A446))=$A446), """")"),"")</f>
        <v/>
      </c>
      <c r="I446" s="1" t="str">
        <f ca="1">IFERROR(__xludf.DUMMYFUNCTION("IFERROR(FILTER('Tag Library'!$Q$14:$Q$736, LEFT('Tag Library'!$P$14:$P$736, LEN(I$2))=I$2, RIGHT('Tag Library'!$P$14:$P$736, LEN($A446))=$A446), """")"),"")</f>
        <v/>
      </c>
      <c r="J446" s="1" t="str">
        <f ca="1">IFERROR(__xludf.DUMMYFUNCTION("IFERROR(FILTER('Tag Library'!$Q$14:$Q$736, LEFT('Tag Library'!$P$14:$P$736, LEN(J$2))=J$2, RIGHT('Tag Library'!$P$14:$P$736, LEN($A446))=$A446), """")"),"")</f>
        <v/>
      </c>
      <c r="K446" s="1" t="str">
        <f ca="1">IFERROR(__xludf.DUMMYFUNCTION("IFERROR(FILTER('Tag Library'!$Q$14:$Q$736, LEFT('Tag Library'!$P$14:$P$736, LEN(K$2))=K$2, RIGHT('Tag Library'!$P$14:$P$736, LEN($A446))=$A446), """")"),"")</f>
        <v/>
      </c>
      <c r="L446" s="1" t="str">
        <f ca="1">IFERROR(__xludf.DUMMYFUNCTION("IFERROR(FILTER('Tag Library'!$Q$14:$Q$736, LEFT('Tag Library'!$P$14:$P$736, LEN(L$2))=L$2, RIGHT('Tag Library'!$P$14:$P$736, LEN($A446))=$A446), """")"),"")</f>
        <v/>
      </c>
      <c r="M446" s="1" t="str">
        <f ca="1">IFERROR(__xludf.DUMMYFUNCTION("IFERROR(FILTER('Tag Library'!$Q$14:$Q$736, LEFT('Tag Library'!$P$14:$P$736, LEN(M$2))=M$2, RIGHT('Tag Library'!$P$14:$P$736, LEN($A446))=$A446), """")"),"")</f>
        <v/>
      </c>
      <c r="N446" s="1" t="str">
        <f ca="1">IFERROR(__xludf.DUMMYFUNCTION("IFERROR(FILTER('Tag Library'!$Q$14:$Q$736, LEFT('Tag Library'!$P$14:$P$736, LEN(N$2))=N$2, RIGHT('Tag Library'!$P$14:$P$736, LEN($A446))=$A446), """")"),"")</f>
        <v/>
      </c>
      <c r="O446" s="1" t="str">
        <f ca="1">IFERROR(__xludf.DUMMYFUNCTION("IFERROR(FILTER('Tag Library'!$Q$14:$Q$736, LEFT('Tag Library'!$P$14:$P$736, LEN(O$2))=O$2, RIGHT('Tag Library'!$P$14:$P$736, LEN($A446))=$A446), """")"),"")</f>
        <v/>
      </c>
      <c r="P446" s="1" t="str">
        <f ca="1">IFERROR(__xludf.DUMMYFUNCTION("IFERROR(FILTER('Tag Library'!$Q$14:$Q$736, LEFT('Tag Library'!$P$14:$P$736, LEN(P$2))=P$2, RIGHT('Tag Library'!$P$14:$P$736, LEN($A446))=$A446), """")"),"")</f>
        <v/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IFERROR(__xludf.DUMMYFUNCTION("IFERROR(FILTER('Tag Library'!$Q$14:$Q$736, LEFT('Tag Library'!$P$14:$P$736, LEN(B$2))=B$2, RIGHT('Tag Library'!$P$14:$P$736, LEN($A447))=$A447), """")"),"")</f>
        <v/>
      </c>
      <c r="C447" s="1" t="str">
        <f ca="1">IFERROR(__xludf.DUMMYFUNCTION("IFERROR(FILTER('Tag Library'!$Q$14:$Q$736, LEFT('Tag Library'!$P$14:$P$736, LEN(C$2))=C$2, RIGHT('Tag Library'!$P$14:$P$736, LEN($A447))=$A447), """")"),"")</f>
        <v/>
      </c>
      <c r="D447" s="1" t="str">
        <f ca="1">IFERROR(__xludf.DUMMYFUNCTION("IFERROR(FILTER('Tag Library'!$Q$14:$Q$736, LEFT('Tag Library'!$P$14:$P$736, LEN(D$2))=D$2, RIGHT('Tag Library'!$P$14:$P$736, LEN($A447))=$A447), """")"),"")</f>
        <v/>
      </c>
      <c r="E447" s="1" t="str">
        <f ca="1">IFERROR(__xludf.DUMMYFUNCTION("IFERROR(FILTER('Tag Library'!$Q$14:$Q$736, LEFT('Tag Library'!$P$14:$P$736, LEN(E$2))=E$2, RIGHT('Tag Library'!$P$14:$P$736, LEN($A447))=$A447), """")"),"")</f>
        <v/>
      </c>
      <c r="F447" s="1" t="str">
        <f ca="1">IFERROR(__xludf.DUMMYFUNCTION("IFERROR(FILTER('Tag Library'!$Q$14:$Q$736, LEFT('Tag Library'!$P$14:$P$736, LEN(F$2))=F$2, RIGHT('Tag Library'!$P$14:$P$736, LEN($A447))=$A447), """")"),"")</f>
        <v/>
      </c>
      <c r="G447" s="1" t="str">
        <f ca="1">IFERROR(__xludf.DUMMYFUNCTION("IFERROR(FILTER('Tag Library'!$Q$14:$Q$736, LEFT('Tag Library'!$P$14:$P$736, LEN(G$2))=G$2, RIGHT('Tag Library'!$P$14:$P$736, LEN($A447))=$A447), """")"),"")</f>
        <v/>
      </c>
      <c r="H447" s="1" t="str">
        <f ca="1">IFERROR(__xludf.DUMMYFUNCTION("IFERROR(FILTER('Tag Library'!$Q$14:$Q$736, LEFT('Tag Library'!$P$14:$P$736, LEN(H$2))=H$2, RIGHT('Tag Library'!$P$14:$P$736, LEN($A447))=$A447), """")"),"")</f>
        <v/>
      </c>
      <c r="I447" s="1" t="str">
        <f ca="1">IFERROR(__xludf.DUMMYFUNCTION("IFERROR(FILTER('Tag Library'!$Q$14:$Q$736, LEFT('Tag Library'!$P$14:$P$736, LEN(I$2))=I$2, RIGHT('Tag Library'!$P$14:$P$736, LEN($A447))=$A447), """")"),"")</f>
        <v/>
      </c>
      <c r="J447" s="1" t="str">
        <f ca="1">IFERROR(__xludf.DUMMYFUNCTION("IFERROR(FILTER('Tag Library'!$Q$14:$Q$736, LEFT('Tag Library'!$P$14:$P$736, LEN(J$2))=J$2, RIGHT('Tag Library'!$P$14:$P$736, LEN($A447))=$A447), """")"),"")</f>
        <v/>
      </c>
      <c r="K447" s="1" t="str">
        <f ca="1">IFERROR(__xludf.DUMMYFUNCTION("IFERROR(FILTER('Tag Library'!$Q$14:$Q$736, LEFT('Tag Library'!$P$14:$P$736, LEN(K$2))=K$2, RIGHT('Tag Library'!$P$14:$P$736, LEN($A447))=$A447), """")"),"")</f>
        <v/>
      </c>
      <c r="L447" s="1" t="str">
        <f ca="1">IFERROR(__xludf.DUMMYFUNCTION("IFERROR(FILTER('Tag Library'!$Q$14:$Q$736, LEFT('Tag Library'!$P$14:$P$736, LEN(L$2))=L$2, RIGHT('Tag Library'!$P$14:$P$736, LEN($A447))=$A447), """")"),"")</f>
        <v/>
      </c>
      <c r="M447" s="1" t="str">
        <f ca="1">IFERROR(__xludf.DUMMYFUNCTION("IFERROR(FILTER('Tag Library'!$Q$14:$Q$736, LEFT('Tag Library'!$P$14:$P$736, LEN(M$2))=M$2, RIGHT('Tag Library'!$P$14:$P$736, LEN($A447))=$A447), """")"),"")</f>
        <v/>
      </c>
      <c r="N447" s="1" t="str">
        <f ca="1">IFERROR(__xludf.DUMMYFUNCTION("IFERROR(FILTER('Tag Library'!$Q$14:$Q$736, LEFT('Tag Library'!$P$14:$P$736, LEN(N$2))=N$2, RIGHT('Tag Library'!$P$14:$P$736, LEN($A447))=$A447), """")"),"")</f>
        <v/>
      </c>
      <c r="O447" s="1" t="str">
        <f ca="1">IFERROR(__xludf.DUMMYFUNCTION("IFERROR(FILTER('Tag Library'!$Q$14:$Q$736, LEFT('Tag Library'!$P$14:$P$736, LEN(O$2))=O$2, RIGHT('Tag Library'!$P$14:$P$736, LEN($A447))=$A447), """")"),"")</f>
        <v/>
      </c>
      <c r="P447" s="1" t="str">
        <f ca="1">IFERROR(__xludf.DUMMYFUNCTION("IFERROR(FILTER('Tag Library'!$Q$14:$Q$736, LEFT('Tag Library'!$P$14:$P$736, LEN(P$2))=P$2, RIGHT('Tag Library'!$P$14:$P$736, LEN($A447))=$A447), """")"),"")</f>
        <v/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IFERROR(__xludf.DUMMYFUNCTION("IFERROR(FILTER('Tag Library'!$Q$14:$Q$736, LEFT('Tag Library'!$P$14:$P$736, LEN(B$2))=B$2, RIGHT('Tag Library'!$P$14:$P$736, LEN($A448))=$A448), """")"),"")</f>
        <v/>
      </c>
      <c r="C448" s="1" t="str">
        <f ca="1">IFERROR(__xludf.DUMMYFUNCTION("IFERROR(FILTER('Tag Library'!$Q$14:$Q$736, LEFT('Tag Library'!$P$14:$P$736, LEN(C$2))=C$2, RIGHT('Tag Library'!$P$14:$P$736, LEN($A448))=$A448), """")"),"")</f>
        <v/>
      </c>
      <c r="D448" s="1" t="str">
        <f ca="1">IFERROR(__xludf.DUMMYFUNCTION("IFERROR(FILTER('Tag Library'!$Q$14:$Q$736, LEFT('Tag Library'!$P$14:$P$736, LEN(D$2))=D$2, RIGHT('Tag Library'!$P$14:$P$736, LEN($A448))=$A448), """")"),"")</f>
        <v/>
      </c>
      <c r="E448" s="1" t="str">
        <f ca="1">IFERROR(__xludf.DUMMYFUNCTION("IFERROR(FILTER('Tag Library'!$Q$14:$Q$736, LEFT('Tag Library'!$P$14:$P$736, LEN(E$2))=E$2, RIGHT('Tag Library'!$P$14:$P$736, LEN($A448))=$A448), """")"),"")</f>
        <v/>
      </c>
      <c r="F448" s="1" t="str">
        <f ca="1">IFERROR(__xludf.DUMMYFUNCTION("IFERROR(FILTER('Tag Library'!$Q$14:$Q$736, LEFT('Tag Library'!$P$14:$P$736, LEN(F$2))=F$2, RIGHT('Tag Library'!$P$14:$P$736, LEN($A448))=$A448), """")"),"")</f>
        <v/>
      </c>
      <c r="G448" s="1" t="str">
        <f ca="1">IFERROR(__xludf.DUMMYFUNCTION("IFERROR(FILTER('Tag Library'!$Q$14:$Q$736, LEFT('Tag Library'!$P$14:$P$736, LEN(G$2))=G$2, RIGHT('Tag Library'!$P$14:$P$736, LEN($A448))=$A448), """")"),"")</f>
        <v/>
      </c>
      <c r="H448" s="1" t="str">
        <f ca="1">IFERROR(__xludf.DUMMYFUNCTION("IFERROR(FILTER('Tag Library'!$Q$14:$Q$736, LEFT('Tag Library'!$P$14:$P$736, LEN(H$2))=H$2, RIGHT('Tag Library'!$P$14:$P$736, LEN($A448))=$A448), """")"),"")</f>
        <v/>
      </c>
      <c r="I448" s="1" t="str">
        <f ca="1">IFERROR(__xludf.DUMMYFUNCTION("IFERROR(FILTER('Tag Library'!$Q$14:$Q$736, LEFT('Tag Library'!$P$14:$P$736, LEN(I$2))=I$2, RIGHT('Tag Library'!$P$14:$P$736, LEN($A448))=$A448), """")"),"")</f>
        <v/>
      </c>
      <c r="J448" s="1" t="str">
        <f ca="1">IFERROR(__xludf.DUMMYFUNCTION("IFERROR(FILTER('Tag Library'!$Q$14:$Q$736, LEFT('Tag Library'!$P$14:$P$736, LEN(J$2))=J$2, RIGHT('Tag Library'!$P$14:$P$736, LEN($A448))=$A448), """")"),"")</f>
        <v/>
      </c>
      <c r="K448" s="1" t="str">
        <f ca="1">IFERROR(__xludf.DUMMYFUNCTION("IFERROR(FILTER('Tag Library'!$Q$14:$Q$736, LEFT('Tag Library'!$P$14:$P$736, LEN(K$2))=K$2, RIGHT('Tag Library'!$P$14:$P$736, LEN($A448))=$A448), """")"),"")</f>
        <v/>
      </c>
      <c r="L448" s="1" t="str">
        <f ca="1">IFERROR(__xludf.DUMMYFUNCTION("IFERROR(FILTER('Tag Library'!$Q$14:$Q$736, LEFT('Tag Library'!$P$14:$P$736, LEN(L$2))=L$2, RIGHT('Tag Library'!$P$14:$P$736, LEN($A448))=$A448), """")"),"")</f>
        <v/>
      </c>
      <c r="M448" s="1" t="str">
        <f ca="1">IFERROR(__xludf.DUMMYFUNCTION("IFERROR(FILTER('Tag Library'!$Q$14:$Q$736, LEFT('Tag Library'!$P$14:$P$736, LEN(M$2))=M$2, RIGHT('Tag Library'!$P$14:$P$736, LEN($A448))=$A448), """")"),"")</f>
        <v/>
      </c>
      <c r="N448" s="1" t="str">
        <f ca="1">IFERROR(__xludf.DUMMYFUNCTION("IFERROR(FILTER('Tag Library'!$Q$14:$Q$736, LEFT('Tag Library'!$P$14:$P$736, LEN(N$2))=N$2, RIGHT('Tag Library'!$P$14:$P$736, LEN($A448))=$A448), """")"),"")</f>
        <v/>
      </c>
      <c r="O448" s="1" t="str">
        <f ca="1">IFERROR(__xludf.DUMMYFUNCTION("IFERROR(FILTER('Tag Library'!$Q$14:$Q$736, LEFT('Tag Library'!$P$14:$P$736, LEN(O$2))=O$2, RIGHT('Tag Library'!$P$14:$P$736, LEN($A448))=$A448), """")"),"")</f>
        <v/>
      </c>
      <c r="P448" s="1" t="str">
        <f ca="1">IFERROR(__xludf.DUMMYFUNCTION("IFERROR(FILTER('Tag Library'!$Q$14:$Q$736, LEFT('Tag Library'!$P$14:$P$736, LEN(P$2))=P$2, RIGHT('Tag Library'!$P$14:$P$736, LEN($A448))=$A448), """")"),"")</f>
        <v/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IFERROR(__xludf.DUMMYFUNCTION("IFERROR(FILTER('Tag Library'!$Q$14:$Q$736, LEFT('Tag Library'!$P$14:$P$736, LEN(B$2))=B$2, RIGHT('Tag Library'!$P$14:$P$736, LEN($A449))=$A449), """")"),"")</f>
        <v/>
      </c>
      <c r="C449" s="1" t="str">
        <f ca="1">IFERROR(__xludf.DUMMYFUNCTION("IFERROR(FILTER('Tag Library'!$Q$14:$Q$736, LEFT('Tag Library'!$P$14:$P$736, LEN(C$2))=C$2, RIGHT('Tag Library'!$P$14:$P$736, LEN($A449))=$A449), """")"),"")</f>
        <v/>
      </c>
      <c r="D449" s="1" t="str">
        <f ca="1">IFERROR(__xludf.DUMMYFUNCTION("IFERROR(FILTER('Tag Library'!$Q$14:$Q$736, LEFT('Tag Library'!$P$14:$P$736, LEN(D$2))=D$2, RIGHT('Tag Library'!$P$14:$P$736, LEN($A449))=$A449), """")"),"")</f>
        <v/>
      </c>
      <c r="E449" s="1" t="str">
        <f ca="1">IFERROR(__xludf.DUMMYFUNCTION("IFERROR(FILTER('Tag Library'!$Q$14:$Q$736, LEFT('Tag Library'!$P$14:$P$736, LEN(E$2))=E$2, RIGHT('Tag Library'!$P$14:$P$736, LEN($A449))=$A449), """")"),"")</f>
        <v/>
      </c>
      <c r="F449" s="1" t="str">
        <f ca="1">IFERROR(__xludf.DUMMYFUNCTION("IFERROR(FILTER('Tag Library'!$Q$14:$Q$736, LEFT('Tag Library'!$P$14:$P$736, LEN(F$2))=F$2, RIGHT('Tag Library'!$P$14:$P$736, LEN($A449))=$A449), """")"),"")</f>
        <v/>
      </c>
      <c r="G449" s="1" t="str">
        <f ca="1">IFERROR(__xludf.DUMMYFUNCTION("IFERROR(FILTER('Tag Library'!$Q$14:$Q$736, LEFT('Tag Library'!$P$14:$P$736, LEN(G$2))=G$2, RIGHT('Tag Library'!$P$14:$P$736, LEN($A449))=$A449), """")"),"")</f>
        <v/>
      </c>
      <c r="H449" s="1" t="str">
        <f ca="1">IFERROR(__xludf.DUMMYFUNCTION("IFERROR(FILTER('Tag Library'!$Q$14:$Q$736, LEFT('Tag Library'!$P$14:$P$736, LEN(H$2))=H$2, RIGHT('Tag Library'!$P$14:$P$736, LEN($A449))=$A449), """")"),"")</f>
        <v/>
      </c>
      <c r="I449" s="1" t="str">
        <f ca="1">IFERROR(__xludf.DUMMYFUNCTION("IFERROR(FILTER('Tag Library'!$Q$14:$Q$736, LEFT('Tag Library'!$P$14:$P$736, LEN(I$2))=I$2, RIGHT('Tag Library'!$P$14:$P$736, LEN($A449))=$A449), """")"),"")</f>
        <v/>
      </c>
      <c r="J449" s="1" t="str">
        <f ca="1">IFERROR(__xludf.DUMMYFUNCTION("IFERROR(FILTER('Tag Library'!$Q$14:$Q$736, LEFT('Tag Library'!$P$14:$P$736, LEN(J$2))=J$2, RIGHT('Tag Library'!$P$14:$P$736, LEN($A449))=$A449), """")"),"")</f>
        <v/>
      </c>
      <c r="K449" s="1" t="str">
        <f ca="1">IFERROR(__xludf.DUMMYFUNCTION("IFERROR(FILTER('Tag Library'!$Q$14:$Q$736, LEFT('Tag Library'!$P$14:$P$736, LEN(K$2))=K$2, RIGHT('Tag Library'!$P$14:$P$736, LEN($A449))=$A449), """")"),"")</f>
        <v/>
      </c>
      <c r="L449" s="1" t="str">
        <f ca="1">IFERROR(__xludf.DUMMYFUNCTION("IFERROR(FILTER('Tag Library'!$Q$14:$Q$736, LEFT('Tag Library'!$P$14:$P$736, LEN(L$2))=L$2, RIGHT('Tag Library'!$P$14:$P$736, LEN($A449))=$A449), """")"),"")</f>
        <v/>
      </c>
      <c r="M449" s="1" t="str">
        <f ca="1">IFERROR(__xludf.DUMMYFUNCTION("IFERROR(FILTER('Tag Library'!$Q$14:$Q$736, LEFT('Tag Library'!$P$14:$P$736, LEN(M$2))=M$2, RIGHT('Tag Library'!$P$14:$P$736, LEN($A449))=$A449), """")"),"")</f>
        <v/>
      </c>
      <c r="N449" s="1" t="str">
        <f ca="1">IFERROR(__xludf.DUMMYFUNCTION("IFERROR(FILTER('Tag Library'!$Q$14:$Q$736, LEFT('Tag Library'!$P$14:$P$736, LEN(N$2))=N$2, RIGHT('Tag Library'!$P$14:$P$736, LEN($A449))=$A449), """")"),"")</f>
        <v/>
      </c>
      <c r="O449" s="1" t="str">
        <f ca="1">IFERROR(__xludf.DUMMYFUNCTION("IFERROR(FILTER('Tag Library'!$Q$14:$Q$736, LEFT('Tag Library'!$P$14:$P$736, LEN(O$2))=O$2, RIGHT('Tag Library'!$P$14:$P$736, LEN($A449))=$A449), """")"),"")</f>
        <v/>
      </c>
      <c r="P449" s="1" t="str">
        <f ca="1">IFERROR(__xludf.DUMMYFUNCTION("IFERROR(FILTER('Tag Library'!$Q$14:$Q$736, LEFT('Tag Library'!$P$14:$P$736, LEN(P$2))=P$2, RIGHT('Tag Library'!$P$14:$P$736, LEN($A449))=$A449), """")"),"")</f>
        <v/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IFERROR(__xludf.DUMMYFUNCTION("IFERROR(FILTER('Tag Library'!$Q$14:$Q$736, LEFT('Tag Library'!$P$14:$P$736, LEN(B$2))=B$2, RIGHT('Tag Library'!$P$14:$P$736, LEN($A450))=$A450), """")"),"")</f>
        <v/>
      </c>
      <c r="C450" s="1" t="str">
        <f ca="1">IFERROR(__xludf.DUMMYFUNCTION("IFERROR(FILTER('Tag Library'!$Q$14:$Q$736, LEFT('Tag Library'!$P$14:$P$736, LEN(C$2))=C$2, RIGHT('Tag Library'!$P$14:$P$736, LEN($A450))=$A450), """")"),"")</f>
        <v/>
      </c>
      <c r="D450" s="1" t="str">
        <f ca="1">IFERROR(__xludf.DUMMYFUNCTION("IFERROR(FILTER('Tag Library'!$Q$14:$Q$736, LEFT('Tag Library'!$P$14:$P$736, LEN(D$2))=D$2, RIGHT('Tag Library'!$P$14:$P$736, LEN($A450))=$A450), """")"),"")</f>
        <v/>
      </c>
      <c r="E450" s="1" t="str">
        <f ca="1">IFERROR(__xludf.DUMMYFUNCTION("IFERROR(FILTER('Tag Library'!$Q$14:$Q$736, LEFT('Tag Library'!$P$14:$P$736, LEN(E$2))=E$2, RIGHT('Tag Library'!$P$14:$P$736, LEN($A450))=$A450), """")"),"")</f>
        <v/>
      </c>
      <c r="F450" s="1" t="str">
        <f ca="1">IFERROR(__xludf.DUMMYFUNCTION("IFERROR(FILTER('Tag Library'!$Q$14:$Q$736, LEFT('Tag Library'!$P$14:$P$736, LEN(F$2))=F$2, RIGHT('Tag Library'!$P$14:$P$736, LEN($A450))=$A450), """")"),"")</f>
        <v/>
      </c>
      <c r="G450" s="1" t="str">
        <f ca="1">IFERROR(__xludf.DUMMYFUNCTION("IFERROR(FILTER('Tag Library'!$Q$14:$Q$736, LEFT('Tag Library'!$P$14:$P$736, LEN(G$2))=G$2, RIGHT('Tag Library'!$P$14:$P$736, LEN($A450))=$A450), """")"),"")</f>
        <v/>
      </c>
      <c r="H450" s="1" t="str">
        <f ca="1">IFERROR(__xludf.DUMMYFUNCTION("IFERROR(FILTER('Tag Library'!$Q$14:$Q$736, LEFT('Tag Library'!$P$14:$P$736, LEN(H$2))=H$2, RIGHT('Tag Library'!$P$14:$P$736, LEN($A450))=$A450), """")"),"")</f>
        <v/>
      </c>
      <c r="I450" s="1" t="str">
        <f ca="1">IFERROR(__xludf.DUMMYFUNCTION("IFERROR(FILTER('Tag Library'!$Q$14:$Q$736, LEFT('Tag Library'!$P$14:$P$736, LEN(I$2))=I$2, RIGHT('Tag Library'!$P$14:$P$736, LEN($A450))=$A450), """")"),"")</f>
        <v/>
      </c>
      <c r="J450" s="1" t="str">
        <f ca="1">IFERROR(__xludf.DUMMYFUNCTION("IFERROR(FILTER('Tag Library'!$Q$14:$Q$736, LEFT('Tag Library'!$P$14:$P$736, LEN(J$2))=J$2, RIGHT('Tag Library'!$P$14:$P$736, LEN($A450))=$A450), """")"),"")</f>
        <v/>
      </c>
      <c r="K450" s="1" t="str">
        <f ca="1">IFERROR(__xludf.DUMMYFUNCTION("IFERROR(FILTER('Tag Library'!$Q$14:$Q$736, LEFT('Tag Library'!$P$14:$P$736, LEN(K$2))=K$2, RIGHT('Tag Library'!$P$14:$P$736, LEN($A450))=$A450), """")"),"")</f>
        <v/>
      </c>
      <c r="L450" s="1" t="str">
        <f ca="1">IFERROR(__xludf.DUMMYFUNCTION("IFERROR(FILTER('Tag Library'!$Q$14:$Q$736, LEFT('Tag Library'!$P$14:$P$736, LEN(L$2))=L$2, RIGHT('Tag Library'!$P$14:$P$736, LEN($A450))=$A450), """")"),"")</f>
        <v/>
      </c>
      <c r="M450" s="1" t="str">
        <f ca="1">IFERROR(__xludf.DUMMYFUNCTION("IFERROR(FILTER('Tag Library'!$Q$14:$Q$736, LEFT('Tag Library'!$P$14:$P$736, LEN(M$2))=M$2, RIGHT('Tag Library'!$P$14:$P$736, LEN($A450))=$A450), """")"),"")</f>
        <v/>
      </c>
      <c r="N450" s="1" t="str">
        <f ca="1">IFERROR(__xludf.DUMMYFUNCTION("IFERROR(FILTER('Tag Library'!$Q$14:$Q$736, LEFT('Tag Library'!$P$14:$P$736, LEN(N$2))=N$2, RIGHT('Tag Library'!$P$14:$P$736, LEN($A450))=$A450), """")"),"")</f>
        <v/>
      </c>
      <c r="O450" s="1" t="str">
        <f ca="1">IFERROR(__xludf.DUMMYFUNCTION("IFERROR(FILTER('Tag Library'!$Q$14:$Q$736, LEFT('Tag Library'!$P$14:$P$736, LEN(O$2))=O$2, RIGHT('Tag Library'!$P$14:$P$736, LEN($A450))=$A450), """")"),"")</f>
        <v/>
      </c>
      <c r="P450" s="1" t="str">
        <f ca="1">IFERROR(__xludf.DUMMYFUNCTION("IFERROR(FILTER('Tag Library'!$Q$14:$Q$736, LEFT('Tag Library'!$P$14:$P$736, LEN(P$2))=P$2, RIGHT('Tag Library'!$P$14:$P$736, LEN($A450))=$A450), """")"),"")</f>
        <v/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IFERROR(__xludf.DUMMYFUNCTION("IFERROR(FILTER('Tag Library'!$Q$14:$Q$736, LEFT('Tag Library'!$P$14:$P$736, LEN(B$2))=B$2, RIGHT('Tag Library'!$P$14:$P$736, LEN($A451))=$A451), """")"),"")</f>
        <v/>
      </c>
      <c r="C451" s="1" t="str">
        <f ca="1">IFERROR(__xludf.DUMMYFUNCTION("IFERROR(FILTER('Tag Library'!$Q$14:$Q$736, LEFT('Tag Library'!$P$14:$P$736, LEN(C$2))=C$2, RIGHT('Tag Library'!$P$14:$P$736, LEN($A451))=$A451), """")"),"")</f>
        <v/>
      </c>
      <c r="D451" s="1" t="str">
        <f ca="1">IFERROR(__xludf.DUMMYFUNCTION("IFERROR(FILTER('Tag Library'!$Q$14:$Q$736, LEFT('Tag Library'!$P$14:$P$736, LEN(D$2))=D$2, RIGHT('Tag Library'!$P$14:$P$736, LEN($A451))=$A451), """")"),"")</f>
        <v/>
      </c>
      <c r="E451" s="1" t="str">
        <f ca="1">IFERROR(__xludf.DUMMYFUNCTION("IFERROR(FILTER('Tag Library'!$Q$14:$Q$736, LEFT('Tag Library'!$P$14:$P$736, LEN(E$2))=E$2, RIGHT('Tag Library'!$P$14:$P$736, LEN($A451))=$A451), """")"),"")</f>
        <v/>
      </c>
      <c r="F451" s="1" t="str">
        <f ca="1">IFERROR(__xludf.DUMMYFUNCTION("IFERROR(FILTER('Tag Library'!$Q$14:$Q$736, LEFT('Tag Library'!$P$14:$P$736, LEN(F$2))=F$2, RIGHT('Tag Library'!$P$14:$P$736, LEN($A451))=$A451), """")"),"")</f>
        <v/>
      </c>
      <c r="G451" s="1" t="str">
        <f ca="1">IFERROR(__xludf.DUMMYFUNCTION("IFERROR(FILTER('Tag Library'!$Q$14:$Q$736, LEFT('Tag Library'!$P$14:$P$736, LEN(G$2))=G$2, RIGHT('Tag Library'!$P$14:$P$736, LEN($A451))=$A451), """")"),"")</f>
        <v/>
      </c>
      <c r="H451" s="1" t="str">
        <f ca="1">IFERROR(__xludf.DUMMYFUNCTION("IFERROR(FILTER('Tag Library'!$Q$14:$Q$736, LEFT('Tag Library'!$P$14:$P$736, LEN(H$2))=H$2, RIGHT('Tag Library'!$P$14:$P$736, LEN($A451))=$A451), """")"),"")</f>
        <v/>
      </c>
      <c r="I451" s="1" t="str">
        <f ca="1">IFERROR(__xludf.DUMMYFUNCTION("IFERROR(FILTER('Tag Library'!$Q$14:$Q$736, LEFT('Tag Library'!$P$14:$P$736, LEN(I$2))=I$2, RIGHT('Tag Library'!$P$14:$P$736, LEN($A451))=$A451), """")"),"")</f>
        <v/>
      </c>
      <c r="J451" s="1" t="str">
        <f ca="1">IFERROR(__xludf.DUMMYFUNCTION("IFERROR(FILTER('Tag Library'!$Q$14:$Q$736, LEFT('Tag Library'!$P$14:$P$736, LEN(J$2))=J$2, RIGHT('Tag Library'!$P$14:$P$736, LEN($A451))=$A451), """")"),"")</f>
        <v/>
      </c>
      <c r="K451" s="1" t="str">
        <f ca="1">IFERROR(__xludf.DUMMYFUNCTION("IFERROR(FILTER('Tag Library'!$Q$14:$Q$736, LEFT('Tag Library'!$P$14:$P$736, LEN(K$2))=K$2, RIGHT('Tag Library'!$P$14:$P$736, LEN($A451))=$A451), """")"),"")</f>
        <v/>
      </c>
      <c r="L451" s="1" t="str">
        <f ca="1">IFERROR(__xludf.DUMMYFUNCTION("IFERROR(FILTER('Tag Library'!$Q$14:$Q$736, LEFT('Tag Library'!$P$14:$P$736, LEN(L$2))=L$2, RIGHT('Tag Library'!$P$14:$P$736, LEN($A451))=$A451), """")"),"")</f>
        <v/>
      </c>
      <c r="M451" s="1" t="str">
        <f ca="1">IFERROR(__xludf.DUMMYFUNCTION("IFERROR(FILTER('Tag Library'!$Q$14:$Q$736, LEFT('Tag Library'!$P$14:$P$736, LEN(M$2))=M$2, RIGHT('Tag Library'!$P$14:$P$736, LEN($A451))=$A451), """")"),"")</f>
        <v/>
      </c>
      <c r="N451" s="1" t="str">
        <f ca="1">IFERROR(__xludf.DUMMYFUNCTION("IFERROR(FILTER('Tag Library'!$Q$14:$Q$736, LEFT('Tag Library'!$P$14:$P$736, LEN(N$2))=N$2, RIGHT('Tag Library'!$P$14:$P$736, LEN($A451))=$A451), """")"),"")</f>
        <v/>
      </c>
      <c r="O451" s="1" t="str">
        <f ca="1">IFERROR(__xludf.DUMMYFUNCTION("IFERROR(FILTER('Tag Library'!$Q$14:$Q$736, LEFT('Tag Library'!$P$14:$P$736, LEN(O$2))=O$2, RIGHT('Tag Library'!$P$14:$P$736, LEN($A451))=$A451), """")"),"")</f>
        <v/>
      </c>
      <c r="P451" s="1" t="str">
        <f ca="1">IFERROR(__xludf.DUMMYFUNCTION("IFERROR(FILTER('Tag Library'!$Q$14:$Q$736, LEFT('Tag Library'!$P$14:$P$736, LEN(P$2))=P$2, RIGHT('Tag Library'!$P$14:$P$736, LEN($A451))=$A451), """")"),"")</f>
        <v/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IFERROR(__xludf.DUMMYFUNCTION("IFERROR(FILTER('Tag Library'!$Q$14:$Q$736, LEFT('Tag Library'!$P$14:$P$736, LEN(B$2))=B$2, RIGHT('Tag Library'!$P$14:$P$736, LEN($A452))=$A452), """")"),"")</f>
        <v/>
      </c>
      <c r="C452" s="1" t="str">
        <f ca="1">IFERROR(__xludf.DUMMYFUNCTION("IFERROR(FILTER('Tag Library'!$Q$14:$Q$736, LEFT('Tag Library'!$P$14:$P$736, LEN(C$2))=C$2, RIGHT('Tag Library'!$P$14:$P$736, LEN($A452))=$A452), """")"),"")</f>
        <v/>
      </c>
      <c r="D452" s="1" t="str">
        <f ca="1">IFERROR(__xludf.DUMMYFUNCTION("IFERROR(FILTER('Tag Library'!$Q$14:$Q$736, LEFT('Tag Library'!$P$14:$P$736, LEN(D$2))=D$2, RIGHT('Tag Library'!$P$14:$P$736, LEN($A452))=$A452), """")"),"")</f>
        <v/>
      </c>
      <c r="E452" s="1" t="str">
        <f ca="1">IFERROR(__xludf.DUMMYFUNCTION("IFERROR(FILTER('Tag Library'!$Q$14:$Q$736, LEFT('Tag Library'!$P$14:$P$736, LEN(E$2))=E$2, RIGHT('Tag Library'!$P$14:$P$736, LEN($A452))=$A452), """")"),"")</f>
        <v/>
      </c>
      <c r="F452" s="1" t="str">
        <f ca="1">IFERROR(__xludf.DUMMYFUNCTION("IFERROR(FILTER('Tag Library'!$Q$14:$Q$736, LEFT('Tag Library'!$P$14:$P$736, LEN(F$2))=F$2, RIGHT('Tag Library'!$P$14:$P$736, LEN($A452))=$A452), """")"),"")</f>
        <v/>
      </c>
      <c r="G452" s="1" t="str">
        <f ca="1">IFERROR(__xludf.DUMMYFUNCTION("IFERROR(FILTER('Tag Library'!$Q$14:$Q$736, LEFT('Tag Library'!$P$14:$P$736, LEN(G$2))=G$2, RIGHT('Tag Library'!$P$14:$P$736, LEN($A452))=$A452), """")"),"")</f>
        <v/>
      </c>
      <c r="H452" s="1" t="str">
        <f ca="1">IFERROR(__xludf.DUMMYFUNCTION("IFERROR(FILTER('Tag Library'!$Q$14:$Q$736, LEFT('Tag Library'!$P$14:$P$736, LEN(H$2))=H$2, RIGHT('Tag Library'!$P$14:$P$736, LEN($A452))=$A452), """")"),"")</f>
        <v/>
      </c>
      <c r="I452" s="1" t="str">
        <f ca="1">IFERROR(__xludf.DUMMYFUNCTION("IFERROR(FILTER('Tag Library'!$Q$14:$Q$736, LEFT('Tag Library'!$P$14:$P$736, LEN(I$2))=I$2, RIGHT('Tag Library'!$P$14:$P$736, LEN($A452))=$A452), """")"),"")</f>
        <v/>
      </c>
      <c r="J452" s="1" t="str">
        <f ca="1">IFERROR(__xludf.DUMMYFUNCTION("IFERROR(FILTER('Tag Library'!$Q$14:$Q$736, LEFT('Tag Library'!$P$14:$P$736, LEN(J$2))=J$2, RIGHT('Tag Library'!$P$14:$P$736, LEN($A452))=$A452), """")"),"")</f>
        <v/>
      </c>
      <c r="K452" s="1" t="str">
        <f ca="1">IFERROR(__xludf.DUMMYFUNCTION("IFERROR(FILTER('Tag Library'!$Q$14:$Q$736, LEFT('Tag Library'!$P$14:$P$736, LEN(K$2))=K$2, RIGHT('Tag Library'!$P$14:$P$736, LEN($A452))=$A452), """")"),"")</f>
        <v/>
      </c>
      <c r="L452" s="1" t="str">
        <f ca="1">IFERROR(__xludf.DUMMYFUNCTION("IFERROR(FILTER('Tag Library'!$Q$14:$Q$736, LEFT('Tag Library'!$P$14:$P$736, LEN(L$2))=L$2, RIGHT('Tag Library'!$P$14:$P$736, LEN($A452))=$A452), """")"),"")</f>
        <v/>
      </c>
      <c r="M452" s="1" t="str">
        <f ca="1">IFERROR(__xludf.DUMMYFUNCTION("IFERROR(FILTER('Tag Library'!$Q$14:$Q$736, LEFT('Tag Library'!$P$14:$P$736, LEN(M$2))=M$2, RIGHT('Tag Library'!$P$14:$P$736, LEN($A452))=$A452), """")"),"")</f>
        <v/>
      </c>
      <c r="N452" s="1" t="str">
        <f ca="1">IFERROR(__xludf.DUMMYFUNCTION("IFERROR(FILTER('Tag Library'!$Q$14:$Q$736, LEFT('Tag Library'!$P$14:$P$736, LEN(N$2))=N$2, RIGHT('Tag Library'!$P$14:$P$736, LEN($A452))=$A452), """")"),"")</f>
        <v/>
      </c>
      <c r="O452" s="1" t="str">
        <f ca="1">IFERROR(__xludf.DUMMYFUNCTION("IFERROR(FILTER('Tag Library'!$Q$14:$Q$736, LEFT('Tag Library'!$P$14:$P$736, LEN(O$2))=O$2, RIGHT('Tag Library'!$P$14:$P$736, LEN($A452))=$A452), """")"),"")</f>
        <v/>
      </c>
      <c r="P452" s="1" t="str">
        <f ca="1">IFERROR(__xludf.DUMMYFUNCTION("IFERROR(FILTER('Tag Library'!$Q$14:$Q$736, LEFT('Tag Library'!$P$14:$P$736, LEN(P$2))=P$2, RIGHT('Tag Library'!$P$14:$P$736, LEN($A452))=$A452), """")"),"")</f>
        <v/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IFERROR(__xludf.DUMMYFUNCTION("IFERROR(FILTER('Tag Library'!$Q$14:$Q$736, LEFT('Tag Library'!$P$14:$P$736, LEN(B$2))=B$2, RIGHT('Tag Library'!$P$14:$P$736, LEN($A453))=$A453), """")"),"")</f>
        <v/>
      </c>
      <c r="C453" s="1" t="str">
        <f ca="1">IFERROR(__xludf.DUMMYFUNCTION("IFERROR(FILTER('Tag Library'!$Q$14:$Q$736, LEFT('Tag Library'!$P$14:$P$736, LEN(C$2))=C$2, RIGHT('Tag Library'!$P$14:$P$736, LEN($A453))=$A453), """")"),"")</f>
        <v/>
      </c>
      <c r="D453" s="1" t="str">
        <f ca="1">IFERROR(__xludf.DUMMYFUNCTION("IFERROR(FILTER('Tag Library'!$Q$14:$Q$736, LEFT('Tag Library'!$P$14:$P$736, LEN(D$2))=D$2, RIGHT('Tag Library'!$P$14:$P$736, LEN($A453))=$A453), """")"),"")</f>
        <v/>
      </c>
      <c r="E453" s="1" t="str">
        <f ca="1">IFERROR(__xludf.DUMMYFUNCTION("IFERROR(FILTER('Tag Library'!$Q$14:$Q$736, LEFT('Tag Library'!$P$14:$P$736, LEN(E$2))=E$2, RIGHT('Tag Library'!$P$14:$P$736, LEN($A453))=$A453), """")"),"")</f>
        <v/>
      </c>
      <c r="F453" s="1" t="str">
        <f ca="1">IFERROR(__xludf.DUMMYFUNCTION("IFERROR(FILTER('Tag Library'!$Q$14:$Q$736, LEFT('Tag Library'!$P$14:$P$736, LEN(F$2))=F$2, RIGHT('Tag Library'!$P$14:$P$736, LEN($A453))=$A453), """")"),"")</f>
        <v/>
      </c>
      <c r="G453" s="1" t="str">
        <f ca="1">IFERROR(__xludf.DUMMYFUNCTION("IFERROR(FILTER('Tag Library'!$Q$14:$Q$736, LEFT('Tag Library'!$P$14:$P$736, LEN(G$2))=G$2, RIGHT('Tag Library'!$P$14:$P$736, LEN($A453))=$A453), """")"),"")</f>
        <v/>
      </c>
      <c r="H453" s="1" t="str">
        <f ca="1">IFERROR(__xludf.DUMMYFUNCTION("IFERROR(FILTER('Tag Library'!$Q$14:$Q$736, LEFT('Tag Library'!$P$14:$P$736, LEN(H$2))=H$2, RIGHT('Tag Library'!$P$14:$P$736, LEN($A453))=$A453), """")"),"")</f>
        <v/>
      </c>
      <c r="I453" s="1" t="str">
        <f ca="1">IFERROR(__xludf.DUMMYFUNCTION("IFERROR(FILTER('Tag Library'!$Q$14:$Q$736, LEFT('Tag Library'!$P$14:$P$736, LEN(I$2))=I$2, RIGHT('Tag Library'!$P$14:$P$736, LEN($A453))=$A453), """")"),"")</f>
        <v/>
      </c>
      <c r="J453" s="1" t="str">
        <f ca="1">IFERROR(__xludf.DUMMYFUNCTION("IFERROR(FILTER('Tag Library'!$Q$14:$Q$736, LEFT('Tag Library'!$P$14:$P$736, LEN(J$2))=J$2, RIGHT('Tag Library'!$P$14:$P$736, LEN($A453))=$A453), """")"),"")</f>
        <v/>
      </c>
      <c r="K453" s="1" t="str">
        <f ca="1">IFERROR(__xludf.DUMMYFUNCTION("IFERROR(FILTER('Tag Library'!$Q$14:$Q$736, LEFT('Tag Library'!$P$14:$P$736, LEN(K$2))=K$2, RIGHT('Tag Library'!$P$14:$P$736, LEN($A453))=$A453), """")"),"")</f>
        <v/>
      </c>
      <c r="L453" s="1" t="str">
        <f ca="1">IFERROR(__xludf.DUMMYFUNCTION("IFERROR(FILTER('Tag Library'!$Q$14:$Q$736, LEFT('Tag Library'!$P$14:$P$736, LEN(L$2))=L$2, RIGHT('Tag Library'!$P$14:$P$736, LEN($A453))=$A453), """")"),"")</f>
        <v/>
      </c>
      <c r="M453" s="1" t="str">
        <f ca="1">IFERROR(__xludf.DUMMYFUNCTION("IFERROR(FILTER('Tag Library'!$Q$14:$Q$736, LEFT('Tag Library'!$P$14:$P$736, LEN(M$2))=M$2, RIGHT('Tag Library'!$P$14:$P$736, LEN($A453))=$A453), """")"),"")</f>
        <v/>
      </c>
      <c r="N453" s="1" t="str">
        <f ca="1">IFERROR(__xludf.DUMMYFUNCTION("IFERROR(FILTER('Tag Library'!$Q$14:$Q$736, LEFT('Tag Library'!$P$14:$P$736, LEN(N$2))=N$2, RIGHT('Tag Library'!$P$14:$P$736, LEN($A453))=$A453), """")"),"")</f>
        <v/>
      </c>
      <c r="O453" s="1" t="str">
        <f ca="1">IFERROR(__xludf.DUMMYFUNCTION("IFERROR(FILTER('Tag Library'!$Q$14:$Q$736, LEFT('Tag Library'!$P$14:$P$736, LEN(O$2))=O$2, RIGHT('Tag Library'!$P$14:$P$736, LEN($A453))=$A453), """")"),"")</f>
        <v/>
      </c>
      <c r="P453" s="1" t="str">
        <f ca="1">IFERROR(__xludf.DUMMYFUNCTION("IFERROR(FILTER('Tag Library'!$Q$14:$Q$736, LEFT('Tag Library'!$P$14:$P$736, LEN(P$2))=P$2, RIGHT('Tag Library'!$P$14:$P$736, LEN($A453))=$A453), """")"),"")</f>
        <v/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IFERROR(__xludf.DUMMYFUNCTION("IFERROR(FILTER('Tag Library'!$Q$14:$Q$736, LEFT('Tag Library'!$P$14:$P$736, LEN(B$2))=B$2, RIGHT('Tag Library'!$P$14:$P$736, LEN($A454))=$A454), """")"),"")</f>
        <v/>
      </c>
      <c r="C454" s="1" t="str">
        <f ca="1">IFERROR(__xludf.DUMMYFUNCTION("IFERROR(FILTER('Tag Library'!$Q$14:$Q$736, LEFT('Tag Library'!$P$14:$P$736, LEN(C$2))=C$2, RIGHT('Tag Library'!$P$14:$P$736, LEN($A454))=$A454), """")"),"")</f>
        <v/>
      </c>
      <c r="D454" s="1" t="str">
        <f ca="1">IFERROR(__xludf.DUMMYFUNCTION("IFERROR(FILTER('Tag Library'!$Q$14:$Q$736, LEFT('Tag Library'!$P$14:$P$736, LEN(D$2))=D$2, RIGHT('Tag Library'!$P$14:$P$736, LEN($A454))=$A454), """")"),"")</f>
        <v/>
      </c>
      <c r="E454" s="1" t="str">
        <f ca="1">IFERROR(__xludf.DUMMYFUNCTION("IFERROR(FILTER('Tag Library'!$Q$14:$Q$736, LEFT('Tag Library'!$P$14:$P$736, LEN(E$2))=E$2, RIGHT('Tag Library'!$P$14:$P$736, LEN($A454))=$A454), """")"),"")</f>
        <v/>
      </c>
      <c r="F454" s="1" t="str">
        <f ca="1">IFERROR(__xludf.DUMMYFUNCTION("IFERROR(FILTER('Tag Library'!$Q$14:$Q$736, LEFT('Tag Library'!$P$14:$P$736, LEN(F$2))=F$2, RIGHT('Tag Library'!$P$14:$P$736, LEN($A454))=$A454), """")"),"")</f>
        <v/>
      </c>
      <c r="G454" s="1" t="str">
        <f ca="1">IFERROR(__xludf.DUMMYFUNCTION("IFERROR(FILTER('Tag Library'!$Q$14:$Q$736, LEFT('Tag Library'!$P$14:$P$736, LEN(G$2))=G$2, RIGHT('Tag Library'!$P$14:$P$736, LEN($A454))=$A454), """")"),"")</f>
        <v/>
      </c>
      <c r="H454" s="1" t="str">
        <f ca="1">IFERROR(__xludf.DUMMYFUNCTION("IFERROR(FILTER('Tag Library'!$Q$14:$Q$736, LEFT('Tag Library'!$P$14:$P$736, LEN(H$2))=H$2, RIGHT('Tag Library'!$P$14:$P$736, LEN($A454))=$A454), """")"),"")</f>
        <v/>
      </c>
      <c r="I454" s="1" t="str">
        <f ca="1">IFERROR(__xludf.DUMMYFUNCTION("IFERROR(FILTER('Tag Library'!$Q$14:$Q$736, LEFT('Tag Library'!$P$14:$P$736, LEN(I$2))=I$2, RIGHT('Tag Library'!$P$14:$P$736, LEN($A454))=$A454), """")"),"")</f>
        <v/>
      </c>
      <c r="J454" s="1" t="str">
        <f ca="1">IFERROR(__xludf.DUMMYFUNCTION("IFERROR(FILTER('Tag Library'!$Q$14:$Q$736, LEFT('Tag Library'!$P$14:$P$736, LEN(J$2))=J$2, RIGHT('Tag Library'!$P$14:$P$736, LEN($A454))=$A454), """")"),"")</f>
        <v/>
      </c>
      <c r="K454" s="1" t="str">
        <f ca="1">IFERROR(__xludf.DUMMYFUNCTION("IFERROR(FILTER('Tag Library'!$Q$14:$Q$736, LEFT('Tag Library'!$P$14:$P$736, LEN(K$2))=K$2, RIGHT('Tag Library'!$P$14:$P$736, LEN($A454))=$A454), """")"),"")</f>
        <v/>
      </c>
      <c r="L454" s="1" t="str">
        <f ca="1">IFERROR(__xludf.DUMMYFUNCTION("IFERROR(FILTER('Tag Library'!$Q$14:$Q$736, LEFT('Tag Library'!$P$14:$P$736, LEN(L$2))=L$2, RIGHT('Tag Library'!$P$14:$P$736, LEN($A454))=$A454), """")"),"")</f>
        <v/>
      </c>
      <c r="M454" s="1" t="str">
        <f ca="1">IFERROR(__xludf.DUMMYFUNCTION("IFERROR(FILTER('Tag Library'!$Q$14:$Q$736, LEFT('Tag Library'!$P$14:$P$736, LEN(M$2))=M$2, RIGHT('Tag Library'!$P$14:$P$736, LEN($A454))=$A454), """")"),"")</f>
        <v/>
      </c>
      <c r="N454" s="1" t="str">
        <f ca="1">IFERROR(__xludf.DUMMYFUNCTION("IFERROR(FILTER('Tag Library'!$Q$14:$Q$736, LEFT('Tag Library'!$P$14:$P$736, LEN(N$2))=N$2, RIGHT('Tag Library'!$P$14:$P$736, LEN($A454))=$A454), """")"),"")</f>
        <v/>
      </c>
      <c r="O454" s="1" t="str">
        <f ca="1">IFERROR(__xludf.DUMMYFUNCTION("IFERROR(FILTER('Tag Library'!$Q$14:$Q$736, LEFT('Tag Library'!$P$14:$P$736, LEN(O$2))=O$2, RIGHT('Tag Library'!$P$14:$P$736, LEN($A454))=$A454), """")"),"")</f>
        <v/>
      </c>
      <c r="P454" s="1" t="str">
        <f ca="1">IFERROR(__xludf.DUMMYFUNCTION("IFERROR(FILTER('Tag Library'!$Q$14:$Q$736, LEFT('Tag Library'!$P$14:$P$736, LEN(P$2))=P$2, RIGHT('Tag Library'!$P$14:$P$736, LEN($A454))=$A454), """")"),"")</f>
        <v/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IFERROR(__xludf.DUMMYFUNCTION("IFERROR(FILTER('Tag Library'!$Q$14:$Q$736, LEFT('Tag Library'!$P$14:$P$736, LEN(B$2))=B$2, RIGHT('Tag Library'!$P$14:$P$736, LEN($A455))=$A455), """")"),"")</f>
        <v/>
      </c>
      <c r="C455" s="1" t="str">
        <f ca="1">IFERROR(__xludf.DUMMYFUNCTION("IFERROR(FILTER('Tag Library'!$Q$14:$Q$736, LEFT('Tag Library'!$P$14:$P$736, LEN(C$2))=C$2, RIGHT('Tag Library'!$P$14:$P$736, LEN($A455))=$A455), """")"),"")</f>
        <v/>
      </c>
      <c r="D455" s="1" t="str">
        <f ca="1">IFERROR(__xludf.DUMMYFUNCTION("IFERROR(FILTER('Tag Library'!$Q$14:$Q$736, LEFT('Tag Library'!$P$14:$P$736, LEN(D$2))=D$2, RIGHT('Tag Library'!$P$14:$P$736, LEN($A455))=$A455), """")"),"")</f>
        <v/>
      </c>
      <c r="E455" s="1" t="str">
        <f ca="1">IFERROR(__xludf.DUMMYFUNCTION("IFERROR(FILTER('Tag Library'!$Q$14:$Q$736, LEFT('Tag Library'!$P$14:$P$736, LEN(E$2))=E$2, RIGHT('Tag Library'!$P$14:$P$736, LEN($A455))=$A455), """")"),"")</f>
        <v/>
      </c>
      <c r="F455" s="1" t="str">
        <f ca="1">IFERROR(__xludf.DUMMYFUNCTION("IFERROR(FILTER('Tag Library'!$Q$14:$Q$736, LEFT('Tag Library'!$P$14:$P$736, LEN(F$2))=F$2, RIGHT('Tag Library'!$P$14:$P$736, LEN($A455))=$A455), """")"),"")</f>
        <v/>
      </c>
      <c r="G455" s="1" t="str">
        <f ca="1">IFERROR(__xludf.DUMMYFUNCTION("IFERROR(FILTER('Tag Library'!$Q$14:$Q$736, LEFT('Tag Library'!$P$14:$P$736, LEN(G$2))=G$2, RIGHT('Tag Library'!$P$14:$P$736, LEN($A455))=$A455), """")"),"")</f>
        <v/>
      </c>
      <c r="H455" s="1" t="str">
        <f ca="1">IFERROR(__xludf.DUMMYFUNCTION("IFERROR(FILTER('Tag Library'!$Q$14:$Q$736, LEFT('Tag Library'!$P$14:$P$736, LEN(H$2))=H$2, RIGHT('Tag Library'!$P$14:$P$736, LEN($A455))=$A455), """")"),"")</f>
        <v/>
      </c>
      <c r="I455" s="1" t="str">
        <f ca="1">IFERROR(__xludf.DUMMYFUNCTION("IFERROR(FILTER('Tag Library'!$Q$14:$Q$736, LEFT('Tag Library'!$P$14:$P$736, LEN(I$2))=I$2, RIGHT('Tag Library'!$P$14:$P$736, LEN($A455))=$A455), """")"),"")</f>
        <v/>
      </c>
      <c r="J455" s="1" t="str">
        <f ca="1">IFERROR(__xludf.DUMMYFUNCTION("IFERROR(FILTER('Tag Library'!$Q$14:$Q$736, LEFT('Tag Library'!$P$14:$P$736, LEN(J$2))=J$2, RIGHT('Tag Library'!$P$14:$P$736, LEN($A455))=$A455), """")"),"")</f>
        <v/>
      </c>
      <c r="K455" s="1" t="str">
        <f ca="1">IFERROR(__xludf.DUMMYFUNCTION("IFERROR(FILTER('Tag Library'!$Q$14:$Q$736, LEFT('Tag Library'!$P$14:$P$736, LEN(K$2))=K$2, RIGHT('Tag Library'!$P$14:$P$736, LEN($A455))=$A455), """")"),"")</f>
        <v/>
      </c>
      <c r="L455" s="1" t="str">
        <f ca="1">IFERROR(__xludf.DUMMYFUNCTION("IFERROR(FILTER('Tag Library'!$Q$14:$Q$736, LEFT('Tag Library'!$P$14:$P$736, LEN(L$2))=L$2, RIGHT('Tag Library'!$P$14:$P$736, LEN($A455))=$A455), """")"),"")</f>
        <v/>
      </c>
      <c r="M455" s="1" t="str">
        <f ca="1">IFERROR(__xludf.DUMMYFUNCTION("IFERROR(FILTER('Tag Library'!$Q$14:$Q$736, LEFT('Tag Library'!$P$14:$P$736, LEN(M$2))=M$2, RIGHT('Tag Library'!$P$14:$P$736, LEN($A455))=$A455), """")"),"")</f>
        <v/>
      </c>
      <c r="N455" s="1" t="str">
        <f ca="1">IFERROR(__xludf.DUMMYFUNCTION("IFERROR(FILTER('Tag Library'!$Q$14:$Q$736, LEFT('Tag Library'!$P$14:$P$736, LEN(N$2))=N$2, RIGHT('Tag Library'!$P$14:$P$736, LEN($A455))=$A455), """")"),"")</f>
        <v/>
      </c>
      <c r="O455" s="1" t="str">
        <f ca="1">IFERROR(__xludf.DUMMYFUNCTION("IFERROR(FILTER('Tag Library'!$Q$14:$Q$736, LEFT('Tag Library'!$P$14:$P$736, LEN(O$2))=O$2, RIGHT('Tag Library'!$P$14:$P$736, LEN($A455))=$A455), """")"),"")</f>
        <v/>
      </c>
      <c r="P455" s="1" t="str">
        <f ca="1">IFERROR(__xludf.DUMMYFUNCTION("IFERROR(FILTER('Tag Library'!$Q$14:$Q$736, LEFT('Tag Library'!$P$14:$P$736, LEN(P$2))=P$2, RIGHT('Tag Library'!$P$14:$P$736, LEN($A455))=$A455), """")"),"")</f>
        <v/>
      </c>
    </row>
  </sheetData>
  <mergeCells count="1">
    <mergeCell ref="B1:P1"/>
  </mergeCells>
  <conditionalFormatting sqref="O457">
    <cfRule type="cellIs" dxfId="34" priority="1" operator="equal">
      <formula>"white"</formula>
    </cfRule>
  </conditionalFormatting>
  <conditionalFormatting sqref="B3:P455">
    <cfRule type="cellIs" dxfId="33" priority="2" operator="equal">
      <formula>"white"</formula>
    </cfRule>
  </conditionalFormatting>
  <conditionalFormatting sqref="B3:P455">
    <cfRule type="cellIs" dxfId="32" priority="3" operator="equal">
      <formula>"green"</formula>
    </cfRule>
  </conditionalFormatting>
  <conditionalFormatting sqref="B3:P455">
    <cfRule type="cellIs" dxfId="31" priority="4" operator="equal">
      <formula>"yellow"</formula>
    </cfRule>
  </conditionalFormatting>
  <conditionalFormatting sqref="B3:P455">
    <cfRule type="cellIs" dxfId="30" priority="5" operator="equal">
      <formula>"grey"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IF(OR(historyTags!B3="white",historyTags!B3="yellow",historyTags!B3="grey"),IF('Currently Exported 2'!B3=1, "have", "missing"),IF('Currently Exported 2'!B3=1, "extra", "ignore"))</f>
        <v>ignore</v>
      </c>
      <c r="C3" s="1" t="str">
        <f ca="1">IF(OR(historyTags!C3="white",historyTags!C3="yellow",historyTags!C3="grey"),IF('Currently Exported 2'!C3=1, "have", "missing"),IF('Currently Exported 2'!C3=1, "extra", "ignore"))</f>
        <v>ignore</v>
      </c>
      <c r="D3" s="1" t="str">
        <f ca="1">IF(OR(historyTags!D3="white",historyTags!D3="yellow",historyTags!D3="grey"),IF('Currently Exported 2'!D3=1, "have", "missing"),IF('Currently Exported 2'!D3=1, "extra", "ignore"))</f>
        <v>ignore</v>
      </c>
      <c r="E3" s="1" t="str">
        <f ca="1">IF(OR(historyTags!E3="white",historyTags!E3="yellow",historyTags!E3="grey"),IF('Currently Exported 2'!E3=1, "have", "missing"),IF('Currently Exported 2'!E3=1, "extra", "ignore"))</f>
        <v>ignore</v>
      </c>
      <c r="F3" s="1" t="str">
        <f ca="1">IF(OR(historyTags!F3="white",historyTags!F3="yellow",historyTags!F3="grey"),IF('Currently Exported 2'!F3=1, "have", "missing"),IF('Currently Exported 2'!F3=1, "extra", "ignore"))</f>
        <v>ignore</v>
      </c>
      <c r="G3" s="1" t="str">
        <f ca="1">IF(OR(historyTags!G3="white",historyTags!G3="yellow",historyTags!G3="grey"),IF('Currently Exported 2'!G3=1, "have", "missing"),IF('Currently Exported 2'!G3=1, "extra", "ignore"))</f>
        <v>ignore</v>
      </c>
      <c r="H3" s="1" t="str">
        <f ca="1">IF(OR(historyTags!H3="white",historyTags!H3="yellow",historyTags!H3="grey"),IF('Currently Exported 2'!H3=1, "have", "missing"),IF('Currently Exported 2'!H3=1, "extra", "ignore"))</f>
        <v>ignore</v>
      </c>
      <c r="I3" s="1" t="str">
        <f ca="1">IF(OR(historyTags!I3="white",historyTags!I3="yellow",historyTags!I3="grey"),IF('Currently Exported 2'!I3=1, "have", "missing"),IF('Currently Exported 2'!I3=1, "extra", "ignore"))</f>
        <v>ignore</v>
      </c>
      <c r="J3" s="1" t="str">
        <f ca="1">IF(OR(historyTags!J3="white",historyTags!J3="yellow",historyTags!J3="grey"),IF('Currently Exported 2'!J3=1, "have", "missing"),IF('Currently Exported 2'!J3=1, "extra", "ignore"))</f>
        <v>ignore</v>
      </c>
      <c r="K3" s="1" t="str">
        <f ca="1">IF(OR(historyTags!K3="white",historyTags!K3="yellow",historyTags!K3="grey"),IF('Currently Exported 2'!K3=1, "have", "missing"),IF('Currently Exported 2'!K3=1, "extra", "ignore"))</f>
        <v>ignore</v>
      </c>
      <c r="L3" s="1" t="str">
        <f ca="1">IF(OR(historyTags!L3="white",historyTags!L3="yellow",historyTags!L3="grey"),IF('Currently Exported 2'!L3=1, "have", "missing"),IF('Currently Exported 2'!L3=1, "extra", "ignore"))</f>
        <v>ignore</v>
      </c>
      <c r="M3" s="1" t="str">
        <f ca="1">IF(OR(historyTags!M3="white",historyTags!M3="yellow",historyTags!M3="grey"),IF('Currently Exported 2'!M3=1, "have", "missing"),IF('Currently Exported 2'!M3=1, "extra", "ignore"))</f>
        <v>ignore</v>
      </c>
      <c r="N3" s="1" t="str">
        <f ca="1">IF(OR(historyTags!N3="white",historyTags!N3="yellow",historyTags!N3="grey"),IF('Currently Exported 2'!N3=1, "have", "missing"),IF('Currently Exported 2'!N3=1, "extra", "ignore"))</f>
        <v>ignore</v>
      </c>
      <c r="O3" s="1" t="str">
        <f ca="1">IF(OR(historyTags!O3="white",historyTags!O3="yellow",historyTags!O3="grey"),IF('Currently Exported 2'!O3=1, "have", "missing"),IF('Currently Exported 2'!O3=1, "extra", "ignore"))</f>
        <v>ignore</v>
      </c>
      <c r="P3" s="1" t="str">
        <f ca="1">IF(OR(historyTags!P3="white",historyTags!P3="yellow",historyTags!P3="grey"),IF('Currently Exported 2'!P3=1, "have", "missing"),IF('Currently Exported 2'!P3=1, "extra", "ignore"))</f>
        <v>ignore</v>
      </c>
    </row>
    <row r="4" spans="1:26" x14ac:dyDescent="0.2">
      <c r="A4" s="1" t="str">
        <f ca="1">IFERROR(__xludf.DUMMYFUNCTION("""COMPUTED_VALUE"""),"250_tag")</f>
        <v>250_tag</v>
      </c>
      <c r="B4" s="1" t="str">
        <f ca="1">IF(OR(historyTags!B4="white",historyTags!B4="yellow",historyTags!B4="grey"),IF('Currently Exported 2'!B4=1, "have", "missing"),IF('Currently Exported 2'!B4=1, "extra", "ignore"))</f>
        <v>ignore</v>
      </c>
      <c r="C4" s="1" t="str">
        <f ca="1">IF(OR(historyTags!C4="white",historyTags!C4="yellow",historyTags!C4="grey"),IF('Currently Exported 2'!C4=1, "have", "missing"),IF('Currently Exported 2'!C4=1, "extra", "ignore"))</f>
        <v>ignore</v>
      </c>
      <c r="D4" s="1" t="str">
        <f ca="1">IF(OR(historyTags!D4="white",historyTags!D4="yellow",historyTags!D4="grey"),IF('Currently Exported 2'!D4=1, "have", "missing"),IF('Currently Exported 2'!D4=1, "extra", "ignore"))</f>
        <v>ignore</v>
      </c>
      <c r="E4" s="1" t="str">
        <f ca="1">IF(OR(historyTags!E4="white",historyTags!E4="yellow",historyTags!E4="grey"),IF('Currently Exported 2'!E4=1, "have", "missing"),IF('Currently Exported 2'!E4=1, "extra", "ignore"))</f>
        <v>ignore</v>
      </c>
      <c r="F4" s="1" t="str">
        <f ca="1">IF(OR(historyTags!F4="white",historyTags!F4="yellow",historyTags!F4="grey"),IF('Currently Exported 2'!F4=1, "have", "missing"),IF('Currently Exported 2'!F4=1, "extra", "ignore"))</f>
        <v>ignore</v>
      </c>
      <c r="G4" s="1" t="str">
        <f ca="1">IF(OR(historyTags!G4="white",historyTags!G4="yellow",historyTags!G4="grey"),IF('Currently Exported 2'!G4=1, "have", "missing"),IF('Currently Exported 2'!G4=1, "extra", "ignore"))</f>
        <v>ignore</v>
      </c>
      <c r="H4" s="1" t="str">
        <f ca="1">IF(OR(historyTags!H4="white",historyTags!H4="yellow",historyTags!H4="grey"),IF('Currently Exported 2'!H4=1, "have", "missing"),IF('Currently Exported 2'!H4=1, "extra", "ignore"))</f>
        <v>ignore</v>
      </c>
      <c r="I4" s="1" t="str">
        <f ca="1">IF(OR(historyTags!I4="white",historyTags!I4="yellow",historyTags!I4="grey"),IF('Currently Exported 2'!I4=1, "have", "missing"),IF('Currently Exported 2'!I4=1, "extra", "ignore"))</f>
        <v>ignore</v>
      </c>
      <c r="J4" s="1" t="str">
        <f ca="1">IF(OR(historyTags!J4="white",historyTags!J4="yellow",historyTags!J4="grey"),IF('Currently Exported 2'!J4=1, "have", "missing"),IF('Currently Exported 2'!J4=1, "extra", "ignore"))</f>
        <v>ignore</v>
      </c>
      <c r="K4" s="1" t="str">
        <f ca="1">IF(OR(historyTags!K4="white",historyTags!K4="yellow",historyTags!K4="grey"),IF('Currently Exported 2'!K4=1, "have", "missing"),IF('Currently Exported 2'!K4=1, "extra", "ignore"))</f>
        <v>ignore</v>
      </c>
      <c r="L4" s="1" t="str">
        <f ca="1">IF(OR(historyTags!L4="white",historyTags!L4="yellow",historyTags!L4="grey"),IF('Currently Exported 2'!L4=1, "have", "missing"),IF('Currently Exported 2'!L4=1, "extra", "ignore"))</f>
        <v>ignore</v>
      </c>
      <c r="M4" s="1" t="str">
        <f ca="1">IF(OR(historyTags!M4="white",historyTags!M4="yellow",historyTags!M4="grey"),IF('Currently Exported 2'!M4=1, "have", "missing"),IF('Currently Exported 2'!M4=1, "extra", "ignore"))</f>
        <v>ignore</v>
      </c>
      <c r="N4" s="1" t="str">
        <f ca="1">IF(OR(historyTags!N4="white",historyTags!N4="yellow",historyTags!N4="grey"),IF('Currently Exported 2'!N4=1, "have", "missing"),IF('Currently Exported 2'!N4=1, "extra", "ignore"))</f>
        <v>ignore</v>
      </c>
      <c r="O4" s="1" t="str">
        <f ca="1">IF(OR(historyTags!O4="white",historyTags!O4="yellow",historyTags!O4="grey"),IF('Currently Exported 2'!O4=1, "have", "missing"),IF('Currently Exported 2'!O4=1, "extra", "ignore"))</f>
        <v>ignore</v>
      </c>
      <c r="P4" s="1" t="str">
        <f ca="1">IF(OR(historyTags!P4="white",historyTags!P4="yellow",historyTags!P4="grey"),IF('Currently Exported 2'!P4=1, "have", "missing"),IF('Currently Exported 2'!P4=1, "extra", "ignore"))</f>
        <v>ignore</v>
      </c>
    </row>
    <row r="5" spans="1:26" x14ac:dyDescent="0.2">
      <c r="A5" s="1" t="str">
        <f ca="1">IFERROR(__xludf.DUMMYFUNCTION("""COMPUTED_VALUE"""),"75_tag")</f>
        <v>75_tag</v>
      </c>
      <c r="B5" s="1" t="str">
        <f ca="1">IF(OR(historyTags!B5="white",historyTags!B5="yellow",historyTags!B5="grey"),IF('Currently Exported 2'!B5=1, "have", "missing"),IF('Currently Exported 2'!B5=1, "extra", "ignore"))</f>
        <v>ignore</v>
      </c>
      <c r="C5" s="1" t="str">
        <f ca="1">IF(OR(historyTags!C5="white",historyTags!C5="yellow",historyTags!C5="grey"),IF('Currently Exported 2'!C5=1, "have", "missing"),IF('Currently Exported 2'!C5=1, "extra", "ignore"))</f>
        <v>ignore</v>
      </c>
      <c r="D5" s="1" t="str">
        <f ca="1">IF(OR(historyTags!D5="white",historyTags!D5="yellow",historyTags!D5="grey"),IF('Currently Exported 2'!D5=1, "have", "missing"),IF('Currently Exported 2'!D5=1, "extra", "ignore"))</f>
        <v>ignore</v>
      </c>
      <c r="E5" s="1" t="str">
        <f ca="1">IF(OR(historyTags!E5="white",historyTags!E5="yellow",historyTags!E5="grey"),IF('Currently Exported 2'!E5=1, "have", "missing"),IF('Currently Exported 2'!E5=1, "extra", "ignore"))</f>
        <v>ignore</v>
      </c>
      <c r="F5" s="1" t="str">
        <f ca="1">IF(OR(historyTags!F5="white",historyTags!F5="yellow",historyTags!F5="grey"),IF('Currently Exported 2'!F5=1, "have", "missing"),IF('Currently Exported 2'!F5=1, "extra", "ignore"))</f>
        <v>ignore</v>
      </c>
      <c r="G5" s="1" t="str">
        <f ca="1">IF(OR(historyTags!G5="white",historyTags!G5="yellow",historyTags!G5="grey"),IF('Currently Exported 2'!G5=1, "have", "missing"),IF('Currently Exported 2'!G5=1, "extra", "ignore"))</f>
        <v>ignore</v>
      </c>
      <c r="H5" s="1" t="str">
        <f ca="1">IF(OR(historyTags!H5="white",historyTags!H5="yellow",historyTags!H5="grey"),IF('Currently Exported 2'!H5=1, "have", "missing"),IF('Currently Exported 2'!H5=1, "extra", "ignore"))</f>
        <v>ignore</v>
      </c>
      <c r="I5" s="1" t="str">
        <f ca="1">IF(OR(historyTags!I5="white",historyTags!I5="yellow",historyTags!I5="grey"),IF('Currently Exported 2'!I5=1, "have", "missing"),IF('Currently Exported 2'!I5=1, "extra", "ignore"))</f>
        <v>ignore</v>
      </c>
      <c r="J5" s="1" t="str">
        <f ca="1">IF(OR(historyTags!J5="white",historyTags!J5="yellow",historyTags!J5="grey"),IF('Currently Exported 2'!J5=1, "have", "missing"),IF('Currently Exported 2'!J5=1, "extra", "ignore"))</f>
        <v>ignore</v>
      </c>
      <c r="K5" s="1" t="str">
        <f ca="1">IF(OR(historyTags!K5="white",historyTags!K5="yellow",historyTags!K5="grey"),IF('Currently Exported 2'!K5=1, "have", "missing"),IF('Currently Exported 2'!K5=1, "extra", "ignore"))</f>
        <v>ignore</v>
      </c>
      <c r="L5" s="1" t="str">
        <f ca="1">IF(OR(historyTags!L5="white",historyTags!L5="yellow",historyTags!L5="grey"),IF('Currently Exported 2'!L5=1, "have", "missing"),IF('Currently Exported 2'!L5=1, "extra", "ignore"))</f>
        <v>ignore</v>
      </c>
      <c r="M5" s="1" t="str">
        <f ca="1">IF(OR(historyTags!M5="white",historyTags!M5="yellow",historyTags!M5="grey"),IF('Currently Exported 2'!M5=1, "have", "missing"),IF('Currently Exported 2'!M5=1, "extra", "ignore"))</f>
        <v>ignore</v>
      </c>
      <c r="N5" s="1" t="str">
        <f ca="1">IF(OR(historyTags!N5="white",historyTags!N5="yellow",historyTags!N5="grey"),IF('Currently Exported 2'!N5=1, "have", "missing"),IF('Currently Exported 2'!N5=1, "extra", "ignore"))</f>
        <v>ignore</v>
      </c>
      <c r="O5" s="1" t="str">
        <f ca="1">IF(OR(historyTags!O5="white",historyTags!O5="yellow",historyTags!O5="grey"),IF('Currently Exported 2'!O5=1, "have", "missing"),IF('Currently Exported 2'!O5=1, "extra", "ignore"))</f>
        <v>ignore</v>
      </c>
      <c r="P5" s="1" t="str">
        <f ca="1">IF(OR(historyTags!P5="white",historyTags!P5="yellow",historyTags!P5="grey"),IF('Currently Exported 2'!P5=1, "have", "missing"),IF('Currently Exported 2'!P5=1, "extra", "ignore"))</f>
        <v>ignore</v>
      </c>
      <c r="S5" s="34" t="s">
        <v>3402</v>
      </c>
      <c r="T5" s="40" t="s">
        <v>3403</v>
      </c>
      <c r="U5" s="41"/>
    </row>
    <row r="6" spans="1:26" x14ac:dyDescent="0.2">
      <c r="A6" s="1" t="str">
        <f ca="1">IFERROR(__xludf.DUMMYFUNCTION("""COMPUTED_VALUE"""),"adjust_t_sp")</f>
        <v>adjust_t_sp</v>
      </c>
      <c r="B6" s="1" t="str">
        <f ca="1">IF(OR(historyTags!B6="white",historyTags!B6="yellow",historyTags!B6="grey"),IF('Currently Exported 2'!B6=1, "have", "missing"),IF('Currently Exported 2'!B6=1, "extra", "ignore"))</f>
        <v>ignore</v>
      </c>
      <c r="C6" s="1" t="str">
        <f ca="1">IF(OR(historyTags!C6="white",historyTags!C6="yellow",historyTags!C6="grey"),IF('Currently Exported 2'!C6=1, "have", "missing"),IF('Currently Exported 2'!C6=1, "extra", "ignore"))</f>
        <v>ignore</v>
      </c>
      <c r="D6" s="1" t="str">
        <f ca="1">IF(OR(historyTags!D6="white",historyTags!D6="yellow",historyTags!D6="grey"),IF('Currently Exported 2'!D6=1, "have", "missing"),IF('Currently Exported 2'!D6=1, "extra", "ignore"))</f>
        <v>extra</v>
      </c>
      <c r="E6" s="1" t="str">
        <f ca="1">IF(OR(historyTags!E6="white",historyTags!E6="yellow",historyTags!E6="grey"),IF('Currently Exported 2'!E6=1, "have", "missing"),IF('Currently Exported 2'!E6=1, "extra", "ignore"))</f>
        <v>extra</v>
      </c>
      <c r="F6" s="1" t="str">
        <f ca="1">IF(OR(historyTags!F6="white",historyTags!F6="yellow",historyTags!F6="grey"),IF('Currently Exported 2'!F6=1, "have", "missing"),IF('Currently Exported 2'!F6=1, "extra", "ignore"))</f>
        <v>extra</v>
      </c>
      <c r="G6" s="1" t="str">
        <f ca="1">IF(OR(historyTags!G6="white",historyTags!G6="yellow",historyTags!G6="grey"),IF('Currently Exported 2'!G6=1, "have", "missing"),IF('Currently Exported 2'!G6=1, "extra", "ignore"))</f>
        <v>extra</v>
      </c>
      <c r="H6" s="1" t="str">
        <f ca="1">IF(OR(historyTags!H6="white",historyTags!H6="yellow",historyTags!H6="grey"),IF('Currently Exported 2'!H6=1, "have", "missing"),IF('Currently Exported 2'!H6=1, "extra", "ignore"))</f>
        <v>extra</v>
      </c>
      <c r="I6" s="1" t="str">
        <f ca="1">IF(OR(historyTags!I6="white",historyTags!I6="yellow",historyTags!I6="grey"),IF('Currently Exported 2'!I6=1, "have", "missing"),IF('Currently Exported 2'!I6=1, "extra", "ignore"))</f>
        <v>extra</v>
      </c>
      <c r="J6" s="1" t="str">
        <f ca="1">IF(OR(historyTags!J6="white",historyTags!J6="yellow",historyTags!J6="grey"),IF('Currently Exported 2'!J6=1, "have", "missing"),IF('Currently Exported 2'!J6=1, "extra", "ignore"))</f>
        <v>extra</v>
      </c>
      <c r="K6" s="1" t="str">
        <f ca="1">IF(OR(historyTags!K6="white",historyTags!K6="yellow",historyTags!K6="grey"),IF('Currently Exported 2'!K6=1, "have", "missing"),IF('Currently Exported 2'!K6=1, "extra", "ignore"))</f>
        <v>extra</v>
      </c>
      <c r="L6" s="1" t="str">
        <f ca="1">IF(OR(historyTags!L6="white",historyTags!L6="yellow",historyTags!L6="grey"),IF('Currently Exported 2'!L6=1, "have", "missing"),IF('Currently Exported 2'!L6=1, "extra", "ignore"))</f>
        <v>extra</v>
      </c>
      <c r="M6" s="1" t="str">
        <f ca="1">IF(OR(historyTags!M6="white",historyTags!M6="yellow",historyTags!M6="grey"),IF('Currently Exported 2'!M6=1, "have", "missing"),IF('Currently Exported 2'!M6=1, "extra", "ignore"))</f>
        <v>extra</v>
      </c>
      <c r="N6" s="1" t="str">
        <f ca="1">IF(OR(historyTags!N6="white",historyTags!N6="yellow",historyTags!N6="grey"),IF('Currently Exported 2'!N6=1, "have", "missing"),IF('Currently Exported 2'!N6=1, "extra", "ignore"))</f>
        <v>extra</v>
      </c>
      <c r="O6" s="1" t="str">
        <f ca="1">IF(OR(historyTags!O6="white",historyTags!O6="yellow",historyTags!O6="grey"),IF('Currently Exported 2'!O6=1, "have", "missing"),IF('Currently Exported 2'!O6=1, "extra", "ignore"))</f>
        <v>extra</v>
      </c>
      <c r="P6" s="1" t="str">
        <f ca="1">IF(OR(historyTags!P6="white",historyTags!P6="yellow",historyTags!P6="grey"),IF('Currently Exported 2'!P6=1, "have", "missing"),IF('Currently Exported 2'!P6=1, "extra", "ignore"))</f>
        <v>ignore</v>
      </c>
      <c r="S6" s="35" t="s">
        <v>3404</v>
      </c>
      <c r="T6" s="40" t="s">
        <v>3405</v>
      </c>
      <c r="U6" s="41"/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IF(OR(historyTags!B7="white",historyTags!B7="yellow",historyTags!B7="grey"),IF('Currently Exported 2'!B7=1, "have", "missing"),IF('Currently Exported 2'!B7=1, "extra", "ignore"))</f>
        <v>ignore</v>
      </c>
      <c r="C7" s="1" t="str">
        <f ca="1">IF(OR(historyTags!C7="white",historyTags!C7="yellow",historyTags!C7="grey"),IF('Currently Exported 2'!C7=1, "have", "missing"),IF('Currently Exported 2'!C7=1, "extra", "ignore"))</f>
        <v>ignore</v>
      </c>
      <c r="D7" s="1" t="str">
        <f ca="1">IF(OR(historyTags!D7="white",historyTags!D7="yellow",historyTags!D7="grey"),IF('Currently Exported 2'!D7=1, "have", "missing"),IF('Currently Exported 2'!D7=1, "extra", "ignore"))</f>
        <v>extra</v>
      </c>
      <c r="E7" s="1" t="str">
        <f ca="1">IF(OR(historyTags!E7="white",historyTags!E7="yellow",historyTags!E7="grey"),IF('Currently Exported 2'!E7=1, "have", "missing"),IF('Currently Exported 2'!E7=1, "extra", "ignore"))</f>
        <v>extra</v>
      </c>
      <c r="F7" s="1" t="str">
        <f ca="1">IF(OR(historyTags!F7="white",historyTags!F7="yellow",historyTags!F7="grey"),IF('Currently Exported 2'!F7=1, "have", "missing"),IF('Currently Exported 2'!F7=1, "extra", "ignore"))</f>
        <v>extra</v>
      </c>
      <c r="G7" s="1" t="str">
        <f ca="1">IF(OR(historyTags!G7="white",historyTags!G7="yellow",historyTags!G7="grey"),IF('Currently Exported 2'!G7=1, "have", "missing"),IF('Currently Exported 2'!G7=1, "extra", "ignore"))</f>
        <v>extra</v>
      </c>
      <c r="H7" s="1" t="str">
        <f ca="1">IF(OR(historyTags!H7="white",historyTags!H7="yellow",historyTags!H7="grey"),IF('Currently Exported 2'!H7=1, "have", "missing"),IF('Currently Exported 2'!H7=1, "extra", "ignore"))</f>
        <v>extra</v>
      </c>
      <c r="I7" s="1" t="str">
        <f ca="1">IF(OR(historyTags!I7="white",historyTags!I7="yellow",historyTags!I7="grey"),IF('Currently Exported 2'!I7=1, "have", "missing"),IF('Currently Exported 2'!I7=1, "extra", "ignore"))</f>
        <v>extra</v>
      </c>
      <c r="J7" s="1" t="str">
        <f ca="1">IF(OR(historyTags!J7="white",historyTags!J7="yellow",historyTags!J7="grey"),IF('Currently Exported 2'!J7=1, "have", "missing"),IF('Currently Exported 2'!J7=1, "extra", "ignore"))</f>
        <v>extra</v>
      </c>
      <c r="K7" s="1" t="str">
        <f ca="1">IF(OR(historyTags!K7="white",historyTags!K7="yellow",historyTags!K7="grey"),IF('Currently Exported 2'!K7=1, "have", "missing"),IF('Currently Exported 2'!K7=1, "extra", "ignore"))</f>
        <v>extra</v>
      </c>
      <c r="L7" s="1" t="str">
        <f ca="1">IF(OR(historyTags!L7="white",historyTags!L7="yellow",historyTags!L7="grey"),IF('Currently Exported 2'!L7=1, "have", "missing"),IF('Currently Exported 2'!L7=1, "extra", "ignore"))</f>
        <v>extra</v>
      </c>
      <c r="M7" s="1" t="str">
        <f ca="1">IF(OR(historyTags!M7="white",historyTags!M7="yellow",historyTags!M7="grey"),IF('Currently Exported 2'!M7=1, "have", "missing"),IF('Currently Exported 2'!M7=1, "extra", "ignore"))</f>
        <v>extra</v>
      </c>
      <c r="N7" s="1" t="str">
        <f ca="1">IF(OR(historyTags!N7="white",historyTags!N7="yellow",historyTags!N7="grey"),IF('Currently Exported 2'!N7=1, "have", "missing"),IF('Currently Exported 2'!N7=1, "extra", "ignore"))</f>
        <v>extra</v>
      </c>
      <c r="O7" s="1" t="str">
        <f ca="1">IF(OR(historyTags!O7="white",historyTags!O7="yellow",historyTags!O7="grey"),IF('Currently Exported 2'!O7=1, "have", "missing"),IF('Currently Exported 2'!O7=1, "extra", "ignore"))</f>
        <v>extra</v>
      </c>
      <c r="P7" s="1" t="str">
        <f ca="1">IF(OR(historyTags!P7="white",historyTags!P7="yellow",historyTags!P7="grey"),IF('Currently Exported 2'!P7=1, "have", "missing"),IF('Currently Exported 2'!P7=1, "extra", "ignore"))</f>
        <v>ignore</v>
      </c>
      <c r="S7" s="36" t="s">
        <v>3406</v>
      </c>
      <c r="T7" s="40" t="s">
        <v>3407</v>
      </c>
      <c r="U7" s="41"/>
    </row>
    <row r="8" spans="1:26" x14ac:dyDescent="0.2">
      <c r="A8" s="1" t="str">
        <f ca="1">IFERROR(__xludf.DUMMYFUNCTION("""COMPUTED_VALUE"""),"ahu_fan_mv")</f>
        <v>ahu_fan_mv</v>
      </c>
      <c r="B8" s="1" t="str">
        <f ca="1">IF(OR(historyTags!B8="white",historyTags!B8="yellow",historyTags!B8="grey"),IF('Currently Exported 2'!B8=1, "have", "missing"),IF('Currently Exported 2'!B8=1, "extra", "ignore"))</f>
        <v>ignore</v>
      </c>
      <c r="C8" s="1" t="str">
        <f ca="1">IF(OR(historyTags!C8="white",historyTags!C8="yellow",historyTags!C8="grey"),IF('Currently Exported 2'!C8=1, "have", "missing"),IF('Currently Exported 2'!C8=1, "extra", "ignore"))</f>
        <v>ignore</v>
      </c>
      <c r="D8" s="1" t="str">
        <f ca="1">IF(OR(historyTags!D8="white",historyTags!D8="yellow",historyTags!D8="grey"),IF('Currently Exported 2'!D8=1, "have", "missing"),IF('Currently Exported 2'!D8=1, "extra", "ignore"))</f>
        <v>ignore</v>
      </c>
      <c r="E8" s="1" t="str">
        <f ca="1">IF(OR(historyTags!E8="white",historyTags!E8="yellow",historyTags!E8="grey"),IF('Currently Exported 2'!E8=1, "have", "missing"),IF('Currently Exported 2'!E8=1, "extra", "ignore"))</f>
        <v>ignore</v>
      </c>
      <c r="F8" s="1" t="str">
        <f ca="1">IF(OR(historyTags!F8="white",historyTags!F8="yellow",historyTags!F8="grey"),IF('Currently Exported 2'!F8=1, "have", "missing"),IF('Currently Exported 2'!F8=1, "extra", "ignore"))</f>
        <v>ignore</v>
      </c>
      <c r="G8" s="1" t="str">
        <f ca="1">IF(OR(historyTags!G8="white",historyTags!G8="yellow",historyTags!G8="grey"),IF('Currently Exported 2'!G8=1, "have", "missing"),IF('Currently Exported 2'!G8=1, "extra", "ignore"))</f>
        <v>ignore</v>
      </c>
      <c r="H8" s="1" t="str">
        <f ca="1">IF(OR(historyTags!H8="white",historyTags!H8="yellow",historyTags!H8="grey"),IF('Currently Exported 2'!H8=1, "have", "missing"),IF('Currently Exported 2'!H8=1, "extra", "ignore"))</f>
        <v>missing</v>
      </c>
      <c r="I8" s="1" t="str">
        <f ca="1">IF(OR(historyTags!I8="white",historyTags!I8="yellow",historyTags!I8="grey"),IF('Currently Exported 2'!I8=1, "have", "missing"),IF('Currently Exported 2'!I8=1, "extra", "ignore"))</f>
        <v>ignore</v>
      </c>
      <c r="J8" s="1" t="str">
        <f ca="1">IF(OR(historyTags!J8="white",historyTags!J8="yellow",historyTags!J8="grey"),IF('Currently Exported 2'!J8=1, "have", "missing"),IF('Currently Exported 2'!J8=1, "extra", "ignore"))</f>
        <v>ignore</v>
      </c>
      <c r="K8" s="1" t="str">
        <f ca="1">IF(OR(historyTags!K8="white",historyTags!K8="yellow",historyTags!K8="grey"),IF('Currently Exported 2'!K8=1, "have", "missing"),IF('Currently Exported 2'!K8=1, "extra", "ignore"))</f>
        <v>ignore</v>
      </c>
      <c r="L8" s="1" t="str">
        <f ca="1">IF(OR(historyTags!L8="white",historyTags!L8="yellow",historyTags!L8="grey"),IF('Currently Exported 2'!L8=1, "have", "missing"),IF('Currently Exported 2'!L8=1, "extra", "ignore"))</f>
        <v>ignore</v>
      </c>
      <c r="M8" s="1" t="str">
        <f ca="1">IF(OR(historyTags!M8="white",historyTags!M8="yellow",historyTags!M8="grey"),IF('Currently Exported 2'!M8=1, "have", "missing"),IF('Currently Exported 2'!M8=1, "extra", "ignore"))</f>
        <v>ignore</v>
      </c>
      <c r="N8" s="1" t="str">
        <f ca="1">IF(OR(historyTags!N8="white",historyTags!N8="yellow",historyTags!N8="grey"),IF('Currently Exported 2'!N8=1, "have", "missing"),IF('Currently Exported 2'!N8=1, "extra", "ignore"))</f>
        <v>ignore</v>
      </c>
      <c r="O8" s="1" t="str">
        <f ca="1">IF(OR(historyTags!O8="white",historyTags!O8="yellow",historyTags!O8="grey"),IF('Currently Exported 2'!O8=1, "have", "missing"),IF('Currently Exported 2'!O8=1, "extra", "ignore"))</f>
        <v>ignore</v>
      </c>
      <c r="P8" s="1" t="str">
        <f ca="1">IF(OR(historyTags!P8="white",historyTags!P8="yellow",historyTags!P8="grey"),IF('Currently Exported 2'!P8=1, "have", "missing"),IF('Currently Exported 2'!P8=1, "extra", "ignore"))</f>
        <v>ignore</v>
      </c>
      <c r="S8" s="37" t="s">
        <v>3408</v>
      </c>
      <c r="T8" s="40" t="s">
        <v>3409</v>
      </c>
      <c r="U8" s="41"/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IF(OR(historyTags!B9="white",historyTags!B9="yellow",historyTags!B9="grey"),IF('Currently Exported 2'!B9=1, "have", "missing"),IF('Currently Exported 2'!B9=1, "extra", "ignore"))</f>
        <v>ignore</v>
      </c>
      <c r="C9" s="1" t="str">
        <f ca="1">IF(OR(historyTags!C9="white",historyTags!C9="yellow",historyTags!C9="grey"),IF('Currently Exported 2'!C9=1, "have", "missing"),IF('Currently Exported 2'!C9=1, "extra", "ignore"))</f>
        <v>ignore</v>
      </c>
      <c r="D9" s="1" t="str">
        <f ca="1">IF(OR(historyTags!D9="white",historyTags!D9="yellow",historyTags!D9="grey"),IF('Currently Exported 2'!D9=1, "have", "missing"),IF('Currently Exported 2'!D9=1, "extra", "ignore"))</f>
        <v>ignore</v>
      </c>
      <c r="E9" s="1" t="str">
        <f ca="1">IF(OR(historyTags!E9="white",historyTags!E9="yellow",historyTags!E9="grey"),IF('Currently Exported 2'!E9=1, "have", "missing"),IF('Currently Exported 2'!E9=1, "extra", "ignore"))</f>
        <v>ignore</v>
      </c>
      <c r="F9" s="1" t="str">
        <f ca="1">IF(OR(historyTags!F9="white",historyTags!F9="yellow",historyTags!F9="grey"),IF('Currently Exported 2'!F9=1, "have", "missing"),IF('Currently Exported 2'!F9=1, "extra", "ignore"))</f>
        <v>ignore</v>
      </c>
      <c r="G9" s="1" t="str">
        <f ca="1">IF(OR(historyTags!G9="white",historyTags!G9="yellow",historyTags!G9="grey"),IF('Currently Exported 2'!G9=1, "have", "missing"),IF('Currently Exported 2'!G9=1, "extra", "ignore"))</f>
        <v>ignore</v>
      </c>
      <c r="H9" s="1" t="str">
        <f ca="1">IF(OR(historyTags!H9="white",historyTags!H9="yellow",historyTags!H9="grey"),IF('Currently Exported 2'!H9=1, "have", "missing"),IF('Currently Exported 2'!H9=1, "extra", "ignore"))</f>
        <v>ignore</v>
      </c>
      <c r="I9" s="1" t="str">
        <f ca="1">IF(OR(historyTags!I9="white",historyTags!I9="yellow",historyTags!I9="grey"),IF('Currently Exported 2'!I9=1, "have", "missing"),IF('Currently Exported 2'!I9=1, "extra", "ignore"))</f>
        <v>ignore</v>
      </c>
      <c r="J9" s="1" t="str">
        <f ca="1">IF(OR(historyTags!J9="white",historyTags!J9="yellow",historyTags!J9="grey"),IF('Currently Exported 2'!J9=1, "have", "missing"),IF('Currently Exported 2'!J9=1, "extra", "ignore"))</f>
        <v>ignore</v>
      </c>
      <c r="K9" s="1" t="str">
        <f ca="1">IF(OR(historyTags!K9="white",historyTags!K9="yellow",historyTags!K9="grey"),IF('Currently Exported 2'!K9=1, "have", "missing"),IF('Currently Exported 2'!K9=1, "extra", "ignore"))</f>
        <v>ignore</v>
      </c>
      <c r="L9" s="1" t="str">
        <f ca="1">IF(OR(historyTags!L9="white",historyTags!L9="yellow",historyTags!L9="grey"),IF('Currently Exported 2'!L9=1, "have", "missing"),IF('Currently Exported 2'!L9=1, "extra", "ignore"))</f>
        <v>ignore</v>
      </c>
      <c r="M9" s="1" t="str">
        <f ca="1">IF(OR(historyTags!M9="white",historyTags!M9="yellow",historyTags!M9="grey"),IF('Currently Exported 2'!M9=1, "have", "missing"),IF('Currently Exported 2'!M9=1, "extra", "ignore"))</f>
        <v>ignore</v>
      </c>
      <c r="N9" s="1" t="str">
        <f ca="1">IF(OR(historyTags!N9="white",historyTags!N9="yellow",historyTags!N9="grey"),IF('Currently Exported 2'!N9=1, "have", "missing"),IF('Currently Exported 2'!N9=1, "extra", "ignore"))</f>
        <v>ignore</v>
      </c>
      <c r="O9" s="1" t="str">
        <f ca="1">IF(OR(historyTags!O9="white",historyTags!O9="yellow",historyTags!O9="grey"),IF('Currently Exported 2'!O9=1, "have", "missing"),IF('Currently Exported 2'!O9=1, "extra", "ignore"))</f>
        <v>ignore</v>
      </c>
      <c r="P9" s="1" t="str">
        <f ca="1">IF(OR(historyTags!P9="white",historyTags!P9="yellow",historyTags!P9="grey"),IF('Currently Exported 2'!P9=1, "have", "missing"),IF('Currently Exported 2'!P9=1, "extra", "ignore"))</f>
        <v>ignore</v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IF(OR(historyTags!B10="white",historyTags!B10="yellow",historyTags!B10="grey"),IF('Currently Exported 2'!B10=1, "have", "missing"),IF('Currently Exported 2'!B10=1, "extra", "ignore"))</f>
        <v>ignore</v>
      </c>
      <c r="C10" s="1" t="str">
        <f ca="1">IF(OR(historyTags!C10="white",historyTags!C10="yellow",historyTags!C10="grey"),IF('Currently Exported 2'!C10=1, "have", "missing"),IF('Currently Exported 2'!C10=1, "extra", "ignore"))</f>
        <v>ignore</v>
      </c>
      <c r="D10" s="1" t="str">
        <f ca="1">IF(OR(historyTags!D10="white",historyTags!D10="yellow",historyTags!D10="grey"),IF('Currently Exported 2'!D10=1, "have", "missing"),IF('Currently Exported 2'!D10=1, "extra", "ignore"))</f>
        <v>ignore</v>
      </c>
      <c r="E10" s="1" t="str">
        <f ca="1">IF(OR(historyTags!E10="white",historyTags!E10="yellow",historyTags!E10="grey"),IF('Currently Exported 2'!E10=1, "have", "missing"),IF('Currently Exported 2'!E10=1, "extra", "ignore"))</f>
        <v>ignore</v>
      </c>
      <c r="F10" s="1" t="str">
        <f ca="1">IF(OR(historyTags!F10="white",historyTags!F10="yellow",historyTags!F10="grey"),IF('Currently Exported 2'!F10=1, "have", "missing"),IF('Currently Exported 2'!F10=1, "extra", "ignore"))</f>
        <v>ignore</v>
      </c>
      <c r="G10" s="1" t="str">
        <f ca="1">IF(OR(historyTags!G10="white",historyTags!G10="yellow",historyTags!G10="grey"),IF('Currently Exported 2'!G10=1, "have", "missing"),IF('Currently Exported 2'!G10=1, "extra", "ignore"))</f>
        <v>ignore</v>
      </c>
      <c r="H10" s="1" t="str">
        <f ca="1">IF(OR(historyTags!H10="white",historyTags!H10="yellow",historyTags!H10="grey"),IF('Currently Exported 2'!H10=1, "have", "missing"),IF('Currently Exported 2'!H10=1, "extra", "ignore"))</f>
        <v>ignore</v>
      </c>
      <c r="I10" s="1" t="str">
        <f ca="1">IF(OR(historyTags!I10="white",historyTags!I10="yellow",historyTags!I10="grey"),IF('Currently Exported 2'!I10=1, "have", "missing"),IF('Currently Exported 2'!I10=1, "extra", "ignore"))</f>
        <v>ignore</v>
      </c>
      <c r="J10" s="1" t="str">
        <f ca="1">IF(OR(historyTags!J10="white",historyTags!J10="yellow",historyTags!J10="grey"),IF('Currently Exported 2'!J10=1, "have", "missing"),IF('Currently Exported 2'!J10=1, "extra", "ignore"))</f>
        <v>ignore</v>
      </c>
      <c r="K10" s="1" t="str">
        <f ca="1">IF(OR(historyTags!K10="white",historyTags!K10="yellow",historyTags!K10="grey"),IF('Currently Exported 2'!K10=1, "have", "missing"),IF('Currently Exported 2'!K10=1, "extra", "ignore"))</f>
        <v>ignore</v>
      </c>
      <c r="L10" s="1" t="str">
        <f ca="1">IF(OR(historyTags!L10="white",historyTags!L10="yellow",historyTags!L10="grey"),IF('Currently Exported 2'!L10=1, "have", "missing"),IF('Currently Exported 2'!L10=1, "extra", "ignore"))</f>
        <v>ignore</v>
      </c>
      <c r="M10" s="1" t="str">
        <f ca="1">IF(OR(historyTags!M10="white",historyTags!M10="yellow",historyTags!M10="grey"),IF('Currently Exported 2'!M10=1, "have", "missing"),IF('Currently Exported 2'!M10=1, "extra", "ignore"))</f>
        <v>ignore</v>
      </c>
      <c r="N10" s="1" t="str">
        <f ca="1">IF(OR(historyTags!N10="white",historyTags!N10="yellow",historyTags!N10="grey"),IF('Currently Exported 2'!N10=1, "have", "missing"),IF('Currently Exported 2'!N10=1, "extra", "ignore"))</f>
        <v>ignore</v>
      </c>
      <c r="O10" s="1" t="str">
        <f ca="1">IF(OR(historyTags!O10="white",historyTags!O10="yellow",historyTags!O10="grey"),IF('Currently Exported 2'!O10=1, "have", "missing"),IF('Currently Exported 2'!O10=1, "extra", "ignore"))</f>
        <v>ignore</v>
      </c>
      <c r="P10" s="1" t="str">
        <f ca="1">IF(OR(historyTags!P10="white",historyTags!P10="yellow",historyTags!P10="grey"),IF('Currently Exported 2'!P10=1, "have", "missing"),IF('Currently Exported 2'!P10=1, "extra", "ignore"))</f>
        <v>ignore</v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IF(OR(historyTags!B11="white",historyTags!B11="yellow",historyTags!B11="grey"),IF('Currently Exported 2'!B11=1, "have", "missing"),IF('Currently Exported 2'!B11=1, "extra", "ignore"))</f>
        <v>ignore</v>
      </c>
      <c r="C11" s="1" t="str">
        <f ca="1">IF(OR(historyTags!C11="white",historyTags!C11="yellow",historyTags!C11="grey"),IF('Currently Exported 2'!C11=1, "have", "missing"),IF('Currently Exported 2'!C11=1, "extra", "ignore"))</f>
        <v>ignore</v>
      </c>
      <c r="D11" s="1" t="str">
        <f ca="1">IF(OR(historyTags!D11="white",historyTags!D11="yellow",historyTags!D11="grey"),IF('Currently Exported 2'!D11=1, "have", "missing"),IF('Currently Exported 2'!D11=1, "extra", "ignore"))</f>
        <v>ignore</v>
      </c>
      <c r="E11" s="1" t="str">
        <f ca="1">IF(OR(historyTags!E11="white",historyTags!E11="yellow",historyTags!E11="grey"),IF('Currently Exported 2'!E11=1, "have", "missing"),IF('Currently Exported 2'!E11=1, "extra", "ignore"))</f>
        <v>ignore</v>
      </c>
      <c r="F11" s="1" t="str">
        <f ca="1">IF(OR(historyTags!F11="white",historyTags!F11="yellow",historyTags!F11="grey"),IF('Currently Exported 2'!F11=1, "have", "missing"),IF('Currently Exported 2'!F11=1, "extra", "ignore"))</f>
        <v>ignore</v>
      </c>
      <c r="G11" s="1" t="str">
        <f ca="1">IF(OR(historyTags!G11="white",historyTags!G11="yellow",historyTags!G11="grey"),IF('Currently Exported 2'!G11=1, "have", "missing"),IF('Currently Exported 2'!G11=1, "extra", "ignore"))</f>
        <v>ignore</v>
      </c>
      <c r="H11" s="1" t="str">
        <f ca="1">IF(OR(historyTags!H11="white",historyTags!H11="yellow",historyTags!H11="grey"),IF('Currently Exported 2'!H11=1, "have", "missing"),IF('Currently Exported 2'!H11=1, "extra", "ignore"))</f>
        <v>ignore</v>
      </c>
      <c r="I11" s="1" t="str">
        <f ca="1">IF(OR(historyTags!I11="white",historyTags!I11="yellow",historyTags!I11="grey"),IF('Currently Exported 2'!I11=1, "have", "missing"),IF('Currently Exported 2'!I11=1, "extra", "ignore"))</f>
        <v>ignore</v>
      </c>
      <c r="J11" s="1" t="str">
        <f ca="1">IF(OR(historyTags!J11="white",historyTags!J11="yellow",historyTags!J11="grey"),IF('Currently Exported 2'!J11=1, "have", "missing"),IF('Currently Exported 2'!J11=1, "extra", "ignore"))</f>
        <v>ignore</v>
      </c>
      <c r="K11" s="1" t="str">
        <f ca="1">IF(OR(historyTags!K11="white",historyTags!K11="yellow",historyTags!K11="grey"),IF('Currently Exported 2'!K11=1, "have", "missing"),IF('Currently Exported 2'!K11=1, "extra", "ignore"))</f>
        <v>ignore</v>
      </c>
      <c r="L11" s="1" t="str">
        <f ca="1">IF(OR(historyTags!L11="white",historyTags!L11="yellow",historyTags!L11="grey"),IF('Currently Exported 2'!L11=1, "have", "missing"),IF('Currently Exported 2'!L11=1, "extra", "ignore"))</f>
        <v>ignore</v>
      </c>
      <c r="M11" s="1" t="str">
        <f ca="1">IF(OR(historyTags!M11="white",historyTags!M11="yellow",historyTags!M11="grey"),IF('Currently Exported 2'!M11=1, "have", "missing"),IF('Currently Exported 2'!M11=1, "extra", "ignore"))</f>
        <v>ignore</v>
      </c>
      <c r="N11" s="1" t="str">
        <f ca="1">IF(OR(historyTags!N11="white",historyTags!N11="yellow",historyTags!N11="grey"),IF('Currently Exported 2'!N11=1, "have", "missing"),IF('Currently Exported 2'!N11=1, "extra", "ignore"))</f>
        <v>ignore</v>
      </c>
      <c r="O11" s="1" t="str">
        <f ca="1">IF(OR(historyTags!O11="white",historyTags!O11="yellow",historyTags!O11="grey"),IF('Currently Exported 2'!O11=1, "have", "missing"),IF('Currently Exported 2'!O11=1, "extra", "ignore"))</f>
        <v>ignore</v>
      </c>
      <c r="P11" s="1" t="str">
        <f ca="1">IF(OR(historyTags!P11="white",historyTags!P11="yellow",historyTags!P11="grey"),IF('Currently Exported 2'!P11=1, "have", "missing"),IF('Currently Exported 2'!P11=1, "extra", "ignore"))</f>
        <v>ignore</v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IF(OR(historyTags!B12="white",historyTags!B12="yellow",historyTags!B12="grey"),IF('Currently Exported 2'!B12=1, "have", "missing"),IF('Currently Exported 2'!B12=1, "extra", "ignore"))</f>
        <v>ignore</v>
      </c>
      <c r="C12" s="1" t="str">
        <f ca="1">IF(OR(historyTags!C12="white",historyTags!C12="yellow",historyTags!C12="grey"),IF('Currently Exported 2'!C12=1, "have", "missing"),IF('Currently Exported 2'!C12=1, "extra", "ignore"))</f>
        <v>ignore</v>
      </c>
      <c r="D12" s="1" t="str">
        <f ca="1">IF(OR(historyTags!D12="white",historyTags!D12="yellow",historyTags!D12="grey"),IF('Currently Exported 2'!D12=1, "have", "missing"),IF('Currently Exported 2'!D12=1, "extra", "ignore"))</f>
        <v>ignore</v>
      </c>
      <c r="E12" s="1" t="str">
        <f ca="1">IF(OR(historyTags!E12="white",historyTags!E12="yellow",historyTags!E12="grey"),IF('Currently Exported 2'!E12=1, "have", "missing"),IF('Currently Exported 2'!E12=1, "extra", "ignore"))</f>
        <v>ignore</v>
      </c>
      <c r="F12" s="1" t="str">
        <f ca="1">IF(OR(historyTags!F12="white",historyTags!F12="yellow",historyTags!F12="grey"),IF('Currently Exported 2'!F12=1, "have", "missing"),IF('Currently Exported 2'!F12=1, "extra", "ignore"))</f>
        <v>ignore</v>
      </c>
      <c r="G12" s="1" t="str">
        <f ca="1">IF(OR(historyTags!G12="white",historyTags!G12="yellow",historyTags!G12="grey"),IF('Currently Exported 2'!G12=1, "have", "missing"),IF('Currently Exported 2'!G12=1, "extra", "ignore"))</f>
        <v>ignore</v>
      </c>
      <c r="H12" s="1" t="str">
        <f ca="1">IF(OR(historyTags!H12="white",historyTags!H12="yellow",historyTags!H12="grey"),IF('Currently Exported 2'!H12=1, "have", "missing"),IF('Currently Exported 2'!H12=1, "extra", "ignore"))</f>
        <v>ignore</v>
      </c>
      <c r="I12" s="1" t="str">
        <f ca="1">IF(OR(historyTags!I12="white",historyTags!I12="yellow",historyTags!I12="grey"),IF('Currently Exported 2'!I12=1, "have", "missing"),IF('Currently Exported 2'!I12=1, "extra", "ignore"))</f>
        <v>ignore</v>
      </c>
      <c r="J12" s="1" t="str">
        <f ca="1">IF(OR(historyTags!J12="white",historyTags!J12="yellow",historyTags!J12="grey"),IF('Currently Exported 2'!J12=1, "have", "missing"),IF('Currently Exported 2'!J12=1, "extra", "ignore"))</f>
        <v>ignore</v>
      </c>
      <c r="K12" s="1" t="str">
        <f ca="1">IF(OR(historyTags!K12="white",historyTags!K12="yellow",historyTags!K12="grey"),IF('Currently Exported 2'!K12=1, "have", "missing"),IF('Currently Exported 2'!K12=1, "extra", "ignore"))</f>
        <v>ignore</v>
      </c>
      <c r="L12" s="1" t="str">
        <f ca="1">IF(OR(historyTags!L12="white",historyTags!L12="yellow",historyTags!L12="grey"),IF('Currently Exported 2'!L12=1, "have", "missing"),IF('Currently Exported 2'!L12=1, "extra", "ignore"))</f>
        <v>ignore</v>
      </c>
      <c r="M12" s="1" t="str">
        <f ca="1">IF(OR(historyTags!M12="white",historyTags!M12="yellow",historyTags!M12="grey"),IF('Currently Exported 2'!M12=1, "have", "missing"),IF('Currently Exported 2'!M12=1, "extra", "ignore"))</f>
        <v>ignore</v>
      </c>
      <c r="N12" s="1" t="str">
        <f ca="1">IF(OR(historyTags!N12="white",historyTags!N12="yellow",historyTags!N12="grey"),IF('Currently Exported 2'!N12=1, "have", "missing"),IF('Currently Exported 2'!N12=1, "extra", "ignore"))</f>
        <v>ignore</v>
      </c>
      <c r="O12" s="1" t="str">
        <f ca="1">IF(OR(historyTags!O12="white",historyTags!O12="yellow",historyTags!O12="grey"),IF('Currently Exported 2'!O12=1, "have", "missing"),IF('Currently Exported 2'!O12=1, "extra", "ignore"))</f>
        <v>ignore</v>
      </c>
      <c r="P12" s="1" t="str">
        <f ca="1">IF(OR(historyTags!P12="white",historyTags!P12="yellow",historyTags!P12="grey"),IF('Currently Exported 2'!P12=1, "have", "missing"),IF('Currently Exported 2'!P12=1, "extra", "ignore"))</f>
        <v>ignore</v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IF(OR(historyTags!B13="white",historyTags!B13="yellow",historyTags!B13="grey"),IF('Currently Exported 2'!B13=1, "have", "missing"),IF('Currently Exported 2'!B13=1, "extra", "ignore"))</f>
        <v>ignore</v>
      </c>
      <c r="C13" s="1" t="str">
        <f ca="1">IF(OR(historyTags!C13="white",historyTags!C13="yellow",historyTags!C13="grey"),IF('Currently Exported 2'!C13=1, "have", "missing"),IF('Currently Exported 2'!C13=1, "extra", "ignore"))</f>
        <v>ignore</v>
      </c>
      <c r="D13" s="1" t="str">
        <f ca="1">IF(OR(historyTags!D13="white",historyTags!D13="yellow",historyTags!D13="grey"),IF('Currently Exported 2'!D13=1, "have", "missing"),IF('Currently Exported 2'!D13=1, "extra", "ignore"))</f>
        <v>ignore</v>
      </c>
      <c r="E13" s="1" t="str">
        <f ca="1">IF(OR(historyTags!E13="white",historyTags!E13="yellow",historyTags!E13="grey"),IF('Currently Exported 2'!E13=1, "have", "missing"),IF('Currently Exported 2'!E13=1, "extra", "ignore"))</f>
        <v>ignore</v>
      </c>
      <c r="F13" s="1" t="str">
        <f ca="1">IF(OR(historyTags!F13="white",historyTags!F13="yellow",historyTags!F13="grey"),IF('Currently Exported 2'!F13=1, "have", "missing"),IF('Currently Exported 2'!F13=1, "extra", "ignore"))</f>
        <v>ignore</v>
      </c>
      <c r="G13" s="1" t="str">
        <f ca="1">IF(OR(historyTags!G13="white",historyTags!G13="yellow",historyTags!G13="grey"),IF('Currently Exported 2'!G13=1, "have", "missing"),IF('Currently Exported 2'!G13=1, "extra", "ignore"))</f>
        <v>ignore</v>
      </c>
      <c r="H13" s="1" t="str">
        <f ca="1">IF(OR(historyTags!H13="white",historyTags!H13="yellow",historyTags!H13="grey"),IF('Currently Exported 2'!H13=1, "have", "missing"),IF('Currently Exported 2'!H13=1, "extra", "ignore"))</f>
        <v>ignore</v>
      </c>
      <c r="I13" s="1" t="str">
        <f ca="1">IF(OR(historyTags!I13="white",historyTags!I13="yellow",historyTags!I13="grey"),IF('Currently Exported 2'!I13=1, "have", "missing"),IF('Currently Exported 2'!I13=1, "extra", "ignore"))</f>
        <v>ignore</v>
      </c>
      <c r="J13" s="1" t="str">
        <f ca="1">IF(OR(historyTags!J13="white",historyTags!J13="yellow",historyTags!J13="grey"),IF('Currently Exported 2'!J13=1, "have", "missing"),IF('Currently Exported 2'!J13=1, "extra", "ignore"))</f>
        <v>ignore</v>
      </c>
      <c r="K13" s="1" t="str">
        <f ca="1">IF(OR(historyTags!K13="white",historyTags!K13="yellow",historyTags!K13="grey"),IF('Currently Exported 2'!K13=1, "have", "missing"),IF('Currently Exported 2'!K13=1, "extra", "ignore"))</f>
        <v>ignore</v>
      </c>
      <c r="L13" s="1" t="str">
        <f ca="1">IF(OR(historyTags!L13="white",historyTags!L13="yellow",historyTags!L13="grey"),IF('Currently Exported 2'!L13=1, "have", "missing"),IF('Currently Exported 2'!L13=1, "extra", "ignore"))</f>
        <v>ignore</v>
      </c>
      <c r="M13" s="1" t="str">
        <f ca="1">IF(OR(historyTags!M13="white",historyTags!M13="yellow",historyTags!M13="grey"),IF('Currently Exported 2'!M13=1, "have", "missing"),IF('Currently Exported 2'!M13=1, "extra", "ignore"))</f>
        <v>ignore</v>
      </c>
      <c r="N13" s="1" t="str">
        <f ca="1">IF(OR(historyTags!N13="white",historyTags!N13="yellow",historyTags!N13="grey"),IF('Currently Exported 2'!N13=1, "have", "missing"),IF('Currently Exported 2'!N13=1, "extra", "ignore"))</f>
        <v>ignore</v>
      </c>
      <c r="O13" s="1" t="str">
        <f ca="1">IF(OR(historyTags!O13="white",historyTags!O13="yellow",historyTags!O13="grey"),IF('Currently Exported 2'!O13=1, "have", "missing"),IF('Currently Exported 2'!O13=1, "extra", "ignore"))</f>
        <v>ignore</v>
      </c>
      <c r="P13" s="1" t="str">
        <f ca="1">IF(OR(historyTags!P13="white",historyTags!P13="yellow",historyTags!P13="grey"),IF('Currently Exported 2'!P13=1, "have", "missing"),IF('Currently Exported 2'!P13=1, "extra", "ignore"))</f>
        <v>ignore</v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IF(OR(historyTags!B14="white",historyTags!B14="yellow",historyTags!B14="grey"),IF('Currently Exported 2'!B14=1, "have", "missing"),IF('Currently Exported 2'!B14=1, "extra", "ignore"))</f>
        <v>ignore</v>
      </c>
      <c r="C14" s="1" t="str">
        <f ca="1">IF(OR(historyTags!C14="white",historyTags!C14="yellow",historyTags!C14="grey"),IF('Currently Exported 2'!C14=1, "have", "missing"),IF('Currently Exported 2'!C14=1, "extra", "ignore"))</f>
        <v>ignore</v>
      </c>
      <c r="D14" s="1" t="str">
        <f ca="1">IF(OR(historyTags!D14="white",historyTags!D14="yellow",historyTags!D14="grey"),IF('Currently Exported 2'!D14=1, "have", "missing"),IF('Currently Exported 2'!D14=1, "extra", "ignore"))</f>
        <v>ignore</v>
      </c>
      <c r="E14" s="1" t="str">
        <f ca="1">IF(OR(historyTags!E14="white",historyTags!E14="yellow",historyTags!E14="grey"),IF('Currently Exported 2'!E14=1, "have", "missing"),IF('Currently Exported 2'!E14=1, "extra", "ignore"))</f>
        <v>ignore</v>
      </c>
      <c r="F14" s="1" t="str">
        <f ca="1">IF(OR(historyTags!F14="white",historyTags!F14="yellow",historyTags!F14="grey"),IF('Currently Exported 2'!F14=1, "have", "missing"),IF('Currently Exported 2'!F14=1, "extra", "ignore"))</f>
        <v>ignore</v>
      </c>
      <c r="G14" s="1" t="str">
        <f ca="1">IF(OR(historyTags!G14="white",historyTags!G14="yellow",historyTags!G14="grey"),IF('Currently Exported 2'!G14=1, "have", "missing"),IF('Currently Exported 2'!G14=1, "extra", "ignore"))</f>
        <v>ignore</v>
      </c>
      <c r="H14" s="1" t="str">
        <f ca="1">IF(OR(historyTags!H14="white",historyTags!H14="yellow",historyTags!H14="grey"),IF('Currently Exported 2'!H14=1, "have", "missing"),IF('Currently Exported 2'!H14=1, "extra", "ignore"))</f>
        <v>ignore</v>
      </c>
      <c r="I14" s="1" t="str">
        <f ca="1">IF(OR(historyTags!I14="white",historyTags!I14="yellow",historyTags!I14="grey"),IF('Currently Exported 2'!I14=1, "have", "missing"),IF('Currently Exported 2'!I14=1, "extra", "ignore"))</f>
        <v>ignore</v>
      </c>
      <c r="J14" s="1" t="str">
        <f ca="1">IF(OR(historyTags!J14="white",historyTags!J14="yellow",historyTags!J14="grey"),IF('Currently Exported 2'!J14=1, "have", "missing"),IF('Currently Exported 2'!J14=1, "extra", "ignore"))</f>
        <v>ignore</v>
      </c>
      <c r="K14" s="1" t="str">
        <f ca="1">IF(OR(historyTags!K14="white",historyTags!K14="yellow",historyTags!K14="grey"),IF('Currently Exported 2'!K14=1, "have", "missing"),IF('Currently Exported 2'!K14=1, "extra", "ignore"))</f>
        <v>ignore</v>
      </c>
      <c r="L14" s="1" t="str">
        <f ca="1">IF(OR(historyTags!L14="white",historyTags!L14="yellow",historyTags!L14="grey"),IF('Currently Exported 2'!L14=1, "have", "missing"),IF('Currently Exported 2'!L14=1, "extra", "ignore"))</f>
        <v>ignore</v>
      </c>
      <c r="M14" s="1" t="str">
        <f ca="1">IF(OR(historyTags!M14="white",historyTags!M14="yellow",historyTags!M14="grey"),IF('Currently Exported 2'!M14=1, "have", "missing"),IF('Currently Exported 2'!M14=1, "extra", "ignore"))</f>
        <v>ignore</v>
      </c>
      <c r="N14" s="1" t="str">
        <f ca="1">IF(OR(historyTags!N14="white",historyTags!N14="yellow",historyTags!N14="grey"),IF('Currently Exported 2'!N14=1, "have", "missing"),IF('Currently Exported 2'!N14=1, "extra", "ignore"))</f>
        <v>ignore</v>
      </c>
      <c r="O14" s="1" t="str">
        <f ca="1">IF(OR(historyTags!O14="white",historyTags!O14="yellow",historyTags!O14="grey"),IF('Currently Exported 2'!O14=1, "have", "missing"),IF('Currently Exported 2'!O14=1, "extra", "ignore"))</f>
        <v>ignore</v>
      </c>
      <c r="P14" s="1" t="str">
        <f ca="1">IF(OR(historyTags!P14="white",historyTags!P14="yellow",historyTags!P14="grey"),IF('Currently Exported 2'!P14=1, "have", "missing"),IF('Currently Exported 2'!P14=1, "extra", "ignore"))</f>
        <v>ignore</v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IF(OR(historyTags!B15="white",historyTags!B15="yellow",historyTags!B15="grey"),IF('Currently Exported 2'!B15=1, "have", "missing"),IF('Currently Exported 2'!B15=1, "extra", "ignore"))</f>
        <v>ignore</v>
      </c>
      <c r="C15" s="1" t="str">
        <f ca="1">IF(OR(historyTags!C15="white",historyTags!C15="yellow",historyTags!C15="grey"),IF('Currently Exported 2'!C15=1, "have", "missing"),IF('Currently Exported 2'!C15=1, "extra", "ignore"))</f>
        <v>ignore</v>
      </c>
      <c r="D15" s="1" t="str">
        <f ca="1">IF(OR(historyTags!D15="white",historyTags!D15="yellow",historyTags!D15="grey"),IF('Currently Exported 2'!D15=1, "have", "missing"),IF('Currently Exported 2'!D15=1, "extra", "ignore"))</f>
        <v>ignore</v>
      </c>
      <c r="E15" s="1" t="str">
        <f ca="1">IF(OR(historyTags!E15="white",historyTags!E15="yellow",historyTags!E15="grey"),IF('Currently Exported 2'!E15=1, "have", "missing"),IF('Currently Exported 2'!E15=1, "extra", "ignore"))</f>
        <v>ignore</v>
      </c>
      <c r="F15" s="1" t="str">
        <f ca="1">IF(OR(historyTags!F15="white",historyTags!F15="yellow",historyTags!F15="grey"),IF('Currently Exported 2'!F15=1, "have", "missing"),IF('Currently Exported 2'!F15=1, "extra", "ignore"))</f>
        <v>ignore</v>
      </c>
      <c r="G15" s="1" t="str">
        <f ca="1">IF(OR(historyTags!G15="white",historyTags!G15="yellow",historyTags!G15="grey"),IF('Currently Exported 2'!G15=1, "have", "missing"),IF('Currently Exported 2'!G15=1, "extra", "ignore"))</f>
        <v>ignore</v>
      </c>
      <c r="H15" s="1" t="str">
        <f ca="1">IF(OR(historyTags!H15="white",historyTags!H15="yellow",historyTags!H15="grey"),IF('Currently Exported 2'!H15=1, "have", "missing"),IF('Currently Exported 2'!H15=1, "extra", "ignore"))</f>
        <v>ignore</v>
      </c>
      <c r="I15" s="1" t="str">
        <f ca="1">IF(OR(historyTags!I15="white",historyTags!I15="yellow",historyTags!I15="grey"),IF('Currently Exported 2'!I15=1, "have", "missing"),IF('Currently Exported 2'!I15=1, "extra", "ignore"))</f>
        <v>ignore</v>
      </c>
      <c r="J15" s="1" t="str">
        <f ca="1">IF(OR(historyTags!J15="white",historyTags!J15="yellow",historyTags!J15="grey"),IF('Currently Exported 2'!J15=1, "have", "missing"),IF('Currently Exported 2'!J15=1, "extra", "ignore"))</f>
        <v>ignore</v>
      </c>
      <c r="K15" s="1" t="str">
        <f ca="1">IF(OR(historyTags!K15="white",historyTags!K15="yellow",historyTags!K15="grey"),IF('Currently Exported 2'!K15=1, "have", "missing"),IF('Currently Exported 2'!K15=1, "extra", "ignore"))</f>
        <v>ignore</v>
      </c>
      <c r="L15" s="1" t="str">
        <f ca="1">IF(OR(historyTags!L15="white",historyTags!L15="yellow",historyTags!L15="grey"),IF('Currently Exported 2'!L15=1, "have", "missing"),IF('Currently Exported 2'!L15=1, "extra", "ignore"))</f>
        <v>ignore</v>
      </c>
      <c r="M15" s="1" t="str">
        <f ca="1">IF(OR(historyTags!M15="white",historyTags!M15="yellow",historyTags!M15="grey"),IF('Currently Exported 2'!M15=1, "have", "missing"),IF('Currently Exported 2'!M15=1, "extra", "ignore"))</f>
        <v>ignore</v>
      </c>
      <c r="N15" s="1" t="str">
        <f ca="1">IF(OR(historyTags!N15="white",historyTags!N15="yellow",historyTags!N15="grey"),IF('Currently Exported 2'!N15=1, "have", "missing"),IF('Currently Exported 2'!N15=1, "extra", "ignore"))</f>
        <v>ignore</v>
      </c>
      <c r="O15" s="1" t="str">
        <f ca="1">IF(OR(historyTags!O15="white",historyTags!O15="yellow",historyTags!O15="grey"),IF('Currently Exported 2'!O15=1, "have", "missing"),IF('Currently Exported 2'!O15=1, "extra", "ignore"))</f>
        <v>ignore</v>
      </c>
      <c r="P15" s="1" t="str">
        <f ca="1">IF(OR(historyTags!P15="white",historyTags!P15="yellow",historyTags!P15="grey"),IF('Currently Exported 2'!P15=1, "have", "missing"),IF('Currently Exported 2'!P15=1, "extra", "ignore"))</f>
        <v>ignore</v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IF(OR(historyTags!B16="white",historyTags!B16="yellow",historyTags!B16="grey"),IF('Currently Exported 2'!B16=1, "have", "missing"),IF('Currently Exported 2'!B16=1, "extra", "ignore"))</f>
        <v>ignore</v>
      </c>
      <c r="C16" s="1" t="str">
        <f ca="1">IF(OR(historyTags!C16="white",historyTags!C16="yellow",historyTags!C16="grey"),IF('Currently Exported 2'!C16=1, "have", "missing"),IF('Currently Exported 2'!C16=1, "extra", "ignore"))</f>
        <v>ignore</v>
      </c>
      <c r="D16" s="1" t="str">
        <f ca="1">IF(OR(historyTags!D16="white",historyTags!D16="yellow",historyTags!D16="grey"),IF('Currently Exported 2'!D16=1, "have", "missing"),IF('Currently Exported 2'!D16=1, "extra", "ignore"))</f>
        <v>ignore</v>
      </c>
      <c r="E16" s="1" t="str">
        <f ca="1">IF(OR(historyTags!E16="white",historyTags!E16="yellow",historyTags!E16="grey"),IF('Currently Exported 2'!E16=1, "have", "missing"),IF('Currently Exported 2'!E16=1, "extra", "ignore"))</f>
        <v>ignore</v>
      </c>
      <c r="F16" s="1" t="str">
        <f ca="1">IF(OR(historyTags!F16="white",historyTags!F16="yellow",historyTags!F16="grey"),IF('Currently Exported 2'!F16=1, "have", "missing"),IF('Currently Exported 2'!F16=1, "extra", "ignore"))</f>
        <v>ignore</v>
      </c>
      <c r="G16" s="1" t="str">
        <f ca="1">IF(OR(historyTags!G16="white",historyTags!G16="yellow",historyTags!G16="grey"),IF('Currently Exported 2'!G16=1, "have", "missing"),IF('Currently Exported 2'!G16=1, "extra", "ignore"))</f>
        <v>ignore</v>
      </c>
      <c r="H16" s="1" t="str">
        <f ca="1">IF(OR(historyTags!H16="white",historyTags!H16="yellow",historyTags!H16="grey"),IF('Currently Exported 2'!H16=1, "have", "missing"),IF('Currently Exported 2'!H16=1, "extra", "ignore"))</f>
        <v>ignore</v>
      </c>
      <c r="I16" s="1" t="str">
        <f ca="1">IF(OR(historyTags!I16="white",historyTags!I16="yellow",historyTags!I16="grey"),IF('Currently Exported 2'!I16=1, "have", "missing"),IF('Currently Exported 2'!I16=1, "extra", "ignore"))</f>
        <v>ignore</v>
      </c>
      <c r="J16" s="1" t="str">
        <f ca="1">IF(OR(historyTags!J16="white",historyTags!J16="yellow",historyTags!J16="grey"),IF('Currently Exported 2'!J16=1, "have", "missing"),IF('Currently Exported 2'!J16=1, "extra", "ignore"))</f>
        <v>ignore</v>
      </c>
      <c r="K16" s="1" t="str">
        <f ca="1">IF(OR(historyTags!K16="white",historyTags!K16="yellow",historyTags!K16="grey"),IF('Currently Exported 2'!K16=1, "have", "missing"),IF('Currently Exported 2'!K16=1, "extra", "ignore"))</f>
        <v>ignore</v>
      </c>
      <c r="L16" s="1" t="str">
        <f ca="1">IF(OR(historyTags!L16="white",historyTags!L16="yellow",historyTags!L16="grey"),IF('Currently Exported 2'!L16=1, "have", "missing"),IF('Currently Exported 2'!L16=1, "extra", "ignore"))</f>
        <v>ignore</v>
      </c>
      <c r="M16" s="1" t="str">
        <f ca="1">IF(OR(historyTags!M16="white",historyTags!M16="yellow",historyTags!M16="grey"),IF('Currently Exported 2'!M16=1, "have", "missing"),IF('Currently Exported 2'!M16=1, "extra", "ignore"))</f>
        <v>ignore</v>
      </c>
      <c r="N16" s="1" t="str">
        <f ca="1">IF(OR(historyTags!N16="white",historyTags!N16="yellow",historyTags!N16="grey"),IF('Currently Exported 2'!N16=1, "have", "missing"),IF('Currently Exported 2'!N16=1, "extra", "ignore"))</f>
        <v>ignore</v>
      </c>
      <c r="O16" s="1" t="str">
        <f ca="1">IF(OR(historyTags!O16="white",historyTags!O16="yellow",historyTags!O16="grey"),IF('Currently Exported 2'!O16=1, "have", "missing"),IF('Currently Exported 2'!O16=1, "extra", "ignore"))</f>
        <v>ignore</v>
      </c>
      <c r="P16" s="1" t="str">
        <f ca="1">IF(OR(historyTags!P16="white",historyTags!P16="yellow",historyTags!P16="grey"),IF('Currently Exported 2'!P16=1, "have", "missing"),IF('Currently Exported 2'!P16=1, "extra", "ignore"))</f>
        <v>ignore</v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IF(OR(historyTags!B17="white",historyTags!B17="yellow",historyTags!B17="grey"),IF('Currently Exported 2'!B17=1, "have", "missing"),IF('Currently Exported 2'!B17=1, "extra", "ignore"))</f>
        <v>ignore</v>
      </c>
      <c r="C17" s="1" t="str">
        <f ca="1">IF(OR(historyTags!C17="white",historyTags!C17="yellow",historyTags!C17="grey"),IF('Currently Exported 2'!C17=1, "have", "missing"),IF('Currently Exported 2'!C17=1, "extra", "ignore"))</f>
        <v>ignore</v>
      </c>
      <c r="D17" s="1" t="str">
        <f ca="1">IF(OR(historyTags!D17="white",historyTags!D17="yellow",historyTags!D17="grey"),IF('Currently Exported 2'!D17=1, "have", "missing"),IF('Currently Exported 2'!D17=1, "extra", "ignore"))</f>
        <v>ignore</v>
      </c>
      <c r="E17" s="1" t="str">
        <f ca="1">IF(OR(historyTags!E17="white",historyTags!E17="yellow",historyTags!E17="grey"),IF('Currently Exported 2'!E17=1, "have", "missing"),IF('Currently Exported 2'!E17=1, "extra", "ignore"))</f>
        <v>ignore</v>
      </c>
      <c r="F17" s="1" t="str">
        <f ca="1">IF(OR(historyTags!F17="white",historyTags!F17="yellow",historyTags!F17="grey"),IF('Currently Exported 2'!F17=1, "have", "missing"),IF('Currently Exported 2'!F17=1, "extra", "ignore"))</f>
        <v>ignore</v>
      </c>
      <c r="G17" s="1" t="str">
        <f ca="1">IF(OR(historyTags!G17="white",historyTags!G17="yellow",historyTags!G17="grey"),IF('Currently Exported 2'!G17=1, "have", "missing"),IF('Currently Exported 2'!G17=1, "extra", "ignore"))</f>
        <v>ignore</v>
      </c>
      <c r="H17" s="1" t="str">
        <f ca="1">IF(OR(historyTags!H17="white",historyTags!H17="yellow",historyTags!H17="grey"),IF('Currently Exported 2'!H17=1, "have", "missing"),IF('Currently Exported 2'!H17=1, "extra", "ignore"))</f>
        <v>ignore</v>
      </c>
      <c r="I17" s="1" t="str">
        <f ca="1">IF(OR(historyTags!I17="white",historyTags!I17="yellow",historyTags!I17="grey"),IF('Currently Exported 2'!I17=1, "have", "missing"),IF('Currently Exported 2'!I17=1, "extra", "ignore"))</f>
        <v>ignore</v>
      </c>
      <c r="J17" s="1" t="str">
        <f ca="1">IF(OR(historyTags!J17="white",historyTags!J17="yellow",historyTags!J17="grey"),IF('Currently Exported 2'!J17=1, "have", "missing"),IF('Currently Exported 2'!J17=1, "extra", "ignore"))</f>
        <v>ignore</v>
      </c>
      <c r="K17" s="1" t="str">
        <f ca="1">IF(OR(historyTags!K17="white",historyTags!K17="yellow",historyTags!K17="grey"),IF('Currently Exported 2'!K17=1, "have", "missing"),IF('Currently Exported 2'!K17=1, "extra", "ignore"))</f>
        <v>ignore</v>
      </c>
      <c r="L17" s="1" t="str">
        <f ca="1">IF(OR(historyTags!L17="white",historyTags!L17="yellow",historyTags!L17="grey"),IF('Currently Exported 2'!L17=1, "have", "missing"),IF('Currently Exported 2'!L17=1, "extra", "ignore"))</f>
        <v>ignore</v>
      </c>
      <c r="M17" s="1" t="str">
        <f ca="1">IF(OR(historyTags!M17="white",historyTags!M17="yellow",historyTags!M17="grey"),IF('Currently Exported 2'!M17=1, "have", "missing"),IF('Currently Exported 2'!M17=1, "extra", "ignore"))</f>
        <v>ignore</v>
      </c>
      <c r="N17" s="1" t="str">
        <f ca="1">IF(OR(historyTags!N17="white",historyTags!N17="yellow",historyTags!N17="grey"),IF('Currently Exported 2'!N17=1, "have", "missing"),IF('Currently Exported 2'!N17=1, "extra", "ignore"))</f>
        <v>ignore</v>
      </c>
      <c r="O17" s="1" t="str">
        <f ca="1">IF(OR(historyTags!O17="white",historyTags!O17="yellow",historyTags!O17="grey"),IF('Currently Exported 2'!O17=1, "have", "missing"),IF('Currently Exported 2'!O17=1, "extra", "ignore"))</f>
        <v>ignore</v>
      </c>
      <c r="P17" s="1" t="str">
        <f ca="1">IF(OR(historyTags!P17="white",historyTags!P17="yellow",historyTags!P17="grey"),IF('Currently Exported 2'!P17=1, "have", "missing"),IF('Currently Exported 2'!P17=1, "extra", "ignore"))</f>
        <v>ignore</v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IF(OR(historyTags!B18="white",historyTags!B18="yellow",historyTags!B18="grey"),IF('Currently Exported 2'!B18=1, "have", "missing"),IF('Currently Exported 2'!B18=1, "extra", "ignore"))</f>
        <v>ignore</v>
      </c>
      <c r="C18" s="1" t="str">
        <f ca="1">IF(OR(historyTags!C18="white",historyTags!C18="yellow",historyTags!C18="grey"),IF('Currently Exported 2'!C18=1, "have", "missing"),IF('Currently Exported 2'!C18=1, "extra", "ignore"))</f>
        <v>ignore</v>
      </c>
      <c r="D18" s="1" t="str">
        <f ca="1">IF(OR(historyTags!D18="white",historyTags!D18="yellow",historyTags!D18="grey"),IF('Currently Exported 2'!D18=1, "have", "missing"),IF('Currently Exported 2'!D18=1, "extra", "ignore"))</f>
        <v>ignore</v>
      </c>
      <c r="E18" s="1" t="str">
        <f ca="1">IF(OR(historyTags!E18="white",historyTags!E18="yellow",historyTags!E18="grey"),IF('Currently Exported 2'!E18=1, "have", "missing"),IF('Currently Exported 2'!E18=1, "extra", "ignore"))</f>
        <v>ignore</v>
      </c>
      <c r="F18" s="1" t="str">
        <f ca="1">IF(OR(historyTags!F18="white",historyTags!F18="yellow",historyTags!F18="grey"),IF('Currently Exported 2'!F18=1, "have", "missing"),IF('Currently Exported 2'!F18=1, "extra", "ignore"))</f>
        <v>ignore</v>
      </c>
      <c r="G18" s="1" t="str">
        <f ca="1">IF(OR(historyTags!G18="white",historyTags!G18="yellow",historyTags!G18="grey"),IF('Currently Exported 2'!G18=1, "have", "missing"),IF('Currently Exported 2'!G18=1, "extra", "ignore"))</f>
        <v>ignore</v>
      </c>
      <c r="H18" s="1" t="str">
        <f ca="1">IF(OR(historyTags!H18="white",historyTags!H18="yellow",historyTags!H18="grey"),IF('Currently Exported 2'!H18=1, "have", "missing"),IF('Currently Exported 2'!H18=1, "extra", "ignore"))</f>
        <v>ignore</v>
      </c>
      <c r="I18" s="1" t="str">
        <f ca="1">IF(OR(historyTags!I18="white",historyTags!I18="yellow",historyTags!I18="grey"),IF('Currently Exported 2'!I18=1, "have", "missing"),IF('Currently Exported 2'!I18=1, "extra", "ignore"))</f>
        <v>ignore</v>
      </c>
      <c r="J18" s="1" t="str">
        <f ca="1">IF(OR(historyTags!J18="white",historyTags!J18="yellow",historyTags!J18="grey"),IF('Currently Exported 2'!J18=1, "have", "missing"),IF('Currently Exported 2'!J18=1, "extra", "ignore"))</f>
        <v>ignore</v>
      </c>
      <c r="K18" s="1" t="str">
        <f ca="1">IF(OR(historyTags!K18="white",historyTags!K18="yellow",historyTags!K18="grey"),IF('Currently Exported 2'!K18=1, "have", "missing"),IF('Currently Exported 2'!K18=1, "extra", "ignore"))</f>
        <v>ignore</v>
      </c>
      <c r="L18" s="1" t="str">
        <f ca="1">IF(OR(historyTags!L18="white",historyTags!L18="yellow",historyTags!L18="grey"),IF('Currently Exported 2'!L18=1, "have", "missing"),IF('Currently Exported 2'!L18=1, "extra", "ignore"))</f>
        <v>ignore</v>
      </c>
      <c r="M18" s="1" t="str">
        <f ca="1">IF(OR(historyTags!M18="white",historyTags!M18="yellow",historyTags!M18="grey"),IF('Currently Exported 2'!M18=1, "have", "missing"),IF('Currently Exported 2'!M18=1, "extra", "ignore"))</f>
        <v>ignore</v>
      </c>
      <c r="N18" s="1" t="str">
        <f ca="1">IF(OR(historyTags!N18="white",historyTags!N18="yellow",historyTags!N18="grey"),IF('Currently Exported 2'!N18=1, "have", "missing"),IF('Currently Exported 2'!N18=1, "extra", "ignore"))</f>
        <v>ignore</v>
      </c>
      <c r="O18" s="1" t="str">
        <f ca="1">IF(OR(historyTags!O18="white",historyTags!O18="yellow",historyTags!O18="grey"),IF('Currently Exported 2'!O18=1, "have", "missing"),IF('Currently Exported 2'!O18=1, "extra", "ignore"))</f>
        <v>ignore</v>
      </c>
      <c r="P18" s="1" t="str">
        <f ca="1">IF(OR(historyTags!P18="white",historyTags!P18="yellow",historyTags!P18="grey"),IF('Currently Exported 2'!P18=1, "have", "missing"),IF('Currently Exported 2'!P18=1, "extra", "ignore"))</f>
        <v>ignore</v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IF(OR(historyTags!B19="white",historyTags!B19="yellow",historyTags!B19="grey"),IF('Currently Exported 2'!B19=1, "have", "missing"),IF('Currently Exported 2'!B19=1, "extra", "ignore"))</f>
        <v>ignore</v>
      </c>
      <c r="C19" s="1" t="str">
        <f ca="1">IF(OR(historyTags!C19="white",historyTags!C19="yellow",historyTags!C19="grey"),IF('Currently Exported 2'!C19=1, "have", "missing"),IF('Currently Exported 2'!C19=1, "extra", "ignore"))</f>
        <v>ignore</v>
      </c>
      <c r="D19" s="1" t="str">
        <f ca="1">IF(OR(historyTags!D19="white",historyTags!D19="yellow",historyTags!D19="grey"),IF('Currently Exported 2'!D19=1, "have", "missing"),IF('Currently Exported 2'!D19=1, "extra", "ignore"))</f>
        <v>ignore</v>
      </c>
      <c r="E19" s="1" t="str">
        <f ca="1">IF(OR(historyTags!E19="white",historyTags!E19="yellow",historyTags!E19="grey"),IF('Currently Exported 2'!E19=1, "have", "missing"),IF('Currently Exported 2'!E19=1, "extra", "ignore"))</f>
        <v>ignore</v>
      </c>
      <c r="F19" s="1" t="str">
        <f ca="1">IF(OR(historyTags!F19="white",historyTags!F19="yellow",historyTags!F19="grey"),IF('Currently Exported 2'!F19=1, "have", "missing"),IF('Currently Exported 2'!F19=1, "extra", "ignore"))</f>
        <v>ignore</v>
      </c>
      <c r="G19" s="1" t="str">
        <f ca="1">IF(OR(historyTags!G19="white",historyTags!G19="yellow",historyTags!G19="grey"),IF('Currently Exported 2'!G19=1, "have", "missing"),IF('Currently Exported 2'!G19=1, "extra", "ignore"))</f>
        <v>ignore</v>
      </c>
      <c r="H19" s="1" t="str">
        <f ca="1">IF(OR(historyTags!H19="white",historyTags!H19="yellow",historyTags!H19="grey"),IF('Currently Exported 2'!H19=1, "have", "missing"),IF('Currently Exported 2'!H19=1, "extra", "ignore"))</f>
        <v>ignore</v>
      </c>
      <c r="I19" s="1" t="str">
        <f ca="1">IF(OR(historyTags!I19="white",historyTags!I19="yellow",historyTags!I19="grey"),IF('Currently Exported 2'!I19=1, "have", "missing"),IF('Currently Exported 2'!I19=1, "extra", "ignore"))</f>
        <v>ignore</v>
      </c>
      <c r="J19" s="1" t="str">
        <f ca="1">IF(OR(historyTags!J19="white",historyTags!J19="yellow",historyTags!J19="grey"),IF('Currently Exported 2'!J19=1, "have", "missing"),IF('Currently Exported 2'!J19=1, "extra", "ignore"))</f>
        <v>ignore</v>
      </c>
      <c r="K19" s="1" t="str">
        <f ca="1">IF(OR(historyTags!K19="white",historyTags!K19="yellow",historyTags!K19="grey"),IF('Currently Exported 2'!K19=1, "have", "missing"),IF('Currently Exported 2'!K19=1, "extra", "ignore"))</f>
        <v>ignore</v>
      </c>
      <c r="L19" s="1" t="str">
        <f ca="1">IF(OR(historyTags!L19="white",historyTags!L19="yellow",historyTags!L19="grey"),IF('Currently Exported 2'!L19=1, "have", "missing"),IF('Currently Exported 2'!L19=1, "extra", "ignore"))</f>
        <v>ignore</v>
      </c>
      <c r="M19" s="1" t="str">
        <f ca="1">IF(OR(historyTags!M19="white",historyTags!M19="yellow",historyTags!M19="grey"),IF('Currently Exported 2'!M19=1, "have", "missing"),IF('Currently Exported 2'!M19=1, "extra", "ignore"))</f>
        <v>ignore</v>
      </c>
      <c r="N19" s="1" t="str">
        <f ca="1">IF(OR(historyTags!N19="white",historyTags!N19="yellow",historyTags!N19="grey"),IF('Currently Exported 2'!N19=1, "have", "missing"),IF('Currently Exported 2'!N19=1, "extra", "ignore"))</f>
        <v>ignore</v>
      </c>
      <c r="O19" s="1" t="str">
        <f ca="1">IF(OR(historyTags!O19="white",historyTags!O19="yellow",historyTags!O19="grey"),IF('Currently Exported 2'!O19=1, "have", "missing"),IF('Currently Exported 2'!O19=1, "extra", "ignore"))</f>
        <v>ignore</v>
      </c>
      <c r="P19" s="1" t="str">
        <f ca="1">IF(OR(historyTags!P19="white",historyTags!P19="yellow",historyTags!P19="grey"),IF('Currently Exported 2'!P19=1, "have", "missing"),IF('Currently Exported 2'!P19=1, "extra", "ignore"))</f>
        <v>ignore</v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IF(OR(historyTags!B20="white",historyTags!B20="yellow",historyTags!B20="grey"),IF('Currently Exported 2'!B20=1, "have", "missing"),IF('Currently Exported 2'!B20=1, "extra", "ignore"))</f>
        <v>ignore</v>
      </c>
      <c r="C20" s="1" t="str">
        <f ca="1">IF(OR(historyTags!C20="white",historyTags!C20="yellow",historyTags!C20="grey"),IF('Currently Exported 2'!C20=1, "have", "missing"),IF('Currently Exported 2'!C20=1, "extra", "ignore"))</f>
        <v>ignore</v>
      </c>
      <c r="D20" s="1" t="str">
        <f ca="1">IF(OR(historyTags!D20="white",historyTags!D20="yellow",historyTags!D20="grey"),IF('Currently Exported 2'!D20=1, "have", "missing"),IF('Currently Exported 2'!D20=1, "extra", "ignore"))</f>
        <v>ignore</v>
      </c>
      <c r="E20" s="1" t="str">
        <f ca="1">IF(OR(historyTags!E20="white",historyTags!E20="yellow",historyTags!E20="grey"),IF('Currently Exported 2'!E20=1, "have", "missing"),IF('Currently Exported 2'!E20=1, "extra", "ignore"))</f>
        <v>ignore</v>
      </c>
      <c r="F20" s="1" t="str">
        <f ca="1">IF(OR(historyTags!F20="white",historyTags!F20="yellow",historyTags!F20="grey"),IF('Currently Exported 2'!F20=1, "have", "missing"),IF('Currently Exported 2'!F20=1, "extra", "ignore"))</f>
        <v>ignore</v>
      </c>
      <c r="G20" s="1" t="str">
        <f ca="1">IF(OR(historyTags!G20="white",historyTags!G20="yellow",historyTags!G20="grey"),IF('Currently Exported 2'!G20=1, "have", "missing"),IF('Currently Exported 2'!G20=1, "extra", "ignore"))</f>
        <v>ignore</v>
      </c>
      <c r="H20" s="1" t="str">
        <f ca="1">IF(OR(historyTags!H20="white",historyTags!H20="yellow",historyTags!H20="grey"),IF('Currently Exported 2'!H20=1, "have", "missing"),IF('Currently Exported 2'!H20=1, "extra", "ignore"))</f>
        <v>ignore</v>
      </c>
      <c r="I20" s="1" t="str">
        <f ca="1">IF(OR(historyTags!I20="white",historyTags!I20="yellow",historyTags!I20="grey"),IF('Currently Exported 2'!I20=1, "have", "missing"),IF('Currently Exported 2'!I20=1, "extra", "ignore"))</f>
        <v>ignore</v>
      </c>
      <c r="J20" s="1" t="str">
        <f ca="1">IF(OR(historyTags!J20="white",historyTags!J20="yellow",historyTags!J20="grey"),IF('Currently Exported 2'!J20=1, "have", "missing"),IF('Currently Exported 2'!J20=1, "extra", "ignore"))</f>
        <v>ignore</v>
      </c>
      <c r="K20" s="1" t="str">
        <f ca="1">IF(OR(historyTags!K20="white",historyTags!K20="yellow",historyTags!K20="grey"),IF('Currently Exported 2'!K20=1, "have", "missing"),IF('Currently Exported 2'!K20=1, "extra", "ignore"))</f>
        <v>ignore</v>
      </c>
      <c r="L20" s="1" t="str">
        <f ca="1">IF(OR(historyTags!L20="white",historyTags!L20="yellow",historyTags!L20="grey"),IF('Currently Exported 2'!L20=1, "have", "missing"),IF('Currently Exported 2'!L20=1, "extra", "ignore"))</f>
        <v>ignore</v>
      </c>
      <c r="M20" s="1" t="str">
        <f ca="1">IF(OR(historyTags!M20="white",historyTags!M20="yellow",historyTags!M20="grey"),IF('Currently Exported 2'!M20=1, "have", "missing"),IF('Currently Exported 2'!M20=1, "extra", "ignore"))</f>
        <v>ignore</v>
      </c>
      <c r="N20" s="1" t="str">
        <f ca="1">IF(OR(historyTags!N20="white",historyTags!N20="yellow",historyTags!N20="grey"),IF('Currently Exported 2'!N20=1, "have", "missing"),IF('Currently Exported 2'!N20=1, "extra", "ignore"))</f>
        <v>ignore</v>
      </c>
      <c r="O20" s="1" t="str">
        <f ca="1">IF(OR(historyTags!O20="white",historyTags!O20="yellow",historyTags!O20="grey"),IF('Currently Exported 2'!O20=1, "have", "missing"),IF('Currently Exported 2'!O20=1, "extra", "ignore"))</f>
        <v>ignore</v>
      </c>
      <c r="P20" s="1" t="str">
        <f ca="1">IF(OR(historyTags!P20="white",historyTags!P20="yellow",historyTags!P20="grey"),IF('Currently Exported 2'!P20=1, "have", "missing"),IF('Currently Exported 2'!P20=1, "extra", "ignore"))</f>
        <v>ignore</v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IF(OR(historyTags!B21="white",historyTags!B21="yellow",historyTags!B21="grey"),IF('Currently Exported 2'!B21=1, "have", "missing"),IF('Currently Exported 2'!B21=1, "extra", "ignore"))</f>
        <v>ignore</v>
      </c>
      <c r="C21" s="1" t="str">
        <f ca="1">IF(OR(historyTags!C21="white",historyTags!C21="yellow",historyTags!C21="grey"),IF('Currently Exported 2'!C21=1, "have", "missing"),IF('Currently Exported 2'!C21=1, "extra", "ignore"))</f>
        <v>ignore</v>
      </c>
      <c r="D21" s="1" t="str">
        <f ca="1">IF(OR(historyTags!D21="white",historyTags!D21="yellow",historyTags!D21="grey"),IF('Currently Exported 2'!D21=1, "have", "missing"),IF('Currently Exported 2'!D21=1, "extra", "ignore"))</f>
        <v>ignore</v>
      </c>
      <c r="E21" s="1" t="str">
        <f ca="1">IF(OR(historyTags!E21="white",historyTags!E21="yellow",historyTags!E21="grey"),IF('Currently Exported 2'!E21=1, "have", "missing"),IF('Currently Exported 2'!E21=1, "extra", "ignore"))</f>
        <v>ignore</v>
      </c>
      <c r="F21" s="1" t="str">
        <f ca="1">IF(OR(historyTags!F21="white",historyTags!F21="yellow",historyTags!F21="grey"),IF('Currently Exported 2'!F21=1, "have", "missing"),IF('Currently Exported 2'!F21=1, "extra", "ignore"))</f>
        <v>ignore</v>
      </c>
      <c r="G21" s="1" t="str">
        <f ca="1">IF(OR(historyTags!G21="white",historyTags!G21="yellow",historyTags!G21="grey"),IF('Currently Exported 2'!G21=1, "have", "missing"),IF('Currently Exported 2'!G21=1, "extra", "ignore"))</f>
        <v>ignore</v>
      </c>
      <c r="H21" s="1" t="str">
        <f ca="1">IF(OR(historyTags!H21="white",historyTags!H21="yellow",historyTags!H21="grey"),IF('Currently Exported 2'!H21=1, "have", "missing"),IF('Currently Exported 2'!H21=1, "extra", "ignore"))</f>
        <v>ignore</v>
      </c>
      <c r="I21" s="1" t="str">
        <f ca="1">IF(OR(historyTags!I21="white",historyTags!I21="yellow",historyTags!I21="grey"),IF('Currently Exported 2'!I21=1, "have", "missing"),IF('Currently Exported 2'!I21=1, "extra", "ignore"))</f>
        <v>ignore</v>
      </c>
      <c r="J21" s="1" t="str">
        <f ca="1">IF(OR(historyTags!J21="white",historyTags!J21="yellow",historyTags!J21="grey"),IF('Currently Exported 2'!J21=1, "have", "missing"),IF('Currently Exported 2'!J21=1, "extra", "ignore"))</f>
        <v>ignore</v>
      </c>
      <c r="K21" s="1" t="str">
        <f ca="1">IF(OR(historyTags!K21="white",historyTags!K21="yellow",historyTags!K21="grey"),IF('Currently Exported 2'!K21=1, "have", "missing"),IF('Currently Exported 2'!K21=1, "extra", "ignore"))</f>
        <v>ignore</v>
      </c>
      <c r="L21" s="1" t="str">
        <f ca="1">IF(OR(historyTags!L21="white",historyTags!L21="yellow",historyTags!L21="grey"),IF('Currently Exported 2'!L21=1, "have", "missing"),IF('Currently Exported 2'!L21=1, "extra", "ignore"))</f>
        <v>ignore</v>
      </c>
      <c r="M21" s="1" t="str">
        <f ca="1">IF(OR(historyTags!M21="white",historyTags!M21="yellow",historyTags!M21="grey"),IF('Currently Exported 2'!M21=1, "have", "missing"),IF('Currently Exported 2'!M21=1, "extra", "ignore"))</f>
        <v>ignore</v>
      </c>
      <c r="N21" s="1" t="str">
        <f ca="1">IF(OR(historyTags!N21="white",historyTags!N21="yellow",historyTags!N21="grey"),IF('Currently Exported 2'!N21=1, "have", "missing"),IF('Currently Exported 2'!N21=1, "extra", "ignore"))</f>
        <v>ignore</v>
      </c>
      <c r="O21" s="1" t="str">
        <f ca="1">IF(OR(historyTags!O21="white",historyTags!O21="yellow",historyTags!O21="grey"),IF('Currently Exported 2'!O21=1, "have", "missing"),IF('Currently Exported 2'!O21=1, "extra", "ignore"))</f>
        <v>ignore</v>
      </c>
      <c r="P21" s="1" t="str">
        <f ca="1">IF(OR(historyTags!P21="white",historyTags!P21="yellow",historyTags!P21="grey"),IF('Currently Exported 2'!P21=1, "have", "missing"),IF('Currently Exported 2'!P21=1, "extra", "ignore"))</f>
        <v>ignore</v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IF(OR(historyTags!B22="white",historyTags!B22="yellow",historyTags!B22="grey"),IF('Currently Exported 2'!B22=1, "have", "missing"),IF('Currently Exported 2'!B22=1, "extra", "ignore"))</f>
        <v>ignore</v>
      </c>
      <c r="C22" s="1" t="str">
        <f ca="1">IF(OR(historyTags!C22="white",historyTags!C22="yellow",historyTags!C22="grey"),IF('Currently Exported 2'!C22=1, "have", "missing"),IF('Currently Exported 2'!C22=1, "extra", "ignore"))</f>
        <v>ignore</v>
      </c>
      <c r="D22" s="1" t="str">
        <f ca="1">IF(OR(historyTags!D22="white",historyTags!D22="yellow",historyTags!D22="grey"),IF('Currently Exported 2'!D22=1, "have", "missing"),IF('Currently Exported 2'!D22=1, "extra", "ignore"))</f>
        <v>ignore</v>
      </c>
      <c r="E22" s="1" t="str">
        <f ca="1">IF(OR(historyTags!E22="white",historyTags!E22="yellow",historyTags!E22="grey"),IF('Currently Exported 2'!E22=1, "have", "missing"),IF('Currently Exported 2'!E22=1, "extra", "ignore"))</f>
        <v>ignore</v>
      </c>
      <c r="F22" s="1" t="str">
        <f ca="1">IF(OR(historyTags!F22="white",historyTags!F22="yellow",historyTags!F22="grey"),IF('Currently Exported 2'!F22=1, "have", "missing"),IF('Currently Exported 2'!F22=1, "extra", "ignore"))</f>
        <v>ignore</v>
      </c>
      <c r="G22" s="1" t="str">
        <f ca="1">IF(OR(historyTags!G22="white",historyTags!G22="yellow",historyTags!G22="grey"),IF('Currently Exported 2'!G22=1, "have", "missing"),IF('Currently Exported 2'!G22=1, "extra", "ignore"))</f>
        <v>ignore</v>
      </c>
      <c r="H22" s="1" t="str">
        <f ca="1">IF(OR(historyTags!H22="white",historyTags!H22="yellow",historyTags!H22="grey"),IF('Currently Exported 2'!H22=1, "have", "missing"),IF('Currently Exported 2'!H22=1, "extra", "ignore"))</f>
        <v>ignore</v>
      </c>
      <c r="I22" s="1" t="str">
        <f ca="1">IF(OR(historyTags!I22="white",historyTags!I22="yellow",historyTags!I22="grey"),IF('Currently Exported 2'!I22=1, "have", "missing"),IF('Currently Exported 2'!I22=1, "extra", "ignore"))</f>
        <v>ignore</v>
      </c>
      <c r="J22" s="1" t="str">
        <f ca="1">IF(OR(historyTags!J22="white",historyTags!J22="yellow",historyTags!J22="grey"),IF('Currently Exported 2'!J22=1, "have", "missing"),IF('Currently Exported 2'!J22=1, "extra", "ignore"))</f>
        <v>ignore</v>
      </c>
      <c r="K22" s="1" t="str">
        <f ca="1">IF(OR(historyTags!K22="white",historyTags!K22="yellow",historyTags!K22="grey"),IF('Currently Exported 2'!K22=1, "have", "missing"),IF('Currently Exported 2'!K22=1, "extra", "ignore"))</f>
        <v>ignore</v>
      </c>
      <c r="L22" s="1" t="str">
        <f ca="1">IF(OR(historyTags!L22="white",historyTags!L22="yellow",historyTags!L22="grey"),IF('Currently Exported 2'!L22=1, "have", "missing"),IF('Currently Exported 2'!L22=1, "extra", "ignore"))</f>
        <v>ignore</v>
      </c>
      <c r="M22" s="1" t="str">
        <f ca="1">IF(OR(historyTags!M22="white",historyTags!M22="yellow",historyTags!M22="grey"),IF('Currently Exported 2'!M22=1, "have", "missing"),IF('Currently Exported 2'!M22=1, "extra", "ignore"))</f>
        <v>ignore</v>
      </c>
      <c r="N22" s="1" t="str">
        <f ca="1">IF(OR(historyTags!N22="white",historyTags!N22="yellow",historyTags!N22="grey"),IF('Currently Exported 2'!N22=1, "have", "missing"),IF('Currently Exported 2'!N22=1, "extra", "ignore"))</f>
        <v>ignore</v>
      </c>
      <c r="O22" s="1" t="str">
        <f ca="1">IF(OR(historyTags!O22="white",historyTags!O22="yellow",historyTags!O22="grey"),IF('Currently Exported 2'!O22=1, "have", "missing"),IF('Currently Exported 2'!O22=1, "extra", "ignore"))</f>
        <v>ignore</v>
      </c>
      <c r="P22" s="1" t="str">
        <f ca="1">IF(OR(historyTags!P22="white",historyTags!P22="yellow",historyTags!P22="grey"),IF('Currently Exported 2'!P22=1, "have", "missing"),IF('Currently Exported 2'!P22=1, "extra", "ignore"))</f>
        <v>ignore</v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IF(OR(historyTags!B23="white",historyTags!B23="yellow",historyTags!B23="grey"),IF('Currently Exported 2'!B23=1, "have", "missing"),IF('Currently Exported 2'!B23=1, "extra", "ignore"))</f>
        <v>ignore</v>
      </c>
      <c r="C23" s="1" t="str">
        <f ca="1">IF(OR(historyTags!C23="white",historyTags!C23="yellow",historyTags!C23="grey"),IF('Currently Exported 2'!C23=1, "have", "missing"),IF('Currently Exported 2'!C23=1, "extra", "ignore"))</f>
        <v>ignore</v>
      </c>
      <c r="D23" s="1" t="str">
        <f ca="1">IF(OR(historyTags!D23="white",historyTags!D23="yellow",historyTags!D23="grey"),IF('Currently Exported 2'!D23=1, "have", "missing"),IF('Currently Exported 2'!D23=1, "extra", "ignore"))</f>
        <v>ignore</v>
      </c>
      <c r="E23" s="1" t="str">
        <f ca="1">IF(OR(historyTags!E23="white",historyTags!E23="yellow",historyTags!E23="grey"),IF('Currently Exported 2'!E23=1, "have", "missing"),IF('Currently Exported 2'!E23=1, "extra", "ignore"))</f>
        <v>ignore</v>
      </c>
      <c r="F23" s="1" t="str">
        <f ca="1">IF(OR(historyTags!F23="white",historyTags!F23="yellow",historyTags!F23="grey"),IF('Currently Exported 2'!F23=1, "have", "missing"),IF('Currently Exported 2'!F23=1, "extra", "ignore"))</f>
        <v>ignore</v>
      </c>
      <c r="G23" s="1" t="str">
        <f ca="1">IF(OR(historyTags!G23="white",historyTags!G23="yellow",historyTags!G23="grey"),IF('Currently Exported 2'!G23=1, "have", "missing"),IF('Currently Exported 2'!G23=1, "extra", "ignore"))</f>
        <v>ignore</v>
      </c>
      <c r="H23" s="1" t="str">
        <f ca="1">IF(OR(historyTags!H23="white",historyTags!H23="yellow",historyTags!H23="grey"),IF('Currently Exported 2'!H23=1, "have", "missing"),IF('Currently Exported 2'!H23=1, "extra", "ignore"))</f>
        <v>ignore</v>
      </c>
      <c r="I23" s="1" t="str">
        <f ca="1">IF(OR(historyTags!I23="white",historyTags!I23="yellow",historyTags!I23="grey"),IF('Currently Exported 2'!I23=1, "have", "missing"),IF('Currently Exported 2'!I23=1, "extra", "ignore"))</f>
        <v>ignore</v>
      </c>
      <c r="J23" s="1" t="str">
        <f ca="1">IF(OR(historyTags!J23="white",historyTags!J23="yellow",historyTags!J23="grey"),IF('Currently Exported 2'!J23=1, "have", "missing"),IF('Currently Exported 2'!J23=1, "extra", "ignore"))</f>
        <v>ignore</v>
      </c>
      <c r="K23" s="1" t="str">
        <f ca="1">IF(OR(historyTags!K23="white",historyTags!K23="yellow",historyTags!K23="grey"),IF('Currently Exported 2'!K23=1, "have", "missing"),IF('Currently Exported 2'!K23=1, "extra", "ignore"))</f>
        <v>ignore</v>
      </c>
      <c r="L23" s="1" t="str">
        <f ca="1">IF(OR(historyTags!L23="white",historyTags!L23="yellow",historyTags!L23="grey"),IF('Currently Exported 2'!L23=1, "have", "missing"),IF('Currently Exported 2'!L23=1, "extra", "ignore"))</f>
        <v>ignore</v>
      </c>
      <c r="M23" s="1" t="str">
        <f ca="1">IF(OR(historyTags!M23="white",historyTags!M23="yellow",historyTags!M23="grey"),IF('Currently Exported 2'!M23=1, "have", "missing"),IF('Currently Exported 2'!M23=1, "extra", "ignore"))</f>
        <v>ignore</v>
      </c>
      <c r="N23" s="1" t="str">
        <f ca="1">IF(OR(historyTags!N23="white",historyTags!N23="yellow",historyTags!N23="grey"),IF('Currently Exported 2'!N23=1, "have", "missing"),IF('Currently Exported 2'!N23=1, "extra", "ignore"))</f>
        <v>ignore</v>
      </c>
      <c r="O23" s="1" t="str">
        <f ca="1">IF(OR(historyTags!O23="white",historyTags!O23="yellow",historyTags!O23="grey"),IF('Currently Exported 2'!O23=1, "have", "missing"),IF('Currently Exported 2'!O23=1, "extra", "ignore"))</f>
        <v>ignore</v>
      </c>
      <c r="P23" s="1" t="str">
        <f ca="1">IF(OR(historyTags!P23="white",historyTags!P23="yellow",historyTags!P23="grey"),IF('Currently Exported 2'!P23=1, "have", "missing"),IF('Currently Exported 2'!P23=1, "extra", "ignore"))</f>
        <v>ignore</v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IF(OR(historyTags!B24="white",historyTags!B24="yellow",historyTags!B24="grey"),IF('Currently Exported 2'!B24=1, "have", "missing"),IF('Currently Exported 2'!B24=1, "extra", "ignore"))</f>
        <v>ignore</v>
      </c>
      <c r="C24" s="1" t="str">
        <f ca="1">IF(OR(historyTags!C24="white",historyTags!C24="yellow",historyTags!C24="grey"),IF('Currently Exported 2'!C24=1, "have", "missing"),IF('Currently Exported 2'!C24=1, "extra", "ignore"))</f>
        <v>ignore</v>
      </c>
      <c r="D24" s="1" t="str">
        <f ca="1">IF(OR(historyTags!D24="white",historyTags!D24="yellow",historyTags!D24="grey"),IF('Currently Exported 2'!D24=1, "have", "missing"),IF('Currently Exported 2'!D24=1, "extra", "ignore"))</f>
        <v>ignore</v>
      </c>
      <c r="E24" s="1" t="str">
        <f ca="1">IF(OR(historyTags!E24="white",historyTags!E24="yellow",historyTags!E24="grey"),IF('Currently Exported 2'!E24=1, "have", "missing"),IF('Currently Exported 2'!E24=1, "extra", "ignore"))</f>
        <v>ignore</v>
      </c>
      <c r="F24" s="1" t="str">
        <f ca="1">IF(OR(historyTags!F24="white",historyTags!F24="yellow",historyTags!F24="grey"),IF('Currently Exported 2'!F24=1, "have", "missing"),IF('Currently Exported 2'!F24=1, "extra", "ignore"))</f>
        <v>ignore</v>
      </c>
      <c r="G24" s="1" t="str">
        <f ca="1">IF(OR(historyTags!G24="white",historyTags!G24="yellow",historyTags!G24="grey"),IF('Currently Exported 2'!G24=1, "have", "missing"),IF('Currently Exported 2'!G24=1, "extra", "ignore"))</f>
        <v>ignore</v>
      </c>
      <c r="H24" s="1" t="str">
        <f ca="1">IF(OR(historyTags!H24="white",historyTags!H24="yellow",historyTags!H24="grey"),IF('Currently Exported 2'!H24=1, "have", "missing"),IF('Currently Exported 2'!H24=1, "extra", "ignore"))</f>
        <v>ignore</v>
      </c>
      <c r="I24" s="1" t="str">
        <f ca="1">IF(OR(historyTags!I24="white",historyTags!I24="yellow",historyTags!I24="grey"),IF('Currently Exported 2'!I24=1, "have", "missing"),IF('Currently Exported 2'!I24=1, "extra", "ignore"))</f>
        <v>ignore</v>
      </c>
      <c r="J24" s="1" t="str">
        <f ca="1">IF(OR(historyTags!J24="white",historyTags!J24="yellow",historyTags!J24="grey"),IF('Currently Exported 2'!J24=1, "have", "missing"),IF('Currently Exported 2'!J24=1, "extra", "ignore"))</f>
        <v>ignore</v>
      </c>
      <c r="K24" s="1" t="str">
        <f ca="1">IF(OR(historyTags!K24="white",historyTags!K24="yellow",historyTags!K24="grey"),IF('Currently Exported 2'!K24=1, "have", "missing"),IF('Currently Exported 2'!K24=1, "extra", "ignore"))</f>
        <v>ignore</v>
      </c>
      <c r="L24" s="1" t="str">
        <f ca="1">IF(OR(historyTags!L24="white",historyTags!L24="yellow",historyTags!L24="grey"),IF('Currently Exported 2'!L24=1, "have", "missing"),IF('Currently Exported 2'!L24=1, "extra", "ignore"))</f>
        <v>ignore</v>
      </c>
      <c r="M24" s="1" t="str">
        <f ca="1">IF(OR(historyTags!M24="white",historyTags!M24="yellow",historyTags!M24="grey"),IF('Currently Exported 2'!M24=1, "have", "missing"),IF('Currently Exported 2'!M24=1, "extra", "ignore"))</f>
        <v>ignore</v>
      </c>
      <c r="N24" s="1" t="str">
        <f ca="1">IF(OR(historyTags!N24="white",historyTags!N24="yellow",historyTags!N24="grey"),IF('Currently Exported 2'!N24=1, "have", "missing"),IF('Currently Exported 2'!N24=1, "extra", "ignore"))</f>
        <v>ignore</v>
      </c>
      <c r="O24" s="1" t="str">
        <f ca="1">IF(OR(historyTags!O24="white",historyTags!O24="yellow",historyTags!O24="grey"),IF('Currently Exported 2'!O24=1, "have", "missing"),IF('Currently Exported 2'!O24=1, "extra", "ignore"))</f>
        <v>ignore</v>
      </c>
      <c r="P24" s="1" t="str">
        <f ca="1">IF(OR(historyTags!P24="white",historyTags!P24="yellow",historyTags!P24="grey"),IF('Currently Exported 2'!P24=1, "have", "missing"),IF('Currently Exported 2'!P24=1, "extra", "ignore"))</f>
        <v>ignore</v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IF(OR(historyTags!B25="white",historyTags!B25="yellow",historyTags!B25="grey"),IF('Currently Exported 2'!B25=1, "have", "missing"),IF('Currently Exported 2'!B25=1, "extra", "ignore"))</f>
        <v>ignore</v>
      </c>
      <c r="C25" s="1" t="str">
        <f ca="1">IF(OR(historyTags!C25="white",historyTags!C25="yellow",historyTags!C25="grey"),IF('Currently Exported 2'!C25=1, "have", "missing"),IF('Currently Exported 2'!C25=1, "extra", "ignore"))</f>
        <v>ignore</v>
      </c>
      <c r="D25" s="1" t="str">
        <f ca="1">IF(OR(historyTags!D25="white",historyTags!D25="yellow",historyTags!D25="grey"),IF('Currently Exported 2'!D25=1, "have", "missing"),IF('Currently Exported 2'!D25=1, "extra", "ignore"))</f>
        <v>ignore</v>
      </c>
      <c r="E25" s="1" t="str">
        <f ca="1">IF(OR(historyTags!E25="white",historyTags!E25="yellow",historyTags!E25="grey"),IF('Currently Exported 2'!E25=1, "have", "missing"),IF('Currently Exported 2'!E25=1, "extra", "ignore"))</f>
        <v>ignore</v>
      </c>
      <c r="F25" s="1" t="str">
        <f ca="1">IF(OR(historyTags!F25="white",historyTags!F25="yellow",historyTags!F25="grey"),IF('Currently Exported 2'!F25=1, "have", "missing"),IF('Currently Exported 2'!F25=1, "extra", "ignore"))</f>
        <v>ignore</v>
      </c>
      <c r="G25" s="1" t="str">
        <f ca="1">IF(OR(historyTags!G25="white",historyTags!G25="yellow",historyTags!G25="grey"),IF('Currently Exported 2'!G25=1, "have", "missing"),IF('Currently Exported 2'!G25=1, "extra", "ignore"))</f>
        <v>ignore</v>
      </c>
      <c r="H25" s="1" t="str">
        <f ca="1">IF(OR(historyTags!H25="white",historyTags!H25="yellow",historyTags!H25="grey"),IF('Currently Exported 2'!H25=1, "have", "missing"),IF('Currently Exported 2'!H25=1, "extra", "ignore"))</f>
        <v>ignore</v>
      </c>
      <c r="I25" s="1" t="str">
        <f ca="1">IF(OR(historyTags!I25="white",historyTags!I25="yellow",historyTags!I25="grey"),IF('Currently Exported 2'!I25=1, "have", "missing"),IF('Currently Exported 2'!I25=1, "extra", "ignore"))</f>
        <v>ignore</v>
      </c>
      <c r="J25" s="1" t="str">
        <f ca="1">IF(OR(historyTags!J25="white",historyTags!J25="yellow",historyTags!J25="grey"),IF('Currently Exported 2'!J25=1, "have", "missing"),IF('Currently Exported 2'!J25=1, "extra", "ignore"))</f>
        <v>ignore</v>
      </c>
      <c r="K25" s="1" t="str">
        <f ca="1">IF(OR(historyTags!K25="white",historyTags!K25="yellow",historyTags!K25="grey"),IF('Currently Exported 2'!K25=1, "have", "missing"),IF('Currently Exported 2'!K25=1, "extra", "ignore"))</f>
        <v>ignore</v>
      </c>
      <c r="L25" s="1" t="str">
        <f ca="1">IF(OR(historyTags!L25="white",historyTags!L25="yellow",historyTags!L25="grey"),IF('Currently Exported 2'!L25=1, "have", "missing"),IF('Currently Exported 2'!L25=1, "extra", "ignore"))</f>
        <v>ignore</v>
      </c>
      <c r="M25" s="1" t="str">
        <f ca="1">IF(OR(historyTags!M25="white",historyTags!M25="yellow",historyTags!M25="grey"),IF('Currently Exported 2'!M25=1, "have", "missing"),IF('Currently Exported 2'!M25=1, "extra", "ignore"))</f>
        <v>ignore</v>
      </c>
      <c r="N25" s="1" t="str">
        <f ca="1">IF(OR(historyTags!N25="white",historyTags!N25="yellow",historyTags!N25="grey"),IF('Currently Exported 2'!N25=1, "have", "missing"),IF('Currently Exported 2'!N25=1, "extra", "ignore"))</f>
        <v>ignore</v>
      </c>
      <c r="O25" s="1" t="str">
        <f ca="1">IF(OR(historyTags!O25="white",historyTags!O25="yellow",historyTags!O25="grey"),IF('Currently Exported 2'!O25=1, "have", "missing"),IF('Currently Exported 2'!O25=1, "extra", "ignore"))</f>
        <v>ignore</v>
      </c>
      <c r="P25" s="1" t="str">
        <f ca="1">IF(OR(historyTags!P25="white",historyTags!P25="yellow",historyTags!P25="grey"),IF('Currently Exported 2'!P25=1, "have", "missing"),IF('Currently Exported 2'!P25=1, "extra", "ignore"))</f>
        <v>ignore</v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IF(OR(historyTags!B26="white",historyTags!B26="yellow",historyTags!B26="grey"),IF('Currently Exported 2'!B26=1, "have", "missing"),IF('Currently Exported 2'!B26=1, "extra", "ignore"))</f>
        <v>ignore</v>
      </c>
      <c r="C26" s="1" t="str">
        <f ca="1">IF(OR(historyTags!C26="white",historyTags!C26="yellow",historyTags!C26="grey"),IF('Currently Exported 2'!C26=1, "have", "missing"),IF('Currently Exported 2'!C26=1, "extra", "ignore"))</f>
        <v>ignore</v>
      </c>
      <c r="D26" s="1" t="str">
        <f ca="1">IF(OR(historyTags!D26="white",historyTags!D26="yellow",historyTags!D26="grey"),IF('Currently Exported 2'!D26=1, "have", "missing"),IF('Currently Exported 2'!D26=1, "extra", "ignore"))</f>
        <v>ignore</v>
      </c>
      <c r="E26" s="1" t="str">
        <f ca="1">IF(OR(historyTags!E26="white",historyTags!E26="yellow",historyTags!E26="grey"),IF('Currently Exported 2'!E26=1, "have", "missing"),IF('Currently Exported 2'!E26=1, "extra", "ignore"))</f>
        <v>ignore</v>
      </c>
      <c r="F26" s="1" t="str">
        <f ca="1">IF(OR(historyTags!F26="white",historyTags!F26="yellow",historyTags!F26="grey"),IF('Currently Exported 2'!F26=1, "have", "missing"),IF('Currently Exported 2'!F26=1, "extra", "ignore"))</f>
        <v>ignore</v>
      </c>
      <c r="G26" s="1" t="str">
        <f ca="1">IF(OR(historyTags!G26="white",historyTags!G26="yellow",historyTags!G26="grey"),IF('Currently Exported 2'!G26=1, "have", "missing"),IF('Currently Exported 2'!G26=1, "extra", "ignore"))</f>
        <v>ignore</v>
      </c>
      <c r="H26" s="1" t="str">
        <f ca="1">IF(OR(historyTags!H26="white",historyTags!H26="yellow",historyTags!H26="grey"),IF('Currently Exported 2'!H26=1, "have", "missing"),IF('Currently Exported 2'!H26=1, "extra", "ignore"))</f>
        <v>ignore</v>
      </c>
      <c r="I26" s="1" t="str">
        <f ca="1">IF(OR(historyTags!I26="white",historyTags!I26="yellow",historyTags!I26="grey"),IF('Currently Exported 2'!I26=1, "have", "missing"),IF('Currently Exported 2'!I26=1, "extra", "ignore"))</f>
        <v>ignore</v>
      </c>
      <c r="J26" s="1" t="str">
        <f ca="1">IF(OR(historyTags!J26="white",historyTags!J26="yellow",historyTags!J26="grey"),IF('Currently Exported 2'!J26=1, "have", "missing"),IF('Currently Exported 2'!J26=1, "extra", "ignore"))</f>
        <v>ignore</v>
      </c>
      <c r="K26" s="1" t="str">
        <f ca="1">IF(OR(historyTags!K26="white",historyTags!K26="yellow",historyTags!K26="grey"),IF('Currently Exported 2'!K26=1, "have", "missing"),IF('Currently Exported 2'!K26=1, "extra", "ignore"))</f>
        <v>ignore</v>
      </c>
      <c r="L26" s="1" t="str">
        <f ca="1">IF(OR(historyTags!L26="white",historyTags!L26="yellow",historyTags!L26="grey"),IF('Currently Exported 2'!L26=1, "have", "missing"),IF('Currently Exported 2'!L26=1, "extra", "ignore"))</f>
        <v>ignore</v>
      </c>
      <c r="M26" s="1" t="str">
        <f ca="1">IF(OR(historyTags!M26="white",historyTags!M26="yellow",historyTags!M26="grey"),IF('Currently Exported 2'!M26=1, "have", "missing"),IF('Currently Exported 2'!M26=1, "extra", "ignore"))</f>
        <v>ignore</v>
      </c>
      <c r="N26" s="1" t="str">
        <f ca="1">IF(OR(historyTags!N26="white",historyTags!N26="yellow",historyTags!N26="grey"),IF('Currently Exported 2'!N26=1, "have", "missing"),IF('Currently Exported 2'!N26=1, "extra", "ignore"))</f>
        <v>ignore</v>
      </c>
      <c r="O26" s="1" t="str">
        <f ca="1">IF(OR(historyTags!O26="white",historyTags!O26="yellow",historyTags!O26="grey"),IF('Currently Exported 2'!O26=1, "have", "missing"),IF('Currently Exported 2'!O26=1, "extra", "ignore"))</f>
        <v>ignore</v>
      </c>
      <c r="P26" s="1" t="str">
        <f ca="1">IF(OR(historyTags!P26="white",historyTags!P26="yellow",historyTags!P26="grey"),IF('Currently Exported 2'!P26=1, "have", "missing"),IF('Currently Exported 2'!P26=1, "extra", "ignore"))</f>
        <v>ignore</v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IF(OR(historyTags!B27="white",historyTags!B27="yellow",historyTags!B27="grey"),IF('Currently Exported 2'!B27=1, "have", "missing"),IF('Currently Exported 2'!B27=1, "extra", "ignore"))</f>
        <v>ignore</v>
      </c>
      <c r="C27" s="1" t="str">
        <f ca="1">IF(OR(historyTags!C27="white",historyTags!C27="yellow",historyTags!C27="grey"),IF('Currently Exported 2'!C27=1, "have", "missing"),IF('Currently Exported 2'!C27=1, "extra", "ignore"))</f>
        <v>ignore</v>
      </c>
      <c r="D27" s="1" t="str">
        <f ca="1">IF(OR(historyTags!D27="white",historyTags!D27="yellow",historyTags!D27="grey"),IF('Currently Exported 2'!D27=1, "have", "missing"),IF('Currently Exported 2'!D27=1, "extra", "ignore"))</f>
        <v>ignore</v>
      </c>
      <c r="E27" s="1" t="str">
        <f ca="1">IF(OR(historyTags!E27="white",historyTags!E27="yellow",historyTags!E27="grey"),IF('Currently Exported 2'!E27=1, "have", "missing"),IF('Currently Exported 2'!E27=1, "extra", "ignore"))</f>
        <v>ignore</v>
      </c>
      <c r="F27" s="1" t="str">
        <f ca="1">IF(OR(historyTags!F27="white",historyTags!F27="yellow",historyTags!F27="grey"),IF('Currently Exported 2'!F27=1, "have", "missing"),IF('Currently Exported 2'!F27=1, "extra", "ignore"))</f>
        <v>ignore</v>
      </c>
      <c r="G27" s="1" t="str">
        <f ca="1">IF(OR(historyTags!G27="white",historyTags!G27="yellow",historyTags!G27="grey"),IF('Currently Exported 2'!G27=1, "have", "missing"),IF('Currently Exported 2'!G27=1, "extra", "ignore"))</f>
        <v>ignore</v>
      </c>
      <c r="H27" s="1" t="str">
        <f ca="1">IF(OR(historyTags!H27="white",historyTags!H27="yellow",historyTags!H27="grey"),IF('Currently Exported 2'!H27=1, "have", "missing"),IF('Currently Exported 2'!H27=1, "extra", "ignore"))</f>
        <v>ignore</v>
      </c>
      <c r="I27" s="1" t="str">
        <f ca="1">IF(OR(historyTags!I27="white",historyTags!I27="yellow",historyTags!I27="grey"),IF('Currently Exported 2'!I27=1, "have", "missing"),IF('Currently Exported 2'!I27=1, "extra", "ignore"))</f>
        <v>ignore</v>
      </c>
      <c r="J27" s="1" t="str">
        <f ca="1">IF(OR(historyTags!J27="white",historyTags!J27="yellow",historyTags!J27="grey"),IF('Currently Exported 2'!J27=1, "have", "missing"),IF('Currently Exported 2'!J27=1, "extra", "ignore"))</f>
        <v>ignore</v>
      </c>
      <c r="K27" s="1" t="str">
        <f ca="1">IF(OR(historyTags!K27="white",historyTags!K27="yellow",historyTags!K27="grey"),IF('Currently Exported 2'!K27=1, "have", "missing"),IF('Currently Exported 2'!K27=1, "extra", "ignore"))</f>
        <v>ignore</v>
      </c>
      <c r="L27" s="1" t="str">
        <f ca="1">IF(OR(historyTags!L27="white",historyTags!L27="yellow",historyTags!L27="grey"),IF('Currently Exported 2'!L27=1, "have", "missing"),IF('Currently Exported 2'!L27=1, "extra", "ignore"))</f>
        <v>ignore</v>
      </c>
      <c r="M27" s="1" t="str">
        <f ca="1">IF(OR(historyTags!M27="white",historyTags!M27="yellow",historyTags!M27="grey"),IF('Currently Exported 2'!M27=1, "have", "missing"),IF('Currently Exported 2'!M27=1, "extra", "ignore"))</f>
        <v>ignore</v>
      </c>
      <c r="N27" s="1" t="str">
        <f ca="1">IF(OR(historyTags!N27="white",historyTags!N27="yellow",historyTags!N27="grey"),IF('Currently Exported 2'!N27=1, "have", "missing"),IF('Currently Exported 2'!N27=1, "extra", "ignore"))</f>
        <v>ignore</v>
      </c>
      <c r="O27" s="1" t="str">
        <f ca="1">IF(OR(historyTags!O27="white",historyTags!O27="yellow",historyTags!O27="grey"),IF('Currently Exported 2'!O27=1, "have", "missing"),IF('Currently Exported 2'!O27=1, "extra", "ignore"))</f>
        <v>ignore</v>
      </c>
      <c r="P27" s="1" t="str">
        <f ca="1">IF(OR(historyTags!P27="white",historyTags!P27="yellow",historyTags!P27="grey"),IF('Currently Exported 2'!P27=1, "have", "missing"),IF('Currently Exported 2'!P27=1, "extra", "ignore"))</f>
        <v>ignore</v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IF(OR(historyTags!B28="white",historyTags!B28="yellow",historyTags!B28="grey"),IF('Currently Exported 2'!B28=1, "have", "missing"),IF('Currently Exported 2'!B28=1, "extra", "ignore"))</f>
        <v>ignore</v>
      </c>
      <c r="C28" s="1" t="str">
        <f ca="1">IF(OR(historyTags!C28="white",historyTags!C28="yellow",historyTags!C28="grey"),IF('Currently Exported 2'!C28=1, "have", "missing"),IF('Currently Exported 2'!C28=1, "extra", "ignore"))</f>
        <v>ignore</v>
      </c>
      <c r="D28" s="1" t="str">
        <f ca="1">IF(OR(historyTags!D28="white",historyTags!D28="yellow",historyTags!D28="grey"),IF('Currently Exported 2'!D28=1, "have", "missing"),IF('Currently Exported 2'!D28=1, "extra", "ignore"))</f>
        <v>ignore</v>
      </c>
      <c r="E28" s="1" t="str">
        <f ca="1">IF(OR(historyTags!E28="white",historyTags!E28="yellow",historyTags!E28="grey"),IF('Currently Exported 2'!E28=1, "have", "missing"),IF('Currently Exported 2'!E28=1, "extra", "ignore"))</f>
        <v>ignore</v>
      </c>
      <c r="F28" s="1" t="str">
        <f ca="1">IF(OR(historyTags!F28="white",historyTags!F28="yellow",historyTags!F28="grey"),IF('Currently Exported 2'!F28=1, "have", "missing"),IF('Currently Exported 2'!F28=1, "extra", "ignore"))</f>
        <v>ignore</v>
      </c>
      <c r="G28" s="1" t="str">
        <f ca="1">IF(OR(historyTags!G28="white",historyTags!G28="yellow",historyTags!G28="grey"),IF('Currently Exported 2'!G28=1, "have", "missing"),IF('Currently Exported 2'!G28=1, "extra", "ignore"))</f>
        <v>ignore</v>
      </c>
      <c r="H28" s="1" t="str">
        <f ca="1">IF(OR(historyTags!H28="white",historyTags!H28="yellow",historyTags!H28="grey"),IF('Currently Exported 2'!H28=1, "have", "missing"),IF('Currently Exported 2'!H28=1, "extra", "ignore"))</f>
        <v>ignore</v>
      </c>
      <c r="I28" s="1" t="str">
        <f ca="1">IF(OR(historyTags!I28="white",historyTags!I28="yellow",historyTags!I28="grey"),IF('Currently Exported 2'!I28=1, "have", "missing"),IF('Currently Exported 2'!I28=1, "extra", "ignore"))</f>
        <v>ignore</v>
      </c>
      <c r="J28" s="1" t="str">
        <f ca="1">IF(OR(historyTags!J28="white",historyTags!J28="yellow",historyTags!J28="grey"),IF('Currently Exported 2'!J28=1, "have", "missing"),IF('Currently Exported 2'!J28=1, "extra", "ignore"))</f>
        <v>ignore</v>
      </c>
      <c r="K28" s="1" t="str">
        <f ca="1">IF(OR(historyTags!K28="white",historyTags!K28="yellow",historyTags!K28="grey"),IF('Currently Exported 2'!K28=1, "have", "missing"),IF('Currently Exported 2'!K28=1, "extra", "ignore"))</f>
        <v>ignore</v>
      </c>
      <c r="L28" s="1" t="str">
        <f ca="1">IF(OR(historyTags!L28="white",historyTags!L28="yellow",historyTags!L28="grey"),IF('Currently Exported 2'!L28=1, "have", "missing"),IF('Currently Exported 2'!L28=1, "extra", "ignore"))</f>
        <v>ignore</v>
      </c>
      <c r="M28" s="1" t="str">
        <f ca="1">IF(OR(historyTags!M28="white",historyTags!M28="yellow",historyTags!M28="grey"),IF('Currently Exported 2'!M28=1, "have", "missing"),IF('Currently Exported 2'!M28=1, "extra", "ignore"))</f>
        <v>ignore</v>
      </c>
      <c r="N28" s="1" t="str">
        <f ca="1">IF(OR(historyTags!N28="white",historyTags!N28="yellow",historyTags!N28="grey"),IF('Currently Exported 2'!N28=1, "have", "missing"),IF('Currently Exported 2'!N28=1, "extra", "ignore"))</f>
        <v>ignore</v>
      </c>
      <c r="O28" s="1" t="str">
        <f ca="1">IF(OR(historyTags!O28="white",historyTags!O28="yellow",historyTags!O28="grey"),IF('Currently Exported 2'!O28=1, "have", "missing"),IF('Currently Exported 2'!O28=1, "extra", "ignore"))</f>
        <v>ignore</v>
      </c>
      <c r="P28" s="1" t="str">
        <f ca="1">IF(OR(historyTags!P28="white",historyTags!P28="yellow",historyTags!P28="grey"),IF('Currently Exported 2'!P28=1, "have", "missing"),IF('Currently Exported 2'!P28=1, "extra", "ignore"))</f>
        <v>ignore</v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IF(OR(historyTags!B29="white",historyTags!B29="yellow",historyTags!B29="grey"),IF('Currently Exported 2'!B29=1, "have", "missing"),IF('Currently Exported 2'!B29=1, "extra", "ignore"))</f>
        <v>ignore</v>
      </c>
      <c r="C29" s="1" t="str">
        <f ca="1">IF(OR(historyTags!C29="white",historyTags!C29="yellow",historyTags!C29="grey"),IF('Currently Exported 2'!C29=1, "have", "missing"),IF('Currently Exported 2'!C29=1, "extra", "ignore"))</f>
        <v>ignore</v>
      </c>
      <c r="D29" s="1" t="str">
        <f ca="1">IF(OR(historyTags!D29="white",historyTags!D29="yellow",historyTags!D29="grey"),IF('Currently Exported 2'!D29=1, "have", "missing"),IF('Currently Exported 2'!D29=1, "extra", "ignore"))</f>
        <v>ignore</v>
      </c>
      <c r="E29" s="1" t="str">
        <f ca="1">IF(OR(historyTags!E29="white",historyTags!E29="yellow",historyTags!E29="grey"),IF('Currently Exported 2'!E29=1, "have", "missing"),IF('Currently Exported 2'!E29=1, "extra", "ignore"))</f>
        <v>ignore</v>
      </c>
      <c r="F29" s="1" t="str">
        <f ca="1">IF(OR(historyTags!F29="white",historyTags!F29="yellow",historyTags!F29="grey"),IF('Currently Exported 2'!F29=1, "have", "missing"),IF('Currently Exported 2'!F29=1, "extra", "ignore"))</f>
        <v>ignore</v>
      </c>
      <c r="G29" s="1" t="str">
        <f ca="1">IF(OR(historyTags!G29="white",historyTags!G29="yellow",historyTags!G29="grey"),IF('Currently Exported 2'!G29=1, "have", "missing"),IF('Currently Exported 2'!G29=1, "extra", "ignore"))</f>
        <v>ignore</v>
      </c>
      <c r="H29" s="1" t="str">
        <f ca="1">IF(OR(historyTags!H29="white",historyTags!H29="yellow",historyTags!H29="grey"),IF('Currently Exported 2'!H29=1, "have", "missing"),IF('Currently Exported 2'!H29=1, "extra", "ignore"))</f>
        <v>ignore</v>
      </c>
      <c r="I29" s="1" t="str">
        <f ca="1">IF(OR(historyTags!I29="white",historyTags!I29="yellow",historyTags!I29="grey"),IF('Currently Exported 2'!I29=1, "have", "missing"),IF('Currently Exported 2'!I29=1, "extra", "ignore"))</f>
        <v>ignore</v>
      </c>
      <c r="J29" s="1" t="str">
        <f ca="1">IF(OR(historyTags!J29="white",historyTags!J29="yellow",historyTags!J29="grey"),IF('Currently Exported 2'!J29=1, "have", "missing"),IF('Currently Exported 2'!J29=1, "extra", "ignore"))</f>
        <v>ignore</v>
      </c>
      <c r="K29" s="1" t="str">
        <f ca="1">IF(OR(historyTags!K29="white",historyTags!K29="yellow",historyTags!K29="grey"),IF('Currently Exported 2'!K29=1, "have", "missing"),IF('Currently Exported 2'!K29=1, "extra", "ignore"))</f>
        <v>ignore</v>
      </c>
      <c r="L29" s="1" t="str">
        <f ca="1">IF(OR(historyTags!L29="white",historyTags!L29="yellow",historyTags!L29="grey"),IF('Currently Exported 2'!L29=1, "have", "missing"),IF('Currently Exported 2'!L29=1, "extra", "ignore"))</f>
        <v>ignore</v>
      </c>
      <c r="M29" s="1" t="str">
        <f ca="1">IF(OR(historyTags!M29="white",historyTags!M29="yellow",historyTags!M29="grey"),IF('Currently Exported 2'!M29=1, "have", "missing"),IF('Currently Exported 2'!M29=1, "extra", "ignore"))</f>
        <v>ignore</v>
      </c>
      <c r="N29" s="1" t="str">
        <f ca="1">IF(OR(historyTags!N29="white",historyTags!N29="yellow",historyTags!N29="grey"),IF('Currently Exported 2'!N29=1, "have", "missing"),IF('Currently Exported 2'!N29=1, "extra", "ignore"))</f>
        <v>ignore</v>
      </c>
      <c r="O29" s="1" t="str">
        <f ca="1">IF(OR(historyTags!O29="white",historyTags!O29="yellow",historyTags!O29="grey"),IF('Currently Exported 2'!O29=1, "have", "missing"),IF('Currently Exported 2'!O29=1, "extra", "ignore"))</f>
        <v>ignore</v>
      </c>
      <c r="P29" s="1" t="str">
        <f ca="1">IF(OR(historyTags!P29="white",historyTags!P29="yellow",historyTags!P29="grey"),IF('Currently Exported 2'!P29=1, "have", "missing"),IF('Currently Exported 2'!P29=1, "extra", "ignore"))</f>
        <v>ignore</v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IF(OR(historyTags!B30="white",historyTags!B30="yellow",historyTags!B30="grey"),IF('Currently Exported 2'!B30=1, "have", "missing"),IF('Currently Exported 2'!B30=1, "extra", "ignore"))</f>
        <v>ignore</v>
      </c>
      <c r="C30" s="1" t="str">
        <f ca="1">IF(OR(historyTags!C30="white",historyTags!C30="yellow",historyTags!C30="grey"),IF('Currently Exported 2'!C30=1, "have", "missing"),IF('Currently Exported 2'!C30=1, "extra", "ignore"))</f>
        <v>ignore</v>
      </c>
      <c r="D30" s="1" t="str">
        <f ca="1">IF(OR(historyTags!D30="white",historyTags!D30="yellow",historyTags!D30="grey"),IF('Currently Exported 2'!D30=1, "have", "missing"),IF('Currently Exported 2'!D30=1, "extra", "ignore"))</f>
        <v>ignore</v>
      </c>
      <c r="E30" s="1" t="str">
        <f ca="1">IF(OR(historyTags!E30="white",historyTags!E30="yellow",historyTags!E30="grey"),IF('Currently Exported 2'!E30=1, "have", "missing"),IF('Currently Exported 2'!E30=1, "extra", "ignore"))</f>
        <v>ignore</v>
      </c>
      <c r="F30" s="1" t="str">
        <f ca="1">IF(OR(historyTags!F30="white",historyTags!F30="yellow",historyTags!F30="grey"),IF('Currently Exported 2'!F30=1, "have", "missing"),IF('Currently Exported 2'!F30=1, "extra", "ignore"))</f>
        <v>ignore</v>
      </c>
      <c r="G30" s="1" t="str">
        <f ca="1">IF(OR(historyTags!G30="white",historyTags!G30="yellow",historyTags!G30="grey"),IF('Currently Exported 2'!G30=1, "have", "missing"),IF('Currently Exported 2'!G30=1, "extra", "ignore"))</f>
        <v>ignore</v>
      </c>
      <c r="H30" s="1" t="str">
        <f ca="1">IF(OR(historyTags!H30="white",historyTags!H30="yellow",historyTags!H30="grey"),IF('Currently Exported 2'!H30=1, "have", "missing"),IF('Currently Exported 2'!H30=1, "extra", "ignore"))</f>
        <v>ignore</v>
      </c>
      <c r="I30" s="1" t="str">
        <f ca="1">IF(OR(historyTags!I30="white",historyTags!I30="yellow",historyTags!I30="grey"),IF('Currently Exported 2'!I30=1, "have", "missing"),IF('Currently Exported 2'!I30=1, "extra", "ignore"))</f>
        <v>ignore</v>
      </c>
      <c r="J30" s="1" t="str">
        <f ca="1">IF(OR(historyTags!J30="white",historyTags!J30="yellow",historyTags!J30="grey"),IF('Currently Exported 2'!J30=1, "have", "missing"),IF('Currently Exported 2'!J30=1, "extra", "ignore"))</f>
        <v>ignore</v>
      </c>
      <c r="K30" s="1" t="str">
        <f ca="1">IF(OR(historyTags!K30="white",historyTags!K30="yellow",historyTags!K30="grey"),IF('Currently Exported 2'!K30=1, "have", "missing"),IF('Currently Exported 2'!K30=1, "extra", "ignore"))</f>
        <v>ignore</v>
      </c>
      <c r="L30" s="1" t="str">
        <f ca="1">IF(OR(historyTags!L30="white",historyTags!L30="yellow",historyTags!L30="grey"),IF('Currently Exported 2'!L30=1, "have", "missing"),IF('Currently Exported 2'!L30=1, "extra", "ignore"))</f>
        <v>ignore</v>
      </c>
      <c r="M30" s="1" t="str">
        <f ca="1">IF(OR(historyTags!M30="white",historyTags!M30="yellow",historyTags!M30="grey"),IF('Currently Exported 2'!M30=1, "have", "missing"),IF('Currently Exported 2'!M30=1, "extra", "ignore"))</f>
        <v>ignore</v>
      </c>
      <c r="N30" s="1" t="str">
        <f ca="1">IF(OR(historyTags!N30="white",historyTags!N30="yellow",historyTags!N30="grey"),IF('Currently Exported 2'!N30=1, "have", "missing"),IF('Currently Exported 2'!N30=1, "extra", "ignore"))</f>
        <v>ignore</v>
      </c>
      <c r="O30" s="1" t="str">
        <f ca="1">IF(OR(historyTags!O30="white",historyTags!O30="yellow",historyTags!O30="grey"),IF('Currently Exported 2'!O30=1, "have", "missing"),IF('Currently Exported 2'!O30=1, "extra", "ignore"))</f>
        <v>ignore</v>
      </c>
      <c r="P30" s="1" t="str">
        <f ca="1">IF(OR(historyTags!P30="white",historyTags!P30="yellow",historyTags!P30="grey"),IF('Currently Exported 2'!P30=1, "have", "missing"),IF('Currently Exported 2'!P30=1, "extra", "ignore"))</f>
        <v>ignore</v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IF(OR(historyTags!B31="white",historyTags!B31="yellow",historyTags!B31="grey"),IF('Currently Exported 2'!B31=1, "have", "missing"),IF('Currently Exported 2'!B31=1, "extra", "ignore"))</f>
        <v>ignore</v>
      </c>
      <c r="C31" s="1" t="str">
        <f ca="1">IF(OR(historyTags!C31="white",historyTags!C31="yellow",historyTags!C31="grey"),IF('Currently Exported 2'!C31=1, "have", "missing"),IF('Currently Exported 2'!C31=1, "extra", "ignore"))</f>
        <v>ignore</v>
      </c>
      <c r="D31" s="1" t="str">
        <f ca="1">IF(OR(historyTags!D31="white",historyTags!D31="yellow",historyTags!D31="grey"),IF('Currently Exported 2'!D31=1, "have", "missing"),IF('Currently Exported 2'!D31=1, "extra", "ignore"))</f>
        <v>ignore</v>
      </c>
      <c r="E31" s="1" t="str">
        <f ca="1">IF(OR(historyTags!E31="white",historyTags!E31="yellow",historyTags!E31="grey"),IF('Currently Exported 2'!E31=1, "have", "missing"),IF('Currently Exported 2'!E31=1, "extra", "ignore"))</f>
        <v>ignore</v>
      </c>
      <c r="F31" s="1" t="str">
        <f ca="1">IF(OR(historyTags!F31="white",historyTags!F31="yellow",historyTags!F31="grey"),IF('Currently Exported 2'!F31=1, "have", "missing"),IF('Currently Exported 2'!F31=1, "extra", "ignore"))</f>
        <v>ignore</v>
      </c>
      <c r="G31" s="1" t="str">
        <f ca="1">IF(OR(historyTags!G31="white",historyTags!G31="yellow",historyTags!G31="grey"),IF('Currently Exported 2'!G31=1, "have", "missing"),IF('Currently Exported 2'!G31=1, "extra", "ignore"))</f>
        <v>ignore</v>
      </c>
      <c r="H31" s="1" t="str">
        <f ca="1">IF(OR(historyTags!H31="white",historyTags!H31="yellow",historyTags!H31="grey"),IF('Currently Exported 2'!H31=1, "have", "missing"),IF('Currently Exported 2'!H31=1, "extra", "ignore"))</f>
        <v>ignore</v>
      </c>
      <c r="I31" s="1" t="str">
        <f ca="1">IF(OR(historyTags!I31="white",historyTags!I31="yellow",historyTags!I31="grey"),IF('Currently Exported 2'!I31=1, "have", "missing"),IF('Currently Exported 2'!I31=1, "extra", "ignore"))</f>
        <v>ignore</v>
      </c>
      <c r="J31" s="1" t="str">
        <f ca="1">IF(OR(historyTags!J31="white",historyTags!J31="yellow",historyTags!J31="grey"),IF('Currently Exported 2'!J31=1, "have", "missing"),IF('Currently Exported 2'!J31=1, "extra", "ignore"))</f>
        <v>ignore</v>
      </c>
      <c r="K31" s="1" t="str">
        <f ca="1">IF(OR(historyTags!K31="white",historyTags!K31="yellow",historyTags!K31="grey"),IF('Currently Exported 2'!K31=1, "have", "missing"),IF('Currently Exported 2'!K31=1, "extra", "ignore"))</f>
        <v>ignore</v>
      </c>
      <c r="L31" s="1" t="str">
        <f ca="1">IF(OR(historyTags!L31="white",historyTags!L31="yellow",historyTags!L31="grey"),IF('Currently Exported 2'!L31=1, "have", "missing"),IF('Currently Exported 2'!L31=1, "extra", "ignore"))</f>
        <v>ignore</v>
      </c>
      <c r="M31" s="1" t="str">
        <f ca="1">IF(OR(historyTags!M31="white",historyTags!M31="yellow",historyTags!M31="grey"),IF('Currently Exported 2'!M31=1, "have", "missing"),IF('Currently Exported 2'!M31=1, "extra", "ignore"))</f>
        <v>ignore</v>
      </c>
      <c r="N31" s="1" t="str">
        <f ca="1">IF(OR(historyTags!N31="white",historyTags!N31="yellow",historyTags!N31="grey"),IF('Currently Exported 2'!N31=1, "have", "missing"),IF('Currently Exported 2'!N31=1, "extra", "ignore"))</f>
        <v>ignore</v>
      </c>
      <c r="O31" s="1" t="str">
        <f ca="1">IF(OR(historyTags!O31="white",historyTags!O31="yellow",historyTags!O31="grey"),IF('Currently Exported 2'!O31=1, "have", "missing"),IF('Currently Exported 2'!O31=1, "extra", "ignore"))</f>
        <v>ignore</v>
      </c>
      <c r="P31" s="1" t="str">
        <f ca="1">IF(OR(historyTags!P31="white",historyTags!P31="yellow",historyTags!P31="grey"),IF('Currently Exported 2'!P31=1, "have", "missing"),IF('Currently Exported 2'!P31=1, "extra", "ignore"))</f>
        <v>ignore</v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IF(OR(historyTags!B32="white",historyTags!B32="yellow",historyTags!B32="grey"),IF('Currently Exported 2'!B32=1, "have", "missing"),IF('Currently Exported 2'!B32=1, "extra", "ignore"))</f>
        <v>ignore</v>
      </c>
      <c r="C32" s="1" t="str">
        <f ca="1">IF(OR(historyTags!C32="white",historyTags!C32="yellow",historyTags!C32="grey"),IF('Currently Exported 2'!C32=1, "have", "missing"),IF('Currently Exported 2'!C32=1, "extra", "ignore"))</f>
        <v>ignore</v>
      </c>
      <c r="D32" s="1" t="str">
        <f ca="1">IF(OR(historyTags!D32="white",historyTags!D32="yellow",historyTags!D32="grey"),IF('Currently Exported 2'!D32=1, "have", "missing"),IF('Currently Exported 2'!D32=1, "extra", "ignore"))</f>
        <v>ignore</v>
      </c>
      <c r="E32" s="1" t="str">
        <f ca="1">IF(OR(historyTags!E32="white",historyTags!E32="yellow",historyTags!E32="grey"),IF('Currently Exported 2'!E32=1, "have", "missing"),IF('Currently Exported 2'!E32=1, "extra", "ignore"))</f>
        <v>ignore</v>
      </c>
      <c r="F32" s="1" t="str">
        <f ca="1">IF(OR(historyTags!F32="white",historyTags!F32="yellow",historyTags!F32="grey"),IF('Currently Exported 2'!F32=1, "have", "missing"),IF('Currently Exported 2'!F32=1, "extra", "ignore"))</f>
        <v>ignore</v>
      </c>
      <c r="G32" s="1" t="str">
        <f ca="1">IF(OR(historyTags!G32="white",historyTags!G32="yellow",historyTags!G32="grey"),IF('Currently Exported 2'!G32=1, "have", "missing"),IF('Currently Exported 2'!G32=1, "extra", "ignore"))</f>
        <v>ignore</v>
      </c>
      <c r="H32" s="1" t="str">
        <f ca="1">IF(OR(historyTags!H32="white",historyTags!H32="yellow",historyTags!H32="grey"),IF('Currently Exported 2'!H32=1, "have", "missing"),IF('Currently Exported 2'!H32=1, "extra", "ignore"))</f>
        <v>ignore</v>
      </c>
      <c r="I32" s="1" t="str">
        <f ca="1">IF(OR(historyTags!I32="white",historyTags!I32="yellow",historyTags!I32="grey"),IF('Currently Exported 2'!I32=1, "have", "missing"),IF('Currently Exported 2'!I32=1, "extra", "ignore"))</f>
        <v>ignore</v>
      </c>
      <c r="J32" s="1" t="str">
        <f ca="1">IF(OR(historyTags!J32="white",historyTags!J32="yellow",historyTags!J32="grey"),IF('Currently Exported 2'!J32=1, "have", "missing"),IF('Currently Exported 2'!J32=1, "extra", "ignore"))</f>
        <v>ignore</v>
      </c>
      <c r="K32" s="1" t="str">
        <f ca="1">IF(OR(historyTags!K32="white",historyTags!K32="yellow",historyTags!K32="grey"),IF('Currently Exported 2'!K32=1, "have", "missing"),IF('Currently Exported 2'!K32=1, "extra", "ignore"))</f>
        <v>ignore</v>
      </c>
      <c r="L32" s="1" t="str">
        <f ca="1">IF(OR(historyTags!L32="white",historyTags!L32="yellow",historyTags!L32="grey"),IF('Currently Exported 2'!L32=1, "have", "missing"),IF('Currently Exported 2'!L32=1, "extra", "ignore"))</f>
        <v>ignore</v>
      </c>
      <c r="M32" s="1" t="str">
        <f ca="1">IF(OR(historyTags!M32="white",historyTags!M32="yellow",historyTags!M32="grey"),IF('Currently Exported 2'!M32=1, "have", "missing"),IF('Currently Exported 2'!M32=1, "extra", "ignore"))</f>
        <v>ignore</v>
      </c>
      <c r="N32" s="1" t="str">
        <f ca="1">IF(OR(historyTags!N32="white",historyTags!N32="yellow",historyTags!N32="grey"),IF('Currently Exported 2'!N32=1, "have", "missing"),IF('Currently Exported 2'!N32=1, "extra", "ignore"))</f>
        <v>ignore</v>
      </c>
      <c r="O32" s="1" t="str">
        <f ca="1">IF(OR(historyTags!O32="white",historyTags!O32="yellow",historyTags!O32="grey"),IF('Currently Exported 2'!O32=1, "have", "missing"),IF('Currently Exported 2'!O32=1, "extra", "ignore"))</f>
        <v>ignore</v>
      </c>
      <c r="P32" s="1" t="str">
        <f ca="1">IF(OR(historyTags!P32="white",historyTags!P32="yellow",historyTags!P32="grey"),IF('Currently Exported 2'!P32=1, "have", "missing"),IF('Currently Exported 2'!P32=1, "extra", "ignore"))</f>
        <v>ignore</v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IF(OR(historyTags!B33="white",historyTags!B33="yellow",historyTags!B33="grey"),IF('Currently Exported 2'!B33=1, "have", "missing"),IF('Currently Exported 2'!B33=1, "extra", "ignore"))</f>
        <v>ignore</v>
      </c>
      <c r="C33" s="1" t="str">
        <f ca="1">IF(OR(historyTags!C33="white",historyTags!C33="yellow",historyTags!C33="grey"),IF('Currently Exported 2'!C33=1, "have", "missing"),IF('Currently Exported 2'!C33=1, "extra", "ignore"))</f>
        <v>ignore</v>
      </c>
      <c r="D33" s="1" t="str">
        <f ca="1">IF(OR(historyTags!D33="white",historyTags!D33="yellow",historyTags!D33="grey"),IF('Currently Exported 2'!D33=1, "have", "missing"),IF('Currently Exported 2'!D33=1, "extra", "ignore"))</f>
        <v>ignore</v>
      </c>
      <c r="E33" s="1" t="str">
        <f ca="1">IF(OR(historyTags!E33="white",historyTags!E33="yellow",historyTags!E33="grey"),IF('Currently Exported 2'!E33=1, "have", "missing"),IF('Currently Exported 2'!E33=1, "extra", "ignore"))</f>
        <v>ignore</v>
      </c>
      <c r="F33" s="1" t="str">
        <f ca="1">IF(OR(historyTags!F33="white",historyTags!F33="yellow",historyTags!F33="grey"),IF('Currently Exported 2'!F33=1, "have", "missing"),IF('Currently Exported 2'!F33=1, "extra", "ignore"))</f>
        <v>ignore</v>
      </c>
      <c r="G33" s="1" t="str">
        <f ca="1">IF(OR(historyTags!G33="white",historyTags!G33="yellow",historyTags!G33="grey"),IF('Currently Exported 2'!G33=1, "have", "missing"),IF('Currently Exported 2'!G33=1, "extra", "ignore"))</f>
        <v>ignore</v>
      </c>
      <c r="H33" s="1" t="str">
        <f ca="1">IF(OR(historyTags!H33="white",historyTags!H33="yellow",historyTags!H33="grey"),IF('Currently Exported 2'!H33=1, "have", "missing"),IF('Currently Exported 2'!H33=1, "extra", "ignore"))</f>
        <v>ignore</v>
      </c>
      <c r="I33" s="1" t="str">
        <f ca="1">IF(OR(historyTags!I33="white",historyTags!I33="yellow",historyTags!I33="grey"),IF('Currently Exported 2'!I33=1, "have", "missing"),IF('Currently Exported 2'!I33=1, "extra", "ignore"))</f>
        <v>ignore</v>
      </c>
      <c r="J33" s="1" t="str">
        <f ca="1">IF(OR(historyTags!J33="white",historyTags!J33="yellow",historyTags!J33="grey"),IF('Currently Exported 2'!J33=1, "have", "missing"),IF('Currently Exported 2'!J33=1, "extra", "ignore"))</f>
        <v>ignore</v>
      </c>
      <c r="K33" s="1" t="str">
        <f ca="1">IF(OR(historyTags!K33="white",historyTags!K33="yellow",historyTags!K33="grey"),IF('Currently Exported 2'!K33=1, "have", "missing"),IF('Currently Exported 2'!K33=1, "extra", "ignore"))</f>
        <v>ignore</v>
      </c>
      <c r="L33" s="1" t="str">
        <f ca="1">IF(OR(historyTags!L33="white",historyTags!L33="yellow",historyTags!L33="grey"),IF('Currently Exported 2'!L33=1, "have", "missing"),IF('Currently Exported 2'!L33=1, "extra", "ignore"))</f>
        <v>ignore</v>
      </c>
      <c r="M33" s="1" t="str">
        <f ca="1">IF(OR(historyTags!M33="white",historyTags!M33="yellow",historyTags!M33="grey"),IF('Currently Exported 2'!M33=1, "have", "missing"),IF('Currently Exported 2'!M33=1, "extra", "ignore"))</f>
        <v>ignore</v>
      </c>
      <c r="N33" s="1" t="str">
        <f ca="1">IF(OR(historyTags!N33="white",historyTags!N33="yellow",historyTags!N33="grey"),IF('Currently Exported 2'!N33=1, "have", "missing"),IF('Currently Exported 2'!N33=1, "extra", "ignore"))</f>
        <v>ignore</v>
      </c>
      <c r="O33" s="1" t="str">
        <f ca="1">IF(OR(historyTags!O33="white",historyTags!O33="yellow",historyTags!O33="grey"),IF('Currently Exported 2'!O33=1, "have", "missing"),IF('Currently Exported 2'!O33=1, "extra", "ignore"))</f>
        <v>ignore</v>
      </c>
      <c r="P33" s="1" t="str">
        <f ca="1">IF(OR(historyTags!P33="white",historyTags!P33="yellow",historyTags!P33="grey"),IF('Currently Exported 2'!P33=1, "have", "missing"),IF('Currently Exported 2'!P33=1, "extra", "ignore"))</f>
        <v>ignore</v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IF(OR(historyTags!B34="white",historyTags!B34="yellow",historyTags!B34="grey"),IF('Currently Exported 2'!B34=1, "have", "missing"),IF('Currently Exported 2'!B34=1, "extra", "ignore"))</f>
        <v>ignore</v>
      </c>
      <c r="C34" s="1" t="str">
        <f ca="1">IF(OR(historyTags!C34="white",historyTags!C34="yellow",historyTags!C34="grey"),IF('Currently Exported 2'!C34=1, "have", "missing"),IF('Currently Exported 2'!C34=1, "extra", "ignore"))</f>
        <v>ignore</v>
      </c>
      <c r="D34" s="1" t="str">
        <f ca="1">IF(OR(historyTags!D34="white",historyTags!D34="yellow",historyTags!D34="grey"),IF('Currently Exported 2'!D34=1, "have", "missing"),IF('Currently Exported 2'!D34=1, "extra", "ignore"))</f>
        <v>ignore</v>
      </c>
      <c r="E34" s="1" t="str">
        <f ca="1">IF(OR(historyTags!E34="white",historyTags!E34="yellow",historyTags!E34="grey"),IF('Currently Exported 2'!E34=1, "have", "missing"),IF('Currently Exported 2'!E34=1, "extra", "ignore"))</f>
        <v>ignore</v>
      </c>
      <c r="F34" s="1" t="str">
        <f ca="1">IF(OR(historyTags!F34="white",historyTags!F34="yellow",historyTags!F34="grey"),IF('Currently Exported 2'!F34=1, "have", "missing"),IF('Currently Exported 2'!F34=1, "extra", "ignore"))</f>
        <v>ignore</v>
      </c>
      <c r="G34" s="1" t="str">
        <f ca="1">IF(OR(historyTags!G34="white",historyTags!G34="yellow",historyTags!G34="grey"),IF('Currently Exported 2'!G34=1, "have", "missing"),IF('Currently Exported 2'!G34=1, "extra", "ignore"))</f>
        <v>ignore</v>
      </c>
      <c r="H34" s="1" t="str">
        <f ca="1">IF(OR(historyTags!H34="white",historyTags!H34="yellow",historyTags!H34="grey"),IF('Currently Exported 2'!H34=1, "have", "missing"),IF('Currently Exported 2'!H34=1, "extra", "ignore"))</f>
        <v>ignore</v>
      </c>
      <c r="I34" s="1" t="str">
        <f ca="1">IF(OR(historyTags!I34="white",historyTags!I34="yellow",historyTags!I34="grey"),IF('Currently Exported 2'!I34=1, "have", "missing"),IF('Currently Exported 2'!I34=1, "extra", "ignore"))</f>
        <v>ignore</v>
      </c>
      <c r="J34" s="1" t="str">
        <f ca="1">IF(OR(historyTags!J34="white",historyTags!J34="yellow",historyTags!J34="grey"),IF('Currently Exported 2'!J34=1, "have", "missing"),IF('Currently Exported 2'!J34=1, "extra", "ignore"))</f>
        <v>ignore</v>
      </c>
      <c r="K34" s="1" t="str">
        <f ca="1">IF(OR(historyTags!K34="white",historyTags!K34="yellow",historyTags!K34="grey"),IF('Currently Exported 2'!K34=1, "have", "missing"),IF('Currently Exported 2'!K34=1, "extra", "ignore"))</f>
        <v>ignore</v>
      </c>
      <c r="L34" s="1" t="str">
        <f ca="1">IF(OR(historyTags!L34="white",historyTags!L34="yellow",historyTags!L34="grey"),IF('Currently Exported 2'!L34=1, "have", "missing"),IF('Currently Exported 2'!L34=1, "extra", "ignore"))</f>
        <v>ignore</v>
      </c>
      <c r="M34" s="1" t="str">
        <f ca="1">IF(OR(historyTags!M34="white",historyTags!M34="yellow",historyTags!M34="grey"),IF('Currently Exported 2'!M34=1, "have", "missing"),IF('Currently Exported 2'!M34=1, "extra", "ignore"))</f>
        <v>ignore</v>
      </c>
      <c r="N34" s="1" t="str">
        <f ca="1">IF(OR(historyTags!N34="white",historyTags!N34="yellow",historyTags!N34="grey"),IF('Currently Exported 2'!N34=1, "have", "missing"),IF('Currently Exported 2'!N34=1, "extra", "ignore"))</f>
        <v>ignore</v>
      </c>
      <c r="O34" s="1" t="str">
        <f ca="1">IF(OR(historyTags!O34="white",historyTags!O34="yellow",historyTags!O34="grey"),IF('Currently Exported 2'!O34=1, "have", "missing"),IF('Currently Exported 2'!O34=1, "extra", "ignore"))</f>
        <v>ignore</v>
      </c>
      <c r="P34" s="1" t="str">
        <f ca="1">IF(OR(historyTags!P34="white",historyTags!P34="yellow",historyTags!P34="grey"),IF('Currently Exported 2'!P34=1, "have", "missing"),IF('Currently Exported 2'!P34=1, "extra", "ignore"))</f>
        <v>ignore</v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IF(OR(historyTags!B35="white",historyTags!B35="yellow",historyTags!B35="grey"),IF('Currently Exported 2'!B35=1, "have", "missing"),IF('Currently Exported 2'!B35=1, "extra", "ignore"))</f>
        <v>ignore</v>
      </c>
      <c r="C35" s="1" t="str">
        <f ca="1">IF(OR(historyTags!C35="white",historyTags!C35="yellow",historyTags!C35="grey"),IF('Currently Exported 2'!C35=1, "have", "missing"),IF('Currently Exported 2'!C35=1, "extra", "ignore"))</f>
        <v>ignore</v>
      </c>
      <c r="D35" s="1" t="str">
        <f ca="1">IF(OR(historyTags!D35="white",historyTags!D35="yellow",historyTags!D35="grey"),IF('Currently Exported 2'!D35=1, "have", "missing"),IF('Currently Exported 2'!D35=1, "extra", "ignore"))</f>
        <v>ignore</v>
      </c>
      <c r="E35" s="1" t="str">
        <f ca="1">IF(OR(historyTags!E35="white",historyTags!E35="yellow",historyTags!E35="grey"),IF('Currently Exported 2'!E35=1, "have", "missing"),IF('Currently Exported 2'!E35=1, "extra", "ignore"))</f>
        <v>ignore</v>
      </c>
      <c r="F35" s="1" t="str">
        <f ca="1">IF(OR(historyTags!F35="white",historyTags!F35="yellow",historyTags!F35="grey"),IF('Currently Exported 2'!F35=1, "have", "missing"),IF('Currently Exported 2'!F35=1, "extra", "ignore"))</f>
        <v>ignore</v>
      </c>
      <c r="G35" s="1" t="str">
        <f ca="1">IF(OR(historyTags!G35="white",historyTags!G35="yellow",historyTags!G35="grey"),IF('Currently Exported 2'!G35=1, "have", "missing"),IF('Currently Exported 2'!G35=1, "extra", "ignore"))</f>
        <v>ignore</v>
      </c>
      <c r="H35" s="1" t="str">
        <f ca="1">IF(OR(historyTags!H35="white",historyTags!H35="yellow",historyTags!H35="grey"),IF('Currently Exported 2'!H35=1, "have", "missing"),IF('Currently Exported 2'!H35=1, "extra", "ignore"))</f>
        <v>ignore</v>
      </c>
      <c r="I35" s="1" t="str">
        <f ca="1">IF(OR(historyTags!I35="white",historyTags!I35="yellow",historyTags!I35="grey"),IF('Currently Exported 2'!I35=1, "have", "missing"),IF('Currently Exported 2'!I35=1, "extra", "ignore"))</f>
        <v>ignore</v>
      </c>
      <c r="J35" s="1" t="str">
        <f ca="1">IF(OR(historyTags!J35="white",historyTags!J35="yellow",historyTags!J35="grey"),IF('Currently Exported 2'!J35=1, "have", "missing"),IF('Currently Exported 2'!J35=1, "extra", "ignore"))</f>
        <v>ignore</v>
      </c>
      <c r="K35" s="1" t="str">
        <f ca="1">IF(OR(historyTags!K35="white",historyTags!K35="yellow",historyTags!K35="grey"),IF('Currently Exported 2'!K35=1, "have", "missing"),IF('Currently Exported 2'!K35=1, "extra", "ignore"))</f>
        <v>ignore</v>
      </c>
      <c r="L35" s="1" t="str">
        <f ca="1">IF(OR(historyTags!L35="white",historyTags!L35="yellow",historyTags!L35="grey"),IF('Currently Exported 2'!L35=1, "have", "missing"),IF('Currently Exported 2'!L35=1, "extra", "ignore"))</f>
        <v>ignore</v>
      </c>
      <c r="M35" s="1" t="str">
        <f ca="1">IF(OR(historyTags!M35="white",historyTags!M35="yellow",historyTags!M35="grey"),IF('Currently Exported 2'!M35=1, "have", "missing"),IF('Currently Exported 2'!M35=1, "extra", "ignore"))</f>
        <v>ignore</v>
      </c>
      <c r="N35" s="1" t="str">
        <f ca="1">IF(OR(historyTags!N35="white",historyTags!N35="yellow",historyTags!N35="grey"),IF('Currently Exported 2'!N35=1, "have", "missing"),IF('Currently Exported 2'!N35=1, "extra", "ignore"))</f>
        <v>ignore</v>
      </c>
      <c r="O35" s="1" t="str">
        <f ca="1">IF(OR(historyTags!O35="white",historyTags!O35="yellow",historyTags!O35="grey"),IF('Currently Exported 2'!O35=1, "have", "missing"),IF('Currently Exported 2'!O35=1, "extra", "ignore"))</f>
        <v>ignore</v>
      </c>
      <c r="P35" s="1" t="str">
        <f ca="1">IF(OR(historyTags!P35="white",historyTags!P35="yellow",historyTags!P35="grey"),IF('Currently Exported 2'!P35=1, "have", "missing"),IF('Currently Exported 2'!P35=1, "extra", "ignore"))</f>
        <v>ignore</v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IF(OR(historyTags!B36="white",historyTags!B36="yellow",historyTags!B36="grey"),IF('Currently Exported 2'!B36=1, "have", "missing"),IF('Currently Exported 2'!B36=1, "extra", "ignore"))</f>
        <v>ignore</v>
      </c>
      <c r="C36" s="1" t="str">
        <f ca="1">IF(OR(historyTags!C36="white",historyTags!C36="yellow",historyTags!C36="grey"),IF('Currently Exported 2'!C36=1, "have", "missing"),IF('Currently Exported 2'!C36=1, "extra", "ignore"))</f>
        <v>ignore</v>
      </c>
      <c r="D36" s="1" t="str">
        <f ca="1">IF(OR(historyTags!D36="white",historyTags!D36="yellow",historyTags!D36="grey"),IF('Currently Exported 2'!D36=1, "have", "missing"),IF('Currently Exported 2'!D36=1, "extra", "ignore"))</f>
        <v>ignore</v>
      </c>
      <c r="E36" s="1" t="str">
        <f ca="1">IF(OR(historyTags!E36="white",historyTags!E36="yellow",historyTags!E36="grey"),IF('Currently Exported 2'!E36=1, "have", "missing"),IF('Currently Exported 2'!E36=1, "extra", "ignore"))</f>
        <v>ignore</v>
      </c>
      <c r="F36" s="1" t="str">
        <f ca="1">IF(OR(historyTags!F36="white",historyTags!F36="yellow",historyTags!F36="grey"),IF('Currently Exported 2'!F36=1, "have", "missing"),IF('Currently Exported 2'!F36=1, "extra", "ignore"))</f>
        <v>ignore</v>
      </c>
      <c r="G36" s="1" t="str">
        <f ca="1">IF(OR(historyTags!G36="white",historyTags!G36="yellow",historyTags!G36="grey"),IF('Currently Exported 2'!G36=1, "have", "missing"),IF('Currently Exported 2'!G36=1, "extra", "ignore"))</f>
        <v>ignore</v>
      </c>
      <c r="H36" s="1" t="str">
        <f ca="1">IF(OR(historyTags!H36="white",historyTags!H36="yellow",historyTags!H36="grey"),IF('Currently Exported 2'!H36=1, "have", "missing"),IF('Currently Exported 2'!H36=1, "extra", "ignore"))</f>
        <v>ignore</v>
      </c>
      <c r="I36" s="1" t="str">
        <f ca="1">IF(OR(historyTags!I36="white",historyTags!I36="yellow",historyTags!I36="grey"),IF('Currently Exported 2'!I36=1, "have", "missing"),IF('Currently Exported 2'!I36=1, "extra", "ignore"))</f>
        <v>ignore</v>
      </c>
      <c r="J36" s="1" t="str">
        <f ca="1">IF(OR(historyTags!J36="white",historyTags!J36="yellow",historyTags!J36="grey"),IF('Currently Exported 2'!J36=1, "have", "missing"),IF('Currently Exported 2'!J36=1, "extra", "ignore"))</f>
        <v>ignore</v>
      </c>
      <c r="K36" s="1" t="str">
        <f ca="1">IF(OR(historyTags!K36="white",historyTags!K36="yellow",historyTags!K36="grey"),IF('Currently Exported 2'!K36=1, "have", "missing"),IF('Currently Exported 2'!K36=1, "extra", "ignore"))</f>
        <v>ignore</v>
      </c>
      <c r="L36" s="1" t="str">
        <f ca="1">IF(OR(historyTags!L36="white",historyTags!L36="yellow",historyTags!L36="grey"),IF('Currently Exported 2'!L36=1, "have", "missing"),IF('Currently Exported 2'!L36=1, "extra", "ignore"))</f>
        <v>ignore</v>
      </c>
      <c r="M36" s="1" t="str">
        <f ca="1">IF(OR(historyTags!M36="white",historyTags!M36="yellow",historyTags!M36="grey"),IF('Currently Exported 2'!M36=1, "have", "missing"),IF('Currently Exported 2'!M36=1, "extra", "ignore"))</f>
        <v>ignore</v>
      </c>
      <c r="N36" s="1" t="str">
        <f ca="1">IF(OR(historyTags!N36="white",historyTags!N36="yellow",historyTags!N36="grey"),IF('Currently Exported 2'!N36=1, "have", "missing"),IF('Currently Exported 2'!N36=1, "extra", "ignore"))</f>
        <v>ignore</v>
      </c>
      <c r="O36" s="1" t="str">
        <f ca="1">IF(OR(historyTags!O36="white",historyTags!O36="yellow",historyTags!O36="grey"),IF('Currently Exported 2'!O36=1, "have", "missing"),IF('Currently Exported 2'!O36=1, "extra", "ignore"))</f>
        <v>ignore</v>
      </c>
      <c r="P36" s="1" t="str">
        <f ca="1">IF(OR(historyTags!P36="white",historyTags!P36="yellow",historyTags!P36="grey"),IF('Currently Exported 2'!P36=1, "have", "missing"),IF('Currently Exported 2'!P36=1, "extra", "ignore"))</f>
        <v>ignore</v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IF(OR(historyTags!B37="white",historyTags!B37="yellow",historyTags!B37="grey"),IF('Currently Exported 2'!B37=1, "have", "missing"),IF('Currently Exported 2'!B37=1, "extra", "ignore"))</f>
        <v>ignore</v>
      </c>
      <c r="C37" s="1" t="str">
        <f ca="1">IF(OR(historyTags!C37="white",historyTags!C37="yellow",historyTags!C37="grey"),IF('Currently Exported 2'!C37=1, "have", "missing"),IF('Currently Exported 2'!C37=1, "extra", "ignore"))</f>
        <v>ignore</v>
      </c>
      <c r="D37" s="1" t="str">
        <f ca="1">IF(OR(historyTags!D37="white",historyTags!D37="yellow",historyTags!D37="grey"),IF('Currently Exported 2'!D37=1, "have", "missing"),IF('Currently Exported 2'!D37=1, "extra", "ignore"))</f>
        <v>ignore</v>
      </c>
      <c r="E37" s="1" t="str">
        <f ca="1">IF(OR(historyTags!E37="white",historyTags!E37="yellow",historyTags!E37="grey"),IF('Currently Exported 2'!E37=1, "have", "missing"),IF('Currently Exported 2'!E37=1, "extra", "ignore"))</f>
        <v>ignore</v>
      </c>
      <c r="F37" s="1" t="str">
        <f ca="1">IF(OR(historyTags!F37="white",historyTags!F37="yellow",historyTags!F37="grey"),IF('Currently Exported 2'!F37=1, "have", "missing"),IF('Currently Exported 2'!F37=1, "extra", "ignore"))</f>
        <v>ignore</v>
      </c>
      <c r="G37" s="1" t="str">
        <f ca="1">IF(OR(historyTags!G37="white",historyTags!G37="yellow",historyTags!G37="grey"),IF('Currently Exported 2'!G37=1, "have", "missing"),IF('Currently Exported 2'!G37=1, "extra", "ignore"))</f>
        <v>ignore</v>
      </c>
      <c r="H37" s="1" t="str">
        <f ca="1">IF(OR(historyTags!H37="white",historyTags!H37="yellow",historyTags!H37="grey"),IF('Currently Exported 2'!H37=1, "have", "missing"),IF('Currently Exported 2'!H37=1, "extra", "ignore"))</f>
        <v>ignore</v>
      </c>
      <c r="I37" s="1" t="str">
        <f ca="1">IF(OR(historyTags!I37="white",historyTags!I37="yellow",historyTags!I37="grey"),IF('Currently Exported 2'!I37=1, "have", "missing"),IF('Currently Exported 2'!I37=1, "extra", "ignore"))</f>
        <v>ignore</v>
      </c>
      <c r="J37" s="1" t="str">
        <f ca="1">IF(OR(historyTags!J37="white",historyTags!J37="yellow",historyTags!J37="grey"),IF('Currently Exported 2'!J37=1, "have", "missing"),IF('Currently Exported 2'!J37=1, "extra", "ignore"))</f>
        <v>ignore</v>
      </c>
      <c r="K37" s="1" t="str">
        <f ca="1">IF(OR(historyTags!K37="white",historyTags!K37="yellow",historyTags!K37="grey"),IF('Currently Exported 2'!K37=1, "have", "missing"),IF('Currently Exported 2'!K37=1, "extra", "ignore"))</f>
        <v>ignore</v>
      </c>
      <c r="L37" s="1" t="str">
        <f ca="1">IF(OR(historyTags!L37="white",historyTags!L37="yellow",historyTags!L37="grey"),IF('Currently Exported 2'!L37=1, "have", "missing"),IF('Currently Exported 2'!L37=1, "extra", "ignore"))</f>
        <v>ignore</v>
      </c>
      <c r="M37" s="1" t="str">
        <f ca="1">IF(OR(historyTags!M37="white",historyTags!M37="yellow",historyTags!M37="grey"),IF('Currently Exported 2'!M37=1, "have", "missing"),IF('Currently Exported 2'!M37=1, "extra", "ignore"))</f>
        <v>ignore</v>
      </c>
      <c r="N37" s="1" t="str">
        <f ca="1">IF(OR(historyTags!N37="white",historyTags!N37="yellow",historyTags!N37="grey"),IF('Currently Exported 2'!N37=1, "have", "missing"),IF('Currently Exported 2'!N37=1, "extra", "ignore"))</f>
        <v>ignore</v>
      </c>
      <c r="O37" s="1" t="str">
        <f ca="1">IF(OR(historyTags!O37="white",historyTags!O37="yellow",historyTags!O37="grey"),IF('Currently Exported 2'!O37=1, "have", "missing"),IF('Currently Exported 2'!O37=1, "extra", "ignore"))</f>
        <v>ignore</v>
      </c>
      <c r="P37" s="1" t="str">
        <f ca="1">IF(OR(historyTags!P37="white",historyTags!P37="yellow",historyTags!P37="grey"),IF('Currently Exported 2'!P37=1, "have", "missing"),IF('Currently Exported 2'!P37=1, "extra", "ignore"))</f>
        <v>ignore</v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IF(OR(historyTags!B38="white",historyTags!B38="yellow",historyTags!B38="grey"),IF('Currently Exported 2'!B38=1, "have", "missing"),IF('Currently Exported 2'!B38=1, "extra", "ignore"))</f>
        <v>ignore</v>
      </c>
      <c r="C38" s="1" t="str">
        <f ca="1">IF(OR(historyTags!C38="white",historyTags!C38="yellow",historyTags!C38="grey"),IF('Currently Exported 2'!C38=1, "have", "missing"),IF('Currently Exported 2'!C38=1, "extra", "ignore"))</f>
        <v>ignore</v>
      </c>
      <c r="D38" s="1" t="str">
        <f ca="1">IF(OR(historyTags!D38="white",historyTags!D38="yellow",historyTags!D38="grey"),IF('Currently Exported 2'!D38=1, "have", "missing"),IF('Currently Exported 2'!D38=1, "extra", "ignore"))</f>
        <v>ignore</v>
      </c>
      <c r="E38" s="1" t="str">
        <f ca="1">IF(OR(historyTags!E38="white",historyTags!E38="yellow",historyTags!E38="grey"),IF('Currently Exported 2'!E38=1, "have", "missing"),IF('Currently Exported 2'!E38=1, "extra", "ignore"))</f>
        <v>ignore</v>
      </c>
      <c r="F38" s="1" t="str">
        <f ca="1">IF(OR(historyTags!F38="white",historyTags!F38="yellow",historyTags!F38="grey"),IF('Currently Exported 2'!F38=1, "have", "missing"),IF('Currently Exported 2'!F38=1, "extra", "ignore"))</f>
        <v>ignore</v>
      </c>
      <c r="G38" s="1" t="str">
        <f ca="1">IF(OR(historyTags!G38="white",historyTags!G38="yellow",historyTags!G38="grey"),IF('Currently Exported 2'!G38=1, "have", "missing"),IF('Currently Exported 2'!G38=1, "extra", "ignore"))</f>
        <v>ignore</v>
      </c>
      <c r="H38" s="1" t="str">
        <f ca="1">IF(OR(historyTags!H38="white",historyTags!H38="yellow",historyTags!H38="grey"),IF('Currently Exported 2'!H38=1, "have", "missing"),IF('Currently Exported 2'!H38=1, "extra", "ignore"))</f>
        <v>ignore</v>
      </c>
      <c r="I38" s="1" t="str">
        <f ca="1">IF(OR(historyTags!I38="white",historyTags!I38="yellow",historyTags!I38="grey"),IF('Currently Exported 2'!I38=1, "have", "missing"),IF('Currently Exported 2'!I38=1, "extra", "ignore"))</f>
        <v>ignore</v>
      </c>
      <c r="J38" s="1" t="str">
        <f ca="1">IF(OR(historyTags!J38="white",historyTags!J38="yellow",historyTags!J38="grey"),IF('Currently Exported 2'!J38=1, "have", "missing"),IF('Currently Exported 2'!J38=1, "extra", "ignore"))</f>
        <v>ignore</v>
      </c>
      <c r="K38" s="1" t="str">
        <f ca="1">IF(OR(historyTags!K38="white",historyTags!K38="yellow",historyTags!K38="grey"),IF('Currently Exported 2'!K38=1, "have", "missing"),IF('Currently Exported 2'!K38=1, "extra", "ignore"))</f>
        <v>ignore</v>
      </c>
      <c r="L38" s="1" t="str">
        <f ca="1">IF(OR(historyTags!L38="white",historyTags!L38="yellow",historyTags!L38="grey"),IF('Currently Exported 2'!L38=1, "have", "missing"),IF('Currently Exported 2'!L38=1, "extra", "ignore"))</f>
        <v>ignore</v>
      </c>
      <c r="M38" s="1" t="str">
        <f ca="1">IF(OR(historyTags!M38="white",historyTags!M38="yellow",historyTags!M38="grey"),IF('Currently Exported 2'!M38=1, "have", "missing"),IF('Currently Exported 2'!M38=1, "extra", "ignore"))</f>
        <v>ignore</v>
      </c>
      <c r="N38" s="1" t="str">
        <f ca="1">IF(OR(historyTags!N38="white",historyTags!N38="yellow",historyTags!N38="grey"),IF('Currently Exported 2'!N38=1, "have", "missing"),IF('Currently Exported 2'!N38=1, "extra", "ignore"))</f>
        <v>ignore</v>
      </c>
      <c r="O38" s="1" t="str">
        <f ca="1">IF(OR(historyTags!O38="white",historyTags!O38="yellow",historyTags!O38="grey"),IF('Currently Exported 2'!O38=1, "have", "missing"),IF('Currently Exported 2'!O38=1, "extra", "ignore"))</f>
        <v>ignore</v>
      </c>
      <c r="P38" s="1" t="str">
        <f ca="1">IF(OR(historyTags!P38="white",historyTags!P38="yellow",historyTags!P38="grey"),IF('Currently Exported 2'!P38=1, "have", "missing"),IF('Currently Exported 2'!P38=1, "extra", "ignore"))</f>
        <v>ignore</v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IF(OR(historyTags!B39="white",historyTags!B39="yellow",historyTags!B39="grey"),IF('Currently Exported 2'!B39=1, "have", "missing"),IF('Currently Exported 2'!B39=1, "extra", "ignore"))</f>
        <v>ignore</v>
      </c>
      <c r="C39" s="1" t="str">
        <f ca="1">IF(OR(historyTags!C39="white",historyTags!C39="yellow",historyTags!C39="grey"),IF('Currently Exported 2'!C39=1, "have", "missing"),IF('Currently Exported 2'!C39=1, "extra", "ignore"))</f>
        <v>ignore</v>
      </c>
      <c r="D39" s="1" t="str">
        <f ca="1">IF(OR(historyTags!D39="white",historyTags!D39="yellow",historyTags!D39="grey"),IF('Currently Exported 2'!D39=1, "have", "missing"),IF('Currently Exported 2'!D39=1, "extra", "ignore"))</f>
        <v>ignore</v>
      </c>
      <c r="E39" s="1" t="str">
        <f ca="1">IF(OR(historyTags!E39="white",historyTags!E39="yellow",historyTags!E39="grey"),IF('Currently Exported 2'!E39=1, "have", "missing"),IF('Currently Exported 2'!E39=1, "extra", "ignore"))</f>
        <v>ignore</v>
      </c>
      <c r="F39" s="1" t="str">
        <f ca="1">IF(OR(historyTags!F39="white",historyTags!F39="yellow",historyTags!F39="grey"),IF('Currently Exported 2'!F39=1, "have", "missing"),IF('Currently Exported 2'!F39=1, "extra", "ignore"))</f>
        <v>ignore</v>
      </c>
      <c r="G39" s="1" t="str">
        <f ca="1">IF(OR(historyTags!G39="white",historyTags!G39="yellow",historyTags!G39="grey"),IF('Currently Exported 2'!G39=1, "have", "missing"),IF('Currently Exported 2'!G39=1, "extra", "ignore"))</f>
        <v>ignore</v>
      </c>
      <c r="H39" s="1" t="str">
        <f ca="1">IF(OR(historyTags!H39="white",historyTags!H39="yellow",historyTags!H39="grey"),IF('Currently Exported 2'!H39=1, "have", "missing"),IF('Currently Exported 2'!H39=1, "extra", "ignore"))</f>
        <v>ignore</v>
      </c>
      <c r="I39" s="1" t="str">
        <f ca="1">IF(OR(historyTags!I39="white",historyTags!I39="yellow",historyTags!I39="grey"),IF('Currently Exported 2'!I39=1, "have", "missing"),IF('Currently Exported 2'!I39=1, "extra", "ignore"))</f>
        <v>ignore</v>
      </c>
      <c r="J39" s="1" t="str">
        <f ca="1">IF(OR(historyTags!J39="white",historyTags!J39="yellow",historyTags!J39="grey"),IF('Currently Exported 2'!J39=1, "have", "missing"),IF('Currently Exported 2'!J39=1, "extra", "ignore"))</f>
        <v>ignore</v>
      </c>
      <c r="K39" s="1" t="str">
        <f ca="1">IF(OR(historyTags!K39="white",historyTags!K39="yellow",historyTags!K39="grey"),IF('Currently Exported 2'!K39=1, "have", "missing"),IF('Currently Exported 2'!K39=1, "extra", "ignore"))</f>
        <v>ignore</v>
      </c>
      <c r="L39" s="1" t="str">
        <f ca="1">IF(OR(historyTags!L39="white",historyTags!L39="yellow",historyTags!L39="grey"),IF('Currently Exported 2'!L39=1, "have", "missing"),IF('Currently Exported 2'!L39=1, "extra", "ignore"))</f>
        <v>ignore</v>
      </c>
      <c r="M39" s="1" t="str">
        <f ca="1">IF(OR(historyTags!M39="white",historyTags!M39="yellow",historyTags!M39="grey"),IF('Currently Exported 2'!M39=1, "have", "missing"),IF('Currently Exported 2'!M39=1, "extra", "ignore"))</f>
        <v>ignore</v>
      </c>
      <c r="N39" s="1" t="str">
        <f ca="1">IF(OR(historyTags!N39="white",historyTags!N39="yellow",historyTags!N39="grey"),IF('Currently Exported 2'!N39=1, "have", "missing"),IF('Currently Exported 2'!N39=1, "extra", "ignore"))</f>
        <v>ignore</v>
      </c>
      <c r="O39" s="1" t="str">
        <f ca="1">IF(OR(historyTags!O39="white",historyTags!O39="yellow",historyTags!O39="grey"),IF('Currently Exported 2'!O39=1, "have", "missing"),IF('Currently Exported 2'!O39=1, "extra", "ignore"))</f>
        <v>ignore</v>
      </c>
      <c r="P39" s="1" t="str">
        <f ca="1">IF(OR(historyTags!P39="white",historyTags!P39="yellow",historyTags!P39="grey"),IF('Currently Exported 2'!P39=1, "have", "missing"),IF('Currently Exported 2'!P39=1, "extra", "ignore"))</f>
        <v>ignore</v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IF(OR(historyTags!B40="white",historyTags!B40="yellow",historyTags!B40="grey"),IF('Currently Exported 2'!B40=1, "have", "missing"),IF('Currently Exported 2'!B40=1, "extra", "ignore"))</f>
        <v>ignore</v>
      </c>
      <c r="C40" s="1" t="str">
        <f ca="1">IF(OR(historyTags!C40="white",historyTags!C40="yellow",historyTags!C40="grey"),IF('Currently Exported 2'!C40=1, "have", "missing"),IF('Currently Exported 2'!C40=1, "extra", "ignore"))</f>
        <v>ignore</v>
      </c>
      <c r="D40" s="1" t="str">
        <f ca="1">IF(OR(historyTags!D40="white",historyTags!D40="yellow",historyTags!D40="grey"),IF('Currently Exported 2'!D40=1, "have", "missing"),IF('Currently Exported 2'!D40=1, "extra", "ignore"))</f>
        <v>ignore</v>
      </c>
      <c r="E40" s="1" t="str">
        <f ca="1">IF(OR(historyTags!E40="white",historyTags!E40="yellow",historyTags!E40="grey"),IF('Currently Exported 2'!E40=1, "have", "missing"),IF('Currently Exported 2'!E40=1, "extra", "ignore"))</f>
        <v>ignore</v>
      </c>
      <c r="F40" s="1" t="str">
        <f ca="1">IF(OR(historyTags!F40="white",historyTags!F40="yellow",historyTags!F40="grey"),IF('Currently Exported 2'!F40=1, "have", "missing"),IF('Currently Exported 2'!F40=1, "extra", "ignore"))</f>
        <v>ignore</v>
      </c>
      <c r="G40" s="1" t="str">
        <f ca="1">IF(OR(historyTags!G40="white",historyTags!G40="yellow",historyTags!G40="grey"),IF('Currently Exported 2'!G40=1, "have", "missing"),IF('Currently Exported 2'!G40=1, "extra", "ignore"))</f>
        <v>ignore</v>
      </c>
      <c r="H40" s="1" t="str">
        <f ca="1">IF(OR(historyTags!H40="white",historyTags!H40="yellow",historyTags!H40="grey"),IF('Currently Exported 2'!H40=1, "have", "missing"),IF('Currently Exported 2'!H40=1, "extra", "ignore"))</f>
        <v>ignore</v>
      </c>
      <c r="I40" s="1" t="str">
        <f ca="1">IF(OR(historyTags!I40="white",historyTags!I40="yellow",historyTags!I40="grey"),IF('Currently Exported 2'!I40=1, "have", "missing"),IF('Currently Exported 2'!I40=1, "extra", "ignore"))</f>
        <v>ignore</v>
      </c>
      <c r="J40" s="1" t="str">
        <f ca="1">IF(OR(historyTags!J40="white",historyTags!J40="yellow",historyTags!J40="grey"),IF('Currently Exported 2'!J40=1, "have", "missing"),IF('Currently Exported 2'!J40=1, "extra", "ignore"))</f>
        <v>ignore</v>
      </c>
      <c r="K40" s="1" t="str">
        <f ca="1">IF(OR(historyTags!K40="white",historyTags!K40="yellow",historyTags!K40="grey"),IF('Currently Exported 2'!K40=1, "have", "missing"),IF('Currently Exported 2'!K40=1, "extra", "ignore"))</f>
        <v>ignore</v>
      </c>
      <c r="L40" s="1" t="str">
        <f ca="1">IF(OR(historyTags!L40="white",historyTags!L40="yellow",historyTags!L40="grey"),IF('Currently Exported 2'!L40=1, "have", "missing"),IF('Currently Exported 2'!L40=1, "extra", "ignore"))</f>
        <v>ignore</v>
      </c>
      <c r="M40" s="1" t="str">
        <f ca="1">IF(OR(historyTags!M40="white",historyTags!M40="yellow",historyTags!M40="grey"),IF('Currently Exported 2'!M40=1, "have", "missing"),IF('Currently Exported 2'!M40=1, "extra", "ignore"))</f>
        <v>ignore</v>
      </c>
      <c r="N40" s="1" t="str">
        <f ca="1">IF(OR(historyTags!N40="white",historyTags!N40="yellow",historyTags!N40="grey"),IF('Currently Exported 2'!N40=1, "have", "missing"),IF('Currently Exported 2'!N40=1, "extra", "ignore"))</f>
        <v>ignore</v>
      </c>
      <c r="O40" s="1" t="str">
        <f ca="1">IF(OR(historyTags!O40="white",historyTags!O40="yellow",historyTags!O40="grey"),IF('Currently Exported 2'!O40=1, "have", "missing"),IF('Currently Exported 2'!O40=1, "extra", "ignore"))</f>
        <v>ignore</v>
      </c>
      <c r="P40" s="1" t="str">
        <f ca="1">IF(OR(historyTags!P40="white",historyTags!P40="yellow",historyTags!P40="grey"),IF('Currently Exported 2'!P40=1, "have", "missing"),IF('Currently Exported 2'!P40=1, "extra", "ignore"))</f>
        <v>ignore</v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IF(OR(historyTags!B41="white",historyTags!B41="yellow",historyTags!B41="grey"),IF('Currently Exported 2'!B41=1, "have", "missing"),IF('Currently Exported 2'!B41=1, "extra", "ignore"))</f>
        <v>ignore</v>
      </c>
      <c r="C41" s="1" t="str">
        <f ca="1">IF(OR(historyTags!C41="white",historyTags!C41="yellow",historyTags!C41="grey"),IF('Currently Exported 2'!C41=1, "have", "missing"),IF('Currently Exported 2'!C41=1, "extra", "ignore"))</f>
        <v>ignore</v>
      </c>
      <c r="D41" s="1" t="str">
        <f ca="1">IF(OR(historyTags!D41="white",historyTags!D41="yellow",historyTags!D41="grey"),IF('Currently Exported 2'!D41=1, "have", "missing"),IF('Currently Exported 2'!D41=1, "extra", "ignore"))</f>
        <v>ignore</v>
      </c>
      <c r="E41" s="1" t="str">
        <f ca="1">IF(OR(historyTags!E41="white",historyTags!E41="yellow",historyTags!E41="grey"),IF('Currently Exported 2'!E41=1, "have", "missing"),IF('Currently Exported 2'!E41=1, "extra", "ignore"))</f>
        <v>ignore</v>
      </c>
      <c r="F41" s="1" t="str">
        <f ca="1">IF(OR(historyTags!F41="white",historyTags!F41="yellow",historyTags!F41="grey"),IF('Currently Exported 2'!F41=1, "have", "missing"),IF('Currently Exported 2'!F41=1, "extra", "ignore"))</f>
        <v>ignore</v>
      </c>
      <c r="G41" s="1" t="str">
        <f ca="1">IF(OR(historyTags!G41="white",historyTags!G41="yellow",historyTags!G41="grey"),IF('Currently Exported 2'!G41=1, "have", "missing"),IF('Currently Exported 2'!G41=1, "extra", "ignore"))</f>
        <v>ignore</v>
      </c>
      <c r="H41" s="1" t="str">
        <f ca="1">IF(OR(historyTags!H41="white",historyTags!H41="yellow",historyTags!H41="grey"),IF('Currently Exported 2'!H41=1, "have", "missing"),IF('Currently Exported 2'!H41=1, "extra", "ignore"))</f>
        <v>ignore</v>
      </c>
      <c r="I41" s="1" t="str">
        <f ca="1">IF(OR(historyTags!I41="white",historyTags!I41="yellow",historyTags!I41="grey"),IF('Currently Exported 2'!I41=1, "have", "missing"),IF('Currently Exported 2'!I41=1, "extra", "ignore"))</f>
        <v>ignore</v>
      </c>
      <c r="J41" s="1" t="str">
        <f ca="1">IF(OR(historyTags!J41="white",historyTags!J41="yellow",historyTags!J41="grey"),IF('Currently Exported 2'!J41=1, "have", "missing"),IF('Currently Exported 2'!J41=1, "extra", "ignore"))</f>
        <v>ignore</v>
      </c>
      <c r="K41" s="1" t="str">
        <f ca="1">IF(OR(historyTags!K41="white",historyTags!K41="yellow",historyTags!K41="grey"),IF('Currently Exported 2'!K41=1, "have", "missing"),IF('Currently Exported 2'!K41=1, "extra", "ignore"))</f>
        <v>ignore</v>
      </c>
      <c r="L41" s="1" t="str">
        <f ca="1">IF(OR(historyTags!L41="white",historyTags!L41="yellow",historyTags!L41="grey"),IF('Currently Exported 2'!L41=1, "have", "missing"),IF('Currently Exported 2'!L41=1, "extra", "ignore"))</f>
        <v>ignore</v>
      </c>
      <c r="M41" s="1" t="str">
        <f ca="1">IF(OR(historyTags!M41="white",historyTags!M41="yellow",historyTags!M41="grey"),IF('Currently Exported 2'!M41=1, "have", "missing"),IF('Currently Exported 2'!M41=1, "extra", "ignore"))</f>
        <v>ignore</v>
      </c>
      <c r="N41" s="1" t="str">
        <f ca="1">IF(OR(historyTags!N41="white",historyTags!N41="yellow",historyTags!N41="grey"),IF('Currently Exported 2'!N41=1, "have", "missing"),IF('Currently Exported 2'!N41=1, "extra", "ignore"))</f>
        <v>ignore</v>
      </c>
      <c r="O41" s="1" t="str">
        <f ca="1">IF(OR(historyTags!O41="white",historyTags!O41="yellow",historyTags!O41="grey"),IF('Currently Exported 2'!O41=1, "have", "missing"),IF('Currently Exported 2'!O41=1, "extra", "ignore"))</f>
        <v>ignore</v>
      </c>
      <c r="P41" s="1" t="str">
        <f ca="1">IF(OR(historyTags!P41="white",historyTags!P41="yellow",historyTags!P41="grey"),IF('Currently Exported 2'!P41=1, "have", "missing"),IF('Currently Exported 2'!P41=1, "extra", "ignore"))</f>
        <v>ignore</v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IF(OR(historyTags!B42="white",historyTags!B42="yellow",historyTags!B42="grey"),IF('Currently Exported 2'!B42=1, "have", "missing"),IF('Currently Exported 2'!B42=1, "extra", "ignore"))</f>
        <v>ignore</v>
      </c>
      <c r="C42" s="1" t="str">
        <f ca="1">IF(OR(historyTags!C42="white",historyTags!C42="yellow",historyTags!C42="grey"),IF('Currently Exported 2'!C42=1, "have", "missing"),IF('Currently Exported 2'!C42=1, "extra", "ignore"))</f>
        <v>ignore</v>
      </c>
      <c r="D42" s="1" t="str">
        <f ca="1">IF(OR(historyTags!D42="white",historyTags!D42="yellow",historyTags!D42="grey"),IF('Currently Exported 2'!D42=1, "have", "missing"),IF('Currently Exported 2'!D42=1, "extra", "ignore"))</f>
        <v>ignore</v>
      </c>
      <c r="E42" s="1" t="str">
        <f ca="1">IF(OR(historyTags!E42="white",historyTags!E42="yellow",historyTags!E42="grey"),IF('Currently Exported 2'!E42=1, "have", "missing"),IF('Currently Exported 2'!E42=1, "extra", "ignore"))</f>
        <v>ignore</v>
      </c>
      <c r="F42" s="1" t="str">
        <f ca="1">IF(OR(historyTags!F42="white",historyTags!F42="yellow",historyTags!F42="grey"),IF('Currently Exported 2'!F42=1, "have", "missing"),IF('Currently Exported 2'!F42=1, "extra", "ignore"))</f>
        <v>ignore</v>
      </c>
      <c r="G42" s="1" t="str">
        <f ca="1">IF(OR(historyTags!G42="white",historyTags!G42="yellow",historyTags!G42="grey"),IF('Currently Exported 2'!G42=1, "have", "missing"),IF('Currently Exported 2'!G42=1, "extra", "ignore"))</f>
        <v>ignore</v>
      </c>
      <c r="H42" s="1" t="str">
        <f ca="1">IF(OR(historyTags!H42="white",historyTags!H42="yellow",historyTags!H42="grey"),IF('Currently Exported 2'!H42=1, "have", "missing"),IF('Currently Exported 2'!H42=1, "extra", "ignore"))</f>
        <v>ignore</v>
      </c>
      <c r="I42" s="1" t="str">
        <f ca="1">IF(OR(historyTags!I42="white",historyTags!I42="yellow",historyTags!I42="grey"),IF('Currently Exported 2'!I42=1, "have", "missing"),IF('Currently Exported 2'!I42=1, "extra", "ignore"))</f>
        <v>ignore</v>
      </c>
      <c r="J42" s="1" t="str">
        <f ca="1">IF(OR(historyTags!J42="white",historyTags!J42="yellow",historyTags!J42="grey"),IF('Currently Exported 2'!J42=1, "have", "missing"),IF('Currently Exported 2'!J42=1, "extra", "ignore"))</f>
        <v>ignore</v>
      </c>
      <c r="K42" s="1" t="str">
        <f ca="1">IF(OR(historyTags!K42="white",historyTags!K42="yellow",historyTags!K42="grey"),IF('Currently Exported 2'!K42=1, "have", "missing"),IF('Currently Exported 2'!K42=1, "extra", "ignore"))</f>
        <v>ignore</v>
      </c>
      <c r="L42" s="1" t="str">
        <f ca="1">IF(OR(historyTags!L42="white",historyTags!L42="yellow",historyTags!L42="grey"),IF('Currently Exported 2'!L42=1, "have", "missing"),IF('Currently Exported 2'!L42=1, "extra", "ignore"))</f>
        <v>ignore</v>
      </c>
      <c r="M42" s="1" t="str">
        <f ca="1">IF(OR(historyTags!M42="white",historyTags!M42="yellow",historyTags!M42="grey"),IF('Currently Exported 2'!M42=1, "have", "missing"),IF('Currently Exported 2'!M42=1, "extra", "ignore"))</f>
        <v>ignore</v>
      </c>
      <c r="N42" s="1" t="str">
        <f ca="1">IF(OR(historyTags!N42="white",historyTags!N42="yellow",historyTags!N42="grey"),IF('Currently Exported 2'!N42=1, "have", "missing"),IF('Currently Exported 2'!N42=1, "extra", "ignore"))</f>
        <v>ignore</v>
      </c>
      <c r="O42" s="1" t="str">
        <f ca="1">IF(OR(historyTags!O42="white",historyTags!O42="yellow",historyTags!O42="grey"),IF('Currently Exported 2'!O42=1, "have", "missing"),IF('Currently Exported 2'!O42=1, "extra", "ignore"))</f>
        <v>ignore</v>
      </c>
      <c r="P42" s="1" t="str">
        <f ca="1">IF(OR(historyTags!P42="white",historyTags!P42="yellow",historyTags!P42="grey"),IF('Currently Exported 2'!P42=1, "have", "missing"),IF('Currently Exported 2'!P42=1, "extra", "ignore"))</f>
        <v>ignore</v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IF(OR(historyTags!B43="white",historyTags!B43="yellow",historyTags!B43="grey"),IF('Currently Exported 2'!B43=1, "have", "missing"),IF('Currently Exported 2'!B43=1, "extra", "ignore"))</f>
        <v>ignore</v>
      </c>
      <c r="C43" s="1" t="str">
        <f ca="1">IF(OR(historyTags!C43="white",historyTags!C43="yellow",historyTags!C43="grey"),IF('Currently Exported 2'!C43=1, "have", "missing"),IF('Currently Exported 2'!C43=1, "extra", "ignore"))</f>
        <v>ignore</v>
      </c>
      <c r="D43" s="1" t="str">
        <f ca="1">IF(OR(historyTags!D43="white",historyTags!D43="yellow",historyTags!D43="grey"),IF('Currently Exported 2'!D43=1, "have", "missing"),IF('Currently Exported 2'!D43=1, "extra", "ignore"))</f>
        <v>ignore</v>
      </c>
      <c r="E43" s="1" t="str">
        <f ca="1">IF(OR(historyTags!E43="white",historyTags!E43="yellow",historyTags!E43="grey"),IF('Currently Exported 2'!E43=1, "have", "missing"),IF('Currently Exported 2'!E43=1, "extra", "ignore"))</f>
        <v>ignore</v>
      </c>
      <c r="F43" s="1" t="str">
        <f ca="1">IF(OR(historyTags!F43="white",historyTags!F43="yellow",historyTags!F43="grey"),IF('Currently Exported 2'!F43=1, "have", "missing"),IF('Currently Exported 2'!F43=1, "extra", "ignore"))</f>
        <v>ignore</v>
      </c>
      <c r="G43" s="1" t="str">
        <f ca="1">IF(OR(historyTags!G43="white",historyTags!G43="yellow",historyTags!G43="grey"),IF('Currently Exported 2'!G43=1, "have", "missing"),IF('Currently Exported 2'!G43=1, "extra", "ignore"))</f>
        <v>ignore</v>
      </c>
      <c r="H43" s="1" t="str">
        <f ca="1">IF(OR(historyTags!H43="white",historyTags!H43="yellow",historyTags!H43="grey"),IF('Currently Exported 2'!H43=1, "have", "missing"),IF('Currently Exported 2'!H43=1, "extra", "ignore"))</f>
        <v>ignore</v>
      </c>
      <c r="I43" s="1" t="str">
        <f ca="1">IF(OR(historyTags!I43="white",historyTags!I43="yellow",historyTags!I43="grey"),IF('Currently Exported 2'!I43=1, "have", "missing"),IF('Currently Exported 2'!I43=1, "extra", "ignore"))</f>
        <v>ignore</v>
      </c>
      <c r="J43" s="1" t="str">
        <f ca="1">IF(OR(historyTags!J43="white",historyTags!J43="yellow",historyTags!J43="grey"),IF('Currently Exported 2'!J43=1, "have", "missing"),IF('Currently Exported 2'!J43=1, "extra", "ignore"))</f>
        <v>ignore</v>
      </c>
      <c r="K43" s="1" t="str">
        <f ca="1">IF(OR(historyTags!K43="white",historyTags!K43="yellow",historyTags!K43="grey"),IF('Currently Exported 2'!K43=1, "have", "missing"),IF('Currently Exported 2'!K43=1, "extra", "ignore"))</f>
        <v>ignore</v>
      </c>
      <c r="L43" s="1" t="str">
        <f ca="1">IF(OR(historyTags!L43="white",historyTags!L43="yellow",historyTags!L43="grey"),IF('Currently Exported 2'!L43=1, "have", "missing"),IF('Currently Exported 2'!L43=1, "extra", "ignore"))</f>
        <v>ignore</v>
      </c>
      <c r="M43" s="1" t="str">
        <f ca="1">IF(OR(historyTags!M43="white",historyTags!M43="yellow",historyTags!M43="grey"),IF('Currently Exported 2'!M43=1, "have", "missing"),IF('Currently Exported 2'!M43=1, "extra", "ignore"))</f>
        <v>ignore</v>
      </c>
      <c r="N43" s="1" t="str">
        <f ca="1">IF(OR(historyTags!N43="white",historyTags!N43="yellow",historyTags!N43="grey"),IF('Currently Exported 2'!N43=1, "have", "missing"),IF('Currently Exported 2'!N43=1, "extra", "ignore"))</f>
        <v>ignore</v>
      </c>
      <c r="O43" s="1" t="str">
        <f ca="1">IF(OR(historyTags!O43="white",historyTags!O43="yellow",historyTags!O43="grey"),IF('Currently Exported 2'!O43=1, "have", "missing"),IF('Currently Exported 2'!O43=1, "extra", "ignore"))</f>
        <v>ignore</v>
      </c>
      <c r="P43" s="1" t="str">
        <f ca="1">IF(OR(historyTags!P43="white",historyTags!P43="yellow",historyTags!P43="grey"),IF('Currently Exported 2'!P43=1, "have", "missing"),IF('Currently Exported 2'!P43=1, "extra", "ignore"))</f>
        <v>ignore</v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IF(OR(historyTags!B44="white",historyTags!B44="yellow",historyTags!B44="grey"),IF('Currently Exported 2'!B44=1, "have", "missing"),IF('Currently Exported 2'!B44=1, "extra", "ignore"))</f>
        <v>ignore</v>
      </c>
      <c r="C44" s="1" t="str">
        <f ca="1">IF(OR(historyTags!C44="white",historyTags!C44="yellow",historyTags!C44="grey"),IF('Currently Exported 2'!C44=1, "have", "missing"),IF('Currently Exported 2'!C44=1, "extra", "ignore"))</f>
        <v>ignore</v>
      </c>
      <c r="D44" s="1" t="str">
        <f ca="1">IF(OR(historyTags!D44="white",historyTags!D44="yellow",historyTags!D44="grey"),IF('Currently Exported 2'!D44=1, "have", "missing"),IF('Currently Exported 2'!D44=1, "extra", "ignore"))</f>
        <v>ignore</v>
      </c>
      <c r="E44" s="1" t="str">
        <f ca="1">IF(OR(historyTags!E44="white",historyTags!E44="yellow",historyTags!E44="grey"),IF('Currently Exported 2'!E44=1, "have", "missing"),IF('Currently Exported 2'!E44=1, "extra", "ignore"))</f>
        <v>ignore</v>
      </c>
      <c r="F44" s="1" t="str">
        <f ca="1">IF(OR(historyTags!F44="white",historyTags!F44="yellow",historyTags!F44="grey"),IF('Currently Exported 2'!F44=1, "have", "missing"),IF('Currently Exported 2'!F44=1, "extra", "ignore"))</f>
        <v>ignore</v>
      </c>
      <c r="G44" s="1" t="str">
        <f ca="1">IF(OR(historyTags!G44="white",historyTags!G44="yellow",historyTags!G44="grey"),IF('Currently Exported 2'!G44=1, "have", "missing"),IF('Currently Exported 2'!G44=1, "extra", "ignore"))</f>
        <v>ignore</v>
      </c>
      <c r="H44" s="1" t="str">
        <f ca="1">IF(OR(historyTags!H44="white",historyTags!H44="yellow",historyTags!H44="grey"),IF('Currently Exported 2'!H44=1, "have", "missing"),IF('Currently Exported 2'!H44=1, "extra", "ignore"))</f>
        <v>ignore</v>
      </c>
      <c r="I44" s="1" t="str">
        <f ca="1">IF(OR(historyTags!I44="white",historyTags!I44="yellow",historyTags!I44="grey"),IF('Currently Exported 2'!I44=1, "have", "missing"),IF('Currently Exported 2'!I44=1, "extra", "ignore"))</f>
        <v>ignore</v>
      </c>
      <c r="J44" s="1" t="str">
        <f ca="1">IF(OR(historyTags!J44="white",historyTags!J44="yellow",historyTags!J44="grey"),IF('Currently Exported 2'!J44=1, "have", "missing"),IF('Currently Exported 2'!J44=1, "extra", "ignore"))</f>
        <v>ignore</v>
      </c>
      <c r="K44" s="1" t="str">
        <f ca="1">IF(OR(historyTags!K44="white",historyTags!K44="yellow",historyTags!K44="grey"),IF('Currently Exported 2'!K44=1, "have", "missing"),IF('Currently Exported 2'!K44=1, "extra", "ignore"))</f>
        <v>ignore</v>
      </c>
      <c r="L44" s="1" t="str">
        <f ca="1">IF(OR(historyTags!L44="white",historyTags!L44="yellow",historyTags!L44="grey"),IF('Currently Exported 2'!L44=1, "have", "missing"),IF('Currently Exported 2'!L44=1, "extra", "ignore"))</f>
        <v>ignore</v>
      </c>
      <c r="M44" s="1" t="str">
        <f ca="1">IF(OR(historyTags!M44="white",historyTags!M44="yellow",historyTags!M44="grey"),IF('Currently Exported 2'!M44=1, "have", "missing"),IF('Currently Exported 2'!M44=1, "extra", "ignore"))</f>
        <v>ignore</v>
      </c>
      <c r="N44" s="1" t="str">
        <f ca="1">IF(OR(historyTags!N44="white",historyTags!N44="yellow",historyTags!N44="grey"),IF('Currently Exported 2'!N44=1, "have", "missing"),IF('Currently Exported 2'!N44=1, "extra", "ignore"))</f>
        <v>ignore</v>
      </c>
      <c r="O44" s="1" t="str">
        <f ca="1">IF(OR(historyTags!O44="white",historyTags!O44="yellow",historyTags!O44="grey"),IF('Currently Exported 2'!O44=1, "have", "missing"),IF('Currently Exported 2'!O44=1, "extra", "ignore"))</f>
        <v>ignore</v>
      </c>
      <c r="P44" s="1" t="str">
        <f ca="1">IF(OR(historyTags!P44="white",historyTags!P44="yellow",historyTags!P44="grey"),IF('Currently Exported 2'!P44=1, "have", "missing"),IF('Currently Exported 2'!P44=1, "extra", "ignore"))</f>
        <v>ignore</v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IF(OR(historyTags!B45="white",historyTags!B45="yellow",historyTags!B45="grey"),IF('Currently Exported 2'!B45=1, "have", "missing"),IF('Currently Exported 2'!B45=1, "extra", "ignore"))</f>
        <v>ignore</v>
      </c>
      <c r="C45" s="1" t="str">
        <f ca="1">IF(OR(historyTags!C45="white",historyTags!C45="yellow",historyTags!C45="grey"),IF('Currently Exported 2'!C45=1, "have", "missing"),IF('Currently Exported 2'!C45=1, "extra", "ignore"))</f>
        <v>ignore</v>
      </c>
      <c r="D45" s="1" t="str">
        <f ca="1">IF(OR(historyTags!D45="white",historyTags!D45="yellow",historyTags!D45="grey"),IF('Currently Exported 2'!D45=1, "have", "missing"),IF('Currently Exported 2'!D45=1, "extra", "ignore"))</f>
        <v>ignore</v>
      </c>
      <c r="E45" s="1" t="str">
        <f ca="1">IF(OR(historyTags!E45="white",historyTags!E45="yellow",historyTags!E45="grey"),IF('Currently Exported 2'!E45=1, "have", "missing"),IF('Currently Exported 2'!E45=1, "extra", "ignore"))</f>
        <v>ignore</v>
      </c>
      <c r="F45" s="1" t="str">
        <f ca="1">IF(OR(historyTags!F45="white",historyTags!F45="yellow",historyTags!F45="grey"),IF('Currently Exported 2'!F45=1, "have", "missing"),IF('Currently Exported 2'!F45=1, "extra", "ignore"))</f>
        <v>ignore</v>
      </c>
      <c r="G45" s="1" t="str">
        <f ca="1">IF(OR(historyTags!G45="white",historyTags!G45="yellow",historyTags!G45="grey"),IF('Currently Exported 2'!G45=1, "have", "missing"),IF('Currently Exported 2'!G45=1, "extra", "ignore"))</f>
        <v>ignore</v>
      </c>
      <c r="H45" s="1" t="str">
        <f ca="1">IF(OR(historyTags!H45="white",historyTags!H45="yellow",historyTags!H45="grey"),IF('Currently Exported 2'!H45=1, "have", "missing"),IF('Currently Exported 2'!H45=1, "extra", "ignore"))</f>
        <v>ignore</v>
      </c>
      <c r="I45" s="1" t="str">
        <f ca="1">IF(OR(historyTags!I45="white",historyTags!I45="yellow",historyTags!I45="grey"),IF('Currently Exported 2'!I45=1, "have", "missing"),IF('Currently Exported 2'!I45=1, "extra", "ignore"))</f>
        <v>ignore</v>
      </c>
      <c r="J45" s="1" t="str">
        <f ca="1">IF(OR(historyTags!J45="white",historyTags!J45="yellow",historyTags!J45="grey"),IF('Currently Exported 2'!J45=1, "have", "missing"),IF('Currently Exported 2'!J45=1, "extra", "ignore"))</f>
        <v>ignore</v>
      </c>
      <c r="K45" s="1" t="str">
        <f ca="1">IF(OR(historyTags!K45="white",historyTags!K45="yellow",historyTags!K45="grey"),IF('Currently Exported 2'!K45=1, "have", "missing"),IF('Currently Exported 2'!K45=1, "extra", "ignore"))</f>
        <v>ignore</v>
      </c>
      <c r="L45" s="1" t="str">
        <f ca="1">IF(OR(historyTags!L45="white",historyTags!L45="yellow",historyTags!L45="grey"),IF('Currently Exported 2'!L45=1, "have", "missing"),IF('Currently Exported 2'!L45=1, "extra", "ignore"))</f>
        <v>ignore</v>
      </c>
      <c r="M45" s="1" t="str">
        <f ca="1">IF(OR(historyTags!M45="white",historyTags!M45="yellow",historyTags!M45="grey"),IF('Currently Exported 2'!M45=1, "have", "missing"),IF('Currently Exported 2'!M45=1, "extra", "ignore"))</f>
        <v>ignore</v>
      </c>
      <c r="N45" s="1" t="str">
        <f ca="1">IF(OR(historyTags!N45="white",historyTags!N45="yellow",historyTags!N45="grey"),IF('Currently Exported 2'!N45=1, "have", "missing"),IF('Currently Exported 2'!N45=1, "extra", "ignore"))</f>
        <v>ignore</v>
      </c>
      <c r="O45" s="1" t="str">
        <f ca="1">IF(OR(historyTags!O45="white",historyTags!O45="yellow",historyTags!O45="grey"),IF('Currently Exported 2'!O45=1, "have", "missing"),IF('Currently Exported 2'!O45=1, "extra", "ignore"))</f>
        <v>ignore</v>
      </c>
      <c r="P45" s="1" t="str">
        <f ca="1">IF(OR(historyTags!P45="white",historyTags!P45="yellow",historyTags!P45="grey"),IF('Currently Exported 2'!P45=1, "have", "missing"),IF('Currently Exported 2'!P45=1, "extra", "ignore"))</f>
        <v>ignore</v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IF(OR(historyTags!B46="white",historyTags!B46="yellow",historyTags!B46="grey"),IF('Currently Exported 2'!B46=1, "have", "missing"),IF('Currently Exported 2'!B46=1, "extra", "ignore"))</f>
        <v>ignore</v>
      </c>
      <c r="C46" s="1" t="str">
        <f ca="1">IF(OR(historyTags!C46="white",historyTags!C46="yellow",historyTags!C46="grey"),IF('Currently Exported 2'!C46=1, "have", "missing"),IF('Currently Exported 2'!C46=1, "extra", "ignore"))</f>
        <v>ignore</v>
      </c>
      <c r="D46" s="1" t="str">
        <f ca="1">IF(OR(historyTags!D46="white",historyTags!D46="yellow",historyTags!D46="grey"),IF('Currently Exported 2'!D46=1, "have", "missing"),IF('Currently Exported 2'!D46=1, "extra", "ignore"))</f>
        <v>ignore</v>
      </c>
      <c r="E46" s="1" t="str">
        <f ca="1">IF(OR(historyTags!E46="white",historyTags!E46="yellow",historyTags!E46="grey"),IF('Currently Exported 2'!E46=1, "have", "missing"),IF('Currently Exported 2'!E46=1, "extra", "ignore"))</f>
        <v>ignore</v>
      </c>
      <c r="F46" s="1" t="str">
        <f ca="1">IF(OR(historyTags!F46="white",historyTags!F46="yellow",historyTags!F46="grey"),IF('Currently Exported 2'!F46=1, "have", "missing"),IF('Currently Exported 2'!F46=1, "extra", "ignore"))</f>
        <v>ignore</v>
      </c>
      <c r="G46" s="1" t="str">
        <f ca="1">IF(OR(historyTags!G46="white",historyTags!G46="yellow",historyTags!G46="grey"),IF('Currently Exported 2'!G46=1, "have", "missing"),IF('Currently Exported 2'!G46=1, "extra", "ignore"))</f>
        <v>ignore</v>
      </c>
      <c r="H46" s="1" t="str">
        <f ca="1">IF(OR(historyTags!H46="white",historyTags!H46="yellow",historyTags!H46="grey"),IF('Currently Exported 2'!H46=1, "have", "missing"),IF('Currently Exported 2'!H46=1, "extra", "ignore"))</f>
        <v>ignore</v>
      </c>
      <c r="I46" s="1" t="str">
        <f ca="1">IF(OR(historyTags!I46="white",historyTags!I46="yellow",historyTags!I46="grey"),IF('Currently Exported 2'!I46=1, "have", "missing"),IF('Currently Exported 2'!I46=1, "extra", "ignore"))</f>
        <v>ignore</v>
      </c>
      <c r="J46" s="1" t="str">
        <f ca="1">IF(OR(historyTags!J46="white",historyTags!J46="yellow",historyTags!J46="grey"),IF('Currently Exported 2'!J46=1, "have", "missing"),IF('Currently Exported 2'!J46=1, "extra", "ignore"))</f>
        <v>ignore</v>
      </c>
      <c r="K46" s="1" t="str">
        <f ca="1">IF(OR(historyTags!K46="white",historyTags!K46="yellow",historyTags!K46="grey"),IF('Currently Exported 2'!K46=1, "have", "missing"),IF('Currently Exported 2'!K46=1, "extra", "ignore"))</f>
        <v>ignore</v>
      </c>
      <c r="L46" s="1" t="str">
        <f ca="1">IF(OR(historyTags!L46="white",historyTags!L46="yellow",historyTags!L46="grey"),IF('Currently Exported 2'!L46=1, "have", "missing"),IF('Currently Exported 2'!L46=1, "extra", "ignore"))</f>
        <v>ignore</v>
      </c>
      <c r="M46" s="1" t="str">
        <f ca="1">IF(OR(historyTags!M46="white",historyTags!M46="yellow",historyTags!M46="grey"),IF('Currently Exported 2'!M46=1, "have", "missing"),IF('Currently Exported 2'!M46=1, "extra", "ignore"))</f>
        <v>ignore</v>
      </c>
      <c r="N46" s="1" t="str">
        <f ca="1">IF(OR(historyTags!N46="white",historyTags!N46="yellow",historyTags!N46="grey"),IF('Currently Exported 2'!N46=1, "have", "missing"),IF('Currently Exported 2'!N46=1, "extra", "ignore"))</f>
        <v>ignore</v>
      </c>
      <c r="O46" s="1" t="str">
        <f ca="1">IF(OR(historyTags!O46="white",historyTags!O46="yellow",historyTags!O46="grey"),IF('Currently Exported 2'!O46=1, "have", "missing"),IF('Currently Exported 2'!O46=1, "extra", "ignore"))</f>
        <v>ignore</v>
      </c>
      <c r="P46" s="1" t="str">
        <f ca="1">IF(OR(historyTags!P46="white",historyTags!P46="yellow",historyTags!P46="grey"),IF('Currently Exported 2'!P46=1, "have", "missing"),IF('Currently Exported 2'!P46=1, "extra", "ignore"))</f>
        <v>ignore</v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IF(OR(historyTags!B47="white",historyTags!B47="yellow",historyTags!B47="grey"),IF('Currently Exported 2'!B47=1, "have", "missing"),IF('Currently Exported 2'!B47=1, "extra", "ignore"))</f>
        <v>ignore</v>
      </c>
      <c r="C47" s="1" t="str">
        <f ca="1">IF(OR(historyTags!C47="white",historyTags!C47="yellow",historyTags!C47="grey"),IF('Currently Exported 2'!C47=1, "have", "missing"),IF('Currently Exported 2'!C47=1, "extra", "ignore"))</f>
        <v>ignore</v>
      </c>
      <c r="D47" s="1" t="str">
        <f ca="1">IF(OR(historyTags!D47="white",historyTags!D47="yellow",historyTags!D47="grey"),IF('Currently Exported 2'!D47=1, "have", "missing"),IF('Currently Exported 2'!D47=1, "extra", "ignore"))</f>
        <v>ignore</v>
      </c>
      <c r="E47" s="1" t="str">
        <f ca="1">IF(OR(historyTags!E47="white",historyTags!E47="yellow",historyTags!E47="grey"),IF('Currently Exported 2'!E47=1, "have", "missing"),IF('Currently Exported 2'!E47=1, "extra", "ignore"))</f>
        <v>ignore</v>
      </c>
      <c r="F47" s="1" t="str">
        <f ca="1">IF(OR(historyTags!F47="white",historyTags!F47="yellow",historyTags!F47="grey"),IF('Currently Exported 2'!F47=1, "have", "missing"),IF('Currently Exported 2'!F47=1, "extra", "ignore"))</f>
        <v>ignore</v>
      </c>
      <c r="G47" s="1" t="str">
        <f ca="1">IF(OR(historyTags!G47="white",historyTags!G47="yellow",historyTags!G47="grey"),IF('Currently Exported 2'!G47=1, "have", "missing"),IF('Currently Exported 2'!G47=1, "extra", "ignore"))</f>
        <v>ignore</v>
      </c>
      <c r="H47" s="1" t="str">
        <f ca="1">IF(OR(historyTags!H47="white",historyTags!H47="yellow",historyTags!H47="grey"),IF('Currently Exported 2'!H47=1, "have", "missing"),IF('Currently Exported 2'!H47=1, "extra", "ignore"))</f>
        <v>ignore</v>
      </c>
      <c r="I47" s="1" t="str">
        <f ca="1">IF(OR(historyTags!I47="white",historyTags!I47="yellow",historyTags!I47="grey"),IF('Currently Exported 2'!I47=1, "have", "missing"),IF('Currently Exported 2'!I47=1, "extra", "ignore"))</f>
        <v>ignore</v>
      </c>
      <c r="J47" s="1" t="str">
        <f ca="1">IF(OR(historyTags!J47="white",historyTags!J47="yellow",historyTags!J47="grey"),IF('Currently Exported 2'!J47=1, "have", "missing"),IF('Currently Exported 2'!J47=1, "extra", "ignore"))</f>
        <v>ignore</v>
      </c>
      <c r="K47" s="1" t="str">
        <f ca="1">IF(OR(historyTags!K47="white",historyTags!K47="yellow",historyTags!K47="grey"),IF('Currently Exported 2'!K47=1, "have", "missing"),IF('Currently Exported 2'!K47=1, "extra", "ignore"))</f>
        <v>ignore</v>
      </c>
      <c r="L47" s="1" t="str">
        <f ca="1">IF(OR(historyTags!L47="white",historyTags!L47="yellow",historyTags!L47="grey"),IF('Currently Exported 2'!L47=1, "have", "missing"),IF('Currently Exported 2'!L47=1, "extra", "ignore"))</f>
        <v>ignore</v>
      </c>
      <c r="M47" s="1" t="str">
        <f ca="1">IF(OR(historyTags!M47="white",historyTags!M47="yellow",historyTags!M47="grey"),IF('Currently Exported 2'!M47=1, "have", "missing"),IF('Currently Exported 2'!M47=1, "extra", "ignore"))</f>
        <v>ignore</v>
      </c>
      <c r="N47" s="1" t="str">
        <f ca="1">IF(OR(historyTags!N47="white",historyTags!N47="yellow",historyTags!N47="grey"),IF('Currently Exported 2'!N47=1, "have", "missing"),IF('Currently Exported 2'!N47=1, "extra", "ignore"))</f>
        <v>ignore</v>
      </c>
      <c r="O47" s="1" t="str">
        <f ca="1">IF(OR(historyTags!O47="white",historyTags!O47="yellow",historyTags!O47="grey"),IF('Currently Exported 2'!O47=1, "have", "missing"),IF('Currently Exported 2'!O47=1, "extra", "ignore"))</f>
        <v>ignore</v>
      </c>
      <c r="P47" s="1" t="str">
        <f ca="1">IF(OR(historyTags!P47="white",historyTags!P47="yellow",historyTags!P47="grey"),IF('Currently Exported 2'!P47=1, "have", "missing"),IF('Currently Exported 2'!P47=1, "extra", "ignore"))</f>
        <v>ignore</v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IF(OR(historyTags!B48="white",historyTags!B48="yellow",historyTags!B48="grey"),IF('Currently Exported 2'!B48=1, "have", "missing"),IF('Currently Exported 2'!B48=1, "extra", "ignore"))</f>
        <v>ignore</v>
      </c>
      <c r="C48" s="1" t="str">
        <f ca="1">IF(OR(historyTags!C48="white",historyTags!C48="yellow",historyTags!C48="grey"),IF('Currently Exported 2'!C48=1, "have", "missing"),IF('Currently Exported 2'!C48=1, "extra", "ignore"))</f>
        <v>ignore</v>
      </c>
      <c r="D48" s="1" t="str">
        <f ca="1">IF(OR(historyTags!D48="white",historyTags!D48="yellow",historyTags!D48="grey"),IF('Currently Exported 2'!D48=1, "have", "missing"),IF('Currently Exported 2'!D48=1, "extra", "ignore"))</f>
        <v>ignore</v>
      </c>
      <c r="E48" s="1" t="str">
        <f ca="1">IF(OR(historyTags!E48="white",historyTags!E48="yellow",historyTags!E48="grey"),IF('Currently Exported 2'!E48=1, "have", "missing"),IF('Currently Exported 2'!E48=1, "extra", "ignore"))</f>
        <v>ignore</v>
      </c>
      <c r="F48" s="1" t="str">
        <f ca="1">IF(OR(historyTags!F48="white",historyTags!F48="yellow",historyTags!F48="grey"),IF('Currently Exported 2'!F48=1, "have", "missing"),IF('Currently Exported 2'!F48=1, "extra", "ignore"))</f>
        <v>ignore</v>
      </c>
      <c r="G48" s="1" t="str">
        <f ca="1">IF(OR(historyTags!G48="white",historyTags!G48="yellow",historyTags!G48="grey"),IF('Currently Exported 2'!G48=1, "have", "missing"),IF('Currently Exported 2'!G48=1, "extra", "ignore"))</f>
        <v>ignore</v>
      </c>
      <c r="H48" s="1" t="str">
        <f ca="1">IF(OR(historyTags!H48="white",historyTags!H48="yellow",historyTags!H48="grey"),IF('Currently Exported 2'!H48=1, "have", "missing"),IF('Currently Exported 2'!H48=1, "extra", "ignore"))</f>
        <v>ignore</v>
      </c>
      <c r="I48" s="1" t="str">
        <f ca="1">IF(OR(historyTags!I48="white",historyTags!I48="yellow",historyTags!I48="grey"),IF('Currently Exported 2'!I48=1, "have", "missing"),IF('Currently Exported 2'!I48=1, "extra", "ignore"))</f>
        <v>ignore</v>
      </c>
      <c r="J48" s="1" t="str">
        <f ca="1">IF(OR(historyTags!J48="white",historyTags!J48="yellow",historyTags!J48="grey"),IF('Currently Exported 2'!J48=1, "have", "missing"),IF('Currently Exported 2'!J48=1, "extra", "ignore"))</f>
        <v>ignore</v>
      </c>
      <c r="K48" s="1" t="str">
        <f ca="1">IF(OR(historyTags!K48="white",historyTags!K48="yellow",historyTags!K48="grey"),IF('Currently Exported 2'!K48=1, "have", "missing"),IF('Currently Exported 2'!K48=1, "extra", "ignore"))</f>
        <v>ignore</v>
      </c>
      <c r="L48" s="1" t="str">
        <f ca="1">IF(OR(historyTags!L48="white",historyTags!L48="yellow",historyTags!L48="grey"),IF('Currently Exported 2'!L48=1, "have", "missing"),IF('Currently Exported 2'!L48=1, "extra", "ignore"))</f>
        <v>ignore</v>
      </c>
      <c r="M48" s="1" t="str">
        <f ca="1">IF(OR(historyTags!M48="white",historyTags!M48="yellow",historyTags!M48="grey"),IF('Currently Exported 2'!M48=1, "have", "missing"),IF('Currently Exported 2'!M48=1, "extra", "ignore"))</f>
        <v>ignore</v>
      </c>
      <c r="N48" s="1" t="str">
        <f ca="1">IF(OR(historyTags!N48="white",historyTags!N48="yellow",historyTags!N48="grey"),IF('Currently Exported 2'!N48=1, "have", "missing"),IF('Currently Exported 2'!N48=1, "extra", "ignore"))</f>
        <v>ignore</v>
      </c>
      <c r="O48" s="1" t="str">
        <f ca="1">IF(OR(historyTags!O48="white",historyTags!O48="yellow",historyTags!O48="grey"),IF('Currently Exported 2'!O48=1, "have", "missing"),IF('Currently Exported 2'!O48=1, "extra", "ignore"))</f>
        <v>ignore</v>
      </c>
      <c r="P48" s="1" t="str">
        <f ca="1">IF(OR(historyTags!P48="white",historyTags!P48="yellow",historyTags!P48="grey"),IF('Currently Exported 2'!P48=1, "have", "missing"),IF('Currently Exported 2'!P48=1, "extra", "ignore"))</f>
        <v>ignore</v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IF(OR(historyTags!B49="white",historyTags!B49="yellow",historyTags!B49="grey"),IF('Currently Exported 2'!B49=1, "have", "missing"),IF('Currently Exported 2'!B49=1, "extra", "ignore"))</f>
        <v>ignore</v>
      </c>
      <c r="C49" s="1" t="str">
        <f ca="1">IF(OR(historyTags!C49="white",historyTags!C49="yellow",historyTags!C49="grey"),IF('Currently Exported 2'!C49=1, "have", "missing"),IF('Currently Exported 2'!C49=1, "extra", "ignore"))</f>
        <v>ignore</v>
      </c>
      <c r="D49" s="1" t="str">
        <f ca="1">IF(OR(historyTags!D49="white",historyTags!D49="yellow",historyTags!D49="grey"),IF('Currently Exported 2'!D49=1, "have", "missing"),IF('Currently Exported 2'!D49=1, "extra", "ignore"))</f>
        <v>ignore</v>
      </c>
      <c r="E49" s="1" t="str">
        <f ca="1">IF(OR(historyTags!E49="white",historyTags!E49="yellow",historyTags!E49="grey"),IF('Currently Exported 2'!E49=1, "have", "missing"),IF('Currently Exported 2'!E49=1, "extra", "ignore"))</f>
        <v>ignore</v>
      </c>
      <c r="F49" s="1" t="str">
        <f ca="1">IF(OR(historyTags!F49="white",historyTags!F49="yellow",historyTags!F49="grey"),IF('Currently Exported 2'!F49=1, "have", "missing"),IF('Currently Exported 2'!F49=1, "extra", "ignore"))</f>
        <v>ignore</v>
      </c>
      <c r="G49" s="1" t="str">
        <f ca="1">IF(OR(historyTags!G49="white",historyTags!G49="yellow",historyTags!G49="grey"),IF('Currently Exported 2'!G49=1, "have", "missing"),IF('Currently Exported 2'!G49=1, "extra", "ignore"))</f>
        <v>ignore</v>
      </c>
      <c r="H49" s="1" t="str">
        <f ca="1">IF(OR(historyTags!H49="white",historyTags!H49="yellow",historyTags!H49="grey"),IF('Currently Exported 2'!H49=1, "have", "missing"),IF('Currently Exported 2'!H49=1, "extra", "ignore"))</f>
        <v>ignore</v>
      </c>
      <c r="I49" s="1" t="str">
        <f ca="1">IF(OR(historyTags!I49="white",historyTags!I49="yellow",historyTags!I49="grey"),IF('Currently Exported 2'!I49=1, "have", "missing"),IF('Currently Exported 2'!I49=1, "extra", "ignore"))</f>
        <v>ignore</v>
      </c>
      <c r="J49" s="1" t="str">
        <f ca="1">IF(OR(historyTags!J49="white",historyTags!J49="yellow",historyTags!J49="grey"),IF('Currently Exported 2'!J49=1, "have", "missing"),IF('Currently Exported 2'!J49=1, "extra", "ignore"))</f>
        <v>ignore</v>
      </c>
      <c r="K49" s="1" t="str">
        <f ca="1">IF(OR(historyTags!K49="white",historyTags!K49="yellow",historyTags!K49="grey"),IF('Currently Exported 2'!K49=1, "have", "missing"),IF('Currently Exported 2'!K49=1, "extra", "ignore"))</f>
        <v>ignore</v>
      </c>
      <c r="L49" s="1" t="str">
        <f ca="1">IF(OR(historyTags!L49="white",historyTags!L49="yellow",historyTags!L49="grey"),IF('Currently Exported 2'!L49=1, "have", "missing"),IF('Currently Exported 2'!L49=1, "extra", "ignore"))</f>
        <v>ignore</v>
      </c>
      <c r="M49" s="1" t="str">
        <f ca="1">IF(OR(historyTags!M49="white",historyTags!M49="yellow",historyTags!M49="grey"),IF('Currently Exported 2'!M49=1, "have", "missing"),IF('Currently Exported 2'!M49=1, "extra", "ignore"))</f>
        <v>ignore</v>
      </c>
      <c r="N49" s="1" t="str">
        <f ca="1">IF(OR(historyTags!N49="white",historyTags!N49="yellow",historyTags!N49="grey"),IF('Currently Exported 2'!N49=1, "have", "missing"),IF('Currently Exported 2'!N49=1, "extra", "ignore"))</f>
        <v>ignore</v>
      </c>
      <c r="O49" s="1" t="str">
        <f ca="1">IF(OR(historyTags!O49="white",historyTags!O49="yellow",historyTags!O49="grey"),IF('Currently Exported 2'!O49=1, "have", "missing"),IF('Currently Exported 2'!O49=1, "extra", "ignore"))</f>
        <v>ignore</v>
      </c>
      <c r="P49" s="1" t="str">
        <f ca="1">IF(OR(historyTags!P49="white",historyTags!P49="yellow",historyTags!P49="grey"),IF('Currently Exported 2'!P49=1, "have", "missing"),IF('Currently Exported 2'!P49=1, "extra", "ignore"))</f>
        <v>ignore</v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IF(OR(historyTags!B50="white",historyTags!B50="yellow",historyTags!B50="grey"),IF('Currently Exported 2'!B50=1, "have", "missing"),IF('Currently Exported 2'!B50=1, "extra", "ignore"))</f>
        <v>ignore</v>
      </c>
      <c r="C50" s="1" t="str">
        <f ca="1">IF(OR(historyTags!C50="white",historyTags!C50="yellow",historyTags!C50="grey"),IF('Currently Exported 2'!C50=1, "have", "missing"),IF('Currently Exported 2'!C50=1, "extra", "ignore"))</f>
        <v>ignore</v>
      </c>
      <c r="D50" s="1" t="str">
        <f ca="1">IF(OR(historyTags!D50="white",historyTags!D50="yellow",historyTags!D50="grey"),IF('Currently Exported 2'!D50=1, "have", "missing"),IF('Currently Exported 2'!D50=1, "extra", "ignore"))</f>
        <v>ignore</v>
      </c>
      <c r="E50" s="1" t="str">
        <f ca="1">IF(OR(historyTags!E50="white",historyTags!E50="yellow",historyTags!E50="grey"),IF('Currently Exported 2'!E50=1, "have", "missing"),IF('Currently Exported 2'!E50=1, "extra", "ignore"))</f>
        <v>ignore</v>
      </c>
      <c r="F50" s="1" t="str">
        <f ca="1">IF(OR(historyTags!F50="white",historyTags!F50="yellow",historyTags!F50="grey"),IF('Currently Exported 2'!F50=1, "have", "missing"),IF('Currently Exported 2'!F50=1, "extra", "ignore"))</f>
        <v>ignore</v>
      </c>
      <c r="G50" s="1" t="str">
        <f ca="1">IF(OR(historyTags!G50="white",historyTags!G50="yellow",historyTags!G50="grey"),IF('Currently Exported 2'!G50=1, "have", "missing"),IF('Currently Exported 2'!G50=1, "extra", "ignore"))</f>
        <v>ignore</v>
      </c>
      <c r="H50" s="1" t="str">
        <f ca="1">IF(OR(historyTags!H50="white",historyTags!H50="yellow",historyTags!H50="grey"),IF('Currently Exported 2'!H50=1, "have", "missing"),IF('Currently Exported 2'!H50=1, "extra", "ignore"))</f>
        <v>ignore</v>
      </c>
      <c r="I50" s="1" t="str">
        <f ca="1">IF(OR(historyTags!I50="white",historyTags!I50="yellow",historyTags!I50="grey"),IF('Currently Exported 2'!I50=1, "have", "missing"),IF('Currently Exported 2'!I50=1, "extra", "ignore"))</f>
        <v>ignore</v>
      </c>
      <c r="J50" s="1" t="str">
        <f ca="1">IF(OR(historyTags!J50="white",historyTags!J50="yellow",historyTags!J50="grey"),IF('Currently Exported 2'!J50=1, "have", "missing"),IF('Currently Exported 2'!J50=1, "extra", "ignore"))</f>
        <v>ignore</v>
      </c>
      <c r="K50" s="1" t="str">
        <f ca="1">IF(OR(historyTags!K50="white",historyTags!K50="yellow",historyTags!K50="grey"),IF('Currently Exported 2'!K50=1, "have", "missing"),IF('Currently Exported 2'!K50=1, "extra", "ignore"))</f>
        <v>ignore</v>
      </c>
      <c r="L50" s="1" t="str">
        <f ca="1">IF(OR(historyTags!L50="white",historyTags!L50="yellow",historyTags!L50="grey"),IF('Currently Exported 2'!L50=1, "have", "missing"),IF('Currently Exported 2'!L50=1, "extra", "ignore"))</f>
        <v>ignore</v>
      </c>
      <c r="M50" s="1" t="str">
        <f ca="1">IF(OR(historyTags!M50="white",historyTags!M50="yellow",historyTags!M50="grey"),IF('Currently Exported 2'!M50=1, "have", "missing"),IF('Currently Exported 2'!M50=1, "extra", "ignore"))</f>
        <v>ignore</v>
      </c>
      <c r="N50" s="1" t="str">
        <f ca="1">IF(OR(historyTags!N50="white",historyTags!N50="yellow",historyTags!N50="grey"),IF('Currently Exported 2'!N50=1, "have", "missing"),IF('Currently Exported 2'!N50=1, "extra", "ignore"))</f>
        <v>ignore</v>
      </c>
      <c r="O50" s="1" t="str">
        <f ca="1">IF(OR(historyTags!O50="white",historyTags!O50="yellow",historyTags!O50="grey"),IF('Currently Exported 2'!O50=1, "have", "missing"),IF('Currently Exported 2'!O50=1, "extra", "ignore"))</f>
        <v>ignore</v>
      </c>
      <c r="P50" s="1" t="str">
        <f ca="1">IF(OR(historyTags!P50="white",historyTags!P50="yellow",historyTags!P50="grey"),IF('Currently Exported 2'!P50=1, "have", "missing"),IF('Currently Exported 2'!P50=1, "extra", "ignore"))</f>
        <v>ignore</v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IF(OR(historyTags!B51="white",historyTags!B51="yellow",historyTags!B51="grey"),IF('Currently Exported 2'!B51=1, "have", "missing"),IF('Currently Exported 2'!B51=1, "extra", "ignore"))</f>
        <v>ignore</v>
      </c>
      <c r="C51" s="1" t="str">
        <f ca="1">IF(OR(historyTags!C51="white",historyTags!C51="yellow",historyTags!C51="grey"),IF('Currently Exported 2'!C51=1, "have", "missing"),IF('Currently Exported 2'!C51=1, "extra", "ignore"))</f>
        <v>ignore</v>
      </c>
      <c r="D51" s="1" t="str">
        <f ca="1">IF(OR(historyTags!D51="white",historyTags!D51="yellow",historyTags!D51="grey"),IF('Currently Exported 2'!D51=1, "have", "missing"),IF('Currently Exported 2'!D51=1, "extra", "ignore"))</f>
        <v>ignore</v>
      </c>
      <c r="E51" s="1" t="str">
        <f ca="1">IF(OR(historyTags!E51="white",historyTags!E51="yellow",historyTags!E51="grey"),IF('Currently Exported 2'!E51=1, "have", "missing"),IF('Currently Exported 2'!E51=1, "extra", "ignore"))</f>
        <v>ignore</v>
      </c>
      <c r="F51" s="1" t="str">
        <f ca="1">IF(OR(historyTags!F51="white",historyTags!F51="yellow",historyTags!F51="grey"),IF('Currently Exported 2'!F51=1, "have", "missing"),IF('Currently Exported 2'!F51=1, "extra", "ignore"))</f>
        <v>ignore</v>
      </c>
      <c r="G51" s="1" t="str">
        <f ca="1">IF(OR(historyTags!G51="white",historyTags!G51="yellow",historyTags!G51="grey"),IF('Currently Exported 2'!G51=1, "have", "missing"),IF('Currently Exported 2'!G51=1, "extra", "ignore"))</f>
        <v>ignore</v>
      </c>
      <c r="H51" s="1" t="str">
        <f ca="1">IF(OR(historyTags!H51="white",historyTags!H51="yellow",historyTags!H51="grey"),IF('Currently Exported 2'!H51=1, "have", "missing"),IF('Currently Exported 2'!H51=1, "extra", "ignore"))</f>
        <v>ignore</v>
      </c>
      <c r="I51" s="1" t="str">
        <f ca="1">IF(OR(historyTags!I51="white",historyTags!I51="yellow",historyTags!I51="grey"),IF('Currently Exported 2'!I51=1, "have", "missing"),IF('Currently Exported 2'!I51=1, "extra", "ignore"))</f>
        <v>ignore</v>
      </c>
      <c r="J51" s="1" t="str">
        <f ca="1">IF(OR(historyTags!J51="white",historyTags!J51="yellow",historyTags!J51="grey"),IF('Currently Exported 2'!J51=1, "have", "missing"),IF('Currently Exported 2'!J51=1, "extra", "ignore"))</f>
        <v>ignore</v>
      </c>
      <c r="K51" s="1" t="str">
        <f ca="1">IF(OR(historyTags!K51="white",historyTags!K51="yellow",historyTags!K51="grey"),IF('Currently Exported 2'!K51=1, "have", "missing"),IF('Currently Exported 2'!K51=1, "extra", "ignore"))</f>
        <v>ignore</v>
      </c>
      <c r="L51" s="1" t="str">
        <f ca="1">IF(OR(historyTags!L51="white",historyTags!L51="yellow",historyTags!L51="grey"),IF('Currently Exported 2'!L51=1, "have", "missing"),IF('Currently Exported 2'!L51=1, "extra", "ignore"))</f>
        <v>ignore</v>
      </c>
      <c r="M51" s="1" t="str">
        <f ca="1">IF(OR(historyTags!M51="white",historyTags!M51="yellow",historyTags!M51="grey"),IF('Currently Exported 2'!M51=1, "have", "missing"),IF('Currently Exported 2'!M51=1, "extra", "ignore"))</f>
        <v>ignore</v>
      </c>
      <c r="N51" s="1" t="str">
        <f ca="1">IF(OR(historyTags!N51="white",historyTags!N51="yellow",historyTags!N51="grey"),IF('Currently Exported 2'!N51=1, "have", "missing"),IF('Currently Exported 2'!N51=1, "extra", "ignore"))</f>
        <v>ignore</v>
      </c>
      <c r="O51" s="1" t="str">
        <f ca="1">IF(OR(historyTags!O51="white",historyTags!O51="yellow",historyTags!O51="grey"),IF('Currently Exported 2'!O51=1, "have", "missing"),IF('Currently Exported 2'!O51=1, "extra", "ignore"))</f>
        <v>ignore</v>
      </c>
      <c r="P51" s="1" t="str">
        <f ca="1">IF(OR(historyTags!P51="white",historyTags!P51="yellow",historyTags!P51="grey"),IF('Currently Exported 2'!P51=1, "have", "missing"),IF('Currently Exported 2'!P51=1, "extra", "ignore"))</f>
        <v>ignore</v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IF(OR(historyTags!B52="white",historyTags!B52="yellow",historyTags!B52="grey"),IF('Currently Exported 2'!B52=1, "have", "missing"),IF('Currently Exported 2'!B52=1, "extra", "ignore"))</f>
        <v>ignore</v>
      </c>
      <c r="C52" s="1" t="str">
        <f ca="1">IF(OR(historyTags!C52="white",historyTags!C52="yellow",historyTags!C52="grey"),IF('Currently Exported 2'!C52=1, "have", "missing"),IF('Currently Exported 2'!C52=1, "extra", "ignore"))</f>
        <v>ignore</v>
      </c>
      <c r="D52" s="1" t="str">
        <f ca="1">IF(OR(historyTags!D52="white",historyTags!D52="yellow",historyTags!D52="grey"),IF('Currently Exported 2'!D52=1, "have", "missing"),IF('Currently Exported 2'!D52=1, "extra", "ignore"))</f>
        <v>ignore</v>
      </c>
      <c r="E52" s="1" t="str">
        <f ca="1">IF(OR(historyTags!E52="white",historyTags!E52="yellow",historyTags!E52="grey"),IF('Currently Exported 2'!E52=1, "have", "missing"),IF('Currently Exported 2'!E52=1, "extra", "ignore"))</f>
        <v>ignore</v>
      </c>
      <c r="F52" s="1" t="str">
        <f ca="1">IF(OR(historyTags!F52="white",historyTags!F52="yellow",historyTags!F52="grey"),IF('Currently Exported 2'!F52=1, "have", "missing"),IF('Currently Exported 2'!F52=1, "extra", "ignore"))</f>
        <v>ignore</v>
      </c>
      <c r="G52" s="1" t="str">
        <f ca="1">IF(OR(historyTags!G52="white",historyTags!G52="yellow",historyTags!G52="grey"),IF('Currently Exported 2'!G52=1, "have", "missing"),IF('Currently Exported 2'!G52=1, "extra", "ignore"))</f>
        <v>ignore</v>
      </c>
      <c r="H52" s="1" t="str">
        <f ca="1">IF(OR(historyTags!H52="white",historyTags!H52="yellow",historyTags!H52="grey"),IF('Currently Exported 2'!H52=1, "have", "missing"),IF('Currently Exported 2'!H52=1, "extra", "ignore"))</f>
        <v>ignore</v>
      </c>
      <c r="I52" s="1" t="str">
        <f ca="1">IF(OR(historyTags!I52="white",historyTags!I52="yellow",historyTags!I52="grey"),IF('Currently Exported 2'!I52=1, "have", "missing"),IF('Currently Exported 2'!I52=1, "extra", "ignore"))</f>
        <v>ignore</v>
      </c>
      <c r="J52" s="1" t="str">
        <f ca="1">IF(OR(historyTags!J52="white",historyTags!J52="yellow",historyTags!J52="grey"),IF('Currently Exported 2'!J52=1, "have", "missing"),IF('Currently Exported 2'!J52=1, "extra", "ignore"))</f>
        <v>ignore</v>
      </c>
      <c r="K52" s="1" t="str">
        <f ca="1">IF(OR(historyTags!K52="white",historyTags!K52="yellow",historyTags!K52="grey"),IF('Currently Exported 2'!K52=1, "have", "missing"),IF('Currently Exported 2'!K52=1, "extra", "ignore"))</f>
        <v>ignore</v>
      </c>
      <c r="L52" s="1" t="str">
        <f ca="1">IF(OR(historyTags!L52="white",historyTags!L52="yellow",historyTags!L52="grey"),IF('Currently Exported 2'!L52=1, "have", "missing"),IF('Currently Exported 2'!L52=1, "extra", "ignore"))</f>
        <v>ignore</v>
      </c>
      <c r="M52" s="1" t="str">
        <f ca="1">IF(OR(historyTags!M52="white",historyTags!M52="yellow",historyTags!M52="grey"),IF('Currently Exported 2'!M52=1, "have", "missing"),IF('Currently Exported 2'!M52=1, "extra", "ignore"))</f>
        <v>ignore</v>
      </c>
      <c r="N52" s="1" t="str">
        <f ca="1">IF(OR(historyTags!N52="white",historyTags!N52="yellow",historyTags!N52="grey"),IF('Currently Exported 2'!N52=1, "have", "missing"),IF('Currently Exported 2'!N52=1, "extra", "ignore"))</f>
        <v>ignore</v>
      </c>
      <c r="O52" s="1" t="str">
        <f ca="1">IF(OR(historyTags!O52="white",historyTags!O52="yellow",historyTags!O52="grey"),IF('Currently Exported 2'!O52=1, "have", "missing"),IF('Currently Exported 2'!O52=1, "extra", "ignore"))</f>
        <v>ignore</v>
      </c>
      <c r="P52" s="1" t="str">
        <f ca="1">IF(OR(historyTags!P52="white",historyTags!P52="yellow",historyTags!P52="grey"),IF('Currently Exported 2'!P52=1, "have", "missing"),IF('Currently Exported 2'!P52=1, "extra", "ignore"))</f>
        <v>ignore</v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IF(OR(historyTags!B53="white",historyTags!B53="yellow",historyTags!B53="grey"),IF('Currently Exported 2'!B53=1, "have", "missing"),IF('Currently Exported 2'!B53=1, "extra", "ignore"))</f>
        <v>ignore</v>
      </c>
      <c r="C53" s="1" t="str">
        <f ca="1">IF(OR(historyTags!C53="white",historyTags!C53="yellow",historyTags!C53="grey"),IF('Currently Exported 2'!C53=1, "have", "missing"),IF('Currently Exported 2'!C53=1, "extra", "ignore"))</f>
        <v>ignore</v>
      </c>
      <c r="D53" s="1" t="str">
        <f ca="1">IF(OR(historyTags!D53="white",historyTags!D53="yellow",historyTags!D53="grey"),IF('Currently Exported 2'!D53=1, "have", "missing"),IF('Currently Exported 2'!D53=1, "extra", "ignore"))</f>
        <v>ignore</v>
      </c>
      <c r="E53" s="1" t="str">
        <f ca="1">IF(OR(historyTags!E53="white",historyTags!E53="yellow",historyTags!E53="grey"),IF('Currently Exported 2'!E53=1, "have", "missing"),IF('Currently Exported 2'!E53=1, "extra", "ignore"))</f>
        <v>ignore</v>
      </c>
      <c r="F53" s="1" t="str">
        <f ca="1">IF(OR(historyTags!F53="white",historyTags!F53="yellow",historyTags!F53="grey"),IF('Currently Exported 2'!F53=1, "have", "missing"),IF('Currently Exported 2'!F53=1, "extra", "ignore"))</f>
        <v>ignore</v>
      </c>
      <c r="G53" s="1" t="str">
        <f ca="1">IF(OR(historyTags!G53="white",historyTags!G53="yellow",historyTags!G53="grey"),IF('Currently Exported 2'!G53=1, "have", "missing"),IF('Currently Exported 2'!G53=1, "extra", "ignore"))</f>
        <v>ignore</v>
      </c>
      <c r="H53" s="1" t="str">
        <f ca="1">IF(OR(historyTags!H53="white",historyTags!H53="yellow",historyTags!H53="grey"),IF('Currently Exported 2'!H53=1, "have", "missing"),IF('Currently Exported 2'!H53=1, "extra", "ignore"))</f>
        <v>ignore</v>
      </c>
      <c r="I53" s="1" t="str">
        <f ca="1">IF(OR(historyTags!I53="white",historyTags!I53="yellow",historyTags!I53="grey"),IF('Currently Exported 2'!I53=1, "have", "missing"),IF('Currently Exported 2'!I53=1, "extra", "ignore"))</f>
        <v>ignore</v>
      </c>
      <c r="J53" s="1" t="str">
        <f ca="1">IF(OR(historyTags!J53="white",historyTags!J53="yellow",historyTags!J53="grey"),IF('Currently Exported 2'!J53=1, "have", "missing"),IF('Currently Exported 2'!J53=1, "extra", "ignore"))</f>
        <v>ignore</v>
      </c>
      <c r="K53" s="1" t="str">
        <f ca="1">IF(OR(historyTags!K53="white",historyTags!K53="yellow",historyTags!K53="grey"),IF('Currently Exported 2'!K53=1, "have", "missing"),IF('Currently Exported 2'!K53=1, "extra", "ignore"))</f>
        <v>ignore</v>
      </c>
      <c r="L53" s="1" t="str">
        <f ca="1">IF(OR(historyTags!L53="white",historyTags!L53="yellow",historyTags!L53="grey"),IF('Currently Exported 2'!L53=1, "have", "missing"),IF('Currently Exported 2'!L53=1, "extra", "ignore"))</f>
        <v>ignore</v>
      </c>
      <c r="M53" s="1" t="str">
        <f ca="1">IF(OR(historyTags!M53="white",historyTags!M53="yellow",historyTags!M53="grey"),IF('Currently Exported 2'!M53=1, "have", "missing"),IF('Currently Exported 2'!M53=1, "extra", "ignore"))</f>
        <v>ignore</v>
      </c>
      <c r="N53" s="1" t="str">
        <f ca="1">IF(OR(historyTags!N53="white",historyTags!N53="yellow",historyTags!N53="grey"),IF('Currently Exported 2'!N53=1, "have", "missing"),IF('Currently Exported 2'!N53=1, "extra", "ignore"))</f>
        <v>ignore</v>
      </c>
      <c r="O53" s="1" t="str">
        <f ca="1">IF(OR(historyTags!O53="white",historyTags!O53="yellow",historyTags!O53="grey"),IF('Currently Exported 2'!O53=1, "have", "missing"),IF('Currently Exported 2'!O53=1, "extra", "ignore"))</f>
        <v>ignore</v>
      </c>
      <c r="P53" s="1" t="str">
        <f ca="1">IF(OR(historyTags!P53="white",historyTags!P53="yellow",historyTags!P53="grey"),IF('Currently Exported 2'!P53=1, "have", "missing"),IF('Currently Exported 2'!P53=1, "extra", "ignore"))</f>
        <v>ignore</v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IF(OR(historyTags!B54="white",historyTags!B54="yellow",historyTags!B54="grey"),IF('Currently Exported 2'!B54=1, "have", "missing"),IF('Currently Exported 2'!B54=1, "extra", "ignore"))</f>
        <v>ignore</v>
      </c>
      <c r="C54" s="1" t="str">
        <f ca="1">IF(OR(historyTags!C54="white",historyTags!C54="yellow",historyTags!C54="grey"),IF('Currently Exported 2'!C54=1, "have", "missing"),IF('Currently Exported 2'!C54=1, "extra", "ignore"))</f>
        <v>ignore</v>
      </c>
      <c r="D54" s="1" t="str">
        <f ca="1">IF(OR(historyTags!D54="white",historyTags!D54="yellow",historyTags!D54="grey"),IF('Currently Exported 2'!D54=1, "have", "missing"),IF('Currently Exported 2'!D54=1, "extra", "ignore"))</f>
        <v>ignore</v>
      </c>
      <c r="E54" s="1" t="str">
        <f ca="1">IF(OR(historyTags!E54="white",historyTags!E54="yellow",historyTags!E54="grey"),IF('Currently Exported 2'!E54=1, "have", "missing"),IF('Currently Exported 2'!E54=1, "extra", "ignore"))</f>
        <v>ignore</v>
      </c>
      <c r="F54" s="1" t="str">
        <f ca="1">IF(OR(historyTags!F54="white",historyTags!F54="yellow",historyTags!F54="grey"),IF('Currently Exported 2'!F54=1, "have", "missing"),IF('Currently Exported 2'!F54=1, "extra", "ignore"))</f>
        <v>ignore</v>
      </c>
      <c r="G54" s="1" t="str">
        <f ca="1">IF(OR(historyTags!G54="white",historyTags!G54="yellow",historyTags!G54="grey"),IF('Currently Exported 2'!G54=1, "have", "missing"),IF('Currently Exported 2'!G54=1, "extra", "ignore"))</f>
        <v>ignore</v>
      </c>
      <c r="H54" s="1" t="str">
        <f ca="1">IF(OR(historyTags!H54="white",historyTags!H54="yellow",historyTags!H54="grey"),IF('Currently Exported 2'!H54=1, "have", "missing"),IF('Currently Exported 2'!H54=1, "extra", "ignore"))</f>
        <v>ignore</v>
      </c>
      <c r="I54" s="1" t="str">
        <f ca="1">IF(OR(historyTags!I54="white",historyTags!I54="yellow",historyTags!I54="grey"),IF('Currently Exported 2'!I54=1, "have", "missing"),IF('Currently Exported 2'!I54=1, "extra", "ignore"))</f>
        <v>ignore</v>
      </c>
      <c r="J54" s="1" t="str">
        <f ca="1">IF(OR(historyTags!J54="white",historyTags!J54="yellow",historyTags!J54="grey"),IF('Currently Exported 2'!J54=1, "have", "missing"),IF('Currently Exported 2'!J54=1, "extra", "ignore"))</f>
        <v>ignore</v>
      </c>
      <c r="K54" s="1" t="str">
        <f ca="1">IF(OR(historyTags!K54="white",historyTags!K54="yellow",historyTags!K54="grey"),IF('Currently Exported 2'!K54=1, "have", "missing"),IF('Currently Exported 2'!K54=1, "extra", "ignore"))</f>
        <v>ignore</v>
      </c>
      <c r="L54" s="1" t="str">
        <f ca="1">IF(OR(historyTags!L54="white",historyTags!L54="yellow",historyTags!L54="grey"),IF('Currently Exported 2'!L54=1, "have", "missing"),IF('Currently Exported 2'!L54=1, "extra", "ignore"))</f>
        <v>ignore</v>
      </c>
      <c r="M54" s="1" t="str">
        <f ca="1">IF(OR(historyTags!M54="white",historyTags!M54="yellow",historyTags!M54="grey"),IF('Currently Exported 2'!M54=1, "have", "missing"),IF('Currently Exported 2'!M54=1, "extra", "ignore"))</f>
        <v>ignore</v>
      </c>
      <c r="N54" s="1" t="str">
        <f ca="1">IF(OR(historyTags!N54="white",historyTags!N54="yellow",historyTags!N54="grey"),IF('Currently Exported 2'!N54=1, "have", "missing"),IF('Currently Exported 2'!N54=1, "extra", "ignore"))</f>
        <v>ignore</v>
      </c>
      <c r="O54" s="1" t="str">
        <f ca="1">IF(OR(historyTags!O54="white",historyTags!O54="yellow",historyTags!O54="grey"),IF('Currently Exported 2'!O54=1, "have", "missing"),IF('Currently Exported 2'!O54=1, "extra", "ignore"))</f>
        <v>ignore</v>
      </c>
      <c r="P54" s="1" t="str">
        <f ca="1">IF(OR(historyTags!P54="white",historyTags!P54="yellow",historyTags!P54="grey"),IF('Currently Exported 2'!P54=1, "have", "missing"),IF('Currently Exported 2'!P54=1, "extra", "ignore"))</f>
        <v>ignore</v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IF(OR(historyTags!B55="white",historyTags!B55="yellow",historyTags!B55="grey"),IF('Currently Exported 2'!B55=1, "have", "missing"),IF('Currently Exported 2'!B55=1, "extra", "ignore"))</f>
        <v>ignore</v>
      </c>
      <c r="C55" s="1" t="str">
        <f ca="1">IF(OR(historyTags!C55="white",historyTags!C55="yellow",historyTags!C55="grey"),IF('Currently Exported 2'!C55=1, "have", "missing"),IF('Currently Exported 2'!C55=1, "extra", "ignore"))</f>
        <v>ignore</v>
      </c>
      <c r="D55" s="1" t="str">
        <f ca="1">IF(OR(historyTags!D55="white",historyTags!D55="yellow",historyTags!D55="grey"),IF('Currently Exported 2'!D55=1, "have", "missing"),IF('Currently Exported 2'!D55=1, "extra", "ignore"))</f>
        <v>ignore</v>
      </c>
      <c r="E55" s="1" t="str">
        <f ca="1">IF(OR(historyTags!E55="white",historyTags!E55="yellow",historyTags!E55="grey"),IF('Currently Exported 2'!E55=1, "have", "missing"),IF('Currently Exported 2'!E55=1, "extra", "ignore"))</f>
        <v>ignore</v>
      </c>
      <c r="F55" s="1" t="str">
        <f ca="1">IF(OR(historyTags!F55="white",historyTags!F55="yellow",historyTags!F55="grey"),IF('Currently Exported 2'!F55=1, "have", "missing"),IF('Currently Exported 2'!F55=1, "extra", "ignore"))</f>
        <v>ignore</v>
      </c>
      <c r="G55" s="1" t="str">
        <f ca="1">IF(OR(historyTags!G55="white",historyTags!G55="yellow",historyTags!G55="grey"),IF('Currently Exported 2'!G55=1, "have", "missing"),IF('Currently Exported 2'!G55=1, "extra", "ignore"))</f>
        <v>ignore</v>
      </c>
      <c r="H55" s="1" t="str">
        <f ca="1">IF(OR(historyTags!H55="white",historyTags!H55="yellow",historyTags!H55="grey"),IF('Currently Exported 2'!H55=1, "have", "missing"),IF('Currently Exported 2'!H55=1, "extra", "ignore"))</f>
        <v>ignore</v>
      </c>
      <c r="I55" s="1" t="str">
        <f ca="1">IF(OR(historyTags!I55="white",historyTags!I55="yellow",historyTags!I55="grey"),IF('Currently Exported 2'!I55=1, "have", "missing"),IF('Currently Exported 2'!I55=1, "extra", "ignore"))</f>
        <v>ignore</v>
      </c>
      <c r="J55" s="1" t="str">
        <f ca="1">IF(OR(historyTags!J55="white",historyTags!J55="yellow",historyTags!J55="grey"),IF('Currently Exported 2'!J55=1, "have", "missing"),IF('Currently Exported 2'!J55=1, "extra", "ignore"))</f>
        <v>ignore</v>
      </c>
      <c r="K55" s="1" t="str">
        <f ca="1">IF(OR(historyTags!K55="white",historyTags!K55="yellow",historyTags!K55="grey"),IF('Currently Exported 2'!K55=1, "have", "missing"),IF('Currently Exported 2'!K55=1, "extra", "ignore"))</f>
        <v>ignore</v>
      </c>
      <c r="L55" s="1" t="str">
        <f ca="1">IF(OR(historyTags!L55="white",historyTags!L55="yellow",historyTags!L55="grey"),IF('Currently Exported 2'!L55=1, "have", "missing"),IF('Currently Exported 2'!L55=1, "extra", "ignore"))</f>
        <v>ignore</v>
      </c>
      <c r="M55" s="1" t="str">
        <f ca="1">IF(OR(historyTags!M55="white",historyTags!M55="yellow",historyTags!M55="grey"),IF('Currently Exported 2'!M55=1, "have", "missing"),IF('Currently Exported 2'!M55=1, "extra", "ignore"))</f>
        <v>ignore</v>
      </c>
      <c r="N55" s="1" t="str">
        <f ca="1">IF(OR(historyTags!N55="white",historyTags!N55="yellow",historyTags!N55="grey"),IF('Currently Exported 2'!N55=1, "have", "missing"),IF('Currently Exported 2'!N55=1, "extra", "ignore"))</f>
        <v>ignore</v>
      </c>
      <c r="O55" s="1" t="str">
        <f ca="1">IF(OR(historyTags!O55="white",historyTags!O55="yellow",historyTags!O55="grey"),IF('Currently Exported 2'!O55=1, "have", "missing"),IF('Currently Exported 2'!O55=1, "extra", "ignore"))</f>
        <v>ignore</v>
      </c>
      <c r="P55" s="1" t="str">
        <f ca="1">IF(OR(historyTags!P55="white",historyTags!P55="yellow",historyTags!P55="grey"),IF('Currently Exported 2'!P55=1, "have", "missing"),IF('Currently Exported 2'!P55=1, "extra", "ignore"))</f>
        <v>ignore</v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IF(OR(historyTags!B56="white",historyTags!B56="yellow",historyTags!B56="grey"),IF('Currently Exported 2'!B56=1, "have", "missing"),IF('Currently Exported 2'!B56=1, "extra", "ignore"))</f>
        <v>ignore</v>
      </c>
      <c r="C56" s="1" t="str">
        <f ca="1">IF(OR(historyTags!C56="white",historyTags!C56="yellow",historyTags!C56="grey"),IF('Currently Exported 2'!C56=1, "have", "missing"),IF('Currently Exported 2'!C56=1, "extra", "ignore"))</f>
        <v>ignore</v>
      </c>
      <c r="D56" s="1" t="str">
        <f ca="1">IF(OR(historyTags!D56="white",historyTags!D56="yellow",historyTags!D56="grey"),IF('Currently Exported 2'!D56=1, "have", "missing"),IF('Currently Exported 2'!D56=1, "extra", "ignore"))</f>
        <v>ignore</v>
      </c>
      <c r="E56" s="1" t="str">
        <f ca="1">IF(OR(historyTags!E56="white",historyTags!E56="yellow",historyTags!E56="grey"),IF('Currently Exported 2'!E56=1, "have", "missing"),IF('Currently Exported 2'!E56=1, "extra", "ignore"))</f>
        <v>ignore</v>
      </c>
      <c r="F56" s="1" t="str">
        <f ca="1">IF(OR(historyTags!F56="white",historyTags!F56="yellow",historyTags!F56="grey"),IF('Currently Exported 2'!F56=1, "have", "missing"),IF('Currently Exported 2'!F56=1, "extra", "ignore"))</f>
        <v>ignore</v>
      </c>
      <c r="G56" s="1" t="str">
        <f ca="1">IF(OR(historyTags!G56="white",historyTags!G56="yellow",historyTags!G56="grey"),IF('Currently Exported 2'!G56=1, "have", "missing"),IF('Currently Exported 2'!G56=1, "extra", "ignore"))</f>
        <v>ignore</v>
      </c>
      <c r="H56" s="1" t="str">
        <f ca="1">IF(OR(historyTags!H56="white",historyTags!H56="yellow",historyTags!H56="grey"),IF('Currently Exported 2'!H56=1, "have", "missing"),IF('Currently Exported 2'!H56=1, "extra", "ignore"))</f>
        <v>ignore</v>
      </c>
      <c r="I56" s="1" t="str">
        <f ca="1">IF(OR(historyTags!I56="white",historyTags!I56="yellow",historyTags!I56="grey"),IF('Currently Exported 2'!I56=1, "have", "missing"),IF('Currently Exported 2'!I56=1, "extra", "ignore"))</f>
        <v>ignore</v>
      </c>
      <c r="J56" s="1" t="str">
        <f ca="1">IF(OR(historyTags!J56="white",historyTags!J56="yellow",historyTags!J56="grey"),IF('Currently Exported 2'!J56=1, "have", "missing"),IF('Currently Exported 2'!J56=1, "extra", "ignore"))</f>
        <v>ignore</v>
      </c>
      <c r="K56" s="1" t="str">
        <f ca="1">IF(OR(historyTags!K56="white",historyTags!K56="yellow",historyTags!K56="grey"),IF('Currently Exported 2'!K56=1, "have", "missing"),IF('Currently Exported 2'!K56=1, "extra", "ignore"))</f>
        <v>ignore</v>
      </c>
      <c r="L56" s="1" t="str">
        <f ca="1">IF(OR(historyTags!L56="white",historyTags!L56="yellow",historyTags!L56="grey"),IF('Currently Exported 2'!L56=1, "have", "missing"),IF('Currently Exported 2'!L56=1, "extra", "ignore"))</f>
        <v>ignore</v>
      </c>
      <c r="M56" s="1" t="str">
        <f ca="1">IF(OR(historyTags!M56="white",historyTags!M56="yellow",historyTags!M56="grey"),IF('Currently Exported 2'!M56=1, "have", "missing"),IF('Currently Exported 2'!M56=1, "extra", "ignore"))</f>
        <v>ignore</v>
      </c>
      <c r="N56" s="1" t="str">
        <f ca="1">IF(OR(historyTags!N56="white",historyTags!N56="yellow",historyTags!N56="grey"),IF('Currently Exported 2'!N56=1, "have", "missing"),IF('Currently Exported 2'!N56=1, "extra", "ignore"))</f>
        <v>ignore</v>
      </c>
      <c r="O56" s="1" t="str">
        <f ca="1">IF(OR(historyTags!O56="white",historyTags!O56="yellow",historyTags!O56="grey"),IF('Currently Exported 2'!O56=1, "have", "missing"),IF('Currently Exported 2'!O56=1, "extra", "ignore"))</f>
        <v>ignore</v>
      </c>
      <c r="P56" s="1" t="str">
        <f ca="1">IF(OR(historyTags!P56="white",historyTags!P56="yellow",historyTags!P56="grey"),IF('Currently Exported 2'!P56=1, "have", "missing"),IF('Currently Exported 2'!P56=1, "extra", "ignore"))</f>
        <v>ignore</v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IF(OR(historyTags!B57="white",historyTags!B57="yellow",historyTags!B57="grey"),IF('Currently Exported 2'!B57=1, "have", "missing"),IF('Currently Exported 2'!B57=1, "extra", "ignore"))</f>
        <v>ignore</v>
      </c>
      <c r="C57" s="1" t="str">
        <f ca="1">IF(OR(historyTags!C57="white",historyTags!C57="yellow",historyTags!C57="grey"),IF('Currently Exported 2'!C57=1, "have", "missing"),IF('Currently Exported 2'!C57=1, "extra", "ignore"))</f>
        <v>ignore</v>
      </c>
      <c r="D57" s="1" t="str">
        <f ca="1">IF(OR(historyTags!D57="white",historyTags!D57="yellow",historyTags!D57="grey"),IF('Currently Exported 2'!D57=1, "have", "missing"),IF('Currently Exported 2'!D57=1, "extra", "ignore"))</f>
        <v>ignore</v>
      </c>
      <c r="E57" s="1" t="str">
        <f ca="1">IF(OR(historyTags!E57="white",historyTags!E57="yellow",historyTags!E57="grey"),IF('Currently Exported 2'!E57=1, "have", "missing"),IF('Currently Exported 2'!E57=1, "extra", "ignore"))</f>
        <v>ignore</v>
      </c>
      <c r="F57" s="1" t="str">
        <f ca="1">IF(OR(historyTags!F57="white",historyTags!F57="yellow",historyTags!F57="grey"),IF('Currently Exported 2'!F57=1, "have", "missing"),IF('Currently Exported 2'!F57=1, "extra", "ignore"))</f>
        <v>ignore</v>
      </c>
      <c r="G57" s="1" t="str">
        <f ca="1">IF(OR(historyTags!G57="white",historyTags!G57="yellow",historyTags!G57="grey"),IF('Currently Exported 2'!G57=1, "have", "missing"),IF('Currently Exported 2'!G57=1, "extra", "ignore"))</f>
        <v>ignore</v>
      </c>
      <c r="H57" s="1" t="str">
        <f ca="1">IF(OR(historyTags!H57="white",historyTags!H57="yellow",historyTags!H57="grey"),IF('Currently Exported 2'!H57=1, "have", "missing"),IF('Currently Exported 2'!H57=1, "extra", "ignore"))</f>
        <v>ignore</v>
      </c>
      <c r="I57" s="1" t="str">
        <f ca="1">IF(OR(historyTags!I57="white",historyTags!I57="yellow",historyTags!I57="grey"),IF('Currently Exported 2'!I57=1, "have", "missing"),IF('Currently Exported 2'!I57=1, "extra", "ignore"))</f>
        <v>ignore</v>
      </c>
      <c r="J57" s="1" t="str">
        <f ca="1">IF(OR(historyTags!J57="white",historyTags!J57="yellow",historyTags!J57="grey"),IF('Currently Exported 2'!J57=1, "have", "missing"),IF('Currently Exported 2'!J57=1, "extra", "ignore"))</f>
        <v>ignore</v>
      </c>
      <c r="K57" s="1" t="str">
        <f ca="1">IF(OR(historyTags!K57="white",historyTags!K57="yellow",historyTags!K57="grey"),IF('Currently Exported 2'!K57=1, "have", "missing"),IF('Currently Exported 2'!K57=1, "extra", "ignore"))</f>
        <v>ignore</v>
      </c>
      <c r="L57" s="1" t="str">
        <f ca="1">IF(OR(historyTags!L57="white",historyTags!L57="yellow",historyTags!L57="grey"),IF('Currently Exported 2'!L57=1, "have", "missing"),IF('Currently Exported 2'!L57=1, "extra", "ignore"))</f>
        <v>ignore</v>
      </c>
      <c r="M57" s="1" t="str">
        <f ca="1">IF(OR(historyTags!M57="white",historyTags!M57="yellow",historyTags!M57="grey"),IF('Currently Exported 2'!M57=1, "have", "missing"),IF('Currently Exported 2'!M57=1, "extra", "ignore"))</f>
        <v>ignore</v>
      </c>
      <c r="N57" s="1" t="str">
        <f ca="1">IF(OR(historyTags!N57="white",historyTags!N57="yellow",historyTags!N57="grey"),IF('Currently Exported 2'!N57=1, "have", "missing"),IF('Currently Exported 2'!N57=1, "extra", "ignore"))</f>
        <v>ignore</v>
      </c>
      <c r="O57" s="1" t="str">
        <f ca="1">IF(OR(historyTags!O57="white",historyTags!O57="yellow",historyTags!O57="grey"),IF('Currently Exported 2'!O57=1, "have", "missing"),IF('Currently Exported 2'!O57=1, "extra", "ignore"))</f>
        <v>ignore</v>
      </c>
      <c r="P57" s="1" t="str">
        <f ca="1">IF(OR(historyTags!P57="white",historyTags!P57="yellow",historyTags!P57="grey"),IF('Currently Exported 2'!P57=1, "have", "missing"),IF('Currently Exported 2'!P57=1, "extra", "ignore"))</f>
        <v>ignore</v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IF(OR(historyTags!B58="white",historyTags!B58="yellow",historyTags!B58="grey"),IF('Currently Exported 2'!B58=1, "have", "missing"),IF('Currently Exported 2'!B58=1, "extra", "ignore"))</f>
        <v>ignore</v>
      </c>
      <c r="C58" s="1" t="str">
        <f ca="1">IF(OR(historyTags!C58="white",historyTags!C58="yellow",historyTags!C58="grey"),IF('Currently Exported 2'!C58=1, "have", "missing"),IF('Currently Exported 2'!C58=1, "extra", "ignore"))</f>
        <v>ignore</v>
      </c>
      <c r="D58" s="1" t="str">
        <f ca="1">IF(OR(historyTags!D58="white",historyTags!D58="yellow",historyTags!D58="grey"),IF('Currently Exported 2'!D58=1, "have", "missing"),IF('Currently Exported 2'!D58=1, "extra", "ignore"))</f>
        <v>ignore</v>
      </c>
      <c r="E58" s="1" t="str">
        <f ca="1">IF(OR(historyTags!E58="white",historyTags!E58="yellow",historyTags!E58="grey"),IF('Currently Exported 2'!E58=1, "have", "missing"),IF('Currently Exported 2'!E58=1, "extra", "ignore"))</f>
        <v>ignore</v>
      </c>
      <c r="F58" s="1" t="str">
        <f ca="1">IF(OR(historyTags!F58="white",historyTags!F58="yellow",historyTags!F58="grey"),IF('Currently Exported 2'!F58=1, "have", "missing"),IF('Currently Exported 2'!F58=1, "extra", "ignore"))</f>
        <v>ignore</v>
      </c>
      <c r="G58" s="1" t="str">
        <f ca="1">IF(OR(historyTags!G58="white",historyTags!G58="yellow",historyTags!G58="grey"),IF('Currently Exported 2'!G58=1, "have", "missing"),IF('Currently Exported 2'!G58=1, "extra", "ignore"))</f>
        <v>ignore</v>
      </c>
      <c r="H58" s="1" t="str">
        <f ca="1">IF(OR(historyTags!H58="white",historyTags!H58="yellow",historyTags!H58="grey"),IF('Currently Exported 2'!H58=1, "have", "missing"),IF('Currently Exported 2'!H58=1, "extra", "ignore"))</f>
        <v>ignore</v>
      </c>
      <c r="I58" s="1" t="str">
        <f ca="1">IF(OR(historyTags!I58="white",historyTags!I58="yellow",historyTags!I58="grey"),IF('Currently Exported 2'!I58=1, "have", "missing"),IF('Currently Exported 2'!I58=1, "extra", "ignore"))</f>
        <v>ignore</v>
      </c>
      <c r="J58" s="1" t="str">
        <f ca="1">IF(OR(historyTags!J58="white",historyTags!J58="yellow",historyTags!J58="grey"),IF('Currently Exported 2'!J58=1, "have", "missing"),IF('Currently Exported 2'!J58=1, "extra", "ignore"))</f>
        <v>ignore</v>
      </c>
      <c r="K58" s="1" t="str">
        <f ca="1">IF(OR(historyTags!K58="white",historyTags!K58="yellow",historyTags!K58="grey"),IF('Currently Exported 2'!K58=1, "have", "missing"),IF('Currently Exported 2'!K58=1, "extra", "ignore"))</f>
        <v>ignore</v>
      </c>
      <c r="L58" s="1" t="str">
        <f ca="1">IF(OR(historyTags!L58="white",historyTags!L58="yellow",historyTags!L58="grey"),IF('Currently Exported 2'!L58=1, "have", "missing"),IF('Currently Exported 2'!L58=1, "extra", "ignore"))</f>
        <v>ignore</v>
      </c>
      <c r="M58" s="1" t="str">
        <f ca="1">IF(OR(historyTags!M58="white",historyTags!M58="yellow",historyTags!M58="grey"),IF('Currently Exported 2'!M58=1, "have", "missing"),IF('Currently Exported 2'!M58=1, "extra", "ignore"))</f>
        <v>ignore</v>
      </c>
      <c r="N58" s="1" t="str">
        <f ca="1">IF(OR(historyTags!N58="white",historyTags!N58="yellow",historyTags!N58="grey"),IF('Currently Exported 2'!N58=1, "have", "missing"),IF('Currently Exported 2'!N58=1, "extra", "ignore"))</f>
        <v>ignore</v>
      </c>
      <c r="O58" s="1" t="str">
        <f ca="1">IF(OR(historyTags!O58="white",historyTags!O58="yellow",historyTags!O58="grey"),IF('Currently Exported 2'!O58=1, "have", "missing"),IF('Currently Exported 2'!O58=1, "extra", "ignore"))</f>
        <v>ignore</v>
      </c>
      <c r="P58" s="1" t="str">
        <f ca="1">IF(OR(historyTags!P58="white",historyTags!P58="yellow",historyTags!P58="grey"),IF('Currently Exported 2'!P58=1, "have", "missing"),IF('Currently Exported 2'!P58=1, "extra", "ignore"))</f>
        <v>ignore</v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IF(OR(historyTags!B59="white",historyTags!B59="yellow",historyTags!B59="grey"),IF('Currently Exported 2'!B59=1, "have", "missing"),IF('Currently Exported 2'!B59=1, "extra", "ignore"))</f>
        <v>ignore</v>
      </c>
      <c r="C59" s="1" t="str">
        <f ca="1">IF(OR(historyTags!C59="white",historyTags!C59="yellow",historyTags!C59="grey"),IF('Currently Exported 2'!C59=1, "have", "missing"),IF('Currently Exported 2'!C59=1, "extra", "ignore"))</f>
        <v>ignore</v>
      </c>
      <c r="D59" s="1" t="str">
        <f ca="1">IF(OR(historyTags!D59="white",historyTags!D59="yellow",historyTags!D59="grey"),IF('Currently Exported 2'!D59=1, "have", "missing"),IF('Currently Exported 2'!D59=1, "extra", "ignore"))</f>
        <v>ignore</v>
      </c>
      <c r="E59" s="1" t="str">
        <f ca="1">IF(OR(historyTags!E59="white",historyTags!E59="yellow",historyTags!E59="grey"),IF('Currently Exported 2'!E59=1, "have", "missing"),IF('Currently Exported 2'!E59=1, "extra", "ignore"))</f>
        <v>ignore</v>
      </c>
      <c r="F59" s="1" t="str">
        <f ca="1">IF(OR(historyTags!F59="white",historyTags!F59="yellow",historyTags!F59="grey"),IF('Currently Exported 2'!F59=1, "have", "missing"),IF('Currently Exported 2'!F59=1, "extra", "ignore"))</f>
        <v>ignore</v>
      </c>
      <c r="G59" s="1" t="str">
        <f ca="1">IF(OR(historyTags!G59="white",historyTags!G59="yellow",historyTags!G59="grey"),IF('Currently Exported 2'!G59=1, "have", "missing"),IF('Currently Exported 2'!G59=1, "extra", "ignore"))</f>
        <v>ignore</v>
      </c>
      <c r="H59" s="1" t="str">
        <f ca="1">IF(OR(historyTags!H59="white",historyTags!H59="yellow",historyTags!H59="grey"),IF('Currently Exported 2'!H59=1, "have", "missing"),IF('Currently Exported 2'!H59=1, "extra", "ignore"))</f>
        <v>ignore</v>
      </c>
      <c r="I59" s="1" t="str">
        <f ca="1">IF(OR(historyTags!I59="white",historyTags!I59="yellow",historyTags!I59="grey"),IF('Currently Exported 2'!I59=1, "have", "missing"),IF('Currently Exported 2'!I59=1, "extra", "ignore"))</f>
        <v>ignore</v>
      </c>
      <c r="J59" s="1" t="str">
        <f ca="1">IF(OR(historyTags!J59="white",historyTags!J59="yellow",historyTags!J59="grey"),IF('Currently Exported 2'!J59=1, "have", "missing"),IF('Currently Exported 2'!J59=1, "extra", "ignore"))</f>
        <v>ignore</v>
      </c>
      <c r="K59" s="1" t="str">
        <f ca="1">IF(OR(historyTags!K59="white",historyTags!K59="yellow",historyTags!K59="grey"),IF('Currently Exported 2'!K59=1, "have", "missing"),IF('Currently Exported 2'!K59=1, "extra", "ignore"))</f>
        <v>ignore</v>
      </c>
      <c r="L59" s="1" t="str">
        <f ca="1">IF(OR(historyTags!L59="white",historyTags!L59="yellow",historyTags!L59="grey"),IF('Currently Exported 2'!L59=1, "have", "missing"),IF('Currently Exported 2'!L59=1, "extra", "ignore"))</f>
        <v>ignore</v>
      </c>
      <c r="M59" s="1" t="str">
        <f ca="1">IF(OR(historyTags!M59="white",historyTags!M59="yellow",historyTags!M59="grey"),IF('Currently Exported 2'!M59=1, "have", "missing"),IF('Currently Exported 2'!M59=1, "extra", "ignore"))</f>
        <v>ignore</v>
      </c>
      <c r="N59" s="1" t="str">
        <f ca="1">IF(OR(historyTags!N59="white",historyTags!N59="yellow",historyTags!N59="grey"),IF('Currently Exported 2'!N59=1, "have", "missing"),IF('Currently Exported 2'!N59=1, "extra", "ignore"))</f>
        <v>ignore</v>
      </c>
      <c r="O59" s="1" t="str">
        <f ca="1">IF(OR(historyTags!O59="white",historyTags!O59="yellow",historyTags!O59="grey"),IF('Currently Exported 2'!O59=1, "have", "missing"),IF('Currently Exported 2'!O59=1, "extra", "ignore"))</f>
        <v>ignore</v>
      </c>
      <c r="P59" s="1" t="str">
        <f ca="1">IF(OR(historyTags!P59="white",historyTags!P59="yellow",historyTags!P59="grey"),IF('Currently Exported 2'!P59=1, "have", "missing"),IF('Currently Exported 2'!P59=1, "extra", "ignore"))</f>
        <v>ignore</v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IF(OR(historyTags!B60="white",historyTags!B60="yellow",historyTags!B60="grey"),IF('Currently Exported 2'!B60=1, "have", "missing"),IF('Currently Exported 2'!B60=1, "extra", "ignore"))</f>
        <v>ignore</v>
      </c>
      <c r="C60" s="1" t="str">
        <f ca="1">IF(OR(historyTags!C60="white",historyTags!C60="yellow",historyTags!C60="grey"),IF('Currently Exported 2'!C60=1, "have", "missing"),IF('Currently Exported 2'!C60=1, "extra", "ignore"))</f>
        <v>ignore</v>
      </c>
      <c r="D60" s="1" t="str">
        <f ca="1">IF(OR(historyTags!D60="white",historyTags!D60="yellow",historyTags!D60="grey"),IF('Currently Exported 2'!D60=1, "have", "missing"),IF('Currently Exported 2'!D60=1, "extra", "ignore"))</f>
        <v>ignore</v>
      </c>
      <c r="E60" s="1" t="str">
        <f ca="1">IF(OR(historyTags!E60="white",historyTags!E60="yellow",historyTags!E60="grey"),IF('Currently Exported 2'!E60=1, "have", "missing"),IF('Currently Exported 2'!E60=1, "extra", "ignore"))</f>
        <v>ignore</v>
      </c>
      <c r="F60" s="1" t="str">
        <f ca="1">IF(OR(historyTags!F60="white",historyTags!F60="yellow",historyTags!F60="grey"),IF('Currently Exported 2'!F60=1, "have", "missing"),IF('Currently Exported 2'!F60=1, "extra", "ignore"))</f>
        <v>ignore</v>
      </c>
      <c r="G60" s="1" t="str">
        <f ca="1">IF(OR(historyTags!G60="white",historyTags!G60="yellow",historyTags!G60="grey"),IF('Currently Exported 2'!G60=1, "have", "missing"),IF('Currently Exported 2'!G60=1, "extra", "ignore"))</f>
        <v>ignore</v>
      </c>
      <c r="H60" s="1" t="str">
        <f ca="1">IF(OR(historyTags!H60="white",historyTags!H60="yellow",historyTags!H60="grey"),IF('Currently Exported 2'!H60=1, "have", "missing"),IF('Currently Exported 2'!H60=1, "extra", "ignore"))</f>
        <v>ignore</v>
      </c>
      <c r="I60" s="1" t="str">
        <f ca="1">IF(OR(historyTags!I60="white",historyTags!I60="yellow",historyTags!I60="grey"),IF('Currently Exported 2'!I60=1, "have", "missing"),IF('Currently Exported 2'!I60=1, "extra", "ignore"))</f>
        <v>ignore</v>
      </c>
      <c r="J60" s="1" t="str">
        <f ca="1">IF(OR(historyTags!J60="white",historyTags!J60="yellow",historyTags!J60="grey"),IF('Currently Exported 2'!J60=1, "have", "missing"),IF('Currently Exported 2'!J60=1, "extra", "ignore"))</f>
        <v>ignore</v>
      </c>
      <c r="K60" s="1" t="str">
        <f ca="1">IF(OR(historyTags!K60="white",historyTags!K60="yellow",historyTags!K60="grey"),IF('Currently Exported 2'!K60=1, "have", "missing"),IF('Currently Exported 2'!K60=1, "extra", "ignore"))</f>
        <v>ignore</v>
      </c>
      <c r="L60" s="1" t="str">
        <f ca="1">IF(OR(historyTags!L60="white",historyTags!L60="yellow",historyTags!L60="grey"),IF('Currently Exported 2'!L60=1, "have", "missing"),IF('Currently Exported 2'!L60=1, "extra", "ignore"))</f>
        <v>ignore</v>
      </c>
      <c r="M60" s="1" t="str">
        <f ca="1">IF(OR(historyTags!M60="white",historyTags!M60="yellow",historyTags!M60="grey"),IF('Currently Exported 2'!M60=1, "have", "missing"),IF('Currently Exported 2'!M60=1, "extra", "ignore"))</f>
        <v>ignore</v>
      </c>
      <c r="N60" s="1" t="str">
        <f ca="1">IF(OR(historyTags!N60="white",historyTags!N60="yellow",historyTags!N60="grey"),IF('Currently Exported 2'!N60=1, "have", "missing"),IF('Currently Exported 2'!N60=1, "extra", "ignore"))</f>
        <v>ignore</v>
      </c>
      <c r="O60" s="1" t="str">
        <f ca="1">IF(OR(historyTags!O60="white",historyTags!O60="yellow",historyTags!O60="grey"),IF('Currently Exported 2'!O60=1, "have", "missing"),IF('Currently Exported 2'!O60=1, "extra", "ignore"))</f>
        <v>ignore</v>
      </c>
      <c r="P60" s="1" t="str">
        <f ca="1">IF(OR(historyTags!P60="white",historyTags!P60="yellow",historyTags!P60="grey"),IF('Currently Exported 2'!P60=1, "have", "missing"),IF('Currently Exported 2'!P60=1, "extra", "ignore"))</f>
        <v>ignore</v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IF(OR(historyTags!B61="white",historyTags!B61="yellow",historyTags!B61="grey"),IF('Currently Exported 2'!B61=1, "have", "missing"),IF('Currently Exported 2'!B61=1, "extra", "ignore"))</f>
        <v>ignore</v>
      </c>
      <c r="C61" s="1" t="str">
        <f ca="1">IF(OR(historyTags!C61="white",historyTags!C61="yellow",historyTags!C61="grey"),IF('Currently Exported 2'!C61=1, "have", "missing"),IF('Currently Exported 2'!C61=1, "extra", "ignore"))</f>
        <v>ignore</v>
      </c>
      <c r="D61" s="1" t="str">
        <f ca="1">IF(OR(historyTags!D61="white",historyTags!D61="yellow",historyTags!D61="grey"),IF('Currently Exported 2'!D61=1, "have", "missing"),IF('Currently Exported 2'!D61=1, "extra", "ignore"))</f>
        <v>ignore</v>
      </c>
      <c r="E61" s="1" t="str">
        <f ca="1">IF(OR(historyTags!E61="white",historyTags!E61="yellow",historyTags!E61="grey"),IF('Currently Exported 2'!E61=1, "have", "missing"),IF('Currently Exported 2'!E61=1, "extra", "ignore"))</f>
        <v>ignore</v>
      </c>
      <c r="F61" s="1" t="str">
        <f ca="1">IF(OR(historyTags!F61="white",historyTags!F61="yellow",historyTags!F61="grey"),IF('Currently Exported 2'!F61=1, "have", "missing"),IF('Currently Exported 2'!F61=1, "extra", "ignore"))</f>
        <v>ignore</v>
      </c>
      <c r="G61" s="1" t="str">
        <f ca="1">IF(OR(historyTags!G61="white",historyTags!G61="yellow",historyTags!G61="grey"),IF('Currently Exported 2'!G61=1, "have", "missing"),IF('Currently Exported 2'!G61=1, "extra", "ignore"))</f>
        <v>ignore</v>
      </c>
      <c r="H61" s="1" t="str">
        <f ca="1">IF(OR(historyTags!H61="white",historyTags!H61="yellow",historyTags!H61="grey"),IF('Currently Exported 2'!H61=1, "have", "missing"),IF('Currently Exported 2'!H61=1, "extra", "ignore"))</f>
        <v>ignore</v>
      </c>
      <c r="I61" s="1" t="str">
        <f ca="1">IF(OR(historyTags!I61="white",historyTags!I61="yellow",historyTags!I61="grey"),IF('Currently Exported 2'!I61=1, "have", "missing"),IF('Currently Exported 2'!I61=1, "extra", "ignore"))</f>
        <v>ignore</v>
      </c>
      <c r="J61" s="1" t="str">
        <f ca="1">IF(OR(historyTags!J61="white",historyTags!J61="yellow",historyTags!J61="grey"),IF('Currently Exported 2'!J61=1, "have", "missing"),IF('Currently Exported 2'!J61=1, "extra", "ignore"))</f>
        <v>ignore</v>
      </c>
      <c r="K61" s="1" t="str">
        <f ca="1">IF(OR(historyTags!K61="white",historyTags!K61="yellow",historyTags!K61="grey"),IF('Currently Exported 2'!K61=1, "have", "missing"),IF('Currently Exported 2'!K61=1, "extra", "ignore"))</f>
        <v>ignore</v>
      </c>
      <c r="L61" s="1" t="str">
        <f ca="1">IF(OR(historyTags!L61="white",historyTags!L61="yellow",historyTags!L61="grey"),IF('Currently Exported 2'!L61=1, "have", "missing"),IF('Currently Exported 2'!L61=1, "extra", "ignore"))</f>
        <v>ignore</v>
      </c>
      <c r="M61" s="1" t="str">
        <f ca="1">IF(OR(historyTags!M61="white",historyTags!M61="yellow",historyTags!M61="grey"),IF('Currently Exported 2'!M61=1, "have", "missing"),IF('Currently Exported 2'!M61=1, "extra", "ignore"))</f>
        <v>ignore</v>
      </c>
      <c r="N61" s="1" t="str">
        <f ca="1">IF(OR(historyTags!N61="white",historyTags!N61="yellow",historyTags!N61="grey"),IF('Currently Exported 2'!N61=1, "have", "missing"),IF('Currently Exported 2'!N61=1, "extra", "ignore"))</f>
        <v>ignore</v>
      </c>
      <c r="O61" s="1" t="str">
        <f ca="1">IF(OR(historyTags!O61="white",historyTags!O61="yellow",historyTags!O61="grey"),IF('Currently Exported 2'!O61=1, "have", "missing"),IF('Currently Exported 2'!O61=1, "extra", "ignore"))</f>
        <v>ignore</v>
      </c>
      <c r="P61" s="1" t="str">
        <f ca="1">IF(OR(historyTags!P61="white",historyTags!P61="yellow",historyTags!P61="grey"),IF('Currently Exported 2'!P61=1, "have", "missing"),IF('Currently Exported 2'!P61=1, "extra", "ignore"))</f>
        <v>ignore</v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IF(OR(historyTags!B62="white",historyTags!B62="yellow",historyTags!B62="grey"),IF('Currently Exported 2'!B62=1, "have", "missing"),IF('Currently Exported 2'!B62=1, "extra", "ignore"))</f>
        <v>ignore</v>
      </c>
      <c r="C62" s="1" t="str">
        <f ca="1">IF(OR(historyTags!C62="white",historyTags!C62="yellow",historyTags!C62="grey"),IF('Currently Exported 2'!C62=1, "have", "missing"),IF('Currently Exported 2'!C62=1, "extra", "ignore"))</f>
        <v>ignore</v>
      </c>
      <c r="D62" s="1" t="str">
        <f ca="1">IF(OR(historyTags!D62="white",historyTags!D62="yellow",historyTags!D62="grey"),IF('Currently Exported 2'!D62=1, "have", "missing"),IF('Currently Exported 2'!D62=1, "extra", "ignore"))</f>
        <v>ignore</v>
      </c>
      <c r="E62" s="1" t="str">
        <f ca="1">IF(OR(historyTags!E62="white",historyTags!E62="yellow",historyTags!E62="grey"),IF('Currently Exported 2'!E62=1, "have", "missing"),IF('Currently Exported 2'!E62=1, "extra", "ignore"))</f>
        <v>ignore</v>
      </c>
      <c r="F62" s="1" t="str">
        <f ca="1">IF(OR(historyTags!F62="white",historyTags!F62="yellow",historyTags!F62="grey"),IF('Currently Exported 2'!F62=1, "have", "missing"),IF('Currently Exported 2'!F62=1, "extra", "ignore"))</f>
        <v>ignore</v>
      </c>
      <c r="G62" s="1" t="str">
        <f ca="1">IF(OR(historyTags!G62="white",historyTags!G62="yellow",historyTags!G62="grey"),IF('Currently Exported 2'!G62=1, "have", "missing"),IF('Currently Exported 2'!G62=1, "extra", "ignore"))</f>
        <v>ignore</v>
      </c>
      <c r="H62" s="1" t="str">
        <f ca="1">IF(OR(historyTags!H62="white",historyTags!H62="yellow",historyTags!H62="grey"),IF('Currently Exported 2'!H62=1, "have", "missing"),IF('Currently Exported 2'!H62=1, "extra", "ignore"))</f>
        <v>ignore</v>
      </c>
      <c r="I62" s="1" t="str">
        <f ca="1">IF(OR(historyTags!I62="white",historyTags!I62="yellow",historyTags!I62="grey"),IF('Currently Exported 2'!I62=1, "have", "missing"),IF('Currently Exported 2'!I62=1, "extra", "ignore"))</f>
        <v>ignore</v>
      </c>
      <c r="J62" s="1" t="str">
        <f ca="1">IF(OR(historyTags!J62="white",historyTags!J62="yellow",historyTags!J62="grey"),IF('Currently Exported 2'!J62=1, "have", "missing"),IF('Currently Exported 2'!J62=1, "extra", "ignore"))</f>
        <v>ignore</v>
      </c>
      <c r="K62" s="1" t="str">
        <f ca="1">IF(OR(historyTags!K62="white",historyTags!K62="yellow",historyTags!K62="grey"),IF('Currently Exported 2'!K62=1, "have", "missing"),IF('Currently Exported 2'!K62=1, "extra", "ignore"))</f>
        <v>ignore</v>
      </c>
      <c r="L62" s="1" t="str">
        <f ca="1">IF(OR(historyTags!L62="white",historyTags!L62="yellow",historyTags!L62="grey"),IF('Currently Exported 2'!L62=1, "have", "missing"),IF('Currently Exported 2'!L62=1, "extra", "ignore"))</f>
        <v>ignore</v>
      </c>
      <c r="M62" s="1" t="str">
        <f ca="1">IF(OR(historyTags!M62="white",historyTags!M62="yellow",historyTags!M62="grey"),IF('Currently Exported 2'!M62=1, "have", "missing"),IF('Currently Exported 2'!M62=1, "extra", "ignore"))</f>
        <v>ignore</v>
      </c>
      <c r="N62" s="1" t="str">
        <f ca="1">IF(OR(historyTags!N62="white",historyTags!N62="yellow",historyTags!N62="grey"),IF('Currently Exported 2'!N62=1, "have", "missing"),IF('Currently Exported 2'!N62=1, "extra", "ignore"))</f>
        <v>ignore</v>
      </c>
      <c r="O62" s="1" t="str">
        <f ca="1">IF(OR(historyTags!O62="white",historyTags!O62="yellow",historyTags!O62="grey"),IF('Currently Exported 2'!O62=1, "have", "missing"),IF('Currently Exported 2'!O62=1, "extra", "ignore"))</f>
        <v>ignore</v>
      </c>
      <c r="P62" s="1" t="str">
        <f ca="1">IF(OR(historyTags!P62="white",historyTags!P62="yellow",historyTags!P62="grey"),IF('Currently Exported 2'!P62=1, "have", "missing"),IF('Currently Exported 2'!P62=1, "extra", "ignore"))</f>
        <v>ignore</v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IF(OR(historyTags!B63="white",historyTags!B63="yellow",historyTags!B63="grey"),IF('Currently Exported 2'!B63=1, "have", "missing"),IF('Currently Exported 2'!B63=1, "extra", "ignore"))</f>
        <v>ignore</v>
      </c>
      <c r="C63" s="1" t="str">
        <f ca="1">IF(OR(historyTags!C63="white",historyTags!C63="yellow",historyTags!C63="grey"),IF('Currently Exported 2'!C63=1, "have", "missing"),IF('Currently Exported 2'!C63=1, "extra", "ignore"))</f>
        <v>ignore</v>
      </c>
      <c r="D63" s="1" t="str">
        <f ca="1">IF(OR(historyTags!D63="white",historyTags!D63="yellow",historyTags!D63="grey"),IF('Currently Exported 2'!D63=1, "have", "missing"),IF('Currently Exported 2'!D63=1, "extra", "ignore"))</f>
        <v>ignore</v>
      </c>
      <c r="E63" s="1" t="str">
        <f ca="1">IF(OR(historyTags!E63="white",historyTags!E63="yellow",historyTags!E63="grey"),IF('Currently Exported 2'!E63=1, "have", "missing"),IF('Currently Exported 2'!E63=1, "extra", "ignore"))</f>
        <v>ignore</v>
      </c>
      <c r="F63" s="1" t="str">
        <f ca="1">IF(OR(historyTags!F63="white",historyTags!F63="yellow",historyTags!F63="grey"),IF('Currently Exported 2'!F63=1, "have", "missing"),IF('Currently Exported 2'!F63=1, "extra", "ignore"))</f>
        <v>ignore</v>
      </c>
      <c r="G63" s="1" t="str">
        <f ca="1">IF(OR(historyTags!G63="white",historyTags!G63="yellow",historyTags!G63="grey"),IF('Currently Exported 2'!G63=1, "have", "missing"),IF('Currently Exported 2'!G63=1, "extra", "ignore"))</f>
        <v>ignore</v>
      </c>
      <c r="H63" s="1" t="str">
        <f ca="1">IF(OR(historyTags!H63="white",historyTags!H63="yellow",historyTags!H63="grey"),IF('Currently Exported 2'!H63=1, "have", "missing"),IF('Currently Exported 2'!H63=1, "extra", "ignore"))</f>
        <v>ignore</v>
      </c>
      <c r="I63" s="1" t="str">
        <f ca="1">IF(OR(historyTags!I63="white",historyTags!I63="yellow",historyTags!I63="grey"),IF('Currently Exported 2'!I63=1, "have", "missing"),IF('Currently Exported 2'!I63=1, "extra", "ignore"))</f>
        <v>ignore</v>
      </c>
      <c r="J63" s="1" t="str">
        <f ca="1">IF(OR(historyTags!J63="white",historyTags!J63="yellow",historyTags!J63="grey"),IF('Currently Exported 2'!J63=1, "have", "missing"),IF('Currently Exported 2'!J63=1, "extra", "ignore"))</f>
        <v>ignore</v>
      </c>
      <c r="K63" s="1" t="str">
        <f ca="1">IF(OR(historyTags!K63="white",historyTags!K63="yellow",historyTags!K63="grey"),IF('Currently Exported 2'!K63=1, "have", "missing"),IF('Currently Exported 2'!K63=1, "extra", "ignore"))</f>
        <v>ignore</v>
      </c>
      <c r="L63" s="1" t="str">
        <f ca="1">IF(OR(historyTags!L63="white",historyTags!L63="yellow",historyTags!L63="grey"),IF('Currently Exported 2'!L63=1, "have", "missing"),IF('Currently Exported 2'!L63=1, "extra", "ignore"))</f>
        <v>ignore</v>
      </c>
      <c r="M63" s="1" t="str">
        <f ca="1">IF(OR(historyTags!M63="white",historyTags!M63="yellow",historyTags!M63="grey"),IF('Currently Exported 2'!M63=1, "have", "missing"),IF('Currently Exported 2'!M63=1, "extra", "ignore"))</f>
        <v>ignore</v>
      </c>
      <c r="N63" s="1" t="str">
        <f ca="1">IF(OR(historyTags!N63="white",historyTags!N63="yellow",historyTags!N63="grey"),IF('Currently Exported 2'!N63=1, "have", "missing"),IF('Currently Exported 2'!N63=1, "extra", "ignore"))</f>
        <v>ignore</v>
      </c>
      <c r="O63" s="1" t="str">
        <f ca="1">IF(OR(historyTags!O63="white",historyTags!O63="yellow",historyTags!O63="grey"),IF('Currently Exported 2'!O63=1, "have", "missing"),IF('Currently Exported 2'!O63=1, "extra", "ignore"))</f>
        <v>ignore</v>
      </c>
      <c r="P63" s="1" t="str">
        <f ca="1">IF(OR(historyTags!P63="white",historyTags!P63="yellow",historyTags!P63="grey"),IF('Currently Exported 2'!P63=1, "have", "missing"),IF('Currently Exported 2'!P63=1, "extra", "ignore"))</f>
        <v>ignore</v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IF(OR(historyTags!B64="white",historyTags!B64="yellow",historyTags!B64="grey"),IF('Currently Exported 2'!B64=1, "have", "missing"),IF('Currently Exported 2'!B64=1, "extra", "ignore"))</f>
        <v>ignore</v>
      </c>
      <c r="C64" s="1" t="str">
        <f ca="1">IF(OR(historyTags!C64="white",historyTags!C64="yellow",historyTags!C64="grey"),IF('Currently Exported 2'!C64=1, "have", "missing"),IF('Currently Exported 2'!C64=1, "extra", "ignore"))</f>
        <v>ignore</v>
      </c>
      <c r="D64" s="1" t="str">
        <f ca="1">IF(OR(historyTags!D64="white",historyTags!D64="yellow",historyTags!D64="grey"),IF('Currently Exported 2'!D64=1, "have", "missing"),IF('Currently Exported 2'!D64=1, "extra", "ignore"))</f>
        <v>ignore</v>
      </c>
      <c r="E64" s="1" t="str">
        <f ca="1">IF(OR(historyTags!E64="white",historyTags!E64="yellow",historyTags!E64="grey"),IF('Currently Exported 2'!E64=1, "have", "missing"),IF('Currently Exported 2'!E64=1, "extra", "ignore"))</f>
        <v>ignore</v>
      </c>
      <c r="F64" s="1" t="str">
        <f ca="1">IF(OR(historyTags!F64="white",historyTags!F64="yellow",historyTags!F64="grey"),IF('Currently Exported 2'!F64=1, "have", "missing"),IF('Currently Exported 2'!F64=1, "extra", "ignore"))</f>
        <v>ignore</v>
      </c>
      <c r="G64" s="1" t="str">
        <f ca="1">IF(OR(historyTags!G64="white",historyTags!G64="yellow",historyTags!G64="grey"),IF('Currently Exported 2'!G64=1, "have", "missing"),IF('Currently Exported 2'!G64=1, "extra", "ignore"))</f>
        <v>ignore</v>
      </c>
      <c r="H64" s="1" t="str">
        <f ca="1">IF(OR(historyTags!H64="white",historyTags!H64="yellow",historyTags!H64="grey"),IF('Currently Exported 2'!H64=1, "have", "missing"),IF('Currently Exported 2'!H64=1, "extra", "ignore"))</f>
        <v>ignore</v>
      </c>
      <c r="I64" s="1" t="str">
        <f ca="1">IF(OR(historyTags!I64="white",historyTags!I64="yellow",historyTags!I64="grey"),IF('Currently Exported 2'!I64=1, "have", "missing"),IF('Currently Exported 2'!I64=1, "extra", "ignore"))</f>
        <v>ignore</v>
      </c>
      <c r="J64" s="1" t="str">
        <f ca="1">IF(OR(historyTags!J64="white",historyTags!J64="yellow",historyTags!J64="grey"),IF('Currently Exported 2'!J64=1, "have", "missing"),IF('Currently Exported 2'!J64=1, "extra", "ignore"))</f>
        <v>ignore</v>
      </c>
      <c r="K64" s="1" t="str">
        <f ca="1">IF(OR(historyTags!K64="white",historyTags!K64="yellow",historyTags!K64="grey"),IF('Currently Exported 2'!K64=1, "have", "missing"),IF('Currently Exported 2'!K64=1, "extra", "ignore"))</f>
        <v>ignore</v>
      </c>
      <c r="L64" s="1" t="str">
        <f ca="1">IF(OR(historyTags!L64="white",historyTags!L64="yellow",historyTags!L64="grey"),IF('Currently Exported 2'!L64=1, "have", "missing"),IF('Currently Exported 2'!L64=1, "extra", "ignore"))</f>
        <v>ignore</v>
      </c>
      <c r="M64" s="1" t="str">
        <f ca="1">IF(OR(historyTags!M64="white",historyTags!M64="yellow",historyTags!M64="grey"),IF('Currently Exported 2'!M64=1, "have", "missing"),IF('Currently Exported 2'!M64=1, "extra", "ignore"))</f>
        <v>ignore</v>
      </c>
      <c r="N64" s="1" t="str">
        <f ca="1">IF(OR(historyTags!N64="white",historyTags!N64="yellow",historyTags!N64="grey"),IF('Currently Exported 2'!N64=1, "have", "missing"),IF('Currently Exported 2'!N64=1, "extra", "ignore"))</f>
        <v>ignore</v>
      </c>
      <c r="O64" s="1" t="str">
        <f ca="1">IF(OR(historyTags!O64="white",historyTags!O64="yellow",historyTags!O64="grey"),IF('Currently Exported 2'!O64=1, "have", "missing"),IF('Currently Exported 2'!O64=1, "extra", "ignore"))</f>
        <v>ignore</v>
      </c>
      <c r="P64" s="1" t="str">
        <f ca="1">IF(OR(historyTags!P64="white",historyTags!P64="yellow",historyTags!P64="grey"),IF('Currently Exported 2'!P64=1, "have", "missing"),IF('Currently Exported 2'!P64=1, "extra", "ignore"))</f>
        <v>ignore</v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IF(OR(historyTags!B65="white",historyTags!B65="yellow",historyTags!B65="grey"),IF('Currently Exported 2'!B65=1, "have", "missing"),IF('Currently Exported 2'!B65=1, "extra", "ignore"))</f>
        <v>ignore</v>
      </c>
      <c r="C65" s="1" t="str">
        <f ca="1">IF(OR(historyTags!C65="white",historyTags!C65="yellow",historyTags!C65="grey"),IF('Currently Exported 2'!C65=1, "have", "missing"),IF('Currently Exported 2'!C65=1, "extra", "ignore"))</f>
        <v>ignore</v>
      </c>
      <c r="D65" s="1" t="str">
        <f ca="1">IF(OR(historyTags!D65="white",historyTags!D65="yellow",historyTags!D65="grey"),IF('Currently Exported 2'!D65=1, "have", "missing"),IF('Currently Exported 2'!D65=1, "extra", "ignore"))</f>
        <v>ignore</v>
      </c>
      <c r="E65" s="1" t="str">
        <f ca="1">IF(OR(historyTags!E65="white",historyTags!E65="yellow",historyTags!E65="grey"),IF('Currently Exported 2'!E65=1, "have", "missing"),IF('Currently Exported 2'!E65=1, "extra", "ignore"))</f>
        <v>ignore</v>
      </c>
      <c r="F65" s="1" t="str">
        <f ca="1">IF(OR(historyTags!F65="white",historyTags!F65="yellow",historyTags!F65="grey"),IF('Currently Exported 2'!F65=1, "have", "missing"),IF('Currently Exported 2'!F65=1, "extra", "ignore"))</f>
        <v>ignore</v>
      </c>
      <c r="G65" s="1" t="str">
        <f ca="1">IF(OR(historyTags!G65="white",historyTags!G65="yellow",historyTags!G65="grey"),IF('Currently Exported 2'!G65=1, "have", "missing"),IF('Currently Exported 2'!G65=1, "extra", "ignore"))</f>
        <v>ignore</v>
      </c>
      <c r="H65" s="1" t="str">
        <f ca="1">IF(OR(historyTags!H65="white",historyTags!H65="yellow",historyTags!H65="grey"),IF('Currently Exported 2'!H65=1, "have", "missing"),IF('Currently Exported 2'!H65=1, "extra", "ignore"))</f>
        <v>ignore</v>
      </c>
      <c r="I65" s="1" t="str">
        <f ca="1">IF(OR(historyTags!I65="white",historyTags!I65="yellow",historyTags!I65="grey"),IF('Currently Exported 2'!I65=1, "have", "missing"),IF('Currently Exported 2'!I65=1, "extra", "ignore"))</f>
        <v>ignore</v>
      </c>
      <c r="J65" s="1" t="str">
        <f ca="1">IF(OR(historyTags!J65="white",historyTags!J65="yellow",historyTags!J65="grey"),IF('Currently Exported 2'!J65=1, "have", "missing"),IF('Currently Exported 2'!J65=1, "extra", "ignore"))</f>
        <v>ignore</v>
      </c>
      <c r="K65" s="1" t="str">
        <f ca="1">IF(OR(historyTags!K65="white",historyTags!K65="yellow",historyTags!K65="grey"),IF('Currently Exported 2'!K65=1, "have", "missing"),IF('Currently Exported 2'!K65=1, "extra", "ignore"))</f>
        <v>ignore</v>
      </c>
      <c r="L65" s="1" t="str">
        <f ca="1">IF(OR(historyTags!L65="white",historyTags!L65="yellow",historyTags!L65="grey"),IF('Currently Exported 2'!L65=1, "have", "missing"),IF('Currently Exported 2'!L65=1, "extra", "ignore"))</f>
        <v>ignore</v>
      </c>
      <c r="M65" s="1" t="str">
        <f ca="1">IF(OR(historyTags!M65="white",historyTags!M65="yellow",historyTags!M65="grey"),IF('Currently Exported 2'!M65=1, "have", "missing"),IF('Currently Exported 2'!M65=1, "extra", "ignore"))</f>
        <v>ignore</v>
      </c>
      <c r="N65" s="1" t="str">
        <f ca="1">IF(OR(historyTags!N65="white",historyTags!N65="yellow",historyTags!N65="grey"),IF('Currently Exported 2'!N65=1, "have", "missing"),IF('Currently Exported 2'!N65=1, "extra", "ignore"))</f>
        <v>ignore</v>
      </c>
      <c r="O65" s="1" t="str">
        <f ca="1">IF(OR(historyTags!O65="white",historyTags!O65="yellow",historyTags!O65="grey"),IF('Currently Exported 2'!O65=1, "have", "missing"),IF('Currently Exported 2'!O65=1, "extra", "ignore"))</f>
        <v>ignore</v>
      </c>
      <c r="P65" s="1" t="str">
        <f ca="1">IF(OR(historyTags!P65="white",historyTags!P65="yellow",historyTags!P65="grey"),IF('Currently Exported 2'!P65=1, "have", "missing"),IF('Currently Exported 2'!P65=1, "extra", "ignore"))</f>
        <v>ignore</v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IF(OR(historyTags!B66="white",historyTags!B66="yellow",historyTags!B66="grey"),IF('Currently Exported 2'!B66=1, "have", "missing"),IF('Currently Exported 2'!B66=1, "extra", "ignore"))</f>
        <v>ignore</v>
      </c>
      <c r="C66" s="1" t="str">
        <f ca="1">IF(OR(historyTags!C66="white",historyTags!C66="yellow",historyTags!C66="grey"),IF('Currently Exported 2'!C66=1, "have", "missing"),IF('Currently Exported 2'!C66=1, "extra", "ignore"))</f>
        <v>ignore</v>
      </c>
      <c r="D66" s="1" t="str">
        <f ca="1">IF(OR(historyTags!D66="white",historyTags!D66="yellow",historyTags!D66="grey"),IF('Currently Exported 2'!D66=1, "have", "missing"),IF('Currently Exported 2'!D66=1, "extra", "ignore"))</f>
        <v>ignore</v>
      </c>
      <c r="E66" s="1" t="str">
        <f ca="1">IF(OR(historyTags!E66="white",historyTags!E66="yellow",historyTags!E66="grey"),IF('Currently Exported 2'!E66=1, "have", "missing"),IF('Currently Exported 2'!E66=1, "extra", "ignore"))</f>
        <v>ignore</v>
      </c>
      <c r="F66" s="1" t="str">
        <f ca="1">IF(OR(historyTags!F66="white",historyTags!F66="yellow",historyTags!F66="grey"),IF('Currently Exported 2'!F66=1, "have", "missing"),IF('Currently Exported 2'!F66=1, "extra", "ignore"))</f>
        <v>ignore</v>
      </c>
      <c r="G66" s="1" t="str">
        <f ca="1">IF(OR(historyTags!G66="white",historyTags!G66="yellow",historyTags!G66="grey"),IF('Currently Exported 2'!G66=1, "have", "missing"),IF('Currently Exported 2'!G66=1, "extra", "ignore"))</f>
        <v>ignore</v>
      </c>
      <c r="H66" s="1" t="str">
        <f ca="1">IF(OR(historyTags!H66="white",historyTags!H66="yellow",historyTags!H66="grey"),IF('Currently Exported 2'!H66=1, "have", "missing"),IF('Currently Exported 2'!H66=1, "extra", "ignore"))</f>
        <v>ignore</v>
      </c>
      <c r="I66" s="1" t="str">
        <f ca="1">IF(OR(historyTags!I66="white",historyTags!I66="yellow",historyTags!I66="grey"),IF('Currently Exported 2'!I66=1, "have", "missing"),IF('Currently Exported 2'!I66=1, "extra", "ignore"))</f>
        <v>ignore</v>
      </c>
      <c r="J66" s="1" t="str">
        <f ca="1">IF(OR(historyTags!J66="white",historyTags!J66="yellow",historyTags!J66="grey"),IF('Currently Exported 2'!J66=1, "have", "missing"),IF('Currently Exported 2'!J66=1, "extra", "ignore"))</f>
        <v>ignore</v>
      </c>
      <c r="K66" s="1" t="str">
        <f ca="1">IF(OR(historyTags!K66="white",historyTags!K66="yellow",historyTags!K66="grey"),IF('Currently Exported 2'!K66=1, "have", "missing"),IF('Currently Exported 2'!K66=1, "extra", "ignore"))</f>
        <v>ignore</v>
      </c>
      <c r="L66" s="1" t="str">
        <f ca="1">IF(OR(historyTags!L66="white",historyTags!L66="yellow",historyTags!L66="grey"),IF('Currently Exported 2'!L66=1, "have", "missing"),IF('Currently Exported 2'!L66=1, "extra", "ignore"))</f>
        <v>ignore</v>
      </c>
      <c r="M66" s="1" t="str">
        <f ca="1">IF(OR(historyTags!M66="white",historyTags!M66="yellow",historyTags!M66="grey"),IF('Currently Exported 2'!M66=1, "have", "missing"),IF('Currently Exported 2'!M66=1, "extra", "ignore"))</f>
        <v>ignore</v>
      </c>
      <c r="N66" s="1" t="str">
        <f ca="1">IF(OR(historyTags!N66="white",historyTags!N66="yellow",historyTags!N66="grey"),IF('Currently Exported 2'!N66=1, "have", "missing"),IF('Currently Exported 2'!N66=1, "extra", "ignore"))</f>
        <v>ignore</v>
      </c>
      <c r="O66" s="1" t="str">
        <f ca="1">IF(OR(historyTags!O66="white",historyTags!O66="yellow",historyTags!O66="grey"),IF('Currently Exported 2'!O66=1, "have", "missing"),IF('Currently Exported 2'!O66=1, "extra", "ignore"))</f>
        <v>ignore</v>
      </c>
      <c r="P66" s="1" t="str">
        <f ca="1">IF(OR(historyTags!P66="white",historyTags!P66="yellow",historyTags!P66="grey"),IF('Currently Exported 2'!P66=1, "have", "missing"),IF('Currently Exported 2'!P66=1, "extra", "ignore"))</f>
        <v>ignore</v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IF(OR(historyTags!B67="white",historyTags!B67="yellow",historyTags!B67="grey"),IF('Currently Exported 2'!B67=1, "have", "missing"),IF('Currently Exported 2'!B67=1, "extra", "ignore"))</f>
        <v>ignore</v>
      </c>
      <c r="C67" s="1" t="str">
        <f ca="1">IF(OR(historyTags!C67="white",historyTags!C67="yellow",historyTags!C67="grey"),IF('Currently Exported 2'!C67=1, "have", "missing"),IF('Currently Exported 2'!C67=1, "extra", "ignore"))</f>
        <v>ignore</v>
      </c>
      <c r="D67" s="1" t="str">
        <f ca="1">IF(OR(historyTags!D67="white",historyTags!D67="yellow",historyTags!D67="grey"),IF('Currently Exported 2'!D67=1, "have", "missing"),IF('Currently Exported 2'!D67=1, "extra", "ignore"))</f>
        <v>ignore</v>
      </c>
      <c r="E67" s="1" t="str">
        <f ca="1">IF(OR(historyTags!E67="white",historyTags!E67="yellow",historyTags!E67="grey"),IF('Currently Exported 2'!E67=1, "have", "missing"),IF('Currently Exported 2'!E67=1, "extra", "ignore"))</f>
        <v>ignore</v>
      </c>
      <c r="F67" s="1" t="str">
        <f ca="1">IF(OR(historyTags!F67="white",historyTags!F67="yellow",historyTags!F67="grey"),IF('Currently Exported 2'!F67=1, "have", "missing"),IF('Currently Exported 2'!F67=1, "extra", "ignore"))</f>
        <v>ignore</v>
      </c>
      <c r="G67" s="1" t="str">
        <f ca="1">IF(OR(historyTags!G67="white",historyTags!G67="yellow",historyTags!G67="grey"),IF('Currently Exported 2'!G67=1, "have", "missing"),IF('Currently Exported 2'!G67=1, "extra", "ignore"))</f>
        <v>ignore</v>
      </c>
      <c r="H67" s="1" t="str">
        <f ca="1">IF(OR(historyTags!H67="white",historyTags!H67="yellow",historyTags!H67="grey"),IF('Currently Exported 2'!H67=1, "have", "missing"),IF('Currently Exported 2'!H67=1, "extra", "ignore"))</f>
        <v>ignore</v>
      </c>
      <c r="I67" s="1" t="str">
        <f ca="1">IF(OR(historyTags!I67="white",historyTags!I67="yellow",historyTags!I67="grey"),IF('Currently Exported 2'!I67=1, "have", "missing"),IF('Currently Exported 2'!I67=1, "extra", "ignore"))</f>
        <v>ignore</v>
      </c>
      <c r="J67" s="1" t="str">
        <f ca="1">IF(OR(historyTags!J67="white",historyTags!J67="yellow",historyTags!J67="grey"),IF('Currently Exported 2'!J67=1, "have", "missing"),IF('Currently Exported 2'!J67=1, "extra", "ignore"))</f>
        <v>ignore</v>
      </c>
      <c r="K67" s="1" t="str">
        <f ca="1">IF(OR(historyTags!K67="white",historyTags!K67="yellow",historyTags!K67="grey"),IF('Currently Exported 2'!K67=1, "have", "missing"),IF('Currently Exported 2'!K67=1, "extra", "ignore"))</f>
        <v>ignore</v>
      </c>
      <c r="L67" s="1" t="str">
        <f ca="1">IF(OR(historyTags!L67="white",historyTags!L67="yellow",historyTags!L67="grey"),IF('Currently Exported 2'!L67=1, "have", "missing"),IF('Currently Exported 2'!L67=1, "extra", "ignore"))</f>
        <v>ignore</v>
      </c>
      <c r="M67" s="1" t="str">
        <f ca="1">IF(OR(historyTags!M67="white",historyTags!M67="yellow",historyTags!M67="grey"),IF('Currently Exported 2'!M67=1, "have", "missing"),IF('Currently Exported 2'!M67=1, "extra", "ignore"))</f>
        <v>ignore</v>
      </c>
      <c r="N67" s="1" t="str">
        <f ca="1">IF(OR(historyTags!N67="white",historyTags!N67="yellow",historyTags!N67="grey"),IF('Currently Exported 2'!N67=1, "have", "missing"),IF('Currently Exported 2'!N67=1, "extra", "ignore"))</f>
        <v>ignore</v>
      </c>
      <c r="O67" s="1" t="str">
        <f ca="1">IF(OR(historyTags!O67="white",historyTags!O67="yellow",historyTags!O67="grey"),IF('Currently Exported 2'!O67=1, "have", "missing"),IF('Currently Exported 2'!O67=1, "extra", "ignore"))</f>
        <v>ignore</v>
      </c>
      <c r="P67" s="1" t="str">
        <f ca="1">IF(OR(historyTags!P67="white",historyTags!P67="yellow",historyTags!P67="grey"),IF('Currently Exported 2'!P67=1, "have", "missing"),IF('Currently Exported 2'!P67=1, "extra", "ignore"))</f>
        <v>ignore</v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IF(OR(historyTags!B68="white",historyTags!B68="yellow",historyTags!B68="grey"),IF('Currently Exported 2'!B68=1, "have", "missing"),IF('Currently Exported 2'!B68=1, "extra", "ignore"))</f>
        <v>ignore</v>
      </c>
      <c r="C68" s="1" t="str">
        <f ca="1">IF(OR(historyTags!C68="white",historyTags!C68="yellow",historyTags!C68="grey"),IF('Currently Exported 2'!C68=1, "have", "missing"),IF('Currently Exported 2'!C68=1, "extra", "ignore"))</f>
        <v>ignore</v>
      </c>
      <c r="D68" s="1" t="str">
        <f ca="1">IF(OR(historyTags!D68="white",historyTags!D68="yellow",historyTags!D68="grey"),IF('Currently Exported 2'!D68=1, "have", "missing"),IF('Currently Exported 2'!D68=1, "extra", "ignore"))</f>
        <v>ignore</v>
      </c>
      <c r="E68" s="1" t="str">
        <f ca="1">IF(OR(historyTags!E68="white",historyTags!E68="yellow",historyTags!E68="grey"),IF('Currently Exported 2'!E68=1, "have", "missing"),IF('Currently Exported 2'!E68=1, "extra", "ignore"))</f>
        <v>ignore</v>
      </c>
      <c r="F68" s="1" t="str">
        <f ca="1">IF(OR(historyTags!F68="white",historyTags!F68="yellow",historyTags!F68="grey"),IF('Currently Exported 2'!F68=1, "have", "missing"),IF('Currently Exported 2'!F68=1, "extra", "ignore"))</f>
        <v>ignore</v>
      </c>
      <c r="G68" s="1" t="str">
        <f ca="1">IF(OR(historyTags!G68="white",historyTags!G68="yellow",historyTags!G68="grey"),IF('Currently Exported 2'!G68=1, "have", "missing"),IF('Currently Exported 2'!G68=1, "extra", "ignore"))</f>
        <v>ignore</v>
      </c>
      <c r="H68" s="1" t="str">
        <f ca="1">IF(OR(historyTags!H68="white",historyTags!H68="yellow",historyTags!H68="grey"),IF('Currently Exported 2'!H68=1, "have", "missing"),IF('Currently Exported 2'!H68=1, "extra", "ignore"))</f>
        <v>ignore</v>
      </c>
      <c r="I68" s="1" t="str">
        <f ca="1">IF(OR(historyTags!I68="white",historyTags!I68="yellow",historyTags!I68="grey"),IF('Currently Exported 2'!I68=1, "have", "missing"),IF('Currently Exported 2'!I68=1, "extra", "ignore"))</f>
        <v>ignore</v>
      </c>
      <c r="J68" s="1" t="str">
        <f ca="1">IF(OR(historyTags!J68="white",historyTags!J68="yellow",historyTags!J68="grey"),IF('Currently Exported 2'!J68=1, "have", "missing"),IF('Currently Exported 2'!J68=1, "extra", "ignore"))</f>
        <v>ignore</v>
      </c>
      <c r="K68" s="1" t="str">
        <f ca="1">IF(OR(historyTags!K68="white",historyTags!K68="yellow",historyTags!K68="grey"),IF('Currently Exported 2'!K68=1, "have", "missing"),IF('Currently Exported 2'!K68=1, "extra", "ignore"))</f>
        <v>ignore</v>
      </c>
      <c r="L68" s="1" t="str">
        <f ca="1">IF(OR(historyTags!L68="white",historyTags!L68="yellow",historyTags!L68="grey"),IF('Currently Exported 2'!L68=1, "have", "missing"),IF('Currently Exported 2'!L68=1, "extra", "ignore"))</f>
        <v>ignore</v>
      </c>
      <c r="M68" s="1" t="str">
        <f ca="1">IF(OR(historyTags!M68="white",historyTags!M68="yellow",historyTags!M68="grey"),IF('Currently Exported 2'!M68=1, "have", "missing"),IF('Currently Exported 2'!M68=1, "extra", "ignore"))</f>
        <v>ignore</v>
      </c>
      <c r="N68" s="1" t="str">
        <f ca="1">IF(OR(historyTags!N68="white",historyTags!N68="yellow",historyTags!N68="grey"),IF('Currently Exported 2'!N68=1, "have", "missing"),IF('Currently Exported 2'!N68=1, "extra", "ignore"))</f>
        <v>ignore</v>
      </c>
      <c r="O68" s="1" t="str">
        <f ca="1">IF(OR(historyTags!O68="white",historyTags!O68="yellow",historyTags!O68="grey"),IF('Currently Exported 2'!O68=1, "have", "missing"),IF('Currently Exported 2'!O68=1, "extra", "ignore"))</f>
        <v>ignore</v>
      </c>
      <c r="P68" s="1" t="str">
        <f ca="1">IF(OR(historyTags!P68="white",historyTags!P68="yellow",historyTags!P68="grey"),IF('Currently Exported 2'!P68=1, "have", "missing"),IF('Currently Exported 2'!P68=1, "extra", "ignore"))</f>
        <v>ignore</v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IF(OR(historyTags!B69="white",historyTags!B69="yellow",historyTags!B69="grey"),IF('Currently Exported 2'!B69=1, "have", "missing"),IF('Currently Exported 2'!B69=1, "extra", "ignore"))</f>
        <v>ignore</v>
      </c>
      <c r="C69" s="1" t="str">
        <f ca="1">IF(OR(historyTags!C69="white",historyTags!C69="yellow",historyTags!C69="grey"),IF('Currently Exported 2'!C69=1, "have", "missing"),IF('Currently Exported 2'!C69=1, "extra", "ignore"))</f>
        <v>ignore</v>
      </c>
      <c r="D69" s="1" t="str">
        <f ca="1">IF(OR(historyTags!D69="white",historyTags!D69="yellow",historyTags!D69="grey"),IF('Currently Exported 2'!D69=1, "have", "missing"),IF('Currently Exported 2'!D69=1, "extra", "ignore"))</f>
        <v>extra</v>
      </c>
      <c r="E69" s="1" t="str">
        <f ca="1">IF(OR(historyTags!E69="white",historyTags!E69="yellow",historyTags!E69="grey"),IF('Currently Exported 2'!E69=1, "have", "missing"),IF('Currently Exported 2'!E69=1, "extra", "ignore"))</f>
        <v>extra</v>
      </c>
      <c r="F69" s="1" t="str">
        <f ca="1">IF(OR(historyTags!F69="white",historyTags!F69="yellow",historyTags!F69="grey"),IF('Currently Exported 2'!F69=1, "have", "missing"),IF('Currently Exported 2'!F69=1, "extra", "ignore"))</f>
        <v>extra</v>
      </c>
      <c r="G69" s="1" t="str">
        <f ca="1">IF(OR(historyTags!G69="white",historyTags!G69="yellow",historyTags!G69="grey"),IF('Currently Exported 2'!G69=1, "have", "missing"),IF('Currently Exported 2'!G69=1, "extra", "ignore"))</f>
        <v>extra</v>
      </c>
      <c r="H69" s="1" t="str">
        <f ca="1">IF(OR(historyTags!H69="white",historyTags!H69="yellow",historyTags!H69="grey"),IF('Currently Exported 2'!H69=1, "have", "missing"),IF('Currently Exported 2'!H69=1, "extra", "ignore"))</f>
        <v>extra</v>
      </c>
      <c r="I69" s="1" t="str">
        <f ca="1">IF(OR(historyTags!I69="white",historyTags!I69="yellow",historyTags!I69="grey"),IF('Currently Exported 2'!I69=1, "have", "missing"),IF('Currently Exported 2'!I69=1, "extra", "ignore"))</f>
        <v>extra</v>
      </c>
      <c r="J69" s="1" t="str">
        <f ca="1">IF(OR(historyTags!J69="white",historyTags!J69="yellow",historyTags!J69="grey"),IF('Currently Exported 2'!J69=1, "have", "missing"),IF('Currently Exported 2'!J69=1, "extra", "ignore"))</f>
        <v>extra</v>
      </c>
      <c r="K69" s="1" t="str">
        <f ca="1">IF(OR(historyTags!K69="white",historyTags!K69="yellow",historyTags!K69="grey"),IF('Currently Exported 2'!K69=1, "have", "missing"),IF('Currently Exported 2'!K69=1, "extra", "ignore"))</f>
        <v>extra</v>
      </c>
      <c r="L69" s="1" t="str">
        <f ca="1">IF(OR(historyTags!L69="white",historyTags!L69="yellow",historyTags!L69="grey"),IF('Currently Exported 2'!L69=1, "have", "missing"),IF('Currently Exported 2'!L69=1, "extra", "ignore"))</f>
        <v>extra</v>
      </c>
      <c r="M69" s="1" t="str">
        <f ca="1">IF(OR(historyTags!M69="white",historyTags!M69="yellow",historyTags!M69="grey"),IF('Currently Exported 2'!M69=1, "have", "missing"),IF('Currently Exported 2'!M69=1, "extra", "ignore"))</f>
        <v>extra</v>
      </c>
      <c r="N69" s="1" t="str">
        <f ca="1">IF(OR(historyTags!N69="white",historyTags!N69="yellow",historyTags!N69="grey"),IF('Currently Exported 2'!N69=1, "have", "missing"),IF('Currently Exported 2'!N69=1, "extra", "ignore"))</f>
        <v>extra</v>
      </c>
      <c r="O69" s="1" t="str">
        <f ca="1">IF(OR(historyTags!O69="white",historyTags!O69="yellow",historyTags!O69="grey"),IF('Currently Exported 2'!O69=1, "have", "missing"),IF('Currently Exported 2'!O69=1, "extra", "ignore"))</f>
        <v>extra</v>
      </c>
      <c r="P69" s="1" t="str">
        <f ca="1">IF(OR(historyTags!P69="white",historyTags!P69="yellow",historyTags!P69="grey"),IF('Currently Exported 2'!P69=1, "have", "missing"),IF('Currently Exported 2'!P69=1, "extra", "ignore"))</f>
        <v>ignore</v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IF(OR(historyTags!B70="white",historyTags!B70="yellow",historyTags!B70="grey"),IF('Currently Exported 2'!B70=1, "have", "missing"),IF('Currently Exported 2'!B70=1, "extra", "ignore"))</f>
        <v>ignore</v>
      </c>
      <c r="C70" s="1" t="str">
        <f ca="1">IF(OR(historyTags!C70="white",historyTags!C70="yellow",historyTags!C70="grey"),IF('Currently Exported 2'!C70=1, "have", "missing"),IF('Currently Exported 2'!C70=1, "extra", "ignore"))</f>
        <v>ignore</v>
      </c>
      <c r="D70" s="1" t="str">
        <f ca="1">IF(OR(historyTags!D70="white",historyTags!D70="yellow",historyTags!D70="grey"),IF('Currently Exported 2'!D70=1, "have", "missing"),IF('Currently Exported 2'!D70=1, "extra", "ignore"))</f>
        <v>ignore</v>
      </c>
      <c r="E70" s="1" t="str">
        <f ca="1">IF(OR(historyTags!E70="white",historyTags!E70="yellow",historyTags!E70="grey"),IF('Currently Exported 2'!E70=1, "have", "missing"),IF('Currently Exported 2'!E70=1, "extra", "ignore"))</f>
        <v>ignore</v>
      </c>
      <c r="F70" s="1" t="str">
        <f ca="1">IF(OR(historyTags!F70="white",historyTags!F70="yellow",historyTags!F70="grey"),IF('Currently Exported 2'!F70=1, "have", "missing"),IF('Currently Exported 2'!F70=1, "extra", "ignore"))</f>
        <v>ignore</v>
      </c>
      <c r="G70" s="1" t="str">
        <f ca="1">IF(OR(historyTags!G70="white",historyTags!G70="yellow",historyTags!G70="grey"),IF('Currently Exported 2'!G70=1, "have", "missing"),IF('Currently Exported 2'!G70=1, "extra", "ignore"))</f>
        <v>ignore</v>
      </c>
      <c r="H70" s="1" t="str">
        <f ca="1">IF(OR(historyTags!H70="white",historyTags!H70="yellow",historyTags!H70="grey"),IF('Currently Exported 2'!H70=1, "have", "missing"),IF('Currently Exported 2'!H70=1, "extra", "ignore"))</f>
        <v>ignore</v>
      </c>
      <c r="I70" s="1" t="str">
        <f ca="1">IF(OR(historyTags!I70="white",historyTags!I70="yellow",historyTags!I70="grey"),IF('Currently Exported 2'!I70=1, "have", "missing"),IF('Currently Exported 2'!I70=1, "extra", "ignore"))</f>
        <v>ignore</v>
      </c>
      <c r="J70" s="1" t="str">
        <f ca="1">IF(OR(historyTags!J70="white",historyTags!J70="yellow",historyTags!J70="grey"),IF('Currently Exported 2'!J70=1, "have", "missing"),IF('Currently Exported 2'!J70=1, "extra", "ignore"))</f>
        <v>ignore</v>
      </c>
      <c r="K70" s="1" t="str">
        <f ca="1">IF(OR(historyTags!K70="white",historyTags!K70="yellow",historyTags!K70="grey"),IF('Currently Exported 2'!K70=1, "have", "missing"),IF('Currently Exported 2'!K70=1, "extra", "ignore"))</f>
        <v>ignore</v>
      </c>
      <c r="L70" s="1" t="str">
        <f ca="1">IF(OR(historyTags!L70="white",historyTags!L70="yellow",historyTags!L70="grey"),IF('Currently Exported 2'!L70=1, "have", "missing"),IF('Currently Exported 2'!L70=1, "extra", "ignore"))</f>
        <v>ignore</v>
      </c>
      <c r="M70" s="1" t="str">
        <f ca="1">IF(OR(historyTags!M70="white",historyTags!M70="yellow",historyTags!M70="grey"),IF('Currently Exported 2'!M70=1, "have", "missing"),IF('Currently Exported 2'!M70=1, "extra", "ignore"))</f>
        <v>ignore</v>
      </c>
      <c r="N70" s="1" t="str">
        <f ca="1">IF(OR(historyTags!N70="white",historyTags!N70="yellow",historyTags!N70="grey"),IF('Currently Exported 2'!N70=1, "have", "missing"),IF('Currently Exported 2'!N70=1, "extra", "ignore"))</f>
        <v>ignore</v>
      </c>
      <c r="O70" s="1" t="str">
        <f ca="1">IF(OR(historyTags!O70="white",historyTags!O70="yellow",historyTags!O70="grey"),IF('Currently Exported 2'!O70=1, "have", "missing"),IF('Currently Exported 2'!O70=1, "extra", "ignore"))</f>
        <v>ignore</v>
      </c>
      <c r="P70" s="1" t="str">
        <f ca="1">IF(OR(historyTags!P70="white",historyTags!P70="yellow",historyTags!P70="grey"),IF('Currently Exported 2'!P70=1, "have", "missing"),IF('Currently Exported 2'!P70=1, "extra", "ignore"))</f>
        <v>ignore</v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IF(OR(historyTags!B71="white",historyTags!B71="yellow",historyTags!B71="grey"),IF('Currently Exported 2'!B71=1, "have", "missing"),IF('Currently Exported 2'!B71=1, "extra", "ignore"))</f>
        <v>ignore</v>
      </c>
      <c r="C71" s="1" t="str">
        <f ca="1">IF(OR(historyTags!C71="white",historyTags!C71="yellow",historyTags!C71="grey"),IF('Currently Exported 2'!C71=1, "have", "missing"),IF('Currently Exported 2'!C71=1, "extra", "ignore"))</f>
        <v>ignore</v>
      </c>
      <c r="D71" s="1" t="str">
        <f ca="1">IF(OR(historyTags!D71="white",historyTags!D71="yellow",historyTags!D71="grey"),IF('Currently Exported 2'!D71=1, "have", "missing"),IF('Currently Exported 2'!D71=1, "extra", "ignore"))</f>
        <v>ignore</v>
      </c>
      <c r="E71" s="1" t="str">
        <f ca="1">IF(OR(historyTags!E71="white",historyTags!E71="yellow",historyTags!E71="grey"),IF('Currently Exported 2'!E71=1, "have", "missing"),IF('Currently Exported 2'!E71=1, "extra", "ignore"))</f>
        <v>ignore</v>
      </c>
      <c r="F71" s="1" t="str">
        <f ca="1">IF(OR(historyTags!F71="white",historyTags!F71="yellow",historyTags!F71="grey"),IF('Currently Exported 2'!F71=1, "have", "missing"),IF('Currently Exported 2'!F71=1, "extra", "ignore"))</f>
        <v>ignore</v>
      </c>
      <c r="G71" s="1" t="str">
        <f ca="1">IF(OR(historyTags!G71="white",historyTags!G71="yellow",historyTags!G71="grey"),IF('Currently Exported 2'!G71=1, "have", "missing"),IF('Currently Exported 2'!G71=1, "extra", "ignore"))</f>
        <v>ignore</v>
      </c>
      <c r="H71" s="1" t="str">
        <f ca="1">IF(OR(historyTags!H71="white",historyTags!H71="yellow",historyTags!H71="grey"),IF('Currently Exported 2'!H71=1, "have", "missing"),IF('Currently Exported 2'!H71=1, "extra", "ignore"))</f>
        <v>ignore</v>
      </c>
      <c r="I71" s="1" t="str">
        <f ca="1">IF(OR(historyTags!I71="white",historyTags!I71="yellow",historyTags!I71="grey"),IF('Currently Exported 2'!I71=1, "have", "missing"),IF('Currently Exported 2'!I71=1, "extra", "ignore"))</f>
        <v>ignore</v>
      </c>
      <c r="J71" s="1" t="str">
        <f ca="1">IF(OR(historyTags!J71="white",historyTags!J71="yellow",historyTags!J71="grey"),IF('Currently Exported 2'!J71=1, "have", "missing"),IF('Currently Exported 2'!J71=1, "extra", "ignore"))</f>
        <v>ignore</v>
      </c>
      <c r="K71" s="1" t="str">
        <f ca="1">IF(OR(historyTags!K71="white",historyTags!K71="yellow",historyTags!K71="grey"),IF('Currently Exported 2'!K71=1, "have", "missing"),IF('Currently Exported 2'!K71=1, "extra", "ignore"))</f>
        <v>ignore</v>
      </c>
      <c r="L71" s="1" t="str">
        <f ca="1">IF(OR(historyTags!L71="white",historyTags!L71="yellow",historyTags!L71="grey"),IF('Currently Exported 2'!L71=1, "have", "missing"),IF('Currently Exported 2'!L71=1, "extra", "ignore"))</f>
        <v>ignore</v>
      </c>
      <c r="M71" s="1" t="str">
        <f ca="1">IF(OR(historyTags!M71="white",historyTags!M71="yellow",historyTags!M71="grey"),IF('Currently Exported 2'!M71=1, "have", "missing"),IF('Currently Exported 2'!M71=1, "extra", "ignore"))</f>
        <v>ignore</v>
      </c>
      <c r="N71" s="1" t="str">
        <f ca="1">IF(OR(historyTags!N71="white",historyTags!N71="yellow",historyTags!N71="grey"),IF('Currently Exported 2'!N71=1, "have", "missing"),IF('Currently Exported 2'!N71=1, "extra", "ignore"))</f>
        <v>ignore</v>
      </c>
      <c r="O71" s="1" t="str">
        <f ca="1">IF(OR(historyTags!O71="white",historyTags!O71="yellow",historyTags!O71="grey"),IF('Currently Exported 2'!O71=1, "have", "missing"),IF('Currently Exported 2'!O71=1, "extra", "ignore"))</f>
        <v>ignore</v>
      </c>
      <c r="P71" s="1" t="str">
        <f ca="1">IF(OR(historyTags!P71="white",historyTags!P71="yellow",historyTags!P71="grey"),IF('Currently Exported 2'!P71=1, "have", "missing"),IF('Currently Exported 2'!P71=1, "extra", "ignore"))</f>
        <v>ignore</v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IF(OR(historyTags!B72="white",historyTags!B72="yellow",historyTags!B72="grey"),IF('Currently Exported 2'!B72=1, "have", "missing"),IF('Currently Exported 2'!B72=1, "extra", "ignore"))</f>
        <v>ignore</v>
      </c>
      <c r="C72" s="1" t="str">
        <f ca="1">IF(OR(historyTags!C72="white",historyTags!C72="yellow",historyTags!C72="grey"),IF('Currently Exported 2'!C72=1, "have", "missing"),IF('Currently Exported 2'!C72=1, "extra", "ignore"))</f>
        <v>ignore</v>
      </c>
      <c r="D72" s="1" t="str">
        <f ca="1">IF(OR(historyTags!D72="white",historyTags!D72="yellow",historyTags!D72="grey"),IF('Currently Exported 2'!D72=1, "have", "missing"),IF('Currently Exported 2'!D72=1, "extra", "ignore"))</f>
        <v>ignore</v>
      </c>
      <c r="E72" s="1" t="str">
        <f ca="1">IF(OR(historyTags!E72="white",historyTags!E72="yellow",historyTags!E72="grey"),IF('Currently Exported 2'!E72=1, "have", "missing"),IF('Currently Exported 2'!E72=1, "extra", "ignore"))</f>
        <v>ignore</v>
      </c>
      <c r="F72" s="1" t="str">
        <f ca="1">IF(OR(historyTags!F72="white",historyTags!F72="yellow",historyTags!F72="grey"),IF('Currently Exported 2'!F72=1, "have", "missing"),IF('Currently Exported 2'!F72=1, "extra", "ignore"))</f>
        <v>ignore</v>
      </c>
      <c r="G72" s="1" t="str">
        <f ca="1">IF(OR(historyTags!G72="white",historyTags!G72="yellow",historyTags!G72="grey"),IF('Currently Exported 2'!G72=1, "have", "missing"),IF('Currently Exported 2'!G72=1, "extra", "ignore"))</f>
        <v>ignore</v>
      </c>
      <c r="H72" s="1" t="str">
        <f ca="1">IF(OR(historyTags!H72="white",historyTags!H72="yellow",historyTags!H72="grey"),IF('Currently Exported 2'!H72=1, "have", "missing"),IF('Currently Exported 2'!H72=1, "extra", "ignore"))</f>
        <v>ignore</v>
      </c>
      <c r="I72" s="1" t="str">
        <f ca="1">IF(OR(historyTags!I72="white",historyTags!I72="yellow",historyTags!I72="grey"),IF('Currently Exported 2'!I72=1, "have", "missing"),IF('Currently Exported 2'!I72=1, "extra", "ignore"))</f>
        <v>ignore</v>
      </c>
      <c r="J72" s="1" t="str">
        <f ca="1">IF(OR(historyTags!J72="white",historyTags!J72="yellow",historyTags!J72="grey"),IF('Currently Exported 2'!J72=1, "have", "missing"),IF('Currently Exported 2'!J72=1, "extra", "ignore"))</f>
        <v>ignore</v>
      </c>
      <c r="K72" s="1" t="str">
        <f ca="1">IF(OR(historyTags!K72="white",historyTags!K72="yellow",historyTags!K72="grey"),IF('Currently Exported 2'!K72=1, "have", "missing"),IF('Currently Exported 2'!K72=1, "extra", "ignore"))</f>
        <v>ignore</v>
      </c>
      <c r="L72" s="1" t="str">
        <f ca="1">IF(OR(historyTags!L72="white",historyTags!L72="yellow",historyTags!L72="grey"),IF('Currently Exported 2'!L72=1, "have", "missing"),IF('Currently Exported 2'!L72=1, "extra", "ignore"))</f>
        <v>ignore</v>
      </c>
      <c r="M72" s="1" t="str">
        <f ca="1">IF(OR(historyTags!M72="white",historyTags!M72="yellow",historyTags!M72="grey"),IF('Currently Exported 2'!M72=1, "have", "missing"),IF('Currently Exported 2'!M72=1, "extra", "ignore"))</f>
        <v>ignore</v>
      </c>
      <c r="N72" s="1" t="str">
        <f ca="1">IF(OR(historyTags!N72="white",historyTags!N72="yellow",historyTags!N72="grey"),IF('Currently Exported 2'!N72=1, "have", "missing"),IF('Currently Exported 2'!N72=1, "extra", "ignore"))</f>
        <v>ignore</v>
      </c>
      <c r="O72" s="1" t="str">
        <f ca="1">IF(OR(historyTags!O72="white",historyTags!O72="yellow",historyTags!O72="grey"),IF('Currently Exported 2'!O72=1, "have", "missing"),IF('Currently Exported 2'!O72=1, "extra", "ignore"))</f>
        <v>ignore</v>
      </c>
      <c r="P72" s="1" t="str">
        <f ca="1">IF(OR(historyTags!P72="white",historyTags!P72="yellow",historyTags!P72="grey"),IF('Currently Exported 2'!P72=1, "have", "missing"),IF('Currently Exported 2'!P72=1, "extra", "ignore"))</f>
        <v>ignore</v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IF(OR(historyTags!B73="white",historyTags!B73="yellow",historyTags!B73="grey"),IF('Currently Exported 2'!B73=1, "have", "missing"),IF('Currently Exported 2'!B73=1, "extra", "ignore"))</f>
        <v>ignore</v>
      </c>
      <c r="C73" s="1" t="str">
        <f ca="1">IF(OR(historyTags!C73="white",historyTags!C73="yellow",historyTags!C73="grey"),IF('Currently Exported 2'!C73=1, "have", "missing"),IF('Currently Exported 2'!C73=1, "extra", "ignore"))</f>
        <v>ignore</v>
      </c>
      <c r="D73" s="1" t="str">
        <f ca="1">IF(OR(historyTags!D73="white",historyTags!D73="yellow",historyTags!D73="grey"),IF('Currently Exported 2'!D73=1, "have", "missing"),IF('Currently Exported 2'!D73=1, "extra", "ignore"))</f>
        <v>have</v>
      </c>
      <c r="E73" s="1" t="str">
        <f ca="1">IF(OR(historyTags!E73="white",historyTags!E73="yellow",historyTags!E73="grey"),IF('Currently Exported 2'!E73=1, "have", "missing"),IF('Currently Exported 2'!E73=1, "extra", "ignore"))</f>
        <v>have</v>
      </c>
      <c r="F73" s="1" t="str">
        <f ca="1">IF(OR(historyTags!F73="white",historyTags!F73="yellow",historyTags!F73="grey"),IF('Currently Exported 2'!F73=1, "have", "missing"),IF('Currently Exported 2'!F73=1, "extra", "ignore"))</f>
        <v>have</v>
      </c>
      <c r="G73" s="1" t="str">
        <f ca="1">IF(OR(historyTags!G73="white",historyTags!G73="yellow",historyTags!G73="grey"),IF('Currently Exported 2'!G73=1, "have", "missing"),IF('Currently Exported 2'!G73=1, "extra", "ignore"))</f>
        <v>have</v>
      </c>
      <c r="H73" s="1" t="str">
        <f ca="1">IF(OR(historyTags!H73="white",historyTags!H73="yellow",historyTags!H73="grey"),IF('Currently Exported 2'!H73=1, "have", "missing"),IF('Currently Exported 2'!H73=1, "extra", "ignore"))</f>
        <v>have</v>
      </c>
      <c r="I73" s="1" t="str">
        <f ca="1">IF(OR(historyTags!I73="white",historyTags!I73="yellow",historyTags!I73="grey"),IF('Currently Exported 2'!I73=1, "have", "missing"),IF('Currently Exported 2'!I73=1, "extra", "ignore"))</f>
        <v>have</v>
      </c>
      <c r="J73" s="1" t="str">
        <f ca="1">IF(OR(historyTags!J73="white",historyTags!J73="yellow",historyTags!J73="grey"),IF('Currently Exported 2'!J73=1, "have", "missing"),IF('Currently Exported 2'!J73=1, "extra", "ignore"))</f>
        <v>have</v>
      </c>
      <c r="K73" s="1" t="str">
        <f ca="1">IF(OR(historyTags!K73="white",historyTags!K73="yellow",historyTags!K73="grey"),IF('Currently Exported 2'!K73=1, "have", "missing"),IF('Currently Exported 2'!K73=1, "extra", "ignore"))</f>
        <v>have</v>
      </c>
      <c r="L73" s="1" t="str">
        <f ca="1">IF(OR(historyTags!L73="white",historyTags!L73="yellow",historyTags!L73="grey"),IF('Currently Exported 2'!L73=1, "have", "missing"),IF('Currently Exported 2'!L73=1, "extra", "ignore"))</f>
        <v>have</v>
      </c>
      <c r="M73" s="1" t="str">
        <f ca="1">IF(OR(historyTags!M73="white",historyTags!M73="yellow",historyTags!M73="grey"),IF('Currently Exported 2'!M73=1, "have", "missing"),IF('Currently Exported 2'!M73=1, "extra", "ignore"))</f>
        <v>have</v>
      </c>
      <c r="N73" s="1" t="str">
        <f ca="1">IF(OR(historyTags!N73="white",historyTags!N73="yellow",historyTags!N73="grey"),IF('Currently Exported 2'!N73=1, "have", "missing"),IF('Currently Exported 2'!N73=1, "extra", "ignore"))</f>
        <v>have</v>
      </c>
      <c r="O73" s="1" t="str">
        <f ca="1">IF(OR(historyTags!O73="white",historyTags!O73="yellow",historyTags!O73="grey"),IF('Currently Exported 2'!O73=1, "have", "missing"),IF('Currently Exported 2'!O73=1, "extra", "ignore"))</f>
        <v>have</v>
      </c>
      <c r="P73" s="1" t="str">
        <f ca="1">IF(OR(historyTags!P73="white",historyTags!P73="yellow",historyTags!P73="grey"),IF('Currently Exported 2'!P73=1, "have", "missing"),IF('Currently Exported 2'!P73=1, "extra", "ignore"))</f>
        <v>ignore</v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IF(OR(historyTags!B74="white",historyTags!B74="yellow",historyTags!B74="grey"),IF('Currently Exported 2'!B74=1, "have", "missing"),IF('Currently Exported 2'!B74=1, "extra", "ignore"))</f>
        <v>ignore</v>
      </c>
      <c r="C74" s="1" t="str">
        <f ca="1">IF(OR(historyTags!C74="white",historyTags!C74="yellow",historyTags!C74="grey"),IF('Currently Exported 2'!C74=1, "have", "missing"),IF('Currently Exported 2'!C74=1, "extra", "ignore"))</f>
        <v>ignore</v>
      </c>
      <c r="D74" s="1" t="str">
        <f ca="1">IF(OR(historyTags!D74="white",historyTags!D74="yellow",historyTags!D74="grey"),IF('Currently Exported 2'!D74=1, "have", "missing"),IF('Currently Exported 2'!D74=1, "extra", "ignore"))</f>
        <v>ignore</v>
      </c>
      <c r="E74" s="1" t="str">
        <f ca="1">IF(OR(historyTags!E74="white",historyTags!E74="yellow",historyTags!E74="grey"),IF('Currently Exported 2'!E74=1, "have", "missing"),IF('Currently Exported 2'!E74=1, "extra", "ignore"))</f>
        <v>ignore</v>
      </c>
      <c r="F74" s="1" t="str">
        <f ca="1">IF(OR(historyTags!F74="white",historyTags!F74="yellow",historyTags!F74="grey"),IF('Currently Exported 2'!F74=1, "have", "missing"),IF('Currently Exported 2'!F74=1, "extra", "ignore"))</f>
        <v>ignore</v>
      </c>
      <c r="G74" s="1" t="str">
        <f ca="1">IF(OR(historyTags!G74="white",historyTags!G74="yellow",historyTags!G74="grey"),IF('Currently Exported 2'!G74=1, "have", "missing"),IF('Currently Exported 2'!G74=1, "extra", "ignore"))</f>
        <v>ignore</v>
      </c>
      <c r="H74" s="1" t="str">
        <f ca="1">IF(OR(historyTags!H74="white",historyTags!H74="yellow",historyTags!H74="grey"),IF('Currently Exported 2'!H74=1, "have", "missing"),IF('Currently Exported 2'!H74=1, "extra", "ignore"))</f>
        <v>ignore</v>
      </c>
      <c r="I74" s="1" t="str">
        <f ca="1">IF(OR(historyTags!I74="white",historyTags!I74="yellow",historyTags!I74="grey"),IF('Currently Exported 2'!I74=1, "have", "missing"),IF('Currently Exported 2'!I74=1, "extra", "ignore"))</f>
        <v>ignore</v>
      </c>
      <c r="J74" s="1" t="str">
        <f ca="1">IF(OR(historyTags!J74="white",historyTags!J74="yellow",historyTags!J74="grey"),IF('Currently Exported 2'!J74=1, "have", "missing"),IF('Currently Exported 2'!J74=1, "extra", "ignore"))</f>
        <v>ignore</v>
      </c>
      <c r="K74" s="1" t="str">
        <f ca="1">IF(OR(historyTags!K74="white",historyTags!K74="yellow",historyTags!K74="grey"),IF('Currently Exported 2'!K74=1, "have", "missing"),IF('Currently Exported 2'!K74=1, "extra", "ignore"))</f>
        <v>ignore</v>
      </c>
      <c r="L74" s="1" t="str">
        <f ca="1">IF(OR(historyTags!L74="white",historyTags!L74="yellow",historyTags!L74="grey"),IF('Currently Exported 2'!L74=1, "have", "missing"),IF('Currently Exported 2'!L74=1, "extra", "ignore"))</f>
        <v>ignore</v>
      </c>
      <c r="M74" s="1" t="str">
        <f ca="1">IF(OR(historyTags!M74="white",historyTags!M74="yellow",historyTags!M74="grey"),IF('Currently Exported 2'!M74=1, "have", "missing"),IF('Currently Exported 2'!M74=1, "extra", "ignore"))</f>
        <v>ignore</v>
      </c>
      <c r="N74" s="1" t="str">
        <f ca="1">IF(OR(historyTags!N74="white",historyTags!N74="yellow",historyTags!N74="grey"),IF('Currently Exported 2'!N74=1, "have", "missing"),IF('Currently Exported 2'!N74=1, "extra", "ignore"))</f>
        <v>ignore</v>
      </c>
      <c r="O74" s="1" t="str">
        <f ca="1">IF(OR(historyTags!O74="white",historyTags!O74="yellow",historyTags!O74="grey"),IF('Currently Exported 2'!O74=1, "have", "missing"),IF('Currently Exported 2'!O74=1, "extra", "ignore"))</f>
        <v>ignore</v>
      </c>
      <c r="P74" s="1" t="str">
        <f ca="1">IF(OR(historyTags!P74="white",historyTags!P74="yellow",historyTags!P74="grey"),IF('Currently Exported 2'!P74=1, "have", "missing"),IF('Currently Exported 2'!P74=1, "extra", "ignore"))</f>
        <v>ignore</v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IF(OR(historyTags!B75="white",historyTags!B75="yellow",historyTags!B75="grey"),IF('Currently Exported 2'!B75=1, "have", "missing"),IF('Currently Exported 2'!B75=1, "extra", "ignore"))</f>
        <v>ignore</v>
      </c>
      <c r="C75" s="1" t="str">
        <f ca="1">IF(OR(historyTags!C75="white",historyTags!C75="yellow",historyTags!C75="grey"),IF('Currently Exported 2'!C75=1, "have", "missing"),IF('Currently Exported 2'!C75=1, "extra", "ignore"))</f>
        <v>ignore</v>
      </c>
      <c r="D75" s="1" t="str">
        <f ca="1">IF(OR(historyTags!D75="white",historyTags!D75="yellow",historyTags!D75="grey"),IF('Currently Exported 2'!D75=1, "have", "missing"),IF('Currently Exported 2'!D75=1, "extra", "ignore"))</f>
        <v>ignore</v>
      </c>
      <c r="E75" s="1" t="str">
        <f ca="1">IF(OR(historyTags!E75="white",historyTags!E75="yellow",historyTags!E75="grey"),IF('Currently Exported 2'!E75=1, "have", "missing"),IF('Currently Exported 2'!E75=1, "extra", "ignore"))</f>
        <v>ignore</v>
      </c>
      <c r="F75" s="1" t="str">
        <f ca="1">IF(OR(historyTags!F75="white",historyTags!F75="yellow",historyTags!F75="grey"),IF('Currently Exported 2'!F75=1, "have", "missing"),IF('Currently Exported 2'!F75=1, "extra", "ignore"))</f>
        <v>ignore</v>
      </c>
      <c r="G75" s="1" t="str">
        <f ca="1">IF(OR(historyTags!G75="white",historyTags!G75="yellow",historyTags!G75="grey"),IF('Currently Exported 2'!G75=1, "have", "missing"),IF('Currently Exported 2'!G75=1, "extra", "ignore"))</f>
        <v>ignore</v>
      </c>
      <c r="H75" s="1" t="str">
        <f ca="1">IF(OR(historyTags!H75="white",historyTags!H75="yellow",historyTags!H75="grey"),IF('Currently Exported 2'!H75=1, "have", "missing"),IF('Currently Exported 2'!H75=1, "extra", "ignore"))</f>
        <v>ignore</v>
      </c>
      <c r="I75" s="1" t="str">
        <f ca="1">IF(OR(historyTags!I75="white",historyTags!I75="yellow",historyTags!I75="grey"),IF('Currently Exported 2'!I75=1, "have", "missing"),IF('Currently Exported 2'!I75=1, "extra", "ignore"))</f>
        <v>ignore</v>
      </c>
      <c r="J75" s="1" t="str">
        <f ca="1">IF(OR(historyTags!J75="white",historyTags!J75="yellow",historyTags!J75="grey"),IF('Currently Exported 2'!J75=1, "have", "missing"),IF('Currently Exported 2'!J75=1, "extra", "ignore"))</f>
        <v>ignore</v>
      </c>
      <c r="K75" s="1" t="str">
        <f ca="1">IF(OR(historyTags!K75="white",historyTags!K75="yellow",historyTags!K75="grey"),IF('Currently Exported 2'!K75=1, "have", "missing"),IF('Currently Exported 2'!K75=1, "extra", "ignore"))</f>
        <v>ignore</v>
      </c>
      <c r="L75" s="1" t="str">
        <f ca="1">IF(OR(historyTags!L75="white",historyTags!L75="yellow",historyTags!L75="grey"),IF('Currently Exported 2'!L75=1, "have", "missing"),IF('Currently Exported 2'!L75=1, "extra", "ignore"))</f>
        <v>ignore</v>
      </c>
      <c r="M75" s="1" t="str">
        <f ca="1">IF(OR(historyTags!M75="white",historyTags!M75="yellow",historyTags!M75="grey"),IF('Currently Exported 2'!M75=1, "have", "missing"),IF('Currently Exported 2'!M75=1, "extra", "ignore"))</f>
        <v>ignore</v>
      </c>
      <c r="N75" s="1" t="str">
        <f ca="1">IF(OR(historyTags!N75="white",historyTags!N75="yellow",historyTags!N75="grey"),IF('Currently Exported 2'!N75=1, "have", "missing"),IF('Currently Exported 2'!N75=1, "extra", "ignore"))</f>
        <v>ignore</v>
      </c>
      <c r="O75" s="1" t="str">
        <f ca="1">IF(OR(historyTags!O75="white",historyTags!O75="yellow",historyTags!O75="grey"),IF('Currently Exported 2'!O75=1, "have", "missing"),IF('Currently Exported 2'!O75=1, "extra", "ignore"))</f>
        <v>ignore</v>
      </c>
      <c r="P75" s="1" t="str">
        <f ca="1">IF(OR(historyTags!P75="white",historyTags!P75="yellow",historyTags!P75="grey"),IF('Currently Exported 2'!P75=1, "have", "missing"),IF('Currently Exported 2'!P75=1, "extra", "ignore"))</f>
        <v>ignore</v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IF(OR(historyTags!B76="white",historyTags!B76="yellow",historyTags!B76="grey"),IF('Currently Exported 2'!B76=1, "have", "missing"),IF('Currently Exported 2'!B76=1, "extra", "ignore"))</f>
        <v>ignore</v>
      </c>
      <c r="C76" s="1" t="str">
        <f ca="1">IF(OR(historyTags!C76="white",historyTags!C76="yellow",historyTags!C76="grey"),IF('Currently Exported 2'!C76=1, "have", "missing"),IF('Currently Exported 2'!C76=1, "extra", "ignore"))</f>
        <v>ignore</v>
      </c>
      <c r="D76" s="1" t="str">
        <f ca="1">IF(OR(historyTags!D76="white",historyTags!D76="yellow",historyTags!D76="grey"),IF('Currently Exported 2'!D76=1, "have", "missing"),IF('Currently Exported 2'!D76=1, "extra", "ignore"))</f>
        <v>ignore</v>
      </c>
      <c r="E76" s="1" t="str">
        <f ca="1">IF(OR(historyTags!E76="white",historyTags!E76="yellow",historyTags!E76="grey"),IF('Currently Exported 2'!E76=1, "have", "missing"),IF('Currently Exported 2'!E76=1, "extra", "ignore"))</f>
        <v>ignore</v>
      </c>
      <c r="F76" s="1" t="str">
        <f ca="1">IF(OR(historyTags!F76="white",historyTags!F76="yellow",historyTags!F76="grey"),IF('Currently Exported 2'!F76=1, "have", "missing"),IF('Currently Exported 2'!F76=1, "extra", "ignore"))</f>
        <v>ignore</v>
      </c>
      <c r="G76" s="1" t="str">
        <f ca="1">IF(OR(historyTags!G76="white",historyTags!G76="yellow",historyTags!G76="grey"),IF('Currently Exported 2'!G76=1, "have", "missing"),IF('Currently Exported 2'!G76=1, "extra", "ignore"))</f>
        <v>ignore</v>
      </c>
      <c r="H76" s="1" t="str">
        <f ca="1">IF(OR(historyTags!H76="white",historyTags!H76="yellow",historyTags!H76="grey"),IF('Currently Exported 2'!H76=1, "have", "missing"),IF('Currently Exported 2'!H76=1, "extra", "ignore"))</f>
        <v>ignore</v>
      </c>
      <c r="I76" s="1" t="str">
        <f ca="1">IF(OR(historyTags!I76="white",historyTags!I76="yellow",historyTags!I76="grey"),IF('Currently Exported 2'!I76=1, "have", "missing"),IF('Currently Exported 2'!I76=1, "extra", "ignore"))</f>
        <v>ignore</v>
      </c>
      <c r="J76" s="1" t="str">
        <f ca="1">IF(OR(historyTags!J76="white",historyTags!J76="yellow",historyTags!J76="grey"),IF('Currently Exported 2'!J76=1, "have", "missing"),IF('Currently Exported 2'!J76=1, "extra", "ignore"))</f>
        <v>ignore</v>
      </c>
      <c r="K76" s="1" t="str">
        <f ca="1">IF(OR(historyTags!K76="white",historyTags!K76="yellow",historyTags!K76="grey"),IF('Currently Exported 2'!K76=1, "have", "missing"),IF('Currently Exported 2'!K76=1, "extra", "ignore"))</f>
        <v>ignore</v>
      </c>
      <c r="L76" s="1" t="str">
        <f ca="1">IF(OR(historyTags!L76="white",historyTags!L76="yellow",historyTags!L76="grey"),IF('Currently Exported 2'!L76=1, "have", "missing"),IF('Currently Exported 2'!L76=1, "extra", "ignore"))</f>
        <v>ignore</v>
      </c>
      <c r="M76" s="1" t="str">
        <f ca="1">IF(OR(historyTags!M76="white",historyTags!M76="yellow",historyTags!M76="grey"),IF('Currently Exported 2'!M76=1, "have", "missing"),IF('Currently Exported 2'!M76=1, "extra", "ignore"))</f>
        <v>ignore</v>
      </c>
      <c r="N76" s="1" t="str">
        <f ca="1">IF(OR(historyTags!N76="white",historyTags!N76="yellow",historyTags!N76="grey"),IF('Currently Exported 2'!N76=1, "have", "missing"),IF('Currently Exported 2'!N76=1, "extra", "ignore"))</f>
        <v>ignore</v>
      </c>
      <c r="O76" s="1" t="str">
        <f ca="1">IF(OR(historyTags!O76="white",historyTags!O76="yellow",historyTags!O76="grey"),IF('Currently Exported 2'!O76=1, "have", "missing"),IF('Currently Exported 2'!O76=1, "extra", "ignore"))</f>
        <v>ignore</v>
      </c>
      <c r="P76" s="1" t="str">
        <f ca="1">IF(OR(historyTags!P76="white",historyTags!P76="yellow",historyTags!P76="grey"),IF('Currently Exported 2'!P76=1, "have", "missing"),IF('Currently Exported 2'!P76=1, "extra", "ignore"))</f>
        <v>ignore</v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IF(OR(historyTags!B77="white",historyTags!B77="yellow",historyTags!B77="grey"),IF('Currently Exported 2'!B77=1, "have", "missing"),IF('Currently Exported 2'!B77=1, "extra", "ignore"))</f>
        <v>ignore</v>
      </c>
      <c r="C77" s="1" t="str">
        <f ca="1">IF(OR(historyTags!C77="white",historyTags!C77="yellow",historyTags!C77="grey"),IF('Currently Exported 2'!C77=1, "have", "missing"),IF('Currently Exported 2'!C77=1, "extra", "ignore"))</f>
        <v>ignore</v>
      </c>
      <c r="D77" s="1" t="str">
        <f ca="1">IF(OR(historyTags!D77="white",historyTags!D77="yellow",historyTags!D77="grey"),IF('Currently Exported 2'!D77=1, "have", "missing"),IF('Currently Exported 2'!D77=1, "extra", "ignore"))</f>
        <v>ignore</v>
      </c>
      <c r="E77" s="1" t="str">
        <f ca="1">IF(OR(historyTags!E77="white",historyTags!E77="yellow",historyTags!E77="grey"),IF('Currently Exported 2'!E77=1, "have", "missing"),IF('Currently Exported 2'!E77=1, "extra", "ignore"))</f>
        <v>ignore</v>
      </c>
      <c r="F77" s="1" t="str">
        <f ca="1">IF(OR(historyTags!F77="white",historyTags!F77="yellow",historyTags!F77="grey"),IF('Currently Exported 2'!F77=1, "have", "missing"),IF('Currently Exported 2'!F77=1, "extra", "ignore"))</f>
        <v>ignore</v>
      </c>
      <c r="G77" s="1" t="str">
        <f ca="1">IF(OR(historyTags!G77="white",historyTags!G77="yellow",historyTags!G77="grey"),IF('Currently Exported 2'!G77=1, "have", "missing"),IF('Currently Exported 2'!G77=1, "extra", "ignore"))</f>
        <v>ignore</v>
      </c>
      <c r="H77" s="1" t="str">
        <f ca="1">IF(OR(historyTags!H77="white",historyTags!H77="yellow",historyTags!H77="grey"),IF('Currently Exported 2'!H77=1, "have", "missing"),IF('Currently Exported 2'!H77=1, "extra", "ignore"))</f>
        <v>ignore</v>
      </c>
      <c r="I77" s="1" t="str">
        <f ca="1">IF(OR(historyTags!I77="white",historyTags!I77="yellow",historyTags!I77="grey"),IF('Currently Exported 2'!I77=1, "have", "missing"),IF('Currently Exported 2'!I77=1, "extra", "ignore"))</f>
        <v>ignore</v>
      </c>
      <c r="J77" s="1" t="str">
        <f ca="1">IF(OR(historyTags!J77="white",historyTags!J77="yellow",historyTags!J77="grey"),IF('Currently Exported 2'!J77=1, "have", "missing"),IF('Currently Exported 2'!J77=1, "extra", "ignore"))</f>
        <v>ignore</v>
      </c>
      <c r="K77" s="1" t="str">
        <f ca="1">IF(OR(historyTags!K77="white",historyTags!K77="yellow",historyTags!K77="grey"),IF('Currently Exported 2'!K77=1, "have", "missing"),IF('Currently Exported 2'!K77=1, "extra", "ignore"))</f>
        <v>ignore</v>
      </c>
      <c r="L77" s="1" t="str">
        <f ca="1">IF(OR(historyTags!L77="white",historyTags!L77="yellow",historyTags!L77="grey"),IF('Currently Exported 2'!L77=1, "have", "missing"),IF('Currently Exported 2'!L77=1, "extra", "ignore"))</f>
        <v>ignore</v>
      </c>
      <c r="M77" s="1" t="str">
        <f ca="1">IF(OR(historyTags!M77="white",historyTags!M77="yellow",historyTags!M77="grey"),IF('Currently Exported 2'!M77=1, "have", "missing"),IF('Currently Exported 2'!M77=1, "extra", "ignore"))</f>
        <v>ignore</v>
      </c>
      <c r="N77" s="1" t="str">
        <f ca="1">IF(OR(historyTags!N77="white",historyTags!N77="yellow",historyTags!N77="grey"),IF('Currently Exported 2'!N77=1, "have", "missing"),IF('Currently Exported 2'!N77=1, "extra", "ignore"))</f>
        <v>ignore</v>
      </c>
      <c r="O77" s="1" t="str">
        <f ca="1">IF(OR(historyTags!O77="white",historyTags!O77="yellow",historyTags!O77="grey"),IF('Currently Exported 2'!O77=1, "have", "missing"),IF('Currently Exported 2'!O77=1, "extra", "ignore"))</f>
        <v>ignore</v>
      </c>
      <c r="P77" s="1" t="str">
        <f ca="1">IF(OR(historyTags!P77="white",historyTags!P77="yellow",historyTags!P77="grey"),IF('Currently Exported 2'!P77=1, "have", "missing"),IF('Currently Exported 2'!P77=1, "extra", "ignore"))</f>
        <v>ignore</v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IF(OR(historyTags!B78="white",historyTags!B78="yellow",historyTags!B78="grey"),IF('Currently Exported 2'!B78=1, "have", "missing"),IF('Currently Exported 2'!B78=1, "extra", "ignore"))</f>
        <v>ignore</v>
      </c>
      <c r="C78" s="1" t="str">
        <f ca="1">IF(OR(historyTags!C78="white",historyTags!C78="yellow",historyTags!C78="grey"),IF('Currently Exported 2'!C78=1, "have", "missing"),IF('Currently Exported 2'!C78=1, "extra", "ignore"))</f>
        <v>ignore</v>
      </c>
      <c r="D78" s="1" t="str">
        <f ca="1">IF(OR(historyTags!D78="white",historyTags!D78="yellow",historyTags!D78="grey"),IF('Currently Exported 2'!D78=1, "have", "missing"),IF('Currently Exported 2'!D78=1, "extra", "ignore"))</f>
        <v>extra</v>
      </c>
      <c r="E78" s="1" t="str">
        <f ca="1">IF(OR(historyTags!E78="white",historyTags!E78="yellow",historyTags!E78="grey"),IF('Currently Exported 2'!E78=1, "have", "missing"),IF('Currently Exported 2'!E78=1, "extra", "ignore"))</f>
        <v>extra</v>
      </c>
      <c r="F78" s="1" t="str">
        <f ca="1">IF(OR(historyTags!F78="white",historyTags!F78="yellow",historyTags!F78="grey"),IF('Currently Exported 2'!F78=1, "have", "missing"),IF('Currently Exported 2'!F78=1, "extra", "ignore"))</f>
        <v>have</v>
      </c>
      <c r="G78" s="1" t="str">
        <f ca="1">IF(OR(historyTags!G78="white",historyTags!G78="yellow",historyTags!G78="grey"),IF('Currently Exported 2'!G78=1, "have", "missing"),IF('Currently Exported 2'!G78=1, "extra", "ignore"))</f>
        <v>extra</v>
      </c>
      <c r="H78" s="1" t="str">
        <f ca="1">IF(OR(historyTags!H78="white",historyTags!H78="yellow",historyTags!H78="grey"),IF('Currently Exported 2'!H78=1, "have", "missing"),IF('Currently Exported 2'!H78=1, "extra", "ignore"))</f>
        <v>extra</v>
      </c>
      <c r="I78" s="1" t="str">
        <f ca="1">IF(OR(historyTags!I78="white",historyTags!I78="yellow",historyTags!I78="grey"),IF('Currently Exported 2'!I78=1, "have", "missing"),IF('Currently Exported 2'!I78=1, "extra", "ignore"))</f>
        <v>extra</v>
      </c>
      <c r="J78" s="1" t="str">
        <f ca="1">IF(OR(historyTags!J78="white",historyTags!J78="yellow",historyTags!J78="grey"),IF('Currently Exported 2'!J78=1, "have", "missing"),IF('Currently Exported 2'!J78=1, "extra", "ignore"))</f>
        <v>extra</v>
      </c>
      <c r="K78" s="1" t="str">
        <f ca="1">IF(OR(historyTags!K78="white",historyTags!K78="yellow",historyTags!K78="grey"),IF('Currently Exported 2'!K78=1, "have", "missing"),IF('Currently Exported 2'!K78=1, "extra", "ignore"))</f>
        <v>extra</v>
      </c>
      <c r="L78" s="1" t="str">
        <f ca="1">IF(OR(historyTags!L78="white",historyTags!L78="yellow",historyTags!L78="grey"),IF('Currently Exported 2'!L78=1, "have", "missing"),IF('Currently Exported 2'!L78=1, "extra", "ignore"))</f>
        <v>extra</v>
      </c>
      <c r="M78" s="1" t="str">
        <f ca="1">IF(OR(historyTags!M78="white",historyTags!M78="yellow",historyTags!M78="grey"),IF('Currently Exported 2'!M78=1, "have", "missing"),IF('Currently Exported 2'!M78=1, "extra", "ignore"))</f>
        <v>extra</v>
      </c>
      <c r="N78" s="1" t="str">
        <f ca="1">IF(OR(historyTags!N78="white",historyTags!N78="yellow",historyTags!N78="grey"),IF('Currently Exported 2'!N78=1, "have", "missing"),IF('Currently Exported 2'!N78=1, "extra", "ignore"))</f>
        <v>extra</v>
      </c>
      <c r="O78" s="1" t="str">
        <f ca="1">IF(OR(historyTags!O78="white",historyTags!O78="yellow",historyTags!O78="grey"),IF('Currently Exported 2'!O78=1, "have", "missing"),IF('Currently Exported 2'!O78=1, "extra", "ignore"))</f>
        <v>extra</v>
      </c>
      <c r="P78" s="1" t="str">
        <f ca="1">IF(OR(historyTags!P78="white",historyTags!P78="yellow",historyTags!P78="grey"),IF('Currently Exported 2'!P78=1, "have", "missing"),IF('Currently Exported 2'!P78=1, "extra", "ignore"))</f>
        <v>ignore</v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IF(OR(historyTags!B79="white",historyTags!B79="yellow",historyTags!B79="grey"),IF('Currently Exported 2'!B79=1, "have", "missing"),IF('Currently Exported 2'!B79=1, "extra", "ignore"))</f>
        <v>ignore</v>
      </c>
      <c r="C79" s="1" t="str">
        <f ca="1">IF(OR(historyTags!C79="white",historyTags!C79="yellow",historyTags!C79="grey"),IF('Currently Exported 2'!C79=1, "have", "missing"),IF('Currently Exported 2'!C79=1, "extra", "ignore"))</f>
        <v>ignore</v>
      </c>
      <c r="D79" s="1" t="str">
        <f ca="1">IF(OR(historyTags!D79="white",historyTags!D79="yellow",historyTags!D79="grey"),IF('Currently Exported 2'!D79=1, "have", "missing"),IF('Currently Exported 2'!D79=1, "extra", "ignore"))</f>
        <v>extra</v>
      </c>
      <c r="E79" s="1" t="str">
        <f ca="1">IF(OR(historyTags!E79="white",historyTags!E79="yellow",historyTags!E79="grey"),IF('Currently Exported 2'!E79=1, "have", "missing"),IF('Currently Exported 2'!E79=1, "extra", "ignore"))</f>
        <v>extra</v>
      </c>
      <c r="F79" s="1" t="str">
        <f ca="1">IF(OR(historyTags!F79="white",historyTags!F79="yellow",historyTags!F79="grey"),IF('Currently Exported 2'!F79=1, "have", "missing"),IF('Currently Exported 2'!F79=1, "extra", "ignore"))</f>
        <v>have</v>
      </c>
      <c r="G79" s="1" t="str">
        <f ca="1">IF(OR(historyTags!G79="white",historyTags!G79="yellow",historyTags!G79="grey"),IF('Currently Exported 2'!G79=1, "have", "missing"),IF('Currently Exported 2'!G79=1, "extra", "ignore"))</f>
        <v>extra</v>
      </c>
      <c r="H79" s="1" t="str">
        <f ca="1">IF(OR(historyTags!H79="white",historyTags!H79="yellow",historyTags!H79="grey"),IF('Currently Exported 2'!H79=1, "have", "missing"),IF('Currently Exported 2'!H79=1, "extra", "ignore"))</f>
        <v>extra</v>
      </c>
      <c r="I79" s="1" t="str">
        <f ca="1">IF(OR(historyTags!I79="white",historyTags!I79="yellow",historyTags!I79="grey"),IF('Currently Exported 2'!I79=1, "have", "missing"),IF('Currently Exported 2'!I79=1, "extra", "ignore"))</f>
        <v>extra</v>
      </c>
      <c r="J79" s="1" t="str">
        <f ca="1">IF(OR(historyTags!J79="white",historyTags!J79="yellow",historyTags!J79="grey"),IF('Currently Exported 2'!J79=1, "have", "missing"),IF('Currently Exported 2'!J79=1, "extra", "ignore"))</f>
        <v>extra</v>
      </c>
      <c r="K79" s="1" t="str">
        <f ca="1">IF(OR(historyTags!K79="white",historyTags!K79="yellow",historyTags!K79="grey"),IF('Currently Exported 2'!K79=1, "have", "missing"),IF('Currently Exported 2'!K79=1, "extra", "ignore"))</f>
        <v>extra</v>
      </c>
      <c r="L79" s="1" t="str">
        <f ca="1">IF(OR(historyTags!L79="white",historyTags!L79="yellow",historyTags!L79="grey"),IF('Currently Exported 2'!L79=1, "have", "missing"),IF('Currently Exported 2'!L79=1, "extra", "ignore"))</f>
        <v>extra</v>
      </c>
      <c r="M79" s="1" t="str">
        <f ca="1">IF(OR(historyTags!M79="white",historyTags!M79="yellow",historyTags!M79="grey"),IF('Currently Exported 2'!M79=1, "have", "missing"),IF('Currently Exported 2'!M79=1, "extra", "ignore"))</f>
        <v>extra</v>
      </c>
      <c r="N79" s="1" t="str">
        <f ca="1">IF(OR(historyTags!N79="white",historyTags!N79="yellow",historyTags!N79="grey"),IF('Currently Exported 2'!N79=1, "have", "missing"),IF('Currently Exported 2'!N79=1, "extra", "ignore"))</f>
        <v>extra</v>
      </c>
      <c r="O79" s="1" t="str">
        <f ca="1">IF(OR(historyTags!O79="white",historyTags!O79="yellow",historyTags!O79="grey"),IF('Currently Exported 2'!O79=1, "have", "missing"),IF('Currently Exported 2'!O79=1, "extra", "ignore"))</f>
        <v>extra</v>
      </c>
      <c r="P79" s="1" t="str">
        <f ca="1">IF(OR(historyTags!P79="white",historyTags!P79="yellow",historyTags!P79="grey"),IF('Currently Exported 2'!P79=1, "have", "missing"),IF('Currently Exported 2'!P79=1, "extra", "ignore"))</f>
        <v>ignore</v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IF(OR(historyTags!B80="white",historyTags!B80="yellow",historyTags!B80="grey"),IF('Currently Exported 2'!B80=1, "have", "missing"),IF('Currently Exported 2'!B80=1, "extra", "ignore"))</f>
        <v>ignore</v>
      </c>
      <c r="C80" s="1" t="str">
        <f ca="1">IF(OR(historyTags!C80="white",historyTags!C80="yellow",historyTags!C80="grey"),IF('Currently Exported 2'!C80=1, "have", "missing"),IF('Currently Exported 2'!C80=1, "extra", "ignore"))</f>
        <v>ignore</v>
      </c>
      <c r="D80" s="1" t="str">
        <f ca="1">IF(OR(historyTags!D80="white",historyTags!D80="yellow",historyTags!D80="grey"),IF('Currently Exported 2'!D80=1, "have", "missing"),IF('Currently Exported 2'!D80=1, "extra", "ignore"))</f>
        <v>ignore</v>
      </c>
      <c r="E80" s="1" t="str">
        <f ca="1">IF(OR(historyTags!E80="white",historyTags!E80="yellow",historyTags!E80="grey"),IF('Currently Exported 2'!E80=1, "have", "missing"),IF('Currently Exported 2'!E80=1, "extra", "ignore"))</f>
        <v>ignore</v>
      </c>
      <c r="F80" s="1" t="str">
        <f ca="1">IF(OR(historyTags!F80="white",historyTags!F80="yellow",historyTags!F80="grey"),IF('Currently Exported 2'!F80=1, "have", "missing"),IF('Currently Exported 2'!F80=1, "extra", "ignore"))</f>
        <v>ignore</v>
      </c>
      <c r="G80" s="1" t="str">
        <f ca="1">IF(OR(historyTags!G80="white",historyTags!G80="yellow",historyTags!G80="grey"),IF('Currently Exported 2'!G80=1, "have", "missing"),IF('Currently Exported 2'!G80=1, "extra", "ignore"))</f>
        <v>ignore</v>
      </c>
      <c r="H80" s="1" t="str">
        <f ca="1">IF(OR(historyTags!H80="white",historyTags!H80="yellow",historyTags!H80="grey"),IF('Currently Exported 2'!H80=1, "have", "missing"),IF('Currently Exported 2'!H80=1, "extra", "ignore"))</f>
        <v>ignore</v>
      </c>
      <c r="I80" s="1" t="str">
        <f ca="1">IF(OR(historyTags!I80="white",historyTags!I80="yellow",historyTags!I80="grey"),IF('Currently Exported 2'!I80=1, "have", "missing"),IF('Currently Exported 2'!I80=1, "extra", "ignore"))</f>
        <v>ignore</v>
      </c>
      <c r="J80" s="1" t="str">
        <f ca="1">IF(OR(historyTags!J80="white",historyTags!J80="yellow",historyTags!J80="grey"),IF('Currently Exported 2'!J80=1, "have", "missing"),IF('Currently Exported 2'!J80=1, "extra", "ignore"))</f>
        <v>ignore</v>
      </c>
      <c r="K80" s="1" t="str">
        <f ca="1">IF(OR(historyTags!K80="white",historyTags!K80="yellow",historyTags!K80="grey"),IF('Currently Exported 2'!K80=1, "have", "missing"),IF('Currently Exported 2'!K80=1, "extra", "ignore"))</f>
        <v>ignore</v>
      </c>
      <c r="L80" s="1" t="str">
        <f ca="1">IF(OR(historyTags!L80="white",historyTags!L80="yellow",historyTags!L80="grey"),IF('Currently Exported 2'!L80=1, "have", "missing"),IF('Currently Exported 2'!L80=1, "extra", "ignore"))</f>
        <v>ignore</v>
      </c>
      <c r="M80" s="1" t="str">
        <f ca="1">IF(OR(historyTags!M80="white",historyTags!M80="yellow",historyTags!M80="grey"),IF('Currently Exported 2'!M80=1, "have", "missing"),IF('Currently Exported 2'!M80=1, "extra", "ignore"))</f>
        <v>ignore</v>
      </c>
      <c r="N80" s="1" t="str">
        <f ca="1">IF(OR(historyTags!N80="white",historyTags!N80="yellow",historyTags!N80="grey"),IF('Currently Exported 2'!N80=1, "have", "missing"),IF('Currently Exported 2'!N80=1, "extra", "ignore"))</f>
        <v>ignore</v>
      </c>
      <c r="O80" s="1" t="str">
        <f ca="1">IF(OR(historyTags!O80="white",historyTags!O80="yellow",historyTags!O80="grey"),IF('Currently Exported 2'!O80=1, "have", "missing"),IF('Currently Exported 2'!O80=1, "extra", "ignore"))</f>
        <v>ignore</v>
      </c>
      <c r="P80" s="1" t="str">
        <f ca="1">IF(OR(historyTags!P80="white",historyTags!P80="yellow",historyTags!P80="grey"),IF('Currently Exported 2'!P80=1, "have", "missing"),IF('Currently Exported 2'!P80=1, "extra", "ignore"))</f>
        <v>ignore</v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IF(OR(historyTags!B81="white",historyTags!B81="yellow",historyTags!B81="grey"),IF('Currently Exported 2'!B81=1, "have", "missing"),IF('Currently Exported 2'!B81=1, "extra", "ignore"))</f>
        <v>ignore</v>
      </c>
      <c r="C81" s="1" t="str">
        <f ca="1">IF(OR(historyTags!C81="white",historyTags!C81="yellow",historyTags!C81="grey"),IF('Currently Exported 2'!C81=1, "have", "missing"),IF('Currently Exported 2'!C81=1, "extra", "ignore"))</f>
        <v>ignore</v>
      </c>
      <c r="D81" s="1" t="str">
        <f ca="1">IF(OR(historyTags!D81="white",historyTags!D81="yellow",historyTags!D81="grey"),IF('Currently Exported 2'!D81=1, "have", "missing"),IF('Currently Exported 2'!D81=1, "extra", "ignore"))</f>
        <v>ignore</v>
      </c>
      <c r="E81" s="1" t="str">
        <f ca="1">IF(OR(historyTags!E81="white",historyTags!E81="yellow",historyTags!E81="grey"),IF('Currently Exported 2'!E81=1, "have", "missing"),IF('Currently Exported 2'!E81=1, "extra", "ignore"))</f>
        <v>ignore</v>
      </c>
      <c r="F81" s="1" t="str">
        <f ca="1">IF(OR(historyTags!F81="white",historyTags!F81="yellow",historyTags!F81="grey"),IF('Currently Exported 2'!F81=1, "have", "missing"),IF('Currently Exported 2'!F81=1, "extra", "ignore"))</f>
        <v>ignore</v>
      </c>
      <c r="G81" s="1" t="str">
        <f ca="1">IF(OR(historyTags!G81="white",historyTags!G81="yellow",historyTags!G81="grey"),IF('Currently Exported 2'!G81=1, "have", "missing"),IF('Currently Exported 2'!G81=1, "extra", "ignore"))</f>
        <v>ignore</v>
      </c>
      <c r="H81" s="1" t="str">
        <f ca="1">IF(OR(historyTags!H81="white",historyTags!H81="yellow",historyTags!H81="grey"),IF('Currently Exported 2'!H81=1, "have", "missing"),IF('Currently Exported 2'!H81=1, "extra", "ignore"))</f>
        <v>ignore</v>
      </c>
      <c r="I81" s="1" t="str">
        <f ca="1">IF(OR(historyTags!I81="white",historyTags!I81="yellow",historyTags!I81="grey"),IF('Currently Exported 2'!I81=1, "have", "missing"),IF('Currently Exported 2'!I81=1, "extra", "ignore"))</f>
        <v>ignore</v>
      </c>
      <c r="J81" s="1" t="str">
        <f ca="1">IF(OR(historyTags!J81="white",historyTags!J81="yellow",historyTags!J81="grey"),IF('Currently Exported 2'!J81=1, "have", "missing"),IF('Currently Exported 2'!J81=1, "extra", "ignore"))</f>
        <v>ignore</v>
      </c>
      <c r="K81" s="1" t="str">
        <f ca="1">IF(OR(historyTags!K81="white",historyTags!K81="yellow",historyTags!K81="grey"),IF('Currently Exported 2'!K81=1, "have", "missing"),IF('Currently Exported 2'!K81=1, "extra", "ignore"))</f>
        <v>ignore</v>
      </c>
      <c r="L81" s="1" t="str">
        <f ca="1">IF(OR(historyTags!L81="white",historyTags!L81="yellow",historyTags!L81="grey"),IF('Currently Exported 2'!L81=1, "have", "missing"),IF('Currently Exported 2'!L81=1, "extra", "ignore"))</f>
        <v>ignore</v>
      </c>
      <c r="M81" s="1" t="str">
        <f ca="1">IF(OR(historyTags!M81="white",historyTags!M81="yellow",historyTags!M81="grey"),IF('Currently Exported 2'!M81=1, "have", "missing"),IF('Currently Exported 2'!M81=1, "extra", "ignore"))</f>
        <v>ignore</v>
      </c>
      <c r="N81" s="1" t="str">
        <f ca="1">IF(OR(historyTags!N81="white",historyTags!N81="yellow",historyTags!N81="grey"),IF('Currently Exported 2'!N81=1, "have", "missing"),IF('Currently Exported 2'!N81=1, "extra", "ignore"))</f>
        <v>ignore</v>
      </c>
      <c r="O81" s="1" t="str">
        <f ca="1">IF(OR(historyTags!O81="white",historyTags!O81="yellow",historyTags!O81="grey"),IF('Currently Exported 2'!O81=1, "have", "missing"),IF('Currently Exported 2'!O81=1, "extra", "ignore"))</f>
        <v>ignore</v>
      </c>
      <c r="P81" s="1" t="str">
        <f ca="1">IF(OR(historyTags!P81="white",historyTags!P81="yellow",historyTags!P81="grey"),IF('Currently Exported 2'!P81=1, "have", "missing"),IF('Currently Exported 2'!P81=1, "extra", "ignore"))</f>
        <v>ignore</v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IF(OR(historyTags!B82="white",historyTags!B82="yellow",historyTags!B82="grey"),IF('Currently Exported 2'!B82=1, "have", "missing"),IF('Currently Exported 2'!B82=1, "extra", "ignore"))</f>
        <v>ignore</v>
      </c>
      <c r="C82" s="1" t="str">
        <f ca="1">IF(OR(historyTags!C82="white",historyTags!C82="yellow",historyTags!C82="grey"),IF('Currently Exported 2'!C82=1, "have", "missing"),IF('Currently Exported 2'!C82=1, "extra", "ignore"))</f>
        <v>ignore</v>
      </c>
      <c r="D82" s="1" t="str">
        <f ca="1">IF(OR(historyTags!D82="white",historyTags!D82="yellow",historyTags!D82="grey"),IF('Currently Exported 2'!D82=1, "have", "missing"),IF('Currently Exported 2'!D82=1, "extra", "ignore"))</f>
        <v>ignore</v>
      </c>
      <c r="E82" s="1" t="str">
        <f ca="1">IF(OR(historyTags!E82="white",historyTags!E82="yellow",historyTags!E82="grey"),IF('Currently Exported 2'!E82=1, "have", "missing"),IF('Currently Exported 2'!E82=1, "extra", "ignore"))</f>
        <v>ignore</v>
      </c>
      <c r="F82" s="1" t="str">
        <f ca="1">IF(OR(historyTags!F82="white",historyTags!F82="yellow",historyTags!F82="grey"),IF('Currently Exported 2'!F82=1, "have", "missing"),IF('Currently Exported 2'!F82=1, "extra", "ignore"))</f>
        <v>ignore</v>
      </c>
      <c r="G82" s="1" t="str">
        <f ca="1">IF(OR(historyTags!G82="white",historyTags!G82="yellow",historyTags!G82="grey"),IF('Currently Exported 2'!G82=1, "have", "missing"),IF('Currently Exported 2'!G82=1, "extra", "ignore"))</f>
        <v>ignore</v>
      </c>
      <c r="H82" s="1" t="str">
        <f ca="1">IF(OR(historyTags!H82="white",historyTags!H82="yellow",historyTags!H82="grey"),IF('Currently Exported 2'!H82=1, "have", "missing"),IF('Currently Exported 2'!H82=1, "extra", "ignore"))</f>
        <v>ignore</v>
      </c>
      <c r="I82" s="1" t="str">
        <f ca="1">IF(OR(historyTags!I82="white",historyTags!I82="yellow",historyTags!I82="grey"),IF('Currently Exported 2'!I82=1, "have", "missing"),IF('Currently Exported 2'!I82=1, "extra", "ignore"))</f>
        <v>ignore</v>
      </c>
      <c r="J82" s="1" t="str">
        <f ca="1">IF(OR(historyTags!J82="white",historyTags!J82="yellow",historyTags!J82="grey"),IF('Currently Exported 2'!J82=1, "have", "missing"),IF('Currently Exported 2'!J82=1, "extra", "ignore"))</f>
        <v>ignore</v>
      </c>
      <c r="K82" s="1" t="str">
        <f ca="1">IF(OR(historyTags!K82="white",historyTags!K82="yellow",historyTags!K82="grey"),IF('Currently Exported 2'!K82=1, "have", "missing"),IF('Currently Exported 2'!K82=1, "extra", "ignore"))</f>
        <v>ignore</v>
      </c>
      <c r="L82" s="1" t="str">
        <f ca="1">IF(OR(historyTags!L82="white",historyTags!L82="yellow",historyTags!L82="grey"),IF('Currently Exported 2'!L82=1, "have", "missing"),IF('Currently Exported 2'!L82=1, "extra", "ignore"))</f>
        <v>ignore</v>
      </c>
      <c r="M82" s="1" t="str">
        <f ca="1">IF(OR(historyTags!M82="white",historyTags!M82="yellow",historyTags!M82="grey"),IF('Currently Exported 2'!M82=1, "have", "missing"),IF('Currently Exported 2'!M82=1, "extra", "ignore"))</f>
        <v>ignore</v>
      </c>
      <c r="N82" s="1" t="str">
        <f ca="1">IF(OR(historyTags!N82="white",historyTags!N82="yellow",historyTags!N82="grey"),IF('Currently Exported 2'!N82=1, "have", "missing"),IF('Currently Exported 2'!N82=1, "extra", "ignore"))</f>
        <v>ignore</v>
      </c>
      <c r="O82" s="1" t="str">
        <f ca="1">IF(OR(historyTags!O82="white",historyTags!O82="yellow",historyTags!O82="grey"),IF('Currently Exported 2'!O82=1, "have", "missing"),IF('Currently Exported 2'!O82=1, "extra", "ignore"))</f>
        <v>ignore</v>
      </c>
      <c r="P82" s="1" t="str">
        <f ca="1">IF(OR(historyTags!P82="white",historyTags!P82="yellow",historyTags!P82="grey"),IF('Currently Exported 2'!P82=1, "have", "missing"),IF('Currently Exported 2'!P82=1, "extra", "ignore"))</f>
        <v>ignore</v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IF(OR(historyTags!B83="white",historyTags!B83="yellow",historyTags!B83="grey"),IF('Currently Exported 2'!B83=1, "have", "missing"),IF('Currently Exported 2'!B83=1, "extra", "ignore"))</f>
        <v>ignore</v>
      </c>
      <c r="C83" s="1" t="str">
        <f ca="1">IF(OR(historyTags!C83="white",historyTags!C83="yellow",historyTags!C83="grey"),IF('Currently Exported 2'!C83=1, "have", "missing"),IF('Currently Exported 2'!C83=1, "extra", "ignore"))</f>
        <v>ignore</v>
      </c>
      <c r="D83" s="1" t="str">
        <f ca="1">IF(OR(historyTags!D83="white",historyTags!D83="yellow",historyTags!D83="grey"),IF('Currently Exported 2'!D83=1, "have", "missing"),IF('Currently Exported 2'!D83=1, "extra", "ignore"))</f>
        <v>ignore</v>
      </c>
      <c r="E83" s="1" t="str">
        <f ca="1">IF(OR(historyTags!E83="white",historyTags!E83="yellow",historyTags!E83="grey"),IF('Currently Exported 2'!E83=1, "have", "missing"),IF('Currently Exported 2'!E83=1, "extra", "ignore"))</f>
        <v>ignore</v>
      </c>
      <c r="F83" s="1" t="str">
        <f ca="1">IF(OR(historyTags!F83="white",historyTags!F83="yellow",historyTags!F83="grey"),IF('Currently Exported 2'!F83=1, "have", "missing"),IF('Currently Exported 2'!F83=1, "extra", "ignore"))</f>
        <v>ignore</v>
      </c>
      <c r="G83" s="1" t="str">
        <f ca="1">IF(OR(historyTags!G83="white",historyTags!G83="yellow",historyTags!G83="grey"),IF('Currently Exported 2'!G83=1, "have", "missing"),IF('Currently Exported 2'!G83=1, "extra", "ignore"))</f>
        <v>ignore</v>
      </c>
      <c r="H83" s="1" t="str">
        <f ca="1">IF(OR(historyTags!H83="white",historyTags!H83="yellow",historyTags!H83="grey"),IF('Currently Exported 2'!H83=1, "have", "missing"),IF('Currently Exported 2'!H83=1, "extra", "ignore"))</f>
        <v>ignore</v>
      </c>
      <c r="I83" s="1" t="str">
        <f ca="1">IF(OR(historyTags!I83="white",historyTags!I83="yellow",historyTags!I83="grey"),IF('Currently Exported 2'!I83=1, "have", "missing"),IF('Currently Exported 2'!I83=1, "extra", "ignore"))</f>
        <v>ignore</v>
      </c>
      <c r="J83" s="1" t="str">
        <f ca="1">IF(OR(historyTags!J83="white",historyTags!J83="yellow",historyTags!J83="grey"),IF('Currently Exported 2'!J83=1, "have", "missing"),IF('Currently Exported 2'!J83=1, "extra", "ignore"))</f>
        <v>ignore</v>
      </c>
      <c r="K83" s="1" t="str">
        <f ca="1">IF(OR(historyTags!K83="white",historyTags!K83="yellow",historyTags!K83="grey"),IF('Currently Exported 2'!K83=1, "have", "missing"),IF('Currently Exported 2'!K83=1, "extra", "ignore"))</f>
        <v>ignore</v>
      </c>
      <c r="L83" s="1" t="str">
        <f ca="1">IF(OR(historyTags!L83="white",historyTags!L83="yellow",historyTags!L83="grey"),IF('Currently Exported 2'!L83=1, "have", "missing"),IF('Currently Exported 2'!L83=1, "extra", "ignore"))</f>
        <v>ignore</v>
      </c>
      <c r="M83" s="1" t="str">
        <f ca="1">IF(OR(historyTags!M83="white",historyTags!M83="yellow",historyTags!M83="grey"),IF('Currently Exported 2'!M83=1, "have", "missing"),IF('Currently Exported 2'!M83=1, "extra", "ignore"))</f>
        <v>ignore</v>
      </c>
      <c r="N83" s="1" t="str">
        <f ca="1">IF(OR(historyTags!N83="white",historyTags!N83="yellow",historyTags!N83="grey"),IF('Currently Exported 2'!N83=1, "have", "missing"),IF('Currently Exported 2'!N83=1, "extra", "ignore"))</f>
        <v>ignore</v>
      </c>
      <c r="O83" s="1" t="str">
        <f ca="1">IF(OR(historyTags!O83="white",historyTags!O83="yellow",historyTags!O83="grey"),IF('Currently Exported 2'!O83=1, "have", "missing"),IF('Currently Exported 2'!O83=1, "extra", "ignore"))</f>
        <v>ignore</v>
      </c>
      <c r="P83" s="1" t="str">
        <f ca="1">IF(OR(historyTags!P83="white",historyTags!P83="yellow",historyTags!P83="grey"),IF('Currently Exported 2'!P83=1, "have", "missing"),IF('Currently Exported 2'!P83=1, "extra", "ignore"))</f>
        <v>ignore</v>
      </c>
    </row>
    <row r="84" spans="1:16" x14ac:dyDescent="0.2">
      <c r="A84" s="1" t="str">
        <f ca="1">IFERROR(__xludf.DUMMYFUNCTION("""COMPUTED_VALUE"""),"cwc_kp")</f>
        <v>cwc_kp</v>
      </c>
      <c r="B84" s="1" t="str">
        <f ca="1">IF(OR(historyTags!B84="white",historyTags!B84="yellow",historyTags!B84="grey"),IF('Currently Exported 2'!B84=1, "have", "missing"),IF('Currently Exported 2'!B84=1, "extra", "ignore"))</f>
        <v>ignore</v>
      </c>
      <c r="C84" s="1" t="str">
        <f ca="1">IF(OR(historyTags!C84="white",historyTags!C84="yellow",historyTags!C84="grey"),IF('Currently Exported 2'!C84=1, "have", "missing"),IF('Currently Exported 2'!C84=1, "extra", "ignore"))</f>
        <v>ignore</v>
      </c>
      <c r="D84" s="1" t="str">
        <f ca="1">IF(OR(historyTags!D84="white",historyTags!D84="yellow",historyTags!D84="grey"),IF('Currently Exported 2'!D84=1, "have", "missing"),IF('Currently Exported 2'!D84=1, "extra", "ignore"))</f>
        <v>ignore</v>
      </c>
      <c r="E84" s="1" t="str">
        <f ca="1">IF(OR(historyTags!E84="white",historyTags!E84="yellow",historyTags!E84="grey"),IF('Currently Exported 2'!E84=1, "have", "missing"),IF('Currently Exported 2'!E84=1, "extra", "ignore"))</f>
        <v>ignore</v>
      </c>
      <c r="F84" s="1" t="str">
        <f ca="1">IF(OR(historyTags!F84="white",historyTags!F84="yellow",historyTags!F84="grey"),IF('Currently Exported 2'!F84=1, "have", "missing"),IF('Currently Exported 2'!F84=1, "extra", "ignore"))</f>
        <v>ignore</v>
      </c>
      <c r="G84" s="1" t="str">
        <f ca="1">IF(OR(historyTags!G84="white",historyTags!G84="yellow",historyTags!G84="grey"),IF('Currently Exported 2'!G84=1, "have", "missing"),IF('Currently Exported 2'!G84=1, "extra", "ignore"))</f>
        <v>ignore</v>
      </c>
      <c r="H84" s="1" t="str">
        <f ca="1">IF(OR(historyTags!H84="white",historyTags!H84="yellow",historyTags!H84="grey"),IF('Currently Exported 2'!H84=1, "have", "missing"),IF('Currently Exported 2'!H84=1, "extra", "ignore"))</f>
        <v>ignore</v>
      </c>
      <c r="I84" s="1" t="str">
        <f ca="1">IF(OR(historyTags!I84="white",historyTags!I84="yellow",historyTags!I84="grey"),IF('Currently Exported 2'!I84=1, "have", "missing"),IF('Currently Exported 2'!I84=1, "extra", "ignore"))</f>
        <v>ignore</v>
      </c>
      <c r="J84" s="1" t="str">
        <f ca="1">IF(OR(historyTags!J84="white",historyTags!J84="yellow",historyTags!J84="grey"),IF('Currently Exported 2'!J84=1, "have", "missing"),IF('Currently Exported 2'!J84=1, "extra", "ignore"))</f>
        <v>ignore</v>
      </c>
      <c r="K84" s="1" t="str">
        <f ca="1">IF(OR(historyTags!K84="white",historyTags!K84="yellow",historyTags!K84="grey"),IF('Currently Exported 2'!K84=1, "have", "missing"),IF('Currently Exported 2'!K84=1, "extra", "ignore"))</f>
        <v>ignore</v>
      </c>
      <c r="L84" s="1" t="str">
        <f ca="1">IF(OR(historyTags!L84="white",historyTags!L84="yellow",historyTags!L84="grey"),IF('Currently Exported 2'!L84=1, "have", "missing"),IF('Currently Exported 2'!L84=1, "extra", "ignore"))</f>
        <v>ignore</v>
      </c>
      <c r="M84" s="1" t="str">
        <f ca="1">IF(OR(historyTags!M84="white",historyTags!M84="yellow",historyTags!M84="grey"),IF('Currently Exported 2'!M84=1, "have", "missing"),IF('Currently Exported 2'!M84=1, "extra", "ignore"))</f>
        <v>ignore</v>
      </c>
      <c r="N84" s="1" t="str">
        <f ca="1">IF(OR(historyTags!N84="white",historyTags!N84="yellow",historyTags!N84="grey"),IF('Currently Exported 2'!N84=1, "have", "missing"),IF('Currently Exported 2'!N84=1, "extra", "ignore"))</f>
        <v>ignore</v>
      </c>
      <c r="O84" s="1" t="str">
        <f ca="1">IF(OR(historyTags!O84="white",historyTags!O84="yellow",historyTags!O84="grey"),IF('Currently Exported 2'!O84=1, "have", "missing"),IF('Currently Exported 2'!O84=1, "extra", "ignore"))</f>
        <v>ignore</v>
      </c>
      <c r="P84" s="1" t="str">
        <f ca="1">IF(OR(historyTags!P84="white",historyTags!P84="yellow",historyTags!P84="grey"),IF('Currently Exported 2'!P84=1, "have", "missing"),IF('Currently Exported 2'!P84=1, "extra", "ignore"))</f>
        <v>ignore</v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IF(OR(historyTags!B85="white",historyTags!B85="yellow",historyTags!B85="grey"),IF('Currently Exported 2'!B85=1, "have", "missing"),IF('Currently Exported 2'!B85=1, "extra", "ignore"))</f>
        <v>ignore</v>
      </c>
      <c r="C85" s="1" t="str">
        <f ca="1">IF(OR(historyTags!C85="white",historyTags!C85="yellow",historyTags!C85="grey"),IF('Currently Exported 2'!C85=1, "have", "missing"),IF('Currently Exported 2'!C85=1, "extra", "ignore"))</f>
        <v>ignore</v>
      </c>
      <c r="D85" s="1" t="str">
        <f ca="1">IF(OR(historyTags!D85="white",historyTags!D85="yellow",historyTags!D85="grey"),IF('Currently Exported 2'!D85=1, "have", "missing"),IF('Currently Exported 2'!D85=1, "extra", "ignore"))</f>
        <v>ignore</v>
      </c>
      <c r="E85" s="1" t="str">
        <f ca="1">IF(OR(historyTags!E85="white",historyTags!E85="yellow",historyTags!E85="grey"),IF('Currently Exported 2'!E85=1, "have", "missing"),IF('Currently Exported 2'!E85=1, "extra", "ignore"))</f>
        <v>ignore</v>
      </c>
      <c r="F85" s="1" t="str">
        <f ca="1">IF(OR(historyTags!F85="white",historyTags!F85="yellow",historyTags!F85="grey"),IF('Currently Exported 2'!F85=1, "have", "missing"),IF('Currently Exported 2'!F85=1, "extra", "ignore"))</f>
        <v>ignore</v>
      </c>
      <c r="G85" s="1" t="str">
        <f ca="1">IF(OR(historyTags!G85="white",historyTags!G85="yellow",historyTags!G85="grey"),IF('Currently Exported 2'!G85=1, "have", "missing"),IF('Currently Exported 2'!G85=1, "extra", "ignore"))</f>
        <v>ignore</v>
      </c>
      <c r="H85" s="1" t="str">
        <f ca="1">IF(OR(historyTags!H85="white",historyTags!H85="yellow",historyTags!H85="grey"),IF('Currently Exported 2'!H85=1, "have", "missing"),IF('Currently Exported 2'!H85=1, "extra", "ignore"))</f>
        <v>ignore</v>
      </c>
      <c r="I85" s="1" t="str">
        <f ca="1">IF(OR(historyTags!I85="white",historyTags!I85="yellow",historyTags!I85="grey"),IF('Currently Exported 2'!I85=1, "have", "missing"),IF('Currently Exported 2'!I85=1, "extra", "ignore"))</f>
        <v>ignore</v>
      </c>
      <c r="J85" s="1" t="str">
        <f ca="1">IF(OR(historyTags!J85="white",historyTags!J85="yellow",historyTags!J85="grey"),IF('Currently Exported 2'!J85=1, "have", "missing"),IF('Currently Exported 2'!J85=1, "extra", "ignore"))</f>
        <v>ignore</v>
      </c>
      <c r="K85" s="1" t="str">
        <f ca="1">IF(OR(historyTags!K85="white",historyTags!K85="yellow",historyTags!K85="grey"),IF('Currently Exported 2'!K85=1, "have", "missing"),IF('Currently Exported 2'!K85=1, "extra", "ignore"))</f>
        <v>ignore</v>
      </c>
      <c r="L85" s="1" t="str">
        <f ca="1">IF(OR(historyTags!L85="white",historyTags!L85="yellow",historyTags!L85="grey"),IF('Currently Exported 2'!L85=1, "have", "missing"),IF('Currently Exported 2'!L85=1, "extra", "ignore"))</f>
        <v>ignore</v>
      </c>
      <c r="M85" s="1" t="str">
        <f ca="1">IF(OR(historyTags!M85="white",historyTags!M85="yellow",historyTags!M85="grey"),IF('Currently Exported 2'!M85=1, "have", "missing"),IF('Currently Exported 2'!M85=1, "extra", "ignore"))</f>
        <v>ignore</v>
      </c>
      <c r="N85" s="1" t="str">
        <f ca="1">IF(OR(historyTags!N85="white",historyTags!N85="yellow",historyTags!N85="grey"),IF('Currently Exported 2'!N85=1, "have", "missing"),IF('Currently Exported 2'!N85=1, "extra", "ignore"))</f>
        <v>ignore</v>
      </c>
      <c r="O85" s="1" t="str">
        <f ca="1">IF(OR(historyTags!O85="white",historyTags!O85="yellow",historyTags!O85="grey"),IF('Currently Exported 2'!O85=1, "have", "missing"),IF('Currently Exported 2'!O85=1, "extra", "ignore"))</f>
        <v>ignore</v>
      </c>
      <c r="P85" s="1" t="str">
        <f ca="1">IF(OR(historyTags!P85="white",historyTags!P85="yellow",historyTags!P85="grey"),IF('Currently Exported 2'!P85=1, "have", "missing"),IF('Currently Exported 2'!P85=1, "extra", "ignore"))</f>
        <v>ignore</v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IF(OR(historyTags!B86="white",historyTags!B86="yellow",historyTags!B86="grey"),IF('Currently Exported 2'!B86=1, "have", "missing"),IF('Currently Exported 2'!B86=1, "extra", "ignore"))</f>
        <v>ignore</v>
      </c>
      <c r="C86" s="1" t="str">
        <f ca="1">IF(OR(historyTags!C86="white",historyTags!C86="yellow",historyTags!C86="grey"),IF('Currently Exported 2'!C86=1, "have", "missing"),IF('Currently Exported 2'!C86=1, "extra", "ignore"))</f>
        <v>ignore</v>
      </c>
      <c r="D86" s="1" t="str">
        <f ca="1">IF(OR(historyTags!D86="white",historyTags!D86="yellow",historyTags!D86="grey"),IF('Currently Exported 2'!D86=1, "have", "missing"),IF('Currently Exported 2'!D86=1, "extra", "ignore"))</f>
        <v>ignore</v>
      </c>
      <c r="E86" s="1" t="str">
        <f ca="1">IF(OR(historyTags!E86="white",historyTags!E86="yellow",historyTags!E86="grey"),IF('Currently Exported 2'!E86=1, "have", "missing"),IF('Currently Exported 2'!E86=1, "extra", "ignore"))</f>
        <v>ignore</v>
      </c>
      <c r="F86" s="1" t="str">
        <f ca="1">IF(OR(historyTags!F86="white",historyTags!F86="yellow",historyTags!F86="grey"),IF('Currently Exported 2'!F86=1, "have", "missing"),IF('Currently Exported 2'!F86=1, "extra", "ignore"))</f>
        <v>ignore</v>
      </c>
      <c r="G86" s="1" t="str">
        <f ca="1">IF(OR(historyTags!G86="white",historyTags!G86="yellow",historyTags!G86="grey"),IF('Currently Exported 2'!G86=1, "have", "missing"),IF('Currently Exported 2'!G86=1, "extra", "ignore"))</f>
        <v>ignore</v>
      </c>
      <c r="H86" s="1" t="str">
        <f ca="1">IF(OR(historyTags!H86="white",historyTags!H86="yellow",historyTags!H86="grey"),IF('Currently Exported 2'!H86=1, "have", "missing"),IF('Currently Exported 2'!H86=1, "extra", "ignore"))</f>
        <v>ignore</v>
      </c>
      <c r="I86" s="1" t="str">
        <f ca="1">IF(OR(historyTags!I86="white",historyTags!I86="yellow",historyTags!I86="grey"),IF('Currently Exported 2'!I86=1, "have", "missing"),IF('Currently Exported 2'!I86=1, "extra", "ignore"))</f>
        <v>ignore</v>
      </c>
      <c r="J86" s="1" t="str">
        <f ca="1">IF(OR(historyTags!J86="white",historyTags!J86="yellow",historyTags!J86="grey"),IF('Currently Exported 2'!J86=1, "have", "missing"),IF('Currently Exported 2'!J86=1, "extra", "ignore"))</f>
        <v>ignore</v>
      </c>
      <c r="K86" s="1" t="str">
        <f ca="1">IF(OR(historyTags!K86="white",historyTags!K86="yellow",historyTags!K86="grey"),IF('Currently Exported 2'!K86=1, "have", "missing"),IF('Currently Exported 2'!K86=1, "extra", "ignore"))</f>
        <v>ignore</v>
      </c>
      <c r="L86" s="1" t="str">
        <f ca="1">IF(OR(historyTags!L86="white",historyTags!L86="yellow",historyTags!L86="grey"),IF('Currently Exported 2'!L86=1, "have", "missing"),IF('Currently Exported 2'!L86=1, "extra", "ignore"))</f>
        <v>ignore</v>
      </c>
      <c r="M86" s="1" t="str">
        <f ca="1">IF(OR(historyTags!M86="white",historyTags!M86="yellow",historyTags!M86="grey"),IF('Currently Exported 2'!M86=1, "have", "missing"),IF('Currently Exported 2'!M86=1, "extra", "ignore"))</f>
        <v>ignore</v>
      </c>
      <c r="N86" s="1" t="str">
        <f ca="1">IF(OR(historyTags!N86="white",historyTags!N86="yellow",historyTags!N86="grey"),IF('Currently Exported 2'!N86=1, "have", "missing"),IF('Currently Exported 2'!N86=1, "extra", "ignore"))</f>
        <v>ignore</v>
      </c>
      <c r="O86" s="1" t="str">
        <f ca="1">IF(OR(historyTags!O86="white",historyTags!O86="yellow",historyTags!O86="grey"),IF('Currently Exported 2'!O86=1, "have", "missing"),IF('Currently Exported 2'!O86=1, "extra", "ignore"))</f>
        <v>ignore</v>
      </c>
      <c r="P86" s="1" t="str">
        <f ca="1">IF(OR(historyTags!P86="white",historyTags!P86="yellow",historyTags!P86="grey"),IF('Currently Exported 2'!P86=1, "have", "missing"),IF('Currently Exported 2'!P86=1, "extra", "ignore"))</f>
        <v>ignore</v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IF(OR(historyTags!B87="white",historyTags!B87="yellow",historyTags!B87="grey"),IF('Currently Exported 2'!B87=1, "have", "missing"),IF('Currently Exported 2'!B87=1, "extra", "ignore"))</f>
        <v>ignore</v>
      </c>
      <c r="C87" s="1" t="str">
        <f ca="1">IF(OR(historyTags!C87="white",historyTags!C87="yellow",historyTags!C87="grey"),IF('Currently Exported 2'!C87=1, "have", "missing"),IF('Currently Exported 2'!C87=1, "extra", "ignore"))</f>
        <v>ignore</v>
      </c>
      <c r="D87" s="1" t="str">
        <f ca="1">IF(OR(historyTags!D87="white",historyTags!D87="yellow",historyTags!D87="grey"),IF('Currently Exported 2'!D87=1, "have", "missing"),IF('Currently Exported 2'!D87=1, "extra", "ignore"))</f>
        <v>ignore</v>
      </c>
      <c r="E87" s="1" t="str">
        <f ca="1">IF(OR(historyTags!E87="white",historyTags!E87="yellow",historyTags!E87="grey"),IF('Currently Exported 2'!E87=1, "have", "missing"),IF('Currently Exported 2'!E87=1, "extra", "ignore"))</f>
        <v>ignore</v>
      </c>
      <c r="F87" s="1" t="str">
        <f ca="1">IF(OR(historyTags!F87="white",historyTags!F87="yellow",historyTags!F87="grey"),IF('Currently Exported 2'!F87=1, "have", "missing"),IF('Currently Exported 2'!F87=1, "extra", "ignore"))</f>
        <v>ignore</v>
      </c>
      <c r="G87" s="1" t="str">
        <f ca="1">IF(OR(historyTags!G87="white",historyTags!G87="yellow",historyTags!G87="grey"),IF('Currently Exported 2'!G87=1, "have", "missing"),IF('Currently Exported 2'!G87=1, "extra", "ignore"))</f>
        <v>ignore</v>
      </c>
      <c r="H87" s="1" t="str">
        <f ca="1">IF(OR(historyTags!H87="white",historyTags!H87="yellow",historyTags!H87="grey"),IF('Currently Exported 2'!H87=1, "have", "missing"),IF('Currently Exported 2'!H87=1, "extra", "ignore"))</f>
        <v>ignore</v>
      </c>
      <c r="I87" s="1" t="str">
        <f ca="1">IF(OR(historyTags!I87="white",historyTags!I87="yellow",historyTags!I87="grey"),IF('Currently Exported 2'!I87=1, "have", "missing"),IF('Currently Exported 2'!I87=1, "extra", "ignore"))</f>
        <v>ignore</v>
      </c>
      <c r="J87" s="1" t="str">
        <f ca="1">IF(OR(historyTags!J87="white",historyTags!J87="yellow",historyTags!J87="grey"),IF('Currently Exported 2'!J87=1, "have", "missing"),IF('Currently Exported 2'!J87=1, "extra", "ignore"))</f>
        <v>ignore</v>
      </c>
      <c r="K87" s="1" t="str">
        <f ca="1">IF(OR(historyTags!K87="white",historyTags!K87="yellow",historyTags!K87="grey"),IF('Currently Exported 2'!K87=1, "have", "missing"),IF('Currently Exported 2'!K87=1, "extra", "ignore"))</f>
        <v>ignore</v>
      </c>
      <c r="L87" s="1" t="str">
        <f ca="1">IF(OR(historyTags!L87="white",historyTags!L87="yellow",historyTags!L87="grey"),IF('Currently Exported 2'!L87=1, "have", "missing"),IF('Currently Exported 2'!L87=1, "extra", "ignore"))</f>
        <v>ignore</v>
      </c>
      <c r="M87" s="1" t="str">
        <f ca="1">IF(OR(historyTags!M87="white",historyTags!M87="yellow",historyTags!M87="grey"),IF('Currently Exported 2'!M87=1, "have", "missing"),IF('Currently Exported 2'!M87=1, "extra", "ignore"))</f>
        <v>ignore</v>
      </c>
      <c r="N87" s="1" t="str">
        <f ca="1">IF(OR(historyTags!N87="white",historyTags!N87="yellow",historyTags!N87="grey"),IF('Currently Exported 2'!N87=1, "have", "missing"),IF('Currently Exported 2'!N87=1, "extra", "ignore"))</f>
        <v>ignore</v>
      </c>
      <c r="O87" s="1" t="str">
        <f ca="1">IF(OR(historyTags!O87="white",historyTags!O87="yellow",historyTags!O87="grey"),IF('Currently Exported 2'!O87=1, "have", "missing"),IF('Currently Exported 2'!O87=1, "extra", "ignore"))</f>
        <v>ignore</v>
      </c>
      <c r="P87" s="1" t="str">
        <f ca="1">IF(OR(historyTags!P87="white",historyTags!P87="yellow",historyTags!P87="grey"),IF('Currently Exported 2'!P87=1, "have", "missing"),IF('Currently Exported 2'!P87=1, "extra", "ignore"))</f>
        <v>ignore</v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IF(OR(historyTags!B88="white",historyTags!B88="yellow",historyTags!B88="grey"),IF('Currently Exported 2'!B88=1, "have", "missing"),IF('Currently Exported 2'!B88=1, "extra", "ignore"))</f>
        <v>ignore</v>
      </c>
      <c r="C88" s="1" t="str">
        <f ca="1">IF(OR(historyTags!C88="white",historyTags!C88="yellow",historyTags!C88="grey"),IF('Currently Exported 2'!C88=1, "have", "missing"),IF('Currently Exported 2'!C88=1, "extra", "ignore"))</f>
        <v>ignore</v>
      </c>
      <c r="D88" s="1" t="str">
        <f ca="1">IF(OR(historyTags!D88="white",historyTags!D88="yellow",historyTags!D88="grey"),IF('Currently Exported 2'!D88=1, "have", "missing"),IF('Currently Exported 2'!D88=1, "extra", "ignore"))</f>
        <v>ignore</v>
      </c>
      <c r="E88" s="1" t="str">
        <f ca="1">IF(OR(historyTags!E88="white",historyTags!E88="yellow",historyTags!E88="grey"),IF('Currently Exported 2'!E88=1, "have", "missing"),IF('Currently Exported 2'!E88=1, "extra", "ignore"))</f>
        <v>ignore</v>
      </c>
      <c r="F88" s="1" t="str">
        <f ca="1">IF(OR(historyTags!F88="white",historyTags!F88="yellow",historyTags!F88="grey"),IF('Currently Exported 2'!F88=1, "have", "missing"),IF('Currently Exported 2'!F88=1, "extra", "ignore"))</f>
        <v>ignore</v>
      </c>
      <c r="G88" s="1" t="str">
        <f ca="1">IF(OR(historyTags!G88="white",historyTags!G88="yellow",historyTags!G88="grey"),IF('Currently Exported 2'!G88=1, "have", "missing"),IF('Currently Exported 2'!G88=1, "extra", "ignore"))</f>
        <v>ignore</v>
      </c>
      <c r="H88" s="1" t="str">
        <f ca="1">IF(OR(historyTags!H88="white",historyTags!H88="yellow",historyTags!H88="grey"),IF('Currently Exported 2'!H88=1, "have", "missing"),IF('Currently Exported 2'!H88=1, "extra", "ignore"))</f>
        <v>ignore</v>
      </c>
      <c r="I88" s="1" t="str">
        <f ca="1">IF(OR(historyTags!I88="white",historyTags!I88="yellow",historyTags!I88="grey"),IF('Currently Exported 2'!I88=1, "have", "missing"),IF('Currently Exported 2'!I88=1, "extra", "ignore"))</f>
        <v>ignore</v>
      </c>
      <c r="J88" s="1" t="str">
        <f ca="1">IF(OR(historyTags!J88="white",historyTags!J88="yellow",historyTags!J88="grey"),IF('Currently Exported 2'!J88=1, "have", "missing"),IF('Currently Exported 2'!J88=1, "extra", "ignore"))</f>
        <v>ignore</v>
      </c>
      <c r="K88" s="1" t="str">
        <f ca="1">IF(OR(historyTags!K88="white",historyTags!K88="yellow",historyTags!K88="grey"),IF('Currently Exported 2'!K88=1, "have", "missing"),IF('Currently Exported 2'!K88=1, "extra", "ignore"))</f>
        <v>ignore</v>
      </c>
      <c r="L88" s="1" t="str">
        <f ca="1">IF(OR(historyTags!L88="white",historyTags!L88="yellow",historyTags!L88="grey"),IF('Currently Exported 2'!L88=1, "have", "missing"),IF('Currently Exported 2'!L88=1, "extra", "ignore"))</f>
        <v>ignore</v>
      </c>
      <c r="M88" s="1" t="str">
        <f ca="1">IF(OR(historyTags!M88="white",historyTags!M88="yellow",historyTags!M88="grey"),IF('Currently Exported 2'!M88=1, "have", "missing"),IF('Currently Exported 2'!M88=1, "extra", "ignore"))</f>
        <v>ignore</v>
      </c>
      <c r="N88" s="1" t="str">
        <f ca="1">IF(OR(historyTags!N88="white",historyTags!N88="yellow",historyTags!N88="grey"),IF('Currently Exported 2'!N88=1, "have", "missing"),IF('Currently Exported 2'!N88=1, "extra", "ignore"))</f>
        <v>ignore</v>
      </c>
      <c r="O88" s="1" t="str">
        <f ca="1">IF(OR(historyTags!O88="white",historyTags!O88="yellow",historyTags!O88="grey"),IF('Currently Exported 2'!O88=1, "have", "missing"),IF('Currently Exported 2'!O88=1, "extra", "ignore"))</f>
        <v>ignore</v>
      </c>
      <c r="P88" s="1" t="str">
        <f ca="1">IF(OR(historyTags!P88="white",historyTags!P88="yellow",historyTags!P88="grey"),IF('Currently Exported 2'!P88=1, "have", "missing"),IF('Currently Exported 2'!P88=1, "extra", "ignore"))</f>
        <v>ignore</v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IF(OR(historyTags!B89="white",historyTags!B89="yellow",historyTags!B89="grey"),IF('Currently Exported 2'!B89=1, "have", "missing"),IF('Currently Exported 2'!B89=1, "extra", "ignore"))</f>
        <v>ignore</v>
      </c>
      <c r="C89" s="1" t="str">
        <f ca="1">IF(OR(historyTags!C89="white",historyTags!C89="yellow",historyTags!C89="grey"),IF('Currently Exported 2'!C89=1, "have", "missing"),IF('Currently Exported 2'!C89=1, "extra", "ignore"))</f>
        <v>ignore</v>
      </c>
      <c r="D89" s="1" t="str">
        <f ca="1">IF(OR(historyTags!D89="white",historyTags!D89="yellow",historyTags!D89="grey"),IF('Currently Exported 2'!D89=1, "have", "missing"),IF('Currently Exported 2'!D89=1, "extra", "ignore"))</f>
        <v>ignore</v>
      </c>
      <c r="E89" s="1" t="str">
        <f ca="1">IF(OR(historyTags!E89="white",historyTags!E89="yellow",historyTags!E89="grey"),IF('Currently Exported 2'!E89=1, "have", "missing"),IF('Currently Exported 2'!E89=1, "extra", "ignore"))</f>
        <v>ignore</v>
      </c>
      <c r="F89" s="1" t="str">
        <f ca="1">IF(OR(historyTags!F89="white",historyTags!F89="yellow",historyTags!F89="grey"),IF('Currently Exported 2'!F89=1, "have", "missing"),IF('Currently Exported 2'!F89=1, "extra", "ignore"))</f>
        <v>ignore</v>
      </c>
      <c r="G89" s="1" t="str">
        <f ca="1">IF(OR(historyTags!G89="white",historyTags!G89="yellow",historyTags!G89="grey"),IF('Currently Exported 2'!G89=1, "have", "missing"),IF('Currently Exported 2'!G89=1, "extra", "ignore"))</f>
        <v>ignore</v>
      </c>
      <c r="H89" s="1" t="str">
        <f ca="1">IF(OR(historyTags!H89="white",historyTags!H89="yellow",historyTags!H89="grey"),IF('Currently Exported 2'!H89=1, "have", "missing"),IF('Currently Exported 2'!H89=1, "extra", "ignore"))</f>
        <v>ignore</v>
      </c>
      <c r="I89" s="1" t="str">
        <f ca="1">IF(OR(historyTags!I89="white",historyTags!I89="yellow",historyTags!I89="grey"),IF('Currently Exported 2'!I89=1, "have", "missing"),IF('Currently Exported 2'!I89=1, "extra", "ignore"))</f>
        <v>ignore</v>
      </c>
      <c r="J89" s="1" t="str">
        <f ca="1">IF(OR(historyTags!J89="white",historyTags!J89="yellow",historyTags!J89="grey"),IF('Currently Exported 2'!J89=1, "have", "missing"),IF('Currently Exported 2'!J89=1, "extra", "ignore"))</f>
        <v>ignore</v>
      </c>
      <c r="K89" s="1" t="str">
        <f ca="1">IF(OR(historyTags!K89="white",historyTags!K89="yellow",historyTags!K89="grey"),IF('Currently Exported 2'!K89=1, "have", "missing"),IF('Currently Exported 2'!K89=1, "extra", "ignore"))</f>
        <v>ignore</v>
      </c>
      <c r="L89" s="1" t="str">
        <f ca="1">IF(OR(historyTags!L89="white",historyTags!L89="yellow",historyTags!L89="grey"),IF('Currently Exported 2'!L89=1, "have", "missing"),IF('Currently Exported 2'!L89=1, "extra", "ignore"))</f>
        <v>ignore</v>
      </c>
      <c r="M89" s="1" t="str">
        <f ca="1">IF(OR(historyTags!M89="white",historyTags!M89="yellow",historyTags!M89="grey"),IF('Currently Exported 2'!M89=1, "have", "missing"),IF('Currently Exported 2'!M89=1, "extra", "ignore"))</f>
        <v>ignore</v>
      </c>
      <c r="N89" s="1" t="str">
        <f ca="1">IF(OR(historyTags!N89="white",historyTags!N89="yellow",historyTags!N89="grey"),IF('Currently Exported 2'!N89=1, "have", "missing"),IF('Currently Exported 2'!N89=1, "extra", "ignore"))</f>
        <v>ignore</v>
      </c>
      <c r="O89" s="1" t="str">
        <f ca="1">IF(OR(historyTags!O89="white",historyTags!O89="yellow",historyTags!O89="grey"),IF('Currently Exported 2'!O89=1, "have", "missing"),IF('Currently Exported 2'!O89=1, "extra", "ignore"))</f>
        <v>ignore</v>
      </c>
      <c r="P89" s="1" t="str">
        <f ca="1">IF(OR(historyTags!P89="white",historyTags!P89="yellow",historyTags!P89="grey"),IF('Currently Exported 2'!P89=1, "have", "missing"),IF('Currently Exported 2'!P89=1, "extra", "ignore"))</f>
        <v>ignore</v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IF(OR(historyTags!B90="white",historyTags!B90="yellow",historyTags!B90="grey"),IF('Currently Exported 2'!B90=1, "have", "missing"),IF('Currently Exported 2'!B90=1, "extra", "ignore"))</f>
        <v>ignore</v>
      </c>
      <c r="C90" s="1" t="str">
        <f ca="1">IF(OR(historyTags!C90="white",historyTags!C90="yellow",historyTags!C90="grey"),IF('Currently Exported 2'!C90=1, "have", "missing"),IF('Currently Exported 2'!C90=1, "extra", "ignore"))</f>
        <v>ignore</v>
      </c>
      <c r="D90" s="1" t="str">
        <f ca="1">IF(OR(historyTags!D90="white",historyTags!D90="yellow",historyTags!D90="grey"),IF('Currently Exported 2'!D90=1, "have", "missing"),IF('Currently Exported 2'!D90=1, "extra", "ignore"))</f>
        <v>ignore</v>
      </c>
      <c r="E90" s="1" t="str">
        <f ca="1">IF(OR(historyTags!E90="white",historyTags!E90="yellow",historyTags!E90="grey"),IF('Currently Exported 2'!E90=1, "have", "missing"),IF('Currently Exported 2'!E90=1, "extra", "ignore"))</f>
        <v>ignore</v>
      </c>
      <c r="F90" s="1" t="str">
        <f ca="1">IF(OR(historyTags!F90="white",historyTags!F90="yellow",historyTags!F90="grey"),IF('Currently Exported 2'!F90=1, "have", "missing"),IF('Currently Exported 2'!F90=1, "extra", "ignore"))</f>
        <v>ignore</v>
      </c>
      <c r="G90" s="1" t="str">
        <f ca="1">IF(OR(historyTags!G90="white",historyTags!G90="yellow",historyTags!G90="grey"),IF('Currently Exported 2'!G90=1, "have", "missing"),IF('Currently Exported 2'!G90=1, "extra", "ignore"))</f>
        <v>ignore</v>
      </c>
      <c r="H90" s="1" t="str">
        <f ca="1">IF(OR(historyTags!H90="white",historyTags!H90="yellow",historyTags!H90="grey"),IF('Currently Exported 2'!H90=1, "have", "missing"),IF('Currently Exported 2'!H90=1, "extra", "ignore"))</f>
        <v>ignore</v>
      </c>
      <c r="I90" s="1" t="str">
        <f ca="1">IF(OR(historyTags!I90="white",historyTags!I90="yellow",historyTags!I90="grey"),IF('Currently Exported 2'!I90=1, "have", "missing"),IF('Currently Exported 2'!I90=1, "extra", "ignore"))</f>
        <v>ignore</v>
      </c>
      <c r="J90" s="1" t="str">
        <f ca="1">IF(OR(historyTags!J90="white",historyTags!J90="yellow",historyTags!J90="grey"),IF('Currently Exported 2'!J90=1, "have", "missing"),IF('Currently Exported 2'!J90=1, "extra", "ignore"))</f>
        <v>ignore</v>
      </c>
      <c r="K90" s="1" t="str">
        <f ca="1">IF(OR(historyTags!K90="white",historyTags!K90="yellow",historyTags!K90="grey"),IF('Currently Exported 2'!K90=1, "have", "missing"),IF('Currently Exported 2'!K90=1, "extra", "ignore"))</f>
        <v>ignore</v>
      </c>
      <c r="L90" s="1" t="str">
        <f ca="1">IF(OR(historyTags!L90="white",historyTags!L90="yellow",historyTags!L90="grey"),IF('Currently Exported 2'!L90=1, "have", "missing"),IF('Currently Exported 2'!L90=1, "extra", "ignore"))</f>
        <v>ignore</v>
      </c>
      <c r="M90" s="1" t="str">
        <f ca="1">IF(OR(historyTags!M90="white",historyTags!M90="yellow",historyTags!M90="grey"),IF('Currently Exported 2'!M90=1, "have", "missing"),IF('Currently Exported 2'!M90=1, "extra", "ignore"))</f>
        <v>ignore</v>
      </c>
      <c r="N90" s="1" t="str">
        <f ca="1">IF(OR(historyTags!N90="white",historyTags!N90="yellow",historyTags!N90="grey"),IF('Currently Exported 2'!N90=1, "have", "missing"),IF('Currently Exported 2'!N90=1, "extra", "ignore"))</f>
        <v>ignore</v>
      </c>
      <c r="O90" s="1" t="str">
        <f ca="1">IF(OR(historyTags!O90="white",historyTags!O90="yellow",historyTags!O90="grey"),IF('Currently Exported 2'!O90=1, "have", "missing"),IF('Currently Exported 2'!O90=1, "extra", "ignore"))</f>
        <v>ignore</v>
      </c>
      <c r="P90" s="1" t="str">
        <f ca="1">IF(OR(historyTags!P90="white",historyTags!P90="yellow",historyTags!P90="grey"),IF('Currently Exported 2'!P90=1, "have", "missing"),IF('Currently Exported 2'!P90=1, "extra", "ignore"))</f>
        <v>ignore</v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IF(OR(historyTags!B91="white",historyTags!B91="yellow",historyTags!B91="grey"),IF('Currently Exported 2'!B91=1, "have", "missing"),IF('Currently Exported 2'!B91=1, "extra", "ignore"))</f>
        <v>ignore</v>
      </c>
      <c r="C91" s="1" t="str">
        <f ca="1">IF(OR(historyTags!C91="white",historyTags!C91="yellow",historyTags!C91="grey"),IF('Currently Exported 2'!C91=1, "have", "missing"),IF('Currently Exported 2'!C91=1, "extra", "ignore"))</f>
        <v>ignore</v>
      </c>
      <c r="D91" s="1" t="str">
        <f ca="1">IF(OR(historyTags!D91="white",historyTags!D91="yellow",historyTags!D91="grey"),IF('Currently Exported 2'!D91=1, "have", "missing"),IF('Currently Exported 2'!D91=1, "extra", "ignore"))</f>
        <v>ignore</v>
      </c>
      <c r="E91" s="1" t="str">
        <f ca="1">IF(OR(historyTags!E91="white",historyTags!E91="yellow",historyTags!E91="grey"),IF('Currently Exported 2'!E91=1, "have", "missing"),IF('Currently Exported 2'!E91=1, "extra", "ignore"))</f>
        <v>ignore</v>
      </c>
      <c r="F91" s="1" t="str">
        <f ca="1">IF(OR(historyTags!F91="white",historyTags!F91="yellow",historyTags!F91="grey"),IF('Currently Exported 2'!F91=1, "have", "missing"),IF('Currently Exported 2'!F91=1, "extra", "ignore"))</f>
        <v>ignore</v>
      </c>
      <c r="G91" s="1" t="str">
        <f ca="1">IF(OR(historyTags!G91="white",historyTags!G91="yellow",historyTags!G91="grey"),IF('Currently Exported 2'!G91=1, "have", "missing"),IF('Currently Exported 2'!G91=1, "extra", "ignore"))</f>
        <v>ignore</v>
      </c>
      <c r="H91" s="1" t="str">
        <f ca="1">IF(OR(historyTags!H91="white",historyTags!H91="yellow",historyTags!H91="grey"),IF('Currently Exported 2'!H91=1, "have", "missing"),IF('Currently Exported 2'!H91=1, "extra", "ignore"))</f>
        <v>ignore</v>
      </c>
      <c r="I91" s="1" t="str">
        <f ca="1">IF(OR(historyTags!I91="white",historyTags!I91="yellow",historyTags!I91="grey"),IF('Currently Exported 2'!I91=1, "have", "missing"),IF('Currently Exported 2'!I91=1, "extra", "ignore"))</f>
        <v>ignore</v>
      </c>
      <c r="J91" s="1" t="str">
        <f ca="1">IF(OR(historyTags!J91="white",historyTags!J91="yellow",historyTags!J91="grey"),IF('Currently Exported 2'!J91=1, "have", "missing"),IF('Currently Exported 2'!J91=1, "extra", "ignore"))</f>
        <v>ignore</v>
      </c>
      <c r="K91" s="1" t="str">
        <f ca="1">IF(OR(historyTags!K91="white",historyTags!K91="yellow",historyTags!K91="grey"),IF('Currently Exported 2'!K91=1, "have", "missing"),IF('Currently Exported 2'!K91=1, "extra", "ignore"))</f>
        <v>ignore</v>
      </c>
      <c r="L91" s="1" t="str">
        <f ca="1">IF(OR(historyTags!L91="white",historyTags!L91="yellow",historyTags!L91="grey"),IF('Currently Exported 2'!L91=1, "have", "missing"),IF('Currently Exported 2'!L91=1, "extra", "ignore"))</f>
        <v>ignore</v>
      </c>
      <c r="M91" s="1" t="str">
        <f ca="1">IF(OR(historyTags!M91="white",historyTags!M91="yellow",historyTags!M91="grey"),IF('Currently Exported 2'!M91=1, "have", "missing"),IF('Currently Exported 2'!M91=1, "extra", "ignore"))</f>
        <v>ignore</v>
      </c>
      <c r="N91" s="1" t="str">
        <f ca="1">IF(OR(historyTags!N91="white",historyTags!N91="yellow",historyTags!N91="grey"),IF('Currently Exported 2'!N91=1, "have", "missing"),IF('Currently Exported 2'!N91=1, "extra", "ignore"))</f>
        <v>ignore</v>
      </c>
      <c r="O91" s="1" t="str">
        <f ca="1">IF(OR(historyTags!O91="white",historyTags!O91="yellow",historyTags!O91="grey"),IF('Currently Exported 2'!O91=1, "have", "missing"),IF('Currently Exported 2'!O91=1, "extra", "ignore"))</f>
        <v>ignore</v>
      </c>
      <c r="P91" s="1" t="str">
        <f ca="1">IF(OR(historyTags!P91="white",historyTags!P91="yellow",historyTags!P91="grey"),IF('Currently Exported 2'!P91=1, "have", "missing"),IF('Currently Exported 2'!P91=1, "extra", "ignore"))</f>
        <v>ignore</v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IF(OR(historyTags!B92="white",historyTags!B92="yellow",historyTags!B92="grey"),IF('Currently Exported 2'!B92=1, "have", "missing"),IF('Currently Exported 2'!B92=1, "extra", "ignore"))</f>
        <v>ignore</v>
      </c>
      <c r="C92" s="1" t="str">
        <f ca="1">IF(OR(historyTags!C92="white",historyTags!C92="yellow",historyTags!C92="grey"),IF('Currently Exported 2'!C92=1, "have", "missing"),IF('Currently Exported 2'!C92=1, "extra", "ignore"))</f>
        <v>ignore</v>
      </c>
      <c r="D92" s="1" t="str">
        <f ca="1">IF(OR(historyTags!D92="white",historyTags!D92="yellow",historyTags!D92="grey"),IF('Currently Exported 2'!D92=1, "have", "missing"),IF('Currently Exported 2'!D92=1, "extra", "ignore"))</f>
        <v>ignore</v>
      </c>
      <c r="E92" s="1" t="str">
        <f ca="1">IF(OR(historyTags!E92="white",historyTags!E92="yellow",historyTags!E92="grey"),IF('Currently Exported 2'!E92=1, "have", "missing"),IF('Currently Exported 2'!E92=1, "extra", "ignore"))</f>
        <v>ignore</v>
      </c>
      <c r="F92" s="1" t="str">
        <f ca="1">IF(OR(historyTags!F92="white",historyTags!F92="yellow",historyTags!F92="grey"),IF('Currently Exported 2'!F92=1, "have", "missing"),IF('Currently Exported 2'!F92=1, "extra", "ignore"))</f>
        <v>ignore</v>
      </c>
      <c r="G92" s="1" t="str">
        <f ca="1">IF(OR(historyTags!G92="white",historyTags!G92="yellow",historyTags!G92="grey"),IF('Currently Exported 2'!G92=1, "have", "missing"),IF('Currently Exported 2'!G92=1, "extra", "ignore"))</f>
        <v>ignore</v>
      </c>
      <c r="H92" s="1" t="str">
        <f ca="1">IF(OR(historyTags!H92="white",historyTags!H92="yellow",historyTags!H92="grey"),IF('Currently Exported 2'!H92=1, "have", "missing"),IF('Currently Exported 2'!H92=1, "extra", "ignore"))</f>
        <v>ignore</v>
      </c>
      <c r="I92" s="1" t="str">
        <f ca="1">IF(OR(historyTags!I92="white",historyTags!I92="yellow",historyTags!I92="grey"),IF('Currently Exported 2'!I92=1, "have", "missing"),IF('Currently Exported 2'!I92=1, "extra", "ignore"))</f>
        <v>ignore</v>
      </c>
      <c r="J92" s="1" t="str">
        <f ca="1">IF(OR(historyTags!J92="white",historyTags!J92="yellow",historyTags!J92="grey"),IF('Currently Exported 2'!J92=1, "have", "missing"),IF('Currently Exported 2'!J92=1, "extra", "ignore"))</f>
        <v>ignore</v>
      </c>
      <c r="K92" s="1" t="str">
        <f ca="1">IF(OR(historyTags!K92="white",historyTags!K92="yellow",historyTags!K92="grey"),IF('Currently Exported 2'!K92=1, "have", "missing"),IF('Currently Exported 2'!K92=1, "extra", "ignore"))</f>
        <v>ignore</v>
      </c>
      <c r="L92" s="1" t="str">
        <f ca="1">IF(OR(historyTags!L92="white",historyTags!L92="yellow",historyTags!L92="grey"),IF('Currently Exported 2'!L92=1, "have", "missing"),IF('Currently Exported 2'!L92=1, "extra", "ignore"))</f>
        <v>ignore</v>
      </c>
      <c r="M92" s="1" t="str">
        <f ca="1">IF(OR(historyTags!M92="white",historyTags!M92="yellow",historyTags!M92="grey"),IF('Currently Exported 2'!M92=1, "have", "missing"),IF('Currently Exported 2'!M92=1, "extra", "ignore"))</f>
        <v>ignore</v>
      </c>
      <c r="N92" s="1" t="str">
        <f ca="1">IF(OR(historyTags!N92="white",historyTags!N92="yellow",historyTags!N92="grey"),IF('Currently Exported 2'!N92=1, "have", "missing"),IF('Currently Exported 2'!N92=1, "extra", "ignore"))</f>
        <v>ignore</v>
      </c>
      <c r="O92" s="1" t="str">
        <f ca="1">IF(OR(historyTags!O92="white",historyTags!O92="yellow",historyTags!O92="grey"),IF('Currently Exported 2'!O92=1, "have", "missing"),IF('Currently Exported 2'!O92=1, "extra", "ignore"))</f>
        <v>ignore</v>
      </c>
      <c r="P92" s="1" t="str">
        <f ca="1">IF(OR(historyTags!P92="white",historyTags!P92="yellow",historyTags!P92="grey"),IF('Currently Exported 2'!P92=1, "have", "missing"),IF('Currently Exported 2'!P92=1, "extra", "ignore"))</f>
        <v>ignore</v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IF(OR(historyTags!B93="white",historyTags!B93="yellow",historyTags!B93="grey"),IF('Currently Exported 2'!B93=1, "have", "missing"),IF('Currently Exported 2'!B93=1, "extra", "ignore"))</f>
        <v>ignore</v>
      </c>
      <c r="C93" s="1" t="str">
        <f ca="1">IF(OR(historyTags!C93="white",historyTags!C93="yellow",historyTags!C93="grey"),IF('Currently Exported 2'!C93=1, "have", "missing"),IF('Currently Exported 2'!C93=1, "extra", "ignore"))</f>
        <v>ignore</v>
      </c>
      <c r="D93" s="1" t="str">
        <f ca="1">IF(OR(historyTags!D93="white",historyTags!D93="yellow",historyTags!D93="grey"),IF('Currently Exported 2'!D93=1, "have", "missing"),IF('Currently Exported 2'!D93=1, "extra", "ignore"))</f>
        <v>ignore</v>
      </c>
      <c r="E93" s="1" t="str">
        <f ca="1">IF(OR(historyTags!E93="white",historyTags!E93="yellow",historyTags!E93="grey"),IF('Currently Exported 2'!E93=1, "have", "missing"),IF('Currently Exported 2'!E93=1, "extra", "ignore"))</f>
        <v>ignore</v>
      </c>
      <c r="F93" s="1" t="str">
        <f ca="1">IF(OR(historyTags!F93="white",historyTags!F93="yellow",historyTags!F93="grey"),IF('Currently Exported 2'!F93=1, "have", "missing"),IF('Currently Exported 2'!F93=1, "extra", "ignore"))</f>
        <v>ignore</v>
      </c>
      <c r="G93" s="1" t="str">
        <f ca="1">IF(OR(historyTags!G93="white",historyTags!G93="yellow",historyTags!G93="grey"),IF('Currently Exported 2'!G93=1, "have", "missing"),IF('Currently Exported 2'!G93=1, "extra", "ignore"))</f>
        <v>ignore</v>
      </c>
      <c r="H93" s="1" t="str">
        <f ca="1">IF(OR(historyTags!H93="white",historyTags!H93="yellow",historyTags!H93="grey"),IF('Currently Exported 2'!H93=1, "have", "missing"),IF('Currently Exported 2'!H93=1, "extra", "ignore"))</f>
        <v>ignore</v>
      </c>
      <c r="I93" s="1" t="str">
        <f ca="1">IF(OR(historyTags!I93="white",historyTags!I93="yellow",historyTags!I93="grey"),IF('Currently Exported 2'!I93=1, "have", "missing"),IF('Currently Exported 2'!I93=1, "extra", "ignore"))</f>
        <v>ignore</v>
      </c>
      <c r="J93" s="1" t="str">
        <f ca="1">IF(OR(historyTags!J93="white",historyTags!J93="yellow",historyTags!J93="grey"),IF('Currently Exported 2'!J93=1, "have", "missing"),IF('Currently Exported 2'!J93=1, "extra", "ignore"))</f>
        <v>ignore</v>
      </c>
      <c r="K93" s="1" t="str">
        <f ca="1">IF(OR(historyTags!K93="white",historyTags!K93="yellow",historyTags!K93="grey"),IF('Currently Exported 2'!K93=1, "have", "missing"),IF('Currently Exported 2'!K93=1, "extra", "ignore"))</f>
        <v>ignore</v>
      </c>
      <c r="L93" s="1" t="str">
        <f ca="1">IF(OR(historyTags!L93="white",historyTags!L93="yellow",historyTags!L93="grey"),IF('Currently Exported 2'!L93=1, "have", "missing"),IF('Currently Exported 2'!L93=1, "extra", "ignore"))</f>
        <v>ignore</v>
      </c>
      <c r="M93" s="1" t="str">
        <f ca="1">IF(OR(historyTags!M93="white",historyTags!M93="yellow",historyTags!M93="grey"),IF('Currently Exported 2'!M93=1, "have", "missing"),IF('Currently Exported 2'!M93=1, "extra", "ignore"))</f>
        <v>ignore</v>
      </c>
      <c r="N93" s="1" t="str">
        <f ca="1">IF(OR(historyTags!N93="white",historyTags!N93="yellow",historyTags!N93="grey"),IF('Currently Exported 2'!N93=1, "have", "missing"),IF('Currently Exported 2'!N93=1, "extra", "ignore"))</f>
        <v>ignore</v>
      </c>
      <c r="O93" s="1" t="str">
        <f ca="1">IF(OR(historyTags!O93="white",historyTags!O93="yellow",historyTags!O93="grey"),IF('Currently Exported 2'!O93=1, "have", "missing"),IF('Currently Exported 2'!O93=1, "extra", "ignore"))</f>
        <v>ignore</v>
      </c>
      <c r="P93" s="1" t="str">
        <f ca="1">IF(OR(historyTags!P93="white",historyTags!P93="yellow",historyTags!P93="grey"),IF('Currently Exported 2'!P93=1, "have", "missing"),IF('Currently Exported 2'!P93=1, "extra", "ignore"))</f>
        <v>ignore</v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IF(OR(historyTags!B94="white",historyTags!B94="yellow",historyTags!B94="grey"),IF('Currently Exported 2'!B94=1, "have", "missing"),IF('Currently Exported 2'!B94=1, "extra", "ignore"))</f>
        <v>ignore</v>
      </c>
      <c r="C94" s="1" t="str">
        <f ca="1">IF(OR(historyTags!C94="white",historyTags!C94="yellow",historyTags!C94="grey"),IF('Currently Exported 2'!C94=1, "have", "missing"),IF('Currently Exported 2'!C94=1, "extra", "ignore"))</f>
        <v>ignore</v>
      </c>
      <c r="D94" s="1" t="str">
        <f ca="1">IF(OR(historyTags!D94="white",historyTags!D94="yellow",historyTags!D94="grey"),IF('Currently Exported 2'!D94=1, "have", "missing"),IF('Currently Exported 2'!D94=1, "extra", "ignore"))</f>
        <v>extra</v>
      </c>
      <c r="E94" s="1" t="str">
        <f ca="1">IF(OR(historyTags!E94="white",historyTags!E94="yellow",historyTags!E94="grey"),IF('Currently Exported 2'!E94=1, "have", "missing"),IF('Currently Exported 2'!E94=1, "extra", "ignore"))</f>
        <v>extra</v>
      </c>
      <c r="F94" s="1" t="str">
        <f ca="1">IF(OR(historyTags!F94="white",historyTags!F94="yellow",historyTags!F94="grey"),IF('Currently Exported 2'!F94=1, "have", "missing"),IF('Currently Exported 2'!F94=1, "extra", "ignore"))</f>
        <v>extra</v>
      </c>
      <c r="G94" s="1" t="str">
        <f ca="1">IF(OR(historyTags!G94="white",historyTags!G94="yellow",historyTags!G94="grey"),IF('Currently Exported 2'!G94=1, "have", "missing"),IF('Currently Exported 2'!G94=1, "extra", "ignore"))</f>
        <v>extra</v>
      </c>
      <c r="H94" s="1" t="str">
        <f ca="1">IF(OR(historyTags!H94="white",historyTags!H94="yellow",historyTags!H94="grey"),IF('Currently Exported 2'!H94=1, "have", "missing"),IF('Currently Exported 2'!H94=1, "extra", "ignore"))</f>
        <v>extra</v>
      </c>
      <c r="I94" s="1" t="str">
        <f ca="1">IF(OR(historyTags!I94="white",historyTags!I94="yellow",historyTags!I94="grey"),IF('Currently Exported 2'!I94=1, "have", "missing"),IF('Currently Exported 2'!I94=1, "extra", "ignore"))</f>
        <v>extra</v>
      </c>
      <c r="J94" s="1" t="str">
        <f ca="1">IF(OR(historyTags!J94="white",historyTags!J94="yellow",historyTags!J94="grey"),IF('Currently Exported 2'!J94=1, "have", "missing"),IF('Currently Exported 2'!J94=1, "extra", "ignore"))</f>
        <v>extra</v>
      </c>
      <c r="K94" s="1" t="str">
        <f ca="1">IF(OR(historyTags!K94="white",historyTags!K94="yellow",historyTags!K94="grey"),IF('Currently Exported 2'!K94=1, "have", "missing"),IF('Currently Exported 2'!K94=1, "extra", "ignore"))</f>
        <v>extra</v>
      </c>
      <c r="L94" s="1" t="str">
        <f ca="1">IF(OR(historyTags!L94="white",historyTags!L94="yellow",historyTags!L94="grey"),IF('Currently Exported 2'!L94=1, "have", "missing"),IF('Currently Exported 2'!L94=1, "extra", "ignore"))</f>
        <v>extra</v>
      </c>
      <c r="M94" s="1" t="str">
        <f ca="1">IF(OR(historyTags!M94="white",historyTags!M94="yellow",historyTags!M94="grey"),IF('Currently Exported 2'!M94=1, "have", "missing"),IF('Currently Exported 2'!M94=1, "extra", "ignore"))</f>
        <v>extra</v>
      </c>
      <c r="N94" s="1" t="str">
        <f ca="1">IF(OR(historyTags!N94="white",historyTags!N94="yellow",historyTags!N94="grey"),IF('Currently Exported 2'!N94=1, "have", "missing"),IF('Currently Exported 2'!N94=1, "extra", "ignore"))</f>
        <v>extra</v>
      </c>
      <c r="O94" s="1" t="str">
        <f ca="1">IF(OR(historyTags!O94="white",historyTags!O94="yellow",historyTags!O94="grey"),IF('Currently Exported 2'!O94=1, "have", "missing"),IF('Currently Exported 2'!O94=1, "extra", "ignore"))</f>
        <v>extra</v>
      </c>
      <c r="P94" s="1" t="str">
        <f ca="1">IF(OR(historyTags!P94="white",historyTags!P94="yellow",historyTags!P94="grey"),IF('Currently Exported 2'!P94=1, "have", "missing"),IF('Currently Exported 2'!P94=1, "extra", "ignore"))</f>
        <v>ignore</v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IF(OR(historyTags!B95="white",historyTags!B95="yellow",historyTags!B95="grey"),IF('Currently Exported 2'!B95=1, "have", "missing"),IF('Currently Exported 2'!B95=1, "extra", "ignore"))</f>
        <v>ignore</v>
      </c>
      <c r="C95" s="1" t="str">
        <f ca="1">IF(OR(historyTags!C95="white",historyTags!C95="yellow",historyTags!C95="grey"),IF('Currently Exported 2'!C95=1, "have", "missing"),IF('Currently Exported 2'!C95=1, "extra", "ignore"))</f>
        <v>ignore</v>
      </c>
      <c r="D95" s="1" t="str">
        <f ca="1">IF(OR(historyTags!D95="white",historyTags!D95="yellow",historyTags!D95="grey"),IF('Currently Exported 2'!D95=1, "have", "missing"),IF('Currently Exported 2'!D95=1, "extra", "ignore"))</f>
        <v>missing</v>
      </c>
      <c r="E95" s="1" t="str">
        <f ca="1">IF(OR(historyTags!E95="white",historyTags!E95="yellow",historyTags!E95="grey"),IF('Currently Exported 2'!E95=1, "have", "missing"),IF('Currently Exported 2'!E95=1, "extra", "ignore"))</f>
        <v>missing</v>
      </c>
      <c r="F95" s="1" t="str">
        <f ca="1">IF(OR(historyTags!F95="white",historyTags!F95="yellow",historyTags!F95="grey"),IF('Currently Exported 2'!F95=1, "have", "missing"),IF('Currently Exported 2'!F95=1, "extra", "ignore"))</f>
        <v>missing</v>
      </c>
      <c r="G95" s="1" t="str">
        <f ca="1">IF(OR(historyTags!G95="white",historyTags!G95="yellow",historyTags!G95="grey"),IF('Currently Exported 2'!G95=1, "have", "missing"),IF('Currently Exported 2'!G95=1, "extra", "ignore"))</f>
        <v>missing</v>
      </c>
      <c r="H95" s="1" t="str">
        <f ca="1">IF(OR(historyTags!H95="white",historyTags!H95="yellow",historyTags!H95="grey"),IF('Currently Exported 2'!H95=1, "have", "missing"),IF('Currently Exported 2'!H95=1, "extra", "ignore"))</f>
        <v>missing</v>
      </c>
      <c r="I95" s="1" t="str">
        <f ca="1">IF(OR(historyTags!I95="white",historyTags!I95="yellow",historyTags!I95="grey"),IF('Currently Exported 2'!I95=1, "have", "missing"),IF('Currently Exported 2'!I95=1, "extra", "ignore"))</f>
        <v>missing</v>
      </c>
      <c r="J95" s="1" t="str">
        <f ca="1">IF(OR(historyTags!J95="white",historyTags!J95="yellow",historyTags!J95="grey"),IF('Currently Exported 2'!J95=1, "have", "missing"),IF('Currently Exported 2'!J95=1, "extra", "ignore"))</f>
        <v>missing</v>
      </c>
      <c r="K95" s="1" t="str">
        <f ca="1">IF(OR(historyTags!K95="white",historyTags!K95="yellow",historyTags!K95="grey"),IF('Currently Exported 2'!K95=1, "have", "missing"),IF('Currently Exported 2'!K95=1, "extra", "ignore"))</f>
        <v>missing</v>
      </c>
      <c r="L95" s="1" t="str">
        <f ca="1">IF(OR(historyTags!L95="white",historyTags!L95="yellow",historyTags!L95="grey"),IF('Currently Exported 2'!L95=1, "have", "missing"),IF('Currently Exported 2'!L95=1, "extra", "ignore"))</f>
        <v>missing</v>
      </c>
      <c r="M95" s="1" t="str">
        <f ca="1">IF(OR(historyTags!M95="white",historyTags!M95="yellow",historyTags!M95="grey"),IF('Currently Exported 2'!M95=1, "have", "missing"),IF('Currently Exported 2'!M95=1, "extra", "ignore"))</f>
        <v>missing</v>
      </c>
      <c r="N95" s="1" t="str">
        <f ca="1">IF(OR(historyTags!N95="white",historyTags!N95="yellow",historyTags!N95="grey"),IF('Currently Exported 2'!N95=1, "have", "missing"),IF('Currently Exported 2'!N95=1, "extra", "ignore"))</f>
        <v>missing</v>
      </c>
      <c r="O95" s="1" t="str">
        <f ca="1">IF(OR(historyTags!O95="white",historyTags!O95="yellow",historyTags!O95="grey"),IF('Currently Exported 2'!O95=1, "have", "missing"),IF('Currently Exported 2'!O95=1, "extra", "ignore"))</f>
        <v>missing</v>
      </c>
      <c r="P95" s="1" t="str">
        <f ca="1">IF(OR(historyTags!P95="white",historyTags!P95="yellow",historyTags!P95="grey"),IF('Currently Exported 2'!P95=1, "have", "missing"),IF('Currently Exported 2'!P95=1, "extra", "ignore"))</f>
        <v>ignore</v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IF(OR(historyTags!B96="white",historyTags!B96="yellow",historyTags!B96="grey"),IF('Currently Exported 2'!B96=1, "have", "missing"),IF('Currently Exported 2'!B96=1, "extra", "ignore"))</f>
        <v>ignore</v>
      </c>
      <c r="C96" s="1" t="str">
        <f ca="1">IF(OR(historyTags!C96="white",historyTags!C96="yellow",historyTags!C96="grey"),IF('Currently Exported 2'!C96=1, "have", "missing"),IF('Currently Exported 2'!C96=1, "extra", "ignore"))</f>
        <v>ignore</v>
      </c>
      <c r="D96" s="1" t="str">
        <f ca="1">IF(OR(historyTags!D96="white",historyTags!D96="yellow",historyTags!D96="grey"),IF('Currently Exported 2'!D96=1, "have", "missing"),IF('Currently Exported 2'!D96=1, "extra", "ignore"))</f>
        <v>extra</v>
      </c>
      <c r="E96" s="1" t="str">
        <f ca="1">IF(OR(historyTags!E96="white",historyTags!E96="yellow",historyTags!E96="grey"),IF('Currently Exported 2'!E96=1, "have", "missing"),IF('Currently Exported 2'!E96=1, "extra", "ignore"))</f>
        <v>extra</v>
      </c>
      <c r="F96" s="1" t="str">
        <f ca="1">IF(OR(historyTags!F96="white",historyTags!F96="yellow",historyTags!F96="grey"),IF('Currently Exported 2'!F96=1, "have", "missing"),IF('Currently Exported 2'!F96=1, "extra", "ignore"))</f>
        <v>extra</v>
      </c>
      <c r="G96" s="1" t="str">
        <f ca="1">IF(OR(historyTags!G96="white",historyTags!G96="yellow",historyTags!G96="grey"),IF('Currently Exported 2'!G96=1, "have", "missing"),IF('Currently Exported 2'!G96=1, "extra", "ignore"))</f>
        <v>extra</v>
      </c>
      <c r="H96" s="1" t="str">
        <f ca="1">IF(OR(historyTags!H96="white",historyTags!H96="yellow",historyTags!H96="grey"),IF('Currently Exported 2'!H96=1, "have", "missing"),IF('Currently Exported 2'!H96=1, "extra", "ignore"))</f>
        <v>extra</v>
      </c>
      <c r="I96" s="1" t="str">
        <f ca="1">IF(OR(historyTags!I96="white",historyTags!I96="yellow",historyTags!I96="grey"),IF('Currently Exported 2'!I96=1, "have", "missing"),IF('Currently Exported 2'!I96=1, "extra", "ignore"))</f>
        <v>extra</v>
      </c>
      <c r="J96" s="1" t="str">
        <f ca="1">IF(OR(historyTags!J96="white",historyTags!J96="yellow",historyTags!J96="grey"),IF('Currently Exported 2'!J96=1, "have", "missing"),IF('Currently Exported 2'!J96=1, "extra", "ignore"))</f>
        <v>extra</v>
      </c>
      <c r="K96" s="1" t="str">
        <f ca="1">IF(OR(historyTags!K96="white",historyTags!K96="yellow",historyTags!K96="grey"),IF('Currently Exported 2'!K96=1, "have", "missing"),IF('Currently Exported 2'!K96=1, "extra", "ignore"))</f>
        <v>extra</v>
      </c>
      <c r="L96" s="1" t="str">
        <f ca="1">IF(OR(historyTags!L96="white",historyTags!L96="yellow",historyTags!L96="grey"),IF('Currently Exported 2'!L96=1, "have", "missing"),IF('Currently Exported 2'!L96=1, "extra", "ignore"))</f>
        <v>extra</v>
      </c>
      <c r="M96" s="1" t="str">
        <f ca="1">IF(OR(historyTags!M96="white",historyTags!M96="yellow",historyTags!M96="grey"),IF('Currently Exported 2'!M96=1, "have", "missing"),IF('Currently Exported 2'!M96=1, "extra", "ignore"))</f>
        <v>extra</v>
      </c>
      <c r="N96" s="1" t="str">
        <f ca="1">IF(OR(historyTags!N96="white",historyTags!N96="yellow",historyTags!N96="grey"),IF('Currently Exported 2'!N96=1, "have", "missing"),IF('Currently Exported 2'!N96=1, "extra", "ignore"))</f>
        <v>extra</v>
      </c>
      <c r="O96" s="1" t="str">
        <f ca="1">IF(OR(historyTags!O96="white",historyTags!O96="yellow",historyTags!O96="grey"),IF('Currently Exported 2'!O96=1, "have", "missing"),IF('Currently Exported 2'!O96=1, "extra", "ignore"))</f>
        <v>extra</v>
      </c>
      <c r="P96" s="1" t="str">
        <f ca="1">IF(OR(historyTags!P96="white",historyTags!P96="yellow",historyTags!P96="grey"),IF('Currently Exported 2'!P96=1, "have", "missing"),IF('Currently Exported 2'!P96=1, "extra", "ignore"))</f>
        <v>ignore</v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IF(OR(historyTags!B97="white",historyTags!B97="yellow",historyTags!B97="grey"),IF('Currently Exported 2'!B97=1, "have", "missing"),IF('Currently Exported 2'!B97=1, "extra", "ignore"))</f>
        <v>ignore</v>
      </c>
      <c r="C97" s="1" t="str">
        <f ca="1">IF(OR(historyTags!C97="white",historyTags!C97="yellow",historyTags!C97="grey"),IF('Currently Exported 2'!C97=1, "have", "missing"),IF('Currently Exported 2'!C97=1, "extra", "ignore"))</f>
        <v>ignore</v>
      </c>
      <c r="D97" s="1" t="str">
        <f ca="1">IF(OR(historyTags!D97="white",historyTags!D97="yellow",historyTags!D97="grey"),IF('Currently Exported 2'!D97=1, "have", "missing"),IF('Currently Exported 2'!D97=1, "extra", "ignore"))</f>
        <v>have</v>
      </c>
      <c r="E97" s="1" t="str">
        <f ca="1">IF(OR(historyTags!E97="white",historyTags!E97="yellow",historyTags!E97="grey"),IF('Currently Exported 2'!E97=1, "have", "missing"),IF('Currently Exported 2'!E97=1, "extra", "ignore"))</f>
        <v>have</v>
      </c>
      <c r="F97" s="1" t="str">
        <f ca="1">IF(OR(historyTags!F97="white",historyTags!F97="yellow",historyTags!F97="grey"),IF('Currently Exported 2'!F97=1, "have", "missing"),IF('Currently Exported 2'!F97=1, "extra", "ignore"))</f>
        <v>have</v>
      </c>
      <c r="G97" s="1" t="str">
        <f ca="1">IF(OR(historyTags!G97="white",historyTags!G97="yellow",historyTags!G97="grey"),IF('Currently Exported 2'!G97=1, "have", "missing"),IF('Currently Exported 2'!G97=1, "extra", "ignore"))</f>
        <v>have</v>
      </c>
      <c r="H97" s="1" t="str">
        <f ca="1">IF(OR(historyTags!H97="white",historyTags!H97="yellow",historyTags!H97="grey"),IF('Currently Exported 2'!H97=1, "have", "missing"),IF('Currently Exported 2'!H97=1, "extra", "ignore"))</f>
        <v>have</v>
      </c>
      <c r="I97" s="1" t="str">
        <f ca="1">IF(OR(historyTags!I97="white",historyTags!I97="yellow",historyTags!I97="grey"),IF('Currently Exported 2'!I97=1, "have", "missing"),IF('Currently Exported 2'!I97=1, "extra", "ignore"))</f>
        <v>have</v>
      </c>
      <c r="J97" s="1" t="str">
        <f ca="1">IF(OR(historyTags!J97="white",historyTags!J97="yellow",historyTags!J97="grey"),IF('Currently Exported 2'!J97=1, "have", "missing"),IF('Currently Exported 2'!J97=1, "extra", "ignore"))</f>
        <v>have</v>
      </c>
      <c r="K97" s="1" t="str">
        <f ca="1">IF(OR(historyTags!K97="white",historyTags!K97="yellow",historyTags!K97="grey"),IF('Currently Exported 2'!K97=1, "have", "missing"),IF('Currently Exported 2'!K97=1, "extra", "ignore"))</f>
        <v>have</v>
      </c>
      <c r="L97" s="1" t="str">
        <f ca="1">IF(OR(historyTags!L97="white",historyTags!L97="yellow",historyTags!L97="grey"),IF('Currently Exported 2'!L97=1, "have", "missing"),IF('Currently Exported 2'!L97=1, "extra", "ignore"))</f>
        <v>have</v>
      </c>
      <c r="M97" s="1" t="str">
        <f ca="1">IF(OR(historyTags!M97="white",historyTags!M97="yellow",historyTags!M97="grey"),IF('Currently Exported 2'!M97=1, "have", "missing"),IF('Currently Exported 2'!M97=1, "extra", "ignore"))</f>
        <v>have</v>
      </c>
      <c r="N97" s="1" t="str">
        <f ca="1">IF(OR(historyTags!N97="white",historyTags!N97="yellow",historyTags!N97="grey"),IF('Currently Exported 2'!N97=1, "have", "missing"),IF('Currently Exported 2'!N97=1, "extra", "ignore"))</f>
        <v>have</v>
      </c>
      <c r="O97" s="1" t="str">
        <f ca="1">IF(OR(historyTags!O97="white",historyTags!O97="yellow",historyTags!O97="grey"),IF('Currently Exported 2'!O97=1, "have", "missing"),IF('Currently Exported 2'!O97=1, "extra", "ignore"))</f>
        <v>have</v>
      </c>
      <c r="P97" s="1" t="str">
        <f ca="1">IF(OR(historyTags!P97="white",historyTags!P97="yellow",historyTags!P97="grey"),IF('Currently Exported 2'!P97=1, "have", "missing"),IF('Currently Exported 2'!P97=1, "extra", "ignore"))</f>
        <v>ignore</v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IF(OR(historyTags!B98="white",historyTags!B98="yellow",historyTags!B98="grey"),IF('Currently Exported 2'!B98=1, "have", "missing"),IF('Currently Exported 2'!B98=1, "extra", "ignore"))</f>
        <v>ignore</v>
      </c>
      <c r="C98" s="1" t="str">
        <f ca="1">IF(OR(historyTags!C98="white",historyTags!C98="yellow",historyTags!C98="grey"),IF('Currently Exported 2'!C98=1, "have", "missing"),IF('Currently Exported 2'!C98=1, "extra", "ignore"))</f>
        <v>ignore</v>
      </c>
      <c r="D98" s="1" t="str">
        <f ca="1">IF(OR(historyTags!D98="white",historyTags!D98="yellow",historyTags!D98="grey"),IF('Currently Exported 2'!D98=1, "have", "missing"),IF('Currently Exported 2'!D98=1, "extra", "ignore"))</f>
        <v>ignore</v>
      </c>
      <c r="E98" s="1" t="str">
        <f ca="1">IF(OR(historyTags!E98="white",historyTags!E98="yellow",historyTags!E98="grey"),IF('Currently Exported 2'!E98=1, "have", "missing"),IF('Currently Exported 2'!E98=1, "extra", "ignore"))</f>
        <v>missing</v>
      </c>
      <c r="F98" s="1" t="str">
        <f ca="1">IF(OR(historyTags!F98="white",historyTags!F98="yellow",historyTags!F98="grey"),IF('Currently Exported 2'!F98=1, "have", "missing"),IF('Currently Exported 2'!F98=1, "extra", "ignore"))</f>
        <v>missing</v>
      </c>
      <c r="G98" s="1" t="str">
        <f ca="1">IF(OR(historyTags!G98="white",historyTags!G98="yellow",historyTags!G98="grey"),IF('Currently Exported 2'!G98=1, "have", "missing"),IF('Currently Exported 2'!G98=1, "extra", "ignore"))</f>
        <v>missing</v>
      </c>
      <c r="H98" s="1" t="str">
        <f ca="1">IF(OR(historyTags!H98="white",historyTags!H98="yellow",historyTags!H98="grey"),IF('Currently Exported 2'!H98=1, "have", "missing"),IF('Currently Exported 2'!H98=1, "extra", "ignore"))</f>
        <v>missing</v>
      </c>
      <c r="I98" s="1" t="str">
        <f ca="1">IF(OR(historyTags!I98="white",historyTags!I98="yellow",historyTags!I98="grey"),IF('Currently Exported 2'!I98=1, "have", "missing"),IF('Currently Exported 2'!I98=1, "extra", "ignore"))</f>
        <v>missing</v>
      </c>
      <c r="J98" s="1" t="str">
        <f ca="1">IF(OR(historyTags!J98="white",historyTags!J98="yellow",historyTags!J98="grey"),IF('Currently Exported 2'!J98=1, "have", "missing"),IF('Currently Exported 2'!J98=1, "extra", "ignore"))</f>
        <v>missing</v>
      </c>
      <c r="K98" s="1" t="str">
        <f ca="1">IF(OR(historyTags!K98="white",historyTags!K98="yellow",historyTags!K98="grey"),IF('Currently Exported 2'!K98=1, "have", "missing"),IF('Currently Exported 2'!K98=1, "extra", "ignore"))</f>
        <v>missing</v>
      </c>
      <c r="L98" s="1" t="str">
        <f ca="1">IF(OR(historyTags!L98="white",historyTags!L98="yellow",historyTags!L98="grey"),IF('Currently Exported 2'!L98=1, "have", "missing"),IF('Currently Exported 2'!L98=1, "extra", "ignore"))</f>
        <v>missing</v>
      </c>
      <c r="M98" s="1" t="str">
        <f ca="1">IF(OR(historyTags!M98="white",historyTags!M98="yellow",historyTags!M98="grey"),IF('Currently Exported 2'!M98=1, "have", "missing"),IF('Currently Exported 2'!M98=1, "extra", "ignore"))</f>
        <v>missing</v>
      </c>
      <c r="N98" s="1" t="str">
        <f ca="1">IF(OR(historyTags!N98="white",historyTags!N98="yellow",historyTags!N98="grey"),IF('Currently Exported 2'!N98=1, "have", "missing"),IF('Currently Exported 2'!N98=1, "extra", "ignore"))</f>
        <v>missing</v>
      </c>
      <c r="O98" s="1" t="str">
        <f ca="1">IF(OR(historyTags!O98="white",historyTags!O98="yellow",historyTags!O98="grey"),IF('Currently Exported 2'!O98=1, "have", "missing"),IF('Currently Exported 2'!O98=1, "extra", "ignore"))</f>
        <v>missing</v>
      </c>
      <c r="P98" s="1" t="str">
        <f ca="1">IF(OR(historyTags!P98="white",historyTags!P98="yellow",historyTags!P98="grey"),IF('Currently Exported 2'!P98=1, "have", "missing"),IF('Currently Exported 2'!P98=1, "extra", "ignore"))</f>
        <v>ignore</v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IF(OR(historyTags!B99="white",historyTags!B99="yellow",historyTags!B99="grey"),IF('Currently Exported 2'!B99=1, "have", "missing"),IF('Currently Exported 2'!B99=1, "extra", "ignore"))</f>
        <v>ignore</v>
      </c>
      <c r="C99" s="1" t="str">
        <f ca="1">IF(OR(historyTags!C99="white",historyTags!C99="yellow",historyTags!C99="grey"),IF('Currently Exported 2'!C99=1, "have", "missing"),IF('Currently Exported 2'!C99=1, "extra", "ignore"))</f>
        <v>ignore</v>
      </c>
      <c r="D99" s="1" t="str">
        <f ca="1">IF(OR(historyTags!D99="white",historyTags!D99="yellow",historyTags!D99="grey"),IF('Currently Exported 2'!D99=1, "have", "missing"),IF('Currently Exported 2'!D99=1, "extra", "ignore"))</f>
        <v>have</v>
      </c>
      <c r="E99" s="1" t="str">
        <f ca="1">IF(OR(historyTags!E99="white",historyTags!E99="yellow",historyTags!E99="grey"),IF('Currently Exported 2'!E99=1, "have", "missing"),IF('Currently Exported 2'!E99=1, "extra", "ignore"))</f>
        <v>have</v>
      </c>
      <c r="F99" s="1" t="str">
        <f ca="1">IF(OR(historyTags!F99="white",historyTags!F99="yellow",historyTags!F99="grey"),IF('Currently Exported 2'!F99=1, "have", "missing"),IF('Currently Exported 2'!F99=1, "extra", "ignore"))</f>
        <v>have</v>
      </c>
      <c r="G99" s="1" t="str">
        <f ca="1">IF(OR(historyTags!G99="white",historyTags!G99="yellow",historyTags!G99="grey"),IF('Currently Exported 2'!G99=1, "have", "missing"),IF('Currently Exported 2'!G99=1, "extra", "ignore"))</f>
        <v>have</v>
      </c>
      <c r="H99" s="1" t="str">
        <f ca="1">IF(OR(historyTags!H99="white",historyTags!H99="yellow",historyTags!H99="grey"),IF('Currently Exported 2'!H99=1, "have", "missing"),IF('Currently Exported 2'!H99=1, "extra", "ignore"))</f>
        <v>have</v>
      </c>
      <c r="I99" s="1" t="str">
        <f ca="1">IF(OR(historyTags!I99="white",historyTags!I99="yellow",historyTags!I99="grey"),IF('Currently Exported 2'!I99=1, "have", "missing"),IF('Currently Exported 2'!I99=1, "extra", "ignore"))</f>
        <v>have</v>
      </c>
      <c r="J99" s="1" t="str">
        <f ca="1">IF(OR(historyTags!J99="white",historyTags!J99="yellow",historyTags!J99="grey"),IF('Currently Exported 2'!J99=1, "have", "missing"),IF('Currently Exported 2'!J99=1, "extra", "ignore"))</f>
        <v>have</v>
      </c>
      <c r="K99" s="1" t="str">
        <f ca="1">IF(OR(historyTags!K99="white",historyTags!K99="yellow",historyTags!K99="grey"),IF('Currently Exported 2'!K99=1, "have", "missing"),IF('Currently Exported 2'!K99=1, "extra", "ignore"))</f>
        <v>have</v>
      </c>
      <c r="L99" s="1" t="str">
        <f ca="1">IF(OR(historyTags!L99="white",historyTags!L99="yellow",historyTags!L99="grey"),IF('Currently Exported 2'!L99=1, "have", "missing"),IF('Currently Exported 2'!L99=1, "extra", "ignore"))</f>
        <v>have</v>
      </c>
      <c r="M99" s="1" t="str">
        <f ca="1">IF(OR(historyTags!M99="white",historyTags!M99="yellow",historyTags!M99="grey"),IF('Currently Exported 2'!M99=1, "have", "missing"),IF('Currently Exported 2'!M99=1, "extra", "ignore"))</f>
        <v>have</v>
      </c>
      <c r="N99" s="1" t="str">
        <f ca="1">IF(OR(historyTags!N99="white",historyTags!N99="yellow",historyTags!N99="grey"),IF('Currently Exported 2'!N99=1, "have", "missing"),IF('Currently Exported 2'!N99=1, "extra", "ignore"))</f>
        <v>have</v>
      </c>
      <c r="O99" s="1" t="str">
        <f ca="1">IF(OR(historyTags!O99="white",historyTags!O99="yellow",historyTags!O99="grey"),IF('Currently Exported 2'!O99=1, "have", "missing"),IF('Currently Exported 2'!O99=1, "extra", "ignore"))</f>
        <v>have</v>
      </c>
      <c r="P99" s="1" t="str">
        <f ca="1">IF(OR(historyTags!P99="white",historyTags!P99="yellow",historyTags!P99="grey"),IF('Currently Exported 2'!P99=1, "have", "missing"),IF('Currently Exported 2'!P99=1, "extra", "ignore"))</f>
        <v>ignore</v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IF(OR(historyTags!B100="white",historyTags!B100="yellow",historyTags!B100="grey"),IF('Currently Exported 2'!B100=1, "have", "missing"),IF('Currently Exported 2'!B100=1, "extra", "ignore"))</f>
        <v>ignore</v>
      </c>
      <c r="C100" s="1" t="str">
        <f ca="1">IF(OR(historyTags!C100="white",historyTags!C100="yellow",historyTags!C100="grey"),IF('Currently Exported 2'!C100=1, "have", "missing"),IF('Currently Exported 2'!C100=1, "extra", "ignore"))</f>
        <v>ignore</v>
      </c>
      <c r="D100" s="1" t="str">
        <f ca="1">IF(OR(historyTags!D100="white",historyTags!D100="yellow",historyTags!D100="grey"),IF('Currently Exported 2'!D100=1, "have", "missing"),IF('Currently Exported 2'!D100=1, "extra", "ignore"))</f>
        <v>ignore</v>
      </c>
      <c r="E100" s="1" t="str">
        <f ca="1">IF(OR(historyTags!E100="white",historyTags!E100="yellow",historyTags!E100="grey"),IF('Currently Exported 2'!E100=1, "have", "missing"),IF('Currently Exported 2'!E100=1, "extra", "ignore"))</f>
        <v>ignore</v>
      </c>
      <c r="F100" s="1" t="str">
        <f ca="1">IF(OR(historyTags!F100="white",historyTags!F100="yellow",historyTags!F100="grey"),IF('Currently Exported 2'!F100=1, "have", "missing"),IF('Currently Exported 2'!F100=1, "extra", "ignore"))</f>
        <v>ignore</v>
      </c>
      <c r="G100" s="1" t="str">
        <f ca="1">IF(OR(historyTags!G100="white",historyTags!G100="yellow",historyTags!G100="grey"),IF('Currently Exported 2'!G100=1, "have", "missing"),IF('Currently Exported 2'!G100=1, "extra", "ignore"))</f>
        <v>ignore</v>
      </c>
      <c r="H100" s="1" t="str">
        <f ca="1">IF(OR(historyTags!H100="white",historyTags!H100="yellow",historyTags!H100="grey"),IF('Currently Exported 2'!H100=1, "have", "missing"),IF('Currently Exported 2'!H100=1, "extra", "ignore"))</f>
        <v>ignore</v>
      </c>
      <c r="I100" s="1" t="str">
        <f ca="1">IF(OR(historyTags!I100="white",historyTags!I100="yellow",historyTags!I100="grey"),IF('Currently Exported 2'!I100=1, "have", "missing"),IF('Currently Exported 2'!I100=1, "extra", "ignore"))</f>
        <v>ignore</v>
      </c>
      <c r="J100" s="1" t="str">
        <f ca="1">IF(OR(historyTags!J100="white",historyTags!J100="yellow",historyTags!J100="grey"),IF('Currently Exported 2'!J100=1, "have", "missing"),IF('Currently Exported 2'!J100=1, "extra", "ignore"))</f>
        <v>ignore</v>
      </c>
      <c r="K100" s="1" t="str">
        <f ca="1">IF(OR(historyTags!K100="white",historyTags!K100="yellow",historyTags!K100="grey"),IF('Currently Exported 2'!K100=1, "have", "missing"),IF('Currently Exported 2'!K100=1, "extra", "ignore"))</f>
        <v>ignore</v>
      </c>
      <c r="L100" s="1" t="str">
        <f ca="1">IF(OR(historyTags!L100="white",historyTags!L100="yellow",historyTags!L100="grey"),IF('Currently Exported 2'!L100=1, "have", "missing"),IF('Currently Exported 2'!L100=1, "extra", "ignore"))</f>
        <v>ignore</v>
      </c>
      <c r="M100" s="1" t="str">
        <f ca="1">IF(OR(historyTags!M100="white",historyTags!M100="yellow",historyTags!M100="grey"),IF('Currently Exported 2'!M100=1, "have", "missing"),IF('Currently Exported 2'!M100=1, "extra", "ignore"))</f>
        <v>ignore</v>
      </c>
      <c r="N100" s="1" t="str">
        <f ca="1">IF(OR(historyTags!N100="white",historyTags!N100="yellow",historyTags!N100="grey"),IF('Currently Exported 2'!N100=1, "have", "missing"),IF('Currently Exported 2'!N100=1, "extra", "ignore"))</f>
        <v>ignore</v>
      </c>
      <c r="O100" s="1" t="str">
        <f ca="1">IF(OR(historyTags!O100="white",historyTags!O100="yellow",historyTags!O100="grey"),IF('Currently Exported 2'!O100=1, "have", "missing"),IF('Currently Exported 2'!O100=1, "extra", "ignore"))</f>
        <v>ignore</v>
      </c>
      <c r="P100" s="1" t="str">
        <f ca="1">IF(OR(historyTags!P100="white",historyTags!P100="yellow",historyTags!P100="grey"),IF('Currently Exported 2'!P100=1, "have", "missing"),IF('Currently Exported 2'!P100=1, "extra", "ignore"))</f>
        <v>ignore</v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IF(OR(historyTags!B101="white",historyTags!B101="yellow",historyTags!B101="grey"),IF('Currently Exported 2'!B101=1, "have", "missing"),IF('Currently Exported 2'!B101=1, "extra", "ignore"))</f>
        <v>ignore</v>
      </c>
      <c r="C101" s="1" t="str">
        <f ca="1">IF(OR(historyTags!C101="white",historyTags!C101="yellow",historyTags!C101="grey"),IF('Currently Exported 2'!C101=1, "have", "missing"),IF('Currently Exported 2'!C101=1, "extra", "ignore"))</f>
        <v>ignore</v>
      </c>
      <c r="D101" s="1" t="str">
        <f ca="1">IF(OR(historyTags!D101="white",historyTags!D101="yellow",historyTags!D101="grey"),IF('Currently Exported 2'!D101=1, "have", "missing"),IF('Currently Exported 2'!D101=1, "extra", "ignore"))</f>
        <v>ignore</v>
      </c>
      <c r="E101" s="1" t="str">
        <f ca="1">IF(OR(historyTags!E101="white",historyTags!E101="yellow",historyTags!E101="grey"),IF('Currently Exported 2'!E101=1, "have", "missing"),IF('Currently Exported 2'!E101=1, "extra", "ignore"))</f>
        <v>ignore</v>
      </c>
      <c r="F101" s="1" t="str">
        <f ca="1">IF(OR(historyTags!F101="white",historyTags!F101="yellow",historyTags!F101="grey"),IF('Currently Exported 2'!F101=1, "have", "missing"),IF('Currently Exported 2'!F101=1, "extra", "ignore"))</f>
        <v>ignore</v>
      </c>
      <c r="G101" s="1" t="str">
        <f ca="1">IF(OR(historyTags!G101="white",historyTags!G101="yellow",historyTags!G101="grey"),IF('Currently Exported 2'!G101=1, "have", "missing"),IF('Currently Exported 2'!G101=1, "extra", "ignore"))</f>
        <v>ignore</v>
      </c>
      <c r="H101" s="1" t="str">
        <f ca="1">IF(OR(historyTags!H101="white",historyTags!H101="yellow",historyTags!H101="grey"),IF('Currently Exported 2'!H101=1, "have", "missing"),IF('Currently Exported 2'!H101=1, "extra", "ignore"))</f>
        <v>ignore</v>
      </c>
      <c r="I101" s="1" t="str">
        <f ca="1">IF(OR(historyTags!I101="white",historyTags!I101="yellow",historyTags!I101="grey"),IF('Currently Exported 2'!I101=1, "have", "missing"),IF('Currently Exported 2'!I101=1, "extra", "ignore"))</f>
        <v>ignore</v>
      </c>
      <c r="J101" s="1" t="str">
        <f ca="1">IF(OR(historyTags!J101="white",historyTags!J101="yellow",historyTags!J101="grey"),IF('Currently Exported 2'!J101=1, "have", "missing"),IF('Currently Exported 2'!J101=1, "extra", "ignore"))</f>
        <v>ignore</v>
      </c>
      <c r="K101" s="1" t="str">
        <f ca="1">IF(OR(historyTags!K101="white",historyTags!K101="yellow",historyTags!K101="grey"),IF('Currently Exported 2'!K101=1, "have", "missing"),IF('Currently Exported 2'!K101=1, "extra", "ignore"))</f>
        <v>ignore</v>
      </c>
      <c r="L101" s="1" t="str">
        <f ca="1">IF(OR(historyTags!L101="white",historyTags!L101="yellow",historyTags!L101="grey"),IF('Currently Exported 2'!L101=1, "have", "missing"),IF('Currently Exported 2'!L101=1, "extra", "ignore"))</f>
        <v>ignore</v>
      </c>
      <c r="M101" s="1" t="str">
        <f ca="1">IF(OR(historyTags!M101="white",historyTags!M101="yellow",historyTags!M101="grey"),IF('Currently Exported 2'!M101=1, "have", "missing"),IF('Currently Exported 2'!M101=1, "extra", "ignore"))</f>
        <v>ignore</v>
      </c>
      <c r="N101" s="1" t="str">
        <f ca="1">IF(OR(historyTags!N101="white",historyTags!N101="yellow",historyTags!N101="grey"),IF('Currently Exported 2'!N101=1, "have", "missing"),IF('Currently Exported 2'!N101=1, "extra", "ignore"))</f>
        <v>ignore</v>
      </c>
      <c r="O101" s="1" t="str">
        <f ca="1">IF(OR(historyTags!O101="white",historyTags!O101="yellow",historyTags!O101="grey"),IF('Currently Exported 2'!O101=1, "have", "missing"),IF('Currently Exported 2'!O101=1, "extra", "ignore"))</f>
        <v>ignore</v>
      </c>
      <c r="P101" s="1" t="str">
        <f ca="1">IF(OR(historyTags!P101="white",historyTags!P101="yellow",historyTags!P101="grey"),IF('Currently Exported 2'!P101=1, "have", "missing"),IF('Currently Exported 2'!P101=1, "extra", "ignore"))</f>
        <v>ignore</v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IF(OR(historyTags!B102="white",historyTags!B102="yellow",historyTags!B102="grey"),IF('Currently Exported 2'!B102=1, "have", "missing"),IF('Currently Exported 2'!B102=1, "extra", "ignore"))</f>
        <v>ignore</v>
      </c>
      <c r="C102" s="1" t="str">
        <f ca="1">IF(OR(historyTags!C102="white",historyTags!C102="yellow",historyTags!C102="grey"),IF('Currently Exported 2'!C102=1, "have", "missing"),IF('Currently Exported 2'!C102=1, "extra", "ignore"))</f>
        <v>ignore</v>
      </c>
      <c r="D102" s="1" t="str">
        <f ca="1">IF(OR(historyTags!D102="white",historyTags!D102="yellow",historyTags!D102="grey"),IF('Currently Exported 2'!D102=1, "have", "missing"),IF('Currently Exported 2'!D102=1, "extra", "ignore"))</f>
        <v>ignore</v>
      </c>
      <c r="E102" s="1" t="str">
        <f ca="1">IF(OR(historyTags!E102="white",historyTags!E102="yellow",historyTags!E102="grey"),IF('Currently Exported 2'!E102=1, "have", "missing"),IF('Currently Exported 2'!E102=1, "extra", "ignore"))</f>
        <v>ignore</v>
      </c>
      <c r="F102" s="1" t="str">
        <f ca="1">IF(OR(historyTags!F102="white",historyTags!F102="yellow",historyTags!F102="grey"),IF('Currently Exported 2'!F102=1, "have", "missing"),IF('Currently Exported 2'!F102=1, "extra", "ignore"))</f>
        <v>ignore</v>
      </c>
      <c r="G102" s="1" t="str">
        <f ca="1">IF(OR(historyTags!G102="white",historyTags!G102="yellow",historyTags!G102="grey"),IF('Currently Exported 2'!G102=1, "have", "missing"),IF('Currently Exported 2'!G102=1, "extra", "ignore"))</f>
        <v>ignore</v>
      </c>
      <c r="H102" s="1" t="str">
        <f ca="1">IF(OR(historyTags!H102="white",historyTags!H102="yellow",historyTags!H102="grey"),IF('Currently Exported 2'!H102=1, "have", "missing"),IF('Currently Exported 2'!H102=1, "extra", "ignore"))</f>
        <v>ignore</v>
      </c>
      <c r="I102" s="1" t="str">
        <f ca="1">IF(OR(historyTags!I102="white",historyTags!I102="yellow",historyTags!I102="grey"),IF('Currently Exported 2'!I102=1, "have", "missing"),IF('Currently Exported 2'!I102=1, "extra", "ignore"))</f>
        <v>ignore</v>
      </c>
      <c r="J102" s="1" t="str">
        <f ca="1">IF(OR(historyTags!J102="white",historyTags!J102="yellow",historyTags!J102="grey"),IF('Currently Exported 2'!J102=1, "have", "missing"),IF('Currently Exported 2'!J102=1, "extra", "ignore"))</f>
        <v>ignore</v>
      </c>
      <c r="K102" s="1" t="str">
        <f ca="1">IF(OR(historyTags!K102="white",historyTags!K102="yellow",historyTags!K102="grey"),IF('Currently Exported 2'!K102=1, "have", "missing"),IF('Currently Exported 2'!K102=1, "extra", "ignore"))</f>
        <v>ignore</v>
      </c>
      <c r="L102" s="1" t="str">
        <f ca="1">IF(OR(historyTags!L102="white",historyTags!L102="yellow",historyTags!L102="grey"),IF('Currently Exported 2'!L102=1, "have", "missing"),IF('Currently Exported 2'!L102=1, "extra", "ignore"))</f>
        <v>ignore</v>
      </c>
      <c r="M102" s="1" t="str">
        <f ca="1">IF(OR(historyTags!M102="white",historyTags!M102="yellow",historyTags!M102="grey"),IF('Currently Exported 2'!M102=1, "have", "missing"),IF('Currently Exported 2'!M102=1, "extra", "ignore"))</f>
        <v>ignore</v>
      </c>
      <c r="N102" s="1" t="str">
        <f ca="1">IF(OR(historyTags!N102="white",historyTags!N102="yellow",historyTags!N102="grey"),IF('Currently Exported 2'!N102=1, "have", "missing"),IF('Currently Exported 2'!N102=1, "extra", "ignore"))</f>
        <v>ignore</v>
      </c>
      <c r="O102" s="1" t="str">
        <f ca="1">IF(OR(historyTags!O102="white",historyTags!O102="yellow",historyTags!O102="grey"),IF('Currently Exported 2'!O102=1, "have", "missing"),IF('Currently Exported 2'!O102=1, "extra", "ignore"))</f>
        <v>ignore</v>
      </c>
      <c r="P102" s="1" t="str">
        <f ca="1">IF(OR(historyTags!P102="white",historyTags!P102="yellow",historyTags!P102="grey"),IF('Currently Exported 2'!P102=1, "have", "missing"),IF('Currently Exported 2'!P102=1, "extra", "ignore"))</f>
        <v>ignore</v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IF(OR(historyTags!B103="white",historyTags!B103="yellow",historyTags!B103="grey"),IF('Currently Exported 2'!B103=1, "have", "missing"),IF('Currently Exported 2'!B103=1, "extra", "ignore"))</f>
        <v>ignore</v>
      </c>
      <c r="C103" s="1" t="str">
        <f ca="1">IF(OR(historyTags!C103="white",historyTags!C103="yellow",historyTags!C103="grey"),IF('Currently Exported 2'!C103=1, "have", "missing"),IF('Currently Exported 2'!C103=1, "extra", "ignore"))</f>
        <v>ignore</v>
      </c>
      <c r="D103" s="1" t="str">
        <f ca="1">IF(OR(historyTags!D103="white",historyTags!D103="yellow",historyTags!D103="grey"),IF('Currently Exported 2'!D103=1, "have", "missing"),IF('Currently Exported 2'!D103=1, "extra", "ignore"))</f>
        <v>ignore</v>
      </c>
      <c r="E103" s="1" t="str">
        <f ca="1">IF(OR(historyTags!E103="white",historyTags!E103="yellow",historyTags!E103="grey"),IF('Currently Exported 2'!E103=1, "have", "missing"),IF('Currently Exported 2'!E103=1, "extra", "ignore"))</f>
        <v>ignore</v>
      </c>
      <c r="F103" s="1" t="str">
        <f ca="1">IF(OR(historyTags!F103="white",historyTags!F103="yellow",historyTags!F103="grey"),IF('Currently Exported 2'!F103=1, "have", "missing"),IF('Currently Exported 2'!F103=1, "extra", "ignore"))</f>
        <v>ignore</v>
      </c>
      <c r="G103" s="1" t="str">
        <f ca="1">IF(OR(historyTags!G103="white",historyTags!G103="yellow",historyTags!G103="grey"),IF('Currently Exported 2'!G103=1, "have", "missing"),IF('Currently Exported 2'!G103=1, "extra", "ignore"))</f>
        <v>ignore</v>
      </c>
      <c r="H103" s="1" t="str">
        <f ca="1">IF(OR(historyTags!H103="white",historyTags!H103="yellow",historyTags!H103="grey"),IF('Currently Exported 2'!H103=1, "have", "missing"),IF('Currently Exported 2'!H103=1, "extra", "ignore"))</f>
        <v>ignore</v>
      </c>
      <c r="I103" s="1" t="str">
        <f ca="1">IF(OR(historyTags!I103="white",historyTags!I103="yellow",historyTags!I103="grey"),IF('Currently Exported 2'!I103=1, "have", "missing"),IF('Currently Exported 2'!I103=1, "extra", "ignore"))</f>
        <v>ignore</v>
      </c>
      <c r="J103" s="1" t="str">
        <f ca="1">IF(OR(historyTags!J103="white",historyTags!J103="yellow",historyTags!J103="grey"),IF('Currently Exported 2'!J103=1, "have", "missing"),IF('Currently Exported 2'!J103=1, "extra", "ignore"))</f>
        <v>ignore</v>
      </c>
      <c r="K103" s="1" t="str">
        <f ca="1">IF(OR(historyTags!K103="white",historyTags!K103="yellow",historyTags!K103="grey"),IF('Currently Exported 2'!K103=1, "have", "missing"),IF('Currently Exported 2'!K103=1, "extra", "ignore"))</f>
        <v>ignore</v>
      </c>
      <c r="L103" s="1" t="str">
        <f ca="1">IF(OR(historyTags!L103="white",historyTags!L103="yellow",historyTags!L103="grey"),IF('Currently Exported 2'!L103=1, "have", "missing"),IF('Currently Exported 2'!L103=1, "extra", "ignore"))</f>
        <v>ignore</v>
      </c>
      <c r="M103" s="1" t="str">
        <f ca="1">IF(OR(historyTags!M103="white",historyTags!M103="yellow",historyTags!M103="grey"),IF('Currently Exported 2'!M103=1, "have", "missing"),IF('Currently Exported 2'!M103=1, "extra", "ignore"))</f>
        <v>ignore</v>
      </c>
      <c r="N103" s="1" t="str">
        <f ca="1">IF(OR(historyTags!N103="white",historyTags!N103="yellow",historyTags!N103="grey"),IF('Currently Exported 2'!N103=1, "have", "missing"),IF('Currently Exported 2'!N103=1, "extra", "ignore"))</f>
        <v>ignore</v>
      </c>
      <c r="O103" s="1" t="str">
        <f ca="1">IF(OR(historyTags!O103="white",historyTags!O103="yellow",historyTags!O103="grey"),IF('Currently Exported 2'!O103=1, "have", "missing"),IF('Currently Exported 2'!O103=1, "extra", "ignore"))</f>
        <v>ignore</v>
      </c>
      <c r="P103" s="1" t="str">
        <f ca="1">IF(OR(historyTags!P103="white",historyTags!P103="yellow",historyTags!P103="grey"),IF('Currently Exported 2'!P103=1, "have", "missing"),IF('Currently Exported 2'!P103=1, "extra", "ignore"))</f>
        <v>ignore</v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IF(OR(historyTags!B104="white",historyTags!B104="yellow",historyTags!B104="grey"),IF('Currently Exported 2'!B104=1, "have", "missing"),IF('Currently Exported 2'!B104=1, "extra", "ignore"))</f>
        <v>ignore</v>
      </c>
      <c r="C104" s="1" t="str">
        <f ca="1">IF(OR(historyTags!C104="white",historyTags!C104="yellow",historyTags!C104="grey"),IF('Currently Exported 2'!C104=1, "have", "missing"),IF('Currently Exported 2'!C104=1, "extra", "ignore"))</f>
        <v>ignore</v>
      </c>
      <c r="D104" s="1" t="str">
        <f ca="1">IF(OR(historyTags!D104="white",historyTags!D104="yellow",historyTags!D104="grey"),IF('Currently Exported 2'!D104=1, "have", "missing"),IF('Currently Exported 2'!D104=1, "extra", "ignore"))</f>
        <v>ignore</v>
      </c>
      <c r="E104" s="1" t="str">
        <f ca="1">IF(OR(historyTags!E104="white",historyTags!E104="yellow",historyTags!E104="grey"),IF('Currently Exported 2'!E104=1, "have", "missing"),IF('Currently Exported 2'!E104=1, "extra", "ignore"))</f>
        <v>ignore</v>
      </c>
      <c r="F104" s="1" t="str">
        <f ca="1">IF(OR(historyTags!F104="white",historyTags!F104="yellow",historyTags!F104="grey"),IF('Currently Exported 2'!F104=1, "have", "missing"),IF('Currently Exported 2'!F104=1, "extra", "ignore"))</f>
        <v>ignore</v>
      </c>
      <c r="G104" s="1" t="str">
        <f ca="1">IF(OR(historyTags!G104="white",historyTags!G104="yellow",historyTags!G104="grey"),IF('Currently Exported 2'!G104=1, "have", "missing"),IF('Currently Exported 2'!G104=1, "extra", "ignore"))</f>
        <v>ignore</v>
      </c>
      <c r="H104" s="1" t="str">
        <f ca="1">IF(OR(historyTags!H104="white",historyTags!H104="yellow",historyTags!H104="grey"),IF('Currently Exported 2'!H104=1, "have", "missing"),IF('Currently Exported 2'!H104=1, "extra", "ignore"))</f>
        <v>ignore</v>
      </c>
      <c r="I104" s="1" t="str">
        <f ca="1">IF(OR(historyTags!I104="white",historyTags!I104="yellow",historyTags!I104="grey"),IF('Currently Exported 2'!I104=1, "have", "missing"),IF('Currently Exported 2'!I104=1, "extra", "ignore"))</f>
        <v>ignore</v>
      </c>
      <c r="J104" s="1" t="str">
        <f ca="1">IF(OR(historyTags!J104="white",historyTags!J104="yellow",historyTags!J104="grey"),IF('Currently Exported 2'!J104=1, "have", "missing"),IF('Currently Exported 2'!J104=1, "extra", "ignore"))</f>
        <v>ignore</v>
      </c>
      <c r="K104" s="1" t="str">
        <f ca="1">IF(OR(historyTags!K104="white",historyTags!K104="yellow",historyTags!K104="grey"),IF('Currently Exported 2'!K104=1, "have", "missing"),IF('Currently Exported 2'!K104=1, "extra", "ignore"))</f>
        <v>ignore</v>
      </c>
      <c r="L104" s="1" t="str">
        <f ca="1">IF(OR(historyTags!L104="white",historyTags!L104="yellow",historyTags!L104="grey"),IF('Currently Exported 2'!L104=1, "have", "missing"),IF('Currently Exported 2'!L104=1, "extra", "ignore"))</f>
        <v>ignore</v>
      </c>
      <c r="M104" s="1" t="str">
        <f ca="1">IF(OR(historyTags!M104="white",historyTags!M104="yellow",historyTags!M104="grey"),IF('Currently Exported 2'!M104=1, "have", "missing"),IF('Currently Exported 2'!M104=1, "extra", "ignore"))</f>
        <v>ignore</v>
      </c>
      <c r="N104" s="1" t="str">
        <f ca="1">IF(OR(historyTags!N104="white",historyTags!N104="yellow",historyTags!N104="grey"),IF('Currently Exported 2'!N104=1, "have", "missing"),IF('Currently Exported 2'!N104=1, "extra", "ignore"))</f>
        <v>ignore</v>
      </c>
      <c r="O104" s="1" t="str">
        <f ca="1">IF(OR(historyTags!O104="white",historyTags!O104="yellow",historyTags!O104="grey"),IF('Currently Exported 2'!O104=1, "have", "missing"),IF('Currently Exported 2'!O104=1, "extra", "ignore"))</f>
        <v>ignore</v>
      </c>
      <c r="P104" s="1" t="str">
        <f ca="1">IF(OR(historyTags!P104="white",historyTags!P104="yellow",historyTags!P104="grey"),IF('Currently Exported 2'!P104=1, "have", "missing"),IF('Currently Exported 2'!P104=1, "extra", "ignore"))</f>
        <v>ignore</v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IF(OR(historyTags!B105="white",historyTags!B105="yellow",historyTags!B105="grey"),IF('Currently Exported 2'!B105=1, "have", "missing"),IF('Currently Exported 2'!B105=1, "extra", "ignore"))</f>
        <v>ignore</v>
      </c>
      <c r="C105" s="1" t="str">
        <f ca="1">IF(OR(historyTags!C105="white",historyTags!C105="yellow",historyTags!C105="grey"),IF('Currently Exported 2'!C105=1, "have", "missing"),IF('Currently Exported 2'!C105=1, "extra", "ignore"))</f>
        <v>ignore</v>
      </c>
      <c r="D105" s="1" t="str">
        <f ca="1">IF(OR(historyTags!D105="white",historyTags!D105="yellow",historyTags!D105="grey"),IF('Currently Exported 2'!D105=1, "have", "missing"),IF('Currently Exported 2'!D105=1, "extra", "ignore"))</f>
        <v>ignore</v>
      </c>
      <c r="E105" s="1" t="str">
        <f ca="1">IF(OR(historyTags!E105="white",historyTags!E105="yellow",historyTags!E105="grey"),IF('Currently Exported 2'!E105=1, "have", "missing"),IF('Currently Exported 2'!E105=1, "extra", "ignore"))</f>
        <v>ignore</v>
      </c>
      <c r="F105" s="1" t="str">
        <f ca="1">IF(OR(historyTags!F105="white",historyTags!F105="yellow",historyTags!F105="grey"),IF('Currently Exported 2'!F105=1, "have", "missing"),IF('Currently Exported 2'!F105=1, "extra", "ignore"))</f>
        <v>ignore</v>
      </c>
      <c r="G105" s="1" t="str">
        <f ca="1">IF(OR(historyTags!G105="white",historyTags!G105="yellow",historyTags!G105="grey"),IF('Currently Exported 2'!G105=1, "have", "missing"),IF('Currently Exported 2'!G105=1, "extra", "ignore"))</f>
        <v>ignore</v>
      </c>
      <c r="H105" s="1" t="str">
        <f ca="1">IF(OR(historyTags!H105="white",historyTags!H105="yellow",historyTags!H105="grey"),IF('Currently Exported 2'!H105=1, "have", "missing"),IF('Currently Exported 2'!H105=1, "extra", "ignore"))</f>
        <v>ignore</v>
      </c>
      <c r="I105" s="1" t="str">
        <f ca="1">IF(OR(historyTags!I105="white",historyTags!I105="yellow",historyTags!I105="grey"),IF('Currently Exported 2'!I105=1, "have", "missing"),IF('Currently Exported 2'!I105=1, "extra", "ignore"))</f>
        <v>ignore</v>
      </c>
      <c r="J105" s="1" t="str">
        <f ca="1">IF(OR(historyTags!J105="white",historyTags!J105="yellow",historyTags!J105="grey"),IF('Currently Exported 2'!J105=1, "have", "missing"),IF('Currently Exported 2'!J105=1, "extra", "ignore"))</f>
        <v>ignore</v>
      </c>
      <c r="K105" s="1" t="str">
        <f ca="1">IF(OR(historyTags!K105="white",historyTags!K105="yellow",historyTags!K105="grey"),IF('Currently Exported 2'!K105=1, "have", "missing"),IF('Currently Exported 2'!K105=1, "extra", "ignore"))</f>
        <v>ignore</v>
      </c>
      <c r="L105" s="1" t="str">
        <f ca="1">IF(OR(historyTags!L105="white",historyTags!L105="yellow",historyTags!L105="grey"),IF('Currently Exported 2'!L105=1, "have", "missing"),IF('Currently Exported 2'!L105=1, "extra", "ignore"))</f>
        <v>ignore</v>
      </c>
      <c r="M105" s="1" t="str">
        <f ca="1">IF(OR(historyTags!M105="white",historyTags!M105="yellow",historyTags!M105="grey"),IF('Currently Exported 2'!M105=1, "have", "missing"),IF('Currently Exported 2'!M105=1, "extra", "ignore"))</f>
        <v>ignore</v>
      </c>
      <c r="N105" s="1" t="str">
        <f ca="1">IF(OR(historyTags!N105="white",historyTags!N105="yellow",historyTags!N105="grey"),IF('Currently Exported 2'!N105=1, "have", "missing"),IF('Currently Exported 2'!N105=1, "extra", "ignore"))</f>
        <v>ignore</v>
      </c>
      <c r="O105" s="1" t="str">
        <f ca="1">IF(OR(historyTags!O105="white",historyTags!O105="yellow",historyTags!O105="grey"),IF('Currently Exported 2'!O105=1, "have", "missing"),IF('Currently Exported 2'!O105=1, "extra", "ignore"))</f>
        <v>ignore</v>
      </c>
      <c r="P105" s="1" t="str">
        <f ca="1">IF(OR(historyTags!P105="white",historyTags!P105="yellow",historyTags!P105="grey"),IF('Currently Exported 2'!P105=1, "have", "missing"),IF('Currently Exported 2'!P105=1, "extra", "ignore"))</f>
        <v>ignore</v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IF(OR(historyTags!B106="white",historyTags!B106="yellow",historyTags!B106="grey"),IF('Currently Exported 2'!B106=1, "have", "missing"),IF('Currently Exported 2'!B106=1, "extra", "ignore"))</f>
        <v>ignore</v>
      </c>
      <c r="C106" s="1" t="str">
        <f ca="1">IF(OR(historyTags!C106="white",historyTags!C106="yellow",historyTags!C106="grey"),IF('Currently Exported 2'!C106=1, "have", "missing"),IF('Currently Exported 2'!C106=1, "extra", "ignore"))</f>
        <v>ignore</v>
      </c>
      <c r="D106" s="1" t="str">
        <f ca="1">IF(OR(historyTags!D106="white",historyTags!D106="yellow",historyTags!D106="grey"),IF('Currently Exported 2'!D106=1, "have", "missing"),IF('Currently Exported 2'!D106=1, "extra", "ignore"))</f>
        <v>ignore</v>
      </c>
      <c r="E106" s="1" t="str">
        <f ca="1">IF(OR(historyTags!E106="white",historyTags!E106="yellow",historyTags!E106="grey"),IF('Currently Exported 2'!E106=1, "have", "missing"),IF('Currently Exported 2'!E106=1, "extra", "ignore"))</f>
        <v>ignore</v>
      </c>
      <c r="F106" s="1" t="str">
        <f ca="1">IF(OR(historyTags!F106="white",historyTags!F106="yellow",historyTags!F106="grey"),IF('Currently Exported 2'!F106=1, "have", "missing"),IF('Currently Exported 2'!F106=1, "extra", "ignore"))</f>
        <v>ignore</v>
      </c>
      <c r="G106" s="1" t="str">
        <f ca="1">IF(OR(historyTags!G106="white",historyTags!G106="yellow",historyTags!G106="grey"),IF('Currently Exported 2'!G106=1, "have", "missing"),IF('Currently Exported 2'!G106=1, "extra", "ignore"))</f>
        <v>ignore</v>
      </c>
      <c r="H106" s="1" t="str">
        <f ca="1">IF(OR(historyTags!H106="white",historyTags!H106="yellow",historyTags!H106="grey"),IF('Currently Exported 2'!H106=1, "have", "missing"),IF('Currently Exported 2'!H106=1, "extra", "ignore"))</f>
        <v>ignore</v>
      </c>
      <c r="I106" s="1" t="str">
        <f ca="1">IF(OR(historyTags!I106="white",historyTags!I106="yellow",historyTags!I106="grey"),IF('Currently Exported 2'!I106=1, "have", "missing"),IF('Currently Exported 2'!I106=1, "extra", "ignore"))</f>
        <v>ignore</v>
      </c>
      <c r="J106" s="1" t="str">
        <f ca="1">IF(OR(historyTags!J106="white",historyTags!J106="yellow",historyTags!J106="grey"),IF('Currently Exported 2'!J106=1, "have", "missing"),IF('Currently Exported 2'!J106=1, "extra", "ignore"))</f>
        <v>ignore</v>
      </c>
      <c r="K106" s="1" t="str">
        <f ca="1">IF(OR(historyTags!K106="white",historyTags!K106="yellow",historyTags!K106="grey"),IF('Currently Exported 2'!K106=1, "have", "missing"),IF('Currently Exported 2'!K106=1, "extra", "ignore"))</f>
        <v>ignore</v>
      </c>
      <c r="L106" s="1" t="str">
        <f ca="1">IF(OR(historyTags!L106="white",historyTags!L106="yellow",historyTags!L106="grey"),IF('Currently Exported 2'!L106=1, "have", "missing"),IF('Currently Exported 2'!L106=1, "extra", "ignore"))</f>
        <v>ignore</v>
      </c>
      <c r="M106" s="1" t="str">
        <f ca="1">IF(OR(historyTags!M106="white",historyTags!M106="yellow",historyTags!M106="grey"),IF('Currently Exported 2'!M106=1, "have", "missing"),IF('Currently Exported 2'!M106=1, "extra", "ignore"))</f>
        <v>ignore</v>
      </c>
      <c r="N106" s="1" t="str">
        <f ca="1">IF(OR(historyTags!N106="white",historyTags!N106="yellow",historyTags!N106="grey"),IF('Currently Exported 2'!N106=1, "have", "missing"),IF('Currently Exported 2'!N106=1, "extra", "ignore"))</f>
        <v>ignore</v>
      </c>
      <c r="O106" s="1" t="str">
        <f ca="1">IF(OR(historyTags!O106="white",historyTags!O106="yellow",historyTags!O106="grey"),IF('Currently Exported 2'!O106=1, "have", "missing"),IF('Currently Exported 2'!O106=1, "extra", "ignore"))</f>
        <v>ignore</v>
      </c>
      <c r="P106" s="1" t="str">
        <f ca="1">IF(OR(historyTags!P106="white",historyTags!P106="yellow",historyTags!P106="grey"),IF('Currently Exported 2'!P106=1, "have", "missing"),IF('Currently Exported 2'!P106=1, "extra", "ignore"))</f>
        <v>ignore</v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IF(OR(historyTags!B107="white",historyTags!B107="yellow",historyTags!B107="grey"),IF('Currently Exported 2'!B107=1, "have", "missing"),IF('Currently Exported 2'!B107=1, "extra", "ignore"))</f>
        <v>ignore</v>
      </c>
      <c r="C107" s="1" t="str">
        <f ca="1">IF(OR(historyTags!C107="white",historyTags!C107="yellow",historyTags!C107="grey"),IF('Currently Exported 2'!C107=1, "have", "missing"),IF('Currently Exported 2'!C107=1, "extra", "ignore"))</f>
        <v>ignore</v>
      </c>
      <c r="D107" s="1" t="str">
        <f ca="1">IF(OR(historyTags!D107="white",historyTags!D107="yellow",historyTags!D107="grey"),IF('Currently Exported 2'!D107=1, "have", "missing"),IF('Currently Exported 2'!D107=1, "extra", "ignore"))</f>
        <v>ignore</v>
      </c>
      <c r="E107" s="1" t="str">
        <f ca="1">IF(OR(historyTags!E107="white",historyTags!E107="yellow",historyTags!E107="grey"),IF('Currently Exported 2'!E107=1, "have", "missing"),IF('Currently Exported 2'!E107=1, "extra", "ignore"))</f>
        <v>ignore</v>
      </c>
      <c r="F107" s="1" t="str">
        <f ca="1">IF(OR(historyTags!F107="white",historyTags!F107="yellow",historyTags!F107="grey"),IF('Currently Exported 2'!F107=1, "have", "missing"),IF('Currently Exported 2'!F107=1, "extra", "ignore"))</f>
        <v>ignore</v>
      </c>
      <c r="G107" s="1" t="str">
        <f ca="1">IF(OR(historyTags!G107="white",historyTags!G107="yellow",historyTags!G107="grey"),IF('Currently Exported 2'!G107=1, "have", "missing"),IF('Currently Exported 2'!G107=1, "extra", "ignore"))</f>
        <v>ignore</v>
      </c>
      <c r="H107" s="1" t="str">
        <f ca="1">IF(OR(historyTags!H107="white",historyTags!H107="yellow",historyTags!H107="grey"),IF('Currently Exported 2'!H107=1, "have", "missing"),IF('Currently Exported 2'!H107=1, "extra", "ignore"))</f>
        <v>ignore</v>
      </c>
      <c r="I107" s="1" t="str">
        <f ca="1">IF(OR(historyTags!I107="white",historyTags!I107="yellow",historyTags!I107="grey"),IF('Currently Exported 2'!I107=1, "have", "missing"),IF('Currently Exported 2'!I107=1, "extra", "ignore"))</f>
        <v>ignore</v>
      </c>
      <c r="J107" s="1" t="str">
        <f ca="1">IF(OR(historyTags!J107="white",historyTags!J107="yellow",historyTags!J107="grey"),IF('Currently Exported 2'!J107=1, "have", "missing"),IF('Currently Exported 2'!J107=1, "extra", "ignore"))</f>
        <v>ignore</v>
      </c>
      <c r="K107" s="1" t="str">
        <f ca="1">IF(OR(historyTags!K107="white",historyTags!K107="yellow",historyTags!K107="grey"),IF('Currently Exported 2'!K107=1, "have", "missing"),IF('Currently Exported 2'!K107=1, "extra", "ignore"))</f>
        <v>ignore</v>
      </c>
      <c r="L107" s="1" t="str">
        <f ca="1">IF(OR(historyTags!L107="white",historyTags!L107="yellow",historyTags!L107="grey"),IF('Currently Exported 2'!L107=1, "have", "missing"),IF('Currently Exported 2'!L107=1, "extra", "ignore"))</f>
        <v>ignore</v>
      </c>
      <c r="M107" s="1" t="str">
        <f ca="1">IF(OR(historyTags!M107="white",historyTags!M107="yellow",historyTags!M107="grey"),IF('Currently Exported 2'!M107=1, "have", "missing"),IF('Currently Exported 2'!M107=1, "extra", "ignore"))</f>
        <v>ignore</v>
      </c>
      <c r="N107" s="1" t="str">
        <f ca="1">IF(OR(historyTags!N107="white",historyTags!N107="yellow",historyTags!N107="grey"),IF('Currently Exported 2'!N107=1, "have", "missing"),IF('Currently Exported 2'!N107=1, "extra", "ignore"))</f>
        <v>ignore</v>
      </c>
      <c r="O107" s="1" t="str">
        <f ca="1">IF(OR(historyTags!O107="white",historyTags!O107="yellow",historyTags!O107="grey"),IF('Currently Exported 2'!O107=1, "have", "missing"),IF('Currently Exported 2'!O107=1, "extra", "ignore"))</f>
        <v>ignore</v>
      </c>
      <c r="P107" s="1" t="str">
        <f ca="1">IF(OR(historyTags!P107="white",historyTags!P107="yellow",historyTags!P107="grey"),IF('Currently Exported 2'!P107=1, "have", "missing"),IF('Currently Exported 2'!P107=1, "extra", "ignore"))</f>
        <v>ignore</v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IF(OR(historyTags!B108="white",historyTags!B108="yellow",historyTags!B108="grey"),IF('Currently Exported 2'!B108=1, "have", "missing"),IF('Currently Exported 2'!B108=1, "extra", "ignore"))</f>
        <v>ignore</v>
      </c>
      <c r="C108" s="1" t="str">
        <f ca="1">IF(OR(historyTags!C108="white",historyTags!C108="yellow",historyTags!C108="grey"),IF('Currently Exported 2'!C108=1, "have", "missing"),IF('Currently Exported 2'!C108=1, "extra", "ignore"))</f>
        <v>ignore</v>
      </c>
      <c r="D108" s="1" t="str">
        <f ca="1">IF(OR(historyTags!D108="white",historyTags!D108="yellow",historyTags!D108="grey"),IF('Currently Exported 2'!D108=1, "have", "missing"),IF('Currently Exported 2'!D108=1, "extra", "ignore"))</f>
        <v>ignore</v>
      </c>
      <c r="E108" s="1" t="str">
        <f ca="1">IF(OR(historyTags!E108="white",historyTags!E108="yellow",historyTags!E108="grey"),IF('Currently Exported 2'!E108=1, "have", "missing"),IF('Currently Exported 2'!E108=1, "extra", "ignore"))</f>
        <v>ignore</v>
      </c>
      <c r="F108" s="1" t="str">
        <f ca="1">IF(OR(historyTags!F108="white",historyTags!F108="yellow",historyTags!F108="grey"),IF('Currently Exported 2'!F108=1, "have", "missing"),IF('Currently Exported 2'!F108=1, "extra", "ignore"))</f>
        <v>ignore</v>
      </c>
      <c r="G108" s="1" t="str">
        <f ca="1">IF(OR(historyTags!G108="white",historyTags!G108="yellow",historyTags!G108="grey"),IF('Currently Exported 2'!G108=1, "have", "missing"),IF('Currently Exported 2'!G108=1, "extra", "ignore"))</f>
        <v>ignore</v>
      </c>
      <c r="H108" s="1" t="str">
        <f ca="1">IF(OR(historyTags!H108="white",historyTags!H108="yellow",historyTags!H108="grey"),IF('Currently Exported 2'!H108=1, "have", "missing"),IF('Currently Exported 2'!H108=1, "extra", "ignore"))</f>
        <v>ignore</v>
      </c>
      <c r="I108" s="1" t="str">
        <f ca="1">IF(OR(historyTags!I108="white",historyTags!I108="yellow",historyTags!I108="grey"),IF('Currently Exported 2'!I108=1, "have", "missing"),IF('Currently Exported 2'!I108=1, "extra", "ignore"))</f>
        <v>ignore</v>
      </c>
      <c r="J108" s="1" t="str">
        <f ca="1">IF(OR(historyTags!J108="white",historyTags!J108="yellow",historyTags!J108="grey"),IF('Currently Exported 2'!J108=1, "have", "missing"),IF('Currently Exported 2'!J108=1, "extra", "ignore"))</f>
        <v>ignore</v>
      </c>
      <c r="K108" s="1" t="str">
        <f ca="1">IF(OR(historyTags!K108="white",historyTags!K108="yellow",historyTags!K108="grey"),IF('Currently Exported 2'!K108=1, "have", "missing"),IF('Currently Exported 2'!K108=1, "extra", "ignore"))</f>
        <v>ignore</v>
      </c>
      <c r="L108" s="1" t="str">
        <f ca="1">IF(OR(historyTags!L108="white",historyTags!L108="yellow",historyTags!L108="grey"),IF('Currently Exported 2'!L108=1, "have", "missing"),IF('Currently Exported 2'!L108=1, "extra", "ignore"))</f>
        <v>ignore</v>
      </c>
      <c r="M108" s="1" t="str">
        <f ca="1">IF(OR(historyTags!M108="white",historyTags!M108="yellow",historyTags!M108="grey"),IF('Currently Exported 2'!M108=1, "have", "missing"),IF('Currently Exported 2'!M108=1, "extra", "ignore"))</f>
        <v>ignore</v>
      </c>
      <c r="N108" s="1" t="str">
        <f ca="1">IF(OR(historyTags!N108="white",historyTags!N108="yellow",historyTags!N108="grey"),IF('Currently Exported 2'!N108=1, "have", "missing"),IF('Currently Exported 2'!N108=1, "extra", "ignore"))</f>
        <v>ignore</v>
      </c>
      <c r="O108" s="1" t="str">
        <f ca="1">IF(OR(historyTags!O108="white",historyTags!O108="yellow",historyTags!O108="grey"),IF('Currently Exported 2'!O108=1, "have", "missing"),IF('Currently Exported 2'!O108=1, "extra", "ignore"))</f>
        <v>ignore</v>
      </c>
      <c r="P108" s="1" t="str">
        <f ca="1">IF(OR(historyTags!P108="white",historyTags!P108="yellow",historyTags!P108="grey"),IF('Currently Exported 2'!P108=1, "have", "missing"),IF('Currently Exported 2'!P108=1, "extra", "ignore"))</f>
        <v>missing</v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IF(OR(historyTags!B109="white",historyTags!B109="yellow",historyTags!B109="grey"),IF('Currently Exported 2'!B109=1, "have", "missing"),IF('Currently Exported 2'!B109=1, "extra", "ignore"))</f>
        <v>ignore</v>
      </c>
      <c r="C109" s="1" t="str">
        <f ca="1">IF(OR(historyTags!C109="white",historyTags!C109="yellow",historyTags!C109="grey"),IF('Currently Exported 2'!C109=1, "have", "missing"),IF('Currently Exported 2'!C109=1, "extra", "ignore"))</f>
        <v>ignore</v>
      </c>
      <c r="D109" s="1" t="str">
        <f ca="1">IF(OR(historyTags!D109="white",historyTags!D109="yellow",historyTags!D109="grey"),IF('Currently Exported 2'!D109=1, "have", "missing"),IF('Currently Exported 2'!D109=1, "extra", "ignore"))</f>
        <v>ignore</v>
      </c>
      <c r="E109" s="1" t="str">
        <f ca="1">IF(OR(historyTags!E109="white",historyTags!E109="yellow",historyTags!E109="grey"),IF('Currently Exported 2'!E109=1, "have", "missing"),IF('Currently Exported 2'!E109=1, "extra", "ignore"))</f>
        <v>ignore</v>
      </c>
      <c r="F109" s="1" t="str">
        <f ca="1">IF(OR(historyTags!F109="white",historyTags!F109="yellow",historyTags!F109="grey"),IF('Currently Exported 2'!F109=1, "have", "missing"),IF('Currently Exported 2'!F109=1, "extra", "ignore"))</f>
        <v>ignore</v>
      </c>
      <c r="G109" s="1" t="str">
        <f ca="1">IF(OR(historyTags!G109="white",historyTags!G109="yellow",historyTags!G109="grey"),IF('Currently Exported 2'!G109=1, "have", "missing"),IF('Currently Exported 2'!G109=1, "extra", "ignore"))</f>
        <v>ignore</v>
      </c>
      <c r="H109" s="1" t="str">
        <f ca="1">IF(OR(historyTags!H109="white",historyTags!H109="yellow",historyTags!H109="grey"),IF('Currently Exported 2'!H109=1, "have", "missing"),IF('Currently Exported 2'!H109=1, "extra", "ignore"))</f>
        <v>ignore</v>
      </c>
      <c r="I109" s="1" t="str">
        <f ca="1">IF(OR(historyTags!I109="white",historyTags!I109="yellow",historyTags!I109="grey"),IF('Currently Exported 2'!I109=1, "have", "missing"),IF('Currently Exported 2'!I109=1, "extra", "ignore"))</f>
        <v>ignore</v>
      </c>
      <c r="J109" s="1" t="str">
        <f ca="1">IF(OR(historyTags!J109="white",historyTags!J109="yellow",historyTags!J109="grey"),IF('Currently Exported 2'!J109=1, "have", "missing"),IF('Currently Exported 2'!J109=1, "extra", "ignore"))</f>
        <v>ignore</v>
      </c>
      <c r="K109" s="1" t="str">
        <f ca="1">IF(OR(historyTags!K109="white",historyTags!K109="yellow",historyTags!K109="grey"),IF('Currently Exported 2'!K109=1, "have", "missing"),IF('Currently Exported 2'!K109=1, "extra", "ignore"))</f>
        <v>ignore</v>
      </c>
      <c r="L109" s="1" t="str">
        <f ca="1">IF(OR(historyTags!L109="white",historyTags!L109="yellow",historyTags!L109="grey"),IF('Currently Exported 2'!L109=1, "have", "missing"),IF('Currently Exported 2'!L109=1, "extra", "ignore"))</f>
        <v>ignore</v>
      </c>
      <c r="M109" s="1" t="str">
        <f ca="1">IF(OR(historyTags!M109="white",historyTags!M109="yellow",historyTags!M109="grey"),IF('Currently Exported 2'!M109=1, "have", "missing"),IF('Currently Exported 2'!M109=1, "extra", "ignore"))</f>
        <v>ignore</v>
      </c>
      <c r="N109" s="1" t="str">
        <f ca="1">IF(OR(historyTags!N109="white",historyTags!N109="yellow",historyTags!N109="grey"),IF('Currently Exported 2'!N109=1, "have", "missing"),IF('Currently Exported 2'!N109=1, "extra", "ignore"))</f>
        <v>ignore</v>
      </c>
      <c r="O109" s="1" t="str">
        <f ca="1">IF(OR(historyTags!O109="white",historyTags!O109="yellow",historyTags!O109="grey"),IF('Currently Exported 2'!O109=1, "have", "missing"),IF('Currently Exported 2'!O109=1, "extra", "ignore"))</f>
        <v>ignore</v>
      </c>
      <c r="P109" s="1" t="str">
        <f ca="1">IF(OR(historyTags!P109="white",historyTags!P109="yellow",historyTags!P109="grey"),IF('Currently Exported 2'!P109=1, "have", "missing"),IF('Currently Exported 2'!P109=1, "extra", "ignore"))</f>
        <v>missing</v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IF(OR(historyTags!B110="white",historyTags!B110="yellow",historyTags!B110="grey"),IF('Currently Exported 2'!B110=1, "have", "missing"),IF('Currently Exported 2'!B110=1, "extra", "ignore"))</f>
        <v>ignore</v>
      </c>
      <c r="C110" s="1" t="str">
        <f ca="1">IF(OR(historyTags!C110="white",historyTags!C110="yellow",historyTags!C110="grey"),IF('Currently Exported 2'!C110=1, "have", "missing"),IF('Currently Exported 2'!C110=1, "extra", "ignore"))</f>
        <v>ignore</v>
      </c>
      <c r="D110" s="1" t="str">
        <f ca="1">IF(OR(historyTags!D110="white",historyTags!D110="yellow",historyTags!D110="grey"),IF('Currently Exported 2'!D110=1, "have", "missing"),IF('Currently Exported 2'!D110=1, "extra", "ignore"))</f>
        <v>ignore</v>
      </c>
      <c r="E110" s="1" t="str">
        <f ca="1">IF(OR(historyTags!E110="white",historyTags!E110="yellow",historyTags!E110="grey"),IF('Currently Exported 2'!E110=1, "have", "missing"),IF('Currently Exported 2'!E110=1, "extra", "ignore"))</f>
        <v>ignore</v>
      </c>
      <c r="F110" s="1" t="str">
        <f ca="1">IF(OR(historyTags!F110="white",historyTags!F110="yellow",historyTags!F110="grey"),IF('Currently Exported 2'!F110=1, "have", "missing"),IF('Currently Exported 2'!F110=1, "extra", "ignore"))</f>
        <v>ignore</v>
      </c>
      <c r="G110" s="1" t="str">
        <f ca="1">IF(OR(historyTags!G110="white",historyTags!G110="yellow",historyTags!G110="grey"),IF('Currently Exported 2'!G110=1, "have", "missing"),IF('Currently Exported 2'!G110=1, "extra", "ignore"))</f>
        <v>ignore</v>
      </c>
      <c r="H110" s="1" t="str">
        <f ca="1">IF(OR(historyTags!H110="white",historyTags!H110="yellow",historyTags!H110="grey"),IF('Currently Exported 2'!H110=1, "have", "missing"),IF('Currently Exported 2'!H110=1, "extra", "ignore"))</f>
        <v>ignore</v>
      </c>
      <c r="I110" s="1" t="str">
        <f ca="1">IF(OR(historyTags!I110="white",historyTags!I110="yellow",historyTags!I110="grey"),IF('Currently Exported 2'!I110=1, "have", "missing"),IF('Currently Exported 2'!I110=1, "extra", "ignore"))</f>
        <v>ignore</v>
      </c>
      <c r="J110" s="1" t="str">
        <f ca="1">IF(OR(historyTags!J110="white",historyTags!J110="yellow",historyTags!J110="grey"),IF('Currently Exported 2'!J110=1, "have", "missing"),IF('Currently Exported 2'!J110=1, "extra", "ignore"))</f>
        <v>ignore</v>
      </c>
      <c r="K110" s="1" t="str">
        <f ca="1">IF(OR(historyTags!K110="white",historyTags!K110="yellow",historyTags!K110="grey"),IF('Currently Exported 2'!K110=1, "have", "missing"),IF('Currently Exported 2'!K110=1, "extra", "ignore"))</f>
        <v>ignore</v>
      </c>
      <c r="L110" s="1" t="str">
        <f ca="1">IF(OR(historyTags!L110="white",historyTags!L110="yellow",historyTags!L110="grey"),IF('Currently Exported 2'!L110=1, "have", "missing"),IF('Currently Exported 2'!L110=1, "extra", "ignore"))</f>
        <v>ignore</v>
      </c>
      <c r="M110" s="1" t="str">
        <f ca="1">IF(OR(historyTags!M110="white",historyTags!M110="yellow",historyTags!M110="grey"),IF('Currently Exported 2'!M110=1, "have", "missing"),IF('Currently Exported 2'!M110=1, "extra", "ignore"))</f>
        <v>ignore</v>
      </c>
      <c r="N110" s="1" t="str">
        <f ca="1">IF(OR(historyTags!N110="white",historyTags!N110="yellow",historyTags!N110="grey"),IF('Currently Exported 2'!N110=1, "have", "missing"),IF('Currently Exported 2'!N110=1, "extra", "ignore"))</f>
        <v>ignore</v>
      </c>
      <c r="O110" s="1" t="str">
        <f ca="1">IF(OR(historyTags!O110="white",historyTags!O110="yellow",historyTags!O110="grey"),IF('Currently Exported 2'!O110=1, "have", "missing"),IF('Currently Exported 2'!O110=1, "extra", "ignore"))</f>
        <v>ignore</v>
      </c>
      <c r="P110" s="1" t="str">
        <f ca="1">IF(OR(historyTags!P110="white",historyTags!P110="yellow",historyTags!P110="grey"),IF('Currently Exported 2'!P110=1, "have", "missing"),IF('Currently Exported 2'!P110=1, "extra", "ignore"))</f>
        <v>ignore</v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IF(OR(historyTags!B111="white",historyTags!B111="yellow",historyTags!B111="grey"),IF('Currently Exported 2'!B111=1, "have", "missing"),IF('Currently Exported 2'!B111=1, "extra", "ignore"))</f>
        <v>ignore</v>
      </c>
      <c r="C111" s="1" t="str">
        <f ca="1">IF(OR(historyTags!C111="white",historyTags!C111="yellow",historyTags!C111="grey"),IF('Currently Exported 2'!C111=1, "have", "missing"),IF('Currently Exported 2'!C111=1, "extra", "ignore"))</f>
        <v>ignore</v>
      </c>
      <c r="D111" s="1" t="str">
        <f ca="1">IF(OR(historyTags!D111="white",historyTags!D111="yellow",historyTags!D111="grey"),IF('Currently Exported 2'!D111=1, "have", "missing"),IF('Currently Exported 2'!D111=1, "extra", "ignore"))</f>
        <v>extra</v>
      </c>
      <c r="E111" s="1" t="str">
        <f ca="1">IF(OR(historyTags!E111="white",historyTags!E111="yellow",historyTags!E111="grey"),IF('Currently Exported 2'!E111=1, "have", "missing"),IF('Currently Exported 2'!E111=1, "extra", "ignore"))</f>
        <v>extra</v>
      </c>
      <c r="F111" s="1" t="str">
        <f ca="1">IF(OR(historyTags!F111="white",historyTags!F111="yellow",historyTags!F111="grey"),IF('Currently Exported 2'!F111=1, "have", "missing"),IF('Currently Exported 2'!F111=1, "extra", "ignore"))</f>
        <v>extra</v>
      </c>
      <c r="G111" s="1" t="str">
        <f ca="1">IF(OR(historyTags!G111="white",historyTags!G111="yellow",historyTags!G111="grey"),IF('Currently Exported 2'!G111=1, "have", "missing"),IF('Currently Exported 2'!G111=1, "extra", "ignore"))</f>
        <v>extra</v>
      </c>
      <c r="H111" s="1" t="str">
        <f ca="1">IF(OR(historyTags!H111="white",historyTags!H111="yellow",historyTags!H111="grey"),IF('Currently Exported 2'!H111=1, "have", "missing"),IF('Currently Exported 2'!H111=1, "extra", "ignore"))</f>
        <v>extra</v>
      </c>
      <c r="I111" s="1" t="str">
        <f ca="1">IF(OR(historyTags!I111="white",historyTags!I111="yellow",historyTags!I111="grey"),IF('Currently Exported 2'!I111=1, "have", "missing"),IF('Currently Exported 2'!I111=1, "extra", "ignore"))</f>
        <v>extra</v>
      </c>
      <c r="J111" s="1" t="str">
        <f ca="1">IF(OR(historyTags!J111="white",historyTags!J111="yellow",historyTags!J111="grey"),IF('Currently Exported 2'!J111=1, "have", "missing"),IF('Currently Exported 2'!J111=1, "extra", "ignore"))</f>
        <v>extra</v>
      </c>
      <c r="K111" s="1" t="str">
        <f ca="1">IF(OR(historyTags!K111="white",historyTags!K111="yellow",historyTags!K111="grey"),IF('Currently Exported 2'!K111=1, "have", "missing"),IF('Currently Exported 2'!K111=1, "extra", "ignore"))</f>
        <v>extra</v>
      </c>
      <c r="L111" s="1" t="str">
        <f ca="1">IF(OR(historyTags!L111="white",historyTags!L111="yellow",historyTags!L111="grey"),IF('Currently Exported 2'!L111=1, "have", "missing"),IF('Currently Exported 2'!L111=1, "extra", "ignore"))</f>
        <v>extra</v>
      </c>
      <c r="M111" s="1" t="str">
        <f ca="1">IF(OR(historyTags!M111="white",historyTags!M111="yellow",historyTags!M111="grey"),IF('Currently Exported 2'!M111=1, "have", "missing"),IF('Currently Exported 2'!M111=1, "extra", "ignore"))</f>
        <v>extra</v>
      </c>
      <c r="N111" s="1" t="str">
        <f ca="1">IF(OR(historyTags!N111="white",historyTags!N111="yellow",historyTags!N111="grey"),IF('Currently Exported 2'!N111=1, "have", "missing"),IF('Currently Exported 2'!N111=1, "extra", "ignore"))</f>
        <v>extra</v>
      </c>
      <c r="O111" s="1" t="str">
        <f ca="1">IF(OR(historyTags!O111="white",historyTags!O111="yellow",historyTags!O111="grey"),IF('Currently Exported 2'!O111=1, "have", "missing"),IF('Currently Exported 2'!O111=1, "extra", "ignore"))</f>
        <v>extra</v>
      </c>
      <c r="P111" s="1" t="str">
        <f ca="1">IF(OR(historyTags!P111="white",historyTags!P111="yellow",historyTags!P111="grey"),IF('Currently Exported 2'!P111=1, "have", "missing"),IF('Currently Exported 2'!P111=1, "extra", "ignore"))</f>
        <v>ignore</v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IF(OR(historyTags!B112="white",historyTags!B112="yellow",historyTags!B112="grey"),IF('Currently Exported 2'!B112=1, "have", "missing"),IF('Currently Exported 2'!B112=1, "extra", "ignore"))</f>
        <v>ignore</v>
      </c>
      <c r="C112" s="1" t="str">
        <f ca="1">IF(OR(historyTags!C112="white",historyTags!C112="yellow",historyTags!C112="grey"),IF('Currently Exported 2'!C112=1, "have", "missing"),IF('Currently Exported 2'!C112=1, "extra", "ignore"))</f>
        <v>ignore</v>
      </c>
      <c r="D112" s="1" t="str">
        <f ca="1">IF(OR(historyTags!D112="white",historyTags!D112="yellow",historyTags!D112="grey"),IF('Currently Exported 2'!D112=1, "have", "missing"),IF('Currently Exported 2'!D112=1, "extra", "ignore"))</f>
        <v>extra</v>
      </c>
      <c r="E112" s="1" t="str">
        <f ca="1">IF(OR(historyTags!E112="white",historyTags!E112="yellow",historyTags!E112="grey"),IF('Currently Exported 2'!E112=1, "have", "missing"),IF('Currently Exported 2'!E112=1, "extra", "ignore"))</f>
        <v>extra</v>
      </c>
      <c r="F112" s="1" t="str">
        <f ca="1">IF(OR(historyTags!F112="white",historyTags!F112="yellow",historyTags!F112="grey"),IF('Currently Exported 2'!F112=1, "have", "missing"),IF('Currently Exported 2'!F112=1, "extra", "ignore"))</f>
        <v>extra</v>
      </c>
      <c r="G112" s="1" t="str">
        <f ca="1">IF(OR(historyTags!G112="white",historyTags!G112="yellow",historyTags!G112="grey"),IF('Currently Exported 2'!G112=1, "have", "missing"),IF('Currently Exported 2'!G112=1, "extra", "ignore"))</f>
        <v>extra</v>
      </c>
      <c r="H112" s="1" t="str">
        <f ca="1">IF(OR(historyTags!H112="white",historyTags!H112="yellow",historyTags!H112="grey"),IF('Currently Exported 2'!H112=1, "have", "missing"),IF('Currently Exported 2'!H112=1, "extra", "ignore"))</f>
        <v>extra</v>
      </c>
      <c r="I112" s="1" t="str">
        <f ca="1">IF(OR(historyTags!I112="white",historyTags!I112="yellow",historyTags!I112="grey"),IF('Currently Exported 2'!I112=1, "have", "missing"),IF('Currently Exported 2'!I112=1, "extra", "ignore"))</f>
        <v>extra</v>
      </c>
      <c r="J112" s="1" t="str">
        <f ca="1">IF(OR(historyTags!J112="white",historyTags!J112="yellow",historyTags!J112="grey"),IF('Currently Exported 2'!J112=1, "have", "missing"),IF('Currently Exported 2'!J112=1, "extra", "ignore"))</f>
        <v>extra</v>
      </c>
      <c r="K112" s="1" t="str">
        <f ca="1">IF(OR(historyTags!K112="white",historyTags!K112="yellow",historyTags!K112="grey"),IF('Currently Exported 2'!K112=1, "have", "missing"),IF('Currently Exported 2'!K112=1, "extra", "ignore"))</f>
        <v>extra</v>
      </c>
      <c r="L112" s="1" t="str">
        <f ca="1">IF(OR(historyTags!L112="white",historyTags!L112="yellow",historyTags!L112="grey"),IF('Currently Exported 2'!L112=1, "have", "missing"),IF('Currently Exported 2'!L112=1, "extra", "ignore"))</f>
        <v>extra</v>
      </c>
      <c r="M112" s="1" t="str">
        <f ca="1">IF(OR(historyTags!M112="white",historyTags!M112="yellow",historyTags!M112="grey"),IF('Currently Exported 2'!M112=1, "have", "missing"),IF('Currently Exported 2'!M112=1, "extra", "ignore"))</f>
        <v>extra</v>
      </c>
      <c r="N112" s="1" t="str">
        <f ca="1">IF(OR(historyTags!N112="white",historyTags!N112="yellow",historyTags!N112="grey"),IF('Currently Exported 2'!N112=1, "have", "missing"),IF('Currently Exported 2'!N112=1, "extra", "ignore"))</f>
        <v>extra</v>
      </c>
      <c r="O112" s="1" t="str">
        <f ca="1">IF(OR(historyTags!O112="white",historyTags!O112="yellow",historyTags!O112="grey"),IF('Currently Exported 2'!O112=1, "have", "missing"),IF('Currently Exported 2'!O112=1, "extra", "ignore"))</f>
        <v>extra</v>
      </c>
      <c r="P112" s="1" t="str">
        <f ca="1">IF(OR(historyTags!P112="white",historyTags!P112="yellow",historyTags!P112="grey"),IF('Currently Exported 2'!P112=1, "have", "missing"),IF('Currently Exported 2'!P112=1, "extra", "ignore"))</f>
        <v>ignore</v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IF(OR(historyTags!B113="white",historyTags!B113="yellow",historyTags!B113="grey"),IF('Currently Exported 2'!B113=1, "have", "missing"),IF('Currently Exported 2'!B113=1, "extra", "ignore"))</f>
        <v>ignore</v>
      </c>
      <c r="C113" s="1" t="str">
        <f ca="1">IF(OR(historyTags!C113="white",historyTags!C113="yellow",historyTags!C113="grey"),IF('Currently Exported 2'!C113=1, "have", "missing"),IF('Currently Exported 2'!C113=1, "extra", "ignore"))</f>
        <v>ignore</v>
      </c>
      <c r="D113" s="1" t="str">
        <f ca="1">IF(OR(historyTags!D113="white",historyTags!D113="yellow",historyTags!D113="grey"),IF('Currently Exported 2'!D113=1, "have", "missing"),IF('Currently Exported 2'!D113=1, "extra", "ignore"))</f>
        <v>extra</v>
      </c>
      <c r="E113" s="1" t="str">
        <f ca="1">IF(OR(historyTags!E113="white",historyTags!E113="yellow",historyTags!E113="grey"),IF('Currently Exported 2'!E113=1, "have", "missing"),IF('Currently Exported 2'!E113=1, "extra", "ignore"))</f>
        <v>extra</v>
      </c>
      <c r="F113" s="1" t="str">
        <f ca="1">IF(OR(historyTags!F113="white",historyTags!F113="yellow",historyTags!F113="grey"),IF('Currently Exported 2'!F113=1, "have", "missing"),IF('Currently Exported 2'!F113=1, "extra", "ignore"))</f>
        <v>extra</v>
      </c>
      <c r="G113" s="1" t="str">
        <f ca="1">IF(OR(historyTags!G113="white",historyTags!G113="yellow",historyTags!G113="grey"),IF('Currently Exported 2'!G113=1, "have", "missing"),IF('Currently Exported 2'!G113=1, "extra", "ignore"))</f>
        <v>extra</v>
      </c>
      <c r="H113" s="1" t="str">
        <f ca="1">IF(OR(historyTags!H113="white",historyTags!H113="yellow",historyTags!H113="grey"),IF('Currently Exported 2'!H113=1, "have", "missing"),IF('Currently Exported 2'!H113=1, "extra", "ignore"))</f>
        <v>extra</v>
      </c>
      <c r="I113" s="1" t="str">
        <f ca="1">IF(OR(historyTags!I113="white",historyTags!I113="yellow",historyTags!I113="grey"),IF('Currently Exported 2'!I113=1, "have", "missing"),IF('Currently Exported 2'!I113=1, "extra", "ignore"))</f>
        <v>extra</v>
      </c>
      <c r="J113" s="1" t="str">
        <f ca="1">IF(OR(historyTags!J113="white",historyTags!J113="yellow",historyTags!J113="grey"),IF('Currently Exported 2'!J113=1, "have", "missing"),IF('Currently Exported 2'!J113=1, "extra", "ignore"))</f>
        <v>extra</v>
      </c>
      <c r="K113" s="1" t="str">
        <f ca="1">IF(OR(historyTags!K113="white",historyTags!K113="yellow",historyTags!K113="grey"),IF('Currently Exported 2'!K113=1, "have", "missing"),IF('Currently Exported 2'!K113=1, "extra", "ignore"))</f>
        <v>ignore</v>
      </c>
      <c r="L113" s="1" t="str">
        <f ca="1">IF(OR(historyTags!L113="white",historyTags!L113="yellow",historyTags!L113="grey"),IF('Currently Exported 2'!L113=1, "have", "missing"),IF('Currently Exported 2'!L113=1, "extra", "ignore"))</f>
        <v>ignore</v>
      </c>
      <c r="M113" s="1" t="str">
        <f ca="1">IF(OR(historyTags!M113="white",historyTags!M113="yellow",historyTags!M113="grey"),IF('Currently Exported 2'!M113=1, "have", "missing"),IF('Currently Exported 2'!M113=1, "extra", "ignore"))</f>
        <v>ignore</v>
      </c>
      <c r="N113" s="1" t="str">
        <f ca="1">IF(OR(historyTags!N113="white",historyTags!N113="yellow",historyTags!N113="grey"),IF('Currently Exported 2'!N113=1, "have", "missing"),IF('Currently Exported 2'!N113=1, "extra", "ignore"))</f>
        <v>ignore</v>
      </c>
      <c r="O113" s="1" t="str">
        <f ca="1">IF(OR(historyTags!O113="white",historyTags!O113="yellow",historyTags!O113="grey"),IF('Currently Exported 2'!O113=1, "have", "missing"),IF('Currently Exported 2'!O113=1, "extra", "ignore"))</f>
        <v>ignore</v>
      </c>
      <c r="P113" s="1" t="str">
        <f ca="1">IF(OR(historyTags!P113="white",historyTags!P113="yellow",historyTags!P113="grey"),IF('Currently Exported 2'!P113=1, "have", "missing"),IF('Currently Exported 2'!P113=1, "extra", "ignore"))</f>
        <v>ignore</v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IF(OR(historyTags!B114="white",historyTags!B114="yellow",historyTags!B114="grey"),IF('Currently Exported 2'!B114=1, "have", "missing"),IF('Currently Exported 2'!B114=1, "extra", "ignore"))</f>
        <v>ignore</v>
      </c>
      <c r="C114" s="1" t="str">
        <f ca="1">IF(OR(historyTags!C114="white",historyTags!C114="yellow",historyTags!C114="grey"),IF('Currently Exported 2'!C114=1, "have", "missing"),IF('Currently Exported 2'!C114=1, "extra", "ignore"))</f>
        <v>ignore</v>
      </c>
      <c r="D114" s="1" t="str">
        <f ca="1">IF(OR(historyTags!D114="white",historyTags!D114="yellow",historyTags!D114="grey"),IF('Currently Exported 2'!D114=1, "have", "missing"),IF('Currently Exported 2'!D114=1, "extra", "ignore"))</f>
        <v>ignore</v>
      </c>
      <c r="E114" s="1" t="str">
        <f ca="1">IF(OR(historyTags!E114="white",historyTags!E114="yellow",historyTags!E114="grey"),IF('Currently Exported 2'!E114=1, "have", "missing"),IF('Currently Exported 2'!E114=1, "extra", "ignore"))</f>
        <v>ignore</v>
      </c>
      <c r="F114" s="1" t="str">
        <f ca="1">IF(OR(historyTags!F114="white",historyTags!F114="yellow",historyTags!F114="grey"),IF('Currently Exported 2'!F114=1, "have", "missing"),IF('Currently Exported 2'!F114=1, "extra", "ignore"))</f>
        <v>ignore</v>
      </c>
      <c r="G114" s="1" t="str">
        <f ca="1">IF(OR(historyTags!G114="white",historyTags!G114="yellow",historyTags!G114="grey"),IF('Currently Exported 2'!G114=1, "have", "missing"),IF('Currently Exported 2'!G114=1, "extra", "ignore"))</f>
        <v>ignore</v>
      </c>
      <c r="H114" s="1" t="str">
        <f ca="1">IF(OR(historyTags!H114="white",historyTags!H114="yellow",historyTags!H114="grey"),IF('Currently Exported 2'!H114=1, "have", "missing"),IF('Currently Exported 2'!H114=1, "extra", "ignore"))</f>
        <v>ignore</v>
      </c>
      <c r="I114" s="1" t="str">
        <f ca="1">IF(OR(historyTags!I114="white",historyTags!I114="yellow",historyTags!I114="grey"),IF('Currently Exported 2'!I114=1, "have", "missing"),IF('Currently Exported 2'!I114=1, "extra", "ignore"))</f>
        <v>ignore</v>
      </c>
      <c r="J114" s="1" t="str">
        <f ca="1">IF(OR(historyTags!J114="white",historyTags!J114="yellow",historyTags!J114="grey"),IF('Currently Exported 2'!J114=1, "have", "missing"),IF('Currently Exported 2'!J114=1, "extra", "ignore"))</f>
        <v>ignore</v>
      </c>
      <c r="K114" s="1" t="str">
        <f ca="1">IF(OR(historyTags!K114="white",historyTags!K114="yellow",historyTags!K114="grey"),IF('Currently Exported 2'!K114=1, "have", "missing"),IF('Currently Exported 2'!K114=1, "extra", "ignore"))</f>
        <v>extra</v>
      </c>
      <c r="L114" s="1" t="str">
        <f ca="1">IF(OR(historyTags!L114="white",historyTags!L114="yellow",historyTags!L114="grey"),IF('Currently Exported 2'!L114=1, "have", "missing"),IF('Currently Exported 2'!L114=1, "extra", "ignore"))</f>
        <v>extra</v>
      </c>
      <c r="M114" s="1" t="str">
        <f ca="1">IF(OR(historyTags!M114="white",historyTags!M114="yellow",historyTags!M114="grey"),IF('Currently Exported 2'!M114=1, "have", "missing"),IF('Currently Exported 2'!M114=1, "extra", "ignore"))</f>
        <v>extra</v>
      </c>
      <c r="N114" s="1" t="str">
        <f ca="1">IF(OR(historyTags!N114="white",historyTags!N114="yellow",historyTags!N114="grey"),IF('Currently Exported 2'!N114=1, "have", "missing"),IF('Currently Exported 2'!N114=1, "extra", "ignore"))</f>
        <v>extra</v>
      </c>
      <c r="O114" s="1" t="str">
        <f ca="1">IF(OR(historyTags!O114="white",historyTags!O114="yellow",historyTags!O114="grey"),IF('Currently Exported 2'!O114=1, "have", "missing"),IF('Currently Exported 2'!O114=1, "extra", "ignore"))</f>
        <v>extra</v>
      </c>
      <c r="P114" s="1" t="str">
        <f ca="1">IF(OR(historyTags!P114="white",historyTags!P114="yellow",historyTags!P114="grey"),IF('Currently Exported 2'!P114=1, "have", "missing"),IF('Currently Exported 2'!P114=1, "extra", "ignore"))</f>
        <v>ignore</v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IF(OR(historyTags!B115="white",historyTags!B115="yellow",historyTags!B115="grey"),IF('Currently Exported 2'!B115=1, "have", "missing"),IF('Currently Exported 2'!B115=1, "extra", "ignore"))</f>
        <v>ignore</v>
      </c>
      <c r="C115" s="1" t="str">
        <f ca="1">IF(OR(historyTags!C115="white",historyTags!C115="yellow",historyTags!C115="grey"),IF('Currently Exported 2'!C115=1, "have", "missing"),IF('Currently Exported 2'!C115=1, "extra", "ignore"))</f>
        <v>ignore</v>
      </c>
      <c r="D115" s="1" t="str">
        <f ca="1">IF(OR(historyTags!D115="white",historyTags!D115="yellow",historyTags!D115="grey"),IF('Currently Exported 2'!D115=1, "have", "missing"),IF('Currently Exported 2'!D115=1, "extra", "ignore"))</f>
        <v>ignore</v>
      </c>
      <c r="E115" s="1" t="str">
        <f ca="1">IF(OR(historyTags!E115="white",historyTags!E115="yellow",historyTags!E115="grey"),IF('Currently Exported 2'!E115=1, "have", "missing"),IF('Currently Exported 2'!E115=1, "extra", "ignore"))</f>
        <v>ignore</v>
      </c>
      <c r="F115" s="1" t="str">
        <f ca="1">IF(OR(historyTags!F115="white",historyTags!F115="yellow",historyTags!F115="grey"),IF('Currently Exported 2'!F115=1, "have", "missing"),IF('Currently Exported 2'!F115=1, "extra", "ignore"))</f>
        <v>ignore</v>
      </c>
      <c r="G115" s="1" t="str">
        <f ca="1">IF(OR(historyTags!G115="white",historyTags!G115="yellow",historyTags!G115="grey"),IF('Currently Exported 2'!G115=1, "have", "missing"),IF('Currently Exported 2'!G115=1, "extra", "ignore"))</f>
        <v>ignore</v>
      </c>
      <c r="H115" s="1" t="str">
        <f ca="1">IF(OR(historyTags!H115="white",historyTags!H115="yellow",historyTags!H115="grey"),IF('Currently Exported 2'!H115=1, "have", "missing"),IF('Currently Exported 2'!H115=1, "extra", "ignore"))</f>
        <v>ignore</v>
      </c>
      <c r="I115" s="1" t="str">
        <f ca="1">IF(OR(historyTags!I115="white",historyTags!I115="yellow",historyTags!I115="grey"),IF('Currently Exported 2'!I115=1, "have", "missing"),IF('Currently Exported 2'!I115=1, "extra", "ignore"))</f>
        <v>ignore</v>
      </c>
      <c r="J115" s="1" t="str">
        <f ca="1">IF(OR(historyTags!J115="white",historyTags!J115="yellow",historyTags!J115="grey"),IF('Currently Exported 2'!J115=1, "have", "missing"),IF('Currently Exported 2'!J115=1, "extra", "ignore"))</f>
        <v>ignore</v>
      </c>
      <c r="K115" s="1" t="str">
        <f ca="1">IF(OR(historyTags!K115="white",historyTags!K115="yellow",historyTags!K115="grey"),IF('Currently Exported 2'!K115=1, "have", "missing"),IF('Currently Exported 2'!K115=1, "extra", "ignore"))</f>
        <v>ignore</v>
      </c>
      <c r="L115" s="1" t="str">
        <f ca="1">IF(OR(historyTags!L115="white",historyTags!L115="yellow",historyTags!L115="grey"),IF('Currently Exported 2'!L115=1, "have", "missing"),IF('Currently Exported 2'!L115=1, "extra", "ignore"))</f>
        <v>ignore</v>
      </c>
      <c r="M115" s="1" t="str">
        <f ca="1">IF(OR(historyTags!M115="white",historyTags!M115="yellow",historyTags!M115="grey"),IF('Currently Exported 2'!M115=1, "have", "missing"),IF('Currently Exported 2'!M115=1, "extra", "ignore"))</f>
        <v>ignore</v>
      </c>
      <c r="N115" s="1" t="str">
        <f ca="1">IF(OR(historyTags!N115="white",historyTags!N115="yellow",historyTags!N115="grey"),IF('Currently Exported 2'!N115=1, "have", "missing"),IF('Currently Exported 2'!N115=1, "extra", "ignore"))</f>
        <v>ignore</v>
      </c>
      <c r="O115" s="1" t="str">
        <f ca="1">IF(OR(historyTags!O115="white",historyTags!O115="yellow",historyTags!O115="grey"),IF('Currently Exported 2'!O115=1, "have", "missing"),IF('Currently Exported 2'!O115=1, "extra", "ignore"))</f>
        <v>ignore</v>
      </c>
      <c r="P115" s="1" t="str">
        <f ca="1">IF(OR(historyTags!P115="white",historyTags!P115="yellow",historyTags!P115="grey"),IF('Currently Exported 2'!P115=1, "have", "missing"),IF('Currently Exported 2'!P115=1, "extra", "ignore"))</f>
        <v>ignore</v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IF(OR(historyTags!B116="white",historyTags!B116="yellow",historyTags!B116="grey"),IF('Currently Exported 2'!B116=1, "have", "missing"),IF('Currently Exported 2'!B116=1, "extra", "ignore"))</f>
        <v>ignore</v>
      </c>
      <c r="C116" s="1" t="str">
        <f ca="1">IF(OR(historyTags!C116="white",historyTags!C116="yellow",historyTags!C116="grey"),IF('Currently Exported 2'!C116=1, "have", "missing"),IF('Currently Exported 2'!C116=1, "extra", "ignore"))</f>
        <v>ignore</v>
      </c>
      <c r="D116" s="1" t="str">
        <f ca="1">IF(OR(historyTags!D116="white",historyTags!D116="yellow",historyTags!D116="grey"),IF('Currently Exported 2'!D116=1, "have", "missing"),IF('Currently Exported 2'!D116=1, "extra", "ignore"))</f>
        <v>extra</v>
      </c>
      <c r="E116" s="1" t="str">
        <f ca="1">IF(OR(historyTags!E116="white",historyTags!E116="yellow",historyTags!E116="grey"),IF('Currently Exported 2'!E116=1, "have", "missing"),IF('Currently Exported 2'!E116=1, "extra", "ignore"))</f>
        <v>extra</v>
      </c>
      <c r="F116" s="1" t="str">
        <f ca="1">IF(OR(historyTags!F116="white",historyTags!F116="yellow",historyTags!F116="grey"),IF('Currently Exported 2'!F116=1, "have", "missing"),IF('Currently Exported 2'!F116=1, "extra", "ignore"))</f>
        <v>extra</v>
      </c>
      <c r="G116" s="1" t="str">
        <f ca="1">IF(OR(historyTags!G116="white",historyTags!G116="yellow",historyTags!G116="grey"),IF('Currently Exported 2'!G116=1, "have", "missing"),IF('Currently Exported 2'!G116=1, "extra", "ignore"))</f>
        <v>extra</v>
      </c>
      <c r="H116" s="1" t="str">
        <f ca="1">IF(OR(historyTags!H116="white",historyTags!H116="yellow",historyTags!H116="grey"),IF('Currently Exported 2'!H116=1, "have", "missing"),IF('Currently Exported 2'!H116=1, "extra", "ignore"))</f>
        <v>extra</v>
      </c>
      <c r="I116" s="1" t="str">
        <f ca="1">IF(OR(historyTags!I116="white",historyTags!I116="yellow",historyTags!I116="grey"),IF('Currently Exported 2'!I116=1, "have", "missing"),IF('Currently Exported 2'!I116=1, "extra", "ignore"))</f>
        <v>extra</v>
      </c>
      <c r="J116" s="1" t="str">
        <f ca="1">IF(OR(historyTags!J116="white",historyTags!J116="yellow",historyTags!J116="grey"),IF('Currently Exported 2'!J116=1, "have", "missing"),IF('Currently Exported 2'!J116=1, "extra", "ignore"))</f>
        <v>extra</v>
      </c>
      <c r="K116" s="1" t="str">
        <f ca="1">IF(OR(historyTags!K116="white",historyTags!K116="yellow",historyTags!K116="grey"),IF('Currently Exported 2'!K116=1, "have", "missing"),IF('Currently Exported 2'!K116=1, "extra", "ignore"))</f>
        <v>extra</v>
      </c>
      <c r="L116" s="1" t="str">
        <f ca="1">IF(OR(historyTags!L116="white",historyTags!L116="yellow",historyTags!L116="grey"),IF('Currently Exported 2'!L116=1, "have", "missing"),IF('Currently Exported 2'!L116=1, "extra", "ignore"))</f>
        <v>extra</v>
      </c>
      <c r="M116" s="1" t="str">
        <f ca="1">IF(OR(historyTags!M116="white",historyTags!M116="yellow",historyTags!M116="grey"),IF('Currently Exported 2'!M116=1, "have", "missing"),IF('Currently Exported 2'!M116=1, "extra", "ignore"))</f>
        <v>extra</v>
      </c>
      <c r="N116" s="1" t="str">
        <f ca="1">IF(OR(historyTags!N116="white",historyTags!N116="yellow",historyTags!N116="grey"),IF('Currently Exported 2'!N116=1, "have", "missing"),IF('Currently Exported 2'!N116=1, "extra", "ignore"))</f>
        <v>extra</v>
      </c>
      <c r="O116" s="1" t="str">
        <f ca="1">IF(OR(historyTags!O116="white",historyTags!O116="yellow",historyTags!O116="grey"),IF('Currently Exported 2'!O116=1, "have", "missing"),IF('Currently Exported 2'!O116=1, "extra", "ignore"))</f>
        <v>extra</v>
      </c>
      <c r="P116" s="1" t="str">
        <f ca="1">IF(OR(historyTags!P116="white",historyTags!P116="yellow",historyTags!P116="grey"),IF('Currently Exported 2'!P116=1, "have", "missing"),IF('Currently Exported 2'!P116=1, "extra", "ignore"))</f>
        <v>ignore</v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IF(OR(historyTags!B117="white",historyTags!B117="yellow",historyTags!B117="grey"),IF('Currently Exported 2'!B117=1, "have", "missing"),IF('Currently Exported 2'!B117=1, "extra", "ignore"))</f>
        <v>ignore</v>
      </c>
      <c r="C117" s="1" t="str">
        <f ca="1">IF(OR(historyTags!C117="white",historyTags!C117="yellow",historyTags!C117="grey"),IF('Currently Exported 2'!C117=1, "have", "missing"),IF('Currently Exported 2'!C117=1, "extra", "ignore"))</f>
        <v>ignore</v>
      </c>
      <c r="D117" s="1" t="str">
        <f ca="1">IF(OR(historyTags!D117="white",historyTags!D117="yellow",historyTags!D117="grey"),IF('Currently Exported 2'!D117=1, "have", "missing"),IF('Currently Exported 2'!D117=1, "extra", "ignore"))</f>
        <v>ignore</v>
      </c>
      <c r="E117" s="1" t="str">
        <f ca="1">IF(OR(historyTags!E117="white",historyTags!E117="yellow",historyTags!E117="grey"),IF('Currently Exported 2'!E117=1, "have", "missing"),IF('Currently Exported 2'!E117=1, "extra", "ignore"))</f>
        <v>ignore</v>
      </c>
      <c r="F117" s="1" t="str">
        <f ca="1">IF(OR(historyTags!F117="white",historyTags!F117="yellow",historyTags!F117="grey"),IF('Currently Exported 2'!F117=1, "have", "missing"),IF('Currently Exported 2'!F117=1, "extra", "ignore"))</f>
        <v>ignore</v>
      </c>
      <c r="G117" s="1" t="str">
        <f ca="1">IF(OR(historyTags!G117="white",historyTags!G117="yellow",historyTags!G117="grey"),IF('Currently Exported 2'!G117=1, "have", "missing"),IF('Currently Exported 2'!G117=1, "extra", "ignore"))</f>
        <v>ignore</v>
      </c>
      <c r="H117" s="1" t="str">
        <f ca="1">IF(OR(historyTags!H117="white",historyTags!H117="yellow",historyTags!H117="grey"),IF('Currently Exported 2'!H117=1, "have", "missing"),IF('Currently Exported 2'!H117=1, "extra", "ignore"))</f>
        <v>ignore</v>
      </c>
      <c r="I117" s="1" t="str">
        <f ca="1">IF(OR(historyTags!I117="white",historyTags!I117="yellow",historyTags!I117="grey"),IF('Currently Exported 2'!I117=1, "have", "missing"),IF('Currently Exported 2'!I117=1, "extra", "ignore"))</f>
        <v>ignore</v>
      </c>
      <c r="J117" s="1" t="str">
        <f ca="1">IF(OR(historyTags!J117="white",historyTags!J117="yellow",historyTags!J117="grey"),IF('Currently Exported 2'!J117=1, "have", "missing"),IF('Currently Exported 2'!J117=1, "extra", "ignore"))</f>
        <v>ignore</v>
      </c>
      <c r="K117" s="1" t="str">
        <f ca="1">IF(OR(historyTags!K117="white",historyTags!K117="yellow",historyTags!K117="grey"),IF('Currently Exported 2'!K117=1, "have", "missing"),IF('Currently Exported 2'!K117=1, "extra", "ignore"))</f>
        <v>ignore</v>
      </c>
      <c r="L117" s="1" t="str">
        <f ca="1">IF(OR(historyTags!L117="white",historyTags!L117="yellow",historyTags!L117="grey"),IF('Currently Exported 2'!L117=1, "have", "missing"),IF('Currently Exported 2'!L117=1, "extra", "ignore"))</f>
        <v>ignore</v>
      </c>
      <c r="M117" s="1" t="str">
        <f ca="1">IF(OR(historyTags!M117="white",historyTags!M117="yellow",historyTags!M117="grey"),IF('Currently Exported 2'!M117=1, "have", "missing"),IF('Currently Exported 2'!M117=1, "extra", "ignore"))</f>
        <v>ignore</v>
      </c>
      <c r="N117" s="1" t="str">
        <f ca="1">IF(OR(historyTags!N117="white",historyTags!N117="yellow",historyTags!N117="grey"),IF('Currently Exported 2'!N117=1, "have", "missing"),IF('Currently Exported 2'!N117=1, "extra", "ignore"))</f>
        <v>ignore</v>
      </c>
      <c r="O117" s="1" t="str">
        <f ca="1">IF(OR(historyTags!O117="white",historyTags!O117="yellow",historyTags!O117="grey"),IF('Currently Exported 2'!O117=1, "have", "missing"),IF('Currently Exported 2'!O117=1, "extra", "ignore"))</f>
        <v>ignore</v>
      </c>
      <c r="P117" s="1" t="str">
        <f ca="1">IF(OR(historyTags!P117="white",historyTags!P117="yellow",historyTags!P117="grey"),IF('Currently Exported 2'!P117=1, "have", "missing"),IF('Currently Exported 2'!P117=1, "extra", "ignore"))</f>
        <v>ignore</v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IF(OR(historyTags!B118="white",historyTags!B118="yellow",historyTags!B118="grey"),IF('Currently Exported 2'!B118=1, "have", "missing"),IF('Currently Exported 2'!B118=1, "extra", "ignore"))</f>
        <v>ignore</v>
      </c>
      <c r="C118" s="1" t="str">
        <f ca="1">IF(OR(historyTags!C118="white",historyTags!C118="yellow",historyTags!C118="grey"),IF('Currently Exported 2'!C118=1, "have", "missing"),IF('Currently Exported 2'!C118=1, "extra", "ignore"))</f>
        <v>ignore</v>
      </c>
      <c r="D118" s="1" t="str">
        <f ca="1">IF(OR(historyTags!D118="white",historyTags!D118="yellow",historyTags!D118="grey"),IF('Currently Exported 2'!D118=1, "have", "missing"),IF('Currently Exported 2'!D118=1, "extra", "ignore"))</f>
        <v>extra</v>
      </c>
      <c r="E118" s="1" t="str">
        <f ca="1">IF(OR(historyTags!E118="white",historyTags!E118="yellow",historyTags!E118="grey"),IF('Currently Exported 2'!E118=1, "have", "missing"),IF('Currently Exported 2'!E118=1, "extra", "ignore"))</f>
        <v>extra</v>
      </c>
      <c r="F118" s="1" t="str">
        <f ca="1">IF(OR(historyTags!F118="white",historyTags!F118="yellow",historyTags!F118="grey"),IF('Currently Exported 2'!F118=1, "have", "missing"),IF('Currently Exported 2'!F118=1, "extra", "ignore"))</f>
        <v>extra</v>
      </c>
      <c r="G118" s="1" t="str">
        <f ca="1">IF(OR(historyTags!G118="white",historyTags!G118="yellow",historyTags!G118="grey"),IF('Currently Exported 2'!G118=1, "have", "missing"),IF('Currently Exported 2'!G118=1, "extra", "ignore"))</f>
        <v>extra</v>
      </c>
      <c r="H118" s="1" t="str">
        <f ca="1">IF(OR(historyTags!H118="white",historyTags!H118="yellow",historyTags!H118="grey"),IF('Currently Exported 2'!H118=1, "have", "missing"),IF('Currently Exported 2'!H118=1, "extra", "ignore"))</f>
        <v>extra</v>
      </c>
      <c r="I118" s="1" t="str">
        <f ca="1">IF(OR(historyTags!I118="white",historyTags!I118="yellow",historyTags!I118="grey"),IF('Currently Exported 2'!I118=1, "have", "missing"),IF('Currently Exported 2'!I118=1, "extra", "ignore"))</f>
        <v>extra</v>
      </c>
      <c r="J118" s="1" t="str">
        <f ca="1">IF(OR(historyTags!J118="white",historyTags!J118="yellow",historyTags!J118="grey"),IF('Currently Exported 2'!J118=1, "have", "missing"),IF('Currently Exported 2'!J118=1, "extra", "ignore"))</f>
        <v>extra</v>
      </c>
      <c r="K118" s="1" t="str">
        <f ca="1">IF(OR(historyTags!K118="white",historyTags!K118="yellow",historyTags!K118="grey"),IF('Currently Exported 2'!K118=1, "have", "missing"),IF('Currently Exported 2'!K118=1, "extra", "ignore"))</f>
        <v>extra</v>
      </c>
      <c r="L118" s="1" t="str">
        <f ca="1">IF(OR(historyTags!L118="white",historyTags!L118="yellow",historyTags!L118="grey"),IF('Currently Exported 2'!L118=1, "have", "missing"),IF('Currently Exported 2'!L118=1, "extra", "ignore"))</f>
        <v>extra</v>
      </c>
      <c r="M118" s="1" t="str">
        <f ca="1">IF(OR(historyTags!M118="white",historyTags!M118="yellow",historyTags!M118="grey"),IF('Currently Exported 2'!M118=1, "have", "missing"),IF('Currently Exported 2'!M118=1, "extra", "ignore"))</f>
        <v>extra</v>
      </c>
      <c r="N118" s="1" t="str">
        <f ca="1">IF(OR(historyTags!N118="white",historyTags!N118="yellow",historyTags!N118="grey"),IF('Currently Exported 2'!N118=1, "have", "missing"),IF('Currently Exported 2'!N118=1, "extra", "ignore"))</f>
        <v>extra</v>
      </c>
      <c r="O118" s="1" t="str">
        <f ca="1">IF(OR(historyTags!O118="white",historyTags!O118="yellow",historyTags!O118="grey"),IF('Currently Exported 2'!O118=1, "have", "missing"),IF('Currently Exported 2'!O118=1, "extra", "ignore"))</f>
        <v>extra</v>
      </c>
      <c r="P118" s="1" t="str">
        <f ca="1">IF(OR(historyTags!P118="white",historyTags!P118="yellow",historyTags!P118="grey"),IF('Currently Exported 2'!P118=1, "have", "missing"),IF('Currently Exported 2'!P118=1, "extra", "ignore"))</f>
        <v>ignore</v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IF(OR(historyTags!B119="white",historyTags!B119="yellow",historyTags!B119="grey"),IF('Currently Exported 2'!B119=1, "have", "missing"),IF('Currently Exported 2'!B119=1, "extra", "ignore"))</f>
        <v>ignore</v>
      </c>
      <c r="C119" s="1" t="str">
        <f ca="1">IF(OR(historyTags!C119="white",historyTags!C119="yellow",historyTags!C119="grey"),IF('Currently Exported 2'!C119=1, "have", "missing"),IF('Currently Exported 2'!C119=1, "extra", "ignore"))</f>
        <v>ignore</v>
      </c>
      <c r="D119" s="1" t="str">
        <f ca="1">IF(OR(historyTags!D119="white",historyTags!D119="yellow",historyTags!D119="grey"),IF('Currently Exported 2'!D119=1, "have", "missing"),IF('Currently Exported 2'!D119=1, "extra", "ignore"))</f>
        <v>extra</v>
      </c>
      <c r="E119" s="1" t="str">
        <f ca="1">IF(OR(historyTags!E119="white",historyTags!E119="yellow",historyTags!E119="grey"),IF('Currently Exported 2'!E119=1, "have", "missing"),IF('Currently Exported 2'!E119=1, "extra", "ignore"))</f>
        <v>extra</v>
      </c>
      <c r="F119" s="1" t="str">
        <f ca="1">IF(OR(historyTags!F119="white",historyTags!F119="yellow",historyTags!F119="grey"),IF('Currently Exported 2'!F119=1, "have", "missing"),IF('Currently Exported 2'!F119=1, "extra", "ignore"))</f>
        <v>extra</v>
      </c>
      <c r="G119" s="1" t="str">
        <f ca="1">IF(OR(historyTags!G119="white",historyTags!G119="yellow",historyTags!G119="grey"),IF('Currently Exported 2'!G119=1, "have", "missing"),IF('Currently Exported 2'!G119=1, "extra", "ignore"))</f>
        <v>extra</v>
      </c>
      <c r="H119" s="1" t="str">
        <f ca="1">IF(OR(historyTags!H119="white",historyTags!H119="yellow",historyTags!H119="grey"),IF('Currently Exported 2'!H119=1, "have", "missing"),IF('Currently Exported 2'!H119=1, "extra", "ignore"))</f>
        <v>extra</v>
      </c>
      <c r="I119" s="1" t="str">
        <f ca="1">IF(OR(historyTags!I119="white",historyTags!I119="yellow",historyTags!I119="grey"),IF('Currently Exported 2'!I119=1, "have", "missing"),IF('Currently Exported 2'!I119=1, "extra", "ignore"))</f>
        <v>extra</v>
      </c>
      <c r="J119" s="1" t="str">
        <f ca="1">IF(OR(historyTags!J119="white",historyTags!J119="yellow",historyTags!J119="grey"),IF('Currently Exported 2'!J119=1, "have", "missing"),IF('Currently Exported 2'!J119=1, "extra", "ignore"))</f>
        <v>extra</v>
      </c>
      <c r="K119" s="1" t="str">
        <f ca="1">IF(OR(historyTags!K119="white",historyTags!K119="yellow",historyTags!K119="grey"),IF('Currently Exported 2'!K119=1, "have", "missing"),IF('Currently Exported 2'!K119=1, "extra", "ignore"))</f>
        <v>extra</v>
      </c>
      <c r="L119" s="1" t="str">
        <f ca="1">IF(OR(historyTags!L119="white",historyTags!L119="yellow",historyTags!L119="grey"),IF('Currently Exported 2'!L119=1, "have", "missing"),IF('Currently Exported 2'!L119=1, "extra", "ignore"))</f>
        <v>extra</v>
      </c>
      <c r="M119" s="1" t="str">
        <f ca="1">IF(OR(historyTags!M119="white",historyTags!M119="yellow",historyTags!M119="grey"),IF('Currently Exported 2'!M119=1, "have", "missing"),IF('Currently Exported 2'!M119=1, "extra", "ignore"))</f>
        <v>extra</v>
      </c>
      <c r="N119" s="1" t="str">
        <f ca="1">IF(OR(historyTags!N119="white",historyTags!N119="yellow",historyTags!N119="grey"),IF('Currently Exported 2'!N119=1, "have", "missing"),IF('Currently Exported 2'!N119=1, "extra", "ignore"))</f>
        <v>extra</v>
      </c>
      <c r="O119" s="1" t="str">
        <f ca="1">IF(OR(historyTags!O119="white",historyTags!O119="yellow",historyTags!O119="grey"),IF('Currently Exported 2'!O119=1, "have", "missing"),IF('Currently Exported 2'!O119=1, "extra", "ignore"))</f>
        <v>extra</v>
      </c>
      <c r="P119" s="1" t="str">
        <f ca="1">IF(OR(historyTags!P119="white",historyTags!P119="yellow",historyTags!P119="grey"),IF('Currently Exported 2'!P119=1, "have", "missing"),IF('Currently Exported 2'!P119=1, "extra", "ignore"))</f>
        <v>ignore</v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IF(OR(historyTags!B120="white",historyTags!B120="yellow",historyTags!B120="grey"),IF('Currently Exported 2'!B120=1, "have", "missing"),IF('Currently Exported 2'!B120=1, "extra", "ignore"))</f>
        <v>ignore</v>
      </c>
      <c r="C120" s="1" t="str">
        <f ca="1">IF(OR(historyTags!C120="white",historyTags!C120="yellow",historyTags!C120="grey"),IF('Currently Exported 2'!C120=1, "have", "missing"),IF('Currently Exported 2'!C120=1, "extra", "ignore"))</f>
        <v>ignore</v>
      </c>
      <c r="D120" s="1" t="str">
        <f ca="1">IF(OR(historyTags!D120="white",historyTags!D120="yellow",historyTags!D120="grey"),IF('Currently Exported 2'!D120=1, "have", "missing"),IF('Currently Exported 2'!D120=1, "extra", "ignore"))</f>
        <v>extra</v>
      </c>
      <c r="E120" s="1" t="str">
        <f ca="1">IF(OR(historyTags!E120="white",historyTags!E120="yellow",historyTags!E120="grey"),IF('Currently Exported 2'!E120=1, "have", "missing"),IF('Currently Exported 2'!E120=1, "extra", "ignore"))</f>
        <v>extra</v>
      </c>
      <c r="F120" s="1" t="str">
        <f ca="1">IF(OR(historyTags!F120="white",historyTags!F120="yellow",historyTags!F120="grey"),IF('Currently Exported 2'!F120=1, "have", "missing"),IF('Currently Exported 2'!F120=1, "extra", "ignore"))</f>
        <v>extra</v>
      </c>
      <c r="G120" s="1" t="str">
        <f ca="1">IF(OR(historyTags!G120="white",historyTags!G120="yellow",historyTags!G120="grey"),IF('Currently Exported 2'!G120=1, "have", "missing"),IF('Currently Exported 2'!G120=1, "extra", "ignore"))</f>
        <v>extra</v>
      </c>
      <c r="H120" s="1" t="str">
        <f ca="1">IF(OR(historyTags!H120="white",historyTags!H120="yellow",historyTags!H120="grey"),IF('Currently Exported 2'!H120=1, "have", "missing"),IF('Currently Exported 2'!H120=1, "extra", "ignore"))</f>
        <v>extra</v>
      </c>
      <c r="I120" s="1" t="str">
        <f ca="1">IF(OR(historyTags!I120="white",historyTags!I120="yellow",historyTags!I120="grey"),IF('Currently Exported 2'!I120=1, "have", "missing"),IF('Currently Exported 2'!I120=1, "extra", "ignore"))</f>
        <v>extra</v>
      </c>
      <c r="J120" s="1" t="str">
        <f ca="1">IF(OR(historyTags!J120="white",historyTags!J120="yellow",historyTags!J120="grey"),IF('Currently Exported 2'!J120=1, "have", "missing"),IF('Currently Exported 2'!J120=1, "extra", "ignore"))</f>
        <v>extra</v>
      </c>
      <c r="K120" s="1" t="str">
        <f ca="1">IF(OR(historyTags!K120="white",historyTags!K120="yellow",historyTags!K120="grey"),IF('Currently Exported 2'!K120=1, "have", "missing"),IF('Currently Exported 2'!K120=1, "extra", "ignore"))</f>
        <v>extra</v>
      </c>
      <c r="L120" s="1" t="str">
        <f ca="1">IF(OR(historyTags!L120="white",historyTags!L120="yellow",historyTags!L120="grey"),IF('Currently Exported 2'!L120=1, "have", "missing"),IF('Currently Exported 2'!L120=1, "extra", "ignore"))</f>
        <v>extra</v>
      </c>
      <c r="M120" s="1" t="str">
        <f ca="1">IF(OR(historyTags!M120="white",historyTags!M120="yellow",historyTags!M120="grey"),IF('Currently Exported 2'!M120=1, "have", "missing"),IF('Currently Exported 2'!M120=1, "extra", "ignore"))</f>
        <v>extra</v>
      </c>
      <c r="N120" s="1" t="str">
        <f ca="1">IF(OR(historyTags!N120="white",historyTags!N120="yellow",historyTags!N120="grey"),IF('Currently Exported 2'!N120=1, "have", "missing"),IF('Currently Exported 2'!N120=1, "extra", "ignore"))</f>
        <v>extra</v>
      </c>
      <c r="O120" s="1" t="str">
        <f ca="1">IF(OR(historyTags!O120="white",historyTags!O120="yellow",historyTags!O120="grey"),IF('Currently Exported 2'!O120=1, "have", "missing"),IF('Currently Exported 2'!O120=1, "extra", "ignore"))</f>
        <v>extra</v>
      </c>
      <c r="P120" s="1" t="str">
        <f ca="1">IF(OR(historyTags!P120="white",historyTags!P120="yellow",historyTags!P120="grey"),IF('Currently Exported 2'!P120=1, "have", "missing"),IF('Currently Exported 2'!P120=1, "extra", "ignore"))</f>
        <v>ignore</v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IF(OR(historyTags!B121="white",historyTags!B121="yellow",historyTags!B121="grey"),IF('Currently Exported 2'!B121=1, "have", "missing"),IF('Currently Exported 2'!B121=1, "extra", "ignore"))</f>
        <v>ignore</v>
      </c>
      <c r="C121" s="1" t="str">
        <f ca="1">IF(OR(historyTags!C121="white",historyTags!C121="yellow",historyTags!C121="grey"),IF('Currently Exported 2'!C121=1, "have", "missing"),IF('Currently Exported 2'!C121=1, "extra", "ignore"))</f>
        <v>ignore</v>
      </c>
      <c r="D121" s="1" t="str">
        <f ca="1">IF(OR(historyTags!D121="white",historyTags!D121="yellow",historyTags!D121="grey"),IF('Currently Exported 2'!D121=1, "have", "missing"),IF('Currently Exported 2'!D121=1, "extra", "ignore"))</f>
        <v>extra</v>
      </c>
      <c r="E121" s="1" t="str">
        <f ca="1">IF(OR(historyTags!E121="white",historyTags!E121="yellow",historyTags!E121="grey"),IF('Currently Exported 2'!E121=1, "have", "missing"),IF('Currently Exported 2'!E121=1, "extra", "ignore"))</f>
        <v>extra</v>
      </c>
      <c r="F121" s="1" t="str">
        <f ca="1">IF(OR(historyTags!F121="white",historyTags!F121="yellow",historyTags!F121="grey"),IF('Currently Exported 2'!F121=1, "have", "missing"),IF('Currently Exported 2'!F121=1, "extra", "ignore"))</f>
        <v>extra</v>
      </c>
      <c r="G121" s="1" t="str">
        <f ca="1">IF(OR(historyTags!G121="white",historyTags!G121="yellow",historyTags!G121="grey"),IF('Currently Exported 2'!G121=1, "have", "missing"),IF('Currently Exported 2'!G121=1, "extra", "ignore"))</f>
        <v>extra</v>
      </c>
      <c r="H121" s="1" t="str">
        <f ca="1">IF(OR(historyTags!H121="white",historyTags!H121="yellow",historyTags!H121="grey"),IF('Currently Exported 2'!H121=1, "have", "missing"),IF('Currently Exported 2'!H121=1, "extra", "ignore"))</f>
        <v>extra</v>
      </c>
      <c r="I121" s="1" t="str">
        <f ca="1">IF(OR(historyTags!I121="white",historyTags!I121="yellow",historyTags!I121="grey"),IF('Currently Exported 2'!I121=1, "have", "missing"),IF('Currently Exported 2'!I121=1, "extra", "ignore"))</f>
        <v>extra</v>
      </c>
      <c r="J121" s="1" t="str">
        <f ca="1">IF(OR(historyTags!J121="white",historyTags!J121="yellow",historyTags!J121="grey"),IF('Currently Exported 2'!J121=1, "have", "missing"),IF('Currently Exported 2'!J121=1, "extra", "ignore"))</f>
        <v>extra</v>
      </c>
      <c r="K121" s="1" t="str">
        <f ca="1">IF(OR(historyTags!K121="white",historyTags!K121="yellow",historyTags!K121="grey"),IF('Currently Exported 2'!K121=1, "have", "missing"),IF('Currently Exported 2'!K121=1, "extra", "ignore"))</f>
        <v>extra</v>
      </c>
      <c r="L121" s="1" t="str">
        <f ca="1">IF(OR(historyTags!L121="white",historyTags!L121="yellow",historyTags!L121="grey"),IF('Currently Exported 2'!L121=1, "have", "missing"),IF('Currently Exported 2'!L121=1, "extra", "ignore"))</f>
        <v>extra</v>
      </c>
      <c r="M121" s="1" t="str">
        <f ca="1">IF(OR(historyTags!M121="white",historyTags!M121="yellow",historyTags!M121="grey"),IF('Currently Exported 2'!M121=1, "have", "missing"),IF('Currently Exported 2'!M121=1, "extra", "ignore"))</f>
        <v>extra</v>
      </c>
      <c r="N121" s="1" t="str">
        <f ca="1">IF(OR(historyTags!N121="white",historyTags!N121="yellow",historyTags!N121="grey"),IF('Currently Exported 2'!N121=1, "have", "missing"),IF('Currently Exported 2'!N121=1, "extra", "ignore"))</f>
        <v>extra</v>
      </c>
      <c r="O121" s="1" t="str">
        <f ca="1">IF(OR(historyTags!O121="white",historyTags!O121="yellow",historyTags!O121="grey"),IF('Currently Exported 2'!O121=1, "have", "missing"),IF('Currently Exported 2'!O121=1, "extra", "ignore"))</f>
        <v>extra</v>
      </c>
      <c r="P121" s="1" t="str">
        <f ca="1">IF(OR(historyTags!P121="white",historyTags!P121="yellow",historyTags!P121="grey"),IF('Currently Exported 2'!P121=1, "have", "missing"),IF('Currently Exported 2'!P121=1, "extra", "ignore"))</f>
        <v>ignore</v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IF(OR(historyTags!B122="white",historyTags!B122="yellow",historyTags!B122="grey"),IF('Currently Exported 2'!B122=1, "have", "missing"),IF('Currently Exported 2'!B122=1, "extra", "ignore"))</f>
        <v>ignore</v>
      </c>
      <c r="C122" s="1" t="str">
        <f ca="1">IF(OR(historyTags!C122="white",historyTags!C122="yellow",historyTags!C122="grey"),IF('Currently Exported 2'!C122=1, "have", "missing"),IF('Currently Exported 2'!C122=1, "extra", "ignore"))</f>
        <v>ignore</v>
      </c>
      <c r="D122" s="1" t="str">
        <f ca="1">IF(OR(historyTags!D122="white",historyTags!D122="yellow",historyTags!D122="grey"),IF('Currently Exported 2'!D122=1, "have", "missing"),IF('Currently Exported 2'!D122=1, "extra", "ignore"))</f>
        <v>ignore</v>
      </c>
      <c r="E122" s="1" t="str">
        <f ca="1">IF(OR(historyTags!E122="white",historyTags!E122="yellow",historyTags!E122="grey"),IF('Currently Exported 2'!E122=1, "have", "missing"),IF('Currently Exported 2'!E122=1, "extra", "ignore"))</f>
        <v>ignore</v>
      </c>
      <c r="F122" s="1" t="str">
        <f ca="1">IF(OR(historyTags!F122="white",historyTags!F122="yellow",historyTags!F122="grey"),IF('Currently Exported 2'!F122=1, "have", "missing"),IF('Currently Exported 2'!F122=1, "extra", "ignore"))</f>
        <v>ignore</v>
      </c>
      <c r="G122" s="1" t="str">
        <f ca="1">IF(OR(historyTags!G122="white",historyTags!G122="yellow",historyTags!G122="grey"),IF('Currently Exported 2'!G122=1, "have", "missing"),IF('Currently Exported 2'!G122=1, "extra", "ignore"))</f>
        <v>ignore</v>
      </c>
      <c r="H122" s="1" t="str">
        <f ca="1">IF(OR(historyTags!H122="white",historyTags!H122="yellow",historyTags!H122="grey"),IF('Currently Exported 2'!H122=1, "have", "missing"),IF('Currently Exported 2'!H122=1, "extra", "ignore"))</f>
        <v>ignore</v>
      </c>
      <c r="I122" s="1" t="str">
        <f ca="1">IF(OR(historyTags!I122="white",historyTags!I122="yellow",historyTags!I122="grey"),IF('Currently Exported 2'!I122=1, "have", "missing"),IF('Currently Exported 2'!I122=1, "extra", "ignore"))</f>
        <v>ignore</v>
      </c>
      <c r="J122" s="1" t="str">
        <f ca="1">IF(OR(historyTags!J122="white",historyTags!J122="yellow",historyTags!J122="grey"),IF('Currently Exported 2'!J122=1, "have", "missing"),IF('Currently Exported 2'!J122=1, "extra", "ignore"))</f>
        <v>ignore</v>
      </c>
      <c r="K122" s="1" t="str">
        <f ca="1">IF(OR(historyTags!K122="white",historyTags!K122="yellow",historyTags!K122="grey"),IF('Currently Exported 2'!K122=1, "have", "missing"),IF('Currently Exported 2'!K122=1, "extra", "ignore"))</f>
        <v>ignore</v>
      </c>
      <c r="L122" s="1" t="str">
        <f ca="1">IF(OR(historyTags!L122="white",historyTags!L122="yellow",historyTags!L122="grey"),IF('Currently Exported 2'!L122=1, "have", "missing"),IF('Currently Exported 2'!L122=1, "extra", "ignore"))</f>
        <v>ignore</v>
      </c>
      <c r="M122" s="1" t="str">
        <f ca="1">IF(OR(historyTags!M122="white",historyTags!M122="yellow",historyTags!M122="grey"),IF('Currently Exported 2'!M122=1, "have", "missing"),IF('Currently Exported 2'!M122=1, "extra", "ignore"))</f>
        <v>ignore</v>
      </c>
      <c r="N122" s="1" t="str">
        <f ca="1">IF(OR(historyTags!N122="white",historyTags!N122="yellow",historyTags!N122="grey"),IF('Currently Exported 2'!N122=1, "have", "missing"),IF('Currently Exported 2'!N122=1, "extra", "ignore"))</f>
        <v>ignore</v>
      </c>
      <c r="O122" s="1" t="str">
        <f ca="1">IF(OR(historyTags!O122="white",historyTags!O122="yellow",historyTags!O122="grey"),IF('Currently Exported 2'!O122=1, "have", "missing"),IF('Currently Exported 2'!O122=1, "extra", "ignore"))</f>
        <v>ignore</v>
      </c>
      <c r="P122" s="1" t="str">
        <f ca="1">IF(OR(historyTags!P122="white",historyTags!P122="yellow",historyTags!P122="grey"),IF('Currently Exported 2'!P122=1, "have", "missing"),IF('Currently Exported 2'!P122=1, "extra", "ignore"))</f>
        <v>ignore</v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IF(OR(historyTags!B123="white",historyTags!B123="yellow",historyTags!B123="grey"),IF('Currently Exported 2'!B123=1, "have", "missing"),IF('Currently Exported 2'!B123=1, "extra", "ignore"))</f>
        <v>ignore</v>
      </c>
      <c r="C123" s="1" t="str">
        <f ca="1">IF(OR(historyTags!C123="white",historyTags!C123="yellow",historyTags!C123="grey"),IF('Currently Exported 2'!C123=1, "have", "missing"),IF('Currently Exported 2'!C123=1, "extra", "ignore"))</f>
        <v>ignore</v>
      </c>
      <c r="D123" s="1" t="str">
        <f ca="1">IF(OR(historyTags!D123="white",historyTags!D123="yellow",historyTags!D123="grey"),IF('Currently Exported 2'!D123=1, "have", "missing"),IF('Currently Exported 2'!D123=1, "extra", "ignore"))</f>
        <v>extra</v>
      </c>
      <c r="E123" s="1" t="str">
        <f ca="1">IF(OR(historyTags!E123="white",historyTags!E123="yellow",historyTags!E123="grey"),IF('Currently Exported 2'!E123=1, "have", "missing"),IF('Currently Exported 2'!E123=1, "extra", "ignore"))</f>
        <v>extra</v>
      </c>
      <c r="F123" s="1" t="str">
        <f ca="1">IF(OR(historyTags!F123="white",historyTags!F123="yellow",historyTags!F123="grey"),IF('Currently Exported 2'!F123=1, "have", "missing"),IF('Currently Exported 2'!F123=1, "extra", "ignore"))</f>
        <v>extra</v>
      </c>
      <c r="G123" s="1" t="str">
        <f ca="1">IF(OR(historyTags!G123="white",historyTags!G123="yellow",historyTags!G123="grey"),IF('Currently Exported 2'!G123=1, "have", "missing"),IF('Currently Exported 2'!G123=1, "extra", "ignore"))</f>
        <v>extra</v>
      </c>
      <c r="H123" s="1" t="str">
        <f ca="1">IF(OR(historyTags!H123="white",historyTags!H123="yellow",historyTags!H123="grey"),IF('Currently Exported 2'!H123=1, "have", "missing"),IF('Currently Exported 2'!H123=1, "extra", "ignore"))</f>
        <v>extra</v>
      </c>
      <c r="I123" s="1" t="str">
        <f ca="1">IF(OR(historyTags!I123="white",historyTags!I123="yellow",historyTags!I123="grey"),IF('Currently Exported 2'!I123=1, "have", "missing"),IF('Currently Exported 2'!I123=1, "extra", "ignore"))</f>
        <v>extra</v>
      </c>
      <c r="J123" s="1" t="str">
        <f ca="1">IF(OR(historyTags!J123="white",historyTags!J123="yellow",historyTags!J123="grey"),IF('Currently Exported 2'!J123=1, "have", "missing"),IF('Currently Exported 2'!J123=1, "extra", "ignore"))</f>
        <v>extra</v>
      </c>
      <c r="K123" s="1" t="str">
        <f ca="1">IF(OR(historyTags!K123="white",historyTags!K123="yellow",historyTags!K123="grey"),IF('Currently Exported 2'!K123=1, "have", "missing"),IF('Currently Exported 2'!K123=1, "extra", "ignore"))</f>
        <v>extra</v>
      </c>
      <c r="L123" s="1" t="str">
        <f ca="1">IF(OR(historyTags!L123="white",historyTags!L123="yellow",historyTags!L123="grey"),IF('Currently Exported 2'!L123=1, "have", "missing"),IF('Currently Exported 2'!L123=1, "extra", "ignore"))</f>
        <v>extra</v>
      </c>
      <c r="M123" s="1" t="str">
        <f ca="1">IF(OR(historyTags!M123="white",historyTags!M123="yellow",historyTags!M123="grey"),IF('Currently Exported 2'!M123=1, "have", "missing"),IF('Currently Exported 2'!M123=1, "extra", "ignore"))</f>
        <v>extra</v>
      </c>
      <c r="N123" s="1" t="str">
        <f ca="1">IF(OR(historyTags!N123="white",historyTags!N123="yellow",historyTags!N123="grey"),IF('Currently Exported 2'!N123=1, "have", "missing"),IF('Currently Exported 2'!N123=1, "extra", "ignore"))</f>
        <v>extra</v>
      </c>
      <c r="O123" s="1" t="str">
        <f ca="1">IF(OR(historyTags!O123="white",historyTags!O123="yellow",historyTags!O123="grey"),IF('Currently Exported 2'!O123=1, "have", "missing"),IF('Currently Exported 2'!O123=1, "extra", "ignore"))</f>
        <v>extra</v>
      </c>
      <c r="P123" s="1" t="str">
        <f ca="1">IF(OR(historyTags!P123="white",historyTags!P123="yellow",historyTags!P123="grey"),IF('Currently Exported 2'!P123=1, "have", "missing"),IF('Currently Exported 2'!P123=1, "extra", "ignore"))</f>
        <v>ignore</v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IF(OR(historyTags!B124="white",historyTags!B124="yellow",historyTags!B124="grey"),IF('Currently Exported 2'!B124=1, "have", "missing"),IF('Currently Exported 2'!B124=1, "extra", "ignore"))</f>
        <v>ignore</v>
      </c>
      <c r="C124" s="1" t="str">
        <f ca="1">IF(OR(historyTags!C124="white",historyTags!C124="yellow",historyTags!C124="grey"),IF('Currently Exported 2'!C124=1, "have", "missing"),IF('Currently Exported 2'!C124=1, "extra", "ignore"))</f>
        <v>ignore</v>
      </c>
      <c r="D124" s="1" t="str">
        <f ca="1">IF(OR(historyTags!D124="white",historyTags!D124="yellow",historyTags!D124="grey"),IF('Currently Exported 2'!D124=1, "have", "missing"),IF('Currently Exported 2'!D124=1, "extra", "ignore"))</f>
        <v>missing</v>
      </c>
      <c r="E124" s="1" t="str">
        <f ca="1">IF(OR(historyTags!E124="white",historyTags!E124="yellow",historyTags!E124="grey"),IF('Currently Exported 2'!E124=1, "have", "missing"),IF('Currently Exported 2'!E124=1, "extra", "ignore"))</f>
        <v>missing</v>
      </c>
      <c r="F124" s="1" t="str">
        <f ca="1">IF(OR(historyTags!F124="white",historyTags!F124="yellow",historyTags!F124="grey"),IF('Currently Exported 2'!F124=1, "have", "missing"),IF('Currently Exported 2'!F124=1, "extra", "ignore"))</f>
        <v>missing</v>
      </c>
      <c r="G124" s="1" t="str">
        <f ca="1">IF(OR(historyTags!G124="white",historyTags!G124="yellow",historyTags!G124="grey"),IF('Currently Exported 2'!G124=1, "have", "missing"),IF('Currently Exported 2'!G124=1, "extra", "ignore"))</f>
        <v>missing</v>
      </c>
      <c r="H124" s="1" t="str">
        <f ca="1">IF(OR(historyTags!H124="white",historyTags!H124="yellow",historyTags!H124="grey"),IF('Currently Exported 2'!H124=1, "have", "missing"),IF('Currently Exported 2'!H124=1, "extra", "ignore"))</f>
        <v>missing</v>
      </c>
      <c r="I124" s="1" t="str">
        <f ca="1">IF(OR(historyTags!I124="white",historyTags!I124="yellow",historyTags!I124="grey"),IF('Currently Exported 2'!I124=1, "have", "missing"),IF('Currently Exported 2'!I124=1, "extra", "ignore"))</f>
        <v>missing</v>
      </c>
      <c r="J124" s="1" t="str">
        <f ca="1">IF(OR(historyTags!J124="white",historyTags!J124="yellow",historyTags!J124="grey"),IF('Currently Exported 2'!J124=1, "have", "missing"),IF('Currently Exported 2'!J124=1, "extra", "ignore"))</f>
        <v>missing</v>
      </c>
      <c r="K124" s="1" t="str">
        <f ca="1">IF(OR(historyTags!K124="white",historyTags!K124="yellow",historyTags!K124="grey"),IF('Currently Exported 2'!K124=1, "have", "missing"),IF('Currently Exported 2'!K124=1, "extra", "ignore"))</f>
        <v>missing</v>
      </c>
      <c r="L124" s="1" t="str">
        <f ca="1">IF(OR(historyTags!L124="white",historyTags!L124="yellow",historyTags!L124="grey"),IF('Currently Exported 2'!L124=1, "have", "missing"),IF('Currently Exported 2'!L124=1, "extra", "ignore"))</f>
        <v>missing</v>
      </c>
      <c r="M124" s="1" t="str">
        <f ca="1">IF(OR(historyTags!M124="white",historyTags!M124="yellow",historyTags!M124="grey"),IF('Currently Exported 2'!M124=1, "have", "missing"),IF('Currently Exported 2'!M124=1, "extra", "ignore"))</f>
        <v>missing</v>
      </c>
      <c r="N124" s="1" t="str">
        <f ca="1">IF(OR(historyTags!N124="white",historyTags!N124="yellow",historyTags!N124="grey"),IF('Currently Exported 2'!N124=1, "have", "missing"),IF('Currently Exported 2'!N124=1, "extra", "ignore"))</f>
        <v>missing</v>
      </c>
      <c r="O124" s="1" t="str">
        <f ca="1">IF(OR(historyTags!O124="white",historyTags!O124="yellow",historyTags!O124="grey"),IF('Currently Exported 2'!O124=1, "have", "missing"),IF('Currently Exported 2'!O124=1, "extra", "ignore"))</f>
        <v>missing</v>
      </c>
      <c r="P124" s="1" t="str">
        <f ca="1">IF(OR(historyTags!P124="white",historyTags!P124="yellow",historyTags!P124="grey"),IF('Currently Exported 2'!P124=1, "have", "missing"),IF('Currently Exported 2'!P124=1, "extra", "ignore"))</f>
        <v>ignore</v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IF(OR(historyTags!B125="white",historyTags!B125="yellow",historyTags!B125="grey"),IF('Currently Exported 2'!B125=1, "have", "missing"),IF('Currently Exported 2'!B125=1, "extra", "ignore"))</f>
        <v>ignore</v>
      </c>
      <c r="C125" s="1" t="str">
        <f ca="1">IF(OR(historyTags!C125="white",historyTags!C125="yellow",historyTags!C125="grey"),IF('Currently Exported 2'!C125=1, "have", "missing"),IF('Currently Exported 2'!C125=1, "extra", "ignore"))</f>
        <v>ignore</v>
      </c>
      <c r="D125" s="1" t="str">
        <f ca="1">IF(OR(historyTags!D125="white",historyTags!D125="yellow",historyTags!D125="grey"),IF('Currently Exported 2'!D125=1, "have", "missing"),IF('Currently Exported 2'!D125=1, "extra", "ignore"))</f>
        <v>extra</v>
      </c>
      <c r="E125" s="1" t="str">
        <f ca="1">IF(OR(historyTags!E125="white",historyTags!E125="yellow",historyTags!E125="grey"),IF('Currently Exported 2'!E125=1, "have", "missing"),IF('Currently Exported 2'!E125=1, "extra", "ignore"))</f>
        <v>extra</v>
      </c>
      <c r="F125" s="1" t="str">
        <f ca="1">IF(OR(historyTags!F125="white",historyTags!F125="yellow",historyTags!F125="grey"),IF('Currently Exported 2'!F125=1, "have", "missing"),IF('Currently Exported 2'!F125=1, "extra", "ignore"))</f>
        <v>extra</v>
      </c>
      <c r="G125" s="1" t="str">
        <f ca="1">IF(OR(historyTags!G125="white",historyTags!G125="yellow",historyTags!G125="grey"),IF('Currently Exported 2'!G125=1, "have", "missing"),IF('Currently Exported 2'!G125=1, "extra", "ignore"))</f>
        <v>extra</v>
      </c>
      <c r="H125" s="1" t="str">
        <f ca="1">IF(OR(historyTags!H125="white",historyTags!H125="yellow",historyTags!H125="grey"),IF('Currently Exported 2'!H125=1, "have", "missing"),IF('Currently Exported 2'!H125=1, "extra", "ignore"))</f>
        <v>extra</v>
      </c>
      <c r="I125" s="1" t="str">
        <f ca="1">IF(OR(historyTags!I125="white",historyTags!I125="yellow",historyTags!I125="grey"),IF('Currently Exported 2'!I125=1, "have", "missing"),IF('Currently Exported 2'!I125=1, "extra", "ignore"))</f>
        <v>extra</v>
      </c>
      <c r="J125" s="1" t="str">
        <f ca="1">IF(OR(historyTags!J125="white",historyTags!J125="yellow",historyTags!J125="grey"),IF('Currently Exported 2'!J125=1, "have", "missing"),IF('Currently Exported 2'!J125=1, "extra", "ignore"))</f>
        <v>extra</v>
      </c>
      <c r="K125" s="1" t="str">
        <f ca="1">IF(OR(historyTags!K125="white",historyTags!K125="yellow",historyTags!K125="grey"),IF('Currently Exported 2'!K125=1, "have", "missing"),IF('Currently Exported 2'!K125=1, "extra", "ignore"))</f>
        <v>extra</v>
      </c>
      <c r="L125" s="1" t="str">
        <f ca="1">IF(OR(historyTags!L125="white",historyTags!L125="yellow",historyTags!L125="grey"),IF('Currently Exported 2'!L125=1, "have", "missing"),IF('Currently Exported 2'!L125=1, "extra", "ignore"))</f>
        <v>extra</v>
      </c>
      <c r="M125" s="1" t="str">
        <f ca="1">IF(OR(historyTags!M125="white",historyTags!M125="yellow",historyTags!M125="grey"),IF('Currently Exported 2'!M125=1, "have", "missing"),IF('Currently Exported 2'!M125=1, "extra", "ignore"))</f>
        <v>extra</v>
      </c>
      <c r="N125" s="1" t="str">
        <f ca="1">IF(OR(historyTags!N125="white",historyTags!N125="yellow",historyTags!N125="grey"),IF('Currently Exported 2'!N125=1, "have", "missing"),IF('Currently Exported 2'!N125=1, "extra", "ignore"))</f>
        <v>extra</v>
      </c>
      <c r="O125" s="1" t="str">
        <f ca="1">IF(OR(historyTags!O125="white",historyTags!O125="yellow",historyTags!O125="grey"),IF('Currently Exported 2'!O125=1, "have", "missing"),IF('Currently Exported 2'!O125=1, "extra", "ignore"))</f>
        <v>extra</v>
      </c>
      <c r="P125" s="1" t="str">
        <f ca="1">IF(OR(historyTags!P125="white",historyTags!P125="yellow",historyTags!P125="grey"),IF('Currently Exported 2'!P125=1, "have", "missing"),IF('Currently Exported 2'!P125=1, "extra", "ignore"))</f>
        <v>ignore</v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IF(OR(historyTags!B126="white",historyTags!B126="yellow",historyTags!B126="grey"),IF('Currently Exported 2'!B126=1, "have", "missing"),IF('Currently Exported 2'!B126=1, "extra", "ignore"))</f>
        <v>ignore</v>
      </c>
      <c r="C126" s="1" t="str">
        <f ca="1">IF(OR(historyTags!C126="white",historyTags!C126="yellow",historyTags!C126="grey"),IF('Currently Exported 2'!C126=1, "have", "missing"),IF('Currently Exported 2'!C126=1, "extra", "ignore"))</f>
        <v>ignore</v>
      </c>
      <c r="D126" s="1" t="str">
        <f ca="1">IF(OR(historyTags!D126="white",historyTags!D126="yellow",historyTags!D126="grey"),IF('Currently Exported 2'!D126=1, "have", "missing"),IF('Currently Exported 2'!D126=1, "extra", "ignore"))</f>
        <v>have</v>
      </c>
      <c r="E126" s="1" t="str">
        <f ca="1">IF(OR(historyTags!E126="white",historyTags!E126="yellow",historyTags!E126="grey"),IF('Currently Exported 2'!E126=1, "have", "missing"),IF('Currently Exported 2'!E126=1, "extra", "ignore"))</f>
        <v>have</v>
      </c>
      <c r="F126" s="1" t="str">
        <f ca="1">IF(OR(historyTags!F126="white",historyTags!F126="yellow",historyTags!F126="grey"),IF('Currently Exported 2'!F126=1, "have", "missing"),IF('Currently Exported 2'!F126=1, "extra", "ignore"))</f>
        <v>have</v>
      </c>
      <c r="G126" s="1" t="str">
        <f ca="1">IF(OR(historyTags!G126="white",historyTags!G126="yellow",historyTags!G126="grey"),IF('Currently Exported 2'!G126=1, "have", "missing"),IF('Currently Exported 2'!G126=1, "extra", "ignore"))</f>
        <v>have</v>
      </c>
      <c r="H126" s="1" t="str">
        <f ca="1">IF(OR(historyTags!H126="white",historyTags!H126="yellow",historyTags!H126="grey"),IF('Currently Exported 2'!H126=1, "have", "missing"),IF('Currently Exported 2'!H126=1, "extra", "ignore"))</f>
        <v>have</v>
      </c>
      <c r="I126" s="1" t="str">
        <f ca="1">IF(OR(historyTags!I126="white",historyTags!I126="yellow",historyTags!I126="grey"),IF('Currently Exported 2'!I126=1, "have", "missing"),IF('Currently Exported 2'!I126=1, "extra", "ignore"))</f>
        <v>have</v>
      </c>
      <c r="J126" s="1" t="str">
        <f ca="1">IF(OR(historyTags!J126="white",historyTags!J126="yellow",historyTags!J126="grey"),IF('Currently Exported 2'!J126=1, "have", "missing"),IF('Currently Exported 2'!J126=1, "extra", "ignore"))</f>
        <v>have</v>
      </c>
      <c r="K126" s="1" t="str">
        <f ca="1">IF(OR(historyTags!K126="white",historyTags!K126="yellow",historyTags!K126="grey"),IF('Currently Exported 2'!K126=1, "have", "missing"),IF('Currently Exported 2'!K126=1, "extra", "ignore"))</f>
        <v>have</v>
      </c>
      <c r="L126" s="1" t="str">
        <f ca="1">IF(OR(historyTags!L126="white",historyTags!L126="yellow",historyTags!L126="grey"),IF('Currently Exported 2'!L126=1, "have", "missing"),IF('Currently Exported 2'!L126=1, "extra", "ignore"))</f>
        <v>have</v>
      </c>
      <c r="M126" s="1" t="str">
        <f ca="1">IF(OR(historyTags!M126="white",historyTags!M126="yellow",historyTags!M126="grey"),IF('Currently Exported 2'!M126=1, "have", "missing"),IF('Currently Exported 2'!M126=1, "extra", "ignore"))</f>
        <v>have</v>
      </c>
      <c r="N126" s="1" t="str">
        <f ca="1">IF(OR(historyTags!N126="white",historyTags!N126="yellow",historyTags!N126="grey"),IF('Currently Exported 2'!N126=1, "have", "missing"),IF('Currently Exported 2'!N126=1, "extra", "ignore"))</f>
        <v>have</v>
      </c>
      <c r="O126" s="1" t="str">
        <f ca="1">IF(OR(historyTags!O126="white",historyTags!O126="yellow",historyTags!O126="grey"),IF('Currently Exported 2'!O126=1, "have", "missing"),IF('Currently Exported 2'!O126=1, "extra", "ignore"))</f>
        <v>have</v>
      </c>
      <c r="P126" s="1" t="str">
        <f ca="1">IF(OR(historyTags!P126="white",historyTags!P126="yellow",historyTags!P126="grey"),IF('Currently Exported 2'!P126=1, "have", "missing"),IF('Currently Exported 2'!P126=1, "extra", "ignore"))</f>
        <v>ignore</v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IF(OR(historyTags!B127="white",historyTags!B127="yellow",historyTags!B127="grey"),IF('Currently Exported 2'!B127=1, "have", "missing"),IF('Currently Exported 2'!B127=1, "extra", "ignore"))</f>
        <v>ignore</v>
      </c>
      <c r="C127" s="1" t="str">
        <f ca="1">IF(OR(historyTags!C127="white",historyTags!C127="yellow",historyTags!C127="grey"),IF('Currently Exported 2'!C127=1, "have", "missing"),IF('Currently Exported 2'!C127=1, "extra", "ignore"))</f>
        <v>ignore</v>
      </c>
      <c r="D127" s="1" t="str">
        <f ca="1">IF(OR(historyTags!D127="white",historyTags!D127="yellow",historyTags!D127="grey"),IF('Currently Exported 2'!D127=1, "have", "missing"),IF('Currently Exported 2'!D127=1, "extra", "ignore"))</f>
        <v>ignore</v>
      </c>
      <c r="E127" s="1" t="str">
        <f ca="1">IF(OR(historyTags!E127="white",historyTags!E127="yellow",historyTags!E127="grey"),IF('Currently Exported 2'!E127=1, "have", "missing"),IF('Currently Exported 2'!E127=1, "extra", "ignore"))</f>
        <v>ignore</v>
      </c>
      <c r="F127" s="1" t="str">
        <f ca="1">IF(OR(historyTags!F127="white",historyTags!F127="yellow",historyTags!F127="grey"),IF('Currently Exported 2'!F127=1, "have", "missing"),IF('Currently Exported 2'!F127=1, "extra", "ignore"))</f>
        <v>ignore</v>
      </c>
      <c r="G127" s="1" t="str">
        <f ca="1">IF(OR(historyTags!G127="white",historyTags!G127="yellow",historyTags!G127="grey"),IF('Currently Exported 2'!G127=1, "have", "missing"),IF('Currently Exported 2'!G127=1, "extra", "ignore"))</f>
        <v>ignore</v>
      </c>
      <c r="H127" s="1" t="str">
        <f ca="1">IF(OR(historyTags!H127="white",historyTags!H127="yellow",historyTags!H127="grey"),IF('Currently Exported 2'!H127=1, "have", "missing"),IF('Currently Exported 2'!H127=1, "extra", "ignore"))</f>
        <v>ignore</v>
      </c>
      <c r="I127" s="1" t="str">
        <f ca="1">IF(OR(historyTags!I127="white",historyTags!I127="yellow",historyTags!I127="grey"),IF('Currently Exported 2'!I127=1, "have", "missing"),IF('Currently Exported 2'!I127=1, "extra", "ignore"))</f>
        <v>ignore</v>
      </c>
      <c r="J127" s="1" t="str">
        <f ca="1">IF(OR(historyTags!J127="white",historyTags!J127="yellow",historyTags!J127="grey"),IF('Currently Exported 2'!J127=1, "have", "missing"),IF('Currently Exported 2'!J127=1, "extra", "ignore"))</f>
        <v>ignore</v>
      </c>
      <c r="K127" s="1" t="str">
        <f ca="1">IF(OR(historyTags!K127="white",historyTags!K127="yellow",historyTags!K127="grey"),IF('Currently Exported 2'!K127=1, "have", "missing"),IF('Currently Exported 2'!K127=1, "extra", "ignore"))</f>
        <v>ignore</v>
      </c>
      <c r="L127" s="1" t="str">
        <f ca="1">IF(OR(historyTags!L127="white",historyTags!L127="yellow",historyTags!L127="grey"),IF('Currently Exported 2'!L127=1, "have", "missing"),IF('Currently Exported 2'!L127=1, "extra", "ignore"))</f>
        <v>ignore</v>
      </c>
      <c r="M127" s="1" t="str">
        <f ca="1">IF(OR(historyTags!M127="white",historyTags!M127="yellow",historyTags!M127="grey"),IF('Currently Exported 2'!M127=1, "have", "missing"),IF('Currently Exported 2'!M127=1, "extra", "ignore"))</f>
        <v>ignore</v>
      </c>
      <c r="N127" s="1" t="str">
        <f ca="1">IF(OR(historyTags!N127="white",historyTags!N127="yellow",historyTags!N127="grey"),IF('Currently Exported 2'!N127=1, "have", "missing"),IF('Currently Exported 2'!N127=1, "extra", "ignore"))</f>
        <v>ignore</v>
      </c>
      <c r="O127" s="1" t="str">
        <f ca="1">IF(OR(historyTags!O127="white",historyTags!O127="yellow",historyTags!O127="grey"),IF('Currently Exported 2'!O127=1, "have", "missing"),IF('Currently Exported 2'!O127=1, "extra", "ignore"))</f>
        <v>ignore</v>
      </c>
      <c r="P127" s="1" t="str">
        <f ca="1">IF(OR(historyTags!P127="white",historyTags!P127="yellow",historyTags!P127="grey"),IF('Currently Exported 2'!P127=1, "have", "missing"),IF('Currently Exported 2'!P127=1, "extra", "ignore"))</f>
        <v>ignore</v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IF(OR(historyTags!B128="white",historyTags!B128="yellow",historyTags!B128="grey"),IF('Currently Exported 2'!B128=1, "have", "missing"),IF('Currently Exported 2'!B128=1, "extra", "ignore"))</f>
        <v>ignore</v>
      </c>
      <c r="C128" s="1" t="str">
        <f ca="1">IF(OR(historyTags!C128="white",historyTags!C128="yellow",historyTags!C128="grey"),IF('Currently Exported 2'!C128=1, "have", "missing"),IF('Currently Exported 2'!C128=1, "extra", "ignore"))</f>
        <v>ignore</v>
      </c>
      <c r="D128" s="1" t="str">
        <f ca="1">IF(OR(historyTags!D128="white",historyTags!D128="yellow",historyTags!D128="grey"),IF('Currently Exported 2'!D128=1, "have", "missing"),IF('Currently Exported 2'!D128=1, "extra", "ignore"))</f>
        <v>ignore</v>
      </c>
      <c r="E128" s="1" t="str">
        <f ca="1">IF(OR(historyTags!E128="white",historyTags!E128="yellow",historyTags!E128="grey"),IF('Currently Exported 2'!E128=1, "have", "missing"),IF('Currently Exported 2'!E128=1, "extra", "ignore"))</f>
        <v>missing</v>
      </c>
      <c r="F128" s="1" t="str">
        <f ca="1">IF(OR(historyTags!F128="white",historyTags!F128="yellow",historyTags!F128="grey"),IF('Currently Exported 2'!F128=1, "have", "missing"),IF('Currently Exported 2'!F128=1, "extra", "ignore"))</f>
        <v>missing</v>
      </c>
      <c r="G128" s="1" t="str">
        <f ca="1">IF(OR(historyTags!G128="white",historyTags!G128="yellow",historyTags!G128="grey"),IF('Currently Exported 2'!G128=1, "have", "missing"),IF('Currently Exported 2'!G128=1, "extra", "ignore"))</f>
        <v>missing</v>
      </c>
      <c r="H128" s="1" t="str">
        <f ca="1">IF(OR(historyTags!H128="white",historyTags!H128="yellow",historyTags!H128="grey"),IF('Currently Exported 2'!H128=1, "have", "missing"),IF('Currently Exported 2'!H128=1, "extra", "ignore"))</f>
        <v>missing</v>
      </c>
      <c r="I128" s="1" t="str">
        <f ca="1">IF(OR(historyTags!I128="white",historyTags!I128="yellow",historyTags!I128="grey"),IF('Currently Exported 2'!I128=1, "have", "missing"),IF('Currently Exported 2'!I128=1, "extra", "ignore"))</f>
        <v>missing</v>
      </c>
      <c r="J128" s="1" t="str">
        <f ca="1">IF(OR(historyTags!J128="white",historyTags!J128="yellow",historyTags!J128="grey"),IF('Currently Exported 2'!J128=1, "have", "missing"),IF('Currently Exported 2'!J128=1, "extra", "ignore"))</f>
        <v>missing</v>
      </c>
      <c r="K128" s="1" t="str">
        <f ca="1">IF(OR(historyTags!K128="white",historyTags!K128="yellow",historyTags!K128="grey"),IF('Currently Exported 2'!K128=1, "have", "missing"),IF('Currently Exported 2'!K128=1, "extra", "ignore"))</f>
        <v>missing</v>
      </c>
      <c r="L128" s="1" t="str">
        <f ca="1">IF(OR(historyTags!L128="white",historyTags!L128="yellow",historyTags!L128="grey"),IF('Currently Exported 2'!L128=1, "have", "missing"),IF('Currently Exported 2'!L128=1, "extra", "ignore"))</f>
        <v>missing</v>
      </c>
      <c r="M128" s="1" t="str">
        <f ca="1">IF(OR(historyTags!M128="white",historyTags!M128="yellow",historyTags!M128="grey"),IF('Currently Exported 2'!M128=1, "have", "missing"),IF('Currently Exported 2'!M128=1, "extra", "ignore"))</f>
        <v>missing</v>
      </c>
      <c r="N128" s="1" t="str">
        <f ca="1">IF(OR(historyTags!N128="white",historyTags!N128="yellow",historyTags!N128="grey"),IF('Currently Exported 2'!N128=1, "have", "missing"),IF('Currently Exported 2'!N128=1, "extra", "ignore"))</f>
        <v>missing</v>
      </c>
      <c r="O128" s="1" t="str">
        <f ca="1">IF(OR(historyTags!O128="white",historyTags!O128="yellow",historyTags!O128="grey"),IF('Currently Exported 2'!O128=1, "have", "missing"),IF('Currently Exported 2'!O128=1, "extra", "ignore"))</f>
        <v>missing</v>
      </c>
      <c r="P128" s="1" t="str">
        <f ca="1">IF(OR(historyTags!P128="white",historyTags!P128="yellow",historyTags!P128="grey"),IF('Currently Exported 2'!P128=1, "have", "missing"),IF('Currently Exported 2'!P128=1, "extra", "ignore"))</f>
        <v>ignore</v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IF(OR(historyTags!B129="white",historyTags!B129="yellow",historyTags!B129="grey"),IF('Currently Exported 2'!B129=1, "have", "missing"),IF('Currently Exported 2'!B129=1, "extra", "ignore"))</f>
        <v>ignore</v>
      </c>
      <c r="C129" s="1" t="str">
        <f ca="1">IF(OR(historyTags!C129="white",historyTags!C129="yellow",historyTags!C129="grey"),IF('Currently Exported 2'!C129=1, "have", "missing"),IF('Currently Exported 2'!C129=1, "extra", "ignore"))</f>
        <v>ignore</v>
      </c>
      <c r="D129" s="1" t="str">
        <f ca="1">IF(OR(historyTags!D129="white",historyTags!D129="yellow",historyTags!D129="grey"),IF('Currently Exported 2'!D129=1, "have", "missing"),IF('Currently Exported 2'!D129=1, "extra", "ignore"))</f>
        <v>have</v>
      </c>
      <c r="E129" s="1" t="str">
        <f ca="1">IF(OR(historyTags!E129="white",historyTags!E129="yellow",historyTags!E129="grey"),IF('Currently Exported 2'!E129=1, "have", "missing"),IF('Currently Exported 2'!E129=1, "extra", "ignore"))</f>
        <v>have</v>
      </c>
      <c r="F129" s="1" t="str">
        <f ca="1">IF(OR(historyTags!F129="white",historyTags!F129="yellow",historyTags!F129="grey"),IF('Currently Exported 2'!F129=1, "have", "missing"),IF('Currently Exported 2'!F129=1, "extra", "ignore"))</f>
        <v>have</v>
      </c>
      <c r="G129" s="1" t="str">
        <f ca="1">IF(OR(historyTags!G129="white",historyTags!G129="yellow",historyTags!G129="grey"),IF('Currently Exported 2'!G129=1, "have", "missing"),IF('Currently Exported 2'!G129=1, "extra", "ignore"))</f>
        <v>have</v>
      </c>
      <c r="H129" s="1" t="str">
        <f ca="1">IF(OR(historyTags!H129="white",historyTags!H129="yellow",historyTags!H129="grey"),IF('Currently Exported 2'!H129=1, "have", "missing"),IF('Currently Exported 2'!H129=1, "extra", "ignore"))</f>
        <v>have</v>
      </c>
      <c r="I129" s="1" t="str">
        <f ca="1">IF(OR(historyTags!I129="white",historyTags!I129="yellow",historyTags!I129="grey"),IF('Currently Exported 2'!I129=1, "have", "missing"),IF('Currently Exported 2'!I129=1, "extra", "ignore"))</f>
        <v>have</v>
      </c>
      <c r="J129" s="1" t="str">
        <f ca="1">IF(OR(historyTags!J129="white",historyTags!J129="yellow",historyTags!J129="grey"),IF('Currently Exported 2'!J129=1, "have", "missing"),IF('Currently Exported 2'!J129=1, "extra", "ignore"))</f>
        <v>have</v>
      </c>
      <c r="K129" s="1" t="str">
        <f ca="1">IF(OR(historyTags!K129="white",historyTags!K129="yellow",historyTags!K129="grey"),IF('Currently Exported 2'!K129=1, "have", "missing"),IF('Currently Exported 2'!K129=1, "extra", "ignore"))</f>
        <v>have</v>
      </c>
      <c r="L129" s="1" t="str">
        <f ca="1">IF(OR(historyTags!L129="white",historyTags!L129="yellow",historyTags!L129="grey"),IF('Currently Exported 2'!L129=1, "have", "missing"),IF('Currently Exported 2'!L129=1, "extra", "ignore"))</f>
        <v>have</v>
      </c>
      <c r="M129" s="1" t="str">
        <f ca="1">IF(OR(historyTags!M129="white",historyTags!M129="yellow",historyTags!M129="grey"),IF('Currently Exported 2'!M129=1, "have", "missing"),IF('Currently Exported 2'!M129=1, "extra", "ignore"))</f>
        <v>have</v>
      </c>
      <c r="N129" s="1" t="str">
        <f ca="1">IF(OR(historyTags!N129="white",historyTags!N129="yellow",historyTags!N129="grey"),IF('Currently Exported 2'!N129=1, "have", "missing"),IF('Currently Exported 2'!N129=1, "extra", "ignore"))</f>
        <v>have</v>
      </c>
      <c r="O129" s="1" t="str">
        <f ca="1">IF(OR(historyTags!O129="white",historyTags!O129="yellow",historyTags!O129="grey"),IF('Currently Exported 2'!O129=1, "have", "missing"),IF('Currently Exported 2'!O129=1, "extra", "ignore"))</f>
        <v>have</v>
      </c>
      <c r="P129" s="1" t="str">
        <f ca="1">IF(OR(historyTags!P129="white",historyTags!P129="yellow",historyTags!P129="grey"),IF('Currently Exported 2'!P129=1, "have", "missing"),IF('Currently Exported 2'!P129=1, "extra", "ignore"))</f>
        <v>ignore</v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IF(OR(historyTags!B130="white",historyTags!B130="yellow",historyTags!B130="grey"),IF('Currently Exported 2'!B130=1, "have", "missing"),IF('Currently Exported 2'!B130=1, "extra", "ignore"))</f>
        <v>ignore</v>
      </c>
      <c r="C130" s="1" t="str">
        <f ca="1">IF(OR(historyTags!C130="white",historyTags!C130="yellow",historyTags!C130="grey"),IF('Currently Exported 2'!C130=1, "have", "missing"),IF('Currently Exported 2'!C130=1, "extra", "ignore"))</f>
        <v>ignore</v>
      </c>
      <c r="D130" s="1" t="str">
        <f ca="1">IF(OR(historyTags!D130="white",historyTags!D130="yellow",historyTags!D130="grey"),IF('Currently Exported 2'!D130=1, "have", "missing"),IF('Currently Exported 2'!D130=1, "extra", "ignore"))</f>
        <v>extra</v>
      </c>
      <c r="E130" s="1" t="str">
        <f ca="1">IF(OR(historyTags!E130="white",historyTags!E130="yellow",historyTags!E130="grey"),IF('Currently Exported 2'!E130=1, "have", "missing"),IF('Currently Exported 2'!E130=1, "extra", "ignore"))</f>
        <v>extra</v>
      </c>
      <c r="F130" s="1" t="str">
        <f ca="1">IF(OR(historyTags!F130="white",historyTags!F130="yellow",historyTags!F130="grey"),IF('Currently Exported 2'!F130=1, "have", "missing"),IF('Currently Exported 2'!F130=1, "extra", "ignore"))</f>
        <v>extra</v>
      </c>
      <c r="G130" s="1" t="str">
        <f ca="1">IF(OR(historyTags!G130="white",historyTags!G130="yellow",historyTags!G130="grey"),IF('Currently Exported 2'!G130=1, "have", "missing"),IF('Currently Exported 2'!G130=1, "extra", "ignore"))</f>
        <v>extra</v>
      </c>
      <c r="H130" s="1" t="str">
        <f ca="1">IF(OR(historyTags!H130="white",historyTags!H130="yellow",historyTags!H130="grey"),IF('Currently Exported 2'!H130=1, "have", "missing"),IF('Currently Exported 2'!H130=1, "extra", "ignore"))</f>
        <v>extra</v>
      </c>
      <c r="I130" s="1" t="str">
        <f ca="1">IF(OR(historyTags!I130="white",historyTags!I130="yellow",historyTags!I130="grey"),IF('Currently Exported 2'!I130=1, "have", "missing"),IF('Currently Exported 2'!I130=1, "extra", "ignore"))</f>
        <v>extra</v>
      </c>
      <c r="J130" s="1" t="str">
        <f ca="1">IF(OR(historyTags!J130="white",historyTags!J130="yellow",historyTags!J130="grey"),IF('Currently Exported 2'!J130=1, "have", "missing"),IF('Currently Exported 2'!J130=1, "extra", "ignore"))</f>
        <v>extra</v>
      </c>
      <c r="K130" s="1" t="str">
        <f ca="1">IF(OR(historyTags!K130="white",historyTags!K130="yellow",historyTags!K130="grey"),IF('Currently Exported 2'!K130=1, "have", "missing"),IF('Currently Exported 2'!K130=1, "extra", "ignore"))</f>
        <v>extra</v>
      </c>
      <c r="L130" s="1" t="str">
        <f ca="1">IF(OR(historyTags!L130="white",historyTags!L130="yellow",historyTags!L130="grey"),IF('Currently Exported 2'!L130=1, "have", "missing"),IF('Currently Exported 2'!L130=1, "extra", "ignore"))</f>
        <v>extra</v>
      </c>
      <c r="M130" s="1" t="str">
        <f ca="1">IF(OR(historyTags!M130="white",historyTags!M130="yellow",historyTags!M130="grey"),IF('Currently Exported 2'!M130=1, "have", "missing"),IF('Currently Exported 2'!M130=1, "extra", "ignore"))</f>
        <v>extra</v>
      </c>
      <c r="N130" s="1" t="str">
        <f ca="1">IF(OR(historyTags!N130="white",historyTags!N130="yellow",historyTags!N130="grey"),IF('Currently Exported 2'!N130=1, "have", "missing"),IF('Currently Exported 2'!N130=1, "extra", "ignore"))</f>
        <v>extra</v>
      </c>
      <c r="O130" s="1" t="str">
        <f ca="1">IF(OR(historyTags!O130="white",historyTags!O130="yellow",historyTags!O130="grey"),IF('Currently Exported 2'!O130=1, "have", "missing"),IF('Currently Exported 2'!O130=1, "extra", "ignore"))</f>
        <v>extra</v>
      </c>
      <c r="P130" s="1" t="str">
        <f ca="1">IF(OR(historyTags!P130="white",historyTags!P130="yellow",historyTags!P130="grey"),IF('Currently Exported 2'!P130=1, "have", "missing"),IF('Currently Exported 2'!P130=1, "extra", "ignore"))</f>
        <v>ignore</v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IF(OR(historyTags!B131="white",historyTags!B131="yellow",historyTags!B131="grey"),IF('Currently Exported 2'!B131=1, "have", "missing"),IF('Currently Exported 2'!B131=1, "extra", "ignore"))</f>
        <v>ignore</v>
      </c>
      <c r="C131" s="1" t="str">
        <f ca="1">IF(OR(historyTags!C131="white",historyTags!C131="yellow",historyTags!C131="grey"),IF('Currently Exported 2'!C131=1, "have", "missing"),IF('Currently Exported 2'!C131=1, "extra", "ignore"))</f>
        <v>ignore</v>
      </c>
      <c r="D131" s="1" t="str">
        <f ca="1">IF(OR(historyTags!D131="white",historyTags!D131="yellow",historyTags!D131="grey"),IF('Currently Exported 2'!D131=1, "have", "missing"),IF('Currently Exported 2'!D131=1, "extra", "ignore"))</f>
        <v>ignore</v>
      </c>
      <c r="E131" s="1" t="str">
        <f ca="1">IF(OR(historyTags!E131="white",historyTags!E131="yellow",historyTags!E131="grey"),IF('Currently Exported 2'!E131=1, "have", "missing"),IF('Currently Exported 2'!E131=1, "extra", "ignore"))</f>
        <v>ignore</v>
      </c>
      <c r="F131" s="1" t="str">
        <f ca="1">IF(OR(historyTags!F131="white",historyTags!F131="yellow",historyTags!F131="grey"),IF('Currently Exported 2'!F131=1, "have", "missing"),IF('Currently Exported 2'!F131=1, "extra", "ignore"))</f>
        <v>ignore</v>
      </c>
      <c r="G131" s="1" t="str">
        <f ca="1">IF(OR(historyTags!G131="white",historyTags!G131="yellow",historyTags!G131="grey"),IF('Currently Exported 2'!G131=1, "have", "missing"),IF('Currently Exported 2'!G131=1, "extra", "ignore"))</f>
        <v>ignore</v>
      </c>
      <c r="H131" s="1" t="str">
        <f ca="1">IF(OR(historyTags!H131="white",historyTags!H131="yellow",historyTags!H131="grey"),IF('Currently Exported 2'!H131=1, "have", "missing"),IF('Currently Exported 2'!H131=1, "extra", "ignore"))</f>
        <v>ignore</v>
      </c>
      <c r="I131" s="1" t="str">
        <f ca="1">IF(OR(historyTags!I131="white",historyTags!I131="yellow",historyTags!I131="grey"),IF('Currently Exported 2'!I131=1, "have", "missing"),IF('Currently Exported 2'!I131=1, "extra", "ignore"))</f>
        <v>ignore</v>
      </c>
      <c r="J131" s="1" t="str">
        <f ca="1">IF(OR(historyTags!J131="white",historyTags!J131="yellow",historyTags!J131="grey"),IF('Currently Exported 2'!J131=1, "have", "missing"),IF('Currently Exported 2'!J131=1, "extra", "ignore"))</f>
        <v>ignore</v>
      </c>
      <c r="K131" s="1" t="str">
        <f ca="1">IF(OR(historyTags!K131="white",historyTags!K131="yellow",historyTags!K131="grey"),IF('Currently Exported 2'!K131=1, "have", "missing"),IF('Currently Exported 2'!K131=1, "extra", "ignore"))</f>
        <v>ignore</v>
      </c>
      <c r="L131" s="1" t="str">
        <f ca="1">IF(OR(historyTags!L131="white",historyTags!L131="yellow",historyTags!L131="grey"),IF('Currently Exported 2'!L131=1, "have", "missing"),IF('Currently Exported 2'!L131=1, "extra", "ignore"))</f>
        <v>ignore</v>
      </c>
      <c r="M131" s="1" t="str">
        <f ca="1">IF(OR(historyTags!M131="white",historyTags!M131="yellow",historyTags!M131="grey"),IF('Currently Exported 2'!M131=1, "have", "missing"),IF('Currently Exported 2'!M131=1, "extra", "ignore"))</f>
        <v>ignore</v>
      </c>
      <c r="N131" s="1" t="str">
        <f ca="1">IF(OR(historyTags!N131="white",historyTags!N131="yellow",historyTags!N131="grey"),IF('Currently Exported 2'!N131=1, "have", "missing"),IF('Currently Exported 2'!N131=1, "extra", "ignore"))</f>
        <v>ignore</v>
      </c>
      <c r="O131" s="1" t="str">
        <f ca="1">IF(OR(historyTags!O131="white",historyTags!O131="yellow",historyTags!O131="grey"),IF('Currently Exported 2'!O131=1, "have", "missing"),IF('Currently Exported 2'!O131=1, "extra", "ignore"))</f>
        <v>ignore</v>
      </c>
      <c r="P131" s="1" t="str">
        <f ca="1">IF(OR(historyTags!P131="white",historyTags!P131="yellow",historyTags!P131="grey"),IF('Currently Exported 2'!P131=1, "have", "missing"),IF('Currently Exported 2'!P131=1, "extra", "ignore"))</f>
        <v>ignore</v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IF(OR(historyTags!B132="white",historyTags!B132="yellow",historyTags!B132="grey"),IF('Currently Exported 2'!B132=1, "have", "missing"),IF('Currently Exported 2'!B132=1, "extra", "ignore"))</f>
        <v>ignore</v>
      </c>
      <c r="C132" s="1" t="str">
        <f ca="1">IF(OR(historyTags!C132="white",historyTags!C132="yellow",historyTags!C132="grey"),IF('Currently Exported 2'!C132=1, "have", "missing"),IF('Currently Exported 2'!C132=1, "extra", "ignore"))</f>
        <v>ignore</v>
      </c>
      <c r="D132" s="1" t="str">
        <f ca="1">IF(OR(historyTags!D132="white",historyTags!D132="yellow",historyTags!D132="grey"),IF('Currently Exported 2'!D132=1, "have", "missing"),IF('Currently Exported 2'!D132=1, "extra", "ignore"))</f>
        <v>ignore</v>
      </c>
      <c r="E132" s="1" t="str">
        <f ca="1">IF(OR(historyTags!E132="white",historyTags!E132="yellow",historyTags!E132="grey"),IF('Currently Exported 2'!E132=1, "have", "missing"),IF('Currently Exported 2'!E132=1, "extra", "ignore"))</f>
        <v>ignore</v>
      </c>
      <c r="F132" s="1" t="str">
        <f ca="1">IF(OR(historyTags!F132="white",historyTags!F132="yellow",historyTags!F132="grey"),IF('Currently Exported 2'!F132=1, "have", "missing"),IF('Currently Exported 2'!F132=1, "extra", "ignore"))</f>
        <v>ignore</v>
      </c>
      <c r="G132" s="1" t="str">
        <f ca="1">IF(OR(historyTags!G132="white",historyTags!G132="yellow",historyTags!G132="grey"),IF('Currently Exported 2'!G132=1, "have", "missing"),IF('Currently Exported 2'!G132=1, "extra", "ignore"))</f>
        <v>ignore</v>
      </c>
      <c r="H132" s="1" t="str">
        <f ca="1">IF(OR(historyTags!H132="white",historyTags!H132="yellow",historyTags!H132="grey"),IF('Currently Exported 2'!H132=1, "have", "missing"),IF('Currently Exported 2'!H132=1, "extra", "ignore"))</f>
        <v>ignore</v>
      </c>
      <c r="I132" s="1" t="str">
        <f ca="1">IF(OR(historyTags!I132="white",historyTags!I132="yellow",historyTags!I132="grey"),IF('Currently Exported 2'!I132=1, "have", "missing"),IF('Currently Exported 2'!I132=1, "extra", "ignore"))</f>
        <v>ignore</v>
      </c>
      <c r="J132" s="1" t="str">
        <f ca="1">IF(OR(historyTags!J132="white",historyTags!J132="yellow",historyTags!J132="grey"),IF('Currently Exported 2'!J132=1, "have", "missing"),IF('Currently Exported 2'!J132=1, "extra", "ignore"))</f>
        <v>ignore</v>
      </c>
      <c r="K132" s="1" t="str">
        <f ca="1">IF(OR(historyTags!K132="white",historyTags!K132="yellow",historyTags!K132="grey"),IF('Currently Exported 2'!K132=1, "have", "missing"),IF('Currently Exported 2'!K132=1, "extra", "ignore"))</f>
        <v>ignore</v>
      </c>
      <c r="L132" s="1" t="str">
        <f ca="1">IF(OR(historyTags!L132="white",historyTags!L132="yellow",historyTags!L132="grey"),IF('Currently Exported 2'!L132=1, "have", "missing"),IF('Currently Exported 2'!L132=1, "extra", "ignore"))</f>
        <v>ignore</v>
      </c>
      <c r="M132" s="1" t="str">
        <f ca="1">IF(OR(historyTags!M132="white",historyTags!M132="yellow",historyTags!M132="grey"),IF('Currently Exported 2'!M132=1, "have", "missing"),IF('Currently Exported 2'!M132=1, "extra", "ignore"))</f>
        <v>ignore</v>
      </c>
      <c r="N132" s="1" t="str">
        <f ca="1">IF(OR(historyTags!N132="white",historyTags!N132="yellow",historyTags!N132="grey"),IF('Currently Exported 2'!N132=1, "have", "missing"),IF('Currently Exported 2'!N132=1, "extra", "ignore"))</f>
        <v>ignore</v>
      </c>
      <c r="O132" s="1" t="str">
        <f ca="1">IF(OR(historyTags!O132="white",historyTags!O132="yellow",historyTags!O132="grey"),IF('Currently Exported 2'!O132=1, "have", "missing"),IF('Currently Exported 2'!O132=1, "extra", "ignore"))</f>
        <v>ignore</v>
      </c>
      <c r="P132" s="1" t="str">
        <f ca="1">IF(OR(historyTags!P132="white",historyTags!P132="yellow",historyTags!P132="grey"),IF('Currently Exported 2'!P132=1, "have", "missing"),IF('Currently Exported 2'!P132=1, "extra", "ignore"))</f>
        <v>ignore</v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IF(OR(historyTags!B133="white",historyTags!B133="yellow",historyTags!B133="grey"),IF('Currently Exported 2'!B133=1, "have", "missing"),IF('Currently Exported 2'!B133=1, "extra", "ignore"))</f>
        <v>ignore</v>
      </c>
      <c r="C133" s="1" t="str">
        <f ca="1">IF(OR(historyTags!C133="white",historyTags!C133="yellow",historyTags!C133="grey"),IF('Currently Exported 2'!C133=1, "have", "missing"),IF('Currently Exported 2'!C133=1, "extra", "ignore"))</f>
        <v>ignore</v>
      </c>
      <c r="D133" s="1" t="str">
        <f ca="1">IF(OR(historyTags!D133="white",historyTags!D133="yellow",historyTags!D133="grey"),IF('Currently Exported 2'!D133=1, "have", "missing"),IF('Currently Exported 2'!D133=1, "extra", "ignore"))</f>
        <v>ignore</v>
      </c>
      <c r="E133" s="1" t="str">
        <f ca="1">IF(OR(historyTags!E133="white",historyTags!E133="yellow",historyTags!E133="grey"),IF('Currently Exported 2'!E133=1, "have", "missing"),IF('Currently Exported 2'!E133=1, "extra", "ignore"))</f>
        <v>ignore</v>
      </c>
      <c r="F133" s="1" t="str">
        <f ca="1">IF(OR(historyTags!F133="white",historyTags!F133="yellow",historyTags!F133="grey"),IF('Currently Exported 2'!F133=1, "have", "missing"),IF('Currently Exported 2'!F133=1, "extra", "ignore"))</f>
        <v>ignore</v>
      </c>
      <c r="G133" s="1" t="str">
        <f ca="1">IF(OR(historyTags!G133="white",historyTags!G133="yellow",historyTags!G133="grey"),IF('Currently Exported 2'!G133=1, "have", "missing"),IF('Currently Exported 2'!G133=1, "extra", "ignore"))</f>
        <v>ignore</v>
      </c>
      <c r="H133" s="1" t="str">
        <f ca="1">IF(OR(historyTags!H133="white",historyTags!H133="yellow",historyTags!H133="grey"),IF('Currently Exported 2'!H133=1, "have", "missing"),IF('Currently Exported 2'!H133=1, "extra", "ignore"))</f>
        <v>ignore</v>
      </c>
      <c r="I133" s="1" t="str">
        <f ca="1">IF(OR(historyTags!I133="white",historyTags!I133="yellow",historyTags!I133="grey"),IF('Currently Exported 2'!I133=1, "have", "missing"),IF('Currently Exported 2'!I133=1, "extra", "ignore"))</f>
        <v>ignore</v>
      </c>
      <c r="J133" s="1" t="str">
        <f ca="1">IF(OR(historyTags!J133="white",historyTags!J133="yellow",historyTags!J133="grey"),IF('Currently Exported 2'!J133=1, "have", "missing"),IF('Currently Exported 2'!J133=1, "extra", "ignore"))</f>
        <v>ignore</v>
      </c>
      <c r="K133" s="1" t="str">
        <f ca="1">IF(OR(historyTags!K133="white",historyTags!K133="yellow",historyTags!K133="grey"),IF('Currently Exported 2'!K133=1, "have", "missing"),IF('Currently Exported 2'!K133=1, "extra", "ignore"))</f>
        <v>ignore</v>
      </c>
      <c r="L133" s="1" t="str">
        <f ca="1">IF(OR(historyTags!L133="white",historyTags!L133="yellow",historyTags!L133="grey"),IF('Currently Exported 2'!L133=1, "have", "missing"),IF('Currently Exported 2'!L133=1, "extra", "ignore"))</f>
        <v>ignore</v>
      </c>
      <c r="M133" s="1" t="str">
        <f ca="1">IF(OR(historyTags!M133="white",historyTags!M133="yellow",historyTags!M133="grey"),IF('Currently Exported 2'!M133=1, "have", "missing"),IF('Currently Exported 2'!M133=1, "extra", "ignore"))</f>
        <v>ignore</v>
      </c>
      <c r="N133" s="1" t="str">
        <f ca="1">IF(OR(historyTags!N133="white",historyTags!N133="yellow",historyTags!N133="grey"),IF('Currently Exported 2'!N133=1, "have", "missing"),IF('Currently Exported 2'!N133=1, "extra", "ignore"))</f>
        <v>ignore</v>
      </c>
      <c r="O133" s="1" t="str">
        <f ca="1">IF(OR(historyTags!O133="white",historyTags!O133="yellow",historyTags!O133="grey"),IF('Currently Exported 2'!O133=1, "have", "missing"),IF('Currently Exported 2'!O133=1, "extra", "ignore"))</f>
        <v>ignore</v>
      </c>
      <c r="P133" s="1" t="str">
        <f ca="1">IF(OR(historyTags!P133="white",historyTags!P133="yellow",historyTags!P133="grey"),IF('Currently Exported 2'!P133=1, "have", "missing"),IF('Currently Exported 2'!P133=1, "extra", "ignore"))</f>
        <v>ignore</v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IF(OR(historyTags!B134="white",historyTags!B134="yellow",historyTags!B134="grey"),IF('Currently Exported 2'!B134=1, "have", "missing"),IF('Currently Exported 2'!B134=1, "extra", "ignore"))</f>
        <v>ignore</v>
      </c>
      <c r="C134" s="1" t="str">
        <f ca="1">IF(OR(historyTags!C134="white",historyTags!C134="yellow",historyTags!C134="grey"),IF('Currently Exported 2'!C134=1, "have", "missing"),IF('Currently Exported 2'!C134=1, "extra", "ignore"))</f>
        <v>ignore</v>
      </c>
      <c r="D134" s="1" t="str">
        <f ca="1">IF(OR(historyTags!D134="white",historyTags!D134="yellow",historyTags!D134="grey"),IF('Currently Exported 2'!D134=1, "have", "missing"),IF('Currently Exported 2'!D134=1, "extra", "ignore"))</f>
        <v>ignore</v>
      </c>
      <c r="E134" s="1" t="str">
        <f ca="1">IF(OR(historyTags!E134="white",historyTags!E134="yellow",historyTags!E134="grey"),IF('Currently Exported 2'!E134=1, "have", "missing"),IF('Currently Exported 2'!E134=1, "extra", "ignore"))</f>
        <v>ignore</v>
      </c>
      <c r="F134" s="1" t="str">
        <f ca="1">IF(OR(historyTags!F134="white",historyTags!F134="yellow",historyTags!F134="grey"),IF('Currently Exported 2'!F134=1, "have", "missing"),IF('Currently Exported 2'!F134=1, "extra", "ignore"))</f>
        <v>ignore</v>
      </c>
      <c r="G134" s="1" t="str">
        <f ca="1">IF(OR(historyTags!G134="white",historyTags!G134="yellow",historyTags!G134="grey"),IF('Currently Exported 2'!G134=1, "have", "missing"),IF('Currently Exported 2'!G134=1, "extra", "ignore"))</f>
        <v>ignore</v>
      </c>
      <c r="H134" s="1" t="str">
        <f ca="1">IF(OR(historyTags!H134="white",historyTags!H134="yellow",historyTags!H134="grey"),IF('Currently Exported 2'!H134=1, "have", "missing"),IF('Currently Exported 2'!H134=1, "extra", "ignore"))</f>
        <v>ignore</v>
      </c>
      <c r="I134" s="1" t="str">
        <f ca="1">IF(OR(historyTags!I134="white",historyTags!I134="yellow",historyTags!I134="grey"),IF('Currently Exported 2'!I134=1, "have", "missing"),IF('Currently Exported 2'!I134=1, "extra", "ignore"))</f>
        <v>ignore</v>
      </c>
      <c r="J134" s="1" t="str">
        <f ca="1">IF(OR(historyTags!J134="white",historyTags!J134="yellow",historyTags!J134="grey"),IF('Currently Exported 2'!J134=1, "have", "missing"),IF('Currently Exported 2'!J134=1, "extra", "ignore"))</f>
        <v>ignore</v>
      </c>
      <c r="K134" s="1" t="str">
        <f ca="1">IF(OR(historyTags!K134="white",historyTags!K134="yellow",historyTags!K134="grey"),IF('Currently Exported 2'!K134=1, "have", "missing"),IF('Currently Exported 2'!K134=1, "extra", "ignore"))</f>
        <v>ignore</v>
      </c>
      <c r="L134" s="1" t="str">
        <f ca="1">IF(OR(historyTags!L134="white",historyTags!L134="yellow",historyTags!L134="grey"),IF('Currently Exported 2'!L134=1, "have", "missing"),IF('Currently Exported 2'!L134=1, "extra", "ignore"))</f>
        <v>ignore</v>
      </c>
      <c r="M134" s="1" t="str">
        <f ca="1">IF(OR(historyTags!M134="white",historyTags!M134="yellow",historyTags!M134="grey"),IF('Currently Exported 2'!M134=1, "have", "missing"),IF('Currently Exported 2'!M134=1, "extra", "ignore"))</f>
        <v>ignore</v>
      </c>
      <c r="N134" s="1" t="str">
        <f ca="1">IF(OR(historyTags!N134="white",historyTags!N134="yellow",historyTags!N134="grey"),IF('Currently Exported 2'!N134=1, "have", "missing"),IF('Currently Exported 2'!N134=1, "extra", "ignore"))</f>
        <v>ignore</v>
      </c>
      <c r="O134" s="1" t="str">
        <f ca="1">IF(OR(historyTags!O134="white",historyTags!O134="yellow",historyTags!O134="grey"),IF('Currently Exported 2'!O134=1, "have", "missing"),IF('Currently Exported 2'!O134=1, "extra", "ignore"))</f>
        <v>ignore</v>
      </c>
      <c r="P134" s="1" t="str">
        <f ca="1">IF(OR(historyTags!P134="white",historyTags!P134="yellow",historyTags!P134="grey"),IF('Currently Exported 2'!P134=1, "have", "missing"),IF('Currently Exported 2'!P134=1, "extra", "ignore"))</f>
        <v>ignore</v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IF(OR(historyTags!B135="white",historyTags!B135="yellow",historyTags!B135="grey"),IF('Currently Exported 2'!B135=1, "have", "missing"),IF('Currently Exported 2'!B135=1, "extra", "ignore"))</f>
        <v>ignore</v>
      </c>
      <c r="C135" s="1" t="str">
        <f ca="1">IF(OR(historyTags!C135="white",historyTags!C135="yellow",historyTags!C135="grey"),IF('Currently Exported 2'!C135=1, "have", "missing"),IF('Currently Exported 2'!C135=1, "extra", "ignore"))</f>
        <v>ignore</v>
      </c>
      <c r="D135" s="1" t="str">
        <f ca="1">IF(OR(historyTags!D135="white",historyTags!D135="yellow",historyTags!D135="grey"),IF('Currently Exported 2'!D135=1, "have", "missing"),IF('Currently Exported 2'!D135=1, "extra", "ignore"))</f>
        <v>ignore</v>
      </c>
      <c r="E135" s="1" t="str">
        <f ca="1">IF(OR(historyTags!E135="white",historyTags!E135="yellow",historyTags!E135="grey"),IF('Currently Exported 2'!E135=1, "have", "missing"),IF('Currently Exported 2'!E135=1, "extra", "ignore"))</f>
        <v>ignore</v>
      </c>
      <c r="F135" s="1" t="str">
        <f ca="1">IF(OR(historyTags!F135="white",historyTags!F135="yellow",historyTags!F135="grey"),IF('Currently Exported 2'!F135=1, "have", "missing"),IF('Currently Exported 2'!F135=1, "extra", "ignore"))</f>
        <v>ignore</v>
      </c>
      <c r="G135" s="1" t="str">
        <f ca="1">IF(OR(historyTags!G135="white",historyTags!G135="yellow",historyTags!G135="grey"),IF('Currently Exported 2'!G135=1, "have", "missing"),IF('Currently Exported 2'!G135=1, "extra", "ignore"))</f>
        <v>ignore</v>
      </c>
      <c r="H135" s="1" t="str">
        <f ca="1">IF(OR(historyTags!H135="white",historyTags!H135="yellow",historyTags!H135="grey"),IF('Currently Exported 2'!H135=1, "have", "missing"),IF('Currently Exported 2'!H135=1, "extra", "ignore"))</f>
        <v>ignore</v>
      </c>
      <c r="I135" s="1" t="str">
        <f ca="1">IF(OR(historyTags!I135="white",historyTags!I135="yellow",historyTags!I135="grey"),IF('Currently Exported 2'!I135=1, "have", "missing"),IF('Currently Exported 2'!I135=1, "extra", "ignore"))</f>
        <v>ignore</v>
      </c>
      <c r="J135" s="1" t="str">
        <f ca="1">IF(OR(historyTags!J135="white",historyTags!J135="yellow",historyTags!J135="grey"),IF('Currently Exported 2'!J135=1, "have", "missing"),IF('Currently Exported 2'!J135=1, "extra", "ignore"))</f>
        <v>ignore</v>
      </c>
      <c r="K135" s="1" t="str">
        <f ca="1">IF(OR(historyTags!K135="white",historyTags!K135="yellow",historyTags!K135="grey"),IF('Currently Exported 2'!K135=1, "have", "missing"),IF('Currently Exported 2'!K135=1, "extra", "ignore"))</f>
        <v>ignore</v>
      </c>
      <c r="L135" s="1" t="str">
        <f ca="1">IF(OR(historyTags!L135="white",historyTags!L135="yellow",historyTags!L135="grey"),IF('Currently Exported 2'!L135=1, "have", "missing"),IF('Currently Exported 2'!L135=1, "extra", "ignore"))</f>
        <v>ignore</v>
      </c>
      <c r="M135" s="1" t="str">
        <f ca="1">IF(OR(historyTags!M135="white",historyTags!M135="yellow",historyTags!M135="grey"),IF('Currently Exported 2'!M135=1, "have", "missing"),IF('Currently Exported 2'!M135=1, "extra", "ignore"))</f>
        <v>ignore</v>
      </c>
      <c r="N135" s="1" t="str">
        <f ca="1">IF(OR(historyTags!N135="white",historyTags!N135="yellow",historyTags!N135="grey"),IF('Currently Exported 2'!N135=1, "have", "missing"),IF('Currently Exported 2'!N135=1, "extra", "ignore"))</f>
        <v>ignore</v>
      </c>
      <c r="O135" s="1" t="str">
        <f ca="1">IF(OR(historyTags!O135="white",historyTags!O135="yellow",historyTags!O135="grey"),IF('Currently Exported 2'!O135=1, "have", "missing"),IF('Currently Exported 2'!O135=1, "extra", "ignore"))</f>
        <v>ignore</v>
      </c>
      <c r="P135" s="1" t="str">
        <f ca="1">IF(OR(historyTags!P135="white",historyTags!P135="yellow",historyTags!P135="grey"),IF('Currently Exported 2'!P135=1, "have", "missing"),IF('Currently Exported 2'!P135=1, "extra", "ignore"))</f>
        <v>ignore</v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IF(OR(historyTags!B136="white",historyTags!B136="yellow",historyTags!B136="grey"),IF('Currently Exported 2'!B136=1, "have", "missing"),IF('Currently Exported 2'!B136=1, "extra", "ignore"))</f>
        <v>ignore</v>
      </c>
      <c r="C136" s="1" t="str">
        <f ca="1">IF(OR(historyTags!C136="white",historyTags!C136="yellow",historyTags!C136="grey"),IF('Currently Exported 2'!C136=1, "have", "missing"),IF('Currently Exported 2'!C136=1, "extra", "ignore"))</f>
        <v>ignore</v>
      </c>
      <c r="D136" s="1" t="str">
        <f ca="1">IF(OR(historyTags!D136="white",historyTags!D136="yellow",historyTags!D136="grey"),IF('Currently Exported 2'!D136=1, "have", "missing"),IF('Currently Exported 2'!D136=1, "extra", "ignore"))</f>
        <v>ignore</v>
      </c>
      <c r="E136" s="1" t="str">
        <f ca="1">IF(OR(historyTags!E136="white",historyTags!E136="yellow",historyTags!E136="grey"),IF('Currently Exported 2'!E136=1, "have", "missing"),IF('Currently Exported 2'!E136=1, "extra", "ignore"))</f>
        <v>ignore</v>
      </c>
      <c r="F136" s="1" t="str">
        <f ca="1">IF(OR(historyTags!F136="white",historyTags!F136="yellow",historyTags!F136="grey"),IF('Currently Exported 2'!F136=1, "have", "missing"),IF('Currently Exported 2'!F136=1, "extra", "ignore"))</f>
        <v>ignore</v>
      </c>
      <c r="G136" s="1" t="str">
        <f ca="1">IF(OR(historyTags!G136="white",historyTags!G136="yellow",historyTags!G136="grey"),IF('Currently Exported 2'!G136=1, "have", "missing"),IF('Currently Exported 2'!G136=1, "extra", "ignore"))</f>
        <v>ignore</v>
      </c>
      <c r="H136" s="1" t="str">
        <f ca="1">IF(OR(historyTags!H136="white",historyTags!H136="yellow",historyTags!H136="grey"),IF('Currently Exported 2'!H136=1, "have", "missing"),IF('Currently Exported 2'!H136=1, "extra", "ignore"))</f>
        <v>ignore</v>
      </c>
      <c r="I136" s="1" t="str">
        <f ca="1">IF(OR(historyTags!I136="white",historyTags!I136="yellow",historyTags!I136="grey"),IF('Currently Exported 2'!I136=1, "have", "missing"),IF('Currently Exported 2'!I136=1, "extra", "ignore"))</f>
        <v>ignore</v>
      </c>
      <c r="J136" s="1" t="str">
        <f ca="1">IF(OR(historyTags!J136="white",historyTags!J136="yellow",historyTags!J136="grey"),IF('Currently Exported 2'!J136=1, "have", "missing"),IF('Currently Exported 2'!J136=1, "extra", "ignore"))</f>
        <v>ignore</v>
      </c>
      <c r="K136" s="1" t="str">
        <f ca="1">IF(OR(historyTags!K136="white",historyTags!K136="yellow",historyTags!K136="grey"),IF('Currently Exported 2'!K136=1, "have", "missing"),IF('Currently Exported 2'!K136=1, "extra", "ignore"))</f>
        <v>ignore</v>
      </c>
      <c r="L136" s="1" t="str">
        <f ca="1">IF(OR(historyTags!L136="white",historyTags!L136="yellow",historyTags!L136="grey"),IF('Currently Exported 2'!L136=1, "have", "missing"),IF('Currently Exported 2'!L136=1, "extra", "ignore"))</f>
        <v>ignore</v>
      </c>
      <c r="M136" s="1" t="str">
        <f ca="1">IF(OR(historyTags!M136="white",historyTags!M136="yellow",historyTags!M136="grey"),IF('Currently Exported 2'!M136=1, "have", "missing"),IF('Currently Exported 2'!M136=1, "extra", "ignore"))</f>
        <v>ignore</v>
      </c>
      <c r="N136" s="1" t="str">
        <f ca="1">IF(OR(historyTags!N136="white",historyTags!N136="yellow",historyTags!N136="grey"),IF('Currently Exported 2'!N136=1, "have", "missing"),IF('Currently Exported 2'!N136=1, "extra", "ignore"))</f>
        <v>ignore</v>
      </c>
      <c r="O136" s="1" t="str">
        <f ca="1">IF(OR(historyTags!O136="white",historyTags!O136="yellow",historyTags!O136="grey"),IF('Currently Exported 2'!O136=1, "have", "missing"),IF('Currently Exported 2'!O136=1, "extra", "ignore"))</f>
        <v>ignore</v>
      </c>
      <c r="P136" s="1" t="str">
        <f ca="1">IF(OR(historyTags!P136="white",historyTags!P136="yellow",historyTags!P136="grey"),IF('Currently Exported 2'!P136=1, "have", "missing"),IF('Currently Exported 2'!P136=1, "extra", "ignore"))</f>
        <v>ignore</v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IF(OR(historyTags!B137="white",historyTags!B137="yellow",historyTags!B137="grey"),IF('Currently Exported 2'!B137=1, "have", "missing"),IF('Currently Exported 2'!B137=1, "extra", "ignore"))</f>
        <v>ignore</v>
      </c>
      <c r="C137" s="1" t="str">
        <f ca="1">IF(OR(historyTags!C137="white",historyTags!C137="yellow",historyTags!C137="grey"),IF('Currently Exported 2'!C137=1, "have", "missing"),IF('Currently Exported 2'!C137=1, "extra", "ignore"))</f>
        <v>ignore</v>
      </c>
      <c r="D137" s="1" t="str">
        <f ca="1">IF(OR(historyTags!D137="white",historyTags!D137="yellow",historyTags!D137="grey"),IF('Currently Exported 2'!D137=1, "have", "missing"),IF('Currently Exported 2'!D137=1, "extra", "ignore"))</f>
        <v>ignore</v>
      </c>
      <c r="E137" s="1" t="str">
        <f ca="1">IF(OR(historyTags!E137="white",historyTags!E137="yellow",historyTags!E137="grey"),IF('Currently Exported 2'!E137=1, "have", "missing"),IF('Currently Exported 2'!E137=1, "extra", "ignore"))</f>
        <v>ignore</v>
      </c>
      <c r="F137" s="1" t="str">
        <f ca="1">IF(OR(historyTags!F137="white",historyTags!F137="yellow",historyTags!F137="grey"),IF('Currently Exported 2'!F137=1, "have", "missing"),IF('Currently Exported 2'!F137=1, "extra", "ignore"))</f>
        <v>ignore</v>
      </c>
      <c r="G137" s="1" t="str">
        <f ca="1">IF(OR(historyTags!G137="white",historyTags!G137="yellow",historyTags!G137="grey"),IF('Currently Exported 2'!G137=1, "have", "missing"),IF('Currently Exported 2'!G137=1, "extra", "ignore"))</f>
        <v>ignore</v>
      </c>
      <c r="H137" s="1" t="str">
        <f ca="1">IF(OR(historyTags!H137="white",historyTags!H137="yellow",historyTags!H137="grey"),IF('Currently Exported 2'!H137=1, "have", "missing"),IF('Currently Exported 2'!H137=1, "extra", "ignore"))</f>
        <v>ignore</v>
      </c>
      <c r="I137" s="1" t="str">
        <f ca="1">IF(OR(historyTags!I137="white",historyTags!I137="yellow",historyTags!I137="grey"),IF('Currently Exported 2'!I137=1, "have", "missing"),IF('Currently Exported 2'!I137=1, "extra", "ignore"))</f>
        <v>ignore</v>
      </c>
      <c r="J137" s="1" t="str">
        <f ca="1">IF(OR(historyTags!J137="white",historyTags!J137="yellow",historyTags!J137="grey"),IF('Currently Exported 2'!J137=1, "have", "missing"),IF('Currently Exported 2'!J137=1, "extra", "ignore"))</f>
        <v>ignore</v>
      </c>
      <c r="K137" s="1" t="str">
        <f ca="1">IF(OR(historyTags!K137="white",historyTags!K137="yellow",historyTags!K137="grey"),IF('Currently Exported 2'!K137=1, "have", "missing"),IF('Currently Exported 2'!K137=1, "extra", "ignore"))</f>
        <v>ignore</v>
      </c>
      <c r="L137" s="1" t="str">
        <f ca="1">IF(OR(historyTags!L137="white",historyTags!L137="yellow",historyTags!L137="grey"),IF('Currently Exported 2'!L137=1, "have", "missing"),IF('Currently Exported 2'!L137=1, "extra", "ignore"))</f>
        <v>ignore</v>
      </c>
      <c r="M137" s="1" t="str">
        <f ca="1">IF(OR(historyTags!M137="white",historyTags!M137="yellow",historyTags!M137="grey"),IF('Currently Exported 2'!M137=1, "have", "missing"),IF('Currently Exported 2'!M137=1, "extra", "ignore"))</f>
        <v>ignore</v>
      </c>
      <c r="N137" s="1" t="str">
        <f ca="1">IF(OR(historyTags!N137="white",historyTags!N137="yellow",historyTags!N137="grey"),IF('Currently Exported 2'!N137=1, "have", "missing"),IF('Currently Exported 2'!N137=1, "extra", "ignore"))</f>
        <v>ignore</v>
      </c>
      <c r="O137" s="1" t="str">
        <f ca="1">IF(OR(historyTags!O137="white",historyTags!O137="yellow",historyTags!O137="grey"),IF('Currently Exported 2'!O137=1, "have", "missing"),IF('Currently Exported 2'!O137=1, "extra", "ignore"))</f>
        <v>ignore</v>
      </c>
      <c r="P137" s="1" t="str">
        <f ca="1">IF(OR(historyTags!P137="white",historyTags!P137="yellow",historyTags!P137="grey"),IF('Currently Exported 2'!P137=1, "have", "missing"),IF('Currently Exported 2'!P137=1, "extra", "ignore"))</f>
        <v>ignore</v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IF(OR(historyTags!B138="white",historyTags!B138="yellow",historyTags!B138="grey"),IF('Currently Exported 2'!B138=1, "have", "missing"),IF('Currently Exported 2'!B138=1, "extra", "ignore"))</f>
        <v>ignore</v>
      </c>
      <c r="C138" s="1" t="str">
        <f ca="1">IF(OR(historyTags!C138="white",historyTags!C138="yellow",historyTags!C138="grey"),IF('Currently Exported 2'!C138=1, "have", "missing"),IF('Currently Exported 2'!C138=1, "extra", "ignore"))</f>
        <v>ignore</v>
      </c>
      <c r="D138" s="1" t="str">
        <f ca="1">IF(OR(historyTags!D138="white",historyTags!D138="yellow",historyTags!D138="grey"),IF('Currently Exported 2'!D138=1, "have", "missing"),IF('Currently Exported 2'!D138=1, "extra", "ignore"))</f>
        <v>ignore</v>
      </c>
      <c r="E138" s="1" t="str">
        <f ca="1">IF(OR(historyTags!E138="white",historyTags!E138="yellow",historyTags!E138="grey"),IF('Currently Exported 2'!E138=1, "have", "missing"),IF('Currently Exported 2'!E138=1, "extra", "ignore"))</f>
        <v>ignore</v>
      </c>
      <c r="F138" s="1" t="str">
        <f ca="1">IF(OR(historyTags!F138="white",historyTags!F138="yellow",historyTags!F138="grey"),IF('Currently Exported 2'!F138=1, "have", "missing"),IF('Currently Exported 2'!F138=1, "extra", "ignore"))</f>
        <v>ignore</v>
      </c>
      <c r="G138" s="1" t="str">
        <f ca="1">IF(OR(historyTags!G138="white",historyTags!G138="yellow",historyTags!G138="grey"),IF('Currently Exported 2'!G138=1, "have", "missing"),IF('Currently Exported 2'!G138=1, "extra", "ignore"))</f>
        <v>ignore</v>
      </c>
      <c r="H138" s="1" t="str">
        <f ca="1">IF(OR(historyTags!H138="white",historyTags!H138="yellow",historyTags!H138="grey"),IF('Currently Exported 2'!H138=1, "have", "missing"),IF('Currently Exported 2'!H138=1, "extra", "ignore"))</f>
        <v>ignore</v>
      </c>
      <c r="I138" s="1" t="str">
        <f ca="1">IF(OR(historyTags!I138="white",historyTags!I138="yellow",historyTags!I138="grey"),IF('Currently Exported 2'!I138=1, "have", "missing"),IF('Currently Exported 2'!I138=1, "extra", "ignore"))</f>
        <v>ignore</v>
      </c>
      <c r="J138" s="1" t="str">
        <f ca="1">IF(OR(historyTags!J138="white",historyTags!J138="yellow",historyTags!J138="grey"),IF('Currently Exported 2'!J138=1, "have", "missing"),IF('Currently Exported 2'!J138=1, "extra", "ignore"))</f>
        <v>ignore</v>
      </c>
      <c r="K138" s="1" t="str">
        <f ca="1">IF(OR(historyTags!K138="white",historyTags!K138="yellow",historyTags!K138="grey"),IF('Currently Exported 2'!K138=1, "have", "missing"),IF('Currently Exported 2'!K138=1, "extra", "ignore"))</f>
        <v>ignore</v>
      </c>
      <c r="L138" s="1" t="str">
        <f ca="1">IF(OR(historyTags!L138="white",historyTags!L138="yellow",historyTags!L138="grey"),IF('Currently Exported 2'!L138=1, "have", "missing"),IF('Currently Exported 2'!L138=1, "extra", "ignore"))</f>
        <v>ignore</v>
      </c>
      <c r="M138" s="1" t="str">
        <f ca="1">IF(OR(historyTags!M138="white",historyTags!M138="yellow",historyTags!M138="grey"),IF('Currently Exported 2'!M138=1, "have", "missing"),IF('Currently Exported 2'!M138=1, "extra", "ignore"))</f>
        <v>ignore</v>
      </c>
      <c r="N138" s="1" t="str">
        <f ca="1">IF(OR(historyTags!N138="white",historyTags!N138="yellow",historyTags!N138="grey"),IF('Currently Exported 2'!N138=1, "have", "missing"),IF('Currently Exported 2'!N138=1, "extra", "ignore"))</f>
        <v>ignore</v>
      </c>
      <c r="O138" s="1" t="str">
        <f ca="1">IF(OR(historyTags!O138="white",historyTags!O138="yellow",historyTags!O138="grey"),IF('Currently Exported 2'!O138=1, "have", "missing"),IF('Currently Exported 2'!O138=1, "extra", "ignore"))</f>
        <v>ignore</v>
      </c>
      <c r="P138" s="1" t="str">
        <f ca="1">IF(OR(historyTags!P138="white",historyTags!P138="yellow",historyTags!P138="grey"),IF('Currently Exported 2'!P138=1, "have", "missing"),IF('Currently Exported 2'!P138=1, "extra", "ignore"))</f>
        <v>ignore</v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IF(OR(historyTags!B139="white",historyTags!B139="yellow",historyTags!B139="grey"),IF('Currently Exported 2'!B139=1, "have", "missing"),IF('Currently Exported 2'!B139=1, "extra", "ignore"))</f>
        <v>ignore</v>
      </c>
      <c r="C139" s="1" t="str">
        <f ca="1">IF(OR(historyTags!C139="white",historyTags!C139="yellow",historyTags!C139="grey"),IF('Currently Exported 2'!C139=1, "have", "missing"),IF('Currently Exported 2'!C139=1, "extra", "ignore"))</f>
        <v>ignore</v>
      </c>
      <c r="D139" s="1" t="str">
        <f ca="1">IF(OR(historyTags!D139="white",historyTags!D139="yellow",historyTags!D139="grey"),IF('Currently Exported 2'!D139=1, "have", "missing"),IF('Currently Exported 2'!D139=1, "extra", "ignore"))</f>
        <v>ignore</v>
      </c>
      <c r="E139" s="1" t="str">
        <f ca="1">IF(OR(historyTags!E139="white",historyTags!E139="yellow",historyTags!E139="grey"),IF('Currently Exported 2'!E139=1, "have", "missing"),IF('Currently Exported 2'!E139=1, "extra", "ignore"))</f>
        <v>ignore</v>
      </c>
      <c r="F139" s="1" t="str">
        <f ca="1">IF(OR(historyTags!F139="white",historyTags!F139="yellow",historyTags!F139="grey"),IF('Currently Exported 2'!F139=1, "have", "missing"),IF('Currently Exported 2'!F139=1, "extra", "ignore"))</f>
        <v>ignore</v>
      </c>
      <c r="G139" s="1" t="str">
        <f ca="1">IF(OR(historyTags!G139="white",historyTags!G139="yellow",historyTags!G139="grey"),IF('Currently Exported 2'!G139=1, "have", "missing"),IF('Currently Exported 2'!G139=1, "extra", "ignore"))</f>
        <v>ignore</v>
      </c>
      <c r="H139" s="1" t="str">
        <f ca="1">IF(OR(historyTags!H139="white",historyTags!H139="yellow",historyTags!H139="grey"),IF('Currently Exported 2'!H139=1, "have", "missing"),IF('Currently Exported 2'!H139=1, "extra", "ignore"))</f>
        <v>ignore</v>
      </c>
      <c r="I139" s="1" t="str">
        <f ca="1">IF(OR(historyTags!I139="white",historyTags!I139="yellow",historyTags!I139="grey"),IF('Currently Exported 2'!I139=1, "have", "missing"),IF('Currently Exported 2'!I139=1, "extra", "ignore"))</f>
        <v>ignore</v>
      </c>
      <c r="J139" s="1" t="str">
        <f ca="1">IF(OR(historyTags!J139="white",historyTags!J139="yellow",historyTags!J139="grey"),IF('Currently Exported 2'!J139=1, "have", "missing"),IF('Currently Exported 2'!J139=1, "extra", "ignore"))</f>
        <v>ignore</v>
      </c>
      <c r="K139" s="1" t="str">
        <f ca="1">IF(OR(historyTags!K139="white",historyTags!K139="yellow",historyTags!K139="grey"),IF('Currently Exported 2'!K139=1, "have", "missing"),IF('Currently Exported 2'!K139=1, "extra", "ignore"))</f>
        <v>ignore</v>
      </c>
      <c r="L139" s="1" t="str">
        <f ca="1">IF(OR(historyTags!L139="white",historyTags!L139="yellow",historyTags!L139="grey"),IF('Currently Exported 2'!L139=1, "have", "missing"),IF('Currently Exported 2'!L139=1, "extra", "ignore"))</f>
        <v>ignore</v>
      </c>
      <c r="M139" s="1" t="str">
        <f ca="1">IF(OR(historyTags!M139="white",historyTags!M139="yellow",historyTags!M139="grey"),IF('Currently Exported 2'!M139=1, "have", "missing"),IF('Currently Exported 2'!M139=1, "extra", "ignore"))</f>
        <v>ignore</v>
      </c>
      <c r="N139" s="1" t="str">
        <f ca="1">IF(OR(historyTags!N139="white",historyTags!N139="yellow",historyTags!N139="grey"),IF('Currently Exported 2'!N139=1, "have", "missing"),IF('Currently Exported 2'!N139=1, "extra", "ignore"))</f>
        <v>ignore</v>
      </c>
      <c r="O139" s="1" t="str">
        <f ca="1">IF(OR(historyTags!O139="white",historyTags!O139="yellow",historyTags!O139="grey"),IF('Currently Exported 2'!O139=1, "have", "missing"),IF('Currently Exported 2'!O139=1, "extra", "ignore"))</f>
        <v>ignore</v>
      </c>
      <c r="P139" s="1" t="str">
        <f ca="1">IF(OR(historyTags!P139="white",historyTags!P139="yellow",historyTags!P139="grey"),IF('Currently Exported 2'!P139=1, "have", "missing"),IF('Currently Exported 2'!P139=1, "extra", "ignore"))</f>
        <v>ignore</v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IF(OR(historyTags!B140="white",historyTags!B140="yellow",historyTags!B140="grey"),IF('Currently Exported 2'!B140=1, "have", "missing"),IF('Currently Exported 2'!B140=1, "extra", "ignore"))</f>
        <v>ignore</v>
      </c>
      <c r="C140" s="1" t="str">
        <f ca="1">IF(OR(historyTags!C140="white",historyTags!C140="yellow",historyTags!C140="grey"),IF('Currently Exported 2'!C140=1, "have", "missing"),IF('Currently Exported 2'!C140=1, "extra", "ignore"))</f>
        <v>ignore</v>
      </c>
      <c r="D140" s="1" t="str">
        <f ca="1">IF(OR(historyTags!D140="white",historyTags!D140="yellow",historyTags!D140="grey"),IF('Currently Exported 2'!D140=1, "have", "missing"),IF('Currently Exported 2'!D140=1, "extra", "ignore"))</f>
        <v>ignore</v>
      </c>
      <c r="E140" s="1" t="str">
        <f ca="1">IF(OR(historyTags!E140="white",historyTags!E140="yellow",historyTags!E140="grey"),IF('Currently Exported 2'!E140=1, "have", "missing"),IF('Currently Exported 2'!E140=1, "extra", "ignore"))</f>
        <v>ignore</v>
      </c>
      <c r="F140" s="1" t="str">
        <f ca="1">IF(OR(historyTags!F140="white",historyTags!F140="yellow",historyTags!F140="grey"),IF('Currently Exported 2'!F140=1, "have", "missing"),IF('Currently Exported 2'!F140=1, "extra", "ignore"))</f>
        <v>ignore</v>
      </c>
      <c r="G140" s="1" t="str">
        <f ca="1">IF(OR(historyTags!G140="white",historyTags!G140="yellow",historyTags!G140="grey"),IF('Currently Exported 2'!G140=1, "have", "missing"),IF('Currently Exported 2'!G140=1, "extra", "ignore"))</f>
        <v>ignore</v>
      </c>
      <c r="H140" s="1" t="str">
        <f ca="1">IF(OR(historyTags!H140="white",historyTags!H140="yellow",historyTags!H140="grey"),IF('Currently Exported 2'!H140=1, "have", "missing"),IF('Currently Exported 2'!H140=1, "extra", "ignore"))</f>
        <v>ignore</v>
      </c>
      <c r="I140" s="1" t="str">
        <f ca="1">IF(OR(historyTags!I140="white",historyTags!I140="yellow",historyTags!I140="grey"),IF('Currently Exported 2'!I140=1, "have", "missing"),IF('Currently Exported 2'!I140=1, "extra", "ignore"))</f>
        <v>ignore</v>
      </c>
      <c r="J140" s="1" t="str">
        <f ca="1">IF(OR(historyTags!J140="white",historyTags!J140="yellow",historyTags!J140="grey"),IF('Currently Exported 2'!J140=1, "have", "missing"),IF('Currently Exported 2'!J140=1, "extra", "ignore"))</f>
        <v>ignore</v>
      </c>
      <c r="K140" s="1" t="str">
        <f ca="1">IF(OR(historyTags!K140="white",historyTags!K140="yellow",historyTags!K140="grey"),IF('Currently Exported 2'!K140=1, "have", "missing"),IF('Currently Exported 2'!K140=1, "extra", "ignore"))</f>
        <v>ignore</v>
      </c>
      <c r="L140" s="1" t="str">
        <f ca="1">IF(OR(historyTags!L140="white",historyTags!L140="yellow",historyTags!L140="grey"),IF('Currently Exported 2'!L140=1, "have", "missing"),IF('Currently Exported 2'!L140=1, "extra", "ignore"))</f>
        <v>ignore</v>
      </c>
      <c r="M140" s="1" t="str">
        <f ca="1">IF(OR(historyTags!M140="white",historyTags!M140="yellow",historyTags!M140="grey"),IF('Currently Exported 2'!M140=1, "have", "missing"),IF('Currently Exported 2'!M140=1, "extra", "ignore"))</f>
        <v>ignore</v>
      </c>
      <c r="N140" s="1" t="str">
        <f ca="1">IF(OR(historyTags!N140="white",historyTags!N140="yellow",historyTags!N140="grey"),IF('Currently Exported 2'!N140=1, "have", "missing"),IF('Currently Exported 2'!N140=1, "extra", "ignore"))</f>
        <v>ignore</v>
      </c>
      <c r="O140" s="1" t="str">
        <f ca="1">IF(OR(historyTags!O140="white",historyTags!O140="yellow",historyTags!O140="grey"),IF('Currently Exported 2'!O140=1, "have", "missing"),IF('Currently Exported 2'!O140=1, "extra", "ignore"))</f>
        <v>ignore</v>
      </c>
      <c r="P140" s="1" t="str">
        <f ca="1">IF(OR(historyTags!P140="white",historyTags!P140="yellow",historyTags!P140="grey"),IF('Currently Exported 2'!P140=1, "have", "missing"),IF('Currently Exported 2'!P140=1, "extra", "ignore"))</f>
        <v>ignore</v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IF(OR(historyTags!B141="white",historyTags!B141="yellow",historyTags!B141="grey"),IF('Currently Exported 2'!B141=1, "have", "missing"),IF('Currently Exported 2'!B141=1, "extra", "ignore"))</f>
        <v>ignore</v>
      </c>
      <c r="C141" s="1" t="str">
        <f ca="1">IF(OR(historyTags!C141="white",historyTags!C141="yellow",historyTags!C141="grey"),IF('Currently Exported 2'!C141=1, "have", "missing"),IF('Currently Exported 2'!C141=1, "extra", "ignore"))</f>
        <v>ignore</v>
      </c>
      <c r="D141" s="1" t="str">
        <f ca="1">IF(OR(historyTags!D141="white",historyTags!D141="yellow",historyTags!D141="grey"),IF('Currently Exported 2'!D141=1, "have", "missing"),IF('Currently Exported 2'!D141=1, "extra", "ignore"))</f>
        <v>extra</v>
      </c>
      <c r="E141" s="1" t="str">
        <f ca="1">IF(OR(historyTags!E141="white",historyTags!E141="yellow",historyTags!E141="grey"),IF('Currently Exported 2'!E141=1, "have", "missing"),IF('Currently Exported 2'!E141=1, "extra", "ignore"))</f>
        <v>extra</v>
      </c>
      <c r="F141" s="1" t="str">
        <f ca="1">IF(OR(historyTags!F141="white",historyTags!F141="yellow",historyTags!F141="grey"),IF('Currently Exported 2'!F141=1, "have", "missing"),IF('Currently Exported 2'!F141=1, "extra", "ignore"))</f>
        <v>extra</v>
      </c>
      <c r="G141" s="1" t="str">
        <f ca="1">IF(OR(historyTags!G141="white",historyTags!G141="yellow",historyTags!G141="grey"),IF('Currently Exported 2'!G141=1, "have", "missing"),IF('Currently Exported 2'!G141=1, "extra", "ignore"))</f>
        <v>extra</v>
      </c>
      <c r="H141" s="1" t="str">
        <f ca="1">IF(OR(historyTags!H141="white",historyTags!H141="yellow",historyTags!H141="grey"),IF('Currently Exported 2'!H141=1, "have", "missing"),IF('Currently Exported 2'!H141=1, "extra", "ignore"))</f>
        <v>extra</v>
      </c>
      <c r="I141" s="1" t="str">
        <f ca="1">IF(OR(historyTags!I141="white",historyTags!I141="yellow",historyTags!I141="grey"),IF('Currently Exported 2'!I141=1, "have", "missing"),IF('Currently Exported 2'!I141=1, "extra", "ignore"))</f>
        <v>extra</v>
      </c>
      <c r="J141" s="1" t="str">
        <f ca="1">IF(OR(historyTags!J141="white",historyTags!J141="yellow",historyTags!J141="grey"),IF('Currently Exported 2'!J141=1, "have", "missing"),IF('Currently Exported 2'!J141=1, "extra", "ignore"))</f>
        <v>extra</v>
      </c>
      <c r="K141" s="1" t="str">
        <f ca="1">IF(OR(historyTags!K141="white",historyTags!K141="yellow",historyTags!K141="grey"),IF('Currently Exported 2'!K141=1, "have", "missing"),IF('Currently Exported 2'!K141=1, "extra", "ignore"))</f>
        <v>extra</v>
      </c>
      <c r="L141" s="1" t="str">
        <f ca="1">IF(OR(historyTags!L141="white",historyTags!L141="yellow",historyTags!L141="grey"),IF('Currently Exported 2'!L141=1, "have", "missing"),IF('Currently Exported 2'!L141=1, "extra", "ignore"))</f>
        <v>extra</v>
      </c>
      <c r="M141" s="1" t="str">
        <f ca="1">IF(OR(historyTags!M141="white",historyTags!M141="yellow",historyTags!M141="grey"),IF('Currently Exported 2'!M141=1, "have", "missing"),IF('Currently Exported 2'!M141=1, "extra", "ignore"))</f>
        <v>extra</v>
      </c>
      <c r="N141" s="1" t="str">
        <f ca="1">IF(OR(historyTags!N141="white",historyTags!N141="yellow",historyTags!N141="grey"),IF('Currently Exported 2'!N141=1, "have", "missing"),IF('Currently Exported 2'!N141=1, "extra", "ignore"))</f>
        <v>extra</v>
      </c>
      <c r="O141" s="1" t="str">
        <f ca="1">IF(OR(historyTags!O141="white",historyTags!O141="yellow",historyTags!O141="grey"),IF('Currently Exported 2'!O141=1, "have", "missing"),IF('Currently Exported 2'!O141=1, "extra", "ignore"))</f>
        <v>extra</v>
      </c>
      <c r="P141" s="1" t="str">
        <f ca="1">IF(OR(historyTags!P141="white",historyTags!P141="yellow",historyTags!P141="grey"),IF('Currently Exported 2'!P141=1, "have", "missing"),IF('Currently Exported 2'!P141=1, "extra", "ignore"))</f>
        <v>ignore</v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IF(OR(historyTags!B142="white",historyTags!B142="yellow",historyTags!B142="grey"),IF('Currently Exported 2'!B142=1, "have", "missing"),IF('Currently Exported 2'!B142=1, "extra", "ignore"))</f>
        <v>ignore</v>
      </c>
      <c r="C142" s="1" t="str">
        <f ca="1">IF(OR(historyTags!C142="white",historyTags!C142="yellow",historyTags!C142="grey"),IF('Currently Exported 2'!C142=1, "have", "missing"),IF('Currently Exported 2'!C142=1, "extra", "ignore"))</f>
        <v>ignore</v>
      </c>
      <c r="D142" s="1" t="str">
        <f ca="1">IF(OR(historyTags!D142="white",historyTags!D142="yellow",historyTags!D142="grey"),IF('Currently Exported 2'!D142=1, "have", "missing"),IF('Currently Exported 2'!D142=1, "extra", "ignore"))</f>
        <v>extra</v>
      </c>
      <c r="E142" s="1" t="str">
        <f ca="1">IF(OR(historyTags!E142="white",historyTags!E142="yellow",historyTags!E142="grey"),IF('Currently Exported 2'!E142=1, "have", "missing"),IF('Currently Exported 2'!E142=1, "extra", "ignore"))</f>
        <v>extra</v>
      </c>
      <c r="F142" s="1" t="str">
        <f ca="1">IF(OR(historyTags!F142="white",historyTags!F142="yellow",historyTags!F142="grey"),IF('Currently Exported 2'!F142=1, "have", "missing"),IF('Currently Exported 2'!F142=1, "extra", "ignore"))</f>
        <v>extra</v>
      </c>
      <c r="G142" s="1" t="str">
        <f ca="1">IF(OR(historyTags!G142="white",historyTags!G142="yellow",historyTags!G142="grey"),IF('Currently Exported 2'!G142=1, "have", "missing"),IF('Currently Exported 2'!G142=1, "extra", "ignore"))</f>
        <v>extra</v>
      </c>
      <c r="H142" s="1" t="str">
        <f ca="1">IF(OR(historyTags!H142="white",historyTags!H142="yellow",historyTags!H142="grey"),IF('Currently Exported 2'!H142=1, "have", "missing"),IF('Currently Exported 2'!H142=1, "extra", "ignore"))</f>
        <v>extra</v>
      </c>
      <c r="I142" s="1" t="str">
        <f ca="1">IF(OR(historyTags!I142="white",historyTags!I142="yellow",historyTags!I142="grey"),IF('Currently Exported 2'!I142=1, "have", "missing"),IF('Currently Exported 2'!I142=1, "extra", "ignore"))</f>
        <v>extra</v>
      </c>
      <c r="J142" s="1" t="str">
        <f ca="1">IF(OR(historyTags!J142="white",historyTags!J142="yellow",historyTags!J142="grey"),IF('Currently Exported 2'!J142=1, "have", "missing"),IF('Currently Exported 2'!J142=1, "extra", "ignore"))</f>
        <v>extra</v>
      </c>
      <c r="K142" s="1" t="str">
        <f ca="1">IF(OR(historyTags!K142="white",historyTags!K142="yellow",historyTags!K142="grey"),IF('Currently Exported 2'!K142=1, "have", "missing"),IF('Currently Exported 2'!K142=1, "extra", "ignore"))</f>
        <v>extra</v>
      </c>
      <c r="L142" s="1" t="str">
        <f ca="1">IF(OR(historyTags!L142="white",historyTags!L142="yellow",historyTags!L142="grey"),IF('Currently Exported 2'!L142=1, "have", "missing"),IF('Currently Exported 2'!L142=1, "extra", "ignore"))</f>
        <v>extra</v>
      </c>
      <c r="M142" s="1" t="str">
        <f ca="1">IF(OR(historyTags!M142="white",historyTags!M142="yellow",historyTags!M142="grey"),IF('Currently Exported 2'!M142=1, "have", "missing"),IF('Currently Exported 2'!M142=1, "extra", "ignore"))</f>
        <v>extra</v>
      </c>
      <c r="N142" s="1" t="str">
        <f ca="1">IF(OR(historyTags!N142="white",historyTags!N142="yellow",historyTags!N142="grey"),IF('Currently Exported 2'!N142=1, "have", "missing"),IF('Currently Exported 2'!N142=1, "extra", "ignore"))</f>
        <v>extra</v>
      </c>
      <c r="O142" s="1" t="str">
        <f ca="1">IF(OR(historyTags!O142="white",historyTags!O142="yellow",historyTags!O142="grey"),IF('Currently Exported 2'!O142=1, "have", "missing"),IF('Currently Exported 2'!O142=1, "extra", "ignore"))</f>
        <v>extra</v>
      </c>
      <c r="P142" s="1" t="str">
        <f ca="1">IF(OR(historyTags!P142="white",historyTags!P142="yellow",historyTags!P142="grey"),IF('Currently Exported 2'!P142=1, "have", "missing"),IF('Currently Exported 2'!P142=1, "extra", "ignore"))</f>
        <v>ignore</v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IF(OR(historyTags!B143="white",historyTags!B143="yellow",historyTags!B143="grey"),IF('Currently Exported 2'!B143=1, "have", "missing"),IF('Currently Exported 2'!B143=1, "extra", "ignore"))</f>
        <v>ignore</v>
      </c>
      <c r="C143" s="1" t="str">
        <f ca="1">IF(OR(historyTags!C143="white",historyTags!C143="yellow",historyTags!C143="grey"),IF('Currently Exported 2'!C143=1, "have", "missing"),IF('Currently Exported 2'!C143=1, "extra", "ignore"))</f>
        <v>ignore</v>
      </c>
      <c r="D143" s="1" t="str">
        <f ca="1">IF(OR(historyTags!D143="white",historyTags!D143="yellow",historyTags!D143="grey"),IF('Currently Exported 2'!D143=1, "have", "missing"),IF('Currently Exported 2'!D143=1, "extra", "ignore"))</f>
        <v>extra</v>
      </c>
      <c r="E143" s="1" t="str">
        <f ca="1">IF(OR(historyTags!E143="white",historyTags!E143="yellow",historyTags!E143="grey"),IF('Currently Exported 2'!E143=1, "have", "missing"),IF('Currently Exported 2'!E143=1, "extra", "ignore"))</f>
        <v>extra</v>
      </c>
      <c r="F143" s="1" t="str">
        <f ca="1">IF(OR(historyTags!F143="white",historyTags!F143="yellow",historyTags!F143="grey"),IF('Currently Exported 2'!F143=1, "have", "missing"),IF('Currently Exported 2'!F143=1, "extra", "ignore"))</f>
        <v>extra</v>
      </c>
      <c r="G143" s="1" t="str">
        <f ca="1">IF(OR(historyTags!G143="white",historyTags!G143="yellow",historyTags!G143="grey"),IF('Currently Exported 2'!G143=1, "have", "missing"),IF('Currently Exported 2'!G143=1, "extra", "ignore"))</f>
        <v>extra</v>
      </c>
      <c r="H143" s="1" t="str">
        <f ca="1">IF(OR(historyTags!H143="white",historyTags!H143="yellow",historyTags!H143="grey"),IF('Currently Exported 2'!H143=1, "have", "missing"),IF('Currently Exported 2'!H143=1, "extra", "ignore"))</f>
        <v>extra</v>
      </c>
      <c r="I143" s="1" t="str">
        <f ca="1">IF(OR(historyTags!I143="white",historyTags!I143="yellow",historyTags!I143="grey"),IF('Currently Exported 2'!I143=1, "have", "missing"),IF('Currently Exported 2'!I143=1, "extra", "ignore"))</f>
        <v>extra</v>
      </c>
      <c r="J143" s="1" t="str">
        <f ca="1">IF(OR(historyTags!J143="white",historyTags!J143="yellow",historyTags!J143="grey"),IF('Currently Exported 2'!J143=1, "have", "missing"),IF('Currently Exported 2'!J143=1, "extra", "ignore"))</f>
        <v>extra</v>
      </c>
      <c r="K143" s="1" t="str">
        <f ca="1">IF(OR(historyTags!K143="white",historyTags!K143="yellow",historyTags!K143="grey"),IF('Currently Exported 2'!K143=1, "have", "missing"),IF('Currently Exported 2'!K143=1, "extra", "ignore"))</f>
        <v>extra</v>
      </c>
      <c r="L143" s="1" t="str">
        <f ca="1">IF(OR(historyTags!L143="white",historyTags!L143="yellow",historyTags!L143="grey"),IF('Currently Exported 2'!L143=1, "have", "missing"),IF('Currently Exported 2'!L143=1, "extra", "ignore"))</f>
        <v>extra</v>
      </c>
      <c r="M143" s="1" t="str">
        <f ca="1">IF(OR(historyTags!M143="white",historyTags!M143="yellow",historyTags!M143="grey"),IF('Currently Exported 2'!M143=1, "have", "missing"),IF('Currently Exported 2'!M143=1, "extra", "ignore"))</f>
        <v>extra</v>
      </c>
      <c r="N143" s="1" t="str">
        <f ca="1">IF(OR(historyTags!N143="white",historyTags!N143="yellow",historyTags!N143="grey"),IF('Currently Exported 2'!N143=1, "have", "missing"),IF('Currently Exported 2'!N143=1, "extra", "ignore"))</f>
        <v>extra</v>
      </c>
      <c r="O143" s="1" t="str">
        <f ca="1">IF(OR(historyTags!O143="white",historyTags!O143="yellow",historyTags!O143="grey"),IF('Currently Exported 2'!O143=1, "have", "missing"),IF('Currently Exported 2'!O143=1, "extra", "ignore"))</f>
        <v>extra</v>
      </c>
      <c r="P143" s="1" t="str">
        <f ca="1">IF(OR(historyTags!P143="white",historyTags!P143="yellow",historyTags!P143="grey"),IF('Currently Exported 2'!P143=1, "have", "missing"),IF('Currently Exported 2'!P143=1, "extra", "ignore"))</f>
        <v>ignore</v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IF(OR(historyTags!B144="white",historyTags!B144="yellow",historyTags!B144="grey"),IF('Currently Exported 2'!B144=1, "have", "missing"),IF('Currently Exported 2'!B144=1, "extra", "ignore"))</f>
        <v>ignore</v>
      </c>
      <c r="C144" s="1" t="str">
        <f ca="1">IF(OR(historyTags!C144="white",historyTags!C144="yellow",historyTags!C144="grey"),IF('Currently Exported 2'!C144=1, "have", "missing"),IF('Currently Exported 2'!C144=1, "extra", "ignore"))</f>
        <v>ignore</v>
      </c>
      <c r="D144" s="1" t="str">
        <f ca="1">IF(OR(historyTags!D144="white",historyTags!D144="yellow",historyTags!D144="grey"),IF('Currently Exported 2'!D144=1, "have", "missing"),IF('Currently Exported 2'!D144=1, "extra", "ignore"))</f>
        <v>ignore</v>
      </c>
      <c r="E144" s="1" t="str">
        <f ca="1">IF(OR(historyTags!E144="white",historyTags!E144="yellow",historyTags!E144="grey"),IF('Currently Exported 2'!E144=1, "have", "missing"),IF('Currently Exported 2'!E144=1, "extra", "ignore"))</f>
        <v>ignore</v>
      </c>
      <c r="F144" s="1" t="str">
        <f ca="1">IF(OR(historyTags!F144="white",historyTags!F144="yellow",historyTags!F144="grey"),IF('Currently Exported 2'!F144=1, "have", "missing"),IF('Currently Exported 2'!F144=1, "extra", "ignore"))</f>
        <v>ignore</v>
      </c>
      <c r="G144" s="1" t="str">
        <f ca="1">IF(OR(historyTags!G144="white",historyTags!G144="yellow",historyTags!G144="grey"),IF('Currently Exported 2'!G144=1, "have", "missing"),IF('Currently Exported 2'!G144=1, "extra", "ignore"))</f>
        <v>ignore</v>
      </c>
      <c r="H144" s="1" t="str">
        <f ca="1">IF(OR(historyTags!H144="white",historyTags!H144="yellow",historyTags!H144="grey"),IF('Currently Exported 2'!H144=1, "have", "missing"),IF('Currently Exported 2'!H144=1, "extra", "ignore"))</f>
        <v>ignore</v>
      </c>
      <c r="I144" s="1" t="str">
        <f ca="1">IF(OR(historyTags!I144="white",historyTags!I144="yellow",historyTags!I144="grey"),IF('Currently Exported 2'!I144=1, "have", "missing"),IF('Currently Exported 2'!I144=1, "extra", "ignore"))</f>
        <v>ignore</v>
      </c>
      <c r="J144" s="1" t="str">
        <f ca="1">IF(OR(historyTags!J144="white",historyTags!J144="yellow",historyTags!J144="grey"),IF('Currently Exported 2'!J144=1, "have", "missing"),IF('Currently Exported 2'!J144=1, "extra", "ignore"))</f>
        <v>ignore</v>
      </c>
      <c r="K144" s="1" t="str">
        <f ca="1">IF(OR(historyTags!K144="white",historyTags!K144="yellow",historyTags!K144="grey"),IF('Currently Exported 2'!K144=1, "have", "missing"),IF('Currently Exported 2'!K144=1, "extra", "ignore"))</f>
        <v>ignore</v>
      </c>
      <c r="L144" s="1" t="str">
        <f ca="1">IF(OR(historyTags!L144="white",historyTags!L144="yellow",historyTags!L144="grey"),IF('Currently Exported 2'!L144=1, "have", "missing"),IF('Currently Exported 2'!L144=1, "extra", "ignore"))</f>
        <v>ignore</v>
      </c>
      <c r="M144" s="1" t="str">
        <f ca="1">IF(OR(historyTags!M144="white",historyTags!M144="yellow",historyTags!M144="grey"),IF('Currently Exported 2'!M144=1, "have", "missing"),IF('Currently Exported 2'!M144=1, "extra", "ignore"))</f>
        <v>ignore</v>
      </c>
      <c r="N144" s="1" t="str">
        <f ca="1">IF(OR(historyTags!N144="white",historyTags!N144="yellow",historyTags!N144="grey"),IF('Currently Exported 2'!N144=1, "have", "missing"),IF('Currently Exported 2'!N144=1, "extra", "ignore"))</f>
        <v>ignore</v>
      </c>
      <c r="O144" s="1" t="str">
        <f ca="1">IF(OR(historyTags!O144="white",historyTags!O144="yellow",historyTags!O144="grey"),IF('Currently Exported 2'!O144=1, "have", "missing"),IF('Currently Exported 2'!O144=1, "extra", "ignore"))</f>
        <v>ignore</v>
      </c>
      <c r="P144" s="1" t="str">
        <f ca="1">IF(OR(historyTags!P144="white",historyTags!P144="yellow",historyTags!P144="grey"),IF('Currently Exported 2'!P144=1, "have", "missing"),IF('Currently Exported 2'!P144=1, "extra", "ignore"))</f>
        <v>ignore</v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IF(OR(historyTags!B145="white",historyTags!B145="yellow",historyTags!B145="grey"),IF('Currently Exported 2'!B145=1, "have", "missing"),IF('Currently Exported 2'!B145=1, "extra", "ignore"))</f>
        <v>ignore</v>
      </c>
      <c r="C145" s="1" t="str">
        <f ca="1">IF(OR(historyTags!C145="white",historyTags!C145="yellow",historyTags!C145="grey"),IF('Currently Exported 2'!C145=1, "have", "missing"),IF('Currently Exported 2'!C145=1, "extra", "ignore"))</f>
        <v>ignore</v>
      </c>
      <c r="D145" s="1" t="str">
        <f ca="1">IF(OR(historyTags!D145="white",historyTags!D145="yellow",historyTags!D145="grey"),IF('Currently Exported 2'!D145=1, "have", "missing"),IF('Currently Exported 2'!D145=1, "extra", "ignore"))</f>
        <v>ignore</v>
      </c>
      <c r="E145" s="1" t="str">
        <f ca="1">IF(OR(historyTags!E145="white",historyTags!E145="yellow",historyTags!E145="grey"),IF('Currently Exported 2'!E145=1, "have", "missing"),IF('Currently Exported 2'!E145=1, "extra", "ignore"))</f>
        <v>ignore</v>
      </c>
      <c r="F145" s="1" t="str">
        <f ca="1">IF(OR(historyTags!F145="white",historyTags!F145="yellow",historyTags!F145="grey"),IF('Currently Exported 2'!F145=1, "have", "missing"),IF('Currently Exported 2'!F145=1, "extra", "ignore"))</f>
        <v>ignore</v>
      </c>
      <c r="G145" s="1" t="str">
        <f ca="1">IF(OR(historyTags!G145="white",historyTags!G145="yellow",historyTags!G145="grey"),IF('Currently Exported 2'!G145=1, "have", "missing"),IF('Currently Exported 2'!G145=1, "extra", "ignore"))</f>
        <v>ignore</v>
      </c>
      <c r="H145" s="1" t="str">
        <f ca="1">IF(OR(historyTags!H145="white",historyTags!H145="yellow",historyTags!H145="grey"),IF('Currently Exported 2'!H145=1, "have", "missing"),IF('Currently Exported 2'!H145=1, "extra", "ignore"))</f>
        <v>ignore</v>
      </c>
      <c r="I145" s="1" t="str">
        <f ca="1">IF(OR(historyTags!I145="white",historyTags!I145="yellow",historyTags!I145="grey"),IF('Currently Exported 2'!I145=1, "have", "missing"),IF('Currently Exported 2'!I145=1, "extra", "ignore"))</f>
        <v>ignore</v>
      </c>
      <c r="J145" s="1" t="str">
        <f ca="1">IF(OR(historyTags!J145="white",historyTags!J145="yellow",historyTags!J145="grey"),IF('Currently Exported 2'!J145=1, "have", "missing"),IF('Currently Exported 2'!J145=1, "extra", "ignore"))</f>
        <v>ignore</v>
      </c>
      <c r="K145" s="1" t="str">
        <f ca="1">IF(OR(historyTags!K145="white",historyTags!K145="yellow",historyTags!K145="grey"),IF('Currently Exported 2'!K145=1, "have", "missing"),IF('Currently Exported 2'!K145=1, "extra", "ignore"))</f>
        <v>ignore</v>
      </c>
      <c r="L145" s="1" t="str">
        <f ca="1">IF(OR(historyTags!L145="white",historyTags!L145="yellow",historyTags!L145="grey"),IF('Currently Exported 2'!L145=1, "have", "missing"),IF('Currently Exported 2'!L145=1, "extra", "ignore"))</f>
        <v>ignore</v>
      </c>
      <c r="M145" s="1" t="str">
        <f ca="1">IF(OR(historyTags!M145="white",historyTags!M145="yellow",historyTags!M145="grey"),IF('Currently Exported 2'!M145=1, "have", "missing"),IF('Currently Exported 2'!M145=1, "extra", "ignore"))</f>
        <v>ignore</v>
      </c>
      <c r="N145" s="1" t="str">
        <f ca="1">IF(OR(historyTags!N145="white",historyTags!N145="yellow",historyTags!N145="grey"),IF('Currently Exported 2'!N145=1, "have", "missing"),IF('Currently Exported 2'!N145=1, "extra", "ignore"))</f>
        <v>ignore</v>
      </c>
      <c r="O145" s="1" t="str">
        <f ca="1">IF(OR(historyTags!O145="white",historyTags!O145="yellow",historyTags!O145="grey"),IF('Currently Exported 2'!O145=1, "have", "missing"),IF('Currently Exported 2'!O145=1, "extra", "ignore"))</f>
        <v>ignore</v>
      </c>
      <c r="P145" s="1" t="str">
        <f ca="1">IF(OR(historyTags!P145="white",historyTags!P145="yellow",historyTags!P145="grey"),IF('Currently Exported 2'!P145=1, "have", "missing"),IF('Currently Exported 2'!P145=1, "extra", "ignore"))</f>
        <v>ignore</v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IF(OR(historyTags!B146="white",historyTags!B146="yellow",historyTags!B146="grey"),IF('Currently Exported 2'!B146=1, "have", "missing"),IF('Currently Exported 2'!B146=1, "extra", "ignore"))</f>
        <v>ignore</v>
      </c>
      <c r="C146" s="1" t="str">
        <f ca="1">IF(OR(historyTags!C146="white",historyTags!C146="yellow",historyTags!C146="grey"),IF('Currently Exported 2'!C146=1, "have", "missing"),IF('Currently Exported 2'!C146=1, "extra", "ignore"))</f>
        <v>ignore</v>
      </c>
      <c r="D146" s="1" t="str">
        <f ca="1">IF(OR(historyTags!D146="white",historyTags!D146="yellow",historyTags!D146="grey"),IF('Currently Exported 2'!D146=1, "have", "missing"),IF('Currently Exported 2'!D146=1, "extra", "ignore"))</f>
        <v>ignore</v>
      </c>
      <c r="E146" s="1" t="str">
        <f ca="1">IF(OR(historyTags!E146="white",historyTags!E146="yellow",historyTags!E146="grey"),IF('Currently Exported 2'!E146=1, "have", "missing"),IF('Currently Exported 2'!E146=1, "extra", "ignore"))</f>
        <v>ignore</v>
      </c>
      <c r="F146" s="1" t="str">
        <f ca="1">IF(OR(historyTags!F146="white",historyTags!F146="yellow",historyTags!F146="grey"),IF('Currently Exported 2'!F146=1, "have", "missing"),IF('Currently Exported 2'!F146=1, "extra", "ignore"))</f>
        <v>ignore</v>
      </c>
      <c r="G146" s="1" t="str">
        <f ca="1">IF(OR(historyTags!G146="white",historyTags!G146="yellow",historyTags!G146="grey"),IF('Currently Exported 2'!G146=1, "have", "missing"),IF('Currently Exported 2'!G146=1, "extra", "ignore"))</f>
        <v>ignore</v>
      </c>
      <c r="H146" s="1" t="str">
        <f ca="1">IF(OR(historyTags!H146="white",historyTags!H146="yellow",historyTags!H146="grey"),IF('Currently Exported 2'!H146=1, "have", "missing"),IF('Currently Exported 2'!H146=1, "extra", "ignore"))</f>
        <v>ignore</v>
      </c>
      <c r="I146" s="1" t="str">
        <f ca="1">IF(OR(historyTags!I146="white",historyTags!I146="yellow",historyTags!I146="grey"),IF('Currently Exported 2'!I146=1, "have", "missing"),IF('Currently Exported 2'!I146=1, "extra", "ignore"))</f>
        <v>ignore</v>
      </c>
      <c r="J146" s="1" t="str">
        <f ca="1">IF(OR(historyTags!J146="white",historyTags!J146="yellow",historyTags!J146="grey"),IF('Currently Exported 2'!J146=1, "have", "missing"),IF('Currently Exported 2'!J146=1, "extra", "ignore"))</f>
        <v>ignore</v>
      </c>
      <c r="K146" s="1" t="str">
        <f ca="1">IF(OR(historyTags!K146="white",historyTags!K146="yellow",historyTags!K146="grey"),IF('Currently Exported 2'!K146=1, "have", "missing"),IF('Currently Exported 2'!K146=1, "extra", "ignore"))</f>
        <v>ignore</v>
      </c>
      <c r="L146" s="1" t="str">
        <f ca="1">IF(OR(historyTags!L146="white",historyTags!L146="yellow",historyTags!L146="grey"),IF('Currently Exported 2'!L146=1, "have", "missing"),IF('Currently Exported 2'!L146=1, "extra", "ignore"))</f>
        <v>ignore</v>
      </c>
      <c r="M146" s="1" t="str">
        <f ca="1">IF(OR(historyTags!M146="white",historyTags!M146="yellow",historyTags!M146="grey"),IF('Currently Exported 2'!M146=1, "have", "missing"),IF('Currently Exported 2'!M146=1, "extra", "ignore"))</f>
        <v>ignore</v>
      </c>
      <c r="N146" s="1" t="str">
        <f ca="1">IF(OR(historyTags!N146="white",historyTags!N146="yellow",historyTags!N146="grey"),IF('Currently Exported 2'!N146=1, "have", "missing"),IF('Currently Exported 2'!N146=1, "extra", "ignore"))</f>
        <v>ignore</v>
      </c>
      <c r="O146" s="1" t="str">
        <f ca="1">IF(OR(historyTags!O146="white",historyTags!O146="yellow",historyTags!O146="grey"),IF('Currently Exported 2'!O146=1, "have", "missing"),IF('Currently Exported 2'!O146=1, "extra", "ignore"))</f>
        <v>ignore</v>
      </c>
      <c r="P146" s="1" t="str">
        <f ca="1">IF(OR(historyTags!P146="white",historyTags!P146="yellow",historyTags!P146="grey"),IF('Currently Exported 2'!P146=1, "have", "missing"),IF('Currently Exported 2'!P146=1, "extra", "ignore"))</f>
        <v>ignore</v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IF(OR(historyTags!B147="white",historyTags!B147="yellow",historyTags!B147="grey"),IF('Currently Exported 2'!B147=1, "have", "missing"),IF('Currently Exported 2'!B147=1, "extra", "ignore"))</f>
        <v>ignore</v>
      </c>
      <c r="C147" s="1" t="str">
        <f ca="1">IF(OR(historyTags!C147="white",historyTags!C147="yellow",historyTags!C147="grey"),IF('Currently Exported 2'!C147=1, "have", "missing"),IF('Currently Exported 2'!C147=1, "extra", "ignore"))</f>
        <v>ignore</v>
      </c>
      <c r="D147" s="1" t="str">
        <f ca="1">IF(OR(historyTags!D147="white",historyTags!D147="yellow",historyTags!D147="grey"),IF('Currently Exported 2'!D147=1, "have", "missing"),IF('Currently Exported 2'!D147=1, "extra", "ignore"))</f>
        <v>ignore</v>
      </c>
      <c r="E147" s="1" t="str">
        <f ca="1">IF(OR(historyTags!E147="white",historyTags!E147="yellow",historyTags!E147="grey"),IF('Currently Exported 2'!E147=1, "have", "missing"),IF('Currently Exported 2'!E147=1, "extra", "ignore"))</f>
        <v>ignore</v>
      </c>
      <c r="F147" s="1" t="str">
        <f ca="1">IF(OR(historyTags!F147="white",historyTags!F147="yellow",historyTags!F147="grey"),IF('Currently Exported 2'!F147=1, "have", "missing"),IF('Currently Exported 2'!F147=1, "extra", "ignore"))</f>
        <v>ignore</v>
      </c>
      <c r="G147" s="1" t="str">
        <f ca="1">IF(OR(historyTags!G147="white",historyTags!G147="yellow",historyTags!G147="grey"),IF('Currently Exported 2'!G147=1, "have", "missing"),IF('Currently Exported 2'!G147=1, "extra", "ignore"))</f>
        <v>ignore</v>
      </c>
      <c r="H147" s="1" t="str">
        <f ca="1">IF(OR(historyTags!H147="white",historyTags!H147="yellow",historyTags!H147="grey"),IF('Currently Exported 2'!H147=1, "have", "missing"),IF('Currently Exported 2'!H147=1, "extra", "ignore"))</f>
        <v>ignore</v>
      </c>
      <c r="I147" s="1" t="str">
        <f ca="1">IF(OR(historyTags!I147="white",historyTags!I147="yellow",historyTags!I147="grey"),IF('Currently Exported 2'!I147=1, "have", "missing"),IF('Currently Exported 2'!I147=1, "extra", "ignore"))</f>
        <v>ignore</v>
      </c>
      <c r="J147" s="1" t="str">
        <f ca="1">IF(OR(historyTags!J147="white",historyTags!J147="yellow",historyTags!J147="grey"),IF('Currently Exported 2'!J147=1, "have", "missing"),IF('Currently Exported 2'!J147=1, "extra", "ignore"))</f>
        <v>ignore</v>
      </c>
      <c r="K147" s="1" t="str">
        <f ca="1">IF(OR(historyTags!K147="white",historyTags!K147="yellow",historyTags!K147="grey"),IF('Currently Exported 2'!K147=1, "have", "missing"),IF('Currently Exported 2'!K147=1, "extra", "ignore"))</f>
        <v>ignore</v>
      </c>
      <c r="L147" s="1" t="str">
        <f ca="1">IF(OR(historyTags!L147="white",historyTags!L147="yellow",historyTags!L147="grey"),IF('Currently Exported 2'!L147=1, "have", "missing"),IF('Currently Exported 2'!L147=1, "extra", "ignore"))</f>
        <v>ignore</v>
      </c>
      <c r="M147" s="1" t="str">
        <f ca="1">IF(OR(historyTags!M147="white",historyTags!M147="yellow",historyTags!M147="grey"),IF('Currently Exported 2'!M147=1, "have", "missing"),IF('Currently Exported 2'!M147=1, "extra", "ignore"))</f>
        <v>ignore</v>
      </c>
      <c r="N147" s="1" t="str">
        <f ca="1">IF(OR(historyTags!N147="white",historyTags!N147="yellow",historyTags!N147="grey"),IF('Currently Exported 2'!N147=1, "have", "missing"),IF('Currently Exported 2'!N147=1, "extra", "ignore"))</f>
        <v>ignore</v>
      </c>
      <c r="O147" s="1" t="str">
        <f ca="1">IF(OR(historyTags!O147="white",historyTags!O147="yellow",historyTags!O147="grey"),IF('Currently Exported 2'!O147=1, "have", "missing"),IF('Currently Exported 2'!O147=1, "extra", "ignore"))</f>
        <v>ignore</v>
      </c>
      <c r="P147" s="1" t="str">
        <f ca="1">IF(OR(historyTags!P147="white",historyTags!P147="yellow",historyTags!P147="grey"),IF('Currently Exported 2'!P147=1, "have", "missing"),IF('Currently Exported 2'!P147=1, "extra", "ignore"))</f>
        <v>ignore</v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IF(OR(historyTags!B148="white",historyTags!B148="yellow",historyTags!B148="grey"),IF('Currently Exported 2'!B148=1, "have", "missing"),IF('Currently Exported 2'!B148=1, "extra", "ignore"))</f>
        <v>ignore</v>
      </c>
      <c r="C148" s="1" t="str">
        <f ca="1">IF(OR(historyTags!C148="white",historyTags!C148="yellow",historyTags!C148="grey"),IF('Currently Exported 2'!C148=1, "have", "missing"),IF('Currently Exported 2'!C148=1, "extra", "ignore"))</f>
        <v>ignore</v>
      </c>
      <c r="D148" s="1" t="str">
        <f ca="1">IF(OR(historyTags!D148="white",historyTags!D148="yellow",historyTags!D148="grey"),IF('Currently Exported 2'!D148=1, "have", "missing"),IF('Currently Exported 2'!D148=1, "extra", "ignore"))</f>
        <v>ignore</v>
      </c>
      <c r="E148" s="1" t="str">
        <f ca="1">IF(OR(historyTags!E148="white",historyTags!E148="yellow",historyTags!E148="grey"),IF('Currently Exported 2'!E148=1, "have", "missing"),IF('Currently Exported 2'!E148=1, "extra", "ignore"))</f>
        <v>ignore</v>
      </c>
      <c r="F148" s="1" t="str">
        <f ca="1">IF(OR(historyTags!F148="white",historyTags!F148="yellow",historyTags!F148="grey"),IF('Currently Exported 2'!F148=1, "have", "missing"),IF('Currently Exported 2'!F148=1, "extra", "ignore"))</f>
        <v>ignore</v>
      </c>
      <c r="G148" s="1" t="str">
        <f ca="1">IF(OR(historyTags!G148="white",historyTags!G148="yellow",historyTags!G148="grey"),IF('Currently Exported 2'!G148=1, "have", "missing"),IF('Currently Exported 2'!G148=1, "extra", "ignore"))</f>
        <v>ignore</v>
      </c>
      <c r="H148" s="1" t="str">
        <f ca="1">IF(OR(historyTags!H148="white",historyTags!H148="yellow",historyTags!H148="grey"),IF('Currently Exported 2'!H148=1, "have", "missing"),IF('Currently Exported 2'!H148=1, "extra", "ignore"))</f>
        <v>ignore</v>
      </c>
      <c r="I148" s="1" t="str">
        <f ca="1">IF(OR(historyTags!I148="white",historyTags!I148="yellow",historyTags!I148="grey"),IF('Currently Exported 2'!I148=1, "have", "missing"),IF('Currently Exported 2'!I148=1, "extra", "ignore"))</f>
        <v>ignore</v>
      </c>
      <c r="J148" s="1" t="str">
        <f ca="1">IF(OR(historyTags!J148="white",historyTags!J148="yellow",historyTags!J148="grey"),IF('Currently Exported 2'!J148=1, "have", "missing"),IF('Currently Exported 2'!J148=1, "extra", "ignore"))</f>
        <v>ignore</v>
      </c>
      <c r="K148" s="1" t="str">
        <f ca="1">IF(OR(historyTags!K148="white",historyTags!K148="yellow",historyTags!K148="grey"),IF('Currently Exported 2'!K148=1, "have", "missing"),IF('Currently Exported 2'!K148=1, "extra", "ignore"))</f>
        <v>ignore</v>
      </c>
      <c r="L148" s="1" t="str">
        <f ca="1">IF(OR(historyTags!L148="white",historyTags!L148="yellow",historyTags!L148="grey"),IF('Currently Exported 2'!L148=1, "have", "missing"),IF('Currently Exported 2'!L148=1, "extra", "ignore"))</f>
        <v>ignore</v>
      </c>
      <c r="M148" s="1" t="str">
        <f ca="1">IF(OR(historyTags!M148="white",historyTags!M148="yellow",historyTags!M148="grey"),IF('Currently Exported 2'!M148=1, "have", "missing"),IF('Currently Exported 2'!M148=1, "extra", "ignore"))</f>
        <v>ignore</v>
      </c>
      <c r="N148" s="1" t="str">
        <f ca="1">IF(OR(historyTags!N148="white",historyTags!N148="yellow",historyTags!N148="grey"),IF('Currently Exported 2'!N148=1, "have", "missing"),IF('Currently Exported 2'!N148=1, "extra", "ignore"))</f>
        <v>ignore</v>
      </c>
      <c r="O148" s="1" t="str">
        <f ca="1">IF(OR(historyTags!O148="white",historyTags!O148="yellow",historyTags!O148="grey"),IF('Currently Exported 2'!O148=1, "have", "missing"),IF('Currently Exported 2'!O148=1, "extra", "ignore"))</f>
        <v>ignore</v>
      </c>
      <c r="P148" s="1" t="str">
        <f ca="1">IF(OR(historyTags!P148="white",historyTags!P148="yellow",historyTags!P148="grey"),IF('Currently Exported 2'!P148=1, "have", "missing"),IF('Currently Exported 2'!P148=1, "extra", "ignore"))</f>
        <v>ignore</v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IF(OR(historyTags!B149="white",historyTags!B149="yellow",historyTags!B149="grey"),IF('Currently Exported 2'!B149=1, "have", "missing"),IF('Currently Exported 2'!B149=1, "extra", "ignore"))</f>
        <v>ignore</v>
      </c>
      <c r="C149" s="1" t="str">
        <f ca="1">IF(OR(historyTags!C149="white",historyTags!C149="yellow",historyTags!C149="grey"),IF('Currently Exported 2'!C149=1, "have", "missing"),IF('Currently Exported 2'!C149=1, "extra", "ignore"))</f>
        <v>ignore</v>
      </c>
      <c r="D149" s="1" t="str">
        <f ca="1">IF(OR(historyTags!D149="white",historyTags!D149="yellow",historyTags!D149="grey"),IF('Currently Exported 2'!D149=1, "have", "missing"),IF('Currently Exported 2'!D149=1, "extra", "ignore"))</f>
        <v>ignore</v>
      </c>
      <c r="E149" s="1" t="str">
        <f ca="1">IF(OR(historyTags!E149="white",historyTags!E149="yellow",historyTags!E149="grey"),IF('Currently Exported 2'!E149=1, "have", "missing"),IF('Currently Exported 2'!E149=1, "extra", "ignore"))</f>
        <v>ignore</v>
      </c>
      <c r="F149" s="1" t="str">
        <f ca="1">IF(OR(historyTags!F149="white",historyTags!F149="yellow",historyTags!F149="grey"),IF('Currently Exported 2'!F149=1, "have", "missing"),IF('Currently Exported 2'!F149=1, "extra", "ignore"))</f>
        <v>ignore</v>
      </c>
      <c r="G149" s="1" t="str">
        <f ca="1">IF(OR(historyTags!G149="white",historyTags!G149="yellow",historyTags!G149="grey"),IF('Currently Exported 2'!G149=1, "have", "missing"),IF('Currently Exported 2'!G149=1, "extra", "ignore"))</f>
        <v>ignore</v>
      </c>
      <c r="H149" s="1" t="str">
        <f ca="1">IF(OR(historyTags!H149="white",historyTags!H149="yellow",historyTags!H149="grey"),IF('Currently Exported 2'!H149=1, "have", "missing"),IF('Currently Exported 2'!H149=1, "extra", "ignore"))</f>
        <v>ignore</v>
      </c>
      <c r="I149" s="1" t="str">
        <f ca="1">IF(OR(historyTags!I149="white",historyTags!I149="yellow",historyTags!I149="grey"),IF('Currently Exported 2'!I149=1, "have", "missing"),IF('Currently Exported 2'!I149=1, "extra", "ignore"))</f>
        <v>ignore</v>
      </c>
      <c r="J149" s="1" t="str">
        <f ca="1">IF(OR(historyTags!J149="white",historyTags!J149="yellow",historyTags!J149="grey"),IF('Currently Exported 2'!J149=1, "have", "missing"),IF('Currently Exported 2'!J149=1, "extra", "ignore"))</f>
        <v>ignore</v>
      </c>
      <c r="K149" s="1" t="str">
        <f ca="1">IF(OR(historyTags!K149="white",historyTags!K149="yellow",historyTags!K149="grey"),IF('Currently Exported 2'!K149=1, "have", "missing"),IF('Currently Exported 2'!K149=1, "extra", "ignore"))</f>
        <v>ignore</v>
      </c>
      <c r="L149" s="1" t="str">
        <f ca="1">IF(OR(historyTags!L149="white",historyTags!L149="yellow",historyTags!L149="grey"),IF('Currently Exported 2'!L149=1, "have", "missing"),IF('Currently Exported 2'!L149=1, "extra", "ignore"))</f>
        <v>ignore</v>
      </c>
      <c r="M149" s="1" t="str">
        <f ca="1">IF(OR(historyTags!M149="white",historyTags!M149="yellow",historyTags!M149="grey"),IF('Currently Exported 2'!M149=1, "have", "missing"),IF('Currently Exported 2'!M149=1, "extra", "ignore"))</f>
        <v>ignore</v>
      </c>
      <c r="N149" s="1" t="str">
        <f ca="1">IF(OR(historyTags!N149="white",historyTags!N149="yellow",historyTags!N149="grey"),IF('Currently Exported 2'!N149=1, "have", "missing"),IF('Currently Exported 2'!N149=1, "extra", "ignore"))</f>
        <v>ignore</v>
      </c>
      <c r="O149" s="1" t="str">
        <f ca="1">IF(OR(historyTags!O149="white",historyTags!O149="yellow",historyTags!O149="grey"),IF('Currently Exported 2'!O149=1, "have", "missing"),IF('Currently Exported 2'!O149=1, "extra", "ignore"))</f>
        <v>ignore</v>
      </c>
      <c r="P149" s="1" t="str">
        <f ca="1">IF(OR(historyTags!P149="white",historyTags!P149="yellow",historyTags!P149="grey"),IF('Currently Exported 2'!P149=1, "have", "missing"),IF('Currently Exported 2'!P149=1, "extra", "ignore"))</f>
        <v>ignore</v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IF(OR(historyTags!B150="white",historyTags!B150="yellow",historyTags!B150="grey"),IF('Currently Exported 2'!B150=1, "have", "missing"),IF('Currently Exported 2'!B150=1, "extra", "ignore"))</f>
        <v>ignore</v>
      </c>
      <c r="C150" s="1" t="str">
        <f ca="1">IF(OR(historyTags!C150="white",historyTags!C150="yellow",historyTags!C150="grey"),IF('Currently Exported 2'!C150=1, "have", "missing"),IF('Currently Exported 2'!C150=1, "extra", "ignore"))</f>
        <v>ignore</v>
      </c>
      <c r="D150" s="1" t="str">
        <f ca="1">IF(OR(historyTags!D150="white",historyTags!D150="yellow",historyTags!D150="grey"),IF('Currently Exported 2'!D150=1, "have", "missing"),IF('Currently Exported 2'!D150=1, "extra", "ignore"))</f>
        <v>ignore</v>
      </c>
      <c r="E150" s="1" t="str">
        <f ca="1">IF(OR(historyTags!E150="white",historyTags!E150="yellow",historyTags!E150="grey"),IF('Currently Exported 2'!E150=1, "have", "missing"),IF('Currently Exported 2'!E150=1, "extra", "ignore"))</f>
        <v>ignore</v>
      </c>
      <c r="F150" s="1" t="str">
        <f ca="1">IF(OR(historyTags!F150="white",historyTags!F150="yellow",historyTags!F150="grey"),IF('Currently Exported 2'!F150=1, "have", "missing"),IF('Currently Exported 2'!F150=1, "extra", "ignore"))</f>
        <v>ignore</v>
      </c>
      <c r="G150" s="1" t="str">
        <f ca="1">IF(OR(historyTags!G150="white",historyTags!G150="yellow",historyTags!G150="grey"),IF('Currently Exported 2'!G150=1, "have", "missing"),IF('Currently Exported 2'!G150=1, "extra", "ignore"))</f>
        <v>ignore</v>
      </c>
      <c r="H150" s="1" t="str">
        <f ca="1">IF(OR(historyTags!H150="white",historyTags!H150="yellow",historyTags!H150="grey"),IF('Currently Exported 2'!H150=1, "have", "missing"),IF('Currently Exported 2'!H150=1, "extra", "ignore"))</f>
        <v>ignore</v>
      </c>
      <c r="I150" s="1" t="str">
        <f ca="1">IF(OR(historyTags!I150="white",historyTags!I150="yellow",historyTags!I150="grey"),IF('Currently Exported 2'!I150=1, "have", "missing"),IF('Currently Exported 2'!I150=1, "extra", "ignore"))</f>
        <v>ignore</v>
      </c>
      <c r="J150" s="1" t="str">
        <f ca="1">IF(OR(historyTags!J150="white",historyTags!J150="yellow",historyTags!J150="grey"),IF('Currently Exported 2'!J150=1, "have", "missing"),IF('Currently Exported 2'!J150=1, "extra", "ignore"))</f>
        <v>ignore</v>
      </c>
      <c r="K150" s="1" t="str">
        <f ca="1">IF(OR(historyTags!K150="white",historyTags!K150="yellow",historyTags!K150="grey"),IF('Currently Exported 2'!K150=1, "have", "missing"),IF('Currently Exported 2'!K150=1, "extra", "ignore"))</f>
        <v>ignore</v>
      </c>
      <c r="L150" s="1" t="str">
        <f ca="1">IF(OR(historyTags!L150="white",historyTags!L150="yellow",historyTags!L150="grey"),IF('Currently Exported 2'!L150=1, "have", "missing"),IF('Currently Exported 2'!L150=1, "extra", "ignore"))</f>
        <v>ignore</v>
      </c>
      <c r="M150" s="1" t="str">
        <f ca="1">IF(OR(historyTags!M150="white",historyTags!M150="yellow",historyTags!M150="grey"),IF('Currently Exported 2'!M150=1, "have", "missing"),IF('Currently Exported 2'!M150=1, "extra", "ignore"))</f>
        <v>ignore</v>
      </c>
      <c r="N150" s="1" t="str">
        <f ca="1">IF(OR(historyTags!N150="white",historyTags!N150="yellow",historyTags!N150="grey"),IF('Currently Exported 2'!N150=1, "have", "missing"),IF('Currently Exported 2'!N150=1, "extra", "ignore"))</f>
        <v>ignore</v>
      </c>
      <c r="O150" s="1" t="str">
        <f ca="1">IF(OR(historyTags!O150="white",historyTags!O150="yellow",historyTags!O150="grey"),IF('Currently Exported 2'!O150=1, "have", "missing"),IF('Currently Exported 2'!O150=1, "extra", "ignore"))</f>
        <v>ignore</v>
      </c>
      <c r="P150" s="1" t="str">
        <f ca="1">IF(OR(historyTags!P150="white",historyTags!P150="yellow",historyTags!P150="grey"),IF('Currently Exported 2'!P150=1, "have", "missing"),IF('Currently Exported 2'!P150=1, "extra", "ignore"))</f>
        <v>ignore</v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IF(OR(historyTags!B151="white",historyTags!B151="yellow",historyTags!B151="grey"),IF('Currently Exported 2'!B151=1, "have", "missing"),IF('Currently Exported 2'!B151=1, "extra", "ignore"))</f>
        <v>ignore</v>
      </c>
      <c r="C151" s="1" t="str">
        <f ca="1">IF(OR(historyTags!C151="white",historyTags!C151="yellow",historyTags!C151="grey"),IF('Currently Exported 2'!C151=1, "have", "missing"),IF('Currently Exported 2'!C151=1, "extra", "ignore"))</f>
        <v>ignore</v>
      </c>
      <c r="D151" s="1" t="str">
        <f ca="1">IF(OR(historyTags!D151="white",historyTags!D151="yellow",historyTags!D151="grey"),IF('Currently Exported 2'!D151=1, "have", "missing"),IF('Currently Exported 2'!D151=1, "extra", "ignore"))</f>
        <v>ignore</v>
      </c>
      <c r="E151" s="1" t="str">
        <f ca="1">IF(OR(historyTags!E151="white",historyTags!E151="yellow",historyTags!E151="grey"),IF('Currently Exported 2'!E151=1, "have", "missing"),IF('Currently Exported 2'!E151=1, "extra", "ignore"))</f>
        <v>ignore</v>
      </c>
      <c r="F151" s="1" t="str">
        <f ca="1">IF(OR(historyTags!F151="white",historyTags!F151="yellow",historyTags!F151="grey"),IF('Currently Exported 2'!F151=1, "have", "missing"),IF('Currently Exported 2'!F151=1, "extra", "ignore"))</f>
        <v>ignore</v>
      </c>
      <c r="G151" s="1" t="str">
        <f ca="1">IF(OR(historyTags!G151="white",historyTags!G151="yellow",historyTags!G151="grey"),IF('Currently Exported 2'!G151=1, "have", "missing"),IF('Currently Exported 2'!G151=1, "extra", "ignore"))</f>
        <v>ignore</v>
      </c>
      <c r="H151" s="1" t="str">
        <f ca="1">IF(OR(historyTags!H151="white",historyTags!H151="yellow",historyTags!H151="grey"),IF('Currently Exported 2'!H151=1, "have", "missing"),IF('Currently Exported 2'!H151=1, "extra", "ignore"))</f>
        <v>ignore</v>
      </c>
      <c r="I151" s="1" t="str">
        <f ca="1">IF(OR(historyTags!I151="white",historyTags!I151="yellow",historyTags!I151="grey"),IF('Currently Exported 2'!I151=1, "have", "missing"),IF('Currently Exported 2'!I151=1, "extra", "ignore"))</f>
        <v>ignore</v>
      </c>
      <c r="J151" s="1" t="str">
        <f ca="1">IF(OR(historyTags!J151="white",historyTags!J151="yellow",historyTags!J151="grey"),IF('Currently Exported 2'!J151=1, "have", "missing"),IF('Currently Exported 2'!J151=1, "extra", "ignore"))</f>
        <v>ignore</v>
      </c>
      <c r="K151" s="1" t="str">
        <f ca="1">IF(OR(historyTags!K151="white",historyTags!K151="yellow",historyTags!K151="grey"),IF('Currently Exported 2'!K151=1, "have", "missing"),IF('Currently Exported 2'!K151=1, "extra", "ignore"))</f>
        <v>ignore</v>
      </c>
      <c r="L151" s="1" t="str">
        <f ca="1">IF(OR(historyTags!L151="white",historyTags!L151="yellow",historyTags!L151="grey"),IF('Currently Exported 2'!L151=1, "have", "missing"),IF('Currently Exported 2'!L151=1, "extra", "ignore"))</f>
        <v>ignore</v>
      </c>
      <c r="M151" s="1" t="str">
        <f ca="1">IF(OR(historyTags!M151="white",historyTags!M151="yellow",historyTags!M151="grey"),IF('Currently Exported 2'!M151=1, "have", "missing"),IF('Currently Exported 2'!M151=1, "extra", "ignore"))</f>
        <v>ignore</v>
      </c>
      <c r="N151" s="1" t="str">
        <f ca="1">IF(OR(historyTags!N151="white",historyTags!N151="yellow",historyTags!N151="grey"),IF('Currently Exported 2'!N151=1, "have", "missing"),IF('Currently Exported 2'!N151=1, "extra", "ignore"))</f>
        <v>ignore</v>
      </c>
      <c r="O151" s="1" t="str">
        <f ca="1">IF(OR(historyTags!O151="white",historyTags!O151="yellow",historyTags!O151="grey"),IF('Currently Exported 2'!O151=1, "have", "missing"),IF('Currently Exported 2'!O151=1, "extra", "ignore"))</f>
        <v>ignore</v>
      </c>
      <c r="P151" s="1" t="str">
        <f ca="1">IF(OR(historyTags!P151="white",historyTags!P151="yellow",historyTags!P151="grey"),IF('Currently Exported 2'!P151=1, "have", "missing"),IF('Currently Exported 2'!P151=1, "extra", "ignore"))</f>
        <v>ignore</v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IF(OR(historyTags!B152="white",historyTags!B152="yellow",historyTags!B152="grey"),IF('Currently Exported 2'!B152=1, "have", "missing"),IF('Currently Exported 2'!B152=1, "extra", "ignore"))</f>
        <v>ignore</v>
      </c>
      <c r="C152" s="1" t="str">
        <f ca="1">IF(OR(historyTags!C152="white",historyTags!C152="yellow",historyTags!C152="grey"),IF('Currently Exported 2'!C152=1, "have", "missing"),IF('Currently Exported 2'!C152=1, "extra", "ignore"))</f>
        <v>ignore</v>
      </c>
      <c r="D152" s="1" t="str">
        <f ca="1">IF(OR(historyTags!D152="white",historyTags!D152="yellow",historyTags!D152="grey"),IF('Currently Exported 2'!D152=1, "have", "missing"),IF('Currently Exported 2'!D152=1, "extra", "ignore"))</f>
        <v>ignore</v>
      </c>
      <c r="E152" s="1" t="str">
        <f ca="1">IF(OR(historyTags!E152="white",historyTags!E152="yellow",historyTags!E152="grey"),IF('Currently Exported 2'!E152=1, "have", "missing"),IF('Currently Exported 2'!E152=1, "extra", "ignore"))</f>
        <v>ignore</v>
      </c>
      <c r="F152" s="1" t="str">
        <f ca="1">IF(OR(historyTags!F152="white",historyTags!F152="yellow",historyTags!F152="grey"),IF('Currently Exported 2'!F152=1, "have", "missing"),IF('Currently Exported 2'!F152=1, "extra", "ignore"))</f>
        <v>ignore</v>
      </c>
      <c r="G152" s="1" t="str">
        <f ca="1">IF(OR(historyTags!G152="white",historyTags!G152="yellow",historyTags!G152="grey"),IF('Currently Exported 2'!G152=1, "have", "missing"),IF('Currently Exported 2'!G152=1, "extra", "ignore"))</f>
        <v>ignore</v>
      </c>
      <c r="H152" s="1" t="str">
        <f ca="1">IF(OR(historyTags!H152="white",historyTags!H152="yellow",historyTags!H152="grey"),IF('Currently Exported 2'!H152=1, "have", "missing"),IF('Currently Exported 2'!H152=1, "extra", "ignore"))</f>
        <v>ignore</v>
      </c>
      <c r="I152" s="1" t="str">
        <f ca="1">IF(OR(historyTags!I152="white",historyTags!I152="yellow",historyTags!I152="grey"),IF('Currently Exported 2'!I152=1, "have", "missing"),IF('Currently Exported 2'!I152=1, "extra", "ignore"))</f>
        <v>ignore</v>
      </c>
      <c r="J152" s="1" t="str">
        <f ca="1">IF(OR(historyTags!J152="white",historyTags!J152="yellow",historyTags!J152="grey"),IF('Currently Exported 2'!J152=1, "have", "missing"),IF('Currently Exported 2'!J152=1, "extra", "ignore"))</f>
        <v>ignore</v>
      </c>
      <c r="K152" s="1" t="str">
        <f ca="1">IF(OR(historyTags!K152="white",historyTags!K152="yellow",historyTags!K152="grey"),IF('Currently Exported 2'!K152=1, "have", "missing"),IF('Currently Exported 2'!K152=1, "extra", "ignore"))</f>
        <v>ignore</v>
      </c>
      <c r="L152" s="1" t="str">
        <f ca="1">IF(OR(historyTags!L152="white",historyTags!L152="yellow",historyTags!L152="grey"),IF('Currently Exported 2'!L152=1, "have", "missing"),IF('Currently Exported 2'!L152=1, "extra", "ignore"))</f>
        <v>ignore</v>
      </c>
      <c r="M152" s="1" t="str">
        <f ca="1">IF(OR(historyTags!M152="white",historyTags!M152="yellow",historyTags!M152="grey"),IF('Currently Exported 2'!M152=1, "have", "missing"),IF('Currently Exported 2'!M152=1, "extra", "ignore"))</f>
        <v>ignore</v>
      </c>
      <c r="N152" s="1" t="str">
        <f ca="1">IF(OR(historyTags!N152="white",historyTags!N152="yellow",historyTags!N152="grey"),IF('Currently Exported 2'!N152=1, "have", "missing"),IF('Currently Exported 2'!N152=1, "extra", "ignore"))</f>
        <v>ignore</v>
      </c>
      <c r="O152" s="1" t="str">
        <f ca="1">IF(OR(historyTags!O152="white",historyTags!O152="yellow",historyTags!O152="grey"),IF('Currently Exported 2'!O152=1, "have", "missing"),IF('Currently Exported 2'!O152=1, "extra", "ignore"))</f>
        <v>ignore</v>
      </c>
      <c r="P152" s="1" t="str">
        <f ca="1">IF(OR(historyTags!P152="white",historyTags!P152="yellow",historyTags!P152="grey"),IF('Currently Exported 2'!P152=1, "have", "missing"),IF('Currently Exported 2'!P152=1, "extra", "ignore"))</f>
        <v>ignore</v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IF(OR(historyTags!B153="white",historyTags!B153="yellow",historyTags!B153="grey"),IF('Currently Exported 2'!B153=1, "have", "missing"),IF('Currently Exported 2'!B153=1, "extra", "ignore"))</f>
        <v>ignore</v>
      </c>
      <c r="C153" s="1" t="str">
        <f ca="1">IF(OR(historyTags!C153="white",historyTags!C153="yellow",historyTags!C153="grey"),IF('Currently Exported 2'!C153=1, "have", "missing"),IF('Currently Exported 2'!C153=1, "extra", "ignore"))</f>
        <v>ignore</v>
      </c>
      <c r="D153" s="1" t="str">
        <f ca="1">IF(OR(historyTags!D153="white",historyTags!D153="yellow",historyTags!D153="grey"),IF('Currently Exported 2'!D153=1, "have", "missing"),IF('Currently Exported 2'!D153=1, "extra", "ignore"))</f>
        <v>ignore</v>
      </c>
      <c r="E153" s="1" t="str">
        <f ca="1">IF(OR(historyTags!E153="white",historyTags!E153="yellow",historyTags!E153="grey"),IF('Currently Exported 2'!E153=1, "have", "missing"),IF('Currently Exported 2'!E153=1, "extra", "ignore"))</f>
        <v>ignore</v>
      </c>
      <c r="F153" s="1" t="str">
        <f ca="1">IF(OR(historyTags!F153="white",historyTags!F153="yellow",historyTags!F153="grey"),IF('Currently Exported 2'!F153=1, "have", "missing"),IF('Currently Exported 2'!F153=1, "extra", "ignore"))</f>
        <v>ignore</v>
      </c>
      <c r="G153" s="1" t="str">
        <f ca="1">IF(OR(historyTags!G153="white",historyTags!G153="yellow",historyTags!G153="grey"),IF('Currently Exported 2'!G153=1, "have", "missing"),IF('Currently Exported 2'!G153=1, "extra", "ignore"))</f>
        <v>ignore</v>
      </c>
      <c r="H153" s="1" t="str">
        <f ca="1">IF(OR(historyTags!H153="white",historyTags!H153="yellow",historyTags!H153="grey"),IF('Currently Exported 2'!H153=1, "have", "missing"),IF('Currently Exported 2'!H153=1, "extra", "ignore"))</f>
        <v>ignore</v>
      </c>
      <c r="I153" s="1" t="str">
        <f ca="1">IF(OR(historyTags!I153="white",historyTags!I153="yellow",historyTags!I153="grey"),IF('Currently Exported 2'!I153=1, "have", "missing"),IF('Currently Exported 2'!I153=1, "extra", "ignore"))</f>
        <v>ignore</v>
      </c>
      <c r="J153" s="1" t="str">
        <f ca="1">IF(OR(historyTags!J153="white",historyTags!J153="yellow",historyTags!J153="grey"),IF('Currently Exported 2'!J153=1, "have", "missing"),IF('Currently Exported 2'!J153=1, "extra", "ignore"))</f>
        <v>ignore</v>
      </c>
      <c r="K153" s="1" t="str">
        <f ca="1">IF(OR(historyTags!K153="white",historyTags!K153="yellow",historyTags!K153="grey"),IF('Currently Exported 2'!K153=1, "have", "missing"),IF('Currently Exported 2'!K153=1, "extra", "ignore"))</f>
        <v>ignore</v>
      </c>
      <c r="L153" s="1" t="str">
        <f ca="1">IF(OR(historyTags!L153="white",historyTags!L153="yellow",historyTags!L153="grey"),IF('Currently Exported 2'!L153=1, "have", "missing"),IF('Currently Exported 2'!L153=1, "extra", "ignore"))</f>
        <v>ignore</v>
      </c>
      <c r="M153" s="1" t="str">
        <f ca="1">IF(OR(historyTags!M153="white",historyTags!M153="yellow",historyTags!M153="grey"),IF('Currently Exported 2'!M153=1, "have", "missing"),IF('Currently Exported 2'!M153=1, "extra", "ignore"))</f>
        <v>ignore</v>
      </c>
      <c r="N153" s="1" t="str">
        <f ca="1">IF(OR(historyTags!N153="white",historyTags!N153="yellow",historyTags!N153="grey"),IF('Currently Exported 2'!N153=1, "have", "missing"),IF('Currently Exported 2'!N153=1, "extra", "ignore"))</f>
        <v>ignore</v>
      </c>
      <c r="O153" s="1" t="str">
        <f ca="1">IF(OR(historyTags!O153="white",historyTags!O153="yellow",historyTags!O153="grey"),IF('Currently Exported 2'!O153=1, "have", "missing"),IF('Currently Exported 2'!O153=1, "extra", "ignore"))</f>
        <v>ignore</v>
      </c>
      <c r="P153" s="1" t="str">
        <f ca="1">IF(OR(historyTags!P153="white",historyTags!P153="yellow",historyTags!P153="grey"),IF('Currently Exported 2'!P153=1, "have", "missing"),IF('Currently Exported 2'!P153=1, "extra", "ignore"))</f>
        <v>ignore</v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IF(OR(historyTags!B154="white",historyTags!B154="yellow",historyTags!B154="grey"),IF('Currently Exported 2'!B154=1, "have", "missing"),IF('Currently Exported 2'!B154=1, "extra", "ignore"))</f>
        <v>ignore</v>
      </c>
      <c r="C154" s="1" t="str">
        <f ca="1">IF(OR(historyTags!C154="white",historyTags!C154="yellow",historyTags!C154="grey"),IF('Currently Exported 2'!C154=1, "have", "missing"),IF('Currently Exported 2'!C154=1, "extra", "ignore"))</f>
        <v>ignore</v>
      </c>
      <c r="D154" s="1" t="str">
        <f ca="1">IF(OR(historyTags!D154="white",historyTags!D154="yellow",historyTags!D154="grey"),IF('Currently Exported 2'!D154=1, "have", "missing"),IF('Currently Exported 2'!D154=1, "extra", "ignore"))</f>
        <v>ignore</v>
      </c>
      <c r="E154" s="1" t="str">
        <f ca="1">IF(OR(historyTags!E154="white",historyTags!E154="yellow",historyTags!E154="grey"),IF('Currently Exported 2'!E154=1, "have", "missing"),IF('Currently Exported 2'!E154=1, "extra", "ignore"))</f>
        <v>ignore</v>
      </c>
      <c r="F154" s="1" t="str">
        <f ca="1">IF(OR(historyTags!F154="white",historyTags!F154="yellow",historyTags!F154="grey"),IF('Currently Exported 2'!F154=1, "have", "missing"),IF('Currently Exported 2'!F154=1, "extra", "ignore"))</f>
        <v>ignore</v>
      </c>
      <c r="G154" s="1" t="str">
        <f ca="1">IF(OR(historyTags!G154="white",historyTags!G154="yellow",historyTags!G154="grey"),IF('Currently Exported 2'!G154=1, "have", "missing"),IF('Currently Exported 2'!G154=1, "extra", "ignore"))</f>
        <v>ignore</v>
      </c>
      <c r="H154" s="1" t="str">
        <f ca="1">IF(OR(historyTags!H154="white",historyTags!H154="yellow",historyTags!H154="grey"),IF('Currently Exported 2'!H154=1, "have", "missing"),IF('Currently Exported 2'!H154=1, "extra", "ignore"))</f>
        <v>ignore</v>
      </c>
      <c r="I154" s="1" t="str">
        <f ca="1">IF(OR(historyTags!I154="white",historyTags!I154="yellow",historyTags!I154="grey"),IF('Currently Exported 2'!I154=1, "have", "missing"),IF('Currently Exported 2'!I154=1, "extra", "ignore"))</f>
        <v>ignore</v>
      </c>
      <c r="J154" s="1" t="str">
        <f ca="1">IF(OR(historyTags!J154="white",historyTags!J154="yellow",historyTags!J154="grey"),IF('Currently Exported 2'!J154=1, "have", "missing"),IF('Currently Exported 2'!J154=1, "extra", "ignore"))</f>
        <v>ignore</v>
      </c>
      <c r="K154" s="1" t="str">
        <f ca="1">IF(OR(historyTags!K154="white",historyTags!K154="yellow",historyTags!K154="grey"),IF('Currently Exported 2'!K154=1, "have", "missing"),IF('Currently Exported 2'!K154=1, "extra", "ignore"))</f>
        <v>ignore</v>
      </c>
      <c r="L154" s="1" t="str">
        <f ca="1">IF(OR(historyTags!L154="white",historyTags!L154="yellow",historyTags!L154="grey"),IF('Currently Exported 2'!L154=1, "have", "missing"),IF('Currently Exported 2'!L154=1, "extra", "ignore"))</f>
        <v>ignore</v>
      </c>
      <c r="M154" s="1" t="str">
        <f ca="1">IF(OR(historyTags!M154="white",historyTags!M154="yellow",historyTags!M154="grey"),IF('Currently Exported 2'!M154=1, "have", "missing"),IF('Currently Exported 2'!M154=1, "extra", "ignore"))</f>
        <v>ignore</v>
      </c>
      <c r="N154" s="1" t="str">
        <f ca="1">IF(OR(historyTags!N154="white",historyTags!N154="yellow",historyTags!N154="grey"),IF('Currently Exported 2'!N154=1, "have", "missing"),IF('Currently Exported 2'!N154=1, "extra", "ignore"))</f>
        <v>ignore</v>
      </c>
      <c r="O154" s="1" t="str">
        <f ca="1">IF(OR(historyTags!O154="white",historyTags!O154="yellow",historyTags!O154="grey"),IF('Currently Exported 2'!O154=1, "have", "missing"),IF('Currently Exported 2'!O154=1, "extra", "ignore"))</f>
        <v>ignore</v>
      </c>
      <c r="P154" s="1" t="str">
        <f ca="1">IF(OR(historyTags!P154="white",historyTags!P154="yellow",historyTags!P154="grey"),IF('Currently Exported 2'!P154=1, "have", "missing"),IF('Currently Exported 2'!P154=1, "extra", "ignore"))</f>
        <v>ignore</v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IF(OR(historyTags!B155="white",historyTags!B155="yellow",historyTags!B155="grey"),IF('Currently Exported 2'!B155=1, "have", "missing"),IF('Currently Exported 2'!B155=1, "extra", "ignore"))</f>
        <v>ignore</v>
      </c>
      <c r="C155" s="1" t="str">
        <f ca="1">IF(OR(historyTags!C155="white",historyTags!C155="yellow",historyTags!C155="grey"),IF('Currently Exported 2'!C155=1, "have", "missing"),IF('Currently Exported 2'!C155=1, "extra", "ignore"))</f>
        <v>ignore</v>
      </c>
      <c r="D155" s="1" t="str">
        <f ca="1">IF(OR(historyTags!D155="white",historyTags!D155="yellow",historyTags!D155="grey"),IF('Currently Exported 2'!D155=1, "have", "missing"),IF('Currently Exported 2'!D155=1, "extra", "ignore"))</f>
        <v>ignore</v>
      </c>
      <c r="E155" s="1" t="str">
        <f ca="1">IF(OR(historyTags!E155="white",historyTags!E155="yellow",historyTags!E155="grey"),IF('Currently Exported 2'!E155=1, "have", "missing"),IF('Currently Exported 2'!E155=1, "extra", "ignore"))</f>
        <v>ignore</v>
      </c>
      <c r="F155" s="1" t="str">
        <f ca="1">IF(OR(historyTags!F155="white",historyTags!F155="yellow",historyTags!F155="grey"),IF('Currently Exported 2'!F155=1, "have", "missing"),IF('Currently Exported 2'!F155=1, "extra", "ignore"))</f>
        <v>ignore</v>
      </c>
      <c r="G155" s="1" t="str">
        <f ca="1">IF(OR(historyTags!G155="white",historyTags!G155="yellow",historyTags!G155="grey"),IF('Currently Exported 2'!G155=1, "have", "missing"),IF('Currently Exported 2'!G155=1, "extra", "ignore"))</f>
        <v>ignore</v>
      </c>
      <c r="H155" s="1" t="str">
        <f ca="1">IF(OR(historyTags!H155="white",historyTags!H155="yellow",historyTags!H155="grey"),IF('Currently Exported 2'!H155=1, "have", "missing"),IF('Currently Exported 2'!H155=1, "extra", "ignore"))</f>
        <v>ignore</v>
      </c>
      <c r="I155" s="1" t="str">
        <f ca="1">IF(OR(historyTags!I155="white",historyTags!I155="yellow",historyTags!I155="grey"),IF('Currently Exported 2'!I155=1, "have", "missing"),IF('Currently Exported 2'!I155=1, "extra", "ignore"))</f>
        <v>ignore</v>
      </c>
      <c r="J155" s="1" t="str">
        <f ca="1">IF(OR(historyTags!J155="white",historyTags!J155="yellow",historyTags!J155="grey"),IF('Currently Exported 2'!J155=1, "have", "missing"),IF('Currently Exported 2'!J155=1, "extra", "ignore"))</f>
        <v>ignore</v>
      </c>
      <c r="K155" s="1" t="str">
        <f ca="1">IF(OR(historyTags!K155="white",historyTags!K155="yellow",historyTags!K155="grey"),IF('Currently Exported 2'!K155=1, "have", "missing"),IF('Currently Exported 2'!K155=1, "extra", "ignore"))</f>
        <v>ignore</v>
      </c>
      <c r="L155" s="1" t="str">
        <f ca="1">IF(OR(historyTags!L155="white",historyTags!L155="yellow",historyTags!L155="grey"),IF('Currently Exported 2'!L155=1, "have", "missing"),IF('Currently Exported 2'!L155=1, "extra", "ignore"))</f>
        <v>ignore</v>
      </c>
      <c r="M155" s="1" t="str">
        <f ca="1">IF(OR(historyTags!M155="white",historyTags!M155="yellow",historyTags!M155="grey"),IF('Currently Exported 2'!M155=1, "have", "missing"),IF('Currently Exported 2'!M155=1, "extra", "ignore"))</f>
        <v>ignore</v>
      </c>
      <c r="N155" s="1" t="str">
        <f ca="1">IF(OR(historyTags!N155="white",historyTags!N155="yellow",historyTags!N155="grey"),IF('Currently Exported 2'!N155=1, "have", "missing"),IF('Currently Exported 2'!N155=1, "extra", "ignore"))</f>
        <v>ignore</v>
      </c>
      <c r="O155" s="1" t="str">
        <f ca="1">IF(OR(historyTags!O155="white",historyTags!O155="yellow",historyTags!O155="grey"),IF('Currently Exported 2'!O155=1, "have", "missing"),IF('Currently Exported 2'!O155=1, "extra", "ignore"))</f>
        <v>ignore</v>
      </c>
      <c r="P155" s="1" t="str">
        <f ca="1">IF(OR(historyTags!P155="white",historyTags!P155="yellow",historyTags!P155="grey"),IF('Currently Exported 2'!P155=1, "have", "missing"),IF('Currently Exported 2'!P155=1, "extra", "ignore"))</f>
        <v>ignore</v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IF(OR(historyTags!B156="white",historyTags!B156="yellow",historyTags!B156="grey"),IF('Currently Exported 2'!B156=1, "have", "missing"),IF('Currently Exported 2'!B156=1, "extra", "ignore"))</f>
        <v>ignore</v>
      </c>
      <c r="C156" s="1" t="str">
        <f ca="1">IF(OR(historyTags!C156="white",historyTags!C156="yellow",historyTags!C156="grey"),IF('Currently Exported 2'!C156=1, "have", "missing"),IF('Currently Exported 2'!C156=1, "extra", "ignore"))</f>
        <v>ignore</v>
      </c>
      <c r="D156" s="1" t="str">
        <f ca="1">IF(OR(historyTags!D156="white",historyTags!D156="yellow",historyTags!D156="grey"),IF('Currently Exported 2'!D156=1, "have", "missing"),IF('Currently Exported 2'!D156=1, "extra", "ignore"))</f>
        <v>ignore</v>
      </c>
      <c r="E156" s="1" t="str">
        <f ca="1">IF(OR(historyTags!E156="white",historyTags!E156="yellow",historyTags!E156="grey"),IF('Currently Exported 2'!E156=1, "have", "missing"),IF('Currently Exported 2'!E156=1, "extra", "ignore"))</f>
        <v>ignore</v>
      </c>
      <c r="F156" s="1" t="str">
        <f ca="1">IF(OR(historyTags!F156="white",historyTags!F156="yellow",historyTags!F156="grey"),IF('Currently Exported 2'!F156=1, "have", "missing"),IF('Currently Exported 2'!F156=1, "extra", "ignore"))</f>
        <v>ignore</v>
      </c>
      <c r="G156" s="1" t="str">
        <f ca="1">IF(OR(historyTags!G156="white",historyTags!G156="yellow",historyTags!G156="grey"),IF('Currently Exported 2'!G156=1, "have", "missing"),IF('Currently Exported 2'!G156=1, "extra", "ignore"))</f>
        <v>ignore</v>
      </c>
      <c r="H156" s="1" t="str">
        <f ca="1">IF(OR(historyTags!H156="white",historyTags!H156="yellow",historyTags!H156="grey"),IF('Currently Exported 2'!H156=1, "have", "missing"),IF('Currently Exported 2'!H156=1, "extra", "ignore"))</f>
        <v>ignore</v>
      </c>
      <c r="I156" s="1" t="str">
        <f ca="1">IF(OR(historyTags!I156="white",historyTags!I156="yellow",historyTags!I156="grey"),IF('Currently Exported 2'!I156=1, "have", "missing"),IF('Currently Exported 2'!I156=1, "extra", "ignore"))</f>
        <v>ignore</v>
      </c>
      <c r="J156" s="1" t="str">
        <f ca="1">IF(OR(historyTags!J156="white",historyTags!J156="yellow",historyTags!J156="grey"),IF('Currently Exported 2'!J156=1, "have", "missing"),IF('Currently Exported 2'!J156=1, "extra", "ignore"))</f>
        <v>ignore</v>
      </c>
      <c r="K156" s="1" t="str">
        <f ca="1">IF(OR(historyTags!K156="white",historyTags!K156="yellow",historyTags!K156="grey"),IF('Currently Exported 2'!K156=1, "have", "missing"),IF('Currently Exported 2'!K156=1, "extra", "ignore"))</f>
        <v>ignore</v>
      </c>
      <c r="L156" s="1" t="str">
        <f ca="1">IF(OR(historyTags!L156="white",historyTags!L156="yellow",historyTags!L156="grey"),IF('Currently Exported 2'!L156=1, "have", "missing"),IF('Currently Exported 2'!L156=1, "extra", "ignore"))</f>
        <v>ignore</v>
      </c>
      <c r="M156" s="1" t="str">
        <f ca="1">IF(OR(historyTags!M156="white",historyTags!M156="yellow",historyTags!M156="grey"),IF('Currently Exported 2'!M156=1, "have", "missing"),IF('Currently Exported 2'!M156=1, "extra", "ignore"))</f>
        <v>ignore</v>
      </c>
      <c r="N156" s="1" t="str">
        <f ca="1">IF(OR(historyTags!N156="white",historyTags!N156="yellow",historyTags!N156="grey"),IF('Currently Exported 2'!N156=1, "have", "missing"),IF('Currently Exported 2'!N156=1, "extra", "ignore"))</f>
        <v>ignore</v>
      </c>
      <c r="O156" s="1" t="str">
        <f ca="1">IF(OR(historyTags!O156="white",historyTags!O156="yellow",historyTags!O156="grey"),IF('Currently Exported 2'!O156=1, "have", "missing"),IF('Currently Exported 2'!O156=1, "extra", "ignore"))</f>
        <v>ignore</v>
      </c>
      <c r="P156" s="1" t="str">
        <f ca="1">IF(OR(historyTags!P156="white",historyTags!P156="yellow",historyTags!P156="grey"),IF('Currently Exported 2'!P156=1, "have", "missing"),IF('Currently Exported 2'!P156=1, "extra", "ignore"))</f>
        <v>ignore</v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IF(OR(historyTags!B157="white",historyTags!B157="yellow",historyTags!B157="grey"),IF('Currently Exported 2'!B157=1, "have", "missing"),IF('Currently Exported 2'!B157=1, "extra", "ignore"))</f>
        <v>ignore</v>
      </c>
      <c r="C157" s="1" t="str">
        <f ca="1">IF(OR(historyTags!C157="white",historyTags!C157="yellow",historyTags!C157="grey"),IF('Currently Exported 2'!C157=1, "have", "missing"),IF('Currently Exported 2'!C157=1, "extra", "ignore"))</f>
        <v>ignore</v>
      </c>
      <c r="D157" s="1" t="str">
        <f ca="1">IF(OR(historyTags!D157="white",historyTags!D157="yellow",historyTags!D157="grey"),IF('Currently Exported 2'!D157=1, "have", "missing"),IF('Currently Exported 2'!D157=1, "extra", "ignore"))</f>
        <v>ignore</v>
      </c>
      <c r="E157" s="1" t="str">
        <f ca="1">IF(OR(historyTags!E157="white",historyTags!E157="yellow",historyTags!E157="grey"),IF('Currently Exported 2'!E157=1, "have", "missing"),IF('Currently Exported 2'!E157=1, "extra", "ignore"))</f>
        <v>ignore</v>
      </c>
      <c r="F157" s="1" t="str">
        <f ca="1">IF(OR(historyTags!F157="white",historyTags!F157="yellow",historyTags!F157="grey"),IF('Currently Exported 2'!F157=1, "have", "missing"),IF('Currently Exported 2'!F157=1, "extra", "ignore"))</f>
        <v>ignore</v>
      </c>
      <c r="G157" s="1" t="str">
        <f ca="1">IF(OR(historyTags!G157="white",historyTags!G157="yellow",historyTags!G157="grey"),IF('Currently Exported 2'!G157=1, "have", "missing"),IF('Currently Exported 2'!G157=1, "extra", "ignore"))</f>
        <v>ignore</v>
      </c>
      <c r="H157" s="1" t="str">
        <f ca="1">IF(OR(historyTags!H157="white",historyTags!H157="yellow",historyTags!H157="grey"),IF('Currently Exported 2'!H157=1, "have", "missing"),IF('Currently Exported 2'!H157=1, "extra", "ignore"))</f>
        <v>ignore</v>
      </c>
      <c r="I157" s="1" t="str">
        <f ca="1">IF(OR(historyTags!I157="white",historyTags!I157="yellow",historyTags!I157="grey"),IF('Currently Exported 2'!I157=1, "have", "missing"),IF('Currently Exported 2'!I157=1, "extra", "ignore"))</f>
        <v>ignore</v>
      </c>
      <c r="J157" s="1" t="str">
        <f ca="1">IF(OR(historyTags!J157="white",historyTags!J157="yellow",historyTags!J157="grey"),IF('Currently Exported 2'!J157=1, "have", "missing"),IF('Currently Exported 2'!J157=1, "extra", "ignore"))</f>
        <v>ignore</v>
      </c>
      <c r="K157" s="1" t="str">
        <f ca="1">IF(OR(historyTags!K157="white",historyTags!K157="yellow",historyTags!K157="grey"),IF('Currently Exported 2'!K157=1, "have", "missing"),IF('Currently Exported 2'!K157=1, "extra", "ignore"))</f>
        <v>ignore</v>
      </c>
      <c r="L157" s="1" t="str">
        <f ca="1">IF(OR(historyTags!L157="white",historyTags!L157="yellow",historyTags!L157="grey"),IF('Currently Exported 2'!L157=1, "have", "missing"),IF('Currently Exported 2'!L157=1, "extra", "ignore"))</f>
        <v>ignore</v>
      </c>
      <c r="M157" s="1" t="str">
        <f ca="1">IF(OR(historyTags!M157="white",historyTags!M157="yellow",historyTags!M157="grey"),IF('Currently Exported 2'!M157=1, "have", "missing"),IF('Currently Exported 2'!M157=1, "extra", "ignore"))</f>
        <v>ignore</v>
      </c>
      <c r="N157" s="1" t="str">
        <f ca="1">IF(OR(historyTags!N157="white",historyTags!N157="yellow",historyTags!N157="grey"),IF('Currently Exported 2'!N157=1, "have", "missing"),IF('Currently Exported 2'!N157=1, "extra", "ignore"))</f>
        <v>ignore</v>
      </c>
      <c r="O157" s="1" t="str">
        <f ca="1">IF(OR(historyTags!O157="white",historyTags!O157="yellow",historyTags!O157="grey"),IF('Currently Exported 2'!O157=1, "have", "missing"),IF('Currently Exported 2'!O157=1, "extra", "ignore"))</f>
        <v>ignore</v>
      </c>
      <c r="P157" s="1" t="str">
        <f ca="1">IF(OR(historyTags!P157="white",historyTags!P157="yellow",historyTags!P157="grey"),IF('Currently Exported 2'!P157=1, "have", "missing"),IF('Currently Exported 2'!P157=1, "extra", "ignore"))</f>
        <v>ignore</v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IF(OR(historyTags!B158="white",historyTags!B158="yellow",historyTags!B158="grey"),IF('Currently Exported 2'!B158=1, "have", "missing"),IF('Currently Exported 2'!B158=1, "extra", "ignore"))</f>
        <v>ignore</v>
      </c>
      <c r="C158" s="1" t="str">
        <f ca="1">IF(OR(historyTags!C158="white",historyTags!C158="yellow",historyTags!C158="grey"),IF('Currently Exported 2'!C158=1, "have", "missing"),IF('Currently Exported 2'!C158=1, "extra", "ignore"))</f>
        <v>ignore</v>
      </c>
      <c r="D158" s="1" t="str">
        <f ca="1">IF(OR(historyTags!D158="white",historyTags!D158="yellow",historyTags!D158="grey"),IF('Currently Exported 2'!D158=1, "have", "missing"),IF('Currently Exported 2'!D158=1, "extra", "ignore"))</f>
        <v>ignore</v>
      </c>
      <c r="E158" s="1" t="str">
        <f ca="1">IF(OR(historyTags!E158="white",historyTags!E158="yellow",historyTags!E158="grey"),IF('Currently Exported 2'!E158=1, "have", "missing"),IF('Currently Exported 2'!E158=1, "extra", "ignore"))</f>
        <v>ignore</v>
      </c>
      <c r="F158" s="1" t="str">
        <f ca="1">IF(OR(historyTags!F158="white",historyTags!F158="yellow",historyTags!F158="grey"),IF('Currently Exported 2'!F158=1, "have", "missing"),IF('Currently Exported 2'!F158=1, "extra", "ignore"))</f>
        <v>ignore</v>
      </c>
      <c r="G158" s="1" t="str">
        <f ca="1">IF(OR(historyTags!G158="white",historyTags!G158="yellow",historyTags!G158="grey"),IF('Currently Exported 2'!G158=1, "have", "missing"),IF('Currently Exported 2'!G158=1, "extra", "ignore"))</f>
        <v>ignore</v>
      </c>
      <c r="H158" s="1" t="str">
        <f ca="1">IF(OR(historyTags!H158="white",historyTags!H158="yellow",historyTags!H158="grey"),IF('Currently Exported 2'!H158=1, "have", "missing"),IF('Currently Exported 2'!H158=1, "extra", "ignore"))</f>
        <v>ignore</v>
      </c>
      <c r="I158" s="1" t="str">
        <f ca="1">IF(OR(historyTags!I158="white",historyTags!I158="yellow",historyTags!I158="grey"),IF('Currently Exported 2'!I158=1, "have", "missing"),IF('Currently Exported 2'!I158=1, "extra", "ignore"))</f>
        <v>ignore</v>
      </c>
      <c r="J158" s="1" t="str">
        <f ca="1">IF(OR(historyTags!J158="white",historyTags!J158="yellow",historyTags!J158="grey"),IF('Currently Exported 2'!J158=1, "have", "missing"),IF('Currently Exported 2'!J158=1, "extra", "ignore"))</f>
        <v>ignore</v>
      </c>
      <c r="K158" s="1" t="str">
        <f ca="1">IF(OR(historyTags!K158="white",historyTags!K158="yellow",historyTags!K158="grey"),IF('Currently Exported 2'!K158=1, "have", "missing"),IF('Currently Exported 2'!K158=1, "extra", "ignore"))</f>
        <v>ignore</v>
      </c>
      <c r="L158" s="1" t="str">
        <f ca="1">IF(OR(historyTags!L158="white",historyTags!L158="yellow",historyTags!L158="grey"),IF('Currently Exported 2'!L158=1, "have", "missing"),IF('Currently Exported 2'!L158=1, "extra", "ignore"))</f>
        <v>ignore</v>
      </c>
      <c r="M158" s="1" t="str">
        <f ca="1">IF(OR(historyTags!M158="white",historyTags!M158="yellow",historyTags!M158="grey"),IF('Currently Exported 2'!M158=1, "have", "missing"),IF('Currently Exported 2'!M158=1, "extra", "ignore"))</f>
        <v>ignore</v>
      </c>
      <c r="N158" s="1" t="str">
        <f ca="1">IF(OR(historyTags!N158="white",historyTags!N158="yellow",historyTags!N158="grey"),IF('Currently Exported 2'!N158=1, "have", "missing"),IF('Currently Exported 2'!N158=1, "extra", "ignore"))</f>
        <v>ignore</v>
      </c>
      <c r="O158" s="1" t="str">
        <f ca="1">IF(OR(historyTags!O158="white",historyTags!O158="yellow",historyTags!O158="grey"),IF('Currently Exported 2'!O158=1, "have", "missing"),IF('Currently Exported 2'!O158=1, "extra", "ignore"))</f>
        <v>ignore</v>
      </c>
      <c r="P158" s="1" t="str">
        <f ca="1">IF(OR(historyTags!P158="white",historyTags!P158="yellow",historyTags!P158="grey"),IF('Currently Exported 2'!P158=1, "have", "missing"),IF('Currently Exported 2'!P158=1, "extra", "ignore"))</f>
        <v>ignore</v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IF(OR(historyTags!B159="white",historyTags!B159="yellow",historyTags!B159="grey"),IF('Currently Exported 2'!B159=1, "have", "missing"),IF('Currently Exported 2'!B159=1, "extra", "ignore"))</f>
        <v>ignore</v>
      </c>
      <c r="C159" s="1" t="str">
        <f ca="1">IF(OR(historyTags!C159="white",historyTags!C159="yellow",historyTags!C159="grey"),IF('Currently Exported 2'!C159=1, "have", "missing"),IF('Currently Exported 2'!C159=1, "extra", "ignore"))</f>
        <v>ignore</v>
      </c>
      <c r="D159" s="1" t="str">
        <f ca="1">IF(OR(historyTags!D159="white",historyTags!D159="yellow",historyTags!D159="grey"),IF('Currently Exported 2'!D159=1, "have", "missing"),IF('Currently Exported 2'!D159=1, "extra", "ignore"))</f>
        <v>ignore</v>
      </c>
      <c r="E159" s="1" t="str">
        <f ca="1">IF(OR(historyTags!E159="white",historyTags!E159="yellow",historyTags!E159="grey"),IF('Currently Exported 2'!E159=1, "have", "missing"),IF('Currently Exported 2'!E159=1, "extra", "ignore"))</f>
        <v>ignore</v>
      </c>
      <c r="F159" s="1" t="str">
        <f ca="1">IF(OR(historyTags!F159="white",historyTags!F159="yellow",historyTags!F159="grey"),IF('Currently Exported 2'!F159=1, "have", "missing"),IF('Currently Exported 2'!F159=1, "extra", "ignore"))</f>
        <v>ignore</v>
      </c>
      <c r="G159" s="1" t="str">
        <f ca="1">IF(OR(historyTags!G159="white",historyTags!G159="yellow",historyTags!G159="grey"),IF('Currently Exported 2'!G159=1, "have", "missing"),IF('Currently Exported 2'!G159=1, "extra", "ignore"))</f>
        <v>ignore</v>
      </c>
      <c r="H159" s="1" t="str">
        <f ca="1">IF(OR(historyTags!H159="white",historyTags!H159="yellow",historyTags!H159="grey"),IF('Currently Exported 2'!H159=1, "have", "missing"),IF('Currently Exported 2'!H159=1, "extra", "ignore"))</f>
        <v>ignore</v>
      </c>
      <c r="I159" s="1" t="str">
        <f ca="1">IF(OR(historyTags!I159="white",historyTags!I159="yellow",historyTags!I159="grey"),IF('Currently Exported 2'!I159=1, "have", "missing"),IF('Currently Exported 2'!I159=1, "extra", "ignore"))</f>
        <v>ignore</v>
      </c>
      <c r="J159" s="1" t="str">
        <f ca="1">IF(OR(historyTags!J159="white",historyTags!J159="yellow",historyTags!J159="grey"),IF('Currently Exported 2'!J159=1, "have", "missing"),IF('Currently Exported 2'!J159=1, "extra", "ignore"))</f>
        <v>ignore</v>
      </c>
      <c r="K159" s="1" t="str">
        <f ca="1">IF(OR(historyTags!K159="white",historyTags!K159="yellow",historyTags!K159="grey"),IF('Currently Exported 2'!K159=1, "have", "missing"),IF('Currently Exported 2'!K159=1, "extra", "ignore"))</f>
        <v>ignore</v>
      </c>
      <c r="L159" s="1" t="str">
        <f ca="1">IF(OR(historyTags!L159="white",historyTags!L159="yellow",historyTags!L159="grey"),IF('Currently Exported 2'!L159=1, "have", "missing"),IF('Currently Exported 2'!L159=1, "extra", "ignore"))</f>
        <v>ignore</v>
      </c>
      <c r="M159" s="1" t="str">
        <f ca="1">IF(OR(historyTags!M159="white",historyTags!M159="yellow",historyTags!M159="grey"),IF('Currently Exported 2'!M159=1, "have", "missing"),IF('Currently Exported 2'!M159=1, "extra", "ignore"))</f>
        <v>ignore</v>
      </c>
      <c r="N159" s="1" t="str">
        <f ca="1">IF(OR(historyTags!N159="white",historyTags!N159="yellow",historyTags!N159="grey"),IF('Currently Exported 2'!N159=1, "have", "missing"),IF('Currently Exported 2'!N159=1, "extra", "ignore"))</f>
        <v>ignore</v>
      </c>
      <c r="O159" s="1" t="str">
        <f ca="1">IF(OR(historyTags!O159="white",historyTags!O159="yellow",historyTags!O159="grey"),IF('Currently Exported 2'!O159=1, "have", "missing"),IF('Currently Exported 2'!O159=1, "extra", "ignore"))</f>
        <v>ignore</v>
      </c>
      <c r="P159" s="1" t="str">
        <f ca="1">IF(OR(historyTags!P159="white",historyTags!P159="yellow",historyTags!P159="grey"),IF('Currently Exported 2'!P159=1, "have", "missing"),IF('Currently Exported 2'!P159=1, "extra", "ignore"))</f>
        <v>ignore</v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IF(OR(historyTags!B160="white",historyTags!B160="yellow",historyTags!B160="grey"),IF('Currently Exported 2'!B160=1, "have", "missing"),IF('Currently Exported 2'!B160=1, "extra", "ignore"))</f>
        <v>ignore</v>
      </c>
      <c r="C160" s="1" t="str">
        <f ca="1">IF(OR(historyTags!C160="white",historyTags!C160="yellow",historyTags!C160="grey"),IF('Currently Exported 2'!C160=1, "have", "missing"),IF('Currently Exported 2'!C160=1, "extra", "ignore"))</f>
        <v>ignore</v>
      </c>
      <c r="D160" s="1" t="str">
        <f ca="1">IF(OR(historyTags!D160="white",historyTags!D160="yellow",historyTags!D160="grey"),IF('Currently Exported 2'!D160=1, "have", "missing"),IF('Currently Exported 2'!D160=1, "extra", "ignore"))</f>
        <v>ignore</v>
      </c>
      <c r="E160" s="1" t="str">
        <f ca="1">IF(OR(historyTags!E160="white",historyTags!E160="yellow",historyTags!E160="grey"),IF('Currently Exported 2'!E160=1, "have", "missing"),IF('Currently Exported 2'!E160=1, "extra", "ignore"))</f>
        <v>ignore</v>
      </c>
      <c r="F160" s="1" t="str">
        <f ca="1">IF(OR(historyTags!F160="white",historyTags!F160="yellow",historyTags!F160="grey"),IF('Currently Exported 2'!F160=1, "have", "missing"),IF('Currently Exported 2'!F160=1, "extra", "ignore"))</f>
        <v>ignore</v>
      </c>
      <c r="G160" s="1" t="str">
        <f ca="1">IF(OR(historyTags!G160="white",historyTags!G160="yellow",historyTags!G160="grey"),IF('Currently Exported 2'!G160=1, "have", "missing"),IF('Currently Exported 2'!G160=1, "extra", "ignore"))</f>
        <v>ignore</v>
      </c>
      <c r="H160" s="1" t="str">
        <f ca="1">IF(OR(historyTags!H160="white",historyTags!H160="yellow",historyTags!H160="grey"),IF('Currently Exported 2'!H160=1, "have", "missing"),IF('Currently Exported 2'!H160=1, "extra", "ignore"))</f>
        <v>ignore</v>
      </c>
      <c r="I160" s="1" t="str">
        <f ca="1">IF(OR(historyTags!I160="white",historyTags!I160="yellow",historyTags!I160="grey"),IF('Currently Exported 2'!I160=1, "have", "missing"),IF('Currently Exported 2'!I160=1, "extra", "ignore"))</f>
        <v>ignore</v>
      </c>
      <c r="J160" s="1" t="str">
        <f ca="1">IF(OR(historyTags!J160="white",historyTags!J160="yellow",historyTags!J160="grey"),IF('Currently Exported 2'!J160=1, "have", "missing"),IF('Currently Exported 2'!J160=1, "extra", "ignore"))</f>
        <v>ignore</v>
      </c>
      <c r="K160" s="1" t="str">
        <f ca="1">IF(OR(historyTags!K160="white",historyTags!K160="yellow",historyTags!K160="grey"),IF('Currently Exported 2'!K160=1, "have", "missing"),IF('Currently Exported 2'!K160=1, "extra", "ignore"))</f>
        <v>ignore</v>
      </c>
      <c r="L160" s="1" t="str">
        <f ca="1">IF(OR(historyTags!L160="white",historyTags!L160="yellow",historyTags!L160="grey"),IF('Currently Exported 2'!L160=1, "have", "missing"),IF('Currently Exported 2'!L160=1, "extra", "ignore"))</f>
        <v>ignore</v>
      </c>
      <c r="M160" s="1" t="str">
        <f ca="1">IF(OR(historyTags!M160="white",historyTags!M160="yellow",historyTags!M160="grey"),IF('Currently Exported 2'!M160=1, "have", "missing"),IF('Currently Exported 2'!M160=1, "extra", "ignore"))</f>
        <v>ignore</v>
      </c>
      <c r="N160" s="1" t="str">
        <f ca="1">IF(OR(historyTags!N160="white",historyTags!N160="yellow",historyTags!N160="grey"),IF('Currently Exported 2'!N160=1, "have", "missing"),IF('Currently Exported 2'!N160=1, "extra", "ignore"))</f>
        <v>ignore</v>
      </c>
      <c r="O160" s="1" t="str">
        <f ca="1">IF(OR(historyTags!O160="white",historyTags!O160="yellow",historyTags!O160="grey"),IF('Currently Exported 2'!O160=1, "have", "missing"),IF('Currently Exported 2'!O160=1, "extra", "ignore"))</f>
        <v>ignore</v>
      </c>
      <c r="P160" s="1" t="str">
        <f ca="1">IF(OR(historyTags!P160="white",historyTags!P160="yellow",historyTags!P160="grey"),IF('Currently Exported 2'!P160=1, "have", "missing"),IF('Currently Exported 2'!P160=1, "extra", "ignore"))</f>
        <v>ignore</v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IF(OR(historyTags!B161="white",historyTags!B161="yellow",historyTags!B161="grey"),IF('Currently Exported 2'!B161=1, "have", "missing"),IF('Currently Exported 2'!B161=1, "extra", "ignore"))</f>
        <v>ignore</v>
      </c>
      <c r="C161" s="1" t="str">
        <f ca="1">IF(OR(historyTags!C161="white",historyTags!C161="yellow",historyTags!C161="grey"),IF('Currently Exported 2'!C161=1, "have", "missing"),IF('Currently Exported 2'!C161=1, "extra", "ignore"))</f>
        <v>ignore</v>
      </c>
      <c r="D161" s="1" t="str">
        <f ca="1">IF(OR(historyTags!D161="white",historyTags!D161="yellow",historyTags!D161="grey"),IF('Currently Exported 2'!D161=1, "have", "missing"),IF('Currently Exported 2'!D161=1, "extra", "ignore"))</f>
        <v>ignore</v>
      </c>
      <c r="E161" s="1" t="str">
        <f ca="1">IF(OR(historyTags!E161="white",historyTags!E161="yellow",historyTags!E161="grey"),IF('Currently Exported 2'!E161=1, "have", "missing"),IF('Currently Exported 2'!E161=1, "extra", "ignore"))</f>
        <v>ignore</v>
      </c>
      <c r="F161" s="1" t="str">
        <f ca="1">IF(OR(historyTags!F161="white",historyTags!F161="yellow",historyTags!F161="grey"),IF('Currently Exported 2'!F161=1, "have", "missing"),IF('Currently Exported 2'!F161=1, "extra", "ignore"))</f>
        <v>ignore</v>
      </c>
      <c r="G161" s="1" t="str">
        <f ca="1">IF(OR(historyTags!G161="white",historyTags!G161="yellow",historyTags!G161="grey"),IF('Currently Exported 2'!G161=1, "have", "missing"),IF('Currently Exported 2'!G161=1, "extra", "ignore"))</f>
        <v>ignore</v>
      </c>
      <c r="H161" s="1" t="str">
        <f ca="1">IF(OR(historyTags!H161="white",historyTags!H161="yellow",historyTags!H161="grey"),IF('Currently Exported 2'!H161=1, "have", "missing"),IF('Currently Exported 2'!H161=1, "extra", "ignore"))</f>
        <v>ignore</v>
      </c>
      <c r="I161" s="1" t="str">
        <f ca="1">IF(OR(historyTags!I161="white",historyTags!I161="yellow",historyTags!I161="grey"),IF('Currently Exported 2'!I161=1, "have", "missing"),IF('Currently Exported 2'!I161=1, "extra", "ignore"))</f>
        <v>ignore</v>
      </c>
      <c r="J161" s="1" t="str">
        <f ca="1">IF(OR(historyTags!J161="white",historyTags!J161="yellow",historyTags!J161="grey"),IF('Currently Exported 2'!J161=1, "have", "missing"),IF('Currently Exported 2'!J161=1, "extra", "ignore"))</f>
        <v>ignore</v>
      </c>
      <c r="K161" s="1" t="str">
        <f ca="1">IF(OR(historyTags!K161="white",historyTags!K161="yellow",historyTags!K161="grey"),IF('Currently Exported 2'!K161=1, "have", "missing"),IF('Currently Exported 2'!K161=1, "extra", "ignore"))</f>
        <v>ignore</v>
      </c>
      <c r="L161" s="1" t="str">
        <f ca="1">IF(OR(historyTags!L161="white",historyTags!L161="yellow",historyTags!L161="grey"),IF('Currently Exported 2'!L161=1, "have", "missing"),IF('Currently Exported 2'!L161=1, "extra", "ignore"))</f>
        <v>ignore</v>
      </c>
      <c r="M161" s="1" t="str">
        <f ca="1">IF(OR(historyTags!M161="white",historyTags!M161="yellow",historyTags!M161="grey"),IF('Currently Exported 2'!M161=1, "have", "missing"),IF('Currently Exported 2'!M161=1, "extra", "ignore"))</f>
        <v>ignore</v>
      </c>
      <c r="N161" s="1" t="str">
        <f ca="1">IF(OR(historyTags!N161="white",historyTags!N161="yellow",historyTags!N161="grey"),IF('Currently Exported 2'!N161=1, "have", "missing"),IF('Currently Exported 2'!N161=1, "extra", "ignore"))</f>
        <v>ignore</v>
      </c>
      <c r="O161" s="1" t="str">
        <f ca="1">IF(OR(historyTags!O161="white",historyTags!O161="yellow",historyTags!O161="grey"),IF('Currently Exported 2'!O161=1, "have", "missing"),IF('Currently Exported 2'!O161=1, "extra", "ignore"))</f>
        <v>ignore</v>
      </c>
      <c r="P161" s="1" t="str">
        <f ca="1">IF(OR(historyTags!P161="white",historyTags!P161="yellow",historyTags!P161="grey"),IF('Currently Exported 2'!P161=1, "have", "missing"),IF('Currently Exported 2'!P161=1, "extra", "ignore"))</f>
        <v>ignore</v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IF(OR(historyTags!B162="white",historyTags!B162="yellow",historyTags!B162="grey"),IF('Currently Exported 2'!B162=1, "have", "missing"),IF('Currently Exported 2'!B162=1, "extra", "ignore"))</f>
        <v>ignore</v>
      </c>
      <c r="C162" s="1" t="str">
        <f ca="1">IF(OR(historyTags!C162="white",historyTags!C162="yellow",historyTags!C162="grey"),IF('Currently Exported 2'!C162=1, "have", "missing"),IF('Currently Exported 2'!C162=1, "extra", "ignore"))</f>
        <v>ignore</v>
      </c>
      <c r="D162" s="1" t="str">
        <f ca="1">IF(OR(historyTags!D162="white",historyTags!D162="yellow",historyTags!D162="grey"),IF('Currently Exported 2'!D162=1, "have", "missing"),IF('Currently Exported 2'!D162=1, "extra", "ignore"))</f>
        <v>ignore</v>
      </c>
      <c r="E162" s="1" t="str">
        <f ca="1">IF(OR(historyTags!E162="white",historyTags!E162="yellow",historyTags!E162="grey"),IF('Currently Exported 2'!E162=1, "have", "missing"),IF('Currently Exported 2'!E162=1, "extra", "ignore"))</f>
        <v>ignore</v>
      </c>
      <c r="F162" s="1" t="str">
        <f ca="1">IF(OR(historyTags!F162="white",historyTags!F162="yellow",historyTags!F162="grey"),IF('Currently Exported 2'!F162=1, "have", "missing"),IF('Currently Exported 2'!F162=1, "extra", "ignore"))</f>
        <v>ignore</v>
      </c>
      <c r="G162" s="1" t="str">
        <f ca="1">IF(OR(historyTags!G162="white",historyTags!G162="yellow",historyTags!G162="grey"),IF('Currently Exported 2'!G162=1, "have", "missing"),IF('Currently Exported 2'!G162=1, "extra", "ignore"))</f>
        <v>ignore</v>
      </c>
      <c r="H162" s="1" t="str">
        <f ca="1">IF(OR(historyTags!H162="white",historyTags!H162="yellow",historyTags!H162="grey"),IF('Currently Exported 2'!H162=1, "have", "missing"),IF('Currently Exported 2'!H162=1, "extra", "ignore"))</f>
        <v>ignore</v>
      </c>
      <c r="I162" s="1" t="str">
        <f ca="1">IF(OR(historyTags!I162="white",historyTags!I162="yellow",historyTags!I162="grey"),IF('Currently Exported 2'!I162=1, "have", "missing"),IF('Currently Exported 2'!I162=1, "extra", "ignore"))</f>
        <v>ignore</v>
      </c>
      <c r="J162" s="1" t="str">
        <f ca="1">IF(OR(historyTags!J162="white",historyTags!J162="yellow",historyTags!J162="grey"),IF('Currently Exported 2'!J162=1, "have", "missing"),IF('Currently Exported 2'!J162=1, "extra", "ignore"))</f>
        <v>ignore</v>
      </c>
      <c r="K162" s="1" t="str">
        <f ca="1">IF(OR(historyTags!K162="white",historyTags!K162="yellow",historyTags!K162="grey"),IF('Currently Exported 2'!K162=1, "have", "missing"),IF('Currently Exported 2'!K162=1, "extra", "ignore"))</f>
        <v>ignore</v>
      </c>
      <c r="L162" s="1" t="str">
        <f ca="1">IF(OR(historyTags!L162="white",historyTags!L162="yellow",historyTags!L162="grey"),IF('Currently Exported 2'!L162=1, "have", "missing"),IF('Currently Exported 2'!L162=1, "extra", "ignore"))</f>
        <v>ignore</v>
      </c>
      <c r="M162" s="1" t="str">
        <f ca="1">IF(OR(historyTags!M162="white",historyTags!M162="yellow",historyTags!M162="grey"),IF('Currently Exported 2'!M162=1, "have", "missing"),IF('Currently Exported 2'!M162=1, "extra", "ignore"))</f>
        <v>ignore</v>
      </c>
      <c r="N162" s="1" t="str">
        <f ca="1">IF(OR(historyTags!N162="white",historyTags!N162="yellow",historyTags!N162="grey"),IF('Currently Exported 2'!N162=1, "have", "missing"),IF('Currently Exported 2'!N162=1, "extra", "ignore"))</f>
        <v>ignore</v>
      </c>
      <c r="O162" s="1" t="str">
        <f ca="1">IF(OR(historyTags!O162="white",historyTags!O162="yellow",historyTags!O162="grey"),IF('Currently Exported 2'!O162=1, "have", "missing"),IF('Currently Exported 2'!O162=1, "extra", "ignore"))</f>
        <v>ignore</v>
      </c>
      <c r="P162" s="1" t="str">
        <f ca="1">IF(OR(historyTags!P162="white",historyTags!P162="yellow",historyTags!P162="grey"),IF('Currently Exported 2'!P162=1, "have", "missing"),IF('Currently Exported 2'!P162=1, "extra", "ignore"))</f>
        <v>ignore</v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IF(OR(historyTags!B163="white",historyTags!B163="yellow",historyTags!B163="grey"),IF('Currently Exported 2'!B163=1, "have", "missing"),IF('Currently Exported 2'!B163=1, "extra", "ignore"))</f>
        <v>ignore</v>
      </c>
      <c r="C163" s="1" t="str">
        <f ca="1">IF(OR(historyTags!C163="white",historyTags!C163="yellow",historyTags!C163="grey"),IF('Currently Exported 2'!C163=1, "have", "missing"),IF('Currently Exported 2'!C163=1, "extra", "ignore"))</f>
        <v>ignore</v>
      </c>
      <c r="D163" s="1" t="str">
        <f ca="1">IF(OR(historyTags!D163="white",historyTags!D163="yellow",historyTags!D163="grey"),IF('Currently Exported 2'!D163=1, "have", "missing"),IF('Currently Exported 2'!D163=1, "extra", "ignore"))</f>
        <v>ignore</v>
      </c>
      <c r="E163" s="1" t="str">
        <f ca="1">IF(OR(historyTags!E163="white",historyTags!E163="yellow",historyTags!E163="grey"),IF('Currently Exported 2'!E163=1, "have", "missing"),IF('Currently Exported 2'!E163=1, "extra", "ignore"))</f>
        <v>ignore</v>
      </c>
      <c r="F163" s="1" t="str">
        <f ca="1">IF(OR(historyTags!F163="white",historyTags!F163="yellow",historyTags!F163="grey"),IF('Currently Exported 2'!F163=1, "have", "missing"),IF('Currently Exported 2'!F163=1, "extra", "ignore"))</f>
        <v>ignore</v>
      </c>
      <c r="G163" s="1" t="str">
        <f ca="1">IF(OR(historyTags!G163="white",historyTags!G163="yellow",historyTags!G163="grey"),IF('Currently Exported 2'!G163=1, "have", "missing"),IF('Currently Exported 2'!G163=1, "extra", "ignore"))</f>
        <v>ignore</v>
      </c>
      <c r="H163" s="1" t="str">
        <f ca="1">IF(OR(historyTags!H163="white",historyTags!H163="yellow",historyTags!H163="grey"),IF('Currently Exported 2'!H163=1, "have", "missing"),IF('Currently Exported 2'!H163=1, "extra", "ignore"))</f>
        <v>ignore</v>
      </c>
      <c r="I163" s="1" t="str">
        <f ca="1">IF(OR(historyTags!I163="white",historyTags!I163="yellow",historyTags!I163="grey"),IF('Currently Exported 2'!I163=1, "have", "missing"),IF('Currently Exported 2'!I163=1, "extra", "ignore"))</f>
        <v>ignore</v>
      </c>
      <c r="J163" s="1" t="str">
        <f ca="1">IF(OR(historyTags!J163="white",historyTags!J163="yellow",historyTags!J163="grey"),IF('Currently Exported 2'!J163=1, "have", "missing"),IF('Currently Exported 2'!J163=1, "extra", "ignore"))</f>
        <v>ignore</v>
      </c>
      <c r="K163" s="1" t="str">
        <f ca="1">IF(OR(historyTags!K163="white",historyTags!K163="yellow",historyTags!K163="grey"),IF('Currently Exported 2'!K163=1, "have", "missing"),IF('Currently Exported 2'!K163=1, "extra", "ignore"))</f>
        <v>ignore</v>
      </c>
      <c r="L163" s="1" t="str">
        <f ca="1">IF(OR(historyTags!L163="white",historyTags!L163="yellow",historyTags!L163="grey"),IF('Currently Exported 2'!L163=1, "have", "missing"),IF('Currently Exported 2'!L163=1, "extra", "ignore"))</f>
        <v>ignore</v>
      </c>
      <c r="M163" s="1" t="str">
        <f ca="1">IF(OR(historyTags!M163="white",historyTags!M163="yellow",historyTags!M163="grey"),IF('Currently Exported 2'!M163=1, "have", "missing"),IF('Currently Exported 2'!M163=1, "extra", "ignore"))</f>
        <v>ignore</v>
      </c>
      <c r="N163" s="1" t="str">
        <f ca="1">IF(OR(historyTags!N163="white",historyTags!N163="yellow",historyTags!N163="grey"),IF('Currently Exported 2'!N163=1, "have", "missing"),IF('Currently Exported 2'!N163=1, "extra", "ignore"))</f>
        <v>ignore</v>
      </c>
      <c r="O163" s="1" t="str">
        <f ca="1">IF(OR(historyTags!O163="white",historyTags!O163="yellow",historyTags!O163="grey"),IF('Currently Exported 2'!O163=1, "have", "missing"),IF('Currently Exported 2'!O163=1, "extra", "ignore"))</f>
        <v>ignore</v>
      </c>
      <c r="P163" s="1" t="str">
        <f ca="1">IF(OR(historyTags!P163="white",historyTags!P163="yellow",historyTags!P163="grey"),IF('Currently Exported 2'!P163=1, "have", "missing"),IF('Currently Exported 2'!P163=1, "extra", "ignore"))</f>
        <v>ignore</v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IF(OR(historyTags!B164="white",historyTags!B164="yellow",historyTags!B164="grey"),IF('Currently Exported 2'!B164=1, "have", "missing"),IF('Currently Exported 2'!B164=1, "extra", "ignore"))</f>
        <v>ignore</v>
      </c>
      <c r="C164" s="1" t="str">
        <f ca="1">IF(OR(historyTags!C164="white",historyTags!C164="yellow",historyTags!C164="grey"),IF('Currently Exported 2'!C164=1, "have", "missing"),IF('Currently Exported 2'!C164=1, "extra", "ignore"))</f>
        <v>ignore</v>
      </c>
      <c r="D164" s="1" t="str">
        <f ca="1">IF(OR(historyTags!D164="white",historyTags!D164="yellow",historyTags!D164="grey"),IF('Currently Exported 2'!D164=1, "have", "missing"),IF('Currently Exported 2'!D164=1, "extra", "ignore"))</f>
        <v>ignore</v>
      </c>
      <c r="E164" s="1" t="str">
        <f ca="1">IF(OR(historyTags!E164="white",historyTags!E164="yellow",historyTags!E164="grey"),IF('Currently Exported 2'!E164=1, "have", "missing"),IF('Currently Exported 2'!E164=1, "extra", "ignore"))</f>
        <v>ignore</v>
      </c>
      <c r="F164" s="1" t="str">
        <f ca="1">IF(OR(historyTags!F164="white",historyTags!F164="yellow",historyTags!F164="grey"),IF('Currently Exported 2'!F164=1, "have", "missing"),IF('Currently Exported 2'!F164=1, "extra", "ignore"))</f>
        <v>ignore</v>
      </c>
      <c r="G164" s="1" t="str">
        <f ca="1">IF(OR(historyTags!G164="white",historyTags!G164="yellow",historyTags!G164="grey"),IF('Currently Exported 2'!G164=1, "have", "missing"),IF('Currently Exported 2'!G164=1, "extra", "ignore"))</f>
        <v>ignore</v>
      </c>
      <c r="H164" s="1" t="str">
        <f ca="1">IF(OR(historyTags!H164="white",historyTags!H164="yellow",historyTags!H164="grey"),IF('Currently Exported 2'!H164=1, "have", "missing"),IF('Currently Exported 2'!H164=1, "extra", "ignore"))</f>
        <v>ignore</v>
      </c>
      <c r="I164" s="1" t="str">
        <f ca="1">IF(OR(historyTags!I164="white",historyTags!I164="yellow",historyTags!I164="grey"),IF('Currently Exported 2'!I164=1, "have", "missing"),IF('Currently Exported 2'!I164=1, "extra", "ignore"))</f>
        <v>ignore</v>
      </c>
      <c r="J164" s="1" t="str">
        <f ca="1">IF(OR(historyTags!J164="white",historyTags!J164="yellow",historyTags!J164="grey"),IF('Currently Exported 2'!J164=1, "have", "missing"),IF('Currently Exported 2'!J164=1, "extra", "ignore"))</f>
        <v>ignore</v>
      </c>
      <c r="K164" s="1" t="str">
        <f ca="1">IF(OR(historyTags!K164="white",historyTags!K164="yellow",historyTags!K164="grey"),IF('Currently Exported 2'!K164=1, "have", "missing"),IF('Currently Exported 2'!K164=1, "extra", "ignore"))</f>
        <v>ignore</v>
      </c>
      <c r="L164" s="1" t="str">
        <f ca="1">IF(OR(historyTags!L164="white",historyTags!L164="yellow",historyTags!L164="grey"),IF('Currently Exported 2'!L164=1, "have", "missing"),IF('Currently Exported 2'!L164=1, "extra", "ignore"))</f>
        <v>ignore</v>
      </c>
      <c r="M164" s="1" t="str">
        <f ca="1">IF(OR(historyTags!M164="white",historyTags!M164="yellow",historyTags!M164="grey"),IF('Currently Exported 2'!M164=1, "have", "missing"),IF('Currently Exported 2'!M164=1, "extra", "ignore"))</f>
        <v>ignore</v>
      </c>
      <c r="N164" s="1" t="str">
        <f ca="1">IF(OR(historyTags!N164="white",historyTags!N164="yellow",historyTags!N164="grey"),IF('Currently Exported 2'!N164=1, "have", "missing"),IF('Currently Exported 2'!N164=1, "extra", "ignore"))</f>
        <v>ignore</v>
      </c>
      <c r="O164" s="1" t="str">
        <f ca="1">IF(OR(historyTags!O164="white",historyTags!O164="yellow",historyTags!O164="grey"),IF('Currently Exported 2'!O164=1, "have", "missing"),IF('Currently Exported 2'!O164=1, "extra", "ignore"))</f>
        <v>ignore</v>
      </c>
      <c r="P164" s="1" t="str">
        <f ca="1">IF(OR(historyTags!P164="white",historyTags!P164="yellow",historyTags!P164="grey"),IF('Currently Exported 2'!P164=1, "have", "missing"),IF('Currently Exported 2'!P164=1, "extra", "ignore"))</f>
        <v>ignore</v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IF(OR(historyTags!B165="white",historyTags!B165="yellow",historyTags!B165="grey"),IF('Currently Exported 2'!B165=1, "have", "missing"),IF('Currently Exported 2'!B165=1, "extra", "ignore"))</f>
        <v>ignore</v>
      </c>
      <c r="C165" s="1" t="str">
        <f ca="1">IF(OR(historyTags!C165="white",historyTags!C165="yellow",historyTags!C165="grey"),IF('Currently Exported 2'!C165=1, "have", "missing"),IF('Currently Exported 2'!C165=1, "extra", "ignore"))</f>
        <v>ignore</v>
      </c>
      <c r="D165" s="1" t="str">
        <f ca="1">IF(OR(historyTags!D165="white",historyTags!D165="yellow",historyTags!D165="grey"),IF('Currently Exported 2'!D165=1, "have", "missing"),IF('Currently Exported 2'!D165=1, "extra", "ignore"))</f>
        <v>ignore</v>
      </c>
      <c r="E165" s="1" t="str">
        <f ca="1">IF(OR(historyTags!E165="white",historyTags!E165="yellow",historyTags!E165="grey"),IF('Currently Exported 2'!E165=1, "have", "missing"),IF('Currently Exported 2'!E165=1, "extra", "ignore"))</f>
        <v>ignore</v>
      </c>
      <c r="F165" s="1" t="str">
        <f ca="1">IF(OR(historyTags!F165="white",historyTags!F165="yellow",historyTags!F165="grey"),IF('Currently Exported 2'!F165=1, "have", "missing"),IF('Currently Exported 2'!F165=1, "extra", "ignore"))</f>
        <v>ignore</v>
      </c>
      <c r="G165" s="1" t="str">
        <f ca="1">IF(OR(historyTags!G165="white",historyTags!G165="yellow",historyTags!G165="grey"),IF('Currently Exported 2'!G165=1, "have", "missing"),IF('Currently Exported 2'!G165=1, "extra", "ignore"))</f>
        <v>ignore</v>
      </c>
      <c r="H165" s="1" t="str">
        <f ca="1">IF(OR(historyTags!H165="white",historyTags!H165="yellow",historyTags!H165="grey"),IF('Currently Exported 2'!H165=1, "have", "missing"),IF('Currently Exported 2'!H165=1, "extra", "ignore"))</f>
        <v>ignore</v>
      </c>
      <c r="I165" s="1" t="str">
        <f ca="1">IF(OR(historyTags!I165="white",historyTags!I165="yellow",historyTags!I165="grey"),IF('Currently Exported 2'!I165=1, "have", "missing"),IF('Currently Exported 2'!I165=1, "extra", "ignore"))</f>
        <v>ignore</v>
      </c>
      <c r="J165" s="1" t="str">
        <f ca="1">IF(OR(historyTags!J165="white",historyTags!J165="yellow",historyTags!J165="grey"),IF('Currently Exported 2'!J165=1, "have", "missing"),IF('Currently Exported 2'!J165=1, "extra", "ignore"))</f>
        <v>ignore</v>
      </c>
      <c r="K165" s="1" t="str">
        <f ca="1">IF(OR(historyTags!K165="white",historyTags!K165="yellow",historyTags!K165="grey"),IF('Currently Exported 2'!K165=1, "have", "missing"),IF('Currently Exported 2'!K165=1, "extra", "ignore"))</f>
        <v>ignore</v>
      </c>
      <c r="L165" s="1" t="str">
        <f ca="1">IF(OR(historyTags!L165="white",historyTags!L165="yellow",historyTags!L165="grey"),IF('Currently Exported 2'!L165=1, "have", "missing"),IF('Currently Exported 2'!L165=1, "extra", "ignore"))</f>
        <v>ignore</v>
      </c>
      <c r="M165" s="1" t="str">
        <f ca="1">IF(OR(historyTags!M165="white",historyTags!M165="yellow",historyTags!M165="grey"),IF('Currently Exported 2'!M165=1, "have", "missing"),IF('Currently Exported 2'!M165=1, "extra", "ignore"))</f>
        <v>ignore</v>
      </c>
      <c r="N165" s="1" t="str">
        <f ca="1">IF(OR(historyTags!N165="white",historyTags!N165="yellow",historyTags!N165="grey"),IF('Currently Exported 2'!N165=1, "have", "missing"),IF('Currently Exported 2'!N165=1, "extra", "ignore"))</f>
        <v>ignore</v>
      </c>
      <c r="O165" s="1" t="str">
        <f ca="1">IF(OR(historyTags!O165="white",historyTags!O165="yellow",historyTags!O165="grey"),IF('Currently Exported 2'!O165=1, "have", "missing"),IF('Currently Exported 2'!O165=1, "extra", "ignore"))</f>
        <v>ignore</v>
      </c>
      <c r="P165" s="1" t="str">
        <f ca="1">IF(OR(historyTags!P165="white",historyTags!P165="yellow",historyTags!P165="grey"),IF('Currently Exported 2'!P165=1, "have", "missing"),IF('Currently Exported 2'!P165=1, "extra", "ignore"))</f>
        <v>ignore</v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IF(OR(historyTags!B166="white",historyTags!B166="yellow",historyTags!B166="grey"),IF('Currently Exported 2'!B166=1, "have", "missing"),IF('Currently Exported 2'!B166=1, "extra", "ignore"))</f>
        <v>ignore</v>
      </c>
      <c r="C166" s="1" t="str">
        <f ca="1">IF(OR(historyTags!C166="white",historyTags!C166="yellow",historyTags!C166="grey"),IF('Currently Exported 2'!C166=1, "have", "missing"),IF('Currently Exported 2'!C166=1, "extra", "ignore"))</f>
        <v>ignore</v>
      </c>
      <c r="D166" s="1" t="str">
        <f ca="1">IF(OR(historyTags!D166="white",historyTags!D166="yellow",historyTags!D166="grey"),IF('Currently Exported 2'!D166=1, "have", "missing"),IF('Currently Exported 2'!D166=1, "extra", "ignore"))</f>
        <v>ignore</v>
      </c>
      <c r="E166" s="1" t="str">
        <f ca="1">IF(OR(historyTags!E166="white",historyTags!E166="yellow",historyTags!E166="grey"),IF('Currently Exported 2'!E166=1, "have", "missing"),IF('Currently Exported 2'!E166=1, "extra", "ignore"))</f>
        <v>ignore</v>
      </c>
      <c r="F166" s="1" t="str">
        <f ca="1">IF(OR(historyTags!F166="white",historyTags!F166="yellow",historyTags!F166="grey"),IF('Currently Exported 2'!F166=1, "have", "missing"),IF('Currently Exported 2'!F166=1, "extra", "ignore"))</f>
        <v>ignore</v>
      </c>
      <c r="G166" s="1" t="str">
        <f ca="1">IF(OR(historyTags!G166="white",historyTags!G166="yellow",historyTags!G166="grey"),IF('Currently Exported 2'!G166=1, "have", "missing"),IF('Currently Exported 2'!G166=1, "extra", "ignore"))</f>
        <v>ignore</v>
      </c>
      <c r="H166" s="1" t="str">
        <f ca="1">IF(OR(historyTags!H166="white",historyTags!H166="yellow",historyTags!H166="grey"),IF('Currently Exported 2'!H166=1, "have", "missing"),IF('Currently Exported 2'!H166=1, "extra", "ignore"))</f>
        <v>ignore</v>
      </c>
      <c r="I166" s="1" t="str">
        <f ca="1">IF(OR(historyTags!I166="white",historyTags!I166="yellow",historyTags!I166="grey"),IF('Currently Exported 2'!I166=1, "have", "missing"),IF('Currently Exported 2'!I166=1, "extra", "ignore"))</f>
        <v>ignore</v>
      </c>
      <c r="J166" s="1" t="str">
        <f ca="1">IF(OR(historyTags!J166="white",historyTags!J166="yellow",historyTags!J166="grey"),IF('Currently Exported 2'!J166=1, "have", "missing"),IF('Currently Exported 2'!J166=1, "extra", "ignore"))</f>
        <v>ignore</v>
      </c>
      <c r="K166" s="1" t="str">
        <f ca="1">IF(OR(historyTags!K166="white",historyTags!K166="yellow",historyTags!K166="grey"),IF('Currently Exported 2'!K166=1, "have", "missing"),IF('Currently Exported 2'!K166=1, "extra", "ignore"))</f>
        <v>ignore</v>
      </c>
      <c r="L166" s="1" t="str">
        <f ca="1">IF(OR(historyTags!L166="white",historyTags!L166="yellow",historyTags!L166="grey"),IF('Currently Exported 2'!L166=1, "have", "missing"),IF('Currently Exported 2'!L166=1, "extra", "ignore"))</f>
        <v>ignore</v>
      </c>
      <c r="M166" s="1" t="str">
        <f ca="1">IF(OR(historyTags!M166="white",historyTags!M166="yellow",historyTags!M166="grey"),IF('Currently Exported 2'!M166=1, "have", "missing"),IF('Currently Exported 2'!M166=1, "extra", "ignore"))</f>
        <v>ignore</v>
      </c>
      <c r="N166" s="1" t="str">
        <f ca="1">IF(OR(historyTags!N166="white",historyTags!N166="yellow",historyTags!N166="grey"),IF('Currently Exported 2'!N166=1, "have", "missing"),IF('Currently Exported 2'!N166=1, "extra", "ignore"))</f>
        <v>ignore</v>
      </c>
      <c r="O166" s="1" t="str">
        <f ca="1">IF(OR(historyTags!O166="white",historyTags!O166="yellow",historyTags!O166="grey"),IF('Currently Exported 2'!O166=1, "have", "missing"),IF('Currently Exported 2'!O166=1, "extra", "ignore"))</f>
        <v>ignore</v>
      </c>
      <c r="P166" s="1" t="str">
        <f ca="1">IF(OR(historyTags!P166="white",historyTags!P166="yellow",historyTags!P166="grey"),IF('Currently Exported 2'!P166=1, "have", "missing"),IF('Currently Exported 2'!P166=1, "extra", "ignore"))</f>
        <v>ignore</v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IF(OR(historyTags!B167="white",historyTags!B167="yellow",historyTags!B167="grey"),IF('Currently Exported 2'!B167=1, "have", "missing"),IF('Currently Exported 2'!B167=1, "extra", "ignore"))</f>
        <v>ignore</v>
      </c>
      <c r="C167" s="1" t="str">
        <f ca="1">IF(OR(historyTags!C167="white",historyTags!C167="yellow",historyTags!C167="grey"),IF('Currently Exported 2'!C167=1, "have", "missing"),IF('Currently Exported 2'!C167=1, "extra", "ignore"))</f>
        <v>ignore</v>
      </c>
      <c r="D167" s="1" t="str">
        <f ca="1">IF(OR(historyTags!D167="white",historyTags!D167="yellow",historyTags!D167="grey"),IF('Currently Exported 2'!D167=1, "have", "missing"),IF('Currently Exported 2'!D167=1, "extra", "ignore"))</f>
        <v>ignore</v>
      </c>
      <c r="E167" s="1" t="str">
        <f ca="1">IF(OR(historyTags!E167="white",historyTags!E167="yellow",historyTags!E167="grey"),IF('Currently Exported 2'!E167=1, "have", "missing"),IF('Currently Exported 2'!E167=1, "extra", "ignore"))</f>
        <v>ignore</v>
      </c>
      <c r="F167" s="1" t="str">
        <f ca="1">IF(OR(historyTags!F167="white",historyTags!F167="yellow",historyTags!F167="grey"),IF('Currently Exported 2'!F167=1, "have", "missing"),IF('Currently Exported 2'!F167=1, "extra", "ignore"))</f>
        <v>ignore</v>
      </c>
      <c r="G167" s="1" t="str">
        <f ca="1">IF(OR(historyTags!G167="white",historyTags!G167="yellow",historyTags!G167="grey"),IF('Currently Exported 2'!G167=1, "have", "missing"),IF('Currently Exported 2'!G167=1, "extra", "ignore"))</f>
        <v>ignore</v>
      </c>
      <c r="H167" s="1" t="str">
        <f ca="1">IF(OR(historyTags!H167="white",historyTags!H167="yellow",historyTags!H167="grey"),IF('Currently Exported 2'!H167=1, "have", "missing"),IF('Currently Exported 2'!H167=1, "extra", "ignore"))</f>
        <v>ignore</v>
      </c>
      <c r="I167" s="1" t="str">
        <f ca="1">IF(OR(historyTags!I167="white",historyTags!I167="yellow",historyTags!I167="grey"),IF('Currently Exported 2'!I167=1, "have", "missing"),IF('Currently Exported 2'!I167=1, "extra", "ignore"))</f>
        <v>ignore</v>
      </c>
      <c r="J167" s="1" t="str">
        <f ca="1">IF(OR(historyTags!J167="white",historyTags!J167="yellow",historyTags!J167="grey"),IF('Currently Exported 2'!J167=1, "have", "missing"),IF('Currently Exported 2'!J167=1, "extra", "ignore"))</f>
        <v>ignore</v>
      </c>
      <c r="K167" s="1" t="str">
        <f ca="1">IF(OR(historyTags!K167="white",historyTags!K167="yellow",historyTags!K167="grey"),IF('Currently Exported 2'!K167=1, "have", "missing"),IF('Currently Exported 2'!K167=1, "extra", "ignore"))</f>
        <v>ignore</v>
      </c>
      <c r="L167" s="1" t="str">
        <f ca="1">IF(OR(historyTags!L167="white",historyTags!L167="yellow",historyTags!L167="grey"),IF('Currently Exported 2'!L167=1, "have", "missing"),IF('Currently Exported 2'!L167=1, "extra", "ignore"))</f>
        <v>ignore</v>
      </c>
      <c r="M167" s="1" t="str">
        <f ca="1">IF(OR(historyTags!M167="white",historyTags!M167="yellow",historyTags!M167="grey"),IF('Currently Exported 2'!M167=1, "have", "missing"),IF('Currently Exported 2'!M167=1, "extra", "ignore"))</f>
        <v>ignore</v>
      </c>
      <c r="N167" s="1" t="str">
        <f ca="1">IF(OR(historyTags!N167="white",historyTags!N167="yellow",historyTags!N167="grey"),IF('Currently Exported 2'!N167=1, "have", "missing"),IF('Currently Exported 2'!N167=1, "extra", "ignore"))</f>
        <v>ignore</v>
      </c>
      <c r="O167" s="1" t="str">
        <f ca="1">IF(OR(historyTags!O167="white",historyTags!O167="yellow",historyTags!O167="grey"),IF('Currently Exported 2'!O167=1, "have", "missing"),IF('Currently Exported 2'!O167=1, "extra", "ignore"))</f>
        <v>ignore</v>
      </c>
      <c r="P167" s="1" t="str">
        <f ca="1">IF(OR(historyTags!P167="white",historyTags!P167="yellow",historyTags!P167="grey"),IF('Currently Exported 2'!P167=1, "have", "missing"),IF('Currently Exported 2'!P167=1, "extra", "ignore"))</f>
        <v>ignore</v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IF(OR(historyTags!B168="white",historyTags!B168="yellow",historyTags!B168="grey"),IF('Currently Exported 2'!B168=1, "have", "missing"),IF('Currently Exported 2'!B168=1, "extra", "ignore"))</f>
        <v>ignore</v>
      </c>
      <c r="C168" s="1" t="str">
        <f ca="1">IF(OR(historyTags!C168="white",historyTags!C168="yellow",historyTags!C168="grey"),IF('Currently Exported 2'!C168=1, "have", "missing"),IF('Currently Exported 2'!C168=1, "extra", "ignore"))</f>
        <v>ignore</v>
      </c>
      <c r="D168" s="1" t="str">
        <f ca="1">IF(OR(historyTags!D168="white",historyTags!D168="yellow",historyTags!D168="grey"),IF('Currently Exported 2'!D168=1, "have", "missing"),IF('Currently Exported 2'!D168=1, "extra", "ignore"))</f>
        <v>ignore</v>
      </c>
      <c r="E168" s="1" t="str">
        <f ca="1">IF(OR(historyTags!E168="white",historyTags!E168="yellow",historyTags!E168="grey"),IF('Currently Exported 2'!E168=1, "have", "missing"),IF('Currently Exported 2'!E168=1, "extra", "ignore"))</f>
        <v>ignore</v>
      </c>
      <c r="F168" s="1" t="str">
        <f ca="1">IF(OR(historyTags!F168="white",historyTags!F168="yellow",historyTags!F168="grey"),IF('Currently Exported 2'!F168=1, "have", "missing"),IF('Currently Exported 2'!F168=1, "extra", "ignore"))</f>
        <v>ignore</v>
      </c>
      <c r="G168" s="1" t="str">
        <f ca="1">IF(OR(historyTags!G168="white",historyTags!G168="yellow",historyTags!G168="grey"),IF('Currently Exported 2'!G168=1, "have", "missing"),IF('Currently Exported 2'!G168=1, "extra", "ignore"))</f>
        <v>ignore</v>
      </c>
      <c r="H168" s="1" t="str">
        <f ca="1">IF(OR(historyTags!H168="white",historyTags!H168="yellow",historyTags!H168="grey"),IF('Currently Exported 2'!H168=1, "have", "missing"),IF('Currently Exported 2'!H168=1, "extra", "ignore"))</f>
        <v>ignore</v>
      </c>
      <c r="I168" s="1" t="str">
        <f ca="1">IF(OR(historyTags!I168="white",historyTags!I168="yellow",historyTags!I168="grey"),IF('Currently Exported 2'!I168=1, "have", "missing"),IF('Currently Exported 2'!I168=1, "extra", "ignore"))</f>
        <v>ignore</v>
      </c>
      <c r="J168" s="1" t="str">
        <f ca="1">IF(OR(historyTags!J168="white",historyTags!J168="yellow",historyTags!J168="grey"),IF('Currently Exported 2'!J168=1, "have", "missing"),IF('Currently Exported 2'!J168=1, "extra", "ignore"))</f>
        <v>ignore</v>
      </c>
      <c r="K168" s="1" t="str">
        <f ca="1">IF(OR(historyTags!K168="white",historyTags!K168="yellow",historyTags!K168="grey"),IF('Currently Exported 2'!K168=1, "have", "missing"),IF('Currently Exported 2'!K168=1, "extra", "ignore"))</f>
        <v>ignore</v>
      </c>
      <c r="L168" s="1" t="str">
        <f ca="1">IF(OR(historyTags!L168="white",historyTags!L168="yellow",historyTags!L168="grey"),IF('Currently Exported 2'!L168=1, "have", "missing"),IF('Currently Exported 2'!L168=1, "extra", "ignore"))</f>
        <v>ignore</v>
      </c>
      <c r="M168" s="1" t="str">
        <f ca="1">IF(OR(historyTags!M168="white",historyTags!M168="yellow",historyTags!M168="grey"),IF('Currently Exported 2'!M168=1, "have", "missing"),IF('Currently Exported 2'!M168=1, "extra", "ignore"))</f>
        <v>ignore</v>
      </c>
      <c r="N168" s="1" t="str">
        <f ca="1">IF(OR(historyTags!N168="white",historyTags!N168="yellow",historyTags!N168="grey"),IF('Currently Exported 2'!N168=1, "have", "missing"),IF('Currently Exported 2'!N168=1, "extra", "ignore"))</f>
        <v>ignore</v>
      </c>
      <c r="O168" s="1" t="str">
        <f ca="1">IF(OR(historyTags!O168="white",historyTags!O168="yellow",historyTags!O168="grey"),IF('Currently Exported 2'!O168=1, "have", "missing"),IF('Currently Exported 2'!O168=1, "extra", "ignore"))</f>
        <v>ignore</v>
      </c>
      <c r="P168" s="1" t="str">
        <f ca="1">IF(OR(historyTags!P168="white",historyTags!P168="yellow",historyTags!P168="grey"),IF('Currently Exported 2'!P168=1, "have", "missing"),IF('Currently Exported 2'!P168=1, "extra", "ignore"))</f>
        <v>ignore</v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IF(OR(historyTags!B169="white",historyTags!B169="yellow",historyTags!B169="grey"),IF('Currently Exported 2'!B169=1, "have", "missing"),IF('Currently Exported 2'!B169=1, "extra", "ignore"))</f>
        <v>ignore</v>
      </c>
      <c r="C169" s="1" t="str">
        <f ca="1">IF(OR(historyTags!C169="white",historyTags!C169="yellow",historyTags!C169="grey"),IF('Currently Exported 2'!C169=1, "have", "missing"),IF('Currently Exported 2'!C169=1, "extra", "ignore"))</f>
        <v>ignore</v>
      </c>
      <c r="D169" s="1" t="str">
        <f ca="1">IF(OR(historyTags!D169="white",historyTags!D169="yellow",historyTags!D169="grey"),IF('Currently Exported 2'!D169=1, "have", "missing"),IF('Currently Exported 2'!D169=1, "extra", "ignore"))</f>
        <v>ignore</v>
      </c>
      <c r="E169" s="1" t="str">
        <f ca="1">IF(OR(historyTags!E169="white",historyTags!E169="yellow",historyTags!E169="grey"),IF('Currently Exported 2'!E169=1, "have", "missing"),IF('Currently Exported 2'!E169=1, "extra", "ignore"))</f>
        <v>ignore</v>
      </c>
      <c r="F169" s="1" t="str">
        <f ca="1">IF(OR(historyTags!F169="white",historyTags!F169="yellow",historyTags!F169="grey"),IF('Currently Exported 2'!F169=1, "have", "missing"),IF('Currently Exported 2'!F169=1, "extra", "ignore"))</f>
        <v>ignore</v>
      </c>
      <c r="G169" s="1" t="str">
        <f ca="1">IF(OR(historyTags!G169="white",historyTags!G169="yellow",historyTags!G169="grey"),IF('Currently Exported 2'!G169=1, "have", "missing"),IF('Currently Exported 2'!G169=1, "extra", "ignore"))</f>
        <v>ignore</v>
      </c>
      <c r="H169" s="1" t="str">
        <f ca="1">IF(OR(historyTags!H169="white",historyTags!H169="yellow",historyTags!H169="grey"),IF('Currently Exported 2'!H169=1, "have", "missing"),IF('Currently Exported 2'!H169=1, "extra", "ignore"))</f>
        <v>ignore</v>
      </c>
      <c r="I169" s="1" t="str">
        <f ca="1">IF(OR(historyTags!I169="white",historyTags!I169="yellow",historyTags!I169="grey"),IF('Currently Exported 2'!I169=1, "have", "missing"),IF('Currently Exported 2'!I169=1, "extra", "ignore"))</f>
        <v>ignore</v>
      </c>
      <c r="J169" s="1" t="str">
        <f ca="1">IF(OR(historyTags!J169="white",historyTags!J169="yellow",historyTags!J169="grey"),IF('Currently Exported 2'!J169=1, "have", "missing"),IF('Currently Exported 2'!J169=1, "extra", "ignore"))</f>
        <v>ignore</v>
      </c>
      <c r="K169" s="1" t="str">
        <f ca="1">IF(OR(historyTags!K169="white",historyTags!K169="yellow",historyTags!K169="grey"),IF('Currently Exported 2'!K169=1, "have", "missing"),IF('Currently Exported 2'!K169=1, "extra", "ignore"))</f>
        <v>ignore</v>
      </c>
      <c r="L169" s="1" t="str">
        <f ca="1">IF(OR(historyTags!L169="white",historyTags!L169="yellow",historyTags!L169="grey"),IF('Currently Exported 2'!L169=1, "have", "missing"),IF('Currently Exported 2'!L169=1, "extra", "ignore"))</f>
        <v>ignore</v>
      </c>
      <c r="M169" s="1" t="str">
        <f ca="1">IF(OR(historyTags!M169="white",historyTags!M169="yellow",historyTags!M169="grey"),IF('Currently Exported 2'!M169=1, "have", "missing"),IF('Currently Exported 2'!M169=1, "extra", "ignore"))</f>
        <v>ignore</v>
      </c>
      <c r="N169" s="1" t="str">
        <f ca="1">IF(OR(historyTags!N169="white",historyTags!N169="yellow",historyTags!N169="grey"),IF('Currently Exported 2'!N169=1, "have", "missing"),IF('Currently Exported 2'!N169=1, "extra", "ignore"))</f>
        <v>ignore</v>
      </c>
      <c r="O169" s="1" t="str">
        <f ca="1">IF(OR(historyTags!O169="white",historyTags!O169="yellow",historyTags!O169="grey"),IF('Currently Exported 2'!O169=1, "have", "missing"),IF('Currently Exported 2'!O169=1, "extra", "ignore"))</f>
        <v>ignore</v>
      </c>
      <c r="P169" s="1" t="str">
        <f ca="1">IF(OR(historyTags!P169="white",historyTags!P169="yellow",historyTags!P169="grey"),IF('Currently Exported 2'!P169=1, "have", "missing"),IF('Currently Exported 2'!P169=1, "extra", "ignore"))</f>
        <v>ignore</v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IF(OR(historyTags!B170="white",historyTags!B170="yellow",historyTags!B170="grey"),IF('Currently Exported 2'!B170=1, "have", "missing"),IF('Currently Exported 2'!B170=1, "extra", "ignore"))</f>
        <v>ignore</v>
      </c>
      <c r="C170" s="1" t="str">
        <f ca="1">IF(OR(historyTags!C170="white",historyTags!C170="yellow",historyTags!C170="grey"),IF('Currently Exported 2'!C170=1, "have", "missing"),IF('Currently Exported 2'!C170=1, "extra", "ignore"))</f>
        <v>ignore</v>
      </c>
      <c r="D170" s="1" t="str">
        <f ca="1">IF(OR(historyTags!D170="white",historyTags!D170="yellow",historyTags!D170="grey"),IF('Currently Exported 2'!D170=1, "have", "missing"),IF('Currently Exported 2'!D170=1, "extra", "ignore"))</f>
        <v>ignore</v>
      </c>
      <c r="E170" s="1" t="str">
        <f ca="1">IF(OR(historyTags!E170="white",historyTags!E170="yellow",historyTags!E170="grey"),IF('Currently Exported 2'!E170=1, "have", "missing"),IF('Currently Exported 2'!E170=1, "extra", "ignore"))</f>
        <v>ignore</v>
      </c>
      <c r="F170" s="1" t="str">
        <f ca="1">IF(OR(historyTags!F170="white",historyTags!F170="yellow",historyTags!F170="grey"),IF('Currently Exported 2'!F170=1, "have", "missing"),IF('Currently Exported 2'!F170=1, "extra", "ignore"))</f>
        <v>ignore</v>
      </c>
      <c r="G170" s="1" t="str">
        <f ca="1">IF(OR(historyTags!G170="white",historyTags!G170="yellow",historyTags!G170="grey"),IF('Currently Exported 2'!G170=1, "have", "missing"),IF('Currently Exported 2'!G170=1, "extra", "ignore"))</f>
        <v>ignore</v>
      </c>
      <c r="H170" s="1" t="str">
        <f ca="1">IF(OR(historyTags!H170="white",historyTags!H170="yellow",historyTags!H170="grey"),IF('Currently Exported 2'!H170=1, "have", "missing"),IF('Currently Exported 2'!H170=1, "extra", "ignore"))</f>
        <v>ignore</v>
      </c>
      <c r="I170" s="1" t="str">
        <f ca="1">IF(OR(historyTags!I170="white",historyTags!I170="yellow",historyTags!I170="grey"),IF('Currently Exported 2'!I170=1, "have", "missing"),IF('Currently Exported 2'!I170=1, "extra", "ignore"))</f>
        <v>ignore</v>
      </c>
      <c r="J170" s="1" t="str">
        <f ca="1">IF(OR(historyTags!J170="white",historyTags!J170="yellow",historyTags!J170="grey"),IF('Currently Exported 2'!J170=1, "have", "missing"),IF('Currently Exported 2'!J170=1, "extra", "ignore"))</f>
        <v>ignore</v>
      </c>
      <c r="K170" s="1" t="str">
        <f ca="1">IF(OR(historyTags!K170="white",historyTags!K170="yellow",historyTags!K170="grey"),IF('Currently Exported 2'!K170=1, "have", "missing"),IF('Currently Exported 2'!K170=1, "extra", "ignore"))</f>
        <v>ignore</v>
      </c>
      <c r="L170" s="1" t="str">
        <f ca="1">IF(OR(historyTags!L170="white",historyTags!L170="yellow",historyTags!L170="grey"),IF('Currently Exported 2'!L170=1, "have", "missing"),IF('Currently Exported 2'!L170=1, "extra", "ignore"))</f>
        <v>ignore</v>
      </c>
      <c r="M170" s="1" t="str">
        <f ca="1">IF(OR(historyTags!M170="white",historyTags!M170="yellow",historyTags!M170="grey"),IF('Currently Exported 2'!M170=1, "have", "missing"),IF('Currently Exported 2'!M170=1, "extra", "ignore"))</f>
        <v>ignore</v>
      </c>
      <c r="N170" s="1" t="str">
        <f ca="1">IF(OR(historyTags!N170="white",historyTags!N170="yellow",historyTags!N170="grey"),IF('Currently Exported 2'!N170=1, "have", "missing"),IF('Currently Exported 2'!N170=1, "extra", "ignore"))</f>
        <v>ignore</v>
      </c>
      <c r="O170" s="1" t="str">
        <f ca="1">IF(OR(historyTags!O170="white",historyTags!O170="yellow",historyTags!O170="grey"),IF('Currently Exported 2'!O170=1, "have", "missing"),IF('Currently Exported 2'!O170=1, "extra", "ignore"))</f>
        <v>ignore</v>
      </c>
      <c r="P170" s="1" t="str">
        <f ca="1">IF(OR(historyTags!P170="white",historyTags!P170="yellow",historyTags!P170="grey"),IF('Currently Exported 2'!P170=1, "have", "missing"),IF('Currently Exported 2'!P170=1, "extra", "ignore"))</f>
        <v>ignore</v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IF(OR(historyTags!B171="white",historyTags!B171="yellow",historyTags!B171="grey"),IF('Currently Exported 2'!B171=1, "have", "missing"),IF('Currently Exported 2'!B171=1, "extra", "ignore"))</f>
        <v>ignore</v>
      </c>
      <c r="C171" s="1" t="str">
        <f ca="1">IF(OR(historyTags!C171="white",historyTags!C171="yellow",historyTags!C171="grey"),IF('Currently Exported 2'!C171=1, "have", "missing"),IF('Currently Exported 2'!C171=1, "extra", "ignore"))</f>
        <v>ignore</v>
      </c>
      <c r="D171" s="1" t="str">
        <f ca="1">IF(OR(historyTags!D171="white",historyTags!D171="yellow",historyTags!D171="grey"),IF('Currently Exported 2'!D171=1, "have", "missing"),IF('Currently Exported 2'!D171=1, "extra", "ignore"))</f>
        <v>ignore</v>
      </c>
      <c r="E171" s="1" t="str">
        <f ca="1">IF(OR(historyTags!E171="white",historyTags!E171="yellow",historyTags!E171="grey"),IF('Currently Exported 2'!E171=1, "have", "missing"),IF('Currently Exported 2'!E171=1, "extra", "ignore"))</f>
        <v>ignore</v>
      </c>
      <c r="F171" s="1" t="str">
        <f ca="1">IF(OR(historyTags!F171="white",historyTags!F171="yellow",historyTags!F171="grey"),IF('Currently Exported 2'!F171=1, "have", "missing"),IF('Currently Exported 2'!F171=1, "extra", "ignore"))</f>
        <v>ignore</v>
      </c>
      <c r="G171" s="1" t="str">
        <f ca="1">IF(OR(historyTags!G171="white",historyTags!G171="yellow",historyTags!G171="grey"),IF('Currently Exported 2'!G171=1, "have", "missing"),IF('Currently Exported 2'!G171=1, "extra", "ignore"))</f>
        <v>ignore</v>
      </c>
      <c r="H171" s="1" t="str">
        <f ca="1">IF(OR(historyTags!H171="white",historyTags!H171="yellow",historyTags!H171="grey"),IF('Currently Exported 2'!H171=1, "have", "missing"),IF('Currently Exported 2'!H171=1, "extra", "ignore"))</f>
        <v>ignore</v>
      </c>
      <c r="I171" s="1" t="str">
        <f ca="1">IF(OR(historyTags!I171="white",historyTags!I171="yellow",historyTags!I171="grey"),IF('Currently Exported 2'!I171=1, "have", "missing"),IF('Currently Exported 2'!I171=1, "extra", "ignore"))</f>
        <v>ignore</v>
      </c>
      <c r="J171" s="1" t="str">
        <f ca="1">IF(OR(historyTags!J171="white",historyTags!J171="yellow",historyTags!J171="grey"),IF('Currently Exported 2'!J171=1, "have", "missing"),IF('Currently Exported 2'!J171=1, "extra", "ignore"))</f>
        <v>ignore</v>
      </c>
      <c r="K171" s="1" t="str">
        <f ca="1">IF(OR(historyTags!K171="white",historyTags!K171="yellow",historyTags!K171="grey"),IF('Currently Exported 2'!K171=1, "have", "missing"),IF('Currently Exported 2'!K171=1, "extra", "ignore"))</f>
        <v>ignore</v>
      </c>
      <c r="L171" s="1" t="str">
        <f ca="1">IF(OR(historyTags!L171="white",historyTags!L171="yellow",historyTags!L171="grey"),IF('Currently Exported 2'!L171=1, "have", "missing"),IF('Currently Exported 2'!L171=1, "extra", "ignore"))</f>
        <v>ignore</v>
      </c>
      <c r="M171" s="1" t="str">
        <f ca="1">IF(OR(historyTags!M171="white",historyTags!M171="yellow",historyTags!M171="grey"),IF('Currently Exported 2'!M171=1, "have", "missing"),IF('Currently Exported 2'!M171=1, "extra", "ignore"))</f>
        <v>ignore</v>
      </c>
      <c r="N171" s="1" t="str">
        <f ca="1">IF(OR(historyTags!N171="white",historyTags!N171="yellow",historyTags!N171="grey"),IF('Currently Exported 2'!N171=1, "have", "missing"),IF('Currently Exported 2'!N171=1, "extra", "ignore"))</f>
        <v>ignore</v>
      </c>
      <c r="O171" s="1" t="str">
        <f ca="1">IF(OR(historyTags!O171="white",historyTags!O171="yellow",historyTags!O171="grey"),IF('Currently Exported 2'!O171=1, "have", "missing"),IF('Currently Exported 2'!O171=1, "extra", "ignore"))</f>
        <v>ignore</v>
      </c>
      <c r="P171" s="1" t="str">
        <f ca="1">IF(OR(historyTags!P171="white",historyTags!P171="yellow",historyTags!P171="grey"),IF('Currently Exported 2'!P171=1, "have", "missing"),IF('Currently Exported 2'!P171=1, "extra", "ignore"))</f>
        <v>ignore</v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IF(OR(historyTags!B172="white",historyTags!B172="yellow",historyTags!B172="grey"),IF('Currently Exported 2'!B172=1, "have", "missing"),IF('Currently Exported 2'!B172=1, "extra", "ignore"))</f>
        <v>ignore</v>
      </c>
      <c r="C172" s="1" t="str">
        <f ca="1">IF(OR(historyTags!C172="white",historyTags!C172="yellow",historyTags!C172="grey"),IF('Currently Exported 2'!C172=1, "have", "missing"),IF('Currently Exported 2'!C172=1, "extra", "ignore"))</f>
        <v>ignore</v>
      </c>
      <c r="D172" s="1" t="str">
        <f ca="1">IF(OR(historyTags!D172="white",historyTags!D172="yellow",historyTags!D172="grey"),IF('Currently Exported 2'!D172=1, "have", "missing"),IF('Currently Exported 2'!D172=1, "extra", "ignore"))</f>
        <v>ignore</v>
      </c>
      <c r="E172" s="1" t="str">
        <f ca="1">IF(OR(historyTags!E172="white",historyTags!E172="yellow",historyTags!E172="grey"),IF('Currently Exported 2'!E172=1, "have", "missing"),IF('Currently Exported 2'!E172=1, "extra", "ignore"))</f>
        <v>ignore</v>
      </c>
      <c r="F172" s="1" t="str">
        <f ca="1">IF(OR(historyTags!F172="white",historyTags!F172="yellow",historyTags!F172="grey"),IF('Currently Exported 2'!F172=1, "have", "missing"),IF('Currently Exported 2'!F172=1, "extra", "ignore"))</f>
        <v>ignore</v>
      </c>
      <c r="G172" s="1" t="str">
        <f ca="1">IF(OR(historyTags!G172="white",historyTags!G172="yellow",historyTags!G172="grey"),IF('Currently Exported 2'!G172=1, "have", "missing"),IF('Currently Exported 2'!G172=1, "extra", "ignore"))</f>
        <v>ignore</v>
      </c>
      <c r="H172" s="1" t="str">
        <f ca="1">IF(OR(historyTags!H172="white",historyTags!H172="yellow",historyTags!H172="grey"),IF('Currently Exported 2'!H172=1, "have", "missing"),IF('Currently Exported 2'!H172=1, "extra", "ignore"))</f>
        <v>ignore</v>
      </c>
      <c r="I172" s="1" t="str">
        <f ca="1">IF(OR(historyTags!I172="white",historyTags!I172="yellow",historyTags!I172="grey"),IF('Currently Exported 2'!I172=1, "have", "missing"),IF('Currently Exported 2'!I172=1, "extra", "ignore"))</f>
        <v>ignore</v>
      </c>
      <c r="J172" s="1" t="str">
        <f ca="1">IF(OR(historyTags!J172="white",historyTags!J172="yellow",historyTags!J172="grey"),IF('Currently Exported 2'!J172=1, "have", "missing"),IF('Currently Exported 2'!J172=1, "extra", "ignore"))</f>
        <v>ignore</v>
      </c>
      <c r="K172" s="1" t="str">
        <f ca="1">IF(OR(historyTags!K172="white",historyTags!K172="yellow",historyTags!K172="grey"),IF('Currently Exported 2'!K172=1, "have", "missing"),IF('Currently Exported 2'!K172=1, "extra", "ignore"))</f>
        <v>ignore</v>
      </c>
      <c r="L172" s="1" t="str">
        <f ca="1">IF(OR(historyTags!L172="white",historyTags!L172="yellow",historyTags!L172="grey"),IF('Currently Exported 2'!L172=1, "have", "missing"),IF('Currently Exported 2'!L172=1, "extra", "ignore"))</f>
        <v>ignore</v>
      </c>
      <c r="M172" s="1" t="str">
        <f ca="1">IF(OR(historyTags!M172="white",historyTags!M172="yellow",historyTags!M172="grey"),IF('Currently Exported 2'!M172=1, "have", "missing"),IF('Currently Exported 2'!M172=1, "extra", "ignore"))</f>
        <v>ignore</v>
      </c>
      <c r="N172" s="1" t="str">
        <f ca="1">IF(OR(historyTags!N172="white",historyTags!N172="yellow",historyTags!N172="grey"),IF('Currently Exported 2'!N172=1, "have", "missing"),IF('Currently Exported 2'!N172=1, "extra", "ignore"))</f>
        <v>ignore</v>
      </c>
      <c r="O172" s="1" t="str">
        <f ca="1">IF(OR(historyTags!O172="white",historyTags!O172="yellow",historyTags!O172="grey"),IF('Currently Exported 2'!O172=1, "have", "missing"),IF('Currently Exported 2'!O172=1, "extra", "ignore"))</f>
        <v>ignore</v>
      </c>
      <c r="P172" s="1" t="str">
        <f ca="1">IF(OR(historyTags!P172="white",historyTags!P172="yellow",historyTags!P172="grey"),IF('Currently Exported 2'!P172=1, "have", "missing"),IF('Currently Exported 2'!P172=1, "extra", "ignore"))</f>
        <v>ignore</v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IF(OR(historyTags!B173="white",historyTags!B173="yellow",historyTags!B173="grey"),IF('Currently Exported 2'!B173=1, "have", "missing"),IF('Currently Exported 2'!B173=1, "extra", "ignore"))</f>
        <v>ignore</v>
      </c>
      <c r="C173" s="1" t="str">
        <f ca="1">IF(OR(historyTags!C173="white",historyTags!C173="yellow",historyTags!C173="grey"),IF('Currently Exported 2'!C173=1, "have", "missing"),IF('Currently Exported 2'!C173=1, "extra", "ignore"))</f>
        <v>ignore</v>
      </c>
      <c r="D173" s="1" t="str">
        <f ca="1">IF(OR(historyTags!D173="white",historyTags!D173="yellow",historyTags!D173="grey"),IF('Currently Exported 2'!D173=1, "have", "missing"),IF('Currently Exported 2'!D173=1, "extra", "ignore"))</f>
        <v>ignore</v>
      </c>
      <c r="E173" s="1" t="str">
        <f ca="1">IF(OR(historyTags!E173="white",historyTags!E173="yellow",historyTags!E173="grey"),IF('Currently Exported 2'!E173=1, "have", "missing"),IF('Currently Exported 2'!E173=1, "extra", "ignore"))</f>
        <v>ignore</v>
      </c>
      <c r="F173" s="1" t="str">
        <f ca="1">IF(OR(historyTags!F173="white",historyTags!F173="yellow",historyTags!F173="grey"),IF('Currently Exported 2'!F173=1, "have", "missing"),IF('Currently Exported 2'!F173=1, "extra", "ignore"))</f>
        <v>ignore</v>
      </c>
      <c r="G173" s="1" t="str">
        <f ca="1">IF(OR(historyTags!G173="white",historyTags!G173="yellow",historyTags!G173="grey"),IF('Currently Exported 2'!G173=1, "have", "missing"),IF('Currently Exported 2'!G173=1, "extra", "ignore"))</f>
        <v>ignore</v>
      </c>
      <c r="H173" s="1" t="str">
        <f ca="1">IF(OR(historyTags!H173="white",historyTags!H173="yellow",historyTags!H173="grey"),IF('Currently Exported 2'!H173=1, "have", "missing"),IF('Currently Exported 2'!H173=1, "extra", "ignore"))</f>
        <v>ignore</v>
      </c>
      <c r="I173" s="1" t="str">
        <f ca="1">IF(OR(historyTags!I173="white",historyTags!I173="yellow",historyTags!I173="grey"),IF('Currently Exported 2'!I173=1, "have", "missing"),IF('Currently Exported 2'!I173=1, "extra", "ignore"))</f>
        <v>ignore</v>
      </c>
      <c r="J173" s="1" t="str">
        <f ca="1">IF(OR(historyTags!J173="white",historyTags!J173="yellow",historyTags!J173="grey"),IF('Currently Exported 2'!J173=1, "have", "missing"),IF('Currently Exported 2'!J173=1, "extra", "ignore"))</f>
        <v>ignore</v>
      </c>
      <c r="K173" s="1" t="str">
        <f ca="1">IF(OR(historyTags!K173="white",historyTags!K173="yellow",historyTags!K173="grey"),IF('Currently Exported 2'!K173=1, "have", "missing"),IF('Currently Exported 2'!K173=1, "extra", "ignore"))</f>
        <v>ignore</v>
      </c>
      <c r="L173" s="1" t="str">
        <f ca="1">IF(OR(historyTags!L173="white",historyTags!L173="yellow",historyTags!L173="grey"),IF('Currently Exported 2'!L173=1, "have", "missing"),IF('Currently Exported 2'!L173=1, "extra", "ignore"))</f>
        <v>ignore</v>
      </c>
      <c r="M173" s="1" t="str">
        <f ca="1">IF(OR(historyTags!M173="white",historyTags!M173="yellow",historyTags!M173="grey"),IF('Currently Exported 2'!M173=1, "have", "missing"),IF('Currently Exported 2'!M173=1, "extra", "ignore"))</f>
        <v>ignore</v>
      </c>
      <c r="N173" s="1" t="str">
        <f ca="1">IF(OR(historyTags!N173="white",historyTags!N173="yellow",historyTags!N173="grey"),IF('Currently Exported 2'!N173=1, "have", "missing"),IF('Currently Exported 2'!N173=1, "extra", "ignore"))</f>
        <v>ignore</v>
      </c>
      <c r="O173" s="1" t="str">
        <f ca="1">IF(OR(historyTags!O173="white",historyTags!O173="yellow",historyTags!O173="grey"),IF('Currently Exported 2'!O173=1, "have", "missing"),IF('Currently Exported 2'!O173=1, "extra", "ignore"))</f>
        <v>ignore</v>
      </c>
      <c r="P173" s="1" t="str">
        <f ca="1">IF(OR(historyTags!P173="white",historyTags!P173="yellow",historyTags!P173="grey"),IF('Currently Exported 2'!P173=1, "have", "missing"),IF('Currently Exported 2'!P173=1, "extra", "ignore"))</f>
        <v>ignore</v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IF(OR(historyTags!B174="white",historyTags!B174="yellow",historyTags!B174="grey"),IF('Currently Exported 2'!B174=1, "have", "missing"),IF('Currently Exported 2'!B174=1, "extra", "ignore"))</f>
        <v>ignore</v>
      </c>
      <c r="C174" s="1" t="str">
        <f ca="1">IF(OR(historyTags!C174="white",historyTags!C174="yellow",historyTags!C174="grey"),IF('Currently Exported 2'!C174=1, "have", "missing"),IF('Currently Exported 2'!C174=1, "extra", "ignore"))</f>
        <v>ignore</v>
      </c>
      <c r="D174" s="1" t="str">
        <f ca="1">IF(OR(historyTags!D174="white",historyTags!D174="yellow",historyTags!D174="grey"),IF('Currently Exported 2'!D174=1, "have", "missing"),IF('Currently Exported 2'!D174=1, "extra", "ignore"))</f>
        <v>ignore</v>
      </c>
      <c r="E174" s="1" t="str">
        <f ca="1">IF(OR(historyTags!E174="white",historyTags!E174="yellow",historyTags!E174="grey"),IF('Currently Exported 2'!E174=1, "have", "missing"),IF('Currently Exported 2'!E174=1, "extra", "ignore"))</f>
        <v>ignore</v>
      </c>
      <c r="F174" s="1" t="str">
        <f ca="1">IF(OR(historyTags!F174="white",historyTags!F174="yellow",historyTags!F174="grey"),IF('Currently Exported 2'!F174=1, "have", "missing"),IF('Currently Exported 2'!F174=1, "extra", "ignore"))</f>
        <v>ignore</v>
      </c>
      <c r="G174" s="1" t="str">
        <f ca="1">IF(OR(historyTags!G174="white",historyTags!G174="yellow",historyTags!G174="grey"),IF('Currently Exported 2'!G174=1, "have", "missing"),IF('Currently Exported 2'!G174=1, "extra", "ignore"))</f>
        <v>ignore</v>
      </c>
      <c r="H174" s="1" t="str">
        <f ca="1">IF(OR(historyTags!H174="white",historyTags!H174="yellow",historyTags!H174="grey"),IF('Currently Exported 2'!H174=1, "have", "missing"),IF('Currently Exported 2'!H174=1, "extra", "ignore"))</f>
        <v>ignore</v>
      </c>
      <c r="I174" s="1" t="str">
        <f ca="1">IF(OR(historyTags!I174="white",historyTags!I174="yellow",historyTags!I174="grey"),IF('Currently Exported 2'!I174=1, "have", "missing"),IF('Currently Exported 2'!I174=1, "extra", "ignore"))</f>
        <v>ignore</v>
      </c>
      <c r="J174" s="1" t="str">
        <f ca="1">IF(OR(historyTags!J174="white",historyTags!J174="yellow",historyTags!J174="grey"),IF('Currently Exported 2'!J174=1, "have", "missing"),IF('Currently Exported 2'!J174=1, "extra", "ignore"))</f>
        <v>ignore</v>
      </c>
      <c r="K174" s="1" t="str">
        <f ca="1">IF(OR(historyTags!K174="white",historyTags!K174="yellow",historyTags!K174="grey"),IF('Currently Exported 2'!K174=1, "have", "missing"),IF('Currently Exported 2'!K174=1, "extra", "ignore"))</f>
        <v>ignore</v>
      </c>
      <c r="L174" s="1" t="str">
        <f ca="1">IF(OR(historyTags!L174="white",historyTags!L174="yellow",historyTags!L174="grey"),IF('Currently Exported 2'!L174=1, "have", "missing"),IF('Currently Exported 2'!L174=1, "extra", "ignore"))</f>
        <v>ignore</v>
      </c>
      <c r="M174" s="1" t="str">
        <f ca="1">IF(OR(historyTags!M174="white",historyTags!M174="yellow",historyTags!M174="grey"),IF('Currently Exported 2'!M174=1, "have", "missing"),IF('Currently Exported 2'!M174=1, "extra", "ignore"))</f>
        <v>ignore</v>
      </c>
      <c r="N174" s="1" t="str">
        <f ca="1">IF(OR(historyTags!N174="white",historyTags!N174="yellow",historyTags!N174="grey"),IF('Currently Exported 2'!N174=1, "have", "missing"),IF('Currently Exported 2'!N174=1, "extra", "ignore"))</f>
        <v>ignore</v>
      </c>
      <c r="O174" s="1" t="str">
        <f ca="1">IF(OR(historyTags!O174="white",historyTags!O174="yellow",historyTags!O174="grey"),IF('Currently Exported 2'!O174=1, "have", "missing"),IF('Currently Exported 2'!O174=1, "extra", "ignore"))</f>
        <v>ignore</v>
      </c>
      <c r="P174" s="1" t="str">
        <f ca="1">IF(OR(historyTags!P174="white",historyTags!P174="yellow",historyTags!P174="grey"),IF('Currently Exported 2'!P174=1, "have", "missing"),IF('Currently Exported 2'!P174=1, "extra", "ignore"))</f>
        <v>ignore</v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IF(OR(historyTags!B175="white",historyTags!B175="yellow",historyTags!B175="grey"),IF('Currently Exported 2'!B175=1, "have", "missing"),IF('Currently Exported 2'!B175=1, "extra", "ignore"))</f>
        <v>ignore</v>
      </c>
      <c r="C175" s="1" t="str">
        <f ca="1">IF(OR(historyTags!C175="white",historyTags!C175="yellow",historyTags!C175="grey"),IF('Currently Exported 2'!C175=1, "have", "missing"),IF('Currently Exported 2'!C175=1, "extra", "ignore"))</f>
        <v>ignore</v>
      </c>
      <c r="D175" s="1" t="str">
        <f ca="1">IF(OR(historyTags!D175="white",historyTags!D175="yellow",historyTags!D175="grey"),IF('Currently Exported 2'!D175=1, "have", "missing"),IF('Currently Exported 2'!D175=1, "extra", "ignore"))</f>
        <v>ignore</v>
      </c>
      <c r="E175" s="1" t="str">
        <f ca="1">IF(OR(historyTags!E175="white",historyTags!E175="yellow",historyTags!E175="grey"),IF('Currently Exported 2'!E175=1, "have", "missing"),IF('Currently Exported 2'!E175=1, "extra", "ignore"))</f>
        <v>ignore</v>
      </c>
      <c r="F175" s="1" t="str">
        <f ca="1">IF(OR(historyTags!F175="white",historyTags!F175="yellow",historyTags!F175="grey"),IF('Currently Exported 2'!F175=1, "have", "missing"),IF('Currently Exported 2'!F175=1, "extra", "ignore"))</f>
        <v>ignore</v>
      </c>
      <c r="G175" s="1" t="str">
        <f ca="1">IF(OR(historyTags!G175="white",historyTags!G175="yellow",historyTags!G175="grey"),IF('Currently Exported 2'!G175=1, "have", "missing"),IF('Currently Exported 2'!G175=1, "extra", "ignore"))</f>
        <v>ignore</v>
      </c>
      <c r="H175" s="1" t="str">
        <f ca="1">IF(OR(historyTags!H175="white",historyTags!H175="yellow",historyTags!H175="grey"),IF('Currently Exported 2'!H175=1, "have", "missing"),IF('Currently Exported 2'!H175=1, "extra", "ignore"))</f>
        <v>ignore</v>
      </c>
      <c r="I175" s="1" t="str">
        <f ca="1">IF(OR(historyTags!I175="white",historyTags!I175="yellow",historyTags!I175="grey"),IF('Currently Exported 2'!I175=1, "have", "missing"),IF('Currently Exported 2'!I175=1, "extra", "ignore"))</f>
        <v>ignore</v>
      </c>
      <c r="J175" s="1" t="str">
        <f ca="1">IF(OR(historyTags!J175="white",historyTags!J175="yellow",historyTags!J175="grey"),IF('Currently Exported 2'!J175=1, "have", "missing"),IF('Currently Exported 2'!J175=1, "extra", "ignore"))</f>
        <v>ignore</v>
      </c>
      <c r="K175" s="1" t="str">
        <f ca="1">IF(OR(historyTags!K175="white",historyTags!K175="yellow",historyTags!K175="grey"),IF('Currently Exported 2'!K175=1, "have", "missing"),IF('Currently Exported 2'!K175=1, "extra", "ignore"))</f>
        <v>ignore</v>
      </c>
      <c r="L175" s="1" t="str">
        <f ca="1">IF(OR(historyTags!L175="white",historyTags!L175="yellow",historyTags!L175="grey"),IF('Currently Exported 2'!L175=1, "have", "missing"),IF('Currently Exported 2'!L175=1, "extra", "ignore"))</f>
        <v>ignore</v>
      </c>
      <c r="M175" s="1" t="str">
        <f ca="1">IF(OR(historyTags!M175="white",historyTags!M175="yellow",historyTags!M175="grey"),IF('Currently Exported 2'!M175=1, "have", "missing"),IF('Currently Exported 2'!M175=1, "extra", "ignore"))</f>
        <v>ignore</v>
      </c>
      <c r="N175" s="1" t="str">
        <f ca="1">IF(OR(historyTags!N175="white",historyTags!N175="yellow",historyTags!N175="grey"),IF('Currently Exported 2'!N175=1, "have", "missing"),IF('Currently Exported 2'!N175=1, "extra", "ignore"))</f>
        <v>ignore</v>
      </c>
      <c r="O175" s="1" t="str">
        <f ca="1">IF(OR(historyTags!O175="white",historyTags!O175="yellow",historyTags!O175="grey"),IF('Currently Exported 2'!O175=1, "have", "missing"),IF('Currently Exported 2'!O175=1, "extra", "ignore"))</f>
        <v>ignore</v>
      </c>
      <c r="P175" s="1" t="str">
        <f ca="1">IF(OR(historyTags!P175="white",historyTags!P175="yellow",historyTags!P175="grey"),IF('Currently Exported 2'!P175=1, "have", "missing"),IF('Currently Exported 2'!P175=1, "extra", "ignore"))</f>
        <v>ignore</v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IF(OR(historyTags!B176="white",historyTags!B176="yellow",historyTags!B176="grey"),IF('Currently Exported 2'!B176=1, "have", "missing"),IF('Currently Exported 2'!B176=1, "extra", "ignore"))</f>
        <v>ignore</v>
      </c>
      <c r="C176" s="1" t="str">
        <f ca="1">IF(OR(historyTags!C176="white",historyTags!C176="yellow",historyTags!C176="grey"),IF('Currently Exported 2'!C176=1, "have", "missing"),IF('Currently Exported 2'!C176=1, "extra", "ignore"))</f>
        <v>ignore</v>
      </c>
      <c r="D176" s="1" t="str">
        <f ca="1">IF(OR(historyTags!D176="white",historyTags!D176="yellow",historyTags!D176="grey"),IF('Currently Exported 2'!D176=1, "have", "missing"),IF('Currently Exported 2'!D176=1, "extra", "ignore"))</f>
        <v>ignore</v>
      </c>
      <c r="E176" s="1" t="str">
        <f ca="1">IF(OR(historyTags!E176="white",historyTags!E176="yellow",historyTags!E176="grey"),IF('Currently Exported 2'!E176=1, "have", "missing"),IF('Currently Exported 2'!E176=1, "extra", "ignore"))</f>
        <v>ignore</v>
      </c>
      <c r="F176" s="1" t="str">
        <f ca="1">IF(OR(historyTags!F176="white",historyTags!F176="yellow",historyTags!F176="grey"),IF('Currently Exported 2'!F176=1, "have", "missing"),IF('Currently Exported 2'!F176=1, "extra", "ignore"))</f>
        <v>ignore</v>
      </c>
      <c r="G176" s="1" t="str">
        <f ca="1">IF(OR(historyTags!G176="white",historyTags!G176="yellow",historyTags!G176="grey"),IF('Currently Exported 2'!G176=1, "have", "missing"),IF('Currently Exported 2'!G176=1, "extra", "ignore"))</f>
        <v>ignore</v>
      </c>
      <c r="H176" s="1" t="str">
        <f ca="1">IF(OR(historyTags!H176="white",historyTags!H176="yellow",historyTags!H176="grey"),IF('Currently Exported 2'!H176=1, "have", "missing"),IF('Currently Exported 2'!H176=1, "extra", "ignore"))</f>
        <v>ignore</v>
      </c>
      <c r="I176" s="1" t="str">
        <f ca="1">IF(OR(historyTags!I176="white",historyTags!I176="yellow",historyTags!I176="grey"),IF('Currently Exported 2'!I176=1, "have", "missing"),IF('Currently Exported 2'!I176=1, "extra", "ignore"))</f>
        <v>ignore</v>
      </c>
      <c r="J176" s="1" t="str">
        <f ca="1">IF(OR(historyTags!J176="white",historyTags!J176="yellow",historyTags!J176="grey"),IF('Currently Exported 2'!J176=1, "have", "missing"),IF('Currently Exported 2'!J176=1, "extra", "ignore"))</f>
        <v>ignore</v>
      </c>
      <c r="K176" s="1" t="str">
        <f ca="1">IF(OR(historyTags!K176="white",historyTags!K176="yellow",historyTags!K176="grey"),IF('Currently Exported 2'!K176=1, "have", "missing"),IF('Currently Exported 2'!K176=1, "extra", "ignore"))</f>
        <v>ignore</v>
      </c>
      <c r="L176" s="1" t="str">
        <f ca="1">IF(OR(historyTags!L176="white",historyTags!L176="yellow",historyTags!L176="grey"),IF('Currently Exported 2'!L176=1, "have", "missing"),IF('Currently Exported 2'!L176=1, "extra", "ignore"))</f>
        <v>ignore</v>
      </c>
      <c r="M176" s="1" t="str">
        <f ca="1">IF(OR(historyTags!M176="white",historyTags!M176="yellow",historyTags!M176="grey"),IF('Currently Exported 2'!M176=1, "have", "missing"),IF('Currently Exported 2'!M176=1, "extra", "ignore"))</f>
        <v>ignore</v>
      </c>
      <c r="N176" s="1" t="str">
        <f ca="1">IF(OR(historyTags!N176="white",historyTags!N176="yellow",historyTags!N176="grey"),IF('Currently Exported 2'!N176=1, "have", "missing"),IF('Currently Exported 2'!N176=1, "extra", "ignore"))</f>
        <v>ignore</v>
      </c>
      <c r="O176" s="1" t="str">
        <f ca="1">IF(OR(historyTags!O176="white",historyTags!O176="yellow",historyTags!O176="grey"),IF('Currently Exported 2'!O176=1, "have", "missing"),IF('Currently Exported 2'!O176=1, "extra", "ignore"))</f>
        <v>ignore</v>
      </c>
      <c r="P176" s="1" t="str">
        <f ca="1">IF(OR(historyTags!P176="white",historyTags!P176="yellow",historyTags!P176="grey"),IF('Currently Exported 2'!P176=1, "have", "missing"),IF('Currently Exported 2'!P176=1, "extra", "ignore"))</f>
        <v>ignore</v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IF(OR(historyTags!B177="white",historyTags!B177="yellow",historyTags!B177="grey"),IF('Currently Exported 2'!B177=1, "have", "missing"),IF('Currently Exported 2'!B177=1, "extra", "ignore"))</f>
        <v>ignore</v>
      </c>
      <c r="C177" s="1" t="str">
        <f ca="1">IF(OR(historyTags!C177="white",historyTags!C177="yellow",historyTags!C177="grey"),IF('Currently Exported 2'!C177=1, "have", "missing"),IF('Currently Exported 2'!C177=1, "extra", "ignore"))</f>
        <v>ignore</v>
      </c>
      <c r="D177" s="1" t="str">
        <f ca="1">IF(OR(historyTags!D177="white",historyTags!D177="yellow",historyTags!D177="grey"),IF('Currently Exported 2'!D177=1, "have", "missing"),IF('Currently Exported 2'!D177=1, "extra", "ignore"))</f>
        <v>ignore</v>
      </c>
      <c r="E177" s="1" t="str">
        <f ca="1">IF(OR(historyTags!E177="white",historyTags!E177="yellow",historyTags!E177="grey"),IF('Currently Exported 2'!E177=1, "have", "missing"),IF('Currently Exported 2'!E177=1, "extra", "ignore"))</f>
        <v>ignore</v>
      </c>
      <c r="F177" s="1" t="str">
        <f ca="1">IF(OR(historyTags!F177="white",historyTags!F177="yellow",historyTags!F177="grey"),IF('Currently Exported 2'!F177=1, "have", "missing"),IF('Currently Exported 2'!F177=1, "extra", "ignore"))</f>
        <v>ignore</v>
      </c>
      <c r="G177" s="1" t="str">
        <f ca="1">IF(OR(historyTags!G177="white",historyTags!G177="yellow",historyTags!G177="grey"),IF('Currently Exported 2'!G177=1, "have", "missing"),IF('Currently Exported 2'!G177=1, "extra", "ignore"))</f>
        <v>ignore</v>
      </c>
      <c r="H177" s="1" t="str">
        <f ca="1">IF(OR(historyTags!H177="white",historyTags!H177="yellow",historyTags!H177="grey"),IF('Currently Exported 2'!H177=1, "have", "missing"),IF('Currently Exported 2'!H177=1, "extra", "ignore"))</f>
        <v>ignore</v>
      </c>
      <c r="I177" s="1" t="str">
        <f ca="1">IF(OR(historyTags!I177="white",historyTags!I177="yellow",historyTags!I177="grey"),IF('Currently Exported 2'!I177=1, "have", "missing"),IF('Currently Exported 2'!I177=1, "extra", "ignore"))</f>
        <v>ignore</v>
      </c>
      <c r="J177" s="1" t="str">
        <f ca="1">IF(OR(historyTags!J177="white",historyTags!J177="yellow",historyTags!J177="grey"),IF('Currently Exported 2'!J177=1, "have", "missing"),IF('Currently Exported 2'!J177=1, "extra", "ignore"))</f>
        <v>ignore</v>
      </c>
      <c r="K177" s="1" t="str">
        <f ca="1">IF(OR(historyTags!K177="white",historyTags!K177="yellow",historyTags!K177="grey"),IF('Currently Exported 2'!K177=1, "have", "missing"),IF('Currently Exported 2'!K177=1, "extra", "ignore"))</f>
        <v>ignore</v>
      </c>
      <c r="L177" s="1" t="str">
        <f ca="1">IF(OR(historyTags!L177="white",historyTags!L177="yellow",historyTags!L177="grey"),IF('Currently Exported 2'!L177=1, "have", "missing"),IF('Currently Exported 2'!L177=1, "extra", "ignore"))</f>
        <v>ignore</v>
      </c>
      <c r="M177" s="1" t="str">
        <f ca="1">IF(OR(historyTags!M177="white",historyTags!M177="yellow",historyTags!M177="grey"),IF('Currently Exported 2'!M177=1, "have", "missing"),IF('Currently Exported 2'!M177=1, "extra", "ignore"))</f>
        <v>ignore</v>
      </c>
      <c r="N177" s="1" t="str">
        <f ca="1">IF(OR(historyTags!N177="white",historyTags!N177="yellow",historyTags!N177="grey"),IF('Currently Exported 2'!N177=1, "have", "missing"),IF('Currently Exported 2'!N177=1, "extra", "ignore"))</f>
        <v>ignore</v>
      </c>
      <c r="O177" s="1" t="str">
        <f ca="1">IF(OR(historyTags!O177="white",historyTags!O177="yellow",historyTags!O177="grey"),IF('Currently Exported 2'!O177=1, "have", "missing"),IF('Currently Exported 2'!O177=1, "extra", "ignore"))</f>
        <v>ignore</v>
      </c>
      <c r="P177" s="1" t="str">
        <f ca="1">IF(OR(historyTags!P177="white",historyTags!P177="yellow",historyTags!P177="grey"),IF('Currently Exported 2'!P177=1, "have", "missing"),IF('Currently Exported 2'!P177=1, "extra", "ignore"))</f>
        <v>ignore</v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IF(OR(historyTags!B178="white",historyTags!B178="yellow",historyTags!B178="grey"),IF('Currently Exported 2'!B178=1, "have", "missing"),IF('Currently Exported 2'!B178=1, "extra", "ignore"))</f>
        <v>ignore</v>
      </c>
      <c r="C178" s="1" t="str">
        <f ca="1">IF(OR(historyTags!C178="white",historyTags!C178="yellow",historyTags!C178="grey"),IF('Currently Exported 2'!C178=1, "have", "missing"),IF('Currently Exported 2'!C178=1, "extra", "ignore"))</f>
        <v>ignore</v>
      </c>
      <c r="D178" s="1" t="str">
        <f ca="1">IF(OR(historyTags!D178="white",historyTags!D178="yellow",historyTags!D178="grey"),IF('Currently Exported 2'!D178=1, "have", "missing"),IF('Currently Exported 2'!D178=1, "extra", "ignore"))</f>
        <v>ignore</v>
      </c>
      <c r="E178" s="1" t="str">
        <f ca="1">IF(OR(historyTags!E178="white",historyTags!E178="yellow",historyTags!E178="grey"),IF('Currently Exported 2'!E178=1, "have", "missing"),IF('Currently Exported 2'!E178=1, "extra", "ignore"))</f>
        <v>ignore</v>
      </c>
      <c r="F178" s="1" t="str">
        <f ca="1">IF(OR(historyTags!F178="white",historyTags!F178="yellow",historyTags!F178="grey"),IF('Currently Exported 2'!F178=1, "have", "missing"),IF('Currently Exported 2'!F178=1, "extra", "ignore"))</f>
        <v>ignore</v>
      </c>
      <c r="G178" s="1" t="str">
        <f ca="1">IF(OR(historyTags!G178="white",historyTags!G178="yellow",historyTags!G178="grey"),IF('Currently Exported 2'!G178=1, "have", "missing"),IF('Currently Exported 2'!G178=1, "extra", "ignore"))</f>
        <v>ignore</v>
      </c>
      <c r="H178" s="1" t="str">
        <f ca="1">IF(OR(historyTags!H178="white",historyTags!H178="yellow",historyTags!H178="grey"),IF('Currently Exported 2'!H178=1, "have", "missing"),IF('Currently Exported 2'!H178=1, "extra", "ignore"))</f>
        <v>ignore</v>
      </c>
      <c r="I178" s="1" t="str">
        <f ca="1">IF(OR(historyTags!I178="white",historyTags!I178="yellow",historyTags!I178="grey"),IF('Currently Exported 2'!I178=1, "have", "missing"),IF('Currently Exported 2'!I178=1, "extra", "ignore"))</f>
        <v>ignore</v>
      </c>
      <c r="J178" s="1" t="str">
        <f ca="1">IF(OR(historyTags!J178="white",historyTags!J178="yellow",historyTags!J178="grey"),IF('Currently Exported 2'!J178=1, "have", "missing"),IF('Currently Exported 2'!J178=1, "extra", "ignore"))</f>
        <v>ignore</v>
      </c>
      <c r="K178" s="1" t="str">
        <f ca="1">IF(OR(historyTags!K178="white",historyTags!K178="yellow",historyTags!K178="grey"),IF('Currently Exported 2'!K178=1, "have", "missing"),IF('Currently Exported 2'!K178=1, "extra", "ignore"))</f>
        <v>ignore</v>
      </c>
      <c r="L178" s="1" t="str">
        <f ca="1">IF(OR(historyTags!L178="white",historyTags!L178="yellow",historyTags!L178="grey"),IF('Currently Exported 2'!L178=1, "have", "missing"),IF('Currently Exported 2'!L178=1, "extra", "ignore"))</f>
        <v>ignore</v>
      </c>
      <c r="M178" s="1" t="str">
        <f ca="1">IF(OR(historyTags!M178="white",historyTags!M178="yellow",historyTags!M178="grey"),IF('Currently Exported 2'!M178=1, "have", "missing"),IF('Currently Exported 2'!M178=1, "extra", "ignore"))</f>
        <v>ignore</v>
      </c>
      <c r="N178" s="1" t="str">
        <f ca="1">IF(OR(historyTags!N178="white",historyTags!N178="yellow",historyTags!N178="grey"),IF('Currently Exported 2'!N178=1, "have", "missing"),IF('Currently Exported 2'!N178=1, "extra", "ignore"))</f>
        <v>ignore</v>
      </c>
      <c r="O178" s="1" t="str">
        <f ca="1">IF(OR(historyTags!O178="white",historyTags!O178="yellow",historyTags!O178="grey"),IF('Currently Exported 2'!O178=1, "have", "missing"),IF('Currently Exported 2'!O178=1, "extra", "ignore"))</f>
        <v>ignore</v>
      </c>
      <c r="P178" s="1" t="str">
        <f ca="1">IF(OR(historyTags!P178="white",historyTags!P178="yellow",historyTags!P178="grey"),IF('Currently Exported 2'!P178=1, "have", "missing"),IF('Currently Exported 2'!P178=1, "extra", "ignore"))</f>
        <v>ignore</v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IF(OR(historyTags!B179="white",historyTags!B179="yellow",historyTags!B179="grey"),IF('Currently Exported 2'!B179=1, "have", "missing"),IF('Currently Exported 2'!B179=1, "extra", "ignore"))</f>
        <v>ignore</v>
      </c>
      <c r="C179" s="1" t="str">
        <f ca="1">IF(OR(historyTags!C179="white",historyTags!C179="yellow",historyTags!C179="grey"),IF('Currently Exported 2'!C179=1, "have", "missing"),IF('Currently Exported 2'!C179=1, "extra", "ignore"))</f>
        <v>ignore</v>
      </c>
      <c r="D179" s="1" t="str">
        <f ca="1">IF(OR(historyTags!D179="white",historyTags!D179="yellow",historyTags!D179="grey"),IF('Currently Exported 2'!D179=1, "have", "missing"),IF('Currently Exported 2'!D179=1, "extra", "ignore"))</f>
        <v>ignore</v>
      </c>
      <c r="E179" s="1" t="str">
        <f ca="1">IF(OR(historyTags!E179="white",historyTags!E179="yellow",historyTags!E179="grey"),IF('Currently Exported 2'!E179=1, "have", "missing"),IF('Currently Exported 2'!E179=1, "extra", "ignore"))</f>
        <v>ignore</v>
      </c>
      <c r="F179" s="1" t="str">
        <f ca="1">IF(OR(historyTags!F179="white",historyTags!F179="yellow",historyTags!F179="grey"),IF('Currently Exported 2'!F179=1, "have", "missing"),IF('Currently Exported 2'!F179=1, "extra", "ignore"))</f>
        <v>ignore</v>
      </c>
      <c r="G179" s="1" t="str">
        <f ca="1">IF(OR(historyTags!G179="white",historyTags!G179="yellow",historyTags!G179="grey"),IF('Currently Exported 2'!G179=1, "have", "missing"),IF('Currently Exported 2'!G179=1, "extra", "ignore"))</f>
        <v>ignore</v>
      </c>
      <c r="H179" s="1" t="str">
        <f ca="1">IF(OR(historyTags!H179="white",historyTags!H179="yellow",historyTags!H179="grey"),IF('Currently Exported 2'!H179=1, "have", "missing"),IF('Currently Exported 2'!H179=1, "extra", "ignore"))</f>
        <v>ignore</v>
      </c>
      <c r="I179" s="1" t="str">
        <f ca="1">IF(OR(historyTags!I179="white",historyTags!I179="yellow",historyTags!I179="grey"),IF('Currently Exported 2'!I179=1, "have", "missing"),IF('Currently Exported 2'!I179=1, "extra", "ignore"))</f>
        <v>ignore</v>
      </c>
      <c r="J179" s="1" t="str">
        <f ca="1">IF(OR(historyTags!J179="white",historyTags!J179="yellow",historyTags!J179="grey"),IF('Currently Exported 2'!J179=1, "have", "missing"),IF('Currently Exported 2'!J179=1, "extra", "ignore"))</f>
        <v>ignore</v>
      </c>
      <c r="K179" s="1" t="str">
        <f ca="1">IF(OR(historyTags!K179="white",historyTags!K179="yellow",historyTags!K179="grey"),IF('Currently Exported 2'!K179=1, "have", "missing"),IF('Currently Exported 2'!K179=1, "extra", "ignore"))</f>
        <v>ignore</v>
      </c>
      <c r="L179" s="1" t="str">
        <f ca="1">IF(OR(historyTags!L179="white",historyTags!L179="yellow",historyTags!L179="grey"),IF('Currently Exported 2'!L179=1, "have", "missing"),IF('Currently Exported 2'!L179=1, "extra", "ignore"))</f>
        <v>ignore</v>
      </c>
      <c r="M179" s="1" t="str">
        <f ca="1">IF(OR(historyTags!M179="white",historyTags!M179="yellow",historyTags!M179="grey"),IF('Currently Exported 2'!M179=1, "have", "missing"),IF('Currently Exported 2'!M179=1, "extra", "ignore"))</f>
        <v>ignore</v>
      </c>
      <c r="N179" s="1" t="str">
        <f ca="1">IF(OR(historyTags!N179="white",historyTags!N179="yellow",historyTags!N179="grey"),IF('Currently Exported 2'!N179=1, "have", "missing"),IF('Currently Exported 2'!N179=1, "extra", "ignore"))</f>
        <v>ignore</v>
      </c>
      <c r="O179" s="1" t="str">
        <f ca="1">IF(OR(historyTags!O179="white",historyTags!O179="yellow",historyTags!O179="grey"),IF('Currently Exported 2'!O179=1, "have", "missing"),IF('Currently Exported 2'!O179=1, "extra", "ignore"))</f>
        <v>ignore</v>
      </c>
      <c r="P179" s="1" t="str">
        <f ca="1">IF(OR(historyTags!P179="white",historyTags!P179="yellow",historyTags!P179="grey"),IF('Currently Exported 2'!P179=1, "have", "missing"),IF('Currently Exported 2'!P179=1, "extra", "ignore"))</f>
        <v>ignore</v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IF(OR(historyTags!B180="white",historyTags!B180="yellow",historyTags!B180="grey"),IF('Currently Exported 2'!B180=1, "have", "missing"),IF('Currently Exported 2'!B180=1, "extra", "ignore"))</f>
        <v>ignore</v>
      </c>
      <c r="C180" s="1" t="str">
        <f ca="1">IF(OR(historyTags!C180="white",historyTags!C180="yellow",historyTags!C180="grey"),IF('Currently Exported 2'!C180=1, "have", "missing"),IF('Currently Exported 2'!C180=1, "extra", "ignore"))</f>
        <v>ignore</v>
      </c>
      <c r="D180" s="1" t="str">
        <f ca="1">IF(OR(historyTags!D180="white",historyTags!D180="yellow",historyTags!D180="grey"),IF('Currently Exported 2'!D180=1, "have", "missing"),IF('Currently Exported 2'!D180=1, "extra", "ignore"))</f>
        <v>ignore</v>
      </c>
      <c r="E180" s="1" t="str">
        <f ca="1">IF(OR(historyTags!E180="white",historyTags!E180="yellow",historyTags!E180="grey"),IF('Currently Exported 2'!E180=1, "have", "missing"),IF('Currently Exported 2'!E180=1, "extra", "ignore"))</f>
        <v>ignore</v>
      </c>
      <c r="F180" s="1" t="str">
        <f ca="1">IF(OR(historyTags!F180="white",historyTags!F180="yellow",historyTags!F180="grey"),IF('Currently Exported 2'!F180=1, "have", "missing"),IF('Currently Exported 2'!F180=1, "extra", "ignore"))</f>
        <v>ignore</v>
      </c>
      <c r="G180" s="1" t="str">
        <f ca="1">IF(OR(historyTags!G180="white",historyTags!G180="yellow",historyTags!G180="grey"),IF('Currently Exported 2'!G180=1, "have", "missing"),IF('Currently Exported 2'!G180=1, "extra", "ignore"))</f>
        <v>ignore</v>
      </c>
      <c r="H180" s="1" t="str">
        <f ca="1">IF(OR(historyTags!H180="white",historyTags!H180="yellow",historyTags!H180="grey"),IF('Currently Exported 2'!H180=1, "have", "missing"),IF('Currently Exported 2'!H180=1, "extra", "ignore"))</f>
        <v>ignore</v>
      </c>
      <c r="I180" s="1" t="str">
        <f ca="1">IF(OR(historyTags!I180="white",historyTags!I180="yellow",historyTags!I180="grey"),IF('Currently Exported 2'!I180=1, "have", "missing"),IF('Currently Exported 2'!I180=1, "extra", "ignore"))</f>
        <v>ignore</v>
      </c>
      <c r="J180" s="1" t="str">
        <f ca="1">IF(OR(historyTags!J180="white",historyTags!J180="yellow",historyTags!J180="grey"),IF('Currently Exported 2'!J180=1, "have", "missing"),IF('Currently Exported 2'!J180=1, "extra", "ignore"))</f>
        <v>ignore</v>
      </c>
      <c r="K180" s="1" t="str">
        <f ca="1">IF(OR(historyTags!K180="white",historyTags!K180="yellow",historyTags!K180="grey"),IF('Currently Exported 2'!K180=1, "have", "missing"),IF('Currently Exported 2'!K180=1, "extra", "ignore"))</f>
        <v>ignore</v>
      </c>
      <c r="L180" s="1" t="str">
        <f ca="1">IF(OR(historyTags!L180="white",historyTags!L180="yellow",historyTags!L180="grey"),IF('Currently Exported 2'!L180=1, "have", "missing"),IF('Currently Exported 2'!L180=1, "extra", "ignore"))</f>
        <v>ignore</v>
      </c>
      <c r="M180" s="1" t="str">
        <f ca="1">IF(OR(historyTags!M180="white",historyTags!M180="yellow",historyTags!M180="grey"),IF('Currently Exported 2'!M180=1, "have", "missing"),IF('Currently Exported 2'!M180=1, "extra", "ignore"))</f>
        <v>ignore</v>
      </c>
      <c r="N180" s="1" t="str">
        <f ca="1">IF(OR(historyTags!N180="white",historyTags!N180="yellow",historyTags!N180="grey"),IF('Currently Exported 2'!N180=1, "have", "missing"),IF('Currently Exported 2'!N180=1, "extra", "ignore"))</f>
        <v>ignore</v>
      </c>
      <c r="O180" s="1" t="str">
        <f ca="1">IF(OR(historyTags!O180="white",historyTags!O180="yellow",historyTags!O180="grey"),IF('Currently Exported 2'!O180=1, "have", "missing"),IF('Currently Exported 2'!O180=1, "extra", "ignore"))</f>
        <v>ignore</v>
      </c>
      <c r="P180" s="1" t="str">
        <f ca="1">IF(OR(historyTags!P180="white",historyTags!P180="yellow",historyTags!P180="grey"),IF('Currently Exported 2'!P180=1, "have", "missing"),IF('Currently Exported 2'!P180=1, "extra", "ignore"))</f>
        <v>ignore</v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IF(OR(historyTags!B181="white",historyTags!B181="yellow",historyTags!B181="grey"),IF('Currently Exported 2'!B181=1, "have", "missing"),IF('Currently Exported 2'!B181=1, "extra", "ignore"))</f>
        <v>ignore</v>
      </c>
      <c r="C181" s="1" t="str">
        <f ca="1">IF(OR(historyTags!C181="white",historyTags!C181="yellow",historyTags!C181="grey"),IF('Currently Exported 2'!C181=1, "have", "missing"),IF('Currently Exported 2'!C181=1, "extra", "ignore"))</f>
        <v>ignore</v>
      </c>
      <c r="D181" s="1" t="str">
        <f ca="1">IF(OR(historyTags!D181="white",historyTags!D181="yellow",historyTags!D181="grey"),IF('Currently Exported 2'!D181=1, "have", "missing"),IF('Currently Exported 2'!D181=1, "extra", "ignore"))</f>
        <v>ignore</v>
      </c>
      <c r="E181" s="1" t="str">
        <f ca="1">IF(OR(historyTags!E181="white",historyTags!E181="yellow",historyTags!E181="grey"),IF('Currently Exported 2'!E181=1, "have", "missing"),IF('Currently Exported 2'!E181=1, "extra", "ignore"))</f>
        <v>ignore</v>
      </c>
      <c r="F181" s="1" t="str">
        <f ca="1">IF(OR(historyTags!F181="white",historyTags!F181="yellow",historyTags!F181="grey"),IF('Currently Exported 2'!F181=1, "have", "missing"),IF('Currently Exported 2'!F181=1, "extra", "ignore"))</f>
        <v>ignore</v>
      </c>
      <c r="G181" s="1" t="str">
        <f ca="1">IF(OR(historyTags!G181="white",historyTags!G181="yellow",historyTags!G181="grey"),IF('Currently Exported 2'!G181=1, "have", "missing"),IF('Currently Exported 2'!G181=1, "extra", "ignore"))</f>
        <v>ignore</v>
      </c>
      <c r="H181" s="1" t="str">
        <f ca="1">IF(OR(historyTags!H181="white",historyTags!H181="yellow",historyTags!H181="grey"),IF('Currently Exported 2'!H181=1, "have", "missing"),IF('Currently Exported 2'!H181=1, "extra", "ignore"))</f>
        <v>ignore</v>
      </c>
      <c r="I181" s="1" t="str">
        <f ca="1">IF(OR(historyTags!I181="white",historyTags!I181="yellow",historyTags!I181="grey"),IF('Currently Exported 2'!I181=1, "have", "missing"),IF('Currently Exported 2'!I181=1, "extra", "ignore"))</f>
        <v>ignore</v>
      </c>
      <c r="J181" s="1" t="str">
        <f ca="1">IF(OR(historyTags!J181="white",historyTags!J181="yellow",historyTags!J181="grey"),IF('Currently Exported 2'!J181=1, "have", "missing"),IF('Currently Exported 2'!J181=1, "extra", "ignore"))</f>
        <v>ignore</v>
      </c>
      <c r="K181" s="1" t="str">
        <f ca="1">IF(OR(historyTags!K181="white",historyTags!K181="yellow",historyTags!K181="grey"),IF('Currently Exported 2'!K181=1, "have", "missing"),IF('Currently Exported 2'!K181=1, "extra", "ignore"))</f>
        <v>ignore</v>
      </c>
      <c r="L181" s="1" t="str">
        <f ca="1">IF(OR(historyTags!L181="white",historyTags!L181="yellow",historyTags!L181="grey"),IF('Currently Exported 2'!L181=1, "have", "missing"),IF('Currently Exported 2'!L181=1, "extra", "ignore"))</f>
        <v>ignore</v>
      </c>
      <c r="M181" s="1" t="str">
        <f ca="1">IF(OR(historyTags!M181="white",historyTags!M181="yellow",historyTags!M181="grey"),IF('Currently Exported 2'!M181=1, "have", "missing"),IF('Currently Exported 2'!M181=1, "extra", "ignore"))</f>
        <v>ignore</v>
      </c>
      <c r="N181" s="1" t="str">
        <f ca="1">IF(OR(historyTags!N181="white",historyTags!N181="yellow",historyTags!N181="grey"),IF('Currently Exported 2'!N181=1, "have", "missing"),IF('Currently Exported 2'!N181=1, "extra", "ignore"))</f>
        <v>ignore</v>
      </c>
      <c r="O181" s="1" t="str">
        <f ca="1">IF(OR(historyTags!O181="white",historyTags!O181="yellow",historyTags!O181="grey"),IF('Currently Exported 2'!O181=1, "have", "missing"),IF('Currently Exported 2'!O181=1, "extra", "ignore"))</f>
        <v>ignore</v>
      </c>
      <c r="P181" s="1" t="str">
        <f ca="1">IF(OR(historyTags!P181="white",historyTags!P181="yellow",historyTags!P181="grey"),IF('Currently Exported 2'!P181=1, "have", "missing"),IF('Currently Exported 2'!P181=1, "extra", "ignore"))</f>
        <v>ignore</v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IF(OR(historyTags!B182="white",historyTags!B182="yellow",historyTags!B182="grey"),IF('Currently Exported 2'!B182=1, "have", "missing"),IF('Currently Exported 2'!B182=1, "extra", "ignore"))</f>
        <v>ignore</v>
      </c>
      <c r="C182" s="1" t="str">
        <f ca="1">IF(OR(historyTags!C182="white",historyTags!C182="yellow",historyTags!C182="grey"),IF('Currently Exported 2'!C182=1, "have", "missing"),IF('Currently Exported 2'!C182=1, "extra", "ignore"))</f>
        <v>ignore</v>
      </c>
      <c r="D182" s="1" t="str">
        <f ca="1">IF(OR(historyTags!D182="white",historyTags!D182="yellow",historyTags!D182="grey"),IF('Currently Exported 2'!D182=1, "have", "missing"),IF('Currently Exported 2'!D182=1, "extra", "ignore"))</f>
        <v>ignore</v>
      </c>
      <c r="E182" s="1" t="str">
        <f ca="1">IF(OR(historyTags!E182="white",historyTags!E182="yellow",historyTags!E182="grey"),IF('Currently Exported 2'!E182=1, "have", "missing"),IF('Currently Exported 2'!E182=1, "extra", "ignore"))</f>
        <v>ignore</v>
      </c>
      <c r="F182" s="1" t="str">
        <f ca="1">IF(OR(historyTags!F182="white",historyTags!F182="yellow",historyTags!F182="grey"),IF('Currently Exported 2'!F182=1, "have", "missing"),IF('Currently Exported 2'!F182=1, "extra", "ignore"))</f>
        <v>ignore</v>
      </c>
      <c r="G182" s="1" t="str">
        <f ca="1">IF(OR(historyTags!G182="white",historyTags!G182="yellow",historyTags!G182="grey"),IF('Currently Exported 2'!G182=1, "have", "missing"),IF('Currently Exported 2'!G182=1, "extra", "ignore"))</f>
        <v>ignore</v>
      </c>
      <c r="H182" s="1" t="str">
        <f ca="1">IF(OR(historyTags!H182="white",historyTags!H182="yellow",historyTags!H182="grey"),IF('Currently Exported 2'!H182=1, "have", "missing"),IF('Currently Exported 2'!H182=1, "extra", "ignore"))</f>
        <v>ignore</v>
      </c>
      <c r="I182" s="1" t="str">
        <f ca="1">IF(OR(historyTags!I182="white",historyTags!I182="yellow",historyTags!I182="grey"),IF('Currently Exported 2'!I182=1, "have", "missing"),IF('Currently Exported 2'!I182=1, "extra", "ignore"))</f>
        <v>ignore</v>
      </c>
      <c r="J182" s="1" t="str">
        <f ca="1">IF(OR(historyTags!J182="white",historyTags!J182="yellow",historyTags!J182="grey"),IF('Currently Exported 2'!J182=1, "have", "missing"),IF('Currently Exported 2'!J182=1, "extra", "ignore"))</f>
        <v>ignore</v>
      </c>
      <c r="K182" s="1" t="str">
        <f ca="1">IF(OR(historyTags!K182="white",historyTags!K182="yellow",historyTags!K182="grey"),IF('Currently Exported 2'!K182=1, "have", "missing"),IF('Currently Exported 2'!K182=1, "extra", "ignore"))</f>
        <v>ignore</v>
      </c>
      <c r="L182" s="1" t="str">
        <f ca="1">IF(OR(historyTags!L182="white",historyTags!L182="yellow",historyTags!L182="grey"),IF('Currently Exported 2'!L182=1, "have", "missing"),IF('Currently Exported 2'!L182=1, "extra", "ignore"))</f>
        <v>ignore</v>
      </c>
      <c r="M182" s="1" t="str">
        <f ca="1">IF(OR(historyTags!M182="white",historyTags!M182="yellow",historyTags!M182="grey"),IF('Currently Exported 2'!M182=1, "have", "missing"),IF('Currently Exported 2'!M182=1, "extra", "ignore"))</f>
        <v>ignore</v>
      </c>
      <c r="N182" s="1" t="str">
        <f ca="1">IF(OR(historyTags!N182="white",historyTags!N182="yellow",historyTags!N182="grey"),IF('Currently Exported 2'!N182=1, "have", "missing"),IF('Currently Exported 2'!N182=1, "extra", "ignore"))</f>
        <v>ignore</v>
      </c>
      <c r="O182" s="1" t="str">
        <f ca="1">IF(OR(historyTags!O182="white",historyTags!O182="yellow",historyTags!O182="grey"),IF('Currently Exported 2'!O182=1, "have", "missing"),IF('Currently Exported 2'!O182=1, "extra", "ignore"))</f>
        <v>ignore</v>
      </c>
      <c r="P182" s="1" t="str">
        <f ca="1">IF(OR(historyTags!P182="white",historyTags!P182="yellow",historyTags!P182="grey"),IF('Currently Exported 2'!P182=1, "have", "missing"),IF('Currently Exported 2'!P182=1, "extra", "ignore"))</f>
        <v>ignore</v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IF(OR(historyTags!B183="white",historyTags!B183="yellow",historyTags!B183="grey"),IF('Currently Exported 2'!B183=1, "have", "missing"),IF('Currently Exported 2'!B183=1, "extra", "ignore"))</f>
        <v>ignore</v>
      </c>
      <c r="C183" s="1" t="str">
        <f ca="1">IF(OR(historyTags!C183="white",historyTags!C183="yellow",historyTags!C183="grey"),IF('Currently Exported 2'!C183=1, "have", "missing"),IF('Currently Exported 2'!C183=1, "extra", "ignore"))</f>
        <v>ignore</v>
      </c>
      <c r="D183" s="1" t="str">
        <f ca="1">IF(OR(historyTags!D183="white",historyTags!D183="yellow",historyTags!D183="grey"),IF('Currently Exported 2'!D183=1, "have", "missing"),IF('Currently Exported 2'!D183=1, "extra", "ignore"))</f>
        <v>ignore</v>
      </c>
      <c r="E183" s="1" t="str">
        <f ca="1">IF(OR(historyTags!E183="white",historyTags!E183="yellow",historyTags!E183="grey"),IF('Currently Exported 2'!E183=1, "have", "missing"),IF('Currently Exported 2'!E183=1, "extra", "ignore"))</f>
        <v>ignore</v>
      </c>
      <c r="F183" s="1" t="str">
        <f ca="1">IF(OR(historyTags!F183="white",historyTags!F183="yellow",historyTags!F183="grey"),IF('Currently Exported 2'!F183=1, "have", "missing"),IF('Currently Exported 2'!F183=1, "extra", "ignore"))</f>
        <v>ignore</v>
      </c>
      <c r="G183" s="1" t="str">
        <f ca="1">IF(OR(historyTags!G183="white",historyTags!G183="yellow",historyTags!G183="grey"),IF('Currently Exported 2'!G183=1, "have", "missing"),IF('Currently Exported 2'!G183=1, "extra", "ignore"))</f>
        <v>ignore</v>
      </c>
      <c r="H183" s="1" t="str">
        <f ca="1">IF(OR(historyTags!H183="white",historyTags!H183="yellow",historyTags!H183="grey"),IF('Currently Exported 2'!H183=1, "have", "missing"),IF('Currently Exported 2'!H183=1, "extra", "ignore"))</f>
        <v>ignore</v>
      </c>
      <c r="I183" s="1" t="str">
        <f ca="1">IF(OR(historyTags!I183="white",historyTags!I183="yellow",historyTags!I183="grey"),IF('Currently Exported 2'!I183=1, "have", "missing"),IF('Currently Exported 2'!I183=1, "extra", "ignore"))</f>
        <v>ignore</v>
      </c>
      <c r="J183" s="1" t="str">
        <f ca="1">IF(OR(historyTags!J183="white",historyTags!J183="yellow",historyTags!J183="grey"),IF('Currently Exported 2'!J183=1, "have", "missing"),IF('Currently Exported 2'!J183=1, "extra", "ignore"))</f>
        <v>ignore</v>
      </c>
      <c r="K183" s="1" t="str">
        <f ca="1">IF(OR(historyTags!K183="white",historyTags!K183="yellow",historyTags!K183="grey"),IF('Currently Exported 2'!K183=1, "have", "missing"),IF('Currently Exported 2'!K183=1, "extra", "ignore"))</f>
        <v>ignore</v>
      </c>
      <c r="L183" s="1" t="str">
        <f ca="1">IF(OR(historyTags!L183="white",historyTags!L183="yellow",historyTags!L183="grey"),IF('Currently Exported 2'!L183=1, "have", "missing"),IF('Currently Exported 2'!L183=1, "extra", "ignore"))</f>
        <v>ignore</v>
      </c>
      <c r="M183" s="1" t="str">
        <f ca="1">IF(OR(historyTags!M183="white",historyTags!M183="yellow",historyTags!M183="grey"),IF('Currently Exported 2'!M183=1, "have", "missing"),IF('Currently Exported 2'!M183=1, "extra", "ignore"))</f>
        <v>ignore</v>
      </c>
      <c r="N183" s="1" t="str">
        <f ca="1">IF(OR(historyTags!N183="white",historyTags!N183="yellow",historyTags!N183="grey"),IF('Currently Exported 2'!N183=1, "have", "missing"),IF('Currently Exported 2'!N183=1, "extra", "ignore"))</f>
        <v>ignore</v>
      </c>
      <c r="O183" s="1" t="str">
        <f ca="1">IF(OR(historyTags!O183="white",historyTags!O183="yellow",historyTags!O183="grey"),IF('Currently Exported 2'!O183=1, "have", "missing"),IF('Currently Exported 2'!O183=1, "extra", "ignore"))</f>
        <v>ignore</v>
      </c>
      <c r="P183" s="1" t="str">
        <f ca="1">IF(OR(historyTags!P183="white",historyTags!P183="yellow",historyTags!P183="grey"),IF('Currently Exported 2'!P183=1, "have", "missing"),IF('Currently Exported 2'!P183=1, "extra", "ignore"))</f>
        <v>ignore</v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IF(OR(historyTags!B184="white",historyTags!B184="yellow",historyTags!B184="grey"),IF('Currently Exported 2'!B184=1, "have", "missing"),IF('Currently Exported 2'!B184=1, "extra", "ignore"))</f>
        <v>ignore</v>
      </c>
      <c r="C184" s="1" t="str">
        <f ca="1">IF(OR(historyTags!C184="white",historyTags!C184="yellow",historyTags!C184="grey"),IF('Currently Exported 2'!C184=1, "have", "missing"),IF('Currently Exported 2'!C184=1, "extra", "ignore"))</f>
        <v>ignore</v>
      </c>
      <c r="D184" s="1" t="str">
        <f ca="1">IF(OR(historyTags!D184="white",historyTags!D184="yellow",historyTags!D184="grey"),IF('Currently Exported 2'!D184=1, "have", "missing"),IF('Currently Exported 2'!D184=1, "extra", "ignore"))</f>
        <v>ignore</v>
      </c>
      <c r="E184" s="1" t="str">
        <f ca="1">IF(OR(historyTags!E184="white",historyTags!E184="yellow",historyTags!E184="grey"),IF('Currently Exported 2'!E184=1, "have", "missing"),IF('Currently Exported 2'!E184=1, "extra", "ignore"))</f>
        <v>ignore</v>
      </c>
      <c r="F184" s="1" t="str">
        <f ca="1">IF(OR(historyTags!F184="white",historyTags!F184="yellow",historyTags!F184="grey"),IF('Currently Exported 2'!F184=1, "have", "missing"),IF('Currently Exported 2'!F184=1, "extra", "ignore"))</f>
        <v>ignore</v>
      </c>
      <c r="G184" s="1" t="str">
        <f ca="1">IF(OR(historyTags!G184="white",historyTags!G184="yellow",historyTags!G184="grey"),IF('Currently Exported 2'!G184=1, "have", "missing"),IF('Currently Exported 2'!G184=1, "extra", "ignore"))</f>
        <v>ignore</v>
      </c>
      <c r="H184" s="1" t="str">
        <f ca="1">IF(OR(historyTags!H184="white",historyTags!H184="yellow",historyTags!H184="grey"),IF('Currently Exported 2'!H184=1, "have", "missing"),IF('Currently Exported 2'!H184=1, "extra", "ignore"))</f>
        <v>ignore</v>
      </c>
      <c r="I184" s="1" t="str">
        <f ca="1">IF(OR(historyTags!I184="white",historyTags!I184="yellow",historyTags!I184="grey"),IF('Currently Exported 2'!I184=1, "have", "missing"),IF('Currently Exported 2'!I184=1, "extra", "ignore"))</f>
        <v>ignore</v>
      </c>
      <c r="J184" s="1" t="str">
        <f ca="1">IF(OR(historyTags!J184="white",historyTags!J184="yellow",historyTags!J184="grey"),IF('Currently Exported 2'!J184=1, "have", "missing"),IF('Currently Exported 2'!J184=1, "extra", "ignore"))</f>
        <v>ignore</v>
      </c>
      <c r="K184" s="1" t="str">
        <f ca="1">IF(OR(historyTags!K184="white",historyTags!K184="yellow",historyTags!K184="grey"),IF('Currently Exported 2'!K184=1, "have", "missing"),IF('Currently Exported 2'!K184=1, "extra", "ignore"))</f>
        <v>ignore</v>
      </c>
      <c r="L184" s="1" t="str">
        <f ca="1">IF(OR(historyTags!L184="white",historyTags!L184="yellow",historyTags!L184="grey"),IF('Currently Exported 2'!L184=1, "have", "missing"),IF('Currently Exported 2'!L184=1, "extra", "ignore"))</f>
        <v>ignore</v>
      </c>
      <c r="M184" s="1" t="str">
        <f ca="1">IF(OR(historyTags!M184="white",historyTags!M184="yellow",historyTags!M184="grey"),IF('Currently Exported 2'!M184=1, "have", "missing"),IF('Currently Exported 2'!M184=1, "extra", "ignore"))</f>
        <v>ignore</v>
      </c>
      <c r="N184" s="1" t="str">
        <f ca="1">IF(OR(historyTags!N184="white",historyTags!N184="yellow",historyTags!N184="grey"),IF('Currently Exported 2'!N184=1, "have", "missing"),IF('Currently Exported 2'!N184=1, "extra", "ignore"))</f>
        <v>ignore</v>
      </c>
      <c r="O184" s="1" t="str">
        <f ca="1">IF(OR(historyTags!O184="white",historyTags!O184="yellow",historyTags!O184="grey"),IF('Currently Exported 2'!O184=1, "have", "missing"),IF('Currently Exported 2'!O184=1, "extra", "ignore"))</f>
        <v>ignore</v>
      </c>
      <c r="P184" s="1" t="str">
        <f ca="1">IF(OR(historyTags!P184="white",historyTags!P184="yellow",historyTags!P184="grey"),IF('Currently Exported 2'!P184=1, "have", "missing"),IF('Currently Exported 2'!P184=1, "extra", "ignore"))</f>
        <v>ignore</v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IF(OR(historyTags!B185="white",historyTags!B185="yellow",historyTags!B185="grey"),IF('Currently Exported 2'!B185=1, "have", "missing"),IF('Currently Exported 2'!B185=1, "extra", "ignore"))</f>
        <v>ignore</v>
      </c>
      <c r="C185" s="1" t="str">
        <f ca="1">IF(OR(historyTags!C185="white",historyTags!C185="yellow",historyTags!C185="grey"),IF('Currently Exported 2'!C185=1, "have", "missing"),IF('Currently Exported 2'!C185=1, "extra", "ignore"))</f>
        <v>ignore</v>
      </c>
      <c r="D185" s="1" t="str">
        <f ca="1">IF(OR(historyTags!D185="white",historyTags!D185="yellow",historyTags!D185="grey"),IF('Currently Exported 2'!D185=1, "have", "missing"),IF('Currently Exported 2'!D185=1, "extra", "ignore"))</f>
        <v>ignore</v>
      </c>
      <c r="E185" s="1" t="str">
        <f ca="1">IF(OR(historyTags!E185="white",historyTags!E185="yellow",historyTags!E185="grey"),IF('Currently Exported 2'!E185=1, "have", "missing"),IF('Currently Exported 2'!E185=1, "extra", "ignore"))</f>
        <v>ignore</v>
      </c>
      <c r="F185" s="1" t="str">
        <f ca="1">IF(OR(historyTags!F185="white",historyTags!F185="yellow",historyTags!F185="grey"),IF('Currently Exported 2'!F185=1, "have", "missing"),IF('Currently Exported 2'!F185=1, "extra", "ignore"))</f>
        <v>ignore</v>
      </c>
      <c r="G185" s="1" t="str">
        <f ca="1">IF(OR(historyTags!G185="white",historyTags!G185="yellow",historyTags!G185="grey"),IF('Currently Exported 2'!G185=1, "have", "missing"),IF('Currently Exported 2'!G185=1, "extra", "ignore"))</f>
        <v>ignore</v>
      </c>
      <c r="H185" s="1" t="str">
        <f ca="1">IF(OR(historyTags!H185="white",historyTags!H185="yellow",historyTags!H185="grey"),IF('Currently Exported 2'!H185=1, "have", "missing"),IF('Currently Exported 2'!H185=1, "extra", "ignore"))</f>
        <v>ignore</v>
      </c>
      <c r="I185" s="1" t="str">
        <f ca="1">IF(OR(historyTags!I185="white",historyTags!I185="yellow",historyTags!I185="grey"),IF('Currently Exported 2'!I185=1, "have", "missing"),IF('Currently Exported 2'!I185=1, "extra", "ignore"))</f>
        <v>ignore</v>
      </c>
      <c r="J185" s="1" t="str">
        <f ca="1">IF(OR(historyTags!J185="white",historyTags!J185="yellow",historyTags!J185="grey"),IF('Currently Exported 2'!J185=1, "have", "missing"),IF('Currently Exported 2'!J185=1, "extra", "ignore"))</f>
        <v>ignore</v>
      </c>
      <c r="K185" s="1" t="str">
        <f ca="1">IF(OR(historyTags!K185="white",historyTags!K185="yellow",historyTags!K185="grey"),IF('Currently Exported 2'!K185=1, "have", "missing"),IF('Currently Exported 2'!K185=1, "extra", "ignore"))</f>
        <v>ignore</v>
      </c>
      <c r="L185" s="1" t="str">
        <f ca="1">IF(OR(historyTags!L185="white",historyTags!L185="yellow",historyTags!L185="grey"),IF('Currently Exported 2'!L185=1, "have", "missing"),IF('Currently Exported 2'!L185=1, "extra", "ignore"))</f>
        <v>ignore</v>
      </c>
      <c r="M185" s="1" t="str">
        <f ca="1">IF(OR(historyTags!M185="white",historyTags!M185="yellow",historyTags!M185="grey"),IF('Currently Exported 2'!M185=1, "have", "missing"),IF('Currently Exported 2'!M185=1, "extra", "ignore"))</f>
        <v>ignore</v>
      </c>
      <c r="N185" s="1" t="str">
        <f ca="1">IF(OR(historyTags!N185="white",historyTags!N185="yellow",historyTags!N185="grey"),IF('Currently Exported 2'!N185=1, "have", "missing"),IF('Currently Exported 2'!N185=1, "extra", "ignore"))</f>
        <v>ignore</v>
      </c>
      <c r="O185" s="1" t="str">
        <f ca="1">IF(OR(historyTags!O185="white",historyTags!O185="yellow",historyTags!O185="grey"),IF('Currently Exported 2'!O185=1, "have", "missing"),IF('Currently Exported 2'!O185=1, "extra", "ignore"))</f>
        <v>ignore</v>
      </c>
      <c r="P185" s="1" t="str">
        <f ca="1">IF(OR(historyTags!P185="white",historyTags!P185="yellow",historyTags!P185="grey"),IF('Currently Exported 2'!P185=1, "have", "missing"),IF('Currently Exported 2'!P185=1, "extra", "ignore"))</f>
        <v>ignore</v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IF(OR(historyTags!B186="white",historyTags!B186="yellow",historyTags!B186="grey"),IF('Currently Exported 2'!B186=1, "have", "missing"),IF('Currently Exported 2'!B186=1, "extra", "ignore"))</f>
        <v>ignore</v>
      </c>
      <c r="C186" s="1" t="str">
        <f ca="1">IF(OR(historyTags!C186="white",historyTags!C186="yellow",historyTags!C186="grey"),IF('Currently Exported 2'!C186=1, "have", "missing"),IF('Currently Exported 2'!C186=1, "extra", "ignore"))</f>
        <v>ignore</v>
      </c>
      <c r="D186" s="1" t="str">
        <f ca="1">IF(OR(historyTags!D186="white",historyTags!D186="yellow",historyTags!D186="grey"),IF('Currently Exported 2'!D186=1, "have", "missing"),IF('Currently Exported 2'!D186=1, "extra", "ignore"))</f>
        <v>ignore</v>
      </c>
      <c r="E186" s="1" t="str">
        <f ca="1">IF(OR(historyTags!E186="white",historyTags!E186="yellow",historyTags!E186="grey"),IF('Currently Exported 2'!E186=1, "have", "missing"),IF('Currently Exported 2'!E186=1, "extra", "ignore"))</f>
        <v>ignore</v>
      </c>
      <c r="F186" s="1" t="str">
        <f ca="1">IF(OR(historyTags!F186="white",historyTags!F186="yellow",historyTags!F186="grey"),IF('Currently Exported 2'!F186=1, "have", "missing"),IF('Currently Exported 2'!F186=1, "extra", "ignore"))</f>
        <v>ignore</v>
      </c>
      <c r="G186" s="1" t="str">
        <f ca="1">IF(OR(historyTags!G186="white",historyTags!G186="yellow",historyTags!G186="grey"),IF('Currently Exported 2'!G186=1, "have", "missing"),IF('Currently Exported 2'!G186=1, "extra", "ignore"))</f>
        <v>ignore</v>
      </c>
      <c r="H186" s="1" t="str">
        <f ca="1">IF(OR(historyTags!H186="white",historyTags!H186="yellow",historyTags!H186="grey"),IF('Currently Exported 2'!H186=1, "have", "missing"),IF('Currently Exported 2'!H186=1, "extra", "ignore"))</f>
        <v>ignore</v>
      </c>
      <c r="I186" s="1" t="str">
        <f ca="1">IF(OR(historyTags!I186="white",historyTags!I186="yellow",historyTags!I186="grey"),IF('Currently Exported 2'!I186=1, "have", "missing"),IF('Currently Exported 2'!I186=1, "extra", "ignore"))</f>
        <v>ignore</v>
      </c>
      <c r="J186" s="1" t="str">
        <f ca="1">IF(OR(historyTags!J186="white",historyTags!J186="yellow",historyTags!J186="grey"),IF('Currently Exported 2'!J186=1, "have", "missing"),IF('Currently Exported 2'!J186=1, "extra", "ignore"))</f>
        <v>ignore</v>
      </c>
      <c r="K186" s="1" t="str">
        <f ca="1">IF(OR(historyTags!K186="white",historyTags!K186="yellow",historyTags!K186="grey"),IF('Currently Exported 2'!K186=1, "have", "missing"),IF('Currently Exported 2'!K186=1, "extra", "ignore"))</f>
        <v>ignore</v>
      </c>
      <c r="L186" s="1" t="str">
        <f ca="1">IF(OR(historyTags!L186="white",historyTags!L186="yellow",historyTags!L186="grey"),IF('Currently Exported 2'!L186=1, "have", "missing"),IF('Currently Exported 2'!L186=1, "extra", "ignore"))</f>
        <v>ignore</v>
      </c>
      <c r="M186" s="1" t="str">
        <f ca="1">IF(OR(historyTags!M186="white",historyTags!M186="yellow",historyTags!M186="grey"),IF('Currently Exported 2'!M186=1, "have", "missing"),IF('Currently Exported 2'!M186=1, "extra", "ignore"))</f>
        <v>ignore</v>
      </c>
      <c r="N186" s="1" t="str">
        <f ca="1">IF(OR(historyTags!N186="white",historyTags!N186="yellow",historyTags!N186="grey"),IF('Currently Exported 2'!N186=1, "have", "missing"),IF('Currently Exported 2'!N186=1, "extra", "ignore"))</f>
        <v>ignore</v>
      </c>
      <c r="O186" s="1" t="str">
        <f ca="1">IF(OR(historyTags!O186="white",historyTags!O186="yellow",historyTags!O186="grey"),IF('Currently Exported 2'!O186=1, "have", "missing"),IF('Currently Exported 2'!O186=1, "extra", "ignore"))</f>
        <v>ignore</v>
      </c>
      <c r="P186" s="1" t="str">
        <f ca="1">IF(OR(historyTags!P186="white",historyTags!P186="yellow",historyTags!P186="grey"),IF('Currently Exported 2'!P186=1, "have", "missing"),IF('Currently Exported 2'!P186=1, "extra", "ignore"))</f>
        <v>ignore</v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IF(OR(historyTags!B187="white",historyTags!B187="yellow",historyTags!B187="grey"),IF('Currently Exported 2'!B187=1, "have", "missing"),IF('Currently Exported 2'!B187=1, "extra", "ignore"))</f>
        <v>ignore</v>
      </c>
      <c r="C187" s="1" t="str">
        <f ca="1">IF(OR(historyTags!C187="white",historyTags!C187="yellow",historyTags!C187="grey"),IF('Currently Exported 2'!C187=1, "have", "missing"),IF('Currently Exported 2'!C187=1, "extra", "ignore"))</f>
        <v>ignore</v>
      </c>
      <c r="D187" s="1" t="str">
        <f ca="1">IF(OR(historyTags!D187="white",historyTags!D187="yellow",historyTags!D187="grey"),IF('Currently Exported 2'!D187=1, "have", "missing"),IF('Currently Exported 2'!D187=1, "extra", "ignore"))</f>
        <v>ignore</v>
      </c>
      <c r="E187" s="1" t="str">
        <f ca="1">IF(OR(historyTags!E187="white",historyTags!E187="yellow",historyTags!E187="grey"),IF('Currently Exported 2'!E187=1, "have", "missing"),IF('Currently Exported 2'!E187=1, "extra", "ignore"))</f>
        <v>ignore</v>
      </c>
      <c r="F187" s="1" t="str">
        <f ca="1">IF(OR(historyTags!F187="white",historyTags!F187="yellow",historyTags!F187="grey"),IF('Currently Exported 2'!F187=1, "have", "missing"),IF('Currently Exported 2'!F187=1, "extra", "ignore"))</f>
        <v>ignore</v>
      </c>
      <c r="G187" s="1" t="str">
        <f ca="1">IF(OR(historyTags!G187="white",historyTags!G187="yellow",historyTags!G187="grey"),IF('Currently Exported 2'!G187=1, "have", "missing"),IF('Currently Exported 2'!G187=1, "extra", "ignore"))</f>
        <v>ignore</v>
      </c>
      <c r="H187" s="1" t="str">
        <f ca="1">IF(OR(historyTags!H187="white",historyTags!H187="yellow",historyTags!H187="grey"),IF('Currently Exported 2'!H187=1, "have", "missing"),IF('Currently Exported 2'!H187=1, "extra", "ignore"))</f>
        <v>ignore</v>
      </c>
      <c r="I187" s="1" t="str">
        <f ca="1">IF(OR(historyTags!I187="white",historyTags!I187="yellow",historyTags!I187="grey"),IF('Currently Exported 2'!I187=1, "have", "missing"),IF('Currently Exported 2'!I187=1, "extra", "ignore"))</f>
        <v>ignore</v>
      </c>
      <c r="J187" s="1" t="str">
        <f ca="1">IF(OR(historyTags!J187="white",historyTags!J187="yellow",historyTags!J187="grey"),IF('Currently Exported 2'!J187=1, "have", "missing"),IF('Currently Exported 2'!J187=1, "extra", "ignore"))</f>
        <v>ignore</v>
      </c>
      <c r="K187" s="1" t="str">
        <f ca="1">IF(OR(historyTags!K187="white",historyTags!K187="yellow",historyTags!K187="grey"),IF('Currently Exported 2'!K187=1, "have", "missing"),IF('Currently Exported 2'!K187=1, "extra", "ignore"))</f>
        <v>ignore</v>
      </c>
      <c r="L187" s="1" t="str">
        <f ca="1">IF(OR(historyTags!L187="white",historyTags!L187="yellow",historyTags!L187="grey"),IF('Currently Exported 2'!L187=1, "have", "missing"),IF('Currently Exported 2'!L187=1, "extra", "ignore"))</f>
        <v>ignore</v>
      </c>
      <c r="M187" s="1" t="str">
        <f ca="1">IF(OR(historyTags!M187="white",historyTags!M187="yellow",historyTags!M187="grey"),IF('Currently Exported 2'!M187=1, "have", "missing"),IF('Currently Exported 2'!M187=1, "extra", "ignore"))</f>
        <v>ignore</v>
      </c>
      <c r="N187" s="1" t="str">
        <f ca="1">IF(OR(historyTags!N187="white",historyTags!N187="yellow",historyTags!N187="grey"),IF('Currently Exported 2'!N187=1, "have", "missing"),IF('Currently Exported 2'!N187=1, "extra", "ignore"))</f>
        <v>ignore</v>
      </c>
      <c r="O187" s="1" t="str">
        <f ca="1">IF(OR(historyTags!O187="white",historyTags!O187="yellow",historyTags!O187="grey"),IF('Currently Exported 2'!O187=1, "have", "missing"),IF('Currently Exported 2'!O187=1, "extra", "ignore"))</f>
        <v>ignore</v>
      </c>
      <c r="P187" s="1" t="str">
        <f ca="1">IF(OR(historyTags!P187="white",historyTags!P187="yellow",historyTags!P187="grey"),IF('Currently Exported 2'!P187=1, "have", "missing"),IF('Currently Exported 2'!P187=1, "extra", "ignore"))</f>
        <v>ignore</v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IF(OR(historyTags!B188="white",historyTags!B188="yellow",historyTags!B188="grey"),IF('Currently Exported 2'!B188=1, "have", "missing"),IF('Currently Exported 2'!B188=1, "extra", "ignore"))</f>
        <v>ignore</v>
      </c>
      <c r="C188" s="1" t="str">
        <f ca="1">IF(OR(historyTags!C188="white",historyTags!C188="yellow",historyTags!C188="grey"),IF('Currently Exported 2'!C188=1, "have", "missing"),IF('Currently Exported 2'!C188=1, "extra", "ignore"))</f>
        <v>ignore</v>
      </c>
      <c r="D188" s="1" t="str">
        <f ca="1">IF(OR(historyTags!D188="white",historyTags!D188="yellow",historyTags!D188="grey"),IF('Currently Exported 2'!D188=1, "have", "missing"),IF('Currently Exported 2'!D188=1, "extra", "ignore"))</f>
        <v>ignore</v>
      </c>
      <c r="E188" s="1" t="str">
        <f ca="1">IF(OR(historyTags!E188="white",historyTags!E188="yellow",historyTags!E188="grey"),IF('Currently Exported 2'!E188=1, "have", "missing"),IF('Currently Exported 2'!E188=1, "extra", "ignore"))</f>
        <v>ignore</v>
      </c>
      <c r="F188" s="1" t="str">
        <f ca="1">IF(OR(historyTags!F188="white",historyTags!F188="yellow",historyTags!F188="grey"),IF('Currently Exported 2'!F188=1, "have", "missing"),IF('Currently Exported 2'!F188=1, "extra", "ignore"))</f>
        <v>ignore</v>
      </c>
      <c r="G188" s="1" t="str">
        <f ca="1">IF(OR(historyTags!G188="white",historyTags!G188="yellow",historyTags!G188="grey"),IF('Currently Exported 2'!G188=1, "have", "missing"),IF('Currently Exported 2'!G188=1, "extra", "ignore"))</f>
        <v>ignore</v>
      </c>
      <c r="H188" s="1" t="str">
        <f ca="1">IF(OR(historyTags!H188="white",historyTags!H188="yellow",historyTags!H188="grey"),IF('Currently Exported 2'!H188=1, "have", "missing"),IF('Currently Exported 2'!H188=1, "extra", "ignore"))</f>
        <v>ignore</v>
      </c>
      <c r="I188" s="1" t="str">
        <f ca="1">IF(OR(historyTags!I188="white",historyTags!I188="yellow",historyTags!I188="grey"),IF('Currently Exported 2'!I188=1, "have", "missing"),IF('Currently Exported 2'!I188=1, "extra", "ignore"))</f>
        <v>ignore</v>
      </c>
      <c r="J188" s="1" t="str">
        <f ca="1">IF(OR(historyTags!J188="white",historyTags!J188="yellow",historyTags!J188="grey"),IF('Currently Exported 2'!J188=1, "have", "missing"),IF('Currently Exported 2'!J188=1, "extra", "ignore"))</f>
        <v>ignore</v>
      </c>
      <c r="K188" s="1" t="str">
        <f ca="1">IF(OR(historyTags!K188="white",historyTags!K188="yellow",historyTags!K188="grey"),IF('Currently Exported 2'!K188=1, "have", "missing"),IF('Currently Exported 2'!K188=1, "extra", "ignore"))</f>
        <v>ignore</v>
      </c>
      <c r="L188" s="1" t="str">
        <f ca="1">IF(OR(historyTags!L188="white",historyTags!L188="yellow",historyTags!L188="grey"),IF('Currently Exported 2'!L188=1, "have", "missing"),IF('Currently Exported 2'!L188=1, "extra", "ignore"))</f>
        <v>ignore</v>
      </c>
      <c r="M188" s="1" t="str">
        <f ca="1">IF(OR(historyTags!M188="white",historyTags!M188="yellow",historyTags!M188="grey"),IF('Currently Exported 2'!M188=1, "have", "missing"),IF('Currently Exported 2'!M188=1, "extra", "ignore"))</f>
        <v>ignore</v>
      </c>
      <c r="N188" s="1" t="str">
        <f ca="1">IF(OR(historyTags!N188="white",historyTags!N188="yellow",historyTags!N188="grey"),IF('Currently Exported 2'!N188=1, "have", "missing"),IF('Currently Exported 2'!N188=1, "extra", "ignore"))</f>
        <v>ignore</v>
      </c>
      <c r="O188" s="1" t="str">
        <f ca="1">IF(OR(historyTags!O188="white",historyTags!O188="yellow",historyTags!O188="grey"),IF('Currently Exported 2'!O188=1, "have", "missing"),IF('Currently Exported 2'!O188=1, "extra", "ignore"))</f>
        <v>ignore</v>
      </c>
      <c r="P188" s="1" t="str">
        <f ca="1">IF(OR(historyTags!P188="white",historyTags!P188="yellow",historyTags!P188="grey"),IF('Currently Exported 2'!P188=1, "have", "missing"),IF('Currently Exported 2'!P188=1, "extra", "ignore"))</f>
        <v>ignore</v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IF(OR(historyTags!B189="white",historyTags!B189="yellow",historyTags!B189="grey"),IF('Currently Exported 2'!B189=1, "have", "missing"),IF('Currently Exported 2'!B189=1, "extra", "ignore"))</f>
        <v>ignore</v>
      </c>
      <c r="C189" s="1" t="str">
        <f ca="1">IF(OR(historyTags!C189="white",historyTags!C189="yellow",historyTags!C189="grey"),IF('Currently Exported 2'!C189=1, "have", "missing"),IF('Currently Exported 2'!C189=1, "extra", "ignore"))</f>
        <v>ignore</v>
      </c>
      <c r="D189" s="1" t="str">
        <f ca="1">IF(OR(historyTags!D189="white",historyTags!D189="yellow",historyTags!D189="grey"),IF('Currently Exported 2'!D189=1, "have", "missing"),IF('Currently Exported 2'!D189=1, "extra", "ignore"))</f>
        <v>ignore</v>
      </c>
      <c r="E189" s="1" t="str">
        <f ca="1">IF(OR(historyTags!E189="white",historyTags!E189="yellow",historyTags!E189="grey"),IF('Currently Exported 2'!E189=1, "have", "missing"),IF('Currently Exported 2'!E189=1, "extra", "ignore"))</f>
        <v>ignore</v>
      </c>
      <c r="F189" s="1" t="str">
        <f ca="1">IF(OR(historyTags!F189="white",historyTags!F189="yellow",historyTags!F189="grey"),IF('Currently Exported 2'!F189=1, "have", "missing"),IF('Currently Exported 2'!F189=1, "extra", "ignore"))</f>
        <v>ignore</v>
      </c>
      <c r="G189" s="1" t="str">
        <f ca="1">IF(OR(historyTags!G189="white",historyTags!G189="yellow",historyTags!G189="grey"),IF('Currently Exported 2'!G189=1, "have", "missing"),IF('Currently Exported 2'!G189=1, "extra", "ignore"))</f>
        <v>ignore</v>
      </c>
      <c r="H189" s="1" t="str">
        <f ca="1">IF(OR(historyTags!H189="white",historyTags!H189="yellow",historyTags!H189="grey"),IF('Currently Exported 2'!H189=1, "have", "missing"),IF('Currently Exported 2'!H189=1, "extra", "ignore"))</f>
        <v>ignore</v>
      </c>
      <c r="I189" s="1" t="str">
        <f ca="1">IF(OR(historyTags!I189="white",historyTags!I189="yellow",historyTags!I189="grey"),IF('Currently Exported 2'!I189=1, "have", "missing"),IF('Currently Exported 2'!I189=1, "extra", "ignore"))</f>
        <v>ignore</v>
      </c>
      <c r="J189" s="1" t="str">
        <f ca="1">IF(OR(historyTags!J189="white",historyTags!J189="yellow",historyTags!J189="grey"),IF('Currently Exported 2'!J189=1, "have", "missing"),IF('Currently Exported 2'!J189=1, "extra", "ignore"))</f>
        <v>ignore</v>
      </c>
      <c r="K189" s="1" t="str">
        <f ca="1">IF(OR(historyTags!K189="white",historyTags!K189="yellow",historyTags!K189="grey"),IF('Currently Exported 2'!K189=1, "have", "missing"),IF('Currently Exported 2'!K189=1, "extra", "ignore"))</f>
        <v>ignore</v>
      </c>
      <c r="L189" s="1" t="str">
        <f ca="1">IF(OR(historyTags!L189="white",historyTags!L189="yellow",historyTags!L189="grey"),IF('Currently Exported 2'!L189=1, "have", "missing"),IF('Currently Exported 2'!L189=1, "extra", "ignore"))</f>
        <v>ignore</v>
      </c>
      <c r="M189" s="1" t="str">
        <f ca="1">IF(OR(historyTags!M189="white",historyTags!M189="yellow",historyTags!M189="grey"),IF('Currently Exported 2'!M189=1, "have", "missing"),IF('Currently Exported 2'!M189=1, "extra", "ignore"))</f>
        <v>ignore</v>
      </c>
      <c r="N189" s="1" t="str">
        <f ca="1">IF(OR(historyTags!N189="white",historyTags!N189="yellow",historyTags!N189="grey"),IF('Currently Exported 2'!N189=1, "have", "missing"),IF('Currently Exported 2'!N189=1, "extra", "ignore"))</f>
        <v>ignore</v>
      </c>
      <c r="O189" s="1" t="str">
        <f ca="1">IF(OR(historyTags!O189="white",historyTags!O189="yellow",historyTags!O189="grey"),IF('Currently Exported 2'!O189=1, "have", "missing"),IF('Currently Exported 2'!O189=1, "extra", "ignore"))</f>
        <v>ignore</v>
      </c>
      <c r="P189" s="1" t="str">
        <f ca="1">IF(OR(historyTags!P189="white",historyTags!P189="yellow",historyTags!P189="grey"),IF('Currently Exported 2'!P189=1, "have", "missing"),IF('Currently Exported 2'!P189=1, "extra", "ignore"))</f>
        <v>ignore</v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IF(OR(historyTags!B190="white",historyTags!B190="yellow",historyTags!B190="grey"),IF('Currently Exported 2'!B190=1, "have", "missing"),IF('Currently Exported 2'!B190=1, "extra", "ignore"))</f>
        <v>ignore</v>
      </c>
      <c r="C190" s="1" t="str">
        <f ca="1">IF(OR(historyTags!C190="white",historyTags!C190="yellow",historyTags!C190="grey"),IF('Currently Exported 2'!C190=1, "have", "missing"),IF('Currently Exported 2'!C190=1, "extra", "ignore"))</f>
        <v>ignore</v>
      </c>
      <c r="D190" s="1" t="str">
        <f ca="1">IF(OR(historyTags!D190="white",historyTags!D190="yellow",historyTags!D190="grey"),IF('Currently Exported 2'!D190=1, "have", "missing"),IF('Currently Exported 2'!D190=1, "extra", "ignore"))</f>
        <v>ignore</v>
      </c>
      <c r="E190" s="1" t="str">
        <f ca="1">IF(OR(historyTags!E190="white",historyTags!E190="yellow",historyTags!E190="grey"),IF('Currently Exported 2'!E190=1, "have", "missing"),IF('Currently Exported 2'!E190=1, "extra", "ignore"))</f>
        <v>ignore</v>
      </c>
      <c r="F190" s="1" t="str">
        <f ca="1">IF(OR(historyTags!F190="white",historyTags!F190="yellow",historyTags!F190="grey"),IF('Currently Exported 2'!F190=1, "have", "missing"),IF('Currently Exported 2'!F190=1, "extra", "ignore"))</f>
        <v>ignore</v>
      </c>
      <c r="G190" s="1" t="str">
        <f ca="1">IF(OR(historyTags!G190="white",historyTags!G190="yellow",historyTags!G190="grey"),IF('Currently Exported 2'!G190=1, "have", "missing"),IF('Currently Exported 2'!G190=1, "extra", "ignore"))</f>
        <v>ignore</v>
      </c>
      <c r="H190" s="1" t="str">
        <f ca="1">IF(OR(historyTags!H190="white",historyTags!H190="yellow",historyTags!H190="grey"),IF('Currently Exported 2'!H190=1, "have", "missing"),IF('Currently Exported 2'!H190=1, "extra", "ignore"))</f>
        <v>ignore</v>
      </c>
      <c r="I190" s="1" t="str">
        <f ca="1">IF(OR(historyTags!I190="white",historyTags!I190="yellow",historyTags!I190="grey"),IF('Currently Exported 2'!I190=1, "have", "missing"),IF('Currently Exported 2'!I190=1, "extra", "ignore"))</f>
        <v>ignore</v>
      </c>
      <c r="J190" s="1" t="str">
        <f ca="1">IF(OR(historyTags!J190="white",historyTags!J190="yellow",historyTags!J190="grey"),IF('Currently Exported 2'!J190=1, "have", "missing"),IF('Currently Exported 2'!J190=1, "extra", "ignore"))</f>
        <v>ignore</v>
      </c>
      <c r="K190" s="1" t="str">
        <f ca="1">IF(OR(historyTags!K190="white",historyTags!K190="yellow",historyTags!K190="grey"),IF('Currently Exported 2'!K190=1, "have", "missing"),IF('Currently Exported 2'!K190=1, "extra", "ignore"))</f>
        <v>ignore</v>
      </c>
      <c r="L190" s="1" t="str">
        <f ca="1">IF(OR(historyTags!L190="white",historyTags!L190="yellow",historyTags!L190="grey"),IF('Currently Exported 2'!L190=1, "have", "missing"),IF('Currently Exported 2'!L190=1, "extra", "ignore"))</f>
        <v>ignore</v>
      </c>
      <c r="M190" s="1" t="str">
        <f ca="1">IF(OR(historyTags!M190="white",historyTags!M190="yellow",historyTags!M190="grey"),IF('Currently Exported 2'!M190=1, "have", "missing"),IF('Currently Exported 2'!M190=1, "extra", "ignore"))</f>
        <v>ignore</v>
      </c>
      <c r="N190" s="1" t="str">
        <f ca="1">IF(OR(historyTags!N190="white",historyTags!N190="yellow",historyTags!N190="grey"),IF('Currently Exported 2'!N190=1, "have", "missing"),IF('Currently Exported 2'!N190=1, "extra", "ignore"))</f>
        <v>ignore</v>
      </c>
      <c r="O190" s="1" t="str">
        <f ca="1">IF(OR(historyTags!O190="white",historyTags!O190="yellow",historyTags!O190="grey"),IF('Currently Exported 2'!O190=1, "have", "missing"),IF('Currently Exported 2'!O190=1, "extra", "ignore"))</f>
        <v>ignore</v>
      </c>
      <c r="P190" s="1" t="str">
        <f ca="1">IF(OR(historyTags!P190="white",historyTags!P190="yellow",historyTags!P190="grey"),IF('Currently Exported 2'!P190=1, "have", "missing"),IF('Currently Exported 2'!P190=1, "extra", "ignore"))</f>
        <v>ignore</v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IF(OR(historyTags!B191="white",historyTags!B191="yellow",historyTags!B191="grey"),IF('Currently Exported 2'!B191=1, "have", "missing"),IF('Currently Exported 2'!B191=1, "extra", "ignore"))</f>
        <v>ignore</v>
      </c>
      <c r="C191" s="1" t="str">
        <f ca="1">IF(OR(historyTags!C191="white",historyTags!C191="yellow",historyTags!C191="grey"),IF('Currently Exported 2'!C191=1, "have", "missing"),IF('Currently Exported 2'!C191=1, "extra", "ignore"))</f>
        <v>ignore</v>
      </c>
      <c r="D191" s="1" t="str">
        <f ca="1">IF(OR(historyTags!D191="white",historyTags!D191="yellow",historyTags!D191="grey"),IF('Currently Exported 2'!D191=1, "have", "missing"),IF('Currently Exported 2'!D191=1, "extra", "ignore"))</f>
        <v>ignore</v>
      </c>
      <c r="E191" s="1" t="str">
        <f ca="1">IF(OR(historyTags!E191="white",historyTags!E191="yellow",historyTags!E191="grey"),IF('Currently Exported 2'!E191=1, "have", "missing"),IF('Currently Exported 2'!E191=1, "extra", "ignore"))</f>
        <v>ignore</v>
      </c>
      <c r="F191" s="1" t="str">
        <f ca="1">IF(OR(historyTags!F191="white",historyTags!F191="yellow",historyTags!F191="grey"),IF('Currently Exported 2'!F191=1, "have", "missing"),IF('Currently Exported 2'!F191=1, "extra", "ignore"))</f>
        <v>ignore</v>
      </c>
      <c r="G191" s="1" t="str">
        <f ca="1">IF(OR(historyTags!G191="white",historyTags!G191="yellow",historyTags!G191="grey"),IF('Currently Exported 2'!G191=1, "have", "missing"),IF('Currently Exported 2'!G191=1, "extra", "ignore"))</f>
        <v>ignore</v>
      </c>
      <c r="H191" s="1" t="str">
        <f ca="1">IF(OR(historyTags!H191="white",historyTags!H191="yellow",historyTags!H191="grey"),IF('Currently Exported 2'!H191=1, "have", "missing"),IF('Currently Exported 2'!H191=1, "extra", "ignore"))</f>
        <v>ignore</v>
      </c>
      <c r="I191" s="1" t="str">
        <f ca="1">IF(OR(historyTags!I191="white",historyTags!I191="yellow",historyTags!I191="grey"),IF('Currently Exported 2'!I191=1, "have", "missing"),IF('Currently Exported 2'!I191=1, "extra", "ignore"))</f>
        <v>ignore</v>
      </c>
      <c r="J191" s="1" t="str">
        <f ca="1">IF(OR(historyTags!J191="white",historyTags!J191="yellow",historyTags!J191="grey"),IF('Currently Exported 2'!J191=1, "have", "missing"),IF('Currently Exported 2'!J191=1, "extra", "ignore"))</f>
        <v>ignore</v>
      </c>
      <c r="K191" s="1" t="str">
        <f ca="1">IF(OR(historyTags!K191="white",historyTags!K191="yellow",historyTags!K191="grey"),IF('Currently Exported 2'!K191=1, "have", "missing"),IF('Currently Exported 2'!K191=1, "extra", "ignore"))</f>
        <v>ignore</v>
      </c>
      <c r="L191" s="1" t="str">
        <f ca="1">IF(OR(historyTags!L191="white",historyTags!L191="yellow",historyTags!L191="grey"),IF('Currently Exported 2'!L191=1, "have", "missing"),IF('Currently Exported 2'!L191=1, "extra", "ignore"))</f>
        <v>ignore</v>
      </c>
      <c r="M191" s="1" t="str">
        <f ca="1">IF(OR(historyTags!M191="white",historyTags!M191="yellow",historyTags!M191="grey"),IF('Currently Exported 2'!M191=1, "have", "missing"),IF('Currently Exported 2'!M191=1, "extra", "ignore"))</f>
        <v>ignore</v>
      </c>
      <c r="N191" s="1" t="str">
        <f ca="1">IF(OR(historyTags!N191="white",historyTags!N191="yellow",historyTags!N191="grey"),IF('Currently Exported 2'!N191=1, "have", "missing"),IF('Currently Exported 2'!N191=1, "extra", "ignore"))</f>
        <v>ignore</v>
      </c>
      <c r="O191" s="1" t="str">
        <f ca="1">IF(OR(historyTags!O191="white",historyTags!O191="yellow",historyTags!O191="grey"),IF('Currently Exported 2'!O191=1, "have", "missing"),IF('Currently Exported 2'!O191=1, "extra", "ignore"))</f>
        <v>ignore</v>
      </c>
      <c r="P191" s="1" t="str">
        <f ca="1">IF(OR(historyTags!P191="white",historyTags!P191="yellow",historyTags!P191="grey"),IF('Currently Exported 2'!P191=1, "have", "missing"),IF('Currently Exported 2'!P191=1, "extra", "ignore"))</f>
        <v>ignore</v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IF(OR(historyTags!B192="white",historyTags!B192="yellow",historyTags!B192="grey"),IF('Currently Exported 2'!B192=1, "have", "missing"),IF('Currently Exported 2'!B192=1, "extra", "ignore"))</f>
        <v>ignore</v>
      </c>
      <c r="C192" s="1" t="str">
        <f ca="1">IF(OR(historyTags!C192="white",historyTags!C192="yellow",historyTags!C192="grey"),IF('Currently Exported 2'!C192=1, "have", "missing"),IF('Currently Exported 2'!C192=1, "extra", "ignore"))</f>
        <v>ignore</v>
      </c>
      <c r="D192" s="1" t="str">
        <f ca="1">IF(OR(historyTags!D192="white",historyTags!D192="yellow",historyTags!D192="grey"),IF('Currently Exported 2'!D192=1, "have", "missing"),IF('Currently Exported 2'!D192=1, "extra", "ignore"))</f>
        <v>ignore</v>
      </c>
      <c r="E192" s="1" t="str">
        <f ca="1">IF(OR(historyTags!E192="white",historyTags!E192="yellow",historyTags!E192="grey"),IF('Currently Exported 2'!E192=1, "have", "missing"),IF('Currently Exported 2'!E192=1, "extra", "ignore"))</f>
        <v>ignore</v>
      </c>
      <c r="F192" s="1" t="str">
        <f ca="1">IF(OR(historyTags!F192="white",historyTags!F192="yellow",historyTags!F192="grey"),IF('Currently Exported 2'!F192=1, "have", "missing"),IF('Currently Exported 2'!F192=1, "extra", "ignore"))</f>
        <v>ignore</v>
      </c>
      <c r="G192" s="1" t="str">
        <f ca="1">IF(OR(historyTags!G192="white",historyTags!G192="yellow",historyTags!G192="grey"),IF('Currently Exported 2'!G192=1, "have", "missing"),IF('Currently Exported 2'!G192=1, "extra", "ignore"))</f>
        <v>ignore</v>
      </c>
      <c r="H192" s="1" t="str">
        <f ca="1">IF(OR(historyTags!H192="white",historyTags!H192="yellow",historyTags!H192="grey"),IF('Currently Exported 2'!H192=1, "have", "missing"),IF('Currently Exported 2'!H192=1, "extra", "ignore"))</f>
        <v>ignore</v>
      </c>
      <c r="I192" s="1" t="str">
        <f ca="1">IF(OR(historyTags!I192="white",historyTags!I192="yellow",historyTags!I192="grey"),IF('Currently Exported 2'!I192=1, "have", "missing"),IF('Currently Exported 2'!I192=1, "extra", "ignore"))</f>
        <v>ignore</v>
      </c>
      <c r="J192" s="1" t="str">
        <f ca="1">IF(OR(historyTags!J192="white",historyTags!J192="yellow",historyTags!J192="grey"),IF('Currently Exported 2'!J192=1, "have", "missing"),IF('Currently Exported 2'!J192=1, "extra", "ignore"))</f>
        <v>ignore</v>
      </c>
      <c r="K192" s="1" t="str">
        <f ca="1">IF(OR(historyTags!K192="white",historyTags!K192="yellow",historyTags!K192="grey"),IF('Currently Exported 2'!K192=1, "have", "missing"),IF('Currently Exported 2'!K192=1, "extra", "ignore"))</f>
        <v>ignore</v>
      </c>
      <c r="L192" s="1" t="str">
        <f ca="1">IF(OR(historyTags!L192="white",historyTags!L192="yellow",historyTags!L192="grey"),IF('Currently Exported 2'!L192=1, "have", "missing"),IF('Currently Exported 2'!L192=1, "extra", "ignore"))</f>
        <v>ignore</v>
      </c>
      <c r="M192" s="1" t="str">
        <f ca="1">IF(OR(historyTags!M192="white",historyTags!M192="yellow",historyTags!M192="grey"),IF('Currently Exported 2'!M192=1, "have", "missing"),IF('Currently Exported 2'!M192=1, "extra", "ignore"))</f>
        <v>ignore</v>
      </c>
      <c r="N192" s="1" t="str">
        <f ca="1">IF(OR(historyTags!N192="white",historyTags!N192="yellow",historyTags!N192="grey"),IF('Currently Exported 2'!N192=1, "have", "missing"),IF('Currently Exported 2'!N192=1, "extra", "ignore"))</f>
        <v>ignore</v>
      </c>
      <c r="O192" s="1" t="str">
        <f ca="1">IF(OR(historyTags!O192="white",historyTags!O192="yellow",historyTags!O192="grey"),IF('Currently Exported 2'!O192=1, "have", "missing"),IF('Currently Exported 2'!O192=1, "extra", "ignore"))</f>
        <v>ignore</v>
      </c>
      <c r="P192" s="1" t="str">
        <f ca="1">IF(OR(historyTags!P192="white",historyTags!P192="yellow",historyTags!P192="grey"),IF('Currently Exported 2'!P192=1, "have", "missing"),IF('Currently Exported 2'!P192=1, "extra", "ignore"))</f>
        <v>ignore</v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IF(OR(historyTags!B193="white",historyTags!B193="yellow",historyTags!B193="grey"),IF('Currently Exported 2'!B193=1, "have", "missing"),IF('Currently Exported 2'!B193=1, "extra", "ignore"))</f>
        <v>ignore</v>
      </c>
      <c r="C193" s="1" t="str">
        <f ca="1">IF(OR(historyTags!C193="white",historyTags!C193="yellow",historyTags!C193="grey"),IF('Currently Exported 2'!C193=1, "have", "missing"),IF('Currently Exported 2'!C193=1, "extra", "ignore"))</f>
        <v>ignore</v>
      </c>
      <c r="D193" s="1" t="str">
        <f ca="1">IF(OR(historyTags!D193="white",historyTags!D193="yellow",historyTags!D193="grey"),IF('Currently Exported 2'!D193=1, "have", "missing"),IF('Currently Exported 2'!D193=1, "extra", "ignore"))</f>
        <v>ignore</v>
      </c>
      <c r="E193" s="1" t="str">
        <f ca="1">IF(OR(historyTags!E193="white",historyTags!E193="yellow",historyTags!E193="grey"),IF('Currently Exported 2'!E193=1, "have", "missing"),IF('Currently Exported 2'!E193=1, "extra", "ignore"))</f>
        <v>ignore</v>
      </c>
      <c r="F193" s="1" t="str">
        <f ca="1">IF(OR(historyTags!F193="white",historyTags!F193="yellow",historyTags!F193="grey"),IF('Currently Exported 2'!F193=1, "have", "missing"),IF('Currently Exported 2'!F193=1, "extra", "ignore"))</f>
        <v>ignore</v>
      </c>
      <c r="G193" s="1" t="str">
        <f ca="1">IF(OR(historyTags!G193="white",historyTags!G193="yellow",historyTags!G193="grey"),IF('Currently Exported 2'!G193=1, "have", "missing"),IF('Currently Exported 2'!G193=1, "extra", "ignore"))</f>
        <v>ignore</v>
      </c>
      <c r="H193" s="1" t="str">
        <f ca="1">IF(OR(historyTags!H193="white",historyTags!H193="yellow",historyTags!H193="grey"),IF('Currently Exported 2'!H193=1, "have", "missing"),IF('Currently Exported 2'!H193=1, "extra", "ignore"))</f>
        <v>ignore</v>
      </c>
      <c r="I193" s="1" t="str">
        <f ca="1">IF(OR(historyTags!I193="white",historyTags!I193="yellow",historyTags!I193="grey"),IF('Currently Exported 2'!I193=1, "have", "missing"),IF('Currently Exported 2'!I193=1, "extra", "ignore"))</f>
        <v>ignore</v>
      </c>
      <c r="J193" s="1" t="str">
        <f ca="1">IF(OR(historyTags!J193="white",historyTags!J193="yellow",historyTags!J193="grey"),IF('Currently Exported 2'!J193=1, "have", "missing"),IF('Currently Exported 2'!J193=1, "extra", "ignore"))</f>
        <v>ignore</v>
      </c>
      <c r="K193" s="1" t="str">
        <f ca="1">IF(OR(historyTags!K193="white",historyTags!K193="yellow",historyTags!K193="grey"),IF('Currently Exported 2'!K193=1, "have", "missing"),IF('Currently Exported 2'!K193=1, "extra", "ignore"))</f>
        <v>ignore</v>
      </c>
      <c r="L193" s="1" t="str">
        <f ca="1">IF(OR(historyTags!L193="white",historyTags!L193="yellow",historyTags!L193="grey"),IF('Currently Exported 2'!L193=1, "have", "missing"),IF('Currently Exported 2'!L193=1, "extra", "ignore"))</f>
        <v>ignore</v>
      </c>
      <c r="M193" s="1" t="str">
        <f ca="1">IF(OR(historyTags!M193="white",historyTags!M193="yellow",historyTags!M193="grey"),IF('Currently Exported 2'!M193=1, "have", "missing"),IF('Currently Exported 2'!M193=1, "extra", "ignore"))</f>
        <v>ignore</v>
      </c>
      <c r="N193" s="1" t="str">
        <f ca="1">IF(OR(historyTags!N193="white",historyTags!N193="yellow",historyTags!N193="grey"),IF('Currently Exported 2'!N193=1, "have", "missing"),IF('Currently Exported 2'!N193=1, "extra", "ignore"))</f>
        <v>ignore</v>
      </c>
      <c r="O193" s="1" t="str">
        <f ca="1">IF(OR(historyTags!O193="white",historyTags!O193="yellow",historyTags!O193="grey"),IF('Currently Exported 2'!O193=1, "have", "missing"),IF('Currently Exported 2'!O193=1, "extra", "ignore"))</f>
        <v>ignore</v>
      </c>
      <c r="P193" s="1" t="str">
        <f ca="1">IF(OR(historyTags!P193="white",historyTags!P193="yellow",historyTags!P193="grey"),IF('Currently Exported 2'!P193=1, "have", "missing"),IF('Currently Exported 2'!P193=1, "extra", "ignore"))</f>
        <v>ignore</v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IF(OR(historyTags!B194="white",historyTags!B194="yellow",historyTags!B194="grey"),IF('Currently Exported 2'!B194=1, "have", "missing"),IF('Currently Exported 2'!B194=1, "extra", "ignore"))</f>
        <v>ignore</v>
      </c>
      <c r="C194" s="1" t="str">
        <f ca="1">IF(OR(historyTags!C194="white",historyTags!C194="yellow",historyTags!C194="grey"),IF('Currently Exported 2'!C194=1, "have", "missing"),IF('Currently Exported 2'!C194=1, "extra", "ignore"))</f>
        <v>ignore</v>
      </c>
      <c r="D194" s="1" t="str">
        <f ca="1">IF(OR(historyTags!D194="white",historyTags!D194="yellow",historyTags!D194="grey"),IF('Currently Exported 2'!D194=1, "have", "missing"),IF('Currently Exported 2'!D194=1, "extra", "ignore"))</f>
        <v>ignore</v>
      </c>
      <c r="E194" s="1" t="str">
        <f ca="1">IF(OR(historyTags!E194="white",historyTags!E194="yellow",historyTags!E194="grey"),IF('Currently Exported 2'!E194=1, "have", "missing"),IF('Currently Exported 2'!E194=1, "extra", "ignore"))</f>
        <v>ignore</v>
      </c>
      <c r="F194" s="1" t="str">
        <f ca="1">IF(OR(historyTags!F194="white",historyTags!F194="yellow",historyTags!F194="grey"),IF('Currently Exported 2'!F194=1, "have", "missing"),IF('Currently Exported 2'!F194=1, "extra", "ignore"))</f>
        <v>ignore</v>
      </c>
      <c r="G194" s="1" t="str">
        <f ca="1">IF(OR(historyTags!G194="white",historyTags!G194="yellow",historyTags!G194="grey"),IF('Currently Exported 2'!G194=1, "have", "missing"),IF('Currently Exported 2'!G194=1, "extra", "ignore"))</f>
        <v>ignore</v>
      </c>
      <c r="H194" s="1" t="str">
        <f ca="1">IF(OR(historyTags!H194="white",historyTags!H194="yellow",historyTags!H194="grey"),IF('Currently Exported 2'!H194=1, "have", "missing"),IF('Currently Exported 2'!H194=1, "extra", "ignore"))</f>
        <v>ignore</v>
      </c>
      <c r="I194" s="1" t="str">
        <f ca="1">IF(OR(historyTags!I194="white",historyTags!I194="yellow",historyTags!I194="grey"),IF('Currently Exported 2'!I194=1, "have", "missing"),IF('Currently Exported 2'!I194=1, "extra", "ignore"))</f>
        <v>ignore</v>
      </c>
      <c r="J194" s="1" t="str">
        <f ca="1">IF(OR(historyTags!J194="white",historyTags!J194="yellow",historyTags!J194="grey"),IF('Currently Exported 2'!J194=1, "have", "missing"),IF('Currently Exported 2'!J194=1, "extra", "ignore"))</f>
        <v>ignore</v>
      </c>
      <c r="K194" s="1" t="str">
        <f ca="1">IF(OR(historyTags!K194="white",historyTags!K194="yellow",historyTags!K194="grey"),IF('Currently Exported 2'!K194=1, "have", "missing"),IF('Currently Exported 2'!K194=1, "extra", "ignore"))</f>
        <v>ignore</v>
      </c>
      <c r="L194" s="1" t="str">
        <f ca="1">IF(OR(historyTags!L194="white",historyTags!L194="yellow",historyTags!L194="grey"),IF('Currently Exported 2'!L194=1, "have", "missing"),IF('Currently Exported 2'!L194=1, "extra", "ignore"))</f>
        <v>ignore</v>
      </c>
      <c r="M194" s="1" t="str">
        <f ca="1">IF(OR(historyTags!M194="white",historyTags!M194="yellow",historyTags!M194="grey"),IF('Currently Exported 2'!M194=1, "have", "missing"),IF('Currently Exported 2'!M194=1, "extra", "ignore"))</f>
        <v>ignore</v>
      </c>
      <c r="N194" s="1" t="str">
        <f ca="1">IF(OR(historyTags!N194="white",historyTags!N194="yellow",historyTags!N194="grey"),IF('Currently Exported 2'!N194=1, "have", "missing"),IF('Currently Exported 2'!N194=1, "extra", "ignore"))</f>
        <v>ignore</v>
      </c>
      <c r="O194" s="1" t="str">
        <f ca="1">IF(OR(historyTags!O194="white",historyTags!O194="yellow",historyTags!O194="grey"),IF('Currently Exported 2'!O194=1, "have", "missing"),IF('Currently Exported 2'!O194=1, "extra", "ignore"))</f>
        <v>ignore</v>
      </c>
      <c r="P194" s="1" t="str">
        <f ca="1">IF(OR(historyTags!P194="white",historyTags!P194="yellow",historyTags!P194="grey"),IF('Currently Exported 2'!P194=1, "have", "missing"),IF('Currently Exported 2'!P194=1, "extra", "ignore"))</f>
        <v>ignore</v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IF(OR(historyTags!B195="white",historyTags!B195="yellow",historyTags!B195="grey"),IF('Currently Exported 2'!B195=1, "have", "missing"),IF('Currently Exported 2'!B195=1, "extra", "ignore"))</f>
        <v>ignore</v>
      </c>
      <c r="C195" s="1" t="str">
        <f ca="1">IF(OR(historyTags!C195="white",historyTags!C195="yellow",historyTags!C195="grey"),IF('Currently Exported 2'!C195=1, "have", "missing"),IF('Currently Exported 2'!C195=1, "extra", "ignore"))</f>
        <v>ignore</v>
      </c>
      <c r="D195" s="1" t="str">
        <f ca="1">IF(OR(historyTags!D195="white",historyTags!D195="yellow",historyTags!D195="grey"),IF('Currently Exported 2'!D195=1, "have", "missing"),IF('Currently Exported 2'!D195=1, "extra", "ignore"))</f>
        <v>ignore</v>
      </c>
      <c r="E195" s="1" t="str">
        <f ca="1">IF(OR(historyTags!E195="white",historyTags!E195="yellow",historyTags!E195="grey"),IF('Currently Exported 2'!E195=1, "have", "missing"),IF('Currently Exported 2'!E195=1, "extra", "ignore"))</f>
        <v>ignore</v>
      </c>
      <c r="F195" s="1" t="str">
        <f ca="1">IF(OR(historyTags!F195="white",historyTags!F195="yellow",historyTags!F195="grey"),IF('Currently Exported 2'!F195=1, "have", "missing"),IF('Currently Exported 2'!F195=1, "extra", "ignore"))</f>
        <v>ignore</v>
      </c>
      <c r="G195" s="1" t="str">
        <f ca="1">IF(OR(historyTags!G195="white",historyTags!G195="yellow",historyTags!G195="grey"),IF('Currently Exported 2'!G195=1, "have", "missing"),IF('Currently Exported 2'!G195=1, "extra", "ignore"))</f>
        <v>ignore</v>
      </c>
      <c r="H195" s="1" t="str">
        <f ca="1">IF(OR(historyTags!H195="white",historyTags!H195="yellow",historyTags!H195="grey"),IF('Currently Exported 2'!H195=1, "have", "missing"),IF('Currently Exported 2'!H195=1, "extra", "ignore"))</f>
        <v>ignore</v>
      </c>
      <c r="I195" s="1" t="str">
        <f ca="1">IF(OR(historyTags!I195="white",historyTags!I195="yellow",historyTags!I195="grey"),IF('Currently Exported 2'!I195=1, "have", "missing"),IF('Currently Exported 2'!I195=1, "extra", "ignore"))</f>
        <v>ignore</v>
      </c>
      <c r="J195" s="1" t="str">
        <f ca="1">IF(OR(historyTags!J195="white",historyTags!J195="yellow",historyTags!J195="grey"),IF('Currently Exported 2'!J195=1, "have", "missing"),IF('Currently Exported 2'!J195=1, "extra", "ignore"))</f>
        <v>ignore</v>
      </c>
      <c r="K195" s="1" t="str">
        <f ca="1">IF(OR(historyTags!K195="white",historyTags!K195="yellow",historyTags!K195="grey"),IF('Currently Exported 2'!K195=1, "have", "missing"),IF('Currently Exported 2'!K195=1, "extra", "ignore"))</f>
        <v>ignore</v>
      </c>
      <c r="L195" s="1" t="str">
        <f ca="1">IF(OR(historyTags!L195="white",historyTags!L195="yellow",historyTags!L195="grey"),IF('Currently Exported 2'!L195=1, "have", "missing"),IF('Currently Exported 2'!L195=1, "extra", "ignore"))</f>
        <v>ignore</v>
      </c>
      <c r="M195" s="1" t="str">
        <f ca="1">IF(OR(historyTags!M195="white",historyTags!M195="yellow",historyTags!M195="grey"),IF('Currently Exported 2'!M195=1, "have", "missing"),IF('Currently Exported 2'!M195=1, "extra", "ignore"))</f>
        <v>ignore</v>
      </c>
      <c r="N195" s="1" t="str">
        <f ca="1">IF(OR(historyTags!N195="white",historyTags!N195="yellow",historyTags!N195="grey"),IF('Currently Exported 2'!N195=1, "have", "missing"),IF('Currently Exported 2'!N195=1, "extra", "ignore"))</f>
        <v>ignore</v>
      </c>
      <c r="O195" s="1" t="str">
        <f ca="1">IF(OR(historyTags!O195="white",historyTags!O195="yellow",historyTags!O195="grey"),IF('Currently Exported 2'!O195=1, "have", "missing"),IF('Currently Exported 2'!O195=1, "extra", "ignore"))</f>
        <v>ignore</v>
      </c>
      <c r="P195" s="1" t="str">
        <f ca="1">IF(OR(historyTags!P195="white",historyTags!P195="yellow",historyTags!P195="grey"),IF('Currently Exported 2'!P195=1, "have", "missing"),IF('Currently Exported 2'!P195=1, "extra", "ignore"))</f>
        <v>ignore</v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IF(OR(historyTags!B196="white",historyTags!B196="yellow",historyTags!B196="grey"),IF('Currently Exported 2'!B196=1, "have", "missing"),IF('Currently Exported 2'!B196=1, "extra", "ignore"))</f>
        <v>ignore</v>
      </c>
      <c r="C196" s="1" t="str">
        <f ca="1">IF(OR(historyTags!C196="white",historyTags!C196="yellow",historyTags!C196="grey"),IF('Currently Exported 2'!C196=1, "have", "missing"),IF('Currently Exported 2'!C196=1, "extra", "ignore"))</f>
        <v>ignore</v>
      </c>
      <c r="D196" s="1" t="str">
        <f ca="1">IF(OR(historyTags!D196="white",historyTags!D196="yellow",historyTags!D196="grey"),IF('Currently Exported 2'!D196=1, "have", "missing"),IF('Currently Exported 2'!D196=1, "extra", "ignore"))</f>
        <v>ignore</v>
      </c>
      <c r="E196" s="1" t="str">
        <f ca="1">IF(OR(historyTags!E196="white",historyTags!E196="yellow",historyTags!E196="grey"),IF('Currently Exported 2'!E196=1, "have", "missing"),IF('Currently Exported 2'!E196=1, "extra", "ignore"))</f>
        <v>ignore</v>
      </c>
      <c r="F196" s="1" t="str">
        <f ca="1">IF(OR(historyTags!F196="white",historyTags!F196="yellow",historyTags!F196="grey"),IF('Currently Exported 2'!F196=1, "have", "missing"),IF('Currently Exported 2'!F196=1, "extra", "ignore"))</f>
        <v>ignore</v>
      </c>
      <c r="G196" s="1" t="str">
        <f ca="1">IF(OR(historyTags!G196="white",historyTags!G196="yellow",historyTags!G196="grey"),IF('Currently Exported 2'!G196=1, "have", "missing"),IF('Currently Exported 2'!G196=1, "extra", "ignore"))</f>
        <v>ignore</v>
      </c>
      <c r="H196" s="1" t="str">
        <f ca="1">IF(OR(historyTags!H196="white",historyTags!H196="yellow",historyTags!H196="grey"),IF('Currently Exported 2'!H196=1, "have", "missing"),IF('Currently Exported 2'!H196=1, "extra", "ignore"))</f>
        <v>ignore</v>
      </c>
      <c r="I196" s="1" t="str">
        <f ca="1">IF(OR(historyTags!I196="white",historyTags!I196="yellow",historyTags!I196="grey"),IF('Currently Exported 2'!I196=1, "have", "missing"),IF('Currently Exported 2'!I196=1, "extra", "ignore"))</f>
        <v>ignore</v>
      </c>
      <c r="J196" s="1" t="str">
        <f ca="1">IF(OR(historyTags!J196="white",historyTags!J196="yellow",historyTags!J196="grey"),IF('Currently Exported 2'!J196=1, "have", "missing"),IF('Currently Exported 2'!J196=1, "extra", "ignore"))</f>
        <v>ignore</v>
      </c>
      <c r="K196" s="1" t="str">
        <f ca="1">IF(OR(historyTags!K196="white",historyTags!K196="yellow",historyTags!K196="grey"),IF('Currently Exported 2'!K196=1, "have", "missing"),IF('Currently Exported 2'!K196=1, "extra", "ignore"))</f>
        <v>ignore</v>
      </c>
      <c r="L196" s="1" t="str">
        <f ca="1">IF(OR(historyTags!L196="white",historyTags!L196="yellow",historyTags!L196="grey"),IF('Currently Exported 2'!L196=1, "have", "missing"),IF('Currently Exported 2'!L196=1, "extra", "ignore"))</f>
        <v>ignore</v>
      </c>
      <c r="M196" s="1" t="str">
        <f ca="1">IF(OR(historyTags!M196="white",historyTags!M196="yellow",historyTags!M196="grey"),IF('Currently Exported 2'!M196=1, "have", "missing"),IF('Currently Exported 2'!M196=1, "extra", "ignore"))</f>
        <v>ignore</v>
      </c>
      <c r="N196" s="1" t="str">
        <f ca="1">IF(OR(historyTags!N196="white",historyTags!N196="yellow",historyTags!N196="grey"),IF('Currently Exported 2'!N196=1, "have", "missing"),IF('Currently Exported 2'!N196=1, "extra", "ignore"))</f>
        <v>ignore</v>
      </c>
      <c r="O196" s="1" t="str">
        <f ca="1">IF(OR(historyTags!O196="white",historyTags!O196="yellow",historyTags!O196="grey"),IF('Currently Exported 2'!O196=1, "have", "missing"),IF('Currently Exported 2'!O196=1, "extra", "ignore"))</f>
        <v>ignore</v>
      </c>
      <c r="P196" s="1" t="str">
        <f ca="1">IF(OR(historyTags!P196="white",historyTags!P196="yellow",historyTags!P196="grey"),IF('Currently Exported 2'!P196=1, "have", "missing"),IF('Currently Exported 2'!P196=1, "extra", "ignore"))</f>
        <v>ignore</v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IF(OR(historyTags!B197="white",historyTags!B197="yellow",historyTags!B197="grey"),IF('Currently Exported 2'!B197=1, "have", "missing"),IF('Currently Exported 2'!B197=1, "extra", "ignore"))</f>
        <v>ignore</v>
      </c>
      <c r="C197" s="1" t="str">
        <f ca="1">IF(OR(historyTags!C197="white",historyTags!C197="yellow",historyTags!C197="grey"),IF('Currently Exported 2'!C197=1, "have", "missing"),IF('Currently Exported 2'!C197=1, "extra", "ignore"))</f>
        <v>ignore</v>
      </c>
      <c r="D197" s="1" t="str">
        <f ca="1">IF(OR(historyTags!D197="white",historyTags!D197="yellow",historyTags!D197="grey"),IF('Currently Exported 2'!D197=1, "have", "missing"),IF('Currently Exported 2'!D197=1, "extra", "ignore"))</f>
        <v>ignore</v>
      </c>
      <c r="E197" s="1" t="str">
        <f ca="1">IF(OR(historyTags!E197="white",historyTags!E197="yellow",historyTags!E197="grey"),IF('Currently Exported 2'!E197=1, "have", "missing"),IF('Currently Exported 2'!E197=1, "extra", "ignore"))</f>
        <v>ignore</v>
      </c>
      <c r="F197" s="1" t="str">
        <f ca="1">IF(OR(historyTags!F197="white",historyTags!F197="yellow",historyTags!F197="grey"),IF('Currently Exported 2'!F197=1, "have", "missing"),IF('Currently Exported 2'!F197=1, "extra", "ignore"))</f>
        <v>ignore</v>
      </c>
      <c r="G197" s="1" t="str">
        <f ca="1">IF(OR(historyTags!G197="white",historyTags!G197="yellow",historyTags!G197="grey"),IF('Currently Exported 2'!G197=1, "have", "missing"),IF('Currently Exported 2'!G197=1, "extra", "ignore"))</f>
        <v>ignore</v>
      </c>
      <c r="H197" s="1" t="str">
        <f ca="1">IF(OR(historyTags!H197="white",historyTags!H197="yellow",historyTags!H197="grey"),IF('Currently Exported 2'!H197=1, "have", "missing"),IF('Currently Exported 2'!H197=1, "extra", "ignore"))</f>
        <v>ignore</v>
      </c>
      <c r="I197" s="1" t="str">
        <f ca="1">IF(OR(historyTags!I197="white",historyTags!I197="yellow",historyTags!I197="grey"),IF('Currently Exported 2'!I197=1, "have", "missing"),IF('Currently Exported 2'!I197=1, "extra", "ignore"))</f>
        <v>ignore</v>
      </c>
      <c r="J197" s="1" t="str">
        <f ca="1">IF(OR(historyTags!J197="white",historyTags!J197="yellow",historyTags!J197="grey"),IF('Currently Exported 2'!J197=1, "have", "missing"),IF('Currently Exported 2'!J197=1, "extra", "ignore"))</f>
        <v>ignore</v>
      </c>
      <c r="K197" s="1" t="str">
        <f ca="1">IF(OR(historyTags!K197="white",historyTags!K197="yellow",historyTags!K197="grey"),IF('Currently Exported 2'!K197=1, "have", "missing"),IF('Currently Exported 2'!K197=1, "extra", "ignore"))</f>
        <v>ignore</v>
      </c>
      <c r="L197" s="1" t="str">
        <f ca="1">IF(OR(historyTags!L197="white",historyTags!L197="yellow",historyTags!L197="grey"),IF('Currently Exported 2'!L197=1, "have", "missing"),IF('Currently Exported 2'!L197=1, "extra", "ignore"))</f>
        <v>ignore</v>
      </c>
      <c r="M197" s="1" t="str">
        <f ca="1">IF(OR(historyTags!M197="white",historyTags!M197="yellow",historyTags!M197="grey"),IF('Currently Exported 2'!M197=1, "have", "missing"),IF('Currently Exported 2'!M197=1, "extra", "ignore"))</f>
        <v>ignore</v>
      </c>
      <c r="N197" s="1" t="str">
        <f ca="1">IF(OR(historyTags!N197="white",historyTags!N197="yellow",historyTags!N197="grey"),IF('Currently Exported 2'!N197=1, "have", "missing"),IF('Currently Exported 2'!N197=1, "extra", "ignore"))</f>
        <v>ignore</v>
      </c>
      <c r="O197" s="1" t="str">
        <f ca="1">IF(OR(historyTags!O197="white",historyTags!O197="yellow",historyTags!O197="grey"),IF('Currently Exported 2'!O197=1, "have", "missing"),IF('Currently Exported 2'!O197=1, "extra", "ignore"))</f>
        <v>ignore</v>
      </c>
      <c r="P197" s="1" t="str">
        <f ca="1">IF(OR(historyTags!P197="white",historyTags!P197="yellow",historyTags!P197="grey"),IF('Currently Exported 2'!P197=1, "have", "missing"),IF('Currently Exported 2'!P197=1, "extra", "ignore"))</f>
        <v>ignore</v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IF(OR(historyTags!B198="white",historyTags!B198="yellow",historyTags!B198="grey"),IF('Currently Exported 2'!B198=1, "have", "missing"),IF('Currently Exported 2'!B198=1, "extra", "ignore"))</f>
        <v>ignore</v>
      </c>
      <c r="C198" s="1" t="str">
        <f ca="1">IF(OR(historyTags!C198="white",historyTags!C198="yellow",historyTags!C198="grey"),IF('Currently Exported 2'!C198=1, "have", "missing"),IF('Currently Exported 2'!C198=1, "extra", "ignore"))</f>
        <v>ignore</v>
      </c>
      <c r="D198" s="1" t="str">
        <f ca="1">IF(OR(historyTags!D198="white",historyTags!D198="yellow",historyTags!D198="grey"),IF('Currently Exported 2'!D198=1, "have", "missing"),IF('Currently Exported 2'!D198=1, "extra", "ignore"))</f>
        <v>ignore</v>
      </c>
      <c r="E198" s="1" t="str">
        <f ca="1">IF(OR(historyTags!E198="white",historyTags!E198="yellow",historyTags!E198="grey"),IF('Currently Exported 2'!E198=1, "have", "missing"),IF('Currently Exported 2'!E198=1, "extra", "ignore"))</f>
        <v>ignore</v>
      </c>
      <c r="F198" s="1" t="str">
        <f ca="1">IF(OR(historyTags!F198="white",historyTags!F198="yellow",historyTags!F198="grey"),IF('Currently Exported 2'!F198=1, "have", "missing"),IF('Currently Exported 2'!F198=1, "extra", "ignore"))</f>
        <v>ignore</v>
      </c>
      <c r="G198" s="1" t="str">
        <f ca="1">IF(OR(historyTags!G198="white",historyTags!G198="yellow",historyTags!G198="grey"),IF('Currently Exported 2'!G198=1, "have", "missing"),IF('Currently Exported 2'!G198=1, "extra", "ignore"))</f>
        <v>ignore</v>
      </c>
      <c r="H198" s="1" t="str">
        <f ca="1">IF(OR(historyTags!H198="white",historyTags!H198="yellow",historyTags!H198="grey"),IF('Currently Exported 2'!H198=1, "have", "missing"),IF('Currently Exported 2'!H198=1, "extra", "ignore"))</f>
        <v>ignore</v>
      </c>
      <c r="I198" s="1" t="str">
        <f ca="1">IF(OR(historyTags!I198="white",historyTags!I198="yellow",historyTags!I198="grey"),IF('Currently Exported 2'!I198=1, "have", "missing"),IF('Currently Exported 2'!I198=1, "extra", "ignore"))</f>
        <v>ignore</v>
      </c>
      <c r="J198" s="1" t="str">
        <f ca="1">IF(OR(historyTags!J198="white",historyTags!J198="yellow",historyTags!J198="grey"),IF('Currently Exported 2'!J198=1, "have", "missing"),IF('Currently Exported 2'!J198=1, "extra", "ignore"))</f>
        <v>ignore</v>
      </c>
      <c r="K198" s="1" t="str">
        <f ca="1">IF(OR(historyTags!K198="white",historyTags!K198="yellow",historyTags!K198="grey"),IF('Currently Exported 2'!K198=1, "have", "missing"),IF('Currently Exported 2'!K198=1, "extra", "ignore"))</f>
        <v>ignore</v>
      </c>
      <c r="L198" s="1" t="str">
        <f ca="1">IF(OR(historyTags!L198="white",historyTags!L198="yellow",historyTags!L198="grey"),IF('Currently Exported 2'!L198=1, "have", "missing"),IF('Currently Exported 2'!L198=1, "extra", "ignore"))</f>
        <v>ignore</v>
      </c>
      <c r="M198" s="1" t="str">
        <f ca="1">IF(OR(historyTags!M198="white",historyTags!M198="yellow",historyTags!M198="grey"),IF('Currently Exported 2'!M198=1, "have", "missing"),IF('Currently Exported 2'!M198=1, "extra", "ignore"))</f>
        <v>ignore</v>
      </c>
      <c r="N198" s="1" t="str">
        <f ca="1">IF(OR(historyTags!N198="white",historyTags!N198="yellow",historyTags!N198="grey"),IF('Currently Exported 2'!N198=1, "have", "missing"),IF('Currently Exported 2'!N198=1, "extra", "ignore"))</f>
        <v>ignore</v>
      </c>
      <c r="O198" s="1" t="str">
        <f ca="1">IF(OR(historyTags!O198="white",historyTags!O198="yellow",historyTags!O198="grey"),IF('Currently Exported 2'!O198=1, "have", "missing"),IF('Currently Exported 2'!O198=1, "extra", "ignore"))</f>
        <v>ignore</v>
      </c>
      <c r="P198" s="1" t="str">
        <f ca="1">IF(OR(historyTags!P198="white",historyTags!P198="yellow",historyTags!P198="grey"),IF('Currently Exported 2'!P198=1, "have", "missing"),IF('Currently Exported 2'!P198=1, "extra", "ignore"))</f>
        <v>ignore</v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IF(OR(historyTags!B199="white",historyTags!B199="yellow",historyTags!B199="grey"),IF('Currently Exported 2'!B199=1, "have", "missing"),IF('Currently Exported 2'!B199=1, "extra", "ignore"))</f>
        <v>ignore</v>
      </c>
      <c r="C199" s="1" t="str">
        <f ca="1">IF(OR(historyTags!C199="white",historyTags!C199="yellow",historyTags!C199="grey"),IF('Currently Exported 2'!C199=1, "have", "missing"),IF('Currently Exported 2'!C199=1, "extra", "ignore"))</f>
        <v>ignore</v>
      </c>
      <c r="D199" s="1" t="str">
        <f ca="1">IF(OR(historyTags!D199="white",historyTags!D199="yellow",historyTags!D199="grey"),IF('Currently Exported 2'!D199=1, "have", "missing"),IF('Currently Exported 2'!D199=1, "extra", "ignore"))</f>
        <v>ignore</v>
      </c>
      <c r="E199" s="1" t="str">
        <f ca="1">IF(OR(historyTags!E199="white",historyTags!E199="yellow",historyTags!E199="grey"),IF('Currently Exported 2'!E199=1, "have", "missing"),IF('Currently Exported 2'!E199=1, "extra", "ignore"))</f>
        <v>ignore</v>
      </c>
      <c r="F199" s="1" t="str">
        <f ca="1">IF(OR(historyTags!F199="white",historyTags!F199="yellow",historyTags!F199="grey"),IF('Currently Exported 2'!F199=1, "have", "missing"),IF('Currently Exported 2'!F199=1, "extra", "ignore"))</f>
        <v>ignore</v>
      </c>
      <c r="G199" s="1" t="str">
        <f ca="1">IF(OR(historyTags!G199="white",historyTags!G199="yellow",historyTags!G199="grey"),IF('Currently Exported 2'!G199=1, "have", "missing"),IF('Currently Exported 2'!G199=1, "extra", "ignore"))</f>
        <v>ignore</v>
      </c>
      <c r="H199" s="1" t="str">
        <f ca="1">IF(OR(historyTags!H199="white",historyTags!H199="yellow",historyTags!H199="grey"),IF('Currently Exported 2'!H199=1, "have", "missing"),IF('Currently Exported 2'!H199=1, "extra", "ignore"))</f>
        <v>ignore</v>
      </c>
      <c r="I199" s="1" t="str">
        <f ca="1">IF(OR(historyTags!I199="white",historyTags!I199="yellow",historyTags!I199="grey"),IF('Currently Exported 2'!I199=1, "have", "missing"),IF('Currently Exported 2'!I199=1, "extra", "ignore"))</f>
        <v>ignore</v>
      </c>
      <c r="J199" s="1" t="str">
        <f ca="1">IF(OR(historyTags!J199="white",historyTags!J199="yellow",historyTags!J199="grey"),IF('Currently Exported 2'!J199=1, "have", "missing"),IF('Currently Exported 2'!J199=1, "extra", "ignore"))</f>
        <v>ignore</v>
      </c>
      <c r="K199" s="1" t="str">
        <f ca="1">IF(OR(historyTags!K199="white",historyTags!K199="yellow",historyTags!K199="grey"),IF('Currently Exported 2'!K199=1, "have", "missing"),IF('Currently Exported 2'!K199=1, "extra", "ignore"))</f>
        <v>ignore</v>
      </c>
      <c r="L199" s="1" t="str">
        <f ca="1">IF(OR(historyTags!L199="white",historyTags!L199="yellow",historyTags!L199="grey"),IF('Currently Exported 2'!L199=1, "have", "missing"),IF('Currently Exported 2'!L199=1, "extra", "ignore"))</f>
        <v>ignore</v>
      </c>
      <c r="M199" s="1" t="str">
        <f ca="1">IF(OR(historyTags!M199="white",historyTags!M199="yellow",historyTags!M199="grey"),IF('Currently Exported 2'!M199=1, "have", "missing"),IF('Currently Exported 2'!M199=1, "extra", "ignore"))</f>
        <v>ignore</v>
      </c>
      <c r="N199" s="1" t="str">
        <f ca="1">IF(OR(historyTags!N199="white",historyTags!N199="yellow",historyTags!N199="grey"),IF('Currently Exported 2'!N199=1, "have", "missing"),IF('Currently Exported 2'!N199=1, "extra", "ignore"))</f>
        <v>ignore</v>
      </c>
      <c r="O199" s="1" t="str">
        <f ca="1">IF(OR(historyTags!O199="white",historyTags!O199="yellow",historyTags!O199="grey"),IF('Currently Exported 2'!O199=1, "have", "missing"),IF('Currently Exported 2'!O199=1, "extra", "ignore"))</f>
        <v>ignore</v>
      </c>
      <c r="P199" s="1" t="str">
        <f ca="1">IF(OR(historyTags!P199="white",historyTags!P199="yellow",historyTags!P199="grey"),IF('Currently Exported 2'!P199=1, "have", "missing"),IF('Currently Exported 2'!P199=1, "extra", "ignore"))</f>
        <v>ignore</v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IF(OR(historyTags!B200="white",historyTags!B200="yellow",historyTags!B200="grey"),IF('Currently Exported 2'!B200=1, "have", "missing"),IF('Currently Exported 2'!B200=1, "extra", "ignore"))</f>
        <v>ignore</v>
      </c>
      <c r="C200" s="1" t="str">
        <f ca="1">IF(OR(historyTags!C200="white",historyTags!C200="yellow",historyTags!C200="grey"),IF('Currently Exported 2'!C200=1, "have", "missing"),IF('Currently Exported 2'!C200=1, "extra", "ignore"))</f>
        <v>ignore</v>
      </c>
      <c r="D200" s="1" t="str">
        <f ca="1">IF(OR(historyTags!D200="white",historyTags!D200="yellow",historyTags!D200="grey"),IF('Currently Exported 2'!D200=1, "have", "missing"),IF('Currently Exported 2'!D200=1, "extra", "ignore"))</f>
        <v>ignore</v>
      </c>
      <c r="E200" s="1" t="str">
        <f ca="1">IF(OR(historyTags!E200="white",historyTags!E200="yellow",historyTags!E200="grey"),IF('Currently Exported 2'!E200=1, "have", "missing"),IF('Currently Exported 2'!E200=1, "extra", "ignore"))</f>
        <v>ignore</v>
      </c>
      <c r="F200" s="1" t="str">
        <f ca="1">IF(OR(historyTags!F200="white",historyTags!F200="yellow",historyTags!F200="grey"),IF('Currently Exported 2'!F200=1, "have", "missing"),IF('Currently Exported 2'!F200=1, "extra", "ignore"))</f>
        <v>ignore</v>
      </c>
      <c r="G200" s="1" t="str">
        <f ca="1">IF(OR(historyTags!G200="white",historyTags!G200="yellow",historyTags!G200="grey"),IF('Currently Exported 2'!G200=1, "have", "missing"),IF('Currently Exported 2'!G200=1, "extra", "ignore"))</f>
        <v>ignore</v>
      </c>
      <c r="H200" s="1" t="str">
        <f ca="1">IF(OR(historyTags!H200="white",historyTags!H200="yellow",historyTags!H200="grey"),IF('Currently Exported 2'!H200=1, "have", "missing"),IF('Currently Exported 2'!H200=1, "extra", "ignore"))</f>
        <v>ignore</v>
      </c>
      <c r="I200" s="1" t="str">
        <f ca="1">IF(OR(historyTags!I200="white",historyTags!I200="yellow",historyTags!I200="grey"),IF('Currently Exported 2'!I200=1, "have", "missing"),IF('Currently Exported 2'!I200=1, "extra", "ignore"))</f>
        <v>ignore</v>
      </c>
      <c r="J200" s="1" t="str">
        <f ca="1">IF(OR(historyTags!J200="white",historyTags!J200="yellow",historyTags!J200="grey"),IF('Currently Exported 2'!J200=1, "have", "missing"),IF('Currently Exported 2'!J200=1, "extra", "ignore"))</f>
        <v>ignore</v>
      </c>
      <c r="K200" s="1" t="str">
        <f ca="1">IF(OR(historyTags!K200="white",historyTags!K200="yellow",historyTags!K200="grey"),IF('Currently Exported 2'!K200=1, "have", "missing"),IF('Currently Exported 2'!K200=1, "extra", "ignore"))</f>
        <v>ignore</v>
      </c>
      <c r="L200" s="1" t="str">
        <f ca="1">IF(OR(historyTags!L200="white",historyTags!L200="yellow",historyTags!L200="grey"),IF('Currently Exported 2'!L200=1, "have", "missing"),IF('Currently Exported 2'!L200=1, "extra", "ignore"))</f>
        <v>ignore</v>
      </c>
      <c r="M200" s="1" t="str">
        <f ca="1">IF(OR(historyTags!M200="white",historyTags!M200="yellow",historyTags!M200="grey"),IF('Currently Exported 2'!M200=1, "have", "missing"),IF('Currently Exported 2'!M200=1, "extra", "ignore"))</f>
        <v>ignore</v>
      </c>
      <c r="N200" s="1" t="str">
        <f ca="1">IF(OR(historyTags!N200="white",historyTags!N200="yellow",historyTags!N200="grey"),IF('Currently Exported 2'!N200=1, "have", "missing"),IF('Currently Exported 2'!N200=1, "extra", "ignore"))</f>
        <v>ignore</v>
      </c>
      <c r="O200" s="1" t="str">
        <f ca="1">IF(OR(historyTags!O200="white",historyTags!O200="yellow",historyTags!O200="grey"),IF('Currently Exported 2'!O200=1, "have", "missing"),IF('Currently Exported 2'!O200=1, "extra", "ignore"))</f>
        <v>ignore</v>
      </c>
      <c r="P200" s="1" t="str">
        <f ca="1">IF(OR(historyTags!P200="white",historyTags!P200="yellow",historyTags!P200="grey"),IF('Currently Exported 2'!P200=1, "have", "missing"),IF('Currently Exported 2'!P200=1, "extra", "ignore"))</f>
        <v>ignore</v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IF(OR(historyTags!B201="white",historyTags!B201="yellow",historyTags!B201="grey"),IF('Currently Exported 2'!B201=1, "have", "missing"),IF('Currently Exported 2'!B201=1, "extra", "ignore"))</f>
        <v>ignore</v>
      </c>
      <c r="C201" s="1" t="str">
        <f ca="1">IF(OR(historyTags!C201="white",historyTags!C201="yellow",historyTags!C201="grey"),IF('Currently Exported 2'!C201=1, "have", "missing"),IF('Currently Exported 2'!C201=1, "extra", "ignore"))</f>
        <v>ignore</v>
      </c>
      <c r="D201" s="1" t="str">
        <f ca="1">IF(OR(historyTags!D201="white",historyTags!D201="yellow",historyTags!D201="grey"),IF('Currently Exported 2'!D201=1, "have", "missing"),IF('Currently Exported 2'!D201=1, "extra", "ignore"))</f>
        <v>ignore</v>
      </c>
      <c r="E201" s="1" t="str">
        <f ca="1">IF(OR(historyTags!E201="white",historyTags!E201="yellow",historyTags!E201="grey"),IF('Currently Exported 2'!E201=1, "have", "missing"),IF('Currently Exported 2'!E201=1, "extra", "ignore"))</f>
        <v>ignore</v>
      </c>
      <c r="F201" s="1" t="str">
        <f ca="1">IF(OR(historyTags!F201="white",historyTags!F201="yellow",historyTags!F201="grey"),IF('Currently Exported 2'!F201=1, "have", "missing"),IF('Currently Exported 2'!F201=1, "extra", "ignore"))</f>
        <v>ignore</v>
      </c>
      <c r="G201" s="1" t="str">
        <f ca="1">IF(OR(historyTags!G201="white",historyTags!G201="yellow",historyTags!G201="grey"),IF('Currently Exported 2'!G201=1, "have", "missing"),IF('Currently Exported 2'!G201=1, "extra", "ignore"))</f>
        <v>ignore</v>
      </c>
      <c r="H201" s="1" t="str">
        <f ca="1">IF(OR(historyTags!H201="white",historyTags!H201="yellow",historyTags!H201="grey"),IF('Currently Exported 2'!H201=1, "have", "missing"),IF('Currently Exported 2'!H201=1, "extra", "ignore"))</f>
        <v>ignore</v>
      </c>
      <c r="I201" s="1" t="str">
        <f ca="1">IF(OR(historyTags!I201="white",historyTags!I201="yellow",historyTags!I201="grey"),IF('Currently Exported 2'!I201=1, "have", "missing"),IF('Currently Exported 2'!I201=1, "extra", "ignore"))</f>
        <v>ignore</v>
      </c>
      <c r="J201" s="1" t="str">
        <f ca="1">IF(OR(historyTags!J201="white",historyTags!J201="yellow",historyTags!J201="grey"),IF('Currently Exported 2'!J201=1, "have", "missing"),IF('Currently Exported 2'!J201=1, "extra", "ignore"))</f>
        <v>ignore</v>
      </c>
      <c r="K201" s="1" t="str">
        <f ca="1">IF(OR(historyTags!K201="white",historyTags!K201="yellow",historyTags!K201="grey"),IF('Currently Exported 2'!K201=1, "have", "missing"),IF('Currently Exported 2'!K201=1, "extra", "ignore"))</f>
        <v>ignore</v>
      </c>
      <c r="L201" s="1" t="str">
        <f ca="1">IF(OR(historyTags!L201="white",historyTags!L201="yellow",historyTags!L201="grey"),IF('Currently Exported 2'!L201=1, "have", "missing"),IF('Currently Exported 2'!L201=1, "extra", "ignore"))</f>
        <v>ignore</v>
      </c>
      <c r="M201" s="1" t="str">
        <f ca="1">IF(OR(historyTags!M201="white",historyTags!M201="yellow",historyTags!M201="grey"),IF('Currently Exported 2'!M201=1, "have", "missing"),IF('Currently Exported 2'!M201=1, "extra", "ignore"))</f>
        <v>ignore</v>
      </c>
      <c r="N201" s="1" t="str">
        <f ca="1">IF(OR(historyTags!N201="white",historyTags!N201="yellow",historyTags!N201="grey"),IF('Currently Exported 2'!N201=1, "have", "missing"),IF('Currently Exported 2'!N201=1, "extra", "ignore"))</f>
        <v>ignore</v>
      </c>
      <c r="O201" s="1" t="str">
        <f ca="1">IF(OR(historyTags!O201="white",historyTags!O201="yellow",historyTags!O201="grey"),IF('Currently Exported 2'!O201=1, "have", "missing"),IF('Currently Exported 2'!O201=1, "extra", "ignore"))</f>
        <v>ignore</v>
      </c>
      <c r="P201" s="1" t="str">
        <f ca="1">IF(OR(historyTags!P201="white",historyTags!P201="yellow",historyTags!P201="grey"),IF('Currently Exported 2'!P201=1, "have", "missing"),IF('Currently Exported 2'!P201=1, "extra", "ignore"))</f>
        <v>ignore</v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IF(OR(historyTags!B202="white",historyTags!B202="yellow",historyTags!B202="grey"),IF('Currently Exported 2'!B202=1, "have", "missing"),IF('Currently Exported 2'!B202=1, "extra", "ignore"))</f>
        <v>ignore</v>
      </c>
      <c r="C202" s="1" t="str">
        <f ca="1">IF(OR(historyTags!C202="white",historyTags!C202="yellow",historyTags!C202="grey"),IF('Currently Exported 2'!C202=1, "have", "missing"),IF('Currently Exported 2'!C202=1, "extra", "ignore"))</f>
        <v>ignore</v>
      </c>
      <c r="D202" s="1" t="str">
        <f ca="1">IF(OR(historyTags!D202="white",historyTags!D202="yellow",historyTags!D202="grey"),IF('Currently Exported 2'!D202=1, "have", "missing"),IF('Currently Exported 2'!D202=1, "extra", "ignore"))</f>
        <v>ignore</v>
      </c>
      <c r="E202" s="1" t="str">
        <f ca="1">IF(OR(historyTags!E202="white",historyTags!E202="yellow",historyTags!E202="grey"),IF('Currently Exported 2'!E202=1, "have", "missing"),IF('Currently Exported 2'!E202=1, "extra", "ignore"))</f>
        <v>ignore</v>
      </c>
      <c r="F202" s="1" t="str">
        <f ca="1">IF(OR(historyTags!F202="white",historyTags!F202="yellow",historyTags!F202="grey"),IF('Currently Exported 2'!F202=1, "have", "missing"),IF('Currently Exported 2'!F202=1, "extra", "ignore"))</f>
        <v>ignore</v>
      </c>
      <c r="G202" s="1" t="str">
        <f ca="1">IF(OR(historyTags!G202="white",historyTags!G202="yellow",historyTags!G202="grey"),IF('Currently Exported 2'!G202=1, "have", "missing"),IF('Currently Exported 2'!G202=1, "extra", "ignore"))</f>
        <v>ignore</v>
      </c>
      <c r="H202" s="1" t="str">
        <f ca="1">IF(OR(historyTags!H202="white",historyTags!H202="yellow",historyTags!H202="grey"),IF('Currently Exported 2'!H202=1, "have", "missing"),IF('Currently Exported 2'!H202=1, "extra", "ignore"))</f>
        <v>ignore</v>
      </c>
      <c r="I202" s="1" t="str">
        <f ca="1">IF(OR(historyTags!I202="white",historyTags!I202="yellow",historyTags!I202="grey"),IF('Currently Exported 2'!I202=1, "have", "missing"),IF('Currently Exported 2'!I202=1, "extra", "ignore"))</f>
        <v>ignore</v>
      </c>
      <c r="J202" s="1" t="str">
        <f ca="1">IF(OR(historyTags!J202="white",historyTags!J202="yellow",historyTags!J202="grey"),IF('Currently Exported 2'!J202=1, "have", "missing"),IF('Currently Exported 2'!J202=1, "extra", "ignore"))</f>
        <v>ignore</v>
      </c>
      <c r="K202" s="1" t="str">
        <f ca="1">IF(OR(historyTags!K202="white",historyTags!K202="yellow",historyTags!K202="grey"),IF('Currently Exported 2'!K202=1, "have", "missing"),IF('Currently Exported 2'!K202=1, "extra", "ignore"))</f>
        <v>ignore</v>
      </c>
      <c r="L202" s="1" t="str">
        <f ca="1">IF(OR(historyTags!L202="white",historyTags!L202="yellow",historyTags!L202="grey"),IF('Currently Exported 2'!L202=1, "have", "missing"),IF('Currently Exported 2'!L202=1, "extra", "ignore"))</f>
        <v>ignore</v>
      </c>
      <c r="M202" s="1" t="str">
        <f ca="1">IF(OR(historyTags!M202="white",historyTags!M202="yellow",historyTags!M202="grey"),IF('Currently Exported 2'!M202=1, "have", "missing"),IF('Currently Exported 2'!M202=1, "extra", "ignore"))</f>
        <v>ignore</v>
      </c>
      <c r="N202" s="1" t="str">
        <f ca="1">IF(OR(historyTags!N202="white",historyTags!N202="yellow",historyTags!N202="grey"),IF('Currently Exported 2'!N202=1, "have", "missing"),IF('Currently Exported 2'!N202=1, "extra", "ignore"))</f>
        <v>ignore</v>
      </c>
      <c r="O202" s="1" t="str">
        <f ca="1">IF(OR(historyTags!O202="white",historyTags!O202="yellow",historyTags!O202="grey"),IF('Currently Exported 2'!O202=1, "have", "missing"),IF('Currently Exported 2'!O202=1, "extra", "ignore"))</f>
        <v>ignore</v>
      </c>
      <c r="P202" s="1" t="str">
        <f ca="1">IF(OR(historyTags!P202="white",historyTags!P202="yellow",historyTags!P202="grey"),IF('Currently Exported 2'!P202=1, "have", "missing"),IF('Currently Exported 2'!P202=1, "extra", "ignore"))</f>
        <v>ignore</v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IF(OR(historyTags!B203="white",historyTags!B203="yellow",historyTags!B203="grey"),IF('Currently Exported 2'!B203=1, "have", "missing"),IF('Currently Exported 2'!B203=1, "extra", "ignore"))</f>
        <v>ignore</v>
      </c>
      <c r="C203" s="1" t="str">
        <f ca="1">IF(OR(historyTags!C203="white",historyTags!C203="yellow",historyTags!C203="grey"),IF('Currently Exported 2'!C203=1, "have", "missing"),IF('Currently Exported 2'!C203=1, "extra", "ignore"))</f>
        <v>ignore</v>
      </c>
      <c r="D203" s="1" t="str">
        <f ca="1">IF(OR(historyTags!D203="white",historyTags!D203="yellow",historyTags!D203="grey"),IF('Currently Exported 2'!D203=1, "have", "missing"),IF('Currently Exported 2'!D203=1, "extra", "ignore"))</f>
        <v>ignore</v>
      </c>
      <c r="E203" s="1" t="str">
        <f ca="1">IF(OR(historyTags!E203="white",historyTags!E203="yellow",historyTags!E203="grey"),IF('Currently Exported 2'!E203=1, "have", "missing"),IF('Currently Exported 2'!E203=1, "extra", "ignore"))</f>
        <v>ignore</v>
      </c>
      <c r="F203" s="1" t="str">
        <f ca="1">IF(OR(historyTags!F203="white",historyTags!F203="yellow",historyTags!F203="grey"),IF('Currently Exported 2'!F203=1, "have", "missing"),IF('Currently Exported 2'!F203=1, "extra", "ignore"))</f>
        <v>ignore</v>
      </c>
      <c r="G203" s="1" t="str">
        <f ca="1">IF(OR(historyTags!G203="white",historyTags!G203="yellow",historyTags!G203="grey"),IF('Currently Exported 2'!G203=1, "have", "missing"),IF('Currently Exported 2'!G203=1, "extra", "ignore"))</f>
        <v>ignore</v>
      </c>
      <c r="H203" s="1" t="str">
        <f ca="1">IF(OR(historyTags!H203="white",historyTags!H203="yellow",historyTags!H203="grey"),IF('Currently Exported 2'!H203=1, "have", "missing"),IF('Currently Exported 2'!H203=1, "extra", "ignore"))</f>
        <v>ignore</v>
      </c>
      <c r="I203" s="1" t="str">
        <f ca="1">IF(OR(historyTags!I203="white",historyTags!I203="yellow",historyTags!I203="grey"),IF('Currently Exported 2'!I203=1, "have", "missing"),IF('Currently Exported 2'!I203=1, "extra", "ignore"))</f>
        <v>ignore</v>
      </c>
      <c r="J203" s="1" t="str">
        <f ca="1">IF(OR(historyTags!J203="white",historyTags!J203="yellow",historyTags!J203="grey"),IF('Currently Exported 2'!J203=1, "have", "missing"),IF('Currently Exported 2'!J203=1, "extra", "ignore"))</f>
        <v>ignore</v>
      </c>
      <c r="K203" s="1" t="str">
        <f ca="1">IF(OR(historyTags!K203="white",historyTags!K203="yellow",historyTags!K203="grey"),IF('Currently Exported 2'!K203=1, "have", "missing"),IF('Currently Exported 2'!K203=1, "extra", "ignore"))</f>
        <v>ignore</v>
      </c>
      <c r="L203" s="1" t="str">
        <f ca="1">IF(OR(historyTags!L203="white",historyTags!L203="yellow",historyTags!L203="grey"),IF('Currently Exported 2'!L203=1, "have", "missing"),IF('Currently Exported 2'!L203=1, "extra", "ignore"))</f>
        <v>ignore</v>
      </c>
      <c r="M203" s="1" t="str">
        <f ca="1">IF(OR(historyTags!M203="white",historyTags!M203="yellow",historyTags!M203="grey"),IF('Currently Exported 2'!M203=1, "have", "missing"),IF('Currently Exported 2'!M203=1, "extra", "ignore"))</f>
        <v>ignore</v>
      </c>
      <c r="N203" s="1" t="str">
        <f ca="1">IF(OR(historyTags!N203="white",historyTags!N203="yellow",historyTags!N203="grey"),IF('Currently Exported 2'!N203=1, "have", "missing"),IF('Currently Exported 2'!N203=1, "extra", "ignore"))</f>
        <v>ignore</v>
      </c>
      <c r="O203" s="1" t="str">
        <f ca="1">IF(OR(historyTags!O203="white",historyTags!O203="yellow",historyTags!O203="grey"),IF('Currently Exported 2'!O203=1, "have", "missing"),IF('Currently Exported 2'!O203=1, "extra", "ignore"))</f>
        <v>ignore</v>
      </c>
      <c r="P203" s="1" t="str">
        <f ca="1">IF(OR(historyTags!P203="white",historyTags!P203="yellow",historyTags!P203="grey"),IF('Currently Exported 2'!P203=1, "have", "missing"),IF('Currently Exported 2'!P203=1, "extra", "ignore"))</f>
        <v>ignore</v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IF(OR(historyTags!B204="white",historyTags!B204="yellow",historyTags!B204="grey"),IF('Currently Exported 2'!B204=1, "have", "missing"),IF('Currently Exported 2'!B204=1, "extra", "ignore"))</f>
        <v>ignore</v>
      </c>
      <c r="C204" s="1" t="str">
        <f ca="1">IF(OR(historyTags!C204="white",historyTags!C204="yellow",historyTags!C204="grey"),IF('Currently Exported 2'!C204=1, "have", "missing"),IF('Currently Exported 2'!C204=1, "extra", "ignore"))</f>
        <v>ignore</v>
      </c>
      <c r="D204" s="1" t="str">
        <f ca="1">IF(OR(historyTags!D204="white",historyTags!D204="yellow",historyTags!D204="grey"),IF('Currently Exported 2'!D204=1, "have", "missing"),IF('Currently Exported 2'!D204=1, "extra", "ignore"))</f>
        <v>ignore</v>
      </c>
      <c r="E204" s="1" t="str">
        <f ca="1">IF(OR(historyTags!E204="white",historyTags!E204="yellow",historyTags!E204="grey"),IF('Currently Exported 2'!E204=1, "have", "missing"),IF('Currently Exported 2'!E204=1, "extra", "ignore"))</f>
        <v>ignore</v>
      </c>
      <c r="F204" s="1" t="str">
        <f ca="1">IF(OR(historyTags!F204="white",historyTags!F204="yellow",historyTags!F204="grey"),IF('Currently Exported 2'!F204=1, "have", "missing"),IF('Currently Exported 2'!F204=1, "extra", "ignore"))</f>
        <v>ignore</v>
      </c>
      <c r="G204" s="1" t="str">
        <f ca="1">IF(OR(historyTags!G204="white",historyTags!G204="yellow",historyTags!G204="grey"),IF('Currently Exported 2'!G204=1, "have", "missing"),IF('Currently Exported 2'!G204=1, "extra", "ignore"))</f>
        <v>ignore</v>
      </c>
      <c r="H204" s="1" t="str">
        <f ca="1">IF(OR(historyTags!H204="white",historyTags!H204="yellow",historyTags!H204="grey"),IF('Currently Exported 2'!H204=1, "have", "missing"),IF('Currently Exported 2'!H204=1, "extra", "ignore"))</f>
        <v>ignore</v>
      </c>
      <c r="I204" s="1" t="str">
        <f ca="1">IF(OR(historyTags!I204="white",historyTags!I204="yellow",historyTags!I204="grey"),IF('Currently Exported 2'!I204=1, "have", "missing"),IF('Currently Exported 2'!I204=1, "extra", "ignore"))</f>
        <v>ignore</v>
      </c>
      <c r="J204" s="1" t="str">
        <f ca="1">IF(OR(historyTags!J204="white",historyTags!J204="yellow",historyTags!J204="grey"),IF('Currently Exported 2'!J204=1, "have", "missing"),IF('Currently Exported 2'!J204=1, "extra", "ignore"))</f>
        <v>ignore</v>
      </c>
      <c r="K204" s="1" t="str">
        <f ca="1">IF(OR(historyTags!K204="white",historyTags!K204="yellow",historyTags!K204="grey"),IF('Currently Exported 2'!K204=1, "have", "missing"),IF('Currently Exported 2'!K204=1, "extra", "ignore"))</f>
        <v>ignore</v>
      </c>
      <c r="L204" s="1" t="str">
        <f ca="1">IF(OR(historyTags!L204="white",historyTags!L204="yellow",historyTags!L204="grey"),IF('Currently Exported 2'!L204=1, "have", "missing"),IF('Currently Exported 2'!L204=1, "extra", "ignore"))</f>
        <v>ignore</v>
      </c>
      <c r="M204" s="1" t="str">
        <f ca="1">IF(OR(historyTags!M204="white",historyTags!M204="yellow",historyTags!M204="grey"),IF('Currently Exported 2'!M204=1, "have", "missing"),IF('Currently Exported 2'!M204=1, "extra", "ignore"))</f>
        <v>ignore</v>
      </c>
      <c r="N204" s="1" t="str">
        <f ca="1">IF(OR(historyTags!N204="white",historyTags!N204="yellow",historyTags!N204="grey"),IF('Currently Exported 2'!N204=1, "have", "missing"),IF('Currently Exported 2'!N204=1, "extra", "ignore"))</f>
        <v>ignore</v>
      </c>
      <c r="O204" s="1" t="str">
        <f ca="1">IF(OR(historyTags!O204="white",historyTags!O204="yellow",historyTags!O204="grey"),IF('Currently Exported 2'!O204=1, "have", "missing"),IF('Currently Exported 2'!O204=1, "extra", "ignore"))</f>
        <v>ignore</v>
      </c>
      <c r="P204" s="1" t="str">
        <f ca="1">IF(OR(historyTags!P204="white",historyTags!P204="yellow",historyTags!P204="grey"),IF('Currently Exported 2'!P204=1, "have", "missing"),IF('Currently Exported 2'!P204=1, "extra", "ignore"))</f>
        <v>ignore</v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IF(OR(historyTags!B205="white",historyTags!B205="yellow",historyTags!B205="grey"),IF('Currently Exported 2'!B205=1, "have", "missing"),IF('Currently Exported 2'!B205=1, "extra", "ignore"))</f>
        <v>ignore</v>
      </c>
      <c r="C205" s="1" t="str">
        <f ca="1">IF(OR(historyTags!C205="white",historyTags!C205="yellow",historyTags!C205="grey"),IF('Currently Exported 2'!C205=1, "have", "missing"),IF('Currently Exported 2'!C205=1, "extra", "ignore"))</f>
        <v>ignore</v>
      </c>
      <c r="D205" s="1" t="str">
        <f ca="1">IF(OR(historyTags!D205="white",historyTags!D205="yellow",historyTags!D205="grey"),IF('Currently Exported 2'!D205=1, "have", "missing"),IF('Currently Exported 2'!D205=1, "extra", "ignore"))</f>
        <v>ignore</v>
      </c>
      <c r="E205" s="1" t="str">
        <f ca="1">IF(OR(historyTags!E205="white",historyTags!E205="yellow",historyTags!E205="grey"),IF('Currently Exported 2'!E205=1, "have", "missing"),IF('Currently Exported 2'!E205=1, "extra", "ignore"))</f>
        <v>ignore</v>
      </c>
      <c r="F205" s="1" t="str">
        <f ca="1">IF(OR(historyTags!F205="white",historyTags!F205="yellow",historyTags!F205="grey"),IF('Currently Exported 2'!F205=1, "have", "missing"),IF('Currently Exported 2'!F205=1, "extra", "ignore"))</f>
        <v>ignore</v>
      </c>
      <c r="G205" s="1" t="str">
        <f ca="1">IF(OR(historyTags!G205="white",historyTags!G205="yellow",historyTags!G205="grey"),IF('Currently Exported 2'!G205=1, "have", "missing"),IF('Currently Exported 2'!G205=1, "extra", "ignore"))</f>
        <v>ignore</v>
      </c>
      <c r="H205" s="1" t="str">
        <f ca="1">IF(OR(historyTags!H205="white",historyTags!H205="yellow",historyTags!H205="grey"),IF('Currently Exported 2'!H205=1, "have", "missing"),IF('Currently Exported 2'!H205=1, "extra", "ignore"))</f>
        <v>ignore</v>
      </c>
      <c r="I205" s="1" t="str">
        <f ca="1">IF(OR(historyTags!I205="white",historyTags!I205="yellow",historyTags!I205="grey"),IF('Currently Exported 2'!I205=1, "have", "missing"),IF('Currently Exported 2'!I205=1, "extra", "ignore"))</f>
        <v>ignore</v>
      </c>
      <c r="J205" s="1" t="str">
        <f ca="1">IF(OR(historyTags!J205="white",historyTags!J205="yellow",historyTags!J205="grey"),IF('Currently Exported 2'!J205=1, "have", "missing"),IF('Currently Exported 2'!J205=1, "extra", "ignore"))</f>
        <v>ignore</v>
      </c>
      <c r="K205" s="1" t="str">
        <f ca="1">IF(OR(historyTags!K205="white",historyTags!K205="yellow",historyTags!K205="grey"),IF('Currently Exported 2'!K205=1, "have", "missing"),IF('Currently Exported 2'!K205=1, "extra", "ignore"))</f>
        <v>ignore</v>
      </c>
      <c r="L205" s="1" t="str">
        <f ca="1">IF(OR(historyTags!L205="white",historyTags!L205="yellow",historyTags!L205="grey"),IF('Currently Exported 2'!L205=1, "have", "missing"),IF('Currently Exported 2'!L205=1, "extra", "ignore"))</f>
        <v>ignore</v>
      </c>
      <c r="M205" s="1" t="str">
        <f ca="1">IF(OR(historyTags!M205="white",historyTags!M205="yellow",historyTags!M205="grey"),IF('Currently Exported 2'!M205=1, "have", "missing"),IF('Currently Exported 2'!M205=1, "extra", "ignore"))</f>
        <v>ignore</v>
      </c>
      <c r="N205" s="1" t="str">
        <f ca="1">IF(OR(historyTags!N205="white",historyTags!N205="yellow",historyTags!N205="grey"),IF('Currently Exported 2'!N205=1, "have", "missing"),IF('Currently Exported 2'!N205=1, "extra", "ignore"))</f>
        <v>ignore</v>
      </c>
      <c r="O205" s="1" t="str">
        <f ca="1">IF(OR(historyTags!O205="white",historyTags!O205="yellow",historyTags!O205="grey"),IF('Currently Exported 2'!O205=1, "have", "missing"),IF('Currently Exported 2'!O205=1, "extra", "ignore"))</f>
        <v>ignore</v>
      </c>
      <c r="P205" s="1" t="str">
        <f ca="1">IF(OR(historyTags!P205="white",historyTags!P205="yellow",historyTags!P205="grey"),IF('Currently Exported 2'!P205=1, "have", "missing"),IF('Currently Exported 2'!P205=1, "extra", "ignore"))</f>
        <v>ignore</v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IF(OR(historyTags!B206="white",historyTags!B206="yellow",historyTags!B206="grey"),IF('Currently Exported 2'!B206=1, "have", "missing"),IF('Currently Exported 2'!B206=1, "extra", "ignore"))</f>
        <v>ignore</v>
      </c>
      <c r="C206" s="1" t="str">
        <f ca="1">IF(OR(historyTags!C206="white",historyTags!C206="yellow",historyTags!C206="grey"),IF('Currently Exported 2'!C206=1, "have", "missing"),IF('Currently Exported 2'!C206=1, "extra", "ignore"))</f>
        <v>ignore</v>
      </c>
      <c r="D206" s="1" t="str">
        <f ca="1">IF(OR(historyTags!D206="white",historyTags!D206="yellow",historyTags!D206="grey"),IF('Currently Exported 2'!D206=1, "have", "missing"),IF('Currently Exported 2'!D206=1, "extra", "ignore"))</f>
        <v>ignore</v>
      </c>
      <c r="E206" s="1" t="str">
        <f ca="1">IF(OR(historyTags!E206="white",historyTags!E206="yellow",historyTags!E206="grey"),IF('Currently Exported 2'!E206=1, "have", "missing"),IF('Currently Exported 2'!E206=1, "extra", "ignore"))</f>
        <v>ignore</v>
      </c>
      <c r="F206" s="1" t="str">
        <f ca="1">IF(OR(historyTags!F206="white",historyTags!F206="yellow",historyTags!F206="grey"),IF('Currently Exported 2'!F206=1, "have", "missing"),IF('Currently Exported 2'!F206=1, "extra", "ignore"))</f>
        <v>ignore</v>
      </c>
      <c r="G206" s="1" t="str">
        <f ca="1">IF(OR(historyTags!G206="white",historyTags!G206="yellow",historyTags!G206="grey"),IF('Currently Exported 2'!G206=1, "have", "missing"),IF('Currently Exported 2'!G206=1, "extra", "ignore"))</f>
        <v>ignore</v>
      </c>
      <c r="H206" s="1" t="str">
        <f ca="1">IF(OR(historyTags!H206="white",historyTags!H206="yellow",historyTags!H206="grey"),IF('Currently Exported 2'!H206=1, "have", "missing"),IF('Currently Exported 2'!H206=1, "extra", "ignore"))</f>
        <v>ignore</v>
      </c>
      <c r="I206" s="1" t="str">
        <f ca="1">IF(OR(historyTags!I206="white",historyTags!I206="yellow",historyTags!I206="grey"),IF('Currently Exported 2'!I206=1, "have", "missing"),IF('Currently Exported 2'!I206=1, "extra", "ignore"))</f>
        <v>ignore</v>
      </c>
      <c r="J206" s="1" t="str">
        <f ca="1">IF(OR(historyTags!J206="white",historyTags!J206="yellow",historyTags!J206="grey"),IF('Currently Exported 2'!J206=1, "have", "missing"),IF('Currently Exported 2'!J206=1, "extra", "ignore"))</f>
        <v>ignore</v>
      </c>
      <c r="K206" s="1" t="str">
        <f ca="1">IF(OR(historyTags!K206="white",historyTags!K206="yellow",historyTags!K206="grey"),IF('Currently Exported 2'!K206=1, "have", "missing"),IF('Currently Exported 2'!K206=1, "extra", "ignore"))</f>
        <v>ignore</v>
      </c>
      <c r="L206" s="1" t="str">
        <f ca="1">IF(OR(historyTags!L206="white",historyTags!L206="yellow",historyTags!L206="grey"),IF('Currently Exported 2'!L206=1, "have", "missing"),IF('Currently Exported 2'!L206=1, "extra", "ignore"))</f>
        <v>ignore</v>
      </c>
      <c r="M206" s="1" t="str">
        <f ca="1">IF(OR(historyTags!M206="white",historyTags!M206="yellow",historyTags!M206="grey"),IF('Currently Exported 2'!M206=1, "have", "missing"),IF('Currently Exported 2'!M206=1, "extra", "ignore"))</f>
        <v>ignore</v>
      </c>
      <c r="N206" s="1" t="str">
        <f ca="1">IF(OR(historyTags!N206="white",historyTags!N206="yellow",historyTags!N206="grey"),IF('Currently Exported 2'!N206=1, "have", "missing"),IF('Currently Exported 2'!N206=1, "extra", "ignore"))</f>
        <v>ignore</v>
      </c>
      <c r="O206" s="1" t="str">
        <f ca="1">IF(OR(historyTags!O206="white",historyTags!O206="yellow",historyTags!O206="grey"),IF('Currently Exported 2'!O206=1, "have", "missing"),IF('Currently Exported 2'!O206=1, "extra", "ignore"))</f>
        <v>ignore</v>
      </c>
      <c r="P206" s="1" t="str">
        <f ca="1">IF(OR(historyTags!P206="white",historyTags!P206="yellow",historyTags!P206="grey"),IF('Currently Exported 2'!P206=1, "have", "missing"),IF('Currently Exported 2'!P206=1, "extra", "ignore"))</f>
        <v>ignore</v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IF(OR(historyTags!B207="white",historyTags!B207="yellow",historyTags!B207="grey"),IF('Currently Exported 2'!B207=1, "have", "missing"),IF('Currently Exported 2'!B207=1, "extra", "ignore"))</f>
        <v>ignore</v>
      </c>
      <c r="C207" s="1" t="str">
        <f ca="1">IF(OR(historyTags!C207="white",historyTags!C207="yellow",historyTags!C207="grey"),IF('Currently Exported 2'!C207=1, "have", "missing"),IF('Currently Exported 2'!C207=1, "extra", "ignore"))</f>
        <v>ignore</v>
      </c>
      <c r="D207" s="1" t="str">
        <f ca="1">IF(OR(historyTags!D207="white",historyTags!D207="yellow",historyTags!D207="grey"),IF('Currently Exported 2'!D207=1, "have", "missing"),IF('Currently Exported 2'!D207=1, "extra", "ignore"))</f>
        <v>ignore</v>
      </c>
      <c r="E207" s="1" t="str">
        <f ca="1">IF(OR(historyTags!E207="white",historyTags!E207="yellow",historyTags!E207="grey"),IF('Currently Exported 2'!E207=1, "have", "missing"),IF('Currently Exported 2'!E207=1, "extra", "ignore"))</f>
        <v>ignore</v>
      </c>
      <c r="F207" s="1" t="str">
        <f ca="1">IF(OR(historyTags!F207="white",historyTags!F207="yellow",historyTags!F207="grey"),IF('Currently Exported 2'!F207=1, "have", "missing"),IF('Currently Exported 2'!F207=1, "extra", "ignore"))</f>
        <v>ignore</v>
      </c>
      <c r="G207" s="1" t="str">
        <f ca="1">IF(OR(historyTags!G207="white",historyTags!G207="yellow",historyTags!G207="grey"),IF('Currently Exported 2'!G207=1, "have", "missing"),IF('Currently Exported 2'!G207=1, "extra", "ignore"))</f>
        <v>ignore</v>
      </c>
      <c r="H207" s="1" t="str">
        <f ca="1">IF(OR(historyTags!H207="white",historyTags!H207="yellow",historyTags!H207="grey"),IF('Currently Exported 2'!H207=1, "have", "missing"),IF('Currently Exported 2'!H207=1, "extra", "ignore"))</f>
        <v>ignore</v>
      </c>
      <c r="I207" s="1" t="str">
        <f ca="1">IF(OR(historyTags!I207="white",historyTags!I207="yellow",historyTags!I207="grey"),IF('Currently Exported 2'!I207=1, "have", "missing"),IF('Currently Exported 2'!I207=1, "extra", "ignore"))</f>
        <v>ignore</v>
      </c>
      <c r="J207" s="1" t="str">
        <f ca="1">IF(OR(historyTags!J207="white",historyTags!J207="yellow",historyTags!J207="grey"),IF('Currently Exported 2'!J207=1, "have", "missing"),IF('Currently Exported 2'!J207=1, "extra", "ignore"))</f>
        <v>ignore</v>
      </c>
      <c r="K207" s="1" t="str">
        <f ca="1">IF(OR(historyTags!K207="white",historyTags!K207="yellow",historyTags!K207="grey"),IF('Currently Exported 2'!K207=1, "have", "missing"),IF('Currently Exported 2'!K207=1, "extra", "ignore"))</f>
        <v>ignore</v>
      </c>
      <c r="L207" s="1" t="str">
        <f ca="1">IF(OR(historyTags!L207="white",historyTags!L207="yellow",historyTags!L207="grey"),IF('Currently Exported 2'!L207=1, "have", "missing"),IF('Currently Exported 2'!L207=1, "extra", "ignore"))</f>
        <v>ignore</v>
      </c>
      <c r="M207" s="1" t="str">
        <f ca="1">IF(OR(historyTags!M207="white",historyTags!M207="yellow",historyTags!M207="grey"),IF('Currently Exported 2'!M207=1, "have", "missing"),IF('Currently Exported 2'!M207=1, "extra", "ignore"))</f>
        <v>ignore</v>
      </c>
      <c r="N207" s="1" t="str">
        <f ca="1">IF(OR(historyTags!N207="white",historyTags!N207="yellow",historyTags!N207="grey"),IF('Currently Exported 2'!N207=1, "have", "missing"),IF('Currently Exported 2'!N207=1, "extra", "ignore"))</f>
        <v>ignore</v>
      </c>
      <c r="O207" s="1" t="str">
        <f ca="1">IF(OR(historyTags!O207="white",historyTags!O207="yellow",historyTags!O207="grey"),IF('Currently Exported 2'!O207=1, "have", "missing"),IF('Currently Exported 2'!O207=1, "extra", "ignore"))</f>
        <v>ignore</v>
      </c>
      <c r="P207" s="1" t="str">
        <f ca="1">IF(OR(historyTags!P207="white",historyTags!P207="yellow",historyTags!P207="grey"),IF('Currently Exported 2'!P207=1, "have", "missing"),IF('Currently Exported 2'!P207=1, "extra", "ignore"))</f>
        <v>ignore</v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IF(OR(historyTags!B208="white",historyTags!B208="yellow",historyTags!B208="grey"),IF('Currently Exported 2'!B208=1, "have", "missing"),IF('Currently Exported 2'!B208=1, "extra", "ignore"))</f>
        <v>ignore</v>
      </c>
      <c r="C208" s="1" t="str">
        <f ca="1">IF(OR(historyTags!C208="white",historyTags!C208="yellow",historyTags!C208="grey"),IF('Currently Exported 2'!C208=1, "have", "missing"),IF('Currently Exported 2'!C208=1, "extra", "ignore"))</f>
        <v>ignore</v>
      </c>
      <c r="D208" s="1" t="str">
        <f ca="1">IF(OR(historyTags!D208="white",historyTags!D208="yellow",historyTags!D208="grey"),IF('Currently Exported 2'!D208=1, "have", "missing"),IF('Currently Exported 2'!D208=1, "extra", "ignore"))</f>
        <v>ignore</v>
      </c>
      <c r="E208" s="1" t="str">
        <f ca="1">IF(OR(historyTags!E208="white",historyTags!E208="yellow",historyTags!E208="grey"),IF('Currently Exported 2'!E208=1, "have", "missing"),IF('Currently Exported 2'!E208=1, "extra", "ignore"))</f>
        <v>ignore</v>
      </c>
      <c r="F208" s="1" t="str">
        <f ca="1">IF(OR(historyTags!F208="white",historyTags!F208="yellow",historyTags!F208="grey"),IF('Currently Exported 2'!F208=1, "have", "missing"),IF('Currently Exported 2'!F208=1, "extra", "ignore"))</f>
        <v>ignore</v>
      </c>
      <c r="G208" s="1" t="str">
        <f ca="1">IF(OR(historyTags!G208="white",historyTags!G208="yellow",historyTags!G208="grey"),IF('Currently Exported 2'!G208=1, "have", "missing"),IF('Currently Exported 2'!G208=1, "extra", "ignore"))</f>
        <v>ignore</v>
      </c>
      <c r="H208" s="1" t="str">
        <f ca="1">IF(OR(historyTags!H208="white",historyTags!H208="yellow",historyTags!H208="grey"),IF('Currently Exported 2'!H208=1, "have", "missing"),IF('Currently Exported 2'!H208=1, "extra", "ignore"))</f>
        <v>ignore</v>
      </c>
      <c r="I208" s="1" t="str">
        <f ca="1">IF(OR(historyTags!I208="white",historyTags!I208="yellow",historyTags!I208="grey"),IF('Currently Exported 2'!I208=1, "have", "missing"),IF('Currently Exported 2'!I208=1, "extra", "ignore"))</f>
        <v>ignore</v>
      </c>
      <c r="J208" s="1" t="str">
        <f ca="1">IF(OR(historyTags!J208="white",historyTags!J208="yellow",historyTags!J208="grey"),IF('Currently Exported 2'!J208=1, "have", "missing"),IF('Currently Exported 2'!J208=1, "extra", "ignore"))</f>
        <v>ignore</v>
      </c>
      <c r="K208" s="1" t="str">
        <f ca="1">IF(OR(historyTags!K208="white",historyTags!K208="yellow",historyTags!K208="grey"),IF('Currently Exported 2'!K208=1, "have", "missing"),IF('Currently Exported 2'!K208=1, "extra", "ignore"))</f>
        <v>ignore</v>
      </c>
      <c r="L208" s="1" t="str">
        <f ca="1">IF(OR(historyTags!L208="white",historyTags!L208="yellow",historyTags!L208="grey"),IF('Currently Exported 2'!L208=1, "have", "missing"),IF('Currently Exported 2'!L208=1, "extra", "ignore"))</f>
        <v>ignore</v>
      </c>
      <c r="M208" s="1" t="str">
        <f ca="1">IF(OR(historyTags!M208="white",historyTags!M208="yellow",historyTags!M208="grey"),IF('Currently Exported 2'!M208=1, "have", "missing"),IF('Currently Exported 2'!M208=1, "extra", "ignore"))</f>
        <v>ignore</v>
      </c>
      <c r="N208" s="1" t="str">
        <f ca="1">IF(OR(historyTags!N208="white",historyTags!N208="yellow",historyTags!N208="grey"),IF('Currently Exported 2'!N208=1, "have", "missing"),IF('Currently Exported 2'!N208=1, "extra", "ignore"))</f>
        <v>ignore</v>
      </c>
      <c r="O208" s="1" t="str">
        <f ca="1">IF(OR(historyTags!O208="white",historyTags!O208="yellow",historyTags!O208="grey"),IF('Currently Exported 2'!O208=1, "have", "missing"),IF('Currently Exported 2'!O208=1, "extra", "ignore"))</f>
        <v>ignore</v>
      </c>
      <c r="P208" s="1" t="str">
        <f ca="1">IF(OR(historyTags!P208="white",historyTags!P208="yellow",historyTags!P208="grey"),IF('Currently Exported 2'!P208=1, "have", "missing"),IF('Currently Exported 2'!P208=1, "extra", "ignore"))</f>
        <v>ignore</v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IF(OR(historyTags!B209="white",historyTags!B209="yellow",historyTags!B209="grey"),IF('Currently Exported 2'!B209=1, "have", "missing"),IF('Currently Exported 2'!B209=1, "extra", "ignore"))</f>
        <v>ignore</v>
      </c>
      <c r="C209" s="1" t="str">
        <f ca="1">IF(OR(historyTags!C209="white",historyTags!C209="yellow",historyTags!C209="grey"),IF('Currently Exported 2'!C209=1, "have", "missing"),IF('Currently Exported 2'!C209=1, "extra", "ignore"))</f>
        <v>ignore</v>
      </c>
      <c r="D209" s="1" t="str">
        <f ca="1">IF(OR(historyTags!D209="white",historyTags!D209="yellow",historyTags!D209="grey"),IF('Currently Exported 2'!D209=1, "have", "missing"),IF('Currently Exported 2'!D209=1, "extra", "ignore"))</f>
        <v>ignore</v>
      </c>
      <c r="E209" s="1" t="str">
        <f ca="1">IF(OR(historyTags!E209="white",historyTags!E209="yellow",historyTags!E209="grey"),IF('Currently Exported 2'!E209=1, "have", "missing"),IF('Currently Exported 2'!E209=1, "extra", "ignore"))</f>
        <v>ignore</v>
      </c>
      <c r="F209" s="1" t="str">
        <f ca="1">IF(OR(historyTags!F209="white",historyTags!F209="yellow",historyTags!F209="grey"),IF('Currently Exported 2'!F209=1, "have", "missing"),IF('Currently Exported 2'!F209=1, "extra", "ignore"))</f>
        <v>ignore</v>
      </c>
      <c r="G209" s="1" t="str">
        <f ca="1">IF(OR(historyTags!G209="white",historyTags!G209="yellow",historyTags!G209="grey"),IF('Currently Exported 2'!G209=1, "have", "missing"),IF('Currently Exported 2'!G209=1, "extra", "ignore"))</f>
        <v>ignore</v>
      </c>
      <c r="H209" s="1" t="str">
        <f ca="1">IF(OR(historyTags!H209="white",historyTags!H209="yellow",historyTags!H209="grey"),IF('Currently Exported 2'!H209=1, "have", "missing"),IF('Currently Exported 2'!H209=1, "extra", "ignore"))</f>
        <v>ignore</v>
      </c>
      <c r="I209" s="1" t="str">
        <f ca="1">IF(OR(historyTags!I209="white",historyTags!I209="yellow",historyTags!I209="grey"),IF('Currently Exported 2'!I209=1, "have", "missing"),IF('Currently Exported 2'!I209=1, "extra", "ignore"))</f>
        <v>ignore</v>
      </c>
      <c r="J209" s="1" t="str">
        <f ca="1">IF(OR(historyTags!J209="white",historyTags!J209="yellow",historyTags!J209="grey"),IF('Currently Exported 2'!J209=1, "have", "missing"),IF('Currently Exported 2'!J209=1, "extra", "ignore"))</f>
        <v>ignore</v>
      </c>
      <c r="K209" s="1" t="str">
        <f ca="1">IF(OR(historyTags!K209="white",historyTags!K209="yellow",historyTags!K209="grey"),IF('Currently Exported 2'!K209=1, "have", "missing"),IF('Currently Exported 2'!K209=1, "extra", "ignore"))</f>
        <v>ignore</v>
      </c>
      <c r="L209" s="1" t="str">
        <f ca="1">IF(OR(historyTags!L209="white",historyTags!L209="yellow",historyTags!L209="grey"),IF('Currently Exported 2'!L209=1, "have", "missing"),IF('Currently Exported 2'!L209=1, "extra", "ignore"))</f>
        <v>ignore</v>
      </c>
      <c r="M209" s="1" t="str">
        <f ca="1">IF(OR(historyTags!M209="white",historyTags!M209="yellow",historyTags!M209="grey"),IF('Currently Exported 2'!M209=1, "have", "missing"),IF('Currently Exported 2'!M209=1, "extra", "ignore"))</f>
        <v>ignore</v>
      </c>
      <c r="N209" s="1" t="str">
        <f ca="1">IF(OR(historyTags!N209="white",historyTags!N209="yellow",historyTags!N209="grey"),IF('Currently Exported 2'!N209=1, "have", "missing"),IF('Currently Exported 2'!N209=1, "extra", "ignore"))</f>
        <v>ignore</v>
      </c>
      <c r="O209" s="1" t="str">
        <f ca="1">IF(OR(historyTags!O209="white",historyTags!O209="yellow",historyTags!O209="grey"),IF('Currently Exported 2'!O209=1, "have", "missing"),IF('Currently Exported 2'!O209=1, "extra", "ignore"))</f>
        <v>ignore</v>
      </c>
      <c r="P209" s="1" t="str">
        <f ca="1">IF(OR(historyTags!P209="white",historyTags!P209="yellow",historyTags!P209="grey"),IF('Currently Exported 2'!P209=1, "have", "missing"),IF('Currently Exported 2'!P209=1, "extra", "ignore"))</f>
        <v>ignore</v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IF(OR(historyTags!B210="white",historyTags!B210="yellow",historyTags!B210="grey"),IF('Currently Exported 2'!B210=1, "have", "missing"),IF('Currently Exported 2'!B210=1, "extra", "ignore"))</f>
        <v>ignore</v>
      </c>
      <c r="C210" s="1" t="str">
        <f ca="1">IF(OR(historyTags!C210="white",historyTags!C210="yellow",historyTags!C210="grey"),IF('Currently Exported 2'!C210=1, "have", "missing"),IF('Currently Exported 2'!C210=1, "extra", "ignore"))</f>
        <v>ignore</v>
      </c>
      <c r="D210" s="1" t="str">
        <f ca="1">IF(OR(historyTags!D210="white",historyTags!D210="yellow",historyTags!D210="grey"),IF('Currently Exported 2'!D210=1, "have", "missing"),IF('Currently Exported 2'!D210=1, "extra", "ignore"))</f>
        <v>ignore</v>
      </c>
      <c r="E210" s="1" t="str">
        <f ca="1">IF(OR(historyTags!E210="white",historyTags!E210="yellow",historyTags!E210="grey"),IF('Currently Exported 2'!E210=1, "have", "missing"),IF('Currently Exported 2'!E210=1, "extra", "ignore"))</f>
        <v>ignore</v>
      </c>
      <c r="F210" s="1" t="str">
        <f ca="1">IF(OR(historyTags!F210="white",historyTags!F210="yellow",historyTags!F210="grey"),IF('Currently Exported 2'!F210=1, "have", "missing"),IF('Currently Exported 2'!F210=1, "extra", "ignore"))</f>
        <v>ignore</v>
      </c>
      <c r="G210" s="1" t="str">
        <f ca="1">IF(OR(historyTags!G210="white",historyTags!G210="yellow",historyTags!G210="grey"),IF('Currently Exported 2'!G210=1, "have", "missing"),IF('Currently Exported 2'!G210=1, "extra", "ignore"))</f>
        <v>ignore</v>
      </c>
      <c r="H210" s="1" t="str">
        <f ca="1">IF(OR(historyTags!H210="white",historyTags!H210="yellow",historyTags!H210="grey"),IF('Currently Exported 2'!H210=1, "have", "missing"),IF('Currently Exported 2'!H210=1, "extra", "ignore"))</f>
        <v>ignore</v>
      </c>
      <c r="I210" s="1" t="str">
        <f ca="1">IF(OR(historyTags!I210="white",historyTags!I210="yellow",historyTags!I210="grey"),IF('Currently Exported 2'!I210=1, "have", "missing"),IF('Currently Exported 2'!I210=1, "extra", "ignore"))</f>
        <v>ignore</v>
      </c>
      <c r="J210" s="1" t="str">
        <f ca="1">IF(OR(historyTags!J210="white",historyTags!J210="yellow",historyTags!J210="grey"),IF('Currently Exported 2'!J210=1, "have", "missing"),IF('Currently Exported 2'!J210=1, "extra", "ignore"))</f>
        <v>ignore</v>
      </c>
      <c r="K210" s="1" t="str">
        <f ca="1">IF(OR(historyTags!K210="white",historyTags!K210="yellow",historyTags!K210="grey"),IF('Currently Exported 2'!K210=1, "have", "missing"),IF('Currently Exported 2'!K210=1, "extra", "ignore"))</f>
        <v>ignore</v>
      </c>
      <c r="L210" s="1" t="str">
        <f ca="1">IF(OR(historyTags!L210="white",historyTags!L210="yellow",historyTags!L210="grey"),IF('Currently Exported 2'!L210=1, "have", "missing"),IF('Currently Exported 2'!L210=1, "extra", "ignore"))</f>
        <v>ignore</v>
      </c>
      <c r="M210" s="1" t="str">
        <f ca="1">IF(OR(historyTags!M210="white",historyTags!M210="yellow",historyTags!M210="grey"),IF('Currently Exported 2'!M210=1, "have", "missing"),IF('Currently Exported 2'!M210=1, "extra", "ignore"))</f>
        <v>ignore</v>
      </c>
      <c r="N210" s="1" t="str">
        <f ca="1">IF(OR(historyTags!N210="white",historyTags!N210="yellow",historyTags!N210="grey"),IF('Currently Exported 2'!N210=1, "have", "missing"),IF('Currently Exported 2'!N210=1, "extra", "ignore"))</f>
        <v>ignore</v>
      </c>
      <c r="O210" s="1" t="str">
        <f ca="1">IF(OR(historyTags!O210="white",historyTags!O210="yellow",historyTags!O210="grey"),IF('Currently Exported 2'!O210=1, "have", "missing"),IF('Currently Exported 2'!O210=1, "extra", "ignore"))</f>
        <v>ignore</v>
      </c>
      <c r="P210" s="1" t="str">
        <f ca="1">IF(OR(historyTags!P210="white",historyTags!P210="yellow",historyTags!P210="grey"),IF('Currently Exported 2'!P210=1, "have", "missing"),IF('Currently Exported 2'!P210=1, "extra", "ignore"))</f>
        <v>ignore</v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IF(OR(historyTags!B211="white",historyTags!B211="yellow",historyTags!B211="grey"),IF('Currently Exported 2'!B211=1, "have", "missing"),IF('Currently Exported 2'!B211=1, "extra", "ignore"))</f>
        <v>ignore</v>
      </c>
      <c r="C211" s="1" t="str">
        <f ca="1">IF(OR(historyTags!C211="white",historyTags!C211="yellow",historyTags!C211="grey"),IF('Currently Exported 2'!C211=1, "have", "missing"),IF('Currently Exported 2'!C211=1, "extra", "ignore"))</f>
        <v>ignore</v>
      </c>
      <c r="D211" s="1" t="str">
        <f ca="1">IF(OR(historyTags!D211="white",historyTags!D211="yellow",historyTags!D211="grey"),IF('Currently Exported 2'!D211=1, "have", "missing"),IF('Currently Exported 2'!D211=1, "extra", "ignore"))</f>
        <v>ignore</v>
      </c>
      <c r="E211" s="1" t="str">
        <f ca="1">IF(OR(historyTags!E211="white",historyTags!E211="yellow",historyTags!E211="grey"),IF('Currently Exported 2'!E211=1, "have", "missing"),IF('Currently Exported 2'!E211=1, "extra", "ignore"))</f>
        <v>ignore</v>
      </c>
      <c r="F211" s="1" t="str">
        <f ca="1">IF(OR(historyTags!F211="white",historyTags!F211="yellow",historyTags!F211="grey"),IF('Currently Exported 2'!F211=1, "have", "missing"),IF('Currently Exported 2'!F211=1, "extra", "ignore"))</f>
        <v>ignore</v>
      </c>
      <c r="G211" s="1" t="str">
        <f ca="1">IF(OR(historyTags!G211="white",historyTags!G211="yellow",historyTags!G211="grey"),IF('Currently Exported 2'!G211=1, "have", "missing"),IF('Currently Exported 2'!G211=1, "extra", "ignore"))</f>
        <v>ignore</v>
      </c>
      <c r="H211" s="1" t="str">
        <f ca="1">IF(OR(historyTags!H211="white",historyTags!H211="yellow",historyTags!H211="grey"),IF('Currently Exported 2'!H211=1, "have", "missing"),IF('Currently Exported 2'!H211=1, "extra", "ignore"))</f>
        <v>ignore</v>
      </c>
      <c r="I211" s="1" t="str">
        <f ca="1">IF(OR(historyTags!I211="white",historyTags!I211="yellow",historyTags!I211="grey"),IF('Currently Exported 2'!I211=1, "have", "missing"),IF('Currently Exported 2'!I211=1, "extra", "ignore"))</f>
        <v>ignore</v>
      </c>
      <c r="J211" s="1" t="str">
        <f ca="1">IF(OR(historyTags!J211="white",historyTags!J211="yellow",historyTags!J211="grey"),IF('Currently Exported 2'!J211=1, "have", "missing"),IF('Currently Exported 2'!J211=1, "extra", "ignore"))</f>
        <v>ignore</v>
      </c>
      <c r="K211" s="1" t="str">
        <f ca="1">IF(OR(historyTags!K211="white",historyTags!K211="yellow",historyTags!K211="grey"),IF('Currently Exported 2'!K211=1, "have", "missing"),IF('Currently Exported 2'!K211=1, "extra", "ignore"))</f>
        <v>ignore</v>
      </c>
      <c r="L211" s="1" t="str">
        <f ca="1">IF(OR(historyTags!L211="white",historyTags!L211="yellow",historyTags!L211="grey"),IF('Currently Exported 2'!L211=1, "have", "missing"),IF('Currently Exported 2'!L211=1, "extra", "ignore"))</f>
        <v>ignore</v>
      </c>
      <c r="M211" s="1" t="str">
        <f ca="1">IF(OR(historyTags!M211="white",historyTags!M211="yellow",historyTags!M211="grey"),IF('Currently Exported 2'!M211=1, "have", "missing"),IF('Currently Exported 2'!M211=1, "extra", "ignore"))</f>
        <v>ignore</v>
      </c>
      <c r="N211" s="1" t="str">
        <f ca="1">IF(OR(historyTags!N211="white",historyTags!N211="yellow",historyTags!N211="grey"),IF('Currently Exported 2'!N211=1, "have", "missing"),IF('Currently Exported 2'!N211=1, "extra", "ignore"))</f>
        <v>ignore</v>
      </c>
      <c r="O211" s="1" t="str">
        <f ca="1">IF(OR(historyTags!O211="white",historyTags!O211="yellow",historyTags!O211="grey"),IF('Currently Exported 2'!O211=1, "have", "missing"),IF('Currently Exported 2'!O211=1, "extra", "ignore"))</f>
        <v>ignore</v>
      </c>
      <c r="P211" s="1" t="str">
        <f ca="1">IF(OR(historyTags!P211="white",historyTags!P211="yellow",historyTags!P211="grey"),IF('Currently Exported 2'!P211=1, "have", "missing"),IF('Currently Exported 2'!P211=1, "extra", "ignore"))</f>
        <v>ignore</v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IF(OR(historyTags!B212="white",historyTags!B212="yellow",historyTags!B212="grey"),IF('Currently Exported 2'!B212=1, "have", "missing"),IF('Currently Exported 2'!B212=1, "extra", "ignore"))</f>
        <v>ignore</v>
      </c>
      <c r="C212" s="1" t="str">
        <f ca="1">IF(OR(historyTags!C212="white",historyTags!C212="yellow",historyTags!C212="grey"),IF('Currently Exported 2'!C212=1, "have", "missing"),IF('Currently Exported 2'!C212=1, "extra", "ignore"))</f>
        <v>ignore</v>
      </c>
      <c r="D212" s="1" t="str">
        <f ca="1">IF(OR(historyTags!D212="white",historyTags!D212="yellow",historyTags!D212="grey"),IF('Currently Exported 2'!D212=1, "have", "missing"),IF('Currently Exported 2'!D212=1, "extra", "ignore"))</f>
        <v>ignore</v>
      </c>
      <c r="E212" s="1" t="str">
        <f ca="1">IF(OR(historyTags!E212="white",historyTags!E212="yellow",historyTags!E212="grey"),IF('Currently Exported 2'!E212=1, "have", "missing"),IF('Currently Exported 2'!E212=1, "extra", "ignore"))</f>
        <v>ignore</v>
      </c>
      <c r="F212" s="1" t="str">
        <f ca="1">IF(OR(historyTags!F212="white",historyTags!F212="yellow",historyTags!F212="grey"),IF('Currently Exported 2'!F212=1, "have", "missing"),IF('Currently Exported 2'!F212=1, "extra", "ignore"))</f>
        <v>ignore</v>
      </c>
      <c r="G212" s="1" t="str">
        <f ca="1">IF(OR(historyTags!G212="white",historyTags!G212="yellow",historyTags!G212="grey"),IF('Currently Exported 2'!G212=1, "have", "missing"),IF('Currently Exported 2'!G212=1, "extra", "ignore"))</f>
        <v>ignore</v>
      </c>
      <c r="H212" s="1" t="str">
        <f ca="1">IF(OR(historyTags!H212="white",historyTags!H212="yellow",historyTags!H212="grey"),IF('Currently Exported 2'!H212=1, "have", "missing"),IF('Currently Exported 2'!H212=1, "extra", "ignore"))</f>
        <v>ignore</v>
      </c>
      <c r="I212" s="1" t="str">
        <f ca="1">IF(OR(historyTags!I212="white",historyTags!I212="yellow",historyTags!I212="grey"),IF('Currently Exported 2'!I212=1, "have", "missing"),IF('Currently Exported 2'!I212=1, "extra", "ignore"))</f>
        <v>ignore</v>
      </c>
      <c r="J212" s="1" t="str">
        <f ca="1">IF(OR(historyTags!J212="white",historyTags!J212="yellow",historyTags!J212="grey"),IF('Currently Exported 2'!J212=1, "have", "missing"),IF('Currently Exported 2'!J212=1, "extra", "ignore"))</f>
        <v>ignore</v>
      </c>
      <c r="K212" s="1" t="str">
        <f ca="1">IF(OR(historyTags!K212="white",historyTags!K212="yellow",historyTags!K212="grey"),IF('Currently Exported 2'!K212=1, "have", "missing"),IF('Currently Exported 2'!K212=1, "extra", "ignore"))</f>
        <v>ignore</v>
      </c>
      <c r="L212" s="1" t="str">
        <f ca="1">IF(OR(historyTags!L212="white",historyTags!L212="yellow",historyTags!L212="grey"),IF('Currently Exported 2'!L212=1, "have", "missing"),IF('Currently Exported 2'!L212=1, "extra", "ignore"))</f>
        <v>ignore</v>
      </c>
      <c r="M212" s="1" t="str">
        <f ca="1">IF(OR(historyTags!M212="white",historyTags!M212="yellow",historyTags!M212="grey"),IF('Currently Exported 2'!M212=1, "have", "missing"),IF('Currently Exported 2'!M212=1, "extra", "ignore"))</f>
        <v>ignore</v>
      </c>
      <c r="N212" s="1" t="str">
        <f ca="1">IF(OR(historyTags!N212="white",historyTags!N212="yellow",historyTags!N212="grey"),IF('Currently Exported 2'!N212=1, "have", "missing"),IF('Currently Exported 2'!N212=1, "extra", "ignore"))</f>
        <v>ignore</v>
      </c>
      <c r="O212" s="1" t="str">
        <f ca="1">IF(OR(historyTags!O212="white",historyTags!O212="yellow",historyTags!O212="grey"),IF('Currently Exported 2'!O212=1, "have", "missing"),IF('Currently Exported 2'!O212=1, "extra", "ignore"))</f>
        <v>ignore</v>
      </c>
      <c r="P212" s="1" t="str">
        <f ca="1">IF(OR(historyTags!P212="white",historyTags!P212="yellow",historyTags!P212="grey"),IF('Currently Exported 2'!P212=1, "have", "missing"),IF('Currently Exported 2'!P212=1, "extra", "ignore"))</f>
        <v>ignore</v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IF(OR(historyTags!B213="white",historyTags!B213="yellow",historyTags!B213="grey"),IF('Currently Exported 2'!B213=1, "have", "missing"),IF('Currently Exported 2'!B213=1, "extra", "ignore"))</f>
        <v>ignore</v>
      </c>
      <c r="C213" s="1" t="str">
        <f ca="1">IF(OR(historyTags!C213="white",historyTags!C213="yellow",historyTags!C213="grey"),IF('Currently Exported 2'!C213=1, "have", "missing"),IF('Currently Exported 2'!C213=1, "extra", "ignore"))</f>
        <v>ignore</v>
      </c>
      <c r="D213" s="1" t="str">
        <f ca="1">IF(OR(historyTags!D213="white",historyTags!D213="yellow",historyTags!D213="grey"),IF('Currently Exported 2'!D213=1, "have", "missing"),IF('Currently Exported 2'!D213=1, "extra", "ignore"))</f>
        <v>ignore</v>
      </c>
      <c r="E213" s="1" t="str">
        <f ca="1">IF(OR(historyTags!E213="white",historyTags!E213="yellow",historyTags!E213="grey"),IF('Currently Exported 2'!E213=1, "have", "missing"),IF('Currently Exported 2'!E213=1, "extra", "ignore"))</f>
        <v>ignore</v>
      </c>
      <c r="F213" s="1" t="str">
        <f ca="1">IF(OR(historyTags!F213="white",historyTags!F213="yellow",historyTags!F213="grey"),IF('Currently Exported 2'!F213=1, "have", "missing"),IF('Currently Exported 2'!F213=1, "extra", "ignore"))</f>
        <v>ignore</v>
      </c>
      <c r="G213" s="1" t="str">
        <f ca="1">IF(OR(historyTags!G213="white",historyTags!G213="yellow",historyTags!G213="grey"),IF('Currently Exported 2'!G213=1, "have", "missing"),IF('Currently Exported 2'!G213=1, "extra", "ignore"))</f>
        <v>ignore</v>
      </c>
      <c r="H213" s="1" t="str">
        <f ca="1">IF(OR(historyTags!H213="white",historyTags!H213="yellow",historyTags!H213="grey"),IF('Currently Exported 2'!H213=1, "have", "missing"),IF('Currently Exported 2'!H213=1, "extra", "ignore"))</f>
        <v>ignore</v>
      </c>
      <c r="I213" s="1" t="str">
        <f ca="1">IF(OR(historyTags!I213="white",historyTags!I213="yellow",historyTags!I213="grey"),IF('Currently Exported 2'!I213=1, "have", "missing"),IF('Currently Exported 2'!I213=1, "extra", "ignore"))</f>
        <v>ignore</v>
      </c>
      <c r="J213" s="1" t="str">
        <f ca="1">IF(OR(historyTags!J213="white",historyTags!J213="yellow",historyTags!J213="grey"),IF('Currently Exported 2'!J213=1, "have", "missing"),IF('Currently Exported 2'!J213=1, "extra", "ignore"))</f>
        <v>ignore</v>
      </c>
      <c r="K213" s="1" t="str">
        <f ca="1">IF(OR(historyTags!K213="white",historyTags!K213="yellow",historyTags!K213="grey"),IF('Currently Exported 2'!K213=1, "have", "missing"),IF('Currently Exported 2'!K213=1, "extra", "ignore"))</f>
        <v>ignore</v>
      </c>
      <c r="L213" s="1" t="str">
        <f ca="1">IF(OR(historyTags!L213="white",historyTags!L213="yellow",historyTags!L213="grey"),IF('Currently Exported 2'!L213=1, "have", "missing"),IF('Currently Exported 2'!L213=1, "extra", "ignore"))</f>
        <v>ignore</v>
      </c>
      <c r="M213" s="1" t="str">
        <f ca="1">IF(OR(historyTags!M213="white",historyTags!M213="yellow",historyTags!M213="grey"),IF('Currently Exported 2'!M213=1, "have", "missing"),IF('Currently Exported 2'!M213=1, "extra", "ignore"))</f>
        <v>ignore</v>
      </c>
      <c r="N213" s="1" t="str">
        <f ca="1">IF(OR(historyTags!N213="white",historyTags!N213="yellow",historyTags!N213="grey"),IF('Currently Exported 2'!N213=1, "have", "missing"),IF('Currently Exported 2'!N213=1, "extra", "ignore"))</f>
        <v>ignore</v>
      </c>
      <c r="O213" s="1" t="str">
        <f ca="1">IF(OR(historyTags!O213="white",historyTags!O213="yellow",historyTags!O213="grey"),IF('Currently Exported 2'!O213=1, "have", "missing"),IF('Currently Exported 2'!O213=1, "extra", "ignore"))</f>
        <v>ignore</v>
      </c>
      <c r="P213" s="1" t="str">
        <f ca="1">IF(OR(historyTags!P213="white",historyTags!P213="yellow",historyTags!P213="grey"),IF('Currently Exported 2'!P213=1, "have", "missing"),IF('Currently Exported 2'!P213=1, "extra", "ignore"))</f>
        <v>ignore</v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IF(OR(historyTags!B214="white",historyTags!B214="yellow",historyTags!B214="grey"),IF('Currently Exported 2'!B214=1, "have", "missing"),IF('Currently Exported 2'!B214=1, "extra", "ignore"))</f>
        <v>ignore</v>
      </c>
      <c r="C214" s="1" t="str">
        <f ca="1">IF(OR(historyTags!C214="white",historyTags!C214="yellow",historyTags!C214="grey"),IF('Currently Exported 2'!C214=1, "have", "missing"),IF('Currently Exported 2'!C214=1, "extra", "ignore"))</f>
        <v>ignore</v>
      </c>
      <c r="D214" s="1" t="str">
        <f ca="1">IF(OR(historyTags!D214="white",historyTags!D214="yellow",historyTags!D214="grey"),IF('Currently Exported 2'!D214=1, "have", "missing"),IF('Currently Exported 2'!D214=1, "extra", "ignore"))</f>
        <v>ignore</v>
      </c>
      <c r="E214" s="1" t="str">
        <f ca="1">IF(OR(historyTags!E214="white",historyTags!E214="yellow",historyTags!E214="grey"),IF('Currently Exported 2'!E214=1, "have", "missing"),IF('Currently Exported 2'!E214=1, "extra", "ignore"))</f>
        <v>ignore</v>
      </c>
      <c r="F214" s="1" t="str">
        <f ca="1">IF(OR(historyTags!F214="white",historyTags!F214="yellow",historyTags!F214="grey"),IF('Currently Exported 2'!F214=1, "have", "missing"),IF('Currently Exported 2'!F214=1, "extra", "ignore"))</f>
        <v>ignore</v>
      </c>
      <c r="G214" s="1" t="str">
        <f ca="1">IF(OR(historyTags!G214="white",historyTags!G214="yellow",historyTags!G214="grey"),IF('Currently Exported 2'!G214=1, "have", "missing"),IF('Currently Exported 2'!G214=1, "extra", "ignore"))</f>
        <v>ignore</v>
      </c>
      <c r="H214" s="1" t="str">
        <f ca="1">IF(OR(historyTags!H214="white",historyTags!H214="yellow",historyTags!H214="grey"),IF('Currently Exported 2'!H214=1, "have", "missing"),IF('Currently Exported 2'!H214=1, "extra", "ignore"))</f>
        <v>ignore</v>
      </c>
      <c r="I214" s="1" t="str">
        <f ca="1">IF(OR(historyTags!I214="white",historyTags!I214="yellow",historyTags!I214="grey"),IF('Currently Exported 2'!I214=1, "have", "missing"),IF('Currently Exported 2'!I214=1, "extra", "ignore"))</f>
        <v>ignore</v>
      </c>
      <c r="J214" s="1" t="str">
        <f ca="1">IF(OR(historyTags!J214="white",historyTags!J214="yellow",historyTags!J214="grey"),IF('Currently Exported 2'!J214=1, "have", "missing"),IF('Currently Exported 2'!J214=1, "extra", "ignore"))</f>
        <v>ignore</v>
      </c>
      <c r="K214" s="1" t="str">
        <f ca="1">IF(OR(historyTags!K214="white",historyTags!K214="yellow",historyTags!K214="grey"),IF('Currently Exported 2'!K214=1, "have", "missing"),IF('Currently Exported 2'!K214=1, "extra", "ignore"))</f>
        <v>ignore</v>
      </c>
      <c r="L214" s="1" t="str">
        <f ca="1">IF(OR(historyTags!L214="white",historyTags!L214="yellow",historyTags!L214="grey"),IF('Currently Exported 2'!L214=1, "have", "missing"),IF('Currently Exported 2'!L214=1, "extra", "ignore"))</f>
        <v>ignore</v>
      </c>
      <c r="M214" s="1" t="str">
        <f ca="1">IF(OR(historyTags!M214="white",historyTags!M214="yellow",historyTags!M214="grey"),IF('Currently Exported 2'!M214=1, "have", "missing"),IF('Currently Exported 2'!M214=1, "extra", "ignore"))</f>
        <v>ignore</v>
      </c>
      <c r="N214" s="1" t="str">
        <f ca="1">IF(OR(historyTags!N214="white",historyTags!N214="yellow",historyTags!N214="grey"),IF('Currently Exported 2'!N214=1, "have", "missing"),IF('Currently Exported 2'!N214=1, "extra", "ignore"))</f>
        <v>ignore</v>
      </c>
      <c r="O214" s="1" t="str">
        <f ca="1">IF(OR(historyTags!O214="white",historyTags!O214="yellow",historyTags!O214="grey"),IF('Currently Exported 2'!O214=1, "have", "missing"),IF('Currently Exported 2'!O214=1, "extra", "ignore"))</f>
        <v>ignore</v>
      </c>
      <c r="P214" s="1" t="str">
        <f ca="1">IF(OR(historyTags!P214="white",historyTags!P214="yellow",historyTags!P214="grey"),IF('Currently Exported 2'!P214=1, "have", "missing"),IF('Currently Exported 2'!P214=1, "extra", "ignore"))</f>
        <v>ignore</v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IF(OR(historyTags!B215="white",historyTags!B215="yellow",historyTags!B215="grey"),IF('Currently Exported 2'!B215=1, "have", "missing"),IF('Currently Exported 2'!B215=1, "extra", "ignore"))</f>
        <v>ignore</v>
      </c>
      <c r="C215" s="1" t="str">
        <f ca="1">IF(OR(historyTags!C215="white",historyTags!C215="yellow",historyTags!C215="grey"),IF('Currently Exported 2'!C215=1, "have", "missing"),IF('Currently Exported 2'!C215=1, "extra", "ignore"))</f>
        <v>ignore</v>
      </c>
      <c r="D215" s="1" t="str">
        <f ca="1">IF(OR(historyTags!D215="white",historyTags!D215="yellow",historyTags!D215="grey"),IF('Currently Exported 2'!D215=1, "have", "missing"),IF('Currently Exported 2'!D215=1, "extra", "ignore"))</f>
        <v>ignore</v>
      </c>
      <c r="E215" s="1" t="str">
        <f ca="1">IF(OR(historyTags!E215="white",historyTags!E215="yellow",historyTags!E215="grey"),IF('Currently Exported 2'!E215=1, "have", "missing"),IF('Currently Exported 2'!E215=1, "extra", "ignore"))</f>
        <v>ignore</v>
      </c>
      <c r="F215" s="1" t="str">
        <f ca="1">IF(OR(historyTags!F215="white",historyTags!F215="yellow",historyTags!F215="grey"),IF('Currently Exported 2'!F215=1, "have", "missing"),IF('Currently Exported 2'!F215=1, "extra", "ignore"))</f>
        <v>ignore</v>
      </c>
      <c r="G215" s="1" t="str">
        <f ca="1">IF(OR(historyTags!G215="white",historyTags!G215="yellow",historyTags!G215="grey"),IF('Currently Exported 2'!G215=1, "have", "missing"),IF('Currently Exported 2'!G215=1, "extra", "ignore"))</f>
        <v>ignore</v>
      </c>
      <c r="H215" s="1" t="str">
        <f ca="1">IF(OR(historyTags!H215="white",historyTags!H215="yellow",historyTags!H215="grey"),IF('Currently Exported 2'!H215=1, "have", "missing"),IF('Currently Exported 2'!H215=1, "extra", "ignore"))</f>
        <v>ignore</v>
      </c>
      <c r="I215" s="1" t="str">
        <f ca="1">IF(OR(historyTags!I215="white",historyTags!I215="yellow",historyTags!I215="grey"),IF('Currently Exported 2'!I215=1, "have", "missing"),IF('Currently Exported 2'!I215=1, "extra", "ignore"))</f>
        <v>ignore</v>
      </c>
      <c r="J215" s="1" t="str">
        <f ca="1">IF(OR(historyTags!J215="white",historyTags!J215="yellow",historyTags!J215="grey"),IF('Currently Exported 2'!J215=1, "have", "missing"),IF('Currently Exported 2'!J215=1, "extra", "ignore"))</f>
        <v>ignore</v>
      </c>
      <c r="K215" s="1" t="str">
        <f ca="1">IF(OR(historyTags!K215="white",historyTags!K215="yellow",historyTags!K215="grey"),IF('Currently Exported 2'!K215=1, "have", "missing"),IF('Currently Exported 2'!K215=1, "extra", "ignore"))</f>
        <v>ignore</v>
      </c>
      <c r="L215" s="1" t="str">
        <f ca="1">IF(OR(historyTags!L215="white",historyTags!L215="yellow",historyTags!L215="grey"),IF('Currently Exported 2'!L215=1, "have", "missing"),IF('Currently Exported 2'!L215=1, "extra", "ignore"))</f>
        <v>ignore</v>
      </c>
      <c r="M215" s="1" t="str">
        <f ca="1">IF(OR(historyTags!M215="white",historyTags!M215="yellow",historyTags!M215="grey"),IF('Currently Exported 2'!M215=1, "have", "missing"),IF('Currently Exported 2'!M215=1, "extra", "ignore"))</f>
        <v>ignore</v>
      </c>
      <c r="N215" s="1" t="str">
        <f ca="1">IF(OR(historyTags!N215="white",historyTags!N215="yellow",historyTags!N215="grey"),IF('Currently Exported 2'!N215=1, "have", "missing"),IF('Currently Exported 2'!N215=1, "extra", "ignore"))</f>
        <v>ignore</v>
      </c>
      <c r="O215" s="1" t="str">
        <f ca="1">IF(OR(historyTags!O215="white",historyTags!O215="yellow",historyTags!O215="grey"),IF('Currently Exported 2'!O215=1, "have", "missing"),IF('Currently Exported 2'!O215=1, "extra", "ignore"))</f>
        <v>ignore</v>
      </c>
      <c r="P215" s="1" t="str">
        <f ca="1">IF(OR(historyTags!P215="white",historyTags!P215="yellow",historyTags!P215="grey"),IF('Currently Exported 2'!P215=1, "have", "missing"),IF('Currently Exported 2'!P215=1, "extra", "ignore"))</f>
        <v>ignore</v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IF(OR(historyTags!B216="white",historyTags!B216="yellow",historyTags!B216="grey"),IF('Currently Exported 2'!B216=1, "have", "missing"),IF('Currently Exported 2'!B216=1, "extra", "ignore"))</f>
        <v>ignore</v>
      </c>
      <c r="C216" s="1" t="str">
        <f ca="1">IF(OR(historyTags!C216="white",historyTags!C216="yellow",historyTags!C216="grey"),IF('Currently Exported 2'!C216=1, "have", "missing"),IF('Currently Exported 2'!C216=1, "extra", "ignore"))</f>
        <v>ignore</v>
      </c>
      <c r="D216" s="1" t="str">
        <f ca="1">IF(OR(historyTags!D216="white",historyTags!D216="yellow",historyTags!D216="grey"),IF('Currently Exported 2'!D216=1, "have", "missing"),IF('Currently Exported 2'!D216=1, "extra", "ignore"))</f>
        <v>ignore</v>
      </c>
      <c r="E216" s="1" t="str">
        <f ca="1">IF(OR(historyTags!E216="white",historyTags!E216="yellow",historyTags!E216="grey"),IF('Currently Exported 2'!E216=1, "have", "missing"),IF('Currently Exported 2'!E216=1, "extra", "ignore"))</f>
        <v>ignore</v>
      </c>
      <c r="F216" s="1" t="str">
        <f ca="1">IF(OR(historyTags!F216="white",historyTags!F216="yellow",historyTags!F216="grey"),IF('Currently Exported 2'!F216=1, "have", "missing"),IF('Currently Exported 2'!F216=1, "extra", "ignore"))</f>
        <v>ignore</v>
      </c>
      <c r="G216" s="1" t="str">
        <f ca="1">IF(OR(historyTags!G216="white",historyTags!G216="yellow",historyTags!G216="grey"),IF('Currently Exported 2'!G216=1, "have", "missing"),IF('Currently Exported 2'!G216=1, "extra", "ignore"))</f>
        <v>ignore</v>
      </c>
      <c r="H216" s="1" t="str">
        <f ca="1">IF(OR(historyTags!H216="white",historyTags!H216="yellow",historyTags!H216="grey"),IF('Currently Exported 2'!H216=1, "have", "missing"),IF('Currently Exported 2'!H216=1, "extra", "ignore"))</f>
        <v>ignore</v>
      </c>
      <c r="I216" s="1" t="str">
        <f ca="1">IF(OR(historyTags!I216="white",historyTags!I216="yellow",historyTags!I216="grey"),IF('Currently Exported 2'!I216=1, "have", "missing"),IF('Currently Exported 2'!I216=1, "extra", "ignore"))</f>
        <v>ignore</v>
      </c>
      <c r="J216" s="1" t="str">
        <f ca="1">IF(OR(historyTags!J216="white",historyTags!J216="yellow",historyTags!J216="grey"),IF('Currently Exported 2'!J216=1, "have", "missing"),IF('Currently Exported 2'!J216=1, "extra", "ignore"))</f>
        <v>ignore</v>
      </c>
      <c r="K216" s="1" t="str">
        <f ca="1">IF(OR(historyTags!K216="white",historyTags!K216="yellow",historyTags!K216="grey"),IF('Currently Exported 2'!K216=1, "have", "missing"),IF('Currently Exported 2'!K216=1, "extra", "ignore"))</f>
        <v>ignore</v>
      </c>
      <c r="L216" s="1" t="str">
        <f ca="1">IF(OR(historyTags!L216="white",historyTags!L216="yellow",historyTags!L216="grey"),IF('Currently Exported 2'!L216=1, "have", "missing"),IF('Currently Exported 2'!L216=1, "extra", "ignore"))</f>
        <v>ignore</v>
      </c>
      <c r="M216" s="1" t="str">
        <f ca="1">IF(OR(historyTags!M216="white",historyTags!M216="yellow",historyTags!M216="grey"),IF('Currently Exported 2'!M216=1, "have", "missing"),IF('Currently Exported 2'!M216=1, "extra", "ignore"))</f>
        <v>ignore</v>
      </c>
      <c r="N216" s="1" t="str">
        <f ca="1">IF(OR(historyTags!N216="white",historyTags!N216="yellow",historyTags!N216="grey"),IF('Currently Exported 2'!N216=1, "have", "missing"),IF('Currently Exported 2'!N216=1, "extra", "ignore"))</f>
        <v>ignore</v>
      </c>
      <c r="O216" s="1" t="str">
        <f ca="1">IF(OR(historyTags!O216="white",historyTags!O216="yellow",historyTags!O216="grey"),IF('Currently Exported 2'!O216=1, "have", "missing"),IF('Currently Exported 2'!O216=1, "extra", "ignore"))</f>
        <v>ignore</v>
      </c>
      <c r="P216" s="1" t="str">
        <f ca="1">IF(OR(historyTags!P216="white",historyTags!P216="yellow",historyTags!P216="grey"),IF('Currently Exported 2'!P216=1, "have", "missing"),IF('Currently Exported 2'!P216=1, "extra", "ignore"))</f>
        <v>ignore</v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IF(OR(historyTags!B217="white",historyTags!B217="yellow",historyTags!B217="grey"),IF('Currently Exported 2'!B217=1, "have", "missing"),IF('Currently Exported 2'!B217=1, "extra", "ignore"))</f>
        <v>ignore</v>
      </c>
      <c r="C217" s="1" t="str">
        <f ca="1">IF(OR(historyTags!C217="white",historyTags!C217="yellow",historyTags!C217="grey"),IF('Currently Exported 2'!C217=1, "have", "missing"),IF('Currently Exported 2'!C217=1, "extra", "ignore"))</f>
        <v>ignore</v>
      </c>
      <c r="D217" s="1" t="str">
        <f ca="1">IF(OR(historyTags!D217="white",historyTags!D217="yellow",historyTags!D217="grey"),IF('Currently Exported 2'!D217=1, "have", "missing"),IF('Currently Exported 2'!D217=1, "extra", "ignore"))</f>
        <v>ignore</v>
      </c>
      <c r="E217" s="1" t="str">
        <f ca="1">IF(OR(historyTags!E217="white",historyTags!E217="yellow",historyTags!E217="grey"),IF('Currently Exported 2'!E217=1, "have", "missing"),IF('Currently Exported 2'!E217=1, "extra", "ignore"))</f>
        <v>ignore</v>
      </c>
      <c r="F217" s="1" t="str">
        <f ca="1">IF(OR(historyTags!F217="white",historyTags!F217="yellow",historyTags!F217="grey"),IF('Currently Exported 2'!F217=1, "have", "missing"),IF('Currently Exported 2'!F217=1, "extra", "ignore"))</f>
        <v>ignore</v>
      </c>
      <c r="G217" s="1" t="str">
        <f ca="1">IF(OR(historyTags!G217="white",historyTags!G217="yellow",historyTags!G217="grey"),IF('Currently Exported 2'!G217=1, "have", "missing"),IF('Currently Exported 2'!G217=1, "extra", "ignore"))</f>
        <v>ignore</v>
      </c>
      <c r="H217" s="1" t="str">
        <f ca="1">IF(OR(historyTags!H217="white",historyTags!H217="yellow",historyTags!H217="grey"),IF('Currently Exported 2'!H217=1, "have", "missing"),IF('Currently Exported 2'!H217=1, "extra", "ignore"))</f>
        <v>ignore</v>
      </c>
      <c r="I217" s="1" t="str">
        <f ca="1">IF(OR(historyTags!I217="white",historyTags!I217="yellow",historyTags!I217="grey"),IF('Currently Exported 2'!I217=1, "have", "missing"),IF('Currently Exported 2'!I217=1, "extra", "ignore"))</f>
        <v>ignore</v>
      </c>
      <c r="J217" s="1" t="str">
        <f ca="1">IF(OR(historyTags!J217="white",historyTags!J217="yellow",historyTags!J217="grey"),IF('Currently Exported 2'!J217=1, "have", "missing"),IF('Currently Exported 2'!J217=1, "extra", "ignore"))</f>
        <v>ignore</v>
      </c>
      <c r="K217" s="1" t="str">
        <f ca="1">IF(OR(historyTags!K217="white",historyTags!K217="yellow",historyTags!K217="grey"),IF('Currently Exported 2'!K217=1, "have", "missing"),IF('Currently Exported 2'!K217=1, "extra", "ignore"))</f>
        <v>ignore</v>
      </c>
      <c r="L217" s="1" t="str">
        <f ca="1">IF(OR(historyTags!L217="white",historyTags!L217="yellow",historyTags!L217="grey"),IF('Currently Exported 2'!L217=1, "have", "missing"),IF('Currently Exported 2'!L217=1, "extra", "ignore"))</f>
        <v>ignore</v>
      </c>
      <c r="M217" s="1" t="str">
        <f ca="1">IF(OR(historyTags!M217="white",historyTags!M217="yellow",historyTags!M217="grey"),IF('Currently Exported 2'!M217=1, "have", "missing"),IF('Currently Exported 2'!M217=1, "extra", "ignore"))</f>
        <v>ignore</v>
      </c>
      <c r="N217" s="1" t="str">
        <f ca="1">IF(OR(historyTags!N217="white",historyTags!N217="yellow",historyTags!N217="grey"),IF('Currently Exported 2'!N217=1, "have", "missing"),IF('Currently Exported 2'!N217=1, "extra", "ignore"))</f>
        <v>ignore</v>
      </c>
      <c r="O217" s="1" t="str">
        <f ca="1">IF(OR(historyTags!O217="white",historyTags!O217="yellow",historyTags!O217="grey"),IF('Currently Exported 2'!O217=1, "have", "missing"),IF('Currently Exported 2'!O217=1, "extra", "ignore"))</f>
        <v>ignore</v>
      </c>
      <c r="P217" s="1" t="str">
        <f ca="1">IF(OR(historyTags!P217="white",historyTags!P217="yellow",historyTags!P217="grey"),IF('Currently Exported 2'!P217=1, "have", "missing"),IF('Currently Exported 2'!P217=1, "extra", "ignore"))</f>
        <v>ignore</v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IF(OR(historyTags!B218="white",historyTags!B218="yellow",historyTags!B218="grey"),IF('Currently Exported 2'!B218=1, "have", "missing"),IF('Currently Exported 2'!B218=1, "extra", "ignore"))</f>
        <v>ignore</v>
      </c>
      <c r="C218" s="1" t="str">
        <f ca="1">IF(OR(historyTags!C218="white",historyTags!C218="yellow",historyTags!C218="grey"),IF('Currently Exported 2'!C218=1, "have", "missing"),IF('Currently Exported 2'!C218=1, "extra", "ignore"))</f>
        <v>ignore</v>
      </c>
      <c r="D218" s="1" t="str">
        <f ca="1">IF(OR(historyTags!D218="white",historyTags!D218="yellow",historyTags!D218="grey"),IF('Currently Exported 2'!D218=1, "have", "missing"),IF('Currently Exported 2'!D218=1, "extra", "ignore"))</f>
        <v>ignore</v>
      </c>
      <c r="E218" s="1" t="str">
        <f ca="1">IF(OR(historyTags!E218="white",historyTags!E218="yellow",historyTags!E218="grey"),IF('Currently Exported 2'!E218=1, "have", "missing"),IF('Currently Exported 2'!E218=1, "extra", "ignore"))</f>
        <v>ignore</v>
      </c>
      <c r="F218" s="1" t="str">
        <f ca="1">IF(OR(historyTags!F218="white",historyTags!F218="yellow",historyTags!F218="grey"),IF('Currently Exported 2'!F218=1, "have", "missing"),IF('Currently Exported 2'!F218=1, "extra", "ignore"))</f>
        <v>ignore</v>
      </c>
      <c r="G218" s="1" t="str">
        <f ca="1">IF(OR(historyTags!G218="white",historyTags!G218="yellow",historyTags!G218="grey"),IF('Currently Exported 2'!G218=1, "have", "missing"),IF('Currently Exported 2'!G218=1, "extra", "ignore"))</f>
        <v>ignore</v>
      </c>
      <c r="H218" s="1" t="str">
        <f ca="1">IF(OR(historyTags!H218="white",historyTags!H218="yellow",historyTags!H218="grey"),IF('Currently Exported 2'!H218=1, "have", "missing"),IF('Currently Exported 2'!H218=1, "extra", "ignore"))</f>
        <v>ignore</v>
      </c>
      <c r="I218" s="1" t="str">
        <f ca="1">IF(OR(historyTags!I218="white",historyTags!I218="yellow",historyTags!I218="grey"),IF('Currently Exported 2'!I218=1, "have", "missing"),IF('Currently Exported 2'!I218=1, "extra", "ignore"))</f>
        <v>ignore</v>
      </c>
      <c r="J218" s="1" t="str">
        <f ca="1">IF(OR(historyTags!J218="white",historyTags!J218="yellow",historyTags!J218="grey"),IF('Currently Exported 2'!J218=1, "have", "missing"),IF('Currently Exported 2'!J218=1, "extra", "ignore"))</f>
        <v>ignore</v>
      </c>
      <c r="K218" s="1" t="str">
        <f ca="1">IF(OR(historyTags!K218="white",historyTags!K218="yellow",historyTags!K218="grey"),IF('Currently Exported 2'!K218=1, "have", "missing"),IF('Currently Exported 2'!K218=1, "extra", "ignore"))</f>
        <v>ignore</v>
      </c>
      <c r="L218" s="1" t="str">
        <f ca="1">IF(OR(historyTags!L218="white",historyTags!L218="yellow",historyTags!L218="grey"),IF('Currently Exported 2'!L218=1, "have", "missing"),IF('Currently Exported 2'!L218=1, "extra", "ignore"))</f>
        <v>ignore</v>
      </c>
      <c r="M218" s="1" t="str">
        <f ca="1">IF(OR(historyTags!M218="white",historyTags!M218="yellow",historyTags!M218="grey"),IF('Currently Exported 2'!M218=1, "have", "missing"),IF('Currently Exported 2'!M218=1, "extra", "ignore"))</f>
        <v>ignore</v>
      </c>
      <c r="N218" s="1" t="str">
        <f ca="1">IF(OR(historyTags!N218="white",historyTags!N218="yellow",historyTags!N218="grey"),IF('Currently Exported 2'!N218=1, "have", "missing"),IF('Currently Exported 2'!N218=1, "extra", "ignore"))</f>
        <v>ignore</v>
      </c>
      <c r="O218" s="1" t="str">
        <f ca="1">IF(OR(historyTags!O218="white",historyTags!O218="yellow",historyTags!O218="grey"),IF('Currently Exported 2'!O218=1, "have", "missing"),IF('Currently Exported 2'!O218=1, "extra", "ignore"))</f>
        <v>ignore</v>
      </c>
      <c r="P218" s="1" t="str">
        <f ca="1">IF(OR(historyTags!P218="white",historyTags!P218="yellow",historyTags!P218="grey"),IF('Currently Exported 2'!P218=1, "have", "missing"),IF('Currently Exported 2'!P218=1, "extra", "ignore"))</f>
        <v>ignore</v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IF(OR(historyTags!B219="white",historyTags!B219="yellow",historyTags!B219="grey"),IF('Currently Exported 2'!B219=1, "have", "missing"),IF('Currently Exported 2'!B219=1, "extra", "ignore"))</f>
        <v>ignore</v>
      </c>
      <c r="C219" s="1" t="str">
        <f ca="1">IF(OR(historyTags!C219="white",historyTags!C219="yellow",historyTags!C219="grey"),IF('Currently Exported 2'!C219=1, "have", "missing"),IF('Currently Exported 2'!C219=1, "extra", "ignore"))</f>
        <v>ignore</v>
      </c>
      <c r="D219" s="1" t="str">
        <f ca="1">IF(OR(historyTags!D219="white",historyTags!D219="yellow",historyTags!D219="grey"),IF('Currently Exported 2'!D219=1, "have", "missing"),IF('Currently Exported 2'!D219=1, "extra", "ignore"))</f>
        <v>ignore</v>
      </c>
      <c r="E219" s="1" t="str">
        <f ca="1">IF(OR(historyTags!E219="white",historyTags!E219="yellow",historyTags!E219="grey"),IF('Currently Exported 2'!E219=1, "have", "missing"),IF('Currently Exported 2'!E219=1, "extra", "ignore"))</f>
        <v>ignore</v>
      </c>
      <c r="F219" s="1" t="str">
        <f ca="1">IF(OR(historyTags!F219="white",historyTags!F219="yellow",historyTags!F219="grey"),IF('Currently Exported 2'!F219=1, "have", "missing"),IF('Currently Exported 2'!F219=1, "extra", "ignore"))</f>
        <v>ignore</v>
      </c>
      <c r="G219" s="1" t="str">
        <f ca="1">IF(OR(historyTags!G219="white",historyTags!G219="yellow",historyTags!G219="grey"),IF('Currently Exported 2'!G219=1, "have", "missing"),IF('Currently Exported 2'!G219=1, "extra", "ignore"))</f>
        <v>ignore</v>
      </c>
      <c r="H219" s="1" t="str">
        <f ca="1">IF(OR(historyTags!H219="white",historyTags!H219="yellow",historyTags!H219="grey"),IF('Currently Exported 2'!H219=1, "have", "missing"),IF('Currently Exported 2'!H219=1, "extra", "ignore"))</f>
        <v>ignore</v>
      </c>
      <c r="I219" s="1" t="str">
        <f ca="1">IF(OR(historyTags!I219="white",historyTags!I219="yellow",historyTags!I219="grey"),IF('Currently Exported 2'!I219=1, "have", "missing"),IF('Currently Exported 2'!I219=1, "extra", "ignore"))</f>
        <v>ignore</v>
      </c>
      <c r="J219" s="1" t="str">
        <f ca="1">IF(OR(historyTags!J219="white",historyTags!J219="yellow",historyTags!J219="grey"),IF('Currently Exported 2'!J219=1, "have", "missing"),IF('Currently Exported 2'!J219=1, "extra", "ignore"))</f>
        <v>ignore</v>
      </c>
      <c r="K219" s="1" t="str">
        <f ca="1">IF(OR(historyTags!K219="white",historyTags!K219="yellow",historyTags!K219="grey"),IF('Currently Exported 2'!K219=1, "have", "missing"),IF('Currently Exported 2'!K219=1, "extra", "ignore"))</f>
        <v>ignore</v>
      </c>
      <c r="L219" s="1" t="str">
        <f ca="1">IF(OR(historyTags!L219="white",historyTags!L219="yellow",historyTags!L219="grey"),IF('Currently Exported 2'!L219=1, "have", "missing"),IF('Currently Exported 2'!L219=1, "extra", "ignore"))</f>
        <v>ignore</v>
      </c>
      <c r="M219" s="1" t="str">
        <f ca="1">IF(OR(historyTags!M219="white",historyTags!M219="yellow",historyTags!M219="grey"),IF('Currently Exported 2'!M219=1, "have", "missing"),IF('Currently Exported 2'!M219=1, "extra", "ignore"))</f>
        <v>ignore</v>
      </c>
      <c r="N219" s="1" t="str">
        <f ca="1">IF(OR(historyTags!N219="white",historyTags!N219="yellow",historyTags!N219="grey"),IF('Currently Exported 2'!N219=1, "have", "missing"),IF('Currently Exported 2'!N219=1, "extra", "ignore"))</f>
        <v>ignore</v>
      </c>
      <c r="O219" s="1" t="str">
        <f ca="1">IF(OR(historyTags!O219="white",historyTags!O219="yellow",historyTags!O219="grey"),IF('Currently Exported 2'!O219=1, "have", "missing"),IF('Currently Exported 2'!O219=1, "extra", "ignore"))</f>
        <v>ignore</v>
      </c>
      <c r="P219" s="1" t="str">
        <f ca="1">IF(OR(historyTags!P219="white",historyTags!P219="yellow",historyTags!P219="grey"),IF('Currently Exported 2'!P219=1, "have", "missing"),IF('Currently Exported 2'!P219=1, "extra", "ignore"))</f>
        <v>ignore</v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IF(OR(historyTags!B220="white",historyTags!B220="yellow",historyTags!B220="grey"),IF('Currently Exported 2'!B220=1, "have", "missing"),IF('Currently Exported 2'!B220=1, "extra", "ignore"))</f>
        <v>ignore</v>
      </c>
      <c r="C220" s="1" t="str">
        <f ca="1">IF(OR(historyTags!C220="white",historyTags!C220="yellow",historyTags!C220="grey"),IF('Currently Exported 2'!C220=1, "have", "missing"),IF('Currently Exported 2'!C220=1, "extra", "ignore"))</f>
        <v>ignore</v>
      </c>
      <c r="D220" s="1" t="str">
        <f ca="1">IF(OR(historyTags!D220="white",historyTags!D220="yellow",historyTags!D220="grey"),IF('Currently Exported 2'!D220=1, "have", "missing"),IF('Currently Exported 2'!D220=1, "extra", "ignore"))</f>
        <v>ignore</v>
      </c>
      <c r="E220" s="1" t="str">
        <f ca="1">IF(OR(historyTags!E220="white",historyTags!E220="yellow",historyTags!E220="grey"),IF('Currently Exported 2'!E220=1, "have", "missing"),IF('Currently Exported 2'!E220=1, "extra", "ignore"))</f>
        <v>ignore</v>
      </c>
      <c r="F220" s="1" t="str">
        <f ca="1">IF(OR(historyTags!F220="white",historyTags!F220="yellow",historyTags!F220="grey"),IF('Currently Exported 2'!F220=1, "have", "missing"),IF('Currently Exported 2'!F220=1, "extra", "ignore"))</f>
        <v>ignore</v>
      </c>
      <c r="G220" s="1" t="str">
        <f ca="1">IF(OR(historyTags!G220="white",historyTags!G220="yellow",historyTags!G220="grey"),IF('Currently Exported 2'!G220=1, "have", "missing"),IF('Currently Exported 2'!G220=1, "extra", "ignore"))</f>
        <v>ignore</v>
      </c>
      <c r="H220" s="1" t="str">
        <f ca="1">IF(OR(historyTags!H220="white",historyTags!H220="yellow",historyTags!H220="grey"),IF('Currently Exported 2'!H220=1, "have", "missing"),IF('Currently Exported 2'!H220=1, "extra", "ignore"))</f>
        <v>ignore</v>
      </c>
      <c r="I220" s="1" t="str">
        <f ca="1">IF(OR(historyTags!I220="white",historyTags!I220="yellow",historyTags!I220="grey"),IF('Currently Exported 2'!I220=1, "have", "missing"),IF('Currently Exported 2'!I220=1, "extra", "ignore"))</f>
        <v>ignore</v>
      </c>
      <c r="J220" s="1" t="str">
        <f ca="1">IF(OR(historyTags!J220="white",historyTags!J220="yellow",historyTags!J220="grey"),IF('Currently Exported 2'!J220=1, "have", "missing"),IF('Currently Exported 2'!J220=1, "extra", "ignore"))</f>
        <v>ignore</v>
      </c>
      <c r="K220" s="1" t="str">
        <f ca="1">IF(OR(historyTags!K220="white",historyTags!K220="yellow",historyTags!K220="grey"),IF('Currently Exported 2'!K220=1, "have", "missing"),IF('Currently Exported 2'!K220=1, "extra", "ignore"))</f>
        <v>ignore</v>
      </c>
      <c r="L220" s="1" t="str">
        <f ca="1">IF(OR(historyTags!L220="white",historyTags!L220="yellow",historyTags!L220="grey"),IF('Currently Exported 2'!L220=1, "have", "missing"),IF('Currently Exported 2'!L220=1, "extra", "ignore"))</f>
        <v>ignore</v>
      </c>
      <c r="M220" s="1" t="str">
        <f ca="1">IF(OR(historyTags!M220="white",historyTags!M220="yellow",historyTags!M220="grey"),IF('Currently Exported 2'!M220=1, "have", "missing"),IF('Currently Exported 2'!M220=1, "extra", "ignore"))</f>
        <v>ignore</v>
      </c>
      <c r="N220" s="1" t="str">
        <f ca="1">IF(OR(historyTags!N220="white",historyTags!N220="yellow",historyTags!N220="grey"),IF('Currently Exported 2'!N220=1, "have", "missing"),IF('Currently Exported 2'!N220=1, "extra", "ignore"))</f>
        <v>ignore</v>
      </c>
      <c r="O220" s="1" t="str">
        <f ca="1">IF(OR(historyTags!O220="white",historyTags!O220="yellow",historyTags!O220="grey"),IF('Currently Exported 2'!O220=1, "have", "missing"),IF('Currently Exported 2'!O220=1, "extra", "ignore"))</f>
        <v>ignore</v>
      </c>
      <c r="P220" s="1" t="str">
        <f ca="1">IF(OR(historyTags!P220="white",historyTags!P220="yellow",historyTags!P220="grey"),IF('Currently Exported 2'!P220=1, "have", "missing"),IF('Currently Exported 2'!P220=1, "extra", "ignore"))</f>
        <v>ignore</v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IF(OR(historyTags!B221="white",historyTags!B221="yellow",historyTags!B221="grey"),IF('Currently Exported 2'!B221=1, "have", "missing"),IF('Currently Exported 2'!B221=1, "extra", "ignore"))</f>
        <v>ignore</v>
      </c>
      <c r="C221" s="1" t="str">
        <f ca="1">IF(OR(historyTags!C221="white",historyTags!C221="yellow",historyTags!C221="grey"),IF('Currently Exported 2'!C221=1, "have", "missing"),IF('Currently Exported 2'!C221=1, "extra", "ignore"))</f>
        <v>ignore</v>
      </c>
      <c r="D221" s="1" t="str">
        <f ca="1">IF(OR(historyTags!D221="white",historyTags!D221="yellow",historyTags!D221="grey"),IF('Currently Exported 2'!D221=1, "have", "missing"),IF('Currently Exported 2'!D221=1, "extra", "ignore"))</f>
        <v>ignore</v>
      </c>
      <c r="E221" s="1" t="str">
        <f ca="1">IF(OR(historyTags!E221="white",historyTags!E221="yellow",historyTags!E221="grey"),IF('Currently Exported 2'!E221=1, "have", "missing"),IF('Currently Exported 2'!E221=1, "extra", "ignore"))</f>
        <v>ignore</v>
      </c>
      <c r="F221" s="1" t="str">
        <f ca="1">IF(OR(historyTags!F221="white",historyTags!F221="yellow",historyTags!F221="grey"),IF('Currently Exported 2'!F221=1, "have", "missing"),IF('Currently Exported 2'!F221=1, "extra", "ignore"))</f>
        <v>ignore</v>
      </c>
      <c r="G221" s="1" t="str">
        <f ca="1">IF(OR(historyTags!G221="white",historyTags!G221="yellow",historyTags!G221="grey"),IF('Currently Exported 2'!G221=1, "have", "missing"),IF('Currently Exported 2'!G221=1, "extra", "ignore"))</f>
        <v>ignore</v>
      </c>
      <c r="H221" s="1" t="str">
        <f ca="1">IF(OR(historyTags!H221="white",historyTags!H221="yellow",historyTags!H221="grey"),IF('Currently Exported 2'!H221=1, "have", "missing"),IF('Currently Exported 2'!H221=1, "extra", "ignore"))</f>
        <v>ignore</v>
      </c>
      <c r="I221" s="1" t="str">
        <f ca="1">IF(OR(historyTags!I221="white",historyTags!I221="yellow",historyTags!I221="grey"),IF('Currently Exported 2'!I221=1, "have", "missing"),IF('Currently Exported 2'!I221=1, "extra", "ignore"))</f>
        <v>ignore</v>
      </c>
      <c r="J221" s="1" t="str">
        <f ca="1">IF(OR(historyTags!J221="white",historyTags!J221="yellow",historyTags!J221="grey"),IF('Currently Exported 2'!J221=1, "have", "missing"),IF('Currently Exported 2'!J221=1, "extra", "ignore"))</f>
        <v>ignore</v>
      </c>
      <c r="K221" s="1" t="str">
        <f ca="1">IF(OR(historyTags!K221="white",historyTags!K221="yellow",historyTags!K221="grey"),IF('Currently Exported 2'!K221=1, "have", "missing"),IF('Currently Exported 2'!K221=1, "extra", "ignore"))</f>
        <v>ignore</v>
      </c>
      <c r="L221" s="1" t="str">
        <f ca="1">IF(OR(historyTags!L221="white",historyTags!L221="yellow",historyTags!L221="grey"),IF('Currently Exported 2'!L221=1, "have", "missing"),IF('Currently Exported 2'!L221=1, "extra", "ignore"))</f>
        <v>ignore</v>
      </c>
      <c r="M221" s="1" t="str">
        <f ca="1">IF(OR(historyTags!M221="white",historyTags!M221="yellow",historyTags!M221="grey"),IF('Currently Exported 2'!M221=1, "have", "missing"),IF('Currently Exported 2'!M221=1, "extra", "ignore"))</f>
        <v>ignore</v>
      </c>
      <c r="N221" s="1" t="str">
        <f ca="1">IF(OR(historyTags!N221="white",historyTags!N221="yellow",historyTags!N221="grey"),IF('Currently Exported 2'!N221=1, "have", "missing"),IF('Currently Exported 2'!N221=1, "extra", "ignore"))</f>
        <v>ignore</v>
      </c>
      <c r="O221" s="1" t="str">
        <f ca="1">IF(OR(historyTags!O221="white",historyTags!O221="yellow",historyTags!O221="grey"),IF('Currently Exported 2'!O221=1, "have", "missing"),IF('Currently Exported 2'!O221=1, "extra", "ignore"))</f>
        <v>ignore</v>
      </c>
      <c r="P221" s="1" t="str">
        <f ca="1">IF(OR(historyTags!P221="white",historyTags!P221="yellow",historyTags!P221="grey"),IF('Currently Exported 2'!P221=1, "have", "missing"),IF('Currently Exported 2'!P221=1, "extra", "ignore"))</f>
        <v>ignore</v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IF(OR(historyTags!B222="white",historyTags!B222="yellow",historyTags!B222="grey"),IF('Currently Exported 2'!B222=1, "have", "missing"),IF('Currently Exported 2'!B222=1, "extra", "ignore"))</f>
        <v>ignore</v>
      </c>
      <c r="C222" s="1" t="str">
        <f ca="1">IF(OR(historyTags!C222="white",historyTags!C222="yellow",historyTags!C222="grey"),IF('Currently Exported 2'!C222=1, "have", "missing"),IF('Currently Exported 2'!C222=1, "extra", "ignore"))</f>
        <v>ignore</v>
      </c>
      <c r="D222" s="1" t="str">
        <f ca="1">IF(OR(historyTags!D222="white",historyTags!D222="yellow",historyTags!D222="grey"),IF('Currently Exported 2'!D222=1, "have", "missing"),IF('Currently Exported 2'!D222=1, "extra", "ignore"))</f>
        <v>ignore</v>
      </c>
      <c r="E222" s="1" t="str">
        <f ca="1">IF(OR(historyTags!E222="white",historyTags!E222="yellow",historyTags!E222="grey"),IF('Currently Exported 2'!E222=1, "have", "missing"),IF('Currently Exported 2'!E222=1, "extra", "ignore"))</f>
        <v>ignore</v>
      </c>
      <c r="F222" s="1" t="str">
        <f ca="1">IF(OR(historyTags!F222="white",historyTags!F222="yellow",historyTags!F222="grey"),IF('Currently Exported 2'!F222=1, "have", "missing"),IF('Currently Exported 2'!F222=1, "extra", "ignore"))</f>
        <v>ignore</v>
      </c>
      <c r="G222" s="1" t="str">
        <f ca="1">IF(OR(historyTags!G222="white",historyTags!G222="yellow",historyTags!G222="grey"),IF('Currently Exported 2'!G222=1, "have", "missing"),IF('Currently Exported 2'!G222=1, "extra", "ignore"))</f>
        <v>ignore</v>
      </c>
      <c r="H222" s="1" t="str">
        <f ca="1">IF(OR(historyTags!H222="white",historyTags!H222="yellow",historyTags!H222="grey"),IF('Currently Exported 2'!H222=1, "have", "missing"),IF('Currently Exported 2'!H222=1, "extra", "ignore"))</f>
        <v>ignore</v>
      </c>
      <c r="I222" s="1" t="str">
        <f ca="1">IF(OR(historyTags!I222="white",historyTags!I222="yellow",historyTags!I222="grey"),IF('Currently Exported 2'!I222=1, "have", "missing"),IF('Currently Exported 2'!I222=1, "extra", "ignore"))</f>
        <v>ignore</v>
      </c>
      <c r="J222" s="1" t="str">
        <f ca="1">IF(OR(historyTags!J222="white",historyTags!J222="yellow",historyTags!J222="grey"),IF('Currently Exported 2'!J222=1, "have", "missing"),IF('Currently Exported 2'!J222=1, "extra", "ignore"))</f>
        <v>ignore</v>
      </c>
      <c r="K222" s="1" t="str">
        <f ca="1">IF(OR(historyTags!K222="white",historyTags!K222="yellow",historyTags!K222="grey"),IF('Currently Exported 2'!K222=1, "have", "missing"),IF('Currently Exported 2'!K222=1, "extra", "ignore"))</f>
        <v>ignore</v>
      </c>
      <c r="L222" s="1" t="str">
        <f ca="1">IF(OR(historyTags!L222="white",historyTags!L222="yellow",historyTags!L222="grey"),IF('Currently Exported 2'!L222=1, "have", "missing"),IF('Currently Exported 2'!L222=1, "extra", "ignore"))</f>
        <v>ignore</v>
      </c>
      <c r="M222" s="1" t="str">
        <f ca="1">IF(OR(historyTags!M222="white",historyTags!M222="yellow",historyTags!M222="grey"),IF('Currently Exported 2'!M222=1, "have", "missing"),IF('Currently Exported 2'!M222=1, "extra", "ignore"))</f>
        <v>ignore</v>
      </c>
      <c r="N222" s="1" t="str">
        <f ca="1">IF(OR(historyTags!N222="white",historyTags!N222="yellow",historyTags!N222="grey"),IF('Currently Exported 2'!N222=1, "have", "missing"),IF('Currently Exported 2'!N222=1, "extra", "ignore"))</f>
        <v>ignore</v>
      </c>
      <c r="O222" s="1" t="str">
        <f ca="1">IF(OR(historyTags!O222="white",historyTags!O222="yellow",historyTags!O222="grey"),IF('Currently Exported 2'!O222=1, "have", "missing"),IF('Currently Exported 2'!O222=1, "extra", "ignore"))</f>
        <v>ignore</v>
      </c>
      <c r="P222" s="1" t="str">
        <f ca="1">IF(OR(historyTags!P222="white",historyTags!P222="yellow",historyTags!P222="grey"),IF('Currently Exported 2'!P222=1, "have", "missing"),IF('Currently Exported 2'!P222=1, "extra", "ignore"))</f>
        <v>ignore</v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IF(OR(historyTags!B223="white",historyTags!B223="yellow",historyTags!B223="grey"),IF('Currently Exported 2'!B223=1, "have", "missing"),IF('Currently Exported 2'!B223=1, "extra", "ignore"))</f>
        <v>ignore</v>
      </c>
      <c r="C223" s="1" t="str">
        <f ca="1">IF(OR(historyTags!C223="white",historyTags!C223="yellow",historyTags!C223="grey"),IF('Currently Exported 2'!C223=1, "have", "missing"),IF('Currently Exported 2'!C223=1, "extra", "ignore"))</f>
        <v>ignore</v>
      </c>
      <c r="D223" s="1" t="str">
        <f ca="1">IF(OR(historyTags!D223="white",historyTags!D223="yellow",historyTags!D223="grey"),IF('Currently Exported 2'!D223=1, "have", "missing"),IF('Currently Exported 2'!D223=1, "extra", "ignore"))</f>
        <v>ignore</v>
      </c>
      <c r="E223" s="1" t="str">
        <f ca="1">IF(OR(historyTags!E223="white",historyTags!E223="yellow",historyTags!E223="grey"),IF('Currently Exported 2'!E223=1, "have", "missing"),IF('Currently Exported 2'!E223=1, "extra", "ignore"))</f>
        <v>ignore</v>
      </c>
      <c r="F223" s="1" t="str">
        <f ca="1">IF(OR(historyTags!F223="white",historyTags!F223="yellow",historyTags!F223="grey"),IF('Currently Exported 2'!F223=1, "have", "missing"),IF('Currently Exported 2'!F223=1, "extra", "ignore"))</f>
        <v>ignore</v>
      </c>
      <c r="G223" s="1" t="str">
        <f ca="1">IF(OR(historyTags!G223="white",historyTags!G223="yellow",historyTags!G223="grey"),IF('Currently Exported 2'!G223=1, "have", "missing"),IF('Currently Exported 2'!G223=1, "extra", "ignore"))</f>
        <v>ignore</v>
      </c>
      <c r="H223" s="1" t="str">
        <f ca="1">IF(OR(historyTags!H223="white",historyTags!H223="yellow",historyTags!H223="grey"),IF('Currently Exported 2'!H223=1, "have", "missing"),IF('Currently Exported 2'!H223=1, "extra", "ignore"))</f>
        <v>ignore</v>
      </c>
      <c r="I223" s="1" t="str">
        <f ca="1">IF(OR(historyTags!I223="white",historyTags!I223="yellow",historyTags!I223="grey"),IF('Currently Exported 2'!I223=1, "have", "missing"),IF('Currently Exported 2'!I223=1, "extra", "ignore"))</f>
        <v>ignore</v>
      </c>
      <c r="J223" s="1" t="str">
        <f ca="1">IF(OR(historyTags!J223="white",historyTags!J223="yellow",historyTags!J223="grey"),IF('Currently Exported 2'!J223=1, "have", "missing"),IF('Currently Exported 2'!J223=1, "extra", "ignore"))</f>
        <v>ignore</v>
      </c>
      <c r="K223" s="1" t="str">
        <f ca="1">IF(OR(historyTags!K223="white",historyTags!K223="yellow",historyTags!K223="grey"),IF('Currently Exported 2'!K223=1, "have", "missing"),IF('Currently Exported 2'!K223=1, "extra", "ignore"))</f>
        <v>ignore</v>
      </c>
      <c r="L223" s="1" t="str">
        <f ca="1">IF(OR(historyTags!L223="white",historyTags!L223="yellow",historyTags!L223="grey"),IF('Currently Exported 2'!L223=1, "have", "missing"),IF('Currently Exported 2'!L223=1, "extra", "ignore"))</f>
        <v>ignore</v>
      </c>
      <c r="M223" s="1" t="str">
        <f ca="1">IF(OR(historyTags!M223="white",historyTags!M223="yellow",historyTags!M223="grey"),IF('Currently Exported 2'!M223=1, "have", "missing"),IF('Currently Exported 2'!M223=1, "extra", "ignore"))</f>
        <v>ignore</v>
      </c>
      <c r="N223" s="1" t="str">
        <f ca="1">IF(OR(historyTags!N223="white",historyTags!N223="yellow",historyTags!N223="grey"),IF('Currently Exported 2'!N223=1, "have", "missing"),IF('Currently Exported 2'!N223=1, "extra", "ignore"))</f>
        <v>ignore</v>
      </c>
      <c r="O223" s="1" t="str">
        <f ca="1">IF(OR(historyTags!O223="white",historyTags!O223="yellow",historyTags!O223="grey"),IF('Currently Exported 2'!O223=1, "have", "missing"),IF('Currently Exported 2'!O223=1, "extra", "ignore"))</f>
        <v>ignore</v>
      </c>
      <c r="P223" s="1" t="str">
        <f ca="1">IF(OR(historyTags!P223="white",historyTags!P223="yellow",historyTags!P223="grey"),IF('Currently Exported 2'!P223=1, "have", "missing"),IF('Currently Exported 2'!P223=1, "extra", "ignore"))</f>
        <v>ignore</v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IF(OR(historyTags!B224="white",historyTags!B224="yellow",historyTags!B224="grey"),IF('Currently Exported 2'!B224=1, "have", "missing"),IF('Currently Exported 2'!B224=1, "extra", "ignore"))</f>
        <v>ignore</v>
      </c>
      <c r="C224" s="1" t="str">
        <f ca="1">IF(OR(historyTags!C224="white",historyTags!C224="yellow",historyTags!C224="grey"),IF('Currently Exported 2'!C224=1, "have", "missing"),IF('Currently Exported 2'!C224=1, "extra", "ignore"))</f>
        <v>ignore</v>
      </c>
      <c r="D224" s="1" t="str">
        <f ca="1">IF(OR(historyTags!D224="white",historyTags!D224="yellow",historyTags!D224="grey"),IF('Currently Exported 2'!D224=1, "have", "missing"),IF('Currently Exported 2'!D224=1, "extra", "ignore"))</f>
        <v>ignore</v>
      </c>
      <c r="E224" s="1" t="str">
        <f ca="1">IF(OR(historyTags!E224="white",historyTags!E224="yellow",historyTags!E224="grey"),IF('Currently Exported 2'!E224=1, "have", "missing"),IF('Currently Exported 2'!E224=1, "extra", "ignore"))</f>
        <v>ignore</v>
      </c>
      <c r="F224" s="1" t="str">
        <f ca="1">IF(OR(historyTags!F224="white",historyTags!F224="yellow",historyTags!F224="grey"),IF('Currently Exported 2'!F224=1, "have", "missing"),IF('Currently Exported 2'!F224=1, "extra", "ignore"))</f>
        <v>ignore</v>
      </c>
      <c r="G224" s="1" t="str">
        <f ca="1">IF(OR(historyTags!G224="white",historyTags!G224="yellow",historyTags!G224="grey"),IF('Currently Exported 2'!G224=1, "have", "missing"),IF('Currently Exported 2'!G224=1, "extra", "ignore"))</f>
        <v>ignore</v>
      </c>
      <c r="H224" s="1" t="str">
        <f ca="1">IF(OR(historyTags!H224="white",historyTags!H224="yellow",historyTags!H224="grey"),IF('Currently Exported 2'!H224=1, "have", "missing"),IF('Currently Exported 2'!H224=1, "extra", "ignore"))</f>
        <v>ignore</v>
      </c>
      <c r="I224" s="1" t="str">
        <f ca="1">IF(OR(historyTags!I224="white",historyTags!I224="yellow",historyTags!I224="grey"),IF('Currently Exported 2'!I224=1, "have", "missing"),IF('Currently Exported 2'!I224=1, "extra", "ignore"))</f>
        <v>ignore</v>
      </c>
      <c r="J224" s="1" t="str">
        <f ca="1">IF(OR(historyTags!J224="white",historyTags!J224="yellow",historyTags!J224="grey"),IF('Currently Exported 2'!J224=1, "have", "missing"),IF('Currently Exported 2'!J224=1, "extra", "ignore"))</f>
        <v>ignore</v>
      </c>
      <c r="K224" s="1" t="str">
        <f ca="1">IF(OR(historyTags!K224="white",historyTags!K224="yellow",historyTags!K224="grey"),IF('Currently Exported 2'!K224=1, "have", "missing"),IF('Currently Exported 2'!K224=1, "extra", "ignore"))</f>
        <v>ignore</v>
      </c>
      <c r="L224" s="1" t="str">
        <f ca="1">IF(OR(historyTags!L224="white",historyTags!L224="yellow",historyTags!L224="grey"),IF('Currently Exported 2'!L224=1, "have", "missing"),IF('Currently Exported 2'!L224=1, "extra", "ignore"))</f>
        <v>ignore</v>
      </c>
      <c r="M224" s="1" t="str">
        <f ca="1">IF(OR(historyTags!M224="white",historyTags!M224="yellow",historyTags!M224="grey"),IF('Currently Exported 2'!M224=1, "have", "missing"),IF('Currently Exported 2'!M224=1, "extra", "ignore"))</f>
        <v>ignore</v>
      </c>
      <c r="N224" s="1" t="str">
        <f ca="1">IF(OR(historyTags!N224="white",historyTags!N224="yellow",historyTags!N224="grey"),IF('Currently Exported 2'!N224=1, "have", "missing"),IF('Currently Exported 2'!N224=1, "extra", "ignore"))</f>
        <v>ignore</v>
      </c>
      <c r="O224" s="1" t="str">
        <f ca="1">IF(OR(historyTags!O224="white",historyTags!O224="yellow",historyTags!O224="grey"),IF('Currently Exported 2'!O224=1, "have", "missing"),IF('Currently Exported 2'!O224=1, "extra", "ignore"))</f>
        <v>ignore</v>
      </c>
      <c r="P224" s="1" t="str">
        <f ca="1">IF(OR(historyTags!P224="white",historyTags!P224="yellow",historyTags!P224="grey"),IF('Currently Exported 2'!P224=1, "have", "missing"),IF('Currently Exported 2'!P224=1, "extra", "ignore"))</f>
        <v>ignore</v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IF(OR(historyTags!B225="white",historyTags!B225="yellow",historyTags!B225="grey"),IF('Currently Exported 2'!B225=1, "have", "missing"),IF('Currently Exported 2'!B225=1, "extra", "ignore"))</f>
        <v>ignore</v>
      </c>
      <c r="C225" s="1" t="str">
        <f ca="1">IF(OR(historyTags!C225="white",historyTags!C225="yellow",historyTags!C225="grey"),IF('Currently Exported 2'!C225=1, "have", "missing"),IF('Currently Exported 2'!C225=1, "extra", "ignore"))</f>
        <v>ignore</v>
      </c>
      <c r="D225" s="1" t="str">
        <f ca="1">IF(OR(historyTags!D225="white",historyTags!D225="yellow",historyTags!D225="grey"),IF('Currently Exported 2'!D225=1, "have", "missing"),IF('Currently Exported 2'!D225=1, "extra", "ignore"))</f>
        <v>ignore</v>
      </c>
      <c r="E225" s="1" t="str">
        <f ca="1">IF(OR(historyTags!E225="white",historyTags!E225="yellow",historyTags!E225="grey"),IF('Currently Exported 2'!E225=1, "have", "missing"),IF('Currently Exported 2'!E225=1, "extra", "ignore"))</f>
        <v>ignore</v>
      </c>
      <c r="F225" s="1" t="str">
        <f ca="1">IF(OR(historyTags!F225="white",historyTags!F225="yellow",historyTags!F225="grey"),IF('Currently Exported 2'!F225=1, "have", "missing"),IF('Currently Exported 2'!F225=1, "extra", "ignore"))</f>
        <v>ignore</v>
      </c>
      <c r="G225" s="1" t="str">
        <f ca="1">IF(OR(historyTags!G225="white",historyTags!G225="yellow",historyTags!G225="grey"),IF('Currently Exported 2'!G225=1, "have", "missing"),IF('Currently Exported 2'!G225=1, "extra", "ignore"))</f>
        <v>ignore</v>
      </c>
      <c r="H225" s="1" t="str">
        <f ca="1">IF(OR(historyTags!H225="white",historyTags!H225="yellow",historyTags!H225="grey"),IF('Currently Exported 2'!H225=1, "have", "missing"),IF('Currently Exported 2'!H225=1, "extra", "ignore"))</f>
        <v>ignore</v>
      </c>
      <c r="I225" s="1" t="str">
        <f ca="1">IF(OR(historyTags!I225="white",historyTags!I225="yellow",historyTags!I225="grey"),IF('Currently Exported 2'!I225=1, "have", "missing"),IF('Currently Exported 2'!I225=1, "extra", "ignore"))</f>
        <v>ignore</v>
      </c>
      <c r="J225" s="1" t="str">
        <f ca="1">IF(OR(historyTags!J225="white",historyTags!J225="yellow",historyTags!J225="grey"),IF('Currently Exported 2'!J225=1, "have", "missing"),IF('Currently Exported 2'!J225=1, "extra", "ignore"))</f>
        <v>ignore</v>
      </c>
      <c r="K225" s="1" t="str">
        <f ca="1">IF(OR(historyTags!K225="white",historyTags!K225="yellow",historyTags!K225="grey"),IF('Currently Exported 2'!K225=1, "have", "missing"),IF('Currently Exported 2'!K225=1, "extra", "ignore"))</f>
        <v>ignore</v>
      </c>
      <c r="L225" s="1" t="str">
        <f ca="1">IF(OR(historyTags!L225="white",historyTags!L225="yellow",historyTags!L225="grey"),IF('Currently Exported 2'!L225=1, "have", "missing"),IF('Currently Exported 2'!L225=1, "extra", "ignore"))</f>
        <v>ignore</v>
      </c>
      <c r="M225" s="1" t="str">
        <f ca="1">IF(OR(historyTags!M225="white",historyTags!M225="yellow",historyTags!M225="grey"),IF('Currently Exported 2'!M225=1, "have", "missing"),IF('Currently Exported 2'!M225=1, "extra", "ignore"))</f>
        <v>ignore</v>
      </c>
      <c r="N225" s="1" t="str">
        <f ca="1">IF(OR(historyTags!N225="white",historyTags!N225="yellow",historyTags!N225="grey"),IF('Currently Exported 2'!N225=1, "have", "missing"),IF('Currently Exported 2'!N225=1, "extra", "ignore"))</f>
        <v>ignore</v>
      </c>
      <c r="O225" s="1" t="str">
        <f ca="1">IF(OR(historyTags!O225="white",historyTags!O225="yellow",historyTags!O225="grey"),IF('Currently Exported 2'!O225=1, "have", "missing"),IF('Currently Exported 2'!O225=1, "extra", "ignore"))</f>
        <v>ignore</v>
      </c>
      <c r="P225" s="1" t="str">
        <f ca="1">IF(OR(historyTags!P225="white",historyTags!P225="yellow",historyTags!P225="grey"),IF('Currently Exported 2'!P225=1, "have", "missing"),IF('Currently Exported 2'!P225=1, "extra", "ignore"))</f>
        <v>ignore</v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IF(OR(historyTags!B226="white",historyTags!B226="yellow",historyTags!B226="grey"),IF('Currently Exported 2'!B226=1, "have", "missing"),IF('Currently Exported 2'!B226=1, "extra", "ignore"))</f>
        <v>ignore</v>
      </c>
      <c r="C226" s="1" t="str">
        <f ca="1">IF(OR(historyTags!C226="white",historyTags!C226="yellow",historyTags!C226="grey"),IF('Currently Exported 2'!C226=1, "have", "missing"),IF('Currently Exported 2'!C226=1, "extra", "ignore"))</f>
        <v>ignore</v>
      </c>
      <c r="D226" s="1" t="str">
        <f ca="1">IF(OR(historyTags!D226="white",historyTags!D226="yellow",historyTags!D226="grey"),IF('Currently Exported 2'!D226=1, "have", "missing"),IF('Currently Exported 2'!D226=1, "extra", "ignore"))</f>
        <v>ignore</v>
      </c>
      <c r="E226" s="1" t="str">
        <f ca="1">IF(OR(historyTags!E226="white",historyTags!E226="yellow",historyTags!E226="grey"),IF('Currently Exported 2'!E226=1, "have", "missing"),IF('Currently Exported 2'!E226=1, "extra", "ignore"))</f>
        <v>ignore</v>
      </c>
      <c r="F226" s="1" t="str">
        <f ca="1">IF(OR(historyTags!F226="white",historyTags!F226="yellow",historyTags!F226="grey"),IF('Currently Exported 2'!F226=1, "have", "missing"),IF('Currently Exported 2'!F226=1, "extra", "ignore"))</f>
        <v>ignore</v>
      </c>
      <c r="G226" s="1" t="str">
        <f ca="1">IF(OR(historyTags!G226="white",historyTags!G226="yellow",historyTags!G226="grey"),IF('Currently Exported 2'!G226=1, "have", "missing"),IF('Currently Exported 2'!G226=1, "extra", "ignore"))</f>
        <v>ignore</v>
      </c>
      <c r="H226" s="1" t="str">
        <f ca="1">IF(OR(historyTags!H226="white",historyTags!H226="yellow",historyTags!H226="grey"),IF('Currently Exported 2'!H226=1, "have", "missing"),IF('Currently Exported 2'!H226=1, "extra", "ignore"))</f>
        <v>ignore</v>
      </c>
      <c r="I226" s="1" t="str">
        <f ca="1">IF(OR(historyTags!I226="white",historyTags!I226="yellow",historyTags!I226="grey"),IF('Currently Exported 2'!I226=1, "have", "missing"),IF('Currently Exported 2'!I226=1, "extra", "ignore"))</f>
        <v>ignore</v>
      </c>
      <c r="J226" s="1" t="str">
        <f ca="1">IF(OR(historyTags!J226="white",historyTags!J226="yellow",historyTags!J226="grey"),IF('Currently Exported 2'!J226=1, "have", "missing"),IF('Currently Exported 2'!J226=1, "extra", "ignore"))</f>
        <v>ignore</v>
      </c>
      <c r="K226" s="1" t="str">
        <f ca="1">IF(OR(historyTags!K226="white",historyTags!K226="yellow",historyTags!K226="grey"),IF('Currently Exported 2'!K226=1, "have", "missing"),IF('Currently Exported 2'!K226=1, "extra", "ignore"))</f>
        <v>ignore</v>
      </c>
      <c r="L226" s="1" t="str">
        <f ca="1">IF(OR(historyTags!L226="white",historyTags!L226="yellow",historyTags!L226="grey"),IF('Currently Exported 2'!L226=1, "have", "missing"),IF('Currently Exported 2'!L226=1, "extra", "ignore"))</f>
        <v>ignore</v>
      </c>
      <c r="M226" s="1" t="str">
        <f ca="1">IF(OR(historyTags!M226="white",historyTags!M226="yellow",historyTags!M226="grey"),IF('Currently Exported 2'!M226=1, "have", "missing"),IF('Currently Exported 2'!M226=1, "extra", "ignore"))</f>
        <v>ignore</v>
      </c>
      <c r="N226" s="1" t="str">
        <f ca="1">IF(OR(historyTags!N226="white",historyTags!N226="yellow",historyTags!N226="grey"),IF('Currently Exported 2'!N226=1, "have", "missing"),IF('Currently Exported 2'!N226=1, "extra", "ignore"))</f>
        <v>ignore</v>
      </c>
      <c r="O226" s="1" t="str">
        <f ca="1">IF(OR(historyTags!O226="white",historyTags!O226="yellow",historyTags!O226="grey"),IF('Currently Exported 2'!O226=1, "have", "missing"),IF('Currently Exported 2'!O226=1, "extra", "ignore"))</f>
        <v>ignore</v>
      </c>
      <c r="P226" s="1" t="str">
        <f ca="1">IF(OR(historyTags!P226="white",historyTags!P226="yellow",historyTags!P226="grey"),IF('Currently Exported 2'!P226=1, "have", "missing"),IF('Currently Exported 2'!P226=1, "extra", "ignore"))</f>
        <v>ignore</v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IF(OR(historyTags!B227="white",historyTags!B227="yellow",historyTags!B227="grey"),IF('Currently Exported 2'!B227=1, "have", "missing"),IF('Currently Exported 2'!B227=1, "extra", "ignore"))</f>
        <v>ignore</v>
      </c>
      <c r="C227" s="1" t="str">
        <f ca="1">IF(OR(historyTags!C227="white",historyTags!C227="yellow",historyTags!C227="grey"),IF('Currently Exported 2'!C227=1, "have", "missing"),IF('Currently Exported 2'!C227=1, "extra", "ignore"))</f>
        <v>ignore</v>
      </c>
      <c r="D227" s="1" t="str">
        <f ca="1">IF(OR(historyTags!D227="white",historyTags!D227="yellow",historyTags!D227="grey"),IF('Currently Exported 2'!D227=1, "have", "missing"),IF('Currently Exported 2'!D227=1, "extra", "ignore"))</f>
        <v>ignore</v>
      </c>
      <c r="E227" s="1" t="str">
        <f ca="1">IF(OR(historyTags!E227="white",historyTags!E227="yellow",historyTags!E227="grey"),IF('Currently Exported 2'!E227=1, "have", "missing"),IF('Currently Exported 2'!E227=1, "extra", "ignore"))</f>
        <v>ignore</v>
      </c>
      <c r="F227" s="1" t="str">
        <f ca="1">IF(OR(historyTags!F227="white",historyTags!F227="yellow",historyTags!F227="grey"),IF('Currently Exported 2'!F227=1, "have", "missing"),IF('Currently Exported 2'!F227=1, "extra", "ignore"))</f>
        <v>ignore</v>
      </c>
      <c r="G227" s="1" t="str">
        <f ca="1">IF(OR(historyTags!G227="white",historyTags!G227="yellow",historyTags!G227="grey"),IF('Currently Exported 2'!G227=1, "have", "missing"),IF('Currently Exported 2'!G227=1, "extra", "ignore"))</f>
        <v>ignore</v>
      </c>
      <c r="H227" s="1" t="str">
        <f ca="1">IF(OR(historyTags!H227="white",historyTags!H227="yellow",historyTags!H227="grey"),IF('Currently Exported 2'!H227=1, "have", "missing"),IF('Currently Exported 2'!H227=1, "extra", "ignore"))</f>
        <v>ignore</v>
      </c>
      <c r="I227" s="1" t="str">
        <f ca="1">IF(OR(historyTags!I227="white",historyTags!I227="yellow",historyTags!I227="grey"),IF('Currently Exported 2'!I227=1, "have", "missing"),IF('Currently Exported 2'!I227=1, "extra", "ignore"))</f>
        <v>ignore</v>
      </c>
      <c r="J227" s="1" t="str">
        <f ca="1">IF(OR(historyTags!J227="white",historyTags!J227="yellow",historyTags!J227="grey"),IF('Currently Exported 2'!J227=1, "have", "missing"),IF('Currently Exported 2'!J227=1, "extra", "ignore"))</f>
        <v>ignore</v>
      </c>
      <c r="K227" s="1" t="str">
        <f ca="1">IF(OR(historyTags!K227="white",historyTags!K227="yellow",historyTags!K227="grey"),IF('Currently Exported 2'!K227=1, "have", "missing"),IF('Currently Exported 2'!K227=1, "extra", "ignore"))</f>
        <v>ignore</v>
      </c>
      <c r="L227" s="1" t="str">
        <f ca="1">IF(OR(historyTags!L227="white",historyTags!L227="yellow",historyTags!L227="grey"),IF('Currently Exported 2'!L227=1, "have", "missing"),IF('Currently Exported 2'!L227=1, "extra", "ignore"))</f>
        <v>ignore</v>
      </c>
      <c r="M227" s="1" t="str">
        <f ca="1">IF(OR(historyTags!M227="white",historyTags!M227="yellow",historyTags!M227="grey"),IF('Currently Exported 2'!M227=1, "have", "missing"),IF('Currently Exported 2'!M227=1, "extra", "ignore"))</f>
        <v>ignore</v>
      </c>
      <c r="N227" s="1" t="str">
        <f ca="1">IF(OR(historyTags!N227="white",historyTags!N227="yellow",historyTags!N227="grey"),IF('Currently Exported 2'!N227=1, "have", "missing"),IF('Currently Exported 2'!N227=1, "extra", "ignore"))</f>
        <v>ignore</v>
      </c>
      <c r="O227" s="1" t="str">
        <f ca="1">IF(OR(historyTags!O227="white",historyTags!O227="yellow",historyTags!O227="grey"),IF('Currently Exported 2'!O227=1, "have", "missing"),IF('Currently Exported 2'!O227=1, "extra", "ignore"))</f>
        <v>ignore</v>
      </c>
      <c r="P227" s="1" t="str">
        <f ca="1">IF(OR(historyTags!P227="white",historyTags!P227="yellow",historyTags!P227="grey"),IF('Currently Exported 2'!P227=1, "have", "missing"),IF('Currently Exported 2'!P227=1, "extra", "ignore"))</f>
        <v>ignore</v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IF(OR(historyTags!B228="white",historyTags!B228="yellow",historyTags!B228="grey"),IF('Currently Exported 2'!B228=1, "have", "missing"),IF('Currently Exported 2'!B228=1, "extra", "ignore"))</f>
        <v>ignore</v>
      </c>
      <c r="C228" s="1" t="str">
        <f ca="1">IF(OR(historyTags!C228="white",historyTags!C228="yellow",historyTags!C228="grey"),IF('Currently Exported 2'!C228=1, "have", "missing"),IF('Currently Exported 2'!C228=1, "extra", "ignore"))</f>
        <v>ignore</v>
      </c>
      <c r="D228" s="1" t="str">
        <f ca="1">IF(OR(historyTags!D228="white",historyTags!D228="yellow",historyTags!D228="grey"),IF('Currently Exported 2'!D228=1, "have", "missing"),IF('Currently Exported 2'!D228=1, "extra", "ignore"))</f>
        <v>ignore</v>
      </c>
      <c r="E228" s="1" t="str">
        <f ca="1">IF(OR(historyTags!E228="white",historyTags!E228="yellow",historyTags!E228="grey"),IF('Currently Exported 2'!E228=1, "have", "missing"),IF('Currently Exported 2'!E228=1, "extra", "ignore"))</f>
        <v>ignore</v>
      </c>
      <c r="F228" s="1" t="str">
        <f ca="1">IF(OR(historyTags!F228="white",historyTags!F228="yellow",historyTags!F228="grey"),IF('Currently Exported 2'!F228=1, "have", "missing"),IF('Currently Exported 2'!F228=1, "extra", "ignore"))</f>
        <v>ignore</v>
      </c>
      <c r="G228" s="1" t="str">
        <f ca="1">IF(OR(historyTags!G228="white",historyTags!G228="yellow",historyTags!G228="grey"),IF('Currently Exported 2'!G228=1, "have", "missing"),IF('Currently Exported 2'!G228=1, "extra", "ignore"))</f>
        <v>ignore</v>
      </c>
      <c r="H228" s="1" t="str">
        <f ca="1">IF(OR(historyTags!H228="white",historyTags!H228="yellow",historyTags!H228="grey"),IF('Currently Exported 2'!H228=1, "have", "missing"),IF('Currently Exported 2'!H228=1, "extra", "ignore"))</f>
        <v>ignore</v>
      </c>
      <c r="I228" s="1" t="str">
        <f ca="1">IF(OR(historyTags!I228="white",historyTags!I228="yellow",historyTags!I228="grey"),IF('Currently Exported 2'!I228=1, "have", "missing"),IF('Currently Exported 2'!I228=1, "extra", "ignore"))</f>
        <v>ignore</v>
      </c>
      <c r="J228" s="1" t="str">
        <f ca="1">IF(OR(historyTags!J228="white",historyTags!J228="yellow",historyTags!J228="grey"),IF('Currently Exported 2'!J228=1, "have", "missing"),IF('Currently Exported 2'!J228=1, "extra", "ignore"))</f>
        <v>ignore</v>
      </c>
      <c r="K228" s="1" t="str">
        <f ca="1">IF(OR(historyTags!K228="white",historyTags!K228="yellow",historyTags!K228="grey"),IF('Currently Exported 2'!K228=1, "have", "missing"),IF('Currently Exported 2'!K228=1, "extra", "ignore"))</f>
        <v>ignore</v>
      </c>
      <c r="L228" s="1" t="str">
        <f ca="1">IF(OR(historyTags!L228="white",historyTags!L228="yellow",historyTags!L228="grey"),IF('Currently Exported 2'!L228=1, "have", "missing"),IF('Currently Exported 2'!L228=1, "extra", "ignore"))</f>
        <v>ignore</v>
      </c>
      <c r="M228" s="1" t="str">
        <f ca="1">IF(OR(historyTags!M228="white",historyTags!M228="yellow",historyTags!M228="grey"),IF('Currently Exported 2'!M228=1, "have", "missing"),IF('Currently Exported 2'!M228=1, "extra", "ignore"))</f>
        <v>ignore</v>
      </c>
      <c r="N228" s="1" t="str">
        <f ca="1">IF(OR(historyTags!N228="white",historyTags!N228="yellow",historyTags!N228="grey"),IF('Currently Exported 2'!N228=1, "have", "missing"),IF('Currently Exported 2'!N228=1, "extra", "ignore"))</f>
        <v>ignore</v>
      </c>
      <c r="O228" s="1" t="str">
        <f ca="1">IF(OR(historyTags!O228="white",historyTags!O228="yellow",historyTags!O228="grey"),IF('Currently Exported 2'!O228=1, "have", "missing"),IF('Currently Exported 2'!O228=1, "extra", "ignore"))</f>
        <v>ignore</v>
      </c>
      <c r="P228" s="1" t="str">
        <f ca="1">IF(OR(historyTags!P228="white",historyTags!P228="yellow",historyTags!P228="grey"),IF('Currently Exported 2'!P228=1, "have", "missing"),IF('Currently Exported 2'!P228=1, "extra", "ignore"))</f>
        <v>ignore</v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IF(OR(historyTags!B229="white",historyTags!B229="yellow",historyTags!B229="grey"),IF('Currently Exported 2'!B229=1, "have", "missing"),IF('Currently Exported 2'!B229=1, "extra", "ignore"))</f>
        <v>ignore</v>
      </c>
      <c r="C229" s="1" t="str">
        <f ca="1">IF(OR(historyTags!C229="white",historyTags!C229="yellow",historyTags!C229="grey"),IF('Currently Exported 2'!C229=1, "have", "missing"),IF('Currently Exported 2'!C229=1, "extra", "ignore"))</f>
        <v>ignore</v>
      </c>
      <c r="D229" s="1" t="str">
        <f ca="1">IF(OR(historyTags!D229="white",historyTags!D229="yellow",historyTags!D229="grey"),IF('Currently Exported 2'!D229=1, "have", "missing"),IF('Currently Exported 2'!D229=1, "extra", "ignore"))</f>
        <v>ignore</v>
      </c>
      <c r="E229" s="1" t="str">
        <f ca="1">IF(OR(historyTags!E229="white",historyTags!E229="yellow",historyTags!E229="grey"),IF('Currently Exported 2'!E229=1, "have", "missing"),IF('Currently Exported 2'!E229=1, "extra", "ignore"))</f>
        <v>ignore</v>
      </c>
      <c r="F229" s="1" t="str">
        <f ca="1">IF(OR(historyTags!F229="white",historyTags!F229="yellow",historyTags!F229="grey"),IF('Currently Exported 2'!F229=1, "have", "missing"),IF('Currently Exported 2'!F229=1, "extra", "ignore"))</f>
        <v>ignore</v>
      </c>
      <c r="G229" s="1" t="str">
        <f ca="1">IF(OR(historyTags!G229="white",historyTags!G229="yellow",historyTags!G229="grey"),IF('Currently Exported 2'!G229=1, "have", "missing"),IF('Currently Exported 2'!G229=1, "extra", "ignore"))</f>
        <v>ignore</v>
      </c>
      <c r="H229" s="1" t="str">
        <f ca="1">IF(OR(historyTags!H229="white",historyTags!H229="yellow",historyTags!H229="grey"),IF('Currently Exported 2'!H229=1, "have", "missing"),IF('Currently Exported 2'!H229=1, "extra", "ignore"))</f>
        <v>ignore</v>
      </c>
      <c r="I229" s="1" t="str">
        <f ca="1">IF(OR(historyTags!I229="white",historyTags!I229="yellow",historyTags!I229="grey"),IF('Currently Exported 2'!I229=1, "have", "missing"),IF('Currently Exported 2'!I229=1, "extra", "ignore"))</f>
        <v>ignore</v>
      </c>
      <c r="J229" s="1" t="str">
        <f ca="1">IF(OR(historyTags!J229="white",historyTags!J229="yellow",historyTags!J229="grey"),IF('Currently Exported 2'!J229=1, "have", "missing"),IF('Currently Exported 2'!J229=1, "extra", "ignore"))</f>
        <v>ignore</v>
      </c>
      <c r="K229" s="1" t="str">
        <f ca="1">IF(OR(historyTags!K229="white",historyTags!K229="yellow",historyTags!K229="grey"),IF('Currently Exported 2'!K229=1, "have", "missing"),IF('Currently Exported 2'!K229=1, "extra", "ignore"))</f>
        <v>ignore</v>
      </c>
      <c r="L229" s="1" t="str">
        <f ca="1">IF(OR(historyTags!L229="white",historyTags!L229="yellow",historyTags!L229="grey"),IF('Currently Exported 2'!L229=1, "have", "missing"),IF('Currently Exported 2'!L229=1, "extra", "ignore"))</f>
        <v>ignore</v>
      </c>
      <c r="M229" s="1" t="str">
        <f ca="1">IF(OR(historyTags!M229="white",historyTags!M229="yellow",historyTags!M229="grey"),IF('Currently Exported 2'!M229=1, "have", "missing"),IF('Currently Exported 2'!M229=1, "extra", "ignore"))</f>
        <v>ignore</v>
      </c>
      <c r="N229" s="1" t="str">
        <f ca="1">IF(OR(historyTags!N229="white",historyTags!N229="yellow",historyTags!N229="grey"),IF('Currently Exported 2'!N229=1, "have", "missing"),IF('Currently Exported 2'!N229=1, "extra", "ignore"))</f>
        <v>ignore</v>
      </c>
      <c r="O229" s="1" t="str">
        <f ca="1">IF(OR(historyTags!O229="white",historyTags!O229="yellow",historyTags!O229="grey"),IF('Currently Exported 2'!O229=1, "have", "missing"),IF('Currently Exported 2'!O229=1, "extra", "ignore"))</f>
        <v>ignore</v>
      </c>
      <c r="P229" s="1" t="str">
        <f ca="1">IF(OR(historyTags!P229="white",historyTags!P229="yellow",historyTags!P229="grey"),IF('Currently Exported 2'!P229=1, "have", "missing"),IF('Currently Exported 2'!P229=1, "extra", "ignore"))</f>
        <v>ignore</v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IF(OR(historyTags!B230="white",historyTags!B230="yellow",historyTags!B230="grey"),IF('Currently Exported 2'!B230=1, "have", "missing"),IF('Currently Exported 2'!B230=1, "extra", "ignore"))</f>
        <v>ignore</v>
      </c>
      <c r="C230" s="1" t="str">
        <f ca="1">IF(OR(historyTags!C230="white",historyTags!C230="yellow",historyTags!C230="grey"),IF('Currently Exported 2'!C230=1, "have", "missing"),IF('Currently Exported 2'!C230=1, "extra", "ignore"))</f>
        <v>ignore</v>
      </c>
      <c r="D230" s="1" t="str">
        <f ca="1">IF(OR(historyTags!D230="white",historyTags!D230="yellow",historyTags!D230="grey"),IF('Currently Exported 2'!D230=1, "have", "missing"),IF('Currently Exported 2'!D230=1, "extra", "ignore"))</f>
        <v>ignore</v>
      </c>
      <c r="E230" s="1" t="str">
        <f ca="1">IF(OR(historyTags!E230="white",historyTags!E230="yellow",historyTags!E230="grey"),IF('Currently Exported 2'!E230=1, "have", "missing"),IF('Currently Exported 2'!E230=1, "extra", "ignore"))</f>
        <v>ignore</v>
      </c>
      <c r="F230" s="1" t="str">
        <f ca="1">IF(OR(historyTags!F230="white",historyTags!F230="yellow",historyTags!F230="grey"),IF('Currently Exported 2'!F230=1, "have", "missing"),IF('Currently Exported 2'!F230=1, "extra", "ignore"))</f>
        <v>ignore</v>
      </c>
      <c r="G230" s="1" t="str">
        <f ca="1">IF(OR(historyTags!G230="white",historyTags!G230="yellow",historyTags!G230="grey"),IF('Currently Exported 2'!G230=1, "have", "missing"),IF('Currently Exported 2'!G230=1, "extra", "ignore"))</f>
        <v>ignore</v>
      </c>
      <c r="H230" s="1" t="str">
        <f ca="1">IF(OR(historyTags!H230="white",historyTags!H230="yellow",historyTags!H230="grey"),IF('Currently Exported 2'!H230=1, "have", "missing"),IF('Currently Exported 2'!H230=1, "extra", "ignore"))</f>
        <v>ignore</v>
      </c>
      <c r="I230" s="1" t="str">
        <f ca="1">IF(OR(historyTags!I230="white",historyTags!I230="yellow",historyTags!I230="grey"),IF('Currently Exported 2'!I230=1, "have", "missing"),IF('Currently Exported 2'!I230=1, "extra", "ignore"))</f>
        <v>ignore</v>
      </c>
      <c r="J230" s="1" t="str">
        <f ca="1">IF(OR(historyTags!J230="white",historyTags!J230="yellow",historyTags!J230="grey"),IF('Currently Exported 2'!J230=1, "have", "missing"),IF('Currently Exported 2'!J230=1, "extra", "ignore"))</f>
        <v>ignore</v>
      </c>
      <c r="K230" s="1" t="str">
        <f ca="1">IF(OR(historyTags!K230="white",historyTags!K230="yellow",historyTags!K230="grey"),IF('Currently Exported 2'!K230=1, "have", "missing"),IF('Currently Exported 2'!K230=1, "extra", "ignore"))</f>
        <v>ignore</v>
      </c>
      <c r="L230" s="1" t="str">
        <f ca="1">IF(OR(historyTags!L230="white",historyTags!L230="yellow",historyTags!L230="grey"),IF('Currently Exported 2'!L230=1, "have", "missing"),IF('Currently Exported 2'!L230=1, "extra", "ignore"))</f>
        <v>ignore</v>
      </c>
      <c r="M230" s="1" t="str">
        <f ca="1">IF(OR(historyTags!M230="white",historyTags!M230="yellow",historyTags!M230="grey"),IF('Currently Exported 2'!M230=1, "have", "missing"),IF('Currently Exported 2'!M230=1, "extra", "ignore"))</f>
        <v>ignore</v>
      </c>
      <c r="N230" s="1" t="str">
        <f ca="1">IF(OR(historyTags!N230="white",historyTags!N230="yellow",historyTags!N230="grey"),IF('Currently Exported 2'!N230=1, "have", "missing"),IF('Currently Exported 2'!N230=1, "extra", "ignore"))</f>
        <v>ignore</v>
      </c>
      <c r="O230" s="1" t="str">
        <f ca="1">IF(OR(historyTags!O230="white",historyTags!O230="yellow",historyTags!O230="grey"),IF('Currently Exported 2'!O230=1, "have", "missing"),IF('Currently Exported 2'!O230=1, "extra", "ignore"))</f>
        <v>ignore</v>
      </c>
      <c r="P230" s="1" t="str">
        <f ca="1">IF(OR(historyTags!P230="white",historyTags!P230="yellow",historyTags!P230="grey"),IF('Currently Exported 2'!P230=1, "have", "missing"),IF('Currently Exported 2'!P230=1, "extra", "ignore"))</f>
        <v>have</v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IF(OR(historyTags!B231="white",historyTags!B231="yellow",historyTags!B231="grey"),IF('Currently Exported 2'!B231=1, "have", "missing"),IF('Currently Exported 2'!B231=1, "extra", "ignore"))</f>
        <v>ignore</v>
      </c>
      <c r="C231" s="1" t="str">
        <f ca="1">IF(OR(historyTags!C231="white",historyTags!C231="yellow",historyTags!C231="grey"),IF('Currently Exported 2'!C231=1, "have", "missing"),IF('Currently Exported 2'!C231=1, "extra", "ignore"))</f>
        <v>ignore</v>
      </c>
      <c r="D231" s="1" t="str">
        <f ca="1">IF(OR(historyTags!D231="white",historyTags!D231="yellow",historyTags!D231="grey"),IF('Currently Exported 2'!D231=1, "have", "missing"),IF('Currently Exported 2'!D231=1, "extra", "ignore"))</f>
        <v>ignore</v>
      </c>
      <c r="E231" s="1" t="str">
        <f ca="1">IF(OR(historyTags!E231="white",historyTags!E231="yellow",historyTags!E231="grey"),IF('Currently Exported 2'!E231=1, "have", "missing"),IF('Currently Exported 2'!E231=1, "extra", "ignore"))</f>
        <v>ignore</v>
      </c>
      <c r="F231" s="1" t="str">
        <f ca="1">IF(OR(historyTags!F231="white",historyTags!F231="yellow",historyTags!F231="grey"),IF('Currently Exported 2'!F231=1, "have", "missing"),IF('Currently Exported 2'!F231=1, "extra", "ignore"))</f>
        <v>ignore</v>
      </c>
      <c r="G231" s="1" t="str">
        <f ca="1">IF(OR(historyTags!G231="white",historyTags!G231="yellow",historyTags!G231="grey"),IF('Currently Exported 2'!G231=1, "have", "missing"),IF('Currently Exported 2'!G231=1, "extra", "ignore"))</f>
        <v>ignore</v>
      </c>
      <c r="H231" s="1" t="str">
        <f ca="1">IF(OR(historyTags!H231="white",historyTags!H231="yellow",historyTags!H231="grey"),IF('Currently Exported 2'!H231=1, "have", "missing"),IF('Currently Exported 2'!H231=1, "extra", "ignore"))</f>
        <v>ignore</v>
      </c>
      <c r="I231" s="1" t="str">
        <f ca="1">IF(OR(historyTags!I231="white",historyTags!I231="yellow",historyTags!I231="grey"),IF('Currently Exported 2'!I231=1, "have", "missing"),IF('Currently Exported 2'!I231=1, "extra", "ignore"))</f>
        <v>ignore</v>
      </c>
      <c r="J231" s="1" t="str">
        <f ca="1">IF(OR(historyTags!J231="white",historyTags!J231="yellow",historyTags!J231="grey"),IF('Currently Exported 2'!J231=1, "have", "missing"),IF('Currently Exported 2'!J231=1, "extra", "ignore"))</f>
        <v>ignore</v>
      </c>
      <c r="K231" s="1" t="str">
        <f ca="1">IF(OR(historyTags!K231="white",historyTags!K231="yellow",historyTags!K231="grey"),IF('Currently Exported 2'!K231=1, "have", "missing"),IF('Currently Exported 2'!K231=1, "extra", "ignore"))</f>
        <v>ignore</v>
      </c>
      <c r="L231" s="1" t="str">
        <f ca="1">IF(OR(historyTags!L231="white",historyTags!L231="yellow",historyTags!L231="grey"),IF('Currently Exported 2'!L231=1, "have", "missing"),IF('Currently Exported 2'!L231=1, "extra", "ignore"))</f>
        <v>ignore</v>
      </c>
      <c r="M231" s="1" t="str">
        <f ca="1">IF(OR(historyTags!M231="white",historyTags!M231="yellow",historyTags!M231="grey"),IF('Currently Exported 2'!M231=1, "have", "missing"),IF('Currently Exported 2'!M231=1, "extra", "ignore"))</f>
        <v>ignore</v>
      </c>
      <c r="N231" s="1" t="str">
        <f ca="1">IF(OR(historyTags!N231="white",historyTags!N231="yellow",historyTags!N231="grey"),IF('Currently Exported 2'!N231=1, "have", "missing"),IF('Currently Exported 2'!N231=1, "extra", "ignore"))</f>
        <v>ignore</v>
      </c>
      <c r="O231" s="1" t="str">
        <f ca="1">IF(OR(historyTags!O231="white",historyTags!O231="yellow",historyTags!O231="grey"),IF('Currently Exported 2'!O231=1, "have", "missing"),IF('Currently Exported 2'!O231=1, "extra", "ignore"))</f>
        <v>ignore</v>
      </c>
      <c r="P231" s="1" t="str">
        <f ca="1">IF(OR(historyTags!P231="white",historyTags!P231="yellow",historyTags!P231="grey"),IF('Currently Exported 2'!P231=1, "have", "missing"),IF('Currently Exported 2'!P231=1, "extra", "ignore"))</f>
        <v>have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IF(OR(historyTags!B232="white",historyTags!B232="yellow",historyTags!B232="grey"),IF('Currently Exported 2'!B232=1, "have", "missing"),IF('Currently Exported 2'!B232=1, "extra", "ignore"))</f>
        <v>ignore</v>
      </c>
      <c r="C232" s="1" t="str">
        <f ca="1">IF(OR(historyTags!C232="white",historyTags!C232="yellow",historyTags!C232="grey"),IF('Currently Exported 2'!C232=1, "have", "missing"),IF('Currently Exported 2'!C232=1, "extra", "ignore"))</f>
        <v>ignore</v>
      </c>
      <c r="D232" s="1" t="str">
        <f ca="1">IF(OR(historyTags!D232="white",historyTags!D232="yellow",historyTags!D232="grey"),IF('Currently Exported 2'!D232=1, "have", "missing"),IF('Currently Exported 2'!D232=1, "extra", "ignore"))</f>
        <v>ignore</v>
      </c>
      <c r="E232" s="1" t="str">
        <f ca="1">IF(OR(historyTags!E232="white",historyTags!E232="yellow",historyTags!E232="grey"),IF('Currently Exported 2'!E232=1, "have", "missing"),IF('Currently Exported 2'!E232=1, "extra", "ignore"))</f>
        <v>ignore</v>
      </c>
      <c r="F232" s="1" t="str">
        <f ca="1">IF(OR(historyTags!F232="white",historyTags!F232="yellow",historyTags!F232="grey"),IF('Currently Exported 2'!F232=1, "have", "missing"),IF('Currently Exported 2'!F232=1, "extra", "ignore"))</f>
        <v>ignore</v>
      </c>
      <c r="G232" s="1" t="str">
        <f ca="1">IF(OR(historyTags!G232="white",historyTags!G232="yellow",historyTags!G232="grey"),IF('Currently Exported 2'!G232=1, "have", "missing"),IF('Currently Exported 2'!G232=1, "extra", "ignore"))</f>
        <v>ignore</v>
      </c>
      <c r="H232" s="1" t="str">
        <f ca="1">IF(OR(historyTags!H232="white",historyTags!H232="yellow",historyTags!H232="grey"),IF('Currently Exported 2'!H232=1, "have", "missing"),IF('Currently Exported 2'!H232=1, "extra", "ignore"))</f>
        <v>ignore</v>
      </c>
      <c r="I232" s="1" t="str">
        <f ca="1">IF(OR(historyTags!I232="white",historyTags!I232="yellow",historyTags!I232="grey"),IF('Currently Exported 2'!I232=1, "have", "missing"),IF('Currently Exported 2'!I232=1, "extra", "ignore"))</f>
        <v>ignore</v>
      </c>
      <c r="J232" s="1" t="str">
        <f ca="1">IF(OR(historyTags!J232="white",historyTags!J232="yellow",historyTags!J232="grey"),IF('Currently Exported 2'!J232=1, "have", "missing"),IF('Currently Exported 2'!J232=1, "extra", "ignore"))</f>
        <v>ignore</v>
      </c>
      <c r="K232" s="1" t="str">
        <f ca="1">IF(OR(historyTags!K232="white",historyTags!K232="yellow",historyTags!K232="grey"),IF('Currently Exported 2'!K232=1, "have", "missing"),IF('Currently Exported 2'!K232=1, "extra", "ignore"))</f>
        <v>ignore</v>
      </c>
      <c r="L232" s="1" t="str">
        <f ca="1">IF(OR(historyTags!L232="white",historyTags!L232="yellow",historyTags!L232="grey"),IF('Currently Exported 2'!L232=1, "have", "missing"),IF('Currently Exported 2'!L232=1, "extra", "ignore"))</f>
        <v>ignore</v>
      </c>
      <c r="M232" s="1" t="str">
        <f ca="1">IF(OR(historyTags!M232="white",historyTags!M232="yellow",historyTags!M232="grey"),IF('Currently Exported 2'!M232=1, "have", "missing"),IF('Currently Exported 2'!M232=1, "extra", "ignore"))</f>
        <v>ignore</v>
      </c>
      <c r="N232" s="1" t="str">
        <f ca="1">IF(OR(historyTags!N232="white",historyTags!N232="yellow",historyTags!N232="grey"),IF('Currently Exported 2'!N232=1, "have", "missing"),IF('Currently Exported 2'!N232=1, "extra", "ignore"))</f>
        <v>ignore</v>
      </c>
      <c r="O232" s="1" t="str">
        <f ca="1">IF(OR(historyTags!O232="white",historyTags!O232="yellow",historyTags!O232="grey"),IF('Currently Exported 2'!O232=1, "have", "missing"),IF('Currently Exported 2'!O232=1, "extra", "ignore"))</f>
        <v>ignore</v>
      </c>
      <c r="P232" s="1" t="str">
        <f ca="1">IF(OR(historyTags!P232="white",historyTags!P232="yellow",historyTags!P232="grey"),IF('Currently Exported 2'!P232=1, "have", "missing"),IF('Currently Exported 2'!P232=1, "extra", "ignore"))</f>
        <v>have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IF(OR(historyTags!B233="white",historyTags!B233="yellow",historyTags!B233="grey"),IF('Currently Exported 2'!B233=1, "have", "missing"),IF('Currently Exported 2'!B233=1, "extra", "ignore"))</f>
        <v>ignore</v>
      </c>
      <c r="C233" s="1" t="str">
        <f ca="1">IF(OR(historyTags!C233="white",historyTags!C233="yellow",historyTags!C233="grey"),IF('Currently Exported 2'!C233=1, "have", "missing"),IF('Currently Exported 2'!C233=1, "extra", "ignore"))</f>
        <v>ignore</v>
      </c>
      <c r="D233" s="1" t="str">
        <f ca="1">IF(OR(historyTags!D233="white",historyTags!D233="yellow",historyTags!D233="grey"),IF('Currently Exported 2'!D233=1, "have", "missing"),IF('Currently Exported 2'!D233=1, "extra", "ignore"))</f>
        <v>ignore</v>
      </c>
      <c r="E233" s="1" t="str">
        <f ca="1">IF(OR(historyTags!E233="white",historyTags!E233="yellow",historyTags!E233="grey"),IF('Currently Exported 2'!E233=1, "have", "missing"),IF('Currently Exported 2'!E233=1, "extra", "ignore"))</f>
        <v>ignore</v>
      </c>
      <c r="F233" s="1" t="str">
        <f ca="1">IF(OR(historyTags!F233="white",historyTags!F233="yellow",historyTags!F233="grey"),IF('Currently Exported 2'!F233=1, "have", "missing"),IF('Currently Exported 2'!F233=1, "extra", "ignore"))</f>
        <v>ignore</v>
      </c>
      <c r="G233" s="1" t="str">
        <f ca="1">IF(OR(historyTags!G233="white",historyTags!G233="yellow",historyTags!G233="grey"),IF('Currently Exported 2'!G233=1, "have", "missing"),IF('Currently Exported 2'!G233=1, "extra", "ignore"))</f>
        <v>ignore</v>
      </c>
      <c r="H233" s="1" t="str">
        <f ca="1">IF(OR(historyTags!H233="white",historyTags!H233="yellow",historyTags!H233="grey"),IF('Currently Exported 2'!H233=1, "have", "missing"),IF('Currently Exported 2'!H233=1, "extra", "ignore"))</f>
        <v>ignore</v>
      </c>
      <c r="I233" s="1" t="str">
        <f ca="1">IF(OR(historyTags!I233="white",historyTags!I233="yellow",historyTags!I233="grey"),IF('Currently Exported 2'!I233=1, "have", "missing"),IF('Currently Exported 2'!I233=1, "extra", "ignore"))</f>
        <v>ignore</v>
      </c>
      <c r="J233" s="1" t="str">
        <f ca="1">IF(OR(historyTags!J233="white",historyTags!J233="yellow",historyTags!J233="grey"),IF('Currently Exported 2'!J233=1, "have", "missing"),IF('Currently Exported 2'!J233=1, "extra", "ignore"))</f>
        <v>ignore</v>
      </c>
      <c r="K233" s="1" t="str">
        <f ca="1">IF(OR(historyTags!K233="white",historyTags!K233="yellow",historyTags!K233="grey"),IF('Currently Exported 2'!K233=1, "have", "missing"),IF('Currently Exported 2'!K233=1, "extra", "ignore"))</f>
        <v>ignore</v>
      </c>
      <c r="L233" s="1" t="str">
        <f ca="1">IF(OR(historyTags!L233="white",historyTags!L233="yellow",historyTags!L233="grey"),IF('Currently Exported 2'!L233=1, "have", "missing"),IF('Currently Exported 2'!L233=1, "extra", "ignore"))</f>
        <v>ignore</v>
      </c>
      <c r="M233" s="1" t="str">
        <f ca="1">IF(OR(historyTags!M233="white",historyTags!M233="yellow",historyTags!M233="grey"),IF('Currently Exported 2'!M233=1, "have", "missing"),IF('Currently Exported 2'!M233=1, "extra", "ignore"))</f>
        <v>ignore</v>
      </c>
      <c r="N233" s="1" t="str">
        <f ca="1">IF(OR(historyTags!N233="white",historyTags!N233="yellow",historyTags!N233="grey"),IF('Currently Exported 2'!N233=1, "have", "missing"),IF('Currently Exported 2'!N233=1, "extra", "ignore"))</f>
        <v>ignore</v>
      </c>
      <c r="O233" s="1" t="str">
        <f ca="1">IF(OR(historyTags!O233="white",historyTags!O233="yellow",historyTags!O233="grey"),IF('Currently Exported 2'!O233=1, "have", "missing"),IF('Currently Exported 2'!O233=1, "extra", "ignore"))</f>
        <v>ignore</v>
      </c>
      <c r="P233" s="1" t="str">
        <f ca="1">IF(OR(historyTags!P233="white",historyTags!P233="yellow",historyTags!P233="grey"),IF('Currently Exported 2'!P233=1, "have", "missing"),IF('Currently Exported 2'!P233=1, "extra", "ignore"))</f>
        <v>have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IF(OR(historyTags!B234="white",historyTags!B234="yellow",historyTags!B234="grey"),IF('Currently Exported 2'!B234=1, "have", "missing"),IF('Currently Exported 2'!B234=1, "extra", "ignore"))</f>
        <v>ignore</v>
      </c>
      <c r="C234" s="1" t="str">
        <f ca="1">IF(OR(historyTags!C234="white",historyTags!C234="yellow",historyTags!C234="grey"),IF('Currently Exported 2'!C234=1, "have", "missing"),IF('Currently Exported 2'!C234=1, "extra", "ignore"))</f>
        <v>ignore</v>
      </c>
      <c r="D234" s="1" t="str">
        <f ca="1">IF(OR(historyTags!D234="white",historyTags!D234="yellow",historyTags!D234="grey"),IF('Currently Exported 2'!D234=1, "have", "missing"),IF('Currently Exported 2'!D234=1, "extra", "ignore"))</f>
        <v>ignore</v>
      </c>
      <c r="E234" s="1" t="str">
        <f ca="1">IF(OR(historyTags!E234="white",historyTags!E234="yellow",historyTags!E234="grey"),IF('Currently Exported 2'!E234=1, "have", "missing"),IF('Currently Exported 2'!E234=1, "extra", "ignore"))</f>
        <v>ignore</v>
      </c>
      <c r="F234" s="1" t="str">
        <f ca="1">IF(OR(historyTags!F234="white",historyTags!F234="yellow",historyTags!F234="grey"),IF('Currently Exported 2'!F234=1, "have", "missing"),IF('Currently Exported 2'!F234=1, "extra", "ignore"))</f>
        <v>ignore</v>
      </c>
      <c r="G234" s="1" t="str">
        <f ca="1">IF(OR(historyTags!G234="white",historyTags!G234="yellow",historyTags!G234="grey"),IF('Currently Exported 2'!G234=1, "have", "missing"),IF('Currently Exported 2'!G234=1, "extra", "ignore"))</f>
        <v>ignore</v>
      </c>
      <c r="H234" s="1" t="str">
        <f ca="1">IF(OR(historyTags!H234="white",historyTags!H234="yellow",historyTags!H234="grey"),IF('Currently Exported 2'!H234=1, "have", "missing"),IF('Currently Exported 2'!H234=1, "extra", "ignore"))</f>
        <v>ignore</v>
      </c>
      <c r="I234" s="1" t="str">
        <f ca="1">IF(OR(historyTags!I234="white",historyTags!I234="yellow",historyTags!I234="grey"),IF('Currently Exported 2'!I234=1, "have", "missing"),IF('Currently Exported 2'!I234=1, "extra", "ignore"))</f>
        <v>ignore</v>
      </c>
      <c r="J234" s="1" t="str">
        <f ca="1">IF(OR(historyTags!J234="white",historyTags!J234="yellow",historyTags!J234="grey"),IF('Currently Exported 2'!J234=1, "have", "missing"),IF('Currently Exported 2'!J234=1, "extra", "ignore"))</f>
        <v>ignore</v>
      </c>
      <c r="K234" s="1" t="str">
        <f ca="1">IF(OR(historyTags!K234="white",historyTags!K234="yellow",historyTags!K234="grey"),IF('Currently Exported 2'!K234=1, "have", "missing"),IF('Currently Exported 2'!K234=1, "extra", "ignore"))</f>
        <v>ignore</v>
      </c>
      <c r="L234" s="1" t="str">
        <f ca="1">IF(OR(historyTags!L234="white",historyTags!L234="yellow",historyTags!L234="grey"),IF('Currently Exported 2'!L234=1, "have", "missing"),IF('Currently Exported 2'!L234=1, "extra", "ignore"))</f>
        <v>ignore</v>
      </c>
      <c r="M234" s="1" t="str">
        <f ca="1">IF(OR(historyTags!M234="white",historyTags!M234="yellow",historyTags!M234="grey"),IF('Currently Exported 2'!M234=1, "have", "missing"),IF('Currently Exported 2'!M234=1, "extra", "ignore"))</f>
        <v>ignore</v>
      </c>
      <c r="N234" s="1" t="str">
        <f ca="1">IF(OR(historyTags!N234="white",historyTags!N234="yellow",historyTags!N234="grey"),IF('Currently Exported 2'!N234=1, "have", "missing"),IF('Currently Exported 2'!N234=1, "extra", "ignore"))</f>
        <v>ignore</v>
      </c>
      <c r="O234" s="1" t="str">
        <f ca="1">IF(OR(historyTags!O234="white",historyTags!O234="yellow",historyTags!O234="grey"),IF('Currently Exported 2'!O234=1, "have", "missing"),IF('Currently Exported 2'!O234=1, "extra", "ignore"))</f>
        <v>ignore</v>
      </c>
      <c r="P234" s="1" t="str">
        <f ca="1">IF(OR(historyTags!P234="white",historyTags!P234="yellow",historyTags!P234="grey"),IF('Currently Exported 2'!P234=1, "have", "missing"),IF('Currently Exported 2'!P234=1, "extra", "ignore"))</f>
        <v>have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IF(OR(historyTags!B235="white",historyTags!B235="yellow",historyTags!B235="grey"),IF('Currently Exported 2'!B235=1, "have", "missing"),IF('Currently Exported 2'!B235=1, "extra", "ignore"))</f>
        <v>ignore</v>
      </c>
      <c r="C235" s="1" t="str">
        <f ca="1">IF(OR(historyTags!C235="white",historyTags!C235="yellow",historyTags!C235="grey"),IF('Currently Exported 2'!C235=1, "have", "missing"),IF('Currently Exported 2'!C235=1, "extra", "ignore"))</f>
        <v>ignore</v>
      </c>
      <c r="D235" s="1" t="str">
        <f ca="1">IF(OR(historyTags!D235="white",historyTags!D235="yellow",historyTags!D235="grey"),IF('Currently Exported 2'!D235=1, "have", "missing"),IF('Currently Exported 2'!D235=1, "extra", "ignore"))</f>
        <v>ignore</v>
      </c>
      <c r="E235" s="1" t="str">
        <f ca="1">IF(OR(historyTags!E235="white",historyTags!E235="yellow",historyTags!E235="grey"),IF('Currently Exported 2'!E235=1, "have", "missing"),IF('Currently Exported 2'!E235=1, "extra", "ignore"))</f>
        <v>ignore</v>
      </c>
      <c r="F235" s="1" t="str">
        <f ca="1">IF(OR(historyTags!F235="white",historyTags!F235="yellow",historyTags!F235="grey"),IF('Currently Exported 2'!F235=1, "have", "missing"),IF('Currently Exported 2'!F235=1, "extra", "ignore"))</f>
        <v>ignore</v>
      </c>
      <c r="G235" s="1" t="str">
        <f ca="1">IF(OR(historyTags!G235="white",historyTags!G235="yellow",historyTags!G235="grey"),IF('Currently Exported 2'!G235=1, "have", "missing"),IF('Currently Exported 2'!G235=1, "extra", "ignore"))</f>
        <v>ignore</v>
      </c>
      <c r="H235" s="1" t="str">
        <f ca="1">IF(OR(historyTags!H235="white",historyTags!H235="yellow",historyTags!H235="grey"),IF('Currently Exported 2'!H235=1, "have", "missing"),IF('Currently Exported 2'!H235=1, "extra", "ignore"))</f>
        <v>ignore</v>
      </c>
      <c r="I235" s="1" t="str">
        <f ca="1">IF(OR(historyTags!I235="white",historyTags!I235="yellow",historyTags!I235="grey"),IF('Currently Exported 2'!I235=1, "have", "missing"),IF('Currently Exported 2'!I235=1, "extra", "ignore"))</f>
        <v>ignore</v>
      </c>
      <c r="J235" s="1" t="str">
        <f ca="1">IF(OR(historyTags!J235="white",historyTags!J235="yellow",historyTags!J235="grey"),IF('Currently Exported 2'!J235=1, "have", "missing"),IF('Currently Exported 2'!J235=1, "extra", "ignore"))</f>
        <v>ignore</v>
      </c>
      <c r="K235" s="1" t="str">
        <f ca="1">IF(OR(historyTags!K235="white",historyTags!K235="yellow",historyTags!K235="grey"),IF('Currently Exported 2'!K235=1, "have", "missing"),IF('Currently Exported 2'!K235=1, "extra", "ignore"))</f>
        <v>ignore</v>
      </c>
      <c r="L235" s="1" t="str">
        <f ca="1">IF(OR(historyTags!L235="white",historyTags!L235="yellow",historyTags!L235="grey"),IF('Currently Exported 2'!L235=1, "have", "missing"),IF('Currently Exported 2'!L235=1, "extra", "ignore"))</f>
        <v>ignore</v>
      </c>
      <c r="M235" s="1" t="str">
        <f ca="1">IF(OR(historyTags!M235="white",historyTags!M235="yellow",historyTags!M235="grey"),IF('Currently Exported 2'!M235=1, "have", "missing"),IF('Currently Exported 2'!M235=1, "extra", "ignore"))</f>
        <v>ignore</v>
      </c>
      <c r="N235" s="1" t="str">
        <f ca="1">IF(OR(historyTags!N235="white",historyTags!N235="yellow",historyTags!N235="grey"),IF('Currently Exported 2'!N235=1, "have", "missing"),IF('Currently Exported 2'!N235=1, "extra", "ignore"))</f>
        <v>ignore</v>
      </c>
      <c r="O235" s="1" t="str">
        <f ca="1">IF(OR(historyTags!O235="white",historyTags!O235="yellow",historyTags!O235="grey"),IF('Currently Exported 2'!O235=1, "have", "missing"),IF('Currently Exported 2'!O235=1, "extra", "ignore"))</f>
        <v>ignore</v>
      </c>
      <c r="P235" s="1" t="str">
        <f ca="1">IF(OR(historyTags!P235="white",historyTags!P235="yellow",historyTags!P235="grey"),IF('Currently Exported 2'!P235=1, "have", "missing"),IF('Currently Exported 2'!P235=1, "extra", "ignore"))</f>
        <v>have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IF(OR(historyTags!B236="white",historyTags!B236="yellow",historyTags!B236="grey"),IF('Currently Exported 2'!B236=1, "have", "missing"),IF('Currently Exported 2'!B236=1, "extra", "ignore"))</f>
        <v>ignore</v>
      </c>
      <c r="C236" s="1" t="str">
        <f ca="1">IF(OR(historyTags!C236="white",historyTags!C236="yellow",historyTags!C236="grey"),IF('Currently Exported 2'!C236=1, "have", "missing"),IF('Currently Exported 2'!C236=1, "extra", "ignore"))</f>
        <v>ignore</v>
      </c>
      <c r="D236" s="1" t="str">
        <f ca="1">IF(OR(historyTags!D236="white",historyTags!D236="yellow",historyTags!D236="grey"),IF('Currently Exported 2'!D236=1, "have", "missing"),IF('Currently Exported 2'!D236=1, "extra", "ignore"))</f>
        <v>ignore</v>
      </c>
      <c r="E236" s="1" t="str">
        <f ca="1">IF(OR(historyTags!E236="white",historyTags!E236="yellow",historyTags!E236="grey"),IF('Currently Exported 2'!E236=1, "have", "missing"),IF('Currently Exported 2'!E236=1, "extra", "ignore"))</f>
        <v>ignore</v>
      </c>
      <c r="F236" s="1" t="str">
        <f ca="1">IF(OR(historyTags!F236="white",historyTags!F236="yellow",historyTags!F236="grey"),IF('Currently Exported 2'!F236=1, "have", "missing"),IF('Currently Exported 2'!F236=1, "extra", "ignore"))</f>
        <v>ignore</v>
      </c>
      <c r="G236" s="1" t="str">
        <f ca="1">IF(OR(historyTags!G236="white",historyTags!G236="yellow",historyTags!G236="grey"),IF('Currently Exported 2'!G236=1, "have", "missing"),IF('Currently Exported 2'!G236=1, "extra", "ignore"))</f>
        <v>ignore</v>
      </c>
      <c r="H236" s="1" t="str">
        <f ca="1">IF(OR(historyTags!H236="white",historyTags!H236="yellow",historyTags!H236="grey"),IF('Currently Exported 2'!H236=1, "have", "missing"),IF('Currently Exported 2'!H236=1, "extra", "ignore"))</f>
        <v>ignore</v>
      </c>
      <c r="I236" s="1" t="str">
        <f ca="1">IF(OR(historyTags!I236="white",historyTags!I236="yellow",historyTags!I236="grey"),IF('Currently Exported 2'!I236=1, "have", "missing"),IF('Currently Exported 2'!I236=1, "extra", "ignore"))</f>
        <v>ignore</v>
      </c>
      <c r="J236" s="1" t="str">
        <f ca="1">IF(OR(historyTags!J236="white",historyTags!J236="yellow",historyTags!J236="grey"),IF('Currently Exported 2'!J236=1, "have", "missing"),IF('Currently Exported 2'!J236=1, "extra", "ignore"))</f>
        <v>ignore</v>
      </c>
      <c r="K236" s="1" t="str">
        <f ca="1">IF(OR(historyTags!K236="white",historyTags!K236="yellow",historyTags!K236="grey"),IF('Currently Exported 2'!K236=1, "have", "missing"),IF('Currently Exported 2'!K236=1, "extra", "ignore"))</f>
        <v>ignore</v>
      </c>
      <c r="L236" s="1" t="str">
        <f ca="1">IF(OR(historyTags!L236="white",historyTags!L236="yellow",historyTags!L236="grey"),IF('Currently Exported 2'!L236=1, "have", "missing"),IF('Currently Exported 2'!L236=1, "extra", "ignore"))</f>
        <v>ignore</v>
      </c>
      <c r="M236" s="1" t="str">
        <f ca="1">IF(OR(historyTags!M236="white",historyTags!M236="yellow",historyTags!M236="grey"),IF('Currently Exported 2'!M236=1, "have", "missing"),IF('Currently Exported 2'!M236=1, "extra", "ignore"))</f>
        <v>ignore</v>
      </c>
      <c r="N236" s="1" t="str">
        <f ca="1">IF(OR(historyTags!N236="white",historyTags!N236="yellow",historyTags!N236="grey"),IF('Currently Exported 2'!N236=1, "have", "missing"),IF('Currently Exported 2'!N236=1, "extra", "ignore"))</f>
        <v>ignore</v>
      </c>
      <c r="O236" s="1" t="str">
        <f ca="1">IF(OR(historyTags!O236="white",historyTags!O236="yellow",historyTags!O236="grey"),IF('Currently Exported 2'!O236=1, "have", "missing"),IF('Currently Exported 2'!O236=1, "extra", "ignore"))</f>
        <v>ignore</v>
      </c>
      <c r="P236" s="1" t="str">
        <f ca="1">IF(OR(historyTags!P236="white",historyTags!P236="yellow",historyTags!P236="grey"),IF('Currently Exported 2'!P236=1, "have", "missing"),IF('Currently Exported 2'!P236=1, "extra", "ignore"))</f>
        <v>have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IF(OR(historyTags!B237="white",historyTags!B237="yellow",historyTags!B237="grey"),IF('Currently Exported 2'!B237=1, "have", "missing"),IF('Currently Exported 2'!B237=1, "extra", "ignore"))</f>
        <v>ignore</v>
      </c>
      <c r="C237" s="1" t="str">
        <f ca="1">IF(OR(historyTags!C237="white",historyTags!C237="yellow",historyTags!C237="grey"),IF('Currently Exported 2'!C237=1, "have", "missing"),IF('Currently Exported 2'!C237=1, "extra", "ignore"))</f>
        <v>ignore</v>
      </c>
      <c r="D237" s="1" t="str">
        <f ca="1">IF(OR(historyTags!D237="white",historyTags!D237="yellow",historyTags!D237="grey"),IF('Currently Exported 2'!D237=1, "have", "missing"),IF('Currently Exported 2'!D237=1, "extra", "ignore"))</f>
        <v>ignore</v>
      </c>
      <c r="E237" s="1" t="str">
        <f ca="1">IF(OR(historyTags!E237="white",historyTags!E237="yellow",historyTags!E237="grey"),IF('Currently Exported 2'!E237=1, "have", "missing"),IF('Currently Exported 2'!E237=1, "extra", "ignore"))</f>
        <v>ignore</v>
      </c>
      <c r="F237" s="1" t="str">
        <f ca="1">IF(OR(historyTags!F237="white",historyTags!F237="yellow",historyTags!F237="grey"),IF('Currently Exported 2'!F237=1, "have", "missing"),IF('Currently Exported 2'!F237=1, "extra", "ignore"))</f>
        <v>ignore</v>
      </c>
      <c r="G237" s="1" t="str">
        <f ca="1">IF(OR(historyTags!G237="white",historyTags!G237="yellow",historyTags!G237="grey"),IF('Currently Exported 2'!G237=1, "have", "missing"),IF('Currently Exported 2'!G237=1, "extra", "ignore"))</f>
        <v>ignore</v>
      </c>
      <c r="H237" s="1" t="str">
        <f ca="1">IF(OR(historyTags!H237="white",historyTags!H237="yellow",historyTags!H237="grey"),IF('Currently Exported 2'!H237=1, "have", "missing"),IF('Currently Exported 2'!H237=1, "extra", "ignore"))</f>
        <v>ignore</v>
      </c>
      <c r="I237" s="1" t="str">
        <f ca="1">IF(OR(historyTags!I237="white",historyTags!I237="yellow",historyTags!I237="grey"),IF('Currently Exported 2'!I237=1, "have", "missing"),IF('Currently Exported 2'!I237=1, "extra", "ignore"))</f>
        <v>ignore</v>
      </c>
      <c r="J237" s="1" t="str">
        <f ca="1">IF(OR(historyTags!J237="white",historyTags!J237="yellow",historyTags!J237="grey"),IF('Currently Exported 2'!J237=1, "have", "missing"),IF('Currently Exported 2'!J237=1, "extra", "ignore"))</f>
        <v>ignore</v>
      </c>
      <c r="K237" s="1" t="str">
        <f ca="1">IF(OR(historyTags!K237="white",historyTags!K237="yellow",historyTags!K237="grey"),IF('Currently Exported 2'!K237=1, "have", "missing"),IF('Currently Exported 2'!K237=1, "extra", "ignore"))</f>
        <v>ignore</v>
      </c>
      <c r="L237" s="1" t="str">
        <f ca="1">IF(OR(historyTags!L237="white",historyTags!L237="yellow",historyTags!L237="grey"),IF('Currently Exported 2'!L237=1, "have", "missing"),IF('Currently Exported 2'!L237=1, "extra", "ignore"))</f>
        <v>ignore</v>
      </c>
      <c r="M237" s="1" t="str">
        <f ca="1">IF(OR(historyTags!M237="white",historyTags!M237="yellow",historyTags!M237="grey"),IF('Currently Exported 2'!M237=1, "have", "missing"),IF('Currently Exported 2'!M237=1, "extra", "ignore"))</f>
        <v>ignore</v>
      </c>
      <c r="N237" s="1" t="str">
        <f ca="1">IF(OR(historyTags!N237="white",historyTags!N237="yellow",historyTags!N237="grey"),IF('Currently Exported 2'!N237=1, "have", "missing"),IF('Currently Exported 2'!N237=1, "extra", "ignore"))</f>
        <v>ignore</v>
      </c>
      <c r="O237" s="1" t="str">
        <f ca="1">IF(OR(historyTags!O237="white",historyTags!O237="yellow",historyTags!O237="grey"),IF('Currently Exported 2'!O237=1, "have", "missing"),IF('Currently Exported 2'!O237=1, "extra", "ignore"))</f>
        <v>ignore</v>
      </c>
      <c r="P237" s="1" t="str">
        <f ca="1">IF(OR(historyTags!P237="white",historyTags!P237="yellow",historyTags!P237="grey"),IF('Currently Exported 2'!P237=1, "have", "missing"),IF('Currently Exported 2'!P237=1, "extra", "ignore"))</f>
        <v>have</v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IF(OR(historyTags!B238="white",historyTags!B238="yellow",historyTags!B238="grey"),IF('Currently Exported 2'!B238=1, "have", "missing"),IF('Currently Exported 2'!B238=1, "extra", "ignore"))</f>
        <v>ignore</v>
      </c>
      <c r="C238" s="1" t="str">
        <f ca="1">IF(OR(historyTags!C238="white",historyTags!C238="yellow",historyTags!C238="grey"),IF('Currently Exported 2'!C238=1, "have", "missing"),IF('Currently Exported 2'!C238=1, "extra", "ignore"))</f>
        <v>ignore</v>
      </c>
      <c r="D238" s="1" t="str">
        <f ca="1">IF(OR(historyTags!D238="white",historyTags!D238="yellow",historyTags!D238="grey"),IF('Currently Exported 2'!D238=1, "have", "missing"),IF('Currently Exported 2'!D238=1, "extra", "ignore"))</f>
        <v>ignore</v>
      </c>
      <c r="E238" s="1" t="str">
        <f ca="1">IF(OR(historyTags!E238="white",historyTags!E238="yellow",historyTags!E238="grey"),IF('Currently Exported 2'!E238=1, "have", "missing"),IF('Currently Exported 2'!E238=1, "extra", "ignore"))</f>
        <v>ignore</v>
      </c>
      <c r="F238" s="1" t="str">
        <f ca="1">IF(OR(historyTags!F238="white",historyTags!F238="yellow",historyTags!F238="grey"),IF('Currently Exported 2'!F238=1, "have", "missing"),IF('Currently Exported 2'!F238=1, "extra", "ignore"))</f>
        <v>ignore</v>
      </c>
      <c r="G238" s="1" t="str">
        <f ca="1">IF(OR(historyTags!G238="white",historyTags!G238="yellow",historyTags!G238="grey"),IF('Currently Exported 2'!G238=1, "have", "missing"),IF('Currently Exported 2'!G238=1, "extra", "ignore"))</f>
        <v>ignore</v>
      </c>
      <c r="H238" s="1" t="str">
        <f ca="1">IF(OR(historyTags!H238="white",historyTags!H238="yellow",historyTags!H238="grey"),IF('Currently Exported 2'!H238=1, "have", "missing"),IF('Currently Exported 2'!H238=1, "extra", "ignore"))</f>
        <v>ignore</v>
      </c>
      <c r="I238" s="1" t="str">
        <f ca="1">IF(OR(historyTags!I238="white",historyTags!I238="yellow",historyTags!I238="grey"),IF('Currently Exported 2'!I238=1, "have", "missing"),IF('Currently Exported 2'!I238=1, "extra", "ignore"))</f>
        <v>ignore</v>
      </c>
      <c r="J238" s="1" t="str">
        <f ca="1">IF(OR(historyTags!J238="white",historyTags!J238="yellow",historyTags!J238="grey"),IF('Currently Exported 2'!J238=1, "have", "missing"),IF('Currently Exported 2'!J238=1, "extra", "ignore"))</f>
        <v>ignore</v>
      </c>
      <c r="K238" s="1" t="str">
        <f ca="1">IF(OR(historyTags!K238="white",historyTags!K238="yellow",historyTags!K238="grey"),IF('Currently Exported 2'!K238=1, "have", "missing"),IF('Currently Exported 2'!K238=1, "extra", "ignore"))</f>
        <v>ignore</v>
      </c>
      <c r="L238" s="1" t="str">
        <f ca="1">IF(OR(historyTags!L238="white",historyTags!L238="yellow",historyTags!L238="grey"),IF('Currently Exported 2'!L238=1, "have", "missing"),IF('Currently Exported 2'!L238=1, "extra", "ignore"))</f>
        <v>ignore</v>
      </c>
      <c r="M238" s="1" t="str">
        <f ca="1">IF(OR(historyTags!M238="white",historyTags!M238="yellow",historyTags!M238="grey"),IF('Currently Exported 2'!M238=1, "have", "missing"),IF('Currently Exported 2'!M238=1, "extra", "ignore"))</f>
        <v>ignore</v>
      </c>
      <c r="N238" s="1" t="str">
        <f ca="1">IF(OR(historyTags!N238="white",historyTags!N238="yellow",historyTags!N238="grey"),IF('Currently Exported 2'!N238=1, "have", "missing"),IF('Currently Exported 2'!N238=1, "extra", "ignore"))</f>
        <v>ignore</v>
      </c>
      <c r="O238" s="1" t="str">
        <f ca="1">IF(OR(historyTags!O238="white",historyTags!O238="yellow",historyTags!O238="grey"),IF('Currently Exported 2'!O238=1, "have", "missing"),IF('Currently Exported 2'!O238=1, "extra", "ignore"))</f>
        <v>ignore</v>
      </c>
      <c r="P238" s="1" t="str">
        <f ca="1">IF(OR(historyTags!P238="white",historyTags!P238="yellow",historyTags!P238="grey"),IF('Currently Exported 2'!P238=1, "have", "missing"),IF('Currently Exported 2'!P238=1, "extra", "ignore"))</f>
        <v>ignore</v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IF(OR(historyTags!B239="white",historyTags!B239="yellow",historyTags!B239="grey"),IF('Currently Exported 2'!B239=1, "have", "missing"),IF('Currently Exported 2'!B239=1, "extra", "ignore"))</f>
        <v>ignore</v>
      </c>
      <c r="C239" s="1" t="str">
        <f ca="1">IF(OR(historyTags!C239="white",historyTags!C239="yellow",historyTags!C239="grey"),IF('Currently Exported 2'!C239=1, "have", "missing"),IF('Currently Exported 2'!C239=1, "extra", "ignore"))</f>
        <v>ignore</v>
      </c>
      <c r="D239" s="1" t="str">
        <f ca="1">IF(OR(historyTags!D239="white",historyTags!D239="yellow",historyTags!D239="grey"),IF('Currently Exported 2'!D239=1, "have", "missing"),IF('Currently Exported 2'!D239=1, "extra", "ignore"))</f>
        <v>ignore</v>
      </c>
      <c r="E239" s="1" t="str">
        <f ca="1">IF(OR(historyTags!E239="white",historyTags!E239="yellow",historyTags!E239="grey"),IF('Currently Exported 2'!E239=1, "have", "missing"),IF('Currently Exported 2'!E239=1, "extra", "ignore"))</f>
        <v>ignore</v>
      </c>
      <c r="F239" s="1" t="str">
        <f ca="1">IF(OR(historyTags!F239="white",historyTags!F239="yellow",historyTags!F239="grey"),IF('Currently Exported 2'!F239=1, "have", "missing"),IF('Currently Exported 2'!F239=1, "extra", "ignore"))</f>
        <v>ignore</v>
      </c>
      <c r="G239" s="1" t="str">
        <f ca="1">IF(OR(historyTags!G239="white",historyTags!G239="yellow",historyTags!G239="grey"),IF('Currently Exported 2'!G239=1, "have", "missing"),IF('Currently Exported 2'!G239=1, "extra", "ignore"))</f>
        <v>ignore</v>
      </c>
      <c r="H239" s="1" t="str">
        <f ca="1">IF(OR(historyTags!H239="white",historyTags!H239="yellow",historyTags!H239="grey"),IF('Currently Exported 2'!H239=1, "have", "missing"),IF('Currently Exported 2'!H239=1, "extra", "ignore"))</f>
        <v>ignore</v>
      </c>
      <c r="I239" s="1" t="str">
        <f ca="1">IF(OR(historyTags!I239="white",historyTags!I239="yellow",historyTags!I239="grey"),IF('Currently Exported 2'!I239=1, "have", "missing"),IF('Currently Exported 2'!I239=1, "extra", "ignore"))</f>
        <v>ignore</v>
      </c>
      <c r="J239" s="1" t="str">
        <f ca="1">IF(OR(historyTags!J239="white",historyTags!J239="yellow",historyTags!J239="grey"),IF('Currently Exported 2'!J239=1, "have", "missing"),IF('Currently Exported 2'!J239=1, "extra", "ignore"))</f>
        <v>ignore</v>
      </c>
      <c r="K239" s="1" t="str">
        <f ca="1">IF(OR(historyTags!K239="white",historyTags!K239="yellow",historyTags!K239="grey"),IF('Currently Exported 2'!K239=1, "have", "missing"),IF('Currently Exported 2'!K239=1, "extra", "ignore"))</f>
        <v>ignore</v>
      </c>
      <c r="L239" s="1" t="str">
        <f ca="1">IF(OR(historyTags!L239="white",historyTags!L239="yellow",historyTags!L239="grey"),IF('Currently Exported 2'!L239=1, "have", "missing"),IF('Currently Exported 2'!L239=1, "extra", "ignore"))</f>
        <v>ignore</v>
      </c>
      <c r="M239" s="1" t="str">
        <f ca="1">IF(OR(historyTags!M239="white",historyTags!M239="yellow",historyTags!M239="grey"),IF('Currently Exported 2'!M239=1, "have", "missing"),IF('Currently Exported 2'!M239=1, "extra", "ignore"))</f>
        <v>ignore</v>
      </c>
      <c r="N239" s="1" t="str">
        <f ca="1">IF(OR(historyTags!N239="white",historyTags!N239="yellow",historyTags!N239="grey"),IF('Currently Exported 2'!N239=1, "have", "missing"),IF('Currently Exported 2'!N239=1, "extra", "ignore"))</f>
        <v>ignore</v>
      </c>
      <c r="O239" s="1" t="str">
        <f ca="1">IF(OR(historyTags!O239="white",historyTags!O239="yellow",historyTags!O239="grey"),IF('Currently Exported 2'!O239=1, "have", "missing"),IF('Currently Exported 2'!O239=1, "extra", "ignore"))</f>
        <v>ignore</v>
      </c>
      <c r="P239" s="1" t="str">
        <f ca="1">IF(OR(historyTags!P239="white",historyTags!P239="yellow",historyTags!P239="grey"),IF('Currently Exported 2'!P239=1, "have", "missing"),IF('Currently Exported 2'!P239=1, "extra", "ignore"))</f>
        <v>ignore</v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IF(OR(historyTags!B240="white",historyTags!B240="yellow",historyTags!B240="grey"),IF('Currently Exported 2'!B240=1, "have", "missing"),IF('Currently Exported 2'!B240=1, "extra", "ignore"))</f>
        <v>ignore</v>
      </c>
      <c r="C240" s="1" t="str">
        <f ca="1">IF(OR(historyTags!C240="white",historyTags!C240="yellow",historyTags!C240="grey"),IF('Currently Exported 2'!C240=1, "have", "missing"),IF('Currently Exported 2'!C240=1, "extra", "ignore"))</f>
        <v>ignore</v>
      </c>
      <c r="D240" s="1" t="str">
        <f ca="1">IF(OR(historyTags!D240="white",historyTags!D240="yellow",historyTags!D240="grey"),IF('Currently Exported 2'!D240=1, "have", "missing"),IF('Currently Exported 2'!D240=1, "extra", "ignore"))</f>
        <v>ignore</v>
      </c>
      <c r="E240" s="1" t="str">
        <f ca="1">IF(OR(historyTags!E240="white",historyTags!E240="yellow",historyTags!E240="grey"),IF('Currently Exported 2'!E240=1, "have", "missing"),IF('Currently Exported 2'!E240=1, "extra", "ignore"))</f>
        <v>ignore</v>
      </c>
      <c r="F240" s="1" t="str">
        <f ca="1">IF(OR(historyTags!F240="white",historyTags!F240="yellow",historyTags!F240="grey"),IF('Currently Exported 2'!F240=1, "have", "missing"),IF('Currently Exported 2'!F240=1, "extra", "ignore"))</f>
        <v>ignore</v>
      </c>
      <c r="G240" s="1" t="str">
        <f ca="1">IF(OR(historyTags!G240="white",historyTags!G240="yellow",historyTags!G240="grey"),IF('Currently Exported 2'!G240=1, "have", "missing"),IF('Currently Exported 2'!G240=1, "extra", "ignore"))</f>
        <v>ignore</v>
      </c>
      <c r="H240" s="1" t="str">
        <f ca="1">IF(OR(historyTags!H240="white",historyTags!H240="yellow",historyTags!H240="grey"),IF('Currently Exported 2'!H240=1, "have", "missing"),IF('Currently Exported 2'!H240=1, "extra", "ignore"))</f>
        <v>ignore</v>
      </c>
      <c r="I240" s="1" t="str">
        <f ca="1">IF(OR(historyTags!I240="white",historyTags!I240="yellow",historyTags!I240="grey"),IF('Currently Exported 2'!I240=1, "have", "missing"),IF('Currently Exported 2'!I240=1, "extra", "ignore"))</f>
        <v>ignore</v>
      </c>
      <c r="J240" s="1" t="str">
        <f ca="1">IF(OR(historyTags!J240="white",historyTags!J240="yellow",historyTags!J240="grey"),IF('Currently Exported 2'!J240=1, "have", "missing"),IF('Currently Exported 2'!J240=1, "extra", "ignore"))</f>
        <v>ignore</v>
      </c>
      <c r="K240" s="1" t="str">
        <f ca="1">IF(OR(historyTags!K240="white",historyTags!K240="yellow",historyTags!K240="grey"),IF('Currently Exported 2'!K240=1, "have", "missing"),IF('Currently Exported 2'!K240=1, "extra", "ignore"))</f>
        <v>ignore</v>
      </c>
      <c r="L240" s="1" t="str">
        <f ca="1">IF(OR(historyTags!L240="white",historyTags!L240="yellow",historyTags!L240="grey"),IF('Currently Exported 2'!L240=1, "have", "missing"),IF('Currently Exported 2'!L240=1, "extra", "ignore"))</f>
        <v>ignore</v>
      </c>
      <c r="M240" s="1" t="str">
        <f ca="1">IF(OR(historyTags!M240="white",historyTags!M240="yellow",historyTags!M240="grey"),IF('Currently Exported 2'!M240=1, "have", "missing"),IF('Currently Exported 2'!M240=1, "extra", "ignore"))</f>
        <v>ignore</v>
      </c>
      <c r="N240" s="1" t="str">
        <f ca="1">IF(OR(historyTags!N240="white",historyTags!N240="yellow",historyTags!N240="grey"),IF('Currently Exported 2'!N240=1, "have", "missing"),IF('Currently Exported 2'!N240=1, "extra", "ignore"))</f>
        <v>ignore</v>
      </c>
      <c r="O240" s="1" t="str">
        <f ca="1">IF(OR(historyTags!O240="white",historyTags!O240="yellow",historyTags!O240="grey"),IF('Currently Exported 2'!O240=1, "have", "missing"),IF('Currently Exported 2'!O240=1, "extra", "ignore"))</f>
        <v>ignore</v>
      </c>
      <c r="P240" s="1" t="str">
        <f ca="1">IF(OR(historyTags!P240="white",historyTags!P240="yellow",historyTags!P240="grey"),IF('Currently Exported 2'!P240=1, "have", "missing"),IF('Currently Exported 2'!P240=1, "extra", "ignore"))</f>
        <v>ignore</v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IF(OR(historyTags!B241="white",historyTags!B241="yellow",historyTags!B241="grey"),IF('Currently Exported 2'!B241=1, "have", "missing"),IF('Currently Exported 2'!B241=1, "extra", "ignore"))</f>
        <v>ignore</v>
      </c>
      <c r="C241" s="1" t="str">
        <f ca="1">IF(OR(historyTags!C241="white",historyTags!C241="yellow",historyTags!C241="grey"),IF('Currently Exported 2'!C241=1, "have", "missing"),IF('Currently Exported 2'!C241=1, "extra", "ignore"))</f>
        <v>ignore</v>
      </c>
      <c r="D241" s="1" t="str">
        <f ca="1">IF(OR(historyTags!D241="white",historyTags!D241="yellow",historyTags!D241="grey"),IF('Currently Exported 2'!D241=1, "have", "missing"),IF('Currently Exported 2'!D241=1, "extra", "ignore"))</f>
        <v>have</v>
      </c>
      <c r="E241" s="1" t="str">
        <f ca="1">IF(OR(historyTags!E241="white",historyTags!E241="yellow",historyTags!E241="grey"),IF('Currently Exported 2'!E241=1, "have", "missing"),IF('Currently Exported 2'!E241=1, "extra", "ignore"))</f>
        <v>have</v>
      </c>
      <c r="F241" s="1" t="str">
        <f ca="1">IF(OR(historyTags!F241="white",historyTags!F241="yellow",historyTags!F241="grey"),IF('Currently Exported 2'!F241=1, "have", "missing"),IF('Currently Exported 2'!F241=1, "extra", "ignore"))</f>
        <v>have</v>
      </c>
      <c r="G241" s="1" t="str">
        <f ca="1">IF(OR(historyTags!G241="white",historyTags!G241="yellow",historyTags!G241="grey"),IF('Currently Exported 2'!G241=1, "have", "missing"),IF('Currently Exported 2'!G241=1, "extra", "ignore"))</f>
        <v>have</v>
      </c>
      <c r="H241" s="1" t="str">
        <f ca="1">IF(OR(historyTags!H241="white",historyTags!H241="yellow",historyTags!H241="grey"),IF('Currently Exported 2'!H241=1, "have", "missing"),IF('Currently Exported 2'!H241=1, "extra", "ignore"))</f>
        <v>have</v>
      </c>
      <c r="I241" s="1" t="str">
        <f ca="1">IF(OR(historyTags!I241="white",historyTags!I241="yellow",historyTags!I241="grey"),IF('Currently Exported 2'!I241=1, "have", "missing"),IF('Currently Exported 2'!I241=1, "extra", "ignore"))</f>
        <v>have</v>
      </c>
      <c r="J241" s="1" t="str">
        <f ca="1">IF(OR(historyTags!J241="white",historyTags!J241="yellow",historyTags!J241="grey"),IF('Currently Exported 2'!J241=1, "have", "missing"),IF('Currently Exported 2'!J241=1, "extra", "ignore"))</f>
        <v>have</v>
      </c>
      <c r="K241" s="1" t="str">
        <f ca="1">IF(OR(historyTags!K241="white",historyTags!K241="yellow",historyTags!K241="grey"),IF('Currently Exported 2'!K241=1, "have", "missing"),IF('Currently Exported 2'!K241=1, "extra", "ignore"))</f>
        <v>have</v>
      </c>
      <c r="L241" s="1" t="str">
        <f ca="1">IF(OR(historyTags!L241="white",historyTags!L241="yellow",historyTags!L241="grey"),IF('Currently Exported 2'!L241=1, "have", "missing"),IF('Currently Exported 2'!L241=1, "extra", "ignore"))</f>
        <v>have</v>
      </c>
      <c r="M241" s="1" t="str">
        <f ca="1">IF(OR(historyTags!M241="white",historyTags!M241="yellow",historyTags!M241="grey"),IF('Currently Exported 2'!M241=1, "have", "missing"),IF('Currently Exported 2'!M241=1, "extra", "ignore"))</f>
        <v>have</v>
      </c>
      <c r="N241" s="1" t="str">
        <f ca="1">IF(OR(historyTags!N241="white",historyTags!N241="yellow",historyTags!N241="grey"),IF('Currently Exported 2'!N241=1, "have", "missing"),IF('Currently Exported 2'!N241=1, "extra", "ignore"))</f>
        <v>have</v>
      </c>
      <c r="O241" s="1" t="str">
        <f ca="1">IF(OR(historyTags!O241="white",historyTags!O241="yellow",historyTags!O241="grey"),IF('Currently Exported 2'!O241=1, "have", "missing"),IF('Currently Exported 2'!O241=1, "extra", "ignore"))</f>
        <v>have</v>
      </c>
      <c r="P241" s="1" t="str">
        <f ca="1">IF(OR(historyTags!P241="white",historyTags!P241="yellow",historyTags!P241="grey"),IF('Currently Exported 2'!P241=1, "have", "missing"),IF('Currently Exported 2'!P241=1, "extra", "ignore"))</f>
        <v>ignore</v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IF(OR(historyTags!B242="white",historyTags!B242="yellow",historyTags!B242="grey"),IF('Currently Exported 2'!B242=1, "have", "missing"),IF('Currently Exported 2'!B242=1, "extra", "ignore"))</f>
        <v>ignore</v>
      </c>
      <c r="C242" s="1" t="str">
        <f ca="1">IF(OR(historyTags!C242="white",historyTags!C242="yellow",historyTags!C242="grey"),IF('Currently Exported 2'!C242=1, "have", "missing"),IF('Currently Exported 2'!C242=1, "extra", "ignore"))</f>
        <v>ignore</v>
      </c>
      <c r="D242" s="1" t="str">
        <f ca="1">IF(OR(historyTags!D242="white",historyTags!D242="yellow",historyTags!D242="grey"),IF('Currently Exported 2'!D242=1, "have", "missing"),IF('Currently Exported 2'!D242=1, "extra", "ignore"))</f>
        <v>ignore</v>
      </c>
      <c r="E242" s="1" t="str">
        <f ca="1">IF(OR(historyTags!E242="white",historyTags!E242="yellow",historyTags!E242="grey"),IF('Currently Exported 2'!E242=1, "have", "missing"),IF('Currently Exported 2'!E242=1, "extra", "ignore"))</f>
        <v>ignore</v>
      </c>
      <c r="F242" s="1" t="str">
        <f ca="1">IF(OR(historyTags!F242="white",historyTags!F242="yellow",historyTags!F242="grey"),IF('Currently Exported 2'!F242=1, "have", "missing"),IF('Currently Exported 2'!F242=1, "extra", "ignore"))</f>
        <v>ignore</v>
      </c>
      <c r="G242" s="1" t="str">
        <f ca="1">IF(OR(historyTags!G242="white",historyTags!G242="yellow",historyTags!G242="grey"),IF('Currently Exported 2'!G242=1, "have", "missing"),IF('Currently Exported 2'!G242=1, "extra", "ignore"))</f>
        <v>ignore</v>
      </c>
      <c r="H242" s="1" t="str">
        <f ca="1">IF(OR(historyTags!H242="white",historyTags!H242="yellow",historyTags!H242="grey"),IF('Currently Exported 2'!H242=1, "have", "missing"),IF('Currently Exported 2'!H242=1, "extra", "ignore"))</f>
        <v>ignore</v>
      </c>
      <c r="I242" s="1" t="str">
        <f ca="1">IF(OR(historyTags!I242="white",historyTags!I242="yellow",historyTags!I242="grey"),IF('Currently Exported 2'!I242=1, "have", "missing"),IF('Currently Exported 2'!I242=1, "extra", "ignore"))</f>
        <v>ignore</v>
      </c>
      <c r="J242" s="1" t="str">
        <f ca="1">IF(OR(historyTags!J242="white",historyTags!J242="yellow",historyTags!J242="grey"),IF('Currently Exported 2'!J242=1, "have", "missing"),IF('Currently Exported 2'!J242=1, "extra", "ignore"))</f>
        <v>ignore</v>
      </c>
      <c r="K242" s="1" t="str">
        <f ca="1">IF(OR(historyTags!K242="white",historyTags!K242="yellow",historyTags!K242="grey"),IF('Currently Exported 2'!K242=1, "have", "missing"),IF('Currently Exported 2'!K242=1, "extra", "ignore"))</f>
        <v>ignore</v>
      </c>
      <c r="L242" s="1" t="str">
        <f ca="1">IF(OR(historyTags!L242="white",historyTags!L242="yellow",historyTags!L242="grey"),IF('Currently Exported 2'!L242=1, "have", "missing"),IF('Currently Exported 2'!L242=1, "extra", "ignore"))</f>
        <v>ignore</v>
      </c>
      <c r="M242" s="1" t="str">
        <f ca="1">IF(OR(historyTags!M242="white",historyTags!M242="yellow",historyTags!M242="grey"),IF('Currently Exported 2'!M242=1, "have", "missing"),IF('Currently Exported 2'!M242=1, "extra", "ignore"))</f>
        <v>ignore</v>
      </c>
      <c r="N242" s="1" t="str">
        <f ca="1">IF(OR(historyTags!N242="white",historyTags!N242="yellow",historyTags!N242="grey"),IF('Currently Exported 2'!N242=1, "have", "missing"),IF('Currently Exported 2'!N242=1, "extra", "ignore"))</f>
        <v>ignore</v>
      </c>
      <c r="O242" s="1" t="str">
        <f ca="1">IF(OR(historyTags!O242="white",historyTags!O242="yellow",historyTags!O242="grey"),IF('Currently Exported 2'!O242=1, "have", "missing"),IF('Currently Exported 2'!O242=1, "extra", "ignore"))</f>
        <v>ignore</v>
      </c>
      <c r="P242" s="1" t="str">
        <f ca="1">IF(OR(historyTags!P242="white",historyTags!P242="yellow",historyTags!P242="grey"),IF('Currently Exported 2'!P242=1, "have", "missing"),IF('Currently Exported 2'!P242=1, "extra", "ignore"))</f>
        <v>ignore</v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IF(OR(historyTags!B243="white",historyTags!B243="yellow",historyTags!B243="grey"),IF('Currently Exported 2'!B243=1, "have", "missing"),IF('Currently Exported 2'!B243=1, "extra", "ignore"))</f>
        <v>ignore</v>
      </c>
      <c r="C243" s="1" t="str">
        <f ca="1">IF(OR(historyTags!C243="white",historyTags!C243="yellow",historyTags!C243="grey"),IF('Currently Exported 2'!C243=1, "have", "missing"),IF('Currently Exported 2'!C243=1, "extra", "ignore"))</f>
        <v>ignore</v>
      </c>
      <c r="D243" s="1" t="str">
        <f ca="1">IF(OR(historyTags!D243="white",historyTags!D243="yellow",historyTags!D243="grey"),IF('Currently Exported 2'!D243=1, "have", "missing"),IF('Currently Exported 2'!D243=1, "extra", "ignore"))</f>
        <v>have</v>
      </c>
      <c r="E243" s="1" t="str">
        <f ca="1">IF(OR(historyTags!E243="white",historyTags!E243="yellow",historyTags!E243="grey"),IF('Currently Exported 2'!E243=1, "have", "missing"),IF('Currently Exported 2'!E243=1, "extra", "ignore"))</f>
        <v>have</v>
      </c>
      <c r="F243" s="1" t="str">
        <f ca="1">IF(OR(historyTags!F243="white",historyTags!F243="yellow",historyTags!F243="grey"),IF('Currently Exported 2'!F243=1, "have", "missing"),IF('Currently Exported 2'!F243=1, "extra", "ignore"))</f>
        <v>have</v>
      </c>
      <c r="G243" s="1" t="str">
        <f ca="1">IF(OR(historyTags!G243="white",historyTags!G243="yellow",historyTags!G243="grey"),IF('Currently Exported 2'!G243=1, "have", "missing"),IF('Currently Exported 2'!G243=1, "extra", "ignore"))</f>
        <v>have</v>
      </c>
      <c r="H243" s="1" t="str">
        <f ca="1">IF(OR(historyTags!H243="white",historyTags!H243="yellow",historyTags!H243="grey"),IF('Currently Exported 2'!H243=1, "have", "missing"),IF('Currently Exported 2'!H243=1, "extra", "ignore"))</f>
        <v>have</v>
      </c>
      <c r="I243" s="1" t="str">
        <f ca="1">IF(OR(historyTags!I243="white",historyTags!I243="yellow",historyTags!I243="grey"),IF('Currently Exported 2'!I243=1, "have", "missing"),IF('Currently Exported 2'!I243=1, "extra", "ignore"))</f>
        <v>have</v>
      </c>
      <c r="J243" s="1" t="str">
        <f ca="1">IF(OR(historyTags!J243="white",historyTags!J243="yellow",historyTags!J243="grey"),IF('Currently Exported 2'!J243=1, "have", "missing"),IF('Currently Exported 2'!J243=1, "extra", "ignore"))</f>
        <v>have</v>
      </c>
      <c r="K243" s="1" t="str">
        <f ca="1">IF(OR(historyTags!K243="white",historyTags!K243="yellow",historyTags!K243="grey"),IF('Currently Exported 2'!K243=1, "have", "missing"),IF('Currently Exported 2'!K243=1, "extra", "ignore"))</f>
        <v>have</v>
      </c>
      <c r="L243" s="1" t="str">
        <f ca="1">IF(OR(historyTags!L243="white",historyTags!L243="yellow",historyTags!L243="grey"),IF('Currently Exported 2'!L243=1, "have", "missing"),IF('Currently Exported 2'!L243=1, "extra", "ignore"))</f>
        <v>have</v>
      </c>
      <c r="M243" s="1" t="str">
        <f ca="1">IF(OR(historyTags!M243="white",historyTags!M243="yellow",historyTags!M243="grey"),IF('Currently Exported 2'!M243=1, "have", "missing"),IF('Currently Exported 2'!M243=1, "extra", "ignore"))</f>
        <v>have</v>
      </c>
      <c r="N243" s="1" t="str">
        <f ca="1">IF(OR(historyTags!N243="white",historyTags!N243="yellow",historyTags!N243="grey"),IF('Currently Exported 2'!N243=1, "have", "missing"),IF('Currently Exported 2'!N243=1, "extra", "ignore"))</f>
        <v>have</v>
      </c>
      <c r="O243" s="1" t="str">
        <f ca="1">IF(OR(historyTags!O243="white",historyTags!O243="yellow",historyTags!O243="grey"),IF('Currently Exported 2'!O243=1, "have", "missing"),IF('Currently Exported 2'!O243=1, "extra", "ignore"))</f>
        <v>have</v>
      </c>
      <c r="P243" s="1" t="str">
        <f ca="1">IF(OR(historyTags!P243="white",historyTags!P243="yellow",historyTags!P243="grey"),IF('Currently Exported 2'!P243=1, "have", "missing"),IF('Currently Exported 2'!P243=1, "extra", "ignore"))</f>
        <v>ignore</v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IF(OR(historyTags!B244="white",historyTags!B244="yellow",historyTags!B244="grey"),IF('Currently Exported 2'!B244=1, "have", "missing"),IF('Currently Exported 2'!B244=1, "extra", "ignore"))</f>
        <v>ignore</v>
      </c>
      <c r="C244" s="1" t="str">
        <f ca="1">IF(OR(historyTags!C244="white",historyTags!C244="yellow",historyTags!C244="grey"),IF('Currently Exported 2'!C244=1, "have", "missing"),IF('Currently Exported 2'!C244=1, "extra", "ignore"))</f>
        <v>ignore</v>
      </c>
      <c r="D244" s="1" t="str">
        <f ca="1">IF(OR(historyTags!D244="white",historyTags!D244="yellow",historyTags!D244="grey"),IF('Currently Exported 2'!D244=1, "have", "missing"),IF('Currently Exported 2'!D244=1, "extra", "ignore"))</f>
        <v>ignore</v>
      </c>
      <c r="E244" s="1" t="str">
        <f ca="1">IF(OR(historyTags!E244="white",historyTags!E244="yellow",historyTags!E244="grey"),IF('Currently Exported 2'!E244=1, "have", "missing"),IF('Currently Exported 2'!E244=1, "extra", "ignore"))</f>
        <v>ignore</v>
      </c>
      <c r="F244" s="1" t="str">
        <f ca="1">IF(OR(historyTags!F244="white",historyTags!F244="yellow",historyTags!F244="grey"),IF('Currently Exported 2'!F244=1, "have", "missing"),IF('Currently Exported 2'!F244=1, "extra", "ignore"))</f>
        <v>ignore</v>
      </c>
      <c r="G244" s="1" t="str">
        <f ca="1">IF(OR(historyTags!G244="white",historyTags!G244="yellow",historyTags!G244="grey"),IF('Currently Exported 2'!G244=1, "have", "missing"),IF('Currently Exported 2'!G244=1, "extra", "ignore"))</f>
        <v>ignore</v>
      </c>
      <c r="H244" s="1" t="str">
        <f ca="1">IF(OR(historyTags!H244="white",historyTags!H244="yellow",historyTags!H244="grey"),IF('Currently Exported 2'!H244=1, "have", "missing"),IF('Currently Exported 2'!H244=1, "extra", "ignore"))</f>
        <v>ignore</v>
      </c>
      <c r="I244" s="1" t="str">
        <f ca="1">IF(OR(historyTags!I244="white",historyTags!I244="yellow",historyTags!I244="grey"),IF('Currently Exported 2'!I244=1, "have", "missing"),IF('Currently Exported 2'!I244=1, "extra", "ignore"))</f>
        <v>ignore</v>
      </c>
      <c r="J244" s="1" t="str">
        <f ca="1">IF(OR(historyTags!J244="white",historyTags!J244="yellow",historyTags!J244="grey"),IF('Currently Exported 2'!J244=1, "have", "missing"),IF('Currently Exported 2'!J244=1, "extra", "ignore"))</f>
        <v>ignore</v>
      </c>
      <c r="K244" s="1" t="str">
        <f ca="1">IF(OR(historyTags!K244="white",historyTags!K244="yellow",historyTags!K244="grey"),IF('Currently Exported 2'!K244=1, "have", "missing"),IF('Currently Exported 2'!K244=1, "extra", "ignore"))</f>
        <v>ignore</v>
      </c>
      <c r="L244" s="1" t="str">
        <f ca="1">IF(OR(historyTags!L244="white",historyTags!L244="yellow",historyTags!L244="grey"),IF('Currently Exported 2'!L244=1, "have", "missing"),IF('Currently Exported 2'!L244=1, "extra", "ignore"))</f>
        <v>ignore</v>
      </c>
      <c r="M244" s="1" t="str">
        <f ca="1">IF(OR(historyTags!M244="white",historyTags!M244="yellow",historyTags!M244="grey"),IF('Currently Exported 2'!M244=1, "have", "missing"),IF('Currently Exported 2'!M244=1, "extra", "ignore"))</f>
        <v>ignore</v>
      </c>
      <c r="N244" s="1" t="str">
        <f ca="1">IF(OR(historyTags!N244="white",historyTags!N244="yellow",historyTags!N244="grey"),IF('Currently Exported 2'!N244=1, "have", "missing"),IF('Currently Exported 2'!N244=1, "extra", "ignore"))</f>
        <v>ignore</v>
      </c>
      <c r="O244" s="1" t="str">
        <f ca="1">IF(OR(historyTags!O244="white",historyTags!O244="yellow",historyTags!O244="grey"),IF('Currently Exported 2'!O244=1, "have", "missing"),IF('Currently Exported 2'!O244=1, "extra", "ignore"))</f>
        <v>ignore</v>
      </c>
      <c r="P244" s="1" t="str">
        <f ca="1">IF(OR(historyTags!P244="white",historyTags!P244="yellow",historyTags!P244="grey"),IF('Currently Exported 2'!P244=1, "have", "missing"),IF('Currently Exported 2'!P244=1, "extra", "ignore"))</f>
        <v>ignore</v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IF(OR(historyTags!B245="white",historyTags!B245="yellow",historyTags!B245="grey"),IF('Currently Exported 2'!B245=1, "have", "missing"),IF('Currently Exported 2'!B245=1, "extra", "ignore"))</f>
        <v>ignore</v>
      </c>
      <c r="C245" s="1" t="str">
        <f ca="1">IF(OR(historyTags!C245="white",historyTags!C245="yellow",historyTags!C245="grey"),IF('Currently Exported 2'!C245=1, "have", "missing"),IF('Currently Exported 2'!C245=1, "extra", "ignore"))</f>
        <v>ignore</v>
      </c>
      <c r="D245" s="1" t="str">
        <f ca="1">IF(OR(historyTags!D245="white",historyTags!D245="yellow",historyTags!D245="grey"),IF('Currently Exported 2'!D245=1, "have", "missing"),IF('Currently Exported 2'!D245=1, "extra", "ignore"))</f>
        <v>ignore</v>
      </c>
      <c r="E245" s="1" t="str">
        <f ca="1">IF(OR(historyTags!E245="white",historyTags!E245="yellow",historyTags!E245="grey"),IF('Currently Exported 2'!E245=1, "have", "missing"),IF('Currently Exported 2'!E245=1, "extra", "ignore"))</f>
        <v>ignore</v>
      </c>
      <c r="F245" s="1" t="str">
        <f ca="1">IF(OR(historyTags!F245="white",historyTags!F245="yellow",historyTags!F245="grey"),IF('Currently Exported 2'!F245=1, "have", "missing"),IF('Currently Exported 2'!F245=1, "extra", "ignore"))</f>
        <v>ignore</v>
      </c>
      <c r="G245" s="1" t="str">
        <f ca="1">IF(OR(historyTags!G245="white",historyTags!G245="yellow",historyTags!G245="grey"),IF('Currently Exported 2'!G245=1, "have", "missing"),IF('Currently Exported 2'!G245=1, "extra", "ignore"))</f>
        <v>ignore</v>
      </c>
      <c r="H245" s="1" t="str">
        <f ca="1">IF(OR(historyTags!H245="white",historyTags!H245="yellow",historyTags!H245="grey"),IF('Currently Exported 2'!H245=1, "have", "missing"),IF('Currently Exported 2'!H245=1, "extra", "ignore"))</f>
        <v>ignore</v>
      </c>
      <c r="I245" s="1" t="str">
        <f ca="1">IF(OR(historyTags!I245="white",historyTags!I245="yellow",historyTags!I245="grey"),IF('Currently Exported 2'!I245=1, "have", "missing"),IF('Currently Exported 2'!I245=1, "extra", "ignore"))</f>
        <v>ignore</v>
      </c>
      <c r="J245" s="1" t="str">
        <f ca="1">IF(OR(historyTags!J245="white",historyTags!J245="yellow",historyTags!J245="grey"),IF('Currently Exported 2'!J245=1, "have", "missing"),IF('Currently Exported 2'!J245=1, "extra", "ignore"))</f>
        <v>ignore</v>
      </c>
      <c r="K245" s="1" t="str">
        <f ca="1">IF(OR(historyTags!K245="white",historyTags!K245="yellow",historyTags!K245="grey"),IF('Currently Exported 2'!K245=1, "have", "missing"),IF('Currently Exported 2'!K245=1, "extra", "ignore"))</f>
        <v>ignore</v>
      </c>
      <c r="L245" s="1" t="str">
        <f ca="1">IF(OR(historyTags!L245="white",historyTags!L245="yellow",historyTags!L245="grey"),IF('Currently Exported 2'!L245=1, "have", "missing"),IF('Currently Exported 2'!L245=1, "extra", "ignore"))</f>
        <v>ignore</v>
      </c>
      <c r="M245" s="1" t="str">
        <f ca="1">IF(OR(historyTags!M245="white",historyTags!M245="yellow",historyTags!M245="grey"),IF('Currently Exported 2'!M245=1, "have", "missing"),IF('Currently Exported 2'!M245=1, "extra", "ignore"))</f>
        <v>ignore</v>
      </c>
      <c r="N245" s="1" t="str">
        <f ca="1">IF(OR(historyTags!N245="white",historyTags!N245="yellow",historyTags!N245="grey"),IF('Currently Exported 2'!N245=1, "have", "missing"),IF('Currently Exported 2'!N245=1, "extra", "ignore"))</f>
        <v>ignore</v>
      </c>
      <c r="O245" s="1" t="str">
        <f ca="1">IF(OR(historyTags!O245="white",historyTags!O245="yellow",historyTags!O245="grey"),IF('Currently Exported 2'!O245=1, "have", "missing"),IF('Currently Exported 2'!O245=1, "extra", "ignore"))</f>
        <v>ignore</v>
      </c>
      <c r="P245" s="1" t="str">
        <f ca="1">IF(OR(historyTags!P245="white",historyTags!P245="yellow",historyTags!P245="grey"),IF('Currently Exported 2'!P245=1, "have", "missing"),IF('Currently Exported 2'!P245=1, "extra", "ignore"))</f>
        <v>ignore</v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IF(OR(historyTags!B246="white",historyTags!B246="yellow",historyTags!B246="grey"),IF('Currently Exported 2'!B246=1, "have", "missing"),IF('Currently Exported 2'!B246=1, "extra", "ignore"))</f>
        <v>ignore</v>
      </c>
      <c r="C246" s="1" t="str">
        <f ca="1">IF(OR(historyTags!C246="white",historyTags!C246="yellow",historyTags!C246="grey"),IF('Currently Exported 2'!C246=1, "have", "missing"),IF('Currently Exported 2'!C246=1, "extra", "ignore"))</f>
        <v>ignore</v>
      </c>
      <c r="D246" s="1" t="str">
        <f ca="1">IF(OR(historyTags!D246="white",historyTags!D246="yellow",historyTags!D246="grey"),IF('Currently Exported 2'!D246=1, "have", "missing"),IF('Currently Exported 2'!D246=1, "extra", "ignore"))</f>
        <v>have</v>
      </c>
      <c r="E246" s="1" t="str">
        <f ca="1">IF(OR(historyTags!E246="white",historyTags!E246="yellow",historyTags!E246="grey"),IF('Currently Exported 2'!E246=1, "have", "missing"),IF('Currently Exported 2'!E246=1, "extra", "ignore"))</f>
        <v>have</v>
      </c>
      <c r="F246" s="1" t="str">
        <f ca="1">IF(OR(historyTags!F246="white",historyTags!F246="yellow",historyTags!F246="grey"),IF('Currently Exported 2'!F246=1, "have", "missing"),IF('Currently Exported 2'!F246=1, "extra", "ignore"))</f>
        <v>have</v>
      </c>
      <c r="G246" s="1" t="str">
        <f ca="1">IF(OR(historyTags!G246="white",historyTags!G246="yellow",historyTags!G246="grey"),IF('Currently Exported 2'!G246=1, "have", "missing"),IF('Currently Exported 2'!G246=1, "extra", "ignore"))</f>
        <v>have</v>
      </c>
      <c r="H246" s="1" t="str">
        <f ca="1">IF(OR(historyTags!H246="white",historyTags!H246="yellow",historyTags!H246="grey"),IF('Currently Exported 2'!H246=1, "have", "missing"),IF('Currently Exported 2'!H246=1, "extra", "ignore"))</f>
        <v>have</v>
      </c>
      <c r="I246" s="1" t="str">
        <f ca="1">IF(OR(historyTags!I246="white",historyTags!I246="yellow",historyTags!I246="grey"),IF('Currently Exported 2'!I246=1, "have", "missing"),IF('Currently Exported 2'!I246=1, "extra", "ignore"))</f>
        <v>have</v>
      </c>
      <c r="J246" s="1" t="str">
        <f ca="1">IF(OR(historyTags!J246="white",historyTags!J246="yellow",historyTags!J246="grey"),IF('Currently Exported 2'!J246=1, "have", "missing"),IF('Currently Exported 2'!J246=1, "extra", "ignore"))</f>
        <v>have</v>
      </c>
      <c r="K246" s="1" t="str">
        <f ca="1">IF(OR(historyTags!K246="white",historyTags!K246="yellow",historyTags!K246="grey"),IF('Currently Exported 2'!K246=1, "have", "missing"),IF('Currently Exported 2'!K246=1, "extra", "ignore"))</f>
        <v>have</v>
      </c>
      <c r="L246" s="1" t="str">
        <f ca="1">IF(OR(historyTags!L246="white",historyTags!L246="yellow",historyTags!L246="grey"),IF('Currently Exported 2'!L246=1, "have", "missing"),IF('Currently Exported 2'!L246=1, "extra", "ignore"))</f>
        <v>have</v>
      </c>
      <c r="M246" s="1" t="str">
        <f ca="1">IF(OR(historyTags!M246="white",historyTags!M246="yellow",historyTags!M246="grey"),IF('Currently Exported 2'!M246=1, "have", "missing"),IF('Currently Exported 2'!M246=1, "extra", "ignore"))</f>
        <v>have</v>
      </c>
      <c r="N246" s="1" t="str">
        <f ca="1">IF(OR(historyTags!N246="white",historyTags!N246="yellow",historyTags!N246="grey"),IF('Currently Exported 2'!N246=1, "have", "missing"),IF('Currently Exported 2'!N246=1, "extra", "ignore"))</f>
        <v>have</v>
      </c>
      <c r="O246" s="1" t="str">
        <f ca="1">IF(OR(historyTags!O246="white",historyTags!O246="yellow",historyTags!O246="grey"),IF('Currently Exported 2'!O246=1, "have", "missing"),IF('Currently Exported 2'!O246=1, "extra", "ignore"))</f>
        <v>have</v>
      </c>
      <c r="P246" s="1" t="str">
        <f ca="1">IF(OR(historyTags!P246="white",historyTags!P246="yellow",historyTags!P246="grey"),IF('Currently Exported 2'!P246=1, "have", "missing"),IF('Currently Exported 2'!P246=1, "extra", "ignore"))</f>
        <v>ignore</v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IF(OR(historyTags!B247="white",historyTags!B247="yellow",historyTags!B247="grey"),IF('Currently Exported 2'!B247=1, "have", "missing"),IF('Currently Exported 2'!B247=1, "extra", "ignore"))</f>
        <v>ignore</v>
      </c>
      <c r="C247" s="1" t="str">
        <f ca="1">IF(OR(historyTags!C247="white",historyTags!C247="yellow",historyTags!C247="grey"),IF('Currently Exported 2'!C247=1, "have", "missing"),IF('Currently Exported 2'!C247=1, "extra", "ignore"))</f>
        <v>ignore</v>
      </c>
      <c r="D247" s="1" t="str">
        <f ca="1">IF(OR(historyTags!D247="white",historyTags!D247="yellow",historyTags!D247="grey"),IF('Currently Exported 2'!D247=1, "have", "missing"),IF('Currently Exported 2'!D247=1, "extra", "ignore"))</f>
        <v>ignore</v>
      </c>
      <c r="E247" s="1" t="str">
        <f ca="1">IF(OR(historyTags!E247="white",historyTags!E247="yellow",historyTags!E247="grey"),IF('Currently Exported 2'!E247=1, "have", "missing"),IF('Currently Exported 2'!E247=1, "extra", "ignore"))</f>
        <v>ignore</v>
      </c>
      <c r="F247" s="1" t="str">
        <f ca="1">IF(OR(historyTags!F247="white",historyTags!F247="yellow",historyTags!F247="grey"),IF('Currently Exported 2'!F247=1, "have", "missing"),IF('Currently Exported 2'!F247=1, "extra", "ignore"))</f>
        <v>ignore</v>
      </c>
      <c r="G247" s="1" t="str">
        <f ca="1">IF(OR(historyTags!G247="white",historyTags!G247="yellow",historyTags!G247="grey"),IF('Currently Exported 2'!G247=1, "have", "missing"),IF('Currently Exported 2'!G247=1, "extra", "ignore"))</f>
        <v>ignore</v>
      </c>
      <c r="H247" s="1" t="str">
        <f ca="1">IF(OR(historyTags!H247="white",historyTags!H247="yellow",historyTags!H247="grey"),IF('Currently Exported 2'!H247=1, "have", "missing"),IF('Currently Exported 2'!H247=1, "extra", "ignore"))</f>
        <v>ignore</v>
      </c>
      <c r="I247" s="1" t="str">
        <f ca="1">IF(OR(historyTags!I247="white",historyTags!I247="yellow",historyTags!I247="grey"),IF('Currently Exported 2'!I247=1, "have", "missing"),IF('Currently Exported 2'!I247=1, "extra", "ignore"))</f>
        <v>ignore</v>
      </c>
      <c r="J247" s="1" t="str">
        <f ca="1">IF(OR(historyTags!J247="white",historyTags!J247="yellow",historyTags!J247="grey"),IF('Currently Exported 2'!J247=1, "have", "missing"),IF('Currently Exported 2'!J247=1, "extra", "ignore"))</f>
        <v>ignore</v>
      </c>
      <c r="K247" s="1" t="str">
        <f ca="1">IF(OR(historyTags!K247="white",historyTags!K247="yellow",historyTags!K247="grey"),IF('Currently Exported 2'!K247=1, "have", "missing"),IF('Currently Exported 2'!K247=1, "extra", "ignore"))</f>
        <v>ignore</v>
      </c>
      <c r="L247" s="1" t="str">
        <f ca="1">IF(OR(historyTags!L247="white",historyTags!L247="yellow",historyTags!L247="grey"),IF('Currently Exported 2'!L247=1, "have", "missing"),IF('Currently Exported 2'!L247=1, "extra", "ignore"))</f>
        <v>ignore</v>
      </c>
      <c r="M247" s="1" t="str">
        <f ca="1">IF(OR(historyTags!M247="white",historyTags!M247="yellow",historyTags!M247="grey"),IF('Currently Exported 2'!M247=1, "have", "missing"),IF('Currently Exported 2'!M247=1, "extra", "ignore"))</f>
        <v>ignore</v>
      </c>
      <c r="N247" s="1" t="str">
        <f ca="1">IF(OR(historyTags!N247="white",historyTags!N247="yellow",historyTags!N247="grey"),IF('Currently Exported 2'!N247=1, "have", "missing"),IF('Currently Exported 2'!N247=1, "extra", "ignore"))</f>
        <v>ignore</v>
      </c>
      <c r="O247" s="1" t="str">
        <f ca="1">IF(OR(historyTags!O247="white",historyTags!O247="yellow",historyTags!O247="grey"),IF('Currently Exported 2'!O247=1, "have", "missing"),IF('Currently Exported 2'!O247=1, "extra", "ignore"))</f>
        <v>ignore</v>
      </c>
      <c r="P247" s="1" t="str">
        <f ca="1">IF(OR(historyTags!P247="white",historyTags!P247="yellow",historyTags!P247="grey"),IF('Currently Exported 2'!P247=1, "have", "missing"),IF('Currently Exported 2'!P247=1, "extra", "ignore"))</f>
        <v>ignore</v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IF(OR(historyTags!B248="white",historyTags!B248="yellow",historyTags!B248="grey"),IF('Currently Exported 2'!B248=1, "have", "missing"),IF('Currently Exported 2'!B248=1, "extra", "ignore"))</f>
        <v>ignore</v>
      </c>
      <c r="C248" s="1" t="str">
        <f ca="1">IF(OR(historyTags!C248="white",historyTags!C248="yellow",historyTags!C248="grey"),IF('Currently Exported 2'!C248=1, "have", "missing"),IF('Currently Exported 2'!C248=1, "extra", "ignore"))</f>
        <v>ignore</v>
      </c>
      <c r="D248" s="1" t="str">
        <f ca="1">IF(OR(historyTags!D248="white",historyTags!D248="yellow",historyTags!D248="grey"),IF('Currently Exported 2'!D248=1, "have", "missing"),IF('Currently Exported 2'!D248=1, "extra", "ignore"))</f>
        <v>have</v>
      </c>
      <c r="E248" s="1" t="str">
        <f ca="1">IF(OR(historyTags!E248="white",historyTags!E248="yellow",historyTags!E248="grey"),IF('Currently Exported 2'!E248=1, "have", "missing"),IF('Currently Exported 2'!E248=1, "extra", "ignore"))</f>
        <v>have</v>
      </c>
      <c r="F248" s="1" t="str">
        <f ca="1">IF(OR(historyTags!F248="white",historyTags!F248="yellow",historyTags!F248="grey"),IF('Currently Exported 2'!F248=1, "have", "missing"),IF('Currently Exported 2'!F248=1, "extra", "ignore"))</f>
        <v>have</v>
      </c>
      <c r="G248" s="1" t="str">
        <f ca="1">IF(OR(historyTags!G248="white",historyTags!G248="yellow",historyTags!G248="grey"),IF('Currently Exported 2'!G248=1, "have", "missing"),IF('Currently Exported 2'!G248=1, "extra", "ignore"))</f>
        <v>have</v>
      </c>
      <c r="H248" s="1" t="str">
        <f ca="1">IF(OR(historyTags!H248="white",historyTags!H248="yellow",historyTags!H248="grey"),IF('Currently Exported 2'!H248=1, "have", "missing"),IF('Currently Exported 2'!H248=1, "extra", "ignore"))</f>
        <v>have</v>
      </c>
      <c r="I248" s="1" t="str">
        <f ca="1">IF(OR(historyTags!I248="white",historyTags!I248="yellow",historyTags!I248="grey"),IF('Currently Exported 2'!I248=1, "have", "missing"),IF('Currently Exported 2'!I248=1, "extra", "ignore"))</f>
        <v>have</v>
      </c>
      <c r="J248" s="1" t="str">
        <f ca="1">IF(OR(historyTags!J248="white",historyTags!J248="yellow",historyTags!J248="grey"),IF('Currently Exported 2'!J248=1, "have", "missing"),IF('Currently Exported 2'!J248=1, "extra", "ignore"))</f>
        <v>have</v>
      </c>
      <c r="K248" s="1" t="str">
        <f ca="1">IF(OR(historyTags!K248="white",historyTags!K248="yellow",historyTags!K248="grey"),IF('Currently Exported 2'!K248=1, "have", "missing"),IF('Currently Exported 2'!K248=1, "extra", "ignore"))</f>
        <v>have</v>
      </c>
      <c r="L248" s="1" t="str">
        <f ca="1">IF(OR(historyTags!L248="white",historyTags!L248="yellow",historyTags!L248="grey"),IF('Currently Exported 2'!L248=1, "have", "missing"),IF('Currently Exported 2'!L248=1, "extra", "ignore"))</f>
        <v>have</v>
      </c>
      <c r="M248" s="1" t="str">
        <f ca="1">IF(OR(historyTags!M248="white",historyTags!M248="yellow",historyTags!M248="grey"),IF('Currently Exported 2'!M248=1, "have", "missing"),IF('Currently Exported 2'!M248=1, "extra", "ignore"))</f>
        <v>have</v>
      </c>
      <c r="N248" s="1" t="str">
        <f ca="1">IF(OR(historyTags!N248="white",historyTags!N248="yellow",historyTags!N248="grey"),IF('Currently Exported 2'!N248=1, "have", "missing"),IF('Currently Exported 2'!N248=1, "extra", "ignore"))</f>
        <v>have</v>
      </c>
      <c r="O248" s="1" t="str">
        <f ca="1">IF(OR(historyTags!O248="white",historyTags!O248="yellow",historyTags!O248="grey"),IF('Currently Exported 2'!O248=1, "have", "missing"),IF('Currently Exported 2'!O248=1, "extra", "ignore"))</f>
        <v>have</v>
      </c>
      <c r="P248" s="1" t="str">
        <f ca="1">IF(OR(historyTags!P248="white",historyTags!P248="yellow",historyTags!P248="grey"),IF('Currently Exported 2'!P248=1, "have", "missing"),IF('Currently Exported 2'!P248=1, "extra", "ignore"))</f>
        <v>ignore</v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IF(OR(historyTags!B249="white",historyTags!B249="yellow",historyTags!B249="grey"),IF('Currently Exported 2'!B249=1, "have", "missing"),IF('Currently Exported 2'!B249=1, "extra", "ignore"))</f>
        <v>ignore</v>
      </c>
      <c r="C249" s="1" t="str">
        <f ca="1">IF(OR(historyTags!C249="white",historyTags!C249="yellow",historyTags!C249="grey"),IF('Currently Exported 2'!C249=1, "have", "missing"),IF('Currently Exported 2'!C249=1, "extra", "ignore"))</f>
        <v>ignore</v>
      </c>
      <c r="D249" s="1" t="str">
        <f ca="1">IF(OR(historyTags!D249="white",historyTags!D249="yellow",historyTags!D249="grey"),IF('Currently Exported 2'!D249=1, "have", "missing"),IF('Currently Exported 2'!D249=1, "extra", "ignore"))</f>
        <v>have</v>
      </c>
      <c r="E249" s="1" t="str">
        <f ca="1">IF(OR(historyTags!E249="white",historyTags!E249="yellow",historyTags!E249="grey"),IF('Currently Exported 2'!E249=1, "have", "missing"),IF('Currently Exported 2'!E249=1, "extra", "ignore"))</f>
        <v>have</v>
      </c>
      <c r="F249" s="1" t="str">
        <f ca="1">IF(OR(historyTags!F249="white",historyTags!F249="yellow",historyTags!F249="grey"),IF('Currently Exported 2'!F249=1, "have", "missing"),IF('Currently Exported 2'!F249=1, "extra", "ignore"))</f>
        <v>have</v>
      </c>
      <c r="G249" s="1" t="str">
        <f ca="1">IF(OR(historyTags!G249="white",historyTags!G249="yellow",historyTags!G249="grey"),IF('Currently Exported 2'!G249=1, "have", "missing"),IF('Currently Exported 2'!G249=1, "extra", "ignore"))</f>
        <v>have</v>
      </c>
      <c r="H249" s="1" t="str">
        <f ca="1">IF(OR(historyTags!H249="white",historyTags!H249="yellow",historyTags!H249="grey"),IF('Currently Exported 2'!H249=1, "have", "missing"),IF('Currently Exported 2'!H249=1, "extra", "ignore"))</f>
        <v>have</v>
      </c>
      <c r="I249" s="1" t="str">
        <f ca="1">IF(OR(historyTags!I249="white",historyTags!I249="yellow",historyTags!I249="grey"),IF('Currently Exported 2'!I249=1, "have", "missing"),IF('Currently Exported 2'!I249=1, "extra", "ignore"))</f>
        <v>have</v>
      </c>
      <c r="J249" s="1" t="str">
        <f ca="1">IF(OR(historyTags!J249="white",historyTags!J249="yellow",historyTags!J249="grey"),IF('Currently Exported 2'!J249=1, "have", "missing"),IF('Currently Exported 2'!J249=1, "extra", "ignore"))</f>
        <v>have</v>
      </c>
      <c r="K249" s="1" t="str">
        <f ca="1">IF(OR(historyTags!K249="white",historyTags!K249="yellow",historyTags!K249="grey"),IF('Currently Exported 2'!K249=1, "have", "missing"),IF('Currently Exported 2'!K249=1, "extra", "ignore"))</f>
        <v>have</v>
      </c>
      <c r="L249" s="1" t="str">
        <f ca="1">IF(OR(historyTags!L249="white",historyTags!L249="yellow",historyTags!L249="grey"),IF('Currently Exported 2'!L249=1, "have", "missing"),IF('Currently Exported 2'!L249=1, "extra", "ignore"))</f>
        <v>have</v>
      </c>
      <c r="M249" s="1" t="str">
        <f ca="1">IF(OR(historyTags!M249="white",historyTags!M249="yellow",historyTags!M249="grey"),IF('Currently Exported 2'!M249=1, "have", "missing"),IF('Currently Exported 2'!M249=1, "extra", "ignore"))</f>
        <v>have</v>
      </c>
      <c r="N249" s="1" t="str">
        <f ca="1">IF(OR(historyTags!N249="white",historyTags!N249="yellow",historyTags!N249="grey"),IF('Currently Exported 2'!N249=1, "have", "missing"),IF('Currently Exported 2'!N249=1, "extra", "ignore"))</f>
        <v>have</v>
      </c>
      <c r="O249" s="1" t="str">
        <f ca="1">IF(OR(historyTags!O249="white",historyTags!O249="yellow",historyTags!O249="grey"),IF('Currently Exported 2'!O249=1, "have", "missing"),IF('Currently Exported 2'!O249=1, "extra", "ignore"))</f>
        <v>have</v>
      </c>
      <c r="P249" s="1" t="str">
        <f ca="1">IF(OR(historyTags!P249="white",historyTags!P249="yellow",historyTags!P249="grey"),IF('Currently Exported 2'!P249=1, "have", "missing"),IF('Currently Exported 2'!P249=1, "extra", "ignore"))</f>
        <v>ignore</v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IF(OR(historyTags!B250="white",historyTags!B250="yellow",historyTags!B250="grey"),IF('Currently Exported 2'!B250=1, "have", "missing"),IF('Currently Exported 2'!B250=1, "extra", "ignore"))</f>
        <v>ignore</v>
      </c>
      <c r="C250" s="1" t="str">
        <f ca="1">IF(OR(historyTags!C250="white",historyTags!C250="yellow",historyTags!C250="grey"),IF('Currently Exported 2'!C250=1, "have", "missing"),IF('Currently Exported 2'!C250=1, "extra", "ignore"))</f>
        <v>ignore</v>
      </c>
      <c r="D250" s="1" t="str">
        <f ca="1">IF(OR(historyTags!D250="white",historyTags!D250="yellow",historyTags!D250="grey"),IF('Currently Exported 2'!D250=1, "have", "missing"),IF('Currently Exported 2'!D250=1, "extra", "ignore"))</f>
        <v>ignore</v>
      </c>
      <c r="E250" s="1" t="str">
        <f ca="1">IF(OR(historyTags!E250="white",historyTags!E250="yellow",historyTags!E250="grey"),IF('Currently Exported 2'!E250=1, "have", "missing"),IF('Currently Exported 2'!E250=1, "extra", "ignore"))</f>
        <v>ignore</v>
      </c>
      <c r="F250" s="1" t="str">
        <f ca="1">IF(OR(historyTags!F250="white",historyTags!F250="yellow",historyTags!F250="grey"),IF('Currently Exported 2'!F250=1, "have", "missing"),IF('Currently Exported 2'!F250=1, "extra", "ignore"))</f>
        <v>ignore</v>
      </c>
      <c r="G250" s="1" t="str">
        <f ca="1">IF(OR(historyTags!G250="white",historyTags!G250="yellow",historyTags!G250="grey"),IF('Currently Exported 2'!G250=1, "have", "missing"),IF('Currently Exported 2'!G250=1, "extra", "ignore"))</f>
        <v>ignore</v>
      </c>
      <c r="H250" s="1" t="str">
        <f ca="1">IF(OR(historyTags!H250="white",historyTags!H250="yellow",historyTags!H250="grey"),IF('Currently Exported 2'!H250=1, "have", "missing"),IF('Currently Exported 2'!H250=1, "extra", "ignore"))</f>
        <v>ignore</v>
      </c>
      <c r="I250" s="1" t="str">
        <f ca="1">IF(OR(historyTags!I250="white",historyTags!I250="yellow",historyTags!I250="grey"),IF('Currently Exported 2'!I250=1, "have", "missing"),IF('Currently Exported 2'!I250=1, "extra", "ignore"))</f>
        <v>ignore</v>
      </c>
      <c r="J250" s="1" t="str">
        <f ca="1">IF(OR(historyTags!J250="white",historyTags!J250="yellow",historyTags!J250="grey"),IF('Currently Exported 2'!J250=1, "have", "missing"),IF('Currently Exported 2'!J250=1, "extra", "ignore"))</f>
        <v>ignore</v>
      </c>
      <c r="K250" s="1" t="str">
        <f ca="1">IF(OR(historyTags!K250="white",historyTags!K250="yellow",historyTags!K250="grey"),IF('Currently Exported 2'!K250=1, "have", "missing"),IF('Currently Exported 2'!K250=1, "extra", "ignore"))</f>
        <v>ignore</v>
      </c>
      <c r="L250" s="1" t="str">
        <f ca="1">IF(OR(historyTags!L250="white",historyTags!L250="yellow",historyTags!L250="grey"),IF('Currently Exported 2'!L250=1, "have", "missing"),IF('Currently Exported 2'!L250=1, "extra", "ignore"))</f>
        <v>ignore</v>
      </c>
      <c r="M250" s="1" t="str">
        <f ca="1">IF(OR(historyTags!M250="white",historyTags!M250="yellow",historyTags!M250="grey"),IF('Currently Exported 2'!M250=1, "have", "missing"),IF('Currently Exported 2'!M250=1, "extra", "ignore"))</f>
        <v>ignore</v>
      </c>
      <c r="N250" s="1" t="str">
        <f ca="1">IF(OR(historyTags!N250="white",historyTags!N250="yellow",historyTags!N250="grey"),IF('Currently Exported 2'!N250=1, "have", "missing"),IF('Currently Exported 2'!N250=1, "extra", "ignore"))</f>
        <v>ignore</v>
      </c>
      <c r="O250" s="1" t="str">
        <f ca="1">IF(OR(historyTags!O250="white",historyTags!O250="yellow",historyTags!O250="grey"),IF('Currently Exported 2'!O250=1, "have", "missing"),IF('Currently Exported 2'!O250=1, "extra", "ignore"))</f>
        <v>ignore</v>
      </c>
      <c r="P250" s="1" t="str">
        <f ca="1">IF(OR(historyTags!P250="white",historyTags!P250="yellow",historyTags!P250="grey"),IF('Currently Exported 2'!P250=1, "have", "missing"),IF('Currently Exported 2'!P250=1, "extra", "ignore"))</f>
        <v>ignore</v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IF(OR(historyTags!B251="white",historyTags!B251="yellow",historyTags!B251="grey"),IF('Currently Exported 2'!B251=1, "have", "missing"),IF('Currently Exported 2'!B251=1, "extra", "ignore"))</f>
        <v>ignore</v>
      </c>
      <c r="C251" s="1" t="str">
        <f ca="1">IF(OR(historyTags!C251="white",historyTags!C251="yellow",historyTags!C251="grey"),IF('Currently Exported 2'!C251=1, "have", "missing"),IF('Currently Exported 2'!C251=1, "extra", "ignore"))</f>
        <v>ignore</v>
      </c>
      <c r="D251" s="1" t="str">
        <f ca="1">IF(OR(historyTags!D251="white",historyTags!D251="yellow",historyTags!D251="grey"),IF('Currently Exported 2'!D251=1, "have", "missing"),IF('Currently Exported 2'!D251=1, "extra", "ignore"))</f>
        <v>ignore</v>
      </c>
      <c r="E251" s="1" t="str">
        <f ca="1">IF(OR(historyTags!E251="white",historyTags!E251="yellow",historyTags!E251="grey"),IF('Currently Exported 2'!E251=1, "have", "missing"),IF('Currently Exported 2'!E251=1, "extra", "ignore"))</f>
        <v>ignore</v>
      </c>
      <c r="F251" s="1" t="str">
        <f ca="1">IF(OR(historyTags!F251="white",historyTags!F251="yellow",historyTags!F251="grey"),IF('Currently Exported 2'!F251=1, "have", "missing"),IF('Currently Exported 2'!F251=1, "extra", "ignore"))</f>
        <v>ignore</v>
      </c>
      <c r="G251" s="1" t="str">
        <f ca="1">IF(OR(historyTags!G251="white",historyTags!G251="yellow",historyTags!G251="grey"),IF('Currently Exported 2'!G251=1, "have", "missing"),IF('Currently Exported 2'!G251=1, "extra", "ignore"))</f>
        <v>ignore</v>
      </c>
      <c r="H251" s="1" t="str">
        <f ca="1">IF(OR(historyTags!H251="white",historyTags!H251="yellow",historyTags!H251="grey"),IF('Currently Exported 2'!H251=1, "have", "missing"),IF('Currently Exported 2'!H251=1, "extra", "ignore"))</f>
        <v>ignore</v>
      </c>
      <c r="I251" s="1" t="str">
        <f ca="1">IF(OR(historyTags!I251="white",historyTags!I251="yellow",historyTags!I251="grey"),IF('Currently Exported 2'!I251=1, "have", "missing"),IF('Currently Exported 2'!I251=1, "extra", "ignore"))</f>
        <v>ignore</v>
      </c>
      <c r="J251" s="1" t="str">
        <f ca="1">IF(OR(historyTags!J251="white",historyTags!J251="yellow",historyTags!J251="grey"),IF('Currently Exported 2'!J251=1, "have", "missing"),IF('Currently Exported 2'!J251=1, "extra", "ignore"))</f>
        <v>ignore</v>
      </c>
      <c r="K251" s="1" t="str">
        <f ca="1">IF(OR(historyTags!K251="white",historyTags!K251="yellow",historyTags!K251="grey"),IF('Currently Exported 2'!K251=1, "have", "missing"),IF('Currently Exported 2'!K251=1, "extra", "ignore"))</f>
        <v>ignore</v>
      </c>
      <c r="L251" s="1" t="str">
        <f ca="1">IF(OR(historyTags!L251="white",historyTags!L251="yellow",historyTags!L251="grey"),IF('Currently Exported 2'!L251=1, "have", "missing"),IF('Currently Exported 2'!L251=1, "extra", "ignore"))</f>
        <v>ignore</v>
      </c>
      <c r="M251" s="1" t="str">
        <f ca="1">IF(OR(historyTags!M251="white",historyTags!M251="yellow",historyTags!M251="grey"),IF('Currently Exported 2'!M251=1, "have", "missing"),IF('Currently Exported 2'!M251=1, "extra", "ignore"))</f>
        <v>ignore</v>
      </c>
      <c r="N251" s="1" t="str">
        <f ca="1">IF(OR(historyTags!N251="white",historyTags!N251="yellow",historyTags!N251="grey"),IF('Currently Exported 2'!N251=1, "have", "missing"),IF('Currently Exported 2'!N251=1, "extra", "ignore"))</f>
        <v>ignore</v>
      </c>
      <c r="O251" s="1" t="str">
        <f ca="1">IF(OR(historyTags!O251="white",historyTags!O251="yellow",historyTags!O251="grey"),IF('Currently Exported 2'!O251=1, "have", "missing"),IF('Currently Exported 2'!O251=1, "extra", "ignore"))</f>
        <v>ignore</v>
      </c>
      <c r="P251" s="1" t="str">
        <f ca="1">IF(OR(historyTags!P251="white",historyTags!P251="yellow",historyTags!P251="grey"),IF('Currently Exported 2'!P251=1, "have", "missing"),IF('Currently Exported 2'!P251=1, "extra", "ignore"))</f>
        <v>ignore</v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IF(OR(historyTags!B252="white",historyTags!B252="yellow",historyTags!B252="grey"),IF('Currently Exported 2'!B252=1, "have", "missing"),IF('Currently Exported 2'!B252=1, "extra", "ignore"))</f>
        <v>ignore</v>
      </c>
      <c r="C252" s="1" t="str">
        <f ca="1">IF(OR(historyTags!C252="white",historyTags!C252="yellow",historyTags!C252="grey"),IF('Currently Exported 2'!C252=1, "have", "missing"),IF('Currently Exported 2'!C252=1, "extra", "ignore"))</f>
        <v>ignore</v>
      </c>
      <c r="D252" s="1" t="str">
        <f ca="1">IF(OR(historyTags!D252="white",historyTags!D252="yellow",historyTags!D252="grey"),IF('Currently Exported 2'!D252=1, "have", "missing"),IF('Currently Exported 2'!D252=1, "extra", "ignore"))</f>
        <v>ignore</v>
      </c>
      <c r="E252" s="1" t="str">
        <f ca="1">IF(OR(historyTags!E252="white",historyTags!E252="yellow",historyTags!E252="grey"),IF('Currently Exported 2'!E252=1, "have", "missing"),IF('Currently Exported 2'!E252=1, "extra", "ignore"))</f>
        <v>ignore</v>
      </c>
      <c r="F252" s="1" t="str">
        <f ca="1">IF(OR(historyTags!F252="white",historyTags!F252="yellow",historyTags!F252="grey"),IF('Currently Exported 2'!F252=1, "have", "missing"),IF('Currently Exported 2'!F252=1, "extra", "ignore"))</f>
        <v>ignore</v>
      </c>
      <c r="G252" s="1" t="str">
        <f ca="1">IF(OR(historyTags!G252="white",historyTags!G252="yellow",historyTags!G252="grey"),IF('Currently Exported 2'!G252=1, "have", "missing"),IF('Currently Exported 2'!G252=1, "extra", "ignore"))</f>
        <v>ignore</v>
      </c>
      <c r="H252" s="1" t="str">
        <f ca="1">IF(OR(historyTags!H252="white",historyTags!H252="yellow",historyTags!H252="grey"),IF('Currently Exported 2'!H252=1, "have", "missing"),IF('Currently Exported 2'!H252=1, "extra", "ignore"))</f>
        <v>ignore</v>
      </c>
      <c r="I252" s="1" t="str">
        <f ca="1">IF(OR(historyTags!I252="white",historyTags!I252="yellow",historyTags!I252="grey"),IF('Currently Exported 2'!I252=1, "have", "missing"),IF('Currently Exported 2'!I252=1, "extra", "ignore"))</f>
        <v>ignore</v>
      </c>
      <c r="J252" s="1" t="str">
        <f ca="1">IF(OR(historyTags!J252="white",historyTags!J252="yellow",historyTags!J252="grey"),IF('Currently Exported 2'!J252=1, "have", "missing"),IF('Currently Exported 2'!J252=1, "extra", "ignore"))</f>
        <v>ignore</v>
      </c>
      <c r="K252" s="1" t="str">
        <f ca="1">IF(OR(historyTags!K252="white",historyTags!K252="yellow",historyTags!K252="grey"),IF('Currently Exported 2'!K252=1, "have", "missing"),IF('Currently Exported 2'!K252=1, "extra", "ignore"))</f>
        <v>ignore</v>
      </c>
      <c r="L252" s="1" t="str">
        <f ca="1">IF(OR(historyTags!L252="white",historyTags!L252="yellow",historyTags!L252="grey"),IF('Currently Exported 2'!L252=1, "have", "missing"),IF('Currently Exported 2'!L252=1, "extra", "ignore"))</f>
        <v>ignore</v>
      </c>
      <c r="M252" s="1" t="str">
        <f ca="1">IF(OR(historyTags!M252="white",historyTags!M252="yellow",historyTags!M252="grey"),IF('Currently Exported 2'!M252=1, "have", "missing"),IF('Currently Exported 2'!M252=1, "extra", "ignore"))</f>
        <v>ignore</v>
      </c>
      <c r="N252" s="1" t="str">
        <f ca="1">IF(OR(historyTags!N252="white",historyTags!N252="yellow",historyTags!N252="grey"),IF('Currently Exported 2'!N252=1, "have", "missing"),IF('Currently Exported 2'!N252=1, "extra", "ignore"))</f>
        <v>ignore</v>
      </c>
      <c r="O252" s="1" t="str">
        <f ca="1">IF(OR(historyTags!O252="white",historyTags!O252="yellow",historyTags!O252="grey"),IF('Currently Exported 2'!O252=1, "have", "missing"),IF('Currently Exported 2'!O252=1, "extra", "ignore"))</f>
        <v>ignore</v>
      </c>
      <c r="P252" s="1" t="str">
        <f ca="1">IF(OR(historyTags!P252="white",historyTags!P252="yellow",historyTags!P252="grey"),IF('Currently Exported 2'!P252=1, "have", "missing"),IF('Currently Exported 2'!P252=1, "extra", "ignore"))</f>
        <v>ignore</v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IF(OR(historyTags!B253="white",historyTags!B253="yellow",historyTags!B253="grey"),IF('Currently Exported 2'!B253=1, "have", "missing"),IF('Currently Exported 2'!B253=1, "extra", "ignore"))</f>
        <v>ignore</v>
      </c>
      <c r="C253" s="1" t="str">
        <f ca="1">IF(OR(historyTags!C253="white",historyTags!C253="yellow",historyTags!C253="grey"),IF('Currently Exported 2'!C253=1, "have", "missing"),IF('Currently Exported 2'!C253=1, "extra", "ignore"))</f>
        <v>ignore</v>
      </c>
      <c r="D253" s="1" t="str">
        <f ca="1">IF(OR(historyTags!D253="white",historyTags!D253="yellow",historyTags!D253="grey"),IF('Currently Exported 2'!D253=1, "have", "missing"),IF('Currently Exported 2'!D253=1, "extra", "ignore"))</f>
        <v>ignore</v>
      </c>
      <c r="E253" s="1" t="str">
        <f ca="1">IF(OR(historyTags!E253="white",historyTags!E253="yellow",historyTags!E253="grey"),IF('Currently Exported 2'!E253=1, "have", "missing"),IF('Currently Exported 2'!E253=1, "extra", "ignore"))</f>
        <v>ignore</v>
      </c>
      <c r="F253" s="1" t="str">
        <f ca="1">IF(OR(historyTags!F253="white",historyTags!F253="yellow",historyTags!F253="grey"),IF('Currently Exported 2'!F253=1, "have", "missing"),IF('Currently Exported 2'!F253=1, "extra", "ignore"))</f>
        <v>ignore</v>
      </c>
      <c r="G253" s="1" t="str">
        <f ca="1">IF(OR(historyTags!G253="white",historyTags!G253="yellow",historyTags!G253="grey"),IF('Currently Exported 2'!G253=1, "have", "missing"),IF('Currently Exported 2'!G253=1, "extra", "ignore"))</f>
        <v>ignore</v>
      </c>
      <c r="H253" s="1" t="str">
        <f ca="1">IF(OR(historyTags!H253="white",historyTags!H253="yellow",historyTags!H253="grey"),IF('Currently Exported 2'!H253=1, "have", "missing"),IF('Currently Exported 2'!H253=1, "extra", "ignore"))</f>
        <v>ignore</v>
      </c>
      <c r="I253" s="1" t="str">
        <f ca="1">IF(OR(historyTags!I253="white",historyTags!I253="yellow",historyTags!I253="grey"),IF('Currently Exported 2'!I253=1, "have", "missing"),IF('Currently Exported 2'!I253=1, "extra", "ignore"))</f>
        <v>ignore</v>
      </c>
      <c r="J253" s="1" t="str">
        <f ca="1">IF(OR(historyTags!J253="white",historyTags!J253="yellow",historyTags!J253="grey"),IF('Currently Exported 2'!J253=1, "have", "missing"),IF('Currently Exported 2'!J253=1, "extra", "ignore"))</f>
        <v>ignore</v>
      </c>
      <c r="K253" s="1" t="str">
        <f ca="1">IF(OR(historyTags!K253="white",historyTags!K253="yellow",historyTags!K253="grey"),IF('Currently Exported 2'!K253=1, "have", "missing"),IF('Currently Exported 2'!K253=1, "extra", "ignore"))</f>
        <v>ignore</v>
      </c>
      <c r="L253" s="1" t="str">
        <f ca="1">IF(OR(historyTags!L253="white",historyTags!L253="yellow",historyTags!L253="grey"),IF('Currently Exported 2'!L253=1, "have", "missing"),IF('Currently Exported 2'!L253=1, "extra", "ignore"))</f>
        <v>ignore</v>
      </c>
      <c r="M253" s="1" t="str">
        <f ca="1">IF(OR(historyTags!M253="white",historyTags!M253="yellow",historyTags!M253="grey"),IF('Currently Exported 2'!M253=1, "have", "missing"),IF('Currently Exported 2'!M253=1, "extra", "ignore"))</f>
        <v>ignore</v>
      </c>
      <c r="N253" s="1" t="str">
        <f ca="1">IF(OR(historyTags!N253="white",historyTags!N253="yellow",historyTags!N253="grey"),IF('Currently Exported 2'!N253=1, "have", "missing"),IF('Currently Exported 2'!N253=1, "extra", "ignore"))</f>
        <v>ignore</v>
      </c>
      <c r="O253" s="1" t="str">
        <f ca="1">IF(OR(historyTags!O253="white",historyTags!O253="yellow",historyTags!O253="grey"),IF('Currently Exported 2'!O253=1, "have", "missing"),IF('Currently Exported 2'!O253=1, "extra", "ignore"))</f>
        <v>ignore</v>
      </c>
      <c r="P253" s="1" t="str">
        <f ca="1">IF(OR(historyTags!P253="white",historyTags!P253="yellow",historyTags!P253="grey"),IF('Currently Exported 2'!P253=1, "have", "missing"),IF('Currently Exported 2'!P253=1, "extra", "ignore"))</f>
        <v>ignore</v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IF(OR(historyTags!B254="white",historyTags!B254="yellow",historyTags!B254="grey"),IF('Currently Exported 2'!B254=1, "have", "missing"),IF('Currently Exported 2'!B254=1, "extra", "ignore"))</f>
        <v>ignore</v>
      </c>
      <c r="C254" s="1" t="str">
        <f ca="1">IF(OR(historyTags!C254="white",historyTags!C254="yellow",historyTags!C254="grey"),IF('Currently Exported 2'!C254=1, "have", "missing"),IF('Currently Exported 2'!C254=1, "extra", "ignore"))</f>
        <v>ignore</v>
      </c>
      <c r="D254" s="1" t="str">
        <f ca="1">IF(OR(historyTags!D254="white",historyTags!D254="yellow",historyTags!D254="grey"),IF('Currently Exported 2'!D254=1, "have", "missing"),IF('Currently Exported 2'!D254=1, "extra", "ignore"))</f>
        <v>extra</v>
      </c>
      <c r="E254" s="1" t="str">
        <f ca="1">IF(OR(historyTags!E254="white",historyTags!E254="yellow",historyTags!E254="grey"),IF('Currently Exported 2'!E254=1, "have", "missing"),IF('Currently Exported 2'!E254=1, "extra", "ignore"))</f>
        <v>extra</v>
      </c>
      <c r="F254" s="1" t="str">
        <f ca="1">IF(OR(historyTags!F254="white",historyTags!F254="yellow",historyTags!F254="grey"),IF('Currently Exported 2'!F254=1, "have", "missing"),IF('Currently Exported 2'!F254=1, "extra", "ignore"))</f>
        <v>extra</v>
      </c>
      <c r="G254" s="1" t="str">
        <f ca="1">IF(OR(historyTags!G254="white",historyTags!G254="yellow",historyTags!G254="grey"),IF('Currently Exported 2'!G254=1, "have", "missing"),IF('Currently Exported 2'!G254=1, "extra", "ignore"))</f>
        <v>extra</v>
      </c>
      <c r="H254" s="1" t="str">
        <f ca="1">IF(OR(historyTags!H254="white",historyTags!H254="yellow",historyTags!H254="grey"),IF('Currently Exported 2'!H254=1, "have", "missing"),IF('Currently Exported 2'!H254=1, "extra", "ignore"))</f>
        <v>extra</v>
      </c>
      <c r="I254" s="1" t="str">
        <f ca="1">IF(OR(historyTags!I254="white",historyTags!I254="yellow",historyTags!I254="grey"),IF('Currently Exported 2'!I254=1, "have", "missing"),IF('Currently Exported 2'!I254=1, "extra", "ignore"))</f>
        <v>extra</v>
      </c>
      <c r="J254" s="1" t="str">
        <f ca="1">IF(OR(historyTags!J254="white",historyTags!J254="yellow",historyTags!J254="grey"),IF('Currently Exported 2'!J254=1, "have", "missing"),IF('Currently Exported 2'!J254=1, "extra", "ignore"))</f>
        <v>extra</v>
      </c>
      <c r="K254" s="1" t="str">
        <f ca="1">IF(OR(historyTags!K254="white",historyTags!K254="yellow",historyTags!K254="grey"),IF('Currently Exported 2'!K254=1, "have", "missing"),IF('Currently Exported 2'!K254=1, "extra", "ignore"))</f>
        <v>extra</v>
      </c>
      <c r="L254" s="1" t="str">
        <f ca="1">IF(OR(historyTags!L254="white",historyTags!L254="yellow",historyTags!L254="grey"),IF('Currently Exported 2'!L254=1, "have", "missing"),IF('Currently Exported 2'!L254=1, "extra", "ignore"))</f>
        <v>extra</v>
      </c>
      <c r="M254" s="1" t="str">
        <f ca="1">IF(OR(historyTags!M254="white",historyTags!M254="yellow",historyTags!M254="grey"),IF('Currently Exported 2'!M254=1, "have", "missing"),IF('Currently Exported 2'!M254=1, "extra", "ignore"))</f>
        <v>extra</v>
      </c>
      <c r="N254" s="1" t="str">
        <f ca="1">IF(OR(historyTags!N254="white",historyTags!N254="yellow",historyTags!N254="grey"),IF('Currently Exported 2'!N254=1, "have", "missing"),IF('Currently Exported 2'!N254=1, "extra", "ignore"))</f>
        <v>extra</v>
      </c>
      <c r="O254" s="1" t="str">
        <f ca="1">IF(OR(historyTags!O254="white",historyTags!O254="yellow",historyTags!O254="grey"),IF('Currently Exported 2'!O254=1, "have", "missing"),IF('Currently Exported 2'!O254=1, "extra", "ignore"))</f>
        <v>extra</v>
      </c>
      <c r="P254" s="1" t="str">
        <f ca="1">IF(OR(historyTags!P254="white",historyTags!P254="yellow",historyTags!P254="grey"),IF('Currently Exported 2'!P254=1, "have", "missing"),IF('Currently Exported 2'!P254=1, "extra", "ignore"))</f>
        <v>ignore</v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IF(OR(historyTags!B255="white",historyTags!B255="yellow",historyTags!B255="grey"),IF('Currently Exported 2'!B255=1, "have", "missing"),IF('Currently Exported 2'!B255=1, "extra", "ignore"))</f>
        <v>ignore</v>
      </c>
      <c r="C255" s="1" t="str">
        <f ca="1">IF(OR(historyTags!C255="white",historyTags!C255="yellow",historyTags!C255="grey"),IF('Currently Exported 2'!C255=1, "have", "missing"),IF('Currently Exported 2'!C255=1, "extra", "ignore"))</f>
        <v>ignore</v>
      </c>
      <c r="D255" s="1" t="str">
        <f ca="1">IF(OR(historyTags!D255="white",historyTags!D255="yellow",historyTags!D255="grey"),IF('Currently Exported 2'!D255=1, "have", "missing"),IF('Currently Exported 2'!D255=1, "extra", "ignore"))</f>
        <v>extra</v>
      </c>
      <c r="E255" s="1" t="str">
        <f ca="1">IF(OR(historyTags!E255="white",historyTags!E255="yellow",historyTags!E255="grey"),IF('Currently Exported 2'!E255=1, "have", "missing"),IF('Currently Exported 2'!E255=1, "extra", "ignore"))</f>
        <v>extra</v>
      </c>
      <c r="F255" s="1" t="str">
        <f ca="1">IF(OR(historyTags!F255="white",historyTags!F255="yellow",historyTags!F255="grey"),IF('Currently Exported 2'!F255=1, "have", "missing"),IF('Currently Exported 2'!F255=1, "extra", "ignore"))</f>
        <v>extra</v>
      </c>
      <c r="G255" s="1" t="str">
        <f ca="1">IF(OR(historyTags!G255="white",historyTags!G255="yellow",historyTags!G255="grey"),IF('Currently Exported 2'!G255=1, "have", "missing"),IF('Currently Exported 2'!G255=1, "extra", "ignore"))</f>
        <v>extra</v>
      </c>
      <c r="H255" s="1" t="str">
        <f ca="1">IF(OR(historyTags!H255="white",historyTags!H255="yellow",historyTags!H255="grey"),IF('Currently Exported 2'!H255=1, "have", "missing"),IF('Currently Exported 2'!H255=1, "extra", "ignore"))</f>
        <v>extra</v>
      </c>
      <c r="I255" s="1" t="str">
        <f ca="1">IF(OR(historyTags!I255="white",historyTags!I255="yellow",historyTags!I255="grey"),IF('Currently Exported 2'!I255=1, "have", "missing"),IF('Currently Exported 2'!I255=1, "extra", "ignore"))</f>
        <v>extra</v>
      </c>
      <c r="J255" s="1" t="str">
        <f ca="1">IF(OR(historyTags!J255="white",historyTags!J255="yellow",historyTags!J255="grey"),IF('Currently Exported 2'!J255=1, "have", "missing"),IF('Currently Exported 2'!J255=1, "extra", "ignore"))</f>
        <v>extra</v>
      </c>
      <c r="K255" s="1" t="str">
        <f ca="1">IF(OR(historyTags!K255="white",historyTags!K255="yellow",historyTags!K255="grey"),IF('Currently Exported 2'!K255=1, "have", "missing"),IF('Currently Exported 2'!K255=1, "extra", "ignore"))</f>
        <v>extra</v>
      </c>
      <c r="L255" s="1" t="str">
        <f ca="1">IF(OR(historyTags!L255="white",historyTags!L255="yellow",historyTags!L255="grey"),IF('Currently Exported 2'!L255=1, "have", "missing"),IF('Currently Exported 2'!L255=1, "extra", "ignore"))</f>
        <v>ignore</v>
      </c>
      <c r="M255" s="1" t="str">
        <f ca="1">IF(OR(historyTags!M255="white",historyTags!M255="yellow",historyTags!M255="grey"),IF('Currently Exported 2'!M255=1, "have", "missing"),IF('Currently Exported 2'!M255=1, "extra", "ignore"))</f>
        <v>extra</v>
      </c>
      <c r="N255" s="1" t="str">
        <f ca="1">IF(OR(historyTags!N255="white",historyTags!N255="yellow",historyTags!N255="grey"),IF('Currently Exported 2'!N255=1, "have", "missing"),IF('Currently Exported 2'!N255=1, "extra", "ignore"))</f>
        <v>extra</v>
      </c>
      <c r="O255" s="1" t="str">
        <f ca="1">IF(OR(historyTags!O255="white",historyTags!O255="yellow",historyTags!O255="grey"),IF('Currently Exported 2'!O255=1, "have", "missing"),IF('Currently Exported 2'!O255=1, "extra", "ignore"))</f>
        <v>extra</v>
      </c>
      <c r="P255" s="1" t="str">
        <f ca="1">IF(OR(historyTags!P255="white",historyTags!P255="yellow",historyTags!P255="grey"),IF('Currently Exported 2'!P255=1, "have", "missing"),IF('Currently Exported 2'!P255=1, "extra", "ignore"))</f>
        <v>ignore</v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IF(OR(historyTags!B256="white",historyTags!B256="yellow",historyTags!B256="grey"),IF('Currently Exported 2'!B256=1, "have", "missing"),IF('Currently Exported 2'!B256=1, "extra", "ignore"))</f>
        <v>ignore</v>
      </c>
      <c r="C256" s="1" t="str">
        <f ca="1">IF(OR(historyTags!C256="white",historyTags!C256="yellow",historyTags!C256="grey"),IF('Currently Exported 2'!C256=1, "have", "missing"),IF('Currently Exported 2'!C256=1, "extra", "ignore"))</f>
        <v>ignore</v>
      </c>
      <c r="D256" s="1" t="str">
        <f ca="1">IF(OR(historyTags!D256="white",historyTags!D256="yellow",historyTags!D256="grey"),IF('Currently Exported 2'!D256=1, "have", "missing"),IF('Currently Exported 2'!D256=1, "extra", "ignore"))</f>
        <v>extra</v>
      </c>
      <c r="E256" s="1" t="str">
        <f ca="1">IF(OR(historyTags!E256="white",historyTags!E256="yellow",historyTags!E256="grey"),IF('Currently Exported 2'!E256=1, "have", "missing"),IF('Currently Exported 2'!E256=1, "extra", "ignore"))</f>
        <v>extra</v>
      </c>
      <c r="F256" s="1" t="str">
        <f ca="1">IF(OR(historyTags!F256="white",historyTags!F256="yellow",historyTags!F256="grey"),IF('Currently Exported 2'!F256=1, "have", "missing"),IF('Currently Exported 2'!F256=1, "extra", "ignore"))</f>
        <v>extra</v>
      </c>
      <c r="G256" s="1" t="str">
        <f ca="1">IF(OR(historyTags!G256="white",historyTags!G256="yellow",historyTags!G256="grey"),IF('Currently Exported 2'!G256=1, "have", "missing"),IF('Currently Exported 2'!G256=1, "extra", "ignore"))</f>
        <v>extra</v>
      </c>
      <c r="H256" s="1" t="str">
        <f ca="1">IF(OR(historyTags!H256="white",historyTags!H256="yellow",historyTags!H256="grey"),IF('Currently Exported 2'!H256=1, "have", "missing"),IF('Currently Exported 2'!H256=1, "extra", "ignore"))</f>
        <v>extra</v>
      </c>
      <c r="I256" s="1" t="str">
        <f ca="1">IF(OR(historyTags!I256="white",historyTags!I256="yellow",historyTags!I256="grey"),IF('Currently Exported 2'!I256=1, "have", "missing"),IF('Currently Exported 2'!I256=1, "extra", "ignore"))</f>
        <v>extra</v>
      </c>
      <c r="J256" s="1" t="str">
        <f ca="1">IF(OR(historyTags!J256="white",historyTags!J256="yellow",historyTags!J256="grey"),IF('Currently Exported 2'!J256=1, "have", "missing"),IF('Currently Exported 2'!J256=1, "extra", "ignore"))</f>
        <v>extra</v>
      </c>
      <c r="K256" s="1" t="str">
        <f ca="1">IF(OR(historyTags!K256="white",historyTags!K256="yellow",historyTags!K256="grey"),IF('Currently Exported 2'!K256=1, "have", "missing"),IF('Currently Exported 2'!K256=1, "extra", "ignore"))</f>
        <v>extra</v>
      </c>
      <c r="L256" s="1" t="str">
        <f ca="1">IF(OR(historyTags!L256="white",historyTags!L256="yellow",historyTags!L256="grey"),IF('Currently Exported 2'!L256=1, "have", "missing"),IF('Currently Exported 2'!L256=1, "extra", "ignore"))</f>
        <v>extra</v>
      </c>
      <c r="M256" s="1" t="str">
        <f ca="1">IF(OR(historyTags!M256="white",historyTags!M256="yellow",historyTags!M256="grey"),IF('Currently Exported 2'!M256=1, "have", "missing"),IF('Currently Exported 2'!M256=1, "extra", "ignore"))</f>
        <v>extra</v>
      </c>
      <c r="N256" s="1" t="str">
        <f ca="1">IF(OR(historyTags!N256="white",historyTags!N256="yellow",historyTags!N256="grey"),IF('Currently Exported 2'!N256=1, "have", "missing"),IF('Currently Exported 2'!N256=1, "extra", "ignore"))</f>
        <v>extra</v>
      </c>
      <c r="O256" s="1" t="str">
        <f ca="1">IF(OR(historyTags!O256="white",historyTags!O256="yellow",historyTags!O256="grey"),IF('Currently Exported 2'!O256=1, "have", "missing"),IF('Currently Exported 2'!O256=1, "extra", "ignore"))</f>
        <v>extra</v>
      </c>
      <c r="P256" s="1" t="str">
        <f ca="1">IF(OR(historyTags!P256="white",historyTags!P256="yellow",historyTags!P256="grey"),IF('Currently Exported 2'!P256=1, "have", "missing"),IF('Currently Exported 2'!P256=1, "extra", "ignore"))</f>
        <v>ignore</v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IF(OR(historyTags!B257="white",historyTags!B257="yellow",historyTags!B257="grey"),IF('Currently Exported 2'!B257=1, "have", "missing"),IF('Currently Exported 2'!B257=1, "extra", "ignore"))</f>
        <v>ignore</v>
      </c>
      <c r="C257" s="1" t="str">
        <f ca="1">IF(OR(historyTags!C257="white",historyTags!C257="yellow",historyTags!C257="grey"),IF('Currently Exported 2'!C257=1, "have", "missing"),IF('Currently Exported 2'!C257=1, "extra", "ignore"))</f>
        <v>ignore</v>
      </c>
      <c r="D257" s="1" t="str">
        <f ca="1">IF(OR(historyTags!D257="white",historyTags!D257="yellow",historyTags!D257="grey"),IF('Currently Exported 2'!D257=1, "have", "missing"),IF('Currently Exported 2'!D257=1, "extra", "ignore"))</f>
        <v>extra</v>
      </c>
      <c r="E257" s="1" t="str">
        <f ca="1">IF(OR(historyTags!E257="white",historyTags!E257="yellow",historyTags!E257="grey"),IF('Currently Exported 2'!E257=1, "have", "missing"),IF('Currently Exported 2'!E257=1, "extra", "ignore"))</f>
        <v>extra</v>
      </c>
      <c r="F257" s="1" t="str">
        <f ca="1">IF(OR(historyTags!F257="white",historyTags!F257="yellow",historyTags!F257="grey"),IF('Currently Exported 2'!F257=1, "have", "missing"),IF('Currently Exported 2'!F257=1, "extra", "ignore"))</f>
        <v>extra</v>
      </c>
      <c r="G257" s="1" t="str">
        <f ca="1">IF(OR(historyTags!G257="white",historyTags!G257="yellow",historyTags!G257="grey"),IF('Currently Exported 2'!G257=1, "have", "missing"),IF('Currently Exported 2'!G257=1, "extra", "ignore"))</f>
        <v>extra</v>
      </c>
      <c r="H257" s="1" t="str">
        <f ca="1">IF(OR(historyTags!H257="white",historyTags!H257="yellow",historyTags!H257="grey"),IF('Currently Exported 2'!H257=1, "have", "missing"),IF('Currently Exported 2'!H257=1, "extra", "ignore"))</f>
        <v>extra</v>
      </c>
      <c r="I257" s="1" t="str">
        <f ca="1">IF(OR(historyTags!I257="white",historyTags!I257="yellow",historyTags!I257="grey"),IF('Currently Exported 2'!I257=1, "have", "missing"),IF('Currently Exported 2'!I257=1, "extra", "ignore"))</f>
        <v>extra</v>
      </c>
      <c r="J257" s="1" t="str">
        <f ca="1">IF(OR(historyTags!J257="white",historyTags!J257="yellow",historyTags!J257="grey"),IF('Currently Exported 2'!J257=1, "have", "missing"),IF('Currently Exported 2'!J257=1, "extra", "ignore"))</f>
        <v>extra</v>
      </c>
      <c r="K257" s="1" t="str">
        <f ca="1">IF(OR(historyTags!K257="white",historyTags!K257="yellow",historyTags!K257="grey"),IF('Currently Exported 2'!K257=1, "have", "missing"),IF('Currently Exported 2'!K257=1, "extra", "ignore"))</f>
        <v>extra</v>
      </c>
      <c r="L257" s="1" t="str">
        <f ca="1">IF(OR(historyTags!L257="white",historyTags!L257="yellow",historyTags!L257="grey"),IF('Currently Exported 2'!L257=1, "have", "missing"),IF('Currently Exported 2'!L257=1, "extra", "ignore"))</f>
        <v>ignore</v>
      </c>
      <c r="M257" s="1" t="str">
        <f ca="1">IF(OR(historyTags!M257="white",historyTags!M257="yellow",historyTags!M257="grey"),IF('Currently Exported 2'!M257=1, "have", "missing"),IF('Currently Exported 2'!M257=1, "extra", "ignore"))</f>
        <v>extra</v>
      </c>
      <c r="N257" s="1" t="str">
        <f ca="1">IF(OR(historyTags!N257="white",historyTags!N257="yellow",historyTags!N257="grey"),IF('Currently Exported 2'!N257=1, "have", "missing"),IF('Currently Exported 2'!N257=1, "extra", "ignore"))</f>
        <v>extra</v>
      </c>
      <c r="O257" s="1" t="str">
        <f ca="1">IF(OR(historyTags!O257="white",historyTags!O257="yellow",historyTags!O257="grey"),IF('Currently Exported 2'!O257=1, "have", "missing"),IF('Currently Exported 2'!O257=1, "extra", "ignore"))</f>
        <v>extra</v>
      </c>
      <c r="P257" s="1" t="str">
        <f ca="1">IF(OR(historyTags!P257="white",historyTags!P257="yellow",historyTags!P257="grey"),IF('Currently Exported 2'!P257=1, "have", "missing"),IF('Currently Exported 2'!P257=1, "extra", "ignore"))</f>
        <v>ignore</v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IF(OR(historyTags!B258="white",historyTags!B258="yellow",historyTags!B258="grey"),IF('Currently Exported 2'!B258=1, "have", "missing"),IF('Currently Exported 2'!B258=1, "extra", "ignore"))</f>
        <v>ignore</v>
      </c>
      <c r="C258" s="1" t="str">
        <f ca="1">IF(OR(historyTags!C258="white",historyTags!C258="yellow",historyTags!C258="grey"),IF('Currently Exported 2'!C258=1, "have", "missing"),IF('Currently Exported 2'!C258=1, "extra", "ignore"))</f>
        <v>ignore</v>
      </c>
      <c r="D258" s="1" t="str">
        <f ca="1">IF(OR(historyTags!D258="white",historyTags!D258="yellow",historyTags!D258="grey"),IF('Currently Exported 2'!D258=1, "have", "missing"),IF('Currently Exported 2'!D258=1, "extra", "ignore"))</f>
        <v>extra</v>
      </c>
      <c r="E258" s="1" t="str">
        <f ca="1">IF(OR(historyTags!E258="white",historyTags!E258="yellow",historyTags!E258="grey"),IF('Currently Exported 2'!E258=1, "have", "missing"),IF('Currently Exported 2'!E258=1, "extra", "ignore"))</f>
        <v>extra</v>
      </c>
      <c r="F258" s="1" t="str">
        <f ca="1">IF(OR(historyTags!F258="white",historyTags!F258="yellow",historyTags!F258="grey"),IF('Currently Exported 2'!F258=1, "have", "missing"),IF('Currently Exported 2'!F258=1, "extra", "ignore"))</f>
        <v>extra</v>
      </c>
      <c r="G258" s="1" t="str">
        <f ca="1">IF(OR(historyTags!G258="white",historyTags!G258="yellow",historyTags!G258="grey"),IF('Currently Exported 2'!G258=1, "have", "missing"),IF('Currently Exported 2'!G258=1, "extra", "ignore"))</f>
        <v>extra</v>
      </c>
      <c r="H258" s="1" t="str">
        <f ca="1">IF(OR(historyTags!H258="white",historyTags!H258="yellow",historyTags!H258="grey"),IF('Currently Exported 2'!H258=1, "have", "missing"),IF('Currently Exported 2'!H258=1, "extra", "ignore"))</f>
        <v>extra</v>
      </c>
      <c r="I258" s="1" t="str">
        <f ca="1">IF(OR(historyTags!I258="white",historyTags!I258="yellow",historyTags!I258="grey"),IF('Currently Exported 2'!I258=1, "have", "missing"),IF('Currently Exported 2'!I258=1, "extra", "ignore"))</f>
        <v>extra</v>
      </c>
      <c r="J258" s="1" t="str">
        <f ca="1">IF(OR(historyTags!J258="white",historyTags!J258="yellow",historyTags!J258="grey"),IF('Currently Exported 2'!J258=1, "have", "missing"),IF('Currently Exported 2'!J258=1, "extra", "ignore"))</f>
        <v>extra</v>
      </c>
      <c r="K258" s="1" t="str">
        <f ca="1">IF(OR(historyTags!K258="white",historyTags!K258="yellow",historyTags!K258="grey"),IF('Currently Exported 2'!K258=1, "have", "missing"),IF('Currently Exported 2'!K258=1, "extra", "ignore"))</f>
        <v>extra</v>
      </c>
      <c r="L258" s="1" t="str">
        <f ca="1">IF(OR(historyTags!L258="white",historyTags!L258="yellow",historyTags!L258="grey"),IF('Currently Exported 2'!L258=1, "have", "missing"),IF('Currently Exported 2'!L258=1, "extra", "ignore"))</f>
        <v>ignore</v>
      </c>
      <c r="M258" s="1" t="str">
        <f ca="1">IF(OR(historyTags!M258="white",historyTags!M258="yellow",historyTags!M258="grey"),IF('Currently Exported 2'!M258=1, "have", "missing"),IF('Currently Exported 2'!M258=1, "extra", "ignore"))</f>
        <v>extra</v>
      </c>
      <c r="N258" s="1" t="str">
        <f ca="1">IF(OR(historyTags!N258="white",historyTags!N258="yellow",historyTags!N258="grey"),IF('Currently Exported 2'!N258=1, "have", "missing"),IF('Currently Exported 2'!N258=1, "extra", "ignore"))</f>
        <v>extra</v>
      </c>
      <c r="O258" s="1" t="str">
        <f ca="1">IF(OR(historyTags!O258="white",historyTags!O258="yellow",historyTags!O258="grey"),IF('Currently Exported 2'!O258=1, "have", "missing"),IF('Currently Exported 2'!O258=1, "extra", "ignore"))</f>
        <v>extra</v>
      </c>
      <c r="P258" s="1" t="str">
        <f ca="1">IF(OR(historyTags!P258="white",historyTags!P258="yellow",historyTags!P258="grey"),IF('Currently Exported 2'!P258=1, "have", "missing"),IF('Currently Exported 2'!P258=1, "extra", "ignore"))</f>
        <v>ignore</v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IF(OR(historyTags!B259="white",historyTags!B259="yellow",historyTags!B259="grey"),IF('Currently Exported 2'!B259=1, "have", "missing"),IF('Currently Exported 2'!B259=1, "extra", "ignore"))</f>
        <v>ignore</v>
      </c>
      <c r="C259" s="1" t="str">
        <f ca="1">IF(OR(historyTags!C259="white",historyTags!C259="yellow",historyTags!C259="grey"),IF('Currently Exported 2'!C259=1, "have", "missing"),IF('Currently Exported 2'!C259=1, "extra", "ignore"))</f>
        <v>ignore</v>
      </c>
      <c r="D259" s="1" t="str">
        <f ca="1">IF(OR(historyTags!D259="white",historyTags!D259="yellow",historyTags!D259="grey"),IF('Currently Exported 2'!D259=1, "have", "missing"),IF('Currently Exported 2'!D259=1, "extra", "ignore"))</f>
        <v>extra</v>
      </c>
      <c r="E259" s="1" t="str">
        <f ca="1">IF(OR(historyTags!E259="white",historyTags!E259="yellow",historyTags!E259="grey"),IF('Currently Exported 2'!E259=1, "have", "missing"),IF('Currently Exported 2'!E259=1, "extra", "ignore"))</f>
        <v>extra</v>
      </c>
      <c r="F259" s="1" t="str">
        <f ca="1">IF(OR(historyTags!F259="white",historyTags!F259="yellow",historyTags!F259="grey"),IF('Currently Exported 2'!F259=1, "have", "missing"),IF('Currently Exported 2'!F259=1, "extra", "ignore"))</f>
        <v>extra</v>
      </c>
      <c r="G259" s="1" t="str">
        <f ca="1">IF(OR(historyTags!G259="white",historyTags!G259="yellow",historyTags!G259="grey"),IF('Currently Exported 2'!G259=1, "have", "missing"),IF('Currently Exported 2'!G259=1, "extra", "ignore"))</f>
        <v>extra</v>
      </c>
      <c r="H259" s="1" t="str">
        <f ca="1">IF(OR(historyTags!H259="white",historyTags!H259="yellow",historyTags!H259="grey"),IF('Currently Exported 2'!H259=1, "have", "missing"),IF('Currently Exported 2'!H259=1, "extra", "ignore"))</f>
        <v>extra</v>
      </c>
      <c r="I259" s="1" t="str">
        <f ca="1">IF(OR(historyTags!I259="white",historyTags!I259="yellow",historyTags!I259="grey"),IF('Currently Exported 2'!I259=1, "have", "missing"),IF('Currently Exported 2'!I259=1, "extra", "ignore"))</f>
        <v>extra</v>
      </c>
      <c r="J259" s="1" t="str">
        <f ca="1">IF(OR(historyTags!J259="white",historyTags!J259="yellow",historyTags!J259="grey"),IF('Currently Exported 2'!J259=1, "have", "missing"),IF('Currently Exported 2'!J259=1, "extra", "ignore"))</f>
        <v>extra</v>
      </c>
      <c r="K259" s="1" t="str">
        <f ca="1">IF(OR(historyTags!K259="white",historyTags!K259="yellow",historyTags!K259="grey"),IF('Currently Exported 2'!K259=1, "have", "missing"),IF('Currently Exported 2'!K259=1, "extra", "ignore"))</f>
        <v>extra</v>
      </c>
      <c r="L259" s="1" t="str">
        <f ca="1">IF(OR(historyTags!L259="white",historyTags!L259="yellow",historyTags!L259="grey"),IF('Currently Exported 2'!L259=1, "have", "missing"),IF('Currently Exported 2'!L259=1, "extra", "ignore"))</f>
        <v>ignore</v>
      </c>
      <c r="M259" s="1" t="str">
        <f ca="1">IF(OR(historyTags!M259="white",historyTags!M259="yellow",historyTags!M259="grey"),IF('Currently Exported 2'!M259=1, "have", "missing"),IF('Currently Exported 2'!M259=1, "extra", "ignore"))</f>
        <v>extra</v>
      </c>
      <c r="N259" s="1" t="str">
        <f ca="1">IF(OR(historyTags!N259="white",historyTags!N259="yellow",historyTags!N259="grey"),IF('Currently Exported 2'!N259=1, "have", "missing"),IF('Currently Exported 2'!N259=1, "extra", "ignore"))</f>
        <v>extra</v>
      </c>
      <c r="O259" s="1" t="str">
        <f ca="1">IF(OR(historyTags!O259="white",historyTags!O259="yellow",historyTags!O259="grey"),IF('Currently Exported 2'!O259=1, "have", "missing"),IF('Currently Exported 2'!O259=1, "extra", "ignore"))</f>
        <v>extra</v>
      </c>
      <c r="P259" s="1" t="str">
        <f ca="1">IF(OR(historyTags!P259="white",historyTags!P259="yellow",historyTags!P259="grey"),IF('Currently Exported 2'!P259=1, "have", "missing"),IF('Currently Exported 2'!P259=1, "extra", "ignore"))</f>
        <v>ignore</v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IF(OR(historyTags!B260="white",historyTags!B260="yellow",historyTags!B260="grey"),IF('Currently Exported 2'!B260=1, "have", "missing"),IF('Currently Exported 2'!B260=1, "extra", "ignore"))</f>
        <v>ignore</v>
      </c>
      <c r="C260" s="1" t="str">
        <f ca="1">IF(OR(historyTags!C260="white",historyTags!C260="yellow",historyTags!C260="grey"),IF('Currently Exported 2'!C260=1, "have", "missing"),IF('Currently Exported 2'!C260=1, "extra", "ignore"))</f>
        <v>ignore</v>
      </c>
      <c r="D260" s="1" t="str">
        <f ca="1">IF(OR(historyTags!D260="white",historyTags!D260="yellow",historyTags!D260="grey"),IF('Currently Exported 2'!D260=1, "have", "missing"),IF('Currently Exported 2'!D260=1, "extra", "ignore"))</f>
        <v>ignore</v>
      </c>
      <c r="E260" s="1" t="str">
        <f ca="1">IF(OR(historyTags!E260="white",historyTags!E260="yellow",historyTags!E260="grey"),IF('Currently Exported 2'!E260=1, "have", "missing"),IF('Currently Exported 2'!E260=1, "extra", "ignore"))</f>
        <v>ignore</v>
      </c>
      <c r="F260" s="1" t="str">
        <f ca="1">IF(OR(historyTags!F260="white",historyTags!F260="yellow",historyTags!F260="grey"),IF('Currently Exported 2'!F260=1, "have", "missing"),IF('Currently Exported 2'!F260=1, "extra", "ignore"))</f>
        <v>ignore</v>
      </c>
      <c r="G260" s="1" t="str">
        <f ca="1">IF(OR(historyTags!G260="white",historyTags!G260="yellow",historyTags!G260="grey"),IF('Currently Exported 2'!G260=1, "have", "missing"),IF('Currently Exported 2'!G260=1, "extra", "ignore"))</f>
        <v>ignore</v>
      </c>
      <c r="H260" s="1" t="str">
        <f ca="1">IF(OR(historyTags!H260="white",historyTags!H260="yellow",historyTags!H260="grey"),IF('Currently Exported 2'!H260=1, "have", "missing"),IF('Currently Exported 2'!H260=1, "extra", "ignore"))</f>
        <v>ignore</v>
      </c>
      <c r="I260" s="1" t="str">
        <f ca="1">IF(OR(historyTags!I260="white",historyTags!I260="yellow",historyTags!I260="grey"),IF('Currently Exported 2'!I260=1, "have", "missing"),IF('Currently Exported 2'!I260=1, "extra", "ignore"))</f>
        <v>ignore</v>
      </c>
      <c r="J260" s="1" t="str">
        <f ca="1">IF(OR(historyTags!J260="white",historyTags!J260="yellow",historyTags!J260="grey"),IF('Currently Exported 2'!J260=1, "have", "missing"),IF('Currently Exported 2'!J260=1, "extra", "ignore"))</f>
        <v>ignore</v>
      </c>
      <c r="K260" s="1" t="str">
        <f ca="1">IF(OR(historyTags!K260="white",historyTags!K260="yellow",historyTags!K260="grey"),IF('Currently Exported 2'!K260=1, "have", "missing"),IF('Currently Exported 2'!K260=1, "extra", "ignore"))</f>
        <v>ignore</v>
      </c>
      <c r="L260" s="1" t="str">
        <f ca="1">IF(OR(historyTags!L260="white",historyTags!L260="yellow",historyTags!L260="grey"),IF('Currently Exported 2'!L260=1, "have", "missing"),IF('Currently Exported 2'!L260=1, "extra", "ignore"))</f>
        <v>ignore</v>
      </c>
      <c r="M260" s="1" t="str">
        <f ca="1">IF(OR(historyTags!M260="white",historyTags!M260="yellow",historyTags!M260="grey"),IF('Currently Exported 2'!M260=1, "have", "missing"),IF('Currently Exported 2'!M260=1, "extra", "ignore"))</f>
        <v>ignore</v>
      </c>
      <c r="N260" s="1" t="str">
        <f ca="1">IF(OR(historyTags!N260="white",historyTags!N260="yellow",historyTags!N260="grey"),IF('Currently Exported 2'!N260=1, "have", "missing"),IF('Currently Exported 2'!N260=1, "extra", "ignore"))</f>
        <v>ignore</v>
      </c>
      <c r="O260" s="1" t="str">
        <f ca="1">IF(OR(historyTags!O260="white",historyTags!O260="yellow",historyTags!O260="grey"),IF('Currently Exported 2'!O260=1, "have", "missing"),IF('Currently Exported 2'!O260=1, "extra", "ignore"))</f>
        <v>ignore</v>
      </c>
      <c r="P260" s="1" t="str">
        <f ca="1">IF(OR(historyTags!P260="white",historyTags!P260="yellow",historyTags!P260="grey"),IF('Currently Exported 2'!P260=1, "have", "missing"),IF('Currently Exported 2'!P260=1, "extra", "ignore"))</f>
        <v>extra</v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IF(OR(historyTags!B261="white",historyTags!B261="yellow",historyTags!B261="grey"),IF('Currently Exported 2'!B261=1, "have", "missing"),IF('Currently Exported 2'!B261=1, "extra", "ignore"))</f>
        <v>ignore</v>
      </c>
      <c r="C261" s="1" t="str">
        <f ca="1">IF(OR(historyTags!C261="white",historyTags!C261="yellow",historyTags!C261="grey"),IF('Currently Exported 2'!C261=1, "have", "missing"),IF('Currently Exported 2'!C261=1, "extra", "ignore"))</f>
        <v>ignore</v>
      </c>
      <c r="D261" s="1" t="str">
        <f ca="1">IF(OR(historyTags!D261="white",historyTags!D261="yellow",historyTags!D261="grey"),IF('Currently Exported 2'!D261=1, "have", "missing"),IF('Currently Exported 2'!D261=1, "extra", "ignore"))</f>
        <v>ignore</v>
      </c>
      <c r="E261" s="1" t="str">
        <f ca="1">IF(OR(historyTags!E261="white",historyTags!E261="yellow",historyTags!E261="grey"),IF('Currently Exported 2'!E261=1, "have", "missing"),IF('Currently Exported 2'!E261=1, "extra", "ignore"))</f>
        <v>ignore</v>
      </c>
      <c r="F261" s="1" t="str">
        <f ca="1">IF(OR(historyTags!F261="white",historyTags!F261="yellow",historyTags!F261="grey"),IF('Currently Exported 2'!F261=1, "have", "missing"),IF('Currently Exported 2'!F261=1, "extra", "ignore"))</f>
        <v>ignore</v>
      </c>
      <c r="G261" s="1" t="str">
        <f ca="1">IF(OR(historyTags!G261="white",historyTags!G261="yellow",historyTags!G261="grey"),IF('Currently Exported 2'!G261=1, "have", "missing"),IF('Currently Exported 2'!G261=1, "extra", "ignore"))</f>
        <v>ignore</v>
      </c>
      <c r="H261" s="1" t="str">
        <f ca="1">IF(OR(historyTags!H261="white",historyTags!H261="yellow",historyTags!H261="grey"),IF('Currently Exported 2'!H261=1, "have", "missing"),IF('Currently Exported 2'!H261=1, "extra", "ignore"))</f>
        <v>ignore</v>
      </c>
      <c r="I261" s="1" t="str">
        <f ca="1">IF(OR(historyTags!I261="white",historyTags!I261="yellow",historyTags!I261="grey"),IF('Currently Exported 2'!I261=1, "have", "missing"),IF('Currently Exported 2'!I261=1, "extra", "ignore"))</f>
        <v>ignore</v>
      </c>
      <c r="J261" s="1" t="str">
        <f ca="1">IF(OR(historyTags!J261="white",historyTags!J261="yellow",historyTags!J261="grey"),IF('Currently Exported 2'!J261=1, "have", "missing"),IF('Currently Exported 2'!J261=1, "extra", "ignore"))</f>
        <v>ignore</v>
      </c>
      <c r="K261" s="1" t="str">
        <f ca="1">IF(OR(historyTags!K261="white",historyTags!K261="yellow",historyTags!K261="grey"),IF('Currently Exported 2'!K261=1, "have", "missing"),IF('Currently Exported 2'!K261=1, "extra", "ignore"))</f>
        <v>ignore</v>
      </c>
      <c r="L261" s="1" t="str">
        <f ca="1">IF(OR(historyTags!L261="white",historyTags!L261="yellow",historyTags!L261="grey"),IF('Currently Exported 2'!L261=1, "have", "missing"),IF('Currently Exported 2'!L261=1, "extra", "ignore"))</f>
        <v>ignore</v>
      </c>
      <c r="M261" s="1" t="str">
        <f ca="1">IF(OR(historyTags!M261="white",historyTags!M261="yellow",historyTags!M261="grey"),IF('Currently Exported 2'!M261=1, "have", "missing"),IF('Currently Exported 2'!M261=1, "extra", "ignore"))</f>
        <v>ignore</v>
      </c>
      <c r="N261" s="1" t="str">
        <f ca="1">IF(OR(historyTags!N261="white",historyTags!N261="yellow",historyTags!N261="grey"),IF('Currently Exported 2'!N261=1, "have", "missing"),IF('Currently Exported 2'!N261=1, "extra", "ignore"))</f>
        <v>ignore</v>
      </c>
      <c r="O261" s="1" t="str">
        <f ca="1">IF(OR(historyTags!O261="white",historyTags!O261="yellow",historyTags!O261="grey"),IF('Currently Exported 2'!O261=1, "have", "missing"),IF('Currently Exported 2'!O261=1, "extra", "ignore"))</f>
        <v>ignore</v>
      </c>
      <c r="P261" s="1" t="str">
        <f ca="1">IF(OR(historyTags!P261="white",historyTags!P261="yellow",historyTags!P261="grey"),IF('Currently Exported 2'!P261=1, "have", "missing"),IF('Currently Exported 2'!P261=1, "extra", "ignore"))</f>
        <v>have</v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IF(OR(historyTags!B262="white",historyTags!B262="yellow",historyTags!B262="grey"),IF('Currently Exported 2'!B262=1, "have", "missing"),IF('Currently Exported 2'!B262=1, "extra", "ignore"))</f>
        <v>ignore</v>
      </c>
      <c r="C262" s="1" t="str">
        <f ca="1">IF(OR(historyTags!C262="white",historyTags!C262="yellow",historyTags!C262="grey"),IF('Currently Exported 2'!C262=1, "have", "missing"),IF('Currently Exported 2'!C262=1, "extra", "ignore"))</f>
        <v>ignore</v>
      </c>
      <c r="D262" s="1" t="str">
        <f ca="1">IF(OR(historyTags!D262="white",historyTags!D262="yellow",historyTags!D262="grey"),IF('Currently Exported 2'!D262=1, "have", "missing"),IF('Currently Exported 2'!D262=1, "extra", "ignore"))</f>
        <v>extra</v>
      </c>
      <c r="E262" s="1" t="str">
        <f ca="1">IF(OR(historyTags!E262="white",historyTags!E262="yellow",historyTags!E262="grey"),IF('Currently Exported 2'!E262=1, "have", "missing"),IF('Currently Exported 2'!E262=1, "extra", "ignore"))</f>
        <v>extra</v>
      </c>
      <c r="F262" s="1" t="str">
        <f ca="1">IF(OR(historyTags!F262="white",historyTags!F262="yellow",historyTags!F262="grey"),IF('Currently Exported 2'!F262=1, "have", "missing"),IF('Currently Exported 2'!F262=1, "extra", "ignore"))</f>
        <v>extra</v>
      </c>
      <c r="G262" s="1" t="str">
        <f ca="1">IF(OR(historyTags!G262="white",historyTags!G262="yellow",historyTags!G262="grey"),IF('Currently Exported 2'!G262=1, "have", "missing"),IF('Currently Exported 2'!G262=1, "extra", "ignore"))</f>
        <v>extra</v>
      </c>
      <c r="H262" s="1" t="str">
        <f ca="1">IF(OR(historyTags!H262="white",historyTags!H262="yellow",historyTags!H262="grey"),IF('Currently Exported 2'!H262=1, "have", "missing"),IF('Currently Exported 2'!H262=1, "extra", "ignore"))</f>
        <v>extra</v>
      </c>
      <c r="I262" s="1" t="str">
        <f ca="1">IF(OR(historyTags!I262="white",historyTags!I262="yellow",historyTags!I262="grey"),IF('Currently Exported 2'!I262=1, "have", "missing"),IF('Currently Exported 2'!I262=1, "extra", "ignore"))</f>
        <v>extra</v>
      </c>
      <c r="J262" s="1" t="str">
        <f ca="1">IF(OR(historyTags!J262="white",historyTags!J262="yellow",historyTags!J262="grey"),IF('Currently Exported 2'!J262=1, "have", "missing"),IF('Currently Exported 2'!J262=1, "extra", "ignore"))</f>
        <v>extra</v>
      </c>
      <c r="K262" s="1" t="str">
        <f ca="1">IF(OR(historyTags!K262="white",historyTags!K262="yellow",historyTags!K262="grey"),IF('Currently Exported 2'!K262=1, "have", "missing"),IF('Currently Exported 2'!K262=1, "extra", "ignore"))</f>
        <v>extra</v>
      </c>
      <c r="L262" s="1" t="str">
        <f ca="1">IF(OR(historyTags!L262="white",historyTags!L262="yellow",historyTags!L262="grey"),IF('Currently Exported 2'!L262=1, "have", "missing"),IF('Currently Exported 2'!L262=1, "extra", "ignore"))</f>
        <v>ignore</v>
      </c>
      <c r="M262" s="1" t="str">
        <f ca="1">IF(OR(historyTags!M262="white",historyTags!M262="yellow",historyTags!M262="grey"),IF('Currently Exported 2'!M262=1, "have", "missing"),IF('Currently Exported 2'!M262=1, "extra", "ignore"))</f>
        <v>extra</v>
      </c>
      <c r="N262" s="1" t="str">
        <f ca="1">IF(OR(historyTags!N262="white",historyTags!N262="yellow",historyTags!N262="grey"),IF('Currently Exported 2'!N262=1, "have", "missing"),IF('Currently Exported 2'!N262=1, "extra", "ignore"))</f>
        <v>extra</v>
      </c>
      <c r="O262" s="1" t="str">
        <f ca="1">IF(OR(historyTags!O262="white",historyTags!O262="yellow",historyTags!O262="grey"),IF('Currently Exported 2'!O262=1, "have", "missing"),IF('Currently Exported 2'!O262=1, "extra", "ignore"))</f>
        <v>extra</v>
      </c>
      <c r="P262" s="1" t="str">
        <f ca="1">IF(OR(historyTags!P262="white",historyTags!P262="yellow",historyTags!P262="grey"),IF('Currently Exported 2'!P262=1, "have", "missing"),IF('Currently Exported 2'!P262=1, "extra", "ignore"))</f>
        <v>ignore</v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IF(OR(historyTags!B263="white",historyTags!B263="yellow",historyTags!B263="grey"),IF('Currently Exported 2'!B263=1, "have", "missing"),IF('Currently Exported 2'!B263=1, "extra", "ignore"))</f>
        <v>ignore</v>
      </c>
      <c r="C263" s="1" t="str">
        <f ca="1">IF(OR(historyTags!C263="white",historyTags!C263="yellow",historyTags!C263="grey"),IF('Currently Exported 2'!C263=1, "have", "missing"),IF('Currently Exported 2'!C263=1, "extra", "ignore"))</f>
        <v>ignore</v>
      </c>
      <c r="D263" s="1" t="str">
        <f ca="1">IF(OR(historyTags!D263="white",historyTags!D263="yellow",historyTags!D263="grey"),IF('Currently Exported 2'!D263=1, "have", "missing"),IF('Currently Exported 2'!D263=1, "extra", "ignore"))</f>
        <v>extra</v>
      </c>
      <c r="E263" s="1" t="str">
        <f ca="1">IF(OR(historyTags!E263="white",historyTags!E263="yellow",historyTags!E263="grey"),IF('Currently Exported 2'!E263=1, "have", "missing"),IF('Currently Exported 2'!E263=1, "extra", "ignore"))</f>
        <v>extra</v>
      </c>
      <c r="F263" s="1" t="str">
        <f ca="1">IF(OR(historyTags!F263="white",historyTags!F263="yellow",historyTags!F263="grey"),IF('Currently Exported 2'!F263=1, "have", "missing"),IF('Currently Exported 2'!F263=1, "extra", "ignore"))</f>
        <v>extra</v>
      </c>
      <c r="G263" s="1" t="str">
        <f ca="1">IF(OR(historyTags!G263="white",historyTags!G263="yellow",historyTags!G263="grey"),IF('Currently Exported 2'!G263=1, "have", "missing"),IF('Currently Exported 2'!G263=1, "extra", "ignore"))</f>
        <v>extra</v>
      </c>
      <c r="H263" s="1" t="str">
        <f ca="1">IF(OR(historyTags!H263="white",historyTags!H263="yellow",historyTags!H263="grey"),IF('Currently Exported 2'!H263=1, "have", "missing"),IF('Currently Exported 2'!H263=1, "extra", "ignore"))</f>
        <v>extra</v>
      </c>
      <c r="I263" s="1" t="str">
        <f ca="1">IF(OR(historyTags!I263="white",historyTags!I263="yellow",historyTags!I263="grey"),IF('Currently Exported 2'!I263=1, "have", "missing"),IF('Currently Exported 2'!I263=1, "extra", "ignore"))</f>
        <v>extra</v>
      </c>
      <c r="J263" s="1" t="str">
        <f ca="1">IF(OR(historyTags!J263="white",historyTags!J263="yellow",historyTags!J263="grey"),IF('Currently Exported 2'!J263=1, "have", "missing"),IF('Currently Exported 2'!J263=1, "extra", "ignore"))</f>
        <v>extra</v>
      </c>
      <c r="K263" s="1" t="str">
        <f ca="1">IF(OR(historyTags!K263="white",historyTags!K263="yellow",historyTags!K263="grey"),IF('Currently Exported 2'!K263=1, "have", "missing"),IF('Currently Exported 2'!K263=1, "extra", "ignore"))</f>
        <v>extra</v>
      </c>
      <c r="L263" s="1" t="str">
        <f ca="1">IF(OR(historyTags!L263="white",historyTags!L263="yellow",historyTags!L263="grey"),IF('Currently Exported 2'!L263=1, "have", "missing"),IF('Currently Exported 2'!L263=1, "extra", "ignore"))</f>
        <v>extra</v>
      </c>
      <c r="M263" s="1" t="str">
        <f ca="1">IF(OR(historyTags!M263="white",historyTags!M263="yellow",historyTags!M263="grey"),IF('Currently Exported 2'!M263=1, "have", "missing"),IF('Currently Exported 2'!M263=1, "extra", "ignore"))</f>
        <v>extra</v>
      </c>
      <c r="N263" s="1" t="str">
        <f ca="1">IF(OR(historyTags!N263="white",historyTags!N263="yellow",historyTags!N263="grey"),IF('Currently Exported 2'!N263=1, "have", "missing"),IF('Currently Exported 2'!N263=1, "extra", "ignore"))</f>
        <v>extra</v>
      </c>
      <c r="O263" s="1" t="str">
        <f ca="1">IF(OR(historyTags!O263="white",historyTags!O263="yellow",historyTags!O263="grey"),IF('Currently Exported 2'!O263=1, "have", "missing"),IF('Currently Exported 2'!O263=1, "extra", "ignore"))</f>
        <v>extra</v>
      </c>
      <c r="P263" s="1" t="str">
        <f ca="1">IF(OR(historyTags!P263="white",historyTags!P263="yellow",historyTags!P263="grey"),IF('Currently Exported 2'!P263=1, "have", "missing"),IF('Currently Exported 2'!P263=1, "extra", "ignore"))</f>
        <v>ignore</v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IF(OR(historyTags!B264="white",historyTags!B264="yellow",historyTags!B264="grey"),IF('Currently Exported 2'!B264=1, "have", "missing"),IF('Currently Exported 2'!B264=1, "extra", "ignore"))</f>
        <v>ignore</v>
      </c>
      <c r="C264" s="1" t="str">
        <f ca="1">IF(OR(historyTags!C264="white",historyTags!C264="yellow",historyTags!C264="grey"),IF('Currently Exported 2'!C264=1, "have", "missing"),IF('Currently Exported 2'!C264=1, "extra", "ignore"))</f>
        <v>ignore</v>
      </c>
      <c r="D264" s="1" t="str">
        <f ca="1">IF(OR(historyTags!D264="white",historyTags!D264="yellow",historyTags!D264="grey"),IF('Currently Exported 2'!D264=1, "have", "missing"),IF('Currently Exported 2'!D264=1, "extra", "ignore"))</f>
        <v>ignore</v>
      </c>
      <c r="E264" s="1" t="str">
        <f ca="1">IF(OR(historyTags!E264="white",historyTags!E264="yellow",historyTags!E264="grey"),IF('Currently Exported 2'!E264=1, "have", "missing"),IF('Currently Exported 2'!E264=1, "extra", "ignore"))</f>
        <v>ignore</v>
      </c>
      <c r="F264" s="1" t="str">
        <f ca="1">IF(OR(historyTags!F264="white",historyTags!F264="yellow",historyTags!F264="grey"),IF('Currently Exported 2'!F264=1, "have", "missing"),IF('Currently Exported 2'!F264=1, "extra", "ignore"))</f>
        <v>ignore</v>
      </c>
      <c r="G264" s="1" t="str">
        <f ca="1">IF(OR(historyTags!G264="white",historyTags!G264="yellow",historyTags!G264="grey"),IF('Currently Exported 2'!G264=1, "have", "missing"),IF('Currently Exported 2'!G264=1, "extra", "ignore"))</f>
        <v>ignore</v>
      </c>
      <c r="H264" s="1" t="str">
        <f ca="1">IF(OR(historyTags!H264="white",historyTags!H264="yellow",historyTags!H264="grey"),IF('Currently Exported 2'!H264=1, "have", "missing"),IF('Currently Exported 2'!H264=1, "extra", "ignore"))</f>
        <v>ignore</v>
      </c>
      <c r="I264" s="1" t="str">
        <f ca="1">IF(OR(historyTags!I264="white",historyTags!I264="yellow",historyTags!I264="grey"),IF('Currently Exported 2'!I264=1, "have", "missing"),IF('Currently Exported 2'!I264=1, "extra", "ignore"))</f>
        <v>ignore</v>
      </c>
      <c r="J264" s="1" t="str">
        <f ca="1">IF(OR(historyTags!J264="white",historyTags!J264="yellow",historyTags!J264="grey"),IF('Currently Exported 2'!J264=1, "have", "missing"),IF('Currently Exported 2'!J264=1, "extra", "ignore"))</f>
        <v>ignore</v>
      </c>
      <c r="K264" s="1" t="str">
        <f ca="1">IF(OR(historyTags!K264="white",historyTags!K264="yellow",historyTags!K264="grey"),IF('Currently Exported 2'!K264=1, "have", "missing"),IF('Currently Exported 2'!K264=1, "extra", "ignore"))</f>
        <v>ignore</v>
      </c>
      <c r="L264" s="1" t="str">
        <f ca="1">IF(OR(historyTags!L264="white",historyTags!L264="yellow",historyTags!L264="grey"),IF('Currently Exported 2'!L264=1, "have", "missing"),IF('Currently Exported 2'!L264=1, "extra", "ignore"))</f>
        <v>ignore</v>
      </c>
      <c r="M264" s="1" t="str">
        <f ca="1">IF(OR(historyTags!M264="white",historyTags!M264="yellow",historyTags!M264="grey"),IF('Currently Exported 2'!M264=1, "have", "missing"),IF('Currently Exported 2'!M264=1, "extra", "ignore"))</f>
        <v>ignore</v>
      </c>
      <c r="N264" s="1" t="str">
        <f ca="1">IF(OR(historyTags!N264="white",historyTags!N264="yellow",historyTags!N264="grey"),IF('Currently Exported 2'!N264=1, "have", "missing"),IF('Currently Exported 2'!N264=1, "extra", "ignore"))</f>
        <v>ignore</v>
      </c>
      <c r="O264" s="1" t="str">
        <f ca="1">IF(OR(historyTags!O264="white",historyTags!O264="yellow",historyTags!O264="grey"),IF('Currently Exported 2'!O264=1, "have", "missing"),IF('Currently Exported 2'!O264=1, "extra", "ignore"))</f>
        <v>ignore</v>
      </c>
      <c r="P264" s="1" t="str">
        <f ca="1">IF(OR(historyTags!P264="white",historyTags!P264="yellow",historyTags!P264="grey"),IF('Currently Exported 2'!P264=1, "have", "missing"),IF('Currently Exported 2'!P264=1, "extra", "ignore"))</f>
        <v>extra</v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IF(OR(historyTags!B265="white",historyTags!B265="yellow",historyTags!B265="grey"),IF('Currently Exported 2'!B265=1, "have", "missing"),IF('Currently Exported 2'!B265=1, "extra", "ignore"))</f>
        <v>ignore</v>
      </c>
      <c r="C265" s="1" t="str">
        <f ca="1">IF(OR(historyTags!C265="white",historyTags!C265="yellow",historyTags!C265="grey"),IF('Currently Exported 2'!C265=1, "have", "missing"),IF('Currently Exported 2'!C265=1, "extra", "ignore"))</f>
        <v>ignore</v>
      </c>
      <c r="D265" s="1" t="str">
        <f ca="1">IF(OR(historyTags!D265="white",historyTags!D265="yellow",historyTags!D265="grey"),IF('Currently Exported 2'!D265=1, "have", "missing"),IF('Currently Exported 2'!D265=1, "extra", "ignore"))</f>
        <v>ignore</v>
      </c>
      <c r="E265" s="1" t="str">
        <f ca="1">IF(OR(historyTags!E265="white",historyTags!E265="yellow",historyTags!E265="grey"),IF('Currently Exported 2'!E265=1, "have", "missing"),IF('Currently Exported 2'!E265=1, "extra", "ignore"))</f>
        <v>ignore</v>
      </c>
      <c r="F265" s="1" t="str">
        <f ca="1">IF(OR(historyTags!F265="white",historyTags!F265="yellow",historyTags!F265="grey"),IF('Currently Exported 2'!F265=1, "have", "missing"),IF('Currently Exported 2'!F265=1, "extra", "ignore"))</f>
        <v>ignore</v>
      </c>
      <c r="G265" s="1" t="str">
        <f ca="1">IF(OR(historyTags!G265="white",historyTags!G265="yellow",historyTags!G265="grey"),IF('Currently Exported 2'!G265=1, "have", "missing"),IF('Currently Exported 2'!G265=1, "extra", "ignore"))</f>
        <v>ignore</v>
      </c>
      <c r="H265" s="1" t="str">
        <f ca="1">IF(OR(historyTags!H265="white",historyTags!H265="yellow",historyTags!H265="grey"),IF('Currently Exported 2'!H265=1, "have", "missing"),IF('Currently Exported 2'!H265=1, "extra", "ignore"))</f>
        <v>ignore</v>
      </c>
      <c r="I265" s="1" t="str">
        <f ca="1">IF(OR(historyTags!I265="white",historyTags!I265="yellow",historyTags!I265="grey"),IF('Currently Exported 2'!I265=1, "have", "missing"),IF('Currently Exported 2'!I265=1, "extra", "ignore"))</f>
        <v>ignore</v>
      </c>
      <c r="J265" s="1" t="str">
        <f ca="1">IF(OR(historyTags!J265="white",historyTags!J265="yellow",historyTags!J265="grey"),IF('Currently Exported 2'!J265=1, "have", "missing"),IF('Currently Exported 2'!J265=1, "extra", "ignore"))</f>
        <v>ignore</v>
      </c>
      <c r="K265" s="1" t="str">
        <f ca="1">IF(OR(historyTags!K265="white",historyTags!K265="yellow",historyTags!K265="grey"),IF('Currently Exported 2'!K265=1, "have", "missing"),IF('Currently Exported 2'!K265=1, "extra", "ignore"))</f>
        <v>ignore</v>
      </c>
      <c r="L265" s="1" t="str">
        <f ca="1">IF(OR(historyTags!L265="white",historyTags!L265="yellow",historyTags!L265="grey"),IF('Currently Exported 2'!L265=1, "have", "missing"),IF('Currently Exported 2'!L265=1, "extra", "ignore"))</f>
        <v>ignore</v>
      </c>
      <c r="M265" s="1" t="str">
        <f ca="1">IF(OR(historyTags!M265="white",historyTags!M265="yellow",historyTags!M265="grey"),IF('Currently Exported 2'!M265=1, "have", "missing"),IF('Currently Exported 2'!M265=1, "extra", "ignore"))</f>
        <v>ignore</v>
      </c>
      <c r="N265" s="1" t="str">
        <f ca="1">IF(OR(historyTags!N265="white",historyTags!N265="yellow",historyTags!N265="grey"),IF('Currently Exported 2'!N265=1, "have", "missing"),IF('Currently Exported 2'!N265=1, "extra", "ignore"))</f>
        <v>ignore</v>
      </c>
      <c r="O265" s="1" t="str">
        <f ca="1">IF(OR(historyTags!O265="white",historyTags!O265="yellow",historyTags!O265="grey"),IF('Currently Exported 2'!O265=1, "have", "missing"),IF('Currently Exported 2'!O265=1, "extra", "ignore"))</f>
        <v>ignore</v>
      </c>
      <c r="P265" s="1" t="str">
        <f ca="1">IF(OR(historyTags!P265="white",historyTags!P265="yellow",historyTags!P265="grey"),IF('Currently Exported 2'!P265=1, "have", "missing"),IF('Currently Exported 2'!P265=1, "extra", "ignore"))</f>
        <v>extra</v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IF(OR(historyTags!B266="white",historyTags!B266="yellow",historyTags!B266="grey"),IF('Currently Exported 2'!B266=1, "have", "missing"),IF('Currently Exported 2'!B266=1, "extra", "ignore"))</f>
        <v>ignore</v>
      </c>
      <c r="C266" s="1" t="str">
        <f ca="1">IF(OR(historyTags!C266="white",historyTags!C266="yellow",historyTags!C266="grey"),IF('Currently Exported 2'!C266=1, "have", "missing"),IF('Currently Exported 2'!C266=1, "extra", "ignore"))</f>
        <v>ignore</v>
      </c>
      <c r="D266" s="1" t="str">
        <f ca="1">IF(OR(historyTags!D266="white",historyTags!D266="yellow",historyTags!D266="grey"),IF('Currently Exported 2'!D266=1, "have", "missing"),IF('Currently Exported 2'!D266=1, "extra", "ignore"))</f>
        <v>extra</v>
      </c>
      <c r="E266" s="1" t="str">
        <f ca="1">IF(OR(historyTags!E266="white",historyTags!E266="yellow",historyTags!E266="grey"),IF('Currently Exported 2'!E266=1, "have", "missing"),IF('Currently Exported 2'!E266=1, "extra", "ignore"))</f>
        <v>extra</v>
      </c>
      <c r="F266" s="1" t="str">
        <f ca="1">IF(OR(historyTags!F266="white",historyTags!F266="yellow",historyTags!F266="grey"),IF('Currently Exported 2'!F266=1, "have", "missing"),IF('Currently Exported 2'!F266=1, "extra", "ignore"))</f>
        <v>extra</v>
      </c>
      <c r="G266" s="1" t="str">
        <f ca="1">IF(OR(historyTags!G266="white",historyTags!G266="yellow",historyTags!G266="grey"),IF('Currently Exported 2'!G266=1, "have", "missing"),IF('Currently Exported 2'!G266=1, "extra", "ignore"))</f>
        <v>extra</v>
      </c>
      <c r="H266" s="1" t="str">
        <f ca="1">IF(OR(historyTags!H266="white",historyTags!H266="yellow",historyTags!H266="grey"),IF('Currently Exported 2'!H266=1, "have", "missing"),IF('Currently Exported 2'!H266=1, "extra", "ignore"))</f>
        <v>extra</v>
      </c>
      <c r="I266" s="1" t="str">
        <f ca="1">IF(OR(historyTags!I266="white",historyTags!I266="yellow",historyTags!I266="grey"),IF('Currently Exported 2'!I266=1, "have", "missing"),IF('Currently Exported 2'!I266=1, "extra", "ignore"))</f>
        <v>extra</v>
      </c>
      <c r="J266" s="1" t="str">
        <f ca="1">IF(OR(historyTags!J266="white",historyTags!J266="yellow",historyTags!J266="grey"),IF('Currently Exported 2'!J266=1, "have", "missing"),IF('Currently Exported 2'!J266=1, "extra", "ignore"))</f>
        <v>extra</v>
      </c>
      <c r="K266" s="1" t="str">
        <f ca="1">IF(OR(historyTags!K266="white",historyTags!K266="yellow",historyTags!K266="grey"),IF('Currently Exported 2'!K266=1, "have", "missing"),IF('Currently Exported 2'!K266=1, "extra", "ignore"))</f>
        <v>extra</v>
      </c>
      <c r="L266" s="1" t="str">
        <f ca="1">IF(OR(historyTags!L266="white",historyTags!L266="yellow",historyTags!L266="grey"),IF('Currently Exported 2'!L266=1, "have", "missing"),IF('Currently Exported 2'!L266=1, "extra", "ignore"))</f>
        <v>extra</v>
      </c>
      <c r="M266" s="1" t="str">
        <f ca="1">IF(OR(historyTags!M266="white",historyTags!M266="yellow",historyTags!M266="grey"),IF('Currently Exported 2'!M266=1, "have", "missing"),IF('Currently Exported 2'!M266=1, "extra", "ignore"))</f>
        <v>extra</v>
      </c>
      <c r="N266" s="1" t="str">
        <f ca="1">IF(OR(historyTags!N266="white",historyTags!N266="yellow",historyTags!N266="grey"),IF('Currently Exported 2'!N266=1, "have", "missing"),IF('Currently Exported 2'!N266=1, "extra", "ignore"))</f>
        <v>extra</v>
      </c>
      <c r="O266" s="1" t="str">
        <f ca="1">IF(OR(historyTags!O266="white",historyTags!O266="yellow",historyTags!O266="grey"),IF('Currently Exported 2'!O266=1, "have", "missing"),IF('Currently Exported 2'!O266=1, "extra", "ignore"))</f>
        <v>extra</v>
      </c>
      <c r="P266" s="1" t="str">
        <f ca="1">IF(OR(historyTags!P266="white",historyTags!P266="yellow",historyTags!P266="grey"),IF('Currently Exported 2'!P266=1, "have", "missing"),IF('Currently Exported 2'!P266=1, "extra", "ignore"))</f>
        <v>ignore</v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IF(OR(historyTags!B267="white",historyTags!B267="yellow",historyTags!B267="grey"),IF('Currently Exported 2'!B267=1, "have", "missing"),IF('Currently Exported 2'!B267=1, "extra", "ignore"))</f>
        <v>ignore</v>
      </c>
      <c r="C267" s="1" t="str">
        <f ca="1">IF(OR(historyTags!C267="white",historyTags!C267="yellow",historyTags!C267="grey"),IF('Currently Exported 2'!C267=1, "have", "missing"),IF('Currently Exported 2'!C267=1, "extra", "ignore"))</f>
        <v>ignore</v>
      </c>
      <c r="D267" s="1" t="str">
        <f ca="1">IF(OR(historyTags!D267="white",historyTags!D267="yellow",historyTags!D267="grey"),IF('Currently Exported 2'!D267=1, "have", "missing"),IF('Currently Exported 2'!D267=1, "extra", "ignore"))</f>
        <v>extra</v>
      </c>
      <c r="E267" s="1" t="str">
        <f ca="1">IF(OR(historyTags!E267="white",historyTags!E267="yellow",historyTags!E267="grey"),IF('Currently Exported 2'!E267=1, "have", "missing"),IF('Currently Exported 2'!E267=1, "extra", "ignore"))</f>
        <v>extra</v>
      </c>
      <c r="F267" s="1" t="str">
        <f ca="1">IF(OR(historyTags!F267="white",historyTags!F267="yellow",historyTags!F267="grey"),IF('Currently Exported 2'!F267=1, "have", "missing"),IF('Currently Exported 2'!F267=1, "extra", "ignore"))</f>
        <v>extra</v>
      </c>
      <c r="G267" s="1" t="str">
        <f ca="1">IF(OR(historyTags!G267="white",historyTags!G267="yellow",historyTags!G267="grey"),IF('Currently Exported 2'!G267=1, "have", "missing"),IF('Currently Exported 2'!G267=1, "extra", "ignore"))</f>
        <v>extra</v>
      </c>
      <c r="H267" s="1" t="str">
        <f ca="1">IF(OR(historyTags!H267="white",historyTags!H267="yellow",historyTags!H267="grey"),IF('Currently Exported 2'!H267=1, "have", "missing"),IF('Currently Exported 2'!H267=1, "extra", "ignore"))</f>
        <v>extra</v>
      </c>
      <c r="I267" s="1" t="str">
        <f ca="1">IF(OR(historyTags!I267="white",historyTags!I267="yellow",historyTags!I267="grey"),IF('Currently Exported 2'!I267=1, "have", "missing"),IF('Currently Exported 2'!I267=1, "extra", "ignore"))</f>
        <v>extra</v>
      </c>
      <c r="J267" s="1" t="str">
        <f ca="1">IF(OR(historyTags!J267="white",historyTags!J267="yellow",historyTags!J267="grey"),IF('Currently Exported 2'!J267=1, "have", "missing"),IF('Currently Exported 2'!J267=1, "extra", "ignore"))</f>
        <v>extra</v>
      </c>
      <c r="K267" s="1" t="str">
        <f ca="1">IF(OR(historyTags!K267="white",historyTags!K267="yellow",historyTags!K267="grey"),IF('Currently Exported 2'!K267=1, "have", "missing"),IF('Currently Exported 2'!K267=1, "extra", "ignore"))</f>
        <v>extra</v>
      </c>
      <c r="L267" s="1" t="str">
        <f ca="1">IF(OR(historyTags!L267="white",historyTags!L267="yellow",historyTags!L267="grey"),IF('Currently Exported 2'!L267=1, "have", "missing"),IF('Currently Exported 2'!L267=1, "extra", "ignore"))</f>
        <v>extra</v>
      </c>
      <c r="M267" s="1" t="str">
        <f ca="1">IF(OR(historyTags!M267="white",historyTags!M267="yellow",historyTags!M267="grey"),IF('Currently Exported 2'!M267=1, "have", "missing"),IF('Currently Exported 2'!M267=1, "extra", "ignore"))</f>
        <v>extra</v>
      </c>
      <c r="N267" s="1" t="str">
        <f ca="1">IF(OR(historyTags!N267="white",historyTags!N267="yellow",historyTags!N267="grey"),IF('Currently Exported 2'!N267=1, "have", "missing"),IF('Currently Exported 2'!N267=1, "extra", "ignore"))</f>
        <v>extra</v>
      </c>
      <c r="O267" s="1" t="str">
        <f ca="1">IF(OR(historyTags!O267="white",historyTags!O267="yellow",historyTags!O267="grey"),IF('Currently Exported 2'!O267=1, "have", "missing"),IF('Currently Exported 2'!O267=1, "extra", "ignore"))</f>
        <v>extra</v>
      </c>
      <c r="P267" s="1" t="str">
        <f ca="1">IF(OR(historyTags!P267="white",historyTags!P267="yellow",historyTags!P267="grey"),IF('Currently Exported 2'!P267=1, "have", "missing"),IF('Currently Exported 2'!P267=1, "extra", "ignore"))</f>
        <v>extra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IF(OR(historyTags!B268="white",historyTags!B268="yellow",historyTags!B268="grey"),IF('Currently Exported 2'!B268=1, "have", "missing"),IF('Currently Exported 2'!B268=1, "extra", "ignore"))</f>
        <v>ignore</v>
      </c>
      <c r="C268" s="1" t="str">
        <f ca="1">IF(OR(historyTags!C268="white",historyTags!C268="yellow",historyTags!C268="grey"),IF('Currently Exported 2'!C268=1, "have", "missing"),IF('Currently Exported 2'!C268=1, "extra", "ignore"))</f>
        <v>ignore</v>
      </c>
      <c r="D268" s="1" t="str">
        <f ca="1">IF(OR(historyTags!D268="white",historyTags!D268="yellow",historyTags!D268="grey"),IF('Currently Exported 2'!D268=1, "have", "missing"),IF('Currently Exported 2'!D268=1, "extra", "ignore"))</f>
        <v>extra</v>
      </c>
      <c r="E268" s="1" t="str">
        <f ca="1">IF(OR(historyTags!E268="white",historyTags!E268="yellow",historyTags!E268="grey"),IF('Currently Exported 2'!E268=1, "have", "missing"),IF('Currently Exported 2'!E268=1, "extra", "ignore"))</f>
        <v>extra</v>
      </c>
      <c r="F268" s="1" t="str">
        <f ca="1">IF(OR(historyTags!F268="white",historyTags!F268="yellow",historyTags!F268="grey"),IF('Currently Exported 2'!F268=1, "have", "missing"),IF('Currently Exported 2'!F268=1, "extra", "ignore"))</f>
        <v>extra</v>
      </c>
      <c r="G268" s="1" t="str">
        <f ca="1">IF(OR(historyTags!G268="white",historyTags!G268="yellow",historyTags!G268="grey"),IF('Currently Exported 2'!G268=1, "have", "missing"),IF('Currently Exported 2'!G268=1, "extra", "ignore"))</f>
        <v>extra</v>
      </c>
      <c r="H268" s="1" t="str">
        <f ca="1">IF(OR(historyTags!H268="white",historyTags!H268="yellow",historyTags!H268="grey"),IF('Currently Exported 2'!H268=1, "have", "missing"),IF('Currently Exported 2'!H268=1, "extra", "ignore"))</f>
        <v>extra</v>
      </c>
      <c r="I268" s="1" t="str">
        <f ca="1">IF(OR(historyTags!I268="white",historyTags!I268="yellow",historyTags!I268="grey"),IF('Currently Exported 2'!I268=1, "have", "missing"),IF('Currently Exported 2'!I268=1, "extra", "ignore"))</f>
        <v>extra</v>
      </c>
      <c r="J268" s="1" t="str">
        <f ca="1">IF(OR(historyTags!J268="white",historyTags!J268="yellow",historyTags!J268="grey"),IF('Currently Exported 2'!J268=1, "have", "missing"),IF('Currently Exported 2'!J268=1, "extra", "ignore"))</f>
        <v>extra</v>
      </c>
      <c r="K268" s="1" t="str">
        <f ca="1">IF(OR(historyTags!K268="white",historyTags!K268="yellow",historyTags!K268="grey"),IF('Currently Exported 2'!K268=1, "have", "missing"),IF('Currently Exported 2'!K268=1, "extra", "ignore"))</f>
        <v>extra</v>
      </c>
      <c r="L268" s="1" t="str">
        <f ca="1">IF(OR(historyTags!L268="white",historyTags!L268="yellow",historyTags!L268="grey"),IF('Currently Exported 2'!L268=1, "have", "missing"),IF('Currently Exported 2'!L268=1, "extra", "ignore"))</f>
        <v>extra</v>
      </c>
      <c r="M268" s="1" t="str">
        <f ca="1">IF(OR(historyTags!M268="white",historyTags!M268="yellow",historyTags!M268="grey"),IF('Currently Exported 2'!M268=1, "have", "missing"),IF('Currently Exported 2'!M268=1, "extra", "ignore"))</f>
        <v>extra</v>
      </c>
      <c r="N268" s="1" t="str">
        <f ca="1">IF(OR(historyTags!N268="white",historyTags!N268="yellow",historyTags!N268="grey"),IF('Currently Exported 2'!N268=1, "have", "missing"),IF('Currently Exported 2'!N268=1, "extra", "ignore"))</f>
        <v>extra</v>
      </c>
      <c r="O268" s="1" t="str">
        <f ca="1">IF(OR(historyTags!O268="white",historyTags!O268="yellow",historyTags!O268="grey"),IF('Currently Exported 2'!O268=1, "have", "missing"),IF('Currently Exported 2'!O268=1, "extra", "ignore"))</f>
        <v>extra</v>
      </c>
      <c r="P268" s="1" t="str">
        <f ca="1">IF(OR(historyTags!P268="white",historyTags!P268="yellow",historyTags!P268="grey"),IF('Currently Exported 2'!P268=1, "have", "missing"),IF('Currently Exported 2'!P268=1, "extra", "ignore"))</f>
        <v>ignore</v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IF(OR(historyTags!B269="white",historyTags!B269="yellow",historyTags!B269="grey"),IF('Currently Exported 2'!B269=1, "have", "missing"),IF('Currently Exported 2'!B269=1, "extra", "ignore"))</f>
        <v>ignore</v>
      </c>
      <c r="C269" s="1" t="str">
        <f ca="1">IF(OR(historyTags!C269="white",historyTags!C269="yellow",historyTags!C269="grey"),IF('Currently Exported 2'!C269=1, "have", "missing"),IF('Currently Exported 2'!C269=1, "extra", "ignore"))</f>
        <v>ignore</v>
      </c>
      <c r="D269" s="1" t="str">
        <f ca="1">IF(OR(historyTags!D269="white",historyTags!D269="yellow",historyTags!D269="grey"),IF('Currently Exported 2'!D269=1, "have", "missing"),IF('Currently Exported 2'!D269=1, "extra", "ignore"))</f>
        <v>ignore</v>
      </c>
      <c r="E269" s="1" t="str">
        <f ca="1">IF(OR(historyTags!E269="white",historyTags!E269="yellow",historyTags!E269="grey"),IF('Currently Exported 2'!E269=1, "have", "missing"),IF('Currently Exported 2'!E269=1, "extra", "ignore"))</f>
        <v>ignore</v>
      </c>
      <c r="F269" s="1" t="str">
        <f ca="1">IF(OR(historyTags!F269="white",historyTags!F269="yellow",historyTags!F269="grey"),IF('Currently Exported 2'!F269=1, "have", "missing"),IF('Currently Exported 2'!F269=1, "extra", "ignore"))</f>
        <v>ignore</v>
      </c>
      <c r="G269" s="1" t="str">
        <f ca="1">IF(OR(historyTags!G269="white",historyTags!G269="yellow",historyTags!G269="grey"),IF('Currently Exported 2'!G269=1, "have", "missing"),IF('Currently Exported 2'!G269=1, "extra", "ignore"))</f>
        <v>ignore</v>
      </c>
      <c r="H269" s="1" t="str">
        <f ca="1">IF(OR(historyTags!H269="white",historyTags!H269="yellow",historyTags!H269="grey"),IF('Currently Exported 2'!H269=1, "have", "missing"),IF('Currently Exported 2'!H269=1, "extra", "ignore"))</f>
        <v>ignore</v>
      </c>
      <c r="I269" s="1" t="str">
        <f ca="1">IF(OR(historyTags!I269="white",historyTags!I269="yellow",historyTags!I269="grey"),IF('Currently Exported 2'!I269=1, "have", "missing"),IF('Currently Exported 2'!I269=1, "extra", "ignore"))</f>
        <v>ignore</v>
      </c>
      <c r="J269" s="1" t="str">
        <f ca="1">IF(OR(historyTags!J269="white",historyTags!J269="yellow",historyTags!J269="grey"),IF('Currently Exported 2'!J269=1, "have", "missing"),IF('Currently Exported 2'!J269=1, "extra", "ignore"))</f>
        <v>ignore</v>
      </c>
      <c r="K269" s="1" t="str">
        <f ca="1">IF(OR(historyTags!K269="white",historyTags!K269="yellow",historyTags!K269="grey"),IF('Currently Exported 2'!K269=1, "have", "missing"),IF('Currently Exported 2'!K269=1, "extra", "ignore"))</f>
        <v>ignore</v>
      </c>
      <c r="L269" s="1" t="str">
        <f ca="1">IF(OR(historyTags!L269="white",historyTags!L269="yellow",historyTags!L269="grey"),IF('Currently Exported 2'!L269=1, "have", "missing"),IF('Currently Exported 2'!L269=1, "extra", "ignore"))</f>
        <v>ignore</v>
      </c>
      <c r="M269" s="1" t="str">
        <f ca="1">IF(OR(historyTags!M269="white",historyTags!M269="yellow",historyTags!M269="grey"),IF('Currently Exported 2'!M269=1, "have", "missing"),IF('Currently Exported 2'!M269=1, "extra", "ignore"))</f>
        <v>ignore</v>
      </c>
      <c r="N269" s="1" t="str">
        <f ca="1">IF(OR(historyTags!N269="white",historyTags!N269="yellow",historyTags!N269="grey"),IF('Currently Exported 2'!N269=1, "have", "missing"),IF('Currently Exported 2'!N269=1, "extra", "ignore"))</f>
        <v>ignore</v>
      </c>
      <c r="O269" s="1" t="str">
        <f ca="1">IF(OR(historyTags!O269="white",historyTags!O269="yellow",historyTags!O269="grey"),IF('Currently Exported 2'!O269=1, "have", "missing"),IF('Currently Exported 2'!O269=1, "extra", "ignore"))</f>
        <v>ignore</v>
      </c>
      <c r="P269" s="1" t="str">
        <f ca="1">IF(OR(historyTags!P269="white",historyTags!P269="yellow",historyTags!P269="grey"),IF('Currently Exported 2'!P269=1, "have", "missing"),IF('Currently Exported 2'!P269=1, "extra", "ignore"))</f>
        <v>extra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IF(OR(historyTags!B270="white",historyTags!B270="yellow",historyTags!B270="grey"),IF('Currently Exported 2'!B270=1, "have", "missing"),IF('Currently Exported 2'!B270=1, "extra", "ignore"))</f>
        <v>ignore</v>
      </c>
      <c r="C270" s="1" t="str">
        <f ca="1">IF(OR(historyTags!C270="white",historyTags!C270="yellow",historyTags!C270="grey"),IF('Currently Exported 2'!C270=1, "have", "missing"),IF('Currently Exported 2'!C270=1, "extra", "ignore"))</f>
        <v>ignore</v>
      </c>
      <c r="D270" s="1" t="str">
        <f ca="1">IF(OR(historyTags!D270="white",historyTags!D270="yellow",historyTags!D270="grey"),IF('Currently Exported 2'!D270=1, "have", "missing"),IF('Currently Exported 2'!D270=1, "extra", "ignore"))</f>
        <v>extra</v>
      </c>
      <c r="E270" s="1" t="str">
        <f ca="1">IF(OR(historyTags!E270="white",historyTags!E270="yellow",historyTags!E270="grey"),IF('Currently Exported 2'!E270=1, "have", "missing"),IF('Currently Exported 2'!E270=1, "extra", "ignore"))</f>
        <v>extra</v>
      </c>
      <c r="F270" s="1" t="str">
        <f ca="1">IF(OR(historyTags!F270="white",historyTags!F270="yellow",historyTags!F270="grey"),IF('Currently Exported 2'!F270=1, "have", "missing"),IF('Currently Exported 2'!F270=1, "extra", "ignore"))</f>
        <v>extra</v>
      </c>
      <c r="G270" s="1" t="str">
        <f ca="1">IF(OR(historyTags!G270="white",historyTags!G270="yellow",historyTags!G270="grey"),IF('Currently Exported 2'!G270=1, "have", "missing"),IF('Currently Exported 2'!G270=1, "extra", "ignore"))</f>
        <v>extra</v>
      </c>
      <c r="H270" s="1" t="str">
        <f ca="1">IF(OR(historyTags!H270="white",historyTags!H270="yellow",historyTags!H270="grey"),IF('Currently Exported 2'!H270=1, "have", "missing"),IF('Currently Exported 2'!H270=1, "extra", "ignore"))</f>
        <v>extra</v>
      </c>
      <c r="I270" s="1" t="str">
        <f ca="1">IF(OR(historyTags!I270="white",historyTags!I270="yellow",historyTags!I270="grey"),IF('Currently Exported 2'!I270=1, "have", "missing"),IF('Currently Exported 2'!I270=1, "extra", "ignore"))</f>
        <v>extra</v>
      </c>
      <c r="J270" s="1" t="str">
        <f ca="1">IF(OR(historyTags!J270="white",historyTags!J270="yellow",historyTags!J270="grey"),IF('Currently Exported 2'!J270=1, "have", "missing"),IF('Currently Exported 2'!J270=1, "extra", "ignore"))</f>
        <v>extra</v>
      </c>
      <c r="K270" s="1" t="str">
        <f ca="1">IF(OR(historyTags!K270="white",historyTags!K270="yellow",historyTags!K270="grey"),IF('Currently Exported 2'!K270=1, "have", "missing"),IF('Currently Exported 2'!K270=1, "extra", "ignore"))</f>
        <v>extra</v>
      </c>
      <c r="L270" s="1" t="str">
        <f ca="1">IF(OR(historyTags!L270="white",historyTags!L270="yellow",historyTags!L270="grey"),IF('Currently Exported 2'!L270=1, "have", "missing"),IF('Currently Exported 2'!L270=1, "extra", "ignore"))</f>
        <v>extra</v>
      </c>
      <c r="M270" s="1" t="str">
        <f ca="1">IF(OR(historyTags!M270="white",historyTags!M270="yellow",historyTags!M270="grey"),IF('Currently Exported 2'!M270=1, "have", "missing"),IF('Currently Exported 2'!M270=1, "extra", "ignore"))</f>
        <v>extra</v>
      </c>
      <c r="N270" s="1" t="str">
        <f ca="1">IF(OR(historyTags!N270="white",historyTags!N270="yellow",historyTags!N270="grey"),IF('Currently Exported 2'!N270=1, "have", "missing"),IF('Currently Exported 2'!N270=1, "extra", "ignore"))</f>
        <v>extra</v>
      </c>
      <c r="O270" s="1" t="str">
        <f ca="1">IF(OR(historyTags!O270="white",historyTags!O270="yellow",historyTags!O270="grey"),IF('Currently Exported 2'!O270=1, "have", "missing"),IF('Currently Exported 2'!O270=1, "extra", "ignore"))</f>
        <v>extra</v>
      </c>
      <c r="P270" s="1" t="str">
        <f ca="1">IF(OR(historyTags!P270="white",historyTags!P270="yellow",historyTags!P270="grey"),IF('Currently Exported 2'!P270=1, "have", "missing"),IF('Currently Exported 2'!P270=1, "extra", "ignore"))</f>
        <v>ignore</v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IF(OR(historyTags!B271="white",historyTags!B271="yellow",historyTags!B271="grey"),IF('Currently Exported 2'!B271=1, "have", "missing"),IF('Currently Exported 2'!B271=1, "extra", "ignore"))</f>
        <v>ignore</v>
      </c>
      <c r="C271" s="1" t="str">
        <f ca="1">IF(OR(historyTags!C271="white",historyTags!C271="yellow",historyTags!C271="grey"),IF('Currently Exported 2'!C271=1, "have", "missing"),IF('Currently Exported 2'!C271=1, "extra", "ignore"))</f>
        <v>ignore</v>
      </c>
      <c r="D271" s="1" t="str">
        <f ca="1">IF(OR(historyTags!D271="white",historyTags!D271="yellow",historyTags!D271="grey"),IF('Currently Exported 2'!D271=1, "have", "missing"),IF('Currently Exported 2'!D271=1, "extra", "ignore"))</f>
        <v>extra</v>
      </c>
      <c r="E271" s="1" t="str">
        <f ca="1">IF(OR(historyTags!E271="white",historyTags!E271="yellow",historyTags!E271="grey"),IF('Currently Exported 2'!E271=1, "have", "missing"),IF('Currently Exported 2'!E271=1, "extra", "ignore"))</f>
        <v>extra</v>
      </c>
      <c r="F271" s="1" t="str">
        <f ca="1">IF(OR(historyTags!F271="white",historyTags!F271="yellow",historyTags!F271="grey"),IF('Currently Exported 2'!F271=1, "have", "missing"),IF('Currently Exported 2'!F271=1, "extra", "ignore"))</f>
        <v>extra</v>
      </c>
      <c r="G271" s="1" t="str">
        <f ca="1">IF(OR(historyTags!G271="white",historyTags!G271="yellow",historyTags!G271="grey"),IF('Currently Exported 2'!G271=1, "have", "missing"),IF('Currently Exported 2'!G271=1, "extra", "ignore"))</f>
        <v>extra</v>
      </c>
      <c r="H271" s="1" t="str">
        <f ca="1">IF(OR(historyTags!H271="white",historyTags!H271="yellow",historyTags!H271="grey"),IF('Currently Exported 2'!H271=1, "have", "missing"),IF('Currently Exported 2'!H271=1, "extra", "ignore"))</f>
        <v>extra</v>
      </c>
      <c r="I271" s="1" t="str">
        <f ca="1">IF(OR(historyTags!I271="white",historyTags!I271="yellow",historyTags!I271="grey"),IF('Currently Exported 2'!I271=1, "have", "missing"),IF('Currently Exported 2'!I271=1, "extra", "ignore"))</f>
        <v>extra</v>
      </c>
      <c r="J271" s="1" t="str">
        <f ca="1">IF(OR(historyTags!J271="white",historyTags!J271="yellow",historyTags!J271="grey"),IF('Currently Exported 2'!J271=1, "have", "missing"),IF('Currently Exported 2'!J271=1, "extra", "ignore"))</f>
        <v>extra</v>
      </c>
      <c r="K271" s="1" t="str">
        <f ca="1">IF(OR(historyTags!K271="white",historyTags!K271="yellow",historyTags!K271="grey"),IF('Currently Exported 2'!K271=1, "have", "missing"),IF('Currently Exported 2'!K271=1, "extra", "ignore"))</f>
        <v>extra</v>
      </c>
      <c r="L271" s="1" t="str">
        <f ca="1">IF(OR(historyTags!L271="white",historyTags!L271="yellow",historyTags!L271="grey"),IF('Currently Exported 2'!L271=1, "have", "missing"),IF('Currently Exported 2'!L271=1, "extra", "ignore"))</f>
        <v>extra</v>
      </c>
      <c r="M271" s="1" t="str">
        <f ca="1">IF(OR(historyTags!M271="white",historyTags!M271="yellow",historyTags!M271="grey"),IF('Currently Exported 2'!M271=1, "have", "missing"),IF('Currently Exported 2'!M271=1, "extra", "ignore"))</f>
        <v>extra</v>
      </c>
      <c r="N271" s="1" t="str">
        <f ca="1">IF(OR(historyTags!N271="white",historyTags!N271="yellow",historyTags!N271="grey"),IF('Currently Exported 2'!N271=1, "have", "missing"),IF('Currently Exported 2'!N271=1, "extra", "ignore"))</f>
        <v>extra</v>
      </c>
      <c r="O271" s="1" t="str">
        <f ca="1">IF(OR(historyTags!O271="white",historyTags!O271="yellow",historyTags!O271="grey"),IF('Currently Exported 2'!O271=1, "have", "missing"),IF('Currently Exported 2'!O271=1, "extra", "ignore"))</f>
        <v>extra</v>
      </c>
      <c r="P271" s="1" t="str">
        <f ca="1">IF(OR(historyTags!P271="white",historyTags!P271="yellow",historyTags!P271="grey"),IF('Currently Exported 2'!P271=1, "have", "missing"),IF('Currently Exported 2'!P271=1, "extra", "ignore"))</f>
        <v>extra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IF(OR(historyTags!B272="white",historyTags!B272="yellow",historyTags!B272="grey"),IF('Currently Exported 2'!B272=1, "have", "missing"),IF('Currently Exported 2'!B272=1, "extra", "ignore"))</f>
        <v>ignore</v>
      </c>
      <c r="C272" s="1" t="str">
        <f ca="1">IF(OR(historyTags!C272="white",historyTags!C272="yellow",historyTags!C272="grey"),IF('Currently Exported 2'!C272=1, "have", "missing"),IF('Currently Exported 2'!C272=1, "extra", "ignore"))</f>
        <v>ignore</v>
      </c>
      <c r="D272" s="1" t="str">
        <f ca="1">IF(OR(historyTags!D272="white",historyTags!D272="yellow",historyTags!D272="grey"),IF('Currently Exported 2'!D272=1, "have", "missing"),IF('Currently Exported 2'!D272=1, "extra", "ignore"))</f>
        <v>ignore</v>
      </c>
      <c r="E272" s="1" t="str">
        <f ca="1">IF(OR(historyTags!E272="white",historyTags!E272="yellow",historyTags!E272="grey"),IF('Currently Exported 2'!E272=1, "have", "missing"),IF('Currently Exported 2'!E272=1, "extra", "ignore"))</f>
        <v>ignore</v>
      </c>
      <c r="F272" s="1" t="str">
        <f ca="1">IF(OR(historyTags!F272="white",historyTags!F272="yellow",historyTags!F272="grey"),IF('Currently Exported 2'!F272=1, "have", "missing"),IF('Currently Exported 2'!F272=1, "extra", "ignore"))</f>
        <v>ignore</v>
      </c>
      <c r="G272" s="1" t="str">
        <f ca="1">IF(OR(historyTags!G272="white",historyTags!G272="yellow",historyTags!G272="grey"),IF('Currently Exported 2'!G272=1, "have", "missing"),IF('Currently Exported 2'!G272=1, "extra", "ignore"))</f>
        <v>ignore</v>
      </c>
      <c r="H272" s="1" t="str">
        <f ca="1">IF(OR(historyTags!H272="white",historyTags!H272="yellow",historyTags!H272="grey"),IF('Currently Exported 2'!H272=1, "have", "missing"),IF('Currently Exported 2'!H272=1, "extra", "ignore"))</f>
        <v>ignore</v>
      </c>
      <c r="I272" s="1" t="str">
        <f ca="1">IF(OR(historyTags!I272="white",historyTags!I272="yellow",historyTags!I272="grey"),IF('Currently Exported 2'!I272=1, "have", "missing"),IF('Currently Exported 2'!I272=1, "extra", "ignore"))</f>
        <v>ignore</v>
      </c>
      <c r="J272" s="1" t="str">
        <f ca="1">IF(OR(historyTags!J272="white",historyTags!J272="yellow",historyTags!J272="grey"),IF('Currently Exported 2'!J272=1, "have", "missing"),IF('Currently Exported 2'!J272=1, "extra", "ignore"))</f>
        <v>ignore</v>
      </c>
      <c r="K272" s="1" t="str">
        <f ca="1">IF(OR(historyTags!K272="white",historyTags!K272="yellow",historyTags!K272="grey"),IF('Currently Exported 2'!K272=1, "have", "missing"),IF('Currently Exported 2'!K272=1, "extra", "ignore"))</f>
        <v>ignore</v>
      </c>
      <c r="L272" s="1" t="str">
        <f ca="1">IF(OR(historyTags!L272="white",historyTags!L272="yellow",historyTags!L272="grey"),IF('Currently Exported 2'!L272=1, "have", "missing"),IF('Currently Exported 2'!L272=1, "extra", "ignore"))</f>
        <v>ignore</v>
      </c>
      <c r="M272" s="1" t="str">
        <f ca="1">IF(OR(historyTags!M272="white",historyTags!M272="yellow",historyTags!M272="grey"),IF('Currently Exported 2'!M272=1, "have", "missing"),IF('Currently Exported 2'!M272=1, "extra", "ignore"))</f>
        <v>ignore</v>
      </c>
      <c r="N272" s="1" t="str">
        <f ca="1">IF(OR(historyTags!N272="white",historyTags!N272="yellow",historyTags!N272="grey"),IF('Currently Exported 2'!N272=1, "have", "missing"),IF('Currently Exported 2'!N272=1, "extra", "ignore"))</f>
        <v>ignore</v>
      </c>
      <c r="O272" s="1" t="str">
        <f ca="1">IF(OR(historyTags!O272="white",historyTags!O272="yellow",historyTags!O272="grey"),IF('Currently Exported 2'!O272=1, "have", "missing"),IF('Currently Exported 2'!O272=1, "extra", "ignore"))</f>
        <v>ignore</v>
      </c>
      <c r="P272" s="1" t="str">
        <f ca="1">IF(OR(historyTags!P272="white",historyTags!P272="yellow",historyTags!P272="grey"),IF('Currently Exported 2'!P272=1, "have", "missing"),IF('Currently Exported 2'!P272=1, "extra", "ignore"))</f>
        <v>ignore</v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IF(OR(historyTags!B273="white",historyTags!B273="yellow",historyTags!B273="grey"),IF('Currently Exported 2'!B273=1, "have", "missing"),IF('Currently Exported 2'!B273=1, "extra", "ignore"))</f>
        <v>ignore</v>
      </c>
      <c r="C273" s="1" t="str">
        <f ca="1">IF(OR(historyTags!C273="white",historyTags!C273="yellow",historyTags!C273="grey"),IF('Currently Exported 2'!C273=1, "have", "missing"),IF('Currently Exported 2'!C273=1, "extra", "ignore"))</f>
        <v>ignore</v>
      </c>
      <c r="D273" s="1" t="str">
        <f ca="1">IF(OR(historyTags!D273="white",historyTags!D273="yellow",historyTags!D273="grey"),IF('Currently Exported 2'!D273=1, "have", "missing"),IF('Currently Exported 2'!D273=1, "extra", "ignore"))</f>
        <v>ignore</v>
      </c>
      <c r="E273" s="1" t="str">
        <f ca="1">IF(OR(historyTags!E273="white",historyTags!E273="yellow",historyTags!E273="grey"),IF('Currently Exported 2'!E273=1, "have", "missing"),IF('Currently Exported 2'!E273=1, "extra", "ignore"))</f>
        <v>ignore</v>
      </c>
      <c r="F273" s="1" t="str">
        <f ca="1">IF(OR(historyTags!F273="white",historyTags!F273="yellow",historyTags!F273="grey"),IF('Currently Exported 2'!F273=1, "have", "missing"),IF('Currently Exported 2'!F273=1, "extra", "ignore"))</f>
        <v>ignore</v>
      </c>
      <c r="G273" s="1" t="str">
        <f ca="1">IF(OR(historyTags!G273="white",historyTags!G273="yellow",historyTags!G273="grey"),IF('Currently Exported 2'!G273=1, "have", "missing"),IF('Currently Exported 2'!G273=1, "extra", "ignore"))</f>
        <v>ignore</v>
      </c>
      <c r="H273" s="1" t="str">
        <f ca="1">IF(OR(historyTags!H273="white",historyTags!H273="yellow",historyTags!H273="grey"),IF('Currently Exported 2'!H273=1, "have", "missing"),IF('Currently Exported 2'!H273=1, "extra", "ignore"))</f>
        <v>ignore</v>
      </c>
      <c r="I273" s="1" t="str">
        <f ca="1">IF(OR(historyTags!I273="white",historyTags!I273="yellow",historyTags!I273="grey"),IF('Currently Exported 2'!I273=1, "have", "missing"),IF('Currently Exported 2'!I273=1, "extra", "ignore"))</f>
        <v>ignore</v>
      </c>
      <c r="J273" s="1" t="str">
        <f ca="1">IF(OR(historyTags!J273="white",historyTags!J273="yellow",historyTags!J273="grey"),IF('Currently Exported 2'!J273=1, "have", "missing"),IF('Currently Exported 2'!J273=1, "extra", "ignore"))</f>
        <v>ignore</v>
      </c>
      <c r="K273" s="1" t="str">
        <f ca="1">IF(OR(historyTags!K273="white",historyTags!K273="yellow",historyTags!K273="grey"),IF('Currently Exported 2'!K273=1, "have", "missing"),IF('Currently Exported 2'!K273=1, "extra", "ignore"))</f>
        <v>ignore</v>
      </c>
      <c r="L273" s="1" t="str">
        <f ca="1">IF(OR(historyTags!L273="white",historyTags!L273="yellow",historyTags!L273="grey"),IF('Currently Exported 2'!L273=1, "have", "missing"),IF('Currently Exported 2'!L273=1, "extra", "ignore"))</f>
        <v>ignore</v>
      </c>
      <c r="M273" s="1" t="str">
        <f ca="1">IF(OR(historyTags!M273="white",historyTags!M273="yellow",historyTags!M273="grey"),IF('Currently Exported 2'!M273=1, "have", "missing"),IF('Currently Exported 2'!M273=1, "extra", "ignore"))</f>
        <v>ignore</v>
      </c>
      <c r="N273" s="1" t="str">
        <f ca="1">IF(OR(historyTags!N273="white",historyTags!N273="yellow",historyTags!N273="grey"),IF('Currently Exported 2'!N273=1, "have", "missing"),IF('Currently Exported 2'!N273=1, "extra", "ignore"))</f>
        <v>ignore</v>
      </c>
      <c r="O273" s="1" t="str">
        <f ca="1">IF(OR(historyTags!O273="white",historyTags!O273="yellow",historyTags!O273="grey"),IF('Currently Exported 2'!O273=1, "have", "missing"),IF('Currently Exported 2'!O273=1, "extra", "ignore"))</f>
        <v>ignore</v>
      </c>
      <c r="P273" s="1" t="str">
        <f ca="1">IF(OR(historyTags!P273="white",historyTags!P273="yellow",historyTags!P273="grey"),IF('Currently Exported 2'!P273=1, "have", "missing"),IF('Currently Exported 2'!P273=1, "extra", "ignore"))</f>
        <v>ignore</v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IF(OR(historyTags!B274="white",historyTags!B274="yellow",historyTags!B274="grey"),IF('Currently Exported 2'!B274=1, "have", "missing"),IF('Currently Exported 2'!B274=1, "extra", "ignore"))</f>
        <v>ignore</v>
      </c>
      <c r="C274" s="1" t="str">
        <f ca="1">IF(OR(historyTags!C274="white",historyTags!C274="yellow",historyTags!C274="grey"),IF('Currently Exported 2'!C274=1, "have", "missing"),IF('Currently Exported 2'!C274=1, "extra", "ignore"))</f>
        <v>ignore</v>
      </c>
      <c r="D274" s="1" t="str">
        <f ca="1">IF(OR(historyTags!D274="white",historyTags!D274="yellow",historyTags!D274="grey"),IF('Currently Exported 2'!D274=1, "have", "missing"),IF('Currently Exported 2'!D274=1, "extra", "ignore"))</f>
        <v>ignore</v>
      </c>
      <c r="E274" s="1" t="str">
        <f ca="1">IF(OR(historyTags!E274="white",historyTags!E274="yellow",historyTags!E274="grey"),IF('Currently Exported 2'!E274=1, "have", "missing"),IF('Currently Exported 2'!E274=1, "extra", "ignore"))</f>
        <v>ignore</v>
      </c>
      <c r="F274" s="1" t="str">
        <f ca="1">IF(OR(historyTags!F274="white",historyTags!F274="yellow",historyTags!F274="grey"),IF('Currently Exported 2'!F274=1, "have", "missing"),IF('Currently Exported 2'!F274=1, "extra", "ignore"))</f>
        <v>ignore</v>
      </c>
      <c r="G274" s="1" t="str">
        <f ca="1">IF(OR(historyTags!G274="white",historyTags!G274="yellow",historyTags!G274="grey"),IF('Currently Exported 2'!G274=1, "have", "missing"),IF('Currently Exported 2'!G274=1, "extra", "ignore"))</f>
        <v>ignore</v>
      </c>
      <c r="H274" s="1" t="str">
        <f ca="1">IF(OR(historyTags!H274="white",historyTags!H274="yellow",historyTags!H274="grey"),IF('Currently Exported 2'!H274=1, "have", "missing"),IF('Currently Exported 2'!H274=1, "extra", "ignore"))</f>
        <v>ignore</v>
      </c>
      <c r="I274" s="1" t="str">
        <f ca="1">IF(OR(historyTags!I274="white",historyTags!I274="yellow",historyTags!I274="grey"),IF('Currently Exported 2'!I274=1, "have", "missing"),IF('Currently Exported 2'!I274=1, "extra", "ignore"))</f>
        <v>ignore</v>
      </c>
      <c r="J274" s="1" t="str">
        <f ca="1">IF(OR(historyTags!J274="white",historyTags!J274="yellow",historyTags!J274="grey"),IF('Currently Exported 2'!J274=1, "have", "missing"),IF('Currently Exported 2'!J274=1, "extra", "ignore"))</f>
        <v>ignore</v>
      </c>
      <c r="K274" s="1" t="str">
        <f ca="1">IF(OR(historyTags!K274="white",historyTags!K274="yellow",historyTags!K274="grey"),IF('Currently Exported 2'!K274=1, "have", "missing"),IF('Currently Exported 2'!K274=1, "extra", "ignore"))</f>
        <v>ignore</v>
      </c>
      <c r="L274" s="1" t="str">
        <f ca="1">IF(OR(historyTags!L274="white",historyTags!L274="yellow",historyTags!L274="grey"),IF('Currently Exported 2'!L274=1, "have", "missing"),IF('Currently Exported 2'!L274=1, "extra", "ignore"))</f>
        <v>ignore</v>
      </c>
      <c r="M274" s="1" t="str">
        <f ca="1">IF(OR(historyTags!M274="white",historyTags!M274="yellow",historyTags!M274="grey"),IF('Currently Exported 2'!M274=1, "have", "missing"),IF('Currently Exported 2'!M274=1, "extra", "ignore"))</f>
        <v>ignore</v>
      </c>
      <c r="N274" s="1" t="str">
        <f ca="1">IF(OR(historyTags!N274="white",historyTags!N274="yellow",historyTags!N274="grey"),IF('Currently Exported 2'!N274=1, "have", "missing"),IF('Currently Exported 2'!N274=1, "extra", "ignore"))</f>
        <v>ignore</v>
      </c>
      <c r="O274" s="1" t="str">
        <f ca="1">IF(OR(historyTags!O274="white",historyTags!O274="yellow",historyTags!O274="grey"),IF('Currently Exported 2'!O274=1, "have", "missing"),IF('Currently Exported 2'!O274=1, "extra", "ignore"))</f>
        <v>ignore</v>
      </c>
      <c r="P274" s="1" t="str">
        <f ca="1">IF(OR(historyTags!P274="white",historyTags!P274="yellow",historyTags!P274="grey"),IF('Currently Exported 2'!P274=1, "have", "missing"),IF('Currently Exported 2'!P274=1, "extra", "ignore"))</f>
        <v>ignore</v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IF(OR(historyTags!B275="white",historyTags!B275="yellow",historyTags!B275="grey"),IF('Currently Exported 2'!B275=1, "have", "missing"),IF('Currently Exported 2'!B275=1, "extra", "ignore"))</f>
        <v>ignore</v>
      </c>
      <c r="C275" s="1" t="str">
        <f ca="1">IF(OR(historyTags!C275="white",historyTags!C275="yellow",historyTags!C275="grey"),IF('Currently Exported 2'!C275=1, "have", "missing"),IF('Currently Exported 2'!C275=1, "extra", "ignore"))</f>
        <v>ignore</v>
      </c>
      <c r="D275" s="1" t="str">
        <f ca="1">IF(OR(historyTags!D275="white",historyTags!D275="yellow",historyTags!D275="grey"),IF('Currently Exported 2'!D275=1, "have", "missing"),IF('Currently Exported 2'!D275=1, "extra", "ignore"))</f>
        <v>ignore</v>
      </c>
      <c r="E275" s="1" t="str">
        <f ca="1">IF(OR(historyTags!E275="white",historyTags!E275="yellow",historyTags!E275="grey"),IF('Currently Exported 2'!E275=1, "have", "missing"),IF('Currently Exported 2'!E275=1, "extra", "ignore"))</f>
        <v>ignore</v>
      </c>
      <c r="F275" s="1" t="str">
        <f ca="1">IF(OR(historyTags!F275="white",historyTags!F275="yellow",historyTags!F275="grey"),IF('Currently Exported 2'!F275=1, "have", "missing"),IF('Currently Exported 2'!F275=1, "extra", "ignore"))</f>
        <v>ignore</v>
      </c>
      <c r="G275" s="1" t="str">
        <f ca="1">IF(OR(historyTags!G275="white",historyTags!G275="yellow",historyTags!G275="grey"),IF('Currently Exported 2'!G275=1, "have", "missing"),IF('Currently Exported 2'!G275=1, "extra", "ignore"))</f>
        <v>ignore</v>
      </c>
      <c r="H275" s="1" t="str">
        <f ca="1">IF(OR(historyTags!H275="white",historyTags!H275="yellow",historyTags!H275="grey"),IF('Currently Exported 2'!H275=1, "have", "missing"),IF('Currently Exported 2'!H275=1, "extra", "ignore"))</f>
        <v>ignore</v>
      </c>
      <c r="I275" s="1" t="str">
        <f ca="1">IF(OR(historyTags!I275="white",historyTags!I275="yellow",historyTags!I275="grey"),IF('Currently Exported 2'!I275=1, "have", "missing"),IF('Currently Exported 2'!I275=1, "extra", "ignore"))</f>
        <v>ignore</v>
      </c>
      <c r="J275" s="1" t="str">
        <f ca="1">IF(OR(historyTags!J275="white",historyTags!J275="yellow",historyTags!J275="grey"),IF('Currently Exported 2'!J275=1, "have", "missing"),IF('Currently Exported 2'!J275=1, "extra", "ignore"))</f>
        <v>ignore</v>
      </c>
      <c r="K275" s="1" t="str">
        <f ca="1">IF(OR(historyTags!K275="white",historyTags!K275="yellow",historyTags!K275="grey"),IF('Currently Exported 2'!K275=1, "have", "missing"),IF('Currently Exported 2'!K275=1, "extra", "ignore"))</f>
        <v>ignore</v>
      </c>
      <c r="L275" s="1" t="str">
        <f ca="1">IF(OR(historyTags!L275="white",historyTags!L275="yellow",historyTags!L275="grey"),IF('Currently Exported 2'!L275=1, "have", "missing"),IF('Currently Exported 2'!L275=1, "extra", "ignore"))</f>
        <v>ignore</v>
      </c>
      <c r="M275" s="1" t="str">
        <f ca="1">IF(OR(historyTags!M275="white",historyTags!M275="yellow",historyTags!M275="grey"),IF('Currently Exported 2'!M275=1, "have", "missing"),IF('Currently Exported 2'!M275=1, "extra", "ignore"))</f>
        <v>ignore</v>
      </c>
      <c r="N275" s="1" t="str">
        <f ca="1">IF(OR(historyTags!N275="white",historyTags!N275="yellow",historyTags!N275="grey"),IF('Currently Exported 2'!N275=1, "have", "missing"),IF('Currently Exported 2'!N275=1, "extra", "ignore"))</f>
        <v>ignore</v>
      </c>
      <c r="O275" s="1" t="str">
        <f ca="1">IF(OR(historyTags!O275="white",historyTags!O275="yellow",historyTags!O275="grey"),IF('Currently Exported 2'!O275=1, "have", "missing"),IF('Currently Exported 2'!O275=1, "extra", "ignore"))</f>
        <v>ignore</v>
      </c>
      <c r="P275" s="1" t="str">
        <f ca="1">IF(OR(historyTags!P275="white",historyTags!P275="yellow",historyTags!P275="grey"),IF('Currently Exported 2'!P275=1, "have", "missing"),IF('Currently Exported 2'!P275=1, "extra", "ignore"))</f>
        <v>extra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IF(OR(historyTags!B276="white",historyTags!B276="yellow",historyTags!B276="grey"),IF('Currently Exported 2'!B276=1, "have", "missing"),IF('Currently Exported 2'!B276=1, "extra", "ignore"))</f>
        <v>ignore</v>
      </c>
      <c r="C276" s="1" t="str">
        <f ca="1">IF(OR(historyTags!C276="white",historyTags!C276="yellow",historyTags!C276="grey"),IF('Currently Exported 2'!C276=1, "have", "missing"),IF('Currently Exported 2'!C276=1, "extra", "ignore"))</f>
        <v>ignore</v>
      </c>
      <c r="D276" s="1" t="str">
        <f ca="1">IF(OR(historyTags!D276="white",historyTags!D276="yellow",historyTags!D276="grey"),IF('Currently Exported 2'!D276=1, "have", "missing"),IF('Currently Exported 2'!D276=1, "extra", "ignore"))</f>
        <v>ignore</v>
      </c>
      <c r="E276" s="1" t="str">
        <f ca="1">IF(OR(historyTags!E276="white",historyTags!E276="yellow",historyTags!E276="grey"),IF('Currently Exported 2'!E276=1, "have", "missing"),IF('Currently Exported 2'!E276=1, "extra", "ignore"))</f>
        <v>ignore</v>
      </c>
      <c r="F276" s="1" t="str">
        <f ca="1">IF(OR(historyTags!F276="white",historyTags!F276="yellow",historyTags!F276="grey"),IF('Currently Exported 2'!F276=1, "have", "missing"),IF('Currently Exported 2'!F276=1, "extra", "ignore"))</f>
        <v>ignore</v>
      </c>
      <c r="G276" s="1" t="str">
        <f ca="1">IF(OR(historyTags!G276="white",historyTags!G276="yellow",historyTags!G276="grey"),IF('Currently Exported 2'!G276=1, "have", "missing"),IF('Currently Exported 2'!G276=1, "extra", "ignore"))</f>
        <v>ignore</v>
      </c>
      <c r="H276" s="1" t="str">
        <f ca="1">IF(OR(historyTags!H276="white",historyTags!H276="yellow",historyTags!H276="grey"),IF('Currently Exported 2'!H276=1, "have", "missing"),IF('Currently Exported 2'!H276=1, "extra", "ignore"))</f>
        <v>ignore</v>
      </c>
      <c r="I276" s="1" t="str">
        <f ca="1">IF(OR(historyTags!I276="white",historyTags!I276="yellow",historyTags!I276="grey"),IF('Currently Exported 2'!I276=1, "have", "missing"),IF('Currently Exported 2'!I276=1, "extra", "ignore"))</f>
        <v>ignore</v>
      </c>
      <c r="J276" s="1" t="str">
        <f ca="1">IF(OR(historyTags!J276="white",historyTags!J276="yellow",historyTags!J276="grey"),IF('Currently Exported 2'!J276=1, "have", "missing"),IF('Currently Exported 2'!J276=1, "extra", "ignore"))</f>
        <v>ignore</v>
      </c>
      <c r="K276" s="1" t="str">
        <f ca="1">IF(OR(historyTags!K276="white",historyTags!K276="yellow",historyTags!K276="grey"),IF('Currently Exported 2'!K276=1, "have", "missing"),IF('Currently Exported 2'!K276=1, "extra", "ignore"))</f>
        <v>ignore</v>
      </c>
      <c r="L276" s="1" t="str">
        <f ca="1">IF(OR(historyTags!L276="white",historyTags!L276="yellow",historyTags!L276="grey"),IF('Currently Exported 2'!L276=1, "have", "missing"),IF('Currently Exported 2'!L276=1, "extra", "ignore"))</f>
        <v>ignore</v>
      </c>
      <c r="M276" s="1" t="str">
        <f ca="1">IF(OR(historyTags!M276="white",historyTags!M276="yellow",historyTags!M276="grey"),IF('Currently Exported 2'!M276=1, "have", "missing"),IF('Currently Exported 2'!M276=1, "extra", "ignore"))</f>
        <v>ignore</v>
      </c>
      <c r="N276" s="1" t="str">
        <f ca="1">IF(OR(historyTags!N276="white",historyTags!N276="yellow",historyTags!N276="grey"),IF('Currently Exported 2'!N276=1, "have", "missing"),IF('Currently Exported 2'!N276=1, "extra", "ignore"))</f>
        <v>ignore</v>
      </c>
      <c r="O276" s="1" t="str">
        <f ca="1">IF(OR(historyTags!O276="white",historyTags!O276="yellow",historyTags!O276="grey"),IF('Currently Exported 2'!O276=1, "have", "missing"),IF('Currently Exported 2'!O276=1, "extra", "ignore"))</f>
        <v>ignore</v>
      </c>
      <c r="P276" s="1" t="str">
        <f ca="1">IF(OR(historyTags!P276="white",historyTags!P276="yellow",historyTags!P276="grey"),IF('Currently Exported 2'!P276=1, "have", "missing"),IF('Currently Exported 2'!P276=1, "extra", "ignore"))</f>
        <v>ignore</v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IF(OR(historyTags!B277="white",historyTags!B277="yellow",historyTags!B277="grey"),IF('Currently Exported 2'!B277=1, "have", "missing"),IF('Currently Exported 2'!B277=1, "extra", "ignore"))</f>
        <v>ignore</v>
      </c>
      <c r="C277" s="1" t="str">
        <f ca="1">IF(OR(historyTags!C277="white",historyTags!C277="yellow",historyTags!C277="grey"),IF('Currently Exported 2'!C277=1, "have", "missing"),IF('Currently Exported 2'!C277=1, "extra", "ignore"))</f>
        <v>ignore</v>
      </c>
      <c r="D277" s="1" t="str">
        <f ca="1">IF(OR(historyTags!D277="white",historyTags!D277="yellow",historyTags!D277="grey"),IF('Currently Exported 2'!D277=1, "have", "missing"),IF('Currently Exported 2'!D277=1, "extra", "ignore"))</f>
        <v>ignore</v>
      </c>
      <c r="E277" s="1" t="str">
        <f ca="1">IF(OR(historyTags!E277="white",historyTags!E277="yellow",historyTags!E277="grey"),IF('Currently Exported 2'!E277=1, "have", "missing"),IF('Currently Exported 2'!E277=1, "extra", "ignore"))</f>
        <v>ignore</v>
      </c>
      <c r="F277" s="1" t="str">
        <f ca="1">IF(OR(historyTags!F277="white",historyTags!F277="yellow",historyTags!F277="grey"),IF('Currently Exported 2'!F277=1, "have", "missing"),IF('Currently Exported 2'!F277=1, "extra", "ignore"))</f>
        <v>ignore</v>
      </c>
      <c r="G277" s="1" t="str">
        <f ca="1">IF(OR(historyTags!G277="white",historyTags!G277="yellow",historyTags!G277="grey"),IF('Currently Exported 2'!G277=1, "have", "missing"),IF('Currently Exported 2'!G277=1, "extra", "ignore"))</f>
        <v>ignore</v>
      </c>
      <c r="H277" s="1" t="str">
        <f ca="1">IF(OR(historyTags!H277="white",historyTags!H277="yellow",historyTags!H277="grey"),IF('Currently Exported 2'!H277=1, "have", "missing"),IF('Currently Exported 2'!H277=1, "extra", "ignore"))</f>
        <v>ignore</v>
      </c>
      <c r="I277" s="1" t="str">
        <f ca="1">IF(OR(historyTags!I277="white",historyTags!I277="yellow",historyTags!I277="grey"),IF('Currently Exported 2'!I277=1, "have", "missing"),IF('Currently Exported 2'!I277=1, "extra", "ignore"))</f>
        <v>ignore</v>
      </c>
      <c r="J277" s="1" t="str">
        <f ca="1">IF(OR(historyTags!J277="white",historyTags!J277="yellow",historyTags!J277="grey"),IF('Currently Exported 2'!J277=1, "have", "missing"),IF('Currently Exported 2'!J277=1, "extra", "ignore"))</f>
        <v>ignore</v>
      </c>
      <c r="K277" s="1" t="str">
        <f ca="1">IF(OR(historyTags!K277="white",historyTags!K277="yellow",historyTags!K277="grey"),IF('Currently Exported 2'!K277=1, "have", "missing"),IF('Currently Exported 2'!K277=1, "extra", "ignore"))</f>
        <v>ignore</v>
      </c>
      <c r="L277" s="1" t="str">
        <f ca="1">IF(OR(historyTags!L277="white",historyTags!L277="yellow",historyTags!L277="grey"),IF('Currently Exported 2'!L277=1, "have", "missing"),IF('Currently Exported 2'!L277=1, "extra", "ignore"))</f>
        <v>ignore</v>
      </c>
      <c r="M277" s="1" t="str">
        <f ca="1">IF(OR(historyTags!M277="white",historyTags!M277="yellow",historyTags!M277="grey"),IF('Currently Exported 2'!M277=1, "have", "missing"),IF('Currently Exported 2'!M277=1, "extra", "ignore"))</f>
        <v>ignore</v>
      </c>
      <c r="N277" s="1" t="str">
        <f ca="1">IF(OR(historyTags!N277="white",historyTags!N277="yellow",historyTags!N277="grey"),IF('Currently Exported 2'!N277=1, "have", "missing"),IF('Currently Exported 2'!N277=1, "extra", "ignore"))</f>
        <v>ignore</v>
      </c>
      <c r="O277" s="1" t="str">
        <f ca="1">IF(OR(historyTags!O277="white",historyTags!O277="yellow",historyTags!O277="grey"),IF('Currently Exported 2'!O277=1, "have", "missing"),IF('Currently Exported 2'!O277=1, "extra", "ignore"))</f>
        <v>ignore</v>
      </c>
      <c r="P277" s="1" t="str">
        <f ca="1">IF(OR(historyTags!P277="white",historyTags!P277="yellow",historyTags!P277="grey"),IF('Currently Exported 2'!P277=1, "have", "missing"),IF('Currently Exported 2'!P277=1, "extra", "ignore"))</f>
        <v>ignore</v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IF(OR(historyTags!B278="white",historyTags!B278="yellow",historyTags!B278="grey"),IF('Currently Exported 2'!B278=1, "have", "missing"),IF('Currently Exported 2'!B278=1, "extra", "ignore"))</f>
        <v>ignore</v>
      </c>
      <c r="C278" s="1" t="str">
        <f ca="1">IF(OR(historyTags!C278="white",historyTags!C278="yellow",historyTags!C278="grey"),IF('Currently Exported 2'!C278=1, "have", "missing"),IF('Currently Exported 2'!C278=1, "extra", "ignore"))</f>
        <v>ignore</v>
      </c>
      <c r="D278" s="1" t="str">
        <f ca="1">IF(OR(historyTags!D278="white",historyTags!D278="yellow",historyTags!D278="grey"),IF('Currently Exported 2'!D278=1, "have", "missing"),IF('Currently Exported 2'!D278=1, "extra", "ignore"))</f>
        <v>ignore</v>
      </c>
      <c r="E278" s="1" t="str">
        <f ca="1">IF(OR(historyTags!E278="white",historyTags!E278="yellow",historyTags!E278="grey"),IF('Currently Exported 2'!E278=1, "have", "missing"),IF('Currently Exported 2'!E278=1, "extra", "ignore"))</f>
        <v>ignore</v>
      </c>
      <c r="F278" s="1" t="str">
        <f ca="1">IF(OR(historyTags!F278="white",historyTags!F278="yellow",historyTags!F278="grey"),IF('Currently Exported 2'!F278=1, "have", "missing"),IF('Currently Exported 2'!F278=1, "extra", "ignore"))</f>
        <v>ignore</v>
      </c>
      <c r="G278" s="1" t="str">
        <f ca="1">IF(OR(historyTags!G278="white",historyTags!G278="yellow",historyTags!G278="grey"),IF('Currently Exported 2'!G278=1, "have", "missing"),IF('Currently Exported 2'!G278=1, "extra", "ignore"))</f>
        <v>ignore</v>
      </c>
      <c r="H278" s="1" t="str">
        <f ca="1">IF(OR(historyTags!H278="white",historyTags!H278="yellow",historyTags!H278="grey"),IF('Currently Exported 2'!H278=1, "have", "missing"),IF('Currently Exported 2'!H278=1, "extra", "ignore"))</f>
        <v>ignore</v>
      </c>
      <c r="I278" s="1" t="str">
        <f ca="1">IF(OR(historyTags!I278="white",historyTags!I278="yellow",historyTags!I278="grey"),IF('Currently Exported 2'!I278=1, "have", "missing"),IF('Currently Exported 2'!I278=1, "extra", "ignore"))</f>
        <v>ignore</v>
      </c>
      <c r="J278" s="1" t="str">
        <f ca="1">IF(OR(historyTags!J278="white",historyTags!J278="yellow",historyTags!J278="grey"),IF('Currently Exported 2'!J278=1, "have", "missing"),IF('Currently Exported 2'!J278=1, "extra", "ignore"))</f>
        <v>ignore</v>
      </c>
      <c r="K278" s="1" t="str">
        <f ca="1">IF(OR(historyTags!K278="white",historyTags!K278="yellow",historyTags!K278="grey"),IF('Currently Exported 2'!K278=1, "have", "missing"),IF('Currently Exported 2'!K278=1, "extra", "ignore"))</f>
        <v>ignore</v>
      </c>
      <c r="L278" s="1" t="str">
        <f ca="1">IF(OR(historyTags!L278="white",historyTags!L278="yellow",historyTags!L278="grey"),IF('Currently Exported 2'!L278=1, "have", "missing"),IF('Currently Exported 2'!L278=1, "extra", "ignore"))</f>
        <v>ignore</v>
      </c>
      <c r="M278" s="1" t="str">
        <f ca="1">IF(OR(historyTags!M278="white",historyTags!M278="yellow",historyTags!M278="grey"),IF('Currently Exported 2'!M278=1, "have", "missing"),IF('Currently Exported 2'!M278=1, "extra", "ignore"))</f>
        <v>ignore</v>
      </c>
      <c r="N278" s="1" t="str">
        <f ca="1">IF(OR(historyTags!N278="white",historyTags!N278="yellow",historyTags!N278="grey"),IF('Currently Exported 2'!N278=1, "have", "missing"),IF('Currently Exported 2'!N278=1, "extra", "ignore"))</f>
        <v>ignore</v>
      </c>
      <c r="O278" s="1" t="str">
        <f ca="1">IF(OR(historyTags!O278="white",historyTags!O278="yellow",historyTags!O278="grey"),IF('Currently Exported 2'!O278=1, "have", "missing"),IF('Currently Exported 2'!O278=1, "extra", "ignore"))</f>
        <v>ignore</v>
      </c>
      <c r="P278" s="1" t="str">
        <f ca="1">IF(OR(historyTags!P278="white",historyTags!P278="yellow",historyTags!P278="grey"),IF('Currently Exported 2'!P278=1, "have", "missing"),IF('Currently Exported 2'!P278=1, "extra", "ignore"))</f>
        <v>ignore</v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IF(OR(historyTags!B279="white",historyTags!B279="yellow",historyTags!B279="grey"),IF('Currently Exported 2'!B279=1, "have", "missing"),IF('Currently Exported 2'!B279=1, "extra", "ignore"))</f>
        <v>ignore</v>
      </c>
      <c r="C279" s="1" t="str">
        <f ca="1">IF(OR(historyTags!C279="white",historyTags!C279="yellow",historyTags!C279="grey"),IF('Currently Exported 2'!C279=1, "have", "missing"),IF('Currently Exported 2'!C279=1, "extra", "ignore"))</f>
        <v>ignore</v>
      </c>
      <c r="D279" s="1" t="str">
        <f ca="1">IF(OR(historyTags!D279="white",historyTags!D279="yellow",historyTags!D279="grey"),IF('Currently Exported 2'!D279=1, "have", "missing"),IF('Currently Exported 2'!D279=1, "extra", "ignore"))</f>
        <v>ignore</v>
      </c>
      <c r="E279" s="1" t="str">
        <f ca="1">IF(OR(historyTags!E279="white",historyTags!E279="yellow",historyTags!E279="grey"),IF('Currently Exported 2'!E279=1, "have", "missing"),IF('Currently Exported 2'!E279=1, "extra", "ignore"))</f>
        <v>ignore</v>
      </c>
      <c r="F279" s="1" t="str">
        <f ca="1">IF(OR(historyTags!F279="white",historyTags!F279="yellow",historyTags!F279="grey"),IF('Currently Exported 2'!F279=1, "have", "missing"),IF('Currently Exported 2'!F279=1, "extra", "ignore"))</f>
        <v>ignore</v>
      </c>
      <c r="G279" s="1" t="str">
        <f ca="1">IF(OR(historyTags!G279="white",historyTags!G279="yellow",historyTags!G279="grey"),IF('Currently Exported 2'!G279=1, "have", "missing"),IF('Currently Exported 2'!G279=1, "extra", "ignore"))</f>
        <v>ignore</v>
      </c>
      <c r="H279" s="1" t="str">
        <f ca="1">IF(OR(historyTags!H279="white",historyTags!H279="yellow",historyTags!H279="grey"),IF('Currently Exported 2'!H279=1, "have", "missing"),IF('Currently Exported 2'!H279=1, "extra", "ignore"))</f>
        <v>ignore</v>
      </c>
      <c r="I279" s="1" t="str">
        <f ca="1">IF(OR(historyTags!I279="white",historyTags!I279="yellow",historyTags!I279="grey"),IF('Currently Exported 2'!I279=1, "have", "missing"),IF('Currently Exported 2'!I279=1, "extra", "ignore"))</f>
        <v>ignore</v>
      </c>
      <c r="J279" s="1" t="str">
        <f ca="1">IF(OR(historyTags!J279="white",historyTags!J279="yellow",historyTags!J279="grey"),IF('Currently Exported 2'!J279=1, "have", "missing"),IF('Currently Exported 2'!J279=1, "extra", "ignore"))</f>
        <v>ignore</v>
      </c>
      <c r="K279" s="1" t="str">
        <f ca="1">IF(OR(historyTags!K279="white",historyTags!K279="yellow",historyTags!K279="grey"),IF('Currently Exported 2'!K279=1, "have", "missing"),IF('Currently Exported 2'!K279=1, "extra", "ignore"))</f>
        <v>ignore</v>
      </c>
      <c r="L279" s="1" t="str">
        <f ca="1">IF(OR(historyTags!L279="white",historyTags!L279="yellow",historyTags!L279="grey"),IF('Currently Exported 2'!L279=1, "have", "missing"),IF('Currently Exported 2'!L279=1, "extra", "ignore"))</f>
        <v>ignore</v>
      </c>
      <c r="M279" s="1" t="str">
        <f ca="1">IF(OR(historyTags!M279="white",historyTags!M279="yellow",historyTags!M279="grey"),IF('Currently Exported 2'!M279=1, "have", "missing"),IF('Currently Exported 2'!M279=1, "extra", "ignore"))</f>
        <v>ignore</v>
      </c>
      <c r="N279" s="1" t="str">
        <f ca="1">IF(OR(historyTags!N279="white",historyTags!N279="yellow",historyTags!N279="grey"),IF('Currently Exported 2'!N279=1, "have", "missing"),IF('Currently Exported 2'!N279=1, "extra", "ignore"))</f>
        <v>ignore</v>
      </c>
      <c r="O279" s="1" t="str">
        <f ca="1">IF(OR(historyTags!O279="white",historyTags!O279="yellow",historyTags!O279="grey"),IF('Currently Exported 2'!O279=1, "have", "missing"),IF('Currently Exported 2'!O279=1, "extra", "ignore"))</f>
        <v>ignore</v>
      </c>
      <c r="P279" s="1" t="str">
        <f ca="1">IF(OR(historyTags!P279="white",historyTags!P279="yellow",historyTags!P279="grey"),IF('Currently Exported 2'!P279=1, "have", "missing"),IF('Currently Exported 2'!P279=1, "extra", "ignore"))</f>
        <v>ignore</v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IF(OR(historyTags!B280="white",historyTags!B280="yellow",historyTags!B280="grey"),IF('Currently Exported 2'!B280=1, "have", "missing"),IF('Currently Exported 2'!B280=1, "extra", "ignore"))</f>
        <v>ignore</v>
      </c>
      <c r="C280" s="1" t="str">
        <f ca="1">IF(OR(historyTags!C280="white",historyTags!C280="yellow",historyTags!C280="grey"),IF('Currently Exported 2'!C280=1, "have", "missing"),IF('Currently Exported 2'!C280=1, "extra", "ignore"))</f>
        <v>ignore</v>
      </c>
      <c r="D280" s="1" t="str">
        <f ca="1">IF(OR(historyTags!D280="white",historyTags!D280="yellow",historyTags!D280="grey"),IF('Currently Exported 2'!D280=1, "have", "missing"),IF('Currently Exported 2'!D280=1, "extra", "ignore"))</f>
        <v>ignore</v>
      </c>
      <c r="E280" s="1" t="str">
        <f ca="1">IF(OR(historyTags!E280="white",historyTags!E280="yellow",historyTags!E280="grey"),IF('Currently Exported 2'!E280=1, "have", "missing"),IF('Currently Exported 2'!E280=1, "extra", "ignore"))</f>
        <v>ignore</v>
      </c>
      <c r="F280" s="1" t="str">
        <f ca="1">IF(OR(historyTags!F280="white",historyTags!F280="yellow",historyTags!F280="grey"),IF('Currently Exported 2'!F280=1, "have", "missing"),IF('Currently Exported 2'!F280=1, "extra", "ignore"))</f>
        <v>ignore</v>
      </c>
      <c r="G280" s="1" t="str">
        <f ca="1">IF(OR(historyTags!G280="white",historyTags!G280="yellow",historyTags!G280="grey"),IF('Currently Exported 2'!G280=1, "have", "missing"),IF('Currently Exported 2'!G280=1, "extra", "ignore"))</f>
        <v>ignore</v>
      </c>
      <c r="H280" s="1" t="str">
        <f ca="1">IF(OR(historyTags!H280="white",historyTags!H280="yellow",historyTags!H280="grey"),IF('Currently Exported 2'!H280=1, "have", "missing"),IF('Currently Exported 2'!H280=1, "extra", "ignore"))</f>
        <v>ignore</v>
      </c>
      <c r="I280" s="1" t="str">
        <f ca="1">IF(OR(historyTags!I280="white",historyTags!I280="yellow",historyTags!I280="grey"),IF('Currently Exported 2'!I280=1, "have", "missing"),IF('Currently Exported 2'!I280=1, "extra", "ignore"))</f>
        <v>ignore</v>
      </c>
      <c r="J280" s="1" t="str">
        <f ca="1">IF(OR(historyTags!J280="white",historyTags!J280="yellow",historyTags!J280="grey"),IF('Currently Exported 2'!J280=1, "have", "missing"),IF('Currently Exported 2'!J280=1, "extra", "ignore"))</f>
        <v>ignore</v>
      </c>
      <c r="K280" s="1" t="str">
        <f ca="1">IF(OR(historyTags!K280="white",historyTags!K280="yellow",historyTags!K280="grey"),IF('Currently Exported 2'!K280=1, "have", "missing"),IF('Currently Exported 2'!K280=1, "extra", "ignore"))</f>
        <v>ignore</v>
      </c>
      <c r="L280" s="1" t="str">
        <f ca="1">IF(OR(historyTags!L280="white",historyTags!L280="yellow",historyTags!L280="grey"),IF('Currently Exported 2'!L280=1, "have", "missing"),IF('Currently Exported 2'!L280=1, "extra", "ignore"))</f>
        <v>ignore</v>
      </c>
      <c r="M280" s="1" t="str">
        <f ca="1">IF(OR(historyTags!M280="white",historyTags!M280="yellow",historyTags!M280="grey"),IF('Currently Exported 2'!M280=1, "have", "missing"),IF('Currently Exported 2'!M280=1, "extra", "ignore"))</f>
        <v>ignore</v>
      </c>
      <c r="N280" s="1" t="str">
        <f ca="1">IF(OR(historyTags!N280="white",historyTags!N280="yellow",historyTags!N280="grey"),IF('Currently Exported 2'!N280=1, "have", "missing"),IF('Currently Exported 2'!N280=1, "extra", "ignore"))</f>
        <v>ignore</v>
      </c>
      <c r="O280" s="1" t="str">
        <f ca="1">IF(OR(historyTags!O280="white",historyTags!O280="yellow",historyTags!O280="grey"),IF('Currently Exported 2'!O280=1, "have", "missing"),IF('Currently Exported 2'!O280=1, "extra", "ignore"))</f>
        <v>ignore</v>
      </c>
      <c r="P280" s="1" t="str">
        <f ca="1">IF(OR(historyTags!P280="white",historyTags!P280="yellow",historyTags!P280="grey"),IF('Currently Exported 2'!P280=1, "have", "missing"),IF('Currently Exported 2'!P280=1, "extra", "ignore"))</f>
        <v>ignore</v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IF(OR(historyTags!B281="white",historyTags!B281="yellow",historyTags!B281="grey"),IF('Currently Exported 2'!B281=1, "have", "missing"),IF('Currently Exported 2'!B281=1, "extra", "ignore"))</f>
        <v>ignore</v>
      </c>
      <c r="C281" s="1" t="str">
        <f ca="1">IF(OR(historyTags!C281="white",historyTags!C281="yellow",historyTags!C281="grey"),IF('Currently Exported 2'!C281=1, "have", "missing"),IF('Currently Exported 2'!C281=1, "extra", "ignore"))</f>
        <v>ignore</v>
      </c>
      <c r="D281" s="1" t="str">
        <f ca="1">IF(OR(historyTags!D281="white",historyTags!D281="yellow",historyTags!D281="grey"),IF('Currently Exported 2'!D281=1, "have", "missing"),IF('Currently Exported 2'!D281=1, "extra", "ignore"))</f>
        <v>ignore</v>
      </c>
      <c r="E281" s="1" t="str">
        <f ca="1">IF(OR(historyTags!E281="white",historyTags!E281="yellow",historyTags!E281="grey"),IF('Currently Exported 2'!E281=1, "have", "missing"),IF('Currently Exported 2'!E281=1, "extra", "ignore"))</f>
        <v>ignore</v>
      </c>
      <c r="F281" s="1" t="str">
        <f ca="1">IF(OR(historyTags!F281="white",historyTags!F281="yellow",historyTags!F281="grey"),IF('Currently Exported 2'!F281=1, "have", "missing"),IF('Currently Exported 2'!F281=1, "extra", "ignore"))</f>
        <v>ignore</v>
      </c>
      <c r="G281" s="1" t="str">
        <f ca="1">IF(OR(historyTags!G281="white",historyTags!G281="yellow",historyTags!G281="grey"),IF('Currently Exported 2'!G281=1, "have", "missing"),IF('Currently Exported 2'!G281=1, "extra", "ignore"))</f>
        <v>ignore</v>
      </c>
      <c r="H281" s="1" t="str">
        <f ca="1">IF(OR(historyTags!H281="white",historyTags!H281="yellow",historyTags!H281="grey"),IF('Currently Exported 2'!H281=1, "have", "missing"),IF('Currently Exported 2'!H281=1, "extra", "ignore"))</f>
        <v>ignore</v>
      </c>
      <c r="I281" s="1" t="str">
        <f ca="1">IF(OR(historyTags!I281="white",historyTags!I281="yellow",historyTags!I281="grey"),IF('Currently Exported 2'!I281=1, "have", "missing"),IF('Currently Exported 2'!I281=1, "extra", "ignore"))</f>
        <v>ignore</v>
      </c>
      <c r="J281" s="1" t="str">
        <f ca="1">IF(OR(historyTags!J281="white",historyTags!J281="yellow",historyTags!J281="grey"),IF('Currently Exported 2'!J281=1, "have", "missing"),IF('Currently Exported 2'!J281=1, "extra", "ignore"))</f>
        <v>ignore</v>
      </c>
      <c r="K281" s="1" t="str">
        <f ca="1">IF(OR(historyTags!K281="white",historyTags!K281="yellow",historyTags!K281="grey"),IF('Currently Exported 2'!K281=1, "have", "missing"),IF('Currently Exported 2'!K281=1, "extra", "ignore"))</f>
        <v>ignore</v>
      </c>
      <c r="L281" s="1" t="str">
        <f ca="1">IF(OR(historyTags!L281="white",historyTags!L281="yellow",historyTags!L281="grey"),IF('Currently Exported 2'!L281=1, "have", "missing"),IF('Currently Exported 2'!L281=1, "extra", "ignore"))</f>
        <v>ignore</v>
      </c>
      <c r="M281" s="1" t="str">
        <f ca="1">IF(OR(historyTags!M281="white",historyTags!M281="yellow",historyTags!M281="grey"),IF('Currently Exported 2'!M281=1, "have", "missing"),IF('Currently Exported 2'!M281=1, "extra", "ignore"))</f>
        <v>ignore</v>
      </c>
      <c r="N281" s="1" t="str">
        <f ca="1">IF(OR(historyTags!N281="white",historyTags!N281="yellow",historyTags!N281="grey"),IF('Currently Exported 2'!N281=1, "have", "missing"),IF('Currently Exported 2'!N281=1, "extra", "ignore"))</f>
        <v>ignore</v>
      </c>
      <c r="O281" s="1" t="str">
        <f ca="1">IF(OR(historyTags!O281="white",historyTags!O281="yellow",historyTags!O281="grey"),IF('Currently Exported 2'!O281=1, "have", "missing"),IF('Currently Exported 2'!O281=1, "extra", "ignore"))</f>
        <v>ignore</v>
      </c>
      <c r="P281" s="1" t="str">
        <f ca="1">IF(OR(historyTags!P281="white",historyTags!P281="yellow",historyTags!P281="grey"),IF('Currently Exported 2'!P281=1, "have", "missing"),IF('Currently Exported 2'!P281=1, "extra", "ignore"))</f>
        <v>ignore</v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IF(OR(historyTags!B282="white",historyTags!B282="yellow",historyTags!B282="grey"),IF('Currently Exported 2'!B282=1, "have", "missing"),IF('Currently Exported 2'!B282=1, "extra", "ignore"))</f>
        <v>ignore</v>
      </c>
      <c r="C282" s="1" t="str">
        <f ca="1">IF(OR(historyTags!C282="white",historyTags!C282="yellow",historyTags!C282="grey"),IF('Currently Exported 2'!C282=1, "have", "missing"),IF('Currently Exported 2'!C282=1, "extra", "ignore"))</f>
        <v>ignore</v>
      </c>
      <c r="D282" s="1" t="str">
        <f ca="1">IF(OR(historyTags!D282="white",historyTags!D282="yellow",historyTags!D282="grey"),IF('Currently Exported 2'!D282=1, "have", "missing"),IF('Currently Exported 2'!D282=1, "extra", "ignore"))</f>
        <v>ignore</v>
      </c>
      <c r="E282" s="1" t="str">
        <f ca="1">IF(OR(historyTags!E282="white",historyTags!E282="yellow",historyTags!E282="grey"),IF('Currently Exported 2'!E282=1, "have", "missing"),IF('Currently Exported 2'!E282=1, "extra", "ignore"))</f>
        <v>ignore</v>
      </c>
      <c r="F282" s="1" t="str">
        <f ca="1">IF(OR(historyTags!F282="white",historyTags!F282="yellow",historyTags!F282="grey"),IF('Currently Exported 2'!F282=1, "have", "missing"),IF('Currently Exported 2'!F282=1, "extra", "ignore"))</f>
        <v>ignore</v>
      </c>
      <c r="G282" s="1" t="str">
        <f ca="1">IF(OR(historyTags!G282="white",historyTags!G282="yellow",historyTags!G282="grey"),IF('Currently Exported 2'!G282=1, "have", "missing"),IF('Currently Exported 2'!G282=1, "extra", "ignore"))</f>
        <v>ignore</v>
      </c>
      <c r="H282" s="1" t="str">
        <f ca="1">IF(OR(historyTags!H282="white",historyTags!H282="yellow",historyTags!H282="grey"),IF('Currently Exported 2'!H282=1, "have", "missing"),IF('Currently Exported 2'!H282=1, "extra", "ignore"))</f>
        <v>ignore</v>
      </c>
      <c r="I282" s="1" t="str">
        <f ca="1">IF(OR(historyTags!I282="white",historyTags!I282="yellow",historyTags!I282="grey"),IF('Currently Exported 2'!I282=1, "have", "missing"),IF('Currently Exported 2'!I282=1, "extra", "ignore"))</f>
        <v>ignore</v>
      </c>
      <c r="J282" s="1" t="str">
        <f ca="1">IF(OR(historyTags!J282="white",historyTags!J282="yellow",historyTags!J282="grey"),IF('Currently Exported 2'!J282=1, "have", "missing"),IF('Currently Exported 2'!J282=1, "extra", "ignore"))</f>
        <v>ignore</v>
      </c>
      <c r="K282" s="1" t="str">
        <f ca="1">IF(OR(historyTags!K282="white",historyTags!K282="yellow",historyTags!K282="grey"),IF('Currently Exported 2'!K282=1, "have", "missing"),IF('Currently Exported 2'!K282=1, "extra", "ignore"))</f>
        <v>ignore</v>
      </c>
      <c r="L282" s="1" t="str">
        <f ca="1">IF(OR(historyTags!L282="white",historyTags!L282="yellow",historyTags!L282="grey"),IF('Currently Exported 2'!L282=1, "have", "missing"),IF('Currently Exported 2'!L282=1, "extra", "ignore"))</f>
        <v>ignore</v>
      </c>
      <c r="M282" s="1" t="str">
        <f ca="1">IF(OR(historyTags!M282="white",historyTags!M282="yellow",historyTags!M282="grey"),IF('Currently Exported 2'!M282=1, "have", "missing"),IF('Currently Exported 2'!M282=1, "extra", "ignore"))</f>
        <v>ignore</v>
      </c>
      <c r="N282" s="1" t="str">
        <f ca="1">IF(OR(historyTags!N282="white",historyTags!N282="yellow",historyTags!N282="grey"),IF('Currently Exported 2'!N282=1, "have", "missing"),IF('Currently Exported 2'!N282=1, "extra", "ignore"))</f>
        <v>ignore</v>
      </c>
      <c r="O282" s="1" t="str">
        <f ca="1">IF(OR(historyTags!O282="white",historyTags!O282="yellow",historyTags!O282="grey"),IF('Currently Exported 2'!O282=1, "have", "missing"),IF('Currently Exported 2'!O282=1, "extra", "ignore"))</f>
        <v>ignore</v>
      </c>
      <c r="P282" s="1" t="str">
        <f ca="1">IF(OR(historyTags!P282="white",historyTags!P282="yellow",historyTags!P282="grey"),IF('Currently Exported 2'!P282=1, "have", "missing"),IF('Currently Exported 2'!P282=1, "extra", "ignore"))</f>
        <v>ignore</v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IF(OR(historyTags!B283="white",historyTags!B283="yellow",historyTags!B283="grey"),IF('Currently Exported 2'!B283=1, "have", "missing"),IF('Currently Exported 2'!B283=1, "extra", "ignore"))</f>
        <v>ignore</v>
      </c>
      <c r="C283" s="1" t="str">
        <f ca="1">IF(OR(historyTags!C283="white",historyTags!C283="yellow",historyTags!C283="grey"),IF('Currently Exported 2'!C283=1, "have", "missing"),IF('Currently Exported 2'!C283=1, "extra", "ignore"))</f>
        <v>ignore</v>
      </c>
      <c r="D283" s="1" t="str">
        <f ca="1">IF(OR(historyTags!D283="white",historyTags!D283="yellow",historyTags!D283="grey"),IF('Currently Exported 2'!D283=1, "have", "missing"),IF('Currently Exported 2'!D283=1, "extra", "ignore"))</f>
        <v>ignore</v>
      </c>
      <c r="E283" s="1" t="str">
        <f ca="1">IF(OR(historyTags!E283="white",historyTags!E283="yellow",historyTags!E283="grey"),IF('Currently Exported 2'!E283=1, "have", "missing"),IF('Currently Exported 2'!E283=1, "extra", "ignore"))</f>
        <v>ignore</v>
      </c>
      <c r="F283" s="1" t="str">
        <f ca="1">IF(OR(historyTags!F283="white",historyTags!F283="yellow",historyTags!F283="grey"),IF('Currently Exported 2'!F283=1, "have", "missing"),IF('Currently Exported 2'!F283=1, "extra", "ignore"))</f>
        <v>ignore</v>
      </c>
      <c r="G283" s="1" t="str">
        <f ca="1">IF(OR(historyTags!G283="white",historyTags!G283="yellow",historyTags!G283="grey"),IF('Currently Exported 2'!G283=1, "have", "missing"),IF('Currently Exported 2'!G283=1, "extra", "ignore"))</f>
        <v>ignore</v>
      </c>
      <c r="H283" s="1" t="str">
        <f ca="1">IF(OR(historyTags!H283="white",historyTags!H283="yellow",historyTags!H283="grey"),IF('Currently Exported 2'!H283=1, "have", "missing"),IF('Currently Exported 2'!H283=1, "extra", "ignore"))</f>
        <v>ignore</v>
      </c>
      <c r="I283" s="1" t="str">
        <f ca="1">IF(OR(historyTags!I283="white",historyTags!I283="yellow",historyTags!I283="grey"),IF('Currently Exported 2'!I283=1, "have", "missing"),IF('Currently Exported 2'!I283=1, "extra", "ignore"))</f>
        <v>ignore</v>
      </c>
      <c r="J283" s="1" t="str">
        <f ca="1">IF(OR(historyTags!J283="white",historyTags!J283="yellow",historyTags!J283="grey"),IF('Currently Exported 2'!J283=1, "have", "missing"),IF('Currently Exported 2'!J283=1, "extra", "ignore"))</f>
        <v>ignore</v>
      </c>
      <c r="K283" s="1" t="str">
        <f ca="1">IF(OR(historyTags!K283="white",historyTags!K283="yellow",historyTags!K283="grey"),IF('Currently Exported 2'!K283=1, "have", "missing"),IF('Currently Exported 2'!K283=1, "extra", "ignore"))</f>
        <v>ignore</v>
      </c>
      <c r="L283" s="1" t="str">
        <f ca="1">IF(OR(historyTags!L283="white",historyTags!L283="yellow",historyTags!L283="grey"),IF('Currently Exported 2'!L283=1, "have", "missing"),IF('Currently Exported 2'!L283=1, "extra", "ignore"))</f>
        <v>ignore</v>
      </c>
      <c r="M283" s="1" t="str">
        <f ca="1">IF(OR(historyTags!M283="white",historyTags!M283="yellow",historyTags!M283="grey"),IF('Currently Exported 2'!M283=1, "have", "missing"),IF('Currently Exported 2'!M283=1, "extra", "ignore"))</f>
        <v>ignore</v>
      </c>
      <c r="N283" s="1" t="str">
        <f ca="1">IF(OR(historyTags!N283="white",historyTags!N283="yellow",historyTags!N283="grey"),IF('Currently Exported 2'!N283=1, "have", "missing"),IF('Currently Exported 2'!N283=1, "extra", "ignore"))</f>
        <v>ignore</v>
      </c>
      <c r="O283" s="1" t="str">
        <f ca="1">IF(OR(historyTags!O283="white",historyTags!O283="yellow",historyTags!O283="grey"),IF('Currently Exported 2'!O283=1, "have", "missing"),IF('Currently Exported 2'!O283=1, "extra", "ignore"))</f>
        <v>ignore</v>
      </c>
      <c r="P283" s="1" t="str">
        <f ca="1">IF(OR(historyTags!P283="white",historyTags!P283="yellow",historyTags!P283="grey"),IF('Currently Exported 2'!P283=1, "have", "missing"),IF('Currently Exported 2'!P283=1, "extra", "ignore"))</f>
        <v>ignore</v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IF(OR(historyTags!B284="white",historyTags!B284="yellow",historyTags!B284="grey"),IF('Currently Exported 2'!B284=1, "have", "missing"),IF('Currently Exported 2'!B284=1, "extra", "ignore"))</f>
        <v>ignore</v>
      </c>
      <c r="C284" s="1" t="str">
        <f ca="1">IF(OR(historyTags!C284="white",historyTags!C284="yellow",historyTags!C284="grey"),IF('Currently Exported 2'!C284=1, "have", "missing"),IF('Currently Exported 2'!C284=1, "extra", "ignore"))</f>
        <v>ignore</v>
      </c>
      <c r="D284" s="1" t="str">
        <f ca="1">IF(OR(historyTags!D284="white",historyTags!D284="yellow",historyTags!D284="grey"),IF('Currently Exported 2'!D284=1, "have", "missing"),IF('Currently Exported 2'!D284=1, "extra", "ignore"))</f>
        <v>ignore</v>
      </c>
      <c r="E284" s="1" t="str">
        <f ca="1">IF(OR(historyTags!E284="white",historyTags!E284="yellow",historyTags!E284="grey"),IF('Currently Exported 2'!E284=1, "have", "missing"),IF('Currently Exported 2'!E284=1, "extra", "ignore"))</f>
        <v>ignore</v>
      </c>
      <c r="F284" s="1" t="str">
        <f ca="1">IF(OR(historyTags!F284="white",historyTags!F284="yellow",historyTags!F284="grey"),IF('Currently Exported 2'!F284=1, "have", "missing"),IF('Currently Exported 2'!F284=1, "extra", "ignore"))</f>
        <v>ignore</v>
      </c>
      <c r="G284" s="1" t="str">
        <f ca="1">IF(OR(historyTags!G284="white",historyTags!G284="yellow",historyTags!G284="grey"),IF('Currently Exported 2'!G284=1, "have", "missing"),IF('Currently Exported 2'!G284=1, "extra", "ignore"))</f>
        <v>ignore</v>
      </c>
      <c r="H284" s="1" t="str">
        <f ca="1">IF(OR(historyTags!H284="white",historyTags!H284="yellow",historyTags!H284="grey"),IF('Currently Exported 2'!H284=1, "have", "missing"),IF('Currently Exported 2'!H284=1, "extra", "ignore"))</f>
        <v>ignore</v>
      </c>
      <c r="I284" s="1" t="str">
        <f ca="1">IF(OR(historyTags!I284="white",historyTags!I284="yellow",historyTags!I284="grey"),IF('Currently Exported 2'!I284=1, "have", "missing"),IF('Currently Exported 2'!I284=1, "extra", "ignore"))</f>
        <v>ignore</v>
      </c>
      <c r="J284" s="1" t="str">
        <f ca="1">IF(OR(historyTags!J284="white",historyTags!J284="yellow",historyTags!J284="grey"),IF('Currently Exported 2'!J284=1, "have", "missing"),IF('Currently Exported 2'!J284=1, "extra", "ignore"))</f>
        <v>ignore</v>
      </c>
      <c r="K284" s="1" t="str">
        <f ca="1">IF(OR(historyTags!K284="white",historyTags!K284="yellow",historyTags!K284="grey"),IF('Currently Exported 2'!K284=1, "have", "missing"),IF('Currently Exported 2'!K284=1, "extra", "ignore"))</f>
        <v>ignore</v>
      </c>
      <c r="L284" s="1" t="str">
        <f ca="1">IF(OR(historyTags!L284="white",historyTags!L284="yellow",historyTags!L284="grey"),IF('Currently Exported 2'!L284=1, "have", "missing"),IF('Currently Exported 2'!L284=1, "extra", "ignore"))</f>
        <v>ignore</v>
      </c>
      <c r="M284" s="1" t="str">
        <f ca="1">IF(OR(historyTags!M284="white",historyTags!M284="yellow",historyTags!M284="grey"),IF('Currently Exported 2'!M284=1, "have", "missing"),IF('Currently Exported 2'!M284=1, "extra", "ignore"))</f>
        <v>ignore</v>
      </c>
      <c r="N284" s="1" t="str">
        <f ca="1">IF(OR(historyTags!N284="white",historyTags!N284="yellow",historyTags!N284="grey"),IF('Currently Exported 2'!N284=1, "have", "missing"),IF('Currently Exported 2'!N284=1, "extra", "ignore"))</f>
        <v>ignore</v>
      </c>
      <c r="O284" s="1" t="str">
        <f ca="1">IF(OR(historyTags!O284="white",historyTags!O284="yellow",historyTags!O284="grey"),IF('Currently Exported 2'!O284=1, "have", "missing"),IF('Currently Exported 2'!O284=1, "extra", "ignore"))</f>
        <v>ignore</v>
      </c>
      <c r="P284" s="1" t="str">
        <f ca="1">IF(OR(historyTags!P284="white",historyTags!P284="yellow",historyTags!P284="grey"),IF('Currently Exported 2'!P284=1, "have", "missing"),IF('Currently Exported 2'!P284=1, "extra", "ignore"))</f>
        <v>ignore</v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IF(OR(historyTags!B285="white",historyTags!B285="yellow",historyTags!B285="grey"),IF('Currently Exported 2'!B285=1, "have", "missing"),IF('Currently Exported 2'!B285=1, "extra", "ignore"))</f>
        <v>ignore</v>
      </c>
      <c r="C285" s="1" t="str">
        <f ca="1">IF(OR(historyTags!C285="white",historyTags!C285="yellow",historyTags!C285="grey"),IF('Currently Exported 2'!C285=1, "have", "missing"),IF('Currently Exported 2'!C285=1, "extra", "ignore"))</f>
        <v>ignore</v>
      </c>
      <c r="D285" s="1" t="str">
        <f ca="1">IF(OR(historyTags!D285="white",historyTags!D285="yellow",historyTags!D285="grey"),IF('Currently Exported 2'!D285=1, "have", "missing"),IF('Currently Exported 2'!D285=1, "extra", "ignore"))</f>
        <v>ignore</v>
      </c>
      <c r="E285" s="1" t="str">
        <f ca="1">IF(OR(historyTags!E285="white",historyTags!E285="yellow",historyTags!E285="grey"),IF('Currently Exported 2'!E285=1, "have", "missing"),IF('Currently Exported 2'!E285=1, "extra", "ignore"))</f>
        <v>ignore</v>
      </c>
      <c r="F285" s="1" t="str">
        <f ca="1">IF(OR(historyTags!F285="white",historyTags!F285="yellow",historyTags!F285="grey"),IF('Currently Exported 2'!F285=1, "have", "missing"),IF('Currently Exported 2'!F285=1, "extra", "ignore"))</f>
        <v>ignore</v>
      </c>
      <c r="G285" s="1" t="str">
        <f ca="1">IF(OR(historyTags!G285="white",historyTags!G285="yellow",historyTags!G285="grey"),IF('Currently Exported 2'!G285=1, "have", "missing"),IF('Currently Exported 2'!G285=1, "extra", "ignore"))</f>
        <v>ignore</v>
      </c>
      <c r="H285" s="1" t="str">
        <f ca="1">IF(OR(historyTags!H285="white",historyTags!H285="yellow",historyTags!H285="grey"),IF('Currently Exported 2'!H285=1, "have", "missing"),IF('Currently Exported 2'!H285=1, "extra", "ignore"))</f>
        <v>ignore</v>
      </c>
      <c r="I285" s="1" t="str">
        <f ca="1">IF(OR(historyTags!I285="white",historyTags!I285="yellow",historyTags!I285="grey"),IF('Currently Exported 2'!I285=1, "have", "missing"),IF('Currently Exported 2'!I285=1, "extra", "ignore"))</f>
        <v>ignore</v>
      </c>
      <c r="J285" s="1" t="str">
        <f ca="1">IF(OR(historyTags!J285="white",historyTags!J285="yellow",historyTags!J285="grey"),IF('Currently Exported 2'!J285=1, "have", "missing"),IF('Currently Exported 2'!J285=1, "extra", "ignore"))</f>
        <v>ignore</v>
      </c>
      <c r="K285" s="1" t="str">
        <f ca="1">IF(OR(historyTags!K285="white",historyTags!K285="yellow",historyTags!K285="grey"),IF('Currently Exported 2'!K285=1, "have", "missing"),IF('Currently Exported 2'!K285=1, "extra", "ignore"))</f>
        <v>ignore</v>
      </c>
      <c r="L285" s="1" t="str">
        <f ca="1">IF(OR(historyTags!L285="white",historyTags!L285="yellow",historyTags!L285="grey"),IF('Currently Exported 2'!L285=1, "have", "missing"),IF('Currently Exported 2'!L285=1, "extra", "ignore"))</f>
        <v>ignore</v>
      </c>
      <c r="M285" s="1" t="str">
        <f ca="1">IF(OR(historyTags!M285="white",historyTags!M285="yellow",historyTags!M285="grey"),IF('Currently Exported 2'!M285=1, "have", "missing"),IF('Currently Exported 2'!M285=1, "extra", "ignore"))</f>
        <v>ignore</v>
      </c>
      <c r="N285" s="1" t="str">
        <f ca="1">IF(OR(historyTags!N285="white",historyTags!N285="yellow",historyTags!N285="grey"),IF('Currently Exported 2'!N285=1, "have", "missing"),IF('Currently Exported 2'!N285=1, "extra", "ignore"))</f>
        <v>ignore</v>
      </c>
      <c r="O285" s="1" t="str">
        <f ca="1">IF(OR(historyTags!O285="white",historyTags!O285="yellow",historyTags!O285="grey"),IF('Currently Exported 2'!O285=1, "have", "missing"),IF('Currently Exported 2'!O285=1, "extra", "ignore"))</f>
        <v>ignore</v>
      </c>
      <c r="P285" s="1" t="str">
        <f ca="1">IF(OR(historyTags!P285="white",historyTags!P285="yellow",historyTags!P285="grey"),IF('Currently Exported 2'!P285=1, "have", "missing"),IF('Currently Exported 2'!P285=1, "extra", "ignore"))</f>
        <v>ignore</v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IF(OR(historyTags!B286="white",historyTags!B286="yellow",historyTags!B286="grey"),IF('Currently Exported 2'!B286=1, "have", "missing"),IF('Currently Exported 2'!B286=1, "extra", "ignore"))</f>
        <v>ignore</v>
      </c>
      <c r="C286" s="1" t="str">
        <f ca="1">IF(OR(historyTags!C286="white",historyTags!C286="yellow",historyTags!C286="grey"),IF('Currently Exported 2'!C286=1, "have", "missing"),IF('Currently Exported 2'!C286=1, "extra", "ignore"))</f>
        <v>ignore</v>
      </c>
      <c r="D286" s="1" t="str">
        <f ca="1">IF(OR(historyTags!D286="white",historyTags!D286="yellow",historyTags!D286="grey"),IF('Currently Exported 2'!D286=1, "have", "missing"),IF('Currently Exported 2'!D286=1, "extra", "ignore"))</f>
        <v>ignore</v>
      </c>
      <c r="E286" s="1" t="str">
        <f ca="1">IF(OR(historyTags!E286="white",historyTags!E286="yellow",historyTags!E286="grey"),IF('Currently Exported 2'!E286=1, "have", "missing"),IF('Currently Exported 2'!E286=1, "extra", "ignore"))</f>
        <v>ignore</v>
      </c>
      <c r="F286" s="1" t="str">
        <f ca="1">IF(OR(historyTags!F286="white",historyTags!F286="yellow",historyTags!F286="grey"),IF('Currently Exported 2'!F286=1, "have", "missing"),IF('Currently Exported 2'!F286=1, "extra", "ignore"))</f>
        <v>ignore</v>
      </c>
      <c r="G286" s="1" t="str">
        <f ca="1">IF(OR(historyTags!G286="white",historyTags!G286="yellow",historyTags!G286="grey"),IF('Currently Exported 2'!G286=1, "have", "missing"),IF('Currently Exported 2'!G286=1, "extra", "ignore"))</f>
        <v>ignore</v>
      </c>
      <c r="H286" s="1" t="str">
        <f ca="1">IF(OR(historyTags!H286="white",historyTags!H286="yellow",historyTags!H286="grey"),IF('Currently Exported 2'!H286=1, "have", "missing"),IF('Currently Exported 2'!H286=1, "extra", "ignore"))</f>
        <v>ignore</v>
      </c>
      <c r="I286" s="1" t="str">
        <f ca="1">IF(OR(historyTags!I286="white",historyTags!I286="yellow",historyTags!I286="grey"),IF('Currently Exported 2'!I286=1, "have", "missing"),IF('Currently Exported 2'!I286=1, "extra", "ignore"))</f>
        <v>ignore</v>
      </c>
      <c r="J286" s="1" t="str">
        <f ca="1">IF(OR(historyTags!J286="white",historyTags!J286="yellow",historyTags!J286="grey"),IF('Currently Exported 2'!J286=1, "have", "missing"),IF('Currently Exported 2'!J286=1, "extra", "ignore"))</f>
        <v>ignore</v>
      </c>
      <c r="K286" s="1" t="str">
        <f ca="1">IF(OR(historyTags!K286="white",historyTags!K286="yellow",historyTags!K286="grey"),IF('Currently Exported 2'!K286=1, "have", "missing"),IF('Currently Exported 2'!K286=1, "extra", "ignore"))</f>
        <v>ignore</v>
      </c>
      <c r="L286" s="1" t="str">
        <f ca="1">IF(OR(historyTags!L286="white",historyTags!L286="yellow",historyTags!L286="grey"),IF('Currently Exported 2'!L286=1, "have", "missing"),IF('Currently Exported 2'!L286=1, "extra", "ignore"))</f>
        <v>ignore</v>
      </c>
      <c r="M286" s="1" t="str">
        <f ca="1">IF(OR(historyTags!M286="white",historyTags!M286="yellow",historyTags!M286="grey"),IF('Currently Exported 2'!M286=1, "have", "missing"),IF('Currently Exported 2'!M286=1, "extra", "ignore"))</f>
        <v>ignore</v>
      </c>
      <c r="N286" s="1" t="str">
        <f ca="1">IF(OR(historyTags!N286="white",historyTags!N286="yellow",historyTags!N286="grey"),IF('Currently Exported 2'!N286=1, "have", "missing"),IF('Currently Exported 2'!N286=1, "extra", "ignore"))</f>
        <v>ignore</v>
      </c>
      <c r="O286" s="1" t="str">
        <f ca="1">IF(OR(historyTags!O286="white",historyTags!O286="yellow",historyTags!O286="grey"),IF('Currently Exported 2'!O286=1, "have", "missing"),IF('Currently Exported 2'!O286=1, "extra", "ignore"))</f>
        <v>ignore</v>
      </c>
      <c r="P286" s="1" t="str">
        <f ca="1">IF(OR(historyTags!P286="white",historyTags!P286="yellow",historyTags!P286="grey"),IF('Currently Exported 2'!P286=1, "have", "missing"),IF('Currently Exported 2'!P286=1, "extra", "ignore"))</f>
        <v>ignore</v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IF(OR(historyTags!B287="white",historyTags!B287="yellow",historyTags!B287="grey"),IF('Currently Exported 2'!B287=1, "have", "missing"),IF('Currently Exported 2'!B287=1, "extra", "ignore"))</f>
        <v>ignore</v>
      </c>
      <c r="C287" s="1" t="str">
        <f ca="1">IF(OR(historyTags!C287="white",historyTags!C287="yellow",historyTags!C287="grey"),IF('Currently Exported 2'!C287=1, "have", "missing"),IF('Currently Exported 2'!C287=1, "extra", "ignore"))</f>
        <v>ignore</v>
      </c>
      <c r="D287" s="1" t="str">
        <f ca="1">IF(OR(historyTags!D287="white",historyTags!D287="yellow",historyTags!D287="grey"),IF('Currently Exported 2'!D287=1, "have", "missing"),IF('Currently Exported 2'!D287=1, "extra", "ignore"))</f>
        <v>ignore</v>
      </c>
      <c r="E287" s="1" t="str">
        <f ca="1">IF(OR(historyTags!E287="white",historyTags!E287="yellow",historyTags!E287="grey"),IF('Currently Exported 2'!E287=1, "have", "missing"),IF('Currently Exported 2'!E287=1, "extra", "ignore"))</f>
        <v>ignore</v>
      </c>
      <c r="F287" s="1" t="str">
        <f ca="1">IF(OR(historyTags!F287="white",historyTags!F287="yellow",historyTags!F287="grey"),IF('Currently Exported 2'!F287=1, "have", "missing"),IF('Currently Exported 2'!F287=1, "extra", "ignore"))</f>
        <v>ignore</v>
      </c>
      <c r="G287" s="1" t="str">
        <f ca="1">IF(OR(historyTags!G287="white",historyTags!G287="yellow",historyTags!G287="grey"),IF('Currently Exported 2'!G287=1, "have", "missing"),IF('Currently Exported 2'!G287=1, "extra", "ignore"))</f>
        <v>ignore</v>
      </c>
      <c r="H287" s="1" t="str">
        <f ca="1">IF(OR(historyTags!H287="white",historyTags!H287="yellow",historyTags!H287="grey"),IF('Currently Exported 2'!H287=1, "have", "missing"),IF('Currently Exported 2'!H287=1, "extra", "ignore"))</f>
        <v>ignore</v>
      </c>
      <c r="I287" s="1" t="str">
        <f ca="1">IF(OR(historyTags!I287="white",historyTags!I287="yellow",historyTags!I287="grey"),IF('Currently Exported 2'!I287=1, "have", "missing"),IF('Currently Exported 2'!I287=1, "extra", "ignore"))</f>
        <v>ignore</v>
      </c>
      <c r="J287" s="1" t="str">
        <f ca="1">IF(OR(historyTags!J287="white",historyTags!J287="yellow",historyTags!J287="grey"),IF('Currently Exported 2'!J287=1, "have", "missing"),IF('Currently Exported 2'!J287=1, "extra", "ignore"))</f>
        <v>ignore</v>
      </c>
      <c r="K287" s="1" t="str">
        <f ca="1">IF(OR(historyTags!K287="white",historyTags!K287="yellow",historyTags!K287="grey"),IF('Currently Exported 2'!K287=1, "have", "missing"),IF('Currently Exported 2'!K287=1, "extra", "ignore"))</f>
        <v>ignore</v>
      </c>
      <c r="L287" s="1" t="str">
        <f ca="1">IF(OR(historyTags!L287="white",historyTags!L287="yellow",historyTags!L287="grey"),IF('Currently Exported 2'!L287=1, "have", "missing"),IF('Currently Exported 2'!L287=1, "extra", "ignore"))</f>
        <v>ignore</v>
      </c>
      <c r="M287" s="1" t="str">
        <f ca="1">IF(OR(historyTags!M287="white",historyTags!M287="yellow",historyTags!M287="grey"),IF('Currently Exported 2'!M287=1, "have", "missing"),IF('Currently Exported 2'!M287=1, "extra", "ignore"))</f>
        <v>ignore</v>
      </c>
      <c r="N287" s="1" t="str">
        <f ca="1">IF(OR(historyTags!N287="white",historyTags!N287="yellow",historyTags!N287="grey"),IF('Currently Exported 2'!N287=1, "have", "missing"),IF('Currently Exported 2'!N287=1, "extra", "ignore"))</f>
        <v>ignore</v>
      </c>
      <c r="O287" s="1" t="str">
        <f ca="1">IF(OR(historyTags!O287="white",historyTags!O287="yellow",historyTags!O287="grey"),IF('Currently Exported 2'!O287=1, "have", "missing"),IF('Currently Exported 2'!O287=1, "extra", "ignore"))</f>
        <v>ignore</v>
      </c>
      <c r="P287" s="1" t="str">
        <f ca="1">IF(OR(historyTags!P287="white",historyTags!P287="yellow",historyTags!P287="grey"),IF('Currently Exported 2'!P287=1, "have", "missing"),IF('Currently Exported 2'!P287=1, "extra", "ignore"))</f>
        <v>ignore</v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IF(OR(historyTags!B288="white",historyTags!B288="yellow",historyTags!B288="grey"),IF('Currently Exported 2'!B288=1, "have", "missing"),IF('Currently Exported 2'!B288=1, "extra", "ignore"))</f>
        <v>ignore</v>
      </c>
      <c r="C288" s="1" t="str">
        <f ca="1">IF(OR(historyTags!C288="white",historyTags!C288="yellow",historyTags!C288="grey"),IF('Currently Exported 2'!C288=1, "have", "missing"),IF('Currently Exported 2'!C288=1, "extra", "ignore"))</f>
        <v>ignore</v>
      </c>
      <c r="D288" s="1" t="str">
        <f ca="1">IF(OR(historyTags!D288="white",historyTags!D288="yellow",historyTags!D288="grey"),IF('Currently Exported 2'!D288=1, "have", "missing"),IF('Currently Exported 2'!D288=1, "extra", "ignore"))</f>
        <v>ignore</v>
      </c>
      <c r="E288" s="1" t="str">
        <f ca="1">IF(OR(historyTags!E288="white",historyTags!E288="yellow",historyTags!E288="grey"),IF('Currently Exported 2'!E288=1, "have", "missing"),IF('Currently Exported 2'!E288=1, "extra", "ignore"))</f>
        <v>ignore</v>
      </c>
      <c r="F288" s="1" t="str">
        <f ca="1">IF(OR(historyTags!F288="white",historyTags!F288="yellow",historyTags!F288="grey"),IF('Currently Exported 2'!F288=1, "have", "missing"),IF('Currently Exported 2'!F288=1, "extra", "ignore"))</f>
        <v>ignore</v>
      </c>
      <c r="G288" s="1" t="str">
        <f ca="1">IF(OR(historyTags!G288="white",historyTags!G288="yellow",historyTags!G288="grey"),IF('Currently Exported 2'!G288=1, "have", "missing"),IF('Currently Exported 2'!G288=1, "extra", "ignore"))</f>
        <v>ignore</v>
      </c>
      <c r="H288" s="1" t="str">
        <f ca="1">IF(OR(historyTags!H288="white",historyTags!H288="yellow",historyTags!H288="grey"),IF('Currently Exported 2'!H288=1, "have", "missing"),IF('Currently Exported 2'!H288=1, "extra", "ignore"))</f>
        <v>ignore</v>
      </c>
      <c r="I288" s="1" t="str">
        <f ca="1">IF(OR(historyTags!I288="white",historyTags!I288="yellow",historyTags!I288="grey"),IF('Currently Exported 2'!I288=1, "have", "missing"),IF('Currently Exported 2'!I288=1, "extra", "ignore"))</f>
        <v>ignore</v>
      </c>
      <c r="J288" s="1" t="str">
        <f ca="1">IF(OR(historyTags!J288="white",historyTags!J288="yellow",historyTags!J288="grey"),IF('Currently Exported 2'!J288=1, "have", "missing"),IF('Currently Exported 2'!J288=1, "extra", "ignore"))</f>
        <v>ignore</v>
      </c>
      <c r="K288" s="1" t="str">
        <f ca="1">IF(OR(historyTags!K288="white",historyTags!K288="yellow",historyTags!K288="grey"),IF('Currently Exported 2'!K288=1, "have", "missing"),IF('Currently Exported 2'!K288=1, "extra", "ignore"))</f>
        <v>ignore</v>
      </c>
      <c r="L288" s="1" t="str">
        <f ca="1">IF(OR(historyTags!L288="white",historyTags!L288="yellow",historyTags!L288="grey"),IF('Currently Exported 2'!L288=1, "have", "missing"),IF('Currently Exported 2'!L288=1, "extra", "ignore"))</f>
        <v>ignore</v>
      </c>
      <c r="M288" s="1" t="str">
        <f ca="1">IF(OR(historyTags!M288="white",historyTags!M288="yellow",historyTags!M288="grey"),IF('Currently Exported 2'!M288=1, "have", "missing"),IF('Currently Exported 2'!M288=1, "extra", "ignore"))</f>
        <v>ignore</v>
      </c>
      <c r="N288" s="1" t="str">
        <f ca="1">IF(OR(historyTags!N288="white",historyTags!N288="yellow",historyTags!N288="grey"),IF('Currently Exported 2'!N288=1, "have", "missing"),IF('Currently Exported 2'!N288=1, "extra", "ignore"))</f>
        <v>ignore</v>
      </c>
      <c r="O288" s="1" t="str">
        <f ca="1">IF(OR(historyTags!O288="white",historyTags!O288="yellow",historyTags!O288="grey"),IF('Currently Exported 2'!O288=1, "have", "missing"),IF('Currently Exported 2'!O288=1, "extra", "ignore"))</f>
        <v>ignore</v>
      </c>
      <c r="P288" s="1" t="str">
        <f ca="1">IF(OR(historyTags!P288="white",historyTags!P288="yellow",historyTags!P288="grey"),IF('Currently Exported 2'!P288=1, "have", "missing"),IF('Currently Exported 2'!P288=1, "extra", "ignore"))</f>
        <v>ignore</v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IF(OR(historyTags!B289="white",historyTags!B289="yellow",historyTags!B289="grey"),IF('Currently Exported 2'!B289=1, "have", "missing"),IF('Currently Exported 2'!B289=1, "extra", "ignore"))</f>
        <v>ignore</v>
      </c>
      <c r="C289" s="1" t="str">
        <f ca="1">IF(OR(historyTags!C289="white",historyTags!C289="yellow",historyTags!C289="grey"),IF('Currently Exported 2'!C289=1, "have", "missing"),IF('Currently Exported 2'!C289=1, "extra", "ignore"))</f>
        <v>ignore</v>
      </c>
      <c r="D289" s="1" t="str">
        <f ca="1">IF(OR(historyTags!D289="white",historyTags!D289="yellow",historyTags!D289="grey"),IF('Currently Exported 2'!D289=1, "have", "missing"),IF('Currently Exported 2'!D289=1, "extra", "ignore"))</f>
        <v>ignore</v>
      </c>
      <c r="E289" s="1" t="str">
        <f ca="1">IF(OR(historyTags!E289="white",historyTags!E289="yellow",historyTags!E289="grey"),IF('Currently Exported 2'!E289=1, "have", "missing"),IF('Currently Exported 2'!E289=1, "extra", "ignore"))</f>
        <v>ignore</v>
      </c>
      <c r="F289" s="1" t="str">
        <f ca="1">IF(OR(historyTags!F289="white",historyTags!F289="yellow",historyTags!F289="grey"),IF('Currently Exported 2'!F289=1, "have", "missing"),IF('Currently Exported 2'!F289=1, "extra", "ignore"))</f>
        <v>ignore</v>
      </c>
      <c r="G289" s="1" t="str">
        <f ca="1">IF(OR(historyTags!G289="white",historyTags!G289="yellow",historyTags!G289="grey"),IF('Currently Exported 2'!G289=1, "have", "missing"),IF('Currently Exported 2'!G289=1, "extra", "ignore"))</f>
        <v>ignore</v>
      </c>
      <c r="H289" s="1" t="str">
        <f ca="1">IF(OR(historyTags!H289="white",historyTags!H289="yellow",historyTags!H289="grey"),IF('Currently Exported 2'!H289=1, "have", "missing"),IF('Currently Exported 2'!H289=1, "extra", "ignore"))</f>
        <v>ignore</v>
      </c>
      <c r="I289" s="1" t="str">
        <f ca="1">IF(OR(historyTags!I289="white",historyTags!I289="yellow",historyTags!I289="grey"),IF('Currently Exported 2'!I289=1, "have", "missing"),IF('Currently Exported 2'!I289=1, "extra", "ignore"))</f>
        <v>ignore</v>
      </c>
      <c r="J289" s="1" t="str">
        <f ca="1">IF(OR(historyTags!J289="white",historyTags!J289="yellow",historyTags!J289="grey"),IF('Currently Exported 2'!J289=1, "have", "missing"),IF('Currently Exported 2'!J289=1, "extra", "ignore"))</f>
        <v>ignore</v>
      </c>
      <c r="K289" s="1" t="str">
        <f ca="1">IF(OR(historyTags!K289="white",historyTags!K289="yellow",historyTags!K289="grey"),IF('Currently Exported 2'!K289=1, "have", "missing"),IF('Currently Exported 2'!K289=1, "extra", "ignore"))</f>
        <v>ignore</v>
      </c>
      <c r="L289" s="1" t="str">
        <f ca="1">IF(OR(historyTags!L289="white",historyTags!L289="yellow",historyTags!L289="grey"),IF('Currently Exported 2'!L289=1, "have", "missing"),IF('Currently Exported 2'!L289=1, "extra", "ignore"))</f>
        <v>ignore</v>
      </c>
      <c r="M289" s="1" t="str">
        <f ca="1">IF(OR(historyTags!M289="white",historyTags!M289="yellow",historyTags!M289="grey"),IF('Currently Exported 2'!M289=1, "have", "missing"),IF('Currently Exported 2'!M289=1, "extra", "ignore"))</f>
        <v>ignore</v>
      </c>
      <c r="N289" s="1" t="str">
        <f ca="1">IF(OR(historyTags!N289="white",historyTags!N289="yellow",historyTags!N289="grey"),IF('Currently Exported 2'!N289=1, "have", "missing"),IF('Currently Exported 2'!N289=1, "extra", "ignore"))</f>
        <v>ignore</v>
      </c>
      <c r="O289" s="1" t="str">
        <f ca="1">IF(OR(historyTags!O289="white",historyTags!O289="yellow",historyTags!O289="grey"),IF('Currently Exported 2'!O289=1, "have", "missing"),IF('Currently Exported 2'!O289=1, "extra", "ignore"))</f>
        <v>ignore</v>
      </c>
      <c r="P289" s="1" t="str">
        <f ca="1">IF(OR(historyTags!P289="white",historyTags!P289="yellow",historyTags!P289="grey"),IF('Currently Exported 2'!P289=1, "have", "missing"),IF('Currently Exported 2'!P289=1, "extra", "ignore"))</f>
        <v>ignore</v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IF(OR(historyTags!B290="white",historyTags!B290="yellow",historyTags!B290="grey"),IF('Currently Exported 2'!B290=1, "have", "missing"),IF('Currently Exported 2'!B290=1, "extra", "ignore"))</f>
        <v>ignore</v>
      </c>
      <c r="C290" s="1" t="str">
        <f ca="1">IF(OR(historyTags!C290="white",historyTags!C290="yellow",historyTags!C290="grey"),IF('Currently Exported 2'!C290=1, "have", "missing"),IF('Currently Exported 2'!C290=1, "extra", "ignore"))</f>
        <v>ignore</v>
      </c>
      <c r="D290" s="1" t="str">
        <f ca="1">IF(OR(historyTags!D290="white",historyTags!D290="yellow",historyTags!D290="grey"),IF('Currently Exported 2'!D290=1, "have", "missing"),IF('Currently Exported 2'!D290=1, "extra", "ignore"))</f>
        <v>ignore</v>
      </c>
      <c r="E290" s="1" t="str">
        <f ca="1">IF(OR(historyTags!E290="white",historyTags!E290="yellow",historyTags!E290="grey"),IF('Currently Exported 2'!E290=1, "have", "missing"),IF('Currently Exported 2'!E290=1, "extra", "ignore"))</f>
        <v>ignore</v>
      </c>
      <c r="F290" s="1" t="str">
        <f ca="1">IF(OR(historyTags!F290="white",historyTags!F290="yellow",historyTags!F290="grey"),IF('Currently Exported 2'!F290=1, "have", "missing"),IF('Currently Exported 2'!F290=1, "extra", "ignore"))</f>
        <v>ignore</v>
      </c>
      <c r="G290" s="1" t="str">
        <f ca="1">IF(OR(historyTags!G290="white",historyTags!G290="yellow",historyTags!G290="grey"),IF('Currently Exported 2'!G290=1, "have", "missing"),IF('Currently Exported 2'!G290=1, "extra", "ignore"))</f>
        <v>ignore</v>
      </c>
      <c r="H290" s="1" t="str">
        <f ca="1">IF(OR(historyTags!H290="white",historyTags!H290="yellow",historyTags!H290="grey"),IF('Currently Exported 2'!H290=1, "have", "missing"),IF('Currently Exported 2'!H290=1, "extra", "ignore"))</f>
        <v>ignore</v>
      </c>
      <c r="I290" s="1" t="str">
        <f ca="1">IF(OR(historyTags!I290="white",historyTags!I290="yellow",historyTags!I290="grey"),IF('Currently Exported 2'!I290=1, "have", "missing"),IF('Currently Exported 2'!I290=1, "extra", "ignore"))</f>
        <v>ignore</v>
      </c>
      <c r="J290" s="1" t="str">
        <f ca="1">IF(OR(historyTags!J290="white",historyTags!J290="yellow",historyTags!J290="grey"),IF('Currently Exported 2'!J290=1, "have", "missing"),IF('Currently Exported 2'!J290=1, "extra", "ignore"))</f>
        <v>ignore</v>
      </c>
      <c r="K290" s="1" t="str">
        <f ca="1">IF(OR(historyTags!K290="white",historyTags!K290="yellow",historyTags!K290="grey"),IF('Currently Exported 2'!K290=1, "have", "missing"),IF('Currently Exported 2'!K290=1, "extra", "ignore"))</f>
        <v>ignore</v>
      </c>
      <c r="L290" s="1" t="str">
        <f ca="1">IF(OR(historyTags!L290="white",historyTags!L290="yellow",historyTags!L290="grey"),IF('Currently Exported 2'!L290=1, "have", "missing"),IF('Currently Exported 2'!L290=1, "extra", "ignore"))</f>
        <v>ignore</v>
      </c>
      <c r="M290" s="1" t="str">
        <f ca="1">IF(OR(historyTags!M290="white",historyTags!M290="yellow",historyTags!M290="grey"),IF('Currently Exported 2'!M290=1, "have", "missing"),IF('Currently Exported 2'!M290=1, "extra", "ignore"))</f>
        <v>ignore</v>
      </c>
      <c r="N290" s="1" t="str">
        <f ca="1">IF(OR(historyTags!N290="white",historyTags!N290="yellow",historyTags!N290="grey"),IF('Currently Exported 2'!N290=1, "have", "missing"),IF('Currently Exported 2'!N290=1, "extra", "ignore"))</f>
        <v>ignore</v>
      </c>
      <c r="O290" s="1" t="str">
        <f ca="1">IF(OR(historyTags!O290="white",historyTags!O290="yellow",historyTags!O290="grey"),IF('Currently Exported 2'!O290=1, "have", "missing"),IF('Currently Exported 2'!O290=1, "extra", "ignore"))</f>
        <v>ignore</v>
      </c>
      <c r="P290" s="1" t="str">
        <f ca="1">IF(OR(historyTags!P290="white",historyTags!P290="yellow",historyTags!P290="grey"),IF('Currently Exported 2'!P290=1, "have", "missing"),IF('Currently Exported 2'!P290=1, "extra", "ignore"))</f>
        <v>ignore</v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IF(OR(historyTags!B291="white",historyTags!B291="yellow",historyTags!B291="grey"),IF('Currently Exported 2'!B291=1, "have", "missing"),IF('Currently Exported 2'!B291=1, "extra", "ignore"))</f>
        <v>ignore</v>
      </c>
      <c r="C291" s="1" t="str">
        <f ca="1">IF(OR(historyTags!C291="white",historyTags!C291="yellow",historyTags!C291="grey"),IF('Currently Exported 2'!C291=1, "have", "missing"),IF('Currently Exported 2'!C291=1, "extra", "ignore"))</f>
        <v>ignore</v>
      </c>
      <c r="D291" s="1" t="str">
        <f ca="1">IF(OR(historyTags!D291="white",historyTags!D291="yellow",historyTags!D291="grey"),IF('Currently Exported 2'!D291=1, "have", "missing"),IF('Currently Exported 2'!D291=1, "extra", "ignore"))</f>
        <v>ignore</v>
      </c>
      <c r="E291" s="1" t="str">
        <f ca="1">IF(OR(historyTags!E291="white",historyTags!E291="yellow",historyTags!E291="grey"),IF('Currently Exported 2'!E291=1, "have", "missing"),IF('Currently Exported 2'!E291=1, "extra", "ignore"))</f>
        <v>ignore</v>
      </c>
      <c r="F291" s="1" t="str">
        <f ca="1">IF(OR(historyTags!F291="white",historyTags!F291="yellow",historyTags!F291="grey"),IF('Currently Exported 2'!F291=1, "have", "missing"),IF('Currently Exported 2'!F291=1, "extra", "ignore"))</f>
        <v>ignore</v>
      </c>
      <c r="G291" s="1" t="str">
        <f ca="1">IF(OR(historyTags!G291="white",historyTags!G291="yellow",historyTags!G291="grey"),IF('Currently Exported 2'!G291=1, "have", "missing"),IF('Currently Exported 2'!G291=1, "extra", "ignore"))</f>
        <v>ignore</v>
      </c>
      <c r="H291" s="1" t="str">
        <f ca="1">IF(OR(historyTags!H291="white",historyTags!H291="yellow",historyTags!H291="grey"),IF('Currently Exported 2'!H291=1, "have", "missing"),IF('Currently Exported 2'!H291=1, "extra", "ignore"))</f>
        <v>ignore</v>
      </c>
      <c r="I291" s="1" t="str">
        <f ca="1">IF(OR(historyTags!I291="white",historyTags!I291="yellow",historyTags!I291="grey"),IF('Currently Exported 2'!I291=1, "have", "missing"),IF('Currently Exported 2'!I291=1, "extra", "ignore"))</f>
        <v>ignore</v>
      </c>
      <c r="J291" s="1" t="str">
        <f ca="1">IF(OR(historyTags!J291="white",historyTags!J291="yellow",historyTags!J291="grey"),IF('Currently Exported 2'!J291=1, "have", "missing"),IF('Currently Exported 2'!J291=1, "extra", "ignore"))</f>
        <v>ignore</v>
      </c>
      <c r="K291" s="1" t="str">
        <f ca="1">IF(OR(historyTags!K291="white",historyTags!K291="yellow",historyTags!K291="grey"),IF('Currently Exported 2'!K291=1, "have", "missing"),IF('Currently Exported 2'!K291=1, "extra", "ignore"))</f>
        <v>ignore</v>
      </c>
      <c r="L291" s="1" t="str">
        <f ca="1">IF(OR(historyTags!L291="white",historyTags!L291="yellow",historyTags!L291="grey"),IF('Currently Exported 2'!L291=1, "have", "missing"),IF('Currently Exported 2'!L291=1, "extra", "ignore"))</f>
        <v>ignore</v>
      </c>
      <c r="M291" s="1" t="str">
        <f ca="1">IF(OR(historyTags!M291="white",historyTags!M291="yellow",historyTags!M291="grey"),IF('Currently Exported 2'!M291=1, "have", "missing"),IF('Currently Exported 2'!M291=1, "extra", "ignore"))</f>
        <v>ignore</v>
      </c>
      <c r="N291" s="1" t="str">
        <f ca="1">IF(OR(historyTags!N291="white",historyTags!N291="yellow",historyTags!N291="grey"),IF('Currently Exported 2'!N291=1, "have", "missing"),IF('Currently Exported 2'!N291=1, "extra", "ignore"))</f>
        <v>ignore</v>
      </c>
      <c r="O291" s="1" t="str">
        <f ca="1">IF(OR(historyTags!O291="white",historyTags!O291="yellow",historyTags!O291="grey"),IF('Currently Exported 2'!O291=1, "have", "missing"),IF('Currently Exported 2'!O291=1, "extra", "ignore"))</f>
        <v>ignore</v>
      </c>
      <c r="P291" s="1" t="str">
        <f ca="1">IF(OR(historyTags!P291="white",historyTags!P291="yellow",historyTags!P291="grey"),IF('Currently Exported 2'!P291=1, "have", "missing"),IF('Currently Exported 2'!P291=1, "extra", "ignore"))</f>
        <v>ignore</v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IF(OR(historyTags!B292="white",historyTags!B292="yellow",historyTags!B292="grey"),IF('Currently Exported 2'!B292=1, "have", "missing"),IF('Currently Exported 2'!B292=1, "extra", "ignore"))</f>
        <v>ignore</v>
      </c>
      <c r="C292" s="1" t="str">
        <f ca="1">IF(OR(historyTags!C292="white",historyTags!C292="yellow",historyTags!C292="grey"),IF('Currently Exported 2'!C292=1, "have", "missing"),IF('Currently Exported 2'!C292=1, "extra", "ignore"))</f>
        <v>ignore</v>
      </c>
      <c r="D292" s="1" t="str">
        <f ca="1">IF(OR(historyTags!D292="white",historyTags!D292="yellow",historyTags!D292="grey"),IF('Currently Exported 2'!D292=1, "have", "missing"),IF('Currently Exported 2'!D292=1, "extra", "ignore"))</f>
        <v>ignore</v>
      </c>
      <c r="E292" s="1" t="str">
        <f ca="1">IF(OR(historyTags!E292="white",historyTags!E292="yellow",historyTags!E292="grey"),IF('Currently Exported 2'!E292=1, "have", "missing"),IF('Currently Exported 2'!E292=1, "extra", "ignore"))</f>
        <v>ignore</v>
      </c>
      <c r="F292" s="1" t="str">
        <f ca="1">IF(OR(historyTags!F292="white",historyTags!F292="yellow",historyTags!F292="grey"),IF('Currently Exported 2'!F292=1, "have", "missing"),IF('Currently Exported 2'!F292=1, "extra", "ignore"))</f>
        <v>ignore</v>
      </c>
      <c r="G292" s="1" t="str">
        <f ca="1">IF(OR(historyTags!G292="white",historyTags!G292="yellow",historyTags!G292="grey"),IF('Currently Exported 2'!G292=1, "have", "missing"),IF('Currently Exported 2'!G292=1, "extra", "ignore"))</f>
        <v>ignore</v>
      </c>
      <c r="H292" s="1" t="str">
        <f ca="1">IF(OR(historyTags!H292="white",historyTags!H292="yellow",historyTags!H292="grey"),IF('Currently Exported 2'!H292=1, "have", "missing"),IF('Currently Exported 2'!H292=1, "extra", "ignore"))</f>
        <v>ignore</v>
      </c>
      <c r="I292" s="1" t="str">
        <f ca="1">IF(OR(historyTags!I292="white",historyTags!I292="yellow",historyTags!I292="grey"),IF('Currently Exported 2'!I292=1, "have", "missing"),IF('Currently Exported 2'!I292=1, "extra", "ignore"))</f>
        <v>ignore</v>
      </c>
      <c r="J292" s="1" t="str">
        <f ca="1">IF(OR(historyTags!J292="white",historyTags!J292="yellow",historyTags!J292="grey"),IF('Currently Exported 2'!J292=1, "have", "missing"),IF('Currently Exported 2'!J292=1, "extra", "ignore"))</f>
        <v>ignore</v>
      </c>
      <c r="K292" s="1" t="str">
        <f ca="1">IF(OR(historyTags!K292="white",historyTags!K292="yellow",historyTags!K292="grey"),IF('Currently Exported 2'!K292=1, "have", "missing"),IF('Currently Exported 2'!K292=1, "extra", "ignore"))</f>
        <v>ignore</v>
      </c>
      <c r="L292" s="1" t="str">
        <f ca="1">IF(OR(historyTags!L292="white",historyTags!L292="yellow",historyTags!L292="grey"),IF('Currently Exported 2'!L292=1, "have", "missing"),IF('Currently Exported 2'!L292=1, "extra", "ignore"))</f>
        <v>ignore</v>
      </c>
      <c r="M292" s="1" t="str">
        <f ca="1">IF(OR(historyTags!M292="white",historyTags!M292="yellow",historyTags!M292="grey"),IF('Currently Exported 2'!M292=1, "have", "missing"),IF('Currently Exported 2'!M292=1, "extra", "ignore"))</f>
        <v>ignore</v>
      </c>
      <c r="N292" s="1" t="str">
        <f ca="1">IF(OR(historyTags!N292="white",historyTags!N292="yellow",historyTags!N292="grey"),IF('Currently Exported 2'!N292=1, "have", "missing"),IF('Currently Exported 2'!N292=1, "extra", "ignore"))</f>
        <v>ignore</v>
      </c>
      <c r="O292" s="1" t="str">
        <f ca="1">IF(OR(historyTags!O292="white",historyTags!O292="yellow",historyTags!O292="grey"),IF('Currently Exported 2'!O292=1, "have", "missing"),IF('Currently Exported 2'!O292=1, "extra", "ignore"))</f>
        <v>ignore</v>
      </c>
      <c r="P292" s="1" t="str">
        <f ca="1">IF(OR(historyTags!P292="white",historyTags!P292="yellow",historyTags!P292="grey"),IF('Currently Exported 2'!P292=1, "have", "missing"),IF('Currently Exported 2'!P292=1, "extra", "ignore"))</f>
        <v>ignore</v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IF(OR(historyTags!B293="white",historyTags!B293="yellow",historyTags!B293="grey"),IF('Currently Exported 2'!B293=1, "have", "missing"),IF('Currently Exported 2'!B293=1, "extra", "ignore"))</f>
        <v>ignore</v>
      </c>
      <c r="C293" s="1" t="str">
        <f ca="1">IF(OR(historyTags!C293="white",historyTags!C293="yellow",historyTags!C293="grey"),IF('Currently Exported 2'!C293=1, "have", "missing"),IF('Currently Exported 2'!C293=1, "extra", "ignore"))</f>
        <v>ignore</v>
      </c>
      <c r="D293" s="1" t="str">
        <f ca="1">IF(OR(historyTags!D293="white",historyTags!D293="yellow",historyTags!D293="grey"),IF('Currently Exported 2'!D293=1, "have", "missing"),IF('Currently Exported 2'!D293=1, "extra", "ignore"))</f>
        <v>ignore</v>
      </c>
      <c r="E293" s="1" t="str">
        <f ca="1">IF(OR(historyTags!E293="white",historyTags!E293="yellow",historyTags!E293="grey"),IF('Currently Exported 2'!E293=1, "have", "missing"),IF('Currently Exported 2'!E293=1, "extra", "ignore"))</f>
        <v>ignore</v>
      </c>
      <c r="F293" s="1" t="str">
        <f ca="1">IF(OR(historyTags!F293="white",historyTags!F293="yellow",historyTags!F293="grey"),IF('Currently Exported 2'!F293=1, "have", "missing"),IF('Currently Exported 2'!F293=1, "extra", "ignore"))</f>
        <v>ignore</v>
      </c>
      <c r="G293" s="1" t="str">
        <f ca="1">IF(OR(historyTags!G293="white",historyTags!G293="yellow",historyTags!G293="grey"),IF('Currently Exported 2'!G293=1, "have", "missing"),IF('Currently Exported 2'!G293=1, "extra", "ignore"))</f>
        <v>ignore</v>
      </c>
      <c r="H293" s="1" t="str">
        <f ca="1">IF(OR(historyTags!H293="white",historyTags!H293="yellow",historyTags!H293="grey"),IF('Currently Exported 2'!H293=1, "have", "missing"),IF('Currently Exported 2'!H293=1, "extra", "ignore"))</f>
        <v>ignore</v>
      </c>
      <c r="I293" s="1" t="str">
        <f ca="1">IF(OR(historyTags!I293="white",historyTags!I293="yellow",historyTags!I293="grey"),IF('Currently Exported 2'!I293=1, "have", "missing"),IF('Currently Exported 2'!I293=1, "extra", "ignore"))</f>
        <v>ignore</v>
      </c>
      <c r="J293" s="1" t="str">
        <f ca="1">IF(OR(historyTags!J293="white",historyTags!J293="yellow",historyTags!J293="grey"),IF('Currently Exported 2'!J293=1, "have", "missing"),IF('Currently Exported 2'!J293=1, "extra", "ignore"))</f>
        <v>ignore</v>
      </c>
      <c r="K293" s="1" t="str">
        <f ca="1">IF(OR(historyTags!K293="white",historyTags!K293="yellow",historyTags!K293="grey"),IF('Currently Exported 2'!K293=1, "have", "missing"),IF('Currently Exported 2'!K293=1, "extra", "ignore"))</f>
        <v>ignore</v>
      </c>
      <c r="L293" s="1" t="str">
        <f ca="1">IF(OR(historyTags!L293="white",historyTags!L293="yellow",historyTags!L293="grey"),IF('Currently Exported 2'!L293=1, "have", "missing"),IF('Currently Exported 2'!L293=1, "extra", "ignore"))</f>
        <v>ignore</v>
      </c>
      <c r="M293" s="1" t="str">
        <f ca="1">IF(OR(historyTags!M293="white",historyTags!M293="yellow",historyTags!M293="grey"),IF('Currently Exported 2'!M293=1, "have", "missing"),IF('Currently Exported 2'!M293=1, "extra", "ignore"))</f>
        <v>ignore</v>
      </c>
      <c r="N293" s="1" t="str">
        <f ca="1">IF(OR(historyTags!N293="white",historyTags!N293="yellow",historyTags!N293="grey"),IF('Currently Exported 2'!N293=1, "have", "missing"),IF('Currently Exported 2'!N293=1, "extra", "ignore"))</f>
        <v>ignore</v>
      </c>
      <c r="O293" s="1" t="str">
        <f ca="1">IF(OR(historyTags!O293="white",historyTags!O293="yellow",historyTags!O293="grey"),IF('Currently Exported 2'!O293=1, "have", "missing"),IF('Currently Exported 2'!O293=1, "extra", "ignore"))</f>
        <v>ignore</v>
      </c>
      <c r="P293" s="1" t="str">
        <f ca="1">IF(OR(historyTags!P293="white",historyTags!P293="yellow",historyTags!P293="grey"),IF('Currently Exported 2'!P293=1, "have", "missing"),IF('Currently Exported 2'!P293=1, "extra", "ignore"))</f>
        <v>ignore</v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IF(OR(historyTags!B294="white",historyTags!B294="yellow",historyTags!B294="grey"),IF('Currently Exported 2'!B294=1, "have", "missing"),IF('Currently Exported 2'!B294=1, "extra", "ignore"))</f>
        <v>ignore</v>
      </c>
      <c r="C294" s="1" t="str">
        <f ca="1">IF(OR(historyTags!C294="white",historyTags!C294="yellow",historyTags!C294="grey"),IF('Currently Exported 2'!C294=1, "have", "missing"),IF('Currently Exported 2'!C294=1, "extra", "ignore"))</f>
        <v>ignore</v>
      </c>
      <c r="D294" s="1" t="str">
        <f ca="1">IF(OR(historyTags!D294="white",historyTags!D294="yellow",historyTags!D294="grey"),IF('Currently Exported 2'!D294=1, "have", "missing"),IF('Currently Exported 2'!D294=1, "extra", "ignore"))</f>
        <v>ignore</v>
      </c>
      <c r="E294" s="1" t="str">
        <f ca="1">IF(OR(historyTags!E294="white",historyTags!E294="yellow",historyTags!E294="grey"),IF('Currently Exported 2'!E294=1, "have", "missing"),IF('Currently Exported 2'!E294=1, "extra", "ignore"))</f>
        <v>ignore</v>
      </c>
      <c r="F294" s="1" t="str">
        <f ca="1">IF(OR(historyTags!F294="white",historyTags!F294="yellow",historyTags!F294="grey"),IF('Currently Exported 2'!F294=1, "have", "missing"),IF('Currently Exported 2'!F294=1, "extra", "ignore"))</f>
        <v>ignore</v>
      </c>
      <c r="G294" s="1" t="str">
        <f ca="1">IF(OR(historyTags!G294="white",historyTags!G294="yellow",historyTags!G294="grey"),IF('Currently Exported 2'!G294=1, "have", "missing"),IF('Currently Exported 2'!G294=1, "extra", "ignore"))</f>
        <v>ignore</v>
      </c>
      <c r="H294" s="1" t="str">
        <f ca="1">IF(OR(historyTags!H294="white",historyTags!H294="yellow",historyTags!H294="grey"),IF('Currently Exported 2'!H294=1, "have", "missing"),IF('Currently Exported 2'!H294=1, "extra", "ignore"))</f>
        <v>ignore</v>
      </c>
      <c r="I294" s="1" t="str">
        <f ca="1">IF(OR(historyTags!I294="white",historyTags!I294="yellow",historyTags!I294="grey"),IF('Currently Exported 2'!I294=1, "have", "missing"),IF('Currently Exported 2'!I294=1, "extra", "ignore"))</f>
        <v>ignore</v>
      </c>
      <c r="J294" s="1" t="str">
        <f ca="1">IF(OR(historyTags!J294="white",historyTags!J294="yellow",historyTags!J294="grey"),IF('Currently Exported 2'!J294=1, "have", "missing"),IF('Currently Exported 2'!J294=1, "extra", "ignore"))</f>
        <v>ignore</v>
      </c>
      <c r="K294" s="1" t="str">
        <f ca="1">IF(OR(historyTags!K294="white",historyTags!K294="yellow",historyTags!K294="grey"),IF('Currently Exported 2'!K294=1, "have", "missing"),IF('Currently Exported 2'!K294=1, "extra", "ignore"))</f>
        <v>ignore</v>
      </c>
      <c r="L294" s="1" t="str">
        <f ca="1">IF(OR(historyTags!L294="white",historyTags!L294="yellow",historyTags!L294="grey"),IF('Currently Exported 2'!L294=1, "have", "missing"),IF('Currently Exported 2'!L294=1, "extra", "ignore"))</f>
        <v>ignore</v>
      </c>
      <c r="M294" s="1" t="str">
        <f ca="1">IF(OR(historyTags!M294="white",historyTags!M294="yellow",historyTags!M294="grey"),IF('Currently Exported 2'!M294=1, "have", "missing"),IF('Currently Exported 2'!M294=1, "extra", "ignore"))</f>
        <v>ignore</v>
      </c>
      <c r="N294" s="1" t="str">
        <f ca="1">IF(OR(historyTags!N294="white",historyTags!N294="yellow",historyTags!N294="grey"),IF('Currently Exported 2'!N294=1, "have", "missing"),IF('Currently Exported 2'!N294=1, "extra", "ignore"))</f>
        <v>ignore</v>
      </c>
      <c r="O294" s="1" t="str">
        <f ca="1">IF(OR(historyTags!O294="white",historyTags!O294="yellow",historyTags!O294="grey"),IF('Currently Exported 2'!O294=1, "have", "missing"),IF('Currently Exported 2'!O294=1, "extra", "ignore"))</f>
        <v>ignore</v>
      </c>
      <c r="P294" s="1" t="str">
        <f ca="1">IF(OR(historyTags!P294="white",historyTags!P294="yellow",historyTags!P294="grey"),IF('Currently Exported 2'!P294=1, "have", "missing"),IF('Currently Exported 2'!P294=1, "extra", "ignore"))</f>
        <v>ignore</v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IF(OR(historyTags!B295="white",historyTags!B295="yellow",historyTags!B295="grey"),IF('Currently Exported 2'!B295=1, "have", "missing"),IF('Currently Exported 2'!B295=1, "extra", "ignore"))</f>
        <v>ignore</v>
      </c>
      <c r="C295" s="1" t="str">
        <f ca="1">IF(OR(historyTags!C295="white",historyTags!C295="yellow",historyTags!C295="grey"),IF('Currently Exported 2'!C295=1, "have", "missing"),IF('Currently Exported 2'!C295=1, "extra", "ignore"))</f>
        <v>ignore</v>
      </c>
      <c r="D295" s="1" t="str">
        <f ca="1">IF(OR(historyTags!D295="white",historyTags!D295="yellow",historyTags!D295="grey"),IF('Currently Exported 2'!D295=1, "have", "missing"),IF('Currently Exported 2'!D295=1, "extra", "ignore"))</f>
        <v>ignore</v>
      </c>
      <c r="E295" s="1" t="str">
        <f ca="1">IF(OR(historyTags!E295="white",historyTags!E295="yellow",historyTags!E295="grey"),IF('Currently Exported 2'!E295=1, "have", "missing"),IF('Currently Exported 2'!E295=1, "extra", "ignore"))</f>
        <v>ignore</v>
      </c>
      <c r="F295" s="1" t="str">
        <f ca="1">IF(OR(historyTags!F295="white",historyTags!F295="yellow",historyTags!F295="grey"),IF('Currently Exported 2'!F295=1, "have", "missing"),IF('Currently Exported 2'!F295=1, "extra", "ignore"))</f>
        <v>ignore</v>
      </c>
      <c r="G295" s="1" t="str">
        <f ca="1">IF(OR(historyTags!G295="white",historyTags!G295="yellow",historyTags!G295="grey"),IF('Currently Exported 2'!G295=1, "have", "missing"),IF('Currently Exported 2'!G295=1, "extra", "ignore"))</f>
        <v>ignore</v>
      </c>
      <c r="H295" s="1" t="str">
        <f ca="1">IF(OR(historyTags!H295="white",historyTags!H295="yellow",historyTags!H295="grey"),IF('Currently Exported 2'!H295=1, "have", "missing"),IF('Currently Exported 2'!H295=1, "extra", "ignore"))</f>
        <v>ignore</v>
      </c>
      <c r="I295" s="1" t="str">
        <f ca="1">IF(OR(historyTags!I295="white",historyTags!I295="yellow",historyTags!I295="grey"),IF('Currently Exported 2'!I295=1, "have", "missing"),IF('Currently Exported 2'!I295=1, "extra", "ignore"))</f>
        <v>ignore</v>
      </c>
      <c r="J295" s="1" t="str">
        <f ca="1">IF(OR(historyTags!J295="white",historyTags!J295="yellow",historyTags!J295="grey"),IF('Currently Exported 2'!J295=1, "have", "missing"),IF('Currently Exported 2'!J295=1, "extra", "ignore"))</f>
        <v>ignore</v>
      </c>
      <c r="K295" s="1" t="str">
        <f ca="1">IF(OR(historyTags!K295="white",historyTags!K295="yellow",historyTags!K295="grey"),IF('Currently Exported 2'!K295=1, "have", "missing"),IF('Currently Exported 2'!K295=1, "extra", "ignore"))</f>
        <v>ignore</v>
      </c>
      <c r="L295" s="1" t="str">
        <f ca="1">IF(OR(historyTags!L295="white",historyTags!L295="yellow",historyTags!L295="grey"),IF('Currently Exported 2'!L295=1, "have", "missing"),IF('Currently Exported 2'!L295=1, "extra", "ignore"))</f>
        <v>ignore</v>
      </c>
      <c r="M295" s="1" t="str">
        <f ca="1">IF(OR(historyTags!M295="white",historyTags!M295="yellow",historyTags!M295="grey"),IF('Currently Exported 2'!M295=1, "have", "missing"),IF('Currently Exported 2'!M295=1, "extra", "ignore"))</f>
        <v>ignore</v>
      </c>
      <c r="N295" s="1" t="str">
        <f ca="1">IF(OR(historyTags!N295="white",historyTags!N295="yellow",historyTags!N295="grey"),IF('Currently Exported 2'!N295=1, "have", "missing"),IF('Currently Exported 2'!N295=1, "extra", "ignore"))</f>
        <v>ignore</v>
      </c>
      <c r="O295" s="1" t="str">
        <f ca="1">IF(OR(historyTags!O295="white",historyTags!O295="yellow",historyTags!O295="grey"),IF('Currently Exported 2'!O295=1, "have", "missing"),IF('Currently Exported 2'!O295=1, "extra", "ignore"))</f>
        <v>ignore</v>
      </c>
      <c r="P295" s="1" t="str">
        <f ca="1">IF(OR(historyTags!P295="white",historyTags!P295="yellow",historyTags!P295="grey"),IF('Currently Exported 2'!P295=1, "have", "missing"),IF('Currently Exported 2'!P295=1, "extra", "ignore"))</f>
        <v>ignore</v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IF(OR(historyTags!B296="white",historyTags!B296="yellow",historyTags!B296="grey"),IF('Currently Exported 2'!B296=1, "have", "missing"),IF('Currently Exported 2'!B296=1, "extra", "ignore"))</f>
        <v>ignore</v>
      </c>
      <c r="C296" s="1" t="str">
        <f ca="1">IF(OR(historyTags!C296="white",historyTags!C296="yellow",historyTags!C296="grey"),IF('Currently Exported 2'!C296=1, "have", "missing"),IF('Currently Exported 2'!C296=1, "extra", "ignore"))</f>
        <v>ignore</v>
      </c>
      <c r="D296" s="1" t="str">
        <f ca="1">IF(OR(historyTags!D296="white",historyTags!D296="yellow",historyTags!D296="grey"),IF('Currently Exported 2'!D296=1, "have", "missing"),IF('Currently Exported 2'!D296=1, "extra", "ignore"))</f>
        <v>ignore</v>
      </c>
      <c r="E296" s="1" t="str">
        <f ca="1">IF(OR(historyTags!E296="white",historyTags!E296="yellow",historyTags!E296="grey"),IF('Currently Exported 2'!E296=1, "have", "missing"),IF('Currently Exported 2'!E296=1, "extra", "ignore"))</f>
        <v>ignore</v>
      </c>
      <c r="F296" s="1" t="str">
        <f ca="1">IF(OR(historyTags!F296="white",historyTags!F296="yellow",historyTags!F296="grey"),IF('Currently Exported 2'!F296=1, "have", "missing"),IF('Currently Exported 2'!F296=1, "extra", "ignore"))</f>
        <v>ignore</v>
      </c>
      <c r="G296" s="1" t="str">
        <f ca="1">IF(OR(historyTags!G296="white",historyTags!G296="yellow",historyTags!G296="grey"),IF('Currently Exported 2'!G296=1, "have", "missing"),IF('Currently Exported 2'!G296=1, "extra", "ignore"))</f>
        <v>ignore</v>
      </c>
      <c r="H296" s="1" t="str">
        <f ca="1">IF(OR(historyTags!H296="white",historyTags!H296="yellow",historyTags!H296="grey"),IF('Currently Exported 2'!H296=1, "have", "missing"),IF('Currently Exported 2'!H296=1, "extra", "ignore"))</f>
        <v>ignore</v>
      </c>
      <c r="I296" s="1" t="str">
        <f ca="1">IF(OR(historyTags!I296="white",historyTags!I296="yellow",historyTags!I296="grey"),IF('Currently Exported 2'!I296=1, "have", "missing"),IF('Currently Exported 2'!I296=1, "extra", "ignore"))</f>
        <v>ignore</v>
      </c>
      <c r="J296" s="1" t="str">
        <f ca="1">IF(OR(historyTags!J296="white",historyTags!J296="yellow",historyTags!J296="grey"),IF('Currently Exported 2'!J296=1, "have", "missing"),IF('Currently Exported 2'!J296=1, "extra", "ignore"))</f>
        <v>ignore</v>
      </c>
      <c r="K296" s="1" t="str">
        <f ca="1">IF(OR(historyTags!K296="white",historyTags!K296="yellow",historyTags!K296="grey"),IF('Currently Exported 2'!K296=1, "have", "missing"),IF('Currently Exported 2'!K296=1, "extra", "ignore"))</f>
        <v>ignore</v>
      </c>
      <c r="L296" s="1" t="str">
        <f ca="1">IF(OR(historyTags!L296="white",historyTags!L296="yellow",historyTags!L296="grey"),IF('Currently Exported 2'!L296=1, "have", "missing"),IF('Currently Exported 2'!L296=1, "extra", "ignore"))</f>
        <v>ignore</v>
      </c>
      <c r="M296" s="1" t="str">
        <f ca="1">IF(OR(historyTags!M296="white",historyTags!M296="yellow",historyTags!M296="grey"),IF('Currently Exported 2'!M296=1, "have", "missing"),IF('Currently Exported 2'!M296=1, "extra", "ignore"))</f>
        <v>ignore</v>
      </c>
      <c r="N296" s="1" t="str">
        <f ca="1">IF(OR(historyTags!N296="white",historyTags!N296="yellow",historyTags!N296="grey"),IF('Currently Exported 2'!N296=1, "have", "missing"),IF('Currently Exported 2'!N296=1, "extra", "ignore"))</f>
        <v>ignore</v>
      </c>
      <c r="O296" s="1" t="str">
        <f ca="1">IF(OR(historyTags!O296="white",historyTags!O296="yellow",historyTags!O296="grey"),IF('Currently Exported 2'!O296=1, "have", "missing"),IF('Currently Exported 2'!O296=1, "extra", "ignore"))</f>
        <v>ignore</v>
      </c>
      <c r="P296" s="1" t="str">
        <f ca="1">IF(OR(historyTags!P296="white",historyTags!P296="yellow",historyTags!P296="grey"),IF('Currently Exported 2'!P296=1, "have", "missing"),IF('Currently Exported 2'!P296=1, "extra", "ignore"))</f>
        <v>ignore</v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IF(OR(historyTags!B297="white",historyTags!B297="yellow",historyTags!B297="grey"),IF('Currently Exported 2'!B297=1, "have", "missing"),IF('Currently Exported 2'!B297=1, "extra", "ignore"))</f>
        <v>ignore</v>
      </c>
      <c r="C297" s="1" t="str">
        <f ca="1">IF(OR(historyTags!C297="white",historyTags!C297="yellow",historyTags!C297="grey"),IF('Currently Exported 2'!C297=1, "have", "missing"),IF('Currently Exported 2'!C297=1, "extra", "ignore"))</f>
        <v>ignore</v>
      </c>
      <c r="D297" s="1" t="str">
        <f ca="1">IF(OR(historyTags!D297="white",historyTags!D297="yellow",historyTags!D297="grey"),IF('Currently Exported 2'!D297=1, "have", "missing"),IF('Currently Exported 2'!D297=1, "extra", "ignore"))</f>
        <v>ignore</v>
      </c>
      <c r="E297" s="1" t="str">
        <f ca="1">IF(OR(historyTags!E297="white",historyTags!E297="yellow",historyTags!E297="grey"),IF('Currently Exported 2'!E297=1, "have", "missing"),IF('Currently Exported 2'!E297=1, "extra", "ignore"))</f>
        <v>ignore</v>
      </c>
      <c r="F297" s="1" t="str">
        <f ca="1">IF(OR(historyTags!F297="white",historyTags!F297="yellow",historyTags!F297="grey"),IF('Currently Exported 2'!F297=1, "have", "missing"),IF('Currently Exported 2'!F297=1, "extra", "ignore"))</f>
        <v>ignore</v>
      </c>
      <c r="G297" s="1" t="str">
        <f ca="1">IF(OR(historyTags!G297="white",historyTags!G297="yellow",historyTags!G297="grey"),IF('Currently Exported 2'!G297=1, "have", "missing"),IF('Currently Exported 2'!G297=1, "extra", "ignore"))</f>
        <v>ignore</v>
      </c>
      <c r="H297" s="1" t="str">
        <f ca="1">IF(OR(historyTags!H297="white",historyTags!H297="yellow",historyTags!H297="grey"),IF('Currently Exported 2'!H297=1, "have", "missing"),IF('Currently Exported 2'!H297=1, "extra", "ignore"))</f>
        <v>ignore</v>
      </c>
      <c r="I297" s="1" t="str">
        <f ca="1">IF(OR(historyTags!I297="white",historyTags!I297="yellow",historyTags!I297="grey"),IF('Currently Exported 2'!I297=1, "have", "missing"),IF('Currently Exported 2'!I297=1, "extra", "ignore"))</f>
        <v>ignore</v>
      </c>
      <c r="J297" s="1" t="str">
        <f ca="1">IF(OR(historyTags!J297="white",historyTags!J297="yellow",historyTags!J297="grey"),IF('Currently Exported 2'!J297=1, "have", "missing"),IF('Currently Exported 2'!J297=1, "extra", "ignore"))</f>
        <v>ignore</v>
      </c>
      <c r="K297" s="1" t="str">
        <f ca="1">IF(OR(historyTags!K297="white",historyTags!K297="yellow",historyTags!K297="grey"),IF('Currently Exported 2'!K297=1, "have", "missing"),IF('Currently Exported 2'!K297=1, "extra", "ignore"))</f>
        <v>ignore</v>
      </c>
      <c r="L297" s="1" t="str">
        <f ca="1">IF(OR(historyTags!L297="white",historyTags!L297="yellow",historyTags!L297="grey"),IF('Currently Exported 2'!L297=1, "have", "missing"),IF('Currently Exported 2'!L297=1, "extra", "ignore"))</f>
        <v>ignore</v>
      </c>
      <c r="M297" s="1" t="str">
        <f ca="1">IF(OR(historyTags!M297="white",historyTags!M297="yellow",historyTags!M297="grey"),IF('Currently Exported 2'!M297=1, "have", "missing"),IF('Currently Exported 2'!M297=1, "extra", "ignore"))</f>
        <v>ignore</v>
      </c>
      <c r="N297" s="1" t="str">
        <f ca="1">IF(OR(historyTags!N297="white",historyTags!N297="yellow",historyTags!N297="grey"),IF('Currently Exported 2'!N297=1, "have", "missing"),IF('Currently Exported 2'!N297=1, "extra", "ignore"))</f>
        <v>ignore</v>
      </c>
      <c r="O297" s="1" t="str">
        <f ca="1">IF(OR(historyTags!O297="white",historyTags!O297="yellow",historyTags!O297="grey"),IF('Currently Exported 2'!O297=1, "have", "missing"),IF('Currently Exported 2'!O297=1, "extra", "ignore"))</f>
        <v>ignore</v>
      </c>
      <c r="P297" s="1" t="str">
        <f ca="1">IF(OR(historyTags!P297="white",historyTags!P297="yellow",historyTags!P297="grey"),IF('Currently Exported 2'!P297=1, "have", "missing"),IF('Currently Exported 2'!P297=1, "extra", "ignore"))</f>
        <v>ignore</v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IF(OR(historyTags!B298="white",historyTags!B298="yellow",historyTags!B298="grey"),IF('Currently Exported 2'!B298=1, "have", "missing"),IF('Currently Exported 2'!B298=1, "extra", "ignore"))</f>
        <v>ignore</v>
      </c>
      <c r="C298" s="1" t="str">
        <f ca="1">IF(OR(historyTags!C298="white",historyTags!C298="yellow",historyTags!C298="grey"),IF('Currently Exported 2'!C298=1, "have", "missing"),IF('Currently Exported 2'!C298=1, "extra", "ignore"))</f>
        <v>ignore</v>
      </c>
      <c r="D298" s="1" t="str">
        <f ca="1">IF(OR(historyTags!D298="white",historyTags!D298="yellow",historyTags!D298="grey"),IF('Currently Exported 2'!D298=1, "have", "missing"),IF('Currently Exported 2'!D298=1, "extra", "ignore"))</f>
        <v>ignore</v>
      </c>
      <c r="E298" s="1" t="str">
        <f ca="1">IF(OR(historyTags!E298="white",historyTags!E298="yellow",historyTags!E298="grey"),IF('Currently Exported 2'!E298=1, "have", "missing"),IF('Currently Exported 2'!E298=1, "extra", "ignore"))</f>
        <v>ignore</v>
      </c>
      <c r="F298" s="1" t="str">
        <f ca="1">IF(OR(historyTags!F298="white",historyTags!F298="yellow",historyTags!F298="grey"),IF('Currently Exported 2'!F298=1, "have", "missing"),IF('Currently Exported 2'!F298=1, "extra", "ignore"))</f>
        <v>ignore</v>
      </c>
      <c r="G298" s="1" t="str">
        <f ca="1">IF(OR(historyTags!G298="white",historyTags!G298="yellow",historyTags!G298="grey"),IF('Currently Exported 2'!G298=1, "have", "missing"),IF('Currently Exported 2'!G298=1, "extra", "ignore"))</f>
        <v>ignore</v>
      </c>
      <c r="H298" s="1" t="str">
        <f ca="1">IF(OR(historyTags!H298="white",historyTags!H298="yellow",historyTags!H298="grey"),IF('Currently Exported 2'!H298=1, "have", "missing"),IF('Currently Exported 2'!H298=1, "extra", "ignore"))</f>
        <v>ignore</v>
      </c>
      <c r="I298" s="1" t="str">
        <f ca="1">IF(OR(historyTags!I298="white",historyTags!I298="yellow",historyTags!I298="grey"),IF('Currently Exported 2'!I298=1, "have", "missing"),IF('Currently Exported 2'!I298=1, "extra", "ignore"))</f>
        <v>ignore</v>
      </c>
      <c r="J298" s="1" t="str">
        <f ca="1">IF(OR(historyTags!J298="white",historyTags!J298="yellow",historyTags!J298="grey"),IF('Currently Exported 2'!J298=1, "have", "missing"),IF('Currently Exported 2'!J298=1, "extra", "ignore"))</f>
        <v>ignore</v>
      </c>
      <c r="K298" s="1" t="str">
        <f ca="1">IF(OR(historyTags!K298="white",historyTags!K298="yellow",historyTags!K298="grey"),IF('Currently Exported 2'!K298=1, "have", "missing"),IF('Currently Exported 2'!K298=1, "extra", "ignore"))</f>
        <v>ignore</v>
      </c>
      <c r="L298" s="1" t="str">
        <f ca="1">IF(OR(historyTags!L298="white",historyTags!L298="yellow",historyTags!L298="grey"),IF('Currently Exported 2'!L298=1, "have", "missing"),IF('Currently Exported 2'!L298=1, "extra", "ignore"))</f>
        <v>ignore</v>
      </c>
      <c r="M298" s="1" t="str">
        <f ca="1">IF(OR(historyTags!M298="white",historyTags!M298="yellow",historyTags!M298="grey"),IF('Currently Exported 2'!M298=1, "have", "missing"),IF('Currently Exported 2'!M298=1, "extra", "ignore"))</f>
        <v>ignore</v>
      </c>
      <c r="N298" s="1" t="str">
        <f ca="1">IF(OR(historyTags!N298="white",historyTags!N298="yellow",historyTags!N298="grey"),IF('Currently Exported 2'!N298=1, "have", "missing"),IF('Currently Exported 2'!N298=1, "extra", "ignore"))</f>
        <v>ignore</v>
      </c>
      <c r="O298" s="1" t="str">
        <f ca="1">IF(OR(historyTags!O298="white",historyTags!O298="yellow",historyTags!O298="grey"),IF('Currently Exported 2'!O298=1, "have", "missing"),IF('Currently Exported 2'!O298=1, "extra", "ignore"))</f>
        <v>ignore</v>
      </c>
      <c r="P298" s="1" t="str">
        <f ca="1">IF(OR(historyTags!P298="white",historyTags!P298="yellow",historyTags!P298="grey"),IF('Currently Exported 2'!P298=1, "have", "missing"),IF('Currently Exported 2'!P298=1, "extra", "ignore"))</f>
        <v>ignore</v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IF(OR(historyTags!B299="white",historyTags!B299="yellow",historyTags!B299="grey"),IF('Currently Exported 2'!B299=1, "have", "missing"),IF('Currently Exported 2'!B299=1, "extra", "ignore"))</f>
        <v>ignore</v>
      </c>
      <c r="C299" s="1" t="str">
        <f ca="1">IF(OR(historyTags!C299="white",historyTags!C299="yellow",historyTags!C299="grey"),IF('Currently Exported 2'!C299=1, "have", "missing"),IF('Currently Exported 2'!C299=1, "extra", "ignore"))</f>
        <v>ignore</v>
      </c>
      <c r="D299" s="1" t="str">
        <f ca="1">IF(OR(historyTags!D299="white",historyTags!D299="yellow",historyTags!D299="grey"),IF('Currently Exported 2'!D299=1, "have", "missing"),IF('Currently Exported 2'!D299=1, "extra", "ignore"))</f>
        <v>ignore</v>
      </c>
      <c r="E299" s="1" t="str">
        <f ca="1">IF(OR(historyTags!E299="white",historyTags!E299="yellow",historyTags!E299="grey"),IF('Currently Exported 2'!E299=1, "have", "missing"),IF('Currently Exported 2'!E299=1, "extra", "ignore"))</f>
        <v>ignore</v>
      </c>
      <c r="F299" s="1" t="str">
        <f ca="1">IF(OR(historyTags!F299="white",historyTags!F299="yellow",historyTags!F299="grey"),IF('Currently Exported 2'!F299=1, "have", "missing"),IF('Currently Exported 2'!F299=1, "extra", "ignore"))</f>
        <v>ignore</v>
      </c>
      <c r="G299" s="1" t="str">
        <f ca="1">IF(OR(historyTags!G299="white",historyTags!G299="yellow",historyTags!G299="grey"),IF('Currently Exported 2'!G299=1, "have", "missing"),IF('Currently Exported 2'!G299=1, "extra", "ignore"))</f>
        <v>ignore</v>
      </c>
      <c r="H299" s="1" t="str">
        <f ca="1">IF(OR(historyTags!H299="white",historyTags!H299="yellow",historyTags!H299="grey"),IF('Currently Exported 2'!H299=1, "have", "missing"),IF('Currently Exported 2'!H299=1, "extra", "ignore"))</f>
        <v>ignore</v>
      </c>
      <c r="I299" s="1" t="str">
        <f ca="1">IF(OR(historyTags!I299="white",historyTags!I299="yellow",historyTags!I299="grey"),IF('Currently Exported 2'!I299=1, "have", "missing"),IF('Currently Exported 2'!I299=1, "extra", "ignore"))</f>
        <v>ignore</v>
      </c>
      <c r="J299" s="1" t="str">
        <f ca="1">IF(OR(historyTags!J299="white",historyTags!J299="yellow",historyTags!J299="grey"),IF('Currently Exported 2'!J299=1, "have", "missing"),IF('Currently Exported 2'!J299=1, "extra", "ignore"))</f>
        <v>ignore</v>
      </c>
      <c r="K299" s="1" t="str">
        <f ca="1">IF(OR(historyTags!K299="white",historyTags!K299="yellow",historyTags!K299="grey"),IF('Currently Exported 2'!K299=1, "have", "missing"),IF('Currently Exported 2'!K299=1, "extra", "ignore"))</f>
        <v>ignore</v>
      </c>
      <c r="L299" s="1" t="str">
        <f ca="1">IF(OR(historyTags!L299="white",historyTags!L299="yellow",historyTags!L299="grey"),IF('Currently Exported 2'!L299=1, "have", "missing"),IF('Currently Exported 2'!L299=1, "extra", "ignore"))</f>
        <v>ignore</v>
      </c>
      <c r="M299" s="1" t="str">
        <f ca="1">IF(OR(historyTags!M299="white",historyTags!M299="yellow",historyTags!M299="grey"),IF('Currently Exported 2'!M299=1, "have", "missing"),IF('Currently Exported 2'!M299=1, "extra", "ignore"))</f>
        <v>ignore</v>
      </c>
      <c r="N299" s="1" t="str">
        <f ca="1">IF(OR(historyTags!N299="white",historyTags!N299="yellow",historyTags!N299="grey"),IF('Currently Exported 2'!N299=1, "have", "missing"),IF('Currently Exported 2'!N299=1, "extra", "ignore"))</f>
        <v>ignore</v>
      </c>
      <c r="O299" s="1" t="str">
        <f ca="1">IF(OR(historyTags!O299="white",historyTags!O299="yellow",historyTags!O299="grey"),IF('Currently Exported 2'!O299=1, "have", "missing"),IF('Currently Exported 2'!O299=1, "extra", "ignore"))</f>
        <v>ignore</v>
      </c>
      <c r="P299" s="1" t="str">
        <f ca="1">IF(OR(historyTags!P299="white",historyTags!P299="yellow",historyTags!P299="grey"),IF('Currently Exported 2'!P299=1, "have", "missing"),IF('Currently Exported 2'!P299=1, "extra", "ignore"))</f>
        <v>ignore</v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IF(OR(historyTags!B300="white",historyTags!B300="yellow",historyTags!B300="grey"),IF('Currently Exported 2'!B300=1, "have", "missing"),IF('Currently Exported 2'!B300=1, "extra", "ignore"))</f>
        <v>ignore</v>
      </c>
      <c r="C300" s="1" t="str">
        <f ca="1">IF(OR(historyTags!C300="white",historyTags!C300="yellow",historyTags!C300="grey"),IF('Currently Exported 2'!C300=1, "have", "missing"),IF('Currently Exported 2'!C300=1, "extra", "ignore"))</f>
        <v>ignore</v>
      </c>
      <c r="D300" s="1" t="str">
        <f ca="1">IF(OR(historyTags!D300="white",historyTags!D300="yellow",historyTags!D300="grey"),IF('Currently Exported 2'!D300=1, "have", "missing"),IF('Currently Exported 2'!D300=1, "extra", "ignore"))</f>
        <v>ignore</v>
      </c>
      <c r="E300" s="1" t="str">
        <f ca="1">IF(OR(historyTags!E300="white",historyTags!E300="yellow",historyTags!E300="grey"),IF('Currently Exported 2'!E300=1, "have", "missing"),IF('Currently Exported 2'!E300=1, "extra", "ignore"))</f>
        <v>ignore</v>
      </c>
      <c r="F300" s="1" t="str">
        <f ca="1">IF(OR(historyTags!F300="white",historyTags!F300="yellow",historyTags!F300="grey"),IF('Currently Exported 2'!F300=1, "have", "missing"),IF('Currently Exported 2'!F300=1, "extra", "ignore"))</f>
        <v>ignore</v>
      </c>
      <c r="G300" s="1" t="str">
        <f ca="1">IF(OR(historyTags!G300="white",historyTags!G300="yellow",historyTags!G300="grey"),IF('Currently Exported 2'!G300=1, "have", "missing"),IF('Currently Exported 2'!G300=1, "extra", "ignore"))</f>
        <v>ignore</v>
      </c>
      <c r="H300" s="1" t="str">
        <f ca="1">IF(OR(historyTags!H300="white",historyTags!H300="yellow",historyTags!H300="grey"),IF('Currently Exported 2'!H300=1, "have", "missing"),IF('Currently Exported 2'!H300=1, "extra", "ignore"))</f>
        <v>ignore</v>
      </c>
      <c r="I300" s="1" t="str">
        <f ca="1">IF(OR(historyTags!I300="white",historyTags!I300="yellow",historyTags!I300="grey"),IF('Currently Exported 2'!I300=1, "have", "missing"),IF('Currently Exported 2'!I300=1, "extra", "ignore"))</f>
        <v>ignore</v>
      </c>
      <c r="J300" s="1" t="str">
        <f ca="1">IF(OR(historyTags!J300="white",historyTags!J300="yellow",historyTags!J300="grey"),IF('Currently Exported 2'!J300=1, "have", "missing"),IF('Currently Exported 2'!J300=1, "extra", "ignore"))</f>
        <v>ignore</v>
      </c>
      <c r="K300" s="1" t="str">
        <f ca="1">IF(OR(historyTags!K300="white",historyTags!K300="yellow",historyTags!K300="grey"),IF('Currently Exported 2'!K300=1, "have", "missing"),IF('Currently Exported 2'!K300=1, "extra", "ignore"))</f>
        <v>ignore</v>
      </c>
      <c r="L300" s="1" t="str">
        <f ca="1">IF(OR(historyTags!L300="white",historyTags!L300="yellow",historyTags!L300="grey"),IF('Currently Exported 2'!L300=1, "have", "missing"),IF('Currently Exported 2'!L300=1, "extra", "ignore"))</f>
        <v>ignore</v>
      </c>
      <c r="M300" s="1" t="str">
        <f ca="1">IF(OR(historyTags!M300="white",historyTags!M300="yellow",historyTags!M300="grey"),IF('Currently Exported 2'!M300=1, "have", "missing"),IF('Currently Exported 2'!M300=1, "extra", "ignore"))</f>
        <v>ignore</v>
      </c>
      <c r="N300" s="1" t="str">
        <f ca="1">IF(OR(historyTags!N300="white",historyTags!N300="yellow",historyTags!N300="grey"),IF('Currently Exported 2'!N300=1, "have", "missing"),IF('Currently Exported 2'!N300=1, "extra", "ignore"))</f>
        <v>ignore</v>
      </c>
      <c r="O300" s="1" t="str">
        <f ca="1">IF(OR(historyTags!O300="white",historyTags!O300="yellow",historyTags!O300="grey"),IF('Currently Exported 2'!O300=1, "have", "missing"),IF('Currently Exported 2'!O300=1, "extra", "ignore"))</f>
        <v>ignore</v>
      </c>
      <c r="P300" s="1" t="str">
        <f ca="1">IF(OR(historyTags!P300="white",historyTags!P300="yellow",historyTags!P300="grey"),IF('Currently Exported 2'!P300=1, "have", "missing"),IF('Currently Exported 2'!P300=1, "extra", "ignore"))</f>
        <v>ignore</v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IF(OR(historyTags!B301="white",historyTags!B301="yellow",historyTags!B301="grey"),IF('Currently Exported 2'!B301=1, "have", "missing"),IF('Currently Exported 2'!B301=1, "extra", "ignore"))</f>
        <v>ignore</v>
      </c>
      <c r="C301" s="1" t="str">
        <f ca="1">IF(OR(historyTags!C301="white",historyTags!C301="yellow",historyTags!C301="grey"),IF('Currently Exported 2'!C301=1, "have", "missing"),IF('Currently Exported 2'!C301=1, "extra", "ignore"))</f>
        <v>ignore</v>
      </c>
      <c r="D301" s="1" t="str">
        <f ca="1">IF(OR(historyTags!D301="white",historyTags!D301="yellow",historyTags!D301="grey"),IF('Currently Exported 2'!D301=1, "have", "missing"),IF('Currently Exported 2'!D301=1, "extra", "ignore"))</f>
        <v>ignore</v>
      </c>
      <c r="E301" s="1" t="str">
        <f ca="1">IF(OR(historyTags!E301="white",historyTags!E301="yellow",historyTags!E301="grey"),IF('Currently Exported 2'!E301=1, "have", "missing"),IF('Currently Exported 2'!E301=1, "extra", "ignore"))</f>
        <v>ignore</v>
      </c>
      <c r="F301" s="1" t="str">
        <f ca="1">IF(OR(historyTags!F301="white",historyTags!F301="yellow",historyTags!F301="grey"),IF('Currently Exported 2'!F301=1, "have", "missing"),IF('Currently Exported 2'!F301=1, "extra", "ignore"))</f>
        <v>ignore</v>
      </c>
      <c r="G301" s="1" t="str">
        <f ca="1">IF(OR(historyTags!G301="white",historyTags!G301="yellow",historyTags!G301="grey"),IF('Currently Exported 2'!G301=1, "have", "missing"),IF('Currently Exported 2'!G301=1, "extra", "ignore"))</f>
        <v>ignore</v>
      </c>
      <c r="H301" s="1" t="str">
        <f ca="1">IF(OR(historyTags!H301="white",historyTags!H301="yellow",historyTags!H301="grey"),IF('Currently Exported 2'!H301=1, "have", "missing"),IF('Currently Exported 2'!H301=1, "extra", "ignore"))</f>
        <v>ignore</v>
      </c>
      <c r="I301" s="1" t="str">
        <f ca="1">IF(OR(historyTags!I301="white",historyTags!I301="yellow",historyTags!I301="grey"),IF('Currently Exported 2'!I301=1, "have", "missing"),IF('Currently Exported 2'!I301=1, "extra", "ignore"))</f>
        <v>ignore</v>
      </c>
      <c r="J301" s="1" t="str">
        <f ca="1">IF(OR(historyTags!J301="white",historyTags!J301="yellow",historyTags!J301="grey"),IF('Currently Exported 2'!J301=1, "have", "missing"),IF('Currently Exported 2'!J301=1, "extra", "ignore"))</f>
        <v>ignore</v>
      </c>
      <c r="K301" s="1" t="str">
        <f ca="1">IF(OR(historyTags!K301="white",historyTags!K301="yellow",historyTags!K301="grey"),IF('Currently Exported 2'!K301=1, "have", "missing"),IF('Currently Exported 2'!K301=1, "extra", "ignore"))</f>
        <v>ignore</v>
      </c>
      <c r="L301" s="1" t="str">
        <f ca="1">IF(OR(historyTags!L301="white",historyTags!L301="yellow",historyTags!L301="grey"),IF('Currently Exported 2'!L301=1, "have", "missing"),IF('Currently Exported 2'!L301=1, "extra", "ignore"))</f>
        <v>ignore</v>
      </c>
      <c r="M301" s="1" t="str">
        <f ca="1">IF(OR(historyTags!M301="white",historyTags!M301="yellow",historyTags!M301="grey"),IF('Currently Exported 2'!M301=1, "have", "missing"),IF('Currently Exported 2'!M301=1, "extra", "ignore"))</f>
        <v>ignore</v>
      </c>
      <c r="N301" s="1" t="str">
        <f ca="1">IF(OR(historyTags!N301="white",historyTags!N301="yellow",historyTags!N301="grey"),IF('Currently Exported 2'!N301=1, "have", "missing"),IF('Currently Exported 2'!N301=1, "extra", "ignore"))</f>
        <v>ignore</v>
      </c>
      <c r="O301" s="1" t="str">
        <f ca="1">IF(OR(historyTags!O301="white",historyTags!O301="yellow",historyTags!O301="grey"),IF('Currently Exported 2'!O301=1, "have", "missing"),IF('Currently Exported 2'!O301=1, "extra", "ignore"))</f>
        <v>ignore</v>
      </c>
      <c r="P301" s="1" t="str">
        <f ca="1">IF(OR(historyTags!P301="white",historyTags!P301="yellow",historyTags!P301="grey"),IF('Currently Exported 2'!P301=1, "have", "missing"),IF('Currently Exported 2'!P301=1, "extra", "ignore"))</f>
        <v>ignore</v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IF(OR(historyTags!B302="white",historyTags!B302="yellow",historyTags!B302="grey"),IF('Currently Exported 2'!B302=1, "have", "missing"),IF('Currently Exported 2'!B302=1, "extra", "ignore"))</f>
        <v>ignore</v>
      </c>
      <c r="C302" s="1" t="str">
        <f ca="1">IF(OR(historyTags!C302="white",historyTags!C302="yellow",historyTags!C302="grey"),IF('Currently Exported 2'!C302=1, "have", "missing"),IF('Currently Exported 2'!C302=1, "extra", "ignore"))</f>
        <v>ignore</v>
      </c>
      <c r="D302" s="1" t="str">
        <f ca="1">IF(OR(historyTags!D302="white",historyTags!D302="yellow",historyTags!D302="grey"),IF('Currently Exported 2'!D302=1, "have", "missing"),IF('Currently Exported 2'!D302=1, "extra", "ignore"))</f>
        <v>ignore</v>
      </c>
      <c r="E302" s="1" t="str">
        <f ca="1">IF(OR(historyTags!E302="white",historyTags!E302="yellow",historyTags!E302="grey"),IF('Currently Exported 2'!E302=1, "have", "missing"),IF('Currently Exported 2'!E302=1, "extra", "ignore"))</f>
        <v>ignore</v>
      </c>
      <c r="F302" s="1" t="str">
        <f ca="1">IF(OR(historyTags!F302="white",historyTags!F302="yellow",historyTags!F302="grey"),IF('Currently Exported 2'!F302=1, "have", "missing"),IF('Currently Exported 2'!F302=1, "extra", "ignore"))</f>
        <v>ignore</v>
      </c>
      <c r="G302" s="1" t="str">
        <f ca="1">IF(OR(historyTags!G302="white",historyTags!G302="yellow",historyTags!G302="grey"),IF('Currently Exported 2'!G302=1, "have", "missing"),IF('Currently Exported 2'!G302=1, "extra", "ignore"))</f>
        <v>ignore</v>
      </c>
      <c r="H302" s="1" t="str">
        <f ca="1">IF(OR(historyTags!H302="white",historyTags!H302="yellow",historyTags!H302="grey"),IF('Currently Exported 2'!H302=1, "have", "missing"),IF('Currently Exported 2'!H302=1, "extra", "ignore"))</f>
        <v>ignore</v>
      </c>
      <c r="I302" s="1" t="str">
        <f ca="1">IF(OR(historyTags!I302="white",historyTags!I302="yellow",historyTags!I302="grey"),IF('Currently Exported 2'!I302=1, "have", "missing"),IF('Currently Exported 2'!I302=1, "extra", "ignore"))</f>
        <v>ignore</v>
      </c>
      <c r="J302" s="1" t="str">
        <f ca="1">IF(OR(historyTags!J302="white",historyTags!J302="yellow",historyTags!J302="grey"),IF('Currently Exported 2'!J302=1, "have", "missing"),IF('Currently Exported 2'!J302=1, "extra", "ignore"))</f>
        <v>ignore</v>
      </c>
      <c r="K302" s="1" t="str">
        <f ca="1">IF(OR(historyTags!K302="white",historyTags!K302="yellow",historyTags!K302="grey"),IF('Currently Exported 2'!K302=1, "have", "missing"),IF('Currently Exported 2'!K302=1, "extra", "ignore"))</f>
        <v>ignore</v>
      </c>
      <c r="L302" s="1" t="str">
        <f ca="1">IF(OR(historyTags!L302="white",historyTags!L302="yellow",historyTags!L302="grey"),IF('Currently Exported 2'!L302=1, "have", "missing"),IF('Currently Exported 2'!L302=1, "extra", "ignore"))</f>
        <v>ignore</v>
      </c>
      <c r="M302" s="1" t="str">
        <f ca="1">IF(OR(historyTags!M302="white",historyTags!M302="yellow",historyTags!M302="grey"),IF('Currently Exported 2'!M302=1, "have", "missing"),IF('Currently Exported 2'!M302=1, "extra", "ignore"))</f>
        <v>ignore</v>
      </c>
      <c r="N302" s="1" t="str">
        <f ca="1">IF(OR(historyTags!N302="white",historyTags!N302="yellow",historyTags!N302="grey"),IF('Currently Exported 2'!N302=1, "have", "missing"),IF('Currently Exported 2'!N302=1, "extra", "ignore"))</f>
        <v>ignore</v>
      </c>
      <c r="O302" s="1" t="str">
        <f ca="1">IF(OR(historyTags!O302="white",historyTags!O302="yellow",historyTags!O302="grey"),IF('Currently Exported 2'!O302=1, "have", "missing"),IF('Currently Exported 2'!O302=1, "extra", "ignore"))</f>
        <v>ignore</v>
      </c>
      <c r="P302" s="1" t="str">
        <f ca="1">IF(OR(historyTags!P302="white",historyTags!P302="yellow",historyTags!P302="grey"),IF('Currently Exported 2'!P302=1, "have", "missing"),IF('Currently Exported 2'!P302=1, "extra", "ignore"))</f>
        <v>missing</v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IF(OR(historyTags!B303="white",historyTags!B303="yellow",historyTags!B303="grey"),IF('Currently Exported 2'!B303=1, "have", "missing"),IF('Currently Exported 2'!B303=1, "extra", "ignore"))</f>
        <v>ignore</v>
      </c>
      <c r="C303" s="1" t="str">
        <f ca="1">IF(OR(historyTags!C303="white",historyTags!C303="yellow",historyTags!C303="grey"),IF('Currently Exported 2'!C303=1, "have", "missing"),IF('Currently Exported 2'!C303=1, "extra", "ignore"))</f>
        <v>ignore</v>
      </c>
      <c r="D303" s="1" t="str">
        <f ca="1">IF(OR(historyTags!D303="white",historyTags!D303="yellow",historyTags!D303="grey"),IF('Currently Exported 2'!D303=1, "have", "missing"),IF('Currently Exported 2'!D303=1, "extra", "ignore"))</f>
        <v>ignore</v>
      </c>
      <c r="E303" s="1" t="str">
        <f ca="1">IF(OR(historyTags!E303="white",historyTags!E303="yellow",historyTags!E303="grey"),IF('Currently Exported 2'!E303=1, "have", "missing"),IF('Currently Exported 2'!E303=1, "extra", "ignore"))</f>
        <v>ignore</v>
      </c>
      <c r="F303" s="1" t="str">
        <f ca="1">IF(OR(historyTags!F303="white",historyTags!F303="yellow",historyTags!F303="grey"),IF('Currently Exported 2'!F303=1, "have", "missing"),IF('Currently Exported 2'!F303=1, "extra", "ignore"))</f>
        <v>ignore</v>
      </c>
      <c r="G303" s="1" t="str">
        <f ca="1">IF(OR(historyTags!G303="white",historyTags!G303="yellow",historyTags!G303="grey"),IF('Currently Exported 2'!G303=1, "have", "missing"),IF('Currently Exported 2'!G303=1, "extra", "ignore"))</f>
        <v>ignore</v>
      </c>
      <c r="H303" s="1" t="str">
        <f ca="1">IF(OR(historyTags!H303="white",historyTags!H303="yellow",historyTags!H303="grey"),IF('Currently Exported 2'!H303=1, "have", "missing"),IF('Currently Exported 2'!H303=1, "extra", "ignore"))</f>
        <v>ignore</v>
      </c>
      <c r="I303" s="1" t="str">
        <f ca="1">IF(OR(historyTags!I303="white",historyTags!I303="yellow",historyTags!I303="grey"),IF('Currently Exported 2'!I303=1, "have", "missing"),IF('Currently Exported 2'!I303=1, "extra", "ignore"))</f>
        <v>ignore</v>
      </c>
      <c r="J303" s="1" t="str">
        <f ca="1">IF(OR(historyTags!J303="white",historyTags!J303="yellow",historyTags!J303="grey"),IF('Currently Exported 2'!J303=1, "have", "missing"),IF('Currently Exported 2'!J303=1, "extra", "ignore"))</f>
        <v>ignore</v>
      </c>
      <c r="K303" s="1" t="str">
        <f ca="1">IF(OR(historyTags!K303="white",historyTags!K303="yellow",historyTags!K303="grey"),IF('Currently Exported 2'!K303=1, "have", "missing"),IF('Currently Exported 2'!K303=1, "extra", "ignore"))</f>
        <v>ignore</v>
      </c>
      <c r="L303" s="1" t="str">
        <f ca="1">IF(OR(historyTags!L303="white",historyTags!L303="yellow",historyTags!L303="grey"),IF('Currently Exported 2'!L303=1, "have", "missing"),IF('Currently Exported 2'!L303=1, "extra", "ignore"))</f>
        <v>ignore</v>
      </c>
      <c r="M303" s="1" t="str">
        <f ca="1">IF(OR(historyTags!M303="white",historyTags!M303="yellow",historyTags!M303="grey"),IF('Currently Exported 2'!M303=1, "have", "missing"),IF('Currently Exported 2'!M303=1, "extra", "ignore"))</f>
        <v>ignore</v>
      </c>
      <c r="N303" s="1" t="str">
        <f ca="1">IF(OR(historyTags!N303="white",historyTags!N303="yellow",historyTags!N303="grey"),IF('Currently Exported 2'!N303=1, "have", "missing"),IF('Currently Exported 2'!N303=1, "extra", "ignore"))</f>
        <v>ignore</v>
      </c>
      <c r="O303" s="1" t="str">
        <f ca="1">IF(OR(historyTags!O303="white",historyTags!O303="yellow",historyTags!O303="grey"),IF('Currently Exported 2'!O303=1, "have", "missing"),IF('Currently Exported 2'!O303=1, "extra", "ignore"))</f>
        <v>ignore</v>
      </c>
      <c r="P303" s="1" t="str">
        <f ca="1">IF(OR(historyTags!P303="white",historyTags!P303="yellow",historyTags!P303="grey"),IF('Currently Exported 2'!P303=1, "have", "missing"),IF('Currently Exported 2'!P303=1, "extra", "ignore"))</f>
        <v>ignore</v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IF(OR(historyTags!B304="white",historyTags!B304="yellow",historyTags!B304="grey"),IF('Currently Exported 2'!B304=1, "have", "missing"),IF('Currently Exported 2'!B304=1, "extra", "ignore"))</f>
        <v>ignore</v>
      </c>
      <c r="C304" s="1" t="str">
        <f ca="1">IF(OR(historyTags!C304="white",historyTags!C304="yellow",historyTags!C304="grey"),IF('Currently Exported 2'!C304=1, "have", "missing"),IF('Currently Exported 2'!C304=1, "extra", "ignore"))</f>
        <v>ignore</v>
      </c>
      <c r="D304" s="1" t="str">
        <f ca="1">IF(OR(historyTags!D304="white",historyTags!D304="yellow",historyTags!D304="grey"),IF('Currently Exported 2'!D304=1, "have", "missing"),IF('Currently Exported 2'!D304=1, "extra", "ignore"))</f>
        <v>ignore</v>
      </c>
      <c r="E304" s="1" t="str">
        <f ca="1">IF(OR(historyTags!E304="white",historyTags!E304="yellow",historyTags!E304="grey"),IF('Currently Exported 2'!E304=1, "have", "missing"),IF('Currently Exported 2'!E304=1, "extra", "ignore"))</f>
        <v>ignore</v>
      </c>
      <c r="F304" s="1" t="str">
        <f ca="1">IF(OR(historyTags!F304="white",historyTags!F304="yellow",historyTags!F304="grey"),IF('Currently Exported 2'!F304=1, "have", "missing"),IF('Currently Exported 2'!F304=1, "extra", "ignore"))</f>
        <v>ignore</v>
      </c>
      <c r="G304" s="1" t="str">
        <f ca="1">IF(OR(historyTags!G304="white",historyTags!G304="yellow",historyTags!G304="grey"),IF('Currently Exported 2'!G304=1, "have", "missing"),IF('Currently Exported 2'!G304=1, "extra", "ignore"))</f>
        <v>ignore</v>
      </c>
      <c r="H304" s="1" t="str">
        <f ca="1">IF(OR(historyTags!H304="white",historyTags!H304="yellow",historyTags!H304="grey"),IF('Currently Exported 2'!H304=1, "have", "missing"),IF('Currently Exported 2'!H304=1, "extra", "ignore"))</f>
        <v>ignore</v>
      </c>
      <c r="I304" s="1" t="str">
        <f ca="1">IF(OR(historyTags!I304="white",historyTags!I304="yellow",historyTags!I304="grey"),IF('Currently Exported 2'!I304=1, "have", "missing"),IF('Currently Exported 2'!I304=1, "extra", "ignore"))</f>
        <v>ignore</v>
      </c>
      <c r="J304" s="1" t="str">
        <f ca="1">IF(OR(historyTags!J304="white",historyTags!J304="yellow",historyTags!J304="grey"),IF('Currently Exported 2'!J304=1, "have", "missing"),IF('Currently Exported 2'!J304=1, "extra", "ignore"))</f>
        <v>ignore</v>
      </c>
      <c r="K304" s="1" t="str">
        <f ca="1">IF(OR(historyTags!K304="white",historyTags!K304="yellow",historyTags!K304="grey"),IF('Currently Exported 2'!K304=1, "have", "missing"),IF('Currently Exported 2'!K304=1, "extra", "ignore"))</f>
        <v>ignore</v>
      </c>
      <c r="L304" s="1" t="str">
        <f ca="1">IF(OR(historyTags!L304="white",historyTags!L304="yellow",historyTags!L304="grey"),IF('Currently Exported 2'!L304=1, "have", "missing"),IF('Currently Exported 2'!L304=1, "extra", "ignore"))</f>
        <v>ignore</v>
      </c>
      <c r="M304" s="1" t="str">
        <f ca="1">IF(OR(historyTags!M304="white",historyTags!M304="yellow",historyTags!M304="grey"),IF('Currently Exported 2'!M304=1, "have", "missing"),IF('Currently Exported 2'!M304=1, "extra", "ignore"))</f>
        <v>ignore</v>
      </c>
      <c r="N304" s="1" t="str">
        <f ca="1">IF(OR(historyTags!N304="white",historyTags!N304="yellow",historyTags!N304="grey"),IF('Currently Exported 2'!N304=1, "have", "missing"),IF('Currently Exported 2'!N304=1, "extra", "ignore"))</f>
        <v>ignore</v>
      </c>
      <c r="O304" s="1" t="str">
        <f ca="1">IF(OR(historyTags!O304="white",historyTags!O304="yellow",historyTags!O304="grey"),IF('Currently Exported 2'!O304=1, "have", "missing"),IF('Currently Exported 2'!O304=1, "extra", "ignore"))</f>
        <v>ignore</v>
      </c>
      <c r="P304" s="1" t="str">
        <f ca="1">IF(OR(historyTags!P304="white",historyTags!P304="yellow",historyTags!P304="grey"),IF('Currently Exported 2'!P304=1, "have", "missing"),IF('Currently Exported 2'!P304=1, "extra", "ignore"))</f>
        <v>ignore</v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IF(OR(historyTags!B305="white",historyTags!B305="yellow",historyTags!B305="grey"),IF('Currently Exported 2'!B305=1, "have", "missing"),IF('Currently Exported 2'!B305=1, "extra", "ignore"))</f>
        <v>ignore</v>
      </c>
      <c r="C305" s="1" t="str">
        <f ca="1">IF(OR(historyTags!C305="white",historyTags!C305="yellow",historyTags!C305="grey"),IF('Currently Exported 2'!C305=1, "have", "missing"),IF('Currently Exported 2'!C305=1, "extra", "ignore"))</f>
        <v>ignore</v>
      </c>
      <c r="D305" s="1" t="str">
        <f ca="1">IF(OR(historyTags!D305="white",historyTags!D305="yellow",historyTags!D305="grey"),IF('Currently Exported 2'!D305=1, "have", "missing"),IF('Currently Exported 2'!D305=1, "extra", "ignore"))</f>
        <v>ignore</v>
      </c>
      <c r="E305" s="1" t="str">
        <f ca="1">IF(OR(historyTags!E305="white",historyTags!E305="yellow",historyTags!E305="grey"),IF('Currently Exported 2'!E305=1, "have", "missing"),IF('Currently Exported 2'!E305=1, "extra", "ignore"))</f>
        <v>ignore</v>
      </c>
      <c r="F305" s="1" t="str">
        <f ca="1">IF(OR(historyTags!F305="white",historyTags!F305="yellow",historyTags!F305="grey"),IF('Currently Exported 2'!F305=1, "have", "missing"),IF('Currently Exported 2'!F305=1, "extra", "ignore"))</f>
        <v>ignore</v>
      </c>
      <c r="G305" s="1" t="str">
        <f ca="1">IF(OR(historyTags!G305="white",historyTags!G305="yellow",historyTags!G305="grey"),IF('Currently Exported 2'!G305=1, "have", "missing"),IF('Currently Exported 2'!G305=1, "extra", "ignore"))</f>
        <v>ignore</v>
      </c>
      <c r="H305" s="1" t="str">
        <f ca="1">IF(OR(historyTags!H305="white",historyTags!H305="yellow",historyTags!H305="grey"),IF('Currently Exported 2'!H305=1, "have", "missing"),IF('Currently Exported 2'!H305=1, "extra", "ignore"))</f>
        <v>ignore</v>
      </c>
      <c r="I305" s="1" t="str">
        <f ca="1">IF(OR(historyTags!I305="white",historyTags!I305="yellow",historyTags!I305="grey"),IF('Currently Exported 2'!I305=1, "have", "missing"),IF('Currently Exported 2'!I305=1, "extra", "ignore"))</f>
        <v>ignore</v>
      </c>
      <c r="J305" s="1" t="str">
        <f ca="1">IF(OR(historyTags!J305="white",historyTags!J305="yellow",historyTags!J305="grey"),IF('Currently Exported 2'!J305=1, "have", "missing"),IF('Currently Exported 2'!J305=1, "extra", "ignore"))</f>
        <v>ignore</v>
      </c>
      <c r="K305" s="1" t="str">
        <f ca="1">IF(OR(historyTags!K305="white",historyTags!K305="yellow",historyTags!K305="grey"),IF('Currently Exported 2'!K305=1, "have", "missing"),IF('Currently Exported 2'!K305=1, "extra", "ignore"))</f>
        <v>ignore</v>
      </c>
      <c r="L305" s="1" t="str">
        <f ca="1">IF(OR(historyTags!L305="white",historyTags!L305="yellow",historyTags!L305="grey"),IF('Currently Exported 2'!L305=1, "have", "missing"),IF('Currently Exported 2'!L305=1, "extra", "ignore"))</f>
        <v>ignore</v>
      </c>
      <c r="M305" s="1" t="str">
        <f ca="1">IF(OR(historyTags!M305="white",historyTags!M305="yellow",historyTags!M305="grey"),IF('Currently Exported 2'!M305=1, "have", "missing"),IF('Currently Exported 2'!M305=1, "extra", "ignore"))</f>
        <v>ignore</v>
      </c>
      <c r="N305" s="1" t="str">
        <f ca="1">IF(OR(historyTags!N305="white",historyTags!N305="yellow",historyTags!N305="grey"),IF('Currently Exported 2'!N305=1, "have", "missing"),IF('Currently Exported 2'!N305=1, "extra", "ignore"))</f>
        <v>ignore</v>
      </c>
      <c r="O305" s="1" t="str">
        <f ca="1">IF(OR(historyTags!O305="white",historyTags!O305="yellow",historyTags!O305="grey"),IF('Currently Exported 2'!O305=1, "have", "missing"),IF('Currently Exported 2'!O305=1, "extra", "ignore"))</f>
        <v>ignore</v>
      </c>
      <c r="P305" s="1" t="str">
        <f ca="1">IF(OR(historyTags!P305="white",historyTags!P305="yellow",historyTags!P305="grey"),IF('Currently Exported 2'!P305=1, "have", "missing"),IF('Currently Exported 2'!P305=1, "extra", "ignore"))</f>
        <v>ignore</v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IF(OR(historyTags!B306="white",historyTags!B306="yellow",historyTags!B306="grey"),IF('Currently Exported 2'!B306=1, "have", "missing"),IF('Currently Exported 2'!B306=1, "extra", "ignore"))</f>
        <v>ignore</v>
      </c>
      <c r="C306" s="1" t="str">
        <f ca="1">IF(OR(historyTags!C306="white",historyTags!C306="yellow",historyTags!C306="grey"),IF('Currently Exported 2'!C306=1, "have", "missing"),IF('Currently Exported 2'!C306=1, "extra", "ignore"))</f>
        <v>ignore</v>
      </c>
      <c r="D306" s="1" t="str">
        <f ca="1">IF(OR(historyTags!D306="white",historyTags!D306="yellow",historyTags!D306="grey"),IF('Currently Exported 2'!D306=1, "have", "missing"),IF('Currently Exported 2'!D306=1, "extra", "ignore"))</f>
        <v>ignore</v>
      </c>
      <c r="E306" s="1" t="str">
        <f ca="1">IF(OR(historyTags!E306="white",historyTags!E306="yellow",historyTags!E306="grey"),IF('Currently Exported 2'!E306=1, "have", "missing"),IF('Currently Exported 2'!E306=1, "extra", "ignore"))</f>
        <v>ignore</v>
      </c>
      <c r="F306" s="1" t="str">
        <f ca="1">IF(OR(historyTags!F306="white",historyTags!F306="yellow",historyTags!F306="grey"),IF('Currently Exported 2'!F306=1, "have", "missing"),IF('Currently Exported 2'!F306=1, "extra", "ignore"))</f>
        <v>ignore</v>
      </c>
      <c r="G306" s="1" t="str">
        <f ca="1">IF(OR(historyTags!G306="white",historyTags!G306="yellow",historyTags!G306="grey"),IF('Currently Exported 2'!G306=1, "have", "missing"),IF('Currently Exported 2'!G306=1, "extra", "ignore"))</f>
        <v>ignore</v>
      </c>
      <c r="H306" s="1" t="str">
        <f ca="1">IF(OR(historyTags!H306="white",historyTags!H306="yellow",historyTags!H306="grey"),IF('Currently Exported 2'!H306=1, "have", "missing"),IF('Currently Exported 2'!H306=1, "extra", "ignore"))</f>
        <v>ignore</v>
      </c>
      <c r="I306" s="1" t="str">
        <f ca="1">IF(OR(historyTags!I306="white",historyTags!I306="yellow",historyTags!I306="grey"),IF('Currently Exported 2'!I306=1, "have", "missing"),IF('Currently Exported 2'!I306=1, "extra", "ignore"))</f>
        <v>ignore</v>
      </c>
      <c r="J306" s="1" t="str">
        <f ca="1">IF(OR(historyTags!J306="white",historyTags!J306="yellow",historyTags!J306="grey"),IF('Currently Exported 2'!J306=1, "have", "missing"),IF('Currently Exported 2'!J306=1, "extra", "ignore"))</f>
        <v>ignore</v>
      </c>
      <c r="K306" s="1" t="str">
        <f ca="1">IF(OR(historyTags!K306="white",historyTags!K306="yellow",historyTags!K306="grey"),IF('Currently Exported 2'!K306=1, "have", "missing"),IF('Currently Exported 2'!K306=1, "extra", "ignore"))</f>
        <v>ignore</v>
      </c>
      <c r="L306" s="1" t="str">
        <f ca="1">IF(OR(historyTags!L306="white",historyTags!L306="yellow",historyTags!L306="grey"),IF('Currently Exported 2'!L306=1, "have", "missing"),IF('Currently Exported 2'!L306=1, "extra", "ignore"))</f>
        <v>ignore</v>
      </c>
      <c r="M306" s="1" t="str">
        <f ca="1">IF(OR(historyTags!M306="white",historyTags!M306="yellow",historyTags!M306="grey"),IF('Currently Exported 2'!M306=1, "have", "missing"),IF('Currently Exported 2'!M306=1, "extra", "ignore"))</f>
        <v>ignore</v>
      </c>
      <c r="N306" s="1" t="str">
        <f ca="1">IF(OR(historyTags!N306="white",historyTags!N306="yellow",historyTags!N306="grey"),IF('Currently Exported 2'!N306=1, "have", "missing"),IF('Currently Exported 2'!N306=1, "extra", "ignore"))</f>
        <v>ignore</v>
      </c>
      <c r="O306" s="1" t="str">
        <f ca="1">IF(OR(historyTags!O306="white",historyTags!O306="yellow",historyTags!O306="grey"),IF('Currently Exported 2'!O306=1, "have", "missing"),IF('Currently Exported 2'!O306=1, "extra", "ignore"))</f>
        <v>ignore</v>
      </c>
      <c r="P306" s="1" t="str">
        <f ca="1">IF(OR(historyTags!P306="white",historyTags!P306="yellow",historyTags!P306="grey"),IF('Currently Exported 2'!P306=1, "have", "missing"),IF('Currently Exported 2'!P306=1, "extra", "ignore"))</f>
        <v>ignore</v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IF(OR(historyTags!B307="white",historyTags!B307="yellow",historyTags!B307="grey"),IF('Currently Exported 2'!B307=1, "have", "missing"),IF('Currently Exported 2'!B307=1, "extra", "ignore"))</f>
        <v>ignore</v>
      </c>
      <c r="C307" s="1" t="str">
        <f ca="1">IF(OR(historyTags!C307="white",historyTags!C307="yellow",historyTags!C307="grey"),IF('Currently Exported 2'!C307=1, "have", "missing"),IF('Currently Exported 2'!C307=1, "extra", "ignore"))</f>
        <v>ignore</v>
      </c>
      <c r="D307" s="1" t="str">
        <f ca="1">IF(OR(historyTags!D307="white",historyTags!D307="yellow",historyTags!D307="grey"),IF('Currently Exported 2'!D307=1, "have", "missing"),IF('Currently Exported 2'!D307=1, "extra", "ignore"))</f>
        <v>ignore</v>
      </c>
      <c r="E307" s="1" t="str">
        <f ca="1">IF(OR(historyTags!E307="white",historyTags!E307="yellow",historyTags!E307="grey"),IF('Currently Exported 2'!E307=1, "have", "missing"),IF('Currently Exported 2'!E307=1, "extra", "ignore"))</f>
        <v>ignore</v>
      </c>
      <c r="F307" s="1" t="str">
        <f ca="1">IF(OR(historyTags!F307="white",historyTags!F307="yellow",historyTags!F307="grey"),IF('Currently Exported 2'!F307=1, "have", "missing"),IF('Currently Exported 2'!F307=1, "extra", "ignore"))</f>
        <v>ignore</v>
      </c>
      <c r="G307" s="1" t="str">
        <f ca="1">IF(OR(historyTags!G307="white",historyTags!G307="yellow",historyTags!G307="grey"),IF('Currently Exported 2'!G307=1, "have", "missing"),IF('Currently Exported 2'!G307=1, "extra", "ignore"))</f>
        <v>ignore</v>
      </c>
      <c r="H307" s="1" t="str">
        <f ca="1">IF(OR(historyTags!H307="white",historyTags!H307="yellow",historyTags!H307="grey"),IF('Currently Exported 2'!H307=1, "have", "missing"),IF('Currently Exported 2'!H307=1, "extra", "ignore"))</f>
        <v>ignore</v>
      </c>
      <c r="I307" s="1" t="str">
        <f ca="1">IF(OR(historyTags!I307="white",historyTags!I307="yellow",historyTags!I307="grey"),IF('Currently Exported 2'!I307=1, "have", "missing"),IF('Currently Exported 2'!I307=1, "extra", "ignore"))</f>
        <v>ignore</v>
      </c>
      <c r="J307" s="1" t="str">
        <f ca="1">IF(OR(historyTags!J307="white",historyTags!J307="yellow",historyTags!J307="grey"),IF('Currently Exported 2'!J307=1, "have", "missing"),IF('Currently Exported 2'!J307=1, "extra", "ignore"))</f>
        <v>ignore</v>
      </c>
      <c r="K307" s="1" t="str">
        <f ca="1">IF(OR(historyTags!K307="white",historyTags!K307="yellow",historyTags!K307="grey"),IF('Currently Exported 2'!K307=1, "have", "missing"),IF('Currently Exported 2'!K307=1, "extra", "ignore"))</f>
        <v>ignore</v>
      </c>
      <c r="L307" s="1" t="str">
        <f ca="1">IF(OR(historyTags!L307="white",historyTags!L307="yellow",historyTags!L307="grey"),IF('Currently Exported 2'!L307=1, "have", "missing"),IF('Currently Exported 2'!L307=1, "extra", "ignore"))</f>
        <v>ignore</v>
      </c>
      <c r="M307" s="1" t="str">
        <f ca="1">IF(OR(historyTags!M307="white",historyTags!M307="yellow",historyTags!M307="grey"),IF('Currently Exported 2'!M307=1, "have", "missing"),IF('Currently Exported 2'!M307=1, "extra", "ignore"))</f>
        <v>ignore</v>
      </c>
      <c r="N307" s="1" t="str">
        <f ca="1">IF(OR(historyTags!N307="white",historyTags!N307="yellow",historyTags!N307="grey"),IF('Currently Exported 2'!N307=1, "have", "missing"),IF('Currently Exported 2'!N307=1, "extra", "ignore"))</f>
        <v>ignore</v>
      </c>
      <c r="O307" s="1" t="str">
        <f ca="1">IF(OR(historyTags!O307="white",historyTags!O307="yellow",historyTags!O307="grey"),IF('Currently Exported 2'!O307=1, "have", "missing"),IF('Currently Exported 2'!O307=1, "extra", "ignore"))</f>
        <v>ignore</v>
      </c>
      <c r="P307" s="1" t="str">
        <f ca="1">IF(OR(historyTags!P307="white",historyTags!P307="yellow",historyTags!P307="grey"),IF('Currently Exported 2'!P307=1, "have", "missing"),IF('Currently Exported 2'!P307=1, "extra", "ignore"))</f>
        <v>ignore</v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IF(OR(historyTags!B308="white",historyTags!B308="yellow",historyTags!B308="grey"),IF('Currently Exported 2'!B308=1, "have", "missing"),IF('Currently Exported 2'!B308=1, "extra", "ignore"))</f>
        <v>ignore</v>
      </c>
      <c r="C308" s="1" t="str">
        <f ca="1">IF(OR(historyTags!C308="white",historyTags!C308="yellow",historyTags!C308="grey"),IF('Currently Exported 2'!C308=1, "have", "missing"),IF('Currently Exported 2'!C308=1, "extra", "ignore"))</f>
        <v>ignore</v>
      </c>
      <c r="D308" s="1" t="str">
        <f ca="1">IF(OR(historyTags!D308="white",historyTags!D308="yellow",historyTags!D308="grey"),IF('Currently Exported 2'!D308=1, "have", "missing"),IF('Currently Exported 2'!D308=1, "extra", "ignore"))</f>
        <v>ignore</v>
      </c>
      <c r="E308" s="1" t="str">
        <f ca="1">IF(OR(historyTags!E308="white",historyTags!E308="yellow",historyTags!E308="grey"),IF('Currently Exported 2'!E308=1, "have", "missing"),IF('Currently Exported 2'!E308=1, "extra", "ignore"))</f>
        <v>ignore</v>
      </c>
      <c r="F308" s="1" t="str">
        <f ca="1">IF(OR(historyTags!F308="white",historyTags!F308="yellow",historyTags!F308="grey"),IF('Currently Exported 2'!F308=1, "have", "missing"),IF('Currently Exported 2'!F308=1, "extra", "ignore"))</f>
        <v>ignore</v>
      </c>
      <c r="G308" s="1" t="str">
        <f ca="1">IF(OR(historyTags!G308="white",historyTags!G308="yellow",historyTags!G308="grey"),IF('Currently Exported 2'!G308=1, "have", "missing"),IF('Currently Exported 2'!G308=1, "extra", "ignore"))</f>
        <v>ignore</v>
      </c>
      <c r="H308" s="1" t="str">
        <f ca="1">IF(OR(historyTags!H308="white",historyTags!H308="yellow",historyTags!H308="grey"),IF('Currently Exported 2'!H308=1, "have", "missing"),IF('Currently Exported 2'!H308=1, "extra", "ignore"))</f>
        <v>ignore</v>
      </c>
      <c r="I308" s="1" t="str">
        <f ca="1">IF(OR(historyTags!I308="white",historyTags!I308="yellow",historyTags!I308="grey"),IF('Currently Exported 2'!I308=1, "have", "missing"),IF('Currently Exported 2'!I308=1, "extra", "ignore"))</f>
        <v>ignore</v>
      </c>
      <c r="J308" s="1" t="str">
        <f ca="1">IF(OR(historyTags!J308="white",historyTags!J308="yellow",historyTags!J308="grey"),IF('Currently Exported 2'!J308=1, "have", "missing"),IF('Currently Exported 2'!J308=1, "extra", "ignore"))</f>
        <v>ignore</v>
      </c>
      <c r="K308" s="1" t="str">
        <f ca="1">IF(OR(historyTags!K308="white",historyTags!K308="yellow",historyTags!K308="grey"),IF('Currently Exported 2'!K308=1, "have", "missing"),IF('Currently Exported 2'!K308=1, "extra", "ignore"))</f>
        <v>ignore</v>
      </c>
      <c r="L308" s="1" t="str">
        <f ca="1">IF(OR(historyTags!L308="white",historyTags!L308="yellow",historyTags!L308="grey"),IF('Currently Exported 2'!L308=1, "have", "missing"),IF('Currently Exported 2'!L308=1, "extra", "ignore"))</f>
        <v>ignore</v>
      </c>
      <c r="M308" s="1" t="str">
        <f ca="1">IF(OR(historyTags!M308="white",historyTags!M308="yellow",historyTags!M308="grey"),IF('Currently Exported 2'!M308=1, "have", "missing"),IF('Currently Exported 2'!M308=1, "extra", "ignore"))</f>
        <v>ignore</v>
      </c>
      <c r="N308" s="1" t="str">
        <f ca="1">IF(OR(historyTags!N308="white",historyTags!N308="yellow",historyTags!N308="grey"),IF('Currently Exported 2'!N308=1, "have", "missing"),IF('Currently Exported 2'!N308=1, "extra", "ignore"))</f>
        <v>ignore</v>
      </c>
      <c r="O308" s="1" t="str">
        <f ca="1">IF(OR(historyTags!O308="white",historyTags!O308="yellow",historyTags!O308="grey"),IF('Currently Exported 2'!O308=1, "have", "missing"),IF('Currently Exported 2'!O308=1, "extra", "ignore"))</f>
        <v>ignore</v>
      </c>
      <c r="P308" s="1" t="str">
        <f ca="1">IF(OR(historyTags!P308="white",historyTags!P308="yellow",historyTags!P308="grey"),IF('Currently Exported 2'!P308=1, "have", "missing"),IF('Currently Exported 2'!P308=1, "extra", "ignore"))</f>
        <v>ignore</v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IF(OR(historyTags!B309="white",historyTags!B309="yellow",historyTags!B309="grey"),IF('Currently Exported 2'!B309=1, "have", "missing"),IF('Currently Exported 2'!B309=1, "extra", "ignore"))</f>
        <v>ignore</v>
      </c>
      <c r="C309" s="1" t="str">
        <f ca="1">IF(OR(historyTags!C309="white",historyTags!C309="yellow",historyTags!C309="grey"),IF('Currently Exported 2'!C309=1, "have", "missing"),IF('Currently Exported 2'!C309=1, "extra", "ignore"))</f>
        <v>ignore</v>
      </c>
      <c r="D309" s="1" t="str">
        <f ca="1">IF(OR(historyTags!D309="white",historyTags!D309="yellow",historyTags!D309="grey"),IF('Currently Exported 2'!D309=1, "have", "missing"),IF('Currently Exported 2'!D309=1, "extra", "ignore"))</f>
        <v>ignore</v>
      </c>
      <c r="E309" s="1" t="str">
        <f ca="1">IF(OR(historyTags!E309="white",historyTags!E309="yellow",historyTags!E309="grey"),IF('Currently Exported 2'!E309=1, "have", "missing"),IF('Currently Exported 2'!E309=1, "extra", "ignore"))</f>
        <v>ignore</v>
      </c>
      <c r="F309" s="1" t="str">
        <f ca="1">IF(OR(historyTags!F309="white",historyTags!F309="yellow",historyTags!F309="grey"),IF('Currently Exported 2'!F309=1, "have", "missing"),IF('Currently Exported 2'!F309=1, "extra", "ignore"))</f>
        <v>ignore</v>
      </c>
      <c r="G309" s="1" t="str">
        <f ca="1">IF(OR(historyTags!G309="white",historyTags!G309="yellow",historyTags!G309="grey"),IF('Currently Exported 2'!G309=1, "have", "missing"),IF('Currently Exported 2'!G309=1, "extra", "ignore"))</f>
        <v>ignore</v>
      </c>
      <c r="H309" s="1" t="str">
        <f ca="1">IF(OR(historyTags!H309="white",historyTags!H309="yellow",historyTags!H309="grey"),IF('Currently Exported 2'!H309=1, "have", "missing"),IF('Currently Exported 2'!H309=1, "extra", "ignore"))</f>
        <v>ignore</v>
      </c>
      <c r="I309" s="1" t="str">
        <f ca="1">IF(OR(historyTags!I309="white",historyTags!I309="yellow",historyTags!I309="grey"),IF('Currently Exported 2'!I309=1, "have", "missing"),IF('Currently Exported 2'!I309=1, "extra", "ignore"))</f>
        <v>ignore</v>
      </c>
      <c r="J309" s="1" t="str">
        <f ca="1">IF(OR(historyTags!J309="white",historyTags!J309="yellow",historyTags!J309="grey"),IF('Currently Exported 2'!J309=1, "have", "missing"),IF('Currently Exported 2'!J309=1, "extra", "ignore"))</f>
        <v>ignore</v>
      </c>
      <c r="K309" s="1" t="str">
        <f ca="1">IF(OR(historyTags!K309="white",historyTags!K309="yellow",historyTags!K309="grey"),IF('Currently Exported 2'!K309=1, "have", "missing"),IF('Currently Exported 2'!K309=1, "extra", "ignore"))</f>
        <v>ignore</v>
      </c>
      <c r="L309" s="1" t="str">
        <f ca="1">IF(OR(historyTags!L309="white",historyTags!L309="yellow",historyTags!L309="grey"),IF('Currently Exported 2'!L309=1, "have", "missing"),IF('Currently Exported 2'!L309=1, "extra", "ignore"))</f>
        <v>ignore</v>
      </c>
      <c r="M309" s="1" t="str">
        <f ca="1">IF(OR(historyTags!M309="white",historyTags!M309="yellow",historyTags!M309="grey"),IF('Currently Exported 2'!M309=1, "have", "missing"),IF('Currently Exported 2'!M309=1, "extra", "ignore"))</f>
        <v>ignore</v>
      </c>
      <c r="N309" s="1" t="str">
        <f ca="1">IF(OR(historyTags!N309="white",historyTags!N309="yellow",historyTags!N309="grey"),IF('Currently Exported 2'!N309=1, "have", "missing"),IF('Currently Exported 2'!N309=1, "extra", "ignore"))</f>
        <v>ignore</v>
      </c>
      <c r="O309" s="1" t="str">
        <f ca="1">IF(OR(historyTags!O309="white",historyTags!O309="yellow",historyTags!O309="grey"),IF('Currently Exported 2'!O309=1, "have", "missing"),IF('Currently Exported 2'!O309=1, "extra", "ignore"))</f>
        <v>ignore</v>
      </c>
      <c r="P309" s="1" t="str">
        <f ca="1">IF(OR(historyTags!P309="white",historyTags!P309="yellow",historyTags!P309="grey"),IF('Currently Exported 2'!P309=1, "have", "missing"),IF('Currently Exported 2'!P309=1, "extra", "ignore"))</f>
        <v>ignore</v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IF(OR(historyTags!B310="white",historyTags!B310="yellow",historyTags!B310="grey"),IF('Currently Exported 2'!B310=1, "have", "missing"),IF('Currently Exported 2'!B310=1, "extra", "ignore"))</f>
        <v>ignore</v>
      </c>
      <c r="C310" s="1" t="str">
        <f ca="1">IF(OR(historyTags!C310="white",historyTags!C310="yellow",historyTags!C310="grey"),IF('Currently Exported 2'!C310=1, "have", "missing"),IF('Currently Exported 2'!C310=1, "extra", "ignore"))</f>
        <v>ignore</v>
      </c>
      <c r="D310" s="1" t="str">
        <f ca="1">IF(OR(historyTags!D310="white",historyTags!D310="yellow",historyTags!D310="grey"),IF('Currently Exported 2'!D310=1, "have", "missing"),IF('Currently Exported 2'!D310=1, "extra", "ignore"))</f>
        <v>ignore</v>
      </c>
      <c r="E310" s="1" t="str">
        <f ca="1">IF(OR(historyTags!E310="white",historyTags!E310="yellow",historyTags!E310="grey"),IF('Currently Exported 2'!E310=1, "have", "missing"),IF('Currently Exported 2'!E310=1, "extra", "ignore"))</f>
        <v>ignore</v>
      </c>
      <c r="F310" s="1" t="str">
        <f ca="1">IF(OR(historyTags!F310="white",historyTags!F310="yellow",historyTags!F310="grey"),IF('Currently Exported 2'!F310=1, "have", "missing"),IF('Currently Exported 2'!F310=1, "extra", "ignore"))</f>
        <v>ignore</v>
      </c>
      <c r="G310" s="1" t="str">
        <f ca="1">IF(OR(historyTags!G310="white",historyTags!G310="yellow",historyTags!G310="grey"),IF('Currently Exported 2'!G310=1, "have", "missing"),IF('Currently Exported 2'!G310=1, "extra", "ignore"))</f>
        <v>ignore</v>
      </c>
      <c r="H310" s="1" t="str">
        <f ca="1">IF(OR(historyTags!H310="white",historyTags!H310="yellow",historyTags!H310="grey"),IF('Currently Exported 2'!H310=1, "have", "missing"),IF('Currently Exported 2'!H310=1, "extra", "ignore"))</f>
        <v>ignore</v>
      </c>
      <c r="I310" s="1" t="str">
        <f ca="1">IF(OR(historyTags!I310="white",historyTags!I310="yellow",historyTags!I310="grey"),IF('Currently Exported 2'!I310=1, "have", "missing"),IF('Currently Exported 2'!I310=1, "extra", "ignore"))</f>
        <v>ignore</v>
      </c>
      <c r="J310" s="1" t="str">
        <f ca="1">IF(OR(historyTags!J310="white",historyTags!J310="yellow",historyTags!J310="grey"),IF('Currently Exported 2'!J310=1, "have", "missing"),IF('Currently Exported 2'!J310=1, "extra", "ignore"))</f>
        <v>ignore</v>
      </c>
      <c r="K310" s="1" t="str">
        <f ca="1">IF(OR(historyTags!K310="white",historyTags!K310="yellow",historyTags!K310="grey"),IF('Currently Exported 2'!K310=1, "have", "missing"),IF('Currently Exported 2'!K310=1, "extra", "ignore"))</f>
        <v>ignore</v>
      </c>
      <c r="L310" s="1" t="str">
        <f ca="1">IF(OR(historyTags!L310="white",historyTags!L310="yellow",historyTags!L310="grey"),IF('Currently Exported 2'!L310=1, "have", "missing"),IF('Currently Exported 2'!L310=1, "extra", "ignore"))</f>
        <v>ignore</v>
      </c>
      <c r="M310" s="1" t="str">
        <f ca="1">IF(OR(historyTags!M310="white",historyTags!M310="yellow",historyTags!M310="grey"),IF('Currently Exported 2'!M310=1, "have", "missing"),IF('Currently Exported 2'!M310=1, "extra", "ignore"))</f>
        <v>ignore</v>
      </c>
      <c r="N310" s="1" t="str">
        <f ca="1">IF(OR(historyTags!N310="white",historyTags!N310="yellow",historyTags!N310="grey"),IF('Currently Exported 2'!N310=1, "have", "missing"),IF('Currently Exported 2'!N310=1, "extra", "ignore"))</f>
        <v>ignore</v>
      </c>
      <c r="O310" s="1" t="str">
        <f ca="1">IF(OR(historyTags!O310="white",historyTags!O310="yellow",historyTags!O310="grey"),IF('Currently Exported 2'!O310=1, "have", "missing"),IF('Currently Exported 2'!O310=1, "extra", "ignore"))</f>
        <v>ignore</v>
      </c>
      <c r="P310" s="1" t="str">
        <f ca="1">IF(OR(historyTags!P310="white",historyTags!P310="yellow",historyTags!P310="grey"),IF('Currently Exported 2'!P310=1, "have", "missing"),IF('Currently Exported 2'!P310=1, "extra", "ignore"))</f>
        <v>ignore</v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IF(OR(historyTags!B311="white",historyTags!B311="yellow",historyTags!B311="grey"),IF('Currently Exported 2'!B311=1, "have", "missing"),IF('Currently Exported 2'!B311=1, "extra", "ignore"))</f>
        <v>ignore</v>
      </c>
      <c r="C311" s="1" t="str">
        <f ca="1">IF(OR(historyTags!C311="white",historyTags!C311="yellow",historyTags!C311="grey"),IF('Currently Exported 2'!C311=1, "have", "missing"),IF('Currently Exported 2'!C311=1, "extra", "ignore"))</f>
        <v>ignore</v>
      </c>
      <c r="D311" s="1" t="str">
        <f ca="1">IF(OR(historyTags!D311="white",historyTags!D311="yellow",historyTags!D311="grey"),IF('Currently Exported 2'!D311=1, "have", "missing"),IF('Currently Exported 2'!D311=1, "extra", "ignore"))</f>
        <v>ignore</v>
      </c>
      <c r="E311" s="1" t="str">
        <f ca="1">IF(OR(historyTags!E311="white",historyTags!E311="yellow",historyTags!E311="grey"),IF('Currently Exported 2'!E311=1, "have", "missing"),IF('Currently Exported 2'!E311=1, "extra", "ignore"))</f>
        <v>ignore</v>
      </c>
      <c r="F311" s="1" t="str">
        <f ca="1">IF(OR(historyTags!F311="white",historyTags!F311="yellow",historyTags!F311="grey"),IF('Currently Exported 2'!F311=1, "have", "missing"),IF('Currently Exported 2'!F311=1, "extra", "ignore"))</f>
        <v>ignore</v>
      </c>
      <c r="G311" s="1" t="str">
        <f ca="1">IF(OR(historyTags!G311="white",historyTags!G311="yellow",historyTags!G311="grey"),IF('Currently Exported 2'!G311=1, "have", "missing"),IF('Currently Exported 2'!G311=1, "extra", "ignore"))</f>
        <v>ignore</v>
      </c>
      <c r="H311" s="1" t="str">
        <f ca="1">IF(OR(historyTags!H311="white",historyTags!H311="yellow",historyTags!H311="grey"),IF('Currently Exported 2'!H311=1, "have", "missing"),IF('Currently Exported 2'!H311=1, "extra", "ignore"))</f>
        <v>ignore</v>
      </c>
      <c r="I311" s="1" t="str">
        <f ca="1">IF(OR(historyTags!I311="white",historyTags!I311="yellow",historyTags!I311="grey"),IF('Currently Exported 2'!I311=1, "have", "missing"),IF('Currently Exported 2'!I311=1, "extra", "ignore"))</f>
        <v>ignore</v>
      </c>
      <c r="J311" s="1" t="str">
        <f ca="1">IF(OR(historyTags!J311="white",historyTags!J311="yellow",historyTags!J311="grey"),IF('Currently Exported 2'!J311=1, "have", "missing"),IF('Currently Exported 2'!J311=1, "extra", "ignore"))</f>
        <v>ignore</v>
      </c>
      <c r="K311" s="1" t="str">
        <f ca="1">IF(OR(historyTags!K311="white",historyTags!K311="yellow",historyTags!K311="grey"),IF('Currently Exported 2'!K311=1, "have", "missing"),IF('Currently Exported 2'!K311=1, "extra", "ignore"))</f>
        <v>ignore</v>
      </c>
      <c r="L311" s="1" t="str">
        <f ca="1">IF(OR(historyTags!L311="white",historyTags!L311="yellow",historyTags!L311="grey"),IF('Currently Exported 2'!L311=1, "have", "missing"),IF('Currently Exported 2'!L311=1, "extra", "ignore"))</f>
        <v>ignore</v>
      </c>
      <c r="M311" s="1" t="str">
        <f ca="1">IF(OR(historyTags!M311="white",historyTags!M311="yellow",historyTags!M311="grey"),IF('Currently Exported 2'!M311=1, "have", "missing"),IF('Currently Exported 2'!M311=1, "extra", "ignore"))</f>
        <v>ignore</v>
      </c>
      <c r="N311" s="1" t="str">
        <f ca="1">IF(OR(historyTags!N311="white",historyTags!N311="yellow",historyTags!N311="grey"),IF('Currently Exported 2'!N311=1, "have", "missing"),IF('Currently Exported 2'!N311=1, "extra", "ignore"))</f>
        <v>ignore</v>
      </c>
      <c r="O311" s="1" t="str">
        <f ca="1">IF(OR(historyTags!O311="white",historyTags!O311="yellow",historyTags!O311="grey"),IF('Currently Exported 2'!O311=1, "have", "missing"),IF('Currently Exported 2'!O311=1, "extra", "ignore"))</f>
        <v>ignore</v>
      </c>
      <c r="P311" s="1" t="str">
        <f ca="1">IF(OR(historyTags!P311="white",historyTags!P311="yellow",historyTags!P311="grey"),IF('Currently Exported 2'!P311=1, "have", "missing"),IF('Currently Exported 2'!P311=1, "extra", "ignore"))</f>
        <v>ignore</v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IF(OR(historyTags!B312="white",historyTags!B312="yellow",historyTags!B312="grey"),IF('Currently Exported 2'!B312=1, "have", "missing"),IF('Currently Exported 2'!B312=1, "extra", "ignore"))</f>
        <v>ignore</v>
      </c>
      <c r="C312" s="1" t="str">
        <f ca="1">IF(OR(historyTags!C312="white",historyTags!C312="yellow",historyTags!C312="grey"),IF('Currently Exported 2'!C312=1, "have", "missing"),IF('Currently Exported 2'!C312=1, "extra", "ignore"))</f>
        <v>ignore</v>
      </c>
      <c r="D312" s="1" t="str">
        <f ca="1">IF(OR(historyTags!D312="white",historyTags!D312="yellow",historyTags!D312="grey"),IF('Currently Exported 2'!D312=1, "have", "missing"),IF('Currently Exported 2'!D312=1, "extra", "ignore"))</f>
        <v>ignore</v>
      </c>
      <c r="E312" s="1" t="str">
        <f ca="1">IF(OR(historyTags!E312="white",historyTags!E312="yellow",historyTags!E312="grey"),IF('Currently Exported 2'!E312=1, "have", "missing"),IF('Currently Exported 2'!E312=1, "extra", "ignore"))</f>
        <v>ignore</v>
      </c>
      <c r="F312" s="1" t="str">
        <f ca="1">IF(OR(historyTags!F312="white",historyTags!F312="yellow",historyTags!F312="grey"),IF('Currently Exported 2'!F312=1, "have", "missing"),IF('Currently Exported 2'!F312=1, "extra", "ignore"))</f>
        <v>ignore</v>
      </c>
      <c r="G312" s="1" t="str">
        <f ca="1">IF(OR(historyTags!G312="white",historyTags!G312="yellow",historyTags!G312="grey"),IF('Currently Exported 2'!G312=1, "have", "missing"),IF('Currently Exported 2'!G312=1, "extra", "ignore"))</f>
        <v>ignore</v>
      </c>
      <c r="H312" s="1" t="str">
        <f ca="1">IF(OR(historyTags!H312="white",historyTags!H312="yellow",historyTags!H312="grey"),IF('Currently Exported 2'!H312=1, "have", "missing"),IF('Currently Exported 2'!H312=1, "extra", "ignore"))</f>
        <v>ignore</v>
      </c>
      <c r="I312" s="1" t="str">
        <f ca="1">IF(OR(historyTags!I312="white",historyTags!I312="yellow",historyTags!I312="grey"),IF('Currently Exported 2'!I312=1, "have", "missing"),IF('Currently Exported 2'!I312=1, "extra", "ignore"))</f>
        <v>ignore</v>
      </c>
      <c r="J312" s="1" t="str">
        <f ca="1">IF(OR(historyTags!J312="white",historyTags!J312="yellow",historyTags!J312="grey"),IF('Currently Exported 2'!J312=1, "have", "missing"),IF('Currently Exported 2'!J312=1, "extra", "ignore"))</f>
        <v>ignore</v>
      </c>
      <c r="K312" s="1" t="str">
        <f ca="1">IF(OR(historyTags!K312="white",historyTags!K312="yellow",historyTags!K312="grey"),IF('Currently Exported 2'!K312=1, "have", "missing"),IF('Currently Exported 2'!K312=1, "extra", "ignore"))</f>
        <v>ignore</v>
      </c>
      <c r="L312" s="1" t="str">
        <f ca="1">IF(OR(historyTags!L312="white",historyTags!L312="yellow",historyTags!L312="grey"),IF('Currently Exported 2'!L312=1, "have", "missing"),IF('Currently Exported 2'!L312=1, "extra", "ignore"))</f>
        <v>ignore</v>
      </c>
      <c r="M312" s="1" t="str">
        <f ca="1">IF(OR(historyTags!M312="white",historyTags!M312="yellow",historyTags!M312="grey"),IF('Currently Exported 2'!M312=1, "have", "missing"),IF('Currently Exported 2'!M312=1, "extra", "ignore"))</f>
        <v>ignore</v>
      </c>
      <c r="N312" s="1" t="str">
        <f ca="1">IF(OR(historyTags!N312="white",historyTags!N312="yellow",historyTags!N312="grey"),IF('Currently Exported 2'!N312=1, "have", "missing"),IF('Currently Exported 2'!N312=1, "extra", "ignore"))</f>
        <v>ignore</v>
      </c>
      <c r="O312" s="1" t="str">
        <f ca="1">IF(OR(historyTags!O312="white",historyTags!O312="yellow",historyTags!O312="grey"),IF('Currently Exported 2'!O312=1, "have", "missing"),IF('Currently Exported 2'!O312=1, "extra", "ignore"))</f>
        <v>ignore</v>
      </c>
      <c r="P312" s="1" t="str">
        <f ca="1">IF(OR(historyTags!P312="white",historyTags!P312="yellow",historyTags!P312="grey"),IF('Currently Exported 2'!P312=1, "have", "missing"),IF('Currently Exported 2'!P312=1, "extra", "ignore"))</f>
        <v>ignore</v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IF(OR(historyTags!B313="white",historyTags!B313="yellow",historyTags!B313="grey"),IF('Currently Exported 2'!B313=1, "have", "missing"),IF('Currently Exported 2'!B313=1, "extra", "ignore"))</f>
        <v>ignore</v>
      </c>
      <c r="C313" s="1" t="str">
        <f ca="1">IF(OR(historyTags!C313="white",historyTags!C313="yellow",historyTags!C313="grey"),IF('Currently Exported 2'!C313=1, "have", "missing"),IF('Currently Exported 2'!C313=1, "extra", "ignore"))</f>
        <v>ignore</v>
      </c>
      <c r="D313" s="1" t="str">
        <f ca="1">IF(OR(historyTags!D313="white",historyTags!D313="yellow",historyTags!D313="grey"),IF('Currently Exported 2'!D313=1, "have", "missing"),IF('Currently Exported 2'!D313=1, "extra", "ignore"))</f>
        <v>ignore</v>
      </c>
      <c r="E313" s="1" t="str">
        <f ca="1">IF(OR(historyTags!E313="white",historyTags!E313="yellow",historyTags!E313="grey"),IF('Currently Exported 2'!E313=1, "have", "missing"),IF('Currently Exported 2'!E313=1, "extra", "ignore"))</f>
        <v>ignore</v>
      </c>
      <c r="F313" s="1" t="str">
        <f ca="1">IF(OR(historyTags!F313="white",historyTags!F313="yellow",historyTags!F313="grey"),IF('Currently Exported 2'!F313=1, "have", "missing"),IF('Currently Exported 2'!F313=1, "extra", "ignore"))</f>
        <v>ignore</v>
      </c>
      <c r="G313" s="1" t="str">
        <f ca="1">IF(OR(historyTags!G313="white",historyTags!G313="yellow",historyTags!G313="grey"),IF('Currently Exported 2'!G313=1, "have", "missing"),IF('Currently Exported 2'!G313=1, "extra", "ignore"))</f>
        <v>ignore</v>
      </c>
      <c r="H313" s="1" t="str">
        <f ca="1">IF(OR(historyTags!H313="white",historyTags!H313="yellow",historyTags!H313="grey"),IF('Currently Exported 2'!H313=1, "have", "missing"),IF('Currently Exported 2'!H313=1, "extra", "ignore"))</f>
        <v>ignore</v>
      </c>
      <c r="I313" s="1" t="str">
        <f ca="1">IF(OR(historyTags!I313="white",historyTags!I313="yellow",historyTags!I313="grey"),IF('Currently Exported 2'!I313=1, "have", "missing"),IF('Currently Exported 2'!I313=1, "extra", "ignore"))</f>
        <v>ignore</v>
      </c>
      <c r="J313" s="1" t="str">
        <f ca="1">IF(OR(historyTags!J313="white",historyTags!J313="yellow",historyTags!J313="grey"),IF('Currently Exported 2'!J313=1, "have", "missing"),IF('Currently Exported 2'!J313=1, "extra", "ignore"))</f>
        <v>ignore</v>
      </c>
      <c r="K313" s="1" t="str">
        <f ca="1">IF(OR(historyTags!K313="white",historyTags!K313="yellow",historyTags!K313="grey"),IF('Currently Exported 2'!K313=1, "have", "missing"),IF('Currently Exported 2'!K313=1, "extra", "ignore"))</f>
        <v>ignore</v>
      </c>
      <c r="L313" s="1" t="str">
        <f ca="1">IF(OR(historyTags!L313="white",historyTags!L313="yellow",historyTags!L313="grey"),IF('Currently Exported 2'!L313=1, "have", "missing"),IF('Currently Exported 2'!L313=1, "extra", "ignore"))</f>
        <v>ignore</v>
      </c>
      <c r="M313" s="1" t="str">
        <f ca="1">IF(OR(historyTags!M313="white",historyTags!M313="yellow",historyTags!M313="grey"),IF('Currently Exported 2'!M313=1, "have", "missing"),IF('Currently Exported 2'!M313=1, "extra", "ignore"))</f>
        <v>ignore</v>
      </c>
      <c r="N313" s="1" t="str">
        <f ca="1">IF(OR(historyTags!N313="white",historyTags!N313="yellow",historyTags!N313="grey"),IF('Currently Exported 2'!N313=1, "have", "missing"),IF('Currently Exported 2'!N313=1, "extra", "ignore"))</f>
        <v>ignore</v>
      </c>
      <c r="O313" s="1" t="str">
        <f ca="1">IF(OR(historyTags!O313="white",historyTags!O313="yellow",historyTags!O313="grey"),IF('Currently Exported 2'!O313=1, "have", "missing"),IF('Currently Exported 2'!O313=1, "extra", "ignore"))</f>
        <v>ignore</v>
      </c>
      <c r="P313" s="1" t="str">
        <f ca="1">IF(OR(historyTags!P313="white",historyTags!P313="yellow",historyTags!P313="grey"),IF('Currently Exported 2'!P313=1, "have", "missing"),IF('Currently Exported 2'!P313=1, "extra", "ignore"))</f>
        <v>ignore</v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IF(OR(historyTags!B314="white",historyTags!B314="yellow",historyTags!B314="grey"),IF('Currently Exported 2'!B314=1, "have", "missing"),IF('Currently Exported 2'!B314=1, "extra", "ignore"))</f>
        <v>ignore</v>
      </c>
      <c r="C314" s="1" t="str">
        <f ca="1">IF(OR(historyTags!C314="white",historyTags!C314="yellow",historyTags!C314="grey"),IF('Currently Exported 2'!C314=1, "have", "missing"),IF('Currently Exported 2'!C314=1, "extra", "ignore"))</f>
        <v>ignore</v>
      </c>
      <c r="D314" s="1" t="str">
        <f ca="1">IF(OR(historyTags!D314="white",historyTags!D314="yellow",historyTags!D314="grey"),IF('Currently Exported 2'!D314=1, "have", "missing"),IF('Currently Exported 2'!D314=1, "extra", "ignore"))</f>
        <v>ignore</v>
      </c>
      <c r="E314" s="1" t="str">
        <f ca="1">IF(OR(historyTags!E314="white",historyTags!E314="yellow",historyTags!E314="grey"),IF('Currently Exported 2'!E314=1, "have", "missing"),IF('Currently Exported 2'!E314=1, "extra", "ignore"))</f>
        <v>ignore</v>
      </c>
      <c r="F314" s="1" t="str">
        <f ca="1">IF(OR(historyTags!F314="white",historyTags!F314="yellow",historyTags!F314="grey"),IF('Currently Exported 2'!F314=1, "have", "missing"),IF('Currently Exported 2'!F314=1, "extra", "ignore"))</f>
        <v>ignore</v>
      </c>
      <c r="G314" s="1" t="str">
        <f ca="1">IF(OR(historyTags!G314="white",historyTags!G314="yellow",historyTags!G314="grey"),IF('Currently Exported 2'!G314=1, "have", "missing"),IF('Currently Exported 2'!G314=1, "extra", "ignore"))</f>
        <v>ignore</v>
      </c>
      <c r="H314" s="1" t="str">
        <f ca="1">IF(OR(historyTags!H314="white",historyTags!H314="yellow",historyTags!H314="grey"),IF('Currently Exported 2'!H314=1, "have", "missing"),IF('Currently Exported 2'!H314=1, "extra", "ignore"))</f>
        <v>ignore</v>
      </c>
      <c r="I314" s="1" t="str">
        <f ca="1">IF(OR(historyTags!I314="white",historyTags!I314="yellow",historyTags!I314="grey"),IF('Currently Exported 2'!I314=1, "have", "missing"),IF('Currently Exported 2'!I314=1, "extra", "ignore"))</f>
        <v>ignore</v>
      </c>
      <c r="J314" s="1" t="str">
        <f ca="1">IF(OR(historyTags!J314="white",historyTags!J314="yellow",historyTags!J314="grey"),IF('Currently Exported 2'!J314=1, "have", "missing"),IF('Currently Exported 2'!J314=1, "extra", "ignore"))</f>
        <v>ignore</v>
      </c>
      <c r="K314" s="1" t="str">
        <f ca="1">IF(OR(historyTags!K314="white",historyTags!K314="yellow",historyTags!K314="grey"),IF('Currently Exported 2'!K314=1, "have", "missing"),IF('Currently Exported 2'!K314=1, "extra", "ignore"))</f>
        <v>ignore</v>
      </c>
      <c r="L314" s="1" t="str">
        <f ca="1">IF(OR(historyTags!L314="white",historyTags!L314="yellow",historyTags!L314="grey"),IF('Currently Exported 2'!L314=1, "have", "missing"),IF('Currently Exported 2'!L314=1, "extra", "ignore"))</f>
        <v>ignore</v>
      </c>
      <c r="M314" s="1" t="str">
        <f ca="1">IF(OR(historyTags!M314="white",historyTags!M314="yellow",historyTags!M314="grey"),IF('Currently Exported 2'!M314=1, "have", "missing"),IF('Currently Exported 2'!M314=1, "extra", "ignore"))</f>
        <v>ignore</v>
      </c>
      <c r="N314" s="1" t="str">
        <f ca="1">IF(OR(historyTags!N314="white",historyTags!N314="yellow",historyTags!N314="grey"),IF('Currently Exported 2'!N314=1, "have", "missing"),IF('Currently Exported 2'!N314=1, "extra", "ignore"))</f>
        <v>ignore</v>
      </c>
      <c r="O314" s="1" t="str">
        <f ca="1">IF(OR(historyTags!O314="white",historyTags!O314="yellow",historyTags!O314="grey"),IF('Currently Exported 2'!O314=1, "have", "missing"),IF('Currently Exported 2'!O314=1, "extra", "ignore"))</f>
        <v>ignore</v>
      </c>
      <c r="P314" s="1" t="str">
        <f ca="1">IF(OR(historyTags!P314="white",historyTags!P314="yellow",historyTags!P314="grey"),IF('Currently Exported 2'!P314=1, "have", "missing"),IF('Currently Exported 2'!P314=1, "extra", "ignore"))</f>
        <v>ignore</v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IF(OR(historyTags!B315="white",historyTags!B315="yellow",historyTags!B315="grey"),IF('Currently Exported 2'!B315=1, "have", "missing"),IF('Currently Exported 2'!B315=1, "extra", "ignore"))</f>
        <v>ignore</v>
      </c>
      <c r="C315" s="1" t="str">
        <f ca="1">IF(OR(historyTags!C315="white",historyTags!C315="yellow",historyTags!C315="grey"),IF('Currently Exported 2'!C315=1, "have", "missing"),IF('Currently Exported 2'!C315=1, "extra", "ignore"))</f>
        <v>ignore</v>
      </c>
      <c r="D315" s="1" t="str">
        <f ca="1">IF(OR(historyTags!D315="white",historyTags!D315="yellow",historyTags!D315="grey"),IF('Currently Exported 2'!D315=1, "have", "missing"),IF('Currently Exported 2'!D315=1, "extra", "ignore"))</f>
        <v>ignore</v>
      </c>
      <c r="E315" s="1" t="str">
        <f ca="1">IF(OR(historyTags!E315="white",historyTags!E315="yellow",historyTags!E315="grey"),IF('Currently Exported 2'!E315=1, "have", "missing"),IF('Currently Exported 2'!E315=1, "extra", "ignore"))</f>
        <v>ignore</v>
      </c>
      <c r="F315" s="1" t="str">
        <f ca="1">IF(OR(historyTags!F315="white",historyTags!F315="yellow",historyTags!F315="grey"),IF('Currently Exported 2'!F315=1, "have", "missing"),IF('Currently Exported 2'!F315=1, "extra", "ignore"))</f>
        <v>ignore</v>
      </c>
      <c r="G315" s="1" t="str">
        <f ca="1">IF(OR(historyTags!G315="white",historyTags!G315="yellow",historyTags!G315="grey"),IF('Currently Exported 2'!G315=1, "have", "missing"),IF('Currently Exported 2'!G315=1, "extra", "ignore"))</f>
        <v>ignore</v>
      </c>
      <c r="H315" s="1" t="str">
        <f ca="1">IF(OR(historyTags!H315="white",historyTags!H315="yellow",historyTags!H315="grey"),IF('Currently Exported 2'!H315=1, "have", "missing"),IF('Currently Exported 2'!H315=1, "extra", "ignore"))</f>
        <v>ignore</v>
      </c>
      <c r="I315" s="1" t="str">
        <f ca="1">IF(OR(historyTags!I315="white",historyTags!I315="yellow",historyTags!I315="grey"),IF('Currently Exported 2'!I315=1, "have", "missing"),IF('Currently Exported 2'!I315=1, "extra", "ignore"))</f>
        <v>ignore</v>
      </c>
      <c r="J315" s="1" t="str">
        <f ca="1">IF(OR(historyTags!J315="white",historyTags!J315="yellow",historyTags!J315="grey"),IF('Currently Exported 2'!J315=1, "have", "missing"),IF('Currently Exported 2'!J315=1, "extra", "ignore"))</f>
        <v>ignore</v>
      </c>
      <c r="K315" s="1" t="str">
        <f ca="1">IF(OR(historyTags!K315="white",historyTags!K315="yellow",historyTags!K315="grey"),IF('Currently Exported 2'!K315=1, "have", "missing"),IF('Currently Exported 2'!K315=1, "extra", "ignore"))</f>
        <v>ignore</v>
      </c>
      <c r="L315" s="1" t="str">
        <f ca="1">IF(OR(historyTags!L315="white",historyTags!L315="yellow",historyTags!L315="grey"),IF('Currently Exported 2'!L315=1, "have", "missing"),IF('Currently Exported 2'!L315=1, "extra", "ignore"))</f>
        <v>ignore</v>
      </c>
      <c r="M315" s="1" t="str">
        <f ca="1">IF(OR(historyTags!M315="white",historyTags!M315="yellow",historyTags!M315="grey"),IF('Currently Exported 2'!M315=1, "have", "missing"),IF('Currently Exported 2'!M315=1, "extra", "ignore"))</f>
        <v>ignore</v>
      </c>
      <c r="N315" s="1" t="str">
        <f ca="1">IF(OR(historyTags!N315="white",historyTags!N315="yellow",historyTags!N315="grey"),IF('Currently Exported 2'!N315=1, "have", "missing"),IF('Currently Exported 2'!N315=1, "extra", "ignore"))</f>
        <v>ignore</v>
      </c>
      <c r="O315" s="1" t="str">
        <f ca="1">IF(OR(historyTags!O315="white",historyTags!O315="yellow",historyTags!O315="grey"),IF('Currently Exported 2'!O315=1, "have", "missing"),IF('Currently Exported 2'!O315=1, "extra", "ignore"))</f>
        <v>ignore</v>
      </c>
      <c r="P315" s="1" t="str">
        <f ca="1">IF(OR(historyTags!P315="white",historyTags!P315="yellow",historyTags!P315="grey"),IF('Currently Exported 2'!P315=1, "have", "missing"),IF('Currently Exported 2'!P315=1, "extra", "ignore"))</f>
        <v>ignore</v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IF(OR(historyTags!B316="white",historyTags!B316="yellow",historyTags!B316="grey"),IF('Currently Exported 2'!B316=1, "have", "missing"),IF('Currently Exported 2'!B316=1, "extra", "ignore"))</f>
        <v>ignore</v>
      </c>
      <c r="C316" s="1" t="str">
        <f ca="1">IF(OR(historyTags!C316="white",historyTags!C316="yellow",historyTags!C316="grey"),IF('Currently Exported 2'!C316=1, "have", "missing"),IF('Currently Exported 2'!C316=1, "extra", "ignore"))</f>
        <v>ignore</v>
      </c>
      <c r="D316" s="1" t="str">
        <f ca="1">IF(OR(historyTags!D316="white",historyTags!D316="yellow",historyTags!D316="grey"),IF('Currently Exported 2'!D316=1, "have", "missing"),IF('Currently Exported 2'!D316=1, "extra", "ignore"))</f>
        <v>ignore</v>
      </c>
      <c r="E316" s="1" t="str">
        <f ca="1">IF(OR(historyTags!E316="white",historyTags!E316="yellow",historyTags!E316="grey"),IF('Currently Exported 2'!E316=1, "have", "missing"),IF('Currently Exported 2'!E316=1, "extra", "ignore"))</f>
        <v>ignore</v>
      </c>
      <c r="F316" s="1" t="str">
        <f ca="1">IF(OR(historyTags!F316="white",historyTags!F316="yellow",historyTags!F316="grey"),IF('Currently Exported 2'!F316=1, "have", "missing"),IF('Currently Exported 2'!F316=1, "extra", "ignore"))</f>
        <v>ignore</v>
      </c>
      <c r="G316" s="1" t="str">
        <f ca="1">IF(OR(historyTags!G316="white",historyTags!G316="yellow",historyTags!G316="grey"),IF('Currently Exported 2'!G316=1, "have", "missing"),IF('Currently Exported 2'!G316=1, "extra", "ignore"))</f>
        <v>ignore</v>
      </c>
      <c r="H316" s="1" t="str">
        <f ca="1">IF(OR(historyTags!H316="white",historyTags!H316="yellow",historyTags!H316="grey"),IF('Currently Exported 2'!H316=1, "have", "missing"),IF('Currently Exported 2'!H316=1, "extra", "ignore"))</f>
        <v>ignore</v>
      </c>
      <c r="I316" s="1" t="str">
        <f ca="1">IF(OR(historyTags!I316="white",historyTags!I316="yellow",historyTags!I316="grey"),IF('Currently Exported 2'!I316=1, "have", "missing"),IF('Currently Exported 2'!I316=1, "extra", "ignore"))</f>
        <v>ignore</v>
      </c>
      <c r="J316" s="1" t="str">
        <f ca="1">IF(OR(historyTags!J316="white",historyTags!J316="yellow",historyTags!J316="grey"),IF('Currently Exported 2'!J316=1, "have", "missing"),IF('Currently Exported 2'!J316=1, "extra", "ignore"))</f>
        <v>ignore</v>
      </c>
      <c r="K316" s="1" t="str">
        <f ca="1">IF(OR(historyTags!K316="white",historyTags!K316="yellow",historyTags!K316="grey"),IF('Currently Exported 2'!K316=1, "have", "missing"),IF('Currently Exported 2'!K316=1, "extra", "ignore"))</f>
        <v>ignore</v>
      </c>
      <c r="L316" s="1" t="str">
        <f ca="1">IF(OR(historyTags!L316="white",historyTags!L316="yellow",historyTags!L316="grey"),IF('Currently Exported 2'!L316=1, "have", "missing"),IF('Currently Exported 2'!L316=1, "extra", "ignore"))</f>
        <v>ignore</v>
      </c>
      <c r="M316" s="1" t="str">
        <f ca="1">IF(OR(historyTags!M316="white",historyTags!M316="yellow",historyTags!M316="grey"),IF('Currently Exported 2'!M316=1, "have", "missing"),IF('Currently Exported 2'!M316=1, "extra", "ignore"))</f>
        <v>ignore</v>
      </c>
      <c r="N316" s="1" t="str">
        <f ca="1">IF(OR(historyTags!N316="white",historyTags!N316="yellow",historyTags!N316="grey"),IF('Currently Exported 2'!N316=1, "have", "missing"),IF('Currently Exported 2'!N316=1, "extra", "ignore"))</f>
        <v>ignore</v>
      </c>
      <c r="O316" s="1" t="str">
        <f ca="1">IF(OR(historyTags!O316="white",historyTags!O316="yellow",historyTags!O316="grey"),IF('Currently Exported 2'!O316=1, "have", "missing"),IF('Currently Exported 2'!O316=1, "extra", "ignore"))</f>
        <v>ignore</v>
      </c>
      <c r="P316" s="1" t="str">
        <f ca="1">IF(OR(historyTags!P316="white",historyTags!P316="yellow",historyTags!P316="grey"),IF('Currently Exported 2'!P316=1, "have", "missing"),IF('Currently Exported 2'!P316=1, "extra", "ignore"))</f>
        <v>ignore</v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IF(OR(historyTags!B317="white",historyTags!B317="yellow",historyTags!B317="grey"),IF('Currently Exported 2'!B317=1, "have", "missing"),IF('Currently Exported 2'!B317=1, "extra", "ignore"))</f>
        <v>ignore</v>
      </c>
      <c r="C317" s="1" t="str">
        <f ca="1">IF(OR(historyTags!C317="white",historyTags!C317="yellow",historyTags!C317="grey"),IF('Currently Exported 2'!C317=1, "have", "missing"),IF('Currently Exported 2'!C317=1, "extra", "ignore"))</f>
        <v>ignore</v>
      </c>
      <c r="D317" s="1" t="str">
        <f ca="1">IF(OR(historyTags!D317="white",historyTags!D317="yellow",historyTags!D317="grey"),IF('Currently Exported 2'!D317=1, "have", "missing"),IF('Currently Exported 2'!D317=1, "extra", "ignore"))</f>
        <v>ignore</v>
      </c>
      <c r="E317" s="1" t="str">
        <f ca="1">IF(OR(historyTags!E317="white",historyTags!E317="yellow",historyTags!E317="grey"),IF('Currently Exported 2'!E317=1, "have", "missing"),IF('Currently Exported 2'!E317=1, "extra", "ignore"))</f>
        <v>ignore</v>
      </c>
      <c r="F317" s="1" t="str">
        <f ca="1">IF(OR(historyTags!F317="white",historyTags!F317="yellow",historyTags!F317="grey"),IF('Currently Exported 2'!F317=1, "have", "missing"),IF('Currently Exported 2'!F317=1, "extra", "ignore"))</f>
        <v>ignore</v>
      </c>
      <c r="G317" s="1" t="str">
        <f ca="1">IF(OR(historyTags!G317="white",historyTags!G317="yellow",historyTags!G317="grey"),IF('Currently Exported 2'!G317=1, "have", "missing"),IF('Currently Exported 2'!G317=1, "extra", "ignore"))</f>
        <v>ignore</v>
      </c>
      <c r="H317" s="1" t="str">
        <f ca="1">IF(OR(historyTags!H317="white",historyTags!H317="yellow",historyTags!H317="grey"),IF('Currently Exported 2'!H317=1, "have", "missing"),IF('Currently Exported 2'!H317=1, "extra", "ignore"))</f>
        <v>ignore</v>
      </c>
      <c r="I317" s="1" t="str">
        <f ca="1">IF(OR(historyTags!I317="white",historyTags!I317="yellow",historyTags!I317="grey"),IF('Currently Exported 2'!I317=1, "have", "missing"),IF('Currently Exported 2'!I317=1, "extra", "ignore"))</f>
        <v>ignore</v>
      </c>
      <c r="J317" s="1" t="str">
        <f ca="1">IF(OR(historyTags!J317="white",historyTags!J317="yellow",historyTags!J317="grey"),IF('Currently Exported 2'!J317=1, "have", "missing"),IF('Currently Exported 2'!J317=1, "extra", "ignore"))</f>
        <v>ignore</v>
      </c>
      <c r="K317" s="1" t="str">
        <f ca="1">IF(OR(historyTags!K317="white",historyTags!K317="yellow",historyTags!K317="grey"),IF('Currently Exported 2'!K317=1, "have", "missing"),IF('Currently Exported 2'!K317=1, "extra", "ignore"))</f>
        <v>ignore</v>
      </c>
      <c r="L317" s="1" t="str">
        <f ca="1">IF(OR(historyTags!L317="white",historyTags!L317="yellow",historyTags!L317="grey"),IF('Currently Exported 2'!L317=1, "have", "missing"),IF('Currently Exported 2'!L317=1, "extra", "ignore"))</f>
        <v>ignore</v>
      </c>
      <c r="M317" s="1" t="str">
        <f ca="1">IF(OR(historyTags!M317="white",historyTags!M317="yellow",historyTags!M317="grey"),IF('Currently Exported 2'!M317=1, "have", "missing"),IF('Currently Exported 2'!M317=1, "extra", "ignore"))</f>
        <v>ignore</v>
      </c>
      <c r="N317" s="1" t="str">
        <f ca="1">IF(OR(historyTags!N317="white",historyTags!N317="yellow",historyTags!N317="grey"),IF('Currently Exported 2'!N317=1, "have", "missing"),IF('Currently Exported 2'!N317=1, "extra", "ignore"))</f>
        <v>ignore</v>
      </c>
      <c r="O317" s="1" t="str">
        <f ca="1">IF(OR(historyTags!O317="white",historyTags!O317="yellow",historyTags!O317="grey"),IF('Currently Exported 2'!O317=1, "have", "missing"),IF('Currently Exported 2'!O317=1, "extra", "ignore"))</f>
        <v>ignore</v>
      </c>
      <c r="P317" s="1" t="str">
        <f ca="1">IF(OR(historyTags!P317="white",historyTags!P317="yellow",historyTags!P317="grey"),IF('Currently Exported 2'!P317=1, "have", "missing"),IF('Currently Exported 2'!P317=1, "extra", "ignore"))</f>
        <v>ignore</v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IF(OR(historyTags!B318="white",historyTags!B318="yellow",historyTags!B318="grey"),IF('Currently Exported 2'!B318=1, "have", "missing"),IF('Currently Exported 2'!B318=1, "extra", "ignore"))</f>
        <v>ignore</v>
      </c>
      <c r="C318" s="1" t="str">
        <f ca="1">IF(OR(historyTags!C318="white",historyTags!C318="yellow",historyTags!C318="grey"),IF('Currently Exported 2'!C318=1, "have", "missing"),IF('Currently Exported 2'!C318=1, "extra", "ignore"))</f>
        <v>ignore</v>
      </c>
      <c r="D318" s="1" t="str">
        <f ca="1">IF(OR(historyTags!D318="white",historyTags!D318="yellow",historyTags!D318="grey"),IF('Currently Exported 2'!D318=1, "have", "missing"),IF('Currently Exported 2'!D318=1, "extra", "ignore"))</f>
        <v>ignore</v>
      </c>
      <c r="E318" s="1" t="str">
        <f ca="1">IF(OR(historyTags!E318="white",historyTags!E318="yellow",historyTags!E318="grey"),IF('Currently Exported 2'!E318=1, "have", "missing"),IF('Currently Exported 2'!E318=1, "extra", "ignore"))</f>
        <v>ignore</v>
      </c>
      <c r="F318" s="1" t="str">
        <f ca="1">IF(OR(historyTags!F318="white",historyTags!F318="yellow",historyTags!F318="grey"),IF('Currently Exported 2'!F318=1, "have", "missing"),IF('Currently Exported 2'!F318=1, "extra", "ignore"))</f>
        <v>ignore</v>
      </c>
      <c r="G318" s="1" t="str">
        <f ca="1">IF(OR(historyTags!G318="white",historyTags!G318="yellow",historyTags!G318="grey"),IF('Currently Exported 2'!G318=1, "have", "missing"),IF('Currently Exported 2'!G318=1, "extra", "ignore"))</f>
        <v>ignore</v>
      </c>
      <c r="H318" s="1" t="str">
        <f ca="1">IF(OR(historyTags!H318="white",historyTags!H318="yellow",historyTags!H318="grey"),IF('Currently Exported 2'!H318=1, "have", "missing"),IF('Currently Exported 2'!H318=1, "extra", "ignore"))</f>
        <v>ignore</v>
      </c>
      <c r="I318" s="1" t="str">
        <f ca="1">IF(OR(historyTags!I318="white",historyTags!I318="yellow",historyTags!I318="grey"),IF('Currently Exported 2'!I318=1, "have", "missing"),IF('Currently Exported 2'!I318=1, "extra", "ignore"))</f>
        <v>ignore</v>
      </c>
      <c r="J318" s="1" t="str">
        <f ca="1">IF(OR(historyTags!J318="white",historyTags!J318="yellow",historyTags!J318="grey"),IF('Currently Exported 2'!J318=1, "have", "missing"),IF('Currently Exported 2'!J318=1, "extra", "ignore"))</f>
        <v>ignore</v>
      </c>
      <c r="K318" s="1" t="str">
        <f ca="1">IF(OR(historyTags!K318="white",historyTags!K318="yellow",historyTags!K318="grey"),IF('Currently Exported 2'!K318=1, "have", "missing"),IF('Currently Exported 2'!K318=1, "extra", "ignore"))</f>
        <v>ignore</v>
      </c>
      <c r="L318" s="1" t="str">
        <f ca="1">IF(OR(historyTags!L318="white",historyTags!L318="yellow",historyTags!L318="grey"),IF('Currently Exported 2'!L318=1, "have", "missing"),IF('Currently Exported 2'!L318=1, "extra", "ignore"))</f>
        <v>ignore</v>
      </c>
      <c r="M318" s="1" t="str">
        <f ca="1">IF(OR(historyTags!M318="white",historyTags!M318="yellow",historyTags!M318="grey"),IF('Currently Exported 2'!M318=1, "have", "missing"),IF('Currently Exported 2'!M318=1, "extra", "ignore"))</f>
        <v>ignore</v>
      </c>
      <c r="N318" s="1" t="str">
        <f ca="1">IF(OR(historyTags!N318="white",historyTags!N318="yellow",historyTags!N318="grey"),IF('Currently Exported 2'!N318=1, "have", "missing"),IF('Currently Exported 2'!N318=1, "extra", "ignore"))</f>
        <v>ignore</v>
      </c>
      <c r="O318" s="1" t="str">
        <f ca="1">IF(OR(historyTags!O318="white",historyTags!O318="yellow",historyTags!O318="grey"),IF('Currently Exported 2'!O318=1, "have", "missing"),IF('Currently Exported 2'!O318=1, "extra", "ignore"))</f>
        <v>ignore</v>
      </c>
      <c r="P318" s="1" t="str">
        <f ca="1">IF(OR(historyTags!P318="white",historyTags!P318="yellow",historyTags!P318="grey"),IF('Currently Exported 2'!P318=1, "have", "missing"),IF('Currently Exported 2'!P318=1, "extra", "ignore"))</f>
        <v>ignore</v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IF(OR(historyTags!B319="white",historyTags!B319="yellow",historyTags!B319="grey"),IF('Currently Exported 2'!B319=1, "have", "missing"),IF('Currently Exported 2'!B319=1, "extra", "ignore"))</f>
        <v>ignore</v>
      </c>
      <c r="C319" s="1" t="str">
        <f ca="1">IF(OR(historyTags!C319="white",historyTags!C319="yellow",historyTags!C319="grey"),IF('Currently Exported 2'!C319=1, "have", "missing"),IF('Currently Exported 2'!C319=1, "extra", "ignore"))</f>
        <v>ignore</v>
      </c>
      <c r="D319" s="1" t="str">
        <f ca="1">IF(OR(historyTags!D319="white",historyTags!D319="yellow",historyTags!D319="grey"),IF('Currently Exported 2'!D319=1, "have", "missing"),IF('Currently Exported 2'!D319=1, "extra", "ignore"))</f>
        <v>ignore</v>
      </c>
      <c r="E319" s="1" t="str">
        <f ca="1">IF(OR(historyTags!E319="white",historyTags!E319="yellow",historyTags!E319="grey"),IF('Currently Exported 2'!E319=1, "have", "missing"),IF('Currently Exported 2'!E319=1, "extra", "ignore"))</f>
        <v>ignore</v>
      </c>
      <c r="F319" s="1" t="str">
        <f ca="1">IF(OR(historyTags!F319="white",historyTags!F319="yellow",historyTags!F319="grey"),IF('Currently Exported 2'!F319=1, "have", "missing"),IF('Currently Exported 2'!F319=1, "extra", "ignore"))</f>
        <v>ignore</v>
      </c>
      <c r="G319" s="1" t="str">
        <f ca="1">IF(OR(historyTags!G319="white",historyTags!G319="yellow",historyTags!G319="grey"),IF('Currently Exported 2'!G319=1, "have", "missing"),IF('Currently Exported 2'!G319=1, "extra", "ignore"))</f>
        <v>ignore</v>
      </c>
      <c r="H319" s="1" t="str">
        <f ca="1">IF(OR(historyTags!H319="white",historyTags!H319="yellow",historyTags!H319="grey"),IF('Currently Exported 2'!H319=1, "have", "missing"),IF('Currently Exported 2'!H319=1, "extra", "ignore"))</f>
        <v>ignore</v>
      </c>
      <c r="I319" s="1" t="str">
        <f ca="1">IF(OR(historyTags!I319="white",historyTags!I319="yellow",historyTags!I319="grey"),IF('Currently Exported 2'!I319=1, "have", "missing"),IF('Currently Exported 2'!I319=1, "extra", "ignore"))</f>
        <v>ignore</v>
      </c>
      <c r="J319" s="1" t="str">
        <f ca="1">IF(OR(historyTags!J319="white",historyTags!J319="yellow",historyTags!J319="grey"),IF('Currently Exported 2'!J319=1, "have", "missing"),IF('Currently Exported 2'!J319=1, "extra", "ignore"))</f>
        <v>ignore</v>
      </c>
      <c r="K319" s="1" t="str">
        <f ca="1">IF(OR(historyTags!K319="white",historyTags!K319="yellow",historyTags!K319="grey"),IF('Currently Exported 2'!K319=1, "have", "missing"),IF('Currently Exported 2'!K319=1, "extra", "ignore"))</f>
        <v>ignore</v>
      </c>
      <c r="L319" s="1" t="str">
        <f ca="1">IF(OR(historyTags!L319="white",historyTags!L319="yellow",historyTags!L319="grey"),IF('Currently Exported 2'!L319=1, "have", "missing"),IF('Currently Exported 2'!L319=1, "extra", "ignore"))</f>
        <v>ignore</v>
      </c>
      <c r="M319" s="1" t="str">
        <f ca="1">IF(OR(historyTags!M319="white",historyTags!M319="yellow",historyTags!M319="grey"),IF('Currently Exported 2'!M319=1, "have", "missing"),IF('Currently Exported 2'!M319=1, "extra", "ignore"))</f>
        <v>ignore</v>
      </c>
      <c r="N319" s="1" t="str">
        <f ca="1">IF(OR(historyTags!N319="white",historyTags!N319="yellow",historyTags!N319="grey"),IF('Currently Exported 2'!N319=1, "have", "missing"),IF('Currently Exported 2'!N319=1, "extra", "ignore"))</f>
        <v>ignore</v>
      </c>
      <c r="O319" s="1" t="str">
        <f ca="1">IF(OR(historyTags!O319="white",historyTags!O319="yellow",historyTags!O319="grey"),IF('Currently Exported 2'!O319=1, "have", "missing"),IF('Currently Exported 2'!O319=1, "extra", "ignore"))</f>
        <v>ignore</v>
      </c>
      <c r="P319" s="1" t="str">
        <f ca="1">IF(OR(historyTags!P319="white",historyTags!P319="yellow",historyTags!P319="grey"),IF('Currently Exported 2'!P319=1, "have", "missing"),IF('Currently Exported 2'!P319=1, "extra", "ignore"))</f>
        <v>ignore</v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IF(OR(historyTags!B320="white",historyTags!B320="yellow",historyTags!B320="grey"),IF('Currently Exported 2'!B320=1, "have", "missing"),IF('Currently Exported 2'!B320=1, "extra", "ignore"))</f>
        <v>ignore</v>
      </c>
      <c r="C320" s="1" t="str">
        <f ca="1">IF(OR(historyTags!C320="white",historyTags!C320="yellow",historyTags!C320="grey"),IF('Currently Exported 2'!C320=1, "have", "missing"),IF('Currently Exported 2'!C320=1, "extra", "ignore"))</f>
        <v>ignore</v>
      </c>
      <c r="D320" s="1" t="str">
        <f ca="1">IF(OR(historyTags!D320="white",historyTags!D320="yellow",historyTags!D320="grey"),IF('Currently Exported 2'!D320=1, "have", "missing"),IF('Currently Exported 2'!D320=1, "extra", "ignore"))</f>
        <v>ignore</v>
      </c>
      <c r="E320" s="1" t="str">
        <f ca="1">IF(OR(historyTags!E320="white",historyTags!E320="yellow",historyTags!E320="grey"),IF('Currently Exported 2'!E320=1, "have", "missing"),IF('Currently Exported 2'!E320=1, "extra", "ignore"))</f>
        <v>ignore</v>
      </c>
      <c r="F320" s="1" t="str">
        <f ca="1">IF(OR(historyTags!F320="white",historyTags!F320="yellow",historyTags!F320="grey"),IF('Currently Exported 2'!F320=1, "have", "missing"),IF('Currently Exported 2'!F320=1, "extra", "ignore"))</f>
        <v>ignore</v>
      </c>
      <c r="G320" s="1" t="str">
        <f ca="1">IF(OR(historyTags!G320="white",historyTags!G320="yellow",historyTags!G320="grey"),IF('Currently Exported 2'!G320=1, "have", "missing"),IF('Currently Exported 2'!G320=1, "extra", "ignore"))</f>
        <v>ignore</v>
      </c>
      <c r="H320" s="1" t="str">
        <f ca="1">IF(OR(historyTags!H320="white",historyTags!H320="yellow",historyTags!H320="grey"),IF('Currently Exported 2'!H320=1, "have", "missing"),IF('Currently Exported 2'!H320=1, "extra", "ignore"))</f>
        <v>ignore</v>
      </c>
      <c r="I320" s="1" t="str">
        <f ca="1">IF(OR(historyTags!I320="white",historyTags!I320="yellow",historyTags!I320="grey"),IF('Currently Exported 2'!I320=1, "have", "missing"),IF('Currently Exported 2'!I320=1, "extra", "ignore"))</f>
        <v>ignore</v>
      </c>
      <c r="J320" s="1" t="str">
        <f ca="1">IF(OR(historyTags!J320="white",historyTags!J320="yellow",historyTags!J320="grey"),IF('Currently Exported 2'!J320=1, "have", "missing"),IF('Currently Exported 2'!J320=1, "extra", "ignore"))</f>
        <v>ignore</v>
      </c>
      <c r="K320" s="1" t="str">
        <f ca="1">IF(OR(historyTags!K320="white",historyTags!K320="yellow",historyTags!K320="grey"),IF('Currently Exported 2'!K320=1, "have", "missing"),IF('Currently Exported 2'!K320=1, "extra", "ignore"))</f>
        <v>ignore</v>
      </c>
      <c r="L320" s="1" t="str">
        <f ca="1">IF(OR(historyTags!L320="white",historyTags!L320="yellow",historyTags!L320="grey"),IF('Currently Exported 2'!L320=1, "have", "missing"),IF('Currently Exported 2'!L320=1, "extra", "ignore"))</f>
        <v>ignore</v>
      </c>
      <c r="M320" s="1" t="str">
        <f ca="1">IF(OR(historyTags!M320="white",historyTags!M320="yellow",historyTags!M320="grey"),IF('Currently Exported 2'!M320=1, "have", "missing"),IF('Currently Exported 2'!M320=1, "extra", "ignore"))</f>
        <v>ignore</v>
      </c>
      <c r="N320" s="1" t="str">
        <f ca="1">IF(OR(historyTags!N320="white",historyTags!N320="yellow",historyTags!N320="grey"),IF('Currently Exported 2'!N320=1, "have", "missing"),IF('Currently Exported 2'!N320=1, "extra", "ignore"))</f>
        <v>ignore</v>
      </c>
      <c r="O320" s="1" t="str">
        <f ca="1">IF(OR(historyTags!O320="white",historyTags!O320="yellow",historyTags!O320="grey"),IF('Currently Exported 2'!O320=1, "have", "missing"),IF('Currently Exported 2'!O320=1, "extra", "ignore"))</f>
        <v>ignore</v>
      </c>
      <c r="P320" s="1" t="str">
        <f ca="1">IF(OR(historyTags!P320="white",historyTags!P320="yellow",historyTags!P320="grey"),IF('Currently Exported 2'!P320=1, "have", "missing"),IF('Currently Exported 2'!P320=1, "extra", "ignore"))</f>
        <v>ignore</v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IF(OR(historyTags!B321="white",historyTags!B321="yellow",historyTags!B321="grey"),IF('Currently Exported 2'!B321=1, "have", "missing"),IF('Currently Exported 2'!B321=1, "extra", "ignore"))</f>
        <v>ignore</v>
      </c>
      <c r="C321" s="1" t="str">
        <f ca="1">IF(OR(historyTags!C321="white",historyTags!C321="yellow",historyTags!C321="grey"),IF('Currently Exported 2'!C321=1, "have", "missing"),IF('Currently Exported 2'!C321=1, "extra", "ignore"))</f>
        <v>ignore</v>
      </c>
      <c r="D321" s="1" t="str">
        <f ca="1">IF(OR(historyTags!D321="white",historyTags!D321="yellow",historyTags!D321="grey"),IF('Currently Exported 2'!D321=1, "have", "missing"),IF('Currently Exported 2'!D321=1, "extra", "ignore"))</f>
        <v>ignore</v>
      </c>
      <c r="E321" s="1" t="str">
        <f ca="1">IF(OR(historyTags!E321="white",historyTags!E321="yellow",historyTags!E321="grey"),IF('Currently Exported 2'!E321=1, "have", "missing"),IF('Currently Exported 2'!E321=1, "extra", "ignore"))</f>
        <v>ignore</v>
      </c>
      <c r="F321" s="1" t="str">
        <f ca="1">IF(OR(historyTags!F321="white",historyTags!F321="yellow",historyTags!F321="grey"),IF('Currently Exported 2'!F321=1, "have", "missing"),IF('Currently Exported 2'!F321=1, "extra", "ignore"))</f>
        <v>ignore</v>
      </c>
      <c r="G321" s="1" t="str">
        <f ca="1">IF(OR(historyTags!G321="white",historyTags!G321="yellow",historyTags!G321="grey"),IF('Currently Exported 2'!G321=1, "have", "missing"),IF('Currently Exported 2'!G321=1, "extra", "ignore"))</f>
        <v>ignore</v>
      </c>
      <c r="H321" s="1" t="str">
        <f ca="1">IF(OR(historyTags!H321="white",historyTags!H321="yellow",historyTags!H321="grey"),IF('Currently Exported 2'!H321=1, "have", "missing"),IF('Currently Exported 2'!H321=1, "extra", "ignore"))</f>
        <v>ignore</v>
      </c>
      <c r="I321" s="1" t="str">
        <f ca="1">IF(OR(historyTags!I321="white",historyTags!I321="yellow",historyTags!I321="grey"),IF('Currently Exported 2'!I321=1, "have", "missing"),IF('Currently Exported 2'!I321=1, "extra", "ignore"))</f>
        <v>ignore</v>
      </c>
      <c r="J321" s="1" t="str">
        <f ca="1">IF(OR(historyTags!J321="white",historyTags!J321="yellow",historyTags!J321="grey"),IF('Currently Exported 2'!J321=1, "have", "missing"),IF('Currently Exported 2'!J321=1, "extra", "ignore"))</f>
        <v>ignore</v>
      </c>
      <c r="K321" s="1" t="str">
        <f ca="1">IF(OR(historyTags!K321="white",historyTags!K321="yellow",historyTags!K321="grey"),IF('Currently Exported 2'!K321=1, "have", "missing"),IF('Currently Exported 2'!K321=1, "extra", "ignore"))</f>
        <v>ignore</v>
      </c>
      <c r="L321" s="1" t="str">
        <f ca="1">IF(OR(historyTags!L321="white",historyTags!L321="yellow",historyTags!L321="grey"),IF('Currently Exported 2'!L321=1, "have", "missing"),IF('Currently Exported 2'!L321=1, "extra", "ignore"))</f>
        <v>ignore</v>
      </c>
      <c r="M321" s="1" t="str">
        <f ca="1">IF(OR(historyTags!M321="white",historyTags!M321="yellow",historyTags!M321="grey"),IF('Currently Exported 2'!M321=1, "have", "missing"),IF('Currently Exported 2'!M321=1, "extra", "ignore"))</f>
        <v>ignore</v>
      </c>
      <c r="N321" s="1" t="str">
        <f ca="1">IF(OR(historyTags!N321="white",historyTags!N321="yellow",historyTags!N321="grey"),IF('Currently Exported 2'!N321=1, "have", "missing"),IF('Currently Exported 2'!N321=1, "extra", "ignore"))</f>
        <v>ignore</v>
      </c>
      <c r="O321" s="1" t="str">
        <f ca="1">IF(OR(historyTags!O321="white",historyTags!O321="yellow",historyTags!O321="grey"),IF('Currently Exported 2'!O321=1, "have", "missing"),IF('Currently Exported 2'!O321=1, "extra", "ignore"))</f>
        <v>ignore</v>
      </c>
      <c r="P321" s="1" t="str">
        <f ca="1">IF(OR(historyTags!P321="white",historyTags!P321="yellow",historyTags!P321="grey"),IF('Currently Exported 2'!P321=1, "have", "missing"),IF('Currently Exported 2'!P321=1, "extra", "ignore"))</f>
        <v>ignore</v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IF(OR(historyTags!B322="white",historyTags!B322="yellow",historyTags!B322="grey"),IF('Currently Exported 2'!B322=1, "have", "missing"),IF('Currently Exported 2'!B322=1, "extra", "ignore"))</f>
        <v>ignore</v>
      </c>
      <c r="C322" s="1" t="str">
        <f ca="1">IF(OR(historyTags!C322="white",historyTags!C322="yellow",historyTags!C322="grey"),IF('Currently Exported 2'!C322=1, "have", "missing"),IF('Currently Exported 2'!C322=1, "extra", "ignore"))</f>
        <v>ignore</v>
      </c>
      <c r="D322" s="1" t="str">
        <f ca="1">IF(OR(historyTags!D322="white",historyTags!D322="yellow",historyTags!D322="grey"),IF('Currently Exported 2'!D322=1, "have", "missing"),IF('Currently Exported 2'!D322=1, "extra", "ignore"))</f>
        <v>ignore</v>
      </c>
      <c r="E322" s="1" t="str">
        <f ca="1">IF(OR(historyTags!E322="white",historyTags!E322="yellow",historyTags!E322="grey"),IF('Currently Exported 2'!E322=1, "have", "missing"),IF('Currently Exported 2'!E322=1, "extra", "ignore"))</f>
        <v>ignore</v>
      </c>
      <c r="F322" s="1" t="str">
        <f ca="1">IF(OR(historyTags!F322="white",historyTags!F322="yellow",historyTags!F322="grey"),IF('Currently Exported 2'!F322=1, "have", "missing"),IF('Currently Exported 2'!F322=1, "extra", "ignore"))</f>
        <v>ignore</v>
      </c>
      <c r="G322" s="1" t="str">
        <f ca="1">IF(OR(historyTags!G322="white",historyTags!G322="yellow",historyTags!G322="grey"),IF('Currently Exported 2'!G322=1, "have", "missing"),IF('Currently Exported 2'!G322=1, "extra", "ignore"))</f>
        <v>ignore</v>
      </c>
      <c r="H322" s="1" t="str">
        <f ca="1">IF(OR(historyTags!H322="white",historyTags!H322="yellow",historyTags!H322="grey"),IF('Currently Exported 2'!H322=1, "have", "missing"),IF('Currently Exported 2'!H322=1, "extra", "ignore"))</f>
        <v>ignore</v>
      </c>
      <c r="I322" s="1" t="str">
        <f ca="1">IF(OR(historyTags!I322="white",historyTags!I322="yellow",historyTags!I322="grey"),IF('Currently Exported 2'!I322=1, "have", "missing"),IF('Currently Exported 2'!I322=1, "extra", "ignore"))</f>
        <v>ignore</v>
      </c>
      <c r="J322" s="1" t="str">
        <f ca="1">IF(OR(historyTags!J322="white",historyTags!J322="yellow",historyTags!J322="grey"),IF('Currently Exported 2'!J322=1, "have", "missing"),IF('Currently Exported 2'!J322=1, "extra", "ignore"))</f>
        <v>ignore</v>
      </c>
      <c r="K322" s="1" t="str">
        <f ca="1">IF(OR(historyTags!K322="white",historyTags!K322="yellow",historyTags!K322="grey"),IF('Currently Exported 2'!K322=1, "have", "missing"),IF('Currently Exported 2'!K322=1, "extra", "ignore"))</f>
        <v>ignore</v>
      </c>
      <c r="L322" s="1" t="str">
        <f ca="1">IF(OR(historyTags!L322="white",historyTags!L322="yellow",historyTags!L322="grey"),IF('Currently Exported 2'!L322=1, "have", "missing"),IF('Currently Exported 2'!L322=1, "extra", "ignore"))</f>
        <v>ignore</v>
      </c>
      <c r="M322" s="1" t="str">
        <f ca="1">IF(OR(historyTags!M322="white",historyTags!M322="yellow",historyTags!M322="grey"),IF('Currently Exported 2'!M322=1, "have", "missing"),IF('Currently Exported 2'!M322=1, "extra", "ignore"))</f>
        <v>ignore</v>
      </c>
      <c r="N322" s="1" t="str">
        <f ca="1">IF(OR(historyTags!N322="white",historyTags!N322="yellow",historyTags!N322="grey"),IF('Currently Exported 2'!N322=1, "have", "missing"),IF('Currently Exported 2'!N322=1, "extra", "ignore"))</f>
        <v>ignore</v>
      </c>
      <c r="O322" s="1" t="str">
        <f ca="1">IF(OR(historyTags!O322="white",historyTags!O322="yellow",historyTags!O322="grey"),IF('Currently Exported 2'!O322=1, "have", "missing"),IF('Currently Exported 2'!O322=1, "extra", "ignore"))</f>
        <v>ignore</v>
      </c>
      <c r="P322" s="1" t="str">
        <f ca="1">IF(OR(historyTags!P322="white",historyTags!P322="yellow",historyTags!P322="grey"),IF('Currently Exported 2'!P322=1, "have", "missing"),IF('Currently Exported 2'!P322=1, "extra", "ignore"))</f>
        <v>ignore</v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IF(OR(historyTags!B323="white",historyTags!B323="yellow",historyTags!B323="grey"),IF('Currently Exported 2'!B323=1, "have", "missing"),IF('Currently Exported 2'!B323=1, "extra", "ignore"))</f>
        <v>ignore</v>
      </c>
      <c r="C323" s="1" t="str">
        <f ca="1">IF(OR(historyTags!C323="white",historyTags!C323="yellow",historyTags!C323="grey"),IF('Currently Exported 2'!C323=1, "have", "missing"),IF('Currently Exported 2'!C323=1, "extra", "ignore"))</f>
        <v>ignore</v>
      </c>
      <c r="D323" s="1" t="str">
        <f ca="1">IF(OR(historyTags!D323="white",historyTags!D323="yellow",historyTags!D323="grey"),IF('Currently Exported 2'!D323=1, "have", "missing"),IF('Currently Exported 2'!D323=1, "extra", "ignore"))</f>
        <v>ignore</v>
      </c>
      <c r="E323" s="1" t="str">
        <f ca="1">IF(OR(historyTags!E323="white",historyTags!E323="yellow",historyTags!E323="grey"),IF('Currently Exported 2'!E323=1, "have", "missing"),IF('Currently Exported 2'!E323=1, "extra", "ignore"))</f>
        <v>ignore</v>
      </c>
      <c r="F323" s="1" t="str">
        <f ca="1">IF(OR(historyTags!F323="white",historyTags!F323="yellow",historyTags!F323="grey"),IF('Currently Exported 2'!F323=1, "have", "missing"),IF('Currently Exported 2'!F323=1, "extra", "ignore"))</f>
        <v>ignore</v>
      </c>
      <c r="G323" s="1" t="str">
        <f ca="1">IF(OR(historyTags!G323="white",historyTags!G323="yellow",historyTags!G323="grey"),IF('Currently Exported 2'!G323=1, "have", "missing"),IF('Currently Exported 2'!G323=1, "extra", "ignore"))</f>
        <v>ignore</v>
      </c>
      <c r="H323" s="1" t="str">
        <f ca="1">IF(OR(historyTags!H323="white",historyTags!H323="yellow",historyTags!H323="grey"),IF('Currently Exported 2'!H323=1, "have", "missing"),IF('Currently Exported 2'!H323=1, "extra", "ignore"))</f>
        <v>ignore</v>
      </c>
      <c r="I323" s="1" t="str">
        <f ca="1">IF(OR(historyTags!I323="white",historyTags!I323="yellow",historyTags!I323="grey"),IF('Currently Exported 2'!I323=1, "have", "missing"),IF('Currently Exported 2'!I323=1, "extra", "ignore"))</f>
        <v>ignore</v>
      </c>
      <c r="J323" s="1" t="str">
        <f ca="1">IF(OR(historyTags!J323="white",historyTags!J323="yellow",historyTags!J323="grey"),IF('Currently Exported 2'!J323=1, "have", "missing"),IF('Currently Exported 2'!J323=1, "extra", "ignore"))</f>
        <v>ignore</v>
      </c>
      <c r="K323" s="1" t="str">
        <f ca="1">IF(OR(historyTags!K323="white",historyTags!K323="yellow",historyTags!K323="grey"),IF('Currently Exported 2'!K323=1, "have", "missing"),IF('Currently Exported 2'!K323=1, "extra", "ignore"))</f>
        <v>ignore</v>
      </c>
      <c r="L323" s="1" t="str">
        <f ca="1">IF(OR(historyTags!L323="white",historyTags!L323="yellow",historyTags!L323="grey"),IF('Currently Exported 2'!L323=1, "have", "missing"),IF('Currently Exported 2'!L323=1, "extra", "ignore"))</f>
        <v>ignore</v>
      </c>
      <c r="M323" s="1" t="str">
        <f ca="1">IF(OR(historyTags!M323="white",historyTags!M323="yellow",historyTags!M323="grey"),IF('Currently Exported 2'!M323=1, "have", "missing"),IF('Currently Exported 2'!M323=1, "extra", "ignore"))</f>
        <v>ignore</v>
      </c>
      <c r="N323" s="1" t="str">
        <f ca="1">IF(OR(historyTags!N323="white",historyTags!N323="yellow",historyTags!N323="grey"),IF('Currently Exported 2'!N323=1, "have", "missing"),IF('Currently Exported 2'!N323=1, "extra", "ignore"))</f>
        <v>ignore</v>
      </c>
      <c r="O323" s="1" t="str">
        <f ca="1">IF(OR(historyTags!O323="white",historyTags!O323="yellow",historyTags!O323="grey"),IF('Currently Exported 2'!O323=1, "have", "missing"),IF('Currently Exported 2'!O323=1, "extra", "ignore"))</f>
        <v>ignore</v>
      </c>
      <c r="P323" s="1" t="str">
        <f ca="1">IF(OR(historyTags!P323="white",historyTags!P323="yellow",historyTags!P323="grey"),IF('Currently Exported 2'!P323=1, "have", "missing"),IF('Currently Exported 2'!P323=1, "extra", "ignore"))</f>
        <v>ignore</v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IF(OR(historyTags!B324="white",historyTags!B324="yellow",historyTags!B324="grey"),IF('Currently Exported 2'!B324=1, "have", "missing"),IF('Currently Exported 2'!B324=1, "extra", "ignore"))</f>
        <v>ignore</v>
      </c>
      <c r="C324" s="1" t="str">
        <f ca="1">IF(OR(historyTags!C324="white",historyTags!C324="yellow",historyTags!C324="grey"),IF('Currently Exported 2'!C324=1, "have", "missing"),IF('Currently Exported 2'!C324=1, "extra", "ignore"))</f>
        <v>ignore</v>
      </c>
      <c r="D324" s="1" t="str">
        <f ca="1">IF(OR(historyTags!D324="white",historyTags!D324="yellow",historyTags!D324="grey"),IF('Currently Exported 2'!D324=1, "have", "missing"),IF('Currently Exported 2'!D324=1, "extra", "ignore"))</f>
        <v>ignore</v>
      </c>
      <c r="E324" s="1" t="str">
        <f ca="1">IF(OR(historyTags!E324="white",historyTags!E324="yellow",historyTags!E324="grey"),IF('Currently Exported 2'!E324=1, "have", "missing"),IF('Currently Exported 2'!E324=1, "extra", "ignore"))</f>
        <v>ignore</v>
      </c>
      <c r="F324" s="1" t="str">
        <f ca="1">IF(OR(historyTags!F324="white",historyTags!F324="yellow",historyTags!F324="grey"),IF('Currently Exported 2'!F324=1, "have", "missing"),IF('Currently Exported 2'!F324=1, "extra", "ignore"))</f>
        <v>ignore</v>
      </c>
      <c r="G324" s="1" t="str">
        <f ca="1">IF(OR(historyTags!G324="white",historyTags!G324="yellow",historyTags!G324="grey"),IF('Currently Exported 2'!G324=1, "have", "missing"),IF('Currently Exported 2'!G324=1, "extra", "ignore"))</f>
        <v>ignore</v>
      </c>
      <c r="H324" s="1" t="str">
        <f ca="1">IF(OR(historyTags!H324="white",historyTags!H324="yellow",historyTags!H324="grey"),IF('Currently Exported 2'!H324=1, "have", "missing"),IF('Currently Exported 2'!H324=1, "extra", "ignore"))</f>
        <v>ignore</v>
      </c>
      <c r="I324" s="1" t="str">
        <f ca="1">IF(OR(historyTags!I324="white",historyTags!I324="yellow",historyTags!I324="grey"),IF('Currently Exported 2'!I324=1, "have", "missing"),IF('Currently Exported 2'!I324=1, "extra", "ignore"))</f>
        <v>ignore</v>
      </c>
      <c r="J324" s="1" t="str">
        <f ca="1">IF(OR(historyTags!J324="white",historyTags!J324="yellow",historyTags!J324="grey"),IF('Currently Exported 2'!J324=1, "have", "missing"),IF('Currently Exported 2'!J324=1, "extra", "ignore"))</f>
        <v>ignore</v>
      </c>
      <c r="K324" s="1" t="str">
        <f ca="1">IF(OR(historyTags!K324="white",historyTags!K324="yellow",historyTags!K324="grey"),IF('Currently Exported 2'!K324=1, "have", "missing"),IF('Currently Exported 2'!K324=1, "extra", "ignore"))</f>
        <v>ignore</v>
      </c>
      <c r="L324" s="1" t="str">
        <f ca="1">IF(OR(historyTags!L324="white",historyTags!L324="yellow",historyTags!L324="grey"),IF('Currently Exported 2'!L324=1, "have", "missing"),IF('Currently Exported 2'!L324=1, "extra", "ignore"))</f>
        <v>ignore</v>
      </c>
      <c r="M324" s="1" t="str">
        <f ca="1">IF(OR(historyTags!M324="white",historyTags!M324="yellow",historyTags!M324="grey"),IF('Currently Exported 2'!M324=1, "have", "missing"),IF('Currently Exported 2'!M324=1, "extra", "ignore"))</f>
        <v>ignore</v>
      </c>
      <c r="N324" s="1" t="str">
        <f ca="1">IF(OR(historyTags!N324="white",historyTags!N324="yellow",historyTags!N324="grey"),IF('Currently Exported 2'!N324=1, "have", "missing"),IF('Currently Exported 2'!N324=1, "extra", "ignore"))</f>
        <v>ignore</v>
      </c>
      <c r="O324" s="1" t="str">
        <f ca="1">IF(OR(historyTags!O324="white",historyTags!O324="yellow",historyTags!O324="grey"),IF('Currently Exported 2'!O324=1, "have", "missing"),IF('Currently Exported 2'!O324=1, "extra", "ignore"))</f>
        <v>ignore</v>
      </c>
      <c r="P324" s="1" t="str">
        <f ca="1">IF(OR(historyTags!P324="white",historyTags!P324="yellow",historyTags!P324="grey"),IF('Currently Exported 2'!P324=1, "have", "missing"),IF('Currently Exported 2'!P324=1, "extra", "ignore"))</f>
        <v>ignore</v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IF(OR(historyTags!B325="white",historyTags!B325="yellow",historyTags!B325="grey"),IF('Currently Exported 2'!B325=1, "have", "missing"),IF('Currently Exported 2'!B325=1, "extra", "ignore"))</f>
        <v>ignore</v>
      </c>
      <c r="C325" s="1" t="str">
        <f ca="1">IF(OR(historyTags!C325="white",historyTags!C325="yellow",historyTags!C325="grey"),IF('Currently Exported 2'!C325=1, "have", "missing"),IF('Currently Exported 2'!C325=1, "extra", "ignore"))</f>
        <v>ignore</v>
      </c>
      <c r="D325" s="1" t="str">
        <f ca="1">IF(OR(historyTags!D325="white",historyTags!D325="yellow",historyTags!D325="grey"),IF('Currently Exported 2'!D325=1, "have", "missing"),IF('Currently Exported 2'!D325=1, "extra", "ignore"))</f>
        <v>ignore</v>
      </c>
      <c r="E325" s="1" t="str">
        <f ca="1">IF(OR(historyTags!E325="white",historyTags!E325="yellow",historyTags!E325="grey"),IF('Currently Exported 2'!E325=1, "have", "missing"),IF('Currently Exported 2'!E325=1, "extra", "ignore"))</f>
        <v>ignore</v>
      </c>
      <c r="F325" s="1" t="str">
        <f ca="1">IF(OR(historyTags!F325="white",historyTags!F325="yellow",historyTags!F325="grey"),IF('Currently Exported 2'!F325=1, "have", "missing"),IF('Currently Exported 2'!F325=1, "extra", "ignore"))</f>
        <v>ignore</v>
      </c>
      <c r="G325" s="1" t="str">
        <f ca="1">IF(OR(historyTags!G325="white",historyTags!G325="yellow",historyTags!G325="grey"),IF('Currently Exported 2'!G325=1, "have", "missing"),IF('Currently Exported 2'!G325=1, "extra", "ignore"))</f>
        <v>ignore</v>
      </c>
      <c r="H325" s="1" t="str">
        <f ca="1">IF(OR(historyTags!H325="white",historyTags!H325="yellow",historyTags!H325="grey"),IF('Currently Exported 2'!H325=1, "have", "missing"),IF('Currently Exported 2'!H325=1, "extra", "ignore"))</f>
        <v>ignore</v>
      </c>
      <c r="I325" s="1" t="str">
        <f ca="1">IF(OR(historyTags!I325="white",historyTags!I325="yellow",historyTags!I325="grey"),IF('Currently Exported 2'!I325=1, "have", "missing"),IF('Currently Exported 2'!I325=1, "extra", "ignore"))</f>
        <v>ignore</v>
      </c>
      <c r="J325" s="1" t="str">
        <f ca="1">IF(OR(historyTags!J325="white",historyTags!J325="yellow",historyTags!J325="grey"),IF('Currently Exported 2'!J325=1, "have", "missing"),IF('Currently Exported 2'!J325=1, "extra", "ignore"))</f>
        <v>ignore</v>
      </c>
      <c r="K325" s="1" t="str">
        <f ca="1">IF(OR(historyTags!K325="white",historyTags!K325="yellow",historyTags!K325="grey"),IF('Currently Exported 2'!K325=1, "have", "missing"),IF('Currently Exported 2'!K325=1, "extra", "ignore"))</f>
        <v>ignore</v>
      </c>
      <c r="L325" s="1" t="str">
        <f ca="1">IF(OR(historyTags!L325="white",historyTags!L325="yellow",historyTags!L325="grey"),IF('Currently Exported 2'!L325=1, "have", "missing"),IF('Currently Exported 2'!L325=1, "extra", "ignore"))</f>
        <v>ignore</v>
      </c>
      <c r="M325" s="1" t="str">
        <f ca="1">IF(OR(historyTags!M325="white",historyTags!M325="yellow",historyTags!M325="grey"),IF('Currently Exported 2'!M325=1, "have", "missing"),IF('Currently Exported 2'!M325=1, "extra", "ignore"))</f>
        <v>ignore</v>
      </c>
      <c r="N325" s="1" t="str">
        <f ca="1">IF(OR(historyTags!N325="white",historyTags!N325="yellow",historyTags!N325="grey"),IF('Currently Exported 2'!N325=1, "have", "missing"),IF('Currently Exported 2'!N325=1, "extra", "ignore"))</f>
        <v>ignore</v>
      </c>
      <c r="O325" s="1" t="str">
        <f ca="1">IF(OR(historyTags!O325="white",historyTags!O325="yellow",historyTags!O325="grey"),IF('Currently Exported 2'!O325=1, "have", "missing"),IF('Currently Exported 2'!O325=1, "extra", "ignore"))</f>
        <v>ignore</v>
      </c>
      <c r="P325" s="1" t="str">
        <f ca="1">IF(OR(historyTags!P325="white",historyTags!P325="yellow",historyTags!P325="grey"),IF('Currently Exported 2'!P325=1, "have", "missing"),IF('Currently Exported 2'!P325=1, "extra", "ignore"))</f>
        <v>ignore</v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IF(OR(historyTags!B326="white",historyTags!B326="yellow",historyTags!B326="grey"),IF('Currently Exported 2'!B326=1, "have", "missing"),IF('Currently Exported 2'!B326=1, "extra", "ignore"))</f>
        <v>ignore</v>
      </c>
      <c r="C326" s="1" t="str">
        <f ca="1">IF(OR(historyTags!C326="white",historyTags!C326="yellow",historyTags!C326="grey"),IF('Currently Exported 2'!C326=1, "have", "missing"),IF('Currently Exported 2'!C326=1, "extra", "ignore"))</f>
        <v>ignore</v>
      </c>
      <c r="D326" s="1" t="str">
        <f ca="1">IF(OR(historyTags!D326="white",historyTags!D326="yellow",historyTags!D326="grey"),IF('Currently Exported 2'!D326=1, "have", "missing"),IF('Currently Exported 2'!D326=1, "extra", "ignore"))</f>
        <v>ignore</v>
      </c>
      <c r="E326" s="1" t="str">
        <f ca="1">IF(OR(historyTags!E326="white",historyTags!E326="yellow",historyTags!E326="grey"),IF('Currently Exported 2'!E326=1, "have", "missing"),IF('Currently Exported 2'!E326=1, "extra", "ignore"))</f>
        <v>ignore</v>
      </c>
      <c r="F326" s="1" t="str">
        <f ca="1">IF(OR(historyTags!F326="white",historyTags!F326="yellow",historyTags!F326="grey"),IF('Currently Exported 2'!F326=1, "have", "missing"),IF('Currently Exported 2'!F326=1, "extra", "ignore"))</f>
        <v>ignore</v>
      </c>
      <c r="G326" s="1" t="str">
        <f ca="1">IF(OR(historyTags!G326="white",historyTags!G326="yellow",historyTags!G326="grey"),IF('Currently Exported 2'!G326=1, "have", "missing"),IF('Currently Exported 2'!G326=1, "extra", "ignore"))</f>
        <v>ignore</v>
      </c>
      <c r="H326" s="1" t="str">
        <f ca="1">IF(OR(historyTags!H326="white",historyTags!H326="yellow",historyTags!H326="grey"),IF('Currently Exported 2'!H326=1, "have", "missing"),IF('Currently Exported 2'!H326=1, "extra", "ignore"))</f>
        <v>ignore</v>
      </c>
      <c r="I326" s="1" t="str">
        <f ca="1">IF(OR(historyTags!I326="white",historyTags!I326="yellow",historyTags!I326="grey"),IF('Currently Exported 2'!I326=1, "have", "missing"),IF('Currently Exported 2'!I326=1, "extra", "ignore"))</f>
        <v>ignore</v>
      </c>
      <c r="J326" s="1" t="str">
        <f ca="1">IF(OR(historyTags!J326="white",historyTags!J326="yellow",historyTags!J326="grey"),IF('Currently Exported 2'!J326=1, "have", "missing"),IF('Currently Exported 2'!J326=1, "extra", "ignore"))</f>
        <v>ignore</v>
      </c>
      <c r="K326" s="1" t="str">
        <f ca="1">IF(OR(historyTags!K326="white",historyTags!K326="yellow",historyTags!K326="grey"),IF('Currently Exported 2'!K326=1, "have", "missing"),IF('Currently Exported 2'!K326=1, "extra", "ignore"))</f>
        <v>ignore</v>
      </c>
      <c r="L326" s="1" t="str">
        <f ca="1">IF(OR(historyTags!L326="white",historyTags!L326="yellow",historyTags!L326="grey"),IF('Currently Exported 2'!L326=1, "have", "missing"),IF('Currently Exported 2'!L326=1, "extra", "ignore"))</f>
        <v>ignore</v>
      </c>
      <c r="M326" s="1" t="str">
        <f ca="1">IF(OR(historyTags!M326="white",historyTags!M326="yellow",historyTags!M326="grey"),IF('Currently Exported 2'!M326=1, "have", "missing"),IF('Currently Exported 2'!M326=1, "extra", "ignore"))</f>
        <v>ignore</v>
      </c>
      <c r="N326" s="1" t="str">
        <f ca="1">IF(OR(historyTags!N326="white",historyTags!N326="yellow",historyTags!N326="grey"),IF('Currently Exported 2'!N326=1, "have", "missing"),IF('Currently Exported 2'!N326=1, "extra", "ignore"))</f>
        <v>ignore</v>
      </c>
      <c r="O326" s="1" t="str">
        <f ca="1">IF(OR(historyTags!O326="white",historyTags!O326="yellow",historyTags!O326="grey"),IF('Currently Exported 2'!O326=1, "have", "missing"),IF('Currently Exported 2'!O326=1, "extra", "ignore"))</f>
        <v>ignore</v>
      </c>
      <c r="P326" s="1" t="str">
        <f ca="1">IF(OR(historyTags!P326="white",historyTags!P326="yellow",historyTags!P326="grey"),IF('Currently Exported 2'!P326=1, "have", "missing"),IF('Currently Exported 2'!P326=1, "extra", "ignore"))</f>
        <v>ignore</v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IF(OR(historyTags!B327="white",historyTags!B327="yellow",historyTags!B327="grey"),IF('Currently Exported 2'!B327=1, "have", "missing"),IF('Currently Exported 2'!B327=1, "extra", "ignore"))</f>
        <v>ignore</v>
      </c>
      <c r="C327" s="1" t="str">
        <f ca="1">IF(OR(historyTags!C327="white",historyTags!C327="yellow",historyTags!C327="grey"),IF('Currently Exported 2'!C327=1, "have", "missing"),IF('Currently Exported 2'!C327=1, "extra", "ignore"))</f>
        <v>ignore</v>
      </c>
      <c r="D327" s="1" t="str">
        <f ca="1">IF(OR(historyTags!D327="white",historyTags!D327="yellow",historyTags!D327="grey"),IF('Currently Exported 2'!D327=1, "have", "missing"),IF('Currently Exported 2'!D327=1, "extra", "ignore"))</f>
        <v>ignore</v>
      </c>
      <c r="E327" s="1" t="str">
        <f ca="1">IF(OR(historyTags!E327="white",historyTags!E327="yellow",historyTags!E327="grey"),IF('Currently Exported 2'!E327=1, "have", "missing"),IF('Currently Exported 2'!E327=1, "extra", "ignore"))</f>
        <v>ignore</v>
      </c>
      <c r="F327" s="1" t="str">
        <f ca="1">IF(OR(historyTags!F327="white",historyTags!F327="yellow",historyTags!F327="grey"),IF('Currently Exported 2'!F327=1, "have", "missing"),IF('Currently Exported 2'!F327=1, "extra", "ignore"))</f>
        <v>ignore</v>
      </c>
      <c r="G327" s="1" t="str">
        <f ca="1">IF(OR(historyTags!G327="white",historyTags!G327="yellow",historyTags!G327="grey"),IF('Currently Exported 2'!G327=1, "have", "missing"),IF('Currently Exported 2'!G327=1, "extra", "ignore"))</f>
        <v>ignore</v>
      </c>
      <c r="H327" s="1" t="str">
        <f ca="1">IF(OR(historyTags!H327="white",historyTags!H327="yellow",historyTags!H327="grey"),IF('Currently Exported 2'!H327=1, "have", "missing"),IF('Currently Exported 2'!H327=1, "extra", "ignore"))</f>
        <v>ignore</v>
      </c>
      <c r="I327" s="1" t="str">
        <f ca="1">IF(OR(historyTags!I327="white",historyTags!I327="yellow",historyTags!I327="grey"),IF('Currently Exported 2'!I327=1, "have", "missing"),IF('Currently Exported 2'!I327=1, "extra", "ignore"))</f>
        <v>ignore</v>
      </c>
      <c r="J327" s="1" t="str">
        <f ca="1">IF(OR(historyTags!J327="white",historyTags!J327="yellow",historyTags!J327="grey"),IF('Currently Exported 2'!J327=1, "have", "missing"),IF('Currently Exported 2'!J327=1, "extra", "ignore"))</f>
        <v>ignore</v>
      </c>
      <c r="K327" s="1" t="str">
        <f ca="1">IF(OR(historyTags!K327="white",historyTags!K327="yellow",historyTags!K327="grey"),IF('Currently Exported 2'!K327=1, "have", "missing"),IF('Currently Exported 2'!K327=1, "extra", "ignore"))</f>
        <v>ignore</v>
      </c>
      <c r="L327" s="1" t="str">
        <f ca="1">IF(OR(historyTags!L327="white",historyTags!L327="yellow",historyTags!L327="grey"),IF('Currently Exported 2'!L327=1, "have", "missing"),IF('Currently Exported 2'!L327=1, "extra", "ignore"))</f>
        <v>ignore</v>
      </c>
      <c r="M327" s="1" t="str">
        <f ca="1">IF(OR(historyTags!M327="white",historyTags!M327="yellow",historyTags!M327="grey"),IF('Currently Exported 2'!M327=1, "have", "missing"),IF('Currently Exported 2'!M327=1, "extra", "ignore"))</f>
        <v>ignore</v>
      </c>
      <c r="N327" s="1" t="str">
        <f ca="1">IF(OR(historyTags!N327="white",historyTags!N327="yellow",historyTags!N327="grey"),IF('Currently Exported 2'!N327=1, "have", "missing"),IF('Currently Exported 2'!N327=1, "extra", "ignore"))</f>
        <v>ignore</v>
      </c>
      <c r="O327" s="1" t="str">
        <f ca="1">IF(OR(historyTags!O327="white",historyTags!O327="yellow",historyTags!O327="grey"),IF('Currently Exported 2'!O327=1, "have", "missing"),IF('Currently Exported 2'!O327=1, "extra", "ignore"))</f>
        <v>ignore</v>
      </c>
      <c r="P327" s="1" t="str">
        <f ca="1">IF(OR(historyTags!P327="white",historyTags!P327="yellow",historyTags!P327="grey"),IF('Currently Exported 2'!P327=1, "have", "missing"),IF('Currently Exported 2'!P327=1, "extra", "ignore"))</f>
        <v>ignore</v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IF(OR(historyTags!B328="white",historyTags!B328="yellow",historyTags!B328="grey"),IF('Currently Exported 2'!B328=1, "have", "missing"),IF('Currently Exported 2'!B328=1, "extra", "ignore"))</f>
        <v>ignore</v>
      </c>
      <c r="C328" s="1" t="str">
        <f ca="1">IF(OR(historyTags!C328="white",historyTags!C328="yellow",historyTags!C328="grey"),IF('Currently Exported 2'!C328=1, "have", "missing"),IF('Currently Exported 2'!C328=1, "extra", "ignore"))</f>
        <v>ignore</v>
      </c>
      <c r="D328" s="1" t="str">
        <f ca="1">IF(OR(historyTags!D328="white",historyTags!D328="yellow",historyTags!D328="grey"),IF('Currently Exported 2'!D328=1, "have", "missing"),IF('Currently Exported 2'!D328=1, "extra", "ignore"))</f>
        <v>ignore</v>
      </c>
      <c r="E328" s="1" t="str">
        <f ca="1">IF(OR(historyTags!E328="white",historyTags!E328="yellow",historyTags!E328="grey"),IF('Currently Exported 2'!E328=1, "have", "missing"),IF('Currently Exported 2'!E328=1, "extra", "ignore"))</f>
        <v>ignore</v>
      </c>
      <c r="F328" s="1" t="str">
        <f ca="1">IF(OR(historyTags!F328="white",historyTags!F328="yellow",historyTags!F328="grey"),IF('Currently Exported 2'!F328=1, "have", "missing"),IF('Currently Exported 2'!F328=1, "extra", "ignore"))</f>
        <v>ignore</v>
      </c>
      <c r="G328" s="1" t="str">
        <f ca="1">IF(OR(historyTags!G328="white",historyTags!G328="yellow",historyTags!G328="grey"),IF('Currently Exported 2'!G328=1, "have", "missing"),IF('Currently Exported 2'!G328=1, "extra", "ignore"))</f>
        <v>ignore</v>
      </c>
      <c r="H328" s="1" t="str">
        <f ca="1">IF(OR(historyTags!H328="white",historyTags!H328="yellow",historyTags!H328="grey"),IF('Currently Exported 2'!H328=1, "have", "missing"),IF('Currently Exported 2'!H328=1, "extra", "ignore"))</f>
        <v>ignore</v>
      </c>
      <c r="I328" s="1" t="str">
        <f ca="1">IF(OR(historyTags!I328="white",historyTags!I328="yellow",historyTags!I328="grey"),IF('Currently Exported 2'!I328=1, "have", "missing"),IF('Currently Exported 2'!I328=1, "extra", "ignore"))</f>
        <v>ignore</v>
      </c>
      <c r="J328" s="1" t="str">
        <f ca="1">IF(OR(historyTags!J328="white",historyTags!J328="yellow",historyTags!J328="grey"),IF('Currently Exported 2'!J328=1, "have", "missing"),IF('Currently Exported 2'!J328=1, "extra", "ignore"))</f>
        <v>ignore</v>
      </c>
      <c r="K328" s="1" t="str">
        <f ca="1">IF(OR(historyTags!K328="white",historyTags!K328="yellow",historyTags!K328="grey"),IF('Currently Exported 2'!K328=1, "have", "missing"),IF('Currently Exported 2'!K328=1, "extra", "ignore"))</f>
        <v>ignore</v>
      </c>
      <c r="L328" s="1" t="str">
        <f ca="1">IF(OR(historyTags!L328="white",historyTags!L328="yellow",historyTags!L328="grey"),IF('Currently Exported 2'!L328=1, "have", "missing"),IF('Currently Exported 2'!L328=1, "extra", "ignore"))</f>
        <v>ignore</v>
      </c>
      <c r="M328" s="1" t="str">
        <f ca="1">IF(OR(historyTags!M328="white",historyTags!M328="yellow",historyTags!M328="grey"),IF('Currently Exported 2'!M328=1, "have", "missing"),IF('Currently Exported 2'!M328=1, "extra", "ignore"))</f>
        <v>ignore</v>
      </c>
      <c r="N328" s="1" t="str">
        <f ca="1">IF(OR(historyTags!N328="white",historyTags!N328="yellow",historyTags!N328="grey"),IF('Currently Exported 2'!N328=1, "have", "missing"),IF('Currently Exported 2'!N328=1, "extra", "ignore"))</f>
        <v>ignore</v>
      </c>
      <c r="O328" s="1" t="str">
        <f ca="1">IF(OR(historyTags!O328="white",historyTags!O328="yellow",historyTags!O328="grey"),IF('Currently Exported 2'!O328=1, "have", "missing"),IF('Currently Exported 2'!O328=1, "extra", "ignore"))</f>
        <v>ignore</v>
      </c>
      <c r="P328" s="1" t="str">
        <f ca="1">IF(OR(historyTags!P328="white",historyTags!P328="yellow",historyTags!P328="grey"),IF('Currently Exported 2'!P328=1, "have", "missing"),IF('Currently Exported 2'!P328=1, "extra", "ignore"))</f>
        <v>ignore</v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IF(OR(historyTags!B329="white",historyTags!B329="yellow",historyTags!B329="grey"),IF('Currently Exported 2'!B329=1, "have", "missing"),IF('Currently Exported 2'!B329=1, "extra", "ignore"))</f>
        <v>ignore</v>
      </c>
      <c r="C329" s="1" t="str">
        <f ca="1">IF(OR(historyTags!C329="white",historyTags!C329="yellow",historyTags!C329="grey"),IF('Currently Exported 2'!C329=1, "have", "missing"),IF('Currently Exported 2'!C329=1, "extra", "ignore"))</f>
        <v>ignore</v>
      </c>
      <c r="D329" s="1" t="str">
        <f ca="1">IF(OR(historyTags!D329="white",historyTags!D329="yellow",historyTags!D329="grey"),IF('Currently Exported 2'!D329=1, "have", "missing"),IF('Currently Exported 2'!D329=1, "extra", "ignore"))</f>
        <v>ignore</v>
      </c>
      <c r="E329" s="1" t="str">
        <f ca="1">IF(OR(historyTags!E329="white",historyTags!E329="yellow",historyTags!E329="grey"),IF('Currently Exported 2'!E329=1, "have", "missing"),IF('Currently Exported 2'!E329=1, "extra", "ignore"))</f>
        <v>ignore</v>
      </c>
      <c r="F329" s="1" t="str">
        <f ca="1">IF(OR(historyTags!F329="white",historyTags!F329="yellow",historyTags!F329="grey"),IF('Currently Exported 2'!F329=1, "have", "missing"),IF('Currently Exported 2'!F329=1, "extra", "ignore"))</f>
        <v>ignore</v>
      </c>
      <c r="G329" s="1" t="str">
        <f ca="1">IF(OR(historyTags!G329="white",historyTags!G329="yellow",historyTags!G329="grey"),IF('Currently Exported 2'!G329=1, "have", "missing"),IF('Currently Exported 2'!G329=1, "extra", "ignore"))</f>
        <v>ignore</v>
      </c>
      <c r="H329" s="1" t="str">
        <f ca="1">IF(OR(historyTags!H329="white",historyTags!H329="yellow",historyTags!H329="grey"),IF('Currently Exported 2'!H329=1, "have", "missing"),IF('Currently Exported 2'!H329=1, "extra", "ignore"))</f>
        <v>ignore</v>
      </c>
      <c r="I329" s="1" t="str">
        <f ca="1">IF(OR(historyTags!I329="white",historyTags!I329="yellow",historyTags!I329="grey"),IF('Currently Exported 2'!I329=1, "have", "missing"),IF('Currently Exported 2'!I329=1, "extra", "ignore"))</f>
        <v>ignore</v>
      </c>
      <c r="J329" s="1" t="str">
        <f ca="1">IF(OR(historyTags!J329="white",historyTags!J329="yellow",historyTags!J329="grey"),IF('Currently Exported 2'!J329=1, "have", "missing"),IF('Currently Exported 2'!J329=1, "extra", "ignore"))</f>
        <v>ignore</v>
      </c>
      <c r="K329" s="1" t="str">
        <f ca="1">IF(OR(historyTags!K329="white",historyTags!K329="yellow",historyTags!K329="grey"),IF('Currently Exported 2'!K329=1, "have", "missing"),IF('Currently Exported 2'!K329=1, "extra", "ignore"))</f>
        <v>ignore</v>
      </c>
      <c r="L329" s="1" t="str">
        <f ca="1">IF(OR(historyTags!L329="white",historyTags!L329="yellow",historyTags!L329="grey"),IF('Currently Exported 2'!L329=1, "have", "missing"),IF('Currently Exported 2'!L329=1, "extra", "ignore"))</f>
        <v>ignore</v>
      </c>
      <c r="M329" s="1" t="str">
        <f ca="1">IF(OR(historyTags!M329="white",historyTags!M329="yellow",historyTags!M329="grey"),IF('Currently Exported 2'!M329=1, "have", "missing"),IF('Currently Exported 2'!M329=1, "extra", "ignore"))</f>
        <v>ignore</v>
      </c>
      <c r="N329" s="1" t="str">
        <f ca="1">IF(OR(historyTags!N329="white",historyTags!N329="yellow",historyTags!N329="grey"),IF('Currently Exported 2'!N329=1, "have", "missing"),IF('Currently Exported 2'!N329=1, "extra", "ignore"))</f>
        <v>ignore</v>
      </c>
      <c r="O329" s="1" t="str">
        <f ca="1">IF(OR(historyTags!O329="white",historyTags!O329="yellow",historyTags!O329="grey"),IF('Currently Exported 2'!O329=1, "have", "missing"),IF('Currently Exported 2'!O329=1, "extra", "ignore"))</f>
        <v>ignore</v>
      </c>
      <c r="P329" s="1" t="str">
        <f ca="1">IF(OR(historyTags!P329="white",historyTags!P329="yellow",historyTags!P329="grey"),IF('Currently Exported 2'!P329=1, "have", "missing"),IF('Currently Exported 2'!P329=1, "extra", "ignore"))</f>
        <v>ignore</v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IF(OR(historyTags!B330="white",historyTags!B330="yellow",historyTags!B330="grey"),IF('Currently Exported 2'!B330=1, "have", "missing"),IF('Currently Exported 2'!B330=1, "extra", "ignore"))</f>
        <v>ignore</v>
      </c>
      <c r="C330" s="1" t="str">
        <f ca="1">IF(OR(historyTags!C330="white",historyTags!C330="yellow",historyTags!C330="grey"),IF('Currently Exported 2'!C330=1, "have", "missing"),IF('Currently Exported 2'!C330=1, "extra", "ignore"))</f>
        <v>ignore</v>
      </c>
      <c r="D330" s="1" t="str">
        <f ca="1">IF(OR(historyTags!D330="white",historyTags!D330="yellow",historyTags!D330="grey"),IF('Currently Exported 2'!D330=1, "have", "missing"),IF('Currently Exported 2'!D330=1, "extra", "ignore"))</f>
        <v>ignore</v>
      </c>
      <c r="E330" s="1" t="str">
        <f ca="1">IF(OR(historyTags!E330="white",historyTags!E330="yellow",historyTags!E330="grey"),IF('Currently Exported 2'!E330=1, "have", "missing"),IF('Currently Exported 2'!E330=1, "extra", "ignore"))</f>
        <v>ignore</v>
      </c>
      <c r="F330" s="1" t="str">
        <f ca="1">IF(OR(historyTags!F330="white",historyTags!F330="yellow",historyTags!F330="grey"),IF('Currently Exported 2'!F330=1, "have", "missing"),IF('Currently Exported 2'!F330=1, "extra", "ignore"))</f>
        <v>ignore</v>
      </c>
      <c r="G330" s="1" t="str">
        <f ca="1">IF(OR(historyTags!G330="white",historyTags!G330="yellow",historyTags!G330="grey"),IF('Currently Exported 2'!G330=1, "have", "missing"),IF('Currently Exported 2'!G330=1, "extra", "ignore"))</f>
        <v>ignore</v>
      </c>
      <c r="H330" s="1" t="str">
        <f ca="1">IF(OR(historyTags!H330="white",historyTags!H330="yellow",historyTags!H330="grey"),IF('Currently Exported 2'!H330=1, "have", "missing"),IF('Currently Exported 2'!H330=1, "extra", "ignore"))</f>
        <v>ignore</v>
      </c>
      <c r="I330" s="1" t="str">
        <f ca="1">IF(OR(historyTags!I330="white",historyTags!I330="yellow",historyTags!I330="grey"),IF('Currently Exported 2'!I330=1, "have", "missing"),IF('Currently Exported 2'!I330=1, "extra", "ignore"))</f>
        <v>ignore</v>
      </c>
      <c r="J330" s="1" t="str">
        <f ca="1">IF(OR(historyTags!J330="white",historyTags!J330="yellow",historyTags!J330="grey"),IF('Currently Exported 2'!J330=1, "have", "missing"),IF('Currently Exported 2'!J330=1, "extra", "ignore"))</f>
        <v>ignore</v>
      </c>
      <c r="K330" s="1" t="str">
        <f ca="1">IF(OR(historyTags!K330="white",historyTags!K330="yellow",historyTags!K330="grey"),IF('Currently Exported 2'!K330=1, "have", "missing"),IF('Currently Exported 2'!K330=1, "extra", "ignore"))</f>
        <v>ignore</v>
      </c>
      <c r="L330" s="1" t="str">
        <f ca="1">IF(OR(historyTags!L330="white",historyTags!L330="yellow",historyTags!L330="grey"),IF('Currently Exported 2'!L330=1, "have", "missing"),IF('Currently Exported 2'!L330=1, "extra", "ignore"))</f>
        <v>ignore</v>
      </c>
      <c r="M330" s="1" t="str">
        <f ca="1">IF(OR(historyTags!M330="white",historyTags!M330="yellow",historyTags!M330="grey"),IF('Currently Exported 2'!M330=1, "have", "missing"),IF('Currently Exported 2'!M330=1, "extra", "ignore"))</f>
        <v>ignore</v>
      </c>
      <c r="N330" s="1" t="str">
        <f ca="1">IF(OR(historyTags!N330="white",historyTags!N330="yellow",historyTags!N330="grey"),IF('Currently Exported 2'!N330=1, "have", "missing"),IF('Currently Exported 2'!N330=1, "extra", "ignore"))</f>
        <v>ignore</v>
      </c>
      <c r="O330" s="1" t="str">
        <f ca="1">IF(OR(historyTags!O330="white",historyTags!O330="yellow",historyTags!O330="grey"),IF('Currently Exported 2'!O330=1, "have", "missing"),IF('Currently Exported 2'!O330=1, "extra", "ignore"))</f>
        <v>ignore</v>
      </c>
      <c r="P330" s="1" t="str">
        <f ca="1">IF(OR(historyTags!P330="white",historyTags!P330="yellow",historyTags!P330="grey"),IF('Currently Exported 2'!P330=1, "have", "missing"),IF('Currently Exported 2'!P330=1, "extra", "ignore"))</f>
        <v>ignore</v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IF(OR(historyTags!B331="white",historyTags!B331="yellow",historyTags!B331="grey"),IF('Currently Exported 2'!B331=1, "have", "missing"),IF('Currently Exported 2'!B331=1, "extra", "ignore"))</f>
        <v>ignore</v>
      </c>
      <c r="C331" s="1" t="str">
        <f ca="1">IF(OR(historyTags!C331="white",historyTags!C331="yellow",historyTags!C331="grey"),IF('Currently Exported 2'!C331=1, "have", "missing"),IF('Currently Exported 2'!C331=1, "extra", "ignore"))</f>
        <v>ignore</v>
      </c>
      <c r="D331" s="1" t="str">
        <f ca="1">IF(OR(historyTags!D331="white",historyTags!D331="yellow",historyTags!D331="grey"),IF('Currently Exported 2'!D331=1, "have", "missing"),IF('Currently Exported 2'!D331=1, "extra", "ignore"))</f>
        <v>ignore</v>
      </c>
      <c r="E331" s="1" t="str">
        <f ca="1">IF(OR(historyTags!E331="white",historyTags!E331="yellow",historyTags!E331="grey"),IF('Currently Exported 2'!E331=1, "have", "missing"),IF('Currently Exported 2'!E331=1, "extra", "ignore"))</f>
        <v>ignore</v>
      </c>
      <c r="F331" s="1" t="str">
        <f ca="1">IF(OR(historyTags!F331="white",historyTags!F331="yellow",historyTags!F331="grey"),IF('Currently Exported 2'!F331=1, "have", "missing"),IF('Currently Exported 2'!F331=1, "extra", "ignore"))</f>
        <v>ignore</v>
      </c>
      <c r="G331" s="1" t="str">
        <f ca="1">IF(OR(historyTags!G331="white",historyTags!G331="yellow",historyTags!G331="grey"),IF('Currently Exported 2'!G331=1, "have", "missing"),IF('Currently Exported 2'!G331=1, "extra", "ignore"))</f>
        <v>ignore</v>
      </c>
      <c r="H331" s="1" t="str">
        <f ca="1">IF(OR(historyTags!H331="white",historyTags!H331="yellow",historyTags!H331="grey"),IF('Currently Exported 2'!H331=1, "have", "missing"),IF('Currently Exported 2'!H331=1, "extra", "ignore"))</f>
        <v>ignore</v>
      </c>
      <c r="I331" s="1" t="str">
        <f ca="1">IF(OR(historyTags!I331="white",historyTags!I331="yellow",historyTags!I331="grey"),IF('Currently Exported 2'!I331=1, "have", "missing"),IF('Currently Exported 2'!I331=1, "extra", "ignore"))</f>
        <v>ignore</v>
      </c>
      <c r="J331" s="1" t="str">
        <f ca="1">IF(OR(historyTags!J331="white",historyTags!J331="yellow",historyTags!J331="grey"),IF('Currently Exported 2'!J331=1, "have", "missing"),IF('Currently Exported 2'!J331=1, "extra", "ignore"))</f>
        <v>ignore</v>
      </c>
      <c r="K331" s="1" t="str">
        <f ca="1">IF(OR(historyTags!K331="white",historyTags!K331="yellow",historyTags!K331="grey"),IF('Currently Exported 2'!K331=1, "have", "missing"),IF('Currently Exported 2'!K331=1, "extra", "ignore"))</f>
        <v>ignore</v>
      </c>
      <c r="L331" s="1" t="str">
        <f ca="1">IF(OR(historyTags!L331="white",historyTags!L331="yellow",historyTags!L331="grey"),IF('Currently Exported 2'!L331=1, "have", "missing"),IF('Currently Exported 2'!L331=1, "extra", "ignore"))</f>
        <v>ignore</v>
      </c>
      <c r="M331" s="1" t="str">
        <f ca="1">IF(OR(historyTags!M331="white",historyTags!M331="yellow",historyTags!M331="grey"),IF('Currently Exported 2'!M331=1, "have", "missing"),IF('Currently Exported 2'!M331=1, "extra", "ignore"))</f>
        <v>ignore</v>
      </c>
      <c r="N331" s="1" t="str">
        <f ca="1">IF(OR(historyTags!N331="white",historyTags!N331="yellow",historyTags!N331="grey"),IF('Currently Exported 2'!N331=1, "have", "missing"),IF('Currently Exported 2'!N331=1, "extra", "ignore"))</f>
        <v>ignore</v>
      </c>
      <c r="O331" s="1" t="str">
        <f ca="1">IF(OR(historyTags!O331="white",historyTags!O331="yellow",historyTags!O331="grey"),IF('Currently Exported 2'!O331=1, "have", "missing"),IF('Currently Exported 2'!O331=1, "extra", "ignore"))</f>
        <v>ignore</v>
      </c>
      <c r="P331" s="1" t="str">
        <f ca="1">IF(OR(historyTags!P331="white",historyTags!P331="yellow",historyTags!P331="grey"),IF('Currently Exported 2'!P331=1, "have", "missing"),IF('Currently Exported 2'!P331=1, "extra", "ignore"))</f>
        <v>ignore</v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IF(OR(historyTags!B332="white",historyTags!B332="yellow",historyTags!B332="grey"),IF('Currently Exported 2'!B332=1, "have", "missing"),IF('Currently Exported 2'!B332=1, "extra", "ignore"))</f>
        <v>ignore</v>
      </c>
      <c r="C332" s="1" t="str">
        <f ca="1">IF(OR(historyTags!C332="white",historyTags!C332="yellow",historyTags!C332="grey"),IF('Currently Exported 2'!C332=1, "have", "missing"),IF('Currently Exported 2'!C332=1, "extra", "ignore"))</f>
        <v>ignore</v>
      </c>
      <c r="D332" s="1" t="str">
        <f ca="1">IF(OR(historyTags!D332="white",historyTags!D332="yellow",historyTags!D332="grey"),IF('Currently Exported 2'!D332=1, "have", "missing"),IF('Currently Exported 2'!D332=1, "extra", "ignore"))</f>
        <v>ignore</v>
      </c>
      <c r="E332" s="1" t="str">
        <f ca="1">IF(OR(historyTags!E332="white",historyTags!E332="yellow",historyTags!E332="grey"),IF('Currently Exported 2'!E332=1, "have", "missing"),IF('Currently Exported 2'!E332=1, "extra", "ignore"))</f>
        <v>ignore</v>
      </c>
      <c r="F332" s="1" t="str">
        <f ca="1">IF(OR(historyTags!F332="white",historyTags!F332="yellow",historyTags!F332="grey"),IF('Currently Exported 2'!F332=1, "have", "missing"),IF('Currently Exported 2'!F332=1, "extra", "ignore"))</f>
        <v>ignore</v>
      </c>
      <c r="G332" s="1" t="str">
        <f ca="1">IF(OR(historyTags!G332="white",historyTags!G332="yellow",historyTags!G332="grey"),IF('Currently Exported 2'!G332=1, "have", "missing"),IF('Currently Exported 2'!G332=1, "extra", "ignore"))</f>
        <v>ignore</v>
      </c>
      <c r="H332" s="1" t="str">
        <f ca="1">IF(OR(historyTags!H332="white",historyTags!H332="yellow",historyTags!H332="grey"),IF('Currently Exported 2'!H332=1, "have", "missing"),IF('Currently Exported 2'!H332=1, "extra", "ignore"))</f>
        <v>ignore</v>
      </c>
      <c r="I332" s="1" t="str">
        <f ca="1">IF(OR(historyTags!I332="white",historyTags!I332="yellow",historyTags!I332="grey"),IF('Currently Exported 2'!I332=1, "have", "missing"),IF('Currently Exported 2'!I332=1, "extra", "ignore"))</f>
        <v>ignore</v>
      </c>
      <c r="J332" s="1" t="str">
        <f ca="1">IF(OR(historyTags!J332="white",historyTags!J332="yellow",historyTags!J332="grey"),IF('Currently Exported 2'!J332=1, "have", "missing"),IF('Currently Exported 2'!J332=1, "extra", "ignore"))</f>
        <v>ignore</v>
      </c>
      <c r="K332" s="1" t="str">
        <f ca="1">IF(OR(historyTags!K332="white",historyTags!K332="yellow",historyTags!K332="grey"),IF('Currently Exported 2'!K332=1, "have", "missing"),IF('Currently Exported 2'!K332=1, "extra", "ignore"))</f>
        <v>ignore</v>
      </c>
      <c r="L332" s="1" t="str">
        <f ca="1">IF(OR(historyTags!L332="white",historyTags!L332="yellow",historyTags!L332="grey"),IF('Currently Exported 2'!L332=1, "have", "missing"),IF('Currently Exported 2'!L332=1, "extra", "ignore"))</f>
        <v>ignore</v>
      </c>
      <c r="M332" s="1" t="str">
        <f ca="1">IF(OR(historyTags!M332="white",historyTags!M332="yellow",historyTags!M332="grey"),IF('Currently Exported 2'!M332=1, "have", "missing"),IF('Currently Exported 2'!M332=1, "extra", "ignore"))</f>
        <v>ignore</v>
      </c>
      <c r="N332" s="1" t="str">
        <f ca="1">IF(OR(historyTags!N332="white",historyTags!N332="yellow",historyTags!N332="grey"),IF('Currently Exported 2'!N332=1, "have", "missing"),IF('Currently Exported 2'!N332=1, "extra", "ignore"))</f>
        <v>ignore</v>
      </c>
      <c r="O332" s="1" t="str">
        <f ca="1">IF(OR(historyTags!O332="white",historyTags!O332="yellow",historyTags!O332="grey"),IF('Currently Exported 2'!O332=1, "have", "missing"),IF('Currently Exported 2'!O332=1, "extra", "ignore"))</f>
        <v>ignore</v>
      </c>
      <c r="P332" s="1" t="str">
        <f ca="1">IF(OR(historyTags!P332="white",historyTags!P332="yellow",historyTags!P332="grey"),IF('Currently Exported 2'!P332=1, "have", "missing"),IF('Currently Exported 2'!P332=1, "extra", "ignore"))</f>
        <v>ignore</v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IF(OR(historyTags!B333="white",historyTags!B333="yellow",historyTags!B333="grey"),IF('Currently Exported 2'!B333=1, "have", "missing"),IF('Currently Exported 2'!B333=1, "extra", "ignore"))</f>
        <v>ignore</v>
      </c>
      <c r="C333" s="1" t="str">
        <f ca="1">IF(OR(historyTags!C333="white",historyTags!C333="yellow",historyTags!C333="grey"),IF('Currently Exported 2'!C333=1, "have", "missing"),IF('Currently Exported 2'!C333=1, "extra", "ignore"))</f>
        <v>ignore</v>
      </c>
      <c r="D333" s="1" t="str">
        <f ca="1">IF(OR(historyTags!D333="white",historyTags!D333="yellow",historyTags!D333="grey"),IF('Currently Exported 2'!D333=1, "have", "missing"),IF('Currently Exported 2'!D333=1, "extra", "ignore"))</f>
        <v>ignore</v>
      </c>
      <c r="E333" s="1" t="str">
        <f ca="1">IF(OR(historyTags!E333="white",historyTags!E333="yellow",historyTags!E333="grey"),IF('Currently Exported 2'!E333=1, "have", "missing"),IF('Currently Exported 2'!E333=1, "extra", "ignore"))</f>
        <v>ignore</v>
      </c>
      <c r="F333" s="1" t="str">
        <f ca="1">IF(OR(historyTags!F333="white",historyTags!F333="yellow",historyTags!F333="grey"),IF('Currently Exported 2'!F333=1, "have", "missing"),IF('Currently Exported 2'!F333=1, "extra", "ignore"))</f>
        <v>ignore</v>
      </c>
      <c r="G333" s="1" t="str">
        <f ca="1">IF(OR(historyTags!G333="white",historyTags!G333="yellow",historyTags!G333="grey"),IF('Currently Exported 2'!G333=1, "have", "missing"),IF('Currently Exported 2'!G333=1, "extra", "ignore"))</f>
        <v>ignore</v>
      </c>
      <c r="H333" s="1" t="str">
        <f ca="1">IF(OR(historyTags!H333="white",historyTags!H333="yellow",historyTags!H333="grey"),IF('Currently Exported 2'!H333=1, "have", "missing"),IF('Currently Exported 2'!H333=1, "extra", "ignore"))</f>
        <v>ignore</v>
      </c>
      <c r="I333" s="1" t="str">
        <f ca="1">IF(OR(historyTags!I333="white",historyTags!I333="yellow",historyTags!I333="grey"),IF('Currently Exported 2'!I333=1, "have", "missing"),IF('Currently Exported 2'!I333=1, "extra", "ignore"))</f>
        <v>ignore</v>
      </c>
      <c r="J333" s="1" t="str">
        <f ca="1">IF(OR(historyTags!J333="white",historyTags!J333="yellow",historyTags!J333="grey"),IF('Currently Exported 2'!J333=1, "have", "missing"),IF('Currently Exported 2'!J333=1, "extra", "ignore"))</f>
        <v>ignore</v>
      </c>
      <c r="K333" s="1" t="str">
        <f ca="1">IF(OR(historyTags!K333="white",historyTags!K333="yellow",historyTags!K333="grey"),IF('Currently Exported 2'!K333=1, "have", "missing"),IF('Currently Exported 2'!K333=1, "extra", "ignore"))</f>
        <v>ignore</v>
      </c>
      <c r="L333" s="1" t="str">
        <f ca="1">IF(OR(historyTags!L333="white",historyTags!L333="yellow",historyTags!L333="grey"),IF('Currently Exported 2'!L333=1, "have", "missing"),IF('Currently Exported 2'!L333=1, "extra", "ignore"))</f>
        <v>ignore</v>
      </c>
      <c r="M333" s="1" t="str">
        <f ca="1">IF(OR(historyTags!M333="white",historyTags!M333="yellow",historyTags!M333="grey"),IF('Currently Exported 2'!M333=1, "have", "missing"),IF('Currently Exported 2'!M333=1, "extra", "ignore"))</f>
        <v>ignore</v>
      </c>
      <c r="N333" s="1" t="str">
        <f ca="1">IF(OR(historyTags!N333="white",historyTags!N333="yellow",historyTags!N333="grey"),IF('Currently Exported 2'!N333=1, "have", "missing"),IF('Currently Exported 2'!N333=1, "extra", "ignore"))</f>
        <v>ignore</v>
      </c>
      <c r="O333" s="1" t="str">
        <f ca="1">IF(OR(historyTags!O333="white",historyTags!O333="yellow",historyTags!O333="grey"),IF('Currently Exported 2'!O333=1, "have", "missing"),IF('Currently Exported 2'!O333=1, "extra", "ignore"))</f>
        <v>ignore</v>
      </c>
      <c r="P333" s="1" t="str">
        <f ca="1">IF(OR(historyTags!P333="white",historyTags!P333="yellow",historyTags!P333="grey"),IF('Currently Exported 2'!P333=1, "have", "missing"),IF('Currently Exported 2'!P333=1, "extra", "ignore"))</f>
        <v>ignore</v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IF(OR(historyTags!B334="white",historyTags!B334="yellow",historyTags!B334="grey"),IF('Currently Exported 2'!B334=1, "have", "missing"),IF('Currently Exported 2'!B334=1, "extra", "ignore"))</f>
        <v>ignore</v>
      </c>
      <c r="C334" s="1" t="str">
        <f ca="1">IF(OR(historyTags!C334="white",historyTags!C334="yellow",historyTags!C334="grey"),IF('Currently Exported 2'!C334=1, "have", "missing"),IF('Currently Exported 2'!C334=1, "extra", "ignore"))</f>
        <v>ignore</v>
      </c>
      <c r="D334" s="1" t="str">
        <f ca="1">IF(OR(historyTags!D334="white",historyTags!D334="yellow",historyTags!D334="grey"),IF('Currently Exported 2'!D334=1, "have", "missing"),IF('Currently Exported 2'!D334=1, "extra", "ignore"))</f>
        <v>ignore</v>
      </c>
      <c r="E334" s="1" t="str">
        <f ca="1">IF(OR(historyTags!E334="white",historyTags!E334="yellow",historyTags!E334="grey"),IF('Currently Exported 2'!E334=1, "have", "missing"),IF('Currently Exported 2'!E334=1, "extra", "ignore"))</f>
        <v>ignore</v>
      </c>
      <c r="F334" s="1" t="str">
        <f ca="1">IF(OR(historyTags!F334="white",historyTags!F334="yellow",historyTags!F334="grey"),IF('Currently Exported 2'!F334=1, "have", "missing"),IF('Currently Exported 2'!F334=1, "extra", "ignore"))</f>
        <v>ignore</v>
      </c>
      <c r="G334" s="1" t="str">
        <f ca="1">IF(OR(historyTags!G334="white",historyTags!G334="yellow",historyTags!G334="grey"),IF('Currently Exported 2'!G334=1, "have", "missing"),IF('Currently Exported 2'!G334=1, "extra", "ignore"))</f>
        <v>ignore</v>
      </c>
      <c r="H334" s="1" t="str">
        <f ca="1">IF(OR(historyTags!H334="white",historyTags!H334="yellow",historyTags!H334="grey"),IF('Currently Exported 2'!H334=1, "have", "missing"),IF('Currently Exported 2'!H334=1, "extra", "ignore"))</f>
        <v>ignore</v>
      </c>
      <c r="I334" s="1" t="str">
        <f ca="1">IF(OR(historyTags!I334="white",historyTags!I334="yellow",historyTags!I334="grey"),IF('Currently Exported 2'!I334=1, "have", "missing"),IF('Currently Exported 2'!I334=1, "extra", "ignore"))</f>
        <v>ignore</v>
      </c>
      <c r="J334" s="1" t="str">
        <f ca="1">IF(OR(historyTags!J334="white",historyTags!J334="yellow",historyTags!J334="grey"),IF('Currently Exported 2'!J334=1, "have", "missing"),IF('Currently Exported 2'!J334=1, "extra", "ignore"))</f>
        <v>ignore</v>
      </c>
      <c r="K334" s="1" t="str">
        <f ca="1">IF(OR(historyTags!K334="white",historyTags!K334="yellow",historyTags!K334="grey"),IF('Currently Exported 2'!K334=1, "have", "missing"),IF('Currently Exported 2'!K334=1, "extra", "ignore"))</f>
        <v>ignore</v>
      </c>
      <c r="L334" s="1" t="str">
        <f ca="1">IF(OR(historyTags!L334="white",historyTags!L334="yellow",historyTags!L334="grey"),IF('Currently Exported 2'!L334=1, "have", "missing"),IF('Currently Exported 2'!L334=1, "extra", "ignore"))</f>
        <v>ignore</v>
      </c>
      <c r="M334" s="1" t="str">
        <f ca="1">IF(OR(historyTags!M334="white",historyTags!M334="yellow",historyTags!M334="grey"),IF('Currently Exported 2'!M334=1, "have", "missing"),IF('Currently Exported 2'!M334=1, "extra", "ignore"))</f>
        <v>ignore</v>
      </c>
      <c r="N334" s="1" t="str">
        <f ca="1">IF(OR(historyTags!N334="white",historyTags!N334="yellow",historyTags!N334="grey"),IF('Currently Exported 2'!N334=1, "have", "missing"),IF('Currently Exported 2'!N334=1, "extra", "ignore"))</f>
        <v>ignore</v>
      </c>
      <c r="O334" s="1" t="str">
        <f ca="1">IF(OR(historyTags!O334="white",historyTags!O334="yellow",historyTags!O334="grey"),IF('Currently Exported 2'!O334=1, "have", "missing"),IF('Currently Exported 2'!O334=1, "extra", "ignore"))</f>
        <v>ignore</v>
      </c>
      <c r="P334" s="1" t="str">
        <f ca="1">IF(OR(historyTags!P334="white",historyTags!P334="yellow",historyTags!P334="grey"),IF('Currently Exported 2'!P334=1, "have", "missing"),IF('Currently Exported 2'!P334=1, "extra", "ignore"))</f>
        <v>ignore</v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IF(OR(historyTags!B335="white",historyTags!B335="yellow",historyTags!B335="grey"),IF('Currently Exported 2'!B335=1, "have", "missing"),IF('Currently Exported 2'!B335=1, "extra", "ignore"))</f>
        <v>ignore</v>
      </c>
      <c r="C335" s="1" t="str">
        <f ca="1">IF(OR(historyTags!C335="white",historyTags!C335="yellow",historyTags!C335="grey"),IF('Currently Exported 2'!C335=1, "have", "missing"),IF('Currently Exported 2'!C335=1, "extra", "ignore"))</f>
        <v>ignore</v>
      </c>
      <c r="D335" s="1" t="str">
        <f ca="1">IF(OR(historyTags!D335="white",historyTags!D335="yellow",historyTags!D335="grey"),IF('Currently Exported 2'!D335=1, "have", "missing"),IF('Currently Exported 2'!D335=1, "extra", "ignore"))</f>
        <v>ignore</v>
      </c>
      <c r="E335" s="1" t="str">
        <f ca="1">IF(OR(historyTags!E335="white",historyTags!E335="yellow",historyTags!E335="grey"),IF('Currently Exported 2'!E335=1, "have", "missing"),IF('Currently Exported 2'!E335=1, "extra", "ignore"))</f>
        <v>ignore</v>
      </c>
      <c r="F335" s="1" t="str">
        <f ca="1">IF(OR(historyTags!F335="white",historyTags!F335="yellow",historyTags!F335="grey"),IF('Currently Exported 2'!F335=1, "have", "missing"),IF('Currently Exported 2'!F335=1, "extra", "ignore"))</f>
        <v>ignore</v>
      </c>
      <c r="G335" s="1" t="str">
        <f ca="1">IF(OR(historyTags!G335="white",historyTags!G335="yellow",historyTags!G335="grey"),IF('Currently Exported 2'!G335=1, "have", "missing"),IF('Currently Exported 2'!G335=1, "extra", "ignore"))</f>
        <v>ignore</v>
      </c>
      <c r="H335" s="1" t="str">
        <f ca="1">IF(OR(historyTags!H335="white",historyTags!H335="yellow",historyTags!H335="grey"),IF('Currently Exported 2'!H335=1, "have", "missing"),IF('Currently Exported 2'!H335=1, "extra", "ignore"))</f>
        <v>ignore</v>
      </c>
      <c r="I335" s="1" t="str">
        <f ca="1">IF(OR(historyTags!I335="white",historyTags!I335="yellow",historyTags!I335="grey"),IF('Currently Exported 2'!I335=1, "have", "missing"),IF('Currently Exported 2'!I335=1, "extra", "ignore"))</f>
        <v>ignore</v>
      </c>
      <c r="J335" s="1" t="str">
        <f ca="1">IF(OR(historyTags!J335="white",historyTags!J335="yellow",historyTags!J335="grey"),IF('Currently Exported 2'!J335=1, "have", "missing"),IF('Currently Exported 2'!J335=1, "extra", "ignore"))</f>
        <v>ignore</v>
      </c>
      <c r="K335" s="1" t="str">
        <f ca="1">IF(OR(historyTags!K335="white",historyTags!K335="yellow",historyTags!K335="grey"),IF('Currently Exported 2'!K335=1, "have", "missing"),IF('Currently Exported 2'!K335=1, "extra", "ignore"))</f>
        <v>ignore</v>
      </c>
      <c r="L335" s="1" t="str">
        <f ca="1">IF(OR(historyTags!L335="white",historyTags!L335="yellow",historyTags!L335="grey"),IF('Currently Exported 2'!L335=1, "have", "missing"),IF('Currently Exported 2'!L335=1, "extra", "ignore"))</f>
        <v>ignore</v>
      </c>
      <c r="M335" s="1" t="str">
        <f ca="1">IF(OR(historyTags!M335="white",historyTags!M335="yellow",historyTags!M335="grey"),IF('Currently Exported 2'!M335=1, "have", "missing"),IF('Currently Exported 2'!M335=1, "extra", "ignore"))</f>
        <v>ignore</v>
      </c>
      <c r="N335" s="1" t="str">
        <f ca="1">IF(OR(historyTags!N335="white",historyTags!N335="yellow",historyTags!N335="grey"),IF('Currently Exported 2'!N335=1, "have", "missing"),IF('Currently Exported 2'!N335=1, "extra", "ignore"))</f>
        <v>ignore</v>
      </c>
      <c r="O335" s="1" t="str">
        <f ca="1">IF(OR(historyTags!O335="white",historyTags!O335="yellow",historyTags!O335="grey"),IF('Currently Exported 2'!O335=1, "have", "missing"),IF('Currently Exported 2'!O335=1, "extra", "ignore"))</f>
        <v>ignore</v>
      </c>
      <c r="P335" s="1" t="str">
        <f ca="1">IF(OR(historyTags!P335="white",historyTags!P335="yellow",historyTags!P335="grey"),IF('Currently Exported 2'!P335=1, "have", "missing"),IF('Currently Exported 2'!P335=1, "extra", "ignore"))</f>
        <v>ignore</v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IF(OR(historyTags!B336="white",historyTags!B336="yellow",historyTags!B336="grey"),IF('Currently Exported 2'!B336=1, "have", "missing"),IF('Currently Exported 2'!B336=1, "extra", "ignore"))</f>
        <v>ignore</v>
      </c>
      <c r="C336" s="1" t="str">
        <f ca="1">IF(OR(historyTags!C336="white",historyTags!C336="yellow",historyTags!C336="grey"),IF('Currently Exported 2'!C336=1, "have", "missing"),IF('Currently Exported 2'!C336=1, "extra", "ignore"))</f>
        <v>ignore</v>
      </c>
      <c r="D336" s="1" t="str">
        <f ca="1">IF(OR(historyTags!D336="white",historyTags!D336="yellow",historyTags!D336="grey"),IF('Currently Exported 2'!D336=1, "have", "missing"),IF('Currently Exported 2'!D336=1, "extra", "ignore"))</f>
        <v>ignore</v>
      </c>
      <c r="E336" s="1" t="str">
        <f ca="1">IF(OR(historyTags!E336="white",historyTags!E336="yellow",historyTags!E336="grey"),IF('Currently Exported 2'!E336=1, "have", "missing"),IF('Currently Exported 2'!E336=1, "extra", "ignore"))</f>
        <v>ignore</v>
      </c>
      <c r="F336" s="1" t="str">
        <f ca="1">IF(OR(historyTags!F336="white",historyTags!F336="yellow",historyTags!F336="grey"),IF('Currently Exported 2'!F336=1, "have", "missing"),IF('Currently Exported 2'!F336=1, "extra", "ignore"))</f>
        <v>ignore</v>
      </c>
      <c r="G336" s="1" t="str">
        <f ca="1">IF(OR(historyTags!G336="white",historyTags!G336="yellow",historyTags!G336="grey"),IF('Currently Exported 2'!G336=1, "have", "missing"),IF('Currently Exported 2'!G336=1, "extra", "ignore"))</f>
        <v>ignore</v>
      </c>
      <c r="H336" s="1" t="str">
        <f ca="1">IF(OR(historyTags!H336="white",historyTags!H336="yellow",historyTags!H336="grey"),IF('Currently Exported 2'!H336=1, "have", "missing"),IF('Currently Exported 2'!H336=1, "extra", "ignore"))</f>
        <v>ignore</v>
      </c>
      <c r="I336" s="1" t="str">
        <f ca="1">IF(OR(historyTags!I336="white",historyTags!I336="yellow",historyTags!I336="grey"),IF('Currently Exported 2'!I336=1, "have", "missing"),IF('Currently Exported 2'!I336=1, "extra", "ignore"))</f>
        <v>ignore</v>
      </c>
      <c r="J336" s="1" t="str">
        <f ca="1">IF(OR(historyTags!J336="white",historyTags!J336="yellow",historyTags!J336="grey"),IF('Currently Exported 2'!J336=1, "have", "missing"),IF('Currently Exported 2'!J336=1, "extra", "ignore"))</f>
        <v>ignore</v>
      </c>
      <c r="K336" s="1" t="str">
        <f ca="1">IF(OR(historyTags!K336="white",historyTags!K336="yellow",historyTags!K336="grey"),IF('Currently Exported 2'!K336=1, "have", "missing"),IF('Currently Exported 2'!K336=1, "extra", "ignore"))</f>
        <v>ignore</v>
      </c>
      <c r="L336" s="1" t="str">
        <f ca="1">IF(OR(historyTags!L336="white",historyTags!L336="yellow",historyTags!L336="grey"),IF('Currently Exported 2'!L336=1, "have", "missing"),IF('Currently Exported 2'!L336=1, "extra", "ignore"))</f>
        <v>ignore</v>
      </c>
      <c r="M336" s="1" t="str">
        <f ca="1">IF(OR(historyTags!M336="white",historyTags!M336="yellow",historyTags!M336="grey"),IF('Currently Exported 2'!M336=1, "have", "missing"),IF('Currently Exported 2'!M336=1, "extra", "ignore"))</f>
        <v>ignore</v>
      </c>
      <c r="N336" s="1" t="str">
        <f ca="1">IF(OR(historyTags!N336="white",historyTags!N336="yellow",historyTags!N336="grey"),IF('Currently Exported 2'!N336=1, "have", "missing"),IF('Currently Exported 2'!N336=1, "extra", "ignore"))</f>
        <v>ignore</v>
      </c>
      <c r="O336" s="1" t="str">
        <f ca="1">IF(OR(historyTags!O336="white",historyTags!O336="yellow",historyTags!O336="grey"),IF('Currently Exported 2'!O336=1, "have", "missing"),IF('Currently Exported 2'!O336=1, "extra", "ignore"))</f>
        <v>ignore</v>
      </c>
      <c r="P336" s="1" t="str">
        <f ca="1">IF(OR(historyTags!P336="white",historyTags!P336="yellow",historyTags!P336="grey"),IF('Currently Exported 2'!P336=1, "have", "missing"),IF('Currently Exported 2'!P336=1, "extra", "ignore"))</f>
        <v>ignore</v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IF(OR(historyTags!B337="white",historyTags!B337="yellow",historyTags!B337="grey"),IF('Currently Exported 2'!B337=1, "have", "missing"),IF('Currently Exported 2'!B337=1, "extra", "ignore"))</f>
        <v>ignore</v>
      </c>
      <c r="C337" s="1" t="str">
        <f ca="1">IF(OR(historyTags!C337="white",historyTags!C337="yellow",historyTags!C337="grey"),IF('Currently Exported 2'!C337=1, "have", "missing"),IF('Currently Exported 2'!C337=1, "extra", "ignore"))</f>
        <v>ignore</v>
      </c>
      <c r="D337" s="1" t="str">
        <f ca="1">IF(OR(historyTags!D337="white",historyTags!D337="yellow",historyTags!D337="grey"),IF('Currently Exported 2'!D337=1, "have", "missing"),IF('Currently Exported 2'!D337=1, "extra", "ignore"))</f>
        <v>ignore</v>
      </c>
      <c r="E337" s="1" t="str">
        <f ca="1">IF(OR(historyTags!E337="white",historyTags!E337="yellow",historyTags!E337="grey"),IF('Currently Exported 2'!E337=1, "have", "missing"),IF('Currently Exported 2'!E337=1, "extra", "ignore"))</f>
        <v>ignore</v>
      </c>
      <c r="F337" s="1" t="str">
        <f ca="1">IF(OR(historyTags!F337="white",historyTags!F337="yellow",historyTags!F337="grey"),IF('Currently Exported 2'!F337=1, "have", "missing"),IF('Currently Exported 2'!F337=1, "extra", "ignore"))</f>
        <v>ignore</v>
      </c>
      <c r="G337" s="1" t="str">
        <f ca="1">IF(OR(historyTags!G337="white",historyTags!G337="yellow",historyTags!G337="grey"),IF('Currently Exported 2'!G337=1, "have", "missing"),IF('Currently Exported 2'!G337=1, "extra", "ignore"))</f>
        <v>ignore</v>
      </c>
      <c r="H337" s="1" t="str">
        <f ca="1">IF(OR(historyTags!H337="white",historyTags!H337="yellow",historyTags!H337="grey"),IF('Currently Exported 2'!H337=1, "have", "missing"),IF('Currently Exported 2'!H337=1, "extra", "ignore"))</f>
        <v>ignore</v>
      </c>
      <c r="I337" s="1" t="str">
        <f ca="1">IF(OR(historyTags!I337="white",historyTags!I337="yellow",historyTags!I337="grey"),IF('Currently Exported 2'!I337=1, "have", "missing"),IF('Currently Exported 2'!I337=1, "extra", "ignore"))</f>
        <v>ignore</v>
      </c>
      <c r="J337" s="1" t="str">
        <f ca="1">IF(OR(historyTags!J337="white",historyTags!J337="yellow",historyTags!J337="grey"),IF('Currently Exported 2'!J337=1, "have", "missing"),IF('Currently Exported 2'!J337=1, "extra", "ignore"))</f>
        <v>ignore</v>
      </c>
      <c r="K337" s="1" t="str">
        <f ca="1">IF(OR(historyTags!K337="white",historyTags!K337="yellow",historyTags!K337="grey"),IF('Currently Exported 2'!K337=1, "have", "missing"),IF('Currently Exported 2'!K337=1, "extra", "ignore"))</f>
        <v>ignore</v>
      </c>
      <c r="L337" s="1" t="str">
        <f ca="1">IF(OR(historyTags!L337="white",historyTags!L337="yellow",historyTags!L337="grey"),IF('Currently Exported 2'!L337=1, "have", "missing"),IF('Currently Exported 2'!L337=1, "extra", "ignore"))</f>
        <v>ignore</v>
      </c>
      <c r="M337" s="1" t="str">
        <f ca="1">IF(OR(historyTags!M337="white",historyTags!M337="yellow",historyTags!M337="grey"),IF('Currently Exported 2'!M337=1, "have", "missing"),IF('Currently Exported 2'!M337=1, "extra", "ignore"))</f>
        <v>ignore</v>
      </c>
      <c r="N337" s="1" t="str">
        <f ca="1">IF(OR(historyTags!N337="white",historyTags!N337="yellow",historyTags!N337="grey"),IF('Currently Exported 2'!N337=1, "have", "missing"),IF('Currently Exported 2'!N337=1, "extra", "ignore"))</f>
        <v>ignore</v>
      </c>
      <c r="O337" s="1" t="str">
        <f ca="1">IF(OR(historyTags!O337="white",historyTags!O337="yellow",historyTags!O337="grey"),IF('Currently Exported 2'!O337=1, "have", "missing"),IF('Currently Exported 2'!O337=1, "extra", "ignore"))</f>
        <v>ignore</v>
      </c>
      <c r="P337" s="1" t="str">
        <f ca="1">IF(OR(historyTags!P337="white",historyTags!P337="yellow",historyTags!P337="grey"),IF('Currently Exported 2'!P337=1, "have", "missing"),IF('Currently Exported 2'!P337=1, "extra", "ignore"))</f>
        <v>ignore</v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IF(OR(historyTags!B338="white",historyTags!B338="yellow",historyTags!B338="grey"),IF('Currently Exported 2'!B338=1, "have", "missing"),IF('Currently Exported 2'!B338=1, "extra", "ignore"))</f>
        <v>ignore</v>
      </c>
      <c r="C338" s="1" t="str">
        <f ca="1">IF(OR(historyTags!C338="white",historyTags!C338="yellow",historyTags!C338="grey"),IF('Currently Exported 2'!C338=1, "have", "missing"),IF('Currently Exported 2'!C338=1, "extra", "ignore"))</f>
        <v>ignore</v>
      </c>
      <c r="D338" s="1" t="str">
        <f ca="1">IF(OR(historyTags!D338="white",historyTags!D338="yellow",historyTags!D338="grey"),IF('Currently Exported 2'!D338=1, "have", "missing"),IF('Currently Exported 2'!D338=1, "extra", "ignore"))</f>
        <v>ignore</v>
      </c>
      <c r="E338" s="1" t="str">
        <f ca="1">IF(OR(historyTags!E338="white",historyTags!E338="yellow",historyTags!E338="grey"),IF('Currently Exported 2'!E338=1, "have", "missing"),IF('Currently Exported 2'!E338=1, "extra", "ignore"))</f>
        <v>ignore</v>
      </c>
      <c r="F338" s="1" t="str">
        <f ca="1">IF(OR(historyTags!F338="white",historyTags!F338="yellow",historyTags!F338="grey"),IF('Currently Exported 2'!F338=1, "have", "missing"),IF('Currently Exported 2'!F338=1, "extra", "ignore"))</f>
        <v>ignore</v>
      </c>
      <c r="G338" s="1" t="str">
        <f ca="1">IF(OR(historyTags!G338="white",historyTags!G338="yellow",historyTags!G338="grey"),IF('Currently Exported 2'!G338=1, "have", "missing"),IF('Currently Exported 2'!G338=1, "extra", "ignore"))</f>
        <v>ignore</v>
      </c>
      <c r="H338" s="1" t="str">
        <f ca="1">IF(OR(historyTags!H338="white",historyTags!H338="yellow",historyTags!H338="grey"),IF('Currently Exported 2'!H338=1, "have", "missing"),IF('Currently Exported 2'!H338=1, "extra", "ignore"))</f>
        <v>ignore</v>
      </c>
      <c r="I338" s="1" t="str">
        <f ca="1">IF(OR(historyTags!I338="white",historyTags!I338="yellow",historyTags!I338="grey"),IF('Currently Exported 2'!I338=1, "have", "missing"),IF('Currently Exported 2'!I338=1, "extra", "ignore"))</f>
        <v>ignore</v>
      </c>
      <c r="J338" s="1" t="str">
        <f ca="1">IF(OR(historyTags!J338="white",historyTags!J338="yellow",historyTags!J338="grey"),IF('Currently Exported 2'!J338=1, "have", "missing"),IF('Currently Exported 2'!J338=1, "extra", "ignore"))</f>
        <v>ignore</v>
      </c>
      <c r="K338" s="1" t="str">
        <f ca="1">IF(OR(historyTags!K338="white",historyTags!K338="yellow",historyTags!K338="grey"),IF('Currently Exported 2'!K338=1, "have", "missing"),IF('Currently Exported 2'!K338=1, "extra", "ignore"))</f>
        <v>ignore</v>
      </c>
      <c r="L338" s="1" t="str">
        <f ca="1">IF(OR(historyTags!L338="white",historyTags!L338="yellow",historyTags!L338="grey"),IF('Currently Exported 2'!L338=1, "have", "missing"),IF('Currently Exported 2'!L338=1, "extra", "ignore"))</f>
        <v>ignore</v>
      </c>
      <c r="M338" s="1" t="str">
        <f ca="1">IF(OR(historyTags!M338="white",historyTags!M338="yellow",historyTags!M338="grey"),IF('Currently Exported 2'!M338=1, "have", "missing"),IF('Currently Exported 2'!M338=1, "extra", "ignore"))</f>
        <v>ignore</v>
      </c>
      <c r="N338" s="1" t="str">
        <f ca="1">IF(OR(historyTags!N338="white",historyTags!N338="yellow",historyTags!N338="grey"),IF('Currently Exported 2'!N338=1, "have", "missing"),IF('Currently Exported 2'!N338=1, "extra", "ignore"))</f>
        <v>ignore</v>
      </c>
      <c r="O338" s="1" t="str">
        <f ca="1">IF(OR(historyTags!O338="white",historyTags!O338="yellow",historyTags!O338="grey"),IF('Currently Exported 2'!O338=1, "have", "missing"),IF('Currently Exported 2'!O338=1, "extra", "ignore"))</f>
        <v>ignore</v>
      </c>
      <c r="P338" s="1" t="str">
        <f ca="1">IF(OR(historyTags!P338="white",historyTags!P338="yellow",historyTags!P338="grey"),IF('Currently Exported 2'!P338=1, "have", "missing"),IF('Currently Exported 2'!P338=1, "extra", "ignore"))</f>
        <v>ignore</v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IF(OR(historyTags!B339="white",historyTags!B339="yellow",historyTags!B339="grey"),IF('Currently Exported 2'!B339=1, "have", "missing"),IF('Currently Exported 2'!B339=1, "extra", "ignore"))</f>
        <v>ignore</v>
      </c>
      <c r="C339" s="1" t="str">
        <f ca="1">IF(OR(historyTags!C339="white",historyTags!C339="yellow",historyTags!C339="grey"),IF('Currently Exported 2'!C339=1, "have", "missing"),IF('Currently Exported 2'!C339=1, "extra", "ignore"))</f>
        <v>ignore</v>
      </c>
      <c r="D339" s="1" t="str">
        <f ca="1">IF(OR(historyTags!D339="white",historyTags!D339="yellow",historyTags!D339="grey"),IF('Currently Exported 2'!D339=1, "have", "missing"),IF('Currently Exported 2'!D339=1, "extra", "ignore"))</f>
        <v>ignore</v>
      </c>
      <c r="E339" s="1" t="str">
        <f ca="1">IF(OR(historyTags!E339="white",historyTags!E339="yellow",historyTags!E339="grey"),IF('Currently Exported 2'!E339=1, "have", "missing"),IF('Currently Exported 2'!E339=1, "extra", "ignore"))</f>
        <v>ignore</v>
      </c>
      <c r="F339" s="1" t="str">
        <f ca="1">IF(OR(historyTags!F339="white",historyTags!F339="yellow",historyTags!F339="grey"),IF('Currently Exported 2'!F339=1, "have", "missing"),IF('Currently Exported 2'!F339=1, "extra", "ignore"))</f>
        <v>ignore</v>
      </c>
      <c r="G339" s="1" t="str">
        <f ca="1">IF(OR(historyTags!G339="white",historyTags!G339="yellow",historyTags!G339="grey"),IF('Currently Exported 2'!G339=1, "have", "missing"),IF('Currently Exported 2'!G339=1, "extra", "ignore"))</f>
        <v>ignore</v>
      </c>
      <c r="H339" s="1" t="str">
        <f ca="1">IF(OR(historyTags!H339="white",historyTags!H339="yellow",historyTags!H339="grey"),IF('Currently Exported 2'!H339=1, "have", "missing"),IF('Currently Exported 2'!H339=1, "extra", "ignore"))</f>
        <v>ignore</v>
      </c>
      <c r="I339" s="1" t="str">
        <f ca="1">IF(OR(historyTags!I339="white",historyTags!I339="yellow",historyTags!I339="grey"),IF('Currently Exported 2'!I339=1, "have", "missing"),IF('Currently Exported 2'!I339=1, "extra", "ignore"))</f>
        <v>ignore</v>
      </c>
      <c r="J339" s="1" t="str">
        <f ca="1">IF(OR(historyTags!J339="white",historyTags!J339="yellow",historyTags!J339="grey"),IF('Currently Exported 2'!J339=1, "have", "missing"),IF('Currently Exported 2'!J339=1, "extra", "ignore"))</f>
        <v>ignore</v>
      </c>
      <c r="K339" s="1" t="str">
        <f ca="1">IF(OR(historyTags!K339="white",historyTags!K339="yellow",historyTags!K339="grey"),IF('Currently Exported 2'!K339=1, "have", "missing"),IF('Currently Exported 2'!K339=1, "extra", "ignore"))</f>
        <v>ignore</v>
      </c>
      <c r="L339" s="1" t="str">
        <f ca="1">IF(OR(historyTags!L339="white",historyTags!L339="yellow",historyTags!L339="grey"),IF('Currently Exported 2'!L339=1, "have", "missing"),IF('Currently Exported 2'!L339=1, "extra", "ignore"))</f>
        <v>ignore</v>
      </c>
      <c r="M339" s="1" t="str">
        <f ca="1">IF(OR(historyTags!M339="white",historyTags!M339="yellow",historyTags!M339="grey"),IF('Currently Exported 2'!M339=1, "have", "missing"),IF('Currently Exported 2'!M339=1, "extra", "ignore"))</f>
        <v>ignore</v>
      </c>
      <c r="N339" s="1" t="str">
        <f ca="1">IF(OR(historyTags!N339="white",historyTags!N339="yellow",historyTags!N339="grey"),IF('Currently Exported 2'!N339=1, "have", "missing"),IF('Currently Exported 2'!N339=1, "extra", "ignore"))</f>
        <v>ignore</v>
      </c>
      <c r="O339" s="1" t="str">
        <f ca="1">IF(OR(historyTags!O339="white",historyTags!O339="yellow",historyTags!O339="grey"),IF('Currently Exported 2'!O339=1, "have", "missing"),IF('Currently Exported 2'!O339=1, "extra", "ignore"))</f>
        <v>ignore</v>
      </c>
      <c r="P339" s="1" t="str">
        <f ca="1">IF(OR(historyTags!P339="white",historyTags!P339="yellow",historyTags!P339="grey"),IF('Currently Exported 2'!P339=1, "have", "missing"),IF('Currently Exported 2'!P339=1, "extra", "ignore"))</f>
        <v>ignore</v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IF(OR(historyTags!B340="white",historyTags!B340="yellow",historyTags!B340="grey"),IF('Currently Exported 2'!B340=1, "have", "missing"),IF('Currently Exported 2'!B340=1, "extra", "ignore"))</f>
        <v>ignore</v>
      </c>
      <c r="C340" s="1" t="str">
        <f ca="1">IF(OR(historyTags!C340="white",historyTags!C340="yellow",historyTags!C340="grey"),IF('Currently Exported 2'!C340=1, "have", "missing"),IF('Currently Exported 2'!C340=1, "extra", "ignore"))</f>
        <v>ignore</v>
      </c>
      <c r="D340" s="1" t="str">
        <f ca="1">IF(OR(historyTags!D340="white",historyTags!D340="yellow",historyTags!D340="grey"),IF('Currently Exported 2'!D340=1, "have", "missing"),IF('Currently Exported 2'!D340=1, "extra", "ignore"))</f>
        <v>ignore</v>
      </c>
      <c r="E340" s="1" t="str">
        <f ca="1">IF(OR(historyTags!E340="white",historyTags!E340="yellow",historyTags!E340="grey"),IF('Currently Exported 2'!E340=1, "have", "missing"),IF('Currently Exported 2'!E340=1, "extra", "ignore"))</f>
        <v>ignore</v>
      </c>
      <c r="F340" s="1" t="str">
        <f ca="1">IF(OR(historyTags!F340="white",historyTags!F340="yellow",historyTags!F340="grey"),IF('Currently Exported 2'!F340=1, "have", "missing"),IF('Currently Exported 2'!F340=1, "extra", "ignore"))</f>
        <v>ignore</v>
      </c>
      <c r="G340" s="1" t="str">
        <f ca="1">IF(OR(historyTags!G340="white",historyTags!G340="yellow",historyTags!G340="grey"),IF('Currently Exported 2'!G340=1, "have", "missing"),IF('Currently Exported 2'!G340=1, "extra", "ignore"))</f>
        <v>ignore</v>
      </c>
      <c r="H340" s="1" t="str">
        <f ca="1">IF(OR(historyTags!H340="white",historyTags!H340="yellow",historyTags!H340="grey"),IF('Currently Exported 2'!H340=1, "have", "missing"),IF('Currently Exported 2'!H340=1, "extra", "ignore"))</f>
        <v>ignore</v>
      </c>
      <c r="I340" s="1" t="str">
        <f ca="1">IF(OR(historyTags!I340="white",historyTags!I340="yellow",historyTags!I340="grey"),IF('Currently Exported 2'!I340=1, "have", "missing"),IF('Currently Exported 2'!I340=1, "extra", "ignore"))</f>
        <v>ignore</v>
      </c>
      <c r="J340" s="1" t="str">
        <f ca="1">IF(OR(historyTags!J340="white",historyTags!J340="yellow",historyTags!J340="grey"),IF('Currently Exported 2'!J340=1, "have", "missing"),IF('Currently Exported 2'!J340=1, "extra", "ignore"))</f>
        <v>ignore</v>
      </c>
      <c r="K340" s="1" t="str">
        <f ca="1">IF(OR(historyTags!K340="white",historyTags!K340="yellow",historyTags!K340="grey"),IF('Currently Exported 2'!K340=1, "have", "missing"),IF('Currently Exported 2'!K340=1, "extra", "ignore"))</f>
        <v>ignore</v>
      </c>
      <c r="L340" s="1" t="str">
        <f ca="1">IF(OR(historyTags!L340="white",historyTags!L340="yellow",historyTags!L340="grey"),IF('Currently Exported 2'!L340=1, "have", "missing"),IF('Currently Exported 2'!L340=1, "extra", "ignore"))</f>
        <v>ignore</v>
      </c>
      <c r="M340" s="1" t="str">
        <f ca="1">IF(OR(historyTags!M340="white",historyTags!M340="yellow",historyTags!M340="grey"),IF('Currently Exported 2'!M340=1, "have", "missing"),IF('Currently Exported 2'!M340=1, "extra", "ignore"))</f>
        <v>ignore</v>
      </c>
      <c r="N340" s="1" t="str">
        <f ca="1">IF(OR(historyTags!N340="white",historyTags!N340="yellow",historyTags!N340="grey"),IF('Currently Exported 2'!N340=1, "have", "missing"),IF('Currently Exported 2'!N340=1, "extra", "ignore"))</f>
        <v>ignore</v>
      </c>
      <c r="O340" s="1" t="str">
        <f ca="1">IF(OR(historyTags!O340="white",historyTags!O340="yellow",historyTags!O340="grey"),IF('Currently Exported 2'!O340=1, "have", "missing"),IF('Currently Exported 2'!O340=1, "extra", "ignore"))</f>
        <v>ignore</v>
      </c>
      <c r="P340" s="1" t="str">
        <f ca="1">IF(OR(historyTags!P340="white",historyTags!P340="yellow",historyTags!P340="grey"),IF('Currently Exported 2'!P340=1, "have", "missing"),IF('Currently Exported 2'!P340=1, "extra", "ignore"))</f>
        <v>ignore</v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IF(OR(historyTags!B341="white",historyTags!B341="yellow",historyTags!B341="grey"),IF('Currently Exported 2'!B341=1, "have", "missing"),IF('Currently Exported 2'!B341=1, "extra", "ignore"))</f>
        <v>ignore</v>
      </c>
      <c r="C341" s="1" t="str">
        <f ca="1">IF(OR(historyTags!C341="white",historyTags!C341="yellow",historyTags!C341="grey"),IF('Currently Exported 2'!C341=1, "have", "missing"),IF('Currently Exported 2'!C341=1, "extra", "ignore"))</f>
        <v>ignore</v>
      </c>
      <c r="D341" s="1" t="str">
        <f ca="1">IF(OR(historyTags!D341="white",historyTags!D341="yellow",historyTags!D341="grey"),IF('Currently Exported 2'!D341=1, "have", "missing"),IF('Currently Exported 2'!D341=1, "extra", "ignore"))</f>
        <v>ignore</v>
      </c>
      <c r="E341" s="1" t="str">
        <f ca="1">IF(OR(historyTags!E341="white",historyTags!E341="yellow",historyTags!E341="grey"),IF('Currently Exported 2'!E341=1, "have", "missing"),IF('Currently Exported 2'!E341=1, "extra", "ignore"))</f>
        <v>ignore</v>
      </c>
      <c r="F341" s="1" t="str">
        <f ca="1">IF(OR(historyTags!F341="white",historyTags!F341="yellow",historyTags!F341="grey"),IF('Currently Exported 2'!F341=1, "have", "missing"),IF('Currently Exported 2'!F341=1, "extra", "ignore"))</f>
        <v>ignore</v>
      </c>
      <c r="G341" s="1" t="str">
        <f ca="1">IF(OR(historyTags!G341="white",historyTags!G341="yellow",historyTags!G341="grey"),IF('Currently Exported 2'!G341=1, "have", "missing"),IF('Currently Exported 2'!G341=1, "extra", "ignore"))</f>
        <v>ignore</v>
      </c>
      <c r="H341" s="1" t="str">
        <f ca="1">IF(OR(historyTags!H341="white",historyTags!H341="yellow",historyTags!H341="grey"),IF('Currently Exported 2'!H341=1, "have", "missing"),IF('Currently Exported 2'!H341=1, "extra", "ignore"))</f>
        <v>ignore</v>
      </c>
      <c r="I341" s="1" t="str">
        <f ca="1">IF(OR(historyTags!I341="white",historyTags!I341="yellow",historyTags!I341="grey"),IF('Currently Exported 2'!I341=1, "have", "missing"),IF('Currently Exported 2'!I341=1, "extra", "ignore"))</f>
        <v>ignore</v>
      </c>
      <c r="J341" s="1" t="str">
        <f ca="1">IF(OR(historyTags!J341="white",historyTags!J341="yellow",historyTags!J341="grey"),IF('Currently Exported 2'!J341=1, "have", "missing"),IF('Currently Exported 2'!J341=1, "extra", "ignore"))</f>
        <v>ignore</v>
      </c>
      <c r="K341" s="1" t="str">
        <f ca="1">IF(OR(historyTags!K341="white",historyTags!K341="yellow",historyTags!K341="grey"),IF('Currently Exported 2'!K341=1, "have", "missing"),IF('Currently Exported 2'!K341=1, "extra", "ignore"))</f>
        <v>ignore</v>
      </c>
      <c r="L341" s="1" t="str">
        <f ca="1">IF(OR(historyTags!L341="white",historyTags!L341="yellow",historyTags!L341="grey"),IF('Currently Exported 2'!L341=1, "have", "missing"),IF('Currently Exported 2'!L341=1, "extra", "ignore"))</f>
        <v>ignore</v>
      </c>
      <c r="M341" s="1" t="str">
        <f ca="1">IF(OR(historyTags!M341="white",historyTags!M341="yellow",historyTags!M341="grey"),IF('Currently Exported 2'!M341=1, "have", "missing"),IF('Currently Exported 2'!M341=1, "extra", "ignore"))</f>
        <v>ignore</v>
      </c>
      <c r="N341" s="1" t="str">
        <f ca="1">IF(OR(historyTags!N341="white",historyTags!N341="yellow",historyTags!N341="grey"),IF('Currently Exported 2'!N341=1, "have", "missing"),IF('Currently Exported 2'!N341=1, "extra", "ignore"))</f>
        <v>ignore</v>
      </c>
      <c r="O341" s="1" t="str">
        <f ca="1">IF(OR(historyTags!O341="white",historyTags!O341="yellow",historyTags!O341="grey"),IF('Currently Exported 2'!O341=1, "have", "missing"),IF('Currently Exported 2'!O341=1, "extra", "ignore"))</f>
        <v>ignore</v>
      </c>
      <c r="P341" s="1" t="str">
        <f ca="1">IF(OR(historyTags!P341="white",historyTags!P341="yellow",historyTags!P341="grey"),IF('Currently Exported 2'!P341=1, "have", "missing"),IF('Currently Exported 2'!P341=1, "extra", "ignore"))</f>
        <v>ignore</v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IF(OR(historyTags!B342="white",historyTags!B342="yellow",historyTags!B342="grey"),IF('Currently Exported 2'!B342=1, "have", "missing"),IF('Currently Exported 2'!B342=1, "extra", "ignore"))</f>
        <v>ignore</v>
      </c>
      <c r="C342" s="1" t="str">
        <f ca="1">IF(OR(historyTags!C342="white",historyTags!C342="yellow",historyTags!C342="grey"),IF('Currently Exported 2'!C342=1, "have", "missing"),IF('Currently Exported 2'!C342=1, "extra", "ignore"))</f>
        <v>ignore</v>
      </c>
      <c r="D342" s="1" t="str">
        <f ca="1">IF(OR(historyTags!D342="white",historyTags!D342="yellow",historyTags!D342="grey"),IF('Currently Exported 2'!D342=1, "have", "missing"),IF('Currently Exported 2'!D342=1, "extra", "ignore"))</f>
        <v>ignore</v>
      </c>
      <c r="E342" s="1" t="str">
        <f ca="1">IF(OR(historyTags!E342="white",historyTags!E342="yellow",historyTags!E342="grey"),IF('Currently Exported 2'!E342=1, "have", "missing"),IF('Currently Exported 2'!E342=1, "extra", "ignore"))</f>
        <v>ignore</v>
      </c>
      <c r="F342" s="1" t="str">
        <f ca="1">IF(OR(historyTags!F342="white",historyTags!F342="yellow",historyTags!F342="grey"),IF('Currently Exported 2'!F342=1, "have", "missing"),IF('Currently Exported 2'!F342=1, "extra", "ignore"))</f>
        <v>ignore</v>
      </c>
      <c r="G342" s="1" t="str">
        <f ca="1">IF(OR(historyTags!G342="white",historyTags!G342="yellow",historyTags!G342="grey"),IF('Currently Exported 2'!G342=1, "have", "missing"),IF('Currently Exported 2'!G342=1, "extra", "ignore"))</f>
        <v>ignore</v>
      </c>
      <c r="H342" s="1" t="str">
        <f ca="1">IF(OR(historyTags!H342="white",historyTags!H342="yellow",historyTags!H342="grey"),IF('Currently Exported 2'!H342=1, "have", "missing"),IF('Currently Exported 2'!H342=1, "extra", "ignore"))</f>
        <v>ignore</v>
      </c>
      <c r="I342" s="1" t="str">
        <f ca="1">IF(OR(historyTags!I342="white",historyTags!I342="yellow",historyTags!I342="grey"),IF('Currently Exported 2'!I342=1, "have", "missing"),IF('Currently Exported 2'!I342=1, "extra", "ignore"))</f>
        <v>ignore</v>
      </c>
      <c r="J342" s="1" t="str">
        <f ca="1">IF(OR(historyTags!J342="white",historyTags!J342="yellow",historyTags!J342="grey"),IF('Currently Exported 2'!J342=1, "have", "missing"),IF('Currently Exported 2'!J342=1, "extra", "ignore"))</f>
        <v>ignore</v>
      </c>
      <c r="K342" s="1" t="str">
        <f ca="1">IF(OR(historyTags!K342="white",historyTags!K342="yellow",historyTags!K342="grey"),IF('Currently Exported 2'!K342=1, "have", "missing"),IF('Currently Exported 2'!K342=1, "extra", "ignore"))</f>
        <v>ignore</v>
      </c>
      <c r="L342" s="1" t="str">
        <f ca="1">IF(OR(historyTags!L342="white",historyTags!L342="yellow",historyTags!L342="grey"),IF('Currently Exported 2'!L342=1, "have", "missing"),IF('Currently Exported 2'!L342=1, "extra", "ignore"))</f>
        <v>ignore</v>
      </c>
      <c r="M342" s="1" t="str">
        <f ca="1">IF(OR(historyTags!M342="white",historyTags!M342="yellow",historyTags!M342="grey"),IF('Currently Exported 2'!M342=1, "have", "missing"),IF('Currently Exported 2'!M342=1, "extra", "ignore"))</f>
        <v>ignore</v>
      </c>
      <c r="N342" s="1" t="str">
        <f ca="1">IF(OR(historyTags!N342="white",historyTags!N342="yellow",historyTags!N342="grey"),IF('Currently Exported 2'!N342=1, "have", "missing"),IF('Currently Exported 2'!N342=1, "extra", "ignore"))</f>
        <v>ignore</v>
      </c>
      <c r="O342" s="1" t="str">
        <f ca="1">IF(OR(historyTags!O342="white",historyTags!O342="yellow",historyTags!O342="grey"),IF('Currently Exported 2'!O342=1, "have", "missing"),IF('Currently Exported 2'!O342=1, "extra", "ignore"))</f>
        <v>ignore</v>
      </c>
      <c r="P342" s="1" t="str">
        <f ca="1">IF(OR(historyTags!P342="white",historyTags!P342="yellow",historyTags!P342="grey"),IF('Currently Exported 2'!P342=1, "have", "missing"),IF('Currently Exported 2'!P342=1, "extra", "ignore"))</f>
        <v>ignore</v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IF(OR(historyTags!B343="white",historyTags!B343="yellow",historyTags!B343="grey"),IF('Currently Exported 2'!B343=1, "have", "missing"),IF('Currently Exported 2'!B343=1, "extra", "ignore"))</f>
        <v>ignore</v>
      </c>
      <c r="C343" s="1" t="str">
        <f ca="1">IF(OR(historyTags!C343="white",historyTags!C343="yellow",historyTags!C343="grey"),IF('Currently Exported 2'!C343=1, "have", "missing"),IF('Currently Exported 2'!C343=1, "extra", "ignore"))</f>
        <v>ignore</v>
      </c>
      <c r="D343" s="1" t="str">
        <f ca="1">IF(OR(historyTags!D343="white",historyTags!D343="yellow",historyTags!D343="grey"),IF('Currently Exported 2'!D343=1, "have", "missing"),IF('Currently Exported 2'!D343=1, "extra", "ignore"))</f>
        <v>ignore</v>
      </c>
      <c r="E343" s="1" t="str">
        <f ca="1">IF(OR(historyTags!E343="white",historyTags!E343="yellow",historyTags!E343="grey"),IF('Currently Exported 2'!E343=1, "have", "missing"),IF('Currently Exported 2'!E343=1, "extra", "ignore"))</f>
        <v>ignore</v>
      </c>
      <c r="F343" s="1" t="str">
        <f ca="1">IF(OR(historyTags!F343="white",historyTags!F343="yellow",historyTags!F343="grey"),IF('Currently Exported 2'!F343=1, "have", "missing"),IF('Currently Exported 2'!F343=1, "extra", "ignore"))</f>
        <v>ignore</v>
      </c>
      <c r="G343" s="1" t="str">
        <f ca="1">IF(OR(historyTags!G343="white",historyTags!G343="yellow",historyTags!G343="grey"),IF('Currently Exported 2'!G343=1, "have", "missing"),IF('Currently Exported 2'!G343=1, "extra", "ignore"))</f>
        <v>ignore</v>
      </c>
      <c r="H343" s="1" t="str">
        <f ca="1">IF(OR(historyTags!H343="white",historyTags!H343="yellow",historyTags!H343="grey"),IF('Currently Exported 2'!H343=1, "have", "missing"),IF('Currently Exported 2'!H343=1, "extra", "ignore"))</f>
        <v>ignore</v>
      </c>
      <c r="I343" s="1" t="str">
        <f ca="1">IF(OR(historyTags!I343="white",historyTags!I343="yellow",historyTags!I343="grey"),IF('Currently Exported 2'!I343=1, "have", "missing"),IF('Currently Exported 2'!I343=1, "extra", "ignore"))</f>
        <v>ignore</v>
      </c>
      <c r="J343" s="1" t="str">
        <f ca="1">IF(OR(historyTags!J343="white",historyTags!J343="yellow",historyTags!J343="grey"),IF('Currently Exported 2'!J343=1, "have", "missing"),IF('Currently Exported 2'!J343=1, "extra", "ignore"))</f>
        <v>ignore</v>
      </c>
      <c r="K343" s="1" t="str">
        <f ca="1">IF(OR(historyTags!K343="white",historyTags!K343="yellow",historyTags!K343="grey"),IF('Currently Exported 2'!K343=1, "have", "missing"),IF('Currently Exported 2'!K343=1, "extra", "ignore"))</f>
        <v>ignore</v>
      </c>
      <c r="L343" s="1" t="str">
        <f ca="1">IF(OR(historyTags!L343="white",historyTags!L343="yellow",historyTags!L343="grey"),IF('Currently Exported 2'!L343=1, "have", "missing"),IF('Currently Exported 2'!L343=1, "extra", "ignore"))</f>
        <v>ignore</v>
      </c>
      <c r="M343" s="1" t="str">
        <f ca="1">IF(OR(historyTags!M343="white",historyTags!M343="yellow",historyTags!M343="grey"),IF('Currently Exported 2'!M343=1, "have", "missing"),IF('Currently Exported 2'!M343=1, "extra", "ignore"))</f>
        <v>ignore</v>
      </c>
      <c r="N343" s="1" t="str">
        <f ca="1">IF(OR(historyTags!N343="white",historyTags!N343="yellow",historyTags!N343="grey"),IF('Currently Exported 2'!N343=1, "have", "missing"),IF('Currently Exported 2'!N343=1, "extra", "ignore"))</f>
        <v>ignore</v>
      </c>
      <c r="O343" s="1" t="str">
        <f ca="1">IF(OR(historyTags!O343="white",historyTags!O343="yellow",historyTags!O343="grey"),IF('Currently Exported 2'!O343=1, "have", "missing"),IF('Currently Exported 2'!O343=1, "extra", "ignore"))</f>
        <v>ignore</v>
      </c>
      <c r="P343" s="1" t="str">
        <f ca="1">IF(OR(historyTags!P343="white",historyTags!P343="yellow",historyTags!P343="grey"),IF('Currently Exported 2'!P343=1, "have", "missing"),IF('Currently Exported 2'!P343=1, "extra", "ignore"))</f>
        <v>ignore</v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IF(OR(historyTags!B344="white",historyTags!B344="yellow",historyTags!B344="grey"),IF('Currently Exported 2'!B344=1, "have", "missing"),IF('Currently Exported 2'!B344=1, "extra", "ignore"))</f>
        <v>ignore</v>
      </c>
      <c r="C344" s="1" t="str">
        <f ca="1">IF(OR(historyTags!C344="white",historyTags!C344="yellow",historyTags!C344="grey"),IF('Currently Exported 2'!C344=1, "have", "missing"),IF('Currently Exported 2'!C344=1, "extra", "ignore"))</f>
        <v>ignore</v>
      </c>
      <c r="D344" s="1" t="str">
        <f ca="1">IF(OR(historyTags!D344="white",historyTags!D344="yellow",historyTags!D344="grey"),IF('Currently Exported 2'!D344=1, "have", "missing"),IF('Currently Exported 2'!D344=1, "extra", "ignore"))</f>
        <v>ignore</v>
      </c>
      <c r="E344" s="1" t="str">
        <f ca="1">IF(OR(historyTags!E344="white",historyTags!E344="yellow",historyTags!E344="grey"),IF('Currently Exported 2'!E344=1, "have", "missing"),IF('Currently Exported 2'!E344=1, "extra", "ignore"))</f>
        <v>ignore</v>
      </c>
      <c r="F344" s="1" t="str">
        <f ca="1">IF(OR(historyTags!F344="white",historyTags!F344="yellow",historyTags!F344="grey"),IF('Currently Exported 2'!F344=1, "have", "missing"),IF('Currently Exported 2'!F344=1, "extra", "ignore"))</f>
        <v>ignore</v>
      </c>
      <c r="G344" s="1" t="str">
        <f ca="1">IF(OR(historyTags!G344="white",historyTags!G344="yellow",historyTags!G344="grey"),IF('Currently Exported 2'!G344=1, "have", "missing"),IF('Currently Exported 2'!G344=1, "extra", "ignore"))</f>
        <v>ignore</v>
      </c>
      <c r="H344" s="1" t="str">
        <f ca="1">IF(OR(historyTags!H344="white",historyTags!H344="yellow",historyTags!H344="grey"),IF('Currently Exported 2'!H344=1, "have", "missing"),IF('Currently Exported 2'!H344=1, "extra", "ignore"))</f>
        <v>ignore</v>
      </c>
      <c r="I344" s="1" t="str">
        <f ca="1">IF(OR(historyTags!I344="white",historyTags!I344="yellow",historyTags!I344="grey"),IF('Currently Exported 2'!I344=1, "have", "missing"),IF('Currently Exported 2'!I344=1, "extra", "ignore"))</f>
        <v>ignore</v>
      </c>
      <c r="J344" s="1" t="str">
        <f ca="1">IF(OR(historyTags!J344="white",historyTags!J344="yellow",historyTags!J344="grey"),IF('Currently Exported 2'!J344=1, "have", "missing"),IF('Currently Exported 2'!J344=1, "extra", "ignore"))</f>
        <v>ignore</v>
      </c>
      <c r="K344" s="1" t="str">
        <f ca="1">IF(OR(historyTags!K344="white",historyTags!K344="yellow",historyTags!K344="grey"),IF('Currently Exported 2'!K344=1, "have", "missing"),IF('Currently Exported 2'!K344=1, "extra", "ignore"))</f>
        <v>ignore</v>
      </c>
      <c r="L344" s="1" t="str">
        <f ca="1">IF(OR(historyTags!L344="white",historyTags!L344="yellow",historyTags!L344="grey"),IF('Currently Exported 2'!L344=1, "have", "missing"),IF('Currently Exported 2'!L344=1, "extra", "ignore"))</f>
        <v>ignore</v>
      </c>
      <c r="M344" s="1" t="str">
        <f ca="1">IF(OR(historyTags!M344="white",historyTags!M344="yellow",historyTags!M344="grey"),IF('Currently Exported 2'!M344=1, "have", "missing"),IF('Currently Exported 2'!M344=1, "extra", "ignore"))</f>
        <v>ignore</v>
      </c>
      <c r="N344" s="1" t="str">
        <f ca="1">IF(OR(historyTags!N344="white",historyTags!N344="yellow",historyTags!N344="grey"),IF('Currently Exported 2'!N344=1, "have", "missing"),IF('Currently Exported 2'!N344=1, "extra", "ignore"))</f>
        <v>ignore</v>
      </c>
      <c r="O344" s="1" t="str">
        <f ca="1">IF(OR(historyTags!O344="white",historyTags!O344="yellow",historyTags!O344="grey"),IF('Currently Exported 2'!O344=1, "have", "missing"),IF('Currently Exported 2'!O344=1, "extra", "ignore"))</f>
        <v>ignore</v>
      </c>
      <c r="P344" s="1" t="str">
        <f ca="1">IF(OR(historyTags!P344="white",historyTags!P344="yellow",historyTags!P344="grey"),IF('Currently Exported 2'!P344=1, "have", "missing"),IF('Currently Exported 2'!P344=1, "extra", "ignore"))</f>
        <v>ignore</v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IF(OR(historyTags!B345="white",historyTags!B345="yellow",historyTags!B345="grey"),IF('Currently Exported 2'!B345=1, "have", "missing"),IF('Currently Exported 2'!B345=1, "extra", "ignore"))</f>
        <v>ignore</v>
      </c>
      <c r="C345" s="1" t="str">
        <f ca="1">IF(OR(historyTags!C345="white",historyTags!C345="yellow",historyTags!C345="grey"),IF('Currently Exported 2'!C345=1, "have", "missing"),IF('Currently Exported 2'!C345=1, "extra", "ignore"))</f>
        <v>ignore</v>
      </c>
      <c r="D345" s="1" t="str">
        <f ca="1">IF(OR(historyTags!D345="white",historyTags!D345="yellow",historyTags!D345="grey"),IF('Currently Exported 2'!D345=1, "have", "missing"),IF('Currently Exported 2'!D345=1, "extra", "ignore"))</f>
        <v>ignore</v>
      </c>
      <c r="E345" s="1" t="str">
        <f ca="1">IF(OR(historyTags!E345="white",historyTags!E345="yellow",historyTags!E345="grey"),IF('Currently Exported 2'!E345=1, "have", "missing"),IF('Currently Exported 2'!E345=1, "extra", "ignore"))</f>
        <v>ignore</v>
      </c>
      <c r="F345" s="1" t="str">
        <f ca="1">IF(OR(historyTags!F345="white",historyTags!F345="yellow",historyTags!F345="grey"),IF('Currently Exported 2'!F345=1, "have", "missing"),IF('Currently Exported 2'!F345=1, "extra", "ignore"))</f>
        <v>ignore</v>
      </c>
      <c r="G345" s="1" t="str">
        <f ca="1">IF(OR(historyTags!G345="white",historyTags!G345="yellow",historyTags!G345="grey"),IF('Currently Exported 2'!G345=1, "have", "missing"),IF('Currently Exported 2'!G345=1, "extra", "ignore"))</f>
        <v>ignore</v>
      </c>
      <c r="H345" s="1" t="str">
        <f ca="1">IF(OR(historyTags!H345="white",historyTags!H345="yellow",historyTags!H345="grey"),IF('Currently Exported 2'!H345=1, "have", "missing"),IF('Currently Exported 2'!H345=1, "extra", "ignore"))</f>
        <v>ignore</v>
      </c>
      <c r="I345" s="1" t="str">
        <f ca="1">IF(OR(historyTags!I345="white",historyTags!I345="yellow",historyTags!I345="grey"),IF('Currently Exported 2'!I345=1, "have", "missing"),IF('Currently Exported 2'!I345=1, "extra", "ignore"))</f>
        <v>ignore</v>
      </c>
      <c r="J345" s="1" t="str">
        <f ca="1">IF(OR(historyTags!J345="white",historyTags!J345="yellow",historyTags!J345="grey"),IF('Currently Exported 2'!J345=1, "have", "missing"),IF('Currently Exported 2'!J345=1, "extra", "ignore"))</f>
        <v>ignore</v>
      </c>
      <c r="K345" s="1" t="str">
        <f ca="1">IF(OR(historyTags!K345="white",historyTags!K345="yellow",historyTags!K345="grey"),IF('Currently Exported 2'!K345=1, "have", "missing"),IF('Currently Exported 2'!K345=1, "extra", "ignore"))</f>
        <v>ignore</v>
      </c>
      <c r="L345" s="1" t="str">
        <f ca="1">IF(OR(historyTags!L345="white",historyTags!L345="yellow",historyTags!L345="grey"),IF('Currently Exported 2'!L345=1, "have", "missing"),IF('Currently Exported 2'!L345=1, "extra", "ignore"))</f>
        <v>ignore</v>
      </c>
      <c r="M345" s="1" t="str">
        <f ca="1">IF(OR(historyTags!M345="white",historyTags!M345="yellow",historyTags!M345="grey"),IF('Currently Exported 2'!M345=1, "have", "missing"),IF('Currently Exported 2'!M345=1, "extra", "ignore"))</f>
        <v>ignore</v>
      </c>
      <c r="N345" s="1" t="str">
        <f ca="1">IF(OR(historyTags!N345="white",historyTags!N345="yellow",historyTags!N345="grey"),IF('Currently Exported 2'!N345=1, "have", "missing"),IF('Currently Exported 2'!N345=1, "extra", "ignore"))</f>
        <v>ignore</v>
      </c>
      <c r="O345" s="1" t="str">
        <f ca="1">IF(OR(historyTags!O345="white",historyTags!O345="yellow",historyTags!O345="grey"),IF('Currently Exported 2'!O345=1, "have", "missing"),IF('Currently Exported 2'!O345=1, "extra", "ignore"))</f>
        <v>ignore</v>
      </c>
      <c r="P345" s="1" t="str">
        <f ca="1">IF(OR(historyTags!P345="white",historyTags!P345="yellow",historyTags!P345="grey"),IF('Currently Exported 2'!P345=1, "have", "missing"),IF('Currently Exported 2'!P345=1, "extra", "ignore"))</f>
        <v>ignore</v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IF(OR(historyTags!B346="white",historyTags!B346="yellow",historyTags!B346="grey"),IF('Currently Exported 2'!B346=1, "have", "missing"),IF('Currently Exported 2'!B346=1, "extra", "ignore"))</f>
        <v>ignore</v>
      </c>
      <c r="C346" s="1" t="str">
        <f ca="1">IF(OR(historyTags!C346="white",historyTags!C346="yellow",historyTags!C346="grey"),IF('Currently Exported 2'!C346=1, "have", "missing"),IF('Currently Exported 2'!C346=1, "extra", "ignore"))</f>
        <v>ignore</v>
      </c>
      <c r="D346" s="1" t="str">
        <f ca="1">IF(OR(historyTags!D346="white",historyTags!D346="yellow",historyTags!D346="grey"),IF('Currently Exported 2'!D346=1, "have", "missing"),IF('Currently Exported 2'!D346=1, "extra", "ignore"))</f>
        <v>ignore</v>
      </c>
      <c r="E346" s="1" t="str">
        <f ca="1">IF(OR(historyTags!E346="white",historyTags!E346="yellow",historyTags!E346="grey"),IF('Currently Exported 2'!E346=1, "have", "missing"),IF('Currently Exported 2'!E346=1, "extra", "ignore"))</f>
        <v>ignore</v>
      </c>
      <c r="F346" s="1" t="str">
        <f ca="1">IF(OR(historyTags!F346="white",historyTags!F346="yellow",historyTags!F346="grey"),IF('Currently Exported 2'!F346=1, "have", "missing"),IF('Currently Exported 2'!F346=1, "extra", "ignore"))</f>
        <v>ignore</v>
      </c>
      <c r="G346" s="1" t="str">
        <f ca="1">IF(OR(historyTags!G346="white",historyTags!G346="yellow",historyTags!G346="grey"),IF('Currently Exported 2'!G346=1, "have", "missing"),IF('Currently Exported 2'!G346=1, "extra", "ignore"))</f>
        <v>ignore</v>
      </c>
      <c r="H346" s="1" t="str">
        <f ca="1">IF(OR(historyTags!H346="white",historyTags!H346="yellow",historyTags!H346="grey"),IF('Currently Exported 2'!H346=1, "have", "missing"),IF('Currently Exported 2'!H346=1, "extra", "ignore"))</f>
        <v>ignore</v>
      </c>
      <c r="I346" s="1" t="str">
        <f ca="1">IF(OR(historyTags!I346="white",historyTags!I346="yellow",historyTags!I346="grey"),IF('Currently Exported 2'!I346=1, "have", "missing"),IF('Currently Exported 2'!I346=1, "extra", "ignore"))</f>
        <v>ignore</v>
      </c>
      <c r="J346" s="1" t="str">
        <f ca="1">IF(OR(historyTags!J346="white",historyTags!J346="yellow",historyTags!J346="grey"),IF('Currently Exported 2'!J346=1, "have", "missing"),IF('Currently Exported 2'!J346=1, "extra", "ignore"))</f>
        <v>ignore</v>
      </c>
      <c r="K346" s="1" t="str">
        <f ca="1">IF(OR(historyTags!K346="white",historyTags!K346="yellow",historyTags!K346="grey"),IF('Currently Exported 2'!K346=1, "have", "missing"),IF('Currently Exported 2'!K346=1, "extra", "ignore"))</f>
        <v>ignore</v>
      </c>
      <c r="L346" s="1" t="str">
        <f ca="1">IF(OR(historyTags!L346="white",historyTags!L346="yellow",historyTags!L346="grey"),IF('Currently Exported 2'!L346=1, "have", "missing"),IF('Currently Exported 2'!L346=1, "extra", "ignore"))</f>
        <v>ignore</v>
      </c>
      <c r="M346" s="1" t="str">
        <f ca="1">IF(OR(historyTags!M346="white",historyTags!M346="yellow",historyTags!M346="grey"),IF('Currently Exported 2'!M346=1, "have", "missing"),IF('Currently Exported 2'!M346=1, "extra", "ignore"))</f>
        <v>ignore</v>
      </c>
      <c r="N346" s="1" t="str">
        <f ca="1">IF(OR(historyTags!N346="white",historyTags!N346="yellow",historyTags!N346="grey"),IF('Currently Exported 2'!N346=1, "have", "missing"),IF('Currently Exported 2'!N346=1, "extra", "ignore"))</f>
        <v>ignore</v>
      </c>
      <c r="O346" s="1" t="str">
        <f ca="1">IF(OR(historyTags!O346="white",historyTags!O346="yellow",historyTags!O346="grey"),IF('Currently Exported 2'!O346=1, "have", "missing"),IF('Currently Exported 2'!O346=1, "extra", "ignore"))</f>
        <v>ignore</v>
      </c>
      <c r="P346" s="1" t="str">
        <f ca="1">IF(OR(historyTags!P346="white",historyTags!P346="yellow",historyTags!P346="grey"),IF('Currently Exported 2'!P346=1, "have", "missing"),IF('Currently Exported 2'!P346=1, "extra", "ignore"))</f>
        <v>ignore</v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IF(OR(historyTags!B347="white",historyTags!B347="yellow",historyTags!B347="grey"),IF('Currently Exported 2'!B347=1, "have", "missing"),IF('Currently Exported 2'!B347=1, "extra", "ignore"))</f>
        <v>ignore</v>
      </c>
      <c r="C347" s="1" t="str">
        <f ca="1">IF(OR(historyTags!C347="white",historyTags!C347="yellow",historyTags!C347="grey"),IF('Currently Exported 2'!C347=1, "have", "missing"),IF('Currently Exported 2'!C347=1, "extra", "ignore"))</f>
        <v>ignore</v>
      </c>
      <c r="D347" s="1" t="str">
        <f ca="1">IF(OR(historyTags!D347="white",historyTags!D347="yellow",historyTags!D347="grey"),IF('Currently Exported 2'!D347=1, "have", "missing"),IF('Currently Exported 2'!D347=1, "extra", "ignore"))</f>
        <v>ignore</v>
      </c>
      <c r="E347" s="1" t="str">
        <f ca="1">IF(OR(historyTags!E347="white",historyTags!E347="yellow",historyTags!E347="grey"),IF('Currently Exported 2'!E347=1, "have", "missing"),IF('Currently Exported 2'!E347=1, "extra", "ignore"))</f>
        <v>ignore</v>
      </c>
      <c r="F347" s="1" t="str">
        <f ca="1">IF(OR(historyTags!F347="white",historyTags!F347="yellow",historyTags!F347="grey"),IF('Currently Exported 2'!F347=1, "have", "missing"),IF('Currently Exported 2'!F347=1, "extra", "ignore"))</f>
        <v>ignore</v>
      </c>
      <c r="G347" s="1" t="str">
        <f ca="1">IF(OR(historyTags!G347="white",historyTags!G347="yellow",historyTags!G347="grey"),IF('Currently Exported 2'!G347=1, "have", "missing"),IF('Currently Exported 2'!G347=1, "extra", "ignore"))</f>
        <v>ignore</v>
      </c>
      <c r="H347" s="1" t="str">
        <f ca="1">IF(OR(historyTags!H347="white",historyTags!H347="yellow",historyTags!H347="grey"),IF('Currently Exported 2'!H347=1, "have", "missing"),IF('Currently Exported 2'!H347=1, "extra", "ignore"))</f>
        <v>ignore</v>
      </c>
      <c r="I347" s="1" t="str">
        <f ca="1">IF(OR(historyTags!I347="white",historyTags!I347="yellow",historyTags!I347="grey"),IF('Currently Exported 2'!I347=1, "have", "missing"),IF('Currently Exported 2'!I347=1, "extra", "ignore"))</f>
        <v>ignore</v>
      </c>
      <c r="J347" s="1" t="str">
        <f ca="1">IF(OR(historyTags!J347="white",historyTags!J347="yellow",historyTags!J347="grey"),IF('Currently Exported 2'!J347=1, "have", "missing"),IF('Currently Exported 2'!J347=1, "extra", "ignore"))</f>
        <v>ignore</v>
      </c>
      <c r="K347" s="1" t="str">
        <f ca="1">IF(OR(historyTags!K347="white",historyTags!K347="yellow",historyTags!K347="grey"),IF('Currently Exported 2'!K347=1, "have", "missing"),IF('Currently Exported 2'!K347=1, "extra", "ignore"))</f>
        <v>ignore</v>
      </c>
      <c r="L347" s="1" t="str">
        <f ca="1">IF(OR(historyTags!L347="white",historyTags!L347="yellow",historyTags!L347="grey"),IF('Currently Exported 2'!L347=1, "have", "missing"),IF('Currently Exported 2'!L347=1, "extra", "ignore"))</f>
        <v>ignore</v>
      </c>
      <c r="M347" s="1" t="str">
        <f ca="1">IF(OR(historyTags!M347="white",historyTags!M347="yellow",historyTags!M347="grey"),IF('Currently Exported 2'!M347=1, "have", "missing"),IF('Currently Exported 2'!M347=1, "extra", "ignore"))</f>
        <v>ignore</v>
      </c>
      <c r="N347" s="1" t="str">
        <f ca="1">IF(OR(historyTags!N347="white",historyTags!N347="yellow",historyTags!N347="grey"),IF('Currently Exported 2'!N347=1, "have", "missing"),IF('Currently Exported 2'!N347=1, "extra", "ignore"))</f>
        <v>ignore</v>
      </c>
      <c r="O347" s="1" t="str">
        <f ca="1">IF(OR(historyTags!O347="white",historyTags!O347="yellow",historyTags!O347="grey"),IF('Currently Exported 2'!O347=1, "have", "missing"),IF('Currently Exported 2'!O347=1, "extra", "ignore"))</f>
        <v>ignore</v>
      </c>
      <c r="P347" s="1" t="str">
        <f ca="1">IF(OR(historyTags!P347="white",historyTags!P347="yellow",historyTags!P347="grey"),IF('Currently Exported 2'!P347=1, "have", "missing"),IF('Currently Exported 2'!P347=1, "extra", "ignore"))</f>
        <v>ignore</v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IF(OR(historyTags!B348="white",historyTags!B348="yellow",historyTags!B348="grey"),IF('Currently Exported 2'!B348=1, "have", "missing"),IF('Currently Exported 2'!B348=1, "extra", "ignore"))</f>
        <v>ignore</v>
      </c>
      <c r="C348" s="1" t="str">
        <f ca="1">IF(OR(historyTags!C348="white",historyTags!C348="yellow",historyTags!C348="grey"),IF('Currently Exported 2'!C348=1, "have", "missing"),IF('Currently Exported 2'!C348=1, "extra", "ignore"))</f>
        <v>ignore</v>
      </c>
      <c r="D348" s="1" t="str">
        <f ca="1">IF(OR(historyTags!D348="white",historyTags!D348="yellow",historyTags!D348="grey"),IF('Currently Exported 2'!D348=1, "have", "missing"),IF('Currently Exported 2'!D348=1, "extra", "ignore"))</f>
        <v>ignore</v>
      </c>
      <c r="E348" s="1" t="str">
        <f ca="1">IF(OR(historyTags!E348="white",historyTags!E348="yellow",historyTags!E348="grey"),IF('Currently Exported 2'!E348=1, "have", "missing"),IF('Currently Exported 2'!E348=1, "extra", "ignore"))</f>
        <v>ignore</v>
      </c>
      <c r="F348" s="1" t="str">
        <f ca="1">IF(OR(historyTags!F348="white",historyTags!F348="yellow",historyTags!F348="grey"),IF('Currently Exported 2'!F348=1, "have", "missing"),IF('Currently Exported 2'!F348=1, "extra", "ignore"))</f>
        <v>ignore</v>
      </c>
      <c r="G348" s="1" t="str">
        <f ca="1">IF(OR(historyTags!G348="white",historyTags!G348="yellow",historyTags!G348="grey"),IF('Currently Exported 2'!G348=1, "have", "missing"),IF('Currently Exported 2'!G348=1, "extra", "ignore"))</f>
        <v>ignore</v>
      </c>
      <c r="H348" s="1" t="str">
        <f ca="1">IF(OR(historyTags!H348="white",historyTags!H348="yellow",historyTags!H348="grey"),IF('Currently Exported 2'!H348=1, "have", "missing"),IF('Currently Exported 2'!H348=1, "extra", "ignore"))</f>
        <v>ignore</v>
      </c>
      <c r="I348" s="1" t="str">
        <f ca="1">IF(OR(historyTags!I348="white",historyTags!I348="yellow",historyTags!I348="grey"),IF('Currently Exported 2'!I348=1, "have", "missing"),IF('Currently Exported 2'!I348=1, "extra", "ignore"))</f>
        <v>ignore</v>
      </c>
      <c r="J348" s="1" t="str">
        <f ca="1">IF(OR(historyTags!J348="white",historyTags!J348="yellow",historyTags!J348="grey"),IF('Currently Exported 2'!J348=1, "have", "missing"),IF('Currently Exported 2'!J348=1, "extra", "ignore"))</f>
        <v>ignore</v>
      </c>
      <c r="K348" s="1" t="str">
        <f ca="1">IF(OR(historyTags!K348="white",historyTags!K348="yellow",historyTags!K348="grey"),IF('Currently Exported 2'!K348=1, "have", "missing"),IF('Currently Exported 2'!K348=1, "extra", "ignore"))</f>
        <v>ignore</v>
      </c>
      <c r="L348" s="1" t="str">
        <f ca="1">IF(OR(historyTags!L348="white",historyTags!L348="yellow",historyTags!L348="grey"),IF('Currently Exported 2'!L348=1, "have", "missing"),IF('Currently Exported 2'!L348=1, "extra", "ignore"))</f>
        <v>ignore</v>
      </c>
      <c r="M348" s="1" t="str">
        <f ca="1">IF(OR(historyTags!M348="white",historyTags!M348="yellow",historyTags!M348="grey"),IF('Currently Exported 2'!M348=1, "have", "missing"),IF('Currently Exported 2'!M348=1, "extra", "ignore"))</f>
        <v>ignore</v>
      </c>
      <c r="N348" s="1" t="str">
        <f ca="1">IF(OR(historyTags!N348="white",historyTags!N348="yellow",historyTags!N348="grey"),IF('Currently Exported 2'!N348=1, "have", "missing"),IF('Currently Exported 2'!N348=1, "extra", "ignore"))</f>
        <v>ignore</v>
      </c>
      <c r="O348" s="1" t="str">
        <f ca="1">IF(OR(historyTags!O348="white",historyTags!O348="yellow",historyTags!O348="grey"),IF('Currently Exported 2'!O348=1, "have", "missing"),IF('Currently Exported 2'!O348=1, "extra", "ignore"))</f>
        <v>ignore</v>
      </c>
      <c r="P348" s="1" t="str">
        <f ca="1">IF(OR(historyTags!P348="white",historyTags!P348="yellow",historyTags!P348="grey"),IF('Currently Exported 2'!P348=1, "have", "missing"),IF('Currently Exported 2'!P348=1, "extra", "ignore"))</f>
        <v>ignore</v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IF(OR(historyTags!B349="white",historyTags!B349="yellow",historyTags!B349="grey"),IF('Currently Exported 2'!B349=1, "have", "missing"),IF('Currently Exported 2'!B349=1, "extra", "ignore"))</f>
        <v>ignore</v>
      </c>
      <c r="C349" s="1" t="str">
        <f ca="1">IF(OR(historyTags!C349="white",historyTags!C349="yellow",historyTags!C349="grey"),IF('Currently Exported 2'!C349=1, "have", "missing"),IF('Currently Exported 2'!C349=1, "extra", "ignore"))</f>
        <v>ignore</v>
      </c>
      <c r="D349" s="1" t="str">
        <f ca="1">IF(OR(historyTags!D349="white",historyTags!D349="yellow",historyTags!D349="grey"),IF('Currently Exported 2'!D349=1, "have", "missing"),IF('Currently Exported 2'!D349=1, "extra", "ignore"))</f>
        <v>ignore</v>
      </c>
      <c r="E349" s="1" t="str">
        <f ca="1">IF(OR(historyTags!E349="white",historyTags!E349="yellow",historyTags!E349="grey"),IF('Currently Exported 2'!E349=1, "have", "missing"),IF('Currently Exported 2'!E349=1, "extra", "ignore"))</f>
        <v>ignore</v>
      </c>
      <c r="F349" s="1" t="str">
        <f ca="1">IF(OR(historyTags!F349="white",historyTags!F349="yellow",historyTags!F349="grey"),IF('Currently Exported 2'!F349=1, "have", "missing"),IF('Currently Exported 2'!F349=1, "extra", "ignore"))</f>
        <v>ignore</v>
      </c>
      <c r="G349" s="1" t="str">
        <f ca="1">IF(OR(historyTags!G349="white",historyTags!G349="yellow",historyTags!G349="grey"),IF('Currently Exported 2'!G349=1, "have", "missing"),IF('Currently Exported 2'!G349=1, "extra", "ignore"))</f>
        <v>ignore</v>
      </c>
      <c r="H349" s="1" t="str">
        <f ca="1">IF(OR(historyTags!H349="white",historyTags!H349="yellow",historyTags!H349="grey"),IF('Currently Exported 2'!H349=1, "have", "missing"),IF('Currently Exported 2'!H349=1, "extra", "ignore"))</f>
        <v>ignore</v>
      </c>
      <c r="I349" s="1" t="str">
        <f ca="1">IF(OR(historyTags!I349="white",historyTags!I349="yellow",historyTags!I349="grey"),IF('Currently Exported 2'!I349=1, "have", "missing"),IF('Currently Exported 2'!I349=1, "extra", "ignore"))</f>
        <v>ignore</v>
      </c>
      <c r="J349" s="1" t="str">
        <f ca="1">IF(OR(historyTags!J349="white",historyTags!J349="yellow",historyTags!J349="grey"),IF('Currently Exported 2'!J349=1, "have", "missing"),IF('Currently Exported 2'!J349=1, "extra", "ignore"))</f>
        <v>ignore</v>
      </c>
      <c r="K349" s="1" t="str">
        <f ca="1">IF(OR(historyTags!K349="white",historyTags!K349="yellow",historyTags!K349="grey"),IF('Currently Exported 2'!K349=1, "have", "missing"),IF('Currently Exported 2'!K349=1, "extra", "ignore"))</f>
        <v>ignore</v>
      </c>
      <c r="L349" s="1" t="str">
        <f ca="1">IF(OR(historyTags!L349="white",historyTags!L349="yellow",historyTags!L349="grey"),IF('Currently Exported 2'!L349=1, "have", "missing"),IF('Currently Exported 2'!L349=1, "extra", "ignore"))</f>
        <v>ignore</v>
      </c>
      <c r="M349" s="1" t="str">
        <f ca="1">IF(OR(historyTags!M349="white",historyTags!M349="yellow",historyTags!M349="grey"),IF('Currently Exported 2'!M349=1, "have", "missing"),IF('Currently Exported 2'!M349=1, "extra", "ignore"))</f>
        <v>ignore</v>
      </c>
      <c r="N349" s="1" t="str">
        <f ca="1">IF(OR(historyTags!N349="white",historyTags!N349="yellow",historyTags!N349="grey"),IF('Currently Exported 2'!N349=1, "have", "missing"),IF('Currently Exported 2'!N349=1, "extra", "ignore"))</f>
        <v>ignore</v>
      </c>
      <c r="O349" s="1" t="str">
        <f ca="1">IF(OR(historyTags!O349="white",historyTags!O349="yellow",historyTags!O349="grey"),IF('Currently Exported 2'!O349=1, "have", "missing"),IF('Currently Exported 2'!O349=1, "extra", "ignore"))</f>
        <v>ignore</v>
      </c>
      <c r="P349" s="1" t="str">
        <f ca="1">IF(OR(historyTags!P349="white",historyTags!P349="yellow",historyTags!P349="grey"),IF('Currently Exported 2'!P349=1, "have", "missing"),IF('Currently Exported 2'!P349=1, "extra", "ignore"))</f>
        <v>ignore</v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IF(OR(historyTags!B350="white",historyTags!B350="yellow",historyTags!B350="grey"),IF('Currently Exported 2'!B350=1, "have", "missing"),IF('Currently Exported 2'!B350=1, "extra", "ignore"))</f>
        <v>ignore</v>
      </c>
      <c r="C350" s="1" t="str">
        <f ca="1">IF(OR(historyTags!C350="white",historyTags!C350="yellow",historyTags!C350="grey"),IF('Currently Exported 2'!C350=1, "have", "missing"),IF('Currently Exported 2'!C350=1, "extra", "ignore"))</f>
        <v>ignore</v>
      </c>
      <c r="D350" s="1" t="str">
        <f ca="1">IF(OR(historyTags!D350="white",historyTags!D350="yellow",historyTags!D350="grey"),IF('Currently Exported 2'!D350=1, "have", "missing"),IF('Currently Exported 2'!D350=1, "extra", "ignore"))</f>
        <v>ignore</v>
      </c>
      <c r="E350" s="1" t="str">
        <f ca="1">IF(OR(historyTags!E350="white",historyTags!E350="yellow",historyTags!E350="grey"),IF('Currently Exported 2'!E350=1, "have", "missing"),IF('Currently Exported 2'!E350=1, "extra", "ignore"))</f>
        <v>ignore</v>
      </c>
      <c r="F350" s="1" t="str">
        <f ca="1">IF(OR(historyTags!F350="white",historyTags!F350="yellow",historyTags!F350="grey"),IF('Currently Exported 2'!F350=1, "have", "missing"),IF('Currently Exported 2'!F350=1, "extra", "ignore"))</f>
        <v>ignore</v>
      </c>
      <c r="G350" s="1" t="str">
        <f ca="1">IF(OR(historyTags!G350="white",historyTags!G350="yellow",historyTags!G350="grey"),IF('Currently Exported 2'!G350=1, "have", "missing"),IF('Currently Exported 2'!G350=1, "extra", "ignore"))</f>
        <v>ignore</v>
      </c>
      <c r="H350" s="1" t="str">
        <f ca="1">IF(OR(historyTags!H350="white",historyTags!H350="yellow",historyTags!H350="grey"),IF('Currently Exported 2'!H350=1, "have", "missing"),IF('Currently Exported 2'!H350=1, "extra", "ignore"))</f>
        <v>ignore</v>
      </c>
      <c r="I350" s="1" t="str">
        <f ca="1">IF(OR(historyTags!I350="white",historyTags!I350="yellow",historyTags!I350="grey"),IF('Currently Exported 2'!I350=1, "have", "missing"),IF('Currently Exported 2'!I350=1, "extra", "ignore"))</f>
        <v>ignore</v>
      </c>
      <c r="J350" s="1" t="str">
        <f ca="1">IF(OR(historyTags!J350="white",historyTags!J350="yellow",historyTags!J350="grey"),IF('Currently Exported 2'!J350=1, "have", "missing"),IF('Currently Exported 2'!J350=1, "extra", "ignore"))</f>
        <v>ignore</v>
      </c>
      <c r="K350" s="1" t="str">
        <f ca="1">IF(OR(historyTags!K350="white",historyTags!K350="yellow",historyTags!K350="grey"),IF('Currently Exported 2'!K350=1, "have", "missing"),IF('Currently Exported 2'!K350=1, "extra", "ignore"))</f>
        <v>ignore</v>
      </c>
      <c r="L350" s="1" t="str">
        <f ca="1">IF(OR(historyTags!L350="white",historyTags!L350="yellow",historyTags!L350="grey"),IF('Currently Exported 2'!L350=1, "have", "missing"),IF('Currently Exported 2'!L350=1, "extra", "ignore"))</f>
        <v>ignore</v>
      </c>
      <c r="M350" s="1" t="str">
        <f ca="1">IF(OR(historyTags!M350="white",historyTags!M350="yellow",historyTags!M350="grey"),IF('Currently Exported 2'!M350=1, "have", "missing"),IF('Currently Exported 2'!M350=1, "extra", "ignore"))</f>
        <v>ignore</v>
      </c>
      <c r="N350" s="1" t="str">
        <f ca="1">IF(OR(historyTags!N350="white",historyTags!N350="yellow",historyTags!N350="grey"),IF('Currently Exported 2'!N350=1, "have", "missing"),IF('Currently Exported 2'!N350=1, "extra", "ignore"))</f>
        <v>ignore</v>
      </c>
      <c r="O350" s="1" t="str">
        <f ca="1">IF(OR(historyTags!O350="white",historyTags!O350="yellow",historyTags!O350="grey"),IF('Currently Exported 2'!O350=1, "have", "missing"),IF('Currently Exported 2'!O350=1, "extra", "ignore"))</f>
        <v>ignore</v>
      </c>
      <c r="P350" s="1" t="str">
        <f ca="1">IF(OR(historyTags!P350="white",historyTags!P350="yellow",historyTags!P350="grey"),IF('Currently Exported 2'!P350=1, "have", "missing"),IF('Currently Exported 2'!P350=1, "extra", "ignore"))</f>
        <v>ignore</v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IF(OR(historyTags!B351="white",historyTags!B351="yellow",historyTags!B351="grey"),IF('Currently Exported 2'!B351=1, "have", "missing"),IF('Currently Exported 2'!B351=1, "extra", "ignore"))</f>
        <v>ignore</v>
      </c>
      <c r="C351" s="1" t="str">
        <f ca="1">IF(OR(historyTags!C351="white",historyTags!C351="yellow",historyTags!C351="grey"),IF('Currently Exported 2'!C351=1, "have", "missing"),IF('Currently Exported 2'!C351=1, "extra", "ignore"))</f>
        <v>ignore</v>
      </c>
      <c r="D351" s="1" t="str">
        <f ca="1">IF(OR(historyTags!D351="white",historyTags!D351="yellow",historyTags!D351="grey"),IF('Currently Exported 2'!D351=1, "have", "missing"),IF('Currently Exported 2'!D351=1, "extra", "ignore"))</f>
        <v>ignore</v>
      </c>
      <c r="E351" s="1" t="str">
        <f ca="1">IF(OR(historyTags!E351="white",historyTags!E351="yellow",historyTags!E351="grey"),IF('Currently Exported 2'!E351=1, "have", "missing"),IF('Currently Exported 2'!E351=1, "extra", "ignore"))</f>
        <v>ignore</v>
      </c>
      <c r="F351" s="1" t="str">
        <f ca="1">IF(OR(historyTags!F351="white",historyTags!F351="yellow",historyTags!F351="grey"),IF('Currently Exported 2'!F351=1, "have", "missing"),IF('Currently Exported 2'!F351=1, "extra", "ignore"))</f>
        <v>ignore</v>
      </c>
      <c r="G351" s="1" t="str">
        <f ca="1">IF(OR(historyTags!G351="white",historyTags!G351="yellow",historyTags!G351="grey"),IF('Currently Exported 2'!G351=1, "have", "missing"),IF('Currently Exported 2'!G351=1, "extra", "ignore"))</f>
        <v>ignore</v>
      </c>
      <c r="H351" s="1" t="str">
        <f ca="1">IF(OR(historyTags!H351="white",historyTags!H351="yellow",historyTags!H351="grey"),IF('Currently Exported 2'!H351=1, "have", "missing"),IF('Currently Exported 2'!H351=1, "extra", "ignore"))</f>
        <v>ignore</v>
      </c>
      <c r="I351" s="1" t="str">
        <f ca="1">IF(OR(historyTags!I351="white",historyTags!I351="yellow",historyTags!I351="grey"),IF('Currently Exported 2'!I351=1, "have", "missing"),IF('Currently Exported 2'!I351=1, "extra", "ignore"))</f>
        <v>ignore</v>
      </c>
      <c r="J351" s="1" t="str">
        <f ca="1">IF(OR(historyTags!J351="white",historyTags!J351="yellow",historyTags!J351="grey"),IF('Currently Exported 2'!J351=1, "have", "missing"),IF('Currently Exported 2'!J351=1, "extra", "ignore"))</f>
        <v>ignore</v>
      </c>
      <c r="K351" s="1" t="str">
        <f ca="1">IF(OR(historyTags!K351="white",historyTags!K351="yellow",historyTags!K351="grey"),IF('Currently Exported 2'!K351=1, "have", "missing"),IF('Currently Exported 2'!K351=1, "extra", "ignore"))</f>
        <v>ignore</v>
      </c>
      <c r="L351" s="1" t="str">
        <f ca="1">IF(OR(historyTags!L351="white",historyTags!L351="yellow",historyTags!L351="grey"),IF('Currently Exported 2'!L351=1, "have", "missing"),IF('Currently Exported 2'!L351=1, "extra", "ignore"))</f>
        <v>ignore</v>
      </c>
      <c r="M351" s="1" t="str">
        <f ca="1">IF(OR(historyTags!M351="white",historyTags!M351="yellow",historyTags!M351="grey"),IF('Currently Exported 2'!M351=1, "have", "missing"),IF('Currently Exported 2'!M351=1, "extra", "ignore"))</f>
        <v>ignore</v>
      </c>
      <c r="N351" s="1" t="str">
        <f ca="1">IF(OR(historyTags!N351="white",historyTags!N351="yellow",historyTags!N351="grey"),IF('Currently Exported 2'!N351=1, "have", "missing"),IF('Currently Exported 2'!N351=1, "extra", "ignore"))</f>
        <v>ignore</v>
      </c>
      <c r="O351" s="1" t="str">
        <f ca="1">IF(OR(historyTags!O351="white",historyTags!O351="yellow",historyTags!O351="grey"),IF('Currently Exported 2'!O351=1, "have", "missing"),IF('Currently Exported 2'!O351=1, "extra", "ignore"))</f>
        <v>ignore</v>
      </c>
      <c r="P351" s="1" t="str">
        <f ca="1">IF(OR(historyTags!P351="white",historyTags!P351="yellow",historyTags!P351="grey"),IF('Currently Exported 2'!P351=1, "have", "missing"),IF('Currently Exported 2'!P351=1, "extra", "ignore"))</f>
        <v>ignore</v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IF(OR(historyTags!B352="white",historyTags!B352="yellow",historyTags!B352="grey"),IF('Currently Exported 2'!B352=1, "have", "missing"),IF('Currently Exported 2'!B352=1, "extra", "ignore"))</f>
        <v>ignore</v>
      </c>
      <c r="C352" s="1" t="str">
        <f ca="1">IF(OR(historyTags!C352="white",historyTags!C352="yellow",historyTags!C352="grey"),IF('Currently Exported 2'!C352=1, "have", "missing"),IF('Currently Exported 2'!C352=1, "extra", "ignore"))</f>
        <v>ignore</v>
      </c>
      <c r="D352" s="1" t="str">
        <f ca="1">IF(OR(historyTags!D352="white",historyTags!D352="yellow",historyTags!D352="grey"),IF('Currently Exported 2'!D352=1, "have", "missing"),IF('Currently Exported 2'!D352=1, "extra", "ignore"))</f>
        <v>ignore</v>
      </c>
      <c r="E352" s="1" t="str">
        <f ca="1">IF(OR(historyTags!E352="white",historyTags!E352="yellow",historyTags!E352="grey"),IF('Currently Exported 2'!E352=1, "have", "missing"),IF('Currently Exported 2'!E352=1, "extra", "ignore"))</f>
        <v>ignore</v>
      </c>
      <c r="F352" s="1" t="str">
        <f ca="1">IF(OR(historyTags!F352="white",historyTags!F352="yellow",historyTags!F352="grey"),IF('Currently Exported 2'!F352=1, "have", "missing"),IF('Currently Exported 2'!F352=1, "extra", "ignore"))</f>
        <v>ignore</v>
      </c>
      <c r="G352" s="1" t="str">
        <f ca="1">IF(OR(historyTags!G352="white",historyTags!G352="yellow",historyTags!G352="grey"),IF('Currently Exported 2'!G352=1, "have", "missing"),IF('Currently Exported 2'!G352=1, "extra", "ignore"))</f>
        <v>ignore</v>
      </c>
      <c r="H352" s="1" t="str">
        <f ca="1">IF(OR(historyTags!H352="white",historyTags!H352="yellow",historyTags!H352="grey"),IF('Currently Exported 2'!H352=1, "have", "missing"),IF('Currently Exported 2'!H352=1, "extra", "ignore"))</f>
        <v>ignore</v>
      </c>
      <c r="I352" s="1" t="str">
        <f ca="1">IF(OR(historyTags!I352="white",historyTags!I352="yellow",historyTags!I352="grey"),IF('Currently Exported 2'!I352=1, "have", "missing"),IF('Currently Exported 2'!I352=1, "extra", "ignore"))</f>
        <v>ignore</v>
      </c>
      <c r="J352" s="1" t="str">
        <f ca="1">IF(OR(historyTags!J352="white",historyTags!J352="yellow",historyTags!J352="grey"),IF('Currently Exported 2'!J352=1, "have", "missing"),IF('Currently Exported 2'!J352=1, "extra", "ignore"))</f>
        <v>ignore</v>
      </c>
      <c r="K352" s="1" t="str">
        <f ca="1">IF(OR(historyTags!K352="white",historyTags!K352="yellow",historyTags!K352="grey"),IF('Currently Exported 2'!K352=1, "have", "missing"),IF('Currently Exported 2'!K352=1, "extra", "ignore"))</f>
        <v>ignore</v>
      </c>
      <c r="L352" s="1" t="str">
        <f ca="1">IF(OR(historyTags!L352="white",historyTags!L352="yellow",historyTags!L352="grey"),IF('Currently Exported 2'!L352=1, "have", "missing"),IF('Currently Exported 2'!L352=1, "extra", "ignore"))</f>
        <v>ignore</v>
      </c>
      <c r="M352" s="1" t="str">
        <f ca="1">IF(OR(historyTags!M352="white",historyTags!M352="yellow",historyTags!M352="grey"),IF('Currently Exported 2'!M352=1, "have", "missing"),IF('Currently Exported 2'!M352=1, "extra", "ignore"))</f>
        <v>ignore</v>
      </c>
      <c r="N352" s="1" t="str">
        <f ca="1">IF(OR(historyTags!N352="white",historyTags!N352="yellow",historyTags!N352="grey"),IF('Currently Exported 2'!N352=1, "have", "missing"),IF('Currently Exported 2'!N352=1, "extra", "ignore"))</f>
        <v>ignore</v>
      </c>
      <c r="O352" s="1" t="str">
        <f ca="1">IF(OR(historyTags!O352="white",historyTags!O352="yellow",historyTags!O352="grey"),IF('Currently Exported 2'!O352=1, "have", "missing"),IF('Currently Exported 2'!O352=1, "extra", "ignore"))</f>
        <v>ignore</v>
      </c>
      <c r="P352" s="1" t="str">
        <f ca="1">IF(OR(historyTags!P352="white",historyTags!P352="yellow",historyTags!P352="grey"),IF('Currently Exported 2'!P352=1, "have", "missing"),IF('Currently Exported 2'!P352=1, "extra", "ignore"))</f>
        <v>ignore</v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IF(OR(historyTags!B353="white",historyTags!B353="yellow",historyTags!B353="grey"),IF('Currently Exported 2'!B353=1, "have", "missing"),IF('Currently Exported 2'!B353=1, "extra", "ignore"))</f>
        <v>ignore</v>
      </c>
      <c r="C353" s="1" t="str">
        <f ca="1">IF(OR(historyTags!C353="white",historyTags!C353="yellow",historyTags!C353="grey"),IF('Currently Exported 2'!C353=1, "have", "missing"),IF('Currently Exported 2'!C353=1, "extra", "ignore"))</f>
        <v>ignore</v>
      </c>
      <c r="D353" s="1" t="str">
        <f ca="1">IF(OR(historyTags!D353="white",historyTags!D353="yellow",historyTags!D353="grey"),IF('Currently Exported 2'!D353=1, "have", "missing"),IF('Currently Exported 2'!D353=1, "extra", "ignore"))</f>
        <v>ignore</v>
      </c>
      <c r="E353" s="1" t="str">
        <f ca="1">IF(OR(historyTags!E353="white",historyTags!E353="yellow",historyTags!E353="grey"),IF('Currently Exported 2'!E353=1, "have", "missing"),IF('Currently Exported 2'!E353=1, "extra", "ignore"))</f>
        <v>ignore</v>
      </c>
      <c r="F353" s="1" t="str">
        <f ca="1">IF(OR(historyTags!F353="white",historyTags!F353="yellow",historyTags!F353="grey"),IF('Currently Exported 2'!F353=1, "have", "missing"),IF('Currently Exported 2'!F353=1, "extra", "ignore"))</f>
        <v>ignore</v>
      </c>
      <c r="G353" s="1" t="str">
        <f ca="1">IF(OR(historyTags!G353="white",historyTags!G353="yellow",historyTags!G353="grey"),IF('Currently Exported 2'!G353=1, "have", "missing"),IF('Currently Exported 2'!G353=1, "extra", "ignore"))</f>
        <v>ignore</v>
      </c>
      <c r="H353" s="1" t="str">
        <f ca="1">IF(OR(historyTags!H353="white",historyTags!H353="yellow",historyTags!H353="grey"),IF('Currently Exported 2'!H353=1, "have", "missing"),IF('Currently Exported 2'!H353=1, "extra", "ignore"))</f>
        <v>ignore</v>
      </c>
      <c r="I353" s="1" t="str">
        <f ca="1">IF(OR(historyTags!I353="white",historyTags!I353="yellow",historyTags!I353="grey"),IF('Currently Exported 2'!I353=1, "have", "missing"),IF('Currently Exported 2'!I353=1, "extra", "ignore"))</f>
        <v>ignore</v>
      </c>
      <c r="J353" s="1" t="str">
        <f ca="1">IF(OR(historyTags!J353="white",historyTags!J353="yellow",historyTags!J353="grey"),IF('Currently Exported 2'!J353=1, "have", "missing"),IF('Currently Exported 2'!J353=1, "extra", "ignore"))</f>
        <v>ignore</v>
      </c>
      <c r="K353" s="1" t="str">
        <f ca="1">IF(OR(historyTags!K353="white",historyTags!K353="yellow",historyTags!K353="grey"),IF('Currently Exported 2'!K353=1, "have", "missing"),IF('Currently Exported 2'!K353=1, "extra", "ignore"))</f>
        <v>ignore</v>
      </c>
      <c r="L353" s="1" t="str">
        <f ca="1">IF(OR(historyTags!L353="white",historyTags!L353="yellow",historyTags!L353="grey"),IF('Currently Exported 2'!L353=1, "have", "missing"),IF('Currently Exported 2'!L353=1, "extra", "ignore"))</f>
        <v>ignore</v>
      </c>
      <c r="M353" s="1" t="str">
        <f ca="1">IF(OR(historyTags!M353="white",historyTags!M353="yellow",historyTags!M353="grey"),IF('Currently Exported 2'!M353=1, "have", "missing"),IF('Currently Exported 2'!M353=1, "extra", "ignore"))</f>
        <v>ignore</v>
      </c>
      <c r="N353" s="1" t="str">
        <f ca="1">IF(OR(historyTags!N353="white",historyTags!N353="yellow",historyTags!N353="grey"),IF('Currently Exported 2'!N353=1, "have", "missing"),IF('Currently Exported 2'!N353=1, "extra", "ignore"))</f>
        <v>ignore</v>
      </c>
      <c r="O353" s="1" t="str">
        <f ca="1">IF(OR(historyTags!O353="white",historyTags!O353="yellow",historyTags!O353="grey"),IF('Currently Exported 2'!O353=1, "have", "missing"),IF('Currently Exported 2'!O353=1, "extra", "ignore"))</f>
        <v>ignore</v>
      </c>
      <c r="P353" s="1" t="str">
        <f ca="1">IF(OR(historyTags!P353="white",historyTags!P353="yellow",historyTags!P353="grey"),IF('Currently Exported 2'!P353=1, "have", "missing"),IF('Currently Exported 2'!P353=1, "extra", "ignore"))</f>
        <v>ignore</v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IF(OR(historyTags!B354="white",historyTags!B354="yellow",historyTags!B354="grey"),IF('Currently Exported 2'!B354=1, "have", "missing"),IF('Currently Exported 2'!B354=1, "extra", "ignore"))</f>
        <v>ignore</v>
      </c>
      <c r="C354" s="1" t="str">
        <f ca="1">IF(OR(historyTags!C354="white",historyTags!C354="yellow",historyTags!C354="grey"),IF('Currently Exported 2'!C354=1, "have", "missing"),IF('Currently Exported 2'!C354=1, "extra", "ignore"))</f>
        <v>ignore</v>
      </c>
      <c r="D354" s="1" t="str">
        <f ca="1">IF(OR(historyTags!D354="white",historyTags!D354="yellow",historyTags!D354="grey"),IF('Currently Exported 2'!D354=1, "have", "missing"),IF('Currently Exported 2'!D354=1, "extra", "ignore"))</f>
        <v>ignore</v>
      </c>
      <c r="E354" s="1" t="str">
        <f ca="1">IF(OR(historyTags!E354="white",historyTags!E354="yellow",historyTags!E354="grey"),IF('Currently Exported 2'!E354=1, "have", "missing"),IF('Currently Exported 2'!E354=1, "extra", "ignore"))</f>
        <v>ignore</v>
      </c>
      <c r="F354" s="1" t="str">
        <f ca="1">IF(OR(historyTags!F354="white",historyTags!F354="yellow",historyTags!F354="grey"),IF('Currently Exported 2'!F354=1, "have", "missing"),IF('Currently Exported 2'!F354=1, "extra", "ignore"))</f>
        <v>ignore</v>
      </c>
      <c r="G354" s="1" t="str">
        <f ca="1">IF(OR(historyTags!G354="white",historyTags!G354="yellow",historyTags!G354="grey"),IF('Currently Exported 2'!G354=1, "have", "missing"),IF('Currently Exported 2'!G354=1, "extra", "ignore"))</f>
        <v>ignore</v>
      </c>
      <c r="H354" s="1" t="str">
        <f ca="1">IF(OR(historyTags!H354="white",historyTags!H354="yellow",historyTags!H354="grey"),IF('Currently Exported 2'!H354=1, "have", "missing"),IF('Currently Exported 2'!H354=1, "extra", "ignore"))</f>
        <v>ignore</v>
      </c>
      <c r="I354" s="1" t="str">
        <f ca="1">IF(OR(historyTags!I354="white",historyTags!I354="yellow",historyTags!I354="grey"),IF('Currently Exported 2'!I354=1, "have", "missing"),IF('Currently Exported 2'!I354=1, "extra", "ignore"))</f>
        <v>ignore</v>
      </c>
      <c r="J354" s="1" t="str">
        <f ca="1">IF(OR(historyTags!J354="white",historyTags!J354="yellow",historyTags!J354="grey"),IF('Currently Exported 2'!J354=1, "have", "missing"),IF('Currently Exported 2'!J354=1, "extra", "ignore"))</f>
        <v>ignore</v>
      </c>
      <c r="K354" s="1" t="str">
        <f ca="1">IF(OR(historyTags!K354="white",historyTags!K354="yellow",historyTags!K354="grey"),IF('Currently Exported 2'!K354=1, "have", "missing"),IF('Currently Exported 2'!K354=1, "extra", "ignore"))</f>
        <v>ignore</v>
      </c>
      <c r="L354" s="1" t="str">
        <f ca="1">IF(OR(historyTags!L354="white",historyTags!L354="yellow",historyTags!L354="grey"),IF('Currently Exported 2'!L354=1, "have", "missing"),IF('Currently Exported 2'!L354=1, "extra", "ignore"))</f>
        <v>ignore</v>
      </c>
      <c r="M354" s="1" t="str">
        <f ca="1">IF(OR(historyTags!M354="white",historyTags!M354="yellow",historyTags!M354="grey"),IF('Currently Exported 2'!M354=1, "have", "missing"),IF('Currently Exported 2'!M354=1, "extra", "ignore"))</f>
        <v>ignore</v>
      </c>
      <c r="N354" s="1" t="str">
        <f ca="1">IF(OR(historyTags!N354="white",historyTags!N354="yellow",historyTags!N354="grey"),IF('Currently Exported 2'!N354=1, "have", "missing"),IF('Currently Exported 2'!N354=1, "extra", "ignore"))</f>
        <v>ignore</v>
      </c>
      <c r="O354" s="1" t="str">
        <f ca="1">IF(OR(historyTags!O354="white",historyTags!O354="yellow",historyTags!O354="grey"),IF('Currently Exported 2'!O354=1, "have", "missing"),IF('Currently Exported 2'!O354=1, "extra", "ignore"))</f>
        <v>ignore</v>
      </c>
      <c r="P354" s="1" t="str">
        <f ca="1">IF(OR(historyTags!P354="white",historyTags!P354="yellow",historyTags!P354="grey"),IF('Currently Exported 2'!P354=1, "have", "missing"),IF('Currently Exported 2'!P354=1, "extra", "ignore"))</f>
        <v>ignore</v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IF(OR(historyTags!B355="white",historyTags!B355="yellow",historyTags!B355="grey"),IF('Currently Exported 2'!B355=1, "have", "missing"),IF('Currently Exported 2'!B355=1, "extra", "ignore"))</f>
        <v>ignore</v>
      </c>
      <c r="C355" s="1" t="str">
        <f ca="1">IF(OR(historyTags!C355="white",historyTags!C355="yellow",historyTags!C355="grey"),IF('Currently Exported 2'!C355=1, "have", "missing"),IF('Currently Exported 2'!C355=1, "extra", "ignore"))</f>
        <v>ignore</v>
      </c>
      <c r="D355" s="1" t="str">
        <f ca="1">IF(OR(historyTags!D355="white",historyTags!D355="yellow",historyTags!D355="grey"),IF('Currently Exported 2'!D355=1, "have", "missing"),IF('Currently Exported 2'!D355=1, "extra", "ignore"))</f>
        <v>ignore</v>
      </c>
      <c r="E355" s="1" t="str">
        <f ca="1">IF(OR(historyTags!E355="white",historyTags!E355="yellow",historyTags!E355="grey"),IF('Currently Exported 2'!E355=1, "have", "missing"),IF('Currently Exported 2'!E355=1, "extra", "ignore"))</f>
        <v>ignore</v>
      </c>
      <c r="F355" s="1" t="str">
        <f ca="1">IF(OR(historyTags!F355="white",historyTags!F355="yellow",historyTags!F355="grey"),IF('Currently Exported 2'!F355=1, "have", "missing"),IF('Currently Exported 2'!F355=1, "extra", "ignore"))</f>
        <v>ignore</v>
      </c>
      <c r="G355" s="1" t="str">
        <f ca="1">IF(OR(historyTags!G355="white",historyTags!G355="yellow",historyTags!G355="grey"),IF('Currently Exported 2'!G355=1, "have", "missing"),IF('Currently Exported 2'!G355=1, "extra", "ignore"))</f>
        <v>ignore</v>
      </c>
      <c r="H355" s="1" t="str">
        <f ca="1">IF(OR(historyTags!H355="white",historyTags!H355="yellow",historyTags!H355="grey"),IF('Currently Exported 2'!H355=1, "have", "missing"),IF('Currently Exported 2'!H355=1, "extra", "ignore"))</f>
        <v>ignore</v>
      </c>
      <c r="I355" s="1" t="str">
        <f ca="1">IF(OR(historyTags!I355="white",historyTags!I355="yellow",historyTags!I355="grey"),IF('Currently Exported 2'!I355=1, "have", "missing"),IF('Currently Exported 2'!I355=1, "extra", "ignore"))</f>
        <v>ignore</v>
      </c>
      <c r="J355" s="1" t="str">
        <f ca="1">IF(OR(historyTags!J355="white",historyTags!J355="yellow",historyTags!J355="grey"),IF('Currently Exported 2'!J355=1, "have", "missing"),IF('Currently Exported 2'!J355=1, "extra", "ignore"))</f>
        <v>ignore</v>
      </c>
      <c r="K355" s="1" t="str">
        <f ca="1">IF(OR(historyTags!K355="white",historyTags!K355="yellow",historyTags!K355="grey"),IF('Currently Exported 2'!K355=1, "have", "missing"),IF('Currently Exported 2'!K355=1, "extra", "ignore"))</f>
        <v>ignore</v>
      </c>
      <c r="L355" s="1" t="str">
        <f ca="1">IF(OR(historyTags!L355="white",historyTags!L355="yellow",historyTags!L355="grey"),IF('Currently Exported 2'!L355=1, "have", "missing"),IF('Currently Exported 2'!L355=1, "extra", "ignore"))</f>
        <v>ignore</v>
      </c>
      <c r="M355" s="1" t="str">
        <f ca="1">IF(OR(historyTags!M355="white",historyTags!M355="yellow",historyTags!M355="grey"),IF('Currently Exported 2'!M355=1, "have", "missing"),IF('Currently Exported 2'!M355=1, "extra", "ignore"))</f>
        <v>ignore</v>
      </c>
      <c r="N355" s="1" t="str">
        <f ca="1">IF(OR(historyTags!N355="white",historyTags!N355="yellow",historyTags!N355="grey"),IF('Currently Exported 2'!N355=1, "have", "missing"),IF('Currently Exported 2'!N355=1, "extra", "ignore"))</f>
        <v>ignore</v>
      </c>
      <c r="O355" s="1" t="str">
        <f ca="1">IF(OR(historyTags!O355="white",historyTags!O355="yellow",historyTags!O355="grey"),IF('Currently Exported 2'!O355=1, "have", "missing"),IF('Currently Exported 2'!O355=1, "extra", "ignore"))</f>
        <v>ignore</v>
      </c>
      <c r="P355" s="1" t="str">
        <f ca="1">IF(OR(historyTags!P355="white",historyTags!P355="yellow",historyTags!P355="grey"),IF('Currently Exported 2'!P355=1, "have", "missing"),IF('Currently Exported 2'!P355=1, "extra", "ignore"))</f>
        <v>ignore</v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IF(OR(historyTags!B356="white",historyTags!B356="yellow",historyTags!B356="grey"),IF('Currently Exported 2'!B356=1, "have", "missing"),IF('Currently Exported 2'!B356=1, "extra", "ignore"))</f>
        <v>ignore</v>
      </c>
      <c r="C356" s="1" t="str">
        <f ca="1">IF(OR(historyTags!C356="white",historyTags!C356="yellow",historyTags!C356="grey"),IF('Currently Exported 2'!C356=1, "have", "missing"),IF('Currently Exported 2'!C356=1, "extra", "ignore"))</f>
        <v>ignore</v>
      </c>
      <c r="D356" s="1" t="str">
        <f ca="1">IF(OR(historyTags!D356="white",historyTags!D356="yellow",historyTags!D356="grey"),IF('Currently Exported 2'!D356=1, "have", "missing"),IF('Currently Exported 2'!D356=1, "extra", "ignore"))</f>
        <v>ignore</v>
      </c>
      <c r="E356" s="1" t="str">
        <f ca="1">IF(OR(historyTags!E356="white",historyTags!E356="yellow",historyTags!E356="grey"),IF('Currently Exported 2'!E356=1, "have", "missing"),IF('Currently Exported 2'!E356=1, "extra", "ignore"))</f>
        <v>ignore</v>
      </c>
      <c r="F356" s="1" t="str">
        <f ca="1">IF(OR(historyTags!F356="white",historyTags!F356="yellow",historyTags!F356="grey"),IF('Currently Exported 2'!F356=1, "have", "missing"),IF('Currently Exported 2'!F356=1, "extra", "ignore"))</f>
        <v>ignore</v>
      </c>
      <c r="G356" s="1" t="str">
        <f ca="1">IF(OR(historyTags!G356="white",historyTags!G356="yellow",historyTags!G356="grey"),IF('Currently Exported 2'!G356=1, "have", "missing"),IF('Currently Exported 2'!G356=1, "extra", "ignore"))</f>
        <v>ignore</v>
      </c>
      <c r="H356" s="1" t="str">
        <f ca="1">IF(OR(historyTags!H356="white",historyTags!H356="yellow",historyTags!H356="grey"),IF('Currently Exported 2'!H356=1, "have", "missing"),IF('Currently Exported 2'!H356=1, "extra", "ignore"))</f>
        <v>ignore</v>
      </c>
      <c r="I356" s="1" t="str">
        <f ca="1">IF(OR(historyTags!I356="white",historyTags!I356="yellow",historyTags!I356="grey"),IF('Currently Exported 2'!I356=1, "have", "missing"),IF('Currently Exported 2'!I356=1, "extra", "ignore"))</f>
        <v>ignore</v>
      </c>
      <c r="J356" s="1" t="str">
        <f ca="1">IF(OR(historyTags!J356="white",historyTags!J356="yellow",historyTags!J356="grey"),IF('Currently Exported 2'!J356=1, "have", "missing"),IF('Currently Exported 2'!J356=1, "extra", "ignore"))</f>
        <v>ignore</v>
      </c>
      <c r="K356" s="1" t="str">
        <f ca="1">IF(OR(historyTags!K356="white",historyTags!K356="yellow",historyTags!K356="grey"),IF('Currently Exported 2'!K356=1, "have", "missing"),IF('Currently Exported 2'!K356=1, "extra", "ignore"))</f>
        <v>ignore</v>
      </c>
      <c r="L356" s="1" t="str">
        <f ca="1">IF(OR(historyTags!L356="white",historyTags!L356="yellow",historyTags!L356="grey"),IF('Currently Exported 2'!L356=1, "have", "missing"),IF('Currently Exported 2'!L356=1, "extra", "ignore"))</f>
        <v>ignore</v>
      </c>
      <c r="M356" s="1" t="str">
        <f ca="1">IF(OR(historyTags!M356="white",historyTags!M356="yellow",historyTags!M356="grey"),IF('Currently Exported 2'!M356=1, "have", "missing"),IF('Currently Exported 2'!M356=1, "extra", "ignore"))</f>
        <v>ignore</v>
      </c>
      <c r="N356" s="1" t="str">
        <f ca="1">IF(OR(historyTags!N356="white",historyTags!N356="yellow",historyTags!N356="grey"),IF('Currently Exported 2'!N356=1, "have", "missing"),IF('Currently Exported 2'!N356=1, "extra", "ignore"))</f>
        <v>ignore</v>
      </c>
      <c r="O356" s="1" t="str">
        <f ca="1">IF(OR(historyTags!O356="white",historyTags!O356="yellow",historyTags!O356="grey"),IF('Currently Exported 2'!O356=1, "have", "missing"),IF('Currently Exported 2'!O356=1, "extra", "ignore"))</f>
        <v>ignore</v>
      </c>
      <c r="P356" s="1" t="str">
        <f ca="1">IF(OR(historyTags!P356="white",historyTags!P356="yellow",historyTags!P356="grey"),IF('Currently Exported 2'!P356=1, "have", "missing"),IF('Currently Exported 2'!P356=1, "extra", "ignore"))</f>
        <v>ignore</v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IF(OR(historyTags!B357="white",historyTags!B357="yellow",historyTags!B357="grey"),IF('Currently Exported 2'!B357=1, "have", "missing"),IF('Currently Exported 2'!B357=1, "extra", "ignore"))</f>
        <v>ignore</v>
      </c>
      <c r="C357" s="1" t="str">
        <f ca="1">IF(OR(historyTags!C357="white",historyTags!C357="yellow",historyTags!C357="grey"),IF('Currently Exported 2'!C357=1, "have", "missing"),IF('Currently Exported 2'!C357=1, "extra", "ignore"))</f>
        <v>ignore</v>
      </c>
      <c r="D357" s="1" t="str">
        <f ca="1">IF(OR(historyTags!D357="white",historyTags!D357="yellow",historyTags!D357="grey"),IF('Currently Exported 2'!D357=1, "have", "missing"),IF('Currently Exported 2'!D357=1, "extra", "ignore"))</f>
        <v>ignore</v>
      </c>
      <c r="E357" s="1" t="str">
        <f ca="1">IF(OR(historyTags!E357="white",historyTags!E357="yellow",historyTags!E357="grey"),IF('Currently Exported 2'!E357=1, "have", "missing"),IF('Currently Exported 2'!E357=1, "extra", "ignore"))</f>
        <v>ignore</v>
      </c>
      <c r="F357" s="1" t="str">
        <f ca="1">IF(OR(historyTags!F357="white",historyTags!F357="yellow",historyTags!F357="grey"),IF('Currently Exported 2'!F357=1, "have", "missing"),IF('Currently Exported 2'!F357=1, "extra", "ignore"))</f>
        <v>ignore</v>
      </c>
      <c r="G357" s="1" t="str">
        <f ca="1">IF(OR(historyTags!G357="white",historyTags!G357="yellow",historyTags!G357="grey"),IF('Currently Exported 2'!G357=1, "have", "missing"),IF('Currently Exported 2'!G357=1, "extra", "ignore"))</f>
        <v>ignore</v>
      </c>
      <c r="H357" s="1" t="str">
        <f ca="1">IF(OR(historyTags!H357="white",historyTags!H357="yellow",historyTags!H357="grey"),IF('Currently Exported 2'!H357=1, "have", "missing"),IF('Currently Exported 2'!H357=1, "extra", "ignore"))</f>
        <v>ignore</v>
      </c>
      <c r="I357" s="1" t="str">
        <f ca="1">IF(OR(historyTags!I357="white",historyTags!I357="yellow",historyTags!I357="grey"),IF('Currently Exported 2'!I357=1, "have", "missing"),IF('Currently Exported 2'!I357=1, "extra", "ignore"))</f>
        <v>ignore</v>
      </c>
      <c r="J357" s="1" t="str">
        <f ca="1">IF(OR(historyTags!J357="white",historyTags!J357="yellow",historyTags!J357="grey"),IF('Currently Exported 2'!J357=1, "have", "missing"),IF('Currently Exported 2'!J357=1, "extra", "ignore"))</f>
        <v>ignore</v>
      </c>
      <c r="K357" s="1" t="str">
        <f ca="1">IF(OR(historyTags!K357="white",historyTags!K357="yellow",historyTags!K357="grey"),IF('Currently Exported 2'!K357=1, "have", "missing"),IF('Currently Exported 2'!K357=1, "extra", "ignore"))</f>
        <v>ignore</v>
      </c>
      <c r="L357" s="1" t="str">
        <f ca="1">IF(OR(historyTags!L357="white",historyTags!L357="yellow",historyTags!L357="grey"),IF('Currently Exported 2'!L357=1, "have", "missing"),IF('Currently Exported 2'!L357=1, "extra", "ignore"))</f>
        <v>ignore</v>
      </c>
      <c r="M357" s="1" t="str">
        <f ca="1">IF(OR(historyTags!M357="white",historyTags!M357="yellow",historyTags!M357="grey"),IF('Currently Exported 2'!M357=1, "have", "missing"),IF('Currently Exported 2'!M357=1, "extra", "ignore"))</f>
        <v>ignore</v>
      </c>
      <c r="N357" s="1" t="str">
        <f ca="1">IF(OR(historyTags!N357="white",historyTags!N357="yellow",historyTags!N357="grey"),IF('Currently Exported 2'!N357=1, "have", "missing"),IF('Currently Exported 2'!N357=1, "extra", "ignore"))</f>
        <v>ignore</v>
      </c>
      <c r="O357" s="1" t="str">
        <f ca="1">IF(OR(historyTags!O357="white",historyTags!O357="yellow",historyTags!O357="grey"),IF('Currently Exported 2'!O357=1, "have", "missing"),IF('Currently Exported 2'!O357=1, "extra", "ignore"))</f>
        <v>ignore</v>
      </c>
      <c r="P357" s="1" t="str">
        <f ca="1">IF(OR(historyTags!P357="white",historyTags!P357="yellow",historyTags!P357="grey"),IF('Currently Exported 2'!P357=1, "have", "missing"),IF('Currently Exported 2'!P357=1, "extra", "ignore"))</f>
        <v>ignore</v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IF(OR(historyTags!B358="white",historyTags!B358="yellow",historyTags!B358="grey"),IF('Currently Exported 2'!B358=1, "have", "missing"),IF('Currently Exported 2'!B358=1, "extra", "ignore"))</f>
        <v>ignore</v>
      </c>
      <c r="C358" s="1" t="str">
        <f ca="1">IF(OR(historyTags!C358="white",historyTags!C358="yellow",historyTags!C358="grey"),IF('Currently Exported 2'!C358=1, "have", "missing"),IF('Currently Exported 2'!C358=1, "extra", "ignore"))</f>
        <v>ignore</v>
      </c>
      <c r="D358" s="1" t="str">
        <f ca="1">IF(OR(historyTags!D358="white",historyTags!D358="yellow",historyTags!D358="grey"),IF('Currently Exported 2'!D358=1, "have", "missing"),IF('Currently Exported 2'!D358=1, "extra", "ignore"))</f>
        <v>ignore</v>
      </c>
      <c r="E358" s="1" t="str">
        <f ca="1">IF(OR(historyTags!E358="white",historyTags!E358="yellow",historyTags!E358="grey"),IF('Currently Exported 2'!E358=1, "have", "missing"),IF('Currently Exported 2'!E358=1, "extra", "ignore"))</f>
        <v>ignore</v>
      </c>
      <c r="F358" s="1" t="str">
        <f ca="1">IF(OR(historyTags!F358="white",historyTags!F358="yellow",historyTags!F358="grey"),IF('Currently Exported 2'!F358=1, "have", "missing"),IF('Currently Exported 2'!F358=1, "extra", "ignore"))</f>
        <v>ignore</v>
      </c>
      <c r="G358" s="1" t="str">
        <f ca="1">IF(OR(historyTags!G358="white",historyTags!G358="yellow",historyTags!G358="grey"),IF('Currently Exported 2'!G358=1, "have", "missing"),IF('Currently Exported 2'!G358=1, "extra", "ignore"))</f>
        <v>ignore</v>
      </c>
      <c r="H358" s="1" t="str">
        <f ca="1">IF(OR(historyTags!H358="white",historyTags!H358="yellow",historyTags!H358="grey"),IF('Currently Exported 2'!H358=1, "have", "missing"),IF('Currently Exported 2'!H358=1, "extra", "ignore"))</f>
        <v>ignore</v>
      </c>
      <c r="I358" s="1" t="str">
        <f ca="1">IF(OR(historyTags!I358="white",historyTags!I358="yellow",historyTags!I358="grey"),IF('Currently Exported 2'!I358=1, "have", "missing"),IF('Currently Exported 2'!I358=1, "extra", "ignore"))</f>
        <v>ignore</v>
      </c>
      <c r="J358" s="1" t="str">
        <f ca="1">IF(OR(historyTags!J358="white",historyTags!J358="yellow",historyTags!J358="grey"),IF('Currently Exported 2'!J358=1, "have", "missing"),IF('Currently Exported 2'!J358=1, "extra", "ignore"))</f>
        <v>ignore</v>
      </c>
      <c r="K358" s="1" t="str">
        <f ca="1">IF(OR(historyTags!K358="white",historyTags!K358="yellow",historyTags!K358="grey"),IF('Currently Exported 2'!K358=1, "have", "missing"),IF('Currently Exported 2'!K358=1, "extra", "ignore"))</f>
        <v>ignore</v>
      </c>
      <c r="L358" s="1" t="str">
        <f ca="1">IF(OR(historyTags!L358="white",historyTags!L358="yellow",historyTags!L358="grey"),IF('Currently Exported 2'!L358=1, "have", "missing"),IF('Currently Exported 2'!L358=1, "extra", "ignore"))</f>
        <v>ignore</v>
      </c>
      <c r="M358" s="1" t="str">
        <f ca="1">IF(OR(historyTags!M358="white",historyTags!M358="yellow",historyTags!M358="grey"),IF('Currently Exported 2'!M358=1, "have", "missing"),IF('Currently Exported 2'!M358=1, "extra", "ignore"))</f>
        <v>ignore</v>
      </c>
      <c r="N358" s="1" t="str">
        <f ca="1">IF(OR(historyTags!N358="white",historyTags!N358="yellow",historyTags!N358="grey"),IF('Currently Exported 2'!N358=1, "have", "missing"),IF('Currently Exported 2'!N358=1, "extra", "ignore"))</f>
        <v>ignore</v>
      </c>
      <c r="O358" s="1" t="str">
        <f ca="1">IF(OR(historyTags!O358="white",historyTags!O358="yellow",historyTags!O358="grey"),IF('Currently Exported 2'!O358=1, "have", "missing"),IF('Currently Exported 2'!O358=1, "extra", "ignore"))</f>
        <v>ignore</v>
      </c>
      <c r="P358" s="1" t="str">
        <f ca="1">IF(OR(historyTags!P358="white",historyTags!P358="yellow",historyTags!P358="grey"),IF('Currently Exported 2'!P358=1, "have", "missing"),IF('Currently Exported 2'!P358=1, "extra", "ignore"))</f>
        <v>ignore</v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IF(OR(historyTags!B359="white",historyTags!B359="yellow",historyTags!B359="grey"),IF('Currently Exported 2'!B359=1, "have", "missing"),IF('Currently Exported 2'!B359=1, "extra", "ignore"))</f>
        <v>ignore</v>
      </c>
      <c r="C359" s="1" t="str">
        <f ca="1">IF(OR(historyTags!C359="white",historyTags!C359="yellow",historyTags!C359="grey"),IF('Currently Exported 2'!C359=1, "have", "missing"),IF('Currently Exported 2'!C359=1, "extra", "ignore"))</f>
        <v>ignore</v>
      </c>
      <c r="D359" s="1" t="str">
        <f ca="1">IF(OR(historyTags!D359="white",historyTags!D359="yellow",historyTags!D359="grey"),IF('Currently Exported 2'!D359=1, "have", "missing"),IF('Currently Exported 2'!D359=1, "extra", "ignore"))</f>
        <v>ignore</v>
      </c>
      <c r="E359" s="1" t="str">
        <f ca="1">IF(OR(historyTags!E359="white",historyTags!E359="yellow",historyTags!E359="grey"),IF('Currently Exported 2'!E359=1, "have", "missing"),IF('Currently Exported 2'!E359=1, "extra", "ignore"))</f>
        <v>ignore</v>
      </c>
      <c r="F359" s="1" t="str">
        <f ca="1">IF(OR(historyTags!F359="white",historyTags!F359="yellow",historyTags!F359="grey"),IF('Currently Exported 2'!F359=1, "have", "missing"),IF('Currently Exported 2'!F359=1, "extra", "ignore"))</f>
        <v>ignore</v>
      </c>
      <c r="G359" s="1" t="str">
        <f ca="1">IF(OR(historyTags!G359="white",historyTags!G359="yellow",historyTags!G359="grey"),IF('Currently Exported 2'!G359=1, "have", "missing"),IF('Currently Exported 2'!G359=1, "extra", "ignore"))</f>
        <v>ignore</v>
      </c>
      <c r="H359" s="1" t="str">
        <f ca="1">IF(OR(historyTags!H359="white",historyTags!H359="yellow",historyTags!H359="grey"),IF('Currently Exported 2'!H359=1, "have", "missing"),IF('Currently Exported 2'!H359=1, "extra", "ignore"))</f>
        <v>ignore</v>
      </c>
      <c r="I359" s="1" t="str">
        <f ca="1">IF(OR(historyTags!I359="white",historyTags!I359="yellow",historyTags!I359="grey"),IF('Currently Exported 2'!I359=1, "have", "missing"),IF('Currently Exported 2'!I359=1, "extra", "ignore"))</f>
        <v>ignore</v>
      </c>
      <c r="J359" s="1" t="str">
        <f ca="1">IF(OR(historyTags!J359="white",historyTags!J359="yellow",historyTags!J359="grey"),IF('Currently Exported 2'!J359=1, "have", "missing"),IF('Currently Exported 2'!J359=1, "extra", "ignore"))</f>
        <v>ignore</v>
      </c>
      <c r="K359" s="1" t="str">
        <f ca="1">IF(OR(historyTags!K359="white",historyTags!K359="yellow",historyTags!K359="grey"),IF('Currently Exported 2'!K359=1, "have", "missing"),IF('Currently Exported 2'!K359=1, "extra", "ignore"))</f>
        <v>ignore</v>
      </c>
      <c r="L359" s="1" t="str">
        <f ca="1">IF(OR(historyTags!L359="white",historyTags!L359="yellow",historyTags!L359="grey"),IF('Currently Exported 2'!L359=1, "have", "missing"),IF('Currently Exported 2'!L359=1, "extra", "ignore"))</f>
        <v>ignore</v>
      </c>
      <c r="M359" s="1" t="str">
        <f ca="1">IF(OR(historyTags!M359="white",historyTags!M359="yellow",historyTags!M359="grey"),IF('Currently Exported 2'!M359=1, "have", "missing"),IF('Currently Exported 2'!M359=1, "extra", "ignore"))</f>
        <v>ignore</v>
      </c>
      <c r="N359" s="1" t="str">
        <f ca="1">IF(OR(historyTags!N359="white",historyTags!N359="yellow",historyTags!N359="grey"),IF('Currently Exported 2'!N359=1, "have", "missing"),IF('Currently Exported 2'!N359=1, "extra", "ignore"))</f>
        <v>ignore</v>
      </c>
      <c r="O359" s="1" t="str">
        <f ca="1">IF(OR(historyTags!O359="white",historyTags!O359="yellow",historyTags!O359="grey"),IF('Currently Exported 2'!O359=1, "have", "missing"),IF('Currently Exported 2'!O359=1, "extra", "ignore"))</f>
        <v>ignore</v>
      </c>
      <c r="P359" s="1" t="str">
        <f ca="1">IF(OR(historyTags!P359="white",historyTags!P359="yellow",historyTags!P359="grey"),IF('Currently Exported 2'!P359=1, "have", "missing"),IF('Currently Exported 2'!P359=1, "extra", "ignore"))</f>
        <v>ignore</v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IF(OR(historyTags!B360="white",historyTags!B360="yellow",historyTags!B360="grey"),IF('Currently Exported 2'!B360=1, "have", "missing"),IF('Currently Exported 2'!B360=1, "extra", "ignore"))</f>
        <v>ignore</v>
      </c>
      <c r="C360" s="1" t="str">
        <f ca="1">IF(OR(historyTags!C360="white",historyTags!C360="yellow",historyTags!C360="grey"),IF('Currently Exported 2'!C360=1, "have", "missing"),IF('Currently Exported 2'!C360=1, "extra", "ignore"))</f>
        <v>ignore</v>
      </c>
      <c r="D360" s="1" t="str">
        <f ca="1">IF(OR(historyTags!D360="white",historyTags!D360="yellow",historyTags!D360="grey"),IF('Currently Exported 2'!D360=1, "have", "missing"),IF('Currently Exported 2'!D360=1, "extra", "ignore"))</f>
        <v>ignore</v>
      </c>
      <c r="E360" s="1" t="str">
        <f ca="1">IF(OR(historyTags!E360="white",historyTags!E360="yellow",historyTags!E360="grey"),IF('Currently Exported 2'!E360=1, "have", "missing"),IF('Currently Exported 2'!E360=1, "extra", "ignore"))</f>
        <v>ignore</v>
      </c>
      <c r="F360" s="1" t="str">
        <f ca="1">IF(OR(historyTags!F360="white",historyTags!F360="yellow",historyTags!F360="grey"),IF('Currently Exported 2'!F360=1, "have", "missing"),IF('Currently Exported 2'!F360=1, "extra", "ignore"))</f>
        <v>ignore</v>
      </c>
      <c r="G360" s="1" t="str">
        <f ca="1">IF(OR(historyTags!G360="white",historyTags!G360="yellow",historyTags!G360="grey"),IF('Currently Exported 2'!G360=1, "have", "missing"),IF('Currently Exported 2'!G360=1, "extra", "ignore"))</f>
        <v>ignore</v>
      </c>
      <c r="H360" s="1" t="str">
        <f ca="1">IF(OR(historyTags!H360="white",historyTags!H360="yellow",historyTags!H360="grey"),IF('Currently Exported 2'!H360=1, "have", "missing"),IF('Currently Exported 2'!H360=1, "extra", "ignore"))</f>
        <v>ignore</v>
      </c>
      <c r="I360" s="1" t="str">
        <f ca="1">IF(OR(historyTags!I360="white",historyTags!I360="yellow",historyTags!I360="grey"),IF('Currently Exported 2'!I360=1, "have", "missing"),IF('Currently Exported 2'!I360=1, "extra", "ignore"))</f>
        <v>ignore</v>
      </c>
      <c r="J360" s="1" t="str">
        <f ca="1">IF(OR(historyTags!J360="white",historyTags!J360="yellow",historyTags!J360="grey"),IF('Currently Exported 2'!J360=1, "have", "missing"),IF('Currently Exported 2'!J360=1, "extra", "ignore"))</f>
        <v>ignore</v>
      </c>
      <c r="K360" s="1" t="str">
        <f ca="1">IF(OR(historyTags!K360="white",historyTags!K360="yellow",historyTags!K360="grey"),IF('Currently Exported 2'!K360=1, "have", "missing"),IF('Currently Exported 2'!K360=1, "extra", "ignore"))</f>
        <v>ignore</v>
      </c>
      <c r="L360" s="1" t="str">
        <f ca="1">IF(OR(historyTags!L360="white",historyTags!L360="yellow",historyTags!L360="grey"),IF('Currently Exported 2'!L360=1, "have", "missing"),IF('Currently Exported 2'!L360=1, "extra", "ignore"))</f>
        <v>ignore</v>
      </c>
      <c r="M360" s="1" t="str">
        <f ca="1">IF(OR(historyTags!M360="white",historyTags!M360="yellow",historyTags!M360="grey"),IF('Currently Exported 2'!M360=1, "have", "missing"),IF('Currently Exported 2'!M360=1, "extra", "ignore"))</f>
        <v>ignore</v>
      </c>
      <c r="N360" s="1" t="str">
        <f ca="1">IF(OR(historyTags!N360="white",historyTags!N360="yellow",historyTags!N360="grey"),IF('Currently Exported 2'!N360=1, "have", "missing"),IF('Currently Exported 2'!N360=1, "extra", "ignore"))</f>
        <v>ignore</v>
      </c>
      <c r="O360" s="1" t="str">
        <f ca="1">IF(OR(historyTags!O360="white",historyTags!O360="yellow",historyTags!O360="grey"),IF('Currently Exported 2'!O360=1, "have", "missing"),IF('Currently Exported 2'!O360=1, "extra", "ignore"))</f>
        <v>ignore</v>
      </c>
      <c r="P360" s="1" t="str">
        <f ca="1">IF(OR(historyTags!P360="white",historyTags!P360="yellow",historyTags!P360="grey"),IF('Currently Exported 2'!P360=1, "have", "missing"),IF('Currently Exported 2'!P360=1, "extra", "ignore"))</f>
        <v>ignore</v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IF(OR(historyTags!B361="white",historyTags!B361="yellow",historyTags!B361="grey"),IF('Currently Exported 2'!B361=1, "have", "missing"),IF('Currently Exported 2'!B361=1, "extra", "ignore"))</f>
        <v>ignore</v>
      </c>
      <c r="C361" s="1" t="str">
        <f ca="1">IF(OR(historyTags!C361="white",historyTags!C361="yellow",historyTags!C361="grey"),IF('Currently Exported 2'!C361=1, "have", "missing"),IF('Currently Exported 2'!C361=1, "extra", "ignore"))</f>
        <v>ignore</v>
      </c>
      <c r="D361" s="1" t="str">
        <f ca="1">IF(OR(historyTags!D361="white",historyTags!D361="yellow",historyTags!D361="grey"),IF('Currently Exported 2'!D361=1, "have", "missing"),IF('Currently Exported 2'!D361=1, "extra", "ignore"))</f>
        <v>ignore</v>
      </c>
      <c r="E361" s="1" t="str">
        <f ca="1">IF(OR(historyTags!E361="white",historyTags!E361="yellow",historyTags!E361="grey"),IF('Currently Exported 2'!E361=1, "have", "missing"),IF('Currently Exported 2'!E361=1, "extra", "ignore"))</f>
        <v>ignore</v>
      </c>
      <c r="F361" s="1" t="str">
        <f ca="1">IF(OR(historyTags!F361="white",historyTags!F361="yellow",historyTags!F361="grey"),IF('Currently Exported 2'!F361=1, "have", "missing"),IF('Currently Exported 2'!F361=1, "extra", "ignore"))</f>
        <v>ignore</v>
      </c>
      <c r="G361" s="1" t="str">
        <f ca="1">IF(OR(historyTags!G361="white",historyTags!G361="yellow",historyTags!G361="grey"),IF('Currently Exported 2'!G361=1, "have", "missing"),IF('Currently Exported 2'!G361=1, "extra", "ignore"))</f>
        <v>ignore</v>
      </c>
      <c r="H361" s="1" t="str">
        <f ca="1">IF(OR(historyTags!H361="white",historyTags!H361="yellow",historyTags!H361="grey"),IF('Currently Exported 2'!H361=1, "have", "missing"),IF('Currently Exported 2'!H361=1, "extra", "ignore"))</f>
        <v>ignore</v>
      </c>
      <c r="I361" s="1" t="str">
        <f ca="1">IF(OR(historyTags!I361="white",historyTags!I361="yellow",historyTags!I361="grey"),IF('Currently Exported 2'!I361=1, "have", "missing"),IF('Currently Exported 2'!I361=1, "extra", "ignore"))</f>
        <v>ignore</v>
      </c>
      <c r="J361" s="1" t="str">
        <f ca="1">IF(OR(historyTags!J361="white",historyTags!J361="yellow",historyTags!J361="grey"),IF('Currently Exported 2'!J361=1, "have", "missing"),IF('Currently Exported 2'!J361=1, "extra", "ignore"))</f>
        <v>ignore</v>
      </c>
      <c r="K361" s="1" t="str">
        <f ca="1">IF(OR(historyTags!K361="white",historyTags!K361="yellow",historyTags!K361="grey"),IF('Currently Exported 2'!K361=1, "have", "missing"),IF('Currently Exported 2'!K361=1, "extra", "ignore"))</f>
        <v>ignore</v>
      </c>
      <c r="L361" s="1" t="str">
        <f ca="1">IF(OR(historyTags!L361="white",historyTags!L361="yellow",historyTags!L361="grey"),IF('Currently Exported 2'!L361=1, "have", "missing"),IF('Currently Exported 2'!L361=1, "extra", "ignore"))</f>
        <v>ignore</v>
      </c>
      <c r="M361" s="1" t="str">
        <f ca="1">IF(OR(historyTags!M361="white",historyTags!M361="yellow",historyTags!M361="grey"),IF('Currently Exported 2'!M361=1, "have", "missing"),IF('Currently Exported 2'!M361=1, "extra", "ignore"))</f>
        <v>ignore</v>
      </c>
      <c r="N361" s="1" t="str">
        <f ca="1">IF(OR(historyTags!N361="white",historyTags!N361="yellow",historyTags!N361="grey"),IF('Currently Exported 2'!N361=1, "have", "missing"),IF('Currently Exported 2'!N361=1, "extra", "ignore"))</f>
        <v>ignore</v>
      </c>
      <c r="O361" s="1" t="str">
        <f ca="1">IF(OR(historyTags!O361="white",historyTags!O361="yellow",historyTags!O361="grey"),IF('Currently Exported 2'!O361=1, "have", "missing"),IF('Currently Exported 2'!O361=1, "extra", "ignore"))</f>
        <v>ignore</v>
      </c>
      <c r="P361" s="1" t="str">
        <f ca="1">IF(OR(historyTags!P361="white",historyTags!P361="yellow",historyTags!P361="grey"),IF('Currently Exported 2'!P361=1, "have", "missing"),IF('Currently Exported 2'!P361=1, "extra", "ignore"))</f>
        <v>ignore</v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IF(OR(historyTags!B362="white",historyTags!B362="yellow",historyTags!B362="grey"),IF('Currently Exported 2'!B362=1, "have", "missing"),IF('Currently Exported 2'!B362=1, "extra", "ignore"))</f>
        <v>ignore</v>
      </c>
      <c r="C362" s="1" t="str">
        <f ca="1">IF(OR(historyTags!C362="white",historyTags!C362="yellow",historyTags!C362="grey"),IF('Currently Exported 2'!C362=1, "have", "missing"),IF('Currently Exported 2'!C362=1, "extra", "ignore"))</f>
        <v>ignore</v>
      </c>
      <c r="D362" s="1" t="str">
        <f ca="1">IF(OR(historyTags!D362="white",historyTags!D362="yellow",historyTags!D362="grey"),IF('Currently Exported 2'!D362=1, "have", "missing"),IF('Currently Exported 2'!D362=1, "extra", "ignore"))</f>
        <v>ignore</v>
      </c>
      <c r="E362" s="1" t="str">
        <f ca="1">IF(OR(historyTags!E362="white",historyTags!E362="yellow",historyTags!E362="grey"),IF('Currently Exported 2'!E362=1, "have", "missing"),IF('Currently Exported 2'!E362=1, "extra", "ignore"))</f>
        <v>ignore</v>
      </c>
      <c r="F362" s="1" t="str">
        <f ca="1">IF(OR(historyTags!F362="white",historyTags!F362="yellow",historyTags!F362="grey"),IF('Currently Exported 2'!F362=1, "have", "missing"),IF('Currently Exported 2'!F362=1, "extra", "ignore"))</f>
        <v>ignore</v>
      </c>
      <c r="G362" s="1" t="str">
        <f ca="1">IF(OR(historyTags!G362="white",historyTags!G362="yellow",historyTags!G362="grey"),IF('Currently Exported 2'!G362=1, "have", "missing"),IF('Currently Exported 2'!G362=1, "extra", "ignore"))</f>
        <v>ignore</v>
      </c>
      <c r="H362" s="1" t="str">
        <f ca="1">IF(OR(historyTags!H362="white",historyTags!H362="yellow",historyTags!H362="grey"),IF('Currently Exported 2'!H362=1, "have", "missing"),IF('Currently Exported 2'!H362=1, "extra", "ignore"))</f>
        <v>ignore</v>
      </c>
      <c r="I362" s="1" t="str">
        <f ca="1">IF(OR(historyTags!I362="white",historyTags!I362="yellow",historyTags!I362="grey"),IF('Currently Exported 2'!I362=1, "have", "missing"),IF('Currently Exported 2'!I362=1, "extra", "ignore"))</f>
        <v>ignore</v>
      </c>
      <c r="J362" s="1" t="str">
        <f ca="1">IF(OR(historyTags!J362="white",historyTags!J362="yellow",historyTags!J362="grey"),IF('Currently Exported 2'!J362=1, "have", "missing"),IF('Currently Exported 2'!J362=1, "extra", "ignore"))</f>
        <v>ignore</v>
      </c>
      <c r="K362" s="1" t="str">
        <f ca="1">IF(OR(historyTags!K362="white",historyTags!K362="yellow",historyTags!K362="grey"),IF('Currently Exported 2'!K362=1, "have", "missing"),IF('Currently Exported 2'!K362=1, "extra", "ignore"))</f>
        <v>ignore</v>
      </c>
      <c r="L362" s="1" t="str">
        <f ca="1">IF(OR(historyTags!L362="white",historyTags!L362="yellow",historyTags!L362="grey"),IF('Currently Exported 2'!L362=1, "have", "missing"),IF('Currently Exported 2'!L362=1, "extra", "ignore"))</f>
        <v>ignore</v>
      </c>
      <c r="M362" s="1" t="str">
        <f ca="1">IF(OR(historyTags!M362="white",historyTags!M362="yellow",historyTags!M362="grey"),IF('Currently Exported 2'!M362=1, "have", "missing"),IF('Currently Exported 2'!M362=1, "extra", "ignore"))</f>
        <v>ignore</v>
      </c>
      <c r="N362" s="1" t="str">
        <f ca="1">IF(OR(historyTags!N362="white",historyTags!N362="yellow",historyTags!N362="grey"),IF('Currently Exported 2'!N362=1, "have", "missing"),IF('Currently Exported 2'!N362=1, "extra", "ignore"))</f>
        <v>ignore</v>
      </c>
      <c r="O362" s="1" t="str">
        <f ca="1">IF(OR(historyTags!O362="white",historyTags!O362="yellow",historyTags!O362="grey"),IF('Currently Exported 2'!O362=1, "have", "missing"),IF('Currently Exported 2'!O362=1, "extra", "ignore"))</f>
        <v>ignore</v>
      </c>
      <c r="P362" s="1" t="str">
        <f ca="1">IF(OR(historyTags!P362="white",historyTags!P362="yellow",historyTags!P362="grey"),IF('Currently Exported 2'!P362=1, "have", "missing"),IF('Currently Exported 2'!P362=1, "extra", "ignore"))</f>
        <v>ignore</v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IF(OR(historyTags!B363="white",historyTags!B363="yellow",historyTags!B363="grey"),IF('Currently Exported 2'!B363=1, "have", "missing"),IF('Currently Exported 2'!B363=1, "extra", "ignore"))</f>
        <v>ignore</v>
      </c>
      <c r="C363" s="1" t="str">
        <f ca="1">IF(OR(historyTags!C363="white",historyTags!C363="yellow",historyTags!C363="grey"),IF('Currently Exported 2'!C363=1, "have", "missing"),IF('Currently Exported 2'!C363=1, "extra", "ignore"))</f>
        <v>ignore</v>
      </c>
      <c r="D363" s="1" t="str">
        <f ca="1">IF(OR(historyTags!D363="white",historyTags!D363="yellow",historyTags!D363="grey"),IF('Currently Exported 2'!D363=1, "have", "missing"),IF('Currently Exported 2'!D363=1, "extra", "ignore"))</f>
        <v>ignore</v>
      </c>
      <c r="E363" s="1" t="str">
        <f ca="1">IF(OR(historyTags!E363="white",historyTags!E363="yellow",historyTags!E363="grey"),IF('Currently Exported 2'!E363=1, "have", "missing"),IF('Currently Exported 2'!E363=1, "extra", "ignore"))</f>
        <v>ignore</v>
      </c>
      <c r="F363" s="1" t="str">
        <f ca="1">IF(OR(historyTags!F363="white",historyTags!F363="yellow",historyTags!F363="grey"),IF('Currently Exported 2'!F363=1, "have", "missing"),IF('Currently Exported 2'!F363=1, "extra", "ignore"))</f>
        <v>ignore</v>
      </c>
      <c r="G363" s="1" t="str">
        <f ca="1">IF(OR(historyTags!G363="white",historyTags!G363="yellow",historyTags!G363="grey"),IF('Currently Exported 2'!G363=1, "have", "missing"),IF('Currently Exported 2'!G363=1, "extra", "ignore"))</f>
        <v>ignore</v>
      </c>
      <c r="H363" s="1" t="str">
        <f ca="1">IF(OR(historyTags!H363="white",historyTags!H363="yellow",historyTags!H363="grey"),IF('Currently Exported 2'!H363=1, "have", "missing"),IF('Currently Exported 2'!H363=1, "extra", "ignore"))</f>
        <v>ignore</v>
      </c>
      <c r="I363" s="1" t="str">
        <f ca="1">IF(OR(historyTags!I363="white",historyTags!I363="yellow",historyTags!I363="grey"),IF('Currently Exported 2'!I363=1, "have", "missing"),IF('Currently Exported 2'!I363=1, "extra", "ignore"))</f>
        <v>ignore</v>
      </c>
      <c r="J363" s="1" t="str">
        <f ca="1">IF(OR(historyTags!J363="white",historyTags!J363="yellow",historyTags!J363="grey"),IF('Currently Exported 2'!J363=1, "have", "missing"),IF('Currently Exported 2'!J363=1, "extra", "ignore"))</f>
        <v>ignore</v>
      </c>
      <c r="K363" s="1" t="str">
        <f ca="1">IF(OR(historyTags!K363="white",historyTags!K363="yellow",historyTags!K363="grey"),IF('Currently Exported 2'!K363=1, "have", "missing"),IF('Currently Exported 2'!K363=1, "extra", "ignore"))</f>
        <v>ignore</v>
      </c>
      <c r="L363" s="1" t="str">
        <f ca="1">IF(OR(historyTags!L363="white",historyTags!L363="yellow",historyTags!L363="grey"),IF('Currently Exported 2'!L363=1, "have", "missing"),IF('Currently Exported 2'!L363=1, "extra", "ignore"))</f>
        <v>ignore</v>
      </c>
      <c r="M363" s="1" t="str">
        <f ca="1">IF(OR(historyTags!M363="white",historyTags!M363="yellow",historyTags!M363="grey"),IF('Currently Exported 2'!M363=1, "have", "missing"),IF('Currently Exported 2'!M363=1, "extra", "ignore"))</f>
        <v>ignore</v>
      </c>
      <c r="N363" s="1" t="str">
        <f ca="1">IF(OR(historyTags!N363="white",historyTags!N363="yellow",historyTags!N363="grey"),IF('Currently Exported 2'!N363=1, "have", "missing"),IF('Currently Exported 2'!N363=1, "extra", "ignore"))</f>
        <v>ignore</v>
      </c>
      <c r="O363" s="1" t="str">
        <f ca="1">IF(OR(historyTags!O363="white",historyTags!O363="yellow",historyTags!O363="grey"),IF('Currently Exported 2'!O363=1, "have", "missing"),IF('Currently Exported 2'!O363=1, "extra", "ignore"))</f>
        <v>ignore</v>
      </c>
      <c r="P363" s="1" t="str">
        <f ca="1">IF(OR(historyTags!P363="white",historyTags!P363="yellow",historyTags!P363="grey"),IF('Currently Exported 2'!P363=1, "have", "missing"),IF('Currently Exported 2'!P363=1, "extra", "ignore"))</f>
        <v>ignore</v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IF(OR(historyTags!B364="white",historyTags!B364="yellow",historyTags!B364="grey"),IF('Currently Exported 2'!B364=1, "have", "missing"),IF('Currently Exported 2'!B364=1, "extra", "ignore"))</f>
        <v>ignore</v>
      </c>
      <c r="C364" s="1" t="str">
        <f ca="1">IF(OR(historyTags!C364="white",historyTags!C364="yellow",historyTags!C364="grey"),IF('Currently Exported 2'!C364=1, "have", "missing"),IF('Currently Exported 2'!C364=1, "extra", "ignore"))</f>
        <v>ignore</v>
      </c>
      <c r="D364" s="1" t="str">
        <f ca="1">IF(OR(historyTags!D364="white",historyTags!D364="yellow",historyTags!D364="grey"),IF('Currently Exported 2'!D364=1, "have", "missing"),IF('Currently Exported 2'!D364=1, "extra", "ignore"))</f>
        <v>ignore</v>
      </c>
      <c r="E364" s="1" t="str">
        <f ca="1">IF(OR(historyTags!E364="white",historyTags!E364="yellow",historyTags!E364="grey"),IF('Currently Exported 2'!E364=1, "have", "missing"),IF('Currently Exported 2'!E364=1, "extra", "ignore"))</f>
        <v>ignore</v>
      </c>
      <c r="F364" s="1" t="str">
        <f ca="1">IF(OR(historyTags!F364="white",historyTags!F364="yellow",historyTags!F364="grey"),IF('Currently Exported 2'!F364=1, "have", "missing"),IF('Currently Exported 2'!F364=1, "extra", "ignore"))</f>
        <v>ignore</v>
      </c>
      <c r="G364" s="1" t="str">
        <f ca="1">IF(OR(historyTags!G364="white",historyTags!G364="yellow",historyTags!G364="grey"),IF('Currently Exported 2'!G364=1, "have", "missing"),IF('Currently Exported 2'!G364=1, "extra", "ignore"))</f>
        <v>ignore</v>
      </c>
      <c r="H364" s="1" t="str">
        <f ca="1">IF(OR(historyTags!H364="white",historyTags!H364="yellow",historyTags!H364="grey"),IF('Currently Exported 2'!H364=1, "have", "missing"),IF('Currently Exported 2'!H364=1, "extra", "ignore"))</f>
        <v>ignore</v>
      </c>
      <c r="I364" s="1" t="str">
        <f ca="1">IF(OR(historyTags!I364="white",historyTags!I364="yellow",historyTags!I364="grey"),IF('Currently Exported 2'!I364=1, "have", "missing"),IF('Currently Exported 2'!I364=1, "extra", "ignore"))</f>
        <v>ignore</v>
      </c>
      <c r="J364" s="1" t="str">
        <f ca="1">IF(OR(historyTags!J364="white",historyTags!J364="yellow",historyTags!J364="grey"),IF('Currently Exported 2'!J364=1, "have", "missing"),IF('Currently Exported 2'!J364=1, "extra", "ignore"))</f>
        <v>ignore</v>
      </c>
      <c r="K364" s="1" t="str">
        <f ca="1">IF(OR(historyTags!K364="white",historyTags!K364="yellow",historyTags!K364="grey"),IF('Currently Exported 2'!K364=1, "have", "missing"),IF('Currently Exported 2'!K364=1, "extra", "ignore"))</f>
        <v>ignore</v>
      </c>
      <c r="L364" s="1" t="str">
        <f ca="1">IF(OR(historyTags!L364="white",historyTags!L364="yellow",historyTags!L364="grey"),IF('Currently Exported 2'!L364=1, "have", "missing"),IF('Currently Exported 2'!L364=1, "extra", "ignore"))</f>
        <v>ignore</v>
      </c>
      <c r="M364" s="1" t="str">
        <f ca="1">IF(OR(historyTags!M364="white",historyTags!M364="yellow",historyTags!M364="grey"),IF('Currently Exported 2'!M364=1, "have", "missing"),IF('Currently Exported 2'!M364=1, "extra", "ignore"))</f>
        <v>ignore</v>
      </c>
      <c r="N364" s="1" t="str">
        <f ca="1">IF(OR(historyTags!N364="white",historyTags!N364="yellow",historyTags!N364="grey"),IF('Currently Exported 2'!N364=1, "have", "missing"),IF('Currently Exported 2'!N364=1, "extra", "ignore"))</f>
        <v>ignore</v>
      </c>
      <c r="O364" s="1" t="str">
        <f ca="1">IF(OR(historyTags!O364="white",historyTags!O364="yellow",historyTags!O364="grey"),IF('Currently Exported 2'!O364=1, "have", "missing"),IF('Currently Exported 2'!O364=1, "extra", "ignore"))</f>
        <v>ignore</v>
      </c>
      <c r="P364" s="1" t="str">
        <f ca="1">IF(OR(historyTags!P364="white",historyTags!P364="yellow",historyTags!P364="grey"),IF('Currently Exported 2'!P364=1, "have", "missing"),IF('Currently Exported 2'!P364=1, "extra", "ignore"))</f>
        <v>ignore</v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IF(OR(historyTags!B365="white",historyTags!B365="yellow",historyTags!B365="grey"),IF('Currently Exported 2'!B365=1, "have", "missing"),IF('Currently Exported 2'!B365=1, "extra", "ignore"))</f>
        <v>ignore</v>
      </c>
      <c r="C365" s="1" t="str">
        <f ca="1">IF(OR(historyTags!C365="white",historyTags!C365="yellow",historyTags!C365="grey"),IF('Currently Exported 2'!C365=1, "have", "missing"),IF('Currently Exported 2'!C365=1, "extra", "ignore"))</f>
        <v>ignore</v>
      </c>
      <c r="D365" s="1" t="str">
        <f ca="1">IF(OR(historyTags!D365="white",historyTags!D365="yellow",historyTags!D365="grey"),IF('Currently Exported 2'!D365=1, "have", "missing"),IF('Currently Exported 2'!D365=1, "extra", "ignore"))</f>
        <v>ignore</v>
      </c>
      <c r="E365" s="1" t="str">
        <f ca="1">IF(OR(historyTags!E365="white",historyTags!E365="yellow",historyTags!E365="grey"),IF('Currently Exported 2'!E365=1, "have", "missing"),IF('Currently Exported 2'!E365=1, "extra", "ignore"))</f>
        <v>ignore</v>
      </c>
      <c r="F365" s="1" t="str">
        <f ca="1">IF(OR(historyTags!F365="white",historyTags!F365="yellow",historyTags!F365="grey"),IF('Currently Exported 2'!F365=1, "have", "missing"),IF('Currently Exported 2'!F365=1, "extra", "ignore"))</f>
        <v>ignore</v>
      </c>
      <c r="G365" s="1" t="str">
        <f ca="1">IF(OR(historyTags!G365="white",historyTags!G365="yellow",historyTags!G365="grey"),IF('Currently Exported 2'!G365=1, "have", "missing"),IF('Currently Exported 2'!G365=1, "extra", "ignore"))</f>
        <v>ignore</v>
      </c>
      <c r="H365" s="1" t="str">
        <f ca="1">IF(OR(historyTags!H365="white",historyTags!H365="yellow",historyTags!H365="grey"),IF('Currently Exported 2'!H365=1, "have", "missing"),IF('Currently Exported 2'!H365=1, "extra", "ignore"))</f>
        <v>ignore</v>
      </c>
      <c r="I365" s="1" t="str">
        <f ca="1">IF(OR(historyTags!I365="white",historyTags!I365="yellow",historyTags!I365="grey"),IF('Currently Exported 2'!I365=1, "have", "missing"),IF('Currently Exported 2'!I365=1, "extra", "ignore"))</f>
        <v>ignore</v>
      </c>
      <c r="J365" s="1" t="str">
        <f ca="1">IF(OR(historyTags!J365="white",historyTags!J365="yellow",historyTags!J365="grey"),IF('Currently Exported 2'!J365=1, "have", "missing"),IF('Currently Exported 2'!J365=1, "extra", "ignore"))</f>
        <v>ignore</v>
      </c>
      <c r="K365" s="1" t="str">
        <f ca="1">IF(OR(historyTags!K365="white",historyTags!K365="yellow",historyTags!K365="grey"),IF('Currently Exported 2'!K365=1, "have", "missing"),IF('Currently Exported 2'!K365=1, "extra", "ignore"))</f>
        <v>ignore</v>
      </c>
      <c r="L365" s="1" t="str">
        <f ca="1">IF(OR(historyTags!L365="white",historyTags!L365="yellow",historyTags!L365="grey"),IF('Currently Exported 2'!L365=1, "have", "missing"),IF('Currently Exported 2'!L365=1, "extra", "ignore"))</f>
        <v>ignore</v>
      </c>
      <c r="M365" s="1" t="str">
        <f ca="1">IF(OR(historyTags!M365="white",historyTags!M365="yellow",historyTags!M365="grey"),IF('Currently Exported 2'!M365=1, "have", "missing"),IF('Currently Exported 2'!M365=1, "extra", "ignore"))</f>
        <v>ignore</v>
      </c>
      <c r="N365" s="1" t="str">
        <f ca="1">IF(OR(historyTags!N365="white",historyTags!N365="yellow",historyTags!N365="grey"),IF('Currently Exported 2'!N365=1, "have", "missing"),IF('Currently Exported 2'!N365=1, "extra", "ignore"))</f>
        <v>ignore</v>
      </c>
      <c r="O365" s="1" t="str">
        <f ca="1">IF(OR(historyTags!O365="white",historyTags!O365="yellow",historyTags!O365="grey"),IF('Currently Exported 2'!O365=1, "have", "missing"),IF('Currently Exported 2'!O365=1, "extra", "ignore"))</f>
        <v>ignore</v>
      </c>
      <c r="P365" s="1" t="str">
        <f ca="1">IF(OR(historyTags!P365="white",historyTags!P365="yellow",historyTags!P365="grey"),IF('Currently Exported 2'!P365=1, "have", "missing"),IF('Currently Exported 2'!P365=1, "extra", "ignore"))</f>
        <v>ignore</v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IF(OR(historyTags!B366="white",historyTags!B366="yellow",historyTags!B366="grey"),IF('Currently Exported 2'!B366=1, "have", "missing"),IF('Currently Exported 2'!B366=1, "extra", "ignore"))</f>
        <v>ignore</v>
      </c>
      <c r="C366" s="1" t="str">
        <f ca="1">IF(OR(historyTags!C366="white",historyTags!C366="yellow",historyTags!C366="grey"),IF('Currently Exported 2'!C366=1, "have", "missing"),IF('Currently Exported 2'!C366=1, "extra", "ignore"))</f>
        <v>ignore</v>
      </c>
      <c r="D366" s="1" t="str">
        <f ca="1">IF(OR(historyTags!D366="white",historyTags!D366="yellow",historyTags!D366="grey"),IF('Currently Exported 2'!D366=1, "have", "missing"),IF('Currently Exported 2'!D366=1, "extra", "ignore"))</f>
        <v>ignore</v>
      </c>
      <c r="E366" s="1" t="str">
        <f ca="1">IF(OR(historyTags!E366="white",historyTags!E366="yellow",historyTags!E366="grey"),IF('Currently Exported 2'!E366=1, "have", "missing"),IF('Currently Exported 2'!E366=1, "extra", "ignore"))</f>
        <v>ignore</v>
      </c>
      <c r="F366" s="1" t="str">
        <f ca="1">IF(OR(historyTags!F366="white",historyTags!F366="yellow",historyTags!F366="grey"),IF('Currently Exported 2'!F366=1, "have", "missing"),IF('Currently Exported 2'!F366=1, "extra", "ignore"))</f>
        <v>ignore</v>
      </c>
      <c r="G366" s="1" t="str">
        <f ca="1">IF(OR(historyTags!G366="white",historyTags!G366="yellow",historyTags!G366="grey"),IF('Currently Exported 2'!G366=1, "have", "missing"),IF('Currently Exported 2'!G366=1, "extra", "ignore"))</f>
        <v>ignore</v>
      </c>
      <c r="H366" s="1" t="str">
        <f ca="1">IF(OR(historyTags!H366="white",historyTags!H366="yellow",historyTags!H366="grey"),IF('Currently Exported 2'!H366=1, "have", "missing"),IF('Currently Exported 2'!H366=1, "extra", "ignore"))</f>
        <v>ignore</v>
      </c>
      <c r="I366" s="1" t="str">
        <f ca="1">IF(OR(historyTags!I366="white",historyTags!I366="yellow",historyTags!I366="grey"),IF('Currently Exported 2'!I366=1, "have", "missing"),IF('Currently Exported 2'!I366=1, "extra", "ignore"))</f>
        <v>ignore</v>
      </c>
      <c r="J366" s="1" t="str">
        <f ca="1">IF(OR(historyTags!J366="white",historyTags!J366="yellow",historyTags!J366="grey"),IF('Currently Exported 2'!J366=1, "have", "missing"),IF('Currently Exported 2'!J366=1, "extra", "ignore"))</f>
        <v>ignore</v>
      </c>
      <c r="K366" s="1" t="str">
        <f ca="1">IF(OR(historyTags!K366="white",historyTags!K366="yellow",historyTags!K366="grey"),IF('Currently Exported 2'!K366=1, "have", "missing"),IF('Currently Exported 2'!K366=1, "extra", "ignore"))</f>
        <v>ignore</v>
      </c>
      <c r="L366" s="1" t="str">
        <f ca="1">IF(OR(historyTags!L366="white",historyTags!L366="yellow",historyTags!L366="grey"),IF('Currently Exported 2'!L366=1, "have", "missing"),IF('Currently Exported 2'!L366=1, "extra", "ignore"))</f>
        <v>ignore</v>
      </c>
      <c r="M366" s="1" t="str">
        <f ca="1">IF(OR(historyTags!M366="white",historyTags!M366="yellow",historyTags!M366="grey"),IF('Currently Exported 2'!M366=1, "have", "missing"),IF('Currently Exported 2'!M366=1, "extra", "ignore"))</f>
        <v>ignore</v>
      </c>
      <c r="N366" s="1" t="str">
        <f ca="1">IF(OR(historyTags!N366="white",historyTags!N366="yellow",historyTags!N366="grey"),IF('Currently Exported 2'!N366=1, "have", "missing"),IF('Currently Exported 2'!N366=1, "extra", "ignore"))</f>
        <v>ignore</v>
      </c>
      <c r="O366" s="1" t="str">
        <f ca="1">IF(OR(historyTags!O366="white",historyTags!O366="yellow",historyTags!O366="grey"),IF('Currently Exported 2'!O366=1, "have", "missing"),IF('Currently Exported 2'!O366=1, "extra", "ignore"))</f>
        <v>ignore</v>
      </c>
      <c r="P366" s="1" t="str">
        <f ca="1">IF(OR(historyTags!P366="white",historyTags!P366="yellow",historyTags!P366="grey"),IF('Currently Exported 2'!P366=1, "have", "missing"),IF('Currently Exported 2'!P366=1, "extra", "ignore"))</f>
        <v>ignore</v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IF(OR(historyTags!B367="white",historyTags!B367="yellow",historyTags!B367="grey"),IF('Currently Exported 2'!B367=1, "have", "missing"),IF('Currently Exported 2'!B367=1, "extra", "ignore"))</f>
        <v>ignore</v>
      </c>
      <c r="C367" s="1" t="str">
        <f ca="1">IF(OR(historyTags!C367="white",historyTags!C367="yellow",historyTags!C367="grey"),IF('Currently Exported 2'!C367=1, "have", "missing"),IF('Currently Exported 2'!C367=1, "extra", "ignore"))</f>
        <v>ignore</v>
      </c>
      <c r="D367" s="1" t="str">
        <f ca="1">IF(OR(historyTags!D367="white",historyTags!D367="yellow",historyTags!D367="grey"),IF('Currently Exported 2'!D367=1, "have", "missing"),IF('Currently Exported 2'!D367=1, "extra", "ignore"))</f>
        <v>ignore</v>
      </c>
      <c r="E367" s="1" t="str">
        <f ca="1">IF(OR(historyTags!E367="white",historyTags!E367="yellow",historyTags!E367="grey"),IF('Currently Exported 2'!E367=1, "have", "missing"),IF('Currently Exported 2'!E367=1, "extra", "ignore"))</f>
        <v>ignore</v>
      </c>
      <c r="F367" s="1" t="str">
        <f ca="1">IF(OR(historyTags!F367="white",historyTags!F367="yellow",historyTags!F367="grey"),IF('Currently Exported 2'!F367=1, "have", "missing"),IF('Currently Exported 2'!F367=1, "extra", "ignore"))</f>
        <v>ignore</v>
      </c>
      <c r="G367" s="1" t="str">
        <f ca="1">IF(OR(historyTags!G367="white",historyTags!G367="yellow",historyTags!G367="grey"),IF('Currently Exported 2'!G367=1, "have", "missing"),IF('Currently Exported 2'!G367=1, "extra", "ignore"))</f>
        <v>ignore</v>
      </c>
      <c r="H367" s="1" t="str">
        <f ca="1">IF(OR(historyTags!H367="white",historyTags!H367="yellow",historyTags!H367="grey"),IF('Currently Exported 2'!H367=1, "have", "missing"),IF('Currently Exported 2'!H367=1, "extra", "ignore"))</f>
        <v>ignore</v>
      </c>
      <c r="I367" s="1" t="str">
        <f ca="1">IF(OR(historyTags!I367="white",historyTags!I367="yellow",historyTags!I367="grey"),IF('Currently Exported 2'!I367=1, "have", "missing"),IF('Currently Exported 2'!I367=1, "extra", "ignore"))</f>
        <v>ignore</v>
      </c>
      <c r="J367" s="1" t="str">
        <f ca="1">IF(OR(historyTags!J367="white",historyTags!J367="yellow",historyTags!J367="grey"),IF('Currently Exported 2'!J367=1, "have", "missing"),IF('Currently Exported 2'!J367=1, "extra", "ignore"))</f>
        <v>ignore</v>
      </c>
      <c r="K367" s="1" t="str">
        <f ca="1">IF(OR(historyTags!K367="white",historyTags!K367="yellow",historyTags!K367="grey"),IF('Currently Exported 2'!K367=1, "have", "missing"),IF('Currently Exported 2'!K367=1, "extra", "ignore"))</f>
        <v>ignore</v>
      </c>
      <c r="L367" s="1" t="str">
        <f ca="1">IF(OR(historyTags!L367="white",historyTags!L367="yellow",historyTags!L367="grey"),IF('Currently Exported 2'!L367=1, "have", "missing"),IF('Currently Exported 2'!L367=1, "extra", "ignore"))</f>
        <v>ignore</v>
      </c>
      <c r="M367" s="1" t="str">
        <f ca="1">IF(OR(historyTags!M367="white",historyTags!M367="yellow",historyTags!M367="grey"),IF('Currently Exported 2'!M367=1, "have", "missing"),IF('Currently Exported 2'!M367=1, "extra", "ignore"))</f>
        <v>ignore</v>
      </c>
      <c r="N367" s="1" t="str">
        <f ca="1">IF(OR(historyTags!N367="white",historyTags!N367="yellow",historyTags!N367="grey"),IF('Currently Exported 2'!N367=1, "have", "missing"),IF('Currently Exported 2'!N367=1, "extra", "ignore"))</f>
        <v>ignore</v>
      </c>
      <c r="O367" s="1" t="str">
        <f ca="1">IF(OR(historyTags!O367="white",historyTags!O367="yellow",historyTags!O367="grey"),IF('Currently Exported 2'!O367=1, "have", "missing"),IF('Currently Exported 2'!O367=1, "extra", "ignore"))</f>
        <v>ignore</v>
      </c>
      <c r="P367" s="1" t="str">
        <f ca="1">IF(OR(historyTags!P367="white",historyTags!P367="yellow",historyTags!P367="grey"),IF('Currently Exported 2'!P367=1, "have", "missing"),IF('Currently Exported 2'!P367=1, "extra", "ignore"))</f>
        <v>have</v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IF(OR(historyTags!B368="white",historyTags!B368="yellow",historyTags!B368="grey"),IF('Currently Exported 2'!B368=1, "have", "missing"),IF('Currently Exported 2'!B368=1, "extra", "ignore"))</f>
        <v>ignore</v>
      </c>
      <c r="C368" s="1" t="str">
        <f ca="1">IF(OR(historyTags!C368="white",historyTags!C368="yellow",historyTags!C368="grey"),IF('Currently Exported 2'!C368=1, "have", "missing"),IF('Currently Exported 2'!C368=1, "extra", "ignore"))</f>
        <v>ignore</v>
      </c>
      <c r="D368" s="1" t="str">
        <f ca="1">IF(OR(historyTags!D368="white",historyTags!D368="yellow",historyTags!D368="grey"),IF('Currently Exported 2'!D368=1, "have", "missing"),IF('Currently Exported 2'!D368=1, "extra", "ignore"))</f>
        <v>ignore</v>
      </c>
      <c r="E368" s="1" t="str">
        <f ca="1">IF(OR(historyTags!E368="white",historyTags!E368="yellow",historyTags!E368="grey"),IF('Currently Exported 2'!E368=1, "have", "missing"),IF('Currently Exported 2'!E368=1, "extra", "ignore"))</f>
        <v>ignore</v>
      </c>
      <c r="F368" s="1" t="str">
        <f ca="1">IF(OR(historyTags!F368="white",historyTags!F368="yellow",historyTags!F368="grey"),IF('Currently Exported 2'!F368=1, "have", "missing"),IF('Currently Exported 2'!F368=1, "extra", "ignore"))</f>
        <v>ignore</v>
      </c>
      <c r="G368" s="1" t="str">
        <f ca="1">IF(OR(historyTags!G368="white",historyTags!G368="yellow",historyTags!G368="grey"),IF('Currently Exported 2'!G368=1, "have", "missing"),IF('Currently Exported 2'!G368=1, "extra", "ignore"))</f>
        <v>ignore</v>
      </c>
      <c r="H368" s="1" t="str">
        <f ca="1">IF(OR(historyTags!H368="white",historyTags!H368="yellow",historyTags!H368="grey"),IF('Currently Exported 2'!H368=1, "have", "missing"),IF('Currently Exported 2'!H368=1, "extra", "ignore"))</f>
        <v>ignore</v>
      </c>
      <c r="I368" s="1" t="str">
        <f ca="1">IF(OR(historyTags!I368="white",historyTags!I368="yellow",historyTags!I368="grey"),IF('Currently Exported 2'!I368=1, "have", "missing"),IF('Currently Exported 2'!I368=1, "extra", "ignore"))</f>
        <v>ignore</v>
      </c>
      <c r="J368" s="1" t="str">
        <f ca="1">IF(OR(historyTags!J368="white",historyTags!J368="yellow",historyTags!J368="grey"),IF('Currently Exported 2'!J368=1, "have", "missing"),IF('Currently Exported 2'!J368=1, "extra", "ignore"))</f>
        <v>ignore</v>
      </c>
      <c r="K368" s="1" t="str">
        <f ca="1">IF(OR(historyTags!K368="white",historyTags!K368="yellow",historyTags!K368="grey"),IF('Currently Exported 2'!K368=1, "have", "missing"),IF('Currently Exported 2'!K368=1, "extra", "ignore"))</f>
        <v>ignore</v>
      </c>
      <c r="L368" s="1" t="str">
        <f ca="1">IF(OR(historyTags!L368="white",historyTags!L368="yellow",historyTags!L368="grey"),IF('Currently Exported 2'!L368=1, "have", "missing"),IF('Currently Exported 2'!L368=1, "extra", "ignore"))</f>
        <v>ignore</v>
      </c>
      <c r="M368" s="1" t="str">
        <f ca="1">IF(OR(historyTags!M368="white",historyTags!M368="yellow",historyTags!M368="grey"),IF('Currently Exported 2'!M368=1, "have", "missing"),IF('Currently Exported 2'!M368=1, "extra", "ignore"))</f>
        <v>ignore</v>
      </c>
      <c r="N368" s="1" t="str">
        <f ca="1">IF(OR(historyTags!N368="white",historyTags!N368="yellow",historyTags!N368="grey"),IF('Currently Exported 2'!N368=1, "have", "missing"),IF('Currently Exported 2'!N368=1, "extra", "ignore"))</f>
        <v>ignore</v>
      </c>
      <c r="O368" s="1" t="str">
        <f ca="1">IF(OR(historyTags!O368="white",historyTags!O368="yellow",historyTags!O368="grey"),IF('Currently Exported 2'!O368=1, "have", "missing"),IF('Currently Exported 2'!O368=1, "extra", "ignore"))</f>
        <v>ignore</v>
      </c>
      <c r="P368" s="1" t="str">
        <f ca="1">IF(OR(historyTags!P368="white",historyTags!P368="yellow",historyTags!P368="grey"),IF('Currently Exported 2'!P368=1, "have", "missing"),IF('Currently Exported 2'!P368=1, "extra", "ignore"))</f>
        <v>ignore</v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IF(OR(historyTags!B369="white",historyTags!B369="yellow",historyTags!B369="grey"),IF('Currently Exported 2'!B369=1, "have", "missing"),IF('Currently Exported 2'!B369=1, "extra", "ignore"))</f>
        <v>ignore</v>
      </c>
      <c r="C369" s="1" t="str">
        <f ca="1">IF(OR(historyTags!C369="white",historyTags!C369="yellow",historyTags!C369="grey"),IF('Currently Exported 2'!C369=1, "have", "missing"),IF('Currently Exported 2'!C369=1, "extra", "ignore"))</f>
        <v>ignore</v>
      </c>
      <c r="D369" s="1" t="str">
        <f ca="1">IF(OR(historyTags!D369="white",historyTags!D369="yellow",historyTags!D369="grey"),IF('Currently Exported 2'!D369=1, "have", "missing"),IF('Currently Exported 2'!D369=1, "extra", "ignore"))</f>
        <v>have</v>
      </c>
      <c r="E369" s="1" t="str">
        <f ca="1">IF(OR(historyTags!E369="white",historyTags!E369="yellow",historyTags!E369="grey"),IF('Currently Exported 2'!E369=1, "have", "missing"),IF('Currently Exported 2'!E369=1, "extra", "ignore"))</f>
        <v>have</v>
      </c>
      <c r="F369" s="1" t="str">
        <f ca="1">IF(OR(historyTags!F369="white",historyTags!F369="yellow",historyTags!F369="grey"),IF('Currently Exported 2'!F369=1, "have", "missing"),IF('Currently Exported 2'!F369=1, "extra", "ignore"))</f>
        <v>have</v>
      </c>
      <c r="G369" s="1" t="str">
        <f ca="1">IF(OR(historyTags!G369="white",historyTags!G369="yellow",historyTags!G369="grey"),IF('Currently Exported 2'!G369=1, "have", "missing"),IF('Currently Exported 2'!G369=1, "extra", "ignore"))</f>
        <v>have</v>
      </c>
      <c r="H369" s="1" t="str">
        <f ca="1">IF(OR(historyTags!H369="white",historyTags!H369="yellow",historyTags!H369="grey"),IF('Currently Exported 2'!H369=1, "have", "missing"),IF('Currently Exported 2'!H369=1, "extra", "ignore"))</f>
        <v>have</v>
      </c>
      <c r="I369" s="1" t="str">
        <f ca="1">IF(OR(historyTags!I369="white",historyTags!I369="yellow",historyTags!I369="grey"),IF('Currently Exported 2'!I369=1, "have", "missing"),IF('Currently Exported 2'!I369=1, "extra", "ignore"))</f>
        <v>have</v>
      </c>
      <c r="J369" s="1" t="str">
        <f ca="1">IF(OR(historyTags!J369="white",historyTags!J369="yellow",historyTags!J369="grey"),IF('Currently Exported 2'!J369=1, "have", "missing"),IF('Currently Exported 2'!J369=1, "extra", "ignore"))</f>
        <v>have</v>
      </c>
      <c r="K369" s="1" t="str">
        <f ca="1">IF(OR(historyTags!K369="white",historyTags!K369="yellow",historyTags!K369="grey"),IF('Currently Exported 2'!K369=1, "have", "missing"),IF('Currently Exported 2'!K369=1, "extra", "ignore"))</f>
        <v>have</v>
      </c>
      <c r="L369" s="1" t="str">
        <f ca="1">IF(OR(historyTags!L369="white",historyTags!L369="yellow",historyTags!L369="grey"),IF('Currently Exported 2'!L369=1, "have", "missing"),IF('Currently Exported 2'!L369=1, "extra", "ignore"))</f>
        <v>have</v>
      </c>
      <c r="M369" s="1" t="str">
        <f ca="1">IF(OR(historyTags!M369="white",historyTags!M369="yellow",historyTags!M369="grey"),IF('Currently Exported 2'!M369=1, "have", "missing"),IF('Currently Exported 2'!M369=1, "extra", "ignore"))</f>
        <v>have</v>
      </c>
      <c r="N369" s="1" t="str">
        <f ca="1">IF(OR(historyTags!N369="white",historyTags!N369="yellow",historyTags!N369="grey"),IF('Currently Exported 2'!N369=1, "have", "missing"),IF('Currently Exported 2'!N369=1, "extra", "ignore"))</f>
        <v>have</v>
      </c>
      <c r="O369" s="1" t="str">
        <f ca="1">IF(OR(historyTags!O369="white",historyTags!O369="yellow",historyTags!O369="grey"),IF('Currently Exported 2'!O369=1, "have", "missing"),IF('Currently Exported 2'!O369=1, "extra", "ignore"))</f>
        <v>have</v>
      </c>
      <c r="P369" s="1" t="str">
        <f ca="1">IF(OR(historyTags!P369="white",historyTags!P369="yellow",historyTags!P369="grey"),IF('Currently Exported 2'!P369=1, "have", "missing"),IF('Currently Exported 2'!P369=1, "extra", "ignore"))</f>
        <v>ignore</v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IF(OR(historyTags!B370="white",historyTags!B370="yellow",historyTags!B370="grey"),IF('Currently Exported 2'!B370=1, "have", "missing"),IF('Currently Exported 2'!B370=1, "extra", "ignore"))</f>
        <v>ignore</v>
      </c>
      <c r="C370" s="1" t="str">
        <f ca="1">IF(OR(historyTags!C370="white",historyTags!C370="yellow",historyTags!C370="grey"),IF('Currently Exported 2'!C370=1, "have", "missing"),IF('Currently Exported 2'!C370=1, "extra", "ignore"))</f>
        <v>ignore</v>
      </c>
      <c r="D370" s="1" t="str">
        <f ca="1">IF(OR(historyTags!D370="white",historyTags!D370="yellow",historyTags!D370="grey"),IF('Currently Exported 2'!D370=1, "have", "missing"),IF('Currently Exported 2'!D370=1, "extra", "ignore"))</f>
        <v>have</v>
      </c>
      <c r="E370" s="1" t="str">
        <f ca="1">IF(OR(historyTags!E370="white",historyTags!E370="yellow",historyTags!E370="grey"),IF('Currently Exported 2'!E370=1, "have", "missing"),IF('Currently Exported 2'!E370=1, "extra", "ignore"))</f>
        <v>have</v>
      </c>
      <c r="F370" s="1" t="str">
        <f ca="1">IF(OR(historyTags!F370="white",historyTags!F370="yellow",historyTags!F370="grey"),IF('Currently Exported 2'!F370=1, "have", "missing"),IF('Currently Exported 2'!F370=1, "extra", "ignore"))</f>
        <v>have</v>
      </c>
      <c r="G370" s="1" t="str">
        <f ca="1">IF(OR(historyTags!G370="white",historyTags!G370="yellow",historyTags!G370="grey"),IF('Currently Exported 2'!G370=1, "have", "missing"),IF('Currently Exported 2'!G370=1, "extra", "ignore"))</f>
        <v>have</v>
      </c>
      <c r="H370" s="1" t="str">
        <f ca="1">IF(OR(historyTags!H370="white",historyTags!H370="yellow",historyTags!H370="grey"),IF('Currently Exported 2'!H370=1, "have", "missing"),IF('Currently Exported 2'!H370=1, "extra", "ignore"))</f>
        <v>have</v>
      </c>
      <c r="I370" s="1" t="str">
        <f ca="1">IF(OR(historyTags!I370="white",historyTags!I370="yellow",historyTags!I370="grey"),IF('Currently Exported 2'!I370=1, "have", "missing"),IF('Currently Exported 2'!I370=1, "extra", "ignore"))</f>
        <v>have</v>
      </c>
      <c r="J370" s="1" t="str">
        <f ca="1">IF(OR(historyTags!J370="white",historyTags!J370="yellow",historyTags!J370="grey"),IF('Currently Exported 2'!J370=1, "have", "missing"),IF('Currently Exported 2'!J370=1, "extra", "ignore"))</f>
        <v>have</v>
      </c>
      <c r="K370" s="1" t="str">
        <f ca="1">IF(OR(historyTags!K370="white",historyTags!K370="yellow",historyTags!K370="grey"),IF('Currently Exported 2'!K370=1, "have", "missing"),IF('Currently Exported 2'!K370=1, "extra", "ignore"))</f>
        <v>have</v>
      </c>
      <c r="L370" s="1" t="str">
        <f ca="1">IF(OR(historyTags!L370="white",historyTags!L370="yellow",historyTags!L370="grey"),IF('Currently Exported 2'!L370=1, "have", "missing"),IF('Currently Exported 2'!L370=1, "extra", "ignore"))</f>
        <v>have</v>
      </c>
      <c r="M370" s="1" t="str">
        <f ca="1">IF(OR(historyTags!M370="white",historyTags!M370="yellow",historyTags!M370="grey"),IF('Currently Exported 2'!M370=1, "have", "missing"),IF('Currently Exported 2'!M370=1, "extra", "ignore"))</f>
        <v>have</v>
      </c>
      <c r="N370" s="1" t="str">
        <f ca="1">IF(OR(historyTags!N370="white",historyTags!N370="yellow",historyTags!N370="grey"),IF('Currently Exported 2'!N370=1, "have", "missing"),IF('Currently Exported 2'!N370=1, "extra", "ignore"))</f>
        <v>have</v>
      </c>
      <c r="O370" s="1" t="str">
        <f ca="1">IF(OR(historyTags!O370="white",historyTags!O370="yellow",historyTags!O370="grey"),IF('Currently Exported 2'!O370=1, "have", "missing"),IF('Currently Exported 2'!O370=1, "extra", "ignore"))</f>
        <v>have</v>
      </c>
      <c r="P370" s="1" t="str">
        <f ca="1">IF(OR(historyTags!P370="white",historyTags!P370="yellow",historyTags!P370="grey"),IF('Currently Exported 2'!P370=1, "have", "missing"),IF('Currently Exported 2'!P370=1, "extra", "ignore"))</f>
        <v>ignore</v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IF(OR(historyTags!B371="white",historyTags!B371="yellow",historyTags!B371="grey"),IF('Currently Exported 2'!B371=1, "have", "missing"),IF('Currently Exported 2'!B371=1, "extra", "ignore"))</f>
        <v>ignore</v>
      </c>
      <c r="C371" s="1" t="str">
        <f ca="1">IF(OR(historyTags!C371="white",historyTags!C371="yellow",historyTags!C371="grey"),IF('Currently Exported 2'!C371=1, "have", "missing"),IF('Currently Exported 2'!C371=1, "extra", "ignore"))</f>
        <v>ignore</v>
      </c>
      <c r="D371" s="1" t="str">
        <f ca="1">IF(OR(historyTags!D371="white",historyTags!D371="yellow",historyTags!D371="grey"),IF('Currently Exported 2'!D371=1, "have", "missing"),IF('Currently Exported 2'!D371=1, "extra", "ignore"))</f>
        <v>ignore</v>
      </c>
      <c r="E371" s="1" t="str">
        <f ca="1">IF(OR(historyTags!E371="white",historyTags!E371="yellow",historyTags!E371="grey"),IF('Currently Exported 2'!E371=1, "have", "missing"),IF('Currently Exported 2'!E371=1, "extra", "ignore"))</f>
        <v>ignore</v>
      </c>
      <c r="F371" s="1" t="str">
        <f ca="1">IF(OR(historyTags!F371="white",historyTags!F371="yellow",historyTags!F371="grey"),IF('Currently Exported 2'!F371=1, "have", "missing"),IF('Currently Exported 2'!F371=1, "extra", "ignore"))</f>
        <v>missing</v>
      </c>
      <c r="G371" s="1" t="str">
        <f ca="1">IF(OR(historyTags!G371="white",historyTags!G371="yellow",historyTags!G371="grey"),IF('Currently Exported 2'!G371=1, "have", "missing"),IF('Currently Exported 2'!G371=1, "extra", "ignore"))</f>
        <v>ignore</v>
      </c>
      <c r="H371" s="1" t="str">
        <f ca="1">IF(OR(historyTags!H371="white",historyTags!H371="yellow",historyTags!H371="grey"),IF('Currently Exported 2'!H371=1, "have", "missing"),IF('Currently Exported 2'!H371=1, "extra", "ignore"))</f>
        <v>ignore</v>
      </c>
      <c r="I371" s="1" t="str">
        <f ca="1">IF(OR(historyTags!I371="white",historyTags!I371="yellow",historyTags!I371="grey"),IF('Currently Exported 2'!I371=1, "have", "missing"),IF('Currently Exported 2'!I371=1, "extra", "ignore"))</f>
        <v>ignore</v>
      </c>
      <c r="J371" s="1" t="str">
        <f ca="1">IF(OR(historyTags!J371="white",historyTags!J371="yellow",historyTags!J371="grey"),IF('Currently Exported 2'!J371=1, "have", "missing"),IF('Currently Exported 2'!J371=1, "extra", "ignore"))</f>
        <v>ignore</v>
      </c>
      <c r="K371" s="1" t="str">
        <f ca="1">IF(OR(historyTags!K371="white",historyTags!K371="yellow",historyTags!K371="grey"),IF('Currently Exported 2'!K371=1, "have", "missing"),IF('Currently Exported 2'!K371=1, "extra", "ignore"))</f>
        <v>ignore</v>
      </c>
      <c r="L371" s="1" t="str">
        <f ca="1">IF(OR(historyTags!L371="white",historyTags!L371="yellow",historyTags!L371="grey"),IF('Currently Exported 2'!L371=1, "have", "missing"),IF('Currently Exported 2'!L371=1, "extra", "ignore"))</f>
        <v>ignore</v>
      </c>
      <c r="M371" s="1" t="str">
        <f ca="1">IF(OR(historyTags!M371="white",historyTags!M371="yellow",historyTags!M371="grey"),IF('Currently Exported 2'!M371=1, "have", "missing"),IF('Currently Exported 2'!M371=1, "extra", "ignore"))</f>
        <v>ignore</v>
      </c>
      <c r="N371" s="1" t="str">
        <f ca="1">IF(OR(historyTags!N371="white",historyTags!N371="yellow",historyTags!N371="grey"),IF('Currently Exported 2'!N371=1, "have", "missing"),IF('Currently Exported 2'!N371=1, "extra", "ignore"))</f>
        <v>ignore</v>
      </c>
      <c r="O371" s="1" t="str">
        <f ca="1">IF(OR(historyTags!O371="white",historyTags!O371="yellow",historyTags!O371="grey"),IF('Currently Exported 2'!O371=1, "have", "missing"),IF('Currently Exported 2'!O371=1, "extra", "ignore"))</f>
        <v>ignore</v>
      </c>
      <c r="P371" s="1" t="str">
        <f ca="1">IF(OR(historyTags!P371="white",historyTags!P371="yellow",historyTags!P371="grey"),IF('Currently Exported 2'!P371=1, "have", "missing"),IF('Currently Exported 2'!P371=1, "extra", "ignore"))</f>
        <v>ignore</v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IF(OR(historyTags!B372="white",historyTags!B372="yellow",historyTags!B372="grey"),IF('Currently Exported 2'!B372=1, "have", "missing"),IF('Currently Exported 2'!B372=1, "extra", "ignore"))</f>
        <v>ignore</v>
      </c>
      <c r="C372" s="1" t="str">
        <f ca="1">IF(OR(historyTags!C372="white",historyTags!C372="yellow",historyTags!C372="grey"),IF('Currently Exported 2'!C372=1, "have", "missing"),IF('Currently Exported 2'!C372=1, "extra", "ignore"))</f>
        <v>ignore</v>
      </c>
      <c r="D372" s="1" t="str">
        <f ca="1">IF(OR(historyTags!D372="white",historyTags!D372="yellow",historyTags!D372="grey"),IF('Currently Exported 2'!D372=1, "have", "missing"),IF('Currently Exported 2'!D372=1, "extra", "ignore"))</f>
        <v>ignore</v>
      </c>
      <c r="E372" s="1" t="str">
        <f ca="1">IF(OR(historyTags!E372="white",historyTags!E372="yellow",historyTags!E372="grey"),IF('Currently Exported 2'!E372=1, "have", "missing"),IF('Currently Exported 2'!E372=1, "extra", "ignore"))</f>
        <v>ignore</v>
      </c>
      <c r="F372" s="1" t="str">
        <f ca="1">IF(OR(historyTags!F372="white",historyTags!F372="yellow",historyTags!F372="grey"),IF('Currently Exported 2'!F372=1, "have", "missing"),IF('Currently Exported 2'!F372=1, "extra", "ignore"))</f>
        <v>ignore</v>
      </c>
      <c r="G372" s="1" t="str">
        <f ca="1">IF(OR(historyTags!G372="white",historyTags!G372="yellow",historyTags!G372="grey"),IF('Currently Exported 2'!G372=1, "have", "missing"),IF('Currently Exported 2'!G372=1, "extra", "ignore"))</f>
        <v>ignore</v>
      </c>
      <c r="H372" s="1" t="str">
        <f ca="1">IF(OR(historyTags!H372="white",historyTags!H372="yellow",historyTags!H372="grey"),IF('Currently Exported 2'!H372=1, "have", "missing"),IF('Currently Exported 2'!H372=1, "extra", "ignore"))</f>
        <v>ignore</v>
      </c>
      <c r="I372" s="1" t="str">
        <f ca="1">IF(OR(historyTags!I372="white",historyTags!I372="yellow",historyTags!I372="grey"),IF('Currently Exported 2'!I372=1, "have", "missing"),IF('Currently Exported 2'!I372=1, "extra", "ignore"))</f>
        <v>ignore</v>
      </c>
      <c r="J372" s="1" t="str">
        <f ca="1">IF(OR(historyTags!J372="white",historyTags!J372="yellow",historyTags!J372="grey"),IF('Currently Exported 2'!J372=1, "have", "missing"),IF('Currently Exported 2'!J372=1, "extra", "ignore"))</f>
        <v>ignore</v>
      </c>
      <c r="K372" s="1" t="str">
        <f ca="1">IF(OR(historyTags!K372="white",historyTags!K372="yellow",historyTags!K372="grey"),IF('Currently Exported 2'!K372=1, "have", "missing"),IF('Currently Exported 2'!K372=1, "extra", "ignore"))</f>
        <v>ignore</v>
      </c>
      <c r="L372" s="1" t="str">
        <f ca="1">IF(OR(historyTags!L372="white",historyTags!L372="yellow",historyTags!L372="grey"),IF('Currently Exported 2'!L372=1, "have", "missing"),IF('Currently Exported 2'!L372=1, "extra", "ignore"))</f>
        <v>ignore</v>
      </c>
      <c r="M372" s="1" t="str">
        <f ca="1">IF(OR(historyTags!M372="white",historyTags!M372="yellow",historyTags!M372="grey"),IF('Currently Exported 2'!M372=1, "have", "missing"),IF('Currently Exported 2'!M372=1, "extra", "ignore"))</f>
        <v>ignore</v>
      </c>
      <c r="N372" s="1" t="str">
        <f ca="1">IF(OR(historyTags!N372="white",historyTags!N372="yellow",historyTags!N372="grey"),IF('Currently Exported 2'!N372=1, "have", "missing"),IF('Currently Exported 2'!N372=1, "extra", "ignore"))</f>
        <v>ignore</v>
      </c>
      <c r="O372" s="1" t="str">
        <f ca="1">IF(OR(historyTags!O372="white",historyTags!O372="yellow",historyTags!O372="grey"),IF('Currently Exported 2'!O372=1, "have", "missing"),IF('Currently Exported 2'!O372=1, "extra", "ignore"))</f>
        <v>ignore</v>
      </c>
      <c r="P372" s="1" t="str">
        <f ca="1">IF(OR(historyTags!P372="white",historyTags!P372="yellow",historyTags!P372="grey"),IF('Currently Exported 2'!P372=1, "have", "missing"),IF('Currently Exported 2'!P372=1, "extra", "ignore"))</f>
        <v>have</v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IF(OR(historyTags!B373="white",historyTags!B373="yellow",historyTags!B373="grey"),IF('Currently Exported 2'!B373=1, "have", "missing"),IF('Currently Exported 2'!B373=1, "extra", "ignore"))</f>
        <v>ignore</v>
      </c>
      <c r="C373" s="1" t="str">
        <f ca="1">IF(OR(historyTags!C373="white",historyTags!C373="yellow",historyTags!C373="grey"),IF('Currently Exported 2'!C373=1, "have", "missing"),IF('Currently Exported 2'!C373=1, "extra", "ignore"))</f>
        <v>ignore</v>
      </c>
      <c r="D373" s="1" t="str">
        <f ca="1">IF(OR(historyTags!D373="white",historyTags!D373="yellow",historyTags!D373="grey"),IF('Currently Exported 2'!D373=1, "have", "missing"),IF('Currently Exported 2'!D373=1, "extra", "ignore"))</f>
        <v>ignore</v>
      </c>
      <c r="E373" s="1" t="str">
        <f ca="1">IF(OR(historyTags!E373="white",historyTags!E373="yellow",historyTags!E373="grey"),IF('Currently Exported 2'!E373=1, "have", "missing"),IF('Currently Exported 2'!E373=1, "extra", "ignore"))</f>
        <v>ignore</v>
      </c>
      <c r="F373" s="1" t="str">
        <f ca="1">IF(OR(historyTags!F373="white",historyTags!F373="yellow",historyTags!F373="grey"),IF('Currently Exported 2'!F373=1, "have", "missing"),IF('Currently Exported 2'!F373=1, "extra", "ignore"))</f>
        <v>ignore</v>
      </c>
      <c r="G373" s="1" t="str">
        <f ca="1">IF(OR(historyTags!G373="white",historyTags!G373="yellow",historyTags!G373="grey"),IF('Currently Exported 2'!G373=1, "have", "missing"),IF('Currently Exported 2'!G373=1, "extra", "ignore"))</f>
        <v>ignore</v>
      </c>
      <c r="H373" s="1" t="str">
        <f ca="1">IF(OR(historyTags!H373="white",historyTags!H373="yellow",historyTags!H373="grey"),IF('Currently Exported 2'!H373=1, "have", "missing"),IF('Currently Exported 2'!H373=1, "extra", "ignore"))</f>
        <v>ignore</v>
      </c>
      <c r="I373" s="1" t="str">
        <f ca="1">IF(OR(historyTags!I373="white",historyTags!I373="yellow",historyTags!I373="grey"),IF('Currently Exported 2'!I373=1, "have", "missing"),IF('Currently Exported 2'!I373=1, "extra", "ignore"))</f>
        <v>ignore</v>
      </c>
      <c r="J373" s="1" t="str">
        <f ca="1">IF(OR(historyTags!J373="white",historyTags!J373="yellow",historyTags!J373="grey"),IF('Currently Exported 2'!J373=1, "have", "missing"),IF('Currently Exported 2'!J373=1, "extra", "ignore"))</f>
        <v>ignore</v>
      </c>
      <c r="K373" s="1" t="str">
        <f ca="1">IF(OR(historyTags!K373="white",historyTags!K373="yellow",historyTags!K373="grey"),IF('Currently Exported 2'!K373=1, "have", "missing"),IF('Currently Exported 2'!K373=1, "extra", "ignore"))</f>
        <v>ignore</v>
      </c>
      <c r="L373" s="1" t="str">
        <f ca="1">IF(OR(historyTags!L373="white",historyTags!L373="yellow",historyTags!L373="grey"),IF('Currently Exported 2'!L373=1, "have", "missing"),IF('Currently Exported 2'!L373=1, "extra", "ignore"))</f>
        <v>ignore</v>
      </c>
      <c r="M373" s="1" t="str">
        <f ca="1">IF(OR(historyTags!M373="white",historyTags!M373="yellow",historyTags!M373="grey"),IF('Currently Exported 2'!M373=1, "have", "missing"),IF('Currently Exported 2'!M373=1, "extra", "ignore"))</f>
        <v>ignore</v>
      </c>
      <c r="N373" s="1" t="str">
        <f ca="1">IF(OR(historyTags!N373="white",historyTags!N373="yellow",historyTags!N373="grey"),IF('Currently Exported 2'!N373=1, "have", "missing"),IF('Currently Exported 2'!N373=1, "extra", "ignore"))</f>
        <v>ignore</v>
      </c>
      <c r="O373" s="1" t="str">
        <f ca="1">IF(OR(historyTags!O373="white",historyTags!O373="yellow",historyTags!O373="grey"),IF('Currently Exported 2'!O373=1, "have", "missing"),IF('Currently Exported 2'!O373=1, "extra", "ignore"))</f>
        <v>ignore</v>
      </c>
      <c r="P373" s="1" t="str">
        <f ca="1">IF(OR(historyTags!P373="white",historyTags!P373="yellow",historyTags!P373="grey"),IF('Currently Exported 2'!P373=1, "have", "missing"),IF('Currently Exported 2'!P373=1, "extra", "ignore"))</f>
        <v>have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IF(OR(historyTags!B374="white",historyTags!B374="yellow",historyTags!B374="grey"),IF('Currently Exported 2'!B374=1, "have", "missing"),IF('Currently Exported 2'!B374=1, "extra", "ignore"))</f>
        <v>ignore</v>
      </c>
      <c r="C374" s="1" t="str">
        <f ca="1">IF(OR(historyTags!C374="white",historyTags!C374="yellow",historyTags!C374="grey"),IF('Currently Exported 2'!C374=1, "have", "missing"),IF('Currently Exported 2'!C374=1, "extra", "ignore"))</f>
        <v>ignore</v>
      </c>
      <c r="D374" s="1" t="str">
        <f ca="1">IF(OR(historyTags!D374="white",historyTags!D374="yellow",historyTags!D374="grey"),IF('Currently Exported 2'!D374=1, "have", "missing"),IF('Currently Exported 2'!D374=1, "extra", "ignore"))</f>
        <v>extra</v>
      </c>
      <c r="E374" s="1" t="str">
        <f ca="1">IF(OR(historyTags!E374="white",historyTags!E374="yellow",historyTags!E374="grey"),IF('Currently Exported 2'!E374=1, "have", "missing"),IF('Currently Exported 2'!E374=1, "extra", "ignore"))</f>
        <v>extra</v>
      </c>
      <c r="F374" s="1" t="str">
        <f ca="1">IF(OR(historyTags!F374="white",historyTags!F374="yellow",historyTags!F374="grey"),IF('Currently Exported 2'!F374=1, "have", "missing"),IF('Currently Exported 2'!F374=1, "extra", "ignore"))</f>
        <v>extra</v>
      </c>
      <c r="G374" s="1" t="str">
        <f ca="1">IF(OR(historyTags!G374="white",historyTags!G374="yellow",historyTags!G374="grey"),IF('Currently Exported 2'!G374=1, "have", "missing"),IF('Currently Exported 2'!G374=1, "extra", "ignore"))</f>
        <v>extra</v>
      </c>
      <c r="H374" s="1" t="str">
        <f ca="1">IF(OR(historyTags!H374="white",historyTags!H374="yellow",historyTags!H374="grey"),IF('Currently Exported 2'!H374=1, "have", "missing"),IF('Currently Exported 2'!H374=1, "extra", "ignore"))</f>
        <v>extra</v>
      </c>
      <c r="I374" s="1" t="str">
        <f ca="1">IF(OR(historyTags!I374="white",historyTags!I374="yellow",historyTags!I374="grey"),IF('Currently Exported 2'!I374=1, "have", "missing"),IF('Currently Exported 2'!I374=1, "extra", "ignore"))</f>
        <v>extra</v>
      </c>
      <c r="J374" s="1" t="str">
        <f ca="1">IF(OR(historyTags!J374="white",historyTags!J374="yellow",historyTags!J374="grey"),IF('Currently Exported 2'!J374=1, "have", "missing"),IF('Currently Exported 2'!J374=1, "extra", "ignore"))</f>
        <v>extra</v>
      </c>
      <c r="K374" s="1" t="str">
        <f ca="1">IF(OR(historyTags!K374="white",historyTags!K374="yellow",historyTags!K374="grey"),IF('Currently Exported 2'!K374=1, "have", "missing"),IF('Currently Exported 2'!K374=1, "extra", "ignore"))</f>
        <v>extra</v>
      </c>
      <c r="L374" s="1" t="str">
        <f ca="1">IF(OR(historyTags!L374="white",historyTags!L374="yellow",historyTags!L374="grey"),IF('Currently Exported 2'!L374=1, "have", "missing"),IF('Currently Exported 2'!L374=1, "extra", "ignore"))</f>
        <v>extra</v>
      </c>
      <c r="M374" s="1" t="str">
        <f ca="1">IF(OR(historyTags!M374="white",historyTags!M374="yellow",historyTags!M374="grey"),IF('Currently Exported 2'!M374=1, "have", "missing"),IF('Currently Exported 2'!M374=1, "extra", "ignore"))</f>
        <v>extra</v>
      </c>
      <c r="N374" s="1" t="str">
        <f ca="1">IF(OR(historyTags!N374="white",historyTags!N374="yellow",historyTags!N374="grey"),IF('Currently Exported 2'!N374=1, "have", "missing"),IF('Currently Exported 2'!N374=1, "extra", "ignore"))</f>
        <v>extra</v>
      </c>
      <c r="O374" s="1" t="str">
        <f ca="1">IF(OR(historyTags!O374="white",historyTags!O374="yellow",historyTags!O374="grey"),IF('Currently Exported 2'!O374=1, "have", "missing"),IF('Currently Exported 2'!O374=1, "extra", "ignore"))</f>
        <v>extra</v>
      </c>
      <c r="P374" s="1" t="str">
        <f ca="1">IF(OR(historyTags!P374="white",historyTags!P374="yellow",historyTags!P374="grey"),IF('Currently Exported 2'!P374=1, "have", "missing"),IF('Currently Exported 2'!P374=1, "extra", "ignore"))</f>
        <v>ignore</v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IF(OR(historyTags!B375="white",historyTags!B375="yellow",historyTags!B375="grey"),IF('Currently Exported 2'!B375=1, "have", "missing"),IF('Currently Exported 2'!B375=1, "extra", "ignore"))</f>
        <v>ignore</v>
      </c>
      <c r="C375" s="1" t="str">
        <f ca="1">IF(OR(historyTags!C375="white",historyTags!C375="yellow",historyTags!C375="grey"),IF('Currently Exported 2'!C375=1, "have", "missing"),IF('Currently Exported 2'!C375=1, "extra", "ignore"))</f>
        <v>ignore</v>
      </c>
      <c r="D375" s="1" t="str">
        <f ca="1">IF(OR(historyTags!D375="white",historyTags!D375="yellow",historyTags!D375="grey"),IF('Currently Exported 2'!D375=1, "have", "missing"),IF('Currently Exported 2'!D375=1, "extra", "ignore"))</f>
        <v>ignore</v>
      </c>
      <c r="E375" s="1" t="str">
        <f ca="1">IF(OR(historyTags!E375="white",historyTags!E375="yellow",historyTags!E375="grey"),IF('Currently Exported 2'!E375=1, "have", "missing"),IF('Currently Exported 2'!E375=1, "extra", "ignore"))</f>
        <v>ignore</v>
      </c>
      <c r="F375" s="1" t="str">
        <f ca="1">IF(OR(historyTags!F375="white",historyTags!F375="yellow",historyTags!F375="grey"),IF('Currently Exported 2'!F375=1, "have", "missing"),IF('Currently Exported 2'!F375=1, "extra", "ignore"))</f>
        <v>ignore</v>
      </c>
      <c r="G375" s="1" t="str">
        <f ca="1">IF(OR(historyTags!G375="white",historyTags!G375="yellow",historyTags!G375="grey"),IF('Currently Exported 2'!G375=1, "have", "missing"),IF('Currently Exported 2'!G375=1, "extra", "ignore"))</f>
        <v>ignore</v>
      </c>
      <c r="H375" s="1" t="str">
        <f ca="1">IF(OR(historyTags!H375="white",historyTags!H375="yellow",historyTags!H375="grey"),IF('Currently Exported 2'!H375=1, "have", "missing"),IF('Currently Exported 2'!H375=1, "extra", "ignore"))</f>
        <v>ignore</v>
      </c>
      <c r="I375" s="1" t="str">
        <f ca="1">IF(OR(historyTags!I375="white",historyTags!I375="yellow",historyTags!I375="grey"),IF('Currently Exported 2'!I375=1, "have", "missing"),IF('Currently Exported 2'!I375=1, "extra", "ignore"))</f>
        <v>ignore</v>
      </c>
      <c r="J375" s="1" t="str">
        <f ca="1">IF(OR(historyTags!J375="white",historyTags!J375="yellow",historyTags!J375="grey"),IF('Currently Exported 2'!J375=1, "have", "missing"),IF('Currently Exported 2'!J375=1, "extra", "ignore"))</f>
        <v>ignore</v>
      </c>
      <c r="K375" s="1" t="str">
        <f ca="1">IF(OR(historyTags!K375="white",historyTags!K375="yellow",historyTags!K375="grey"),IF('Currently Exported 2'!K375=1, "have", "missing"),IF('Currently Exported 2'!K375=1, "extra", "ignore"))</f>
        <v>ignore</v>
      </c>
      <c r="L375" s="1" t="str">
        <f ca="1">IF(OR(historyTags!L375="white",historyTags!L375="yellow",historyTags!L375="grey"),IF('Currently Exported 2'!L375=1, "have", "missing"),IF('Currently Exported 2'!L375=1, "extra", "ignore"))</f>
        <v>ignore</v>
      </c>
      <c r="M375" s="1" t="str">
        <f ca="1">IF(OR(historyTags!M375="white",historyTags!M375="yellow",historyTags!M375="grey"),IF('Currently Exported 2'!M375=1, "have", "missing"),IF('Currently Exported 2'!M375=1, "extra", "ignore"))</f>
        <v>ignore</v>
      </c>
      <c r="N375" s="1" t="str">
        <f ca="1">IF(OR(historyTags!N375="white",historyTags!N375="yellow",historyTags!N375="grey"),IF('Currently Exported 2'!N375=1, "have", "missing"),IF('Currently Exported 2'!N375=1, "extra", "ignore"))</f>
        <v>ignore</v>
      </c>
      <c r="O375" s="1" t="str">
        <f ca="1">IF(OR(historyTags!O375="white",historyTags!O375="yellow",historyTags!O375="grey"),IF('Currently Exported 2'!O375=1, "have", "missing"),IF('Currently Exported 2'!O375=1, "extra", "ignore"))</f>
        <v>ignore</v>
      </c>
      <c r="P375" s="1" t="str">
        <f ca="1">IF(OR(historyTags!P375="white",historyTags!P375="yellow",historyTags!P375="grey"),IF('Currently Exported 2'!P375=1, "have", "missing"),IF('Currently Exported 2'!P375=1, "extra", "ignore"))</f>
        <v>ignore</v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IF(OR(historyTags!B376="white",historyTags!B376="yellow",historyTags!B376="grey"),IF('Currently Exported 2'!B376=1, "have", "missing"),IF('Currently Exported 2'!B376=1, "extra", "ignore"))</f>
        <v>ignore</v>
      </c>
      <c r="C376" s="1" t="str">
        <f ca="1">IF(OR(historyTags!C376="white",historyTags!C376="yellow",historyTags!C376="grey"),IF('Currently Exported 2'!C376=1, "have", "missing"),IF('Currently Exported 2'!C376=1, "extra", "ignore"))</f>
        <v>ignore</v>
      </c>
      <c r="D376" s="1" t="str">
        <f ca="1">IF(OR(historyTags!D376="white",historyTags!D376="yellow",historyTags!D376="grey"),IF('Currently Exported 2'!D376=1, "have", "missing"),IF('Currently Exported 2'!D376=1, "extra", "ignore"))</f>
        <v>extra</v>
      </c>
      <c r="E376" s="1" t="str">
        <f ca="1">IF(OR(historyTags!E376="white",historyTags!E376="yellow",historyTags!E376="grey"),IF('Currently Exported 2'!E376=1, "have", "missing"),IF('Currently Exported 2'!E376=1, "extra", "ignore"))</f>
        <v>extra</v>
      </c>
      <c r="F376" s="1" t="str">
        <f ca="1">IF(OR(historyTags!F376="white",historyTags!F376="yellow",historyTags!F376="grey"),IF('Currently Exported 2'!F376=1, "have", "missing"),IF('Currently Exported 2'!F376=1, "extra", "ignore"))</f>
        <v>extra</v>
      </c>
      <c r="G376" s="1" t="str">
        <f ca="1">IF(OR(historyTags!G376="white",historyTags!G376="yellow",historyTags!G376="grey"),IF('Currently Exported 2'!G376=1, "have", "missing"),IF('Currently Exported 2'!G376=1, "extra", "ignore"))</f>
        <v>extra</v>
      </c>
      <c r="H376" s="1" t="str">
        <f ca="1">IF(OR(historyTags!H376="white",historyTags!H376="yellow",historyTags!H376="grey"),IF('Currently Exported 2'!H376=1, "have", "missing"),IF('Currently Exported 2'!H376=1, "extra", "ignore"))</f>
        <v>extra</v>
      </c>
      <c r="I376" s="1" t="str">
        <f ca="1">IF(OR(historyTags!I376="white",historyTags!I376="yellow",historyTags!I376="grey"),IF('Currently Exported 2'!I376=1, "have", "missing"),IF('Currently Exported 2'!I376=1, "extra", "ignore"))</f>
        <v>extra</v>
      </c>
      <c r="J376" s="1" t="str">
        <f ca="1">IF(OR(historyTags!J376="white",historyTags!J376="yellow",historyTags!J376="grey"),IF('Currently Exported 2'!J376=1, "have", "missing"),IF('Currently Exported 2'!J376=1, "extra", "ignore"))</f>
        <v>extra</v>
      </c>
      <c r="K376" s="1" t="str">
        <f ca="1">IF(OR(historyTags!K376="white",historyTags!K376="yellow",historyTags!K376="grey"),IF('Currently Exported 2'!K376=1, "have", "missing"),IF('Currently Exported 2'!K376=1, "extra", "ignore"))</f>
        <v>extra</v>
      </c>
      <c r="L376" s="1" t="str">
        <f ca="1">IF(OR(historyTags!L376="white",historyTags!L376="yellow",historyTags!L376="grey"),IF('Currently Exported 2'!L376=1, "have", "missing"),IF('Currently Exported 2'!L376=1, "extra", "ignore"))</f>
        <v>extra</v>
      </c>
      <c r="M376" s="1" t="str">
        <f ca="1">IF(OR(historyTags!M376="white",historyTags!M376="yellow",historyTags!M376="grey"),IF('Currently Exported 2'!M376=1, "have", "missing"),IF('Currently Exported 2'!M376=1, "extra", "ignore"))</f>
        <v>extra</v>
      </c>
      <c r="N376" s="1" t="str">
        <f ca="1">IF(OR(historyTags!N376="white",historyTags!N376="yellow",historyTags!N376="grey"),IF('Currently Exported 2'!N376=1, "have", "missing"),IF('Currently Exported 2'!N376=1, "extra", "ignore"))</f>
        <v>extra</v>
      </c>
      <c r="O376" s="1" t="str">
        <f ca="1">IF(OR(historyTags!O376="white",historyTags!O376="yellow",historyTags!O376="grey"),IF('Currently Exported 2'!O376=1, "have", "missing"),IF('Currently Exported 2'!O376=1, "extra", "ignore"))</f>
        <v>extra</v>
      </c>
      <c r="P376" s="1" t="str">
        <f ca="1">IF(OR(historyTags!P376="white",historyTags!P376="yellow",historyTags!P376="grey"),IF('Currently Exported 2'!P376=1, "have", "missing"),IF('Currently Exported 2'!P376=1, "extra", "ignore"))</f>
        <v>ignore</v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IF(OR(historyTags!B377="white",historyTags!B377="yellow",historyTags!B377="grey"),IF('Currently Exported 2'!B377=1, "have", "missing"),IF('Currently Exported 2'!B377=1, "extra", "ignore"))</f>
        <v>ignore</v>
      </c>
      <c r="C377" s="1" t="str">
        <f ca="1">IF(OR(historyTags!C377="white",historyTags!C377="yellow",historyTags!C377="grey"),IF('Currently Exported 2'!C377=1, "have", "missing"),IF('Currently Exported 2'!C377=1, "extra", "ignore"))</f>
        <v>ignore</v>
      </c>
      <c r="D377" s="1" t="str">
        <f ca="1">IF(OR(historyTags!D377="white",historyTags!D377="yellow",historyTags!D377="grey"),IF('Currently Exported 2'!D377=1, "have", "missing"),IF('Currently Exported 2'!D377=1, "extra", "ignore"))</f>
        <v>extra</v>
      </c>
      <c r="E377" s="1" t="str">
        <f ca="1">IF(OR(historyTags!E377="white",historyTags!E377="yellow",historyTags!E377="grey"),IF('Currently Exported 2'!E377=1, "have", "missing"),IF('Currently Exported 2'!E377=1, "extra", "ignore"))</f>
        <v>extra</v>
      </c>
      <c r="F377" s="1" t="str">
        <f ca="1">IF(OR(historyTags!F377="white",historyTags!F377="yellow",historyTags!F377="grey"),IF('Currently Exported 2'!F377=1, "have", "missing"),IF('Currently Exported 2'!F377=1, "extra", "ignore"))</f>
        <v>extra</v>
      </c>
      <c r="G377" s="1" t="str">
        <f ca="1">IF(OR(historyTags!G377="white",historyTags!G377="yellow",historyTags!G377="grey"),IF('Currently Exported 2'!G377=1, "have", "missing"),IF('Currently Exported 2'!G377=1, "extra", "ignore"))</f>
        <v>extra</v>
      </c>
      <c r="H377" s="1" t="str">
        <f ca="1">IF(OR(historyTags!H377="white",historyTags!H377="yellow",historyTags!H377="grey"),IF('Currently Exported 2'!H377=1, "have", "missing"),IF('Currently Exported 2'!H377=1, "extra", "ignore"))</f>
        <v>extra</v>
      </c>
      <c r="I377" s="1" t="str">
        <f ca="1">IF(OR(historyTags!I377="white",historyTags!I377="yellow",historyTags!I377="grey"),IF('Currently Exported 2'!I377=1, "have", "missing"),IF('Currently Exported 2'!I377=1, "extra", "ignore"))</f>
        <v>extra</v>
      </c>
      <c r="J377" s="1" t="str">
        <f ca="1">IF(OR(historyTags!J377="white",historyTags!J377="yellow",historyTags!J377="grey"),IF('Currently Exported 2'!J377=1, "have", "missing"),IF('Currently Exported 2'!J377=1, "extra", "ignore"))</f>
        <v>extra</v>
      </c>
      <c r="K377" s="1" t="str">
        <f ca="1">IF(OR(historyTags!K377="white",historyTags!K377="yellow",historyTags!K377="grey"),IF('Currently Exported 2'!K377=1, "have", "missing"),IF('Currently Exported 2'!K377=1, "extra", "ignore"))</f>
        <v>extra</v>
      </c>
      <c r="L377" s="1" t="str">
        <f ca="1">IF(OR(historyTags!L377="white",historyTags!L377="yellow",historyTags!L377="grey"),IF('Currently Exported 2'!L377=1, "have", "missing"),IF('Currently Exported 2'!L377=1, "extra", "ignore"))</f>
        <v>extra</v>
      </c>
      <c r="M377" s="1" t="str">
        <f ca="1">IF(OR(historyTags!M377="white",historyTags!M377="yellow",historyTags!M377="grey"),IF('Currently Exported 2'!M377=1, "have", "missing"),IF('Currently Exported 2'!M377=1, "extra", "ignore"))</f>
        <v>extra</v>
      </c>
      <c r="N377" s="1" t="str">
        <f ca="1">IF(OR(historyTags!N377="white",historyTags!N377="yellow",historyTags!N377="grey"),IF('Currently Exported 2'!N377=1, "have", "missing"),IF('Currently Exported 2'!N377=1, "extra", "ignore"))</f>
        <v>extra</v>
      </c>
      <c r="O377" s="1" t="str">
        <f ca="1">IF(OR(historyTags!O377="white",historyTags!O377="yellow",historyTags!O377="grey"),IF('Currently Exported 2'!O377=1, "have", "missing"),IF('Currently Exported 2'!O377=1, "extra", "ignore"))</f>
        <v>extra</v>
      </c>
      <c r="P377" s="1" t="str">
        <f ca="1">IF(OR(historyTags!P377="white",historyTags!P377="yellow",historyTags!P377="grey"),IF('Currently Exported 2'!P377=1, "have", "missing"),IF('Currently Exported 2'!P377=1, "extra", "ignore"))</f>
        <v>ignore</v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IF(OR(historyTags!B378="white",historyTags!B378="yellow",historyTags!B378="grey"),IF('Currently Exported 2'!B378=1, "have", "missing"),IF('Currently Exported 2'!B378=1, "extra", "ignore"))</f>
        <v>ignore</v>
      </c>
      <c r="C378" s="1" t="str">
        <f ca="1">IF(OR(historyTags!C378="white",historyTags!C378="yellow",historyTags!C378="grey"),IF('Currently Exported 2'!C378=1, "have", "missing"),IF('Currently Exported 2'!C378=1, "extra", "ignore"))</f>
        <v>ignore</v>
      </c>
      <c r="D378" s="1" t="str">
        <f ca="1">IF(OR(historyTags!D378="white",historyTags!D378="yellow",historyTags!D378="grey"),IF('Currently Exported 2'!D378=1, "have", "missing"),IF('Currently Exported 2'!D378=1, "extra", "ignore"))</f>
        <v>missing</v>
      </c>
      <c r="E378" s="1" t="str">
        <f ca="1">IF(OR(historyTags!E378="white",historyTags!E378="yellow",historyTags!E378="grey"),IF('Currently Exported 2'!E378=1, "have", "missing"),IF('Currently Exported 2'!E378=1, "extra", "ignore"))</f>
        <v>missing</v>
      </c>
      <c r="F378" s="1" t="str">
        <f ca="1">IF(OR(historyTags!F378="white",historyTags!F378="yellow",historyTags!F378="grey"),IF('Currently Exported 2'!F378=1, "have", "missing"),IF('Currently Exported 2'!F378=1, "extra", "ignore"))</f>
        <v>missing</v>
      </c>
      <c r="G378" s="1" t="str">
        <f ca="1">IF(OR(historyTags!G378="white",historyTags!G378="yellow",historyTags!G378="grey"),IF('Currently Exported 2'!G378=1, "have", "missing"),IF('Currently Exported 2'!G378=1, "extra", "ignore"))</f>
        <v>missing</v>
      </c>
      <c r="H378" s="1" t="str">
        <f ca="1">IF(OR(historyTags!H378="white",historyTags!H378="yellow",historyTags!H378="grey"),IF('Currently Exported 2'!H378=1, "have", "missing"),IF('Currently Exported 2'!H378=1, "extra", "ignore"))</f>
        <v>missing</v>
      </c>
      <c r="I378" s="1" t="str">
        <f ca="1">IF(OR(historyTags!I378="white",historyTags!I378="yellow",historyTags!I378="grey"),IF('Currently Exported 2'!I378=1, "have", "missing"),IF('Currently Exported 2'!I378=1, "extra", "ignore"))</f>
        <v>missing</v>
      </c>
      <c r="J378" s="1" t="str">
        <f ca="1">IF(OR(historyTags!J378="white",historyTags!J378="yellow",historyTags!J378="grey"),IF('Currently Exported 2'!J378=1, "have", "missing"),IF('Currently Exported 2'!J378=1, "extra", "ignore"))</f>
        <v>missing</v>
      </c>
      <c r="K378" s="1" t="str">
        <f ca="1">IF(OR(historyTags!K378="white",historyTags!K378="yellow",historyTags!K378="grey"),IF('Currently Exported 2'!K378=1, "have", "missing"),IF('Currently Exported 2'!K378=1, "extra", "ignore"))</f>
        <v>missing</v>
      </c>
      <c r="L378" s="1" t="str">
        <f ca="1">IF(OR(historyTags!L378="white",historyTags!L378="yellow",historyTags!L378="grey"),IF('Currently Exported 2'!L378=1, "have", "missing"),IF('Currently Exported 2'!L378=1, "extra", "ignore"))</f>
        <v>missing</v>
      </c>
      <c r="M378" s="1" t="str">
        <f ca="1">IF(OR(historyTags!M378="white",historyTags!M378="yellow",historyTags!M378="grey"),IF('Currently Exported 2'!M378=1, "have", "missing"),IF('Currently Exported 2'!M378=1, "extra", "ignore"))</f>
        <v>missing</v>
      </c>
      <c r="N378" s="1" t="str">
        <f ca="1">IF(OR(historyTags!N378="white",historyTags!N378="yellow",historyTags!N378="grey"),IF('Currently Exported 2'!N378=1, "have", "missing"),IF('Currently Exported 2'!N378=1, "extra", "ignore"))</f>
        <v>missing</v>
      </c>
      <c r="O378" s="1" t="str">
        <f ca="1">IF(OR(historyTags!O378="white",historyTags!O378="yellow",historyTags!O378="grey"),IF('Currently Exported 2'!O378=1, "have", "missing"),IF('Currently Exported 2'!O378=1, "extra", "ignore"))</f>
        <v>missing</v>
      </c>
      <c r="P378" s="1" t="str">
        <f ca="1">IF(OR(historyTags!P378="white",historyTags!P378="yellow",historyTags!P378="grey"),IF('Currently Exported 2'!P378=1, "have", "missing"),IF('Currently Exported 2'!P378=1, "extra", "ignore"))</f>
        <v>ignore</v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IF(OR(historyTags!B379="white",historyTags!B379="yellow",historyTags!B379="grey"),IF('Currently Exported 2'!B379=1, "have", "missing"),IF('Currently Exported 2'!B379=1, "extra", "ignore"))</f>
        <v>ignore</v>
      </c>
      <c r="C379" s="1" t="str">
        <f ca="1">IF(OR(historyTags!C379="white",historyTags!C379="yellow",historyTags!C379="grey"),IF('Currently Exported 2'!C379=1, "have", "missing"),IF('Currently Exported 2'!C379=1, "extra", "ignore"))</f>
        <v>ignore</v>
      </c>
      <c r="D379" s="1" t="str">
        <f ca="1">IF(OR(historyTags!D379="white",historyTags!D379="yellow",historyTags!D379="grey"),IF('Currently Exported 2'!D379=1, "have", "missing"),IF('Currently Exported 2'!D379=1, "extra", "ignore"))</f>
        <v>have</v>
      </c>
      <c r="E379" s="1" t="str">
        <f ca="1">IF(OR(historyTags!E379="white",historyTags!E379="yellow",historyTags!E379="grey"),IF('Currently Exported 2'!E379=1, "have", "missing"),IF('Currently Exported 2'!E379=1, "extra", "ignore"))</f>
        <v>have</v>
      </c>
      <c r="F379" s="1" t="str">
        <f ca="1">IF(OR(historyTags!F379="white",historyTags!F379="yellow",historyTags!F379="grey"),IF('Currently Exported 2'!F379=1, "have", "missing"),IF('Currently Exported 2'!F379=1, "extra", "ignore"))</f>
        <v>have</v>
      </c>
      <c r="G379" s="1" t="str">
        <f ca="1">IF(OR(historyTags!G379="white",historyTags!G379="yellow",historyTags!G379="grey"),IF('Currently Exported 2'!G379=1, "have", "missing"),IF('Currently Exported 2'!G379=1, "extra", "ignore"))</f>
        <v>have</v>
      </c>
      <c r="H379" s="1" t="str">
        <f ca="1">IF(OR(historyTags!H379="white",historyTags!H379="yellow",historyTags!H379="grey"),IF('Currently Exported 2'!H379=1, "have", "missing"),IF('Currently Exported 2'!H379=1, "extra", "ignore"))</f>
        <v>have</v>
      </c>
      <c r="I379" s="1" t="str">
        <f ca="1">IF(OR(historyTags!I379="white",historyTags!I379="yellow",historyTags!I379="grey"),IF('Currently Exported 2'!I379=1, "have", "missing"),IF('Currently Exported 2'!I379=1, "extra", "ignore"))</f>
        <v>have</v>
      </c>
      <c r="J379" s="1" t="str">
        <f ca="1">IF(OR(historyTags!J379="white",historyTags!J379="yellow",historyTags!J379="grey"),IF('Currently Exported 2'!J379=1, "have", "missing"),IF('Currently Exported 2'!J379=1, "extra", "ignore"))</f>
        <v>have</v>
      </c>
      <c r="K379" s="1" t="str">
        <f ca="1">IF(OR(historyTags!K379="white",historyTags!K379="yellow",historyTags!K379="grey"),IF('Currently Exported 2'!K379=1, "have", "missing"),IF('Currently Exported 2'!K379=1, "extra", "ignore"))</f>
        <v>have</v>
      </c>
      <c r="L379" s="1" t="str">
        <f ca="1">IF(OR(historyTags!L379="white",historyTags!L379="yellow",historyTags!L379="grey"),IF('Currently Exported 2'!L379=1, "have", "missing"),IF('Currently Exported 2'!L379=1, "extra", "ignore"))</f>
        <v>have</v>
      </c>
      <c r="M379" s="1" t="str">
        <f ca="1">IF(OR(historyTags!M379="white",historyTags!M379="yellow",historyTags!M379="grey"),IF('Currently Exported 2'!M379=1, "have", "missing"),IF('Currently Exported 2'!M379=1, "extra", "ignore"))</f>
        <v>have</v>
      </c>
      <c r="N379" s="1" t="str">
        <f ca="1">IF(OR(historyTags!N379="white",historyTags!N379="yellow",historyTags!N379="grey"),IF('Currently Exported 2'!N379=1, "have", "missing"),IF('Currently Exported 2'!N379=1, "extra", "ignore"))</f>
        <v>have</v>
      </c>
      <c r="O379" s="1" t="str">
        <f ca="1">IF(OR(historyTags!O379="white",historyTags!O379="yellow",historyTags!O379="grey"),IF('Currently Exported 2'!O379=1, "have", "missing"),IF('Currently Exported 2'!O379=1, "extra", "ignore"))</f>
        <v>have</v>
      </c>
      <c r="P379" s="1" t="str">
        <f ca="1">IF(OR(historyTags!P379="white",historyTags!P379="yellow",historyTags!P379="grey"),IF('Currently Exported 2'!P379=1, "have", "missing"),IF('Currently Exported 2'!P379=1, "extra", "ignore"))</f>
        <v>ignore</v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IF(OR(historyTags!B380="white",historyTags!B380="yellow",historyTags!B380="grey"),IF('Currently Exported 2'!B380=1, "have", "missing"),IF('Currently Exported 2'!B380=1, "extra", "ignore"))</f>
        <v>ignore</v>
      </c>
      <c r="C380" s="1" t="str">
        <f ca="1">IF(OR(historyTags!C380="white",historyTags!C380="yellow",historyTags!C380="grey"),IF('Currently Exported 2'!C380=1, "have", "missing"),IF('Currently Exported 2'!C380=1, "extra", "ignore"))</f>
        <v>ignore</v>
      </c>
      <c r="D380" s="1" t="str">
        <f ca="1">IF(OR(historyTags!D380="white",historyTags!D380="yellow",historyTags!D380="grey"),IF('Currently Exported 2'!D380=1, "have", "missing"),IF('Currently Exported 2'!D380=1, "extra", "ignore"))</f>
        <v>extra</v>
      </c>
      <c r="E380" s="1" t="str">
        <f ca="1">IF(OR(historyTags!E380="white",historyTags!E380="yellow",historyTags!E380="grey"),IF('Currently Exported 2'!E380=1, "have", "missing"),IF('Currently Exported 2'!E380=1, "extra", "ignore"))</f>
        <v>extra</v>
      </c>
      <c r="F380" s="1" t="str">
        <f ca="1">IF(OR(historyTags!F380="white",historyTags!F380="yellow",historyTags!F380="grey"),IF('Currently Exported 2'!F380=1, "have", "missing"),IF('Currently Exported 2'!F380=1, "extra", "ignore"))</f>
        <v>extra</v>
      </c>
      <c r="G380" s="1" t="str">
        <f ca="1">IF(OR(historyTags!G380="white",historyTags!G380="yellow",historyTags!G380="grey"),IF('Currently Exported 2'!G380=1, "have", "missing"),IF('Currently Exported 2'!G380=1, "extra", "ignore"))</f>
        <v>extra</v>
      </c>
      <c r="H380" s="1" t="str">
        <f ca="1">IF(OR(historyTags!H380="white",historyTags!H380="yellow",historyTags!H380="grey"),IF('Currently Exported 2'!H380=1, "have", "missing"),IF('Currently Exported 2'!H380=1, "extra", "ignore"))</f>
        <v>extra</v>
      </c>
      <c r="I380" s="1" t="str">
        <f ca="1">IF(OR(historyTags!I380="white",historyTags!I380="yellow",historyTags!I380="grey"),IF('Currently Exported 2'!I380=1, "have", "missing"),IF('Currently Exported 2'!I380=1, "extra", "ignore"))</f>
        <v>extra</v>
      </c>
      <c r="J380" s="1" t="str">
        <f ca="1">IF(OR(historyTags!J380="white",historyTags!J380="yellow",historyTags!J380="grey"),IF('Currently Exported 2'!J380=1, "have", "missing"),IF('Currently Exported 2'!J380=1, "extra", "ignore"))</f>
        <v>extra</v>
      </c>
      <c r="K380" s="1" t="str">
        <f ca="1">IF(OR(historyTags!K380="white",historyTags!K380="yellow",historyTags!K380="grey"),IF('Currently Exported 2'!K380=1, "have", "missing"),IF('Currently Exported 2'!K380=1, "extra", "ignore"))</f>
        <v>extra</v>
      </c>
      <c r="L380" s="1" t="str">
        <f ca="1">IF(OR(historyTags!L380="white",historyTags!L380="yellow",historyTags!L380="grey"),IF('Currently Exported 2'!L380=1, "have", "missing"),IF('Currently Exported 2'!L380=1, "extra", "ignore"))</f>
        <v>extra</v>
      </c>
      <c r="M380" s="1" t="str">
        <f ca="1">IF(OR(historyTags!M380="white",historyTags!M380="yellow",historyTags!M380="grey"),IF('Currently Exported 2'!M380=1, "have", "missing"),IF('Currently Exported 2'!M380=1, "extra", "ignore"))</f>
        <v>extra</v>
      </c>
      <c r="N380" s="1" t="str">
        <f ca="1">IF(OR(historyTags!N380="white",historyTags!N380="yellow",historyTags!N380="grey"),IF('Currently Exported 2'!N380=1, "have", "missing"),IF('Currently Exported 2'!N380=1, "extra", "ignore"))</f>
        <v>extra</v>
      </c>
      <c r="O380" s="1" t="str">
        <f ca="1">IF(OR(historyTags!O380="white",historyTags!O380="yellow",historyTags!O380="grey"),IF('Currently Exported 2'!O380=1, "have", "missing"),IF('Currently Exported 2'!O380=1, "extra", "ignore"))</f>
        <v>extra</v>
      </c>
      <c r="P380" s="1" t="str">
        <f ca="1">IF(OR(historyTags!P380="white",historyTags!P380="yellow",historyTags!P380="grey"),IF('Currently Exported 2'!P380=1, "have", "missing"),IF('Currently Exported 2'!P380=1, "extra", "ignore"))</f>
        <v>ignore</v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IF(OR(historyTags!B381="white",historyTags!B381="yellow",historyTags!B381="grey"),IF('Currently Exported 2'!B381=1, "have", "missing"),IF('Currently Exported 2'!B381=1, "extra", "ignore"))</f>
        <v>ignore</v>
      </c>
      <c r="C381" s="1" t="str">
        <f ca="1">IF(OR(historyTags!C381="white",historyTags!C381="yellow",historyTags!C381="grey"),IF('Currently Exported 2'!C381=1, "have", "missing"),IF('Currently Exported 2'!C381=1, "extra", "ignore"))</f>
        <v>ignore</v>
      </c>
      <c r="D381" s="1" t="str">
        <f ca="1">IF(OR(historyTags!D381="white",historyTags!D381="yellow",historyTags!D381="grey"),IF('Currently Exported 2'!D381=1, "have", "missing"),IF('Currently Exported 2'!D381=1, "extra", "ignore"))</f>
        <v>extra</v>
      </c>
      <c r="E381" s="1" t="str">
        <f ca="1">IF(OR(historyTags!E381="white",historyTags!E381="yellow",historyTags!E381="grey"),IF('Currently Exported 2'!E381=1, "have", "missing"),IF('Currently Exported 2'!E381=1, "extra", "ignore"))</f>
        <v>extra</v>
      </c>
      <c r="F381" s="1" t="str">
        <f ca="1">IF(OR(historyTags!F381="white",historyTags!F381="yellow",historyTags!F381="grey"),IF('Currently Exported 2'!F381=1, "have", "missing"),IF('Currently Exported 2'!F381=1, "extra", "ignore"))</f>
        <v>extra</v>
      </c>
      <c r="G381" s="1" t="str">
        <f ca="1">IF(OR(historyTags!G381="white",historyTags!G381="yellow",historyTags!G381="grey"),IF('Currently Exported 2'!G381=1, "have", "missing"),IF('Currently Exported 2'!G381=1, "extra", "ignore"))</f>
        <v>extra</v>
      </c>
      <c r="H381" s="1" t="str">
        <f ca="1">IF(OR(historyTags!H381="white",historyTags!H381="yellow",historyTags!H381="grey"),IF('Currently Exported 2'!H381=1, "have", "missing"),IF('Currently Exported 2'!H381=1, "extra", "ignore"))</f>
        <v>extra</v>
      </c>
      <c r="I381" s="1" t="str">
        <f ca="1">IF(OR(historyTags!I381="white",historyTags!I381="yellow",historyTags!I381="grey"),IF('Currently Exported 2'!I381=1, "have", "missing"),IF('Currently Exported 2'!I381=1, "extra", "ignore"))</f>
        <v>extra</v>
      </c>
      <c r="J381" s="1" t="str">
        <f ca="1">IF(OR(historyTags!J381="white",historyTags!J381="yellow",historyTags!J381="grey"),IF('Currently Exported 2'!J381=1, "have", "missing"),IF('Currently Exported 2'!J381=1, "extra", "ignore"))</f>
        <v>extra</v>
      </c>
      <c r="K381" s="1" t="str">
        <f ca="1">IF(OR(historyTags!K381="white",historyTags!K381="yellow",historyTags!K381="grey"),IF('Currently Exported 2'!K381=1, "have", "missing"),IF('Currently Exported 2'!K381=1, "extra", "ignore"))</f>
        <v>extra</v>
      </c>
      <c r="L381" s="1" t="str">
        <f ca="1">IF(OR(historyTags!L381="white",historyTags!L381="yellow",historyTags!L381="grey"),IF('Currently Exported 2'!L381=1, "have", "missing"),IF('Currently Exported 2'!L381=1, "extra", "ignore"))</f>
        <v>extra</v>
      </c>
      <c r="M381" s="1" t="str">
        <f ca="1">IF(OR(historyTags!M381="white",historyTags!M381="yellow",historyTags!M381="grey"),IF('Currently Exported 2'!M381=1, "have", "missing"),IF('Currently Exported 2'!M381=1, "extra", "ignore"))</f>
        <v>extra</v>
      </c>
      <c r="N381" s="1" t="str">
        <f ca="1">IF(OR(historyTags!N381="white",historyTags!N381="yellow",historyTags!N381="grey"),IF('Currently Exported 2'!N381=1, "have", "missing"),IF('Currently Exported 2'!N381=1, "extra", "ignore"))</f>
        <v>extra</v>
      </c>
      <c r="O381" s="1" t="str">
        <f ca="1">IF(OR(historyTags!O381="white",historyTags!O381="yellow",historyTags!O381="grey"),IF('Currently Exported 2'!O381=1, "have", "missing"),IF('Currently Exported 2'!O381=1, "extra", "ignore"))</f>
        <v>extra</v>
      </c>
      <c r="P381" s="1" t="str">
        <f ca="1">IF(OR(historyTags!P381="white",historyTags!P381="yellow",historyTags!P381="grey"),IF('Currently Exported 2'!P381=1, "have", "missing"),IF('Currently Exported 2'!P381=1, "extra", "ignore"))</f>
        <v>ignore</v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IF(OR(historyTags!B382="white",historyTags!B382="yellow",historyTags!B382="grey"),IF('Currently Exported 2'!B382=1, "have", "missing"),IF('Currently Exported 2'!B382=1, "extra", "ignore"))</f>
        <v>ignore</v>
      </c>
      <c r="C382" s="1" t="str">
        <f ca="1">IF(OR(historyTags!C382="white",historyTags!C382="yellow",historyTags!C382="grey"),IF('Currently Exported 2'!C382=1, "have", "missing"),IF('Currently Exported 2'!C382=1, "extra", "ignore"))</f>
        <v>ignore</v>
      </c>
      <c r="D382" s="1" t="str">
        <f ca="1">IF(OR(historyTags!D382="white",historyTags!D382="yellow",historyTags!D382="grey"),IF('Currently Exported 2'!D382=1, "have", "missing"),IF('Currently Exported 2'!D382=1, "extra", "ignore"))</f>
        <v>extra</v>
      </c>
      <c r="E382" s="1" t="str">
        <f ca="1">IF(OR(historyTags!E382="white",historyTags!E382="yellow",historyTags!E382="grey"),IF('Currently Exported 2'!E382=1, "have", "missing"),IF('Currently Exported 2'!E382=1, "extra", "ignore"))</f>
        <v>extra</v>
      </c>
      <c r="F382" s="1" t="str">
        <f ca="1">IF(OR(historyTags!F382="white",historyTags!F382="yellow",historyTags!F382="grey"),IF('Currently Exported 2'!F382=1, "have", "missing"),IF('Currently Exported 2'!F382=1, "extra", "ignore"))</f>
        <v>extra</v>
      </c>
      <c r="G382" s="1" t="str">
        <f ca="1">IF(OR(historyTags!G382="white",historyTags!G382="yellow",historyTags!G382="grey"),IF('Currently Exported 2'!G382=1, "have", "missing"),IF('Currently Exported 2'!G382=1, "extra", "ignore"))</f>
        <v>extra</v>
      </c>
      <c r="H382" s="1" t="str">
        <f ca="1">IF(OR(historyTags!H382="white",historyTags!H382="yellow",historyTags!H382="grey"),IF('Currently Exported 2'!H382=1, "have", "missing"),IF('Currently Exported 2'!H382=1, "extra", "ignore"))</f>
        <v>extra</v>
      </c>
      <c r="I382" s="1" t="str">
        <f ca="1">IF(OR(historyTags!I382="white",historyTags!I382="yellow",historyTags!I382="grey"),IF('Currently Exported 2'!I382=1, "have", "missing"),IF('Currently Exported 2'!I382=1, "extra", "ignore"))</f>
        <v>extra</v>
      </c>
      <c r="J382" s="1" t="str">
        <f ca="1">IF(OR(historyTags!J382="white",historyTags!J382="yellow",historyTags!J382="grey"),IF('Currently Exported 2'!J382=1, "have", "missing"),IF('Currently Exported 2'!J382=1, "extra", "ignore"))</f>
        <v>extra</v>
      </c>
      <c r="K382" s="1" t="str">
        <f ca="1">IF(OR(historyTags!K382="white",historyTags!K382="yellow",historyTags!K382="grey"),IF('Currently Exported 2'!K382=1, "have", "missing"),IF('Currently Exported 2'!K382=1, "extra", "ignore"))</f>
        <v>extra</v>
      </c>
      <c r="L382" s="1" t="str">
        <f ca="1">IF(OR(historyTags!L382="white",historyTags!L382="yellow",historyTags!L382="grey"),IF('Currently Exported 2'!L382=1, "have", "missing"),IF('Currently Exported 2'!L382=1, "extra", "ignore"))</f>
        <v>extra</v>
      </c>
      <c r="M382" s="1" t="str">
        <f ca="1">IF(OR(historyTags!M382="white",historyTags!M382="yellow",historyTags!M382="grey"),IF('Currently Exported 2'!M382=1, "have", "missing"),IF('Currently Exported 2'!M382=1, "extra", "ignore"))</f>
        <v>extra</v>
      </c>
      <c r="N382" s="1" t="str">
        <f ca="1">IF(OR(historyTags!N382="white",historyTags!N382="yellow",historyTags!N382="grey"),IF('Currently Exported 2'!N382=1, "have", "missing"),IF('Currently Exported 2'!N382=1, "extra", "ignore"))</f>
        <v>extra</v>
      </c>
      <c r="O382" s="1" t="str">
        <f ca="1">IF(OR(historyTags!O382="white",historyTags!O382="yellow",historyTags!O382="grey"),IF('Currently Exported 2'!O382=1, "have", "missing"),IF('Currently Exported 2'!O382=1, "extra", "ignore"))</f>
        <v>extra</v>
      </c>
      <c r="P382" s="1" t="str">
        <f ca="1">IF(OR(historyTags!P382="white",historyTags!P382="yellow",historyTags!P382="grey"),IF('Currently Exported 2'!P382=1, "have", "missing"),IF('Currently Exported 2'!P382=1, "extra", "ignore"))</f>
        <v>ignore</v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IF(OR(historyTags!B383="white",historyTags!B383="yellow",historyTags!B383="grey"),IF('Currently Exported 2'!B383=1, "have", "missing"),IF('Currently Exported 2'!B383=1, "extra", "ignore"))</f>
        <v>ignore</v>
      </c>
      <c r="C383" s="1" t="str">
        <f ca="1">IF(OR(historyTags!C383="white",historyTags!C383="yellow",historyTags!C383="grey"),IF('Currently Exported 2'!C383=1, "have", "missing"),IF('Currently Exported 2'!C383=1, "extra", "ignore"))</f>
        <v>ignore</v>
      </c>
      <c r="D383" s="1" t="str">
        <f ca="1">IF(OR(historyTags!D383="white",historyTags!D383="yellow",historyTags!D383="grey"),IF('Currently Exported 2'!D383=1, "have", "missing"),IF('Currently Exported 2'!D383=1, "extra", "ignore"))</f>
        <v>extra</v>
      </c>
      <c r="E383" s="1" t="str">
        <f ca="1">IF(OR(historyTags!E383="white",historyTags!E383="yellow",historyTags!E383="grey"),IF('Currently Exported 2'!E383=1, "have", "missing"),IF('Currently Exported 2'!E383=1, "extra", "ignore"))</f>
        <v>extra</v>
      </c>
      <c r="F383" s="1" t="str">
        <f ca="1">IF(OR(historyTags!F383="white",historyTags!F383="yellow",historyTags!F383="grey"),IF('Currently Exported 2'!F383=1, "have", "missing"),IF('Currently Exported 2'!F383=1, "extra", "ignore"))</f>
        <v>extra</v>
      </c>
      <c r="G383" s="1" t="str">
        <f ca="1">IF(OR(historyTags!G383="white",historyTags!G383="yellow",historyTags!G383="grey"),IF('Currently Exported 2'!G383=1, "have", "missing"),IF('Currently Exported 2'!G383=1, "extra", "ignore"))</f>
        <v>extra</v>
      </c>
      <c r="H383" s="1" t="str">
        <f ca="1">IF(OR(historyTags!H383="white",historyTags!H383="yellow",historyTags!H383="grey"),IF('Currently Exported 2'!H383=1, "have", "missing"),IF('Currently Exported 2'!H383=1, "extra", "ignore"))</f>
        <v>extra</v>
      </c>
      <c r="I383" s="1" t="str">
        <f ca="1">IF(OR(historyTags!I383="white",historyTags!I383="yellow",historyTags!I383="grey"),IF('Currently Exported 2'!I383=1, "have", "missing"),IF('Currently Exported 2'!I383=1, "extra", "ignore"))</f>
        <v>extra</v>
      </c>
      <c r="J383" s="1" t="str">
        <f ca="1">IF(OR(historyTags!J383="white",historyTags!J383="yellow",historyTags!J383="grey"),IF('Currently Exported 2'!J383=1, "have", "missing"),IF('Currently Exported 2'!J383=1, "extra", "ignore"))</f>
        <v>extra</v>
      </c>
      <c r="K383" s="1" t="str">
        <f ca="1">IF(OR(historyTags!K383="white",historyTags!K383="yellow",historyTags!K383="grey"),IF('Currently Exported 2'!K383=1, "have", "missing"),IF('Currently Exported 2'!K383=1, "extra", "ignore"))</f>
        <v>extra</v>
      </c>
      <c r="L383" s="1" t="str">
        <f ca="1">IF(OR(historyTags!L383="white",historyTags!L383="yellow",historyTags!L383="grey"),IF('Currently Exported 2'!L383=1, "have", "missing"),IF('Currently Exported 2'!L383=1, "extra", "ignore"))</f>
        <v>extra</v>
      </c>
      <c r="M383" s="1" t="str">
        <f ca="1">IF(OR(historyTags!M383="white",historyTags!M383="yellow",historyTags!M383="grey"),IF('Currently Exported 2'!M383=1, "have", "missing"),IF('Currently Exported 2'!M383=1, "extra", "ignore"))</f>
        <v>extra</v>
      </c>
      <c r="N383" s="1" t="str">
        <f ca="1">IF(OR(historyTags!N383="white",historyTags!N383="yellow",historyTags!N383="grey"),IF('Currently Exported 2'!N383=1, "have", "missing"),IF('Currently Exported 2'!N383=1, "extra", "ignore"))</f>
        <v>extra</v>
      </c>
      <c r="O383" s="1" t="str">
        <f ca="1">IF(OR(historyTags!O383="white",historyTags!O383="yellow",historyTags!O383="grey"),IF('Currently Exported 2'!O383=1, "have", "missing"),IF('Currently Exported 2'!O383=1, "extra", "ignore"))</f>
        <v>extra</v>
      </c>
      <c r="P383" s="1" t="str">
        <f ca="1">IF(OR(historyTags!P383="white",historyTags!P383="yellow",historyTags!P383="grey"),IF('Currently Exported 2'!P383=1, "have", "missing"),IF('Currently Exported 2'!P383=1, "extra", "ignore"))</f>
        <v>ignore</v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IF(OR(historyTags!B384="white",historyTags!B384="yellow",historyTags!B384="grey"),IF('Currently Exported 2'!B384=1, "have", "missing"),IF('Currently Exported 2'!B384=1, "extra", "ignore"))</f>
        <v>ignore</v>
      </c>
      <c r="C384" s="1" t="str">
        <f ca="1">IF(OR(historyTags!C384="white",historyTags!C384="yellow",historyTags!C384="grey"),IF('Currently Exported 2'!C384=1, "have", "missing"),IF('Currently Exported 2'!C384=1, "extra", "ignore"))</f>
        <v>ignore</v>
      </c>
      <c r="D384" s="1" t="str">
        <f ca="1">IF(OR(historyTags!D384="white",historyTags!D384="yellow",historyTags!D384="grey"),IF('Currently Exported 2'!D384=1, "have", "missing"),IF('Currently Exported 2'!D384=1, "extra", "ignore"))</f>
        <v>extra</v>
      </c>
      <c r="E384" s="1" t="str">
        <f ca="1">IF(OR(historyTags!E384="white",historyTags!E384="yellow",historyTags!E384="grey"),IF('Currently Exported 2'!E384=1, "have", "missing"),IF('Currently Exported 2'!E384=1, "extra", "ignore"))</f>
        <v>extra</v>
      </c>
      <c r="F384" s="1" t="str">
        <f ca="1">IF(OR(historyTags!F384="white",historyTags!F384="yellow",historyTags!F384="grey"),IF('Currently Exported 2'!F384=1, "have", "missing"),IF('Currently Exported 2'!F384=1, "extra", "ignore"))</f>
        <v>extra</v>
      </c>
      <c r="G384" s="1" t="str">
        <f ca="1">IF(OR(historyTags!G384="white",historyTags!G384="yellow",historyTags!G384="grey"),IF('Currently Exported 2'!G384=1, "have", "missing"),IF('Currently Exported 2'!G384=1, "extra", "ignore"))</f>
        <v>extra</v>
      </c>
      <c r="H384" s="1" t="str">
        <f ca="1">IF(OR(historyTags!H384="white",historyTags!H384="yellow",historyTags!H384="grey"),IF('Currently Exported 2'!H384=1, "have", "missing"),IF('Currently Exported 2'!H384=1, "extra", "ignore"))</f>
        <v>extra</v>
      </c>
      <c r="I384" s="1" t="str">
        <f ca="1">IF(OR(historyTags!I384="white",historyTags!I384="yellow",historyTags!I384="grey"),IF('Currently Exported 2'!I384=1, "have", "missing"),IF('Currently Exported 2'!I384=1, "extra", "ignore"))</f>
        <v>extra</v>
      </c>
      <c r="J384" s="1" t="str">
        <f ca="1">IF(OR(historyTags!J384="white",historyTags!J384="yellow",historyTags!J384="grey"),IF('Currently Exported 2'!J384=1, "have", "missing"),IF('Currently Exported 2'!J384=1, "extra", "ignore"))</f>
        <v>extra</v>
      </c>
      <c r="K384" s="1" t="str">
        <f ca="1">IF(OR(historyTags!K384="white",historyTags!K384="yellow",historyTags!K384="grey"),IF('Currently Exported 2'!K384=1, "have", "missing"),IF('Currently Exported 2'!K384=1, "extra", "ignore"))</f>
        <v>extra</v>
      </c>
      <c r="L384" s="1" t="str">
        <f ca="1">IF(OR(historyTags!L384="white",historyTags!L384="yellow",historyTags!L384="grey"),IF('Currently Exported 2'!L384=1, "have", "missing"),IF('Currently Exported 2'!L384=1, "extra", "ignore"))</f>
        <v>extra</v>
      </c>
      <c r="M384" s="1" t="str">
        <f ca="1">IF(OR(historyTags!M384="white",historyTags!M384="yellow",historyTags!M384="grey"),IF('Currently Exported 2'!M384=1, "have", "missing"),IF('Currently Exported 2'!M384=1, "extra", "ignore"))</f>
        <v>extra</v>
      </c>
      <c r="N384" s="1" t="str">
        <f ca="1">IF(OR(historyTags!N384="white",historyTags!N384="yellow",historyTags!N384="grey"),IF('Currently Exported 2'!N384=1, "have", "missing"),IF('Currently Exported 2'!N384=1, "extra", "ignore"))</f>
        <v>extra</v>
      </c>
      <c r="O384" s="1" t="str">
        <f ca="1">IF(OR(historyTags!O384="white",historyTags!O384="yellow",historyTags!O384="grey"),IF('Currently Exported 2'!O384=1, "have", "missing"),IF('Currently Exported 2'!O384=1, "extra", "ignore"))</f>
        <v>extra</v>
      </c>
      <c r="P384" s="1" t="str">
        <f ca="1">IF(OR(historyTags!P384="white",historyTags!P384="yellow",historyTags!P384="grey"),IF('Currently Exported 2'!P384=1, "have", "missing"),IF('Currently Exported 2'!P384=1, "extra", "ignore"))</f>
        <v>ignore</v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IF(OR(historyTags!B385="white",historyTags!B385="yellow",historyTags!B385="grey"),IF('Currently Exported 2'!B385=1, "have", "missing"),IF('Currently Exported 2'!B385=1, "extra", "ignore"))</f>
        <v>ignore</v>
      </c>
      <c r="C385" s="1" t="str">
        <f ca="1">IF(OR(historyTags!C385="white",historyTags!C385="yellow",historyTags!C385="grey"),IF('Currently Exported 2'!C385=1, "have", "missing"),IF('Currently Exported 2'!C385=1, "extra", "ignore"))</f>
        <v>ignore</v>
      </c>
      <c r="D385" s="1" t="str">
        <f ca="1">IF(OR(historyTags!D385="white",historyTags!D385="yellow",historyTags!D385="grey"),IF('Currently Exported 2'!D385=1, "have", "missing"),IF('Currently Exported 2'!D385=1, "extra", "ignore"))</f>
        <v>have</v>
      </c>
      <c r="E385" s="1" t="str">
        <f ca="1">IF(OR(historyTags!E385="white",historyTags!E385="yellow",historyTags!E385="grey"),IF('Currently Exported 2'!E385=1, "have", "missing"),IF('Currently Exported 2'!E385=1, "extra", "ignore"))</f>
        <v>have</v>
      </c>
      <c r="F385" s="1" t="str">
        <f ca="1">IF(OR(historyTags!F385="white",historyTags!F385="yellow",historyTags!F385="grey"),IF('Currently Exported 2'!F385=1, "have", "missing"),IF('Currently Exported 2'!F385=1, "extra", "ignore"))</f>
        <v>have</v>
      </c>
      <c r="G385" s="1" t="str">
        <f ca="1">IF(OR(historyTags!G385="white",historyTags!G385="yellow",historyTags!G385="grey"),IF('Currently Exported 2'!G385=1, "have", "missing"),IF('Currently Exported 2'!G385=1, "extra", "ignore"))</f>
        <v>have</v>
      </c>
      <c r="H385" s="1" t="str">
        <f ca="1">IF(OR(historyTags!H385="white",historyTags!H385="yellow",historyTags!H385="grey"),IF('Currently Exported 2'!H385=1, "have", "missing"),IF('Currently Exported 2'!H385=1, "extra", "ignore"))</f>
        <v>have</v>
      </c>
      <c r="I385" s="1" t="str">
        <f ca="1">IF(OR(historyTags!I385="white",historyTags!I385="yellow",historyTags!I385="grey"),IF('Currently Exported 2'!I385=1, "have", "missing"),IF('Currently Exported 2'!I385=1, "extra", "ignore"))</f>
        <v>have</v>
      </c>
      <c r="J385" s="1" t="str">
        <f ca="1">IF(OR(historyTags!J385="white",historyTags!J385="yellow",historyTags!J385="grey"),IF('Currently Exported 2'!J385=1, "have", "missing"),IF('Currently Exported 2'!J385=1, "extra", "ignore"))</f>
        <v>have</v>
      </c>
      <c r="K385" s="1" t="str">
        <f ca="1">IF(OR(historyTags!K385="white",historyTags!K385="yellow",historyTags!K385="grey"),IF('Currently Exported 2'!K385=1, "have", "missing"),IF('Currently Exported 2'!K385=1, "extra", "ignore"))</f>
        <v>have</v>
      </c>
      <c r="L385" s="1" t="str">
        <f ca="1">IF(OR(historyTags!L385="white",historyTags!L385="yellow",historyTags!L385="grey"),IF('Currently Exported 2'!L385=1, "have", "missing"),IF('Currently Exported 2'!L385=1, "extra", "ignore"))</f>
        <v>have</v>
      </c>
      <c r="M385" s="1" t="str">
        <f ca="1">IF(OR(historyTags!M385="white",historyTags!M385="yellow",historyTags!M385="grey"),IF('Currently Exported 2'!M385=1, "have", "missing"),IF('Currently Exported 2'!M385=1, "extra", "ignore"))</f>
        <v>have</v>
      </c>
      <c r="N385" s="1" t="str">
        <f ca="1">IF(OR(historyTags!N385="white",historyTags!N385="yellow",historyTags!N385="grey"),IF('Currently Exported 2'!N385=1, "have", "missing"),IF('Currently Exported 2'!N385=1, "extra", "ignore"))</f>
        <v>have</v>
      </c>
      <c r="O385" s="1" t="str">
        <f ca="1">IF(OR(historyTags!O385="white",historyTags!O385="yellow",historyTags!O385="grey"),IF('Currently Exported 2'!O385=1, "have", "missing"),IF('Currently Exported 2'!O385=1, "extra", "ignore"))</f>
        <v>have</v>
      </c>
      <c r="P385" s="1" t="str">
        <f ca="1">IF(OR(historyTags!P385="white",historyTags!P385="yellow",historyTags!P385="grey"),IF('Currently Exported 2'!P385=1, "have", "missing"),IF('Currently Exported 2'!P385=1, "extra", "ignore"))</f>
        <v>ignore</v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IF(OR(historyTags!B386="white",historyTags!B386="yellow",historyTags!B386="grey"),IF('Currently Exported 2'!B386=1, "have", "missing"),IF('Currently Exported 2'!B386=1, "extra", "ignore"))</f>
        <v>ignore</v>
      </c>
      <c r="C386" s="1" t="str">
        <f ca="1">IF(OR(historyTags!C386="white",historyTags!C386="yellow",historyTags!C386="grey"),IF('Currently Exported 2'!C386=1, "have", "missing"),IF('Currently Exported 2'!C386=1, "extra", "ignore"))</f>
        <v>ignore</v>
      </c>
      <c r="D386" s="1" t="str">
        <f ca="1">IF(OR(historyTags!D386="white",historyTags!D386="yellow",historyTags!D386="grey"),IF('Currently Exported 2'!D386=1, "have", "missing"),IF('Currently Exported 2'!D386=1, "extra", "ignore"))</f>
        <v>extra</v>
      </c>
      <c r="E386" s="1" t="str">
        <f ca="1">IF(OR(historyTags!E386="white",historyTags!E386="yellow",historyTags!E386="grey"),IF('Currently Exported 2'!E386=1, "have", "missing"),IF('Currently Exported 2'!E386=1, "extra", "ignore"))</f>
        <v>extra</v>
      </c>
      <c r="F386" s="1" t="str">
        <f ca="1">IF(OR(historyTags!F386="white",historyTags!F386="yellow",historyTags!F386="grey"),IF('Currently Exported 2'!F386=1, "have", "missing"),IF('Currently Exported 2'!F386=1, "extra", "ignore"))</f>
        <v>extra</v>
      </c>
      <c r="G386" s="1" t="str">
        <f ca="1">IF(OR(historyTags!G386="white",historyTags!G386="yellow",historyTags!G386="grey"),IF('Currently Exported 2'!G386=1, "have", "missing"),IF('Currently Exported 2'!G386=1, "extra", "ignore"))</f>
        <v>extra</v>
      </c>
      <c r="H386" s="1" t="str">
        <f ca="1">IF(OR(historyTags!H386="white",historyTags!H386="yellow",historyTags!H386="grey"),IF('Currently Exported 2'!H386=1, "have", "missing"),IF('Currently Exported 2'!H386=1, "extra", "ignore"))</f>
        <v>extra</v>
      </c>
      <c r="I386" s="1" t="str">
        <f ca="1">IF(OR(historyTags!I386="white",historyTags!I386="yellow",historyTags!I386="grey"),IF('Currently Exported 2'!I386=1, "have", "missing"),IF('Currently Exported 2'!I386=1, "extra", "ignore"))</f>
        <v>extra</v>
      </c>
      <c r="J386" s="1" t="str">
        <f ca="1">IF(OR(historyTags!J386="white",historyTags!J386="yellow",historyTags!J386="grey"),IF('Currently Exported 2'!J386=1, "have", "missing"),IF('Currently Exported 2'!J386=1, "extra", "ignore"))</f>
        <v>extra</v>
      </c>
      <c r="K386" s="1" t="str">
        <f ca="1">IF(OR(historyTags!K386="white",historyTags!K386="yellow",historyTags!K386="grey"),IF('Currently Exported 2'!K386=1, "have", "missing"),IF('Currently Exported 2'!K386=1, "extra", "ignore"))</f>
        <v>extra</v>
      </c>
      <c r="L386" s="1" t="str">
        <f ca="1">IF(OR(historyTags!L386="white",historyTags!L386="yellow",historyTags!L386="grey"),IF('Currently Exported 2'!L386=1, "have", "missing"),IF('Currently Exported 2'!L386=1, "extra", "ignore"))</f>
        <v>extra</v>
      </c>
      <c r="M386" s="1" t="str">
        <f ca="1">IF(OR(historyTags!M386="white",historyTags!M386="yellow",historyTags!M386="grey"),IF('Currently Exported 2'!M386=1, "have", "missing"),IF('Currently Exported 2'!M386=1, "extra", "ignore"))</f>
        <v>extra</v>
      </c>
      <c r="N386" s="1" t="str">
        <f ca="1">IF(OR(historyTags!N386="white",historyTags!N386="yellow",historyTags!N386="grey"),IF('Currently Exported 2'!N386=1, "have", "missing"),IF('Currently Exported 2'!N386=1, "extra", "ignore"))</f>
        <v>extra</v>
      </c>
      <c r="O386" s="1" t="str">
        <f ca="1">IF(OR(historyTags!O386="white",historyTags!O386="yellow",historyTags!O386="grey"),IF('Currently Exported 2'!O386=1, "have", "missing"),IF('Currently Exported 2'!O386=1, "extra", "ignore"))</f>
        <v>extra</v>
      </c>
      <c r="P386" s="1" t="str">
        <f ca="1">IF(OR(historyTags!P386="white",historyTags!P386="yellow",historyTags!P386="grey"),IF('Currently Exported 2'!P386=1, "have", "missing"),IF('Currently Exported 2'!P386=1, "extra", "ignore"))</f>
        <v>ignore</v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IF(OR(historyTags!B387="white",historyTags!B387="yellow",historyTags!B387="grey"),IF('Currently Exported 2'!B387=1, "have", "missing"),IF('Currently Exported 2'!B387=1, "extra", "ignore"))</f>
        <v>ignore</v>
      </c>
      <c r="C387" s="1" t="str">
        <f ca="1">IF(OR(historyTags!C387="white",historyTags!C387="yellow",historyTags!C387="grey"),IF('Currently Exported 2'!C387=1, "have", "missing"),IF('Currently Exported 2'!C387=1, "extra", "ignore"))</f>
        <v>ignore</v>
      </c>
      <c r="D387" s="1" t="str">
        <f ca="1">IF(OR(historyTags!D387="white",historyTags!D387="yellow",historyTags!D387="grey"),IF('Currently Exported 2'!D387=1, "have", "missing"),IF('Currently Exported 2'!D387=1, "extra", "ignore"))</f>
        <v>ignore</v>
      </c>
      <c r="E387" s="1" t="str">
        <f ca="1">IF(OR(historyTags!E387="white",historyTags!E387="yellow",historyTags!E387="grey"),IF('Currently Exported 2'!E387=1, "have", "missing"),IF('Currently Exported 2'!E387=1, "extra", "ignore"))</f>
        <v>ignore</v>
      </c>
      <c r="F387" s="1" t="str">
        <f ca="1">IF(OR(historyTags!F387="white",historyTags!F387="yellow",historyTags!F387="grey"),IF('Currently Exported 2'!F387=1, "have", "missing"),IF('Currently Exported 2'!F387=1, "extra", "ignore"))</f>
        <v>ignore</v>
      </c>
      <c r="G387" s="1" t="str">
        <f ca="1">IF(OR(historyTags!G387="white",historyTags!G387="yellow",historyTags!G387="grey"),IF('Currently Exported 2'!G387=1, "have", "missing"),IF('Currently Exported 2'!G387=1, "extra", "ignore"))</f>
        <v>ignore</v>
      </c>
      <c r="H387" s="1" t="str">
        <f ca="1">IF(OR(historyTags!H387="white",historyTags!H387="yellow",historyTags!H387="grey"),IF('Currently Exported 2'!H387=1, "have", "missing"),IF('Currently Exported 2'!H387=1, "extra", "ignore"))</f>
        <v>ignore</v>
      </c>
      <c r="I387" s="1" t="str">
        <f ca="1">IF(OR(historyTags!I387="white",historyTags!I387="yellow",historyTags!I387="grey"),IF('Currently Exported 2'!I387=1, "have", "missing"),IF('Currently Exported 2'!I387=1, "extra", "ignore"))</f>
        <v>ignore</v>
      </c>
      <c r="J387" s="1" t="str">
        <f ca="1">IF(OR(historyTags!J387="white",historyTags!J387="yellow",historyTags!J387="grey"),IF('Currently Exported 2'!J387=1, "have", "missing"),IF('Currently Exported 2'!J387=1, "extra", "ignore"))</f>
        <v>ignore</v>
      </c>
      <c r="K387" s="1" t="str">
        <f ca="1">IF(OR(historyTags!K387="white",historyTags!K387="yellow",historyTags!K387="grey"),IF('Currently Exported 2'!K387=1, "have", "missing"),IF('Currently Exported 2'!K387=1, "extra", "ignore"))</f>
        <v>ignore</v>
      </c>
      <c r="L387" s="1" t="str">
        <f ca="1">IF(OR(historyTags!L387="white",historyTags!L387="yellow",historyTags!L387="grey"),IF('Currently Exported 2'!L387=1, "have", "missing"),IF('Currently Exported 2'!L387=1, "extra", "ignore"))</f>
        <v>ignore</v>
      </c>
      <c r="M387" s="1" t="str">
        <f ca="1">IF(OR(historyTags!M387="white",historyTags!M387="yellow",historyTags!M387="grey"),IF('Currently Exported 2'!M387=1, "have", "missing"),IF('Currently Exported 2'!M387=1, "extra", "ignore"))</f>
        <v>ignore</v>
      </c>
      <c r="N387" s="1" t="str">
        <f ca="1">IF(OR(historyTags!N387="white",historyTags!N387="yellow",historyTags!N387="grey"),IF('Currently Exported 2'!N387=1, "have", "missing"),IF('Currently Exported 2'!N387=1, "extra", "ignore"))</f>
        <v>ignore</v>
      </c>
      <c r="O387" s="1" t="str">
        <f ca="1">IF(OR(historyTags!O387="white",historyTags!O387="yellow",historyTags!O387="grey"),IF('Currently Exported 2'!O387=1, "have", "missing"),IF('Currently Exported 2'!O387=1, "extra", "ignore"))</f>
        <v>ignore</v>
      </c>
      <c r="P387" s="1" t="str">
        <f ca="1">IF(OR(historyTags!P387="white",historyTags!P387="yellow",historyTags!P387="grey"),IF('Currently Exported 2'!P387=1, "have", "missing"),IF('Currently Exported 2'!P387=1, "extra", "ignore"))</f>
        <v>ignore</v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IF(OR(historyTags!B388="white",historyTags!B388="yellow",historyTags!B388="grey"),IF('Currently Exported 2'!B388=1, "have", "missing"),IF('Currently Exported 2'!B388=1, "extra", "ignore"))</f>
        <v>ignore</v>
      </c>
      <c r="C388" s="1" t="str">
        <f ca="1">IF(OR(historyTags!C388="white",historyTags!C388="yellow",historyTags!C388="grey"),IF('Currently Exported 2'!C388=1, "have", "missing"),IF('Currently Exported 2'!C388=1, "extra", "ignore"))</f>
        <v>ignore</v>
      </c>
      <c r="D388" s="1" t="str">
        <f ca="1">IF(OR(historyTags!D388="white",historyTags!D388="yellow",historyTags!D388="grey"),IF('Currently Exported 2'!D388=1, "have", "missing"),IF('Currently Exported 2'!D388=1, "extra", "ignore"))</f>
        <v>ignore</v>
      </c>
      <c r="E388" s="1" t="str">
        <f ca="1">IF(OR(historyTags!E388="white",historyTags!E388="yellow",historyTags!E388="grey"),IF('Currently Exported 2'!E388=1, "have", "missing"),IF('Currently Exported 2'!E388=1, "extra", "ignore"))</f>
        <v>ignore</v>
      </c>
      <c r="F388" s="1" t="str">
        <f ca="1">IF(OR(historyTags!F388="white",historyTags!F388="yellow",historyTags!F388="grey"),IF('Currently Exported 2'!F388=1, "have", "missing"),IF('Currently Exported 2'!F388=1, "extra", "ignore"))</f>
        <v>ignore</v>
      </c>
      <c r="G388" s="1" t="str">
        <f ca="1">IF(OR(historyTags!G388="white",historyTags!G388="yellow",historyTags!G388="grey"),IF('Currently Exported 2'!G388=1, "have", "missing"),IF('Currently Exported 2'!G388=1, "extra", "ignore"))</f>
        <v>ignore</v>
      </c>
      <c r="H388" s="1" t="str">
        <f ca="1">IF(OR(historyTags!H388="white",historyTags!H388="yellow",historyTags!H388="grey"),IF('Currently Exported 2'!H388=1, "have", "missing"),IF('Currently Exported 2'!H388=1, "extra", "ignore"))</f>
        <v>ignore</v>
      </c>
      <c r="I388" s="1" t="str">
        <f ca="1">IF(OR(historyTags!I388="white",historyTags!I388="yellow",historyTags!I388="grey"),IF('Currently Exported 2'!I388=1, "have", "missing"),IF('Currently Exported 2'!I388=1, "extra", "ignore"))</f>
        <v>ignore</v>
      </c>
      <c r="J388" s="1" t="str">
        <f ca="1">IF(OR(historyTags!J388="white",historyTags!J388="yellow",historyTags!J388="grey"),IF('Currently Exported 2'!J388=1, "have", "missing"),IF('Currently Exported 2'!J388=1, "extra", "ignore"))</f>
        <v>ignore</v>
      </c>
      <c r="K388" s="1" t="str">
        <f ca="1">IF(OR(historyTags!K388="white",historyTags!K388="yellow",historyTags!K388="grey"),IF('Currently Exported 2'!K388=1, "have", "missing"),IF('Currently Exported 2'!K388=1, "extra", "ignore"))</f>
        <v>ignore</v>
      </c>
      <c r="L388" s="1" t="str">
        <f ca="1">IF(OR(historyTags!L388="white",historyTags!L388="yellow",historyTags!L388="grey"),IF('Currently Exported 2'!L388=1, "have", "missing"),IF('Currently Exported 2'!L388=1, "extra", "ignore"))</f>
        <v>ignore</v>
      </c>
      <c r="M388" s="1" t="str">
        <f ca="1">IF(OR(historyTags!M388="white",historyTags!M388="yellow",historyTags!M388="grey"),IF('Currently Exported 2'!M388=1, "have", "missing"),IF('Currently Exported 2'!M388=1, "extra", "ignore"))</f>
        <v>ignore</v>
      </c>
      <c r="N388" s="1" t="str">
        <f ca="1">IF(OR(historyTags!N388="white",historyTags!N388="yellow",historyTags!N388="grey"),IF('Currently Exported 2'!N388=1, "have", "missing"),IF('Currently Exported 2'!N388=1, "extra", "ignore"))</f>
        <v>ignore</v>
      </c>
      <c r="O388" s="1" t="str">
        <f ca="1">IF(OR(historyTags!O388="white",historyTags!O388="yellow",historyTags!O388="grey"),IF('Currently Exported 2'!O388=1, "have", "missing"),IF('Currently Exported 2'!O388=1, "extra", "ignore"))</f>
        <v>ignore</v>
      </c>
      <c r="P388" s="1" t="str">
        <f ca="1">IF(OR(historyTags!P388="white",historyTags!P388="yellow",historyTags!P388="grey"),IF('Currently Exported 2'!P388=1, "have", "missing"),IF('Currently Exported 2'!P388=1, "extra", "ignore"))</f>
        <v>ignore</v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IF(OR(historyTags!B389="white",historyTags!B389="yellow",historyTags!B389="grey"),IF('Currently Exported 2'!B389=1, "have", "missing"),IF('Currently Exported 2'!B389=1, "extra", "ignore"))</f>
        <v>ignore</v>
      </c>
      <c r="C389" s="1" t="str">
        <f ca="1">IF(OR(historyTags!C389="white",historyTags!C389="yellow",historyTags!C389="grey"),IF('Currently Exported 2'!C389=1, "have", "missing"),IF('Currently Exported 2'!C389=1, "extra", "ignore"))</f>
        <v>ignore</v>
      </c>
      <c r="D389" s="1" t="str">
        <f ca="1">IF(OR(historyTags!D389="white",historyTags!D389="yellow",historyTags!D389="grey"),IF('Currently Exported 2'!D389=1, "have", "missing"),IF('Currently Exported 2'!D389=1, "extra", "ignore"))</f>
        <v>have</v>
      </c>
      <c r="E389" s="1" t="str">
        <f ca="1">IF(OR(historyTags!E389="white",historyTags!E389="yellow",historyTags!E389="grey"),IF('Currently Exported 2'!E389=1, "have", "missing"),IF('Currently Exported 2'!E389=1, "extra", "ignore"))</f>
        <v>have</v>
      </c>
      <c r="F389" s="1" t="str">
        <f ca="1">IF(OR(historyTags!F389="white",historyTags!F389="yellow",historyTags!F389="grey"),IF('Currently Exported 2'!F389=1, "have", "missing"),IF('Currently Exported 2'!F389=1, "extra", "ignore"))</f>
        <v>have</v>
      </c>
      <c r="G389" s="1" t="str">
        <f ca="1">IF(OR(historyTags!G389="white",historyTags!G389="yellow",historyTags!G389="grey"),IF('Currently Exported 2'!G389=1, "have", "missing"),IF('Currently Exported 2'!G389=1, "extra", "ignore"))</f>
        <v>have</v>
      </c>
      <c r="H389" s="1" t="str">
        <f ca="1">IF(OR(historyTags!H389="white",historyTags!H389="yellow",historyTags!H389="grey"),IF('Currently Exported 2'!H389=1, "have", "missing"),IF('Currently Exported 2'!H389=1, "extra", "ignore"))</f>
        <v>have</v>
      </c>
      <c r="I389" s="1" t="str">
        <f ca="1">IF(OR(historyTags!I389="white",historyTags!I389="yellow",historyTags!I389="grey"),IF('Currently Exported 2'!I389=1, "have", "missing"),IF('Currently Exported 2'!I389=1, "extra", "ignore"))</f>
        <v>have</v>
      </c>
      <c r="J389" s="1" t="str">
        <f ca="1">IF(OR(historyTags!J389="white",historyTags!J389="yellow",historyTags!J389="grey"),IF('Currently Exported 2'!J389=1, "have", "missing"),IF('Currently Exported 2'!J389=1, "extra", "ignore"))</f>
        <v>have</v>
      </c>
      <c r="K389" s="1" t="str">
        <f ca="1">IF(OR(historyTags!K389="white",historyTags!K389="yellow",historyTags!K389="grey"),IF('Currently Exported 2'!K389=1, "have", "missing"),IF('Currently Exported 2'!K389=1, "extra", "ignore"))</f>
        <v>have</v>
      </c>
      <c r="L389" s="1" t="str">
        <f ca="1">IF(OR(historyTags!L389="white",historyTags!L389="yellow",historyTags!L389="grey"),IF('Currently Exported 2'!L389=1, "have", "missing"),IF('Currently Exported 2'!L389=1, "extra", "ignore"))</f>
        <v>have</v>
      </c>
      <c r="M389" s="1" t="str">
        <f ca="1">IF(OR(historyTags!M389="white",historyTags!M389="yellow",historyTags!M389="grey"),IF('Currently Exported 2'!M389=1, "have", "missing"),IF('Currently Exported 2'!M389=1, "extra", "ignore"))</f>
        <v>have</v>
      </c>
      <c r="N389" s="1" t="str">
        <f ca="1">IF(OR(historyTags!N389="white",historyTags!N389="yellow",historyTags!N389="grey"),IF('Currently Exported 2'!N389=1, "have", "missing"),IF('Currently Exported 2'!N389=1, "extra", "ignore"))</f>
        <v>have</v>
      </c>
      <c r="O389" s="1" t="str">
        <f ca="1">IF(OR(historyTags!O389="white",historyTags!O389="yellow",historyTags!O389="grey"),IF('Currently Exported 2'!O389=1, "have", "missing"),IF('Currently Exported 2'!O389=1, "extra", "ignore"))</f>
        <v>have</v>
      </c>
      <c r="P389" s="1" t="str">
        <f ca="1">IF(OR(historyTags!P389="white",historyTags!P389="yellow",historyTags!P389="grey"),IF('Currently Exported 2'!P389=1, "have", "missing"),IF('Currently Exported 2'!P389=1, "extra", "ignore"))</f>
        <v>ignore</v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IF(OR(historyTags!B390="white",historyTags!B390="yellow",historyTags!B390="grey"),IF('Currently Exported 2'!B390=1, "have", "missing"),IF('Currently Exported 2'!B390=1, "extra", "ignore"))</f>
        <v>ignore</v>
      </c>
      <c r="C390" s="1" t="str">
        <f ca="1">IF(OR(historyTags!C390="white",historyTags!C390="yellow",historyTags!C390="grey"),IF('Currently Exported 2'!C390=1, "have", "missing"),IF('Currently Exported 2'!C390=1, "extra", "ignore"))</f>
        <v>ignore</v>
      </c>
      <c r="D390" s="1" t="str">
        <f ca="1">IF(OR(historyTags!D390="white",historyTags!D390="yellow",historyTags!D390="grey"),IF('Currently Exported 2'!D390=1, "have", "missing"),IF('Currently Exported 2'!D390=1, "extra", "ignore"))</f>
        <v>have</v>
      </c>
      <c r="E390" s="1" t="str">
        <f ca="1">IF(OR(historyTags!E390="white",historyTags!E390="yellow",historyTags!E390="grey"),IF('Currently Exported 2'!E390=1, "have", "missing"),IF('Currently Exported 2'!E390=1, "extra", "ignore"))</f>
        <v>have</v>
      </c>
      <c r="F390" s="1" t="str">
        <f ca="1">IF(OR(historyTags!F390="white",historyTags!F390="yellow",historyTags!F390="grey"),IF('Currently Exported 2'!F390=1, "have", "missing"),IF('Currently Exported 2'!F390=1, "extra", "ignore"))</f>
        <v>have</v>
      </c>
      <c r="G390" s="1" t="str">
        <f ca="1">IF(OR(historyTags!G390="white",historyTags!G390="yellow",historyTags!G390="grey"),IF('Currently Exported 2'!G390=1, "have", "missing"),IF('Currently Exported 2'!G390=1, "extra", "ignore"))</f>
        <v>have</v>
      </c>
      <c r="H390" s="1" t="str">
        <f ca="1">IF(OR(historyTags!H390="white",historyTags!H390="yellow",historyTags!H390="grey"),IF('Currently Exported 2'!H390=1, "have", "missing"),IF('Currently Exported 2'!H390=1, "extra", "ignore"))</f>
        <v>have</v>
      </c>
      <c r="I390" s="1" t="str">
        <f ca="1">IF(OR(historyTags!I390="white",historyTags!I390="yellow",historyTags!I390="grey"),IF('Currently Exported 2'!I390=1, "have", "missing"),IF('Currently Exported 2'!I390=1, "extra", "ignore"))</f>
        <v>have</v>
      </c>
      <c r="J390" s="1" t="str">
        <f ca="1">IF(OR(historyTags!J390="white",historyTags!J390="yellow",historyTags!J390="grey"),IF('Currently Exported 2'!J390=1, "have", "missing"),IF('Currently Exported 2'!J390=1, "extra", "ignore"))</f>
        <v>have</v>
      </c>
      <c r="K390" s="1" t="str">
        <f ca="1">IF(OR(historyTags!K390="white",historyTags!K390="yellow",historyTags!K390="grey"),IF('Currently Exported 2'!K390=1, "have", "missing"),IF('Currently Exported 2'!K390=1, "extra", "ignore"))</f>
        <v>have</v>
      </c>
      <c r="L390" s="1" t="str">
        <f ca="1">IF(OR(historyTags!L390="white",historyTags!L390="yellow",historyTags!L390="grey"),IF('Currently Exported 2'!L390=1, "have", "missing"),IF('Currently Exported 2'!L390=1, "extra", "ignore"))</f>
        <v>have</v>
      </c>
      <c r="M390" s="1" t="str">
        <f ca="1">IF(OR(historyTags!M390="white",historyTags!M390="yellow",historyTags!M390="grey"),IF('Currently Exported 2'!M390=1, "have", "missing"),IF('Currently Exported 2'!M390=1, "extra", "ignore"))</f>
        <v>have</v>
      </c>
      <c r="N390" s="1" t="str">
        <f ca="1">IF(OR(historyTags!N390="white",historyTags!N390="yellow",historyTags!N390="grey"),IF('Currently Exported 2'!N390=1, "have", "missing"),IF('Currently Exported 2'!N390=1, "extra", "ignore"))</f>
        <v>have</v>
      </c>
      <c r="O390" s="1" t="str">
        <f ca="1">IF(OR(historyTags!O390="white",historyTags!O390="yellow",historyTags!O390="grey"),IF('Currently Exported 2'!O390=1, "have", "missing"),IF('Currently Exported 2'!O390=1, "extra", "ignore"))</f>
        <v>have</v>
      </c>
      <c r="P390" s="1" t="str">
        <f ca="1">IF(OR(historyTags!P390="white",historyTags!P390="yellow",historyTags!P390="grey"),IF('Currently Exported 2'!P390=1, "have", "missing"),IF('Currently Exported 2'!P390=1, "extra", "ignore"))</f>
        <v>ignore</v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IF(OR(historyTags!B391="white",historyTags!B391="yellow",historyTags!B391="grey"),IF('Currently Exported 2'!B391=1, "have", "missing"),IF('Currently Exported 2'!B391=1, "extra", "ignore"))</f>
        <v>ignore</v>
      </c>
      <c r="C391" s="1" t="str">
        <f ca="1">IF(OR(historyTags!C391="white",historyTags!C391="yellow",historyTags!C391="grey"),IF('Currently Exported 2'!C391=1, "have", "missing"),IF('Currently Exported 2'!C391=1, "extra", "ignore"))</f>
        <v>ignore</v>
      </c>
      <c r="D391" s="1" t="str">
        <f ca="1">IF(OR(historyTags!D391="white",historyTags!D391="yellow",historyTags!D391="grey"),IF('Currently Exported 2'!D391=1, "have", "missing"),IF('Currently Exported 2'!D391=1, "extra", "ignore"))</f>
        <v>have</v>
      </c>
      <c r="E391" s="1" t="str">
        <f ca="1">IF(OR(historyTags!E391="white",historyTags!E391="yellow",historyTags!E391="grey"),IF('Currently Exported 2'!E391=1, "have", "missing"),IF('Currently Exported 2'!E391=1, "extra", "ignore"))</f>
        <v>have</v>
      </c>
      <c r="F391" s="1" t="str">
        <f ca="1">IF(OR(historyTags!F391="white",historyTags!F391="yellow",historyTags!F391="grey"),IF('Currently Exported 2'!F391=1, "have", "missing"),IF('Currently Exported 2'!F391=1, "extra", "ignore"))</f>
        <v>have</v>
      </c>
      <c r="G391" s="1" t="str">
        <f ca="1">IF(OR(historyTags!G391="white",historyTags!G391="yellow",historyTags!G391="grey"),IF('Currently Exported 2'!G391=1, "have", "missing"),IF('Currently Exported 2'!G391=1, "extra", "ignore"))</f>
        <v>have</v>
      </c>
      <c r="H391" s="1" t="str">
        <f ca="1">IF(OR(historyTags!H391="white",historyTags!H391="yellow",historyTags!H391="grey"),IF('Currently Exported 2'!H391=1, "have", "missing"),IF('Currently Exported 2'!H391=1, "extra", "ignore"))</f>
        <v>have</v>
      </c>
      <c r="I391" s="1" t="str">
        <f ca="1">IF(OR(historyTags!I391="white",historyTags!I391="yellow",historyTags!I391="grey"),IF('Currently Exported 2'!I391=1, "have", "missing"),IF('Currently Exported 2'!I391=1, "extra", "ignore"))</f>
        <v>have</v>
      </c>
      <c r="J391" s="1" t="str">
        <f ca="1">IF(OR(historyTags!J391="white",historyTags!J391="yellow",historyTags!J391="grey"),IF('Currently Exported 2'!J391=1, "have", "missing"),IF('Currently Exported 2'!J391=1, "extra", "ignore"))</f>
        <v>have</v>
      </c>
      <c r="K391" s="1" t="str">
        <f ca="1">IF(OR(historyTags!K391="white",historyTags!K391="yellow",historyTags!K391="grey"),IF('Currently Exported 2'!K391=1, "have", "missing"),IF('Currently Exported 2'!K391=1, "extra", "ignore"))</f>
        <v>have</v>
      </c>
      <c r="L391" s="1" t="str">
        <f ca="1">IF(OR(historyTags!L391="white",historyTags!L391="yellow",historyTags!L391="grey"),IF('Currently Exported 2'!L391=1, "have", "missing"),IF('Currently Exported 2'!L391=1, "extra", "ignore"))</f>
        <v>have</v>
      </c>
      <c r="M391" s="1" t="str">
        <f ca="1">IF(OR(historyTags!M391="white",historyTags!M391="yellow",historyTags!M391="grey"),IF('Currently Exported 2'!M391=1, "have", "missing"),IF('Currently Exported 2'!M391=1, "extra", "ignore"))</f>
        <v>have</v>
      </c>
      <c r="N391" s="1" t="str">
        <f ca="1">IF(OR(historyTags!N391="white",historyTags!N391="yellow",historyTags!N391="grey"),IF('Currently Exported 2'!N391=1, "have", "missing"),IF('Currently Exported 2'!N391=1, "extra", "ignore"))</f>
        <v>have</v>
      </c>
      <c r="O391" s="1" t="str">
        <f ca="1">IF(OR(historyTags!O391="white",historyTags!O391="yellow",historyTags!O391="grey"),IF('Currently Exported 2'!O391=1, "have", "missing"),IF('Currently Exported 2'!O391=1, "extra", "ignore"))</f>
        <v>have</v>
      </c>
      <c r="P391" s="1" t="str">
        <f ca="1">IF(OR(historyTags!P391="white",historyTags!P391="yellow",historyTags!P391="grey"),IF('Currently Exported 2'!P391=1, "have", "missing"),IF('Currently Exported 2'!P391=1, "extra", "ignore"))</f>
        <v>ignore</v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IF(OR(historyTags!B392="white",historyTags!B392="yellow",historyTags!B392="grey"),IF('Currently Exported 2'!B392=1, "have", "missing"),IF('Currently Exported 2'!B392=1, "extra", "ignore"))</f>
        <v>ignore</v>
      </c>
      <c r="C392" s="1" t="str">
        <f ca="1">IF(OR(historyTags!C392="white",historyTags!C392="yellow",historyTags!C392="grey"),IF('Currently Exported 2'!C392=1, "have", "missing"),IF('Currently Exported 2'!C392=1, "extra", "ignore"))</f>
        <v>ignore</v>
      </c>
      <c r="D392" s="1" t="str">
        <f ca="1">IF(OR(historyTags!D392="white",historyTags!D392="yellow",historyTags!D392="grey"),IF('Currently Exported 2'!D392=1, "have", "missing"),IF('Currently Exported 2'!D392=1, "extra", "ignore"))</f>
        <v>ignore</v>
      </c>
      <c r="E392" s="1" t="str">
        <f ca="1">IF(OR(historyTags!E392="white",historyTags!E392="yellow",historyTags!E392="grey"),IF('Currently Exported 2'!E392=1, "have", "missing"),IF('Currently Exported 2'!E392=1, "extra", "ignore"))</f>
        <v>ignore</v>
      </c>
      <c r="F392" s="1" t="str">
        <f ca="1">IF(OR(historyTags!F392="white",historyTags!F392="yellow",historyTags!F392="grey"),IF('Currently Exported 2'!F392=1, "have", "missing"),IF('Currently Exported 2'!F392=1, "extra", "ignore"))</f>
        <v>ignore</v>
      </c>
      <c r="G392" s="1" t="str">
        <f ca="1">IF(OR(historyTags!G392="white",historyTags!G392="yellow",historyTags!G392="grey"),IF('Currently Exported 2'!G392=1, "have", "missing"),IF('Currently Exported 2'!G392=1, "extra", "ignore"))</f>
        <v>ignore</v>
      </c>
      <c r="H392" s="1" t="str">
        <f ca="1">IF(OR(historyTags!H392="white",historyTags!H392="yellow",historyTags!H392="grey"),IF('Currently Exported 2'!H392=1, "have", "missing"),IF('Currently Exported 2'!H392=1, "extra", "ignore"))</f>
        <v>ignore</v>
      </c>
      <c r="I392" s="1" t="str">
        <f ca="1">IF(OR(historyTags!I392="white",historyTags!I392="yellow",historyTags!I392="grey"),IF('Currently Exported 2'!I392=1, "have", "missing"),IF('Currently Exported 2'!I392=1, "extra", "ignore"))</f>
        <v>ignore</v>
      </c>
      <c r="J392" s="1" t="str">
        <f ca="1">IF(OR(historyTags!J392="white",historyTags!J392="yellow",historyTags!J392="grey"),IF('Currently Exported 2'!J392=1, "have", "missing"),IF('Currently Exported 2'!J392=1, "extra", "ignore"))</f>
        <v>ignore</v>
      </c>
      <c r="K392" s="1" t="str">
        <f ca="1">IF(OR(historyTags!K392="white",historyTags!K392="yellow",historyTags!K392="grey"),IF('Currently Exported 2'!K392=1, "have", "missing"),IF('Currently Exported 2'!K392=1, "extra", "ignore"))</f>
        <v>ignore</v>
      </c>
      <c r="L392" s="1" t="str">
        <f ca="1">IF(OR(historyTags!L392="white",historyTags!L392="yellow",historyTags!L392="grey"),IF('Currently Exported 2'!L392=1, "have", "missing"),IF('Currently Exported 2'!L392=1, "extra", "ignore"))</f>
        <v>ignore</v>
      </c>
      <c r="M392" s="1" t="str">
        <f ca="1">IF(OR(historyTags!M392="white",historyTags!M392="yellow",historyTags!M392="grey"),IF('Currently Exported 2'!M392=1, "have", "missing"),IF('Currently Exported 2'!M392=1, "extra", "ignore"))</f>
        <v>ignore</v>
      </c>
      <c r="N392" s="1" t="str">
        <f ca="1">IF(OR(historyTags!N392="white",historyTags!N392="yellow",historyTags!N392="grey"),IF('Currently Exported 2'!N392=1, "have", "missing"),IF('Currently Exported 2'!N392=1, "extra", "ignore"))</f>
        <v>ignore</v>
      </c>
      <c r="O392" s="1" t="str">
        <f ca="1">IF(OR(historyTags!O392="white",historyTags!O392="yellow",historyTags!O392="grey"),IF('Currently Exported 2'!O392=1, "have", "missing"),IF('Currently Exported 2'!O392=1, "extra", "ignore"))</f>
        <v>ignore</v>
      </c>
      <c r="P392" s="1" t="str">
        <f ca="1">IF(OR(historyTags!P392="white",historyTags!P392="yellow",historyTags!P392="grey"),IF('Currently Exported 2'!P392=1, "have", "missing"),IF('Currently Exported 2'!P392=1, "extra", "ignore"))</f>
        <v>ignore</v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IF(OR(historyTags!B393="white",historyTags!B393="yellow",historyTags!B393="grey"),IF('Currently Exported 2'!B393=1, "have", "missing"),IF('Currently Exported 2'!B393=1, "extra", "ignore"))</f>
        <v>ignore</v>
      </c>
      <c r="C393" s="1" t="str">
        <f ca="1">IF(OR(historyTags!C393="white",historyTags!C393="yellow",historyTags!C393="grey"),IF('Currently Exported 2'!C393=1, "have", "missing"),IF('Currently Exported 2'!C393=1, "extra", "ignore"))</f>
        <v>ignore</v>
      </c>
      <c r="D393" s="1" t="str">
        <f ca="1">IF(OR(historyTags!D393="white",historyTags!D393="yellow",historyTags!D393="grey"),IF('Currently Exported 2'!D393=1, "have", "missing"),IF('Currently Exported 2'!D393=1, "extra", "ignore"))</f>
        <v>have</v>
      </c>
      <c r="E393" s="1" t="str">
        <f ca="1">IF(OR(historyTags!E393="white",historyTags!E393="yellow",historyTags!E393="grey"),IF('Currently Exported 2'!E393=1, "have", "missing"),IF('Currently Exported 2'!E393=1, "extra", "ignore"))</f>
        <v>have</v>
      </c>
      <c r="F393" s="1" t="str">
        <f ca="1">IF(OR(historyTags!F393="white",historyTags!F393="yellow",historyTags!F393="grey"),IF('Currently Exported 2'!F393=1, "have", "missing"),IF('Currently Exported 2'!F393=1, "extra", "ignore"))</f>
        <v>have</v>
      </c>
      <c r="G393" s="1" t="str">
        <f ca="1">IF(OR(historyTags!G393="white",historyTags!G393="yellow",historyTags!G393="grey"),IF('Currently Exported 2'!G393=1, "have", "missing"),IF('Currently Exported 2'!G393=1, "extra", "ignore"))</f>
        <v>have</v>
      </c>
      <c r="H393" s="1" t="str">
        <f ca="1">IF(OR(historyTags!H393="white",historyTags!H393="yellow",historyTags!H393="grey"),IF('Currently Exported 2'!H393=1, "have", "missing"),IF('Currently Exported 2'!H393=1, "extra", "ignore"))</f>
        <v>have</v>
      </c>
      <c r="I393" s="1" t="str">
        <f ca="1">IF(OR(historyTags!I393="white",historyTags!I393="yellow",historyTags!I393="grey"),IF('Currently Exported 2'!I393=1, "have", "missing"),IF('Currently Exported 2'!I393=1, "extra", "ignore"))</f>
        <v>have</v>
      </c>
      <c r="J393" s="1" t="str">
        <f ca="1">IF(OR(historyTags!J393="white",historyTags!J393="yellow",historyTags!J393="grey"),IF('Currently Exported 2'!J393=1, "have", "missing"),IF('Currently Exported 2'!J393=1, "extra", "ignore"))</f>
        <v>have</v>
      </c>
      <c r="K393" s="1" t="str">
        <f ca="1">IF(OR(historyTags!K393="white",historyTags!K393="yellow",historyTags!K393="grey"),IF('Currently Exported 2'!K393=1, "have", "missing"),IF('Currently Exported 2'!K393=1, "extra", "ignore"))</f>
        <v>have</v>
      </c>
      <c r="L393" s="1" t="str">
        <f ca="1">IF(OR(historyTags!L393="white",historyTags!L393="yellow",historyTags!L393="grey"),IF('Currently Exported 2'!L393=1, "have", "missing"),IF('Currently Exported 2'!L393=1, "extra", "ignore"))</f>
        <v>have</v>
      </c>
      <c r="M393" s="1" t="str">
        <f ca="1">IF(OR(historyTags!M393="white",historyTags!M393="yellow",historyTags!M393="grey"),IF('Currently Exported 2'!M393=1, "have", "missing"),IF('Currently Exported 2'!M393=1, "extra", "ignore"))</f>
        <v>have</v>
      </c>
      <c r="N393" s="1" t="str">
        <f ca="1">IF(OR(historyTags!N393="white",historyTags!N393="yellow",historyTags!N393="grey"),IF('Currently Exported 2'!N393=1, "have", "missing"),IF('Currently Exported 2'!N393=1, "extra", "ignore"))</f>
        <v>have</v>
      </c>
      <c r="O393" s="1" t="str">
        <f ca="1">IF(OR(historyTags!O393="white",historyTags!O393="yellow",historyTags!O393="grey"),IF('Currently Exported 2'!O393=1, "have", "missing"),IF('Currently Exported 2'!O393=1, "extra", "ignore"))</f>
        <v>have</v>
      </c>
      <c r="P393" s="1" t="str">
        <f ca="1">IF(OR(historyTags!P393="white",historyTags!P393="yellow",historyTags!P393="grey"),IF('Currently Exported 2'!P393=1, "have", "missing"),IF('Currently Exported 2'!P393=1, "extra", "ignore"))</f>
        <v>have</v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IF(OR(historyTags!B394="white",historyTags!B394="yellow",historyTags!B394="grey"),IF('Currently Exported 2'!B394=1, "have", "missing"),IF('Currently Exported 2'!B394=1, "extra", "ignore"))</f>
        <v>ignore</v>
      </c>
      <c r="C394" s="1" t="str">
        <f ca="1">IF(OR(historyTags!C394="white",historyTags!C394="yellow",historyTags!C394="grey"),IF('Currently Exported 2'!C394=1, "have", "missing"),IF('Currently Exported 2'!C394=1, "extra", "ignore"))</f>
        <v>ignore</v>
      </c>
      <c r="D394" s="1" t="str">
        <f ca="1">IF(OR(historyTags!D394="white",historyTags!D394="yellow",historyTags!D394="grey"),IF('Currently Exported 2'!D394=1, "have", "missing"),IF('Currently Exported 2'!D394=1, "extra", "ignore"))</f>
        <v>have</v>
      </c>
      <c r="E394" s="1" t="str">
        <f ca="1">IF(OR(historyTags!E394="white",historyTags!E394="yellow",historyTags!E394="grey"),IF('Currently Exported 2'!E394=1, "have", "missing"),IF('Currently Exported 2'!E394=1, "extra", "ignore"))</f>
        <v>have</v>
      </c>
      <c r="F394" s="1" t="str">
        <f ca="1">IF(OR(historyTags!F394="white",historyTags!F394="yellow",historyTags!F394="grey"),IF('Currently Exported 2'!F394=1, "have", "missing"),IF('Currently Exported 2'!F394=1, "extra", "ignore"))</f>
        <v>have</v>
      </c>
      <c r="G394" s="1" t="str">
        <f ca="1">IF(OR(historyTags!G394="white",historyTags!G394="yellow",historyTags!G394="grey"),IF('Currently Exported 2'!G394=1, "have", "missing"),IF('Currently Exported 2'!G394=1, "extra", "ignore"))</f>
        <v>have</v>
      </c>
      <c r="H394" s="1" t="str">
        <f ca="1">IF(OR(historyTags!H394="white",historyTags!H394="yellow",historyTags!H394="grey"),IF('Currently Exported 2'!H394=1, "have", "missing"),IF('Currently Exported 2'!H394=1, "extra", "ignore"))</f>
        <v>have</v>
      </c>
      <c r="I394" s="1" t="str">
        <f ca="1">IF(OR(historyTags!I394="white",historyTags!I394="yellow",historyTags!I394="grey"),IF('Currently Exported 2'!I394=1, "have", "missing"),IF('Currently Exported 2'!I394=1, "extra", "ignore"))</f>
        <v>have</v>
      </c>
      <c r="J394" s="1" t="str">
        <f ca="1">IF(OR(historyTags!J394="white",historyTags!J394="yellow",historyTags!J394="grey"),IF('Currently Exported 2'!J394=1, "have", "missing"),IF('Currently Exported 2'!J394=1, "extra", "ignore"))</f>
        <v>have</v>
      </c>
      <c r="K394" s="1" t="str">
        <f ca="1">IF(OR(historyTags!K394="white",historyTags!K394="yellow",historyTags!K394="grey"),IF('Currently Exported 2'!K394=1, "have", "missing"),IF('Currently Exported 2'!K394=1, "extra", "ignore"))</f>
        <v>have</v>
      </c>
      <c r="L394" s="1" t="str">
        <f ca="1">IF(OR(historyTags!L394="white",historyTags!L394="yellow",historyTags!L394="grey"),IF('Currently Exported 2'!L394=1, "have", "missing"),IF('Currently Exported 2'!L394=1, "extra", "ignore"))</f>
        <v>have</v>
      </c>
      <c r="M394" s="1" t="str">
        <f ca="1">IF(OR(historyTags!M394="white",historyTags!M394="yellow",historyTags!M394="grey"),IF('Currently Exported 2'!M394=1, "have", "missing"),IF('Currently Exported 2'!M394=1, "extra", "ignore"))</f>
        <v>have</v>
      </c>
      <c r="N394" s="1" t="str">
        <f ca="1">IF(OR(historyTags!N394="white",historyTags!N394="yellow",historyTags!N394="grey"),IF('Currently Exported 2'!N394=1, "have", "missing"),IF('Currently Exported 2'!N394=1, "extra", "ignore"))</f>
        <v>have</v>
      </c>
      <c r="O394" s="1" t="str">
        <f ca="1">IF(OR(historyTags!O394="white",historyTags!O394="yellow",historyTags!O394="grey"),IF('Currently Exported 2'!O394=1, "have", "missing"),IF('Currently Exported 2'!O394=1, "extra", "ignore"))</f>
        <v>have</v>
      </c>
      <c r="P394" s="1" t="str">
        <f ca="1">IF(OR(historyTags!P394="white",historyTags!P394="yellow",historyTags!P394="grey"),IF('Currently Exported 2'!P394=1, "have", "missing"),IF('Currently Exported 2'!P394=1, "extra", "ignore"))</f>
        <v>ignore</v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IF(OR(historyTags!B395="white",historyTags!B395="yellow",historyTags!B395="grey"),IF('Currently Exported 2'!B395=1, "have", "missing"),IF('Currently Exported 2'!B395=1, "extra", "ignore"))</f>
        <v>ignore</v>
      </c>
      <c r="C395" s="1" t="str">
        <f ca="1">IF(OR(historyTags!C395="white",historyTags!C395="yellow",historyTags!C395="grey"),IF('Currently Exported 2'!C395=1, "have", "missing"),IF('Currently Exported 2'!C395=1, "extra", "ignore"))</f>
        <v>ignore</v>
      </c>
      <c r="D395" s="1" t="str">
        <f ca="1">IF(OR(historyTags!D395="white",historyTags!D395="yellow",historyTags!D395="grey"),IF('Currently Exported 2'!D395=1, "have", "missing"),IF('Currently Exported 2'!D395=1, "extra", "ignore"))</f>
        <v>have</v>
      </c>
      <c r="E395" s="1" t="str">
        <f ca="1">IF(OR(historyTags!E395="white",historyTags!E395="yellow",historyTags!E395="grey"),IF('Currently Exported 2'!E395=1, "have", "missing"),IF('Currently Exported 2'!E395=1, "extra", "ignore"))</f>
        <v>have</v>
      </c>
      <c r="F395" s="1" t="str">
        <f ca="1">IF(OR(historyTags!F395="white",historyTags!F395="yellow",historyTags!F395="grey"),IF('Currently Exported 2'!F395=1, "have", "missing"),IF('Currently Exported 2'!F395=1, "extra", "ignore"))</f>
        <v>have</v>
      </c>
      <c r="G395" s="1" t="str">
        <f ca="1">IF(OR(historyTags!G395="white",historyTags!G395="yellow",historyTags!G395="grey"),IF('Currently Exported 2'!G395=1, "have", "missing"),IF('Currently Exported 2'!G395=1, "extra", "ignore"))</f>
        <v>have</v>
      </c>
      <c r="H395" s="1" t="str">
        <f ca="1">IF(OR(historyTags!H395="white",historyTags!H395="yellow",historyTags!H395="grey"),IF('Currently Exported 2'!H395=1, "have", "missing"),IF('Currently Exported 2'!H395=1, "extra", "ignore"))</f>
        <v>have</v>
      </c>
      <c r="I395" s="1" t="str">
        <f ca="1">IF(OR(historyTags!I395="white",historyTags!I395="yellow",historyTags!I395="grey"),IF('Currently Exported 2'!I395=1, "have", "missing"),IF('Currently Exported 2'!I395=1, "extra", "ignore"))</f>
        <v>have</v>
      </c>
      <c r="J395" s="1" t="str">
        <f ca="1">IF(OR(historyTags!J395="white",historyTags!J395="yellow",historyTags!J395="grey"),IF('Currently Exported 2'!J395=1, "have", "missing"),IF('Currently Exported 2'!J395=1, "extra", "ignore"))</f>
        <v>have</v>
      </c>
      <c r="K395" s="1" t="str">
        <f ca="1">IF(OR(historyTags!K395="white",historyTags!K395="yellow",historyTags!K395="grey"),IF('Currently Exported 2'!K395=1, "have", "missing"),IF('Currently Exported 2'!K395=1, "extra", "ignore"))</f>
        <v>have</v>
      </c>
      <c r="L395" s="1" t="str">
        <f ca="1">IF(OR(historyTags!L395="white",historyTags!L395="yellow",historyTags!L395="grey"),IF('Currently Exported 2'!L395=1, "have", "missing"),IF('Currently Exported 2'!L395=1, "extra", "ignore"))</f>
        <v>have</v>
      </c>
      <c r="M395" s="1" t="str">
        <f ca="1">IF(OR(historyTags!M395="white",historyTags!M395="yellow",historyTags!M395="grey"),IF('Currently Exported 2'!M395=1, "have", "missing"),IF('Currently Exported 2'!M395=1, "extra", "ignore"))</f>
        <v>have</v>
      </c>
      <c r="N395" s="1" t="str">
        <f ca="1">IF(OR(historyTags!N395="white",historyTags!N395="yellow",historyTags!N395="grey"),IF('Currently Exported 2'!N395=1, "have", "missing"),IF('Currently Exported 2'!N395=1, "extra", "ignore"))</f>
        <v>have</v>
      </c>
      <c r="O395" s="1" t="str">
        <f ca="1">IF(OR(historyTags!O395="white",historyTags!O395="yellow",historyTags!O395="grey"),IF('Currently Exported 2'!O395=1, "have", "missing"),IF('Currently Exported 2'!O395=1, "extra", "ignore"))</f>
        <v>have</v>
      </c>
      <c r="P395" s="1" t="str">
        <f ca="1">IF(OR(historyTags!P395="white",historyTags!P395="yellow",historyTags!P395="grey"),IF('Currently Exported 2'!P395=1, "have", "missing"),IF('Currently Exported 2'!P395=1, "extra", "ignore"))</f>
        <v>ignore</v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IF(OR(historyTags!B396="white",historyTags!B396="yellow",historyTags!B396="grey"),IF('Currently Exported 2'!B396=1, "have", "missing"),IF('Currently Exported 2'!B396=1, "extra", "ignore"))</f>
        <v>ignore</v>
      </c>
      <c r="C396" s="1" t="str">
        <f ca="1">IF(OR(historyTags!C396="white",historyTags!C396="yellow",historyTags!C396="grey"),IF('Currently Exported 2'!C396=1, "have", "missing"),IF('Currently Exported 2'!C396=1, "extra", "ignore"))</f>
        <v>ignore</v>
      </c>
      <c r="D396" s="1" t="str">
        <f ca="1">IF(OR(historyTags!D396="white",historyTags!D396="yellow",historyTags!D396="grey"),IF('Currently Exported 2'!D396=1, "have", "missing"),IF('Currently Exported 2'!D396=1, "extra", "ignore"))</f>
        <v>have</v>
      </c>
      <c r="E396" s="1" t="str">
        <f ca="1">IF(OR(historyTags!E396="white",historyTags!E396="yellow",historyTags!E396="grey"),IF('Currently Exported 2'!E396=1, "have", "missing"),IF('Currently Exported 2'!E396=1, "extra", "ignore"))</f>
        <v>have</v>
      </c>
      <c r="F396" s="1" t="str">
        <f ca="1">IF(OR(historyTags!F396="white",historyTags!F396="yellow",historyTags!F396="grey"),IF('Currently Exported 2'!F396=1, "have", "missing"),IF('Currently Exported 2'!F396=1, "extra", "ignore"))</f>
        <v>have</v>
      </c>
      <c r="G396" s="1" t="str">
        <f ca="1">IF(OR(historyTags!G396="white",historyTags!G396="yellow",historyTags!G396="grey"),IF('Currently Exported 2'!G396=1, "have", "missing"),IF('Currently Exported 2'!G396=1, "extra", "ignore"))</f>
        <v>have</v>
      </c>
      <c r="H396" s="1" t="str">
        <f ca="1">IF(OR(historyTags!H396="white",historyTags!H396="yellow",historyTags!H396="grey"),IF('Currently Exported 2'!H396=1, "have", "missing"),IF('Currently Exported 2'!H396=1, "extra", "ignore"))</f>
        <v>have</v>
      </c>
      <c r="I396" s="1" t="str">
        <f ca="1">IF(OR(historyTags!I396="white",historyTags!I396="yellow",historyTags!I396="grey"),IF('Currently Exported 2'!I396=1, "have", "missing"),IF('Currently Exported 2'!I396=1, "extra", "ignore"))</f>
        <v>have</v>
      </c>
      <c r="J396" s="1" t="str">
        <f ca="1">IF(OR(historyTags!J396="white",historyTags!J396="yellow",historyTags!J396="grey"),IF('Currently Exported 2'!J396=1, "have", "missing"),IF('Currently Exported 2'!J396=1, "extra", "ignore"))</f>
        <v>have</v>
      </c>
      <c r="K396" s="1" t="str">
        <f ca="1">IF(OR(historyTags!K396="white",historyTags!K396="yellow",historyTags!K396="grey"),IF('Currently Exported 2'!K396=1, "have", "missing"),IF('Currently Exported 2'!K396=1, "extra", "ignore"))</f>
        <v>have</v>
      </c>
      <c r="L396" s="1" t="str">
        <f ca="1">IF(OR(historyTags!L396="white",historyTags!L396="yellow",historyTags!L396="grey"),IF('Currently Exported 2'!L396=1, "have", "missing"),IF('Currently Exported 2'!L396=1, "extra", "ignore"))</f>
        <v>have</v>
      </c>
      <c r="M396" s="1" t="str">
        <f ca="1">IF(OR(historyTags!M396="white",historyTags!M396="yellow",historyTags!M396="grey"),IF('Currently Exported 2'!M396=1, "have", "missing"),IF('Currently Exported 2'!M396=1, "extra", "ignore"))</f>
        <v>have</v>
      </c>
      <c r="N396" s="1" t="str">
        <f ca="1">IF(OR(historyTags!N396="white",historyTags!N396="yellow",historyTags!N396="grey"),IF('Currently Exported 2'!N396=1, "have", "missing"),IF('Currently Exported 2'!N396=1, "extra", "ignore"))</f>
        <v>have</v>
      </c>
      <c r="O396" s="1" t="str">
        <f ca="1">IF(OR(historyTags!O396="white",historyTags!O396="yellow",historyTags!O396="grey"),IF('Currently Exported 2'!O396=1, "have", "missing"),IF('Currently Exported 2'!O396=1, "extra", "ignore"))</f>
        <v>have</v>
      </c>
      <c r="P396" s="1" t="str">
        <f ca="1">IF(OR(historyTags!P396="white",historyTags!P396="yellow",historyTags!P396="grey"),IF('Currently Exported 2'!P396=1, "have", "missing"),IF('Currently Exported 2'!P396=1, "extra", "ignore"))</f>
        <v>ignore</v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IF(OR(historyTags!B397="white",historyTags!B397="yellow",historyTags!B397="grey"),IF('Currently Exported 2'!B397=1, "have", "missing"),IF('Currently Exported 2'!B397=1, "extra", "ignore"))</f>
        <v>ignore</v>
      </c>
      <c r="C397" s="1" t="str">
        <f ca="1">IF(OR(historyTags!C397="white",historyTags!C397="yellow",historyTags!C397="grey"),IF('Currently Exported 2'!C397=1, "have", "missing"),IF('Currently Exported 2'!C397=1, "extra", "ignore"))</f>
        <v>ignore</v>
      </c>
      <c r="D397" s="1" t="str">
        <f ca="1">IF(OR(historyTags!D397="white",historyTags!D397="yellow",historyTags!D397="grey"),IF('Currently Exported 2'!D397=1, "have", "missing"),IF('Currently Exported 2'!D397=1, "extra", "ignore"))</f>
        <v>have</v>
      </c>
      <c r="E397" s="1" t="str">
        <f ca="1">IF(OR(historyTags!E397="white",historyTags!E397="yellow",historyTags!E397="grey"),IF('Currently Exported 2'!E397=1, "have", "missing"),IF('Currently Exported 2'!E397=1, "extra", "ignore"))</f>
        <v>have</v>
      </c>
      <c r="F397" s="1" t="str">
        <f ca="1">IF(OR(historyTags!F397="white",historyTags!F397="yellow",historyTags!F397="grey"),IF('Currently Exported 2'!F397=1, "have", "missing"),IF('Currently Exported 2'!F397=1, "extra", "ignore"))</f>
        <v>have</v>
      </c>
      <c r="G397" s="1" t="str">
        <f ca="1">IF(OR(historyTags!G397="white",historyTags!G397="yellow",historyTags!G397="grey"),IF('Currently Exported 2'!G397=1, "have", "missing"),IF('Currently Exported 2'!G397=1, "extra", "ignore"))</f>
        <v>have</v>
      </c>
      <c r="H397" s="1" t="str">
        <f ca="1">IF(OR(historyTags!H397="white",historyTags!H397="yellow",historyTags!H397="grey"),IF('Currently Exported 2'!H397=1, "have", "missing"),IF('Currently Exported 2'!H397=1, "extra", "ignore"))</f>
        <v>have</v>
      </c>
      <c r="I397" s="1" t="str">
        <f ca="1">IF(OR(historyTags!I397="white",historyTags!I397="yellow",historyTags!I397="grey"),IF('Currently Exported 2'!I397=1, "have", "missing"),IF('Currently Exported 2'!I397=1, "extra", "ignore"))</f>
        <v>have</v>
      </c>
      <c r="J397" s="1" t="str">
        <f ca="1">IF(OR(historyTags!J397="white",historyTags!J397="yellow",historyTags!J397="grey"),IF('Currently Exported 2'!J397=1, "have", "missing"),IF('Currently Exported 2'!J397=1, "extra", "ignore"))</f>
        <v>have</v>
      </c>
      <c r="K397" s="1" t="str">
        <f ca="1">IF(OR(historyTags!K397="white",historyTags!K397="yellow",historyTags!K397="grey"),IF('Currently Exported 2'!K397=1, "have", "missing"),IF('Currently Exported 2'!K397=1, "extra", "ignore"))</f>
        <v>have</v>
      </c>
      <c r="L397" s="1" t="str">
        <f ca="1">IF(OR(historyTags!L397="white",historyTags!L397="yellow",historyTags!L397="grey"),IF('Currently Exported 2'!L397=1, "have", "missing"),IF('Currently Exported 2'!L397=1, "extra", "ignore"))</f>
        <v>have</v>
      </c>
      <c r="M397" s="1" t="str">
        <f ca="1">IF(OR(historyTags!M397="white",historyTags!M397="yellow",historyTags!M397="grey"),IF('Currently Exported 2'!M397=1, "have", "missing"),IF('Currently Exported 2'!M397=1, "extra", "ignore"))</f>
        <v>have</v>
      </c>
      <c r="N397" s="1" t="str">
        <f ca="1">IF(OR(historyTags!N397="white",historyTags!N397="yellow",historyTags!N397="grey"),IF('Currently Exported 2'!N397=1, "have", "missing"),IF('Currently Exported 2'!N397=1, "extra", "ignore"))</f>
        <v>have</v>
      </c>
      <c r="O397" s="1" t="str">
        <f ca="1">IF(OR(historyTags!O397="white",historyTags!O397="yellow",historyTags!O397="grey"),IF('Currently Exported 2'!O397=1, "have", "missing"),IF('Currently Exported 2'!O397=1, "extra", "ignore"))</f>
        <v>have</v>
      </c>
      <c r="P397" s="1" t="str">
        <f ca="1">IF(OR(historyTags!P397="white",historyTags!P397="yellow",historyTags!P397="grey"),IF('Currently Exported 2'!P397=1, "have", "missing"),IF('Currently Exported 2'!P397=1, "extra", "ignore"))</f>
        <v>ignore</v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IF(OR(historyTags!B398="white",historyTags!B398="yellow",historyTags!B398="grey"),IF('Currently Exported 2'!B398=1, "have", "missing"),IF('Currently Exported 2'!B398=1, "extra", "ignore"))</f>
        <v>ignore</v>
      </c>
      <c r="C398" s="1" t="str">
        <f ca="1">IF(OR(historyTags!C398="white",historyTags!C398="yellow",historyTags!C398="grey"),IF('Currently Exported 2'!C398=1, "have", "missing"),IF('Currently Exported 2'!C398=1, "extra", "ignore"))</f>
        <v>ignore</v>
      </c>
      <c r="D398" s="1" t="str">
        <f ca="1">IF(OR(historyTags!D398="white",historyTags!D398="yellow",historyTags!D398="grey"),IF('Currently Exported 2'!D398=1, "have", "missing"),IF('Currently Exported 2'!D398=1, "extra", "ignore"))</f>
        <v>have</v>
      </c>
      <c r="E398" s="1" t="str">
        <f ca="1">IF(OR(historyTags!E398="white",historyTags!E398="yellow",historyTags!E398="grey"),IF('Currently Exported 2'!E398=1, "have", "missing"),IF('Currently Exported 2'!E398=1, "extra", "ignore"))</f>
        <v>have</v>
      </c>
      <c r="F398" s="1" t="str">
        <f ca="1">IF(OR(historyTags!F398="white",historyTags!F398="yellow",historyTags!F398="grey"),IF('Currently Exported 2'!F398=1, "have", "missing"),IF('Currently Exported 2'!F398=1, "extra", "ignore"))</f>
        <v>have</v>
      </c>
      <c r="G398" s="1" t="str">
        <f ca="1">IF(OR(historyTags!G398="white",historyTags!G398="yellow",historyTags!G398="grey"),IF('Currently Exported 2'!G398=1, "have", "missing"),IF('Currently Exported 2'!G398=1, "extra", "ignore"))</f>
        <v>have</v>
      </c>
      <c r="H398" s="1" t="str">
        <f ca="1">IF(OR(historyTags!H398="white",historyTags!H398="yellow",historyTags!H398="grey"),IF('Currently Exported 2'!H398=1, "have", "missing"),IF('Currently Exported 2'!H398=1, "extra", "ignore"))</f>
        <v>have</v>
      </c>
      <c r="I398" s="1" t="str">
        <f ca="1">IF(OR(historyTags!I398="white",historyTags!I398="yellow",historyTags!I398="grey"),IF('Currently Exported 2'!I398=1, "have", "missing"),IF('Currently Exported 2'!I398=1, "extra", "ignore"))</f>
        <v>have</v>
      </c>
      <c r="J398" s="1" t="str">
        <f ca="1">IF(OR(historyTags!J398="white",historyTags!J398="yellow",historyTags!J398="grey"),IF('Currently Exported 2'!J398=1, "have", "missing"),IF('Currently Exported 2'!J398=1, "extra", "ignore"))</f>
        <v>have</v>
      </c>
      <c r="K398" s="1" t="str">
        <f ca="1">IF(OR(historyTags!K398="white",historyTags!K398="yellow",historyTags!K398="grey"),IF('Currently Exported 2'!K398=1, "have", "missing"),IF('Currently Exported 2'!K398=1, "extra", "ignore"))</f>
        <v>have</v>
      </c>
      <c r="L398" s="1" t="str">
        <f ca="1">IF(OR(historyTags!L398="white",historyTags!L398="yellow",historyTags!L398="grey"),IF('Currently Exported 2'!L398=1, "have", "missing"),IF('Currently Exported 2'!L398=1, "extra", "ignore"))</f>
        <v>have</v>
      </c>
      <c r="M398" s="1" t="str">
        <f ca="1">IF(OR(historyTags!M398="white",historyTags!M398="yellow",historyTags!M398="grey"),IF('Currently Exported 2'!M398=1, "have", "missing"),IF('Currently Exported 2'!M398=1, "extra", "ignore"))</f>
        <v>have</v>
      </c>
      <c r="N398" s="1" t="str">
        <f ca="1">IF(OR(historyTags!N398="white",historyTags!N398="yellow",historyTags!N398="grey"),IF('Currently Exported 2'!N398=1, "have", "missing"),IF('Currently Exported 2'!N398=1, "extra", "ignore"))</f>
        <v>have</v>
      </c>
      <c r="O398" s="1" t="str">
        <f ca="1">IF(OR(historyTags!O398="white",historyTags!O398="yellow",historyTags!O398="grey"),IF('Currently Exported 2'!O398=1, "have", "missing"),IF('Currently Exported 2'!O398=1, "extra", "ignore"))</f>
        <v>have</v>
      </c>
      <c r="P398" s="1" t="str">
        <f ca="1">IF(OR(historyTags!P398="white",historyTags!P398="yellow",historyTags!P398="grey"),IF('Currently Exported 2'!P398=1, "have", "missing"),IF('Currently Exported 2'!P398=1, "extra", "ignore"))</f>
        <v>ignore</v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IF(OR(historyTags!B399="white",historyTags!B399="yellow",historyTags!B399="grey"),IF('Currently Exported 2'!B399=1, "have", "missing"),IF('Currently Exported 2'!B399=1, "extra", "ignore"))</f>
        <v>ignore</v>
      </c>
      <c r="C399" s="1" t="str">
        <f ca="1">IF(OR(historyTags!C399="white",historyTags!C399="yellow",historyTags!C399="grey"),IF('Currently Exported 2'!C399=1, "have", "missing"),IF('Currently Exported 2'!C399=1, "extra", "ignore"))</f>
        <v>ignore</v>
      </c>
      <c r="D399" s="1" t="str">
        <f ca="1">IF(OR(historyTags!D399="white",historyTags!D399="yellow",historyTags!D399="grey"),IF('Currently Exported 2'!D399=1, "have", "missing"),IF('Currently Exported 2'!D399=1, "extra", "ignore"))</f>
        <v>have</v>
      </c>
      <c r="E399" s="1" t="str">
        <f ca="1">IF(OR(historyTags!E399="white",historyTags!E399="yellow",historyTags!E399="grey"),IF('Currently Exported 2'!E399=1, "have", "missing"),IF('Currently Exported 2'!E399=1, "extra", "ignore"))</f>
        <v>have</v>
      </c>
      <c r="F399" s="1" t="str">
        <f ca="1">IF(OR(historyTags!F399="white",historyTags!F399="yellow",historyTags!F399="grey"),IF('Currently Exported 2'!F399=1, "have", "missing"),IF('Currently Exported 2'!F399=1, "extra", "ignore"))</f>
        <v>have</v>
      </c>
      <c r="G399" s="1" t="str">
        <f ca="1">IF(OR(historyTags!G399="white",historyTags!G399="yellow",historyTags!G399="grey"),IF('Currently Exported 2'!G399=1, "have", "missing"),IF('Currently Exported 2'!G399=1, "extra", "ignore"))</f>
        <v>have</v>
      </c>
      <c r="H399" s="1" t="str">
        <f ca="1">IF(OR(historyTags!H399="white",historyTags!H399="yellow",historyTags!H399="grey"),IF('Currently Exported 2'!H399=1, "have", "missing"),IF('Currently Exported 2'!H399=1, "extra", "ignore"))</f>
        <v>have</v>
      </c>
      <c r="I399" s="1" t="str">
        <f ca="1">IF(OR(historyTags!I399="white",historyTags!I399="yellow",historyTags!I399="grey"),IF('Currently Exported 2'!I399=1, "have", "missing"),IF('Currently Exported 2'!I399=1, "extra", "ignore"))</f>
        <v>have</v>
      </c>
      <c r="J399" s="1" t="str">
        <f ca="1">IF(OR(historyTags!J399="white",historyTags!J399="yellow",historyTags!J399="grey"),IF('Currently Exported 2'!J399=1, "have", "missing"),IF('Currently Exported 2'!J399=1, "extra", "ignore"))</f>
        <v>have</v>
      </c>
      <c r="K399" s="1" t="str">
        <f ca="1">IF(OR(historyTags!K399="white",historyTags!K399="yellow",historyTags!K399="grey"),IF('Currently Exported 2'!K399=1, "have", "missing"),IF('Currently Exported 2'!K399=1, "extra", "ignore"))</f>
        <v>have</v>
      </c>
      <c r="L399" s="1" t="str">
        <f ca="1">IF(OR(historyTags!L399="white",historyTags!L399="yellow",historyTags!L399="grey"),IF('Currently Exported 2'!L399=1, "have", "missing"),IF('Currently Exported 2'!L399=1, "extra", "ignore"))</f>
        <v>have</v>
      </c>
      <c r="M399" s="1" t="str">
        <f ca="1">IF(OR(historyTags!M399="white",historyTags!M399="yellow",historyTags!M399="grey"),IF('Currently Exported 2'!M399=1, "have", "missing"),IF('Currently Exported 2'!M399=1, "extra", "ignore"))</f>
        <v>have</v>
      </c>
      <c r="N399" s="1" t="str">
        <f ca="1">IF(OR(historyTags!N399="white",historyTags!N399="yellow",historyTags!N399="grey"),IF('Currently Exported 2'!N399=1, "have", "missing"),IF('Currently Exported 2'!N399=1, "extra", "ignore"))</f>
        <v>have</v>
      </c>
      <c r="O399" s="1" t="str">
        <f ca="1">IF(OR(historyTags!O399="white",historyTags!O399="yellow",historyTags!O399="grey"),IF('Currently Exported 2'!O399=1, "have", "missing"),IF('Currently Exported 2'!O399=1, "extra", "ignore"))</f>
        <v>have</v>
      </c>
      <c r="P399" s="1" t="str">
        <f ca="1">IF(OR(historyTags!P399="white",historyTags!P399="yellow",historyTags!P399="grey"),IF('Currently Exported 2'!P399=1, "have", "missing"),IF('Currently Exported 2'!P399=1, "extra", "ignore"))</f>
        <v>ignore</v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IF(OR(historyTags!B400="white",historyTags!B400="yellow",historyTags!B400="grey"),IF('Currently Exported 2'!B400=1, "have", "missing"),IF('Currently Exported 2'!B400=1, "extra", "ignore"))</f>
        <v>ignore</v>
      </c>
      <c r="C400" s="1" t="str">
        <f ca="1">IF(OR(historyTags!C400="white",historyTags!C400="yellow",historyTags!C400="grey"),IF('Currently Exported 2'!C400=1, "have", "missing"),IF('Currently Exported 2'!C400=1, "extra", "ignore"))</f>
        <v>ignore</v>
      </c>
      <c r="D400" s="1" t="str">
        <f ca="1">IF(OR(historyTags!D400="white",historyTags!D400="yellow",historyTags!D400="grey"),IF('Currently Exported 2'!D400=1, "have", "missing"),IF('Currently Exported 2'!D400=1, "extra", "ignore"))</f>
        <v>ignore</v>
      </c>
      <c r="E400" s="1" t="str">
        <f ca="1">IF(OR(historyTags!E400="white",historyTags!E400="yellow",historyTags!E400="grey"),IF('Currently Exported 2'!E400=1, "have", "missing"),IF('Currently Exported 2'!E400=1, "extra", "ignore"))</f>
        <v>ignore</v>
      </c>
      <c r="F400" s="1" t="str">
        <f ca="1">IF(OR(historyTags!F400="white",historyTags!F400="yellow",historyTags!F400="grey"),IF('Currently Exported 2'!F400=1, "have", "missing"),IF('Currently Exported 2'!F400=1, "extra", "ignore"))</f>
        <v>missing</v>
      </c>
      <c r="G400" s="1" t="str">
        <f ca="1">IF(OR(historyTags!G400="white",historyTags!G400="yellow",historyTags!G400="grey"),IF('Currently Exported 2'!G400=1, "have", "missing"),IF('Currently Exported 2'!G400=1, "extra", "ignore"))</f>
        <v>ignore</v>
      </c>
      <c r="H400" s="1" t="str">
        <f ca="1">IF(OR(historyTags!H400="white",historyTags!H400="yellow",historyTags!H400="grey"),IF('Currently Exported 2'!H400=1, "have", "missing"),IF('Currently Exported 2'!H400=1, "extra", "ignore"))</f>
        <v>ignore</v>
      </c>
      <c r="I400" s="1" t="str">
        <f ca="1">IF(OR(historyTags!I400="white",historyTags!I400="yellow",historyTags!I400="grey"),IF('Currently Exported 2'!I400=1, "have", "missing"),IF('Currently Exported 2'!I400=1, "extra", "ignore"))</f>
        <v>ignore</v>
      </c>
      <c r="J400" s="1" t="str">
        <f ca="1">IF(OR(historyTags!J400="white",historyTags!J400="yellow",historyTags!J400="grey"),IF('Currently Exported 2'!J400=1, "have", "missing"),IF('Currently Exported 2'!J400=1, "extra", "ignore"))</f>
        <v>ignore</v>
      </c>
      <c r="K400" s="1" t="str">
        <f ca="1">IF(OR(historyTags!K400="white",historyTags!K400="yellow",historyTags!K400="grey"),IF('Currently Exported 2'!K400=1, "have", "missing"),IF('Currently Exported 2'!K400=1, "extra", "ignore"))</f>
        <v>ignore</v>
      </c>
      <c r="L400" s="1" t="str">
        <f ca="1">IF(OR(historyTags!L400="white",historyTags!L400="yellow",historyTags!L400="grey"),IF('Currently Exported 2'!L400=1, "have", "missing"),IF('Currently Exported 2'!L400=1, "extra", "ignore"))</f>
        <v>ignore</v>
      </c>
      <c r="M400" s="1" t="str">
        <f ca="1">IF(OR(historyTags!M400="white",historyTags!M400="yellow",historyTags!M400="grey"),IF('Currently Exported 2'!M400=1, "have", "missing"),IF('Currently Exported 2'!M400=1, "extra", "ignore"))</f>
        <v>ignore</v>
      </c>
      <c r="N400" s="1" t="str">
        <f ca="1">IF(OR(historyTags!N400="white",historyTags!N400="yellow",historyTags!N400="grey"),IF('Currently Exported 2'!N400=1, "have", "missing"),IF('Currently Exported 2'!N400=1, "extra", "ignore"))</f>
        <v>ignore</v>
      </c>
      <c r="O400" s="1" t="str">
        <f ca="1">IF(OR(historyTags!O400="white",historyTags!O400="yellow",historyTags!O400="grey"),IF('Currently Exported 2'!O400=1, "have", "missing"),IF('Currently Exported 2'!O400=1, "extra", "ignore"))</f>
        <v>ignore</v>
      </c>
      <c r="P400" s="1" t="str">
        <f ca="1">IF(OR(historyTags!P400="white",historyTags!P400="yellow",historyTags!P400="grey"),IF('Currently Exported 2'!P400=1, "have", "missing"),IF('Currently Exported 2'!P400=1, "extra", "ignore"))</f>
        <v>ignore</v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IF(OR(historyTags!B401="white",historyTags!B401="yellow",historyTags!B401="grey"),IF('Currently Exported 2'!B401=1, "have", "missing"),IF('Currently Exported 2'!B401=1, "extra", "ignore"))</f>
        <v>ignore</v>
      </c>
      <c r="C401" s="1" t="str">
        <f ca="1">IF(OR(historyTags!C401="white",historyTags!C401="yellow",historyTags!C401="grey"),IF('Currently Exported 2'!C401=1, "have", "missing"),IF('Currently Exported 2'!C401=1, "extra", "ignore"))</f>
        <v>ignore</v>
      </c>
      <c r="D401" s="1" t="str">
        <f ca="1">IF(OR(historyTags!D401="white",historyTags!D401="yellow",historyTags!D401="grey"),IF('Currently Exported 2'!D401=1, "have", "missing"),IF('Currently Exported 2'!D401=1, "extra", "ignore"))</f>
        <v>ignore</v>
      </c>
      <c r="E401" s="1" t="str">
        <f ca="1">IF(OR(historyTags!E401="white",historyTags!E401="yellow",historyTags!E401="grey"),IF('Currently Exported 2'!E401=1, "have", "missing"),IF('Currently Exported 2'!E401=1, "extra", "ignore"))</f>
        <v>ignore</v>
      </c>
      <c r="F401" s="1" t="str">
        <f ca="1">IF(OR(historyTags!F401="white",historyTags!F401="yellow",historyTags!F401="grey"),IF('Currently Exported 2'!F401=1, "have", "missing"),IF('Currently Exported 2'!F401=1, "extra", "ignore"))</f>
        <v>ignore</v>
      </c>
      <c r="G401" s="1" t="str">
        <f ca="1">IF(OR(historyTags!G401="white",historyTags!G401="yellow",historyTags!G401="grey"),IF('Currently Exported 2'!G401=1, "have", "missing"),IF('Currently Exported 2'!G401=1, "extra", "ignore"))</f>
        <v>ignore</v>
      </c>
      <c r="H401" s="1" t="str">
        <f ca="1">IF(OR(historyTags!H401="white",historyTags!H401="yellow",historyTags!H401="grey"),IF('Currently Exported 2'!H401=1, "have", "missing"),IF('Currently Exported 2'!H401=1, "extra", "ignore"))</f>
        <v>ignore</v>
      </c>
      <c r="I401" s="1" t="str">
        <f ca="1">IF(OR(historyTags!I401="white",historyTags!I401="yellow",historyTags!I401="grey"),IF('Currently Exported 2'!I401=1, "have", "missing"),IF('Currently Exported 2'!I401=1, "extra", "ignore"))</f>
        <v>ignore</v>
      </c>
      <c r="J401" s="1" t="str">
        <f ca="1">IF(OR(historyTags!J401="white",historyTags!J401="yellow",historyTags!J401="grey"),IF('Currently Exported 2'!J401=1, "have", "missing"),IF('Currently Exported 2'!J401=1, "extra", "ignore"))</f>
        <v>ignore</v>
      </c>
      <c r="K401" s="1" t="str">
        <f ca="1">IF(OR(historyTags!K401="white",historyTags!K401="yellow",historyTags!K401="grey"),IF('Currently Exported 2'!K401=1, "have", "missing"),IF('Currently Exported 2'!K401=1, "extra", "ignore"))</f>
        <v>ignore</v>
      </c>
      <c r="L401" s="1" t="str">
        <f ca="1">IF(OR(historyTags!L401="white",historyTags!L401="yellow",historyTags!L401="grey"),IF('Currently Exported 2'!L401=1, "have", "missing"),IF('Currently Exported 2'!L401=1, "extra", "ignore"))</f>
        <v>ignore</v>
      </c>
      <c r="M401" s="1" t="str">
        <f ca="1">IF(OR(historyTags!M401="white",historyTags!M401="yellow",historyTags!M401="grey"),IF('Currently Exported 2'!M401=1, "have", "missing"),IF('Currently Exported 2'!M401=1, "extra", "ignore"))</f>
        <v>ignore</v>
      </c>
      <c r="N401" s="1" t="str">
        <f ca="1">IF(OR(historyTags!N401="white",historyTags!N401="yellow",historyTags!N401="grey"),IF('Currently Exported 2'!N401=1, "have", "missing"),IF('Currently Exported 2'!N401=1, "extra", "ignore"))</f>
        <v>ignore</v>
      </c>
      <c r="O401" s="1" t="str">
        <f ca="1">IF(OR(historyTags!O401="white",historyTags!O401="yellow",historyTags!O401="grey"),IF('Currently Exported 2'!O401=1, "have", "missing"),IF('Currently Exported 2'!O401=1, "extra", "ignore"))</f>
        <v>ignore</v>
      </c>
      <c r="P401" s="1" t="str">
        <f ca="1">IF(OR(historyTags!P401="white",historyTags!P401="yellow",historyTags!P401="grey"),IF('Currently Exported 2'!P401=1, "have", "missing"),IF('Currently Exported 2'!P401=1, "extra", "ignore"))</f>
        <v>have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IF(OR(historyTags!B402="white",historyTags!B402="yellow",historyTags!B402="grey"),IF('Currently Exported 2'!B402=1, "have", "missing"),IF('Currently Exported 2'!B402=1, "extra", "ignore"))</f>
        <v>ignore</v>
      </c>
      <c r="C402" s="1" t="str">
        <f ca="1">IF(OR(historyTags!C402="white",historyTags!C402="yellow",historyTags!C402="grey"),IF('Currently Exported 2'!C402=1, "have", "missing"),IF('Currently Exported 2'!C402=1, "extra", "ignore"))</f>
        <v>ignore</v>
      </c>
      <c r="D402" s="1" t="str">
        <f ca="1">IF(OR(historyTags!D402="white",historyTags!D402="yellow",historyTags!D402="grey"),IF('Currently Exported 2'!D402=1, "have", "missing"),IF('Currently Exported 2'!D402=1, "extra", "ignore"))</f>
        <v>extra</v>
      </c>
      <c r="E402" s="1" t="str">
        <f ca="1">IF(OR(historyTags!E402="white",historyTags!E402="yellow",historyTags!E402="grey"),IF('Currently Exported 2'!E402=1, "have", "missing"),IF('Currently Exported 2'!E402=1, "extra", "ignore"))</f>
        <v>extra</v>
      </c>
      <c r="F402" s="1" t="str">
        <f ca="1">IF(OR(historyTags!F402="white",historyTags!F402="yellow",historyTags!F402="grey"),IF('Currently Exported 2'!F402=1, "have", "missing"),IF('Currently Exported 2'!F402=1, "extra", "ignore"))</f>
        <v>extra</v>
      </c>
      <c r="G402" s="1" t="str">
        <f ca="1">IF(OR(historyTags!G402="white",historyTags!G402="yellow",historyTags!G402="grey"),IF('Currently Exported 2'!G402=1, "have", "missing"),IF('Currently Exported 2'!G402=1, "extra", "ignore"))</f>
        <v>extra</v>
      </c>
      <c r="H402" s="1" t="str">
        <f ca="1">IF(OR(historyTags!H402="white",historyTags!H402="yellow",historyTags!H402="grey"),IF('Currently Exported 2'!H402=1, "have", "missing"),IF('Currently Exported 2'!H402=1, "extra", "ignore"))</f>
        <v>extra</v>
      </c>
      <c r="I402" s="1" t="str">
        <f ca="1">IF(OR(historyTags!I402="white",historyTags!I402="yellow",historyTags!I402="grey"),IF('Currently Exported 2'!I402=1, "have", "missing"),IF('Currently Exported 2'!I402=1, "extra", "ignore"))</f>
        <v>extra</v>
      </c>
      <c r="J402" s="1" t="str">
        <f ca="1">IF(OR(historyTags!J402="white",historyTags!J402="yellow",historyTags!J402="grey"),IF('Currently Exported 2'!J402=1, "have", "missing"),IF('Currently Exported 2'!J402=1, "extra", "ignore"))</f>
        <v>extra</v>
      </c>
      <c r="K402" s="1" t="str">
        <f ca="1">IF(OR(historyTags!K402="white",historyTags!K402="yellow",historyTags!K402="grey"),IF('Currently Exported 2'!K402=1, "have", "missing"),IF('Currently Exported 2'!K402=1, "extra", "ignore"))</f>
        <v>extra</v>
      </c>
      <c r="L402" s="1" t="str">
        <f ca="1">IF(OR(historyTags!L402="white",historyTags!L402="yellow",historyTags!L402="grey"),IF('Currently Exported 2'!L402=1, "have", "missing"),IF('Currently Exported 2'!L402=1, "extra", "ignore"))</f>
        <v>extra</v>
      </c>
      <c r="M402" s="1" t="str">
        <f ca="1">IF(OR(historyTags!M402="white",historyTags!M402="yellow",historyTags!M402="grey"),IF('Currently Exported 2'!M402=1, "have", "missing"),IF('Currently Exported 2'!M402=1, "extra", "ignore"))</f>
        <v>extra</v>
      </c>
      <c r="N402" s="1" t="str">
        <f ca="1">IF(OR(historyTags!N402="white",historyTags!N402="yellow",historyTags!N402="grey"),IF('Currently Exported 2'!N402=1, "have", "missing"),IF('Currently Exported 2'!N402=1, "extra", "ignore"))</f>
        <v>extra</v>
      </c>
      <c r="O402" s="1" t="str">
        <f ca="1">IF(OR(historyTags!O402="white",historyTags!O402="yellow",historyTags!O402="grey"),IF('Currently Exported 2'!O402=1, "have", "missing"),IF('Currently Exported 2'!O402=1, "extra", "ignore"))</f>
        <v>extra</v>
      </c>
      <c r="P402" s="1" t="str">
        <f ca="1">IF(OR(historyTags!P402="white",historyTags!P402="yellow",historyTags!P402="grey"),IF('Currently Exported 2'!P402=1, "have", "missing"),IF('Currently Exported 2'!P402=1, "extra", "ignore"))</f>
        <v>ignore</v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IF(OR(historyTags!B403="white",historyTags!B403="yellow",historyTags!B403="grey"),IF('Currently Exported 2'!B403=1, "have", "missing"),IF('Currently Exported 2'!B403=1, "extra", "ignore"))</f>
        <v>ignore</v>
      </c>
      <c r="C403" s="1" t="str">
        <f ca="1">IF(OR(historyTags!C403="white",historyTags!C403="yellow",historyTags!C403="grey"),IF('Currently Exported 2'!C403=1, "have", "missing"),IF('Currently Exported 2'!C403=1, "extra", "ignore"))</f>
        <v>ignore</v>
      </c>
      <c r="D403" s="1" t="str">
        <f ca="1">IF(OR(historyTags!D403="white",historyTags!D403="yellow",historyTags!D403="grey"),IF('Currently Exported 2'!D403=1, "have", "missing"),IF('Currently Exported 2'!D403=1, "extra", "ignore"))</f>
        <v>ignore</v>
      </c>
      <c r="E403" s="1" t="str">
        <f ca="1">IF(OR(historyTags!E403="white",historyTags!E403="yellow",historyTags!E403="grey"),IF('Currently Exported 2'!E403=1, "have", "missing"),IF('Currently Exported 2'!E403=1, "extra", "ignore"))</f>
        <v>ignore</v>
      </c>
      <c r="F403" s="1" t="str">
        <f ca="1">IF(OR(historyTags!F403="white",historyTags!F403="yellow",historyTags!F403="grey"),IF('Currently Exported 2'!F403=1, "have", "missing"),IF('Currently Exported 2'!F403=1, "extra", "ignore"))</f>
        <v>ignore</v>
      </c>
      <c r="G403" s="1" t="str">
        <f ca="1">IF(OR(historyTags!G403="white",historyTags!G403="yellow",historyTags!G403="grey"),IF('Currently Exported 2'!G403=1, "have", "missing"),IF('Currently Exported 2'!G403=1, "extra", "ignore"))</f>
        <v>ignore</v>
      </c>
      <c r="H403" s="1" t="str">
        <f ca="1">IF(OR(historyTags!H403="white",historyTags!H403="yellow",historyTags!H403="grey"),IF('Currently Exported 2'!H403=1, "have", "missing"),IF('Currently Exported 2'!H403=1, "extra", "ignore"))</f>
        <v>ignore</v>
      </c>
      <c r="I403" s="1" t="str">
        <f ca="1">IF(OR(historyTags!I403="white",historyTags!I403="yellow",historyTags!I403="grey"),IF('Currently Exported 2'!I403=1, "have", "missing"),IF('Currently Exported 2'!I403=1, "extra", "ignore"))</f>
        <v>ignore</v>
      </c>
      <c r="J403" s="1" t="str">
        <f ca="1">IF(OR(historyTags!J403="white",historyTags!J403="yellow",historyTags!J403="grey"),IF('Currently Exported 2'!J403=1, "have", "missing"),IF('Currently Exported 2'!J403=1, "extra", "ignore"))</f>
        <v>ignore</v>
      </c>
      <c r="K403" s="1" t="str">
        <f ca="1">IF(OR(historyTags!K403="white",historyTags!K403="yellow",historyTags!K403="grey"),IF('Currently Exported 2'!K403=1, "have", "missing"),IF('Currently Exported 2'!K403=1, "extra", "ignore"))</f>
        <v>ignore</v>
      </c>
      <c r="L403" s="1" t="str">
        <f ca="1">IF(OR(historyTags!L403="white",historyTags!L403="yellow",historyTags!L403="grey"),IF('Currently Exported 2'!L403=1, "have", "missing"),IF('Currently Exported 2'!L403=1, "extra", "ignore"))</f>
        <v>ignore</v>
      </c>
      <c r="M403" s="1" t="str">
        <f ca="1">IF(OR(historyTags!M403="white",historyTags!M403="yellow",historyTags!M403="grey"),IF('Currently Exported 2'!M403=1, "have", "missing"),IF('Currently Exported 2'!M403=1, "extra", "ignore"))</f>
        <v>ignore</v>
      </c>
      <c r="N403" s="1" t="str">
        <f ca="1">IF(OR(historyTags!N403="white",historyTags!N403="yellow",historyTags!N403="grey"),IF('Currently Exported 2'!N403=1, "have", "missing"),IF('Currently Exported 2'!N403=1, "extra", "ignore"))</f>
        <v>ignore</v>
      </c>
      <c r="O403" s="1" t="str">
        <f ca="1">IF(OR(historyTags!O403="white",historyTags!O403="yellow",historyTags!O403="grey"),IF('Currently Exported 2'!O403=1, "have", "missing"),IF('Currently Exported 2'!O403=1, "extra", "ignore"))</f>
        <v>ignore</v>
      </c>
      <c r="P403" s="1" t="str">
        <f ca="1">IF(OR(historyTags!P403="white",historyTags!P403="yellow",historyTags!P403="grey"),IF('Currently Exported 2'!P403=1, "have", "missing"),IF('Currently Exported 2'!P403=1, "extra", "ignore"))</f>
        <v>ignore</v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IF(OR(historyTags!B404="white",historyTags!B404="yellow",historyTags!B404="grey"),IF('Currently Exported 2'!B404=1, "have", "missing"),IF('Currently Exported 2'!B404=1, "extra", "ignore"))</f>
        <v>ignore</v>
      </c>
      <c r="C404" s="1" t="str">
        <f ca="1">IF(OR(historyTags!C404="white",historyTags!C404="yellow",historyTags!C404="grey"),IF('Currently Exported 2'!C404=1, "have", "missing"),IF('Currently Exported 2'!C404=1, "extra", "ignore"))</f>
        <v>ignore</v>
      </c>
      <c r="D404" s="1" t="str">
        <f ca="1">IF(OR(historyTags!D404="white",historyTags!D404="yellow",historyTags!D404="grey"),IF('Currently Exported 2'!D404=1, "have", "missing"),IF('Currently Exported 2'!D404=1, "extra", "ignore"))</f>
        <v>extra</v>
      </c>
      <c r="E404" s="1" t="str">
        <f ca="1">IF(OR(historyTags!E404="white",historyTags!E404="yellow",historyTags!E404="grey"),IF('Currently Exported 2'!E404=1, "have", "missing"),IF('Currently Exported 2'!E404=1, "extra", "ignore"))</f>
        <v>extra</v>
      </c>
      <c r="F404" s="1" t="str">
        <f ca="1">IF(OR(historyTags!F404="white",historyTags!F404="yellow",historyTags!F404="grey"),IF('Currently Exported 2'!F404=1, "have", "missing"),IF('Currently Exported 2'!F404=1, "extra", "ignore"))</f>
        <v>have</v>
      </c>
      <c r="G404" s="1" t="str">
        <f ca="1">IF(OR(historyTags!G404="white",historyTags!G404="yellow",historyTags!G404="grey"),IF('Currently Exported 2'!G404=1, "have", "missing"),IF('Currently Exported 2'!G404=1, "extra", "ignore"))</f>
        <v>extra</v>
      </c>
      <c r="H404" s="1" t="str">
        <f ca="1">IF(OR(historyTags!H404="white",historyTags!H404="yellow",historyTags!H404="grey"),IF('Currently Exported 2'!H404=1, "have", "missing"),IF('Currently Exported 2'!H404=1, "extra", "ignore"))</f>
        <v>extra</v>
      </c>
      <c r="I404" s="1" t="str">
        <f ca="1">IF(OR(historyTags!I404="white",historyTags!I404="yellow",historyTags!I404="grey"),IF('Currently Exported 2'!I404=1, "have", "missing"),IF('Currently Exported 2'!I404=1, "extra", "ignore"))</f>
        <v>extra</v>
      </c>
      <c r="J404" s="1" t="str">
        <f ca="1">IF(OR(historyTags!J404="white",historyTags!J404="yellow",historyTags!J404="grey"),IF('Currently Exported 2'!J404=1, "have", "missing"),IF('Currently Exported 2'!J404=1, "extra", "ignore"))</f>
        <v>extra</v>
      </c>
      <c r="K404" s="1" t="str">
        <f ca="1">IF(OR(historyTags!K404="white",historyTags!K404="yellow",historyTags!K404="grey"),IF('Currently Exported 2'!K404=1, "have", "missing"),IF('Currently Exported 2'!K404=1, "extra", "ignore"))</f>
        <v>extra</v>
      </c>
      <c r="L404" s="1" t="str">
        <f ca="1">IF(OR(historyTags!L404="white",historyTags!L404="yellow",historyTags!L404="grey"),IF('Currently Exported 2'!L404=1, "have", "missing"),IF('Currently Exported 2'!L404=1, "extra", "ignore"))</f>
        <v>extra</v>
      </c>
      <c r="M404" s="1" t="str">
        <f ca="1">IF(OR(historyTags!M404="white",historyTags!M404="yellow",historyTags!M404="grey"),IF('Currently Exported 2'!M404=1, "have", "missing"),IF('Currently Exported 2'!M404=1, "extra", "ignore"))</f>
        <v>extra</v>
      </c>
      <c r="N404" s="1" t="str">
        <f ca="1">IF(OR(historyTags!N404="white",historyTags!N404="yellow",historyTags!N404="grey"),IF('Currently Exported 2'!N404=1, "have", "missing"),IF('Currently Exported 2'!N404=1, "extra", "ignore"))</f>
        <v>extra</v>
      </c>
      <c r="O404" s="1" t="str">
        <f ca="1">IF(OR(historyTags!O404="white",historyTags!O404="yellow",historyTags!O404="grey"),IF('Currently Exported 2'!O404=1, "have", "missing"),IF('Currently Exported 2'!O404=1, "extra", "ignore"))</f>
        <v>extra</v>
      </c>
      <c r="P404" s="1" t="str">
        <f ca="1">IF(OR(historyTags!P404="white",historyTags!P404="yellow",historyTags!P404="grey"),IF('Currently Exported 2'!P404=1, "have", "missing"),IF('Currently Exported 2'!P404=1, "extra", "ignore"))</f>
        <v>ignore</v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IF(OR(historyTags!B405="white",historyTags!B405="yellow",historyTags!B405="grey"),IF('Currently Exported 2'!B405=1, "have", "missing"),IF('Currently Exported 2'!B405=1, "extra", "ignore"))</f>
        <v>ignore</v>
      </c>
      <c r="C405" s="1" t="str">
        <f ca="1">IF(OR(historyTags!C405="white",historyTags!C405="yellow",historyTags!C405="grey"),IF('Currently Exported 2'!C405=1, "have", "missing"),IF('Currently Exported 2'!C405=1, "extra", "ignore"))</f>
        <v>ignore</v>
      </c>
      <c r="D405" s="1" t="str">
        <f ca="1">IF(OR(historyTags!D405="white",historyTags!D405="yellow",historyTags!D405="grey"),IF('Currently Exported 2'!D405=1, "have", "missing"),IF('Currently Exported 2'!D405=1, "extra", "ignore"))</f>
        <v>extra</v>
      </c>
      <c r="E405" s="1" t="str">
        <f ca="1">IF(OR(historyTags!E405="white",historyTags!E405="yellow",historyTags!E405="grey"),IF('Currently Exported 2'!E405=1, "have", "missing"),IF('Currently Exported 2'!E405=1, "extra", "ignore"))</f>
        <v>extra</v>
      </c>
      <c r="F405" s="1" t="str">
        <f ca="1">IF(OR(historyTags!F405="white",historyTags!F405="yellow",historyTags!F405="grey"),IF('Currently Exported 2'!F405=1, "have", "missing"),IF('Currently Exported 2'!F405=1, "extra", "ignore"))</f>
        <v>extra</v>
      </c>
      <c r="G405" s="1" t="str">
        <f ca="1">IF(OR(historyTags!G405="white",historyTags!G405="yellow",historyTags!G405="grey"),IF('Currently Exported 2'!G405=1, "have", "missing"),IF('Currently Exported 2'!G405=1, "extra", "ignore"))</f>
        <v>extra</v>
      </c>
      <c r="H405" s="1" t="str">
        <f ca="1">IF(OR(historyTags!H405="white",historyTags!H405="yellow",historyTags!H405="grey"),IF('Currently Exported 2'!H405=1, "have", "missing"),IF('Currently Exported 2'!H405=1, "extra", "ignore"))</f>
        <v>extra</v>
      </c>
      <c r="I405" s="1" t="str">
        <f ca="1">IF(OR(historyTags!I405="white",historyTags!I405="yellow",historyTags!I405="grey"),IF('Currently Exported 2'!I405=1, "have", "missing"),IF('Currently Exported 2'!I405=1, "extra", "ignore"))</f>
        <v>extra</v>
      </c>
      <c r="J405" s="1" t="str">
        <f ca="1">IF(OR(historyTags!J405="white",historyTags!J405="yellow",historyTags!J405="grey"),IF('Currently Exported 2'!J405=1, "have", "missing"),IF('Currently Exported 2'!J405=1, "extra", "ignore"))</f>
        <v>extra</v>
      </c>
      <c r="K405" s="1" t="str">
        <f ca="1">IF(OR(historyTags!K405="white",historyTags!K405="yellow",historyTags!K405="grey"),IF('Currently Exported 2'!K405=1, "have", "missing"),IF('Currently Exported 2'!K405=1, "extra", "ignore"))</f>
        <v>extra</v>
      </c>
      <c r="L405" s="1" t="str">
        <f ca="1">IF(OR(historyTags!L405="white",historyTags!L405="yellow",historyTags!L405="grey"),IF('Currently Exported 2'!L405=1, "have", "missing"),IF('Currently Exported 2'!L405=1, "extra", "ignore"))</f>
        <v>extra</v>
      </c>
      <c r="M405" s="1" t="str">
        <f ca="1">IF(OR(historyTags!M405="white",historyTags!M405="yellow",historyTags!M405="grey"),IF('Currently Exported 2'!M405=1, "have", "missing"),IF('Currently Exported 2'!M405=1, "extra", "ignore"))</f>
        <v>extra</v>
      </c>
      <c r="N405" s="1" t="str">
        <f ca="1">IF(OR(historyTags!N405="white",historyTags!N405="yellow",historyTags!N405="grey"),IF('Currently Exported 2'!N405=1, "have", "missing"),IF('Currently Exported 2'!N405=1, "extra", "ignore"))</f>
        <v>extra</v>
      </c>
      <c r="O405" s="1" t="str">
        <f ca="1">IF(OR(historyTags!O405="white",historyTags!O405="yellow",historyTags!O405="grey"),IF('Currently Exported 2'!O405=1, "have", "missing"),IF('Currently Exported 2'!O405=1, "extra", "ignore"))</f>
        <v>extra</v>
      </c>
      <c r="P405" s="1" t="str">
        <f ca="1">IF(OR(historyTags!P405="white",historyTags!P405="yellow",historyTags!P405="grey"),IF('Currently Exported 2'!P405=1, "have", "missing"),IF('Currently Exported 2'!P405=1, "extra", "ignore"))</f>
        <v>ignore</v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IF(OR(historyTags!B406="white",historyTags!B406="yellow",historyTags!B406="grey"),IF('Currently Exported 2'!B406=1, "have", "missing"),IF('Currently Exported 2'!B406=1, "extra", "ignore"))</f>
        <v>ignore</v>
      </c>
      <c r="C406" s="1" t="str">
        <f ca="1">IF(OR(historyTags!C406="white",historyTags!C406="yellow",historyTags!C406="grey"),IF('Currently Exported 2'!C406=1, "have", "missing"),IF('Currently Exported 2'!C406=1, "extra", "ignore"))</f>
        <v>ignore</v>
      </c>
      <c r="D406" s="1" t="str">
        <f ca="1">IF(OR(historyTags!D406="white",historyTags!D406="yellow",historyTags!D406="grey"),IF('Currently Exported 2'!D406=1, "have", "missing"),IF('Currently Exported 2'!D406=1, "extra", "ignore"))</f>
        <v>ignore</v>
      </c>
      <c r="E406" s="1" t="str">
        <f ca="1">IF(OR(historyTags!E406="white",historyTags!E406="yellow",historyTags!E406="grey"),IF('Currently Exported 2'!E406=1, "have", "missing"),IF('Currently Exported 2'!E406=1, "extra", "ignore"))</f>
        <v>ignore</v>
      </c>
      <c r="F406" s="1" t="str">
        <f ca="1">IF(OR(historyTags!F406="white",historyTags!F406="yellow",historyTags!F406="grey"),IF('Currently Exported 2'!F406=1, "have", "missing"),IF('Currently Exported 2'!F406=1, "extra", "ignore"))</f>
        <v>ignore</v>
      </c>
      <c r="G406" s="1" t="str">
        <f ca="1">IF(OR(historyTags!G406="white",historyTags!G406="yellow",historyTags!G406="grey"),IF('Currently Exported 2'!G406=1, "have", "missing"),IF('Currently Exported 2'!G406=1, "extra", "ignore"))</f>
        <v>ignore</v>
      </c>
      <c r="H406" s="1" t="str">
        <f ca="1">IF(OR(historyTags!H406="white",historyTags!H406="yellow",historyTags!H406="grey"),IF('Currently Exported 2'!H406=1, "have", "missing"),IF('Currently Exported 2'!H406=1, "extra", "ignore"))</f>
        <v>ignore</v>
      </c>
      <c r="I406" s="1" t="str">
        <f ca="1">IF(OR(historyTags!I406="white",historyTags!I406="yellow",historyTags!I406="grey"),IF('Currently Exported 2'!I406=1, "have", "missing"),IF('Currently Exported 2'!I406=1, "extra", "ignore"))</f>
        <v>ignore</v>
      </c>
      <c r="J406" s="1" t="str">
        <f ca="1">IF(OR(historyTags!J406="white",historyTags!J406="yellow",historyTags!J406="grey"),IF('Currently Exported 2'!J406=1, "have", "missing"),IF('Currently Exported 2'!J406=1, "extra", "ignore"))</f>
        <v>ignore</v>
      </c>
      <c r="K406" s="1" t="str">
        <f ca="1">IF(OR(historyTags!K406="white",historyTags!K406="yellow",historyTags!K406="grey"),IF('Currently Exported 2'!K406=1, "have", "missing"),IF('Currently Exported 2'!K406=1, "extra", "ignore"))</f>
        <v>ignore</v>
      </c>
      <c r="L406" s="1" t="str">
        <f ca="1">IF(OR(historyTags!L406="white",historyTags!L406="yellow",historyTags!L406="grey"),IF('Currently Exported 2'!L406=1, "have", "missing"),IF('Currently Exported 2'!L406=1, "extra", "ignore"))</f>
        <v>ignore</v>
      </c>
      <c r="M406" s="1" t="str">
        <f ca="1">IF(OR(historyTags!M406="white",historyTags!M406="yellow",historyTags!M406="grey"),IF('Currently Exported 2'!M406=1, "have", "missing"),IF('Currently Exported 2'!M406=1, "extra", "ignore"))</f>
        <v>ignore</v>
      </c>
      <c r="N406" s="1" t="str">
        <f ca="1">IF(OR(historyTags!N406="white",historyTags!N406="yellow",historyTags!N406="grey"),IF('Currently Exported 2'!N406=1, "have", "missing"),IF('Currently Exported 2'!N406=1, "extra", "ignore"))</f>
        <v>ignore</v>
      </c>
      <c r="O406" s="1" t="str">
        <f ca="1">IF(OR(historyTags!O406="white",historyTags!O406="yellow",historyTags!O406="grey"),IF('Currently Exported 2'!O406=1, "have", "missing"),IF('Currently Exported 2'!O406=1, "extra", "ignore"))</f>
        <v>ignore</v>
      </c>
      <c r="P406" s="1" t="str">
        <f ca="1">IF(OR(historyTags!P406="white",historyTags!P406="yellow",historyTags!P406="grey"),IF('Currently Exported 2'!P406=1, "have", "missing"),IF('Currently Exported 2'!P406=1, "extra", "ignore"))</f>
        <v>ignore</v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IF(OR(historyTags!B407="white",historyTags!B407="yellow",historyTags!B407="grey"),IF('Currently Exported 2'!B407=1, "have", "missing"),IF('Currently Exported 2'!B407=1, "extra", "ignore"))</f>
        <v>ignore</v>
      </c>
      <c r="C407" s="1" t="str">
        <f ca="1">IF(OR(historyTags!C407="white",historyTags!C407="yellow",historyTags!C407="grey"),IF('Currently Exported 2'!C407=1, "have", "missing"),IF('Currently Exported 2'!C407=1, "extra", "ignore"))</f>
        <v>ignore</v>
      </c>
      <c r="D407" s="1" t="str">
        <f ca="1">IF(OR(historyTags!D407="white",historyTags!D407="yellow",historyTags!D407="grey"),IF('Currently Exported 2'!D407=1, "have", "missing"),IF('Currently Exported 2'!D407=1, "extra", "ignore"))</f>
        <v>extra</v>
      </c>
      <c r="E407" s="1" t="str">
        <f ca="1">IF(OR(historyTags!E407="white",historyTags!E407="yellow",historyTags!E407="grey"),IF('Currently Exported 2'!E407=1, "have", "missing"),IF('Currently Exported 2'!E407=1, "extra", "ignore"))</f>
        <v>extra</v>
      </c>
      <c r="F407" s="1" t="str">
        <f ca="1">IF(OR(historyTags!F407="white",historyTags!F407="yellow",historyTags!F407="grey"),IF('Currently Exported 2'!F407=1, "have", "missing"),IF('Currently Exported 2'!F407=1, "extra", "ignore"))</f>
        <v>extra</v>
      </c>
      <c r="G407" s="1" t="str">
        <f ca="1">IF(OR(historyTags!G407="white",historyTags!G407="yellow",historyTags!G407="grey"),IF('Currently Exported 2'!G407=1, "have", "missing"),IF('Currently Exported 2'!G407=1, "extra", "ignore"))</f>
        <v>extra</v>
      </c>
      <c r="H407" s="1" t="str">
        <f ca="1">IF(OR(historyTags!H407="white",historyTags!H407="yellow",historyTags!H407="grey"),IF('Currently Exported 2'!H407=1, "have", "missing"),IF('Currently Exported 2'!H407=1, "extra", "ignore"))</f>
        <v>extra</v>
      </c>
      <c r="I407" s="1" t="str">
        <f ca="1">IF(OR(historyTags!I407="white",historyTags!I407="yellow",historyTags!I407="grey"),IF('Currently Exported 2'!I407=1, "have", "missing"),IF('Currently Exported 2'!I407=1, "extra", "ignore"))</f>
        <v>extra</v>
      </c>
      <c r="J407" s="1" t="str">
        <f ca="1">IF(OR(historyTags!J407="white",historyTags!J407="yellow",historyTags!J407="grey"),IF('Currently Exported 2'!J407=1, "have", "missing"),IF('Currently Exported 2'!J407=1, "extra", "ignore"))</f>
        <v>extra</v>
      </c>
      <c r="K407" s="1" t="str">
        <f ca="1">IF(OR(historyTags!K407="white",historyTags!K407="yellow",historyTags!K407="grey"),IF('Currently Exported 2'!K407=1, "have", "missing"),IF('Currently Exported 2'!K407=1, "extra", "ignore"))</f>
        <v>extra</v>
      </c>
      <c r="L407" s="1" t="str">
        <f ca="1">IF(OR(historyTags!L407="white",historyTags!L407="yellow",historyTags!L407="grey"),IF('Currently Exported 2'!L407=1, "have", "missing"),IF('Currently Exported 2'!L407=1, "extra", "ignore"))</f>
        <v>extra</v>
      </c>
      <c r="M407" s="1" t="str">
        <f ca="1">IF(OR(historyTags!M407="white",historyTags!M407="yellow",historyTags!M407="grey"),IF('Currently Exported 2'!M407=1, "have", "missing"),IF('Currently Exported 2'!M407=1, "extra", "ignore"))</f>
        <v>extra</v>
      </c>
      <c r="N407" s="1" t="str">
        <f ca="1">IF(OR(historyTags!N407="white",historyTags!N407="yellow",historyTags!N407="grey"),IF('Currently Exported 2'!N407=1, "have", "missing"),IF('Currently Exported 2'!N407=1, "extra", "ignore"))</f>
        <v>extra</v>
      </c>
      <c r="O407" s="1" t="str">
        <f ca="1">IF(OR(historyTags!O407="white",historyTags!O407="yellow",historyTags!O407="grey"),IF('Currently Exported 2'!O407=1, "have", "missing"),IF('Currently Exported 2'!O407=1, "extra", "ignore"))</f>
        <v>extra</v>
      </c>
      <c r="P407" s="1" t="str">
        <f ca="1">IF(OR(historyTags!P407="white",historyTags!P407="yellow",historyTags!P407="grey"),IF('Currently Exported 2'!P407=1, "have", "missing"),IF('Currently Exported 2'!P407=1, "extra", "ignore"))</f>
        <v>ignore</v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IF(OR(historyTags!B408="white",historyTags!B408="yellow",historyTags!B408="grey"),IF('Currently Exported 2'!B408=1, "have", "missing"),IF('Currently Exported 2'!B408=1, "extra", "ignore"))</f>
        <v>ignore</v>
      </c>
      <c r="C408" s="1" t="str">
        <f ca="1">IF(OR(historyTags!C408="white",historyTags!C408="yellow",historyTags!C408="grey"),IF('Currently Exported 2'!C408=1, "have", "missing"),IF('Currently Exported 2'!C408=1, "extra", "ignore"))</f>
        <v>ignore</v>
      </c>
      <c r="D408" s="1" t="str">
        <f ca="1">IF(OR(historyTags!D408="white",historyTags!D408="yellow",historyTags!D408="grey"),IF('Currently Exported 2'!D408=1, "have", "missing"),IF('Currently Exported 2'!D408=1, "extra", "ignore"))</f>
        <v>ignore</v>
      </c>
      <c r="E408" s="1" t="str">
        <f ca="1">IF(OR(historyTags!E408="white",historyTags!E408="yellow",historyTags!E408="grey"),IF('Currently Exported 2'!E408=1, "have", "missing"),IF('Currently Exported 2'!E408=1, "extra", "ignore"))</f>
        <v>ignore</v>
      </c>
      <c r="F408" s="1" t="str">
        <f ca="1">IF(OR(historyTags!F408="white",historyTags!F408="yellow",historyTags!F408="grey"),IF('Currently Exported 2'!F408=1, "have", "missing"),IF('Currently Exported 2'!F408=1, "extra", "ignore"))</f>
        <v>ignore</v>
      </c>
      <c r="G408" s="1" t="str">
        <f ca="1">IF(OR(historyTags!G408="white",historyTags!G408="yellow",historyTags!G408="grey"),IF('Currently Exported 2'!G408=1, "have", "missing"),IF('Currently Exported 2'!G408=1, "extra", "ignore"))</f>
        <v>ignore</v>
      </c>
      <c r="H408" s="1" t="str">
        <f ca="1">IF(OR(historyTags!H408="white",historyTags!H408="yellow",historyTags!H408="grey"),IF('Currently Exported 2'!H408=1, "have", "missing"),IF('Currently Exported 2'!H408=1, "extra", "ignore"))</f>
        <v>ignore</v>
      </c>
      <c r="I408" s="1" t="str">
        <f ca="1">IF(OR(historyTags!I408="white",historyTags!I408="yellow",historyTags!I408="grey"),IF('Currently Exported 2'!I408=1, "have", "missing"),IF('Currently Exported 2'!I408=1, "extra", "ignore"))</f>
        <v>ignore</v>
      </c>
      <c r="J408" s="1" t="str">
        <f ca="1">IF(OR(historyTags!J408="white",historyTags!J408="yellow",historyTags!J408="grey"),IF('Currently Exported 2'!J408=1, "have", "missing"),IF('Currently Exported 2'!J408=1, "extra", "ignore"))</f>
        <v>ignore</v>
      </c>
      <c r="K408" s="1" t="str">
        <f ca="1">IF(OR(historyTags!K408="white",historyTags!K408="yellow",historyTags!K408="grey"),IF('Currently Exported 2'!K408=1, "have", "missing"),IF('Currently Exported 2'!K408=1, "extra", "ignore"))</f>
        <v>ignore</v>
      </c>
      <c r="L408" s="1" t="str">
        <f ca="1">IF(OR(historyTags!L408="white",historyTags!L408="yellow",historyTags!L408="grey"),IF('Currently Exported 2'!L408=1, "have", "missing"),IF('Currently Exported 2'!L408=1, "extra", "ignore"))</f>
        <v>ignore</v>
      </c>
      <c r="M408" s="1" t="str">
        <f ca="1">IF(OR(historyTags!M408="white",historyTags!M408="yellow",historyTags!M408="grey"),IF('Currently Exported 2'!M408=1, "have", "missing"),IF('Currently Exported 2'!M408=1, "extra", "ignore"))</f>
        <v>ignore</v>
      </c>
      <c r="N408" s="1" t="str">
        <f ca="1">IF(OR(historyTags!N408="white",historyTags!N408="yellow",historyTags!N408="grey"),IF('Currently Exported 2'!N408=1, "have", "missing"),IF('Currently Exported 2'!N408=1, "extra", "ignore"))</f>
        <v>ignore</v>
      </c>
      <c r="O408" s="1" t="str">
        <f ca="1">IF(OR(historyTags!O408="white",historyTags!O408="yellow",historyTags!O408="grey"),IF('Currently Exported 2'!O408=1, "have", "missing"),IF('Currently Exported 2'!O408=1, "extra", "ignore"))</f>
        <v>ignore</v>
      </c>
      <c r="P408" s="1" t="str">
        <f ca="1">IF(OR(historyTags!P408="white",historyTags!P408="yellow",historyTags!P408="grey"),IF('Currently Exported 2'!P408=1, "have", "missing"),IF('Currently Exported 2'!P408=1, "extra", "ignore"))</f>
        <v>ignore</v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IF(OR(historyTags!B409="white",historyTags!B409="yellow",historyTags!B409="grey"),IF('Currently Exported 2'!B409=1, "have", "missing"),IF('Currently Exported 2'!B409=1, "extra", "ignore"))</f>
        <v>ignore</v>
      </c>
      <c r="C409" s="1" t="str">
        <f ca="1">IF(OR(historyTags!C409="white",historyTags!C409="yellow",historyTags!C409="grey"),IF('Currently Exported 2'!C409=1, "have", "missing"),IF('Currently Exported 2'!C409=1, "extra", "ignore"))</f>
        <v>ignore</v>
      </c>
      <c r="D409" s="1" t="str">
        <f ca="1">IF(OR(historyTags!D409="white",historyTags!D409="yellow",historyTags!D409="grey"),IF('Currently Exported 2'!D409=1, "have", "missing"),IF('Currently Exported 2'!D409=1, "extra", "ignore"))</f>
        <v>ignore</v>
      </c>
      <c r="E409" s="1" t="str">
        <f ca="1">IF(OR(historyTags!E409="white",historyTags!E409="yellow",historyTags!E409="grey"),IF('Currently Exported 2'!E409=1, "have", "missing"),IF('Currently Exported 2'!E409=1, "extra", "ignore"))</f>
        <v>ignore</v>
      </c>
      <c r="F409" s="1" t="str">
        <f ca="1">IF(OR(historyTags!F409="white",historyTags!F409="yellow",historyTags!F409="grey"),IF('Currently Exported 2'!F409=1, "have", "missing"),IF('Currently Exported 2'!F409=1, "extra", "ignore"))</f>
        <v>ignore</v>
      </c>
      <c r="G409" s="1" t="str">
        <f ca="1">IF(OR(historyTags!G409="white",historyTags!G409="yellow",historyTags!G409="grey"),IF('Currently Exported 2'!G409=1, "have", "missing"),IF('Currently Exported 2'!G409=1, "extra", "ignore"))</f>
        <v>ignore</v>
      </c>
      <c r="H409" s="1" t="str">
        <f ca="1">IF(OR(historyTags!H409="white",historyTags!H409="yellow",historyTags!H409="grey"),IF('Currently Exported 2'!H409=1, "have", "missing"),IF('Currently Exported 2'!H409=1, "extra", "ignore"))</f>
        <v>ignore</v>
      </c>
      <c r="I409" s="1" t="str">
        <f ca="1">IF(OR(historyTags!I409="white",historyTags!I409="yellow",historyTags!I409="grey"),IF('Currently Exported 2'!I409=1, "have", "missing"),IF('Currently Exported 2'!I409=1, "extra", "ignore"))</f>
        <v>ignore</v>
      </c>
      <c r="J409" s="1" t="str">
        <f ca="1">IF(OR(historyTags!J409="white",historyTags!J409="yellow",historyTags!J409="grey"),IF('Currently Exported 2'!J409=1, "have", "missing"),IF('Currently Exported 2'!J409=1, "extra", "ignore"))</f>
        <v>ignore</v>
      </c>
      <c r="K409" s="1" t="str">
        <f ca="1">IF(OR(historyTags!K409="white",historyTags!K409="yellow",historyTags!K409="grey"),IF('Currently Exported 2'!K409=1, "have", "missing"),IF('Currently Exported 2'!K409=1, "extra", "ignore"))</f>
        <v>ignore</v>
      </c>
      <c r="L409" s="1" t="str">
        <f ca="1">IF(OR(historyTags!L409="white",historyTags!L409="yellow",historyTags!L409="grey"),IF('Currently Exported 2'!L409=1, "have", "missing"),IF('Currently Exported 2'!L409=1, "extra", "ignore"))</f>
        <v>ignore</v>
      </c>
      <c r="M409" s="1" t="str">
        <f ca="1">IF(OR(historyTags!M409="white",historyTags!M409="yellow",historyTags!M409="grey"),IF('Currently Exported 2'!M409=1, "have", "missing"),IF('Currently Exported 2'!M409=1, "extra", "ignore"))</f>
        <v>ignore</v>
      </c>
      <c r="N409" s="1" t="str">
        <f ca="1">IF(OR(historyTags!N409="white",historyTags!N409="yellow",historyTags!N409="grey"),IF('Currently Exported 2'!N409=1, "have", "missing"),IF('Currently Exported 2'!N409=1, "extra", "ignore"))</f>
        <v>ignore</v>
      </c>
      <c r="O409" s="1" t="str">
        <f ca="1">IF(OR(historyTags!O409="white",historyTags!O409="yellow",historyTags!O409="grey"),IF('Currently Exported 2'!O409=1, "have", "missing"),IF('Currently Exported 2'!O409=1, "extra", "ignore"))</f>
        <v>ignore</v>
      </c>
      <c r="P409" s="1" t="str">
        <f ca="1">IF(OR(historyTags!P409="white",historyTags!P409="yellow",historyTags!P409="grey"),IF('Currently Exported 2'!P409=1, "have", "missing"),IF('Currently Exported 2'!P409=1, "extra", "ignore"))</f>
        <v>ignore</v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IF(OR(historyTags!B410="white",historyTags!B410="yellow",historyTags!B410="grey"),IF('Currently Exported 2'!B410=1, "have", "missing"),IF('Currently Exported 2'!B410=1, "extra", "ignore"))</f>
        <v>ignore</v>
      </c>
      <c r="C410" s="1" t="str">
        <f ca="1">IF(OR(historyTags!C410="white",historyTags!C410="yellow",historyTags!C410="grey"),IF('Currently Exported 2'!C410=1, "have", "missing"),IF('Currently Exported 2'!C410=1, "extra", "ignore"))</f>
        <v>ignore</v>
      </c>
      <c r="D410" s="1" t="str">
        <f ca="1">IF(OR(historyTags!D410="white",historyTags!D410="yellow",historyTags!D410="grey"),IF('Currently Exported 2'!D410=1, "have", "missing"),IF('Currently Exported 2'!D410=1, "extra", "ignore"))</f>
        <v>ignore</v>
      </c>
      <c r="E410" s="1" t="str">
        <f ca="1">IF(OR(historyTags!E410="white",historyTags!E410="yellow",historyTags!E410="grey"),IF('Currently Exported 2'!E410=1, "have", "missing"),IF('Currently Exported 2'!E410=1, "extra", "ignore"))</f>
        <v>ignore</v>
      </c>
      <c r="F410" s="1" t="str">
        <f ca="1">IF(OR(historyTags!F410="white",historyTags!F410="yellow",historyTags!F410="grey"),IF('Currently Exported 2'!F410=1, "have", "missing"),IF('Currently Exported 2'!F410=1, "extra", "ignore"))</f>
        <v>ignore</v>
      </c>
      <c r="G410" s="1" t="str">
        <f ca="1">IF(OR(historyTags!G410="white",historyTags!G410="yellow",historyTags!G410="grey"),IF('Currently Exported 2'!G410=1, "have", "missing"),IF('Currently Exported 2'!G410=1, "extra", "ignore"))</f>
        <v>ignore</v>
      </c>
      <c r="H410" s="1" t="str">
        <f ca="1">IF(OR(historyTags!H410="white",historyTags!H410="yellow",historyTags!H410="grey"),IF('Currently Exported 2'!H410=1, "have", "missing"),IF('Currently Exported 2'!H410=1, "extra", "ignore"))</f>
        <v>ignore</v>
      </c>
      <c r="I410" s="1" t="str">
        <f ca="1">IF(OR(historyTags!I410="white",historyTags!I410="yellow",historyTags!I410="grey"),IF('Currently Exported 2'!I410=1, "have", "missing"),IF('Currently Exported 2'!I410=1, "extra", "ignore"))</f>
        <v>ignore</v>
      </c>
      <c r="J410" s="1" t="str">
        <f ca="1">IF(OR(historyTags!J410="white",historyTags!J410="yellow",historyTags!J410="grey"),IF('Currently Exported 2'!J410=1, "have", "missing"),IF('Currently Exported 2'!J410=1, "extra", "ignore"))</f>
        <v>ignore</v>
      </c>
      <c r="K410" s="1" t="str">
        <f ca="1">IF(OR(historyTags!K410="white",historyTags!K410="yellow",historyTags!K410="grey"),IF('Currently Exported 2'!K410=1, "have", "missing"),IF('Currently Exported 2'!K410=1, "extra", "ignore"))</f>
        <v>ignore</v>
      </c>
      <c r="L410" s="1" t="str">
        <f ca="1">IF(OR(historyTags!L410="white",historyTags!L410="yellow",historyTags!L410="grey"),IF('Currently Exported 2'!L410=1, "have", "missing"),IF('Currently Exported 2'!L410=1, "extra", "ignore"))</f>
        <v>ignore</v>
      </c>
      <c r="M410" s="1" t="str">
        <f ca="1">IF(OR(historyTags!M410="white",historyTags!M410="yellow",historyTags!M410="grey"),IF('Currently Exported 2'!M410=1, "have", "missing"),IF('Currently Exported 2'!M410=1, "extra", "ignore"))</f>
        <v>ignore</v>
      </c>
      <c r="N410" s="1" t="str">
        <f ca="1">IF(OR(historyTags!N410="white",historyTags!N410="yellow",historyTags!N410="grey"),IF('Currently Exported 2'!N410=1, "have", "missing"),IF('Currently Exported 2'!N410=1, "extra", "ignore"))</f>
        <v>ignore</v>
      </c>
      <c r="O410" s="1" t="str">
        <f ca="1">IF(OR(historyTags!O410="white",historyTags!O410="yellow",historyTags!O410="grey"),IF('Currently Exported 2'!O410=1, "have", "missing"),IF('Currently Exported 2'!O410=1, "extra", "ignore"))</f>
        <v>ignore</v>
      </c>
      <c r="P410" s="1" t="str">
        <f ca="1">IF(OR(historyTags!P410="white",historyTags!P410="yellow",historyTags!P410="grey"),IF('Currently Exported 2'!P410=1, "have", "missing"),IF('Currently Exported 2'!P410=1, "extra", "ignore"))</f>
        <v>ignore</v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IF(OR(historyTags!B411="white",historyTags!B411="yellow",historyTags!B411="grey"),IF('Currently Exported 2'!B411=1, "have", "missing"),IF('Currently Exported 2'!B411=1, "extra", "ignore"))</f>
        <v>ignore</v>
      </c>
      <c r="C411" s="1" t="str">
        <f ca="1">IF(OR(historyTags!C411="white",historyTags!C411="yellow",historyTags!C411="grey"),IF('Currently Exported 2'!C411=1, "have", "missing"),IF('Currently Exported 2'!C411=1, "extra", "ignore"))</f>
        <v>ignore</v>
      </c>
      <c r="D411" s="1" t="str">
        <f ca="1">IF(OR(historyTags!D411="white",historyTags!D411="yellow",historyTags!D411="grey"),IF('Currently Exported 2'!D411=1, "have", "missing"),IF('Currently Exported 2'!D411=1, "extra", "ignore"))</f>
        <v>ignore</v>
      </c>
      <c r="E411" s="1" t="str">
        <f ca="1">IF(OR(historyTags!E411="white",historyTags!E411="yellow",historyTags!E411="grey"),IF('Currently Exported 2'!E411=1, "have", "missing"),IF('Currently Exported 2'!E411=1, "extra", "ignore"))</f>
        <v>ignore</v>
      </c>
      <c r="F411" s="1" t="str">
        <f ca="1">IF(OR(historyTags!F411="white",historyTags!F411="yellow",historyTags!F411="grey"),IF('Currently Exported 2'!F411=1, "have", "missing"),IF('Currently Exported 2'!F411=1, "extra", "ignore"))</f>
        <v>ignore</v>
      </c>
      <c r="G411" s="1" t="str">
        <f ca="1">IF(OR(historyTags!G411="white",historyTags!G411="yellow",historyTags!G411="grey"),IF('Currently Exported 2'!G411=1, "have", "missing"),IF('Currently Exported 2'!G411=1, "extra", "ignore"))</f>
        <v>ignore</v>
      </c>
      <c r="H411" s="1" t="str">
        <f ca="1">IF(OR(historyTags!H411="white",historyTags!H411="yellow",historyTags!H411="grey"),IF('Currently Exported 2'!H411=1, "have", "missing"),IF('Currently Exported 2'!H411=1, "extra", "ignore"))</f>
        <v>ignore</v>
      </c>
      <c r="I411" s="1" t="str">
        <f ca="1">IF(OR(historyTags!I411="white",historyTags!I411="yellow",historyTags!I411="grey"),IF('Currently Exported 2'!I411=1, "have", "missing"),IF('Currently Exported 2'!I411=1, "extra", "ignore"))</f>
        <v>ignore</v>
      </c>
      <c r="J411" s="1" t="str">
        <f ca="1">IF(OR(historyTags!J411="white",historyTags!J411="yellow",historyTags!J411="grey"),IF('Currently Exported 2'!J411=1, "have", "missing"),IF('Currently Exported 2'!J411=1, "extra", "ignore"))</f>
        <v>ignore</v>
      </c>
      <c r="K411" s="1" t="str">
        <f ca="1">IF(OR(historyTags!K411="white",historyTags!K411="yellow",historyTags!K411="grey"),IF('Currently Exported 2'!K411=1, "have", "missing"),IF('Currently Exported 2'!K411=1, "extra", "ignore"))</f>
        <v>ignore</v>
      </c>
      <c r="L411" s="1" t="str">
        <f ca="1">IF(OR(historyTags!L411="white",historyTags!L411="yellow",historyTags!L411="grey"),IF('Currently Exported 2'!L411=1, "have", "missing"),IF('Currently Exported 2'!L411=1, "extra", "ignore"))</f>
        <v>ignore</v>
      </c>
      <c r="M411" s="1" t="str">
        <f ca="1">IF(OR(historyTags!M411="white",historyTags!M411="yellow",historyTags!M411="grey"),IF('Currently Exported 2'!M411=1, "have", "missing"),IF('Currently Exported 2'!M411=1, "extra", "ignore"))</f>
        <v>ignore</v>
      </c>
      <c r="N411" s="1" t="str">
        <f ca="1">IF(OR(historyTags!N411="white",historyTags!N411="yellow",historyTags!N411="grey"),IF('Currently Exported 2'!N411=1, "have", "missing"),IF('Currently Exported 2'!N411=1, "extra", "ignore"))</f>
        <v>ignore</v>
      </c>
      <c r="O411" s="1" t="str">
        <f ca="1">IF(OR(historyTags!O411="white",historyTags!O411="yellow",historyTags!O411="grey"),IF('Currently Exported 2'!O411=1, "have", "missing"),IF('Currently Exported 2'!O411=1, "extra", "ignore"))</f>
        <v>ignore</v>
      </c>
      <c r="P411" s="1" t="str">
        <f ca="1">IF(OR(historyTags!P411="white",historyTags!P411="yellow",historyTags!P411="grey"),IF('Currently Exported 2'!P411=1, "have", "missing"),IF('Currently Exported 2'!P411=1, "extra", "ignore"))</f>
        <v>ignore</v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IF(OR(historyTags!B412="white",historyTags!B412="yellow",historyTags!B412="grey"),IF('Currently Exported 2'!B412=1, "have", "missing"),IF('Currently Exported 2'!B412=1, "extra", "ignore"))</f>
        <v>ignore</v>
      </c>
      <c r="C412" s="1" t="str">
        <f ca="1">IF(OR(historyTags!C412="white",historyTags!C412="yellow",historyTags!C412="grey"),IF('Currently Exported 2'!C412=1, "have", "missing"),IF('Currently Exported 2'!C412=1, "extra", "ignore"))</f>
        <v>ignore</v>
      </c>
      <c r="D412" s="1" t="str">
        <f ca="1">IF(OR(historyTags!D412="white",historyTags!D412="yellow",historyTags!D412="grey"),IF('Currently Exported 2'!D412=1, "have", "missing"),IF('Currently Exported 2'!D412=1, "extra", "ignore"))</f>
        <v>ignore</v>
      </c>
      <c r="E412" s="1" t="str">
        <f ca="1">IF(OR(historyTags!E412="white",historyTags!E412="yellow",historyTags!E412="grey"),IF('Currently Exported 2'!E412=1, "have", "missing"),IF('Currently Exported 2'!E412=1, "extra", "ignore"))</f>
        <v>ignore</v>
      </c>
      <c r="F412" s="1" t="str">
        <f ca="1">IF(OR(historyTags!F412="white",historyTags!F412="yellow",historyTags!F412="grey"),IF('Currently Exported 2'!F412=1, "have", "missing"),IF('Currently Exported 2'!F412=1, "extra", "ignore"))</f>
        <v>ignore</v>
      </c>
      <c r="G412" s="1" t="str">
        <f ca="1">IF(OR(historyTags!G412="white",historyTags!G412="yellow",historyTags!G412="grey"),IF('Currently Exported 2'!G412=1, "have", "missing"),IF('Currently Exported 2'!G412=1, "extra", "ignore"))</f>
        <v>ignore</v>
      </c>
      <c r="H412" s="1" t="str">
        <f ca="1">IF(OR(historyTags!H412="white",historyTags!H412="yellow",historyTags!H412="grey"),IF('Currently Exported 2'!H412=1, "have", "missing"),IF('Currently Exported 2'!H412=1, "extra", "ignore"))</f>
        <v>ignore</v>
      </c>
      <c r="I412" s="1" t="str">
        <f ca="1">IF(OR(historyTags!I412="white",historyTags!I412="yellow",historyTags!I412="grey"),IF('Currently Exported 2'!I412=1, "have", "missing"),IF('Currently Exported 2'!I412=1, "extra", "ignore"))</f>
        <v>ignore</v>
      </c>
      <c r="J412" s="1" t="str">
        <f ca="1">IF(OR(historyTags!J412="white",historyTags!J412="yellow",historyTags!J412="grey"),IF('Currently Exported 2'!J412=1, "have", "missing"),IF('Currently Exported 2'!J412=1, "extra", "ignore"))</f>
        <v>ignore</v>
      </c>
      <c r="K412" s="1" t="str">
        <f ca="1">IF(OR(historyTags!K412="white",historyTags!K412="yellow",historyTags!K412="grey"),IF('Currently Exported 2'!K412=1, "have", "missing"),IF('Currently Exported 2'!K412=1, "extra", "ignore"))</f>
        <v>ignore</v>
      </c>
      <c r="L412" s="1" t="str">
        <f ca="1">IF(OR(historyTags!L412="white",historyTags!L412="yellow",historyTags!L412="grey"),IF('Currently Exported 2'!L412=1, "have", "missing"),IF('Currently Exported 2'!L412=1, "extra", "ignore"))</f>
        <v>ignore</v>
      </c>
      <c r="M412" s="1" t="str">
        <f ca="1">IF(OR(historyTags!M412="white",historyTags!M412="yellow",historyTags!M412="grey"),IF('Currently Exported 2'!M412=1, "have", "missing"),IF('Currently Exported 2'!M412=1, "extra", "ignore"))</f>
        <v>ignore</v>
      </c>
      <c r="N412" s="1" t="str">
        <f ca="1">IF(OR(historyTags!N412="white",historyTags!N412="yellow",historyTags!N412="grey"),IF('Currently Exported 2'!N412=1, "have", "missing"),IF('Currently Exported 2'!N412=1, "extra", "ignore"))</f>
        <v>ignore</v>
      </c>
      <c r="O412" s="1" t="str">
        <f ca="1">IF(OR(historyTags!O412="white",historyTags!O412="yellow",historyTags!O412="grey"),IF('Currently Exported 2'!O412=1, "have", "missing"),IF('Currently Exported 2'!O412=1, "extra", "ignore"))</f>
        <v>ignore</v>
      </c>
      <c r="P412" s="1" t="str">
        <f ca="1">IF(OR(historyTags!P412="white",historyTags!P412="yellow",historyTags!P412="grey"),IF('Currently Exported 2'!P412=1, "have", "missing"),IF('Currently Exported 2'!P412=1, "extra", "ignore"))</f>
        <v>ignore</v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IF(OR(historyTags!B413="white",historyTags!B413="yellow",historyTags!B413="grey"),IF('Currently Exported 2'!B413=1, "have", "missing"),IF('Currently Exported 2'!B413=1, "extra", "ignore"))</f>
        <v>ignore</v>
      </c>
      <c r="C413" s="1" t="str">
        <f ca="1">IF(OR(historyTags!C413="white",historyTags!C413="yellow",historyTags!C413="grey"),IF('Currently Exported 2'!C413=1, "have", "missing"),IF('Currently Exported 2'!C413=1, "extra", "ignore"))</f>
        <v>ignore</v>
      </c>
      <c r="D413" s="1" t="str">
        <f ca="1">IF(OR(historyTags!D413="white",historyTags!D413="yellow",historyTags!D413="grey"),IF('Currently Exported 2'!D413=1, "have", "missing"),IF('Currently Exported 2'!D413=1, "extra", "ignore"))</f>
        <v>have</v>
      </c>
      <c r="E413" s="1" t="str">
        <f ca="1">IF(OR(historyTags!E413="white",historyTags!E413="yellow",historyTags!E413="grey"),IF('Currently Exported 2'!E413=1, "have", "missing"),IF('Currently Exported 2'!E413=1, "extra", "ignore"))</f>
        <v>have</v>
      </c>
      <c r="F413" s="1" t="str">
        <f ca="1">IF(OR(historyTags!F413="white",historyTags!F413="yellow",historyTags!F413="grey"),IF('Currently Exported 2'!F413=1, "have", "missing"),IF('Currently Exported 2'!F413=1, "extra", "ignore"))</f>
        <v>have</v>
      </c>
      <c r="G413" s="1" t="str">
        <f ca="1">IF(OR(historyTags!G413="white",historyTags!G413="yellow",historyTags!G413="grey"),IF('Currently Exported 2'!G413=1, "have", "missing"),IF('Currently Exported 2'!G413=1, "extra", "ignore"))</f>
        <v>have</v>
      </c>
      <c r="H413" s="1" t="str">
        <f ca="1">IF(OR(historyTags!H413="white",historyTags!H413="yellow",historyTags!H413="grey"),IF('Currently Exported 2'!H413=1, "have", "missing"),IF('Currently Exported 2'!H413=1, "extra", "ignore"))</f>
        <v>have</v>
      </c>
      <c r="I413" s="1" t="str">
        <f ca="1">IF(OR(historyTags!I413="white",historyTags!I413="yellow",historyTags!I413="grey"),IF('Currently Exported 2'!I413=1, "have", "missing"),IF('Currently Exported 2'!I413=1, "extra", "ignore"))</f>
        <v>have</v>
      </c>
      <c r="J413" s="1" t="str">
        <f ca="1">IF(OR(historyTags!J413="white",historyTags!J413="yellow",historyTags!J413="grey"),IF('Currently Exported 2'!J413=1, "have", "missing"),IF('Currently Exported 2'!J413=1, "extra", "ignore"))</f>
        <v>have</v>
      </c>
      <c r="K413" s="1" t="str">
        <f ca="1">IF(OR(historyTags!K413="white",historyTags!K413="yellow",historyTags!K413="grey"),IF('Currently Exported 2'!K413=1, "have", "missing"),IF('Currently Exported 2'!K413=1, "extra", "ignore"))</f>
        <v>have</v>
      </c>
      <c r="L413" s="1" t="str">
        <f ca="1">IF(OR(historyTags!L413="white",historyTags!L413="yellow",historyTags!L413="grey"),IF('Currently Exported 2'!L413=1, "have", "missing"),IF('Currently Exported 2'!L413=1, "extra", "ignore"))</f>
        <v>have</v>
      </c>
      <c r="M413" s="1" t="str">
        <f ca="1">IF(OR(historyTags!M413="white",historyTags!M413="yellow",historyTags!M413="grey"),IF('Currently Exported 2'!M413=1, "have", "missing"),IF('Currently Exported 2'!M413=1, "extra", "ignore"))</f>
        <v>have</v>
      </c>
      <c r="N413" s="1" t="str">
        <f ca="1">IF(OR(historyTags!N413="white",historyTags!N413="yellow",historyTags!N413="grey"),IF('Currently Exported 2'!N413=1, "have", "missing"),IF('Currently Exported 2'!N413=1, "extra", "ignore"))</f>
        <v>have</v>
      </c>
      <c r="O413" s="1" t="str">
        <f ca="1">IF(OR(historyTags!O413="white",historyTags!O413="yellow",historyTags!O413="grey"),IF('Currently Exported 2'!O413=1, "have", "missing"),IF('Currently Exported 2'!O413=1, "extra", "ignore"))</f>
        <v>have</v>
      </c>
      <c r="P413" s="1" t="str">
        <f ca="1">IF(OR(historyTags!P413="white",historyTags!P413="yellow",historyTags!P413="grey"),IF('Currently Exported 2'!P413=1, "have", "missing"),IF('Currently Exported 2'!P413=1, "extra", "ignore"))</f>
        <v>ignore</v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IF(OR(historyTags!B414="white",historyTags!B414="yellow",historyTags!B414="grey"),IF('Currently Exported 2'!B414=1, "have", "missing"),IF('Currently Exported 2'!B414=1, "extra", "ignore"))</f>
        <v>ignore</v>
      </c>
      <c r="C414" s="1" t="str">
        <f ca="1">IF(OR(historyTags!C414="white",historyTags!C414="yellow",historyTags!C414="grey"),IF('Currently Exported 2'!C414=1, "have", "missing"),IF('Currently Exported 2'!C414=1, "extra", "ignore"))</f>
        <v>ignore</v>
      </c>
      <c r="D414" s="1" t="str">
        <f ca="1">IF(OR(historyTags!D414="white",historyTags!D414="yellow",historyTags!D414="grey"),IF('Currently Exported 2'!D414=1, "have", "missing"),IF('Currently Exported 2'!D414=1, "extra", "ignore"))</f>
        <v>extra</v>
      </c>
      <c r="E414" s="1" t="str">
        <f ca="1">IF(OR(historyTags!E414="white",historyTags!E414="yellow",historyTags!E414="grey"),IF('Currently Exported 2'!E414=1, "have", "missing"),IF('Currently Exported 2'!E414=1, "extra", "ignore"))</f>
        <v>extra</v>
      </c>
      <c r="F414" s="1" t="str">
        <f ca="1">IF(OR(historyTags!F414="white",historyTags!F414="yellow",historyTags!F414="grey"),IF('Currently Exported 2'!F414=1, "have", "missing"),IF('Currently Exported 2'!F414=1, "extra", "ignore"))</f>
        <v>extra</v>
      </c>
      <c r="G414" s="1" t="str">
        <f ca="1">IF(OR(historyTags!G414="white",historyTags!G414="yellow",historyTags!G414="grey"),IF('Currently Exported 2'!G414=1, "have", "missing"),IF('Currently Exported 2'!G414=1, "extra", "ignore"))</f>
        <v>extra</v>
      </c>
      <c r="H414" s="1" t="str">
        <f ca="1">IF(OR(historyTags!H414="white",historyTags!H414="yellow",historyTags!H414="grey"),IF('Currently Exported 2'!H414=1, "have", "missing"),IF('Currently Exported 2'!H414=1, "extra", "ignore"))</f>
        <v>extra</v>
      </c>
      <c r="I414" s="1" t="str">
        <f ca="1">IF(OR(historyTags!I414="white",historyTags!I414="yellow",historyTags!I414="grey"),IF('Currently Exported 2'!I414=1, "have", "missing"),IF('Currently Exported 2'!I414=1, "extra", "ignore"))</f>
        <v>extra</v>
      </c>
      <c r="J414" s="1" t="str">
        <f ca="1">IF(OR(historyTags!J414="white",historyTags!J414="yellow",historyTags!J414="grey"),IF('Currently Exported 2'!J414=1, "have", "missing"),IF('Currently Exported 2'!J414=1, "extra", "ignore"))</f>
        <v>extra</v>
      </c>
      <c r="K414" s="1" t="str">
        <f ca="1">IF(OR(historyTags!K414="white",historyTags!K414="yellow",historyTags!K414="grey"),IF('Currently Exported 2'!K414=1, "have", "missing"),IF('Currently Exported 2'!K414=1, "extra", "ignore"))</f>
        <v>extra</v>
      </c>
      <c r="L414" s="1" t="str">
        <f ca="1">IF(OR(historyTags!L414="white",historyTags!L414="yellow",historyTags!L414="grey"),IF('Currently Exported 2'!L414=1, "have", "missing"),IF('Currently Exported 2'!L414=1, "extra", "ignore"))</f>
        <v>extra</v>
      </c>
      <c r="M414" s="1" t="str">
        <f ca="1">IF(OR(historyTags!M414="white",historyTags!M414="yellow",historyTags!M414="grey"),IF('Currently Exported 2'!M414=1, "have", "missing"),IF('Currently Exported 2'!M414=1, "extra", "ignore"))</f>
        <v>extra</v>
      </c>
      <c r="N414" s="1" t="str">
        <f ca="1">IF(OR(historyTags!N414="white",historyTags!N414="yellow",historyTags!N414="grey"),IF('Currently Exported 2'!N414=1, "have", "missing"),IF('Currently Exported 2'!N414=1, "extra", "ignore"))</f>
        <v>extra</v>
      </c>
      <c r="O414" s="1" t="str">
        <f ca="1">IF(OR(historyTags!O414="white",historyTags!O414="yellow",historyTags!O414="grey"),IF('Currently Exported 2'!O414=1, "have", "missing"),IF('Currently Exported 2'!O414=1, "extra", "ignore"))</f>
        <v>extra</v>
      </c>
      <c r="P414" s="1" t="str">
        <f ca="1">IF(OR(historyTags!P414="white",historyTags!P414="yellow",historyTags!P414="grey"),IF('Currently Exported 2'!P414=1, "have", "missing"),IF('Currently Exported 2'!P414=1, "extra", "ignore"))</f>
        <v>ignore</v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IF(OR(historyTags!B415="white",historyTags!B415="yellow",historyTags!B415="grey"),IF('Currently Exported 2'!B415=1, "have", "missing"),IF('Currently Exported 2'!B415=1, "extra", "ignore"))</f>
        <v>ignore</v>
      </c>
      <c r="C415" s="1" t="str">
        <f ca="1">IF(OR(historyTags!C415="white",historyTags!C415="yellow",historyTags!C415="grey"),IF('Currently Exported 2'!C415=1, "have", "missing"),IF('Currently Exported 2'!C415=1, "extra", "ignore"))</f>
        <v>ignore</v>
      </c>
      <c r="D415" s="1" t="str">
        <f ca="1">IF(OR(historyTags!D415="white",historyTags!D415="yellow",historyTags!D415="grey"),IF('Currently Exported 2'!D415=1, "have", "missing"),IF('Currently Exported 2'!D415=1, "extra", "ignore"))</f>
        <v>missing</v>
      </c>
      <c r="E415" s="1" t="str">
        <f ca="1">IF(OR(historyTags!E415="white",historyTags!E415="yellow",historyTags!E415="grey"),IF('Currently Exported 2'!E415=1, "have", "missing"),IF('Currently Exported 2'!E415=1, "extra", "ignore"))</f>
        <v>ignore</v>
      </c>
      <c r="F415" s="1" t="str">
        <f ca="1">IF(OR(historyTags!F415="white",historyTags!F415="yellow",historyTags!F415="grey"),IF('Currently Exported 2'!F415=1, "have", "missing"),IF('Currently Exported 2'!F415=1, "extra", "ignore"))</f>
        <v>ignore</v>
      </c>
      <c r="G415" s="1" t="str">
        <f ca="1">IF(OR(historyTags!G415="white",historyTags!G415="yellow",historyTags!G415="grey"),IF('Currently Exported 2'!G415=1, "have", "missing"),IF('Currently Exported 2'!G415=1, "extra", "ignore"))</f>
        <v>ignore</v>
      </c>
      <c r="H415" s="1" t="str">
        <f ca="1">IF(OR(historyTags!H415="white",historyTags!H415="yellow",historyTags!H415="grey"),IF('Currently Exported 2'!H415=1, "have", "missing"),IF('Currently Exported 2'!H415=1, "extra", "ignore"))</f>
        <v>ignore</v>
      </c>
      <c r="I415" s="1" t="str">
        <f ca="1">IF(OR(historyTags!I415="white",historyTags!I415="yellow",historyTags!I415="grey"),IF('Currently Exported 2'!I415=1, "have", "missing"),IF('Currently Exported 2'!I415=1, "extra", "ignore"))</f>
        <v>ignore</v>
      </c>
      <c r="J415" s="1" t="str">
        <f ca="1">IF(OR(historyTags!J415="white",historyTags!J415="yellow",historyTags!J415="grey"),IF('Currently Exported 2'!J415=1, "have", "missing"),IF('Currently Exported 2'!J415=1, "extra", "ignore"))</f>
        <v>ignore</v>
      </c>
      <c r="K415" s="1" t="str">
        <f ca="1">IF(OR(historyTags!K415="white",historyTags!K415="yellow",historyTags!K415="grey"),IF('Currently Exported 2'!K415=1, "have", "missing"),IF('Currently Exported 2'!K415=1, "extra", "ignore"))</f>
        <v>ignore</v>
      </c>
      <c r="L415" s="1" t="str">
        <f ca="1">IF(OR(historyTags!L415="white",historyTags!L415="yellow",historyTags!L415="grey"),IF('Currently Exported 2'!L415=1, "have", "missing"),IF('Currently Exported 2'!L415=1, "extra", "ignore"))</f>
        <v>ignore</v>
      </c>
      <c r="M415" s="1" t="str">
        <f ca="1">IF(OR(historyTags!M415="white",historyTags!M415="yellow",historyTags!M415="grey"),IF('Currently Exported 2'!M415=1, "have", "missing"),IF('Currently Exported 2'!M415=1, "extra", "ignore"))</f>
        <v>ignore</v>
      </c>
      <c r="N415" s="1" t="str">
        <f ca="1">IF(OR(historyTags!N415="white",historyTags!N415="yellow",historyTags!N415="grey"),IF('Currently Exported 2'!N415=1, "have", "missing"),IF('Currently Exported 2'!N415=1, "extra", "ignore"))</f>
        <v>ignore</v>
      </c>
      <c r="O415" s="1" t="str">
        <f ca="1">IF(OR(historyTags!O415="white",historyTags!O415="yellow",historyTags!O415="grey"),IF('Currently Exported 2'!O415=1, "have", "missing"),IF('Currently Exported 2'!O415=1, "extra", "ignore"))</f>
        <v>ignore</v>
      </c>
      <c r="P415" s="1" t="str">
        <f ca="1">IF(OR(historyTags!P415="white",historyTags!P415="yellow",historyTags!P415="grey"),IF('Currently Exported 2'!P415=1, "have", "missing"),IF('Currently Exported 2'!P415=1, "extra", "ignore"))</f>
        <v>ignore</v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IF(OR(historyTags!B416="white",historyTags!B416="yellow",historyTags!B416="grey"),IF('Currently Exported 2'!B416=1, "have", "missing"),IF('Currently Exported 2'!B416=1, "extra", "ignore"))</f>
        <v>ignore</v>
      </c>
      <c r="C416" s="1" t="str">
        <f ca="1">IF(OR(historyTags!C416="white",historyTags!C416="yellow",historyTags!C416="grey"),IF('Currently Exported 2'!C416=1, "have", "missing"),IF('Currently Exported 2'!C416=1, "extra", "ignore"))</f>
        <v>ignore</v>
      </c>
      <c r="D416" s="1" t="str">
        <f ca="1">IF(OR(historyTags!D416="white",historyTags!D416="yellow",historyTags!D416="grey"),IF('Currently Exported 2'!D416=1, "have", "missing"),IF('Currently Exported 2'!D416=1, "extra", "ignore"))</f>
        <v>have</v>
      </c>
      <c r="E416" s="1" t="str">
        <f ca="1">IF(OR(historyTags!E416="white",historyTags!E416="yellow",historyTags!E416="grey"),IF('Currently Exported 2'!E416=1, "have", "missing"),IF('Currently Exported 2'!E416=1, "extra", "ignore"))</f>
        <v>have</v>
      </c>
      <c r="F416" s="1" t="str">
        <f ca="1">IF(OR(historyTags!F416="white",historyTags!F416="yellow",historyTags!F416="grey"),IF('Currently Exported 2'!F416=1, "have", "missing"),IF('Currently Exported 2'!F416=1, "extra", "ignore"))</f>
        <v>have</v>
      </c>
      <c r="G416" s="1" t="str">
        <f ca="1">IF(OR(historyTags!G416="white",historyTags!G416="yellow",historyTags!G416="grey"),IF('Currently Exported 2'!G416=1, "have", "missing"),IF('Currently Exported 2'!G416=1, "extra", "ignore"))</f>
        <v>have</v>
      </c>
      <c r="H416" s="1" t="str">
        <f ca="1">IF(OR(historyTags!H416="white",historyTags!H416="yellow",historyTags!H416="grey"),IF('Currently Exported 2'!H416=1, "have", "missing"),IF('Currently Exported 2'!H416=1, "extra", "ignore"))</f>
        <v>have</v>
      </c>
      <c r="I416" s="1" t="str">
        <f ca="1">IF(OR(historyTags!I416="white",historyTags!I416="yellow",historyTags!I416="grey"),IF('Currently Exported 2'!I416=1, "have", "missing"),IF('Currently Exported 2'!I416=1, "extra", "ignore"))</f>
        <v>have</v>
      </c>
      <c r="J416" s="1" t="str">
        <f ca="1">IF(OR(historyTags!J416="white",historyTags!J416="yellow",historyTags!J416="grey"),IF('Currently Exported 2'!J416=1, "have", "missing"),IF('Currently Exported 2'!J416=1, "extra", "ignore"))</f>
        <v>have</v>
      </c>
      <c r="K416" s="1" t="str">
        <f ca="1">IF(OR(historyTags!K416="white",historyTags!K416="yellow",historyTags!K416="grey"),IF('Currently Exported 2'!K416=1, "have", "missing"),IF('Currently Exported 2'!K416=1, "extra", "ignore"))</f>
        <v>have</v>
      </c>
      <c r="L416" s="1" t="str">
        <f ca="1">IF(OR(historyTags!L416="white",historyTags!L416="yellow",historyTags!L416="grey"),IF('Currently Exported 2'!L416=1, "have", "missing"),IF('Currently Exported 2'!L416=1, "extra", "ignore"))</f>
        <v>have</v>
      </c>
      <c r="M416" s="1" t="str">
        <f ca="1">IF(OR(historyTags!M416="white",historyTags!M416="yellow",historyTags!M416="grey"),IF('Currently Exported 2'!M416=1, "have", "missing"),IF('Currently Exported 2'!M416=1, "extra", "ignore"))</f>
        <v>have</v>
      </c>
      <c r="N416" s="1" t="str">
        <f ca="1">IF(OR(historyTags!N416="white",historyTags!N416="yellow",historyTags!N416="grey"),IF('Currently Exported 2'!N416=1, "have", "missing"),IF('Currently Exported 2'!N416=1, "extra", "ignore"))</f>
        <v>have</v>
      </c>
      <c r="O416" s="1" t="str">
        <f ca="1">IF(OR(historyTags!O416="white",historyTags!O416="yellow",historyTags!O416="grey"),IF('Currently Exported 2'!O416=1, "have", "missing"),IF('Currently Exported 2'!O416=1, "extra", "ignore"))</f>
        <v>have</v>
      </c>
      <c r="P416" s="1" t="str">
        <f ca="1">IF(OR(historyTags!P416="white",historyTags!P416="yellow",historyTags!P416="grey"),IF('Currently Exported 2'!P416=1, "have", "missing"),IF('Currently Exported 2'!P416=1, "extra", "ignore"))</f>
        <v>ignore</v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IF(OR(historyTags!B417="white",historyTags!B417="yellow",historyTags!B417="grey"),IF('Currently Exported 2'!B417=1, "have", "missing"),IF('Currently Exported 2'!B417=1, "extra", "ignore"))</f>
        <v>ignore</v>
      </c>
      <c r="C417" s="1" t="str">
        <f ca="1">IF(OR(historyTags!C417="white",historyTags!C417="yellow",historyTags!C417="grey"),IF('Currently Exported 2'!C417=1, "have", "missing"),IF('Currently Exported 2'!C417=1, "extra", "ignore"))</f>
        <v>ignore</v>
      </c>
      <c r="D417" s="1" t="str">
        <f ca="1">IF(OR(historyTags!D417="white",historyTags!D417="yellow",historyTags!D417="grey"),IF('Currently Exported 2'!D417=1, "have", "missing"),IF('Currently Exported 2'!D417=1, "extra", "ignore"))</f>
        <v>ignore</v>
      </c>
      <c r="E417" s="1" t="str">
        <f ca="1">IF(OR(historyTags!E417="white",historyTags!E417="yellow",historyTags!E417="grey"),IF('Currently Exported 2'!E417=1, "have", "missing"),IF('Currently Exported 2'!E417=1, "extra", "ignore"))</f>
        <v>ignore</v>
      </c>
      <c r="F417" s="1" t="str">
        <f ca="1">IF(OR(historyTags!F417="white",historyTags!F417="yellow",historyTags!F417="grey"),IF('Currently Exported 2'!F417=1, "have", "missing"),IF('Currently Exported 2'!F417=1, "extra", "ignore"))</f>
        <v>ignore</v>
      </c>
      <c r="G417" s="1" t="str">
        <f ca="1">IF(OR(historyTags!G417="white",historyTags!G417="yellow",historyTags!G417="grey"),IF('Currently Exported 2'!G417=1, "have", "missing"),IF('Currently Exported 2'!G417=1, "extra", "ignore"))</f>
        <v>ignore</v>
      </c>
      <c r="H417" s="1" t="str">
        <f ca="1">IF(OR(historyTags!H417="white",historyTags!H417="yellow",historyTags!H417="grey"),IF('Currently Exported 2'!H417=1, "have", "missing"),IF('Currently Exported 2'!H417=1, "extra", "ignore"))</f>
        <v>ignore</v>
      </c>
      <c r="I417" s="1" t="str">
        <f ca="1">IF(OR(historyTags!I417="white",historyTags!I417="yellow",historyTags!I417="grey"),IF('Currently Exported 2'!I417=1, "have", "missing"),IF('Currently Exported 2'!I417=1, "extra", "ignore"))</f>
        <v>ignore</v>
      </c>
      <c r="J417" s="1" t="str">
        <f ca="1">IF(OR(historyTags!J417="white",historyTags!J417="yellow",historyTags!J417="grey"),IF('Currently Exported 2'!J417=1, "have", "missing"),IF('Currently Exported 2'!J417=1, "extra", "ignore"))</f>
        <v>ignore</v>
      </c>
      <c r="K417" s="1" t="str">
        <f ca="1">IF(OR(historyTags!K417="white",historyTags!K417="yellow",historyTags!K417="grey"),IF('Currently Exported 2'!K417=1, "have", "missing"),IF('Currently Exported 2'!K417=1, "extra", "ignore"))</f>
        <v>ignore</v>
      </c>
      <c r="L417" s="1" t="str">
        <f ca="1">IF(OR(historyTags!L417="white",historyTags!L417="yellow",historyTags!L417="grey"),IF('Currently Exported 2'!L417=1, "have", "missing"),IF('Currently Exported 2'!L417=1, "extra", "ignore"))</f>
        <v>ignore</v>
      </c>
      <c r="M417" s="1" t="str">
        <f ca="1">IF(OR(historyTags!M417="white",historyTags!M417="yellow",historyTags!M417="grey"),IF('Currently Exported 2'!M417=1, "have", "missing"),IF('Currently Exported 2'!M417=1, "extra", "ignore"))</f>
        <v>ignore</v>
      </c>
      <c r="N417" s="1" t="str">
        <f ca="1">IF(OR(historyTags!N417="white",historyTags!N417="yellow",historyTags!N417="grey"),IF('Currently Exported 2'!N417=1, "have", "missing"),IF('Currently Exported 2'!N417=1, "extra", "ignore"))</f>
        <v>ignore</v>
      </c>
      <c r="O417" s="1" t="str">
        <f ca="1">IF(OR(historyTags!O417="white",historyTags!O417="yellow",historyTags!O417="grey"),IF('Currently Exported 2'!O417=1, "have", "missing"),IF('Currently Exported 2'!O417=1, "extra", "ignore"))</f>
        <v>ignore</v>
      </c>
      <c r="P417" s="1" t="str">
        <f ca="1">IF(OR(historyTags!P417="white",historyTags!P417="yellow",historyTags!P417="grey"),IF('Currently Exported 2'!P417=1, "have", "missing"),IF('Currently Exported 2'!P417=1, "extra", "ignore"))</f>
        <v>ignore</v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IF(OR(historyTags!B418="white",historyTags!B418="yellow",historyTags!B418="grey"),IF('Currently Exported 2'!B418=1, "have", "missing"),IF('Currently Exported 2'!B418=1, "extra", "ignore"))</f>
        <v>ignore</v>
      </c>
      <c r="C418" s="1" t="str">
        <f ca="1">IF(OR(historyTags!C418="white",historyTags!C418="yellow",historyTags!C418="grey"),IF('Currently Exported 2'!C418=1, "have", "missing"),IF('Currently Exported 2'!C418=1, "extra", "ignore"))</f>
        <v>ignore</v>
      </c>
      <c r="D418" s="1" t="str">
        <f ca="1">IF(OR(historyTags!D418="white",historyTags!D418="yellow",historyTags!D418="grey"),IF('Currently Exported 2'!D418=1, "have", "missing"),IF('Currently Exported 2'!D418=1, "extra", "ignore"))</f>
        <v>have</v>
      </c>
      <c r="E418" s="1" t="str">
        <f ca="1">IF(OR(historyTags!E418="white",historyTags!E418="yellow",historyTags!E418="grey"),IF('Currently Exported 2'!E418=1, "have", "missing"),IF('Currently Exported 2'!E418=1, "extra", "ignore"))</f>
        <v>ignore</v>
      </c>
      <c r="F418" s="1" t="str">
        <f ca="1">IF(OR(historyTags!F418="white",historyTags!F418="yellow",historyTags!F418="grey"),IF('Currently Exported 2'!F418=1, "have", "missing"),IF('Currently Exported 2'!F418=1, "extra", "ignore"))</f>
        <v>ignore</v>
      </c>
      <c r="G418" s="1" t="str">
        <f ca="1">IF(OR(historyTags!G418="white",historyTags!G418="yellow",historyTags!G418="grey"),IF('Currently Exported 2'!G418=1, "have", "missing"),IF('Currently Exported 2'!G418=1, "extra", "ignore"))</f>
        <v>ignore</v>
      </c>
      <c r="H418" s="1" t="str">
        <f ca="1">IF(OR(historyTags!H418="white",historyTags!H418="yellow",historyTags!H418="grey"),IF('Currently Exported 2'!H418=1, "have", "missing"),IF('Currently Exported 2'!H418=1, "extra", "ignore"))</f>
        <v>ignore</v>
      </c>
      <c r="I418" s="1" t="str">
        <f ca="1">IF(OR(historyTags!I418="white",historyTags!I418="yellow",historyTags!I418="grey"),IF('Currently Exported 2'!I418=1, "have", "missing"),IF('Currently Exported 2'!I418=1, "extra", "ignore"))</f>
        <v>ignore</v>
      </c>
      <c r="J418" s="1" t="str">
        <f ca="1">IF(OR(historyTags!J418="white",historyTags!J418="yellow",historyTags!J418="grey"),IF('Currently Exported 2'!J418=1, "have", "missing"),IF('Currently Exported 2'!J418=1, "extra", "ignore"))</f>
        <v>ignore</v>
      </c>
      <c r="K418" s="1" t="str">
        <f ca="1">IF(OR(historyTags!K418="white",historyTags!K418="yellow",historyTags!K418="grey"),IF('Currently Exported 2'!K418=1, "have", "missing"),IF('Currently Exported 2'!K418=1, "extra", "ignore"))</f>
        <v>ignore</v>
      </c>
      <c r="L418" s="1" t="str">
        <f ca="1">IF(OR(historyTags!L418="white",historyTags!L418="yellow",historyTags!L418="grey"),IF('Currently Exported 2'!L418=1, "have", "missing"),IF('Currently Exported 2'!L418=1, "extra", "ignore"))</f>
        <v>ignore</v>
      </c>
      <c r="M418" s="1" t="str">
        <f ca="1">IF(OR(historyTags!M418="white",historyTags!M418="yellow",historyTags!M418="grey"),IF('Currently Exported 2'!M418=1, "have", "missing"),IF('Currently Exported 2'!M418=1, "extra", "ignore"))</f>
        <v>ignore</v>
      </c>
      <c r="N418" s="1" t="str">
        <f ca="1">IF(OR(historyTags!N418="white",historyTags!N418="yellow",historyTags!N418="grey"),IF('Currently Exported 2'!N418=1, "have", "missing"),IF('Currently Exported 2'!N418=1, "extra", "ignore"))</f>
        <v>ignore</v>
      </c>
      <c r="O418" s="1" t="str">
        <f ca="1">IF(OR(historyTags!O418="white",historyTags!O418="yellow",historyTags!O418="grey"),IF('Currently Exported 2'!O418=1, "have", "missing"),IF('Currently Exported 2'!O418=1, "extra", "ignore"))</f>
        <v>ignore</v>
      </c>
      <c r="P418" s="1" t="str">
        <f ca="1">IF(OR(historyTags!P418="white",historyTags!P418="yellow",historyTags!P418="grey"),IF('Currently Exported 2'!P418=1, "have", "missing"),IF('Currently Exported 2'!P418=1, "extra", "ignore"))</f>
        <v>ignore</v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IF(OR(historyTags!B419="white",historyTags!B419="yellow",historyTags!B419="grey"),IF('Currently Exported 2'!B419=1, "have", "missing"),IF('Currently Exported 2'!B419=1, "extra", "ignore"))</f>
        <v>ignore</v>
      </c>
      <c r="C419" s="1" t="str">
        <f ca="1">IF(OR(historyTags!C419="white",historyTags!C419="yellow",historyTags!C419="grey"),IF('Currently Exported 2'!C419=1, "have", "missing"),IF('Currently Exported 2'!C419=1, "extra", "ignore"))</f>
        <v>ignore</v>
      </c>
      <c r="D419" s="1" t="str">
        <f ca="1">IF(OR(historyTags!D419="white",historyTags!D419="yellow",historyTags!D419="grey"),IF('Currently Exported 2'!D419=1, "have", "missing"),IF('Currently Exported 2'!D419=1, "extra", "ignore"))</f>
        <v>have</v>
      </c>
      <c r="E419" s="1" t="str">
        <f ca="1">IF(OR(historyTags!E419="white",historyTags!E419="yellow",historyTags!E419="grey"),IF('Currently Exported 2'!E419=1, "have", "missing"),IF('Currently Exported 2'!E419=1, "extra", "ignore"))</f>
        <v>have</v>
      </c>
      <c r="F419" s="1" t="str">
        <f ca="1">IF(OR(historyTags!F419="white",historyTags!F419="yellow",historyTags!F419="grey"),IF('Currently Exported 2'!F419=1, "have", "missing"),IF('Currently Exported 2'!F419=1, "extra", "ignore"))</f>
        <v>have</v>
      </c>
      <c r="G419" s="1" t="str">
        <f ca="1">IF(OR(historyTags!G419="white",historyTags!G419="yellow",historyTags!G419="grey"),IF('Currently Exported 2'!G419=1, "have", "missing"),IF('Currently Exported 2'!G419=1, "extra", "ignore"))</f>
        <v>have</v>
      </c>
      <c r="H419" s="1" t="str">
        <f ca="1">IF(OR(historyTags!H419="white",historyTags!H419="yellow",historyTags!H419="grey"),IF('Currently Exported 2'!H419=1, "have", "missing"),IF('Currently Exported 2'!H419=1, "extra", "ignore"))</f>
        <v>have</v>
      </c>
      <c r="I419" s="1" t="str">
        <f ca="1">IF(OR(historyTags!I419="white",historyTags!I419="yellow",historyTags!I419="grey"),IF('Currently Exported 2'!I419=1, "have", "missing"),IF('Currently Exported 2'!I419=1, "extra", "ignore"))</f>
        <v>have</v>
      </c>
      <c r="J419" s="1" t="str">
        <f ca="1">IF(OR(historyTags!J419="white",historyTags!J419="yellow",historyTags!J419="grey"),IF('Currently Exported 2'!J419=1, "have", "missing"),IF('Currently Exported 2'!J419=1, "extra", "ignore"))</f>
        <v>have</v>
      </c>
      <c r="K419" s="1" t="str">
        <f ca="1">IF(OR(historyTags!K419="white",historyTags!K419="yellow",historyTags!K419="grey"),IF('Currently Exported 2'!K419=1, "have", "missing"),IF('Currently Exported 2'!K419=1, "extra", "ignore"))</f>
        <v>have</v>
      </c>
      <c r="L419" s="1" t="str">
        <f ca="1">IF(OR(historyTags!L419="white",historyTags!L419="yellow",historyTags!L419="grey"),IF('Currently Exported 2'!L419=1, "have", "missing"),IF('Currently Exported 2'!L419=1, "extra", "ignore"))</f>
        <v>have</v>
      </c>
      <c r="M419" s="1" t="str">
        <f ca="1">IF(OR(historyTags!M419="white",historyTags!M419="yellow",historyTags!M419="grey"),IF('Currently Exported 2'!M419=1, "have", "missing"),IF('Currently Exported 2'!M419=1, "extra", "ignore"))</f>
        <v>have</v>
      </c>
      <c r="N419" s="1" t="str">
        <f ca="1">IF(OR(historyTags!N419="white",historyTags!N419="yellow",historyTags!N419="grey"),IF('Currently Exported 2'!N419=1, "have", "missing"),IF('Currently Exported 2'!N419=1, "extra", "ignore"))</f>
        <v>have</v>
      </c>
      <c r="O419" s="1" t="str">
        <f ca="1">IF(OR(historyTags!O419="white",historyTags!O419="yellow",historyTags!O419="grey"),IF('Currently Exported 2'!O419=1, "have", "missing"),IF('Currently Exported 2'!O419=1, "extra", "ignore"))</f>
        <v>have</v>
      </c>
      <c r="P419" s="1" t="str">
        <f ca="1">IF(OR(historyTags!P419="white",historyTags!P419="yellow",historyTags!P419="grey"),IF('Currently Exported 2'!P419=1, "have", "missing"),IF('Currently Exported 2'!P419=1, "extra", "ignore"))</f>
        <v>have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IF(OR(historyTags!B420="white",historyTags!B420="yellow",historyTags!B420="grey"),IF('Currently Exported 2'!B420=1, "have", "missing"),IF('Currently Exported 2'!B420=1, "extra", "ignore"))</f>
        <v>ignore</v>
      </c>
      <c r="C420" s="1" t="str">
        <f ca="1">IF(OR(historyTags!C420="white",historyTags!C420="yellow",historyTags!C420="grey"),IF('Currently Exported 2'!C420=1, "have", "missing"),IF('Currently Exported 2'!C420=1, "extra", "ignore"))</f>
        <v>ignore</v>
      </c>
      <c r="D420" s="1" t="str">
        <f ca="1">IF(OR(historyTags!D420="white",historyTags!D420="yellow",historyTags!D420="grey"),IF('Currently Exported 2'!D420=1, "have", "missing"),IF('Currently Exported 2'!D420=1, "extra", "ignore"))</f>
        <v>ignore</v>
      </c>
      <c r="E420" s="1" t="str">
        <f ca="1">IF(OR(historyTags!E420="white",historyTags!E420="yellow",historyTags!E420="grey"),IF('Currently Exported 2'!E420=1, "have", "missing"),IF('Currently Exported 2'!E420=1, "extra", "ignore"))</f>
        <v>ignore</v>
      </c>
      <c r="F420" s="1" t="str">
        <f ca="1">IF(OR(historyTags!F420="white",historyTags!F420="yellow",historyTags!F420="grey"),IF('Currently Exported 2'!F420=1, "have", "missing"),IF('Currently Exported 2'!F420=1, "extra", "ignore"))</f>
        <v>ignore</v>
      </c>
      <c r="G420" s="1" t="str">
        <f ca="1">IF(OR(historyTags!G420="white",historyTags!G420="yellow",historyTags!G420="grey"),IF('Currently Exported 2'!G420=1, "have", "missing"),IF('Currently Exported 2'!G420=1, "extra", "ignore"))</f>
        <v>ignore</v>
      </c>
      <c r="H420" s="1" t="str">
        <f ca="1">IF(OR(historyTags!H420="white",historyTags!H420="yellow",historyTags!H420="grey"),IF('Currently Exported 2'!H420=1, "have", "missing"),IF('Currently Exported 2'!H420=1, "extra", "ignore"))</f>
        <v>ignore</v>
      </c>
      <c r="I420" s="1" t="str">
        <f ca="1">IF(OR(historyTags!I420="white",historyTags!I420="yellow",historyTags!I420="grey"),IF('Currently Exported 2'!I420=1, "have", "missing"),IF('Currently Exported 2'!I420=1, "extra", "ignore"))</f>
        <v>ignore</v>
      </c>
      <c r="J420" s="1" t="str">
        <f ca="1">IF(OR(historyTags!J420="white",historyTags!J420="yellow",historyTags!J420="grey"),IF('Currently Exported 2'!J420=1, "have", "missing"),IF('Currently Exported 2'!J420=1, "extra", "ignore"))</f>
        <v>ignore</v>
      </c>
      <c r="K420" s="1" t="str">
        <f ca="1">IF(OR(historyTags!K420="white",historyTags!K420="yellow",historyTags!K420="grey"),IF('Currently Exported 2'!K420=1, "have", "missing"),IF('Currently Exported 2'!K420=1, "extra", "ignore"))</f>
        <v>ignore</v>
      </c>
      <c r="L420" s="1" t="str">
        <f ca="1">IF(OR(historyTags!L420="white",historyTags!L420="yellow",historyTags!L420="grey"),IF('Currently Exported 2'!L420=1, "have", "missing"),IF('Currently Exported 2'!L420=1, "extra", "ignore"))</f>
        <v>ignore</v>
      </c>
      <c r="M420" s="1" t="str">
        <f ca="1">IF(OR(historyTags!M420="white",historyTags!M420="yellow",historyTags!M420="grey"),IF('Currently Exported 2'!M420=1, "have", "missing"),IF('Currently Exported 2'!M420=1, "extra", "ignore"))</f>
        <v>ignore</v>
      </c>
      <c r="N420" s="1" t="str">
        <f ca="1">IF(OR(historyTags!N420="white",historyTags!N420="yellow",historyTags!N420="grey"),IF('Currently Exported 2'!N420=1, "have", "missing"),IF('Currently Exported 2'!N420=1, "extra", "ignore"))</f>
        <v>ignore</v>
      </c>
      <c r="O420" s="1" t="str">
        <f ca="1">IF(OR(historyTags!O420="white",historyTags!O420="yellow",historyTags!O420="grey"),IF('Currently Exported 2'!O420=1, "have", "missing"),IF('Currently Exported 2'!O420=1, "extra", "ignore"))</f>
        <v>ignore</v>
      </c>
      <c r="P420" s="1" t="str">
        <f ca="1">IF(OR(historyTags!P420="white",historyTags!P420="yellow",historyTags!P420="grey"),IF('Currently Exported 2'!P420=1, "have", "missing"),IF('Currently Exported 2'!P420=1, "extra", "ignore"))</f>
        <v>extra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IF(OR(historyTags!B421="white",historyTags!B421="yellow",historyTags!B421="grey"),IF('Currently Exported 2'!B421=1, "have", "missing"),IF('Currently Exported 2'!B421=1, "extra", "ignore"))</f>
        <v>ignore</v>
      </c>
      <c r="C421" s="1" t="str">
        <f ca="1">IF(OR(historyTags!C421="white",historyTags!C421="yellow",historyTags!C421="grey"),IF('Currently Exported 2'!C421=1, "have", "missing"),IF('Currently Exported 2'!C421=1, "extra", "ignore"))</f>
        <v>ignore</v>
      </c>
      <c r="D421" s="1" t="str">
        <f ca="1">IF(OR(historyTags!D421="white",historyTags!D421="yellow",historyTags!D421="grey"),IF('Currently Exported 2'!D421=1, "have", "missing"),IF('Currently Exported 2'!D421=1, "extra", "ignore"))</f>
        <v>ignore</v>
      </c>
      <c r="E421" s="1" t="str">
        <f ca="1">IF(OR(historyTags!E421="white",historyTags!E421="yellow",historyTags!E421="grey"),IF('Currently Exported 2'!E421=1, "have", "missing"),IF('Currently Exported 2'!E421=1, "extra", "ignore"))</f>
        <v>ignore</v>
      </c>
      <c r="F421" s="1" t="str">
        <f ca="1">IF(OR(historyTags!F421="white",historyTags!F421="yellow",historyTags!F421="grey"),IF('Currently Exported 2'!F421=1, "have", "missing"),IF('Currently Exported 2'!F421=1, "extra", "ignore"))</f>
        <v>ignore</v>
      </c>
      <c r="G421" s="1" t="str">
        <f ca="1">IF(OR(historyTags!G421="white",historyTags!G421="yellow",historyTags!G421="grey"),IF('Currently Exported 2'!G421=1, "have", "missing"),IF('Currently Exported 2'!G421=1, "extra", "ignore"))</f>
        <v>ignore</v>
      </c>
      <c r="H421" s="1" t="str">
        <f ca="1">IF(OR(historyTags!H421="white",historyTags!H421="yellow",historyTags!H421="grey"),IF('Currently Exported 2'!H421=1, "have", "missing"),IF('Currently Exported 2'!H421=1, "extra", "ignore"))</f>
        <v>ignore</v>
      </c>
      <c r="I421" s="1" t="str">
        <f ca="1">IF(OR(historyTags!I421="white",historyTags!I421="yellow",historyTags!I421="grey"),IF('Currently Exported 2'!I421=1, "have", "missing"),IF('Currently Exported 2'!I421=1, "extra", "ignore"))</f>
        <v>ignore</v>
      </c>
      <c r="J421" s="1" t="str">
        <f ca="1">IF(OR(historyTags!J421="white",historyTags!J421="yellow",historyTags!J421="grey"),IF('Currently Exported 2'!J421=1, "have", "missing"),IF('Currently Exported 2'!J421=1, "extra", "ignore"))</f>
        <v>ignore</v>
      </c>
      <c r="K421" s="1" t="str">
        <f ca="1">IF(OR(historyTags!K421="white",historyTags!K421="yellow",historyTags!K421="grey"),IF('Currently Exported 2'!K421=1, "have", "missing"),IF('Currently Exported 2'!K421=1, "extra", "ignore"))</f>
        <v>ignore</v>
      </c>
      <c r="L421" s="1" t="str">
        <f ca="1">IF(OR(historyTags!L421="white",historyTags!L421="yellow",historyTags!L421="grey"),IF('Currently Exported 2'!L421=1, "have", "missing"),IF('Currently Exported 2'!L421=1, "extra", "ignore"))</f>
        <v>ignore</v>
      </c>
      <c r="M421" s="1" t="str">
        <f ca="1">IF(OR(historyTags!M421="white",historyTags!M421="yellow",historyTags!M421="grey"),IF('Currently Exported 2'!M421=1, "have", "missing"),IF('Currently Exported 2'!M421=1, "extra", "ignore"))</f>
        <v>ignore</v>
      </c>
      <c r="N421" s="1" t="str">
        <f ca="1">IF(OR(historyTags!N421="white",historyTags!N421="yellow",historyTags!N421="grey"),IF('Currently Exported 2'!N421=1, "have", "missing"),IF('Currently Exported 2'!N421=1, "extra", "ignore"))</f>
        <v>ignore</v>
      </c>
      <c r="O421" s="1" t="str">
        <f ca="1">IF(OR(historyTags!O421="white",historyTags!O421="yellow",historyTags!O421="grey"),IF('Currently Exported 2'!O421=1, "have", "missing"),IF('Currently Exported 2'!O421=1, "extra", "ignore"))</f>
        <v>ignore</v>
      </c>
      <c r="P421" s="1" t="str">
        <f ca="1">IF(OR(historyTags!P421="white",historyTags!P421="yellow",historyTags!P421="grey"),IF('Currently Exported 2'!P421=1, "have", "missing"),IF('Currently Exported 2'!P421=1, "extra", "ignore"))</f>
        <v>have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IF(OR(historyTags!B422="white",historyTags!B422="yellow",historyTags!B422="grey"),IF('Currently Exported 2'!B422=1, "have", "missing"),IF('Currently Exported 2'!B422=1, "extra", "ignore"))</f>
        <v>ignore</v>
      </c>
      <c r="C422" s="1" t="str">
        <f ca="1">IF(OR(historyTags!C422="white",historyTags!C422="yellow",historyTags!C422="grey"),IF('Currently Exported 2'!C422=1, "have", "missing"),IF('Currently Exported 2'!C422=1, "extra", "ignore"))</f>
        <v>ignore</v>
      </c>
      <c r="D422" s="1" t="str">
        <f ca="1">IF(OR(historyTags!D422="white",historyTags!D422="yellow",historyTags!D422="grey"),IF('Currently Exported 2'!D422=1, "have", "missing"),IF('Currently Exported 2'!D422=1, "extra", "ignore"))</f>
        <v>ignore</v>
      </c>
      <c r="E422" s="1" t="str">
        <f ca="1">IF(OR(historyTags!E422="white",historyTags!E422="yellow",historyTags!E422="grey"),IF('Currently Exported 2'!E422=1, "have", "missing"),IF('Currently Exported 2'!E422=1, "extra", "ignore"))</f>
        <v>ignore</v>
      </c>
      <c r="F422" s="1" t="str">
        <f ca="1">IF(OR(historyTags!F422="white",historyTags!F422="yellow",historyTags!F422="grey"),IF('Currently Exported 2'!F422=1, "have", "missing"),IF('Currently Exported 2'!F422=1, "extra", "ignore"))</f>
        <v>ignore</v>
      </c>
      <c r="G422" s="1" t="str">
        <f ca="1">IF(OR(historyTags!G422="white",historyTags!G422="yellow",historyTags!G422="grey"),IF('Currently Exported 2'!G422=1, "have", "missing"),IF('Currently Exported 2'!G422=1, "extra", "ignore"))</f>
        <v>ignore</v>
      </c>
      <c r="H422" s="1" t="str">
        <f ca="1">IF(OR(historyTags!H422="white",historyTags!H422="yellow",historyTags!H422="grey"),IF('Currently Exported 2'!H422=1, "have", "missing"),IF('Currently Exported 2'!H422=1, "extra", "ignore"))</f>
        <v>ignore</v>
      </c>
      <c r="I422" s="1" t="str">
        <f ca="1">IF(OR(historyTags!I422="white",historyTags!I422="yellow",historyTags!I422="grey"),IF('Currently Exported 2'!I422=1, "have", "missing"),IF('Currently Exported 2'!I422=1, "extra", "ignore"))</f>
        <v>ignore</v>
      </c>
      <c r="J422" s="1" t="str">
        <f ca="1">IF(OR(historyTags!J422="white",historyTags!J422="yellow",historyTags!J422="grey"),IF('Currently Exported 2'!J422=1, "have", "missing"),IF('Currently Exported 2'!J422=1, "extra", "ignore"))</f>
        <v>ignore</v>
      </c>
      <c r="K422" s="1" t="str">
        <f ca="1">IF(OR(historyTags!K422="white",historyTags!K422="yellow",historyTags!K422="grey"),IF('Currently Exported 2'!K422=1, "have", "missing"),IF('Currently Exported 2'!K422=1, "extra", "ignore"))</f>
        <v>ignore</v>
      </c>
      <c r="L422" s="1" t="str">
        <f ca="1">IF(OR(historyTags!L422="white",historyTags!L422="yellow",historyTags!L422="grey"),IF('Currently Exported 2'!L422=1, "have", "missing"),IF('Currently Exported 2'!L422=1, "extra", "ignore"))</f>
        <v>ignore</v>
      </c>
      <c r="M422" s="1" t="str">
        <f ca="1">IF(OR(historyTags!M422="white",historyTags!M422="yellow",historyTags!M422="grey"),IF('Currently Exported 2'!M422=1, "have", "missing"),IF('Currently Exported 2'!M422=1, "extra", "ignore"))</f>
        <v>ignore</v>
      </c>
      <c r="N422" s="1" t="str">
        <f ca="1">IF(OR(historyTags!N422="white",historyTags!N422="yellow",historyTags!N422="grey"),IF('Currently Exported 2'!N422=1, "have", "missing"),IF('Currently Exported 2'!N422=1, "extra", "ignore"))</f>
        <v>ignore</v>
      </c>
      <c r="O422" s="1" t="str">
        <f ca="1">IF(OR(historyTags!O422="white",historyTags!O422="yellow",historyTags!O422="grey"),IF('Currently Exported 2'!O422=1, "have", "missing"),IF('Currently Exported 2'!O422=1, "extra", "ignore"))</f>
        <v>ignore</v>
      </c>
      <c r="P422" s="1" t="str">
        <f ca="1">IF(OR(historyTags!P422="white",historyTags!P422="yellow",historyTags!P422="grey"),IF('Currently Exported 2'!P422=1, "have", "missing"),IF('Currently Exported 2'!P422=1, "extra", "ignore"))</f>
        <v>extra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IF(OR(historyTags!B423="white",historyTags!B423="yellow",historyTags!B423="grey"),IF('Currently Exported 2'!B423=1, "have", "missing"),IF('Currently Exported 2'!B423=1, "extra", "ignore"))</f>
        <v>ignore</v>
      </c>
      <c r="C423" s="1" t="str">
        <f ca="1">IF(OR(historyTags!C423="white",historyTags!C423="yellow",historyTags!C423="grey"),IF('Currently Exported 2'!C423=1, "have", "missing"),IF('Currently Exported 2'!C423=1, "extra", "ignore"))</f>
        <v>ignore</v>
      </c>
      <c r="D423" s="1" t="str">
        <f ca="1">IF(OR(historyTags!D423="white",historyTags!D423="yellow",historyTags!D423="grey"),IF('Currently Exported 2'!D423=1, "have", "missing"),IF('Currently Exported 2'!D423=1, "extra", "ignore"))</f>
        <v>ignore</v>
      </c>
      <c r="E423" s="1" t="str">
        <f ca="1">IF(OR(historyTags!E423="white",historyTags!E423="yellow",historyTags!E423="grey"),IF('Currently Exported 2'!E423=1, "have", "missing"),IF('Currently Exported 2'!E423=1, "extra", "ignore"))</f>
        <v>ignore</v>
      </c>
      <c r="F423" s="1" t="str">
        <f ca="1">IF(OR(historyTags!F423="white",historyTags!F423="yellow",historyTags!F423="grey"),IF('Currently Exported 2'!F423=1, "have", "missing"),IF('Currently Exported 2'!F423=1, "extra", "ignore"))</f>
        <v>ignore</v>
      </c>
      <c r="G423" s="1" t="str">
        <f ca="1">IF(OR(historyTags!G423="white",historyTags!G423="yellow",historyTags!G423="grey"),IF('Currently Exported 2'!G423=1, "have", "missing"),IF('Currently Exported 2'!G423=1, "extra", "ignore"))</f>
        <v>ignore</v>
      </c>
      <c r="H423" s="1" t="str">
        <f ca="1">IF(OR(historyTags!H423="white",historyTags!H423="yellow",historyTags!H423="grey"),IF('Currently Exported 2'!H423=1, "have", "missing"),IF('Currently Exported 2'!H423=1, "extra", "ignore"))</f>
        <v>ignore</v>
      </c>
      <c r="I423" s="1" t="str">
        <f ca="1">IF(OR(historyTags!I423="white",historyTags!I423="yellow",historyTags!I423="grey"),IF('Currently Exported 2'!I423=1, "have", "missing"),IF('Currently Exported 2'!I423=1, "extra", "ignore"))</f>
        <v>ignore</v>
      </c>
      <c r="J423" s="1" t="str">
        <f ca="1">IF(OR(historyTags!J423="white",historyTags!J423="yellow",historyTags!J423="grey"),IF('Currently Exported 2'!J423=1, "have", "missing"),IF('Currently Exported 2'!J423=1, "extra", "ignore"))</f>
        <v>ignore</v>
      </c>
      <c r="K423" s="1" t="str">
        <f ca="1">IF(OR(historyTags!K423="white",historyTags!K423="yellow",historyTags!K423="grey"),IF('Currently Exported 2'!K423=1, "have", "missing"),IF('Currently Exported 2'!K423=1, "extra", "ignore"))</f>
        <v>ignore</v>
      </c>
      <c r="L423" s="1" t="str">
        <f ca="1">IF(OR(historyTags!L423="white",historyTags!L423="yellow",historyTags!L423="grey"),IF('Currently Exported 2'!L423=1, "have", "missing"),IF('Currently Exported 2'!L423=1, "extra", "ignore"))</f>
        <v>ignore</v>
      </c>
      <c r="M423" s="1" t="str">
        <f ca="1">IF(OR(historyTags!M423="white",historyTags!M423="yellow",historyTags!M423="grey"),IF('Currently Exported 2'!M423=1, "have", "missing"),IF('Currently Exported 2'!M423=1, "extra", "ignore"))</f>
        <v>ignore</v>
      </c>
      <c r="N423" s="1" t="str">
        <f ca="1">IF(OR(historyTags!N423="white",historyTags!N423="yellow",historyTags!N423="grey"),IF('Currently Exported 2'!N423=1, "have", "missing"),IF('Currently Exported 2'!N423=1, "extra", "ignore"))</f>
        <v>ignore</v>
      </c>
      <c r="O423" s="1" t="str">
        <f ca="1">IF(OR(historyTags!O423="white",historyTags!O423="yellow",historyTags!O423="grey"),IF('Currently Exported 2'!O423=1, "have", "missing"),IF('Currently Exported 2'!O423=1, "extra", "ignore"))</f>
        <v>ignore</v>
      </c>
      <c r="P423" s="1" t="str">
        <f ca="1">IF(OR(historyTags!P423="white",historyTags!P423="yellow",historyTags!P423="grey"),IF('Currently Exported 2'!P423=1, "have", "missing"),IF('Currently Exported 2'!P423=1, "extra", "ignore"))</f>
        <v>have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IF(OR(historyTags!B424="white",historyTags!B424="yellow",historyTags!B424="grey"),IF('Currently Exported 2'!B424=1, "have", "missing"),IF('Currently Exported 2'!B424=1, "extra", "ignore"))</f>
        <v>ignore</v>
      </c>
      <c r="C424" s="1" t="str">
        <f ca="1">IF(OR(historyTags!C424="white",historyTags!C424="yellow",historyTags!C424="grey"),IF('Currently Exported 2'!C424=1, "have", "missing"),IF('Currently Exported 2'!C424=1, "extra", "ignore"))</f>
        <v>ignore</v>
      </c>
      <c r="D424" s="1" t="str">
        <f ca="1">IF(OR(historyTags!D424="white",historyTags!D424="yellow",historyTags!D424="grey"),IF('Currently Exported 2'!D424=1, "have", "missing"),IF('Currently Exported 2'!D424=1, "extra", "ignore"))</f>
        <v>have</v>
      </c>
      <c r="E424" s="1" t="str">
        <f ca="1">IF(OR(historyTags!E424="white",historyTags!E424="yellow",historyTags!E424="grey"),IF('Currently Exported 2'!E424=1, "have", "missing"),IF('Currently Exported 2'!E424=1, "extra", "ignore"))</f>
        <v>have</v>
      </c>
      <c r="F424" s="1" t="str">
        <f ca="1">IF(OR(historyTags!F424="white",historyTags!F424="yellow",historyTags!F424="grey"),IF('Currently Exported 2'!F424=1, "have", "missing"),IF('Currently Exported 2'!F424=1, "extra", "ignore"))</f>
        <v>have</v>
      </c>
      <c r="G424" s="1" t="str">
        <f ca="1">IF(OR(historyTags!G424="white",historyTags!G424="yellow",historyTags!G424="grey"),IF('Currently Exported 2'!G424=1, "have", "missing"),IF('Currently Exported 2'!G424=1, "extra", "ignore"))</f>
        <v>have</v>
      </c>
      <c r="H424" s="1" t="str">
        <f ca="1">IF(OR(historyTags!H424="white",historyTags!H424="yellow",historyTags!H424="grey"),IF('Currently Exported 2'!H424=1, "have", "missing"),IF('Currently Exported 2'!H424=1, "extra", "ignore"))</f>
        <v>have</v>
      </c>
      <c r="I424" s="1" t="str">
        <f ca="1">IF(OR(historyTags!I424="white",historyTags!I424="yellow",historyTags!I424="grey"),IF('Currently Exported 2'!I424=1, "have", "missing"),IF('Currently Exported 2'!I424=1, "extra", "ignore"))</f>
        <v>have</v>
      </c>
      <c r="J424" s="1" t="str">
        <f ca="1">IF(OR(historyTags!J424="white",historyTags!J424="yellow",historyTags!J424="grey"),IF('Currently Exported 2'!J424=1, "have", "missing"),IF('Currently Exported 2'!J424=1, "extra", "ignore"))</f>
        <v>have</v>
      </c>
      <c r="K424" s="1" t="str">
        <f ca="1">IF(OR(historyTags!K424="white",historyTags!K424="yellow",historyTags!K424="grey"),IF('Currently Exported 2'!K424=1, "have", "missing"),IF('Currently Exported 2'!K424=1, "extra", "ignore"))</f>
        <v>have</v>
      </c>
      <c r="L424" s="1" t="str">
        <f ca="1">IF(OR(historyTags!L424="white",historyTags!L424="yellow",historyTags!L424="grey"),IF('Currently Exported 2'!L424=1, "have", "missing"),IF('Currently Exported 2'!L424=1, "extra", "ignore"))</f>
        <v>have</v>
      </c>
      <c r="M424" s="1" t="str">
        <f ca="1">IF(OR(historyTags!M424="white",historyTags!M424="yellow",historyTags!M424="grey"),IF('Currently Exported 2'!M424=1, "have", "missing"),IF('Currently Exported 2'!M424=1, "extra", "ignore"))</f>
        <v>have</v>
      </c>
      <c r="N424" s="1" t="str">
        <f ca="1">IF(OR(historyTags!N424="white",historyTags!N424="yellow",historyTags!N424="grey"),IF('Currently Exported 2'!N424=1, "have", "missing"),IF('Currently Exported 2'!N424=1, "extra", "ignore"))</f>
        <v>have</v>
      </c>
      <c r="O424" s="1" t="str">
        <f ca="1">IF(OR(historyTags!O424="white",historyTags!O424="yellow",historyTags!O424="grey"),IF('Currently Exported 2'!O424=1, "have", "missing"),IF('Currently Exported 2'!O424=1, "extra", "ignore"))</f>
        <v>have</v>
      </c>
      <c r="P424" s="1" t="str">
        <f ca="1">IF(OR(historyTags!P424="white",historyTags!P424="yellow",historyTags!P424="grey"),IF('Currently Exported 2'!P424=1, "have", "missing"),IF('Currently Exported 2'!P424=1, "extra", "ignore"))</f>
        <v>ignore</v>
      </c>
    </row>
    <row r="425" spans="1:16" x14ac:dyDescent="0.2">
      <c r="A425" s="1" t="str">
        <f ca="1">IFERROR(__xludf.DUMMYFUNCTION("""COMPUTED_VALUE"""),"tr_rh")</f>
        <v>tr_rh</v>
      </c>
      <c r="B425" s="1" t="str">
        <f ca="1">IF(OR(historyTags!B425="white",historyTags!B425="yellow",historyTags!B425="grey"),IF('Currently Exported 2'!B425=1, "have", "missing"),IF('Currently Exported 2'!B425=1, "extra", "ignore"))</f>
        <v>ignore</v>
      </c>
      <c r="C425" s="1" t="str">
        <f ca="1">IF(OR(historyTags!C425="white",historyTags!C425="yellow",historyTags!C425="grey"),IF('Currently Exported 2'!C425=1, "have", "missing"),IF('Currently Exported 2'!C425=1, "extra", "ignore"))</f>
        <v>ignore</v>
      </c>
      <c r="D425" s="1" t="str">
        <f ca="1">IF(OR(historyTags!D425="white",historyTags!D425="yellow",historyTags!D425="grey"),IF('Currently Exported 2'!D425=1, "have", "missing"),IF('Currently Exported 2'!D425=1, "extra", "ignore"))</f>
        <v>ignore</v>
      </c>
      <c r="E425" s="1" t="str">
        <f ca="1">IF(OR(historyTags!E425="white",historyTags!E425="yellow",historyTags!E425="grey"),IF('Currently Exported 2'!E425=1, "have", "missing"),IF('Currently Exported 2'!E425=1, "extra", "ignore"))</f>
        <v>ignore</v>
      </c>
      <c r="F425" s="1" t="str">
        <f ca="1">IF(OR(historyTags!F425="white",historyTags!F425="yellow",historyTags!F425="grey"),IF('Currently Exported 2'!F425=1, "have", "missing"),IF('Currently Exported 2'!F425=1, "extra", "ignore"))</f>
        <v>ignore</v>
      </c>
      <c r="G425" s="1" t="str">
        <f ca="1">IF(OR(historyTags!G425="white",historyTags!G425="yellow",historyTags!G425="grey"),IF('Currently Exported 2'!G425=1, "have", "missing"),IF('Currently Exported 2'!G425=1, "extra", "ignore"))</f>
        <v>ignore</v>
      </c>
      <c r="H425" s="1" t="str">
        <f ca="1">IF(OR(historyTags!H425="white",historyTags!H425="yellow",historyTags!H425="grey"),IF('Currently Exported 2'!H425=1, "have", "missing"),IF('Currently Exported 2'!H425=1, "extra", "ignore"))</f>
        <v>ignore</v>
      </c>
      <c r="I425" s="1" t="str">
        <f ca="1">IF(OR(historyTags!I425="white",historyTags!I425="yellow",historyTags!I425="grey"),IF('Currently Exported 2'!I425=1, "have", "missing"),IF('Currently Exported 2'!I425=1, "extra", "ignore"))</f>
        <v>ignore</v>
      </c>
      <c r="J425" s="1" t="str">
        <f ca="1">IF(OR(historyTags!J425="white",historyTags!J425="yellow",historyTags!J425="grey"),IF('Currently Exported 2'!J425=1, "have", "missing"),IF('Currently Exported 2'!J425=1, "extra", "ignore"))</f>
        <v>ignore</v>
      </c>
      <c r="K425" s="1" t="str">
        <f ca="1">IF(OR(historyTags!K425="white",historyTags!K425="yellow",historyTags!K425="grey"),IF('Currently Exported 2'!K425=1, "have", "missing"),IF('Currently Exported 2'!K425=1, "extra", "ignore"))</f>
        <v>ignore</v>
      </c>
      <c r="L425" s="1" t="str">
        <f ca="1">IF(OR(historyTags!L425="white",historyTags!L425="yellow",historyTags!L425="grey"),IF('Currently Exported 2'!L425=1, "have", "missing"),IF('Currently Exported 2'!L425=1, "extra", "ignore"))</f>
        <v>ignore</v>
      </c>
      <c r="M425" s="1" t="str">
        <f ca="1">IF(OR(historyTags!M425="white",historyTags!M425="yellow",historyTags!M425="grey"),IF('Currently Exported 2'!M425=1, "have", "missing"),IF('Currently Exported 2'!M425=1, "extra", "ignore"))</f>
        <v>ignore</v>
      </c>
      <c r="N425" s="1" t="str">
        <f ca="1">IF(OR(historyTags!N425="white",historyTags!N425="yellow",historyTags!N425="grey"),IF('Currently Exported 2'!N425=1, "have", "missing"),IF('Currently Exported 2'!N425=1, "extra", "ignore"))</f>
        <v>ignore</v>
      </c>
      <c r="O425" s="1" t="str">
        <f ca="1">IF(OR(historyTags!O425="white",historyTags!O425="yellow",historyTags!O425="grey"),IF('Currently Exported 2'!O425=1, "have", "missing"),IF('Currently Exported 2'!O425=1, "extra", "ignore"))</f>
        <v>ignore</v>
      </c>
      <c r="P425" s="1" t="str">
        <f ca="1">IF(OR(historyTags!P425="white",historyTags!P425="yellow",historyTags!P425="grey"),IF('Currently Exported 2'!P425=1, "have", "missing"),IF('Currently Exported 2'!P425=1, "extra", "ignore"))</f>
        <v>have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IF(OR(historyTags!B426="white",historyTags!B426="yellow",historyTags!B426="grey"),IF('Currently Exported 2'!B426=1, "have", "missing"),IF('Currently Exported 2'!B426=1, "extra", "ignore"))</f>
        <v>ignore</v>
      </c>
      <c r="C426" s="1" t="str">
        <f ca="1">IF(OR(historyTags!C426="white",historyTags!C426="yellow",historyTags!C426="grey"),IF('Currently Exported 2'!C426=1, "have", "missing"),IF('Currently Exported 2'!C426=1, "extra", "ignore"))</f>
        <v>ignore</v>
      </c>
      <c r="D426" s="1" t="str">
        <f ca="1">IF(OR(historyTags!D426="white",historyTags!D426="yellow",historyTags!D426="grey"),IF('Currently Exported 2'!D426=1, "have", "missing"),IF('Currently Exported 2'!D426=1, "extra", "ignore"))</f>
        <v>ignore</v>
      </c>
      <c r="E426" s="1" t="str">
        <f ca="1">IF(OR(historyTags!E426="white",historyTags!E426="yellow",historyTags!E426="grey"),IF('Currently Exported 2'!E426=1, "have", "missing"),IF('Currently Exported 2'!E426=1, "extra", "ignore"))</f>
        <v>ignore</v>
      </c>
      <c r="F426" s="1" t="str">
        <f ca="1">IF(OR(historyTags!F426="white",historyTags!F426="yellow",historyTags!F426="grey"),IF('Currently Exported 2'!F426=1, "have", "missing"),IF('Currently Exported 2'!F426=1, "extra", "ignore"))</f>
        <v>ignore</v>
      </c>
      <c r="G426" s="1" t="str">
        <f ca="1">IF(OR(historyTags!G426="white",historyTags!G426="yellow",historyTags!G426="grey"),IF('Currently Exported 2'!G426=1, "have", "missing"),IF('Currently Exported 2'!G426=1, "extra", "ignore"))</f>
        <v>ignore</v>
      </c>
      <c r="H426" s="1" t="str">
        <f ca="1">IF(OR(historyTags!H426="white",historyTags!H426="yellow",historyTags!H426="grey"),IF('Currently Exported 2'!H426=1, "have", "missing"),IF('Currently Exported 2'!H426=1, "extra", "ignore"))</f>
        <v>ignore</v>
      </c>
      <c r="I426" s="1" t="str">
        <f ca="1">IF(OR(historyTags!I426="white",historyTags!I426="yellow",historyTags!I426="grey"),IF('Currently Exported 2'!I426=1, "have", "missing"),IF('Currently Exported 2'!I426=1, "extra", "ignore"))</f>
        <v>ignore</v>
      </c>
      <c r="J426" s="1" t="str">
        <f ca="1">IF(OR(historyTags!J426="white",historyTags!J426="yellow",historyTags!J426="grey"),IF('Currently Exported 2'!J426=1, "have", "missing"),IF('Currently Exported 2'!J426=1, "extra", "ignore"))</f>
        <v>ignore</v>
      </c>
      <c r="K426" s="1" t="str">
        <f ca="1">IF(OR(historyTags!K426="white",historyTags!K426="yellow",historyTags!K426="grey"),IF('Currently Exported 2'!K426=1, "have", "missing"),IF('Currently Exported 2'!K426=1, "extra", "ignore"))</f>
        <v>ignore</v>
      </c>
      <c r="L426" s="1" t="str">
        <f ca="1">IF(OR(historyTags!L426="white",historyTags!L426="yellow",historyTags!L426="grey"),IF('Currently Exported 2'!L426=1, "have", "missing"),IF('Currently Exported 2'!L426=1, "extra", "ignore"))</f>
        <v>ignore</v>
      </c>
      <c r="M426" s="1" t="str">
        <f ca="1">IF(OR(historyTags!M426="white",historyTags!M426="yellow",historyTags!M426="grey"),IF('Currently Exported 2'!M426=1, "have", "missing"),IF('Currently Exported 2'!M426=1, "extra", "ignore"))</f>
        <v>ignore</v>
      </c>
      <c r="N426" s="1" t="str">
        <f ca="1">IF(OR(historyTags!N426="white",historyTags!N426="yellow",historyTags!N426="grey"),IF('Currently Exported 2'!N426=1, "have", "missing"),IF('Currently Exported 2'!N426=1, "extra", "ignore"))</f>
        <v>ignore</v>
      </c>
      <c r="O426" s="1" t="str">
        <f ca="1">IF(OR(historyTags!O426="white",historyTags!O426="yellow",historyTags!O426="grey"),IF('Currently Exported 2'!O426=1, "have", "missing"),IF('Currently Exported 2'!O426=1, "extra", "ignore"))</f>
        <v>ignore</v>
      </c>
      <c r="P426" s="1" t="str">
        <f ca="1">IF(OR(historyTags!P426="white",historyTags!P426="yellow",historyTags!P426="grey"),IF('Currently Exported 2'!P426=1, "have", "missing"),IF('Currently Exported 2'!P426=1, "extra", "ignore"))</f>
        <v>missing</v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IF(OR(historyTags!B427="white",historyTags!B427="yellow",historyTags!B427="grey"),IF('Currently Exported 2'!B427=1, "have", "missing"),IF('Currently Exported 2'!B427=1, "extra", "ignore"))</f>
        <v>ignore</v>
      </c>
      <c r="C427" s="1" t="str">
        <f ca="1">IF(OR(historyTags!C427="white",historyTags!C427="yellow",historyTags!C427="grey"),IF('Currently Exported 2'!C427=1, "have", "missing"),IF('Currently Exported 2'!C427=1, "extra", "ignore"))</f>
        <v>ignore</v>
      </c>
      <c r="D427" s="1" t="str">
        <f ca="1">IF(OR(historyTags!D427="white",historyTags!D427="yellow",historyTags!D427="grey"),IF('Currently Exported 2'!D427=1, "have", "missing"),IF('Currently Exported 2'!D427=1, "extra", "ignore"))</f>
        <v>have</v>
      </c>
      <c r="E427" s="1" t="str">
        <f ca="1">IF(OR(historyTags!E427="white",historyTags!E427="yellow",historyTags!E427="grey"),IF('Currently Exported 2'!E427=1, "have", "missing"),IF('Currently Exported 2'!E427=1, "extra", "ignore"))</f>
        <v>have</v>
      </c>
      <c r="F427" s="1" t="str">
        <f ca="1">IF(OR(historyTags!F427="white",historyTags!F427="yellow",historyTags!F427="grey"),IF('Currently Exported 2'!F427=1, "have", "missing"),IF('Currently Exported 2'!F427=1, "extra", "ignore"))</f>
        <v>have</v>
      </c>
      <c r="G427" s="1" t="str">
        <f ca="1">IF(OR(historyTags!G427="white",historyTags!G427="yellow",historyTags!G427="grey"),IF('Currently Exported 2'!G427=1, "have", "missing"),IF('Currently Exported 2'!G427=1, "extra", "ignore"))</f>
        <v>have</v>
      </c>
      <c r="H427" s="1" t="str">
        <f ca="1">IF(OR(historyTags!H427="white",historyTags!H427="yellow",historyTags!H427="grey"),IF('Currently Exported 2'!H427=1, "have", "missing"),IF('Currently Exported 2'!H427=1, "extra", "ignore"))</f>
        <v>have</v>
      </c>
      <c r="I427" s="1" t="str">
        <f ca="1">IF(OR(historyTags!I427="white",historyTags!I427="yellow",historyTags!I427="grey"),IF('Currently Exported 2'!I427=1, "have", "missing"),IF('Currently Exported 2'!I427=1, "extra", "ignore"))</f>
        <v>have</v>
      </c>
      <c r="J427" s="1" t="str">
        <f ca="1">IF(OR(historyTags!J427="white",historyTags!J427="yellow",historyTags!J427="grey"),IF('Currently Exported 2'!J427=1, "have", "missing"),IF('Currently Exported 2'!J427=1, "extra", "ignore"))</f>
        <v>have</v>
      </c>
      <c r="K427" s="1" t="str">
        <f ca="1">IF(OR(historyTags!K427="white",historyTags!K427="yellow",historyTags!K427="grey"),IF('Currently Exported 2'!K427=1, "have", "missing"),IF('Currently Exported 2'!K427=1, "extra", "ignore"))</f>
        <v>have</v>
      </c>
      <c r="L427" s="1" t="str">
        <f ca="1">IF(OR(historyTags!L427="white",historyTags!L427="yellow",historyTags!L427="grey"),IF('Currently Exported 2'!L427=1, "have", "missing"),IF('Currently Exported 2'!L427=1, "extra", "ignore"))</f>
        <v>have</v>
      </c>
      <c r="M427" s="1" t="str">
        <f ca="1">IF(OR(historyTags!M427="white",historyTags!M427="yellow",historyTags!M427="grey"),IF('Currently Exported 2'!M427=1, "have", "missing"),IF('Currently Exported 2'!M427=1, "extra", "ignore"))</f>
        <v>have</v>
      </c>
      <c r="N427" s="1" t="str">
        <f ca="1">IF(OR(historyTags!N427="white",historyTags!N427="yellow",historyTags!N427="grey"),IF('Currently Exported 2'!N427=1, "have", "missing"),IF('Currently Exported 2'!N427=1, "extra", "ignore"))</f>
        <v>have</v>
      </c>
      <c r="O427" s="1" t="str">
        <f ca="1">IF(OR(historyTags!O427="white",historyTags!O427="yellow",historyTags!O427="grey"),IF('Currently Exported 2'!O427=1, "have", "missing"),IF('Currently Exported 2'!O427=1, "extra", "ignore"))</f>
        <v>have</v>
      </c>
      <c r="P427" s="1" t="str">
        <f ca="1">IF(OR(historyTags!P427="white",historyTags!P427="yellow",historyTags!P427="grey"),IF('Currently Exported 2'!P427=1, "have", "missing"),IF('Currently Exported 2'!P427=1, "extra", "ignore"))</f>
        <v>ignore</v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IF(OR(historyTags!B428="white",historyTags!B428="yellow",historyTags!B428="grey"),IF('Currently Exported 2'!B428=1, "have", "missing"),IF('Currently Exported 2'!B428=1, "extra", "ignore"))</f>
        <v>ignore</v>
      </c>
      <c r="C428" s="1" t="str">
        <f ca="1">IF(OR(historyTags!C428="white",historyTags!C428="yellow",historyTags!C428="grey"),IF('Currently Exported 2'!C428=1, "have", "missing"),IF('Currently Exported 2'!C428=1, "extra", "ignore"))</f>
        <v>ignore</v>
      </c>
      <c r="D428" s="1" t="str">
        <f ca="1">IF(OR(historyTags!D428="white",historyTags!D428="yellow",historyTags!D428="grey"),IF('Currently Exported 2'!D428=1, "have", "missing"),IF('Currently Exported 2'!D428=1, "extra", "ignore"))</f>
        <v>ignore</v>
      </c>
      <c r="E428" s="1" t="str">
        <f ca="1">IF(OR(historyTags!E428="white",historyTags!E428="yellow",historyTags!E428="grey"),IF('Currently Exported 2'!E428=1, "have", "missing"),IF('Currently Exported 2'!E428=1, "extra", "ignore"))</f>
        <v>ignore</v>
      </c>
      <c r="F428" s="1" t="str">
        <f ca="1">IF(OR(historyTags!F428="white",historyTags!F428="yellow",historyTags!F428="grey"),IF('Currently Exported 2'!F428=1, "have", "missing"),IF('Currently Exported 2'!F428=1, "extra", "ignore"))</f>
        <v>ignore</v>
      </c>
      <c r="G428" s="1" t="str">
        <f ca="1">IF(OR(historyTags!G428="white",historyTags!G428="yellow",historyTags!G428="grey"),IF('Currently Exported 2'!G428=1, "have", "missing"),IF('Currently Exported 2'!G428=1, "extra", "ignore"))</f>
        <v>ignore</v>
      </c>
      <c r="H428" s="1" t="str">
        <f ca="1">IF(OR(historyTags!H428="white",historyTags!H428="yellow",historyTags!H428="grey"),IF('Currently Exported 2'!H428=1, "have", "missing"),IF('Currently Exported 2'!H428=1, "extra", "ignore"))</f>
        <v>ignore</v>
      </c>
      <c r="I428" s="1" t="str">
        <f ca="1">IF(OR(historyTags!I428="white",historyTags!I428="yellow",historyTags!I428="grey"),IF('Currently Exported 2'!I428=1, "have", "missing"),IF('Currently Exported 2'!I428=1, "extra", "ignore"))</f>
        <v>ignore</v>
      </c>
      <c r="J428" s="1" t="str">
        <f ca="1">IF(OR(historyTags!J428="white",historyTags!J428="yellow",historyTags!J428="grey"),IF('Currently Exported 2'!J428=1, "have", "missing"),IF('Currently Exported 2'!J428=1, "extra", "ignore"))</f>
        <v>ignore</v>
      </c>
      <c r="K428" s="1" t="str">
        <f ca="1">IF(OR(historyTags!K428="white",historyTags!K428="yellow",historyTags!K428="grey"),IF('Currently Exported 2'!K428=1, "have", "missing"),IF('Currently Exported 2'!K428=1, "extra", "ignore"))</f>
        <v>ignore</v>
      </c>
      <c r="L428" s="1" t="str">
        <f ca="1">IF(OR(historyTags!L428="white",historyTags!L428="yellow",historyTags!L428="grey"),IF('Currently Exported 2'!L428=1, "have", "missing"),IF('Currently Exported 2'!L428=1, "extra", "ignore"))</f>
        <v>ignore</v>
      </c>
      <c r="M428" s="1" t="str">
        <f ca="1">IF(OR(historyTags!M428="white",historyTags!M428="yellow",historyTags!M428="grey"),IF('Currently Exported 2'!M428=1, "have", "missing"),IF('Currently Exported 2'!M428=1, "extra", "ignore"))</f>
        <v>ignore</v>
      </c>
      <c r="N428" s="1" t="str">
        <f ca="1">IF(OR(historyTags!N428="white",historyTags!N428="yellow",historyTags!N428="grey"),IF('Currently Exported 2'!N428=1, "have", "missing"),IF('Currently Exported 2'!N428=1, "extra", "ignore"))</f>
        <v>ignore</v>
      </c>
      <c r="O428" s="1" t="str">
        <f ca="1">IF(OR(historyTags!O428="white",historyTags!O428="yellow",historyTags!O428="grey"),IF('Currently Exported 2'!O428=1, "have", "missing"),IF('Currently Exported 2'!O428=1, "extra", "ignore"))</f>
        <v>ignore</v>
      </c>
      <c r="P428" s="1" t="str">
        <f ca="1">IF(OR(historyTags!P428="white",historyTags!P428="yellow",historyTags!P428="grey"),IF('Currently Exported 2'!P428=1, "have", "missing"),IF('Currently Exported 2'!P428=1, "extra", "ignore"))</f>
        <v>ignore</v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IF(OR(historyTags!B429="white",historyTags!B429="yellow",historyTags!B429="grey"),IF('Currently Exported 2'!B429=1, "have", "missing"),IF('Currently Exported 2'!B429=1, "extra", "ignore"))</f>
        <v>ignore</v>
      </c>
      <c r="C429" s="1" t="str">
        <f ca="1">IF(OR(historyTags!C429="white",historyTags!C429="yellow",historyTags!C429="grey"),IF('Currently Exported 2'!C429=1, "have", "missing"),IF('Currently Exported 2'!C429=1, "extra", "ignore"))</f>
        <v>ignore</v>
      </c>
      <c r="D429" s="1" t="str">
        <f ca="1">IF(OR(historyTags!D429="white",historyTags!D429="yellow",historyTags!D429="grey"),IF('Currently Exported 2'!D429=1, "have", "missing"),IF('Currently Exported 2'!D429=1, "extra", "ignore"))</f>
        <v>ignore</v>
      </c>
      <c r="E429" s="1" t="str">
        <f ca="1">IF(OR(historyTags!E429="white",historyTags!E429="yellow",historyTags!E429="grey"),IF('Currently Exported 2'!E429=1, "have", "missing"),IF('Currently Exported 2'!E429=1, "extra", "ignore"))</f>
        <v>ignore</v>
      </c>
      <c r="F429" s="1" t="str">
        <f ca="1">IF(OR(historyTags!F429="white",historyTags!F429="yellow",historyTags!F429="grey"),IF('Currently Exported 2'!F429=1, "have", "missing"),IF('Currently Exported 2'!F429=1, "extra", "ignore"))</f>
        <v>ignore</v>
      </c>
      <c r="G429" s="1" t="str">
        <f ca="1">IF(OR(historyTags!G429="white",historyTags!G429="yellow",historyTags!G429="grey"),IF('Currently Exported 2'!G429=1, "have", "missing"),IF('Currently Exported 2'!G429=1, "extra", "ignore"))</f>
        <v>ignore</v>
      </c>
      <c r="H429" s="1" t="str">
        <f ca="1">IF(OR(historyTags!H429="white",historyTags!H429="yellow",historyTags!H429="grey"),IF('Currently Exported 2'!H429=1, "have", "missing"),IF('Currently Exported 2'!H429=1, "extra", "ignore"))</f>
        <v>ignore</v>
      </c>
      <c r="I429" s="1" t="str">
        <f ca="1">IF(OR(historyTags!I429="white",historyTags!I429="yellow",historyTags!I429="grey"),IF('Currently Exported 2'!I429=1, "have", "missing"),IF('Currently Exported 2'!I429=1, "extra", "ignore"))</f>
        <v>ignore</v>
      </c>
      <c r="J429" s="1" t="str">
        <f ca="1">IF(OR(historyTags!J429="white",historyTags!J429="yellow",historyTags!J429="grey"),IF('Currently Exported 2'!J429=1, "have", "missing"),IF('Currently Exported 2'!J429=1, "extra", "ignore"))</f>
        <v>ignore</v>
      </c>
      <c r="K429" s="1" t="str">
        <f ca="1">IF(OR(historyTags!K429="white",historyTags!K429="yellow",historyTags!K429="grey"),IF('Currently Exported 2'!K429=1, "have", "missing"),IF('Currently Exported 2'!K429=1, "extra", "ignore"))</f>
        <v>ignore</v>
      </c>
      <c r="L429" s="1" t="str">
        <f ca="1">IF(OR(historyTags!L429="white",historyTags!L429="yellow",historyTags!L429="grey"),IF('Currently Exported 2'!L429=1, "have", "missing"),IF('Currently Exported 2'!L429=1, "extra", "ignore"))</f>
        <v>ignore</v>
      </c>
      <c r="M429" s="1" t="str">
        <f ca="1">IF(OR(historyTags!M429="white",historyTags!M429="yellow",historyTags!M429="grey"),IF('Currently Exported 2'!M429=1, "have", "missing"),IF('Currently Exported 2'!M429=1, "extra", "ignore"))</f>
        <v>ignore</v>
      </c>
      <c r="N429" s="1" t="str">
        <f ca="1">IF(OR(historyTags!N429="white",historyTags!N429="yellow",historyTags!N429="grey"),IF('Currently Exported 2'!N429=1, "have", "missing"),IF('Currently Exported 2'!N429=1, "extra", "ignore"))</f>
        <v>ignore</v>
      </c>
      <c r="O429" s="1" t="str">
        <f ca="1">IF(OR(historyTags!O429="white",historyTags!O429="yellow",historyTags!O429="grey"),IF('Currently Exported 2'!O429=1, "have", "missing"),IF('Currently Exported 2'!O429=1, "extra", "ignore"))</f>
        <v>ignore</v>
      </c>
      <c r="P429" s="1" t="str">
        <f ca="1">IF(OR(historyTags!P429="white",historyTags!P429="yellow",historyTags!P429="grey"),IF('Currently Exported 2'!P429=1, "have", "missing"),IF('Currently Exported 2'!P429=1, "extra", "ignore"))</f>
        <v>ignore</v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IF(OR(historyTags!B430="white",historyTags!B430="yellow",historyTags!B430="grey"),IF('Currently Exported 2'!B430=1, "have", "missing"),IF('Currently Exported 2'!B430=1, "extra", "ignore"))</f>
        <v>ignore</v>
      </c>
      <c r="C430" s="1" t="str">
        <f ca="1">IF(OR(historyTags!C430="white",historyTags!C430="yellow",historyTags!C430="grey"),IF('Currently Exported 2'!C430=1, "have", "missing"),IF('Currently Exported 2'!C430=1, "extra", "ignore"))</f>
        <v>ignore</v>
      </c>
      <c r="D430" s="1" t="str">
        <f ca="1">IF(OR(historyTags!D430="white",historyTags!D430="yellow",historyTags!D430="grey"),IF('Currently Exported 2'!D430=1, "have", "missing"),IF('Currently Exported 2'!D430=1, "extra", "ignore"))</f>
        <v>ignore</v>
      </c>
      <c r="E430" s="1" t="str">
        <f ca="1">IF(OR(historyTags!E430="white",historyTags!E430="yellow",historyTags!E430="grey"),IF('Currently Exported 2'!E430=1, "have", "missing"),IF('Currently Exported 2'!E430=1, "extra", "ignore"))</f>
        <v>ignore</v>
      </c>
      <c r="F430" s="1" t="str">
        <f ca="1">IF(OR(historyTags!F430="white",historyTags!F430="yellow",historyTags!F430="grey"),IF('Currently Exported 2'!F430=1, "have", "missing"),IF('Currently Exported 2'!F430=1, "extra", "ignore"))</f>
        <v>ignore</v>
      </c>
      <c r="G430" s="1" t="str">
        <f ca="1">IF(OR(historyTags!G430="white",historyTags!G430="yellow",historyTags!G430="grey"),IF('Currently Exported 2'!G430=1, "have", "missing"),IF('Currently Exported 2'!G430=1, "extra", "ignore"))</f>
        <v>ignore</v>
      </c>
      <c r="H430" s="1" t="str">
        <f ca="1">IF(OR(historyTags!H430="white",historyTags!H430="yellow",historyTags!H430="grey"),IF('Currently Exported 2'!H430=1, "have", "missing"),IF('Currently Exported 2'!H430=1, "extra", "ignore"))</f>
        <v>ignore</v>
      </c>
      <c r="I430" s="1" t="str">
        <f ca="1">IF(OR(historyTags!I430="white",historyTags!I430="yellow",historyTags!I430="grey"),IF('Currently Exported 2'!I430=1, "have", "missing"),IF('Currently Exported 2'!I430=1, "extra", "ignore"))</f>
        <v>ignore</v>
      </c>
      <c r="J430" s="1" t="str">
        <f ca="1">IF(OR(historyTags!J430="white",historyTags!J430="yellow",historyTags!J430="grey"),IF('Currently Exported 2'!J430=1, "have", "missing"),IF('Currently Exported 2'!J430=1, "extra", "ignore"))</f>
        <v>ignore</v>
      </c>
      <c r="K430" s="1" t="str">
        <f ca="1">IF(OR(historyTags!K430="white",historyTags!K430="yellow",historyTags!K430="grey"),IF('Currently Exported 2'!K430=1, "have", "missing"),IF('Currently Exported 2'!K430=1, "extra", "ignore"))</f>
        <v>ignore</v>
      </c>
      <c r="L430" s="1" t="str">
        <f ca="1">IF(OR(historyTags!L430="white",historyTags!L430="yellow",historyTags!L430="grey"),IF('Currently Exported 2'!L430=1, "have", "missing"),IF('Currently Exported 2'!L430=1, "extra", "ignore"))</f>
        <v>ignore</v>
      </c>
      <c r="M430" s="1" t="str">
        <f ca="1">IF(OR(historyTags!M430="white",historyTags!M430="yellow",historyTags!M430="grey"),IF('Currently Exported 2'!M430=1, "have", "missing"),IF('Currently Exported 2'!M430=1, "extra", "ignore"))</f>
        <v>ignore</v>
      </c>
      <c r="N430" s="1" t="str">
        <f ca="1">IF(OR(historyTags!N430="white",historyTags!N430="yellow",historyTags!N430="grey"),IF('Currently Exported 2'!N430=1, "have", "missing"),IF('Currently Exported 2'!N430=1, "extra", "ignore"))</f>
        <v>ignore</v>
      </c>
      <c r="O430" s="1" t="str">
        <f ca="1">IF(OR(historyTags!O430="white",historyTags!O430="yellow",historyTags!O430="grey"),IF('Currently Exported 2'!O430=1, "have", "missing"),IF('Currently Exported 2'!O430=1, "extra", "ignore"))</f>
        <v>ignore</v>
      </c>
      <c r="P430" s="1" t="str">
        <f ca="1">IF(OR(historyTags!P430="white",historyTags!P430="yellow",historyTags!P430="grey"),IF('Currently Exported 2'!P430=1, "have", "missing"),IF('Currently Exported 2'!P430=1, "extra", "ignore"))</f>
        <v>ignore</v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IF(OR(historyTags!B431="white",historyTags!B431="yellow",historyTags!B431="grey"),IF('Currently Exported 2'!B431=1, "have", "missing"),IF('Currently Exported 2'!B431=1, "extra", "ignore"))</f>
        <v>ignore</v>
      </c>
      <c r="C431" s="1" t="str">
        <f ca="1">IF(OR(historyTags!C431="white",historyTags!C431="yellow",historyTags!C431="grey"),IF('Currently Exported 2'!C431=1, "have", "missing"),IF('Currently Exported 2'!C431=1, "extra", "ignore"))</f>
        <v>ignore</v>
      </c>
      <c r="D431" s="1" t="str">
        <f ca="1">IF(OR(historyTags!D431="white",historyTags!D431="yellow",historyTags!D431="grey"),IF('Currently Exported 2'!D431=1, "have", "missing"),IF('Currently Exported 2'!D431=1, "extra", "ignore"))</f>
        <v>have</v>
      </c>
      <c r="E431" s="1" t="str">
        <f ca="1">IF(OR(historyTags!E431="white",historyTags!E431="yellow",historyTags!E431="grey"),IF('Currently Exported 2'!E431=1, "have", "missing"),IF('Currently Exported 2'!E431=1, "extra", "ignore"))</f>
        <v>have</v>
      </c>
      <c r="F431" s="1" t="str">
        <f ca="1">IF(OR(historyTags!F431="white",historyTags!F431="yellow",historyTags!F431="grey"),IF('Currently Exported 2'!F431=1, "have", "missing"),IF('Currently Exported 2'!F431=1, "extra", "ignore"))</f>
        <v>have</v>
      </c>
      <c r="G431" s="1" t="str">
        <f ca="1">IF(OR(historyTags!G431="white",historyTags!G431="yellow",historyTags!G431="grey"),IF('Currently Exported 2'!G431=1, "have", "missing"),IF('Currently Exported 2'!G431=1, "extra", "ignore"))</f>
        <v>have</v>
      </c>
      <c r="H431" s="1" t="str">
        <f ca="1">IF(OR(historyTags!H431="white",historyTags!H431="yellow",historyTags!H431="grey"),IF('Currently Exported 2'!H431=1, "have", "missing"),IF('Currently Exported 2'!H431=1, "extra", "ignore"))</f>
        <v>have</v>
      </c>
      <c r="I431" s="1" t="str">
        <f ca="1">IF(OR(historyTags!I431="white",historyTags!I431="yellow",historyTags!I431="grey"),IF('Currently Exported 2'!I431=1, "have", "missing"),IF('Currently Exported 2'!I431=1, "extra", "ignore"))</f>
        <v>have</v>
      </c>
      <c r="J431" s="1" t="str">
        <f ca="1">IF(OR(historyTags!J431="white",historyTags!J431="yellow",historyTags!J431="grey"),IF('Currently Exported 2'!J431=1, "have", "missing"),IF('Currently Exported 2'!J431=1, "extra", "ignore"))</f>
        <v>have</v>
      </c>
      <c r="K431" s="1" t="str">
        <f ca="1">IF(OR(historyTags!K431="white",historyTags!K431="yellow",historyTags!K431="grey"),IF('Currently Exported 2'!K431=1, "have", "missing"),IF('Currently Exported 2'!K431=1, "extra", "ignore"))</f>
        <v>have</v>
      </c>
      <c r="L431" s="1" t="str">
        <f ca="1">IF(OR(historyTags!L431="white",historyTags!L431="yellow",historyTags!L431="grey"),IF('Currently Exported 2'!L431=1, "have", "missing"),IF('Currently Exported 2'!L431=1, "extra", "ignore"))</f>
        <v>have</v>
      </c>
      <c r="M431" s="1" t="str">
        <f ca="1">IF(OR(historyTags!M431="white",historyTags!M431="yellow",historyTags!M431="grey"),IF('Currently Exported 2'!M431=1, "have", "missing"),IF('Currently Exported 2'!M431=1, "extra", "ignore"))</f>
        <v>have</v>
      </c>
      <c r="N431" s="1" t="str">
        <f ca="1">IF(OR(historyTags!N431="white",historyTags!N431="yellow",historyTags!N431="grey"),IF('Currently Exported 2'!N431=1, "have", "missing"),IF('Currently Exported 2'!N431=1, "extra", "ignore"))</f>
        <v>have</v>
      </c>
      <c r="O431" s="1" t="str">
        <f ca="1">IF(OR(historyTags!O431="white",historyTags!O431="yellow",historyTags!O431="grey"),IF('Currently Exported 2'!O431=1, "have", "missing"),IF('Currently Exported 2'!O431=1, "extra", "ignore"))</f>
        <v>have</v>
      </c>
      <c r="P431" s="1" t="str">
        <f ca="1">IF(OR(historyTags!P431="white",historyTags!P431="yellow",historyTags!P431="grey"),IF('Currently Exported 2'!P431=1, "have", "missing"),IF('Currently Exported 2'!P431=1, "extra", "ignore"))</f>
        <v>ignore</v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IF(OR(historyTags!B432="white",historyTags!B432="yellow",historyTags!B432="grey"),IF('Currently Exported 2'!B432=1, "have", "missing"),IF('Currently Exported 2'!B432=1, "extra", "ignore"))</f>
        <v>ignore</v>
      </c>
      <c r="C432" s="1" t="str">
        <f ca="1">IF(OR(historyTags!C432="white",historyTags!C432="yellow",historyTags!C432="grey"),IF('Currently Exported 2'!C432=1, "have", "missing"),IF('Currently Exported 2'!C432=1, "extra", "ignore"))</f>
        <v>ignore</v>
      </c>
      <c r="D432" s="1" t="str">
        <f ca="1">IF(OR(historyTags!D432="white",historyTags!D432="yellow",historyTags!D432="grey"),IF('Currently Exported 2'!D432=1, "have", "missing"),IF('Currently Exported 2'!D432=1, "extra", "ignore"))</f>
        <v>have</v>
      </c>
      <c r="E432" s="1" t="str">
        <f ca="1">IF(OR(historyTags!E432="white",historyTags!E432="yellow",historyTags!E432="grey"),IF('Currently Exported 2'!E432=1, "have", "missing"),IF('Currently Exported 2'!E432=1, "extra", "ignore"))</f>
        <v>have</v>
      </c>
      <c r="F432" s="1" t="str">
        <f ca="1">IF(OR(historyTags!F432="white",historyTags!F432="yellow",historyTags!F432="grey"),IF('Currently Exported 2'!F432=1, "have", "missing"),IF('Currently Exported 2'!F432=1, "extra", "ignore"))</f>
        <v>have</v>
      </c>
      <c r="G432" s="1" t="str">
        <f ca="1">IF(OR(historyTags!G432="white",historyTags!G432="yellow",historyTags!G432="grey"),IF('Currently Exported 2'!G432=1, "have", "missing"),IF('Currently Exported 2'!G432=1, "extra", "ignore"))</f>
        <v>have</v>
      </c>
      <c r="H432" s="1" t="str">
        <f ca="1">IF(OR(historyTags!H432="white",historyTags!H432="yellow",historyTags!H432="grey"),IF('Currently Exported 2'!H432=1, "have", "missing"),IF('Currently Exported 2'!H432=1, "extra", "ignore"))</f>
        <v>have</v>
      </c>
      <c r="I432" s="1" t="str">
        <f ca="1">IF(OR(historyTags!I432="white",historyTags!I432="yellow",historyTags!I432="grey"),IF('Currently Exported 2'!I432=1, "have", "missing"),IF('Currently Exported 2'!I432=1, "extra", "ignore"))</f>
        <v>have</v>
      </c>
      <c r="J432" s="1" t="str">
        <f ca="1">IF(OR(historyTags!J432="white",historyTags!J432="yellow",historyTags!J432="grey"),IF('Currently Exported 2'!J432=1, "have", "missing"),IF('Currently Exported 2'!J432=1, "extra", "ignore"))</f>
        <v>have</v>
      </c>
      <c r="K432" s="1" t="str">
        <f ca="1">IF(OR(historyTags!K432="white",historyTags!K432="yellow",historyTags!K432="grey"),IF('Currently Exported 2'!K432=1, "have", "missing"),IF('Currently Exported 2'!K432=1, "extra", "ignore"))</f>
        <v>have</v>
      </c>
      <c r="L432" s="1" t="str">
        <f ca="1">IF(OR(historyTags!L432="white",historyTags!L432="yellow",historyTags!L432="grey"),IF('Currently Exported 2'!L432=1, "have", "missing"),IF('Currently Exported 2'!L432=1, "extra", "ignore"))</f>
        <v>have</v>
      </c>
      <c r="M432" s="1" t="str">
        <f ca="1">IF(OR(historyTags!M432="white",historyTags!M432="yellow",historyTags!M432="grey"),IF('Currently Exported 2'!M432=1, "have", "missing"),IF('Currently Exported 2'!M432=1, "extra", "ignore"))</f>
        <v>have</v>
      </c>
      <c r="N432" s="1" t="str">
        <f ca="1">IF(OR(historyTags!N432="white",historyTags!N432="yellow",historyTags!N432="grey"),IF('Currently Exported 2'!N432=1, "have", "missing"),IF('Currently Exported 2'!N432=1, "extra", "ignore"))</f>
        <v>have</v>
      </c>
      <c r="O432" s="1" t="str">
        <f ca="1">IF(OR(historyTags!O432="white",historyTags!O432="yellow",historyTags!O432="grey"),IF('Currently Exported 2'!O432=1, "have", "missing"),IF('Currently Exported 2'!O432=1, "extra", "ignore"))</f>
        <v>have</v>
      </c>
      <c r="P432" s="1" t="str">
        <f ca="1">IF(OR(historyTags!P432="white",historyTags!P432="yellow",historyTags!P432="grey"),IF('Currently Exported 2'!P432=1, "have", "missing"),IF('Currently Exported 2'!P432=1, "extra", "ignore"))</f>
        <v>ignore</v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IF(OR(historyTags!B433="white",historyTags!B433="yellow",historyTags!B433="grey"),IF('Currently Exported 2'!B433=1, "have", "missing"),IF('Currently Exported 2'!B433=1, "extra", "ignore"))</f>
        <v>ignore</v>
      </c>
      <c r="C433" s="1" t="str">
        <f ca="1">IF(OR(historyTags!C433="white",historyTags!C433="yellow",historyTags!C433="grey"),IF('Currently Exported 2'!C433=1, "have", "missing"),IF('Currently Exported 2'!C433=1, "extra", "ignore"))</f>
        <v>ignore</v>
      </c>
      <c r="D433" s="1" t="str">
        <f ca="1">IF(OR(historyTags!D433="white",historyTags!D433="yellow",historyTags!D433="grey"),IF('Currently Exported 2'!D433=1, "have", "missing"),IF('Currently Exported 2'!D433=1, "extra", "ignore"))</f>
        <v>have</v>
      </c>
      <c r="E433" s="1" t="str">
        <f ca="1">IF(OR(historyTags!E433="white",historyTags!E433="yellow",historyTags!E433="grey"),IF('Currently Exported 2'!E433=1, "have", "missing"),IF('Currently Exported 2'!E433=1, "extra", "ignore"))</f>
        <v>have</v>
      </c>
      <c r="F433" s="1" t="str">
        <f ca="1">IF(OR(historyTags!F433="white",historyTags!F433="yellow",historyTags!F433="grey"),IF('Currently Exported 2'!F433=1, "have", "missing"),IF('Currently Exported 2'!F433=1, "extra", "ignore"))</f>
        <v>have</v>
      </c>
      <c r="G433" s="1" t="str">
        <f ca="1">IF(OR(historyTags!G433="white",historyTags!G433="yellow",historyTags!G433="grey"),IF('Currently Exported 2'!G433=1, "have", "missing"),IF('Currently Exported 2'!G433=1, "extra", "ignore"))</f>
        <v>have</v>
      </c>
      <c r="H433" s="1" t="str">
        <f ca="1">IF(OR(historyTags!H433="white",historyTags!H433="yellow",historyTags!H433="grey"),IF('Currently Exported 2'!H433=1, "have", "missing"),IF('Currently Exported 2'!H433=1, "extra", "ignore"))</f>
        <v>have</v>
      </c>
      <c r="I433" s="1" t="str">
        <f ca="1">IF(OR(historyTags!I433="white",historyTags!I433="yellow",historyTags!I433="grey"),IF('Currently Exported 2'!I433=1, "have", "missing"),IF('Currently Exported 2'!I433=1, "extra", "ignore"))</f>
        <v>have</v>
      </c>
      <c r="J433" s="1" t="str">
        <f ca="1">IF(OR(historyTags!J433="white",historyTags!J433="yellow",historyTags!J433="grey"),IF('Currently Exported 2'!J433=1, "have", "missing"),IF('Currently Exported 2'!J433=1, "extra", "ignore"))</f>
        <v>have</v>
      </c>
      <c r="K433" s="1" t="str">
        <f ca="1">IF(OR(historyTags!K433="white",historyTags!K433="yellow",historyTags!K433="grey"),IF('Currently Exported 2'!K433=1, "have", "missing"),IF('Currently Exported 2'!K433=1, "extra", "ignore"))</f>
        <v>have</v>
      </c>
      <c r="L433" s="1" t="str">
        <f ca="1">IF(OR(historyTags!L433="white",historyTags!L433="yellow",historyTags!L433="grey"),IF('Currently Exported 2'!L433=1, "have", "missing"),IF('Currently Exported 2'!L433=1, "extra", "ignore"))</f>
        <v>have</v>
      </c>
      <c r="M433" s="1" t="str">
        <f ca="1">IF(OR(historyTags!M433="white",historyTags!M433="yellow",historyTags!M433="grey"),IF('Currently Exported 2'!M433=1, "have", "missing"),IF('Currently Exported 2'!M433=1, "extra", "ignore"))</f>
        <v>have</v>
      </c>
      <c r="N433" s="1" t="str">
        <f ca="1">IF(OR(historyTags!N433="white",historyTags!N433="yellow",historyTags!N433="grey"),IF('Currently Exported 2'!N433=1, "have", "missing"),IF('Currently Exported 2'!N433=1, "extra", "ignore"))</f>
        <v>have</v>
      </c>
      <c r="O433" s="1" t="str">
        <f ca="1">IF(OR(historyTags!O433="white",historyTags!O433="yellow",historyTags!O433="grey"),IF('Currently Exported 2'!O433=1, "have", "missing"),IF('Currently Exported 2'!O433=1, "extra", "ignore"))</f>
        <v>have</v>
      </c>
      <c r="P433" s="1" t="str">
        <f ca="1">IF(OR(historyTags!P433="white",historyTags!P433="yellow",historyTags!P433="grey"),IF('Currently Exported 2'!P433=1, "have", "missing"),IF('Currently Exported 2'!P433=1, "extra", "ignore"))</f>
        <v>ignore</v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IF(OR(historyTags!B434="white",historyTags!B434="yellow",historyTags!B434="grey"),IF('Currently Exported 2'!B434=1, "have", "missing"),IF('Currently Exported 2'!B434=1, "extra", "ignore"))</f>
        <v>ignore</v>
      </c>
      <c r="C434" s="1" t="str">
        <f ca="1">IF(OR(historyTags!C434="white",historyTags!C434="yellow",historyTags!C434="grey"),IF('Currently Exported 2'!C434=1, "have", "missing"),IF('Currently Exported 2'!C434=1, "extra", "ignore"))</f>
        <v>ignore</v>
      </c>
      <c r="D434" s="1" t="str">
        <f ca="1">IF(OR(historyTags!D434="white",historyTags!D434="yellow",historyTags!D434="grey"),IF('Currently Exported 2'!D434=1, "have", "missing"),IF('Currently Exported 2'!D434=1, "extra", "ignore"))</f>
        <v>have</v>
      </c>
      <c r="E434" s="1" t="str">
        <f ca="1">IF(OR(historyTags!E434="white",historyTags!E434="yellow",historyTags!E434="grey"),IF('Currently Exported 2'!E434=1, "have", "missing"),IF('Currently Exported 2'!E434=1, "extra", "ignore"))</f>
        <v>have</v>
      </c>
      <c r="F434" s="1" t="str">
        <f ca="1">IF(OR(historyTags!F434="white",historyTags!F434="yellow",historyTags!F434="grey"),IF('Currently Exported 2'!F434=1, "have", "missing"),IF('Currently Exported 2'!F434=1, "extra", "ignore"))</f>
        <v>have</v>
      </c>
      <c r="G434" s="1" t="str">
        <f ca="1">IF(OR(historyTags!G434="white",historyTags!G434="yellow",historyTags!G434="grey"),IF('Currently Exported 2'!G434=1, "have", "missing"),IF('Currently Exported 2'!G434=1, "extra", "ignore"))</f>
        <v>have</v>
      </c>
      <c r="H434" s="1" t="str">
        <f ca="1">IF(OR(historyTags!H434="white",historyTags!H434="yellow",historyTags!H434="grey"),IF('Currently Exported 2'!H434=1, "have", "missing"),IF('Currently Exported 2'!H434=1, "extra", "ignore"))</f>
        <v>have</v>
      </c>
      <c r="I434" s="1" t="str">
        <f ca="1">IF(OR(historyTags!I434="white",historyTags!I434="yellow",historyTags!I434="grey"),IF('Currently Exported 2'!I434=1, "have", "missing"),IF('Currently Exported 2'!I434=1, "extra", "ignore"))</f>
        <v>have</v>
      </c>
      <c r="J434" s="1" t="str">
        <f ca="1">IF(OR(historyTags!J434="white",historyTags!J434="yellow",historyTags!J434="grey"),IF('Currently Exported 2'!J434=1, "have", "missing"),IF('Currently Exported 2'!J434=1, "extra", "ignore"))</f>
        <v>have</v>
      </c>
      <c r="K434" s="1" t="str">
        <f ca="1">IF(OR(historyTags!K434="white",historyTags!K434="yellow",historyTags!K434="grey"),IF('Currently Exported 2'!K434=1, "have", "missing"),IF('Currently Exported 2'!K434=1, "extra", "ignore"))</f>
        <v>have</v>
      </c>
      <c r="L434" s="1" t="str">
        <f ca="1">IF(OR(historyTags!L434="white",historyTags!L434="yellow",historyTags!L434="grey"),IF('Currently Exported 2'!L434=1, "have", "missing"),IF('Currently Exported 2'!L434=1, "extra", "ignore"))</f>
        <v>have</v>
      </c>
      <c r="M434" s="1" t="str">
        <f ca="1">IF(OR(historyTags!M434="white",historyTags!M434="yellow",historyTags!M434="grey"),IF('Currently Exported 2'!M434=1, "have", "missing"),IF('Currently Exported 2'!M434=1, "extra", "ignore"))</f>
        <v>have</v>
      </c>
      <c r="N434" s="1" t="str">
        <f ca="1">IF(OR(historyTags!N434="white",historyTags!N434="yellow",historyTags!N434="grey"),IF('Currently Exported 2'!N434=1, "have", "missing"),IF('Currently Exported 2'!N434=1, "extra", "ignore"))</f>
        <v>have</v>
      </c>
      <c r="O434" s="1" t="str">
        <f ca="1">IF(OR(historyTags!O434="white",historyTags!O434="yellow",historyTags!O434="grey"),IF('Currently Exported 2'!O434=1, "have", "missing"),IF('Currently Exported 2'!O434=1, "extra", "ignore"))</f>
        <v>have</v>
      </c>
      <c r="P434" s="1" t="str">
        <f ca="1">IF(OR(historyTags!P434="white",historyTags!P434="yellow",historyTags!P434="grey"),IF('Currently Exported 2'!P434=1, "have", "missing"),IF('Currently Exported 2'!P434=1, "extra", "ignore"))</f>
        <v>ignore</v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IF(OR(historyTags!B435="white",historyTags!B435="yellow",historyTags!B435="grey"),IF('Currently Exported 2'!B435=1, "have", "missing"),IF('Currently Exported 2'!B435=1, "extra", "ignore"))</f>
        <v>ignore</v>
      </c>
      <c r="C435" s="1" t="str">
        <f ca="1">IF(OR(historyTags!C435="white",historyTags!C435="yellow",historyTags!C435="grey"),IF('Currently Exported 2'!C435=1, "have", "missing"),IF('Currently Exported 2'!C435=1, "extra", "ignore"))</f>
        <v>ignore</v>
      </c>
      <c r="D435" s="1" t="str">
        <f ca="1">IF(OR(historyTags!D435="white",historyTags!D435="yellow",historyTags!D435="grey"),IF('Currently Exported 2'!D435=1, "have", "missing"),IF('Currently Exported 2'!D435=1, "extra", "ignore"))</f>
        <v>have</v>
      </c>
      <c r="E435" s="1" t="str">
        <f ca="1">IF(OR(historyTags!E435="white",historyTags!E435="yellow",historyTags!E435="grey"),IF('Currently Exported 2'!E435=1, "have", "missing"),IF('Currently Exported 2'!E435=1, "extra", "ignore"))</f>
        <v>have</v>
      </c>
      <c r="F435" s="1" t="str">
        <f ca="1">IF(OR(historyTags!F435="white",historyTags!F435="yellow",historyTags!F435="grey"),IF('Currently Exported 2'!F435=1, "have", "missing"),IF('Currently Exported 2'!F435=1, "extra", "ignore"))</f>
        <v>have</v>
      </c>
      <c r="G435" s="1" t="str">
        <f ca="1">IF(OR(historyTags!G435="white",historyTags!G435="yellow",historyTags!G435="grey"),IF('Currently Exported 2'!G435=1, "have", "missing"),IF('Currently Exported 2'!G435=1, "extra", "ignore"))</f>
        <v>have</v>
      </c>
      <c r="H435" s="1" t="str">
        <f ca="1">IF(OR(historyTags!H435="white",historyTags!H435="yellow",historyTags!H435="grey"),IF('Currently Exported 2'!H435=1, "have", "missing"),IF('Currently Exported 2'!H435=1, "extra", "ignore"))</f>
        <v>have</v>
      </c>
      <c r="I435" s="1" t="str">
        <f ca="1">IF(OR(historyTags!I435="white",historyTags!I435="yellow",historyTags!I435="grey"),IF('Currently Exported 2'!I435=1, "have", "missing"),IF('Currently Exported 2'!I435=1, "extra", "ignore"))</f>
        <v>have</v>
      </c>
      <c r="J435" s="1" t="str">
        <f ca="1">IF(OR(historyTags!J435="white",historyTags!J435="yellow",historyTags!J435="grey"),IF('Currently Exported 2'!J435=1, "have", "missing"),IF('Currently Exported 2'!J435=1, "extra", "ignore"))</f>
        <v>have</v>
      </c>
      <c r="K435" s="1" t="str">
        <f ca="1">IF(OR(historyTags!K435="white",historyTags!K435="yellow",historyTags!K435="grey"),IF('Currently Exported 2'!K435=1, "have", "missing"),IF('Currently Exported 2'!K435=1, "extra", "ignore"))</f>
        <v>have</v>
      </c>
      <c r="L435" s="1" t="str">
        <f ca="1">IF(OR(historyTags!L435="white",historyTags!L435="yellow",historyTags!L435="grey"),IF('Currently Exported 2'!L435=1, "have", "missing"),IF('Currently Exported 2'!L435=1, "extra", "ignore"))</f>
        <v>have</v>
      </c>
      <c r="M435" s="1" t="str">
        <f ca="1">IF(OR(historyTags!M435="white",historyTags!M435="yellow",historyTags!M435="grey"),IF('Currently Exported 2'!M435=1, "have", "missing"),IF('Currently Exported 2'!M435=1, "extra", "ignore"))</f>
        <v>have</v>
      </c>
      <c r="N435" s="1" t="str">
        <f ca="1">IF(OR(historyTags!N435="white",historyTags!N435="yellow",historyTags!N435="grey"),IF('Currently Exported 2'!N435=1, "have", "missing"),IF('Currently Exported 2'!N435=1, "extra", "ignore"))</f>
        <v>have</v>
      </c>
      <c r="O435" s="1" t="str">
        <f ca="1">IF(OR(historyTags!O435="white",historyTags!O435="yellow",historyTags!O435="grey"),IF('Currently Exported 2'!O435=1, "have", "missing"),IF('Currently Exported 2'!O435=1, "extra", "ignore"))</f>
        <v>have</v>
      </c>
      <c r="P435" s="1" t="str">
        <f ca="1">IF(OR(historyTags!P435="white",historyTags!P435="yellow",historyTags!P435="grey"),IF('Currently Exported 2'!P435=1, "have", "missing"),IF('Currently Exported 2'!P435=1, "extra", "ignore"))</f>
        <v>ignore</v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IF(OR(historyTags!B436="white",historyTags!B436="yellow",historyTags!B436="grey"),IF('Currently Exported 2'!B436=1, "have", "missing"),IF('Currently Exported 2'!B436=1, "extra", "ignore"))</f>
        <v>ignore</v>
      </c>
      <c r="C436" s="1" t="str">
        <f ca="1">IF(OR(historyTags!C436="white",historyTags!C436="yellow",historyTags!C436="grey"),IF('Currently Exported 2'!C436=1, "have", "missing"),IF('Currently Exported 2'!C436=1, "extra", "ignore"))</f>
        <v>ignore</v>
      </c>
      <c r="D436" s="1" t="str">
        <f ca="1">IF(OR(historyTags!D436="white",historyTags!D436="yellow",historyTags!D436="grey"),IF('Currently Exported 2'!D436=1, "have", "missing"),IF('Currently Exported 2'!D436=1, "extra", "ignore"))</f>
        <v>extra</v>
      </c>
      <c r="E436" s="1" t="str">
        <f ca="1">IF(OR(historyTags!E436="white",historyTags!E436="yellow",historyTags!E436="grey"),IF('Currently Exported 2'!E436=1, "have", "missing"),IF('Currently Exported 2'!E436=1, "extra", "ignore"))</f>
        <v>extra</v>
      </c>
      <c r="F436" s="1" t="str">
        <f ca="1">IF(OR(historyTags!F436="white",historyTags!F436="yellow",historyTags!F436="grey"),IF('Currently Exported 2'!F436=1, "have", "missing"),IF('Currently Exported 2'!F436=1, "extra", "ignore"))</f>
        <v>extra</v>
      </c>
      <c r="G436" s="1" t="str">
        <f ca="1">IF(OR(historyTags!G436="white",historyTags!G436="yellow",historyTags!G436="grey"),IF('Currently Exported 2'!G436=1, "have", "missing"),IF('Currently Exported 2'!G436=1, "extra", "ignore"))</f>
        <v>extra</v>
      </c>
      <c r="H436" s="1" t="str">
        <f ca="1">IF(OR(historyTags!H436="white",historyTags!H436="yellow",historyTags!H436="grey"),IF('Currently Exported 2'!H436=1, "have", "missing"),IF('Currently Exported 2'!H436=1, "extra", "ignore"))</f>
        <v>extra</v>
      </c>
      <c r="I436" s="1" t="str">
        <f ca="1">IF(OR(historyTags!I436="white",historyTags!I436="yellow",historyTags!I436="grey"),IF('Currently Exported 2'!I436=1, "have", "missing"),IF('Currently Exported 2'!I436=1, "extra", "ignore"))</f>
        <v>extra</v>
      </c>
      <c r="J436" s="1" t="str">
        <f ca="1">IF(OR(historyTags!J436="white",historyTags!J436="yellow",historyTags!J436="grey"),IF('Currently Exported 2'!J436=1, "have", "missing"),IF('Currently Exported 2'!J436=1, "extra", "ignore"))</f>
        <v>extra</v>
      </c>
      <c r="K436" s="1" t="str">
        <f ca="1">IF(OR(historyTags!K436="white",historyTags!K436="yellow",historyTags!K436="grey"),IF('Currently Exported 2'!K436=1, "have", "missing"),IF('Currently Exported 2'!K436=1, "extra", "ignore"))</f>
        <v>extra</v>
      </c>
      <c r="L436" s="1" t="str">
        <f ca="1">IF(OR(historyTags!L436="white",historyTags!L436="yellow",historyTags!L436="grey"),IF('Currently Exported 2'!L436=1, "have", "missing"),IF('Currently Exported 2'!L436=1, "extra", "ignore"))</f>
        <v>extra</v>
      </c>
      <c r="M436" s="1" t="str">
        <f ca="1">IF(OR(historyTags!M436="white",historyTags!M436="yellow",historyTags!M436="grey"),IF('Currently Exported 2'!M436=1, "have", "missing"),IF('Currently Exported 2'!M436=1, "extra", "ignore"))</f>
        <v>extra</v>
      </c>
      <c r="N436" s="1" t="str">
        <f ca="1">IF(OR(historyTags!N436="white",historyTags!N436="yellow",historyTags!N436="grey"),IF('Currently Exported 2'!N436=1, "have", "missing"),IF('Currently Exported 2'!N436=1, "extra", "ignore"))</f>
        <v>extra</v>
      </c>
      <c r="O436" s="1" t="str">
        <f ca="1">IF(OR(historyTags!O436="white",historyTags!O436="yellow",historyTags!O436="grey"),IF('Currently Exported 2'!O436=1, "have", "missing"),IF('Currently Exported 2'!O436=1, "extra", "ignore"))</f>
        <v>extra</v>
      </c>
      <c r="P436" s="1" t="str">
        <f ca="1">IF(OR(historyTags!P436="white",historyTags!P436="yellow",historyTags!P436="grey"),IF('Currently Exported 2'!P436=1, "have", "missing"),IF('Currently Exported 2'!P436=1, "extra", "ignore"))</f>
        <v>ignore</v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IF(OR(historyTags!B437="white",historyTags!B437="yellow",historyTags!B437="grey"),IF('Currently Exported 2'!B437=1, "have", "missing"),IF('Currently Exported 2'!B437=1, "extra", "ignore"))</f>
        <v>ignore</v>
      </c>
      <c r="C437" s="1" t="str">
        <f ca="1">IF(OR(historyTags!C437="white",historyTags!C437="yellow",historyTags!C437="grey"),IF('Currently Exported 2'!C437=1, "have", "missing"),IF('Currently Exported 2'!C437=1, "extra", "ignore"))</f>
        <v>ignore</v>
      </c>
      <c r="D437" s="1" t="str">
        <f ca="1">IF(OR(historyTags!D437="white",historyTags!D437="yellow",historyTags!D437="grey"),IF('Currently Exported 2'!D437=1, "have", "missing"),IF('Currently Exported 2'!D437=1, "extra", "ignore"))</f>
        <v>extra</v>
      </c>
      <c r="E437" s="1" t="str">
        <f ca="1">IF(OR(historyTags!E437="white",historyTags!E437="yellow",historyTags!E437="grey"),IF('Currently Exported 2'!E437=1, "have", "missing"),IF('Currently Exported 2'!E437=1, "extra", "ignore"))</f>
        <v>extra</v>
      </c>
      <c r="F437" s="1" t="str">
        <f ca="1">IF(OR(historyTags!F437="white",historyTags!F437="yellow",historyTags!F437="grey"),IF('Currently Exported 2'!F437=1, "have", "missing"),IF('Currently Exported 2'!F437=1, "extra", "ignore"))</f>
        <v>extra</v>
      </c>
      <c r="G437" s="1" t="str">
        <f ca="1">IF(OR(historyTags!G437="white",historyTags!G437="yellow",historyTags!G437="grey"),IF('Currently Exported 2'!G437=1, "have", "missing"),IF('Currently Exported 2'!G437=1, "extra", "ignore"))</f>
        <v>extra</v>
      </c>
      <c r="H437" s="1" t="str">
        <f ca="1">IF(OR(historyTags!H437="white",historyTags!H437="yellow",historyTags!H437="grey"),IF('Currently Exported 2'!H437=1, "have", "missing"),IF('Currently Exported 2'!H437=1, "extra", "ignore"))</f>
        <v>extra</v>
      </c>
      <c r="I437" s="1" t="str">
        <f ca="1">IF(OR(historyTags!I437="white",historyTags!I437="yellow",historyTags!I437="grey"),IF('Currently Exported 2'!I437=1, "have", "missing"),IF('Currently Exported 2'!I437=1, "extra", "ignore"))</f>
        <v>extra</v>
      </c>
      <c r="J437" s="1" t="str">
        <f ca="1">IF(OR(historyTags!J437="white",historyTags!J437="yellow",historyTags!J437="grey"),IF('Currently Exported 2'!J437=1, "have", "missing"),IF('Currently Exported 2'!J437=1, "extra", "ignore"))</f>
        <v>extra</v>
      </c>
      <c r="K437" s="1" t="str">
        <f ca="1">IF(OR(historyTags!K437="white",historyTags!K437="yellow",historyTags!K437="grey"),IF('Currently Exported 2'!K437=1, "have", "missing"),IF('Currently Exported 2'!K437=1, "extra", "ignore"))</f>
        <v>extra</v>
      </c>
      <c r="L437" s="1" t="str">
        <f ca="1">IF(OR(historyTags!L437="white",historyTags!L437="yellow",historyTags!L437="grey"),IF('Currently Exported 2'!L437=1, "have", "missing"),IF('Currently Exported 2'!L437=1, "extra", "ignore"))</f>
        <v>extra</v>
      </c>
      <c r="M437" s="1" t="str">
        <f ca="1">IF(OR(historyTags!M437="white",historyTags!M437="yellow",historyTags!M437="grey"),IF('Currently Exported 2'!M437=1, "have", "missing"),IF('Currently Exported 2'!M437=1, "extra", "ignore"))</f>
        <v>extra</v>
      </c>
      <c r="N437" s="1" t="str">
        <f ca="1">IF(OR(historyTags!N437="white",historyTags!N437="yellow",historyTags!N437="grey"),IF('Currently Exported 2'!N437=1, "have", "missing"),IF('Currently Exported 2'!N437=1, "extra", "ignore"))</f>
        <v>extra</v>
      </c>
      <c r="O437" s="1" t="str">
        <f ca="1">IF(OR(historyTags!O437="white",historyTags!O437="yellow",historyTags!O437="grey"),IF('Currently Exported 2'!O437=1, "have", "missing"),IF('Currently Exported 2'!O437=1, "extra", "ignore"))</f>
        <v>extra</v>
      </c>
      <c r="P437" s="1" t="str">
        <f ca="1">IF(OR(historyTags!P437="white",historyTags!P437="yellow",historyTags!P437="grey"),IF('Currently Exported 2'!P437=1, "have", "missing"),IF('Currently Exported 2'!P437=1, "extra", "ignore"))</f>
        <v>ignore</v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IF(OR(historyTags!B438="white",historyTags!B438="yellow",historyTags!B438="grey"),IF('Currently Exported 2'!B438=1, "have", "missing"),IF('Currently Exported 2'!B438=1, "extra", "ignore"))</f>
        <v>ignore</v>
      </c>
      <c r="C438" s="1" t="str">
        <f ca="1">IF(OR(historyTags!C438="white",historyTags!C438="yellow",historyTags!C438="grey"),IF('Currently Exported 2'!C438=1, "have", "missing"),IF('Currently Exported 2'!C438=1, "extra", "ignore"))</f>
        <v>ignore</v>
      </c>
      <c r="D438" s="1" t="str">
        <f ca="1">IF(OR(historyTags!D438="white",historyTags!D438="yellow",historyTags!D438="grey"),IF('Currently Exported 2'!D438=1, "have", "missing"),IF('Currently Exported 2'!D438=1, "extra", "ignore"))</f>
        <v>ignore</v>
      </c>
      <c r="E438" s="1" t="str">
        <f ca="1">IF(OR(historyTags!E438="white",historyTags!E438="yellow",historyTags!E438="grey"),IF('Currently Exported 2'!E438=1, "have", "missing"),IF('Currently Exported 2'!E438=1, "extra", "ignore"))</f>
        <v>ignore</v>
      </c>
      <c r="F438" s="1" t="str">
        <f ca="1">IF(OR(historyTags!F438="white",historyTags!F438="yellow",historyTags!F438="grey"),IF('Currently Exported 2'!F438=1, "have", "missing"),IF('Currently Exported 2'!F438=1, "extra", "ignore"))</f>
        <v>ignore</v>
      </c>
      <c r="G438" s="1" t="str">
        <f ca="1">IF(OR(historyTags!G438="white",historyTags!G438="yellow",historyTags!G438="grey"),IF('Currently Exported 2'!G438=1, "have", "missing"),IF('Currently Exported 2'!G438=1, "extra", "ignore"))</f>
        <v>ignore</v>
      </c>
      <c r="H438" s="1" t="str">
        <f ca="1">IF(OR(historyTags!H438="white",historyTags!H438="yellow",historyTags!H438="grey"),IF('Currently Exported 2'!H438=1, "have", "missing"),IF('Currently Exported 2'!H438=1, "extra", "ignore"))</f>
        <v>ignore</v>
      </c>
      <c r="I438" s="1" t="str">
        <f ca="1">IF(OR(historyTags!I438="white",historyTags!I438="yellow",historyTags!I438="grey"),IF('Currently Exported 2'!I438=1, "have", "missing"),IF('Currently Exported 2'!I438=1, "extra", "ignore"))</f>
        <v>ignore</v>
      </c>
      <c r="J438" s="1" t="str">
        <f ca="1">IF(OR(historyTags!J438="white",historyTags!J438="yellow",historyTags!J438="grey"),IF('Currently Exported 2'!J438=1, "have", "missing"),IF('Currently Exported 2'!J438=1, "extra", "ignore"))</f>
        <v>ignore</v>
      </c>
      <c r="K438" s="1" t="str">
        <f ca="1">IF(OR(historyTags!K438="white",historyTags!K438="yellow",historyTags!K438="grey"),IF('Currently Exported 2'!K438=1, "have", "missing"),IF('Currently Exported 2'!K438=1, "extra", "ignore"))</f>
        <v>ignore</v>
      </c>
      <c r="L438" s="1" t="str">
        <f ca="1">IF(OR(historyTags!L438="white",historyTags!L438="yellow",historyTags!L438="grey"),IF('Currently Exported 2'!L438=1, "have", "missing"),IF('Currently Exported 2'!L438=1, "extra", "ignore"))</f>
        <v>ignore</v>
      </c>
      <c r="M438" s="1" t="str">
        <f ca="1">IF(OR(historyTags!M438="white",historyTags!M438="yellow",historyTags!M438="grey"),IF('Currently Exported 2'!M438=1, "have", "missing"),IF('Currently Exported 2'!M438=1, "extra", "ignore"))</f>
        <v>ignore</v>
      </c>
      <c r="N438" s="1" t="str">
        <f ca="1">IF(OR(historyTags!N438="white",historyTags!N438="yellow",historyTags!N438="grey"),IF('Currently Exported 2'!N438=1, "have", "missing"),IF('Currently Exported 2'!N438=1, "extra", "ignore"))</f>
        <v>ignore</v>
      </c>
      <c r="O438" s="1" t="str">
        <f ca="1">IF(OR(historyTags!O438="white",historyTags!O438="yellow",historyTags!O438="grey"),IF('Currently Exported 2'!O438=1, "have", "missing"),IF('Currently Exported 2'!O438=1, "extra", "ignore"))</f>
        <v>ignore</v>
      </c>
      <c r="P438" s="1" t="str">
        <f ca="1">IF(OR(historyTags!P438="white",historyTags!P438="yellow",historyTags!P438="grey"),IF('Currently Exported 2'!P438=1, "have", "missing"),IF('Currently Exported 2'!P438=1, "extra", "ignore"))</f>
        <v>ignore</v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IF(OR(historyTags!B439="white",historyTags!B439="yellow",historyTags!B439="grey"),IF('Currently Exported 2'!B439=1, "have", "missing"),IF('Currently Exported 2'!B439=1, "extra", "ignore"))</f>
        <v>ignore</v>
      </c>
      <c r="C439" s="1" t="str">
        <f ca="1">IF(OR(historyTags!C439="white",historyTags!C439="yellow",historyTags!C439="grey"),IF('Currently Exported 2'!C439=1, "have", "missing"),IF('Currently Exported 2'!C439=1, "extra", "ignore"))</f>
        <v>ignore</v>
      </c>
      <c r="D439" s="1" t="str">
        <f ca="1">IF(OR(historyTags!D439="white",historyTags!D439="yellow",historyTags!D439="grey"),IF('Currently Exported 2'!D439=1, "have", "missing"),IF('Currently Exported 2'!D439=1, "extra", "ignore"))</f>
        <v>ignore</v>
      </c>
      <c r="E439" s="1" t="str">
        <f ca="1">IF(OR(historyTags!E439="white",historyTags!E439="yellow",historyTags!E439="grey"),IF('Currently Exported 2'!E439=1, "have", "missing"),IF('Currently Exported 2'!E439=1, "extra", "ignore"))</f>
        <v>ignore</v>
      </c>
      <c r="F439" s="1" t="str">
        <f ca="1">IF(OR(historyTags!F439="white",historyTags!F439="yellow",historyTags!F439="grey"),IF('Currently Exported 2'!F439=1, "have", "missing"),IF('Currently Exported 2'!F439=1, "extra", "ignore"))</f>
        <v>ignore</v>
      </c>
      <c r="G439" s="1" t="str">
        <f ca="1">IF(OR(historyTags!G439="white",historyTags!G439="yellow",historyTags!G439="grey"),IF('Currently Exported 2'!G439=1, "have", "missing"),IF('Currently Exported 2'!G439=1, "extra", "ignore"))</f>
        <v>ignore</v>
      </c>
      <c r="H439" s="1" t="str">
        <f ca="1">IF(OR(historyTags!H439="white",historyTags!H439="yellow",historyTags!H439="grey"),IF('Currently Exported 2'!H439=1, "have", "missing"),IF('Currently Exported 2'!H439=1, "extra", "ignore"))</f>
        <v>ignore</v>
      </c>
      <c r="I439" s="1" t="str">
        <f ca="1">IF(OR(historyTags!I439="white",historyTags!I439="yellow",historyTags!I439="grey"),IF('Currently Exported 2'!I439=1, "have", "missing"),IF('Currently Exported 2'!I439=1, "extra", "ignore"))</f>
        <v>ignore</v>
      </c>
      <c r="J439" s="1" t="str">
        <f ca="1">IF(OR(historyTags!J439="white",historyTags!J439="yellow",historyTags!J439="grey"),IF('Currently Exported 2'!J439=1, "have", "missing"),IF('Currently Exported 2'!J439=1, "extra", "ignore"))</f>
        <v>ignore</v>
      </c>
      <c r="K439" s="1" t="str">
        <f ca="1">IF(OR(historyTags!K439="white",historyTags!K439="yellow",historyTags!K439="grey"),IF('Currently Exported 2'!K439=1, "have", "missing"),IF('Currently Exported 2'!K439=1, "extra", "ignore"))</f>
        <v>ignore</v>
      </c>
      <c r="L439" s="1" t="str">
        <f ca="1">IF(OR(historyTags!L439="white",historyTags!L439="yellow",historyTags!L439="grey"),IF('Currently Exported 2'!L439=1, "have", "missing"),IF('Currently Exported 2'!L439=1, "extra", "ignore"))</f>
        <v>ignore</v>
      </c>
      <c r="M439" s="1" t="str">
        <f ca="1">IF(OR(historyTags!M439="white",historyTags!M439="yellow",historyTags!M439="grey"),IF('Currently Exported 2'!M439=1, "have", "missing"),IF('Currently Exported 2'!M439=1, "extra", "ignore"))</f>
        <v>ignore</v>
      </c>
      <c r="N439" s="1" t="str">
        <f ca="1">IF(OR(historyTags!N439="white",historyTags!N439="yellow",historyTags!N439="grey"),IF('Currently Exported 2'!N439=1, "have", "missing"),IF('Currently Exported 2'!N439=1, "extra", "ignore"))</f>
        <v>ignore</v>
      </c>
      <c r="O439" s="1" t="str">
        <f ca="1">IF(OR(historyTags!O439="white",historyTags!O439="yellow",historyTags!O439="grey"),IF('Currently Exported 2'!O439=1, "have", "missing"),IF('Currently Exported 2'!O439=1, "extra", "ignore"))</f>
        <v>ignore</v>
      </c>
      <c r="P439" s="1" t="str">
        <f ca="1">IF(OR(historyTags!P439="white",historyTags!P439="yellow",historyTags!P439="grey"),IF('Currently Exported 2'!P439=1, "have", "missing"),IF('Currently Exported 2'!P439=1, "extra", "ignore"))</f>
        <v>ignore</v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IF(OR(historyTags!B440="white",historyTags!B440="yellow",historyTags!B440="grey"),IF('Currently Exported 2'!B440=1, "have", "missing"),IF('Currently Exported 2'!B440=1, "extra", "ignore"))</f>
        <v>ignore</v>
      </c>
      <c r="C440" s="1" t="str">
        <f ca="1">IF(OR(historyTags!C440="white",historyTags!C440="yellow",historyTags!C440="grey"),IF('Currently Exported 2'!C440=1, "have", "missing"),IF('Currently Exported 2'!C440=1, "extra", "ignore"))</f>
        <v>ignore</v>
      </c>
      <c r="D440" s="1" t="str">
        <f ca="1">IF(OR(historyTags!D440="white",historyTags!D440="yellow",historyTags!D440="grey"),IF('Currently Exported 2'!D440=1, "have", "missing"),IF('Currently Exported 2'!D440=1, "extra", "ignore"))</f>
        <v>have</v>
      </c>
      <c r="E440" s="1" t="str">
        <f ca="1">IF(OR(historyTags!E440="white",historyTags!E440="yellow",historyTags!E440="grey"),IF('Currently Exported 2'!E440=1, "have", "missing"),IF('Currently Exported 2'!E440=1, "extra", "ignore"))</f>
        <v>have</v>
      </c>
      <c r="F440" s="1" t="str">
        <f ca="1">IF(OR(historyTags!F440="white",historyTags!F440="yellow",historyTags!F440="grey"),IF('Currently Exported 2'!F440=1, "have", "missing"),IF('Currently Exported 2'!F440=1, "extra", "ignore"))</f>
        <v>have</v>
      </c>
      <c r="G440" s="1" t="str">
        <f ca="1">IF(OR(historyTags!G440="white",historyTags!G440="yellow",historyTags!G440="grey"),IF('Currently Exported 2'!G440=1, "have", "missing"),IF('Currently Exported 2'!G440=1, "extra", "ignore"))</f>
        <v>have</v>
      </c>
      <c r="H440" s="1" t="str">
        <f ca="1">IF(OR(historyTags!H440="white",historyTags!H440="yellow",historyTags!H440="grey"),IF('Currently Exported 2'!H440=1, "have", "missing"),IF('Currently Exported 2'!H440=1, "extra", "ignore"))</f>
        <v>have</v>
      </c>
      <c r="I440" s="1" t="str">
        <f ca="1">IF(OR(historyTags!I440="white",historyTags!I440="yellow",historyTags!I440="grey"),IF('Currently Exported 2'!I440=1, "have", "missing"),IF('Currently Exported 2'!I440=1, "extra", "ignore"))</f>
        <v>have</v>
      </c>
      <c r="J440" s="1" t="str">
        <f ca="1">IF(OR(historyTags!J440="white",historyTags!J440="yellow",historyTags!J440="grey"),IF('Currently Exported 2'!J440=1, "have", "missing"),IF('Currently Exported 2'!J440=1, "extra", "ignore"))</f>
        <v>have</v>
      </c>
      <c r="K440" s="1" t="str">
        <f ca="1">IF(OR(historyTags!K440="white",historyTags!K440="yellow",historyTags!K440="grey"),IF('Currently Exported 2'!K440=1, "have", "missing"),IF('Currently Exported 2'!K440=1, "extra", "ignore"))</f>
        <v>have</v>
      </c>
      <c r="L440" s="1" t="str">
        <f ca="1">IF(OR(historyTags!L440="white",historyTags!L440="yellow",historyTags!L440="grey"),IF('Currently Exported 2'!L440=1, "have", "missing"),IF('Currently Exported 2'!L440=1, "extra", "ignore"))</f>
        <v>have</v>
      </c>
      <c r="M440" s="1" t="str">
        <f ca="1">IF(OR(historyTags!M440="white",historyTags!M440="yellow",historyTags!M440="grey"),IF('Currently Exported 2'!M440=1, "have", "missing"),IF('Currently Exported 2'!M440=1, "extra", "ignore"))</f>
        <v>have</v>
      </c>
      <c r="N440" s="1" t="str">
        <f ca="1">IF(OR(historyTags!N440="white",historyTags!N440="yellow",historyTags!N440="grey"),IF('Currently Exported 2'!N440=1, "have", "missing"),IF('Currently Exported 2'!N440=1, "extra", "ignore"))</f>
        <v>have</v>
      </c>
      <c r="O440" s="1" t="str">
        <f ca="1">IF(OR(historyTags!O440="white",historyTags!O440="yellow",historyTags!O440="grey"),IF('Currently Exported 2'!O440=1, "have", "missing"),IF('Currently Exported 2'!O440=1, "extra", "ignore"))</f>
        <v>have</v>
      </c>
      <c r="P440" s="1" t="str">
        <f ca="1">IF(OR(historyTags!P440="white",historyTags!P440="yellow",historyTags!P440="grey"),IF('Currently Exported 2'!P440=1, "have", "missing"),IF('Currently Exported 2'!P440=1, "extra", "ignore"))</f>
        <v>ignore</v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IF(OR(historyTags!B441="white",historyTags!B441="yellow",historyTags!B441="grey"),IF('Currently Exported 2'!B441=1, "have", "missing"),IF('Currently Exported 2'!B441=1, "extra", "ignore"))</f>
        <v>ignore</v>
      </c>
      <c r="C441" s="1" t="str">
        <f ca="1">IF(OR(historyTags!C441="white",historyTags!C441="yellow",historyTags!C441="grey"),IF('Currently Exported 2'!C441=1, "have", "missing"),IF('Currently Exported 2'!C441=1, "extra", "ignore"))</f>
        <v>ignore</v>
      </c>
      <c r="D441" s="1" t="str">
        <f ca="1">IF(OR(historyTags!D441="white",historyTags!D441="yellow",historyTags!D441="grey"),IF('Currently Exported 2'!D441=1, "have", "missing"),IF('Currently Exported 2'!D441=1, "extra", "ignore"))</f>
        <v>missing</v>
      </c>
      <c r="E441" s="1" t="str">
        <f ca="1">IF(OR(historyTags!E441="white",historyTags!E441="yellow",historyTags!E441="grey"),IF('Currently Exported 2'!E441=1, "have", "missing"),IF('Currently Exported 2'!E441=1, "extra", "ignore"))</f>
        <v>missing</v>
      </c>
      <c r="F441" s="1" t="str">
        <f ca="1">IF(OR(historyTags!F441="white",historyTags!F441="yellow",historyTags!F441="grey"),IF('Currently Exported 2'!F441=1, "have", "missing"),IF('Currently Exported 2'!F441=1, "extra", "ignore"))</f>
        <v>missing</v>
      </c>
      <c r="G441" s="1" t="str">
        <f ca="1">IF(OR(historyTags!G441="white",historyTags!G441="yellow",historyTags!G441="grey"),IF('Currently Exported 2'!G441=1, "have", "missing"),IF('Currently Exported 2'!G441=1, "extra", "ignore"))</f>
        <v>missing</v>
      </c>
      <c r="H441" s="1" t="str">
        <f ca="1">IF(OR(historyTags!H441="white",historyTags!H441="yellow",historyTags!H441="grey"),IF('Currently Exported 2'!H441=1, "have", "missing"),IF('Currently Exported 2'!H441=1, "extra", "ignore"))</f>
        <v>missing</v>
      </c>
      <c r="I441" s="1" t="str">
        <f ca="1">IF(OR(historyTags!I441="white",historyTags!I441="yellow",historyTags!I441="grey"),IF('Currently Exported 2'!I441=1, "have", "missing"),IF('Currently Exported 2'!I441=1, "extra", "ignore"))</f>
        <v>missing</v>
      </c>
      <c r="J441" s="1" t="str">
        <f ca="1">IF(OR(historyTags!J441="white",historyTags!J441="yellow",historyTags!J441="grey"),IF('Currently Exported 2'!J441=1, "have", "missing"),IF('Currently Exported 2'!J441=1, "extra", "ignore"))</f>
        <v>missing</v>
      </c>
      <c r="K441" s="1" t="str">
        <f ca="1">IF(OR(historyTags!K441="white",historyTags!K441="yellow",historyTags!K441="grey"),IF('Currently Exported 2'!K441=1, "have", "missing"),IF('Currently Exported 2'!K441=1, "extra", "ignore"))</f>
        <v>missing</v>
      </c>
      <c r="L441" s="1" t="str">
        <f ca="1">IF(OR(historyTags!L441="white",historyTags!L441="yellow",historyTags!L441="grey"),IF('Currently Exported 2'!L441=1, "have", "missing"),IF('Currently Exported 2'!L441=1, "extra", "ignore"))</f>
        <v>missing</v>
      </c>
      <c r="M441" s="1" t="str">
        <f ca="1">IF(OR(historyTags!M441="white",historyTags!M441="yellow",historyTags!M441="grey"),IF('Currently Exported 2'!M441=1, "have", "missing"),IF('Currently Exported 2'!M441=1, "extra", "ignore"))</f>
        <v>missing</v>
      </c>
      <c r="N441" s="1" t="str">
        <f ca="1">IF(OR(historyTags!N441="white",historyTags!N441="yellow",historyTags!N441="grey"),IF('Currently Exported 2'!N441=1, "have", "missing"),IF('Currently Exported 2'!N441=1, "extra", "ignore"))</f>
        <v>missing</v>
      </c>
      <c r="O441" s="1" t="str">
        <f ca="1">IF(OR(historyTags!O441="white",historyTags!O441="yellow",historyTags!O441="grey"),IF('Currently Exported 2'!O441=1, "have", "missing"),IF('Currently Exported 2'!O441=1, "extra", "ignore"))</f>
        <v>missing</v>
      </c>
      <c r="P441" s="1" t="str">
        <f ca="1">IF(OR(historyTags!P441="white",historyTags!P441="yellow",historyTags!P441="grey"),IF('Currently Exported 2'!P441=1, "have", "missing"),IF('Currently Exported 2'!P441=1, "extra", "ignore"))</f>
        <v>ignore</v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IF(OR(historyTags!B442="white",historyTags!B442="yellow",historyTags!B442="grey"),IF('Currently Exported 2'!B442=1, "have", "missing"),IF('Currently Exported 2'!B442=1, "extra", "ignore"))</f>
        <v>ignore</v>
      </c>
      <c r="C442" s="1" t="str">
        <f ca="1">IF(OR(historyTags!C442="white",historyTags!C442="yellow",historyTags!C442="grey"),IF('Currently Exported 2'!C442=1, "have", "missing"),IF('Currently Exported 2'!C442=1, "extra", "ignore"))</f>
        <v>ignore</v>
      </c>
      <c r="D442" s="1" t="str">
        <f ca="1">IF(OR(historyTags!D442="white",historyTags!D442="yellow",historyTags!D442="grey"),IF('Currently Exported 2'!D442=1, "have", "missing"),IF('Currently Exported 2'!D442=1, "extra", "ignore"))</f>
        <v>ignore</v>
      </c>
      <c r="E442" s="1" t="str">
        <f ca="1">IF(OR(historyTags!E442="white",historyTags!E442="yellow",historyTags!E442="grey"),IF('Currently Exported 2'!E442=1, "have", "missing"),IF('Currently Exported 2'!E442=1, "extra", "ignore"))</f>
        <v>ignore</v>
      </c>
      <c r="F442" s="1" t="str">
        <f ca="1">IF(OR(historyTags!F442="white",historyTags!F442="yellow",historyTags!F442="grey"),IF('Currently Exported 2'!F442=1, "have", "missing"),IF('Currently Exported 2'!F442=1, "extra", "ignore"))</f>
        <v>ignore</v>
      </c>
      <c r="G442" s="1" t="str">
        <f ca="1">IF(OR(historyTags!G442="white",historyTags!G442="yellow",historyTags!G442="grey"),IF('Currently Exported 2'!G442=1, "have", "missing"),IF('Currently Exported 2'!G442=1, "extra", "ignore"))</f>
        <v>ignore</v>
      </c>
      <c r="H442" s="1" t="str">
        <f ca="1">IF(OR(historyTags!H442="white",historyTags!H442="yellow",historyTags!H442="grey"),IF('Currently Exported 2'!H442=1, "have", "missing"),IF('Currently Exported 2'!H442=1, "extra", "ignore"))</f>
        <v>ignore</v>
      </c>
      <c r="I442" s="1" t="str">
        <f ca="1">IF(OR(historyTags!I442="white",historyTags!I442="yellow",historyTags!I442="grey"),IF('Currently Exported 2'!I442=1, "have", "missing"),IF('Currently Exported 2'!I442=1, "extra", "ignore"))</f>
        <v>ignore</v>
      </c>
      <c r="J442" s="1" t="str">
        <f ca="1">IF(OR(historyTags!J442="white",historyTags!J442="yellow",historyTags!J442="grey"),IF('Currently Exported 2'!J442=1, "have", "missing"),IF('Currently Exported 2'!J442=1, "extra", "ignore"))</f>
        <v>ignore</v>
      </c>
      <c r="K442" s="1" t="str">
        <f ca="1">IF(OR(historyTags!K442="white",historyTags!K442="yellow",historyTags!K442="grey"),IF('Currently Exported 2'!K442=1, "have", "missing"),IF('Currently Exported 2'!K442=1, "extra", "ignore"))</f>
        <v>ignore</v>
      </c>
      <c r="L442" s="1" t="str">
        <f ca="1">IF(OR(historyTags!L442="white",historyTags!L442="yellow",historyTags!L442="grey"),IF('Currently Exported 2'!L442=1, "have", "missing"),IF('Currently Exported 2'!L442=1, "extra", "ignore"))</f>
        <v>ignore</v>
      </c>
      <c r="M442" s="1" t="str">
        <f ca="1">IF(OR(historyTags!M442="white",historyTags!M442="yellow",historyTags!M442="grey"),IF('Currently Exported 2'!M442=1, "have", "missing"),IF('Currently Exported 2'!M442=1, "extra", "ignore"))</f>
        <v>ignore</v>
      </c>
      <c r="N442" s="1" t="str">
        <f ca="1">IF(OR(historyTags!N442="white",historyTags!N442="yellow",historyTags!N442="grey"),IF('Currently Exported 2'!N442=1, "have", "missing"),IF('Currently Exported 2'!N442=1, "extra", "ignore"))</f>
        <v>ignore</v>
      </c>
      <c r="O442" s="1" t="str">
        <f ca="1">IF(OR(historyTags!O442="white",historyTags!O442="yellow",historyTags!O442="grey"),IF('Currently Exported 2'!O442=1, "have", "missing"),IF('Currently Exported 2'!O442=1, "extra", "ignore"))</f>
        <v>ignore</v>
      </c>
      <c r="P442" s="1" t="str">
        <f ca="1">IF(OR(historyTags!P442="white",historyTags!P442="yellow",historyTags!P442="grey"),IF('Currently Exported 2'!P442=1, "have", "missing"),IF('Currently Exported 2'!P442=1, "extra", "ignore"))</f>
        <v>ignore</v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IF(OR(historyTags!B443="white",historyTags!B443="yellow",historyTags!B443="grey"),IF('Currently Exported 2'!B443=1, "have", "missing"),IF('Currently Exported 2'!B443=1, "extra", "ignore"))</f>
        <v>ignore</v>
      </c>
      <c r="C443" s="1" t="str">
        <f ca="1">IF(OR(historyTags!C443="white",historyTags!C443="yellow",historyTags!C443="grey"),IF('Currently Exported 2'!C443=1, "have", "missing"),IF('Currently Exported 2'!C443=1, "extra", "ignore"))</f>
        <v>ignore</v>
      </c>
      <c r="D443" s="1" t="str">
        <f ca="1">IF(OR(historyTags!D443="white",historyTags!D443="yellow",historyTags!D443="grey"),IF('Currently Exported 2'!D443=1, "have", "missing"),IF('Currently Exported 2'!D443=1, "extra", "ignore"))</f>
        <v>ignore</v>
      </c>
      <c r="E443" s="1" t="str">
        <f ca="1">IF(OR(historyTags!E443="white",historyTags!E443="yellow",historyTags!E443="grey"),IF('Currently Exported 2'!E443=1, "have", "missing"),IF('Currently Exported 2'!E443=1, "extra", "ignore"))</f>
        <v>ignore</v>
      </c>
      <c r="F443" s="1" t="str">
        <f ca="1">IF(OR(historyTags!F443="white",historyTags!F443="yellow",historyTags!F443="grey"),IF('Currently Exported 2'!F443=1, "have", "missing"),IF('Currently Exported 2'!F443=1, "extra", "ignore"))</f>
        <v>ignore</v>
      </c>
      <c r="G443" s="1" t="str">
        <f ca="1">IF(OR(historyTags!G443="white",historyTags!G443="yellow",historyTags!G443="grey"),IF('Currently Exported 2'!G443=1, "have", "missing"),IF('Currently Exported 2'!G443=1, "extra", "ignore"))</f>
        <v>ignore</v>
      </c>
      <c r="H443" s="1" t="str">
        <f ca="1">IF(OR(historyTags!H443="white",historyTags!H443="yellow",historyTags!H443="grey"),IF('Currently Exported 2'!H443=1, "have", "missing"),IF('Currently Exported 2'!H443=1, "extra", "ignore"))</f>
        <v>ignore</v>
      </c>
      <c r="I443" s="1" t="str">
        <f ca="1">IF(OR(historyTags!I443="white",historyTags!I443="yellow",historyTags!I443="grey"),IF('Currently Exported 2'!I443=1, "have", "missing"),IF('Currently Exported 2'!I443=1, "extra", "ignore"))</f>
        <v>ignore</v>
      </c>
      <c r="J443" s="1" t="str">
        <f ca="1">IF(OR(historyTags!J443="white",historyTags!J443="yellow",historyTags!J443="grey"),IF('Currently Exported 2'!J443=1, "have", "missing"),IF('Currently Exported 2'!J443=1, "extra", "ignore"))</f>
        <v>ignore</v>
      </c>
      <c r="K443" s="1" t="str">
        <f ca="1">IF(OR(historyTags!K443="white",historyTags!K443="yellow",historyTags!K443="grey"),IF('Currently Exported 2'!K443=1, "have", "missing"),IF('Currently Exported 2'!K443=1, "extra", "ignore"))</f>
        <v>ignore</v>
      </c>
      <c r="L443" s="1" t="str">
        <f ca="1">IF(OR(historyTags!L443="white",historyTags!L443="yellow",historyTags!L443="grey"),IF('Currently Exported 2'!L443=1, "have", "missing"),IF('Currently Exported 2'!L443=1, "extra", "ignore"))</f>
        <v>ignore</v>
      </c>
      <c r="M443" s="1" t="str">
        <f ca="1">IF(OR(historyTags!M443="white",historyTags!M443="yellow",historyTags!M443="grey"),IF('Currently Exported 2'!M443=1, "have", "missing"),IF('Currently Exported 2'!M443=1, "extra", "ignore"))</f>
        <v>ignore</v>
      </c>
      <c r="N443" s="1" t="str">
        <f ca="1">IF(OR(historyTags!N443="white",historyTags!N443="yellow",historyTags!N443="grey"),IF('Currently Exported 2'!N443=1, "have", "missing"),IF('Currently Exported 2'!N443=1, "extra", "ignore"))</f>
        <v>ignore</v>
      </c>
      <c r="O443" s="1" t="str">
        <f ca="1">IF(OR(historyTags!O443="white",historyTags!O443="yellow",historyTags!O443="grey"),IF('Currently Exported 2'!O443=1, "have", "missing"),IF('Currently Exported 2'!O443=1, "extra", "ignore"))</f>
        <v>ignore</v>
      </c>
      <c r="P443" s="1" t="str">
        <f ca="1">IF(OR(historyTags!P443="white",historyTags!P443="yellow",historyTags!P443="grey"),IF('Currently Exported 2'!P443=1, "have", "missing"),IF('Currently Exported 2'!P443=1, "extra", "ignore"))</f>
        <v>ignore</v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IF(OR(historyTags!B444="white",historyTags!B444="yellow",historyTags!B444="grey"),IF('Currently Exported 2'!B444=1, "have", "missing"),IF('Currently Exported 2'!B444=1, "extra", "ignore"))</f>
        <v>ignore</v>
      </c>
      <c r="C444" s="1" t="str">
        <f ca="1">IF(OR(historyTags!C444="white",historyTags!C444="yellow",historyTags!C444="grey"),IF('Currently Exported 2'!C444=1, "have", "missing"),IF('Currently Exported 2'!C444=1, "extra", "ignore"))</f>
        <v>ignore</v>
      </c>
      <c r="D444" s="1" t="str">
        <f ca="1">IF(OR(historyTags!D444="white",historyTags!D444="yellow",historyTags!D444="grey"),IF('Currently Exported 2'!D444=1, "have", "missing"),IF('Currently Exported 2'!D444=1, "extra", "ignore"))</f>
        <v>ignore</v>
      </c>
      <c r="E444" s="1" t="str">
        <f ca="1">IF(OR(historyTags!E444="white",historyTags!E444="yellow",historyTags!E444="grey"),IF('Currently Exported 2'!E444=1, "have", "missing"),IF('Currently Exported 2'!E444=1, "extra", "ignore"))</f>
        <v>ignore</v>
      </c>
      <c r="F444" s="1" t="str">
        <f ca="1">IF(OR(historyTags!F444="white",historyTags!F444="yellow",historyTags!F444="grey"),IF('Currently Exported 2'!F444=1, "have", "missing"),IF('Currently Exported 2'!F444=1, "extra", "ignore"))</f>
        <v>ignore</v>
      </c>
      <c r="G444" s="1" t="str">
        <f ca="1">IF(OR(historyTags!G444="white",historyTags!G444="yellow",historyTags!G444="grey"),IF('Currently Exported 2'!G444=1, "have", "missing"),IF('Currently Exported 2'!G444=1, "extra", "ignore"))</f>
        <v>ignore</v>
      </c>
      <c r="H444" s="1" t="str">
        <f ca="1">IF(OR(historyTags!H444="white",historyTags!H444="yellow",historyTags!H444="grey"),IF('Currently Exported 2'!H444=1, "have", "missing"),IF('Currently Exported 2'!H444=1, "extra", "ignore"))</f>
        <v>ignore</v>
      </c>
      <c r="I444" s="1" t="str">
        <f ca="1">IF(OR(historyTags!I444="white",historyTags!I444="yellow",historyTags!I444="grey"),IF('Currently Exported 2'!I444=1, "have", "missing"),IF('Currently Exported 2'!I444=1, "extra", "ignore"))</f>
        <v>ignore</v>
      </c>
      <c r="J444" s="1" t="str">
        <f ca="1">IF(OR(historyTags!J444="white",historyTags!J444="yellow",historyTags!J444="grey"),IF('Currently Exported 2'!J444=1, "have", "missing"),IF('Currently Exported 2'!J444=1, "extra", "ignore"))</f>
        <v>ignore</v>
      </c>
      <c r="K444" s="1" t="str">
        <f ca="1">IF(OR(historyTags!K444="white",historyTags!K444="yellow",historyTags!K444="grey"),IF('Currently Exported 2'!K444=1, "have", "missing"),IF('Currently Exported 2'!K444=1, "extra", "ignore"))</f>
        <v>ignore</v>
      </c>
      <c r="L444" s="1" t="str">
        <f ca="1">IF(OR(historyTags!L444="white",historyTags!L444="yellow",historyTags!L444="grey"),IF('Currently Exported 2'!L444=1, "have", "missing"),IF('Currently Exported 2'!L444=1, "extra", "ignore"))</f>
        <v>ignore</v>
      </c>
      <c r="M444" s="1" t="str">
        <f ca="1">IF(OR(historyTags!M444="white",historyTags!M444="yellow",historyTags!M444="grey"),IF('Currently Exported 2'!M444=1, "have", "missing"),IF('Currently Exported 2'!M444=1, "extra", "ignore"))</f>
        <v>ignore</v>
      </c>
      <c r="N444" s="1" t="str">
        <f ca="1">IF(OR(historyTags!N444="white",historyTags!N444="yellow",historyTags!N444="grey"),IF('Currently Exported 2'!N444=1, "have", "missing"),IF('Currently Exported 2'!N444=1, "extra", "ignore"))</f>
        <v>ignore</v>
      </c>
      <c r="O444" s="1" t="str">
        <f ca="1">IF(OR(historyTags!O444="white",historyTags!O444="yellow",historyTags!O444="grey"),IF('Currently Exported 2'!O444=1, "have", "missing"),IF('Currently Exported 2'!O444=1, "extra", "ignore"))</f>
        <v>ignore</v>
      </c>
      <c r="P444" s="1" t="str">
        <f ca="1">IF(OR(historyTags!P444="white",historyTags!P444="yellow",historyTags!P444="grey"),IF('Currently Exported 2'!P444=1, "have", "missing"),IF('Currently Exported 2'!P444=1, "extra", "ignore"))</f>
        <v>ignore</v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IF(OR(historyTags!B445="white",historyTags!B445="yellow",historyTags!B445="grey"),IF('Currently Exported 2'!B445=1, "have", "missing"),IF('Currently Exported 2'!B445=1, "extra", "ignore"))</f>
        <v>ignore</v>
      </c>
      <c r="C445" s="1" t="str">
        <f ca="1">IF(OR(historyTags!C445="white",historyTags!C445="yellow",historyTags!C445="grey"),IF('Currently Exported 2'!C445=1, "have", "missing"),IF('Currently Exported 2'!C445=1, "extra", "ignore"))</f>
        <v>ignore</v>
      </c>
      <c r="D445" s="1" t="str">
        <f ca="1">IF(OR(historyTags!D445="white",historyTags!D445="yellow",historyTags!D445="grey"),IF('Currently Exported 2'!D445=1, "have", "missing"),IF('Currently Exported 2'!D445=1, "extra", "ignore"))</f>
        <v>extra</v>
      </c>
      <c r="E445" s="1" t="str">
        <f ca="1">IF(OR(historyTags!E445="white",historyTags!E445="yellow",historyTags!E445="grey"),IF('Currently Exported 2'!E445=1, "have", "missing"),IF('Currently Exported 2'!E445=1, "extra", "ignore"))</f>
        <v>extra</v>
      </c>
      <c r="F445" s="1" t="str">
        <f ca="1">IF(OR(historyTags!F445="white",historyTags!F445="yellow",historyTags!F445="grey"),IF('Currently Exported 2'!F445=1, "have", "missing"),IF('Currently Exported 2'!F445=1, "extra", "ignore"))</f>
        <v>extra</v>
      </c>
      <c r="G445" s="1" t="str">
        <f ca="1">IF(OR(historyTags!G445="white",historyTags!G445="yellow",historyTags!G445="grey"),IF('Currently Exported 2'!G445=1, "have", "missing"),IF('Currently Exported 2'!G445=1, "extra", "ignore"))</f>
        <v>extra</v>
      </c>
      <c r="H445" s="1" t="str">
        <f ca="1">IF(OR(historyTags!H445="white",historyTags!H445="yellow",historyTags!H445="grey"),IF('Currently Exported 2'!H445=1, "have", "missing"),IF('Currently Exported 2'!H445=1, "extra", "ignore"))</f>
        <v>extra</v>
      </c>
      <c r="I445" s="1" t="str">
        <f ca="1">IF(OR(historyTags!I445="white",historyTags!I445="yellow",historyTags!I445="grey"),IF('Currently Exported 2'!I445=1, "have", "missing"),IF('Currently Exported 2'!I445=1, "extra", "ignore"))</f>
        <v>extra</v>
      </c>
      <c r="J445" s="1" t="str">
        <f ca="1">IF(OR(historyTags!J445="white",historyTags!J445="yellow",historyTags!J445="grey"),IF('Currently Exported 2'!J445=1, "have", "missing"),IF('Currently Exported 2'!J445=1, "extra", "ignore"))</f>
        <v>extra</v>
      </c>
      <c r="K445" s="1" t="str">
        <f ca="1">IF(OR(historyTags!K445="white",historyTags!K445="yellow",historyTags!K445="grey"),IF('Currently Exported 2'!K445=1, "have", "missing"),IF('Currently Exported 2'!K445=1, "extra", "ignore"))</f>
        <v>extra</v>
      </c>
      <c r="L445" s="1" t="str">
        <f ca="1">IF(OR(historyTags!L445="white",historyTags!L445="yellow",historyTags!L445="grey"),IF('Currently Exported 2'!L445=1, "have", "missing"),IF('Currently Exported 2'!L445=1, "extra", "ignore"))</f>
        <v>extra</v>
      </c>
      <c r="M445" s="1" t="str">
        <f ca="1">IF(OR(historyTags!M445="white",historyTags!M445="yellow",historyTags!M445="grey"),IF('Currently Exported 2'!M445=1, "have", "missing"),IF('Currently Exported 2'!M445=1, "extra", "ignore"))</f>
        <v>extra</v>
      </c>
      <c r="N445" s="1" t="str">
        <f ca="1">IF(OR(historyTags!N445="white",historyTags!N445="yellow",historyTags!N445="grey"),IF('Currently Exported 2'!N445=1, "have", "missing"),IF('Currently Exported 2'!N445=1, "extra", "ignore"))</f>
        <v>extra</v>
      </c>
      <c r="O445" s="1" t="str">
        <f ca="1">IF(OR(historyTags!O445="white",historyTags!O445="yellow",historyTags!O445="grey"),IF('Currently Exported 2'!O445=1, "have", "missing"),IF('Currently Exported 2'!O445=1, "extra", "ignore"))</f>
        <v>extra</v>
      </c>
      <c r="P445" s="1" t="str">
        <f ca="1">IF(OR(historyTags!P445="white",historyTags!P445="yellow",historyTags!P445="grey"),IF('Currently Exported 2'!P445=1, "have", "missing"),IF('Currently Exported 2'!P445=1, "extra", "ignore"))</f>
        <v>ignore</v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IF(OR(historyTags!B446="white",historyTags!B446="yellow",historyTags!B446="grey"),IF('Currently Exported 2'!B446=1, "have", "missing"),IF('Currently Exported 2'!B446=1, "extra", "ignore"))</f>
        <v>ignore</v>
      </c>
      <c r="C446" s="1" t="str">
        <f ca="1">IF(OR(historyTags!C446="white",historyTags!C446="yellow",historyTags!C446="grey"),IF('Currently Exported 2'!C446=1, "have", "missing"),IF('Currently Exported 2'!C446=1, "extra", "ignore"))</f>
        <v>ignore</v>
      </c>
      <c r="D446" s="1" t="str">
        <f ca="1">IF(OR(historyTags!D446="white",historyTags!D446="yellow",historyTags!D446="grey"),IF('Currently Exported 2'!D446=1, "have", "missing"),IF('Currently Exported 2'!D446=1, "extra", "ignore"))</f>
        <v>extra</v>
      </c>
      <c r="E446" s="1" t="str">
        <f ca="1">IF(OR(historyTags!E446="white",historyTags!E446="yellow",historyTags!E446="grey"),IF('Currently Exported 2'!E446=1, "have", "missing"),IF('Currently Exported 2'!E446=1, "extra", "ignore"))</f>
        <v>extra</v>
      </c>
      <c r="F446" s="1" t="str">
        <f ca="1">IF(OR(historyTags!F446="white",historyTags!F446="yellow",historyTags!F446="grey"),IF('Currently Exported 2'!F446=1, "have", "missing"),IF('Currently Exported 2'!F446=1, "extra", "ignore"))</f>
        <v>extra</v>
      </c>
      <c r="G446" s="1" t="str">
        <f ca="1">IF(OR(historyTags!G446="white",historyTags!G446="yellow",historyTags!G446="grey"),IF('Currently Exported 2'!G446=1, "have", "missing"),IF('Currently Exported 2'!G446=1, "extra", "ignore"))</f>
        <v>extra</v>
      </c>
      <c r="H446" s="1" t="str">
        <f ca="1">IF(OR(historyTags!H446="white",historyTags!H446="yellow",historyTags!H446="grey"),IF('Currently Exported 2'!H446=1, "have", "missing"),IF('Currently Exported 2'!H446=1, "extra", "ignore"))</f>
        <v>extra</v>
      </c>
      <c r="I446" s="1" t="str">
        <f ca="1">IF(OR(historyTags!I446="white",historyTags!I446="yellow",historyTags!I446="grey"),IF('Currently Exported 2'!I446=1, "have", "missing"),IF('Currently Exported 2'!I446=1, "extra", "ignore"))</f>
        <v>extra</v>
      </c>
      <c r="J446" s="1" t="str">
        <f ca="1">IF(OR(historyTags!J446="white",historyTags!J446="yellow",historyTags!J446="grey"),IF('Currently Exported 2'!J446=1, "have", "missing"),IF('Currently Exported 2'!J446=1, "extra", "ignore"))</f>
        <v>extra</v>
      </c>
      <c r="K446" s="1" t="str">
        <f ca="1">IF(OR(historyTags!K446="white",historyTags!K446="yellow",historyTags!K446="grey"),IF('Currently Exported 2'!K446=1, "have", "missing"),IF('Currently Exported 2'!K446=1, "extra", "ignore"))</f>
        <v>extra</v>
      </c>
      <c r="L446" s="1" t="str">
        <f ca="1">IF(OR(historyTags!L446="white",historyTags!L446="yellow",historyTags!L446="grey"),IF('Currently Exported 2'!L446=1, "have", "missing"),IF('Currently Exported 2'!L446=1, "extra", "ignore"))</f>
        <v>extra</v>
      </c>
      <c r="M446" s="1" t="str">
        <f ca="1">IF(OR(historyTags!M446="white",historyTags!M446="yellow",historyTags!M446="grey"),IF('Currently Exported 2'!M446=1, "have", "missing"),IF('Currently Exported 2'!M446=1, "extra", "ignore"))</f>
        <v>extra</v>
      </c>
      <c r="N446" s="1" t="str">
        <f ca="1">IF(OR(historyTags!N446="white",historyTags!N446="yellow",historyTags!N446="grey"),IF('Currently Exported 2'!N446=1, "have", "missing"),IF('Currently Exported 2'!N446=1, "extra", "ignore"))</f>
        <v>extra</v>
      </c>
      <c r="O446" s="1" t="str">
        <f ca="1">IF(OR(historyTags!O446="white",historyTags!O446="yellow",historyTags!O446="grey"),IF('Currently Exported 2'!O446=1, "have", "missing"),IF('Currently Exported 2'!O446=1, "extra", "ignore"))</f>
        <v>extra</v>
      </c>
      <c r="P446" s="1" t="str">
        <f ca="1">IF(OR(historyTags!P446="white",historyTags!P446="yellow",historyTags!P446="grey"),IF('Currently Exported 2'!P446=1, "have", "missing"),IF('Currently Exported 2'!P446=1, "extra", "ignore"))</f>
        <v>ignore</v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IF(OR(historyTags!B447="white",historyTags!B447="yellow",historyTags!B447="grey"),IF('Currently Exported 2'!B447=1, "have", "missing"),IF('Currently Exported 2'!B447=1, "extra", "ignore"))</f>
        <v>ignore</v>
      </c>
      <c r="C447" s="1" t="str">
        <f ca="1">IF(OR(historyTags!C447="white",historyTags!C447="yellow",historyTags!C447="grey"),IF('Currently Exported 2'!C447=1, "have", "missing"),IF('Currently Exported 2'!C447=1, "extra", "ignore"))</f>
        <v>ignore</v>
      </c>
      <c r="D447" s="1" t="str">
        <f ca="1">IF(OR(historyTags!D447="white",historyTags!D447="yellow",historyTags!D447="grey"),IF('Currently Exported 2'!D447=1, "have", "missing"),IF('Currently Exported 2'!D447=1, "extra", "ignore"))</f>
        <v>ignore</v>
      </c>
      <c r="E447" s="1" t="str">
        <f ca="1">IF(OR(historyTags!E447="white",historyTags!E447="yellow",historyTags!E447="grey"),IF('Currently Exported 2'!E447=1, "have", "missing"),IF('Currently Exported 2'!E447=1, "extra", "ignore"))</f>
        <v>ignore</v>
      </c>
      <c r="F447" s="1" t="str">
        <f ca="1">IF(OR(historyTags!F447="white",historyTags!F447="yellow",historyTags!F447="grey"),IF('Currently Exported 2'!F447=1, "have", "missing"),IF('Currently Exported 2'!F447=1, "extra", "ignore"))</f>
        <v>ignore</v>
      </c>
      <c r="G447" s="1" t="str">
        <f ca="1">IF(OR(historyTags!G447="white",historyTags!G447="yellow",historyTags!G447="grey"),IF('Currently Exported 2'!G447=1, "have", "missing"),IF('Currently Exported 2'!G447=1, "extra", "ignore"))</f>
        <v>ignore</v>
      </c>
      <c r="H447" s="1" t="str">
        <f ca="1">IF(OR(historyTags!H447="white",historyTags!H447="yellow",historyTags!H447="grey"),IF('Currently Exported 2'!H447=1, "have", "missing"),IF('Currently Exported 2'!H447=1, "extra", "ignore"))</f>
        <v>ignore</v>
      </c>
      <c r="I447" s="1" t="str">
        <f ca="1">IF(OR(historyTags!I447="white",historyTags!I447="yellow",historyTags!I447="grey"),IF('Currently Exported 2'!I447=1, "have", "missing"),IF('Currently Exported 2'!I447=1, "extra", "ignore"))</f>
        <v>ignore</v>
      </c>
      <c r="J447" s="1" t="str">
        <f ca="1">IF(OR(historyTags!J447="white",historyTags!J447="yellow",historyTags!J447="grey"),IF('Currently Exported 2'!J447=1, "have", "missing"),IF('Currently Exported 2'!J447=1, "extra", "ignore"))</f>
        <v>ignore</v>
      </c>
      <c r="K447" s="1" t="str">
        <f ca="1">IF(OR(historyTags!K447="white",historyTags!K447="yellow",historyTags!K447="grey"),IF('Currently Exported 2'!K447=1, "have", "missing"),IF('Currently Exported 2'!K447=1, "extra", "ignore"))</f>
        <v>ignore</v>
      </c>
      <c r="L447" s="1" t="str">
        <f ca="1">IF(OR(historyTags!L447="white",historyTags!L447="yellow",historyTags!L447="grey"),IF('Currently Exported 2'!L447=1, "have", "missing"),IF('Currently Exported 2'!L447=1, "extra", "ignore"))</f>
        <v>ignore</v>
      </c>
      <c r="M447" s="1" t="str">
        <f ca="1">IF(OR(historyTags!M447="white",historyTags!M447="yellow",historyTags!M447="grey"),IF('Currently Exported 2'!M447=1, "have", "missing"),IF('Currently Exported 2'!M447=1, "extra", "ignore"))</f>
        <v>ignore</v>
      </c>
      <c r="N447" s="1" t="str">
        <f ca="1">IF(OR(historyTags!N447="white",historyTags!N447="yellow",historyTags!N447="grey"),IF('Currently Exported 2'!N447=1, "have", "missing"),IF('Currently Exported 2'!N447=1, "extra", "ignore"))</f>
        <v>ignore</v>
      </c>
      <c r="O447" s="1" t="str">
        <f ca="1">IF(OR(historyTags!O447="white",historyTags!O447="yellow",historyTags!O447="grey"),IF('Currently Exported 2'!O447=1, "have", "missing"),IF('Currently Exported 2'!O447=1, "extra", "ignore"))</f>
        <v>ignore</v>
      </c>
      <c r="P447" s="1" t="str">
        <f ca="1">IF(OR(historyTags!P447="white",historyTags!P447="yellow",historyTags!P447="grey"),IF('Currently Exported 2'!P447=1, "have", "missing"),IF('Currently Exported 2'!P447=1, "extra", "ignore"))</f>
        <v>ignore</v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IF(OR(historyTags!B448="white",historyTags!B448="yellow",historyTags!B448="grey"),IF('Currently Exported 2'!B448=1, "have", "missing"),IF('Currently Exported 2'!B448=1, "extra", "ignore"))</f>
        <v>ignore</v>
      </c>
      <c r="C448" s="1" t="str">
        <f ca="1">IF(OR(historyTags!C448="white",historyTags!C448="yellow",historyTags!C448="grey"),IF('Currently Exported 2'!C448=1, "have", "missing"),IF('Currently Exported 2'!C448=1, "extra", "ignore"))</f>
        <v>ignore</v>
      </c>
      <c r="D448" s="1" t="str">
        <f ca="1">IF(OR(historyTags!D448="white",historyTags!D448="yellow",historyTags!D448="grey"),IF('Currently Exported 2'!D448=1, "have", "missing"),IF('Currently Exported 2'!D448=1, "extra", "ignore"))</f>
        <v>ignore</v>
      </c>
      <c r="E448" s="1" t="str">
        <f ca="1">IF(OR(historyTags!E448="white",historyTags!E448="yellow",historyTags!E448="grey"),IF('Currently Exported 2'!E448=1, "have", "missing"),IF('Currently Exported 2'!E448=1, "extra", "ignore"))</f>
        <v>ignore</v>
      </c>
      <c r="F448" s="1" t="str">
        <f ca="1">IF(OR(historyTags!F448="white",historyTags!F448="yellow",historyTags!F448="grey"),IF('Currently Exported 2'!F448=1, "have", "missing"),IF('Currently Exported 2'!F448=1, "extra", "ignore"))</f>
        <v>ignore</v>
      </c>
      <c r="G448" s="1" t="str">
        <f ca="1">IF(OR(historyTags!G448="white",historyTags!G448="yellow",historyTags!G448="grey"),IF('Currently Exported 2'!G448=1, "have", "missing"),IF('Currently Exported 2'!G448=1, "extra", "ignore"))</f>
        <v>ignore</v>
      </c>
      <c r="H448" s="1" t="str">
        <f ca="1">IF(OR(historyTags!H448="white",historyTags!H448="yellow",historyTags!H448="grey"),IF('Currently Exported 2'!H448=1, "have", "missing"),IF('Currently Exported 2'!H448=1, "extra", "ignore"))</f>
        <v>ignore</v>
      </c>
      <c r="I448" s="1" t="str">
        <f ca="1">IF(OR(historyTags!I448="white",historyTags!I448="yellow",historyTags!I448="grey"),IF('Currently Exported 2'!I448=1, "have", "missing"),IF('Currently Exported 2'!I448=1, "extra", "ignore"))</f>
        <v>ignore</v>
      </c>
      <c r="J448" s="1" t="str">
        <f ca="1">IF(OR(historyTags!J448="white",historyTags!J448="yellow",historyTags!J448="grey"),IF('Currently Exported 2'!J448=1, "have", "missing"),IF('Currently Exported 2'!J448=1, "extra", "ignore"))</f>
        <v>ignore</v>
      </c>
      <c r="K448" s="1" t="str">
        <f ca="1">IF(OR(historyTags!K448="white",historyTags!K448="yellow",historyTags!K448="grey"),IF('Currently Exported 2'!K448=1, "have", "missing"),IF('Currently Exported 2'!K448=1, "extra", "ignore"))</f>
        <v>ignore</v>
      </c>
      <c r="L448" s="1" t="str">
        <f ca="1">IF(OR(historyTags!L448="white",historyTags!L448="yellow",historyTags!L448="grey"),IF('Currently Exported 2'!L448=1, "have", "missing"),IF('Currently Exported 2'!L448=1, "extra", "ignore"))</f>
        <v>ignore</v>
      </c>
      <c r="M448" s="1" t="str">
        <f ca="1">IF(OR(historyTags!M448="white",historyTags!M448="yellow",historyTags!M448="grey"),IF('Currently Exported 2'!M448=1, "have", "missing"),IF('Currently Exported 2'!M448=1, "extra", "ignore"))</f>
        <v>ignore</v>
      </c>
      <c r="N448" s="1" t="str">
        <f ca="1">IF(OR(historyTags!N448="white",historyTags!N448="yellow",historyTags!N448="grey"),IF('Currently Exported 2'!N448=1, "have", "missing"),IF('Currently Exported 2'!N448=1, "extra", "ignore"))</f>
        <v>ignore</v>
      </c>
      <c r="O448" s="1" t="str">
        <f ca="1">IF(OR(historyTags!O448="white",historyTags!O448="yellow",historyTags!O448="grey"),IF('Currently Exported 2'!O448=1, "have", "missing"),IF('Currently Exported 2'!O448=1, "extra", "ignore"))</f>
        <v>ignore</v>
      </c>
      <c r="P448" s="1" t="str">
        <f ca="1">IF(OR(historyTags!P448="white",historyTags!P448="yellow",historyTags!P448="grey"),IF('Currently Exported 2'!P448=1, "have", "missing"),IF('Currently Exported 2'!P448=1, "extra", "ignore"))</f>
        <v>ignore</v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IF(OR(historyTags!B449="white",historyTags!B449="yellow",historyTags!B449="grey"),IF('Currently Exported 2'!B449=1, "have", "missing"),IF('Currently Exported 2'!B449=1, "extra", "ignore"))</f>
        <v>ignore</v>
      </c>
      <c r="C449" s="1" t="str">
        <f ca="1">IF(OR(historyTags!C449="white",historyTags!C449="yellow",historyTags!C449="grey"),IF('Currently Exported 2'!C449=1, "have", "missing"),IF('Currently Exported 2'!C449=1, "extra", "ignore"))</f>
        <v>ignore</v>
      </c>
      <c r="D449" s="1" t="str">
        <f ca="1">IF(OR(historyTags!D449="white",historyTags!D449="yellow",historyTags!D449="grey"),IF('Currently Exported 2'!D449=1, "have", "missing"),IF('Currently Exported 2'!D449=1, "extra", "ignore"))</f>
        <v>ignore</v>
      </c>
      <c r="E449" s="1" t="str">
        <f ca="1">IF(OR(historyTags!E449="white",historyTags!E449="yellow",historyTags!E449="grey"),IF('Currently Exported 2'!E449=1, "have", "missing"),IF('Currently Exported 2'!E449=1, "extra", "ignore"))</f>
        <v>ignore</v>
      </c>
      <c r="F449" s="1" t="str">
        <f ca="1">IF(OR(historyTags!F449="white",historyTags!F449="yellow",historyTags!F449="grey"),IF('Currently Exported 2'!F449=1, "have", "missing"),IF('Currently Exported 2'!F449=1, "extra", "ignore"))</f>
        <v>ignore</v>
      </c>
      <c r="G449" s="1" t="str">
        <f ca="1">IF(OR(historyTags!G449="white",historyTags!G449="yellow",historyTags!G449="grey"),IF('Currently Exported 2'!G449=1, "have", "missing"),IF('Currently Exported 2'!G449=1, "extra", "ignore"))</f>
        <v>ignore</v>
      </c>
      <c r="H449" s="1" t="str">
        <f ca="1">IF(OR(historyTags!H449="white",historyTags!H449="yellow",historyTags!H449="grey"),IF('Currently Exported 2'!H449=1, "have", "missing"),IF('Currently Exported 2'!H449=1, "extra", "ignore"))</f>
        <v>ignore</v>
      </c>
      <c r="I449" s="1" t="str">
        <f ca="1">IF(OR(historyTags!I449="white",historyTags!I449="yellow",historyTags!I449="grey"),IF('Currently Exported 2'!I449=1, "have", "missing"),IF('Currently Exported 2'!I449=1, "extra", "ignore"))</f>
        <v>ignore</v>
      </c>
      <c r="J449" s="1" t="str">
        <f ca="1">IF(OR(historyTags!J449="white",historyTags!J449="yellow",historyTags!J449="grey"),IF('Currently Exported 2'!J449=1, "have", "missing"),IF('Currently Exported 2'!J449=1, "extra", "ignore"))</f>
        <v>ignore</v>
      </c>
      <c r="K449" s="1" t="str">
        <f ca="1">IF(OR(historyTags!K449="white",historyTags!K449="yellow",historyTags!K449="grey"),IF('Currently Exported 2'!K449=1, "have", "missing"),IF('Currently Exported 2'!K449=1, "extra", "ignore"))</f>
        <v>ignore</v>
      </c>
      <c r="L449" s="1" t="str">
        <f ca="1">IF(OR(historyTags!L449="white",historyTags!L449="yellow",historyTags!L449="grey"),IF('Currently Exported 2'!L449=1, "have", "missing"),IF('Currently Exported 2'!L449=1, "extra", "ignore"))</f>
        <v>ignore</v>
      </c>
      <c r="M449" s="1" t="str">
        <f ca="1">IF(OR(historyTags!M449="white",historyTags!M449="yellow",historyTags!M449="grey"),IF('Currently Exported 2'!M449=1, "have", "missing"),IF('Currently Exported 2'!M449=1, "extra", "ignore"))</f>
        <v>ignore</v>
      </c>
      <c r="N449" s="1" t="str">
        <f ca="1">IF(OR(historyTags!N449="white",historyTags!N449="yellow",historyTags!N449="grey"),IF('Currently Exported 2'!N449=1, "have", "missing"),IF('Currently Exported 2'!N449=1, "extra", "ignore"))</f>
        <v>ignore</v>
      </c>
      <c r="O449" s="1" t="str">
        <f ca="1">IF(OR(historyTags!O449="white",historyTags!O449="yellow",historyTags!O449="grey"),IF('Currently Exported 2'!O449=1, "have", "missing"),IF('Currently Exported 2'!O449=1, "extra", "ignore"))</f>
        <v>ignore</v>
      </c>
      <c r="P449" s="1" t="str">
        <f ca="1">IF(OR(historyTags!P449="white",historyTags!P449="yellow",historyTags!P449="grey"),IF('Currently Exported 2'!P449=1, "have", "missing"),IF('Currently Exported 2'!P449=1, "extra", "ignore"))</f>
        <v>ignore</v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IF(OR(historyTags!B450="white",historyTags!B450="yellow",historyTags!B450="grey"),IF('Currently Exported 2'!B450=1, "have", "missing"),IF('Currently Exported 2'!B450=1, "extra", "ignore"))</f>
        <v>ignore</v>
      </c>
      <c r="C450" s="1" t="str">
        <f ca="1">IF(OR(historyTags!C450="white",historyTags!C450="yellow",historyTags!C450="grey"),IF('Currently Exported 2'!C450=1, "have", "missing"),IF('Currently Exported 2'!C450=1, "extra", "ignore"))</f>
        <v>ignore</v>
      </c>
      <c r="D450" s="1" t="str">
        <f ca="1">IF(OR(historyTags!D450="white",historyTags!D450="yellow",historyTags!D450="grey"),IF('Currently Exported 2'!D450=1, "have", "missing"),IF('Currently Exported 2'!D450=1, "extra", "ignore"))</f>
        <v>extra</v>
      </c>
      <c r="E450" s="1" t="str">
        <f ca="1">IF(OR(historyTags!E450="white",historyTags!E450="yellow",historyTags!E450="grey"),IF('Currently Exported 2'!E450=1, "have", "missing"),IF('Currently Exported 2'!E450=1, "extra", "ignore"))</f>
        <v>extra</v>
      </c>
      <c r="F450" s="1" t="str">
        <f ca="1">IF(OR(historyTags!F450="white",historyTags!F450="yellow",historyTags!F450="grey"),IF('Currently Exported 2'!F450=1, "have", "missing"),IF('Currently Exported 2'!F450=1, "extra", "ignore"))</f>
        <v>extra</v>
      </c>
      <c r="G450" s="1" t="str">
        <f ca="1">IF(OR(historyTags!G450="white",historyTags!G450="yellow",historyTags!G450="grey"),IF('Currently Exported 2'!G450=1, "have", "missing"),IF('Currently Exported 2'!G450=1, "extra", "ignore"))</f>
        <v>extra</v>
      </c>
      <c r="H450" s="1" t="str">
        <f ca="1">IF(OR(historyTags!H450="white",historyTags!H450="yellow",historyTags!H450="grey"),IF('Currently Exported 2'!H450=1, "have", "missing"),IF('Currently Exported 2'!H450=1, "extra", "ignore"))</f>
        <v>extra</v>
      </c>
      <c r="I450" s="1" t="str">
        <f ca="1">IF(OR(historyTags!I450="white",historyTags!I450="yellow",historyTags!I450="grey"),IF('Currently Exported 2'!I450=1, "have", "missing"),IF('Currently Exported 2'!I450=1, "extra", "ignore"))</f>
        <v>extra</v>
      </c>
      <c r="J450" s="1" t="str">
        <f ca="1">IF(OR(historyTags!J450="white",historyTags!J450="yellow",historyTags!J450="grey"),IF('Currently Exported 2'!J450=1, "have", "missing"),IF('Currently Exported 2'!J450=1, "extra", "ignore"))</f>
        <v>extra</v>
      </c>
      <c r="K450" s="1" t="str">
        <f ca="1">IF(OR(historyTags!K450="white",historyTags!K450="yellow",historyTags!K450="grey"),IF('Currently Exported 2'!K450=1, "have", "missing"),IF('Currently Exported 2'!K450=1, "extra", "ignore"))</f>
        <v>extra</v>
      </c>
      <c r="L450" s="1" t="str">
        <f ca="1">IF(OR(historyTags!L450="white",historyTags!L450="yellow",historyTags!L450="grey"),IF('Currently Exported 2'!L450=1, "have", "missing"),IF('Currently Exported 2'!L450=1, "extra", "ignore"))</f>
        <v>extra</v>
      </c>
      <c r="M450" s="1" t="str">
        <f ca="1">IF(OR(historyTags!M450="white",historyTags!M450="yellow",historyTags!M450="grey"),IF('Currently Exported 2'!M450=1, "have", "missing"),IF('Currently Exported 2'!M450=1, "extra", "ignore"))</f>
        <v>extra</v>
      </c>
      <c r="N450" s="1" t="str">
        <f ca="1">IF(OR(historyTags!N450="white",historyTags!N450="yellow",historyTags!N450="grey"),IF('Currently Exported 2'!N450=1, "have", "missing"),IF('Currently Exported 2'!N450=1, "extra", "ignore"))</f>
        <v>extra</v>
      </c>
      <c r="O450" s="1" t="str">
        <f ca="1">IF(OR(historyTags!O450="white",historyTags!O450="yellow",historyTags!O450="grey"),IF('Currently Exported 2'!O450=1, "have", "missing"),IF('Currently Exported 2'!O450=1, "extra", "ignore"))</f>
        <v>extra</v>
      </c>
      <c r="P450" s="1" t="str">
        <f ca="1">IF(OR(historyTags!P450="white",historyTags!P450="yellow",historyTags!P450="grey"),IF('Currently Exported 2'!P450=1, "have", "missing"),IF('Currently Exported 2'!P450=1, "extra", "ignore"))</f>
        <v>ignore</v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IF(OR(historyTags!B451="white",historyTags!B451="yellow",historyTags!B451="grey"),IF('Currently Exported 2'!B451=1, "have", "missing"),IF('Currently Exported 2'!B451=1, "extra", "ignore"))</f>
        <v>ignore</v>
      </c>
      <c r="C451" s="1" t="str">
        <f ca="1">IF(OR(historyTags!C451="white",historyTags!C451="yellow",historyTags!C451="grey"),IF('Currently Exported 2'!C451=1, "have", "missing"),IF('Currently Exported 2'!C451=1, "extra", "ignore"))</f>
        <v>ignore</v>
      </c>
      <c r="D451" s="1" t="str">
        <f ca="1">IF(OR(historyTags!D451="white",historyTags!D451="yellow",historyTags!D451="grey"),IF('Currently Exported 2'!D451=1, "have", "missing"),IF('Currently Exported 2'!D451=1, "extra", "ignore"))</f>
        <v>ignore</v>
      </c>
      <c r="E451" s="1" t="str">
        <f ca="1">IF(OR(historyTags!E451="white",historyTags!E451="yellow",historyTags!E451="grey"),IF('Currently Exported 2'!E451=1, "have", "missing"),IF('Currently Exported 2'!E451=1, "extra", "ignore"))</f>
        <v>ignore</v>
      </c>
      <c r="F451" s="1" t="str">
        <f ca="1">IF(OR(historyTags!F451="white",historyTags!F451="yellow",historyTags!F451="grey"),IF('Currently Exported 2'!F451=1, "have", "missing"),IF('Currently Exported 2'!F451=1, "extra", "ignore"))</f>
        <v>ignore</v>
      </c>
      <c r="G451" s="1" t="str">
        <f ca="1">IF(OR(historyTags!G451="white",historyTags!G451="yellow",historyTags!G451="grey"),IF('Currently Exported 2'!G451=1, "have", "missing"),IF('Currently Exported 2'!G451=1, "extra", "ignore"))</f>
        <v>ignore</v>
      </c>
      <c r="H451" s="1" t="str">
        <f ca="1">IF(OR(historyTags!H451="white",historyTags!H451="yellow",historyTags!H451="grey"),IF('Currently Exported 2'!H451=1, "have", "missing"),IF('Currently Exported 2'!H451=1, "extra", "ignore"))</f>
        <v>ignore</v>
      </c>
      <c r="I451" s="1" t="str">
        <f ca="1">IF(OR(historyTags!I451="white",historyTags!I451="yellow",historyTags!I451="grey"),IF('Currently Exported 2'!I451=1, "have", "missing"),IF('Currently Exported 2'!I451=1, "extra", "ignore"))</f>
        <v>ignore</v>
      </c>
      <c r="J451" s="1" t="str">
        <f ca="1">IF(OR(historyTags!J451="white",historyTags!J451="yellow",historyTags!J451="grey"),IF('Currently Exported 2'!J451=1, "have", "missing"),IF('Currently Exported 2'!J451=1, "extra", "ignore"))</f>
        <v>ignore</v>
      </c>
      <c r="K451" s="1" t="str">
        <f ca="1">IF(OR(historyTags!K451="white",historyTags!K451="yellow",historyTags!K451="grey"),IF('Currently Exported 2'!K451=1, "have", "missing"),IF('Currently Exported 2'!K451=1, "extra", "ignore"))</f>
        <v>ignore</v>
      </c>
      <c r="L451" s="1" t="str">
        <f ca="1">IF(OR(historyTags!L451="white",historyTags!L451="yellow",historyTags!L451="grey"),IF('Currently Exported 2'!L451=1, "have", "missing"),IF('Currently Exported 2'!L451=1, "extra", "ignore"))</f>
        <v>ignore</v>
      </c>
      <c r="M451" s="1" t="str">
        <f ca="1">IF(OR(historyTags!M451="white",historyTags!M451="yellow",historyTags!M451="grey"),IF('Currently Exported 2'!M451=1, "have", "missing"),IF('Currently Exported 2'!M451=1, "extra", "ignore"))</f>
        <v>ignore</v>
      </c>
      <c r="N451" s="1" t="str">
        <f ca="1">IF(OR(historyTags!N451="white",historyTags!N451="yellow",historyTags!N451="grey"),IF('Currently Exported 2'!N451=1, "have", "missing"),IF('Currently Exported 2'!N451=1, "extra", "ignore"))</f>
        <v>ignore</v>
      </c>
      <c r="O451" s="1" t="str">
        <f ca="1">IF(OR(historyTags!O451="white",historyTags!O451="yellow",historyTags!O451="grey"),IF('Currently Exported 2'!O451=1, "have", "missing"),IF('Currently Exported 2'!O451=1, "extra", "ignore"))</f>
        <v>ignore</v>
      </c>
      <c r="P451" s="1" t="str">
        <f ca="1">IF(OR(historyTags!P451="white",historyTags!P451="yellow",historyTags!P451="grey"),IF('Currently Exported 2'!P451=1, "have", "missing"),IF('Currently Exported 2'!P451=1, "extra", "ignore"))</f>
        <v>ignore</v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IF(OR(historyTags!B452="white",historyTags!B452="yellow",historyTags!B452="grey"),IF('Currently Exported 2'!B452=1, "have", "missing"),IF('Currently Exported 2'!B452=1, "extra", "ignore"))</f>
        <v>ignore</v>
      </c>
      <c r="C452" s="1" t="str">
        <f ca="1">IF(OR(historyTags!C452="white",historyTags!C452="yellow",historyTags!C452="grey"),IF('Currently Exported 2'!C452=1, "have", "missing"),IF('Currently Exported 2'!C452=1, "extra", "ignore"))</f>
        <v>ignore</v>
      </c>
      <c r="D452" s="1" t="str">
        <f ca="1">IF(OR(historyTags!D452="white",historyTags!D452="yellow",historyTags!D452="grey"),IF('Currently Exported 2'!D452=1, "have", "missing"),IF('Currently Exported 2'!D452=1, "extra", "ignore"))</f>
        <v>ignore</v>
      </c>
      <c r="E452" s="1" t="str">
        <f ca="1">IF(OR(historyTags!E452="white",historyTags!E452="yellow",historyTags!E452="grey"),IF('Currently Exported 2'!E452=1, "have", "missing"),IF('Currently Exported 2'!E452=1, "extra", "ignore"))</f>
        <v>ignore</v>
      </c>
      <c r="F452" s="1" t="str">
        <f ca="1">IF(OR(historyTags!F452="white",historyTags!F452="yellow",historyTags!F452="grey"),IF('Currently Exported 2'!F452=1, "have", "missing"),IF('Currently Exported 2'!F452=1, "extra", "ignore"))</f>
        <v>ignore</v>
      </c>
      <c r="G452" s="1" t="str">
        <f ca="1">IF(OR(historyTags!G452="white",historyTags!G452="yellow",historyTags!G452="grey"),IF('Currently Exported 2'!G452=1, "have", "missing"),IF('Currently Exported 2'!G452=1, "extra", "ignore"))</f>
        <v>ignore</v>
      </c>
      <c r="H452" s="1" t="str">
        <f ca="1">IF(OR(historyTags!H452="white",historyTags!H452="yellow",historyTags!H452="grey"),IF('Currently Exported 2'!H452=1, "have", "missing"),IF('Currently Exported 2'!H452=1, "extra", "ignore"))</f>
        <v>ignore</v>
      </c>
      <c r="I452" s="1" t="str">
        <f ca="1">IF(OR(historyTags!I452="white",historyTags!I452="yellow",historyTags!I452="grey"),IF('Currently Exported 2'!I452=1, "have", "missing"),IF('Currently Exported 2'!I452=1, "extra", "ignore"))</f>
        <v>ignore</v>
      </c>
      <c r="J452" s="1" t="str">
        <f ca="1">IF(OR(historyTags!J452="white",historyTags!J452="yellow",historyTags!J452="grey"),IF('Currently Exported 2'!J452=1, "have", "missing"),IF('Currently Exported 2'!J452=1, "extra", "ignore"))</f>
        <v>ignore</v>
      </c>
      <c r="K452" s="1" t="str">
        <f ca="1">IF(OR(historyTags!K452="white",historyTags!K452="yellow",historyTags!K452="grey"),IF('Currently Exported 2'!K452=1, "have", "missing"),IF('Currently Exported 2'!K452=1, "extra", "ignore"))</f>
        <v>ignore</v>
      </c>
      <c r="L452" s="1" t="str">
        <f ca="1">IF(OR(historyTags!L452="white",historyTags!L452="yellow",historyTags!L452="grey"),IF('Currently Exported 2'!L452=1, "have", "missing"),IF('Currently Exported 2'!L452=1, "extra", "ignore"))</f>
        <v>ignore</v>
      </c>
      <c r="M452" s="1" t="str">
        <f ca="1">IF(OR(historyTags!M452="white",historyTags!M452="yellow",historyTags!M452="grey"),IF('Currently Exported 2'!M452=1, "have", "missing"),IF('Currently Exported 2'!M452=1, "extra", "ignore"))</f>
        <v>ignore</v>
      </c>
      <c r="N452" s="1" t="str">
        <f ca="1">IF(OR(historyTags!N452="white",historyTags!N452="yellow",historyTags!N452="grey"),IF('Currently Exported 2'!N452=1, "have", "missing"),IF('Currently Exported 2'!N452=1, "extra", "ignore"))</f>
        <v>ignore</v>
      </c>
      <c r="O452" s="1" t="str">
        <f ca="1">IF(OR(historyTags!O452="white",historyTags!O452="yellow",historyTags!O452="grey"),IF('Currently Exported 2'!O452=1, "have", "missing"),IF('Currently Exported 2'!O452=1, "extra", "ignore"))</f>
        <v>ignore</v>
      </c>
      <c r="P452" s="1" t="str">
        <f ca="1">IF(OR(historyTags!P452="white",historyTags!P452="yellow",historyTags!P452="grey"),IF('Currently Exported 2'!P452=1, "have", "missing"),IF('Currently Exported 2'!P452=1, "extra", "ignore"))</f>
        <v>ignore</v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IF(OR(historyTags!B453="white",historyTags!B453="yellow",historyTags!B453="grey"),IF('Currently Exported 2'!B453=1, "have", "missing"),IF('Currently Exported 2'!B453=1, "extra", "ignore"))</f>
        <v>ignore</v>
      </c>
      <c r="C453" s="1" t="str">
        <f ca="1">IF(OR(historyTags!C453="white",historyTags!C453="yellow",historyTags!C453="grey"),IF('Currently Exported 2'!C453=1, "have", "missing"),IF('Currently Exported 2'!C453=1, "extra", "ignore"))</f>
        <v>ignore</v>
      </c>
      <c r="D453" s="1" t="str">
        <f ca="1">IF(OR(historyTags!D453="white",historyTags!D453="yellow",historyTags!D453="grey"),IF('Currently Exported 2'!D453=1, "have", "missing"),IF('Currently Exported 2'!D453=1, "extra", "ignore"))</f>
        <v>ignore</v>
      </c>
      <c r="E453" s="1" t="str">
        <f ca="1">IF(OR(historyTags!E453="white",historyTags!E453="yellow",historyTags!E453="grey"),IF('Currently Exported 2'!E453=1, "have", "missing"),IF('Currently Exported 2'!E453=1, "extra", "ignore"))</f>
        <v>ignore</v>
      </c>
      <c r="F453" s="1" t="str">
        <f ca="1">IF(OR(historyTags!F453="white",historyTags!F453="yellow",historyTags!F453="grey"),IF('Currently Exported 2'!F453=1, "have", "missing"),IF('Currently Exported 2'!F453=1, "extra", "ignore"))</f>
        <v>ignore</v>
      </c>
      <c r="G453" s="1" t="str">
        <f ca="1">IF(OR(historyTags!G453="white",historyTags!G453="yellow",historyTags!G453="grey"),IF('Currently Exported 2'!G453=1, "have", "missing"),IF('Currently Exported 2'!G453=1, "extra", "ignore"))</f>
        <v>ignore</v>
      </c>
      <c r="H453" s="1" t="str">
        <f ca="1">IF(OR(historyTags!H453="white",historyTags!H453="yellow",historyTags!H453="grey"),IF('Currently Exported 2'!H453=1, "have", "missing"),IF('Currently Exported 2'!H453=1, "extra", "ignore"))</f>
        <v>ignore</v>
      </c>
      <c r="I453" s="1" t="str">
        <f ca="1">IF(OR(historyTags!I453="white",historyTags!I453="yellow",historyTags!I453="grey"),IF('Currently Exported 2'!I453=1, "have", "missing"),IF('Currently Exported 2'!I453=1, "extra", "ignore"))</f>
        <v>ignore</v>
      </c>
      <c r="J453" s="1" t="str">
        <f ca="1">IF(OR(historyTags!J453="white",historyTags!J453="yellow",historyTags!J453="grey"),IF('Currently Exported 2'!J453=1, "have", "missing"),IF('Currently Exported 2'!J453=1, "extra", "ignore"))</f>
        <v>ignore</v>
      </c>
      <c r="K453" s="1" t="str">
        <f ca="1">IF(OR(historyTags!K453="white",historyTags!K453="yellow",historyTags!K453="grey"),IF('Currently Exported 2'!K453=1, "have", "missing"),IF('Currently Exported 2'!K453=1, "extra", "ignore"))</f>
        <v>ignore</v>
      </c>
      <c r="L453" s="1" t="str">
        <f ca="1">IF(OR(historyTags!L453="white",historyTags!L453="yellow",historyTags!L453="grey"),IF('Currently Exported 2'!L453=1, "have", "missing"),IF('Currently Exported 2'!L453=1, "extra", "ignore"))</f>
        <v>ignore</v>
      </c>
      <c r="M453" s="1" t="str">
        <f ca="1">IF(OR(historyTags!M453="white",historyTags!M453="yellow",historyTags!M453="grey"),IF('Currently Exported 2'!M453=1, "have", "missing"),IF('Currently Exported 2'!M453=1, "extra", "ignore"))</f>
        <v>ignore</v>
      </c>
      <c r="N453" s="1" t="str">
        <f ca="1">IF(OR(historyTags!N453="white",historyTags!N453="yellow",historyTags!N453="grey"),IF('Currently Exported 2'!N453=1, "have", "missing"),IF('Currently Exported 2'!N453=1, "extra", "ignore"))</f>
        <v>ignore</v>
      </c>
      <c r="O453" s="1" t="str">
        <f ca="1">IF(OR(historyTags!O453="white",historyTags!O453="yellow",historyTags!O453="grey"),IF('Currently Exported 2'!O453=1, "have", "missing"),IF('Currently Exported 2'!O453=1, "extra", "ignore"))</f>
        <v>ignore</v>
      </c>
      <c r="P453" s="1" t="str">
        <f ca="1">IF(OR(historyTags!P453="white",historyTags!P453="yellow",historyTags!P453="grey"),IF('Currently Exported 2'!P453=1, "have", "missing"),IF('Currently Exported 2'!P453=1, "extra", "ignore"))</f>
        <v>ignore</v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IF(OR(historyTags!B454="white",historyTags!B454="yellow",historyTags!B454="grey"),IF('Currently Exported 2'!B454=1, "have", "missing"),IF('Currently Exported 2'!B454=1, "extra", "ignore"))</f>
        <v>ignore</v>
      </c>
      <c r="C454" s="1" t="str">
        <f ca="1">IF(OR(historyTags!C454="white",historyTags!C454="yellow",historyTags!C454="grey"),IF('Currently Exported 2'!C454=1, "have", "missing"),IF('Currently Exported 2'!C454=1, "extra", "ignore"))</f>
        <v>ignore</v>
      </c>
      <c r="D454" s="1" t="str">
        <f ca="1">IF(OR(historyTags!D454="white",historyTags!D454="yellow",historyTags!D454="grey"),IF('Currently Exported 2'!D454=1, "have", "missing"),IF('Currently Exported 2'!D454=1, "extra", "ignore"))</f>
        <v>ignore</v>
      </c>
      <c r="E454" s="1" t="str">
        <f ca="1">IF(OR(historyTags!E454="white",historyTags!E454="yellow",historyTags!E454="grey"),IF('Currently Exported 2'!E454=1, "have", "missing"),IF('Currently Exported 2'!E454=1, "extra", "ignore"))</f>
        <v>ignore</v>
      </c>
      <c r="F454" s="1" t="str">
        <f ca="1">IF(OR(historyTags!F454="white",historyTags!F454="yellow",historyTags!F454="grey"),IF('Currently Exported 2'!F454=1, "have", "missing"),IF('Currently Exported 2'!F454=1, "extra", "ignore"))</f>
        <v>ignore</v>
      </c>
      <c r="G454" s="1" t="str">
        <f ca="1">IF(OR(historyTags!G454="white",historyTags!G454="yellow",historyTags!G454="grey"),IF('Currently Exported 2'!G454=1, "have", "missing"),IF('Currently Exported 2'!G454=1, "extra", "ignore"))</f>
        <v>ignore</v>
      </c>
      <c r="H454" s="1" t="str">
        <f ca="1">IF(OR(historyTags!H454="white",historyTags!H454="yellow",historyTags!H454="grey"),IF('Currently Exported 2'!H454=1, "have", "missing"),IF('Currently Exported 2'!H454=1, "extra", "ignore"))</f>
        <v>ignore</v>
      </c>
      <c r="I454" s="1" t="str">
        <f ca="1">IF(OR(historyTags!I454="white",historyTags!I454="yellow",historyTags!I454="grey"),IF('Currently Exported 2'!I454=1, "have", "missing"),IF('Currently Exported 2'!I454=1, "extra", "ignore"))</f>
        <v>ignore</v>
      </c>
      <c r="J454" s="1" t="str">
        <f ca="1">IF(OR(historyTags!J454="white",historyTags!J454="yellow",historyTags!J454="grey"),IF('Currently Exported 2'!J454=1, "have", "missing"),IF('Currently Exported 2'!J454=1, "extra", "ignore"))</f>
        <v>ignore</v>
      </c>
      <c r="K454" s="1" t="str">
        <f ca="1">IF(OR(historyTags!K454="white",historyTags!K454="yellow",historyTags!K454="grey"),IF('Currently Exported 2'!K454=1, "have", "missing"),IF('Currently Exported 2'!K454=1, "extra", "ignore"))</f>
        <v>ignore</v>
      </c>
      <c r="L454" s="1" t="str">
        <f ca="1">IF(OR(historyTags!L454="white",historyTags!L454="yellow",historyTags!L454="grey"),IF('Currently Exported 2'!L454=1, "have", "missing"),IF('Currently Exported 2'!L454=1, "extra", "ignore"))</f>
        <v>ignore</v>
      </c>
      <c r="M454" s="1" t="str">
        <f ca="1">IF(OR(historyTags!M454="white",historyTags!M454="yellow",historyTags!M454="grey"),IF('Currently Exported 2'!M454=1, "have", "missing"),IF('Currently Exported 2'!M454=1, "extra", "ignore"))</f>
        <v>ignore</v>
      </c>
      <c r="N454" s="1" t="str">
        <f ca="1">IF(OR(historyTags!N454="white",historyTags!N454="yellow",historyTags!N454="grey"),IF('Currently Exported 2'!N454=1, "have", "missing"),IF('Currently Exported 2'!N454=1, "extra", "ignore"))</f>
        <v>ignore</v>
      </c>
      <c r="O454" s="1" t="str">
        <f ca="1">IF(OR(historyTags!O454="white",historyTags!O454="yellow",historyTags!O454="grey"),IF('Currently Exported 2'!O454=1, "have", "missing"),IF('Currently Exported 2'!O454=1, "extra", "ignore"))</f>
        <v>ignore</v>
      </c>
      <c r="P454" s="1" t="str">
        <f ca="1">IF(OR(historyTags!P454="white",historyTags!P454="yellow",historyTags!P454="grey"),IF('Currently Exported 2'!P454=1, "have", "missing"),IF('Currently Exported 2'!P454=1, "extra", "ignore"))</f>
        <v>ignore</v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IF(OR(historyTags!B455="white",historyTags!B455="yellow",historyTags!B455="grey"),IF('Currently Exported 2'!B455=1, "have", "missing"),IF('Currently Exported 2'!B455=1, "extra", "ignore"))</f>
        <v>ignore</v>
      </c>
      <c r="C455" s="1" t="str">
        <f ca="1">IF(OR(historyTags!C455="white",historyTags!C455="yellow",historyTags!C455="grey"),IF('Currently Exported 2'!C455=1, "have", "missing"),IF('Currently Exported 2'!C455=1, "extra", "ignore"))</f>
        <v>ignore</v>
      </c>
      <c r="D455" s="1" t="str">
        <f ca="1">IF(OR(historyTags!D455="white",historyTags!D455="yellow",historyTags!D455="grey"),IF('Currently Exported 2'!D455=1, "have", "missing"),IF('Currently Exported 2'!D455=1, "extra", "ignore"))</f>
        <v>ignore</v>
      </c>
      <c r="E455" s="1" t="str">
        <f ca="1">IF(OR(historyTags!E455="white",historyTags!E455="yellow",historyTags!E455="grey"),IF('Currently Exported 2'!E455=1, "have", "missing"),IF('Currently Exported 2'!E455=1, "extra", "ignore"))</f>
        <v>ignore</v>
      </c>
      <c r="F455" s="1" t="str">
        <f ca="1">IF(OR(historyTags!F455="white",historyTags!F455="yellow",historyTags!F455="grey"),IF('Currently Exported 2'!F455=1, "have", "missing"),IF('Currently Exported 2'!F455=1, "extra", "ignore"))</f>
        <v>ignore</v>
      </c>
      <c r="G455" s="1" t="str">
        <f ca="1">IF(OR(historyTags!G455="white",historyTags!G455="yellow",historyTags!G455="grey"),IF('Currently Exported 2'!G455=1, "have", "missing"),IF('Currently Exported 2'!G455=1, "extra", "ignore"))</f>
        <v>ignore</v>
      </c>
      <c r="H455" s="1" t="str">
        <f ca="1">IF(OR(historyTags!H455="white",historyTags!H455="yellow",historyTags!H455="grey"),IF('Currently Exported 2'!H455=1, "have", "missing"),IF('Currently Exported 2'!H455=1, "extra", "ignore"))</f>
        <v>ignore</v>
      </c>
      <c r="I455" s="1" t="str">
        <f ca="1">IF(OR(historyTags!I455="white",historyTags!I455="yellow",historyTags!I455="grey"),IF('Currently Exported 2'!I455=1, "have", "missing"),IF('Currently Exported 2'!I455=1, "extra", "ignore"))</f>
        <v>ignore</v>
      </c>
      <c r="J455" s="1" t="str">
        <f ca="1">IF(OR(historyTags!J455="white",historyTags!J455="yellow",historyTags!J455="grey"),IF('Currently Exported 2'!J455=1, "have", "missing"),IF('Currently Exported 2'!J455=1, "extra", "ignore"))</f>
        <v>ignore</v>
      </c>
      <c r="K455" s="1" t="str">
        <f ca="1">IF(OR(historyTags!K455="white",historyTags!K455="yellow",historyTags!K455="grey"),IF('Currently Exported 2'!K455=1, "have", "missing"),IF('Currently Exported 2'!K455=1, "extra", "ignore"))</f>
        <v>ignore</v>
      </c>
      <c r="L455" s="1" t="str">
        <f ca="1">IF(OR(historyTags!L455="white",historyTags!L455="yellow",historyTags!L455="grey"),IF('Currently Exported 2'!L455=1, "have", "missing"),IF('Currently Exported 2'!L455=1, "extra", "ignore"))</f>
        <v>ignore</v>
      </c>
      <c r="M455" s="1" t="str">
        <f ca="1">IF(OR(historyTags!M455="white",historyTags!M455="yellow",historyTags!M455="grey"),IF('Currently Exported 2'!M455=1, "have", "missing"),IF('Currently Exported 2'!M455=1, "extra", "ignore"))</f>
        <v>ignore</v>
      </c>
      <c r="N455" s="1" t="str">
        <f ca="1">IF(OR(historyTags!N455="white",historyTags!N455="yellow",historyTags!N455="grey"),IF('Currently Exported 2'!N455=1, "have", "missing"),IF('Currently Exported 2'!N455=1, "extra", "ignore"))</f>
        <v>ignore</v>
      </c>
      <c r="O455" s="1" t="str">
        <f ca="1">IF(OR(historyTags!O455="white",historyTags!O455="yellow",historyTags!O455="grey"),IF('Currently Exported 2'!O455=1, "have", "missing"),IF('Currently Exported 2'!O455=1, "extra", "ignore"))</f>
        <v>ignore</v>
      </c>
      <c r="P455" s="1" t="str">
        <f ca="1">IF(OR(historyTags!P455="white",historyTags!P455="yellow",historyTags!P455="grey"),IF('Currently Exported 2'!P455=1, "have", "missing"),IF('Currently Exported 2'!P455=1, "extra", "ignore"))</f>
        <v>ignore</v>
      </c>
    </row>
  </sheetData>
  <mergeCells count="5">
    <mergeCell ref="B1:P1"/>
    <mergeCell ref="T5:U5"/>
    <mergeCell ref="T6:U6"/>
    <mergeCell ref="T7:U7"/>
    <mergeCell ref="T8:U8"/>
  </mergeCells>
  <conditionalFormatting sqref="O457">
    <cfRule type="cellIs" dxfId="29" priority="1" operator="equal">
      <formula>"white"</formula>
    </cfRule>
  </conditionalFormatting>
  <conditionalFormatting sqref="B3:P455">
    <cfRule type="cellIs" dxfId="28" priority="2" operator="equal">
      <formula>"ignore"</formula>
    </cfRule>
  </conditionalFormatting>
  <conditionalFormatting sqref="B3:P455">
    <cfRule type="cellIs" dxfId="27" priority="3" operator="equal">
      <formula>"extra"</formula>
    </cfRule>
  </conditionalFormatting>
  <conditionalFormatting sqref="B3:P455">
    <cfRule type="cellIs" dxfId="26" priority="4" operator="equal">
      <formula>"have"</formula>
    </cfRule>
  </conditionalFormatting>
  <conditionalFormatting sqref="B3:P455">
    <cfRule type="cellIs" dxfId="25" priority="5" operator="equal">
      <formula>"missing"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IFERROR(__xludf.DUMMYFUNCTION("IFERROR(FILTER('Tag Library'!$X$14:$X$736, LEFT('Tag Library'!$W$14:$W$736, LEN(B$2))=B$2, RIGHT('Tag Library'!$W$14:$W$736, LEN($A3))=$A3), """")"),"")</f>
        <v/>
      </c>
      <c r="C3" s="1" t="str">
        <f ca="1">IFERROR(__xludf.DUMMYFUNCTION("IFERROR(FILTER('Tag Library'!$X$14:$X$736, LEFT('Tag Library'!$W$14:$W$736, LEN(C$2))=C$2, RIGHT('Tag Library'!$W$14:$W$736, LEN($A3))=$A3), """")"),"")</f>
        <v/>
      </c>
      <c r="D3" s="1" t="str">
        <f ca="1">IFERROR(__xludf.DUMMYFUNCTION("IFERROR(FILTER('Tag Library'!$X$14:$X$736, LEFT('Tag Library'!$W$14:$W$736, LEN(D$2))=D$2, RIGHT('Tag Library'!$W$14:$W$736, LEN($A3))=$A3), """")"),"")</f>
        <v/>
      </c>
      <c r="E3" s="1" t="str">
        <f ca="1">IFERROR(__xludf.DUMMYFUNCTION("IFERROR(FILTER('Tag Library'!$X$14:$X$736, LEFT('Tag Library'!$W$14:$W$736, LEN(E$2))=E$2, RIGHT('Tag Library'!$W$14:$W$736, LEN($A3))=$A3), """")"),"")</f>
        <v/>
      </c>
      <c r="F3" s="1" t="str">
        <f ca="1">IFERROR(__xludf.DUMMYFUNCTION("IFERROR(FILTER('Tag Library'!$X$14:$X$736, LEFT('Tag Library'!$W$14:$W$736, LEN(F$2))=F$2, RIGHT('Tag Library'!$W$14:$W$736, LEN($A3))=$A3), """")"),"")</f>
        <v/>
      </c>
      <c r="G3" s="1" t="str">
        <f ca="1">IFERROR(__xludf.DUMMYFUNCTION("IFERROR(FILTER('Tag Library'!$X$14:$X$736, LEFT('Tag Library'!$W$14:$W$736, LEN(G$2))=G$2, RIGHT('Tag Library'!$W$14:$W$736, LEN($A3))=$A3), """")"),"")</f>
        <v/>
      </c>
      <c r="H3" s="1" t="str">
        <f ca="1">IFERROR(__xludf.DUMMYFUNCTION("IFERROR(FILTER('Tag Library'!$X$14:$X$736, LEFT('Tag Library'!$W$14:$W$736, LEN(H$2))=H$2, RIGHT('Tag Library'!$W$14:$W$736, LEN($A3))=$A3), """")"),"")</f>
        <v/>
      </c>
      <c r="I3" s="1" t="str">
        <f ca="1">IFERROR(__xludf.DUMMYFUNCTION("IFERROR(FILTER('Tag Library'!$X$14:$X$736, LEFT('Tag Library'!$W$14:$W$736, LEN(I$2))=I$2, RIGHT('Tag Library'!$W$14:$W$736, LEN($A3))=$A3), """")"),"")</f>
        <v/>
      </c>
      <c r="J3" s="1" t="str">
        <f ca="1">IFERROR(__xludf.DUMMYFUNCTION("IFERROR(FILTER('Tag Library'!$X$14:$X$736, LEFT('Tag Library'!$W$14:$W$736, LEN(J$2))=J$2, RIGHT('Tag Library'!$W$14:$W$736, LEN($A3))=$A3), """")"),"")</f>
        <v/>
      </c>
      <c r="K3" s="1" t="str">
        <f ca="1">IFERROR(__xludf.DUMMYFUNCTION("IFERROR(FILTER('Tag Library'!$X$14:$X$736, LEFT('Tag Library'!$W$14:$W$736, LEN(K$2))=K$2, RIGHT('Tag Library'!$W$14:$W$736, LEN($A3))=$A3), """")"),"")</f>
        <v/>
      </c>
      <c r="L3" s="1" t="str">
        <f ca="1">IFERROR(__xludf.DUMMYFUNCTION("IFERROR(FILTER('Tag Library'!$X$14:$X$736, LEFT('Tag Library'!$W$14:$W$736, LEN(L$2))=L$2, RIGHT('Tag Library'!$W$14:$W$736, LEN($A3))=$A3), """")"),"")</f>
        <v/>
      </c>
      <c r="M3" s="1" t="str">
        <f ca="1">IFERROR(__xludf.DUMMYFUNCTION("IFERROR(FILTER('Tag Library'!$X$14:$X$736, LEFT('Tag Library'!$W$14:$W$736, LEN(M$2))=M$2, RIGHT('Tag Library'!$W$14:$W$736, LEN($A3))=$A3), """")"),"")</f>
        <v/>
      </c>
      <c r="N3" s="1" t="str">
        <f ca="1">IFERROR(__xludf.DUMMYFUNCTION("IFERROR(FILTER('Tag Library'!$X$14:$X$736, LEFT('Tag Library'!$W$14:$W$736, LEN(N$2))=N$2, RIGHT('Tag Library'!$W$14:$W$736, LEN($A3))=$A3), """")"),"")</f>
        <v/>
      </c>
      <c r="O3" s="1" t="str">
        <f ca="1">IFERROR(__xludf.DUMMYFUNCTION("IFERROR(FILTER('Tag Library'!$X$14:$X$736, LEFT('Tag Library'!$W$14:$W$736, LEN(O$2))=O$2, RIGHT('Tag Library'!$W$14:$W$736, LEN($A3))=$A3), """")"),"")</f>
        <v/>
      </c>
      <c r="P3" s="1" t="str">
        <f ca="1">IFERROR(__xludf.DUMMYFUNCTION("IFERROR(FILTER('Tag Library'!$X$14:$X$736, LEFT('Tag Library'!$W$14:$W$736, LEN(P$2))=P$2, RIGHT('Tag Library'!$W$14:$W$736, LEN($A3))=$A3), """")"),"")</f>
        <v/>
      </c>
    </row>
    <row r="4" spans="1:26" x14ac:dyDescent="0.2">
      <c r="A4" s="1" t="str">
        <f ca="1">IFERROR(__xludf.DUMMYFUNCTION("""COMPUTED_VALUE"""),"250_tag")</f>
        <v>250_tag</v>
      </c>
      <c r="B4" s="1" t="str">
        <f ca="1">IFERROR(__xludf.DUMMYFUNCTION("IFERROR(FILTER('Tag Library'!$X$14:$X$736, LEFT('Tag Library'!$W$14:$W$736, LEN(B$2))=B$2, RIGHT('Tag Library'!$W$14:$W$736, LEN($A4))=$A4), """")"),"")</f>
        <v/>
      </c>
      <c r="C4" s="1" t="str">
        <f ca="1">IFERROR(__xludf.DUMMYFUNCTION("IFERROR(FILTER('Tag Library'!$X$14:$X$736, LEFT('Tag Library'!$W$14:$W$736, LEN(C$2))=C$2, RIGHT('Tag Library'!$W$14:$W$736, LEN($A4))=$A4), """")"),"")</f>
        <v/>
      </c>
      <c r="D4" s="1" t="str">
        <f ca="1">IFERROR(__xludf.DUMMYFUNCTION("IFERROR(FILTER('Tag Library'!$X$14:$X$736, LEFT('Tag Library'!$W$14:$W$736, LEN(D$2))=D$2, RIGHT('Tag Library'!$W$14:$W$736, LEN($A4))=$A4), """")"),"")</f>
        <v/>
      </c>
      <c r="E4" s="1" t="str">
        <f ca="1">IFERROR(__xludf.DUMMYFUNCTION("IFERROR(FILTER('Tag Library'!$X$14:$X$736, LEFT('Tag Library'!$W$14:$W$736, LEN(E$2))=E$2, RIGHT('Tag Library'!$W$14:$W$736, LEN($A4))=$A4), """")"),"")</f>
        <v/>
      </c>
      <c r="F4" s="1" t="str">
        <f ca="1">IFERROR(__xludf.DUMMYFUNCTION("IFERROR(FILTER('Tag Library'!$X$14:$X$736, LEFT('Tag Library'!$W$14:$W$736, LEN(F$2))=F$2, RIGHT('Tag Library'!$W$14:$W$736, LEN($A4))=$A4), """")"),"")</f>
        <v/>
      </c>
      <c r="G4" s="1" t="str">
        <f ca="1">IFERROR(__xludf.DUMMYFUNCTION("IFERROR(FILTER('Tag Library'!$X$14:$X$736, LEFT('Tag Library'!$W$14:$W$736, LEN(G$2))=G$2, RIGHT('Tag Library'!$W$14:$W$736, LEN($A4))=$A4), """")"),"")</f>
        <v/>
      </c>
      <c r="H4" s="1" t="str">
        <f ca="1">IFERROR(__xludf.DUMMYFUNCTION("IFERROR(FILTER('Tag Library'!$X$14:$X$736, LEFT('Tag Library'!$W$14:$W$736, LEN(H$2))=H$2, RIGHT('Tag Library'!$W$14:$W$736, LEN($A4))=$A4), """")"),"")</f>
        <v/>
      </c>
      <c r="I4" s="1" t="str">
        <f ca="1">IFERROR(__xludf.DUMMYFUNCTION("IFERROR(FILTER('Tag Library'!$X$14:$X$736, LEFT('Tag Library'!$W$14:$W$736, LEN(I$2))=I$2, RIGHT('Tag Library'!$W$14:$W$736, LEN($A4))=$A4), """")"),"")</f>
        <v/>
      </c>
      <c r="J4" s="1" t="str">
        <f ca="1">IFERROR(__xludf.DUMMYFUNCTION("IFERROR(FILTER('Tag Library'!$X$14:$X$736, LEFT('Tag Library'!$W$14:$W$736, LEN(J$2))=J$2, RIGHT('Tag Library'!$W$14:$W$736, LEN($A4))=$A4), """")"),"")</f>
        <v/>
      </c>
      <c r="K4" s="1" t="str">
        <f ca="1">IFERROR(__xludf.DUMMYFUNCTION("IFERROR(FILTER('Tag Library'!$X$14:$X$736, LEFT('Tag Library'!$W$14:$W$736, LEN(K$2))=K$2, RIGHT('Tag Library'!$W$14:$W$736, LEN($A4))=$A4), """")"),"")</f>
        <v/>
      </c>
      <c r="L4" s="1" t="str">
        <f ca="1">IFERROR(__xludf.DUMMYFUNCTION("IFERROR(FILTER('Tag Library'!$X$14:$X$736, LEFT('Tag Library'!$W$14:$W$736, LEN(L$2))=L$2, RIGHT('Tag Library'!$W$14:$W$736, LEN($A4))=$A4), """")"),"")</f>
        <v/>
      </c>
      <c r="M4" s="1" t="str">
        <f ca="1">IFERROR(__xludf.DUMMYFUNCTION("IFERROR(FILTER('Tag Library'!$X$14:$X$736, LEFT('Tag Library'!$W$14:$W$736, LEN(M$2))=M$2, RIGHT('Tag Library'!$W$14:$W$736, LEN($A4))=$A4), """")"),"")</f>
        <v/>
      </c>
      <c r="N4" s="1" t="str">
        <f ca="1">IFERROR(__xludf.DUMMYFUNCTION("IFERROR(FILTER('Tag Library'!$X$14:$X$736, LEFT('Tag Library'!$W$14:$W$736, LEN(N$2))=N$2, RIGHT('Tag Library'!$W$14:$W$736, LEN($A4))=$A4), """")"),"")</f>
        <v/>
      </c>
      <c r="O4" s="1" t="str">
        <f ca="1">IFERROR(__xludf.DUMMYFUNCTION("IFERROR(FILTER('Tag Library'!$X$14:$X$736, LEFT('Tag Library'!$W$14:$W$736, LEN(O$2))=O$2, RIGHT('Tag Library'!$W$14:$W$736, LEN($A4))=$A4), """")"),"")</f>
        <v/>
      </c>
      <c r="P4" s="1" t="str">
        <f ca="1">IFERROR(__xludf.DUMMYFUNCTION("IFERROR(FILTER('Tag Library'!$X$14:$X$736, LEFT('Tag Library'!$W$14:$W$736, LEN(P$2))=P$2, RIGHT('Tag Library'!$W$14:$W$736, LEN($A4))=$A4), """")"),"")</f>
        <v/>
      </c>
    </row>
    <row r="5" spans="1:26" x14ac:dyDescent="0.2">
      <c r="A5" s="1" t="str">
        <f ca="1">IFERROR(__xludf.DUMMYFUNCTION("""COMPUTED_VALUE"""),"75_tag")</f>
        <v>75_tag</v>
      </c>
      <c r="B5" s="1" t="str">
        <f ca="1">IFERROR(__xludf.DUMMYFUNCTION("IFERROR(FILTER('Tag Library'!$X$14:$X$736, LEFT('Tag Library'!$W$14:$W$736, LEN(B$2))=B$2, RIGHT('Tag Library'!$W$14:$W$736, LEN($A5))=$A5), """")"),"")</f>
        <v/>
      </c>
      <c r="C5" s="1" t="str">
        <f ca="1">IFERROR(__xludf.DUMMYFUNCTION("IFERROR(FILTER('Tag Library'!$X$14:$X$736, LEFT('Tag Library'!$W$14:$W$736, LEN(C$2))=C$2, RIGHT('Tag Library'!$W$14:$W$736, LEN($A5))=$A5), """")"),"")</f>
        <v/>
      </c>
      <c r="D5" s="1" t="str">
        <f ca="1">IFERROR(__xludf.DUMMYFUNCTION("IFERROR(FILTER('Tag Library'!$X$14:$X$736, LEFT('Tag Library'!$W$14:$W$736, LEN(D$2))=D$2, RIGHT('Tag Library'!$W$14:$W$736, LEN($A5))=$A5), """")"),"")</f>
        <v/>
      </c>
      <c r="E5" s="1" t="str">
        <f ca="1">IFERROR(__xludf.DUMMYFUNCTION("IFERROR(FILTER('Tag Library'!$X$14:$X$736, LEFT('Tag Library'!$W$14:$W$736, LEN(E$2))=E$2, RIGHT('Tag Library'!$W$14:$W$736, LEN($A5))=$A5), """")"),"")</f>
        <v/>
      </c>
      <c r="F5" s="1" t="str">
        <f ca="1">IFERROR(__xludf.DUMMYFUNCTION("IFERROR(FILTER('Tag Library'!$X$14:$X$736, LEFT('Tag Library'!$W$14:$W$736, LEN(F$2))=F$2, RIGHT('Tag Library'!$W$14:$W$736, LEN($A5))=$A5), """")"),"")</f>
        <v/>
      </c>
      <c r="G5" s="1" t="str">
        <f ca="1">IFERROR(__xludf.DUMMYFUNCTION("IFERROR(FILTER('Tag Library'!$X$14:$X$736, LEFT('Tag Library'!$W$14:$W$736, LEN(G$2))=G$2, RIGHT('Tag Library'!$W$14:$W$736, LEN($A5))=$A5), """")"),"")</f>
        <v/>
      </c>
      <c r="H5" s="1" t="str">
        <f ca="1">IFERROR(__xludf.DUMMYFUNCTION("IFERROR(FILTER('Tag Library'!$X$14:$X$736, LEFT('Tag Library'!$W$14:$W$736, LEN(H$2))=H$2, RIGHT('Tag Library'!$W$14:$W$736, LEN($A5))=$A5), """")"),"")</f>
        <v/>
      </c>
      <c r="I5" s="1" t="str">
        <f ca="1">IFERROR(__xludf.DUMMYFUNCTION("IFERROR(FILTER('Tag Library'!$X$14:$X$736, LEFT('Tag Library'!$W$14:$W$736, LEN(I$2))=I$2, RIGHT('Tag Library'!$W$14:$W$736, LEN($A5))=$A5), """")"),"")</f>
        <v/>
      </c>
      <c r="J5" s="1" t="str">
        <f ca="1">IFERROR(__xludf.DUMMYFUNCTION("IFERROR(FILTER('Tag Library'!$X$14:$X$736, LEFT('Tag Library'!$W$14:$W$736, LEN(J$2))=J$2, RIGHT('Tag Library'!$W$14:$W$736, LEN($A5))=$A5), """")"),"")</f>
        <v/>
      </c>
      <c r="K5" s="1" t="str">
        <f ca="1">IFERROR(__xludf.DUMMYFUNCTION("IFERROR(FILTER('Tag Library'!$X$14:$X$736, LEFT('Tag Library'!$W$14:$W$736, LEN(K$2))=K$2, RIGHT('Tag Library'!$W$14:$W$736, LEN($A5))=$A5), """")"),"")</f>
        <v/>
      </c>
      <c r="L5" s="1" t="str">
        <f ca="1">IFERROR(__xludf.DUMMYFUNCTION("IFERROR(FILTER('Tag Library'!$X$14:$X$736, LEFT('Tag Library'!$W$14:$W$736, LEN(L$2))=L$2, RIGHT('Tag Library'!$W$14:$W$736, LEN($A5))=$A5), """")"),"")</f>
        <v/>
      </c>
      <c r="M5" s="1" t="str">
        <f ca="1">IFERROR(__xludf.DUMMYFUNCTION("IFERROR(FILTER('Tag Library'!$X$14:$X$736, LEFT('Tag Library'!$W$14:$W$736, LEN(M$2))=M$2, RIGHT('Tag Library'!$W$14:$W$736, LEN($A5))=$A5), """")"),"")</f>
        <v/>
      </c>
      <c r="N5" s="1" t="str">
        <f ca="1">IFERROR(__xludf.DUMMYFUNCTION("IFERROR(FILTER('Tag Library'!$X$14:$X$736, LEFT('Tag Library'!$W$14:$W$736, LEN(N$2))=N$2, RIGHT('Tag Library'!$W$14:$W$736, LEN($A5))=$A5), """")"),"")</f>
        <v/>
      </c>
      <c r="O5" s="1" t="str">
        <f ca="1">IFERROR(__xludf.DUMMYFUNCTION("IFERROR(FILTER('Tag Library'!$X$14:$X$736, LEFT('Tag Library'!$W$14:$W$736, LEN(O$2))=O$2, RIGHT('Tag Library'!$W$14:$W$736, LEN($A5))=$A5), """")"),"")</f>
        <v/>
      </c>
      <c r="P5" s="1" t="str">
        <f ca="1">IFERROR(__xludf.DUMMYFUNCTION("IFERROR(FILTER('Tag Library'!$X$14:$X$736, LEFT('Tag Library'!$W$14:$W$736, LEN(P$2))=P$2, RIGHT('Tag Library'!$W$14:$W$736, LEN($A5))=$A5), """")"),"")</f>
        <v/>
      </c>
    </row>
    <row r="6" spans="1:26" x14ac:dyDescent="0.2">
      <c r="A6" s="1" t="str">
        <f ca="1">IFERROR(__xludf.DUMMYFUNCTION("""COMPUTED_VALUE"""),"adjust_t_sp")</f>
        <v>adjust_t_sp</v>
      </c>
      <c r="B6" s="1" t="str">
        <f ca="1">IFERROR(__xludf.DUMMYFUNCTION("IFERROR(FILTER('Tag Library'!$X$14:$X$736, LEFT('Tag Library'!$W$14:$W$736, LEN(B$2))=B$2, RIGHT('Tag Library'!$W$14:$W$736, LEN($A6))=$A6), """")"),"")</f>
        <v/>
      </c>
      <c r="C6" s="1" t="str">
        <f ca="1">IFERROR(__xludf.DUMMYFUNCTION("IFERROR(FILTER('Tag Library'!$X$14:$X$736, LEFT('Tag Library'!$W$14:$W$736, LEN(C$2))=C$2, RIGHT('Tag Library'!$W$14:$W$736, LEN($A6))=$A6), """")"),"")</f>
        <v/>
      </c>
      <c r="D6" s="1" t="str">
        <f ca="1">IFERROR(__xludf.DUMMYFUNCTION("IFERROR(FILTER('Tag Library'!$X$14:$X$736, LEFT('Tag Library'!$W$14:$W$736, LEN(D$2))=D$2, RIGHT('Tag Library'!$W$14:$W$736, LEN($A6))=$A6), """")"),"yellow")</f>
        <v>yellow</v>
      </c>
      <c r="E6" s="1" t="str">
        <f ca="1">IFERROR(__xludf.DUMMYFUNCTION("IFERROR(FILTER('Tag Library'!$X$14:$X$736, LEFT('Tag Library'!$W$14:$W$736, LEN(E$2))=E$2, RIGHT('Tag Library'!$W$14:$W$736, LEN($A6))=$A6), """")"),"yellow")</f>
        <v>yellow</v>
      </c>
      <c r="F6" s="1" t="str">
        <f ca="1">IFERROR(__xludf.DUMMYFUNCTION("IFERROR(FILTER('Tag Library'!$X$14:$X$736, LEFT('Tag Library'!$W$14:$W$736, LEN(F$2))=F$2, RIGHT('Tag Library'!$W$14:$W$736, LEN($A6))=$A6), """")"),"yellow")</f>
        <v>yellow</v>
      </c>
      <c r="G6" s="1" t="str">
        <f ca="1">IFERROR(__xludf.DUMMYFUNCTION("IFERROR(FILTER('Tag Library'!$X$14:$X$736, LEFT('Tag Library'!$W$14:$W$736, LEN(G$2))=G$2, RIGHT('Tag Library'!$W$14:$W$736, LEN($A6))=$A6), """")"),"yellow")</f>
        <v>yellow</v>
      </c>
      <c r="H6" s="1" t="str">
        <f ca="1">IFERROR(__xludf.DUMMYFUNCTION("IFERROR(FILTER('Tag Library'!$X$14:$X$736, LEFT('Tag Library'!$W$14:$W$736, LEN(H$2))=H$2, RIGHT('Tag Library'!$W$14:$W$736, LEN($A6))=$A6), """")"),"yellow")</f>
        <v>yellow</v>
      </c>
      <c r="I6" s="1" t="str">
        <f ca="1">IFERROR(__xludf.DUMMYFUNCTION("IFERROR(FILTER('Tag Library'!$X$14:$X$736, LEFT('Tag Library'!$W$14:$W$736, LEN(I$2))=I$2, RIGHT('Tag Library'!$W$14:$W$736, LEN($A6))=$A6), """")"),"yellow")</f>
        <v>yellow</v>
      </c>
      <c r="J6" s="1" t="str">
        <f ca="1">IFERROR(__xludf.DUMMYFUNCTION("IFERROR(FILTER('Tag Library'!$X$14:$X$736, LEFT('Tag Library'!$W$14:$W$736, LEN(J$2))=J$2, RIGHT('Tag Library'!$W$14:$W$736, LEN($A6))=$A6), """")"),"yellow")</f>
        <v>yellow</v>
      </c>
      <c r="K6" s="1" t="str">
        <f ca="1">IFERROR(__xludf.DUMMYFUNCTION("IFERROR(FILTER('Tag Library'!$X$14:$X$736, LEFT('Tag Library'!$W$14:$W$736, LEN(K$2))=K$2, RIGHT('Tag Library'!$W$14:$W$736, LEN($A6))=$A6), """")"),"yellow")</f>
        <v>yellow</v>
      </c>
      <c r="L6" s="1" t="str">
        <f ca="1">IFERROR(__xludf.DUMMYFUNCTION("IFERROR(FILTER('Tag Library'!$X$14:$X$736, LEFT('Tag Library'!$W$14:$W$736, LEN(L$2))=L$2, RIGHT('Tag Library'!$W$14:$W$736, LEN($A6))=$A6), """")"),"yellow")</f>
        <v>yellow</v>
      </c>
      <c r="M6" s="1" t="str">
        <f ca="1">IFERROR(__xludf.DUMMYFUNCTION("IFERROR(FILTER('Tag Library'!$X$14:$X$736, LEFT('Tag Library'!$W$14:$W$736, LEN(M$2))=M$2, RIGHT('Tag Library'!$W$14:$W$736, LEN($A6))=$A6), """")"),"yellow")</f>
        <v>yellow</v>
      </c>
      <c r="N6" s="1" t="str">
        <f ca="1">IFERROR(__xludf.DUMMYFUNCTION("IFERROR(FILTER('Tag Library'!$X$14:$X$736, LEFT('Tag Library'!$W$14:$W$736, LEN(N$2))=N$2, RIGHT('Tag Library'!$W$14:$W$736, LEN($A6))=$A6), """")"),"yellow")</f>
        <v>yellow</v>
      </c>
      <c r="O6" s="1" t="str">
        <f ca="1">IFERROR(__xludf.DUMMYFUNCTION("IFERROR(FILTER('Tag Library'!$X$14:$X$736, LEFT('Tag Library'!$W$14:$W$736, LEN(O$2))=O$2, RIGHT('Tag Library'!$W$14:$W$736, LEN($A6))=$A6), """")"),"yellow")</f>
        <v>yellow</v>
      </c>
      <c r="P6" s="1" t="str">
        <f ca="1">IFERROR(__xludf.DUMMYFUNCTION("IFERROR(FILTER('Tag Library'!$X$14:$X$736, LEFT('Tag Library'!$W$14:$W$736, LEN(P$2))=P$2, RIGHT('Tag Library'!$W$14:$W$736, LEN($A6))=$A6), """")"),"")</f>
        <v/>
      </c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IFERROR(__xludf.DUMMYFUNCTION("IFERROR(FILTER('Tag Library'!$X$14:$X$736, LEFT('Tag Library'!$W$14:$W$736, LEN(B$2))=B$2, RIGHT('Tag Library'!$W$14:$W$736, LEN($A7))=$A7), """")"),"")</f>
        <v/>
      </c>
      <c r="C7" s="1" t="str">
        <f ca="1">IFERROR(__xludf.DUMMYFUNCTION("IFERROR(FILTER('Tag Library'!$X$14:$X$736, LEFT('Tag Library'!$W$14:$W$736, LEN(C$2))=C$2, RIGHT('Tag Library'!$W$14:$W$736, LEN($A7))=$A7), """")"),"")</f>
        <v/>
      </c>
      <c r="D7" s="1" t="str">
        <f ca="1">IFERROR(__xludf.DUMMYFUNCTION("IFERROR(FILTER('Tag Library'!$X$14:$X$736, LEFT('Tag Library'!$W$14:$W$736, LEN(D$2))=D$2, RIGHT('Tag Library'!$W$14:$W$736, LEN($A7))=$A7), """")"),"yellow")</f>
        <v>yellow</v>
      </c>
      <c r="E7" s="1" t="str">
        <f ca="1">IFERROR(__xludf.DUMMYFUNCTION("IFERROR(FILTER('Tag Library'!$X$14:$X$736, LEFT('Tag Library'!$W$14:$W$736, LEN(E$2))=E$2, RIGHT('Tag Library'!$W$14:$W$736, LEN($A7))=$A7), """")"),"yellow")</f>
        <v>yellow</v>
      </c>
      <c r="F7" s="1" t="str">
        <f ca="1">IFERROR(__xludf.DUMMYFUNCTION("IFERROR(FILTER('Tag Library'!$X$14:$X$736, LEFT('Tag Library'!$W$14:$W$736, LEN(F$2))=F$2, RIGHT('Tag Library'!$W$14:$W$736, LEN($A7))=$A7), """")"),"yellow")</f>
        <v>yellow</v>
      </c>
      <c r="G7" s="1" t="str">
        <f ca="1">IFERROR(__xludf.DUMMYFUNCTION("IFERROR(FILTER('Tag Library'!$X$14:$X$736, LEFT('Tag Library'!$W$14:$W$736, LEN(G$2))=G$2, RIGHT('Tag Library'!$W$14:$W$736, LEN($A7))=$A7), """")"),"yellow")</f>
        <v>yellow</v>
      </c>
      <c r="H7" s="1" t="str">
        <f ca="1">IFERROR(__xludf.DUMMYFUNCTION("IFERROR(FILTER('Tag Library'!$X$14:$X$736, LEFT('Tag Library'!$W$14:$W$736, LEN(H$2))=H$2, RIGHT('Tag Library'!$W$14:$W$736, LEN($A7))=$A7), """")"),"yellow")</f>
        <v>yellow</v>
      </c>
      <c r="I7" s="1" t="str">
        <f ca="1">IFERROR(__xludf.DUMMYFUNCTION("IFERROR(FILTER('Tag Library'!$X$14:$X$736, LEFT('Tag Library'!$W$14:$W$736, LEN(I$2))=I$2, RIGHT('Tag Library'!$W$14:$W$736, LEN($A7))=$A7), """")"),"yellow")</f>
        <v>yellow</v>
      </c>
      <c r="J7" s="1" t="str">
        <f ca="1">IFERROR(__xludf.DUMMYFUNCTION("IFERROR(FILTER('Tag Library'!$X$14:$X$736, LEFT('Tag Library'!$W$14:$W$736, LEN(J$2))=J$2, RIGHT('Tag Library'!$W$14:$W$736, LEN($A7))=$A7), """")"),"yellow")</f>
        <v>yellow</v>
      </c>
      <c r="K7" s="1" t="str">
        <f ca="1">IFERROR(__xludf.DUMMYFUNCTION("IFERROR(FILTER('Tag Library'!$X$14:$X$736, LEFT('Tag Library'!$W$14:$W$736, LEN(K$2))=K$2, RIGHT('Tag Library'!$W$14:$W$736, LEN($A7))=$A7), """")"),"yellow")</f>
        <v>yellow</v>
      </c>
      <c r="L7" s="1" t="str">
        <f ca="1">IFERROR(__xludf.DUMMYFUNCTION("IFERROR(FILTER('Tag Library'!$X$14:$X$736, LEFT('Tag Library'!$W$14:$W$736, LEN(L$2))=L$2, RIGHT('Tag Library'!$W$14:$W$736, LEN($A7))=$A7), """")"),"yellow")</f>
        <v>yellow</v>
      </c>
      <c r="M7" s="1" t="str">
        <f ca="1">IFERROR(__xludf.DUMMYFUNCTION("IFERROR(FILTER('Tag Library'!$X$14:$X$736, LEFT('Tag Library'!$W$14:$W$736, LEN(M$2))=M$2, RIGHT('Tag Library'!$W$14:$W$736, LEN($A7))=$A7), """")"),"yellow")</f>
        <v>yellow</v>
      </c>
      <c r="N7" s="1" t="str">
        <f ca="1">IFERROR(__xludf.DUMMYFUNCTION("IFERROR(FILTER('Tag Library'!$X$14:$X$736, LEFT('Tag Library'!$W$14:$W$736, LEN(N$2))=N$2, RIGHT('Tag Library'!$W$14:$W$736, LEN($A7))=$A7), """")"),"yellow")</f>
        <v>yellow</v>
      </c>
      <c r="O7" s="1" t="str">
        <f ca="1">IFERROR(__xludf.DUMMYFUNCTION("IFERROR(FILTER('Tag Library'!$X$14:$X$736, LEFT('Tag Library'!$W$14:$W$736, LEN(O$2))=O$2, RIGHT('Tag Library'!$W$14:$W$736, LEN($A7))=$A7), """")"),"yellow")</f>
        <v>yellow</v>
      </c>
      <c r="P7" s="1" t="str">
        <f ca="1">IFERROR(__xludf.DUMMYFUNCTION("IFERROR(FILTER('Tag Library'!$X$14:$X$736, LEFT('Tag Library'!$W$14:$W$736, LEN(P$2))=P$2, RIGHT('Tag Library'!$W$14:$W$736, LEN($A7))=$A7), """")"),"")</f>
        <v/>
      </c>
    </row>
    <row r="8" spans="1:26" x14ac:dyDescent="0.2">
      <c r="A8" s="1" t="str">
        <f ca="1">IFERROR(__xludf.DUMMYFUNCTION("""COMPUTED_VALUE"""),"ahu_fan_mv")</f>
        <v>ahu_fan_mv</v>
      </c>
      <c r="B8" s="1" t="str">
        <f ca="1">IFERROR(__xludf.DUMMYFUNCTION("IFERROR(FILTER('Tag Library'!$X$14:$X$736, LEFT('Tag Library'!$W$14:$W$736, LEN(B$2))=B$2, RIGHT('Tag Library'!$W$14:$W$736, LEN($A8))=$A8), """")"),"")</f>
        <v/>
      </c>
      <c r="C8" s="1" t="str">
        <f ca="1">IFERROR(__xludf.DUMMYFUNCTION("IFERROR(FILTER('Tag Library'!$X$14:$X$736, LEFT('Tag Library'!$W$14:$W$736, LEN(C$2))=C$2, RIGHT('Tag Library'!$W$14:$W$736, LEN($A8))=$A8), """")"),"")</f>
        <v/>
      </c>
      <c r="D8" s="1" t="str">
        <f ca="1">IFERROR(__xludf.DUMMYFUNCTION("IFERROR(FILTER('Tag Library'!$X$14:$X$736, LEFT('Tag Library'!$W$14:$W$736, LEN(D$2))=D$2, RIGHT('Tag Library'!$W$14:$W$736, LEN($A8))=$A8), """")"),"")</f>
        <v/>
      </c>
      <c r="E8" s="1" t="str">
        <f ca="1">IFERROR(__xludf.DUMMYFUNCTION("IFERROR(FILTER('Tag Library'!$X$14:$X$736, LEFT('Tag Library'!$W$14:$W$736, LEN(E$2))=E$2, RIGHT('Tag Library'!$W$14:$W$736, LEN($A8))=$A8), """")"),"")</f>
        <v/>
      </c>
      <c r="F8" s="1" t="str">
        <f ca="1">IFERROR(__xludf.DUMMYFUNCTION("IFERROR(FILTER('Tag Library'!$X$14:$X$736, LEFT('Tag Library'!$W$14:$W$736, LEN(F$2))=F$2, RIGHT('Tag Library'!$W$14:$W$736, LEN($A8))=$A8), """")"),"")</f>
        <v/>
      </c>
      <c r="G8" s="1" t="str">
        <f ca="1">IFERROR(__xludf.DUMMYFUNCTION("IFERROR(FILTER('Tag Library'!$X$14:$X$736, LEFT('Tag Library'!$W$14:$W$736, LEN(G$2))=G$2, RIGHT('Tag Library'!$W$14:$W$736, LEN($A8))=$A8), """")"),"")</f>
        <v/>
      </c>
      <c r="H8" s="1" t="str">
        <f ca="1">IFERROR(__xludf.DUMMYFUNCTION("IFERROR(FILTER('Tag Library'!$X$14:$X$736, LEFT('Tag Library'!$W$14:$W$736, LEN(H$2))=H$2, RIGHT('Tag Library'!$W$14:$W$736, LEN($A8))=$A8), """")"),"")</f>
        <v/>
      </c>
      <c r="I8" s="1" t="str">
        <f ca="1">IFERROR(__xludf.DUMMYFUNCTION("IFERROR(FILTER('Tag Library'!$X$14:$X$736, LEFT('Tag Library'!$W$14:$W$736, LEN(I$2))=I$2, RIGHT('Tag Library'!$W$14:$W$736, LEN($A8))=$A8), """")"),"")</f>
        <v/>
      </c>
      <c r="J8" s="1" t="str">
        <f ca="1">IFERROR(__xludf.DUMMYFUNCTION("IFERROR(FILTER('Tag Library'!$X$14:$X$736, LEFT('Tag Library'!$W$14:$W$736, LEN(J$2))=J$2, RIGHT('Tag Library'!$W$14:$W$736, LEN($A8))=$A8), """")"),"")</f>
        <v/>
      </c>
      <c r="K8" s="1" t="str">
        <f ca="1">IFERROR(__xludf.DUMMYFUNCTION("IFERROR(FILTER('Tag Library'!$X$14:$X$736, LEFT('Tag Library'!$W$14:$W$736, LEN(K$2))=K$2, RIGHT('Tag Library'!$W$14:$W$736, LEN($A8))=$A8), """")"),"")</f>
        <v/>
      </c>
      <c r="L8" s="1" t="str">
        <f ca="1">IFERROR(__xludf.DUMMYFUNCTION("IFERROR(FILTER('Tag Library'!$X$14:$X$736, LEFT('Tag Library'!$W$14:$W$736, LEN(L$2))=L$2, RIGHT('Tag Library'!$W$14:$W$736, LEN($A8))=$A8), """")"),"")</f>
        <v/>
      </c>
      <c r="M8" s="1" t="str">
        <f ca="1">IFERROR(__xludf.DUMMYFUNCTION("IFERROR(FILTER('Tag Library'!$X$14:$X$736, LEFT('Tag Library'!$W$14:$W$736, LEN(M$2))=M$2, RIGHT('Tag Library'!$W$14:$W$736, LEN($A8))=$A8), """")"),"")</f>
        <v/>
      </c>
      <c r="N8" s="1" t="str">
        <f ca="1">IFERROR(__xludf.DUMMYFUNCTION("IFERROR(FILTER('Tag Library'!$X$14:$X$736, LEFT('Tag Library'!$W$14:$W$736, LEN(N$2))=N$2, RIGHT('Tag Library'!$W$14:$W$736, LEN($A8))=$A8), """")"),"")</f>
        <v/>
      </c>
      <c r="O8" s="1" t="str">
        <f ca="1">IFERROR(__xludf.DUMMYFUNCTION("IFERROR(FILTER('Tag Library'!$X$14:$X$736, LEFT('Tag Library'!$W$14:$W$736, LEN(O$2))=O$2, RIGHT('Tag Library'!$W$14:$W$736, LEN($A8))=$A8), """")"),"")</f>
        <v/>
      </c>
      <c r="P8" s="1" t="str">
        <f ca="1">IFERROR(__xludf.DUMMYFUNCTION("IFERROR(FILTER('Tag Library'!$X$14:$X$736, LEFT('Tag Library'!$W$14:$W$736, LEN(P$2))=P$2, RIGHT('Tag Library'!$W$14:$W$736, LEN($A8))=$A8), """")"),"")</f>
        <v/>
      </c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IFERROR(__xludf.DUMMYFUNCTION("IFERROR(FILTER('Tag Library'!$X$14:$X$736, LEFT('Tag Library'!$W$14:$W$736, LEN(B$2))=B$2, RIGHT('Tag Library'!$W$14:$W$736, LEN($A9))=$A9), """")"),"")</f>
        <v/>
      </c>
      <c r="C9" s="1" t="str">
        <f ca="1">IFERROR(__xludf.DUMMYFUNCTION("IFERROR(FILTER('Tag Library'!$X$14:$X$736, LEFT('Tag Library'!$W$14:$W$736, LEN(C$2))=C$2, RIGHT('Tag Library'!$W$14:$W$736, LEN($A9))=$A9), """")"),"")</f>
        <v/>
      </c>
      <c r="D9" s="1" t="str">
        <f ca="1">IFERROR(__xludf.DUMMYFUNCTION("IFERROR(FILTER('Tag Library'!$X$14:$X$736, LEFT('Tag Library'!$W$14:$W$736, LEN(D$2))=D$2, RIGHT('Tag Library'!$W$14:$W$736, LEN($A9))=$A9), """")"),"")</f>
        <v/>
      </c>
      <c r="E9" s="1" t="str">
        <f ca="1">IFERROR(__xludf.DUMMYFUNCTION("IFERROR(FILTER('Tag Library'!$X$14:$X$736, LEFT('Tag Library'!$W$14:$W$736, LEN(E$2))=E$2, RIGHT('Tag Library'!$W$14:$W$736, LEN($A9))=$A9), """")"),"")</f>
        <v/>
      </c>
      <c r="F9" s="1" t="str">
        <f ca="1">IFERROR(__xludf.DUMMYFUNCTION("IFERROR(FILTER('Tag Library'!$X$14:$X$736, LEFT('Tag Library'!$W$14:$W$736, LEN(F$2))=F$2, RIGHT('Tag Library'!$W$14:$W$736, LEN($A9))=$A9), """")"),"")</f>
        <v/>
      </c>
      <c r="G9" s="1" t="str">
        <f ca="1">IFERROR(__xludf.DUMMYFUNCTION("IFERROR(FILTER('Tag Library'!$X$14:$X$736, LEFT('Tag Library'!$W$14:$W$736, LEN(G$2))=G$2, RIGHT('Tag Library'!$W$14:$W$736, LEN($A9))=$A9), """")"),"")</f>
        <v/>
      </c>
      <c r="H9" s="1" t="str">
        <f ca="1">IFERROR(__xludf.DUMMYFUNCTION("IFERROR(FILTER('Tag Library'!$X$14:$X$736, LEFT('Tag Library'!$W$14:$W$736, LEN(H$2))=H$2, RIGHT('Tag Library'!$W$14:$W$736, LEN($A9))=$A9), """")"),"")</f>
        <v/>
      </c>
      <c r="I9" s="1" t="str">
        <f ca="1">IFERROR(__xludf.DUMMYFUNCTION("IFERROR(FILTER('Tag Library'!$X$14:$X$736, LEFT('Tag Library'!$W$14:$W$736, LEN(I$2))=I$2, RIGHT('Tag Library'!$W$14:$W$736, LEN($A9))=$A9), """")"),"")</f>
        <v/>
      </c>
      <c r="J9" s="1" t="str">
        <f ca="1">IFERROR(__xludf.DUMMYFUNCTION("IFERROR(FILTER('Tag Library'!$X$14:$X$736, LEFT('Tag Library'!$W$14:$W$736, LEN(J$2))=J$2, RIGHT('Tag Library'!$W$14:$W$736, LEN($A9))=$A9), """")"),"")</f>
        <v/>
      </c>
      <c r="K9" s="1" t="str">
        <f ca="1">IFERROR(__xludf.DUMMYFUNCTION("IFERROR(FILTER('Tag Library'!$X$14:$X$736, LEFT('Tag Library'!$W$14:$W$736, LEN(K$2))=K$2, RIGHT('Tag Library'!$W$14:$W$736, LEN($A9))=$A9), """")"),"")</f>
        <v/>
      </c>
      <c r="L9" s="1" t="str">
        <f ca="1">IFERROR(__xludf.DUMMYFUNCTION("IFERROR(FILTER('Tag Library'!$X$14:$X$736, LEFT('Tag Library'!$W$14:$W$736, LEN(L$2))=L$2, RIGHT('Tag Library'!$W$14:$W$736, LEN($A9))=$A9), """")"),"")</f>
        <v/>
      </c>
      <c r="M9" s="1" t="str">
        <f ca="1">IFERROR(__xludf.DUMMYFUNCTION("IFERROR(FILTER('Tag Library'!$X$14:$X$736, LEFT('Tag Library'!$W$14:$W$736, LEN(M$2))=M$2, RIGHT('Tag Library'!$W$14:$W$736, LEN($A9))=$A9), """")"),"")</f>
        <v/>
      </c>
      <c r="N9" s="1" t="str">
        <f ca="1">IFERROR(__xludf.DUMMYFUNCTION("IFERROR(FILTER('Tag Library'!$X$14:$X$736, LEFT('Tag Library'!$W$14:$W$736, LEN(N$2))=N$2, RIGHT('Tag Library'!$W$14:$W$736, LEN($A9))=$A9), """")"),"")</f>
        <v/>
      </c>
      <c r="O9" s="1" t="str">
        <f ca="1">IFERROR(__xludf.DUMMYFUNCTION("IFERROR(FILTER('Tag Library'!$X$14:$X$736, LEFT('Tag Library'!$W$14:$W$736, LEN(O$2))=O$2, RIGHT('Tag Library'!$W$14:$W$736, LEN($A9))=$A9), """")"),"")</f>
        <v/>
      </c>
      <c r="P9" s="1" t="str">
        <f ca="1">IFERROR(__xludf.DUMMYFUNCTION("IFERROR(FILTER('Tag Library'!$X$14:$X$736, LEFT('Tag Library'!$W$14:$W$736, LEN(P$2))=P$2, RIGHT('Tag Library'!$W$14:$W$736, LEN($A9))=$A9), """")"),"")</f>
        <v/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IFERROR(__xludf.DUMMYFUNCTION("IFERROR(FILTER('Tag Library'!$X$14:$X$736, LEFT('Tag Library'!$W$14:$W$736, LEN(B$2))=B$2, RIGHT('Tag Library'!$W$14:$W$736, LEN($A10))=$A10), """")"),"")</f>
        <v/>
      </c>
      <c r="C10" s="1" t="str">
        <f ca="1">IFERROR(__xludf.DUMMYFUNCTION("IFERROR(FILTER('Tag Library'!$X$14:$X$736, LEFT('Tag Library'!$W$14:$W$736, LEN(C$2))=C$2, RIGHT('Tag Library'!$W$14:$W$736, LEN($A10))=$A10), """")"),"")</f>
        <v/>
      </c>
      <c r="D10" s="1" t="str">
        <f ca="1">IFERROR(__xludf.DUMMYFUNCTION("IFERROR(FILTER('Tag Library'!$X$14:$X$736, LEFT('Tag Library'!$W$14:$W$736, LEN(D$2))=D$2, RIGHT('Tag Library'!$W$14:$W$736, LEN($A10))=$A10), """")"),"")</f>
        <v/>
      </c>
      <c r="E10" s="1" t="str">
        <f ca="1">IFERROR(__xludf.DUMMYFUNCTION("IFERROR(FILTER('Tag Library'!$X$14:$X$736, LEFT('Tag Library'!$W$14:$W$736, LEN(E$2))=E$2, RIGHT('Tag Library'!$W$14:$W$736, LEN($A10))=$A10), """")"),"")</f>
        <v/>
      </c>
      <c r="F10" s="1" t="str">
        <f ca="1">IFERROR(__xludf.DUMMYFUNCTION("IFERROR(FILTER('Tag Library'!$X$14:$X$736, LEFT('Tag Library'!$W$14:$W$736, LEN(F$2))=F$2, RIGHT('Tag Library'!$W$14:$W$736, LEN($A10))=$A10), """")"),"")</f>
        <v/>
      </c>
      <c r="G10" s="1" t="str">
        <f ca="1">IFERROR(__xludf.DUMMYFUNCTION("IFERROR(FILTER('Tag Library'!$X$14:$X$736, LEFT('Tag Library'!$W$14:$W$736, LEN(G$2))=G$2, RIGHT('Tag Library'!$W$14:$W$736, LEN($A10))=$A10), """")"),"")</f>
        <v/>
      </c>
      <c r="H10" s="1" t="str">
        <f ca="1">IFERROR(__xludf.DUMMYFUNCTION("IFERROR(FILTER('Tag Library'!$X$14:$X$736, LEFT('Tag Library'!$W$14:$W$736, LEN(H$2))=H$2, RIGHT('Tag Library'!$W$14:$W$736, LEN($A10))=$A10), """")"),"")</f>
        <v/>
      </c>
      <c r="I10" s="1" t="str">
        <f ca="1">IFERROR(__xludf.DUMMYFUNCTION("IFERROR(FILTER('Tag Library'!$X$14:$X$736, LEFT('Tag Library'!$W$14:$W$736, LEN(I$2))=I$2, RIGHT('Tag Library'!$W$14:$W$736, LEN($A10))=$A10), """")"),"")</f>
        <v/>
      </c>
      <c r="J10" s="1" t="str">
        <f ca="1">IFERROR(__xludf.DUMMYFUNCTION("IFERROR(FILTER('Tag Library'!$X$14:$X$736, LEFT('Tag Library'!$W$14:$W$736, LEN(J$2))=J$2, RIGHT('Tag Library'!$W$14:$W$736, LEN($A10))=$A10), """")"),"")</f>
        <v/>
      </c>
      <c r="K10" s="1" t="str">
        <f ca="1">IFERROR(__xludf.DUMMYFUNCTION("IFERROR(FILTER('Tag Library'!$X$14:$X$736, LEFT('Tag Library'!$W$14:$W$736, LEN(K$2))=K$2, RIGHT('Tag Library'!$W$14:$W$736, LEN($A10))=$A10), """")"),"")</f>
        <v/>
      </c>
      <c r="L10" s="1" t="str">
        <f ca="1">IFERROR(__xludf.DUMMYFUNCTION("IFERROR(FILTER('Tag Library'!$X$14:$X$736, LEFT('Tag Library'!$W$14:$W$736, LEN(L$2))=L$2, RIGHT('Tag Library'!$W$14:$W$736, LEN($A10))=$A10), """")"),"")</f>
        <v/>
      </c>
      <c r="M10" s="1" t="str">
        <f ca="1">IFERROR(__xludf.DUMMYFUNCTION("IFERROR(FILTER('Tag Library'!$X$14:$X$736, LEFT('Tag Library'!$W$14:$W$736, LEN(M$2))=M$2, RIGHT('Tag Library'!$W$14:$W$736, LEN($A10))=$A10), """")"),"")</f>
        <v/>
      </c>
      <c r="N10" s="1" t="str">
        <f ca="1">IFERROR(__xludf.DUMMYFUNCTION("IFERROR(FILTER('Tag Library'!$X$14:$X$736, LEFT('Tag Library'!$W$14:$W$736, LEN(N$2))=N$2, RIGHT('Tag Library'!$W$14:$W$736, LEN($A10))=$A10), """")"),"")</f>
        <v/>
      </c>
      <c r="O10" s="1" t="str">
        <f ca="1">IFERROR(__xludf.DUMMYFUNCTION("IFERROR(FILTER('Tag Library'!$X$14:$X$736, LEFT('Tag Library'!$W$14:$W$736, LEN(O$2))=O$2, RIGHT('Tag Library'!$W$14:$W$736, LEN($A10))=$A10), """")"),"")</f>
        <v/>
      </c>
      <c r="P10" s="1" t="str">
        <f ca="1">IFERROR(__xludf.DUMMYFUNCTION("IFERROR(FILTER('Tag Library'!$X$14:$X$736, LEFT('Tag Library'!$W$14:$W$736, LEN(P$2))=P$2, RIGHT('Tag Library'!$W$14:$W$736, LEN($A10))=$A10), """")"),"")</f>
        <v/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IFERROR(__xludf.DUMMYFUNCTION("IFERROR(FILTER('Tag Library'!$X$14:$X$736, LEFT('Tag Library'!$W$14:$W$736, LEN(B$2))=B$2, RIGHT('Tag Library'!$W$14:$W$736, LEN($A11))=$A11), """")"),"")</f>
        <v/>
      </c>
      <c r="C11" s="1" t="str">
        <f ca="1">IFERROR(__xludf.DUMMYFUNCTION("IFERROR(FILTER('Tag Library'!$X$14:$X$736, LEFT('Tag Library'!$W$14:$W$736, LEN(C$2))=C$2, RIGHT('Tag Library'!$W$14:$W$736, LEN($A11))=$A11), """")"),"")</f>
        <v/>
      </c>
      <c r="D11" s="1" t="str">
        <f ca="1">IFERROR(__xludf.DUMMYFUNCTION("IFERROR(FILTER('Tag Library'!$X$14:$X$736, LEFT('Tag Library'!$W$14:$W$736, LEN(D$2))=D$2, RIGHT('Tag Library'!$W$14:$W$736, LEN($A11))=$A11), """")"),"")</f>
        <v/>
      </c>
      <c r="E11" s="1" t="str">
        <f ca="1">IFERROR(__xludf.DUMMYFUNCTION("IFERROR(FILTER('Tag Library'!$X$14:$X$736, LEFT('Tag Library'!$W$14:$W$736, LEN(E$2))=E$2, RIGHT('Tag Library'!$W$14:$W$736, LEN($A11))=$A11), """")"),"")</f>
        <v/>
      </c>
      <c r="F11" s="1" t="str">
        <f ca="1">IFERROR(__xludf.DUMMYFUNCTION("IFERROR(FILTER('Tag Library'!$X$14:$X$736, LEFT('Tag Library'!$W$14:$W$736, LEN(F$2))=F$2, RIGHT('Tag Library'!$W$14:$W$736, LEN($A11))=$A11), """")"),"")</f>
        <v/>
      </c>
      <c r="G11" s="1" t="str">
        <f ca="1">IFERROR(__xludf.DUMMYFUNCTION("IFERROR(FILTER('Tag Library'!$X$14:$X$736, LEFT('Tag Library'!$W$14:$W$736, LEN(G$2))=G$2, RIGHT('Tag Library'!$W$14:$W$736, LEN($A11))=$A11), """")"),"")</f>
        <v/>
      </c>
      <c r="H11" s="1" t="str">
        <f ca="1">IFERROR(__xludf.DUMMYFUNCTION("IFERROR(FILTER('Tag Library'!$X$14:$X$736, LEFT('Tag Library'!$W$14:$W$736, LEN(H$2))=H$2, RIGHT('Tag Library'!$W$14:$W$736, LEN($A11))=$A11), """")"),"")</f>
        <v/>
      </c>
      <c r="I11" s="1" t="str">
        <f ca="1">IFERROR(__xludf.DUMMYFUNCTION("IFERROR(FILTER('Tag Library'!$X$14:$X$736, LEFT('Tag Library'!$W$14:$W$736, LEN(I$2))=I$2, RIGHT('Tag Library'!$W$14:$W$736, LEN($A11))=$A11), """")"),"")</f>
        <v/>
      </c>
      <c r="J11" s="1" t="str">
        <f ca="1">IFERROR(__xludf.DUMMYFUNCTION("IFERROR(FILTER('Tag Library'!$X$14:$X$736, LEFT('Tag Library'!$W$14:$W$736, LEN(J$2))=J$2, RIGHT('Tag Library'!$W$14:$W$736, LEN($A11))=$A11), """")"),"")</f>
        <v/>
      </c>
      <c r="K11" s="1" t="str">
        <f ca="1">IFERROR(__xludf.DUMMYFUNCTION("IFERROR(FILTER('Tag Library'!$X$14:$X$736, LEFT('Tag Library'!$W$14:$W$736, LEN(K$2))=K$2, RIGHT('Tag Library'!$W$14:$W$736, LEN($A11))=$A11), """")"),"")</f>
        <v/>
      </c>
      <c r="L11" s="1" t="str">
        <f ca="1">IFERROR(__xludf.DUMMYFUNCTION("IFERROR(FILTER('Tag Library'!$X$14:$X$736, LEFT('Tag Library'!$W$14:$W$736, LEN(L$2))=L$2, RIGHT('Tag Library'!$W$14:$W$736, LEN($A11))=$A11), """")"),"")</f>
        <v/>
      </c>
      <c r="M11" s="1" t="str">
        <f ca="1">IFERROR(__xludf.DUMMYFUNCTION("IFERROR(FILTER('Tag Library'!$X$14:$X$736, LEFT('Tag Library'!$W$14:$W$736, LEN(M$2))=M$2, RIGHT('Tag Library'!$W$14:$W$736, LEN($A11))=$A11), """")"),"")</f>
        <v/>
      </c>
      <c r="N11" s="1" t="str">
        <f ca="1">IFERROR(__xludf.DUMMYFUNCTION("IFERROR(FILTER('Tag Library'!$X$14:$X$736, LEFT('Tag Library'!$W$14:$W$736, LEN(N$2))=N$2, RIGHT('Tag Library'!$W$14:$W$736, LEN($A11))=$A11), """")"),"")</f>
        <v/>
      </c>
      <c r="O11" s="1" t="str">
        <f ca="1">IFERROR(__xludf.DUMMYFUNCTION("IFERROR(FILTER('Tag Library'!$X$14:$X$736, LEFT('Tag Library'!$W$14:$W$736, LEN(O$2))=O$2, RIGHT('Tag Library'!$W$14:$W$736, LEN($A11))=$A11), """")"),"")</f>
        <v/>
      </c>
      <c r="P11" s="1" t="str">
        <f ca="1">IFERROR(__xludf.DUMMYFUNCTION("IFERROR(FILTER('Tag Library'!$X$14:$X$736, LEFT('Tag Library'!$W$14:$W$736, LEN(P$2))=P$2, RIGHT('Tag Library'!$W$14:$W$736, LEN($A11))=$A11), """")"),"")</f>
        <v/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IFERROR(__xludf.DUMMYFUNCTION("IFERROR(FILTER('Tag Library'!$X$14:$X$736, LEFT('Tag Library'!$W$14:$W$736, LEN(B$2))=B$2, RIGHT('Tag Library'!$W$14:$W$736, LEN($A12))=$A12), """")"),"")</f>
        <v/>
      </c>
      <c r="C12" s="1" t="str">
        <f ca="1">IFERROR(__xludf.DUMMYFUNCTION("IFERROR(FILTER('Tag Library'!$X$14:$X$736, LEFT('Tag Library'!$W$14:$W$736, LEN(C$2))=C$2, RIGHT('Tag Library'!$W$14:$W$736, LEN($A12))=$A12), """")"),"")</f>
        <v/>
      </c>
      <c r="D12" s="1" t="str">
        <f ca="1">IFERROR(__xludf.DUMMYFUNCTION("IFERROR(FILTER('Tag Library'!$X$14:$X$736, LEFT('Tag Library'!$W$14:$W$736, LEN(D$2))=D$2, RIGHT('Tag Library'!$W$14:$W$736, LEN($A12))=$A12), """")"),"")</f>
        <v/>
      </c>
      <c r="E12" s="1" t="str">
        <f ca="1">IFERROR(__xludf.DUMMYFUNCTION("IFERROR(FILTER('Tag Library'!$X$14:$X$736, LEFT('Tag Library'!$W$14:$W$736, LEN(E$2))=E$2, RIGHT('Tag Library'!$W$14:$W$736, LEN($A12))=$A12), """")"),"")</f>
        <v/>
      </c>
      <c r="F12" s="1" t="str">
        <f ca="1">IFERROR(__xludf.DUMMYFUNCTION("IFERROR(FILTER('Tag Library'!$X$14:$X$736, LEFT('Tag Library'!$W$14:$W$736, LEN(F$2))=F$2, RIGHT('Tag Library'!$W$14:$W$736, LEN($A12))=$A12), """")"),"")</f>
        <v/>
      </c>
      <c r="G12" s="1" t="str">
        <f ca="1">IFERROR(__xludf.DUMMYFUNCTION("IFERROR(FILTER('Tag Library'!$X$14:$X$736, LEFT('Tag Library'!$W$14:$W$736, LEN(G$2))=G$2, RIGHT('Tag Library'!$W$14:$W$736, LEN($A12))=$A12), """")"),"")</f>
        <v/>
      </c>
      <c r="H12" s="1" t="str">
        <f ca="1">IFERROR(__xludf.DUMMYFUNCTION("IFERROR(FILTER('Tag Library'!$X$14:$X$736, LEFT('Tag Library'!$W$14:$W$736, LEN(H$2))=H$2, RIGHT('Tag Library'!$W$14:$W$736, LEN($A12))=$A12), """")"),"")</f>
        <v/>
      </c>
      <c r="I12" s="1" t="str">
        <f ca="1">IFERROR(__xludf.DUMMYFUNCTION("IFERROR(FILTER('Tag Library'!$X$14:$X$736, LEFT('Tag Library'!$W$14:$W$736, LEN(I$2))=I$2, RIGHT('Tag Library'!$W$14:$W$736, LEN($A12))=$A12), """")"),"")</f>
        <v/>
      </c>
      <c r="J12" s="1" t="str">
        <f ca="1">IFERROR(__xludf.DUMMYFUNCTION("IFERROR(FILTER('Tag Library'!$X$14:$X$736, LEFT('Tag Library'!$W$14:$W$736, LEN(J$2))=J$2, RIGHT('Tag Library'!$W$14:$W$736, LEN($A12))=$A12), """")"),"")</f>
        <v/>
      </c>
      <c r="K12" s="1" t="str">
        <f ca="1">IFERROR(__xludf.DUMMYFUNCTION("IFERROR(FILTER('Tag Library'!$X$14:$X$736, LEFT('Tag Library'!$W$14:$W$736, LEN(K$2))=K$2, RIGHT('Tag Library'!$W$14:$W$736, LEN($A12))=$A12), """")"),"")</f>
        <v/>
      </c>
      <c r="L12" s="1" t="str">
        <f ca="1">IFERROR(__xludf.DUMMYFUNCTION("IFERROR(FILTER('Tag Library'!$X$14:$X$736, LEFT('Tag Library'!$W$14:$W$736, LEN(L$2))=L$2, RIGHT('Tag Library'!$W$14:$W$736, LEN($A12))=$A12), """")"),"")</f>
        <v/>
      </c>
      <c r="M12" s="1" t="str">
        <f ca="1">IFERROR(__xludf.DUMMYFUNCTION("IFERROR(FILTER('Tag Library'!$X$14:$X$736, LEFT('Tag Library'!$W$14:$W$736, LEN(M$2))=M$2, RIGHT('Tag Library'!$W$14:$W$736, LEN($A12))=$A12), """")"),"")</f>
        <v/>
      </c>
      <c r="N12" s="1" t="str">
        <f ca="1">IFERROR(__xludf.DUMMYFUNCTION("IFERROR(FILTER('Tag Library'!$X$14:$X$736, LEFT('Tag Library'!$W$14:$W$736, LEN(N$2))=N$2, RIGHT('Tag Library'!$W$14:$W$736, LEN($A12))=$A12), """")"),"")</f>
        <v/>
      </c>
      <c r="O12" s="1" t="str">
        <f ca="1">IFERROR(__xludf.DUMMYFUNCTION("IFERROR(FILTER('Tag Library'!$X$14:$X$736, LEFT('Tag Library'!$W$14:$W$736, LEN(O$2))=O$2, RIGHT('Tag Library'!$W$14:$W$736, LEN($A12))=$A12), """")"),"")</f>
        <v/>
      </c>
      <c r="P12" s="1" t="str">
        <f ca="1">IFERROR(__xludf.DUMMYFUNCTION("IFERROR(FILTER('Tag Library'!$X$14:$X$736, LEFT('Tag Library'!$W$14:$W$736, LEN(P$2))=P$2, RIGHT('Tag Library'!$W$14:$W$736, LEN($A12))=$A12), """")"),"")</f>
        <v/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IFERROR(__xludf.DUMMYFUNCTION("IFERROR(FILTER('Tag Library'!$X$14:$X$736, LEFT('Tag Library'!$W$14:$W$736, LEN(B$2))=B$2, RIGHT('Tag Library'!$W$14:$W$736, LEN($A13))=$A13), """")"),"")</f>
        <v/>
      </c>
      <c r="C13" s="1" t="str">
        <f ca="1">IFERROR(__xludf.DUMMYFUNCTION("IFERROR(FILTER('Tag Library'!$X$14:$X$736, LEFT('Tag Library'!$W$14:$W$736, LEN(C$2))=C$2, RIGHT('Tag Library'!$W$14:$W$736, LEN($A13))=$A13), """")"),"")</f>
        <v/>
      </c>
      <c r="D13" s="1" t="str">
        <f ca="1">IFERROR(__xludf.DUMMYFUNCTION("IFERROR(FILTER('Tag Library'!$X$14:$X$736, LEFT('Tag Library'!$W$14:$W$736, LEN(D$2))=D$2, RIGHT('Tag Library'!$W$14:$W$736, LEN($A13))=$A13), """")"),"")</f>
        <v/>
      </c>
      <c r="E13" s="1" t="str">
        <f ca="1">IFERROR(__xludf.DUMMYFUNCTION("IFERROR(FILTER('Tag Library'!$X$14:$X$736, LEFT('Tag Library'!$W$14:$W$736, LEN(E$2))=E$2, RIGHT('Tag Library'!$W$14:$W$736, LEN($A13))=$A13), """")"),"")</f>
        <v/>
      </c>
      <c r="F13" s="1" t="str">
        <f ca="1">IFERROR(__xludf.DUMMYFUNCTION("IFERROR(FILTER('Tag Library'!$X$14:$X$736, LEFT('Tag Library'!$W$14:$W$736, LEN(F$2))=F$2, RIGHT('Tag Library'!$W$14:$W$736, LEN($A13))=$A13), """")"),"")</f>
        <v/>
      </c>
      <c r="G13" s="1" t="str">
        <f ca="1">IFERROR(__xludf.DUMMYFUNCTION("IFERROR(FILTER('Tag Library'!$X$14:$X$736, LEFT('Tag Library'!$W$14:$W$736, LEN(G$2))=G$2, RIGHT('Tag Library'!$W$14:$W$736, LEN($A13))=$A13), """")"),"")</f>
        <v/>
      </c>
      <c r="H13" s="1" t="str">
        <f ca="1">IFERROR(__xludf.DUMMYFUNCTION("IFERROR(FILTER('Tag Library'!$X$14:$X$736, LEFT('Tag Library'!$W$14:$W$736, LEN(H$2))=H$2, RIGHT('Tag Library'!$W$14:$W$736, LEN($A13))=$A13), """")"),"")</f>
        <v/>
      </c>
      <c r="I13" s="1" t="str">
        <f ca="1">IFERROR(__xludf.DUMMYFUNCTION("IFERROR(FILTER('Tag Library'!$X$14:$X$736, LEFT('Tag Library'!$W$14:$W$736, LEN(I$2))=I$2, RIGHT('Tag Library'!$W$14:$W$736, LEN($A13))=$A13), """")"),"")</f>
        <v/>
      </c>
      <c r="J13" s="1" t="str">
        <f ca="1">IFERROR(__xludf.DUMMYFUNCTION("IFERROR(FILTER('Tag Library'!$X$14:$X$736, LEFT('Tag Library'!$W$14:$W$736, LEN(J$2))=J$2, RIGHT('Tag Library'!$W$14:$W$736, LEN($A13))=$A13), """")"),"")</f>
        <v/>
      </c>
      <c r="K13" s="1" t="str">
        <f ca="1">IFERROR(__xludf.DUMMYFUNCTION("IFERROR(FILTER('Tag Library'!$X$14:$X$736, LEFT('Tag Library'!$W$14:$W$736, LEN(K$2))=K$2, RIGHT('Tag Library'!$W$14:$W$736, LEN($A13))=$A13), """")"),"")</f>
        <v/>
      </c>
      <c r="L13" s="1" t="str">
        <f ca="1">IFERROR(__xludf.DUMMYFUNCTION("IFERROR(FILTER('Tag Library'!$X$14:$X$736, LEFT('Tag Library'!$W$14:$W$736, LEN(L$2))=L$2, RIGHT('Tag Library'!$W$14:$W$736, LEN($A13))=$A13), """")"),"")</f>
        <v/>
      </c>
      <c r="M13" s="1" t="str">
        <f ca="1">IFERROR(__xludf.DUMMYFUNCTION("IFERROR(FILTER('Tag Library'!$X$14:$X$736, LEFT('Tag Library'!$W$14:$W$736, LEN(M$2))=M$2, RIGHT('Tag Library'!$W$14:$W$736, LEN($A13))=$A13), """")"),"")</f>
        <v/>
      </c>
      <c r="N13" s="1" t="str">
        <f ca="1">IFERROR(__xludf.DUMMYFUNCTION("IFERROR(FILTER('Tag Library'!$X$14:$X$736, LEFT('Tag Library'!$W$14:$W$736, LEN(N$2))=N$2, RIGHT('Tag Library'!$W$14:$W$736, LEN($A13))=$A13), """")"),"")</f>
        <v/>
      </c>
      <c r="O13" s="1" t="str">
        <f ca="1">IFERROR(__xludf.DUMMYFUNCTION("IFERROR(FILTER('Tag Library'!$X$14:$X$736, LEFT('Tag Library'!$W$14:$W$736, LEN(O$2))=O$2, RIGHT('Tag Library'!$W$14:$W$736, LEN($A13))=$A13), """")"),"")</f>
        <v/>
      </c>
      <c r="P13" s="1" t="str">
        <f ca="1">IFERROR(__xludf.DUMMYFUNCTION("IFERROR(FILTER('Tag Library'!$X$14:$X$736, LEFT('Tag Library'!$W$14:$W$736, LEN(P$2))=P$2, RIGHT('Tag Library'!$W$14:$W$736, LEN($A13))=$A13), """")"),"")</f>
        <v/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IFERROR(__xludf.DUMMYFUNCTION("IFERROR(FILTER('Tag Library'!$X$14:$X$736, LEFT('Tag Library'!$W$14:$W$736, LEN(B$2))=B$2, RIGHT('Tag Library'!$W$14:$W$736, LEN($A14))=$A14), """")"),"")</f>
        <v/>
      </c>
      <c r="C14" s="1" t="str">
        <f ca="1">IFERROR(__xludf.DUMMYFUNCTION("IFERROR(FILTER('Tag Library'!$X$14:$X$736, LEFT('Tag Library'!$W$14:$W$736, LEN(C$2))=C$2, RIGHT('Tag Library'!$W$14:$W$736, LEN($A14))=$A14), """")"),"")</f>
        <v/>
      </c>
      <c r="D14" s="1" t="str">
        <f ca="1">IFERROR(__xludf.DUMMYFUNCTION("IFERROR(FILTER('Tag Library'!$X$14:$X$736, LEFT('Tag Library'!$W$14:$W$736, LEN(D$2))=D$2, RIGHT('Tag Library'!$W$14:$W$736, LEN($A14))=$A14), """")"),"")</f>
        <v/>
      </c>
      <c r="E14" s="1" t="str">
        <f ca="1">IFERROR(__xludf.DUMMYFUNCTION("IFERROR(FILTER('Tag Library'!$X$14:$X$736, LEFT('Tag Library'!$W$14:$W$736, LEN(E$2))=E$2, RIGHT('Tag Library'!$W$14:$W$736, LEN($A14))=$A14), """")"),"")</f>
        <v/>
      </c>
      <c r="F14" s="1" t="str">
        <f ca="1">IFERROR(__xludf.DUMMYFUNCTION("IFERROR(FILTER('Tag Library'!$X$14:$X$736, LEFT('Tag Library'!$W$14:$W$736, LEN(F$2))=F$2, RIGHT('Tag Library'!$W$14:$W$736, LEN($A14))=$A14), """")"),"")</f>
        <v/>
      </c>
      <c r="G14" s="1" t="str">
        <f ca="1">IFERROR(__xludf.DUMMYFUNCTION("IFERROR(FILTER('Tag Library'!$X$14:$X$736, LEFT('Tag Library'!$W$14:$W$736, LEN(G$2))=G$2, RIGHT('Tag Library'!$W$14:$W$736, LEN($A14))=$A14), """")"),"")</f>
        <v/>
      </c>
      <c r="H14" s="1" t="str">
        <f ca="1">IFERROR(__xludf.DUMMYFUNCTION("IFERROR(FILTER('Tag Library'!$X$14:$X$736, LEFT('Tag Library'!$W$14:$W$736, LEN(H$2))=H$2, RIGHT('Tag Library'!$W$14:$W$736, LEN($A14))=$A14), """")"),"")</f>
        <v/>
      </c>
      <c r="I14" s="1" t="str">
        <f ca="1">IFERROR(__xludf.DUMMYFUNCTION("IFERROR(FILTER('Tag Library'!$X$14:$X$736, LEFT('Tag Library'!$W$14:$W$736, LEN(I$2))=I$2, RIGHT('Tag Library'!$W$14:$W$736, LEN($A14))=$A14), """")"),"")</f>
        <v/>
      </c>
      <c r="J14" s="1" t="str">
        <f ca="1">IFERROR(__xludf.DUMMYFUNCTION("IFERROR(FILTER('Tag Library'!$X$14:$X$736, LEFT('Tag Library'!$W$14:$W$736, LEN(J$2))=J$2, RIGHT('Tag Library'!$W$14:$W$736, LEN($A14))=$A14), """")"),"")</f>
        <v/>
      </c>
      <c r="K14" s="1" t="str">
        <f ca="1">IFERROR(__xludf.DUMMYFUNCTION("IFERROR(FILTER('Tag Library'!$X$14:$X$736, LEFT('Tag Library'!$W$14:$W$736, LEN(K$2))=K$2, RIGHT('Tag Library'!$W$14:$W$736, LEN($A14))=$A14), """")"),"")</f>
        <v/>
      </c>
      <c r="L14" s="1" t="str">
        <f ca="1">IFERROR(__xludf.DUMMYFUNCTION("IFERROR(FILTER('Tag Library'!$X$14:$X$736, LEFT('Tag Library'!$W$14:$W$736, LEN(L$2))=L$2, RIGHT('Tag Library'!$W$14:$W$736, LEN($A14))=$A14), """")"),"")</f>
        <v/>
      </c>
      <c r="M14" s="1" t="str">
        <f ca="1">IFERROR(__xludf.DUMMYFUNCTION("IFERROR(FILTER('Tag Library'!$X$14:$X$736, LEFT('Tag Library'!$W$14:$W$736, LEN(M$2))=M$2, RIGHT('Tag Library'!$W$14:$W$736, LEN($A14))=$A14), """")"),"")</f>
        <v/>
      </c>
      <c r="N14" s="1" t="str">
        <f ca="1">IFERROR(__xludf.DUMMYFUNCTION("IFERROR(FILTER('Tag Library'!$X$14:$X$736, LEFT('Tag Library'!$W$14:$W$736, LEN(N$2))=N$2, RIGHT('Tag Library'!$W$14:$W$736, LEN($A14))=$A14), """")"),"")</f>
        <v/>
      </c>
      <c r="O14" s="1" t="str">
        <f ca="1">IFERROR(__xludf.DUMMYFUNCTION("IFERROR(FILTER('Tag Library'!$X$14:$X$736, LEFT('Tag Library'!$W$14:$W$736, LEN(O$2))=O$2, RIGHT('Tag Library'!$W$14:$W$736, LEN($A14))=$A14), """")"),"")</f>
        <v/>
      </c>
      <c r="P14" s="1" t="str">
        <f ca="1">IFERROR(__xludf.DUMMYFUNCTION("IFERROR(FILTER('Tag Library'!$X$14:$X$736, LEFT('Tag Library'!$W$14:$W$736, LEN(P$2))=P$2, RIGHT('Tag Library'!$W$14:$W$736, LEN($A14))=$A14), """")"),"")</f>
        <v/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IFERROR(__xludf.DUMMYFUNCTION("IFERROR(FILTER('Tag Library'!$X$14:$X$736, LEFT('Tag Library'!$W$14:$W$736, LEN(B$2))=B$2, RIGHT('Tag Library'!$W$14:$W$736, LEN($A15))=$A15), """")"),"")</f>
        <v/>
      </c>
      <c r="C15" s="1" t="str">
        <f ca="1">IFERROR(__xludf.DUMMYFUNCTION("IFERROR(FILTER('Tag Library'!$X$14:$X$736, LEFT('Tag Library'!$W$14:$W$736, LEN(C$2))=C$2, RIGHT('Tag Library'!$W$14:$W$736, LEN($A15))=$A15), """")"),"")</f>
        <v/>
      </c>
      <c r="D15" s="1" t="str">
        <f ca="1">IFERROR(__xludf.DUMMYFUNCTION("IFERROR(FILTER('Tag Library'!$X$14:$X$736, LEFT('Tag Library'!$W$14:$W$736, LEN(D$2))=D$2, RIGHT('Tag Library'!$W$14:$W$736, LEN($A15))=$A15), """")"),"")</f>
        <v/>
      </c>
      <c r="E15" s="1" t="str">
        <f ca="1">IFERROR(__xludf.DUMMYFUNCTION("IFERROR(FILTER('Tag Library'!$X$14:$X$736, LEFT('Tag Library'!$W$14:$W$736, LEN(E$2))=E$2, RIGHT('Tag Library'!$W$14:$W$736, LEN($A15))=$A15), """")"),"")</f>
        <v/>
      </c>
      <c r="F15" s="1" t="str">
        <f ca="1">IFERROR(__xludf.DUMMYFUNCTION("IFERROR(FILTER('Tag Library'!$X$14:$X$736, LEFT('Tag Library'!$W$14:$W$736, LEN(F$2))=F$2, RIGHT('Tag Library'!$W$14:$W$736, LEN($A15))=$A15), """")"),"")</f>
        <v/>
      </c>
      <c r="G15" s="1" t="str">
        <f ca="1">IFERROR(__xludf.DUMMYFUNCTION("IFERROR(FILTER('Tag Library'!$X$14:$X$736, LEFT('Tag Library'!$W$14:$W$736, LEN(G$2))=G$2, RIGHT('Tag Library'!$W$14:$W$736, LEN($A15))=$A15), """")"),"")</f>
        <v/>
      </c>
      <c r="H15" s="1" t="str">
        <f ca="1">IFERROR(__xludf.DUMMYFUNCTION("IFERROR(FILTER('Tag Library'!$X$14:$X$736, LEFT('Tag Library'!$W$14:$W$736, LEN(H$2))=H$2, RIGHT('Tag Library'!$W$14:$W$736, LEN($A15))=$A15), """")"),"")</f>
        <v/>
      </c>
      <c r="I15" s="1" t="str">
        <f ca="1">IFERROR(__xludf.DUMMYFUNCTION("IFERROR(FILTER('Tag Library'!$X$14:$X$736, LEFT('Tag Library'!$W$14:$W$736, LEN(I$2))=I$2, RIGHT('Tag Library'!$W$14:$W$736, LEN($A15))=$A15), """")"),"")</f>
        <v/>
      </c>
      <c r="J15" s="1" t="str">
        <f ca="1">IFERROR(__xludf.DUMMYFUNCTION("IFERROR(FILTER('Tag Library'!$X$14:$X$736, LEFT('Tag Library'!$W$14:$W$736, LEN(J$2))=J$2, RIGHT('Tag Library'!$W$14:$W$736, LEN($A15))=$A15), """")"),"")</f>
        <v/>
      </c>
      <c r="K15" s="1" t="str">
        <f ca="1">IFERROR(__xludf.DUMMYFUNCTION("IFERROR(FILTER('Tag Library'!$X$14:$X$736, LEFT('Tag Library'!$W$14:$W$736, LEN(K$2))=K$2, RIGHT('Tag Library'!$W$14:$W$736, LEN($A15))=$A15), """")"),"")</f>
        <v/>
      </c>
      <c r="L15" s="1" t="str">
        <f ca="1">IFERROR(__xludf.DUMMYFUNCTION("IFERROR(FILTER('Tag Library'!$X$14:$X$736, LEFT('Tag Library'!$W$14:$W$736, LEN(L$2))=L$2, RIGHT('Tag Library'!$W$14:$W$736, LEN($A15))=$A15), """")"),"")</f>
        <v/>
      </c>
      <c r="M15" s="1" t="str">
        <f ca="1">IFERROR(__xludf.DUMMYFUNCTION("IFERROR(FILTER('Tag Library'!$X$14:$X$736, LEFT('Tag Library'!$W$14:$W$736, LEN(M$2))=M$2, RIGHT('Tag Library'!$W$14:$W$736, LEN($A15))=$A15), """")"),"")</f>
        <v/>
      </c>
      <c r="N15" s="1" t="str">
        <f ca="1">IFERROR(__xludf.DUMMYFUNCTION("IFERROR(FILTER('Tag Library'!$X$14:$X$736, LEFT('Tag Library'!$W$14:$W$736, LEN(N$2))=N$2, RIGHT('Tag Library'!$W$14:$W$736, LEN($A15))=$A15), """")"),"")</f>
        <v/>
      </c>
      <c r="O15" s="1" t="str">
        <f ca="1">IFERROR(__xludf.DUMMYFUNCTION("IFERROR(FILTER('Tag Library'!$X$14:$X$736, LEFT('Tag Library'!$W$14:$W$736, LEN(O$2))=O$2, RIGHT('Tag Library'!$W$14:$W$736, LEN($A15))=$A15), """")"),"")</f>
        <v/>
      </c>
      <c r="P15" s="1" t="str">
        <f ca="1">IFERROR(__xludf.DUMMYFUNCTION("IFERROR(FILTER('Tag Library'!$X$14:$X$736, LEFT('Tag Library'!$W$14:$W$736, LEN(P$2))=P$2, RIGHT('Tag Library'!$W$14:$W$736, LEN($A15))=$A15), """")"),"")</f>
        <v/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IFERROR(__xludf.DUMMYFUNCTION("IFERROR(FILTER('Tag Library'!$X$14:$X$736, LEFT('Tag Library'!$W$14:$W$736, LEN(B$2))=B$2, RIGHT('Tag Library'!$W$14:$W$736, LEN($A16))=$A16), """")"),"")</f>
        <v/>
      </c>
      <c r="C16" s="1" t="str">
        <f ca="1">IFERROR(__xludf.DUMMYFUNCTION("IFERROR(FILTER('Tag Library'!$X$14:$X$736, LEFT('Tag Library'!$W$14:$W$736, LEN(C$2))=C$2, RIGHT('Tag Library'!$W$14:$W$736, LEN($A16))=$A16), """")"),"")</f>
        <v/>
      </c>
      <c r="D16" s="1" t="str">
        <f ca="1">IFERROR(__xludf.DUMMYFUNCTION("IFERROR(FILTER('Tag Library'!$X$14:$X$736, LEFT('Tag Library'!$W$14:$W$736, LEN(D$2))=D$2, RIGHT('Tag Library'!$W$14:$W$736, LEN($A16))=$A16), """")"),"")</f>
        <v/>
      </c>
      <c r="E16" s="1" t="str">
        <f ca="1">IFERROR(__xludf.DUMMYFUNCTION("IFERROR(FILTER('Tag Library'!$X$14:$X$736, LEFT('Tag Library'!$W$14:$W$736, LEN(E$2))=E$2, RIGHT('Tag Library'!$W$14:$W$736, LEN($A16))=$A16), """")"),"")</f>
        <v/>
      </c>
      <c r="F16" s="1" t="str">
        <f ca="1">IFERROR(__xludf.DUMMYFUNCTION("IFERROR(FILTER('Tag Library'!$X$14:$X$736, LEFT('Tag Library'!$W$14:$W$736, LEN(F$2))=F$2, RIGHT('Tag Library'!$W$14:$W$736, LEN($A16))=$A16), """")"),"")</f>
        <v/>
      </c>
      <c r="G16" s="1" t="str">
        <f ca="1">IFERROR(__xludf.DUMMYFUNCTION("IFERROR(FILTER('Tag Library'!$X$14:$X$736, LEFT('Tag Library'!$W$14:$W$736, LEN(G$2))=G$2, RIGHT('Tag Library'!$W$14:$W$736, LEN($A16))=$A16), """")"),"")</f>
        <v/>
      </c>
      <c r="H16" s="1" t="str">
        <f ca="1">IFERROR(__xludf.DUMMYFUNCTION("IFERROR(FILTER('Tag Library'!$X$14:$X$736, LEFT('Tag Library'!$W$14:$W$736, LEN(H$2))=H$2, RIGHT('Tag Library'!$W$14:$W$736, LEN($A16))=$A16), """")"),"")</f>
        <v/>
      </c>
      <c r="I16" s="1" t="str">
        <f ca="1">IFERROR(__xludf.DUMMYFUNCTION("IFERROR(FILTER('Tag Library'!$X$14:$X$736, LEFT('Tag Library'!$W$14:$W$736, LEN(I$2))=I$2, RIGHT('Tag Library'!$W$14:$W$736, LEN($A16))=$A16), """")"),"")</f>
        <v/>
      </c>
      <c r="J16" s="1" t="str">
        <f ca="1">IFERROR(__xludf.DUMMYFUNCTION("IFERROR(FILTER('Tag Library'!$X$14:$X$736, LEFT('Tag Library'!$W$14:$W$736, LEN(J$2))=J$2, RIGHT('Tag Library'!$W$14:$W$736, LEN($A16))=$A16), """")"),"")</f>
        <v/>
      </c>
      <c r="K16" s="1" t="str">
        <f ca="1">IFERROR(__xludf.DUMMYFUNCTION("IFERROR(FILTER('Tag Library'!$X$14:$X$736, LEFT('Tag Library'!$W$14:$W$736, LEN(K$2))=K$2, RIGHT('Tag Library'!$W$14:$W$736, LEN($A16))=$A16), """")"),"")</f>
        <v/>
      </c>
      <c r="L16" s="1" t="str">
        <f ca="1">IFERROR(__xludf.DUMMYFUNCTION("IFERROR(FILTER('Tag Library'!$X$14:$X$736, LEFT('Tag Library'!$W$14:$W$736, LEN(L$2))=L$2, RIGHT('Tag Library'!$W$14:$W$736, LEN($A16))=$A16), """")"),"")</f>
        <v/>
      </c>
      <c r="M16" s="1" t="str">
        <f ca="1">IFERROR(__xludf.DUMMYFUNCTION("IFERROR(FILTER('Tag Library'!$X$14:$X$736, LEFT('Tag Library'!$W$14:$W$736, LEN(M$2))=M$2, RIGHT('Tag Library'!$W$14:$W$736, LEN($A16))=$A16), """")"),"")</f>
        <v/>
      </c>
      <c r="N16" s="1" t="str">
        <f ca="1">IFERROR(__xludf.DUMMYFUNCTION("IFERROR(FILTER('Tag Library'!$X$14:$X$736, LEFT('Tag Library'!$W$14:$W$736, LEN(N$2))=N$2, RIGHT('Tag Library'!$W$14:$W$736, LEN($A16))=$A16), """")"),"")</f>
        <v/>
      </c>
      <c r="O16" s="1" t="str">
        <f ca="1">IFERROR(__xludf.DUMMYFUNCTION("IFERROR(FILTER('Tag Library'!$X$14:$X$736, LEFT('Tag Library'!$W$14:$W$736, LEN(O$2))=O$2, RIGHT('Tag Library'!$W$14:$W$736, LEN($A16))=$A16), """")"),"")</f>
        <v/>
      </c>
      <c r="P16" s="1" t="str">
        <f ca="1">IFERROR(__xludf.DUMMYFUNCTION("IFERROR(FILTER('Tag Library'!$X$14:$X$736, LEFT('Tag Library'!$W$14:$W$736, LEN(P$2))=P$2, RIGHT('Tag Library'!$W$14:$W$736, LEN($A16))=$A16), """")"),"")</f>
        <v/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IFERROR(__xludf.DUMMYFUNCTION("IFERROR(FILTER('Tag Library'!$X$14:$X$736, LEFT('Tag Library'!$W$14:$W$736, LEN(B$2))=B$2, RIGHT('Tag Library'!$W$14:$W$736, LEN($A17))=$A17), """")"),"")</f>
        <v/>
      </c>
      <c r="C17" s="1" t="str">
        <f ca="1">IFERROR(__xludf.DUMMYFUNCTION("IFERROR(FILTER('Tag Library'!$X$14:$X$736, LEFT('Tag Library'!$W$14:$W$736, LEN(C$2))=C$2, RIGHT('Tag Library'!$W$14:$W$736, LEN($A17))=$A17), """")"),"")</f>
        <v/>
      </c>
      <c r="D17" s="1" t="str">
        <f ca="1">IFERROR(__xludf.DUMMYFUNCTION("IFERROR(FILTER('Tag Library'!$X$14:$X$736, LEFT('Tag Library'!$W$14:$W$736, LEN(D$2))=D$2, RIGHT('Tag Library'!$W$14:$W$736, LEN($A17))=$A17), """")"),"")</f>
        <v/>
      </c>
      <c r="E17" s="1" t="str">
        <f ca="1">IFERROR(__xludf.DUMMYFUNCTION("IFERROR(FILTER('Tag Library'!$X$14:$X$736, LEFT('Tag Library'!$W$14:$W$736, LEN(E$2))=E$2, RIGHT('Tag Library'!$W$14:$W$736, LEN($A17))=$A17), """")"),"")</f>
        <v/>
      </c>
      <c r="F17" s="1" t="str">
        <f ca="1">IFERROR(__xludf.DUMMYFUNCTION("IFERROR(FILTER('Tag Library'!$X$14:$X$736, LEFT('Tag Library'!$W$14:$W$736, LEN(F$2))=F$2, RIGHT('Tag Library'!$W$14:$W$736, LEN($A17))=$A17), """")"),"")</f>
        <v/>
      </c>
      <c r="G17" s="1" t="str">
        <f ca="1">IFERROR(__xludf.DUMMYFUNCTION("IFERROR(FILTER('Tag Library'!$X$14:$X$736, LEFT('Tag Library'!$W$14:$W$736, LEN(G$2))=G$2, RIGHT('Tag Library'!$W$14:$W$736, LEN($A17))=$A17), """")"),"")</f>
        <v/>
      </c>
      <c r="H17" s="1" t="str">
        <f ca="1">IFERROR(__xludf.DUMMYFUNCTION("IFERROR(FILTER('Tag Library'!$X$14:$X$736, LEFT('Tag Library'!$W$14:$W$736, LEN(H$2))=H$2, RIGHT('Tag Library'!$W$14:$W$736, LEN($A17))=$A17), """")"),"")</f>
        <v/>
      </c>
      <c r="I17" s="1" t="str">
        <f ca="1">IFERROR(__xludf.DUMMYFUNCTION("IFERROR(FILTER('Tag Library'!$X$14:$X$736, LEFT('Tag Library'!$W$14:$W$736, LEN(I$2))=I$2, RIGHT('Tag Library'!$W$14:$W$736, LEN($A17))=$A17), """")"),"")</f>
        <v/>
      </c>
      <c r="J17" s="1" t="str">
        <f ca="1">IFERROR(__xludf.DUMMYFUNCTION("IFERROR(FILTER('Tag Library'!$X$14:$X$736, LEFT('Tag Library'!$W$14:$W$736, LEN(J$2))=J$2, RIGHT('Tag Library'!$W$14:$W$736, LEN($A17))=$A17), """")"),"")</f>
        <v/>
      </c>
      <c r="K17" s="1" t="str">
        <f ca="1">IFERROR(__xludf.DUMMYFUNCTION("IFERROR(FILTER('Tag Library'!$X$14:$X$736, LEFT('Tag Library'!$W$14:$W$736, LEN(K$2))=K$2, RIGHT('Tag Library'!$W$14:$W$736, LEN($A17))=$A17), """")"),"")</f>
        <v/>
      </c>
      <c r="L17" s="1" t="str">
        <f ca="1">IFERROR(__xludf.DUMMYFUNCTION("IFERROR(FILTER('Tag Library'!$X$14:$X$736, LEFT('Tag Library'!$W$14:$W$736, LEN(L$2))=L$2, RIGHT('Tag Library'!$W$14:$W$736, LEN($A17))=$A17), """")"),"")</f>
        <v/>
      </c>
      <c r="M17" s="1" t="str">
        <f ca="1">IFERROR(__xludf.DUMMYFUNCTION("IFERROR(FILTER('Tag Library'!$X$14:$X$736, LEFT('Tag Library'!$W$14:$W$736, LEN(M$2))=M$2, RIGHT('Tag Library'!$W$14:$W$736, LEN($A17))=$A17), """")"),"")</f>
        <v/>
      </c>
      <c r="N17" s="1" t="str">
        <f ca="1">IFERROR(__xludf.DUMMYFUNCTION("IFERROR(FILTER('Tag Library'!$X$14:$X$736, LEFT('Tag Library'!$W$14:$W$736, LEN(N$2))=N$2, RIGHT('Tag Library'!$W$14:$W$736, LEN($A17))=$A17), """")"),"")</f>
        <v/>
      </c>
      <c r="O17" s="1" t="str">
        <f ca="1">IFERROR(__xludf.DUMMYFUNCTION("IFERROR(FILTER('Tag Library'!$X$14:$X$736, LEFT('Tag Library'!$W$14:$W$736, LEN(O$2))=O$2, RIGHT('Tag Library'!$W$14:$W$736, LEN($A17))=$A17), """")"),"")</f>
        <v/>
      </c>
      <c r="P17" s="1" t="str">
        <f ca="1">IFERROR(__xludf.DUMMYFUNCTION("IFERROR(FILTER('Tag Library'!$X$14:$X$736, LEFT('Tag Library'!$W$14:$W$736, LEN(P$2))=P$2, RIGHT('Tag Library'!$W$14:$W$736, LEN($A17))=$A17), """")"),"")</f>
        <v/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IFERROR(__xludf.DUMMYFUNCTION("IFERROR(FILTER('Tag Library'!$X$14:$X$736, LEFT('Tag Library'!$W$14:$W$736, LEN(B$2))=B$2, RIGHT('Tag Library'!$W$14:$W$736, LEN($A18))=$A18), """")"),"")</f>
        <v/>
      </c>
      <c r="C18" s="1" t="str">
        <f ca="1">IFERROR(__xludf.DUMMYFUNCTION("IFERROR(FILTER('Tag Library'!$X$14:$X$736, LEFT('Tag Library'!$W$14:$W$736, LEN(C$2))=C$2, RIGHT('Tag Library'!$W$14:$W$736, LEN($A18))=$A18), """")"),"")</f>
        <v/>
      </c>
      <c r="D18" s="1" t="str">
        <f ca="1">IFERROR(__xludf.DUMMYFUNCTION("IFERROR(FILTER('Tag Library'!$X$14:$X$736, LEFT('Tag Library'!$W$14:$W$736, LEN(D$2))=D$2, RIGHT('Tag Library'!$W$14:$W$736, LEN($A18))=$A18), """")"),"")</f>
        <v/>
      </c>
      <c r="E18" s="1" t="str">
        <f ca="1">IFERROR(__xludf.DUMMYFUNCTION("IFERROR(FILTER('Tag Library'!$X$14:$X$736, LEFT('Tag Library'!$W$14:$W$736, LEN(E$2))=E$2, RIGHT('Tag Library'!$W$14:$W$736, LEN($A18))=$A18), """")"),"")</f>
        <v/>
      </c>
      <c r="F18" s="1" t="str">
        <f ca="1">IFERROR(__xludf.DUMMYFUNCTION("IFERROR(FILTER('Tag Library'!$X$14:$X$736, LEFT('Tag Library'!$W$14:$W$736, LEN(F$2))=F$2, RIGHT('Tag Library'!$W$14:$W$736, LEN($A18))=$A18), """")"),"")</f>
        <v/>
      </c>
      <c r="G18" s="1" t="str">
        <f ca="1">IFERROR(__xludf.DUMMYFUNCTION("IFERROR(FILTER('Tag Library'!$X$14:$X$736, LEFT('Tag Library'!$W$14:$W$736, LEN(G$2))=G$2, RIGHT('Tag Library'!$W$14:$W$736, LEN($A18))=$A18), """")"),"")</f>
        <v/>
      </c>
      <c r="H18" s="1" t="str">
        <f ca="1">IFERROR(__xludf.DUMMYFUNCTION("IFERROR(FILTER('Tag Library'!$X$14:$X$736, LEFT('Tag Library'!$W$14:$W$736, LEN(H$2))=H$2, RIGHT('Tag Library'!$W$14:$W$736, LEN($A18))=$A18), """")"),"")</f>
        <v/>
      </c>
      <c r="I18" s="1" t="str">
        <f ca="1">IFERROR(__xludf.DUMMYFUNCTION("IFERROR(FILTER('Tag Library'!$X$14:$X$736, LEFT('Tag Library'!$W$14:$W$736, LEN(I$2))=I$2, RIGHT('Tag Library'!$W$14:$W$736, LEN($A18))=$A18), """")"),"")</f>
        <v/>
      </c>
      <c r="J18" s="1" t="str">
        <f ca="1">IFERROR(__xludf.DUMMYFUNCTION("IFERROR(FILTER('Tag Library'!$X$14:$X$736, LEFT('Tag Library'!$W$14:$W$736, LEN(J$2))=J$2, RIGHT('Tag Library'!$W$14:$W$736, LEN($A18))=$A18), """")"),"")</f>
        <v/>
      </c>
      <c r="K18" s="1" t="str">
        <f ca="1">IFERROR(__xludf.DUMMYFUNCTION("IFERROR(FILTER('Tag Library'!$X$14:$X$736, LEFT('Tag Library'!$W$14:$W$736, LEN(K$2))=K$2, RIGHT('Tag Library'!$W$14:$W$736, LEN($A18))=$A18), """")"),"")</f>
        <v/>
      </c>
      <c r="L18" s="1" t="str">
        <f ca="1">IFERROR(__xludf.DUMMYFUNCTION("IFERROR(FILTER('Tag Library'!$X$14:$X$736, LEFT('Tag Library'!$W$14:$W$736, LEN(L$2))=L$2, RIGHT('Tag Library'!$W$14:$W$736, LEN($A18))=$A18), """")"),"")</f>
        <v/>
      </c>
      <c r="M18" s="1" t="str">
        <f ca="1">IFERROR(__xludf.DUMMYFUNCTION("IFERROR(FILTER('Tag Library'!$X$14:$X$736, LEFT('Tag Library'!$W$14:$W$736, LEN(M$2))=M$2, RIGHT('Tag Library'!$W$14:$W$736, LEN($A18))=$A18), """")"),"")</f>
        <v/>
      </c>
      <c r="N18" s="1" t="str">
        <f ca="1">IFERROR(__xludf.DUMMYFUNCTION("IFERROR(FILTER('Tag Library'!$X$14:$X$736, LEFT('Tag Library'!$W$14:$W$736, LEN(N$2))=N$2, RIGHT('Tag Library'!$W$14:$W$736, LEN($A18))=$A18), """")"),"")</f>
        <v/>
      </c>
      <c r="O18" s="1" t="str">
        <f ca="1">IFERROR(__xludf.DUMMYFUNCTION("IFERROR(FILTER('Tag Library'!$X$14:$X$736, LEFT('Tag Library'!$W$14:$W$736, LEN(O$2))=O$2, RIGHT('Tag Library'!$W$14:$W$736, LEN($A18))=$A18), """")"),"")</f>
        <v/>
      </c>
      <c r="P18" s="1" t="str">
        <f ca="1">IFERROR(__xludf.DUMMYFUNCTION("IFERROR(FILTER('Tag Library'!$X$14:$X$736, LEFT('Tag Library'!$W$14:$W$736, LEN(P$2))=P$2, RIGHT('Tag Library'!$W$14:$W$736, LEN($A18))=$A18), """")"),"")</f>
        <v/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IFERROR(__xludf.DUMMYFUNCTION("IFERROR(FILTER('Tag Library'!$X$14:$X$736, LEFT('Tag Library'!$W$14:$W$736, LEN(B$2))=B$2, RIGHT('Tag Library'!$W$14:$W$736, LEN($A19))=$A19), """")"),"")</f>
        <v/>
      </c>
      <c r="C19" s="1" t="str">
        <f ca="1">IFERROR(__xludf.DUMMYFUNCTION("IFERROR(FILTER('Tag Library'!$X$14:$X$736, LEFT('Tag Library'!$W$14:$W$736, LEN(C$2))=C$2, RIGHT('Tag Library'!$W$14:$W$736, LEN($A19))=$A19), """")"),"")</f>
        <v/>
      </c>
      <c r="D19" s="1" t="str">
        <f ca="1">IFERROR(__xludf.DUMMYFUNCTION("IFERROR(FILTER('Tag Library'!$X$14:$X$736, LEFT('Tag Library'!$W$14:$W$736, LEN(D$2))=D$2, RIGHT('Tag Library'!$W$14:$W$736, LEN($A19))=$A19), """")"),"")</f>
        <v/>
      </c>
      <c r="E19" s="1" t="str">
        <f ca="1">IFERROR(__xludf.DUMMYFUNCTION("IFERROR(FILTER('Tag Library'!$X$14:$X$736, LEFT('Tag Library'!$W$14:$W$736, LEN(E$2))=E$2, RIGHT('Tag Library'!$W$14:$W$736, LEN($A19))=$A19), """")"),"")</f>
        <v/>
      </c>
      <c r="F19" s="1" t="str">
        <f ca="1">IFERROR(__xludf.DUMMYFUNCTION("IFERROR(FILTER('Tag Library'!$X$14:$X$736, LEFT('Tag Library'!$W$14:$W$736, LEN(F$2))=F$2, RIGHT('Tag Library'!$W$14:$W$736, LEN($A19))=$A19), """")"),"")</f>
        <v/>
      </c>
      <c r="G19" s="1" t="str">
        <f ca="1">IFERROR(__xludf.DUMMYFUNCTION("IFERROR(FILTER('Tag Library'!$X$14:$X$736, LEFT('Tag Library'!$W$14:$W$736, LEN(G$2))=G$2, RIGHT('Tag Library'!$W$14:$W$736, LEN($A19))=$A19), """")"),"")</f>
        <v/>
      </c>
      <c r="H19" s="1" t="str">
        <f ca="1">IFERROR(__xludf.DUMMYFUNCTION("IFERROR(FILTER('Tag Library'!$X$14:$X$736, LEFT('Tag Library'!$W$14:$W$736, LEN(H$2))=H$2, RIGHT('Tag Library'!$W$14:$W$736, LEN($A19))=$A19), """")"),"")</f>
        <v/>
      </c>
      <c r="I19" s="1" t="str">
        <f ca="1">IFERROR(__xludf.DUMMYFUNCTION("IFERROR(FILTER('Tag Library'!$X$14:$X$736, LEFT('Tag Library'!$W$14:$W$736, LEN(I$2))=I$2, RIGHT('Tag Library'!$W$14:$W$736, LEN($A19))=$A19), """")"),"")</f>
        <v/>
      </c>
      <c r="J19" s="1" t="str">
        <f ca="1">IFERROR(__xludf.DUMMYFUNCTION("IFERROR(FILTER('Tag Library'!$X$14:$X$736, LEFT('Tag Library'!$W$14:$W$736, LEN(J$2))=J$2, RIGHT('Tag Library'!$W$14:$W$736, LEN($A19))=$A19), """")"),"")</f>
        <v/>
      </c>
      <c r="K19" s="1" t="str">
        <f ca="1">IFERROR(__xludf.DUMMYFUNCTION("IFERROR(FILTER('Tag Library'!$X$14:$X$736, LEFT('Tag Library'!$W$14:$W$736, LEN(K$2))=K$2, RIGHT('Tag Library'!$W$14:$W$736, LEN($A19))=$A19), """")"),"")</f>
        <v/>
      </c>
      <c r="L19" s="1" t="str">
        <f ca="1">IFERROR(__xludf.DUMMYFUNCTION("IFERROR(FILTER('Tag Library'!$X$14:$X$736, LEFT('Tag Library'!$W$14:$W$736, LEN(L$2))=L$2, RIGHT('Tag Library'!$W$14:$W$736, LEN($A19))=$A19), """")"),"")</f>
        <v/>
      </c>
      <c r="M19" s="1" t="str">
        <f ca="1">IFERROR(__xludf.DUMMYFUNCTION("IFERROR(FILTER('Tag Library'!$X$14:$X$736, LEFT('Tag Library'!$W$14:$W$736, LEN(M$2))=M$2, RIGHT('Tag Library'!$W$14:$W$736, LEN($A19))=$A19), """")"),"")</f>
        <v/>
      </c>
      <c r="N19" s="1" t="str">
        <f ca="1">IFERROR(__xludf.DUMMYFUNCTION("IFERROR(FILTER('Tag Library'!$X$14:$X$736, LEFT('Tag Library'!$W$14:$W$736, LEN(N$2))=N$2, RIGHT('Tag Library'!$W$14:$W$736, LEN($A19))=$A19), """")"),"")</f>
        <v/>
      </c>
      <c r="O19" s="1" t="str">
        <f ca="1">IFERROR(__xludf.DUMMYFUNCTION("IFERROR(FILTER('Tag Library'!$X$14:$X$736, LEFT('Tag Library'!$W$14:$W$736, LEN(O$2))=O$2, RIGHT('Tag Library'!$W$14:$W$736, LEN($A19))=$A19), """")"),"")</f>
        <v/>
      </c>
      <c r="P19" s="1" t="str">
        <f ca="1">IFERROR(__xludf.DUMMYFUNCTION("IFERROR(FILTER('Tag Library'!$X$14:$X$736, LEFT('Tag Library'!$W$14:$W$736, LEN(P$2))=P$2, RIGHT('Tag Library'!$W$14:$W$736, LEN($A19))=$A19), """")"),"")</f>
        <v/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IFERROR(__xludf.DUMMYFUNCTION("IFERROR(FILTER('Tag Library'!$X$14:$X$736, LEFT('Tag Library'!$W$14:$W$736, LEN(B$2))=B$2, RIGHT('Tag Library'!$W$14:$W$736, LEN($A20))=$A20), """")"),"")</f>
        <v/>
      </c>
      <c r="C20" s="1" t="str">
        <f ca="1">IFERROR(__xludf.DUMMYFUNCTION("IFERROR(FILTER('Tag Library'!$X$14:$X$736, LEFT('Tag Library'!$W$14:$W$736, LEN(C$2))=C$2, RIGHT('Tag Library'!$W$14:$W$736, LEN($A20))=$A20), """")"),"")</f>
        <v/>
      </c>
      <c r="D20" s="1" t="str">
        <f ca="1">IFERROR(__xludf.DUMMYFUNCTION("IFERROR(FILTER('Tag Library'!$X$14:$X$736, LEFT('Tag Library'!$W$14:$W$736, LEN(D$2))=D$2, RIGHT('Tag Library'!$W$14:$W$736, LEN($A20))=$A20), """")"),"")</f>
        <v/>
      </c>
      <c r="E20" s="1" t="str">
        <f ca="1">IFERROR(__xludf.DUMMYFUNCTION("IFERROR(FILTER('Tag Library'!$X$14:$X$736, LEFT('Tag Library'!$W$14:$W$736, LEN(E$2))=E$2, RIGHT('Tag Library'!$W$14:$W$736, LEN($A20))=$A20), """")"),"")</f>
        <v/>
      </c>
      <c r="F20" s="1" t="str">
        <f ca="1">IFERROR(__xludf.DUMMYFUNCTION("IFERROR(FILTER('Tag Library'!$X$14:$X$736, LEFT('Tag Library'!$W$14:$W$736, LEN(F$2))=F$2, RIGHT('Tag Library'!$W$14:$W$736, LEN($A20))=$A20), """")"),"")</f>
        <v/>
      </c>
      <c r="G20" s="1" t="str">
        <f ca="1">IFERROR(__xludf.DUMMYFUNCTION("IFERROR(FILTER('Tag Library'!$X$14:$X$736, LEFT('Tag Library'!$W$14:$W$736, LEN(G$2))=G$2, RIGHT('Tag Library'!$W$14:$W$736, LEN($A20))=$A20), """")"),"")</f>
        <v/>
      </c>
      <c r="H20" s="1" t="str">
        <f ca="1">IFERROR(__xludf.DUMMYFUNCTION("IFERROR(FILTER('Tag Library'!$X$14:$X$736, LEFT('Tag Library'!$W$14:$W$736, LEN(H$2))=H$2, RIGHT('Tag Library'!$W$14:$W$736, LEN($A20))=$A20), """")"),"")</f>
        <v/>
      </c>
      <c r="I20" s="1" t="str">
        <f ca="1">IFERROR(__xludf.DUMMYFUNCTION("IFERROR(FILTER('Tag Library'!$X$14:$X$736, LEFT('Tag Library'!$W$14:$W$736, LEN(I$2))=I$2, RIGHT('Tag Library'!$W$14:$W$736, LEN($A20))=$A20), """")"),"")</f>
        <v/>
      </c>
      <c r="J20" s="1" t="str">
        <f ca="1">IFERROR(__xludf.DUMMYFUNCTION("IFERROR(FILTER('Tag Library'!$X$14:$X$736, LEFT('Tag Library'!$W$14:$W$736, LEN(J$2))=J$2, RIGHT('Tag Library'!$W$14:$W$736, LEN($A20))=$A20), """")"),"")</f>
        <v/>
      </c>
      <c r="K20" s="1" t="str">
        <f ca="1">IFERROR(__xludf.DUMMYFUNCTION("IFERROR(FILTER('Tag Library'!$X$14:$X$736, LEFT('Tag Library'!$W$14:$W$736, LEN(K$2))=K$2, RIGHT('Tag Library'!$W$14:$W$736, LEN($A20))=$A20), """")"),"")</f>
        <v/>
      </c>
      <c r="L20" s="1" t="str">
        <f ca="1">IFERROR(__xludf.DUMMYFUNCTION("IFERROR(FILTER('Tag Library'!$X$14:$X$736, LEFT('Tag Library'!$W$14:$W$736, LEN(L$2))=L$2, RIGHT('Tag Library'!$W$14:$W$736, LEN($A20))=$A20), """")"),"")</f>
        <v/>
      </c>
      <c r="M20" s="1" t="str">
        <f ca="1">IFERROR(__xludf.DUMMYFUNCTION("IFERROR(FILTER('Tag Library'!$X$14:$X$736, LEFT('Tag Library'!$W$14:$W$736, LEN(M$2))=M$2, RIGHT('Tag Library'!$W$14:$W$736, LEN($A20))=$A20), """")"),"")</f>
        <v/>
      </c>
      <c r="N20" s="1" t="str">
        <f ca="1">IFERROR(__xludf.DUMMYFUNCTION("IFERROR(FILTER('Tag Library'!$X$14:$X$736, LEFT('Tag Library'!$W$14:$W$736, LEN(N$2))=N$2, RIGHT('Tag Library'!$W$14:$W$736, LEN($A20))=$A20), """")"),"")</f>
        <v/>
      </c>
      <c r="O20" s="1" t="str">
        <f ca="1">IFERROR(__xludf.DUMMYFUNCTION("IFERROR(FILTER('Tag Library'!$X$14:$X$736, LEFT('Tag Library'!$W$14:$W$736, LEN(O$2))=O$2, RIGHT('Tag Library'!$W$14:$W$736, LEN($A20))=$A20), """")"),"")</f>
        <v/>
      </c>
      <c r="P20" s="1" t="str">
        <f ca="1">IFERROR(__xludf.DUMMYFUNCTION("IFERROR(FILTER('Tag Library'!$X$14:$X$736, LEFT('Tag Library'!$W$14:$W$736, LEN(P$2))=P$2, RIGHT('Tag Library'!$W$14:$W$736, LEN($A20))=$A20), """")"),"")</f>
        <v/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IFERROR(__xludf.DUMMYFUNCTION("IFERROR(FILTER('Tag Library'!$X$14:$X$736, LEFT('Tag Library'!$W$14:$W$736, LEN(B$2))=B$2, RIGHT('Tag Library'!$W$14:$W$736, LEN($A21))=$A21), """")"),"")</f>
        <v/>
      </c>
      <c r="C21" s="1" t="str">
        <f ca="1">IFERROR(__xludf.DUMMYFUNCTION("IFERROR(FILTER('Tag Library'!$X$14:$X$736, LEFT('Tag Library'!$W$14:$W$736, LEN(C$2))=C$2, RIGHT('Tag Library'!$W$14:$W$736, LEN($A21))=$A21), """")"),"")</f>
        <v/>
      </c>
      <c r="D21" s="1" t="str">
        <f ca="1">IFERROR(__xludf.DUMMYFUNCTION("IFERROR(FILTER('Tag Library'!$X$14:$X$736, LEFT('Tag Library'!$W$14:$W$736, LEN(D$2))=D$2, RIGHT('Tag Library'!$W$14:$W$736, LEN($A21))=$A21), """")"),"")</f>
        <v/>
      </c>
      <c r="E21" s="1" t="str">
        <f ca="1">IFERROR(__xludf.DUMMYFUNCTION("IFERROR(FILTER('Tag Library'!$X$14:$X$736, LEFT('Tag Library'!$W$14:$W$736, LEN(E$2))=E$2, RIGHT('Tag Library'!$W$14:$W$736, LEN($A21))=$A21), """")"),"")</f>
        <v/>
      </c>
      <c r="F21" s="1" t="str">
        <f ca="1">IFERROR(__xludf.DUMMYFUNCTION("IFERROR(FILTER('Tag Library'!$X$14:$X$736, LEFT('Tag Library'!$W$14:$W$736, LEN(F$2))=F$2, RIGHT('Tag Library'!$W$14:$W$736, LEN($A21))=$A21), """")"),"")</f>
        <v/>
      </c>
      <c r="G21" s="1" t="str">
        <f ca="1">IFERROR(__xludf.DUMMYFUNCTION("IFERROR(FILTER('Tag Library'!$X$14:$X$736, LEFT('Tag Library'!$W$14:$W$736, LEN(G$2))=G$2, RIGHT('Tag Library'!$W$14:$W$736, LEN($A21))=$A21), """")"),"")</f>
        <v/>
      </c>
      <c r="H21" s="1" t="str">
        <f ca="1">IFERROR(__xludf.DUMMYFUNCTION("IFERROR(FILTER('Tag Library'!$X$14:$X$736, LEFT('Tag Library'!$W$14:$W$736, LEN(H$2))=H$2, RIGHT('Tag Library'!$W$14:$W$736, LEN($A21))=$A21), """")"),"")</f>
        <v/>
      </c>
      <c r="I21" s="1" t="str">
        <f ca="1">IFERROR(__xludf.DUMMYFUNCTION("IFERROR(FILTER('Tag Library'!$X$14:$X$736, LEFT('Tag Library'!$W$14:$W$736, LEN(I$2))=I$2, RIGHT('Tag Library'!$W$14:$W$736, LEN($A21))=$A21), """")"),"")</f>
        <v/>
      </c>
      <c r="J21" s="1" t="str">
        <f ca="1">IFERROR(__xludf.DUMMYFUNCTION("IFERROR(FILTER('Tag Library'!$X$14:$X$736, LEFT('Tag Library'!$W$14:$W$736, LEN(J$2))=J$2, RIGHT('Tag Library'!$W$14:$W$736, LEN($A21))=$A21), """")"),"")</f>
        <v/>
      </c>
      <c r="K21" s="1" t="str">
        <f ca="1">IFERROR(__xludf.DUMMYFUNCTION("IFERROR(FILTER('Tag Library'!$X$14:$X$736, LEFT('Tag Library'!$W$14:$W$736, LEN(K$2))=K$2, RIGHT('Tag Library'!$W$14:$W$736, LEN($A21))=$A21), """")"),"")</f>
        <v/>
      </c>
      <c r="L21" s="1" t="str">
        <f ca="1">IFERROR(__xludf.DUMMYFUNCTION("IFERROR(FILTER('Tag Library'!$X$14:$X$736, LEFT('Tag Library'!$W$14:$W$736, LEN(L$2))=L$2, RIGHT('Tag Library'!$W$14:$W$736, LEN($A21))=$A21), """")"),"")</f>
        <v/>
      </c>
      <c r="M21" s="1" t="str">
        <f ca="1">IFERROR(__xludf.DUMMYFUNCTION("IFERROR(FILTER('Tag Library'!$X$14:$X$736, LEFT('Tag Library'!$W$14:$W$736, LEN(M$2))=M$2, RIGHT('Tag Library'!$W$14:$W$736, LEN($A21))=$A21), """")"),"")</f>
        <v/>
      </c>
      <c r="N21" s="1" t="str">
        <f ca="1">IFERROR(__xludf.DUMMYFUNCTION("IFERROR(FILTER('Tag Library'!$X$14:$X$736, LEFT('Tag Library'!$W$14:$W$736, LEN(N$2))=N$2, RIGHT('Tag Library'!$W$14:$W$736, LEN($A21))=$A21), """")"),"")</f>
        <v/>
      </c>
      <c r="O21" s="1" t="str">
        <f ca="1">IFERROR(__xludf.DUMMYFUNCTION("IFERROR(FILTER('Tag Library'!$X$14:$X$736, LEFT('Tag Library'!$W$14:$W$736, LEN(O$2))=O$2, RIGHT('Tag Library'!$W$14:$W$736, LEN($A21))=$A21), """")"),"")</f>
        <v/>
      </c>
      <c r="P21" s="1" t="str">
        <f ca="1">IFERROR(__xludf.DUMMYFUNCTION("IFERROR(FILTER('Tag Library'!$X$14:$X$736, LEFT('Tag Library'!$W$14:$W$736, LEN(P$2))=P$2, RIGHT('Tag Library'!$W$14:$W$736, LEN($A21))=$A21), """")"),"")</f>
        <v/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IFERROR(__xludf.DUMMYFUNCTION("IFERROR(FILTER('Tag Library'!$X$14:$X$736, LEFT('Tag Library'!$W$14:$W$736, LEN(B$2))=B$2, RIGHT('Tag Library'!$W$14:$W$736, LEN($A22))=$A22), """")"),"")</f>
        <v/>
      </c>
      <c r="C22" s="1" t="str">
        <f ca="1">IFERROR(__xludf.DUMMYFUNCTION("IFERROR(FILTER('Tag Library'!$X$14:$X$736, LEFT('Tag Library'!$W$14:$W$736, LEN(C$2))=C$2, RIGHT('Tag Library'!$W$14:$W$736, LEN($A22))=$A22), """")"),"")</f>
        <v/>
      </c>
      <c r="D22" s="1" t="str">
        <f ca="1">IFERROR(__xludf.DUMMYFUNCTION("IFERROR(FILTER('Tag Library'!$X$14:$X$736, LEFT('Tag Library'!$W$14:$W$736, LEN(D$2))=D$2, RIGHT('Tag Library'!$W$14:$W$736, LEN($A22))=$A22), """")"),"")</f>
        <v/>
      </c>
      <c r="E22" s="1" t="str">
        <f ca="1">IFERROR(__xludf.DUMMYFUNCTION("IFERROR(FILTER('Tag Library'!$X$14:$X$736, LEFT('Tag Library'!$W$14:$W$736, LEN(E$2))=E$2, RIGHT('Tag Library'!$W$14:$W$736, LEN($A22))=$A22), """")"),"")</f>
        <v/>
      </c>
      <c r="F22" s="1" t="str">
        <f ca="1">IFERROR(__xludf.DUMMYFUNCTION("IFERROR(FILTER('Tag Library'!$X$14:$X$736, LEFT('Tag Library'!$W$14:$W$736, LEN(F$2))=F$2, RIGHT('Tag Library'!$W$14:$W$736, LEN($A22))=$A22), """")"),"")</f>
        <v/>
      </c>
      <c r="G22" s="1" t="str">
        <f ca="1">IFERROR(__xludf.DUMMYFUNCTION("IFERROR(FILTER('Tag Library'!$X$14:$X$736, LEFT('Tag Library'!$W$14:$W$736, LEN(G$2))=G$2, RIGHT('Tag Library'!$W$14:$W$736, LEN($A22))=$A22), """")"),"")</f>
        <v/>
      </c>
      <c r="H22" s="1" t="str">
        <f ca="1">IFERROR(__xludf.DUMMYFUNCTION("IFERROR(FILTER('Tag Library'!$X$14:$X$736, LEFT('Tag Library'!$W$14:$W$736, LEN(H$2))=H$2, RIGHT('Tag Library'!$W$14:$W$736, LEN($A22))=$A22), """")"),"")</f>
        <v/>
      </c>
      <c r="I22" s="1" t="str">
        <f ca="1">IFERROR(__xludf.DUMMYFUNCTION("IFERROR(FILTER('Tag Library'!$X$14:$X$736, LEFT('Tag Library'!$W$14:$W$736, LEN(I$2))=I$2, RIGHT('Tag Library'!$W$14:$W$736, LEN($A22))=$A22), """")"),"")</f>
        <v/>
      </c>
      <c r="J22" s="1" t="str">
        <f ca="1">IFERROR(__xludf.DUMMYFUNCTION("IFERROR(FILTER('Tag Library'!$X$14:$X$736, LEFT('Tag Library'!$W$14:$W$736, LEN(J$2))=J$2, RIGHT('Tag Library'!$W$14:$W$736, LEN($A22))=$A22), """")"),"")</f>
        <v/>
      </c>
      <c r="K22" s="1" t="str">
        <f ca="1">IFERROR(__xludf.DUMMYFUNCTION("IFERROR(FILTER('Tag Library'!$X$14:$X$736, LEFT('Tag Library'!$W$14:$W$736, LEN(K$2))=K$2, RIGHT('Tag Library'!$W$14:$W$736, LEN($A22))=$A22), """")"),"")</f>
        <v/>
      </c>
      <c r="L22" s="1" t="str">
        <f ca="1">IFERROR(__xludf.DUMMYFUNCTION("IFERROR(FILTER('Tag Library'!$X$14:$X$736, LEFT('Tag Library'!$W$14:$W$736, LEN(L$2))=L$2, RIGHT('Tag Library'!$W$14:$W$736, LEN($A22))=$A22), """")"),"")</f>
        <v/>
      </c>
      <c r="M22" s="1" t="str">
        <f ca="1">IFERROR(__xludf.DUMMYFUNCTION("IFERROR(FILTER('Tag Library'!$X$14:$X$736, LEFT('Tag Library'!$W$14:$W$736, LEN(M$2))=M$2, RIGHT('Tag Library'!$W$14:$W$736, LEN($A22))=$A22), """")"),"")</f>
        <v/>
      </c>
      <c r="N22" s="1" t="str">
        <f ca="1">IFERROR(__xludf.DUMMYFUNCTION("IFERROR(FILTER('Tag Library'!$X$14:$X$736, LEFT('Tag Library'!$W$14:$W$736, LEN(N$2))=N$2, RIGHT('Tag Library'!$W$14:$W$736, LEN($A22))=$A22), """")"),"")</f>
        <v/>
      </c>
      <c r="O22" s="1" t="str">
        <f ca="1">IFERROR(__xludf.DUMMYFUNCTION("IFERROR(FILTER('Tag Library'!$X$14:$X$736, LEFT('Tag Library'!$W$14:$W$736, LEN(O$2))=O$2, RIGHT('Tag Library'!$W$14:$W$736, LEN($A22))=$A22), """")"),"")</f>
        <v/>
      </c>
      <c r="P22" s="1" t="str">
        <f ca="1">IFERROR(__xludf.DUMMYFUNCTION("IFERROR(FILTER('Tag Library'!$X$14:$X$736, LEFT('Tag Library'!$W$14:$W$736, LEN(P$2))=P$2, RIGHT('Tag Library'!$W$14:$W$736, LEN($A22))=$A22), """")"),"")</f>
        <v/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IFERROR(__xludf.DUMMYFUNCTION("IFERROR(FILTER('Tag Library'!$X$14:$X$736, LEFT('Tag Library'!$W$14:$W$736, LEN(B$2))=B$2, RIGHT('Tag Library'!$W$14:$W$736, LEN($A23))=$A23), """")"),"")</f>
        <v/>
      </c>
      <c r="C23" s="1" t="str">
        <f ca="1">IFERROR(__xludf.DUMMYFUNCTION("IFERROR(FILTER('Tag Library'!$X$14:$X$736, LEFT('Tag Library'!$W$14:$W$736, LEN(C$2))=C$2, RIGHT('Tag Library'!$W$14:$W$736, LEN($A23))=$A23), """")"),"")</f>
        <v/>
      </c>
      <c r="D23" s="1" t="str">
        <f ca="1">IFERROR(__xludf.DUMMYFUNCTION("IFERROR(FILTER('Tag Library'!$X$14:$X$736, LEFT('Tag Library'!$W$14:$W$736, LEN(D$2))=D$2, RIGHT('Tag Library'!$W$14:$W$736, LEN($A23))=$A23), """")"),"")</f>
        <v/>
      </c>
      <c r="E23" s="1" t="str">
        <f ca="1">IFERROR(__xludf.DUMMYFUNCTION("IFERROR(FILTER('Tag Library'!$X$14:$X$736, LEFT('Tag Library'!$W$14:$W$736, LEN(E$2))=E$2, RIGHT('Tag Library'!$W$14:$W$736, LEN($A23))=$A23), """")"),"")</f>
        <v/>
      </c>
      <c r="F23" s="1" t="str">
        <f ca="1">IFERROR(__xludf.DUMMYFUNCTION("IFERROR(FILTER('Tag Library'!$X$14:$X$736, LEFT('Tag Library'!$W$14:$W$736, LEN(F$2))=F$2, RIGHT('Tag Library'!$W$14:$W$736, LEN($A23))=$A23), """")"),"")</f>
        <v/>
      </c>
      <c r="G23" s="1" t="str">
        <f ca="1">IFERROR(__xludf.DUMMYFUNCTION("IFERROR(FILTER('Tag Library'!$X$14:$X$736, LEFT('Tag Library'!$W$14:$W$736, LEN(G$2))=G$2, RIGHT('Tag Library'!$W$14:$W$736, LEN($A23))=$A23), """")"),"")</f>
        <v/>
      </c>
      <c r="H23" s="1" t="str">
        <f ca="1">IFERROR(__xludf.DUMMYFUNCTION("IFERROR(FILTER('Tag Library'!$X$14:$X$736, LEFT('Tag Library'!$W$14:$W$736, LEN(H$2))=H$2, RIGHT('Tag Library'!$W$14:$W$736, LEN($A23))=$A23), """")"),"")</f>
        <v/>
      </c>
      <c r="I23" s="1" t="str">
        <f ca="1">IFERROR(__xludf.DUMMYFUNCTION("IFERROR(FILTER('Tag Library'!$X$14:$X$736, LEFT('Tag Library'!$W$14:$W$736, LEN(I$2))=I$2, RIGHT('Tag Library'!$W$14:$W$736, LEN($A23))=$A23), """")"),"")</f>
        <v/>
      </c>
      <c r="J23" s="1" t="str">
        <f ca="1">IFERROR(__xludf.DUMMYFUNCTION("IFERROR(FILTER('Tag Library'!$X$14:$X$736, LEFT('Tag Library'!$W$14:$W$736, LEN(J$2))=J$2, RIGHT('Tag Library'!$W$14:$W$736, LEN($A23))=$A23), """")"),"")</f>
        <v/>
      </c>
      <c r="K23" s="1" t="str">
        <f ca="1">IFERROR(__xludf.DUMMYFUNCTION("IFERROR(FILTER('Tag Library'!$X$14:$X$736, LEFT('Tag Library'!$W$14:$W$736, LEN(K$2))=K$2, RIGHT('Tag Library'!$W$14:$W$736, LEN($A23))=$A23), """")"),"")</f>
        <v/>
      </c>
      <c r="L23" s="1" t="str">
        <f ca="1">IFERROR(__xludf.DUMMYFUNCTION("IFERROR(FILTER('Tag Library'!$X$14:$X$736, LEFT('Tag Library'!$W$14:$W$736, LEN(L$2))=L$2, RIGHT('Tag Library'!$W$14:$W$736, LEN($A23))=$A23), """")"),"")</f>
        <v/>
      </c>
      <c r="M23" s="1" t="str">
        <f ca="1">IFERROR(__xludf.DUMMYFUNCTION("IFERROR(FILTER('Tag Library'!$X$14:$X$736, LEFT('Tag Library'!$W$14:$W$736, LEN(M$2))=M$2, RIGHT('Tag Library'!$W$14:$W$736, LEN($A23))=$A23), """")"),"")</f>
        <v/>
      </c>
      <c r="N23" s="1" t="str">
        <f ca="1">IFERROR(__xludf.DUMMYFUNCTION("IFERROR(FILTER('Tag Library'!$X$14:$X$736, LEFT('Tag Library'!$W$14:$W$736, LEN(N$2))=N$2, RIGHT('Tag Library'!$W$14:$W$736, LEN($A23))=$A23), """")"),"")</f>
        <v/>
      </c>
      <c r="O23" s="1" t="str">
        <f ca="1">IFERROR(__xludf.DUMMYFUNCTION("IFERROR(FILTER('Tag Library'!$X$14:$X$736, LEFT('Tag Library'!$W$14:$W$736, LEN(O$2))=O$2, RIGHT('Tag Library'!$W$14:$W$736, LEN($A23))=$A23), """")"),"")</f>
        <v/>
      </c>
      <c r="P23" s="1" t="str">
        <f ca="1">IFERROR(__xludf.DUMMYFUNCTION("IFERROR(FILTER('Tag Library'!$X$14:$X$736, LEFT('Tag Library'!$W$14:$W$736, LEN(P$2))=P$2, RIGHT('Tag Library'!$W$14:$W$736, LEN($A23))=$A23), """")"),"")</f>
        <v/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IFERROR(__xludf.DUMMYFUNCTION("IFERROR(FILTER('Tag Library'!$X$14:$X$736, LEFT('Tag Library'!$W$14:$W$736, LEN(B$2))=B$2, RIGHT('Tag Library'!$W$14:$W$736, LEN($A24))=$A24), """")"),"")</f>
        <v/>
      </c>
      <c r="C24" s="1" t="str">
        <f ca="1">IFERROR(__xludf.DUMMYFUNCTION("IFERROR(FILTER('Tag Library'!$X$14:$X$736, LEFT('Tag Library'!$W$14:$W$736, LEN(C$2))=C$2, RIGHT('Tag Library'!$W$14:$W$736, LEN($A24))=$A24), """")"),"")</f>
        <v/>
      </c>
      <c r="D24" s="1" t="str">
        <f ca="1">IFERROR(__xludf.DUMMYFUNCTION("IFERROR(FILTER('Tag Library'!$X$14:$X$736, LEFT('Tag Library'!$W$14:$W$736, LEN(D$2))=D$2, RIGHT('Tag Library'!$W$14:$W$736, LEN($A24))=$A24), """")"),"")</f>
        <v/>
      </c>
      <c r="E24" s="1" t="str">
        <f ca="1">IFERROR(__xludf.DUMMYFUNCTION("IFERROR(FILTER('Tag Library'!$X$14:$X$736, LEFT('Tag Library'!$W$14:$W$736, LEN(E$2))=E$2, RIGHT('Tag Library'!$W$14:$W$736, LEN($A24))=$A24), """")"),"")</f>
        <v/>
      </c>
      <c r="F24" s="1" t="str">
        <f ca="1">IFERROR(__xludf.DUMMYFUNCTION("IFERROR(FILTER('Tag Library'!$X$14:$X$736, LEFT('Tag Library'!$W$14:$W$736, LEN(F$2))=F$2, RIGHT('Tag Library'!$W$14:$W$736, LEN($A24))=$A24), """")"),"")</f>
        <v/>
      </c>
      <c r="G24" s="1" t="str">
        <f ca="1">IFERROR(__xludf.DUMMYFUNCTION("IFERROR(FILTER('Tag Library'!$X$14:$X$736, LEFT('Tag Library'!$W$14:$W$736, LEN(G$2))=G$2, RIGHT('Tag Library'!$W$14:$W$736, LEN($A24))=$A24), """")"),"")</f>
        <v/>
      </c>
      <c r="H24" s="1" t="str">
        <f ca="1">IFERROR(__xludf.DUMMYFUNCTION("IFERROR(FILTER('Tag Library'!$X$14:$X$736, LEFT('Tag Library'!$W$14:$W$736, LEN(H$2))=H$2, RIGHT('Tag Library'!$W$14:$W$736, LEN($A24))=$A24), """")"),"")</f>
        <v/>
      </c>
      <c r="I24" s="1" t="str">
        <f ca="1">IFERROR(__xludf.DUMMYFUNCTION("IFERROR(FILTER('Tag Library'!$X$14:$X$736, LEFT('Tag Library'!$W$14:$W$736, LEN(I$2))=I$2, RIGHT('Tag Library'!$W$14:$W$736, LEN($A24))=$A24), """")"),"")</f>
        <v/>
      </c>
      <c r="J24" s="1" t="str">
        <f ca="1">IFERROR(__xludf.DUMMYFUNCTION("IFERROR(FILTER('Tag Library'!$X$14:$X$736, LEFT('Tag Library'!$W$14:$W$736, LEN(J$2))=J$2, RIGHT('Tag Library'!$W$14:$W$736, LEN($A24))=$A24), """")"),"")</f>
        <v/>
      </c>
      <c r="K24" s="1" t="str">
        <f ca="1">IFERROR(__xludf.DUMMYFUNCTION("IFERROR(FILTER('Tag Library'!$X$14:$X$736, LEFT('Tag Library'!$W$14:$W$736, LEN(K$2))=K$2, RIGHT('Tag Library'!$W$14:$W$736, LEN($A24))=$A24), """")"),"")</f>
        <v/>
      </c>
      <c r="L24" s="1" t="str">
        <f ca="1">IFERROR(__xludf.DUMMYFUNCTION("IFERROR(FILTER('Tag Library'!$X$14:$X$736, LEFT('Tag Library'!$W$14:$W$736, LEN(L$2))=L$2, RIGHT('Tag Library'!$W$14:$W$736, LEN($A24))=$A24), """")"),"")</f>
        <v/>
      </c>
      <c r="M24" s="1" t="str">
        <f ca="1">IFERROR(__xludf.DUMMYFUNCTION("IFERROR(FILTER('Tag Library'!$X$14:$X$736, LEFT('Tag Library'!$W$14:$W$736, LEN(M$2))=M$2, RIGHT('Tag Library'!$W$14:$W$736, LEN($A24))=$A24), """")"),"")</f>
        <v/>
      </c>
      <c r="N24" s="1" t="str">
        <f ca="1">IFERROR(__xludf.DUMMYFUNCTION("IFERROR(FILTER('Tag Library'!$X$14:$X$736, LEFT('Tag Library'!$W$14:$W$736, LEN(N$2))=N$2, RIGHT('Tag Library'!$W$14:$W$736, LEN($A24))=$A24), """")"),"")</f>
        <v/>
      </c>
      <c r="O24" s="1" t="str">
        <f ca="1">IFERROR(__xludf.DUMMYFUNCTION("IFERROR(FILTER('Tag Library'!$X$14:$X$736, LEFT('Tag Library'!$W$14:$W$736, LEN(O$2))=O$2, RIGHT('Tag Library'!$W$14:$W$736, LEN($A24))=$A24), """")"),"")</f>
        <v/>
      </c>
      <c r="P24" s="1" t="str">
        <f ca="1">IFERROR(__xludf.DUMMYFUNCTION("IFERROR(FILTER('Tag Library'!$X$14:$X$736, LEFT('Tag Library'!$W$14:$W$736, LEN(P$2))=P$2, RIGHT('Tag Library'!$W$14:$W$736, LEN($A24))=$A24), """")"),"")</f>
        <v/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IFERROR(__xludf.DUMMYFUNCTION("IFERROR(FILTER('Tag Library'!$X$14:$X$736, LEFT('Tag Library'!$W$14:$W$736, LEN(B$2))=B$2, RIGHT('Tag Library'!$W$14:$W$736, LEN($A25))=$A25), """")"),"")</f>
        <v/>
      </c>
      <c r="C25" s="1" t="str">
        <f ca="1">IFERROR(__xludf.DUMMYFUNCTION("IFERROR(FILTER('Tag Library'!$X$14:$X$736, LEFT('Tag Library'!$W$14:$W$736, LEN(C$2))=C$2, RIGHT('Tag Library'!$W$14:$W$736, LEN($A25))=$A25), """")"),"")</f>
        <v/>
      </c>
      <c r="D25" s="1" t="str">
        <f ca="1">IFERROR(__xludf.DUMMYFUNCTION("IFERROR(FILTER('Tag Library'!$X$14:$X$736, LEFT('Tag Library'!$W$14:$W$736, LEN(D$2))=D$2, RIGHT('Tag Library'!$W$14:$W$736, LEN($A25))=$A25), """")"),"")</f>
        <v/>
      </c>
      <c r="E25" s="1" t="str">
        <f ca="1">IFERROR(__xludf.DUMMYFUNCTION("IFERROR(FILTER('Tag Library'!$X$14:$X$736, LEFT('Tag Library'!$W$14:$W$736, LEN(E$2))=E$2, RIGHT('Tag Library'!$W$14:$W$736, LEN($A25))=$A25), """")"),"")</f>
        <v/>
      </c>
      <c r="F25" s="1" t="str">
        <f ca="1">IFERROR(__xludf.DUMMYFUNCTION("IFERROR(FILTER('Tag Library'!$X$14:$X$736, LEFT('Tag Library'!$W$14:$W$736, LEN(F$2))=F$2, RIGHT('Tag Library'!$W$14:$W$736, LEN($A25))=$A25), """")"),"")</f>
        <v/>
      </c>
      <c r="G25" s="1" t="str">
        <f ca="1">IFERROR(__xludf.DUMMYFUNCTION("IFERROR(FILTER('Tag Library'!$X$14:$X$736, LEFT('Tag Library'!$W$14:$W$736, LEN(G$2))=G$2, RIGHT('Tag Library'!$W$14:$W$736, LEN($A25))=$A25), """")"),"")</f>
        <v/>
      </c>
      <c r="H25" s="1" t="str">
        <f ca="1">IFERROR(__xludf.DUMMYFUNCTION("IFERROR(FILTER('Tag Library'!$X$14:$X$736, LEFT('Tag Library'!$W$14:$W$736, LEN(H$2))=H$2, RIGHT('Tag Library'!$W$14:$W$736, LEN($A25))=$A25), """")"),"")</f>
        <v/>
      </c>
      <c r="I25" s="1" t="str">
        <f ca="1">IFERROR(__xludf.DUMMYFUNCTION("IFERROR(FILTER('Tag Library'!$X$14:$X$736, LEFT('Tag Library'!$W$14:$W$736, LEN(I$2))=I$2, RIGHT('Tag Library'!$W$14:$W$736, LEN($A25))=$A25), """")"),"")</f>
        <v/>
      </c>
      <c r="J25" s="1" t="str">
        <f ca="1">IFERROR(__xludf.DUMMYFUNCTION("IFERROR(FILTER('Tag Library'!$X$14:$X$736, LEFT('Tag Library'!$W$14:$W$736, LEN(J$2))=J$2, RIGHT('Tag Library'!$W$14:$W$736, LEN($A25))=$A25), """")"),"")</f>
        <v/>
      </c>
      <c r="K25" s="1" t="str">
        <f ca="1">IFERROR(__xludf.DUMMYFUNCTION("IFERROR(FILTER('Tag Library'!$X$14:$X$736, LEFT('Tag Library'!$W$14:$W$736, LEN(K$2))=K$2, RIGHT('Tag Library'!$W$14:$W$736, LEN($A25))=$A25), """")"),"")</f>
        <v/>
      </c>
      <c r="L25" s="1" t="str">
        <f ca="1">IFERROR(__xludf.DUMMYFUNCTION("IFERROR(FILTER('Tag Library'!$X$14:$X$736, LEFT('Tag Library'!$W$14:$W$736, LEN(L$2))=L$2, RIGHT('Tag Library'!$W$14:$W$736, LEN($A25))=$A25), """")"),"")</f>
        <v/>
      </c>
      <c r="M25" s="1" t="str">
        <f ca="1">IFERROR(__xludf.DUMMYFUNCTION("IFERROR(FILTER('Tag Library'!$X$14:$X$736, LEFT('Tag Library'!$W$14:$W$736, LEN(M$2))=M$2, RIGHT('Tag Library'!$W$14:$W$736, LEN($A25))=$A25), """")"),"")</f>
        <v/>
      </c>
      <c r="N25" s="1" t="str">
        <f ca="1">IFERROR(__xludf.DUMMYFUNCTION("IFERROR(FILTER('Tag Library'!$X$14:$X$736, LEFT('Tag Library'!$W$14:$W$736, LEN(N$2))=N$2, RIGHT('Tag Library'!$W$14:$W$736, LEN($A25))=$A25), """")"),"")</f>
        <v/>
      </c>
      <c r="O25" s="1" t="str">
        <f ca="1">IFERROR(__xludf.DUMMYFUNCTION("IFERROR(FILTER('Tag Library'!$X$14:$X$736, LEFT('Tag Library'!$W$14:$W$736, LEN(O$2))=O$2, RIGHT('Tag Library'!$W$14:$W$736, LEN($A25))=$A25), """")"),"")</f>
        <v/>
      </c>
      <c r="P25" s="1" t="str">
        <f ca="1">IFERROR(__xludf.DUMMYFUNCTION("IFERROR(FILTER('Tag Library'!$X$14:$X$736, LEFT('Tag Library'!$W$14:$W$736, LEN(P$2))=P$2, RIGHT('Tag Library'!$W$14:$W$736, LEN($A25))=$A25), """")"),"")</f>
        <v/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IFERROR(__xludf.DUMMYFUNCTION("IFERROR(FILTER('Tag Library'!$X$14:$X$736, LEFT('Tag Library'!$W$14:$W$736, LEN(B$2))=B$2, RIGHT('Tag Library'!$W$14:$W$736, LEN($A26))=$A26), """")"),"")</f>
        <v/>
      </c>
      <c r="C26" s="1" t="str">
        <f ca="1">IFERROR(__xludf.DUMMYFUNCTION("IFERROR(FILTER('Tag Library'!$X$14:$X$736, LEFT('Tag Library'!$W$14:$W$736, LEN(C$2))=C$2, RIGHT('Tag Library'!$W$14:$W$736, LEN($A26))=$A26), """")"),"")</f>
        <v/>
      </c>
      <c r="D26" s="1" t="str">
        <f ca="1">IFERROR(__xludf.DUMMYFUNCTION("IFERROR(FILTER('Tag Library'!$X$14:$X$736, LEFT('Tag Library'!$W$14:$W$736, LEN(D$2))=D$2, RIGHT('Tag Library'!$W$14:$W$736, LEN($A26))=$A26), """")"),"")</f>
        <v/>
      </c>
      <c r="E26" s="1" t="str">
        <f ca="1">IFERROR(__xludf.DUMMYFUNCTION("IFERROR(FILTER('Tag Library'!$X$14:$X$736, LEFT('Tag Library'!$W$14:$W$736, LEN(E$2))=E$2, RIGHT('Tag Library'!$W$14:$W$736, LEN($A26))=$A26), """")"),"")</f>
        <v/>
      </c>
      <c r="F26" s="1" t="str">
        <f ca="1">IFERROR(__xludf.DUMMYFUNCTION("IFERROR(FILTER('Tag Library'!$X$14:$X$736, LEFT('Tag Library'!$W$14:$W$736, LEN(F$2))=F$2, RIGHT('Tag Library'!$W$14:$W$736, LEN($A26))=$A26), """")"),"")</f>
        <v/>
      </c>
      <c r="G26" s="1" t="str">
        <f ca="1">IFERROR(__xludf.DUMMYFUNCTION("IFERROR(FILTER('Tag Library'!$X$14:$X$736, LEFT('Tag Library'!$W$14:$W$736, LEN(G$2))=G$2, RIGHT('Tag Library'!$W$14:$W$736, LEN($A26))=$A26), """")"),"")</f>
        <v/>
      </c>
      <c r="H26" s="1" t="str">
        <f ca="1">IFERROR(__xludf.DUMMYFUNCTION("IFERROR(FILTER('Tag Library'!$X$14:$X$736, LEFT('Tag Library'!$W$14:$W$736, LEN(H$2))=H$2, RIGHT('Tag Library'!$W$14:$W$736, LEN($A26))=$A26), """")"),"")</f>
        <v/>
      </c>
      <c r="I26" s="1" t="str">
        <f ca="1">IFERROR(__xludf.DUMMYFUNCTION("IFERROR(FILTER('Tag Library'!$X$14:$X$736, LEFT('Tag Library'!$W$14:$W$736, LEN(I$2))=I$2, RIGHT('Tag Library'!$W$14:$W$736, LEN($A26))=$A26), """")"),"")</f>
        <v/>
      </c>
      <c r="J26" s="1" t="str">
        <f ca="1">IFERROR(__xludf.DUMMYFUNCTION("IFERROR(FILTER('Tag Library'!$X$14:$X$736, LEFT('Tag Library'!$W$14:$W$736, LEN(J$2))=J$2, RIGHT('Tag Library'!$W$14:$W$736, LEN($A26))=$A26), """")"),"")</f>
        <v/>
      </c>
      <c r="K26" s="1" t="str">
        <f ca="1">IFERROR(__xludf.DUMMYFUNCTION("IFERROR(FILTER('Tag Library'!$X$14:$X$736, LEFT('Tag Library'!$W$14:$W$736, LEN(K$2))=K$2, RIGHT('Tag Library'!$W$14:$W$736, LEN($A26))=$A26), """")"),"")</f>
        <v/>
      </c>
      <c r="L26" s="1" t="str">
        <f ca="1">IFERROR(__xludf.DUMMYFUNCTION("IFERROR(FILTER('Tag Library'!$X$14:$X$736, LEFT('Tag Library'!$W$14:$W$736, LEN(L$2))=L$2, RIGHT('Tag Library'!$W$14:$W$736, LEN($A26))=$A26), """")"),"")</f>
        <v/>
      </c>
      <c r="M26" s="1" t="str">
        <f ca="1">IFERROR(__xludf.DUMMYFUNCTION("IFERROR(FILTER('Tag Library'!$X$14:$X$736, LEFT('Tag Library'!$W$14:$W$736, LEN(M$2))=M$2, RIGHT('Tag Library'!$W$14:$W$736, LEN($A26))=$A26), """")"),"")</f>
        <v/>
      </c>
      <c r="N26" s="1" t="str">
        <f ca="1">IFERROR(__xludf.DUMMYFUNCTION("IFERROR(FILTER('Tag Library'!$X$14:$X$736, LEFT('Tag Library'!$W$14:$W$736, LEN(N$2))=N$2, RIGHT('Tag Library'!$W$14:$W$736, LEN($A26))=$A26), """")"),"")</f>
        <v/>
      </c>
      <c r="O26" s="1" t="str">
        <f ca="1">IFERROR(__xludf.DUMMYFUNCTION("IFERROR(FILTER('Tag Library'!$X$14:$X$736, LEFT('Tag Library'!$W$14:$W$736, LEN(O$2))=O$2, RIGHT('Tag Library'!$W$14:$W$736, LEN($A26))=$A26), """")"),"")</f>
        <v/>
      </c>
      <c r="P26" s="1" t="str">
        <f ca="1">IFERROR(__xludf.DUMMYFUNCTION("IFERROR(FILTER('Tag Library'!$X$14:$X$736, LEFT('Tag Library'!$W$14:$W$736, LEN(P$2))=P$2, RIGHT('Tag Library'!$W$14:$W$736, LEN($A26))=$A26), """")"),"")</f>
        <v/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IFERROR(__xludf.DUMMYFUNCTION("IFERROR(FILTER('Tag Library'!$X$14:$X$736, LEFT('Tag Library'!$W$14:$W$736, LEN(B$2))=B$2, RIGHT('Tag Library'!$W$14:$W$736, LEN($A27))=$A27), """")"),"")</f>
        <v/>
      </c>
      <c r="C27" s="1" t="str">
        <f ca="1">IFERROR(__xludf.DUMMYFUNCTION("IFERROR(FILTER('Tag Library'!$X$14:$X$736, LEFT('Tag Library'!$W$14:$W$736, LEN(C$2))=C$2, RIGHT('Tag Library'!$W$14:$W$736, LEN($A27))=$A27), """")"),"")</f>
        <v/>
      </c>
      <c r="D27" s="1" t="str">
        <f ca="1">IFERROR(__xludf.DUMMYFUNCTION("IFERROR(FILTER('Tag Library'!$X$14:$X$736, LEFT('Tag Library'!$W$14:$W$736, LEN(D$2))=D$2, RIGHT('Tag Library'!$W$14:$W$736, LEN($A27))=$A27), """")"),"")</f>
        <v/>
      </c>
      <c r="E27" s="1" t="str">
        <f ca="1">IFERROR(__xludf.DUMMYFUNCTION("IFERROR(FILTER('Tag Library'!$X$14:$X$736, LEFT('Tag Library'!$W$14:$W$736, LEN(E$2))=E$2, RIGHT('Tag Library'!$W$14:$W$736, LEN($A27))=$A27), """")"),"")</f>
        <v/>
      </c>
      <c r="F27" s="1" t="str">
        <f ca="1">IFERROR(__xludf.DUMMYFUNCTION("IFERROR(FILTER('Tag Library'!$X$14:$X$736, LEFT('Tag Library'!$W$14:$W$736, LEN(F$2))=F$2, RIGHT('Tag Library'!$W$14:$W$736, LEN($A27))=$A27), """")"),"")</f>
        <v/>
      </c>
      <c r="G27" s="1" t="str">
        <f ca="1">IFERROR(__xludf.DUMMYFUNCTION("IFERROR(FILTER('Tag Library'!$X$14:$X$736, LEFT('Tag Library'!$W$14:$W$736, LEN(G$2))=G$2, RIGHT('Tag Library'!$W$14:$W$736, LEN($A27))=$A27), """")"),"")</f>
        <v/>
      </c>
      <c r="H27" s="1" t="str">
        <f ca="1">IFERROR(__xludf.DUMMYFUNCTION("IFERROR(FILTER('Tag Library'!$X$14:$X$736, LEFT('Tag Library'!$W$14:$W$736, LEN(H$2))=H$2, RIGHT('Tag Library'!$W$14:$W$736, LEN($A27))=$A27), """")"),"")</f>
        <v/>
      </c>
      <c r="I27" s="1" t="str">
        <f ca="1">IFERROR(__xludf.DUMMYFUNCTION("IFERROR(FILTER('Tag Library'!$X$14:$X$736, LEFT('Tag Library'!$W$14:$W$736, LEN(I$2))=I$2, RIGHT('Tag Library'!$W$14:$W$736, LEN($A27))=$A27), """")"),"")</f>
        <v/>
      </c>
      <c r="J27" s="1" t="str">
        <f ca="1">IFERROR(__xludf.DUMMYFUNCTION("IFERROR(FILTER('Tag Library'!$X$14:$X$736, LEFT('Tag Library'!$W$14:$W$736, LEN(J$2))=J$2, RIGHT('Tag Library'!$W$14:$W$736, LEN($A27))=$A27), """")"),"")</f>
        <v/>
      </c>
      <c r="K27" s="1" t="str">
        <f ca="1">IFERROR(__xludf.DUMMYFUNCTION("IFERROR(FILTER('Tag Library'!$X$14:$X$736, LEFT('Tag Library'!$W$14:$W$736, LEN(K$2))=K$2, RIGHT('Tag Library'!$W$14:$W$736, LEN($A27))=$A27), """")"),"")</f>
        <v/>
      </c>
      <c r="L27" s="1" t="str">
        <f ca="1">IFERROR(__xludf.DUMMYFUNCTION("IFERROR(FILTER('Tag Library'!$X$14:$X$736, LEFT('Tag Library'!$W$14:$W$736, LEN(L$2))=L$2, RIGHT('Tag Library'!$W$14:$W$736, LEN($A27))=$A27), """")"),"")</f>
        <v/>
      </c>
      <c r="M27" s="1" t="str">
        <f ca="1">IFERROR(__xludf.DUMMYFUNCTION("IFERROR(FILTER('Tag Library'!$X$14:$X$736, LEFT('Tag Library'!$W$14:$W$736, LEN(M$2))=M$2, RIGHT('Tag Library'!$W$14:$W$736, LEN($A27))=$A27), """")"),"")</f>
        <v/>
      </c>
      <c r="N27" s="1" t="str">
        <f ca="1">IFERROR(__xludf.DUMMYFUNCTION("IFERROR(FILTER('Tag Library'!$X$14:$X$736, LEFT('Tag Library'!$W$14:$W$736, LEN(N$2))=N$2, RIGHT('Tag Library'!$W$14:$W$736, LEN($A27))=$A27), """")"),"")</f>
        <v/>
      </c>
      <c r="O27" s="1" t="str">
        <f ca="1">IFERROR(__xludf.DUMMYFUNCTION("IFERROR(FILTER('Tag Library'!$X$14:$X$736, LEFT('Tag Library'!$W$14:$W$736, LEN(O$2))=O$2, RIGHT('Tag Library'!$W$14:$W$736, LEN($A27))=$A27), """")"),"")</f>
        <v/>
      </c>
      <c r="P27" s="1" t="str">
        <f ca="1">IFERROR(__xludf.DUMMYFUNCTION("IFERROR(FILTER('Tag Library'!$X$14:$X$736, LEFT('Tag Library'!$W$14:$W$736, LEN(P$2))=P$2, RIGHT('Tag Library'!$W$14:$W$736, LEN($A27))=$A27), """")"),"")</f>
        <v/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IFERROR(__xludf.DUMMYFUNCTION("IFERROR(FILTER('Tag Library'!$X$14:$X$736, LEFT('Tag Library'!$W$14:$W$736, LEN(B$2))=B$2, RIGHT('Tag Library'!$W$14:$W$736, LEN($A28))=$A28), """")"),"")</f>
        <v/>
      </c>
      <c r="C28" s="1" t="str">
        <f ca="1">IFERROR(__xludf.DUMMYFUNCTION("IFERROR(FILTER('Tag Library'!$X$14:$X$736, LEFT('Tag Library'!$W$14:$W$736, LEN(C$2))=C$2, RIGHT('Tag Library'!$W$14:$W$736, LEN($A28))=$A28), """")"),"")</f>
        <v/>
      </c>
      <c r="D28" s="1" t="str">
        <f ca="1">IFERROR(__xludf.DUMMYFUNCTION("IFERROR(FILTER('Tag Library'!$X$14:$X$736, LEFT('Tag Library'!$W$14:$W$736, LEN(D$2))=D$2, RIGHT('Tag Library'!$W$14:$W$736, LEN($A28))=$A28), """")"),"")</f>
        <v/>
      </c>
      <c r="E28" s="1" t="str">
        <f ca="1">IFERROR(__xludf.DUMMYFUNCTION("IFERROR(FILTER('Tag Library'!$X$14:$X$736, LEFT('Tag Library'!$W$14:$W$736, LEN(E$2))=E$2, RIGHT('Tag Library'!$W$14:$W$736, LEN($A28))=$A28), """")"),"")</f>
        <v/>
      </c>
      <c r="F28" s="1" t="str">
        <f ca="1">IFERROR(__xludf.DUMMYFUNCTION("IFERROR(FILTER('Tag Library'!$X$14:$X$736, LEFT('Tag Library'!$W$14:$W$736, LEN(F$2))=F$2, RIGHT('Tag Library'!$W$14:$W$736, LEN($A28))=$A28), """")"),"")</f>
        <v/>
      </c>
      <c r="G28" s="1" t="str">
        <f ca="1">IFERROR(__xludf.DUMMYFUNCTION("IFERROR(FILTER('Tag Library'!$X$14:$X$736, LEFT('Tag Library'!$W$14:$W$736, LEN(G$2))=G$2, RIGHT('Tag Library'!$W$14:$W$736, LEN($A28))=$A28), """")"),"")</f>
        <v/>
      </c>
      <c r="H28" s="1" t="str">
        <f ca="1">IFERROR(__xludf.DUMMYFUNCTION("IFERROR(FILTER('Tag Library'!$X$14:$X$736, LEFT('Tag Library'!$W$14:$W$736, LEN(H$2))=H$2, RIGHT('Tag Library'!$W$14:$W$736, LEN($A28))=$A28), """")"),"")</f>
        <v/>
      </c>
      <c r="I28" s="1" t="str">
        <f ca="1">IFERROR(__xludf.DUMMYFUNCTION("IFERROR(FILTER('Tag Library'!$X$14:$X$736, LEFT('Tag Library'!$W$14:$W$736, LEN(I$2))=I$2, RIGHT('Tag Library'!$W$14:$W$736, LEN($A28))=$A28), """")"),"")</f>
        <v/>
      </c>
      <c r="J28" s="1" t="str">
        <f ca="1">IFERROR(__xludf.DUMMYFUNCTION("IFERROR(FILTER('Tag Library'!$X$14:$X$736, LEFT('Tag Library'!$W$14:$W$736, LEN(J$2))=J$2, RIGHT('Tag Library'!$W$14:$W$736, LEN($A28))=$A28), """")"),"")</f>
        <v/>
      </c>
      <c r="K28" s="1" t="str">
        <f ca="1">IFERROR(__xludf.DUMMYFUNCTION("IFERROR(FILTER('Tag Library'!$X$14:$X$736, LEFT('Tag Library'!$W$14:$W$736, LEN(K$2))=K$2, RIGHT('Tag Library'!$W$14:$W$736, LEN($A28))=$A28), """")"),"")</f>
        <v/>
      </c>
      <c r="L28" s="1" t="str">
        <f ca="1">IFERROR(__xludf.DUMMYFUNCTION("IFERROR(FILTER('Tag Library'!$X$14:$X$736, LEFT('Tag Library'!$W$14:$W$736, LEN(L$2))=L$2, RIGHT('Tag Library'!$W$14:$W$736, LEN($A28))=$A28), """")"),"")</f>
        <v/>
      </c>
      <c r="M28" s="1" t="str">
        <f ca="1">IFERROR(__xludf.DUMMYFUNCTION("IFERROR(FILTER('Tag Library'!$X$14:$X$736, LEFT('Tag Library'!$W$14:$W$736, LEN(M$2))=M$2, RIGHT('Tag Library'!$W$14:$W$736, LEN($A28))=$A28), """")"),"")</f>
        <v/>
      </c>
      <c r="N28" s="1" t="str">
        <f ca="1">IFERROR(__xludf.DUMMYFUNCTION("IFERROR(FILTER('Tag Library'!$X$14:$X$736, LEFT('Tag Library'!$W$14:$W$736, LEN(N$2))=N$2, RIGHT('Tag Library'!$W$14:$W$736, LEN($A28))=$A28), """")"),"")</f>
        <v/>
      </c>
      <c r="O28" s="1" t="str">
        <f ca="1">IFERROR(__xludf.DUMMYFUNCTION("IFERROR(FILTER('Tag Library'!$X$14:$X$736, LEFT('Tag Library'!$W$14:$W$736, LEN(O$2))=O$2, RIGHT('Tag Library'!$W$14:$W$736, LEN($A28))=$A28), """")"),"")</f>
        <v/>
      </c>
      <c r="P28" s="1" t="str">
        <f ca="1">IFERROR(__xludf.DUMMYFUNCTION("IFERROR(FILTER('Tag Library'!$X$14:$X$736, LEFT('Tag Library'!$W$14:$W$736, LEN(P$2))=P$2, RIGHT('Tag Library'!$W$14:$W$736, LEN($A28))=$A28), """")"),"")</f>
        <v/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IFERROR(__xludf.DUMMYFUNCTION("IFERROR(FILTER('Tag Library'!$X$14:$X$736, LEFT('Tag Library'!$W$14:$W$736, LEN(B$2))=B$2, RIGHT('Tag Library'!$W$14:$W$736, LEN($A29))=$A29), """")"),"")</f>
        <v/>
      </c>
      <c r="C29" s="1" t="str">
        <f ca="1">IFERROR(__xludf.DUMMYFUNCTION("IFERROR(FILTER('Tag Library'!$X$14:$X$736, LEFT('Tag Library'!$W$14:$W$736, LEN(C$2))=C$2, RIGHT('Tag Library'!$W$14:$W$736, LEN($A29))=$A29), """")"),"")</f>
        <v/>
      </c>
      <c r="D29" s="1" t="str">
        <f ca="1">IFERROR(__xludf.DUMMYFUNCTION("IFERROR(FILTER('Tag Library'!$X$14:$X$736, LEFT('Tag Library'!$W$14:$W$736, LEN(D$2))=D$2, RIGHT('Tag Library'!$W$14:$W$736, LEN($A29))=$A29), """")"),"")</f>
        <v/>
      </c>
      <c r="E29" s="1" t="str">
        <f ca="1">IFERROR(__xludf.DUMMYFUNCTION("IFERROR(FILTER('Tag Library'!$X$14:$X$736, LEFT('Tag Library'!$W$14:$W$736, LEN(E$2))=E$2, RIGHT('Tag Library'!$W$14:$W$736, LEN($A29))=$A29), """")"),"")</f>
        <v/>
      </c>
      <c r="F29" s="1" t="str">
        <f ca="1">IFERROR(__xludf.DUMMYFUNCTION("IFERROR(FILTER('Tag Library'!$X$14:$X$736, LEFT('Tag Library'!$W$14:$W$736, LEN(F$2))=F$2, RIGHT('Tag Library'!$W$14:$W$736, LEN($A29))=$A29), """")"),"")</f>
        <v/>
      </c>
      <c r="G29" s="1" t="str">
        <f ca="1">IFERROR(__xludf.DUMMYFUNCTION("IFERROR(FILTER('Tag Library'!$X$14:$X$736, LEFT('Tag Library'!$W$14:$W$736, LEN(G$2))=G$2, RIGHT('Tag Library'!$W$14:$W$736, LEN($A29))=$A29), """")"),"")</f>
        <v/>
      </c>
      <c r="H29" s="1" t="str">
        <f ca="1">IFERROR(__xludf.DUMMYFUNCTION("IFERROR(FILTER('Tag Library'!$X$14:$X$736, LEFT('Tag Library'!$W$14:$W$736, LEN(H$2))=H$2, RIGHT('Tag Library'!$W$14:$W$736, LEN($A29))=$A29), """")"),"")</f>
        <v/>
      </c>
      <c r="I29" s="1" t="str">
        <f ca="1">IFERROR(__xludf.DUMMYFUNCTION("IFERROR(FILTER('Tag Library'!$X$14:$X$736, LEFT('Tag Library'!$W$14:$W$736, LEN(I$2))=I$2, RIGHT('Tag Library'!$W$14:$W$736, LEN($A29))=$A29), """")"),"")</f>
        <v/>
      </c>
      <c r="J29" s="1" t="str">
        <f ca="1">IFERROR(__xludf.DUMMYFUNCTION("IFERROR(FILTER('Tag Library'!$X$14:$X$736, LEFT('Tag Library'!$W$14:$W$736, LEN(J$2))=J$2, RIGHT('Tag Library'!$W$14:$W$736, LEN($A29))=$A29), """")"),"")</f>
        <v/>
      </c>
      <c r="K29" s="1" t="str">
        <f ca="1">IFERROR(__xludf.DUMMYFUNCTION("IFERROR(FILTER('Tag Library'!$X$14:$X$736, LEFT('Tag Library'!$W$14:$W$736, LEN(K$2))=K$2, RIGHT('Tag Library'!$W$14:$W$736, LEN($A29))=$A29), """")"),"")</f>
        <v/>
      </c>
      <c r="L29" s="1" t="str">
        <f ca="1">IFERROR(__xludf.DUMMYFUNCTION("IFERROR(FILTER('Tag Library'!$X$14:$X$736, LEFT('Tag Library'!$W$14:$W$736, LEN(L$2))=L$2, RIGHT('Tag Library'!$W$14:$W$736, LEN($A29))=$A29), """")"),"")</f>
        <v/>
      </c>
      <c r="M29" s="1" t="str">
        <f ca="1">IFERROR(__xludf.DUMMYFUNCTION("IFERROR(FILTER('Tag Library'!$X$14:$X$736, LEFT('Tag Library'!$W$14:$W$736, LEN(M$2))=M$2, RIGHT('Tag Library'!$W$14:$W$736, LEN($A29))=$A29), """")"),"")</f>
        <v/>
      </c>
      <c r="N29" s="1" t="str">
        <f ca="1">IFERROR(__xludf.DUMMYFUNCTION("IFERROR(FILTER('Tag Library'!$X$14:$X$736, LEFT('Tag Library'!$W$14:$W$736, LEN(N$2))=N$2, RIGHT('Tag Library'!$W$14:$W$736, LEN($A29))=$A29), """")"),"")</f>
        <v/>
      </c>
      <c r="O29" s="1" t="str">
        <f ca="1">IFERROR(__xludf.DUMMYFUNCTION("IFERROR(FILTER('Tag Library'!$X$14:$X$736, LEFT('Tag Library'!$W$14:$W$736, LEN(O$2))=O$2, RIGHT('Tag Library'!$W$14:$W$736, LEN($A29))=$A29), """")"),"")</f>
        <v/>
      </c>
      <c r="P29" s="1" t="str">
        <f ca="1">IFERROR(__xludf.DUMMYFUNCTION("IFERROR(FILTER('Tag Library'!$X$14:$X$736, LEFT('Tag Library'!$W$14:$W$736, LEN(P$2))=P$2, RIGHT('Tag Library'!$W$14:$W$736, LEN($A29))=$A29), """")"),"")</f>
        <v/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IFERROR(__xludf.DUMMYFUNCTION("IFERROR(FILTER('Tag Library'!$X$14:$X$736, LEFT('Tag Library'!$W$14:$W$736, LEN(B$2))=B$2, RIGHT('Tag Library'!$W$14:$W$736, LEN($A30))=$A30), """")"),"")</f>
        <v/>
      </c>
      <c r="C30" s="1" t="str">
        <f ca="1">IFERROR(__xludf.DUMMYFUNCTION("IFERROR(FILTER('Tag Library'!$X$14:$X$736, LEFT('Tag Library'!$W$14:$W$736, LEN(C$2))=C$2, RIGHT('Tag Library'!$W$14:$W$736, LEN($A30))=$A30), """")"),"")</f>
        <v/>
      </c>
      <c r="D30" s="1" t="str">
        <f ca="1">IFERROR(__xludf.DUMMYFUNCTION("IFERROR(FILTER('Tag Library'!$X$14:$X$736, LEFT('Tag Library'!$W$14:$W$736, LEN(D$2))=D$2, RIGHT('Tag Library'!$W$14:$W$736, LEN($A30))=$A30), """")"),"")</f>
        <v/>
      </c>
      <c r="E30" s="1" t="str">
        <f ca="1">IFERROR(__xludf.DUMMYFUNCTION("IFERROR(FILTER('Tag Library'!$X$14:$X$736, LEFT('Tag Library'!$W$14:$W$736, LEN(E$2))=E$2, RIGHT('Tag Library'!$W$14:$W$736, LEN($A30))=$A30), """")"),"")</f>
        <v/>
      </c>
      <c r="F30" s="1" t="str">
        <f ca="1">IFERROR(__xludf.DUMMYFUNCTION("IFERROR(FILTER('Tag Library'!$X$14:$X$736, LEFT('Tag Library'!$W$14:$W$736, LEN(F$2))=F$2, RIGHT('Tag Library'!$W$14:$W$736, LEN($A30))=$A30), """")"),"")</f>
        <v/>
      </c>
      <c r="G30" s="1" t="str">
        <f ca="1">IFERROR(__xludf.DUMMYFUNCTION("IFERROR(FILTER('Tag Library'!$X$14:$X$736, LEFT('Tag Library'!$W$14:$W$736, LEN(G$2))=G$2, RIGHT('Tag Library'!$W$14:$W$736, LEN($A30))=$A30), """")"),"")</f>
        <v/>
      </c>
      <c r="H30" s="1" t="str">
        <f ca="1">IFERROR(__xludf.DUMMYFUNCTION("IFERROR(FILTER('Tag Library'!$X$14:$X$736, LEFT('Tag Library'!$W$14:$W$736, LEN(H$2))=H$2, RIGHT('Tag Library'!$W$14:$W$736, LEN($A30))=$A30), """")"),"")</f>
        <v/>
      </c>
      <c r="I30" s="1" t="str">
        <f ca="1">IFERROR(__xludf.DUMMYFUNCTION("IFERROR(FILTER('Tag Library'!$X$14:$X$736, LEFT('Tag Library'!$W$14:$W$736, LEN(I$2))=I$2, RIGHT('Tag Library'!$W$14:$W$736, LEN($A30))=$A30), """")"),"")</f>
        <v/>
      </c>
      <c r="J30" s="1" t="str">
        <f ca="1">IFERROR(__xludf.DUMMYFUNCTION("IFERROR(FILTER('Tag Library'!$X$14:$X$736, LEFT('Tag Library'!$W$14:$W$736, LEN(J$2))=J$2, RIGHT('Tag Library'!$W$14:$W$736, LEN($A30))=$A30), """")"),"")</f>
        <v/>
      </c>
      <c r="K30" s="1" t="str">
        <f ca="1">IFERROR(__xludf.DUMMYFUNCTION("IFERROR(FILTER('Tag Library'!$X$14:$X$736, LEFT('Tag Library'!$W$14:$W$736, LEN(K$2))=K$2, RIGHT('Tag Library'!$W$14:$W$736, LEN($A30))=$A30), """")"),"")</f>
        <v/>
      </c>
      <c r="L30" s="1" t="str">
        <f ca="1">IFERROR(__xludf.DUMMYFUNCTION("IFERROR(FILTER('Tag Library'!$X$14:$X$736, LEFT('Tag Library'!$W$14:$W$736, LEN(L$2))=L$2, RIGHT('Tag Library'!$W$14:$W$736, LEN($A30))=$A30), """")"),"")</f>
        <v/>
      </c>
      <c r="M30" s="1" t="str">
        <f ca="1">IFERROR(__xludf.DUMMYFUNCTION("IFERROR(FILTER('Tag Library'!$X$14:$X$736, LEFT('Tag Library'!$W$14:$W$736, LEN(M$2))=M$2, RIGHT('Tag Library'!$W$14:$W$736, LEN($A30))=$A30), """")"),"")</f>
        <v/>
      </c>
      <c r="N30" s="1" t="str">
        <f ca="1">IFERROR(__xludf.DUMMYFUNCTION("IFERROR(FILTER('Tag Library'!$X$14:$X$736, LEFT('Tag Library'!$W$14:$W$736, LEN(N$2))=N$2, RIGHT('Tag Library'!$W$14:$W$736, LEN($A30))=$A30), """")"),"")</f>
        <v/>
      </c>
      <c r="O30" s="1" t="str">
        <f ca="1">IFERROR(__xludf.DUMMYFUNCTION("IFERROR(FILTER('Tag Library'!$X$14:$X$736, LEFT('Tag Library'!$W$14:$W$736, LEN(O$2))=O$2, RIGHT('Tag Library'!$W$14:$W$736, LEN($A30))=$A30), """")"),"")</f>
        <v/>
      </c>
      <c r="P30" s="1" t="str">
        <f ca="1">IFERROR(__xludf.DUMMYFUNCTION("IFERROR(FILTER('Tag Library'!$X$14:$X$736, LEFT('Tag Library'!$W$14:$W$736, LEN(P$2))=P$2, RIGHT('Tag Library'!$W$14:$W$736, LEN($A30))=$A30), """")"),"")</f>
        <v/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IFERROR(__xludf.DUMMYFUNCTION("IFERROR(FILTER('Tag Library'!$X$14:$X$736, LEFT('Tag Library'!$W$14:$W$736, LEN(B$2))=B$2, RIGHT('Tag Library'!$W$14:$W$736, LEN($A31))=$A31), """")"),"")</f>
        <v/>
      </c>
      <c r="C31" s="1" t="str">
        <f ca="1">IFERROR(__xludf.DUMMYFUNCTION("IFERROR(FILTER('Tag Library'!$X$14:$X$736, LEFT('Tag Library'!$W$14:$W$736, LEN(C$2))=C$2, RIGHT('Tag Library'!$W$14:$W$736, LEN($A31))=$A31), """")"),"")</f>
        <v/>
      </c>
      <c r="D31" s="1" t="str">
        <f ca="1">IFERROR(__xludf.DUMMYFUNCTION("IFERROR(FILTER('Tag Library'!$X$14:$X$736, LEFT('Tag Library'!$W$14:$W$736, LEN(D$2))=D$2, RIGHT('Tag Library'!$W$14:$W$736, LEN($A31))=$A31), """")"),"")</f>
        <v/>
      </c>
      <c r="E31" s="1" t="str">
        <f ca="1">IFERROR(__xludf.DUMMYFUNCTION("IFERROR(FILTER('Tag Library'!$X$14:$X$736, LEFT('Tag Library'!$W$14:$W$736, LEN(E$2))=E$2, RIGHT('Tag Library'!$W$14:$W$736, LEN($A31))=$A31), """")"),"")</f>
        <v/>
      </c>
      <c r="F31" s="1" t="str">
        <f ca="1">IFERROR(__xludf.DUMMYFUNCTION("IFERROR(FILTER('Tag Library'!$X$14:$X$736, LEFT('Tag Library'!$W$14:$W$736, LEN(F$2))=F$2, RIGHT('Tag Library'!$W$14:$W$736, LEN($A31))=$A31), """")"),"")</f>
        <v/>
      </c>
      <c r="G31" s="1" t="str">
        <f ca="1">IFERROR(__xludf.DUMMYFUNCTION("IFERROR(FILTER('Tag Library'!$X$14:$X$736, LEFT('Tag Library'!$W$14:$W$736, LEN(G$2))=G$2, RIGHT('Tag Library'!$W$14:$W$736, LEN($A31))=$A31), """")"),"")</f>
        <v/>
      </c>
      <c r="H31" s="1" t="str">
        <f ca="1">IFERROR(__xludf.DUMMYFUNCTION("IFERROR(FILTER('Tag Library'!$X$14:$X$736, LEFT('Tag Library'!$W$14:$W$736, LEN(H$2))=H$2, RIGHT('Tag Library'!$W$14:$W$736, LEN($A31))=$A31), """")"),"")</f>
        <v/>
      </c>
      <c r="I31" s="1" t="str">
        <f ca="1">IFERROR(__xludf.DUMMYFUNCTION("IFERROR(FILTER('Tag Library'!$X$14:$X$736, LEFT('Tag Library'!$W$14:$W$736, LEN(I$2))=I$2, RIGHT('Tag Library'!$W$14:$W$736, LEN($A31))=$A31), """")"),"")</f>
        <v/>
      </c>
      <c r="J31" s="1" t="str">
        <f ca="1">IFERROR(__xludf.DUMMYFUNCTION("IFERROR(FILTER('Tag Library'!$X$14:$X$736, LEFT('Tag Library'!$W$14:$W$736, LEN(J$2))=J$2, RIGHT('Tag Library'!$W$14:$W$736, LEN($A31))=$A31), """")"),"")</f>
        <v/>
      </c>
      <c r="K31" s="1" t="str">
        <f ca="1">IFERROR(__xludf.DUMMYFUNCTION("IFERROR(FILTER('Tag Library'!$X$14:$X$736, LEFT('Tag Library'!$W$14:$W$736, LEN(K$2))=K$2, RIGHT('Tag Library'!$W$14:$W$736, LEN($A31))=$A31), """")"),"")</f>
        <v/>
      </c>
      <c r="L31" s="1" t="str">
        <f ca="1">IFERROR(__xludf.DUMMYFUNCTION("IFERROR(FILTER('Tag Library'!$X$14:$X$736, LEFT('Tag Library'!$W$14:$W$736, LEN(L$2))=L$2, RIGHT('Tag Library'!$W$14:$W$736, LEN($A31))=$A31), """")"),"")</f>
        <v/>
      </c>
      <c r="M31" s="1" t="str">
        <f ca="1">IFERROR(__xludf.DUMMYFUNCTION("IFERROR(FILTER('Tag Library'!$X$14:$X$736, LEFT('Tag Library'!$W$14:$W$736, LEN(M$2))=M$2, RIGHT('Tag Library'!$W$14:$W$736, LEN($A31))=$A31), """")"),"")</f>
        <v/>
      </c>
      <c r="N31" s="1" t="str">
        <f ca="1">IFERROR(__xludf.DUMMYFUNCTION("IFERROR(FILTER('Tag Library'!$X$14:$X$736, LEFT('Tag Library'!$W$14:$W$736, LEN(N$2))=N$2, RIGHT('Tag Library'!$W$14:$W$736, LEN($A31))=$A31), """")"),"")</f>
        <v/>
      </c>
      <c r="O31" s="1" t="str">
        <f ca="1">IFERROR(__xludf.DUMMYFUNCTION("IFERROR(FILTER('Tag Library'!$X$14:$X$736, LEFT('Tag Library'!$W$14:$W$736, LEN(O$2))=O$2, RIGHT('Tag Library'!$W$14:$W$736, LEN($A31))=$A31), """")"),"")</f>
        <v/>
      </c>
      <c r="P31" s="1" t="str">
        <f ca="1">IFERROR(__xludf.DUMMYFUNCTION("IFERROR(FILTER('Tag Library'!$X$14:$X$736, LEFT('Tag Library'!$W$14:$W$736, LEN(P$2))=P$2, RIGHT('Tag Library'!$W$14:$W$736, LEN($A31))=$A31), """")"),"")</f>
        <v/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IFERROR(__xludf.DUMMYFUNCTION("IFERROR(FILTER('Tag Library'!$X$14:$X$736, LEFT('Tag Library'!$W$14:$W$736, LEN(B$2))=B$2, RIGHT('Tag Library'!$W$14:$W$736, LEN($A32))=$A32), """")"),"")</f>
        <v/>
      </c>
      <c r="C32" s="1" t="str">
        <f ca="1">IFERROR(__xludf.DUMMYFUNCTION("IFERROR(FILTER('Tag Library'!$X$14:$X$736, LEFT('Tag Library'!$W$14:$W$736, LEN(C$2))=C$2, RIGHT('Tag Library'!$W$14:$W$736, LEN($A32))=$A32), """")"),"")</f>
        <v/>
      </c>
      <c r="D32" s="1" t="str">
        <f ca="1">IFERROR(__xludf.DUMMYFUNCTION("IFERROR(FILTER('Tag Library'!$X$14:$X$736, LEFT('Tag Library'!$W$14:$W$736, LEN(D$2))=D$2, RIGHT('Tag Library'!$W$14:$W$736, LEN($A32))=$A32), """")"),"")</f>
        <v/>
      </c>
      <c r="E32" s="1" t="str">
        <f ca="1">IFERROR(__xludf.DUMMYFUNCTION("IFERROR(FILTER('Tag Library'!$X$14:$X$736, LEFT('Tag Library'!$W$14:$W$736, LEN(E$2))=E$2, RIGHT('Tag Library'!$W$14:$W$736, LEN($A32))=$A32), """")"),"")</f>
        <v/>
      </c>
      <c r="F32" s="1" t="str">
        <f ca="1">IFERROR(__xludf.DUMMYFUNCTION("IFERROR(FILTER('Tag Library'!$X$14:$X$736, LEFT('Tag Library'!$W$14:$W$736, LEN(F$2))=F$2, RIGHT('Tag Library'!$W$14:$W$736, LEN($A32))=$A32), """")"),"")</f>
        <v/>
      </c>
      <c r="G32" s="1" t="str">
        <f ca="1">IFERROR(__xludf.DUMMYFUNCTION("IFERROR(FILTER('Tag Library'!$X$14:$X$736, LEFT('Tag Library'!$W$14:$W$736, LEN(G$2))=G$2, RIGHT('Tag Library'!$W$14:$W$736, LEN($A32))=$A32), """")"),"")</f>
        <v/>
      </c>
      <c r="H32" s="1" t="str">
        <f ca="1">IFERROR(__xludf.DUMMYFUNCTION("IFERROR(FILTER('Tag Library'!$X$14:$X$736, LEFT('Tag Library'!$W$14:$W$736, LEN(H$2))=H$2, RIGHT('Tag Library'!$W$14:$W$736, LEN($A32))=$A32), """")"),"")</f>
        <v/>
      </c>
      <c r="I32" s="1" t="str">
        <f ca="1">IFERROR(__xludf.DUMMYFUNCTION("IFERROR(FILTER('Tag Library'!$X$14:$X$736, LEFT('Tag Library'!$W$14:$W$736, LEN(I$2))=I$2, RIGHT('Tag Library'!$W$14:$W$736, LEN($A32))=$A32), """")"),"")</f>
        <v/>
      </c>
      <c r="J32" s="1" t="str">
        <f ca="1">IFERROR(__xludf.DUMMYFUNCTION("IFERROR(FILTER('Tag Library'!$X$14:$X$736, LEFT('Tag Library'!$W$14:$W$736, LEN(J$2))=J$2, RIGHT('Tag Library'!$W$14:$W$736, LEN($A32))=$A32), """")"),"")</f>
        <v/>
      </c>
      <c r="K32" s="1" t="str">
        <f ca="1">IFERROR(__xludf.DUMMYFUNCTION("IFERROR(FILTER('Tag Library'!$X$14:$X$736, LEFT('Tag Library'!$W$14:$W$736, LEN(K$2))=K$2, RIGHT('Tag Library'!$W$14:$W$736, LEN($A32))=$A32), """")"),"")</f>
        <v/>
      </c>
      <c r="L32" s="1" t="str">
        <f ca="1">IFERROR(__xludf.DUMMYFUNCTION("IFERROR(FILTER('Tag Library'!$X$14:$X$736, LEFT('Tag Library'!$W$14:$W$736, LEN(L$2))=L$2, RIGHT('Tag Library'!$W$14:$W$736, LEN($A32))=$A32), """")"),"")</f>
        <v/>
      </c>
      <c r="M32" s="1" t="str">
        <f ca="1">IFERROR(__xludf.DUMMYFUNCTION("IFERROR(FILTER('Tag Library'!$X$14:$X$736, LEFT('Tag Library'!$W$14:$W$736, LEN(M$2))=M$2, RIGHT('Tag Library'!$W$14:$W$736, LEN($A32))=$A32), """")"),"")</f>
        <v/>
      </c>
      <c r="N32" s="1" t="str">
        <f ca="1">IFERROR(__xludf.DUMMYFUNCTION("IFERROR(FILTER('Tag Library'!$X$14:$X$736, LEFT('Tag Library'!$W$14:$W$736, LEN(N$2))=N$2, RIGHT('Tag Library'!$W$14:$W$736, LEN($A32))=$A32), """")"),"")</f>
        <v/>
      </c>
      <c r="O32" s="1" t="str">
        <f ca="1">IFERROR(__xludf.DUMMYFUNCTION("IFERROR(FILTER('Tag Library'!$X$14:$X$736, LEFT('Tag Library'!$W$14:$W$736, LEN(O$2))=O$2, RIGHT('Tag Library'!$W$14:$W$736, LEN($A32))=$A32), """")"),"")</f>
        <v/>
      </c>
      <c r="P32" s="1" t="str">
        <f ca="1">IFERROR(__xludf.DUMMYFUNCTION("IFERROR(FILTER('Tag Library'!$X$14:$X$736, LEFT('Tag Library'!$W$14:$W$736, LEN(P$2))=P$2, RIGHT('Tag Library'!$W$14:$W$736, LEN($A32))=$A32), """")"),"")</f>
        <v/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IFERROR(__xludf.DUMMYFUNCTION("IFERROR(FILTER('Tag Library'!$X$14:$X$736, LEFT('Tag Library'!$W$14:$W$736, LEN(B$2))=B$2, RIGHT('Tag Library'!$W$14:$W$736, LEN($A33))=$A33), """")"),"")</f>
        <v/>
      </c>
      <c r="C33" s="1" t="str">
        <f ca="1">IFERROR(__xludf.DUMMYFUNCTION("IFERROR(FILTER('Tag Library'!$X$14:$X$736, LEFT('Tag Library'!$W$14:$W$736, LEN(C$2))=C$2, RIGHT('Tag Library'!$W$14:$W$736, LEN($A33))=$A33), """")"),"")</f>
        <v/>
      </c>
      <c r="D33" s="1" t="str">
        <f ca="1">IFERROR(__xludf.DUMMYFUNCTION("IFERROR(FILTER('Tag Library'!$X$14:$X$736, LEFT('Tag Library'!$W$14:$W$736, LEN(D$2))=D$2, RIGHT('Tag Library'!$W$14:$W$736, LEN($A33))=$A33), """")"),"")</f>
        <v/>
      </c>
      <c r="E33" s="1" t="str">
        <f ca="1">IFERROR(__xludf.DUMMYFUNCTION("IFERROR(FILTER('Tag Library'!$X$14:$X$736, LEFT('Tag Library'!$W$14:$W$736, LEN(E$2))=E$2, RIGHT('Tag Library'!$W$14:$W$736, LEN($A33))=$A33), """")"),"")</f>
        <v/>
      </c>
      <c r="F33" s="1" t="str">
        <f ca="1">IFERROR(__xludf.DUMMYFUNCTION("IFERROR(FILTER('Tag Library'!$X$14:$X$736, LEFT('Tag Library'!$W$14:$W$736, LEN(F$2))=F$2, RIGHT('Tag Library'!$W$14:$W$736, LEN($A33))=$A33), """")"),"")</f>
        <v/>
      </c>
      <c r="G33" s="1" t="str">
        <f ca="1">IFERROR(__xludf.DUMMYFUNCTION("IFERROR(FILTER('Tag Library'!$X$14:$X$736, LEFT('Tag Library'!$W$14:$W$736, LEN(G$2))=G$2, RIGHT('Tag Library'!$W$14:$W$736, LEN($A33))=$A33), """")"),"")</f>
        <v/>
      </c>
      <c r="H33" s="1" t="str">
        <f ca="1">IFERROR(__xludf.DUMMYFUNCTION("IFERROR(FILTER('Tag Library'!$X$14:$X$736, LEFT('Tag Library'!$W$14:$W$736, LEN(H$2))=H$2, RIGHT('Tag Library'!$W$14:$W$736, LEN($A33))=$A33), """")"),"")</f>
        <v/>
      </c>
      <c r="I33" s="1" t="str">
        <f ca="1">IFERROR(__xludf.DUMMYFUNCTION("IFERROR(FILTER('Tag Library'!$X$14:$X$736, LEFT('Tag Library'!$W$14:$W$736, LEN(I$2))=I$2, RIGHT('Tag Library'!$W$14:$W$736, LEN($A33))=$A33), """")"),"")</f>
        <v/>
      </c>
      <c r="J33" s="1" t="str">
        <f ca="1">IFERROR(__xludf.DUMMYFUNCTION("IFERROR(FILTER('Tag Library'!$X$14:$X$736, LEFT('Tag Library'!$W$14:$W$736, LEN(J$2))=J$2, RIGHT('Tag Library'!$W$14:$W$736, LEN($A33))=$A33), """")"),"")</f>
        <v/>
      </c>
      <c r="K33" s="1" t="str">
        <f ca="1">IFERROR(__xludf.DUMMYFUNCTION("IFERROR(FILTER('Tag Library'!$X$14:$X$736, LEFT('Tag Library'!$W$14:$W$736, LEN(K$2))=K$2, RIGHT('Tag Library'!$W$14:$W$736, LEN($A33))=$A33), """")"),"")</f>
        <v/>
      </c>
      <c r="L33" s="1" t="str">
        <f ca="1">IFERROR(__xludf.DUMMYFUNCTION("IFERROR(FILTER('Tag Library'!$X$14:$X$736, LEFT('Tag Library'!$W$14:$W$736, LEN(L$2))=L$2, RIGHT('Tag Library'!$W$14:$W$736, LEN($A33))=$A33), """")"),"")</f>
        <v/>
      </c>
      <c r="M33" s="1" t="str">
        <f ca="1">IFERROR(__xludf.DUMMYFUNCTION("IFERROR(FILTER('Tag Library'!$X$14:$X$736, LEFT('Tag Library'!$W$14:$W$736, LEN(M$2))=M$2, RIGHT('Tag Library'!$W$14:$W$736, LEN($A33))=$A33), """")"),"")</f>
        <v/>
      </c>
      <c r="N33" s="1" t="str">
        <f ca="1">IFERROR(__xludf.DUMMYFUNCTION("IFERROR(FILTER('Tag Library'!$X$14:$X$736, LEFT('Tag Library'!$W$14:$W$736, LEN(N$2))=N$2, RIGHT('Tag Library'!$W$14:$W$736, LEN($A33))=$A33), """")"),"")</f>
        <v/>
      </c>
      <c r="O33" s="1" t="str">
        <f ca="1">IFERROR(__xludf.DUMMYFUNCTION("IFERROR(FILTER('Tag Library'!$X$14:$X$736, LEFT('Tag Library'!$W$14:$W$736, LEN(O$2))=O$2, RIGHT('Tag Library'!$W$14:$W$736, LEN($A33))=$A33), """")"),"")</f>
        <v/>
      </c>
      <c r="P33" s="1" t="str">
        <f ca="1">IFERROR(__xludf.DUMMYFUNCTION("IFERROR(FILTER('Tag Library'!$X$14:$X$736, LEFT('Tag Library'!$W$14:$W$736, LEN(P$2))=P$2, RIGHT('Tag Library'!$W$14:$W$736, LEN($A33))=$A33), """")"),"")</f>
        <v/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IFERROR(__xludf.DUMMYFUNCTION("IFERROR(FILTER('Tag Library'!$X$14:$X$736, LEFT('Tag Library'!$W$14:$W$736, LEN(B$2))=B$2, RIGHT('Tag Library'!$W$14:$W$736, LEN($A34))=$A34), """")"),"")</f>
        <v/>
      </c>
      <c r="C34" s="1" t="str">
        <f ca="1">IFERROR(__xludf.DUMMYFUNCTION("IFERROR(FILTER('Tag Library'!$X$14:$X$736, LEFT('Tag Library'!$W$14:$W$736, LEN(C$2))=C$2, RIGHT('Tag Library'!$W$14:$W$736, LEN($A34))=$A34), """")"),"")</f>
        <v/>
      </c>
      <c r="D34" s="1" t="str">
        <f ca="1">IFERROR(__xludf.DUMMYFUNCTION("IFERROR(FILTER('Tag Library'!$X$14:$X$736, LEFT('Tag Library'!$W$14:$W$736, LEN(D$2))=D$2, RIGHT('Tag Library'!$W$14:$W$736, LEN($A34))=$A34), """")"),"")</f>
        <v/>
      </c>
      <c r="E34" s="1" t="str">
        <f ca="1">IFERROR(__xludf.DUMMYFUNCTION("IFERROR(FILTER('Tag Library'!$X$14:$X$736, LEFT('Tag Library'!$W$14:$W$736, LEN(E$2))=E$2, RIGHT('Tag Library'!$W$14:$W$736, LEN($A34))=$A34), """")"),"")</f>
        <v/>
      </c>
      <c r="F34" s="1" t="str">
        <f ca="1">IFERROR(__xludf.DUMMYFUNCTION("IFERROR(FILTER('Tag Library'!$X$14:$X$736, LEFT('Tag Library'!$W$14:$W$736, LEN(F$2))=F$2, RIGHT('Tag Library'!$W$14:$W$736, LEN($A34))=$A34), """")"),"")</f>
        <v/>
      </c>
      <c r="G34" s="1" t="str">
        <f ca="1">IFERROR(__xludf.DUMMYFUNCTION("IFERROR(FILTER('Tag Library'!$X$14:$X$736, LEFT('Tag Library'!$W$14:$W$736, LEN(G$2))=G$2, RIGHT('Tag Library'!$W$14:$W$736, LEN($A34))=$A34), """")"),"")</f>
        <v/>
      </c>
      <c r="H34" s="1" t="str">
        <f ca="1">IFERROR(__xludf.DUMMYFUNCTION("IFERROR(FILTER('Tag Library'!$X$14:$X$736, LEFT('Tag Library'!$W$14:$W$736, LEN(H$2))=H$2, RIGHT('Tag Library'!$W$14:$W$736, LEN($A34))=$A34), """")"),"")</f>
        <v/>
      </c>
      <c r="I34" s="1" t="str">
        <f ca="1">IFERROR(__xludf.DUMMYFUNCTION("IFERROR(FILTER('Tag Library'!$X$14:$X$736, LEFT('Tag Library'!$W$14:$W$736, LEN(I$2))=I$2, RIGHT('Tag Library'!$W$14:$W$736, LEN($A34))=$A34), """")"),"")</f>
        <v/>
      </c>
      <c r="J34" s="1" t="str">
        <f ca="1">IFERROR(__xludf.DUMMYFUNCTION("IFERROR(FILTER('Tag Library'!$X$14:$X$736, LEFT('Tag Library'!$W$14:$W$736, LEN(J$2))=J$2, RIGHT('Tag Library'!$W$14:$W$736, LEN($A34))=$A34), """")"),"")</f>
        <v/>
      </c>
      <c r="K34" s="1" t="str">
        <f ca="1">IFERROR(__xludf.DUMMYFUNCTION("IFERROR(FILTER('Tag Library'!$X$14:$X$736, LEFT('Tag Library'!$W$14:$W$736, LEN(K$2))=K$2, RIGHT('Tag Library'!$W$14:$W$736, LEN($A34))=$A34), """")"),"")</f>
        <v/>
      </c>
      <c r="L34" s="1" t="str">
        <f ca="1">IFERROR(__xludf.DUMMYFUNCTION("IFERROR(FILTER('Tag Library'!$X$14:$X$736, LEFT('Tag Library'!$W$14:$W$736, LEN(L$2))=L$2, RIGHT('Tag Library'!$W$14:$W$736, LEN($A34))=$A34), """")"),"")</f>
        <v/>
      </c>
      <c r="M34" s="1" t="str">
        <f ca="1">IFERROR(__xludf.DUMMYFUNCTION("IFERROR(FILTER('Tag Library'!$X$14:$X$736, LEFT('Tag Library'!$W$14:$W$736, LEN(M$2))=M$2, RIGHT('Tag Library'!$W$14:$W$736, LEN($A34))=$A34), """")"),"")</f>
        <v/>
      </c>
      <c r="N34" s="1" t="str">
        <f ca="1">IFERROR(__xludf.DUMMYFUNCTION("IFERROR(FILTER('Tag Library'!$X$14:$X$736, LEFT('Tag Library'!$W$14:$W$736, LEN(N$2))=N$2, RIGHT('Tag Library'!$W$14:$W$736, LEN($A34))=$A34), """")"),"")</f>
        <v/>
      </c>
      <c r="O34" s="1" t="str">
        <f ca="1">IFERROR(__xludf.DUMMYFUNCTION("IFERROR(FILTER('Tag Library'!$X$14:$X$736, LEFT('Tag Library'!$W$14:$W$736, LEN(O$2))=O$2, RIGHT('Tag Library'!$W$14:$W$736, LEN($A34))=$A34), """")"),"")</f>
        <v/>
      </c>
      <c r="P34" s="1" t="str">
        <f ca="1">IFERROR(__xludf.DUMMYFUNCTION("IFERROR(FILTER('Tag Library'!$X$14:$X$736, LEFT('Tag Library'!$W$14:$W$736, LEN(P$2))=P$2, RIGHT('Tag Library'!$W$14:$W$736, LEN($A34))=$A34), """")"),"")</f>
        <v/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IFERROR(__xludf.DUMMYFUNCTION("IFERROR(FILTER('Tag Library'!$X$14:$X$736, LEFT('Tag Library'!$W$14:$W$736, LEN(B$2))=B$2, RIGHT('Tag Library'!$W$14:$W$736, LEN($A35))=$A35), """")"),"")</f>
        <v/>
      </c>
      <c r="C35" s="1" t="str">
        <f ca="1">IFERROR(__xludf.DUMMYFUNCTION("IFERROR(FILTER('Tag Library'!$X$14:$X$736, LEFT('Tag Library'!$W$14:$W$736, LEN(C$2))=C$2, RIGHT('Tag Library'!$W$14:$W$736, LEN($A35))=$A35), """")"),"")</f>
        <v/>
      </c>
      <c r="D35" s="1" t="str">
        <f ca="1">IFERROR(__xludf.DUMMYFUNCTION("IFERROR(FILTER('Tag Library'!$X$14:$X$736, LEFT('Tag Library'!$W$14:$W$736, LEN(D$2))=D$2, RIGHT('Tag Library'!$W$14:$W$736, LEN($A35))=$A35), """")"),"")</f>
        <v/>
      </c>
      <c r="E35" s="1" t="str">
        <f ca="1">IFERROR(__xludf.DUMMYFUNCTION("IFERROR(FILTER('Tag Library'!$X$14:$X$736, LEFT('Tag Library'!$W$14:$W$736, LEN(E$2))=E$2, RIGHT('Tag Library'!$W$14:$W$736, LEN($A35))=$A35), """")"),"")</f>
        <v/>
      </c>
      <c r="F35" s="1" t="str">
        <f ca="1">IFERROR(__xludf.DUMMYFUNCTION("IFERROR(FILTER('Tag Library'!$X$14:$X$736, LEFT('Tag Library'!$W$14:$W$736, LEN(F$2))=F$2, RIGHT('Tag Library'!$W$14:$W$736, LEN($A35))=$A35), """")"),"")</f>
        <v/>
      </c>
      <c r="G35" s="1" t="str">
        <f ca="1">IFERROR(__xludf.DUMMYFUNCTION("IFERROR(FILTER('Tag Library'!$X$14:$X$736, LEFT('Tag Library'!$W$14:$W$736, LEN(G$2))=G$2, RIGHT('Tag Library'!$W$14:$W$736, LEN($A35))=$A35), """")"),"")</f>
        <v/>
      </c>
      <c r="H35" s="1" t="str">
        <f ca="1">IFERROR(__xludf.DUMMYFUNCTION("IFERROR(FILTER('Tag Library'!$X$14:$X$736, LEFT('Tag Library'!$W$14:$W$736, LEN(H$2))=H$2, RIGHT('Tag Library'!$W$14:$W$736, LEN($A35))=$A35), """")"),"")</f>
        <v/>
      </c>
      <c r="I35" s="1" t="str">
        <f ca="1">IFERROR(__xludf.DUMMYFUNCTION("IFERROR(FILTER('Tag Library'!$X$14:$X$736, LEFT('Tag Library'!$W$14:$W$736, LEN(I$2))=I$2, RIGHT('Tag Library'!$W$14:$W$736, LEN($A35))=$A35), """")"),"")</f>
        <v/>
      </c>
      <c r="J35" s="1" t="str">
        <f ca="1">IFERROR(__xludf.DUMMYFUNCTION("IFERROR(FILTER('Tag Library'!$X$14:$X$736, LEFT('Tag Library'!$W$14:$W$736, LEN(J$2))=J$2, RIGHT('Tag Library'!$W$14:$W$736, LEN($A35))=$A35), """")"),"")</f>
        <v/>
      </c>
      <c r="K35" s="1" t="str">
        <f ca="1">IFERROR(__xludf.DUMMYFUNCTION("IFERROR(FILTER('Tag Library'!$X$14:$X$736, LEFT('Tag Library'!$W$14:$W$736, LEN(K$2))=K$2, RIGHT('Tag Library'!$W$14:$W$736, LEN($A35))=$A35), """")"),"")</f>
        <v/>
      </c>
      <c r="L35" s="1" t="str">
        <f ca="1">IFERROR(__xludf.DUMMYFUNCTION("IFERROR(FILTER('Tag Library'!$X$14:$X$736, LEFT('Tag Library'!$W$14:$W$736, LEN(L$2))=L$2, RIGHT('Tag Library'!$W$14:$W$736, LEN($A35))=$A35), """")"),"")</f>
        <v/>
      </c>
      <c r="M35" s="1" t="str">
        <f ca="1">IFERROR(__xludf.DUMMYFUNCTION("IFERROR(FILTER('Tag Library'!$X$14:$X$736, LEFT('Tag Library'!$W$14:$W$736, LEN(M$2))=M$2, RIGHT('Tag Library'!$W$14:$W$736, LEN($A35))=$A35), """")"),"")</f>
        <v/>
      </c>
      <c r="N35" s="1" t="str">
        <f ca="1">IFERROR(__xludf.DUMMYFUNCTION("IFERROR(FILTER('Tag Library'!$X$14:$X$736, LEFT('Tag Library'!$W$14:$W$736, LEN(N$2))=N$2, RIGHT('Tag Library'!$W$14:$W$736, LEN($A35))=$A35), """")"),"")</f>
        <v/>
      </c>
      <c r="O35" s="1" t="str">
        <f ca="1">IFERROR(__xludf.DUMMYFUNCTION("IFERROR(FILTER('Tag Library'!$X$14:$X$736, LEFT('Tag Library'!$W$14:$W$736, LEN(O$2))=O$2, RIGHT('Tag Library'!$W$14:$W$736, LEN($A35))=$A35), """")"),"")</f>
        <v/>
      </c>
      <c r="P35" s="1" t="str">
        <f ca="1">IFERROR(__xludf.DUMMYFUNCTION("IFERROR(FILTER('Tag Library'!$X$14:$X$736, LEFT('Tag Library'!$W$14:$W$736, LEN(P$2))=P$2, RIGHT('Tag Library'!$W$14:$W$736, LEN($A35))=$A35), """")"),"")</f>
        <v/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IFERROR(__xludf.DUMMYFUNCTION("IFERROR(FILTER('Tag Library'!$X$14:$X$736, LEFT('Tag Library'!$W$14:$W$736, LEN(B$2))=B$2, RIGHT('Tag Library'!$W$14:$W$736, LEN($A36))=$A36), """")"),"")</f>
        <v/>
      </c>
      <c r="C36" s="1" t="str">
        <f ca="1">IFERROR(__xludf.DUMMYFUNCTION("IFERROR(FILTER('Tag Library'!$X$14:$X$736, LEFT('Tag Library'!$W$14:$W$736, LEN(C$2))=C$2, RIGHT('Tag Library'!$W$14:$W$736, LEN($A36))=$A36), """")"),"")</f>
        <v/>
      </c>
      <c r="D36" s="1" t="str">
        <f ca="1">IFERROR(__xludf.DUMMYFUNCTION("IFERROR(FILTER('Tag Library'!$X$14:$X$736, LEFT('Tag Library'!$W$14:$W$736, LEN(D$2))=D$2, RIGHT('Tag Library'!$W$14:$W$736, LEN($A36))=$A36), """")"),"")</f>
        <v/>
      </c>
      <c r="E36" s="1" t="str">
        <f ca="1">IFERROR(__xludf.DUMMYFUNCTION("IFERROR(FILTER('Tag Library'!$X$14:$X$736, LEFT('Tag Library'!$W$14:$W$736, LEN(E$2))=E$2, RIGHT('Tag Library'!$W$14:$W$736, LEN($A36))=$A36), """")"),"")</f>
        <v/>
      </c>
      <c r="F36" s="1" t="str">
        <f ca="1">IFERROR(__xludf.DUMMYFUNCTION("IFERROR(FILTER('Tag Library'!$X$14:$X$736, LEFT('Tag Library'!$W$14:$W$736, LEN(F$2))=F$2, RIGHT('Tag Library'!$W$14:$W$736, LEN($A36))=$A36), """")"),"")</f>
        <v/>
      </c>
      <c r="G36" s="1" t="str">
        <f ca="1">IFERROR(__xludf.DUMMYFUNCTION("IFERROR(FILTER('Tag Library'!$X$14:$X$736, LEFT('Tag Library'!$W$14:$W$736, LEN(G$2))=G$2, RIGHT('Tag Library'!$W$14:$W$736, LEN($A36))=$A36), """")"),"")</f>
        <v/>
      </c>
      <c r="H36" s="1" t="str">
        <f ca="1">IFERROR(__xludf.DUMMYFUNCTION("IFERROR(FILTER('Tag Library'!$X$14:$X$736, LEFT('Tag Library'!$W$14:$W$736, LEN(H$2))=H$2, RIGHT('Tag Library'!$W$14:$W$736, LEN($A36))=$A36), """")"),"")</f>
        <v/>
      </c>
      <c r="I36" s="1" t="str">
        <f ca="1">IFERROR(__xludf.DUMMYFUNCTION("IFERROR(FILTER('Tag Library'!$X$14:$X$736, LEFT('Tag Library'!$W$14:$W$736, LEN(I$2))=I$2, RIGHT('Tag Library'!$W$14:$W$736, LEN($A36))=$A36), """")"),"")</f>
        <v/>
      </c>
      <c r="J36" s="1" t="str">
        <f ca="1">IFERROR(__xludf.DUMMYFUNCTION("IFERROR(FILTER('Tag Library'!$X$14:$X$736, LEFT('Tag Library'!$W$14:$W$736, LEN(J$2))=J$2, RIGHT('Tag Library'!$W$14:$W$736, LEN($A36))=$A36), """")"),"")</f>
        <v/>
      </c>
      <c r="K36" s="1" t="str">
        <f ca="1">IFERROR(__xludf.DUMMYFUNCTION("IFERROR(FILTER('Tag Library'!$X$14:$X$736, LEFT('Tag Library'!$W$14:$W$736, LEN(K$2))=K$2, RIGHT('Tag Library'!$W$14:$W$736, LEN($A36))=$A36), """")"),"")</f>
        <v/>
      </c>
      <c r="L36" s="1" t="str">
        <f ca="1">IFERROR(__xludf.DUMMYFUNCTION("IFERROR(FILTER('Tag Library'!$X$14:$X$736, LEFT('Tag Library'!$W$14:$W$736, LEN(L$2))=L$2, RIGHT('Tag Library'!$W$14:$W$736, LEN($A36))=$A36), """")"),"")</f>
        <v/>
      </c>
      <c r="M36" s="1" t="str">
        <f ca="1">IFERROR(__xludf.DUMMYFUNCTION("IFERROR(FILTER('Tag Library'!$X$14:$X$736, LEFT('Tag Library'!$W$14:$W$736, LEN(M$2))=M$2, RIGHT('Tag Library'!$W$14:$W$736, LEN($A36))=$A36), """")"),"")</f>
        <v/>
      </c>
      <c r="N36" s="1" t="str">
        <f ca="1">IFERROR(__xludf.DUMMYFUNCTION("IFERROR(FILTER('Tag Library'!$X$14:$X$736, LEFT('Tag Library'!$W$14:$W$736, LEN(N$2))=N$2, RIGHT('Tag Library'!$W$14:$W$736, LEN($A36))=$A36), """")"),"")</f>
        <v/>
      </c>
      <c r="O36" s="1" t="str">
        <f ca="1">IFERROR(__xludf.DUMMYFUNCTION("IFERROR(FILTER('Tag Library'!$X$14:$X$736, LEFT('Tag Library'!$W$14:$W$736, LEN(O$2))=O$2, RIGHT('Tag Library'!$W$14:$W$736, LEN($A36))=$A36), """")"),"")</f>
        <v/>
      </c>
      <c r="P36" s="1" t="str">
        <f ca="1">IFERROR(__xludf.DUMMYFUNCTION("IFERROR(FILTER('Tag Library'!$X$14:$X$736, LEFT('Tag Library'!$W$14:$W$736, LEN(P$2))=P$2, RIGHT('Tag Library'!$W$14:$W$736, LEN($A36))=$A36), """")"),"")</f>
        <v/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IFERROR(__xludf.DUMMYFUNCTION("IFERROR(FILTER('Tag Library'!$X$14:$X$736, LEFT('Tag Library'!$W$14:$W$736, LEN(B$2))=B$2, RIGHT('Tag Library'!$W$14:$W$736, LEN($A37))=$A37), """")"),"")</f>
        <v/>
      </c>
      <c r="C37" s="1" t="str">
        <f ca="1">IFERROR(__xludf.DUMMYFUNCTION("IFERROR(FILTER('Tag Library'!$X$14:$X$736, LEFT('Tag Library'!$W$14:$W$736, LEN(C$2))=C$2, RIGHT('Tag Library'!$W$14:$W$736, LEN($A37))=$A37), """")"),"")</f>
        <v/>
      </c>
      <c r="D37" s="1" t="str">
        <f ca="1">IFERROR(__xludf.DUMMYFUNCTION("IFERROR(FILTER('Tag Library'!$X$14:$X$736, LEFT('Tag Library'!$W$14:$W$736, LEN(D$2))=D$2, RIGHT('Tag Library'!$W$14:$W$736, LEN($A37))=$A37), """")"),"")</f>
        <v/>
      </c>
      <c r="E37" s="1" t="str">
        <f ca="1">IFERROR(__xludf.DUMMYFUNCTION("IFERROR(FILTER('Tag Library'!$X$14:$X$736, LEFT('Tag Library'!$W$14:$W$736, LEN(E$2))=E$2, RIGHT('Tag Library'!$W$14:$W$736, LEN($A37))=$A37), """")"),"")</f>
        <v/>
      </c>
      <c r="F37" s="1" t="str">
        <f ca="1">IFERROR(__xludf.DUMMYFUNCTION("IFERROR(FILTER('Tag Library'!$X$14:$X$736, LEFT('Tag Library'!$W$14:$W$736, LEN(F$2))=F$2, RIGHT('Tag Library'!$W$14:$W$736, LEN($A37))=$A37), """")"),"")</f>
        <v/>
      </c>
      <c r="G37" s="1" t="str">
        <f ca="1">IFERROR(__xludf.DUMMYFUNCTION("IFERROR(FILTER('Tag Library'!$X$14:$X$736, LEFT('Tag Library'!$W$14:$W$736, LEN(G$2))=G$2, RIGHT('Tag Library'!$W$14:$W$736, LEN($A37))=$A37), """")"),"")</f>
        <v/>
      </c>
      <c r="H37" s="1" t="str">
        <f ca="1">IFERROR(__xludf.DUMMYFUNCTION("IFERROR(FILTER('Tag Library'!$X$14:$X$736, LEFT('Tag Library'!$W$14:$W$736, LEN(H$2))=H$2, RIGHT('Tag Library'!$W$14:$W$736, LEN($A37))=$A37), """")"),"")</f>
        <v/>
      </c>
      <c r="I37" s="1" t="str">
        <f ca="1">IFERROR(__xludf.DUMMYFUNCTION("IFERROR(FILTER('Tag Library'!$X$14:$X$736, LEFT('Tag Library'!$W$14:$W$736, LEN(I$2))=I$2, RIGHT('Tag Library'!$W$14:$W$736, LEN($A37))=$A37), """")"),"")</f>
        <v/>
      </c>
      <c r="J37" s="1" t="str">
        <f ca="1">IFERROR(__xludf.DUMMYFUNCTION("IFERROR(FILTER('Tag Library'!$X$14:$X$736, LEFT('Tag Library'!$W$14:$W$736, LEN(J$2))=J$2, RIGHT('Tag Library'!$W$14:$W$736, LEN($A37))=$A37), """")"),"")</f>
        <v/>
      </c>
      <c r="K37" s="1" t="str">
        <f ca="1">IFERROR(__xludf.DUMMYFUNCTION("IFERROR(FILTER('Tag Library'!$X$14:$X$736, LEFT('Tag Library'!$W$14:$W$736, LEN(K$2))=K$2, RIGHT('Tag Library'!$W$14:$W$736, LEN($A37))=$A37), """")"),"")</f>
        <v/>
      </c>
      <c r="L37" s="1" t="str">
        <f ca="1">IFERROR(__xludf.DUMMYFUNCTION("IFERROR(FILTER('Tag Library'!$X$14:$X$736, LEFT('Tag Library'!$W$14:$W$736, LEN(L$2))=L$2, RIGHT('Tag Library'!$W$14:$W$736, LEN($A37))=$A37), """")"),"")</f>
        <v/>
      </c>
      <c r="M37" s="1" t="str">
        <f ca="1">IFERROR(__xludf.DUMMYFUNCTION("IFERROR(FILTER('Tag Library'!$X$14:$X$736, LEFT('Tag Library'!$W$14:$W$736, LEN(M$2))=M$2, RIGHT('Tag Library'!$W$14:$W$736, LEN($A37))=$A37), """")"),"")</f>
        <v/>
      </c>
      <c r="N37" s="1" t="str">
        <f ca="1">IFERROR(__xludf.DUMMYFUNCTION("IFERROR(FILTER('Tag Library'!$X$14:$X$736, LEFT('Tag Library'!$W$14:$W$736, LEN(N$2))=N$2, RIGHT('Tag Library'!$W$14:$W$736, LEN($A37))=$A37), """")"),"")</f>
        <v/>
      </c>
      <c r="O37" s="1" t="str">
        <f ca="1">IFERROR(__xludf.DUMMYFUNCTION("IFERROR(FILTER('Tag Library'!$X$14:$X$736, LEFT('Tag Library'!$W$14:$W$736, LEN(O$2))=O$2, RIGHT('Tag Library'!$W$14:$W$736, LEN($A37))=$A37), """")"),"")</f>
        <v/>
      </c>
      <c r="P37" s="1" t="str">
        <f ca="1">IFERROR(__xludf.DUMMYFUNCTION("IFERROR(FILTER('Tag Library'!$X$14:$X$736, LEFT('Tag Library'!$W$14:$W$736, LEN(P$2))=P$2, RIGHT('Tag Library'!$W$14:$W$736, LEN($A37))=$A37), """")"),"")</f>
        <v/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IFERROR(__xludf.DUMMYFUNCTION("IFERROR(FILTER('Tag Library'!$X$14:$X$736, LEFT('Tag Library'!$W$14:$W$736, LEN(B$2))=B$2, RIGHT('Tag Library'!$W$14:$W$736, LEN($A38))=$A38), """")"),"")</f>
        <v/>
      </c>
      <c r="C38" s="1" t="str">
        <f ca="1">IFERROR(__xludf.DUMMYFUNCTION("IFERROR(FILTER('Tag Library'!$X$14:$X$736, LEFT('Tag Library'!$W$14:$W$736, LEN(C$2))=C$2, RIGHT('Tag Library'!$W$14:$W$736, LEN($A38))=$A38), """")"),"")</f>
        <v/>
      </c>
      <c r="D38" s="1" t="str">
        <f ca="1">IFERROR(__xludf.DUMMYFUNCTION("IFERROR(FILTER('Tag Library'!$X$14:$X$736, LEFT('Tag Library'!$W$14:$W$736, LEN(D$2))=D$2, RIGHT('Tag Library'!$W$14:$W$736, LEN($A38))=$A38), """")"),"")</f>
        <v/>
      </c>
      <c r="E38" s="1" t="str">
        <f ca="1">IFERROR(__xludf.DUMMYFUNCTION("IFERROR(FILTER('Tag Library'!$X$14:$X$736, LEFT('Tag Library'!$W$14:$W$736, LEN(E$2))=E$2, RIGHT('Tag Library'!$W$14:$W$736, LEN($A38))=$A38), """")"),"")</f>
        <v/>
      </c>
      <c r="F38" s="1" t="str">
        <f ca="1">IFERROR(__xludf.DUMMYFUNCTION("IFERROR(FILTER('Tag Library'!$X$14:$X$736, LEFT('Tag Library'!$W$14:$W$736, LEN(F$2))=F$2, RIGHT('Tag Library'!$W$14:$W$736, LEN($A38))=$A38), """")"),"")</f>
        <v/>
      </c>
      <c r="G38" s="1" t="str">
        <f ca="1">IFERROR(__xludf.DUMMYFUNCTION("IFERROR(FILTER('Tag Library'!$X$14:$X$736, LEFT('Tag Library'!$W$14:$W$736, LEN(G$2))=G$2, RIGHT('Tag Library'!$W$14:$W$736, LEN($A38))=$A38), """")"),"")</f>
        <v/>
      </c>
      <c r="H38" s="1" t="str">
        <f ca="1">IFERROR(__xludf.DUMMYFUNCTION("IFERROR(FILTER('Tag Library'!$X$14:$X$736, LEFT('Tag Library'!$W$14:$W$736, LEN(H$2))=H$2, RIGHT('Tag Library'!$W$14:$W$736, LEN($A38))=$A38), """")"),"")</f>
        <v/>
      </c>
      <c r="I38" s="1" t="str">
        <f ca="1">IFERROR(__xludf.DUMMYFUNCTION("IFERROR(FILTER('Tag Library'!$X$14:$X$736, LEFT('Tag Library'!$W$14:$W$736, LEN(I$2))=I$2, RIGHT('Tag Library'!$W$14:$W$736, LEN($A38))=$A38), """")"),"")</f>
        <v/>
      </c>
      <c r="J38" s="1" t="str">
        <f ca="1">IFERROR(__xludf.DUMMYFUNCTION("IFERROR(FILTER('Tag Library'!$X$14:$X$736, LEFT('Tag Library'!$W$14:$W$736, LEN(J$2))=J$2, RIGHT('Tag Library'!$W$14:$W$736, LEN($A38))=$A38), """")"),"")</f>
        <v/>
      </c>
      <c r="K38" s="1" t="str">
        <f ca="1">IFERROR(__xludf.DUMMYFUNCTION("IFERROR(FILTER('Tag Library'!$X$14:$X$736, LEFT('Tag Library'!$W$14:$W$736, LEN(K$2))=K$2, RIGHT('Tag Library'!$W$14:$W$736, LEN($A38))=$A38), """")"),"")</f>
        <v/>
      </c>
      <c r="L38" s="1" t="str">
        <f ca="1">IFERROR(__xludf.DUMMYFUNCTION("IFERROR(FILTER('Tag Library'!$X$14:$X$736, LEFT('Tag Library'!$W$14:$W$736, LEN(L$2))=L$2, RIGHT('Tag Library'!$W$14:$W$736, LEN($A38))=$A38), """")"),"")</f>
        <v/>
      </c>
      <c r="M38" s="1" t="str">
        <f ca="1">IFERROR(__xludf.DUMMYFUNCTION("IFERROR(FILTER('Tag Library'!$X$14:$X$736, LEFT('Tag Library'!$W$14:$W$736, LEN(M$2))=M$2, RIGHT('Tag Library'!$W$14:$W$736, LEN($A38))=$A38), """")"),"")</f>
        <v/>
      </c>
      <c r="N38" s="1" t="str">
        <f ca="1">IFERROR(__xludf.DUMMYFUNCTION("IFERROR(FILTER('Tag Library'!$X$14:$X$736, LEFT('Tag Library'!$W$14:$W$736, LEN(N$2))=N$2, RIGHT('Tag Library'!$W$14:$W$736, LEN($A38))=$A38), """")"),"")</f>
        <v/>
      </c>
      <c r="O38" s="1" t="str">
        <f ca="1">IFERROR(__xludf.DUMMYFUNCTION("IFERROR(FILTER('Tag Library'!$X$14:$X$736, LEFT('Tag Library'!$W$14:$W$736, LEN(O$2))=O$2, RIGHT('Tag Library'!$W$14:$W$736, LEN($A38))=$A38), """")"),"")</f>
        <v/>
      </c>
      <c r="P38" s="1" t="str">
        <f ca="1">IFERROR(__xludf.DUMMYFUNCTION("IFERROR(FILTER('Tag Library'!$X$14:$X$736, LEFT('Tag Library'!$W$14:$W$736, LEN(P$2))=P$2, RIGHT('Tag Library'!$W$14:$W$736, LEN($A38))=$A38), """")"),"")</f>
        <v/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IFERROR(__xludf.DUMMYFUNCTION("IFERROR(FILTER('Tag Library'!$X$14:$X$736, LEFT('Tag Library'!$W$14:$W$736, LEN(B$2))=B$2, RIGHT('Tag Library'!$W$14:$W$736, LEN($A39))=$A39), """")"),"")</f>
        <v/>
      </c>
      <c r="C39" s="1" t="str">
        <f ca="1">IFERROR(__xludf.DUMMYFUNCTION("IFERROR(FILTER('Tag Library'!$X$14:$X$736, LEFT('Tag Library'!$W$14:$W$736, LEN(C$2))=C$2, RIGHT('Tag Library'!$W$14:$W$736, LEN($A39))=$A39), """")"),"")</f>
        <v/>
      </c>
      <c r="D39" s="1" t="str">
        <f ca="1">IFERROR(__xludf.DUMMYFUNCTION("IFERROR(FILTER('Tag Library'!$X$14:$X$736, LEFT('Tag Library'!$W$14:$W$736, LEN(D$2))=D$2, RIGHT('Tag Library'!$W$14:$W$736, LEN($A39))=$A39), """")"),"")</f>
        <v/>
      </c>
      <c r="E39" s="1" t="str">
        <f ca="1">IFERROR(__xludf.DUMMYFUNCTION("IFERROR(FILTER('Tag Library'!$X$14:$X$736, LEFT('Tag Library'!$W$14:$W$736, LEN(E$2))=E$2, RIGHT('Tag Library'!$W$14:$W$736, LEN($A39))=$A39), """")"),"")</f>
        <v/>
      </c>
      <c r="F39" s="1" t="str">
        <f ca="1">IFERROR(__xludf.DUMMYFUNCTION("IFERROR(FILTER('Tag Library'!$X$14:$X$736, LEFT('Tag Library'!$W$14:$W$736, LEN(F$2))=F$2, RIGHT('Tag Library'!$W$14:$W$736, LEN($A39))=$A39), """")"),"")</f>
        <v/>
      </c>
      <c r="G39" s="1" t="str">
        <f ca="1">IFERROR(__xludf.DUMMYFUNCTION("IFERROR(FILTER('Tag Library'!$X$14:$X$736, LEFT('Tag Library'!$W$14:$W$736, LEN(G$2))=G$2, RIGHT('Tag Library'!$W$14:$W$736, LEN($A39))=$A39), """")"),"")</f>
        <v/>
      </c>
      <c r="H39" s="1" t="str">
        <f ca="1">IFERROR(__xludf.DUMMYFUNCTION("IFERROR(FILTER('Tag Library'!$X$14:$X$736, LEFT('Tag Library'!$W$14:$W$736, LEN(H$2))=H$2, RIGHT('Tag Library'!$W$14:$W$736, LEN($A39))=$A39), """")"),"")</f>
        <v/>
      </c>
      <c r="I39" s="1" t="str">
        <f ca="1">IFERROR(__xludf.DUMMYFUNCTION("IFERROR(FILTER('Tag Library'!$X$14:$X$736, LEFT('Tag Library'!$W$14:$W$736, LEN(I$2))=I$2, RIGHT('Tag Library'!$W$14:$W$736, LEN($A39))=$A39), """")"),"")</f>
        <v/>
      </c>
      <c r="J39" s="1" t="str">
        <f ca="1">IFERROR(__xludf.DUMMYFUNCTION("IFERROR(FILTER('Tag Library'!$X$14:$X$736, LEFT('Tag Library'!$W$14:$W$736, LEN(J$2))=J$2, RIGHT('Tag Library'!$W$14:$W$736, LEN($A39))=$A39), """")"),"")</f>
        <v/>
      </c>
      <c r="K39" s="1" t="str">
        <f ca="1">IFERROR(__xludf.DUMMYFUNCTION("IFERROR(FILTER('Tag Library'!$X$14:$X$736, LEFT('Tag Library'!$W$14:$W$736, LEN(K$2))=K$2, RIGHT('Tag Library'!$W$14:$W$736, LEN($A39))=$A39), """")"),"")</f>
        <v/>
      </c>
      <c r="L39" s="1" t="str">
        <f ca="1">IFERROR(__xludf.DUMMYFUNCTION("IFERROR(FILTER('Tag Library'!$X$14:$X$736, LEFT('Tag Library'!$W$14:$W$736, LEN(L$2))=L$2, RIGHT('Tag Library'!$W$14:$W$736, LEN($A39))=$A39), """")"),"")</f>
        <v/>
      </c>
      <c r="M39" s="1" t="str">
        <f ca="1">IFERROR(__xludf.DUMMYFUNCTION("IFERROR(FILTER('Tag Library'!$X$14:$X$736, LEFT('Tag Library'!$W$14:$W$736, LEN(M$2))=M$2, RIGHT('Tag Library'!$W$14:$W$736, LEN($A39))=$A39), """")"),"")</f>
        <v/>
      </c>
      <c r="N39" s="1" t="str">
        <f ca="1">IFERROR(__xludf.DUMMYFUNCTION("IFERROR(FILTER('Tag Library'!$X$14:$X$736, LEFT('Tag Library'!$W$14:$W$736, LEN(N$2))=N$2, RIGHT('Tag Library'!$W$14:$W$736, LEN($A39))=$A39), """")"),"")</f>
        <v/>
      </c>
      <c r="O39" s="1" t="str">
        <f ca="1">IFERROR(__xludf.DUMMYFUNCTION("IFERROR(FILTER('Tag Library'!$X$14:$X$736, LEFT('Tag Library'!$W$14:$W$736, LEN(O$2))=O$2, RIGHT('Tag Library'!$W$14:$W$736, LEN($A39))=$A39), """")"),"")</f>
        <v/>
      </c>
      <c r="P39" s="1" t="str">
        <f ca="1">IFERROR(__xludf.DUMMYFUNCTION("IFERROR(FILTER('Tag Library'!$X$14:$X$736, LEFT('Tag Library'!$W$14:$W$736, LEN(P$2))=P$2, RIGHT('Tag Library'!$W$14:$W$736, LEN($A39))=$A39), """")"),"")</f>
        <v/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IFERROR(__xludf.DUMMYFUNCTION("IFERROR(FILTER('Tag Library'!$X$14:$X$736, LEFT('Tag Library'!$W$14:$W$736, LEN(B$2))=B$2, RIGHT('Tag Library'!$W$14:$W$736, LEN($A40))=$A40), """")"),"")</f>
        <v/>
      </c>
      <c r="C40" s="1" t="str">
        <f ca="1">IFERROR(__xludf.DUMMYFUNCTION("IFERROR(FILTER('Tag Library'!$X$14:$X$736, LEFT('Tag Library'!$W$14:$W$736, LEN(C$2))=C$2, RIGHT('Tag Library'!$W$14:$W$736, LEN($A40))=$A40), """")"),"")</f>
        <v/>
      </c>
      <c r="D40" s="1" t="str">
        <f ca="1">IFERROR(__xludf.DUMMYFUNCTION("IFERROR(FILTER('Tag Library'!$X$14:$X$736, LEFT('Tag Library'!$W$14:$W$736, LEN(D$2))=D$2, RIGHT('Tag Library'!$W$14:$W$736, LEN($A40))=$A40), """")"),"")</f>
        <v/>
      </c>
      <c r="E40" s="1" t="str">
        <f ca="1">IFERROR(__xludf.DUMMYFUNCTION("IFERROR(FILTER('Tag Library'!$X$14:$X$736, LEFT('Tag Library'!$W$14:$W$736, LEN(E$2))=E$2, RIGHT('Tag Library'!$W$14:$W$736, LEN($A40))=$A40), """")"),"")</f>
        <v/>
      </c>
      <c r="F40" s="1" t="str">
        <f ca="1">IFERROR(__xludf.DUMMYFUNCTION("IFERROR(FILTER('Tag Library'!$X$14:$X$736, LEFT('Tag Library'!$W$14:$W$736, LEN(F$2))=F$2, RIGHT('Tag Library'!$W$14:$W$736, LEN($A40))=$A40), """")"),"")</f>
        <v/>
      </c>
      <c r="G40" s="1" t="str">
        <f ca="1">IFERROR(__xludf.DUMMYFUNCTION("IFERROR(FILTER('Tag Library'!$X$14:$X$736, LEFT('Tag Library'!$W$14:$W$736, LEN(G$2))=G$2, RIGHT('Tag Library'!$W$14:$W$736, LEN($A40))=$A40), """")"),"")</f>
        <v/>
      </c>
      <c r="H40" s="1" t="str">
        <f ca="1">IFERROR(__xludf.DUMMYFUNCTION("IFERROR(FILTER('Tag Library'!$X$14:$X$736, LEFT('Tag Library'!$W$14:$W$736, LEN(H$2))=H$2, RIGHT('Tag Library'!$W$14:$W$736, LEN($A40))=$A40), """")"),"")</f>
        <v/>
      </c>
      <c r="I40" s="1" t="str">
        <f ca="1">IFERROR(__xludf.DUMMYFUNCTION("IFERROR(FILTER('Tag Library'!$X$14:$X$736, LEFT('Tag Library'!$W$14:$W$736, LEN(I$2))=I$2, RIGHT('Tag Library'!$W$14:$W$736, LEN($A40))=$A40), """")"),"")</f>
        <v/>
      </c>
      <c r="J40" s="1" t="str">
        <f ca="1">IFERROR(__xludf.DUMMYFUNCTION("IFERROR(FILTER('Tag Library'!$X$14:$X$736, LEFT('Tag Library'!$W$14:$W$736, LEN(J$2))=J$2, RIGHT('Tag Library'!$W$14:$W$736, LEN($A40))=$A40), """")"),"")</f>
        <v/>
      </c>
      <c r="K40" s="1" t="str">
        <f ca="1">IFERROR(__xludf.DUMMYFUNCTION("IFERROR(FILTER('Tag Library'!$X$14:$X$736, LEFT('Tag Library'!$W$14:$W$736, LEN(K$2))=K$2, RIGHT('Tag Library'!$W$14:$W$736, LEN($A40))=$A40), """")"),"")</f>
        <v/>
      </c>
      <c r="L40" s="1" t="str">
        <f ca="1">IFERROR(__xludf.DUMMYFUNCTION("IFERROR(FILTER('Tag Library'!$X$14:$X$736, LEFT('Tag Library'!$W$14:$W$736, LEN(L$2))=L$2, RIGHT('Tag Library'!$W$14:$W$736, LEN($A40))=$A40), """")"),"")</f>
        <v/>
      </c>
      <c r="M40" s="1" t="str">
        <f ca="1">IFERROR(__xludf.DUMMYFUNCTION("IFERROR(FILTER('Tag Library'!$X$14:$X$736, LEFT('Tag Library'!$W$14:$W$736, LEN(M$2))=M$2, RIGHT('Tag Library'!$W$14:$W$736, LEN($A40))=$A40), """")"),"")</f>
        <v/>
      </c>
      <c r="N40" s="1" t="str">
        <f ca="1">IFERROR(__xludf.DUMMYFUNCTION("IFERROR(FILTER('Tag Library'!$X$14:$X$736, LEFT('Tag Library'!$W$14:$W$736, LEN(N$2))=N$2, RIGHT('Tag Library'!$W$14:$W$736, LEN($A40))=$A40), """")"),"")</f>
        <v/>
      </c>
      <c r="O40" s="1" t="str">
        <f ca="1">IFERROR(__xludf.DUMMYFUNCTION("IFERROR(FILTER('Tag Library'!$X$14:$X$736, LEFT('Tag Library'!$W$14:$W$736, LEN(O$2))=O$2, RIGHT('Tag Library'!$W$14:$W$736, LEN($A40))=$A40), """")"),"")</f>
        <v/>
      </c>
      <c r="P40" s="1" t="str">
        <f ca="1">IFERROR(__xludf.DUMMYFUNCTION("IFERROR(FILTER('Tag Library'!$X$14:$X$736, LEFT('Tag Library'!$W$14:$W$736, LEN(P$2))=P$2, RIGHT('Tag Library'!$W$14:$W$736, LEN($A40))=$A40), """")"),"")</f>
        <v/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IFERROR(__xludf.DUMMYFUNCTION("IFERROR(FILTER('Tag Library'!$X$14:$X$736, LEFT('Tag Library'!$W$14:$W$736, LEN(B$2))=B$2, RIGHT('Tag Library'!$W$14:$W$736, LEN($A41))=$A41), """")"),"")</f>
        <v/>
      </c>
      <c r="C41" s="1" t="str">
        <f ca="1">IFERROR(__xludf.DUMMYFUNCTION("IFERROR(FILTER('Tag Library'!$X$14:$X$736, LEFT('Tag Library'!$W$14:$W$736, LEN(C$2))=C$2, RIGHT('Tag Library'!$W$14:$W$736, LEN($A41))=$A41), """")"),"")</f>
        <v/>
      </c>
      <c r="D41" s="1" t="str">
        <f ca="1">IFERROR(__xludf.DUMMYFUNCTION("IFERROR(FILTER('Tag Library'!$X$14:$X$736, LEFT('Tag Library'!$W$14:$W$736, LEN(D$2))=D$2, RIGHT('Tag Library'!$W$14:$W$736, LEN($A41))=$A41), """")"),"")</f>
        <v/>
      </c>
      <c r="E41" s="1" t="str">
        <f ca="1">IFERROR(__xludf.DUMMYFUNCTION("IFERROR(FILTER('Tag Library'!$X$14:$X$736, LEFT('Tag Library'!$W$14:$W$736, LEN(E$2))=E$2, RIGHT('Tag Library'!$W$14:$W$736, LEN($A41))=$A41), """")"),"")</f>
        <v/>
      </c>
      <c r="F41" s="1" t="str">
        <f ca="1">IFERROR(__xludf.DUMMYFUNCTION("IFERROR(FILTER('Tag Library'!$X$14:$X$736, LEFT('Tag Library'!$W$14:$W$736, LEN(F$2))=F$2, RIGHT('Tag Library'!$W$14:$W$736, LEN($A41))=$A41), """")"),"")</f>
        <v/>
      </c>
      <c r="G41" s="1" t="str">
        <f ca="1">IFERROR(__xludf.DUMMYFUNCTION("IFERROR(FILTER('Tag Library'!$X$14:$X$736, LEFT('Tag Library'!$W$14:$W$736, LEN(G$2))=G$2, RIGHT('Tag Library'!$W$14:$W$736, LEN($A41))=$A41), """")"),"")</f>
        <v/>
      </c>
      <c r="H41" s="1" t="str">
        <f ca="1">IFERROR(__xludf.DUMMYFUNCTION("IFERROR(FILTER('Tag Library'!$X$14:$X$736, LEFT('Tag Library'!$W$14:$W$736, LEN(H$2))=H$2, RIGHT('Tag Library'!$W$14:$W$736, LEN($A41))=$A41), """")"),"")</f>
        <v/>
      </c>
      <c r="I41" s="1" t="str">
        <f ca="1">IFERROR(__xludf.DUMMYFUNCTION("IFERROR(FILTER('Tag Library'!$X$14:$X$736, LEFT('Tag Library'!$W$14:$W$736, LEN(I$2))=I$2, RIGHT('Tag Library'!$W$14:$W$736, LEN($A41))=$A41), """")"),"")</f>
        <v/>
      </c>
      <c r="J41" s="1" t="str">
        <f ca="1">IFERROR(__xludf.DUMMYFUNCTION("IFERROR(FILTER('Tag Library'!$X$14:$X$736, LEFT('Tag Library'!$W$14:$W$736, LEN(J$2))=J$2, RIGHT('Tag Library'!$W$14:$W$736, LEN($A41))=$A41), """")"),"")</f>
        <v/>
      </c>
      <c r="K41" s="1" t="str">
        <f ca="1">IFERROR(__xludf.DUMMYFUNCTION("IFERROR(FILTER('Tag Library'!$X$14:$X$736, LEFT('Tag Library'!$W$14:$W$736, LEN(K$2))=K$2, RIGHT('Tag Library'!$W$14:$W$736, LEN($A41))=$A41), """")"),"")</f>
        <v/>
      </c>
      <c r="L41" s="1" t="str">
        <f ca="1">IFERROR(__xludf.DUMMYFUNCTION("IFERROR(FILTER('Tag Library'!$X$14:$X$736, LEFT('Tag Library'!$W$14:$W$736, LEN(L$2))=L$2, RIGHT('Tag Library'!$W$14:$W$736, LEN($A41))=$A41), """")"),"")</f>
        <v/>
      </c>
      <c r="M41" s="1" t="str">
        <f ca="1">IFERROR(__xludf.DUMMYFUNCTION("IFERROR(FILTER('Tag Library'!$X$14:$X$736, LEFT('Tag Library'!$W$14:$W$736, LEN(M$2))=M$2, RIGHT('Tag Library'!$W$14:$W$736, LEN($A41))=$A41), """")"),"")</f>
        <v/>
      </c>
      <c r="N41" s="1" t="str">
        <f ca="1">IFERROR(__xludf.DUMMYFUNCTION("IFERROR(FILTER('Tag Library'!$X$14:$X$736, LEFT('Tag Library'!$W$14:$W$736, LEN(N$2))=N$2, RIGHT('Tag Library'!$W$14:$W$736, LEN($A41))=$A41), """")"),"")</f>
        <v/>
      </c>
      <c r="O41" s="1" t="str">
        <f ca="1">IFERROR(__xludf.DUMMYFUNCTION("IFERROR(FILTER('Tag Library'!$X$14:$X$736, LEFT('Tag Library'!$W$14:$W$736, LEN(O$2))=O$2, RIGHT('Tag Library'!$W$14:$W$736, LEN($A41))=$A41), """")"),"")</f>
        <v/>
      </c>
      <c r="P41" s="1" t="str">
        <f ca="1">IFERROR(__xludf.DUMMYFUNCTION("IFERROR(FILTER('Tag Library'!$X$14:$X$736, LEFT('Tag Library'!$W$14:$W$736, LEN(P$2))=P$2, RIGHT('Tag Library'!$W$14:$W$736, LEN($A41))=$A41), """")"),"")</f>
        <v/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IFERROR(__xludf.DUMMYFUNCTION("IFERROR(FILTER('Tag Library'!$X$14:$X$736, LEFT('Tag Library'!$W$14:$W$736, LEN(B$2))=B$2, RIGHT('Tag Library'!$W$14:$W$736, LEN($A42))=$A42), """")"),"")</f>
        <v/>
      </c>
      <c r="C42" s="1" t="str">
        <f ca="1">IFERROR(__xludf.DUMMYFUNCTION("IFERROR(FILTER('Tag Library'!$X$14:$X$736, LEFT('Tag Library'!$W$14:$W$736, LEN(C$2))=C$2, RIGHT('Tag Library'!$W$14:$W$736, LEN($A42))=$A42), """")"),"")</f>
        <v/>
      </c>
      <c r="D42" s="1" t="str">
        <f ca="1">IFERROR(__xludf.DUMMYFUNCTION("IFERROR(FILTER('Tag Library'!$X$14:$X$736, LEFT('Tag Library'!$W$14:$W$736, LEN(D$2))=D$2, RIGHT('Tag Library'!$W$14:$W$736, LEN($A42))=$A42), """")"),"")</f>
        <v/>
      </c>
      <c r="E42" s="1" t="str">
        <f ca="1">IFERROR(__xludf.DUMMYFUNCTION("IFERROR(FILTER('Tag Library'!$X$14:$X$736, LEFT('Tag Library'!$W$14:$W$736, LEN(E$2))=E$2, RIGHT('Tag Library'!$W$14:$W$736, LEN($A42))=$A42), """")"),"")</f>
        <v/>
      </c>
      <c r="F42" s="1" t="str">
        <f ca="1">IFERROR(__xludf.DUMMYFUNCTION("IFERROR(FILTER('Tag Library'!$X$14:$X$736, LEFT('Tag Library'!$W$14:$W$736, LEN(F$2))=F$2, RIGHT('Tag Library'!$W$14:$W$736, LEN($A42))=$A42), """")"),"")</f>
        <v/>
      </c>
      <c r="G42" s="1" t="str">
        <f ca="1">IFERROR(__xludf.DUMMYFUNCTION("IFERROR(FILTER('Tag Library'!$X$14:$X$736, LEFT('Tag Library'!$W$14:$W$736, LEN(G$2))=G$2, RIGHT('Tag Library'!$W$14:$W$736, LEN($A42))=$A42), """")"),"")</f>
        <v/>
      </c>
      <c r="H42" s="1" t="str">
        <f ca="1">IFERROR(__xludf.DUMMYFUNCTION("IFERROR(FILTER('Tag Library'!$X$14:$X$736, LEFT('Tag Library'!$W$14:$W$736, LEN(H$2))=H$2, RIGHT('Tag Library'!$W$14:$W$736, LEN($A42))=$A42), """")"),"")</f>
        <v/>
      </c>
      <c r="I42" s="1" t="str">
        <f ca="1">IFERROR(__xludf.DUMMYFUNCTION("IFERROR(FILTER('Tag Library'!$X$14:$X$736, LEFT('Tag Library'!$W$14:$W$736, LEN(I$2))=I$2, RIGHT('Tag Library'!$W$14:$W$736, LEN($A42))=$A42), """")"),"")</f>
        <v/>
      </c>
      <c r="J42" s="1" t="str">
        <f ca="1">IFERROR(__xludf.DUMMYFUNCTION("IFERROR(FILTER('Tag Library'!$X$14:$X$736, LEFT('Tag Library'!$W$14:$W$736, LEN(J$2))=J$2, RIGHT('Tag Library'!$W$14:$W$736, LEN($A42))=$A42), """")"),"")</f>
        <v/>
      </c>
      <c r="K42" s="1" t="str">
        <f ca="1">IFERROR(__xludf.DUMMYFUNCTION("IFERROR(FILTER('Tag Library'!$X$14:$X$736, LEFT('Tag Library'!$W$14:$W$736, LEN(K$2))=K$2, RIGHT('Tag Library'!$W$14:$W$736, LEN($A42))=$A42), """")"),"")</f>
        <v/>
      </c>
      <c r="L42" s="1" t="str">
        <f ca="1">IFERROR(__xludf.DUMMYFUNCTION("IFERROR(FILTER('Tag Library'!$X$14:$X$736, LEFT('Tag Library'!$W$14:$W$736, LEN(L$2))=L$2, RIGHT('Tag Library'!$W$14:$W$736, LEN($A42))=$A42), """")"),"")</f>
        <v/>
      </c>
      <c r="M42" s="1" t="str">
        <f ca="1">IFERROR(__xludf.DUMMYFUNCTION("IFERROR(FILTER('Tag Library'!$X$14:$X$736, LEFT('Tag Library'!$W$14:$W$736, LEN(M$2))=M$2, RIGHT('Tag Library'!$W$14:$W$736, LEN($A42))=$A42), """")"),"")</f>
        <v/>
      </c>
      <c r="N42" s="1" t="str">
        <f ca="1">IFERROR(__xludf.DUMMYFUNCTION("IFERROR(FILTER('Tag Library'!$X$14:$X$736, LEFT('Tag Library'!$W$14:$W$736, LEN(N$2))=N$2, RIGHT('Tag Library'!$W$14:$W$736, LEN($A42))=$A42), """")"),"")</f>
        <v/>
      </c>
      <c r="O42" s="1" t="str">
        <f ca="1">IFERROR(__xludf.DUMMYFUNCTION("IFERROR(FILTER('Tag Library'!$X$14:$X$736, LEFT('Tag Library'!$W$14:$W$736, LEN(O$2))=O$2, RIGHT('Tag Library'!$W$14:$W$736, LEN($A42))=$A42), """")"),"")</f>
        <v/>
      </c>
      <c r="P42" s="1" t="str">
        <f ca="1">IFERROR(__xludf.DUMMYFUNCTION("IFERROR(FILTER('Tag Library'!$X$14:$X$736, LEFT('Tag Library'!$W$14:$W$736, LEN(P$2))=P$2, RIGHT('Tag Library'!$W$14:$W$736, LEN($A42))=$A42), """")"),"")</f>
        <v/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IFERROR(__xludf.DUMMYFUNCTION("IFERROR(FILTER('Tag Library'!$X$14:$X$736, LEFT('Tag Library'!$W$14:$W$736, LEN(B$2))=B$2, RIGHT('Tag Library'!$W$14:$W$736, LEN($A43))=$A43), """")"),"")</f>
        <v/>
      </c>
      <c r="C43" s="1" t="str">
        <f ca="1">IFERROR(__xludf.DUMMYFUNCTION("IFERROR(FILTER('Tag Library'!$X$14:$X$736, LEFT('Tag Library'!$W$14:$W$736, LEN(C$2))=C$2, RIGHT('Tag Library'!$W$14:$W$736, LEN($A43))=$A43), """")"),"")</f>
        <v/>
      </c>
      <c r="D43" s="1" t="str">
        <f ca="1">IFERROR(__xludf.DUMMYFUNCTION("IFERROR(FILTER('Tag Library'!$X$14:$X$736, LEFT('Tag Library'!$W$14:$W$736, LEN(D$2))=D$2, RIGHT('Tag Library'!$W$14:$W$736, LEN($A43))=$A43), """")"),"")</f>
        <v/>
      </c>
      <c r="E43" s="1" t="str">
        <f ca="1">IFERROR(__xludf.DUMMYFUNCTION("IFERROR(FILTER('Tag Library'!$X$14:$X$736, LEFT('Tag Library'!$W$14:$W$736, LEN(E$2))=E$2, RIGHT('Tag Library'!$W$14:$W$736, LEN($A43))=$A43), """")"),"")</f>
        <v/>
      </c>
      <c r="F43" s="1" t="str">
        <f ca="1">IFERROR(__xludf.DUMMYFUNCTION("IFERROR(FILTER('Tag Library'!$X$14:$X$736, LEFT('Tag Library'!$W$14:$W$736, LEN(F$2))=F$2, RIGHT('Tag Library'!$W$14:$W$736, LEN($A43))=$A43), """")"),"")</f>
        <v/>
      </c>
      <c r="G43" s="1" t="str">
        <f ca="1">IFERROR(__xludf.DUMMYFUNCTION("IFERROR(FILTER('Tag Library'!$X$14:$X$736, LEFT('Tag Library'!$W$14:$W$736, LEN(G$2))=G$2, RIGHT('Tag Library'!$W$14:$W$736, LEN($A43))=$A43), """")"),"")</f>
        <v/>
      </c>
      <c r="H43" s="1" t="str">
        <f ca="1">IFERROR(__xludf.DUMMYFUNCTION("IFERROR(FILTER('Tag Library'!$X$14:$X$736, LEFT('Tag Library'!$W$14:$W$736, LEN(H$2))=H$2, RIGHT('Tag Library'!$W$14:$W$736, LEN($A43))=$A43), """")"),"")</f>
        <v/>
      </c>
      <c r="I43" s="1" t="str">
        <f ca="1">IFERROR(__xludf.DUMMYFUNCTION("IFERROR(FILTER('Tag Library'!$X$14:$X$736, LEFT('Tag Library'!$W$14:$W$736, LEN(I$2))=I$2, RIGHT('Tag Library'!$W$14:$W$736, LEN($A43))=$A43), """")"),"")</f>
        <v/>
      </c>
      <c r="J43" s="1" t="str">
        <f ca="1">IFERROR(__xludf.DUMMYFUNCTION("IFERROR(FILTER('Tag Library'!$X$14:$X$736, LEFT('Tag Library'!$W$14:$W$736, LEN(J$2))=J$2, RIGHT('Tag Library'!$W$14:$W$736, LEN($A43))=$A43), """")"),"")</f>
        <v/>
      </c>
      <c r="K43" s="1" t="str">
        <f ca="1">IFERROR(__xludf.DUMMYFUNCTION("IFERROR(FILTER('Tag Library'!$X$14:$X$736, LEFT('Tag Library'!$W$14:$W$736, LEN(K$2))=K$2, RIGHT('Tag Library'!$W$14:$W$736, LEN($A43))=$A43), """")"),"")</f>
        <v/>
      </c>
      <c r="L43" s="1" t="str">
        <f ca="1">IFERROR(__xludf.DUMMYFUNCTION("IFERROR(FILTER('Tag Library'!$X$14:$X$736, LEFT('Tag Library'!$W$14:$W$736, LEN(L$2))=L$2, RIGHT('Tag Library'!$W$14:$W$736, LEN($A43))=$A43), """")"),"")</f>
        <v/>
      </c>
      <c r="M43" s="1" t="str">
        <f ca="1">IFERROR(__xludf.DUMMYFUNCTION("IFERROR(FILTER('Tag Library'!$X$14:$X$736, LEFT('Tag Library'!$W$14:$W$736, LEN(M$2))=M$2, RIGHT('Tag Library'!$W$14:$W$736, LEN($A43))=$A43), """")"),"")</f>
        <v/>
      </c>
      <c r="N43" s="1" t="str">
        <f ca="1">IFERROR(__xludf.DUMMYFUNCTION("IFERROR(FILTER('Tag Library'!$X$14:$X$736, LEFT('Tag Library'!$W$14:$W$736, LEN(N$2))=N$2, RIGHT('Tag Library'!$W$14:$W$736, LEN($A43))=$A43), """")"),"")</f>
        <v/>
      </c>
      <c r="O43" s="1" t="str">
        <f ca="1">IFERROR(__xludf.DUMMYFUNCTION("IFERROR(FILTER('Tag Library'!$X$14:$X$736, LEFT('Tag Library'!$W$14:$W$736, LEN(O$2))=O$2, RIGHT('Tag Library'!$W$14:$W$736, LEN($A43))=$A43), """")"),"")</f>
        <v/>
      </c>
      <c r="P43" s="1" t="str">
        <f ca="1">IFERROR(__xludf.DUMMYFUNCTION("IFERROR(FILTER('Tag Library'!$X$14:$X$736, LEFT('Tag Library'!$W$14:$W$736, LEN(P$2))=P$2, RIGHT('Tag Library'!$W$14:$W$736, LEN($A43))=$A43), """")"),"")</f>
        <v/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IFERROR(__xludf.DUMMYFUNCTION("IFERROR(FILTER('Tag Library'!$X$14:$X$736, LEFT('Tag Library'!$W$14:$W$736, LEN(B$2))=B$2, RIGHT('Tag Library'!$W$14:$W$736, LEN($A44))=$A44), """")"),"")</f>
        <v/>
      </c>
      <c r="C44" s="1" t="str">
        <f ca="1">IFERROR(__xludf.DUMMYFUNCTION("IFERROR(FILTER('Tag Library'!$X$14:$X$736, LEFT('Tag Library'!$W$14:$W$736, LEN(C$2))=C$2, RIGHT('Tag Library'!$W$14:$W$736, LEN($A44))=$A44), """")"),"")</f>
        <v/>
      </c>
      <c r="D44" s="1" t="str">
        <f ca="1">IFERROR(__xludf.DUMMYFUNCTION("IFERROR(FILTER('Tag Library'!$X$14:$X$736, LEFT('Tag Library'!$W$14:$W$736, LEN(D$2))=D$2, RIGHT('Tag Library'!$W$14:$W$736, LEN($A44))=$A44), """")"),"")</f>
        <v/>
      </c>
      <c r="E44" s="1" t="str">
        <f ca="1">IFERROR(__xludf.DUMMYFUNCTION("IFERROR(FILTER('Tag Library'!$X$14:$X$736, LEFT('Tag Library'!$W$14:$W$736, LEN(E$2))=E$2, RIGHT('Tag Library'!$W$14:$W$736, LEN($A44))=$A44), """")"),"")</f>
        <v/>
      </c>
      <c r="F44" s="1" t="str">
        <f ca="1">IFERROR(__xludf.DUMMYFUNCTION("IFERROR(FILTER('Tag Library'!$X$14:$X$736, LEFT('Tag Library'!$W$14:$W$736, LEN(F$2))=F$2, RIGHT('Tag Library'!$W$14:$W$736, LEN($A44))=$A44), """")"),"")</f>
        <v/>
      </c>
      <c r="G44" s="1" t="str">
        <f ca="1">IFERROR(__xludf.DUMMYFUNCTION("IFERROR(FILTER('Tag Library'!$X$14:$X$736, LEFT('Tag Library'!$W$14:$W$736, LEN(G$2))=G$2, RIGHT('Tag Library'!$W$14:$W$736, LEN($A44))=$A44), """")"),"")</f>
        <v/>
      </c>
      <c r="H44" s="1" t="str">
        <f ca="1">IFERROR(__xludf.DUMMYFUNCTION("IFERROR(FILTER('Tag Library'!$X$14:$X$736, LEFT('Tag Library'!$W$14:$W$736, LEN(H$2))=H$2, RIGHT('Tag Library'!$W$14:$W$736, LEN($A44))=$A44), """")"),"")</f>
        <v/>
      </c>
      <c r="I44" s="1" t="str">
        <f ca="1">IFERROR(__xludf.DUMMYFUNCTION("IFERROR(FILTER('Tag Library'!$X$14:$X$736, LEFT('Tag Library'!$W$14:$W$736, LEN(I$2))=I$2, RIGHT('Tag Library'!$W$14:$W$736, LEN($A44))=$A44), """")"),"")</f>
        <v/>
      </c>
      <c r="J44" s="1" t="str">
        <f ca="1">IFERROR(__xludf.DUMMYFUNCTION("IFERROR(FILTER('Tag Library'!$X$14:$X$736, LEFT('Tag Library'!$W$14:$W$736, LEN(J$2))=J$2, RIGHT('Tag Library'!$W$14:$W$736, LEN($A44))=$A44), """")"),"")</f>
        <v/>
      </c>
      <c r="K44" s="1" t="str">
        <f ca="1">IFERROR(__xludf.DUMMYFUNCTION("IFERROR(FILTER('Tag Library'!$X$14:$X$736, LEFT('Tag Library'!$W$14:$W$736, LEN(K$2))=K$2, RIGHT('Tag Library'!$W$14:$W$736, LEN($A44))=$A44), """")"),"")</f>
        <v/>
      </c>
      <c r="L44" s="1" t="str">
        <f ca="1">IFERROR(__xludf.DUMMYFUNCTION("IFERROR(FILTER('Tag Library'!$X$14:$X$736, LEFT('Tag Library'!$W$14:$W$736, LEN(L$2))=L$2, RIGHT('Tag Library'!$W$14:$W$736, LEN($A44))=$A44), """")"),"")</f>
        <v/>
      </c>
      <c r="M44" s="1" t="str">
        <f ca="1">IFERROR(__xludf.DUMMYFUNCTION("IFERROR(FILTER('Tag Library'!$X$14:$X$736, LEFT('Tag Library'!$W$14:$W$736, LEN(M$2))=M$2, RIGHT('Tag Library'!$W$14:$W$736, LEN($A44))=$A44), """")"),"")</f>
        <v/>
      </c>
      <c r="N44" s="1" t="str">
        <f ca="1">IFERROR(__xludf.DUMMYFUNCTION("IFERROR(FILTER('Tag Library'!$X$14:$X$736, LEFT('Tag Library'!$W$14:$W$736, LEN(N$2))=N$2, RIGHT('Tag Library'!$W$14:$W$736, LEN($A44))=$A44), """")"),"")</f>
        <v/>
      </c>
      <c r="O44" s="1" t="str">
        <f ca="1">IFERROR(__xludf.DUMMYFUNCTION("IFERROR(FILTER('Tag Library'!$X$14:$X$736, LEFT('Tag Library'!$W$14:$W$736, LEN(O$2))=O$2, RIGHT('Tag Library'!$W$14:$W$736, LEN($A44))=$A44), """")"),"")</f>
        <v/>
      </c>
      <c r="P44" s="1" t="str">
        <f ca="1">IFERROR(__xludf.DUMMYFUNCTION("IFERROR(FILTER('Tag Library'!$X$14:$X$736, LEFT('Tag Library'!$W$14:$W$736, LEN(P$2))=P$2, RIGHT('Tag Library'!$W$14:$W$736, LEN($A44))=$A44), """")"),"")</f>
        <v/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IFERROR(__xludf.DUMMYFUNCTION("IFERROR(FILTER('Tag Library'!$X$14:$X$736, LEFT('Tag Library'!$W$14:$W$736, LEN(B$2))=B$2, RIGHT('Tag Library'!$W$14:$W$736, LEN($A45))=$A45), """")"),"")</f>
        <v/>
      </c>
      <c r="C45" s="1" t="str">
        <f ca="1">IFERROR(__xludf.DUMMYFUNCTION("IFERROR(FILTER('Tag Library'!$X$14:$X$736, LEFT('Tag Library'!$W$14:$W$736, LEN(C$2))=C$2, RIGHT('Tag Library'!$W$14:$W$736, LEN($A45))=$A45), """")"),"")</f>
        <v/>
      </c>
      <c r="D45" s="1" t="str">
        <f ca="1">IFERROR(__xludf.DUMMYFUNCTION("IFERROR(FILTER('Tag Library'!$X$14:$X$736, LEFT('Tag Library'!$W$14:$W$736, LEN(D$2))=D$2, RIGHT('Tag Library'!$W$14:$W$736, LEN($A45))=$A45), """")"),"")</f>
        <v/>
      </c>
      <c r="E45" s="1" t="str">
        <f ca="1">IFERROR(__xludf.DUMMYFUNCTION("IFERROR(FILTER('Tag Library'!$X$14:$X$736, LEFT('Tag Library'!$W$14:$W$736, LEN(E$2))=E$2, RIGHT('Tag Library'!$W$14:$W$736, LEN($A45))=$A45), """")"),"")</f>
        <v/>
      </c>
      <c r="F45" s="1" t="str">
        <f ca="1">IFERROR(__xludf.DUMMYFUNCTION("IFERROR(FILTER('Tag Library'!$X$14:$X$736, LEFT('Tag Library'!$W$14:$W$736, LEN(F$2))=F$2, RIGHT('Tag Library'!$W$14:$W$736, LEN($A45))=$A45), """")"),"")</f>
        <v/>
      </c>
      <c r="G45" s="1" t="str">
        <f ca="1">IFERROR(__xludf.DUMMYFUNCTION("IFERROR(FILTER('Tag Library'!$X$14:$X$736, LEFT('Tag Library'!$W$14:$W$736, LEN(G$2))=G$2, RIGHT('Tag Library'!$W$14:$W$736, LEN($A45))=$A45), """")"),"")</f>
        <v/>
      </c>
      <c r="H45" s="1" t="str">
        <f ca="1">IFERROR(__xludf.DUMMYFUNCTION("IFERROR(FILTER('Tag Library'!$X$14:$X$736, LEFT('Tag Library'!$W$14:$W$736, LEN(H$2))=H$2, RIGHT('Tag Library'!$W$14:$W$736, LEN($A45))=$A45), """")"),"")</f>
        <v/>
      </c>
      <c r="I45" s="1" t="str">
        <f ca="1">IFERROR(__xludf.DUMMYFUNCTION("IFERROR(FILTER('Tag Library'!$X$14:$X$736, LEFT('Tag Library'!$W$14:$W$736, LEN(I$2))=I$2, RIGHT('Tag Library'!$W$14:$W$736, LEN($A45))=$A45), """")"),"")</f>
        <v/>
      </c>
      <c r="J45" s="1" t="str">
        <f ca="1">IFERROR(__xludf.DUMMYFUNCTION("IFERROR(FILTER('Tag Library'!$X$14:$X$736, LEFT('Tag Library'!$W$14:$W$736, LEN(J$2))=J$2, RIGHT('Tag Library'!$W$14:$W$736, LEN($A45))=$A45), """")"),"")</f>
        <v/>
      </c>
      <c r="K45" s="1" t="str">
        <f ca="1">IFERROR(__xludf.DUMMYFUNCTION("IFERROR(FILTER('Tag Library'!$X$14:$X$736, LEFT('Tag Library'!$W$14:$W$736, LEN(K$2))=K$2, RIGHT('Tag Library'!$W$14:$W$736, LEN($A45))=$A45), """")"),"")</f>
        <v/>
      </c>
      <c r="L45" s="1" t="str">
        <f ca="1">IFERROR(__xludf.DUMMYFUNCTION("IFERROR(FILTER('Tag Library'!$X$14:$X$736, LEFT('Tag Library'!$W$14:$W$736, LEN(L$2))=L$2, RIGHT('Tag Library'!$W$14:$W$736, LEN($A45))=$A45), """")"),"")</f>
        <v/>
      </c>
      <c r="M45" s="1" t="str">
        <f ca="1">IFERROR(__xludf.DUMMYFUNCTION("IFERROR(FILTER('Tag Library'!$X$14:$X$736, LEFT('Tag Library'!$W$14:$W$736, LEN(M$2))=M$2, RIGHT('Tag Library'!$W$14:$W$736, LEN($A45))=$A45), """")"),"")</f>
        <v/>
      </c>
      <c r="N45" s="1" t="str">
        <f ca="1">IFERROR(__xludf.DUMMYFUNCTION("IFERROR(FILTER('Tag Library'!$X$14:$X$736, LEFT('Tag Library'!$W$14:$W$736, LEN(N$2))=N$2, RIGHT('Tag Library'!$W$14:$W$736, LEN($A45))=$A45), """")"),"")</f>
        <v/>
      </c>
      <c r="O45" s="1" t="str">
        <f ca="1">IFERROR(__xludf.DUMMYFUNCTION("IFERROR(FILTER('Tag Library'!$X$14:$X$736, LEFT('Tag Library'!$W$14:$W$736, LEN(O$2))=O$2, RIGHT('Tag Library'!$W$14:$W$736, LEN($A45))=$A45), """")"),"")</f>
        <v/>
      </c>
      <c r="P45" s="1" t="str">
        <f ca="1">IFERROR(__xludf.DUMMYFUNCTION("IFERROR(FILTER('Tag Library'!$X$14:$X$736, LEFT('Tag Library'!$W$14:$W$736, LEN(P$2))=P$2, RIGHT('Tag Library'!$W$14:$W$736, LEN($A45))=$A45), """")"),"")</f>
        <v/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IFERROR(__xludf.DUMMYFUNCTION("IFERROR(FILTER('Tag Library'!$X$14:$X$736, LEFT('Tag Library'!$W$14:$W$736, LEN(B$2))=B$2, RIGHT('Tag Library'!$W$14:$W$736, LEN($A46))=$A46), """")"),"")</f>
        <v/>
      </c>
      <c r="C46" s="1" t="str">
        <f ca="1">IFERROR(__xludf.DUMMYFUNCTION("IFERROR(FILTER('Tag Library'!$X$14:$X$736, LEFT('Tag Library'!$W$14:$W$736, LEN(C$2))=C$2, RIGHT('Tag Library'!$W$14:$W$736, LEN($A46))=$A46), """")"),"")</f>
        <v/>
      </c>
      <c r="D46" s="1" t="str">
        <f ca="1">IFERROR(__xludf.DUMMYFUNCTION("IFERROR(FILTER('Tag Library'!$X$14:$X$736, LEFT('Tag Library'!$W$14:$W$736, LEN(D$2))=D$2, RIGHT('Tag Library'!$W$14:$W$736, LEN($A46))=$A46), """")"),"")</f>
        <v/>
      </c>
      <c r="E46" s="1" t="str">
        <f ca="1">IFERROR(__xludf.DUMMYFUNCTION("IFERROR(FILTER('Tag Library'!$X$14:$X$736, LEFT('Tag Library'!$W$14:$W$736, LEN(E$2))=E$2, RIGHT('Tag Library'!$W$14:$W$736, LEN($A46))=$A46), """")"),"")</f>
        <v/>
      </c>
      <c r="F46" s="1" t="str">
        <f ca="1">IFERROR(__xludf.DUMMYFUNCTION("IFERROR(FILTER('Tag Library'!$X$14:$X$736, LEFT('Tag Library'!$W$14:$W$736, LEN(F$2))=F$2, RIGHT('Tag Library'!$W$14:$W$736, LEN($A46))=$A46), """")"),"")</f>
        <v/>
      </c>
      <c r="G46" s="1" t="str">
        <f ca="1">IFERROR(__xludf.DUMMYFUNCTION("IFERROR(FILTER('Tag Library'!$X$14:$X$736, LEFT('Tag Library'!$W$14:$W$736, LEN(G$2))=G$2, RIGHT('Tag Library'!$W$14:$W$736, LEN($A46))=$A46), """")"),"")</f>
        <v/>
      </c>
      <c r="H46" s="1" t="str">
        <f ca="1">IFERROR(__xludf.DUMMYFUNCTION("IFERROR(FILTER('Tag Library'!$X$14:$X$736, LEFT('Tag Library'!$W$14:$W$736, LEN(H$2))=H$2, RIGHT('Tag Library'!$W$14:$W$736, LEN($A46))=$A46), """")"),"")</f>
        <v/>
      </c>
      <c r="I46" s="1" t="str">
        <f ca="1">IFERROR(__xludf.DUMMYFUNCTION("IFERROR(FILTER('Tag Library'!$X$14:$X$736, LEFT('Tag Library'!$W$14:$W$736, LEN(I$2))=I$2, RIGHT('Tag Library'!$W$14:$W$736, LEN($A46))=$A46), """")"),"")</f>
        <v/>
      </c>
      <c r="J46" s="1" t="str">
        <f ca="1">IFERROR(__xludf.DUMMYFUNCTION("IFERROR(FILTER('Tag Library'!$X$14:$X$736, LEFT('Tag Library'!$W$14:$W$736, LEN(J$2))=J$2, RIGHT('Tag Library'!$W$14:$W$736, LEN($A46))=$A46), """")"),"")</f>
        <v/>
      </c>
      <c r="K46" s="1" t="str">
        <f ca="1">IFERROR(__xludf.DUMMYFUNCTION("IFERROR(FILTER('Tag Library'!$X$14:$X$736, LEFT('Tag Library'!$W$14:$W$736, LEN(K$2))=K$2, RIGHT('Tag Library'!$W$14:$W$736, LEN($A46))=$A46), """")"),"")</f>
        <v/>
      </c>
      <c r="L46" s="1" t="str">
        <f ca="1">IFERROR(__xludf.DUMMYFUNCTION("IFERROR(FILTER('Tag Library'!$X$14:$X$736, LEFT('Tag Library'!$W$14:$W$736, LEN(L$2))=L$2, RIGHT('Tag Library'!$W$14:$W$736, LEN($A46))=$A46), """")"),"")</f>
        <v/>
      </c>
      <c r="M46" s="1" t="str">
        <f ca="1">IFERROR(__xludf.DUMMYFUNCTION("IFERROR(FILTER('Tag Library'!$X$14:$X$736, LEFT('Tag Library'!$W$14:$W$736, LEN(M$2))=M$2, RIGHT('Tag Library'!$W$14:$W$736, LEN($A46))=$A46), """")"),"")</f>
        <v/>
      </c>
      <c r="N46" s="1" t="str">
        <f ca="1">IFERROR(__xludf.DUMMYFUNCTION("IFERROR(FILTER('Tag Library'!$X$14:$X$736, LEFT('Tag Library'!$W$14:$W$736, LEN(N$2))=N$2, RIGHT('Tag Library'!$W$14:$W$736, LEN($A46))=$A46), """")"),"")</f>
        <v/>
      </c>
      <c r="O46" s="1" t="str">
        <f ca="1">IFERROR(__xludf.DUMMYFUNCTION("IFERROR(FILTER('Tag Library'!$X$14:$X$736, LEFT('Tag Library'!$W$14:$W$736, LEN(O$2))=O$2, RIGHT('Tag Library'!$W$14:$W$736, LEN($A46))=$A46), """")"),"")</f>
        <v/>
      </c>
      <c r="P46" s="1" t="str">
        <f ca="1">IFERROR(__xludf.DUMMYFUNCTION("IFERROR(FILTER('Tag Library'!$X$14:$X$736, LEFT('Tag Library'!$W$14:$W$736, LEN(P$2))=P$2, RIGHT('Tag Library'!$W$14:$W$736, LEN($A46))=$A46), """")"),"")</f>
        <v/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IFERROR(__xludf.DUMMYFUNCTION("IFERROR(FILTER('Tag Library'!$X$14:$X$736, LEFT('Tag Library'!$W$14:$W$736, LEN(B$2))=B$2, RIGHT('Tag Library'!$W$14:$W$736, LEN($A47))=$A47), """")"),"")</f>
        <v/>
      </c>
      <c r="C47" s="1" t="str">
        <f ca="1">IFERROR(__xludf.DUMMYFUNCTION("IFERROR(FILTER('Tag Library'!$X$14:$X$736, LEFT('Tag Library'!$W$14:$W$736, LEN(C$2))=C$2, RIGHT('Tag Library'!$W$14:$W$736, LEN($A47))=$A47), """")"),"")</f>
        <v/>
      </c>
      <c r="D47" s="1" t="str">
        <f ca="1">IFERROR(__xludf.DUMMYFUNCTION("IFERROR(FILTER('Tag Library'!$X$14:$X$736, LEFT('Tag Library'!$W$14:$W$736, LEN(D$2))=D$2, RIGHT('Tag Library'!$W$14:$W$736, LEN($A47))=$A47), """")"),"")</f>
        <v/>
      </c>
      <c r="E47" s="1" t="str">
        <f ca="1">IFERROR(__xludf.DUMMYFUNCTION("IFERROR(FILTER('Tag Library'!$X$14:$X$736, LEFT('Tag Library'!$W$14:$W$736, LEN(E$2))=E$2, RIGHT('Tag Library'!$W$14:$W$736, LEN($A47))=$A47), """")"),"")</f>
        <v/>
      </c>
      <c r="F47" s="1" t="str">
        <f ca="1">IFERROR(__xludf.DUMMYFUNCTION("IFERROR(FILTER('Tag Library'!$X$14:$X$736, LEFT('Tag Library'!$W$14:$W$736, LEN(F$2))=F$2, RIGHT('Tag Library'!$W$14:$W$736, LEN($A47))=$A47), """")"),"")</f>
        <v/>
      </c>
      <c r="G47" s="1" t="str">
        <f ca="1">IFERROR(__xludf.DUMMYFUNCTION("IFERROR(FILTER('Tag Library'!$X$14:$X$736, LEFT('Tag Library'!$W$14:$W$736, LEN(G$2))=G$2, RIGHT('Tag Library'!$W$14:$W$736, LEN($A47))=$A47), """")"),"")</f>
        <v/>
      </c>
      <c r="H47" s="1" t="str">
        <f ca="1">IFERROR(__xludf.DUMMYFUNCTION("IFERROR(FILTER('Tag Library'!$X$14:$X$736, LEFT('Tag Library'!$W$14:$W$736, LEN(H$2))=H$2, RIGHT('Tag Library'!$W$14:$W$736, LEN($A47))=$A47), """")"),"")</f>
        <v/>
      </c>
      <c r="I47" s="1" t="str">
        <f ca="1">IFERROR(__xludf.DUMMYFUNCTION("IFERROR(FILTER('Tag Library'!$X$14:$X$736, LEFT('Tag Library'!$W$14:$W$736, LEN(I$2))=I$2, RIGHT('Tag Library'!$W$14:$W$736, LEN($A47))=$A47), """")"),"")</f>
        <v/>
      </c>
      <c r="J47" s="1" t="str">
        <f ca="1">IFERROR(__xludf.DUMMYFUNCTION("IFERROR(FILTER('Tag Library'!$X$14:$X$736, LEFT('Tag Library'!$W$14:$W$736, LEN(J$2))=J$2, RIGHT('Tag Library'!$W$14:$W$736, LEN($A47))=$A47), """")"),"")</f>
        <v/>
      </c>
      <c r="K47" s="1" t="str">
        <f ca="1">IFERROR(__xludf.DUMMYFUNCTION("IFERROR(FILTER('Tag Library'!$X$14:$X$736, LEFT('Tag Library'!$W$14:$W$736, LEN(K$2))=K$2, RIGHT('Tag Library'!$W$14:$W$736, LEN($A47))=$A47), """")"),"")</f>
        <v/>
      </c>
      <c r="L47" s="1" t="str">
        <f ca="1">IFERROR(__xludf.DUMMYFUNCTION("IFERROR(FILTER('Tag Library'!$X$14:$X$736, LEFT('Tag Library'!$W$14:$W$736, LEN(L$2))=L$2, RIGHT('Tag Library'!$W$14:$W$736, LEN($A47))=$A47), """")"),"")</f>
        <v/>
      </c>
      <c r="M47" s="1" t="str">
        <f ca="1">IFERROR(__xludf.DUMMYFUNCTION("IFERROR(FILTER('Tag Library'!$X$14:$X$736, LEFT('Tag Library'!$W$14:$W$736, LEN(M$2))=M$2, RIGHT('Tag Library'!$W$14:$W$736, LEN($A47))=$A47), """")"),"")</f>
        <v/>
      </c>
      <c r="N47" s="1" t="str">
        <f ca="1">IFERROR(__xludf.DUMMYFUNCTION("IFERROR(FILTER('Tag Library'!$X$14:$X$736, LEFT('Tag Library'!$W$14:$W$736, LEN(N$2))=N$2, RIGHT('Tag Library'!$W$14:$W$736, LEN($A47))=$A47), """")"),"")</f>
        <v/>
      </c>
      <c r="O47" s="1" t="str">
        <f ca="1">IFERROR(__xludf.DUMMYFUNCTION("IFERROR(FILTER('Tag Library'!$X$14:$X$736, LEFT('Tag Library'!$W$14:$W$736, LEN(O$2))=O$2, RIGHT('Tag Library'!$W$14:$W$736, LEN($A47))=$A47), """")"),"")</f>
        <v/>
      </c>
      <c r="P47" s="1" t="str">
        <f ca="1">IFERROR(__xludf.DUMMYFUNCTION("IFERROR(FILTER('Tag Library'!$X$14:$X$736, LEFT('Tag Library'!$W$14:$W$736, LEN(P$2))=P$2, RIGHT('Tag Library'!$W$14:$W$736, LEN($A47))=$A47), """")"),"")</f>
        <v/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IFERROR(__xludf.DUMMYFUNCTION("IFERROR(FILTER('Tag Library'!$X$14:$X$736, LEFT('Tag Library'!$W$14:$W$736, LEN(B$2))=B$2, RIGHT('Tag Library'!$W$14:$W$736, LEN($A48))=$A48), """")"),"")</f>
        <v/>
      </c>
      <c r="C48" s="1" t="str">
        <f ca="1">IFERROR(__xludf.DUMMYFUNCTION("IFERROR(FILTER('Tag Library'!$X$14:$X$736, LEFT('Tag Library'!$W$14:$W$736, LEN(C$2))=C$2, RIGHT('Tag Library'!$W$14:$W$736, LEN($A48))=$A48), """")"),"")</f>
        <v/>
      </c>
      <c r="D48" s="1" t="str">
        <f ca="1">IFERROR(__xludf.DUMMYFUNCTION("IFERROR(FILTER('Tag Library'!$X$14:$X$736, LEFT('Tag Library'!$W$14:$W$736, LEN(D$2))=D$2, RIGHT('Tag Library'!$W$14:$W$736, LEN($A48))=$A48), """")"),"")</f>
        <v/>
      </c>
      <c r="E48" s="1" t="str">
        <f ca="1">IFERROR(__xludf.DUMMYFUNCTION("IFERROR(FILTER('Tag Library'!$X$14:$X$736, LEFT('Tag Library'!$W$14:$W$736, LEN(E$2))=E$2, RIGHT('Tag Library'!$W$14:$W$736, LEN($A48))=$A48), """")"),"")</f>
        <v/>
      </c>
      <c r="F48" s="1" t="str">
        <f ca="1">IFERROR(__xludf.DUMMYFUNCTION("IFERROR(FILTER('Tag Library'!$X$14:$X$736, LEFT('Tag Library'!$W$14:$W$736, LEN(F$2))=F$2, RIGHT('Tag Library'!$W$14:$W$736, LEN($A48))=$A48), """")"),"")</f>
        <v/>
      </c>
      <c r="G48" s="1" t="str">
        <f ca="1">IFERROR(__xludf.DUMMYFUNCTION("IFERROR(FILTER('Tag Library'!$X$14:$X$736, LEFT('Tag Library'!$W$14:$W$736, LEN(G$2))=G$2, RIGHT('Tag Library'!$W$14:$W$736, LEN($A48))=$A48), """")"),"")</f>
        <v/>
      </c>
      <c r="H48" s="1" t="str">
        <f ca="1">IFERROR(__xludf.DUMMYFUNCTION("IFERROR(FILTER('Tag Library'!$X$14:$X$736, LEFT('Tag Library'!$W$14:$W$736, LEN(H$2))=H$2, RIGHT('Tag Library'!$W$14:$W$736, LEN($A48))=$A48), """")"),"")</f>
        <v/>
      </c>
      <c r="I48" s="1" t="str">
        <f ca="1">IFERROR(__xludf.DUMMYFUNCTION("IFERROR(FILTER('Tag Library'!$X$14:$X$736, LEFT('Tag Library'!$W$14:$W$736, LEN(I$2))=I$2, RIGHT('Tag Library'!$W$14:$W$736, LEN($A48))=$A48), """")"),"")</f>
        <v/>
      </c>
      <c r="J48" s="1" t="str">
        <f ca="1">IFERROR(__xludf.DUMMYFUNCTION("IFERROR(FILTER('Tag Library'!$X$14:$X$736, LEFT('Tag Library'!$W$14:$W$736, LEN(J$2))=J$2, RIGHT('Tag Library'!$W$14:$W$736, LEN($A48))=$A48), """")"),"")</f>
        <v/>
      </c>
      <c r="K48" s="1" t="str">
        <f ca="1">IFERROR(__xludf.DUMMYFUNCTION("IFERROR(FILTER('Tag Library'!$X$14:$X$736, LEFT('Tag Library'!$W$14:$W$736, LEN(K$2))=K$2, RIGHT('Tag Library'!$W$14:$W$736, LEN($A48))=$A48), """")"),"")</f>
        <v/>
      </c>
      <c r="L48" s="1" t="str">
        <f ca="1">IFERROR(__xludf.DUMMYFUNCTION("IFERROR(FILTER('Tag Library'!$X$14:$X$736, LEFT('Tag Library'!$W$14:$W$736, LEN(L$2))=L$2, RIGHT('Tag Library'!$W$14:$W$736, LEN($A48))=$A48), """")"),"")</f>
        <v/>
      </c>
      <c r="M48" s="1" t="str">
        <f ca="1">IFERROR(__xludf.DUMMYFUNCTION("IFERROR(FILTER('Tag Library'!$X$14:$X$736, LEFT('Tag Library'!$W$14:$W$736, LEN(M$2))=M$2, RIGHT('Tag Library'!$W$14:$W$736, LEN($A48))=$A48), """")"),"")</f>
        <v/>
      </c>
      <c r="N48" s="1" t="str">
        <f ca="1">IFERROR(__xludf.DUMMYFUNCTION("IFERROR(FILTER('Tag Library'!$X$14:$X$736, LEFT('Tag Library'!$W$14:$W$736, LEN(N$2))=N$2, RIGHT('Tag Library'!$W$14:$W$736, LEN($A48))=$A48), """")"),"")</f>
        <v/>
      </c>
      <c r="O48" s="1" t="str">
        <f ca="1">IFERROR(__xludf.DUMMYFUNCTION("IFERROR(FILTER('Tag Library'!$X$14:$X$736, LEFT('Tag Library'!$W$14:$W$736, LEN(O$2))=O$2, RIGHT('Tag Library'!$W$14:$W$736, LEN($A48))=$A48), """")"),"")</f>
        <v/>
      </c>
      <c r="P48" s="1" t="str">
        <f ca="1">IFERROR(__xludf.DUMMYFUNCTION("IFERROR(FILTER('Tag Library'!$X$14:$X$736, LEFT('Tag Library'!$W$14:$W$736, LEN(P$2))=P$2, RIGHT('Tag Library'!$W$14:$W$736, LEN($A48))=$A48), """")"),"")</f>
        <v/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IFERROR(__xludf.DUMMYFUNCTION("IFERROR(FILTER('Tag Library'!$X$14:$X$736, LEFT('Tag Library'!$W$14:$W$736, LEN(B$2))=B$2, RIGHT('Tag Library'!$W$14:$W$736, LEN($A49))=$A49), """")"),"")</f>
        <v/>
      </c>
      <c r="C49" s="1" t="str">
        <f ca="1">IFERROR(__xludf.DUMMYFUNCTION("IFERROR(FILTER('Tag Library'!$X$14:$X$736, LEFT('Tag Library'!$W$14:$W$736, LEN(C$2))=C$2, RIGHT('Tag Library'!$W$14:$W$736, LEN($A49))=$A49), """")"),"")</f>
        <v/>
      </c>
      <c r="D49" s="1" t="str">
        <f ca="1">IFERROR(__xludf.DUMMYFUNCTION("IFERROR(FILTER('Tag Library'!$X$14:$X$736, LEFT('Tag Library'!$W$14:$W$736, LEN(D$2))=D$2, RIGHT('Tag Library'!$W$14:$W$736, LEN($A49))=$A49), """")"),"")</f>
        <v/>
      </c>
      <c r="E49" s="1" t="str">
        <f ca="1">IFERROR(__xludf.DUMMYFUNCTION("IFERROR(FILTER('Tag Library'!$X$14:$X$736, LEFT('Tag Library'!$W$14:$W$736, LEN(E$2))=E$2, RIGHT('Tag Library'!$W$14:$W$736, LEN($A49))=$A49), """")"),"")</f>
        <v/>
      </c>
      <c r="F49" s="1" t="str">
        <f ca="1">IFERROR(__xludf.DUMMYFUNCTION("IFERROR(FILTER('Tag Library'!$X$14:$X$736, LEFT('Tag Library'!$W$14:$W$736, LEN(F$2))=F$2, RIGHT('Tag Library'!$W$14:$W$736, LEN($A49))=$A49), """")"),"")</f>
        <v/>
      </c>
      <c r="G49" s="1" t="str">
        <f ca="1">IFERROR(__xludf.DUMMYFUNCTION("IFERROR(FILTER('Tag Library'!$X$14:$X$736, LEFT('Tag Library'!$W$14:$W$736, LEN(G$2))=G$2, RIGHT('Tag Library'!$W$14:$W$736, LEN($A49))=$A49), """")"),"")</f>
        <v/>
      </c>
      <c r="H49" s="1" t="str">
        <f ca="1">IFERROR(__xludf.DUMMYFUNCTION("IFERROR(FILTER('Tag Library'!$X$14:$X$736, LEFT('Tag Library'!$W$14:$W$736, LEN(H$2))=H$2, RIGHT('Tag Library'!$W$14:$W$736, LEN($A49))=$A49), """")"),"")</f>
        <v/>
      </c>
      <c r="I49" s="1" t="str">
        <f ca="1">IFERROR(__xludf.DUMMYFUNCTION("IFERROR(FILTER('Tag Library'!$X$14:$X$736, LEFT('Tag Library'!$W$14:$W$736, LEN(I$2))=I$2, RIGHT('Tag Library'!$W$14:$W$736, LEN($A49))=$A49), """")"),"")</f>
        <v/>
      </c>
      <c r="J49" s="1" t="str">
        <f ca="1">IFERROR(__xludf.DUMMYFUNCTION("IFERROR(FILTER('Tag Library'!$X$14:$X$736, LEFT('Tag Library'!$W$14:$W$736, LEN(J$2))=J$2, RIGHT('Tag Library'!$W$14:$W$736, LEN($A49))=$A49), """")"),"")</f>
        <v/>
      </c>
      <c r="K49" s="1" t="str">
        <f ca="1">IFERROR(__xludf.DUMMYFUNCTION("IFERROR(FILTER('Tag Library'!$X$14:$X$736, LEFT('Tag Library'!$W$14:$W$736, LEN(K$2))=K$2, RIGHT('Tag Library'!$W$14:$W$736, LEN($A49))=$A49), """")"),"")</f>
        <v/>
      </c>
      <c r="L49" s="1" t="str">
        <f ca="1">IFERROR(__xludf.DUMMYFUNCTION("IFERROR(FILTER('Tag Library'!$X$14:$X$736, LEFT('Tag Library'!$W$14:$W$736, LEN(L$2))=L$2, RIGHT('Tag Library'!$W$14:$W$736, LEN($A49))=$A49), """")"),"")</f>
        <v/>
      </c>
      <c r="M49" s="1" t="str">
        <f ca="1">IFERROR(__xludf.DUMMYFUNCTION("IFERROR(FILTER('Tag Library'!$X$14:$X$736, LEFT('Tag Library'!$W$14:$W$736, LEN(M$2))=M$2, RIGHT('Tag Library'!$W$14:$W$736, LEN($A49))=$A49), """")"),"")</f>
        <v/>
      </c>
      <c r="N49" s="1" t="str">
        <f ca="1">IFERROR(__xludf.DUMMYFUNCTION("IFERROR(FILTER('Tag Library'!$X$14:$X$736, LEFT('Tag Library'!$W$14:$W$736, LEN(N$2))=N$2, RIGHT('Tag Library'!$W$14:$W$736, LEN($A49))=$A49), """")"),"")</f>
        <v/>
      </c>
      <c r="O49" s="1" t="str">
        <f ca="1">IFERROR(__xludf.DUMMYFUNCTION("IFERROR(FILTER('Tag Library'!$X$14:$X$736, LEFT('Tag Library'!$W$14:$W$736, LEN(O$2))=O$2, RIGHT('Tag Library'!$W$14:$W$736, LEN($A49))=$A49), """")"),"")</f>
        <v/>
      </c>
      <c r="P49" s="1" t="str">
        <f ca="1">IFERROR(__xludf.DUMMYFUNCTION("IFERROR(FILTER('Tag Library'!$X$14:$X$736, LEFT('Tag Library'!$W$14:$W$736, LEN(P$2))=P$2, RIGHT('Tag Library'!$W$14:$W$736, LEN($A49))=$A49), """")"),"")</f>
        <v/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IFERROR(__xludf.DUMMYFUNCTION("IFERROR(FILTER('Tag Library'!$X$14:$X$736, LEFT('Tag Library'!$W$14:$W$736, LEN(B$2))=B$2, RIGHT('Tag Library'!$W$14:$W$736, LEN($A50))=$A50), """")"),"")</f>
        <v/>
      </c>
      <c r="C50" s="1" t="str">
        <f ca="1">IFERROR(__xludf.DUMMYFUNCTION("IFERROR(FILTER('Tag Library'!$X$14:$X$736, LEFT('Tag Library'!$W$14:$W$736, LEN(C$2))=C$2, RIGHT('Tag Library'!$W$14:$W$736, LEN($A50))=$A50), """")"),"")</f>
        <v/>
      </c>
      <c r="D50" s="1" t="str">
        <f ca="1">IFERROR(__xludf.DUMMYFUNCTION("IFERROR(FILTER('Tag Library'!$X$14:$X$736, LEFT('Tag Library'!$W$14:$W$736, LEN(D$2))=D$2, RIGHT('Tag Library'!$W$14:$W$736, LEN($A50))=$A50), """")"),"")</f>
        <v/>
      </c>
      <c r="E50" s="1" t="str">
        <f ca="1">IFERROR(__xludf.DUMMYFUNCTION("IFERROR(FILTER('Tag Library'!$X$14:$X$736, LEFT('Tag Library'!$W$14:$W$736, LEN(E$2))=E$2, RIGHT('Tag Library'!$W$14:$W$736, LEN($A50))=$A50), """")"),"")</f>
        <v/>
      </c>
      <c r="F50" s="1" t="str">
        <f ca="1">IFERROR(__xludf.DUMMYFUNCTION("IFERROR(FILTER('Tag Library'!$X$14:$X$736, LEFT('Tag Library'!$W$14:$W$736, LEN(F$2))=F$2, RIGHT('Tag Library'!$W$14:$W$736, LEN($A50))=$A50), """")"),"")</f>
        <v/>
      </c>
      <c r="G50" s="1" t="str">
        <f ca="1">IFERROR(__xludf.DUMMYFUNCTION("IFERROR(FILTER('Tag Library'!$X$14:$X$736, LEFT('Tag Library'!$W$14:$W$736, LEN(G$2))=G$2, RIGHT('Tag Library'!$W$14:$W$736, LEN($A50))=$A50), """")"),"")</f>
        <v/>
      </c>
      <c r="H50" s="1" t="str">
        <f ca="1">IFERROR(__xludf.DUMMYFUNCTION("IFERROR(FILTER('Tag Library'!$X$14:$X$736, LEFT('Tag Library'!$W$14:$W$736, LEN(H$2))=H$2, RIGHT('Tag Library'!$W$14:$W$736, LEN($A50))=$A50), """")"),"")</f>
        <v/>
      </c>
      <c r="I50" s="1" t="str">
        <f ca="1">IFERROR(__xludf.DUMMYFUNCTION("IFERROR(FILTER('Tag Library'!$X$14:$X$736, LEFT('Tag Library'!$W$14:$W$736, LEN(I$2))=I$2, RIGHT('Tag Library'!$W$14:$W$736, LEN($A50))=$A50), """")"),"")</f>
        <v/>
      </c>
      <c r="J50" s="1" t="str">
        <f ca="1">IFERROR(__xludf.DUMMYFUNCTION("IFERROR(FILTER('Tag Library'!$X$14:$X$736, LEFT('Tag Library'!$W$14:$W$736, LEN(J$2))=J$2, RIGHT('Tag Library'!$W$14:$W$736, LEN($A50))=$A50), """")"),"")</f>
        <v/>
      </c>
      <c r="K50" s="1" t="str">
        <f ca="1">IFERROR(__xludf.DUMMYFUNCTION("IFERROR(FILTER('Tag Library'!$X$14:$X$736, LEFT('Tag Library'!$W$14:$W$736, LEN(K$2))=K$2, RIGHT('Tag Library'!$W$14:$W$736, LEN($A50))=$A50), """")"),"")</f>
        <v/>
      </c>
      <c r="L50" s="1" t="str">
        <f ca="1">IFERROR(__xludf.DUMMYFUNCTION("IFERROR(FILTER('Tag Library'!$X$14:$X$736, LEFT('Tag Library'!$W$14:$W$736, LEN(L$2))=L$2, RIGHT('Tag Library'!$W$14:$W$736, LEN($A50))=$A50), """")"),"")</f>
        <v/>
      </c>
      <c r="M50" s="1" t="str">
        <f ca="1">IFERROR(__xludf.DUMMYFUNCTION("IFERROR(FILTER('Tag Library'!$X$14:$X$736, LEFT('Tag Library'!$W$14:$W$736, LEN(M$2))=M$2, RIGHT('Tag Library'!$W$14:$W$736, LEN($A50))=$A50), """")"),"")</f>
        <v/>
      </c>
      <c r="N50" s="1" t="str">
        <f ca="1">IFERROR(__xludf.DUMMYFUNCTION("IFERROR(FILTER('Tag Library'!$X$14:$X$736, LEFT('Tag Library'!$W$14:$W$736, LEN(N$2))=N$2, RIGHT('Tag Library'!$W$14:$W$736, LEN($A50))=$A50), """")"),"")</f>
        <v/>
      </c>
      <c r="O50" s="1" t="str">
        <f ca="1">IFERROR(__xludf.DUMMYFUNCTION("IFERROR(FILTER('Tag Library'!$X$14:$X$736, LEFT('Tag Library'!$W$14:$W$736, LEN(O$2))=O$2, RIGHT('Tag Library'!$W$14:$W$736, LEN($A50))=$A50), """")"),"")</f>
        <v/>
      </c>
      <c r="P50" s="1" t="str">
        <f ca="1">IFERROR(__xludf.DUMMYFUNCTION("IFERROR(FILTER('Tag Library'!$X$14:$X$736, LEFT('Tag Library'!$W$14:$W$736, LEN(P$2))=P$2, RIGHT('Tag Library'!$W$14:$W$736, LEN($A50))=$A50), """")"),"")</f>
        <v/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IFERROR(__xludf.DUMMYFUNCTION("IFERROR(FILTER('Tag Library'!$X$14:$X$736, LEFT('Tag Library'!$W$14:$W$736, LEN(B$2))=B$2, RIGHT('Tag Library'!$W$14:$W$736, LEN($A51))=$A51), """")"),"")</f>
        <v/>
      </c>
      <c r="C51" s="1" t="str">
        <f ca="1">IFERROR(__xludf.DUMMYFUNCTION("IFERROR(FILTER('Tag Library'!$X$14:$X$736, LEFT('Tag Library'!$W$14:$W$736, LEN(C$2))=C$2, RIGHT('Tag Library'!$W$14:$W$736, LEN($A51))=$A51), """")"),"")</f>
        <v/>
      </c>
      <c r="D51" s="1" t="str">
        <f ca="1">IFERROR(__xludf.DUMMYFUNCTION("IFERROR(FILTER('Tag Library'!$X$14:$X$736, LEFT('Tag Library'!$W$14:$W$736, LEN(D$2))=D$2, RIGHT('Tag Library'!$W$14:$W$736, LEN($A51))=$A51), """")"),"")</f>
        <v/>
      </c>
      <c r="E51" s="1" t="str">
        <f ca="1">IFERROR(__xludf.DUMMYFUNCTION("IFERROR(FILTER('Tag Library'!$X$14:$X$736, LEFT('Tag Library'!$W$14:$W$736, LEN(E$2))=E$2, RIGHT('Tag Library'!$W$14:$W$736, LEN($A51))=$A51), """")"),"")</f>
        <v/>
      </c>
      <c r="F51" s="1" t="str">
        <f ca="1">IFERROR(__xludf.DUMMYFUNCTION("IFERROR(FILTER('Tag Library'!$X$14:$X$736, LEFT('Tag Library'!$W$14:$W$736, LEN(F$2))=F$2, RIGHT('Tag Library'!$W$14:$W$736, LEN($A51))=$A51), """")"),"")</f>
        <v/>
      </c>
      <c r="G51" s="1" t="str">
        <f ca="1">IFERROR(__xludf.DUMMYFUNCTION("IFERROR(FILTER('Tag Library'!$X$14:$X$736, LEFT('Tag Library'!$W$14:$W$736, LEN(G$2))=G$2, RIGHT('Tag Library'!$W$14:$W$736, LEN($A51))=$A51), """")"),"")</f>
        <v/>
      </c>
      <c r="H51" s="1" t="str">
        <f ca="1">IFERROR(__xludf.DUMMYFUNCTION("IFERROR(FILTER('Tag Library'!$X$14:$X$736, LEFT('Tag Library'!$W$14:$W$736, LEN(H$2))=H$2, RIGHT('Tag Library'!$W$14:$W$736, LEN($A51))=$A51), """")"),"")</f>
        <v/>
      </c>
      <c r="I51" s="1" t="str">
        <f ca="1">IFERROR(__xludf.DUMMYFUNCTION("IFERROR(FILTER('Tag Library'!$X$14:$X$736, LEFT('Tag Library'!$W$14:$W$736, LEN(I$2))=I$2, RIGHT('Tag Library'!$W$14:$W$736, LEN($A51))=$A51), """")"),"")</f>
        <v/>
      </c>
      <c r="J51" s="1" t="str">
        <f ca="1">IFERROR(__xludf.DUMMYFUNCTION("IFERROR(FILTER('Tag Library'!$X$14:$X$736, LEFT('Tag Library'!$W$14:$W$736, LEN(J$2))=J$2, RIGHT('Tag Library'!$W$14:$W$736, LEN($A51))=$A51), """")"),"")</f>
        <v/>
      </c>
      <c r="K51" s="1" t="str">
        <f ca="1">IFERROR(__xludf.DUMMYFUNCTION("IFERROR(FILTER('Tag Library'!$X$14:$X$736, LEFT('Tag Library'!$W$14:$W$736, LEN(K$2))=K$2, RIGHT('Tag Library'!$W$14:$W$736, LEN($A51))=$A51), """")"),"")</f>
        <v/>
      </c>
      <c r="L51" s="1" t="str">
        <f ca="1">IFERROR(__xludf.DUMMYFUNCTION("IFERROR(FILTER('Tag Library'!$X$14:$X$736, LEFT('Tag Library'!$W$14:$W$736, LEN(L$2))=L$2, RIGHT('Tag Library'!$W$14:$W$736, LEN($A51))=$A51), """")"),"")</f>
        <v/>
      </c>
      <c r="M51" s="1" t="str">
        <f ca="1">IFERROR(__xludf.DUMMYFUNCTION("IFERROR(FILTER('Tag Library'!$X$14:$X$736, LEFT('Tag Library'!$W$14:$W$736, LEN(M$2))=M$2, RIGHT('Tag Library'!$W$14:$W$736, LEN($A51))=$A51), """")"),"")</f>
        <v/>
      </c>
      <c r="N51" s="1" t="str">
        <f ca="1">IFERROR(__xludf.DUMMYFUNCTION("IFERROR(FILTER('Tag Library'!$X$14:$X$736, LEFT('Tag Library'!$W$14:$W$736, LEN(N$2))=N$2, RIGHT('Tag Library'!$W$14:$W$736, LEN($A51))=$A51), """")"),"")</f>
        <v/>
      </c>
      <c r="O51" s="1" t="str">
        <f ca="1">IFERROR(__xludf.DUMMYFUNCTION("IFERROR(FILTER('Tag Library'!$X$14:$X$736, LEFT('Tag Library'!$W$14:$W$736, LEN(O$2))=O$2, RIGHT('Tag Library'!$W$14:$W$736, LEN($A51))=$A51), """")"),"")</f>
        <v/>
      </c>
      <c r="P51" s="1" t="str">
        <f ca="1">IFERROR(__xludf.DUMMYFUNCTION("IFERROR(FILTER('Tag Library'!$X$14:$X$736, LEFT('Tag Library'!$W$14:$W$736, LEN(P$2))=P$2, RIGHT('Tag Library'!$W$14:$W$736, LEN($A51))=$A51), """")"),"")</f>
        <v/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IFERROR(__xludf.DUMMYFUNCTION("IFERROR(FILTER('Tag Library'!$X$14:$X$736, LEFT('Tag Library'!$W$14:$W$736, LEN(B$2))=B$2, RIGHT('Tag Library'!$W$14:$W$736, LEN($A52))=$A52), """")"),"")</f>
        <v/>
      </c>
      <c r="C52" s="1" t="str">
        <f ca="1">IFERROR(__xludf.DUMMYFUNCTION("IFERROR(FILTER('Tag Library'!$X$14:$X$736, LEFT('Tag Library'!$W$14:$W$736, LEN(C$2))=C$2, RIGHT('Tag Library'!$W$14:$W$736, LEN($A52))=$A52), """")"),"")</f>
        <v/>
      </c>
      <c r="D52" s="1" t="str">
        <f ca="1">IFERROR(__xludf.DUMMYFUNCTION("IFERROR(FILTER('Tag Library'!$X$14:$X$736, LEFT('Tag Library'!$W$14:$W$736, LEN(D$2))=D$2, RIGHT('Tag Library'!$W$14:$W$736, LEN($A52))=$A52), """")"),"")</f>
        <v/>
      </c>
      <c r="E52" s="1" t="str">
        <f ca="1">IFERROR(__xludf.DUMMYFUNCTION("IFERROR(FILTER('Tag Library'!$X$14:$X$736, LEFT('Tag Library'!$W$14:$W$736, LEN(E$2))=E$2, RIGHT('Tag Library'!$W$14:$W$736, LEN($A52))=$A52), """")"),"")</f>
        <v/>
      </c>
      <c r="F52" s="1" t="str">
        <f ca="1">IFERROR(__xludf.DUMMYFUNCTION("IFERROR(FILTER('Tag Library'!$X$14:$X$736, LEFT('Tag Library'!$W$14:$W$736, LEN(F$2))=F$2, RIGHT('Tag Library'!$W$14:$W$736, LEN($A52))=$A52), """")"),"")</f>
        <v/>
      </c>
      <c r="G52" s="1" t="str">
        <f ca="1">IFERROR(__xludf.DUMMYFUNCTION("IFERROR(FILTER('Tag Library'!$X$14:$X$736, LEFT('Tag Library'!$W$14:$W$736, LEN(G$2))=G$2, RIGHT('Tag Library'!$W$14:$W$736, LEN($A52))=$A52), """")"),"")</f>
        <v/>
      </c>
      <c r="H52" s="1" t="str">
        <f ca="1">IFERROR(__xludf.DUMMYFUNCTION("IFERROR(FILTER('Tag Library'!$X$14:$X$736, LEFT('Tag Library'!$W$14:$W$736, LEN(H$2))=H$2, RIGHT('Tag Library'!$W$14:$W$736, LEN($A52))=$A52), """")"),"")</f>
        <v/>
      </c>
      <c r="I52" s="1" t="str">
        <f ca="1">IFERROR(__xludf.DUMMYFUNCTION("IFERROR(FILTER('Tag Library'!$X$14:$X$736, LEFT('Tag Library'!$W$14:$W$736, LEN(I$2))=I$2, RIGHT('Tag Library'!$W$14:$W$736, LEN($A52))=$A52), """")"),"")</f>
        <v/>
      </c>
      <c r="J52" s="1" t="str">
        <f ca="1">IFERROR(__xludf.DUMMYFUNCTION("IFERROR(FILTER('Tag Library'!$X$14:$X$736, LEFT('Tag Library'!$W$14:$W$736, LEN(J$2))=J$2, RIGHT('Tag Library'!$W$14:$W$736, LEN($A52))=$A52), """")"),"")</f>
        <v/>
      </c>
      <c r="K52" s="1" t="str">
        <f ca="1">IFERROR(__xludf.DUMMYFUNCTION("IFERROR(FILTER('Tag Library'!$X$14:$X$736, LEFT('Tag Library'!$W$14:$W$736, LEN(K$2))=K$2, RIGHT('Tag Library'!$W$14:$W$736, LEN($A52))=$A52), """")"),"")</f>
        <v/>
      </c>
      <c r="L52" s="1" t="str">
        <f ca="1">IFERROR(__xludf.DUMMYFUNCTION("IFERROR(FILTER('Tag Library'!$X$14:$X$736, LEFT('Tag Library'!$W$14:$W$736, LEN(L$2))=L$2, RIGHT('Tag Library'!$W$14:$W$736, LEN($A52))=$A52), """")"),"")</f>
        <v/>
      </c>
      <c r="M52" s="1" t="str">
        <f ca="1">IFERROR(__xludf.DUMMYFUNCTION("IFERROR(FILTER('Tag Library'!$X$14:$X$736, LEFT('Tag Library'!$W$14:$W$736, LEN(M$2))=M$2, RIGHT('Tag Library'!$W$14:$W$736, LEN($A52))=$A52), """")"),"")</f>
        <v/>
      </c>
      <c r="N52" s="1" t="str">
        <f ca="1">IFERROR(__xludf.DUMMYFUNCTION("IFERROR(FILTER('Tag Library'!$X$14:$X$736, LEFT('Tag Library'!$W$14:$W$736, LEN(N$2))=N$2, RIGHT('Tag Library'!$W$14:$W$736, LEN($A52))=$A52), """")"),"")</f>
        <v/>
      </c>
      <c r="O52" s="1" t="str">
        <f ca="1">IFERROR(__xludf.DUMMYFUNCTION("IFERROR(FILTER('Tag Library'!$X$14:$X$736, LEFT('Tag Library'!$W$14:$W$736, LEN(O$2))=O$2, RIGHT('Tag Library'!$W$14:$W$736, LEN($A52))=$A52), """")"),"")</f>
        <v/>
      </c>
      <c r="P52" s="1" t="str">
        <f ca="1">IFERROR(__xludf.DUMMYFUNCTION("IFERROR(FILTER('Tag Library'!$X$14:$X$736, LEFT('Tag Library'!$W$14:$W$736, LEN(P$2))=P$2, RIGHT('Tag Library'!$W$14:$W$736, LEN($A52))=$A52), """")"),"")</f>
        <v/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IFERROR(__xludf.DUMMYFUNCTION("IFERROR(FILTER('Tag Library'!$X$14:$X$736, LEFT('Tag Library'!$W$14:$W$736, LEN(B$2))=B$2, RIGHT('Tag Library'!$W$14:$W$736, LEN($A53))=$A53), """")"),"")</f>
        <v/>
      </c>
      <c r="C53" s="1" t="str">
        <f ca="1">IFERROR(__xludf.DUMMYFUNCTION("IFERROR(FILTER('Tag Library'!$X$14:$X$736, LEFT('Tag Library'!$W$14:$W$736, LEN(C$2))=C$2, RIGHT('Tag Library'!$W$14:$W$736, LEN($A53))=$A53), """")"),"")</f>
        <v/>
      </c>
      <c r="D53" s="1" t="str">
        <f ca="1">IFERROR(__xludf.DUMMYFUNCTION("IFERROR(FILTER('Tag Library'!$X$14:$X$736, LEFT('Tag Library'!$W$14:$W$736, LEN(D$2))=D$2, RIGHT('Tag Library'!$W$14:$W$736, LEN($A53))=$A53), """")"),"")</f>
        <v/>
      </c>
      <c r="E53" s="1" t="str">
        <f ca="1">IFERROR(__xludf.DUMMYFUNCTION("IFERROR(FILTER('Tag Library'!$X$14:$X$736, LEFT('Tag Library'!$W$14:$W$736, LEN(E$2))=E$2, RIGHT('Tag Library'!$W$14:$W$736, LEN($A53))=$A53), """")"),"")</f>
        <v/>
      </c>
      <c r="F53" s="1" t="str">
        <f ca="1">IFERROR(__xludf.DUMMYFUNCTION("IFERROR(FILTER('Tag Library'!$X$14:$X$736, LEFT('Tag Library'!$W$14:$W$736, LEN(F$2))=F$2, RIGHT('Tag Library'!$W$14:$W$736, LEN($A53))=$A53), """")"),"")</f>
        <v/>
      </c>
      <c r="G53" s="1" t="str">
        <f ca="1">IFERROR(__xludf.DUMMYFUNCTION("IFERROR(FILTER('Tag Library'!$X$14:$X$736, LEFT('Tag Library'!$W$14:$W$736, LEN(G$2))=G$2, RIGHT('Tag Library'!$W$14:$W$736, LEN($A53))=$A53), """")"),"")</f>
        <v/>
      </c>
      <c r="H53" s="1" t="str">
        <f ca="1">IFERROR(__xludf.DUMMYFUNCTION("IFERROR(FILTER('Tag Library'!$X$14:$X$736, LEFT('Tag Library'!$W$14:$W$736, LEN(H$2))=H$2, RIGHT('Tag Library'!$W$14:$W$736, LEN($A53))=$A53), """")"),"")</f>
        <v/>
      </c>
      <c r="I53" s="1" t="str">
        <f ca="1">IFERROR(__xludf.DUMMYFUNCTION("IFERROR(FILTER('Tag Library'!$X$14:$X$736, LEFT('Tag Library'!$W$14:$W$736, LEN(I$2))=I$2, RIGHT('Tag Library'!$W$14:$W$736, LEN($A53))=$A53), """")"),"")</f>
        <v/>
      </c>
      <c r="J53" s="1" t="str">
        <f ca="1">IFERROR(__xludf.DUMMYFUNCTION("IFERROR(FILTER('Tag Library'!$X$14:$X$736, LEFT('Tag Library'!$W$14:$W$736, LEN(J$2))=J$2, RIGHT('Tag Library'!$W$14:$W$736, LEN($A53))=$A53), """")"),"")</f>
        <v/>
      </c>
      <c r="K53" s="1" t="str">
        <f ca="1">IFERROR(__xludf.DUMMYFUNCTION("IFERROR(FILTER('Tag Library'!$X$14:$X$736, LEFT('Tag Library'!$W$14:$W$736, LEN(K$2))=K$2, RIGHT('Tag Library'!$W$14:$W$736, LEN($A53))=$A53), """")"),"")</f>
        <v/>
      </c>
      <c r="L53" s="1" t="str">
        <f ca="1">IFERROR(__xludf.DUMMYFUNCTION("IFERROR(FILTER('Tag Library'!$X$14:$X$736, LEFT('Tag Library'!$W$14:$W$736, LEN(L$2))=L$2, RIGHT('Tag Library'!$W$14:$W$736, LEN($A53))=$A53), """")"),"")</f>
        <v/>
      </c>
      <c r="M53" s="1" t="str">
        <f ca="1">IFERROR(__xludf.DUMMYFUNCTION("IFERROR(FILTER('Tag Library'!$X$14:$X$736, LEFT('Tag Library'!$W$14:$W$736, LEN(M$2))=M$2, RIGHT('Tag Library'!$W$14:$W$736, LEN($A53))=$A53), """")"),"")</f>
        <v/>
      </c>
      <c r="N53" s="1" t="str">
        <f ca="1">IFERROR(__xludf.DUMMYFUNCTION("IFERROR(FILTER('Tag Library'!$X$14:$X$736, LEFT('Tag Library'!$W$14:$W$736, LEN(N$2))=N$2, RIGHT('Tag Library'!$W$14:$W$736, LEN($A53))=$A53), """")"),"")</f>
        <v/>
      </c>
      <c r="O53" s="1" t="str">
        <f ca="1">IFERROR(__xludf.DUMMYFUNCTION("IFERROR(FILTER('Tag Library'!$X$14:$X$736, LEFT('Tag Library'!$W$14:$W$736, LEN(O$2))=O$2, RIGHT('Tag Library'!$W$14:$W$736, LEN($A53))=$A53), """")"),"")</f>
        <v/>
      </c>
      <c r="P53" s="1" t="str">
        <f ca="1">IFERROR(__xludf.DUMMYFUNCTION("IFERROR(FILTER('Tag Library'!$X$14:$X$736, LEFT('Tag Library'!$W$14:$W$736, LEN(P$2))=P$2, RIGHT('Tag Library'!$W$14:$W$736, LEN($A53))=$A53), """")"),"")</f>
        <v/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IFERROR(__xludf.DUMMYFUNCTION("IFERROR(FILTER('Tag Library'!$X$14:$X$736, LEFT('Tag Library'!$W$14:$W$736, LEN(B$2))=B$2, RIGHT('Tag Library'!$W$14:$W$736, LEN($A54))=$A54), """")"),"")</f>
        <v/>
      </c>
      <c r="C54" s="1" t="str">
        <f ca="1">IFERROR(__xludf.DUMMYFUNCTION("IFERROR(FILTER('Tag Library'!$X$14:$X$736, LEFT('Tag Library'!$W$14:$W$736, LEN(C$2))=C$2, RIGHT('Tag Library'!$W$14:$W$736, LEN($A54))=$A54), """")"),"")</f>
        <v/>
      </c>
      <c r="D54" s="1" t="str">
        <f ca="1">IFERROR(__xludf.DUMMYFUNCTION("IFERROR(FILTER('Tag Library'!$X$14:$X$736, LEFT('Tag Library'!$W$14:$W$736, LEN(D$2))=D$2, RIGHT('Tag Library'!$W$14:$W$736, LEN($A54))=$A54), """")"),"")</f>
        <v/>
      </c>
      <c r="E54" s="1" t="str">
        <f ca="1">IFERROR(__xludf.DUMMYFUNCTION("IFERROR(FILTER('Tag Library'!$X$14:$X$736, LEFT('Tag Library'!$W$14:$W$736, LEN(E$2))=E$2, RIGHT('Tag Library'!$W$14:$W$736, LEN($A54))=$A54), """")"),"")</f>
        <v/>
      </c>
      <c r="F54" s="1" t="str">
        <f ca="1">IFERROR(__xludf.DUMMYFUNCTION("IFERROR(FILTER('Tag Library'!$X$14:$X$736, LEFT('Tag Library'!$W$14:$W$736, LEN(F$2))=F$2, RIGHT('Tag Library'!$W$14:$W$736, LEN($A54))=$A54), """")"),"")</f>
        <v/>
      </c>
      <c r="G54" s="1" t="str">
        <f ca="1">IFERROR(__xludf.DUMMYFUNCTION("IFERROR(FILTER('Tag Library'!$X$14:$X$736, LEFT('Tag Library'!$W$14:$W$736, LEN(G$2))=G$2, RIGHT('Tag Library'!$W$14:$W$736, LEN($A54))=$A54), """")"),"")</f>
        <v/>
      </c>
      <c r="H54" s="1" t="str">
        <f ca="1">IFERROR(__xludf.DUMMYFUNCTION("IFERROR(FILTER('Tag Library'!$X$14:$X$736, LEFT('Tag Library'!$W$14:$W$736, LEN(H$2))=H$2, RIGHT('Tag Library'!$W$14:$W$736, LEN($A54))=$A54), """")"),"")</f>
        <v/>
      </c>
      <c r="I54" s="1" t="str">
        <f ca="1">IFERROR(__xludf.DUMMYFUNCTION("IFERROR(FILTER('Tag Library'!$X$14:$X$736, LEFT('Tag Library'!$W$14:$W$736, LEN(I$2))=I$2, RIGHT('Tag Library'!$W$14:$W$736, LEN($A54))=$A54), """")"),"")</f>
        <v/>
      </c>
      <c r="J54" s="1" t="str">
        <f ca="1">IFERROR(__xludf.DUMMYFUNCTION("IFERROR(FILTER('Tag Library'!$X$14:$X$736, LEFT('Tag Library'!$W$14:$W$736, LEN(J$2))=J$2, RIGHT('Tag Library'!$W$14:$W$736, LEN($A54))=$A54), """")"),"")</f>
        <v/>
      </c>
      <c r="K54" s="1" t="str">
        <f ca="1">IFERROR(__xludf.DUMMYFUNCTION("IFERROR(FILTER('Tag Library'!$X$14:$X$736, LEFT('Tag Library'!$W$14:$W$736, LEN(K$2))=K$2, RIGHT('Tag Library'!$W$14:$W$736, LEN($A54))=$A54), """")"),"")</f>
        <v/>
      </c>
      <c r="L54" s="1" t="str">
        <f ca="1">IFERROR(__xludf.DUMMYFUNCTION("IFERROR(FILTER('Tag Library'!$X$14:$X$736, LEFT('Tag Library'!$W$14:$W$736, LEN(L$2))=L$2, RIGHT('Tag Library'!$W$14:$W$736, LEN($A54))=$A54), """")"),"")</f>
        <v/>
      </c>
      <c r="M54" s="1" t="str">
        <f ca="1">IFERROR(__xludf.DUMMYFUNCTION("IFERROR(FILTER('Tag Library'!$X$14:$X$736, LEFT('Tag Library'!$W$14:$W$736, LEN(M$2))=M$2, RIGHT('Tag Library'!$W$14:$W$736, LEN($A54))=$A54), """")"),"")</f>
        <v/>
      </c>
      <c r="N54" s="1" t="str">
        <f ca="1">IFERROR(__xludf.DUMMYFUNCTION("IFERROR(FILTER('Tag Library'!$X$14:$X$736, LEFT('Tag Library'!$W$14:$W$736, LEN(N$2))=N$2, RIGHT('Tag Library'!$W$14:$W$736, LEN($A54))=$A54), """")"),"")</f>
        <v/>
      </c>
      <c r="O54" s="1" t="str">
        <f ca="1">IFERROR(__xludf.DUMMYFUNCTION("IFERROR(FILTER('Tag Library'!$X$14:$X$736, LEFT('Tag Library'!$W$14:$W$736, LEN(O$2))=O$2, RIGHT('Tag Library'!$W$14:$W$736, LEN($A54))=$A54), """")"),"")</f>
        <v/>
      </c>
      <c r="P54" s="1" t="str">
        <f ca="1">IFERROR(__xludf.DUMMYFUNCTION("IFERROR(FILTER('Tag Library'!$X$14:$X$736, LEFT('Tag Library'!$W$14:$W$736, LEN(P$2))=P$2, RIGHT('Tag Library'!$W$14:$W$736, LEN($A54))=$A54), """")"),"")</f>
        <v/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IFERROR(__xludf.DUMMYFUNCTION("IFERROR(FILTER('Tag Library'!$X$14:$X$736, LEFT('Tag Library'!$W$14:$W$736, LEN(B$2))=B$2, RIGHT('Tag Library'!$W$14:$W$736, LEN($A55))=$A55), """")"),"")</f>
        <v/>
      </c>
      <c r="C55" s="1" t="str">
        <f ca="1">IFERROR(__xludf.DUMMYFUNCTION("IFERROR(FILTER('Tag Library'!$X$14:$X$736, LEFT('Tag Library'!$W$14:$W$736, LEN(C$2))=C$2, RIGHT('Tag Library'!$W$14:$W$736, LEN($A55))=$A55), """")"),"")</f>
        <v/>
      </c>
      <c r="D55" s="1" t="str">
        <f ca="1">IFERROR(__xludf.DUMMYFUNCTION("IFERROR(FILTER('Tag Library'!$X$14:$X$736, LEFT('Tag Library'!$W$14:$W$736, LEN(D$2))=D$2, RIGHT('Tag Library'!$W$14:$W$736, LEN($A55))=$A55), """")"),"")</f>
        <v/>
      </c>
      <c r="E55" s="1" t="str">
        <f ca="1">IFERROR(__xludf.DUMMYFUNCTION("IFERROR(FILTER('Tag Library'!$X$14:$X$736, LEFT('Tag Library'!$W$14:$W$736, LEN(E$2))=E$2, RIGHT('Tag Library'!$W$14:$W$736, LEN($A55))=$A55), """")"),"")</f>
        <v/>
      </c>
      <c r="F55" s="1" t="str">
        <f ca="1">IFERROR(__xludf.DUMMYFUNCTION("IFERROR(FILTER('Tag Library'!$X$14:$X$736, LEFT('Tag Library'!$W$14:$W$736, LEN(F$2))=F$2, RIGHT('Tag Library'!$W$14:$W$736, LEN($A55))=$A55), """")"),"")</f>
        <v/>
      </c>
      <c r="G55" s="1" t="str">
        <f ca="1">IFERROR(__xludf.DUMMYFUNCTION("IFERROR(FILTER('Tag Library'!$X$14:$X$736, LEFT('Tag Library'!$W$14:$W$736, LEN(G$2))=G$2, RIGHT('Tag Library'!$W$14:$W$736, LEN($A55))=$A55), """")"),"")</f>
        <v/>
      </c>
      <c r="H55" s="1" t="str">
        <f ca="1">IFERROR(__xludf.DUMMYFUNCTION("IFERROR(FILTER('Tag Library'!$X$14:$X$736, LEFT('Tag Library'!$W$14:$W$736, LEN(H$2))=H$2, RIGHT('Tag Library'!$W$14:$W$736, LEN($A55))=$A55), """")"),"")</f>
        <v/>
      </c>
      <c r="I55" s="1" t="str">
        <f ca="1">IFERROR(__xludf.DUMMYFUNCTION("IFERROR(FILTER('Tag Library'!$X$14:$X$736, LEFT('Tag Library'!$W$14:$W$736, LEN(I$2))=I$2, RIGHT('Tag Library'!$W$14:$W$736, LEN($A55))=$A55), """")"),"")</f>
        <v/>
      </c>
      <c r="J55" s="1" t="str">
        <f ca="1">IFERROR(__xludf.DUMMYFUNCTION("IFERROR(FILTER('Tag Library'!$X$14:$X$736, LEFT('Tag Library'!$W$14:$W$736, LEN(J$2))=J$2, RIGHT('Tag Library'!$W$14:$W$736, LEN($A55))=$A55), """")"),"")</f>
        <v/>
      </c>
      <c r="K55" s="1" t="str">
        <f ca="1">IFERROR(__xludf.DUMMYFUNCTION("IFERROR(FILTER('Tag Library'!$X$14:$X$736, LEFT('Tag Library'!$W$14:$W$736, LEN(K$2))=K$2, RIGHT('Tag Library'!$W$14:$W$736, LEN($A55))=$A55), """")"),"")</f>
        <v/>
      </c>
      <c r="L55" s="1" t="str">
        <f ca="1">IFERROR(__xludf.DUMMYFUNCTION("IFERROR(FILTER('Tag Library'!$X$14:$X$736, LEFT('Tag Library'!$W$14:$W$736, LEN(L$2))=L$2, RIGHT('Tag Library'!$W$14:$W$736, LEN($A55))=$A55), """")"),"")</f>
        <v/>
      </c>
      <c r="M55" s="1" t="str">
        <f ca="1">IFERROR(__xludf.DUMMYFUNCTION("IFERROR(FILTER('Tag Library'!$X$14:$X$736, LEFT('Tag Library'!$W$14:$W$736, LEN(M$2))=M$2, RIGHT('Tag Library'!$W$14:$W$736, LEN($A55))=$A55), """")"),"")</f>
        <v/>
      </c>
      <c r="N55" s="1" t="str">
        <f ca="1">IFERROR(__xludf.DUMMYFUNCTION("IFERROR(FILTER('Tag Library'!$X$14:$X$736, LEFT('Tag Library'!$W$14:$W$736, LEN(N$2))=N$2, RIGHT('Tag Library'!$W$14:$W$736, LEN($A55))=$A55), """")"),"")</f>
        <v/>
      </c>
      <c r="O55" s="1" t="str">
        <f ca="1">IFERROR(__xludf.DUMMYFUNCTION("IFERROR(FILTER('Tag Library'!$X$14:$X$736, LEFT('Tag Library'!$W$14:$W$736, LEN(O$2))=O$2, RIGHT('Tag Library'!$W$14:$W$736, LEN($A55))=$A55), """")"),"")</f>
        <v/>
      </c>
      <c r="P55" s="1" t="str">
        <f ca="1">IFERROR(__xludf.DUMMYFUNCTION("IFERROR(FILTER('Tag Library'!$X$14:$X$736, LEFT('Tag Library'!$W$14:$W$736, LEN(P$2))=P$2, RIGHT('Tag Library'!$W$14:$W$736, LEN($A55))=$A55), """")"),"")</f>
        <v/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IFERROR(__xludf.DUMMYFUNCTION("IFERROR(FILTER('Tag Library'!$X$14:$X$736, LEFT('Tag Library'!$W$14:$W$736, LEN(B$2))=B$2, RIGHT('Tag Library'!$W$14:$W$736, LEN($A56))=$A56), """")"),"")</f>
        <v/>
      </c>
      <c r="C56" s="1" t="str">
        <f ca="1">IFERROR(__xludf.DUMMYFUNCTION("IFERROR(FILTER('Tag Library'!$X$14:$X$736, LEFT('Tag Library'!$W$14:$W$736, LEN(C$2))=C$2, RIGHT('Tag Library'!$W$14:$W$736, LEN($A56))=$A56), """")"),"")</f>
        <v/>
      </c>
      <c r="D56" s="1" t="str">
        <f ca="1">IFERROR(__xludf.DUMMYFUNCTION("IFERROR(FILTER('Tag Library'!$X$14:$X$736, LEFT('Tag Library'!$W$14:$W$736, LEN(D$2))=D$2, RIGHT('Tag Library'!$W$14:$W$736, LEN($A56))=$A56), """")"),"")</f>
        <v/>
      </c>
      <c r="E56" s="1" t="str">
        <f ca="1">IFERROR(__xludf.DUMMYFUNCTION("IFERROR(FILTER('Tag Library'!$X$14:$X$736, LEFT('Tag Library'!$W$14:$W$736, LEN(E$2))=E$2, RIGHT('Tag Library'!$W$14:$W$736, LEN($A56))=$A56), """")"),"")</f>
        <v/>
      </c>
      <c r="F56" s="1" t="str">
        <f ca="1">IFERROR(__xludf.DUMMYFUNCTION("IFERROR(FILTER('Tag Library'!$X$14:$X$736, LEFT('Tag Library'!$W$14:$W$736, LEN(F$2))=F$2, RIGHT('Tag Library'!$W$14:$W$736, LEN($A56))=$A56), """")"),"")</f>
        <v/>
      </c>
      <c r="G56" s="1" t="str">
        <f ca="1">IFERROR(__xludf.DUMMYFUNCTION("IFERROR(FILTER('Tag Library'!$X$14:$X$736, LEFT('Tag Library'!$W$14:$W$736, LEN(G$2))=G$2, RIGHT('Tag Library'!$W$14:$W$736, LEN($A56))=$A56), """")"),"")</f>
        <v/>
      </c>
      <c r="H56" s="1" t="str">
        <f ca="1">IFERROR(__xludf.DUMMYFUNCTION("IFERROR(FILTER('Tag Library'!$X$14:$X$736, LEFT('Tag Library'!$W$14:$W$736, LEN(H$2))=H$2, RIGHT('Tag Library'!$W$14:$W$736, LEN($A56))=$A56), """")"),"")</f>
        <v/>
      </c>
      <c r="I56" s="1" t="str">
        <f ca="1">IFERROR(__xludf.DUMMYFUNCTION("IFERROR(FILTER('Tag Library'!$X$14:$X$736, LEFT('Tag Library'!$W$14:$W$736, LEN(I$2))=I$2, RIGHT('Tag Library'!$W$14:$W$736, LEN($A56))=$A56), """")"),"")</f>
        <v/>
      </c>
      <c r="J56" s="1" t="str">
        <f ca="1">IFERROR(__xludf.DUMMYFUNCTION("IFERROR(FILTER('Tag Library'!$X$14:$X$736, LEFT('Tag Library'!$W$14:$W$736, LEN(J$2))=J$2, RIGHT('Tag Library'!$W$14:$W$736, LEN($A56))=$A56), """")"),"")</f>
        <v/>
      </c>
      <c r="K56" s="1" t="str">
        <f ca="1">IFERROR(__xludf.DUMMYFUNCTION("IFERROR(FILTER('Tag Library'!$X$14:$X$736, LEFT('Tag Library'!$W$14:$W$736, LEN(K$2))=K$2, RIGHT('Tag Library'!$W$14:$W$736, LEN($A56))=$A56), """")"),"")</f>
        <v/>
      </c>
      <c r="L56" s="1" t="str">
        <f ca="1">IFERROR(__xludf.DUMMYFUNCTION("IFERROR(FILTER('Tag Library'!$X$14:$X$736, LEFT('Tag Library'!$W$14:$W$736, LEN(L$2))=L$2, RIGHT('Tag Library'!$W$14:$W$736, LEN($A56))=$A56), """")"),"")</f>
        <v/>
      </c>
      <c r="M56" s="1" t="str">
        <f ca="1">IFERROR(__xludf.DUMMYFUNCTION("IFERROR(FILTER('Tag Library'!$X$14:$X$736, LEFT('Tag Library'!$W$14:$W$736, LEN(M$2))=M$2, RIGHT('Tag Library'!$W$14:$W$736, LEN($A56))=$A56), """")"),"")</f>
        <v/>
      </c>
      <c r="N56" s="1" t="str">
        <f ca="1">IFERROR(__xludf.DUMMYFUNCTION("IFERROR(FILTER('Tag Library'!$X$14:$X$736, LEFT('Tag Library'!$W$14:$W$736, LEN(N$2))=N$2, RIGHT('Tag Library'!$W$14:$W$736, LEN($A56))=$A56), """")"),"")</f>
        <v/>
      </c>
      <c r="O56" s="1" t="str">
        <f ca="1">IFERROR(__xludf.DUMMYFUNCTION("IFERROR(FILTER('Tag Library'!$X$14:$X$736, LEFT('Tag Library'!$W$14:$W$736, LEN(O$2))=O$2, RIGHT('Tag Library'!$W$14:$W$736, LEN($A56))=$A56), """")"),"")</f>
        <v/>
      </c>
      <c r="P56" s="1" t="str">
        <f ca="1">IFERROR(__xludf.DUMMYFUNCTION("IFERROR(FILTER('Tag Library'!$X$14:$X$736, LEFT('Tag Library'!$W$14:$W$736, LEN(P$2))=P$2, RIGHT('Tag Library'!$W$14:$W$736, LEN($A56))=$A56), """")"),"")</f>
        <v/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IFERROR(__xludf.DUMMYFUNCTION("IFERROR(FILTER('Tag Library'!$X$14:$X$736, LEFT('Tag Library'!$W$14:$W$736, LEN(B$2))=B$2, RIGHT('Tag Library'!$W$14:$W$736, LEN($A57))=$A57), """")"),"")</f>
        <v/>
      </c>
      <c r="C57" s="1" t="str">
        <f ca="1">IFERROR(__xludf.DUMMYFUNCTION("IFERROR(FILTER('Tag Library'!$X$14:$X$736, LEFT('Tag Library'!$W$14:$W$736, LEN(C$2))=C$2, RIGHT('Tag Library'!$W$14:$W$736, LEN($A57))=$A57), """")"),"")</f>
        <v/>
      </c>
      <c r="D57" s="1" t="str">
        <f ca="1">IFERROR(__xludf.DUMMYFUNCTION("IFERROR(FILTER('Tag Library'!$X$14:$X$736, LEFT('Tag Library'!$W$14:$W$736, LEN(D$2))=D$2, RIGHT('Tag Library'!$W$14:$W$736, LEN($A57))=$A57), """")"),"")</f>
        <v/>
      </c>
      <c r="E57" s="1" t="str">
        <f ca="1">IFERROR(__xludf.DUMMYFUNCTION("IFERROR(FILTER('Tag Library'!$X$14:$X$736, LEFT('Tag Library'!$W$14:$W$736, LEN(E$2))=E$2, RIGHT('Tag Library'!$W$14:$W$736, LEN($A57))=$A57), """")"),"")</f>
        <v/>
      </c>
      <c r="F57" s="1" t="str">
        <f ca="1">IFERROR(__xludf.DUMMYFUNCTION("IFERROR(FILTER('Tag Library'!$X$14:$X$736, LEFT('Tag Library'!$W$14:$W$736, LEN(F$2))=F$2, RIGHT('Tag Library'!$W$14:$W$736, LEN($A57))=$A57), """")"),"")</f>
        <v/>
      </c>
      <c r="G57" s="1" t="str">
        <f ca="1">IFERROR(__xludf.DUMMYFUNCTION("IFERROR(FILTER('Tag Library'!$X$14:$X$736, LEFT('Tag Library'!$W$14:$W$736, LEN(G$2))=G$2, RIGHT('Tag Library'!$W$14:$W$736, LEN($A57))=$A57), """")"),"")</f>
        <v/>
      </c>
      <c r="H57" s="1" t="str">
        <f ca="1">IFERROR(__xludf.DUMMYFUNCTION("IFERROR(FILTER('Tag Library'!$X$14:$X$736, LEFT('Tag Library'!$W$14:$W$736, LEN(H$2))=H$2, RIGHT('Tag Library'!$W$14:$W$736, LEN($A57))=$A57), """")"),"")</f>
        <v/>
      </c>
      <c r="I57" s="1" t="str">
        <f ca="1">IFERROR(__xludf.DUMMYFUNCTION("IFERROR(FILTER('Tag Library'!$X$14:$X$736, LEFT('Tag Library'!$W$14:$W$736, LEN(I$2))=I$2, RIGHT('Tag Library'!$W$14:$W$736, LEN($A57))=$A57), """")"),"")</f>
        <v/>
      </c>
      <c r="J57" s="1" t="str">
        <f ca="1">IFERROR(__xludf.DUMMYFUNCTION("IFERROR(FILTER('Tag Library'!$X$14:$X$736, LEFT('Tag Library'!$W$14:$W$736, LEN(J$2))=J$2, RIGHT('Tag Library'!$W$14:$W$736, LEN($A57))=$A57), """")"),"")</f>
        <v/>
      </c>
      <c r="K57" s="1" t="str">
        <f ca="1">IFERROR(__xludf.DUMMYFUNCTION("IFERROR(FILTER('Tag Library'!$X$14:$X$736, LEFT('Tag Library'!$W$14:$W$736, LEN(K$2))=K$2, RIGHT('Tag Library'!$W$14:$W$736, LEN($A57))=$A57), """")"),"")</f>
        <v/>
      </c>
      <c r="L57" s="1" t="str">
        <f ca="1">IFERROR(__xludf.DUMMYFUNCTION("IFERROR(FILTER('Tag Library'!$X$14:$X$736, LEFT('Tag Library'!$W$14:$W$736, LEN(L$2))=L$2, RIGHT('Tag Library'!$W$14:$W$736, LEN($A57))=$A57), """")"),"")</f>
        <v/>
      </c>
      <c r="M57" s="1" t="str">
        <f ca="1">IFERROR(__xludf.DUMMYFUNCTION("IFERROR(FILTER('Tag Library'!$X$14:$X$736, LEFT('Tag Library'!$W$14:$W$736, LEN(M$2))=M$2, RIGHT('Tag Library'!$W$14:$W$736, LEN($A57))=$A57), """")"),"")</f>
        <v/>
      </c>
      <c r="N57" s="1" t="str">
        <f ca="1">IFERROR(__xludf.DUMMYFUNCTION("IFERROR(FILTER('Tag Library'!$X$14:$X$736, LEFT('Tag Library'!$W$14:$W$736, LEN(N$2))=N$2, RIGHT('Tag Library'!$W$14:$W$736, LEN($A57))=$A57), """")"),"")</f>
        <v/>
      </c>
      <c r="O57" s="1" t="str">
        <f ca="1">IFERROR(__xludf.DUMMYFUNCTION("IFERROR(FILTER('Tag Library'!$X$14:$X$736, LEFT('Tag Library'!$W$14:$W$736, LEN(O$2))=O$2, RIGHT('Tag Library'!$W$14:$W$736, LEN($A57))=$A57), """")"),"")</f>
        <v/>
      </c>
      <c r="P57" s="1" t="str">
        <f ca="1">IFERROR(__xludf.DUMMYFUNCTION("IFERROR(FILTER('Tag Library'!$X$14:$X$736, LEFT('Tag Library'!$W$14:$W$736, LEN(P$2))=P$2, RIGHT('Tag Library'!$W$14:$W$736, LEN($A57))=$A57), """")"),"")</f>
        <v/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IFERROR(__xludf.DUMMYFUNCTION("IFERROR(FILTER('Tag Library'!$X$14:$X$736, LEFT('Tag Library'!$W$14:$W$736, LEN(B$2))=B$2, RIGHT('Tag Library'!$W$14:$W$736, LEN($A58))=$A58), """")"),"")</f>
        <v/>
      </c>
      <c r="C58" s="1" t="str">
        <f ca="1">IFERROR(__xludf.DUMMYFUNCTION("IFERROR(FILTER('Tag Library'!$X$14:$X$736, LEFT('Tag Library'!$W$14:$W$736, LEN(C$2))=C$2, RIGHT('Tag Library'!$W$14:$W$736, LEN($A58))=$A58), """")"),"")</f>
        <v/>
      </c>
      <c r="D58" s="1" t="str">
        <f ca="1">IFERROR(__xludf.DUMMYFUNCTION("IFERROR(FILTER('Tag Library'!$X$14:$X$736, LEFT('Tag Library'!$W$14:$W$736, LEN(D$2))=D$2, RIGHT('Tag Library'!$W$14:$W$736, LEN($A58))=$A58), """")"),"")</f>
        <v/>
      </c>
      <c r="E58" s="1" t="str">
        <f ca="1">IFERROR(__xludf.DUMMYFUNCTION("IFERROR(FILTER('Tag Library'!$X$14:$X$736, LEFT('Tag Library'!$W$14:$W$736, LEN(E$2))=E$2, RIGHT('Tag Library'!$W$14:$W$736, LEN($A58))=$A58), """")"),"")</f>
        <v/>
      </c>
      <c r="F58" s="1" t="str">
        <f ca="1">IFERROR(__xludf.DUMMYFUNCTION("IFERROR(FILTER('Tag Library'!$X$14:$X$736, LEFT('Tag Library'!$W$14:$W$736, LEN(F$2))=F$2, RIGHT('Tag Library'!$W$14:$W$736, LEN($A58))=$A58), """")"),"")</f>
        <v/>
      </c>
      <c r="G58" s="1" t="str">
        <f ca="1">IFERROR(__xludf.DUMMYFUNCTION("IFERROR(FILTER('Tag Library'!$X$14:$X$736, LEFT('Tag Library'!$W$14:$W$736, LEN(G$2))=G$2, RIGHT('Tag Library'!$W$14:$W$736, LEN($A58))=$A58), """")"),"")</f>
        <v/>
      </c>
      <c r="H58" s="1" t="str">
        <f ca="1">IFERROR(__xludf.DUMMYFUNCTION("IFERROR(FILTER('Tag Library'!$X$14:$X$736, LEFT('Tag Library'!$W$14:$W$736, LEN(H$2))=H$2, RIGHT('Tag Library'!$W$14:$W$736, LEN($A58))=$A58), """")"),"")</f>
        <v/>
      </c>
      <c r="I58" s="1" t="str">
        <f ca="1">IFERROR(__xludf.DUMMYFUNCTION("IFERROR(FILTER('Tag Library'!$X$14:$X$736, LEFT('Tag Library'!$W$14:$W$736, LEN(I$2))=I$2, RIGHT('Tag Library'!$W$14:$W$736, LEN($A58))=$A58), """")"),"")</f>
        <v/>
      </c>
      <c r="J58" s="1" t="str">
        <f ca="1">IFERROR(__xludf.DUMMYFUNCTION("IFERROR(FILTER('Tag Library'!$X$14:$X$736, LEFT('Tag Library'!$W$14:$W$736, LEN(J$2))=J$2, RIGHT('Tag Library'!$W$14:$W$736, LEN($A58))=$A58), """")"),"")</f>
        <v/>
      </c>
      <c r="K58" s="1" t="str">
        <f ca="1">IFERROR(__xludf.DUMMYFUNCTION("IFERROR(FILTER('Tag Library'!$X$14:$X$736, LEFT('Tag Library'!$W$14:$W$736, LEN(K$2))=K$2, RIGHT('Tag Library'!$W$14:$W$736, LEN($A58))=$A58), """")"),"")</f>
        <v/>
      </c>
      <c r="L58" s="1" t="str">
        <f ca="1">IFERROR(__xludf.DUMMYFUNCTION("IFERROR(FILTER('Tag Library'!$X$14:$X$736, LEFT('Tag Library'!$W$14:$W$736, LEN(L$2))=L$2, RIGHT('Tag Library'!$W$14:$W$736, LEN($A58))=$A58), """")"),"")</f>
        <v/>
      </c>
      <c r="M58" s="1" t="str">
        <f ca="1">IFERROR(__xludf.DUMMYFUNCTION("IFERROR(FILTER('Tag Library'!$X$14:$X$736, LEFT('Tag Library'!$W$14:$W$736, LEN(M$2))=M$2, RIGHT('Tag Library'!$W$14:$W$736, LEN($A58))=$A58), """")"),"")</f>
        <v/>
      </c>
      <c r="N58" s="1" t="str">
        <f ca="1">IFERROR(__xludf.DUMMYFUNCTION("IFERROR(FILTER('Tag Library'!$X$14:$X$736, LEFT('Tag Library'!$W$14:$W$736, LEN(N$2))=N$2, RIGHT('Tag Library'!$W$14:$W$736, LEN($A58))=$A58), """")"),"")</f>
        <v/>
      </c>
      <c r="O58" s="1" t="str">
        <f ca="1">IFERROR(__xludf.DUMMYFUNCTION("IFERROR(FILTER('Tag Library'!$X$14:$X$736, LEFT('Tag Library'!$W$14:$W$736, LEN(O$2))=O$2, RIGHT('Tag Library'!$W$14:$W$736, LEN($A58))=$A58), """")"),"")</f>
        <v/>
      </c>
      <c r="P58" s="1" t="str">
        <f ca="1">IFERROR(__xludf.DUMMYFUNCTION("IFERROR(FILTER('Tag Library'!$X$14:$X$736, LEFT('Tag Library'!$W$14:$W$736, LEN(P$2))=P$2, RIGHT('Tag Library'!$W$14:$W$736, LEN($A58))=$A58), """")"),"")</f>
        <v/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IFERROR(__xludf.DUMMYFUNCTION("IFERROR(FILTER('Tag Library'!$X$14:$X$736, LEFT('Tag Library'!$W$14:$W$736, LEN(B$2))=B$2, RIGHT('Tag Library'!$W$14:$W$736, LEN($A59))=$A59), """")"),"")</f>
        <v/>
      </c>
      <c r="C59" s="1" t="str">
        <f ca="1">IFERROR(__xludf.DUMMYFUNCTION("IFERROR(FILTER('Tag Library'!$X$14:$X$736, LEFT('Tag Library'!$W$14:$W$736, LEN(C$2))=C$2, RIGHT('Tag Library'!$W$14:$W$736, LEN($A59))=$A59), """")"),"")</f>
        <v/>
      </c>
      <c r="D59" s="1" t="str">
        <f ca="1">IFERROR(__xludf.DUMMYFUNCTION("IFERROR(FILTER('Tag Library'!$X$14:$X$736, LEFT('Tag Library'!$W$14:$W$736, LEN(D$2))=D$2, RIGHT('Tag Library'!$W$14:$W$736, LEN($A59))=$A59), """")"),"")</f>
        <v/>
      </c>
      <c r="E59" s="1" t="str">
        <f ca="1">IFERROR(__xludf.DUMMYFUNCTION("IFERROR(FILTER('Tag Library'!$X$14:$X$736, LEFT('Tag Library'!$W$14:$W$736, LEN(E$2))=E$2, RIGHT('Tag Library'!$W$14:$W$736, LEN($A59))=$A59), """")"),"")</f>
        <v/>
      </c>
      <c r="F59" s="1" t="str">
        <f ca="1">IFERROR(__xludf.DUMMYFUNCTION("IFERROR(FILTER('Tag Library'!$X$14:$X$736, LEFT('Tag Library'!$W$14:$W$736, LEN(F$2))=F$2, RIGHT('Tag Library'!$W$14:$W$736, LEN($A59))=$A59), """")"),"")</f>
        <v/>
      </c>
      <c r="G59" s="1" t="str">
        <f ca="1">IFERROR(__xludf.DUMMYFUNCTION("IFERROR(FILTER('Tag Library'!$X$14:$X$736, LEFT('Tag Library'!$W$14:$W$736, LEN(G$2))=G$2, RIGHT('Tag Library'!$W$14:$W$736, LEN($A59))=$A59), """")"),"")</f>
        <v/>
      </c>
      <c r="H59" s="1" t="str">
        <f ca="1">IFERROR(__xludf.DUMMYFUNCTION("IFERROR(FILTER('Tag Library'!$X$14:$X$736, LEFT('Tag Library'!$W$14:$W$736, LEN(H$2))=H$2, RIGHT('Tag Library'!$W$14:$W$736, LEN($A59))=$A59), """")"),"")</f>
        <v/>
      </c>
      <c r="I59" s="1" t="str">
        <f ca="1">IFERROR(__xludf.DUMMYFUNCTION("IFERROR(FILTER('Tag Library'!$X$14:$X$736, LEFT('Tag Library'!$W$14:$W$736, LEN(I$2))=I$2, RIGHT('Tag Library'!$W$14:$W$736, LEN($A59))=$A59), """")"),"")</f>
        <v/>
      </c>
      <c r="J59" s="1" t="str">
        <f ca="1">IFERROR(__xludf.DUMMYFUNCTION("IFERROR(FILTER('Tag Library'!$X$14:$X$736, LEFT('Tag Library'!$W$14:$W$736, LEN(J$2))=J$2, RIGHT('Tag Library'!$W$14:$W$736, LEN($A59))=$A59), """")"),"")</f>
        <v/>
      </c>
      <c r="K59" s="1" t="str">
        <f ca="1">IFERROR(__xludf.DUMMYFUNCTION("IFERROR(FILTER('Tag Library'!$X$14:$X$736, LEFT('Tag Library'!$W$14:$W$736, LEN(K$2))=K$2, RIGHT('Tag Library'!$W$14:$W$736, LEN($A59))=$A59), """")"),"")</f>
        <v/>
      </c>
      <c r="L59" s="1" t="str">
        <f ca="1">IFERROR(__xludf.DUMMYFUNCTION("IFERROR(FILTER('Tag Library'!$X$14:$X$736, LEFT('Tag Library'!$W$14:$W$736, LEN(L$2))=L$2, RIGHT('Tag Library'!$W$14:$W$736, LEN($A59))=$A59), """")"),"")</f>
        <v/>
      </c>
      <c r="M59" s="1" t="str">
        <f ca="1">IFERROR(__xludf.DUMMYFUNCTION("IFERROR(FILTER('Tag Library'!$X$14:$X$736, LEFT('Tag Library'!$W$14:$W$736, LEN(M$2))=M$2, RIGHT('Tag Library'!$W$14:$W$736, LEN($A59))=$A59), """")"),"")</f>
        <v/>
      </c>
      <c r="N59" s="1" t="str">
        <f ca="1">IFERROR(__xludf.DUMMYFUNCTION("IFERROR(FILTER('Tag Library'!$X$14:$X$736, LEFT('Tag Library'!$W$14:$W$736, LEN(N$2))=N$2, RIGHT('Tag Library'!$W$14:$W$736, LEN($A59))=$A59), """")"),"")</f>
        <v/>
      </c>
      <c r="O59" s="1" t="str">
        <f ca="1">IFERROR(__xludf.DUMMYFUNCTION("IFERROR(FILTER('Tag Library'!$X$14:$X$736, LEFT('Tag Library'!$W$14:$W$736, LEN(O$2))=O$2, RIGHT('Tag Library'!$W$14:$W$736, LEN($A59))=$A59), """")"),"")</f>
        <v/>
      </c>
      <c r="P59" s="1" t="str">
        <f ca="1">IFERROR(__xludf.DUMMYFUNCTION("IFERROR(FILTER('Tag Library'!$X$14:$X$736, LEFT('Tag Library'!$W$14:$W$736, LEN(P$2))=P$2, RIGHT('Tag Library'!$W$14:$W$736, LEN($A59))=$A59), """")"),"")</f>
        <v/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IFERROR(__xludf.DUMMYFUNCTION("IFERROR(FILTER('Tag Library'!$X$14:$X$736, LEFT('Tag Library'!$W$14:$W$736, LEN(B$2))=B$2, RIGHT('Tag Library'!$W$14:$W$736, LEN($A60))=$A60), """")"),"")</f>
        <v/>
      </c>
      <c r="C60" s="1" t="str">
        <f ca="1">IFERROR(__xludf.DUMMYFUNCTION("IFERROR(FILTER('Tag Library'!$X$14:$X$736, LEFT('Tag Library'!$W$14:$W$736, LEN(C$2))=C$2, RIGHT('Tag Library'!$W$14:$W$736, LEN($A60))=$A60), """")"),"")</f>
        <v/>
      </c>
      <c r="D60" s="1" t="str">
        <f ca="1">IFERROR(__xludf.DUMMYFUNCTION("IFERROR(FILTER('Tag Library'!$X$14:$X$736, LEFT('Tag Library'!$W$14:$W$736, LEN(D$2))=D$2, RIGHT('Tag Library'!$W$14:$W$736, LEN($A60))=$A60), """")"),"")</f>
        <v/>
      </c>
      <c r="E60" s="1" t="str">
        <f ca="1">IFERROR(__xludf.DUMMYFUNCTION("IFERROR(FILTER('Tag Library'!$X$14:$X$736, LEFT('Tag Library'!$W$14:$W$736, LEN(E$2))=E$2, RIGHT('Tag Library'!$W$14:$W$736, LEN($A60))=$A60), """")"),"")</f>
        <v/>
      </c>
      <c r="F60" s="1" t="str">
        <f ca="1">IFERROR(__xludf.DUMMYFUNCTION("IFERROR(FILTER('Tag Library'!$X$14:$X$736, LEFT('Tag Library'!$W$14:$W$736, LEN(F$2))=F$2, RIGHT('Tag Library'!$W$14:$W$736, LEN($A60))=$A60), """")"),"")</f>
        <v/>
      </c>
      <c r="G60" s="1" t="str">
        <f ca="1">IFERROR(__xludf.DUMMYFUNCTION("IFERROR(FILTER('Tag Library'!$X$14:$X$736, LEFT('Tag Library'!$W$14:$W$736, LEN(G$2))=G$2, RIGHT('Tag Library'!$W$14:$W$736, LEN($A60))=$A60), """")"),"")</f>
        <v/>
      </c>
      <c r="H60" s="1" t="str">
        <f ca="1">IFERROR(__xludf.DUMMYFUNCTION("IFERROR(FILTER('Tag Library'!$X$14:$X$736, LEFT('Tag Library'!$W$14:$W$736, LEN(H$2))=H$2, RIGHT('Tag Library'!$W$14:$W$736, LEN($A60))=$A60), """")"),"")</f>
        <v/>
      </c>
      <c r="I60" s="1" t="str">
        <f ca="1">IFERROR(__xludf.DUMMYFUNCTION("IFERROR(FILTER('Tag Library'!$X$14:$X$736, LEFT('Tag Library'!$W$14:$W$736, LEN(I$2))=I$2, RIGHT('Tag Library'!$W$14:$W$736, LEN($A60))=$A60), """")"),"")</f>
        <v/>
      </c>
      <c r="J60" s="1" t="str">
        <f ca="1">IFERROR(__xludf.DUMMYFUNCTION("IFERROR(FILTER('Tag Library'!$X$14:$X$736, LEFT('Tag Library'!$W$14:$W$736, LEN(J$2))=J$2, RIGHT('Tag Library'!$W$14:$W$736, LEN($A60))=$A60), """")"),"")</f>
        <v/>
      </c>
      <c r="K60" s="1" t="str">
        <f ca="1">IFERROR(__xludf.DUMMYFUNCTION("IFERROR(FILTER('Tag Library'!$X$14:$X$736, LEFT('Tag Library'!$W$14:$W$736, LEN(K$2))=K$2, RIGHT('Tag Library'!$W$14:$W$736, LEN($A60))=$A60), """")"),"")</f>
        <v/>
      </c>
      <c r="L60" s="1" t="str">
        <f ca="1">IFERROR(__xludf.DUMMYFUNCTION("IFERROR(FILTER('Tag Library'!$X$14:$X$736, LEFT('Tag Library'!$W$14:$W$736, LEN(L$2))=L$2, RIGHT('Tag Library'!$W$14:$W$736, LEN($A60))=$A60), """")"),"")</f>
        <v/>
      </c>
      <c r="M60" s="1" t="str">
        <f ca="1">IFERROR(__xludf.DUMMYFUNCTION("IFERROR(FILTER('Tag Library'!$X$14:$X$736, LEFT('Tag Library'!$W$14:$W$736, LEN(M$2))=M$2, RIGHT('Tag Library'!$W$14:$W$736, LEN($A60))=$A60), """")"),"")</f>
        <v/>
      </c>
      <c r="N60" s="1" t="str">
        <f ca="1">IFERROR(__xludf.DUMMYFUNCTION("IFERROR(FILTER('Tag Library'!$X$14:$X$736, LEFT('Tag Library'!$W$14:$W$736, LEN(N$2))=N$2, RIGHT('Tag Library'!$W$14:$W$736, LEN($A60))=$A60), """")"),"")</f>
        <v/>
      </c>
      <c r="O60" s="1" t="str">
        <f ca="1">IFERROR(__xludf.DUMMYFUNCTION("IFERROR(FILTER('Tag Library'!$X$14:$X$736, LEFT('Tag Library'!$W$14:$W$736, LEN(O$2))=O$2, RIGHT('Tag Library'!$W$14:$W$736, LEN($A60))=$A60), """")"),"")</f>
        <v/>
      </c>
      <c r="P60" s="1" t="str">
        <f ca="1">IFERROR(__xludf.DUMMYFUNCTION("IFERROR(FILTER('Tag Library'!$X$14:$X$736, LEFT('Tag Library'!$W$14:$W$736, LEN(P$2))=P$2, RIGHT('Tag Library'!$W$14:$W$736, LEN($A60))=$A60), """")"),"")</f>
        <v/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IFERROR(__xludf.DUMMYFUNCTION("IFERROR(FILTER('Tag Library'!$X$14:$X$736, LEFT('Tag Library'!$W$14:$W$736, LEN(B$2))=B$2, RIGHT('Tag Library'!$W$14:$W$736, LEN($A61))=$A61), """")"),"")</f>
        <v/>
      </c>
      <c r="C61" s="1" t="str">
        <f ca="1">IFERROR(__xludf.DUMMYFUNCTION("IFERROR(FILTER('Tag Library'!$X$14:$X$736, LEFT('Tag Library'!$W$14:$W$736, LEN(C$2))=C$2, RIGHT('Tag Library'!$W$14:$W$736, LEN($A61))=$A61), """")"),"")</f>
        <v/>
      </c>
      <c r="D61" s="1" t="str">
        <f ca="1">IFERROR(__xludf.DUMMYFUNCTION("IFERROR(FILTER('Tag Library'!$X$14:$X$736, LEFT('Tag Library'!$W$14:$W$736, LEN(D$2))=D$2, RIGHT('Tag Library'!$W$14:$W$736, LEN($A61))=$A61), """")"),"")</f>
        <v/>
      </c>
      <c r="E61" s="1" t="str">
        <f ca="1">IFERROR(__xludf.DUMMYFUNCTION("IFERROR(FILTER('Tag Library'!$X$14:$X$736, LEFT('Tag Library'!$W$14:$W$736, LEN(E$2))=E$2, RIGHT('Tag Library'!$W$14:$W$736, LEN($A61))=$A61), """")"),"")</f>
        <v/>
      </c>
      <c r="F61" s="1" t="str">
        <f ca="1">IFERROR(__xludf.DUMMYFUNCTION("IFERROR(FILTER('Tag Library'!$X$14:$X$736, LEFT('Tag Library'!$W$14:$W$736, LEN(F$2))=F$2, RIGHT('Tag Library'!$W$14:$W$736, LEN($A61))=$A61), """")"),"")</f>
        <v/>
      </c>
      <c r="G61" s="1" t="str">
        <f ca="1">IFERROR(__xludf.DUMMYFUNCTION("IFERROR(FILTER('Tag Library'!$X$14:$X$736, LEFT('Tag Library'!$W$14:$W$736, LEN(G$2))=G$2, RIGHT('Tag Library'!$W$14:$W$736, LEN($A61))=$A61), """")"),"")</f>
        <v/>
      </c>
      <c r="H61" s="1" t="str">
        <f ca="1">IFERROR(__xludf.DUMMYFUNCTION("IFERROR(FILTER('Tag Library'!$X$14:$X$736, LEFT('Tag Library'!$W$14:$W$736, LEN(H$2))=H$2, RIGHT('Tag Library'!$W$14:$W$736, LEN($A61))=$A61), """")"),"")</f>
        <v/>
      </c>
      <c r="I61" s="1" t="str">
        <f ca="1">IFERROR(__xludf.DUMMYFUNCTION("IFERROR(FILTER('Tag Library'!$X$14:$X$736, LEFT('Tag Library'!$W$14:$W$736, LEN(I$2))=I$2, RIGHT('Tag Library'!$W$14:$W$736, LEN($A61))=$A61), """")"),"")</f>
        <v/>
      </c>
      <c r="J61" s="1" t="str">
        <f ca="1">IFERROR(__xludf.DUMMYFUNCTION("IFERROR(FILTER('Tag Library'!$X$14:$X$736, LEFT('Tag Library'!$W$14:$W$736, LEN(J$2))=J$2, RIGHT('Tag Library'!$W$14:$W$736, LEN($A61))=$A61), """")"),"")</f>
        <v/>
      </c>
      <c r="K61" s="1" t="str">
        <f ca="1">IFERROR(__xludf.DUMMYFUNCTION("IFERROR(FILTER('Tag Library'!$X$14:$X$736, LEFT('Tag Library'!$W$14:$W$736, LEN(K$2))=K$2, RIGHT('Tag Library'!$W$14:$W$736, LEN($A61))=$A61), """")"),"")</f>
        <v/>
      </c>
      <c r="L61" s="1" t="str">
        <f ca="1">IFERROR(__xludf.DUMMYFUNCTION("IFERROR(FILTER('Tag Library'!$X$14:$X$736, LEFT('Tag Library'!$W$14:$W$736, LEN(L$2))=L$2, RIGHT('Tag Library'!$W$14:$W$736, LEN($A61))=$A61), """")"),"")</f>
        <v/>
      </c>
      <c r="M61" s="1" t="str">
        <f ca="1">IFERROR(__xludf.DUMMYFUNCTION("IFERROR(FILTER('Tag Library'!$X$14:$X$736, LEFT('Tag Library'!$W$14:$W$736, LEN(M$2))=M$2, RIGHT('Tag Library'!$W$14:$W$736, LEN($A61))=$A61), """")"),"")</f>
        <v/>
      </c>
      <c r="N61" s="1" t="str">
        <f ca="1">IFERROR(__xludf.DUMMYFUNCTION("IFERROR(FILTER('Tag Library'!$X$14:$X$736, LEFT('Tag Library'!$W$14:$W$736, LEN(N$2))=N$2, RIGHT('Tag Library'!$W$14:$W$736, LEN($A61))=$A61), """")"),"")</f>
        <v/>
      </c>
      <c r="O61" s="1" t="str">
        <f ca="1">IFERROR(__xludf.DUMMYFUNCTION("IFERROR(FILTER('Tag Library'!$X$14:$X$736, LEFT('Tag Library'!$W$14:$W$736, LEN(O$2))=O$2, RIGHT('Tag Library'!$W$14:$W$736, LEN($A61))=$A61), """")"),"")</f>
        <v/>
      </c>
      <c r="P61" s="1" t="str">
        <f ca="1">IFERROR(__xludf.DUMMYFUNCTION("IFERROR(FILTER('Tag Library'!$X$14:$X$736, LEFT('Tag Library'!$W$14:$W$736, LEN(P$2))=P$2, RIGHT('Tag Library'!$W$14:$W$736, LEN($A61))=$A61), """")"),"")</f>
        <v/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IFERROR(__xludf.DUMMYFUNCTION("IFERROR(FILTER('Tag Library'!$X$14:$X$736, LEFT('Tag Library'!$W$14:$W$736, LEN(B$2))=B$2, RIGHT('Tag Library'!$W$14:$W$736, LEN($A62))=$A62), """")"),"")</f>
        <v/>
      </c>
      <c r="C62" s="1" t="str">
        <f ca="1">IFERROR(__xludf.DUMMYFUNCTION("IFERROR(FILTER('Tag Library'!$X$14:$X$736, LEFT('Tag Library'!$W$14:$W$736, LEN(C$2))=C$2, RIGHT('Tag Library'!$W$14:$W$736, LEN($A62))=$A62), """")"),"")</f>
        <v/>
      </c>
      <c r="D62" s="1" t="str">
        <f ca="1">IFERROR(__xludf.DUMMYFUNCTION("IFERROR(FILTER('Tag Library'!$X$14:$X$736, LEFT('Tag Library'!$W$14:$W$736, LEN(D$2))=D$2, RIGHT('Tag Library'!$W$14:$W$736, LEN($A62))=$A62), """")"),"")</f>
        <v/>
      </c>
      <c r="E62" s="1" t="str">
        <f ca="1">IFERROR(__xludf.DUMMYFUNCTION("IFERROR(FILTER('Tag Library'!$X$14:$X$736, LEFT('Tag Library'!$W$14:$W$736, LEN(E$2))=E$2, RIGHT('Tag Library'!$W$14:$W$736, LEN($A62))=$A62), """")"),"")</f>
        <v/>
      </c>
      <c r="F62" s="1" t="str">
        <f ca="1">IFERROR(__xludf.DUMMYFUNCTION("IFERROR(FILTER('Tag Library'!$X$14:$X$736, LEFT('Tag Library'!$W$14:$W$736, LEN(F$2))=F$2, RIGHT('Tag Library'!$W$14:$W$736, LEN($A62))=$A62), """")"),"")</f>
        <v/>
      </c>
      <c r="G62" s="1" t="str">
        <f ca="1">IFERROR(__xludf.DUMMYFUNCTION("IFERROR(FILTER('Tag Library'!$X$14:$X$736, LEFT('Tag Library'!$W$14:$W$736, LEN(G$2))=G$2, RIGHT('Tag Library'!$W$14:$W$736, LEN($A62))=$A62), """")"),"")</f>
        <v/>
      </c>
      <c r="H62" s="1" t="str">
        <f ca="1">IFERROR(__xludf.DUMMYFUNCTION("IFERROR(FILTER('Tag Library'!$X$14:$X$736, LEFT('Tag Library'!$W$14:$W$736, LEN(H$2))=H$2, RIGHT('Tag Library'!$W$14:$W$736, LEN($A62))=$A62), """")"),"")</f>
        <v/>
      </c>
      <c r="I62" s="1" t="str">
        <f ca="1">IFERROR(__xludf.DUMMYFUNCTION("IFERROR(FILTER('Tag Library'!$X$14:$X$736, LEFT('Tag Library'!$W$14:$W$736, LEN(I$2))=I$2, RIGHT('Tag Library'!$W$14:$W$736, LEN($A62))=$A62), """")"),"")</f>
        <v/>
      </c>
      <c r="J62" s="1" t="str">
        <f ca="1">IFERROR(__xludf.DUMMYFUNCTION("IFERROR(FILTER('Tag Library'!$X$14:$X$736, LEFT('Tag Library'!$W$14:$W$736, LEN(J$2))=J$2, RIGHT('Tag Library'!$W$14:$W$736, LEN($A62))=$A62), """")"),"")</f>
        <v/>
      </c>
      <c r="K62" s="1" t="str">
        <f ca="1">IFERROR(__xludf.DUMMYFUNCTION("IFERROR(FILTER('Tag Library'!$X$14:$X$736, LEFT('Tag Library'!$W$14:$W$736, LEN(K$2))=K$2, RIGHT('Tag Library'!$W$14:$W$736, LEN($A62))=$A62), """")"),"")</f>
        <v/>
      </c>
      <c r="L62" s="1" t="str">
        <f ca="1">IFERROR(__xludf.DUMMYFUNCTION("IFERROR(FILTER('Tag Library'!$X$14:$X$736, LEFT('Tag Library'!$W$14:$W$736, LEN(L$2))=L$2, RIGHT('Tag Library'!$W$14:$W$736, LEN($A62))=$A62), """")"),"")</f>
        <v/>
      </c>
      <c r="M62" s="1" t="str">
        <f ca="1">IFERROR(__xludf.DUMMYFUNCTION("IFERROR(FILTER('Tag Library'!$X$14:$X$736, LEFT('Tag Library'!$W$14:$W$736, LEN(M$2))=M$2, RIGHT('Tag Library'!$W$14:$W$736, LEN($A62))=$A62), """")"),"")</f>
        <v/>
      </c>
      <c r="N62" s="1" t="str">
        <f ca="1">IFERROR(__xludf.DUMMYFUNCTION("IFERROR(FILTER('Tag Library'!$X$14:$X$736, LEFT('Tag Library'!$W$14:$W$736, LEN(N$2))=N$2, RIGHT('Tag Library'!$W$14:$W$736, LEN($A62))=$A62), """")"),"")</f>
        <v/>
      </c>
      <c r="O62" s="1" t="str">
        <f ca="1">IFERROR(__xludf.DUMMYFUNCTION("IFERROR(FILTER('Tag Library'!$X$14:$X$736, LEFT('Tag Library'!$W$14:$W$736, LEN(O$2))=O$2, RIGHT('Tag Library'!$W$14:$W$736, LEN($A62))=$A62), """")"),"")</f>
        <v/>
      </c>
      <c r="P62" s="1" t="str">
        <f ca="1">IFERROR(__xludf.DUMMYFUNCTION("IFERROR(FILTER('Tag Library'!$X$14:$X$736, LEFT('Tag Library'!$W$14:$W$736, LEN(P$2))=P$2, RIGHT('Tag Library'!$W$14:$W$736, LEN($A62))=$A62), """")"),"")</f>
        <v/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IFERROR(__xludf.DUMMYFUNCTION("IFERROR(FILTER('Tag Library'!$X$14:$X$736, LEFT('Tag Library'!$W$14:$W$736, LEN(B$2))=B$2, RIGHT('Tag Library'!$W$14:$W$736, LEN($A63))=$A63), """")"),"")</f>
        <v/>
      </c>
      <c r="C63" s="1" t="str">
        <f ca="1">IFERROR(__xludf.DUMMYFUNCTION("IFERROR(FILTER('Tag Library'!$X$14:$X$736, LEFT('Tag Library'!$W$14:$W$736, LEN(C$2))=C$2, RIGHT('Tag Library'!$W$14:$W$736, LEN($A63))=$A63), """")"),"")</f>
        <v/>
      </c>
      <c r="D63" s="1" t="str">
        <f ca="1">IFERROR(__xludf.DUMMYFUNCTION("IFERROR(FILTER('Tag Library'!$X$14:$X$736, LEFT('Tag Library'!$W$14:$W$736, LEN(D$2))=D$2, RIGHT('Tag Library'!$W$14:$W$736, LEN($A63))=$A63), """")"),"")</f>
        <v/>
      </c>
      <c r="E63" s="1" t="str">
        <f ca="1">IFERROR(__xludf.DUMMYFUNCTION("IFERROR(FILTER('Tag Library'!$X$14:$X$736, LEFT('Tag Library'!$W$14:$W$736, LEN(E$2))=E$2, RIGHT('Tag Library'!$W$14:$W$736, LEN($A63))=$A63), """")"),"")</f>
        <v/>
      </c>
      <c r="F63" s="1" t="str">
        <f ca="1">IFERROR(__xludf.DUMMYFUNCTION("IFERROR(FILTER('Tag Library'!$X$14:$X$736, LEFT('Tag Library'!$W$14:$W$736, LEN(F$2))=F$2, RIGHT('Tag Library'!$W$14:$W$736, LEN($A63))=$A63), """")"),"")</f>
        <v/>
      </c>
      <c r="G63" s="1" t="str">
        <f ca="1">IFERROR(__xludf.DUMMYFUNCTION("IFERROR(FILTER('Tag Library'!$X$14:$X$736, LEFT('Tag Library'!$W$14:$W$736, LEN(G$2))=G$2, RIGHT('Tag Library'!$W$14:$W$736, LEN($A63))=$A63), """")"),"")</f>
        <v/>
      </c>
      <c r="H63" s="1" t="str">
        <f ca="1">IFERROR(__xludf.DUMMYFUNCTION("IFERROR(FILTER('Tag Library'!$X$14:$X$736, LEFT('Tag Library'!$W$14:$W$736, LEN(H$2))=H$2, RIGHT('Tag Library'!$W$14:$W$736, LEN($A63))=$A63), """")"),"")</f>
        <v/>
      </c>
      <c r="I63" s="1" t="str">
        <f ca="1">IFERROR(__xludf.DUMMYFUNCTION("IFERROR(FILTER('Tag Library'!$X$14:$X$736, LEFT('Tag Library'!$W$14:$W$736, LEN(I$2))=I$2, RIGHT('Tag Library'!$W$14:$W$736, LEN($A63))=$A63), """")"),"")</f>
        <v/>
      </c>
      <c r="J63" s="1" t="str">
        <f ca="1">IFERROR(__xludf.DUMMYFUNCTION("IFERROR(FILTER('Tag Library'!$X$14:$X$736, LEFT('Tag Library'!$W$14:$W$736, LEN(J$2))=J$2, RIGHT('Tag Library'!$W$14:$W$736, LEN($A63))=$A63), """")"),"")</f>
        <v/>
      </c>
      <c r="K63" s="1" t="str">
        <f ca="1">IFERROR(__xludf.DUMMYFUNCTION("IFERROR(FILTER('Tag Library'!$X$14:$X$736, LEFT('Tag Library'!$W$14:$W$736, LEN(K$2))=K$2, RIGHT('Tag Library'!$W$14:$W$736, LEN($A63))=$A63), """")"),"")</f>
        <v/>
      </c>
      <c r="L63" s="1" t="str">
        <f ca="1">IFERROR(__xludf.DUMMYFUNCTION("IFERROR(FILTER('Tag Library'!$X$14:$X$736, LEFT('Tag Library'!$W$14:$W$736, LEN(L$2))=L$2, RIGHT('Tag Library'!$W$14:$W$736, LEN($A63))=$A63), """")"),"")</f>
        <v/>
      </c>
      <c r="M63" s="1" t="str">
        <f ca="1">IFERROR(__xludf.DUMMYFUNCTION("IFERROR(FILTER('Tag Library'!$X$14:$X$736, LEFT('Tag Library'!$W$14:$W$736, LEN(M$2))=M$2, RIGHT('Tag Library'!$W$14:$W$736, LEN($A63))=$A63), """")"),"")</f>
        <v/>
      </c>
      <c r="N63" s="1" t="str">
        <f ca="1">IFERROR(__xludf.DUMMYFUNCTION("IFERROR(FILTER('Tag Library'!$X$14:$X$736, LEFT('Tag Library'!$W$14:$W$736, LEN(N$2))=N$2, RIGHT('Tag Library'!$W$14:$W$736, LEN($A63))=$A63), """")"),"")</f>
        <v/>
      </c>
      <c r="O63" s="1" t="str">
        <f ca="1">IFERROR(__xludf.DUMMYFUNCTION("IFERROR(FILTER('Tag Library'!$X$14:$X$736, LEFT('Tag Library'!$W$14:$W$736, LEN(O$2))=O$2, RIGHT('Tag Library'!$W$14:$W$736, LEN($A63))=$A63), """")"),"")</f>
        <v/>
      </c>
      <c r="P63" s="1" t="str">
        <f ca="1">IFERROR(__xludf.DUMMYFUNCTION("IFERROR(FILTER('Tag Library'!$X$14:$X$736, LEFT('Tag Library'!$W$14:$W$736, LEN(P$2))=P$2, RIGHT('Tag Library'!$W$14:$W$736, LEN($A63))=$A63), """")"),"")</f>
        <v/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IFERROR(__xludf.DUMMYFUNCTION("IFERROR(FILTER('Tag Library'!$X$14:$X$736, LEFT('Tag Library'!$W$14:$W$736, LEN(B$2))=B$2, RIGHT('Tag Library'!$W$14:$W$736, LEN($A64))=$A64), """")"),"")</f>
        <v/>
      </c>
      <c r="C64" s="1" t="str">
        <f ca="1">IFERROR(__xludf.DUMMYFUNCTION("IFERROR(FILTER('Tag Library'!$X$14:$X$736, LEFT('Tag Library'!$W$14:$W$736, LEN(C$2))=C$2, RIGHT('Tag Library'!$W$14:$W$736, LEN($A64))=$A64), """")"),"")</f>
        <v/>
      </c>
      <c r="D64" s="1" t="str">
        <f ca="1">IFERROR(__xludf.DUMMYFUNCTION("IFERROR(FILTER('Tag Library'!$X$14:$X$736, LEFT('Tag Library'!$W$14:$W$736, LEN(D$2))=D$2, RIGHT('Tag Library'!$W$14:$W$736, LEN($A64))=$A64), """")"),"")</f>
        <v/>
      </c>
      <c r="E64" s="1" t="str">
        <f ca="1">IFERROR(__xludf.DUMMYFUNCTION("IFERROR(FILTER('Tag Library'!$X$14:$X$736, LEFT('Tag Library'!$W$14:$W$736, LEN(E$2))=E$2, RIGHT('Tag Library'!$W$14:$W$736, LEN($A64))=$A64), """")"),"")</f>
        <v/>
      </c>
      <c r="F64" s="1" t="str">
        <f ca="1">IFERROR(__xludf.DUMMYFUNCTION("IFERROR(FILTER('Tag Library'!$X$14:$X$736, LEFT('Tag Library'!$W$14:$W$736, LEN(F$2))=F$2, RIGHT('Tag Library'!$W$14:$W$736, LEN($A64))=$A64), """")"),"")</f>
        <v/>
      </c>
      <c r="G64" s="1" t="str">
        <f ca="1">IFERROR(__xludf.DUMMYFUNCTION("IFERROR(FILTER('Tag Library'!$X$14:$X$736, LEFT('Tag Library'!$W$14:$W$736, LEN(G$2))=G$2, RIGHT('Tag Library'!$W$14:$W$736, LEN($A64))=$A64), """")"),"")</f>
        <v/>
      </c>
      <c r="H64" s="1" t="str">
        <f ca="1">IFERROR(__xludf.DUMMYFUNCTION("IFERROR(FILTER('Tag Library'!$X$14:$X$736, LEFT('Tag Library'!$W$14:$W$736, LEN(H$2))=H$2, RIGHT('Tag Library'!$W$14:$W$736, LEN($A64))=$A64), """")"),"")</f>
        <v/>
      </c>
      <c r="I64" s="1" t="str">
        <f ca="1">IFERROR(__xludf.DUMMYFUNCTION("IFERROR(FILTER('Tag Library'!$X$14:$X$736, LEFT('Tag Library'!$W$14:$W$736, LEN(I$2))=I$2, RIGHT('Tag Library'!$W$14:$W$736, LEN($A64))=$A64), """")"),"")</f>
        <v/>
      </c>
      <c r="J64" s="1" t="str">
        <f ca="1">IFERROR(__xludf.DUMMYFUNCTION("IFERROR(FILTER('Tag Library'!$X$14:$X$736, LEFT('Tag Library'!$W$14:$W$736, LEN(J$2))=J$2, RIGHT('Tag Library'!$W$14:$W$736, LEN($A64))=$A64), """")"),"")</f>
        <v/>
      </c>
      <c r="K64" s="1" t="str">
        <f ca="1">IFERROR(__xludf.DUMMYFUNCTION("IFERROR(FILTER('Tag Library'!$X$14:$X$736, LEFT('Tag Library'!$W$14:$W$736, LEN(K$2))=K$2, RIGHT('Tag Library'!$W$14:$W$736, LEN($A64))=$A64), """")"),"")</f>
        <v/>
      </c>
      <c r="L64" s="1" t="str">
        <f ca="1">IFERROR(__xludf.DUMMYFUNCTION("IFERROR(FILTER('Tag Library'!$X$14:$X$736, LEFT('Tag Library'!$W$14:$W$736, LEN(L$2))=L$2, RIGHT('Tag Library'!$W$14:$W$736, LEN($A64))=$A64), """")"),"")</f>
        <v/>
      </c>
      <c r="M64" s="1" t="str">
        <f ca="1">IFERROR(__xludf.DUMMYFUNCTION("IFERROR(FILTER('Tag Library'!$X$14:$X$736, LEFT('Tag Library'!$W$14:$W$736, LEN(M$2))=M$2, RIGHT('Tag Library'!$W$14:$W$736, LEN($A64))=$A64), """")"),"")</f>
        <v/>
      </c>
      <c r="N64" s="1" t="str">
        <f ca="1">IFERROR(__xludf.DUMMYFUNCTION("IFERROR(FILTER('Tag Library'!$X$14:$X$736, LEFT('Tag Library'!$W$14:$W$736, LEN(N$2))=N$2, RIGHT('Tag Library'!$W$14:$W$736, LEN($A64))=$A64), """")"),"")</f>
        <v/>
      </c>
      <c r="O64" s="1" t="str">
        <f ca="1">IFERROR(__xludf.DUMMYFUNCTION("IFERROR(FILTER('Tag Library'!$X$14:$X$736, LEFT('Tag Library'!$W$14:$W$736, LEN(O$2))=O$2, RIGHT('Tag Library'!$W$14:$W$736, LEN($A64))=$A64), """")"),"")</f>
        <v/>
      </c>
      <c r="P64" s="1" t="str">
        <f ca="1">IFERROR(__xludf.DUMMYFUNCTION("IFERROR(FILTER('Tag Library'!$X$14:$X$736, LEFT('Tag Library'!$W$14:$W$736, LEN(P$2))=P$2, RIGHT('Tag Library'!$W$14:$W$736, LEN($A64))=$A64), """")"),"")</f>
        <v/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IFERROR(__xludf.DUMMYFUNCTION("IFERROR(FILTER('Tag Library'!$X$14:$X$736, LEFT('Tag Library'!$W$14:$W$736, LEN(B$2))=B$2, RIGHT('Tag Library'!$W$14:$W$736, LEN($A65))=$A65), """")"),"")</f>
        <v/>
      </c>
      <c r="C65" s="1" t="str">
        <f ca="1">IFERROR(__xludf.DUMMYFUNCTION("IFERROR(FILTER('Tag Library'!$X$14:$X$736, LEFT('Tag Library'!$W$14:$W$736, LEN(C$2))=C$2, RIGHT('Tag Library'!$W$14:$W$736, LEN($A65))=$A65), """")"),"")</f>
        <v/>
      </c>
      <c r="D65" s="1" t="str">
        <f ca="1">IFERROR(__xludf.DUMMYFUNCTION("IFERROR(FILTER('Tag Library'!$X$14:$X$736, LEFT('Tag Library'!$W$14:$W$736, LEN(D$2))=D$2, RIGHT('Tag Library'!$W$14:$W$736, LEN($A65))=$A65), """")"),"")</f>
        <v/>
      </c>
      <c r="E65" s="1" t="str">
        <f ca="1">IFERROR(__xludf.DUMMYFUNCTION("IFERROR(FILTER('Tag Library'!$X$14:$X$736, LEFT('Tag Library'!$W$14:$W$736, LEN(E$2))=E$2, RIGHT('Tag Library'!$W$14:$W$736, LEN($A65))=$A65), """")"),"")</f>
        <v/>
      </c>
      <c r="F65" s="1" t="str">
        <f ca="1">IFERROR(__xludf.DUMMYFUNCTION("IFERROR(FILTER('Tag Library'!$X$14:$X$736, LEFT('Tag Library'!$W$14:$W$736, LEN(F$2))=F$2, RIGHT('Tag Library'!$W$14:$W$736, LEN($A65))=$A65), """")"),"")</f>
        <v/>
      </c>
      <c r="G65" s="1" t="str">
        <f ca="1">IFERROR(__xludf.DUMMYFUNCTION("IFERROR(FILTER('Tag Library'!$X$14:$X$736, LEFT('Tag Library'!$W$14:$W$736, LEN(G$2))=G$2, RIGHT('Tag Library'!$W$14:$W$736, LEN($A65))=$A65), """")"),"")</f>
        <v/>
      </c>
      <c r="H65" s="1" t="str">
        <f ca="1">IFERROR(__xludf.DUMMYFUNCTION("IFERROR(FILTER('Tag Library'!$X$14:$X$736, LEFT('Tag Library'!$W$14:$W$736, LEN(H$2))=H$2, RIGHT('Tag Library'!$W$14:$W$736, LEN($A65))=$A65), """")"),"")</f>
        <v/>
      </c>
      <c r="I65" s="1" t="str">
        <f ca="1">IFERROR(__xludf.DUMMYFUNCTION("IFERROR(FILTER('Tag Library'!$X$14:$X$736, LEFT('Tag Library'!$W$14:$W$736, LEN(I$2))=I$2, RIGHT('Tag Library'!$W$14:$W$736, LEN($A65))=$A65), """")"),"")</f>
        <v/>
      </c>
      <c r="J65" s="1" t="str">
        <f ca="1">IFERROR(__xludf.DUMMYFUNCTION("IFERROR(FILTER('Tag Library'!$X$14:$X$736, LEFT('Tag Library'!$W$14:$W$736, LEN(J$2))=J$2, RIGHT('Tag Library'!$W$14:$W$736, LEN($A65))=$A65), """")"),"")</f>
        <v/>
      </c>
      <c r="K65" s="1" t="str">
        <f ca="1">IFERROR(__xludf.DUMMYFUNCTION("IFERROR(FILTER('Tag Library'!$X$14:$X$736, LEFT('Tag Library'!$W$14:$W$736, LEN(K$2))=K$2, RIGHT('Tag Library'!$W$14:$W$736, LEN($A65))=$A65), """")"),"")</f>
        <v/>
      </c>
      <c r="L65" s="1" t="str">
        <f ca="1">IFERROR(__xludf.DUMMYFUNCTION("IFERROR(FILTER('Tag Library'!$X$14:$X$736, LEFT('Tag Library'!$W$14:$W$736, LEN(L$2))=L$2, RIGHT('Tag Library'!$W$14:$W$736, LEN($A65))=$A65), """")"),"")</f>
        <v/>
      </c>
      <c r="M65" s="1" t="str">
        <f ca="1">IFERROR(__xludf.DUMMYFUNCTION("IFERROR(FILTER('Tag Library'!$X$14:$X$736, LEFT('Tag Library'!$W$14:$W$736, LEN(M$2))=M$2, RIGHT('Tag Library'!$W$14:$W$736, LEN($A65))=$A65), """")"),"")</f>
        <v/>
      </c>
      <c r="N65" s="1" t="str">
        <f ca="1">IFERROR(__xludf.DUMMYFUNCTION("IFERROR(FILTER('Tag Library'!$X$14:$X$736, LEFT('Tag Library'!$W$14:$W$736, LEN(N$2))=N$2, RIGHT('Tag Library'!$W$14:$W$736, LEN($A65))=$A65), """")"),"")</f>
        <v/>
      </c>
      <c r="O65" s="1" t="str">
        <f ca="1">IFERROR(__xludf.DUMMYFUNCTION("IFERROR(FILTER('Tag Library'!$X$14:$X$736, LEFT('Tag Library'!$W$14:$W$736, LEN(O$2))=O$2, RIGHT('Tag Library'!$W$14:$W$736, LEN($A65))=$A65), """")"),"")</f>
        <v/>
      </c>
      <c r="P65" s="1" t="str">
        <f ca="1">IFERROR(__xludf.DUMMYFUNCTION("IFERROR(FILTER('Tag Library'!$X$14:$X$736, LEFT('Tag Library'!$W$14:$W$736, LEN(P$2))=P$2, RIGHT('Tag Library'!$W$14:$W$736, LEN($A65))=$A65), """")"),"")</f>
        <v/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IFERROR(__xludf.DUMMYFUNCTION("IFERROR(FILTER('Tag Library'!$X$14:$X$736, LEFT('Tag Library'!$W$14:$W$736, LEN(B$2))=B$2, RIGHT('Tag Library'!$W$14:$W$736, LEN($A66))=$A66), """")"),"")</f>
        <v/>
      </c>
      <c r="C66" s="1" t="str">
        <f ca="1">IFERROR(__xludf.DUMMYFUNCTION("IFERROR(FILTER('Tag Library'!$X$14:$X$736, LEFT('Tag Library'!$W$14:$W$736, LEN(C$2))=C$2, RIGHT('Tag Library'!$W$14:$W$736, LEN($A66))=$A66), """")"),"")</f>
        <v/>
      </c>
      <c r="D66" s="1" t="str">
        <f ca="1">IFERROR(__xludf.DUMMYFUNCTION("IFERROR(FILTER('Tag Library'!$X$14:$X$736, LEFT('Tag Library'!$W$14:$W$736, LEN(D$2))=D$2, RIGHT('Tag Library'!$W$14:$W$736, LEN($A66))=$A66), """")"),"")</f>
        <v/>
      </c>
      <c r="E66" s="1" t="str">
        <f ca="1">IFERROR(__xludf.DUMMYFUNCTION("IFERROR(FILTER('Tag Library'!$X$14:$X$736, LEFT('Tag Library'!$W$14:$W$736, LEN(E$2))=E$2, RIGHT('Tag Library'!$W$14:$W$736, LEN($A66))=$A66), """")"),"")</f>
        <v/>
      </c>
      <c r="F66" s="1" t="str">
        <f ca="1">IFERROR(__xludf.DUMMYFUNCTION("IFERROR(FILTER('Tag Library'!$X$14:$X$736, LEFT('Tag Library'!$W$14:$W$736, LEN(F$2))=F$2, RIGHT('Tag Library'!$W$14:$W$736, LEN($A66))=$A66), """")"),"")</f>
        <v/>
      </c>
      <c r="G66" s="1" t="str">
        <f ca="1">IFERROR(__xludf.DUMMYFUNCTION("IFERROR(FILTER('Tag Library'!$X$14:$X$736, LEFT('Tag Library'!$W$14:$W$736, LEN(G$2))=G$2, RIGHT('Tag Library'!$W$14:$W$736, LEN($A66))=$A66), """")"),"")</f>
        <v/>
      </c>
      <c r="H66" s="1" t="str">
        <f ca="1">IFERROR(__xludf.DUMMYFUNCTION("IFERROR(FILTER('Tag Library'!$X$14:$X$736, LEFT('Tag Library'!$W$14:$W$736, LEN(H$2))=H$2, RIGHT('Tag Library'!$W$14:$W$736, LEN($A66))=$A66), """")"),"")</f>
        <v/>
      </c>
      <c r="I66" s="1" t="str">
        <f ca="1">IFERROR(__xludf.DUMMYFUNCTION("IFERROR(FILTER('Tag Library'!$X$14:$X$736, LEFT('Tag Library'!$W$14:$W$736, LEN(I$2))=I$2, RIGHT('Tag Library'!$W$14:$W$736, LEN($A66))=$A66), """")"),"")</f>
        <v/>
      </c>
      <c r="J66" s="1" t="str">
        <f ca="1">IFERROR(__xludf.DUMMYFUNCTION("IFERROR(FILTER('Tag Library'!$X$14:$X$736, LEFT('Tag Library'!$W$14:$W$736, LEN(J$2))=J$2, RIGHT('Tag Library'!$W$14:$W$736, LEN($A66))=$A66), """")"),"")</f>
        <v/>
      </c>
      <c r="K66" s="1" t="str">
        <f ca="1">IFERROR(__xludf.DUMMYFUNCTION("IFERROR(FILTER('Tag Library'!$X$14:$X$736, LEFT('Tag Library'!$W$14:$W$736, LEN(K$2))=K$2, RIGHT('Tag Library'!$W$14:$W$736, LEN($A66))=$A66), """")"),"")</f>
        <v/>
      </c>
      <c r="L66" s="1" t="str">
        <f ca="1">IFERROR(__xludf.DUMMYFUNCTION("IFERROR(FILTER('Tag Library'!$X$14:$X$736, LEFT('Tag Library'!$W$14:$W$736, LEN(L$2))=L$2, RIGHT('Tag Library'!$W$14:$W$736, LEN($A66))=$A66), """")"),"")</f>
        <v/>
      </c>
      <c r="M66" s="1" t="str">
        <f ca="1">IFERROR(__xludf.DUMMYFUNCTION("IFERROR(FILTER('Tag Library'!$X$14:$X$736, LEFT('Tag Library'!$W$14:$W$736, LEN(M$2))=M$2, RIGHT('Tag Library'!$W$14:$W$736, LEN($A66))=$A66), """")"),"")</f>
        <v/>
      </c>
      <c r="N66" s="1" t="str">
        <f ca="1">IFERROR(__xludf.DUMMYFUNCTION("IFERROR(FILTER('Tag Library'!$X$14:$X$736, LEFT('Tag Library'!$W$14:$W$736, LEN(N$2))=N$2, RIGHT('Tag Library'!$W$14:$W$736, LEN($A66))=$A66), """")"),"")</f>
        <v/>
      </c>
      <c r="O66" s="1" t="str">
        <f ca="1">IFERROR(__xludf.DUMMYFUNCTION("IFERROR(FILTER('Tag Library'!$X$14:$X$736, LEFT('Tag Library'!$W$14:$W$736, LEN(O$2))=O$2, RIGHT('Tag Library'!$W$14:$W$736, LEN($A66))=$A66), """")"),"")</f>
        <v/>
      </c>
      <c r="P66" s="1" t="str">
        <f ca="1">IFERROR(__xludf.DUMMYFUNCTION("IFERROR(FILTER('Tag Library'!$X$14:$X$736, LEFT('Tag Library'!$W$14:$W$736, LEN(P$2))=P$2, RIGHT('Tag Library'!$W$14:$W$736, LEN($A66))=$A66), """")"),"")</f>
        <v/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IFERROR(__xludf.DUMMYFUNCTION("IFERROR(FILTER('Tag Library'!$X$14:$X$736, LEFT('Tag Library'!$W$14:$W$736, LEN(B$2))=B$2, RIGHT('Tag Library'!$W$14:$W$736, LEN($A67))=$A67), """")"),"")</f>
        <v/>
      </c>
      <c r="C67" s="1" t="str">
        <f ca="1">IFERROR(__xludf.DUMMYFUNCTION("IFERROR(FILTER('Tag Library'!$X$14:$X$736, LEFT('Tag Library'!$W$14:$W$736, LEN(C$2))=C$2, RIGHT('Tag Library'!$W$14:$W$736, LEN($A67))=$A67), """")"),"")</f>
        <v/>
      </c>
      <c r="D67" s="1" t="str">
        <f ca="1">IFERROR(__xludf.DUMMYFUNCTION("IFERROR(FILTER('Tag Library'!$X$14:$X$736, LEFT('Tag Library'!$W$14:$W$736, LEN(D$2))=D$2, RIGHT('Tag Library'!$W$14:$W$736, LEN($A67))=$A67), """")"),"")</f>
        <v/>
      </c>
      <c r="E67" s="1" t="str">
        <f ca="1">IFERROR(__xludf.DUMMYFUNCTION("IFERROR(FILTER('Tag Library'!$X$14:$X$736, LEFT('Tag Library'!$W$14:$W$736, LEN(E$2))=E$2, RIGHT('Tag Library'!$W$14:$W$736, LEN($A67))=$A67), """")"),"")</f>
        <v/>
      </c>
      <c r="F67" s="1" t="str">
        <f ca="1">IFERROR(__xludf.DUMMYFUNCTION("IFERROR(FILTER('Tag Library'!$X$14:$X$736, LEFT('Tag Library'!$W$14:$W$736, LEN(F$2))=F$2, RIGHT('Tag Library'!$W$14:$W$736, LEN($A67))=$A67), """")"),"")</f>
        <v/>
      </c>
      <c r="G67" s="1" t="str">
        <f ca="1">IFERROR(__xludf.DUMMYFUNCTION("IFERROR(FILTER('Tag Library'!$X$14:$X$736, LEFT('Tag Library'!$W$14:$W$736, LEN(G$2))=G$2, RIGHT('Tag Library'!$W$14:$W$736, LEN($A67))=$A67), """")"),"")</f>
        <v/>
      </c>
      <c r="H67" s="1" t="str">
        <f ca="1">IFERROR(__xludf.DUMMYFUNCTION("IFERROR(FILTER('Tag Library'!$X$14:$X$736, LEFT('Tag Library'!$W$14:$W$736, LEN(H$2))=H$2, RIGHT('Tag Library'!$W$14:$W$736, LEN($A67))=$A67), """")"),"")</f>
        <v/>
      </c>
      <c r="I67" s="1" t="str">
        <f ca="1">IFERROR(__xludf.DUMMYFUNCTION("IFERROR(FILTER('Tag Library'!$X$14:$X$736, LEFT('Tag Library'!$W$14:$W$736, LEN(I$2))=I$2, RIGHT('Tag Library'!$W$14:$W$736, LEN($A67))=$A67), """")"),"")</f>
        <v/>
      </c>
      <c r="J67" s="1" t="str">
        <f ca="1">IFERROR(__xludf.DUMMYFUNCTION("IFERROR(FILTER('Tag Library'!$X$14:$X$736, LEFT('Tag Library'!$W$14:$W$736, LEN(J$2))=J$2, RIGHT('Tag Library'!$W$14:$W$736, LEN($A67))=$A67), """")"),"")</f>
        <v/>
      </c>
      <c r="K67" s="1" t="str">
        <f ca="1">IFERROR(__xludf.DUMMYFUNCTION("IFERROR(FILTER('Tag Library'!$X$14:$X$736, LEFT('Tag Library'!$W$14:$W$736, LEN(K$2))=K$2, RIGHT('Tag Library'!$W$14:$W$736, LEN($A67))=$A67), """")"),"")</f>
        <v/>
      </c>
      <c r="L67" s="1" t="str">
        <f ca="1">IFERROR(__xludf.DUMMYFUNCTION("IFERROR(FILTER('Tag Library'!$X$14:$X$736, LEFT('Tag Library'!$W$14:$W$736, LEN(L$2))=L$2, RIGHT('Tag Library'!$W$14:$W$736, LEN($A67))=$A67), """")"),"")</f>
        <v/>
      </c>
      <c r="M67" s="1" t="str">
        <f ca="1">IFERROR(__xludf.DUMMYFUNCTION("IFERROR(FILTER('Tag Library'!$X$14:$X$736, LEFT('Tag Library'!$W$14:$W$736, LEN(M$2))=M$2, RIGHT('Tag Library'!$W$14:$W$736, LEN($A67))=$A67), """")"),"")</f>
        <v/>
      </c>
      <c r="N67" s="1" t="str">
        <f ca="1">IFERROR(__xludf.DUMMYFUNCTION("IFERROR(FILTER('Tag Library'!$X$14:$X$736, LEFT('Tag Library'!$W$14:$W$736, LEN(N$2))=N$2, RIGHT('Tag Library'!$W$14:$W$736, LEN($A67))=$A67), """")"),"")</f>
        <v/>
      </c>
      <c r="O67" s="1" t="str">
        <f ca="1">IFERROR(__xludf.DUMMYFUNCTION("IFERROR(FILTER('Tag Library'!$X$14:$X$736, LEFT('Tag Library'!$W$14:$W$736, LEN(O$2))=O$2, RIGHT('Tag Library'!$W$14:$W$736, LEN($A67))=$A67), """")"),"")</f>
        <v/>
      </c>
      <c r="P67" s="1" t="str">
        <f ca="1">IFERROR(__xludf.DUMMYFUNCTION("IFERROR(FILTER('Tag Library'!$X$14:$X$736, LEFT('Tag Library'!$W$14:$W$736, LEN(P$2))=P$2, RIGHT('Tag Library'!$W$14:$W$736, LEN($A67))=$A67), """")"),"")</f>
        <v/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IFERROR(__xludf.DUMMYFUNCTION("IFERROR(FILTER('Tag Library'!$X$14:$X$736, LEFT('Tag Library'!$W$14:$W$736, LEN(B$2))=B$2, RIGHT('Tag Library'!$W$14:$W$736, LEN($A68))=$A68), """")"),"")</f>
        <v/>
      </c>
      <c r="C68" s="1" t="str">
        <f ca="1">IFERROR(__xludf.DUMMYFUNCTION("IFERROR(FILTER('Tag Library'!$X$14:$X$736, LEFT('Tag Library'!$W$14:$W$736, LEN(C$2))=C$2, RIGHT('Tag Library'!$W$14:$W$736, LEN($A68))=$A68), """")"),"")</f>
        <v/>
      </c>
      <c r="D68" s="1" t="str">
        <f ca="1">IFERROR(__xludf.DUMMYFUNCTION("IFERROR(FILTER('Tag Library'!$X$14:$X$736, LEFT('Tag Library'!$W$14:$W$736, LEN(D$2))=D$2, RIGHT('Tag Library'!$W$14:$W$736, LEN($A68))=$A68), """")"),"")</f>
        <v/>
      </c>
      <c r="E68" s="1" t="str">
        <f ca="1">IFERROR(__xludf.DUMMYFUNCTION("IFERROR(FILTER('Tag Library'!$X$14:$X$736, LEFT('Tag Library'!$W$14:$W$736, LEN(E$2))=E$2, RIGHT('Tag Library'!$W$14:$W$736, LEN($A68))=$A68), """")"),"")</f>
        <v/>
      </c>
      <c r="F68" s="1" t="str">
        <f ca="1">IFERROR(__xludf.DUMMYFUNCTION("IFERROR(FILTER('Tag Library'!$X$14:$X$736, LEFT('Tag Library'!$W$14:$W$736, LEN(F$2))=F$2, RIGHT('Tag Library'!$W$14:$W$736, LEN($A68))=$A68), """")"),"")</f>
        <v/>
      </c>
      <c r="G68" s="1" t="str">
        <f ca="1">IFERROR(__xludf.DUMMYFUNCTION("IFERROR(FILTER('Tag Library'!$X$14:$X$736, LEFT('Tag Library'!$W$14:$W$736, LEN(G$2))=G$2, RIGHT('Tag Library'!$W$14:$W$736, LEN($A68))=$A68), """")"),"")</f>
        <v/>
      </c>
      <c r="H68" s="1" t="str">
        <f ca="1">IFERROR(__xludf.DUMMYFUNCTION("IFERROR(FILTER('Tag Library'!$X$14:$X$736, LEFT('Tag Library'!$W$14:$W$736, LEN(H$2))=H$2, RIGHT('Tag Library'!$W$14:$W$736, LEN($A68))=$A68), """")"),"")</f>
        <v/>
      </c>
      <c r="I68" s="1" t="str">
        <f ca="1">IFERROR(__xludf.DUMMYFUNCTION("IFERROR(FILTER('Tag Library'!$X$14:$X$736, LEFT('Tag Library'!$W$14:$W$736, LEN(I$2))=I$2, RIGHT('Tag Library'!$W$14:$W$736, LEN($A68))=$A68), """")"),"")</f>
        <v/>
      </c>
      <c r="J68" s="1" t="str">
        <f ca="1">IFERROR(__xludf.DUMMYFUNCTION("IFERROR(FILTER('Tag Library'!$X$14:$X$736, LEFT('Tag Library'!$W$14:$W$736, LEN(J$2))=J$2, RIGHT('Tag Library'!$W$14:$W$736, LEN($A68))=$A68), """")"),"")</f>
        <v/>
      </c>
      <c r="K68" s="1" t="str">
        <f ca="1">IFERROR(__xludf.DUMMYFUNCTION("IFERROR(FILTER('Tag Library'!$X$14:$X$736, LEFT('Tag Library'!$W$14:$W$736, LEN(K$2))=K$2, RIGHT('Tag Library'!$W$14:$W$736, LEN($A68))=$A68), """")"),"")</f>
        <v/>
      </c>
      <c r="L68" s="1" t="str">
        <f ca="1">IFERROR(__xludf.DUMMYFUNCTION("IFERROR(FILTER('Tag Library'!$X$14:$X$736, LEFT('Tag Library'!$W$14:$W$736, LEN(L$2))=L$2, RIGHT('Tag Library'!$W$14:$W$736, LEN($A68))=$A68), """")"),"")</f>
        <v/>
      </c>
      <c r="M68" s="1" t="str">
        <f ca="1">IFERROR(__xludf.DUMMYFUNCTION("IFERROR(FILTER('Tag Library'!$X$14:$X$736, LEFT('Tag Library'!$W$14:$W$736, LEN(M$2))=M$2, RIGHT('Tag Library'!$W$14:$W$736, LEN($A68))=$A68), """")"),"")</f>
        <v/>
      </c>
      <c r="N68" s="1" t="str">
        <f ca="1">IFERROR(__xludf.DUMMYFUNCTION("IFERROR(FILTER('Tag Library'!$X$14:$X$736, LEFT('Tag Library'!$W$14:$W$736, LEN(N$2))=N$2, RIGHT('Tag Library'!$W$14:$W$736, LEN($A68))=$A68), """")"),"")</f>
        <v/>
      </c>
      <c r="O68" s="1" t="str">
        <f ca="1">IFERROR(__xludf.DUMMYFUNCTION("IFERROR(FILTER('Tag Library'!$X$14:$X$736, LEFT('Tag Library'!$W$14:$W$736, LEN(O$2))=O$2, RIGHT('Tag Library'!$W$14:$W$736, LEN($A68))=$A68), """")"),"")</f>
        <v/>
      </c>
      <c r="P68" s="1" t="str">
        <f ca="1">IFERROR(__xludf.DUMMYFUNCTION("IFERROR(FILTER('Tag Library'!$X$14:$X$736, LEFT('Tag Library'!$W$14:$W$736, LEN(P$2))=P$2, RIGHT('Tag Library'!$W$14:$W$736, LEN($A68))=$A68), """")"),"")</f>
        <v/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IFERROR(__xludf.DUMMYFUNCTION("IFERROR(FILTER('Tag Library'!$X$14:$X$736, LEFT('Tag Library'!$W$14:$W$736, LEN(B$2))=B$2, RIGHT('Tag Library'!$W$14:$W$736, LEN($A69))=$A69), """")"),"")</f>
        <v/>
      </c>
      <c r="C69" s="1" t="str">
        <f ca="1">IFERROR(__xludf.DUMMYFUNCTION("IFERROR(FILTER('Tag Library'!$X$14:$X$736, LEFT('Tag Library'!$W$14:$W$736, LEN(C$2))=C$2, RIGHT('Tag Library'!$W$14:$W$736, LEN($A69))=$A69), """")"),"")</f>
        <v/>
      </c>
      <c r="D69" s="1" t="str">
        <f ca="1">IFERROR(__xludf.DUMMYFUNCTION("IFERROR(FILTER('Tag Library'!$X$14:$X$736, LEFT('Tag Library'!$W$14:$W$736, LEN(D$2))=D$2, RIGHT('Tag Library'!$W$14:$W$736, LEN($A69))=$A69), """")"),"")</f>
        <v/>
      </c>
      <c r="E69" s="1" t="str">
        <f ca="1">IFERROR(__xludf.DUMMYFUNCTION("IFERROR(FILTER('Tag Library'!$X$14:$X$736, LEFT('Tag Library'!$W$14:$W$736, LEN(E$2))=E$2, RIGHT('Tag Library'!$W$14:$W$736, LEN($A69))=$A69), """")"),"")</f>
        <v/>
      </c>
      <c r="F69" s="1" t="str">
        <f ca="1">IFERROR(__xludf.DUMMYFUNCTION("IFERROR(FILTER('Tag Library'!$X$14:$X$736, LEFT('Tag Library'!$W$14:$W$736, LEN(F$2))=F$2, RIGHT('Tag Library'!$W$14:$W$736, LEN($A69))=$A69), """")"),"")</f>
        <v/>
      </c>
      <c r="G69" s="1" t="str">
        <f ca="1">IFERROR(__xludf.DUMMYFUNCTION("IFERROR(FILTER('Tag Library'!$X$14:$X$736, LEFT('Tag Library'!$W$14:$W$736, LEN(G$2))=G$2, RIGHT('Tag Library'!$W$14:$W$736, LEN($A69))=$A69), """")"),"")</f>
        <v/>
      </c>
      <c r="H69" s="1" t="str">
        <f ca="1">IFERROR(__xludf.DUMMYFUNCTION("IFERROR(FILTER('Tag Library'!$X$14:$X$736, LEFT('Tag Library'!$W$14:$W$736, LEN(H$2))=H$2, RIGHT('Tag Library'!$W$14:$W$736, LEN($A69))=$A69), """")"),"")</f>
        <v/>
      </c>
      <c r="I69" s="1" t="str">
        <f ca="1">IFERROR(__xludf.DUMMYFUNCTION("IFERROR(FILTER('Tag Library'!$X$14:$X$736, LEFT('Tag Library'!$W$14:$W$736, LEN(I$2))=I$2, RIGHT('Tag Library'!$W$14:$W$736, LEN($A69))=$A69), """")"),"")</f>
        <v/>
      </c>
      <c r="J69" s="1" t="str">
        <f ca="1">IFERROR(__xludf.DUMMYFUNCTION("IFERROR(FILTER('Tag Library'!$X$14:$X$736, LEFT('Tag Library'!$W$14:$W$736, LEN(J$2))=J$2, RIGHT('Tag Library'!$W$14:$W$736, LEN($A69))=$A69), """")"),"")</f>
        <v/>
      </c>
      <c r="K69" s="1" t="str">
        <f ca="1">IFERROR(__xludf.DUMMYFUNCTION("IFERROR(FILTER('Tag Library'!$X$14:$X$736, LEFT('Tag Library'!$W$14:$W$736, LEN(K$2))=K$2, RIGHT('Tag Library'!$W$14:$W$736, LEN($A69))=$A69), """")"),"")</f>
        <v/>
      </c>
      <c r="L69" s="1" t="str">
        <f ca="1">IFERROR(__xludf.DUMMYFUNCTION("IFERROR(FILTER('Tag Library'!$X$14:$X$736, LEFT('Tag Library'!$W$14:$W$736, LEN(L$2))=L$2, RIGHT('Tag Library'!$W$14:$W$736, LEN($A69))=$A69), """")"),"")</f>
        <v/>
      </c>
      <c r="M69" s="1" t="str">
        <f ca="1">IFERROR(__xludf.DUMMYFUNCTION("IFERROR(FILTER('Tag Library'!$X$14:$X$736, LEFT('Tag Library'!$W$14:$W$736, LEN(M$2))=M$2, RIGHT('Tag Library'!$W$14:$W$736, LEN($A69))=$A69), """")"),"")</f>
        <v/>
      </c>
      <c r="N69" s="1" t="str">
        <f ca="1">IFERROR(__xludf.DUMMYFUNCTION("IFERROR(FILTER('Tag Library'!$X$14:$X$736, LEFT('Tag Library'!$W$14:$W$736, LEN(N$2))=N$2, RIGHT('Tag Library'!$W$14:$W$736, LEN($A69))=$A69), """")"),"")</f>
        <v/>
      </c>
      <c r="O69" s="1" t="str">
        <f ca="1">IFERROR(__xludf.DUMMYFUNCTION("IFERROR(FILTER('Tag Library'!$X$14:$X$736, LEFT('Tag Library'!$W$14:$W$736, LEN(O$2))=O$2, RIGHT('Tag Library'!$W$14:$W$736, LEN($A69))=$A69), """")"),"")</f>
        <v/>
      </c>
      <c r="P69" s="1" t="str">
        <f ca="1">IFERROR(__xludf.DUMMYFUNCTION("IFERROR(FILTER('Tag Library'!$X$14:$X$736, LEFT('Tag Library'!$W$14:$W$736, LEN(P$2))=P$2, RIGHT('Tag Library'!$W$14:$W$736, LEN($A69))=$A69), """")"),"")</f>
        <v/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IFERROR(__xludf.DUMMYFUNCTION("IFERROR(FILTER('Tag Library'!$X$14:$X$736, LEFT('Tag Library'!$W$14:$W$736, LEN(B$2))=B$2, RIGHT('Tag Library'!$W$14:$W$736, LEN($A70))=$A70), """")"),"")</f>
        <v/>
      </c>
      <c r="C70" s="1" t="str">
        <f ca="1">IFERROR(__xludf.DUMMYFUNCTION("IFERROR(FILTER('Tag Library'!$X$14:$X$736, LEFT('Tag Library'!$W$14:$W$736, LEN(C$2))=C$2, RIGHT('Tag Library'!$W$14:$W$736, LEN($A70))=$A70), """")"),"")</f>
        <v/>
      </c>
      <c r="D70" s="1" t="str">
        <f ca="1">IFERROR(__xludf.DUMMYFUNCTION("IFERROR(FILTER('Tag Library'!$X$14:$X$736, LEFT('Tag Library'!$W$14:$W$736, LEN(D$2))=D$2, RIGHT('Tag Library'!$W$14:$W$736, LEN($A70))=$A70), """")"),"")</f>
        <v/>
      </c>
      <c r="E70" s="1" t="str">
        <f ca="1">IFERROR(__xludf.DUMMYFUNCTION("IFERROR(FILTER('Tag Library'!$X$14:$X$736, LEFT('Tag Library'!$W$14:$W$736, LEN(E$2))=E$2, RIGHT('Tag Library'!$W$14:$W$736, LEN($A70))=$A70), """")"),"")</f>
        <v/>
      </c>
      <c r="F70" s="1" t="str">
        <f ca="1">IFERROR(__xludf.DUMMYFUNCTION("IFERROR(FILTER('Tag Library'!$X$14:$X$736, LEFT('Tag Library'!$W$14:$W$736, LEN(F$2))=F$2, RIGHT('Tag Library'!$W$14:$W$736, LEN($A70))=$A70), """")"),"")</f>
        <v/>
      </c>
      <c r="G70" s="1" t="str">
        <f ca="1">IFERROR(__xludf.DUMMYFUNCTION("IFERROR(FILTER('Tag Library'!$X$14:$X$736, LEFT('Tag Library'!$W$14:$W$736, LEN(G$2))=G$2, RIGHT('Tag Library'!$W$14:$W$736, LEN($A70))=$A70), """")"),"")</f>
        <v/>
      </c>
      <c r="H70" s="1" t="str">
        <f ca="1">IFERROR(__xludf.DUMMYFUNCTION("IFERROR(FILTER('Tag Library'!$X$14:$X$736, LEFT('Tag Library'!$W$14:$W$736, LEN(H$2))=H$2, RIGHT('Tag Library'!$W$14:$W$736, LEN($A70))=$A70), """")"),"")</f>
        <v/>
      </c>
      <c r="I70" s="1" t="str">
        <f ca="1">IFERROR(__xludf.DUMMYFUNCTION("IFERROR(FILTER('Tag Library'!$X$14:$X$736, LEFT('Tag Library'!$W$14:$W$736, LEN(I$2))=I$2, RIGHT('Tag Library'!$W$14:$W$736, LEN($A70))=$A70), """")"),"")</f>
        <v/>
      </c>
      <c r="J70" s="1" t="str">
        <f ca="1">IFERROR(__xludf.DUMMYFUNCTION("IFERROR(FILTER('Tag Library'!$X$14:$X$736, LEFT('Tag Library'!$W$14:$W$736, LEN(J$2))=J$2, RIGHT('Tag Library'!$W$14:$W$736, LEN($A70))=$A70), """")"),"")</f>
        <v/>
      </c>
      <c r="K70" s="1" t="str">
        <f ca="1">IFERROR(__xludf.DUMMYFUNCTION("IFERROR(FILTER('Tag Library'!$X$14:$X$736, LEFT('Tag Library'!$W$14:$W$736, LEN(K$2))=K$2, RIGHT('Tag Library'!$W$14:$W$736, LEN($A70))=$A70), """")"),"")</f>
        <v/>
      </c>
      <c r="L70" s="1" t="str">
        <f ca="1">IFERROR(__xludf.DUMMYFUNCTION("IFERROR(FILTER('Tag Library'!$X$14:$X$736, LEFT('Tag Library'!$W$14:$W$736, LEN(L$2))=L$2, RIGHT('Tag Library'!$W$14:$W$736, LEN($A70))=$A70), """")"),"")</f>
        <v/>
      </c>
      <c r="M70" s="1" t="str">
        <f ca="1">IFERROR(__xludf.DUMMYFUNCTION("IFERROR(FILTER('Tag Library'!$X$14:$X$736, LEFT('Tag Library'!$W$14:$W$736, LEN(M$2))=M$2, RIGHT('Tag Library'!$W$14:$W$736, LEN($A70))=$A70), """")"),"")</f>
        <v/>
      </c>
      <c r="N70" s="1" t="str">
        <f ca="1">IFERROR(__xludf.DUMMYFUNCTION("IFERROR(FILTER('Tag Library'!$X$14:$X$736, LEFT('Tag Library'!$W$14:$W$736, LEN(N$2))=N$2, RIGHT('Tag Library'!$W$14:$W$736, LEN($A70))=$A70), """")"),"")</f>
        <v/>
      </c>
      <c r="O70" s="1" t="str">
        <f ca="1">IFERROR(__xludf.DUMMYFUNCTION("IFERROR(FILTER('Tag Library'!$X$14:$X$736, LEFT('Tag Library'!$W$14:$W$736, LEN(O$2))=O$2, RIGHT('Tag Library'!$W$14:$W$736, LEN($A70))=$A70), """")"),"")</f>
        <v/>
      </c>
      <c r="P70" s="1" t="str">
        <f ca="1">IFERROR(__xludf.DUMMYFUNCTION("IFERROR(FILTER('Tag Library'!$X$14:$X$736, LEFT('Tag Library'!$W$14:$W$736, LEN(P$2))=P$2, RIGHT('Tag Library'!$W$14:$W$736, LEN($A70))=$A70), """")"),"")</f>
        <v/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IFERROR(__xludf.DUMMYFUNCTION("IFERROR(FILTER('Tag Library'!$X$14:$X$736, LEFT('Tag Library'!$W$14:$W$736, LEN(B$2))=B$2, RIGHT('Tag Library'!$W$14:$W$736, LEN($A71))=$A71), """")"),"")</f>
        <v/>
      </c>
      <c r="C71" s="1" t="str">
        <f ca="1">IFERROR(__xludf.DUMMYFUNCTION("IFERROR(FILTER('Tag Library'!$X$14:$X$736, LEFT('Tag Library'!$W$14:$W$736, LEN(C$2))=C$2, RIGHT('Tag Library'!$W$14:$W$736, LEN($A71))=$A71), """")"),"")</f>
        <v/>
      </c>
      <c r="D71" s="1" t="str">
        <f ca="1">IFERROR(__xludf.DUMMYFUNCTION("IFERROR(FILTER('Tag Library'!$X$14:$X$736, LEFT('Tag Library'!$W$14:$W$736, LEN(D$2))=D$2, RIGHT('Tag Library'!$W$14:$W$736, LEN($A71))=$A71), """")"),"")</f>
        <v/>
      </c>
      <c r="E71" s="1" t="str">
        <f ca="1">IFERROR(__xludf.DUMMYFUNCTION("IFERROR(FILTER('Tag Library'!$X$14:$X$736, LEFT('Tag Library'!$W$14:$W$736, LEN(E$2))=E$2, RIGHT('Tag Library'!$W$14:$W$736, LEN($A71))=$A71), """")"),"")</f>
        <v/>
      </c>
      <c r="F71" s="1" t="str">
        <f ca="1">IFERROR(__xludf.DUMMYFUNCTION("IFERROR(FILTER('Tag Library'!$X$14:$X$736, LEFT('Tag Library'!$W$14:$W$736, LEN(F$2))=F$2, RIGHT('Tag Library'!$W$14:$W$736, LEN($A71))=$A71), """")"),"")</f>
        <v/>
      </c>
      <c r="G71" s="1" t="str">
        <f ca="1">IFERROR(__xludf.DUMMYFUNCTION("IFERROR(FILTER('Tag Library'!$X$14:$X$736, LEFT('Tag Library'!$W$14:$W$736, LEN(G$2))=G$2, RIGHT('Tag Library'!$W$14:$W$736, LEN($A71))=$A71), """")"),"")</f>
        <v/>
      </c>
      <c r="H71" s="1" t="str">
        <f ca="1">IFERROR(__xludf.DUMMYFUNCTION("IFERROR(FILTER('Tag Library'!$X$14:$X$736, LEFT('Tag Library'!$W$14:$W$736, LEN(H$2))=H$2, RIGHT('Tag Library'!$W$14:$W$736, LEN($A71))=$A71), """")"),"")</f>
        <v/>
      </c>
      <c r="I71" s="1" t="str">
        <f ca="1">IFERROR(__xludf.DUMMYFUNCTION("IFERROR(FILTER('Tag Library'!$X$14:$X$736, LEFT('Tag Library'!$W$14:$W$736, LEN(I$2))=I$2, RIGHT('Tag Library'!$W$14:$W$736, LEN($A71))=$A71), """")"),"")</f>
        <v/>
      </c>
      <c r="J71" s="1" t="str">
        <f ca="1">IFERROR(__xludf.DUMMYFUNCTION("IFERROR(FILTER('Tag Library'!$X$14:$X$736, LEFT('Tag Library'!$W$14:$W$736, LEN(J$2))=J$2, RIGHT('Tag Library'!$W$14:$W$736, LEN($A71))=$A71), """")"),"")</f>
        <v/>
      </c>
      <c r="K71" s="1" t="str">
        <f ca="1">IFERROR(__xludf.DUMMYFUNCTION("IFERROR(FILTER('Tag Library'!$X$14:$X$736, LEFT('Tag Library'!$W$14:$W$736, LEN(K$2))=K$2, RIGHT('Tag Library'!$W$14:$W$736, LEN($A71))=$A71), """")"),"")</f>
        <v/>
      </c>
      <c r="L71" s="1" t="str">
        <f ca="1">IFERROR(__xludf.DUMMYFUNCTION("IFERROR(FILTER('Tag Library'!$X$14:$X$736, LEFT('Tag Library'!$W$14:$W$736, LEN(L$2))=L$2, RIGHT('Tag Library'!$W$14:$W$736, LEN($A71))=$A71), """")"),"")</f>
        <v/>
      </c>
      <c r="M71" s="1" t="str">
        <f ca="1">IFERROR(__xludf.DUMMYFUNCTION("IFERROR(FILTER('Tag Library'!$X$14:$X$736, LEFT('Tag Library'!$W$14:$W$736, LEN(M$2))=M$2, RIGHT('Tag Library'!$W$14:$W$736, LEN($A71))=$A71), """")"),"")</f>
        <v/>
      </c>
      <c r="N71" s="1" t="str">
        <f ca="1">IFERROR(__xludf.DUMMYFUNCTION("IFERROR(FILTER('Tag Library'!$X$14:$X$736, LEFT('Tag Library'!$W$14:$W$736, LEN(N$2))=N$2, RIGHT('Tag Library'!$W$14:$W$736, LEN($A71))=$A71), """")"),"")</f>
        <v/>
      </c>
      <c r="O71" s="1" t="str">
        <f ca="1">IFERROR(__xludf.DUMMYFUNCTION("IFERROR(FILTER('Tag Library'!$X$14:$X$736, LEFT('Tag Library'!$W$14:$W$736, LEN(O$2))=O$2, RIGHT('Tag Library'!$W$14:$W$736, LEN($A71))=$A71), """")"),"")</f>
        <v/>
      </c>
      <c r="P71" s="1" t="str">
        <f ca="1">IFERROR(__xludf.DUMMYFUNCTION("IFERROR(FILTER('Tag Library'!$X$14:$X$736, LEFT('Tag Library'!$W$14:$W$736, LEN(P$2))=P$2, RIGHT('Tag Library'!$W$14:$W$736, LEN($A71))=$A71), """")"),"")</f>
        <v/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IFERROR(__xludf.DUMMYFUNCTION("IFERROR(FILTER('Tag Library'!$X$14:$X$736, LEFT('Tag Library'!$W$14:$W$736, LEN(B$2))=B$2, RIGHT('Tag Library'!$W$14:$W$736, LEN($A72))=$A72), """")"),"")</f>
        <v/>
      </c>
      <c r="C72" s="1" t="str">
        <f ca="1">IFERROR(__xludf.DUMMYFUNCTION("IFERROR(FILTER('Tag Library'!$X$14:$X$736, LEFT('Tag Library'!$W$14:$W$736, LEN(C$2))=C$2, RIGHT('Tag Library'!$W$14:$W$736, LEN($A72))=$A72), """")"),"")</f>
        <v/>
      </c>
      <c r="D72" s="1" t="str">
        <f ca="1">IFERROR(__xludf.DUMMYFUNCTION("IFERROR(FILTER('Tag Library'!$X$14:$X$736, LEFT('Tag Library'!$W$14:$W$736, LEN(D$2))=D$2, RIGHT('Tag Library'!$W$14:$W$736, LEN($A72))=$A72), """")"),"")</f>
        <v/>
      </c>
      <c r="E72" s="1" t="str">
        <f ca="1">IFERROR(__xludf.DUMMYFUNCTION("IFERROR(FILTER('Tag Library'!$X$14:$X$736, LEFT('Tag Library'!$W$14:$W$736, LEN(E$2))=E$2, RIGHT('Tag Library'!$W$14:$W$736, LEN($A72))=$A72), """")"),"")</f>
        <v/>
      </c>
      <c r="F72" s="1" t="str">
        <f ca="1">IFERROR(__xludf.DUMMYFUNCTION("IFERROR(FILTER('Tag Library'!$X$14:$X$736, LEFT('Tag Library'!$W$14:$W$736, LEN(F$2))=F$2, RIGHT('Tag Library'!$W$14:$W$736, LEN($A72))=$A72), """")"),"")</f>
        <v/>
      </c>
      <c r="G72" s="1" t="str">
        <f ca="1">IFERROR(__xludf.DUMMYFUNCTION("IFERROR(FILTER('Tag Library'!$X$14:$X$736, LEFT('Tag Library'!$W$14:$W$736, LEN(G$2))=G$2, RIGHT('Tag Library'!$W$14:$W$736, LEN($A72))=$A72), """")"),"")</f>
        <v/>
      </c>
      <c r="H72" s="1" t="str">
        <f ca="1">IFERROR(__xludf.DUMMYFUNCTION("IFERROR(FILTER('Tag Library'!$X$14:$X$736, LEFT('Tag Library'!$W$14:$W$736, LEN(H$2))=H$2, RIGHT('Tag Library'!$W$14:$W$736, LEN($A72))=$A72), """")"),"")</f>
        <v/>
      </c>
      <c r="I72" s="1" t="str">
        <f ca="1">IFERROR(__xludf.DUMMYFUNCTION("IFERROR(FILTER('Tag Library'!$X$14:$X$736, LEFT('Tag Library'!$W$14:$W$736, LEN(I$2))=I$2, RIGHT('Tag Library'!$W$14:$W$736, LEN($A72))=$A72), """")"),"")</f>
        <v/>
      </c>
      <c r="J72" s="1" t="str">
        <f ca="1">IFERROR(__xludf.DUMMYFUNCTION("IFERROR(FILTER('Tag Library'!$X$14:$X$736, LEFT('Tag Library'!$W$14:$W$736, LEN(J$2))=J$2, RIGHT('Tag Library'!$W$14:$W$736, LEN($A72))=$A72), """")"),"")</f>
        <v/>
      </c>
      <c r="K72" s="1" t="str">
        <f ca="1">IFERROR(__xludf.DUMMYFUNCTION("IFERROR(FILTER('Tag Library'!$X$14:$X$736, LEFT('Tag Library'!$W$14:$W$736, LEN(K$2))=K$2, RIGHT('Tag Library'!$W$14:$W$736, LEN($A72))=$A72), """")"),"")</f>
        <v/>
      </c>
      <c r="L72" s="1" t="str">
        <f ca="1">IFERROR(__xludf.DUMMYFUNCTION("IFERROR(FILTER('Tag Library'!$X$14:$X$736, LEFT('Tag Library'!$W$14:$W$736, LEN(L$2))=L$2, RIGHT('Tag Library'!$W$14:$W$736, LEN($A72))=$A72), """")"),"")</f>
        <v/>
      </c>
      <c r="M72" s="1" t="str">
        <f ca="1">IFERROR(__xludf.DUMMYFUNCTION("IFERROR(FILTER('Tag Library'!$X$14:$X$736, LEFT('Tag Library'!$W$14:$W$736, LEN(M$2))=M$2, RIGHT('Tag Library'!$W$14:$W$736, LEN($A72))=$A72), """")"),"")</f>
        <v/>
      </c>
      <c r="N72" s="1" t="str">
        <f ca="1">IFERROR(__xludf.DUMMYFUNCTION("IFERROR(FILTER('Tag Library'!$X$14:$X$736, LEFT('Tag Library'!$W$14:$W$736, LEN(N$2))=N$2, RIGHT('Tag Library'!$W$14:$W$736, LEN($A72))=$A72), """")"),"")</f>
        <v/>
      </c>
      <c r="O72" s="1" t="str">
        <f ca="1">IFERROR(__xludf.DUMMYFUNCTION("IFERROR(FILTER('Tag Library'!$X$14:$X$736, LEFT('Tag Library'!$W$14:$W$736, LEN(O$2))=O$2, RIGHT('Tag Library'!$W$14:$W$736, LEN($A72))=$A72), """")"),"")</f>
        <v/>
      </c>
      <c r="P72" s="1" t="str">
        <f ca="1">IFERROR(__xludf.DUMMYFUNCTION("IFERROR(FILTER('Tag Library'!$X$14:$X$736, LEFT('Tag Library'!$W$14:$W$736, LEN(P$2))=P$2, RIGHT('Tag Library'!$W$14:$W$736, LEN($A72))=$A72), """")"),"")</f>
        <v/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IFERROR(__xludf.DUMMYFUNCTION("IFERROR(FILTER('Tag Library'!$X$14:$X$736, LEFT('Tag Library'!$W$14:$W$736, LEN(B$2))=B$2, RIGHT('Tag Library'!$W$14:$W$736, LEN($A73))=$A73), """")"),"")</f>
        <v/>
      </c>
      <c r="C73" s="1" t="str">
        <f ca="1">IFERROR(__xludf.DUMMYFUNCTION("IFERROR(FILTER('Tag Library'!$X$14:$X$736, LEFT('Tag Library'!$W$14:$W$736, LEN(C$2))=C$2, RIGHT('Tag Library'!$W$14:$W$736, LEN($A73))=$A73), """")"),"")</f>
        <v/>
      </c>
      <c r="D73" s="1" t="str">
        <f ca="1">IFERROR(__xludf.DUMMYFUNCTION("IFERROR(FILTER('Tag Library'!$X$14:$X$736, LEFT('Tag Library'!$W$14:$W$736, LEN(D$2))=D$2, RIGHT('Tag Library'!$W$14:$W$736, LEN($A73))=$A73), """")"),"")</f>
        <v/>
      </c>
      <c r="E73" s="1" t="str">
        <f ca="1">IFERROR(__xludf.DUMMYFUNCTION("IFERROR(FILTER('Tag Library'!$X$14:$X$736, LEFT('Tag Library'!$W$14:$W$736, LEN(E$2))=E$2, RIGHT('Tag Library'!$W$14:$W$736, LEN($A73))=$A73), """")"),"")</f>
        <v/>
      </c>
      <c r="F73" s="1" t="str">
        <f ca="1">IFERROR(__xludf.DUMMYFUNCTION("IFERROR(FILTER('Tag Library'!$X$14:$X$736, LEFT('Tag Library'!$W$14:$W$736, LEN(F$2))=F$2, RIGHT('Tag Library'!$W$14:$W$736, LEN($A73))=$A73), """")"),"")</f>
        <v/>
      </c>
      <c r="G73" s="1" t="str">
        <f ca="1">IFERROR(__xludf.DUMMYFUNCTION("IFERROR(FILTER('Tag Library'!$X$14:$X$736, LEFT('Tag Library'!$W$14:$W$736, LEN(G$2))=G$2, RIGHT('Tag Library'!$W$14:$W$736, LEN($A73))=$A73), """")"),"")</f>
        <v/>
      </c>
      <c r="H73" s="1" t="str">
        <f ca="1">IFERROR(__xludf.DUMMYFUNCTION("IFERROR(FILTER('Tag Library'!$X$14:$X$736, LEFT('Tag Library'!$W$14:$W$736, LEN(H$2))=H$2, RIGHT('Tag Library'!$W$14:$W$736, LEN($A73))=$A73), """")"),"")</f>
        <v/>
      </c>
      <c r="I73" s="1" t="str">
        <f ca="1">IFERROR(__xludf.DUMMYFUNCTION("IFERROR(FILTER('Tag Library'!$X$14:$X$736, LEFT('Tag Library'!$W$14:$W$736, LEN(I$2))=I$2, RIGHT('Tag Library'!$W$14:$W$736, LEN($A73))=$A73), """")"),"")</f>
        <v/>
      </c>
      <c r="J73" s="1" t="str">
        <f ca="1">IFERROR(__xludf.DUMMYFUNCTION("IFERROR(FILTER('Tag Library'!$X$14:$X$736, LEFT('Tag Library'!$W$14:$W$736, LEN(J$2))=J$2, RIGHT('Tag Library'!$W$14:$W$736, LEN($A73))=$A73), """")"),"")</f>
        <v/>
      </c>
      <c r="K73" s="1" t="str">
        <f ca="1">IFERROR(__xludf.DUMMYFUNCTION("IFERROR(FILTER('Tag Library'!$X$14:$X$736, LEFT('Tag Library'!$W$14:$W$736, LEN(K$2))=K$2, RIGHT('Tag Library'!$W$14:$W$736, LEN($A73))=$A73), """")"),"")</f>
        <v/>
      </c>
      <c r="L73" s="1" t="str">
        <f ca="1">IFERROR(__xludf.DUMMYFUNCTION("IFERROR(FILTER('Tag Library'!$X$14:$X$736, LEFT('Tag Library'!$W$14:$W$736, LEN(L$2))=L$2, RIGHT('Tag Library'!$W$14:$W$736, LEN($A73))=$A73), """")"),"")</f>
        <v/>
      </c>
      <c r="M73" s="1" t="str">
        <f ca="1">IFERROR(__xludf.DUMMYFUNCTION("IFERROR(FILTER('Tag Library'!$X$14:$X$736, LEFT('Tag Library'!$W$14:$W$736, LEN(M$2))=M$2, RIGHT('Tag Library'!$W$14:$W$736, LEN($A73))=$A73), """")"),"")</f>
        <v/>
      </c>
      <c r="N73" s="1" t="str">
        <f ca="1">IFERROR(__xludf.DUMMYFUNCTION("IFERROR(FILTER('Tag Library'!$X$14:$X$736, LEFT('Tag Library'!$W$14:$W$736, LEN(N$2))=N$2, RIGHT('Tag Library'!$W$14:$W$736, LEN($A73))=$A73), """")"),"")</f>
        <v/>
      </c>
      <c r="O73" s="1" t="str">
        <f ca="1">IFERROR(__xludf.DUMMYFUNCTION("IFERROR(FILTER('Tag Library'!$X$14:$X$736, LEFT('Tag Library'!$W$14:$W$736, LEN(O$2))=O$2, RIGHT('Tag Library'!$W$14:$W$736, LEN($A73))=$A73), """")"),"")</f>
        <v/>
      </c>
      <c r="P73" s="1" t="str">
        <f ca="1">IFERROR(__xludf.DUMMYFUNCTION("IFERROR(FILTER('Tag Library'!$X$14:$X$736, LEFT('Tag Library'!$W$14:$W$736, LEN(P$2))=P$2, RIGHT('Tag Library'!$W$14:$W$736, LEN($A73))=$A73), """")"),"")</f>
        <v/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IFERROR(__xludf.DUMMYFUNCTION("IFERROR(FILTER('Tag Library'!$X$14:$X$736, LEFT('Tag Library'!$W$14:$W$736, LEN(B$2))=B$2, RIGHT('Tag Library'!$W$14:$W$736, LEN($A74))=$A74), """")"),"")</f>
        <v/>
      </c>
      <c r="C74" s="1" t="str">
        <f ca="1">IFERROR(__xludf.DUMMYFUNCTION("IFERROR(FILTER('Tag Library'!$X$14:$X$736, LEFT('Tag Library'!$W$14:$W$736, LEN(C$2))=C$2, RIGHT('Tag Library'!$W$14:$W$736, LEN($A74))=$A74), """")"),"")</f>
        <v/>
      </c>
      <c r="D74" s="1" t="str">
        <f ca="1">IFERROR(__xludf.DUMMYFUNCTION("IFERROR(FILTER('Tag Library'!$X$14:$X$736, LEFT('Tag Library'!$W$14:$W$736, LEN(D$2))=D$2, RIGHT('Tag Library'!$W$14:$W$736, LEN($A74))=$A74), """")"),"")</f>
        <v/>
      </c>
      <c r="E74" s="1" t="str">
        <f ca="1">IFERROR(__xludf.DUMMYFUNCTION("IFERROR(FILTER('Tag Library'!$X$14:$X$736, LEFT('Tag Library'!$W$14:$W$736, LEN(E$2))=E$2, RIGHT('Tag Library'!$W$14:$W$736, LEN($A74))=$A74), """")"),"")</f>
        <v/>
      </c>
      <c r="F74" s="1" t="str">
        <f ca="1">IFERROR(__xludf.DUMMYFUNCTION("IFERROR(FILTER('Tag Library'!$X$14:$X$736, LEFT('Tag Library'!$W$14:$W$736, LEN(F$2))=F$2, RIGHT('Tag Library'!$W$14:$W$736, LEN($A74))=$A74), """")"),"")</f>
        <v/>
      </c>
      <c r="G74" s="1" t="str">
        <f ca="1">IFERROR(__xludf.DUMMYFUNCTION("IFERROR(FILTER('Tag Library'!$X$14:$X$736, LEFT('Tag Library'!$W$14:$W$736, LEN(G$2))=G$2, RIGHT('Tag Library'!$W$14:$W$736, LEN($A74))=$A74), """")"),"")</f>
        <v/>
      </c>
      <c r="H74" s="1" t="str">
        <f ca="1">IFERROR(__xludf.DUMMYFUNCTION("IFERROR(FILTER('Tag Library'!$X$14:$X$736, LEFT('Tag Library'!$W$14:$W$736, LEN(H$2))=H$2, RIGHT('Tag Library'!$W$14:$W$736, LEN($A74))=$A74), """")"),"")</f>
        <v/>
      </c>
      <c r="I74" s="1" t="str">
        <f ca="1">IFERROR(__xludf.DUMMYFUNCTION("IFERROR(FILTER('Tag Library'!$X$14:$X$736, LEFT('Tag Library'!$W$14:$W$736, LEN(I$2))=I$2, RIGHT('Tag Library'!$W$14:$W$736, LEN($A74))=$A74), """")"),"")</f>
        <v/>
      </c>
      <c r="J74" s="1" t="str">
        <f ca="1">IFERROR(__xludf.DUMMYFUNCTION("IFERROR(FILTER('Tag Library'!$X$14:$X$736, LEFT('Tag Library'!$W$14:$W$736, LEN(J$2))=J$2, RIGHT('Tag Library'!$W$14:$W$736, LEN($A74))=$A74), """")"),"")</f>
        <v/>
      </c>
      <c r="K74" s="1" t="str">
        <f ca="1">IFERROR(__xludf.DUMMYFUNCTION("IFERROR(FILTER('Tag Library'!$X$14:$X$736, LEFT('Tag Library'!$W$14:$W$736, LEN(K$2))=K$2, RIGHT('Tag Library'!$W$14:$W$736, LEN($A74))=$A74), """")"),"")</f>
        <v/>
      </c>
      <c r="L74" s="1" t="str">
        <f ca="1">IFERROR(__xludf.DUMMYFUNCTION("IFERROR(FILTER('Tag Library'!$X$14:$X$736, LEFT('Tag Library'!$W$14:$W$736, LEN(L$2))=L$2, RIGHT('Tag Library'!$W$14:$W$736, LEN($A74))=$A74), """")"),"")</f>
        <v/>
      </c>
      <c r="M74" s="1" t="str">
        <f ca="1">IFERROR(__xludf.DUMMYFUNCTION("IFERROR(FILTER('Tag Library'!$X$14:$X$736, LEFT('Tag Library'!$W$14:$W$736, LEN(M$2))=M$2, RIGHT('Tag Library'!$W$14:$W$736, LEN($A74))=$A74), """")"),"")</f>
        <v/>
      </c>
      <c r="N74" s="1" t="str">
        <f ca="1">IFERROR(__xludf.DUMMYFUNCTION("IFERROR(FILTER('Tag Library'!$X$14:$X$736, LEFT('Tag Library'!$W$14:$W$736, LEN(N$2))=N$2, RIGHT('Tag Library'!$W$14:$W$736, LEN($A74))=$A74), """")"),"")</f>
        <v/>
      </c>
      <c r="O74" s="1" t="str">
        <f ca="1">IFERROR(__xludf.DUMMYFUNCTION("IFERROR(FILTER('Tag Library'!$X$14:$X$736, LEFT('Tag Library'!$W$14:$W$736, LEN(O$2))=O$2, RIGHT('Tag Library'!$W$14:$W$736, LEN($A74))=$A74), """")"),"")</f>
        <v/>
      </c>
      <c r="P74" s="1" t="str">
        <f ca="1">IFERROR(__xludf.DUMMYFUNCTION("IFERROR(FILTER('Tag Library'!$X$14:$X$736, LEFT('Tag Library'!$W$14:$W$736, LEN(P$2))=P$2, RIGHT('Tag Library'!$W$14:$W$736, LEN($A74))=$A74), """")"),"")</f>
        <v/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IFERROR(__xludf.DUMMYFUNCTION("IFERROR(FILTER('Tag Library'!$X$14:$X$736, LEFT('Tag Library'!$W$14:$W$736, LEN(B$2))=B$2, RIGHT('Tag Library'!$W$14:$W$736, LEN($A75))=$A75), """")"),"")</f>
        <v/>
      </c>
      <c r="C75" s="1" t="str">
        <f ca="1">IFERROR(__xludf.DUMMYFUNCTION("IFERROR(FILTER('Tag Library'!$X$14:$X$736, LEFT('Tag Library'!$W$14:$W$736, LEN(C$2))=C$2, RIGHT('Tag Library'!$W$14:$W$736, LEN($A75))=$A75), """")"),"")</f>
        <v/>
      </c>
      <c r="D75" s="1" t="str">
        <f ca="1">IFERROR(__xludf.DUMMYFUNCTION("IFERROR(FILTER('Tag Library'!$X$14:$X$736, LEFT('Tag Library'!$W$14:$W$736, LEN(D$2))=D$2, RIGHT('Tag Library'!$W$14:$W$736, LEN($A75))=$A75), """")"),"")</f>
        <v/>
      </c>
      <c r="E75" s="1" t="str">
        <f ca="1">IFERROR(__xludf.DUMMYFUNCTION("IFERROR(FILTER('Tag Library'!$X$14:$X$736, LEFT('Tag Library'!$W$14:$W$736, LEN(E$2))=E$2, RIGHT('Tag Library'!$W$14:$W$736, LEN($A75))=$A75), """")"),"")</f>
        <v/>
      </c>
      <c r="F75" s="1" t="str">
        <f ca="1">IFERROR(__xludf.DUMMYFUNCTION("IFERROR(FILTER('Tag Library'!$X$14:$X$736, LEFT('Tag Library'!$W$14:$W$736, LEN(F$2))=F$2, RIGHT('Tag Library'!$W$14:$W$736, LEN($A75))=$A75), """")"),"")</f>
        <v/>
      </c>
      <c r="G75" s="1" t="str">
        <f ca="1">IFERROR(__xludf.DUMMYFUNCTION("IFERROR(FILTER('Tag Library'!$X$14:$X$736, LEFT('Tag Library'!$W$14:$W$736, LEN(G$2))=G$2, RIGHT('Tag Library'!$W$14:$W$736, LEN($A75))=$A75), """")"),"")</f>
        <v/>
      </c>
      <c r="H75" s="1" t="str">
        <f ca="1">IFERROR(__xludf.DUMMYFUNCTION("IFERROR(FILTER('Tag Library'!$X$14:$X$736, LEFT('Tag Library'!$W$14:$W$736, LEN(H$2))=H$2, RIGHT('Tag Library'!$W$14:$W$736, LEN($A75))=$A75), """")"),"")</f>
        <v/>
      </c>
      <c r="I75" s="1" t="str">
        <f ca="1">IFERROR(__xludf.DUMMYFUNCTION("IFERROR(FILTER('Tag Library'!$X$14:$X$736, LEFT('Tag Library'!$W$14:$W$736, LEN(I$2))=I$2, RIGHT('Tag Library'!$W$14:$W$736, LEN($A75))=$A75), """")"),"")</f>
        <v/>
      </c>
      <c r="J75" s="1" t="str">
        <f ca="1">IFERROR(__xludf.DUMMYFUNCTION("IFERROR(FILTER('Tag Library'!$X$14:$X$736, LEFT('Tag Library'!$W$14:$W$736, LEN(J$2))=J$2, RIGHT('Tag Library'!$W$14:$W$736, LEN($A75))=$A75), """")"),"")</f>
        <v/>
      </c>
      <c r="K75" s="1" t="str">
        <f ca="1">IFERROR(__xludf.DUMMYFUNCTION("IFERROR(FILTER('Tag Library'!$X$14:$X$736, LEFT('Tag Library'!$W$14:$W$736, LEN(K$2))=K$2, RIGHT('Tag Library'!$W$14:$W$736, LEN($A75))=$A75), """")"),"")</f>
        <v/>
      </c>
      <c r="L75" s="1" t="str">
        <f ca="1">IFERROR(__xludf.DUMMYFUNCTION("IFERROR(FILTER('Tag Library'!$X$14:$X$736, LEFT('Tag Library'!$W$14:$W$736, LEN(L$2))=L$2, RIGHT('Tag Library'!$W$14:$W$736, LEN($A75))=$A75), """")"),"")</f>
        <v/>
      </c>
      <c r="M75" s="1" t="str">
        <f ca="1">IFERROR(__xludf.DUMMYFUNCTION("IFERROR(FILTER('Tag Library'!$X$14:$X$736, LEFT('Tag Library'!$W$14:$W$736, LEN(M$2))=M$2, RIGHT('Tag Library'!$W$14:$W$736, LEN($A75))=$A75), """")"),"")</f>
        <v/>
      </c>
      <c r="N75" s="1" t="str">
        <f ca="1">IFERROR(__xludf.DUMMYFUNCTION("IFERROR(FILTER('Tag Library'!$X$14:$X$736, LEFT('Tag Library'!$W$14:$W$736, LEN(N$2))=N$2, RIGHT('Tag Library'!$W$14:$W$736, LEN($A75))=$A75), """")"),"")</f>
        <v/>
      </c>
      <c r="O75" s="1" t="str">
        <f ca="1">IFERROR(__xludf.DUMMYFUNCTION("IFERROR(FILTER('Tag Library'!$X$14:$X$736, LEFT('Tag Library'!$W$14:$W$736, LEN(O$2))=O$2, RIGHT('Tag Library'!$W$14:$W$736, LEN($A75))=$A75), """")"),"")</f>
        <v/>
      </c>
      <c r="P75" s="1" t="str">
        <f ca="1">IFERROR(__xludf.DUMMYFUNCTION("IFERROR(FILTER('Tag Library'!$X$14:$X$736, LEFT('Tag Library'!$W$14:$W$736, LEN(P$2))=P$2, RIGHT('Tag Library'!$W$14:$W$736, LEN($A75))=$A75), """")"),"")</f>
        <v/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IFERROR(__xludf.DUMMYFUNCTION("IFERROR(FILTER('Tag Library'!$X$14:$X$736, LEFT('Tag Library'!$W$14:$W$736, LEN(B$2))=B$2, RIGHT('Tag Library'!$W$14:$W$736, LEN($A76))=$A76), """")"),"")</f>
        <v/>
      </c>
      <c r="C76" s="1" t="str">
        <f ca="1">IFERROR(__xludf.DUMMYFUNCTION("IFERROR(FILTER('Tag Library'!$X$14:$X$736, LEFT('Tag Library'!$W$14:$W$736, LEN(C$2))=C$2, RIGHT('Tag Library'!$W$14:$W$736, LEN($A76))=$A76), """")"),"")</f>
        <v/>
      </c>
      <c r="D76" s="1" t="str">
        <f ca="1">IFERROR(__xludf.DUMMYFUNCTION("IFERROR(FILTER('Tag Library'!$X$14:$X$736, LEFT('Tag Library'!$W$14:$W$736, LEN(D$2))=D$2, RIGHT('Tag Library'!$W$14:$W$736, LEN($A76))=$A76), """")"),"")</f>
        <v/>
      </c>
      <c r="E76" s="1" t="str">
        <f ca="1">IFERROR(__xludf.DUMMYFUNCTION("IFERROR(FILTER('Tag Library'!$X$14:$X$736, LEFT('Tag Library'!$W$14:$W$736, LEN(E$2))=E$2, RIGHT('Tag Library'!$W$14:$W$736, LEN($A76))=$A76), """")"),"")</f>
        <v/>
      </c>
      <c r="F76" s="1" t="str">
        <f ca="1">IFERROR(__xludf.DUMMYFUNCTION("IFERROR(FILTER('Tag Library'!$X$14:$X$736, LEFT('Tag Library'!$W$14:$W$736, LEN(F$2))=F$2, RIGHT('Tag Library'!$W$14:$W$736, LEN($A76))=$A76), """")"),"")</f>
        <v/>
      </c>
      <c r="G76" s="1" t="str">
        <f ca="1">IFERROR(__xludf.DUMMYFUNCTION("IFERROR(FILTER('Tag Library'!$X$14:$X$736, LEFT('Tag Library'!$W$14:$W$736, LEN(G$2))=G$2, RIGHT('Tag Library'!$W$14:$W$736, LEN($A76))=$A76), """")"),"")</f>
        <v/>
      </c>
      <c r="H76" s="1" t="str">
        <f ca="1">IFERROR(__xludf.DUMMYFUNCTION("IFERROR(FILTER('Tag Library'!$X$14:$X$736, LEFT('Tag Library'!$W$14:$W$736, LEN(H$2))=H$2, RIGHT('Tag Library'!$W$14:$W$736, LEN($A76))=$A76), """")"),"")</f>
        <v/>
      </c>
      <c r="I76" s="1" t="str">
        <f ca="1">IFERROR(__xludf.DUMMYFUNCTION("IFERROR(FILTER('Tag Library'!$X$14:$X$736, LEFT('Tag Library'!$W$14:$W$736, LEN(I$2))=I$2, RIGHT('Tag Library'!$W$14:$W$736, LEN($A76))=$A76), """")"),"")</f>
        <v/>
      </c>
      <c r="J76" s="1" t="str">
        <f ca="1">IFERROR(__xludf.DUMMYFUNCTION("IFERROR(FILTER('Tag Library'!$X$14:$X$736, LEFT('Tag Library'!$W$14:$W$736, LEN(J$2))=J$2, RIGHT('Tag Library'!$W$14:$W$736, LEN($A76))=$A76), """")"),"")</f>
        <v/>
      </c>
      <c r="K76" s="1" t="str">
        <f ca="1">IFERROR(__xludf.DUMMYFUNCTION("IFERROR(FILTER('Tag Library'!$X$14:$X$736, LEFT('Tag Library'!$W$14:$W$736, LEN(K$2))=K$2, RIGHT('Tag Library'!$W$14:$W$736, LEN($A76))=$A76), """")"),"")</f>
        <v/>
      </c>
      <c r="L76" s="1" t="str">
        <f ca="1">IFERROR(__xludf.DUMMYFUNCTION("IFERROR(FILTER('Tag Library'!$X$14:$X$736, LEFT('Tag Library'!$W$14:$W$736, LEN(L$2))=L$2, RIGHT('Tag Library'!$W$14:$W$736, LEN($A76))=$A76), """")"),"")</f>
        <v/>
      </c>
      <c r="M76" s="1" t="str">
        <f ca="1">IFERROR(__xludf.DUMMYFUNCTION("IFERROR(FILTER('Tag Library'!$X$14:$X$736, LEFT('Tag Library'!$W$14:$W$736, LEN(M$2))=M$2, RIGHT('Tag Library'!$W$14:$W$736, LEN($A76))=$A76), """")"),"")</f>
        <v/>
      </c>
      <c r="N76" s="1" t="str">
        <f ca="1">IFERROR(__xludf.DUMMYFUNCTION("IFERROR(FILTER('Tag Library'!$X$14:$X$736, LEFT('Tag Library'!$W$14:$W$736, LEN(N$2))=N$2, RIGHT('Tag Library'!$W$14:$W$736, LEN($A76))=$A76), """")"),"")</f>
        <v/>
      </c>
      <c r="O76" s="1" t="str">
        <f ca="1">IFERROR(__xludf.DUMMYFUNCTION("IFERROR(FILTER('Tag Library'!$X$14:$X$736, LEFT('Tag Library'!$W$14:$W$736, LEN(O$2))=O$2, RIGHT('Tag Library'!$W$14:$W$736, LEN($A76))=$A76), """")"),"")</f>
        <v/>
      </c>
      <c r="P76" s="1" t="str">
        <f ca="1">IFERROR(__xludf.DUMMYFUNCTION("IFERROR(FILTER('Tag Library'!$X$14:$X$736, LEFT('Tag Library'!$W$14:$W$736, LEN(P$2))=P$2, RIGHT('Tag Library'!$W$14:$W$736, LEN($A76))=$A76), """")"),"")</f>
        <v/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IFERROR(__xludf.DUMMYFUNCTION("IFERROR(FILTER('Tag Library'!$X$14:$X$736, LEFT('Tag Library'!$W$14:$W$736, LEN(B$2))=B$2, RIGHT('Tag Library'!$W$14:$W$736, LEN($A77))=$A77), """")"),"")</f>
        <v/>
      </c>
      <c r="C77" s="1" t="str">
        <f ca="1">IFERROR(__xludf.DUMMYFUNCTION("IFERROR(FILTER('Tag Library'!$X$14:$X$736, LEFT('Tag Library'!$W$14:$W$736, LEN(C$2))=C$2, RIGHT('Tag Library'!$W$14:$W$736, LEN($A77))=$A77), """")"),"")</f>
        <v/>
      </c>
      <c r="D77" s="1" t="str">
        <f ca="1">IFERROR(__xludf.DUMMYFUNCTION("IFERROR(FILTER('Tag Library'!$X$14:$X$736, LEFT('Tag Library'!$W$14:$W$736, LEN(D$2))=D$2, RIGHT('Tag Library'!$W$14:$W$736, LEN($A77))=$A77), """")"),"")</f>
        <v/>
      </c>
      <c r="E77" s="1" t="str">
        <f ca="1">IFERROR(__xludf.DUMMYFUNCTION("IFERROR(FILTER('Tag Library'!$X$14:$X$736, LEFT('Tag Library'!$W$14:$W$736, LEN(E$2))=E$2, RIGHT('Tag Library'!$W$14:$W$736, LEN($A77))=$A77), """")"),"")</f>
        <v/>
      </c>
      <c r="F77" s="1" t="str">
        <f ca="1">IFERROR(__xludf.DUMMYFUNCTION("IFERROR(FILTER('Tag Library'!$X$14:$X$736, LEFT('Tag Library'!$W$14:$W$736, LEN(F$2))=F$2, RIGHT('Tag Library'!$W$14:$W$736, LEN($A77))=$A77), """")"),"")</f>
        <v/>
      </c>
      <c r="G77" s="1" t="str">
        <f ca="1">IFERROR(__xludf.DUMMYFUNCTION("IFERROR(FILTER('Tag Library'!$X$14:$X$736, LEFT('Tag Library'!$W$14:$W$736, LEN(G$2))=G$2, RIGHT('Tag Library'!$W$14:$W$736, LEN($A77))=$A77), """")"),"")</f>
        <v/>
      </c>
      <c r="H77" s="1" t="str">
        <f ca="1">IFERROR(__xludf.DUMMYFUNCTION("IFERROR(FILTER('Tag Library'!$X$14:$X$736, LEFT('Tag Library'!$W$14:$W$736, LEN(H$2))=H$2, RIGHT('Tag Library'!$W$14:$W$736, LEN($A77))=$A77), """")"),"")</f>
        <v/>
      </c>
      <c r="I77" s="1" t="str">
        <f ca="1">IFERROR(__xludf.DUMMYFUNCTION("IFERROR(FILTER('Tag Library'!$X$14:$X$736, LEFT('Tag Library'!$W$14:$W$736, LEN(I$2))=I$2, RIGHT('Tag Library'!$W$14:$W$736, LEN($A77))=$A77), """")"),"")</f>
        <v/>
      </c>
      <c r="J77" s="1" t="str">
        <f ca="1">IFERROR(__xludf.DUMMYFUNCTION("IFERROR(FILTER('Tag Library'!$X$14:$X$736, LEFT('Tag Library'!$W$14:$W$736, LEN(J$2))=J$2, RIGHT('Tag Library'!$W$14:$W$736, LEN($A77))=$A77), """")"),"")</f>
        <v/>
      </c>
      <c r="K77" s="1" t="str">
        <f ca="1">IFERROR(__xludf.DUMMYFUNCTION("IFERROR(FILTER('Tag Library'!$X$14:$X$736, LEFT('Tag Library'!$W$14:$W$736, LEN(K$2))=K$2, RIGHT('Tag Library'!$W$14:$W$736, LEN($A77))=$A77), """")"),"")</f>
        <v/>
      </c>
      <c r="L77" s="1" t="str">
        <f ca="1">IFERROR(__xludf.DUMMYFUNCTION("IFERROR(FILTER('Tag Library'!$X$14:$X$736, LEFT('Tag Library'!$W$14:$W$736, LEN(L$2))=L$2, RIGHT('Tag Library'!$W$14:$W$736, LEN($A77))=$A77), """")"),"")</f>
        <v/>
      </c>
      <c r="M77" s="1" t="str">
        <f ca="1">IFERROR(__xludf.DUMMYFUNCTION("IFERROR(FILTER('Tag Library'!$X$14:$X$736, LEFT('Tag Library'!$W$14:$W$736, LEN(M$2))=M$2, RIGHT('Tag Library'!$W$14:$W$736, LEN($A77))=$A77), """")"),"")</f>
        <v/>
      </c>
      <c r="N77" s="1" t="str">
        <f ca="1">IFERROR(__xludf.DUMMYFUNCTION("IFERROR(FILTER('Tag Library'!$X$14:$X$736, LEFT('Tag Library'!$W$14:$W$736, LEN(N$2))=N$2, RIGHT('Tag Library'!$W$14:$W$736, LEN($A77))=$A77), """")"),"")</f>
        <v/>
      </c>
      <c r="O77" s="1" t="str">
        <f ca="1">IFERROR(__xludf.DUMMYFUNCTION("IFERROR(FILTER('Tag Library'!$X$14:$X$736, LEFT('Tag Library'!$W$14:$W$736, LEN(O$2))=O$2, RIGHT('Tag Library'!$W$14:$W$736, LEN($A77))=$A77), """")"),"")</f>
        <v/>
      </c>
      <c r="P77" s="1" t="str">
        <f ca="1">IFERROR(__xludf.DUMMYFUNCTION("IFERROR(FILTER('Tag Library'!$X$14:$X$736, LEFT('Tag Library'!$W$14:$W$736, LEN(P$2))=P$2, RIGHT('Tag Library'!$W$14:$W$736, LEN($A77))=$A77), """")"),"")</f>
        <v/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IFERROR(__xludf.DUMMYFUNCTION("IFERROR(FILTER('Tag Library'!$X$14:$X$736, LEFT('Tag Library'!$W$14:$W$736, LEN(B$2))=B$2, RIGHT('Tag Library'!$W$14:$W$736, LEN($A78))=$A78), """")"),"")</f>
        <v/>
      </c>
      <c r="C78" s="1" t="str">
        <f ca="1">IFERROR(__xludf.DUMMYFUNCTION("IFERROR(FILTER('Tag Library'!$X$14:$X$736, LEFT('Tag Library'!$W$14:$W$736, LEN(C$2))=C$2, RIGHT('Tag Library'!$W$14:$W$736, LEN($A78))=$A78), """")"),"")</f>
        <v/>
      </c>
      <c r="D78" s="1" t="str">
        <f ca="1">IFERROR(__xludf.DUMMYFUNCTION("IFERROR(FILTER('Tag Library'!$X$14:$X$736, LEFT('Tag Library'!$W$14:$W$736, LEN(D$2))=D$2, RIGHT('Tag Library'!$W$14:$W$736, LEN($A78))=$A78), """")"),"")</f>
        <v/>
      </c>
      <c r="E78" s="1" t="str">
        <f ca="1">IFERROR(__xludf.DUMMYFUNCTION("IFERROR(FILTER('Tag Library'!$X$14:$X$736, LEFT('Tag Library'!$W$14:$W$736, LEN(E$2))=E$2, RIGHT('Tag Library'!$W$14:$W$736, LEN($A78))=$A78), """")"),"")</f>
        <v/>
      </c>
      <c r="F78" s="1" t="str">
        <f ca="1">IFERROR(__xludf.DUMMYFUNCTION("IFERROR(FILTER('Tag Library'!$X$14:$X$736, LEFT('Tag Library'!$W$14:$W$736, LEN(F$2))=F$2, RIGHT('Tag Library'!$W$14:$W$736, LEN($A78))=$A78), """")"),"")</f>
        <v/>
      </c>
      <c r="G78" s="1" t="str">
        <f ca="1">IFERROR(__xludf.DUMMYFUNCTION("IFERROR(FILTER('Tag Library'!$X$14:$X$736, LEFT('Tag Library'!$W$14:$W$736, LEN(G$2))=G$2, RIGHT('Tag Library'!$W$14:$W$736, LEN($A78))=$A78), """")"),"")</f>
        <v/>
      </c>
      <c r="H78" s="1" t="str">
        <f ca="1">IFERROR(__xludf.DUMMYFUNCTION("IFERROR(FILTER('Tag Library'!$X$14:$X$736, LEFT('Tag Library'!$W$14:$W$736, LEN(H$2))=H$2, RIGHT('Tag Library'!$W$14:$W$736, LEN($A78))=$A78), """")"),"")</f>
        <v/>
      </c>
      <c r="I78" s="1" t="str">
        <f ca="1">IFERROR(__xludf.DUMMYFUNCTION("IFERROR(FILTER('Tag Library'!$X$14:$X$736, LEFT('Tag Library'!$W$14:$W$736, LEN(I$2))=I$2, RIGHT('Tag Library'!$W$14:$W$736, LEN($A78))=$A78), """")"),"")</f>
        <v/>
      </c>
      <c r="J78" s="1" t="str">
        <f ca="1">IFERROR(__xludf.DUMMYFUNCTION("IFERROR(FILTER('Tag Library'!$X$14:$X$736, LEFT('Tag Library'!$W$14:$W$736, LEN(J$2))=J$2, RIGHT('Tag Library'!$W$14:$W$736, LEN($A78))=$A78), """")"),"")</f>
        <v/>
      </c>
      <c r="K78" s="1" t="str">
        <f ca="1">IFERROR(__xludf.DUMMYFUNCTION("IFERROR(FILTER('Tag Library'!$X$14:$X$736, LEFT('Tag Library'!$W$14:$W$736, LEN(K$2))=K$2, RIGHT('Tag Library'!$W$14:$W$736, LEN($A78))=$A78), """")"),"")</f>
        <v/>
      </c>
      <c r="L78" s="1" t="str">
        <f ca="1">IFERROR(__xludf.DUMMYFUNCTION("IFERROR(FILTER('Tag Library'!$X$14:$X$736, LEFT('Tag Library'!$W$14:$W$736, LEN(L$2))=L$2, RIGHT('Tag Library'!$W$14:$W$736, LEN($A78))=$A78), """")"),"")</f>
        <v/>
      </c>
      <c r="M78" s="1" t="str">
        <f ca="1">IFERROR(__xludf.DUMMYFUNCTION("IFERROR(FILTER('Tag Library'!$X$14:$X$736, LEFT('Tag Library'!$W$14:$W$736, LEN(M$2))=M$2, RIGHT('Tag Library'!$W$14:$W$736, LEN($A78))=$A78), """")"),"")</f>
        <v/>
      </c>
      <c r="N78" s="1" t="str">
        <f ca="1">IFERROR(__xludf.DUMMYFUNCTION("IFERROR(FILTER('Tag Library'!$X$14:$X$736, LEFT('Tag Library'!$W$14:$W$736, LEN(N$2))=N$2, RIGHT('Tag Library'!$W$14:$W$736, LEN($A78))=$A78), """")"),"")</f>
        <v/>
      </c>
      <c r="O78" s="1" t="str">
        <f ca="1">IFERROR(__xludf.DUMMYFUNCTION("IFERROR(FILTER('Tag Library'!$X$14:$X$736, LEFT('Tag Library'!$W$14:$W$736, LEN(O$2))=O$2, RIGHT('Tag Library'!$W$14:$W$736, LEN($A78))=$A78), """")"),"")</f>
        <v/>
      </c>
      <c r="P78" s="1" t="str">
        <f ca="1">IFERROR(__xludf.DUMMYFUNCTION("IFERROR(FILTER('Tag Library'!$X$14:$X$736, LEFT('Tag Library'!$W$14:$W$736, LEN(P$2))=P$2, RIGHT('Tag Library'!$W$14:$W$736, LEN($A78))=$A78), """")"),"")</f>
        <v/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IFERROR(__xludf.DUMMYFUNCTION("IFERROR(FILTER('Tag Library'!$X$14:$X$736, LEFT('Tag Library'!$W$14:$W$736, LEN(B$2))=B$2, RIGHT('Tag Library'!$W$14:$W$736, LEN($A79))=$A79), """")"),"")</f>
        <v/>
      </c>
      <c r="C79" s="1" t="str">
        <f ca="1">IFERROR(__xludf.DUMMYFUNCTION("IFERROR(FILTER('Tag Library'!$X$14:$X$736, LEFT('Tag Library'!$W$14:$W$736, LEN(C$2))=C$2, RIGHT('Tag Library'!$W$14:$W$736, LEN($A79))=$A79), """")"),"")</f>
        <v/>
      </c>
      <c r="D79" s="1" t="str">
        <f ca="1">IFERROR(__xludf.DUMMYFUNCTION("IFERROR(FILTER('Tag Library'!$X$14:$X$736, LEFT('Tag Library'!$W$14:$W$736, LEN(D$2))=D$2, RIGHT('Tag Library'!$W$14:$W$736, LEN($A79))=$A79), """")"),"")</f>
        <v/>
      </c>
      <c r="E79" s="1" t="str">
        <f ca="1">IFERROR(__xludf.DUMMYFUNCTION("IFERROR(FILTER('Tag Library'!$X$14:$X$736, LEFT('Tag Library'!$W$14:$W$736, LEN(E$2))=E$2, RIGHT('Tag Library'!$W$14:$W$736, LEN($A79))=$A79), """")"),"")</f>
        <v/>
      </c>
      <c r="F79" s="1" t="str">
        <f ca="1">IFERROR(__xludf.DUMMYFUNCTION("IFERROR(FILTER('Tag Library'!$X$14:$X$736, LEFT('Tag Library'!$W$14:$W$736, LEN(F$2))=F$2, RIGHT('Tag Library'!$W$14:$W$736, LEN($A79))=$A79), """")"),"")</f>
        <v/>
      </c>
      <c r="G79" s="1" t="str">
        <f ca="1">IFERROR(__xludf.DUMMYFUNCTION("IFERROR(FILTER('Tag Library'!$X$14:$X$736, LEFT('Tag Library'!$W$14:$W$736, LEN(G$2))=G$2, RIGHT('Tag Library'!$W$14:$W$736, LEN($A79))=$A79), """")"),"")</f>
        <v/>
      </c>
      <c r="H79" s="1" t="str">
        <f ca="1">IFERROR(__xludf.DUMMYFUNCTION("IFERROR(FILTER('Tag Library'!$X$14:$X$736, LEFT('Tag Library'!$W$14:$W$736, LEN(H$2))=H$2, RIGHT('Tag Library'!$W$14:$W$736, LEN($A79))=$A79), """")"),"")</f>
        <v/>
      </c>
      <c r="I79" s="1" t="str">
        <f ca="1">IFERROR(__xludf.DUMMYFUNCTION("IFERROR(FILTER('Tag Library'!$X$14:$X$736, LEFT('Tag Library'!$W$14:$W$736, LEN(I$2))=I$2, RIGHT('Tag Library'!$W$14:$W$736, LEN($A79))=$A79), """")"),"")</f>
        <v/>
      </c>
      <c r="J79" s="1" t="str">
        <f ca="1">IFERROR(__xludf.DUMMYFUNCTION("IFERROR(FILTER('Tag Library'!$X$14:$X$736, LEFT('Tag Library'!$W$14:$W$736, LEN(J$2))=J$2, RIGHT('Tag Library'!$W$14:$W$736, LEN($A79))=$A79), """")"),"")</f>
        <v/>
      </c>
      <c r="K79" s="1" t="str">
        <f ca="1">IFERROR(__xludf.DUMMYFUNCTION("IFERROR(FILTER('Tag Library'!$X$14:$X$736, LEFT('Tag Library'!$W$14:$W$736, LEN(K$2))=K$2, RIGHT('Tag Library'!$W$14:$W$736, LEN($A79))=$A79), """")"),"")</f>
        <v/>
      </c>
      <c r="L79" s="1" t="str">
        <f ca="1">IFERROR(__xludf.DUMMYFUNCTION("IFERROR(FILTER('Tag Library'!$X$14:$X$736, LEFT('Tag Library'!$W$14:$W$736, LEN(L$2))=L$2, RIGHT('Tag Library'!$W$14:$W$736, LEN($A79))=$A79), """")"),"")</f>
        <v/>
      </c>
      <c r="M79" s="1" t="str">
        <f ca="1">IFERROR(__xludf.DUMMYFUNCTION("IFERROR(FILTER('Tag Library'!$X$14:$X$736, LEFT('Tag Library'!$W$14:$W$736, LEN(M$2))=M$2, RIGHT('Tag Library'!$W$14:$W$736, LEN($A79))=$A79), """")"),"")</f>
        <v/>
      </c>
      <c r="N79" s="1" t="str">
        <f ca="1">IFERROR(__xludf.DUMMYFUNCTION("IFERROR(FILTER('Tag Library'!$X$14:$X$736, LEFT('Tag Library'!$W$14:$W$736, LEN(N$2))=N$2, RIGHT('Tag Library'!$W$14:$W$736, LEN($A79))=$A79), """")"),"")</f>
        <v/>
      </c>
      <c r="O79" s="1" t="str">
        <f ca="1">IFERROR(__xludf.DUMMYFUNCTION("IFERROR(FILTER('Tag Library'!$X$14:$X$736, LEFT('Tag Library'!$W$14:$W$736, LEN(O$2))=O$2, RIGHT('Tag Library'!$W$14:$W$736, LEN($A79))=$A79), """")"),"")</f>
        <v/>
      </c>
      <c r="P79" s="1" t="str">
        <f ca="1">IFERROR(__xludf.DUMMYFUNCTION("IFERROR(FILTER('Tag Library'!$X$14:$X$736, LEFT('Tag Library'!$W$14:$W$736, LEN(P$2))=P$2, RIGHT('Tag Library'!$W$14:$W$736, LEN($A79))=$A79), """")"),"")</f>
        <v/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IFERROR(__xludf.DUMMYFUNCTION("IFERROR(FILTER('Tag Library'!$X$14:$X$736, LEFT('Tag Library'!$W$14:$W$736, LEN(B$2))=B$2, RIGHT('Tag Library'!$W$14:$W$736, LEN($A80))=$A80), """")"),"")</f>
        <v/>
      </c>
      <c r="C80" s="1" t="str">
        <f ca="1">IFERROR(__xludf.DUMMYFUNCTION("IFERROR(FILTER('Tag Library'!$X$14:$X$736, LEFT('Tag Library'!$W$14:$W$736, LEN(C$2))=C$2, RIGHT('Tag Library'!$W$14:$W$736, LEN($A80))=$A80), """")"),"")</f>
        <v/>
      </c>
      <c r="D80" s="1" t="str">
        <f ca="1">IFERROR(__xludf.DUMMYFUNCTION("IFERROR(FILTER('Tag Library'!$X$14:$X$736, LEFT('Tag Library'!$W$14:$W$736, LEN(D$2))=D$2, RIGHT('Tag Library'!$W$14:$W$736, LEN($A80))=$A80), """")"),"")</f>
        <v/>
      </c>
      <c r="E80" s="1" t="str">
        <f ca="1">IFERROR(__xludf.DUMMYFUNCTION("IFERROR(FILTER('Tag Library'!$X$14:$X$736, LEFT('Tag Library'!$W$14:$W$736, LEN(E$2))=E$2, RIGHT('Tag Library'!$W$14:$W$736, LEN($A80))=$A80), """")"),"")</f>
        <v/>
      </c>
      <c r="F80" s="1" t="str">
        <f ca="1">IFERROR(__xludf.DUMMYFUNCTION("IFERROR(FILTER('Tag Library'!$X$14:$X$736, LEFT('Tag Library'!$W$14:$W$736, LEN(F$2))=F$2, RIGHT('Tag Library'!$W$14:$W$736, LEN($A80))=$A80), """")"),"")</f>
        <v/>
      </c>
      <c r="G80" s="1" t="str">
        <f ca="1">IFERROR(__xludf.DUMMYFUNCTION("IFERROR(FILTER('Tag Library'!$X$14:$X$736, LEFT('Tag Library'!$W$14:$W$736, LEN(G$2))=G$2, RIGHT('Tag Library'!$W$14:$W$736, LEN($A80))=$A80), """")"),"")</f>
        <v/>
      </c>
      <c r="H80" s="1" t="str">
        <f ca="1">IFERROR(__xludf.DUMMYFUNCTION("IFERROR(FILTER('Tag Library'!$X$14:$X$736, LEFT('Tag Library'!$W$14:$W$736, LEN(H$2))=H$2, RIGHT('Tag Library'!$W$14:$W$736, LEN($A80))=$A80), """")"),"")</f>
        <v/>
      </c>
      <c r="I80" s="1" t="str">
        <f ca="1">IFERROR(__xludf.DUMMYFUNCTION("IFERROR(FILTER('Tag Library'!$X$14:$X$736, LEFT('Tag Library'!$W$14:$W$736, LEN(I$2))=I$2, RIGHT('Tag Library'!$W$14:$W$736, LEN($A80))=$A80), """")"),"")</f>
        <v/>
      </c>
      <c r="J80" s="1" t="str">
        <f ca="1">IFERROR(__xludf.DUMMYFUNCTION("IFERROR(FILTER('Tag Library'!$X$14:$X$736, LEFT('Tag Library'!$W$14:$W$736, LEN(J$2))=J$2, RIGHT('Tag Library'!$W$14:$W$736, LEN($A80))=$A80), """")"),"")</f>
        <v/>
      </c>
      <c r="K80" s="1" t="str">
        <f ca="1">IFERROR(__xludf.DUMMYFUNCTION("IFERROR(FILTER('Tag Library'!$X$14:$X$736, LEFT('Tag Library'!$W$14:$W$736, LEN(K$2))=K$2, RIGHT('Tag Library'!$W$14:$W$736, LEN($A80))=$A80), """")"),"")</f>
        <v/>
      </c>
      <c r="L80" s="1" t="str">
        <f ca="1">IFERROR(__xludf.DUMMYFUNCTION("IFERROR(FILTER('Tag Library'!$X$14:$X$736, LEFT('Tag Library'!$W$14:$W$736, LEN(L$2))=L$2, RIGHT('Tag Library'!$W$14:$W$736, LEN($A80))=$A80), """")"),"")</f>
        <v/>
      </c>
      <c r="M80" s="1" t="str">
        <f ca="1">IFERROR(__xludf.DUMMYFUNCTION("IFERROR(FILTER('Tag Library'!$X$14:$X$736, LEFT('Tag Library'!$W$14:$W$736, LEN(M$2))=M$2, RIGHT('Tag Library'!$W$14:$W$736, LEN($A80))=$A80), """")"),"")</f>
        <v/>
      </c>
      <c r="N80" s="1" t="str">
        <f ca="1">IFERROR(__xludf.DUMMYFUNCTION("IFERROR(FILTER('Tag Library'!$X$14:$X$736, LEFT('Tag Library'!$W$14:$W$736, LEN(N$2))=N$2, RIGHT('Tag Library'!$W$14:$W$736, LEN($A80))=$A80), """")"),"")</f>
        <v/>
      </c>
      <c r="O80" s="1" t="str">
        <f ca="1">IFERROR(__xludf.DUMMYFUNCTION("IFERROR(FILTER('Tag Library'!$X$14:$X$736, LEFT('Tag Library'!$W$14:$W$736, LEN(O$2))=O$2, RIGHT('Tag Library'!$W$14:$W$736, LEN($A80))=$A80), """")"),"")</f>
        <v/>
      </c>
      <c r="P80" s="1" t="str">
        <f ca="1">IFERROR(__xludf.DUMMYFUNCTION("IFERROR(FILTER('Tag Library'!$X$14:$X$736, LEFT('Tag Library'!$W$14:$W$736, LEN(P$2))=P$2, RIGHT('Tag Library'!$W$14:$W$736, LEN($A80))=$A80), """")"),"")</f>
        <v/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IFERROR(__xludf.DUMMYFUNCTION("IFERROR(FILTER('Tag Library'!$X$14:$X$736, LEFT('Tag Library'!$W$14:$W$736, LEN(B$2))=B$2, RIGHT('Tag Library'!$W$14:$W$736, LEN($A81))=$A81), """")"),"")</f>
        <v/>
      </c>
      <c r="C81" s="1" t="str">
        <f ca="1">IFERROR(__xludf.DUMMYFUNCTION("IFERROR(FILTER('Tag Library'!$X$14:$X$736, LEFT('Tag Library'!$W$14:$W$736, LEN(C$2))=C$2, RIGHT('Tag Library'!$W$14:$W$736, LEN($A81))=$A81), """")"),"")</f>
        <v/>
      </c>
      <c r="D81" s="1" t="str">
        <f ca="1">IFERROR(__xludf.DUMMYFUNCTION("IFERROR(FILTER('Tag Library'!$X$14:$X$736, LEFT('Tag Library'!$W$14:$W$736, LEN(D$2))=D$2, RIGHT('Tag Library'!$W$14:$W$736, LEN($A81))=$A81), """")"),"")</f>
        <v/>
      </c>
      <c r="E81" s="1" t="str">
        <f ca="1">IFERROR(__xludf.DUMMYFUNCTION("IFERROR(FILTER('Tag Library'!$X$14:$X$736, LEFT('Tag Library'!$W$14:$W$736, LEN(E$2))=E$2, RIGHT('Tag Library'!$W$14:$W$736, LEN($A81))=$A81), """")"),"")</f>
        <v/>
      </c>
      <c r="F81" s="1" t="str">
        <f ca="1">IFERROR(__xludf.DUMMYFUNCTION("IFERROR(FILTER('Tag Library'!$X$14:$X$736, LEFT('Tag Library'!$W$14:$W$736, LEN(F$2))=F$2, RIGHT('Tag Library'!$W$14:$W$736, LEN($A81))=$A81), """")"),"")</f>
        <v/>
      </c>
      <c r="G81" s="1" t="str">
        <f ca="1">IFERROR(__xludf.DUMMYFUNCTION("IFERROR(FILTER('Tag Library'!$X$14:$X$736, LEFT('Tag Library'!$W$14:$W$736, LEN(G$2))=G$2, RIGHT('Tag Library'!$W$14:$W$736, LEN($A81))=$A81), """")"),"")</f>
        <v/>
      </c>
      <c r="H81" s="1" t="str">
        <f ca="1">IFERROR(__xludf.DUMMYFUNCTION("IFERROR(FILTER('Tag Library'!$X$14:$X$736, LEFT('Tag Library'!$W$14:$W$736, LEN(H$2))=H$2, RIGHT('Tag Library'!$W$14:$W$736, LEN($A81))=$A81), """")"),"")</f>
        <v/>
      </c>
      <c r="I81" s="1" t="str">
        <f ca="1">IFERROR(__xludf.DUMMYFUNCTION("IFERROR(FILTER('Tag Library'!$X$14:$X$736, LEFT('Tag Library'!$W$14:$W$736, LEN(I$2))=I$2, RIGHT('Tag Library'!$W$14:$W$736, LEN($A81))=$A81), """")"),"")</f>
        <v/>
      </c>
      <c r="J81" s="1" t="str">
        <f ca="1">IFERROR(__xludf.DUMMYFUNCTION("IFERROR(FILTER('Tag Library'!$X$14:$X$736, LEFT('Tag Library'!$W$14:$W$736, LEN(J$2))=J$2, RIGHT('Tag Library'!$W$14:$W$736, LEN($A81))=$A81), """")"),"")</f>
        <v/>
      </c>
      <c r="K81" s="1" t="str">
        <f ca="1">IFERROR(__xludf.DUMMYFUNCTION("IFERROR(FILTER('Tag Library'!$X$14:$X$736, LEFT('Tag Library'!$W$14:$W$736, LEN(K$2))=K$2, RIGHT('Tag Library'!$W$14:$W$736, LEN($A81))=$A81), """")"),"")</f>
        <v/>
      </c>
      <c r="L81" s="1" t="str">
        <f ca="1">IFERROR(__xludf.DUMMYFUNCTION("IFERROR(FILTER('Tag Library'!$X$14:$X$736, LEFT('Tag Library'!$W$14:$W$736, LEN(L$2))=L$2, RIGHT('Tag Library'!$W$14:$W$736, LEN($A81))=$A81), """")"),"")</f>
        <v/>
      </c>
      <c r="M81" s="1" t="str">
        <f ca="1">IFERROR(__xludf.DUMMYFUNCTION("IFERROR(FILTER('Tag Library'!$X$14:$X$736, LEFT('Tag Library'!$W$14:$W$736, LEN(M$2))=M$2, RIGHT('Tag Library'!$W$14:$W$736, LEN($A81))=$A81), """")"),"")</f>
        <v/>
      </c>
      <c r="N81" s="1" t="str">
        <f ca="1">IFERROR(__xludf.DUMMYFUNCTION("IFERROR(FILTER('Tag Library'!$X$14:$X$736, LEFT('Tag Library'!$W$14:$W$736, LEN(N$2))=N$2, RIGHT('Tag Library'!$W$14:$W$736, LEN($A81))=$A81), """")"),"")</f>
        <v/>
      </c>
      <c r="O81" s="1" t="str">
        <f ca="1">IFERROR(__xludf.DUMMYFUNCTION("IFERROR(FILTER('Tag Library'!$X$14:$X$736, LEFT('Tag Library'!$W$14:$W$736, LEN(O$2))=O$2, RIGHT('Tag Library'!$W$14:$W$736, LEN($A81))=$A81), """")"),"")</f>
        <v/>
      </c>
      <c r="P81" s="1" t="str">
        <f ca="1">IFERROR(__xludf.DUMMYFUNCTION("IFERROR(FILTER('Tag Library'!$X$14:$X$736, LEFT('Tag Library'!$W$14:$W$736, LEN(P$2))=P$2, RIGHT('Tag Library'!$W$14:$W$736, LEN($A81))=$A81), """")"),"")</f>
        <v/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IFERROR(__xludf.DUMMYFUNCTION("IFERROR(FILTER('Tag Library'!$X$14:$X$736, LEFT('Tag Library'!$W$14:$W$736, LEN(B$2))=B$2, RIGHT('Tag Library'!$W$14:$W$736, LEN($A82))=$A82), """")"),"")</f>
        <v/>
      </c>
      <c r="C82" s="1" t="str">
        <f ca="1">IFERROR(__xludf.DUMMYFUNCTION("IFERROR(FILTER('Tag Library'!$X$14:$X$736, LEFT('Tag Library'!$W$14:$W$736, LEN(C$2))=C$2, RIGHT('Tag Library'!$W$14:$W$736, LEN($A82))=$A82), """")"),"")</f>
        <v/>
      </c>
      <c r="D82" s="1" t="str">
        <f ca="1">IFERROR(__xludf.DUMMYFUNCTION("IFERROR(FILTER('Tag Library'!$X$14:$X$736, LEFT('Tag Library'!$W$14:$W$736, LEN(D$2))=D$2, RIGHT('Tag Library'!$W$14:$W$736, LEN($A82))=$A82), """")"),"")</f>
        <v/>
      </c>
      <c r="E82" s="1" t="str">
        <f ca="1">IFERROR(__xludf.DUMMYFUNCTION("IFERROR(FILTER('Tag Library'!$X$14:$X$736, LEFT('Tag Library'!$W$14:$W$736, LEN(E$2))=E$2, RIGHT('Tag Library'!$W$14:$W$736, LEN($A82))=$A82), """")"),"")</f>
        <v/>
      </c>
      <c r="F82" s="1" t="str">
        <f ca="1">IFERROR(__xludf.DUMMYFUNCTION("IFERROR(FILTER('Tag Library'!$X$14:$X$736, LEFT('Tag Library'!$W$14:$W$736, LEN(F$2))=F$2, RIGHT('Tag Library'!$W$14:$W$736, LEN($A82))=$A82), """")"),"")</f>
        <v/>
      </c>
      <c r="G82" s="1" t="str">
        <f ca="1">IFERROR(__xludf.DUMMYFUNCTION("IFERROR(FILTER('Tag Library'!$X$14:$X$736, LEFT('Tag Library'!$W$14:$W$736, LEN(G$2))=G$2, RIGHT('Tag Library'!$W$14:$W$736, LEN($A82))=$A82), """")"),"")</f>
        <v/>
      </c>
      <c r="H82" s="1" t="str">
        <f ca="1">IFERROR(__xludf.DUMMYFUNCTION("IFERROR(FILTER('Tag Library'!$X$14:$X$736, LEFT('Tag Library'!$W$14:$W$736, LEN(H$2))=H$2, RIGHT('Tag Library'!$W$14:$W$736, LEN($A82))=$A82), """")"),"")</f>
        <v/>
      </c>
      <c r="I82" s="1" t="str">
        <f ca="1">IFERROR(__xludf.DUMMYFUNCTION("IFERROR(FILTER('Tag Library'!$X$14:$X$736, LEFT('Tag Library'!$W$14:$W$736, LEN(I$2))=I$2, RIGHT('Tag Library'!$W$14:$W$736, LEN($A82))=$A82), """")"),"")</f>
        <v/>
      </c>
      <c r="J82" s="1" t="str">
        <f ca="1">IFERROR(__xludf.DUMMYFUNCTION("IFERROR(FILTER('Tag Library'!$X$14:$X$736, LEFT('Tag Library'!$W$14:$W$736, LEN(J$2))=J$2, RIGHT('Tag Library'!$W$14:$W$736, LEN($A82))=$A82), """")"),"")</f>
        <v/>
      </c>
      <c r="K82" s="1" t="str">
        <f ca="1">IFERROR(__xludf.DUMMYFUNCTION("IFERROR(FILTER('Tag Library'!$X$14:$X$736, LEFT('Tag Library'!$W$14:$W$736, LEN(K$2))=K$2, RIGHT('Tag Library'!$W$14:$W$736, LEN($A82))=$A82), """")"),"")</f>
        <v/>
      </c>
      <c r="L82" s="1" t="str">
        <f ca="1">IFERROR(__xludf.DUMMYFUNCTION("IFERROR(FILTER('Tag Library'!$X$14:$X$736, LEFT('Tag Library'!$W$14:$W$736, LEN(L$2))=L$2, RIGHT('Tag Library'!$W$14:$W$736, LEN($A82))=$A82), """")"),"")</f>
        <v/>
      </c>
      <c r="M82" s="1" t="str">
        <f ca="1">IFERROR(__xludf.DUMMYFUNCTION("IFERROR(FILTER('Tag Library'!$X$14:$X$736, LEFT('Tag Library'!$W$14:$W$736, LEN(M$2))=M$2, RIGHT('Tag Library'!$W$14:$W$736, LEN($A82))=$A82), """")"),"")</f>
        <v/>
      </c>
      <c r="N82" s="1" t="str">
        <f ca="1">IFERROR(__xludf.DUMMYFUNCTION("IFERROR(FILTER('Tag Library'!$X$14:$X$736, LEFT('Tag Library'!$W$14:$W$736, LEN(N$2))=N$2, RIGHT('Tag Library'!$W$14:$W$736, LEN($A82))=$A82), """")"),"")</f>
        <v/>
      </c>
      <c r="O82" s="1" t="str">
        <f ca="1">IFERROR(__xludf.DUMMYFUNCTION("IFERROR(FILTER('Tag Library'!$X$14:$X$736, LEFT('Tag Library'!$W$14:$W$736, LEN(O$2))=O$2, RIGHT('Tag Library'!$W$14:$W$736, LEN($A82))=$A82), """")"),"")</f>
        <v/>
      </c>
      <c r="P82" s="1" t="str">
        <f ca="1">IFERROR(__xludf.DUMMYFUNCTION("IFERROR(FILTER('Tag Library'!$X$14:$X$736, LEFT('Tag Library'!$W$14:$W$736, LEN(P$2))=P$2, RIGHT('Tag Library'!$W$14:$W$736, LEN($A82))=$A82), """")"),"")</f>
        <v/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IFERROR(__xludf.DUMMYFUNCTION("IFERROR(FILTER('Tag Library'!$X$14:$X$736, LEFT('Tag Library'!$W$14:$W$736, LEN(B$2))=B$2, RIGHT('Tag Library'!$W$14:$W$736, LEN($A83))=$A83), """")"),"")</f>
        <v/>
      </c>
      <c r="C83" s="1" t="str">
        <f ca="1">IFERROR(__xludf.DUMMYFUNCTION("IFERROR(FILTER('Tag Library'!$X$14:$X$736, LEFT('Tag Library'!$W$14:$W$736, LEN(C$2))=C$2, RIGHT('Tag Library'!$W$14:$W$736, LEN($A83))=$A83), """")"),"")</f>
        <v/>
      </c>
      <c r="D83" s="1" t="str">
        <f ca="1">IFERROR(__xludf.DUMMYFUNCTION("IFERROR(FILTER('Tag Library'!$X$14:$X$736, LEFT('Tag Library'!$W$14:$W$736, LEN(D$2))=D$2, RIGHT('Tag Library'!$W$14:$W$736, LEN($A83))=$A83), """")"),"")</f>
        <v/>
      </c>
      <c r="E83" s="1" t="str">
        <f ca="1">IFERROR(__xludf.DUMMYFUNCTION("IFERROR(FILTER('Tag Library'!$X$14:$X$736, LEFT('Tag Library'!$W$14:$W$736, LEN(E$2))=E$2, RIGHT('Tag Library'!$W$14:$W$736, LEN($A83))=$A83), """")"),"")</f>
        <v/>
      </c>
      <c r="F83" s="1" t="str">
        <f ca="1">IFERROR(__xludf.DUMMYFUNCTION("IFERROR(FILTER('Tag Library'!$X$14:$X$736, LEFT('Tag Library'!$W$14:$W$736, LEN(F$2))=F$2, RIGHT('Tag Library'!$W$14:$W$736, LEN($A83))=$A83), """")"),"")</f>
        <v/>
      </c>
      <c r="G83" s="1" t="str">
        <f ca="1">IFERROR(__xludf.DUMMYFUNCTION("IFERROR(FILTER('Tag Library'!$X$14:$X$736, LEFT('Tag Library'!$W$14:$W$736, LEN(G$2))=G$2, RIGHT('Tag Library'!$W$14:$W$736, LEN($A83))=$A83), """")"),"")</f>
        <v/>
      </c>
      <c r="H83" s="1" t="str">
        <f ca="1">IFERROR(__xludf.DUMMYFUNCTION("IFERROR(FILTER('Tag Library'!$X$14:$X$736, LEFT('Tag Library'!$W$14:$W$736, LEN(H$2))=H$2, RIGHT('Tag Library'!$W$14:$W$736, LEN($A83))=$A83), """")"),"")</f>
        <v/>
      </c>
      <c r="I83" s="1" t="str">
        <f ca="1">IFERROR(__xludf.DUMMYFUNCTION("IFERROR(FILTER('Tag Library'!$X$14:$X$736, LEFT('Tag Library'!$W$14:$W$736, LEN(I$2))=I$2, RIGHT('Tag Library'!$W$14:$W$736, LEN($A83))=$A83), """")"),"")</f>
        <v/>
      </c>
      <c r="J83" s="1" t="str">
        <f ca="1">IFERROR(__xludf.DUMMYFUNCTION("IFERROR(FILTER('Tag Library'!$X$14:$X$736, LEFT('Tag Library'!$W$14:$W$736, LEN(J$2))=J$2, RIGHT('Tag Library'!$W$14:$W$736, LEN($A83))=$A83), """")"),"")</f>
        <v/>
      </c>
      <c r="K83" s="1" t="str">
        <f ca="1">IFERROR(__xludf.DUMMYFUNCTION("IFERROR(FILTER('Tag Library'!$X$14:$X$736, LEFT('Tag Library'!$W$14:$W$736, LEN(K$2))=K$2, RIGHT('Tag Library'!$W$14:$W$736, LEN($A83))=$A83), """")"),"")</f>
        <v/>
      </c>
      <c r="L83" s="1" t="str">
        <f ca="1">IFERROR(__xludf.DUMMYFUNCTION("IFERROR(FILTER('Tag Library'!$X$14:$X$736, LEFT('Tag Library'!$W$14:$W$736, LEN(L$2))=L$2, RIGHT('Tag Library'!$W$14:$W$736, LEN($A83))=$A83), """")"),"")</f>
        <v/>
      </c>
      <c r="M83" s="1" t="str">
        <f ca="1">IFERROR(__xludf.DUMMYFUNCTION("IFERROR(FILTER('Tag Library'!$X$14:$X$736, LEFT('Tag Library'!$W$14:$W$736, LEN(M$2))=M$2, RIGHT('Tag Library'!$W$14:$W$736, LEN($A83))=$A83), """")"),"")</f>
        <v/>
      </c>
      <c r="N83" s="1" t="str">
        <f ca="1">IFERROR(__xludf.DUMMYFUNCTION("IFERROR(FILTER('Tag Library'!$X$14:$X$736, LEFT('Tag Library'!$W$14:$W$736, LEN(N$2))=N$2, RIGHT('Tag Library'!$W$14:$W$736, LEN($A83))=$A83), """")"),"")</f>
        <v/>
      </c>
      <c r="O83" s="1" t="str">
        <f ca="1">IFERROR(__xludf.DUMMYFUNCTION("IFERROR(FILTER('Tag Library'!$X$14:$X$736, LEFT('Tag Library'!$W$14:$W$736, LEN(O$2))=O$2, RIGHT('Tag Library'!$W$14:$W$736, LEN($A83))=$A83), """")"),"")</f>
        <v/>
      </c>
      <c r="P83" s="1" t="str">
        <f ca="1">IFERROR(__xludf.DUMMYFUNCTION("IFERROR(FILTER('Tag Library'!$X$14:$X$736, LEFT('Tag Library'!$W$14:$W$736, LEN(P$2))=P$2, RIGHT('Tag Library'!$W$14:$W$736, LEN($A83))=$A83), """")"),"")</f>
        <v/>
      </c>
    </row>
    <row r="84" spans="1:16" x14ac:dyDescent="0.2">
      <c r="A84" s="1" t="str">
        <f ca="1">IFERROR(__xludf.DUMMYFUNCTION("""COMPUTED_VALUE"""),"cwc_kp")</f>
        <v>cwc_kp</v>
      </c>
      <c r="B84" s="1" t="str">
        <f ca="1">IFERROR(__xludf.DUMMYFUNCTION("IFERROR(FILTER('Tag Library'!$X$14:$X$736, LEFT('Tag Library'!$W$14:$W$736, LEN(B$2))=B$2, RIGHT('Tag Library'!$W$14:$W$736, LEN($A84))=$A84), """")"),"")</f>
        <v/>
      </c>
      <c r="C84" s="1" t="str">
        <f ca="1">IFERROR(__xludf.DUMMYFUNCTION("IFERROR(FILTER('Tag Library'!$X$14:$X$736, LEFT('Tag Library'!$W$14:$W$736, LEN(C$2))=C$2, RIGHT('Tag Library'!$W$14:$W$736, LEN($A84))=$A84), """")"),"")</f>
        <v/>
      </c>
      <c r="D84" s="1" t="str">
        <f ca="1">IFERROR(__xludf.DUMMYFUNCTION("IFERROR(FILTER('Tag Library'!$X$14:$X$736, LEFT('Tag Library'!$W$14:$W$736, LEN(D$2))=D$2, RIGHT('Tag Library'!$W$14:$W$736, LEN($A84))=$A84), """")"),"")</f>
        <v/>
      </c>
      <c r="E84" s="1" t="str">
        <f ca="1">IFERROR(__xludf.DUMMYFUNCTION("IFERROR(FILTER('Tag Library'!$X$14:$X$736, LEFT('Tag Library'!$W$14:$W$736, LEN(E$2))=E$2, RIGHT('Tag Library'!$W$14:$W$736, LEN($A84))=$A84), """")"),"")</f>
        <v/>
      </c>
      <c r="F84" s="1" t="str">
        <f ca="1">IFERROR(__xludf.DUMMYFUNCTION("IFERROR(FILTER('Tag Library'!$X$14:$X$736, LEFT('Tag Library'!$W$14:$W$736, LEN(F$2))=F$2, RIGHT('Tag Library'!$W$14:$W$736, LEN($A84))=$A84), """")"),"")</f>
        <v/>
      </c>
      <c r="G84" s="1" t="str">
        <f ca="1">IFERROR(__xludf.DUMMYFUNCTION("IFERROR(FILTER('Tag Library'!$X$14:$X$736, LEFT('Tag Library'!$W$14:$W$736, LEN(G$2))=G$2, RIGHT('Tag Library'!$W$14:$W$736, LEN($A84))=$A84), """")"),"")</f>
        <v/>
      </c>
      <c r="H84" s="1" t="str">
        <f ca="1">IFERROR(__xludf.DUMMYFUNCTION("IFERROR(FILTER('Tag Library'!$X$14:$X$736, LEFT('Tag Library'!$W$14:$W$736, LEN(H$2))=H$2, RIGHT('Tag Library'!$W$14:$W$736, LEN($A84))=$A84), """")"),"")</f>
        <v/>
      </c>
      <c r="I84" s="1" t="str">
        <f ca="1">IFERROR(__xludf.DUMMYFUNCTION("IFERROR(FILTER('Tag Library'!$X$14:$X$736, LEFT('Tag Library'!$W$14:$W$736, LEN(I$2))=I$2, RIGHT('Tag Library'!$W$14:$W$736, LEN($A84))=$A84), """")"),"")</f>
        <v/>
      </c>
      <c r="J84" s="1" t="str">
        <f ca="1">IFERROR(__xludf.DUMMYFUNCTION("IFERROR(FILTER('Tag Library'!$X$14:$X$736, LEFT('Tag Library'!$W$14:$W$736, LEN(J$2))=J$2, RIGHT('Tag Library'!$W$14:$W$736, LEN($A84))=$A84), """")"),"")</f>
        <v/>
      </c>
      <c r="K84" s="1" t="str">
        <f ca="1">IFERROR(__xludf.DUMMYFUNCTION("IFERROR(FILTER('Tag Library'!$X$14:$X$736, LEFT('Tag Library'!$W$14:$W$736, LEN(K$2))=K$2, RIGHT('Tag Library'!$W$14:$W$736, LEN($A84))=$A84), """")"),"")</f>
        <v/>
      </c>
      <c r="L84" s="1" t="str">
        <f ca="1">IFERROR(__xludf.DUMMYFUNCTION("IFERROR(FILTER('Tag Library'!$X$14:$X$736, LEFT('Tag Library'!$W$14:$W$736, LEN(L$2))=L$2, RIGHT('Tag Library'!$W$14:$W$736, LEN($A84))=$A84), """")"),"")</f>
        <v/>
      </c>
      <c r="M84" s="1" t="str">
        <f ca="1">IFERROR(__xludf.DUMMYFUNCTION("IFERROR(FILTER('Tag Library'!$X$14:$X$736, LEFT('Tag Library'!$W$14:$W$736, LEN(M$2))=M$2, RIGHT('Tag Library'!$W$14:$W$736, LEN($A84))=$A84), """")"),"")</f>
        <v/>
      </c>
      <c r="N84" s="1" t="str">
        <f ca="1">IFERROR(__xludf.DUMMYFUNCTION("IFERROR(FILTER('Tag Library'!$X$14:$X$736, LEFT('Tag Library'!$W$14:$W$736, LEN(N$2))=N$2, RIGHT('Tag Library'!$W$14:$W$736, LEN($A84))=$A84), """")"),"")</f>
        <v/>
      </c>
      <c r="O84" s="1" t="str">
        <f ca="1">IFERROR(__xludf.DUMMYFUNCTION("IFERROR(FILTER('Tag Library'!$X$14:$X$736, LEFT('Tag Library'!$W$14:$W$736, LEN(O$2))=O$2, RIGHT('Tag Library'!$W$14:$W$736, LEN($A84))=$A84), """")"),"")</f>
        <v/>
      </c>
      <c r="P84" s="1" t="str">
        <f ca="1">IFERROR(__xludf.DUMMYFUNCTION("IFERROR(FILTER('Tag Library'!$X$14:$X$736, LEFT('Tag Library'!$W$14:$W$736, LEN(P$2))=P$2, RIGHT('Tag Library'!$W$14:$W$736, LEN($A84))=$A84), """")"),"")</f>
        <v/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IFERROR(__xludf.DUMMYFUNCTION("IFERROR(FILTER('Tag Library'!$X$14:$X$736, LEFT('Tag Library'!$W$14:$W$736, LEN(B$2))=B$2, RIGHT('Tag Library'!$W$14:$W$736, LEN($A85))=$A85), """")"),"")</f>
        <v/>
      </c>
      <c r="C85" s="1" t="str">
        <f ca="1">IFERROR(__xludf.DUMMYFUNCTION("IFERROR(FILTER('Tag Library'!$X$14:$X$736, LEFT('Tag Library'!$W$14:$W$736, LEN(C$2))=C$2, RIGHT('Tag Library'!$W$14:$W$736, LEN($A85))=$A85), """")"),"")</f>
        <v/>
      </c>
      <c r="D85" s="1" t="str">
        <f ca="1">IFERROR(__xludf.DUMMYFUNCTION("IFERROR(FILTER('Tag Library'!$X$14:$X$736, LEFT('Tag Library'!$W$14:$W$736, LEN(D$2))=D$2, RIGHT('Tag Library'!$W$14:$W$736, LEN($A85))=$A85), """")"),"")</f>
        <v/>
      </c>
      <c r="E85" s="1" t="str">
        <f ca="1">IFERROR(__xludf.DUMMYFUNCTION("IFERROR(FILTER('Tag Library'!$X$14:$X$736, LEFT('Tag Library'!$W$14:$W$736, LEN(E$2))=E$2, RIGHT('Tag Library'!$W$14:$W$736, LEN($A85))=$A85), """")"),"")</f>
        <v/>
      </c>
      <c r="F85" s="1" t="str">
        <f ca="1">IFERROR(__xludf.DUMMYFUNCTION("IFERROR(FILTER('Tag Library'!$X$14:$X$736, LEFT('Tag Library'!$W$14:$W$736, LEN(F$2))=F$2, RIGHT('Tag Library'!$W$14:$W$736, LEN($A85))=$A85), """")"),"")</f>
        <v/>
      </c>
      <c r="G85" s="1" t="str">
        <f ca="1">IFERROR(__xludf.DUMMYFUNCTION("IFERROR(FILTER('Tag Library'!$X$14:$X$736, LEFT('Tag Library'!$W$14:$W$736, LEN(G$2))=G$2, RIGHT('Tag Library'!$W$14:$W$736, LEN($A85))=$A85), """")"),"")</f>
        <v/>
      </c>
      <c r="H85" s="1" t="str">
        <f ca="1">IFERROR(__xludf.DUMMYFUNCTION("IFERROR(FILTER('Tag Library'!$X$14:$X$736, LEFT('Tag Library'!$W$14:$W$736, LEN(H$2))=H$2, RIGHT('Tag Library'!$W$14:$W$736, LEN($A85))=$A85), """")"),"")</f>
        <v/>
      </c>
      <c r="I85" s="1" t="str">
        <f ca="1">IFERROR(__xludf.DUMMYFUNCTION("IFERROR(FILTER('Tag Library'!$X$14:$X$736, LEFT('Tag Library'!$W$14:$W$736, LEN(I$2))=I$2, RIGHT('Tag Library'!$W$14:$W$736, LEN($A85))=$A85), """")"),"")</f>
        <v/>
      </c>
      <c r="J85" s="1" t="str">
        <f ca="1">IFERROR(__xludf.DUMMYFUNCTION("IFERROR(FILTER('Tag Library'!$X$14:$X$736, LEFT('Tag Library'!$W$14:$W$736, LEN(J$2))=J$2, RIGHT('Tag Library'!$W$14:$W$736, LEN($A85))=$A85), """")"),"")</f>
        <v/>
      </c>
      <c r="K85" s="1" t="str">
        <f ca="1">IFERROR(__xludf.DUMMYFUNCTION("IFERROR(FILTER('Tag Library'!$X$14:$X$736, LEFT('Tag Library'!$W$14:$W$736, LEN(K$2))=K$2, RIGHT('Tag Library'!$W$14:$W$736, LEN($A85))=$A85), """")"),"")</f>
        <v/>
      </c>
      <c r="L85" s="1" t="str">
        <f ca="1">IFERROR(__xludf.DUMMYFUNCTION("IFERROR(FILTER('Tag Library'!$X$14:$X$736, LEFT('Tag Library'!$W$14:$W$736, LEN(L$2))=L$2, RIGHT('Tag Library'!$W$14:$W$736, LEN($A85))=$A85), """")"),"")</f>
        <v/>
      </c>
      <c r="M85" s="1" t="str">
        <f ca="1">IFERROR(__xludf.DUMMYFUNCTION("IFERROR(FILTER('Tag Library'!$X$14:$X$736, LEFT('Tag Library'!$W$14:$W$736, LEN(M$2))=M$2, RIGHT('Tag Library'!$W$14:$W$736, LEN($A85))=$A85), """")"),"")</f>
        <v/>
      </c>
      <c r="N85" s="1" t="str">
        <f ca="1">IFERROR(__xludf.DUMMYFUNCTION("IFERROR(FILTER('Tag Library'!$X$14:$X$736, LEFT('Tag Library'!$W$14:$W$736, LEN(N$2))=N$2, RIGHT('Tag Library'!$W$14:$W$736, LEN($A85))=$A85), """")"),"")</f>
        <v/>
      </c>
      <c r="O85" s="1" t="str">
        <f ca="1">IFERROR(__xludf.DUMMYFUNCTION("IFERROR(FILTER('Tag Library'!$X$14:$X$736, LEFT('Tag Library'!$W$14:$W$736, LEN(O$2))=O$2, RIGHT('Tag Library'!$W$14:$W$736, LEN($A85))=$A85), """")"),"")</f>
        <v/>
      </c>
      <c r="P85" s="1" t="str">
        <f ca="1">IFERROR(__xludf.DUMMYFUNCTION("IFERROR(FILTER('Tag Library'!$X$14:$X$736, LEFT('Tag Library'!$W$14:$W$736, LEN(P$2))=P$2, RIGHT('Tag Library'!$W$14:$W$736, LEN($A85))=$A85), """")"),"")</f>
        <v/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IFERROR(__xludf.DUMMYFUNCTION("IFERROR(FILTER('Tag Library'!$X$14:$X$736, LEFT('Tag Library'!$W$14:$W$736, LEN(B$2))=B$2, RIGHT('Tag Library'!$W$14:$W$736, LEN($A86))=$A86), """")"),"")</f>
        <v/>
      </c>
      <c r="C86" s="1" t="str">
        <f ca="1">IFERROR(__xludf.DUMMYFUNCTION("IFERROR(FILTER('Tag Library'!$X$14:$X$736, LEFT('Tag Library'!$W$14:$W$736, LEN(C$2))=C$2, RIGHT('Tag Library'!$W$14:$W$736, LEN($A86))=$A86), """")"),"")</f>
        <v/>
      </c>
      <c r="D86" s="1" t="str">
        <f ca="1">IFERROR(__xludf.DUMMYFUNCTION("IFERROR(FILTER('Tag Library'!$X$14:$X$736, LEFT('Tag Library'!$W$14:$W$736, LEN(D$2))=D$2, RIGHT('Tag Library'!$W$14:$W$736, LEN($A86))=$A86), """")"),"")</f>
        <v/>
      </c>
      <c r="E86" s="1" t="str">
        <f ca="1">IFERROR(__xludf.DUMMYFUNCTION("IFERROR(FILTER('Tag Library'!$X$14:$X$736, LEFT('Tag Library'!$W$14:$W$736, LEN(E$2))=E$2, RIGHT('Tag Library'!$W$14:$W$736, LEN($A86))=$A86), """")"),"")</f>
        <v/>
      </c>
      <c r="F86" s="1" t="str">
        <f ca="1">IFERROR(__xludf.DUMMYFUNCTION("IFERROR(FILTER('Tag Library'!$X$14:$X$736, LEFT('Tag Library'!$W$14:$W$736, LEN(F$2))=F$2, RIGHT('Tag Library'!$W$14:$W$736, LEN($A86))=$A86), """")"),"")</f>
        <v/>
      </c>
      <c r="G86" s="1" t="str">
        <f ca="1">IFERROR(__xludf.DUMMYFUNCTION("IFERROR(FILTER('Tag Library'!$X$14:$X$736, LEFT('Tag Library'!$W$14:$W$736, LEN(G$2))=G$2, RIGHT('Tag Library'!$W$14:$W$736, LEN($A86))=$A86), """")"),"")</f>
        <v/>
      </c>
      <c r="H86" s="1" t="str">
        <f ca="1">IFERROR(__xludf.DUMMYFUNCTION("IFERROR(FILTER('Tag Library'!$X$14:$X$736, LEFT('Tag Library'!$W$14:$W$736, LEN(H$2))=H$2, RIGHT('Tag Library'!$W$14:$W$736, LEN($A86))=$A86), """")"),"")</f>
        <v/>
      </c>
      <c r="I86" s="1" t="str">
        <f ca="1">IFERROR(__xludf.DUMMYFUNCTION("IFERROR(FILTER('Tag Library'!$X$14:$X$736, LEFT('Tag Library'!$W$14:$W$736, LEN(I$2))=I$2, RIGHT('Tag Library'!$W$14:$W$736, LEN($A86))=$A86), """")"),"")</f>
        <v/>
      </c>
      <c r="J86" s="1" t="str">
        <f ca="1">IFERROR(__xludf.DUMMYFUNCTION("IFERROR(FILTER('Tag Library'!$X$14:$X$736, LEFT('Tag Library'!$W$14:$W$736, LEN(J$2))=J$2, RIGHT('Tag Library'!$W$14:$W$736, LEN($A86))=$A86), """")"),"")</f>
        <v/>
      </c>
      <c r="K86" s="1" t="str">
        <f ca="1">IFERROR(__xludf.DUMMYFUNCTION("IFERROR(FILTER('Tag Library'!$X$14:$X$736, LEFT('Tag Library'!$W$14:$W$736, LEN(K$2))=K$2, RIGHT('Tag Library'!$W$14:$W$736, LEN($A86))=$A86), """")"),"")</f>
        <v/>
      </c>
      <c r="L86" s="1" t="str">
        <f ca="1">IFERROR(__xludf.DUMMYFUNCTION("IFERROR(FILTER('Tag Library'!$X$14:$X$736, LEFT('Tag Library'!$W$14:$W$736, LEN(L$2))=L$2, RIGHT('Tag Library'!$W$14:$W$736, LEN($A86))=$A86), """")"),"")</f>
        <v/>
      </c>
      <c r="M86" s="1" t="str">
        <f ca="1">IFERROR(__xludf.DUMMYFUNCTION("IFERROR(FILTER('Tag Library'!$X$14:$X$736, LEFT('Tag Library'!$W$14:$W$736, LEN(M$2))=M$2, RIGHT('Tag Library'!$W$14:$W$736, LEN($A86))=$A86), """")"),"")</f>
        <v/>
      </c>
      <c r="N86" s="1" t="str">
        <f ca="1">IFERROR(__xludf.DUMMYFUNCTION("IFERROR(FILTER('Tag Library'!$X$14:$X$736, LEFT('Tag Library'!$W$14:$W$736, LEN(N$2))=N$2, RIGHT('Tag Library'!$W$14:$W$736, LEN($A86))=$A86), """")"),"")</f>
        <v/>
      </c>
      <c r="O86" s="1" t="str">
        <f ca="1">IFERROR(__xludf.DUMMYFUNCTION("IFERROR(FILTER('Tag Library'!$X$14:$X$736, LEFT('Tag Library'!$W$14:$W$736, LEN(O$2))=O$2, RIGHT('Tag Library'!$W$14:$W$736, LEN($A86))=$A86), """")"),"")</f>
        <v/>
      </c>
      <c r="P86" s="1" t="str">
        <f ca="1">IFERROR(__xludf.DUMMYFUNCTION("IFERROR(FILTER('Tag Library'!$X$14:$X$736, LEFT('Tag Library'!$W$14:$W$736, LEN(P$2))=P$2, RIGHT('Tag Library'!$W$14:$W$736, LEN($A86))=$A86), """")"),"")</f>
        <v/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IFERROR(__xludf.DUMMYFUNCTION("IFERROR(FILTER('Tag Library'!$X$14:$X$736, LEFT('Tag Library'!$W$14:$W$736, LEN(B$2))=B$2, RIGHT('Tag Library'!$W$14:$W$736, LEN($A87))=$A87), """")"),"")</f>
        <v/>
      </c>
      <c r="C87" s="1" t="str">
        <f ca="1">IFERROR(__xludf.DUMMYFUNCTION("IFERROR(FILTER('Tag Library'!$X$14:$X$736, LEFT('Tag Library'!$W$14:$W$736, LEN(C$2))=C$2, RIGHT('Tag Library'!$W$14:$W$736, LEN($A87))=$A87), """")"),"")</f>
        <v/>
      </c>
      <c r="D87" s="1" t="str">
        <f ca="1">IFERROR(__xludf.DUMMYFUNCTION("IFERROR(FILTER('Tag Library'!$X$14:$X$736, LEFT('Tag Library'!$W$14:$W$736, LEN(D$2))=D$2, RIGHT('Tag Library'!$W$14:$W$736, LEN($A87))=$A87), """")"),"")</f>
        <v/>
      </c>
      <c r="E87" s="1" t="str">
        <f ca="1">IFERROR(__xludf.DUMMYFUNCTION("IFERROR(FILTER('Tag Library'!$X$14:$X$736, LEFT('Tag Library'!$W$14:$W$736, LEN(E$2))=E$2, RIGHT('Tag Library'!$W$14:$W$736, LEN($A87))=$A87), """")"),"")</f>
        <v/>
      </c>
      <c r="F87" s="1" t="str">
        <f ca="1">IFERROR(__xludf.DUMMYFUNCTION("IFERROR(FILTER('Tag Library'!$X$14:$X$736, LEFT('Tag Library'!$W$14:$W$736, LEN(F$2))=F$2, RIGHT('Tag Library'!$W$14:$W$736, LEN($A87))=$A87), """")"),"")</f>
        <v/>
      </c>
      <c r="G87" s="1" t="str">
        <f ca="1">IFERROR(__xludf.DUMMYFUNCTION("IFERROR(FILTER('Tag Library'!$X$14:$X$736, LEFT('Tag Library'!$W$14:$W$736, LEN(G$2))=G$2, RIGHT('Tag Library'!$W$14:$W$736, LEN($A87))=$A87), """")"),"")</f>
        <v/>
      </c>
      <c r="H87" s="1" t="str">
        <f ca="1">IFERROR(__xludf.DUMMYFUNCTION("IFERROR(FILTER('Tag Library'!$X$14:$X$736, LEFT('Tag Library'!$W$14:$W$736, LEN(H$2))=H$2, RIGHT('Tag Library'!$W$14:$W$736, LEN($A87))=$A87), """")"),"")</f>
        <v/>
      </c>
      <c r="I87" s="1" t="str">
        <f ca="1">IFERROR(__xludf.DUMMYFUNCTION("IFERROR(FILTER('Tag Library'!$X$14:$X$736, LEFT('Tag Library'!$W$14:$W$736, LEN(I$2))=I$2, RIGHT('Tag Library'!$W$14:$W$736, LEN($A87))=$A87), """")"),"")</f>
        <v/>
      </c>
      <c r="J87" s="1" t="str">
        <f ca="1">IFERROR(__xludf.DUMMYFUNCTION("IFERROR(FILTER('Tag Library'!$X$14:$X$736, LEFT('Tag Library'!$W$14:$W$736, LEN(J$2))=J$2, RIGHT('Tag Library'!$W$14:$W$736, LEN($A87))=$A87), """")"),"")</f>
        <v/>
      </c>
      <c r="K87" s="1" t="str">
        <f ca="1">IFERROR(__xludf.DUMMYFUNCTION("IFERROR(FILTER('Tag Library'!$X$14:$X$736, LEFT('Tag Library'!$W$14:$W$736, LEN(K$2))=K$2, RIGHT('Tag Library'!$W$14:$W$736, LEN($A87))=$A87), """")"),"")</f>
        <v/>
      </c>
      <c r="L87" s="1" t="str">
        <f ca="1">IFERROR(__xludf.DUMMYFUNCTION("IFERROR(FILTER('Tag Library'!$X$14:$X$736, LEFT('Tag Library'!$W$14:$W$736, LEN(L$2))=L$2, RIGHT('Tag Library'!$W$14:$W$736, LEN($A87))=$A87), """")"),"")</f>
        <v/>
      </c>
      <c r="M87" s="1" t="str">
        <f ca="1">IFERROR(__xludf.DUMMYFUNCTION("IFERROR(FILTER('Tag Library'!$X$14:$X$736, LEFT('Tag Library'!$W$14:$W$736, LEN(M$2))=M$2, RIGHT('Tag Library'!$W$14:$W$736, LEN($A87))=$A87), """")"),"")</f>
        <v/>
      </c>
      <c r="N87" s="1" t="str">
        <f ca="1">IFERROR(__xludf.DUMMYFUNCTION("IFERROR(FILTER('Tag Library'!$X$14:$X$736, LEFT('Tag Library'!$W$14:$W$736, LEN(N$2))=N$2, RIGHT('Tag Library'!$W$14:$W$736, LEN($A87))=$A87), """")"),"")</f>
        <v/>
      </c>
      <c r="O87" s="1" t="str">
        <f ca="1">IFERROR(__xludf.DUMMYFUNCTION("IFERROR(FILTER('Tag Library'!$X$14:$X$736, LEFT('Tag Library'!$W$14:$W$736, LEN(O$2))=O$2, RIGHT('Tag Library'!$W$14:$W$736, LEN($A87))=$A87), """")"),"")</f>
        <v/>
      </c>
      <c r="P87" s="1" t="str">
        <f ca="1">IFERROR(__xludf.DUMMYFUNCTION("IFERROR(FILTER('Tag Library'!$X$14:$X$736, LEFT('Tag Library'!$W$14:$W$736, LEN(P$2))=P$2, RIGHT('Tag Library'!$W$14:$W$736, LEN($A87))=$A87), """")"),"")</f>
        <v/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IFERROR(__xludf.DUMMYFUNCTION("IFERROR(FILTER('Tag Library'!$X$14:$X$736, LEFT('Tag Library'!$W$14:$W$736, LEN(B$2))=B$2, RIGHT('Tag Library'!$W$14:$W$736, LEN($A88))=$A88), """")"),"")</f>
        <v/>
      </c>
      <c r="C88" s="1" t="str">
        <f ca="1">IFERROR(__xludf.DUMMYFUNCTION("IFERROR(FILTER('Tag Library'!$X$14:$X$736, LEFT('Tag Library'!$W$14:$W$736, LEN(C$2))=C$2, RIGHT('Tag Library'!$W$14:$W$736, LEN($A88))=$A88), """")"),"")</f>
        <v/>
      </c>
      <c r="D88" s="1" t="str">
        <f ca="1">IFERROR(__xludf.DUMMYFUNCTION("IFERROR(FILTER('Tag Library'!$X$14:$X$736, LEFT('Tag Library'!$W$14:$W$736, LEN(D$2))=D$2, RIGHT('Tag Library'!$W$14:$W$736, LEN($A88))=$A88), """")"),"")</f>
        <v/>
      </c>
      <c r="E88" s="1" t="str">
        <f ca="1">IFERROR(__xludf.DUMMYFUNCTION("IFERROR(FILTER('Tag Library'!$X$14:$X$736, LEFT('Tag Library'!$W$14:$W$736, LEN(E$2))=E$2, RIGHT('Tag Library'!$W$14:$W$736, LEN($A88))=$A88), """")"),"")</f>
        <v/>
      </c>
      <c r="F88" s="1" t="str">
        <f ca="1">IFERROR(__xludf.DUMMYFUNCTION("IFERROR(FILTER('Tag Library'!$X$14:$X$736, LEFT('Tag Library'!$W$14:$W$736, LEN(F$2))=F$2, RIGHT('Tag Library'!$W$14:$W$736, LEN($A88))=$A88), """")"),"")</f>
        <v/>
      </c>
      <c r="G88" s="1" t="str">
        <f ca="1">IFERROR(__xludf.DUMMYFUNCTION("IFERROR(FILTER('Tag Library'!$X$14:$X$736, LEFT('Tag Library'!$W$14:$W$736, LEN(G$2))=G$2, RIGHT('Tag Library'!$W$14:$W$736, LEN($A88))=$A88), """")"),"")</f>
        <v/>
      </c>
      <c r="H88" s="1" t="str">
        <f ca="1">IFERROR(__xludf.DUMMYFUNCTION("IFERROR(FILTER('Tag Library'!$X$14:$X$736, LEFT('Tag Library'!$W$14:$W$736, LEN(H$2))=H$2, RIGHT('Tag Library'!$W$14:$W$736, LEN($A88))=$A88), """")"),"")</f>
        <v/>
      </c>
      <c r="I88" s="1" t="str">
        <f ca="1">IFERROR(__xludf.DUMMYFUNCTION("IFERROR(FILTER('Tag Library'!$X$14:$X$736, LEFT('Tag Library'!$W$14:$W$736, LEN(I$2))=I$2, RIGHT('Tag Library'!$W$14:$W$736, LEN($A88))=$A88), """")"),"")</f>
        <v/>
      </c>
      <c r="J88" s="1" t="str">
        <f ca="1">IFERROR(__xludf.DUMMYFUNCTION("IFERROR(FILTER('Tag Library'!$X$14:$X$736, LEFT('Tag Library'!$W$14:$W$736, LEN(J$2))=J$2, RIGHT('Tag Library'!$W$14:$W$736, LEN($A88))=$A88), """")"),"")</f>
        <v/>
      </c>
      <c r="K88" s="1" t="str">
        <f ca="1">IFERROR(__xludf.DUMMYFUNCTION("IFERROR(FILTER('Tag Library'!$X$14:$X$736, LEFT('Tag Library'!$W$14:$W$736, LEN(K$2))=K$2, RIGHT('Tag Library'!$W$14:$W$736, LEN($A88))=$A88), """")"),"")</f>
        <v/>
      </c>
      <c r="L88" s="1" t="str">
        <f ca="1">IFERROR(__xludf.DUMMYFUNCTION("IFERROR(FILTER('Tag Library'!$X$14:$X$736, LEFT('Tag Library'!$W$14:$W$736, LEN(L$2))=L$2, RIGHT('Tag Library'!$W$14:$W$736, LEN($A88))=$A88), """")"),"")</f>
        <v/>
      </c>
      <c r="M88" s="1" t="str">
        <f ca="1">IFERROR(__xludf.DUMMYFUNCTION("IFERROR(FILTER('Tag Library'!$X$14:$X$736, LEFT('Tag Library'!$W$14:$W$736, LEN(M$2))=M$2, RIGHT('Tag Library'!$W$14:$W$736, LEN($A88))=$A88), """")"),"")</f>
        <v/>
      </c>
      <c r="N88" s="1" t="str">
        <f ca="1">IFERROR(__xludf.DUMMYFUNCTION("IFERROR(FILTER('Tag Library'!$X$14:$X$736, LEFT('Tag Library'!$W$14:$W$736, LEN(N$2))=N$2, RIGHT('Tag Library'!$W$14:$W$736, LEN($A88))=$A88), """")"),"")</f>
        <v/>
      </c>
      <c r="O88" s="1" t="str">
        <f ca="1">IFERROR(__xludf.DUMMYFUNCTION("IFERROR(FILTER('Tag Library'!$X$14:$X$736, LEFT('Tag Library'!$W$14:$W$736, LEN(O$2))=O$2, RIGHT('Tag Library'!$W$14:$W$736, LEN($A88))=$A88), """")"),"")</f>
        <v/>
      </c>
      <c r="P88" s="1" t="str">
        <f ca="1">IFERROR(__xludf.DUMMYFUNCTION("IFERROR(FILTER('Tag Library'!$X$14:$X$736, LEFT('Tag Library'!$W$14:$W$736, LEN(P$2))=P$2, RIGHT('Tag Library'!$W$14:$W$736, LEN($A88))=$A88), """")"),"")</f>
        <v/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IFERROR(__xludf.DUMMYFUNCTION("IFERROR(FILTER('Tag Library'!$X$14:$X$736, LEFT('Tag Library'!$W$14:$W$736, LEN(B$2))=B$2, RIGHT('Tag Library'!$W$14:$W$736, LEN($A89))=$A89), """")"),"")</f>
        <v/>
      </c>
      <c r="C89" s="1" t="str">
        <f ca="1">IFERROR(__xludf.DUMMYFUNCTION("IFERROR(FILTER('Tag Library'!$X$14:$X$736, LEFT('Tag Library'!$W$14:$W$736, LEN(C$2))=C$2, RIGHT('Tag Library'!$W$14:$W$736, LEN($A89))=$A89), """")"),"")</f>
        <v/>
      </c>
      <c r="D89" s="1" t="str">
        <f ca="1">IFERROR(__xludf.DUMMYFUNCTION("IFERROR(FILTER('Tag Library'!$X$14:$X$736, LEFT('Tag Library'!$W$14:$W$736, LEN(D$2))=D$2, RIGHT('Tag Library'!$W$14:$W$736, LEN($A89))=$A89), """")"),"")</f>
        <v/>
      </c>
      <c r="E89" s="1" t="str">
        <f ca="1">IFERROR(__xludf.DUMMYFUNCTION("IFERROR(FILTER('Tag Library'!$X$14:$X$736, LEFT('Tag Library'!$W$14:$W$736, LEN(E$2))=E$2, RIGHT('Tag Library'!$W$14:$W$736, LEN($A89))=$A89), """")"),"")</f>
        <v/>
      </c>
      <c r="F89" s="1" t="str">
        <f ca="1">IFERROR(__xludf.DUMMYFUNCTION("IFERROR(FILTER('Tag Library'!$X$14:$X$736, LEFT('Tag Library'!$W$14:$W$736, LEN(F$2))=F$2, RIGHT('Tag Library'!$W$14:$W$736, LEN($A89))=$A89), """")"),"")</f>
        <v/>
      </c>
      <c r="G89" s="1" t="str">
        <f ca="1">IFERROR(__xludf.DUMMYFUNCTION("IFERROR(FILTER('Tag Library'!$X$14:$X$736, LEFT('Tag Library'!$W$14:$W$736, LEN(G$2))=G$2, RIGHT('Tag Library'!$W$14:$W$736, LEN($A89))=$A89), """")"),"")</f>
        <v/>
      </c>
      <c r="H89" s="1" t="str">
        <f ca="1">IFERROR(__xludf.DUMMYFUNCTION("IFERROR(FILTER('Tag Library'!$X$14:$X$736, LEFT('Tag Library'!$W$14:$W$736, LEN(H$2))=H$2, RIGHT('Tag Library'!$W$14:$W$736, LEN($A89))=$A89), """")"),"")</f>
        <v/>
      </c>
      <c r="I89" s="1" t="str">
        <f ca="1">IFERROR(__xludf.DUMMYFUNCTION("IFERROR(FILTER('Tag Library'!$X$14:$X$736, LEFT('Tag Library'!$W$14:$W$736, LEN(I$2))=I$2, RIGHT('Tag Library'!$W$14:$W$736, LEN($A89))=$A89), """")"),"")</f>
        <v/>
      </c>
      <c r="J89" s="1" t="str">
        <f ca="1">IFERROR(__xludf.DUMMYFUNCTION("IFERROR(FILTER('Tag Library'!$X$14:$X$736, LEFT('Tag Library'!$W$14:$W$736, LEN(J$2))=J$2, RIGHT('Tag Library'!$W$14:$W$736, LEN($A89))=$A89), """")"),"")</f>
        <v/>
      </c>
      <c r="K89" s="1" t="str">
        <f ca="1">IFERROR(__xludf.DUMMYFUNCTION("IFERROR(FILTER('Tag Library'!$X$14:$X$736, LEFT('Tag Library'!$W$14:$W$736, LEN(K$2))=K$2, RIGHT('Tag Library'!$W$14:$W$736, LEN($A89))=$A89), """")"),"")</f>
        <v/>
      </c>
      <c r="L89" s="1" t="str">
        <f ca="1">IFERROR(__xludf.DUMMYFUNCTION("IFERROR(FILTER('Tag Library'!$X$14:$X$736, LEFT('Tag Library'!$W$14:$W$736, LEN(L$2))=L$2, RIGHT('Tag Library'!$W$14:$W$736, LEN($A89))=$A89), """")"),"")</f>
        <v/>
      </c>
      <c r="M89" s="1" t="str">
        <f ca="1">IFERROR(__xludf.DUMMYFUNCTION("IFERROR(FILTER('Tag Library'!$X$14:$X$736, LEFT('Tag Library'!$W$14:$W$736, LEN(M$2))=M$2, RIGHT('Tag Library'!$W$14:$W$736, LEN($A89))=$A89), """")"),"")</f>
        <v/>
      </c>
      <c r="N89" s="1" t="str">
        <f ca="1">IFERROR(__xludf.DUMMYFUNCTION("IFERROR(FILTER('Tag Library'!$X$14:$X$736, LEFT('Tag Library'!$W$14:$W$736, LEN(N$2))=N$2, RIGHT('Tag Library'!$W$14:$W$736, LEN($A89))=$A89), """")"),"")</f>
        <v/>
      </c>
      <c r="O89" s="1" t="str">
        <f ca="1">IFERROR(__xludf.DUMMYFUNCTION("IFERROR(FILTER('Tag Library'!$X$14:$X$736, LEFT('Tag Library'!$W$14:$W$736, LEN(O$2))=O$2, RIGHT('Tag Library'!$W$14:$W$736, LEN($A89))=$A89), """")"),"")</f>
        <v/>
      </c>
      <c r="P89" s="1" t="str">
        <f ca="1">IFERROR(__xludf.DUMMYFUNCTION("IFERROR(FILTER('Tag Library'!$X$14:$X$736, LEFT('Tag Library'!$W$14:$W$736, LEN(P$2))=P$2, RIGHT('Tag Library'!$W$14:$W$736, LEN($A89))=$A89), """")"),"")</f>
        <v/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IFERROR(__xludf.DUMMYFUNCTION("IFERROR(FILTER('Tag Library'!$X$14:$X$736, LEFT('Tag Library'!$W$14:$W$736, LEN(B$2))=B$2, RIGHT('Tag Library'!$W$14:$W$736, LEN($A90))=$A90), """")"),"")</f>
        <v/>
      </c>
      <c r="C90" s="1" t="str">
        <f ca="1">IFERROR(__xludf.DUMMYFUNCTION("IFERROR(FILTER('Tag Library'!$X$14:$X$736, LEFT('Tag Library'!$W$14:$W$736, LEN(C$2))=C$2, RIGHT('Tag Library'!$W$14:$W$736, LEN($A90))=$A90), """")"),"")</f>
        <v/>
      </c>
      <c r="D90" s="1" t="str">
        <f ca="1">IFERROR(__xludf.DUMMYFUNCTION("IFERROR(FILTER('Tag Library'!$X$14:$X$736, LEFT('Tag Library'!$W$14:$W$736, LEN(D$2))=D$2, RIGHT('Tag Library'!$W$14:$W$736, LEN($A90))=$A90), """")"),"")</f>
        <v/>
      </c>
      <c r="E90" s="1" t="str">
        <f ca="1">IFERROR(__xludf.DUMMYFUNCTION("IFERROR(FILTER('Tag Library'!$X$14:$X$736, LEFT('Tag Library'!$W$14:$W$736, LEN(E$2))=E$2, RIGHT('Tag Library'!$W$14:$W$736, LEN($A90))=$A90), """")"),"")</f>
        <v/>
      </c>
      <c r="F90" s="1" t="str">
        <f ca="1">IFERROR(__xludf.DUMMYFUNCTION("IFERROR(FILTER('Tag Library'!$X$14:$X$736, LEFT('Tag Library'!$W$14:$W$736, LEN(F$2))=F$2, RIGHT('Tag Library'!$W$14:$W$736, LEN($A90))=$A90), """")"),"")</f>
        <v/>
      </c>
      <c r="G90" s="1" t="str">
        <f ca="1">IFERROR(__xludf.DUMMYFUNCTION("IFERROR(FILTER('Tag Library'!$X$14:$X$736, LEFT('Tag Library'!$W$14:$W$736, LEN(G$2))=G$2, RIGHT('Tag Library'!$W$14:$W$736, LEN($A90))=$A90), """")"),"")</f>
        <v/>
      </c>
      <c r="H90" s="1" t="str">
        <f ca="1">IFERROR(__xludf.DUMMYFUNCTION("IFERROR(FILTER('Tag Library'!$X$14:$X$736, LEFT('Tag Library'!$W$14:$W$736, LEN(H$2))=H$2, RIGHT('Tag Library'!$W$14:$W$736, LEN($A90))=$A90), """")"),"")</f>
        <v/>
      </c>
      <c r="I90" s="1" t="str">
        <f ca="1">IFERROR(__xludf.DUMMYFUNCTION("IFERROR(FILTER('Tag Library'!$X$14:$X$736, LEFT('Tag Library'!$W$14:$W$736, LEN(I$2))=I$2, RIGHT('Tag Library'!$W$14:$W$736, LEN($A90))=$A90), """")"),"")</f>
        <v/>
      </c>
      <c r="J90" s="1" t="str">
        <f ca="1">IFERROR(__xludf.DUMMYFUNCTION("IFERROR(FILTER('Tag Library'!$X$14:$X$736, LEFT('Tag Library'!$W$14:$W$736, LEN(J$2))=J$2, RIGHT('Tag Library'!$W$14:$W$736, LEN($A90))=$A90), """")"),"")</f>
        <v/>
      </c>
      <c r="K90" s="1" t="str">
        <f ca="1">IFERROR(__xludf.DUMMYFUNCTION("IFERROR(FILTER('Tag Library'!$X$14:$X$736, LEFT('Tag Library'!$W$14:$W$736, LEN(K$2))=K$2, RIGHT('Tag Library'!$W$14:$W$736, LEN($A90))=$A90), """")"),"")</f>
        <v/>
      </c>
      <c r="L90" s="1" t="str">
        <f ca="1">IFERROR(__xludf.DUMMYFUNCTION("IFERROR(FILTER('Tag Library'!$X$14:$X$736, LEFT('Tag Library'!$W$14:$W$736, LEN(L$2))=L$2, RIGHT('Tag Library'!$W$14:$W$736, LEN($A90))=$A90), """")"),"")</f>
        <v/>
      </c>
      <c r="M90" s="1" t="str">
        <f ca="1">IFERROR(__xludf.DUMMYFUNCTION("IFERROR(FILTER('Tag Library'!$X$14:$X$736, LEFT('Tag Library'!$W$14:$W$736, LEN(M$2))=M$2, RIGHT('Tag Library'!$W$14:$W$736, LEN($A90))=$A90), """")"),"")</f>
        <v/>
      </c>
      <c r="N90" s="1" t="str">
        <f ca="1">IFERROR(__xludf.DUMMYFUNCTION("IFERROR(FILTER('Tag Library'!$X$14:$X$736, LEFT('Tag Library'!$W$14:$W$736, LEN(N$2))=N$2, RIGHT('Tag Library'!$W$14:$W$736, LEN($A90))=$A90), """")"),"")</f>
        <v/>
      </c>
      <c r="O90" s="1" t="str">
        <f ca="1">IFERROR(__xludf.DUMMYFUNCTION("IFERROR(FILTER('Tag Library'!$X$14:$X$736, LEFT('Tag Library'!$W$14:$W$736, LEN(O$2))=O$2, RIGHT('Tag Library'!$W$14:$W$736, LEN($A90))=$A90), """")"),"")</f>
        <v/>
      </c>
      <c r="P90" s="1" t="str">
        <f ca="1">IFERROR(__xludf.DUMMYFUNCTION("IFERROR(FILTER('Tag Library'!$X$14:$X$736, LEFT('Tag Library'!$W$14:$W$736, LEN(P$2))=P$2, RIGHT('Tag Library'!$W$14:$W$736, LEN($A90))=$A90), """")"),"")</f>
        <v/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IFERROR(__xludf.DUMMYFUNCTION("IFERROR(FILTER('Tag Library'!$X$14:$X$736, LEFT('Tag Library'!$W$14:$W$736, LEN(B$2))=B$2, RIGHT('Tag Library'!$W$14:$W$736, LEN($A91))=$A91), """")"),"")</f>
        <v/>
      </c>
      <c r="C91" s="1" t="str">
        <f ca="1">IFERROR(__xludf.DUMMYFUNCTION("IFERROR(FILTER('Tag Library'!$X$14:$X$736, LEFT('Tag Library'!$W$14:$W$736, LEN(C$2))=C$2, RIGHT('Tag Library'!$W$14:$W$736, LEN($A91))=$A91), """")"),"")</f>
        <v/>
      </c>
      <c r="D91" s="1" t="str">
        <f ca="1">IFERROR(__xludf.DUMMYFUNCTION("IFERROR(FILTER('Tag Library'!$X$14:$X$736, LEFT('Tag Library'!$W$14:$W$736, LEN(D$2))=D$2, RIGHT('Tag Library'!$W$14:$W$736, LEN($A91))=$A91), """")"),"")</f>
        <v/>
      </c>
      <c r="E91" s="1" t="str">
        <f ca="1">IFERROR(__xludf.DUMMYFUNCTION("IFERROR(FILTER('Tag Library'!$X$14:$X$736, LEFT('Tag Library'!$W$14:$W$736, LEN(E$2))=E$2, RIGHT('Tag Library'!$W$14:$W$736, LEN($A91))=$A91), """")"),"")</f>
        <v/>
      </c>
      <c r="F91" s="1" t="str">
        <f ca="1">IFERROR(__xludf.DUMMYFUNCTION("IFERROR(FILTER('Tag Library'!$X$14:$X$736, LEFT('Tag Library'!$W$14:$W$736, LEN(F$2))=F$2, RIGHT('Tag Library'!$W$14:$W$736, LEN($A91))=$A91), """")"),"")</f>
        <v/>
      </c>
      <c r="G91" s="1" t="str">
        <f ca="1">IFERROR(__xludf.DUMMYFUNCTION("IFERROR(FILTER('Tag Library'!$X$14:$X$736, LEFT('Tag Library'!$W$14:$W$736, LEN(G$2))=G$2, RIGHT('Tag Library'!$W$14:$W$736, LEN($A91))=$A91), """")"),"")</f>
        <v/>
      </c>
      <c r="H91" s="1" t="str">
        <f ca="1">IFERROR(__xludf.DUMMYFUNCTION("IFERROR(FILTER('Tag Library'!$X$14:$X$736, LEFT('Tag Library'!$W$14:$W$736, LEN(H$2))=H$2, RIGHT('Tag Library'!$W$14:$W$736, LEN($A91))=$A91), """")"),"")</f>
        <v/>
      </c>
      <c r="I91" s="1" t="str">
        <f ca="1">IFERROR(__xludf.DUMMYFUNCTION("IFERROR(FILTER('Tag Library'!$X$14:$X$736, LEFT('Tag Library'!$W$14:$W$736, LEN(I$2))=I$2, RIGHT('Tag Library'!$W$14:$W$736, LEN($A91))=$A91), """")"),"")</f>
        <v/>
      </c>
      <c r="J91" s="1" t="str">
        <f ca="1">IFERROR(__xludf.DUMMYFUNCTION("IFERROR(FILTER('Tag Library'!$X$14:$X$736, LEFT('Tag Library'!$W$14:$W$736, LEN(J$2))=J$2, RIGHT('Tag Library'!$W$14:$W$736, LEN($A91))=$A91), """")"),"")</f>
        <v/>
      </c>
      <c r="K91" s="1" t="str">
        <f ca="1">IFERROR(__xludf.DUMMYFUNCTION("IFERROR(FILTER('Tag Library'!$X$14:$X$736, LEFT('Tag Library'!$W$14:$W$736, LEN(K$2))=K$2, RIGHT('Tag Library'!$W$14:$W$736, LEN($A91))=$A91), """")"),"")</f>
        <v/>
      </c>
      <c r="L91" s="1" t="str">
        <f ca="1">IFERROR(__xludf.DUMMYFUNCTION("IFERROR(FILTER('Tag Library'!$X$14:$X$736, LEFT('Tag Library'!$W$14:$W$736, LEN(L$2))=L$2, RIGHT('Tag Library'!$W$14:$W$736, LEN($A91))=$A91), """")"),"")</f>
        <v/>
      </c>
      <c r="M91" s="1" t="str">
        <f ca="1">IFERROR(__xludf.DUMMYFUNCTION("IFERROR(FILTER('Tag Library'!$X$14:$X$736, LEFT('Tag Library'!$W$14:$W$736, LEN(M$2))=M$2, RIGHT('Tag Library'!$W$14:$W$736, LEN($A91))=$A91), """")"),"")</f>
        <v/>
      </c>
      <c r="N91" s="1" t="str">
        <f ca="1">IFERROR(__xludf.DUMMYFUNCTION("IFERROR(FILTER('Tag Library'!$X$14:$X$736, LEFT('Tag Library'!$W$14:$W$736, LEN(N$2))=N$2, RIGHT('Tag Library'!$W$14:$W$736, LEN($A91))=$A91), """")"),"")</f>
        <v/>
      </c>
      <c r="O91" s="1" t="str">
        <f ca="1">IFERROR(__xludf.DUMMYFUNCTION("IFERROR(FILTER('Tag Library'!$X$14:$X$736, LEFT('Tag Library'!$W$14:$W$736, LEN(O$2))=O$2, RIGHT('Tag Library'!$W$14:$W$736, LEN($A91))=$A91), """")"),"")</f>
        <v/>
      </c>
      <c r="P91" s="1" t="str">
        <f ca="1">IFERROR(__xludf.DUMMYFUNCTION("IFERROR(FILTER('Tag Library'!$X$14:$X$736, LEFT('Tag Library'!$W$14:$W$736, LEN(P$2))=P$2, RIGHT('Tag Library'!$W$14:$W$736, LEN($A91))=$A91), """")"),"")</f>
        <v/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IFERROR(__xludf.DUMMYFUNCTION("IFERROR(FILTER('Tag Library'!$X$14:$X$736, LEFT('Tag Library'!$W$14:$W$736, LEN(B$2))=B$2, RIGHT('Tag Library'!$W$14:$W$736, LEN($A92))=$A92), """")"),"")</f>
        <v/>
      </c>
      <c r="C92" s="1" t="str">
        <f ca="1">IFERROR(__xludf.DUMMYFUNCTION("IFERROR(FILTER('Tag Library'!$X$14:$X$736, LEFT('Tag Library'!$W$14:$W$736, LEN(C$2))=C$2, RIGHT('Tag Library'!$W$14:$W$736, LEN($A92))=$A92), """")"),"")</f>
        <v/>
      </c>
      <c r="D92" s="1" t="str">
        <f ca="1">IFERROR(__xludf.DUMMYFUNCTION("IFERROR(FILTER('Tag Library'!$X$14:$X$736, LEFT('Tag Library'!$W$14:$W$736, LEN(D$2))=D$2, RIGHT('Tag Library'!$W$14:$W$736, LEN($A92))=$A92), """")"),"")</f>
        <v/>
      </c>
      <c r="E92" s="1" t="str">
        <f ca="1">IFERROR(__xludf.DUMMYFUNCTION("IFERROR(FILTER('Tag Library'!$X$14:$X$736, LEFT('Tag Library'!$W$14:$W$736, LEN(E$2))=E$2, RIGHT('Tag Library'!$W$14:$W$736, LEN($A92))=$A92), """")"),"")</f>
        <v/>
      </c>
      <c r="F92" s="1" t="str">
        <f ca="1">IFERROR(__xludf.DUMMYFUNCTION("IFERROR(FILTER('Tag Library'!$X$14:$X$736, LEFT('Tag Library'!$W$14:$W$736, LEN(F$2))=F$2, RIGHT('Tag Library'!$W$14:$W$736, LEN($A92))=$A92), """")"),"")</f>
        <v/>
      </c>
      <c r="G92" s="1" t="str">
        <f ca="1">IFERROR(__xludf.DUMMYFUNCTION("IFERROR(FILTER('Tag Library'!$X$14:$X$736, LEFT('Tag Library'!$W$14:$W$736, LEN(G$2))=G$2, RIGHT('Tag Library'!$W$14:$W$736, LEN($A92))=$A92), """")"),"")</f>
        <v/>
      </c>
      <c r="H92" s="1" t="str">
        <f ca="1">IFERROR(__xludf.DUMMYFUNCTION("IFERROR(FILTER('Tag Library'!$X$14:$X$736, LEFT('Tag Library'!$W$14:$W$736, LEN(H$2))=H$2, RIGHT('Tag Library'!$W$14:$W$736, LEN($A92))=$A92), """")"),"")</f>
        <v/>
      </c>
      <c r="I92" s="1" t="str">
        <f ca="1">IFERROR(__xludf.DUMMYFUNCTION("IFERROR(FILTER('Tag Library'!$X$14:$X$736, LEFT('Tag Library'!$W$14:$W$736, LEN(I$2))=I$2, RIGHT('Tag Library'!$W$14:$W$736, LEN($A92))=$A92), """")"),"")</f>
        <v/>
      </c>
      <c r="J92" s="1" t="str">
        <f ca="1">IFERROR(__xludf.DUMMYFUNCTION("IFERROR(FILTER('Tag Library'!$X$14:$X$736, LEFT('Tag Library'!$W$14:$W$736, LEN(J$2))=J$2, RIGHT('Tag Library'!$W$14:$W$736, LEN($A92))=$A92), """")"),"")</f>
        <v/>
      </c>
      <c r="K92" s="1" t="str">
        <f ca="1">IFERROR(__xludf.DUMMYFUNCTION("IFERROR(FILTER('Tag Library'!$X$14:$X$736, LEFT('Tag Library'!$W$14:$W$736, LEN(K$2))=K$2, RIGHT('Tag Library'!$W$14:$W$736, LEN($A92))=$A92), """")"),"")</f>
        <v/>
      </c>
      <c r="L92" s="1" t="str">
        <f ca="1">IFERROR(__xludf.DUMMYFUNCTION("IFERROR(FILTER('Tag Library'!$X$14:$X$736, LEFT('Tag Library'!$W$14:$W$736, LEN(L$2))=L$2, RIGHT('Tag Library'!$W$14:$W$736, LEN($A92))=$A92), """")"),"")</f>
        <v/>
      </c>
      <c r="M92" s="1" t="str">
        <f ca="1">IFERROR(__xludf.DUMMYFUNCTION("IFERROR(FILTER('Tag Library'!$X$14:$X$736, LEFT('Tag Library'!$W$14:$W$736, LEN(M$2))=M$2, RIGHT('Tag Library'!$W$14:$W$736, LEN($A92))=$A92), """")"),"")</f>
        <v/>
      </c>
      <c r="N92" s="1" t="str">
        <f ca="1">IFERROR(__xludf.DUMMYFUNCTION("IFERROR(FILTER('Tag Library'!$X$14:$X$736, LEFT('Tag Library'!$W$14:$W$736, LEN(N$2))=N$2, RIGHT('Tag Library'!$W$14:$W$736, LEN($A92))=$A92), """")"),"")</f>
        <v/>
      </c>
      <c r="O92" s="1" t="str">
        <f ca="1">IFERROR(__xludf.DUMMYFUNCTION("IFERROR(FILTER('Tag Library'!$X$14:$X$736, LEFT('Tag Library'!$W$14:$W$736, LEN(O$2))=O$2, RIGHT('Tag Library'!$W$14:$W$736, LEN($A92))=$A92), """")"),"")</f>
        <v/>
      </c>
      <c r="P92" s="1" t="str">
        <f ca="1">IFERROR(__xludf.DUMMYFUNCTION("IFERROR(FILTER('Tag Library'!$X$14:$X$736, LEFT('Tag Library'!$W$14:$W$736, LEN(P$2))=P$2, RIGHT('Tag Library'!$W$14:$W$736, LEN($A92))=$A92), """")"),"")</f>
        <v/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IFERROR(__xludf.DUMMYFUNCTION("IFERROR(FILTER('Tag Library'!$X$14:$X$736, LEFT('Tag Library'!$W$14:$W$736, LEN(B$2))=B$2, RIGHT('Tag Library'!$W$14:$W$736, LEN($A93))=$A93), """")"),"")</f>
        <v/>
      </c>
      <c r="C93" s="1" t="str">
        <f ca="1">IFERROR(__xludf.DUMMYFUNCTION("IFERROR(FILTER('Tag Library'!$X$14:$X$736, LEFT('Tag Library'!$W$14:$W$736, LEN(C$2))=C$2, RIGHT('Tag Library'!$W$14:$W$736, LEN($A93))=$A93), """")"),"")</f>
        <v/>
      </c>
      <c r="D93" s="1" t="str">
        <f ca="1">IFERROR(__xludf.DUMMYFUNCTION("IFERROR(FILTER('Tag Library'!$X$14:$X$736, LEFT('Tag Library'!$W$14:$W$736, LEN(D$2))=D$2, RIGHT('Tag Library'!$W$14:$W$736, LEN($A93))=$A93), """")"),"")</f>
        <v/>
      </c>
      <c r="E93" s="1" t="str">
        <f ca="1">IFERROR(__xludf.DUMMYFUNCTION("IFERROR(FILTER('Tag Library'!$X$14:$X$736, LEFT('Tag Library'!$W$14:$W$736, LEN(E$2))=E$2, RIGHT('Tag Library'!$W$14:$W$736, LEN($A93))=$A93), """")"),"")</f>
        <v/>
      </c>
      <c r="F93" s="1" t="str">
        <f ca="1">IFERROR(__xludf.DUMMYFUNCTION("IFERROR(FILTER('Tag Library'!$X$14:$X$736, LEFT('Tag Library'!$W$14:$W$736, LEN(F$2))=F$2, RIGHT('Tag Library'!$W$14:$W$736, LEN($A93))=$A93), """")"),"")</f>
        <v/>
      </c>
      <c r="G93" s="1" t="str">
        <f ca="1">IFERROR(__xludf.DUMMYFUNCTION("IFERROR(FILTER('Tag Library'!$X$14:$X$736, LEFT('Tag Library'!$W$14:$W$736, LEN(G$2))=G$2, RIGHT('Tag Library'!$W$14:$W$736, LEN($A93))=$A93), """")"),"")</f>
        <v/>
      </c>
      <c r="H93" s="1" t="str">
        <f ca="1">IFERROR(__xludf.DUMMYFUNCTION("IFERROR(FILTER('Tag Library'!$X$14:$X$736, LEFT('Tag Library'!$W$14:$W$736, LEN(H$2))=H$2, RIGHT('Tag Library'!$W$14:$W$736, LEN($A93))=$A93), """")"),"")</f>
        <v/>
      </c>
      <c r="I93" s="1" t="str">
        <f ca="1">IFERROR(__xludf.DUMMYFUNCTION("IFERROR(FILTER('Tag Library'!$X$14:$X$736, LEFT('Tag Library'!$W$14:$W$736, LEN(I$2))=I$2, RIGHT('Tag Library'!$W$14:$W$736, LEN($A93))=$A93), """")"),"")</f>
        <v/>
      </c>
      <c r="J93" s="1" t="str">
        <f ca="1">IFERROR(__xludf.DUMMYFUNCTION("IFERROR(FILTER('Tag Library'!$X$14:$X$736, LEFT('Tag Library'!$W$14:$W$736, LEN(J$2))=J$2, RIGHT('Tag Library'!$W$14:$W$736, LEN($A93))=$A93), """")"),"")</f>
        <v/>
      </c>
      <c r="K93" s="1" t="str">
        <f ca="1">IFERROR(__xludf.DUMMYFUNCTION("IFERROR(FILTER('Tag Library'!$X$14:$X$736, LEFT('Tag Library'!$W$14:$W$736, LEN(K$2))=K$2, RIGHT('Tag Library'!$W$14:$W$736, LEN($A93))=$A93), """")"),"")</f>
        <v/>
      </c>
      <c r="L93" s="1" t="str">
        <f ca="1">IFERROR(__xludf.DUMMYFUNCTION("IFERROR(FILTER('Tag Library'!$X$14:$X$736, LEFT('Tag Library'!$W$14:$W$736, LEN(L$2))=L$2, RIGHT('Tag Library'!$W$14:$W$736, LEN($A93))=$A93), """")"),"")</f>
        <v/>
      </c>
      <c r="M93" s="1" t="str">
        <f ca="1">IFERROR(__xludf.DUMMYFUNCTION("IFERROR(FILTER('Tag Library'!$X$14:$X$736, LEFT('Tag Library'!$W$14:$W$736, LEN(M$2))=M$2, RIGHT('Tag Library'!$W$14:$W$736, LEN($A93))=$A93), """")"),"")</f>
        <v/>
      </c>
      <c r="N93" s="1" t="str">
        <f ca="1">IFERROR(__xludf.DUMMYFUNCTION("IFERROR(FILTER('Tag Library'!$X$14:$X$736, LEFT('Tag Library'!$W$14:$W$736, LEN(N$2))=N$2, RIGHT('Tag Library'!$W$14:$W$736, LEN($A93))=$A93), """")"),"")</f>
        <v/>
      </c>
      <c r="O93" s="1" t="str">
        <f ca="1">IFERROR(__xludf.DUMMYFUNCTION("IFERROR(FILTER('Tag Library'!$X$14:$X$736, LEFT('Tag Library'!$W$14:$W$736, LEN(O$2))=O$2, RIGHT('Tag Library'!$W$14:$W$736, LEN($A93))=$A93), """")"),"")</f>
        <v/>
      </c>
      <c r="P93" s="1" t="str">
        <f ca="1">IFERROR(__xludf.DUMMYFUNCTION("IFERROR(FILTER('Tag Library'!$X$14:$X$736, LEFT('Tag Library'!$W$14:$W$736, LEN(P$2))=P$2, RIGHT('Tag Library'!$W$14:$W$736, LEN($A93))=$A93), """")"),"")</f>
        <v/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IFERROR(__xludf.DUMMYFUNCTION("IFERROR(FILTER('Tag Library'!$X$14:$X$736, LEFT('Tag Library'!$W$14:$W$736, LEN(B$2))=B$2, RIGHT('Tag Library'!$W$14:$W$736, LEN($A94))=$A94), """")"),"")</f>
        <v/>
      </c>
      <c r="C94" s="1" t="str">
        <f ca="1">IFERROR(__xludf.DUMMYFUNCTION("IFERROR(FILTER('Tag Library'!$X$14:$X$736, LEFT('Tag Library'!$W$14:$W$736, LEN(C$2))=C$2, RIGHT('Tag Library'!$W$14:$W$736, LEN($A94))=$A94), """")"),"")</f>
        <v/>
      </c>
      <c r="D94" s="1" t="str">
        <f ca="1">IFERROR(__xludf.DUMMYFUNCTION("IFERROR(FILTER('Tag Library'!$X$14:$X$736, LEFT('Tag Library'!$W$14:$W$736, LEN(D$2))=D$2, RIGHT('Tag Library'!$W$14:$W$736, LEN($A94))=$A94), """")"),"")</f>
        <v/>
      </c>
      <c r="E94" s="1" t="str">
        <f ca="1">IFERROR(__xludf.DUMMYFUNCTION("IFERROR(FILTER('Tag Library'!$X$14:$X$736, LEFT('Tag Library'!$W$14:$W$736, LEN(E$2))=E$2, RIGHT('Tag Library'!$W$14:$W$736, LEN($A94))=$A94), """")"),"")</f>
        <v/>
      </c>
      <c r="F94" s="1" t="str">
        <f ca="1">IFERROR(__xludf.DUMMYFUNCTION("IFERROR(FILTER('Tag Library'!$X$14:$X$736, LEFT('Tag Library'!$W$14:$W$736, LEN(F$2))=F$2, RIGHT('Tag Library'!$W$14:$W$736, LEN($A94))=$A94), """")"),"")</f>
        <v/>
      </c>
      <c r="G94" s="1" t="str">
        <f ca="1">IFERROR(__xludf.DUMMYFUNCTION("IFERROR(FILTER('Tag Library'!$X$14:$X$736, LEFT('Tag Library'!$W$14:$W$736, LEN(G$2))=G$2, RIGHT('Tag Library'!$W$14:$W$736, LEN($A94))=$A94), """")"),"")</f>
        <v/>
      </c>
      <c r="H94" s="1" t="str">
        <f ca="1">IFERROR(__xludf.DUMMYFUNCTION("IFERROR(FILTER('Tag Library'!$X$14:$X$736, LEFT('Tag Library'!$W$14:$W$736, LEN(H$2))=H$2, RIGHT('Tag Library'!$W$14:$W$736, LEN($A94))=$A94), """")"),"")</f>
        <v/>
      </c>
      <c r="I94" s="1" t="str">
        <f ca="1">IFERROR(__xludf.DUMMYFUNCTION("IFERROR(FILTER('Tag Library'!$X$14:$X$736, LEFT('Tag Library'!$W$14:$W$736, LEN(I$2))=I$2, RIGHT('Tag Library'!$W$14:$W$736, LEN($A94))=$A94), """")"),"")</f>
        <v/>
      </c>
      <c r="J94" s="1" t="str">
        <f ca="1">IFERROR(__xludf.DUMMYFUNCTION("IFERROR(FILTER('Tag Library'!$X$14:$X$736, LEFT('Tag Library'!$W$14:$W$736, LEN(J$2))=J$2, RIGHT('Tag Library'!$W$14:$W$736, LEN($A94))=$A94), """")"),"")</f>
        <v/>
      </c>
      <c r="K94" s="1" t="str">
        <f ca="1">IFERROR(__xludf.DUMMYFUNCTION("IFERROR(FILTER('Tag Library'!$X$14:$X$736, LEFT('Tag Library'!$W$14:$W$736, LEN(K$2))=K$2, RIGHT('Tag Library'!$W$14:$W$736, LEN($A94))=$A94), """")"),"")</f>
        <v/>
      </c>
      <c r="L94" s="1" t="str">
        <f ca="1">IFERROR(__xludf.DUMMYFUNCTION("IFERROR(FILTER('Tag Library'!$X$14:$X$736, LEFT('Tag Library'!$W$14:$W$736, LEN(L$2))=L$2, RIGHT('Tag Library'!$W$14:$W$736, LEN($A94))=$A94), """")"),"")</f>
        <v/>
      </c>
      <c r="M94" s="1" t="str">
        <f ca="1">IFERROR(__xludf.DUMMYFUNCTION("IFERROR(FILTER('Tag Library'!$X$14:$X$736, LEFT('Tag Library'!$W$14:$W$736, LEN(M$2))=M$2, RIGHT('Tag Library'!$W$14:$W$736, LEN($A94))=$A94), """")"),"")</f>
        <v/>
      </c>
      <c r="N94" s="1" t="str">
        <f ca="1">IFERROR(__xludf.DUMMYFUNCTION("IFERROR(FILTER('Tag Library'!$X$14:$X$736, LEFT('Tag Library'!$W$14:$W$736, LEN(N$2))=N$2, RIGHT('Tag Library'!$W$14:$W$736, LEN($A94))=$A94), """")"),"")</f>
        <v/>
      </c>
      <c r="O94" s="1" t="str">
        <f ca="1">IFERROR(__xludf.DUMMYFUNCTION("IFERROR(FILTER('Tag Library'!$X$14:$X$736, LEFT('Tag Library'!$W$14:$W$736, LEN(O$2))=O$2, RIGHT('Tag Library'!$W$14:$W$736, LEN($A94))=$A94), """")"),"")</f>
        <v/>
      </c>
      <c r="P94" s="1" t="str">
        <f ca="1">IFERROR(__xludf.DUMMYFUNCTION("IFERROR(FILTER('Tag Library'!$X$14:$X$736, LEFT('Tag Library'!$W$14:$W$736, LEN(P$2))=P$2, RIGHT('Tag Library'!$W$14:$W$736, LEN($A94))=$A94), """")"),"")</f>
        <v/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IFERROR(__xludf.DUMMYFUNCTION("IFERROR(FILTER('Tag Library'!$X$14:$X$736, LEFT('Tag Library'!$W$14:$W$736, LEN(B$2))=B$2, RIGHT('Tag Library'!$W$14:$W$736, LEN($A95))=$A95), """")"),"")</f>
        <v/>
      </c>
      <c r="C95" s="1" t="str">
        <f ca="1">IFERROR(__xludf.DUMMYFUNCTION("IFERROR(FILTER('Tag Library'!$X$14:$X$736, LEFT('Tag Library'!$W$14:$W$736, LEN(C$2))=C$2, RIGHT('Tag Library'!$W$14:$W$736, LEN($A95))=$A95), """")"),"")</f>
        <v/>
      </c>
      <c r="D95" s="1" t="str">
        <f ca="1">IFERROR(__xludf.DUMMYFUNCTION("IFERROR(FILTER('Tag Library'!$X$14:$X$736, LEFT('Tag Library'!$W$14:$W$736, LEN(D$2))=D$2, RIGHT('Tag Library'!$W$14:$W$736, LEN($A95))=$A95), """")"),"")</f>
        <v/>
      </c>
      <c r="E95" s="1" t="str">
        <f ca="1">IFERROR(__xludf.DUMMYFUNCTION("IFERROR(FILTER('Tag Library'!$X$14:$X$736, LEFT('Tag Library'!$W$14:$W$736, LEN(E$2))=E$2, RIGHT('Tag Library'!$W$14:$W$736, LEN($A95))=$A95), """")"),"")</f>
        <v/>
      </c>
      <c r="F95" s="1" t="str">
        <f ca="1">IFERROR(__xludf.DUMMYFUNCTION("IFERROR(FILTER('Tag Library'!$X$14:$X$736, LEFT('Tag Library'!$W$14:$W$736, LEN(F$2))=F$2, RIGHT('Tag Library'!$W$14:$W$736, LEN($A95))=$A95), """")"),"")</f>
        <v/>
      </c>
      <c r="G95" s="1" t="str">
        <f ca="1">IFERROR(__xludf.DUMMYFUNCTION("IFERROR(FILTER('Tag Library'!$X$14:$X$736, LEFT('Tag Library'!$W$14:$W$736, LEN(G$2))=G$2, RIGHT('Tag Library'!$W$14:$W$736, LEN($A95))=$A95), """")"),"")</f>
        <v/>
      </c>
      <c r="H95" s="1" t="str">
        <f ca="1">IFERROR(__xludf.DUMMYFUNCTION("IFERROR(FILTER('Tag Library'!$X$14:$X$736, LEFT('Tag Library'!$W$14:$W$736, LEN(H$2))=H$2, RIGHT('Tag Library'!$W$14:$W$736, LEN($A95))=$A95), """")"),"")</f>
        <v/>
      </c>
      <c r="I95" s="1" t="str">
        <f ca="1">IFERROR(__xludf.DUMMYFUNCTION("IFERROR(FILTER('Tag Library'!$X$14:$X$736, LEFT('Tag Library'!$W$14:$W$736, LEN(I$2))=I$2, RIGHT('Tag Library'!$W$14:$W$736, LEN($A95))=$A95), """")"),"")</f>
        <v/>
      </c>
      <c r="J95" s="1" t="str">
        <f ca="1">IFERROR(__xludf.DUMMYFUNCTION("IFERROR(FILTER('Tag Library'!$X$14:$X$736, LEFT('Tag Library'!$W$14:$W$736, LEN(J$2))=J$2, RIGHT('Tag Library'!$W$14:$W$736, LEN($A95))=$A95), """")"),"")</f>
        <v/>
      </c>
      <c r="K95" s="1" t="str">
        <f ca="1">IFERROR(__xludf.DUMMYFUNCTION("IFERROR(FILTER('Tag Library'!$X$14:$X$736, LEFT('Tag Library'!$W$14:$W$736, LEN(K$2))=K$2, RIGHT('Tag Library'!$W$14:$W$736, LEN($A95))=$A95), """")"),"")</f>
        <v/>
      </c>
      <c r="L95" s="1" t="str">
        <f ca="1">IFERROR(__xludf.DUMMYFUNCTION("IFERROR(FILTER('Tag Library'!$X$14:$X$736, LEFT('Tag Library'!$W$14:$W$736, LEN(L$2))=L$2, RIGHT('Tag Library'!$W$14:$W$736, LEN($A95))=$A95), """")"),"")</f>
        <v/>
      </c>
      <c r="M95" s="1" t="str">
        <f ca="1">IFERROR(__xludf.DUMMYFUNCTION("IFERROR(FILTER('Tag Library'!$X$14:$X$736, LEFT('Tag Library'!$W$14:$W$736, LEN(M$2))=M$2, RIGHT('Tag Library'!$W$14:$W$736, LEN($A95))=$A95), """")"),"")</f>
        <v/>
      </c>
      <c r="N95" s="1" t="str">
        <f ca="1">IFERROR(__xludf.DUMMYFUNCTION("IFERROR(FILTER('Tag Library'!$X$14:$X$736, LEFT('Tag Library'!$W$14:$W$736, LEN(N$2))=N$2, RIGHT('Tag Library'!$W$14:$W$736, LEN($A95))=$A95), """")"),"")</f>
        <v/>
      </c>
      <c r="O95" s="1" t="str">
        <f ca="1">IFERROR(__xludf.DUMMYFUNCTION("IFERROR(FILTER('Tag Library'!$X$14:$X$736, LEFT('Tag Library'!$W$14:$W$736, LEN(O$2))=O$2, RIGHT('Tag Library'!$W$14:$W$736, LEN($A95))=$A95), """")"),"")</f>
        <v/>
      </c>
      <c r="P95" s="1" t="str">
        <f ca="1">IFERROR(__xludf.DUMMYFUNCTION("IFERROR(FILTER('Tag Library'!$X$14:$X$736, LEFT('Tag Library'!$W$14:$W$736, LEN(P$2))=P$2, RIGHT('Tag Library'!$W$14:$W$736, LEN($A95))=$A95), """")"),"")</f>
        <v/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IFERROR(__xludf.DUMMYFUNCTION("IFERROR(FILTER('Tag Library'!$X$14:$X$736, LEFT('Tag Library'!$W$14:$W$736, LEN(B$2))=B$2, RIGHT('Tag Library'!$W$14:$W$736, LEN($A96))=$A96), """")"),"")</f>
        <v/>
      </c>
      <c r="C96" s="1" t="str">
        <f ca="1">IFERROR(__xludf.DUMMYFUNCTION("IFERROR(FILTER('Tag Library'!$X$14:$X$736, LEFT('Tag Library'!$W$14:$W$736, LEN(C$2))=C$2, RIGHT('Tag Library'!$W$14:$W$736, LEN($A96))=$A96), """")"),"")</f>
        <v/>
      </c>
      <c r="D96" s="1" t="str">
        <f ca="1">IFERROR(__xludf.DUMMYFUNCTION("IFERROR(FILTER('Tag Library'!$X$14:$X$736, LEFT('Tag Library'!$W$14:$W$736, LEN(D$2))=D$2, RIGHT('Tag Library'!$W$14:$W$736, LEN($A96))=$A96), """")"),"")</f>
        <v/>
      </c>
      <c r="E96" s="1" t="str">
        <f ca="1">IFERROR(__xludf.DUMMYFUNCTION("IFERROR(FILTER('Tag Library'!$X$14:$X$736, LEFT('Tag Library'!$W$14:$W$736, LEN(E$2))=E$2, RIGHT('Tag Library'!$W$14:$W$736, LEN($A96))=$A96), """")"),"")</f>
        <v/>
      </c>
      <c r="F96" s="1" t="str">
        <f ca="1">IFERROR(__xludf.DUMMYFUNCTION("IFERROR(FILTER('Tag Library'!$X$14:$X$736, LEFT('Tag Library'!$W$14:$W$736, LEN(F$2))=F$2, RIGHT('Tag Library'!$W$14:$W$736, LEN($A96))=$A96), """")"),"")</f>
        <v/>
      </c>
      <c r="G96" s="1" t="str">
        <f ca="1">IFERROR(__xludf.DUMMYFUNCTION("IFERROR(FILTER('Tag Library'!$X$14:$X$736, LEFT('Tag Library'!$W$14:$W$736, LEN(G$2))=G$2, RIGHT('Tag Library'!$W$14:$W$736, LEN($A96))=$A96), """")"),"")</f>
        <v/>
      </c>
      <c r="H96" s="1" t="str">
        <f ca="1">IFERROR(__xludf.DUMMYFUNCTION("IFERROR(FILTER('Tag Library'!$X$14:$X$736, LEFT('Tag Library'!$W$14:$W$736, LEN(H$2))=H$2, RIGHT('Tag Library'!$W$14:$W$736, LEN($A96))=$A96), """")"),"")</f>
        <v/>
      </c>
      <c r="I96" s="1" t="str">
        <f ca="1">IFERROR(__xludf.DUMMYFUNCTION("IFERROR(FILTER('Tag Library'!$X$14:$X$736, LEFT('Tag Library'!$W$14:$W$736, LEN(I$2))=I$2, RIGHT('Tag Library'!$W$14:$W$736, LEN($A96))=$A96), """")"),"")</f>
        <v/>
      </c>
      <c r="J96" s="1" t="str">
        <f ca="1">IFERROR(__xludf.DUMMYFUNCTION("IFERROR(FILTER('Tag Library'!$X$14:$X$736, LEFT('Tag Library'!$W$14:$W$736, LEN(J$2))=J$2, RIGHT('Tag Library'!$W$14:$W$736, LEN($A96))=$A96), """")"),"")</f>
        <v/>
      </c>
      <c r="K96" s="1" t="str">
        <f ca="1">IFERROR(__xludf.DUMMYFUNCTION("IFERROR(FILTER('Tag Library'!$X$14:$X$736, LEFT('Tag Library'!$W$14:$W$736, LEN(K$2))=K$2, RIGHT('Tag Library'!$W$14:$W$736, LEN($A96))=$A96), """")"),"")</f>
        <v/>
      </c>
      <c r="L96" s="1" t="str">
        <f ca="1">IFERROR(__xludf.DUMMYFUNCTION("IFERROR(FILTER('Tag Library'!$X$14:$X$736, LEFT('Tag Library'!$W$14:$W$736, LEN(L$2))=L$2, RIGHT('Tag Library'!$W$14:$W$736, LEN($A96))=$A96), """")"),"")</f>
        <v/>
      </c>
      <c r="M96" s="1" t="str">
        <f ca="1">IFERROR(__xludf.DUMMYFUNCTION("IFERROR(FILTER('Tag Library'!$X$14:$X$736, LEFT('Tag Library'!$W$14:$W$736, LEN(M$2))=M$2, RIGHT('Tag Library'!$W$14:$W$736, LEN($A96))=$A96), """")"),"")</f>
        <v/>
      </c>
      <c r="N96" s="1" t="str">
        <f ca="1">IFERROR(__xludf.DUMMYFUNCTION("IFERROR(FILTER('Tag Library'!$X$14:$X$736, LEFT('Tag Library'!$W$14:$W$736, LEN(N$2))=N$2, RIGHT('Tag Library'!$W$14:$W$736, LEN($A96))=$A96), """")"),"")</f>
        <v/>
      </c>
      <c r="O96" s="1" t="str">
        <f ca="1">IFERROR(__xludf.DUMMYFUNCTION("IFERROR(FILTER('Tag Library'!$X$14:$X$736, LEFT('Tag Library'!$W$14:$W$736, LEN(O$2))=O$2, RIGHT('Tag Library'!$W$14:$W$736, LEN($A96))=$A96), """")"),"")</f>
        <v/>
      </c>
      <c r="P96" s="1" t="str">
        <f ca="1">IFERROR(__xludf.DUMMYFUNCTION("IFERROR(FILTER('Tag Library'!$X$14:$X$736, LEFT('Tag Library'!$W$14:$W$736, LEN(P$2))=P$2, RIGHT('Tag Library'!$W$14:$W$736, LEN($A96))=$A96), """")"),"")</f>
        <v/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IFERROR(__xludf.DUMMYFUNCTION("IFERROR(FILTER('Tag Library'!$X$14:$X$736, LEFT('Tag Library'!$W$14:$W$736, LEN(B$2))=B$2, RIGHT('Tag Library'!$W$14:$W$736, LEN($A97))=$A97), """")"),"")</f>
        <v/>
      </c>
      <c r="C97" s="1" t="str">
        <f ca="1">IFERROR(__xludf.DUMMYFUNCTION("IFERROR(FILTER('Tag Library'!$X$14:$X$736, LEFT('Tag Library'!$W$14:$W$736, LEN(C$2))=C$2, RIGHT('Tag Library'!$W$14:$W$736, LEN($A97))=$A97), """")"),"")</f>
        <v/>
      </c>
      <c r="D97" s="1" t="str">
        <f ca="1">IFERROR(__xludf.DUMMYFUNCTION("IFERROR(FILTER('Tag Library'!$X$14:$X$736, LEFT('Tag Library'!$W$14:$W$736, LEN(D$2))=D$2, RIGHT('Tag Library'!$W$14:$W$736, LEN($A97))=$A97), """")"),"")</f>
        <v/>
      </c>
      <c r="E97" s="1" t="str">
        <f ca="1">IFERROR(__xludf.DUMMYFUNCTION("IFERROR(FILTER('Tag Library'!$X$14:$X$736, LEFT('Tag Library'!$W$14:$W$736, LEN(E$2))=E$2, RIGHT('Tag Library'!$W$14:$W$736, LEN($A97))=$A97), """")"),"")</f>
        <v/>
      </c>
      <c r="F97" s="1" t="str">
        <f ca="1">IFERROR(__xludf.DUMMYFUNCTION("IFERROR(FILTER('Tag Library'!$X$14:$X$736, LEFT('Tag Library'!$W$14:$W$736, LEN(F$2))=F$2, RIGHT('Tag Library'!$W$14:$W$736, LEN($A97))=$A97), """")"),"")</f>
        <v/>
      </c>
      <c r="G97" s="1" t="str">
        <f ca="1">IFERROR(__xludf.DUMMYFUNCTION("IFERROR(FILTER('Tag Library'!$X$14:$X$736, LEFT('Tag Library'!$W$14:$W$736, LEN(G$2))=G$2, RIGHT('Tag Library'!$W$14:$W$736, LEN($A97))=$A97), """")"),"")</f>
        <v/>
      </c>
      <c r="H97" s="1" t="str">
        <f ca="1">IFERROR(__xludf.DUMMYFUNCTION("IFERROR(FILTER('Tag Library'!$X$14:$X$736, LEFT('Tag Library'!$W$14:$W$736, LEN(H$2))=H$2, RIGHT('Tag Library'!$W$14:$W$736, LEN($A97))=$A97), """")"),"")</f>
        <v/>
      </c>
      <c r="I97" s="1" t="str">
        <f ca="1">IFERROR(__xludf.DUMMYFUNCTION("IFERROR(FILTER('Tag Library'!$X$14:$X$736, LEFT('Tag Library'!$W$14:$W$736, LEN(I$2))=I$2, RIGHT('Tag Library'!$W$14:$W$736, LEN($A97))=$A97), """")"),"")</f>
        <v/>
      </c>
      <c r="J97" s="1" t="str">
        <f ca="1">IFERROR(__xludf.DUMMYFUNCTION("IFERROR(FILTER('Tag Library'!$X$14:$X$736, LEFT('Tag Library'!$W$14:$W$736, LEN(J$2))=J$2, RIGHT('Tag Library'!$W$14:$W$736, LEN($A97))=$A97), """")"),"")</f>
        <v/>
      </c>
      <c r="K97" s="1" t="str">
        <f ca="1">IFERROR(__xludf.DUMMYFUNCTION("IFERROR(FILTER('Tag Library'!$X$14:$X$736, LEFT('Tag Library'!$W$14:$W$736, LEN(K$2))=K$2, RIGHT('Tag Library'!$W$14:$W$736, LEN($A97))=$A97), """")"),"")</f>
        <v/>
      </c>
      <c r="L97" s="1" t="str">
        <f ca="1">IFERROR(__xludf.DUMMYFUNCTION("IFERROR(FILTER('Tag Library'!$X$14:$X$736, LEFT('Tag Library'!$W$14:$W$736, LEN(L$2))=L$2, RIGHT('Tag Library'!$W$14:$W$736, LEN($A97))=$A97), """")"),"")</f>
        <v/>
      </c>
      <c r="M97" s="1" t="str">
        <f ca="1">IFERROR(__xludf.DUMMYFUNCTION("IFERROR(FILTER('Tag Library'!$X$14:$X$736, LEFT('Tag Library'!$W$14:$W$736, LEN(M$2))=M$2, RIGHT('Tag Library'!$W$14:$W$736, LEN($A97))=$A97), """")"),"")</f>
        <v/>
      </c>
      <c r="N97" s="1" t="str">
        <f ca="1">IFERROR(__xludf.DUMMYFUNCTION("IFERROR(FILTER('Tag Library'!$X$14:$X$736, LEFT('Tag Library'!$W$14:$W$736, LEN(N$2))=N$2, RIGHT('Tag Library'!$W$14:$W$736, LEN($A97))=$A97), """")"),"")</f>
        <v/>
      </c>
      <c r="O97" s="1" t="str">
        <f ca="1">IFERROR(__xludf.DUMMYFUNCTION("IFERROR(FILTER('Tag Library'!$X$14:$X$736, LEFT('Tag Library'!$W$14:$W$736, LEN(O$2))=O$2, RIGHT('Tag Library'!$W$14:$W$736, LEN($A97))=$A97), """")"),"")</f>
        <v/>
      </c>
      <c r="P97" s="1" t="str">
        <f ca="1">IFERROR(__xludf.DUMMYFUNCTION("IFERROR(FILTER('Tag Library'!$X$14:$X$736, LEFT('Tag Library'!$W$14:$W$736, LEN(P$2))=P$2, RIGHT('Tag Library'!$W$14:$W$736, LEN($A97))=$A97), """")"),"")</f>
        <v/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IFERROR(__xludf.DUMMYFUNCTION("IFERROR(FILTER('Tag Library'!$X$14:$X$736, LEFT('Tag Library'!$W$14:$W$736, LEN(B$2))=B$2, RIGHT('Tag Library'!$W$14:$W$736, LEN($A98))=$A98), """")"),"")</f>
        <v/>
      </c>
      <c r="C98" s="1" t="str">
        <f ca="1">IFERROR(__xludf.DUMMYFUNCTION("IFERROR(FILTER('Tag Library'!$X$14:$X$736, LEFT('Tag Library'!$W$14:$W$736, LEN(C$2))=C$2, RIGHT('Tag Library'!$W$14:$W$736, LEN($A98))=$A98), """")"),"")</f>
        <v/>
      </c>
      <c r="D98" s="1" t="str">
        <f ca="1">IFERROR(__xludf.DUMMYFUNCTION("IFERROR(FILTER('Tag Library'!$X$14:$X$736, LEFT('Tag Library'!$W$14:$W$736, LEN(D$2))=D$2, RIGHT('Tag Library'!$W$14:$W$736, LEN($A98))=$A98), """")"),"green")</f>
        <v>green</v>
      </c>
      <c r="E98" s="1" t="str">
        <f ca="1">IFERROR(__xludf.DUMMYFUNCTION("IFERROR(FILTER('Tag Library'!$X$14:$X$736, LEFT('Tag Library'!$W$14:$W$736, LEN(E$2))=E$2, RIGHT('Tag Library'!$W$14:$W$736, LEN($A98))=$A98), """")"),"green")</f>
        <v>green</v>
      </c>
      <c r="F98" s="1" t="str">
        <f ca="1">IFERROR(__xludf.DUMMYFUNCTION("IFERROR(FILTER('Tag Library'!$X$14:$X$736, LEFT('Tag Library'!$W$14:$W$736, LEN(F$2))=F$2, RIGHT('Tag Library'!$W$14:$W$736, LEN($A98))=$A98), """")"),"green")</f>
        <v>green</v>
      </c>
      <c r="G98" s="1" t="str">
        <f ca="1">IFERROR(__xludf.DUMMYFUNCTION("IFERROR(FILTER('Tag Library'!$X$14:$X$736, LEFT('Tag Library'!$W$14:$W$736, LEN(G$2))=G$2, RIGHT('Tag Library'!$W$14:$W$736, LEN($A98))=$A98), """")"),"green")</f>
        <v>green</v>
      </c>
      <c r="H98" s="1" t="str">
        <f ca="1">IFERROR(__xludf.DUMMYFUNCTION("IFERROR(FILTER('Tag Library'!$X$14:$X$736, LEFT('Tag Library'!$W$14:$W$736, LEN(H$2))=H$2, RIGHT('Tag Library'!$W$14:$W$736, LEN($A98))=$A98), """")"),"green")</f>
        <v>green</v>
      </c>
      <c r="I98" s="1" t="str">
        <f ca="1">IFERROR(__xludf.DUMMYFUNCTION("IFERROR(FILTER('Tag Library'!$X$14:$X$736, LEFT('Tag Library'!$W$14:$W$736, LEN(I$2))=I$2, RIGHT('Tag Library'!$W$14:$W$736, LEN($A98))=$A98), """")"),"green")</f>
        <v>green</v>
      </c>
      <c r="J98" s="1" t="str">
        <f ca="1">IFERROR(__xludf.DUMMYFUNCTION("IFERROR(FILTER('Tag Library'!$X$14:$X$736, LEFT('Tag Library'!$W$14:$W$736, LEN(J$2))=J$2, RIGHT('Tag Library'!$W$14:$W$736, LEN($A98))=$A98), """")"),"green")</f>
        <v>green</v>
      </c>
      <c r="K98" s="1" t="str">
        <f ca="1">IFERROR(__xludf.DUMMYFUNCTION("IFERROR(FILTER('Tag Library'!$X$14:$X$736, LEFT('Tag Library'!$W$14:$W$736, LEN(K$2))=K$2, RIGHT('Tag Library'!$W$14:$W$736, LEN($A98))=$A98), """")"),"green")</f>
        <v>green</v>
      </c>
      <c r="L98" s="1" t="str">
        <f ca="1">IFERROR(__xludf.DUMMYFUNCTION("IFERROR(FILTER('Tag Library'!$X$14:$X$736, LEFT('Tag Library'!$W$14:$W$736, LEN(L$2))=L$2, RIGHT('Tag Library'!$W$14:$W$736, LEN($A98))=$A98), """")"),"green")</f>
        <v>green</v>
      </c>
      <c r="M98" s="1" t="str">
        <f ca="1">IFERROR(__xludf.DUMMYFUNCTION("IFERROR(FILTER('Tag Library'!$X$14:$X$736, LEFT('Tag Library'!$W$14:$W$736, LEN(M$2))=M$2, RIGHT('Tag Library'!$W$14:$W$736, LEN($A98))=$A98), """")"),"green")</f>
        <v>green</v>
      </c>
      <c r="N98" s="1" t="str">
        <f ca="1">IFERROR(__xludf.DUMMYFUNCTION("IFERROR(FILTER('Tag Library'!$X$14:$X$736, LEFT('Tag Library'!$W$14:$W$736, LEN(N$2))=N$2, RIGHT('Tag Library'!$W$14:$W$736, LEN($A98))=$A98), """")"),"green")</f>
        <v>green</v>
      </c>
      <c r="O98" s="1" t="str">
        <f ca="1">IFERROR(__xludf.DUMMYFUNCTION("IFERROR(FILTER('Tag Library'!$X$14:$X$736, LEFT('Tag Library'!$W$14:$W$736, LEN(O$2))=O$2, RIGHT('Tag Library'!$W$14:$W$736, LEN($A98))=$A98), """")"),"green")</f>
        <v>green</v>
      </c>
      <c r="P98" s="1" t="str">
        <f ca="1">IFERROR(__xludf.DUMMYFUNCTION("IFERROR(FILTER('Tag Library'!$X$14:$X$736, LEFT('Tag Library'!$W$14:$W$736, LEN(P$2))=P$2, RIGHT('Tag Library'!$W$14:$W$736, LEN($A98))=$A98), """")"),"")</f>
        <v/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IFERROR(__xludf.DUMMYFUNCTION("IFERROR(FILTER('Tag Library'!$X$14:$X$736, LEFT('Tag Library'!$W$14:$W$736, LEN(B$2))=B$2, RIGHT('Tag Library'!$W$14:$W$736, LEN($A99))=$A99), """")"),"")</f>
        <v/>
      </c>
      <c r="C99" s="1" t="str">
        <f ca="1">IFERROR(__xludf.DUMMYFUNCTION("IFERROR(FILTER('Tag Library'!$X$14:$X$736, LEFT('Tag Library'!$W$14:$W$736, LEN(C$2))=C$2, RIGHT('Tag Library'!$W$14:$W$736, LEN($A99))=$A99), """")"),"")</f>
        <v/>
      </c>
      <c r="D99" s="1" t="str">
        <f ca="1">IFERROR(__xludf.DUMMYFUNCTION("IFERROR(FILTER('Tag Library'!$X$14:$X$736, LEFT('Tag Library'!$W$14:$W$736, LEN(D$2))=D$2, RIGHT('Tag Library'!$W$14:$W$736, LEN($A99))=$A99), """")"),"yellow")</f>
        <v>yellow</v>
      </c>
      <c r="E99" s="1" t="str">
        <f ca="1">IFERROR(__xludf.DUMMYFUNCTION("IFERROR(FILTER('Tag Library'!$X$14:$X$736, LEFT('Tag Library'!$W$14:$W$736, LEN(E$2))=E$2, RIGHT('Tag Library'!$W$14:$W$736, LEN($A99))=$A99), """")"),"white")</f>
        <v>white</v>
      </c>
      <c r="F99" s="1" t="str">
        <f ca="1">IFERROR(__xludf.DUMMYFUNCTION("IFERROR(FILTER('Tag Library'!$X$14:$X$736, LEFT('Tag Library'!$W$14:$W$736, LEN(F$2))=F$2, RIGHT('Tag Library'!$W$14:$W$736, LEN($A99))=$A99), """")"),"white")</f>
        <v>white</v>
      </c>
      <c r="G99" s="1" t="str">
        <f ca="1">IFERROR(__xludf.DUMMYFUNCTION("IFERROR(FILTER('Tag Library'!$X$14:$X$736, LEFT('Tag Library'!$W$14:$W$736, LEN(G$2))=G$2, RIGHT('Tag Library'!$W$14:$W$736, LEN($A99))=$A99), """")"),"white")</f>
        <v>white</v>
      </c>
      <c r="H99" s="1" t="str">
        <f ca="1">IFERROR(__xludf.DUMMYFUNCTION("IFERROR(FILTER('Tag Library'!$X$14:$X$736, LEFT('Tag Library'!$W$14:$W$736, LEN(H$2))=H$2, RIGHT('Tag Library'!$W$14:$W$736, LEN($A99))=$A99), """")"),"white")</f>
        <v>white</v>
      </c>
      <c r="I99" s="1" t="str">
        <f ca="1">IFERROR(__xludf.DUMMYFUNCTION("IFERROR(FILTER('Tag Library'!$X$14:$X$736, LEFT('Tag Library'!$W$14:$W$736, LEN(I$2))=I$2, RIGHT('Tag Library'!$W$14:$W$736, LEN($A99))=$A99), """")"),"white")</f>
        <v>white</v>
      </c>
      <c r="J99" s="1" t="str">
        <f ca="1">IFERROR(__xludf.DUMMYFUNCTION("IFERROR(FILTER('Tag Library'!$X$14:$X$736, LEFT('Tag Library'!$W$14:$W$736, LEN(J$2))=J$2, RIGHT('Tag Library'!$W$14:$W$736, LEN($A99))=$A99), """")"),"white")</f>
        <v>white</v>
      </c>
      <c r="K99" s="1" t="str">
        <f ca="1">IFERROR(__xludf.DUMMYFUNCTION("IFERROR(FILTER('Tag Library'!$X$14:$X$736, LEFT('Tag Library'!$W$14:$W$736, LEN(K$2))=K$2, RIGHT('Tag Library'!$W$14:$W$736, LEN($A99))=$A99), """")"),"white")</f>
        <v>white</v>
      </c>
      <c r="L99" s="1" t="str">
        <f ca="1">IFERROR(__xludf.DUMMYFUNCTION("IFERROR(FILTER('Tag Library'!$X$14:$X$736, LEFT('Tag Library'!$W$14:$W$736, LEN(L$2))=L$2, RIGHT('Tag Library'!$W$14:$W$736, LEN($A99))=$A99), """")"),"white")</f>
        <v>white</v>
      </c>
      <c r="M99" s="1" t="str">
        <f ca="1">IFERROR(__xludf.DUMMYFUNCTION("IFERROR(FILTER('Tag Library'!$X$14:$X$736, LEFT('Tag Library'!$W$14:$W$736, LEN(M$2))=M$2, RIGHT('Tag Library'!$W$14:$W$736, LEN($A99))=$A99), """")"),"white")</f>
        <v>white</v>
      </c>
      <c r="N99" s="1" t="str">
        <f ca="1">IFERROR(__xludf.DUMMYFUNCTION("IFERROR(FILTER('Tag Library'!$X$14:$X$736, LEFT('Tag Library'!$W$14:$W$736, LEN(N$2))=N$2, RIGHT('Tag Library'!$W$14:$W$736, LEN($A99))=$A99), """")"),"white")</f>
        <v>white</v>
      </c>
      <c r="O99" s="1" t="str">
        <f ca="1">IFERROR(__xludf.DUMMYFUNCTION("IFERROR(FILTER('Tag Library'!$X$14:$X$736, LEFT('Tag Library'!$W$14:$W$736, LEN(O$2))=O$2, RIGHT('Tag Library'!$W$14:$W$736, LEN($A99))=$A99), """")"),"white")</f>
        <v>white</v>
      </c>
      <c r="P99" s="1" t="str">
        <f ca="1">IFERROR(__xludf.DUMMYFUNCTION("IFERROR(FILTER('Tag Library'!$X$14:$X$736, LEFT('Tag Library'!$W$14:$W$736, LEN(P$2))=P$2, RIGHT('Tag Library'!$W$14:$W$736, LEN($A99))=$A99), """")"),"")</f>
        <v/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IFERROR(__xludf.DUMMYFUNCTION("IFERROR(FILTER('Tag Library'!$X$14:$X$736, LEFT('Tag Library'!$W$14:$W$736, LEN(B$2))=B$2, RIGHT('Tag Library'!$W$14:$W$736, LEN($A100))=$A100), """")"),"")</f>
        <v/>
      </c>
      <c r="C100" s="1" t="str">
        <f ca="1">IFERROR(__xludf.DUMMYFUNCTION("IFERROR(FILTER('Tag Library'!$X$14:$X$736, LEFT('Tag Library'!$W$14:$W$736, LEN(C$2))=C$2, RIGHT('Tag Library'!$W$14:$W$736, LEN($A100))=$A100), """")"),"")</f>
        <v/>
      </c>
      <c r="D100" s="1" t="str">
        <f ca="1">IFERROR(__xludf.DUMMYFUNCTION("IFERROR(FILTER('Tag Library'!$X$14:$X$736, LEFT('Tag Library'!$W$14:$W$736, LEN(D$2))=D$2, RIGHT('Tag Library'!$W$14:$W$736, LEN($A100))=$A100), """")"),"")</f>
        <v/>
      </c>
      <c r="E100" s="1" t="str">
        <f ca="1">IFERROR(__xludf.DUMMYFUNCTION("IFERROR(FILTER('Tag Library'!$X$14:$X$736, LEFT('Tag Library'!$W$14:$W$736, LEN(E$2))=E$2, RIGHT('Tag Library'!$W$14:$W$736, LEN($A100))=$A100), """")"),"")</f>
        <v/>
      </c>
      <c r="F100" s="1" t="str">
        <f ca="1">IFERROR(__xludf.DUMMYFUNCTION("IFERROR(FILTER('Tag Library'!$X$14:$X$736, LEFT('Tag Library'!$W$14:$W$736, LEN(F$2))=F$2, RIGHT('Tag Library'!$W$14:$W$736, LEN($A100))=$A100), """")"),"")</f>
        <v/>
      </c>
      <c r="G100" s="1" t="str">
        <f ca="1">IFERROR(__xludf.DUMMYFUNCTION("IFERROR(FILTER('Tag Library'!$X$14:$X$736, LEFT('Tag Library'!$W$14:$W$736, LEN(G$2))=G$2, RIGHT('Tag Library'!$W$14:$W$736, LEN($A100))=$A100), """")"),"")</f>
        <v/>
      </c>
      <c r="H100" s="1" t="str">
        <f ca="1">IFERROR(__xludf.DUMMYFUNCTION("IFERROR(FILTER('Tag Library'!$X$14:$X$736, LEFT('Tag Library'!$W$14:$W$736, LEN(H$2))=H$2, RIGHT('Tag Library'!$W$14:$W$736, LEN($A100))=$A100), """")"),"")</f>
        <v/>
      </c>
      <c r="I100" s="1" t="str">
        <f ca="1">IFERROR(__xludf.DUMMYFUNCTION("IFERROR(FILTER('Tag Library'!$X$14:$X$736, LEFT('Tag Library'!$W$14:$W$736, LEN(I$2))=I$2, RIGHT('Tag Library'!$W$14:$W$736, LEN($A100))=$A100), """")"),"")</f>
        <v/>
      </c>
      <c r="J100" s="1" t="str">
        <f ca="1">IFERROR(__xludf.DUMMYFUNCTION("IFERROR(FILTER('Tag Library'!$X$14:$X$736, LEFT('Tag Library'!$W$14:$W$736, LEN(J$2))=J$2, RIGHT('Tag Library'!$W$14:$W$736, LEN($A100))=$A100), """")"),"")</f>
        <v/>
      </c>
      <c r="K100" s="1" t="str">
        <f ca="1">IFERROR(__xludf.DUMMYFUNCTION("IFERROR(FILTER('Tag Library'!$X$14:$X$736, LEFT('Tag Library'!$W$14:$W$736, LEN(K$2))=K$2, RIGHT('Tag Library'!$W$14:$W$736, LEN($A100))=$A100), """")"),"")</f>
        <v/>
      </c>
      <c r="L100" s="1" t="str">
        <f ca="1">IFERROR(__xludf.DUMMYFUNCTION("IFERROR(FILTER('Tag Library'!$X$14:$X$736, LEFT('Tag Library'!$W$14:$W$736, LEN(L$2))=L$2, RIGHT('Tag Library'!$W$14:$W$736, LEN($A100))=$A100), """")"),"")</f>
        <v/>
      </c>
      <c r="M100" s="1" t="str">
        <f ca="1">IFERROR(__xludf.DUMMYFUNCTION("IFERROR(FILTER('Tag Library'!$X$14:$X$736, LEFT('Tag Library'!$W$14:$W$736, LEN(M$2))=M$2, RIGHT('Tag Library'!$W$14:$W$736, LEN($A100))=$A100), """")"),"")</f>
        <v/>
      </c>
      <c r="N100" s="1" t="str">
        <f ca="1">IFERROR(__xludf.DUMMYFUNCTION("IFERROR(FILTER('Tag Library'!$X$14:$X$736, LEFT('Tag Library'!$W$14:$W$736, LEN(N$2))=N$2, RIGHT('Tag Library'!$W$14:$W$736, LEN($A100))=$A100), """")"),"")</f>
        <v/>
      </c>
      <c r="O100" s="1" t="str">
        <f ca="1">IFERROR(__xludf.DUMMYFUNCTION("IFERROR(FILTER('Tag Library'!$X$14:$X$736, LEFT('Tag Library'!$W$14:$W$736, LEN(O$2))=O$2, RIGHT('Tag Library'!$W$14:$W$736, LEN($A100))=$A100), """")"),"")</f>
        <v/>
      </c>
      <c r="P100" s="1" t="str">
        <f ca="1">IFERROR(__xludf.DUMMYFUNCTION("IFERROR(FILTER('Tag Library'!$X$14:$X$736, LEFT('Tag Library'!$W$14:$W$736, LEN(P$2))=P$2, RIGHT('Tag Library'!$W$14:$W$736, LEN($A100))=$A100), """")"),"")</f>
        <v/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IFERROR(__xludf.DUMMYFUNCTION("IFERROR(FILTER('Tag Library'!$X$14:$X$736, LEFT('Tag Library'!$W$14:$W$736, LEN(B$2))=B$2, RIGHT('Tag Library'!$W$14:$W$736, LEN($A101))=$A101), """")"),"")</f>
        <v/>
      </c>
      <c r="C101" s="1" t="str">
        <f ca="1">IFERROR(__xludf.DUMMYFUNCTION("IFERROR(FILTER('Tag Library'!$X$14:$X$736, LEFT('Tag Library'!$W$14:$W$736, LEN(C$2))=C$2, RIGHT('Tag Library'!$W$14:$W$736, LEN($A101))=$A101), """")"),"")</f>
        <v/>
      </c>
      <c r="D101" s="1" t="str">
        <f ca="1">IFERROR(__xludf.DUMMYFUNCTION("IFERROR(FILTER('Tag Library'!$X$14:$X$736, LEFT('Tag Library'!$W$14:$W$736, LEN(D$2))=D$2, RIGHT('Tag Library'!$W$14:$W$736, LEN($A101))=$A101), """")"),"")</f>
        <v/>
      </c>
      <c r="E101" s="1" t="str">
        <f ca="1">IFERROR(__xludf.DUMMYFUNCTION("IFERROR(FILTER('Tag Library'!$X$14:$X$736, LEFT('Tag Library'!$W$14:$W$736, LEN(E$2))=E$2, RIGHT('Tag Library'!$W$14:$W$736, LEN($A101))=$A101), """")"),"")</f>
        <v/>
      </c>
      <c r="F101" s="1" t="str">
        <f ca="1">IFERROR(__xludf.DUMMYFUNCTION("IFERROR(FILTER('Tag Library'!$X$14:$X$736, LEFT('Tag Library'!$W$14:$W$736, LEN(F$2))=F$2, RIGHT('Tag Library'!$W$14:$W$736, LEN($A101))=$A101), """")"),"")</f>
        <v/>
      </c>
      <c r="G101" s="1" t="str">
        <f ca="1">IFERROR(__xludf.DUMMYFUNCTION("IFERROR(FILTER('Tag Library'!$X$14:$X$736, LEFT('Tag Library'!$W$14:$W$736, LEN(G$2))=G$2, RIGHT('Tag Library'!$W$14:$W$736, LEN($A101))=$A101), """")"),"")</f>
        <v/>
      </c>
      <c r="H101" s="1" t="str">
        <f ca="1">IFERROR(__xludf.DUMMYFUNCTION("IFERROR(FILTER('Tag Library'!$X$14:$X$736, LEFT('Tag Library'!$W$14:$W$736, LEN(H$2))=H$2, RIGHT('Tag Library'!$W$14:$W$736, LEN($A101))=$A101), """")"),"")</f>
        <v/>
      </c>
      <c r="I101" s="1" t="str">
        <f ca="1">IFERROR(__xludf.DUMMYFUNCTION("IFERROR(FILTER('Tag Library'!$X$14:$X$736, LEFT('Tag Library'!$W$14:$W$736, LEN(I$2))=I$2, RIGHT('Tag Library'!$W$14:$W$736, LEN($A101))=$A101), """")"),"")</f>
        <v/>
      </c>
      <c r="J101" s="1" t="str">
        <f ca="1">IFERROR(__xludf.DUMMYFUNCTION("IFERROR(FILTER('Tag Library'!$X$14:$X$736, LEFT('Tag Library'!$W$14:$W$736, LEN(J$2))=J$2, RIGHT('Tag Library'!$W$14:$W$736, LEN($A101))=$A101), """")"),"")</f>
        <v/>
      </c>
      <c r="K101" s="1" t="str">
        <f ca="1">IFERROR(__xludf.DUMMYFUNCTION("IFERROR(FILTER('Tag Library'!$X$14:$X$736, LEFT('Tag Library'!$W$14:$W$736, LEN(K$2))=K$2, RIGHT('Tag Library'!$W$14:$W$736, LEN($A101))=$A101), """")"),"")</f>
        <v/>
      </c>
      <c r="L101" s="1" t="str">
        <f ca="1">IFERROR(__xludf.DUMMYFUNCTION("IFERROR(FILTER('Tag Library'!$X$14:$X$736, LEFT('Tag Library'!$W$14:$W$736, LEN(L$2))=L$2, RIGHT('Tag Library'!$W$14:$W$736, LEN($A101))=$A101), """")"),"")</f>
        <v/>
      </c>
      <c r="M101" s="1" t="str">
        <f ca="1">IFERROR(__xludf.DUMMYFUNCTION("IFERROR(FILTER('Tag Library'!$X$14:$X$736, LEFT('Tag Library'!$W$14:$W$736, LEN(M$2))=M$2, RIGHT('Tag Library'!$W$14:$W$736, LEN($A101))=$A101), """")"),"")</f>
        <v/>
      </c>
      <c r="N101" s="1" t="str">
        <f ca="1">IFERROR(__xludf.DUMMYFUNCTION("IFERROR(FILTER('Tag Library'!$X$14:$X$736, LEFT('Tag Library'!$W$14:$W$736, LEN(N$2))=N$2, RIGHT('Tag Library'!$W$14:$W$736, LEN($A101))=$A101), """")"),"")</f>
        <v/>
      </c>
      <c r="O101" s="1" t="str">
        <f ca="1">IFERROR(__xludf.DUMMYFUNCTION("IFERROR(FILTER('Tag Library'!$X$14:$X$736, LEFT('Tag Library'!$W$14:$W$736, LEN(O$2))=O$2, RIGHT('Tag Library'!$W$14:$W$736, LEN($A101))=$A101), """")"),"")</f>
        <v/>
      </c>
      <c r="P101" s="1" t="str">
        <f ca="1">IFERROR(__xludf.DUMMYFUNCTION("IFERROR(FILTER('Tag Library'!$X$14:$X$736, LEFT('Tag Library'!$W$14:$W$736, LEN(P$2))=P$2, RIGHT('Tag Library'!$W$14:$W$736, LEN($A101))=$A101), """")"),"")</f>
        <v/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IFERROR(__xludf.DUMMYFUNCTION("IFERROR(FILTER('Tag Library'!$X$14:$X$736, LEFT('Tag Library'!$W$14:$W$736, LEN(B$2))=B$2, RIGHT('Tag Library'!$W$14:$W$736, LEN($A102))=$A102), """")"),"")</f>
        <v/>
      </c>
      <c r="C102" s="1" t="str">
        <f ca="1">IFERROR(__xludf.DUMMYFUNCTION("IFERROR(FILTER('Tag Library'!$X$14:$X$736, LEFT('Tag Library'!$W$14:$W$736, LEN(C$2))=C$2, RIGHT('Tag Library'!$W$14:$W$736, LEN($A102))=$A102), """")"),"")</f>
        <v/>
      </c>
      <c r="D102" s="1" t="str">
        <f ca="1">IFERROR(__xludf.DUMMYFUNCTION("IFERROR(FILTER('Tag Library'!$X$14:$X$736, LEFT('Tag Library'!$W$14:$W$736, LEN(D$2))=D$2, RIGHT('Tag Library'!$W$14:$W$736, LEN($A102))=$A102), """")"),"")</f>
        <v/>
      </c>
      <c r="E102" s="1" t="str">
        <f ca="1">IFERROR(__xludf.DUMMYFUNCTION("IFERROR(FILTER('Tag Library'!$X$14:$X$736, LEFT('Tag Library'!$W$14:$W$736, LEN(E$2))=E$2, RIGHT('Tag Library'!$W$14:$W$736, LEN($A102))=$A102), """")"),"")</f>
        <v/>
      </c>
      <c r="F102" s="1" t="str">
        <f ca="1">IFERROR(__xludf.DUMMYFUNCTION("IFERROR(FILTER('Tag Library'!$X$14:$X$736, LEFT('Tag Library'!$W$14:$W$736, LEN(F$2))=F$2, RIGHT('Tag Library'!$W$14:$W$736, LEN($A102))=$A102), """")"),"")</f>
        <v/>
      </c>
      <c r="G102" s="1" t="str">
        <f ca="1">IFERROR(__xludf.DUMMYFUNCTION("IFERROR(FILTER('Tag Library'!$X$14:$X$736, LEFT('Tag Library'!$W$14:$W$736, LEN(G$2))=G$2, RIGHT('Tag Library'!$W$14:$W$736, LEN($A102))=$A102), """")"),"")</f>
        <v/>
      </c>
      <c r="H102" s="1" t="str">
        <f ca="1">IFERROR(__xludf.DUMMYFUNCTION("IFERROR(FILTER('Tag Library'!$X$14:$X$736, LEFT('Tag Library'!$W$14:$W$736, LEN(H$2))=H$2, RIGHT('Tag Library'!$W$14:$W$736, LEN($A102))=$A102), """")"),"")</f>
        <v/>
      </c>
      <c r="I102" s="1" t="str">
        <f ca="1">IFERROR(__xludf.DUMMYFUNCTION("IFERROR(FILTER('Tag Library'!$X$14:$X$736, LEFT('Tag Library'!$W$14:$W$736, LEN(I$2))=I$2, RIGHT('Tag Library'!$W$14:$W$736, LEN($A102))=$A102), """")"),"")</f>
        <v/>
      </c>
      <c r="J102" s="1" t="str">
        <f ca="1">IFERROR(__xludf.DUMMYFUNCTION("IFERROR(FILTER('Tag Library'!$X$14:$X$736, LEFT('Tag Library'!$W$14:$W$736, LEN(J$2))=J$2, RIGHT('Tag Library'!$W$14:$W$736, LEN($A102))=$A102), """")"),"")</f>
        <v/>
      </c>
      <c r="K102" s="1" t="str">
        <f ca="1">IFERROR(__xludf.DUMMYFUNCTION("IFERROR(FILTER('Tag Library'!$X$14:$X$736, LEFT('Tag Library'!$W$14:$W$736, LEN(K$2))=K$2, RIGHT('Tag Library'!$W$14:$W$736, LEN($A102))=$A102), """")"),"")</f>
        <v/>
      </c>
      <c r="L102" s="1" t="str">
        <f ca="1">IFERROR(__xludf.DUMMYFUNCTION("IFERROR(FILTER('Tag Library'!$X$14:$X$736, LEFT('Tag Library'!$W$14:$W$736, LEN(L$2))=L$2, RIGHT('Tag Library'!$W$14:$W$736, LEN($A102))=$A102), """")"),"")</f>
        <v/>
      </c>
      <c r="M102" s="1" t="str">
        <f ca="1">IFERROR(__xludf.DUMMYFUNCTION("IFERROR(FILTER('Tag Library'!$X$14:$X$736, LEFT('Tag Library'!$W$14:$W$736, LEN(M$2))=M$2, RIGHT('Tag Library'!$W$14:$W$736, LEN($A102))=$A102), """")"),"")</f>
        <v/>
      </c>
      <c r="N102" s="1" t="str">
        <f ca="1">IFERROR(__xludf.DUMMYFUNCTION("IFERROR(FILTER('Tag Library'!$X$14:$X$736, LEFT('Tag Library'!$W$14:$W$736, LEN(N$2))=N$2, RIGHT('Tag Library'!$W$14:$W$736, LEN($A102))=$A102), """")"),"")</f>
        <v/>
      </c>
      <c r="O102" s="1" t="str">
        <f ca="1">IFERROR(__xludf.DUMMYFUNCTION("IFERROR(FILTER('Tag Library'!$X$14:$X$736, LEFT('Tag Library'!$W$14:$W$736, LEN(O$2))=O$2, RIGHT('Tag Library'!$W$14:$W$736, LEN($A102))=$A102), """")"),"")</f>
        <v/>
      </c>
      <c r="P102" s="1" t="str">
        <f ca="1">IFERROR(__xludf.DUMMYFUNCTION("IFERROR(FILTER('Tag Library'!$X$14:$X$736, LEFT('Tag Library'!$W$14:$W$736, LEN(P$2))=P$2, RIGHT('Tag Library'!$W$14:$W$736, LEN($A102))=$A102), """")"),"")</f>
        <v/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IFERROR(__xludf.DUMMYFUNCTION("IFERROR(FILTER('Tag Library'!$X$14:$X$736, LEFT('Tag Library'!$W$14:$W$736, LEN(B$2))=B$2, RIGHT('Tag Library'!$W$14:$W$736, LEN($A103))=$A103), """")"),"")</f>
        <v/>
      </c>
      <c r="C103" s="1" t="str">
        <f ca="1">IFERROR(__xludf.DUMMYFUNCTION("IFERROR(FILTER('Tag Library'!$X$14:$X$736, LEFT('Tag Library'!$W$14:$W$736, LEN(C$2))=C$2, RIGHT('Tag Library'!$W$14:$W$736, LEN($A103))=$A103), """")"),"")</f>
        <v/>
      </c>
      <c r="D103" s="1" t="str">
        <f ca="1">IFERROR(__xludf.DUMMYFUNCTION("IFERROR(FILTER('Tag Library'!$X$14:$X$736, LEFT('Tag Library'!$W$14:$W$736, LEN(D$2))=D$2, RIGHT('Tag Library'!$W$14:$W$736, LEN($A103))=$A103), """")"),"")</f>
        <v/>
      </c>
      <c r="E103" s="1" t="str">
        <f ca="1">IFERROR(__xludf.DUMMYFUNCTION("IFERROR(FILTER('Tag Library'!$X$14:$X$736, LEFT('Tag Library'!$W$14:$W$736, LEN(E$2))=E$2, RIGHT('Tag Library'!$W$14:$W$736, LEN($A103))=$A103), """")"),"")</f>
        <v/>
      </c>
      <c r="F103" s="1" t="str">
        <f ca="1">IFERROR(__xludf.DUMMYFUNCTION("IFERROR(FILTER('Tag Library'!$X$14:$X$736, LEFT('Tag Library'!$W$14:$W$736, LEN(F$2))=F$2, RIGHT('Tag Library'!$W$14:$W$736, LEN($A103))=$A103), """")"),"")</f>
        <v/>
      </c>
      <c r="G103" s="1" t="str">
        <f ca="1">IFERROR(__xludf.DUMMYFUNCTION("IFERROR(FILTER('Tag Library'!$X$14:$X$736, LEFT('Tag Library'!$W$14:$W$736, LEN(G$2))=G$2, RIGHT('Tag Library'!$W$14:$W$736, LEN($A103))=$A103), """")"),"")</f>
        <v/>
      </c>
      <c r="H103" s="1" t="str">
        <f ca="1">IFERROR(__xludf.DUMMYFUNCTION("IFERROR(FILTER('Tag Library'!$X$14:$X$736, LEFT('Tag Library'!$W$14:$W$736, LEN(H$2))=H$2, RIGHT('Tag Library'!$W$14:$W$736, LEN($A103))=$A103), """")"),"")</f>
        <v/>
      </c>
      <c r="I103" s="1" t="str">
        <f ca="1">IFERROR(__xludf.DUMMYFUNCTION("IFERROR(FILTER('Tag Library'!$X$14:$X$736, LEFT('Tag Library'!$W$14:$W$736, LEN(I$2))=I$2, RIGHT('Tag Library'!$W$14:$W$736, LEN($A103))=$A103), """")"),"")</f>
        <v/>
      </c>
      <c r="J103" s="1" t="str">
        <f ca="1">IFERROR(__xludf.DUMMYFUNCTION("IFERROR(FILTER('Tag Library'!$X$14:$X$736, LEFT('Tag Library'!$W$14:$W$736, LEN(J$2))=J$2, RIGHT('Tag Library'!$W$14:$W$736, LEN($A103))=$A103), """")"),"")</f>
        <v/>
      </c>
      <c r="K103" s="1" t="str">
        <f ca="1">IFERROR(__xludf.DUMMYFUNCTION("IFERROR(FILTER('Tag Library'!$X$14:$X$736, LEFT('Tag Library'!$W$14:$W$736, LEN(K$2))=K$2, RIGHT('Tag Library'!$W$14:$W$736, LEN($A103))=$A103), """")"),"")</f>
        <v/>
      </c>
      <c r="L103" s="1" t="str">
        <f ca="1">IFERROR(__xludf.DUMMYFUNCTION("IFERROR(FILTER('Tag Library'!$X$14:$X$736, LEFT('Tag Library'!$W$14:$W$736, LEN(L$2))=L$2, RIGHT('Tag Library'!$W$14:$W$736, LEN($A103))=$A103), """")"),"")</f>
        <v/>
      </c>
      <c r="M103" s="1" t="str">
        <f ca="1">IFERROR(__xludf.DUMMYFUNCTION("IFERROR(FILTER('Tag Library'!$X$14:$X$736, LEFT('Tag Library'!$W$14:$W$736, LEN(M$2))=M$2, RIGHT('Tag Library'!$W$14:$W$736, LEN($A103))=$A103), """")"),"")</f>
        <v/>
      </c>
      <c r="N103" s="1" t="str">
        <f ca="1">IFERROR(__xludf.DUMMYFUNCTION("IFERROR(FILTER('Tag Library'!$X$14:$X$736, LEFT('Tag Library'!$W$14:$W$736, LEN(N$2))=N$2, RIGHT('Tag Library'!$W$14:$W$736, LEN($A103))=$A103), """")"),"")</f>
        <v/>
      </c>
      <c r="O103" s="1" t="str">
        <f ca="1">IFERROR(__xludf.DUMMYFUNCTION("IFERROR(FILTER('Tag Library'!$X$14:$X$736, LEFT('Tag Library'!$W$14:$W$736, LEN(O$2))=O$2, RIGHT('Tag Library'!$W$14:$W$736, LEN($A103))=$A103), """")"),"")</f>
        <v/>
      </c>
      <c r="P103" s="1" t="str">
        <f ca="1">IFERROR(__xludf.DUMMYFUNCTION("IFERROR(FILTER('Tag Library'!$X$14:$X$736, LEFT('Tag Library'!$W$14:$W$736, LEN(P$2))=P$2, RIGHT('Tag Library'!$W$14:$W$736, LEN($A103))=$A103), """")"),"")</f>
        <v/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IFERROR(__xludf.DUMMYFUNCTION("IFERROR(FILTER('Tag Library'!$X$14:$X$736, LEFT('Tag Library'!$W$14:$W$736, LEN(B$2))=B$2, RIGHT('Tag Library'!$W$14:$W$736, LEN($A104))=$A104), """")"),"")</f>
        <v/>
      </c>
      <c r="C104" s="1" t="str">
        <f ca="1">IFERROR(__xludf.DUMMYFUNCTION("IFERROR(FILTER('Tag Library'!$X$14:$X$736, LEFT('Tag Library'!$W$14:$W$736, LEN(C$2))=C$2, RIGHT('Tag Library'!$W$14:$W$736, LEN($A104))=$A104), """")"),"")</f>
        <v/>
      </c>
      <c r="D104" s="1" t="str">
        <f ca="1">IFERROR(__xludf.DUMMYFUNCTION("IFERROR(FILTER('Tag Library'!$X$14:$X$736, LEFT('Tag Library'!$W$14:$W$736, LEN(D$2))=D$2, RIGHT('Tag Library'!$W$14:$W$736, LEN($A104))=$A104), """")"),"")</f>
        <v/>
      </c>
      <c r="E104" s="1" t="str">
        <f ca="1">IFERROR(__xludf.DUMMYFUNCTION("IFERROR(FILTER('Tag Library'!$X$14:$X$736, LEFT('Tag Library'!$W$14:$W$736, LEN(E$2))=E$2, RIGHT('Tag Library'!$W$14:$W$736, LEN($A104))=$A104), """")"),"")</f>
        <v/>
      </c>
      <c r="F104" s="1" t="str">
        <f ca="1">IFERROR(__xludf.DUMMYFUNCTION("IFERROR(FILTER('Tag Library'!$X$14:$X$736, LEFT('Tag Library'!$W$14:$W$736, LEN(F$2))=F$2, RIGHT('Tag Library'!$W$14:$W$736, LEN($A104))=$A104), """")"),"")</f>
        <v/>
      </c>
      <c r="G104" s="1" t="str">
        <f ca="1">IFERROR(__xludf.DUMMYFUNCTION("IFERROR(FILTER('Tag Library'!$X$14:$X$736, LEFT('Tag Library'!$W$14:$W$736, LEN(G$2))=G$2, RIGHT('Tag Library'!$W$14:$W$736, LEN($A104))=$A104), """")"),"")</f>
        <v/>
      </c>
      <c r="H104" s="1" t="str">
        <f ca="1">IFERROR(__xludf.DUMMYFUNCTION("IFERROR(FILTER('Tag Library'!$X$14:$X$736, LEFT('Tag Library'!$W$14:$W$736, LEN(H$2))=H$2, RIGHT('Tag Library'!$W$14:$W$736, LEN($A104))=$A104), """")"),"")</f>
        <v/>
      </c>
      <c r="I104" s="1" t="str">
        <f ca="1">IFERROR(__xludf.DUMMYFUNCTION("IFERROR(FILTER('Tag Library'!$X$14:$X$736, LEFT('Tag Library'!$W$14:$W$736, LEN(I$2))=I$2, RIGHT('Tag Library'!$W$14:$W$736, LEN($A104))=$A104), """")"),"")</f>
        <v/>
      </c>
      <c r="J104" s="1" t="str">
        <f ca="1">IFERROR(__xludf.DUMMYFUNCTION("IFERROR(FILTER('Tag Library'!$X$14:$X$736, LEFT('Tag Library'!$W$14:$W$736, LEN(J$2))=J$2, RIGHT('Tag Library'!$W$14:$W$736, LEN($A104))=$A104), """")"),"")</f>
        <v/>
      </c>
      <c r="K104" s="1" t="str">
        <f ca="1">IFERROR(__xludf.DUMMYFUNCTION("IFERROR(FILTER('Tag Library'!$X$14:$X$736, LEFT('Tag Library'!$W$14:$W$736, LEN(K$2))=K$2, RIGHT('Tag Library'!$W$14:$W$736, LEN($A104))=$A104), """")"),"")</f>
        <v/>
      </c>
      <c r="L104" s="1" t="str">
        <f ca="1">IFERROR(__xludf.DUMMYFUNCTION("IFERROR(FILTER('Tag Library'!$X$14:$X$736, LEFT('Tag Library'!$W$14:$W$736, LEN(L$2))=L$2, RIGHT('Tag Library'!$W$14:$W$736, LEN($A104))=$A104), """")"),"")</f>
        <v/>
      </c>
      <c r="M104" s="1" t="str">
        <f ca="1">IFERROR(__xludf.DUMMYFUNCTION("IFERROR(FILTER('Tag Library'!$X$14:$X$736, LEFT('Tag Library'!$W$14:$W$736, LEN(M$2))=M$2, RIGHT('Tag Library'!$W$14:$W$736, LEN($A104))=$A104), """")"),"")</f>
        <v/>
      </c>
      <c r="N104" s="1" t="str">
        <f ca="1">IFERROR(__xludf.DUMMYFUNCTION("IFERROR(FILTER('Tag Library'!$X$14:$X$736, LEFT('Tag Library'!$W$14:$W$736, LEN(N$2))=N$2, RIGHT('Tag Library'!$W$14:$W$736, LEN($A104))=$A104), """")"),"")</f>
        <v/>
      </c>
      <c r="O104" s="1" t="str">
        <f ca="1">IFERROR(__xludf.DUMMYFUNCTION("IFERROR(FILTER('Tag Library'!$X$14:$X$736, LEFT('Tag Library'!$W$14:$W$736, LEN(O$2))=O$2, RIGHT('Tag Library'!$W$14:$W$736, LEN($A104))=$A104), """")"),"")</f>
        <v/>
      </c>
      <c r="P104" s="1" t="str">
        <f ca="1">IFERROR(__xludf.DUMMYFUNCTION("IFERROR(FILTER('Tag Library'!$X$14:$X$736, LEFT('Tag Library'!$W$14:$W$736, LEN(P$2))=P$2, RIGHT('Tag Library'!$W$14:$W$736, LEN($A104))=$A104), """")"),"")</f>
        <v/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IFERROR(__xludf.DUMMYFUNCTION("IFERROR(FILTER('Tag Library'!$X$14:$X$736, LEFT('Tag Library'!$W$14:$W$736, LEN(B$2))=B$2, RIGHT('Tag Library'!$W$14:$W$736, LEN($A105))=$A105), """")"),"")</f>
        <v/>
      </c>
      <c r="C105" s="1" t="str">
        <f ca="1">IFERROR(__xludf.DUMMYFUNCTION("IFERROR(FILTER('Tag Library'!$X$14:$X$736, LEFT('Tag Library'!$W$14:$W$736, LEN(C$2))=C$2, RIGHT('Tag Library'!$W$14:$W$736, LEN($A105))=$A105), """")"),"")</f>
        <v/>
      </c>
      <c r="D105" s="1" t="str">
        <f ca="1">IFERROR(__xludf.DUMMYFUNCTION("IFERROR(FILTER('Tag Library'!$X$14:$X$736, LEFT('Tag Library'!$W$14:$W$736, LEN(D$2))=D$2, RIGHT('Tag Library'!$W$14:$W$736, LEN($A105))=$A105), """")"),"")</f>
        <v/>
      </c>
      <c r="E105" s="1" t="str">
        <f ca="1">IFERROR(__xludf.DUMMYFUNCTION("IFERROR(FILTER('Tag Library'!$X$14:$X$736, LEFT('Tag Library'!$W$14:$W$736, LEN(E$2))=E$2, RIGHT('Tag Library'!$W$14:$W$736, LEN($A105))=$A105), """")"),"")</f>
        <v/>
      </c>
      <c r="F105" s="1" t="str">
        <f ca="1">IFERROR(__xludf.DUMMYFUNCTION("IFERROR(FILTER('Tag Library'!$X$14:$X$736, LEFT('Tag Library'!$W$14:$W$736, LEN(F$2))=F$2, RIGHT('Tag Library'!$W$14:$W$736, LEN($A105))=$A105), """")"),"")</f>
        <v/>
      </c>
      <c r="G105" s="1" t="str">
        <f ca="1">IFERROR(__xludf.DUMMYFUNCTION("IFERROR(FILTER('Tag Library'!$X$14:$X$736, LEFT('Tag Library'!$W$14:$W$736, LEN(G$2))=G$2, RIGHT('Tag Library'!$W$14:$W$736, LEN($A105))=$A105), """")"),"")</f>
        <v/>
      </c>
      <c r="H105" s="1" t="str">
        <f ca="1">IFERROR(__xludf.DUMMYFUNCTION("IFERROR(FILTER('Tag Library'!$X$14:$X$736, LEFT('Tag Library'!$W$14:$W$736, LEN(H$2))=H$2, RIGHT('Tag Library'!$W$14:$W$736, LEN($A105))=$A105), """")"),"")</f>
        <v/>
      </c>
      <c r="I105" s="1" t="str">
        <f ca="1">IFERROR(__xludf.DUMMYFUNCTION("IFERROR(FILTER('Tag Library'!$X$14:$X$736, LEFT('Tag Library'!$W$14:$W$736, LEN(I$2))=I$2, RIGHT('Tag Library'!$W$14:$W$736, LEN($A105))=$A105), """")"),"")</f>
        <v/>
      </c>
      <c r="J105" s="1" t="str">
        <f ca="1">IFERROR(__xludf.DUMMYFUNCTION("IFERROR(FILTER('Tag Library'!$X$14:$X$736, LEFT('Tag Library'!$W$14:$W$736, LEN(J$2))=J$2, RIGHT('Tag Library'!$W$14:$W$736, LEN($A105))=$A105), """")"),"")</f>
        <v/>
      </c>
      <c r="K105" s="1" t="str">
        <f ca="1">IFERROR(__xludf.DUMMYFUNCTION("IFERROR(FILTER('Tag Library'!$X$14:$X$736, LEFT('Tag Library'!$W$14:$W$736, LEN(K$2))=K$2, RIGHT('Tag Library'!$W$14:$W$736, LEN($A105))=$A105), """")"),"")</f>
        <v/>
      </c>
      <c r="L105" s="1" t="str">
        <f ca="1">IFERROR(__xludf.DUMMYFUNCTION("IFERROR(FILTER('Tag Library'!$X$14:$X$736, LEFT('Tag Library'!$W$14:$W$736, LEN(L$2))=L$2, RIGHT('Tag Library'!$W$14:$W$736, LEN($A105))=$A105), """")"),"")</f>
        <v/>
      </c>
      <c r="M105" s="1" t="str">
        <f ca="1">IFERROR(__xludf.DUMMYFUNCTION("IFERROR(FILTER('Tag Library'!$X$14:$X$736, LEFT('Tag Library'!$W$14:$W$736, LEN(M$2))=M$2, RIGHT('Tag Library'!$W$14:$W$736, LEN($A105))=$A105), """")"),"")</f>
        <v/>
      </c>
      <c r="N105" s="1" t="str">
        <f ca="1">IFERROR(__xludf.DUMMYFUNCTION("IFERROR(FILTER('Tag Library'!$X$14:$X$736, LEFT('Tag Library'!$W$14:$W$736, LEN(N$2))=N$2, RIGHT('Tag Library'!$W$14:$W$736, LEN($A105))=$A105), """")"),"")</f>
        <v/>
      </c>
      <c r="O105" s="1" t="str">
        <f ca="1">IFERROR(__xludf.DUMMYFUNCTION("IFERROR(FILTER('Tag Library'!$X$14:$X$736, LEFT('Tag Library'!$W$14:$W$736, LEN(O$2))=O$2, RIGHT('Tag Library'!$W$14:$W$736, LEN($A105))=$A105), """")"),"")</f>
        <v/>
      </c>
      <c r="P105" s="1" t="str">
        <f ca="1">IFERROR(__xludf.DUMMYFUNCTION("IFERROR(FILTER('Tag Library'!$X$14:$X$736, LEFT('Tag Library'!$W$14:$W$736, LEN(P$2))=P$2, RIGHT('Tag Library'!$W$14:$W$736, LEN($A105))=$A105), """")"),"")</f>
        <v/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IFERROR(__xludf.DUMMYFUNCTION("IFERROR(FILTER('Tag Library'!$X$14:$X$736, LEFT('Tag Library'!$W$14:$W$736, LEN(B$2))=B$2, RIGHT('Tag Library'!$W$14:$W$736, LEN($A106))=$A106), """")"),"")</f>
        <v/>
      </c>
      <c r="C106" s="1" t="str">
        <f ca="1">IFERROR(__xludf.DUMMYFUNCTION("IFERROR(FILTER('Tag Library'!$X$14:$X$736, LEFT('Tag Library'!$W$14:$W$736, LEN(C$2))=C$2, RIGHT('Tag Library'!$W$14:$W$736, LEN($A106))=$A106), """")"),"")</f>
        <v/>
      </c>
      <c r="D106" s="1" t="str">
        <f ca="1">IFERROR(__xludf.DUMMYFUNCTION("IFERROR(FILTER('Tag Library'!$X$14:$X$736, LEFT('Tag Library'!$W$14:$W$736, LEN(D$2))=D$2, RIGHT('Tag Library'!$W$14:$W$736, LEN($A106))=$A106), """")"),"")</f>
        <v/>
      </c>
      <c r="E106" s="1" t="str">
        <f ca="1">IFERROR(__xludf.DUMMYFUNCTION("IFERROR(FILTER('Tag Library'!$X$14:$X$736, LEFT('Tag Library'!$W$14:$W$736, LEN(E$2))=E$2, RIGHT('Tag Library'!$W$14:$W$736, LEN($A106))=$A106), """")"),"")</f>
        <v/>
      </c>
      <c r="F106" s="1" t="str">
        <f ca="1">IFERROR(__xludf.DUMMYFUNCTION("IFERROR(FILTER('Tag Library'!$X$14:$X$736, LEFT('Tag Library'!$W$14:$W$736, LEN(F$2))=F$2, RIGHT('Tag Library'!$W$14:$W$736, LEN($A106))=$A106), """")"),"")</f>
        <v/>
      </c>
      <c r="G106" s="1" t="str">
        <f ca="1">IFERROR(__xludf.DUMMYFUNCTION("IFERROR(FILTER('Tag Library'!$X$14:$X$736, LEFT('Tag Library'!$W$14:$W$736, LEN(G$2))=G$2, RIGHT('Tag Library'!$W$14:$W$736, LEN($A106))=$A106), """")"),"")</f>
        <v/>
      </c>
      <c r="H106" s="1" t="str">
        <f ca="1">IFERROR(__xludf.DUMMYFUNCTION("IFERROR(FILTER('Tag Library'!$X$14:$X$736, LEFT('Tag Library'!$W$14:$W$736, LEN(H$2))=H$2, RIGHT('Tag Library'!$W$14:$W$736, LEN($A106))=$A106), """")"),"")</f>
        <v/>
      </c>
      <c r="I106" s="1" t="str">
        <f ca="1">IFERROR(__xludf.DUMMYFUNCTION("IFERROR(FILTER('Tag Library'!$X$14:$X$736, LEFT('Tag Library'!$W$14:$W$736, LEN(I$2))=I$2, RIGHT('Tag Library'!$W$14:$W$736, LEN($A106))=$A106), """")"),"")</f>
        <v/>
      </c>
      <c r="J106" s="1" t="str">
        <f ca="1">IFERROR(__xludf.DUMMYFUNCTION("IFERROR(FILTER('Tag Library'!$X$14:$X$736, LEFT('Tag Library'!$W$14:$W$736, LEN(J$2))=J$2, RIGHT('Tag Library'!$W$14:$W$736, LEN($A106))=$A106), """")"),"")</f>
        <v/>
      </c>
      <c r="K106" s="1" t="str">
        <f ca="1">IFERROR(__xludf.DUMMYFUNCTION("IFERROR(FILTER('Tag Library'!$X$14:$X$736, LEFT('Tag Library'!$W$14:$W$736, LEN(K$2))=K$2, RIGHT('Tag Library'!$W$14:$W$736, LEN($A106))=$A106), """")"),"")</f>
        <v/>
      </c>
      <c r="L106" s="1" t="str">
        <f ca="1">IFERROR(__xludf.DUMMYFUNCTION("IFERROR(FILTER('Tag Library'!$X$14:$X$736, LEFT('Tag Library'!$W$14:$W$736, LEN(L$2))=L$2, RIGHT('Tag Library'!$W$14:$W$736, LEN($A106))=$A106), """")"),"")</f>
        <v/>
      </c>
      <c r="M106" s="1" t="str">
        <f ca="1">IFERROR(__xludf.DUMMYFUNCTION("IFERROR(FILTER('Tag Library'!$X$14:$X$736, LEFT('Tag Library'!$W$14:$W$736, LEN(M$2))=M$2, RIGHT('Tag Library'!$W$14:$W$736, LEN($A106))=$A106), """")"),"")</f>
        <v/>
      </c>
      <c r="N106" s="1" t="str">
        <f ca="1">IFERROR(__xludf.DUMMYFUNCTION("IFERROR(FILTER('Tag Library'!$X$14:$X$736, LEFT('Tag Library'!$W$14:$W$736, LEN(N$2))=N$2, RIGHT('Tag Library'!$W$14:$W$736, LEN($A106))=$A106), """")"),"")</f>
        <v/>
      </c>
      <c r="O106" s="1" t="str">
        <f ca="1">IFERROR(__xludf.DUMMYFUNCTION("IFERROR(FILTER('Tag Library'!$X$14:$X$736, LEFT('Tag Library'!$W$14:$W$736, LEN(O$2))=O$2, RIGHT('Tag Library'!$W$14:$W$736, LEN($A106))=$A106), """")"),"")</f>
        <v/>
      </c>
      <c r="P106" s="1" t="str">
        <f ca="1">IFERROR(__xludf.DUMMYFUNCTION("IFERROR(FILTER('Tag Library'!$X$14:$X$736, LEFT('Tag Library'!$W$14:$W$736, LEN(P$2))=P$2, RIGHT('Tag Library'!$W$14:$W$736, LEN($A106))=$A106), """")"),"")</f>
        <v/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IFERROR(__xludf.DUMMYFUNCTION("IFERROR(FILTER('Tag Library'!$X$14:$X$736, LEFT('Tag Library'!$W$14:$W$736, LEN(B$2))=B$2, RIGHT('Tag Library'!$W$14:$W$736, LEN($A107))=$A107), """")"),"")</f>
        <v/>
      </c>
      <c r="C107" s="1" t="str">
        <f ca="1">IFERROR(__xludf.DUMMYFUNCTION("IFERROR(FILTER('Tag Library'!$X$14:$X$736, LEFT('Tag Library'!$W$14:$W$736, LEN(C$2))=C$2, RIGHT('Tag Library'!$W$14:$W$736, LEN($A107))=$A107), """")"),"")</f>
        <v/>
      </c>
      <c r="D107" s="1" t="str">
        <f ca="1">IFERROR(__xludf.DUMMYFUNCTION("IFERROR(FILTER('Tag Library'!$X$14:$X$736, LEFT('Tag Library'!$W$14:$W$736, LEN(D$2))=D$2, RIGHT('Tag Library'!$W$14:$W$736, LEN($A107))=$A107), """")"),"")</f>
        <v/>
      </c>
      <c r="E107" s="1" t="str">
        <f ca="1">IFERROR(__xludf.DUMMYFUNCTION("IFERROR(FILTER('Tag Library'!$X$14:$X$736, LEFT('Tag Library'!$W$14:$W$736, LEN(E$2))=E$2, RIGHT('Tag Library'!$W$14:$W$736, LEN($A107))=$A107), """")"),"")</f>
        <v/>
      </c>
      <c r="F107" s="1" t="str">
        <f ca="1">IFERROR(__xludf.DUMMYFUNCTION("IFERROR(FILTER('Tag Library'!$X$14:$X$736, LEFT('Tag Library'!$W$14:$W$736, LEN(F$2))=F$2, RIGHT('Tag Library'!$W$14:$W$736, LEN($A107))=$A107), """")"),"")</f>
        <v/>
      </c>
      <c r="G107" s="1" t="str">
        <f ca="1">IFERROR(__xludf.DUMMYFUNCTION("IFERROR(FILTER('Tag Library'!$X$14:$X$736, LEFT('Tag Library'!$W$14:$W$736, LEN(G$2))=G$2, RIGHT('Tag Library'!$W$14:$W$736, LEN($A107))=$A107), """")"),"")</f>
        <v/>
      </c>
      <c r="H107" s="1" t="str">
        <f ca="1">IFERROR(__xludf.DUMMYFUNCTION("IFERROR(FILTER('Tag Library'!$X$14:$X$736, LEFT('Tag Library'!$W$14:$W$736, LEN(H$2))=H$2, RIGHT('Tag Library'!$W$14:$W$736, LEN($A107))=$A107), """")"),"")</f>
        <v/>
      </c>
      <c r="I107" s="1" t="str">
        <f ca="1">IFERROR(__xludf.DUMMYFUNCTION("IFERROR(FILTER('Tag Library'!$X$14:$X$736, LEFT('Tag Library'!$W$14:$W$736, LEN(I$2))=I$2, RIGHT('Tag Library'!$W$14:$W$736, LEN($A107))=$A107), """")"),"")</f>
        <v/>
      </c>
      <c r="J107" s="1" t="str">
        <f ca="1">IFERROR(__xludf.DUMMYFUNCTION("IFERROR(FILTER('Tag Library'!$X$14:$X$736, LEFT('Tag Library'!$W$14:$W$736, LEN(J$2))=J$2, RIGHT('Tag Library'!$W$14:$W$736, LEN($A107))=$A107), """")"),"")</f>
        <v/>
      </c>
      <c r="K107" s="1" t="str">
        <f ca="1">IFERROR(__xludf.DUMMYFUNCTION("IFERROR(FILTER('Tag Library'!$X$14:$X$736, LEFT('Tag Library'!$W$14:$W$736, LEN(K$2))=K$2, RIGHT('Tag Library'!$W$14:$W$736, LEN($A107))=$A107), """")"),"")</f>
        <v/>
      </c>
      <c r="L107" s="1" t="str">
        <f ca="1">IFERROR(__xludf.DUMMYFUNCTION("IFERROR(FILTER('Tag Library'!$X$14:$X$736, LEFT('Tag Library'!$W$14:$W$736, LEN(L$2))=L$2, RIGHT('Tag Library'!$W$14:$W$736, LEN($A107))=$A107), """")"),"")</f>
        <v/>
      </c>
      <c r="M107" s="1" t="str">
        <f ca="1">IFERROR(__xludf.DUMMYFUNCTION("IFERROR(FILTER('Tag Library'!$X$14:$X$736, LEFT('Tag Library'!$W$14:$W$736, LEN(M$2))=M$2, RIGHT('Tag Library'!$W$14:$W$736, LEN($A107))=$A107), """")"),"")</f>
        <v/>
      </c>
      <c r="N107" s="1" t="str">
        <f ca="1">IFERROR(__xludf.DUMMYFUNCTION("IFERROR(FILTER('Tag Library'!$X$14:$X$736, LEFT('Tag Library'!$W$14:$W$736, LEN(N$2))=N$2, RIGHT('Tag Library'!$W$14:$W$736, LEN($A107))=$A107), """")"),"")</f>
        <v/>
      </c>
      <c r="O107" s="1" t="str">
        <f ca="1">IFERROR(__xludf.DUMMYFUNCTION("IFERROR(FILTER('Tag Library'!$X$14:$X$736, LEFT('Tag Library'!$W$14:$W$736, LEN(O$2))=O$2, RIGHT('Tag Library'!$W$14:$W$736, LEN($A107))=$A107), """")"),"")</f>
        <v/>
      </c>
      <c r="P107" s="1" t="str">
        <f ca="1">IFERROR(__xludf.DUMMYFUNCTION("IFERROR(FILTER('Tag Library'!$X$14:$X$736, LEFT('Tag Library'!$W$14:$W$736, LEN(P$2))=P$2, RIGHT('Tag Library'!$W$14:$W$736, LEN($A107))=$A107), """")"),"")</f>
        <v/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IFERROR(__xludf.DUMMYFUNCTION("IFERROR(FILTER('Tag Library'!$X$14:$X$736, LEFT('Tag Library'!$W$14:$W$736, LEN(B$2))=B$2, RIGHT('Tag Library'!$W$14:$W$736, LEN($A108))=$A108), """")"),"")</f>
        <v/>
      </c>
      <c r="C108" s="1" t="str">
        <f ca="1">IFERROR(__xludf.DUMMYFUNCTION("IFERROR(FILTER('Tag Library'!$X$14:$X$736, LEFT('Tag Library'!$W$14:$W$736, LEN(C$2))=C$2, RIGHT('Tag Library'!$W$14:$W$736, LEN($A108))=$A108), """")"),"")</f>
        <v/>
      </c>
      <c r="D108" s="1" t="str">
        <f ca="1">IFERROR(__xludf.DUMMYFUNCTION("IFERROR(FILTER('Tag Library'!$X$14:$X$736, LEFT('Tag Library'!$W$14:$W$736, LEN(D$2))=D$2, RIGHT('Tag Library'!$W$14:$W$736, LEN($A108))=$A108), """")"),"")</f>
        <v/>
      </c>
      <c r="E108" s="1" t="str">
        <f ca="1">IFERROR(__xludf.DUMMYFUNCTION("IFERROR(FILTER('Tag Library'!$X$14:$X$736, LEFT('Tag Library'!$W$14:$W$736, LEN(E$2))=E$2, RIGHT('Tag Library'!$W$14:$W$736, LEN($A108))=$A108), """")"),"")</f>
        <v/>
      </c>
      <c r="F108" s="1" t="str">
        <f ca="1">IFERROR(__xludf.DUMMYFUNCTION("IFERROR(FILTER('Tag Library'!$X$14:$X$736, LEFT('Tag Library'!$W$14:$W$736, LEN(F$2))=F$2, RIGHT('Tag Library'!$W$14:$W$736, LEN($A108))=$A108), """")"),"")</f>
        <v/>
      </c>
      <c r="G108" s="1" t="str">
        <f ca="1">IFERROR(__xludf.DUMMYFUNCTION("IFERROR(FILTER('Tag Library'!$X$14:$X$736, LEFT('Tag Library'!$W$14:$W$736, LEN(G$2))=G$2, RIGHT('Tag Library'!$W$14:$W$736, LEN($A108))=$A108), """")"),"")</f>
        <v/>
      </c>
      <c r="H108" s="1" t="str">
        <f ca="1">IFERROR(__xludf.DUMMYFUNCTION("IFERROR(FILTER('Tag Library'!$X$14:$X$736, LEFT('Tag Library'!$W$14:$W$736, LEN(H$2))=H$2, RIGHT('Tag Library'!$W$14:$W$736, LEN($A108))=$A108), """")"),"")</f>
        <v/>
      </c>
      <c r="I108" s="1" t="str">
        <f ca="1">IFERROR(__xludf.DUMMYFUNCTION("IFERROR(FILTER('Tag Library'!$X$14:$X$736, LEFT('Tag Library'!$W$14:$W$736, LEN(I$2))=I$2, RIGHT('Tag Library'!$W$14:$W$736, LEN($A108))=$A108), """")"),"")</f>
        <v/>
      </c>
      <c r="J108" s="1" t="str">
        <f ca="1">IFERROR(__xludf.DUMMYFUNCTION("IFERROR(FILTER('Tag Library'!$X$14:$X$736, LEFT('Tag Library'!$W$14:$W$736, LEN(J$2))=J$2, RIGHT('Tag Library'!$W$14:$W$736, LEN($A108))=$A108), """")"),"")</f>
        <v/>
      </c>
      <c r="K108" s="1" t="str">
        <f ca="1">IFERROR(__xludf.DUMMYFUNCTION("IFERROR(FILTER('Tag Library'!$X$14:$X$736, LEFT('Tag Library'!$W$14:$W$736, LEN(K$2))=K$2, RIGHT('Tag Library'!$W$14:$W$736, LEN($A108))=$A108), """")"),"")</f>
        <v/>
      </c>
      <c r="L108" s="1" t="str">
        <f ca="1">IFERROR(__xludf.DUMMYFUNCTION("IFERROR(FILTER('Tag Library'!$X$14:$X$736, LEFT('Tag Library'!$W$14:$W$736, LEN(L$2))=L$2, RIGHT('Tag Library'!$W$14:$W$736, LEN($A108))=$A108), """")"),"")</f>
        <v/>
      </c>
      <c r="M108" s="1" t="str">
        <f ca="1">IFERROR(__xludf.DUMMYFUNCTION("IFERROR(FILTER('Tag Library'!$X$14:$X$736, LEFT('Tag Library'!$W$14:$W$736, LEN(M$2))=M$2, RIGHT('Tag Library'!$W$14:$W$736, LEN($A108))=$A108), """")"),"")</f>
        <v/>
      </c>
      <c r="N108" s="1" t="str">
        <f ca="1">IFERROR(__xludf.DUMMYFUNCTION("IFERROR(FILTER('Tag Library'!$X$14:$X$736, LEFT('Tag Library'!$W$14:$W$736, LEN(N$2))=N$2, RIGHT('Tag Library'!$W$14:$W$736, LEN($A108))=$A108), """")"),"")</f>
        <v/>
      </c>
      <c r="O108" s="1" t="str">
        <f ca="1">IFERROR(__xludf.DUMMYFUNCTION("IFERROR(FILTER('Tag Library'!$X$14:$X$736, LEFT('Tag Library'!$W$14:$W$736, LEN(O$2))=O$2, RIGHT('Tag Library'!$W$14:$W$736, LEN($A108))=$A108), """")"),"")</f>
        <v/>
      </c>
      <c r="P108" s="1" t="str">
        <f ca="1">IFERROR(__xludf.DUMMYFUNCTION("IFERROR(FILTER('Tag Library'!$X$14:$X$736, LEFT('Tag Library'!$W$14:$W$736, LEN(P$2))=P$2, RIGHT('Tag Library'!$W$14:$W$736, LEN($A108))=$A108), """")"),"")</f>
        <v/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IFERROR(__xludf.DUMMYFUNCTION("IFERROR(FILTER('Tag Library'!$X$14:$X$736, LEFT('Tag Library'!$W$14:$W$736, LEN(B$2))=B$2, RIGHT('Tag Library'!$W$14:$W$736, LEN($A109))=$A109), """")"),"")</f>
        <v/>
      </c>
      <c r="C109" s="1" t="str">
        <f ca="1">IFERROR(__xludf.DUMMYFUNCTION("IFERROR(FILTER('Tag Library'!$X$14:$X$736, LEFT('Tag Library'!$W$14:$W$736, LEN(C$2))=C$2, RIGHT('Tag Library'!$W$14:$W$736, LEN($A109))=$A109), """")"),"")</f>
        <v/>
      </c>
      <c r="D109" s="1" t="str">
        <f ca="1">IFERROR(__xludf.DUMMYFUNCTION("IFERROR(FILTER('Tag Library'!$X$14:$X$736, LEFT('Tag Library'!$W$14:$W$736, LEN(D$2))=D$2, RIGHT('Tag Library'!$W$14:$W$736, LEN($A109))=$A109), """")"),"")</f>
        <v/>
      </c>
      <c r="E109" s="1" t="str">
        <f ca="1">IFERROR(__xludf.DUMMYFUNCTION("IFERROR(FILTER('Tag Library'!$X$14:$X$736, LEFT('Tag Library'!$W$14:$W$736, LEN(E$2))=E$2, RIGHT('Tag Library'!$W$14:$W$736, LEN($A109))=$A109), """")"),"")</f>
        <v/>
      </c>
      <c r="F109" s="1" t="str">
        <f ca="1">IFERROR(__xludf.DUMMYFUNCTION("IFERROR(FILTER('Tag Library'!$X$14:$X$736, LEFT('Tag Library'!$W$14:$W$736, LEN(F$2))=F$2, RIGHT('Tag Library'!$W$14:$W$736, LEN($A109))=$A109), """")"),"")</f>
        <v/>
      </c>
      <c r="G109" s="1" t="str">
        <f ca="1">IFERROR(__xludf.DUMMYFUNCTION("IFERROR(FILTER('Tag Library'!$X$14:$X$736, LEFT('Tag Library'!$W$14:$W$736, LEN(G$2))=G$2, RIGHT('Tag Library'!$W$14:$W$736, LEN($A109))=$A109), """")"),"")</f>
        <v/>
      </c>
      <c r="H109" s="1" t="str">
        <f ca="1">IFERROR(__xludf.DUMMYFUNCTION("IFERROR(FILTER('Tag Library'!$X$14:$X$736, LEFT('Tag Library'!$W$14:$W$736, LEN(H$2))=H$2, RIGHT('Tag Library'!$W$14:$W$736, LEN($A109))=$A109), """")"),"")</f>
        <v/>
      </c>
      <c r="I109" s="1" t="str">
        <f ca="1">IFERROR(__xludf.DUMMYFUNCTION("IFERROR(FILTER('Tag Library'!$X$14:$X$736, LEFT('Tag Library'!$W$14:$W$736, LEN(I$2))=I$2, RIGHT('Tag Library'!$W$14:$W$736, LEN($A109))=$A109), """")"),"")</f>
        <v/>
      </c>
      <c r="J109" s="1" t="str">
        <f ca="1">IFERROR(__xludf.DUMMYFUNCTION("IFERROR(FILTER('Tag Library'!$X$14:$X$736, LEFT('Tag Library'!$W$14:$W$736, LEN(J$2))=J$2, RIGHT('Tag Library'!$W$14:$W$736, LEN($A109))=$A109), """")"),"")</f>
        <v/>
      </c>
      <c r="K109" s="1" t="str">
        <f ca="1">IFERROR(__xludf.DUMMYFUNCTION("IFERROR(FILTER('Tag Library'!$X$14:$X$736, LEFT('Tag Library'!$W$14:$W$736, LEN(K$2))=K$2, RIGHT('Tag Library'!$W$14:$W$736, LEN($A109))=$A109), """")"),"")</f>
        <v/>
      </c>
      <c r="L109" s="1" t="str">
        <f ca="1">IFERROR(__xludf.DUMMYFUNCTION("IFERROR(FILTER('Tag Library'!$X$14:$X$736, LEFT('Tag Library'!$W$14:$W$736, LEN(L$2))=L$2, RIGHT('Tag Library'!$W$14:$W$736, LEN($A109))=$A109), """")"),"")</f>
        <v/>
      </c>
      <c r="M109" s="1" t="str">
        <f ca="1">IFERROR(__xludf.DUMMYFUNCTION("IFERROR(FILTER('Tag Library'!$X$14:$X$736, LEFT('Tag Library'!$W$14:$W$736, LEN(M$2))=M$2, RIGHT('Tag Library'!$W$14:$W$736, LEN($A109))=$A109), """")"),"")</f>
        <v/>
      </c>
      <c r="N109" s="1" t="str">
        <f ca="1">IFERROR(__xludf.DUMMYFUNCTION("IFERROR(FILTER('Tag Library'!$X$14:$X$736, LEFT('Tag Library'!$W$14:$W$736, LEN(N$2))=N$2, RIGHT('Tag Library'!$W$14:$W$736, LEN($A109))=$A109), """")"),"")</f>
        <v/>
      </c>
      <c r="O109" s="1" t="str">
        <f ca="1">IFERROR(__xludf.DUMMYFUNCTION("IFERROR(FILTER('Tag Library'!$X$14:$X$736, LEFT('Tag Library'!$W$14:$W$736, LEN(O$2))=O$2, RIGHT('Tag Library'!$W$14:$W$736, LEN($A109))=$A109), """")"),"")</f>
        <v/>
      </c>
      <c r="P109" s="1" t="str">
        <f ca="1">IFERROR(__xludf.DUMMYFUNCTION("IFERROR(FILTER('Tag Library'!$X$14:$X$736, LEFT('Tag Library'!$W$14:$W$736, LEN(P$2))=P$2, RIGHT('Tag Library'!$W$14:$W$736, LEN($A109))=$A109), """")"),"")</f>
        <v/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IFERROR(__xludf.DUMMYFUNCTION("IFERROR(FILTER('Tag Library'!$X$14:$X$736, LEFT('Tag Library'!$W$14:$W$736, LEN(B$2))=B$2, RIGHT('Tag Library'!$W$14:$W$736, LEN($A110))=$A110), """")"),"")</f>
        <v/>
      </c>
      <c r="C110" s="1" t="str">
        <f ca="1">IFERROR(__xludf.DUMMYFUNCTION("IFERROR(FILTER('Tag Library'!$X$14:$X$736, LEFT('Tag Library'!$W$14:$W$736, LEN(C$2))=C$2, RIGHT('Tag Library'!$W$14:$W$736, LEN($A110))=$A110), """")"),"")</f>
        <v/>
      </c>
      <c r="D110" s="1" t="str">
        <f ca="1">IFERROR(__xludf.DUMMYFUNCTION("IFERROR(FILTER('Tag Library'!$X$14:$X$736, LEFT('Tag Library'!$W$14:$W$736, LEN(D$2))=D$2, RIGHT('Tag Library'!$W$14:$W$736, LEN($A110))=$A110), """")"),"")</f>
        <v/>
      </c>
      <c r="E110" s="1" t="str">
        <f ca="1">IFERROR(__xludf.DUMMYFUNCTION("IFERROR(FILTER('Tag Library'!$X$14:$X$736, LEFT('Tag Library'!$W$14:$W$736, LEN(E$2))=E$2, RIGHT('Tag Library'!$W$14:$W$736, LEN($A110))=$A110), """")"),"")</f>
        <v/>
      </c>
      <c r="F110" s="1" t="str">
        <f ca="1">IFERROR(__xludf.DUMMYFUNCTION("IFERROR(FILTER('Tag Library'!$X$14:$X$736, LEFT('Tag Library'!$W$14:$W$736, LEN(F$2))=F$2, RIGHT('Tag Library'!$W$14:$W$736, LEN($A110))=$A110), """")"),"")</f>
        <v/>
      </c>
      <c r="G110" s="1" t="str">
        <f ca="1">IFERROR(__xludf.DUMMYFUNCTION("IFERROR(FILTER('Tag Library'!$X$14:$X$736, LEFT('Tag Library'!$W$14:$W$736, LEN(G$2))=G$2, RIGHT('Tag Library'!$W$14:$W$736, LEN($A110))=$A110), """")"),"")</f>
        <v/>
      </c>
      <c r="H110" s="1" t="str">
        <f ca="1">IFERROR(__xludf.DUMMYFUNCTION("IFERROR(FILTER('Tag Library'!$X$14:$X$736, LEFT('Tag Library'!$W$14:$W$736, LEN(H$2))=H$2, RIGHT('Tag Library'!$W$14:$W$736, LEN($A110))=$A110), """")"),"")</f>
        <v/>
      </c>
      <c r="I110" s="1" t="str">
        <f ca="1">IFERROR(__xludf.DUMMYFUNCTION("IFERROR(FILTER('Tag Library'!$X$14:$X$736, LEFT('Tag Library'!$W$14:$W$736, LEN(I$2))=I$2, RIGHT('Tag Library'!$W$14:$W$736, LEN($A110))=$A110), """")"),"")</f>
        <v/>
      </c>
      <c r="J110" s="1" t="str">
        <f ca="1">IFERROR(__xludf.DUMMYFUNCTION("IFERROR(FILTER('Tag Library'!$X$14:$X$736, LEFT('Tag Library'!$W$14:$W$736, LEN(J$2))=J$2, RIGHT('Tag Library'!$W$14:$W$736, LEN($A110))=$A110), """")"),"")</f>
        <v/>
      </c>
      <c r="K110" s="1" t="str">
        <f ca="1">IFERROR(__xludf.DUMMYFUNCTION("IFERROR(FILTER('Tag Library'!$X$14:$X$736, LEFT('Tag Library'!$W$14:$W$736, LEN(K$2))=K$2, RIGHT('Tag Library'!$W$14:$W$736, LEN($A110))=$A110), """")"),"")</f>
        <v/>
      </c>
      <c r="L110" s="1" t="str">
        <f ca="1">IFERROR(__xludf.DUMMYFUNCTION("IFERROR(FILTER('Tag Library'!$X$14:$X$736, LEFT('Tag Library'!$W$14:$W$736, LEN(L$2))=L$2, RIGHT('Tag Library'!$W$14:$W$736, LEN($A110))=$A110), """")"),"")</f>
        <v/>
      </c>
      <c r="M110" s="1" t="str">
        <f ca="1">IFERROR(__xludf.DUMMYFUNCTION("IFERROR(FILTER('Tag Library'!$X$14:$X$736, LEFT('Tag Library'!$W$14:$W$736, LEN(M$2))=M$2, RIGHT('Tag Library'!$W$14:$W$736, LEN($A110))=$A110), """")"),"")</f>
        <v/>
      </c>
      <c r="N110" s="1" t="str">
        <f ca="1">IFERROR(__xludf.DUMMYFUNCTION("IFERROR(FILTER('Tag Library'!$X$14:$X$736, LEFT('Tag Library'!$W$14:$W$736, LEN(N$2))=N$2, RIGHT('Tag Library'!$W$14:$W$736, LEN($A110))=$A110), """")"),"")</f>
        <v/>
      </c>
      <c r="O110" s="1" t="str">
        <f ca="1">IFERROR(__xludf.DUMMYFUNCTION("IFERROR(FILTER('Tag Library'!$X$14:$X$736, LEFT('Tag Library'!$W$14:$W$736, LEN(O$2))=O$2, RIGHT('Tag Library'!$W$14:$W$736, LEN($A110))=$A110), """")"),"")</f>
        <v/>
      </c>
      <c r="P110" s="1" t="str">
        <f ca="1">IFERROR(__xludf.DUMMYFUNCTION("IFERROR(FILTER('Tag Library'!$X$14:$X$736, LEFT('Tag Library'!$W$14:$W$736, LEN(P$2))=P$2, RIGHT('Tag Library'!$W$14:$W$736, LEN($A110))=$A110), """")"),"")</f>
        <v/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IFERROR(__xludf.DUMMYFUNCTION("IFERROR(FILTER('Tag Library'!$X$14:$X$736, LEFT('Tag Library'!$W$14:$W$736, LEN(B$2))=B$2, RIGHT('Tag Library'!$W$14:$W$736, LEN($A111))=$A111), """")"),"")</f>
        <v/>
      </c>
      <c r="C111" s="1" t="str">
        <f ca="1">IFERROR(__xludf.DUMMYFUNCTION("IFERROR(FILTER('Tag Library'!$X$14:$X$736, LEFT('Tag Library'!$W$14:$W$736, LEN(C$2))=C$2, RIGHT('Tag Library'!$W$14:$W$736, LEN($A111))=$A111), """")"),"")</f>
        <v/>
      </c>
      <c r="D111" s="1" t="str">
        <f ca="1">IFERROR(__xludf.DUMMYFUNCTION("IFERROR(FILTER('Tag Library'!$X$14:$X$736, LEFT('Tag Library'!$W$14:$W$736, LEN(D$2))=D$2, RIGHT('Tag Library'!$W$14:$W$736, LEN($A111))=$A111), """")"),"")</f>
        <v/>
      </c>
      <c r="E111" s="1" t="str">
        <f ca="1">IFERROR(__xludf.DUMMYFUNCTION("IFERROR(FILTER('Tag Library'!$X$14:$X$736, LEFT('Tag Library'!$W$14:$W$736, LEN(E$2))=E$2, RIGHT('Tag Library'!$W$14:$W$736, LEN($A111))=$A111), """")"),"")</f>
        <v/>
      </c>
      <c r="F111" s="1" t="str">
        <f ca="1">IFERROR(__xludf.DUMMYFUNCTION("IFERROR(FILTER('Tag Library'!$X$14:$X$736, LEFT('Tag Library'!$W$14:$W$736, LEN(F$2))=F$2, RIGHT('Tag Library'!$W$14:$W$736, LEN($A111))=$A111), """")"),"")</f>
        <v/>
      </c>
      <c r="G111" s="1" t="str">
        <f ca="1">IFERROR(__xludf.DUMMYFUNCTION("IFERROR(FILTER('Tag Library'!$X$14:$X$736, LEFT('Tag Library'!$W$14:$W$736, LEN(G$2))=G$2, RIGHT('Tag Library'!$W$14:$W$736, LEN($A111))=$A111), """")"),"")</f>
        <v/>
      </c>
      <c r="H111" s="1" t="str">
        <f ca="1">IFERROR(__xludf.DUMMYFUNCTION("IFERROR(FILTER('Tag Library'!$X$14:$X$736, LEFT('Tag Library'!$W$14:$W$736, LEN(H$2))=H$2, RIGHT('Tag Library'!$W$14:$W$736, LEN($A111))=$A111), """")"),"")</f>
        <v/>
      </c>
      <c r="I111" s="1" t="str">
        <f ca="1">IFERROR(__xludf.DUMMYFUNCTION("IFERROR(FILTER('Tag Library'!$X$14:$X$736, LEFT('Tag Library'!$W$14:$W$736, LEN(I$2))=I$2, RIGHT('Tag Library'!$W$14:$W$736, LEN($A111))=$A111), """")"),"")</f>
        <v/>
      </c>
      <c r="J111" s="1" t="str">
        <f ca="1">IFERROR(__xludf.DUMMYFUNCTION("IFERROR(FILTER('Tag Library'!$X$14:$X$736, LEFT('Tag Library'!$W$14:$W$736, LEN(J$2))=J$2, RIGHT('Tag Library'!$W$14:$W$736, LEN($A111))=$A111), """")"),"")</f>
        <v/>
      </c>
      <c r="K111" s="1" t="str">
        <f ca="1">IFERROR(__xludf.DUMMYFUNCTION("IFERROR(FILTER('Tag Library'!$X$14:$X$736, LEFT('Tag Library'!$W$14:$W$736, LEN(K$2))=K$2, RIGHT('Tag Library'!$W$14:$W$736, LEN($A111))=$A111), """")"),"")</f>
        <v/>
      </c>
      <c r="L111" s="1" t="str">
        <f ca="1">IFERROR(__xludf.DUMMYFUNCTION("IFERROR(FILTER('Tag Library'!$X$14:$X$736, LEFT('Tag Library'!$W$14:$W$736, LEN(L$2))=L$2, RIGHT('Tag Library'!$W$14:$W$736, LEN($A111))=$A111), """")"),"")</f>
        <v/>
      </c>
      <c r="M111" s="1" t="str">
        <f ca="1">IFERROR(__xludf.DUMMYFUNCTION("IFERROR(FILTER('Tag Library'!$X$14:$X$736, LEFT('Tag Library'!$W$14:$W$736, LEN(M$2))=M$2, RIGHT('Tag Library'!$W$14:$W$736, LEN($A111))=$A111), """")"),"")</f>
        <v/>
      </c>
      <c r="N111" s="1" t="str">
        <f ca="1">IFERROR(__xludf.DUMMYFUNCTION("IFERROR(FILTER('Tag Library'!$X$14:$X$736, LEFT('Tag Library'!$W$14:$W$736, LEN(N$2))=N$2, RIGHT('Tag Library'!$W$14:$W$736, LEN($A111))=$A111), """")"),"")</f>
        <v/>
      </c>
      <c r="O111" s="1" t="str">
        <f ca="1">IFERROR(__xludf.DUMMYFUNCTION("IFERROR(FILTER('Tag Library'!$X$14:$X$736, LEFT('Tag Library'!$W$14:$W$736, LEN(O$2))=O$2, RIGHT('Tag Library'!$W$14:$W$736, LEN($A111))=$A111), """")"),"")</f>
        <v/>
      </c>
      <c r="P111" s="1" t="str">
        <f ca="1">IFERROR(__xludf.DUMMYFUNCTION("IFERROR(FILTER('Tag Library'!$X$14:$X$736, LEFT('Tag Library'!$W$14:$W$736, LEN(P$2))=P$2, RIGHT('Tag Library'!$W$14:$W$736, LEN($A111))=$A111), """")"),"")</f>
        <v/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IFERROR(__xludf.DUMMYFUNCTION("IFERROR(FILTER('Tag Library'!$X$14:$X$736, LEFT('Tag Library'!$W$14:$W$736, LEN(B$2))=B$2, RIGHT('Tag Library'!$W$14:$W$736, LEN($A112))=$A112), """")"),"")</f>
        <v/>
      </c>
      <c r="C112" s="1" t="str">
        <f ca="1">IFERROR(__xludf.DUMMYFUNCTION("IFERROR(FILTER('Tag Library'!$X$14:$X$736, LEFT('Tag Library'!$W$14:$W$736, LEN(C$2))=C$2, RIGHT('Tag Library'!$W$14:$W$736, LEN($A112))=$A112), """")"),"")</f>
        <v/>
      </c>
      <c r="D112" s="1" t="str">
        <f ca="1">IFERROR(__xludf.DUMMYFUNCTION("IFERROR(FILTER('Tag Library'!$X$14:$X$736, LEFT('Tag Library'!$W$14:$W$736, LEN(D$2))=D$2, RIGHT('Tag Library'!$W$14:$W$736, LEN($A112))=$A112), """")"),"")</f>
        <v/>
      </c>
      <c r="E112" s="1" t="str">
        <f ca="1">IFERROR(__xludf.DUMMYFUNCTION("IFERROR(FILTER('Tag Library'!$X$14:$X$736, LEFT('Tag Library'!$W$14:$W$736, LEN(E$2))=E$2, RIGHT('Tag Library'!$W$14:$W$736, LEN($A112))=$A112), """")"),"")</f>
        <v/>
      </c>
      <c r="F112" s="1" t="str">
        <f ca="1">IFERROR(__xludf.DUMMYFUNCTION("IFERROR(FILTER('Tag Library'!$X$14:$X$736, LEFT('Tag Library'!$W$14:$W$736, LEN(F$2))=F$2, RIGHT('Tag Library'!$W$14:$W$736, LEN($A112))=$A112), """")"),"")</f>
        <v/>
      </c>
      <c r="G112" s="1" t="str">
        <f ca="1">IFERROR(__xludf.DUMMYFUNCTION("IFERROR(FILTER('Tag Library'!$X$14:$X$736, LEFT('Tag Library'!$W$14:$W$736, LEN(G$2))=G$2, RIGHT('Tag Library'!$W$14:$W$736, LEN($A112))=$A112), """")"),"")</f>
        <v/>
      </c>
      <c r="H112" s="1" t="str">
        <f ca="1">IFERROR(__xludf.DUMMYFUNCTION("IFERROR(FILTER('Tag Library'!$X$14:$X$736, LEFT('Tag Library'!$W$14:$W$736, LEN(H$2))=H$2, RIGHT('Tag Library'!$W$14:$W$736, LEN($A112))=$A112), """")"),"")</f>
        <v/>
      </c>
      <c r="I112" s="1" t="str">
        <f ca="1">IFERROR(__xludf.DUMMYFUNCTION("IFERROR(FILTER('Tag Library'!$X$14:$X$736, LEFT('Tag Library'!$W$14:$W$736, LEN(I$2))=I$2, RIGHT('Tag Library'!$W$14:$W$736, LEN($A112))=$A112), """")"),"")</f>
        <v/>
      </c>
      <c r="J112" s="1" t="str">
        <f ca="1">IFERROR(__xludf.DUMMYFUNCTION("IFERROR(FILTER('Tag Library'!$X$14:$X$736, LEFT('Tag Library'!$W$14:$W$736, LEN(J$2))=J$2, RIGHT('Tag Library'!$W$14:$W$736, LEN($A112))=$A112), """")"),"")</f>
        <v/>
      </c>
      <c r="K112" s="1" t="str">
        <f ca="1">IFERROR(__xludf.DUMMYFUNCTION("IFERROR(FILTER('Tag Library'!$X$14:$X$736, LEFT('Tag Library'!$W$14:$W$736, LEN(K$2))=K$2, RIGHT('Tag Library'!$W$14:$W$736, LEN($A112))=$A112), """")"),"")</f>
        <v/>
      </c>
      <c r="L112" s="1" t="str">
        <f ca="1">IFERROR(__xludf.DUMMYFUNCTION("IFERROR(FILTER('Tag Library'!$X$14:$X$736, LEFT('Tag Library'!$W$14:$W$736, LEN(L$2))=L$2, RIGHT('Tag Library'!$W$14:$W$736, LEN($A112))=$A112), """")"),"")</f>
        <v/>
      </c>
      <c r="M112" s="1" t="str">
        <f ca="1">IFERROR(__xludf.DUMMYFUNCTION("IFERROR(FILTER('Tag Library'!$X$14:$X$736, LEFT('Tag Library'!$W$14:$W$736, LEN(M$2))=M$2, RIGHT('Tag Library'!$W$14:$W$736, LEN($A112))=$A112), """")"),"")</f>
        <v/>
      </c>
      <c r="N112" s="1" t="str">
        <f ca="1">IFERROR(__xludf.DUMMYFUNCTION("IFERROR(FILTER('Tag Library'!$X$14:$X$736, LEFT('Tag Library'!$W$14:$W$736, LEN(N$2))=N$2, RIGHT('Tag Library'!$W$14:$W$736, LEN($A112))=$A112), """")"),"")</f>
        <v/>
      </c>
      <c r="O112" s="1" t="str">
        <f ca="1">IFERROR(__xludf.DUMMYFUNCTION("IFERROR(FILTER('Tag Library'!$X$14:$X$736, LEFT('Tag Library'!$W$14:$W$736, LEN(O$2))=O$2, RIGHT('Tag Library'!$W$14:$W$736, LEN($A112))=$A112), """")"),"")</f>
        <v/>
      </c>
      <c r="P112" s="1" t="str">
        <f ca="1">IFERROR(__xludf.DUMMYFUNCTION("IFERROR(FILTER('Tag Library'!$X$14:$X$736, LEFT('Tag Library'!$W$14:$W$736, LEN(P$2))=P$2, RIGHT('Tag Library'!$W$14:$W$736, LEN($A112))=$A112), """")"),"")</f>
        <v/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IFERROR(__xludf.DUMMYFUNCTION("IFERROR(FILTER('Tag Library'!$X$14:$X$736, LEFT('Tag Library'!$W$14:$W$736, LEN(B$2))=B$2, RIGHT('Tag Library'!$W$14:$W$736, LEN($A113))=$A113), """")"),"")</f>
        <v/>
      </c>
      <c r="C113" s="1" t="str">
        <f ca="1">IFERROR(__xludf.DUMMYFUNCTION("IFERROR(FILTER('Tag Library'!$X$14:$X$736, LEFT('Tag Library'!$W$14:$W$736, LEN(C$2))=C$2, RIGHT('Tag Library'!$W$14:$W$736, LEN($A113))=$A113), """")"),"")</f>
        <v/>
      </c>
      <c r="D113" s="1" t="str">
        <f ca="1">IFERROR(__xludf.DUMMYFUNCTION("IFERROR(FILTER('Tag Library'!$X$14:$X$736, LEFT('Tag Library'!$W$14:$W$736, LEN(D$2))=D$2, RIGHT('Tag Library'!$W$14:$W$736, LEN($A113))=$A113), """")"),"")</f>
        <v/>
      </c>
      <c r="E113" s="1" t="str">
        <f ca="1">IFERROR(__xludf.DUMMYFUNCTION("IFERROR(FILTER('Tag Library'!$X$14:$X$736, LEFT('Tag Library'!$W$14:$W$736, LEN(E$2))=E$2, RIGHT('Tag Library'!$W$14:$W$736, LEN($A113))=$A113), """")"),"")</f>
        <v/>
      </c>
      <c r="F113" s="1" t="str">
        <f ca="1">IFERROR(__xludf.DUMMYFUNCTION("IFERROR(FILTER('Tag Library'!$X$14:$X$736, LEFT('Tag Library'!$W$14:$W$736, LEN(F$2))=F$2, RIGHT('Tag Library'!$W$14:$W$736, LEN($A113))=$A113), """")"),"")</f>
        <v/>
      </c>
      <c r="G113" s="1" t="str">
        <f ca="1">IFERROR(__xludf.DUMMYFUNCTION("IFERROR(FILTER('Tag Library'!$X$14:$X$736, LEFT('Tag Library'!$W$14:$W$736, LEN(G$2))=G$2, RIGHT('Tag Library'!$W$14:$W$736, LEN($A113))=$A113), """")"),"")</f>
        <v/>
      </c>
      <c r="H113" s="1" t="str">
        <f ca="1">IFERROR(__xludf.DUMMYFUNCTION("IFERROR(FILTER('Tag Library'!$X$14:$X$736, LEFT('Tag Library'!$W$14:$W$736, LEN(H$2))=H$2, RIGHT('Tag Library'!$W$14:$W$736, LEN($A113))=$A113), """")"),"")</f>
        <v/>
      </c>
      <c r="I113" s="1" t="str">
        <f ca="1">IFERROR(__xludf.DUMMYFUNCTION("IFERROR(FILTER('Tag Library'!$X$14:$X$736, LEFT('Tag Library'!$W$14:$W$736, LEN(I$2))=I$2, RIGHT('Tag Library'!$W$14:$W$736, LEN($A113))=$A113), """")"),"")</f>
        <v/>
      </c>
      <c r="J113" s="1" t="str">
        <f ca="1">IFERROR(__xludf.DUMMYFUNCTION("IFERROR(FILTER('Tag Library'!$X$14:$X$736, LEFT('Tag Library'!$W$14:$W$736, LEN(J$2))=J$2, RIGHT('Tag Library'!$W$14:$W$736, LEN($A113))=$A113), """")"),"")</f>
        <v/>
      </c>
      <c r="K113" s="1" t="str">
        <f ca="1">IFERROR(__xludf.DUMMYFUNCTION("IFERROR(FILTER('Tag Library'!$X$14:$X$736, LEFT('Tag Library'!$W$14:$W$736, LEN(K$2))=K$2, RIGHT('Tag Library'!$W$14:$W$736, LEN($A113))=$A113), """")"),"")</f>
        <v/>
      </c>
      <c r="L113" s="1" t="str">
        <f ca="1">IFERROR(__xludf.DUMMYFUNCTION("IFERROR(FILTER('Tag Library'!$X$14:$X$736, LEFT('Tag Library'!$W$14:$W$736, LEN(L$2))=L$2, RIGHT('Tag Library'!$W$14:$W$736, LEN($A113))=$A113), """")"),"")</f>
        <v/>
      </c>
      <c r="M113" s="1" t="str">
        <f ca="1">IFERROR(__xludf.DUMMYFUNCTION("IFERROR(FILTER('Tag Library'!$X$14:$X$736, LEFT('Tag Library'!$W$14:$W$736, LEN(M$2))=M$2, RIGHT('Tag Library'!$W$14:$W$736, LEN($A113))=$A113), """")"),"")</f>
        <v/>
      </c>
      <c r="N113" s="1" t="str">
        <f ca="1">IFERROR(__xludf.DUMMYFUNCTION("IFERROR(FILTER('Tag Library'!$X$14:$X$736, LEFT('Tag Library'!$W$14:$W$736, LEN(N$2))=N$2, RIGHT('Tag Library'!$W$14:$W$736, LEN($A113))=$A113), """")"),"")</f>
        <v/>
      </c>
      <c r="O113" s="1" t="str">
        <f ca="1">IFERROR(__xludf.DUMMYFUNCTION("IFERROR(FILTER('Tag Library'!$X$14:$X$736, LEFT('Tag Library'!$W$14:$W$736, LEN(O$2))=O$2, RIGHT('Tag Library'!$W$14:$W$736, LEN($A113))=$A113), """")"),"")</f>
        <v/>
      </c>
      <c r="P113" s="1" t="str">
        <f ca="1">IFERROR(__xludf.DUMMYFUNCTION("IFERROR(FILTER('Tag Library'!$X$14:$X$736, LEFT('Tag Library'!$W$14:$W$736, LEN(P$2))=P$2, RIGHT('Tag Library'!$W$14:$W$736, LEN($A113))=$A113), """")"),"")</f>
        <v/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IFERROR(__xludf.DUMMYFUNCTION("IFERROR(FILTER('Tag Library'!$X$14:$X$736, LEFT('Tag Library'!$W$14:$W$736, LEN(B$2))=B$2, RIGHT('Tag Library'!$W$14:$W$736, LEN($A114))=$A114), """")"),"")</f>
        <v/>
      </c>
      <c r="C114" s="1" t="str">
        <f ca="1">IFERROR(__xludf.DUMMYFUNCTION("IFERROR(FILTER('Tag Library'!$X$14:$X$736, LEFT('Tag Library'!$W$14:$W$736, LEN(C$2))=C$2, RIGHT('Tag Library'!$W$14:$W$736, LEN($A114))=$A114), """")"),"")</f>
        <v/>
      </c>
      <c r="D114" s="1" t="str">
        <f ca="1">IFERROR(__xludf.DUMMYFUNCTION("IFERROR(FILTER('Tag Library'!$X$14:$X$736, LEFT('Tag Library'!$W$14:$W$736, LEN(D$2))=D$2, RIGHT('Tag Library'!$W$14:$W$736, LEN($A114))=$A114), """")"),"")</f>
        <v/>
      </c>
      <c r="E114" s="1" t="str">
        <f ca="1">IFERROR(__xludf.DUMMYFUNCTION("IFERROR(FILTER('Tag Library'!$X$14:$X$736, LEFT('Tag Library'!$W$14:$W$736, LEN(E$2))=E$2, RIGHT('Tag Library'!$W$14:$W$736, LEN($A114))=$A114), """")"),"")</f>
        <v/>
      </c>
      <c r="F114" s="1" t="str">
        <f ca="1">IFERROR(__xludf.DUMMYFUNCTION("IFERROR(FILTER('Tag Library'!$X$14:$X$736, LEFT('Tag Library'!$W$14:$W$736, LEN(F$2))=F$2, RIGHT('Tag Library'!$W$14:$W$736, LEN($A114))=$A114), """")"),"")</f>
        <v/>
      </c>
      <c r="G114" s="1" t="str">
        <f ca="1">IFERROR(__xludf.DUMMYFUNCTION("IFERROR(FILTER('Tag Library'!$X$14:$X$736, LEFT('Tag Library'!$W$14:$W$736, LEN(G$2))=G$2, RIGHT('Tag Library'!$W$14:$W$736, LEN($A114))=$A114), """")"),"")</f>
        <v/>
      </c>
      <c r="H114" s="1" t="str">
        <f ca="1">IFERROR(__xludf.DUMMYFUNCTION("IFERROR(FILTER('Tag Library'!$X$14:$X$736, LEFT('Tag Library'!$W$14:$W$736, LEN(H$2))=H$2, RIGHT('Tag Library'!$W$14:$W$736, LEN($A114))=$A114), """")"),"")</f>
        <v/>
      </c>
      <c r="I114" s="1" t="str">
        <f ca="1">IFERROR(__xludf.DUMMYFUNCTION("IFERROR(FILTER('Tag Library'!$X$14:$X$736, LEFT('Tag Library'!$W$14:$W$736, LEN(I$2))=I$2, RIGHT('Tag Library'!$W$14:$W$736, LEN($A114))=$A114), """")"),"")</f>
        <v/>
      </c>
      <c r="J114" s="1" t="str">
        <f ca="1">IFERROR(__xludf.DUMMYFUNCTION("IFERROR(FILTER('Tag Library'!$X$14:$X$736, LEFT('Tag Library'!$W$14:$W$736, LEN(J$2))=J$2, RIGHT('Tag Library'!$W$14:$W$736, LEN($A114))=$A114), """")"),"")</f>
        <v/>
      </c>
      <c r="K114" s="1" t="str">
        <f ca="1">IFERROR(__xludf.DUMMYFUNCTION("IFERROR(FILTER('Tag Library'!$X$14:$X$736, LEFT('Tag Library'!$W$14:$W$736, LEN(K$2))=K$2, RIGHT('Tag Library'!$W$14:$W$736, LEN($A114))=$A114), """")"),"")</f>
        <v/>
      </c>
      <c r="L114" s="1" t="str">
        <f ca="1">IFERROR(__xludf.DUMMYFUNCTION("IFERROR(FILTER('Tag Library'!$X$14:$X$736, LEFT('Tag Library'!$W$14:$W$736, LEN(L$2))=L$2, RIGHT('Tag Library'!$W$14:$W$736, LEN($A114))=$A114), """")"),"")</f>
        <v/>
      </c>
      <c r="M114" s="1" t="str">
        <f ca="1">IFERROR(__xludf.DUMMYFUNCTION("IFERROR(FILTER('Tag Library'!$X$14:$X$736, LEFT('Tag Library'!$W$14:$W$736, LEN(M$2))=M$2, RIGHT('Tag Library'!$W$14:$W$736, LEN($A114))=$A114), """")"),"")</f>
        <v/>
      </c>
      <c r="N114" s="1" t="str">
        <f ca="1">IFERROR(__xludf.DUMMYFUNCTION("IFERROR(FILTER('Tag Library'!$X$14:$X$736, LEFT('Tag Library'!$W$14:$W$736, LEN(N$2))=N$2, RIGHT('Tag Library'!$W$14:$W$736, LEN($A114))=$A114), """")"),"")</f>
        <v/>
      </c>
      <c r="O114" s="1" t="str">
        <f ca="1">IFERROR(__xludf.DUMMYFUNCTION("IFERROR(FILTER('Tag Library'!$X$14:$X$736, LEFT('Tag Library'!$W$14:$W$736, LEN(O$2))=O$2, RIGHT('Tag Library'!$W$14:$W$736, LEN($A114))=$A114), """")"),"")</f>
        <v/>
      </c>
      <c r="P114" s="1" t="str">
        <f ca="1">IFERROR(__xludf.DUMMYFUNCTION("IFERROR(FILTER('Tag Library'!$X$14:$X$736, LEFT('Tag Library'!$W$14:$W$736, LEN(P$2))=P$2, RIGHT('Tag Library'!$W$14:$W$736, LEN($A114))=$A114), """")"),"")</f>
        <v/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IFERROR(__xludf.DUMMYFUNCTION("IFERROR(FILTER('Tag Library'!$X$14:$X$736, LEFT('Tag Library'!$W$14:$W$736, LEN(B$2))=B$2, RIGHT('Tag Library'!$W$14:$W$736, LEN($A115))=$A115), """")"),"")</f>
        <v/>
      </c>
      <c r="C115" s="1" t="str">
        <f ca="1">IFERROR(__xludf.DUMMYFUNCTION("IFERROR(FILTER('Tag Library'!$X$14:$X$736, LEFT('Tag Library'!$W$14:$W$736, LEN(C$2))=C$2, RIGHT('Tag Library'!$W$14:$W$736, LEN($A115))=$A115), """")"),"")</f>
        <v/>
      </c>
      <c r="D115" s="1" t="str">
        <f ca="1">IFERROR(__xludf.DUMMYFUNCTION("IFERROR(FILTER('Tag Library'!$X$14:$X$736, LEFT('Tag Library'!$W$14:$W$736, LEN(D$2))=D$2, RIGHT('Tag Library'!$W$14:$W$736, LEN($A115))=$A115), """")"),"")</f>
        <v/>
      </c>
      <c r="E115" s="1" t="str">
        <f ca="1">IFERROR(__xludf.DUMMYFUNCTION("IFERROR(FILTER('Tag Library'!$X$14:$X$736, LEFT('Tag Library'!$W$14:$W$736, LEN(E$2))=E$2, RIGHT('Tag Library'!$W$14:$W$736, LEN($A115))=$A115), """")"),"")</f>
        <v/>
      </c>
      <c r="F115" s="1" t="str">
        <f ca="1">IFERROR(__xludf.DUMMYFUNCTION("IFERROR(FILTER('Tag Library'!$X$14:$X$736, LEFT('Tag Library'!$W$14:$W$736, LEN(F$2))=F$2, RIGHT('Tag Library'!$W$14:$W$736, LEN($A115))=$A115), """")"),"")</f>
        <v/>
      </c>
      <c r="G115" s="1" t="str">
        <f ca="1">IFERROR(__xludf.DUMMYFUNCTION("IFERROR(FILTER('Tag Library'!$X$14:$X$736, LEFT('Tag Library'!$W$14:$W$736, LEN(G$2))=G$2, RIGHT('Tag Library'!$W$14:$W$736, LEN($A115))=$A115), """")"),"")</f>
        <v/>
      </c>
      <c r="H115" s="1" t="str">
        <f ca="1">IFERROR(__xludf.DUMMYFUNCTION("IFERROR(FILTER('Tag Library'!$X$14:$X$736, LEFT('Tag Library'!$W$14:$W$736, LEN(H$2))=H$2, RIGHT('Tag Library'!$W$14:$W$736, LEN($A115))=$A115), """")"),"")</f>
        <v/>
      </c>
      <c r="I115" s="1" t="str">
        <f ca="1">IFERROR(__xludf.DUMMYFUNCTION("IFERROR(FILTER('Tag Library'!$X$14:$X$736, LEFT('Tag Library'!$W$14:$W$736, LEN(I$2))=I$2, RIGHT('Tag Library'!$W$14:$W$736, LEN($A115))=$A115), """")"),"")</f>
        <v/>
      </c>
      <c r="J115" s="1" t="str">
        <f ca="1">IFERROR(__xludf.DUMMYFUNCTION("IFERROR(FILTER('Tag Library'!$X$14:$X$736, LEFT('Tag Library'!$W$14:$W$736, LEN(J$2))=J$2, RIGHT('Tag Library'!$W$14:$W$736, LEN($A115))=$A115), """")"),"")</f>
        <v/>
      </c>
      <c r="K115" s="1" t="str">
        <f ca="1">IFERROR(__xludf.DUMMYFUNCTION("IFERROR(FILTER('Tag Library'!$X$14:$X$736, LEFT('Tag Library'!$W$14:$W$736, LEN(K$2))=K$2, RIGHT('Tag Library'!$W$14:$W$736, LEN($A115))=$A115), """")"),"")</f>
        <v/>
      </c>
      <c r="L115" s="1" t="str">
        <f ca="1">IFERROR(__xludf.DUMMYFUNCTION("IFERROR(FILTER('Tag Library'!$X$14:$X$736, LEFT('Tag Library'!$W$14:$W$736, LEN(L$2))=L$2, RIGHT('Tag Library'!$W$14:$W$736, LEN($A115))=$A115), """")"),"")</f>
        <v/>
      </c>
      <c r="M115" s="1" t="str">
        <f ca="1">IFERROR(__xludf.DUMMYFUNCTION("IFERROR(FILTER('Tag Library'!$X$14:$X$736, LEFT('Tag Library'!$W$14:$W$736, LEN(M$2))=M$2, RIGHT('Tag Library'!$W$14:$W$736, LEN($A115))=$A115), """")"),"")</f>
        <v/>
      </c>
      <c r="N115" s="1" t="str">
        <f ca="1">IFERROR(__xludf.DUMMYFUNCTION("IFERROR(FILTER('Tag Library'!$X$14:$X$736, LEFT('Tag Library'!$W$14:$W$736, LEN(N$2))=N$2, RIGHT('Tag Library'!$W$14:$W$736, LEN($A115))=$A115), """")"),"")</f>
        <v/>
      </c>
      <c r="O115" s="1" t="str">
        <f ca="1">IFERROR(__xludf.DUMMYFUNCTION("IFERROR(FILTER('Tag Library'!$X$14:$X$736, LEFT('Tag Library'!$W$14:$W$736, LEN(O$2))=O$2, RIGHT('Tag Library'!$W$14:$W$736, LEN($A115))=$A115), """")"),"")</f>
        <v/>
      </c>
      <c r="P115" s="1" t="str">
        <f ca="1">IFERROR(__xludf.DUMMYFUNCTION("IFERROR(FILTER('Tag Library'!$X$14:$X$736, LEFT('Tag Library'!$W$14:$W$736, LEN(P$2))=P$2, RIGHT('Tag Library'!$W$14:$W$736, LEN($A115))=$A115), """")"),"")</f>
        <v/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IFERROR(__xludf.DUMMYFUNCTION("IFERROR(FILTER('Tag Library'!$X$14:$X$736, LEFT('Tag Library'!$W$14:$W$736, LEN(B$2))=B$2, RIGHT('Tag Library'!$W$14:$W$736, LEN($A116))=$A116), """")"),"")</f>
        <v/>
      </c>
      <c r="C116" s="1" t="str">
        <f ca="1">IFERROR(__xludf.DUMMYFUNCTION("IFERROR(FILTER('Tag Library'!$X$14:$X$736, LEFT('Tag Library'!$W$14:$W$736, LEN(C$2))=C$2, RIGHT('Tag Library'!$W$14:$W$736, LEN($A116))=$A116), """")"),"")</f>
        <v/>
      </c>
      <c r="D116" s="1" t="str">
        <f ca="1">IFERROR(__xludf.DUMMYFUNCTION("IFERROR(FILTER('Tag Library'!$X$14:$X$736, LEFT('Tag Library'!$W$14:$W$736, LEN(D$2))=D$2, RIGHT('Tag Library'!$W$14:$W$736, LEN($A116))=$A116), """")"),"")</f>
        <v/>
      </c>
      <c r="E116" s="1" t="str">
        <f ca="1">IFERROR(__xludf.DUMMYFUNCTION("IFERROR(FILTER('Tag Library'!$X$14:$X$736, LEFT('Tag Library'!$W$14:$W$736, LEN(E$2))=E$2, RIGHT('Tag Library'!$W$14:$W$736, LEN($A116))=$A116), """")"),"")</f>
        <v/>
      </c>
      <c r="F116" s="1" t="str">
        <f ca="1">IFERROR(__xludf.DUMMYFUNCTION("IFERROR(FILTER('Tag Library'!$X$14:$X$736, LEFT('Tag Library'!$W$14:$W$736, LEN(F$2))=F$2, RIGHT('Tag Library'!$W$14:$W$736, LEN($A116))=$A116), """")"),"")</f>
        <v/>
      </c>
      <c r="G116" s="1" t="str">
        <f ca="1">IFERROR(__xludf.DUMMYFUNCTION("IFERROR(FILTER('Tag Library'!$X$14:$X$736, LEFT('Tag Library'!$W$14:$W$736, LEN(G$2))=G$2, RIGHT('Tag Library'!$W$14:$W$736, LEN($A116))=$A116), """")"),"")</f>
        <v/>
      </c>
      <c r="H116" s="1" t="str">
        <f ca="1">IFERROR(__xludf.DUMMYFUNCTION("IFERROR(FILTER('Tag Library'!$X$14:$X$736, LEFT('Tag Library'!$W$14:$W$736, LEN(H$2))=H$2, RIGHT('Tag Library'!$W$14:$W$736, LEN($A116))=$A116), """")"),"")</f>
        <v/>
      </c>
      <c r="I116" s="1" t="str">
        <f ca="1">IFERROR(__xludf.DUMMYFUNCTION("IFERROR(FILTER('Tag Library'!$X$14:$X$736, LEFT('Tag Library'!$W$14:$W$736, LEN(I$2))=I$2, RIGHT('Tag Library'!$W$14:$W$736, LEN($A116))=$A116), """")"),"")</f>
        <v/>
      </c>
      <c r="J116" s="1" t="str">
        <f ca="1">IFERROR(__xludf.DUMMYFUNCTION("IFERROR(FILTER('Tag Library'!$X$14:$X$736, LEFT('Tag Library'!$W$14:$W$736, LEN(J$2))=J$2, RIGHT('Tag Library'!$W$14:$W$736, LEN($A116))=$A116), """")"),"")</f>
        <v/>
      </c>
      <c r="K116" s="1" t="str">
        <f ca="1">IFERROR(__xludf.DUMMYFUNCTION("IFERROR(FILTER('Tag Library'!$X$14:$X$736, LEFT('Tag Library'!$W$14:$W$736, LEN(K$2))=K$2, RIGHT('Tag Library'!$W$14:$W$736, LEN($A116))=$A116), """")"),"")</f>
        <v/>
      </c>
      <c r="L116" s="1" t="str">
        <f ca="1">IFERROR(__xludf.DUMMYFUNCTION("IFERROR(FILTER('Tag Library'!$X$14:$X$736, LEFT('Tag Library'!$W$14:$W$736, LEN(L$2))=L$2, RIGHT('Tag Library'!$W$14:$W$736, LEN($A116))=$A116), """")"),"")</f>
        <v/>
      </c>
      <c r="M116" s="1" t="str">
        <f ca="1">IFERROR(__xludf.DUMMYFUNCTION("IFERROR(FILTER('Tag Library'!$X$14:$X$736, LEFT('Tag Library'!$W$14:$W$736, LEN(M$2))=M$2, RIGHT('Tag Library'!$W$14:$W$736, LEN($A116))=$A116), """")"),"")</f>
        <v/>
      </c>
      <c r="N116" s="1" t="str">
        <f ca="1">IFERROR(__xludf.DUMMYFUNCTION("IFERROR(FILTER('Tag Library'!$X$14:$X$736, LEFT('Tag Library'!$W$14:$W$736, LEN(N$2))=N$2, RIGHT('Tag Library'!$W$14:$W$736, LEN($A116))=$A116), """")"),"")</f>
        <v/>
      </c>
      <c r="O116" s="1" t="str">
        <f ca="1">IFERROR(__xludf.DUMMYFUNCTION("IFERROR(FILTER('Tag Library'!$X$14:$X$736, LEFT('Tag Library'!$W$14:$W$736, LEN(O$2))=O$2, RIGHT('Tag Library'!$W$14:$W$736, LEN($A116))=$A116), """")"),"")</f>
        <v/>
      </c>
      <c r="P116" s="1" t="str">
        <f ca="1">IFERROR(__xludf.DUMMYFUNCTION("IFERROR(FILTER('Tag Library'!$X$14:$X$736, LEFT('Tag Library'!$W$14:$W$736, LEN(P$2))=P$2, RIGHT('Tag Library'!$W$14:$W$736, LEN($A116))=$A116), """")"),"")</f>
        <v/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IFERROR(__xludf.DUMMYFUNCTION("IFERROR(FILTER('Tag Library'!$X$14:$X$736, LEFT('Tag Library'!$W$14:$W$736, LEN(B$2))=B$2, RIGHT('Tag Library'!$W$14:$W$736, LEN($A117))=$A117), """")"),"")</f>
        <v/>
      </c>
      <c r="C117" s="1" t="str">
        <f ca="1">IFERROR(__xludf.DUMMYFUNCTION("IFERROR(FILTER('Tag Library'!$X$14:$X$736, LEFT('Tag Library'!$W$14:$W$736, LEN(C$2))=C$2, RIGHT('Tag Library'!$W$14:$W$736, LEN($A117))=$A117), """")"),"")</f>
        <v/>
      </c>
      <c r="D117" s="1" t="str">
        <f ca="1">IFERROR(__xludf.DUMMYFUNCTION("IFERROR(FILTER('Tag Library'!$X$14:$X$736, LEFT('Tag Library'!$W$14:$W$736, LEN(D$2))=D$2, RIGHT('Tag Library'!$W$14:$W$736, LEN($A117))=$A117), """")"),"")</f>
        <v/>
      </c>
      <c r="E117" s="1" t="str">
        <f ca="1">IFERROR(__xludf.DUMMYFUNCTION("IFERROR(FILTER('Tag Library'!$X$14:$X$736, LEFT('Tag Library'!$W$14:$W$736, LEN(E$2))=E$2, RIGHT('Tag Library'!$W$14:$W$736, LEN($A117))=$A117), """")"),"")</f>
        <v/>
      </c>
      <c r="F117" s="1" t="str">
        <f ca="1">IFERROR(__xludf.DUMMYFUNCTION("IFERROR(FILTER('Tag Library'!$X$14:$X$736, LEFT('Tag Library'!$W$14:$W$736, LEN(F$2))=F$2, RIGHT('Tag Library'!$W$14:$W$736, LEN($A117))=$A117), """")"),"")</f>
        <v/>
      </c>
      <c r="G117" s="1" t="str">
        <f ca="1">IFERROR(__xludf.DUMMYFUNCTION("IFERROR(FILTER('Tag Library'!$X$14:$X$736, LEFT('Tag Library'!$W$14:$W$736, LEN(G$2))=G$2, RIGHT('Tag Library'!$W$14:$W$736, LEN($A117))=$A117), """")"),"")</f>
        <v/>
      </c>
      <c r="H117" s="1" t="str">
        <f ca="1">IFERROR(__xludf.DUMMYFUNCTION("IFERROR(FILTER('Tag Library'!$X$14:$X$736, LEFT('Tag Library'!$W$14:$W$736, LEN(H$2))=H$2, RIGHT('Tag Library'!$W$14:$W$736, LEN($A117))=$A117), """")"),"")</f>
        <v/>
      </c>
      <c r="I117" s="1" t="str">
        <f ca="1">IFERROR(__xludf.DUMMYFUNCTION("IFERROR(FILTER('Tag Library'!$X$14:$X$736, LEFT('Tag Library'!$W$14:$W$736, LEN(I$2))=I$2, RIGHT('Tag Library'!$W$14:$W$736, LEN($A117))=$A117), """")"),"")</f>
        <v/>
      </c>
      <c r="J117" s="1" t="str">
        <f ca="1">IFERROR(__xludf.DUMMYFUNCTION("IFERROR(FILTER('Tag Library'!$X$14:$X$736, LEFT('Tag Library'!$W$14:$W$736, LEN(J$2))=J$2, RIGHT('Tag Library'!$W$14:$W$736, LEN($A117))=$A117), """")"),"")</f>
        <v/>
      </c>
      <c r="K117" s="1" t="str">
        <f ca="1">IFERROR(__xludf.DUMMYFUNCTION("IFERROR(FILTER('Tag Library'!$X$14:$X$736, LEFT('Tag Library'!$W$14:$W$736, LEN(K$2))=K$2, RIGHT('Tag Library'!$W$14:$W$736, LEN($A117))=$A117), """")"),"")</f>
        <v/>
      </c>
      <c r="L117" s="1" t="str">
        <f ca="1">IFERROR(__xludf.DUMMYFUNCTION("IFERROR(FILTER('Tag Library'!$X$14:$X$736, LEFT('Tag Library'!$W$14:$W$736, LEN(L$2))=L$2, RIGHT('Tag Library'!$W$14:$W$736, LEN($A117))=$A117), """")"),"")</f>
        <v/>
      </c>
      <c r="M117" s="1" t="str">
        <f ca="1">IFERROR(__xludf.DUMMYFUNCTION("IFERROR(FILTER('Tag Library'!$X$14:$X$736, LEFT('Tag Library'!$W$14:$W$736, LEN(M$2))=M$2, RIGHT('Tag Library'!$W$14:$W$736, LEN($A117))=$A117), """")"),"")</f>
        <v/>
      </c>
      <c r="N117" s="1" t="str">
        <f ca="1">IFERROR(__xludf.DUMMYFUNCTION("IFERROR(FILTER('Tag Library'!$X$14:$X$736, LEFT('Tag Library'!$W$14:$W$736, LEN(N$2))=N$2, RIGHT('Tag Library'!$W$14:$W$736, LEN($A117))=$A117), """")"),"")</f>
        <v/>
      </c>
      <c r="O117" s="1" t="str">
        <f ca="1">IFERROR(__xludf.DUMMYFUNCTION("IFERROR(FILTER('Tag Library'!$X$14:$X$736, LEFT('Tag Library'!$W$14:$W$736, LEN(O$2))=O$2, RIGHT('Tag Library'!$W$14:$W$736, LEN($A117))=$A117), """")"),"")</f>
        <v/>
      </c>
      <c r="P117" s="1" t="str">
        <f ca="1">IFERROR(__xludf.DUMMYFUNCTION("IFERROR(FILTER('Tag Library'!$X$14:$X$736, LEFT('Tag Library'!$W$14:$W$736, LEN(P$2))=P$2, RIGHT('Tag Library'!$W$14:$W$736, LEN($A117))=$A117), """")"),"")</f>
        <v/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IFERROR(__xludf.DUMMYFUNCTION("IFERROR(FILTER('Tag Library'!$X$14:$X$736, LEFT('Tag Library'!$W$14:$W$736, LEN(B$2))=B$2, RIGHT('Tag Library'!$W$14:$W$736, LEN($A118))=$A118), """")"),"")</f>
        <v/>
      </c>
      <c r="C118" s="1" t="str">
        <f ca="1">IFERROR(__xludf.DUMMYFUNCTION("IFERROR(FILTER('Tag Library'!$X$14:$X$736, LEFT('Tag Library'!$W$14:$W$736, LEN(C$2))=C$2, RIGHT('Tag Library'!$W$14:$W$736, LEN($A118))=$A118), """")"),"")</f>
        <v/>
      </c>
      <c r="D118" s="1" t="str">
        <f ca="1">IFERROR(__xludf.DUMMYFUNCTION("IFERROR(FILTER('Tag Library'!$X$14:$X$736, LEFT('Tag Library'!$W$14:$W$736, LEN(D$2))=D$2, RIGHT('Tag Library'!$W$14:$W$736, LEN($A118))=$A118), """")"),"")</f>
        <v/>
      </c>
      <c r="E118" s="1" t="str">
        <f ca="1">IFERROR(__xludf.DUMMYFUNCTION("IFERROR(FILTER('Tag Library'!$X$14:$X$736, LEFT('Tag Library'!$W$14:$W$736, LEN(E$2))=E$2, RIGHT('Tag Library'!$W$14:$W$736, LEN($A118))=$A118), """")"),"")</f>
        <v/>
      </c>
      <c r="F118" s="1" t="str">
        <f ca="1">IFERROR(__xludf.DUMMYFUNCTION("IFERROR(FILTER('Tag Library'!$X$14:$X$736, LEFT('Tag Library'!$W$14:$W$736, LEN(F$2))=F$2, RIGHT('Tag Library'!$W$14:$W$736, LEN($A118))=$A118), """")"),"")</f>
        <v/>
      </c>
      <c r="G118" s="1" t="str">
        <f ca="1">IFERROR(__xludf.DUMMYFUNCTION("IFERROR(FILTER('Tag Library'!$X$14:$X$736, LEFT('Tag Library'!$W$14:$W$736, LEN(G$2))=G$2, RIGHT('Tag Library'!$W$14:$W$736, LEN($A118))=$A118), """")"),"")</f>
        <v/>
      </c>
      <c r="H118" s="1" t="str">
        <f ca="1">IFERROR(__xludf.DUMMYFUNCTION("IFERROR(FILTER('Tag Library'!$X$14:$X$736, LEFT('Tag Library'!$W$14:$W$736, LEN(H$2))=H$2, RIGHT('Tag Library'!$W$14:$W$736, LEN($A118))=$A118), """")"),"")</f>
        <v/>
      </c>
      <c r="I118" s="1" t="str">
        <f ca="1">IFERROR(__xludf.DUMMYFUNCTION("IFERROR(FILTER('Tag Library'!$X$14:$X$736, LEFT('Tag Library'!$W$14:$W$736, LEN(I$2))=I$2, RIGHT('Tag Library'!$W$14:$W$736, LEN($A118))=$A118), """")"),"")</f>
        <v/>
      </c>
      <c r="J118" s="1" t="str">
        <f ca="1">IFERROR(__xludf.DUMMYFUNCTION("IFERROR(FILTER('Tag Library'!$X$14:$X$736, LEFT('Tag Library'!$W$14:$W$736, LEN(J$2))=J$2, RIGHT('Tag Library'!$W$14:$W$736, LEN($A118))=$A118), """")"),"")</f>
        <v/>
      </c>
      <c r="K118" s="1" t="str">
        <f ca="1">IFERROR(__xludf.DUMMYFUNCTION("IFERROR(FILTER('Tag Library'!$X$14:$X$736, LEFT('Tag Library'!$W$14:$W$736, LEN(K$2))=K$2, RIGHT('Tag Library'!$W$14:$W$736, LEN($A118))=$A118), """")"),"")</f>
        <v/>
      </c>
      <c r="L118" s="1" t="str">
        <f ca="1">IFERROR(__xludf.DUMMYFUNCTION("IFERROR(FILTER('Tag Library'!$X$14:$X$736, LEFT('Tag Library'!$W$14:$W$736, LEN(L$2))=L$2, RIGHT('Tag Library'!$W$14:$W$736, LEN($A118))=$A118), """")"),"")</f>
        <v/>
      </c>
      <c r="M118" s="1" t="str">
        <f ca="1">IFERROR(__xludf.DUMMYFUNCTION("IFERROR(FILTER('Tag Library'!$X$14:$X$736, LEFT('Tag Library'!$W$14:$W$736, LEN(M$2))=M$2, RIGHT('Tag Library'!$W$14:$W$736, LEN($A118))=$A118), """")"),"")</f>
        <v/>
      </c>
      <c r="N118" s="1" t="str">
        <f ca="1">IFERROR(__xludf.DUMMYFUNCTION("IFERROR(FILTER('Tag Library'!$X$14:$X$736, LEFT('Tag Library'!$W$14:$W$736, LEN(N$2))=N$2, RIGHT('Tag Library'!$W$14:$W$736, LEN($A118))=$A118), """")"),"")</f>
        <v/>
      </c>
      <c r="O118" s="1" t="str">
        <f ca="1">IFERROR(__xludf.DUMMYFUNCTION("IFERROR(FILTER('Tag Library'!$X$14:$X$736, LEFT('Tag Library'!$W$14:$W$736, LEN(O$2))=O$2, RIGHT('Tag Library'!$W$14:$W$736, LEN($A118))=$A118), """")"),"")</f>
        <v/>
      </c>
      <c r="P118" s="1" t="str">
        <f ca="1">IFERROR(__xludf.DUMMYFUNCTION("IFERROR(FILTER('Tag Library'!$X$14:$X$736, LEFT('Tag Library'!$W$14:$W$736, LEN(P$2))=P$2, RIGHT('Tag Library'!$W$14:$W$736, LEN($A118))=$A118), """")"),"yellow")</f>
        <v>yellow</v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IFERROR(__xludf.DUMMYFUNCTION("IFERROR(FILTER('Tag Library'!$X$14:$X$736, LEFT('Tag Library'!$W$14:$W$736, LEN(B$2))=B$2, RIGHT('Tag Library'!$W$14:$W$736, LEN($A119))=$A119), """")"),"")</f>
        <v/>
      </c>
      <c r="C119" s="1" t="str">
        <f ca="1">IFERROR(__xludf.DUMMYFUNCTION("IFERROR(FILTER('Tag Library'!$X$14:$X$736, LEFT('Tag Library'!$W$14:$W$736, LEN(C$2))=C$2, RIGHT('Tag Library'!$W$14:$W$736, LEN($A119))=$A119), """")"),"")</f>
        <v/>
      </c>
      <c r="D119" s="1" t="str">
        <f ca="1">IFERROR(__xludf.DUMMYFUNCTION("IFERROR(FILTER('Tag Library'!$X$14:$X$736, LEFT('Tag Library'!$W$14:$W$736, LEN(D$2))=D$2, RIGHT('Tag Library'!$W$14:$W$736, LEN($A119))=$A119), """")"),"")</f>
        <v/>
      </c>
      <c r="E119" s="1" t="str">
        <f ca="1">IFERROR(__xludf.DUMMYFUNCTION("IFERROR(FILTER('Tag Library'!$X$14:$X$736, LEFT('Tag Library'!$W$14:$W$736, LEN(E$2))=E$2, RIGHT('Tag Library'!$W$14:$W$736, LEN($A119))=$A119), """")"),"")</f>
        <v/>
      </c>
      <c r="F119" s="1" t="str">
        <f ca="1">IFERROR(__xludf.DUMMYFUNCTION("IFERROR(FILTER('Tag Library'!$X$14:$X$736, LEFT('Tag Library'!$W$14:$W$736, LEN(F$2))=F$2, RIGHT('Tag Library'!$W$14:$W$736, LEN($A119))=$A119), """")"),"")</f>
        <v/>
      </c>
      <c r="G119" s="1" t="str">
        <f ca="1">IFERROR(__xludf.DUMMYFUNCTION("IFERROR(FILTER('Tag Library'!$X$14:$X$736, LEFT('Tag Library'!$W$14:$W$736, LEN(G$2))=G$2, RIGHT('Tag Library'!$W$14:$W$736, LEN($A119))=$A119), """")"),"")</f>
        <v/>
      </c>
      <c r="H119" s="1" t="str">
        <f ca="1">IFERROR(__xludf.DUMMYFUNCTION("IFERROR(FILTER('Tag Library'!$X$14:$X$736, LEFT('Tag Library'!$W$14:$W$736, LEN(H$2))=H$2, RIGHT('Tag Library'!$W$14:$W$736, LEN($A119))=$A119), """")"),"")</f>
        <v/>
      </c>
      <c r="I119" s="1" t="str">
        <f ca="1">IFERROR(__xludf.DUMMYFUNCTION("IFERROR(FILTER('Tag Library'!$X$14:$X$736, LEFT('Tag Library'!$W$14:$W$736, LEN(I$2))=I$2, RIGHT('Tag Library'!$W$14:$W$736, LEN($A119))=$A119), """")"),"")</f>
        <v/>
      </c>
      <c r="J119" s="1" t="str">
        <f ca="1">IFERROR(__xludf.DUMMYFUNCTION("IFERROR(FILTER('Tag Library'!$X$14:$X$736, LEFT('Tag Library'!$W$14:$W$736, LEN(J$2))=J$2, RIGHT('Tag Library'!$W$14:$W$736, LEN($A119))=$A119), """")"),"")</f>
        <v/>
      </c>
      <c r="K119" s="1" t="str">
        <f ca="1">IFERROR(__xludf.DUMMYFUNCTION("IFERROR(FILTER('Tag Library'!$X$14:$X$736, LEFT('Tag Library'!$W$14:$W$736, LEN(K$2))=K$2, RIGHT('Tag Library'!$W$14:$W$736, LEN($A119))=$A119), """")"),"")</f>
        <v/>
      </c>
      <c r="L119" s="1" t="str">
        <f ca="1">IFERROR(__xludf.DUMMYFUNCTION("IFERROR(FILTER('Tag Library'!$X$14:$X$736, LEFT('Tag Library'!$W$14:$W$736, LEN(L$2))=L$2, RIGHT('Tag Library'!$W$14:$W$736, LEN($A119))=$A119), """")"),"")</f>
        <v/>
      </c>
      <c r="M119" s="1" t="str">
        <f ca="1">IFERROR(__xludf.DUMMYFUNCTION("IFERROR(FILTER('Tag Library'!$X$14:$X$736, LEFT('Tag Library'!$W$14:$W$736, LEN(M$2))=M$2, RIGHT('Tag Library'!$W$14:$W$736, LEN($A119))=$A119), """")"),"")</f>
        <v/>
      </c>
      <c r="N119" s="1" t="str">
        <f ca="1">IFERROR(__xludf.DUMMYFUNCTION("IFERROR(FILTER('Tag Library'!$X$14:$X$736, LEFT('Tag Library'!$W$14:$W$736, LEN(N$2))=N$2, RIGHT('Tag Library'!$W$14:$W$736, LEN($A119))=$A119), """")"),"")</f>
        <v/>
      </c>
      <c r="O119" s="1" t="str">
        <f ca="1">IFERROR(__xludf.DUMMYFUNCTION("IFERROR(FILTER('Tag Library'!$X$14:$X$736, LEFT('Tag Library'!$W$14:$W$736, LEN(O$2))=O$2, RIGHT('Tag Library'!$W$14:$W$736, LEN($A119))=$A119), """")"),"")</f>
        <v/>
      </c>
      <c r="P119" s="1" t="str">
        <f ca="1">IFERROR(__xludf.DUMMYFUNCTION("IFERROR(FILTER('Tag Library'!$X$14:$X$736, LEFT('Tag Library'!$W$14:$W$736, LEN(P$2))=P$2, RIGHT('Tag Library'!$W$14:$W$736, LEN($A119))=$A119), """")"),"")</f>
        <v/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IFERROR(__xludf.DUMMYFUNCTION("IFERROR(FILTER('Tag Library'!$X$14:$X$736, LEFT('Tag Library'!$W$14:$W$736, LEN(B$2))=B$2, RIGHT('Tag Library'!$W$14:$W$736, LEN($A120))=$A120), """")"),"")</f>
        <v/>
      </c>
      <c r="C120" s="1" t="str">
        <f ca="1">IFERROR(__xludf.DUMMYFUNCTION("IFERROR(FILTER('Tag Library'!$X$14:$X$736, LEFT('Tag Library'!$W$14:$W$736, LEN(C$2))=C$2, RIGHT('Tag Library'!$W$14:$W$736, LEN($A120))=$A120), """")"),"")</f>
        <v/>
      </c>
      <c r="D120" s="1" t="str">
        <f ca="1">IFERROR(__xludf.DUMMYFUNCTION("IFERROR(FILTER('Tag Library'!$X$14:$X$736, LEFT('Tag Library'!$W$14:$W$736, LEN(D$2))=D$2, RIGHT('Tag Library'!$W$14:$W$736, LEN($A120))=$A120), """")"),"")</f>
        <v/>
      </c>
      <c r="E120" s="1" t="str">
        <f ca="1">IFERROR(__xludf.DUMMYFUNCTION("IFERROR(FILTER('Tag Library'!$X$14:$X$736, LEFT('Tag Library'!$W$14:$W$736, LEN(E$2))=E$2, RIGHT('Tag Library'!$W$14:$W$736, LEN($A120))=$A120), """")"),"")</f>
        <v/>
      </c>
      <c r="F120" s="1" t="str">
        <f ca="1">IFERROR(__xludf.DUMMYFUNCTION("IFERROR(FILTER('Tag Library'!$X$14:$X$736, LEFT('Tag Library'!$W$14:$W$736, LEN(F$2))=F$2, RIGHT('Tag Library'!$W$14:$W$736, LEN($A120))=$A120), """")"),"")</f>
        <v/>
      </c>
      <c r="G120" s="1" t="str">
        <f ca="1">IFERROR(__xludf.DUMMYFUNCTION("IFERROR(FILTER('Tag Library'!$X$14:$X$736, LEFT('Tag Library'!$W$14:$W$736, LEN(G$2))=G$2, RIGHT('Tag Library'!$W$14:$W$736, LEN($A120))=$A120), """")"),"")</f>
        <v/>
      </c>
      <c r="H120" s="1" t="str">
        <f ca="1">IFERROR(__xludf.DUMMYFUNCTION("IFERROR(FILTER('Tag Library'!$X$14:$X$736, LEFT('Tag Library'!$W$14:$W$736, LEN(H$2))=H$2, RIGHT('Tag Library'!$W$14:$W$736, LEN($A120))=$A120), """")"),"")</f>
        <v/>
      </c>
      <c r="I120" s="1" t="str">
        <f ca="1">IFERROR(__xludf.DUMMYFUNCTION("IFERROR(FILTER('Tag Library'!$X$14:$X$736, LEFT('Tag Library'!$W$14:$W$736, LEN(I$2))=I$2, RIGHT('Tag Library'!$W$14:$W$736, LEN($A120))=$A120), """")"),"")</f>
        <v/>
      </c>
      <c r="J120" s="1" t="str">
        <f ca="1">IFERROR(__xludf.DUMMYFUNCTION("IFERROR(FILTER('Tag Library'!$X$14:$X$736, LEFT('Tag Library'!$W$14:$W$736, LEN(J$2))=J$2, RIGHT('Tag Library'!$W$14:$W$736, LEN($A120))=$A120), """")"),"")</f>
        <v/>
      </c>
      <c r="K120" s="1" t="str">
        <f ca="1">IFERROR(__xludf.DUMMYFUNCTION("IFERROR(FILTER('Tag Library'!$X$14:$X$736, LEFT('Tag Library'!$W$14:$W$736, LEN(K$2))=K$2, RIGHT('Tag Library'!$W$14:$W$736, LEN($A120))=$A120), """")"),"")</f>
        <v/>
      </c>
      <c r="L120" s="1" t="str">
        <f ca="1">IFERROR(__xludf.DUMMYFUNCTION("IFERROR(FILTER('Tag Library'!$X$14:$X$736, LEFT('Tag Library'!$W$14:$W$736, LEN(L$2))=L$2, RIGHT('Tag Library'!$W$14:$W$736, LEN($A120))=$A120), """")"),"")</f>
        <v/>
      </c>
      <c r="M120" s="1" t="str">
        <f ca="1">IFERROR(__xludf.DUMMYFUNCTION("IFERROR(FILTER('Tag Library'!$X$14:$X$736, LEFT('Tag Library'!$W$14:$W$736, LEN(M$2))=M$2, RIGHT('Tag Library'!$W$14:$W$736, LEN($A120))=$A120), """")"),"")</f>
        <v/>
      </c>
      <c r="N120" s="1" t="str">
        <f ca="1">IFERROR(__xludf.DUMMYFUNCTION("IFERROR(FILTER('Tag Library'!$X$14:$X$736, LEFT('Tag Library'!$W$14:$W$736, LEN(N$2))=N$2, RIGHT('Tag Library'!$W$14:$W$736, LEN($A120))=$A120), """")"),"")</f>
        <v/>
      </c>
      <c r="O120" s="1" t="str">
        <f ca="1">IFERROR(__xludf.DUMMYFUNCTION("IFERROR(FILTER('Tag Library'!$X$14:$X$736, LEFT('Tag Library'!$W$14:$W$736, LEN(O$2))=O$2, RIGHT('Tag Library'!$W$14:$W$736, LEN($A120))=$A120), """")"),"")</f>
        <v/>
      </c>
      <c r="P120" s="1" t="str">
        <f ca="1">IFERROR(__xludf.DUMMYFUNCTION("IFERROR(FILTER('Tag Library'!$X$14:$X$736, LEFT('Tag Library'!$W$14:$W$736, LEN(P$2))=P$2, RIGHT('Tag Library'!$W$14:$W$736, LEN($A120))=$A120), """")"),"")</f>
        <v/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IFERROR(__xludf.DUMMYFUNCTION("IFERROR(FILTER('Tag Library'!$X$14:$X$736, LEFT('Tag Library'!$W$14:$W$736, LEN(B$2))=B$2, RIGHT('Tag Library'!$W$14:$W$736, LEN($A121))=$A121), """")"),"")</f>
        <v/>
      </c>
      <c r="C121" s="1" t="str">
        <f ca="1">IFERROR(__xludf.DUMMYFUNCTION("IFERROR(FILTER('Tag Library'!$X$14:$X$736, LEFT('Tag Library'!$W$14:$W$736, LEN(C$2))=C$2, RIGHT('Tag Library'!$W$14:$W$736, LEN($A121))=$A121), """")"),"")</f>
        <v/>
      </c>
      <c r="D121" s="1" t="str">
        <f ca="1">IFERROR(__xludf.DUMMYFUNCTION("IFERROR(FILTER('Tag Library'!$X$14:$X$736, LEFT('Tag Library'!$W$14:$W$736, LEN(D$2))=D$2, RIGHT('Tag Library'!$W$14:$W$736, LEN($A121))=$A121), """")"),"")</f>
        <v/>
      </c>
      <c r="E121" s="1" t="str">
        <f ca="1">IFERROR(__xludf.DUMMYFUNCTION("IFERROR(FILTER('Tag Library'!$X$14:$X$736, LEFT('Tag Library'!$W$14:$W$736, LEN(E$2))=E$2, RIGHT('Tag Library'!$W$14:$W$736, LEN($A121))=$A121), """")"),"")</f>
        <v/>
      </c>
      <c r="F121" s="1" t="str">
        <f ca="1">IFERROR(__xludf.DUMMYFUNCTION("IFERROR(FILTER('Tag Library'!$X$14:$X$736, LEFT('Tag Library'!$W$14:$W$736, LEN(F$2))=F$2, RIGHT('Tag Library'!$W$14:$W$736, LEN($A121))=$A121), """")"),"")</f>
        <v/>
      </c>
      <c r="G121" s="1" t="str">
        <f ca="1">IFERROR(__xludf.DUMMYFUNCTION("IFERROR(FILTER('Tag Library'!$X$14:$X$736, LEFT('Tag Library'!$W$14:$W$736, LEN(G$2))=G$2, RIGHT('Tag Library'!$W$14:$W$736, LEN($A121))=$A121), """")"),"")</f>
        <v/>
      </c>
      <c r="H121" s="1" t="str">
        <f ca="1">IFERROR(__xludf.DUMMYFUNCTION("IFERROR(FILTER('Tag Library'!$X$14:$X$736, LEFT('Tag Library'!$W$14:$W$736, LEN(H$2))=H$2, RIGHT('Tag Library'!$W$14:$W$736, LEN($A121))=$A121), """")"),"")</f>
        <v/>
      </c>
      <c r="I121" s="1" t="str">
        <f ca="1">IFERROR(__xludf.DUMMYFUNCTION("IFERROR(FILTER('Tag Library'!$X$14:$X$736, LEFT('Tag Library'!$W$14:$W$736, LEN(I$2))=I$2, RIGHT('Tag Library'!$W$14:$W$736, LEN($A121))=$A121), """")"),"")</f>
        <v/>
      </c>
      <c r="J121" s="1" t="str">
        <f ca="1">IFERROR(__xludf.DUMMYFUNCTION("IFERROR(FILTER('Tag Library'!$X$14:$X$736, LEFT('Tag Library'!$W$14:$W$736, LEN(J$2))=J$2, RIGHT('Tag Library'!$W$14:$W$736, LEN($A121))=$A121), """")"),"")</f>
        <v/>
      </c>
      <c r="K121" s="1" t="str">
        <f ca="1">IFERROR(__xludf.DUMMYFUNCTION("IFERROR(FILTER('Tag Library'!$X$14:$X$736, LEFT('Tag Library'!$W$14:$W$736, LEN(K$2))=K$2, RIGHT('Tag Library'!$W$14:$W$736, LEN($A121))=$A121), """")"),"")</f>
        <v/>
      </c>
      <c r="L121" s="1" t="str">
        <f ca="1">IFERROR(__xludf.DUMMYFUNCTION("IFERROR(FILTER('Tag Library'!$X$14:$X$736, LEFT('Tag Library'!$W$14:$W$736, LEN(L$2))=L$2, RIGHT('Tag Library'!$W$14:$W$736, LEN($A121))=$A121), """")"),"")</f>
        <v/>
      </c>
      <c r="M121" s="1" t="str">
        <f ca="1">IFERROR(__xludf.DUMMYFUNCTION("IFERROR(FILTER('Tag Library'!$X$14:$X$736, LEFT('Tag Library'!$W$14:$W$736, LEN(M$2))=M$2, RIGHT('Tag Library'!$W$14:$W$736, LEN($A121))=$A121), """")"),"")</f>
        <v/>
      </c>
      <c r="N121" s="1" t="str">
        <f ca="1">IFERROR(__xludf.DUMMYFUNCTION("IFERROR(FILTER('Tag Library'!$X$14:$X$736, LEFT('Tag Library'!$W$14:$W$736, LEN(N$2))=N$2, RIGHT('Tag Library'!$W$14:$W$736, LEN($A121))=$A121), """")"),"")</f>
        <v/>
      </c>
      <c r="O121" s="1" t="str">
        <f ca="1">IFERROR(__xludf.DUMMYFUNCTION("IFERROR(FILTER('Tag Library'!$X$14:$X$736, LEFT('Tag Library'!$W$14:$W$736, LEN(O$2))=O$2, RIGHT('Tag Library'!$W$14:$W$736, LEN($A121))=$A121), """")"),"")</f>
        <v/>
      </c>
      <c r="P121" s="1" t="str">
        <f ca="1">IFERROR(__xludf.DUMMYFUNCTION("IFERROR(FILTER('Tag Library'!$X$14:$X$736, LEFT('Tag Library'!$W$14:$W$736, LEN(P$2))=P$2, RIGHT('Tag Library'!$W$14:$W$736, LEN($A121))=$A121), """")"),"")</f>
        <v/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IFERROR(__xludf.DUMMYFUNCTION("IFERROR(FILTER('Tag Library'!$X$14:$X$736, LEFT('Tag Library'!$W$14:$W$736, LEN(B$2))=B$2, RIGHT('Tag Library'!$W$14:$W$736, LEN($A122))=$A122), """")"),"")</f>
        <v/>
      </c>
      <c r="C122" s="1" t="str">
        <f ca="1">IFERROR(__xludf.DUMMYFUNCTION("IFERROR(FILTER('Tag Library'!$X$14:$X$736, LEFT('Tag Library'!$W$14:$W$736, LEN(C$2))=C$2, RIGHT('Tag Library'!$W$14:$W$736, LEN($A122))=$A122), """")"),"")</f>
        <v/>
      </c>
      <c r="D122" s="1" t="str">
        <f ca="1">IFERROR(__xludf.DUMMYFUNCTION("IFERROR(FILTER('Tag Library'!$X$14:$X$736, LEFT('Tag Library'!$W$14:$W$736, LEN(D$2))=D$2, RIGHT('Tag Library'!$W$14:$W$736, LEN($A122))=$A122), """")"),"")</f>
        <v/>
      </c>
      <c r="E122" s="1" t="str">
        <f ca="1">IFERROR(__xludf.DUMMYFUNCTION("IFERROR(FILTER('Tag Library'!$X$14:$X$736, LEFT('Tag Library'!$W$14:$W$736, LEN(E$2))=E$2, RIGHT('Tag Library'!$W$14:$W$736, LEN($A122))=$A122), """")"),"")</f>
        <v/>
      </c>
      <c r="F122" s="1" t="str">
        <f ca="1">IFERROR(__xludf.DUMMYFUNCTION("IFERROR(FILTER('Tag Library'!$X$14:$X$736, LEFT('Tag Library'!$W$14:$W$736, LEN(F$2))=F$2, RIGHT('Tag Library'!$W$14:$W$736, LEN($A122))=$A122), """")"),"")</f>
        <v/>
      </c>
      <c r="G122" s="1" t="str">
        <f ca="1">IFERROR(__xludf.DUMMYFUNCTION("IFERROR(FILTER('Tag Library'!$X$14:$X$736, LEFT('Tag Library'!$W$14:$W$736, LEN(G$2))=G$2, RIGHT('Tag Library'!$W$14:$W$736, LEN($A122))=$A122), """")"),"")</f>
        <v/>
      </c>
      <c r="H122" s="1" t="str">
        <f ca="1">IFERROR(__xludf.DUMMYFUNCTION("IFERROR(FILTER('Tag Library'!$X$14:$X$736, LEFT('Tag Library'!$W$14:$W$736, LEN(H$2))=H$2, RIGHT('Tag Library'!$W$14:$W$736, LEN($A122))=$A122), """")"),"")</f>
        <v/>
      </c>
      <c r="I122" s="1" t="str">
        <f ca="1">IFERROR(__xludf.DUMMYFUNCTION("IFERROR(FILTER('Tag Library'!$X$14:$X$736, LEFT('Tag Library'!$W$14:$W$736, LEN(I$2))=I$2, RIGHT('Tag Library'!$W$14:$W$736, LEN($A122))=$A122), """")"),"")</f>
        <v/>
      </c>
      <c r="J122" s="1" t="str">
        <f ca="1">IFERROR(__xludf.DUMMYFUNCTION("IFERROR(FILTER('Tag Library'!$X$14:$X$736, LEFT('Tag Library'!$W$14:$W$736, LEN(J$2))=J$2, RIGHT('Tag Library'!$W$14:$W$736, LEN($A122))=$A122), """")"),"")</f>
        <v/>
      </c>
      <c r="K122" s="1" t="str">
        <f ca="1">IFERROR(__xludf.DUMMYFUNCTION("IFERROR(FILTER('Tag Library'!$X$14:$X$736, LEFT('Tag Library'!$W$14:$W$736, LEN(K$2))=K$2, RIGHT('Tag Library'!$W$14:$W$736, LEN($A122))=$A122), """")"),"")</f>
        <v/>
      </c>
      <c r="L122" s="1" t="str">
        <f ca="1">IFERROR(__xludf.DUMMYFUNCTION("IFERROR(FILTER('Tag Library'!$X$14:$X$736, LEFT('Tag Library'!$W$14:$W$736, LEN(L$2))=L$2, RIGHT('Tag Library'!$W$14:$W$736, LEN($A122))=$A122), """")"),"")</f>
        <v/>
      </c>
      <c r="M122" s="1" t="str">
        <f ca="1">IFERROR(__xludf.DUMMYFUNCTION("IFERROR(FILTER('Tag Library'!$X$14:$X$736, LEFT('Tag Library'!$W$14:$W$736, LEN(M$2))=M$2, RIGHT('Tag Library'!$W$14:$W$736, LEN($A122))=$A122), """")"),"")</f>
        <v/>
      </c>
      <c r="N122" s="1" t="str">
        <f ca="1">IFERROR(__xludf.DUMMYFUNCTION("IFERROR(FILTER('Tag Library'!$X$14:$X$736, LEFT('Tag Library'!$W$14:$W$736, LEN(N$2))=N$2, RIGHT('Tag Library'!$W$14:$W$736, LEN($A122))=$A122), """")"),"")</f>
        <v/>
      </c>
      <c r="O122" s="1" t="str">
        <f ca="1">IFERROR(__xludf.DUMMYFUNCTION("IFERROR(FILTER('Tag Library'!$X$14:$X$736, LEFT('Tag Library'!$W$14:$W$736, LEN(O$2))=O$2, RIGHT('Tag Library'!$W$14:$W$736, LEN($A122))=$A122), """")"),"")</f>
        <v/>
      </c>
      <c r="P122" s="1" t="str">
        <f ca="1">IFERROR(__xludf.DUMMYFUNCTION("IFERROR(FILTER('Tag Library'!$X$14:$X$736, LEFT('Tag Library'!$W$14:$W$736, LEN(P$2))=P$2, RIGHT('Tag Library'!$W$14:$W$736, LEN($A122))=$A122), """")"),"")</f>
        <v/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IFERROR(__xludf.DUMMYFUNCTION("IFERROR(FILTER('Tag Library'!$X$14:$X$736, LEFT('Tag Library'!$W$14:$W$736, LEN(B$2))=B$2, RIGHT('Tag Library'!$W$14:$W$736, LEN($A123))=$A123), """")"),"")</f>
        <v/>
      </c>
      <c r="C123" s="1" t="str">
        <f ca="1">IFERROR(__xludf.DUMMYFUNCTION("IFERROR(FILTER('Tag Library'!$X$14:$X$736, LEFT('Tag Library'!$W$14:$W$736, LEN(C$2))=C$2, RIGHT('Tag Library'!$W$14:$W$736, LEN($A123))=$A123), """")"),"")</f>
        <v/>
      </c>
      <c r="D123" s="1" t="str">
        <f ca="1">IFERROR(__xludf.DUMMYFUNCTION("IFERROR(FILTER('Tag Library'!$X$14:$X$736, LEFT('Tag Library'!$W$14:$W$736, LEN(D$2))=D$2, RIGHT('Tag Library'!$W$14:$W$736, LEN($A123))=$A123), """")"),"")</f>
        <v/>
      </c>
      <c r="E123" s="1" t="str">
        <f ca="1">IFERROR(__xludf.DUMMYFUNCTION("IFERROR(FILTER('Tag Library'!$X$14:$X$736, LEFT('Tag Library'!$W$14:$W$736, LEN(E$2))=E$2, RIGHT('Tag Library'!$W$14:$W$736, LEN($A123))=$A123), """")"),"")</f>
        <v/>
      </c>
      <c r="F123" s="1" t="str">
        <f ca="1">IFERROR(__xludf.DUMMYFUNCTION("IFERROR(FILTER('Tag Library'!$X$14:$X$736, LEFT('Tag Library'!$W$14:$W$736, LEN(F$2))=F$2, RIGHT('Tag Library'!$W$14:$W$736, LEN($A123))=$A123), """")"),"")</f>
        <v/>
      </c>
      <c r="G123" s="1" t="str">
        <f ca="1">IFERROR(__xludf.DUMMYFUNCTION("IFERROR(FILTER('Tag Library'!$X$14:$X$736, LEFT('Tag Library'!$W$14:$W$736, LEN(G$2))=G$2, RIGHT('Tag Library'!$W$14:$W$736, LEN($A123))=$A123), """")"),"")</f>
        <v/>
      </c>
      <c r="H123" s="1" t="str">
        <f ca="1">IFERROR(__xludf.DUMMYFUNCTION("IFERROR(FILTER('Tag Library'!$X$14:$X$736, LEFT('Tag Library'!$W$14:$W$736, LEN(H$2))=H$2, RIGHT('Tag Library'!$W$14:$W$736, LEN($A123))=$A123), """")"),"")</f>
        <v/>
      </c>
      <c r="I123" s="1" t="str">
        <f ca="1">IFERROR(__xludf.DUMMYFUNCTION("IFERROR(FILTER('Tag Library'!$X$14:$X$736, LEFT('Tag Library'!$W$14:$W$736, LEN(I$2))=I$2, RIGHT('Tag Library'!$W$14:$W$736, LEN($A123))=$A123), """")"),"")</f>
        <v/>
      </c>
      <c r="J123" s="1" t="str">
        <f ca="1">IFERROR(__xludf.DUMMYFUNCTION("IFERROR(FILTER('Tag Library'!$X$14:$X$736, LEFT('Tag Library'!$W$14:$W$736, LEN(J$2))=J$2, RIGHT('Tag Library'!$W$14:$W$736, LEN($A123))=$A123), """")"),"")</f>
        <v/>
      </c>
      <c r="K123" s="1" t="str">
        <f ca="1">IFERROR(__xludf.DUMMYFUNCTION("IFERROR(FILTER('Tag Library'!$X$14:$X$736, LEFT('Tag Library'!$W$14:$W$736, LEN(K$2))=K$2, RIGHT('Tag Library'!$W$14:$W$736, LEN($A123))=$A123), """")"),"")</f>
        <v/>
      </c>
      <c r="L123" s="1" t="str">
        <f ca="1">IFERROR(__xludf.DUMMYFUNCTION("IFERROR(FILTER('Tag Library'!$X$14:$X$736, LEFT('Tag Library'!$W$14:$W$736, LEN(L$2))=L$2, RIGHT('Tag Library'!$W$14:$W$736, LEN($A123))=$A123), """")"),"")</f>
        <v/>
      </c>
      <c r="M123" s="1" t="str">
        <f ca="1">IFERROR(__xludf.DUMMYFUNCTION("IFERROR(FILTER('Tag Library'!$X$14:$X$736, LEFT('Tag Library'!$W$14:$W$736, LEN(M$2))=M$2, RIGHT('Tag Library'!$W$14:$W$736, LEN($A123))=$A123), """")"),"")</f>
        <v/>
      </c>
      <c r="N123" s="1" t="str">
        <f ca="1">IFERROR(__xludf.DUMMYFUNCTION("IFERROR(FILTER('Tag Library'!$X$14:$X$736, LEFT('Tag Library'!$W$14:$W$736, LEN(N$2))=N$2, RIGHT('Tag Library'!$W$14:$W$736, LEN($A123))=$A123), """")"),"")</f>
        <v/>
      </c>
      <c r="O123" s="1" t="str">
        <f ca="1">IFERROR(__xludf.DUMMYFUNCTION("IFERROR(FILTER('Tag Library'!$X$14:$X$736, LEFT('Tag Library'!$W$14:$W$736, LEN(O$2))=O$2, RIGHT('Tag Library'!$W$14:$W$736, LEN($A123))=$A123), """")"),"")</f>
        <v/>
      </c>
      <c r="P123" s="1" t="str">
        <f ca="1">IFERROR(__xludf.DUMMYFUNCTION("IFERROR(FILTER('Tag Library'!$X$14:$X$736, LEFT('Tag Library'!$W$14:$W$736, LEN(P$2))=P$2, RIGHT('Tag Library'!$W$14:$W$736, LEN($A123))=$A123), """")"),"")</f>
        <v/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IFERROR(__xludf.DUMMYFUNCTION("IFERROR(FILTER('Tag Library'!$X$14:$X$736, LEFT('Tag Library'!$W$14:$W$736, LEN(B$2))=B$2, RIGHT('Tag Library'!$W$14:$W$736, LEN($A124))=$A124), """")"),"")</f>
        <v/>
      </c>
      <c r="C124" s="1" t="str">
        <f ca="1">IFERROR(__xludf.DUMMYFUNCTION("IFERROR(FILTER('Tag Library'!$X$14:$X$736, LEFT('Tag Library'!$W$14:$W$736, LEN(C$2))=C$2, RIGHT('Tag Library'!$W$14:$W$736, LEN($A124))=$A124), """")"),"")</f>
        <v/>
      </c>
      <c r="D124" s="1" t="str">
        <f ca="1">IFERROR(__xludf.DUMMYFUNCTION("IFERROR(FILTER('Tag Library'!$X$14:$X$736, LEFT('Tag Library'!$W$14:$W$736, LEN(D$2))=D$2, RIGHT('Tag Library'!$W$14:$W$736, LEN($A124))=$A124), """")"),"")</f>
        <v/>
      </c>
      <c r="E124" s="1" t="str">
        <f ca="1">IFERROR(__xludf.DUMMYFUNCTION("IFERROR(FILTER('Tag Library'!$X$14:$X$736, LEFT('Tag Library'!$W$14:$W$736, LEN(E$2))=E$2, RIGHT('Tag Library'!$W$14:$W$736, LEN($A124))=$A124), """")"),"")</f>
        <v/>
      </c>
      <c r="F124" s="1" t="str">
        <f ca="1">IFERROR(__xludf.DUMMYFUNCTION("IFERROR(FILTER('Tag Library'!$X$14:$X$736, LEFT('Tag Library'!$W$14:$W$736, LEN(F$2))=F$2, RIGHT('Tag Library'!$W$14:$W$736, LEN($A124))=$A124), """")"),"")</f>
        <v/>
      </c>
      <c r="G124" s="1" t="str">
        <f ca="1">IFERROR(__xludf.DUMMYFUNCTION("IFERROR(FILTER('Tag Library'!$X$14:$X$736, LEFT('Tag Library'!$W$14:$W$736, LEN(G$2))=G$2, RIGHT('Tag Library'!$W$14:$W$736, LEN($A124))=$A124), """")"),"")</f>
        <v/>
      </c>
      <c r="H124" s="1" t="str">
        <f ca="1">IFERROR(__xludf.DUMMYFUNCTION("IFERROR(FILTER('Tag Library'!$X$14:$X$736, LEFT('Tag Library'!$W$14:$W$736, LEN(H$2))=H$2, RIGHT('Tag Library'!$W$14:$W$736, LEN($A124))=$A124), """")"),"")</f>
        <v/>
      </c>
      <c r="I124" s="1" t="str">
        <f ca="1">IFERROR(__xludf.DUMMYFUNCTION("IFERROR(FILTER('Tag Library'!$X$14:$X$736, LEFT('Tag Library'!$W$14:$W$736, LEN(I$2))=I$2, RIGHT('Tag Library'!$W$14:$W$736, LEN($A124))=$A124), """")"),"")</f>
        <v/>
      </c>
      <c r="J124" s="1" t="str">
        <f ca="1">IFERROR(__xludf.DUMMYFUNCTION("IFERROR(FILTER('Tag Library'!$X$14:$X$736, LEFT('Tag Library'!$W$14:$W$736, LEN(J$2))=J$2, RIGHT('Tag Library'!$W$14:$W$736, LEN($A124))=$A124), """")"),"")</f>
        <v/>
      </c>
      <c r="K124" s="1" t="str">
        <f ca="1">IFERROR(__xludf.DUMMYFUNCTION("IFERROR(FILTER('Tag Library'!$X$14:$X$736, LEFT('Tag Library'!$W$14:$W$736, LEN(K$2))=K$2, RIGHT('Tag Library'!$W$14:$W$736, LEN($A124))=$A124), """")"),"")</f>
        <v/>
      </c>
      <c r="L124" s="1" t="str">
        <f ca="1">IFERROR(__xludf.DUMMYFUNCTION("IFERROR(FILTER('Tag Library'!$X$14:$X$736, LEFT('Tag Library'!$W$14:$W$736, LEN(L$2))=L$2, RIGHT('Tag Library'!$W$14:$W$736, LEN($A124))=$A124), """")"),"")</f>
        <v/>
      </c>
      <c r="M124" s="1" t="str">
        <f ca="1">IFERROR(__xludf.DUMMYFUNCTION("IFERROR(FILTER('Tag Library'!$X$14:$X$736, LEFT('Tag Library'!$W$14:$W$736, LEN(M$2))=M$2, RIGHT('Tag Library'!$W$14:$W$736, LEN($A124))=$A124), """")"),"")</f>
        <v/>
      </c>
      <c r="N124" s="1" t="str">
        <f ca="1">IFERROR(__xludf.DUMMYFUNCTION("IFERROR(FILTER('Tag Library'!$X$14:$X$736, LEFT('Tag Library'!$W$14:$W$736, LEN(N$2))=N$2, RIGHT('Tag Library'!$W$14:$W$736, LEN($A124))=$A124), """")"),"")</f>
        <v/>
      </c>
      <c r="O124" s="1" t="str">
        <f ca="1">IFERROR(__xludf.DUMMYFUNCTION("IFERROR(FILTER('Tag Library'!$X$14:$X$736, LEFT('Tag Library'!$W$14:$W$736, LEN(O$2))=O$2, RIGHT('Tag Library'!$W$14:$W$736, LEN($A124))=$A124), """")"),"")</f>
        <v/>
      </c>
      <c r="P124" s="1" t="str">
        <f ca="1">IFERROR(__xludf.DUMMYFUNCTION("IFERROR(FILTER('Tag Library'!$X$14:$X$736, LEFT('Tag Library'!$W$14:$W$736, LEN(P$2))=P$2, RIGHT('Tag Library'!$W$14:$W$736, LEN($A124))=$A124), """")"),"")</f>
        <v/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IFERROR(__xludf.DUMMYFUNCTION("IFERROR(FILTER('Tag Library'!$X$14:$X$736, LEFT('Tag Library'!$W$14:$W$736, LEN(B$2))=B$2, RIGHT('Tag Library'!$W$14:$W$736, LEN($A125))=$A125), """")"),"")</f>
        <v/>
      </c>
      <c r="C125" s="1" t="str">
        <f ca="1">IFERROR(__xludf.DUMMYFUNCTION("IFERROR(FILTER('Tag Library'!$X$14:$X$736, LEFT('Tag Library'!$W$14:$W$736, LEN(C$2))=C$2, RIGHT('Tag Library'!$W$14:$W$736, LEN($A125))=$A125), """")"),"")</f>
        <v/>
      </c>
      <c r="D125" s="1" t="str">
        <f ca="1">IFERROR(__xludf.DUMMYFUNCTION("IFERROR(FILTER('Tag Library'!$X$14:$X$736, LEFT('Tag Library'!$W$14:$W$736, LEN(D$2))=D$2, RIGHT('Tag Library'!$W$14:$W$736, LEN($A125))=$A125), """")"),"")</f>
        <v/>
      </c>
      <c r="E125" s="1" t="str">
        <f ca="1">IFERROR(__xludf.DUMMYFUNCTION("IFERROR(FILTER('Tag Library'!$X$14:$X$736, LEFT('Tag Library'!$W$14:$W$736, LEN(E$2))=E$2, RIGHT('Tag Library'!$W$14:$W$736, LEN($A125))=$A125), """")"),"")</f>
        <v/>
      </c>
      <c r="F125" s="1" t="str">
        <f ca="1">IFERROR(__xludf.DUMMYFUNCTION("IFERROR(FILTER('Tag Library'!$X$14:$X$736, LEFT('Tag Library'!$W$14:$W$736, LEN(F$2))=F$2, RIGHT('Tag Library'!$W$14:$W$736, LEN($A125))=$A125), """")"),"")</f>
        <v/>
      </c>
      <c r="G125" s="1" t="str">
        <f ca="1">IFERROR(__xludf.DUMMYFUNCTION("IFERROR(FILTER('Tag Library'!$X$14:$X$736, LEFT('Tag Library'!$W$14:$W$736, LEN(G$2))=G$2, RIGHT('Tag Library'!$W$14:$W$736, LEN($A125))=$A125), """")"),"")</f>
        <v/>
      </c>
      <c r="H125" s="1" t="str">
        <f ca="1">IFERROR(__xludf.DUMMYFUNCTION("IFERROR(FILTER('Tag Library'!$X$14:$X$736, LEFT('Tag Library'!$W$14:$W$736, LEN(H$2))=H$2, RIGHT('Tag Library'!$W$14:$W$736, LEN($A125))=$A125), """")"),"")</f>
        <v/>
      </c>
      <c r="I125" s="1" t="str">
        <f ca="1">IFERROR(__xludf.DUMMYFUNCTION("IFERROR(FILTER('Tag Library'!$X$14:$X$736, LEFT('Tag Library'!$W$14:$W$736, LEN(I$2))=I$2, RIGHT('Tag Library'!$W$14:$W$736, LEN($A125))=$A125), """")"),"")</f>
        <v/>
      </c>
      <c r="J125" s="1" t="str">
        <f ca="1">IFERROR(__xludf.DUMMYFUNCTION("IFERROR(FILTER('Tag Library'!$X$14:$X$736, LEFT('Tag Library'!$W$14:$W$736, LEN(J$2))=J$2, RIGHT('Tag Library'!$W$14:$W$736, LEN($A125))=$A125), """")"),"")</f>
        <v/>
      </c>
      <c r="K125" s="1" t="str">
        <f ca="1">IFERROR(__xludf.DUMMYFUNCTION("IFERROR(FILTER('Tag Library'!$X$14:$X$736, LEFT('Tag Library'!$W$14:$W$736, LEN(K$2))=K$2, RIGHT('Tag Library'!$W$14:$W$736, LEN($A125))=$A125), """")"),"")</f>
        <v/>
      </c>
      <c r="L125" s="1" t="str">
        <f ca="1">IFERROR(__xludf.DUMMYFUNCTION("IFERROR(FILTER('Tag Library'!$X$14:$X$736, LEFT('Tag Library'!$W$14:$W$736, LEN(L$2))=L$2, RIGHT('Tag Library'!$W$14:$W$736, LEN($A125))=$A125), """")"),"")</f>
        <v/>
      </c>
      <c r="M125" s="1" t="str">
        <f ca="1">IFERROR(__xludf.DUMMYFUNCTION("IFERROR(FILTER('Tag Library'!$X$14:$X$736, LEFT('Tag Library'!$W$14:$W$736, LEN(M$2))=M$2, RIGHT('Tag Library'!$W$14:$W$736, LEN($A125))=$A125), """")"),"")</f>
        <v/>
      </c>
      <c r="N125" s="1" t="str">
        <f ca="1">IFERROR(__xludf.DUMMYFUNCTION("IFERROR(FILTER('Tag Library'!$X$14:$X$736, LEFT('Tag Library'!$W$14:$W$736, LEN(N$2))=N$2, RIGHT('Tag Library'!$W$14:$W$736, LEN($A125))=$A125), """")"),"")</f>
        <v/>
      </c>
      <c r="O125" s="1" t="str">
        <f ca="1">IFERROR(__xludf.DUMMYFUNCTION("IFERROR(FILTER('Tag Library'!$X$14:$X$736, LEFT('Tag Library'!$W$14:$W$736, LEN(O$2))=O$2, RIGHT('Tag Library'!$W$14:$W$736, LEN($A125))=$A125), """")"),"")</f>
        <v/>
      </c>
      <c r="P125" s="1" t="str">
        <f ca="1">IFERROR(__xludf.DUMMYFUNCTION("IFERROR(FILTER('Tag Library'!$X$14:$X$736, LEFT('Tag Library'!$W$14:$W$736, LEN(P$2))=P$2, RIGHT('Tag Library'!$W$14:$W$736, LEN($A125))=$A125), """")"),"")</f>
        <v/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IFERROR(__xludf.DUMMYFUNCTION("IFERROR(FILTER('Tag Library'!$X$14:$X$736, LEFT('Tag Library'!$W$14:$W$736, LEN(B$2))=B$2, RIGHT('Tag Library'!$W$14:$W$736, LEN($A126))=$A126), """")"),"")</f>
        <v/>
      </c>
      <c r="C126" s="1" t="str">
        <f ca="1">IFERROR(__xludf.DUMMYFUNCTION("IFERROR(FILTER('Tag Library'!$X$14:$X$736, LEFT('Tag Library'!$W$14:$W$736, LEN(C$2))=C$2, RIGHT('Tag Library'!$W$14:$W$736, LEN($A126))=$A126), """")"),"")</f>
        <v/>
      </c>
      <c r="D126" s="1" t="str">
        <f ca="1">IFERROR(__xludf.DUMMYFUNCTION("IFERROR(FILTER('Tag Library'!$X$14:$X$736, LEFT('Tag Library'!$W$14:$W$736, LEN(D$2))=D$2, RIGHT('Tag Library'!$W$14:$W$736, LEN($A126))=$A126), """")"),"")</f>
        <v/>
      </c>
      <c r="E126" s="1" t="str">
        <f ca="1">IFERROR(__xludf.DUMMYFUNCTION("IFERROR(FILTER('Tag Library'!$X$14:$X$736, LEFT('Tag Library'!$W$14:$W$736, LEN(E$2))=E$2, RIGHT('Tag Library'!$W$14:$W$736, LEN($A126))=$A126), """")"),"")</f>
        <v/>
      </c>
      <c r="F126" s="1" t="str">
        <f ca="1">IFERROR(__xludf.DUMMYFUNCTION("IFERROR(FILTER('Tag Library'!$X$14:$X$736, LEFT('Tag Library'!$W$14:$W$736, LEN(F$2))=F$2, RIGHT('Tag Library'!$W$14:$W$736, LEN($A126))=$A126), """")"),"")</f>
        <v/>
      </c>
      <c r="G126" s="1" t="str">
        <f ca="1">IFERROR(__xludf.DUMMYFUNCTION("IFERROR(FILTER('Tag Library'!$X$14:$X$736, LEFT('Tag Library'!$W$14:$W$736, LEN(G$2))=G$2, RIGHT('Tag Library'!$W$14:$W$736, LEN($A126))=$A126), """")"),"")</f>
        <v/>
      </c>
      <c r="H126" s="1" t="str">
        <f ca="1">IFERROR(__xludf.DUMMYFUNCTION("IFERROR(FILTER('Tag Library'!$X$14:$X$736, LEFT('Tag Library'!$W$14:$W$736, LEN(H$2))=H$2, RIGHT('Tag Library'!$W$14:$W$736, LEN($A126))=$A126), """")"),"")</f>
        <v/>
      </c>
      <c r="I126" s="1" t="str">
        <f ca="1">IFERROR(__xludf.DUMMYFUNCTION("IFERROR(FILTER('Tag Library'!$X$14:$X$736, LEFT('Tag Library'!$W$14:$W$736, LEN(I$2))=I$2, RIGHT('Tag Library'!$W$14:$W$736, LEN($A126))=$A126), """")"),"")</f>
        <v/>
      </c>
      <c r="J126" s="1" t="str">
        <f ca="1">IFERROR(__xludf.DUMMYFUNCTION("IFERROR(FILTER('Tag Library'!$X$14:$X$736, LEFT('Tag Library'!$W$14:$W$736, LEN(J$2))=J$2, RIGHT('Tag Library'!$W$14:$W$736, LEN($A126))=$A126), """")"),"")</f>
        <v/>
      </c>
      <c r="K126" s="1" t="str">
        <f ca="1">IFERROR(__xludf.DUMMYFUNCTION("IFERROR(FILTER('Tag Library'!$X$14:$X$736, LEFT('Tag Library'!$W$14:$W$736, LEN(K$2))=K$2, RIGHT('Tag Library'!$W$14:$W$736, LEN($A126))=$A126), """")"),"")</f>
        <v/>
      </c>
      <c r="L126" s="1" t="str">
        <f ca="1">IFERROR(__xludf.DUMMYFUNCTION("IFERROR(FILTER('Tag Library'!$X$14:$X$736, LEFT('Tag Library'!$W$14:$W$736, LEN(L$2))=L$2, RIGHT('Tag Library'!$W$14:$W$736, LEN($A126))=$A126), """")"),"")</f>
        <v/>
      </c>
      <c r="M126" s="1" t="str">
        <f ca="1">IFERROR(__xludf.DUMMYFUNCTION("IFERROR(FILTER('Tag Library'!$X$14:$X$736, LEFT('Tag Library'!$W$14:$W$736, LEN(M$2))=M$2, RIGHT('Tag Library'!$W$14:$W$736, LEN($A126))=$A126), """")"),"")</f>
        <v/>
      </c>
      <c r="N126" s="1" t="str">
        <f ca="1">IFERROR(__xludf.DUMMYFUNCTION("IFERROR(FILTER('Tag Library'!$X$14:$X$736, LEFT('Tag Library'!$W$14:$W$736, LEN(N$2))=N$2, RIGHT('Tag Library'!$W$14:$W$736, LEN($A126))=$A126), """")"),"")</f>
        <v/>
      </c>
      <c r="O126" s="1" t="str">
        <f ca="1">IFERROR(__xludf.DUMMYFUNCTION("IFERROR(FILTER('Tag Library'!$X$14:$X$736, LEFT('Tag Library'!$W$14:$W$736, LEN(O$2))=O$2, RIGHT('Tag Library'!$W$14:$W$736, LEN($A126))=$A126), """")"),"")</f>
        <v/>
      </c>
      <c r="P126" s="1" t="str">
        <f ca="1">IFERROR(__xludf.DUMMYFUNCTION("IFERROR(FILTER('Tag Library'!$X$14:$X$736, LEFT('Tag Library'!$W$14:$W$736, LEN(P$2))=P$2, RIGHT('Tag Library'!$W$14:$W$736, LEN($A126))=$A126), """")"),"")</f>
        <v/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IFERROR(__xludf.DUMMYFUNCTION("IFERROR(FILTER('Tag Library'!$X$14:$X$736, LEFT('Tag Library'!$W$14:$W$736, LEN(B$2))=B$2, RIGHT('Tag Library'!$W$14:$W$736, LEN($A127))=$A127), """")"),"")</f>
        <v/>
      </c>
      <c r="C127" s="1" t="str">
        <f ca="1">IFERROR(__xludf.DUMMYFUNCTION("IFERROR(FILTER('Tag Library'!$X$14:$X$736, LEFT('Tag Library'!$W$14:$W$736, LEN(C$2))=C$2, RIGHT('Tag Library'!$W$14:$W$736, LEN($A127))=$A127), """")"),"")</f>
        <v/>
      </c>
      <c r="D127" s="1" t="str">
        <f ca="1">IFERROR(__xludf.DUMMYFUNCTION("IFERROR(FILTER('Tag Library'!$X$14:$X$736, LEFT('Tag Library'!$W$14:$W$736, LEN(D$2))=D$2, RIGHT('Tag Library'!$W$14:$W$736, LEN($A127))=$A127), """")"),"")</f>
        <v/>
      </c>
      <c r="E127" s="1" t="str">
        <f ca="1">IFERROR(__xludf.DUMMYFUNCTION("IFERROR(FILTER('Tag Library'!$X$14:$X$736, LEFT('Tag Library'!$W$14:$W$736, LEN(E$2))=E$2, RIGHT('Tag Library'!$W$14:$W$736, LEN($A127))=$A127), """")"),"")</f>
        <v/>
      </c>
      <c r="F127" s="1" t="str">
        <f ca="1">IFERROR(__xludf.DUMMYFUNCTION("IFERROR(FILTER('Tag Library'!$X$14:$X$736, LEFT('Tag Library'!$W$14:$W$736, LEN(F$2))=F$2, RIGHT('Tag Library'!$W$14:$W$736, LEN($A127))=$A127), """")"),"")</f>
        <v/>
      </c>
      <c r="G127" s="1" t="str">
        <f ca="1">IFERROR(__xludf.DUMMYFUNCTION("IFERROR(FILTER('Tag Library'!$X$14:$X$736, LEFT('Tag Library'!$W$14:$W$736, LEN(G$2))=G$2, RIGHT('Tag Library'!$W$14:$W$736, LEN($A127))=$A127), """")"),"")</f>
        <v/>
      </c>
      <c r="H127" s="1" t="str">
        <f ca="1">IFERROR(__xludf.DUMMYFUNCTION("IFERROR(FILTER('Tag Library'!$X$14:$X$736, LEFT('Tag Library'!$W$14:$W$736, LEN(H$2))=H$2, RIGHT('Tag Library'!$W$14:$W$736, LEN($A127))=$A127), """")"),"")</f>
        <v/>
      </c>
      <c r="I127" s="1" t="str">
        <f ca="1">IFERROR(__xludf.DUMMYFUNCTION("IFERROR(FILTER('Tag Library'!$X$14:$X$736, LEFT('Tag Library'!$W$14:$W$736, LEN(I$2))=I$2, RIGHT('Tag Library'!$W$14:$W$736, LEN($A127))=$A127), """")"),"")</f>
        <v/>
      </c>
      <c r="J127" s="1" t="str">
        <f ca="1">IFERROR(__xludf.DUMMYFUNCTION("IFERROR(FILTER('Tag Library'!$X$14:$X$736, LEFT('Tag Library'!$W$14:$W$736, LEN(J$2))=J$2, RIGHT('Tag Library'!$W$14:$W$736, LEN($A127))=$A127), """")"),"")</f>
        <v/>
      </c>
      <c r="K127" s="1" t="str">
        <f ca="1">IFERROR(__xludf.DUMMYFUNCTION("IFERROR(FILTER('Tag Library'!$X$14:$X$736, LEFT('Tag Library'!$W$14:$W$736, LEN(K$2))=K$2, RIGHT('Tag Library'!$W$14:$W$736, LEN($A127))=$A127), """")"),"")</f>
        <v/>
      </c>
      <c r="L127" s="1" t="str">
        <f ca="1">IFERROR(__xludf.DUMMYFUNCTION("IFERROR(FILTER('Tag Library'!$X$14:$X$736, LEFT('Tag Library'!$W$14:$W$736, LEN(L$2))=L$2, RIGHT('Tag Library'!$W$14:$W$736, LEN($A127))=$A127), """")"),"")</f>
        <v/>
      </c>
      <c r="M127" s="1" t="str">
        <f ca="1">IFERROR(__xludf.DUMMYFUNCTION("IFERROR(FILTER('Tag Library'!$X$14:$X$736, LEFT('Tag Library'!$W$14:$W$736, LEN(M$2))=M$2, RIGHT('Tag Library'!$W$14:$W$736, LEN($A127))=$A127), """")"),"")</f>
        <v/>
      </c>
      <c r="N127" s="1" t="str">
        <f ca="1">IFERROR(__xludf.DUMMYFUNCTION("IFERROR(FILTER('Tag Library'!$X$14:$X$736, LEFT('Tag Library'!$W$14:$W$736, LEN(N$2))=N$2, RIGHT('Tag Library'!$W$14:$W$736, LEN($A127))=$A127), """")"),"")</f>
        <v/>
      </c>
      <c r="O127" s="1" t="str">
        <f ca="1">IFERROR(__xludf.DUMMYFUNCTION("IFERROR(FILTER('Tag Library'!$X$14:$X$736, LEFT('Tag Library'!$W$14:$W$736, LEN(O$2))=O$2, RIGHT('Tag Library'!$W$14:$W$736, LEN($A127))=$A127), """")"),"")</f>
        <v/>
      </c>
      <c r="P127" s="1" t="str">
        <f ca="1">IFERROR(__xludf.DUMMYFUNCTION("IFERROR(FILTER('Tag Library'!$X$14:$X$736, LEFT('Tag Library'!$W$14:$W$736, LEN(P$2))=P$2, RIGHT('Tag Library'!$W$14:$W$736, LEN($A127))=$A127), """")"),"")</f>
        <v/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IFERROR(__xludf.DUMMYFUNCTION("IFERROR(FILTER('Tag Library'!$X$14:$X$736, LEFT('Tag Library'!$W$14:$W$736, LEN(B$2))=B$2, RIGHT('Tag Library'!$W$14:$W$736, LEN($A128))=$A128), """")"),"")</f>
        <v/>
      </c>
      <c r="C128" s="1" t="str">
        <f ca="1">IFERROR(__xludf.DUMMYFUNCTION("IFERROR(FILTER('Tag Library'!$X$14:$X$736, LEFT('Tag Library'!$W$14:$W$736, LEN(C$2))=C$2, RIGHT('Tag Library'!$W$14:$W$736, LEN($A128))=$A128), """")"),"")</f>
        <v/>
      </c>
      <c r="D128" s="1" t="str">
        <f ca="1">IFERROR(__xludf.DUMMYFUNCTION("IFERROR(FILTER('Tag Library'!$X$14:$X$736, LEFT('Tag Library'!$W$14:$W$736, LEN(D$2))=D$2, RIGHT('Tag Library'!$W$14:$W$736, LEN($A128))=$A128), """")"),"grey")</f>
        <v>grey</v>
      </c>
      <c r="E128" s="1" t="str">
        <f ca="1">IFERROR(__xludf.DUMMYFUNCTION("IFERROR(FILTER('Tag Library'!$X$14:$X$736, LEFT('Tag Library'!$W$14:$W$736, LEN(E$2))=E$2, RIGHT('Tag Library'!$W$14:$W$736, LEN($A128))=$A128), """")"),"green")</f>
        <v>green</v>
      </c>
      <c r="F128" s="1" t="str">
        <f ca="1">IFERROR(__xludf.DUMMYFUNCTION("IFERROR(FILTER('Tag Library'!$X$14:$X$736, LEFT('Tag Library'!$W$14:$W$736, LEN(F$2))=F$2, RIGHT('Tag Library'!$W$14:$W$736, LEN($A128))=$A128), """")"),"green")</f>
        <v>green</v>
      </c>
      <c r="G128" s="1" t="str">
        <f ca="1">IFERROR(__xludf.DUMMYFUNCTION("IFERROR(FILTER('Tag Library'!$X$14:$X$736, LEFT('Tag Library'!$W$14:$W$736, LEN(G$2))=G$2, RIGHT('Tag Library'!$W$14:$W$736, LEN($A128))=$A128), """")"),"green")</f>
        <v>green</v>
      </c>
      <c r="H128" s="1" t="str">
        <f ca="1">IFERROR(__xludf.DUMMYFUNCTION("IFERROR(FILTER('Tag Library'!$X$14:$X$736, LEFT('Tag Library'!$W$14:$W$736, LEN(H$2))=H$2, RIGHT('Tag Library'!$W$14:$W$736, LEN($A128))=$A128), """")"),"green")</f>
        <v>green</v>
      </c>
      <c r="I128" s="1" t="str">
        <f ca="1">IFERROR(__xludf.DUMMYFUNCTION("IFERROR(FILTER('Tag Library'!$X$14:$X$736, LEFT('Tag Library'!$W$14:$W$736, LEN(I$2))=I$2, RIGHT('Tag Library'!$W$14:$W$736, LEN($A128))=$A128), """")"),"green")</f>
        <v>green</v>
      </c>
      <c r="J128" s="1" t="str">
        <f ca="1">IFERROR(__xludf.DUMMYFUNCTION("IFERROR(FILTER('Tag Library'!$X$14:$X$736, LEFT('Tag Library'!$W$14:$W$736, LEN(J$2))=J$2, RIGHT('Tag Library'!$W$14:$W$736, LEN($A128))=$A128), """")"),"green")</f>
        <v>green</v>
      </c>
      <c r="K128" s="1" t="str">
        <f ca="1">IFERROR(__xludf.DUMMYFUNCTION("IFERROR(FILTER('Tag Library'!$X$14:$X$736, LEFT('Tag Library'!$W$14:$W$736, LEN(K$2))=K$2, RIGHT('Tag Library'!$W$14:$W$736, LEN($A128))=$A128), """")"),"green")</f>
        <v>green</v>
      </c>
      <c r="L128" s="1" t="str">
        <f ca="1">IFERROR(__xludf.DUMMYFUNCTION("IFERROR(FILTER('Tag Library'!$X$14:$X$736, LEFT('Tag Library'!$W$14:$W$736, LEN(L$2))=L$2, RIGHT('Tag Library'!$W$14:$W$736, LEN($A128))=$A128), """")"),"green")</f>
        <v>green</v>
      </c>
      <c r="M128" s="1" t="str">
        <f ca="1">IFERROR(__xludf.DUMMYFUNCTION("IFERROR(FILTER('Tag Library'!$X$14:$X$736, LEFT('Tag Library'!$W$14:$W$736, LEN(M$2))=M$2, RIGHT('Tag Library'!$W$14:$W$736, LEN($A128))=$A128), """")"),"green")</f>
        <v>green</v>
      </c>
      <c r="N128" s="1" t="str">
        <f ca="1">IFERROR(__xludf.DUMMYFUNCTION("IFERROR(FILTER('Tag Library'!$X$14:$X$736, LEFT('Tag Library'!$W$14:$W$736, LEN(N$2))=N$2, RIGHT('Tag Library'!$W$14:$W$736, LEN($A128))=$A128), """")"),"green")</f>
        <v>green</v>
      </c>
      <c r="O128" s="1" t="str">
        <f ca="1">IFERROR(__xludf.DUMMYFUNCTION("IFERROR(FILTER('Tag Library'!$X$14:$X$736, LEFT('Tag Library'!$W$14:$W$736, LEN(O$2))=O$2, RIGHT('Tag Library'!$W$14:$W$736, LEN($A128))=$A128), """")"),"green")</f>
        <v>green</v>
      </c>
      <c r="P128" s="1" t="str">
        <f ca="1">IFERROR(__xludf.DUMMYFUNCTION("IFERROR(FILTER('Tag Library'!$X$14:$X$736, LEFT('Tag Library'!$W$14:$W$736, LEN(P$2))=P$2, RIGHT('Tag Library'!$W$14:$W$736, LEN($A128))=$A128), """")"),"")</f>
        <v/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IFERROR(__xludf.DUMMYFUNCTION("IFERROR(FILTER('Tag Library'!$X$14:$X$736, LEFT('Tag Library'!$W$14:$W$736, LEN(B$2))=B$2, RIGHT('Tag Library'!$W$14:$W$736, LEN($A129))=$A129), """")"),"")</f>
        <v/>
      </c>
      <c r="C129" s="1" t="str">
        <f ca="1">IFERROR(__xludf.DUMMYFUNCTION("IFERROR(FILTER('Tag Library'!$X$14:$X$736, LEFT('Tag Library'!$W$14:$W$736, LEN(C$2))=C$2, RIGHT('Tag Library'!$W$14:$W$736, LEN($A129))=$A129), """")"),"")</f>
        <v/>
      </c>
      <c r="D129" s="1" t="str">
        <f ca="1">IFERROR(__xludf.DUMMYFUNCTION("IFERROR(FILTER('Tag Library'!$X$14:$X$736, LEFT('Tag Library'!$W$14:$W$736, LEN(D$2))=D$2, RIGHT('Tag Library'!$W$14:$W$736, LEN($A129))=$A129), """")"),"yellow")</f>
        <v>yellow</v>
      </c>
      <c r="E129" s="1" t="str">
        <f ca="1">IFERROR(__xludf.DUMMYFUNCTION("IFERROR(FILTER('Tag Library'!$X$14:$X$736, LEFT('Tag Library'!$W$14:$W$736, LEN(E$2))=E$2, RIGHT('Tag Library'!$W$14:$W$736, LEN($A129))=$A129), """")"),"white")</f>
        <v>white</v>
      </c>
      <c r="F129" s="1" t="str">
        <f ca="1">IFERROR(__xludf.DUMMYFUNCTION("IFERROR(FILTER('Tag Library'!$X$14:$X$736, LEFT('Tag Library'!$W$14:$W$736, LEN(F$2))=F$2, RIGHT('Tag Library'!$W$14:$W$736, LEN($A129))=$A129), """")"),"white")</f>
        <v>white</v>
      </c>
      <c r="G129" s="1" t="str">
        <f ca="1">IFERROR(__xludf.DUMMYFUNCTION("IFERROR(FILTER('Tag Library'!$X$14:$X$736, LEFT('Tag Library'!$W$14:$W$736, LEN(G$2))=G$2, RIGHT('Tag Library'!$W$14:$W$736, LEN($A129))=$A129), """")"),"white")</f>
        <v>white</v>
      </c>
      <c r="H129" s="1" t="str">
        <f ca="1">IFERROR(__xludf.DUMMYFUNCTION("IFERROR(FILTER('Tag Library'!$X$14:$X$736, LEFT('Tag Library'!$W$14:$W$736, LEN(H$2))=H$2, RIGHT('Tag Library'!$W$14:$W$736, LEN($A129))=$A129), """")"),"white")</f>
        <v>white</v>
      </c>
      <c r="I129" s="1" t="str">
        <f ca="1">IFERROR(__xludf.DUMMYFUNCTION("IFERROR(FILTER('Tag Library'!$X$14:$X$736, LEFT('Tag Library'!$W$14:$W$736, LEN(I$2))=I$2, RIGHT('Tag Library'!$W$14:$W$736, LEN($A129))=$A129), """")"),"white")</f>
        <v>white</v>
      </c>
      <c r="J129" s="1" t="str">
        <f ca="1">IFERROR(__xludf.DUMMYFUNCTION("IFERROR(FILTER('Tag Library'!$X$14:$X$736, LEFT('Tag Library'!$W$14:$W$736, LEN(J$2))=J$2, RIGHT('Tag Library'!$W$14:$W$736, LEN($A129))=$A129), """")"),"white")</f>
        <v>white</v>
      </c>
      <c r="K129" s="1" t="str">
        <f ca="1">IFERROR(__xludf.DUMMYFUNCTION("IFERROR(FILTER('Tag Library'!$X$14:$X$736, LEFT('Tag Library'!$W$14:$W$736, LEN(K$2))=K$2, RIGHT('Tag Library'!$W$14:$W$736, LEN($A129))=$A129), """")"),"white")</f>
        <v>white</v>
      </c>
      <c r="L129" s="1" t="str">
        <f ca="1">IFERROR(__xludf.DUMMYFUNCTION("IFERROR(FILTER('Tag Library'!$X$14:$X$736, LEFT('Tag Library'!$W$14:$W$736, LEN(L$2))=L$2, RIGHT('Tag Library'!$W$14:$W$736, LEN($A129))=$A129), """")"),"white")</f>
        <v>white</v>
      </c>
      <c r="M129" s="1" t="str">
        <f ca="1">IFERROR(__xludf.DUMMYFUNCTION("IFERROR(FILTER('Tag Library'!$X$14:$X$736, LEFT('Tag Library'!$W$14:$W$736, LEN(M$2))=M$2, RIGHT('Tag Library'!$W$14:$W$736, LEN($A129))=$A129), """")"),"white")</f>
        <v>white</v>
      </c>
      <c r="N129" s="1" t="str">
        <f ca="1">IFERROR(__xludf.DUMMYFUNCTION("IFERROR(FILTER('Tag Library'!$X$14:$X$736, LEFT('Tag Library'!$W$14:$W$736, LEN(N$2))=N$2, RIGHT('Tag Library'!$W$14:$W$736, LEN($A129))=$A129), """")"),"white")</f>
        <v>white</v>
      </c>
      <c r="O129" s="1" t="str">
        <f ca="1">IFERROR(__xludf.DUMMYFUNCTION("IFERROR(FILTER('Tag Library'!$X$14:$X$736, LEFT('Tag Library'!$W$14:$W$736, LEN(O$2))=O$2, RIGHT('Tag Library'!$W$14:$W$736, LEN($A129))=$A129), """")"),"white")</f>
        <v>white</v>
      </c>
      <c r="P129" s="1" t="str">
        <f ca="1">IFERROR(__xludf.DUMMYFUNCTION("IFERROR(FILTER('Tag Library'!$X$14:$X$736, LEFT('Tag Library'!$W$14:$W$736, LEN(P$2))=P$2, RIGHT('Tag Library'!$W$14:$W$736, LEN($A129))=$A129), """")"),"")</f>
        <v/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IFERROR(__xludf.DUMMYFUNCTION("IFERROR(FILTER('Tag Library'!$X$14:$X$736, LEFT('Tag Library'!$W$14:$W$736, LEN(B$2))=B$2, RIGHT('Tag Library'!$W$14:$W$736, LEN($A130))=$A130), """")"),"")</f>
        <v/>
      </c>
      <c r="C130" s="1" t="str">
        <f ca="1">IFERROR(__xludf.DUMMYFUNCTION("IFERROR(FILTER('Tag Library'!$X$14:$X$736, LEFT('Tag Library'!$W$14:$W$736, LEN(C$2))=C$2, RIGHT('Tag Library'!$W$14:$W$736, LEN($A130))=$A130), """")"),"")</f>
        <v/>
      </c>
      <c r="D130" s="1" t="str">
        <f ca="1">IFERROR(__xludf.DUMMYFUNCTION("IFERROR(FILTER('Tag Library'!$X$14:$X$736, LEFT('Tag Library'!$W$14:$W$736, LEN(D$2))=D$2, RIGHT('Tag Library'!$W$14:$W$736, LEN($A130))=$A130), """")"),"")</f>
        <v/>
      </c>
      <c r="E130" s="1" t="str">
        <f ca="1">IFERROR(__xludf.DUMMYFUNCTION("IFERROR(FILTER('Tag Library'!$X$14:$X$736, LEFT('Tag Library'!$W$14:$W$736, LEN(E$2))=E$2, RIGHT('Tag Library'!$W$14:$W$736, LEN($A130))=$A130), """")"),"")</f>
        <v/>
      </c>
      <c r="F130" s="1" t="str">
        <f ca="1">IFERROR(__xludf.DUMMYFUNCTION("IFERROR(FILTER('Tag Library'!$X$14:$X$736, LEFT('Tag Library'!$W$14:$W$736, LEN(F$2))=F$2, RIGHT('Tag Library'!$W$14:$W$736, LEN($A130))=$A130), """")"),"")</f>
        <v/>
      </c>
      <c r="G130" s="1" t="str">
        <f ca="1">IFERROR(__xludf.DUMMYFUNCTION("IFERROR(FILTER('Tag Library'!$X$14:$X$736, LEFT('Tag Library'!$W$14:$W$736, LEN(G$2))=G$2, RIGHT('Tag Library'!$W$14:$W$736, LEN($A130))=$A130), """")"),"")</f>
        <v/>
      </c>
      <c r="H130" s="1" t="str">
        <f ca="1">IFERROR(__xludf.DUMMYFUNCTION("IFERROR(FILTER('Tag Library'!$X$14:$X$736, LEFT('Tag Library'!$W$14:$W$736, LEN(H$2))=H$2, RIGHT('Tag Library'!$W$14:$W$736, LEN($A130))=$A130), """")"),"")</f>
        <v/>
      </c>
      <c r="I130" s="1" t="str">
        <f ca="1">IFERROR(__xludf.DUMMYFUNCTION("IFERROR(FILTER('Tag Library'!$X$14:$X$736, LEFT('Tag Library'!$W$14:$W$736, LEN(I$2))=I$2, RIGHT('Tag Library'!$W$14:$W$736, LEN($A130))=$A130), """")"),"")</f>
        <v/>
      </c>
      <c r="J130" s="1" t="str">
        <f ca="1">IFERROR(__xludf.DUMMYFUNCTION("IFERROR(FILTER('Tag Library'!$X$14:$X$736, LEFT('Tag Library'!$W$14:$W$736, LEN(J$2))=J$2, RIGHT('Tag Library'!$W$14:$W$736, LEN($A130))=$A130), """")"),"")</f>
        <v/>
      </c>
      <c r="K130" s="1" t="str">
        <f ca="1">IFERROR(__xludf.DUMMYFUNCTION("IFERROR(FILTER('Tag Library'!$X$14:$X$736, LEFT('Tag Library'!$W$14:$W$736, LEN(K$2))=K$2, RIGHT('Tag Library'!$W$14:$W$736, LEN($A130))=$A130), """")"),"")</f>
        <v/>
      </c>
      <c r="L130" s="1" t="str">
        <f ca="1">IFERROR(__xludf.DUMMYFUNCTION("IFERROR(FILTER('Tag Library'!$X$14:$X$736, LEFT('Tag Library'!$W$14:$W$736, LEN(L$2))=L$2, RIGHT('Tag Library'!$W$14:$W$736, LEN($A130))=$A130), """")"),"")</f>
        <v/>
      </c>
      <c r="M130" s="1" t="str">
        <f ca="1">IFERROR(__xludf.DUMMYFUNCTION("IFERROR(FILTER('Tag Library'!$X$14:$X$736, LEFT('Tag Library'!$W$14:$W$736, LEN(M$2))=M$2, RIGHT('Tag Library'!$W$14:$W$736, LEN($A130))=$A130), """")"),"")</f>
        <v/>
      </c>
      <c r="N130" s="1" t="str">
        <f ca="1">IFERROR(__xludf.DUMMYFUNCTION("IFERROR(FILTER('Tag Library'!$X$14:$X$736, LEFT('Tag Library'!$W$14:$W$736, LEN(N$2))=N$2, RIGHT('Tag Library'!$W$14:$W$736, LEN($A130))=$A130), """")"),"")</f>
        <v/>
      </c>
      <c r="O130" s="1" t="str">
        <f ca="1">IFERROR(__xludf.DUMMYFUNCTION("IFERROR(FILTER('Tag Library'!$X$14:$X$736, LEFT('Tag Library'!$W$14:$W$736, LEN(O$2))=O$2, RIGHT('Tag Library'!$W$14:$W$736, LEN($A130))=$A130), """")"),"")</f>
        <v/>
      </c>
      <c r="P130" s="1" t="str">
        <f ca="1">IFERROR(__xludf.DUMMYFUNCTION("IFERROR(FILTER('Tag Library'!$X$14:$X$736, LEFT('Tag Library'!$W$14:$W$736, LEN(P$2))=P$2, RIGHT('Tag Library'!$W$14:$W$736, LEN($A130))=$A130), """")"),"")</f>
        <v/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IFERROR(__xludf.DUMMYFUNCTION("IFERROR(FILTER('Tag Library'!$X$14:$X$736, LEFT('Tag Library'!$W$14:$W$736, LEN(B$2))=B$2, RIGHT('Tag Library'!$W$14:$W$736, LEN($A131))=$A131), """")"),"")</f>
        <v/>
      </c>
      <c r="C131" s="1" t="str">
        <f ca="1">IFERROR(__xludf.DUMMYFUNCTION("IFERROR(FILTER('Tag Library'!$X$14:$X$736, LEFT('Tag Library'!$W$14:$W$736, LEN(C$2))=C$2, RIGHT('Tag Library'!$W$14:$W$736, LEN($A131))=$A131), """")"),"")</f>
        <v/>
      </c>
      <c r="D131" s="1" t="str">
        <f ca="1">IFERROR(__xludf.DUMMYFUNCTION("IFERROR(FILTER('Tag Library'!$X$14:$X$736, LEFT('Tag Library'!$W$14:$W$736, LEN(D$2))=D$2, RIGHT('Tag Library'!$W$14:$W$736, LEN($A131))=$A131), """")"),"")</f>
        <v/>
      </c>
      <c r="E131" s="1" t="str">
        <f ca="1">IFERROR(__xludf.DUMMYFUNCTION("IFERROR(FILTER('Tag Library'!$X$14:$X$736, LEFT('Tag Library'!$W$14:$W$736, LEN(E$2))=E$2, RIGHT('Tag Library'!$W$14:$W$736, LEN($A131))=$A131), """")"),"")</f>
        <v/>
      </c>
      <c r="F131" s="1" t="str">
        <f ca="1">IFERROR(__xludf.DUMMYFUNCTION("IFERROR(FILTER('Tag Library'!$X$14:$X$736, LEFT('Tag Library'!$W$14:$W$736, LEN(F$2))=F$2, RIGHT('Tag Library'!$W$14:$W$736, LEN($A131))=$A131), """")"),"")</f>
        <v/>
      </c>
      <c r="G131" s="1" t="str">
        <f ca="1">IFERROR(__xludf.DUMMYFUNCTION("IFERROR(FILTER('Tag Library'!$X$14:$X$736, LEFT('Tag Library'!$W$14:$W$736, LEN(G$2))=G$2, RIGHT('Tag Library'!$W$14:$W$736, LEN($A131))=$A131), """")"),"")</f>
        <v/>
      </c>
      <c r="H131" s="1" t="str">
        <f ca="1">IFERROR(__xludf.DUMMYFUNCTION("IFERROR(FILTER('Tag Library'!$X$14:$X$736, LEFT('Tag Library'!$W$14:$W$736, LEN(H$2))=H$2, RIGHT('Tag Library'!$W$14:$W$736, LEN($A131))=$A131), """")"),"")</f>
        <v/>
      </c>
      <c r="I131" s="1" t="str">
        <f ca="1">IFERROR(__xludf.DUMMYFUNCTION("IFERROR(FILTER('Tag Library'!$X$14:$X$736, LEFT('Tag Library'!$W$14:$W$736, LEN(I$2))=I$2, RIGHT('Tag Library'!$W$14:$W$736, LEN($A131))=$A131), """")"),"")</f>
        <v/>
      </c>
      <c r="J131" s="1" t="str">
        <f ca="1">IFERROR(__xludf.DUMMYFUNCTION("IFERROR(FILTER('Tag Library'!$X$14:$X$736, LEFT('Tag Library'!$W$14:$W$736, LEN(J$2))=J$2, RIGHT('Tag Library'!$W$14:$W$736, LEN($A131))=$A131), """")"),"")</f>
        <v/>
      </c>
      <c r="K131" s="1" t="str">
        <f ca="1">IFERROR(__xludf.DUMMYFUNCTION("IFERROR(FILTER('Tag Library'!$X$14:$X$736, LEFT('Tag Library'!$W$14:$W$736, LEN(K$2))=K$2, RIGHT('Tag Library'!$W$14:$W$736, LEN($A131))=$A131), """")"),"")</f>
        <v/>
      </c>
      <c r="L131" s="1" t="str">
        <f ca="1">IFERROR(__xludf.DUMMYFUNCTION("IFERROR(FILTER('Tag Library'!$X$14:$X$736, LEFT('Tag Library'!$W$14:$W$736, LEN(L$2))=L$2, RIGHT('Tag Library'!$W$14:$W$736, LEN($A131))=$A131), """")"),"")</f>
        <v/>
      </c>
      <c r="M131" s="1" t="str">
        <f ca="1">IFERROR(__xludf.DUMMYFUNCTION("IFERROR(FILTER('Tag Library'!$X$14:$X$736, LEFT('Tag Library'!$W$14:$W$736, LEN(M$2))=M$2, RIGHT('Tag Library'!$W$14:$W$736, LEN($A131))=$A131), """")"),"")</f>
        <v/>
      </c>
      <c r="N131" s="1" t="str">
        <f ca="1">IFERROR(__xludf.DUMMYFUNCTION("IFERROR(FILTER('Tag Library'!$X$14:$X$736, LEFT('Tag Library'!$W$14:$W$736, LEN(N$2))=N$2, RIGHT('Tag Library'!$W$14:$W$736, LEN($A131))=$A131), """")"),"")</f>
        <v/>
      </c>
      <c r="O131" s="1" t="str">
        <f ca="1">IFERROR(__xludf.DUMMYFUNCTION("IFERROR(FILTER('Tag Library'!$X$14:$X$736, LEFT('Tag Library'!$W$14:$W$736, LEN(O$2))=O$2, RIGHT('Tag Library'!$W$14:$W$736, LEN($A131))=$A131), """")"),"")</f>
        <v/>
      </c>
      <c r="P131" s="1" t="str">
        <f ca="1">IFERROR(__xludf.DUMMYFUNCTION("IFERROR(FILTER('Tag Library'!$X$14:$X$736, LEFT('Tag Library'!$W$14:$W$736, LEN(P$2))=P$2, RIGHT('Tag Library'!$W$14:$W$736, LEN($A131))=$A131), """")"),"")</f>
        <v/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IFERROR(__xludf.DUMMYFUNCTION("IFERROR(FILTER('Tag Library'!$X$14:$X$736, LEFT('Tag Library'!$W$14:$W$736, LEN(B$2))=B$2, RIGHT('Tag Library'!$W$14:$W$736, LEN($A132))=$A132), """")"),"")</f>
        <v/>
      </c>
      <c r="C132" s="1" t="str">
        <f ca="1">IFERROR(__xludf.DUMMYFUNCTION("IFERROR(FILTER('Tag Library'!$X$14:$X$736, LEFT('Tag Library'!$W$14:$W$736, LEN(C$2))=C$2, RIGHT('Tag Library'!$W$14:$W$736, LEN($A132))=$A132), """")"),"")</f>
        <v/>
      </c>
      <c r="D132" s="1" t="str">
        <f ca="1">IFERROR(__xludf.DUMMYFUNCTION("IFERROR(FILTER('Tag Library'!$X$14:$X$736, LEFT('Tag Library'!$W$14:$W$736, LEN(D$2))=D$2, RIGHT('Tag Library'!$W$14:$W$736, LEN($A132))=$A132), """")"),"")</f>
        <v/>
      </c>
      <c r="E132" s="1" t="str">
        <f ca="1">IFERROR(__xludf.DUMMYFUNCTION("IFERROR(FILTER('Tag Library'!$X$14:$X$736, LEFT('Tag Library'!$W$14:$W$736, LEN(E$2))=E$2, RIGHT('Tag Library'!$W$14:$W$736, LEN($A132))=$A132), """")"),"")</f>
        <v/>
      </c>
      <c r="F132" s="1" t="str">
        <f ca="1">IFERROR(__xludf.DUMMYFUNCTION("IFERROR(FILTER('Tag Library'!$X$14:$X$736, LEFT('Tag Library'!$W$14:$W$736, LEN(F$2))=F$2, RIGHT('Tag Library'!$W$14:$W$736, LEN($A132))=$A132), """")"),"")</f>
        <v/>
      </c>
      <c r="G132" s="1" t="str">
        <f ca="1">IFERROR(__xludf.DUMMYFUNCTION("IFERROR(FILTER('Tag Library'!$X$14:$X$736, LEFT('Tag Library'!$W$14:$W$736, LEN(G$2))=G$2, RIGHT('Tag Library'!$W$14:$W$736, LEN($A132))=$A132), """")"),"")</f>
        <v/>
      </c>
      <c r="H132" s="1" t="str">
        <f ca="1">IFERROR(__xludf.DUMMYFUNCTION("IFERROR(FILTER('Tag Library'!$X$14:$X$736, LEFT('Tag Library'!$W$14:$W$736, LEN(H$2))=H$2, RIGHT('Tag Library'!$W$14:$W$736, LEN($A132))=$A132), """")"),"")</f>
        <v/>
      </c>
      <c r="I132" s="1" t="str">
        <f ca="1">IFERROR(__xludf.DUMMYFUNCTION("IFERROR(FILTER('Tag Library'!$X$14:$X$736, LEFT('Tag Library'!$W$14:$W$736, LEN(I$2))=I$2, RIGHT('Tag Library'!$W$14:$W$736, LEN($A132))=$A132), """")"),"")</f>
        <v/>
      </c>
      <c r="J132" s="1" t="str">
        <f ca="1">IFERROR(__xludf.DUMMYFUNCTION("IFERROR(FILTER('Tag Library'!$X$14:$X$736, LEFT('Tag Library'!$W$14:$W$736, LEN(J$2))=J$2, RIGHT('Tag Library'!$W$14:$W$736, LEN($A132))=$A132), """")"),"")</f>
        <v/>
      </c>
      <c r="K132" s="1" t="str">
        <f ca="1">IFERROR(__xludf.DUMMYFUNCTION("IFERROR(FILTER('Tag Library'!$X$14:$X$736, LEFT('Tag Library'!$W$14:$W$736, LEN(K$2))=K$2, RIGHT('Tag Library'!$W$14:$W$736, LEN($A132))=$A132), """")"),"")</f>
        <v/>
      </c>
      <c r="L132" s="1" t="str">
        <f ca="1">IFERROR(__xludf.DUMMYFUNCTION("IFERROR(FILTER('Tag Library'!$X$14:$X$736, LEFT('Tag Library'!$W$14:$W$736, LEN(L$2))=L$2, RIGHT('Tag Library'!$W$14:$W$736, LEN($A132))=$A132), """")"),"")</f>
        <v/>
      </c>
      <c r="M132" s="1" t="str">
        <f ca="1">IFERROR(__xludf.DUMMYFUNCTION("IFERROR(FILTER('Tag Library'!$X$14:$X$736, LEFT('Tag Library'!$W$14:$W$736, LEN(M$2))=M$2, RIGHT('Tag Library'!$W$14:$W$736, LEN($A132))=$A132), """")"),"")</f>
        <v/>
      </c>
      <c r="N132" s="1" t="str">
        <f ca="1">IFERROR(__xludf.DUMMYFUNCTION("IFERROR(FILTER('Tag Library'!$X$14:$X$736, LEFT('Tag Library'!$W$14:$W$736, LEN(N$2))=N$2, RIGHT('Tag Library'!$W$14:$W$736, LEN($A132))=$A132), """")"),"")</f>
        <v/>
      </c>
      <c r="O132" s="1" t="str">
        <f ca="1">IFERROR(__xludf.DUMMYFUNCTION("IFERROR(FILTER('Tag Library'!$X$14:$X$736, LEFT('Tag Library'!$W$14:$W$736, LEN(O$2))=O$2, RIGHT('Tag Library'!$W$14:$W$736, LEN($A132))=$A132), """")"),"")</f>
        <v/>
      </c>
      <c r="P132" s="1" t="str">
        <f ca="1">IFERROR(__xludf.DUMMYFUNCTION("IFERROR(FILTER('Tag Library'!$X$14:$X$736, LEFT('Tag Library'!$W$14:$W$736, LEN(P$2))=P$2, RIGHT('Tag Library'!$W$14:$W$736, LEN($A132))=$A132), """")"),"")</f>
        <v/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IFERROR(__xludf.DUMMYFUNCTION("IFERROR(FILTER('Tag Library'!$X$14:$X$736, LEFT('Tag Library'!$W$14:$W$736, LEN(B$2))=B$2, RIGHT('Tag Library'!$W$14:$W$736, LEN($A133))=$A133), """")"),"")</f>
        <v/>
      </c>
      <c r="C133" s="1" t="str">
        <f ca="1">IFERROR(__xludf.DUMMYFUNCTION("IFERROR(FILTER('Tag Library'!$X$14:$X$736, LEFT('Tag Library'!$W$14:$W$736, LEN(C$2))=C$2, RIGHT('Tag Library'!$W$14:$W$736, LEN($A133))=$A133), """")"),"")</f>
        <v/>
      </c>
      <c r="D133" s="1" t="str">
        <f ca="1">IFERROR(__xludf.DUMMYFUNCTION("IFERROR(FILTER('Tag Library'!$X$14:$X$736, LEFT('Tag Library'!$W$14:$W$736, LEN(D$2))=D$2, RIGHT('Tag Library'!$W$14:$W$736, LEN($A133))=$A133), """")"),"")</f>
        <v/>
      </c>
      <c r="E133" s="1" t="str">
        <f ca="1">IFERROR(__xludf.DUMMYFUNCTION("IFERROR(FILTER('Tag Library'!$X$14:$X$736, LEFT('Tag Library'!$W$14:$W$736, LEN(E$2))=E$2, RIGHT('Tag Library'!$W$14:$W$736, LEN($A133))=$A133), """")"),"")</f>
        <v/>
      </c>
      <c r="F133" s="1" t="str">
        <f ca="1">IFERROR(__xludf.DUMMYFUNCTION("IFERROR(FILTER('Tag Library'!$X$14:$X$736, LEFT('Tag Library'!$W$14:$W$736, LEN(F$2))=F$2, RIGHT('Tag Library'!$W$14:$W$736, LEN($A133))=$A133), """")"),"")</f>
        <v/>
      </c>
      <c r="G133" s="1" t="str">
        <f ca="1">IFERROR(__xludf.DUMMYFUNCTION("IFERROR(FILTER('Tag Library'!$X$14:$X$736, LEFT('Tag Library'!$W$14:$W$736, LEN(G$2))=G$2, RIGHT('Tag Library'!$W$14:$W$736, LEN($A133))=$A133), """")"),"")</f>
        <v/>
      </c>
      <c r="H133" s="1" t="str">
        <f ca="1">IFERROR(__xludf.DUMMYFUNCTION("IFERROR(FILTER('Tag Library'!$X$14:$X$736, LEFT('Tag Library'!$W$14:$W$736, LEN(H$2))=H$2, RIGHT('Tag Library'!$W$14:$W$736, LEN($A133))=$A133), """")"),"")</f>
        <v/>
      </c>
      <c r="I133" s="1" t="str">
        <f ca="1">IFERROR(__xludf.DUMMYFUNCTION("IFERROR(FILTER('Tag Library'!$X$14:$X$736, LEFT('Tag Library'!$W$14:$W$736, LEN(I$2))=I$2, RIGHT('Tag Library'!$W$14:$W$736, LEN($A133))=$A133), """")"),"")</f>
        <v/>
      </c>
      <c r="J133" s="1" t="str">
        <f ca="1">IFERROR(__xludf.DUMMYFUNCTION("IFERROR(FILTER('Tag Library'!$X$14:$X$736, LEFT('Tag Library'!$W$14:$W$736, LEN(J$2))=J$2, RIGHT('Tag Library'!$W$14:$W$736, LEN($A133))=$A133), """")"),"")</f>
        <v/>
      </c>
      <c r="K133" s="1" t="str">
        <f ca="1">IFERROR(__xludf.DUMMYFUNCTION("IFERROR(FILTER('Tag Library'!$X$14:$X$736, LEFT('Tag Library'!$W$14:$W$736, LEN(K$2))=K$2, RIGHT('Tag Library'!$W$14:$W$736, LEN($A133))=$A133), """")"),"")</f>
        <v/>
      </c>
      <c r="L133" s="1" t="str">
        <f ca="1">IFERROR(__xludf.DUMMYFUNCTION("IFERROR(FILTER('Tag Library'!$X$14:$X$736, LEFT('Tag Library'!$W$14:$W$736, LEN(L$2))=L$2, RIGHT('Tag Library'!$W$14:$W$736, LEN($A133))=$A133), """")"),"")</f>
        <v/>
      </c>
      <c r="M133" s="1" t="str">
        <f ca="1">IFERROR(__xludf.DUMMYFUNCTION("IFERROR(FILTER('Tag Library'!$X$14:$X$736, LEFT('Tag Library'!$W$14:$W$736, LEN(M$2))=M$2, RIGHT('Tag Library'!$W$14:$W$736, LEN($A133))=$A133), """")"),"")</f>
        <v/>
      </c>
      <c r="N133" s="1" t="str">
        <f ca="1">IFERROR(__xludf.DUMMYFUNCTION("IFERROR(FILTER('Tag Library'!$X$14:$X$736, LEFT('Tag Library'!$W$14:$W$736, LEN(N$2))=N$2, RIGHT('Tag Library'!$W$14:$W$736, LEN($A133))=$A133), """")"),"")</f>
        <v/>
      </c>
      <c r="O133" s="1" t="str">
        <f ca="1">IFERROR(__xludf.DUMMYFUNCTION("IFERROR(FILTER('Tag Library'!$X$14:$X$736, LEFT('Tag Library'!$W$14:$W$736, LEN(O$2))=O$2, RIGHT('Tag Library'!$W$14:$W$736, LEN($A133))=$A133), """")"),"")</f>
        <v/>
      </c>
      <c r="P133" s="1" t="str">
        <f ca="1">IFERROR(__xludf.DUMMYFUNCTION("IFERROR(FILTER('Tag Library'!$X$14:$X$736, LEFT('Tag Library'!$W$14:$W$736, LEN(P$2))=P$2, RIGHT('Tag Library'!$W$14:$W$736, LEN($A133))=$A133), """")"),"")</f>
        <v/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IFERROR(__xludf.DUMMYFUNCTION("IFERROR(FILTER('Tag Library'!$X$14:$X$736, LEFT('Tag Library'!$W$14:$W$736, LEN(B$2))=B$2, RIGHT('Tag Library'!$W$14:$W$736, LEN($A134))=$A134), """")"),"")</f>
        <v/>
      </c>
      <c r="C134" s="1" t="str">
        <f ca="1">IFERROR(__xludf.DUMMYFUNCTION("IFERROR(FILTER('Tag Library'!$X$14:$X$736, LEFT('Tag Library'!$W$14:$W$736, LEN(C$2))=C$2, RIGHT('Tag Library'!$W$14:$W$736, LEN($A134))=$A134), """")"),"")</f>
        <v/>
      </c>
      <c r="D134" s="1" t="str">
        <f ca="1">IFERROR(__xludf.DUMMYFUNCTION("IFERROR(FILTER('Tag Library'!$X$14:$X$736, LEFT('Tag Library'!$W$14:$W$736, LEN(D$2))=D$2, RIGHT('Tag Library'!$W$14:$W$736, LEN($A134))=$A134), """")"),"")</f>
        <v/>
      </c>
      <c r="E134" s="1" t="str">
        <f ca="1">IFERROR(__xludf.DUMMYFUNCTION("IFERROR(FILTER('Tag Library'!$X$14:$X$736, LEFT('Tag Library'!$W$14:$W$736, LEN(E$2))=E$2, RIGHT('Tag Library'!$W$14:$W$736, LEN($A134))=$A134), """")"),"")</f>
        <v/>
      </c>
      <c r="F134" s="1" t="str">
        <f ca="1">IFERROR(__xludf.DUMMYFUNCTION("IFERROR(FILTER('Tag Library'!$X$14:$X$736, LEFT('Tag Library'!$W$14:$W$736, LEN(F$2))=F$2, RIGHT('Tag Library'!$W$14:$W$736, LEN($A134))=$A134), """")"),"")</f>
        <v/>
      </c>
      <c r="G134" s="1" t="str">
        <f ca="1">IFERROR(__xludf.DUMMYFUNCTION("IFERROR(FILTER('Tag Library'!$X$14:$X$736, LEFT('Tag Library'!$W$14:$W$736, LEN(G$2))=G$2, RIGHT('Tag Library'!$W$14:$W$736, LEN($A134))=$A134), """")"),"")</f>
        <v/>
      </c>
      <c r="H134" s="1" t="str">
        <f ca="1">IFERROR(__xludf.DUMMYFUNCTION("IFERROR(FILTER('Tag Library'!$X$14:$X$736, LEFT('Tag Library'!$W$14:$W$736, LEN(H$2))=H$2, RIGHT('Tag Library'!$W$14:$W$736, LEN($A134))=$A134), """")"),"")</f>
        <v/>
      </c>
      <c r="I134" s="1" t="str">
        <f ca="1">IFERROR(__xludf.DUMMYFUNCTION("IFERROR(FILTER('Tag Library'!$X$14:$X$736, LEFT('Tag Library'!$W$14:$W$736, LEN(I$2))=I$2, RIGHT('Tag Library'!$W$14:$W$736, LEN($A134))=$A134), """")"),"")</f>
        <v/>
      </c>
      <c r="J134" s="1" t="str">
        <f ca="1">IFERROR(__xludf.DUMMYFUNCTION("IFERROR(FILTER('Tag Library'!$X$14:$X$736, LEFT('Tag Library'!$W$14:$W$736, LEN(J$2))=J$2, RIGHT('Tag Library'!$W$14:$W$736, LEN($A134))=$A134), """")"),"")</f>
        <v/>
      </c>
      <c r="K134" s="1" t="str">
        <f ca="1">IFERROR(__xludf.DUMMYFUNCTION("IFERROR(FILTER('Tag Library'!$X$14:$X$736, LEFT('Tag Library'!$W$14:$W$736, LEN(K$2))=K$2, RIGHT('Tag Library'!$W$14:$W$736, LEN($A134))=$A134), """")"),"")</f>
        <v/>
      </c>
      <c r="L134" s="1" t="str">
        <f ca="1">IFERROR(__xludf.DUMMYFUNCTION("IFERROR(FILTER('Tag Library'!$X$14:$X$736, LEFT('Tag Library'!$W$14:$W$736, LEN(L$2))=L$2, RIGHT('Tag Library'!$W$14:$W$736, LEN($A134))=$A134), """")"),"")</f>
        <v/>
      </c>
      <c r="M134" s="1" t="str">
        <f ca="1">IFERROR(__xludf.DUMMYFUNCTION("IFERROR(FILTER('Tag Library'!$X$14:$X$736, LEFT('Tag Library'!$W$14:$W$736, LEN(M$2))=M$2, RIGHT('Tag Library'!$W$14:$W$736, LEN($A134))=$A134), """")"),"")</f>
        <v/>
      </c>
      <c r="N134" s="1" t="str">
        <f ca="1">IFERROR(__xludf.DUMMYFUNCTION("IFERROR(FILTER('Tag Library'!$X$14:$X$736, LEFT('Tag Library'!$W$14:$W$736, LEN(N$2))=N$2, RIGHT('Tag Library'!$W$14:$W$736, LEN($A134))=$A134), """")"),"")</f>
        <v/>
      </c>
      <c r="O134" s="1" t="str">
        <f ca="1">IFERROR(__xludf.DUMMYFUNCTION("IFERROR(FILTER('Tag Library'!$X$14:$X$736, LEFT('Tag Library'!$W$14:$W$736, LEN(O$2))=O$2, RIGHT('Tag Library'!$W$14:$W$736, LEN($A134))=$A134), """")"),"")</f>
        <v/>
      </c>
      <c r="P134" s="1" t="str">
        <f ca="1">IFERROR(__xludf.DUMMYFUNCTION("IFERROR(FILTER('Tag Library'!$X$14:$X$736, LEFT('Tag Library'!$W$14:$W$736, LEN(P$2))=P$2, RIGHT('Tag Library'!$W$14:$W$736, LEN($A134))=$A134), """")"),"")</f>
        <v/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IFERROR(__xludf.DUMMYFUNCTION("IFERROR(FILTER('Tag Library'!$X$14:$X$736, LEFT('Tag Library'!$W$14:$W$736, LEN(B$2))=B$2, RIGHT('Tag Library'!$W$14:$W$736, LEN($A135))=$A135), """")"),"")</f>
        <v/>
      </c>
      <c r="C135" s="1" t="str">
        <f ca="1">IFERROR(__xludf.DUMMYFUNCTION("IFERROR(FILTER('Tag Library'!$X$14:$X$736, LEFT('Tag Library'!$W$14:$W$736, LEN(C$2))=C$2, RIGHT('Tag Library'!$W$14:$W$736, LEN($A135))=$A135), """")"),"")</f>
        <v/>
      </c>
      <c r="D135" s="1" t="str">
        <f ca="1">IFERROR(__xludf.DUMMYFUNCTION("IFERROR(FILTER('Tag Library'!$X$14:$X$736, LEFT('Tag Library'!$W$14:$W$736, LEN(D$2))=D$2, RIGHT('Tag Library'!$W$14:$W$736, LEN($A135))=$A135), """")"),"")</f>
        <v/>
      </c>
      <c r="E135" s="1" t="str">
        <f ca="1">IFERROR(__xludf.DUMMYFUNCTION("IFERROR(FILTER('Tag Library'!$X$14:$X$736, LEFT('Tag Library'!$W$14:$W$736, LEN(E$2))=E$2, RIGHT('Tag Library'!$W$14:$W$736, LEN($A135))=$A135), """")"),"")</f>
        <v/>
      </c>
      <c r="F135" s="1" t="str">
        <f ca="1">IFERROR(__xludf.DUMMYFUNCTION("IFERROR(FILTER('Tag Library'!$X$14:$X$736, LEFT('Tag Library'!$W$14:$W$736, LEN(F$2))=F$2, RIGHT('Tag Library'!$W$14:$W$736, LEN($A135))=$A135), """")"),"")</f>
        <v/>
      </c>
      <c r="G135" s="1" t="str">
        <f ca="1">IFERROR(__xludf.DUMMYFUNCTION("IFERROR(FILTER('Tag Library'!$X$14:$X$736, LEFT('Tag Library'!$W$14:$W$736, LEN(G$2))=G$2, RIGHT('Tag Library'!$W$14:$W$736, LEN($A135))=$A135), """")"),"")</f>
        <v/>
      </c>
      <c r="H135" s="1" t="str">
        <f ca="1">IFERROR(__xludf.DUMMYFUNCTION("IFERROR(FILTER('Tag Library'!$X$14:$X$736, LEFT('Tag Library'!$W$14:$W$736, LEN(H$2))=H$2, RIGHT('Tag Library'!$W$14:$W$736, LEN($A135))=$A135), """")"),"")</f>
        <v/>
      </c>
      <c r="I135" s="1" t="str">
        <f ca="1">IFERROR(__xludf.DUMMYFUNCTION("IFERROR(FILTER('Tag Library'!$X$14:$X$736, LEFT('Tag Library'!$W$14:$W$736, LEN(I$2))=I$2, RIGHT('Tag Library'!$W$14:$W$736, LEN($A135))=$A135), """")"),"")</f>
        <v/>
      </c>
      <c r="J135" s="1" t="str">
        <f ca="1">IFERROR(__xludf.DUMMYFUNCTION("IFERROR(FILTER('Tag Library'!$X$14:$X$736, LEFT('Tag Library'!$W$14:$W$736, LEN(J$2))=J$2, RIGHT('Tag Library'!$W$14:$W$736, LEN($A135))=$A135), """")"),"")</f>
        <v/>
      </c>
      <c r="K135" s="1" t="str">
        <f ca="1">IFERROR(__xludf.DUMMYFUNCTION("IFERROR(FILTER('Tag Library'!$X$14:$X$736, LEFT('Tag Library'!$W$14:$W$736, LEN(K$2))=K$2, RIGHT('Tag Library'!$W$14:$W$736, LEN($A135))=$A135), """")"),"")</f>
        <v/>
      </c>
      <c r="L135" s="1" t="str">
        <f ca="1">IFERROR(__xludf.DUMMYFUNCTION("IFERROR(FILTER('Tag Library'!$X$14:$X$736, LEFT('Tag Library'!$W$14:$W$736, LEN(L$2))=L$2, RIGHT('Tag Library'!$W$14:$W$736, LEN($A135))=$A135), """")"),"")</f>
        <v/>
      </c>
      <c r="M135" s="1" t="str">
        <f ca="1">IFERROR(__xludf.DUMMYFUNCTION("IFERROR(FILTER('Tag Library'!$X$14:$X$736, LEFT('Tag Library'!$W$14:$W$736, LEN(M$2))=M$2, RIGHT('Tag Library'!$W$14:$W$736, LEN($A135))=$A135), """")"),"")</f>
        <v/>
      </c>
      <c r="N135" s="1" t="str">
        <f ca="1">IFERROR(__xludf.DUMMYFUNCTION("IFERROR(FILTER('Tag Library'!$X$14:$X$736, LEFT('Tag Library'!$W$14:$W$736, LEN(N$2))=N$2, RIGHT('Tag Library'!$W$14:$W$736, LEN($A135))=$A135), """")"),"")</f>
        <v/>
      </c>
      <c r="O135" s="1" t="str">
        <f ca="1">IFERROR(__xludf.DUMMYFUNCTION("IFERROR(FILTER('Tag Library'!$X$14:$X$736, LEFT('Tag Library'!$W$14:$W$736, LEN(O$2))=O$2, RIGHT('Tag Library'!$W$14:$W$736, LEN($A135))=$A135), """")"),"")</f>
        <v/>
      </c>
      <c r="P135" s="1" t="str">
        <f ca="1">IFERROR(__xludf.DUMMYFUNCTION("IFERROR(FILTER('Tag Library'!$X$14:$X$736, LEFT('Tag Library'!$W$14:$W$736, LEN(P$2))=P$2, RIGHT('Tag Library'!$W$14:$W$736, LEN($A135))=$A135), """")"),"")</f>
        <v/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IFERROR(__xludf.DUMMYFUNCTION("IFERROR(FILTER('Tag Library'!$X$14:$X$736, LEFT('Tag Library'!$W$14:$W$736, LEN(B$2))=B$2, RIGHT('Tag Library'!$W$14:$W$736, LEN($A136))=$A136), """")"),"")</f>
        <v/>
      </c>
      <c r="C136" s="1" t="str">
        <f ca="1">IFERROR(__xludf.DUMMYFUNCTION("IFERROR(FILTER('Tag Library'!$X$14:$X$736, LEFT('Tag Library'!$W$14:$W$736, LEN(C$2))=C$2, RIGHT('Tag Library'!$W$14:$W$736, LEN($A136))=$A136), """")"),"")</f>
        <v/>
      </c>
      <c r="D136" s="1" t="str">
        <f ca="1">IFERROR(__xludf.DUMMYFUNCTION("IFERROR(FILTER('Tag Library'!$X$14:$X$736, LEFT('Tag Library'!$W$14:$W$736, LEN(D$2))=D$2, RIGHT('Tag Library'!$W$14:$W$736, LEN($A136))=$A136), """")"),"")</f>
        <v/>
      </c>
      <c r="E136" s="1" t="str">
        <f ca="1">IFERROR(__xludf.DUMMYFUNCTION("IFERROR(FILTER('Tag Library'!$X$14:$X$736, LEFT('Tag Library'!$W$14:$W$736, LEN(E$2))=E$2, RIGHT('Tag Library'!$W$14:$W$736, LEN($A136))=$A136), """")"),"")</f>
        <v/>
      </c>
      <c r="F136" s="1" t="str">
        <f ca="1">IFERROR(__xludf.DUMMYFUNCTION("IFERROR(FILTER('Tag Library'!$X$14:$X$736, LEFT('Tag Library'!$W$14:$W$736, LEN(F$2))=F$2, RIGHT('Tag Library'!$W$14:$W$736, LEN($A136))=$A136), """")"),"")</f>
        <v/>
      </c>
      <c r="G136" s="1" t="str">
        <f ca="1">IFERROR(__xludf.DUMMYFUNCTION("IFERROR(FILTER('Tag Library'!$X$14:$X$736, LEFT('Tag Library'!$W$14:$W$736, LEN(G$2))=G$2, RIGHT('Tag Library'!$W$14:$W$736, LEN($A136))=$A136), """")"),"")</f>
        <v/>
      </c>
      <c r="H136" s="1" t="str">
        <f ca="1">IFERROR(__xludf.DUMMYFUNCTION("IFERROR(FILTER('Tag Library'!$X$14:$X$736, LEFT('Tag Library'!$W$14:$W$736, LEN(H$2))=H$2, RIGHT('Tag Library'!$W$14:$W$736, LEN($A136))=$A136), """")"),"")</f>
        <v/>
      </c>
      <c r="I136" s="1" t="str">
        <f ca="1">IFERROR(__xludf.DUMMYFUNCTION("IFERROR(FILTER('Tag Library'!$X$14:$X$736, LEFT('Tag Library'!$W$14:$W$736, LEN(I$2))=I$2, RIGHT('Tag Library'!$W$14:$W$736, LEN($A136))=$A136), """")"),"")</f>
        <v/>
      </c>
      <c r="J136" s="1" t="str">
        <f ca="1">IFERROR(__xludf.DUMMYFUNCTION("IFERROR(FILTER('Tag Library'!$X$14:$X$736, LEFT('Tag Library'!$W$14:$W$736, LEN(J$2))=J$2, RIGHT('Tag Library'!$W$14:$W$736, LEN($A136))=$A136), """")"),"")</f>
        <v/>
      </c>
      <c r="K136" s="1" t="str">
        <f ca="1">IFERROR(__xludf.DUMMYFUNCTION("IFERROR(FILTER('Tag Library'!$X$14:$X$736, LEFT('Tag Library'!$W$14:$W$736, LEN(K$2))=K$2, RIGHT('Tag Library'!$W$14:$W$736, LEN($A136))=$A136), """")"),"")</f>
        <v/>
      </c>
      <c r="L136" s="1" t="str">
        <f ca="1">IFERROR(__xludf.DUMMYFUNCTION("IFERROR(FILTER('Tag Library'!$X$14:$X$736, LEFT('Tag Library'!$W$14:$W$736, LEN(L$2))=L$2, RIGHT('Tag Library'!$W$14:$W$736, LEN($A136))=$A136), """")"),"")</f>
        <v/>
      </c>
      <c r="M136" s="1" t="str">
        <f ca="1">IFERROR(__xludf.DUMMYFUNCTION("IFERROR(FILTER('Tag Library'!$X$14:$X$736, LEFT('Tag Library'!$W$14:$W$736, LEN(M$2))=M$2, RIGHT('Tag Library'!$W$14:$W$736, LEN($A136))=$A136), """")"),"")</f>
        <v/>
      </c>
      <c r="N136" s="1" t="str">
        <f ca="1">IFERROR(__xludf.DUMMYFUNCTION("IFERROR(FILTER('Tag Library'!$X$14:$X$736, LEFT('Tag Library'!$W$14:$W$736, LEN(N$2))=N$2, RIGHT('Tag Library'!$W$14:$W$736, LEN($A136))=$A136), """")"),"")</f>
        <v/>
      </c>
      <c r="O136" s="1" t="str">
        <f ca="1">IFERROR(__xludf.DUMMYFUNCTION("IFERROR(FILTER('Tag Library'!$X$14:$X$736, LEFT('Tag Library'!$W$14:$W$736, LEN(O$2))=O$2, RIGHT('Tag Library'!$W$14:$W$736, LEN($A136))=$A136), """")"),"")</f>
        <v/>
      </c>
      <c r="P136" s="1" t="str">
        <f ca="1">IFERROR(__xludf.DUMMYFUNCTION("IFERROR(FILTER('Tag Library'!$X$14:$X$736, LEFT('Tag Library'!$W$14:$W$736, LEN(P$2))=P$2, RIGHT('Tag Library'!$W$14:$W$736, LEN($A136))=$A136), """")"),"")</f>
        <v/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IFERROR(__xludf.DUMMYFUNCTION("IFERROR(FILTER('Tag Library'!$X$14:$X$736, LEFT('Tag Library'!$W$14:$W$736, LEN(B$2))=B$2, RIGHT('Tag Library'!$W$14:$W$736, LEN($A137))=$A137), """")"),"")</f>
        <v/>
      </c>
      <c r="C137" s="1" t="str">
        <f ca="1">IFERROR(__xludf.DUMMYFUNCTION("IFERROR(FILTER('Tag Library'!$X$14:$X$736, LEFT('Tag Library'!$W$14:$W$736, LEN(C$2))=C$2, RIGHT('Tag Library'!$W$14:$W$736, LEN($A137))=$A137), """")"),"")</f>
        <v/>
      </c>
      <c r="D137" s="1" t="str">
        <f ca="1">IFERROR(__xludf.DUMMYFUNCTION("IFERROR(FILTER('Tag Library'!$X$14:$X$736, LEFT('Tag Library'!$W$14:$W$736, LEN(D$2))=D$2, RIGHT('Tag Library'!$W$14:$W$736, LEN($A137))=$A137), """")"),"")</f>
        <v/>
      </c>
      <c r="E137" s="1" t="str">
        <f ca="1">IFERROR(__xludf.DUMMYFUNCTION("IFERROR(FILTER('Tag Library'!$X$14:$X$736, LEFT('Tag Library'!$W$14:$W$736, LEN(E$2))=E$2, RIGHT('Tag Library'!$W$14:$W$736, LEN($A137))=$A137), """")"),"")</f>
        <v/>
      </c>
      <c r="F137" s="1" t="str">
        <f ca="1">IFERROR(__xludf.DUMMYFUNCTION("IFERROR(FILTER('Tag Library'!$X$14:$X$736, LEFT('Tag Library'!$W$14:$W$736, LEN(F$2))=F$2, RIGHT('Tag Library'!$W$14:$W$736, LEN($A137))=$A137), """")"),"")</f>
        <v/>
      </c>
      <c r="G137" s="1" t="str">
        <f ca="1">IFERROR(__xludf.DUMMYFUNCTION("IFERROR(FILTER('Tag Library'!$X$14:$X$736, LEFT('Tag Library'!$W$14:$W$736, LEN(G$2))=G$2, RIGHT('Tag Library'!$W$14:$W$736, LEN($A137))=$A137), """")"),"")</f>
        <v/>
      </c>
      <c r="H137" s="1" t="str">
        <f ca="1">IFERROR(__xludf.DUMMYFUNCTION("IFERROR(FILTER('Tag Library'!$X$14:$X$736, LEFT('Tag Library'!$W$14:$W$736, LEN(H$2))=H$2, RIGHT('Tag Library'!$W$14:$W$736, LEN($A137))=$A137), """")"),"")</f>
        <v/>
      </c>
      <c r="I137" s="1" t="str">
        <f ca="1">IFERROR(__xludf.DUMMYFUNCTION("IFERROR(FILTER('Tag Library'!$X$14:$X$736, LEFT('Tag Library'!$W$14:$W$736, LEN(I$2))=I$2, RIGHT('Tag Library'!$W$14:$W$736, LEN($A137))=$A137), """")"),"")</f>
        <v/>
      </c>
      <c r="J137" s="1" t="str">
        <f ca="1">IFERROR(__xludf.DUMMYFUNCTION("IFERROR(FILTER('Tag Library'!$X$14:$X$736, LEFT('Tag Library'!$W$14:$W$736, LEN(J$2))=J$2, RIGHT('Tag Library'!$W$14:$W$736, LEN($A137))=$A137), """")"),"")</f>
        <v/>
      </c>
      <c r="K137" s="1" t="str">
        <f ca="1">IFERROR(__xludf.DUMMYFUNCTION("IFERROR(FILTER('Tag Library'!$X$14:$X$736, LEFT('Tag Library'!$W$14:$W$736, LEN(K$2))=K$2, RIGHT('Tag Library'!$W$14:$W$736, LEN($A137))=$A137), """")"),"")</f>
        <v/>
      </c>
      <c r="L137" s="1" t="str">
        <f ca="1">IFERROR(__xludf.DUMMYFUNCTION("IFERROR(FILTER('Tag Library'!$X$14:$X$736, LEFT('Tag Library'!$W$14:$W$736, LEN(L$2))=L$2, RIGHT('Tag Library'!$W$14:$W$736, LEN($A137))=$A137), """")"),"")</f>
        <v/>
      </c>
      <c r="M137" s="1" t="str">
        <f ca="1">IFERROR(__xludf.DUMMYFUNCTION("IFERROR(FILTER('Tag Library'!$X$14:$X$736, LEFT('Tag Library'!$W$14:$W$736, LEN(M$2))=M$2, RIGHT('Tag Library'!$W$14:$W$736, LEN($A137))=$A137), """")"),"")</f>
        <v/>
      </c>
      <c r="N137" s="1" t="str">
        <f ca="1">IFERROR(__xludf.DUMMYFUNCTION("IFERROR(FILTER('Tag Library'!$X$14:$X$736, LEFT('Tag Library'!$W$14:$W$736, LEN(N$2))=N$2, RIGHT('Tag Library'!$W$14:$W$736, LEN($A137))=$A137), """")"),"")</f>
        <v/>
      </c>
      <c r="O137" s="1" t="str">
        <f ca="1">IFERROR(__xludf.DUMMYFUNCTION("IFERROR(FILTER('Tag Library'!$X$14:$X$736, LEFT('Tag Library'!$W$14:$W$736, LEN(O$2))=O$2, RIGHT('Tag Library'!$W$14:$W$736, LEN($A137))=$A137), """")"),"")</f>
        <v/>
      </c>
      <c r="P137" s="1" t="str">
        <f ca="1">IFERROR(__xludf.DUMMYFUNCTION("IFERROR(FILTER('Tag Library'!$X$14:$X$736, LEFT('Tag Library'!$W$14:$W$736, LEN(P$2))=P$2, RIGHT('Tag Library'!$W$14:$W$736, LEN($A137))=$A137), """")"),"")</f>
        <v/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IFERROR(__xludf.DUMMYFUNCTION("IFERROR(FILTER('Tag Library'!$X$14:$X$736, LEFT('Tag Library'!$W$14:$W$736, LEN(B$2))=B$2, RIGHT('Tag Library'!$W$14:$W$736, LEN($A138))=$A138), """")"),"")</f>
        <v/>
      </c>
      <c r="C138" s="1" t="str">
        <f ca="1">IFERROR(__xludf.DUMMYFUNCTION("IFERROR(FILTER('Tag Library'!$X$14:$X$736, LEFT('Tag Library'!$W$14:$W$736, LEN(C$2))=C$2, RIGHT('Tag Library'!$W$14:$W$736, LEN($A138))=$A138), """")"),"")</f>
        <v/>
      </c>
      <c r="D138" s="1" t="str">
        <f ca="1">IFERROR(__xludf.DUMMYFUNCTION("IFERROR(FILTER('Tag Library'!$X$14:$X$736, LEFT('Tag Library'!$W$14:$W$736, LEN(D$2))=D$2, RIGHT('Tag Library'!$W$14:$W$736, LEN($A138))=$A138), """")"),"")</f>
        <v/>
      </c>
      <c r="E138" s="1" t="str">
        <f ca="1">IFERROR(__xludf.DUMMYFUNCTION("IFERROR(FILTER('Tag Library'!$X$14:$X$736, LEFT('Tag Library'!$W$14:$W$736, LEN(E$2))=E$2, RIGHT('Tag Library'!$W$14:$W$736, LEN($A138))=$A138), """")"),"")</f>
        <v/>
      </c>
      <c r="F138" s="1" t="str">
        <f ca="1">IFERROR(__xludf.DUMMYFUNCTION("IFERROR(FILTER('Tag Library'!$X$14:$X$736, LEFT('Tag Library'!$W$14:$W$736, LEN(F$2))=F$2, RIGHT('Tag Library'!$W$14:$W$736, LEN($A138))=$A138), """")"),"")</f>
        <v/>
      </c>
      <c r="G138" s="1" t="str">
        <f ca="1">IFERROR(__xludf.DUMMYFUNCTION("IFERROR(FILTER('Tag Library'!$X$14:$X$736, LEFT('Tag Library'!$W$14:$W$736, LEN(G$2))=G$2, RIGHT('Tag Library'!$W$14:$W$736, LEN($A138))=$A138), """")"),"")</f>
        <v/>
      </c>
      <c r="H138" s="1" t="str">
        <f ca="1">IFERROR(__xludf.DUMMYFUNCTION("IFERROR(FILTER('Tag Library'!$X$14:$X$736, LEFT('Tag Library'!$W$14:$W$736, LEN(H$2))=H$2, RIGHT('Tag Library'!$W$14:$W$736, LEN($A138))=$A138), """")"),"")</f>
        <v/>
      </c>
      <c r="I138" s="1" t="str">
        <f ca="1">IFERROR(__xludf.DUMMYFUNCTION("IFERROR(FILTER('Tag Library'!$X$14:$X$736, LEFT('Tag Library'!$W$14:$W$736, LEN(I$2))=I$2, RIGHT('Tag Library'!$W$14:$W$736, LEN($A138))=$A138), """")"),"")</f>
        <v/>
      </c>
      <c r="J138" s="1" t="str">
        <f ca="1">IFERROR(__xludf.DUMMYFUNCTION("IFERROR(FILTER('Tag Library'!$X$14:$X$736, LEFT('Tag Library'!$W$14:$W$736, LEN(J$2))=J$2, RIGHT('Tag Library'!$W$14:$W$736, LEN($A138))=$A138), """")"),"")</f>
        <v/>
      </c>
      <c r="K138" s="1" t="str">
        <f ca="1">IFERROR(__xludf.DUMMYFUNCTION("IFERROR(FILTER('Tag Library'!$X$14:$X$736, LEFT('Tag Library'!$W$14:$W$736, LEN(K$2))=K$2, RIGHT('Tag Library'!$W$14:$W$736, LEN($A138))=$A138), """")"),"")</f>
        <v/>
      </c>
      <c r="L138" s="1" t="str">
        <f ca="1">IFERROR(__xludf.DUMMYFUNCTION("IFERROR(FILTER('Tag Library'!$X$14:$X$736, LEFT('Tag Library'!$W$14:$W$736, LEN(L$2))=L$2, RIGHT('Tag Library'!$W$14:$W$736, LEN($A138))=$A138), """")"),"")</f>
        <v/>
      </c>
      <c r="M138" s="1" t="str">
        <f ca="1">IFERROR(__xludf.DUMMYFUNCTION("IFERROR(FILTER('Tag Library'!$X$14:$X$736, LEFT('Tag Library'!$W$14:$W$736, LEN(M$2))=M$2, RIGHT('Tag Library'!$W$14:$W$736, LEN($A138))=$A138), """")"),"")</f>
        <v/>
      </c>
      <c r="N138" s="1" t="str">
        <f ca="1">IFERROR(__xludf.DUMMYFUNCTION("IFERROR(FILTER('Tag Library'!$X$14:$X$736, LEFT('Tag Library'!$W$14:$W$736, LEN(N$2))=N$2, RIGHT('Tag Library'!$W$14:$W$736, LEN($A138))=$A138), """")"),"")</f>
        <v/>
      </c>
      <c r="O138" s="1" t="str">
        <f ca="1">IFERROR(__xludf.DUMMYFUNCTION("IFERROR(FILTER('Tag Library'!$X$14:$X$736, LEFT('Tag Library'!$W$14:$W$736, LEN(O$2))=O$2, RIGHT('Tag Library'!$W$14:$W$736, LEN($A138))=$A138), """")"),"")</f>
        <v/>
      </c>
      <c r="P138" s="1" t="str">
        <f ca="1">IFERROR(__xludf.DUMMYFUNCTION("IFERROR(FILTER('Tag Library'!$X$14:$X$736, LEFT('Tag Library'!$W$14:$W$736, LEN(P$2))=P$2, RIGHT('Tag Library'!$W$14:$W$736, LEN($A138))=$A138), """")"),"")</f>
        <v/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IFERROR(__xludf.DUMMYFUNCTION("IFERROR(FILTER('Tag Library'!$X$14:$X$736, LEFT('Tag Library'!$W$14:$W$736, LEN(B$2))=B$2, RIGHT('Tag Library'!$W$14:$W$736, LEN($A139))=$A139), """")"),"")</f>
        <v/>
      </c>
      <c r="C139" s="1" t="str">
        <f ca="1">IFERROR(__xludf.DUMMYFUNCTION("IFERROR(FILTER('Tag Library'!$X$14:$X$736, LEFT('Tag Library'!$W$14:$W$736, LEN(C$2))=C$2, RIGHT('Tag Library'!$W$14:$W$736, LEN($A139))=$A139), """")"),"")</f>
        <v/>
      </c>
      <c r="D139" s="1" t="str">
        <f ca="1">IFERROR(__xludf.DUMMYFUNCTION("IFERROR(FILTER('Tag Library'!$X$14:$X$736, LEFT('Tag Library'!$W$14:$W$736, LEN(D$2))=D$2, RIGHT('Tag Library'!$W$14:$W$736, LEN($A139))=$A139), """")"),"green")</f>
        <v>green</v>
      </c>
      <c r="E139" s="1" t="str">
        <f ca="1">IFERROR(__xludf.DUMMYFUNCTION("IFERROR(FILTER('Tag Library'!$X$14:$X$736, LEFT('Tag Library'!$W$14:$W$736, LEN(E$2))=E$2, RIGHT('Tag Library'!$W$14:$W$736, LEN($A139))=$A139), """")"),"green")</f>
        <v>green</v>
      </c>
      <c r="F139" s="1" t="str">
        <f ca="1">IFERROR(__xludf.DUMMYFUNCTION("IFERROR(FILTER('Tag Library'!$X$14:$X$736, LEFT('Tag Library'!$W$14:$W$736, LEN(F$2))=F$2, RIGHT('Tag Library'!$W$14:$W$736, LEN($A139))=$A139), """")"),"green")</f>
        <v>green</v>
      </c>
      <c r="G139" s="1" t="str">
        <f ca="1">IFERROR(__xludf.DUMMYFUNCTION("IFERROR(FILTER('Tag Library'!$X$14:$X$736, LEFT('Tag Library'!$W$14:$W$736, LEN(G$2))=G$2, RIGHT('Tag Library'!$W$14:$W$736, LEN($A139))=$A139), """")"),"green")</f>
        <v>green</v>
      </c>
      <c r="H139" s="1" t="str">
        <f ca="1">IFERROR(__xludf.DUMMYFUNCTION("IFERROR(FILTER('Tag Library'!$X$14:$X$736, LEFT('Tag Library'!$W$14:$W$736, LEN(H$2))=H$2, RIGHT('Tag Library'!$W$14:$W$736, LEN($A139))=$A139), """")"),"green")</f>
        <v>green</v>
      </c>
      <c r="I139" s="1" t="str">
        <f ca="1">IFERROR(__xludf.DUMMYFUNCTION("IFERROR(FILTER('Tag Library'!$X$14:$X$736, LEFT('Tag Library'!$W$14:$W$736, LEN(I$2))=I$2, RIGHT('Tag Library'!$W$14:$W$736, LEN($A139))=$A139), """")"),"green")</f>
        <v>green</v>
      </c>
      <c r="J139" s="1" t="str">
        <f ca="1">IFERROR(__xludf.DUMMYFUNCTION("IFERROR(FILTER('Tag Library'!$X$14:$X$736, LEFT('Tag Library'!$W$14:$W$736, LEN(J$2))=J$2, RIGHT('Tag Library'!$W$14:$W$736, LEN($A139))=$A139), """")"),"green")</f>
        <v>green</v>
      </c>
      <c r="K139" s="1" t="str">
        <f ca="1">IFERROR(__xludf.DUMMYFUNCTION("IFERROR(FILTER('Tag Library'!$X$14:$X$736, LEFT('Tag Library'!$W$14:$W$736, LEN(K$2))=K$2, RIGHT('Tag Library'!$W$14:$W$736, LEN($A139))=$A139), """")"),"green")</f>
        <v>green</v>
      </c>
      <c r="L139" s="1" t="str">
        <f ca="1">IFERROR(__xludf.DUMMYFUNCTION("IFERROR(FILTER('Tag Library'!$X$14:$X$736, LEFT('Tag Library'!$W$14:$W$736, LEN(L$2))=L$2, RIGHT('Tag Library'!$W$14:$W$736, LEN($A139))=$A139), """")"),"green")</f>
        <v>green</v>
      </c>
      <c r="M139" s="1" t="str">
        <f ca="1">IFERROR(__xludf.DUMMYFUNCTION("IFERROR(FILTER('Tag Library'!$X$14:$X$736, LEFT('Tag Library'!$W$14:$W$736, LEN(M$2))=M$2, RIGHT('Tag Library'!$W$14:$W$736, LEN($A139))=$A139), """")"),"green")</f>
        <v>green</v>
      </c>
      <c r="N139" s="1" t="str">
        <f ca="1">IFERROR(__xludf.DUMMYFUNCTION("IFERROR(FILTER('Tag Library'!$X$14:$X$736, LEFT('Tag Library'!$W$14:$W$736, LEN(N$2))=N$2, RIGHT('Tag Library'!$W$14:$W$736, LEN($A139))=$A139), """")"),"green")</f>
        <v>green</v>
      </c>
      <c r="O139" s="1" t="str">
        <f ca="1">IFERROR(__xludf.DUMMYFUNCTION("IFERROR(FILTER('Tag Library'!$X$14:$X$736, LEFT('Tag Library'!$W$14:$W$736, LEN(O$2))=O$2, RIGHT('Tag Library'!$W$14:$W$736, LEN($A139))=$A139), """")"),"green")</f>
        <v>green</v>
      </c>
      <c r="P139" s="1" t="str">
        <f ca="1">IFERROR(__xludf.DUMMYFUNCTION("IFERROR(FILTER('Tag Library'!$X$14:$X$736, LEFT('Tag Library'!$W$14:$W$736, LEN(P$2))=P$2, RIGHT('Tag Library'!$W$14:$W$736, LEN($A139))=$A139), """")"),"")</f>
        <v/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IFERROR(__xludf.DUMMYFUNCTION("IFERROR(FILTER('Tag Library'!$X$14:$X$736, LEFT('Tag Library'!$W$14:$W$736, LEN(B$2))=B$2, RIGHT('Tag Library'!$W$14:$W$736, LEN($A140))=$A140), """")"),"")</f>
        <v/>
      </c>
      <c r="C140" s="1" t="str">
        <f ca="1">IFERROR(__xludf.DUMMYFUNCTION("IFERROR(FILTER('Tag Library'!$X$14:$X$736, LEFT('Tag Library'!$W$14:$W$736, LEN(C$2))=C$2, RIGHT('Tag Library'!$W$14:$W$736, LEN($A140))=$A140), """")"),"")</f>
        <v/>
      </c>
      <c r="D140" s="1" t="str">
        <f ca="1">IFERROR(__xludf.DUMMYFUNCTION("IFERROR(FILTER('Tag Library'!$X$14:$X$736, LEFT('Tag Library'!$W$14:$W$736, LEN(D$2))=D$2, RIGHT('Tag Library'!$W$14:$W$736, LEN($A140))=$A140), """")"),"green")</f>
        <v>green</v>
      </c>
      <c r="E140" s="1" t="str">
        <f ca="1">IFERROR(__xludf.DUMMYFUNCTION("IFERROR(FILTER('Tag Library'!$X$14:$X$736, LEFT('Tag Library'!$W$14:$W$736, LEN(E$2))=E$2, RIGHT('Tag Library'!$W$14:$W$736, LEN($A140))=$A140), """")"),"green")</f>
        <v>green</v>
      </c>
      <c r="F140" s="1" t="str">
        <f ca="1">IFERROR(__xludf.DUMMYFUNCTION("IFERROR(FILTER('Tag Library'!$X$14:$X$736, LEFT('Tag Library'!$W$14:$W$736, LEN(F$2))=F$2, RIGHT('Tag Library'!$W$14:$W$736, LEN($A140))=$A140), """")"),"green")</f>
        <v>green</v>
      </c>
      <c r="G140" s="1" t="str">
        <f ca="1">IFERROR(__xludf.DUMMYFUNCTION("IFERROR(FILTER('Tag Library'!$X$14:$X$736, LEFT('Tag Library'!$W$14:$W$736, LEN(G$2))=G$2, RIGHT('Tag Library'!$W$14:$W$736, LEN($A140))=$A140), """")"),"green")</f>
        <v>green</v>
      </c>
      <c r="H140" s="1" t="str">
        <f ca="1">IFERROR(__xludf.DUMMYFUNCTION("IFERROR(FILTER('Tag Library'!$X$14:$X$736, LEFT('Tag Library'!$W$14:$W$736, LEN(H$2))=H$2, RIGHT('Tag Library'!$W$14:$W$736, LEN($A140))=$A140), """")"),"green")</f>
        <v>green</v>
      </c>
      <c r="I140" s="1" t="str">
        <f ca="1">IFERROR(__xludf.DUMMYFUNCTION("IFERROR(FILTER('Tag Library'!$X$14:$X$736, LEFT('Tag Library'!$W$14:$W$736, LEN(I$2))=I$2, RIGHT('Tag Library'!$W$14:$W$736, LEN($A140))=$A140), """")"),"green")</f>
        <v>green</v>
      </c>
      <c r="J140" s="1" t="str">
        <f ca="1">IFERROR(__xludf.DUMMYFUNCTION("IFERROR(FILTER('Tag Library'!$X$14:$X$736, LEFT('Tag Library'!$W$14:$W$736, LEN(J$2))=J$2, RIGHT('Tag Library'!$W$14:$W$736, LEN($A140))=$A140), """")"),"green")</f>
        <v>green</v>
      </c>
      <c r="K140" s="1" t="str">
        <f ca="1">IFERROR(__xludf.DUMMYFUNCTION("IFERROR(FILTER('Tag Library'!$X$14:$X$736, LEFT('Tag Library'!$W$14:$W$736, LEN(K$2))=K$2, RIGHT('Tag Library'!$W$14:$W$736, LEN($A140))=$A140), """")"),"green")</f>
        <v>green</v>
      </c>
      <c r="L140" s="1" t="str">
        <f ca="1">IFERROR(__xludf.DUMMYFUNCTION("IFERROR(FILTER('Tag Library'!$X$14:$X$736, LEFT('Tag Library'!$W$14:$W$736, LEN(L$2))=L$2, RIGHT('Tag Library'!$W$14:$W$736, LEN($A140))=$A140), """")"),"green")</f>
        <v>green</v>
      </c>
      <c r="M140" s="1" t="str">
        <f ca="1">IFERROR(__xludf.DUMMYFUNCTION("IFERROR(FILTER('Tag Library'!$X$14:$X$736, LEFT('Tag Library'!$W$14:$W$736, LEN(M$2))=M$2, RIGHT('Tag Library'!$W$14:$W$736, LEN($A140))=$A140), """")"),"green")</f>
        <v>green</v>
      </c>
      <c r="N140" s="1" t="str">
        <f ca="1">IFERROR(__xludf.DUMMYFUNCTION("IFERROR(FILTER('Tag Library'!$X$14:$X$736, LEFT('Tag Library'!$W$14:$W$736, LEN(N$2))=N$2, RIGHT('Tag Library'!$W$14:$W$736, LEN($A140))=$A140), """")"),"green")</f>
        <v>green</v>
      </c>
      <c r="O140" s="1" t="str">
        <f ca="1">IFERROR(__xludf.DUMMYFUNCTION("IFERROR(FILTER('Tag Library'!$X$14:$X$736, LEFT('Tag Library'!$W$14:$W$736, LEN(O$2))=O$2, RIGHT('Tag Library'!$W$14:$W$736, LEN($A140))=$A140), """")"),"green")</f>
        <v>green</v>
      </c>
      <c r="P140" s="1" t="str">
        <f ca="1">IFERROR(__xludf.DUMMYFUNCTION("IFERROR(FILTER('Tag Library'!$X$14:$X$736, LEFT('Tag Library'!$W$14:$W$736, LEN(P$2))=P$2, RIGHT('Tag Library'!$W$14:$W$736, LEN($A140))=$A140), """")"),"")</f>
        <v/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IFERROR(__xludf.DUMMYFUNCTION("IFERROR(FILTER('Tag Library'!$X$14:$X$736, LEFT('Tag Library'!$W$14:$W$736, LEN(B$2))=B$2, RIGHT('Tag Library'!$W$14:$W$736, LEN($A141))=$A141), """")"),"")</f>
        <v/>
      </c>
      <c r="C141" s="1" t="str">
        <f ca="1">IFERROR(__xludf.DUMMYFUNCTION("IFERROR(FILTER('Tag Library'!$X$14:$X$736, LEFT('Tag Library'!$W$14:$W$736, LEN(C$2))=C$2, RIGHT('Tag Library'!$W$14:$W$736, LEN($A141))=$A141), """")"),"")</f>
        <v/>
      </c>
      <c r="D141" s="1" t="str">
        <f ca="1">IFERROR(__xludf.DUMMYFUNCTION("IFERROR(FILTER('Tag Library'!$X$14:$X$736, LEFT('Tag Library'!$W$14:$W$736, LEN(D$2))=D$2, RIGHT('Tag Library'!$W$14:$W$736, LEN($A141))=$A141), """")"),"")</f>
        <v/>
      </c>
      <c r="E141" s="1" t="str">
        <f ca="1">IFERROR(__xludf.DUMMYFUNCTION("IFERROR(FILTER('Tag Library'!$X$14:$X$736, LEFT('Tag Library'!$W$14:$W$736, LEN(E$2))=E$2, RIGHT('Tag Library'!$W$14:$W$736, LEN($A141))=$A141), """")"),"")</f>
        <v/>
      </c>
      <c r="F141" s="1" t="str">
        <f ca="1">IFERROR(__xludf.DUMMYFUNCTION("IFERROR(FILTER('Tag Library'!$X$14:$X$736, LEFT('Tag Library'!$W$14:$W$736, LEN(F$2))=F$2, RIGHT('Tag Library'!$W$14:$W$736, LEN($A141))=$A141), """")"),"")</f>
        <v/>
      </c>
      <c r="G141" s="1" t="str">
        <f ca="1">IFERROR(__xludf.DUMMYFUNCTION("IFERROR(FILTER('Tag Library'!$X$14:$X$736, LEFT('Tag Library'!$W$14:$W$736, LEN(G$2))=G$2, RIGHT('Tag Library'!$W$14:$W$736, LEN($A141))=$A141), """")"),"")</f>
        <v/>
      </c>
      <c r="H141" s="1" t="str">
        <f ca="1">IFERROR(__xludf.DUMMYFUNCTION("IFERROR(FILTER('Tag Library'!$X$14:$X$736, LEFT('Tag Library'!$W$14:$W$736, LEN(H$2))=H$2, RIGHT('Tag Library'!$W$14:$W$736, LEN($A141))=$A141), """")"),"")</f>
        <v/>
      </c>
      <c r="I141" s="1" t="str">
        <f ca="1">IFERROR(__xludf.DUMMYFUNCTION("IFERROR(FILTER('Tag Library'!$X$14:$X$736, LEFT('Tag Library'!$W$14:$W$736, LEN(I$2))=I$2, RIGHT('Tag Library'!$W$14:$W$736, LEN($A141))=$A141), """")"),"")</f>
        <v/>
      </c>
      <c r="J141" s="1" t="str">
        <f ca="1">IFERROR(__xludf.DUMMYFUNCTION("IFERROR(FILTER('Tag Library'!$X$14:$X$736, LEFT('Tag Library'!$W$14:$W$736, LEN(J$2))=J$2, RIGHT('Tag Library'!$W$14:$W$736, LEN($A141))=$A141), """")"),"")</f>
        <v/>
      </c>
      <c r="K141" s="1" t="str">
        <f ca="1">IFERROR(__xludf.DUMMYFUNCTION("IFERROR(FILTER('Tag Library'!$X$14:$X$736, LEFT('Tag Library'!$W$14:$W$736, LEN(K$2))=K$2, RIGHT('Tag Library'!$W$14:$W$736, LEN($A141))=$A141), """")"),"")</f>
        <v/>
      </c>
      <c r="L141" s="1" t="str">
        <f ca="1">IFERROR(__xludf.DUMMYFUNCTION("IFERROR(FILTER('Tag Library'!$X$14:$X$736, LEFT('Tag Library'!$W$14:$W$736, LEN(L$2))=L$2, RIGHT('Tag Library'!$W$14:$W$736, LEN($A141))=$A141), """")"),"")</f>
        <v/>
      </c>
      <c r="M141" s="1" t="str">
        <f ca="1">IFERROR(__xludf.DUMMYFUNCTION("IFERROR(FILTER('Tag Library'!$X$14:$X$736, LEFT('Tag Library'!$W$14:$W$736, LEN(M$2))=M$2, RIGHT('Tag Library'!$W$14:$W$736, LEN($A141))=$A141), """")"),"")</f>
        <v/>
      </c>
      <c r="N141" s="1" t="str">
        <f ca="1">IFERROR(__xludf.DUMMYFUNCTION("IFERROR(FILTER('Tag Library'!$X$14:$X$736, LEFT('Tag Library'!$W$14:$W$736, LEN(N$2))=N$2, RIGHT('Tag Library'!$W$14:$W$736, LEN($A141))=$A141), """")"),"")</f>
        <v/>
      </c>
      <c r="O141" s="1" t="str">
        <f ca="1">IFERROR(__xludf.DUMMYFUNCTION("IFERROR(FILTER('Tag Library'!$X$14:$X$736, LEFT('Tag Library'!$W$14:$W$736, LEN(O$2))=O$2, RIGHT('Tag Library'!$W$14:$W$736, LEN($A141))=$A141), """")"),"")</f>
        <v/>
      </c>
      <c r="P141" s="1" t="str">
        <f ca="1">IFERROR(__xludf.DUMMYFUNCTION("IFERROR(FILTER('Tag Library'!$X$14:$X$736, LEFT('Tag Library'!$W$14:$W$736, LEN(P$2))=P$2, RIGHT('Tag Library'!$W$14:$W$736, LEN($A141))=$A141), """")"),"")</f>
        <v/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IFERROR(__xludf.DUMMYFUNCTION("IFERROR(FILTER('Tag Library'!$X$14:$X$736, LEFT('Tag Library'!$W$14:$W$736, LEN(B$2))=B$2, RIGHT('Tag Library'!$W$14:$W$736, LEN($A142))=$A142), """")"),"")</f>
        <v/>
      </c>
      <c r="C142" s="1" t="str">
        <f ca="1">IFERROR(__xludf.DUMMYFUNCTION("IFERROR(FILTER('Tag Library'!$X$14:$X$736, LEFT('Tag Library'!$W$14:$W$736, LEN(C$2))=C$2, RIGHT('Tag Library'!$W$14:$W$736, LEN($A142))=$A142), """")"),"")</f>
        <v/>
      </c>
      <c r="D142" s="1" t="str">
        <f ca="1">IFERROR(__xludf.DUMMYFUNCTION("IFERROR(FILTER('Tag Library'!$X$14:$X$736, LEFT('Tag Library'!$W$14:$W$736, LEN(D$2))=D$2, RIGHT('Tag Library'!$W$14:$W$736, LEN($A142))=$A142), """")"),"")</f>
        <v/>
      </c>
      <c r="E142" s="1" t="str">
        <f ca="1">IFERROR(__xludf.DUMMYFUNCTION("IFERROR(FILTER('Tag Library'!$X$14:$X$736, LEFT('Tag Library'!$W$14:$W$736, LEN(E$2))=E$2, RIGHT('Tag Library'!$W$14:$W$736, LEN($A142))=$A142), """")"),"")</f>
        <v/>
      </c>
      <c r="F142" s="1" t="str">
        <f ca="1">IFERROR(__xludf.DUMMYFUNCTION("IFERROR(FILTER('Tag Library'!$X$14:$X$736, LEFT('Tag Library'!$W$14:$W$736, LEN(F$2))=F$2, RIGHT('Tag Library'!$W$14:$W$736, LEN($A142))=$A142), """")"),"")</f>
        <v/>
      </c>
      <c r="G142" s="1" t="str">
        <f ca="1">IFERROR(__xludf.DUMMYFUNCTION("IFERROR(FILTER('Tag Library'!$X$14:$X$736, LEFT('Tag Library'!$W$14:$W$736, LEN(G$2))=G$2, RIGHT('Tag Library'!$W$14:$W$736, LEN($A142))=$A142), """")"),"")</f>
        <v/>
      </c>
      <c r="H142" s="1" t="str">
        <f ca="1">IFERROR(__xludf.DUMMYFUNCTION("IFERROR(FILTER('Tag Library'!$X$14:$X$736, LEFT('Tag Library'!$W$14:$W$736, LEN(H$2))=H$2, RIGHT('Tag Library'!$W$14:$W$736, LEN($A142))=$A142), """")"),"")</f>
        <v/>
      </c>
      <c r="I142" s="1" t="str">
        <f ca="1">IFERROR(__xludf.DUMMYFUNCTION("IFERROR(FILTER('Tag Library'!$X$14:$X$736, LEFT('Tag Library'!$W$14:$W$736, LEN(I$2))=I$2, RIGHT('Tag Library'!$W$14:$W$736, LEN($A142))=$A142), """")"),"")</f>
        <v/>
      </c>
      <c r="J142" s="1" t="str">
        <f ca="1">IFERROR(__xludf.DUMMYFUNCTION("IFERROR(FILTER('Tag Library'!$X$14:$X$736, LEFT('Tag Library'!$W$14:$W$736, LEN(J$2))=J$2, RIGHT('Tag Library'!$W$14:$W$736, LEN($A142))=$A142), """")"),"")</f>
        <v/>
      </c>
      <c r="K142" s="1" t="str">
        <f ca="1">IFERROR(__xludf.DUMMYFUNCTION("IFERROR(FILTER('Tag Library'!$X$14:$X$736, LEFT('Tag Library'!$W$14:$W$736, LEN(K$2))=K$2, RIGHT('Tag Library'!$W$14:$W$736, LEN($A142))=$A142), """")"),"")</f>
        <v/>
      </c>
      <c r="L142" s="1" t="str">
        <f ca="1">IFERROR(__xludf.DUMMYFUNCTION("IFERROR(FILTER('Tag Library'!$X$14:$X$736, LEFT('Tag Library'!$W$14:$W$736, LEN(L$2))=L$2, RIGHT('Tag Library'!$W$14:$W$736, LEN($A142))=$A142), """")"),"")</f>
        <v/>
      </c>
      <c r="M142" s="1" t="str">
        <f ca="1">IFERROR(__xludf.DUMMYFUNCTION("IFERROR(FILTER('Tag Library'!$X$14:$X$736, LEFT('Tag Library'!$W$14:$W$736, LEN(M$2))=M$2, RIGHT('Tag Library'!$W$14:$W$736, LEN($A142))=$A142), """")"),"")</f>
        <v/>
      </c>
      <c r="N142" s="1" t="str">
        <f ca="1">IFERROR(__xludf.DUMMYFUNCTION("IFERROR(FILTER('Tag Library'!$X$14:$X$736, LEFT('Tag Library'!$W$14:$W$736, LEN(N$2))=N$2, RIGHT('Tag Library'!$W$14:$W$736, LEN($A142))=$A142), """")"),"")</f>
        <v/>
      </c>
      <c r="O142" s="1" t="str">
        <f ca="1">IFERROR(__xludf.DUMMYFUNCTION("IFERROR(FILTER('Tag Library'!$X$14:$X$736, LEFT('Tag Library'!$W$14:$W$736, LEN(O$2))=O$2, RIGHT('Tag Library'!$W$14:$W$736, LEN($A142))=$A142), """")"),"")</f>
        <v/>
      </c>
      <c r="P142" s="1" t="str">
        <f ca="1">IFERROR(__xludf.DUMMYFUNCTION("IFERROR(FILTER('Tag Library'!$X$14:$X$736, LEFT('Tag Library'!$W$14:$W$736, LEN(P$2))=P$2, RIGHT('Tag Library'!$W$14:$W$736, LEN($A142))=$A142), """")"),"")</f>
        <v/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IFERROR(__xludf.DUMMYFUNCTION("IFERROR(FILTER('Tag Library'!$X$14:$X$736, LEFT('Tag Library'!$W$14:$W$736, LEN(B$2))=B$2, RIGHT('Tag Library'!$W$14:$W$736, LEN($A143))=$A143), """")"),"")</f>
        <v/>
      </c>
      <c r="C143" s="1" t="str">
        <f ca="1">IFERROR(__xludf.DUMMYFUNCTION("IFERROR(FILTER('Tag Library'!$X$14:$X$736, LEFT('Tag Library'!$W$14:$W$736, LEN(C$2))=C$2, RIGHT('Tag Library'!$W$14:$W$736, LEN($A143))=$A143), """")"),"")</f>
        <v/>
      </c>
      <c r="D143" s="1" t="str">
        <f ca="1">IFERROR(__xludf.DUMMYFUNCTION("IFERROR(FILTER('Tag Library'!$X$14:$X$736, LEFT('Tag Library'!$W$14:$W$736, LEN(D$2))=D$2, RIGHT('Tag Library'!$W$14:$W$736, LEN($A143))=$A143), """")"),"")</f>
        <v/>
      </c>
      <c r="E143" s="1" t="str">
        <f ca="1">IFERROR(__xludf.DUMMYFUNCTION("IFERROR(FILTER('Tag Library'!$X$14:$X$736, LEFT('Tag Library'!$W$14:$W$736, LEN(E$2))=E$2, RIGHT('Tag Library'!$W$14:$W$736, LEN($A143))=$A143), """")"),"")</f>
        <v/>
      </c>
      <c r="F143" s="1" t="str">
        <f ca="1">IFERROR(__xludf.DUMMYFUNCTION("IFERROR(FILTER('Tag Library'!$X$14:$X$736, LEFT('Tag Library'!$W$14:$W$736, LEN(F$2))=F$2, RIGHT('Tag Library'!$W$14:$W$736, LEN($A143))=$A143), """")"),"")</f>
        <v/>
      </c>
      <c r="G143" s="1" t="str">
        <f ca="1">IFERROR(__xludf.DUMMYFUNCTION("IFERROR(FILTER('Tag Library'!$X$14:$X$736, LEFT('Tag Library'!$W$14:$W$736, LEN(G$2))=G$2, RIGHT('Tag Library'!$W$14:$W$736, LEN($A143))=$A143), """")"),"")</f>
        <v/>
      </c>
      <c r="H143" s="1" t="str">
        <f ca="1">IFERROR(__xludf.DUMMYFUNCTION("IFERROR(FILTER('Tag Library'!$X$14:$X$736, LEFT('Tag Library'!$W$14:$W$736, LEN(H$2))=H$2, RIGHT('Tag Library'!$W$14:$W$736, LEN($A143))=$A143), """")"),"")</f>
        <v/>
      </c>
      <c r="I143" s="1" t="str">
        <f ca="1">IFERROR(__xludf.DUMMYFUNCTION("IFERROR(FILTER('Tag Library'!$X$14:$X$736, LEFT('Tag Library'!$W$14:$W$736, LEN(I$2))=I$2, RIGHT('Tag Library'!$W$14:$W$736, LEN($A143))=$A143), """")"),"")</f>
        <v/>
      </c>
      <c r="J143" s="1" t="str">
        <f ca="1">IFERROR(__xludf.DUMMYFUNCTION("IFERROR(FILTER('Tag Library'!$X$14:$X$736, LEFT('Tag Library'!$W$14:$W$736, LEN(J$2))=J$2, RIGHT('Tag Library'!$W$14:$W$736, LEN($A143))=$A143), """")"),"")</f>
        <v/>
      </c>
      <c r="K143" s="1" t="str">
        <f ca="1">IFERROR(__xludf.DUMMYFUNCTION("IFERROR(FILTER('Tag Library'!$X$14:$X$736, LEFT('Tag Library'!$W$14:$W$736, LEN(K$2))=K$2, RIGHT('Tag Library'!$W$14:$W$736, LEN($A143))=$A143), """")"),"")</f>
        <v/>
      </c>
      <c r="L143" s="1" t="str">
        <f ca="1">IFERROR(__xludf.DUMMYFUNCTION("IFERROR(FILTER('Tag Library'!$X$14:$X$736, LEFT('Tag Library'!$W$14:$W$736, LEN(L$2))=L$2, RIGHT('Tag Library'!$W$14:$W$736, LEN($A143))=$A143), """")"),"")</f>
        <v/>
      </c>
      <c r="M143" s="1" t="str">
        <f ca="1">IFERROR(__xludf.DUMMYFUNCTION("IFERROR(FILTER('Tag Library'!$X$14:$X$736, LEFT('Tag Library'!$W$14:$W$736, LEN(M$2))=M$2, RIGHT('Tag Library'!$W$14:$W$736, LEN($A143))=$A143), """")"),"")</f>
        <v/>
      </c>
      <c r="N143" s="1" t="str">
        <f ca="1">IFERROR(__xludf.DUMMYFUNCTION("IFERROR(FILTER('Tag Library'!$X$14:$X$736, LEFT('Tag Library'!$W$14:$W$736, LEN(N$2))=N$2, RIGHT('Tag Library'!$W$14:$W$736, LEN($A143))=$A143), """")"),"")</f>
        <v/>
      </c>
      <c r="O143" s="1" t="str">
        <f ca="1">IFERROR(__xludf.DUMMYFUNCTION("IFERROR(FILTER('Tag Library'!$X$14:$X$736, LEFT('Tag Library'!$W$14:$W$736, LEN(O$2))=O$2, RIGHT('Tag Library'!$W$14:$W$736, LEN($A143))=$A143), """")"),"")</f>
        <v/>
      </c>
      <c r="P143" s="1" t="str">
        <f ca="1">IFERROR(__xludf.DUMMYFUNCTION("IFERROR(FILTER('Tag Library'!$X$14:$X$736, LEFT('Tag Library'!$W$14:$W$736, LEN(P$2))=P$2, RIGHT('Tag Library'!$W$14:$W$736, LEN($A143))=$A143), """")"),"")</f>
        <v/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IFERROR(__xludf.DUMMYFUNCTION("IFERROR(FILTER('Tag Library'!$X$14:$X$736, LEFT('Tag Library'!$W$14:$W$736, LEN(B$2))=B$2, RIGHT('Tag Library'!$W$14:$W$736, LEN($A144))=$A144), """")"),"")</f>
        <v/>
      </c>
      <c r="C144" s="1" t="str">
        <f ca="1">IFERROR(__xludf.DUMMYFUNCTION("IFERROR(FILTER('Tag Library'!$X$14:$X$736, LEFT('Tag Library'!$W$14:$W$736, LEN(C$2))=C$2, RIGHT('Tag Library'!$W$14:$W$736, LEN($A144))=$A144), """")"),"")</f>
        <v/>
      </c>
      <c r="D144" s="1" t="str">
        <f ca="1">IFERROR(__xludf.DUMMYFUNCTION("IFERROR(FILTER('Tag Library'!$X$14:$X$736, LEFT('Tag Library'!$W$14:$W$736, LEN(D$2))=D$2, RIGHT('Tag Library'!$W$14:$W$736, LEN($A144))=$A144), """")"),"")</f>
        <v/>
      </c>
      <c r="E144" s="1" t="str">
        <f ca="1">IFERROR(__xludf.DUMMYFUNCTION("IFERROR(FILTER('Tag Library'!$X$14:$X$736, LEFT('Tag Library'!$W$14:$W$736, LEN(E$2))=E$2, RIGHT('Tag Library'!$W$14:$W$736, LEN($A144))=$A144), """")"),"")</f>
        <v/>
      </c>
      <c r="F144" s="1" t="str">
        <f ca="1">IFERROR(__xludf.DUMMYFUNCTION("IFERROR(FILTER('Tag Library'!$X$14:$X$736, LEFT('Tag Library'!$W$14:$W$736, LEN(F$2))=F$2, RIGHT('Tag Library'!$W$14:$W$736, LEN($A144))=$A144), """")"),"")</f>
        <v/>
      </c>
      <c r="G144" s="1" t="str">
        <f ca="1">IFERROR(__xludf.DUMMYFUNCTION("IFERROR(FILTER('Tag Library'!$X$14:$X$736, LEFT('Tag Library'!$W$14:$W$736, LEN(G$2))=G$2, RIGHT('Tag Library'!$W$14:$W$736, LEN($A144))=$A144), """")"),"")</f>
        <v/>
      </c>
      <c r="H144" s="1" t="str">
        <f ca="1">IFERROR(__xludf.DUMMYFUNCTION("IFERROR(FILTER('Tag Library'!$X$14:$X$736, LEFT('Tag Library'!$W$14:$W$736, LEN(H$2))=H$2, RIGHT('Tag Library'!$W$14:$W$736, LEN($A144))=$A144), """")"),"")</f>
        <v/>
      </c>
      <c r="I144" s="1" t="str">
        <f ca="1">IFERROR(__xludf.DUMMYFUNCTION("IFERROR(FILTER('Tag Library'!$X$14:$X$736, LEFT('Tag Library'!$W$14:$W$736, LEN(I$2))=I$2, RIGHT('Tag Library'!$W$14:$W$736, LEN($A144))=$A144), """")"),"")</f>
        <v/>
      </c>
      <c r="J144" s="1" t="str">
        <f ca="1">IFERROR(__xludf.DUMMYFUNCTION("IFERROR(FILTER('Tag Library'!$X$14:$X$736, LEFT('Tag Library'!$W$14:$W$736, LEN(J$2))=J$2, RIGHT('Tag Library'!$W$14:$W$736, LEN($A144))=$A144), """")"),"")</f>
        <v/>
      </c>
      <c r="K144" s="1" t="str">
        <f ca="1">IFERROR(__xludf.DUMMYFUNCTION("IFERROR(FILTER('Tag Library'!$X$14:$X$736, LEFT('Tag Library'!$W$14:$W$736, LEN(K$2))=K$2, RIGHT('Tag Library'!$W$14:$W$736, LEN($A144))=$A144), """")"),"")</f>
        <v/>
      </c>
      <c r="L144" s="1" t="str">
        <f ca="1">IFERROR(__xludf.DUMMYFUNCTION("IFERROR(FILTER('Tag Library'!$X$14:$X$736, LEFT('Tag Library'!$W$14:$W$736, LEN(L$2))=L$2, RIGHT('Tag Library'!$W$14:$W$736, LEN($A144))=$A144), """")"),"")</f>
        <v/>
      </c>
      <c r="M144" s="1" t="str">
        <f ca="1">IFERROR(__xludf.DUMMYFUNCTION("IFERROR(FILTER('Tag Library'!$X$14:$X$736, LEFT('Tag Library'!$W$14:$W$736, LEN(M$2))=M$2, RIGHT('Tag Library'!$W$14:$W$736, LEN($A144))=$A144), """")"),"")</f>
        <v/>
      </c>
      <c r="N144" s="1" t="str">
        <f ca="1">IFERROR(__xludf.DUMMYFUNCTION("IFERROR(FILTER('Tag Library'!$X$14:$X$736, LEFT('Tag Library'!$W$14:$W$736, LEN(N$2))=N$2, RIGHT('Tag Library'!$W$14:$W$736, LEN($A144))=$A144), """")"),"")</f>
        <v/>
      </c>
      <c r="O144" s="1" t="str">
        <f ca="1">IFERROR(__xludf.DUMMYFUNCTION("IFERROR(FILTER('Tag Library'!$X$14:$X$736, LEFT('Tag Library'!$W$14:$W$736, LEN(O$2))=O$2, RIGHT('Tag Library'!$W$14:$W$736, LEN($A144))=$A144), """")"),"")</f>
        <v/>
      </c>
      <c r="P144" s="1" t="str">
        <f ca="1">IFERROR(__xludf.DUMMYFUNCTION("IFERROR(FILTER('Tag Library'!$X$14:$X$736, LEFT('Tag Library'!$W$14:$W$736, LEN(P$2))=P$2, RIGHT('Tag Library'!$W$14:$W$736, LEN($A144))=$A144), """")"),"")</f>
        <v/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IFERROR(__xludf.DUMMYFUNCTION("IFERROR(FILTER('Tag Library'!$X$14:$X$736, LEFT('Tag Library'!$W$14:$W$736, LEN(B$2))=B$2, RIGHT('Tag Library'!$W$14:$W$736, LEN($A145))=$A145), """")"),"")</f>
        <v/>
      </c>
      <c r="C145" s="1" t="str">
        <f ca="1">IFERROR(__xludf.DUMMYFUNCTION("IFERROR(FILTER('Tag Library'!$X$14:$X$736, LEFT('Tag Library'!$W$14:$W$736, LEN(C$2))=C$2, RIGHT('Tag Library'!$W$14:$W$736, LEN($A145))=$A145), """")"),"")</f>
        <v/>
      </c>
      <c r="D145" s="1" t="str">
        <f ca="1">IFERROR(__xludf.DUMMYFUNCTION("IFERROR(FILTER('Tag Library'!$X$14:$X$736, LEFT('Tag Library'!$W$14:$W$736, LEN(D$2))=D$2, RIGHT('Tag Library'!$W$14:$W$736, LEN($A145))=$A145), """")"),"")</f>
        <v/>
      </c>
      <c r="E145" s="1" t="str">
        <f ca="1">IFERROR(__xludf.DUMMYFUNCTION("IFERROR(FILTER('Tag Library'!$X$14:$X$736, LEFT('Tag Library'!$W$14:$W$736, LEN(E$2))=E$2, RIGHT('Tag Library'!$W$14:$W$736, LEN($A145))=$A145), """")"),"")</f>
        <v/>
      </c>
      <c r="F145" s="1" t="str">
        <f ca="1">IFERROR(__xludf.DUMMYFUNCTION("IFERROR(FILTER('Tag Library'!$X$14:$X$736, LEFT('Tag Library'!$W$14:$W$736, LEN(F$2))=F$2, RIGHT('Tag Library'!$W$14:$W$736, LEN($A145))=$A145), """")"),"")</f>
        <v/>
      </c>
      <c r="G145" s="1" t="str">
        <f ca="1">IFERROR(__xludf.DUMMYFUNCTION("IFERROR(FILTER('Tag Library'!$X$14:$X$736, LEFT('Tag Library'!$W$14:$W$736, LEN(G$2))=G$2, RIGHT('Tag Library'!$W$14:$W$736, LEN($A145))=$A145), """")"),"")</f>
        <v/>
      </c>
      <c r="H145" s="1" t="str">
        <f ca="1">IFERROR(__xludf.DUMMYFUNCTION("IFERROR(FILTER('Tag Library'!$X$14:$X$736, LEFT('Tag Library'!$W$14:$W$736, LEN(H$2))=H$2, RIGHT('Tag Library'!$W$14:$W$736, LEN($A145))=$A145), """")"),"")</f>
        <v/>
      </c>
      <c r="I145" s="1" t="str">
        <f ca="1">IFERROR(__xludf.DUMMYFUNCTION("IFERROR(FILTER('Tag Library'!$X$14:$X$736, LEFT('Tag Library'!$W$14:$W$736, LEN(I$2))=I$2, RIGHT('Tag Library'!$W$14:$W$736, LEN($A145))=$A145), """")"),"")</f>
        <v/>
      </c>
      <c r="J145" s="1" t="str">
        <f ca="1">IFERROR(__xludf.DUMMYFUNCTION("IFERROR(FILTER('Tag Library'!$X$14:$X$736, LEFT('Tag Library'!$W$14:$W$736, LEN(J$2))=J$2, RIGHT('Tag Library'!$W$14:$W$736, LEN($A145))=$A145), """")"),"")</f>
        <v/>
      </c>
      <c r="K145" s="1" t="str">
        <f ca="1">IFERROR(__xludf.DUMMYFUNCTION("IFERROR(FILTER('Tag Library'!$X$14:$X$736, LEFT('Tag Library'!$W$14:$W$736, LEN(K$2))=K$2, RIGHT('Tag Library'!$W$14:$W$736, LEN($A145))=$A145), """")"),"")</f>
        <v/>
      </c>
      <c r="L145" s="1" t="str">
        <f ca="1">IFERROR(__xludf.DUMMYFUNCTION("IFERROR(FILTER('Tag Library'!$X$14:$X$736, LEFT('Tag Library'!$W$14:$W$736, LEN(L$2))=L$2, RIGHT('Tag Library'!$W$14:$W$736, LEN($A145))=$A145), """")"),"")</f>
        <v/>
      </c>
      <c r="M145" s="1" t="str">
        <f ca="1">IFERROR(__xludf.DUMMYFUNCTION("IFERROR(FILTER('Tag Library'!$X$14:$X$736, LEFT('Tag Library'!$W$14:$W$736, LEN(M$2))=M$2, RIGHT('Tag Library'!$W$14:$W$736, LEN($A145))=$A145), """")"),"")</f>
        <v/>
      </c>
      <c r="N145" s="1" t="str">
        <f ca="1">IFERROR(__xludf.DUMMYFUNCTION("IFERROR(FILTER('Tag Library'!$X$14:$X$736, LEFT('Tag Library'!$W$14:$W$736, LEN(N$2))=N$2, RIGHT('Tag Library'!$W$14:$W$736, LEN($A145))=$A145), """")"),"")</f>
        <v/>
      </c>
      <c r="O145" s="1" t="str">
        <f ca="1">IFERROR(__xludf.DUMMYFUNCTION("IFERROR(FILTER('Tag Library'!$X$14:$X$736, LEFT('Tag Library'!$W$14:$W$736, LEN(O$2))=O$2, RIGHT('Tag Library'!$W$14:$W$736, LEN($A145))=$A145), """")"),"")</f>
        <v/>
      </c>
      <c r="P145" s="1" t="str">
        <f ca="1">IFERROR(__xludf.DUMMYFUNCTION("IFERROR(FILTER('Tag Library'!$X$14:$X$736, LEFT('Tag Library'!$W$14:$W$736, LEN(P$2))=P$2, RIGHT('Tag Library'!$W$14:$W$736, LEN($A145))=$A145), """")"),"")</f>
        <v/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IFERROR(__xludf.DUMMYFUNCTION("IFERROR(FILTER('Tag Library'!$X$14:$X$736, LEFT('Tag Library'!$W$14:$W$736, LEN(B$2))=B$2, RIGHT('Tag Library'!$W$14:$W$736, LEN($A146))=$A146), """")"),"")</f>
        <v/>
      </c>
      <c r="C146" s="1" t="str">
        <f ca="1">IFERROR(__xludf.DUMMYFUNCTION("IFERROR(FILTER('Tag Library'!$X$14:$X$736, LEFT('Tag Library'!$W$14:$W$736, LEN(C$2))=C$2, RIGHT('Tag Library'!$W$14:$W$736, LEN($A146))=$A146), """")"),"")</f>
        <v/>
      </c>
      <c r="D146" s="1" t="str">
        <f ca="1">IFERROR(__xludf.DUMMYFUNCTION("IFERROR(FILTER('Tag Library'!$X$14:$X$736, LEFT('Tag Library'!$W$14:$W$736, LEN(D$2))=D$2, RIGHT('Tag Library'!$W$14:$W$736, LEN($A146))=$A146), """")"),"")</f>
        <v/>
      </c>
      <c r="E146" s="1" t="str">
        <f ca="1">IFERROR(__xludf.DUMMYFUNCTION("IFERROR(FILTER('Tag Library'!$X$14:$X$736, LEFT('Tag Library'!$W$14:$W$736, LEN(E$2))=E$2, RIGHT('Tag Library'!$W$14:$W$736, LEN($A146))=$A146), """")"),"")</f>
        <v/>
      </c>
      <c r="F146" s="1" t="str">
        <f ca="1">IFERROR(__xludf.DUMMYFUNCTION("IFERROR(FILTER('Tag Library'!$X$14:$X$736, LEFT('Tag Library'!$W$14:$W$736, LEN(F$2))=F$2, RIGHT('Tag Library'!$W$14:$W$736, LEN($A146))=$A146), """")"),"")</f>
        <v/>
      </c>
      <c r="G146" s="1" t="str">
        <f ca="1">IFERROR(__xludf.DUMMYFUNCTION("IFERROR(FILTER('Tag Library'!$X$14:$X$736, LEFT('Tag Library'!$W$14:$W$736, LEN(G$2))=G$2, RIGHT('Tag Library'!$W$14:$W$736, LEN($A146))=$A146), """")"),"")</f>
        <v/>
      </c>
      <c r="H146" s="1" t="str">
        <f ca="1">IFERROR(__xludf.DUMMYFUNCTION("IFERROR(FILTER('Tag Library'!$X$14:$X$736, LEFT('Tag Library'!$W$14:$W$736, LEN(H$2))=H$2, RIGHT('Tag Library'!$W$14:$W$736, LEN($A146))=$A146), """")"),"")</f>
        <v/>
      </c>
      <c r="I146" s="1" t="str">
        <f ca="1">IFERROR(__xludf.DUMMYFUNCTION("IFERROR(FILTER('Tag Library'!$X$14:$X$736, LEFT('Tag Library'!$W$14:$W$736, LEN(I$2))=I$2, RIGHT('Tag Library'!$W$14:$W$736, LEN($A146))=$A146), """")"),"")</f>
        <v/>
      </c>
      <c r="J146" s="1" t="str">
        <f ca="1">IFERROR(__xludf.DUMMYFUNCTION("IFERROR(FILTER('Tag Library'!$X$14:$X$736, LEFT('Tag Library'!$W$14:$W$736, LEN(J$2))=J$2, RIGHT('Tag Library'!$W$14:$W$736, LEN($A146))=$A146), """")"),"")</f>
        <v/>
      </c>
      <c r="K146" s="1" t="str">
        <f ca="1">IFERROR(__xludf.DUMMYFUNCTION("IFERROR(FILTER('Tag Library'!$X$14:$X$736, LEFT('Tag Library'!$W$14:$W$736, LEN(K$2))=K$2, RIGHT('Tag Library'!$W$14:$W$736, LEN($A146))=$A146), """")"),"")</f>
        <v/>
      </c>
      <c r="L146" s="1" t="str">
        <f ca="1">IFERROR(__xludf.DUMMYFUNCTION("IFERROR(FILTER('Tag Library'!$X$14:$X$736, LEFT('Tag Library'!$W$14:$W$736, LEN(L$2))=L$2, RIGHT('Tag Library'!$W$14:$W$736, LEN($A146))=$A146), """")"),"")</f>
        <v/>
      </c>
      <c r="M146" s="1" t="str">
        <f ca="1">IFERROR(__xludf.DUMMYFUNCTION("IFERROR(FILTER('Tag Library'!$X$14:$X$736, LEFT('Tag Library'!$W$14:$W$736, LEN(M$2))=M$2, RIGHT('Tag Library'!$W$14:$W$736, LEN($A146))=$A146), """")"),"")</f>
        <v/>
      </c>
      <c r="N146" s="1" t="str">
        <f ca="1">IFERROR(__xludf.DUMMYFUNCTION("IFERROR(FILTER('Tag Library'!$X$14:$X$736, LEFT('Tag Library'!$W$14:$W$736, LEN(N$2))=N$2, RIGHT('Tag Library'!$W$14:$W$736, LEN($A146))=$A146), """")"),"")</f>
        <v/>
      </c>
      <c r="O146" s="1" t="str">
        <f ca="1">IFERROR(__xludf.DUMMYFUNCTION("IFERROR(FILTER('Tag Library'!$X$14:$X$736, LEFT('Tag Library'!$W$14:$W$736, LEN(O$2))=O$2, RIGHT('Tag Library'!$W$14:$W$736, LEN($A146))=$A146), """")"),"")</f>
        <v/>
      </c>
      <c r="P146" s="1" t="str">
        <f ca="1">IFERROR(__xludf.DUMMYFUNCTION("IFERROR(FILTER('Tag Library'!$X$14:$X$736, LEFT('Tag Library'!$W$14:$W$736, LEN(P$2))=P$2, RIGHT('Tag Library'!$W$14:$W$736, LEN($A146))=$A146), """")"),"")</f>
        <v/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IFERROR(__xludf.DUMMYFUNCTION("IFERROR(FILTER('Tag Library'!$X$14:$X$736, LEFT('Tag Library'!$W$14:$W$736, LEN(B$2))=B$2, RIGHT('Tag Library'!$W$14:$W$736, LEN($A147))=$A147), """")"),"")</f>
        <v/>
      </c>
      <c r="C147" s="1" t="str">
        <f ca="1">IFERROR(__xludf.DUMMYFUNCTION("IFERROR(FILTER('Tag Library'!$X$14:$X$736, LEFT('Tag Library'!$W$14:$W$736, LEN(C$2))=C$2, RIGHT('Tag Library'!$W$14:$W$736, LEN($A147))=$A147), """")"),"")</f>
        <v/>
      </c>
      <c r="D147" s="1" t="str">
        <f ca="1">IFERROR(__xludf.DUMMYFUNCTION("IFERROR(FILTER('Tag Library'!$X$14:$X$736, LEFT('Tag Library'!$W$14:$W$736, LEN(D$2))=D$2, RIGHT('Tag Library'!$W$14:$W$736, LEN($A147))=$A147), """")"),"")</f>
        <v/>
      </c>
      <c r="E147" s="1" t="str">
        <f ca="1">IFERROR(__xludf.DUMMYFUNCTION("IFERROR(FILTER('Tag Library'!$X$14:$X$736, LEFT('Tag Library'!$W$14:$W$736, LEN(E$2))=E$2, RIGHT('Tag Library'!$W$14:$W$736, LEN($A147))=$A147), """")"),"")</f>
        <v/>
      </c>
      <c r="F147" s="1" t="str">
        <f ca="1">IFERROR(__xludf.DUMMYFUNCTION("IFERROR(FILTER('Tag Library'!$X$14:$X$736, LEFT('Tag Library'!$W$14:$W$736, LEN(F$2))=F$2, RIGHT('Tag Library'!$W$14:$W$736, LEN($A147))=$A147), """")"),"")</f>
        <v/>
      </c>
      <c r="G147" s="1" t="str">
        <f ca="1">IFERROR(__xludf.DUMMYFUNCTION("IFERROR(FILTER('Tag Library'!$X$14:$X$736, LEFT('Tag Library'!$W$14:$W$736, LEN(G$2))=G$2, RIGHT('Tag Library'!$W$14:$W$736, LEN($A147))=$A147), """")"),"")</f>
        <v/>
      </c>
      <c r="H147" s="1" t="str">
        <f ca="1">IFERROR(__xludf.DUMMYFUNCTION("IFERROR(FILTER('Tag Library'!$X$14:$X$736, LEFT('Tag Library'!$W$14:$W$736, LEN(H$2))=H$2, RIGHT('Tag Library'!$W$14:$W$736, LEN($A147))=$A147), """")"),"")</f>
        <v/>
      </c>
      <c r="I147" s="1" t="str">
        <f ca="1">IFERROR(__xludf.DUMMYFUNCTION("IFERROR(FILTER('Tag Library'!$X$14:$X$736, LEFT('Tag Library'!$W$14:$W$736, LEN(I$2))=I$2, RIGHT('Tag Library'!$W$14:$W$736, LEN($A147))=$A147), """")"),"")</f>
        <v/>
      </c>
      <c r="J147" s="1" t="str">
        <f ca="1">IFERROR(__xludf.DUMMYFUNCTION("IFERROR(FILTER('Tag Library'!$X$14:$X$736, LEFT('Tag Library'!$W$14:$W$736, LEN(J$2))=J$2, RIGHT('Tag Library'!$W$14:$W$736, LEN($A147))=$A147), """")"),"")</f>
        <v/>
      </c>
      <c r="K147" s="1" t="str">
        <f ca="1">IFERROR(__xludf.DUMMYFUNCTION("IFERROR(FILTER('Tag Library'!$X$14:$X$736, LEFT('Tag Library'!$W$14:$W$736, LEN(K$2))=K$2, RIGHT('Tag Library'!$W$14:$W$736, LEN($A147))=$A147), """")"),"")</f>
        <v/>
      </c>
      <c r="L147" s="1" t="str">
        <f ca="1">IFERROR(__xludf.DUMMYFUNCTION("IFERROR(FILTER('Tag Library'!$X$14:$X$736, LEFT('Tag Library'!$W$14:$W$736, LEN(L$2))=L$2, RIGHT('Tag Library'!$W$14:$W$736, LEN($A147))=$A147), """")"),"")</f>
        <v/>
      </c>
      <c r="M147" s="1" t="str">
        <f ca="1">IFERROR(__xludf.DUMMYFUNCTION("IFERROR(FILTER('Tag Library'!$X$14:$X$736, LEFT('Tag Library'!$W$14:$W$736, LEN(M$2))=M$2, RIGHT('Tag Library'!$W$14:$W$736, LEN($A147))=$A147), """")"),"")</f>
        <v/>
      </c>
      <c r="N147" s="1" t="str">
        <f ca="1">IFERROR(__xludf.DUMMYFUNCTION("IFERROR(FILTER('Tag Library'!$X$14:$X$736, LEFT('Tag Library'!$W$14:$W$736, LEN(N$2))=N$2, RIGHT('Tag Library'!$W$14:$W$736, LEN($A147))=$A147), """")"),"")</f>
        <v/>
      </c>
      <c r="O147" s="1" t="str">
        <f ca="1">IFERROR(__xludf.DUMMYFUNCTION("IFERROR(FILTER('Tag Library'!$X$14:$X$736, LEFT('Tag Library'!$W$14:$W$736, LEN(O$2))=O$2, RIGHT('Tag Library'!$W$14:$W$736, LEN($A147))=$A147), """")"),"")</f>
        <v/>
      </c>
      <c r="P147" s="1" t="str">
        <f ca="1">IFERROR(__xludf.DUMMYFUNCTION("IFERROR(FILTER('Tag Library'!$X$14:$X$736, LEFT('Tag Library'!$W$14:$W$736, LEN(P$2))=P$2, RIGHT('Tag Library'!$W$14:$W$736, LEN($A147))=$A147), """")"),"")</f>
        <v/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IFERROR(__xludf.DUMMYFUNCTION("IFERROR(FILTER('Tag Library'!$X$14:$X$736, LEFT('Tag Library'!$W$14:$W$736, LEN(B$2))=B$2, RIGHT('Tag Library'!$W$14:$W$736, LEN($A148))=$A148), """")"),"")</f>
        <v/>
      </c>
      <c r="C148" s="1" t="str">
        <f ca="1">IFERROR(__xludf.DUMMYFUNCTION("IFERROR(FILTER('Tag Library'!$X$14:$X$736, LEFT('Tag Library'!$W$14:$W$736, LEN(C$2))=C$2, RIGHT('Tag Library'!$W$14:$W$736, LEN($A148))=$A148), """")"),"")</f>
        <v/>
      </c>
      <c r="D148" s="1" t="str">
        <f ca="1">IFERROR(__xludf.DUMMYFUNCTION("IFERROR(FILTER('Tag Library'!$X$14:$X$736, LEFT('Tag Library'!$W$14:$W$736, LEN(D$2))=D$2, RIGHT('Tag Library'!$W$14:$W$736, LEN($A148))=$A148), """")"),"")</f>
        <v/>
      </c>
      <c r="E148" s="1" t="str">
        <f ca="1">IFERROR(__xludf.DUMMYFUNCTION("IFERROR(FILTER('Tag Library'!$X$14:$X$736, LEFT('Tag Library'!$W$14:$W$736, LEN(E$2))=E$2, RIGHT('Tag Library'!$W$14:$W$736, LEN($A148))=$A148), """")"),"")</f>
        <v/>
      </c>
      <c r="F148" s="1" t="str">
        <f ca="1">IFERROR(__xludf.DUMMYFUNCTION("IFERROR(FILTER('Tag Library'!$X$14:$X$736, LEFT('Tag Library'!$W$14:$W$736, LEN(F$2))=F$2, RIGHT('Tag Library'!$W$14:$W$736, LEN($A148))=$A148), """")"),"")</f>
        <v/>
      </c>
      <c r="G148" s="1" t="str">
        <f ca="1">IFERROR(__xludf.DUMMYFUNCTION("IFERROR(FILTER('Tag Library'!$X$14:$X$736, LEFT('Tag Library'!$W$14:$W$736, LEN(G$2))=G$2, RIGHT('Tag Library'!$W$14:$W$736, LEN($A148))=$A148), """")"),"")</f>
        <v/>
      </c>
      <c r="H148" s="1" t="str">
        <f ca="1">IFERROR(__xludf.DUMMYFUNCTION("IFERROR(FILTER('Tag Library'!$X$14:$X$736, LEFT('Tag Library'!$W$14:$W$736, LEN(H$2))=H$2, RIGHT('Tag Library'!$W$14:$W$736, LEN($A148))=$A148), """")"),"")</f>
        <v/>
      </c>
      <c r="I148" s="1" t="str">
        <f ca="1">IFERROR(__xludf.DUMMYFUNCTION("IFERROR(FILTER('Tag Library'!$X$14:$X$736, LEFT('Tag Library'!$W$14:$W$736, LEN(I$2))=I$2, RIGHT('Tag Library'!$W$14:$W$736, LEN($A148))=$A148), """")"),"")</f>
        <v/>
      </c>
      <c r="J148" s="1" t="str">
        <f ca="1">IFERROR(__xludf.DUMMYFUNCTION("IFERROR(FILTER('Tag Library'!$X$14:$X$736, LEFT('Tag Library'!$W$14:$W$736, LEN(J$2))=J$2, RIGHT('Tag Library'!$W$14:$W$736, LEN($A148))=$A148), """")"),"")</f>
        <v/>
      </c>
      <c r="K148" s="1" t="str">
        <f ca="1">IFERROR(__xludf.DUMMYFUNCTION("IFERROR(FILTER('Tag Library'!$X$14:$X$736, LEFT('Tag Library'!$W$14:$W$736, LEN(K$2))=K$2, RIGHT('Tag Library'!$W$14:$W$736, LEN($A148))=$A148), """")"),"")</f>
        <v/>
      </c>
      <c r="L148" s="1" t="str">
        <f ca="1">IFERROR(__xludf.DUMMYFUNCTION("IFERROR(FILTER('Tag Library'!$X$14:$X$736, LEFT('Tag Library'!$W$14:$W$736, LEN(L$2))=L$2, RIGHT('Tag Library'!$W$14:$W$736, LEN($A148))=$A148), """")"),"")</f>
        <v/>
      </c>
      <c r="M148" s="1" t="str">
        <f ca="1">IFERROR(__xludf.DUMMYFUNCTION("IFERROR(FILTER('Tag Library'!$X$14:$X$736, LEFT('Tag Library'!$W$14:$W$736, LEN(M$2))=M$2, RIGHT('Tag Library'!$W$14:$W$736, LEN($A148))=$A148), """")"),"")</f>
        <v/>
      </c>
      <c r="N148" s="1" t="str">
        <f ca="1">IFERROR(__xludf.DUMMYFUNCTION("IFERROR(FILTER('Tag Library'!$X$14:$X$736, LEFT('Tag Library'!$W$14:$W$736, LEN(N$2))=N$2, RIGHT('Tag Library'!$W$14:$W$736, LEN($A148))=$A148), """")"),"")</f>
        <v/>
      </c>
      <c r="O148" s="1" t="str">
        <f ca="1">IFERROR(__xludf.DUMMYFUNCTION("IFERROR(FILTER('Tag Library'!$X$14:$X$736, LEFT('Tag Library'!$W$14:$W$736, LEN(O$2))=O$2, RIGHT('Tag Library'!$W$14:$W$736, LEN($A148))=$A148), """")"),"")</f>
        <v/>
      </c>
      <c r="P148" s="1" t="str">
        <f ca="1">IFERROR(__xludf.DUMMYFUNCTION("IFERROR(FILTER('Tag Library'!$X$14:$X$736, LEFT('Tag Library'!$W$14:$W$736, LEN(P$2))=P$2, RIGHT('Tag Library'!$W$14:$W$736, LEN($A148))=$A148), """")"),"")</f>
        <v/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IFERROR(__xludf.DUMMYFUNCTION("IFERROR(FILTER('Tag Library'!$X$14:$X$736, LEFT('Tag Library'!$W$14:$W$736, LEN(B$2))=B$2, RIGHT('Tag Library'!$W$14:$W$736, LEN($A149))=$A149), """")"),"")</f>
        <v/>
      </c>
      <c r="C149" s="1" t="str">
        <f ca="1">IFERROR(__xludf.DUMMYFUNCTION("IFERROR(FILTER('Tag Library'!$X$14:$X$736, LEFT('Tag Library'!$W$14:$W$736, LEN(C$2))=C$2, RIGHT('Tag Library'!$W$14:$W$736, LEN($A149))=$A149), """")"),"")</f>
        <v/>
      </c>
      <c r="D149" s="1" t="str">
        <f ca="1">IFERROR(__xludf.DUMMYFUNCTION("IFERROR(FILTER('Tag Library'!$X$14:$X$736, LEFT('Tag Library'!$W$14:$W$736, LEN(D$2))=D$2, RIGHT('Tag Library'!$W$14:$W$736, LEN($A149))=$A149), """")"),"")</f>
        <v/>
      </c>
      <c r="E149" s="1" t="str">
        <f ca="1">IFERROR(__xludf.DUMMYFUNCTION("IFERROR(FILTER('Tag Library'!$X$14:$X$736, LEFT('Tag Library'!$W$14:$W$736, LEN(E$2))=E$2, RIGHT('Tag Library'!$W$14:$W$736, LEN($A149))=$A149), """")"),"")</f>
        <v/>
      </c>
      <c r="F149" s="1" t="str">
        <f ca="1">IFERROR(__xludf.DUMMYFUNCTION("IFERROR(FILTER('Tag Library'!$X$14:$X$736, LEFT('Tag Library'!$W$14:$W$736, LEN(F$2))=F$2, RIGHT('Tag Library'!$W$14:$W$736, LEN($A149))=$A149), """")"),"")</f>
        <v/>
      </c>
      <c r="G149" s="1" t="str">
        <f ca="1">IFERROR(__xludf.DUMMYFUNCTION("IFERROR(FILTER('Tag Library'!$X$14:$X$736, LEFT('Tag Library'!$W$14:$W$736, LEN(G$2))=G$2, RIGHT('Tag Library'!$W$14:$W$736, LEN($A149))=$A149), """")"),"")</f>
        <v/>
      </c>
      <c r="H149" s="1" t="str">
        <f ca="1">IFERROR(__xludf.DUMMYFUNCTION("IFERROR(FILTER('Tag Library'!$X$14:$X$736, LEFT('Tag Library'!$W$14:$W$736, LEN(H$2))=H$2, RIGHT('Tag Library'!$W$14:$W$736, LEN($A149))=$A149), """")"),"")</f>
        <v/>
      </c>
      <c r="I149" s="1" t="str">
        <f ca="1">IFERROR(__xludf.DUMMYFUNCTION("IFERROR(FILTER('Tag Library'!$X$14:$X$736, LEFT('Tag Library'!$W$14:$W$736, LEN(I$2))=I$2, RIGHT('Tag Library'!$W$14:$W$736, LEN($A149))=$A149), """")"),"")</f>
        <v/>
      </c>
      <c r="J149" s="1" t="str">
        <f ca="1">IFERROR(__xludf.DUMMYFUNCTION("IFERROR(FILTER('Tag Library'!$X$14:$X$736, LEFT('Tag Library'!$W$14:$W$736, LEN(J$2))=J$2, RIGHT('Tag Library'!$W$14:$W$736, LEN($A149))=$A149), """")"),"")</f>
        <v/>
      </c>
      <c r="K149" s="1" t="str">
        <f ca="1">IFERROR(__xludf.DUMMYFUNCTION("IFERROR(FILTER('Tag Library'!$X$14:$X$736, LEFT('Tag Library'!$W$14:$W$736, LEN(K$2))=K$2, RIGHT('Tag Library'!$W$14:$W$736, LEN($A149))=$A149), """")"),"")</f>
        <v/>
      </c>
      <c r="L149" s="1" t="str">
        <f ca="1">IFERROR(__xludf.DUMMYFUNCTION("IFERROR(FILTER('Tag Library'!$X$14:$X$736, LEFT('Tag Library'!$W$14:$W$736, LEN(L$2))=L$2, RIGHT('Tag Library'!$W$14:$W$736, LEN($A149))=$A149), """")"),"")</f>
        <v/>
      </c>
      <c r="M149" s="1" t="str">
        <f ca="1">IFERROR(__xludf.DUMMYFUNCTION("IFERROR(FILTER('Tag Library'!$X$14:$X$736, LEFT('Tag Library'!$W$14:$W$736, LEN(M$2))=M$2, RIGHT('Tag Library'!$W$14:$W$736, LEN($A149))=$A149), """")"),"")</f>
        <v/>
      </c>
      <c r="N149" s="1" t="str">
        <f ca="1">IFERROR(__xludf.DUMMYFUNCTION("IFERROR(FILTER('Tag Library'!$X$14:$X$736, LEFT('Tag Library'!$W$14:$W$736, LEN(N$2))=N$2, RIGHT('Tag Library'!$W$14:$W$736, LEN($A149))=$A149), """")"),"")</f>
        <v/>
      </c>
      <c r="O149" s="1" t="str">
        <f ca="1">IFERROR(__xludf.DUMMYFUNCTION("IFERROR(FILTER('Tag Library'!$X$14:$X$736, LEFT('Tag Library'!$W$14:$W$736, LEN(O$2))=O$2, RIGHT('Tag Library'!$W$14:$W$736, LEN($A149))=$A149), """")"),"")</f>
        <v/>
      </c>
      <c r="P149" s="1" t="str">
        <f ca="1">IFERROR(__xludf.DUMMYFUNCTION("IFERROR(FILTER('Tag Library'!$X$14:$X$736, LEFT('Tag Library'!$W$14:$W$736, LEN(P$2))=P$2, RIGHT('Tag Library'!$W$14:$W$736, LEN($A149))=$A149), """")"),"")</f>
        <v/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IFERROR(__xludf.DUMMYFUNCTION("IFERROR(FILTER('Tag Library'!$X$14:$X$736, LEFT('Tag Library'!$W$14:$W$736, LEN(B$2))=B$2, RIGHT('Tag Library'!$W$14:$W$736, LEN($A150))=$A150), """")"),"")</f>
        <v/>
      </c>
      <c r="C150" s="1" t="str">
        <f ca="1">IFERROR(__xludf.DUMMYFUNCTION("IFERROR(FILTER('Tag Library'!$X$14:$X$736, LEFT('Tag Library'!$W$14:$W$736, LEN(C$2))=C$2, RIGHT('Tag Library'!$W$14:$W$736, LEN($A150))=$A150), """")"),"")</f>
        <v/>
      </c>
      <c r="D150" s="1" t="str">
        <f ca="1">IFERROR(__xludf.DUMMYFUNCTION("IFERROR(FILTER('Tag Library'!$X$14:$X$736, LEFT('Tag Library'!$W$14:$W$736, LEN(D$2))=D$2, RIGHT('Tag Library'!$W$14:$W$736, LEN($A150))=$A150), """")"),"")</f>
        <v/>
      </c>
      <c r="E150" s="1" t="str">
        <f ca="1">IFERROR(__xludf.DUMMYFUNCTION("IFERROR(FILTER('Tag Library'!$X$14:$X$736, LEFT('Tag Library'!$W$14:$W$736, LEN(E$2))=E$2, RIGHT('Tag Library'!$W$14:$W$736, LEN($A150))=$A150), """")"),"")</f>
        <v/>
      </c>
      <c r="F150" s="1" t="str">
        <f ca="1">IFERROR(__xludf.DUMMYFUNCTION("IFERROR(FILTER('Tag Library'!$X$14:$X$736, LEFT('Tag Library'!$W$14:$W$736, LEN(F$2))=F$2, RIGHT('Tag Library'!$W$14:$W$736, LEN($A150))=$A150), """")"),"")</f>
        <v/>
      </c>
      <c r="G150" s="1" t="str">
        <f ca="1">IFERROR(__xludf.DUMMYFUNCTION("IFERROR(FILTER('Tag Library'!$X$14:$X$736, LEFT('Tag Library'!$W$14:$W$736, LEN(G$2))=G$2, RIGHT('Tag Library'!$W$14:$W$736, LEN($A150))=$A150), """")"),"")</f>
        <v/>
      </c>
      <c r="H150" s="1" t="str">
        <f ca="1">IFERROR(__xludf.DUMMYFUNCTION("IFERROR(FILTER('Tag Library'!$X$14:$X$736, LEFT('Tag Library'!$W$14:$W$736, LEN(H$2))=H$2, RIGHT('Tag Library'!$W$14:$W$736, LEN($A150))=$A150), """")"),"")</f>
        <v/>
      </c>
      <c r="I150" s="1" t="str">
        <f ca="1">IFERROR(__xludf.DUMMYFUNCTION("IFERROR(FILTER('Tag Library'!$X$14:$X$736, LEFT('Tag Library'!$W$14:$W$736, LEN(I$2))=I$2, RIGHT('Tag Library'!$W$14:$W$736, LEN($A150))=$A150), """")"),"")</f>
        <v/>
      </c>
      <c r="J150" s="1" t="str">
        <f ca="1">IFERROR(__xludf.DUMMYFUNCTION("IFERROR(FILTER('Tag Library'!$X$14:$X$736, LEFT('Tag Library'!$W$14:$W$736, LEN(J$2))=J$2, RIGHT('Tag Library'!$W$14:$W$736, LEN($A150))=$A150), """")"),"")</f>
        <v/>
      </c>
      <c r="K150" s="1" t="str">
        <f ca="1">IFERROR(__xludf.DUMMYFUNCTION("IFERROR(FILTER('Tag Library'!$X$14:$X$736, LEFT('Tag Library'!$W$14:$W$736, LEN(K$2))=K$2, RIGHT('Tag Library'!$W$14:$W$736, LEN($A150))=$A150), """")"),"")</f>
        <v/>
      </c>
      <c r="L150" s="1" t="str">
        <f ca="1">IFERROR(__xludf.DUMMYFUNCTION("IFERROR(FILTER('Tag Library'!$X$14:$X$736, LEFT('Tag Library'!$W$14:$W$736, LEN(L$2))=L$2, RIGHT('Tag Library'!$W$14:$W$736, LEN($A150))=$A150), """")"),"")</f>
        <v/>
      </c>
      <c r="M150" s="1" t="str">
        <f ca="1">IFERROR(__xludf.DUMMYFUNCTION("IFERROR(FILTER('Tag Library'!$X$14:$X$736, LEFT('Tag Library'!$W$14:$W$736, LEN(M$2))=M$2, RIGHT('Tag Library'!$W$14:$W$736, LEN($A150))=$A150), """")"),"")</f>
        <v/>
      </c>
      <c r="N150" s="1" t="str">
        <f ca="1">IFERROR(__xludf.DUMMYFUNCTION("IFERROR(FILTER('Tag Library'!$X$14:$X$736, LEFT('Tag Library'!$W$14:$W$736, LEN(N$2))=N$2, RIGHT('Tag Library'!$W$14:$W$736, LEN($A150))=$A150), """")"),"")</f>
        <v/>
      </c>
      <c r="O150" s="1" t="str">
        <f ca="1">IFERROR(__xludf.DUMMYFUNCTION("IFERROR(FILTER('Tag Library'!$X$14:$X$736, LEFT('Tag Library'!$W$14:$W$736, LEN(O$2))=O$2, RIGHT('Tag Library'!$W$14:$W$736, LEN($A150))=$A150), """")"),"")</f>
        <v/>
      </c>
      <c r="P150" s="1" t="str">
        <f ca="1">IFERROR(__xludf.DUMMYFUNCTION("IFERROR(FILTER('Tag Library'!$X$14:$X$736, LEFT('Tag Library'!$W$14:$W$736, LEN(P$2))=P$2, RIGHT('Tag Library'!$W$14:$W$736, LEN($A150))=$A150), """")"),"")</f>
        <v/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IFERROR(__xludf.DUMMYFUNCTION("IFERROR(FILTER('Tag Library'!$X$14:$X$736, LEFT('Tag Library'!$W$14:$W$736, LEN(B$2))=B$2, RIGHT('Tag Library'!$W$14:$W$736, LEN($A151))=$A151), """")"),"")</f>
        <v/>
      </c>
      <c r="C151" s="1" t="str">
        <f ca="1">IFERROR(__xludf.DUMMYFUNCTION("IFERROR(FILTER('Tag Library'!$X$14:$X$736, LEFT('Tag Library'!$W$14:$W$736, LEN(C$2))=C$2, RIGHT('Tag Library'!$W$14:$W$736, LEN($A151))=$A151), """")"),"")</f>
        <v/>
      </c>
      <c r="D151" s="1" t="str">
        <f ca="1">IFERROR(__xludf.DUMMYFUNCTION("IFERROR(FILTER('Tag Library'!$X$14:$X$736, LEFT('Tag Library'!$W$14:$W$736, LEN(D$2))=D$2, RIGHT('Tag Library'!$W$14:$W$736, LEN($A151))=$A151), """")"),"")</f>
        <v/>
      </c>
      <c r="E151" s="1" t="str">
        <f ca="1">IFERROR(__xludf.DUMMYFUNCTION("IFERROR(FILTER('Tag Library'!$X$14:$X$736, LEFT('Tag Library'!$W$14:$W$736, LEN(E$2))=E$2, RIGHT('Tag Library'!$W$14:$W$736, LEN($A151))=$A151), """")"),"")</f>
        <v/>
      </c>
      <c r="F151" s="1" t="str">
        <f ca="1">IFERROR(__xludf.DUMMYFUNCTION("IFERROR(FILTER('Tag Library'!$X$14:$X$736, LEFT('Tag Library'!$W$14:$W$736, LEN(F$2))=F$2, RIGHT('Tag Library'!$W$14:$W$736, LEN($A151))=$A151), """")"),"")</f>
        <v/>
      </c>
      <c r="G151" s="1" t="str">
        <f ca="1">IFERROR(__xludf.DUMMYFUNCTION("IFERROR(FILTER('Tag Library'!$X$14:$X$736, LEFT('Tag Library'!$W$14:$W$736, LEN(G$2))=G$2, RIGHT('Tag Library'!$W$14:$W$736, LEN($A151))=$A151), """")"),"")</f>
        <v/>
      </c>
      <c r="H151" s="1" t="str">
        <f ca="1">IFERROR(__xludf.DUMMYFUNCTION("IFERROR(FILTER('Tag Library'!$X$14:$X$736, LEFT('Tag Library'!$W$14:$W$736, LEN(H$2))=H$2, RIGHT('Tag Library'!$W$14:$W$736, LEN($A151))=$A151), """")"),"")</f>
        <v/>
      </c>
      <c r="I151" s="1" t="str">
        <f ca="1">IFERROR(__xludf.DUMMYFUNCTION("IFERROR(FILTER('Tag Library'!$X$14:$X$736, LEFT('Tag Library'!$W$14:$W$736, LEN(I$2))=I$2, RIGHT('Tag Library'!$W$14:$W$736, LEN($A151))=$A151), """")"),"")</f>
        <v/>
      </c>
      <c r="J151" s="1" t="str">
        <f ca="1">IFERROR(__xludf.DUMMYFUNCTION("IFERROR(FILTER('Tag Library'!$X$14:$X$736, LEFT('Tag Library'!$W$14:$W$736, LEN(J$2))=J$2, RIGHT('Tag Library'!$W$14:$W$736, LEN($A151))=$A151), """")"),"")</f>
        <v/>
      </c>
      <c r="K151" s="1" t="str">
        <f ca="1">IFERROR(__xludf.DUMMYFUNCTION("IFERROR(FILTER('Tag Library'!$X$14:$X$736, LEFT('Tag Library'!$W$14:$W$736, LEN(K$2))=K$2, RIGHT('Tag Library'!$W$14:$W$736, LEN($A151))=$A151), """")"),"")</f>
        <v/>
      </c>
      <c r="L151" s="1" t="str">
        <f ca="1">IFERROR(__xludf.DUMMYFUNCTION("IFERROR(FILTER('Tag Library'!$X$14:$X$736, LEFT('Tag Library'!$W$14:$W$736, LEN(L$2))=L$2, RIGHT('Tag Library'!$W$14:$W$736, LEN($A151))=$A151), """")"),"")</f>
        <v/>
      </c>
      <c r="M151" s="1" t="str">
        <f ca="1">IFERROR(__xludf.DUMMYFUNCTION("IFERROR(FILTER('Tag Library'!$X$14:$X$736, LEFT('Tag Library'!$W$14:$W$736, LEN(M$2))=M$2, RIGHT('Tag Library'!$W$14:$W$736, LEN($A151))=$A151), """")"),"")</f>
        <v/>
      </c>
      <c r="N151" s="1" t="str">
        <f ca="1">IFERROR(__xludf.DUMMYFUNCTION("IFERROR(FILTER('Tag Library'!$X$14:$X$736, LEFT('Tag Library'!$W$14:$W$736, LEN(N$2))=N$2, RIGHT('Tag Library'!$W$14:$W$736, LEN($A151))=$A151), """")"),"")</f>
        <v/>
      </c>
      <c r="O151" s="1" t="str">
        <f ca="1">IFERROR(__xludf.DUMMYFUNCTION("IFERROR(FILTER('Tag Library'!$X$14:$X$736, LEFT('Tag Library'!$W$14:$W$736, LEN(O$2))=O$2, RIGHT('Tag Library'!$W$14:$W$736, LEN($A151))=$A151), """")"),"")</f>
        <v/>
      </c>
      <c r="P151" s="1" t="str">
        <f ca="1">IFERROR(__xludf.DUMMYFUNCTION("IFERROR(FILTER('Tag Library'!$X$14:$X$736, LEFT('Tag Library'!$W$14:$W$736, LEN(P$2))=P$2, RIGHT('Tag Library'!$W$14:$W$736, LEN($A151))=$A151), """")"),"")</f>
        <v/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IFERROR(__xludf.DUMMYFUNCTION("IFERROR(FILTER('Tag Library'!$X$14:$X$736, LEFT('Tag Library'!$W$14:$W$736, LEN(B$2))=B$2, RIGHT('Tag Library'!$W$14:$W$736, LEN($A152))=$A152), """")"),"")</f>
        <v/>
      </c>
      <c r="C152" s="1" t="str">
        <f ca="1">IFERROR(__xludf.DUMMYFUNCTION("IFERROR(FILTER('Tag Library'!$X$14:$X$736, LEFT('Tag Library'!$W$14:$W$736, LEN(C$2))=C$2, RIGHT('Tag Library'!$W$14:$W$736, LEN($A152))=$A152), """")"),"")</f>
        <v/>
      </c>
      <c r="D152" s="1" t="str">
        <f ca="1">IFERROR(__xludf.DUMMYFUNCTION("IFERROR(FILTER('Tag Library'!$X$14:$X$736, LEFT('Tag Library'!$W$14:$W$736, LEN(D$2))=D$2, RIGHT('Tag Library'!$W$14:$W$736, LEN($A152))=$A152), """")"),"")</f>
        <v/>
      </c>
      <c r="E152" s="1" t="str">
        <f ca="1">IFERROR(__xludf.DUMMYFUNCTION("IFERROR(FILTER('Tag Library'!$X$14:$X$736, LEFT('Tag Library'!$W$14:$W$736, LEN(E$2))=E$2, RIGHT('Tag Library'!$W$14:$W$736, LEN($A152))=$A152), """")"),"")</f>
        <v/>
      </c>
      <c r="F152" s="1" t="str">
        <f ca="1">IFERROR(__xludf.DUMMYFUNCTION("IFERROR(FILTER('Tag Library'!$X$14:$X$736, LEFT('Tag Library'!$W$14:$W$736, LEN(F$2))=F$2, RIGHT('Tag Library'!$W$14:$W$736, LEN($A152))=$A152), """")"),"")</f>
        <v/>
      </c>
      <c r="G152" s="1" t="str">
        <f ca="1">IFERROR(__xludf.DUMMYFUNCTION("IFERROR(FILTER('Tag Library'!$X$14:$X$736, LEFT('Tag Library'!$W$14:$W$736, LEN(G$2))=G$2, RIGHT('Tag Library'!$W$14:$W$736, LEN($A152))=$A152), """")"),"")</f>
        <v/>
      </c>
      <c r="H152" s="1" t="str">
        <f ca="1">IFERROR(__xludf.DUMMYFUNCTION("IFERROR(FILTER('Tag Library'!$X$14:$X$736, LEFT('Tag Library'!$W$14:$W$736, LEN(H$2))=H$2, RIGHT('Tag Library'!$W$14:$W$736, LEN($A152))=$A152), """")"),"")</f>
        <v/>
      </c>
      <c r="I152" s="1" t="str">
        <f ca="1">IFERROR(__xludf.DUMMYFUNCTION("IFERROR(FILTER('Tag Library'!$X$14:$X$736, LEFT('Tag Library'!$W$14:$W$736, LEN(I$2))=I$2, RIGHT('Tag Library'!$W$14:$W$736, LEN($A152))=$A152), """")"),"")</f>
        <v/>
      </c>
      <c r="J152" s="1" t="str">
        <f ca="1">IFERROR(__xludf.DUMMYFUNCTION("IFERROR(FILTER('Tag Library'!$X$14:$X$736, LEFT('Tag Library'!$W$14:$W$736, LEN(J$2))=J$2, RIGHT('Tag Library'!$W$14:$W$736, LEN($A152))=$A152), """")"),"")</f>
        <v/>
      </c>
      <c r="K152" s="1" t="str">
        <f ca="1">IFERROR(__xludf.DUMMYFUNCTION("IFERROR(FILTER('Tag Library'!$X$14:$X$736, LEFT('Tag Library'!$W$14:$W$736, LEN(K$2))=K$2, RIGHT('Tag Library'!$W$14:$W$736, LEN($A152))=$A152), """")"),"")</f>
        <v/>
      </c>
      <c r="L152" s="1" t="str">
        <f ca="1">IFERROR(__xludf.DUMMYFUNCTION("IFERROR(FILTER('Tag Library'!$X$14:$X$736, LEFT('Tag Library'!$W$14:$W$736, LEN(L$2))=L$2, RIGHT('Tag Library'!$W$14:$W$736, LEN($A152))=$A152), """")"),"")</f>
        <v/>
      </c>
      <c r="M152" s="1" t="str">
        <f ca="1">IFERROR(__xludf.DUMMYFUNCTION("IFERROR(FILTER('Tag Library'!$X$14:$X$736, LEFT('Tag Library'!$W$14:$W$736, LEN(M$2))=M$2, RIGHT('Tag Library'!$W$14:$W$736, LEN($A152))=$A152), """")"),"")</f>
        <v/>
      </c>
      <c r="N152" s="1" t="str">
        <f ca="1">IFERROR(__xludf.DUMMYFUNCTION("IFERROR(FILTER('Tag Library'!$X$14:$X$736, LEFT('Tag Library'!$W$14:$W$736, LEN(N$2))=N$2, RIGHT('Tag Library'!$W$14:$W$736, LEN($A152))=$A152), """")"),"")</f>
        <v/>
      </c>
      <c r="O152" s="1" t="str">
        <f ca="1">IFERROR(__xludf.DUMMYFUNCTION("IFERROR(FILTER('Tag Library'!$X$14:$X$736, LEFT('Tag Library'!$W$14:$W$736, LEN(O$2))=O$2, RIGHT('Tag Library'!$W$14:$W$736, LEN($A152))=$A152), """")"),"")</f>
        <v/>
      </c>
      <c r="P152" s="1" t="str">
        <f ca="1">IFERROR(__xludf.DUMMYFUNCTION("IFERROR(FILTER('Tag Library'!$X$14:$X$736, LEFT('Tag Library'!$W$14:$W$736, LEN(P$2))=P$2, RIGHT('Tag Library'!$W$14:$W$736, LEN($A152))=$A152), """")"),"")</f>
        <v/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IFERROR(__xludf.DUMMYFUNCTION("IFERROR(FILTER('Tag Library'!$X$14:$X$736, LEFT('Tag Library'!$W$14:$W$736, LEN(B$2))=B$2, RIGHT('Tag Library'!$W$14:$W$736, LEN($A153))=$A153), """")"),"")</f>
        <v/>
      </c>
      <c r="C153" s="1" t="str">
        <f ca="1">IFERROR(__xludf.DUMMYFUNCTION("IFERROR(FILTER('Tag Library'!$X$14:$X$736, LEFT('Tag Library'!$W$14:$W$736, LEN(C$2))=C$2, RIGHT('Tag Library'!$W$14:$W$736, LEN($A153))=$A153), """")"),"")</f>
        <v/>
      </c>
      <c r="D153" s="1" t="str">
        <f ca="1">IFERROR(__xludf.DUMMYFUNCTION("IFERROR(FILTER('Tag Library'!$X$14:$X$736, LEFT('Tag Library'!$W$14:$W$736, LEN(D$2))=D$2, RIGHT('Tag Library'!$W$14:$W$736, LEN($A153))=$A153), """")"),"")</f>
        <v/>
      </c>
      <c r="E153" s="1" t="str">
        <f ca="1">IFERROR(__xludf.DUMMYFUNCTION("IFERROR(FILTER('Tag Library'!$X$14:$X$736, LEFT('Tag Library'!$W$14:$W$736, LEN(E$2))=E$2, RIGHT('Tag Library'!$W$14:$W$736, LEN($A153))=$A153), """")"),"")</f>
        <v/>
      </c>
      <c r="F153" s="1" t="str">
        <f ca="1">IFERROR(__xludf.DUMMYFUNCTION("IFERROR(FILTER('Tag Library'!$X$14:$X$736, LEFT('Tag Library'!$W$14:$W$736, LEN(F$2))=F$2, RIGHT('Tag Library'!$W$14:$W$736, LEN($A153))=$A153), """")"),"")</f>
        <v/>
      </c>
      <c r="G153" s="1" t="str">
        <f ca="1">IFERROR(__xludf.DUMMYFUNCTION("IFERROR(FILTER('Tag Library'!$X$14:$X$736, LEFT('Tag Library'!$W$14:$W$736, LEN(G$2))=G$2, RIGHT('Tag Library'!$W$14:$W$736, LEN($A153))=$A153), """")"),"")</f>
        <v/>
      </c>
      <c r="H153" s="1" t="str">
        <f ca="1">IFERROR(__xludf.DUMMYFUNCTION("IFERROR(FILTER('Tag Library'!$X$14:$X$736, LEFT('Tag Library'!$W$14:$W$736, LEN(H$2))=H$2, RIGHT('Tag Library'!$W$14:$W$736, LEN($A153))=$A153), """")"),"")</f>
        <v/>
      </c>
      <c r="I153" s="1" t="str">
        <f ca="1">IFERROR(__xludf.DUMMYFUNCTION("IFERROR(FILTER('Tag Library'!$X$14:$X$736, LEFT('Tag Library'!$W$14:$W$736, LEN(I$2))=I$2, RIGHT('Tag Library'!$W$14:$W$736, LEN($A153))=$A153), """")"),"")</f>
        <v/>
      </c>
      <c r="J153" s="1" t="str">
        <f ca="1">IFERROR(__xludf.DUMMYFUNCTION("IFERROR(FILTER('Tag Library'!$X$14:$X$736, LEFT('Tag Library'!$W$14:$W$736, LEN(J$2))=J$2, RIGHT('Tag Library'!$W$14:$W$736, LEN($A153))=$A153), """")"),"")</f>
        <v/>
      </c>
      <c r="K153" s="1" t="str">
        <f ca="1">IFERROR(__xludf.DUMMYFUNCTION("IFERROR(FILTER('Tag Library'!$X$14:$X$736, LEFT('Tag Library'!$W$14:$W$736, LEN(K$2))=K$2, RIGHT('Tag Library'!$W$14:$W$736, LEN($A153))=$A153), """")"),"")</f>
        <v/>
      </c>
      <c r="L153" s="1" t="str">
        <f ca="1">IFERROR(__xludf.DUMMYFUNCTION("IFERROR(FILTER('Tag Library'!$X$14:$X$736, LEFT('Tag Library'!$W$14:$W$736, LEN(L$2))=L$2, RIGHT('Tag Library'!$W$14:$W$736, LEN($A153))=$A153), """")"),"")</f>
        <v/>
      </c>
      <c r="M153" s="1" t="str">
        <f ca="1">IFERROR(__xludf.DUMMYFUNCTION("IFERROR(FILTER('Tag Library'!$X$14:$X$736, LEFT('Tag Library'!$W$14:$W$736, LEN(M$2))=M$2, RIGHT('Tag Library'!$W$14:$W$736, LEN($A153))=$A153), """")"),"")</f>
        <v/>
      </c>
      <c r="N153" s="1" t="str">
        <f ca="1">IFERROR(__xludf.DUMMYFUNCTION("IFERROR(FILTER('Tag Library'!$X$14:$X$736, LEFT('Tag Library'!$W$14:$W$736, LEN(N$2))=N$2, RIGHT('Tag Library'!$W$14:$W$736, LEN($A153))=$A153), """")"),"")</f>
        <v/>
      </c>
      <c r="O153" s="1" t="str">
        <f ca="1">IFERROR(__xludf.DUMMYFUNCTION("IFERROR(FILTER('Tag Library'!$X$14:$X$736, LEFT('Tag Library'!$W$14:$W$736, LEN(O$2))=O$2, RIGHT('Tag Library'!$W$14:$W$736, LEN($A153))=$A153), """")"),"")</f>
        <v/>
      </c>
      <c r="P153" s="1" t="str">
        <f ca="1">IFERROR(__xludf.DUMMYFUNCTION("IFERROR(FILTER('Tag Library'!$X$14:$X$736, LEFT('Tag Library'!$W$14:$W$736, LEN(P$2))=P$2, RIGHT('Tag Library'!$W$14:$W$736, LEN($A153))=$A153), """")"),"")</f>
        <v/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IFERROR(__xludf.DUMMYFUNCTION("IFERROR(FILTER('Tag Library'!$X$14:$X$736, LEFT('Tag Library'!$W$14:$W$736, LEN(B$2))=B$2, RIGHT('Tag Library'!$W$14:$W$736, LEN($A154))=$A154), """")"),"")</f>
        <v/>
      </c>
      <c r="C154" s="1" t="str">
        <f ca="1">IFERROR(__xludf.DUMMYFUNCTION("IFERROR(FILTER('Tag Library'!$X$14:$X$736, LEFT('Tag Library'!$W$14:$W$736, LEN(C$2))=C$2, RIGHT('Tag Library'!$W$14:$W$736, LEN($A154))=$A154), """")"),"")</f>
        <v/>
      </c>
      <c r="D154" s="1" t="str">
        <f ca="1">IFERROR(__xludf.DUMMYFUNCTION("IFERROR(FILTER('Tag Library'!$X$14:$X$736, LEFT('Tag Library'!$W$14:$W$736, LEN(D$2))=D$2, RIGHT('Tag Library'!$W$14:$W$736, LEN($A154))=$A154), """")"),"")</f>
        <v/>
      </c>
      <c r="E154" s="1" t="str">
        <f ca="1">IFERROR(__xludf.DUMMYFUNCTION("IFERROR(FILTER('Tag Library'!$X$14:$X$736, LEFT('Tag Library'!$W$14:$W$736, LEN(E$2))=E$2, RIGHT('Tag Library'!$W$14:$W$736, LEN($A154))=$A154), """")"),"")</f>
        <v/>
      </c>
      <c r="F154" s="1" t="str">
        <f ca="1">IFERROR(__xludf.DUMMYFUNCTION("IFERROR(FILTER('Tag Library'!$X$14:$X$736, LEFT('Tag Library'!$W$14:$W$736, LEN(F$2))=F$2, RIGHT('Tag Library'!$W$14:$W$736, LEN($A154))=$A154), """")"),"")</f>
        <v/>
      </c>
      <c r="G154" s="1" t="str">
        <f ca="1">IFERROR(__xludf.DUMMYFUNCTION("IFERROR(FILTER('Tag Library'!$X$14:$X$736, LEFT('Tag Library'!$W$14:$W$736, LEN(G$2))=G$2, RIGHT('Tag Library'!$W$14:$W$736, LEN($A154))=$A154), """")"),"")</f>
        <v/>
      </c>
      <c r="H154" s="1" t="str">
        <f ca="1">IFERROR(__xludf.DUMMYFUNCTION("IFERROR(FILTER('Tag Library'!$X$14:$X$736, LEFT('Tag Library'!$W$14:$W$736, LEN(H$2))=H$2, RIGHT('Tag Library'!$W$14:$W$736, LEN($A154))=$A154), """")"),"")</f>
        <v/>
      </c>
      <c r="I154" s="1" t="str">
        <f ca="1">IFERROR(__xludf.DUMMYFUNCTION("IFERROR(FILTER('Tag Library'!$X$14:$X$736, LEFT('Tag Library'!$W$14:$W$736, LEN(I$2))=I$2, RIGHT('Tag Library'!$W$14:$W$736, LEN($A154))=$A154), """")"),"")</f>
        <v/>
      </c>
      <c r="J154" s="1" t="str">
        <f ca="1">IFERROR(__xludf.DUMMYFUNCTION("IFERROR(FILTER('Tag Library'!$X$14:$X$736, LEFT('Tag Library'!$W$14:$W$736, LEN(J$2))=J$2, RIGHT('Tag Library'!$W$14:$W$736, LEN($A154))=$A154), """")"),"")</f>
        <v/>
      </c>
      <c r="K154" s="1" t="str">
        <f ca="1">IFERROR(__xludf.DUMMYFUNCTION("IFERROR(FILTER('Tag Library'!$X$14:$X$736, LEFT('Tag Library'!$W$14:$W$736, LEN(K$2))=K$2, RIGHT('Tag Library'!$W$14:$W$736, LEN($A154))=$A154), """")"),"")</f>
        <v/>
      </c>
      <c r="L154" s="1" t="str">
        <f ca="1">IFERROR(__xludf.DUMMYFUNCTION("IFERROR(FILTER('Tag Library'!$X$14:$X$736, LEFT('Tag Library'!$W$14:$W$736, LEN(L$2))=L$2, RIGHT('Tag Library'!$W$14:$W$736, LEN($A154))=$A154), """")"),"")</f>
        <v/>
      </c>
      <c r="M154" s="1" t="str">
        <f ca="1">IFERROR(__xludf.DUMMYFUNCTION("IFERROR(FILTER('Tag Library'!$X$14:$X$736, LEFT('Tag Library'!$W$14:$W$736, LEN(M$2))=M$2, RIGHT('Tag Library'!$W$14:$W$736, LEN($A154))=$A154), """")"),"")</f>
        <v/>
      </c>
      <c r="N154" s="1" t="str">
        <f ca="1">IFERROR(__xludf.DUMMYFUNCTION("IFERROR(FILTER('Tag Library'!$X$14:$X$736, LEFT('Tag Library'!$W$14:$W$736, LEN(N$2))=N$2, RIGHT('Tag Library'!$W$14:$W$736, LEN($A154))=$A154), """")"),"")</f>
        <v/>
      </c>
      <c r="O154" s="1" t="str">
        <f ca="1">IFERROR(__xludf.DUMMYFUNCTION("IFERROR(FILTER('Tag Library'!$X$14:$X$736, LEFT('Tag Library'!$W$14:$W$736, LEN(O$2))=O$2, RIGHT('Tag Library'!$W$14:$W$736, LEN($A154))=$A154), """")"),"")</f>
        <v/>
      </c>
      <c r="P154" s="1" t="str">
        <f ca="1">IFERROR(__xludf.DUMMYFUNCTION("IFERROR(FILTER('Tag Library'!$X$14:$X$736, LEFT('Tag Library'!$W$14:$W$736, LEN(P$2))=P$2, RIGHT('Tag Library'!$W$14:$W$736, LEN($A154))=$A154), """")"),"")</f>
        <v/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IFERROR(__xludf.DUMMYFUNCTION("IFERROR(FILTER('Tag Library'!$X$14:$X$736, LEFT('Tag Library'!$W$14:$W$736, LEN(B$2))=B$2, RIGHT('Tag Library'!$W$14:$W$736, LEN($A155))=$A155), """")"),"")</f>
        <v/>
      </c>
      <c r="C155" s="1" t="str">
        <f ca="1">IFERROR(__xludf.DUMMYFUNCTION("IFERROR(FILTER('Tag Library'!$X$14:$X$736, LEFT('Tag Library'!$W$14:$W$736, LEN(C$2))=C$2, RIGHT('Tag Library'!$W$14:$W$736, LEN($A155))=$A155), """")"),"")</f>
        <v/>
      </c>
      <c r="D155" s="1" t="str">
        <f ca="1">IFERROR(__xludf.DUMMYFUNCTION("IFERROR(FILTER('Tag Library'!$X$14:$X$736, LEFT('Tag Library'!$W$14:$W$736, LEN(D$2))=D$2, RIGHT('Tag Library'!$W$14:$W$736, LEN($A155))=$A155), """")"),"")</f>
        <v/>
      </c>
      <c r="E155" s="1" t="str">
        <f ca="1">IFERROR(__xludf.DUMMYFUNCTION("IFERROR(FILTER('Tag Library'!$X$14:$X$736, LEFT('Tag Library'!$W$14:$W$736, LEN(E$2))=E$2, RIGHT('Tag Library'!$W$14:$W$736, LEN($A155))=$A155), """")"),"")</f>
        <v/>
      </c>
      <c r="F155" s="1" t="str">
        <f ca="1">IFERROR(__xludf.DUMMYFUNCTION("IFERROR(FILTER('Tag Library'!$X$14:$X$736, LEFT('Tag Library'!$W$14:$W$736, LEN(F$2))=F$2, RIGHT('Tag Library'!$W$14:$W$736, LEN($A155))=$A155), """")"),"")</f>
        <v/>
      </c>
      <c r="G155" s="1" t="str">
        <f ca="1">IFERROR(__xludf.DUMMYFUNCTION("IFERROR(FILTER('Tag Library'!$X$14:$X$736, LEFT('Tag Library'!$W$14:$W$736, LEN(G$2))=G$2, RIGHT('Tag Library'!$W$14:$W$736, LEN($A155))=$A155), """")"),"")</f>
        <v/>
      </c>
      <c r="H155" s="1" t="str">
        <f ca="1">IFERROR(__xludf.DUMMYFUNCTION("IFERROR(FILTER('Tag Library'!$X$14:$X$736, LEFT('Tag Library'!$W$14:$W$736, LEN(H$2))=H$2, RIGHT('Tag Library'!$W$14:$W$736, LEN($A155))=$A155), """")"),"")</f>
        <v/>
      </c>
      <c r="I155" s="1" t="str">
        <f ca="1">IFERROR(__xludf.DUMMYFUNCTION("IFERROR(FILTER('Tag Library'!$X$14:$X$736, LEFT('Tag Library'!$W$14:$W$736, LEN(I$2))=I$2, RIGHT('Tag Library'!$W$14:$W$736, LEN($A155))=$A155), """")"),"")</f>
        <v/>
      </c>
      <c r="J155" s="1" t="str">
        <f ca="1">IFERROR(__xludf.DUMMYFUNCTION("IFERROR(FILTER('Tag Library'!$X$14:$X$736, LEFT('Tag Library'!$W$14:$W$736, LEN(J$2))=J$2, RIGHT('Tag Library'!$W$14:$W$736, LEN($A155))=$A155), """")"),"")</f>
        <v/>
      </c>
      <c r="K155" s="1" t="str">
        <f ca="1">IFERROR(__xludf.DUMMYFUNCTION("IFERROR(FILTER('Tag Library'!$X$14:$X$736, LEFT('Tag Library'!$W$14:$W$736, LEN(K$2))=K$2, RIGHT('Tag Library'!$W$14:$W$736, LEN($A155))=$A155), """")"),"")</f>
        <v/>
      </c>
      <c r="L155" s="1" t="str">
        <f ca="1">IFERROR(__xludf.DUMMYFUNCTION("IFERROR(FILTER('Tag Library'!$X$14:$X$736, LEFT('Tag Library'!$W$14:$W$736, LEN(L$2))=L$2, RIGHT('Tag Library'!$W$14:$W$736, LEN($A155))=$A155), """")"),"")</f>
        <v/>
      </c>
      <c r="M155" s="1" t="str">
        <f ca="1">IFERROR(__xludf.DUMMYFUNCTION("IFERROR(FILTER('Tag Library'!$X$14:$X$736, LEFT('Tag Library'!$W$14:$W$736, LEN(M$2))=M$2, RIGHT('Tag Library'!$W$14:$W$736, LEN($A155))=$A155), """")"),"")</f>
        <v/>
      </c>
      <c r="N155" s="1" t="str">
        <f ca="1">IFERROR(__xludf.DUMMYFUNCTION("IFERROR(FILTER('Tag Library'!$X$14:$X$736, LEFT('Tag Library'!$W$14:$W$736, LEN(N$2))=N$2, RIGHT('Tag Library'!$W$14:$W$736, LEN($A155))=$A155), """")"),"")</f>
        <v/>
      </c>
      <c r="O155" s="1" t="str">
        <f ca="1">IFERROR(__xludf.DUMMYFUNCTION("IFERROR(FILTER('Tag Library'!$X$14:$X$736, LEFT('Tag Library'!$W$14:$W$736, LEN(O$2))=O$2, RIGHT('Tag Library'!$W$14:$W$736, LEN($A155))=$A155), """")"),"")</f>
        <v/>
      </c>
      <c r="P155" s="1" t="str">
        <f ca="1">IFERROR(__xludf.DUMMYFUNCTION("IFERROR(FILTER('Tag Library'!$X$14:$X$736, LEFT('Tag Library'!$W$14:$W$736, LEN(P$2))=P$2, RIGHT('Tag Library'!$W$14:$W$736, LEN($A155))=$A155), """")"),"")</f>
        <v/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IFERROR(__xludf.DUMMYFUNCTION("IFERROR(FILTER('Tag Library'!$X$14:$X$736, LEFT('Tag Library'!$W$14:$W$736, LEN(B$2))=B$2, RIGHT('Tag Library'!$W$14:$W$736, LEN($A156))=$A156), """")"),"")</f>
        <v/>
      </c>
      <c r="C156" s="1" t="str">
        <f ca="1">IFERROR(__xludf.DUMMYFUNCTION("IFERROR(FILTER('Tag Library'!$X$14:$X$736, LEFT('Tag Library'!$W$14:$W$736, LEN(C$2))=C$2, RIGHT('Tag Library'!$W$14:$W$736, LEN($A156))=$A156), """")"),"")</f>
        <v/>
      </c>
      <c r="D156" s="1" t="str">
        <f ca="1">IFERROR(__xludf.DUMMYFUNCTION("IFERROR(FILTER('Tag Library'!$X$14:$X$736, LEFT('Tag Library'!$W$14:$W$736, LEN(D$2))=D$2, RIGHT('Tag Library'!$W$14:$W$736, LEN($A156))=$A156), """")"),"")</f>
        <v/>
      </c>
      <c r="E156" s="1" t="str">
        <f ca="1">IFERROR(__xludf.DUMMYFUNCTION("IFERROR(FILTER('Tag Library'!$X$14:$X$736, LEFT('Tag Library'!$W$14:$W$736, LEN(E$2))=E$2, RIGHT('Tag Library'!$W$14:$W$736, LEN($A156))=$A156), """")"),"")</f>
        <v/>
      </c>
      <c r="F156" s="1" t="str">
        <f ca="1">IFERROR(__xludf.DUMMYFUNCTION("IFERROR(FILTER('Tag Library'!$X$14:$X$736, LEFT('Tag Library'!$W$14:$W$736, LEN(F$2))=F$2, RIGHT('Tag Library'!$W$14:$W$736, LEN($A156))=$A156), """")"),"")</f>
        <v/>
      </c>
      <c r="G156" s="1" t="str">
        <f ca="1">IFERROR(__xludf.DUMMYFUNCTION("IFERROR(FILTER('Tag Library'!$X$14:$X$736, LEFT('Tag Library'!$W$14:$W$736, LEN(G$2))=G$2, RIGHT('Tag Library'!$W$14:$W$736, LEN($A156))=$A156), """")"),"")</f>
        <v/>
      </c>
      <c r="H156" s="1" t="str">
        <f ca="1">IFERROR(__xludf.DUMMYFUNCTION("IFERROR(FILTER('Tag Library'!$X$14:$X$736, LEFT('Tag Library'!$W$14:$W$736, LEN(H$2))=H$2, RIGHT('Tag Library'!$W$14:$W$736, LEN($A156))=$A156), """")"),"")</f>
        <v/>
      </c>
      <c r="I156" s="1" t="str">
        <f ca="1">IFERROR(__xludf.DUMMYFUNCTION("IFERROR(FILTER('Tag Library'!$X$14:$X$736, LEFT('Tag Library'!$W$14:$W$736, LEN(I$2))=I$2, RIGHT('Tag Library'!$W$14:$W$736, LEN($A156))=$A156), """")"),"")</f>
        <v/>
      </c>
      <c r="J156" s="1" t="str">
        <f ca="1">IFERROR(__xludf.DUMMYFUNCTION("IFERROR(FILTER('Tag Library'!$X$14:$X$736, LEFT('Tag Library'!$W$14:$W$736, LEN(J$2))=J$2, RIGHT('Tag Library'!$W$14:$W$736, LEN($A156))=$A156), """")"),"")</f>
        <v/>
      </c>
      <c r="K156" s="1" t="str">
        <f ca="1">IFERROR(__xludf.DUMMYFUNCTION("IFERROR(FILTER('Tag Library'!$X$14:$X$736, LEFT('Tag Library'!$W$14:$W$736, LEN(K$2))=K$2, RIGHT('Tag Library'!$W$14:$W$736, LEN($A156))=$A156), """")"),"")</f>
        <v/>
      </c>
      <c r="L156" s="1" t="str">
        <f ca="1">IFERROR(__xludf.DUMMYFUNCTION("IFERROR(FILTER('Tag Library'!$X$14:$X$736, LEFT('Tag Library'!$W$14:$W$736, LEN(L$2))=L$2, RIGHT('Tag Library'!$W$14:$W$736, LEN($A156))=$A156), """")"),"")</f>
        <v/>
      </c>
      <c r="M156" s="1" t="str">
        <f ca="1">IFERROR(__xludf.DUMMYFUNCTION("IFERROR(FILTER('Tag Library'!$X$14:$X$736, LEFT('Tag Library'!$W$14:$W$736, LEN(M$2))=M$2, RIGHT('Tag Library'!$W$14:$W$736, LEN($A156))=$A156), """")"),"")</f>
        <v/>
      </c>
      <c r="N156" s="1" t="str">
        <f ca="1">IFERROR(__xludf.DUMMYFUNCTION("IFERROR(FILTER('Tag Library'!$X$14:$X$736, LEFT('Tag Library'!$W$14:$W$736, LEN(N$2))=N$2, RIGHT('Tag Library'!$W$14:$W$736, LEN($A156))=$A156), """")"),"")</f>
        <v/>
      </c>
      <c r="O156" s="1" t="str">
        <f ca="1">IFERROR(__xludf.DUMMYFUNCTION("IFERROR(FILTER('Tag Library'!$X$14:$X$736, LEFT('Tag Library'!$W$14:$W$736, LEN(O$2))=O$2, RIGHT('Tag Library'!$W$14:$W$736, LEN($A156))=$A156), """")"),"")</f>
        <v/>
      </c>
      <c r="P156" s="1" t="str">
        <f ca="1">IFERROR(__xludf.DUMMYFUNCTION("IFERROR(FILTER('Tag Library'!$X$14:$X$736, LEFT('Tag Library'!$W$14:$W$736, LEN(P$2))=P$2, RIGHT('Tag Library'!$W$14:$W$736, LEN($A156))=$A156), """")"),"")</f>
        <v/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IFERROR(__xludf.DUMMYFUNCTION("IFERROR(FILTER('Tag Library'!$X$14:$X$736, LEFT('Tag Library'!$W$14:$W$736, LEN(B$2))=B$2, RIGHT('Tag Library'!$W$14:$W$736, LEN($A157))=$A157), """")"),"")</f>
        <v/>
      </c>
      <c r="C157" s="1" t="str">
        <f ca="1">IFERROR(__xludf.DUMMYFUNCTION("IFERROR(FILTER('Tag Library'!$X$14:$X$736, LEFT('Tag Library'!$W$14:$W$736, LEN(C$2))=C$2, RIGHT('Tag Library'!$W$14:$W$736, LEN($A157))=$A157), """")"),"")</f>
        <v/>
      </c>
      <c r="D157" s="1" t="str">
        <f ca="1">IFERROR(__xludf.DUMMYFUNCTION("IFERROR(FILTER('Tag Library'!$X$14:$X$736, LEFT('Tag Library'!$W$14:$W$736, LEN(D$2))=D$2, RIGHT('Tag Library'!$W$14:$W$736, LEN($A157))=$A157), """")"),"")</f>
        <v/>
      </c>
      <c r="E157" s="1" t="str">
        <f ca="1">IFERROR(__xludf.DUMMYFUNCTION("IFERROR(FILTER('Tag Library'!$X$14:$X$736, LEFT('Tag Library'!$W$14:$W$736, LEN(E$2))=E$2, RIGHT('Tag Library'!$W$14:$W$736, LEN($A157))=$A157), """")"),"")</f>
        <v/>
      </c>
      <c r="F157" s="1" t="str">
        <f ca="1">IFERROR(__xludf.DUMMYFUNCTION("IFERROR(FILTER('Tag Library'!$X$14:$X$736, LEFT('Tag Library'!$W$14:$W$736, LEN(F$2))=F$2, RIGHT('Tag Library'!$W$14:$W$736, LEN($A157))=$A157), """")"),"")</f>
        <v/>
      </c>
      <c r="G157" s="1" t="str">
        <f ca="1">IFERROR(__xludf.DUMMYFUNCTION("IFERROR(FILTER('Tag Library'!$X$14:$X$736, LEFT('Tag Library'!$W$14:$W$736, LEN(G$2))=G$2, RIGHT('Tag Library'!$W$14:$W$736, LEN($A157))=$A157), """")"),"")</f>
        <v/>
      </c>
      <c r="H157" s="1" t="str">
        <f ca="1">IFERROR(__xludf.DUMMYFUNCTION("IFERROR(FILTER('Tag Library'!$X$14:$X$736, LEFT('Tag Library'!$W$14:$W$736, LEN(H$2))=H$2, RIGHT('Tag Library'!$W$14:$W$736, LEN($A157))=$A157), """")"),"")</f>
        <v/>
      </c>
      <c r="I157" s="1" t="str">
        <f ca="1">IFERROR(__xludf.DUMMYFUNCTION("IFERROR(FILTER('Tag Library'!$X$14:$X$736, LEFT('Tag Library'!$W$14:$W$736, LEN(I$2))=I$2, RIGHT('Tag Library'!$W$14:$W$736, LEN($A157))=$A157), """")"),"")</f>
        <v/>
      </c>
      <c r="J157" s="1" t="str">
        <f ca="1">IFERROR(__xludf.DUMMYFUNCTION("IFERROR(FILTER('Tag Library'!$X$14:$X$736, LEFT('Tag Library'!$W$14:$W$736, LEN(J$2))=J$2, RIGHT('Tag Library'!$W$14:$W$736, LEN($A157))=$A157), """")"),"")</f>
        <v/>
      </c>
      <c r="K157" s="1" t="str">
        <f ca="1">IFERROR(__xludf.DUMMYFUNCTION("IFERROR(FILTER('Tag Library'!$X$14:$X$736, LEFT('Tag Library'!$W$14:$W$736, LEN(K$2))=K$2, RIGHT('Tag Library'!$W$14:$W$736, LEN($A157))=$A157), """")"),"")</f>
        <v/>
      </c>
      <c r="L157" s="1" t="str">
        <f ca="1">IFERROR(__xludf.DUMMYFUNCTION("IFERROR(FILTER('Tag Library'!$X$14:$X$736, LEFT('Tag Library'!$W$14:$W$736, LEN(L$2))=L$2, RIGHT('Tag Library'!$W$14:$W$736, LEN($A157))=$A157), """")"),"")</f>
        <v/>
      </c>
      <c r="M157" s="1" t="str">
        <f ca="1">IFERROR(__xludf.DUMMYFUNCTION("IFERROR(FILTER('Tag Library'!$X$14:$X$736, LEFT('Tag Library'!$W$14:$W$736, LEN(M$2))=M$2, RIGHT('Tag Library'!$W$14:$W$736, LEN($A157))=$A157), """")"),"")</f>
        <v/>
      </c>
      <c r="N157" s="1" t="str">
        <f ca="1">IFERROR(__xludf.DUMMYFUNCTION("IFERROR(FILTER('Tag Library'!$X$14:$X$736, LEFT('Tag Library'!$W$14:$W$736, LEN(N$2))=N$2, RIGHT('Tag Library'!$W$14:$W$736, LEN($A157))=$A157), """")"),"")</f>
        <v/>
      </c>
      <c r="O157" s="1" t="str">
        <f ca="1">IFERROR(__xludf.DUMMYFUNCTION("IFERROR(FILTER('Tag Library'!$X$14:$X$736, LEFT('Tag Library'!$W$14:$W$736, LEN(O$2))=O$2, RIGHT('Tag Library'!$W$14:$W$736, LEN($A157))=$A157), """")"),"")</f>
        <v/>
      </c>
      <c r="P157" s="1" t="str">
        <f ca="1">IFERROR(__xludf.DUMMYFUNCTION("IFERROR(FILTER('Tag Library'!$X$14:$X$736, LEFT('Tag Library'!$W$14:$W$736, LEN(P$2))=P$2, RIGHT('Tag Library'!$W$14:$W$736, LEN($A157))=$A157), """")"),"")</f>
        <v/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IFERROR(__xludf.DUMMYFUNCTION("IFERROR(FILTER('Tag Library'!$X$14:$X$736, LEFT('Tag Library'!$W$14:$W$736, LEN(B$2))=B$2, RIGHT('Tag Library'!$W$14:$W$736, LEN($A158))=$A158), """")"),"")</f>
        <v/>
      </c>
      <c r="C158" s="1" t="str">
        <f ca="1">IFERROR(__xludf.DUMMYFUNCTION("IFERROR(FILTER('Tag Library'!$X$14:$X$736, LEFT('Tag Library'!$W$14:$W$736, LEN(C$2))=C$2, RIGHT('Tag Library'!$W$14:$W$736, LEN($A158))=$A158), """")"),"")</f>
        <v/>
      </c>
      <c r="D158" s="1" t="str">
        <f ca="1">IFERROR(__xludf.DUMMYFUNCTION("IFERROR(FILTER('Tag Library'!$X$14:$X$736, LEFT('Tag Library'!$W$14:$W$736, LEN(D$2))=D$2, RIGHT('Tag Library'!$W$14:$W$736, LEN($A158))=$A158), """")"),"")</f>
        <v/>
      </c>
      <c r="E158" s="1" t="str">
        <f ca="1">IFERROR(__xludf.DUMMYFUNCTION("IFERROR(FILTER('Tag Library'!$X$14:$X$736, LEFT('Tag Library'!$W$14:$W$736, LEN(E$2))=E$2, RIGHT('Tag Library'!$W$14:$W$736, LEN($A158))=$A158), """")"),"")</f>
        <v/>
      </c>
      <c r="F158" s="1" t="str">
        <f ca="1">IFERROR(__xludf.DUMMYFUNCTION("IFERROR(FILTER('Tag Library'!$X$14:$X$736, LEFT('Tag Library'!$W$14:$W$736, LEN(F$2))=F$2, RIGHT('Tag Library'!$W$14:$W$736, LEN($A158))=$A158), """")"),"")</f>
        <v/>
      </c>
      <c r="G158" s="1" t="str">
        <f ca="1">IFERROR(__xludf.DUMMYFUNCTION("IFERROR(FILTER('Tag Library'!$X$14:$X$736, LEFT('Tag Library'!$W$14:$W$736, LEN(G$2))=G$2, RIGHT('Tag Library'!$W$14:$W$736, LEN($A158))=$A158), """")"),"")</f>
        <v/>
      </c>
      <c r="H158" s="1" t="str">
        <f ca="1">IFERROR(__xludf.DUMMYFUNCTION("IFERROR(FILTER('Tag Library'!$X$14:$X$736, LEFT('Tag Library'!$W$14:$W$736, LEN(H$2))=H$2, RIGHT('Tag Library'!$W$14:$W$736, LEN($A158))=$A158), """")"),"")</f>
        <v/>
      </c>
      <c r="I158" s="1" t="str">
        <f ca="1">IFERROR(__xludf.DUMMYFUNCTION("IFERROR(FILTER('Tag Library'!$X$14:$X$736, LEFT('Tag Library'!$W$14:$W$736, LEN(I$2))=I$2, RIGHT('Tag Library'!$W$14:$W$736, LEN($A158))=$A158), """")"),"")</f>
        <v/>
      </c>
      <c r="J158" s="1" t="str">
        <f ca="1">IFERROR(__xludf.DUMMYFUNCTION("IFERROR(FILTER('Tag Library'!$X$14:$X$736, LEFT('Tag Library'!$W$14:$W$736, LEN(J$2))=J$2, RIGHT('Tag Library'!$W$14:$W$736, LEN($A158))=$A158), """")"),"")</f>
        <v/>
      </c>
      <c r="K158" s="1" t="str">
        <f ca="1">IFERROR(__xludf.DUMMYFUNCTION("IFERROR(FILTER('Tag Library'!$X$14:$X$736, LEFT('Tag Library'!$W$14:$W$736, LEN(K$2))=K$2, RIGHT('Tag Library'!$W$14:$W$736, LEN($A158))=$A158), """")"),"")</f>
        <v/>
      </c>
      <c r="L158" s="1" t="str">
        <f ca="1">IFERROR(__xludf.DUMMYFUNCTION("IFERROR(FILTER('Tag Library'!$X$14:$X$736, LEFT('Tag Library'!$W$14:$W$736, LEN(L$2))=L$2, RIGHT('Tag Library'!$W$14:$W$736, LEN($A158))=$A158), """")"),"")</f>
        <v/>
      </c>
      <c r="M158" s="1" t="str">
        <f ca="1">IFERROR(__xludf.DUMMYFUNCTION("IFERROR(FILTER('Tag Library'!$X$14:$X$736, LEFT('Tag Library'!$W$14:$W$736, LEN(M$2))=M$2, RIGHT('Tag Library'!$W$14:$W$736, LEN($A158))=$A158), """")"),"")</f>
        <v/>
      </c>
      <c r="N158" s="1" t="str">
        <f ca="1">IFERROR(__xludf.DUMMYFUNCTION("IFERROR(FILTER('Tag Library'!$X$14:$X$736, LEFT('Tag Library'!$W$14:$W$736, LEN(N$2))=N$2, RIGHT('Tag Library'!$W$14:$W$736, LEN($A158))=$A158), """")"),"")</f>
        <v/>
      </c>
      <c r="O158" s="1" t="str">
        <f ca="1">IFERROR(__xludf.DUMMYFUNCTION("IFERROR(FILTER('Tag Library'!$X$14:$X$736, LEFT('Tag Library'!$W$14:$W$736, LEN(O$2))=O$2, RIGHT('Tag Library'!$W$14:$W$736, LEN($A158))=$A158), """")"),"")</f>
        <v/>
      </c>
      <c r="P158" s="1" t="str">
        <f ca="1">IFERROR(__xludf.DUMMYFUNCTION("IFERROR(FILTER('Tag Library'!$X$14:$X$736, LEFT('Tag Library'!$W$14:$W$736, LEN(P$2))=P$2, RIGHT('Tag Library'!$W$14:$W$736, LEN($A158))=$A158), """")"),"")</f>
        <v/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IFERROR(__xludf.DUMMYFUNCTION("IFERROR(FILTER('Tag Library'!$X$14:$X$736, LEFT('Tag Library'!$W$14:$W$736, LEN(B$2))=B$2, RIGHT('Tag Library'!$W$14:$W$736, LEN($A159))=$A159), """")"),"")</f>
        <v/>
      </c>
      <c r="C159" s="1" t="str">
        <f ca="1">IFERROR(__xludf.DUMMYFUNCTION("IFERROR(FILTER('Tag Library'!$X$14:$X$736, LEFT('Tag Library'!$W$14:$W$736, LEN(C$2))=C$2, RIGHT('Tag Library'!$W$14:$W$736, LEN($A159))=$A159), """")"),"")</f>
        <v/>
      </c>
      <c r="D159" s="1" t="str">
        <f ca="1">IFERROR(__xludf.DUMMYFUNCTION("IFERROR(FILTER('Tag Library'!$X$14:$X$736, LEFT('Tag Library'!$W$14:$W$736, LEN(D$2))=D$2, RIGHT('Tag Library'!$W$14:$W$736, LEN($A159))=$A159), """")"),"")</f>
        <v/>
      </c>
      <c r="E159" s="1" t="str">
        <f ca="1">IFERROR(__xludf.DUMMYFUNCTION("IFERROR(FILTER('Tag Library'!$X$14:$X$736, LEFT('Tag Library'!$W$14:$W$736, LEN(E$2))=E$2, RIGHT('Tag Library'!$W$14:$W$736, LEN($A159))=$A159), """")"),"")</f>
        <v/>
      </c>
      <c r="F159" s="1" t="str">
        <f ca="1">IFERROR(__xludf.DUMMYFUNCTION("IFERROR(FILTER('Tag Library'!$X$14:$X$736, LEFT('Tag Library'!$W$14:$W$736, LEN(F$2))=F$2, RIGHT('Tag Library'!$W$14:$W$736, LEN($A159))=$A159), """")"),"")</f>
        <v/>
      </c>
      <c r="G159" s="1" t="str">
        <f ca="1">IFERROR(__xludf.DUMMYFUNCTION("IFERROR(FILTER('Tag Library'!$X$14:$X$736, LEFT('Tag Library'!$W$14:$W$736, LEN(G$2))=G$2, RIGHT('Tag Library'!$W$14:$W$736, LEN($A159))=$A159), """")"),"")</f>
        <v/>
      </c>
      <c r="H159" s="1" t="str">
        <f ca="1">IFERROR(__xludf.DUMMYFUNCTION("IFERROR(FILTER('Tag Library'!$X$14:$X$736, LEFT('Tag Library'!$W$14:$W$736, LEN(H$2))=H$2, RIGHT('Tag Library'!$W$14:$W$736, LEN($A159))=$A159), """")"),"")</f>
        <v/>
      </c>
      <c r="I159" s="1" t="str">
        <f ca="1">IFERROR(__xludf.DUMMYFUNCTION("IFERROR(FILTER('Tag Library'!$X$14:$X$736, LEFT('Tag Library'!$W$14:$W$736, LEN(I$2))=I$2, RIGHT('Tag Library'!$W$14:$W$736, LEN($A159))=$A159), """")"),"")</f>
        <v/>
      </c>
      <c r="J159" s="1" t="str">
        <f ca="1">IFERROR(__xludf.DUMMYFUNCTION("IFERROR(FILTER('Tag Library'!$X$14:$X$736, LEFT('Tag Library'!$W$14:$W$736, LEN(J$2))=J$2, RIGHT('Tag Library'!$W$14:$W$736, LEN($A159))=$A159), """")"),"")</f>
        <v/>
      </c>
      <c r="K159" s="1" t="str">
        <f ca="1">IFERROR(__xludf.DUMMYFUNCTION("IFERROR(FILTER('Tag Library'!$X$14:$X$736, LEFT('Tag Library'!$W$14:$W$736, LEN(K$2))=K$2, RIGHT('Tag Library'!$W$14:$W$736, LEN($A159))=$A159), """")"),"")</f>
        <v/>
      </c>
      <c r="L159" s="1" t="str">
        <f ca="1">IFERROR(__xludf.DUMMYFUNCTION("IFERROR(FILTER('Tag Library'!$X$14:$X$736, LEFT('Tag Library'!$W$14:$W$736, LEN(L$2))=L$2, RIGHT('Tag Library'!$W$14:$W$736, LEN($A159))=$A159), """")"),"")</f>
        <v/>
      </c>
      <c r="M159" s="1" t="str">
        <f ca="1">IFERROR(__xludf.DUMMYFUNCTION("IFERROR(FILTER('Tag Library'!$X$14:$X$736, LEFT('Tag Library'!$W$14:$W$736, LEN(M$2))=M$2, RIGHT('Tag Library'!$W$14:$W$736, LEN($A159))=$A159), """")"),"")</f>
        <v/>
      </c>
      <c r="N159" s="1" t="str">
        <f ca="1">IFERROR(__xludf.DUMMYFUNCTION("IFERROR(FILTER('Tag Library'!$X$14:$X$736, LEFT('Tag Library'!$W$14:$W$736, LEN(N$2))=N$2, RIGHT('Tag Library'!$W$14:$W$736, LEN($A159))=$A159), """")"),"")</f>
        <v/>
      </c>
      <c r="O159" s="1" t="str">
        <f ca="1">IFERROR(__xludf.DUMMYFUNCTION("IFERROR(FILTER('Tag Library'!$X$14:$X$736, LEFT('Tag Library'!$W$14:$W$736, LEN(O$2))=O$2, RIGHT('Tag Library'!$W$14:$W$736, LEN($A159))=$A159), """")"),"")</f>
        <v/>
      </c>
      <c r="P159" s="1" t="str">
        <f ca="1">IFERROR(__xludf.DUMMYFUNCTION("IFERROR(FILTER('Tag Library'!$X$14:$X$736, LEFT('Tag Library'!$W$14:$W$736, LEN(P$2))=P$2, RIGHT('Tag Library'!$W$14:$W$736, LEN($A159))=$A159), """")"),"")</f>
        <v/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IFERROR(__xludf.DUMMYFUNCTION("IFERROR(FILTER('Tag Library'!$X$14:$X$736, LEFT('Tag Library'!$W$14:$W$736, LEN(B$2))=B$2, RIGHT('Tag Library'!$W$14:$W$736, LEN($A160))=$A160), """")"),"")</f>
        <v/>
      </c>
      <c r="C160" s="1" t="str">
        <f ca="1">IFERROR(__xludf.DUMMYFUNCTION("IFERROR(FILTER('Tag Library'!$X$14:$X$736, LEFT('Tag Library'!$W$14:$W$736, LEN(C$2))=C$2, RIGHT('Tag Library'!$W$14:$W$736, LEN($A160))=$A160), """")"),"")</f>
        <v/>
      </c>
      <c r="D160" s="1" t="str">
        <f ca="1">IFERROR(__xludf.DUMMYFUNCTION("IFERROR(FILTER('Tag Library'!$X$14:$X$736, LEFT('Tag Library'!$W$14:$W$736, LEN(D$2))=D$2, RIGHT('Tag Library'!$W$14:$W$736, LEN($A160))=$A160), """")"),"")</f>
        <v/>
      </c>
      <c r="E160" s="1" t="str">
        <f ca="1">IFERROR(__xludf.DUMMYFUNCTION("IFERROR(FILTER('Tag Library'!$X$14:$X$736, LEFT('Tag Library'!$W$14:$W$736, LEN(E$2))=E$2, RIGHT('Tag Library'!$W$14:$W$736, LEN($A160))=$A160), """")"),"")</f>
        <v/>
      </c>
      <c r="F160" s="1" t="str">
        <f ca="1">IFERROR(__xludf.DUMMYFUNCTION("IFERROR(FILTER('Tag Library'!$X$14:$X$736, LEFT('Tag Library'!$W$14:$W$736, LEN(F$2))=F$2, RIGHT('Tag Library'!$W$14:$W$736, LEN($A160))=$A160), """")"),"")</f>
        <v/>
      </c>
      <c r="G160" s="1" t="str">
        <f ca="1">IFERROR(__xludf.DUMMYFUNCTION("IFERROR(FILTER('Tag Library'!$X$14:$X$736, LEFT('Tag Library'!$W$14:$W$736, LEN(G$2))=G$2, RIGHT('Tag Library'!$W$14:$W$736, LEN($A160))=$A160), """")"),"")</f>
        <v/>
      </c>
      <c r="H160" s="1" t="str">
        <f ca="1">IFERROR(__xludf.DUMMYFUNCTION("IFERROR(FILTER('Tag Library'!$X$14:$X$736, LEFT('Tag Library'!$W$14:$W$736, LEN(H$2))=H$2, RIGHT('Tag Library'!$W$14:$W$736, LEN($A160))=$A160), """")"),"")</f>
        <v/>
      </c>
      <c r="I160" s="1" t="str">
        <f ca="1">IFERROR(__xludf.DUMMYFUNCTION("IFERROR(FILTER('Tag Library'!$X$14:$X$736, LEFT('Tag Library'!$W$14:$W$736, LEN(I$2))=I$2, RIGHT('Tag Library'!$W$14:$W$736, LEN($A160))=$A160), """")"),"")</f>
        <v/>
      </c>
      <c r="J160" s="1" t="str">
        <f ca="1">IFERROR(__xludf.DUMMYFUNCTION("IFERROR(FILTER('Tag Library'!$X$14:$X$736, LEFT('Tag Library'!$W$14:$W$736, LEN(J$2))=J$2, RIGHT('Tag Library'!$W$14:$W$736, LEN($A160))=$A160), """")"),"")</f>
        <v/>
      </c>
      <c r="K160" s="1" t="str">
        <f ca="1">IFERROR(__xludf.DUMMYFUNCTION("IFERROR(FILTER('Tag Library'!$X$14:$X$736, LEFT('Tag Library'!$W$14:$W$736, LEN(K$2))=K$2, RIGHT('Tag Library'!$W$14:$W$736, LEN($A160))=$A160), """")"),"")</f>
        <v/>
      </c>
      <c r="L160" s="1" t="str">
        <f ca="1">IFERROR(__xludf.DUMMYFUNCTION("IFERROR(FILTER('Tag Library'!$X$14:$X$736, LEFT('Tag Library'!$W$14:$W$736, LEN(L$2))=L$2, RIGHT('Tag Library'!$W$14:$W$736, LEN($A160))=$A160), """")"),"")</f>
        <v/>
      </c>
      <c r="M160" s="1" t="str">
        <f ca="1">IFERROR(__xludf.DUMMYFUNCTION("IFERROR(FILTER('Tag Library'!$X$14:$X$736, LEFT('Tag Library'!$W$14:$W$736, LEN(M$2))=M$2, RIGHT('Tag Library'!$W$14:$W$736, LEN($A160))=$A160), """")"),"")</f>
        <v/>
      </c>
      <c r="N160" s="1" t="str">
        <f ca="1">IFERROR(__xludf.DUMMYFUNCTION("IFERROR(FILTER('Tag Library'!$X$14:$X$736, LEFT('Tag Library'!$W$14:$W$736, LEN(N$2))=N$2, RIGHT('Tag Library'!$W$14:$W$736, LEN($A160))=$A160), """")"),"")</f>
        <v/>
      </c>
      <c r="O160" s="1" t="str">
        <f ca="1">IFERROR(__xludf.DUMMYFUNCTION("IFERROR(FILTER('Tag Library'!$X$14:$X$736, LEFT('Tag Library'!$W$14:$W$736, LEN(O$2))=O$2, RIGHT('Tag Library'!$W$14:$W$736, LEN($A160))=$A160), """")"),"")</f>
        <v/>
      </c>
      <c r="P160" s="1" t="str">
        <f ca="1">IFERROR(__xludf.DUMMYFUNCTION("IFERROR(FILTER('Tag Library'!$X$14:$X$736, LEFT('Tag Library'!$W$14:$W$736, LEN(P$2))=P$2, RIGHT('Tag Library'!$W$14:$W$736, LEN($A160))=$A160), """")"),"")</f>
        <v/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IFERROR(__xludf.DUMMYFUNCTION("IFERROR(FILTER('Tag Library'!$X$14:$X$736, LEFT('Tag Library'!$W$14:$W$736, LEN(B$2))=B$2, RIGHT('Tag Library'!$W$14:$W$736, LEN($A161))=$A161), """")"),"")</f>
        <v/>
      </c>
      <c r="C161" s="1" t="str">
        <f ca="1">IFERROR(__xludf.DUMMYFUNCTION("IFERROR(FILTER('Tag Library'!$X$14:$X$736, LEFT('Tag Library'!$W$14:$W$736, LEN(C$2))=C$2, RIGHT('Tag Library'!$W$14:$W$736, LEN($A161))=$A161), """")"),"")</f>
        <v/>
      </c>
      <c r="D161" s="1" t="str">
        <f ca="1">IFERROR(__xludf.DUMMYFUNCTION("IFERROR(FILTER('Tag Library'!$X$14:$X$736, LEFT('Tag Library'!$W$14:$W$736, LEN(D$2))=D$2, RIGHT('Tag Library'!$W$14:$W$736, LEN($A161))=$A161), """")"),"")</f>
        <v/>
      </c>
      <c r="E161" s="1" t="str">
        <f ca="1">IFERROR(__xludf.DUMMYFUNCTION("IFERROR(FILTER('Tag Library'!$X$14:$X$736, LEFT('Tag Library'!$W$14:$W$736, LEN(E$2))=E$2, RIGHT('Tag Library'!$W$14:$W$736, LEN($A161))=$A161), """")"),"")</f>
        <v/>
      </c>
      <c r="F161" s="1" t="str">
        <f ca="1">IFERROR(__xludf.DUMMYFUNCTION("IFERROR(FILTER('Tag Library'!$X$14:$X$736, LEFT('Tag Library'!$W$14:$W$736, LEN(F$2))=F$2, RIGHT('Tag Library'!$W$14:$W$736, LEN($A161))=$A161), """")"),"")</f>
        <v/>
      </c>
      <c r="G161" s="1" t="str">
        <f ca="1">IFERROR(__xludf.DUMMYFUNCTION("IFERROR(FILTER('Tag Library'!$X$14:$X$736, LEFT('Tag Library'!$W$14:$W$736, LEN(G$2))=G$2, RIGHT('Tag Library'!$W$14:$W$736, LEN($A161))=$A161), """")"),"")</f>
        <v/>
      </c>
      <c r="H161" s="1" t="str">
        <f ca="1">IFERROR(__xludf.DUMMYFUNCTION("IFERROR(FILTER('Tag Library'!$X$14:$X$736, LEFT('Tag Library'!$W$14:$W$736, LEN(H$2))=H$2, RIGHT('Tag Library'!$W$14:$W$736, LEN($A161))=$A161), """")"),"")</f>
        <v/>
      </c>
      <c r="I161" s="1" t="str">
        <f ca="1">IFERROR(__xludf.DUMMYFUNCTION("IFERROR(FILTER('Tag Library'!$X$14:$X$736, LEFT('Tag Library'!$W$14:$W$736, LEN(I$2))=I$2, RIGHT('Tag Library'!$W$14:$W$736, LEN($A161))=$A161), """")"),"")</f>
        <v/>
      </c>
      <c r="J161" s="1" t="str">
        <f ca="1">IFERROR(__xludf.DUMMYFUNCTION("IFERROR(FILTER('Tag Library'!$X$14:$X$736, LEFT('Tag Library'!$W$14:$W$736, LEN(J$2))=J$2, RIGHT('Tag Library'!$W$14:$W$736, LEN($A161))=$A161), """")"),"")</f>
        <v/>
      </c>
      <c r="K161" s="1" t="str">
        <f ca="1">IFERROR(__xludf.DUMMYFUNCTION("IFERROR(FILTER('Tag Library'!$X$14:$X$736, LEFT('Tag Library'!$W$14:$W$736, LEN(K$2))=K$2, RIGHT('Tag Library'!$W$14:$W$736, LEN($A161))=$A161), """")"),"")</f>
        <v/>
      </c>
      <c r="L161" s="1" t="str">
        <f ca="1">IFERROR(__xludf.DUMMYFUNCTION("IFERROR(FILTER('Tag Library'!$X$14:$X$736, LEFT('Tag Library'!$W$14:$W$736, LEN(L$2))=L$2, RIGHT('Tag Library'!$W$14:$W$736, LEN($A161))=$A161), """")"),"")</f>
        <v/>
      </c>
      <c r="M161" s="1" t="str">
        <f ca="1">IFERROR(__xludf.DUMMYFUNCTION("IFERROR(FILTER('Tag Library'!$X$14:$X$736, LEFT('Tag Library'!$W$14:$W$736, LEN(M$2))=M$2, RIGHT('Tag Library'!$W$14:$W$736, LEN($A161))=$A161), """")"),"")</f>
        <v/>
      </c>
      <c r="N161" s="1" t="str">
        <f ca="1">IFERROR(__xludf.DUMMYFUNCTION("IFERROR(FILTER('Tag Library'!$X$14:$X$736, LEFT('Tag Library'!$W$14:$W$736, LEN(N$2))=N$2, RIGHT('Tag Library'!$W$14:$W$736, LEN($A161))=$A161), """")"),"")</f>
        <v/>
      </c>
      <c r="O161" s="1" t="str">
        <f ca="1">IFERROR(__xludf.DUMMYFUNCTION("IFERROR(FILTER('Tag Library'!$X$14:$X$736, LEFT('Tag Library'!$W$14:$W$736, LEN(O$2))=O$2, RIGHT('Tag Library'!$W$14:$W$736, LEN($A161))=$A161), """")"),"")</f>
        <v/>
      </c>
      <c r="P161" s="1" t="str">
        <f ca="1">IFERROR(__xludf.DUMMYFUNCTION("IFERROR(FILTER('Tag Library'!$X$14:$X$736, LEFT('Tag Library'!$W$14:$W$736, LEN(P$2))=P$2, RIGHT('Tag Library'!$W$14:$W$736, LEN($A161))=$A161), """")"),"")</f>
        <v/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IFERROR(__xludf.DUMMYFUNCTION("IFERROR(FILTER('Tag Library'!$X$14:$X$736, LEFT('Tag Library'!$W$14:$W$736, LEN(B$2))=B$2, RIGHT('Tag Library'!$W$14:$W$736, LEN($A162))=$A162), """")"),"")</f>
        <v/>
      </c>
      <c r="C162" s="1" t="str">
        <f ca="1">IFERROR(__xludf.DUMMYFUNCTION("IFERROR(FILTER('Tag Library'!$X$14:$X$736, LEFT('Tag Library'!$W$14:$W$736, LEN(C$2))=C$2, RIGHT('Tag Library'!$W$14:$W$736, LEN($A162))=$A162), """")"),"")</f>
        <v/>
      </c>
      <c r="D162" s="1" t="str">
        <f ca="1">IFERROR(__xludf.DUMMYFUNCTION("IFERROR(FILTER('Tag Library'!$X$14:$X$736, LEFT('Tag Library'!$W$14:$W$736, LEN(D$2))=D$2, RIGHT('Tag Library'!$W$14:$W$736, LEN($A162))=$A162), """")"),"")</f>
        <v/>
      </c>
      <c r="E162" s="1" t="str">
        <f ca="1">IFERROR(__xludf.DUMMYFUNCTION("IFERROR(FILTER('Tag Library'!$X$14:$X$736, LEFT('Tag Library'!$W$14:$W$736, LEN(E$2))=E$2, RIGHT('Tag Library'!$W$14:$W$736, LEN($A162))=$A162), """")"),"")</f>
        <v/>
      </c>
      <c r="F162" s="1" t="str">
        <f ca="1">IFERROR(__xludf.DUMMYFUNCTION("IFERROR(FILTER('Tag Library'!$X$14:$X$736, LEFT('Tag Library'!$W$14:$W$736, LEN(F$2))=F$2, RIGHT('Tag Library'!$W$14:$W$736, LEN($A162))=$A162), """")"),"")</f>
        <v/>
      </c>
      <c r="G162" s="1" t="str">
        <f ca="1">IFERROR(__xludf.DUMMYFUNCTION("IFERROR(FILTER('Tag Library'!$X$14:$X$736, LEFT('Tag Library'!$W$14:$W$736, LEN(G$2))=G$2, RIGHT('Tag Library'!$W$14:$W$736, LEN($A162))=$A162), """")"),"")</f>
        <v/>
      </c>
      <c r="H162" s="1" t="str">
        <f ca="1">IFERROR(__xludf.DUMMYFUNCTION("IFERROR(FILTER('Tag Library'!$X$14:$X$736, LEFT('Tag Library'!$W$14:$W$736, LEN(H$2))=H$2, RIGHT('Tag Library'!$W$14:$W$736, LEN($A162))=$A162), """")"),"")</f>
        <v/>
      </c>
      <c r="I162" s="1" t="str">
        <f ca="1">IFERROR(__xludf.DUMMYFUNCTION("IFERROR(FILTER('Tag Library'!$X$14:$X$736, LEFT('Tag Library'!$W$14:$W$736, LEN(I$2))=I$2, RIGHT('Tag Library'!$W$14:$W$736, LEN($A162))=$A162), """")"),"")</f>
        <v/>
      </c>
      <c r="J162" s="1" t="str">
        <f ca="1">IFERROR(__xludf.DUMMYFUNCTION("IFERROR(FILTER('Tag Library'!$X$14:$X$736, LEFT('Tag Library'!$W$14:$W$736, LEN(J$2))=J$2, RIGHT('Tag Library'!$W$14:$W$736, LEN($A162))=$A162), """")"),"")</f>
        <v/>
      </c>
      <c r="K162" s="1" t="str">
        <f ca="1">IFERROR(__xludf.DUMMYFUNCTION("IFERROR(FILTER('Tag Library'!$X$14:$X$736, LEFT('Tag Library'!$W$14:$W$736, LEN(K$2))=K$2, RIGHT('Tag Library'!$W$14:$W$736, LEN($A162))=$A162), """")"),"")</f>
        <v/>
      </c>
      <c r="L162" s="1" t="str">
        <f ca="1">IFERROR(__xludf.DUMMYFUNCTION("IFERROR(FILTER('Tag Library'!$X$14:$X$736, LEFT('Tag Library'!$W$14:$W$736, LEN(L$2))=L$2, RIGHT('Tag Library'!$W$14:$W$736, LEN($A162))=$A162), """")"),"")</f>
        <v/>
      </c>
      <c r="M162" s="1" t="str">
        <f ca="1">IFERROR(__xludf.DUMMYFUNCTION("IFERROR(FILTER('Tag Library'!$X$14:$X$736, LEFT('Tag Library'!$W$14:$W$736, LEN(M$2))=M$2, RIGHT('Tag Library'!$W$14:$W$736, LEN($A162))=$A162), """")"),"")</f>
        <v/>
      </c>
      <c r="N162" s="1" t="str">
        <f ca="1">IFERROR(__xludf.DUMMYFUNCTION("IFERROR(FILTER('Tag Library'!$X$14:$X$736, LEFT('Tag Library'!$W$14:$W$736, LEN(N$2))=N$2, RIGHT('Tag Library'!$W$14:$W$736, LEN($A162))=$A162), """")"),"")</f>
        <v/>
      </c>
      <c r="O162" s="1" t="str">
        <f ca="1">IFERROR(__xludf.DUMMYFUNCTION("IFERROR(FILTER('Tag Library'!$X$14:$X$736, LEFT('Tag Library'!$W$14:$W$736, LEN(O$2))=O$2, RIGHT('Tag Library'!$W$14:$W$736, LEN($A162))=$A162), """")"),"")</f>
        <v/>
      </c>
      <c r="P162" s="1" t="str">
        <f ca="1">IFERROR(__xludf.DUMMYFUNCTION("IFERROR(FILTER('Tag Library'!$X$14:$X$736, LEFT('Tag Library'!$W$14:$W$736, LEN(P$2))=P$2, RIGHT('Tag Library'!$W$14:$W$736, LEN($A162))=$A162), """")"),"")</f>
        <v/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IFERROR(__xludf.DUMMYFUNCTION("IFERROR(FILTER('Tag Library'!$X$14:$X$736, LEFT('Tag Library'!$W$14:$W$736, LEN(B$2))=B$2, RIGHT('Tag Library'!$W$14:$W$736, LEN($A163))=$A163), """")"),"")</f>
        <v/>
      </c>
      <c r="C163" s="1" t="str">
        <f ca="1">IFERROR(__xludf.DUMMYFUNCTION("IFERROR(FILTER('Tag Library'!$X$14:$X$736, LEFT('Tag Library'!$W$14:$W$736, LEN(C$2))=C$2, RIGHT('Tag Library'!$W$14:$W$736, LEN($A163))=$A163), """")"),"")</f>
        <v/>
      </c>
      <c r="D163" s="1" t="str">
        <f ca="1">IFERROR(__xludf.DUMMYFUNCTION("IFERROR(FILTER('Tag Library'!$X$14:$X$736, LEFT('Tag Library'!$W$14:$W$736, LEN(D$2))=D$2, RIGHT('Tag Library'!$W$14:$W$736, LEN($A163))=$A163), """")"),"")</f>
        <v/>
      </c>
      <c r="E163" s="1" t="str">
        <f ca="1">IFERROR(__xludf.DUMMYFUNCTION("IFERROR(FILTER('Tag Library'!$X$14:$X$736, LEFT('Tag Library'!$W$14:$W$736, LEN(E$2))=E$2, RIGHT('Tag Library'!$W$14:$W$736, LEN($A163))=$A163), """")"),"")</f>
        <v/>
      </c>
      <c r="F163" s="1" t="str">
        <f ca="1">IFERROR(__xludf.DUMMYFUNCTION("IFERROR(FILTER('Tag Library'!$X$14:$X$736, LEFT('Tag Library'!$W$14:$W$736, LEN(F$2))=F$2, RIGHT('Tag Library'!$W$14:$W$736, LEN($A163))=$A163), """")"),"")</f>
        <v/>
      </c>
      <c r="G163" s="1" t="str">
        <f ca="1">IFERROR(__xludf.DUMMYFUNCTION("IFERROR(FILTER('Tag Library'!$X$14:$X$736, LEFT('Tag Library'!$W$14:$W$736, LEN(G$2))=G$2, RIGHT('Tag Library'!$W$14:$W$736, LEN($A163))=$A163), """")"),"")</f>
        <v/>
      </c>
      <c r="H163" s="1" t="str">
        <f ca="1">IFERROR(__xludf.DUMMYFUNCTION("IFERROR(FILTER('Tag Library'!$X$14:$X$736, LEFT('Tag Library'!$W$14:$W$736, LEN(H$2))=H$2, RIGHT('Tag Library'!$W$14:$W$736, LEN($A163))=$A163), """")"),"")</f>
        <v/>
      </c>
      <c r="I163" s="1" t="str">
        <f ca="1">IFERROR(__xludf.DUMMYFUNCTION("IFERROR(FILTER('Tag Library'!$X$14:$X$736, LEFT('Tag Library'!$W$14:$W$736, LEN(I$2))=I$2, RIGHT('Tag Library'!$W$14:$W$736, LEN($A163))=$A163), """")"),"")</f>
        <v/>
      </c>
      <c r="J163" s="1" t="str">
        <f ca="1">IFERROR(__xludf.DUMMYFUNCTION("IFERROR(FILTER('Tag Library'!$X$14:$X$736, LEFT('Tag Library'!$W$14:$W$736, LEN(J$2))=J$2, RIGHT('Tag Library'!$W$14:$W$736, LEN($A163))=$A163), """")"),"")</f>
        <v/>
      </c>
      <c r="K163" s="1" t="str">
        <f ca="1">IFERROR(__xludf.DUMMYFUNCTION("IFERROR(FILTER('Tag Library'!$X$14:$X$736, LEFT('Tag Library'!$W$14:$W$736, LEN(K$2))=K$2, RIGHT('Tag Library'!$W$14:$W$736, LEN($A163))=$A163), """")"),"")</f>
        <v/>
      </c>
      <c r="L163" s="1" t="str">
        <f ca="1">IFERROR(__xludf.DUMMYFUNCTION("IFERROR(FILTER('Tag Library'!$X$14:$X$736, LEFT('Tag Library'!$W$14:$W$736, LEN(L$2))=L$2, RIGHT('Tag Library'!$W$14:$W$736, LEN($A163))=$A163), """")"),"")</f>
        <v/>
      </c>
      <c r="M163" s="1" t="str">
        <f ca="1">IFERROR(__xludf.DUMMYFUNCTION("IFERROR(FILTER('Tag Library'!$X$14:$X$736, LEFT('Tag Library'!$W$14:$W$736, LEN(M$2))=M$2, RIGHT('Tag Library'!$W$14:$W$736, LEN($A163))=$A163), """")"),"")</f>
        <v/>
      </c>
      <c r="N163" s="1" t="str">
        <f ca="1">IFERROR(__xludf.DUMMYFUNCTION("IFERROR(FILTER('Tag Library'!$X$14:$X$736, LEFT('Tag Library'!$W$14:$W$736, LEN(N$2))=N$2, RIGHT('Tag Library'!$W$14:$W$736, LEN($A163))=$A163), """")"),"")</f>
        <v/>
      </c>
      <c r="O163" s="1" t="str">
        <f ca="1">IFERROR(__xludf.DUMMYFUNCTION("IFERROR(FILTER('Tag Library'!$X$14:$X$736, LEFT('Tag Library'!$W$14:$W$736, LEN(O$2))=O$2, RIGHT('Tag Library'!$W$14:$W$736, LEN($A163))=$A163), """")"),"")</f>
        <v/>
      </c>
      <c r="P163" s="1" t="str">
        <f ca="1">IFERROR(__xludf.DUMMYFUNCTION("IFERROR(FILTER('Tag Library'!$X$14:$X$736, LEFT('Tag Library'!$W$14:$W$736, LEN(P$2))=P$2, RIGHT('Tag Library'!$W$14:$W$736, LEN($A163))=$A163), """")"),"")</f>
        <v/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IFERROR(__xludf.DUMMYFUNCTION("IFERROR(FILTER('Tag Library'!$X$14:$X$736, LEFT('Tag Library'!$W$14:$W$736, LEN(B$2))=B$2, RIGHT('Tag Library'!$W$14:$W$736, LEN($A164))=$A164), """")"),"")</f>
        <v/>
      </c>
      <c r="C164" s="1" t="str">
        <f ca="1">IFERROR(__xludf.DUMMYFUNCTION("IFERROR(FILTER('Tag Library'!$X$14:$X$736, LEFT('Tag Library'!$W$14:$W$736, LEN(C$2))=C$2, RIGHT('Tag Library'!$W$14:$W$736, LEN($A164))=$A164), """")"),"")</f>
        <v/>
      </c>
      <c r="D164" s="1" t="str">
        <f ca="1">IFERROR(__xludf.DUMMYFUNCTION("IFERROR(FILTER('Tag Library'!$X$14:$X$736, LEFT('Tag Library'!$W$14:$W$736, LEN(D$2))=D$2, RIGHT('Tag Library'!$W$14:$W$736, LEN($A164))=$A164), """")"),"")</f>
        <v/>
      </c>
      <c r="E164" s="1" t="str">
        <f ca="1">IFERROR(__xludf.DUMMYFUNCTION("IFERROR(FILTER('Tag Library'!$X$14:$X$736, LEFT('Tag Library'!$W$14:$W$736, LEN(E$2))=E$2, RIGHT('Tag Library'!$W$14:$W$736, LEN($A164))=$A164), """")"),"")</f>
        <v/>
      </c>
      <c r="F164" s="1" t="str">
        <f ca="1">IFERROR(__xludf.DUMMYFUNCTION("IFERROR(FILTER('Tag Library'!$X$14:$X$736, LEFT('Tag Library'!$W$14:$W$736, LEN(F$2))=F$2, RIGHT('Tag Library'!$W$14:$W$736, LEN($A164))=$A164), """")"),"")</f>
        <v/>
      </c>
      <c r="G164" s="1" t="str">
        <f ca="1">IFERROR(__xludf.DUMMYFUNCTION("IFERROR(FILTER('Tag Library'!$X$14:$X$736, LEFT('Tag Library'!$W$14:$W$736, LEN(G$2))=G$2, RIGHT('Tag Library'!$W$14:$W$736, LEN($A164))=$A164), """")"),"")</f>
        <v/>
      </c>
      <c r="H164" s="1" t="str">
        <f ca="1">IFERROR(__xludf.DUMMYFUNCTION("IFERROR(FILTER('Tag Library'!$X$14:$X$736, LEFT('Tag Library'!$W$14:$W$736, LEN(H$2))=H$2, RIGHT('Tag Library'!$W$14:$W$736, LEN($A164))=$A164), """")"),"")</f>
        <v/>
      </c>
      <c r="I164" s="1" t="str">
        <f ca="1">IFERROR(__xludf.DUMMYFUNCTION("IFERROR(FILTER('Tag Library'!$X$14:$X$736, LEFT('Tag Library'!$W$14:$W$736, LEN(I$2))=I$2, RIGHT('Tag Library'!$W$14:$W$736, LEN($A164))=$A164), """")"),"")</f>
        <v/>
      </c>
      <c r="J164" s="1" t="str">
        <f ca="1">IFERROR(__xludf.DUMMYFUNCTION("IFERROR(FILTER('Tag Library'!$X$14:$X$736, LEFT('Tag Library'!$W$14:$W$736, LEN(J$2))=J$2, RIGHT('Tag Library'!$W$14:$W$736, LEN($A164))=$A164), """")"),"")</f>
        <v/>
      </c>
      <c r="K164" s="1" t="str">
        <f ca="1">IFERROR(__xludf.DUMMYFUNCTION("IFERROR(FILTER('Tag Library'!$X$14:$X$736, LEFT('Tag Library'!$W$14:$W$736, LEN(K$2))=K$2, RIGHT('Tag Library'!$W$14:$W$736, LEN($A164))=$A164), """")"),"")</f>
        <v/>
      </c>
      <c r="L164" s="1" t="str">
        <f ca="1">IFERROR(__xludf.DUMMYFUNCTION("IFERROR(FILTER('Tag Library'!$X$14:$X$736, LEFT('Tag Library'!$W$14:$W$736, LEN(L$2))=L$2, RIGHT('Tag Library'!$W$14:$W$736, LEN($A164))=$A164), """")"),"")</f>
        <v/>
      </c>
      <c r="M164" s="1" t="str">
        <f ca="1">IFERROR(__xludf.DUMMYFUNCTION("IFERROR(FILTER('Tag Library'!$X$14:$X$736, LEFT('Tag Library'!$W$14:$W$736, LEN(M$2))=M$2, RIGHT('Tag Library'!$W$14:$W$736, LEN($A164))=$A164), """")"),"")</f>
        <v/>
      </c>
      <c r="N164" s="1" t="str">
        <f ca="1">IFERROR(__xludf.DUMMYFUNCTION("IFERROR(FILTER('Tag Library'!$X$14:$X$736, LEFT('Tag Library'!$W$14:$W$736, LEN(N$2))=N$2, RIGHT('Tag Library'!$W$14:$W$736, LEN($A164))=$A164), """")"),"")</f>
        <v/>
      </c>
      <c r="O164" s="1" t="str">
        <f ca="1">IFERROR(__xludf.DUMMYFUNCTION("IFERROR(FILTER('Tag Library'!$X$14:$X$736, LEFT('Tag Library'!$W$14:$W$736, LEN(O$2))=O$2, RIGHT('Tag Library'!$W$14:$W$736, LEN($A164))=$A164), """")"),"")</f>
        <v/>
      </c>
      <c r="P164" s="1" t="str">
        <f ca="1">IFERROR(__xludf.DUMMYFUNCTION("IFERROR(FILTER('Tag Library'!$X$14:$X$736, LEFT('Tag Library'!$W$14:$W$736, LEN(P$2))=P$2, RIGHT('Tag Library'!$W$14:$W$736, LEN($A164))=$A164), """")"),"")</f>
        <v/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IFERROR(__xludf.DUMMYFUNCTION("IFERROR(FILTER('Tag Library'!$X$14:$X$736, LEFT('Tag Library'!$W$14:$W$736, LEN(B$2))=B$2, RIGHT('Tag Library'!$W$14:$W$736, LEN($A165))=$A165), """")"),"")</f>
        <v/>
      </c>
      <c r="C165" s="1" t="str">
        <f ca="1">IFERROR(__xludf.DUMMYFUNCTION("IFERROR(FILTER('Tag Library'!$X$14:$X$736, LEFT('Tag Library'!$W$14:$W$736, LEN(C$2))=C$2, RIGHT('Tag Library'!$W$14:$W$736, LEN($A165))=$A165), """")"),"")</f>
        <v/>
      </c>
      <c r="D165" s="1" t="str">
        <f ca="1">IFERROR(__xludf.DUMMYFUNCTION("IFERROR(FILTER('Tag Library'!$X$14:$X$736, LEFT('Tag Library'!$W$14:$W$736, LEN(D$2))=D$2, RIGHT('Tag Library'!$W$14:$W$736, LEN($A165))=$A165), """")"),"")</f>
        <v/>
      </c>
      <c r="E165" s="1" t="str">
        <f ca="1">IFERROR(__xludf.DUMMYFUNCTION("IFERROR(FILTER('Tag Library'!$X$14:$X$736, LEFT('Tag Library'!$W$14:$W$736, LEN(E$2))=E$2, RIGHT('Tag Library'!$W$14:$W$736, LEN($A165))=$A165), """")"),"")</f>
        <v/>
      </c>
      <c r="F165" s="1" t="str">
        <f ca="1">IFERROR(__xludf.DUMMYFUNCTION("IFERROR(FILTER('Tag Library'!$X$14:$X$736, LEFT('Tag Library'!$W$14:$W$736, LEN(F$2))=F$2, RIGHT('Tag Library'!$W$14:$W$736, LEN($A165))=$A165), """")"),"")</f>
        <v/>
      </c>
      <c r="G165" s="1" t="str">
        <f ca="1">IFERROR(__xludf.DUMMYFUNCTION("IFERROR(FILTER('Tag Library'!$X$14:$X$736, LEFT('Tag Library'!$W$14:$W$736, LEN(G$2))=G$2, RIGHT('Tag Library'!$W$14:$W$736, LEN($A165))=$A165), """")"),"")</f>
        <v/>
      </c>
      <c r="H165" s="1" t="str">
        <f ca="1">IFERROR(__xludf.DUMMYFUNCTION("IFERROR(FILTER('Tag Library'!$X$14:$X$736, LEFT('Tag Library'!$W$14:$W$736, LEN(H$2))=H$2, RIGHT('Tag Library'!$W$14:$W$736, LEN($A165))=$A165), """")"),"")</f>
        <v/>
      </c>
      <c r="I165" s="1" t="str">
        <f ca="1">IFERROR(__xludf.DUMMYFUNCTION("IFERROR(FILTER('Tag Library'!$X$14:$X$736, LEFT('Tag Library'!$W$14:$W$736, LEN(I$2))=I$2, RIGHT('Tag Library'!$W$14:$W$736, LEN($A165))=$A165), """")"),"")</f>
        <v/>
      </c>
      <c r="J165" s="1" t="str">
        <f ca="1">IFERROR(__xludf.DUMMYFUNCTION("IFERROR(FILTER('Tag Library'!$X$14:$X$736, LEFT('Tag Library'!$W$14:$W$736, LEN(J$2))=J$2, RIGHT('Tag Library'!$W$14:$W$736, LEN($A165))=$A165), """")"),"")</f>
        <v/>
      </c>
      <c r="K165" s="1" t="str">
        <f ca="1">IFERROR(__xludf.DUMMYFUNCTION("IFERROR(FILTER('Tag Library'!$X$14:$X$736, LEFT('Tag Library'!$W$14:$W$736, LEN(K$2))=K$2, RIGHT('Tag Library'!$W$14:$W$736, LEN($A165))=$A165), """")"),"")</f>
        <v/>
      </c>
      <c r="L165" s="1" t="str">
        <f ca="1">IFERROR(__xludf.DUMMYFUNCTION("IFERROR(FILTER('Tag Library'!$X$14:$X$736, LEFT('Tag Library'!$W$14:$W$736, LEN(L$2))=L$2, RIGHT('Tag Library'!$W$14:$W$736, LEN($A165))=$A165), """")"),"")</f>
        <v/>
      </c>
      <c r="M165" s="1" t="str">
        <f ca="1">IFERROR(__xludf.DUMMYFUNCTION("IFERROR(FILTER('Tag Library'!$X$14:$X$736, LEFT('Tag Library'!$W$14:$W$736, LEN(M$2))=M$2, RIGHT('Tag Library'!$W$14:$W$736, LEN($A165))=$A165), """")"),"")</f>
        <v/>
      </c>
      <c r="N165" s="1" t="str">
        <f ca="1">IFERROR(__xludf.DUMMYFUNCTION("IFERROR(FILTER('Tag Library'!$X$14:$X$736, LEFT('Tag Library'!$W$14:$W$736, LEN(N$2))=N$2, RIGHT('Tag Library'!$W$14:$W$736, LEN($A165))=$A165), """")"),"")</f>
        <v/>
      </c>
      <c r="O165" s="1" t="str">
        <f ca="1">IFERROR(__xludf.DUMMYFUNCTION("IFERROR(FILTER('Tag Library'!$X$14:$X$736, LEFT('Tag Library'!$W$14:$W$736, LEN(O$2))=O$2, RIGHT('Tag Library'!$W$14:$W$736, LEN($A165))=$A165), """")"),"")</f>
        <v/>
      </c>
      <c r="P165" s="1" t="str">
        <f ca="1">IFERROR(__xludf.DUMMYFUNCTION("IFERROR(FILTER('Tag Library'!$X$14:$X$736, LEFT('Tag Library'!$W$14:$W$736, LEN(P$2))=P$2, RIGHT('Tag Library'!$W$14:$W$736, LEN($A165))=$A165), """")"),"")</f>
        <v/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IFERROR(__xludf.DUMMYFUNCTION("IFERROR(FILTER('Tag Library'!$X$14:$X$736, LEFT('Tag Library'!$W$14:$W$736, LEN(B$2))=B$2, RIGHT('Tag Library'!$W$14:$W$736, LEN($A166))=$A166), """")"),"")</f>
        <v/>
      </c>
      <c r="C166" s="1" t="str">
        <f ca="1">IFERROR(__xludf.DUMMYFUNCTION("IFERROR(FILTER('Tag Library'!$X$14:$X$736, LEFT('Tag Library'!$W$14:$W$736, LEN(C$2))=C$2, RIGHT('Tag Library'!$W$14:$W$736, LEN($A166))=$A166), """")"),"")</f>
        <v/>
      </c>
      <c r="D166" s="1" t="str">
        <f ca="1">IFERROR(__xludf.DUMMYFUNCTION("IFERROR(FILTER('Tag Library'!$X$14:$X$736, LEFT('Tag Library'!$W$14:$W$736, LEN(D$2))=D$2, RIGHT('Tag Library'!$W$14:$W$736, LEN($A166))=$A166), """")"),"")</f>
        <v/>
      </c>
      <c r="E166" s="1" t="str">
        <f ca="1">IFERROR(__xludf.DUMMYFUNCTION("IFERROR(FILTER('Tag Library'!$X$14:$X$736, LEFT('Tag Library'!$W$14:$W$736, LEN(E$2))=E$2, RIGHT('Tag Library'!$W$14:$W$736, LEN($A166))=$A166), """")"),"")</f>
        <v/>
      </c>
      <c r="F166" s="1" t="str">
        <f ca="1">IFERROR(__xludf.DUMMYFUNCTION("IFERROR(FILTER('Tag Library'!$X$14:$X$736, LEFT('Tag Library'!$W$14:$W$736, LEN(F$2))=F$2, RIGHT('Tag Library'!$W$14:$W$736, LEN($A166))=$A166), """")"),"")</f>
        <v/>
      </c>
      <c r="G166" s="1" t="str">
        <f ca="1">IFERROR(__xludf.DUMMYFUNCTION("IFERROR(FILTER('Tag Library'!$X$14:$X$736, LEFT('Tag Library'!$W$14:$W$736, LEN(G$2))=G$2, RIGHT('Tag Library'!$W$14:$W$736, LEN($A166))=$A166), """")"),"")</f>
        <v/>
      </c>
      <c r="H166" s="1" t="str">
        <f ca="1">IFERROR(__xludf.DUMMYFUNCTION("IFERROR(FILTER('Tag Library'!$X$14:$X$736, LEFT('Tag Library'!$W$14:$W$736, LEN(H$2))=H$2, RIGHT('Tag Library'!$W$14:$W$736, LEN($A166))=$A166), """")"),"")</f>
        <v/>
      </c>
      <c r="I166" s="1" t="str">
        <f ca="1">IFERROR(__xludf.DUMMYFUNCTION("IFERROR(FILTER('Tag Library'!$X$14:$X$736, LEFT('Tag Library'!$W$14:$W$736, LEN(I$2))=I$2, RIGHT('Tag Library'!$W$14:$W$736, LEN($A166))=$A166), """")"),"")</f>
        <v/>
      </c>
      <c r="J166" s="1" t="str">
        <f ca="1">IFERROR(__xludf.DUMMYFUNCTION("IFERROR(FILTER('Tag Library'!$X$14:$X$736, LEFT('Tag Library'!$W$14:$W$736, LEN(J$2))=J$2, RIGHT('Tag Library'!$W$14:$W$736, LEN($A166))=$A166), """")"),"")</f>
        <v/>
      </c>
      <c r="K166" s="1" t="str">
        <f ca="1">IFERROR(__xludf.DUMMYFUNCTION("IFERROR(FILTER('Tag Library'!$X$14:$X$736, LEFT('Tag Library'!$W$14:$W$736, LEN(K$2))=K$2, RIGHT('Tag Library'!$W$14:$W$736, LEN($A166))=$A166), """")"),"")</f>
        <v/>
      </c>
      <c r="L166" s="1" t="str">
        <f ca="1">IFERROR(__xludf.DUMMYFUNCTION("IFERROR(FILTER('Tag Library'!$X$14:$X$736, LEFT('Tag Library'!$W$14:$W$736, LEN(L$2))=L$2, RIGHT('Tag Library'!$W$14:$W$736, LEN($A166))=$A166), """")"),"")</f>
        <v/>
      </c>
      <c r="M166" s="1" t="str">
        <f ca="1">IFERROR(__xludf.DUMMYFUNCTION("IFERROR(FILTER('Tag Library'!$X$14:$X$736, LEFT('Tag Library'!$W$14:$W$736, LEN(M$2))=M$2, RIGHT('Tag Library'!$W$14:$W$736, LEN($A166))=$A166), """")"),"")</f>
        <v/>
      </c>
      <c r="N166" s="1" t="str">
        <f ca="1">IFERROR(__xludf.DUMMYFUNCTION("IFERROR(FILTER('Tag Library'!$X$14:$X$736, LEFT('Tag Library'!$W$14:$W$736, LEN(N$2))=N$2, RIGHT('Tag Library'!$W$14:$W$736, LEN($A166))=$A166), """")"),"")</f>
        <v/>
      </c>
      <c r="O166" s="1" t="str">
        <f ca="1">IFERROR(__xludf.DUMMYFUNCTION("IFERROR(FILTER('Tag Library'!$X$14:$X$736, LEFT('Tag Library'!$W$14:$W$736, LEN(O$2))=O$2, RIGHT('Tag Library'!$W$14:$W$736, LEN($A166))=$A166), """")"),"")</f>
        <v/>
      </c>
      <c r="P166" s="1" t="str">
        <f ca="1">IFERROR(__xludf.DUMMYFUNCTION("IFERROR(FILTER('Tag Library'!$X$14:$X$736, LEFT('Tag Library'!$W$14:$W$736, LEN(P$2))=P$2, RIGHT('Tag Library'!$W$14:$W$736, LEN($A166))=$A166), """")"),"")</f>
        <v/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IFERROR(__xludf.DUMMYFUNCTION("IFERROR(FILTER('Tag Library'!$X$14:$X$736, LEFT('Tag Library'!$W$14:$W$736, LEN(B$2))=B$2, RIGHT('Tag Library'!$W$14:$W$736, LEN($A167))=$A167), """")"),"")</f>
        <v/>
      </c>
      <c r="C167" s="1" t="str">
        <f ca="1">IFERROR(__xludf.DUMMYFUNCTION("IFERROR(FILTER('Tag Library'!$X$14:$X$736, LEFT('Tag Library'!$W$14:$W$736, LEN(C$2))=C$2, RIGHT('Tag Library'!$W$14:$W$736, LEN($A167))=$A167), """")"),"")</f>
        <v/>
      </c>
      <c r="D167" s="1" t="str">
        <f ca="1">IFERROR(__xludf.DUMMYFUNCTION("IFERROR(FILTER('Tag Library'!$X$14:$X$736, LEFT('Tag Library'!$W$14:$W$736, LEN(D$2))=D$2, RIGHT('Tag Library'!$W$14:$W$736, LEN($A167))=$A167), """")"),"")</f>
        <v/>
      </c>
      <c r="E167" s="1" t="str">
        <f ca="1">IFERROR(__xludf.DUMMYFUNCTION("IFERROR(FILTER('Tag Library'!$X$14:$X$736, LEFT('Tag Library'!$W$14:$W$736, LEN(E$2))=E$2, RIGHT('Tag Library'!$W$14:$W$736, LEN($A167))=$A167), """")"),"")</f>
        <v/>
      </c>
      <c r="F167" s="1" t="str">
        <f ca="1">IFERROR(__xludf.DUMMYFUNCTION("IFERROR(FILTER('Tag Library'!$X$14:$X$736, LEFT('Tag Library'!$W$14:$W$736, LEN(F$2))=F$2, RIGHT('Tag Library'!$W$14:$W$736, LEN($A167))=$A167), """")"),"")</f>
        <v/>
      </c>
      <c r="G167" s="1" t="str">
        <f ca="1">IFERROR(__xludf.DUMMYFUNCTION("IFERROR(FILTER('Tag Library'!$X$14:$X$736, LEFT('Tag Library'!$W$14:$W$736, LEN(G$2))=G$2, RIGHT('Tag Library'!$W$14:$W$736, LEN($A167))=$A167), """")"),"")</f>
        <v/>
      </c>
      <c r="H167" s="1" t="str">
        <f ca="1">IFERROR(__xludf.DUMMYFUNCTION("IFERROR(FILTER('Tag Library'!$X$14:$X$736, LEFT('Tag Library'!$W$14:$W$736, LEN(H$2))=H$2, RIGHT('Tag Library'!$W$14:$W$736, LEN($A167))=$A167), """")"),"")</f>
        <v/>
      </c>
      <c r="I167" s="1" t="str">
        <f ca="1">IFERROR(__xludf.DUMMYFUNCTION("IFERROR(FILTER('Tag Library'!$X$14:$X$736, LEFT('Tag Library'!$W$14:$W$736, LEN(I$2))=I$2, RIGHT('Tag Library'!$W$14:$W$736, LEN($A167))=$A167), """")"),"")</f>
        <v/>
      </c>
      <c r="J167" s="1" t="str">
        <f ca="1">IFERROR(__xludf.DUMMYFUNCTION("IFERROR(FILTER('Tag Library'!$X$14:$X$736, LEFT('Tag Library'!$W$14:$W$736, LEN(J$2))=J$2, RIGHT('Tag Library'!$W$14:$W$736, LEN($A167))=$A167), """")"),"")</f>
        <v/>
      </c>
      <c r="K167" s="1" t="str">
        <f ca="1">IFERROR(__xludf.DUMMYFUNCTION("IFERROR(FILTER('Tag Library'!$X$14:$X$736, LEFT('Tag Library'!$W$14:$W$736, LEN(K$2))=K$2, RIGHT('Tag Library'!$W$14:$W$736, LEN($A167))=$A167), """")"),"")</f>
        <v/>
      </c>
      <c r="L167" s="1" t="str">
        <f ca="1">IFERROR(__xludf.DUMMYFUNCTION("IFERROR(FILTER('Tag Library'!$X$14:$X$736, LEFT('Tag Library'!$W$14:$W$736, LEN(L$2))=L$2, RIGHT('Tag Library'!$W$14:$W$736, LEN($A167))=$A167), """")"),"")</f>
        <v/>
      </c>
      <c r="M167" s="1" t="str">
        <f ca="1">IFERROR(__xludf.DUMMYFUNCTION("IFERROR(FILTER('Tag Library'!$X$14:$X$736, LEFT('Tag Library'!$W$14:$W$736, LEN(M$2))=M$2, RIGHT('Tag Library'!$W$14:$W$736, LEN($A167))=$A167), """")"),"")</f>
        <v/>
      </c>
      <c r="N167" s="1" t="str">
        <f ca="1">IFERROR(__xludf.DUMMYFUNCTION("IFERROR(FILTER('Tag Library'!$X$14:$X$736, LEFT('Tag Library'!$W$14:$W$736, LEN(N$2))=N$2, RIGHT('Tag Library'!$W$14:$W$736, LEN($A167))=$A167), """")"),"")</f>
        <v/>
      </c>
      <c r="O167" s="1" t="str">
        <f ca="1">IFERROR(__xludf.DUMMYFUNCTION("IFERROR(FILTER('Tag Library'!$X$14:$X$736, LEFT('Tag Library'!$W$14:$W$736, LEN(O$2))=O$2, RIGHT('Tag Library'!$W$14:$W$736, LEN($A167))=$A167), """")"),"")</f>
        <v/>
      </c>
      <c r="P167" s="1" t="str">
        <f ca="1">IFERROR(__xludf.DUMMYFUNCTION("IFERROR(FILTER('Tag Library'!$X$14:$X$736, LEFT('Tag Library'!$W$14:$W$736, LEN(P$2))=P$2, RIGHT('Tag Library'!$W$14:$W$736, LEN($A167))=$A167), """")"),"")</f>
        <v/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IFERROR(__xludf.DUMMYFUNCTION("IFERROR(FILTER('Tag Library'!$X$14:$X$736, LEFT('Tag Library'!$W$14:$W$736, LEN(B$2))=B$2, RIGHT('Tag Library'!$W$14:$W$736, LEN($A168))=$A168), """")"),"")</f>
        <v/>
      </c>
      <c r="C168" s="1" t="str">
        <f ca="1">IFERROR(__xludf.DUMMYFUNCTION("IFERROR(FILTER('Tag Library'!$X$14:$X$736, LEFT('Tag Library'!$W$14:$W$736, LEN(C$2))=C$2, RIGHT('Tag Library'!$W$14:$W$736, LEN($A168))=$A168), """")"),"")</f>
        <v/>
      </c>
      <c r="D168" s="1" t="str">
        <f ca="1">IFERROR(__xludf.DUMMYFUNCTION("IFERROR(FILTER('Tag Library'!$X$14:$X$736, LEFT('Tag Library'!$W$14:$W$736, LEN(D$2))=D$2, RIGHT('Tag Library'!$W$14:$W$736, LEN($A168))=$A168), """")"),"")</f>
        <v/>
      </c>
      <c r="E168" s="1" t="str">
        <f ca="1">IFERROR(__xludf.DUMMYFUNCTION("IFERROR(FILTER('Tag Library'!$X$14:$X$736, LEFT('Tag Library'!$W$14:$W$736, LEN(E$2))=E$2, RIGHT('Tag Library'!$W$14:$W$736, LEN($A168))=$A168), """")"),"")</f>
        <v/>
      </c>
      <c r="F168" s="1" t="str">
        <f ca="1">IFERROR(__xludf.DUMMYFUNCTION("IFERROR(FILTER('Tag Library'!$X$14:$X$736, LEFT('Tag Library'!$W$14:$W$736, LEN(F$2))=F$2, RIGHT('Tag Library'!$W$14:$W$736, LEN($A168))=$A168), """")"),"")</f>
        <v/>
      </c>
      <c r="G168" s="1" t="str">
        <f ca="1">IFERROR(__xludf.DUMMYFUNCTION("IFERROR(FILTER('Tag Library'!$X$14:$X$736, LEFT('Tag Library'!$W$14:$W$736, LEN(G$2))=G$2, RIGHT('Tag Library'!$W$14:$W$736, LEN($A168))=$A168), """")"),"")</f>
        <v/>
      </c>
      <c r="H168" s="1" t="str">
        <f ca="1">IFERROR(__xludf.DUMMYFUNCTION("IFERROR(FILTER('Tag Library'!$X$14:$X$736, LEFT('Tag Library'!$W$14:$W$736, LEN(H$2))=H$2, RIGHT('Tag Library'!$W$14:$W$736, LEN($A168))=$A168), """")"),"")</f>
        <v/>
      </c>
      <c r="I168" s="1" t="str">
        <f ca="1">IFERROR(__xludf.DUMMYFUNCTION("IFERROR(FILTER('Tag Library'!$X$14:$X$736, LEFT('Tag Library'!$W$14:$W$736, LEN(I$2))=I$2, RIGHT('Tag Library'!$W$14:$W$736, LEN($A168))=$A168), """")"),"")</f>
        <v/>
      </c>
      <c r="J168" s="1" t="str">
        <f ca="1">IFERROR(__xludf.DUMMYFUNCTION("IFERROR(FILTER('Tag Library'!$X$14:$X$736, LEFT('Tag Library'!$W$14:$W$736, LEN(J$2))=J$2, RIGHT('Tag Library'!$W$14:$W$736, LEN($A168))=$A168), """")"),"")</f>
        <v/>
      </c>
      <c r="K168" s="1" t="str">
        <f ca="1">IFERROR(__xludf.DUMMYFUNCTION("IFERROR(FILTER('Tag Library'!$X$14:$X$736, LEFT('Tag Library'!$W$14:$W$736, LEN(K$2))=K$2, RIGHT('Tag Library'!$W$14:$W$736, LEN($A168))=$A168), """")"),"")</f>
        <v/>
      </c>
      <c r="L168" s="1" t="str">
        <f ca="1">IFERROR(__xludf.DUMMYFUNCTION("IFERROR(FILTER('Tag Library'!$X$14:$X$736, LEFT('Tag Library'!$W$14:$W$736, LEN(L$2))=L$2, RIGHT('Tag Library'!$W$14:$W$736, LEN($A168))=$A168), """")"),"")</f>
        <v/>
      </c>
      <c r="M168" s="1" t="str">
        <f ca="1">IFERROR(__xludf.DUMMYFUNCTION("IFERROR(FILTER('Tag Library'!$X$14:$X$736, LEFT('Tag Library'!$W$14:$W$736, LEN(M$2))=M$2, RIGHT('Tag Library'!$W$14:$W$736, LEN($A168))=$A168), """")"),"")</f>
        <v/>
      </c>
      <c r="N168" s="1" t="str">
        <f ca="1">IFERROR(__xludf.DUMMYFUNCTION("IFERROR(FILTER('Tag Library'!$X$14:$X$736, LEFT('Tag Library'!$W$14:$W$736, LEN(N$2))=N$2, RIGHT('Tag Library'!$W$14:$W$736, LEN($A168))=$A168), """")"),"")</f>
        <v/>
      </c>
      <c r="O168" s="1" t="str">
        <f ca="1">IFERROR(__xludf.DUMMYFUNCTION("IFERROR(FILTER('Tag Library'!$X$14:$X$736, LEFT('Tag Library'!$W$14:$W$736, LEN(O$2))=O$2, RIGHT('Tag Library'!$W$14:$W$736, LEN($A168))=$A168), """")"),"")</f>
        <v/>
      </c>
      <c r="P168" s="1" t="str">
        <f ca="1">IFERROR(__xludf.DUMMYFUNCTION("IFERROR(FILTER('Tag Library'!$X$14:$X$736, LEFT('Tag Library'!$W$14:$W$736, LEN(P$2))=P$2, RIGHT('Tag Library'!$W$14:$W$736, LEN($A168))=$A168), """")"),"")</f>
        <v/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IFERROR(__xludf.DUMMYFUNCTION("IFERROR(FILTER('Tag Library'!$X$14:$X$736, LEFT('Tag Library'!$W$14:$W$736, LEN(B$2))=B$2, RIGHT('Tag Library'!$W$14:$W$736, LEN($A169))=$A169), """")"),"")</f>
        <v/>
      </c>
      <c r="C169" s="1" t="str">
        <f ca="1">IFERROR(__xludf.DUMMYFUNCTION("IFERROR(FILTER('Tag Library'!$X$14:$X$736, LEFT('Tag Library'!$W$14:$W$736, LEN(C$2))=C$2, RIGHT('Tag Library'!$W$14:$W$736, LEN($A169))=$A169), """")"),"")</f>
        <v/>
      </c>
      <c r="D169" s="1" t="str">
        <f ca="1">IFERROR(__xludf.DUMMYFUNCTION("IFERROR(FILTER('Tag Library'!$X$14:$X$736, LEFT('Tag Library'!$W$14:$W$736, LEN(D$2))=D$2, RIGHT('Tag Library'!$W$14:$W$736, LEN($A169))=$A169), """")"),"")</f>
        <v/>
      </c>
      <c r="E169" s="1" t="str">
        <f ca="1">IFERROR(__xludf.DUMMYFUNCTION("IFERROR(FILTER('Tag Library'!$X$14:$X$736, LEFT('Tag Library'!$W$14:$W$736, LEN(E$2))=E$2, RIGHT('Tag Library'!$W$14:$W$736, LEN($A169))=$A169), """")"),"")</f>
        <v/>
      </c>
      <c r="F169" s="1" t="str">
        <f ca="1">IFERROR(__xludf.DUMMYFUNCTION("IFERROR(FILTER('Tag Library'!$X$14:$X$736, LEFT('Tag Library'!$W$14:$W$736, LEN(F$2))=F$2, RIGHT('Tag Library'!$W$14:$W$736, LEN($A169))=$A169), """")"),"")</f>
        <v/>
      </c>
      <c r="G169" s="1" t="str">
        <f ca="1">IFERROR(__xludf.DUMMYFUNCTION("IFERROR(FILTER('Tag Library'!$X$14:$X$736, LEFT('Tag Library'!$W$14:$W$736, LEN(G$2))=G$2, RIGHT('Tag Library'!$W$14:$W$736, LEN($A169))=$A169), """")"),"")</f>
        <v/>
      </c>
      <c r="H169" s="1" t="str">
        <f ca="1">IFERROR(__xludf.DUMMYFUNCTION("IFERROR(FILTER('Tag Library'!$X$14:$X$736, LEFT('Tag Library'!$W$14:$W$736, LEN(H$2))=H$2, RIGHT('Tag Library'!$W$14:$W$736, LEN($A169))=$A169), """")"),"")</f>
        <v/>
      </c>
      <c r="I169" s="1" t="str">
        <f ca="1">IFERROR(__xludf.DUMMYFUNCTION("IFERROR(FILTER('Tag Library'!$X$14:$X$736, LEFT('Tag Library'!$W$14:$W$736, LEN(I$2))=I$2, RIGHT('Tag Library'!$W$14:$W$736, LEN($A169))=$A169), """")"),"")</f>
        <v/>
      </c>
      <c r="J169" s="1" t="str">
        <f ca="1">IFERROR(__xludf.DUMMYFUNCTION("IFERROR(FILTER('Tag Library'!$X$14:$X$736, LEFT('Tag Library'!$W$14:$W$736, LEN(J$2))=J$2, RIGHT('Tag Library'!$W$14:$W$736, LEN($A169))=$A169), """")"),"")</f>
        <v/>
      </c>
      <c r="K169" s="1" t="str">
        <f ca="1">IFERROR(__xludf.DUMMYFUNCTION("IFERROR(FILTER('Tag Library'!$X$14:$X$736, LEFT('Tag Library'!$W$14:$W$736, LEN(K$2))=K$2, RIGHT('Tag Library'!$W$14:$W$736, LEN($A169))=$A169), """")"),"")</f>
        <v/>
      </c>
      <c r="L169" s="1" t="str">
        <f ca="1">IFERROR(__xludf.DUMMYFUNCTION("IFERROR(FILTER('Tag Library'!$X$14:$X$736, LEFT('Tag Library'!$W$14:$W$736, LEN(L$2))=L$2, RIGHT('Tag Library'!$W$14:$W$736, LEN($A169))=$A169), """")"),"")</f>
        <v/>
      </c>
      <c r="M169" s="1" t="str">
        <f ca="1">IFERROR(__xludf.DUMMYFUNCTION("IFERROR(FILTER('Tag Library'!$X$14:$X$736, LEFT('Tag Library'!$W$14:$W$736, LEN(M$2))=M$2, RIGHT('Tag Library'!$W$14:$W$736, LEN($A169))=$A169), """")"),"")</f>
        <v/>
      </c>
      <c r="N169" s="1" t="str">
        <f ca="1">IFERROR(__xludf.DUMMYFUNCTION("IFERROR(FILTER('Tag Library'!$X$14:$X$736, LEFT('Tag Library'!$W$14:$W$736, LEN(N$2))=N$2, RIGHT('Tag Library'!$W$14:$W$736, LEN($A169))=$A169), """")"),"")</f>
        <v/>
      </c>
      <c r="O169" s="1" t="str">
        <f ca="1">IFERROR(__xludf.DUMMYFUNCTION("IFERROR(FILTER('Tag Library'!$X$14:$X$736, LEFT('Tag Library'!$W$14:$W$736, LEN(O$2))=O$2, RIGHT('Tag Library'!$W$14:$W$736, LEN($A169))=$A169), """")"),"")</f>
        <v/>
      </c>
      <c r="P169" s="1" t="str">
        <f ca="1">IFERROR(__xludf.DUMMYFUNCTION("IFERROR(FILTER('Tag Library'!$X$14:$X$736, LEFT('Tag Library'!$W$14:$W$736, LEN(P$2))=P$2, RIGHT('Tag Library'!$W$14:$W$736, LEN($A169))=$A169), """")"),"")</f>
        <v/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IFERROR(__xludf.DUMMYFUNCTION("IFERROR(FILTER('Tag Library'!$X$14:$X$736, LEFT('Tag Library'!$W$14:$W$736, LEN(B$2))=B$2, RIGHT('Tag Library'!$W$14:$W$736, LEN($A170))=$A170), """")"),"")</f>
        <v/>
      </c>
      <c r="C170" s="1" t="str">
        <f ca="1">IFERROR(__xludf.DUMMYFUNCTION("IFERROR(FILTER('Tag Library'!$X$14:$X$736, LEFT('Tag Library'!$W$14:$W$736, LEN(C$2))=C$2, RIGHT('Tag Library'!$W$14:$W$736, LEN($A170))=$A170), """")"),"")</f>
        <v/>
      </c>
      <c r="D170" s="1" t="str">
        <f ca="1">IFERROR(__xludf.DUMMYFUNCTION("IFERROR(FILTER('Tag Library'!$X$14:$X$736, LEFT('Tag Library'!$W$14:$W$736, LEN(D$2))=D$2, RIGHT('Tag Library'!$W$14:$W$736, LEN($A170))=$A170), """")"),"")</f>
        <v/>
      </c>
      <c r="E170" s="1" t="str">
        <f ca="1">IFERROR(__xludf.DUMMYFUNCTION("IFERROR(FILTER('Tag Library'!$X$14:$X$736, LEFT('Tag Library'!$W$14:$W$736, LEN(E$2))=E$2, RIGHT('Tag Library'!$W$14:$W$736, LEN($A170))=$A170), """")"),"")</f>
        <v/>
      </c>
      <c r="F170" s="1" t="str">
        <f ca="1">IFERROR(__xludf.DUMMYFUNCTION("IFERROR(FILTER('Tag Library'!$X$14:$X$736, LEFT('Tag Library'!$W$14:$W$736, LEN(F$2))=F$2, RIGHT('Tag Library'!$W$14:$W$736, LEN($A170))=$A170), """")"),"")</f>
        <v/>
      </c>
      <c r="G170" s="1" t="str">
        <f ca="1">IFERROR(__xludf.DUMMYFUNCTION("IFERROR(FILTER('Tag Library'!$X$14:$X$736, LEFT('Tag Library'!$W$14:$W$736, LEN(G$2))=G$2, RIGHT('Tag Library'!$W$14:$W$736, LEN($A170))=$A170), """")"),"")</f>
        <v/>
      </c>
      <c r="H170" s="1" t="str">
        <f ca="1">IFERROR(__xludf.DUMMYFUNCTION("IFERROR(FILTER('Tag Library'!$X$14:$X$736, LEFT('Tag Library'!$W$14:$W$736, LEN(H$2))=H$2, RIGHT('Tag Library'!$W$14:$W$736, LEN($A170))=$A170), """")"),"")</f>
        <v/>
      </c>
      <c r="I170" s="1" t="str">
        <f ca="1">IFERROR(__xludf.DUMMYFUNCTION("IFERROR(FILTER('Tag Library'!$X$14:$X$736, LEFT('Tag Library'!$W$14:$W$736, LEN(I$2))=I$2, RIGHT('Tag Library'!$W$14:$W$736, LEN($A170))=$A170), """")"),"")</f>
        <v/>
      </c>
      <c r="J170" s="1" t="str">
        <f ca="1">IFERROR(__xludf.DUMMYFUNCTION("IFERROR(FILTER('Tag Library'!$X$14:$X$736, LEFT('Tag Library'!$W$14:$W$736, LEN(J$2))=J$2, RIGHT('Tag Library'!$W$14:$W$736, LEN($A170))=$A170), """")"),"")</f>
        <v/>
      </c>
      <c r="K170" s="1" t="str">
        <f ca="1">IFERROR(__xludf.DUMMYFUNCTION("IFERROR(FILTER('Tag Library'!$X$14:$X$736, LEFT('Tag Library'!$W$14:$W$736, LEN(K$2))=K$2, RIGHT('Tag Library'!$W$14:$W$736, LEN($A170))=$A170), """")"),"")</f>
        <v/>
      </c>
      <c r="L170" s="1" t="str">
        <f ca="1">IFERROR(__xludf.DUMMYFUNCTION("IFERROR(FILTER('Tag Library'!$X$14:$X$736, LEFT('Tag Library'!$W$14:$W$736, LEN(L$2))=L$2, RIGHT('Tag Library'!$W$14:$W$736, LEN($A170))=$A170), """")"),"")</f>
        <v/>
      </c>
      <c r="M170" s="1" t="str">
        <f ca="1">IFERROR(__xludf.DUMMYFUNCTION("IFERROR(FILTER('Tag Library'!$X$14:$X$736, LEFT('Tag Library'!$W$14:$W$736, LEN(M$2))=M$2, RIGHT('Tag Library'!$W$14:$W$736, LEN($A170))=$A170), """")"),"")</f>
        <v/>
      </c>
      <c r="N170" s="1" t="str">
        <f ca="1">IFERROR(__xludf.DUMMYFUNCTION("IFERROR(FILTER('Tag Library'!$X$14:$X$736, LEFT('Tag Library'!$W$14:$W$736, LEN(N$2))=N$2, RIGHT('Tag Library'!$W$14:$W$736, LEN($A170))=$A170), """")"),"")</f>
        <v/>
      </c>
      <c r="O170" s="1" t="str">
        <f ca="1">IFERROR(__xludf.DUMMYFUNCTION("IFERROR(FILTER('Tag Library'!$X$14:$X$736, LEFT('Tag Library'!$W$14:$W$736, LEN(O$2))=O$2, RIGHT('Tag Library'!$W$14:$W$736, LEN($A170))=$A170), """")"),"")</f>
        <v/>
      </c>
      <c r="P170" s="1" t="str">
        <f ca="1">IFERROR(__xludf.DUMMYFUNCTION("IFERROR(FILTER('Tag Library'!$X$14:$X$736, LEFT('Tag Library'!$W$14:$W$736, LEN(P$2))=P$2, RIGHT('Tag Library'!$W$14:$W$736, LEN($A170))=$A170), """")"),"")</f>
        <v/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IFERROR(__xludf.DUMMYFUNCTION("IFERROR(FILTER('Tag Library'!$X$14:$X$736, LEFT('Tag Library'!$W$14:$W$736, LEN(B$2))=B$2, RIGHT('Tag Library'!$W$14:$W$736, LEN($A171))=$A171), """")"),"")</f>
        <v/>
      </c>
      <c r="C171" s="1" t="str">
        <f ca="1">IFERROR(__xludf.DUMMYFUNCTION("IFERROR(FILTER('Tag Library'!$X$14:$X$736, LEFT('Tag Library'!$W$14:$W$736, LEN(C$2))=C$2, RIGHT('Tag Library'!$W$14:$W$736, LEN($A171))=$A171), """")"),"")</f>
        <v/>
      </c>
      <c r="D171" s="1" t="str">
        <f ca="1">IFERROR(__xludf.DUMMYFUNCTION("IFERROR(FILTER('Tag Library'!$X$14:$X$736, LEFT('Tag Library'!$W$14:$W$736, LEN(D$2))=D$2, RIGHT('Tag Library'!$W$14:$W$736, LEN($A171))=$A171), """")"),"")</f>
        <v/>
      </c>
      <c r="E171" s="1" t="str">
        <f ca="1">IFERROR(__xludf.DUMMYFUNCTION("IFERROR(FILTER('Tag Library'!$X$14:$X$736, LEFT('Tag Library'!$W$14:$W$736, LEN(E$2))=E$2, RIGHT('Tag Library'!$W$14:$W$736, LEN($A171))=$A171), """")"),"")</f>
        <v/>
      </c>
      <c r="F171" s="1" t="str">
        <f ca="1">IFERROR(__xludf.DUMMYFUNCTION("IFERROR(FILTER('Tag Library'!$X$14:$X$736, LEFT('Tag Library'!$W$14:$W$736, LEN(F$2))=F$2, RIGHT('Tag Library'!$W$14:$W$736, LEN($A171))=$A171), """")"),"")</f>
        <v/>
      </c>
      <c r="G171" s="1" t="str">
        <f ca="1">IFERROR(__xludf.DUMMYFUNCTION("IFERROR(FILTER('Tag Library'!$X$14:$X$736, LEFT('Tag Library'!$W$14:$W$736, LEN(G$2))=G$2, RIGHT('Tag Library'!$W$14:$W$736, LEN($A171))=$A171), """")"),"")</f>
        <v/>
      </c>
      <c r="H171" s="1" t="str">
        <f ca="1">IFERROR(__xludf.DUMMYFUNCTION("IFERROR(FILTER('Tag Library'!$X$14:$X$736, LEFT('Tag Library'!$W$14:$W$736, LEN(H$2))=H$2, RIGHT('Tag Library'!$W$14:$W$736, LEN($A171))=$A171), """")"),"")</f>
        <v/>
      </c>
      <c r="I171" s="1" t="str">
        <f ca="1">IFERROR(__xludf.DUMMYFUNCTION("IFERROR(FILTER('Tag Library'!$X$14:$X$736, LEFT('Tag Library'!$W$14:$W$736, LEN(I$2))=I$2, RIGHT('Tag Library'!$W$14:$W$736, LEN($A171))=$A171), """")"),"")</f>
        <v/>
      </c>
      <c r="J171" s="1" t="str">
        <f ca="1">IFERROR(__xludf.DUMMYFUNCTION("IFERROR(FILTER('Tag Library'!$X$14:$X$736, LEFT('Tag Library'!$W$14:$W$736, LEN(J$2))=J$2, RIGHT('Tag Library'!$W$14:$W$736, LEN($A171))=$A171), """")"),"")</f>
        <v/>
      </c>
      <c r="K171" s="1" t="str">
        <f ca="1">IFERROR(__xludf.DUMMYFUNCTION("IFERROR(FILTER('Tag Library'!$X$14:$X$736, LEFT('Tag Library'!$W$14:$W$736, LEN(K$2))=K$2, RIGHT('Tag Library'!$W$14:$W$736, LEN($A171))=$A171), """")"),"")</f>
        <v/>
      </c>
      <c r="L171" s="1" t="str">
        <f ca="1">IFERROR(__xludf.DUMMYFUNCTION("IFERROR(FILTER('Tag Library'!$X$14:$X$736, LEFT('Tag Library'!$W$14:$W$736, LEN(L$2))=L$2, RIGHT('Tag Library'!$W$14:$W$736, LEN($A171))=$A171), """")"),"")</f>
        <v/>
      </c>
      <c r="M171" s="1" t="str">
        <f ca="1">IFERROR(__xludf.DUMMYFUNCTION("IFERROR(FILTER('Tag Library'!$X$14:$X$736, LEFT('Tag Library'!$W$14:$W$736, LEN(M$2))=M$2, RIGHT('Tag Library'!$W$14:$W$736, LEN($A171))=$A171), """")"),"")</f>
        <v/>
      </c>
      <c r="N171" s="1" t="str">
        <f ca="1">IFERROR(__xludf.DUMMYFUNCTION("IFERROR(FILTER('Tag Library'!$X$14:$X$736, LEFT('Tag Library'!$W$14:$W$736, LEN(N$2))=N$2, RIGHT('Tag Library'!$W$14:$W$736, LEN($A171))=$A171), """")"),"")</f>
        <v/>
      </c>
      <c r="O171" s="1" t="str">
        <f ca="1">IFERROR(__xludf.DUMMYFUNCTION("IFERROR(FILTER('Tag Library'!$X$14:$X$736, LEFT('Tag Library'!$W$14:$W$736, LEN(O$2))=O$2, RIGHT('Tag Library'!$W$14:$W$736, LEN($A171))=$A171), """")"),"")</f>
        <v/>
      </c>
      <c r="P171" s="1" t="str">
        <f ca="1">IFERROR(__xludf.DUMMYFUNCTION("IFERROR(FILTER('Tag Library'!$X$14:$X$736, LEFT('Tag Library'!$W$14:$W$736, LEN(P$2))=P$2, RIGHT('Tag Library'!$W$14:$W$736, LEN($A171))=$A171), """")"),"")</f>
        <v/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IFERROR(__xludf.DUMMYFUNCTION("IFERROR(FILTER('Tag Library'!$X$14:$X$736, LEFT('Tag Library'!$W$14:$W$736, LEN(B$2))=B$2, RIGHT('Tag Library'!$W$14:$W$736, LEN($A172))=$A172), """")"),"")</f>
        <v/>
      </c>
      <c r="C172" s="1" t="str">
        <f ca="1">IFERROR(__xludf.DUMMYFUNCTION("IFERROR(FILTER('Tag Library'!$X$14:$X$736, LEFT('Tag Library'!$W$14:$W$736, LEN(C$2))=C$2, RIGHT('Tag Library'!$W$14:$W$736, LEN($A172))=$A172), """")"),"")</f>
        <v/>
      </c>
      <c r="D172" s="1" t="str">
        <f ca="1">IFERROR(__xludf.DUMMYFUNCTION("IFERROR(FILTER('Tag Library'!$X$14:$X$736, LEFT('Tag Library'!$W$14:$W$736, LEN(D$2))=D$2, RIGHT('Tag Library'!$W$14:$W$736, LEN($A172))=$A172), """")"),"")</f>
        <v/>
      </c>
      <c r="E172" s="1" t="str">
        <f ca="1">IFERROR(__xludf.DUMMYFUNCTION("IFERROR(FILTER('Tag Library'!$X$14:$X$736, LEFT('Tag Library'!$W$14:$W$736, LEN(E$2))=E$2, RIGHT('Tag Library'!$W$14:$W$736, LEN($A172))=$A172), """")"),"")</f>
        <v/>
      </c>
      <c r="F172" s="1" t="str">
        <f ca="1">IFERROR(__xludf.DUMMYFUNCTION("IFERROR(FILTER('Tag Library'!$X$14:$X$736, LEFT('Tag Library'!$W$14:$W$736, LEN(F$2))=F$2, RIGHT('Tag Library'!$W$14:$W$736, LEN($A172))=$A172), """")"),"")</f>
        <v/>
      </c>
      <c r="G172" s="1" t="str">
        <f ca="1">IFERROR(__xludf.DUMMYFUNCTION("IFERROR(FILTER('Tag Library'!$X$14:$X$736, LEFT('Tag Library'!$W$14:$W$736, LEN(G$2))=G$2, RIGHT('Tag Library'!$W$14:$W$736, LEN($A172))=$A172), """")"),"")</f>
        <v/>
      </c>
      <c r="H172" s="1" t="str">
        <f ca="1">IFERROR(__xludf.DUMMYFUNCTION("IFERROR(FILTER('Tag Library'!$X$14:$X$736, LEFT('Tag Library'!$W$14:$W$736, LEN(H$2))=H$2, RIGHT('Tag Library'!$W$14:$W$736, LEN($A172))=$A172), """")"),"")</f>
        <v/>
      </c>
      <c r="I172" s="1" t="str">
        <f ca="1">IFERROR(__xludf.DUMMYFUNCTION("IFERROR(FILTER('Tag Library'!$X$14:$X$736, LEFT('Tag Library'!$W$14:$W$736, LEN(I$2))=I$2, RIGHT('Tag Library'!$W$14:$W$736, LEN($A172))=$A172), """")"),"")</f>
        <v/>
      </c>
      <c r="J172" s="1" t="str">
        <f ca="1">IFERROR(__xludf.DUMMYFUNCTION("IFERROR(FILTER('Tag Library'!$X$14:$X$736, LEFT('Tag Library'!$W$14:$W$736, LEN(J$2))=J$2, RIGHT('Tag Library'!$W$14:$W$736, LEN($A172))=$A172), """")"),"")</f>
        <v/>
      </c>
      <c r="K172" s="1" t="str">
        <f ca="1">IFERROR(__xludf.DUMMYFUNCTION("IFERROR(FILTER('Tag Library'!$X$14:$X$736, LEFT('Tag Library'!$W$14:$W$736, LEN(K$2))=K$2, RIGHT('Tag Library'!$W$14:$W$736, LEN($A172))=$A172), """")"),"")</f>
        <v/>
      </c>
      <c r="L172" s="1" t="str">
        <f ca="1">IFERROR(__xludf.DUMMYFUNCTION("IFERROR(FILTER('Tag Library'!$X$14:$X$736, LEFT('Tag Library'!$W$14:$W$736, LEN(L$2))=L$2, RIGHT('Tag Library'!$W$14:$W$736, LEN($A172))=$A172), """")"),"")</f>
        <v/>
      </c>
      <c r="M172" s="1" t="str">
        <f ca="1">IFERROR(__xludf.DUMMYFUNCTION("IFERROR(FILTER('Tag Library'!$X$14:$X$736, LEFT('Tag Library'!$W$14:$W$736, LEN(M$2))=M$2, RIGHT('Tag Library'!$W$14:$W$736, LEN($A172))=$A172), """")"),"")</f>
        <v/>
      </c>
      <c r="N172" s="1" t="str">
        <f ca="1">IFERROR(__xludf.DUMMYFUNCTION("IFERROR(FILTER('Tag Library'!$X$14:$X$736, LEFT('Tag Library'!$W$14:$W$736, LEN(N$2))=N$2, RIGHT('Tag Library'!$W$14:$W$736, LEN($A172))=$A172), """")"),"")</f>
        <v/>
      </c>
      <c r="O172" s="1" t="str">
        <f ca="1">IFERROR(__xludf.DUMMYFUNCTION("IFERROR(FILTER('Tag Library'!$X$14:$X$736, LEFT('Tag Library'!$W$14:$W$736, LEN(O$2))=O$2, RIGHT('Tag Library'!$W$14:$W$736, LEN($A172))=$A172), """")"),"")</f>
        <v/>
      </c>
      <c r="P172" s="1" t="str">
        <f ca="1">IFERROR(__xludf.DUMMYFUNCTION("IFERROR(FILTER('Tag Library'!$X$14:$X$736, LEFT('Tag Library'!$W$14:$W$736, LEN(P$2))=P$2, RIGHT('Tag Library'!$W$14:$W$736, LEN($A172))=$A172), """")"),"")</f>
        <v/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IFERROR(__xludf.DUMMYFUNCTION("IFERROR(FILTER('Tag Library'!$X$14:$X$736, LEFT('Tag Library'!$W$14:$W$736, LEN(B$2))=B$2, RIGHT('Tag Library'!$W$14:$W$736, LEN($A173))=$A173), """")"),"")</f>
        <v/>
      </c>
      <c r="C173" s="1" t="str">
        <f ca="1">IFERROR(__xludf.DUMMYFUNCTION("IFERROR(FILTER('Tag Library'!$X$14:$X$736, LEFT('Tag Library'!$W$14:$W$736, LEN(C$2))=C$2, RIGHT('Tag Library'!$W$14:$W$736, LEN($A173))=$A173), """")"),"")</f>
        <v/>
      </c>
      <c r="D173" s="1" t="str">
        <f ca="1">IFERROR(__xludf.DUMMYFUNCTION("IFERROR(FILTER('Tag Library'!$X$14:$X$736, LEFT('Tag Library'!$W$14:$W$736, LEN(D$2))=D$2, RIGHT('Tag Library'!$W$14:$W$736, LEN($A173))=$A173), """")"),"")</f>
        <v/>
      </c>
      <c r="E173" s="1" t="str">
        <f ca="1">IFERROR(__xludf.DUMMYFUNCTION("IFERROR(FILTER('Tag Library'!$X$14:$X$736, LEFT('Tag Library'!$W$14:$W$736, LEN(E$2))=E$2, RIGHT('Tag Library'!$W$14:$W$736, LEN($A173))=$A173), """")"),"")</f>
        <v/>
      </c>
      <c r="F173" s="1" t="str">
        <f ca="1">IFERROR(__xludf.DUMMYFUNCTION("IFERROR(FILTER('Tag Library'!$X$14:$X$736, LEFT('Tag Library'!$W$14:$W$736, LEN(F$2))=F$2, RIGHT('Tag Library'!$W$14:$W$736, LEN($A173))=$A173), """")"),"")</f>
        <v/>
      </c>
      <c r="G173" s="1" t="str">
        <f ca="1">IFERROR(__xludf.DUMMYFUNCTION("IFERROR(FILTER('Tag Library'!$X$14:$X$736, LEFT('Tag Library'!$W$14:$W$736, LEN(G$2))=G$2, RIGHT('Tag Library'!$W$14:$W$736, LEN($A173))=$A173), """")"),"")</f>
        <v/>
      </c>
      <c r="H173" s="1" t="str">
        <f ca="1">IFERROR(__xludf.DUMMYFUNCTION("IFERROR(FILTER('Tag Library'!$X$14:$X$736, LEFT('Tag Library'!$W$14:$W$736, LEN(H$2))=H$2, RIGHT('Tag Library'!$W$14:$W$736, LEN($A173))=$A173), """")"),"")</f>
        <v/>
      </c>
      <c r="I173" s="1" t="str">
        <f ca="1">IFERROR(__xludf.DUMMYFUNCTION("IFERROR(FILTER('Tag Library'!$X$14:$X$736, LEFT('Tag Library'!$W$14:$W$736, LEN(I$2))=I$2, RIGHT('Tag Library'!$W$14:$W$736, LEN($A173))=$A173), """")"),"")</f>
        <v/>
      </c>
      <c r="J173" s="1" t="str">
        <f ca="1">IFERROR(__xludf.DUMMYFUNCTION("IFERROR(FILTER('Tag Library'!$X$14:$X$736, LEFT('Tag Library'!$W$14:$W$736, LEN(J$2))=J$2, RIGHT('Tag Library'!$W$14:$W$736, LEN($A173))=$A173), """")"),"")</f>
        <v/>
      </c>
      <c r="K173" s="1" t="str">
        <f ca="1">IFERROR(__xludf.DUMMYFUNCTION("IFERROR(FILTER('Tag Library'!$X$14:$X$736, LEFT('Tag Library'!$W$14:$W$736, LEN(K$2))=K$2, RIGHT('Tag Library'!$W$14:$W$736, LEN($A173))=$A173), """")"),"")</f>
        <v/>
      </c>
      <c r="L173" s="1" t="str">
        <f ca="1">IFERROR(__xludf.DUMMYFUNCTION("IFERROR(FILTER('Tag Library'!$X$14:$X$736, LEFT('Tag Library'!$W$14:$W$736, LEN(L$2))=L$2, RIGHT('Tag Library'!$W$14:$W$736, LEN($A173))=$A173), """")"),"")</f>
        <v/>
      </c>
      <c r="M173" s="1" t="str">
        <f ca="1">IFERROR(__xludf.DUMMYFUNCTION("IFERROR(FILTER('Tag Library'!$X$14:$X$736, LEFT('Tag Library'!$W$14:$W$736, LEN(M$2))=M$2, RIGHT('Tag Library'!$W$14:$W$736, LEN($A173))=$A173), """")"),"")</f>
        <v/>
      </c>
      <c r="N173" s="1" t="str">
        <f ca="1">IFERROR(__xludf.DUMMYFUNCTION("IFERROR(FILTER('Tag Library'!$X$14:$X$736, LEFT('Tag Library'!$W$14:$W$736, LEN(N$2))=N$2, RIGHT('Tag Library'!$W$14:$W$736, LEN($A173))=$A173), """")"),"")</f>
        <v/>
      </c>
      <c r="O173" s="1" t="str">
        <f ca="1">IFERROR(__xludf.DUMMYFUNCTION("IFERROR(FILTER('Tag Library'!$X$14:$X$736, LEFT('Tag Library'!$W$14:$W$736, LEN(O$2))=O$2, RIGHT('Tag Library'!$W$14:$W$736, LEN($A173))=$A173), """")"),"")</f>
        <v/>
      </c>
      <c r="P173" s="1" t="str">
        <f ca="1">IFERROR(__xludf.DUMMYFUNCTION("IFERROR(FILTER('Tag Library'!$X$14:$X$736, LEFT('Tag Library'!$W$14:$W$736, LEN(P$2))=P$2, RIGHT('Tag Library'!$W$14:$W$736, LEN($A173))=$A173), """")"),"")</f>
        <v/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IFERROR(__xludf.DUMMYFUNCTION("IFERROR(FILTER('Tag Library'!$X$14:$X$736, LEFT('Tag Library'!$W$14:$W$736, LEN(B$2))=B$2, RIGHT('Tag Library'!$W$14:$W$736, LEN($A174))=$A174), """")"),"")</f>
        <v/>
      </c>
      <c r="C174" s="1" t="str">
        <f ca="1">IFERROR(__xludf.DUMMYFUNCTION("IFERROR(FILTER('Tag Library'!$X$14:$X$736, LEFT('Tag Library'!$W$14:$W$736, LEN(C$2))=C$2, RIGHT('Tag Library'!$W$14:$W$736, LEN($A174))=$A174), """")"),"")</f>
        <v/>
      </c>
      <c r="D174" s="1" t="str">
        <f ca="1">IFERROR(__xludf.DUMMYFUNCTION("IFERROR(FILTER('Tag Library'!$X$14:$X$736, LEFT('Tag Library'!$W$14:$W$736, LEN(D$2))=D$2, RIGHT('Tag Library'!$W$14:$W$736, LEN($A174))=$A174), """")"),"")</f>
        <v/>
      </c>
      <c r="E174" s="1" t="str">
        <f ca="1">IFERROR(__xludf.DUMMYFUNCTION("IFERROR(FILTER('Tag Library'!$X$14:$X$736, LEFT('Tag Library'!$W$14:$W$736, LEN(E$2))=E$2, RIGHT('Tag Library'!$W$14:$W$736, LEN($A174))=$A174), """")"),"")</f>
        <v/>
      </c>
      <c r="F174" s="1" t="str">
        <f ca="1">IFERROR(__xludf.DUMMYFUNCTION("IFERROR(FILTER('Tag Library'!$X$14:$X$736, LEFT('Tag Library'!$W$14:$W$736, LEN(F$2))=F$2, RIGHT('Tag Library'!$W$14:$W$736, LEN($A174))=$A174), """")"),"")</f>
        <v/>
      </c>
      <c r="G174" s="1" t="str">
        <f ca="1">IFERROR(__xludf.DUMMYFUNCTION("IFERROR(FILTER('Tag Library'!$X$14:$X$736, LEFT('Tag Library'!$W$14:$W$736, LEN(G$2))=G$2, RIGHT('Tag Library'!$W$14:$W$736, LEN($A174))=$A174), """")"),"")</f>
        <v/>
      </c>
      <c r="H174" s="1" t="str">
        <f ca="1">IFERROR(__xludf.DUMMYFUNCTION("IFERROR(FILTER('Tag Library'!$X$14:$X$736, LEFT('Tag Library'!$W$14:$W$736, LEN(H$2))=H$2, RIGHT('Tag Library'!$W$14:$W$736, LEN($A174))=$A174), """")"),"")</f>
        <v/>
      </c>
      <c r="I174" s="1" t="str">
        <f ca="1">IFERROR(__xludf.DUMMYFUNCTION("IFERROR(FILTER('Tag Library'!$X$14:$X$736, LEFT('Tag Library'!$W$14:$W$736, LEN(I$2))=I$2, RIGHT('Tag Library'!$W$14:$W$736, LEN($A174))=$A174), """")"),"")</f>
        <v/>
      </c>
      <c r="J174" s="1" t="str">
        <f ca="1">IFERROR(__xludf.DUMMYFUNCTION("IFERROR(FILTER('Tag Library'!$X$14:$X$736, LEFT('Tag Library'!$W$14:$W$736, LEN(J$2))=J$2, RIGHT('Tag Library'!$W$14:$W$736, LEN($A174))=$A174), """")"),"")</f>
        <v/>
      </c>
      <c r="K174" s="1" t="str">
        <f ca="1">IFERROR(__xludf.DUMMYFUNCTION("IFERROR(FILTER('Tag Library'!$X$14:$X$736, LEFT('Tag Library'!$W$14:$W$736, LEN(K$2))=K$2, RIGHT('Tag Library'!$W$14:$W$736, LEN($A174))=$A174), """")"),"")</f>
        <v/>
      </c>
      <c r="L174" s="1" t="str">
        <f ca="1">IFERROR(__xludf.DUMMYFUNCTION("IFERROR(FILTER('Tag Library'!$X$14:$X$736, LEFT('Tag Library'!$W$14:$W$736, LEN(L$2))=L$2, RIGHT('Tag Library'!$W$14:$W$736, LEN($A174))=$A174), """")"),"")</f>
        <v/>
      </c>
      <c r="M174" s="1" t="str">
        <f ca="1">IFERROR(__xludf.DUMMYFUNCTION("IFERROR(FILTER('Tag Library'!$X$14:$X$736, LEFT('Tag Library'!$W$14:$W$736, LEN(M$2))=M$2, RIGHT('Tag Library'!$W$14:$W$736, LEN($A174))=$A174), """")"),"")</f>
        <v/>
      </c>
      <c r="N174" s="1" t="str">
        <f ca="1">IFERROR(__xludf.DUMMYFUNCTION("IFERROR(FILTER('Tag Library'!$X$14:$X$736, LEFT('Tag Library'!$W$14:$W$736, LEN(N$2))=N$2, RIGHT('Tag Library'!$W$14:$W$736, LEN($A174))=$A174), """")"),"")</f>
        <v/>
      </c>
      <c r="O174" s="1" t="str">
        <f ca="1">IFERROR(__xludf.DUMMYFUNCTION("IFERROR(FILTER('Tag Library'!$X$14:$X$736, LEFT('Tag Library'!$W$14:$W$736, LEN(O$2))=O$2, RIGHT('Tag Library'!$W$14:$W$736, LEN($A174))=$A174), """")"),"")</f>
        <v/>
      </c>
      <c r="P174" s="1" t="str">
        <f ca="1">IFERROR(__xludf.DUMMYFUNCTION("IFERROR(FILTER('Tag Library'!$X$14:$X$736, LEFT('Tag Library'!$W$14:$W$736, LEN(P$2))=P$2, RIGHT('Tag Library'!$W$14:$W$736, LEN($A174))=$A174), """")"),"")</f>
        <v/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IFERROR(__xludf.DUMMYFUNCTION("IFERROR(FILTER('Tag Library'!$X$14:$X$736, LEFT('Tag Library'!$W$14:$W$736, LEN(B$2))=B$2, RIGHT('Tag Library'!$W$14:$W$736, LEN($A175))=$A175), """")"),"")</f>
        <v/>
      </c>
      <c r="C175" s="1" t="str">
        <f ca="1">IFERROR(__xludf.DUMMYFUNCTION("IFERROR(FILTER('Tag Library'!$X$14:$X$736, LEFT('Tag Library'!$W$14:$W$736, LEN(C$2))=C$2, RIGHT('Tag Library'!$W$14:$W$736, LEN($A175))=$A175), """")"),"")</f>
        <v/>
      </c>
      <c r="D175" s="1" t="str">
        <f ca="1">IFERROR(__xludf.DUMMYFUNCTION("IFERROR(FILTER('Tag Library'!$X$14:$X$736, LEFT('Tag Library'!$W$14:$W$736, LEN(D$2))=D$2, RIGHT('Tag Library'!$W$14:$W$736, LEN($A175))=$A175), """")"),"")</f>
        <v/>
      </c>
      <c r="E175" s="1" t="str">
        <f ca="1">IFERROR(__xludf.DUMMYFUNCTION("IFERROR(FILTER('Tag Library'!$X$14:$X$736, LEFT('Tag Library'!$W$14:$W$736, LEN(E$2))=E$2, RIGHT('Tag Library'!$W$14:$W$736, LEN($A175))=$A175), """")"),"")</f>
        <v/>
      </c>
      <c r="F175" s="1" t="str">
        <f ca="1">IFERROR(__xludf.DUMMYFUNCTION("IFERROR(FILTER('Tag Library'!$X$14:$X$736, LEFT('Tag Library'!$W$14:$W$736, LEN(F$2))=F$2, RIGHT('Tag Library'!$W$14:$W$736, LEN($A175))=$A175), """")"),"")</f>
        <v/>
      </c>
      <c r="G175" s="1" t="str">
        <f ca="1">IFERROR(__xludf.DUMMYFUNCTION("IFERROR(FILTER('Tag Library'!$X$14:$X$736, LEFT('Tag Library'!$W$14:$W$736, LEN(G$2))=G$2, RIGHT('Tag Library'!$W$14:$W$736, LEN($A175))=$A175), """")"),"")</f>
        <v/>
      </c>
      <c r="H175" s="1" t="str">
        <f ca="1">IFERROR(__xludf.DUMMYFUNCTION("IFERROR(FILTER('Tag Library'!$X$14:$X$736, LEFT('Tag Library'!$W$14:$W$736, LEN(H$2))=H$2, RIGHT('Tag Library'!$W$14:$W$736, LEN($A175))=$A175), """")"),"")</f>
        <v/>
      </c>
      <c r="I175" s="1" t="str">
        <f ca="1">IFERROR(__xludf.DUMMYFUNCTION("IFERROR(FILTER('Tag Library'!$X$14:$X$736, LEFT('Tag Library'!$W$14:$W$736, LEN(I$2))=I$2, RIGHT('Tag Library'!$W$14:$W$736, LEN($A175))=$A175), """")"),"")</f>
        <v/>
      </c>
      <c r="J175" s="1" t="str">
        <f ca="1">IFERROR(__xludf.DUMMYFUNCTION("IFERROR(FILTER('Tag Library'!$X$14:$X$736, LEFT('Tag Library'!$W$14:$W$736, LEN(J$2))=J$2, RIGHT('Tag Library'!$W$14:$W$736, LEN($A175))=$A175), """")"),"")</f>
        <v/>
      </c>
      <c r="K175" s="1" t="str">
        <f ca="1">IFERROR(__xludf.DUMMYFUNCTION("IFERROR(FILTER('Tag Library'!$X$14:$X$736, LEFT('Tag Library'!$W$14:$W$736, LEN(K$2))=K$2, RIGHT('Tag Library'!$W$14:$W$736, LEN($A175))=$A175), """")"),"")</f>
        <v/>
      </c>
      <c r="L175" s="1" t="str">
        <f ca="1">IFERROR(__xludf.DUMMYFUNCTION("IFERROR(FILTER('Tag Library'!$X$14:$X$736, LEFT('Tag Library'!$W$14:$W$736, LEN(L$2))=L$2, RIGHT('Tag Library'!$W$14:$W$736, LEN($A175))=$A175), """")"),"")</f>
        <v/>
      </c>
      <c r="M175" s="1" t="str">
        <f ca="1">IFERROR(__xludf.DUMMYFUNCTION("IFERROR(FILTER('Tag Library'!$X$14:$X$736, LEFT('Tag Library'!$W$14:$W$736, LEN(M$2))=M$2, RIGHT('Tag Library'!$W$14:$W$736, LEN($A175))=$A175), """")"),"")</f>
        <v/>
      </c>
      <c r="N175" s="1" t="str">
        <f ca="1">IFERROR(__xludf.DUMMYFUNCTION("IFERROR(FILTER('Tag Library'!$X$14:$X$736, LEFT('Tag Library'!$W$14:$W$736, LEN(N$2))=N$2, RIGHT('Tag Library'!$W$14:$W$736, LEN($A175))=$A175), """")"),"")</f>
        <v/>
      </c>
      <c r="O175" s="1" t="str">
        <f ca="1">IFERROR(__xludf.DUMMYFUNCTION("IFERROR(FILTER('Tag Library'!$X$14:$X$736, LEFT('Tag Library'!$W$14:$W$736, LEN(O$2))=O$2, RIGHT('Tag Library'!$W$14:$W$736, LEN($A175))=$A175), """")"),"")</f>
        <v/>
      </c>
      <c r="P175" s="1" t="str">
        <f ca="1">IFERROR(__xludf.DUMMYFUNCTION("IFERROR(FILTER('Tag Library'!$X$14:$X$736, LEFT('Tag Library'!$W$14:$W$736, LEN(P$2))=P$2, RIGHT('Tag Library'!$W$14:$W$736, LEN($A175))=$A175), """")"),"")</f>
        <v/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IFERROR(__xludf.DUMMYFUNCTION("IFERROR(FILTER('Tag Library'!$X$14:$X$736, LEFT('Tag Library'!$W$14:$W$736, LEN(B$2))=B$2, RIGHT('Tag Library'!$W$14:$W$736, LEN($A176))=$A176), """")"),"")</f>
        <v/>
      </c>
      <c r="C176" s="1" t="str">
        <f ca="1">IFERROR(__xludf.DUMMYFUNCTION("IFERROR(FILTER('Tag Library'!$X$14:$X$736, LEFT('Tag Library'!$W$14:$W$736, LEN(C$2))=C$2, RIGHT('Tag Library'!$W$14:$W$736, LEN($A176))=$A176), """")"),"")</f>
        <v/>
      </c>
      <c r="D176" s="1" t="str">
        <f ca="1">IFERROR(__xludf.DUMMYFUNCTION("IFERROR(FILTER('Tag Library'!$X$14:$X$736, LEFT('Tag Library'!$W$14:$W$736, LEN(D$2))=D$2, RIGHT('Tag Library'!$W$14:$W$736, LEN($A176))=$A176), """")"),"")</f>
        <v/>
      </c>
      <c r="E176" s="1" t="str">
        <f ca="1">IFERROR(__xludf.DUMMYFUNCTION("IFERROR(FILTER('Tag Library'!$X$14:$X$736, LEFT('Tag Library'!$W$14:$W$736, LEN(E$2))=E$2, RIGHT('Tag Library'!$W$14:$W$736, LEN($A176))=$A176), """")"),"")</f>
        <v/>
      </c>
      <c r="F176" s="1" t="str">
        <f ca="1">IFERROR(__xludf.DUMMYFUNCTION("IFERROR(FILTER('Tag Library'!$X$14:$X$736, LEFT('Tag Library'!$W$14:$W$736, LEN(F$2))=F$2, RIGHT('Tag Library'!$W$14:$W$736, LEN($A176))=$A176), """")"),"")</f>
        <v/>
      </c>
      <c r="G176" s="1" t="str">
        <f ca="1">IFERROR(__xludf.DUMMYFUNCTION("IFERROR(FILTER('Tag Library'!$X$14:$X$736, LEFT('Tag Library'!$W$14:$W$736, LEN(G$2))=G$2, RIGHT('Tag Library'!$W$14:$W$736, LEN($A176))=$A176), """")"),"")</f>
        <v/>
      </c>
      <c r="H176" s="1" t="str">
        <f ca="1">IFERROR(__xludf.DUMMYFUNCTION("IFERROR(FILTER('Tag Library'!$X$14:$X$736, LEFT('Tag Library'!$W$14:$W$736, LEN(H$2))=H$2, RIGHT('Tag Library'!$W$14:$W$736, LEN($A176))=$A176), """")"),"")</f>
        <v/>
      </c>
      <c r="I176" s="1" t="str">
        <f ca="1">IFERROR(__xludf.DUMMYFUNCTION("IFERROR(FILTER('Tag Library'!$X$14:$X$736, LEFT('Tag Library'!$W$14:$W$736, LEN(I$2))=I$2, RIGHT('Tag Library'!$W$14:$W$736, LEN($A176))=$A176), """")"),"")</f>
        <v/>
      </c>
      <c r="J176" s="1" t="str">
        <f ca="1">IFERROR(__xludf.DUMMYFUNCTION("IFERROR(FILTER('Tag Library'!$X$14:$X$736, LEFT('Tag Library'!$W$14:$W$736, LEN(J$2))=J$2, RIGHT('Tag Library'!$W$14:$W$736, LEN($A176))=$A176), """")"),"")</f>
        <v/>
      </c>
      <c r="K176" s="1" t="str">
        <f ca="1">IFERROR(__xludf.DUMMYFUNCTION("IFERROR(FILTER('Tag Library'!$X$14:$X$736, LEFT('Tag Library'!$W$14:$W$736, LEN(K$2))=K$2, RIGHT('Tag Library'!$W$14:$W$736, LEN($A176))=$A176), """")"),"")</f>
        <v/>
      </c>
      <c r="L176" s="1" t="str">
        <f ca="1">IFERROR(__xludf.DUMMYFUNCTION("IFERROR(FILTER('Tag Library'!$X$14:$X$736, LEFT('Tag Library'!$W$14:$W$736, LEN(L$2))=L$2, RIGHT('Tag Library'!$W$14:$W$736, LEN($A176))=$A176), """")"),"")</f>
        <v/>
      </c>
      <c r="M176" s="1" t="str">
        <f ca="1">IFERROR(__xludf.DUMMYFUNCTION("IFERROR(FILTER('Tag Library'!$X$14:$X$736, LEFT('Tag Library'!$W$14:$W$736, LEN(M$2))=M$2, RIGHT('Tag Library'!$W$14:$W$736, LEN($A176))=$A176), """")"),"")</f>
        <v/>
      </c>
      <c r="N176" s="1" t="str">
        <f ca="1">IFERROR(__xludf.DUMMYFUNCTION("IFERROR(FILTER('Tag Library'!$X$14:$X$736, LEFT('Tag Library'!$W$14:$W$736, LEN(N$2))=N$2, RIGHT('Tag Library'!$W$14:$W$736, LEN($A176))=$A176), """")"),"")</f>
        <v/>
      </c>
      <c r="O176" s="1" t="str">
        <f ca="1">IFERROR(__xludf.DUMMYFUNCTION("IFERROR(FILTER('Tag Library'!$X$14:$X$736, LEFT('Tag Library'!$W$14:$W$736, LEN(O$2))=O$2, RIGHT('Tag Library'!$W$14:$W$736, LEN($A176))=$A176), """")"),"")</f>
        <v/>
      </c>
      <c r="P176" s="1" t="str">
        <f ca="1">IFERROR(__xludf.DUMMYFUNCTION("IFERROR(FILTER('Tag Library'!$X$14:$X$736, LEFT('Tag Library'!$W$14:$W$736, LEN(P$2))=P$2, RIGHT('Tag Library'!$W$14:$W$736, LEN($A176))=$A176), """")"),"")</f>
        <v/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IFERROR(__xludf.DUMMYFUNCTION("IFERROR(FILTER('Tag Library'!$X$14:$X$736, LEFT('Tag Library'!$W$14:$W$736, LEN(B$2))=B$2, RIGHT('Tag Library'!$W$14:$W$736, LEN($A177))=$A177), """")"),"")</f>
        <v/>
      </c>
      <c r="C177" s="1" t="str">
        <f ca="1">IFERROR(__xludf.DUMMYFUNCTION("IFERROR(FILTER('Tag Library'!$X$14:$X$736, LEFT('Tag Library'!$W$14:$W$736, LEN(C$2))=C$2, RIGHT('Tag Library'!$W$14:$W$736, LEN($A177))=$A177), """")"),"")</f>
        <v/>
      </c>
      <c r="D177" s="1" t="str">
        <f ca="1">IFERROR(__xludf.DUMMYFUNCTION("IFERROR(FILTER('Tag Library'!$X$14:$X$736, LEFT('Tag Library'!$W$14:$W$736, LEN(D$2))=D$2, RIGHT('Tag Library'!$W$14:$W$736, LEN($A177))=$A177), """")"),"")</f>
        <v/>
      </c>
      <c r="E177" s="1" t="str">
        <f ca="1">IFERROR(__xludf.DUMMYFUNCTION("IFERROR(FILTER('Tag Library'!$X$14:$X$736, LEFT('Tag Library'!$W$14:$W$736, LEN(E$2))=E$2, RIGHT('Tag Library'!$W$14:$W$736, LEN($A177))=$A177), """")"),"")</f>
        <v/>
      </c>
      <c r="F177" s="1" t="str">
        <f ca="1">IFERROR(__xludf.DUMMYFUNCTION("IFERROR(FILTER('Tag Library'!$X$14:$X$736, LEFT('Tag Library'!$W$14:$W$736, LEN(F$2))=F$2, RIGHT('Tag Library'!$W$14:$W$736, LEN($A177))=$A177), """")"),"")</f>
        <v/>
      </c>
      <c r="G177" s="1" t="str">
        <f ca="1">IFERROR(__xludf.DUMMYFUNCTION("IFERROR(FILTER('Tag Library'!$X$14:$X$736, LEFT('Tag Library'!$W$14:$W$736, LEN(G$2))=G$2, RIGHT('Tag Library'!$W$14:$W$736, LEN($A177))=$A177), """")"),"")</f>
        <v/>
      </c>
      <c r="H177" s="1" t="str">
        <f ca="1">IFERROR(__xludf.DUMMYFUNCTION("IFERROR(FILTER('Tag Library'!$X$14:$X$736, LEFT('Tag Library'!$W$14:$W$736, LEN(H$2))=H$2, RIGHT('Tag Library'!$W$14:$W$736, LEN($A177))=$A177), """")"),"")</f>
        <v/>
      </c>
      <c r="I177" s="1" t="str">
        <f ca="1">IFERROR(__xludf.DUMMYFUNCTION("IFERROR(FILTER('Tag Library'!$X$14:$X$736, LEFT('Tag Library'!$W$14:$W$736, LEN(I$2))=I$2, RIGHT('Tag Library'!$W$14:$W$736, LEN($A177))=$A177), """")"),"")</f>
        <v/>
      </c>
      <c r="J177" s="1" t="str">
        <f ca="1">IFERROR(__xludf.DUMMYFUNCTION("IFERROR(FILTER('Tag Library'!$X$14:$X$736, LEFT('Tag Library'!$W$14:$W$736, LEN(J$2))=J$2, RIGHT('Tag Library'!$W$14:$W$736, LEN($A177))=$A177), """")"),"")</f>
        <v/>
      </c>
      <c r="K177" s="1" t="str">
        <f ca="1">IFERROR(__xludf.DUMMYFUNCTION("IFERROR(FILTER('Tag Library'!$X$14:$X$736, LEFT('Tag Library'!$W$14:$W$736, LEN(K$2))=K$2, RIGHT('Tag Library'!$W$14:$W$736, LEN($A177))=$A177), """")"),"")</f>
        <v/>
      </c>
      <c r="L177" s="1" t="str">
        <f ca="1">IFERROR(__xludf.DUMMYFUNCTION("IFERROR(FILTER('Tag Library'!$X$14:$X$736, LEFT('Tag Library'!$W$14:$W$736, LEN(L$2))=L$2, RIGHT('Tag Library'!$W$14:$W$736, LEN($A177))=$A177), """")"),"")</f>
        <v/>
      </c>
      <c r="M177" s="1" t="str">
        <f ca="1">IFERROR(__xludf.DUMMYFUNCTION("IFERROR(FILTER('Tag Library'!$X$14:$X$736, LEFT('Tag Library'!$W$14:$W$736, LEN(M$2))=M$2, RIGHT('Tag Library'!$W$14:$W$736, LEN($A177))=$A177), """")"),"")</f>
        <v/>
      </c>
      <c r="N177" s="1" t="str">
        <f ca="1">IFERROR(__xludf.DUMMYFUNCTION("IFERROR(FILTER('Tag Library'!$X$14:$X$736, LEFT('Tag Library'!$W$14:$W$736, LEN(N$2))=N$2, RIGHT('Tag Library'!$W$14:$W$736, LEN($A177))=$A177), """")"),"")</f>
        <v/>
      </c>
      <c r="O177" s="1" t="str">
        <f ca="1">IFERROR(__xludf.DUMMYFUNCTION("IFERROR(FILTER('Tag Library'!$X$14:$X$736, LEFT('Tag Library'!$W$14:$W$736, LEN(O$2))=O$2, RIGHT('Tag Library'!$W$14:$W$736, LEN($A177))=$A177), """")"),"")</f>
        <v/>
      </c>
      <c r="P177" s="1" t="str">
        <f ca="1">IFERROR(__xludf.DUMMYFUNCTION("IFERROR(FILTER('Tag Library'!$X$14:$X$736, LEFT('Tag Library'!$W$14:$W$736, LEN(P$2))=P$2, RIGHT('Tag Library'!$W$14:$W$736, LEN($A177))=$A177), """")"),"")</f>
        <v/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IFERROR(__xludf.DUMMYFUNCTION("IFERROR(FILTER('Tag Library'!$X$14:$X$736, LEFT('Tag Library'!$W$14:$W$736, LEN(B$2))=B$2, RIGHT('Tag Library'!$W$14:$W$736, LEN($A178))=$A178), """")"),"")</f>
        <v/>
      </c>
      <c r="C178" s="1" t="str">
        <f ca="1">IFERROR(__xludf.DUMMYFUNCTION("IFERROR(FILTER('Tag Library'!$X$14:$X$736, LEFT('Tag Library'!$W$14:$W$736, LEN(C$2))=C$2, RIGHT('Tag Library'!$W$14:$W$736, LEN($A178))=$A178), """")"),"")</f>
        <v/>
      </c>
      <c r="D178" s="1" t="str">
        <f ca="1">IFERROR(__xludf.DUMMYFUNCTION("IFERROR(FILTER('Tag Library'!$X$14:$X$736, LEFT('Tag Library'!$W$14:$W$736, LEN(D$2))=D$2, RIGHT('Tag Library'!$W$14:$W$736, LEN($A178))=$A178), """")"),"")</f>
        <v/>
      </c>
      <c r="E178" s="1" t="str">
        <f ca="1">IFERROR(__xludf.DUMMYFUNCTION("IFERROR(FILTER('Tag Library'!$X$14:$X$736, LEFT('Tag Library'!$W$14:$W$736, LEN(E$2))=E$2, RIGHT('Tag Library'!$W$14:$W$736, LEN($A178))=$A178), """")"),"")</f>
        <v/>
      </c>
      <c r="F178" s="1" t="str">
        <f ca="1">IFERROR(__xludf.DUMMYFUNCTION("IFERROR(FILTER('Tag Library'!$X$14:$X$736, LEFT('Tag Library'!$W$14:$W$736, LEN(F$2))=F$2, RIGHT('Tag Library'!$W$14:$W$736, LEN($A178))=$A178), """")"),"")</f>
        <v/>
      </c>
      <c r="G178" s="1" t="str">
        <f ca="1">IFERROR(__xludf.DUMMYFUNCTION("IFERROR(FILTER('Tag Library'!$X$14:$X$736, LEFT('Tag Library'!$W$14:$W$736, LEN(G$2))=G$2, RIGHT('Tag Library'!$W$14:$W$736, LEN($A178))=$A178), """")"),"")</f>
        <v/>
      </c>
      <c r="H178" s="1" t="str">
        <f ca="1">IFERROR(__xludf.DUMMYFUNCTION("IFERROR(FILTER('Tag Library'!$X$14:$X$736, LEFT('Tag Library'!$W$14:$W$736, LEN(H$2))=H$2, RIGHT('Tag Library'!$W$14:$W$736, LEN($A178))=$A178), """")"),"")</f>
        <v/>
      </c>
      <c r="I178" s="1" t="str">
        <f ca="1">IFERROR(__xludf.DUMMYFUNCTION("IFERROR(FILTER('Tag Library'!$X$14:$X$736, LEFT('Tag Library'!$W$14:$W$736, LEN(I$2))=I$2, RIGHT('Tag Library'!$W$14:$W$736, LEN($A178))=$A178), """")"),"")</f>
        <v/>
      </c>
      <c r="J178" s="1" t="str">
        <f ca="1">IFERROR(__xludf.DUMMYFUNCTION("IFERROR(FILTER('Tag Library'!$X$14:$X$736, LEFT('Tag Library'!$W$14:$W$736, LEN(J$2))=J$2, RIGHT('Tag Library'!$W$14:$W$736, LEN($A178))=$A178), """")"),"")</f>
        <v/>
      </c>
      <c r="K178" s="1" t="str">
        <f ca="1">IFERROR(__xludf.DUMMYFUNCTION("IFERROR(FILTER('Tag Library'!$X$14:$X$736, LEFT('Tag Library'!$W$14:$W$736, LEN(K$2))=K$2, RIGHT('Tag Library'!$W$14:$W$736, LEN($A178))=$A178), """")"),"")</f>
        <v/>
      </c>
      <c r="L178" s="1" t="str">
        <f ca="1">IFERROR(__xludf.DUMMYFUNCTION("IFERROR(FILTER('Tag Library'!$X$14:$X$736, LEFT('Tag Library'!$W$14:$W$736, LEN(L$2))=L$2, RIGHT('Tag Library'!$W$14:$W$736, LEN($A178))=$A178), """")"),"")</f>
        <v/>
      </c>
      <c r="M178" s="1" t="str">
        <f ca="1">IFERROR(__xludf.DUMMYFUNCTION("IFERROR(FILTER('Tag Library'!$X$14:$X$736, LEFT('Tag Library'!$W$14:$W$736, LEN(M$2))=M$2, RIGHT('Tag Library'!$W$14:$W$736, LEN($A178))=$A178), """")"),"")</f>
        <v/>
      </c>
      <c r="N178" s="1" t="str">
        <f ca="1">IFERROR(__xludf.DUMMYFUNCTION("IFERROR(FILTER('Tag Library'!$X$14:$X$736, LEFT('Tag Library'!$W$14:$W$736, LEN(N$2))=N$2, RIGHT('Tag Library'!$W$14:$W$736, LEN($A178))=$A178), """")"),"")</f>
        <v/>
      </c>
      <c r="O178" s="1" t="str">
        <f ca="1">IFERROR(__xludf.DUMMYFUNCTION("IFERROR(FILTER('Tag Library'!$X$14:$X$736, LEFT('Tag Library'!$W$14:$W$736, LEN(O$2))=O$2, RIGHT('Tag Library'!$W$14:$W$736, LEN($A178))=$A178), """")"),"")</f>
        <v/>
      </c>
      <c r="P178" s="1" t="str">
        <f ca="1">IFERROR(__xludf.DUMMYFUNCTION("IFERROR(FILTER('Tag Library'!$X$14:$X$736, LEFT('Tag Library'!$W$14:$W$736, LEN(P$2))=P$2, RIGHT('Tag Library'!$W$14:$W$736, LEN($A178))=$A178), """")"),"")</f>
        <v/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IFERROR(__xludf.DUMMYFUNCTION("IFERROR(FILTER('Tag Library'!$X$14:$X$736, LEFT('Tag Library'!$W$14:$W$736, LEN(B$2))=B$2, RIGHT('Tag Library'!$W$14:$W$736, LEN($A179))=$A179), """")"),"")</f>
        <v/>
      </c>
      <c r="C179" s="1" t="str">
        <f ca="1">IFERROR(__xludf.DUMMYFUNCTION("IFERROR(FILTER('Tag Library'!$X$14:$X$736, LEFT('Tag Library'!$W$14:$W$736, LEN(C$2))=C$2, RIGHT('Tag Library'!$W$14:$W$736, LEN($A179))=$A179), """")"),"")</f>
        <v/>
      </c>
      <c r="D179" s="1" t="str">
        <f ca="1">IFERROR(__xludf.DUMMYFUNCTION("IFERROR(FILTER('Tag Library'!$X$14:$X$736, LEFT('Tag Library'!$W$14:$W$736, LEN(D$2))=D$2, RIGHT('Tag Library'!$W$14:$W$736, LEN($A179))=$A179), """")"),"")</f>
        <v/>
      </c>
      <c r="E179" s="1" t="str">
        <f ca="1">IFERROR(__xludf.DUMMYFUNCTION("IFERROR(FILTER('Tag Library'!$X$14:$X$736, LEFT('Tag Library'!$W$14:$W$736, LEN(E$2))=E$2, RIGHT('Tag Library'!$W$14:$W$736, LEN($A179))=$A179), """")"),"")</f>
        <v/>
      </c>
      <c r="F179" s="1" t="str">
        <f ca="1">IFERROR(__xludf.DUMMYFUNCTION("IFERROR(FILTER('Tag Library'!$X$14:$X$736, LEFT('Tag Library'!$W$14:$W$736, LEN(F$2))=F$2, RIGHT('Tag Library'!$W$14:$W$736, LEN($A179))=$A179), """")"),"")</f>
        <v/>
      </c>
      <c r="G179" s="1" t="str">
        <f ca="1">IFERROR(__xludf.DUMMYFUNCTION("IFERROR(FILTER('Tag Library'!$X$14:$X$736, LEFT('Tag Library'!$W$14:$W$736, LEN(G$2))=G$2, RIGHT('Tag Library'!$W$14:$W$736, LEN($A179))=$A179), """")"),"")</f>
        <v/>
      </c>
      <c r="H179" s="1" t="str">
        <f ca="1">IFERROR(__xludf.DUMMYFUNCTION("IFERROR(FILTER('Tag Library'!$X$14:$X$736, LEFT('Tag Library'!$W$14:$W$736, LEN(H$2))=H$2, RIGHT('Tag Library'!$W$14:$W$736, LEN($A179))=$A179), """")"),"")</f>
        <v/>
      </c>
      <c r="I179" s="1" t="str">
        <f ca="1">IFERROR(__xludf.DUMMYFUNCTION("IFERROR(FILTER('Tag Library'!$X$14:$X$736, LEFT('Tag Library'!$W$14:$W$736, LEN(I$2))=I$2, RIGHT('Tag Library'!$W$14:$W$736, LEN($A179))=$A179), """")"),"")</f>
        <v/>
      </c>
      <c r="J179" s="1" t="str">
        <f ca="1">IFERROR(__xludf.DUMMYFUNCTION("IFERROR(FILTER('Tag Library'!$X$14:$X$736, LEFT('Tag Library'!$W$14:$W$736, LEN(J$2))=J$2, RIGHT('Tag Library'!$W$14:$W$736, LEN($A179))=$A179), """")"),"")</f>
        <v/>
      </c>
      <c r="K179" s="1" t="str">
        <f ca="1">IFERROR(__xludf.DUMMYFUNCTION("IFERROR(FILTER('Tag Library'!$X$14:$X$736, LEFT('Tag Library'!$W$14:$W$736, LEN(K$2))=K$2, RIGHT('Tag Library'!$W$14:$W$736, LEN($A179))=$A179), """")"),"")</f>
        <v/>
      </c>
      <c r="L179" s="1" t="str">
        <f ca="1">IFERROR(__xludf.DUMMYFUNCTION("IFERROR(FILTER('Tag Library'!$X$14:$X$736, LEFT('Tag Library'!$W$14:$W$736, LEN(L$2))=L$2, RIGHT('Tag Library'!$W$14:$W$736, LEN($A179))=$A179), """")"),"")</f>
        <v/>
      </c>
      <c r="M179" s="1" t="str">
        <f ca="1">IFERROR(__xludf.DUMMYFUNCTION("IFERROR(FILTER('Tag Library'!$X$14:$X$736, LEFT('Tag Library'!$W$14:$W$736, LEN(M$2))=M$2, RIGHT('Tag Library'!$W$14:$W$736, LEN($A179))=$A179), """")"),"")</f>
        <v/>
      </c>
      <c r="N179" s="1" t="str">
        <f ca="1">IFERROR(__xludf.DUMMYFUNCTION("IFERROR(FILTER('Tag Library'!$X$14:$X$736, LEFT('Tag Library'!$W$14:$W$736, LEN(N$2))=N$2, RIGHT('Tag Library'!$W$14:$W$736, LEN($A179))=$A179), """")"),"")</f>
        <v/>
      </c>
      <c r="O179" s="1" t="str">
        <f ca="1">IFERROR(__xludf.DUMMYFUNCTION("IFERROR(FILTER('Tag Library'!$X$14:$X$736, LEFT('Tag Library'!$W$14:$W$736, LEN(O$2))=O$2, RIGHT('Tag Library'!$W$14:$W$736, LEN($A179))=$A179), """")"),"")</f>
        <v/>
      </c>
      <c r="P179" s="1" t="str">
        <f ca="1">IFERROR(__xludf.DUMMYFUNCTION("IFERROR(FILTER('Tag Library'!$X$14:$X$736, LEFT('Tag Library'!$W$14:$W$736, LEN(P$2))=P$2, RIGHT('Tag Library'!$W$14:$W$736, LEN($A179))=$A179), """")"),"")</f>
        <v/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IFERROR(__xludf.DUMMYFUNCTION("IFERROR(FILTER('Tag Library'!$X$14:$X$736, LEFT('Tag Library'!$W$14:$W$736, LEN(B$2))=B$2, RIGHT('Tag Library'!$W$14:$W$736, LEN($A180))=$A180), """")"),"")</f>
        <v/>
      </c>
      <c r="C180" s="1" t="str">
        <f ca="1">IFERROR(__xludf.DUMMYFUNCTION("IFERROR(FILTER('Tag Library'!$X$14:$X$736, LEFT('Tag Library'!$W$14:$W$736, LEN(C$2))=C$2, RIGHT('Tag Library'!$W$14:$W$736, LEN($A180))=$A180), """")"),"")</f>
        <v/>
      </c>
      <c r="D180" s="1" t="str">
        <f ca="1">IFERROR(__xludf.DUMMYFUNCTION("IFERROR(FILTER('Tag Library'!$X$14:$X$736, LEFT('Tag Library'!$W$14:$W$736, LEN(D$2))=D$2, RIGHT('Tag Library'!$W$14:$W$736, LEN($A180))=$A180), """")"),"")</f>
        <v/>
      </c>
      <c r="E180" s="1" t="str">
        <f ca="1">IFERROR(__xludf.DUMMYFUNCTION("IFERROR(FILTER('Tag Library'!$X$14:$X$736, LEFT('Tag Library'!$W$14:$W$736, LEN(E$2))=E$2, RIGHT('Tag Library'!$W$14:$W$736, LEN($A180))=$A180), """")"),"")</f>
        <v/>
      </c>
      <c r="F180" s="1" t="str">
        <f ca="1">IFERROR(__xludf.DUMMYFUNCTION("IFERROR(FILTER('Tag Library'!$X$14:$X$736, LEFT('Tag Library'!$W$14:$W$736, LEN(F$2))=F$2, RIGHT('Tag Library'!$W$14:$W$736, LEN($A180))=$A180), """")"),"")</f>
        <v/>
      </c>
      <c r="G180" s="1" t="str">
        <f ca="1">IFERROR(__xludf.DUMMYFUNCTION("IFERROR(FILTER('Tag Library'!$X$14:$X$736, LEFT('Tag Library'!$W$14:$W$736, LEN(G$2))=G$2, RIGHT('Tag Library'!$W$14:$W$736, LEN($A180))=$A180), """")"),"")</f>
        <v/>
      </c>
      <c r="H180" s="1" t="str">
        <f ca="1">IFERROR(__xludf.DUMMYFUNCTION("IFERROR(FILTER('Tag Library'!$X$14:$X$736, LEFT('Tag Library'!$W$14:$W$736, LEN(H$2))=H$2, RIGHT('Tag Library'!$W$14:$W$736, LEN($A180))=$A180), """")"),"")</f>
        <v/>
      </c>
      <c r="I180" s="1" t="str">
        <f ca="1">IFERROR(__xludf.DUMMYFUNCTION("IFERROR(FILTER('Tag Library'!$X$14:$X$736, LEFT('Tag Library'!$W$14:$W$736, LEN(I$2))=I$2, RIGHT('Tag Library'!$W$14:$W$736, LEN($A180))=$A180), """")"),"")</f>
        <v/>
      </c>
      <c r="J180" s="1" t="str">
        <f ca="1">IFERROR(__xludf.DUMMYFUNCTION("IFERROR(FILTER('Tag Library'!$X$14:$X$736, LEFT('Tag Library'!$W$14:$W$736, LEN(J$2))=J$2, RIGHT('Tag Library'!$W$14:$W$736, LEN($A180))=$A180), """")"),"")</f>
        <v/>
      </c>
      <c r="K180" s="1" t="str">
        <f ca="1">IFERROR(__xludf.DUMMYFUNCTION("IFERROR(FILTER('Tag Library'!$X$14:$X$736, LEFT('Tag Library'!$W$14:$W$736, LEN(K$2))=K$2, RIGHT('Tag Library'!$W$14:$W$736, LEN($A180))=$A180), """")"),"")</f>
        <v/>
      </c>
      <c r="L180" s="1" t="str">
        <f ca="1">IFERROR(__xludf.DUMMYFUNCTION("IFERROR(FILTER('Tag Library'!$X$14:$X$736, LEFT('Tag Library'!$W$14:$W$736, LEN(L$2))=L$2, RIGHT('Tag Library'!$W$14:$W$736, LEN($A180))=$A180), """")"),"")</f>
        <v/>
      </c>
      <c r="M180" s="1" t="str">
        <f ca="1">IFERROR(__xludf.DUMMYFUNCTION("IFERROR(FILTER('Tag Library'!$X$14:$X$736, LEFT('Tag Library'!$W$14:$W$736, LEN(M$2))=M$2, RIGHT('Tag Library'!$W$14:$W$736, LEN($A180))=$A180), """")"),"")</f>
        <v/>
      </c>
      <c r="N180" s="1" t="str">
        <f ca="1">IFERROR(__xludf.DUMMYFUNCTION("IFERROR(FILTER('Tag Library'!$X$14:$X$736, LEFT('Tag Library'!$W$14:$W$736, LEN(N$2))=N$2, RIGHT('Tag Library'!$W$14:$W$736, LEN($A180))=$A180), """")"),"")</f>
        <v/>
      </c>
      <c r="O180" s="1" t="str">
        <f ca="1">IFERROR(__xludf.DUMMYFUNCTION("IFERROR(FILTER('Tag Library'!$X$14:$X$736, LEFT('Tag Library'!$W$14:$W$736, LEN(O$2))=O$2, RIGHT('Tag Library'!$W$14:$W$736, LEN($A180))=$A180), """")"),"")</f>
        <v/>
      </c>
      <c r="P180" s="1" t="str">
        <f ca="1">IFERROR(__xludf.DUMMYFUNCTION("IFERROR(FILTER('Tag Library'!$X$14:$X$736, LEFT('Tag Library'!$W$14:$W$736, LEN(P$2))=P$2, RIGHT('Tag Library'!$W$14:$W$736, LEN($A180))=$A180), """")"),"")</f>
        <v/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IFERROR(__xludf.DUMMYFUNCTION("IFERROR(FILTER('Tag Library'!$X$14:$X$736, LEFT('Tag Library'!$W$14:$W$736, LEN(B$2))=B$2, RIGHT('Tag Library'!$W$14:$W$736, LEN($A181))=$A181), """")"),"")</f>
        <v/>
      </c>
      <c r="C181" s="1" t="str">
        <f ca="1">IFERROR(__xludf.DUMMYFUNCTION("IFERROR(FILTER('Tag Library'!$X$14:$X$736, LEFT('Tag Library'!$W$14:$W$736, LEN(C$2))=C$2, RIGHT('Tag Library'!$W$14:$W$736, LEN($A181))=$A181), """")"),"")</f>
        <v/>
      </c>
      <c r="D181" s="1" t="str">
        <f ca="1">IFERROR(__xludf.DUMMYFUNCTION("IFERROR(FILTER('Tag Library'!$X$14:$X$736, LEFT('Tag Library'!$W$14:$W$736, LEN(D$2))=D$2, RIGHT('Tag Library'!$W$14:$W$736, LEN($A181))=$A181), """")"),"")</f>
        <v/>
      </c>
      <c r="E181" s="1" t="str">
        <f ca="1">IFERROR(__xludf.DUMMYFUNCTION("IFERROR(FILTER('Tag Library'!$X$14:$X$736, LEFT('Tag Library'!$W$14:$W$736, LEN(E$2))=E$2, RIGHT('Tag Library'!$W$14:$W$736, LEN($A181))=$A181), """")"),"")</f>
        <v/>
      </c>
      <c r="F181" s="1" t="str">
        <f ca="1">IFERROR(__xludf.DUMMYFUNCTION("IFERROR(FILTER('Tag Library'!$X$14:$X$736, LEFT('Tag Library'!$W$14:$W$736, LEN(F$2))=F$2, RIGHT('Tag Library'!$W$14:$W$736, LEN($A181))=$A181), """")"),"")</f>
        <v/>
      </c>
      <c r="G181" s="1" t="str">
        <f ca="1">IFERROR(__xludf.DUMMYFUNCTION("IFERROR(FILTER('Tag Library'!$X$14:$X$736, LEFT('Tag Library'!$W$14:$W$736, LEN(G$2))=G$2, RIGHT('Tag Library'!$W$14:$W$736, LEN($A181))=$A181), """")"),"")</f>
        <v/>
      </c>
      <c r="H181" s="1" t="str">
        <f ca="1">IFERROR(__xludf.DUMMYFUNCTION("IFERROR(FILTER('Tag Library'!$X$14:$X$736, LEFT('Tag Library'!$W$14:$W$736, LEN(H$2))=H$2, RIGHT('Tag Library'!$W$14:$W$736, LEN($A181))=$A181), """")"),"")</f>
        <v/>
      </c>
      <c r="I181" s="1" t="str">
        <f ca="1">IFERROR(__xludf.DUMMYFUNCTION("IFERROR(FILTER('Tag Library'!$X$14:$X$736, LEFT('Tag Library'!$W$14:$W$736, LEN(I$2))=I$2, RIGHT('Tag Library'!$W$14:$W$736, LEN($A181))=$A181), """")"),"")</f>
        <v/>
      </c>
      <c r="J181" s="1" t="str">
        <f ca="1">IFERROR(__xludf.DUMMYFUNCTION("IFERROR(FILTER('Tag Library'!$X$14:$X$736, LEFT('Tag Library'!$W$14:$W$736, LEN(J$2))=J$2, RIGHT('Tag Library'!$W$14:$W$736, LEN($A181))=$A181), """")"),"")</f>
        <v/>
      </c>
      <c r="K181" s="1" t="str">
        <f ca="1">IFERROR(__xludf.DUMMYFUNCTION("IFERROR(FILTER('Tag Library'!$X$14:$X$736, LEFT('Tag Library'!$W$14:$W$736, LEN(K$2))=K$2, RIGHT('Tag Library'!$W$14:$W$736, LEN($A181))=$A181), """")"),"")</f>
        <v/>
      </c>
      <c r="L181" s="1" t="str">
        <f ca="1">IFERROR(__xludf.DUMMYFUNCTION("IFERROR(FILTER('Tag Library'!$X$14:$X$736, LEFT('Tag Library'!$W$14:$W$736, LEN(L$2))=L$2, RIGHT('Tag Library'!$W$14:$W$736, LEN($A181))=$A181), """")"),"")</f>
        <v/>
      </c>
      <c r="M181" s="1" t="str">
        <f ca="1">IFERROR(__xludf.DUMMYFUNCTION("IFERROR(FILTER('Tag Library'!$X$14:$X$736, LEFT('Tag Library'!$W$14:$W$736, LEN(M$2))=M$2, RIGHT('Tag Library'!$W$14:$W$736, LEN($A181))=$A181), """")"),"")</f>
        <v/>
      </c>
      <c r="N181" s="1" t="str">
        <f ca="1">IFERROR(__xludf.DUMMYFUNCTION("IFERROR(FILTER('Tag Library'!$X$14:$X$736, LEFT('Tag Library'!$W$14:$W$736, LEN(N$2))=N$2, RIGHT('Tag Library'!$W$14:$W$736, LEN($A181))=$A181), """")"),"")</f>
        <v/>
      </c>
      <c r="O181" s="1" t="str">
        <f ca="1">IFERROR(__xludf.DUMMYFUNCTION("IFERROR(FILTER('Tag Library'!$X$14:$X$736, LEFT('Tag Library'!$W$14:$W$736, LEN(O$2))=O$2, RIGHT('Tag Library'!$W$14:$W$736, LEN($A181))=$A181), """")"),"")</f>
        <v/>
      </c>
      <c r="P181" s="1" t="str">
        <f ca="1">IFERROR(__xludf.DUMMYFUNCTION("IFERROR(FILTER('Tag Library'!$X$14:$X$736, LEFT('Tag Library'!$W$14:$W$736, LEN(P$2))=P$2, RIGHT('Tag Library'!$W$14:$W$736, LEN($A181))=$A181), """")"),"")</f>
        <v/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IFERROR(__xludf.DUMMYFUNCTION("IFERROR(FILTER('Tag Library'!$X$14:$X$736, LEFT('Tag Library'!$W$14:$W$736, LEN(B$2))=B$2, RIGHT('Tag Library'!$W$14:$W$736, LEN($A182))=$A182), """")"),"")</f>
        <v/>
      </c>
      <c r="C182" s="1" t="str">
        <f ca="1">IFERROR(__xludf.DUMMYFUNCTION("IFERROR(FILTER('Tag Library'!$X$14:$X$736, LEFT('Tag Library'!$W$14:$W$736, LEN(C$2))=C$2, RIGHT('Tag Library'!$W$14:$W$736, LEN($A182))=$A182), """")"),"")</f>
        <v/>
      </c>
      <c r="D182" s="1" t="str">
        <f ca="1">IFERROR(__xludf.DUMMYFUNCTION("IFERROR(FILTER('Tag Library'!$X$14:$X$736, LEFT('Tag Library'!$W$14:$W$736, LEN(D$2))=D$2, RIGHT('Tag Library'!$W$14:$W$736, LEN($A182))=$A182), """")"),"")</f>
        <v/>
      </c>
      <c r="E182" s="1" t="str">
        <f ca="1">IFERROR(__xludf.DUMMYFUNCTION("IFERROR(FILTER('Tag Library'!$X$14:$X$736, LEFT('Tag Library'!$W$14:$W$736, LEN(E$2))=E$2, RIGHT('Tag Library'!$W$14:$W$736, LEN($A182))=$A182), """")"),"")</f>
        <v/>
      </c>
      <c r="F182" s="1" t="str">
        <f ca="1">IFERROR(__xludf.DUMMYFUNCTION("IFERROR(FILTER('Tag Library'!$X$14:$X$736, LEFT('Tag Library'!$W$14:$W$736, LEN(F$2))=F$2, RIGHT('Tag Library'!$W$14:$W$736, LEN($A182))=$A182), """")"),"")</f>
        <v/>
      </c>
      <c r="G182" s="1" t="str">
        <f ca="1">IFERROR(__xludf.DUMMYFUNCTION("IFERROR(FILTER('Tag Library'!$X$14:$X$736, LEFT('Tag Library'!$W$14:$W$736, LEN(G$2))=G$2, RIGHT('Tag Library'!$W$14:$W$736, LEN($A182))=$A182), """")"),"")</f>
        <v/>
      </c>
      <c r="H182" s="1" t="str">
        <f ca="1">IFERROR(__xludf.DUMMYFUNCTION("IFERROR(FILTER('Tag Library'!$X$14:$X$736, LEFT('Tag Library'!$W$14:$W$736, LEN(H$2))=H$2, RIGHT('Tag Library'!$W$14:$W$736, LEN($A182))=$A182), """")"),"")</f>
        <v/>
      </c>
      <c r="I182" s="1" t="str">
        <f ca="1">IFERROR(__xludf.DUMMYFUNCTION("IFERROR(FILTER('Tag Library'!$X$14:$X$736, LEFT('Tag Library'!$W$14:$W$736, LEN(I$2))=I$2, RIGHT('Tag Library'!$W$14:$W$736, LEN($A182))=$A182), """")"),"")</f>
        <v/>
      </c>
      <c r="J182" s="1" t="str">
        <f ca="1">IFERROR(__xludf.DUMMYFUNCTION("IFERROR(FILTER('Tag Library'!$X$14:$X$736, LEFT('Tag Library'!$W$14:$W$736, LEN(J$2))=J$2, RIGHT('Tag Library'!$W$14:$W$736, LEN($A182))=$A182), """")"),"")</f>
        <v/>
      </c>
      <c r="K182" s="1" t="str">
        <f ca="1">IFERROR(__xludf.DUMMYFUNCTION("IFERROR(FILTER('Tag Library'!$X$14:$X$736, LEFT('Tag Library'!$W$14:$W$736, LEN(K$2))=K$2, RIGHT('Tag Library'!$W$14:$W$736, LEN($A182))=$A182), """")"),"")</f>
        <v/>
      </c>
      <c r="L182" s="1" t="str">
        <f ca="1">IFERROR(__xludf.DUMMYFUNCTION("IFERROR(FILTER('Tag Library'!$X$14:$X$736, LEFT('Tag Library'!$W$14:$W$736, LEN(L$2))=L$2, RIGHT('Tag Library'!$W$14:$W$736, LEN($A182))=$A182), """")"),"")</f>
        <v/>
      </c>
      <c r="M182" s="1" t="str">
        <f ca="1">IFERROR(__xludf.DUMMYFUNCTION("IFERROR(FILTER('Tag Library'!$X$14:$X$736, LEFT('Tag Library'!$W$14:$W$736, LEN(M$2))=M$2, RIGHT('Tag Library'!$W$14:$W$736, LEN($A182))=$A182), """")"),"")</f>
        <v/>
      </c>
      <c r="N182" s="1" t="str">
        <f ca="1">IFERROR(__xludf.DUMMYFUNCTION("IFERROR(FILTER('Tag Library'!$X$14:$X$736, LEFT('Tag Library'!$W$14:$W$736, LEN(N$2))=N$2, RIGHT('Tag Library'!$W$14:$W$736, LEN($A182))=$A182), """")"),"")</f>
        <v/>
      </c>
      <c r="O182" s="1" t="str">
        <f ca="1">IFERROR(__xludf.DUMMYFUNCTION("IFERROR(FILTER('Tag Library'!$X$14:$X$736, LEFT('Tag Library'!$W$14:$W$736, LEN(O$2))=O$2, RIGHT('Tag Library'!$W$14:$W$736, LEN($A182))=$A182), """")"),"")</f>
        <v/>
      </c>
      <c r="P182" s="1" t="str">
        <f ca="1">IFERROR(__xludf.DUMMYFUNCTION("IFERROR(FILTER('Tag Library'!$X$14:$X$736, LEFT('Tag Library'!$W$14:$W$736, LEN(P$2))=P$2, RIGHT('Tag Library'!$W$14:$W$736, LEN($A182))=$A182), """")"),"")</f>
        <v/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IFERROR(__xludf.DUMMYFUNCTION("IFERROR(FILTER('Tag Library'!$X$14:$X$736, LEFT('Tag Library'!$W$14:$W$736, LEN(B$2))=B$2, RIGHT('Tag Library'!$W$14:$W$736, LEN($A183))=$A183), """")"),"")</f>
        <v/>
      </c>
      <c r="C183" s="1" t="str">
        <f ca="1">IFERROR(__xludf.DUMMYFUNCTION("IFERROR(FILTER('Tag Library'!$X$14:$X$736, LEFT('Tag Library'!$W$14:$W$736, LEN(C$2))=C$2, RIGHT('Tag Library'!$W$14:$W$736, LEN($A183))=$A183), """")"),"")</f>
        <v/>
      </c>
      <c r="D183" s="1" t="str">
        <f ca="1">IFERROR(__xludf.DUMMYFUNCTION("IFERROR(FILTER('Tag Library'!$X$14:$X$736, LEFT('Tag Library'!$W$14:$W$736, LEN(D$2))=D$2, RIGHT('Tag Library'!$W$14:$W$736, LEN($A183))=$A183), """")"),"")</f>
        <v/>
      </c>
      <c r="E183" s="1" t="str">
        <f ca="1">IFERROR(__xludf.DUMMYFUNCTION("IFERROR(FILTER('Tag Library'!$X$14:$X$736, LEFT('Tag Library'!$W$14:$W$736, LEN(E$2))=E$2, RIGHT('Tag Library'!$W$14:$W$736, LEN($A183))=$A183), """")"),"")</f>
        <v/>
      </c>
      <c r="F183" s="1" t="str">
        <f ca="1">IFERROR(__xludf.DUMMYFUNCTION("IFERROR(FILTER('Tag Library'!$X$14:$X$736, LEFT('Tag Library'!$W$14:$W$736, LEN(F$2))=F$2, RIGHT('Tag Library'!$W$14:$W$736, LEN($A183))=$A183), """")"),"")</f>
        <v/>
      </c>
      <c r="G183" s="1" t="str">
        <f ca="1">IFERROR(__xludf.DUMMYFUNCTION("IFERROR(FILTER('Tag Library'!$X$14:$X$736, LEFT('Tag Library'!$W$14:$W$736, LEN(G$2))=G$2, RIGHT('Tag Library'!$W$14:$W$736, LEN($A183))=$A183), """")"),"")</f>
        <v/>
      </c>
      <c r="H183" s="1" t="str">
        <f ca="1">IFERROR(__xludf.DUMMYFUNCTION("IFERROR(FILTER('Tag Library'!$X$14:$X$736, LEFT('Tag Library'!$W$14:$W$736, LEN(H$2))=H$2, RIGHT('Tag Library'!$W$14:$W$736, LEN($A183))=$A183), """")"),"")</f>
        <v/>
      </c>
      <c r="I183" s="1" t="str">
        <f ca="1">IFERROR(__xludf.DUMMYFUNCTION("IFERROR(FILTER('Tag Library'!$X$14:$X$736, LEFT('Tag Library'!$W$14:$W$736, LEN(I$2))=I$2, RIGHT('Tag Library'!$W$14:$W$736, LEN($A183))=$A183), """")"),"")</f>
        <v/>
      </c>
      <c r="J183" s="1" t="str">
        <f ca="1">IFERROR(__xludf.DUMMYFUNCTION("IFERROR(FILTER('Tag Library'!$X$14:$X$736, LEFT('Tag Library'!$W$14:$W$736, LEN(J$2))=J$2, RIGHT('Tag Library'!$W$14:$W$736, LEN($A183))=$A183), """")"),"")</f>
        <v/>
      </c>
      <c r="K183" s="1" t="str">
        <f ca="1">IFERROR(__xludf.DUMMYFUNCTION("IFERROR(FILTER('Tag Library'!$X$14:$X$736, LEFT('Tag Library'!$W$14:$W$736, LEN(K$2))=K$2, RIGHT('Tag Library'!$W$14:$W$736, LEN($A183))=$A183), """")"),"")</f>
        <v/>
      </c>
      <c r="L183" s="1" t="str">
        <f ca="1">IFERROR(__xludf.DUMMYFUNCTION("IFERROR(FILTER('Tag Library'!$X$14:$X$736, LEFT('Tag Library'!$W$14:$W$736, LEN(L$2))=L$2, RIGHT('Tag Library'!$W$14:$W$736, LEN($A183))=$A183), """")"),"")</f>
        <v/>
      </c>
      <c r="M183" s="1" t="str">
        <f ca="1">IFERROR(__xludf.DUMMYFUNCTION("IFERROR(FILTER('Tag Library'!$X$14:$X$736, LEFT('Tag Library'!$W$14:$W$736, LEN(M$2))=M$2, RIGHT('Tag Library'!$W$14:$W$736, LEN($A183))=$A183), """")"),"")</f>
        <v/>
      </c>
      <c r="N183" s="1" t="str">
        <f ca="1">IFERROR(__xludf.DUMMYFUNCTION("IFERROR(FILTER('Tag Library'!$X$14:$X$736, LEFT('Tag Library'!$W$14:$W$736, LEN(N$2))=N$2, RIGHT('Tag Library'!$W$14:$W$736, LEN($A183))=$A183), """")"),"")</f>
        <v/>
      </c>
      <c r="O183" s="1" t="str">
        <f ca="1">IFERROR(__xludf.DUMMYFUNCTION("IFERROR(FILTER('Tag Library'!$X$14:$X$736, LEFT('Tag Library'!$W$14:$W$736, LEN(O$2))=O$2, RIGHT('Tag Library'!$W$14:$W$736, LEN($A183))=$A183), """")"),"")</f>
        <v/>
      </c>
      <c r="P183" s="1" t="str">
        <f ca="1">IFERROR(__xludf.DUMMYFUNCTION("IFERROR(FILTER('Tag Library'!$X$14:$X$736, LEFT('Tag Library'!$W$14:$W$736, LEN(P$2))=P$2, RIGHT('Tag Library'!$W$14:$W$736, LEN($A183))=$A183), """")"),"")</f>
        <v/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IFERROR(__xludf.DUMMYFUNCTION("IFERROR(FILTER('Tag Library'!$X$14:$X$736, LEFT('Tag Library'!$W$14:$W$736, LEN(B$2))=B$2, RIGHT('Tag Library'!$W$14:$W$736, LEN($A184))=$A184), """")"),"")</f>
        <v/>
      </c>
      <c r="C184" s="1" t="str">
        <f ca="1">IFERROR(__xludf.DUMMYFUNCTION("IFERROR(FILTER('Tag Library'!$X$14:$X$736, LEFT('Tag Library'!$W$14:$W$736, LEN(C$2))=C$2, RIGHT('Tag Library'!$W$14:$W$736, LEN($A184))=$A184), """")"),"")</f>
        <v/>
      </c>
      <c r="D184" s="1" t="str">
        <f ca="1">IFERROR(__xludf.DUMMYFUNCTION("IFERROR(FILTER('Tag Library'!$X$14:$X$736, LEFT('Tag Library'!$W$14:$W$736, LEN(D$2))=D$2, RIGHT('Tag Library'!$W$14:$W$736, LEN($A184))=$A184), """")"),"")</f>
        <v/>
      </c>
      <c r="E184" s="1" t="str">
        <f ca="1">IFERROR(__xludf.DUMMYFUNCTION("IFERROR(FILTER('Tag Library'!$X$14:$X$736, LEFT('Tag Library'!$W$14:$W$736, LEN(E$2))=E$2, RIGHT('Tag Library'!$W$14:$W$736, LEN($A184))=$A184), """")"),"")</f>
        <v/>
      </c>
      <c r="F184" s="1" t="str">
        <f ca="1">IFERROR(__xludf.DUMMYFUNCTION("IFERROR(FILTER('Tag Library'!$X$14:$X$736, LEFT('Tag Library'!$W$14:$W$736, LEN(F$2))=F$2, RIGHT('Tag Library'!$W$14:$W$736, LEN($A184))=$A184), """")"),"")</f>
        <v/>
      </c>
      <c r="G184" s="1" t="str">
        <f ca="1">IFERROR(__xludf.DUMMYFUNCTION("IFERROR(FILTER('Tag Library'!$X$14:$X$736, LEFT('Tag Library'!$W$14:$W$736, LEN(G$2))=G$2, RIGHT('Tag Library'!$W$14:$W$736, LEN($A184))=$A184), """")"),"")</f>
        <v/>
      </c>
      <c r="H184" s="1" t="str">
        <f ca="1">IFERROR(__xludf.DUMMYFUNCTION("IFERROR(FILTER('Tag Library'!$X$14:$X$736, LEFT('Tag Library'!$W$14:$W$736, LEN(H$2))=H$2, RIGHT('Tag Library'!$W$14:$W$736, LEN($A184))=$A184), """")"),"")</f>
        <v/>
      </c>
      <c r="I184" s="1" t="str">
        <f ca="1">IFERROR(__xludf.DUMMYFUNCTION("IFERROR(FILTER('Tag Library'!$X$14:$X$736, LEFT('Tag Library'!$W$14:$W$736, LEN(I$2))=I$2, RIGHT('Tag Library'!$W$14:$W$736, LEN($A184))=$A184), """")"),"")</f>
        <v/>
      </c>
      <c r="J184" s="1" t="str">
        <f ca="1">IFERROR(__xludf.DUMMYFUNCTION("IFERROR(FILTER('Tag Library'!$X$14:$X$736, LEFT('Tag Library'!$W$14:$W$736, LEN(J$2))=J$2, RIGHT('Tag Library'!$W$14:$W$736, LEN($A184))=$A184), """")"),"")</f>
        <v/>
      </c>
      <c r="K184" s="1" t="str">
        <f ca="1">IFERROR(__xludf.DUMMYFUNCTION("IFERROR(FILTER('Tag Library'!$X$14:$X$736, LEFT('Tag Library'!$W$14:$W$736, LEN(K$2))=K$2, RIGHT('Tag Library'!$W$14:$W$736, LEN($A184))=$A184), """")"),"")</f>
        <v/>
      </c>
      <c r="L184" s="1" t="str">
        <f ca="1">IFERROR(__xludf.DUMMYFUNCTION("IFERROR(FILTER('Tag Library'!$X$14:$X$736, LEFT('Tag Library'!$W$14:$W$736, LEN(L$2))=L$2, RIGHT('Tag Library'!$W$14:$W$736, LEN($A184))=$A184), """")"),"")</f>
        <v/>
      </c>
      <c r="M184" s="1" t="str">
        <f ca="1">IFERROR(__xludf.DUMMYFUNCTION("IFERROR(FILTER('Tag Library'!$X$14:$X$736, LEFT('Tag Library'!$W$14:$W$736, LEN(M$2))=M$2, RIGHT('Tag Library'!$W$14:$W$736, LEN($A184))=$A184), """")"),"")</f>
        <v/>
      </c>
      <c r="N184" s="1" t="str">
        <f ca="1">IFERROR(__xludf.DUMMYFUNCTION("IFERROR(FILTER('Tag Library'!$X$14:$X$736, LEFT('Tag Library'!$W$14:$W$736, LEN(N$2))=N$2, RIGHT('Tag Library'!$W$14:$W$736, LEN($A184))=$A184), """")"),"")</f>
        <v/>
      </c>
      <c r="O184" s="1" t="str">
        <f ca="1">IFERROR(__xludf.DUMMYFUNCTION("IFERROR(FILTER('Tag Library'!$X$14:$X$736, LEFT('Tag Library'!$W$14:$W$736, LEN(O$2))=O$2, RIGHT('Tag Library'!$W$14:$W$736, LEN($A184))=$A184), """")"),"")</f>
        <v/>
      </c>
      <c r="P184" s="1" t="str">
        <f ca="1">IFERROR(__xludf.DUMMYFUNCTION("IFERROR(FILTER('Tag Library'!$X$14:$X$736, LEFT('Tag Library'!$W$14:$W$736, LEN(P$2))=P$2, RIGHT('Tag Library'!$W$14:$W$736, LEN($A184))=$A184), """")"),"")</f>
        <v/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IFERROR(__xludf.DUMMYFUNCTION("IFERROR(FILTER('Tag Library'!$X$14:$X$736, LEFT('Tag Library'!$W$14:$W$736, LEN(B$2))=B$2, RIGHT('Tag Library'!$W$14:$W$736, LEN($A185))=$A185), """")"),"")</f>
        <v/>
      </c>
      <c r="C185" s="1" t="str">
        <f ca="1">IFERROR(__xludf.DUMMYFUNCTION("IFERROR(FILTER('Tag Library'!$X$14:$X$736, LEFT('Tag Library'!$W$14:$W$736, LEN(C$2))=C$2, RIGHT('Tag Library'!$W$14:$W$736, LEN($A185))=$A185), """")"),"")</f>
        <v/>
      </c>
      <c r="D185" s="1" t="str">
        <f ca="1">IFERROR(__xludf.DUMMYFUNCTION("IFERROR(FILTER('Tag Library'!$X$14:$X$736, LEFT('Tag Library'!$W$14:$W$736, LEN(D$2))=D$2, RIGHT('Tag Library'!$W$14:$W$736, LEN($A185))=$A185), """")"),"")</f>
        <v/>
      </c>
      <c r="E185" s="1" t="str">
        <f ca="1">IFERROR(__xludf.DUMMYFUNCTION("IFERROR(FILTER('Tag Library'!$X$14:$X$736, LEFT('Tag Library'!$W$14:$W$736, LEN(E$2))=E$2, RIGHT('Tag Library'!$W$14:$W$736, LEN($A185))=$A185), """")"),"")</f>
        <v/>
      </c>
      <c r="F185" s="1" t="str">
        <f ca="1">IFERROR(__xludf.DUMMYFUNCTION("IFERROR(FILTER('Tag Library'!$X$14:$X$736, LEFT('Tag Library'!$W$14:$W$736, LEN(F$2))=F$2, RIGHT('Tag Library'!$W$14:$W$736, LEN($A185))=$A185), """")"),"")</f>
        <v/>
      </c>
      <c r="G185" s="1" t="str">
        <f ca="1">IFERROR(__xludf.DUMMYFUNCTION("IFERROR(FILTER('Tag Library'!$X$14:$X$736, LEFT('Tag Library'!$W$14:$W$736, LEN(G$2))=G$2, RIGHT('Tag Library'!$W$14:$W$736, LEN($A185))=$A185), """")"),"")</f>
        <v/>
      </c>
      <c r="H185" s="1" t="str">
        <f ca="1">IFERROR(__xludf.DUMMYFUNCTION("IFERROR(FILTER('Tag Library'!$X$14:$X$736, LEFT('Tag Library'!$W$14:$W$736, LEN(H$2))=H$2, RIGHT('Tag Library'!$W$14:$W$736, LEN($A185))=$A185), """")"),"")</f>
        <v/>
      </c>
      <c r="I185" s="1" t="str">
        <f ca="1">IFERROR(__xludf.DUMMYFUNCTION("IFERROR(FILTER('Tag Library'!$X$14:$X$736, LEFT('Tag Library'!$W$14:$W$736, LEN(I$2))=I$2, RIGHT('Tag Library'!$W$14:$W$736, LEN($A185))=$A185), """")"),"")</f>
        <v/>
      </c>
      <c r="J185" s="1" t="str">
        <f ca="1">IFERROR(__xludf.DUMMYFUNCTION("IFERROR(FILTER('Tag Library'!$X$14:$X$736, LEFT('Tag Library'!$W$14:$W$736, LEN(J$2))=J$2, RIGHT('Tag Library'!$W$14:$W$736, LEN($A185))=$A185), """")"),"")</f>
        <v/>
      </c>
      <c r="K185" s="1" t="str">
        <f ca="1">IFERROR(__xludf.DUMMYFUNCTION("IFERROR(FILTER('Tag Library'!$X$14:$X$736, LEFT('Tag Library'!$W$14:$W$736, LEN(K$2))=K$2, RIGHT('Tag Library'!$W$14:$W$736, LEN($A185))=$A185), """")"),"")</f>
        <v/>
      </c>
      <c r="L185" s="1" t="str">
        <f ca="1">IFERROR(__xludf.DUMMYFUNCTION("IFERROR(FILTER('Tag Library'!$X$14:$X$736, LEFT('Tag Library'!$W$14:$W$736, LEN(L$2))=L$2, RIGHT('Tag Library'!$W$14:$W$736, LEN($A185))=$A185), """")"),"")</f>
        <v/>
      </c>
      <c r="M185" s="1" t="str">
        <f ca="1">IFERROR(__xludf.DUMMYFUNCTION("IFERROR(FILTER('Tag Library'!$X$14:$X$736, LEFT('Tag Library'!$W$14:$W$736, LEN(M$2))=M$2, RIGHT('Tag Library'!$W$14:$W$736, LEN($A185))=$A185), """")"),"")</f>
        <v/>
      </c>
      <c r="N185" s="1" t="str">
        <f ca="1">IFERROR(__xludf.DUMMYFUNCTION("IFERROR(FILTER('Tag Library'!$X$14:$X$736, LEFT('Tag Library'!$W$14:$W$736, LEN(N$2))=N$2, RIGHT('Tag Library'!$W$14:$W$736, LEN($A185))=$A185), """")"),"")</f>
        <v/>
      </c>
      <c r="O185" s="1" t="str">
        <f ca="1">IFERROR(__xludf.DUMMYFUNCTION("IFERROR(FILTER('Tag Library'!$X$14:$X$736, LEFT('Tag Library'!$W$14:$W$736, LEN(O$2))=O$2, RIGHT('Tag Library'!$W$14:$W$736, LEN($A185))=$A185), """")"),"")</f>
        <v/>
      </c>
      <c r="P185" s="1" t="str">
        <f ca="1">IFERROR(__xludf.DUMMYFUNCTION("IFERROR(FILTER('Tag Library'!$X$14:$X$736, LEFT('Tag Library'!$W$14:$W$736, LEN(P$2))=P$2, RIGHT('Tag Library'!$W$14:$W$736, LEN($A185))=$A185), """")"),"")</f>
        <v/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IFERROR(__xludf.DUMMYFUNCTION("IFERROR(FILTER('Tag Library'!$X$14:$X$736, LEFT('Tag Library'!$W$14:$W$736, LEN(B$2))=B$2, RIGHT('Tag Library'!$W$14:$W$736, LEN($A186))=$A186), """")"),"")</f>
        <v/>
      </c>
      <c r="C186" s="1" t="str">
        <f ca="1">IFERROR(__xludf.DUMMYFUNCTION("IFERROR(FILTER('Tag Library'!$X$14:$X$736, LEFT('Tag Library'!$W$14:$W$736, LEN(C$2))=C$2, RIGHT('Tag Library'!$W$14:$W$736, LEN($A186))=$A186), """")"),"")</f>
        <v/>
      </c>
      <c r="D186" s="1" t="str">
        <f ca="1">IFERROR(__xludf.DUMMYFUNCTION("IFERROR(FILTER('Tag Library'!$X$14:$X$736, LEFT('Tag Library'!$W$14:$W$736, LEN(D$2))=D$2, RIGHT('Tag Library'!$W$14:$W$736, LEN($A186))=$A186), """")"),"")</f>
        <v/>
      </c>
      <c r="E186" s="1" t="str">
        <f ca="1">IFERROR(__xludf.DUMMYFUNCTION("IFERROR(FILTER('Tag Library'!$X$14:$X$736, LEFT('Tag Library'!$W$14:$W$736, LEN(E$2))=E$2, RIGHT('Tag Library'!$W$14:$W$736, LEN($A186))=$A186), """")"),"")</f>
        <v/>
      </c>
      <c r="F186" s="1" t="str">
        <f ca="1">IFERROR(__xludf.DUMMYFUNCTION("IFERROR(FILTER('Tag Library'!$X$14:$X$736, LEFT('Tag Library'!$W$14:$W$736, LEN(F$2))=F$2, RIGHT('Tag Library'!$W$14:$W$736, LEN($A186))=$A186), """")"),"")</f>
        <v/>
      </c>
      <c r="G186" s="1" t="str">
        <f ca="1">IFERROR(__xludf.DUMMYFUNCTION("IFERROR(FILTER('Tag Library'!$X$14:$X$736, LEFT('Tag Library'!$W$14:$W$736, LEN(G$2))=G$2, RIGHT('Tag Library'!$W$14:$W$736, LEN($A186))=$A186), """")"),"")</f>
        <v/>
      </c>
      <c r="H186" s="1" t="str">
        <f ca="1">IFERROR(__xludf.DUMMYFUNCTION("IFERROR(FILTER('Tag Library'!$X$14:$X$736, LEFT('Tag Library'!$W$14:$W$736, LEN(H$2))=H$2, RIGHT('Tag Library'!$W$14:$W$736, LEN($A186))=$A186), """")"),"")</f>
        <v/>
      </c>
      <c r="I186" s="1" t="str">
        <f ca="1">IFERROR(__xludf.DUMMYFUNCTION("IFERROR(FILTER('Tag Library'!$X$14:$X$736, LEFT('Tag Library'!$W$14:$W$736, LEN(I$2))=I$2, RIGHT('Tag Library'!$W$14:$W$736, LEN($A186))=$A186), """")"),"")</f>
        <v/>
      </c>
      <c r="J186" s="1" t="str">
        <f ca="1">IFERROR(__xludf.DUMMYFUNCTION("IFERROR(FILTER('Tag Library'!$X$14:$X$736, LEFT('Tag Library'!$W$14:$W$736, LEN(J$2))=J$2, RIGHT('Tag Library'!$W$14:$W$736, LEN($A186))=$A186), """")"),"")</f>
        <v/>
      </c>
      <c r="K186" s="1" t="str">
        <f ca="1">IFERROR(__xludf.DUMMYFUNCTION("IFERROR(FILTER('Tag Library'!$X$14:$X$736, LEFT('Tag Library'!$W$14:$W$736, LEN(K$2))=K$2, RIGHT('Tag Library'!$W$14:$W$736, LEN($A186))=$A186), """")"),"")</f>
        <v/>
      </c>
      <c r="L186" s="1" t="str">
        <f ca="1">IFERROR(__xludf.DUMMYFUNCTION("IFERROR(FILTER('Tag Library'!$X$14:$X$736, LEFT('Tag Library'!$W$14:$W$736, LEN(L$2))=L$2, RIGHT('Tag Library'!$W$14:$W$736, LEN($A186))=$A186), """")"),"")</f>
        <v/>
      </c>
      <c r="M186" s="1" t="str">
        <f ca="1">IFERROR(__xludf.DUMMYFUNCTION("IFERROR(FILTER('Tag Library'!$X$14:$X$736, LEFT('Tag Library'!$W$14:$W$736, LEN(M$2))=M$2, RIGHT('Tag Library'!$W$14:$W$736, LEN($A186))=$A186), """")"),"")</f>
        <v/>
      </c>
      <c r="N186" s="1" t="str">
        <f ca="1">IFERROR(__xludf.DUMMYFUNCTION("IFERROR(FILTER('Tag Library'!$X$14:$X$736, LEFT('Tag Library'!$W$14:$W$736, LEN(N$2))=N$2, RIGHT('Tag Library'!$W$14:$W$736, LEN($A186))=$A186), """")"),"")</f>
        <v/>
      </c>
      <c r="O186" s="1" t="str">
        <f ca="1">IFERROR(__xludf.DUMMYFUNCTION("IFERROR(FILTER('Tag Library'!$X$14:$X$736, LEFT('Tag Library'!$W$14:$W$736, LEN(O$2))=O$2, RIGHT('Tag Library'!$W$14:$W$736, LEN($A186))=$A186), """")"),"")</f>
        <v/>
      </c>
      <c r="P186" s="1" t="str">
        <f ca="1">IFERROR(__xludf.DUMMYFUNCTION("IFERROR(FILTER('Tag Library'!$X$14:$X$736, LEFT('Tag Library'!$W$14:$W$736, LEN(P$2))=P$2, RIGHT('Tag Library'!$W$14:$W$736, LEN($A186))=$A186), """")"),"")</f>
        <v/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IFERROR(__xludf.DUMMYFUNCTION("IFERROR(FILTER('Tag Library'!$X$14:$X$736, LEFT('Tag Library'!$W$14:$W$736, LEN(B$2))=B$2, RIGHT('Tag Library'!$W$14:$W$736, LEN($A187))=$A187), """")"),"")</f>
        <v/>
      </c>
      <c r="C187" s="1" t="str">
        <f ca="1">IFERROR(__xludf.DUMMYFUNCTION("IFERROR(FILTER('Tag Library'!$X$14:$X$736, LEFT('Tag Library'!$W$14:$W$736, LEN(C$2))=C$2, RIGHT('Tag Library'!$W$14:$W$736, LEN($A187))=$A187), """")"),"")</f>
        <v/>
      </c>
      <c r="D187" s="1" t="str">
        <f ca="1">IFERROR(__xludf.DUMMYFUNCTION("IFERROR(FILTER('Tag Library'!$X$14:$X$736, LEFT('Tag Library'!$W$14:$W$736, LEN(D$2))=D$2, RIGHT('Tag Library'!$W$14:$W$736, LEN($A187))=$A187), """")"),"")</f>
        <v/>
      </c>
      <c r="E187" s="1" t="str">
        <f ca="1">IFERROR(__xludf.DUMMYFUNCTION("IFERROR(FILTER('Tag Library'!$X$14:$X$736, LEFT('Tag Library'!$W$14:$W$736, LEN(E$2))=E$2, RIGHT('Tag Library'!$W$14:$W$736, LEN($A187))=$A187), """")"),"")</f>
        <v/>
      </c>
      <c r="F187" s="1" t="str">
        <f ca="1">IFERROR(__xludf.DUMMYFUNCTION("IFERROR(FILTER('Tag Library'!$X$14:$X$736, LEFT('Tag Library'!$W$14:$W$736, LEN(F$2))=F$2, RIGHT('Tag Library'!$W$14:$W$736, LEN($A187))=$A187), """")"),"")</f>
        <v/>
      </c>
      <c r="G187" s="1" t="str">
        <f ca="1">IFERROR(__xludf.DUMMYFUNCTION("IFERROR(FILTER('Tag Library'!$X$14:$X$736, LEFT('Tag Library'!$W$14:$W$736, LEN(G$2))=G$2, RIGHT('Tag Library'!$W$14:$W$736, LEN($A187))=$A187), """")"),"")</f>
        <v/>
      </c>
      <c r="H187" s="1" t="str">
        <f ca="1">IFERROR(__xludf.DUMMYFUNCTION("IFERROR(FILTER('Tag Library'!$X$14:$X$736, LEFT('Tag Library'!$W$14:$W$736, LEN(H$2))=H$2, RIGHT('Tag Library'!$W$14:$W$736, LEN($A187))=$A187), """")"),"")</f>
        <v/>
      </c>
      <c r="I187" s="1" t="str">
        <f ca="1">IFERROR(__xludf.DUMMYFUNCTION("IFERROR(FILTER('Tag Library'!$X$14:$X$736, LEFT('Tag Library'!$W$14:$W$736, LEN(I$2))=I$2, RIGHT('Tag Library'!$W$14:$W$736, LEN($A187))=$A187), """")"),"")</f>
        <v/>
      </c>
      <c r="J187" s="1" t="str">
        <f ca="1">IFERROR(__xludf.DUMMYFUNCTION("IFERROR(FILTER('Tag Library'!$X$14:$X$736, LEFT('Tag Library'!$W$14:$W$736, LEN(J$2))=J$2, RIGHT('Tag Library'!$W$14:$W$736, LEN($A187))=$A187), """")"),"")</f>
        <v/>
      </c>
      <c r="K187" s="1" t="str">
        <f ca="1">IFERROR(__xludf.DUMMYFUNCTION("IFERROR(FILTER('Tag Library'!$X$14:$X$736, LEFT('Tag Library'!$W$14:$W$736, LEN(K$2))=K$2, RIGHT('Tag Library'!$W$14:$W$736, LEN($A187))=$A187), """")"),"")</f>
        <v/>
      </c>
      <c r="L187" s="1" t="str">
        <f ca="1">IFERROR(__xludf.DUMMYFUNCTION("IFERROR(FILTER('Tag Library'!$X$14:$X$736, LEFT('Tag Library'!$W$14:$W$736, LEN(L$2))=L$2, RIGHT('Tag Library'!$W$14:$W$736, LEN($A187))=$A187), """")"),"")</f>
        <v/>
      </c>
      <c r="M187" s="1" t="str">
        <f ca="1">IFERROR(__xludf.DUMMYFUNCTION("IFERROR(FILTER('Tag Library'!$X$14:$X$736, LEFT('Tag Library'!$W$14:$W$736, LEN(M$2))=M$2, RIGHT('Tag Library'!$W$14:$W$736, LEN($A187))=$A187), """")"),"")</f>
        <v/>
      </c>
      <c r="N187" s="1" t="str">
        <f ca="1">IFERROR(__xludf.DUMMYFUNCTION("IFERROR(FILTER('Tag Library'!$X$14:$X$736, LEFT('Tag Library'!$W$14:$W$736, LEN(N$2))=N$2, RIGHT('Tag Library'!$W$14:$W$736, LEN($A187))=$A187), """")"),"")</f>
        <v/>
      </c>
      <c r="O187" s="1" t="str">
        <f ca="1">IFERROR(__xludf.DUMMYFUNCTION("IFERROR(FILTER('Tag Library'!$X$14:$X$736, LEFT('Tag Library'!$W$14:$W$736, LEN(O$2))=O$2, RIGHT('Tag Library'!$W$14:$W$736, LEN($A187))=$A187), """")"),"")</f>
        <v/>
      </c>
      <c r="P187" s="1" t="str">
        <f ca="1">IFERROR(__xludf.DUMMYFUNCTION("IFERROR(FILTER('Tag Library'!$X$14:$X$736, LEFT('Tag Library'!$W$14:$W$736, LEN(P$2))=P$2, RIGHT('Tag Library'!$W$14:$W$736, LEN($A187))=$A187), """")"),"")</f>
        <v/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IFERROR(__xludf.DUMMYFUNCTION("IFERROR(FILTER('Tag Library'!$X$14:$X$736, LEFT('Tag Library'!$W$14:$W$736, LEN(B$2))=B$2, RIGHT('Tag Library'!$W$14:$W$736, LEN($A188))=$A188), """")"),"")</f>
        <v/>
      </c>
      <c r="C188" s="1" t="str">
        <f ca="1">IFERROR(__xludf.DUMMYFUNCTION("IFERROR(FILTER('Tag Library'!$X$14:$X$736, LEFT('Tag Library'!$W$14:$W$736, LEN(C$2))=C$2, RIGHT('Tag Library'!$W$14:$W$736, LEN($A188))=$A188), """")"),"")</f>
        <v/>
      </c>
      <c r="D188" s="1" t="str">
        <f ca="1">IFERROR(__xludf.DUMMYFUNCTION("IFERROR(FILTER('Tag Library'!$X$14:$X$736, LEFT('Tag Library'!$W$14:$W$736, LEN(D$2))=D$2, RIGHT('Tag Library'!$W$14:$W$736, LEN($A188))=$A188), """")"),"")</f>
        <v/>
      </c>
      <c r="E188" s="1" t="str">
        <f ca="1">IFERROR(__xludf.DUMMYFUNCTION("IFERROR(FILTER('Tag Library'!$X$14:$X$736, LEFT('Tag Library'!$W$14:$W$736, LEN(E$2))=E$2, RIGHT('Tag Library'!$W$14:$W$736, LEN($A188))=$A188), """")"),"")</f>
        <v/>
      </c>
      <c r="F188" s="1" t="str">
        <f ca="1">IFERROR(__xludf.DUMMYFUNCTION("IFERROR(FILTER('Tag Library'!$X$14:$X$736, LEFT('Tag Library'!$W$14:$W$736, LEN(F$2))=F$2, RIGHT('Tag Library'!$W$14:$W$736, LEN($A188))=$A188), """")"),"")</f>
        <v/>
      </c>
      <c r="G188" s="1" t="str">
        <f ca="1">IFERROR(__xludf.DUMMYFUNCTION("IFERROR(FILTER('Tag Library'!$X$14:$X$736, LEFT('Tag Library'!$W$14:$W$736, LEN(G$2))=G$2, RIGHT('Tag Library'!$W$14:$W$736, LEN($A188))=$A188), """")"),"")</f>
        <v/>
      </c>
      <c r="H188" s="1" t="str">
        <f ca="1">IFERROR(__xludf.DUMMYFUNCTION("IFERROR(FILTER('Tag Library'!$X$14:$X$736, LEFT('Tag Library'!$W$14:$W$736, LEN(H$2))=H$2, RIGHT('Tag Library'!$W$14:$W$736, LEN($A188))=$A188), """")"),"")</f>
        <v/>
      </c>
      <c r="I188" s="1" t="str">
        <f ca="1">IFERROR(__xludf.DUMMYFUNCTION("IFERROR(FILTER('Tag Library'!$X$14:$X$736, LEFT('Tag Library'!$W$14:$W$736, LEN(I$2))=I$2, RIGHT('Tag Library'!$W$14:$W$736, LEN($A188))=$A188), """")"),"")</f>
        <v/>
      </c>
      <c r="J188" s="1" t="str">
        <f ca="1">IFERROR(__xludf.DUMMYFUNCTION("IFERROR(FILTER('Tag Library'!$X$14:$X$736, LEFT('Tag Library'!$W$14:$W$736, LEN(J$2))=J$2, RIGHT('Tag Library'!$W$14:$W$736, LEN($A188))=$A188), """")"),"")</f>
        <v/>
      </c>
      <c r="K188" s="1" t="str">
        <f ca="1">IFERROR(__xludf.DUMMYFUNCTION("IFERROR(FILTER('Tag Library'!$X$14:$X$736, LEFT('Tag Library'!$W$14:$W$736, LEN(K$2))=K$2, RIGHT('Tag Library'!$W$14:$W$736, LEN($A188))=$A188), """")"),"")</f>
        <v/>
      </c>
      <c r="L188" s="1" t="str">
        <f ca="1">IFERROR(__xludf.DUMMYFUNCTION("IFERROR(FILTER('Tag Library'!$X$14:$X$736, LEFT('Tag Library'!$W$14:$W$736, LEN(L$2))=L$2, RIGHT('Tag Library'!$W$14:$W$736, LEN($A188))=$A188), """")"),"")</f>
        <v/>
      </c>
      <c r="M188" s="1" t="str">
        <f ca="1">IFERROR(__xludf.DUMMYFUNCTION("IFERROR(FILTER('Tag Library'!$X$14:$X$736, LEFT('Tag Library'!$W$14:$W$736, LEN(M$2))=M$2, RIGHT('Tag Library'!$W$14:$W$736, LEN($A188))=$A188), """")"),"")</f>
        <v/>
      </c>
      <c r="N188" s="1" t="str">
        <f ca="1">IFERROR(__xludf.DUMMYFUNCTION("IFERROR(FILTER('Tag Library'!$X$14:$X$736, LEFT('Tag Library'!$W$14:$W$736, LEN(N$2))=N$2, RIGHT('Tag Library'!$W$14:$W$736, LEN($A188))=$A188), """")"),"")</f>
        <v/>
      </c>
      <c r="O188" s="1" t="str">
        <f ca="1">IFERROR(__xludf.DUMMYFUNCTION("IFERROR(FILTER('Tag Library'!$X$14:$X$736, LEFT('Tag Library'!$W$14:$W$736, LEN(O$2))=O$2, RIGHT('Tag Library'!$W$14:$W$736, LEN($A188))=$A188), """")"),"")</f>
        <v/>
      </c>
      <c r="P188" s="1" t="str">
        <f ca="1">IFERROR(__xludf.DUMMYFUNCTION("IFERROR(FILTER('Tag Library'!$X$14:$X$736, LEFT('Tag Library'!$W$14:$W$736, LEN(P$2))=P$2, RIGHT('Tag Library'!$W$14:$W$736, LEN($A188))=$A188), """")"),"")</f>
        <v/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IFERROR(__xludf.DUMMYFUNCTION("IFERROR(FILTER('Tag Library'!$X$14:$X$736, LEFT('Tag Library'!$W$14:$W$736, LEN(B$2))=B$2, RIGHT('Tag Library'!$W$14:$W$736, LEN($A189))=$A189), """")"),"")</f>
        <v/>
      </c>
      <c r="C189" s="1" t="str">
        <f ca="1">IFERROR(__xludf.DUMMYFUNCTION("IFERROR(FILTER('Tag Library'!$X$14:$X$736, LEFT('Tag Library'!$W$14:$W$736, LEN(C$2))=C$2, RIGHT('Tag Library'!$W$14:$W$736, LEN($A189))=$A189), """")"),"")</f>
        <v/>
      </c>
      <c r="D189" s="1" t="str">
        <f ca="1">IFERROR(__xludf.DUMMYFUNCTION("IFERROR(FILTER('Tag Library'!$X$14:$X$736, LEFT('Tag Library'!$W$14:$W$736, LEN(D$2))=D$2, RIGHT('Tag Library'!$W$14:$W$736, LEN($A189))=$A189), """")"),"")</f>
        <v/>
      </c>
      <c r="E189" s="1" t="str">
        <f ca="1">IFERROR(__xludf.DUMMYFUNCTION("IFERROR(FILTER('Tag Library'!$X$14:$X$736, LEFT('Tag Library'!$W$14:$W$736, LEN(E$2))=E$2, RIGHT('Tag Library'!$W$14:$W$736, LEN($A189))=$A189), """")"),"")</f>
        <v/>
      </c>
      <c r="F189" s="1" t="str">
        <f ca="1">IFERROR(__xludf.DUMMYFUNCTION("IFERROR(FILTER('Tag Library'!$X$14:$X$736, LEFT('Tag Library'!$W$14:$W$736, LEN(F$2))=F$2, RIGHT('Tag Library'!$W$14:$W$736, LEN($A189))=$A189), """")"),"")</f>
        <v/>
      </c>
      <c r="G189" s="1" t="str">
        <f ca="1">IFERROR(__xludf.DUMMYFUNCTION("IFERROR(FILTER('Tag Library'!$X$14:$X$736, LEFT('Tag Library'!$W$14:$W$736, LEN(G$2))=G$2, RIGHT('Tag Library'!$W$14:$W$736, LEN($A189))=$A189), """")"),"")</f>
        <v/>
      </c>
      <c r="H189" s="1" t="str">
        <f ca="1">IFERROR(__xludf.DUMMYFUNCTION("IFERROR(FILTER('Tag Library'!$X$14:$X$736, LEFT('Tag Library'!$W$14:$W$736, LEN(H$2))=H$2, RIGHT('Tag Library'!$W$14:$W$736, LEN($A189))=$A189), """")"),"")</f>
        <v/>
      </c>
      <c r="I189" s="1" t="str">
        <f ca="1">IFERROR(__xludf.DUMMYFUNCTION("IFERROR(FILTER('Tag Library'!$X$14:$X$736, LEFT('Tag Library'!$W$14:$W$736, LEN(I$2))=I$2, RIGHT('Tag Library'!$W$14:$W$736, LEN($A189))=$A189), """")"),"")</f>
        <v/>
      </c>
      <c r="J189" s="1" t="str">
        <f ca="1">IFERROR(__xludf.DUMMYFUNCTION("IFERROR(FILTER('Tag Library'!$X$14:$X$736, LEFT('Tag Library'!$W$14:$W$736, LEN(J$2))=J$2, RIGHT('Tag Library'!$W$14:$W$736, LEN($A189))=$A189), """")"),"")</f>
        <v/>
      </c>
      <c r="K189" s="1" t="str">
        <f ca="1">IFERROR(__xludf.DUMMYFUNCTION("IFERROR(FILTER('Tag Library'!$X$14:$X$736, LEFT('Tag Library'!$W$14:$W$736, LEN(K$2))=K$2, RIGHT('Tag Library'!$W$14:$W$736, LEN($A189))=$A189), """")"),"")</f>
        <v/>
      </c>
      <c r="L189" s="1" t="str">
        <f ca="1">IFERROR(__xludf.DUMMYFUNCTION("IFERROR(FILTER('Tag Library'!$X$14:$X$736, LEFT('Tag Library'!$W$14:$W$736, LEN(L$2))=L$2, RIGHT('Tag Library'!$W$14:$W$736, LEN($A189))=$A189), """")"),"")</f>
        <v/>
      </c>
      <c r="M189" s="1" t="str">
        <f ca="1">IFERROR(__xludf.DUMMYFUNCTION("IFERROR(FILTER('Tag Library'!$X$14:$X$736, LEFT('Tag Library'!$W$14:$W$736, LEN(M$2))=M$2, RIGHT('Tag Library'!$W$14:$W$736, LEN($A189))=$A189), """")"),"")</f>
        <v/>
      </c>
      <c r="N189" s="1" t="str">
        <f ca="1">IFERROR(__xludf.DUMMYFUNCTION("IFERROR(FILTER('Tag Library'!$X$14:$X$736, LEFT('Tag Library'!$W$14:$W$736, LEN(N$2))=N$2, RIGHT('Tag Library'!$W$14:$W$736, LEN($A189))=$A189), """")"),"")</f>
        <v/>
      </c>
      <c r="O189" s="1" t="str">
        <f ca="1">IFERROR(__xludf.DUMMYFUNCTION("IFERROR(FILTER('Tag Library'!$X$14:$X$736, LEFT('Tag Library'!$W$14:$W$736, LEN(O$2))=O$2, RIGHT('Tag Library'!$W$14:$W$736, LEN($A189))=$A189), """")"),"")</f>
        <v/>
      </c>
      <c r="P189" s="1" t="str">
        <f ca="1">IFERROR(__xludf.DUMMYFUNCTION("IFERROR(FILTER('Tag Library'!$X$14:$X$736, LEFT('Tag Library'!$W$14:$W$736, LEN(P$2))=P$2, RIGHT('Tag Library'!$W$14:$W$736, LEN($A189))=$A189), """")"),"")</f>
        <v/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IFERROR(__xludf.DUMMYFUNCTION("IFERROR(FILTER('Tag Library'!$X$14:$X$736, LEFT('Tag Library'!$W$14:$W$736, LEN(B$2))=B$2, RIGHT('Tag Library'!$W$14:$W$736, LEN($A190))=$A190), """")"),"")</f>
        <v/>
      </c>
      <c r="C190" s="1" t="str">
        <f ca="1">IFERROR(__xludf.DUMMYFUNCTION("IFERROR(FILTER('Tag Library'!$X$14:$X$736, LEFT('Tag Library'!$W$14:$W$736, LEN(C$2))=C$2, RIGHT('Tag Library'!$W$14:$W$736, LEN($A190))=$A190), """")"),"")</f>
        <v/>
      </c>
      <c r="D190" s="1" t="str">
        <f ca="1">IFERROR(__xludf.DUMMYFUNCTION("IFERROR(FILTER('Tag Library'!$X$14:$X$736, LEFT('Tag Library'!$W$14:$W$736, LEN(D$2))=D$2, RIGHT('Tag Library'!$W$14:$W$736, LEN($A190))=$A190), """")"),"")</f>
        <v/>
      </c>
      <c r="E190" s="1" t="str">
        <f ca="1">IFERROR(__xludf.DUMMYFUNCTION("IFERROR(FILTER('Tag Library'!$X$14:$X$736, LEFT('Tag Library'!$W$14:$W$736, LEN(E$2))=E$2, RIGHT('Tag Library'!$W$14:$W$736, LEN($A190))=$A190), """")"),"")</f>
        <v/>
      </c>
      <c r="F190" s="1" t="str">
        <f ca="1">IFERROR(__xludf.DUMMYFUNCTION("IFERROR(FILTER('Tag Library'!$X$14:$X$736, LEFT('Tag Library'!$W$14:$W$736, LEN(F$2))=F$2, RIGHT('Tag Library'!$W$14:$W$736, LEN($A190))=$A190), """")"),"")</f>
        <v/>
      </c>
      <c r="G190" s="1" t="str">
        <f ca="1">IFERROR(__xludf.DUMMYFUNCTION("IFERROR(FILTER('Tag Library'!$X$14:$X$736, LEFT('Tag Library'!$W$14:$W$736, LEN(G$2))=G$2, RIGHT('Tag Library'!$W$14:$W$736, LEN($A190))=$A190), """")"),"")</f>
        <v/>
      </c>
      <c r="H190" s="1" t="str">
        <f ca="1">IFERROR(__xludf.DUMMYFUNCTION("IFERROR(FILTER('Tag Library'!$X$14:$X$736, LEFT('Tag Library'!$W$14:$W$736, LEN(H$2))=H$2, RIGHT('Tag Library'!$W$14:$W$736, LEN($A190))=$A190), """")"),"")</f>
        <v/>
      </c>
      <c r="I190" s="1" t="str">
        <f ca="1">IFERROR(__xludf.DUMMYFUNCTION("IFERROR(FILTER('Tag Library'!$X$14:$X$736, LEFT('Tag Library'!$W$14:$W$736, LEN(I$2))=I$2, RIGHT('Tag Library'!$W$14:$W$736, LEN($A190))=$A190), """")"),"")</f>
        <v/>
      </c>
      <c r="J190" s="1" t="str">
        <f ca="1">IFERROR(__xludf.DUMMYFUNCTION("IFERROR(FILTER('Tag Library'!$X$14:$X$736, LEFT('Tag Library'!$W$14:$W$736, LEN(J$2))=J$2, RIGHT('Tag Library'!$W$14:$W$736, LEN($A190))=$A190), """")"),"")</f>
        <v/>
      </c>
      <c r="K190" s="1" t="str">
        <f ca="1">IFERROR(__xludf.DUMMYFUNCTION("IFERROR(FILTER('Tag Library'!$X$14:$X$736, LEFT('Tag Library'!$W$14:$W$736, LEN(K$2))=K$2, RIGHT('Tag Library'!$W$14:$W$736, LEN($A190))=$A190), """")"),"")</f>
        <v/>
      </c>
      <c r="L190" s="1" t="str">
        <f ca="1">IFERROR(__xludf.DUMMYFUNCTION("IFERROR(FILTER('Tag Library'!$X$14:$X$736, LEFT('Tag Library'!$W$14:$W$736, LEN(L$2))=L$2, RIGHT('Tag Library'!$W$14:$W$736, LEN($A190))=$A190), """")"),"")</f>
        <v/>
      </c>
      <c r="M190" s="1" t="str">
        <f ca="1">IFERROR(__xludf.DUMMYFUNCTION("IFERROR(FILTER('Tag Library'!$X$14:$X$736, LEFT('Tag Library'!$W$14:$W$736, LEN(M$2))=M$2, RIGHT('Tag Library'!$W$14:$W$736, LEN($A190))=$A190), """")"),"")</f>
        <v/>
      </c>
      <c r="N190" s="1" t="str">
        <f ca="1">IFERROR(__xludf.DUMMYFUNCTION("IFERROR(FILTER('Tag Library'!$X$14:$X$736, LEFT('Tag Library'!$W$14:$W$736, LEN(N$2))=N$2, RIGHT('Tag Library'!$W$14:$W$736, LEN($A190))=$A190), """")"),"")</f>
        <v/>
      </c>
      <c r="O190" s="1" t="str">
        <f ca="1">IFERROR(__xludf.DUMMYFUNCTION("IFERROR(FILTER('Tag Library'!$X$14:$X$736, LEFT('Tag Library'!$W$14:$W$736, LEN(O$2))=O$2, RIGHT('Tag Library'!$W$14:$W$736, LEN($A190))=$A190), """")"),"")</f>
        <v/>
      </c>
      <c r="P190" s="1" t="str">
        <f ca="1">IFERROR(__xludf.DUMMYFUNCTION("IFERROR(FILTER('Tag Library'!$X$14:$X$736, LEFT('Tag Library'!$W$14:$W$736, LEN(P$2))=P$2, RIGHT('Tag Library'!$W$14:$W$736, LEN($A190))=$A190), """")"),"")</f>
        <v/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IFERROR(__xludf.DUMMYFUNCTION("IFERROR(FILTER('Tag Library'!$X$14:$X$736, LEFT('Tag Library'!$W$14:$W$736, LEN(B$2))=B$2, RIGHT('Tag Library'!$W$14:$W$736, LEN($A191))=$A191), """")"),"")</f>
        <v/>
      </c>
      <c r="C191" s="1" t="str">
        <f ca="1">IFERROR(__xludf.DUMMYFUNCTION("IFERROR(FILTER('Tag Library'!$X$14:$X$736, LEFT('Tag Library'!$W$14:$W$736, LEN(C$2))=C$2, RIGHT('Tag Library'!$W$14:$W$736, LEN($A191))=$A191), """")"),"")</f>
        <v/>
      </c>
      <c r="D191" s="1" t="str">
        <f ca="1">IFERROR(__xludf.DUMMYFUNCTION("IFERROR(FILTER('Tag Library'!$X$14:$X$736, LEFT('Tag Library'!$W$14:$W$736, LEN(D$2))=D$2, RIGHT('Tag Library'!$W$14:$W$736, LEN($A191))=$A191), """")"),"")</f>
        <v/>
      </c>
      <c r="E191" s="1" t="str">
        <f ca="1">IFERROR(__xludf.DUMMYFUNCTION("IFERROR(FILTER('Tag Library'!$X$14:$X$736, LEFT('Tag Library'!$W$14:$W$736, LEN(E$2))=E$2, RIGHT('Tag Library'!$W$14:$W$736, LEN($A191))=$A191), """")"),"")</f>
        <v/>
      </c>
      <c r="F191" s="1" t="str">
        <f ca="1">IFERROR(__xludf.DUMMYFUNCTION("IFERROR(FILTER('Tag Library'!$X$14:$X$736, LEFT('Tag Library'!$W$14:$W$736, LEN(F$2))=F$2, RIGHT('Tag Library'!$W$14:$W$736, LEN($A191))=$A191), """")"),"")</f>
        <v/>
      </c>
      <c r="G191" s="1" t="str">
        <f ca="1">IFERROR(__xludf.DUMMYFUNCTION("IFERROR(FILTER('Tag Library'!$X$14:$X$736, LEFT('Tag Library'!$W$14:$W$736, LEN(G$2))=G$2, RIGHT('Tag Library'!$W$14:$W$736, LEN($A191))=$A191), """")"),"")</f>
        <v/>
      </c>
      <c r="H191" s="1" t="str">
        <f ca="1">IFERROR(__xludf.DUMMYFUNCTION("IFERROR(FILTER('Tag Library'!$X$14:$X$736, LEFT('Tag Library'!$W$14:$W$736, LEN(H$2))=H$2, RIGHT('Tag Library'!$W$14:$W$736, LEN($A191))=$A191), """")"),"")</f>
        <v/>
      </c>
      <c r="I191" s="1" t="str">
        <f ca="1">IFERROR(__xludf.DUMMYFUNCTION("IFERROR(FILTER('Tag Library'!$X$14:$X$736, LEFT('Tag Library'!$W$14:$W$736, LEN(I$2))=I$2, RIGHT('Tag Library'!$W$14:$W$736, LEN($A191))=$A191), """")"),"")</f>
        <v/>
      </c>
      <c r="J191" s="1" t="str">
        <f ca="1">IFERROR(__xludf.DUMMYFUNCTION("IFERROR(FILTER('Tag Library'!$X$14:$X$736, LEFT('Tag Library'!$W$14:$W$736, LEN(J$2))=J$2, RIGHT('Tag Library'!$W$14:$W$736, LEN($A191))=$A191), """")"),"")</f>
        <v/>
      </c>
      <c r="K191" s="1" t="str">
        <f ca="1">IFERROR(__xludf.DUMMYFUNCTION("IFERROR(FILTER('Tag Library'!$X$14:$X$736, LEFT('Tag Library'!$W$14:$W$736, LEN(K$2))=K$2, RIGHT('Tag Library'!$W$14:$W$736, LEN($A191))=$A191), """")"),"")</f>
        <v/>
      </c>
      <c r="L191" s="1" t="str">
        <f ca="1">IFERROR(__xludf.DUMMYFUNCTION("IFERROR(FILTER('Tag Library'!$X$14:$X$736, LEFT('Tag Library'!$W$14:$W$736, LEN(L$2))=L$2, RIGHT('Tag Library'!$W$14:$W$736, LEN($A191))=$A191), """")"),"")</f>
        <v/>
      </c>
      <c r="M191" s="1" t="str">
        <f ca="1">IFERROR(__xludf.DUMMYFUNCTION("IFERROR(FILTER('Tag Library'!$X$14:$X$736, LEFT('Tag Library'!$W$14:$W$736, LEN(M$2))=M$2, RIGHT('Tag Library'!$W$14:$W$736, LEN($A191))=$A191), """")"),"")</f>
        <v/>
      </c>
      <c r="N191" s="1" t="str">
        <f ca="1">IFERROR(__xludf.DUMMYFUNCTION("IFERROR(FILTER('Tag Library'!$X$14:$X$736, LEFT('Tag Library'!$W$14:$W$736, LEN(N$2))=N$2, RIGHT('Tag Library'!$W$14:$W$736, LEN($A191))=$A191), """")"),"")</f>
        <v/>
      </c>
      <c r="O191" s="1" t="str">
        <f ca="1">IFERROR(__xludf.DUMMYFUNCTION("IFERROR(FILTER('Tag Library'!$X$14:$X$736, LEFT('Tag Library'!$W$14:$W$736, LEN(O$2))=O$2, RIGHT('Tag Library'!$W$14:$W$736, LEN($A191))=$A191), """")"),"")</f>
        <v/>
      </c>
      <c r="P191" s="1" t="str">
        <f ca="1">IFERROR(__xludf.DUMMYFUNCTION("IFERROR(FILTER('Tag Library'!$X$14:$X$736, LEFT('Tag Library'!$W$14:$W$736, LEN(P$2))=P$2, RIGHT('Tag Library'!$W$14:$W$736, LEN($A191))=$A191), """")"),"")</f>
        <v/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IFERROR(__xludf.DUMMYFUNCTION("IFERROR(FILTER('Tag Library'!$X$14:$X$736, LEFT('Tag Library'!$W$14:$W$736, LEN(B$2))=B$2, RIGHT('Tag Library'!$W$14:$W$736, LEN($A192))=$A192), """")"),"")</f>
        <v/>
      </c>
      <c r="C192" s="1" t="str">
        <f ca="1">IFERROR(__xludf.DUMMYFUNCTION("IFERROR(FILTER('Tag Library'!$X$14:$X$736, LEFT('Tag Library'!$W$14:$W$736, LEN(C$2))=C$2, RIGHT('Tag Library'!$W$14:$W$736, LEN($A192))=$A192), """")"),"")</f>
        <v/>
      </c>
      <c r="D192" s="1" t="str">
        <f ca="1">IFERROR(__xludf.DUMMYFUNCTION("IFERROR(FILTER('Tag Library'!$X$14:$X$736, LEFT('Tag Library'!$W$14:$W$736, LEN(D$2))=D$2, RIGHT('Tag Library'!$W$14:$W$736, LEN($A192))=$A192), """")"),"")</f>
        <v/>
      </c>
      <c r="E192" s="1" t="str">
        <f ca="1">IFERROR(__xludf.DUMMYFUNCTION("IFERROR(FILTER('Tag Library'!$X$14:$X$736, LEFT('Tag Library'!$W$14:$W$736, LEN(E$2))=E$2, RIGHT('Tag Library'!$W$14:$W$736, LEN($A192))=$A192), """")"),"")</f>
        <v/>
      </c>
      <c r="F192" s="1" t="str">
        <f ca="1">IFERROR(__xludf.DUMMYFUNCTION("IFERROR(FILTER('Tag Library'!$X$14:$X$736, LEFT('Tag Library'!$W$14:$W$736, LEN(F$2))=F$2, RIGHT('Tag Library'!$W$14:$W$736, LEN($A192))=$A192), """")"),"")</f>
        <v/>
      </c>
      <c r="G192" s="1" t="str">
        <f ca="1">IFERROR(__xludf.DUMMYFUNCTION("IFERROR(FILTER('Tag Library'!$X$14:$X$736, LEFT('Tag Library'!$W$14:$W$736, LEN(G$2))=G$2, RIGHT('Tag Library'!$W$14:$W$736, LEN($A192))=$A192), """")"),"")</f>
        <v/>
      </c>
      <c r="H192" s="1" t="str">
        <f ca="1">IFERROR(__xludf.DUMMYFUNCTION("IFERROR(FILTER('Tag Library'!$X$14:$X$736, LEFT('Tag Library'!$W$14:$W$736, LEN(H$2))=H$2, RIGHT('Tag Library'!$W$14:$W$736, LEN($A192))=$A192), """")"),"")</f>
        <v/>
      </c>
      <c r="I192" s="1" t="str">
        <f ca="1">IFERROR(__xludf.DUMMYFUNCTION("IFERROR(FILTER('Tag Library'!$X$14:$X$736, LEFT('Tag Library'!$W$14:$W$736, LEN(I$2))=I$2, RIGHT('Tag Library'!$W$14:$W$736, LEN($A192))=$A192), """")"),"")</f>
        <v/>
      </c>
      <c r="J192" s="1" t="str">
        <f ca="1">IFERROR(__xludf.DUMMYFUNCTION("IFERROR(FILTER('Tag Library'!$X$14:$X$736, LEFT('Tag Library'!$W$14:$W$736, LEN(J$2))=J$2, RIGHT('Tag Library'!$W$14:$W$736, LEN($A192))=$A192), """")"),"")</f>
        <v/>
      </c>
      <c r="K192" s="1" t="str">
        <f ca="1">IFERROR(__xludf.DUMMYFUNCTION("IFERROR(FILTER('Tag Library'!$X$14:$X$736, LEFT('Tag Library'!$W$14:$W$736, LEN(K$2))=K$2, RIGHT('Tag Library'!$W$14:$W$736, LEN($A192))=$A192), """")"),"")</f>
        <v/>
      </c>
      <c r="L192" s="1" t="str">
        <f ca="1">IFERROR(__xludf.DUMMYFUNCTION("IFERROR(FILTER('Tag Library'!$X$14:$X$736, LEFT('Tag Library'!$W$14:$W$736, LEN(L$2))=L$2, RIGHT('Tag Library'!$W$14:$W$736, LEN($A192))=$A192), """")"),"")</f>
        <v/>
      </c>
      <c r="M192" s="1" t="str">
        <f ca="1">IFERROR(__xludf.DUMMYFUNCTION("IFERROR(FILTER('Tag Library'!$X$14:$X$736, LEFT('Tag Library'!$W$14:$W$736, LEN(M$2))=M$2, RIGHT('Tag Library'!$W$14:$W$736, LEN($A192))=$A192), """")"),"")</f>
        <v/>
      </c>
      <c r="N192" s="1" t="str">
        <f ca="1">IFERROR(__xludf.DUMMYFUNCTION("IFERROR(FILTER('Tag Library'!$X$14:$X$736, LEFT('Tag Library'!$W$14:$W$736, LEN(N$2))=N$2, RIGHT('Tag Library'!$W$14:$W$736, LEN($A192))=$A192), """")"),"")</f>
        <v/>
      </c>
      <c r="O192" s="1" t="str">
        <f ca="1">IFERROR(__xludf.DUMMYFUNCTION("IFERROR(FILTER('Tag Library'!$X$14:$X$736, LEFT('Tag Library'!$W$14:$W$736, LEN(O$2))=O$2, RIGHT('Tag Library'!$W$14:$W$736, LEN($A192))=$A192), """")"),"")</f>
        <v/>
      </c>
      <c r="P192" s="1" t="str">
        <f ca="1">IFERROR(__xludf.DUMMYFUNCTION("IFERROR(FILTER('Tag Library'!$X$14:$X$736, LEFT('Tag Library'!$W$14:$W$736, LEN(P$2))=P$2, RIGHT('Tag Library'!$W$14:$W$736, LEN($A192))=$A192), """")"),"")</f>
        <v/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IFERROR(__xludf.DUMMYFUNCTION("IFERROR(FILTER('Tag Library'!$X$14:$X$736, LEFT('Tag Library'!$W$14:$W$736, LEN(B$2))=B$2, RIGHT('Tag Library'!$W$14:$W$736, LEN($A193))=$A193), """")"),"")</f>
        <v/>
      </c>
      <c r="C193" s="1" t="str">
        <f ca="1">IFERROR(__xludf.DUMMYFUNCTION("IFERROR(FILTER('Tag Library'!$X$14:$X$736, LEFT('Tag Library'!$W$14:$W$736, LEN(C$2))=C$2, RIGHT('Tag Library'!$W$14:$W$736, LEN($A193))=$A193), """")"),"")</f>
        <v/>
      </c>
      <c r="D193" s="1" t="str">
        <f ca="1">IFERROR(__xludf.DUMMYFUNCTION("IFERROR(FILTER('Tag Library'!$X$14:$X$736, LEFT('Tag Library'!$W$14:$W$736, LEN(D$2))=D$2, RIGHT('Tag Library'!$W$14:$W$736, LEN($A193))=$A193), """")"),"")</f>
        <v/>
      </c>
      <c r="E193" s="1" t="str">
        <f ca="1">IFERROR(__xludf.DUMMYFUNCTION("IFERROR(FILTER('Tag Library'!$X$14:$X$736, LEFT('Tag Library'!$W$14:$W$736, LEN(E$2))=E$2, RIGHT('Tag Library'!$W$14:$W$736, LEN($A193))=$A193), """")"),"")</f>
        <v/>
      </c>
      <c r="F193" s="1" t="str">
        <f ca="1">IFERROR(__xludf.DUMMYFUNCTION("IFERROR(FILTER('Tag Library'!$X$14:$X$736, LEFT('Tag Library'!$W$14:$W$736, LEN(F$2))=F$2, RIGHT('Tag Library'!$W$14:$W$736, LEN($A193))=$A193), """")"),"")</f>
        <v/>
      </c>
      <c r="G193" s="1" t="str">
        <f ca="1">IFERROR(__xludf.DUMMYFUNCTION("IFERROR(FILTER('Tag Library'!$X$14:$X$736, LEFT('Tag Library'!$W$14:$W$736, LEN(G$2))=G$2, RIGHT('Tag Library'!$W$14:$W$736, LEN($A193))=$A193), """")"),"")</f>
        <v/>
      </c>
      <c r="H193" s="1" t="str">
        <f ca="1">IFERROR(__xludf.DUMMYFUNCTION("IFERROR(FILTER('Tag Library'!$X$14:$X$736, LEFT('Tag Library'!$W$14:$W$736, LEN(H$2))=H$2, RIGHT('Tag Library'!$W$14:$W$736, LEN($A193))=$A193), """")"),"")</f>
        <v/>
      </c>
      <c r="I193" s="1" t="str">
        <f ca="1">IFERROR(__xludf.DUMMYFUNCTION("IFERROR(FILTER('Tag Library'!$X$14:$X$736, LEFT('Tag Library'!$W$14:$W$736, LEN(I$2))=I$2, RIGHT('Tag Library'!$W$14:$W$736, LEN($A193))=$A193), """")"),"")</f>
        <v/>
      </c>
      <c r="J193" s="1" t="str">
        <f ca="1">IFERROR(__xludf.DUMMYFUNCTION("IFERROR(FILTER('Tag Library'!$X$14:$X$736, LEFT('Tag Library'!$W$14:$W$736, LEN(J$2))=J$2, RIGHT('Tag Library'!$W$14:$W$736, LEN($A193))=$A193), """")"),"")</f>
        <v/>
      </c>
      <c r="K193" s="1" t="str">
        <f ca="1">IFERROR(__xludf.DUMMYFUNCTION("IFERROR(FILTER('Tag Library'!$X$14:$X$736, LEFT('Tag Library'!$W$14:$W$736, LEN(K$2))=K$2, RIGHT('Tag Library'!$W$14:$W$736, LEN($A193))=$A193), """")"),"")</f>
        <v/>
      </c>
      <c r="L193" s="1" t="str">
        <f ca="1">IFERROR(__xludf.DUMMYFUNCTION("IFERROR(FILTER('Tag Library'!$X$14:$X$736, LEFT('Tag Library'!$W$14:$W$736, LEN(L$2))=L$2, RIGHT('Tag Library'!$W$14:$W$736, LEN($A193))=$A193), """")"),"")</f>
        <v/>
      </c>
      <c r="M193" s="1" t="str">
        <f ca="1">IFERROR(__xludf.DUMMYFUNCTION("IFERROR(FILTER('Tag Library'!$X$14:$X$736, LEFT('Tag Library'!$W$14:$W$736, LEN(M$2))=M$2, RIGHT('Tag Library'!$W$14:$W$736, LEN($A193))=$A193), """")"),"")</f>
        <v/>
      </c>
      <c r="N193" s="1" t="str">
        <f ca="1">IFERROR(__xludf.DUMMYFUNCTION("IFERROR(FILTER('Tag Library'!$X$14:$X$736, LEFT('Tag Library'!$W$14:$W$736, LEN(N$2))=N$2, RIGHT('Tag Library'!$W$14:$W$736, LEN($A193))=$A193), """")"),"")</f>
        <v/>
      </c>
      <c r="O193" s="1" t="str">
        <f ca="1">IFERROR(__xludf.DUMMYFUNCTION("IFERROR(FILTER('Tag Library'!$X$14:$X$736, LEFT('Tag Library'!$W$14:$W$736, LEN(O$2))=O$2, RIGHT('Tag Library'!$W$14:$W$736, LEN($A193))=$A193), """")"),"")</f>
        <v/>
      </c>
      <c r="P193" s="1" t="str">
        <f ca="1">IFERROR(__xludf.DUMMYFUNCTION("IFERROR(FILTER('Tag Library'!$X$14:$X$736, LEFT('Tag Library'!$W$14:$W$736, LEN(P$2))=P$2, RIGHT('Tag Library'!$W$14:$W$736, LEN($A193))=$A193), """")"),"")</f>
        <v/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IFERROR(__xludf.DUMMYFUNCTION("IFERROR(FILTER('Tag Library'!$X$14:$X$736, LEFT('Tag Library'!$W$14:$W$736, LEN(B$2))=B$2, RIGHT('Tag Library'!$W$14:$W$736, LEN($A194))=$A194), """")"),"")</f>
        <v/>
      </c>
      <c r="C194" s="1" t="str">
        <f ca="1">IFERROR(__xludf.DUMMYFUNCTION("IFERROR(FILTER('Tag Library'!$X$14:$X$736, LEFT('Tag Library'!$W$14:$W$736, LEN(C$2))=C$2, RIGHT('Tag Library'!$W$14:$W$736, LEN($A194))=$A194), """")"),"")</f>
        <v/>
      </c>
      <c r="D194" s="1" t="str">
        <f ca="1">IFERROR(__xludf.DUMMYFUNCTION("IFERROR(FILTER('Tag Library'!$X$14:$X$736, LEFT('Tag Library'!$W$14:$W$736, LEN(D$2))=D$2, RIGHT('Tag Library'!$W$14:$W$736, LEN($A194))=$A194), """")"),"")</f>
        <v/>
      </c>
      <c r="E194" s="1" t="str">
        <f ca="1">IFERROR(__xludf.DUMMYFUNCTION("IFERROR(FILTER('Tag Library'!$X$14:$X$736, LEFT('Tag Library'!$W$14:$W$736, LEN(E$2))=E$2, RIGHT('Tag Library'!$W$14:$W$736, LEN($A194))=$A194), """")"),"")</f>
        <v/>
      </c>
      <c r="F194" s="1" t="str">
        <f ca="1">IFERROR(__xludf.DUMMYFUNCTION("IFERROR(FILTER('Tag Library'!$X$14:$X$736, LEFT('Tag Library'!$W$14:$W$736, LEN(F$2))=F$2, RIGHT('Tag Library'!$W$14:$W$736, LEN($A194))=$A194), """")"),"")</f>
        <v/>
      </c>
      <c r="G194" s="1" t="str">
        <f ca="1">IFERROR(__xludf.DUMMYFUNCTION("IFERROR(FILTER('Tag Library'!$X$14:$X$736, LEFT('Tag Library'!$W$14:$W$736, LEN(G$2))=G$2, RIGHT('Tag Library'!$W$14:$W$736, LEN($A194))=$A194), """")"),"")</f>
        <v/>
      </c>
      <c r="H194" s="1" t="str">
        <f ca="1">IFERROR(__xludf.DUMMYFUNCTION("IFERROR(FILTER('Tag Library'!$X$14:$X$736, LEFT('Tag Library'!$W$14:$W$736, LEN(H$2))=H$2, RIGHT('Tag Library'!$W$14:$W$736, LEN($A194))=$A194), """")"),"")</f>
        <v/>
      </c>
      <c r="I194" s="1" t="str">
        <f ca="1">IFERROR(__xludf.DUMMYFUNCTION("IFERROR(FILTER('Tag Library'!$X$14:$X$736, LEFT('Tag Library'!$W$14:$W$736, LEN(I$2))=I$2, RIGHT('Tag Library'!$W$14:$W$736, LEN($A194))=$A194), """")"),"")</f>
        <v/>
      </c>
      <c r="J194" s="1" t="str">
        <f ca="1">IFERROR(__xludf.DUMMYFUNCTION("IFERROR(FILTER('Tag Library'!$X$14:$X$736, LEFT('Tag Library'!$W$14:$W$736, LEN(J$2))=J$2, RIGHT('Tag Library'!$W$14:$W$736, LEN($A194))=$A194), """")"),"")</f>
        <v/>
      </c>
      <c r="K194" s="1" t="str">
        <f ca="1">IFERROR(__xludf.DUMMYFUNCTION("IFERROR(FILTER('Tag Library'!$X$14:$X$736, LEFT('Tag Library'!$W$14:$W$736, LEN(K$2))=K$2, RIGHT('Tag Library'!$W$14:$W$736, LEN($A194))=$A194), """")"),"")</f>
        <v/>
      </c>
      <c r="L194" s="1" t="str">
        <f ca="1">IFERROR(__xludf.DUMMYFUNCTION("IFERROR(FILTER('Tag Library'!$X$14:$X$736, LEFT('Tag Library'!$W$14:$W$736, LEN(L$2))=L$2, RIGHT('Tag Library'!$W$14:$W$736, LEN($A194))=$A194), """")"),"")</f>
        <v/>
      </c>
      <c r="M194" s="1" t="str">
        <f ca="1">IFERROR(__xludf.DUMMYFUNCTION("IFERROR(FILTER('Tag Library'!$X$14:$X$736, LEFT('Tag Library'!$W$14:$W$736, LEN(M$2))=M$2, RIGHT('Tag Library'!$W$14:$W$736, LEN($A194))=$A194), """")"),"")</f>
        <v/>
      </c>
      <c r="N194" s="1" t="str">
        <f ca="1">IFERROR(__xludf.DUMMYFUNCTION("IFERROR(FILTER('Tag Library'!$X$14:$X$736, LEFT('Tag Library'!$W$14:$W$736, LEN(N$2))=N$2, RIGHT('Tag Library'!$W$14:$W$736, LEN($A194))=$A194), """")"),"")</f>
        <v/>
      </c>
      <c r="O194" s="1" t="str">
        <f ca="1">IFERROR(__xludf.DUMMYFUNCTION("IFERROR(FILTER('Tag Library'!$X$14:$X$736, LEFT('Tag Library'!$W$14:$W$736, LEN(O$2))=O$2, RIGHT('Tag Library'!$W$14:$W$736, LEN($A194))=$A194), """")"),"")</f>
        <v/>
      </c>
      <c r="P194" s="1" t="str">
        <f ca="1">IFERROR(__xludf.DUMMYFUNCTION("IFERROR(FILTER('Tag Library'!$X$14:$X$736, LEFT('Tag Library'!$W$14:$W$736, LEN(P$2))=P$2, RIGHT('Tag Library'!$W$14:$W$736, LEN($A194))=$A194), """")"),"")</f>
        <v/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IFERROR(__xludf.DUMMYFUNCTION("IFERROR(FILTER('Tag Library'!$X$14:$X$736, LEFT('Tag Library'!$W$14:$W$736, LEN(B$2))=B$2, RIGHT('Tag Library'!$W$14:$W$736, LEN($A195))=$A195), """")"),"")</f>
        <v/>
      </c>
      <c r="C195" s="1" t="str">
        <f ca="1">IFERROR(__xludf.DUMMYFUNCTION("IFERROR(FILTER('Tag Library'!$X$14:$X$736, LEFT('Tag Library'!$W$14:$W$736, LEN(C$2))=C$2, RIGHT('Tag Library'!$W$14:$W$736, LEN($A195))=$A195), """")"),"")</f>
        <v/>
      </c>
      <c r="D195" s="1" t="str">
        <f ca="1">IFERROR(__xludf.DUMMYFUNCTION("IFERROR(FILTER('Tag Library'!$X$14:$X$736, LEFT('Tag Library'!$W$14:$W$736, LEN(D$2))=D$2, RIGHT('Tag Library'!$W$14:$W$736, LEN($A195))=$A195), """")"),"")</f>
        <v/>
      </c>
      <c r="E195" s="1" t="str">
        <f ca="1">IFERROR(__xludf.DUMMYFUNCTION("IFERROR(FILTER('Tag Library'!$X$14:$X$736, LEFT('Tag Library'!$W$14:$W$736, LEN(E$2))=E$2, RIGHT('Tag Library'!$W$14:$W$736, LEN($A195))=$A195), """")"),"")</f>
        <v/>
      </c>
      <c r="F195" s="1" t="str">
        <f ca="1">IFERROR(__xludf.DUMMYFUNCTION("IFERROR(FILTER('Tag Library'!$X$14:$X$736, LEFT('Tag Library'!$W$14:$W$736, LEN(F$2))=F$2, RIGHT('Tag Library'!$W$14:$W$736, LEN($A195))=$A195), """")"),"")</f>
        <v/>
      </c>
      <c r="G195" s="1" t="str">
        <f ca="1">IFERROR(__xludf.DUMMYFUNCTION("IFERROR(FILTER('Tag Library'!$X$14:$X$736, LEFT('Tag Library'!$W$14:$W$736, LEN(G$2))=G$2, RIGHT('Tag Library'!$W$14:$W$736, LEN($A195))=$A195), """")"),"")</f>
        <v/>
      </c>
      <c r="H195" s="1" t="str">
        <f ca="1">IFERROR(__xludf.DUMMYFUNCTION("IFERROR(FILTER('Tag Library'!$X$14:$X$736, LEFT('Tag Library'!$W$14:$W$736, LEN(H$2))=H$2, RIGHT('Tag Library'!$W$14:$W$736, LEN($A195))=$A195), """")"),"")</f>
        <v/>
      </c>
      <c r="I195" s="1" t="str">
        <f ca="1">IFERROR(__xludf.DUMMYFUNCTION("IFERROR(FILTER('Tag Library'!$X$14:$X$736, LEFT('Tag Library'!$W$14:$W$736, LEN(I$2))=I$2, RIGHT('Tag Library'!$W$14:$W$736, LEN($A195))=$A195), """")"),"")</f>
        <v/>
      </c>
      <c r="J195" s="1" t="str">
        <f ca="1">IFERROR(__xludf.DUMMYFUNCTION("IFERROR(FILTER('Tag Library'!$X$14:$X$736, LEFT('Tag Library'!$W$14:$W$736, LEN(J$2))=J$2, RIGHT('Tag Library'!$W$14:$W$736, LEN($A195))=$A195), """")"),"")</f>
        <v/>
      </c>
      <c r="K195" s="1" t="str">
        <f ca="1">IFERROR(__xludf.DUMMYFUNCTION("IFERROR(FILTER('Tag Library'!$X$14:$X$736, LEFT('Tag Library'!$W$14:$W$736, LEN(K$2))=K$2, RIGHT('Tag Library'!$W$14:$W$736, LEN($A195))=$A195), """")"),"")</f>
        <v/>
      </c>
      <c r="L195" s="1" t="str">
        <f ca="1">IFERROR(__xludf.DUMMYFUNCTION("IFERROR(FILTER('Tag Library'!$X$14:$X$736, LEFT('Tag Library'!$W$14:$W$736, LEN(L$2))=L$2, RIGHT('Tag Library'!$W$14:$W$736, LEN($A195))=$A195), """")"),"")</f>
        <v/>
      </c>
      <c r="M195" s="1" t="str">
        <f ca="1">IFERROR(__xludf.DUMMYFUNCTION("IFERROR(FILTER('Tag Library'!$X$14:$X$736, LEFT('Tag Library'!$W$14:$W$736, LEN(M$2))=M$2, RIGHT('Tag Library'!$W$14:$W$736, LEN($A195))=$A195), """")"),"")</f>
        <v/>
      </c>
      <c r="N195" s="1" t="str">
        <f ca="1">IFERROR(__xludf.DUMMYFUNCTION("IFERROR(FILTER('Tag Library'!$X$14:$X$736, LEFT('Tag Library'!$W$14:$W$736, LEN(N$2))=N$2, RIGHT('Tag Library'!$W$14:$W$736, LEN($A195))=$A195), """")"),"")</f>
        <v/>
      </c>
      <c r="O195" s="1" t="str">
        <f ca="1">IFERROR(__xludf.DUMMYFUNCTION("IFERROR(FILTER('Tag Library'!$X$14:$X$736, LEFT('Tag Library'!$W$14:$W$736, LEN(O$2))=O$2, RIGHT('Tag Library'!$W$14:$W$736, LEN($A195))=$A195), """")"),"")</f>
        <v/>
      </c>
      <c r="P195" s="1" t="str">
        <f ca="1">IFERROR(__xludf.DUMMYFUNCTION("IFERROR(FILTER('Tag Library'!$X$14:$X$736, LEFT('Tag Library'!$W$14:$W$736, LEN(P$2))=P$2, RIGHT('Tag Library'!$W$14:$W$736, LEN($A195))=$A195), """")"),"")</f>
        <v/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IFERROR(__xludf.DUMMYFUNCTION("IFERROR(FILTER('Tag Library'!$X$14:$X$736, LEFT('Tag Library'!$W$14:$W$736, LEN(B$2))=B$2, RIGHT('Tag Library'!$W$14:$W$736, LEN($A196))=$A196), """")"),"")</f>
        <v/>
      </c>
      <c r="C196" s="1" t="str">
        <f ca="1">IFERROR(__xludf.DUMMYFUNCTION("IFERROR(FILTER('Tag Library'!$X$14:$X$736, LEFT('Tag Library'!$W$14:$W$736, LEN(C$2))=C$2, RIGHT('Tag Library'!$W$14:$W$736, LEN($A196))=$A196), """")"),"")</f>
        <v/>
      </c>
      <c r="D196" s="1" t="str">
        <f ca="1">IFERROR(__xludf.DUMMYFUNCTION("IFERROR(FILTER('Tag Library'!$X$14:$X$736, LEFT('Tag Library'!$W$14:$W$736, LEN(D$2))=D$2, RIGHT('Tag Library'!$W$14:$W$736, LEN($A196))=$A196), """")"),"")</f>
        <v/>
      </c>
      <c r="E196" s="1" t="str">
        <f ca="1">IFERROR(__xludf.DUMMYFUNCTION("IFERROR(FILTER('Tag Library'!$X$14:$X$736, LEFT('Tag Library'!$W$14:$W$736, LEN(E$2))=E$2, RIGHT('Tag Library'!$W$14:$W$736, LEN($A196))=$A196), """")"),"")</f>
        <v/>
      </c>
      <c r="F196" s="1" t="str">
        <f ca="1">IFERROR(__xludf.DUMMYFUNCTION("IFERROR(FILTER('Tag Library'!$X$14:$X$736, LEFT('Tag Library'!$W$14:$W$736, LEN(F$2))=F$2, RIGHT('Tag Library'!$W$14:$W$736, LEN($A196))=$A196), """")"),"")</f>
        <v/>
      </c>
      <c r="G196" s="1" t="str">
        <f ca="1">IFERROR(__xludf.DUMMYFUNCTION("IFERROR(FILTER('Tag Library'!$X$14:$X$736, LEFT('Tag Library'!$W$14:$W$736, LEN(G$2))=G$2, RIGHT('Tag Library'!$W$14:$W$736, LEN($A196))=$A196), """")"),"")</f>
        <v/>
      </c>
      <c r="H196" s="1" t="str">
        <f ca="1">IFERROR(__xludf.DUMMYFUNCTION("IFERROR(FILTER('Tag Library'!$X$14:$X$736, LEFT('Tag Library'!$W$14:$W$736, LEN(H$2))=H$2, RIGHT('Tag Library'!$W$14:$W$736, LEN($A196))=$A196), """")"),"")</f>
        <v/>
      </c>
      <c r="I196" s="1" t="str">
        <f ca="1">IFERROR(__xludf.DUMMYFUNCTION("IFERROR(FILTER('Tag Library'!$X$14:$X$736, LEFT('Tag Library'!$W$14:$W$736, LEN(I$2))=I$2, RIGHT('Tag Library'!$W$14:$W$736, LEN($A196))=$A196), """")"),"")</f>
        <v/>
      </c>
      <c r="J196" s="1" t="str">
        <f ca="1">IFERROR(__xludf.DUMMYFUNCTION("IFERROR(FILTER('Tag Library'!$X$14:$X$736, LEFT('Tag Library'!$W$14:$W$736, LEN(J$2))=J$2, RIGHT('Tag Library'!$W$14:$W$736, LEN($A196))=$A196), """")"),"")</f>
        <v/>
      </c>
      <c r="K196" s="1" t="str">
        <f ca="1">IFERROR(__xludf.DUMMYFUNCTION("IFERROR(FILTER('Tag Library'!$X$14:$X$736, LEFT('Tag Library'!$W$14:$W$736, LEN(K$2))=K$2, RIGHT('Tag Library'!$W$14:$W$736, LEN($A196))=$A196), """")"),"")</f>
        <v/>
      </c>
      <c r="L196" s="1" t="str">
        <f ca="1">IFERROR(__xludf.DUMMYFUNCTION("IFERROR(FILTER('Tag Library'!$X$14:$X$736, LEFT('Tag Library'!$W$14:$W$736, LEN(L$2))=L$2, RIGHT('Tag Library'!$W$14:$W$736, LEN($A196))=$A196), """")"),"")</f>
        <v/>
      </c>
      <c r="M196" s="1" t="str">
        <f ca="1">IFERROR(__xludf.DUMMYFUNCTION("IFERROR(FILTER('Tag Library'!$X$14:$X$736, LEFT('Tag Library'!$W$14:$W$736, LEN(M$2))=M$2, RIGHT('Tag Library'!$W$14:$W$736, LEN($A196))=$A196), """")"),"")</f>
        <v/>
      </c>
      <c r="N196" s="1" t="str">
        <f ca="1">IFERROR(__xludf.DUMMYFUNCTION("IFERROR(FILTER('Tag Library'!$X$14:$X$736, LEFT('Tag Library'!$W$14:$W$736, LEN(N$2))=N$2, RIGHT('Tag Library'!$W$14:$W$736, LEN($A196))=$A196), """")"),"")</f>
        <v/>
      </c>
      <c r="O196" s="1" t="str">
        <f ca="1">IFERROR(__xludf.DUMMYFUNCTION("IFERROR(FILTER('Tag Library'!$X$14:$X$736, LEFT('Tag Library'!$W$14:$W$736, LEN(O$2))=O$2, RIGHT('Tag Library'!$W$14:$W$736, LEN($A196))=$A196), """")"),"")</f>
        <v/>
      </c>
      <c r="P196" s="1" t="str">
        <f ca="1">IFERROR(__xludf.DUMMYFUNCTION("IFERROR(FILTER('Tag Library'!$X$14:$X$736, LEFT('Tag Library'!$W$14:$W$736, LEN(P$2))=P$2, RIGHT('Tag Library'!$W$14:$W$736, LEN($A196))=$A196), """")"),"")</f>
        <v/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IFERROR(__xludf.DUMMYFUNCTION("IFERROR(FILTER('Tag Library'!$X$14:$X$736, LEFT('Tag Library'!$W$14:$W$736, LEN(B$2))=B$2, RIGHT('Tag Library'!$W$14:$W$736, LEN($A197))=$A197), """")"),"")</f>
        <v/>
      </c>
      <c r="C197" s="1" t="str">
        <f ca="1">IFERROR(__xludf.DUMMYFUNCTION("IFERROR(FILTER('Tag Library'!$X$14:$X$736, LEFT('Tag Library'!$W$14:$W$736, LEN(C$2))=C$2, RIGHT('Tag Library'!$W$14:$W$736, LEN($A197))=$A197), """")"),"")</f>
        <v/>
      </c>
      <c r="D197" s="1" t="str">
        <f ca="1">IFERROR(__xludf.DUMMYFUNCTION("IFERROR(FILTER('Tag Library'!$X$14:$X$736, LEFT('Tag Library'!$W$14:$W$736, LEN(D$2))=D$2, RIGHT('Tag Library'!$W$14:$W$736, LEN($A197))=$A197), """")"),"")</f>
        <v/>
      </c>
      <c r="E197" s="1" t="str">
        <f ca="1">IFERROR(__xludf.DUMMYFUNCTION("IFERROR(FILTER('Tag Library'!$X$14:$X$736, LEFT('Tag Library'!$W$14:$W$736, LEN(E$2))=E$2, RIGHT('Tag Library'!$W$14:$W$736, LEN($A197))=$A197), """")"),"")</f>
        <v/>
      </c>
      <c r="F197" s="1" t="str">
        <f ca="1">IFERROR(__xludf.DUMMYFUNCTION("IFERROR(FILTER('Tag Library'!$X$14:$X$736, LEFT('Tag Library'!$W$14:$W$736, LEN(F$2))=F$2, RIGHT('Tag Library'!$W$14:$W$736, LEN($A197))=$A197), """")"),"")</f>
        <v/>
      </c>
      <c r="G197" s="1" t="str">
        <f ca="1">IFERROR(__xludf.DUMMYFUNCTION("IFERROR(FILTER('Tag Library'!$X$14:$X$736, LEFT('Tag Library'!$W$14:$W$736, LEN(G$2))=G$2, RIGHT('Tag Library'!$W$14:$W$736, LEN($A197))=$A197), """")"),"")</f>
        <v/>
      </c>
      <c r="H197" s="1" t="str">
        <f ca="1">IFERROR(__xludf.DUMMYFUNCTION("IFERROR(FILTER('Tag Library'!$X$14:$X$736, LEFT('Tag Library'!$W$14:$W$736, LEN(H$2))=H$2, RIGHT('Tag Library'!$W$14:$W$736, LEN($A197))=$A197), """")"),"")</f>
        <v/>
      </c>
      <c r="I197" s="1" t="str">
        <f ca="1">IFERROR(__xludf.DUMMYFUNCTION("IFERROR(FILTER('Tag Library'!$X$14:$X$736, LEFT('Tag Library'!$W$14:$W$736, LEN(I$2))=I$2, RIGHT('Tag Library'!$W$14:$W$736, LEN($A197))=$A197), """")"),"")</f>
        <v/>
      </c>
      <c r="J197" s="1" t="str">
        <f ca="1">IFERROR(__xludf.DUMMYFUNCTION("IFERROR(FILTER('Tag Library'!$X$14:$X$736, LEFT('Tag Library'!$W$14:$W$736, LEN(J$2))=J$2, RIGHT('Tag Library'!$W$14:$W$736, LEN($A197))=$A197), """")"),"")</f>
        <v/>
      </c>
      <c r="K197" s="1" t="str">
        <f ca="1">IFERROR(__xludf.DUMMYFUNCTION("IFERROR(FILTER('Tag Library'!$X$14:$X$736, LEFT('Tag Library'!$W$14:$W$736, LEN(K$2))=K$2, RIGHT('Tag Library'!$W$14:$W$736, LEN($A197))=$A197), """")"),"")</f>
        <v/>
      </c>
      <c r="L197" s="1" t="str">
        <f ca="1">IFERROR(__xludf.DUMMYFUNCTION("IFERROR(FILTER('Tag Library'!$X$14:$X$736, LEFT('Tag Library'!$W$14:$W$736, LEN(L$2))=L$2, RIGHT('Tag Library'!$W$14:$W$736, LEN($A197))=$A197), """")"),"")</f>
        <v/>
      </c>
      <c r="M197" s="1" t="str">
        <f ca="1">IFERROR(__xludf.DUMMYFUNCTION("IFERROR(FILTER('Tag Library'!$X$14:$X$736, LEFT('Tag Library'!$W$14:$W$736, LEN(M$2))=M$2, RIGHT('Tag Library'!$W$14:$W$736, LEN($A197))=$A197), """")"),"")</f>
        <v/>
      </c>
      <c r="N197" s="1" t="str">
        <f ca="1">IFERROR(__xludf.DUMMYFUNCTION("IFERROR(FILTER('Tag Library'!$X$14:$X$736, LEFT('Tag Library'!$W$14:$W$736, LEN(N$2))=N$2, RIGHT('Tag Library'!$W$14:$W$736, LEN($A197))=$A197), """")"),"")</f>
        <v/>
      </c>
      <c r="O197" s="1" t="str">
        <f ca="1">IFERROR(__xludf.DUMMYFUNCTION("IFERROR(FILTER('Tag Library'!$X$14:$X$736, LEFT('Tag Library'!$W$14:$W$736, LEN(O$2))=O$2, RIGHT('Tag Library'!$W$14:$W$736, LEN($A197))=$A197), """")"),"")</f>
        <v/>
      </c>
      <c r="P197" s="1" t="str">
        <f ca="1">IFERROR(__xludf.DUMMYFUNCTION("IFERROR(FILTER('Tag Library'!$X$14:$X$736, LEFT('Tag Library'!$W$14:$W$736, LEN(P$2))=P$2, RIGHT('Tag Library'!$W$14:$W$736, LEN($A197))=$A197), """")"),"")</f>
        <v/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IFERROR(__xludf.DUMMYFUNCTION("IFERROR(FILTER('Tag Library'!$X$14:$X$736, LEFT('Tag Library'!$W$14:$W$736, LEN(B$2))=B$2, RIGHT('Tag Library'!$W$14:$W$736, LEN($A198))=$A198), """")"),"")</f>
        <v/>
      </c>
      <c r="C198" s="1" t="str">
        <f ca="1">IFERROR(__xludf.DUMMYFUNCTION("IFERROR(FILTER('Tag Library'!$X$14:$X$736, LEFT('Tag Library'!$W$14:$W$736, LEN(C$2))=C$2, RIGHT('Tag Library'!$W$14:$W$736, LEN($A198))=$A198), """")"),"")</f>
        <v/>
      </c>
      <c r="D198" s="1" t="str">
        <f ca="1">IFERROR(__xludf.DUMMYFUNCTION("IFERROR(FILTER('Tag Library'!$X$14:$X$736, LEFT('Tag Library'!$W$14:$W$736, LEN(D$2))=D$2, RIGHT('Tag Library'!$W$14:$W$736, LEN($A198))=$A198), """")"),"")</f>
        <v/>
      </c>
      <c r="E198" s="1" t="str">
        <f ca="1">IFERROR(__xludf.DUMMYFUNCTION("IFERROR(FILTER('Tag Library'!$X$14:$X$736, LEFT('Tag Library'!$W$14:$W$736, LEN(E$2))=E$2, RIGHT('Tag Library'!$W$14:$W$736, LEN($A198))=$A198), """")"),"")</f>
        <v/>
      </c>
      <c r="F198" s="1" t="str">
        <f ca="1">IFERROR(__xludf.DUMMYFUNCTION("IFERROR(FILTER('Tag Library'!$X$14:$X$736, LEFT('Tag Library'!$W$14:$W$736, LEN(F$2))=F$2, RIGHT('Tag Library'!$W$14:$W$736, LEN($A198))=$A198), """")"),"")</f>
        <v/>
      </c>
      <c r="G198" s="1" t="str">
        <f ca="1">IFERROR(__xludf.DUMMYFUNCTION("IFERROR(FILTER('Tag Library'!$X$14:$X$736, LEFT('Tag Library'!$W$14:$W$736, LEN(G$2))=G$2, RIGHT('Tag Library'!$W$14:$W$736, LEN($A198))=$A198), """")"),"")</f>
        <v/>
      </c>
      <c r="H198" s="1" t="str">
        <f ca="1">IFERROR(__xludf.DUMMYFUNCTION("IFERROR(FILTER('Tag Library'!$X$14:$X$736, LEFT('Tag Library'!$W$14:$W$736, LEN(H$2))=H$2, RIGHT('Tag Library'!$W$14:$W$736, LEN($A198))=$A198), """")"),"")</f>
        <v/>
      </c>
      <c r="I198" s="1" t="str">
        <f ca="1">IFERROR(__xludf.DUMMYFUNCTION("IFERROR(FILTER('Tag Library'!$X$14:$X$736, LEFT('Tag Library'!$W$14:$W$736, LEN(I$2))=I$2, RIGHT('Tag Library'!$W$14:$W$736, LEN($A198))=$A198), """")"),"")</f>
        <v/>
      </c>
      <c r="J198" s="1" t="str">
        <f ca="1">IFERROR(__xludf.DUMMYFUNCTION("IFERROR(FILTER('Tag Library'!$X$14:$X$736, LEFT('Tag Library'!$W$14:$W$736, LEN(J$2))=J$2, RIGHT('Tag Library'!$W$14:$W$736, LEN($A198))=$A198), """")"),"")</f>
        <v/>
      </c>
      <c r="K198" s="1" t="str">
        <f ca="1">IFERROR(__xludf.DUMMYFUNCTION("IFERROR(FILTER('Tag Library'!$X$14:$X$736, LEFT('Tag Library'!$W$14:$W$736, LEN(K$2))=K$2, RIGHT('Tag Library'!$W$14:$W$736, LEN($A198))=$A198), """")"),"")</f>
        <v/>
      </c>
      <c r="L198" s="1" t="str">
        <f ca="1">IFERROR(__xludf.DUMMYFUNCTION("IFERROR(FILTER('Tag Library'!$X$14:$X$736, LEFT('Tag Library'!$W$14:$W$736, LEN(L$2))=L$2, RIGHT('Tag Library'!$W$14:$W$736, LEN($A198))=$A198), """")"),"")</f>
        <v/>
      </c>
      <c r="M198" s="1" t="str">
        <f ca="1">IFERROR(__xludf.DUMMYFUNCTION("IFERROR(FILTER('Tag Library'!$X$14:$X$736, LEFT('Tag Library'!$W$14:$W$736, LEN(M$2))=M$2, RIGHT('Tag Library'!$W$14:$W$736, LEN($A198))=$A198), """")"),"")</f>
        <v/>
      </c>
      <c r="N198" s="1" t="str">
        <f ca="1">IFERROR(__xludf.DUMMYFUNCTION("IFERROR(FILTER('Tag Library'!$X$14:$X$736, LEFT('Tag Library'!$W$14:$W$736, LEN(N$2))=N$2, RIGHT('Tag Library'!$W$14:$W$736, LEN($A198))=$A198), """")"),"")</f>
        <v/>
      </c>
      <c r="O198" s="1" t="str">
        <f ca="1">IFERROR(__xludf.DUMMYFUNCTION("IFERROR(FILTER('Tag Library'!$X$14:$X$736, LEFT('Tag Library'!$W$14:$W$736, LEN(O$2))=O$2, RIGHT('Tag Library'!$W$14:$W$736, LEN($A198))=$A198), """")"),"")</f>
        <v/>
      </c>
      <c r="P198" s="1" t="str">
        <f ca="1">IFERROR(__xludf.DUMMYFUNCTION("IFERROR(FILTER('Tag Library'!$X$14:$X$736, LEFT('Tag Library'!$W$14:$W$736, LEN(P$2))=P$2, RIGHT('Tag Library'!$W$14:$W$736, LEN($A198))=$A198), """")"),"")</f>
        <v/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IFERROR(__xludf.DUMMYFUNCTION("IFERROR(FILTER('Tag Library'!$X$14:$X$736, LEFT('Tag Library'!$W$14:$W$736, LEN(B$2))=B$2, RIGHT('Tag Library'!$W$14:$W$736, LEN($A199))=$A199), """")"),"")</f>
        <v/>
      </c>
      <c r="C199" s="1" t="str">
        <f ca="1">IFERROR(__xludf.DUMMYFUNCTION("IFERROR(FILTER('Tag Library'!$X$14:$X$736, LEFT('Tag Library'!$W$14:$W$736, LEN(C$2))=C$2, RIGHT('Tag Library'!$W$14:$W$736, LEN($A199))=$A199), """")"),"")</f>
        <v/>
      </c>
      <c r="D199" s="1" t="str">
        <f ca="1">IFERROR(__xludf.DUMMYFUNCTION("IFERROR(FILTER('Tag Library'!$X$14:$X$736, LEFT('Tag Library'!$W$14:$W$736, LEN(D$2))=D$2, RIGHT('Tag Library'!$W$14:$W$736, LEN($A199))=$A199), """")"),"")</f>
        <v/>
      </c>
      <c r="E199" s="1" t="str">
        <f ca="1">IFERROR(__xludf.DUMMYFUNCTION("IFERROR(FILTER('Tag Library'!$X$14:$X$736, LEFT('Tag Library'!$W$14:$W$736, LEN(E$2))=E$2, RIGHT('Tag Library'!$W$14:$W$736, LEN($A199))=$A199), """")"),"")</f>
        <v/>
      </c>
      <c r="F199" s="1" t="str">
        <f ca="1">IFERROR(__xludf.DUMMYFUNCTION("IFERROR(FILTER('Tag Library'!$X$14:$X$736, LEFT('Tag Library'!$W$14:$W$736, LEN(F$2))=F$2, RIGHT('Tag Library'!$W$14:$W$736, LEN($A199))=$A199), """")"),"")</f>
        <v/>
      </c>
      <c r="G199" s="1" t="str">
        <f ca="1">IFERROR(__xludf.DUMMYFUNCTION("IFERROR(FILTER('Tag Library'!$X$14:$X$736, LEFT('Tag Library'!$W$14:$W$736, LEN(G$2))=G$2, RIGHT('Tag Library'!$W$14:$W$736, LEN($A199))=$A199), """")"),"")</f>
        <v/>
      </c>
      <c r="H199" s="1" t="str">
        <f ca="1">IFERROR(__xludf.DUMMYFUNCTION("IFERROR(FILTER('Tag Library'!$X$14:$X$736, LEFT('Tag Library'!$W$14:$W$736, LEN(H$2))=H$2, RIGHT('Tag Library'!$W$14:$W$736, LEN($A199))=$A199), """")"),"")</f>
        <v/>
      </c>
      <c r="I199" s="1" t="str">
        <f ca="1">IFERROR(__xludf.DUMMYFUNCTION("IFERROR(FILTER('Tag Library'!$X$14:$X$736, LEFT('Tag Library'!$W$14:$W$736, LEN(I$2))=I$2, RIGHT('Tag Library'!$W$14:$W$736, LEN($A199))=$A199), """")"),"")</f>
        <v/>
      </c>
      <c r="J199" s="1" t="str">
        <f ca="1">IFERROR(__xludf.DUMMYFUNCTION("IFERROR(FILTER('Tag Library'!$X$14:$X$736, LEFT('Tag Library'!$W$14:$W$736, LEN(J$2))=J$2, RIGHT('Tag Library'!$W$14:$W$736, LEN($A199))=$A199), """")"),"")</f>
        <v/>
      </c>
      <c r="K199" s="1" t="str">
        <f ca="1">IFERROR(__xludf.DUMMYFUNCTION("IFERROR(FILTER('Tag Library'!$X$14:$X$736, LEFT('Tag Library'!$W$14:$W$736, LEN(K$2))=K$2, RIGHT('Tag Library'!$W$14:$W$736, LEN($A199))=$A199), """")"),"")</f>
        <v/>
      </c>
      <c r="L199" s="1" t="str">
        <f ca="1">IFERROR(__xludf.DUMMYFUNCTION("IFERROR(FILTER('Tag Library'!$X$14:$X$736, LEFT('Tag Library'!$W$14:$W$736, LEN(L$2))=L$2, RIGHT('Tag Library'!$W$14:$W$736, LEN($A199))=$A199), """")"),"")</f>
        <v/>
      </c>
      <c r="M199" s="1" t="str">
        <f ca="1">IFERROR(__xludf.DUMMYFUNCTION("IFERROR(FILTER('Tag Library'!$X$14:$X$736, LEFT('Tag Library'!$W$14:$W$736, LEN(M$2))=M$2, RIGHT('Tag Library'!$W$14:$W$736, LEN($A199))=$A199), """")"),"")</f>
        <v/>
      </c>
      <c r="N199" s="1" t="str">
        <f ca="1">IFERROR(__xludf.DUMMYFUNCTION("IFERROR(FILTER('Tag Library'!$X$14:$X$736, LEFT('Tag Library'!$W$14:$W$736, LEN(N$2))=N$2, RIGHT('Tag Library'!$W$14:$W$736, LEN($A199))=$A199), """")"),"")</f>
        <v/>
      </c>
      <c r="O199" s="1" t="str">
        <f ca="1">IFERROR(__xludf.DUMMYFUNCTION("IFERROR(FILTER('Tag Library'!$X$14:$X$736, LEFT('Tag Library'!$W$14:$W$736, LEN(O$2))=O$2, RIGHT('Tag Library'!$W$14:$W$736, LEN($A199))=$A199), """")"),"")</f>
        <v/>
      </c>
      <c r="P199" s="1" t="str">
        <f ca="1">IFERROR(__xludf.DUMMYFUNCTION("IFERROR(FILTER('Tag Library'!$X$14:$X$736, LEFT('Tag Library'!$W$14:$W$736, LEN(P$2))=P$2, RIGHT('Tag Library'!$W$14:$W$736, LEN($A199))=$A199), """")"),"")</f>
        <v/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IFERROR(__xludf.DUMMYFUNCTION("IFERROR(FILTER('Tag Library'!$X$14:$X$736, LEFT('Tag Library'!$W$14:$W$736, LEN(B$2))=B$2, RIGHT('Tag Library'!$W$14:$W$736, LEN($A200))=$A200), """")"),"")</f>
        <v/>
      </c>
      <c r="C200" s="1" t="str">
        <f ca="1">IFERROR(__xludf.DUMMYFUNCTION("IFERROR(FILTER('Tag Library'!$X$14:$X$736, LEFT('Tag Library'!$W$14:$W$736, LEN(C$2))=C$2, RIGHT('Tag Library'!$W$14:$W$736, LEN($A200))=$A200), """")"),"")</f>
        <v/>
      </c>
      <c r="D200" s="1" t="str">
        <f ca="1">IFERROR(__xludf.DUMMYFUNCTION("IFERROR(FILTER('Tag Library'!$X$14:$X$736, LEFT('Tag Library'!$W$14:$W$736, LEN(D$2))=D$2, RIGHT('Tag Library'!$W$14:$W$736, LEN($A200))=$A200), """")"),"")</f>
        <v/>
      </c>
      <c r="E200" s="1" t="str">
        <f ca="1">IFERROR(__xludf.DUMMYFUNCTION("IFERROR(FILTER('Tag Library'!$X$14:$X$736, LEFT('Tag Library'!$W$14:$W$736, LEN(E$2))=E$2, RIGHT('Tag Library'!$W$14:$W$736, LEN($A200))=$A200), """")"),"")</f>
        <v/>
      </c>
      <c r="F200" s="1" t="str">
        <f ca="1">IFERROR(__xludf.DUMMYFUNCTION("IFERROR(FILTER('Tag Library'!$X$14:$X$736, LEFT('Tag Library'!$W$14:$W$736, LEN(F$2))=F$2, RIGHT('Tag Library'!$W$14:$W$736, LEN($A200))=$A200), """")"),"")</f>
        <v/>
      </c>
      <c r="G200" s="1" t="str">
        <f ca="1">IFERROR(__xludf.DUMMYFUNCTION("IFERROR(FILTER('Tag Library'!$X$14:$X$736, LEFT('Tag Library'!$W$14:$W$736, LEN(G$2))=G$2, RIGHT('Tag Library'!$W$14:$W$736, LEN($A200))=$A200), """")"),"")</f>
        <v/>
      </c>
      <c r="H200" s="1" t="str">
        <f ca="1">IFERROR(__xludf.DUMMYFUNCTION("IFERROR(FILTER('Tag Library'!$X$14:$X$736, LEFT('Tag Library'!$W$14:$W$736, LEN(H$2))=H$2, RIGHT('Tag Library'!$W$14:$W$736, LEN($A200))=$A200), """")"),"")</f>
        <v/>
      </c>
      <c r="I200" s="1" t="str">
        <f ca="1">IFERROR(__xludf.DUMMYFUNCTION("IFERROR(FILTER('Tag Library'!$X$14:$X$736, LEFT('Tag Library'!$W$14:$W$736, LEN(I$2))=I$2, RIGHT('Tag Library'!$W$14:$W$736, LEN($A200))=$A200), """")"),"")</f>
        <v/>
      </c>
      <c r="J200" s="1" t="str">
        <f ca="1">IFERROR(__xludf.DUMMYFUNCTION("IFERROR(FILTER('Tag Library'!$X$14:$X$736, LEFT('Tag Library'!$W$14:$W$736, LEN(J$2))=J$2, RIGHT('Tag Library'!$W$14:$W$736, LEN($A200))=$A200), """")"),"")</f>
        <v/>
      </c>
      <c r="K200" s="1" t="str">
        <f ca="1">IFERROR(__xludf.DUMMYFUNCTION("IFERROR(FILTER('Tag Library'!$X$14:$X$736, LEFT('Tag Library'!$W$14:$W$736, LEN(K$2))=K$2, RIGHT('Tag Library'!$W$14:$W$736, LEN($A200))=$A200), """")"),"")</f>
        <v/>
      </c>
      <c r="L200" s="1" t="str">
        <f ca="1">IFERROR(__xludf.DUMMYFUNCTION("IFERROR(FILTER('Tag Library'!$X$14:$X$736, LEFT('Tag Library'!$W$14:$W$736, LEN(L$2))=L$2, RIGHT('Tag Library'!$W$14:$W$736, LEN($A200))=$A200), """")"),"")</f>
        <v/>
      </c>
      <c r="M200" s="1" t="str">
        <f ca="1">IFERROR(__xludf.DUMMYFUNCTION("IFERROR(FILTER('Tag Library'!$X$14:$X$736, LEFT('Tag Library'!$W$14:$W$736, LEN(M$2))=M$2, RIGHT('Tag Library'!$W$14:$W$736, LEN($A200))=$A200), """")"),"")</f>
        <v/>
      </c>
      <c r="N200" s="1" t="str">
        <f ca="1">IFERROR(__xludf.DUMMYFUNCTION("IFERROR(FILTER('Tag Library'!$X$14:$X$736, LEFT('Tag Library'!$W$14:$W$736, LEN(N$2))=N$2, RIGHT('Tag Library'!$W$14:$W$736, LEN($A200))=$A200), """")"),"")</f>
        <v/>
      </c>
      <c r="O200" s="1" t="str">
        <f ca="1">IFERROR(__xludf.DUMMYFUNCTION("IFERROR(FILTER('Tag Library'!$X$14:$X$736, LEFT('Tag Library'!$W$14:$W$736, LEN(O$2))=O$2, RIGHT('Tag Library'!$W$14:$W$736, LEN($A200))=$A200), """")"),"")</f>
        <v/>
      </c>
      <c r="P200" s="1" t="str">
        <f ca="1">IFERROR(__xludf.DUMMYFUNCTION("IFERROR(FILTER('Tag Library'!$X$14:$X$736, LEFT('Tag Library'!$W$14:$W$736, LEN(P$2))=P$2, RIGHT('Tag Library'!$W$14:$W$736, LEN($A200))=$A200), """")"),"")</f>
        <v/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IFERROR(__xludf.DUMMYFUNCTION("IFERROR(FILTER('Tag Library'!$X$14:$X$736, LEFT('Tag Library'!$W$14:$W$736, LEN(B$2))=B$2, RIGHT('Tag Library'!$W$14:$W$736, LEN($A201))=$A201), """")"),"")</f>
        <v/>
      </c>
      <c r="C201" s="1" t="str">
        <f ca="1">IFERROR(__xludf.DUMMYFUNCTION("IFERROR(FILTER('Tag Library'!$X$14:$X$736, LEFT('Tag Library'!$W$14:$W$736, LEN(C$2))=C$2, RIGHT('Tag Library'!$W$14:$W$736, LEN($A201))=$A201), """")"),"")</f>
        <v/>
      </c>
      <c r="D201" s="1" t="str">
        <f ca="1">IFERROR(__xludf.DUMMYFUNCTION("IFERROR(FILTER('Tag Library'!$X$14:$X$736, LEFT('Tag Library'!$W$14:$W$736, LEN(D$2))=D$2, RIGHT('Tag Library'!$W$14:$W$736, LEN($A201))=$A201), """")"),"")</f>
        <v/>
      </c>
      <c r="E201" s="1" t="str">
        <f ca="1">IFERROR(__xludf.DUMMYFUNCTION("IFERROR(FILTER('Tag Library'!$X$14:$X$736, LEFT('Tag Library'!$W$14:$W$736, LEN(E$2))=E$2, RIGHT('Tag Library'!$W$14:$W$736, LEN($A201))=$A201), """")"),"")</f>
        <v/>
      </c>
      <c r="F201" s="1" t="str">
        <f ca="1">IFERROR(__xludf.DUMMYFUNCTION("IFERROR(FILTER('Tag Library'!$X$14:$X$736, LEFT('Tag Library'!$W$14:$W$736, LEN(F$2))=F$2, RIGHT('Tag Library'!$W$14:$W$736, LEN($A201))=$A201), """")"),"")</f>
        <v/>
      </c>
      <c r="G201" s="1" t="str">
        <f ca="1">IFERROR(__xludf.DUMMYFUNCTION("IFERROR(FILTER('Tag Library'!$X$14:$X$736, LEFT('Tag Library'!$W$14:$W$736, LEN(G$2))=G$2, RIGHT('Tag Library'!$W$14:$W$736, LEN($A201))=$A201), """")"),"")</f>
        <v/>
      </c>
      <c r="H201" s="1" t="str">
        <f ca="1">IFERROR(__xludf.DUMMYFUNCTION("IFERROR(FILTER('Tag Library'!$X$14:$X$736, LEFT('Tag Library'!$W$14:$W$736, LEN(H$2))=H$2, RIGHT('Tag Library'!$W$14:$W$736, LEN($A201))=$A201), """")"),"")</f>
        <v/>
      </c>
      <c r="I201" s="1" t="str">
        <f ca="1">IFERROR(__xludf.DUMMYFUNCTION("IFERROR(FILTER('Tag Library'!$X$14:$X$736, LEFT('Tag Library'!$W$14:$W$736, LEN(I$2))=I$2, RIGHT('Tag Library'!$W$14:$W$736, LEN($A201))=$A201), """")"),"")</f>
        <v/>
      </c>
      <c r="J201" s="1" t="str">
        <f ca="1">IFERROR(__xludf.DUMMYFUNCTION("IFERROR(FILTER('Tag Library'!$X$14:$X$736, LEFT('Tag Library'!$W$14:$W$736, LEN(J$2))=J$2, RIGHT('Tag Library'!$W$14:$W$736, LEN($A201))=$A201), """")"),"")</f>
        <v/>
      </c>
      <c r="K201" s="1" t="str">
        <f ca="1">IFERROR(__xludf.DUMMYFUNCTION("IFERROR(FILTER('Tag Library'!$X$14:$X$736, LEFT('Tag Library'!$W$14:$W$736, LEN(K$2))=K$2, RIGHT('Tag Library'!$W$14:$W$736, LEN($A201))=$A201), """")"),"")</f>
        <v/>
      </c>
      <c r="L201" s="1" t="str">
        <f ca="1">IFERROR(__xludf.DUMMYFUNCTION("IFERROR(FILTER('Tag Library'!$X$14:$X$736, LEFT('Tag Library'!$W$14:$W$736, LEN(L$2))=L$2, RIGHT('Tag Library'!$W$14:$W$736, LEN($A201))=$A201), """")"),"")</f>
        <v/>
      </c>
      <c r="M201" s="1" t="str">
        <f ca="1">IFERROR(__xludf.DUMMYFUNCTION("IFERROR(FILTER('Tag Library'!$X$14:$X$736, LEFT('Tag Library'!$W$14:$W$736, LEN(M$2))=M$2, RIGHT('Tag Library'!$W$14:$W$736, LEN($A201))=$A201), """")"),"")</f>
        <v/>
      </c>
      <c r="N201" s="1" t="str">
        <f ca="1">IFERROR(__xludf.DUMMYFUNCTION("IFERROR(FILTER('Tag Library'!$X$14:$X$736, LEFT('Tag Library'!$W$14:$W$736, LEN(N$2))=N$2, RIGHT('Tag Library'!$W$14:$W$736, LEN($A201))=$A201), """")"),"")</f>
        <v/>
      </c>
      <c r="O201" s="1" t="str">
        <f ca="1">IFERROR(__xludf.DUMMYFUNCTION("IFERROR(FILTER('Tag Library'!$X$14:$X$736, LEFT('Tag Library'!$W$14:$W$736, LEN(O$2))=O$2, RIGHT('Tag Library'!$W$14:$W$736, LEN($A201))=$A201), """")"),"")</f>
        <v/>
      </c>
      <c r="P201" s="1" t="str">
        <f ca="1">IFERROR(__xludf.DUMMYFUNCTION("IFERROR(FILTER('Tag Library'!$X$14:$X$736, LEFT('Tag Library'!$W$14:$W$736, LEN(P$2))=P$2, RIGHT('Tag Library'!$W$14:$W$736, LEN($A201))=$A201), """")"),"")</f>
        <v/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IFERROR(__xludf.DUMMYFUNCTION("IFERROR(FILTER('Tag Library'!$X$14:$X$736, LEFT('Tag Library'!$W$14:$W$736, LEN(B$2))=B$2, RIGHT('Tag Library'!$W$14:$W$736, LEN($A202))=$A202), """")"),"")</f>
        <v/>
      </c>
      <c r="C202" s="1" t="str">
        <f ca="1">IFERROR(__xludf.DUMMYFUNCTION("IFERROR(FILTER('Tag Library'!$X$14:$X$736, LEFT('Tag Library'!$W$14:$W$736, LEN(C$2))=C$2, RIGHT('Tag Library'!$W$14:$W$736, LEN($A202))=$A202), """")"),"")</f>
        <v/>
      </c>
      <c r="D202" s="1" t="str">
        <f ca="1">IFERROR(__xludf.DUMMYFUNCTION("IFERROR(FILTER('Tag Library'!$X$14:$X$736, LEFT('Tag Library'!$W$14:$W$736, LEN(D$2))=D$2, RIGHT('Tag Library'!$W$14:$W$736, LEN($A202))=$A202), """")"),"")</f>
        <v/>
      </c>
      <c r="E202" s="1" t="str">
        <f ca="1">IFERROR(__xludf.DUMMYFUNCTION("IFERROR(FILTER('Tag Library'!$X$14:$X$736, LEFT('Tag Library'!$W$14:$W$736, LEN(E$2))=E$2, RIGHT('Tag Library'!$W$14:$W$736, LEN($A202))=$A202), """")"),"")</f>
        <v/>
      </c>
      <c r="F202" s="1" t="str">
        <f ca="1">IFERROR(__xludf.DUMMYFUNCTION("IFERROR(FILTER('Tag Library'!$X$14:$X$736, LEFT('Tag Library'!$W$14:$W$736, LEN(F$2))=F$2, RIGHT('Tag Library'!$W$14:$W$736, LEN($A202))=$A202), """")"),"")</f>
        <v/>
      </c>
      <c r="G202" s="1" t="str">
        <f ca="1">IFERROR(__xludf.DUMMYFUNCTION("IFERROR(FILTER('Tag Library'!$X$14:$X$736, LEFT('Tag Library'!$W$14:$W$736, LEN(G$2))=G$2, RIGHT('Tag Library'!$W$14:$W$736, LEN($A202))=$A202), """")"),"")</f>
        <v/>
      </c>
      <c r="H202" s="1" t="str">
        <f ca="1">IFERROR(__xludf.DUMMYFUNCTION("IFERROR(FILTER('Tag Library'!$X$14:$X$736, LEFT('Tag Library'!$W$14:$W$736, LEN(H$2))=H$2, RIGHT('Tag Library'!$W$14:$W$736, LEN($A202))=$A202), """")"),"")</f>
        <v/>
      </c>
      <c r="I202" s="1" t="str">
        <f ca="1">IFERROR(__xludf.DUMMYFUNCTION("IFERROR(FILTER('Tag Library'!$X$14:$X$736, LEFT('Tag Library'!$W$14:$W$736, LEN(I$2))=I$2, RIGHT('Tag Library'!$W$14:$W$736, LEN($A202))=$A202), """")"),"")</f>
        <v/>
      </c>
      <c r="J202" s="1" t="str">
        <f ca="1">IFERROR(__xludf.DUMMYFUNCTION("IFERROR(FILTER('Tag Library'!$X$14:$X$736, LEFT('Tag Library'!$W$14:$W$736, LEN(J$2))=J$2, RIGHT('Tag Library'!$W$14:$W$736, LEN($A202))=$A202), """")"),"")</f>
        <v/>
      </c>
      <c r="K202" s="1" t="str">
        <f ca="1">IFERROR(__xludf.DUMMYFUNCTION("IFERROR(FILTER('Tag Library'!$X$14:$X$736, LEFT('Tag Library'!$W$14:$W$736, LEN(K$2))=K$2, RIGHT('Tag Library'!$W$14:$W$736, LEN($A202))=$A202), """")"),"")</f>
        <v/>
      </c>
      <c r="L202" s="1" t="str">
        <f ca="1">IFERROR(__xludf.DUMMYFUNCTION("IFERROR(FILTER('Tag Library'!$X$14:$X$736, LEFT('Tag Library'!$W$14:$W$736, LEN(L$2))=L$2, RIGHT('Tag Library'!$W$14:$W$736, LEN($A202))=$A202), """")"),"")</f>
        <v/>
      </c>
      <c r="M202" s="1" t="str">
        <f ca="1">IFERROR(__xludf.DUMMYFUNCTION("IFERROR(FILTER('Tag Library'!$X$14:$X$736, LEFT('Tag Library'!$W$14:$W$736, LEN(M$2))=M$2, RIGHT('Tag Library'!$W$14:$W$736, LEN($A202))=$A202), """")"),"")</f>
        <v/>
      </c>
      <c r="N202" s="1" t="str">
        <f ca="1">IFERROR(__xludf.DUMMYFUNCTION("IFERROR(FILTER('Tag Library'!$X$14:$X$736, LEFT('Tag Library'!$W$14:$W$736, LEN(N$2))=N$2, RIGHT('Tag Library'!$W$14:$W$736, LEN($A202))=$A202), """")"),"")</f>
        <v/>
      </c>
      <c r="O202" s="1" t="str">
        <f ca="1">IFERROR(__xludf.DUMMYFUNCTION("IFERROR(FILTER('Tag Library'!$X$14:$X$736, LEFT('Tag Library'!$W$14:$W$736, LEN(O$2))=O$2, RIGHT('Tag Library'!$W$14:$W$736, LEN($A202))=$A202), """")"),"")</f>
        <v/>
      </c>
      <c r="P202" s="1" t="str">
        <f ca="1">IFERROR(__xludf.DUMMYFUNCTION("IFERROR(FILTER('Tag Library'!$X$14:$X$736, LEFT('Tag Library'!$W$14:$W$736, LEN(P$2))=P$2, RIGHT('Tag Library'!$W$14:$W$736, LEN($A202))=$A202), """")"),"")</f>
        <v/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IFERROR(__xludf.DUMMYFUNCTION("IFERROR(FILTER('Tag Library'!$X$14:$X$736, LEFT('Tag Library'!$W$14:$W$736, LEN(B$2))=B$2, RIGHT('Tag Library'!$W$14:$W$736, LEN($A203))=$A203), """")"),"")</f>
        <v/>
      </c>
      <c r="C203" s="1" t="str">
        <f ca="1">IFERROR(__xludf.DUMMYFUNCTION("IFERROR(FILTER('Tag Library'!$X$14:$X$736, LEFT('Tag Library'!$W$14:$W$736, LEN(C$2))=C$2, RIGHT('Tag Library'!$W$14:$W$736, LEN($A203))=$A203), """")"),"")</f>
        <v/>
      </c>
      <c r="D203" s="1" t="str">
        <f ca="1">IFERROR(__xludf.DUMMYFUNCTION("IFERROR(FILTER('Tag Library'!$X$14:$X$736, LEFT('Tag Library'!$W$14:$W$736, LEN(D$2))=D$2, RIGHT('Tag Library'!$W$14:$W$736, LEN($A203))=$A203), """")"),"")</f>
        <v/>
      </c>
      <c r="E203" s="1" t="str">
        <f ca="1">IFERROR(__xludf.DUMMYFUNCTION("IFERROR(FILTER('Tag Library'!$X$14:$X$736, LEFT('Tag Library'!$W$14:$W$736, LEN(E$2))=E$2, RIGHT('Tag Library'!$W$14:$W$736, LEN($A203))=$A203), """")"),"")</f>
        <v/>
      </c>
      <c r="F203" s="1" t="str">
        <f ca="1">IFERROR(__xludf.DUMMYFUNCTION("IFERROR(FILTER('Tag Library'!$X$14:$X$736, LEFT('Tag Library'!$W$14:$W$736, LEN(F$2))=F$2, RIGHT('Tag Library'!$W$14:$W$736, LEN($A203))=$A203), """")"),"")</f>
        <v/>
      </c>
      <c r="G203" s="1" t="str">
        <f ca="1">IFERROR(__xludf.DUMMYFUNCTION("IFERROR(FILTER('Tag Library'!$X$14:$X$736, LEFT('Tag Library'!$W$14:$W$736, LEN(G$2))=G$2, RIGHT('Tag Library'!$W$14:$W$736, LEN($A203))=$A203), """")"),"")</f>
        <v/>
      </c>
      <c r="H203" s="1" t="str">
        <f ca="1">IFERROR(__xludf.DUMMYFUNCTION("IFERROR(FILTER('Tag Library'!$X$14:$X$736, LEFT('Tag Library'!$W$14:$W$736, LEN(H$2))=H$2, RIGHT('Tag Library'!$W$14:$W$736, LEN($A203))=$A203), """")"),"")</f>
        <v/>
      </c>
      <c r="I203" s="1" t="str">
        <f ca="1">IFERROR(__xludf.DUMMYFUNCTION("IFERROR(FILTER('Tag Library'!$X$14:$X$736, LEFT('Tag Library'!$W$14:$W$736, LEN(I$2))=I$2, RIGHT('Tag Library'!$W$14:$W$736, LEN($A203))=$A203), """")"),"")</f>
        <v/>
      </c>
      <c r="J203" s="1" t="str">
        <f ca="1">IFERROR(__xludf.DUMMYFUNCTION("IFERROR(FILTER('Tag Library'!$X$14:$X$736, LEFT('Tag Library'!$W$14:$W$736, LEN(J$2))=J$2, RIGHT('Tag Library'!$W$14:$W$736, LEN($A203))=$A203), """")"),"")</f>
        <v/>
      </c>
      <c r="K203" s="1" t="str">
        <f ca="1">IFERROR(__xludf.DUMMYFUNCTION("IFERROR(FILTER('Tag Library'!$X$14:$X$736, LEFT('Tag Library'!$W$14:$W$736, LEN(K$2))=K$2, RIGHT('Tag Library'!$W$14:$W$736, LEN($A203))=$A203), """")"),"")</f>
        <v/>
      </c>
      <c r="L203" s="1" t="str">
        <f ca="1">IFERROR(__xludf.DUMMYFUNCTION("IFERROR(FILTER('Tag Library'!$X$14:$X$736, LEFT('Tag Library'!$W$14:$W$736, LEN(L$2))=L$2, RIGHT('Tag Library'!$W$14:$W$736, LEN($A203))=$A203), """")"),"")</f>
        <v/>
      </c>
      <c r="M203" s="1" t="str">
        <f ca="1">IFERROR(__xludf.DUMMYFUNCTION("IFERROR(FILTER('Tag Library'!$X$14:$X$736, LEFT('Tag Library'!$W$14:$W$736, LEN(M$2))=M$2, RIGHT('Tag Library'!$W$14:$W$736, LEN($A203))=$A203), """")"),"")</f>
        <v/>
      </c>
      <c r="N203" s="1" t="str">
        <f ca="1">IFERROR(__xludf.DUMMYFUNCTION("IFERROR(FILTER('Tag Library'!$X$14:$X$736, LEFT('Tag Library'!$W$14:$W$736, LEN(N$2))=N$2, RIGHT('Tag Library'!$W$14:$W$736, LEN($A203))=$A203), """")"),"")</f>
        <v/>
      </c>
      <c r="O203" s="1" t="str">
        <f ca="1">IFERROR(__xludf.DUMMYFUNCTION("IFERROR(FILTER('Tag Library'!$X$14:$X$736, LEFT('Tag Library'!$W$14:$W$736, LEN(O$2))=O$2, RIGHT('Tag Library'!$W$14:$W$736, LEN($A203))=$A203), """")"),"")</f>
        <v/>
      </c>
      <c r="P203" s="1" t="str">
        <f ca="1">IFERROR(__xludf.DUMMYFUNCTION("IFERROR(FILTER('Tag Library'!$X$14:$X$736, LEFT('Tag Library'!$W$14:$W$736, LEN(P$2))=P$2, RIGHT('Tag Library'!$W$14:$W$736, LEN($A203))=$A203), """")"),"")</f>
        <v/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IFERROR(__xludf.DUMMYFUNCTION("IFERROR(FILTER('Tag Library'!$X$14:$X$736, LEFT('Tag Library'!$W$14:$W$736, LEN(B$2))=B$2, RIGHT('Tag Library'!$W$14:$W$736, LEN($A204))=$A204), """")"),"")</f>
        <v/>
      </c>
      <c r="C204" s="1" t="str">
        <f ca="1">IFERROR(__xludf.DUMMYFUNCTION("IFERROR(FILTER('Tag Library'!$X$14:$X$736, LEFT('Tag Library'!$W$14:$W$736, LEN(C$2))=C$2, RIGHT('Tag Library'!$W$14:$W$736, LEN($A204))=$A204), """")"),"")</f>
        <v/>
      </c>
      <c r="D204" s="1" t="str">
        <f ca="1">IFERROR(__xludf.DUMMYFUNCTION("IFERROR(FILTER('Tag Library'!$X$14:$X$736, LEFT('Tag Library'!$W$14:$W$736, LEN(D$2))=D$2, RIGHT('Tag Library'!$W$14:$W$736, LEN($A204))=$A204), """")"),"")</f>
        <v/>
      </c>
      <c r="E204" s="1" t="str">
        <f ca="1">IFERROR(__xludf.DUMMYFUNCTION("IFERROR(FILTER('Tag Library'!$X$14:$X$736, LEFT('Tag Library'!$W$14:$W$736, LEN(E$2))=E$2, RIGHT('Tag Library'!$W$14:$W$736, LEN($A204))=$A204), """")"),"")</f>
        <v/>
      </c>
      <c r="F204" s="1" t="str">
        <f ca="1">IFERROR(__xludf.DUMMYFUNCTION("IFERROR(FILTER('Tag Library'!$X$14:$X$736, LEFT('Tag Library'!$W$14:$W$736, LEN(F$2))=F$2, RIGHT('Tag Library'!$W$14:$W$736, LEN($A204))=$A204), """")"),"")</f>
        <v/>
      </c>
      <c r="G204" s="1" t="str">
        <f ca="1">IFERROR(__xludf.DUMMYFUNCTION("IFERROR(FILTER('Tag Library'!$X$14:$X$736, LEFT('Tag Library'!$W$14:$W$736, LEN(G$2))=G$2, RIGHT('Tag Library'!$W$14:$W$736, LEN($A204))=$A204), """")"),"")</f>
        <v/>
      </c>
      <c r="H204" s="1" t="str">
        <f ca="1">IFERROR(__xludf.DUMMYFUNCTION("IFERROR(FILTER('Tag Library'!$X$14:$X$736, LEFT('Tag Library'!$W$14:$W$736, LEN(H$2))=H$2, RIGHT('Tag Library'!$W$14:$W$736, LEN($A204))=$A204), """")"),"")</f>
        <v/>
      </c>
      <c r="I204" s="1" t="str">
        <f ca="1">IFERROR(__xludf.DUMMYFUNCTION("IFERROR(FILTER('Tag Library'!$X$14:$X$736, LEFT('Tag Library'!$W$14:$W$736, LEN(I$2))=I$2, RIGHT('Tag Library'!$W$14:$W$736, LEN($A204))=$A204), """")"),"")</f>
        <v/>
      </c>
      <c r="J204" s="1" t="str">
        <f ca="1">IFERROR(__xludf.DUMMYFUNCTION("IFERROR(FILTER('Tag Library'!$X$14:$X$736, LEFT('Tag Library'!$W$14:$W$736, LEN(J$2))=J$2, RIGHT('Tag Library'!$W$14:$W$736, LEN($A204))=$A204), """")"),"")</f>
        <v/>
      </c>
      <c r="K204" s="1" t="str">
        <f ca="1">IFERROR(__xludf.DUMMYFUNCTION("IFERROR(FILTER('Tag Library'!$X$14:$X$736, LEFT('Tag Library'!$W$14:$W$736, LEN(K$2))=K$2, RIGHT('Tag Library'!$W$14:$W$736, LEN($A204))=$A204), """")"),"")</f>
        <v/>
      </c>
      <c r="L204" s="1" t="str">
        <f ca="1">IFERROR(__xludf.DUMMYFUNCTION("IFERROR(FILTER('Tag Library'!$X$14:$X$736, LEFT('Tag Library'!$W$14:$W$736, LEN(L$2))=L$2, RIGHT('Tag Library'!$W$14:$W$736, LEN($A204))=$A204), """")"),"")</f>
        <v/>
      </c>
      <c r="M204" s="1" t="str">
        <f ca="1">IFERROR(__xludf.DUMMYFUNCTION("IFERROR(FILTER('Tag Library'!$X$14:$X$736, LEFT('Tag Library'!$W$14:$W$736, LEN(M$2))=M$2, RIGHT('Tag Library'!$W$14:$W$736, LEN($A204))=$A204), """")"),"")</f>
        <v/>
      </c>
      <c r="N204" s="1" t="str">
        <f ca="1">IFERROR(__xludf.DUMMYFUNCTION("IFERROR(FILTER('Tag Library'!$X$14:$X$736, LEFT('Tag Library'!$W$14:$W$736, LEN(N$2))=N$2, RIGHT('Tag Library'!$W$14:$W$736, LEN($A204))=$A204), """")"),"")</f>
        <v/>
      </c>
      <c r="O204" s="1" t="str">
        <f ca="1">IFERROR(__xludf.DUMMYFUNCTION("IFERROR(FILTER('Tag Library'!$X$14:$X$736, LEFT('Tag Library'!$W$14:$W$736, LEN(O$2))=O$2, RIGHT('Tag Library'!$W$14:$W$736, LEN($A204))=$A204), """")"),"")</f>
        <v/>
      </c>
      <c r="P204" s="1" t="str">
        <f ca="1">IFERROR(__xludf.DUMMYFUNCTION("IFERROR(FILTER('Tag Library'!$X$14:$X$736, LEFT('Tag Library'!$W$14:$W$736, LEN(P$2))=P$2, RIGHT('Tag Library'!$W$14:$W$736, LEN($A204))=$A204), """")"),"")</f>
        <v/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IFERROR(__xludf.DUMMYFUNCTION("IFERROR(FILTER('Tag Library'!$X$14:$X$736, LEFT('Tag Library'!$W$14:$W$736, LEN(B$2))=B$2, RIGHT('Tag Library'!$W$14:$W$736, LEN($A205))=$A205), """")"),"")</f>
        <v/>
      </c>
      <c r="C205" s="1" t="str">
        <f ca="1">IFERROR(__xludf.DUMMYFUNCTION("IFERROR(FILTER('Tag Library'!$X$14:$X$736, LEFT('Tag Library'!$W$14:$W$736, LEN(C$2))=C$2, RIGHT('Tag Library'!$W$14:$W$736, LEN($A205))=$A205), """")"),"")</f>
        <v/>
      </c>
      <c r="D205" s="1" t="str">
        <f ca="1">IFERROR(__xludf.DUMMYFUNCTION("IFERROR(FILTER('Tag Library'!$X$14:$X$736, LEFT('Tag Library'!$W$14:$W$736, LEN(D$2))=D$2, RIGHT('Tag Library'!$W$14:$W$736, LEN($A205))=$A205), """")"),"")</f>
        <v/>
      </c>
      <c r="E205" s="1" t="str">
        <f ca="1">IFERROR(__xludf.DUMMYFUNCTION("IFERROR(FILTER('Tag Library'!$X$14:$X$736, LEFT('Tag Library'!$W$14:$W$736, LEN(E$2))=E$2, RIGHT('Tag Library'!$W$14:$W$736, LEN($A205))=$A205), """")"),"")</f>
        <v/>
      </c>
      <c r="F205" s="1" t="str">
        <f ca="1">IFERROR(__xludf.DUMMYFUNCTION("IFERROR(FILTER('Tag Library'!$X$14:$X$736, LEFT('Tag Library'!$W$14:$W$736, LEN(F$2))=F$2, RIGHT('Tag Library'!$W$14:$W$736, LEN($A205))=$A205), """")"),"")</f>
        <v/>
      </c>
      <c r="G205" s="1" t="str">
        <f ca="1">IFERROR(__xludf.DUMMYFUNCTION("IFERROR(FILTER('Tag Library'!$X$14:$X$736, LEFT('Tag Library'!$W$14:$W$736, LEN(G$2))=G$2, RIGHT('Tag Library'!$W$14:$W$736, LEN($A205))=$A205), """")"),"")</f>
        <v/>
      </c>
      <c r="H205" s="1" t="str">
        <f ca="1">IFERROR(__xludf.DUMMYFUNCTION("IFERROR(FILTER('Tag Library'!$X$14:$X$736, LEFT('Tag Library'!$W$14:$W$736, LEN(H$2))=H$2, RIGHT('Tag Library'!$W$14:$W$736, LEN($A205))=$A205), """")"),"")</f>
        <v/>
      </c>
      <c r="I205" s="1" t="str">
        <f ca="1">IFERROR(__xludf.DUMMYFUNCTION("IFERROR(FILTER('Tag Library'!$X$14:$X$736, LEFT('Tag Library'!$W$14:$W$736, LEN(I$2))=I$2, RIGHT('Tag Library'!$W$14:$W$736, LEN($A205))=$A205), """")"),"")</f>
        <v/>
      </c>
      <c r="J205" s="1" t="str">
        <f ca="1">IFERROR(__xludf.DUMMYFUNCTION("IFERROR(FILTER('Tag Library'!$X$14:$X$736, LEFT('Tag Library'!$W$14:$W$736, LEN(J$2))=J$2, RIGHT('Tag Library'!$W$14:$W$736, LEN($A205))=$A205), """")"),"")</f>
        <v/>
      </c>
      <c r="K205" s="1" t="str">
        <f ca="1">IFERROR(__xludf.DUMMYFUNCTION("IFERROR(FILTER('Tag Library'!$X$14:$X$736, LEFT('Tag Library'!$W$14:$W$736, LEN(K$2))=K$2, RIGHT('Tag Library'!$W$14:$W$736, LEN($A205))=$A205), """")"),"")</f>
        <v/>
      </c>
      <c r="L205" s="1" t="str">
        <f ca="1">IFERROR(__xludf.DUMMYFUNCTION("IFERROR(FILTER('Tag Library'!$X$14:$X$736, LEFT('Tag Library'!$W$14:$W$736, LEN(L$2))=L$2, RIGHT('Tag Library'!$W$14:$W$736, LEN($A205))=$A205), """")"),"")</f>
        <v/>
      </c>
      <c r="M205" s="1" t="str">
        <f ca="1">IFERROR(__xludf.DUMMYFUNCTION("IFERROR(FILTER('Tag Library'!$X$14:$X$736, LEFT('Tag Library'!$W$14:$W$736, LEN(M$2))=M$2, RIGHT('Tag Library'!$W$14:$W$736, LEN($A205))=$A205), """")"),"")</f>
        <v/>
      </c>
      <c r="N205" s="1" t="str">
        <f ca="1">IFERROR(__xludf.DUMMYFUNCTION("IFERROR(FILTER('Tag Library'!$X$14:$X$736, LEFT('Tag Library'!$W$14:$W$736, LEN(N$2))=N$2, RIGHT('Tag Library'!$W$14:$W$736, LEN($A205))=$A205), """")"),"")</f>
        <v/>
      </c>
      <c r="O205" s="1" t="str">
        <f ca="1">IFERROR(__xludf.DUMMYFUNCTION("IFERROR(FILTER('Tag Library'!$X$14:$X$736, LEFT('Tag Library'!$W$14:$W$736, LEN(O$2))=O$2, RIGHT('Tag Library'!$W$14:$W$736, LEN($A205))=$A205), """")"),"")</f>
        <v/>
      </c>
      <c r="P205" s="1" t="str">
        <f ca="1">IFERROR(__xludf.DUMMYFUNCTION("IFERROR(FILTER('Tag Library'!$X$14:$X$736, LEFT('Tag Library'!$W$14:$W$736, LEN(P$2))=P$2, RIGHT('Tag Library'!$W$14:$W$736, LEN($A205))=$A205), """")"),"")</f>
        <v/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IFERROR(__xludf.DUMMYFUNCTION("IFERROR(FILTER('Tag Library'!$X$14:$X$736, LEFT('Tag Library'!$W$14:$W$736, LEN(B$2))=B$2, RIGHT('Tag Library'!$W$14:$W$736, LEN($A206))=$A206), """")"),"")</f>
        <v/>
      </c>
      <c r="C206" s="1" t="str">
        <f ca="1">IFERROR(__xludf.DUMMYFUNCTION("IFERROR(FILTER('Tag Library'!$X$14:$X$736, LEFT('Tag Library'!$W$14:$W$736, LEN(C$2))=C$2, RIGHT('Tag Library'!$W$14:$W$736, LEN($A206))=$A206), """")"),"")</f>
        <v/>
      </c>
      <c r="D206" s="1" t="str">
        <f ca="1">IFERROR(__xludf.DUMMYFUNCTION("IFERROR(FILTER('Tag Library'!$X$14:$X$736, LEFT('Tag Library'!$W$14:$W$736, LEN(D$2))=D$2, RIGHT('Tag Library'!$W$14:$W$736, LEN($A206))=$A206), """")"),"")</f>
        <v/>
      </c>
      <c r="E206" s="1" t="str">
        <f ca="1">IFERROR(__xludf.DUMMYFUNCTION("IFERROR(FILTER('Tag Library'!$X$14:$X$736, LEFT('Tag Library'!$W$14:$W$736, LEN(E$2))=E$2, RIGHT('Tag Library'!$W$14:$W$736, LEN($A206))=$A206), """")"),"")</f>
        <v/>
      </c>
      <c r="F206" s="1" t="str">
        <f ca="1">IFERROR(__xludf.DUMMYFUNCTION("IFERROR(FILTER('Tag Library'!$X$14:$X$736, LEFT('Tag Library'!$W$14:$W$736, LEN(F$2))=F$2, RIGHT('Tag Library'!$W$14:$W$736, LEN($A206))=$A206), """")"),"")</f>
        <v/>
      </c>
      <c r="G206" s="1" t="str">
        <f ca="1">IFERROR(__xludf.DUMMYFUNCTION("IFERROR(FILTER('Tag Library'!$X$14:$X$736, LEFT('Tag Library'!$W$14:$W$736, LEN(G$2))=G$2, RIGHT('Tag Library'!$W$14:$W$736, LEN($A206))=$A206), """")"),"")</f>
        <v/>
      </c>
      <c r="H206" s="1" t="str">
        <f ca="1">IFERROR(__xludf.DUMMYFUNCTION("IFERROR(FILTER('Tag Library'!$X$14:$X$736, LEFT('Tag Library'!$W$14:$W$736, LEN(H$2))=H$2, RIGHT('Tag Library'!$W$14:$W$736, LEN($A206))=$A206), """")"),"")</f>
        <v/>
      </c>
      <c r="I206" s="1" t="str">
        <f ca="1">IFERROR(__xludf.DUMMYFUNCTION("IFERROR(FILTER('Tag Library'!$X$14:$X$736, LEFT('Tag Library'!$W$14:$W$736, LEN(I$2))=I$2, RIGHT('Tag Library'!$W$14:$W$736, LEN($A206))=$A206), """")"),"")</f>
        <v/>
      </c>
      <c r="J206" s="1" t="str">
        <f ca="1">IFERROR(__xludf.DUMMYFUNCTION("IFERROR(FILTER('Tag Library'!$X$14:$X$736, LEFT('Tag Library'!$W$14:$W$736, LEN(J$2))=J$2, RIGHT('Tag Library'!$W$14:$W$736, LEN($A206))=$A206), """")"),"")</f>
        <v/>
      </c>
      <c r="K206" s="1" t="str">
        <f ca="1">IFERROR(__xludf.DUMMYFUNCTION("IFERROR(FILTER('Tag Library'!$X$14:$X$736, LEFT('Tag Library'!$W$14:$W$736, LEN(K$2))=K$2, RIGHT('Tag Library'!$W$14:$W$736, LEN($A206))=$A206), """")"),"")</f>
        <v/>
      </c>
      <c r="L206" s="1" t="str">
        <f ca="1">IFERROR(__xludf.DUMMYFUNCTION("IFERROR(FILTER('Tag Library'!$X$14:$X$736, LEFT('Tag Library'!$W$14:$W$736, LEN(L$2))=L$2, RIGHT('Tag Library'!$W$14:$W$736, LEN($A206))=$A206), """")"),"")</f>
        <v/>
      </c>
      <c r="M206" s="1" t="str">
        <f ca="1">IFERROR(__xludf.DUMMYFUNCTION("IFERROR(FILTER('Tag Library'!$X$14:$X$736, LEFT('Tag Library'!$W$14:$W$736, LEN(M$2))=M$2, RIGHT('Tag Library'!$W$14:$W$736, LEN($A206))=$A206), """")"),"")</f>
        <v/>
      </c>
      <c r="N206" s="1" t="str">
        <f ca="1">IFERROR(__xludf.DUMMYFUNCTION("IFERROR(FILTER('Tag Library'!$X$14:$X$736, LEFT('Tag Library'!$W$14:$W$736, LEN(N$2))=N$2, RIGHT('Tag Library'!$W$14:$W$736, LEN($A206))=$A206), """")"),"")</f>
        <v/>
      </c>
      <c r="O206" s="1" t="str">
        <f ca="1">IFERROR(__xludf.DUMMYFUNCTION("IFERROR(FILTER('Tag Library'!$X$14:$X$736, LEFT('Tag Library'!$W$14:$W$736, LEN(O$2))=O$2, RIGHT('Tag Library'!$W$14:$W$736, LEN($A206))=$A206), """")"),"")</f>
        <v/>
      </c>
      <c r="P206" s="1" t="str">
        <f ca="1">IFERROR(__xludf.DUMMYFUNCTION("IFERROR(FILTER('Tag Library'!$X$14:$X$736, LEFT('Tag Library'!$W$14:$W$736, LEN(P$2))=P$2, RIGHT('Tag Library'!$W$14:$W$736, LEN($A206))=$A206), """")"),"")</f>
        <v/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IFERROR(__xludf.DUMMYFUNCTION("IFERROR(FILTER('Tag Library'!$X$14:$X$736, LEFT('Tag Library'!$W$14:$W$736, LEN(B$2))=B$2, RIGHT('Tag Library'!$W$14:$W$736, LEN($A207))=$A207), """")"),"")</f>
        <v/>
      </c>
      <c r="C207" s="1" t="str">
        <f ca="1">IFERROR(__xludf.DUMMYFUNCTION("IFERROR(FILTER('Tag Library'!$X$14:$X$736, LEFT('Tag Library'!$W$14:$W$736, LEN(C$2))=C$2, RIGHT('Tag Library'!$W$14:$W$736, LEN($A207))=$A207), """")"),"")</f>
        <v/>
      </c>
      <c r="D207" s="1" t="str">
        <f ca="1">IFERROR(__xludf.DUMMYFUNCTION("IFERROR(FILTER('Tag Library'!$X$14:$X$736, LEFT('Tag Library'!$W$14:$W$736, LEN(D$2))=D$2, RIGHT('Tag Library'!$W$14:$W$736, LEN($A207))=$A207), """")"),"")</f>
        <v/>
      </c>
      <c r="E207" s="1" t="str">
        <f ca="1">IFERROR(__xludf.DUMMYFUNCTION("IFERROR(FILTER('Tag Library'!$X$14:$X$736, LEFT('Tag Library'!$W$14:$W$736, LEN(E$2))=E$2, RIGHT('Tag Library'!$W$14:$W$736, LEN($A207))=$A207), """")"),"")</f>
        <v/>
      </c>
      <c r="F207" s="1" t="str">
        <f ca="1">IFERROR(__xludf.DUMMYFUNCTION("IFERROR(FILTER('Tag Library'!$X$14:$X$736, LEFT('Tag Library'!$W$14:$W$736, LEN(F$2))=F$2, RIGHT('Tag Library'!$W$14:$W$736, LEN($A207))=$A207), """")"),"")</f>
        <v/>
      </c>
      <c r="G207" s="1" t="str">
        <f ca="1">IFERROR(__xludf.DUMMYFUNCTION("IFERROR(FILTER('Tag Library'!$X$14:$X$736, LEFT('Tag Library'!$W$14:$W$736, LEN(G$2))=G$2, RIGHT('Tag Library'!$W$14:$W$736, LEN($A207))=$A207), """")"),"")</f>
        <v/>
      </c>
      <c r="H207" s="1" t="str">
        <f ca="1">IFERROR(__xludf.DUMMYFUNCTION("IFERROR(FILTER('Tag Library'!$X$14:$X$736, LEFT('Tag Library'!$W$14:$W$736, LEN(H$2))=H$2, RIGHT('Tag Library'!$W$14:$W$736, LEN($A207))=$A207), """")"),"")</f>
        <v/>
      </c>
      <c r="I207" s="1" t="str">
        <f ca="1">IFERROR(__xludf.DUMMYFUNCTION("IFERROR(FILTER('Tag Library'!$X$14:$X$736, LEFT('Tag Library'!$W$14:$W$736, LEN(I$2))=I$2, RIGHT('Tag Library'!$W$14:$W$736, LEN($A207))=$A207), """")"),"")</f>
        <v/>
      </c>
      <c r="J207" s="1" t="str">
        <f ca="1">IFERROR(__xludf.DUMMYFUNCTION("IFERROR(FILTER('Tag Library'!$X$14:$X$736, LEFT('Tag Library'!$W$14:$W$736, LEN(J$2))=J$2, RIGHT('Tag Library'!$W$14:$W$736, LEN($A207))=$A207), """")"),"")</f>
        <v/>
      </c>
      <c r="K207" s="1" t="str">
        <f ca="1">IFERROR(__xludf.DUMMYFUNCTION("IFERROR(FILTER('Tag Library'!$X$14:$X$736, LEFT('Tag Library'!$W$14:$W$736, LEN(K$2))=K$2, RIGHT('Tag Library'!$W$14:$W$736, LEN($A207))=$A207), """")"),"")</f>
        <v/>
      </c>
      <c r="L207" s="1" t="str">
        <f ca="1">IFERROR(__xludf.DUMMYFUNCTION("IFERROR(FILTER('Tag Library'!$X$14:$X$736, LEFT('Tag Library'!$W$14:$W$736, LEN(L$2))=L$2, RIGHT('Tag Library'!$W$14:$W$736, LEN($A207))=$A207), """")"),"")</f>
        <v/>
      </c>
      <c r="M207" s="1" t="str">
        <f ca="1">IFERROR(__xludf.DUMMYFUNCTION("IFERROR(FILTER('Tag Library'!$X$14:$X$736, LEFT('Tag Library'!$W$14:$W$736, LEN(M$2))=M$2, RIGHT('Tag Library'!$W$14:$W$736, LEN($A207))=$A207), """")"),"")</f>
        <v/>
      </c>
      <c r="N207" s="1" t="str">
        <f ca="1">IFERROR(__xludf.DUMMYFUNCTION("IFERROR(FILTER('Tag Library'!$X$14:$X$736, LEFT('Tag Library'!$W$14:$W$736, LEN(N$2))=N$2, RIGHT('Tag Library'!$W$14:$W$736, LEN($A207))=$A207), """")"),"")</f>
        <v/>
      </c>
      <c r="O207" s="1" t="str">
        <f ca="1">IFERROR(__xludf.DUMMYFUNCTION("IFERROR(FILTER('Tag Library'!$X$14:$X$736, LEFT('Tag Library'!$W$14:$W$736, LEN(O$2))=O$2, RIGHT('Tag Library'!$W$14:$W$736, LEN($A207))=$A207), """")"),"")</f>
        <v/>
      </c>
      <c r="P207" s="1" t="str">
        <f ca="1">IFERROR(__xludf.DUMMYFUNCTION("IFERROR(FILTER('Tag Library'!$X$14:$X$736, LEFT('Tag Library'!$W$14:$W$736, LEN(P$2))=P$2, RIGHT('Tag Library'!$W$14:$W$736, LEN($A207))=$A207), """")"),"")</f>
        <v/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IFERROR(__xludf.DUMMYFUNCTION("IFERROR(FILTER('Tag Library'!$X$14:$X$736, LEFT('Tag Library'!$W$14:$W$736, LEN(B$2))=B$2, RIGHT('Tag Library'!$W$14:$W$736, LEN($A208))=$A208), """")"),"")</f>
        <v/>
      </c>
      <c r="C208" s="1" t="str">
        <f ca="1">IFERROR(__xludf.DUMMYFUNCTION("IFERROR(FILTER('Tag Library'!$X$14:$X$736, LEFT('Tag Library'!$W$14:$W$736, LEN(C$2))=C$2, RIGHT('Tag Library'!$W$14:$W$736, LEN($A208))=$A208), """")"),"")</f>
        <v/>
      </c>
      <c r="D208" s="1" t="str">
        <f ca="1">IFERROR(__xludf.DUMMYFUNCTION("IFERROR(FILTER('Tag Library'!$X$14:$X$736, LEFT('Tag Library'!$W$14:$W$736, LEN(D$2))=D$2, RIGHT('Tag Library'!$W$14:$W$736, LEN($A208))=$A208), """")"),"")</f>
        <v/>
      </c>
      <c r="E208" s="1" t="str">
        <f ca="1">IFERROR(__xludf.DUMMYFUNCTION("IFERROR(FILTER('Tag Library'!$X$14:$X$736, LEFT('Tag Library'!$W$14:$W$736, LEN(E$2))=E$2, RIGHT('Tag Library'!$W$14:$W$736, LEN($A208))=$A208), """")"),"")</f>
        <v/>
      </c>
      <c r="F208" s="1" t="str">
        <f ca="1">IFERROR(__xludf.DUMMYFUNCTION("IFERROR(FILTER('Tag Library'!$X$14:$X$736, LEFT('Tag Library'!$W$14:$W$736, LEN(F$2))=F$2, RIGHT('Tag Library'!$W$14:$W$736, LEN($A208))=$A208), """")"),"")</f>
        <v/>
      </c>
      <c r="G208" s="1" t="str">
        <f ca="1">IFERROR(__xludf.DUMMYFUNCTION("IFERROR(FILTER('Tag Library'!$X$14:$X$736, LEFT('Tag Library'!$W$14:$W$736, LEN(G$2))=G$2, RIGHT('Tag Library'!$W$14:$W$736, LEN($A208))=$A208), """")"),"")</f>
        <v/>
      </c>
      <c r="H208" s="1" t="str">
        <f ca="1">IFERROR(__xludf.DUMMYFUNCTION("IFERROR(FILTER('Tag Library'!$X$14:$X$736, LEFT('Tag Library'!$W$14:$W$736, LEN(H$2))=H$2, RIGHT('Tag Library'!$W$14:$W$736, LEN($A208))=$A208), """")"),"")</f>
        <v/>
      </c>
      <c r="I208" s="1" t="str">
        <f ca="1">IFERROR(__xludf.DUMMYFUNCTION("IFERROR(FILTER('Tag Library'!$X$14:$X$736, LEFT('Tag Library'!$W$14:$W$736, LEN(I$2))=I$2, RIGHT('Tag Library'!$W$14:$W$736, LEN($A208))=$A208), """")"),"")</f>
        <v/>
      </c>
      <c r="J208" s="1" t="str">
        <f ca="1">IFERROR(__xludf.DUMMYFUNCTION("IFERROR(FILTER('Tag Library'!$X$14:$X$736, LEFT('Tag Library'!$W$14:$W$736, LEN(J$2))=J$2, RIGHT('Tag Library'!$W$14:$W$736, LEN($A208))=$A208), """")"),"")</f>
        <v/>
      </c>
      <c r="K208" s="1" t="str">
        <f ca="1">IFERROR(__xludf.DUMMYFUNCTION("IFERROR(FILTER('Tag Library'!$X$14:$X$736, LEFT('Tag Library'!$W$14:$W$736, LEN(K$2))=K$2, RIGHT('Tag Library'!$W$14:$W$736, LEN($A208))=$A208), """")"),"")</f>
        <v/>
      </c>
      <c r="L208" s="1" t="str">
        <f ca="1">IFERROR(__xludf.DUMMYFUNCTION("IFERROR(FILTER('Tag Library'!$X$14:$X$736, LEFT('Tag Library'!$W$14:$W$736, LEN(L$2))=L$2, RIGHT('Tag Library'!$W$14:$W$736, LEN($A208))=$A208), """")"),"")</f>
        <v/>
      </c>
      <c r="M208" s="1" t="str">
        <f ca="1">IFERROR(__xludf.DUMMYFUNCTION("IFERROR(FILTER('Tag Library'!$X$14:$X$736, LEFT('Tag Library'!$W$14:$W$736, LEN(M$2))=M$2, RIGHT('Tag Library'!$W$14:$W$736, LEN($A208))=$A208), """")"),"")</f>
        <v/>
      </c>
      <c r="N208" s="1" t="str">
        <f ca="1">IFERROR(__xludf.DUMMYFUNCTION("IFERROR(FILTER('Tag Library'!$X$14:$X$736, LEFT('Tag Library'!$W$14:$W$736, LEN(N$2))=N$2, RIGHT('Tag Library'!$W$14:$W$736, LEN($A208))=$A208), """")"),"")</f>
        <v/>
      </c>
      <c r="O208" s="1" t="str">
        <f ca="1">IFERROR(__xludf.DUMMYFUNCTION("IFERROR(FILTER('Tag Library'!$X$14:$X$736, LEFT('Tag Library'!$W$14:$W$736, LEN(O$2))=O$2, RIGHT('Tag Library'!$W$14:$W$736, LEN($A208))=$A208), """")"),"")</f>
        <v/>
      </c>
      <c r="P208" s="1" t="str">
        <f ca="1">IFERROR(__xludf.DUMMYFUNCTION("IFERROR(FILTER('Tag Library'!$X$14:$X$736, LEFT('Tag Library'!$W$14:$W$736, LEN(P$2))=P$2, RIGHT('Tag Library'!$W$14:$W$736, LEN($A208))=$A208), """")"),"")</f>
        <v/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IFERROR(__xludf.DUMMYFUNCTION("IFERROR(FILTER('Tag Library'!$X$14:$X$736, LEFT('Tag Library'!$W$14:$W$736, LEN(B$2))=B$2, RIGHT('Tag Library'!$W$14:$W$736, LEN($A209))=$A209), """")"),"")</f>
        <v/>
      </c>
      <c r="C209" s="1" t="str">
        <f ca="1">IFERROR(__xludf.DUMMYFUNCTION("IFERROR(FILTER('Tag Library'!$X$14:$X$736, LEFT('Tag Library'!$W$14:$W$736, LEN(C$2))=C$2, RIGHT('Tag Library'!$W$14:$W$736, LEN($A209))=$A209), """")"),"")</f>
        <v/>
      </c>
      <c r="D209" s="1" t="str">
        <f ca="1">IFERROR(__xludf.DUMMYFUNCTION("IFERROR(FILTER('Tag Library'!$X$14:$X$736, LEFT('Tag Library'!$W$14:$W$736, LEN(D$2))=D$2, RIGHT('Tag Library'!$W$14:$W$736, LEN($A209))=$A209), """")"),"")</f>
        <v/>
      </c>
      <c r="E209" s="1" t="str">
        <f ca="1">IFERROR(__xludf.DUMMYFUNCTION("IFERROR(FILTER('Tag Library'!$X$14:$X$736, LEFT('Tag Library'!$W$14:$W$736, LEN(E$2))=E$2, RIGHT('Tag Library'!$W$14:$W$736, LEN($A209))=$A209), """")"),"")</f>
        <v/>
      </c>
      <c r="F209" s="1" t="str">
        <f ca="1">IFERROR(__xludf.DUMMYFUNCTION("IFERROR(FILTER('Tag Library'!$X$14:$X$736, LEFT('Tag Library'!$W$14:$W$736, LEN(F$2))=F$2, RIGHT('Tag Library'!$W$14:$W$736, LEN($A209))=$A209), """")"),"")</f>
        <v/>
      </c>
      <c r="G209" s="1" t="str">
        <f ca="1">IFERROR(__xludf.DUMMYFUNCTION("IFERROR(FILTER('Tag Library'!$X$14:$X$736, LEFT('Tag Library'!$W$14:$W$736, LEN(G$2))=G$2, RIGHT('Tag Library'!$W$14:$W$736, LEN($A209))=$A209), """")"),"")</f>
        <v/>
      </c>
      <c r="H209" s="1" t="str">
        <f ca="1">IFERROR(__xludf.DUMMYFUNCTION("IFERROR(FILTER('Tag Library'!$X$14:$X$736, LEFT('Tag Library'!$W$14:$W$736, LEN(H$2))=H$2, RIGHT('Tag Library'!$W$14:$W$736, LEN($A209))=$A209), """")"),"")</f>
        <v/>
      </c>
      <c r="I209" s="1" t="str">
        <f ca="1">IFERROR(__xludf.DUMMYFUNCTION("IFERROR(FILTER('Tag Library'!$X$14:$X$736, LEFT('Tag Library'!$W$14:$W$736, LEN(I$2))=I$2, RIGHT('Tag Library'!$W$14:$W$736, LEN($A209))=$A209), """")"),"")</f>
        <v/>
      </c>
      <c r="J209" s="1" t="str">
        <f ca="1">IFERROR(__xludf.DUMMYFUNCTION("IFERROR(FILTER('Tag Library'!$X$14:$X$736, LEFT('Tag Library'!$W$14:$W$736, LEN(J$2))=J$2, RIGHT('Tag Library'!$W$14:$W$736, LEN($A209))=$A209), """")"),"")</f>
        <v/>
      </c>
      <c r="K209" s="1" t="str">
        <f ca="1">IFERROR(__xludf.DUMMYFUNCTION("IFERROR(FILTER('Tag Library'!$X$14:$X$736, LEFT('Tag Library'!$W$14:$W$736, LEN(K$2))=K$2, RIGHT('Tag Library'!$W$14:$W$736, LEN($A209))=$A209), """")"),"")</f>
        <v/>
      </c>
      <c r="L209" s="1" t="str">
        <f ca="1">IFERROR(__xludf.DUMMYFUNCTION("IFERROR(FILTER('Tag Library'!$X$14:$X$736, LEFT('Tag Library'!$W$14:$W$736, LEN(L$2))=L$2, RIGHT('Tag Library'!$W$14:$W$736, LEN($A209))=$A209), """")"),"")</f>
        <v/>
      </c>
      <c r="M209" s="1" t="str">
        <f ca="1">IFERROR(__xludf.DUMMYFUNCTION("IFERROR(FILTER('Tag Library'!$X$14:$X$736, LEFT('Tag Library'!$W$14:$W$736, LEN(M$2))=M$2, RIGHT('Tag Library'!$W$14:$W$736, LEN($A209))=$A209), """")"),"")</f>
        <v/>
      </c>
      <c r="N209" s="1" t="str">
        <f ca="1">IFERROR(__xludf.DUMMYFUNCTION("IFERROR(FILTER('Tag Library'!$X$14:$X$736, LEFT('Tag Library'!$W$14:$W$736, LEN(N$2))=N$2, RIGHT('Tag Library'!$W$14:$W$736, LEN($A209))=$A209), """")"),"")</f>
        <v/>
      </c>
      <c r="O209" s="1" t="str">
        <f ca="1">IFERROR(__xludf.DUMMYFUNCTION("IFERROR(FILTER('Tag Library'!$X$14:$X$736, LEFT('Tag Library'!$W$14:$W$736, LEN(O$2))=O$2, RIGHT('Tag Library'!$W$14:$W$736, LEN($A209))=$A209), """")"),"")</f>
        <v/>
      </c>
      <c r="P209" s="1" t="str">
        <f ca="1">IFERROR(__xludf.DUMMYFUNCTION("IFERROR(FILTER('Tag Library'!$X$14:$X$736, LEFT('Tag Library'!$W$14:$W$736, LEN(P$2))=P$2, RIGHT('Tag Library'!$W$14:$W$736, LEN($A209))=$A209), """")"),"")</f>
        <v/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IFERROR(__xludf.DUMMYFUNCTION("IFERROR(FILTER('Tag Library'!$X$14:$X$736, LEFT('Tag Library'!$W$14:$W$736, LEN(B$2))=B$2, RIGHT('Tag Library'!$W$14:$W$736, LEN($A210))=$A210), """")"),"")</f>
        <v/>
      </c>
      <c r="C210" s="1" t="str">
        <f ca="1">IFERROR(__xludf.DUMMYFUNCTION("IFERROR(FILTER('Tag Library'!$X$14:$X$736, LEFT('Tag Library'!$W$14:$W$736, LEN(C$2))=C$2, RIGHT('Tag Library'!$W$14:$W$736, LEN($A210))=$A210), """")"),"")</f>
        <v/>
      </c>
      <c r="D210" s="1" t="str">
        <f ca="1">IFERROR(__xludf.DUMMYFUNCTION("IFERROR(FILTER('Tag Library'!$X$14:$X$736, LEFT('Tag Library'!$W$14:$W$736, LEN(D$2))=D$2, RIGHT('Tag Library'!$W$14:$W$736, LEN($A210))=$A210), """")"),"")</f>
        <v/>
      </c>
      <c r="E210" s="1" t="str">
        <f ca="1">IFERROR(__xludf.DUMMYFUNCTION("IFERROR(FILTER('Tag Library'!$X$14:$X$736, LEFT('Tag Library'!$W$14:$W$736, LEN(E$2))=E$2, RIGHT('Tag Library'!$W$14:$W$736, LEN($A210))=$A210), """")"),"")</f>
        <v/>
      </c>
      <c r="F210" s="1" t="str">
        <f ca="1">IFERROR(__xludf.DUMMYFUNCTION("IFERROR(FILTER('Tag Library'!$X$14:$X$736, LEFT('Tag Library'!$W$14:$W$736, LEN(F$2))=F$2, RIGHT('Tag Library'!$W$14:$W$736, LEN($A210))=$A210), """")"),"")</f>
        <v/>
      </c>
      <c r="G210" s="1" t="str">
        <f ca="1">IFERROR(__xludf.DUMMYFUNCTION("IFERROR(FILTER('Tag Library'!$X$14:$X$736, LEFT('Tag Library'!$W$14:$W$736, LEN(G$2))=G$2, RIGHT('Tag Library'!$W$14:$W$736, LEN($A210))=$A210), """")"),"")</f>
        <v/>
      </c>
      <c r="H210" s="1" t="str">
        <f ca="1">IFERROR(__xludf.DUMMYFUNCTION("IFERROR(FILTER('Tag Library'!$X$14:$X$736, LEFT('Tag Library'!$W$14:$W$736, LEN(H$2))=H$2, RIGHT('Tag Library'!$W$14:$W$736, LEN($A210))=$A210), """")"),"")</f>
        <v/>
      </c>
      <c r="I210" s="1" t="str">
        <f ca="1">IFERROR(__xludf.DUMMYFUNCTION("IFERROR(FILTER('Tag Library'!$X$14:$X$736, LEFT('Tag Library'!$W$14:$W$736, LEN(I$2))=I$2, RIGHT('Tag Library'!$W$14:$W$736, LEN($A210))=$A210), """")"),"")</f>
        <v/>
      </c>
      <c r="J210" s="1" t="str">
        <f ca="1">IFERROR(__xludf.DUMMYFUNCTION("IFERROR(FILTER('Tag Library'!$X$14:$X$736, LEFT('Tag Library'!$W$14:$W$736, LEN(J$2))=J$2, RIGHT('Tag Library'!$W$14:$W$736, LEN($A210))=$A210), """")"),"")</f>
        <v/>
      </c>
      <c r="K210" s="1" t="str">
        <f ca="1">IFERROR(__xludf.DUMMYFUNCTION("IFERROR(FILTER('Tag Library'!$X$14:$X$736, LEFT('Tag Library'!$W$14:$W$736, LEN(K$2))=K$2, RIGHT('Tag Library'!$W$14:$W$736, LEN($A210))=$A210), """")"),"")</f>
        <v/>
      </c>
      <c r="L210" s="1" t="str">
        <f ca="1">IFERROR(__xludf.DUMMYFUNCTION("IFERROR(FILTER('Tag Library'!$X$14:$X$736, LEFT('Tag Library'!$W$14:$W$736, LEN(L$2))=L$2, RIGHT('Tag Library'!$W$14:$W$736, LEN($A210))=$A210), """")"),"")</f>
        <v/>
      </c>
      <c r="M210" s="1" t="str">
        <f ca="1">IFERROR(__xludf.DUMMYFUNCTION("IFERROR(FILTER('Tag Library'!$X$14:$X$736, LEFT('Tag Library'!$W$14:$W$736, LEN(M$2))=M$2, RIGHT('Tag Library'!$W$14:$W$736, LEN($A210))=$A210), """")"),"")</f>
        <v/>
      </c>
      <c r="N210" s="1" t="str">
        <f ca="1">IFERROR(__xludf.DUMMYFUNCTION("IFERROR(FILTER('Tag Library'!$X$14:$X$736, LEFT('Tag Library'!$W$14:$W$736, LEN(N$2))=N$2, RIGHT('Tag Library'!$W$14:$W$736, LEN($A210))=$A210), """")"),"")</f>
        <v/>
      </c>
      <c r="O210" s="1" t="str">
        <f ca="1">IFERROR(__xludf.DUMMYFUNCTION("IFERROR(FILTER('Tag Library'!$X$14:$X$736, LEFT('Tag Library'!$W$14:$W$736, LEN(O$2))=O$2, RIGHT('Tag Library'!$W$14:$W$736, LEN($A210))=$A210), """")"),"")</f>
        <v/>
      </c>
      <c r="P210" s="1" t="str">
        <f ca="1">IFERROR(__xludf.DUMMYFUNCTION("IFERROR(FILTER('Tag Library'!$X$14:$X$736, LEFT('Tag Library'!$W$14:$W$736, LEN(P$2))=P$2, RIGHT('Tag Library'!$W$14:$W$736, LEN($A210))=$A210), """")"),"")</f>
        <v/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IFERROR(__xludf.DUMMYFUNCTION("IFERROR(FILTER('Tag Library'!$X$14:$X$736, LEFT('Tag Library'!$W$14:$W$736, LEN(B$2))=B$2, RIGHT('Tag Library'!$W$14:$W$736, LEN($A211))=$A211), """")"),"")</f>
        <v/>
      </c>
      <c r="C211" s="1" t="str">
        <f ca="1">IFERROR(__xludf.DUMMYFUNCTION("IFERROR(FILTER('Tag Library'!$X$14:$X$736, LEFT('Tag Library'!$W$14:$W$736, LEN(C$2))=C$2, RIGHT('Tag Library'!$W$14:$W$736, LEN($A211))=$A211), """")"),"")</f>
        <v/>
      </c>
      <c r="D211" s="1" t="str">
        <f ca="1">IFERROR(__xludf.DUMMYFUNCTION("IFERROR(FILTER('Tag Library'!$X$14:$X$736, LEFT('Tag Library'!$W$14:$W$736, LEN(D$2))=D$2, RIGHT('Tag Library'!$W$14:$W$736, LEN($A211))=$A211), """")"),"")</f>
        <v/>
      </c>
      <c r="E211" s="1" t="str">
        <f ca="1">IFERROR(__xludf.DUMMYFUNCTION("IFERROR(FILTER('Tag Library'!$X$14:$X$736, LEFT('Tag Library'!$W$14:$W$736, LEN(E$2))=E$2, RIGHT('Tag Library'!$W$14:$W$736, LEN($A211))=$A211), """")"),"")</f>
        <v/>
      </c>
      <c r="F211" s="1" t="str">
        <f ca="1">IFERROR(__xludf.DUMMYFUNCTION("IFERROR(FILTER('Tag Library'!$X$14:$X$736, LEFT('Tag Library'!$W$14:$W$736, LEN(F$2))=F$2, RIGHT('Tag Library'!$W$14:$W$736, LEN($A211))=$A211), """")"),"")</f>
        <v/>
      </c>
      <c r="G211" s="1" t="str">
        <f ca="1">IFERROR(__xludf.DUMMYFUNCTION("IFERROR(FILTER('Tag Library'!$X$14:$X$736, LEFT('Tag Library'!$W$14:$W$736, LEN(G$2))=G$2, RIGHT('Tag Library'!$W$14:$W$736, LEN($A211))=$A211), """")"),"")</f>
        <v/>
      </c>
      <c r="H211" s="1" t="str">
        <f ca="1">IFERROR(__xludf.DUMMYFUNCTION("IFERROR(FILTER('Tag Library'!$X$14:$X$736, LEFT('Tag Library'!$W$14:$W$736, LEN(H$2))=H$2, RIGHT('Tag Library'!$W$14:$W$736, LEN($A211))=$A211), """")"),"")</f>
        <v/>
      </c>
      <c r="I211" s="1" t="str">
        <f ca="1">IFERROR(__xludf.DUMMYFUNCTION("IFERROR(FILTER('Tag Library'!$X$14:$X$736, LEFT('Tag Library'!$W$14:$W$736, LEN(I$2))=I$2, RIGHT('Tag Library'!$W$14:$W$736, LEN($A211))=$A211), """")"),"")</f>
        <v/>
      </c>
      <c r="J211" s="1" t="str">
        <f ca="1">IFERROR(__xludf.DUMMYFUNCTION("IFERROR(FILTER('Tag Library'!$X$14:$X$736, LEFT('Tag Library'!$W$14:$W$736, LEN(J$2))=J$2, RIGHT('Tag Library'!$W$14:$W$736, LEN($A211))=$A211), """")"),"")</f>
        <v/>
      </c>
      <c r="K211" s="1" t="str">
        <f ca="1">IFERROR(__xludf.DUMMYFUNCTION("IFERROR(FILTER('Tag Library'!$X$14:$X$736, LEFT('Tag Library'!$W$14:$W$736, LEN(K$2))=K$2, RIGHT('Tag Library'!$W$14:$W$736, LEN($A211))=$A211), """")"),"")</f>
        <v/>
      </c>
      <c r="L211" s="1" t="str">
        <f ca="1">IFERROR(__xludf.DUMMYFUNCTION("IFERROR(FILTER('Tag Library'!$X$14:$X$736, LEFT('Tag Library'!$W$14:$W$736, LEN(L$2))=L$2, RIGHT('Tag Library'!$W$14:$W$736, LEN($A211))=$A211), """")"),"")</f>
        <v/>
      </c>
      <c r="M211" s="1" t="str">
        <f ca="1">IFERROR(__xludf.DUMMYFUNCTION("IFERROR(FILTER('Tag Library'!$X$14:$X$736, LEFT('Tag Library'!$W$14:$W$736, LEN(M$2))=M$2, RIGHT('Tag Library'!$W$14:$W$736, LEN($A211))=$A211), """")"),"")</f>
        <v/>
      </c>
      <c r="N211" s="1" t="str">
        <f ca="1">IFERROR(__xludf.DUMMYFUNCTION("IFERROR(FILTER('Tag Library'!$X$14:$X$736, LEFT('Tag Library'!$W$14:$W$736, LEN(N$2))=N$2, RIGHT('Tag Library'!$W$14:$W$736, LEN($A211))=$A211), """")"),"")</f>
        <v/>
      </c>
      <c r="O211" s="1" t="str">
        <f ca="1">IFERROR(__xludf.DUMMYFUNCTION("IFERROR(FILTER('Tag Library'!$X$14:$X$736, LEFT('Tag Library'!$W$14:$W$736, LEN(O$2))=O$2, RIGHT('Tag Library'!$W$14:$W$736, LEN($A211))=$A211), """")"),"")</f>
        <v/>
      </c>
      <c r="P211" s="1" t="str">
        <f ca="1">IFERROR(__xludf.DUMMYFUNCTION("IFERROR(FILTER('Tag Library'!$X$14:$X$736, LEFT('Tag Library'!$W$14:$W$736, LEN(P$2))=P$2, RIGHT('Tag Library'!$W$14:$W$736, LEN($A211))=$A211), """")"),"")</f>
        <v/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IFERROR(__xludf.DUMMYFUNCTION("IFERROR(FILTER('Tag Library'!$X$14:$X$736, LEFT('Tag Library'!$W$14:$W$736, LEN(B$2))=B$2, RIGHT('Tag Library'!$W$14:$W$736, LEN($A212))=$A212), """")"),"")</f>
        <v/>
      </c>
      <c r="C212" s="1" t="str">
        <f ca="1">IFERROR(__xludf.DUMMYFUNCTION("IFERROR(FILTER('Tag Library'!$X$14:$X$736, LEFT('Tag Library'!$W$14:$W$736, LEN(C$2))=C$2, RIGHT('Tag Library'!$W$14:$W$736, LEN($A212))=$A212), """")"),"")</f>
        <v/>
      </c>
      <c r="D212" s="1" t="str">
        <f ca="1">IFERROR(__xludf.DUMMYFUNCTION("IFERROR(FILTER('Tag Library'!$X$14:$X$736, LEFT('Tag Library'!$W$14:$W$736, LEN(D$2))=D$2, RIGHT('Tag Library'!$W$14:$W$736, LEN($A212))=$A212), """")"),"")</f>
        <v/>
      </c>
      <c r="E212" s="1" t="str">
        <f ca="1">IFERROR(__xludf.DUMMYFUNCTION("IFERROR(FILTER('Tag Library'!$X$14:$X$736, LEFT('Tag Library'!$W$14:$W$736, LEN(E$2))=E$2, RIGHT('Tag Library'!$W$14:$W$736, LEN($A212))=$A212), """")"),"")</f>
        <v/>
      </c>
      <c r="F212" s="1" t="str">
        <f ca="1">IFERROR(__xludf.DUMMYFUNCTION("IFERROR(FILTER('Tag Library'!$X$14:$X$736, LEFT('Tag Library'!$W$14:$W$736, LEN(F$2))=F$2, RIGHT('Tag Library'!$W$14:$W$736, LEN($A212))=$A212), """")"),"")</f>
        <v/>
      </c>
      <c r="G212" s="1" t="str">
        <f ca="1">IFERROR(__xludf.DUMMYFUNCTION("IFERROR(FILTER('Tag Library'!$X$14:$X$736, LEFT('Tag Library'!$W$14:$W$736, LEN(G$2))=G$2, RIGHT('Tag Library'!$W$14:$W$736, LEN($A212))=$A212), """")"),"")</f>
        <v/>
      </c>
      <c r="H212" s="1" t="str">
        <f ca="1">IFERROR(__xludf.DUMMYFUNCTION("IFERROR(FILTER('Tag Library'!$X$14:$X$736, LEFT('Tag Library'!$W$14:$W$736, LEN(H$2))=H$2, RIGHT('Tag Library'!$W$14:$W$736, LEN($A212))=$A212), """")"),"")</f>
        <v/>
      </c>
      <c r="I212" s="1" t="str">
        <f ca="1">IFERROR(__xludf.DUMMYFUNCTION("IFERROR(FILTER('Tag Library'!$X$14:$X$736, LEFT('Tag Library'!$W$14:$W$736, LEN(I$2))=I$2, RIGHT('Tag Library'!$W$14:$W$736, LEN($A212))=$A212), """")"),"")</f>
        <v/>
      </c>
      <c r="J212" s="1" t="str">
        <f ca="1">IFERROR(__xludf.DUMMYFUNCTION("IFERROR(FILTER('Tag Library'!$X$14:$X$736, LEFT('Tag Library'!$W$14:$W$736, LEN(J$2))=J$2, RIGHT('Tag Library'!$W$14:$W$736, LEN($A212))=$A212), """")"),"")</f>
        <v/>
      </c>
      <c r="K212" s="1" t="str">
        <f ca="1">IFERROR(__xludf.DUMMYFUNCTION("IFERROR(FILTER('Tag Library'!$X$14:$X$736, LEFT('Tag Library'!$W$14:$W$736, LEN(K$2))=K$2, RIGHT('Tag Library'!$W$14:$W$736, LEN($A212))=$A212), """")"),"")</f>
        <v/>
      </c>
      <c r="L212" s="1" t="str">
        <f ca="1">IFERROR(__xludf.DUMMYFUNCTION("IFERROR(FILTER('Tag Library'!$X$14:$X$736, LEFT('Tag Library'!$W$14:$W$736, LEN(L$2))=L$2, RIGHT('Tag Library'!$W$14:$W$736, LEN($A212))=$A212), """")"),"")</f>
        <v/>
      </c>
      <c r="M212" s="1" t="str">
        <f ca="1">IFERROR(__xludf.DUMMYFUNCTION("IFERROR(FILTER('Tag Library'!$X$14:$X$736, LEFT('Tag Library'!$W$14:$W$736, LEN(M$2))=M$2, RIGHT('Tag Library'!$W$14:$W$736, LEN($A212))=$A212), """")"),"")</f>
        <v/>
      </c>
      <c r="N212" s="1" t="str">
        <f ca="1">IFERROR(__xludf.DUMMYFUNCTION("IFERROR(FILTER('Tag Library'!$X$14:$X$736, LEFT('Tag Library'!$W$14:$W$736, LEN(N$2))=N$2, RIGHT('Tag Library'!$W$14:$W$736, LEN($A212))=$A212), """")"),"")</f>
        <v/>
      </c>
      <c r="O212" s="1" t="str">
        <f ca="1">IFERROR(__xludf.DUMMYFUNCTION("IFERROR(FILTER('Tag Library'!$X$14:$X$736, LEFT('Tag Library'!$W$14:$W$736, LEN(O$2))=O$2, RIGHT('Tag Library'!$W$14:$W$736, LEN($A212))=$A212), """")"),"")</f>
        <v/>
      </c>
      <c r="P212" s="1" t="str">
        <f ca="1">IFERROR(__xludf.DUMMYFUNCTION("IFERROR(FILTER('Tag Library'!$X$14:$X$736, LEFT('Tag Library'!$W$14:$W$736, LEN(P$2))=P$2, RIGHT('Tag Library'!$W$14:$W$736, LEN($A212))=$A212), """")"),"")</f>
        <v/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IFERROR(__xludf.DUMMYFUNCTION("IFERROR(FILTER('Tag Library'!$X$14:$X$736, LEFT('Tag Library'!$W$14:$W$736, LEN(B$2))=B$2, RIGHT('Tag Library'!$W$14:$W$736, LEN($A213))=$A213), """")"),"")</f>
        <v/>
      </c>
      <c r="C213" s="1" t="str">
        <f ca="1">IFERROR(__xludf.DUMMYFUNCTION("IFERROR(FILTER('Tag Library'!$X$14:$X$736, LEFT('Tag Library'!$W$14:$W$736, LEN(C$2))=C$2, RIGHT('Tag Library'!$W$14:$W$736, LEN($A213))=$A213), """")"),"")</f>
        <v/>
      </c>
      <c r="D213" s="1" t="str">
        <f ca="1">IFERROR(__xludf.DUMMYFUNCTION("IFERROR(FILTER('Tag Library'!$X$14:$X$736, LEFT('Tag Library'!$W$14:$W$736, LEN(D$2))=D$2, RIGHT('Tag Library'!$W$14:$W$736, LEN($A213))=$A213), """")"),"")</f>
        <v/>
      </c>
      <c r="E213" s="1" t="str">
        <f ca="1">IFERROR(__xludf.DUMMYFUNCTION("IFERROR(FILTER('Tag Library'!$X$14:$X$736, LEFT('Tag Library'!$W$14:$W$736, LEN(E$2))=E$2, RIGHT('Tag Library'!$W$14:$W$736, LEN($A213))=$A213), """")"),"")</f>
        <v/>
      </c>
      <c r="F213" s="1" t="str">
        <f ca="1">IFERROR(__xludf.DUMMYFUNCTION("IFERROR(FILTER('Tag Library'!$X$14:$X$736, LEFT('Tag Library'!$W$14:$W$736, LEN(F$2))=F$2, RIGHT('Tag Library'!$W$14:$W$736, LEN($A213))=$A213), """")"),"")</f>
        <v/>
      </c>
      <c r="G213" s="1" t="str">
        <f ca="1">IFERROR(__xludf.DUMMYFUNCTION("IFERROR(FILTER('Tag Library'!$X$14:$X$736, LEFT('Tag Library'!$W$14:$W$736, LEN(G$2))=G$2, RIGHT('Tag Library'!$W$14:$W$736, LEN($A213))=$A213), """")"),"")</f>
        <v/>
      </c>
      <c r="H213" s="1" t="str">
        <f ca="1">IFERROR(__xludf.DUMMYFUNCTION("IFERROR(FILTER('Tag Library'!$X$14:$X$736, LEFT('Tag Library'!$W$14:$W$736, LEN(H$2))=H$2, RIGHT('Tag Library'!$W$14:$W$736, LEN($A213))=$A213), """")"),"")</f>
        <v/>
      </c>
      <c r="I213" s="1" t="str">
        <f ca="1">IFERROR(__xludf.DUMMYFUNCTION("IFERROR(FILTER('Tag Library'!$X$14:$X$736, LEFT('Tag Library'!$W$14:$W$736, LEN(I$2))=I$2, RIGHT('Tag Library'!$W$14:$W$736, LEN($A213))=$A213), """")"),"")</f>
        <v/>
      </c>
      <c r="J213" s="1" t="str">
        <f ca="1">IFERROR(__xludf.DUMMYFUNCTION("IFERROR(FILTER('Tag Library'!$X$14:$X$736, LEFT('Tag Library'!$W$14:$W$736, LEN(J$2))=J$2, RIGHT('Tag Library'!$W$14:$W$736, LEN($A213))=$A213), """")"),"")</f>
        <v/>
      </c>
      <c r="K213" s="1" t="str">
        <f ca="1">IFERROR(__xludf.DUMMYFUNCTION("IFERROR(FILTER('Tag Library'!$X$14:$X$736, LEFT('Tag Library'!$W$14:$W$736, LEN(K$2))=K$2, RIGHT('Tag Library'!$W$14:$W$736, LEN($A213))=$A213), """")"),"")</f>
        <v/>
      </c>
      <c r="L213" s="1" t="str">
        <f ca="1">IFERROR(__xludf.DUMMYFUNCTION("IFERROR(FILTER('Tag Library'!$X$14:$X$736, LEFT('Tag Library'!$W$14:$W$736, LEN(L$2))=L$2, RIGHT('Tag Library'!$W$14:$W$736, LEN($A213))=$A213), """")"),"")</f>
        <v/>
      </c>
      <c r="M213" s="1" t="str">
        <f ca="1">IFERROR(__xludf.DUMMYFUNCTION("IFERROR(FILTER('Tag Library'!$X$14:$X$736, LEFT('Tag Library'!$W$14:$W$736, LEN(M$2))=M$2, RIGHT('Tag Library'!$W$14:$W$736, LEN($A213))=$A213), """")"),"")</f>
        <v/>
      </c>
      <c r="N213" s="1" t="str">
        <f ca="1">IFERROR(__xludf.DUMMYFUNCTION("IFERROR(FILTER('Tag Library'!$X$14:$X$736, LEFT('Tag Library'!$W$14:$W$736, LEN(N$2))=N$2, RIGHT('Tag Library'!$W$14:$W$736, LEN($A213))=$A213), """")"),"")</f>
        <v/>
      </c>
      <c r="O213" s="1" t="str">
        <f ca="1">IFERROR(__xludf.DUMMYFUNCTION("IFERROR(FILTER('Tag Library'!$X$14:$X$736, LEFT('Tag Library'!$W$14:$W$736, LEN(O$2))=O$2, RIGHT('Tag Library'!$W$14:$W$736, LEN($A213))=$A213), """")"),"")</f>
        <v/>
      </c>
      <c r="P213" s="1" t="str">
        <f ca="1">IFERROR(__xludf.DUMMYFUNCTION("IFERROR(FILTER('Tag Library'!$X$14:$X$736, LEFT('Tag Library'!$W$14:$W$736, LEN(P$2))=P$2, RIGHT('Tag Library'!$W$14:$W$736, LEN($A213))=$A213), """")"),"")</f>
        <v/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IFERROR(__xludf.DUMMYFUNCTION("IFERROR(FILTER('Tag Library'!$X$14:$X$736, LEFT('Tag Library'!$W$14:$W$736, LEN(B$2))=B$2, RIGHT('Tag Library'!$W$14:$W$736, LEN($A214))=$A214), """")"),"")</f>
        <v/>
      </c>
      <c r="C214" s="1" t="str">
        <f ca="1">IFERROR(__xludf.DUMMYFUNCTION("IFERROR(FILTER('Tag Library'!$X$14:$X$736, LEFT('Tag Library'!$W$14:$W$736, LEN(C$2))=C$2, RIGHT('Tag Library'!$W$14:$W$736, LEN($A214))=$A214), """")"),"")</f>
        <v/>
      </c>
      <c r="D214" s="1" t="str">
        <f ca="1">IFERROR(__xludf.DUMMYFUNCTION("IFERROR(FILTER('Tag Library'!$X$14:$X$736, LEFT('Tag Library'!$W$14:$W$736, LEN(D$2))=D$2, RIGHT('Tag Library'!$W$14:$W$736, LEN($A214))=$A214), """")"),"")</f>
        <v/>
      </c>
      <c r="E214" s="1" t="str">
        <f ca="1">IFERROR(__xludf.DUMMYFUNCTION("IFERROR(FILTER('Tag Library'!$X$14:$X$736, LEFT('Tag Library'!$W$14:$W$736, LEN(E$2))=E$2, RIGHT('Tag Library'!$W$14:$W$736, LEN($A214))=$A214), """")"),"")</f>
        <v/>
      </c>
      <c r="F214" s="1" t="str">
        <f ca="1">IFERROR(__xludf.DUMMYFUNCTION("IFERROR(FILTER('Tag Library'!$X$14:$X$736, LEFT('Tag Library'!$W$14:$W$736, LEN(F$2))=F$2, RIGHT('Tag Library'!$W$14:$W$736, LEN($A214))=$A214), """")"),"")</f>
        <v/>
      </c>
      <c r="G214" s="1" t="str">
        <f ca="1">IFERROR(__xludf.DUMMYFUNCTION("IFERROR(FILTER('Tag Library'!$X$14:$X$736, LEFT('Tag Library'!$W$14:$W$736, LEN(G$2))=G$2, RIGHT('Tag Library'!$W$14:$W$736, LEN($A214))=$A214), """")"),"")</f>
        <v/>
      </c>
      <c r="H214" s="1" t="str">
        <f ca="1">IFERROR(__xludf.DUMMYFUNCTION("IFERROR(FILTER('Tag Library'!$X$14:$X$736, LEFT('Tag Library'!$W$14:$W$736, LEN(H$2))=H$2, RIGHT('Tag Library'!$W$14:$W$736, LEN($A214))=$A214), """")"),"")</f>
        <v/>
      </c>
      <c r="I214" s="1" t="str">
        <f ca="1">IFERROR(__xludf.DUMMYFUNCTION("IFERROR(FILTER('Tag Library'!$X$14:$X$736, LEFT('Tag Library'!$W$14:$W$736, LEN(I$2))=I$2, RIGHT('Tag Library'!$W$14:$W$736, LEN($A214))=$A214), """")"),"")</f>
        <v/>
      </c>
      <c r="J214" s="1" t="str">
        <f ca="1">IFERROR(__xludf.DUMMYFUNCTION("IFERROR(FILTER('Tag Library'!$X$14:$X$736, LEFT('Tag Library'!$W$14:$W$736, LEN(J$2))=J$2, RIGHT('Tag Library'!$W$14:$W$736, LEN($A214))=$A214), """")"),"")</f>
        <v/>
      </c>
      <c r="K214" s="1" t="str">
        <f ca="1">IFERROR(__xludf.DUMMYFUNCTION("IFERROR(FILTER('Tag Library'!$X$14:$X$736, LEFT('Tag Library'!$W$14:$W$736, LEN(K$2))=K$2, RIGHT('Tag Library'!$W$14:$W$736, LEN($A214))=$A214), """")"),"")</f>
        <v/>
      </c>
      <c r="L214" s="1" t="str">
        <f ca="1">IFERROR(__xludf.DUMMYFUNCTION("IFERROR(FILTER('Tag Library'!$X$14:$X$736, LEFT('Tag Library'!$W$14:$W$736, LEN(L$2))=L$2, RIGHT('Tag Library'!$W$14:$W$736, LEN($A214))=$A214), """")"),"")</f>
        <v/>
      </c>
      <c r="M214" s="1" t="str">
        <f ca="1">IFERROR(__xludf.DUMMYFUNCTION("IFERROR(FILTER('Tag Library'!$X$14:$X$736, LEFT('Tag Library'!$W$14:$W$736, LEN(M$2))=M$2, RIGHT('Tag Library'!$W$14:$W$736, LEN($A214))=$A214), """")"),"")</f>
        <v/>
      </c>
      <c r="N214" s="1" t="str">
        <f ca="1">IFERROR(__xludf.DUMMYFUNCTION("IFERROR(FILTER('Tag Library'!$X$14:$X$736, LEFT('Tag Library'!$W$14:$W$736, LEN(N$2))=N$2, RIGHT('Tag Library'!$W$14:$W$736, LEN($A214))=$A214), """")"),"")</f>
        <v/>
      </c>
      <c r="O214" s="1" t="str">
        <f ca="1">IFERROR(__xludf.DUMMYFUNCTION("IFERROR(FILTER('Tag Library'!$X$14:$X$736, LEFT('Tag Library'!$W$14:$W$736, LEN(O$2))=O$2, RIGHT('Tag Library'!$W$14:$W$736, LEN($A214))=$A214), """")"),"")</f>
        <v/>
      </c>
      <c r="P214" s="1" t="str">
        <f ca="1">IFERROR(__xludf.DUMMYFUNCTION("IFERROR(FILTER('Tag Library'!$X$14:$X$736, LEFT('Tag Library'!$W$14:$W$736, LEN(P$2))=P$2, RIGHT('Tag Library'!$W$14:$W$736, LEN($A214))=$A214), """")"),"")</f>
        <v/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IFERROR(__xludf.DUMMYFUNCTION("IFERROR(FILTER('Tag Library'!$X$14:$X$736, LEFT('Tag Library'!$W$14:$W$736, LEN(B$2))=B$2, RIGHT('Tag Library'!$W$14:$W$736, LEN($A215))=$A215), """")"),"")</f>
        <v/>
      </c>
      <c r="C215" s="1" t="str">
        <f ca="1">IFERROR(__xludf.DUMMYFUNCTION("IFERROR(FILTER('Tag Library'!$X$14:$X$736, LEFT('Tag Library'!$W$14:$W$736, LEN(C$2))=C$2, RIGHT('Tag Library'!$W$14:$W$736, LEN($A215))=$A215), """")"),"")</f>
        <v/>
      </c>
      <c r="D215" s="1" t="str">
        <f ca="1">IFERROR(__xludf.DUMMYFUNCTION("IFERROR(FILTER('Tag Library'!$X$14:$X$736, LEFT('Tag Library'!$W$14:$W$736, LEN(D$2))=D$2, RIGHT('Tag Library'!$W$14:$W$736, LEN($A215))=$A215), """")"),"")</f>
        <v/>
      </c>
      <c r="E215" s="1" t="str">
        <f ca="1">IFERROR(__xludf.DUMMYFUNCTION("IFERROR(FILTER('Tag Library'!$X$14:$X$736, LEFT('Tag Library'!$W$14:$W$736, LEN(E$2))=E$2, RIGHT('Tag Library'!$W$14:$W$736, LEN($A215))=$A215), """")"),"")</f>
        <v/>
      </c>
      <c r="F215" s="1" t="str">
        <f ca="1">IFERROR(__xludf.DUMMYFUNCTION("IFERROR(FILTER('Tag Library'!$X$14:$X$736, LEFT('Tag Library'!$W$14:$W$736, LEN(F$2))=F$2, RIGHT('Tag Library'!$W$14:$W$736, LEN($A215))=$A215), """")"),"")</f>
        <v/>
      </c>
      <c r="G215" s="1" t="str">
        <f ca="1">IFERROR(__xludf.DUMMYFUNCTION("IFERROR(FILTER('Tag Library'!$X$14:$X$736, LEFT('Tag Library'!$W$14:$W$736, LEN(G$2))=G$2, RIGHT('Tag Library'!$W$14:$W$736, LEN($A215))=$A215), """")"),"")</f>
        <v/>
      </c>
      <c r="H215" s="1" t="str">
        <f ca="1">IFERROR(__xludf.DUMMYFUNCTION("IFERROR(FILTER('Tag Library'!$X$14:$X$736, LEFT('Tag Library'!$W$14:$W$736, LEN(H$2))=H$2, RIGHT('Tag Library'!$W$14:$W$736, LEN($A215))=$A215), """")"),"")</f>
        <v/>
      </c>
      <c r="I215" s="1" t="str">
        <f ca="1">IFERROR(__xludf.DUMMYFUNCTION("IFERROR(FILTER('Tag Library'!$X$14:$X$736, LEFT('Tag Library'!$W$14:$W$736, LEN(I$2))=I$2, RIGHT('Tag Library'!$W$14:$W$736, LEN($A215))=$A215), """")"),"")</f>
        <v/>
      </c>
      <c r="J215" s="1" t="str">
        <f ca="1">IFERROR(__xludf.DUMMYFUNCTION("IFERROR(FILTER('Tag Library'!$X$14:$X$736, LEFT('Tag Library'!$W$14:$W$736, LEN(J$2))=J$2, RIGHT('Tag Library'!$W$14:$W$736, LEN($A215))=$A215), """")"),"")</f>
        <v/>
      </c>
      <c r="K215" s="1" t="str">
        <f ca="1">IFERROR(__xludf.DUMMYFUNCTION("IFERROR(FILTER('Tag Library'!$X$14:$X$736, LEFT('Tag Library'!$W$14:$W$736, LEN(K$2))=K$2, RIGHT('Tag Library'!$W$14:$W$736, LEN($A215))=$A215), """")"),"")</f>
        <v/>
      </c>
      <c r="L215" s="1" t="str">
        <f ca="1">IFERROR(__xludf.DUMMYFUNCTION("IFERROR(FILTER('Tag Library'!$X$14:$X$736, LEFT('Tag Library'!$W$14:$W$736, LEN(L$2))=L$2, RIGHT('Tag Library'!$W$14:$W$736, LEN($A215))=$A215), """")"),"")</f>
        <v/>
      </c>
      <c r="M215" s="1" t="str">
        <f ca="1">IFERROR(__xludf.DUMMYFUNCTION("IFERROR(FILTER('Tag Library'!$X$14:$X$736, LEFT('Tag Library'!$W$14:$W$736, LEN(M$2))=M$2, RIGHT('Tag Library'!$W$14:$W$736, LEN($A215))=$A215), """")"),"")</f>
        <v/>
      </c>
      <c r="N215" s="1" t="str">
        <f ca="1">IFERROR(__xludf.DUMMYFUNCTION("IFERROR(FILTER('Tag Library'!$X$14:$X$736, LEFT('Tag Library'!$W$14:$W$736, LEN(N$2))=N$2, RIGHT('Tag Library'!$W$14:$W$736, LEN($A215))=$A215), """")"),"")</f>
        <v/>
      </c>
      <c r="O215" s="1" t="str">
        <f ca="1">IFERROR(__xludf.DUMMYFUNCTION("IFERROR(FILTER('Tag Library'!$X$14:$X$736, LEFT('Tag Library'!$W$14:$W$736, LEN(O$2))=O$2, RIGHT('Tag Library'!$W$14:$W$736, LEN($A215))=$A215), """")"),"")</f>
        <v/>
      </c>
      <c r="P215" s="1" t="str">
        <f ca="1">IFERROR(__xludf.DUMMYFUNCTION("IFERROR(FILTER('Tag Library'!$X$14:$X$736, LEFT('Tag Library'!$W$14:$W$736, LEN(P$2))=P$2, RIGHT('Tag Library'!$W$14:$W$736, LEN($A215))=$A215), """")"),"")</f>
        <v/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IFERROR(__xludf.DUMMYFUNCTION("IFERROR(FILTER('Tag Library'!$X$14:$X$736, LEFT('Tag Library'!$W$14:$W$736, LEN(B$2))=B$2, RIGHT('Tag Library'!$W$14:$W$736, LEN($A216))=$A216), """")"),"")</f>
        <v/>
      </c>
      <c r="C216" s="1" t="str">
        <f ca="1">IFERROR(__xludf.DUMMYFUNCTION("IFERROR(FILTER('Tag Library'!$X$14:$X$736, LEFT('Tag Library'!$W$14:$W$736, LEN(C$2))=C$2, RIGHT('Tag Library'!$W$14:$W$736, LEN($A216))=$A216), """")"),"")</f>
        <v/>
      </c>
      <c r="D216" s="1" t="str">
        <f ca="1">IFERROR(__xludf.DUMMYFUNCTION("IFERROR(FILTER('Tag Library'!$X$14:$X$736, LEFT('Tag Library'!$W$14:$W$736, LEN(D$2))=D$2, RIGHT('Tag Library'!$W$14:$W$736, LEN($A216))=$A216), """")"),"")</f>
        <v/>
      </c>
      <c r="E216" s="1" t="str">
        <f ca="1">IFERROR(__xludf.DUMMYFUNCTION("IFERROR(FILTER('Tag Library'!$X$14:$X$736, LEFT('Tag Library'!$W$14:$W$736, LEN(E$2))=E$2, RIGHT('Tag Library'!$W$14:$W$736, LEN($A216))=$A216), """")"),"")</f>
        <v/>
      </c>
      <c r="F216" s="1" t="str">
        <f ca="1">IFERROR(__xludf.DUMMYFUNCTION("IFERROR(FILTER('Tag Library'!$X$14:$X$736, LEFT('Tag Library'!$W$14:$W$736, LEN(F$2))=F$2, RIGHT('Tag Library'!$W$14:$W$736, LEN($A216))=$A216), """")"),"")</f>
        <v/>
      </c>
      <c r="G216" s="1" t="str">
        <f ca="1">IFERROR(__xludf.DUMMYFUNCTION("IFERROR(FILTER('Tag Library'!$X$14:$X$736, LEFT('Tag Library'!$W$14:$W$736, LEN(G$2))=G$2, RIGHT('Tag Library'!$W$14:$W$736, LEN($A216))=$A216), """")"),"")</f>
        <v/>
      </c>
      <c r="H216" s="1" t="str">
        <f ca="1">IFERROR(__xludf.DUMMYFUNCTION("IFERROR(FILTER('Tag Library'!$X$14:$X$736, LEFT('Tag Library'!$W$14:$W$736, LEN(H$2))=H$2, RIGHT('Tag Library'!$W$14:$W$736, LEN($A216))=$A216), """")"),"")</f>
        <v/>
      </c>
      <c r="I216" s="1" t="str">
        <f ca="1">IFERROR(__xludf.DUMMYFUNCTION("IFERROR(FILTER('Tag Library'!$X$14:$X$736, LEFT('Tag Library'!$W$14:$W$736, LEN(I$2))=I$2, RIGHT('Tag Library'!$W$14:$W$736, LEN($A216))=$A216), """")"),"")</f>
        <v/>
      </c>
      <c r="J216" s="1" t="str">
        <f ca="1">IFERROR(__xludf.DUMMYFUNCTION("IFERROR(FILTER('Tag Library'!$X$14:$X$736, LEFT('Tag Library'!$W$14:$W$736, LEN(J$2))=J$2, RIGHT('Tag Library'!$W$14:$W$736, LEN($A216))=$A216), """")"),"")</f>
        <v/>
      </c>
      <c r="K216" s="1" t="str">
        <f ca="1">IFERROR(__xludf.DUMMYFUNCTION("IFERROR(FILTER('Tag Library'!$X$14:$X$736, LEFT('Tag Library'!$W$14:$W$736, LEN(K$2))=K$2, RIGHT('Tag Library'!$W$14:$W$736, LEN($A216))=$A216), """")"),"")</f>
        <v/>
      </c>
      <c r="L216" s="1" t="str">
        <f ca="1">IFERROR(__xludf.DUMMYFUNCTION("IFERROR(FILTER('Tag Library'!$X$14:$X$736, LEFT('Tag Library'!$W$14:$W$736, LEN(L$2))=L$2, RIGHT('Tag Library'!$W$14:$W$736, LEN($A216))=$A216), """")"),"")</f>
        <v/>
      </c>
      <c r="M216" s="1" t="str">
        <f ca="1">IFERROR(__xludf.DUMMYFUNCTION("IFERROR(FILTER('Tag Library'!$X$14:$X$736, LEFT('Tag Library'!$W$14:$W$736, LEN(M$2))=M$2, RIGHT('Tag Library'!$W$14:$W$736, LEN($A216))=$A216), """")"),"")</f>
        <v/>
      </c>
      <c r="N216" s="1" t="str">
        <f ca="1">IFERROR(__xludf.DUMMYFUNCTION("IFERROR(FILTER('Tag Library'!$X$14:$X$736, LEFT('Tag Library'!$W$14:$W$736, LEN(N$2))=N$2, RIGHT('Tag Library'!$W$14:$W$736, LEN($A216))=$A216), """")"),"")</f>
        <v/>
      </c>
      <c r="O216" s="1" t="str">
        <f ca="1">IFERROR(__xludf.DUMMYFUNCTION("IFERROR(FILTER('Tag Library'!$X$14:$X$736, LEFT('Tag Library'!$W$14:$W$736, LEN(O$2))=O$2, RIGHT('Tag Library'!$W$14:$W$736, LEN($A216))=$A216), """")"),"")</f>
        <v/>
      </c>
      <c r="P216" s="1" t="str">
        <f ca="1">IFERROR(__xludf.DUMMYFUNCTION("IFERROR(FILTER('Tag Library'!$X$14:$X$736, LEFT('Tag Library'!$W$14:$W$736, LEN(P$2))=P$2, RIGHT('Tag Library'!$W$14:$W$736, LEN($A216))=$A216), """")"),"")</f>
        <v/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IFERROR(__xludf.DUMMYFUNCTION("IFERROR(FILTER('Tag Library'!$X$14:$X$736, LEFT('Tag Library'!$W$14:$W$736, LEN(B$2))=B$2, RIGHT('Tag Library'!$W$14:$W$736, LEN($A217))=$A217), """")"),"")</f>
        <v/>
      </c>
      <c r="C217" s="1" t="str">
        <f ca="1">IFERROR(__xludf.DUMMYFUNCTION("IFERROR(FILTER('Tag Library'!$X$14:$X$736, LEFT('Tag Library'!$W$14:$W$736, LEN(C$2))=C$2, RIGHT('Tag Library'!$W$14:$W$736, LEN($A217))=$A217), """")"),"")</f>
        <v/>
      </c>
      <c r="D217" s="1" t="str">
        <f ca="1">IFERROR(__xludf.DUMMYFUNCTION("IFERROR(FILTER('Tag Library'!$X$14:$X$736, LEFT('Tag Library'!$W$14:$W$736, LEN(D$2))=D$2, RIGHT('Tag Library'!$W$14:$W$736, LEN($A217))=$A217), """")"),"")</f>
        <v/>
      </c>
      <c r="E217" s="1" t="str">
        <f ca="1">IFERROR(__xludf.DUMMYFUNCTION("IFERROR(FILTER('Tag Library'!$X$14:$X$736, LEFT('Tag Library'!$W$14:$W$736, LEN(E$2))=E$2, RIGHT('Tag Library'!$W$14:$W$736, LEN($A217))=$A217), """")"),"")</f>
        <v/>
      </c>
      <c r="F217" s="1" t="str">
        <f ca="1">IFERROR(__xludf.DUMMYFUNCTION("IFERROR(FILTER('Tag Library'!$X$14:$X$736, LEFT('Tag Library'!$W$14:$W$736, LEN(F$2))=F$2, RIGHT('Tag Library'!$W$14:$W$736, LEN($A217))=$A217), """")"),"")</f>
        <v/>
      </c>
      <c r="G217" s="1" t="str">
        <f ca="1">IFERROR(__xludf.DUMMYFUNCTION("IFERROR(FILTER('Tag Library'!$X$14:$X$736, LEFT('Tag Library'!$W$14:$W$736, LEN(G$2))=G$2, RIGHT('Tag Library'!$W$14:$W$736, LEN($A217))=$A217), """")"),"")</f>
        <v/>
      </c>
      <c r="H217" s="1" t="str">
        <f ca="1">IFERROR(__xludf.DUMMYFUNCTION("IFERROR(FILTER('Tag Library'!$X$14:$X$736, LEFT('Tag Library'!$W$14:$W$736, LEN(H$2))=H$2, RIGHT('Tag Library'!$W$14:$W$736, LEN($A217))=$A217), """")"),"")</f>
        <v/>
      </c>
      <c r="I217" s="1" t="str">
        <f ca="1">IFERROR(__xludf.DUMMYFUNCTION("IFERROR(FILTER('Tag Library'!$X$14:$X$736, LEFT('Tag Library'!$W$14:$W$736, LEN(I$2))=I$2, RIGHT('Tag Library'!$W$14:$W$736, LEN($A217))=$A217), """")"),"")</f>
        <v/>
      </c>
      <c r="J217" s="1" t="str">
        <f ca="1">IFERROR(__xludf.DUMMYFUNCTION("IFERROR(FILTER('Tag Library'!$X$14:$X$736, LEFT('Tag Library'!$W$14:$W$736, LEN(J$2))=J$2, RIGHT('Tag Library'!$W$14:$W$736, LEN($A217))=$A217), """")"),"")</f>
        <v/>
      </c>
      <c r="K217" s="1" t="str">
        <f ca="1">IFERROR(__xludf.DUMMYFUNCTION("IFERROR(FILTER('Tag Library'!$X$14:$X$736, LEFT('Tag Library'!$W$14:$W$736, LEN(K$2))=K$2, RIGHT('Tag Library'!$W$14:$W$736, LEN($A217))=$A217), """")"),"")</f>
        <v/>
      </c>
      <c r="L217" s="1" t="str">
        <f ca="1">IFERROR(__xludf.DUMMYFUNCTION("IFERROR(FILTER('Tag Library'!$X$14:$X$736, LEFT('Tag Library'!$W$14:$W$736, LEN(L$2))=L$2, RIGHT('Tag Library'!$W$14:$W$736, LEN($A217))=$A217), """")"),"")</f>
        <v/>
      </c>
      <c r="M217" s="1" t="str">
        <f ca="1">IFERROR(__xludf.DUMMYFUNCTION("IFERROR(FILTER('Tag Library'!$X$14:$X$736, LEFT('Tag Library'!$W$14:$W$736, LEN(M$2))=M$2, RIGHT('Tag Library'!$W$14:$W$736, LEN($A217))=$A217), """")"),"")</f>
        <v/>
      </c>
      <c r="N217" s="1" t="str">
        <f ca="1">IFERROR(__xludf.DUMMYFUNCTION("IFERROR(FILTER('Tag Library'!$X$14:$X$736, LEFT('Tag Library'!$W$14:$W$736, LEN(N$2))=N$2, RIGHT('Tag Library'!$W$14:$W$736, LEN($A217))=$A217), """")"),"")</f>
        <v/>
      </c>
      <c r="O217" s="1" t="str">
        <f ca="1">IFERROR(__xludf.DUMMYFUNCTION("IFERROR(FILTER('Tag Library'!$X$14:$X$736, LEFT('Tag Library'!$W$14:$W$736, LEN(O$2))=O$2, RIGHT('Tag Library'!$W$14:$W$736, LEN($A217))=$A217), """")"),"")</f>
        <v/>
      </c>
      <c r="P217" s="1" t="str">
        <f ca="1">IFERROR(__xludf.DUMMYFUNCTION("IFERROR(FILTER('Tag Library'!$X$14:$X$736, LEFT('Tag Library'!$W$14:$W$736, LEN(P$2))=P$2, RIGHT('Tag Library'!$W$14:$W$736, LEN($A217))=$A217), """")"),"")</f>
        <v/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IFERROR(__xludf.DUMMYFUNCTION("IFERROR(FILTER('Tag Library'!$X$14:$X$736, LEFT('Tag Library'!$W$14:$W$736, LEN(B$2))=B$2, RIGHT('Tag Library'!$W$14:$W$736, LEN($A218))=$A218), """")"),"")</f>
        <v/>
      </c>
      <c r="C218" s="1" t="str">
        <f ca="1">IFERROR(__xludf.DUMMYFUNCTION("IFERROR(FILTER('Tag Library'!$X$14:$X$736, LEFT('Tag Library'!$W$14:$W$736, LEN(C$2))=C$2, RIGHT('Tag Library'!$W$14:$W$736, LEN($A218))=$A218), """")"),"")</f>
        <v/>
      </c>
      <c r="D218" s="1" t="str">
        <f ca="1">IFERROR(__xludf.DUMMYFUNCTION("IFERROR(FILTER('Tag Library'!$X$14:$X$736, LEFT('Tag Library'!$W$14:$W$736, LEN(D$2))=D$2, RIGHT('Tag Library'!$W$14:$W$736, LEN($A218))=$A218), """")"),"")</f>
        <v/>
      </c>
      <c r="E218" s="1" t="str">
        <f ca="1">IFERROR(__xludf.DUMMYFUNCTION("IFERROR(FILTER('Tag Library'!$X$14:$X$736, LEFT('Tag Library'!$W$14:$W$736, LEN(E$2))=E$2, RIGHT('Tag Library'!$W$14:$W$736, LEN($A218))=$A218), """")"),"")</f>
        <v/>
      </c>
      <c r="F218" s="1" t="str">
        <f ca="1">IFERROR(__xludf.DUMMYFUNCTION("IFERROR(FILTER('Tag Library'!$X$14:$X$736, LEFT('Tag Library'!$W$14:$W$736, LEN(F$2))=F$2, RIGHT('Tag Library'!$W$14:$W$736, LEN($A218))=$A218), """")"),"")</f>
        <v/>
      </c>
      <c r="G218" s="1" t="str">
        <f ca="1">IFERROR(__xludf.DUMMYFUNCTION("IFERROR(FILTER('Tag Library'!$X$14:$X$736, LEFT('Tag Library'!$W$14:$W$736, LEN(G$2))=G$2, RIGHT('Tag Library'!$W$14:$W$736, LEN($A218))=$A218), """")"),"")</f>
        <v/>
      </c>
      <c r="H218" s="1" t="str">
        <f ca="1">IFERROR(__xludf.DUMMYFUNCTION("IFERROR(FILTER('Tag Library'!$X$14:$X$736, LEFT('Tag Library'!$W$14:$W$736, LEN(H$2))=H$2, RIGHT('Tag Library'!$W$14:$W$736, LEN($A218))=$A218), """")"),"")</f>
        <v/>
      </c>
      <c r="I218" s="1" t="str">
        <f ca="1">IFERROR(__xludf.DUMMYFUNCTION("IFERROR(FILTER('Tag Library'!$X$14:$X$736, LEFT('Tag Library'!$W$14:$W$736, LEN(I$2))=I$2, RIGHT('Tag Library'!$W$14:$W$736, LEN($A218))=$A218), """")"),"")</f>
        <v/>
      </c>
      <c r="J218" s="1" t="str">
        <f ca="1">IFERROR(__xludf.DUMMYFUNCTION("IFERROR(FILTER('Tag Library'!$X$14:$X$736, LEFT('Tag Library'!$W$14:$W$736, LEN(J$2))=J$2, RIGHT('Tag Library'!$W$14:$W$736, LEN($A218))=$A218), """")"),"")</f>
        <v/>
      </c>
      <c r="K218" s="1" t="str">
        <f ca="1">IFERROR(__xludf.DUMMYFUNCTION("IFERROR(FILTER('Tag Library'!$X$14:$X$736, LEFT('Tag Library'!$W$14:$W$736, LEN(K$2))=K$2, RIGHT('Tag Library'!$W$14:$W$736, LEN($A218))=$A218), """")"),"")</f>
        <v/>
      </c>
      <c r="L218" s="1" t="str">
        <f ca="1">IFERROR(__xludf.DUMMYFUNCTION("IFERROR(FILTER('Tag Library'!$X$14:$X$736, LEFT('Tag Library'!$W$14:$W$736, LEN(L$2))=L$2, RIGHT('Tag Library'!$W$14:$W$736, LEN($A218))=$A218), """")"),"")</f>
        <v/>
      </c>
      <c r="M218" s="1" t="str">
        <f ca="1">IFERROR(__xludf.DUMMYFUNCTION("IFERROR(FILTER('Tag Library'!$X$14:$X$736, LEFT('Tag Library'!$W$14:$W$736, LEN(M$2))=M$2, RIGHT('Tag Library'!$W$14:$W$736, LEN($A218))=$A218), """")"),"")</f>
        <v/>
      </c>
      <c r="N218" s="1" t="str">
        <f ca="1">IFERROR(__xludf.DUMMYFUNCTION("IFERROR(FILTER('Tag Library'!$X$14:$X$736, LEFT('Tag Library'!$W$14:$W$736, LEN(N$2))=N$2, RIGHT('Tag Library'!$W$14:$W$736, LEN($A218))=$A218), """")"),"")</f>
        <v/>
      </c>
      <c r="O218" s="1" t="str">
        <f ca="1">IFERROR(__xludf.DUMMYFUNCTION("IFERROR(FILTER('Tag Library'!$X$14:$X$736, LEFT('Tag Library'!$W$14:$W$736, LEN(O$2))=O$2, RIGHT('Tag Library'!$W$14:$W$736, LEN($A218))=$A218), """")"),"")</f>
        <v/>
      </c>
      <c r="P218" s="1" t="str">
        <f ca="1">IFERROR(__xludf.DUMMYFUNCTION("IFERROR(FILTER('Tag Library'!$X$14:$X$736, LEFT('Tag Library'!$W$14:$W$736, LEN(P$2))=P$2, RIGHT('Tag Library'!$W$14:$W$736, LEN($A218))=$A218), """")"),"")</f>
        <v/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IFERROR(__xludf.DUMMYFUNCTION("IFERROR(FILTER('Tag Library'!$X$14:$X$736, LEFT('Tag Library'!$W$14:$W$736, LEN(B$2))=B$2, RIGHT('Tag Library'!$W$14:$W$736, LEN($A219))=$A219), """")"),"")</f>
        <v/>
      </c>
      <c r="C219" s="1" t="str">
        <f ca="1">IFERROR(__xludf.DUMMYFUNCTION("IFERROR(FILTER('Tag Library'!$X$14:$X$736, LEFT('Tag Library'!$W$14:$W$736, LEN(C$2))=C$2, RIGHT('Tag Library'!$W$14:$W$736, LEN($A219))=$A219), """")"),"")</f>
        <v/>
      </c>
      <c r="D219" s="1" t="str">
        <f ca="1">IFERROR(__xludf.DUMMYFUNCTION("IFERROR(FILTER('Tag Library'!$X$14:$X$736, LEFT('Tag Library'!$W$14:$W$736, LEN(D$2))=D$2, RIGHT('Tag Library'!$W$14:$W$736, LEN($A219))=$A219), """")"),"")</f>
        <v/>
      </c>
      <c r="E219" s="1" t="str">
        <f ca="1">IFERROR(__xludf.DUMMYFUNCTION("IFERROR(FILTER('Tag Library'!$X$14:$X$736, LEFT('Tag Library'!$W$14:$W$736, LEN(E$2))=E$2, RIGHT('Tag Library'!$W$14:$W$736, LEN($A219))=$A219), """")"),"")</f>
        <v/>
      </c>
      <c r="F219" s="1" t="str">
        <f ca="1">IFERROR(__xludf.DUMMYFUNCTION("IFERROR(FILTER('Tag Library'!$X$14:$X$736, LEFT('Tag Library'!$W$14:$W$736, LEN(F$2))=F$2, RIGHT('Tag Library'!$W$14:$W$736, LEN($A219))=$A219), """")"),"")</f>
        <v/>
      </c>
      <c r="G219" s="1" t="str">
        <f ca="1">IFERROR(__xludf.DUMMYFUNCTION("IFERROR(FILTER('Tag Library'!$X$14:$X$736, LEFT('Tag Library'!$W$14:$W$736, LEN(G$2))=G$2, RIGHT('Tag Library'!$W$14:$W$736, LEN($A219))=$A219), """")"),"")</f>
        <v/>
      </c>
      <c r="H219" s="1" t="str">
        <f ca="1">IFERROR(__xludf.DUMMYFUNCTION("IFERROR(FILTER('Tag Library'!$X$14:$X$736, LEFT('Tag Library'!$W$14:$W$736, LEN(H$2))=H$2, RIGHT('Tag Library'!$W$14:$W$736, LEN($A219))=$A219), """")"),"")</f>
        <v/>
      </c>
      <c r="I219" s="1" t="str">
        <f ca="1">IFERROR(__xludf.DUMMYFUNCTION("IFERROR(FILTER('Tag Library'!$X$14:$X$736, LEFT('Tag Library'!$W$14:$W$736, LEN(I$2))=I$2, RIGHT('Tag Library'!$W$14:$W$736, LEN($A219))=$A219), """")"),"")</f>
        <v/>
      </c>
      <c r="J219" s="1" t="str">
        <f ca="1">IFERROR(__xludf.DUMMYFUNCTION("IFERROR(FILTER('Tag Library'!$X$14:$X$736, LEFT('Tag Library'!$W$14:$W$736, LEN(J$2))=J$2, RIGHT('Tag Library'!$W$14:$W$736, LEN($A219))=$A219), """")"),"")</f>
        <v/>
      </c>
      <c r="K219" s="1" t="str">
        <f ca="1">IFERROR(__xludf.DUMMYFUNCTION("IFERROR(FILTER('Tag Library'!$X$14:$X$736, LEFT('Tag Library'!$W$14:$W$736, LEN(K$2))=K$2, RIGHT('Tag Library'!$W$14:$W$736, LEN($A219))=$A219), """")"),"")</f>
        <v/>
      </c>
      <c r="L219" s="1" t="str">
        <f ca="1">IFERROR(__xludf.DUMMYFUNCTION("IFERROR(FILTER('Tag Library'!$X$14:$X$736, LEFT('Tag Library'!$W$14:$W$736, LEN(L$2))=L$2, RIGHT('Tag Library'!$W$14:$W$736, LEN($A219))=$A219), """")"),"")</f>
        <v/>
      </c>
      <c r="M219" s="1" t="str">
        <f ca="1">IFERROR(__xludf.DUMMYFUNCTION("IFERROR(FILTER('Tag Library'!$X$14:$X$736, LEFT('Tag Library'!$W$14:$W$736, LEN(M$2))=M$2, RIGHT('Tag Library'!$W$14:$W$736, LEN($A219))=$A219), """")"),"")</f>
        <v/>
      </c>
      <c r="N219" s="1" t="str">
        <f ca="1">IFERROR(__xludf.DUMMYFUNCTION("IFERROR(FILTER('Tag Library'!$X$14:$X$736, LEFT('Tag Library'!$W$14:$W$736, LEN(N$2))=N$2, RIGHT('Tag Library'!$W$14:$W$736, LEN($A219))=$A219), """")"),"")</f>
        <v/>
      </c>
      <c r="O219" s="1" t="str">
        <f ca="1">IFERROR(__xludf.DUMMYFUNCTION("IFERROR(FILTER('Tag Library'!$X$14:$X$736, LEFT('Tag Library'!$W$14:$W$736, LEN(O$2))=O$2, RIGHT('Tag Library'!$W$14:$W$736, LEN($A219))=$A219), """")"),"")</f>
        <v/>
      </c>
      <c r="P219" s="1" t="str">
        <f ca="1">IFERROR(__xludf.DUMMYFUNCTION("IFERROR(FILTER('Tag Library'!$X$14:$X$736, LEFT('Tag Library'!$W$14:$W$736, LEN(P$2))=P$2, RIGHT('Tag Library'!$W$14:$W$736, LEN($A219))=$A219), """")"),"")</f>
        <v/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IFERROR(__xludf.DUMMYFUNCTION("IFERROR(FILTER('Tag Library'!$X$14:$X$736, LEFT('Tag Library'!$W$14:$W$736, LEN(B$2))=B$2, RIGHT('Tag Library'!$W$14:$W$736, LEN($A220))=$A220), """")"),"")</f>
        <v/>
      </c>
      <c r="C220" s="1" t="str">
        <f ca="1">IFERROR(__xludf.DUMMYFUNCTION("IFERROR(FILTER('Tag Library'!$X$14:$X$736, LEFT('Tag Library'!$W$14:$W$736, LEN(C$2))=C$2, RIGHT('Tag Library'!$W$14:$W$736, LEN($A220))=$A220), """")"),"")</f>
        <v/>
      </c>
      <c r="D220" s="1" t="str">
        <f ca="1">IFERROR(__xludf.DUMMYFUNCTION("IFERROR(FILTER('Tag Library'!$X$14:$X$736, LEFT('Tag Library'!$W$14:$W$736, LEN(D$2))=D$2, RIGHT('Tag Library'!$W$14:$W$736, LEN($A220))=$A220), """")"),"")</f>
        <v/>
      </c>
      <c r="E220" s="1" t="str">
        <f ca="1">IFERROR(__xludf.DUMMYFUNCTION("IFERROR(FILTER('Tag Library'!$X$14:$X$736, LEFT('Tag Library'!$W$14:$W$736, LEN(E$2))=E$2, RIGHT('Tag Library'!$W$14:$W$736, LEN($A220))=$A220), """")"),"")</f>
        <v/>
      </c>
      <c r="F220" s="1" t="str">
        <f ca="1">IFERROR(__xludf.DUMMYFUNCTION("IFERROR(FILTER('Tag Library'!$X$14:$X$736, LEFT('Tag Library'!$W$14:$W$736, LEN(F$2))=F$2, RIGHT('Tag Library'!$W$14:$W$736, LEN($A220))=$A220), """")"),"")</f>
        <v/>
      </c>
      <c r="G220" s="1" t="str">
        <f ca="1">IFERROR(__xludf.DUMMYFUNCTION("IFERROR(FILTER('Tag Library'!$X$14:$X$736, LEFT('Tag Library'!$W$14:$W$736, LEN(G$2))=G$2, RIGHT('Tag Library'!$W$14:$W$736, LEN($A220))=$A220), """")"),"")</f>
        <v/>
      </c>
      <c r="H220" s="1" t="str">
        <f ca="1">IFERROR(__xludf.DUMMYFUNCTION("IFERROR(FILTER('Tag Library'!$X$14:$X$736, LEFT('Tag Library'!$W$14:$W$736, LEN(H$2))=H$2, RIGHT('Tag Library'!$W$14:$W$736, LEN($A220))=$A220), """")"),"")</f>
        <v/>
      </c>
      <c r="I220" s="1" t="str">
        <f ca="1">IFERROR(__xludf.DUMMYFUNCTION("IFERROR(FILTER('Tag Library'!$X$14:$X$736, LEFT('Tag Library'!$W$14:$W$736, LEN(I$2))=I$2, RIGHT('Tag Library'!$W$14:$W$736, LEN($A220))=$A220), """")"),"")</f>
        <v/>
      </c>
      <c r="J220" s="1" t="str">
        <f ca="1">IFERROR(__xludf.DUMMYFUNCTION("IFERROR(FILTER('Tag Library'!$X$14:$X$736, LEFT('Tag Library'!$W$14:$W$736, LEN(J$2))=J$2, RIGHT('Tag Library'!$W$14:$W$736, LEN($A220))=$A220), """")"),"")</f>
        <v/>
      </c>
      <c r="K220" s="1" t="str">
        <f ca="1">IFERROR(__xludf.DUMMYFUNCTION("IFERROR(FILTER('Tag Library'!$X$14:$X$736, LEFT('Tag Library'!$W$14:$W$736, LEN(K$2))=K$2, RIGHT('Tag Library'!$W$14:$W$736, LEN($A220))=$A220), """")"),"")</f>
        <v/>
      </c>
      <c r="L220" s="1" t="str">
        <f ca="1">IFERROR(__xludf.DUMMYFUNCTION("IFERROR(FILTER('Tag Library'!$X$14:$X$736, LEFT('Tag Library'!$W$14:$W$736, LEN(L$2))=L$2, RIGHT('Tag Library'!$W$14:$W$736, LEN($A220))=$A220), """")"),"")</f>
        <v/>
      </c>
      <c r="M220" s="1" t="str">
        <f ca="1">IFERROR(__xludf.DUMMYFUNCTION("IFERROR(FILTER('Tag Library'!$X$14:$X$736, LEFT('Tag Library'!$W$14:$W$736, LEN(M$2))=M$2, RIGHT('Tag Library'!$W$14:$W$736, LEN($A220))=$A220), """")"),"")</f>
        <v/>
      </c>
      <c r="N220" s="1" t="str">
        <f ca="1">IFERROR(__xludf.DUMMYFUNCTION("IFERROR(FILTER('Tag Library'!$X$14:$X$736, LEFT('Tag Library'!$W$14:$W$736, LEN(N$2))=N$2, RIGHT('Tag Library'!$W$14:$W$736, LEN($A220))=$A220), """")"),"")</f>
        <v/>
      </c>
      <c r="O220" s="1" t="str">
        <f ca="1">IFERROR(__xludf.DUMMYFUNCTION("IFERROR(FILTER('Tag Library'!$X$14:$X$736, LEFT('Tag Library'!$W$14:$W$736, LEN(O$2))=O$2, RIGHT('Tag Library'!$W$14:$W$736, LEN($A220))=$A220), """")"),"")</f>
        <v/>
      </c>
      <c r="P220" s="1" t="str">
        <f ca="1">IFERROR(__xludf.DUMMYFUNCTION("IFERROR(FILTER('Tag Library'!$X$14:$X$736, LEFT('Tag Library'!$W$14:$W$736, LEN(P$2))=P$2, RIGHT('Tag Library'!$W$14:$W$736, LEN($A220))=$A220), """")"),"")</f>
        <v/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IFERROR(__xludf.DUMMYFUNCTION("IFERROR(FILTER('Tag Library'!$X$14:$X$736, LEFT('Tag Library'!$W$14:$W$736, LEN(B$2))=B$2, RIGHT('Tag Library'!$W$14:$W$736, LEN($A221))=$A221), """")"),"")</f>
        <v/>
      </c>
      <c r="C221" s="1" t="str">
        <f ca="1">IFERROR(__xludf.DUMMYFUNCTION("IFERROR(FILTER('Tag Library'!$X$14:$X$736, LEFT('Tag Library'!$W$14:$W$736, LEN(C$2))=C$2, RIGHT('Tag Library'!$W$14:$W$736, LEN($A221))=$A221), """")"),"")</f>
        <v/>
      </c>
      <c r="D221" s="1" t="str">
        <f ca="1">IFERROR(__xludf.DUMMYFUNCTION("IFERROR(FILTER('Tag Library'!$X$14:$X$736, LEFT('Tag Library'!$W$14:$W$736, LEN(D$2))=D$2, RIGHT('Tag Library'!$W$14:$W$736, LEN($A221))=$A221), """")"),"")</f>
        <v/>
      </c>
      <c r="E221" s="1" t="str">
        <f ca="1">IFERROR(__xludf.DUMMYFUNCTION("IFERROR(FILTER('Tag Library'!$X$14:$X$736, LEFT('Tag Library'!$W$14:$W$736, LEN(E$2))=E$2, RIGHT('Tag Library'!$W$14:$W$736, LEN($A221))=$A221), """")"),"")</f>
        <v/>
      </c>
      <c r="F221" s="1" t="str">
        <f ca="1">IFERROR(__xludf.DUMMYFUNCTION("IFERROR(FILTER('Tag Library'!$X$14:$X$736, LEFT('Tag Library'!$W$14:$W$736, LEN(F$2))=F$2, RIGHT('Tag Library'!$W$14:$W$736, LEN($A221))=$A221), """")"),"")</f>
        <v/>
      </c>
      <c r="G221" s="1" t="str">
        <f ca="1">IFERROR(__xludf.DUMMYFUNCTION("IFERROR(FILTER('Tag Library'!$X$14:$X$736, LEFT('Tag Library'!$W$14:$W$736, LEN(G$2))=G$2, RIGHT('Tag Library'!$W$14:$W$736, LEN($A221))=$A221), """")"),"")</f>
        <v/>
      </c>
      <c r="H221" s="1" t="str">
        <f ca="1">IFERROR(__xludf.DUMMYFUNCTION("IFERROR(FILTER('Tag Library'!$X$14:$X$736, LEFT('Tag Library'!$W$14:$W$736, LEN(H$2))=H$2, RIGHT('Tag Library'!$W$14:$W$736, LEN($A221))=$A221), """")"),"")</f>
        <v/>
      </c>
      <c r="I221" s="1" t="str">
        <f ca="1">IFERROR(__xludf.DUMMYFUNCTION("IFERROR(FILTER('Tag Library'!$X$14:$X$736, LEFT('Tag Library'!$W$14:$W$736, LEN(I$2))=I$2, RIGHT('Tag Library'!$W$14:$W$736, LEN($A221))=$A221), """")"),"")</f>
        <v/>
      </c>
      <c r="J221" s="1" t="str">
        <f ca="1">IFERROR(__xludf.DUMMYFUNCTION("IFERROR(FILTER('Tag Library'!$X$14:$X$736, LEFT('Tag Library'!$W$14:$W$736, LEN(J$2))=J$2, RIGHT('Tag Library'!$W$14:$W$736, LEN($A221))=$A221), """")"),"")</f>
        <v/>
      </c>
      <c r="K221" s="1" t="str">
        <f ca="1">IFERROR(__xludf.DUMMYFUNCTION("IFERROR(FILTER('Tag Library'!$X$14:$X$736, LEFT('Tag Library'!$W$14:$W$736, LEN(K$2))=K$2, RIGHT('Tag Library'!$W$14:$W$736, LEN($A221))=$A221), """")"),"")</f>
        <v/>
      </c>
      <c r="L221" s="1" t="str">
        <f ca="1">IFERROR(__xludf.DUMMYFUNCTION("IFERROR(FILTER('Tag Library'!$X$14:$X$736, LEFT('Tag Library'!$W$14:$W$736, LEN(L$2))=L$2, RIGHT('Tag Library'!$W$14:$W$736, LEN($A221))=$A221), """")"),"")</f>
        <v/>
      </c>
      <c r="M221" s="1" t="str">
        <f ca="1">IFERROR(__xludf.DUMMYFUNCTION("IFERROR(FILTER('Tag Library'!$X$14:$X$736, LEFT('Tag Library'!$W$14:$W$736, LEN(M$2))=M$2, RIGHT('Tag Library'!$W$14:$W$736, LEN($A221))=$A221), """")"),"")</f>
        <v/>
      </c>
      <c r="N221" s="1" t="str">
        <f ca="1">IFERROR(__xludf.DUMMYFUNCTION("IFERROR(FILTER('Tag Library'!$X$14:$X$736, LEFT('Tag Library'!$W$14:$W$736, LEN(N$2))=N$2, RIGHT('Tag Library'!$W$14:$W$736, LEN($A221))=$A221), """")"),"")</f>
        <v/>
      </c>
      <c r="O221" s="1" t="str">
        <f ca="1">IFERROR(__xludf.DUMMYFUNCTION("IFERROR(FILTER('Tag Library'!$X$14:$X$736, LEFT('Tag Library'!$W$14:$W$736, LEN(O$2))=O$2, RIGHT('Tag Library'!$W$14:$W$736, LEN($A221))=$A221), """")"),"")</f>
        <v/>
      </c>
      <c r="P221" s="1" t="str">
        <f ca="1">IFERROR(__xludf.DUMMYFUNCTION("IFERROR(FILTER('Tag Library'!$X$14:$X$736, LEFT('Tag Library'!$W$14:$W$736, LEN(P$2))=P$2, RIGHT('Tag Library'!$W$14:$W$736, LEN($A221))=$A221), """")"),"")</f>
        <v/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IFERROR(__xludf.DUMMYFUNCTION("IFERROR(FILTER('Tag Library'!$X$14:$X$736, LEFT('Tag Library'!$W$14:$W$736, LEN(B$2))=B$2, RIGHT('Tag Library'!$W$14:$W$736, LEN($A222))=$A222), """")"),"")</f>
        <v/>
      </c>
      <c r="C222" s="1" t="str">
        <f ca="1">IFERROR(__xludf.DUMMYFUNCTION("IFERROR(FILTER('Tag Library'!$X$14:$X$736, LEFT('Tag Library'!$W$14:$W$736, LEN(C$2))=C$2, RIGHT('Tag Library'!$W$14:$W$736, LEN($A222))=$A222), """")"),"")</f>
        <v/>
      </c>
      <c r="D222" s="1" t="str">
        <f ca="1">IFERROR(__xludf.DUMMYFUNCTION("IFERROR(FILTER('Tag Library'!$X$14:$X$736, LEFT('Tag Library'!$W$14:$W$736, LEN(D$2))=D$2, RIGHT('Tag Library'!$W$14:$W$736, LEN($A222))=$A222), """")"),"")</f>
        <v/>
      </c>
      <c r="E222" s="1" t="str">
        <f ca="1">IFERROR(__xludf.DUMMYFUNCTION("IFERROR(FILTER('Tag Library'!$X$14:$X$736, LEFT('Tag Library'!$W$14:$W$736, LEN(E$2))=E$2, RIGHT('Tag Library'!$W$14:$W$736, LEN($A222))=$A222), """")"),"")</f>
        <v/>
      </c>
      <c r="F222" s="1" t="str">
        <f ca="1">IFERROR(__xludf.DUMMYFUNCTION("IFERROR(FILTER('Tag Library'!$X$14:$X$736, LEFT('Tag Library'!$W$14:$W$736, LEN(F$2))=F$2, RIGHT('Tag Library'!$W$14:$W$736, LEN($A222))=$A222), """")"),"")</f>
        <v/>
      </c>
      <c r="G222" s="1" t="str">
        <f ca="1">IFERROR(__xludf.DUMMYFUNCTION("IFERROR(FILTER('Tag Library'!$X$14:$X$736, LEFT('Tag Library'!$W$14:$W$736, LEN(G$2))=G$2, RIGHT('Tag Library'!$W$14:$W$736, LEN($A222))=$A222), """")"),"")</f>
        <v/>
      </c>
      <c r="H222" s="1" t="str">
        <f ca="1">IFERROR(__xludf.DUMMYFUNCTION("IFERROR(FILTER('Tag Library'!$X$14:$X$736, LEFT('Tag Library'!$W$14:$W$736, LEN(H$2))=H$2, RIGHT('Tag Library'!$W$14:$W$736, LEN($A222))=$A222), """")"),"")</f>
        <v/>
      </c>
      <c r="I222" s="1" t="str">
        <f ca="1">IFERROR(__xludf.DUMMYFUNCTION("IFERROR(FILTER('Tag Library'!$X$14:$X$736, LEFT('Tag Library'!$W$14:$W$736, LEN(I$2))=I$2, RIGHT('Tag Library'!$W$14:$W$736, LEN($A222))=$A222), """")"),"")</f>
        <v/>
      </c>
      <c r="J222" s="1" t="str">
        <f ca="1">IFERROR(__xludf.DUMMYFUNCTION("IFERROR(FILTER('Tag Library'!$X$14:$X$736, LEFT('Tag Library'!$W$14:$W$736, LEN(J$2))=J$2, RIGHT('Tag Library'!$W$14:$W$736, LEN($A222))=$A222), """")"),"")</f>
        <v/>
      </c>
      <c r="K222" s="1" t="str">
        <f ca="1">IFERROR(__xludf.DUMMYFUNCTION("IFERROR(FILTER('Tag Library'!$X$14:$X$736, LEFT('Tag Library'!$W$14:$W$736, LEN(K$2))=K$2, RIGHT('Tag Library'!$W$14:$W$736, LEN($A222))=$A222), """")"),"")</f>
        <v/>
      </c>
      <c r="L222" s="1" t="str">
        <f ca="1">IFERROR(__xludf.DUMMYFUNCTION("IFERROR(FILTER('Tag Library'!$X$14:$X$736, LEFT('Tag Library'!$W$14:$W$736, LEN(L$2))=L$2, RIGHT('Tag Library'!$W$14:$W$736, LEN($A222))=$A222), """")"),"")</f>
        <v/>
      </c>
      <c r="M222" s="1" t="str">
        <f ca="1">IFERROR(__xludf.DUMMYFUNCTION("IFERROR(FILTER('Tag Library'!$X$14:$X$736, LEFT('Tag Library'!$W$14:$W$736, LEN(M$2))=M$2, RIGHT('Tag Library'!$W$14:$W$736, LEN($A222))=$A222), """")"),"")</f>
        <v/>
      </c>
      <c r="N222" s="1" t="str">
        <f ca="1">IFERROR(__xludf.DUMMYFUNCTION("IFERROR(FILTER('Tag Library'!$X$14:$X$736, LEFT('Tag Library'!$W$14:$W$736, LEN(N$2))=N$2, RIGHT('Tag Library'!$W$14:$W$736, LEN($A222))=$A222), """")"),"")</f>
        <v/>
      </c>
      <c r="O222" s="1" t="str">
        <f ca="1">IFERROR(__xludf.DUMMYFUNCTION("IFERROR(FILTER('Tag Library'!$X$14:$X$736, LEFT('Tag Library'!$W$14:$W$736, LEN(O$2))=O$2, RIGHT('Tag Library'!$W$14:$W$736, LEN($A222))=$A222), """")"),"")</f>
        <v/>
      </c>
      <c r="P222" s="1" t="str">
        <f ca="1">IFERROR(__xludf.DUMMYFUNCTION("IFERROR(FILTER('Tag Library'!$X$14:$X$736, LEFT('Tag Library'!$W$14:$W$736, LEN(P$2))=P$2, RIGHT('Tag Library'!$W$14:$W$736, LEN($A222))=$A222), """")"),"")</f>
        <v/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IFERROR(__xludf.DUMMYFUNCTION("IFERROR(FILTER('Tag Library'!$X$14:$X$736, LEFT('Tag Library'!$W$14:$W$736, LEN(B$2))=B$2, RIGHT('Tag Library'!$W$14:$W$736, LEN($A223))=$A223), """")"),"")</f>
        <v/>
      </c>
      <c r="C223" s="1" t="str">
        <f ca="1">IFERROR(__xludf.DUMMYFUNCTION("IFERROR(FILTER('Tag Library'!$X$14:$X$736, LEFT('Tag Library'!$W$14:$W$736, LEN(C$2))=C$2, RIGHT('Tag Library'!$W$14:$W$736, LEN($A223))=$A223), """")"),"")</f>
        <v/>
      </c>
      <c r="D223" s="1" t="str">
        <f ca="1">IFERROR(__xludf.DUMMYFUNCTION("IFERROR(FILTER('Tag Library'!$X$14:$X$736, LEFT('Tag Library'!$W$14:$W$736, LEN(D$2))=D$2, RIGHT('Tag Library'!$W$14:$W$736, LEN($A223))=$A223), """")"),"")</f>
        <v/>
      </c>
      <c r="E223" s="1" t="str">
        <f ca="1">IFERROR(__xludf.DUMMYFUNCTION("IFERROR(FILTER('Tag Library'!$X$14:$X$736, LEFT('Tag Library'!$W$14:$W$736, LEN(E$2))=E$2, RIGHT('Tag Library'!$W$14:$W$736, LEN($A223))=$A223), """")"),"")</f>
        <v/>
      </c>
      <c r="F223" s="1" t="str">
        <f ca="1">IFERROR(__xludf.DUMMYFUNCTION("IFERROR(FILTER('Tag Library'!$X$14:$X$736, LEFT('Tag Library'!$W$14:$W$736, LEN(F$2))=F$2, RIGHT('Tag Library'!$W$14:$W$736, LEN($A223))=$A223), """")"),"")</f>
        <v/>
      </c>
      <c r="G223" s="1" t="str">
        <f ca="1">IFERROR(__xludf.DUMMYFUNCTION("IFERROR(FILTER('Tag Library'!$X$14:$X$736, LEFT('Tag Library'!$W$14:$W$736, LEN(G$2))=G$2, RIGHT('Tag Library'!$W$14:$W$736, LEN($A223))=$A223), """")"),"")</f>
        <v/>
      </c>
      <c r="H223" s="1" t="str">
        <f ca="1">IFERROR(__xludf.DUMMYFUNCTION("IFERROR(FILTER('Tag Library'!$X$14:$X$736, LEFT('Tag Library'!$W$14:$W$736, LEN(H$2))=H$2, RIGHT('Tag Library'!$W$14:$W$736, LEN($A223))=$A223), """")"),"")</f>
        <v/>
      </c>
      <c r="I223" s="1" t="str">
        <f ca="1">IFERROR(__xludf.DUMMYFUNCTION("IFERROR(FILTER('Tag Library'!$X$14:$X$736, LEFT('Tag Library'!$W$14:$W$736, LEN(I$2))=I$2, RIGHT('Tag Library'!$W$14:$W$736, LEN($A223))=$A223), """")"),"")</f>
        <v/>
      </c>
      <c r="J223" s="1" t="str">
        <f ca="1">IFERROR(__xludf.DUMMYFUNCTION("IFERROR(FILTER('Tag Library'!$X$14:$X$736, LEFT('Tag Library'!$W$14:$W$736, LEN(J$2))=J$2, RIGHT('Tag Library'!$W$14:$W$736, LEN($A223))=$A223), """")"),"")</f>
        <v/>
      </c>
      <c r="K223" s="1" t="str">
        <f ca="1">IFERROR(__xludf.DUMMYFUNCTION("IFERROR(FILTER('Tag Library'!$X$14:$X$736, LEFT('Tag Library'!$W$14:$W$736, LEN(K$2))=K$2, RIGHT('Tag Library'!$W$14:$W$736, LEN($A223))=$A223), """")"),"")</f>
        <v/>
      </c>
      <c r="L223" s="1" t="str">
        <f ca="1">IFERROR(__xludf.DUMMYFUNCTION("IFERROR(FILTER('Tag Library'!$X$14:$X$736, LEFT('Tag Library'!$W$14:$W$736, LEN(L$2))=L$2, RIGHT('Tag Library'!$W$14:$W$736, LEN($A223))=$A223), """")"),"")</f>
        <v/>
      </c>
      <c r="M223" s="1" t="str">
        <f ca="1">IFERROR(__xludf.DUMMYFUNCTION("IFERROR(FILTER('Tag Library'!$X$14:$X$736, LEFT('Tag Library'!$W$14:$W$736, LEN(M$2))=M$2, RIGHT('Tag Library'!$W$14:$W$736, LEN($A223))=$A223), """")"),"")</f>
        <v/>
      </c>
      <c r="N223" s="1" t="str">
        <f ca="1">IFERROR(__xludf.DUMMYFUNCTION("IFERROR(FILTER('Tag Library'!$X$14:$X$736, LEFT('Tag Library'!$W$14:$W$736, LEN(N$2))=N$2, RIGHT('Tag Library'!$W$14:$W$736, LEN($A223))=$A223), """")"),"")</f>
        <v/>
      </c>
      <c r="O223" s="1" t="str">
        <f ca="1">IFERROR(__xludf.DUMMYFUNCTION("IFERROR(FILTER('Tag Library'!$X$14:$X$736, LEFT('Tag Library'!$W$14:$W$736, LEN(O$2))=O$2, RIGHT('Tag Library'!$W$14:$W$736, LEN($A223))=$A223), """")"),"")</f>
        <v/>
      </c>
      <c r="P223" s="1" t="str">
        <f ca="1">IFERROR(__xludf.DUMMYFUNCTION("IFERROR(FILTER('Tag Library'!$X$14:$X$736, LEFT('Tag Library'!$W$14:$W$736, LEN(P$2))=P$2, RIGHT('Tag Library'!$W$14:$W$736, LEN($A223))=$A223), """")"),"")</f>
        <v/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IFERROR(__xludf.DUMMYFUNCTION("IFERROR(FILTER('Tag Library'!$X$14:$X$736, LEFT('Tag Library'!$W$14:$W$736, LEN(B$2))=B$2, RIGHT('Tag Library'!$W$14:$W$736, LEN($A224))=$A224), """")"),"")</f>
        <v/>
      </c>
      <c r="C224" s="1" t="str">
        <f ca="1">IFERROR(__xludf.DUMMYFUNCTION("IFERROR(FILTER('Tag Library'!$X$14:$X$736, LEFT('Tag Library'!$W$14:$W$736, LEN(C$2))=C$2, RIGHT('Tag Library'!$W$14:$W$736, LEN($A224))=$A224), """")"),"")</f>
        <v/>
      </c>
      <c r="D224" s="1" t="str">
        <f ca="1">IFERROR(__xludf.DUMMYFUNCTION("IFERROR(FILTER('Tag Library'!$X$14:$X$736, LEFT('Tag Library'!$W$14:$W$736, LEN(D$2))=D$2, RIGHT('Tag Library'!$W$14:$W$736, LEN($A224))=$A224), """")"),"")</f>
        <v/>
      </c>
      <c r="E224" s="1" t="str">
        <f ca="1">IFERROR(__xludf.DUMMYFUNCTION("IFERROR(FILTER('Tag Library'!$X$14:$X$736, LEFT('Tag Library'!$W$14:$W$736, LEN(E$2))=E$2, RIGHT('Tag Library'!$W$14:$W$736, LEN($A224))=$A224), """")"),"")</f>
        <v/>
      </c>
      <c r="F224" s="1" t="str">
        <f ca="1">IFERROR(__xludf.DUMMYFUNCTION("IFERROR(FILTER('Tag Library'!$X$14:$X$736, LEFT('Tag Library'!$W$14:$W$736, LEN(F$2))=F$2, RIGHT('Tag Library'!$W$14:$W$736, LEN($A224))=$A224), """")"),"")</f>
        <v/>
      </c>
      <c r="G224" s="1" t="str">
        <f ca="1">IFERROR(__xludf.DUMMYFUNCTION("IFERROR(FILTER('Tag Library'!$X$14:$X$736, LEFT('Tag Library'!$W$14:$W$736, LEN(G$2))=G$2, RIGHT('Tag Library'!$W$14:$W$736, LEN($A224))=$A224), """")"),"")</f>
        <v/>
      </c>
      <c r="H224" s="1" t="str">
        <f ca="1">IFERROR(__xludf.DUMMYFUNCTION("IFERROR(FILTER('Tag Library'!$X$14:$X$736, LEFT('Tag Library'!$W$14:$W$736, LEN(H$2))=H$2, RIGHT('Tag Library'!$W$14:$W$736, LEN($A224))=$A224), """")"),"")</f>
        <v/>
      </c>
      <c r="I224" s="1" t="str">
        <f ca="1">IFERROR(__xludf.DUMMYFUNCTION("IFERROR(FILTER('Tag Library'!$X$14:$X$736, LEFT('Tag Library'!$W$14:$W$736, LEN(I$2))=I$2, RIGHT('Tag Library'!$W$14:$W$736, LEN($A224))=$A224), """")"),"")</f>
        <v/>
      </c>
      <c r="J224" s="1" t="str">
        <f ca="1">IFERROR(__xludf.DUMMYFUNCTION("IFERROR(FILTER('Tag Library'!$X$14:$X$736, LEFT('Tag Library'!$W$14:$W$736, LEN(J$2))=J$2, RIGHT('Tag Library'!$W$14:$W$736, LEN($A224))=$A224), """")"),"")</f>
        <v/>
      </c>
      <c r="K224" s="1" t="str">
        <f ca="1">IFERROR(__xludf.DUMMYFUNCTION("IFERROR(FILTER('Tag Library'!$X$14:$X$736, LEFT('Tag Library'!$W$14:$W$736, LEN(K$2))=K$2, RIGHT('Tag Library'!$W$14:$W$736, LEN($A224))=$A224), """")"),"")</f>
        <v/>
      </c>
      <c r="L224" s="1" t="str">
        <f ca="1">IFERROR(__xludf.DUMMYFUNCTION("IFERROR(FILTER('Tag Library'!$X$14:$X$736, LEFT('Tag Library'!$W$14:$W$736, LEN(L$2))=L$2, RIGHT('Tag Library'!$W$14:$W$736, LEN($A224))=$A224), """")"),"")</f>
        <v/>
      </c>
      <c r="M224" s="1" t="str">
        <f ca="1">IFERROR(__xludf.DUMMYFUNCTION("IFERROR(FILTER('Tag Library'!$X$14:$X$736, LEFT('Tag Library'!$W$14:$W$736, LEN(M$2))=M$2, RIGHT('Tag Library'!$W$14:$W$736, LEN($A224))=$A224), """")"),"")</f>
        <v/>
      </c>
      <c r="N224" s="1" t="str">
        <f ca="1">IFERROR(__xludf.DUMMYFUNCTION("IFERROR(FILTER('Tag Library'!$X$14:$X$736, LEFT('Tag Library'!$W$14:$W$736, LEN(N$2))=N$2, RIGHT('Tag Library'!$W$14:$W$736, LEN($A224))=$A224), """")"),"")</f>
        <v/>
      </c>
      <c r="O224" s="1" t="str">
        <f ca="1">IFERROR(__xludf.DUMMYFUNCTION("IFERROR(FILTER('Tag Library'!$X$14:$X$736, LEFT('Tag Library'!$W$14:$W$736, LEN(O$2))=O$2, RIGHT('Tag Library'!$W$14:$W$736, LEN($A224))=$A224), """")"),"")</f>
        <v/>
      </c>
      <c r="P224" s="1" t="str">
        <f ca="1">IFERROR(__xludf.DUMMYFUNCTION("IFERROR(FILTER('Tag Library'!$X$14:$X$736, LEFT('Tag Library'!$W$14:$W$736, LEN(P$2))=P$2, RIGHT('Tag Library'!$W$14:$W$736, LEN($A224))=$A224), """")"),"")</f>
        <v/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IFERROR(__xludf.DUMMYFUNCTION("IFERROR(FILTER('Tag Library'!$X$14:$X$736, LEFT('Tag Library'!$W$14:$W$736, LEN(B$2))=B$2, RIGHT('Tag Library'!$W$14:$W$736, LEN($A225))=$A225), """")"),"")</f>
        <v/>
      </c>
      <c r="C225" s="1" t="str">
        <f ca="1">IFERROR(__xludf.DUMMYFUNCTION("IFERROR(FILTER('Tag Library'!$X$14:$X$736, LEFT('Tag Library'!$W$14:$W$736, LEN(C$2))=C$2, RIGHT('Tag Library'!$W$14:$W$736, LEN($A225))=$A225), """")"),"")</f>
        <v/>
      </c>
      <c r="D225" s="1" t="str">
        <f ca="1">IFERROR(__xludf.DUMMYFUNCTION("IFERROR(FILTER('Tag Library'!$X$14:$X$736, LEFT('Tag Library'!$W$14:$W$736, LEN(D$2))=D$2, RIGHT('Tag Library'!$W$14:$W$736, LEN($A225))=$A225), """")"),"")</f>
        <v/>
      </c>
      <c r="E225" s="1" t="str">
        <f ca="1">IFERROR(__xludf.DUMMYFUNCTION("IFERROR(FILTER('Tag Library'!$X$14:$X$736, LEFT('Tag Library'!$W$14:$W$736, LEN(E$2))=E$2, RIGHT('Tag Library'!$W$14:$W$736, LEN($A225))=$A225), """")"),"")</f>
        <v/>
      </c>
      <c r="F225" s="1" t="str">
        <f ca="1">IFERROR(__xludf.DUMMYFUNCTION("IFERROR(FILTER('Tag Library'!$X$14:$X$736, LEFT('Tag Library'!$W$14:$W$736, LEN(F$2))=F$2, RIGHT('Tag Library'!$W$14:$W$736, LEN($A225))=$A225), """")"),"")</f>
        <v/>
      </c>
      <c r="G225" s="1" t="str">
        <f ca="1">IFERROR(__xludf.DUMMYFUNCTION("IFERROR(FILTER('Tag Library'!$X$14:$X$736, LEFT('Tag Library'!$W$14:$W$736, LEN(G$2))=G$2, RIGHT('Tag Library'!$W$14:$W$736, LEN($A225))=$A225), """")"),"")</f>
        <v/>
      </c>
      <c r="H225" s="1" t="str">
        <f ca="1">IFERROR(__xludf.DUMMYFUNCTION("IFERROR(FILTER('Tag Library'!$X$14:$X$736, LEFT('Tag Library'!$W$14:$W$736, LEN(H$2))=H$2, RIGHT('Tag Library'!$W$14:$W$736, LEN($A225))=$A225), """")"),"")</f>
        <v/>
      </c>
      <c r="I225" s="1" t="str">
        <f ca="1">IFERROR(__xludf.DUMMYFUNCTION("IFERROR(FILTER('Tag Library'!$X$14:$X$736, LEFT('Tag Library'!$W$14:$W$736, LEN(I$2))=I$2, RIGHT('Tag Library'!$W$14:$W$736, LEN($A225))=$A225), """")"),"")</f>
        <v/>
      </c>
      <c r="J225" s="1" t="str">
        <f ca="1">IFERROR(__xludf.DUMMYFUNCTION("IFERROR(FILTER('Tag Library'!$X$14:$X$736, LEFT('Tag Library'!$W$14:$W$736, LEN(J$2))=J$2, RIGHT('Tag Library'!$W$14:$W$736, LEN($A225))=$A225), """")"),"")</f>
        <v/>
      </c>
      <c r="K225" s="1" t="str">
        <f ca="1">IFERROR(__xludf.DUMMYFUNCTION("IFERROR(FILTER('Tag Library'!$X$14:$X$736, LEFT('Tag Library'!$W$14:$W$736, LEN(K$2))=K$2, RIGHT('Tag Library'!$W$14:$W$736, LEN($A225))=$A225), """")"),"")</f>
        <v/>
      </c>
      <c r="L225" s="1" t="str">
        <f ca="1">IFERROR(__xludf.DUMMYFUNCTION("IFERROR(FILTER('Tag Library'!$X$14:$X$736, LEFT('Tag Library'!$W$14:$W$736, LEN(L$2))=L$2, RIGHT('Tag Library'!$W$14:$W$736, LEN($A225))=$A225), """")"),"")</f>
        <v/>
      </c>
      <c r="M225" s="1" t="str">
        <f ca="1">IFERROR(__xludf.DUMMYFUNCTION("IFERROR(FILTER('Tag Library'!$X$14:$X$736, LEFT('Tag Library'!$W$14:$W$736, LEN(M$2))=M$2, RIGHT('Tag Library'!$W$14:$W$736, LEN($A225))=$A225), """")"),"")</f>
        <v/>
      </c>
      <c r="N225" s="1" t="str">
        <f ca="1">IFERROR(__xludf.DUMMYFUNCTION("IFERROR(FILTER('Tag Library'!$X$14:$X$736, LEFT('Tag Library'!$W$14:$W$736, LEN(N$2))=N$2, RIGHT('Tag Library'!$W$14:$W$736, LEN($A225))=$A225), """")"),"")</f>
        <v/>
      </c>
      <c r="O225" s="1" t="str">
        <f ca="1">IFERROR(__xludf.DUMMYFUNCTION("IFERROR(FILTER('Tag Library'!$X$14:$X$736, LEFT('Tag Library'!$W$14:$W$736, LEN(O$2))=O$2, RIGHT('Tag Library'!$W$14:$W$736, LEN($A225))=$A225), """")"),"")</f>
        <v/>
      </c>
      <c r="P225" s="1" t="str">
        <f ca="1">IFERROR(__xludf.DUMMYFUNCTION("IFERROR(FILTER('Tag Library'!$X$14:$X$736, LEFT('Tag Library'!$W$14:$W$736, LEN(P$2))=P$2, RIGHT('Tag Library'!$W$14:$W$736, LEN($A225))=$A225), """")"),"")</f>
        <v/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IFERROR(__xludf.DUMMYFUNCTION("IFERROR(FILTER('Tag Library'!$X$14:$X$736, LEFT('Tag Library'!$W$14:$W$736, LEN(B$2))=B$2, RIGHT('Tag Library'!$W$14:$W$736, LEN($A226))=$A226), """")"),"")</f>
        <v/>
      </c>
      <c r="C226" s="1" t="str">
        <f ca="1">IFERROR(__xludf.DUMMYFUNCTION("IFERROR(FILTER('Tag Library'!$X$14:$X$736, LEFT('Tag Library'!$W$14:$W$736, LEN(C$2))=C$2, RIGHT('Tag Library'!$W$14:$W$736, LEN($A226))=$A226), """")"),"")</f>
        <v/>
      </c>
      <c r="D226" s="1" t="str">
        <f ca="1">IFERROR(__xludf.DUMMYFUNCTION("IFERROR(FILTER('Tag Library'!$X$14:$X$736, LEFT('Tag Library'!$W$14:$W$736, LEN(D$2))=D$2, RIGHT('Tag Library'!$W$14:$W$736, LEN($A226))=$A226), """")"),"")</f>
        <v/>
      </c>
      <c r="E226" s="1" t="str">
        <f ca="1">IFERROR(__xludf.DUMMYFUNCTION("IFERROR(FILTER('Tag Library'!$X$14:$X$736, LEFT('Tag Library'!$W$14:$W$736, LEN(E$2))=E$2, RIGHT('Tag Library'!$W$14:$W$736, LEN($A226))=$A226), """")"),"")</f>
        <v/>
      </c>
      <c r="F226" s="1" t="str">
        <f ca="1">IFERROR(__xludf.DUMMYFUNCTION("IFERROR(FILTER('Tag Library'!$X$14:$X$736, LEFT('Tag Library'!$W$14:$W$736, LEN(F$2))=F$2, RIGHT('Tag Library'!$W$14:$W$736, LEN($A226))=$A226), """")"),"")</f>
        <v/>
      </c>
      <c r="G226" s="1" t="str">
        <f ca="1">IFERROR(__xludf.DUMMYFUNCTION("IFERROR(FILTER('Tag Library'!$X$14:$X$736, LEFT('Tag Library'!$W$14:$W$736, LEN(G$2))=G$2, RIGHT('Tag Library'!$W$14:$W$736, LEN($A226))=$A226), """")"),"")</f>
        <v/>
      </c>
      <c r="H226" s="1" t="str">
        <f ca="1">IFERROR(__xludf.DUMMYFUNCTION("IFERROR(FILTER('Tag Library'!$X$14:$X$736, LEFT('Tag Library'!$W$14:$W$736, LEN(H$2))=H$2, RIGHT('Tag Library'!$W$14:$W$736, LEN($A226))=$A226), """")"),"")</f>
        <v/>
      </c>
      <c r="I226" s="1" t="str">
        <f ca="1">IFERROR(__xludf.DUMMYFUNCTION("IFERROR(FILTER('Tag Library'!$X$14:$X$736, LEFT('Tag Library'!$W$14:$W$736, LEN(I$2))=I$2, RIGHT('Tag Library'!$W$14:$W$736, LEN($A226))=$A226), """")"),"")</f>
        <v/>
      </c>
      <c r="J226" s="1" t="str">
        <f ca="1">IFERROR(__xludf.DUMMYFUNCTION("IFERROR(FILTER('Tag Library'!$X$14:$X$736, LEFT('Tag Library'!$W$14:$W$736, LEN(J$2))=J$2, RIGHT('Tag Library'!$W$14:$W$736, LEN($A226))=$A226), """")"),"")</f>
        <v/>
      </c>
      <c r="K226" s="1" t="str">
        <f ca="1">IFERROR(__xludf.DUMMYFUNCTION("IFERROR(FILTER('Tag Library'!$X$14:$X$736, LEFT('Tag Library'!$W$14:$W$736, LEN(K$2))=K$2, RIGHT('Tag Library'!$W$14:$W$736, LEN($A226))=$A226), """")"),"")</f>
        <v/>
      </c>
      <c r="L226" s="1" t="str">
        <f ca="1">IFERROR(__xludf.DUMMYFUNCTION("IFERROR(FILTER('Tag Library'!$X$14:$X$736, LEFT('Tag Library'!$W$14:$W$736, LEN(L$2))=L$2, RIGHT('Tag Library'!$W$14:$W$736, LEN($A226))=$A226), """")"),"")</f>
        <v/>
      </c>
      <c r="M226" s="1" t="str">
        <f ca="1">IFERROR(__xludf.DUMMYFUNCTION("IFERROR(FILTER('Tag Library'!$X$14:$X$736, LEFT('Tag Library'!$W$14:$W$736, LEN(M$2))=M$2, RIGHT('Tag Library'!$W$14:$W$736, LEN($A226))=$A226), """")"),"")</f>
        <v/>
      </c>
      <c r="N226" s="1" t="str">
        <f ca="1">IFERROR(__xludf.DUMMYFUNCTION("IFERROR(FILTER('Tag Library'!$X$14:$X$736, LEFT('Tag Library'!$W$14:$W$736, LEN(N$2))=N$2, RIGHT('Tag Library'!$W$14:$W$736, LEN($A226))=$A226), """")"),"")</f>
        <v/>
      </c>
      <c r="O226" s="1" t="str">
        <f ca="1">IFERROR(__xludf.DUMMYFUNCTION("IFERROR(FILTER('Tag Library'!$X$14:$X$736, LEFT('Tag Library'!$W$14:$W$736, LEN(O$2))=O$2, RIGHT('Tag Library'!$W$14:$W$736, LEN($A226))=$A226), """")"),"")</f>
        <v/>
      </c>
      <c r="P226" s="1" t="str">
        <f ca="1">IFERROR(__xludf.DUMMYFUNCTION("IFERROR(FILTER('Tag Library'!$X$14:$X$736, LEFT('Tag Library'!$W$14:$W$736, LEN(P$2))=P$2, RIGHT('Tag Library'!$W$14:$W$736, LEN($A226))=$A226), """")"),"")</f>
        <v/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IFERROR(__xludf.DUMMYFUNCTION("IFERROR(FILTER('Tag Library'!$X$14:$X$736, LEFT('Tag Library'!$W$14:$W$736, LEN(B$2))=B$2, RIGHT('Tag Library'!$W$14:$W$736, LEN($A227))=$A227), """")"),"")</f>
        <v/>
      </c>
      <c r="C227" s="1" t="str">
        <f ca="1">IFERROR(__xludf.DUMMYFUNCTION("IFERROR(FILTER('Tag Library'!$X$14:$X$736, LEFT('Tag Library'!$W$14:$W$736, LEN(C$2))=C$2, RIGHT('Tag Library'!$W$14:$W$736, LEN($A227))=$A227), """")"),"")</f>
        <v/>
      </c>
      <c r="D227" s="1" t="str">
        <f ca="1">IFERROR(__xludf.DUMMYFUNCTION("IFERROR(FILTER('Tag Library'!$X$14:$X$736, LEFT('Tag Library'!$W$14:$W$736, LEN(D$2))=D$2, RIGHT('Tag Library'!$W$14:$W$736, LEN($A227))=$A227), """")"),"")</f>
        <v/>
      </c>
      <c r="E227" s="1" t="str">
        <f ca="1">IFERROR(__xludf.DUMMYFUNCTION("IFERROR(FILTER('Tag Library'!$X$14:$X$736, LEFT('Tag Library'!$W$14:$W$736, LEN(E$2))=E$2, RIGHT('Tag Library'!$W$14:$W$736, LEN($A227))=$A227), """")"),"")</f>
        <v/>
      </c>
      <c r="F227" s="1" t="str">
        <f ca="1">IFERROR(__xludf.DUMMYFUNCTION("IFERROR(FILTER('Tag Library'!$X$14:$X$736, LEFT('Tag Library'!$W$14:$W$736, LEN(F$2))=F$2, RIGHT('Tag Library'!$W$14:$W$736, LEN($A227))=$A227), """")"),"")</f>
        <v/>
      </c>
      <c r="G227" s="1" t="str">
        <f ca="1">IFERROR(__xludf.DUMMYFUNCTION("IFERROR(FILTER('Tag Library'!$X$14:$X$736, LEFT('Tag Library'!$W$14:$W$736, LEN(G$2))=G$2, RIGHT('Tag Library'!$W$14:$W$736, LEN($A227))=$A227), """")"),"")</f>
        <v/>
      </c>
      <c r="H227" s="1" t="str">
        <f ca="1">IFERROR(__xludf.DUMMYFUNCTION("IFERROR(FILTER('Tag Library'!$X$14:$X$736, LEFT('Tag Library'!$W$14:$W$736, LEN(H$2))=H$2, RIGHT('Tag Library'!$W$14:$W$736, LEN($A227))=$A227), """")"),"")</f>
        <v/>
      </c>
      <c r="I227" s="1" t="str">
        <f ca="1">IFERROR(__xludf.DUMMYFUNCTION("IFERROR(FILTER('Tag Library'!$X$14:$X$736, LEFT('Tag Library'!$W$14:$W$736, LEN(I$2))=I$2, RIGHT('Tag Library'!$W$14:$W$736, LEN($A227))=$A227), """")"),"")</f>
        <v/>
      </c>
      <c r="J227" s="1" t="str">
        <f ca="1">IFERROR(__xludf.DUMMYFUNCTION("IFERROR(FILTER('Tag Library'!$X$14:$X$736, LEFT('Tag Library'!$W$14:$W$736, LEN(J$2))=J$2, RIGHT('Tag Library'!$W$14:$W$736, LEN($A227))=$A227), """")"),"")</f>
        <v/>
      </c>
      <c r="K227" s="1" t="str">
        <f ca="1">IFERROR(__xludf.DUMMYFUNCTION("IFERROR(FILTER('Tag Library'!$X$14:$X$736, LEFT('Tag Library'!$W$14:$W$736, LEN(K$2))=K$2, RIGHT('Tag Library'!$W$14:$W$736, LEN($A227))=$A227), """")"),"")</f>
        <v/>
      </c>
      <c r="L227" s="1" t="str">
        <f ca="1">IFERROR(__xludf.DUMMYFUNCTION("IFERROR(FILTER('Tag Library'!$X$14:$X$736, LEFT('Tag Library'!$W$14:$W$736, LEN(L$2))=L$2, RIGHT('Tag Library'!$W$14:$W$736, LEN($A227))=$A227), """")"),"")</f>
        <v/>
      </c>
      <c r="M227" s="1" t="str">
        <f ca="1">IFERROR(__xludf.DUMMYFUNCTION("IFERROR(FILTER('Tag Library'!$X$14:$X$736, LEFT('Tag Library'!$W$14:$W$736, LEN(M$2))=M$2, RIGHT('Tag Library'!$W$14:$W$736, LEN($A227))=$A227), """")"),"")</f>
        <v/>
      </c>
      <c r="N227" s="1" t="str">
        <f ca="1">IFERROR(__xludf.DUMMYFUNCTION("IFERROR(FILTER('Tag Library'!$X$14:$X$736, LEFT('Tag Library'!$W$14:$W$736, LEN(N$2))=N$2, RIGHT('Tag Library'!$W$14:$W$736, LEN($A227))=$A227), """")"),"")</f>
        <v/>
      </c>
      <c r="O227" s="1" t="str">
        <f ca="1">IFERROR(__xludf.DUMMYFUNCTION("IFERROR(FILTER('Tag Library'!$X$14:$X$736, LEFT('Tag Library'!$W$14:$W$736, LEN(O$2))=O$2, RIGHT('Tag Library'!$W$14:$W$736, LEN($A227))=$A227), """")"),"")</f>
        <v/>
      </c>
      <c r="P227" s="1" t="str">
        <f ca="1">IFERROR(__xludf.DUMMYFUNCTION("IFERROR(FILTER('Tag Library'!$X$14:$X$736, LEFT('Tag Library'!$W$14:$W$736, LEN(P$2))=P$2, RIGHT('Tag Library'!$W$14:$W$736, LEN($A227))=$A227), """")"),"")</f>
        <v/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IFERROR(__xludf.DUMMYFUNCTION("IFERROR(FILTER('Tag Library'!$X$14:$X$736, LEFT('Tag Library'!$W$14:$W$736, LEN(B$2))=B$2, RIGHT('Tag Library'!$W$14:$W$736, LEN($A228))=$A228), """")"),"")</f>
        <v/>
      </c>
      <c r="C228" s="1" t="str">
        <f ca="1">IFERROR(__xludf.DUMMYFUNCTION("IFERROR(FILTER('Tag Library'!$X$14:$X$736, LEFT('Tag Library'!$W$14:$W$736, LEN(C$2))=C$2, RIGHT('Tag Library'!$W$14:$W$736, LEN($A228))=$A228), """")"),"")</f>
        <v/>
      </c>
      <c r="D228" s="1" t="str">
        <f ca="1">IFERROR(__xludf.DUMMYFUNCTION("IFERROR(FILTER('Tag Library'!$X$14:$X$736, LEFT('Tag Library'!$W$14:$W$736, LEN(D$2))=D$2, RIGHT('Tag Library'!$W$14:$W$736, LEN($A228))=$A228), """")"),"")</f>
        <v/>
      </c>
      <c r="E228" s="1" t="str">
        <f ca="1">IFERROR(__xludf.DUMMYFUNCTION("IFERROR(FILTER('Tag Library'!$X$14:$X$736, LEFT('Tag Library'!$W$14:$W$736, LEN(E$2))=E$2, RIGHT('Tag Library'!$W$14:$W$736, LEN($A228))=$A228), """")"),"")</f>
        <v/>
      </c>
      <c r="F228" s="1" t="str">
        <f ca="1">IFERROR(__xludf.DUMMYFUNCTION("IFERROR(FILTER('Tag Library'!$X$14:$X$736, LEFT('Tag Library'!$W$14:$W$736, LEN(F$2))=F$2, RIGHT('Tag Library'!$W$14:$W$736, LEN($A228))=$A228), """")"),"")</f>
        <v/>
      </c>
      <c r="G228" s="1" t="str">
        <f ca="1">IFERROR(__xludf.DUMMYFUNCTION("IFERROR(FILTER('Tag Library'!$X$14:$X$736, LEFT('Tag Library'!$W$14:$W$736, LEN(G$2))=G$2, RIGHT('Tag Library'!$W$14:$W$736, LEN($A228))=$A228), """")"),"")</f>
        <v/>
      </c>
      <c r="H228" s="1" t="str">
        <f ca="1">IFERROR(__xludf.DUMMYFUNCTION("IFERROR(FILTER('Tag Library'!$X$14:$X$736, LEFT('Tag Library'!$W$14:$W$736, LEN(H$2))=H$2, RIGHT('Tag Library'!$W$14:$W$736, LEN($A228))=$A228), """")"),"")</f>
        <v/>
      </c>
      <c r="I228" s="1" t="str">
        <f ca="1">IFERROR(__xludf.DUMMYFUNCTION("IFERROR(FILTER('Tag Library'!$X$14:$X$736, LEFT('Tag Library'!$W$14:$W$736, LEN(I$2))=I$2, RIGHT('Tag Library'!$W$14:$W$736, LEN($A228))=$A228), """")"),"")</f>
        <v/>
      </c>
      <c r="J228" s="1" t="str">
        <f ca="1">IFERROR(__xludf.DUMMYFUNCTION("IFERROR(FILTER('Tag Library'!$X$14:$X$736, LEFT('Tag Library'!$W$14:$W$736, LEN(J$2))=J$2, RIGHT('Tag Library'!$W$14:$W$736, LEN($A228))=$A228), """")"),"")</f>
        <v/>
      </c>
      <c r="K228" s="1" t="str">
        <f ca="1">IFERROR(__xludf.DUMMYFUNCTION("IFERROR(FILTER('Tag Library'!$X$14:$X$736, LEFT('Tag Library'!$W$14:$W$736, LEN(K$2))=K$2, RIGHT('Tag Library'!$W$14:$W$736, LEN($A228))=$A228), """")"),"")</f>
        <v/>
      </c>
      <c r="L228" s="1" t="str">
        <f ca="1">IFERROR(__xludf.DUMMYFUNCTION("IFERROR(FILTER('Tag Library'!$X$14:$X$736, LEFT('Tag Library'!$W$14:$W$736, LEN(L$2))=L$2, RIGHT('Tag Library'!$W$14:$W$736, LEN($A228))=$A228), """")"),"")</f>
        <v/>
      </c>
      <c r="M228" s="1" t="str">
        <f ca="1">IFERROR(__xludf.DUMMYFUNCTION("IFERROR(FILTER('Tag Library'!$X$14:$X$736, LEFT('Tag Library'!$W$14:$W$736, LEN(M$2))=M$2, RIGHT('Tag Library'!$W$14:$W$736, LEN($A228))=$A228), """")"),"")</f>
        <v/>
      </c>
      <c r="N228" s="1" t="str">
        <f ca="1">IFERROR(__xludf.DUMMYFUNCTION("IFERROR(FILTER('Tag Library'!$X$14:$X$736, LEFT('Tag Library'!$W$14:$W$736, LEN(N$2))=N$2, RIGHT('Tag Library'!$W$14:$W$736, LEN($A228))=$A228), """")"),"")</f>
        <v/>
      </c>
      <c r="O228" s="1" t="str">
        <f ca="1">IFERROR(__xludf.DUMMYFUNCTION("IFERROR(FILTER('Tag Library'!$X$14:$X$736, LEFT('Tag Library'!$W$14:$W$736, LEN(O$2))=O$2, RIGHT('Tag Library'!$W$14:$W$736, LEN($A228))=$A228), """")"),"")</f>
        <v/>
      </c>
      <c r="P228" s="1" t="str">
        <f ca="1">IFERROR(__xludf.DUMMYFUNCTION("IFERROR(FILTER('Tag Library'!$X$14:$X$736, LEFT('Tag Library'!$W$14:$W$736, LEN(P$2))=P$2, RIGHT('Tag Library'!$W$14:$W$736, LEN($A228))=$A228), """")"),"")</f>
        <v/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IFERROR(__xludf.DUMMYFUNCTION("IFERROR(FILTER('Tag Library'!$X$14:$X$736, LEFT('Tag Library'!$W$14:$W$736, LEN(B$2))=B$2, RIGHT('Tag Library'!$W$14:$W$736, LEN($A229))=$A229), """")"),"")</f>
        <v/>
      </c>
      <c r="C229" s="1" t="str">
        <f ca="1">IFERROR(__xludf.DUMMYFUNCTION("IFERROR(FILTER('Tag Library'!$X$14:$X$736, LEFT('Tag Library'!$W$14:$W$736, LEN(C$2))=C$2, RIGHT('Tag Library'!$W$14:$W$736, LEN($A229))=$A229), """")"),"")</f>
        <v/>
      </c>
      <c r="D229" s="1" t="str">
        <f ca="1">IFERROR(__xludf.DUMMYFUNCTION("IFERROR(FILTER('Tag Library'!$X$14:$X$736, LEFT('Tag Library'!$W$14:$W$736, LEN(D$2))=D$2, RIGHT('Tag Library'!$W$14:$W$736, LEN($A229))=$A229), """")"),"")</f>
        <v/>
      </c>
      <c r="E229" s="1" t="str">
        <f ca="1">IFERROR(__xludf.DUMMYFUNCTION("IFERROR(FILTER('Tag Library'!$X$14:$X$736, LEFT('Tag Library'!$W$14:$W$736, LEN(E$2))=E$2, RIGHT('Tag Library'!$W$14:$W$736, LEN($A229))=$A229), """")"),"")</f>
        <v/>
      </c>
      <c r="F229" s="1" t="str">
        <f ca="1">IFERROR(__xludf.DUMMYFUNCTION("IFERROR(FILTER('Tag Library'!$X$14:$X$736, LEFT('Tag Library'!$W$14:$W$736, LEN(F$2))=F$2, RIGHT('Tag Library'!$W$14:$W$736, LEN($A229))=$A229), """")"),"")</f>
        <v/>
      </c>
      <c r="G229" s="1" t="str">
        <f ca="1">IFERROR(__xludf.DUMMYFUNCTION("IFERROR(FILTER('Tag Library'!$X$14:$X$736, LEFT('Tag Library'!$W$14:$W$736, LEN(G$2))=G$2, RIGHT('Tag Library'!$W$14:$W$736, LEN($A229))=$A229), """")"),"")</f>
        <v/>
      </c>
      <c r="H229" s="1" t="str">
        <f ca="1">IFERROR(__xludf.DUMMYFUNCTION("IFERROR(FILTER('Tag Library'!$X$14:$X$736, LEFT('Tag Library'!$W$14:$W$736, LEN(H$2))=H$2, RIGHT('Tag Library'!$W$14:$W$736, LEN($A229))=$A229), """")"),"")</f>
        <v/>
      </c>
      <c r="I229" s="1" t="str">
        <f ca="1">IFERROR(__xludf.DUMMYFUNCTION("IFERROR(FILTER('Tag Library'!$X$14:$X$736, LEFT('Tag Library'!$W$14:$W$736, LEN(I$2))=I$2, RIGHT('Tag Library'!$W$14:$W$736, LEN($A229))=$A229), """")"),"")</f>
        <v/>
      </c>
      <c r="J229" s="1" t="str">
        <f ca="1">IFERROR(__xludf.DUMMYFUNCTION("IFERROR(FILTER('Tag Library'!$X$14:$X$736, LEFT('Tag Library'!$W$14:$W$736, LEN(J$2))=J$2, RIGHT('Tag Library'!$W$14:$W$736, LEN($A229))=$A229), """")"),"")</f>
        <v/>
      </c>
      <c r="K229" s="1" t="str">
        <f ca="1">IFERROR(__xludf.DUMMYFUNCTION("IFERROR(FILTER('Tag Library'!$X$14:$X$736, LEFT('Tag Library'!$W$14:$W$736, LEN(K$2))=K$2, RIGHT('Tag Library'!$W$14:$W$736, LEN($A229))=$A229), """")"),"")</f>
        <v/>
      </c>
      <c r="L229" s="1" t="str">
        <f ca="1">IFERROR(__xludf.DUMMYFUNCTION("IFERROR(FILTER('Tag Library'!$X$14:$X$736, LEFT('Tag Library'!$W$14:$W$736, LEN(L$2))=L$2, RIGHT('Tag Library'!$W$14:$W$736, LEN($A229))=$A229), """")"),"")</f>
        <v/>
      </c>
      <c r="M229" s="1" t="str">
        <f ca="1">IFERROR(__xludf.DUMMYFUNCTION("IFERROR(FILTER('Tag Library'!$X$14:$X$736, LEFT('Tag Library'!$W$14:$W$736, LEN(M$2))=M$2, RIGHT('Tag Library'!$W$14:$W$736, LEN($A229))=$A229), """")"),"")</f>
        <v/>
      </c>
      <c r="N229" s="1" t="str">
        <f ca="1">IFERROR(__xludf.DUMMYFUNCTION("IFERROR(FILTER('Tag Library'!$X$14:$X$736, LEFT('Tag Library'!$W$14:$W$736, LEN(N$2))=N$2, RIGHT('Tag Library'!$W$14:$W$736, LEN($A229))=$A229), """")"),"")</f>
        <v/>
      </c>
      <c r="O229" s="1" t="str">
        <f ca="1">IFERROR(__xludf.DUMMYFUNCTION("IFERROR(FILTER('Tag Library'!$X$14:$X$736, LEFT('Tag Library'!$W$14:$W$736, LEN(O$2))=O$2, RIGHT('Tag Library'!$W$14:$W$736, LEN($A229))=$A229), """")"),"")</f>
        <v/>
      </c>
      <c r="P229" s="1" t="str">
        <f ca="1">IFERROR(__xludf.DUMMYFUNCTION("IFERROR(FILTER('Tag Library'!$X$14:$X$736, LEFT('Tag Library'!$W$14:$W$736, LEN(P$2))=P$2, RIGHT('Tag Library'!$W$14:$W$736, LEN($A229))=$A229), """")"),"")</f>
        <v/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IFERROR(__xludf.DUMMYFUNCTION("IFERROR(FILTER('Tag Library'!$X$14:$X$736, LEFT('Tag Library'!$W$14:$W$736, LEN(B$2))=B$2, RIGHT('Tag Library'!$W$14:$W$736, LEN($A230))=$A230), """")"),"")</f>
        <v/>
      </c>
      <c r="C230" s="1" t="str">
        <f ca="1">IFERROR(__xludf.DUMMYFUNCTION("IFERROR(FILTER('Tag Library'!$X$14:$X$736, LEFT('Tag Library'!$W$14:$W$736, LEN(C$2))=C$2, RIGHT('Tag Library'!$W$14:$W$736, LEN($A230))=$A230), """")"),"")</f>
        <v/>
      </c>
      <c r="D230" s="1" t="str">
        <f ca="1">IFERROR(__xludf.DUMMYFUNCTION("IFERROR(FILTER('Tag Library'!$X$14:$X$736, LEFT('Tag Library'!$W$14:$W$736, LEN(D$2))=D$2, RIGHT('Tag Library'!$W$14:$W$736, LEN($A230))=$A230), """")"),"")</f>
        <v/>
      </c>
      <c r="E230" s="1" t="str">
        <f ca="1">IFERROR(__xludf.DUMMYFUNCTION("IFERROR(FILTER('Tag Library'!$X$14:$X$736, LEFT('Tag Library'!$W$14:$W$736, LEN(E$2))=E$2, RIGHT('Tag Library'!$W$14:$W$736, LEN($A230))=$A230), """")"),"")</f>
        <v/>
      </c>
      <c r="F230" s="1" t="str">
        <f ca="1">IFERROR(__xludf.DUMMYFUNCTION("IFERROR(FILTER('Tag Library'!$X$14:$X$736, LEFT('Tag Library'!$W$14:$W$736, LEN(F$2))=F$2, RIGHT('Tag Library'!$W$14:$W$736, LEN($A230))=$A230), """")"),"")</f>
        <v/>
      </c>
      <c r="G230" s="1" t="str">
        <f ca="1">IFERROR(__xludf.DUMMYFUNCTION("IFERROR(FILTER('Tag Library'!$X$14:$X$736, LEFT('Tag Library'!$W$14:$W$736, LEN(G$2))=G$2, RIGHT('Tag Library'!$W$14:$W$736, LEN($A230))=$A230), """")"),"")</f>
        <v/>
      </c>
      <c r="H230" s="1" t="str">
        <f ca="1">IFERROR(__xludf.DUMMYFUNCTION("IFERROR(FILTER('Tag Library'!$X$14:$X$736, LEFT('Tag Library'!$W$14:$W$736, LEN(H$2))=H$2, RIGHT('Tag Library'!$W$14:$W$736, LEN($A230))=$A230), """")"),"")</f>
        <v/>
      </c>
      <c r="I230" s="1" t="str">
        <f ca="1">IFERROR(__xludf.DUMMYFUNCTION("IFERROR(FILTER('Tag Library'!$X$14:$X$736, LEFT('Tag Library'!$W$14:$W$736, LEN(I$2))=I$2, RIGHT('Tag Library'!$W$14:$W$736, LEN($A230))=$A230), """")"),"")</f>
        <v/>
      </c>
      <c r="J230" s="1" t="str">
        <f ca="1">IFERROR(__xludf.DUMMYFUNCTION("IFERROR(FILTER('Tag Library'!$X$14:$X$736, LEFT('Tag Library'!$W$14:$W$736, LEN(J$2))=J$2, RIGHT('Tag Library'!$W$14:$W$736, LEN($A230))=$A230), """")"),"")</f>
        <v/>
      </c>
      <c r="K230" s="1" t="str">
        <f ca="1">IFERROR(__xludf.DUMMYFUNCTION("IFERROR(FILTER('Tag Library'!$X$14:$X$736, LEFT('Tag Library'!$W$14:$W$736, LEN(K$2))=K$2, RIGHT('Tag Library'!$W$14:$W$736, LEN($A230))=$A230), """")"),"")</f>
        <v/>
      </c>
      <c r="L230" s="1" t="str">
        <f ca="1">IFERROR(__xludf.DUMMYFUNCTION("IFERROR(FILTER('Tag Library'!$X$14:$X$736, LEFT('Tag Library'!$W$14:$W$736, LEN(L$2))=L$2, RIGHT('Tag Library'!$W$14:$W$736, LEN($A230))=$A230), """")"),"")</f>
        <v/>
      </c>
      <c r="M230" s="1" t="str">
        <f ca="1">IFERROR(__xludf.DUMMYFUNCTION("IFERROR(FILTER('Tag Library'!$X$14:$X$736, LEFT('Tag Library'!$W$14:$W$736, LEN(M$2))=M$2, RIGHT('Tag Library'!$W$14:$W$736, LEN($A230))=$A230), """")"),"")</f>
        <v/>
      </c>
      <c r="N230" s="1" t="str">
        <f ca="1">IFERROR(__xludf.DUMMYFUNCTION("IFERROR(FILTER('Tag Library'!$X$14:$X$736, LEFT('Tag Library'!$W$14:$W$736, LEN(N$2))=N$2, RIGHT('Tag Library'!$W$14:$W$736, LEN($A230))=$A230), """")"),"")</f>
        <v/>
      </c>
      <c r="O230" s="1" t="str">
        <f ca="1">IFERROR(__xludf.DUMMYFUNCTION("IFERROR(FILTER('Tag Library'!$X$14:$X$736, LEFT('Tag Library'!$W$14:$W$736, LEN(O$2))=O$2, RIGHT('Tag Library'!$W$14:$W$736, LEN($A230))=$A230), """")"),"")</f>
        <v/>
      </c>
      <c r="P230" s="1" t="str">
        <f ca="1">IFERROR(__xludf.DUMMYFUNCTION("IFERROR(FILTER('Tag Library'!$X$14:$X$736, LEFT('Tag Library'!$W$14:$W$736, LEN(P$2))=P$2, RIGHT('Tag Library'!$W$14:$W$736, LEN($A230))=$A230), """")"),"")</f>
        <v/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IFERROR(__xludf.DUMMYFUNCTION("IFERROR(FILTER('Tag Library'!$X$14:$X$736, LEFT('Tag Library'!$W$14:$W$736, LEN(B$2))=B$2, RIGHT('Tag Library'!$W$14:$W$736, LEN($A231))=$A231), """")"),"")</f>
        <v/>
      </c>
      <c r="C231" s="1" t="str">
        <f ca="1">IFERROR(__xludf.DUMMYFUNCTION("IFERROR(FILTER('Tag Library'!$X$14:$X$736, LEFT('Tag Library'!$W$14:$W$736, LEN(C$2))=C$2, RIGHT('Tag Library'!$W$14:$W$736, LEN($A231))=$A231), """")"),"")</f>
        <v/>
      </c>
      <c r="D231" s="1" t="str">
        <f ca="1">IFERROR(__xludf.DUMMYFUNCTION("IFERROR(FILTER('Tag Library'!$X$14:$X$736, LEFT('Tag Library'!$W$14:$W$736, LEN(D$2))=D$2, RIGHT('Tag Library'!$W$14:$W$736, LEN($A231))=$A231), """")"),"")</f>
        <v/>
      </c>
      <c r="E231" s="1" t="str">
        <f ca="1">IFERROR(__xludf.DUMMYFUNCTION("IFERROR(FILTER('Tag Library'!$X$14:$X$736, LEFT('Tag Library'!$W$14:$W$736, LEN(E$2))=E$2, RIGHT('Tag Library'!$W$14:$W$736, LEN($A231))=$A231), """")"),"")</f>
        <v/>
      </c>
      <c r="F231" s="1" t="str">
        <f ca="1">IFERROR(__xludf.DUMMYFUNCTION("IFERROR(FILTER('Tag Library'!$X$14:$X$736, LEFT('Tag Library'!$W$14:$W$736, LEN(F$2))=F$2, RIGHT('Tag Library'!$W$14:$W$736, LEN($A231))=$A231), """")"),"")</f>
        <v/>
      </c>
      <c r="G231" s="1" t="str">
        <f ca="1">IFERROR(__xludf.DUMMYFUNCTION("IFERROR(FILTER('Tag Library'!$X$14:$X$736, LEFT('Tag Library'!$W$14:$W$736, LEN(G$2))=G$2, RIGHT('Tag Library'!$W$14:$W$736, LEN($A231))=$A231), """")"),"")</f>
        <v/>
      </c>
      <c r="H231" s="1" t="str">
        <f ca="1">IFERROR(__xludf.DUMMYFUNCTION("IFERROR(FILTER('Tag Library'!$X$14:$X$736, LEFT('Tag Library'!$W$14:$W$736, LEN(H$2))=H$2, RIGHT('Tag Library'!$W$14:$W$736, LEN($A231))=$A231), """")"),"")</f>
        <v/>
      </c>
      <c r="I231" s="1" t="str">
        <f ca="1">IFERROR(__xludf.DUMMYFUNCTION("IFERROR(FILTER('Tag Library'!$X$14:$X$736, LEFT('Tag Library'!$W$14:$W$736, LEN(I$2))=I$2, RIGHT('Tag Library'!$W$14:$W$736, LEN($A231))=$A231), """")"),"")</f>
        <v/>
      </c>
      <c r="J231" s="1" t="str">
        <f ca="1">IFERROR(__xludf.DUMMYFUNCTION("IFERROR(FILTER('Tag Library'!$X$14:$X$736, LEFT('Tag Library'!$W$14:$W$736, LEN(J$2))=J$2, RIGHT('Tag Library'!$W$14:$W$736, LEN($A231))=$A231), """")"),"")</f>
        <v/>
      </c>
      <c r="K231" s="1" t="str">
        <f ca="1">IFERROR(__xludf.DUMMYFUNCTION("IFERROR(FILTER('Tag Library'!$X$14:$X$736, LEFT('Tag Library'!$W$14:$W$736, LEN(K$2))=K$2, RIGHT('Tag Library'!$W$14:$W$736, LEN($A231))=$A231), """")"),"")</f>
        <v/>
      </c>
      <c r="L231" s="1" t="str">
        <f ca="1">IFERROR(__xludf.DUMMYFUNCTION("IFERROR(FILTER('Tag Library'!$X$14:$X$736, LEFT('Tag Library'!$W$14:$W$736, LEN(L$2))=L$2, RIGHT('Tag Library'!$W$14:$W$736, LEN($A231))=$A231), """")"),"")</f>
        <v/>
      </c>
      <c r="M231" s="1" t="str">
        <f ca="1">IFERROR(__xludf.DUMMYFUNCTION("IFERROR(FILTER('Tag Library'!$X$14:$X$736, LEFT('Tag Library'!$W$14:$W$736, LEN(M$2))=M$2, RIGHT('Tag Library'!$W$14:$W$736, LEN($A231))=$A231), """")"),"")</f>
        <v/>
      </c>
      <c r="N231" s="1" t="str">
        <f ca="1">IFERROR(__xludf.DUMMYFUNCTION("IFERROR(FILTER('Tag Library'!$X$14:$X$736, LEFT('Tag Library'!$W$14:$W$736, LEN(N$2))=N$2, RIGHT('Tag Library'!$W$14:$W$736, LEN($A231))=$A231), """")"),"")</f>
        <v/>
      </c>
      <c r="O231" s="1" t="str">
        <f ca="1">IFERROR(__xludf.DUMMYFUNCTION("IFERROR(FILTER('Tag Library'!$X$14:$X$736, LEFT('Tag Library'!$W$14:$W$736, LEN(O$2))=O$2, RIGHT('Tag Library'!$W$14:$W$736, LEN($A231))=$A231), """")"),"")</f>
        <v/>
      </c>
      <c r="P231" s="1" t="str">
        <f ca="1">IFERROR(__xludf.DUMMYFUNCTION("IFERROR(FILTER('Tag Library'!$X$14:$X$736, LEFT('Tag Library'!$W$14:$W$736, LEN(P$2))=P$2, RIGHT('Tag Library'!$W$14:$W$736, LEN($A231))=$A231), """")"),"")</f>
        <v/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IFERROR(__xludf.DUMMYFUNCTION("IFERROR(FILTER('Tag Library'!$X$14:$X$736, LEFT('Tag Library'!$W$14:$W$736, LEN(B$2))=B$2, RIGHT('Tag Library'!$W$14:$W$736, LEN($A232))=$A232), """")"),"")</f>
        <v/>
      </c>
      <c r="C232" s="1" t="str">
        <f ca="1">IFERROR(__xludf.DUMMYFUNCTION("IFERROR(FILTER('Tag Library'!$X$14:$X$736, LEFT('Tag Library'!$W$14:$W$736, LEN(C$2))=C$2, RIGHT('Tag Library'!$W$14:$W$736, LEN($A232))=$A232), """")"),"")</f>
        <v/>
      </c>
      <c r="D232" s="1" t="str">
        <f ca="1">IFERROR(__xludf.DUMMYFUNCTION("IFERROR(FILTER('Tag Library'!$X$14:$X$736, LEFT('Tag Library'!$W$14:$W$736, LEN(D$2))=D$2, RIGHT('Tag Library'!$W$14:$W$736, LEN($A232))=$A232), """")"),"")</f>
        <v/>
      </c>
      <c r="E232" s="1" t="str">
        <f ca="1">IFERROR(__xludf.DUMMYFUNCTION("IFERROR(FILTER('Tag Library'!$X$14:$X$736, LEFT('Tag Library'!$W$14:$W$736, LEN(E$2))=E$2, RIGHT('Tag Library'!$W$14:$W$736, LEN($A232))=$A232), """")"),"")</f>
        <v/>
      </c>
      <c r="F232" s="1" t="str">
        <f ca="1">IFERROR(__xludf.DUMMYFUNCTION("IFERROR(FILTER('Tag Library'!$X$14:$X$736, LEFT('Tag Library'!$W$14:$W$736, LEN(F$2))=F$2, RIGHT('Tag Library'!$W$14:$W$736, LEN($A232))=$A232), """")"),"")</f>
        <v/>
      </c>
      <c r="G232" s="1" t="str">
        <f ca="1">IFERROR(__xludf.DUMMYFUNCTION("IFERROR(FILTER('Tag Library'!$X$14:$X$736, LEFT('Tag Library'!$W$14:$W$736, LEN(G$2))=G$2, RIGHT('Tag Library'!$W$14:$W$736, LEN($A232))=$A232), """")"),"")</f>
        <v/>
      </c>
      <c r="H232" s="1" t="str">
        <f ca="1">IFERROR(__xludf.DUMMYFUNCTION("IFERROR(FILTER('Tag Library'!$X$14:$X$736, LEFT('Tag Library'!$W$14:$W$736, LEN(H$2))=H$2, RIGHT('Tag Library'!$W$14:$W$736, LEN($A232))=$A232), """")"),"")</f>
        <v/>
      </c>
      <c r="I232" s="1" t="str">
        <f ca="1">IFERROR(__xludf.DUMMYFUNCTION("IFERROR(FILTER('Tag Library'!$X$14:$X$736, LEFT('Tag Library'!$W$14:$W$736, LEN(I$2))=I$2, RIGHT('Tag Library'!$W$14:$W$736, LEN($A232))=$A232), """")"),"")</f>
        <v/>
      </c>
      <c r="J232" s="1" t="str">
        <f ca="1">IFERROR(__xludf.DUMMYFUNCTION("IFERROR(FILTER('Tag Library'!$X$14:$X$736, LEFT('Tag Library'!$W$14:$W$736, LEN(J$2))=J$2, RIGHT('Tag Library'!$W$14:$W$736, LEN($A232))=$A232), """")"),"")</f>
        <v/>
      </c>
      <c r="K232" s="1" t="str">
        <f ca="1">IFERROR(__xludf.DUMMYFUNCTION("IFERROR(FILTER('Tag Library'!$X$14:$X$736, LEFT('Tag Library'!$W$14:$W$736, LEN(K$2))=K$2, RIGHT('Tag Library'!$W$14:$W$736, LEN($A232))=$A232), """")"),"")</f>
        <v/>
      </c>
      <c r="L232" s="1" t="str">
        <f ca="1">IFERROR(__xludf.DUMMYFUNCTION("IFERROR(FILTER('Tag Library'!$X$14:$X$736, LEFT('Tag Library'!$W$14:$W$736, LEN(L$2))=L$2, RIGHT('Tag Library'!$W$14:$W$736, LEN($A232))=$A232), """")"),"")</f>
        <v/>
      </c>
      <c r="M232" s="1" t="str">
        <f ca="1">IFERROR(__xludf.DUMMYFUNCTION("IFERROR(FILTER('Tag Library'!$X$14:$X$736, LEFT('Tag Library'!$W$14:$W$736, LEN(M$2))=M$2, RIGHT('Tag Library'!$W$14:$W$736, LEN($A232))=$A232), """")"),"")</f>
        <v/>
      </c>
      <c r="N232" s="1" t="str">
        <f ca="1">IFERROR(__xludf.DUMMYFUNCTION("IFERROR(FILTER('Tag Library'!$X$14:$X$736, LEFT('Tag Library'!$W$14:$W$736, LEN(N$2))=N$2, RIGHT('Tag Library'!$W$14:$W$736, LEN($A232))=$A232), """")"),"")</f>
        <v/>
      </c>
      <c r="O232" s="1" t="str">
        <f ca="1">IFERROR(__xludf.DUMMYFUNCTION("IFERROR(FILTER('Tag Library'!$X$14:$X$736, LEFT('Tag Library'!$W$14:$W$736, LEN(O$2))=O$2, RIGHT('Tag Library'!$W$14:$W$736, LEN($A232))=$A232), """")"),"")</f>
        <v/>
      </c>
      <c r="P232" s="1" t="str">
        <f ca="1">IFERROR(__xludf.DUMMYFUNCTION("IFERROR(FILTER('Tag Library'!$X$14:$X$736, LEFT('Tag Library'!$W$14:$W$736, LEN(P$2))=P$2, RIGHT('Tag Library'!$W$14:$W$736, LEN($A232))=$A232), """")"),"")</f>
        <v/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IFERROR(__xludf.DUMMYFUNCTION("IFERROR(FILTER('Tag Library'!$X$14:$X$736, LEFT('Tag Library'!$W$14:$W$736, LEN(B$2))=B$2, RIGHT('Tag Library'!$W$14:$W$736, LEN($A233))=$A233), """")"),"")</f>
        <v/>
      </c>
      <c r="C233" s="1" t="str">
        <f ca="1">IFERROR(__xludf.DUMMYFUNCTION("IFERROR(FILTER('Tag Library'!$X$14:$X$736, LEFT('Tag Library'!$W$14:$W$736, LEN(C$2))=C$2, RIGHT('Tag Library'!$W$14:$W$736, LEN($A233))=$A233), """")"),"")</f>
        <v/>
      </c>
      <c r="D233" s="1" t="str">
        <f ca="1">IFERROR(__xludf.DUMMYFUNCTION("IFERROR(FILTER('Tag Library'!$X$14:$X$736, LEFT('Tag Library'!$W$14:$W$736, LEN(D$2))=D$2, RIGHT('Tag Library'!$W$14:$W$736, LEN($A233))=$A233), """")"),"")</f>
        <v/>
      </c>
      <c r="E233" s="1" t="str">
        <f ca="1">IFERROR(__xludf.DUMMYFUNCTION("IFERROR(FILTER('Tag Library'!$X$14:$X$736, LEFT('Tag Library'!$W$14:$W$736, LEN(E$2))=E$2, RIGHT('Tag Library'!$W$14:$W$736, LEN($A233))=$A233), """")"),"")</f>
        <v/>
      </c>
      <c r="F233" s="1" t="str">
        <f ca="1">IFERROR(__xludf.DUMMYFUNCTION("IFERROR(FILTER('Tag Library'!$X$14:$X$736, LEFT('Tag Library'!$W$14:$W$736, LEN(F$2))=F$2, RIGHT('Tag Library'!$W$14:$W$736, LEN($A233))=$A233), """")"),"")</f>
        <v/>
      </c>
      <c r="G233" s="1" t="str">
        <f ca="1">IFERROR(__xludf.DUMMYFUNCTION("IFERROR(FILTER('Tag Library'!$X$14:$X$736, LEFT('Tag Library'!$W$14:$W$736, LEN(G$2))=G$2, RIGHT('Tag Library'!$W$14:$W$736, LEN($A233))=$A233), """")"),"")</f>
        <v/>
      </c>
      <c r="H233" s="1" t="str">
        <f ca="1">IFERROR(__xludf.DUMMYFUNCTION("IFERROR(FILTER('Tag Library'!$X$14:$X$736, LEFT('Tag Library'!$W$14:$W$736, LEN(H$2))=H$2, RIGHT('Tag Library'!$W$14:$W$736, LEN($A233))=$A233), """")"),"")</f>
        <v/>
      </c>
      <c r="I233" s="1" t="str">
        <f ca="1">IFERROR(__xludf.DUMMYFUNCTION("IFERROR(FILTER('Tag Library'!$X$14:$X$736, LEFT('Tag Library'!$W$14:$W$736, LEN(I$2))=I$2, RIGHT('Tag Library'!$W$14:$W$736, LEN($A233))=$A233), """")"),"")</f>
        <v/>
      </c>
      <c r="J233" s="1" t="str">
        <f ca="1">IFERROR(__xludf.DUMMYFUNCTION("IFERROR(FILTER('Tag Library'!$X$14:$X$736, LEFT('Tag Library'!$W$14:$W$736, LEN(J$2))=J$2, RIGHT('Tag Library'!$W$14:$W$736, LEN($A233))=$A233), """")"),"")</f>
        <v/>
      </c>
      <c r="K233" s="1" t="str">
        <f ca="1">IFERROR(__xludf.DUMMYFUNCTION("IFERROR(FILTER('Tag Library'!$X$14:$X$736, LEFT('Tag Library'!$W$14:$W$736, LEN(K$2))=K$2, RIGHT('Tag Library'!$W$14:$W$736, LEN($A233))=$A233), """")"),"")</f>
        <v/>
      </c>
      <c r="L233" s="1" t="str">
        <f ca="1">IFERROR(__xludf.DUMMYFUNCTION("IFERROR(FILTER('Tag Library'!$X$14:$X$736, LEFT('Tag Library'!$W$14:$W$736, LEN(L$2))=L$2, RIGHT('Tag Library'!$W$14:$W$736, LEN($A233))=$A233), """")"),"")</f>
        <v/>
      </c>
      <c r="M233" s="1" t="str">
        <f ca="1">IFERROR(__xludf.DUMMYFUNCTION("IFERROR(FILTER('Tag Library'!$X$14:$X$736, LEFT('Tag Library'!$W$14:$W$736, LEN(M$2))=M$2, RIGHT('Tag Library'!$W$14:$W$736, LEN($A233))=$A233), """")"),"")</f>
        <v/>
      </c>
      <c r="N233" s="1" t="str">
        <f ca="1">IFERROR(__xludf.DUMMYFUNCTION("IFERROR(FILTER('Tag Library'!$X$14:$X$736, LEFT('Tag Library'!$W$14:$W$736, LEN(N$2))=N$2, RIGHT('Tag Library'!$W$14:$W$736, LEN($A233))=$A233), """")"),"")</f>
        <v/>
      </c>
      <c r="O233" s="1" t="str">
        <f ca="1">IFERROR(__xludf.DUMMYFUNCTION("IFERROR(FILTER('Tag Library'!$X$14:$X$736, LEFT('Tag Library'!$W$14:$W$736, LEN(O$2))=O$2, RIGHT('Tag Library'!$W$14:$W$736, LEN($A233))=$A233), """")"),"")</f>
        <v/>
      </c>
      <c r="P233" s="1" t="str">
        <f ca="1">IFERROR(__xludf.DUMMYFUNCTION("IFERROR(FILTER('Tag Library'!$X$14:$X$736, LEFT('Tag Library'!$W$14:$W$736, LEN(P$2))=P$2, RIGHT('Tag Library'!$W$14:$W$736, LEN($A233))=$A233), """")"),"")</f>
        <v/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IFERROR(__xludf.DUMMYFUNCTION("IFERROR(FILTER('Tag Library'!$X$14:$X$736, LEFT('Tag Library'!$W$14:$W$736, LEN(B$2))=B$2, RIGHT('Tag Library'!$W$14:$W$736, LEN($A234))=$A234), """")"),"")</f>
        <v/>
      </c>
      <c r="C234" s="1" t="str">
        <f ca="1">IFERROR(__xludf.DUMMYFUNCTION("IFERROR(FILTER('Tag Library'!$X$14:$X$736, LEFT('Tag Library'!$W$14:$W$736, LEN(C$2))=C$2, RIGHT('Tag Library'!$W$14:$W$736, LEN($A234))=$A234), """")"),"")</f>
        <v/>
      </c>
      <c r="D234" s="1" t="str">
        <f ca="1">IFERROR(__xludf.DUMMYFUNCTION("IFERROR(FILTER('Tag Library'!$X$14:$X$736, LEFT('Tag Library'!$W$14:$W$736, LEN(D$2))=D$2, RIGHT('Tag Library'!$W$14:$W$736, LEN($A234))=$A234), """")"),"")</f>
        <v/>
      </c>
      <c r="E234" s="1" t="str">
        <f ca="1">IFERROR(__xludf.DUMMYFUNCTION("IFERROR(FILTER('Tag Library'!$X$14:$X$736, LEFT('Tag Library'!$W$14:$W$736, LEN(E$2))=E$2, RIGHT('Tag Library'!$W$14:$W$736, LEN($A234))=$A234), """")"),"")</f>
        <v/>
      </c>
      <c r="F234" s="1" t="str">
        <f ca="1">IFERROR(__xludf.DUMMYFUNCTION("IFERROR(FILTER('Tag Library'!$X$14:$X$736, LEFT('Tag Library'!$W$14:$W$736, LEN(F$2))=F$2, RIGHT('Tag Library'!$W$14:$W$736, LEN($A234))=$A234), """")"),"")</f>
        <v/>
      </c>
      <c r="G234" s="1" t="str">
        <f ca="1">IFERROR(__xludf.DUMMYFUNCTION("IFERROR(FILTER('Tag Library'!$X$14:$X$736, LEFT('Tag Library'!$W$14:$W$736, LEN(G$2))=G$2, RIGHT('Tag Library'!$W$14:$W$736, LEN($A234))=$A234), """")"),"")</f>
        <v/>
      </c>
      <c r="H234" s="1" t="str">
        <f ca="1">IFERROR(__xludf.DUMMYFUNCTION("IFERROR(FILTER('Tag Library'!$X$14:$X$736, LEFT('Tag Library'!$W$14:$W$736, LEN(H$2))=H$2, RIGHT('Tag Library'!$W$14:$W$736, LEN($A234))=$A234), """")"),"")</f>
        <v/>
      </c>
      <c r="I234" s="1" t="str">
        <f ca="1">IFERROR(__xludf.DUMMYFUNCTION("IFERROR(FILTER('Tag Library'!$X$14:$X$736, LEFT('Tag Library'!$W$14:$W$736, LEN(I$2))=I$2, RIGHT('Tag Library'!$W$14:$W$736, LEN($A234))=$A234), """")"),"")</f>
        <v/>
      </c>
      <c r="J234" s="1" t="str">
        <f ca="1">IFERROR(__xludf.DUMMYFUNCTION("IFERROR(FILTER('Tag Library'!$X$14:$X$736, LEFT('Tag Library'!$W$14:$W$736, LEN(J$2))=J$2, RIGHT('Tag Library'!$W$14:$W$736, LEN($A234))=$A234), """")"),"")</f>
        <v/>
      </c>
      <c r="K234" s="1" t="str">
        <f ca="1">IFERROR(__xludf.DUMMYFUNCTION("IFERROR(FILTER('Tag Library'!$X$14:$X$736, LEFT('Tag Library'!$W$14:$W$736, LEN(K$2))=K$2, RIGHT('Tag Library'!$W$14:$W$736, LEN($A234))=$A234), """")"),"")</f>
        <v/>
      </c>
      <c r="L234" s="1" t="str">
        <f ca="1">IFERROR(__xludf.DUMMYFUNCTION("IFERROR(FILTER('Tag Library'!$X$14:$X$736, LEFT('Tag Library'!$W$14:$W$736, LEN(L$2))=L$2, RIGHT('Tag Library'!$W$14:$W$736, LEN($A234))=$A234), """")"),"")</f>
        <v/>
      </c>
      <c r="M234" s="1" t="str">
        <f ca="1">IFERROR(__xludf.DUMMYFUNCTION("IFERROR(FILTER('Tag Library'!$X$14:$X$736, LEFT('Tag Library'!$W$14:$W$736, LEN(M$2))=M$2, RIGHT('Tag Library'!$W$14:$W$736, LEN($A234))=$A234), """")"),"")</f>
        <v/>
      </c>
      <c r="N234" s="1" t="str">
        <f ca="1">IFERROR(__xludf.DUMMYFUNCTION("IFERROR(FILTER('Tag Library'!$X$14:$X$736, LEFT('Tag Library'!$W$14:$W$736, LEN(N$2))=N$2, RIGHT('Tag Library'!$W$14:$W$736, LEN($A234))=$A234), """")"),"")</f>
        <v/>
      </c>
      <c r="O234" s="1" t="str">
        <f ca="1">IFERROR(__xludf.DUMMYFUNCTION("IFERROR(FILTER('Tag Library'!$X$14:$X$736, LEFT('Tag Library'!$W$14:$W$736, LEN(O$2))=O$2, RIGHT('Tag Library'!$W$14:$W$736, LEN($A234))=$A234), """")"),"")</f>
        <v/>
      </c>
      <c r="P234" s="1" t="str">
        <f ca="1">IFERROR(__xludf.DUMMYFUNCTION("IFERROR(FILTER('Tag Library'!$X$14:$X$736, LEFT('Tag Library'!$W$14:$W$736, LEN(P$2))=P$2, RIGHT('Tag Library'!$W$14:$W$736, LEN($A234))=$A234), """")"),"")</f>
        <v/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IFERROR(__xludf.DUMMYFUNCTION("IFERROR(FILTER('Tag Library'!$X$14:$X$736, LEFT('Tag Library'!$W$14:$W$736, LEN(B$2))=B$2, RIGHT('Tag Library'!$W$14:$W$736, LEN($A235))=$A235), """")"),"")</f>
        <v/>
      </c>
      <c r="C235" s="1" t="str">
        <f ca="1">IFERROR(__xludf.DUMMYFUNCTION("IFERROR(FILTER('Tag Library'!$X$14:$X$736, LEFT('Tag Library'!$W$14:$W$736, LEN(C$2))=C$2, RIGHT('Tag Library'!$W$14:$W$736, LEN($A235))=$A235), """")"),"")</f>
        <v/>
      </c>
      <c r="D235" s="1" t="str">
        <f ca="1">IFERROR(__xludf.DUMMYFUNCTION("IFERROR(FILTER('Tag Library'!$X$14:$X$736, LEFT('Tag Library'!$W$14:$W$736, LEN(D$2))=D$2, RIGHT('Tag Library'!$W$14:$W$736, LEN($A235))=$A235), """")"),"")</f>
        <v/>
      </c>
      <c r="E235" s="1" t="str">
        <f ca="1">IFERROR(__xludf.DUMMYFUNCTION("IFERROR(FILTER('Tag Library'!$X$14:$X$736, LEFT('Tag Library'!$W$14:$W$736, LEN(E$2))=E$2, RIGHT('Tag Library'!$W$14:$W$736, LEN($A235))=$A235), """")"),"")</f>
        <v/>
      </c>
      <c r="F235" s="1" t="str">
        <f ca="1">IFERROR(__xludf.DUMMYFUNCTION("IFERROR(FILTER('Tag Library'!$X$14:$X$736, LEFT('Tag Library'!$W$14:$W$736, LEN(F$2))=F$2, RIGHT('Tag Library'!$W$14:$W$736, LEN($A235))=$A235), """")"),"")</f>
        <v/>
      </c>
      <c r="G235" s="1" t="str">
        <f ca="1">IFERROR(__xludf.DUMMYFUNCTION("IFERROR(FILTER('Tag Library'!$X$14:$X$736, LEFT('Tag Library'!$W$14:$W$736, LEN(G$2))=G$2, RIGHT('Tag Library'!$W$14:$W$736, LEN($A235))=$A235), """")"),"")</f>
        <v/>
      </c>
      <c r="H235" s="1" t="str">
        <f ca="1">IFERROR(__xludf.DUMMYFUNCTION("IFERROR(FILTER('Tag Library'!$X$14:$X$736, LEFT('Tag Library'!$W$14:$W$736, LEN(H$2))=H$2, RIGHT('Tag Library'!$W$14:$W$736, LEN($A235))=$A235), """")"),"")</f>
        <v/>
      </c>
      <c r="I235" s="1" t="str">
        <f ca="1">IFERROR(__xludf.DUMMYFUNCTION("IFERROR(FILTER('Tag Library'!$X$14:$X$736, LEFT('Tag Library'!$W$14:$W$736, LEN(I$2))=I$2, RIGHT('Tag Library'!$W$14:$W$736, LEN($A235))=$A235), """")"),"")</f>
        <v/>
      </c>
      <c r="J235" s="1" t="str">
        <f ca="1">IFERROR(__xludf.DUMMYFUNCTION("IFERROR(FILTER('Tag Library'!$X$14:$X$736, LEFT('Tag Library'!$W$14:$W$736, LEN(J$2))=J$2, RIGHT('Tag Library'!$W$14:$W$736, LEN($A235))=$A235), """")"),"")</f>
        <v/>
      </c>
      <c r="K235" s="1" t="str">
        <f ca="1">IFERROR(__xludf.DUMMYFUNCTION("IFERROR(FILTER('Tag Library'!$X$14:$X$736, LEFT('Tag Library'!$W$14:$W$736, LEN(K$2))=K$2, RIGHT('Tag Library'!$W$14:$W$736, LEN($A235))=$A235), """")"),"")</f>
        <v/>
      </c>
      <c r="L235" s="1" t="str">
        <f ca="1">IFERROR(__xludf.DUMMYFUNCTION("IFERROR(FILTER('Tag Library'!$X$14:$X$736, LEFT('Tag Library'!$W$14:$W$736, LEN(L$2))=L$2, RIGHT('Tag Library'!$W$14:$W$736, LEN($A235))=$A235), """")"),"")</f>
        <v/>
      </c>
      <c r="M235" s="1" t="str">
        <f ca="1">IFERROR(__xludf.DUMMYFUNCTION("IFERROR(FILTER('Tag Library'!$X$14:$X$736, LEFT('Tag Library'!$W$14:$W$736, LEN(M$2))=M$2, RIGHT('Tag Library'!$W$14:$W$736, LEN($A235))=$A235), """")"),"")</f>
        <v/>
      </c>
      <c r="N235" s="1" t="str">
        <f ca="1">IFERROR(__xludf.DUMMYFUNCTION("IFERROR(FILTER('Tag Library'!$X$14:$X$736, LEFT('Tag Library'!$W$14:$W$736, LEN(N$2))=N$2, RIGHT('Tag Library'!$W$14:$W$736, LEN($A235))=$A235), """")"),"")</f>
        <v/>
      </c>
      <c r="O235" s="1" t="str">
        <f ca="1">IFERROR(__xludf.DUMMYFUNCTION("IFERROR(FILTER('Tag Library'!$X$14:$X$736, LEFT('Tag Library'!$W$14:$W$736, LEN(O$2))=O$2, RIGHT('Tag Library'!$W$14:$W$736, LEN($A235))=$A235), """")"),"")</f>
        <v/>
      </c>
      <c r="P235" s="1" t="str">
        <f ca="1">IFERROR(__xludf.DUMMYFUNCTION("IFERROR(FILTER('Tag Library'!$X$14:$X$736, LEFT('Tag Library'!$W$14:$W$736, LEN(P$2))=P$2, RIGHT('Tag Library'!$W$14:$W$736, LEN($A235))=$A235), """")"),"")</f>
        <v/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IFERROR(__xludf.DUMMYFUNCTION("IFERROR(FILTER('Tag Library'!$X$14:$X$736, LEFT('Tag Library'!$W$14:$W$736, LEN(B$2))=B$2, RIGHT('Tag Library'!$W$14:$W$736, LEN($A236))=$A236), """")"),"")</f>
        <v/>
      </c>
      <c r="C236" s="1" t="str">
        <f ca="1">IFERROR(__xludf.DUMMYFUNCTION("IFERROR(FILTER('Tag Library'!$X$14:$X$736, LEFT('Tag Library'!$W$14:$W$736, LEN(C$2))=C$2, RIGHT('Tag Library'!$W$14:$W$736, LEN($A236))=$A236), """")"),"")</f>
        <v/>
      </c>
      <c r="D236" s="1" t="str">
        <f ca="1">IFERROR(__xludf.DUMMYFUNCTION("IFERROR(FILTER('Tag Library'!$X$14:$X$736, LEFT('Tag Library'!$W$14:$W$736, LEN(D$2))=D$2, RIGHT('Tag Library'!$W$14:$W$736, LEN($A236))=$A236), """")"),"")</f>
        <v/>
      </c>
      <c r="E236" s="1" t="str">
        <f ca="1">IFERROR(__xludf.DUMMYFUNCTION("IFERROR(FILTER('Tag Library'!$X$14:$X$736, LEFT('Tag Library'!$W$14:$W$736, LEN(E$2))=E$2, RIGHT('Tag Library'!$W$14:$W$736, LEN($A236))=$A236), """")"),"")</f>
        <v/>
      </c>
      <c r="F236" s="1" t="str">
        <f ca="1">IFERROR(__xludf.DUMMYFUNCTION("IFERROR(FILTER('Tag Library'!$X$14:$X$736, LEFT('Tag Library'!$W$14:$W$736, LEN(F$2))=F$2, RIGHT('Tag Library'!$W$14:$W$736, LEN($A236))=$A236), """")"),"")</f>
        <v/>
      </c>
      <c r="G236" s="1" t="str">
        <f ca="1">IFERROR(__xludf.DUMMYFUNCTION("IFERROR(FILTER('Tag Library'!$X$14:$X$736, LEFT('Tag Library'!$W$14:$W$736, LEN(G$2))=G$2, RIGHT('Tag Library'!$W$14:$W$736, LEN($A236))=$A236), """")"),"")</f>
        <v/>
      </c>
      <c r="H236" s="1" t="str">
        <f ca="1">IFERROR(__xludf.DUMMYFUNCTION("IFERROR(FILTER('Tag Library'!$X$14:$X$736, LEFT('Tag Library'!$W$14:$W$736, LEN(H$2))=H$2, RIGHT('Tag Library'!$W$14:$W$736, LEN($A236))=$A236), """")"),"")</f>
        <v/>
      </c>
      <c r="I236" s="1" t="str">
        <f ca="1">IFERROR(__xludf.DUMMYFUNCTION("IFERROR(FILTER('Tag Library'!$X$14:$X$736, LEFT('Tag Library'!$W$14:$W$736, LEN(I$2))=I$2, RIGHT('Tag Library'!$W$14:$W$736, LEN($A236))=$A236), """")"),"")</f>
        <v/>
      </c>
      <c r="J236" s="1" t="str">
        <f ca="1">IFERROR(__xludf.DUMMYFUNCTION("IFERROR(FILTER('Tag Library'!$X$14:$X$736, LEFT('Tag Library'!$W$14:$W$736, LEN(J$2))=J$2, RIGHT('Tag Library'!$W$14:$W$736, LEN($A236))=$A236), """")"),"")</f>
        <v/>
      </c>
      <c r="K236" s="1" t="str">
        <f ca="1">IFERROR(__xludf.DUMMYFUNCTION("IFERROR(FILTER('Tag Library'!$X$14:$X$736, LEFT('Tag Library'!$W$14:$W$736, LEN(K$2))=K$2, RIGHT('Tag Library'!$W$14:$W$736, LEN($A236))=$A236), """")"),"")</f>
        <v/>
      </c>
      <c r="L236" s="1" t="str">
        <f ca="1">IFERROR(__xludf.DUMMYFUNCTION("IFERROR(FILTER('Tag Library'!$X$14:$X$736, LEFT('Tag Library'!$W$14:$W$736, LEN(L$2))=L$2, RIGHT('Tag Library'!$W$14:$W$736, LEN($A236))=$A236), """")"),"")</f>
        <v/>
      </c>
      <c r="M236" s="1" t="str">
        <f ca="1">IFERROR(__xludf.DUMMYFUNCTION("IFERROR(FILTER('Tag Library'!$X$14:$X$736, LEFT('Tag Library'!$W$14:$W$736, LEN(M$2))=M$2, RIGHT('Tag Library'!$W$14:$W$736, LEN($A236))=$A236), """")"),"")</f>
        <v/>
      </c>
      <c r="N236" s="1" t="str">
        <f ca="1">IFERROR(__xludf.DUMMYFUNCTION("IFERROR(FILTER('Tag Library'!$X$14:$X$736, LEFT('Tag Library'!$W$14:$W$736, LEN(N$2))=N$2, RIGHT('Tag Library'!$W$14:$W$736, LEN($A236))=$A236), """")"),"")</f>
        <v/>
      </c>
      <c r="O236" s="1" t="str">
        <f ca="1">IFERROR(__xludf.DUMMYFUNCTION("IFERROR(FILTER('Tag Library'!$X$14:$X$736, LEFT('Tag Library'!$W$14:$W$736, LEN(O$2))=O$2, RIGHT('Tag Library'!$W$14:$W$736, LEN($A236))=$A236), """")"),"")</f>
        <v/>
      </c>
      <c r="P236" s="1" t="str">
        <f ca="1">IFERROR(__xludf.DUMMYFUNCTION("IFERROR(FILTER('Tag Library'!$X$14:$X$736, LEFT('Tag Library'!$W$14:$W$736, LEN(P$2))=P$2, RIGHT('Tag Library'!$W$14:$W$736, LEN($A236))=$A236), """")"),"")</f>
        <v/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IFERROR(__xludf.DUMMYFUNCTION("IFERROR(FILTER('Tag Library'!$X$14:$X$736, LEFT('Tag Library'!$W$14:$W$736, LEN(B$2))=B$2, RIGHT('Tag Library'!$W$14:$W$736, LEN($A237))=$A237), """")"),"")</f>
        <v/>
      </c>
      <c r="C237" s="1" t="str">
        <f ca="1">IFERROR(__xludf.DUMMYFUNCTION("IFERROR(FILTER('Tag Library'!$X$14:$X$736, LEFT('Tag Library'!$W$14:$W$736, LEN(C$2))=C$2, RIGHT('Tag Library'!$W$14:$W$736, LEN($A237))=$A237), """")"),"")</f>
        <v/>
      </c>
      <c r="D237" s="1" t="str">
        <f ca="1">IFERROR(__xludf.DUMMYFUNCTION("IFERROR(FILTER('Tag Library'!$X$14:$X$736, LEFT('Tag Library'!$W$14:$W$736, LEN(D$2))=D$2, RIGHT('Tag Library'!$W$14:$W$736, LEN($A237))=$A237), """")"),"")</f>
        <v/>
      </c>
      <c r="E237" s="1" t="str">
        <f ca="1">IFERROR(__xludf.DUMMYFUNCTION("IFERROR(FILTER('Tag Library'!$X$14:$X$736, LEFT('Tag Library'!$W$14:$W$736, LEN(E$2))=E$2, RIGHT('Tag Library'!$W$14:$W$736, LEN($A237))=$A237), """")"),"")</f>
        <v/>
      </c>
      <c r="F237" s="1" t="str">
        <f ca="1">IFERROR(__xludf.DUMMYFUNCTION("IFERROR(FILTER('Tag Library'!$X$14:$X$736, LEFT('Tag Library'!$W$14:$W$736, LEN(F$2))=F$2, RIGHT('Tag Library'!$W$14:$W$736, LEN($A237))=$A237), """")"),"")</f>
        <v/>
      </c>
      <c r="G237" s="1" t="str">
        <f ca="1">IFERROR(__xludf.DUMMYFUNCTION("IFERROR(FILTER('Tag Library'!$X$14:$X$736, LEFT('Tag Library'!$W$14:$W$736, LEN(G$2))=G$2, RIGHT('Tag Library'!$W$14:$W$736, LEN($A237))=$A237), """")"),"")</f>
        <v/>
      </c>
      <c r="H237" s="1" t="str">
        <f ca="1">IFERROR(__xludf.DUMMYFUNCTION("IFERROR(FILTER('Tag Library'!$X$14:$X$736, LEFT('Tag Library'!$W$14:$W$736, LEN(H$2))=H$2, RIGHT('Tag Library'!$W$14:$W$736, LEN($A237))=$A237), """")"),"")</f>
        <v/>
      </c>
      <c r="I237" s="1" t="str">
        <f ca="1">IFERROR(__xludf.DUMMYFUNCTION("IFERROR(FILTER('Tag Library'!$X$14:$X$736, LEFT('Tag Library'!$W$14:$W$736, LEN(I$2))=I$2, RIGHT('Tag Library'!$W$14:$W$736, LEN($A237))=$A237), """")"),"")</f>
        <v/>
      </c>
      <c r="J237" s="1" t="str">
        <f ca="1">IFERROR(__xludf.DUMMYFUNCTION("IFERROR(FILTER('Tag Library'!$X$14:$X$736, LEFT('Tag Library'!$W$14:$W$736, LEN(J$2))=J$2, RIGHT('Tag Library'!$W$14:$W$736, LEN($A237))=$A237), """")"),"")</f>
        <v/>
      </c>
      <c r="K237" s="1" t="str">
        <f ca="1">IFERROR(__xludf.DUMMYFUNCTION("IFERROR(FILTER('Tag Library'!$X$14:$X$736, LEFT('Tag Library'!$W$14:$W$736, LEN(K$2))=K$2, RIGHT('Tag Library'!$W$14:$W$736, LEN($A237))=$A237), """")"),"")</f>
        <v/>
      </c>
      <c r="L237" s="1" t="str">
        <f ca="1">IFERROR(__xludf.DUMMYFUNCTION("IFERROR(FILTER('Tag Library'!$X$14:$X$736, LEFT('Tag Library'!$W$14:$W$736, LEN(L$2))=L$2, RIGHT('Tag Library'!$W$14:$W$736, LEN($A237))=$A237), """")"),"")</f>
        <v/>
      </c>
      <c r="M237" s="1" t="str">
        <f ca="1">IFERROR(__xludf.DUMMYFUNCTION("IFERROR(FILTER('Tag Library'!$X$14:$X$736, LEFT('Tag Library'!$W$14:$W$736, LEN(M$2))=M$2, RIGHT('Tag Library'!$W$14:$W$736, LEN($A237))=$A237), """")"),"")</f>
        <v/>
      </c>
      <c r="N237" s="1" t="str">
        <f ca="1">IFERROR(__xludf.DUMMYFUNCTION("IFERROR(FILTER('Tag Library'!$X$14:$X$736, LEFT('Tag Library'!$W$14:$W$736, LEN(N$2))=N$2, RIGHT('Tag Library'!$W$14:$W$736, LEN($A237))=$A237), """")"),"")</f>
        <v/>
      </c>
      <c r="O237" s="1" t="str">
        <f ca="1">IFERROR(__xludf.DUMMYFUNCTION("IFERROR(FILTER('Tag Library'!$X$14:$X$736, LEFT('Tag Library'!$W$14:$W$736, LEN(O$2))=O$2, RIGHT('Tag Library'!$W$14:$W$736, LEN($A237))=$A237), """")"),"")</f>
        <v/>
      </c>
      <c r="P237" s="1" t="str">
        <f ca="1">IFERROR(__xludf.DUMMYFUNCTION("IFERROR(FILTER('Tag Library'!$X$14:$X$736, LEFT('Tag Library'!$W$14:$W$736, LEN(P$2))=P$2, RIGHT('Tag Library'!$W$14:$W$736, LEN($A237))=$A237), """")"),"")</f>
        <v/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IFERROR(__xludf.DUMMYFUNCTION("IFERROR(FILTER('Tag Library'!$X$14:$X$736, LEFT('Tag Library'!$W$14:$W$736, LEN(B$2))=B$2, RIGHT('Tag Library'!$W$14:$W$736, LEN($A238))=$A238), """")"),"")</f>
        <v/>
      </c>
      <c r="C238" s="1" t="str">
        <f ca="1">IFERROR(__xludf.DUMMYFUNCTION("IFERROR(FILTER('Tag Library'!$X$14:$X$736, LEFT('Tag Library'!$W$14:$W$736, LEN(C$2))=C$2, RIGHT('Tag Library'!$W$14:$W$736, LEN($A238))=$A238), """")"),"")</f>
        <v/>
      </c>
      <c r="D238" s="1" t="str">
        <f ca="1">IFERROR(__xludf.DUMMYFUNCTION("IFERROR(FILTER('Tag Library'!$X$14:$X$736, LEFT('Tag Library'!$W$14:$W$736, LEN(D$2))=D$2, RIGHT('Tag Library'!$W$14:$W$736, LEN($A238))=$A238), """")"),"")</f>
        <v/>
      </c>
      <c r="E238" s="1" t="str">
        <f ca="1">IFERROR(__xludf.DUMMYFUNCTION("IFERROR(FILTER('Tag Library'!$X$14:$X$736, LEFT('Tag Library'!$W$14:$W$736, LEN(E$2))=E$2, RIGHT('Tag Library'!$W$14:$W$736, LEN($A238))=$A238), """")"),"")</f>
        <v/>
      </c>
      <c r="F238" s="1" t="str">
        <f ca="1">IFERROR(__xludf.DUMMYFUNCTION("IFERROR(FILTER('Tag Library'!$X$14:$X$736, LEFT('Tag Library'!$W$14:$W$736, LEN(F$2))=F$2, RIGHT('Tag Library'!$W$14:$W$736, LEN($A238))=$A238), """")"),"")</f>
        <v/>
      </c>
      <c r="G238" s="1" t="str">
        <f ca="1">IFERROR(__xludf.DUMMYFUNCTION("IFERROR(FILTER('Tag Library'!$X$14:$X$736, LEFT('Tag Library'!$W$14:$W$736, LEN(G$2))=G$2, RIGHT('Tag Library'!$W$14:$W$736, LEN($A238))=$A238), """")"),"")</f>
        <v/>
      </c>
      <c r="H238" s="1" t="str">
        <f ca="1">IFERROR(__xludf.DUMMYFUNCTION("IFERROR(FILTER('Tag Library'!$X$14:$X$736, LEFT('Tag Library'!$W$14:$W$736, LEN(H$2))=H$2, RIGHT('Tag Library'!$W$14:$W$736, LEN($A238))=$A238), """")"),"")</f>
        <v/>
      </c>
      <c r="I238" s="1" t="str">
        <f ca="1">IFERROR(__xludf.DUMMYFUNCTION("IFERROR(FILTER('Tag Library'!$X$14:$X$736, LEFT('Tag Library'!$W$14:$W$736, LEN(I$2))=I$2, RIGHT('Tag Library'!$W$14:$W$736, LEN($A238))=$A238), """")"),"")</f>
        <v/>
      </c>
      <c r="J238" s="1" t="str">
        <f ca="1">IFERROR(__xludf.DUMMYFUNCTION("IFERROR(FILTER('Tag Library'!$X$14:$X$736, LEFT('Tag Library'!$W$14:$W$736, LEN(J$2))=J$2, RIGHT('Tag Library'!$W$14:$W$736, LEN($A238))=$A238), """")"),"")</f>
        <v/>
      </c>
      <c r="K238" s="1" t="str">
        <f ca="1">IFERROR(__xludf.DUMMYFUNCTION("IFERROR(FILTER('Tag Library'!$X$14:$X$736, LEFT('Tag Library'!$W$14:$W$736, LEN(K$2))=K$2, RIGHT('Tag Library'!$W$14:$W$736, LEN($A238))=$A238), """")"),"")</f>
        <v/>
      </c>
      <c r="L238" s="1" t="str">
        <f ca="1">IFERROR(__xludf.DUMMYFUNCTION("IFERROR(FILTER('Tag Library'!$X$14:$X$736, LEFT('Tag Library'!$W$14:$W$736, LEN(L$2))=L$2, RIGHT('Tag Library'!$W$14:$W$736, LEN($A238))=$A238), """")"),"")</f>
        <v/>
      </c>
      <c r="M238" s="1" t="str">
        <f ca="1">IFERROR(__xludf.DUMMYFUNCTION("IFERROR(FILTER('Tag Library'!$X$14:$X$736, LEFT('Tag Library'!$W$14:$W$736, LEN(M$2))=M$2, RIGHT('Tag Library'!$W$14:$W$736, LEN($A238))=$A238), """")"),"")</f>
        <v/>
      </c>
      <c r="N238" s="1" t="str">
        <f ca="1">IFERROR(__xludf.DUMMYFUNCTION("IFERROR(FILTER('Tag Library'!$X$14:$X$736, LEFT('Tag Library'!$W$14:$W$736, LEN(N$2))=N$2, RIGHT('Tag Library'!$W$14:$W$736, LEN($A238))=$A238), """")"),"")</f>
        <v/>
      </c>
      <c r="O238" s="1" t="str">
        <f ca="1">IFERROR(__xludf.DUMMYFUNCTION("IFERROR(FILTER('Tag Library'!$X$14:$X$736, LEFT('Tag Library'!$W$14:$W$736, LEN(O$2))=O$2, RIGHT('Tag Library'!$W$14:$W$736, LEN($A238))=$A238), """")"),"")</f>
        <v/>
      </c>
      <c r="P238" s="1" t="str">
        <f ca="1">IFERROR(__xludf.DUMMYFUNCTION("IFERROR(FILTER('Tag Library'!$X$14:$X$736, LEFT('Tag Library'!$W$14:$W$736, LEN(P$2))=P$2, RIGHT('Tag Library'!$W$14:$W$736, LEN($A238))=$A238), """")"),"")</f>
        <v/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IFERROR(__xludf.DUMMYFUNCTION("IFERROR(FILTER('Tag Library'!$X$14:$X$736, LEFT('Tag Library'!$W$14:$W$736, LEN(B$2))=B$2, RIGHT('Tag Library'!$W$14:$W$736, LEN($A239))=$A239), """")"),"")</f>
        <v/>
      </c>
      <c r="C239" s="1" t="str">
        <f ca="1">IFERROR(__xludf.DUMMYFUNCTION("IFERROR(FILTER('Tag Library'!$X$14:$X$736, LEFT('Tag Library'!$W$14:$W$736, LEN(C$2))=C$2, RIGHT('Tag Library'!$W$14:$W$736, LEN($A239))=$A239), """")"),"")</f>
        <v/>
      </c>
      <c r="D239" s="1" t="str">
        <f ca="1">IFERROR(__xludf.DUMMYFUNCTION("IFERROR(FILTER('Tag Library'!$X$14:$X$736, LEFT('Tag Library'!$W$14:$W$736, LEN(D$2))=D$2, RIGHT('Tag Library'!$W$14:$W$736, LEN($A239))=$A239), """")"),"")</f>
        <v/>
      </c>
      <c r="E239" s="1" t="str">
        <f ca="1">IFERROR(__xludf.DUMMYFUNCTION("IFERROR(FILTER('Tag Library'!$X$14:$X$736, LEFT('Tag Library'!$W$14:$W$736, LEN(E$2))=E$2, RIGHT('Tag Library'!$W$14:$W$736, LEN($A239))=$A239), """")"),"")</f>
        <v/>
      </c>
      <c r="F239" s="1" t="str">
        <f ca="1">IFERROR(__xludf.DUMMYFUNCTION("IFERROR(FILTER('Tag Library'!$X$14:$X$736, LEFT('Tag Library'!$W$14:$W$736, LEN(F$2))=F$2, RIGHT('Tag Library'!$W$14:$W$736, LEN($A239))=$A239), """")"),"")</f>
        <v/>
      </c>
      <c r="G239" s="1" t="str">
        <f ca="1">IFERROR(__xludf.DUMMYFUNCTION("IFERROR(FILTER('Tag Library'!$X$14:$X$736, LEFT('Tag Library'!$W$14:$W$736, LEN(G$2))=G$2, RIGHT('Tag Library'!$W$14:$W$736, LEN($A239))=$A239), """")"),"")</f>
        <v/>
      </c>
      <c r="H239" s="1" t="str">
        <f ca="1">IFERROR(__xludf.DUMMYFUNCTION("IFERROR(FILTER('Tag Library'!$X$14:$X$736, LEFT('Tag Library'!$W$14:$W$736, LEN(H$2))=H$2, RIGHT('Tag Library'!$W$14:$W$736, LEN($A239))=$A239), """")"),"")</f>
        <v/>
      </c>
      <c r="I239" s="1" t="str">
        <f ca="1">IFERROR(__xludf.DUMMYFUNCTION("IFERROR(FILTER('Tag Library'!$X$14:$X$736, LEFT('Tag Library'!$W$14:$W$736, LEN(I$2))=I$2, RIGHT('Tag Library'!$W$14:$W$736, LEN($A239))=$A239), """")"),"")</f>
        <v/>
      </c>
      <c r="J239" s="1" t="str">
        <f ca="1">IFERROR(__xludf.DUMMYFUNCTION("IFERROR(FILTER('Tag Library'!$X$14:$X$736, LEFT('Tag Library'!$W$14:$W$736, LEN(J$2))=J$2, RIGHT('Tag Library'!$W$14:$W$736, LEN($A239))=$A239), """")"),"")</f>
        <v/>
      </c>
      <c r="K239" s="1" t="str">
        <f ca="1">IFERROR(__xludf.DUMMYFUNCTION("IFERROR(FILTER('Tag Library'!$X$14:$X$736, LEFT('Tag Library'!$W$14:$W$736, LEN(K$2))=K$2, RIGHT('Tag Library'!$W$14:$W$736, LEN($A239))=$A239), """")"),"")</f>
        <v/>
      </c>
      <c r="L239" s="1" t="str">
        <f ca="1">IFERROR(__xludf.DUMMYFUNCTION("IFERROR(FILTER('Tag Library'!$X$14:$X$736, LEFT('Tag Library'!$W$14:$W$736, LEN(L$2))=L$2, RIGHT('Tag Library'!$W$14:$W$736, LEN($A239))=$A239), """")"),"")</f>
        <v/>
      </c>
      <c r="M239" s="1" t="str">
        <f ca="1">IFERROR(__xludf.DUMMYFUNCTION("IFERROR(FILTER('Tag Library'!$X$14:$X$736, LEFT('Tag Library'!$W$14:$W$736, LEN(M$2))=M$2, RIGHT('Tag Library'!$W$14:$W$736, LEN($A239))=$A239), """")"),"")</f>
        <v/>
      </c>
      <c r="N239" s="1" t="str">
        <f ca="1">IFERROR(__xludf.DUMMYFUNCTION("IFERROR(FILTER('Tag Library'!$X$14:$X$736, LEFT('Tag Library'!$W$14:$W$736, LEN(N$2))=N$2, RIGHT('Tag Library'!$W$14:$W$736, LEN($A239))=$A239), """")"),"")</f>
        <v/>
      </c>
      <c r="O239" s="1" t="str">
        <f ca="1">IFERROR(__xludf.DUMMYFUNCTION("IFERROR(FILTER('Tag Library'!$X$14:$X$736, LEFT('Tag Library'!$W$14:$W$736, LEN(O$2))=O$2, RIGHT('Tag Library'!$W$14:$W$736, LEN($A239))=$A239), """")"),"")</f>
        <v/>
      </c>
      <c r="P239" s="1" t="str">
        <f ca="1">IFERROR(__xludf.DUMMYFUNCTION("IFERROR(FILTER('Tag Library'!$X$14:$X$736, LEFT('Tag Library'!$W$14:$W$736, LEN(P$2))=P$2, RIGHT('Tag Library'!$W$14:$W$736, LEN($A239))=$A239), """")"),"")</f>
        <v/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IFERROR(__xludf.DUMMYFUNCTION("IFERROR(FILTER('Tag Library'!$X$14:$X$736, LEFT('Tag Library'!$W$14:$W$736, LEN(B$2))=B$2, RIGHT('Tag Library'!$W$14:$W$736, LEN($A240))=$A240), """")"),"")</f>
        <v/>
      </c>
      <c r="C240" s="1" t="str">
        <f ca="1">IFERROR(__xludf.DUMMYFUNCTION("IFERROR(FILTER('Tag Library'!$X$14:$X$736, LEFT('Tag Library'!$W$14:$W$736, LEN(C$2))=C$2, RIGHT('Tag Library'!$W$14:$W$736, LEN($A240))=$A240), """")"),"")</f>
        <v/>
      </c>
      <c r="D240" s="1" t="str">
        <f ca="1">IFERROR(__xludf.DUMMYFUNCTION("IFERROR(FILTER('Tag Library'!$X$14:$X$736, LEFT('Tag Library'!$W$14:$W$736, LEN(D$2))=D$2, RIGHT('Tag Library'!$W$14:$W$736, LEN($A240))=$A240), """")"),"")</f>
        <v/>
      </c>
      <c r="E240" s="1" t="str">
        <f ca="1">IFERROR(__xludf.DUMMYFUNCTION("IFERROR(FILTER('Tag Library'!$X$14:$X$736, LEFT('Tag Library'!$W$14:$W$736, LEN(E$2))=E$2, RIGHT('Tag Library'!$W$14:$W$736, LEN($A240))=$A240), """")"),"")</f>
        <v/>
      </c>
      <c r="F240" s="1" t="str">
        <f ca="1">IFERROR(__xludf.DUMMYFUNCTION("IFERROR(FILTER('Tag Library'!$X$14:$X$736, LEFT('Tag Library'!$W$14:$W$736, LEN(F$2))=F$2, RIGHT('Tag Library'!$W$14:$W$736, LEN($A240))=$A240), """")"),"")</f>
        <v/>
      </c>
      <c r="G240" s="1" t="str">
        <f ca="1">IFERROR(__xludf.DUMMYFUNCTION("IFERROR(FILTER('Tag Library'!$X$14:$X$736, LEFT('Tag Library'!$W$14:$W$736, LEN(G$2))=G$2, RIGHT('Tag Library'!$W$14:$W$736, LEN($A240))=$A240), """")"),"")</f>
        <v/>
      </c>
      <c r="H240" s="1" t="str">
        <f ca="1">IFERROR(__xludf.DUMMYFUNCTION("IFERROR(FILTER('Tag Library'!$X$14:$X$736, LEFT('Tag Library'!$W$14:$W$736, LEN(H$2))=H$2, RIGHT('Tag Library'!$W$14:$W$736, LEN($A240))=$A240), """")"),"")</f>
        <v/>
      </c>
      <c r="I240" s="1" t="str">
        <f ca="1">IFERROR(__xludf.DUMMYFUNCTION("IFERROR(FILTER('Tag Library'!$X$14:$X$736, LEFT('Tag Library'!$W$14:$W$736, LEN(I$2))=I$2, RIGHT('Tag Library'!$W$14:$W$736, LEN($A240))=$A240), """")"),"")</f>
        <v/>
      </c>
      <c r="J240" s="1" t="str">
        <f ca="1">IFERROR(__xludf.DUMMYFUNCTION("IFERROR(FILTER('Tag Library'!$X$14:$X$736, LEFT('Tag Library'!$W$14:$W$736, LEN(J$2))=J$2, RIGHT('Tag Library'!$W$14:$W$736, LEN($A240))=$A240), """")"),"")</f>
        <v/>
      </c>
      <c r="K240" s="1" t="str">
        <f ca="1">IFERROR(__xludf.DUMMYFUNCTION("IFERROR(FILTER('Tag Library'!$X$14:$X$736, LEFT('Tag Library'!$W$14:$W$736, LEN(K$2))=K$2, RIGHT('Tag Library'!$W$14:$W$736, LEN($A240))=$A240), """")"),"")</f>
        <v/>
      </c>
      <c r="L240" s="1" t="str">
        <f ca="1">IFERROR(__xludf.DUMMYFUNCTION("IFERROR(FILTER('Tag Library'!$X$14:$X$736, LEFT('Tag Library'!$W$14:$W$736, LEN(L$2))=L$2, RIGHT('Tag Library'!$W$14:$W$736, LEN($A240))=$A240), """")"),"")</f>
        <v/>
      </c>
      <c r="M240" s="1" t="str">
        <f ca="1">IFERROR(__xludf.DUMMYFUNCTION("IFERROR(FILTER('Tag Library'!$X$14:$X$736, LEFT('Tag Library'!$W$14:$W$736, LEN(M$2))=M$2, RIGHT('Tag Library'!$W$14:$W$736, LEN($A240))=$A240), """")"),"")</f>
        <v/>
      </c>
      <c r="N240" s="1" t="str">
        <f ca="1">IFERROR(__xludf.DUMMYFUNCTION("IFERROR(FILTER('Tag Library'!$X$14:$X$736, LEFT('Tag Library'!$W$14:$W$736, LEN(N$2))=N$2, RIGHT('Tag Library'!$W$14:$W$736, LEN($A240))=$A240), """")"),"")</f>
        <v/>
      </c>
      <c r="O240" s="1" t="str">
        <f ca="1">IFERROR(__xludf.DUMMYFUNCTION("IFERROR(FILTER('Tag Library'!$X$14:$X$736, LEFT('Tag Library'!$W$14:$W$736, LEN(O$2))=O$2, RIGHT('Tag Library'!$W$14:$W$736, LEN($A240))=$A240), """")"),"")</f>
        <v/>
      </c>
      <c r="P240" s="1" t="str">
        <f ca="1">IFERROR(__xludf.DUMMYFUNCTION("IFERROR(FILTER('Tag Library'!$X$14:$X$736, LEFT('Tag Library'!$W$14:$W$736, LEN(P$2))=P$2, RIGHT('Tag Library'!$W$14:$W$736, LEN($A240))=$A240), """")"),"")</f>
        <v/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IFERROR(__xludf.DUMMYFUNCTION("IFERROR(FILTER('Tag Library'!$X$14:$X$736, LEFT('Tag Library'!$W$14:$W$736, LEN(B$2))=B$2, RIGHT('Tag Library'!$W$14:$W$736, LEN($A241))=$A241), """")"),"")</f>
        <v/>
      </c>
      <c r="C241" s="1" t="str">
        <f ca="1">IFERROR(__xludf.DUMMYFUNCTION("IFERROR(FILTER('Tag Library'!$X$14:$X$736, LEFT('Tag Library'!$W$14:$W$736, LEN(C$2))=C$2, RIGHT('Tag Library'!$W$14:$W$736, LEN($A241))=$A241), """")"),"")</f>
        <v/>
      </c>
      <c r="D241" s="1" t="str">
        <f ca="1">IFERROR(__xludf.DUMMYFUNCTION("IFERROR(FILTER('Tag Library'!$X$14:$X$736, LEFT('Tag Library'!$W$14:$W$736, LEN(D$2))=D$2, RIGHT('Tag Library'!$W$14:$W$736, LEN($A241))=$A241), """")"),"yellow")</f>
        <v>yellow</v>
      </c>
      <c r="E241" s="1" t="str">
        <f ca="1">IFERROR(__xludf.DUMMYFUNCTION("IFERROR(FILTER('Tag Library'!$X$14:$X$736, LEFT('Tag Library'!$W$14:$W$736, LEN(E$2))=E$2, RIGHT('Tag Library'!$W$14:$W$736, LEN($A241))=$A241), """")"),"white")</f>
        <v>white</v>
      </c>
      <c r="F241" s="1" t="str">
        <f ca="1">IFERROR(__xludf.DUMMYFUNCTION("IFERROR(FILTER('Tag Library'!$X$14:$X$736, LEFT('Tag Library'!$W$14:$W$736, LEN(F$2))=F$2, RIGHT('Tag Library'!$W$14:$W$736, LEN($A241))=$A241), """")"),"white")</f>
        <v>white</v>
      </c>
      <c r="G241" s="1" t="str">
        <f ca="1">IFERROR(__xludf.DUMMYFUNCTION("IFERROR(FILTER('Tag Library'!$X$14:$X$736, LEFT('Tag Library'!$W$14:$W$736, LEN(G$2))=G$2, RIGHT('Tag Library'!$W$14:$W$736, LEN($A241))=$A241), """")"),"white")</f>
        <v>white</v>
      </c>
      <c r="H241" s="1" t="str">
        <f ca="1">IFERROR(__xludf.DUMMYFUNCTION("IFERROR(FILTER('Tag Library'!$X$14:$X$736, LEFT('Tag Library'!$W$14:$W$736, LEN(H$2))=H$2, RIGHT('Tag Library'!$W$14:$W$736, LEN($A241))=$A241), """")"),"white")</f>
        <v>white</v>
      </c>
      <c r="I241" s="1" t="str">
        <f ca="1">IFERROR(__xludf.DUMMYFUNCTION("IFERROR(FILTER('Tag Library'!$X$14:$X$736, LEFT('Tag Library'!$W$14:$W$736, LEN(I$2))=I$2, RIGHT('Tag Library'!$W$14:$W$736, LEN($A241))=$A241), """")"),"white")</f>
        <v>white</v>
      </c>
      <c r="J241" s="1" t="str">
        <f ca="1">IFERROR(__xludf.DUMMYFUNCTION("IFERROR(FILTER('Tag Library'!$X$14:$X$736, LEFT('Tag Library'!$W$14:$W$736, LEN(J$2))=J$2, RIGHT('Tag Library'!$W$14:$W$736, LEN($A241))=$A241), """")"),"white")</f>
        <v>white</v>
      </c>
      <c r="K241" s="1" t="str">
        <f ca="1">IFERROR(__xludf.DUMMYFUNCTION("IFERROR(FILTER('Tag Library'!$X$14:$X$736, LEFT('Tag Library'!$W$14:$W$736, LEN(K$2))=K$2, RIGHT('Tag Library'!$W$14:$W$736, LEN($A241))=$A241), """")"),"white")</f>
        <v>white</v>
      </c>
      <c r="L241" s="1" t="str">
        <f ca="1">IFERROR(__xludf.DUMMYFUNCTION("IFERROR(FILTER('Tag Library'!$X$14:$X$736, LEFT('Tag Library'!$W$14:$W$736, LEN(L$2))=L$2, RIGHT('Tag Library'!$W$14:$W$736, LEN($A241))=$A241), """")"),"white")</f>
        <v>white</v>
      </c>
      <c r="M241" s="1" t="str">
        <f ca="1">IFERROR(__xludf.DUMMYFUNCTION("IFERROR(FILTER('Tag Library'!$X$14:$X$736, LEFT('Tag Library'!$W$14:$W$736, LEN(M$2))=M$2, RIGHT('Tag Library'!$W$14:$W$736, LEN($A241))=$A241), """")"),"white")</f>
        <v>white</v>
      </c>
      <c r="N241" s="1" t="str">
        <f ca="1">IFERROR(__xludf.DUMMYFUNCTION("IFERROR(FILTER('Tag Library'!$X$14:$X$736, LEFT('Tag Library'!$W$14:$W$736, LEN(N$2))=N$2, RIGHT('Tag Library'!$W$14:$W$736, LEN($A241))=$A241), """")"),"white")</f>
        <v>white</v>
      </c>
      <c r="O241" s="1" t="str">
        <f ca="1">IFERROR(__xludf.DUMMYFUNCTION("IFERROR(FILTER('Tag Library'!$X$14:$X$736, LEFT('Tag Library'!$W$14:$W$736, LEN(O$2))=O$2, RIGHT('Tag Library'!$W$14:$W$736, LEN($A241))=$A241), """")"),"white")</f>
        <v>white</v>
      </c>
      <c r="P241" s="1" t="str">
        <f ca="1">IFERROR(__xludf.DUMMYFUNCTION("IFERROR(FILTER('Tag Library'!$X$14:$X$736, LEFT('Tag Library'!$W$14:$W$736, LEN(P$2))=P$2, RIGHT('Tag Library'!$W$14:$W$736, LEN($A241))=$A241), """")"),"")</f>
        <v/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IFERROR(__xludf.DUMMYFUNCTION("IFERROR(FILTER('Tag Library'!$X$14:$X$736, LEFT('Tag Library'!$W$14:$W$736, LEN(B$2))=B$2, RIGHT('Tag Library'!$W$14:$W$736, LEN($A242))=$A242), """")"),"")</f>
        <v/>
      </c>
      <c r="C242" s="1" t="str">
        <f ca="1">IFERROR(__xludf.DUMMYFUNCTION("IFERROR(FILTER('Tag Library'!$X$14:$X$736, LEFT('Tag Library'!$W$14:$W$736, LEN(C$2))=C$2, RIGHT('Tag Library'!$W$14:$W$736, LEN($A242))=$A242), """")"),"")</f>
        <v/>
      </c>
      <c r="D242" s="1" t="str">
        <f ca="1">IFERROR(__xludf.DUMMYFUNCTION("IFERROR(FILTER('Tag Library'!$X$14:$X$736, LEFT('Tag Library'!$W$14:$W$736, LEN(D$2))=D$2, RIGHT('Tag Library'!$W$14:$W$736, LEN($A242))=$A242), """")"),"")</f>
        <v/>
      </c>
      <c r="E242" s="1" t="str">
        <f ca="1">IFERROR(__xludf.DUMMYFUNCTION("IFERROR(FILTER('Tag Library'!$X$14:$X$736, LEFT('Tag Library'!$W$14:$W$736, LEN(E$2))=E$2, RIGHT('Tag Library'!$W$14:$W$736, LEN($A242))=$A242), """")"),"")</f>
        <v/>
      </c>
      <c r="F242" s="1" t="str">
        <f ca="1">IFERROR(__xludf.DUMMYFUNCTION("IFERROR(FILTER('Tag Library'!$X$14:$X$736, LEFT('Tag Library'!$W$14:$W$736, LEN(F$2))=F$2, RIGHT('Tag Library'!$W$14:$W$736, LEN($A242))=$A242), """")"),"")</f>
        <v/>
      </c>
      <c r="G242" s="1" t="str">
        <f ca="1">IFERROR(__xludf.DUMMYFUNCTION("IFERROR(FILTER('Tag Library'!$X$14:$X$736, LEFT('Tag Library'!$W$14:$W$736, LEN(G$2))=G$2, RIGHT('Tag Library'!$W$14:$W$736, LEN($A242))=$A242), """")"),"")</f>
        <v/>
      </c>
      <c r="H242" s="1" t="str">
        <f ca="1">IFERROR(__xludf.DUMMYFUNCTION("IFERROR(FILTER('Tag Library'!$X$14:$X$736, LEFT('Tag Library'!$W$14:$W$736, LEN(H$2))=H$2, RIGHT('Tag Library'!$W$14:$W$736, LEN($A242))=$A242), """")"),"")</f>
        <v/>
      </c>
      <c r="I242" s="1" t="str">
        <f ca="1">IFERROR(__xludf.DUMMYFUNCTION("IFERROR(FILTER('Tag Library'!$X$14:$X$736, LEFT('Tag Library'!$W$14:$W$736, LEN(I$2))=I$2, RIGHT('Tag Library'!$W$14:$W$736, LEN($A242))=$A242), """")"),"")</f>
        <v/>
      </c>
      <c r="J242" s="1" t="str">
        <f ca="1">IFERROR(__xludf.DUMMYFUNCTION("IFERROR(FILTER('Tag Library'!$X$14:$X$736, LEFT('Tag Library'!$W$14:$W$736, LEN(J$2))=J$2, RIGHT('Tag Library'!$W$14:$W$736, LEN($A242))=$A242), """")"),"")</f>
        <v/>
      </c>
      <c r="K242" s="1" t="str">
        <f ca="1">IFERROR(__xludf.DUMMYFUNCTION("IFERROR(FILTER('Tag Library'!$X$14:$X$736, LEFT('Tag Library'!$W$14:$W$736, LEN(K$2))=K$2, RIGHT('Tag Library'!$W$14:$W$736, LEN($A242))=$A242), """")"),"")</f>
        <v/>
      </c>
      <c r="L242" s="1" t="str">
        <f ca="1">IFERROR(__xludf.DUMMYFUNCTION("IFERROR(FILTER('Tag Library'!$X$14:$X$736, LEFT('Tag Library'!$W$14:$W$736, LEN(L$2))=L$2, RIGHT('Tag Library'!$W$14:$W$736, LEN($A242))=$A242), """")"),"")</f>
        <v/>
      </c>
      <c r="M242" s="1" t="str">
        <f ca="1">IFERROR(__xludf.DUMMYFUNCTION("IFERROR(FILTER('Tag Library'!$X$14:$X$736, LEFT('Tag Library'!$W$14:$W$736, LEN(M$2))=M$2, RIGHT('Tag Library'!$W$14:$W$736, LEN($A242))=$A242), """")"),"")</f>
        <v/>
      </c>
      <c r="N242" s="1" t="str">
        <f ca="1">IFERROR(__xludf.DUMMYFUNCTION("IFERROR(FILTER('Tag Library'!$X$14:$X$736, LEFT('Tag Library'!$W$14:$W$736, LEN(N$2))=N$2, RIGHT('Tag Library'!$W$14:$W$736, LEN($A242))=$A242), """")"),"")</f>
        <v/>
      </c>
      <c r="O242" s="1" t="str">
        <f ca="1">IFERROR(__xludf.DUMMYFUNCTION("IFERROR(FILTER('Tag Library'!$X$14:$X$736, LEFT('Tag Library'!$W$14:$W$736, LEN(O$2))=O$2, RIGHT('Tag Library'!$W$14:$W$736, LEN($A242))=$A242), """")"),"")</f>
        <v/>
      </c>
      <c r="P242" s="1" t="str">
        <f ca="1">IFERROR(__xludf.DUMMYFUNCTION("IFERROR(FILTER('Tag Library'!$X$14:$X$736, LEFT('Tag Library'!$W$14:$W$736, LEN(P$2))=P$2, RIGHT('Tag Library'!$W$14:$W$736, LEN($A242))=$A242), """")"),"")</f>
        <v/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IFERROR(__xludf.DUMMYFUNCTION("IFERROR(FILTER('Tag Library'!$X$14:$X$736, LEFT('Tag Library'!$W$14:$W$736, LEN(B$2))=B$2, RIGHT('Tag Library'!$W$14:$W$736, LEN($A243))=$A243), """")"),"")</f>
        <v/>
      </c>
      <c r="C243" s="1" t="str">
        <f ca="1">IFERROR(__xludf.DUMMYFUNCTION("IFERROR(FILTER('Tag Library'!$X$14:$X$736, LEFT('Tag Library'!$W$14:$W$736, LEN(C$2))=C$2, RIGHT('Tag Library'!$W$14:$W$736, LEN($A243))=$A243), """")"),"")</f>
        <v/>
      </c>
      <c r="D243" s="1" t="str">
        <f ca="1">IFERROR(__xludf.DUMMYFUNCTION("IFERROR(FILTER('Tag Library'!$X$14:$X$736, LEFT('Tag Library'!$W$14:$W$736, LEN(D$2))=D$2, RIGHT('Tag Library'!$W$14:$W$736, LEN($A243))=$A243), """")"),"")</f>
        <v/>
      </c>
      <c r="E243" s="1" t="str">
        <f ca="1">IFERROR(__xludf.DUMMYFUNCTION("IFERROR(FILTER('Tag Library'!$X$14:$X$736, LEFT('Tag Library'!$W$14:$W$736, LEN(E$2))=E$2, RIGHT('Tag Library'!$W$14:$W$736, LEN($A243))=$A243), """")"),"")</f>
        <v/>
      </c>
      <c r="F243" s="1" t="str">
        <f ca="1">IFERROR(__xludf.DUMMYFUNCTION("IFERROR(FILTER('Tag Library'!$X$14:$X$736, LEFT('Tag Library'!$W$14:$W$736, LEN(F$2))=F$2, RIGHT('Tag Library'!$W$14:$W$736, LEN($A243))=$A243), """")"),"")</f>
        <v/>
      </c>
      <c r="G243" s="1" t="str">
        <f ca="1">IFERROR(__xludf.DUMMYFUNCTION("IFERROR(FILTER('Tag Library'!$X$14:$X$736, LEFT('Tag Library'!$W$14:$W$736, LEN(G$2))=G$2, RIGHT('Tag Library'!$W$14:$W$736, LEN($A243))=$A243), """")"),"")</f>
        <v/>
      </c>
      <c r="H243" s="1" t="str">
        <f ca="1">IFERROR(__xludf.DUMMYFUNCTION("IFERROR(FILTER('Tag Library'!$X$14:$X$736, LEFT('Tag Library'!$W$14:$W$736, LEN(H$2))=H$2, RIGHT('Tag Library'!$W$14:$W$736, LEN($A243))=$A243), """")"),"")</f>
        <v/>
      </c>
      <c r="I243" s="1" t="str">
        <f ca="1">IFERROR(__xludf.DUMMYFUNCTION("IFERROR(FILTER('Tag Library'!$X$14:$X$736, LEFT('Tag Library'!$W$14:$W$736, LEN(I$2))=I$2, RIGHT('Tag Library'!$W$14:$W$736, LEN($A243))=$A243), """")"),"")</f>
        <v/>
      </c>
      <c r="J243" s="1" t="str">
        <f ca="1">IFERROR(__xludf.DUMMYFUNCTION("IFERROR(FILTER('Tag Library'!$X$14:$X$736, LEFT('Tag Library'!$W$14:$W$736, LEN(J$2))=J$2, RIGHT('Tag Library'!$W$14:$W$736, LEN($A243))=$A243), """")"),"")</f>
        <v/>
      </c>
      <c r="K243" s="1" t="str">
        <f ca="1">IFERROR(__xludf.DUMMYFUNCTION("IFERROR(FILTER('Tag Library'!$X$14:$X$736, LEFT('Tag Library'!$W$14:$W$736, LEN(K$2))=K$2, RIGHT('Tag Library'!$W$14:$W$736, LEN($A243))=$A243), """")"),"")</f>
        <v/>
      </c>
      <c r="L243" s="1" t="str">
        <f ca="1">IFERROR(__xludf.DUMMYFUNCTION("IFERROR(FILTER('Tag Library'!$X$14:$X$736, LEFT('Tag Library'!$W$14:$W$736, LEN(L$2))=L$2, RIGHT('Tag Library'!$W$14:$W$736, LEN($A243))=$A243), """")"),"")</f>
        <v/>
      </c>
      <c r="M243" s="1" t="str">
        <f ca="1">IFERROR(__xludf.DUMMYFUNCTION("IFERROR(FILTER('Tag Library'!$X$14:$X$736, LEFT('Tag Library'!$W$14:$W$736, LEN(M$2))=M$2, RIGHT('Tag Library'!$W$14:$W$736, LEN($A243))=$A243), """")"),"")</f>
        <v/>
      </c>
      <c r="N243" s="1" t="str">
        <f ca="1">IFERROR(__xludf.DUMMYFUNCTION("IFERROR(FILTER('Tag Library'!$X$14:$X$736, LEFT('Tag Library'!$W$14:$W$736, LEN(N$2))=N$2, RIGHT('Tag Library'!$W$14:$W$736, LEN($A243))=$A243), """")"),"")</f>
        <v/>
      </c>
      <c r="O243" s="1" t="str">
        <f ca="1">IFERROR(__xludf.DUMMYFUNCTION("IFERROR(FILTER('Tag Library'!$X$14:$X$736, LEFT('Tag Library'!$W$14:$W$736, LEN(O$2))=O$2, RIGHT('Tag Library'!$W$14:$W$736, LEN($A243))=$A243), """")"),"")</f>
        <v/>
      </c>
      <c r="P243" s="1" t="str">
        <f ca="1">IFERROR(__xludf.DUMMYFUNCTION("IFERROR(FILTER('Tag Library'!$X$14:$X$736, LEFT('Tag Library'!$W$14:$W$736, LEN(P$2))=P$2, RIGHT('Tag Library'!$W$14:$W$736, LEN($A243))=$A243), """")"),"")</f>
        <v/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IFERROR(__xludf.DUMMYFUNCTION("IFERROR(FILTER('Tag Library'!$X$14:$X$736, LEFT('Tag Library'!$W$14:$W$736, LEN(B$2))=B$2, RIGHT('Tag Library'!$W$14:$W$736, LEN($A244))=$A244), """")"),"")</f>
        <v/>
      </c>
      <c r="C244" s="1" t="str">
        <f ca="1">IFERROR(__xludf.DUMMYFUNCTION("IFERROR(FILTER('Tag Library'!$X$14:$X$736, LEFT('Tag Library'!$W$14:$W$736, LEN(C$2))=C$2, RIGHT('Tag Library'!$W$14:$W$736, LEN($A244))=$A244), """")"),"")</f>
        <v/>
      </c>
      <c r="D244" s="1" t="str">
        <f ca="1">IFERROR(__xludf.DUMMYFUNCTION("IFERROR(FILTER('Tag Library'!$X$14:$X$736, LEFT('Tag Library'!$W$14:$W$736, LEN(D$2))=D$2, RIGHT('Tag Library'!$W$14:$W$736, LEN($A244))=$A244), """")"),"")</f>
        <v/>
      </c>
      <c r="E244" s="1" t="str">
        <f ca="1">IFERROR(__xludf.DUMMYFUNCTION("IFERROR(FILTER('Tag Library'!$X$14:$X$736, LEFT('Tag Library'!$W$14:$W$736, LEN(E$2))=E$2, RIGHT('Tag Library'!$W$14:$W$736, LEN($A244))=$A244), """")"),"")</f>
        <v/>
      </c>
      <c r="F244" s="1" t="str">
        <f ca="1">IFERROR(__xludf.DUMMYFUNCTION("IFERROR(FILTER('Tag Library'!$X$14:$X$736, LEFT('Tag Library'!$W$14:$W$736, LEN(F$2))=F$2, RIGHT('Tag Library'!$W$14:$W$736, LEN($A244))=$A244), """")"),"")</f>
        <v/>
      </c>
      <c r="G244" s="1" t="str">
        <f ca="1">IFERROR(__xludf.DUMMYFUNCTION("IFERROR(FILTER('Tag Library'!$X$14:$X$736, LEFT('Tag Library'!$W$14:$W$736, LEN(G$2))=G$2, RIGHT('Tag Library'!$W$14:$W$736, LEN($A244))=$A244), """")"),"")</f>
        <v/>
      </c>
      <c r="H244" s="1" t="str">
        <f ca="1">IFERROR(__xludf.DUMMYFUNCTION("IFERROR(FILTER('Tag Library'!$X$14:$X$736, LEFT('Tag Library'!$W$14:$W$736, LEN(H$2))=H$2, RIGHT('Tag Library'!$W$14:$W$736, LEN($A244))=$A244), """")"),"")</f>
        <v/>
      </c>
      <c r="I244" s="1" t="str">
        <f ca="1">IFERROR(__xludf.DUMMYFUNCTION("IFERROR(FILTER('Tag Library'!$X$14:$X$736, LEFT('Tag Library'!$W$14:$W$736, LEN(I$2))=I$2, RIGHT('Tag Library'!$W$14:$W$736, LEN($A244))=$A244), """")"),"")</f>
        <v/>
      </c>
      <c r="J244" s="1" t="str">
        <f ca="1">IFERROR(__xludf.DUMMYFUNCTION("IFERROR(FILTER('Tag Library'!$X$14:$X$736, LEFT('Tag Library'!$W$14:$W$736, LEN(J$2))=J$2, RIGHT('Tag Library'!$W$14:$W$736, LEN($A244))=$A244), """")"),"")</f>
        <v/>
      </c>
      <c r="K244" s="1" t="str">
        <f ca="1">IFERROR(__xludf.DUMMYFUNCTION("IFERROR(FILTER('Tag Library'!$X$14:$X$736, LEFT('Tag Library'!$W$14:$W$736, LEN(K$2))=K$2, RIGHT('Tag Library'!$W$14:$W$736, LEN($A244))=$A244), """")"),"")</f>
        <v/>
      </c>
      <c r="L244" s="1" t="str">
        <f ca="1">IFERROR(__xludf.DUMMYFUNCTION("IFERROR(FILTER('Tag Library'!$X$14:$X$736, LEFT('Tag Library'!$W$14:$W$736, LEN(L$2))=L$2, RIGHT('Tag Library'!$W$14:$W$736, LEN($A244))=$A244), """")"),"")</f>
        <v/>
      </c>
      <c r="M244" s="1" t="str">
        <f ca="1">IFERROR(__xludf.DUMMYFUNCTION("IFERROR(FILTER('Tag Library'!$X$14:$X$736, LEFT('Tag Library'!$W$14:$W$736, LEN(M$2))=M$2, RIGHT('Tag Library'!$W$14:$W$736, LEN($A244))=$A244), """")"),"")</f>
        <v/>
      </c>
      <c r="N244" s="1" t="str">
        <f ca="1">IFERROR(__xludf.DUMMYFUNCTION("IFERROR(FILTER('Tag Library'!$X$14:$X$736, LEFT('Tag Library'!$W$14:$W$736, LEN(N$2))=N$2, RIGHT('Tag Library'!$W$14:$W$736, LEN($A244))=$A244), """")"),"")</f>
        <v/>
      </c>
      <c r="O244" s="1" t="str">
        <f ca="1">IFERROR(__xludf.DUMMYFUNCTION("IFERROR(FILTER('Tag Library'!$X$14:$X$736, LEFT('Tag Library'!$W$14:$W$736, LEN(O$2))=O$2, RIGHT('Tag Library'!$W$14:$W$736, LEN($A244))=$A244), """")"),"")</f>
        <v/>
      </c>
      <c r="P244" s="1" t="str">
        <f ca="1">IFERROR(__xludf.DUMMYFUNCTION("IFERROR(FILTER('Tag Library'!$X$14:$X$736, LEFT('Tag Library'!$W$14:$W$736, LEN(P$2))=P$2, RIGHT('Tag Library'!$W$14:$W$736, LEN($A244))=$A244), """")"),"")</f>
        <v/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IFERROR(__xludf.DUMMYFUNCTION("IFERROR(FILTER('Tag Library'!$X$14:$X$736, LEFT('Tag Library'!$W$14:$W$736, LEN(B$2))=B$2, RIGHT('Tag Library'!$W$14:$W$736, LEN($A245))=$A245), """")"),"")</f>
        <v/>
      </c>
      <c r="C245" s="1" t="str">
        <f ca="1">IFERROR(__xludf.DUMMYFUNCTION("IFERROR(FILTER('Tag Library'!$X$14:$X$736, LEFT('Tag Library'!$W$14:$W$736, LEN(C$2))=C$2, RIGHT('Tag Library'!$W$14:$W$736, LEN($A245))=$A245), """")"),"")</f>
        <v/>
      </c>
      <c r="D245" s="1" t="str">
        <f ca="1">IFERROR(__xludf.DUMMYFUNCTION("IFERROR(FILTER('Tag Library'!$X$14:$X$736, LEFT('Tag Library'!$W$14:$W$736, LEN(D$2))=D$2, RIGHT('Tag Library'!$W$14:$W$736, LEN($A245))=$A245), """")"),"")</f>
        <v/>
      </c>
      <c r="E245" s="1" t="str">
        <f ca="1">IFERROR(__xludf.DUMMYFUNCTION("IFERROR(FILTER('Tag Library'!$X$14:$X$736, LEFT('Tag Library'!$W$14:$W$736, LEN(E$2))=E$2, RIGHT('Tag Library'!$W$14:$W$736, LEN($A245))=$A245), """")"),"")</f>
        <v/>
      </c>
      <c r="F245" s="1" t="str">
        <f ca="1">IFERROR(__xludf.DUMMYFUNCTION("IFERROR(FILTER('Tag Library'!$X$14:$X$736, LEFT('Tag Library'!$W$14:$W$736, LEN(F$2))=F$2, RIGHT('Tag Library'!$W$14:$W$736, LEN($A245))=$A245), """")"),"")</f>
        <v/>
      </c>
      <c r="G245" s="1" t="str">
        <f ca="1">IFERROR(__xludf.DUMMYFUNCTION("IFERROR(FILTER('Tag Library'!$X$14:$X$736, LEFT('Tag Library'!$W$14:$W$736, LEN(G$2))=G$2, RIGHT('Tag Library'!$W$14:$W$736, LEN($A245))=$A245), """")"),"")</f>
        <v/>
      </c>
      <c r="H245" s="1" t="str">
        <f ca="1">IFERROR(__xludf.DUMMYFUNCTION("IFERROR(FILTER('Tag Library'!$X$14:$X$736, LEFT('Tag Library'!$W$14:$W$736, LEN(H$2))=H$2, RIGHT('Tag Library'!$W$14:$W$736, LEN($A245))=$A245), """")"),"")</f>
        <v/>
      </c>
      <c r="I245" s="1" t="str">
        <f ca="1">IFERROR(__xludf.DUMMYFUNCTION("IFERROR(FILTER('Tag Library'!$X$14:$X$736, LEFT('Tag Library'!$W$14:$W$736, LEN(I$2))=I$2, RIGHT('Tag Library'!$W$14:$W$736, LEN($A245))=$A245), """")"),"")</f>
        <v/>
      </c>
      <c r="J245" s="1" t="str">
        <f ca="1">IFERROR(__xludf.DUMMYFUNCTION("IFERROR(FILTER('Tag Library'!$X$14:$X$736, LEFT('Tag Library'!$W$14:$W$736, LEN(J$2))=J$2, RIGHT('Tag Library'!$W$14:$W$736, LEN($A245))=$A245), """")"),"")</f>
        <v/>
      </c>
      <c r="K245" s="1" t="str">
        <f ca="1">IFERROR(__xludf.DUMMYFUNCTION("IFERROR(FILTER('Tag Library'!$X$14:$X$736, LEFT('Tag Library'!$W$14:$W$736, LEN(K$2))=K$2, RIGHT('Tag Library'!$W$14:$W$736, LEN($A245))=$A245), """")"),"")</f>
        <v/>
      </c>
      <c r="L245" s="1" t="str">
        <f ca="1">IFERROR(__xludf.DUMMYFUNCTION("IFERROR(FILTER('Tag Library'!$X$14:$X$736, LEFT('Tag Library'!$W$14:$W$736, LEN(L$2))=L$2, RIGHT('Tag Library'!$W$14:$W$736, LEN($A245))=$A245), """")"),"")</f>
        <v/>
      </c>
      <c r="M245" s="1" t="str">
        <f ca="1">IFERROR(__xludf.DUMMYFUNCTION("IFERROR(FILTER('Tag Library'!$X$14:$X$736, LEFT('Tag Library'!$W$14:$W$736, LEN(M$2))=M$2, RIGHT('Tag Library'!$W$14:$W$736, LEN($A245))=$A245), """")"),"")</f>
        <v/>
      </c>
      <c r="N245" s="1" t="str">
        <f ca="1">IFERROR(__xludf.DUMMYFUNCTION("IFERROR(FILTER('Tag Library'!$X$14:$X$736, LEFT('Tag Library'!$W$14:$W$736, LEN(N$2))=N$2, RIGHT('Tag Library'!$W$14:$W$736, LEN($A245))=$A245), """")"),"")</f>
        <v/>
      </c>
      <c r="O245" s="1" t="str">
        <f ca="1">IFERROR(__xludf.DUMMYFUNCTION("IFERROR(FILTER('Tag Library'!$X$14:$X$736, LEFT('Tag Library'!$W$14:$W$736, LEN(O$2))=O$2, RIGHT('Tag Library'!$W$14:$W$736, LEN($A245))=$A245), """")"),"")</f>
        <v/>
      </c>
      <c r="P245" s="1" t="str">
        <f ca="1">IFERROR(__xludf.DUMMYFUNCTION("IFERROR(FILTER('Tag Library'!$X$14:$X$736, LEFT('Tag Library'!$W$14:$W$736, LEN(P$2))=P$2, RIGHT('Tag Library'!$W$14:$W$736, LEN($A245))=$A245), """")"),"")</f>
        <v/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IFERROR(__xludf.DUMMYFUNCTION("IFERROR(FILTER('Tag Library'!$X$14:$X$736, LEFT('Tag Library'!$W$14:$W$736, LEN(B$2))=B$2, RIGHT('Tag Library'!$W$14:$W$736, LEN($A246))=$A246), """")"),"")</f>
        <v/>
      </c>
      <c r="C246" s="1" t="str">
        <f ca="1">IFERROR(__xludf.DUMMYFUNCTION("IFERROR(FILTER('Tag Library'!$X$14:$X$736, LEFT('Tag Library'!$W$14:$W$736, LEN(C$2))=C$2, RIGHT('Tag Library'!$W$14:$W$736, LEN($A246))=$A246), """")"),"")</f>
        <v/>
      </c>
      <c r="D246" s="1" t="str">
        <f ca="1">IFERROR(__xludf.DUMMYFUNCTION("IFERROR(FILTER('Tag Library'!$X$14:$X$736, LEFT('Tag Library'!$W$14:$W$736, LEN(D$2))=D$2, RIGHT('Tag Library'!$W$14:$W$736, LEN($A246))=$A246), """")"),"")</f>
        <v/>
      </c>
      <c r="E246" s="1" t="str">
        <f ca="1">IFERROR(__xludf.DUMMYFUNCTION("IFERROR(FILTER('Tag Library'!$X$14:$X$736, LEFT('Tag Library'!$W$14:$W$736, LEN(E$2))=E$2, RIGHT('Tag Library'!$W$14:$W$736, LEN($A246))=$A246), """")"),"")</f>
        <v/>
      </c>
      <c r="F246" s="1" t="str">
        <f ca="1">IFERROR(__xludf.DUMMYFUNCTION("IFERROR(FILTER('Tag Library'!$X$14:$X$736, LEFT('Tag Library'!$W$14:$W$736, LEN(F$2))=F$2, RIGHT('Tag Library'!$W$14:$W$736, LEN($A246))=$A246), """")"),"")</f>
        <v/>
      </c>
      <c r="G246" s="1" t="str">
        <f ca="1">IFERROR(__xludf.DUMMYFUNCTION("IFERROR(FILTER('Tag Library'!$X$14:$X$736, LEFT('Tag Library'!$W$14:$W$736, LEN(G$2))=G$2, RIGHT('Tag Library'!$W$14:$W$736, LEN($A246))=$A246), """")"),"")</f>
        <v/>
      </c>
      <c r="H246" s="1" t="str">
        <f ca="1">IFERROR(__xludf.DUMMYFUNCTION("IFERROR(FILTER('Tag Library'!$X$14:$X$736, LEFT('Tag Library'!$W$14:$W$736, LEN(H$2))=H$2, RIGHT('Tag Library'!$W$14:$W$736, LEN($A246))=$A246), """")"),"")</f>
        <v/>
      </c>
      <c r="I246" s="1" t="str">
        <f ca="1">IFERROR(__xludf.DUMMYFUNCTION("IFERROR(FILTER('Tag Library'!$X$14:$X$736, LEFT('Tag Library'!$W$14:$W$736, LEN(I$2))=I$2, RIGHT('Tag Library'!$W$14:$W$736, LEN($A246))=$A246), """")"),"")</f>
        <v/>
      </c>
      <c r="J246" s="1" t="str">
        <f ca="1">IFERROR(__xludf.DUMMYFUNCTION("IFERROR(FILTER('Tag Library'!$X$14:$X$736, LEFT('Tag Library'!$W$14:$W$736, LEN(J$2))=J$2, RIGHT('Tag Library'!$W$14:$W$736, LEN($A246))=$A246), """")"),"")</f>
        <v/>
      </c>
      <c r="K246" s="1" t="str">
        <f ca="1">IFERROR(__xludf.DUMMYFUNCTION("IFERROR(FILTER('Tag Library'!$X$14:$X$736, LEFT('Tag Library'!$W$14:$W$736, LEN(K$2))=K$2, RIGHT('Tag Library'!$W$14:$W$736, LEN($A246))=$A246), """")"),"")</f>
        <v/>
      </c>
      <c r="L246" s="1" t="str">
        <f ca="1">IFERROR(__xludf.DUMMYFUNCTION("IFERROR(FILTER('Tag Library'!$X$14:$X$736, LEFT('Tag Library'!$W$14:$W$736, LEN(L$2))=L$2, RIGHT('Tag Library'!$W$14:$W$736, LEN($A246))=$A246), """")"),"")</f>
        <v/>
      </c>
      <c r="M246" s="1" t="str">
        <f ca="1">IFERROR(__xludf.DUMMYFUNCTION("IFERROR(FILTER('Tag Library'!$X$14:$X$736, LEFT('Tag Library'!$W$14:$W$736, LEN(M$2))=M$2, RIGHT('Tag Library'!$W$14:$W$736, LEN($A246))=$A246), """")"),"")</f>
        <v/>
      </c>
      <c r="N246" s="1" t="str">
        <f ca="1">IFERROR(__xludf.DUMMYFUNCTION("IFERROR(FILTER('Tag Library'!$X$14:$X$736, LEFT('Tag Library'!$W$14:$W$736, LEN(N$2))=N$2, RIGHT('Tag Library'!$W$14:$W$736, LEN($A246))=$A246), """")"),"")</f>
        <v/>
      </c>
      <c r="O246" s="1" t="str">
        <f ca="1">IFERROR(__xludf.DUMMYFUNCTION("IFERROR(FILTER('Tag Library'!$X$14:$X$736, LEFT('Tag Library'!$W$14:$W$736, LEN(O$2))=O$2, RIGHT('Tag Library'!$W$14:$W$736, LEN($A246))=$A246), """")"),"")</f>
        <v/>
      </c>
      <c r="P246" s="1" t="str">
        <f ca="1">IFERROR(__xludf.DUMMYFUNCTION("IFERROR(FILTER('Tag Library'!$X$14:$X$736, LEFT('Tag Library'!$W$14:$W$736, LEN(P$2))=P$2, RIGHT('Tag Library'!$W$14:$W$736, LEN($A246))=$A246), """")"),"")</f>
        <v/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IFERROR(__xludf.DUMMYFUNCTION("IFERROR(FILTER('Tag Library'!$X$14:$X$736, LEFT('Tag Library'!$W$14:$W$736, LEN(B$2))=B$2, RIGHT('Tag Library'!$W$14:$W$736, LEN($A247))=$A247), """")"),"")</f>
        <v/>
      </c>
      <c r="C247" s="1" t="str">
        <f ca="1">IFERROR(__xludf.DUMMYFUNCTION("IFERROR(FILTER('Tag Library'!$X$14:$X$736, LEFT('Tag Library'!$W$14:$W$736, LEN(C$2))=C$2, RIGHT('Tag Library'!$W$14:$W$736, LEN($A247))=$A247), """")"),"")</f>
        <v/>
      </c>
      <c r="D247" s="1" t="str">
        <f ca="1">IFERROR(__xludf.DUMMYFUNCTION("IFERROR(FILTER('Tag Library'!$X$14:$X$736, LEFT('Tag Library'!$W$14:$W$736, LEN(D$2))=D$2, RIGHT('Tag Library'!$W$14:$W$736, LEN($A247))=$A247), """")"),"")</f>
        <v/>
      </c>
      <c r="E247" s="1" t="str">
        <f ca="1">IFERROR(__xludf.DUMMYFUNCTION("IFERROR(FILTER('Tag Library'!$X$14:$X$736, LEFT('Tag Library'!$W$14:$W$736, LEN(E$2))=E$2, RIGHT('Tag Library'!$W$14:$W$736, LEN($A247))=$A247), """")"),"")</f>
        <v/>
      </c>
      <c r="F247" s="1" t="str">
        <f ca="1">IFERROR(__xludf.DUMMYFUNCTION("IFERROR(FILTER('Tag Library'!$X$14:$X$736, LEFT('Tag Library'!$W$14:$W$736, LEN(F$2))=F$2, RIGHT('Tag Library'!$W$14:$W$736, LEN($A247))=$A247), """")"),"")</f>
        <v/>
      </c>
      <c r="G247" s="1" t="str">
        <f ca="1">IFERROR(__xludf.DUMMYFUNCTION("IFERROR(FILTER('Tag Library'!$X$14:$X$736, LEFT('Tag Library'!$W$14:$W$736, LEN(G$2))=G$2, RIGHT('Tag Library'!$W$14:$W$736, LEN($A247))=$A247), """")"),"")</f>
        <v/>
      </c>
      <c r="H247" s="1" t="str">
        <f ca="1">IFERROR(__xludf.DUMMYFUNCTION("IFERROR(FILTER('Tag Library'!$X$14:$X$736, LEFT('Tag Library'!$W$14:$W$736, LEN(H$2))=H$2, RIGHT('Tag Library'!$W$14:$W$736, LEN($A247))=$A247), """")"),"")</f>
        <v/>
      </c>
      <c r="I247" s="1" t="str">
        <f ca="1">IFERROR(__xludf.DUMMYFUNCTION("IFERROR(FILTER('Tag Library'!$X$14:$X$736, LEFT('Tag Library'!$W$14:$W$736, LEN(I$2))=I$2, RIGHT('Tag Library'!$W$14:$W$736, LEN($A247))=$A247), """")"),"")</f>
        <v/>
      </c>
      <c r="J247" s="1" t="str">
        <f ca="1">IFERROR(__xludf.DUMMYFUNCTION("IFERROR(FILTER('Tag Library'!$X$14:$X$736, LEFT('Tag Library'!$W$14:$W$736, LEN(J$2))=J$2, RIGHT('Tag Library'!$W$14:$W$736, LEN($A247))=$A247), """")"),"")</f>
        <v/>
      </c>
      <c r="K247" s="1" t="str">
        <f ca="1">IFERROR(__xludf.DUMMYFUNCTION("IFERROR(FILTER('Tag Library'!$X$14:$X$736, LEFT('Tag Library'!$W$14:$W$736, LEN(K$2))=K$2, RIGHT('Tag Library'!$W$14:$W$736, LEN($A247))=$A247), """")"),"")</f>
        <v/>
      </c>
      <c r="L247" s="1" t="str">
        <f ca="1">IFERROR(__xludf.DUMMYFUNCTION("IFERROR(FILTER('Tag Library'!$X$14:$X$736, LEFT('Tag Library'!$W$14:$W$736, LEN(L$2))=L$2, RIGHT('Tag Library'!$W$14:$W$736, LEN($A247))=$A247), """")"),"")</f>
        <v/>
      </c>
      <c r="M247" s="1" t="str">
        <f ca="1">IFERROR(__xludf.DUMMYFUNCTION("IFERROR(FILTER('Tag Library'!$X$14:$X$736, LEFT('Tag Library'!$W$14:$W$736, LEN(M$2))=M$2, RIGHT('Tag Library'!$W$14:$W$736, LEN($A247))=$A247), """")"),"")</f>
        <v/>
      </c>
      <c r="N247" s="1" t="str">
        <f ca="1">IFERROR(__xludf.DUMMYFUNCTION("IFERROR(FILTER('Tag Library'!$X$14:$X$736, LEFT('Tag Library'!$W$14:$W$736, LEN(N$2))=N$2, RIGHT('Tag Library'!$W$14:$W$736, LEN($A247))=$A247), """")"),"")</f>
        <v/>
      </c>
      <c r="O247" s="1" t="str">
        <f ca="1">IFERROR(__xludf.DUMMYFUNCTION("IFERROR(FILTER('Tag Library'!$X$14:$X$736, LEFT('Tag Library'!$W$14:$W$736, LEN(O$2))=O$2, RIGHT('Tag Library'!$W$14:$W$736, LEN($A247))=$A247), """")"),"")</f>
        <v/>
      </c>
      <c r="P247" s="1" t="str">
        <f ca="1">IFERROR(__xludf.DUMMYFUNCTION("IFERROR(FILTER('Tag Library'!$X$14:$X$736, LEFT('Tag Library'!$W$14:$W$736, LEN(P$2))=P$2, RIGHT('Tag Library'!$W$14:$W$736, LEN($A247))=$A247), """")"),"")</f>
        <v/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IFERROR(__xludf.DUMMYFUNCTION("IFERROR(FILTER('Tag Library'!$X$14:$X$736, LEFT('Tag Library'!$W$14:$W$736, LEN(B$2))=B$2, RIGHT('Tag Library'!$W$14:$W$736, LEN($A248))=$A248), """")"),"")</f>
        <v/>
      </c>
      <c r="C248" s="1" t="str">
        <f ca="1">IFERROR(__xludf.DUMMYFUNCTION("IFERROR(FILTER('Tag Library'!$X$14:$X$736, LEFT('Tag Library'!$W$14:$W$736, LEN(C$2))=C$2, RIGHT('Tag Library'!$W$14:$W$736, LEN($A248))=$A248), """")"),"")</f>
        <v/>
      </c>
      <c r="D248" s="1" t="str">
        <f ca="1">IFERROR(__xludf.DUMMYFUNCTION("IFERROR(FILTER('Tag Library'!$X$14:$X$736, LEFT('Tag Library'!$W$14:$W$736, LEN(D$2))=D$2, RIGHT('Tag Library'!$W$14:$W$736, LEN($A248))=$A248), """")"),"")</f>
        <v/>
      </c>
      <c r="E248" s="1" t="str">
        <f ca="1">IFERROR(__xludf.DUMMYFUNCTION("IFERROR(FILTER('Tag Library'!$X$14:$X$736, LEFT('Tag Library'!$W$14:$W$736, LEN(E$2))=E$2, RIGHT('Tag Library'!$W$14:$W$736, LEN($A248))=$A248), """")"),"")</f>
        <v/>
      </c>
      <c r="F248" s="1" t="str">
        <f ca="1">IFERROR(__xludf.DUMMYFUNCTION("IFERROR(FILTER('Tag Library'!$X$14:$X$736, LEFT('Tag Library'!$W$14:$W$736, LEN(F$2))=F$2, RIGHT('Tag Library'!$W$14:$W$736, LEN($A248))=$A248), """")"),"")</f>
        <v/>
      </c>
      <c r="G248" s="1" t="str">
        <f ca="1">IFERROR(__xludf.DUMMYFUNCTION("IFERROR(FILTER('Tag Library'!$X$14:$X$736, LEFT('Tag Library'!$W$14:$W$736, LEN(G$2))=G$2, RIGHT('Tag Library'!$W$14:$W$736, LEN($A248))=$A248), """")"),"")</f>
        <v/>
      </c>
      <c r="H248" s="1" t="str">
        <f ca="1">IFERROR(__xludf.DUMMYFUNCTION("IFERROR(FILTER('Tag Library'!$X$14:$X$736, LEFT('Tag Library'!$W$14:$W$736, LEN(H$2))=H$2, RIGHT('Tag Library'!$W$14:$W$736, LEN($A248))=$A248), """")"),"")</f>
        <v/>
      </c>
      <c r="I248" s="1" t="str">
        <f ca="1">IFERROR(__xludf.DUMMYFUNCTION("IFERROR(FILTER('Tag Library'!$X$14:$X$736, LEFT('Tag Library'!$W$14:$W$736, LEN(I$2))=I$2, RIGHT('Tag Library'!$W$14:$W$736, LEN($A248))=$A248), """")"),"")</f>
        <v/>
      </c>
      <c r="J248" s="1" t="str">
        <f ca="1">IFERROR(__xludf.DUMMYFUNCTION("IFERROR(FILTER('Tag Library'!$X$14:$X$736, LEFT('Tag Library'!$W$14:$W$736, LEN(J$2))=J$2, RIGHT('Tag Library'!$W$14:$W$736, LEN($A248))=$A248), """")"),"")</f>
        <v/>
      </c>
      <c r="K248" s="1" t="str">
        <f ca="1">IFERROR(__xludf.DUMMYFUNCTION("IFERROR(FILTER('Tag Library'!$X$14:$X$736, LEFT('Tag Library'!$W$14:$W$736, LEN(K$2))=K$2, RIGHT('Tag Library'!$W$14:$W$736, LEN($A248))=$A248), """")"),"")</f>
        <v/>
      </c>
      <c r="L248" s="1" t="str">
        <f ca="1">IFERROR(__xludf.DUMMYFUNCTION("IFERROR(FILTER('Tag Library'!$X$14:$X$736, LEFT('Tag Library'!$W$14:$W$736, LEN(L$2))=L$2, RIGHT('Tag Library'!$W$14:$W$736, LEN($A248))=$A248), """")"),"")</f>
        <v/>
      </c>
      <c r="M248" s="1" t="str">
        <f ca="1">IFERROR(__xludf.DUMMYFUNCTION("IFERROR(FILTER('Tag Library'!$X$14:$X$736, LEFT('Tag Library'!$W$14:$W$736, LEN(M$2))=M$2, RIGHT('Tag Library'!$W$14:$W$736, LEN($A248))=$A248), """")"),"")</f>
        <v/>
      </c>
      <c r="N248" s="1" t="str">
        <f ca="1">IFERROR(__xludf.DUMMYFUNCTION("IFERROR(FILTER('Tag Library'!$X$14:$X$736, LEFT('Tag Library'!$W$14:$W$736, LEN(N$2))=N$2, RIGHT('Tag Library'!$W$14:$W$736, LEN($A248))=$A248), """")"),"")</f>
        <v/>
      </c>
      <c r="O248" s="1" t="str">
        <f ca="1">IFERROR(__xludf.DUMMYFUNCTION("IFERROR(FILTER('Tag Library'!$X$14:$X$736, LEFT('Tag Library'!$W$14:$W$736, LEN(O$2))=O$2, RIGHT('Tag Library'!$W$14:$W$736, LEN($A248))=$A248), """")"),"")</f>
        <v/>
      </c>
      <c r="P248" s="1" t="str">
        <f ca="1">IFERROR(__xludf.DUMMYFUNCTION("IFERROR(FILTER('Tag Library'!$X$14:$X$736, LEFT('Tag Library'!$W$14:$W$736, LEN(P$2))=P$2, RIGHT('Tag Library'!$W$14:$W$736, LEN($A248))=$A248), """")"),"")</f>
        <v/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IFERROR(__xludf.DUMMYFUNCTION("IFERROR(FILTER('Tag Library'!$X$14:$X$736, LEFT('Tag Library'!$W$14:$W$736, LEN(B$2))=B$2, RIGHT('Tag Library'!$W$14:$W$736, LEN($A249))=$A249), """")"),"")</f>
        <v/>
      </c>
      <c r="C249" s="1" t="str">
        <f ca="1">IFERROR(__xludf.DUMMYFUNCTION("IFERROR(FILTER('Tag Library'!$X$14:$X$736, LEFT('Tag Library'!$W$14:$W$736, LEN(C$2))=C$2, RIGHT('Tag Library'!$W$14:$W$736, LEN($A249))=$A249), """")"),"")</f>
        <v/>
      </c>
      <c r="D249" s="1" t="str">
        <f ca="1">IFERROR(__xludf.DUMMYFUNCTION("IFERROR(FILTER('Tag Library'!$X$14:$X$736, LEFT('Tag Library'!$W$14:$W$736, LEN(D$2))=D$2, RIGHT('Tag Library'!$W$14:$W$736, LEN($A249))=$A249), """")"),"")</f>
        <v/>
      </c>
      <c r="E249" s="1" t="str">
        <f ca="1">IFERROR(__xludf.DUMMYFUNCTION("IFERROR(FILTER('Tag Library'!$X$14:$X$736, LEFT('Tag Library'!$W$14:$W$736, LEN(E$2))=E$2, RIGHT('Tag Library'!$W$14:$W$736, LEN($A249))=$A249), """")"),"")</f>
        <v/>
      </c>
      <c r="F249" s="1" t="str">
        <f ca="1">IFERROR(__xludf.DUMMYFUNCTION("IFERROR(FILTER('Tag Library'!$X$14:$X$736, LEFT('Tag Library'!$W$14:$W$736, LEN(F$2))=F$2, RIGHT('Tag Library'!$W$14:$W$736, LEN($A249))=$A249), """")"),"")</f>
        <v/>
      </c>
      <c r="G249" s="1" t="str">
        <f ca="1">IFERROR(__xludf.DUMMYFUNCTION("IFERROR(FILTER('Tag Library'!$X$14:$X$736, LEFT('Tag Library'!$W$14:$W$736, LEN(G$2))=G$2, RIGHT('Tag Library'!$W$14:$W$736, LEN($A249))=$A249), """")"),"")</f>
        <v/>
      </c>
      <c r="H249" s="1" t="str">
        <f ca="1">IFERROR(__xludf.DUMMYFUNCTION("IFERROR(FILTER('Tag Library'!$X$14:$X$736, LEFT('Tag Library'!$W$14:$W$736, LEN(H$2))=H$2, RIGHT('Tag Library'!$W$14:$W$736, LEN($A249))=$A249), """")"),"")</f>
        <v/>
      </c>
      <c r="I249" s="1" t="str">
        <f ca="1">IFERROR(__xludf.DUMMYFUNCTION("IFERROR(FILTER('Tag Library'!$X$14:$X$736, LEFT('Tag Library'!$W$14:$W$736, LEN(I$2))=I$2, RIGHT('Tag Library'!$W$14:$W$736, LEN($A249))=$A249), """")"),"")</f>
        <v/>
      </c>
      <c r="J249" s="1" t="str">
        <f ca="1">IFERROR(__xludf.DUMMYFUNCTION("IFERROR(FILTER('Tag Library'!$X$14:$X$736, LEFT('Tag Library'!$W$14:$W$736, LEN(J$2))=J$2, RIGHT('Tag Library'!$W$14:$W$736, LEN($A249))=$A249), """")"),"")</f>
        <v/>
      </c>
      <c r="K249" s="1" t="str">
        <f ca="1">IFERROR(__xludf.DUMMYFUNCTION("IFERROR(FILTER('Tag Library'!$X$14:$X$736, LEFT('Tag Library'!$W$14:$W$736, LEN(K$2))=K$2, RIGHT('Tag Library'!$W$14:$W$736, LEN($A249))=$A249), """")"),"")</f>
        <v/>
      </c>
      <c r="L249" s="1" t="str">
        <f ca="1">IFERROR(__xludf.DUMMYFUNCTION("IFERROR(FILTER('Tag Library'!$X$14:$X$736, LEFT('Tag Library'!$W$14:$W$736, LEN(L$2))=L$2, RIGHT('Tag Library'!$W$14:$W$736, LEN($A249))=$A249), """")"),"")</f>
        <v/>
      </c>
      <c r="M249" s="1" t="str">
        <f ca="1">IFERROR(__xludf.DUMMYFUNCTION("IFERROR(FILTER('Tag Library'!$X$14:$X$736, LEFT('Tag Library'!$W$14:$W$736, LEN(M$2))=M$2, RIGHT('Tag Library'!$W$14:$W$736, LEN($A249))=$A249), """")"),"")</f>
        <v/>
      </c>
      <c r="N249" s="1" t="str">
        <f ca="1">IFERROR(__xludf.DUMMYFUNCTION("IFERROR(FILTER('Tag Library'!$X$14:$X$736, LEFT('Tag Library'!$W$14:$W$736, LEN(N$2))=N$2, RIGHT('Tag Library'!$W$14:$W$736, LEN($A249))=$A249), """")"),"")</f>
        <v/>
      </c>
      <c r="O249" s="1" t="str">
        <f ca="1">IFERROR(__xludf.DUMMYFUNCTION("IFERROR(FILTER('Tag Library'!$X$14:$X$736, LEFT('Tag Library'!$W$14:$W$736, LEN(O$2))=O$2, RIGHT('Tag Library'!$W$14:$W$736, LEN($A249))=$A249), """")"),"")</f>
        <v/>
      </c>
      <c r="P249" s="1" t="str">
        <f ca="1">IFERROR(__xludf.DUMMYFUNCTION("IFERROR(FILTER('Tag Library'!$X$14:$X$736, LEFT('Tag Library'!$W$14:$W$736, LEN(P$2))=P$2, RIGHT('Tag Library'!$W$14:$W$736, LEN($A249))=$A249), """")"),"")</f>
        <v/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IFERROR(__xludf.DUMMYFUNCTION("IFERROR(FILTER('Tag Library'!$X$14:$X$736, LEFT('Tag Library'!$W$14:$W$736, LEN(B$2))=B$2, RIGHT('Tag Library'!$W$14:$W$736, LEN($A250))=$A250), """")"),"")</f>
        <v/>
      </c>
      <c r="C250" s="1" t="str">
        <f ca="1">IFERROR(__xludf.DUMMYFUNCTION("IFERROR(FILTER('Tag Library'!$X$14:$X$736, LEFT('Tag Library'!$W$14:$W$736, LEN(C$2))=C$2, RIGHT('Tag Library'!$W$14:$W$736, LEN($A250))=$A250), """")"),"")</f>
        <v/>
      </c>
      <c r="D250" s="1" t="str">
        <f ca="1">IFERROR(__xludf.DUMMYFUNCTION("IFERROR(FILTER('Tag Library'!$X$14:$X$736, LEFT('Tag Library'!$W$14:$W$736, LEN(D$2))=D$2, RIGHT('Tag Library'!$W$14:$W$736, LEN($A250))=$A250), """")"),"")</f>
        <v/>
      </c>
      <c r="E250" s="1" t="str">
        <f ca="1">IFERROR(__xludf.DUMMYFUNCTION("IFERROR(FILTER('Tag Library'!$X$14:$X$736, LEFT('Tag Library'!$W$14:$W$736, LEN(E$2))=E$2, RIGHT('Tag Library'!$W$14:$W$736, LEN($A250))=$A250), """")"),"")</f>
        <v/>
      </c>
      <c r="F250" s="1" t="str">
        <f ca="1">IFERROR(__xludf.DUMMYFUNCTION("IFERROR(FILTER('Tag Library'!$X$14:$X$736, LEFT('Tag Library'!$W$14:$W$736, LEN(F$2))=F$2, RIGHT('Tag Library'!$W$14:$W$736, LEN($A250))=$A250), """")"),"")</f>
        <v/>
      </c>
      <c r="G250" s="1" t="str">
        <f ca="1">IFERROR(__xludf.DUMMYFUNCTION("IFERROR(FILTER('Tag Library'!$X$14:$X$736, LEFT('Tag Library'!$W$14:$W$736, LEN(G$2))=G$2, RIGHT('Tag Library'!$W$14:$W$736, LEN($A250))=$A250), """")"),"")</f>
        <v/>
      </c>
      <c r="H250" s="1" t="str">
        <f ca="1">IFERROR(__xludf.DUMMYFUNCTION("IFERROR(FILTER('Tag Library'!$X$14:$X$736, LEFT('Tag Library'!$W$14:$W$736, LEN(H$2))=H$2, RIGHT('Tag Library'!$W$14:$W$736, LEN($A250))=$A250), """")"),"")</f>
        <v/>
      </c>
      <c r="I250" s="1" t="str">
        <f ca="1">IFERROR(__xludf.DUMMYFUNCTION("IFERROR(FILTER('Tag Library'!$X$14:$X$736, LEFT('Tag Library'!$W$14:$W$736, LEN(I$2))=I$2, RIGHT('Tag Library'!$W$14:$W$736, LEN($A250))=$A250), """")"),"")</f>
        <v/>
      </c>
      <c r="J250" s="1" t="str">
        <f ca="1">IFERROR(__xludf.DUMMYFUNCTION("IFERROR(FILTER('Tag Library'!$X$14:$X$736, LEFT('Tag Library'!$W$14:$W$736, LEN(J$2))=J$2, RIGHT('Tag Library'!$W$14:$W$736, LEN($A250))=$A250), """")"),"")</f>
        <v/>
      </c>
      <c r="K250" s="1" t="str">
        <f ca="1">IFERROR(__xludf.DUMMYFUNCTION("IFERROR(FILTER('Tag Library'!$X$14:$X$736, LEFT('Tag Library'!$W$14:$W$736, LEN(K$2))=K$2, RIGHT('Tag Library'!$W$14:$W$736, LEN($A250))=$A250), """")"),"")</f>
        <v/>
      </c>
      <c r="L250" s="1" t="str">
        <f ca="1">IFERROR(__xludf.DUMMYFUNCTION("IFERROR(FILTER('Tag Library'!$X$14:$X$736, LEFT('Tag Library'!$W$14:$W$736, LEN(L$2))=L$2, RIGHT('Tag Library'!$W$14:$W$736, LEN($A250))=$A250), """")"),"")</f>
        <v/>
      </c>
      <c r="M250" s="1" t="str">
        <f ca="1">IFERROR(__xludf.DUMMYFUNCTION("IFERROR(FILTER('Tag Library'!$X$14:$X$736, LEFT('Tag Library'!$W$14:$W$736, LEN(M$2))=M$2, RIGHT('Tag Library'!$W$14:$W$736, LEN($A250))=$A250), """")"),"")</f>
        <v/>
      </c>
      <c r="N250" s="1" t="str">
        <f ca="1">IFERROR(__xludf.DUMMYFUNCTION("IFERROR(FILTER('Tag Library'!$X$14:$X$736, LEFT('Tag Library'!$W$14:$W$736, LEN(N$2))=N$2, RIGHT('Tag Library'!$W$14:$W$736, LEN($A250))=$A250), """")"),"")</f>
        <v/>
      </c>
      <c r="O250" s="1" t="str">
        <f ca="1">IFERROR(__xludf.DUMMYFUNCTION("IFERROR(FILTER('Tag Library'!$X$14:$X$736, LEFT('Tag Library'!$W$14:$W$736, LEN(O$2))=O$2, RIGHT('Tag Library'!$W$14:$W$736, LEN($A250))=$A250), """")"),"")</f>
        <v/>
      </c>
      <c r="P250" s="1" t="str">
        <f ca="1">IFERROR(__xludf.DUMMYFUNCTION("IFERROR(FILTER('Tag Library'!$X$14:$X$736, LEFT('Tag Library'!$W$14:$W$736, LEN(P$2))=P$2, RIGHT('Tag Library'!$W$14:$W$736, LEN($A250))=$A250), """")"),"")</f>
        <v/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IFERROR(__xludf.DUMMYFUNCTION("IFERROR(FILTER('Tag Library'!$X$14:$X$736, LEFT('Tag Library'!$W$14:$W$736, LEN(B$2))=B$2, RIGHT('Tag Library'!$W$14:$W$736, LEN($A251))=$A251), """")"),"")</f>
        <v/>
      </c>
      <c r="C251" s="1" t="str">
        <f ca="1">IFERROR(__xludf.DUMMYFUNCTION("IFERROR(FILTER('Tag Library'!$X$14:$X$736, LEFT('Tag Library'!$W$14:$W$736, LEN(C$2))=C$2, RIGHT('Tag Library'!$W$14:$W$736, LEN($A251))=$A251), """")"),"")</f>
        <v/>
      </c>
      <c r="D251" s="1" t="str">
        <f ca="1">IFERROR(__xludf.DUMMYFUNCTION("IFERROR(FILTER('Tag Library'!$X$14:$X$736, LEFT('Tag Library'!$W$14:$W$736, LEN(D$2))=D$2, RIGHT('Tag Library'!$W$14:$W$736, LEN($A251))=$A251), """")"),"")</f>
        <v/>
      </c>
      <c r="E251" s="1" t="str">
        <f ca="1">IFERROR(__xludf.DUMMYFUNCTION("IFERROR(FILTER('Tag Library'!$X$14:$X$736, LEFT('Tag Library'!$W$14:$W$736, LEN(E$2))=E$2, RIGHT('Tag Library'!$W$14:$W$736, LEN($A251))=$A251), """")"),"")</f>
        <v/>
      </c>
      <c r="F251" s="1" t="str">
        <f ca="1">IFERROR(__xludf.DUMMYFUNCTION("IFERROR(FILTER('Tag Library'!$X$14:$X$736, LEFT('Tag Library'!$W$14:$W$736, LEN(F$2))=F$2, RIGHT('Tag Library'!$W$14:$W$736, LEN($A251))=$A251), """")"),"")</f>
        <v/>
      </c>
      <c r="G251" s="1" t="str">
        <f ca="1">IFERROR(__xludf.DUMMYFUNCTION("IFERROR(FILTER('Tag Library'!$X$14:$X$736, LEFT('Tag Library'!$W$14:$W$736, LEN(G$2))=G$2, RIGHT('Tag Library'!$W$14:$W$736, LEN($A251))=$A251), """")"),"")</f>
        <v/>
      </c>
      <c r="H251" s="1" t="str">
        <f ca="1">IFERROR(__xludf.DUMMYFUNCTION("IFERROR(FILTER('Tag Library'!$X$14:$X$736, LEFT('Tag Library'!$W$14:$W$736, LEN(H$2))=H$2, RIGHT('Tag Library'!$W$14:$W$736, LEN($A251))=$A251), """")"),"")</f>
        <v/>
      </c>
      <c r="I251" s="1" t="str">
        <f ca="1">IFERROR(__xludf.DUMMYFUNCTION("IFERROR(FILTER('Tag Library'!$X$14:$X$736, LEFT('Tag Library'!$W$14:$W$736, LEN(I$2))=I$2, RIGHT('Tag Library'!$W$14:$W$736, LEN($A251))=$A251), """")"),"")</f>
        <v/>
      </c>
      <c r="J251" s="1" t="str">
        <f ca="1">IFERROR(__xludf.DUMMYFUNCTION("IFERROR(FILTER('Tag Library'!$X$14:$X$736, LEFT('Tag Library'!$W$14:$W$736, LEN(J$2))=J$2, RIGHT('Tag Library'!$W$14:$W$736, LEN($A251))=$A251), """")"),"")</f>
        <v/>
      </c>
      <c r="K251" s="1" t="str">
        <f ca="1">IFERROR(__xludf.DUMMYFUNCTION("IFERROR(FILTER('Tag Library'!$X$14:$X$736, LEFT('Tag Library'!$W$14:$W$736, LEN(K$2))=K$2, RIGHT('Tag Library'!$W$14:$W$736, LEN($A251))=$A251), """")"),"")</f>
        <v/>
      </c>
      <c r="L251" s="1" t="str">
        <f ca="1">IFERROR(__xludf.DUMMYFUNCTION("IFERROR(FILTER('Tag Library'!$X$14:$X$736, LEFT('Tag Library'!$W$14:$W$736, LEN(L$2))=L$2, RIGHT('Tag Library'!$W$14:$W$736, LEN($A251))=$A251), """")"),"")</f>
        <v/>
      </c>
      <c r="M251" s="1" t="str">
        <f ca="1">IFERROR(__xludf.DUMMYFUNCTION("IFERROR(FILTER('Tag Library'!$X$14:$X$736, LEFT('Tag Library'!$W$14:$W$736, LEN(M$2))=M$2, RIGHT('Tag Library'!$W$14:$W$736, LEN($A251))=$A251), """")"),"")</f>
        <v/>
      </c>
      <c r="N251" s="1" t="str">
        <f ca="1">IFERROR(__xludf.DUMMYFUNCTION("IFERROR(FILTER('Tag Library'!$X$14:$X$736, LEFT('Tag Library'!$W$14:$W$736, LEN(N$2))=N$2, RIGHT('Tag Library'!$W$14:$W$736, LEN($A251))=$A251), """")"),"")</f>
        <v/>
      </c>
      <c r="O251" s="1" t="str">
        <f ca="1">IFERROR(__xludf.DUMMYFUNCTION("IFERROR(FILTER('Tag Library'!$X$14:$X$736, LEFT('Tag Library'!$W$14:$W$736, LEN(O$2))=O$2, RIGHT('Tag Library'!$W$14:$W$736, LEN($A251))=$A251), """")"),"")</f>
        <v/>
      </c>
      <c r="P251" s="1" t="str">
        <f ca="1">IFERROR(__xludf.DUMMYFUNCTION("IFERROR(FILTER('Tag Library'!$X$14:$X$736, LEFT('Tag Library'!$W$14:$W$736, LEN(P$2))=P$2, RIGHT('Tag Library'!$W$14:$W$736, LEN($A251))=$A251), """")"),"")</f>
        <v/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IFERROR(__xludf.DUMMYFUNCTION("IFERROR(FILTER('Tag Library'!$X$14:$X$736, LEFT('Tag Library'!$W$14:$W$736, LEN(B$2))=B$2, RIGHT('Tag Library'!$W$14:$W$736, LEN($A252))=$A252), """")"),"")</f>
        <v/>
      </c>
      <c r="C252" s="1" t="str">
        <f ca="1">IFERROR(__xludf.DUMMYFUNCTION("IFERROR(FILTER('Tag Library'!$X$14:$X$736, LEFT('Tag Library'!$W$14:$W$736, LEN(C$2))=C$2, RIGHT('Tag Library'!$W$14:$W$736, LEN($A252))=$A252), """")"),"")</f>
        <v/>
      </c>
      <c r="D252" s="1" t="str">
        <f ca="1">IFERROR(__xludf.DUMMYFUNCTION("IFERROR(FILTER('Tag Library'!$X$14:$X$736, LEFT('Tag Library'!$W$14:$W$736, LEN(D$2))=D$2, RIGHT('Tag Library'!$W$14:$W$736, LEN($A252))=$A252), """")"),"")</f>
        <v/>
      </c>
      <c r="E252" s="1" t="str">
        <f ca="1">IFERROR(__xludf.DUMMYFUNCTION("IFERROR(FILTER('Tag Library'!$X$14:$X$736, LEFT('Tag Library'!$W$14:$W$736, LEN(E$2))=E$2, RIGHT('Tag Library'!$W$14:$W$736, LEN($A252))=$A252), """")"),"")</f>
        <v/>
      </c>
      <c r="F252" s="1" t="str">
        <f ca="1">IFERROR(__xludf.DUMMYFUNCTION("IFERROR(FILTER('Tag Library'!$X$14:$X$736, LEFT('Tag Library'!$W$14:$W$736, LEN(F$2))=F$2, RIGHT('Tag Library'!$W$14:$W$736, LEN($A252))=$A252), """")"),"")</f>
        <v/>
      </c>
      <c r="G252" s="1" t="str">
        <f ca="1">IFERROR(__xludf.DUMMYFUNCTION("IFERROR(FILTER('Tag Library'!$X$14:$X$736, LEFT('Tag Library'!$W$14:$W$736, LEN(G$2))=G$2, RIGHT('Tag Library'!$W$14:$W$736, LEN($A252))=$A252), """")"),"")</f>
        <v/>
      </c>
      <c r="H252" s="1" t="str">
        <f ca="1">IFERROR(__xludf.DUMMYFUNCTION("IFERROR(FILTER('Tag Library'!$X$14:$X$736, LEFT('Tag Library'!$W$14:$W$736, LEN(H$2))=H$2, RIGHT('Tag Library'!$W$14:$W$736, LEN($A252))=$A252), """")"),"")</f>
        <v/>
      </c>
      <c r="I252" s="1" t="str">
        <f ca="1">IFERROR(__xludf.DUMMYFUNCTION("IFERROR(FILTER('Tag Library'!$X$14:$X$736, LEFT('Tag Library'!$W$14:$W$736, LEN(I$2))=I$2, RIGHT('Tag Library'!$W$14:$W$736, LEN($A252))=$A252), """")"),"")</f>
        <v/>
      </c>
      <c r="J252" s="1" t="str">
        <f ca="1">IFERROR(__xludf.DUMMYFUNCTION("IFERROR(FILTER('Tag Library'!$X$14:$X$736, LEFT('Tag Library'!$W$14:$W$736, LEN(J$2))=J$2, RIGHT('Tag Library'!$W$14:$W$736, LEN($A252))=$A252), """")"),"")</f>
        <v/>
      </c>
      <c r="K252" s="1" t="str">
        <f ca="1">IFERROR(__xludf.DUMMYFUNCTION("IFERROR(FILTER('Tag Library'!$X$14:$X$736, LEFT('Tag Library'!$W$14:$W$736, LEN(K$2))=K$2, RIGHT('Tag Library'!$W$14:$W$736, LEN($A252))=$A252), """")"),"")</f>
        <v/>
      </c>
      <c r="L252" s="1" t="str">
        <f ca="1">IFERROR(__xludf.DUMMYFUNCTION("IFERROR(FILTER('Tag Library'!$X$14:$X$736, LEFT('Tag Library'!$W$14:$W$736, LEN(L$2))=L$2, RIGHT('Tag Library'!$W$14:$W$736, LEN($A252))=$A252), """")"),"")</f>
        <v/>
      </c>
      <c r="M252" s="1" t="str">
        <f ca="1">IFERROR(__xludf.DUMMYFUNCTION("IFERROR(FILTER('Tag Library'!$X$14:$X$736, LEFT('Tag Library'!$W$14:$W$736, LEN(M$2))=M$2, RIGHT('Tag Library'!$W$14:$W$736, LEN($A252))=$A252), """")"),"")</f>
        <v/>
      </c>
      <c r="N252" s="1" t="str">
        <f ca="1">IFERROR(__xludf.DUMMYFUNCTION("IFERROR(FILTER('Tag Library'!$X$14:$X$736, LEFT('Tag Library'!$W$14:$W$736, LEN(N$2))=N$2, RIGHT('Tag Library'!$W$14:$W$736, LEN($A252))=$A252), """")"),"")</f>
        <v/>
      </c>
      <c r="O252" s="1" t="str">
        <f ca="1">IFERROR(__xludf.DUMMYFUNCTION("IFERROR(FILTER('Tag Library'!$X$14:$X$736, LEFT('Tag Library'!$W$14:$W$736, LEN(O$2))=O$2, RIGHT('Tag Library'!$W$14:$W$736, LEN($A252))=$A252), """")"),"")</f>
        <v/>
      </c>
      <c r="P252" s="1" t="str">
        <f ca="1">IFERROR(__xludf.DUMMYFUNCTION("IFERROR(FILTER('Tag Library'!$X$14:$X$736, LEFT('Tag Library'!$W$14:$W$736, LEN(P$2))=P$2, RIGHT('Tag Library'!$W$14:$W$736, LEN($A252))=$A252), """")"),"")</f>
        <v/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IFERROR(__xludf.DUMMYFUNCTION("IFERROR(FILTER('Tag Library'!$X$14:$X$736, LEFT('Tag Library'!$W$14:$W$736, LEN(B$2))=B$2, RIGHT('Tag Library'!$W$14:$W$736, LEN($A253))=$A253), """")"),"")</f>
        <v/>
      </c>
      <c r="C253" s="1" t="str">
        <f ca="1">IFERROR(__xludf.DUMMYFUNCTION("IFERROR(FILTER('Tag Library'!$X$14:$X$736, LEFT('Tag Library'!$W$14:$W$736, LEN(C$2))=C$2, RIGHT('Tag Library'!$W$14:$W$736, LEN($A253))=$A253), """")"),"")</f>
        <v/>
      </c>
      <c r="D253" s="1" t="str">
        <f ca="1">IFERROR(__xludf.DUMMYFUNCTION("IFERROR(FILTER('Tag Library'!$X$14:$X$736, LEFT('Tag Library'!$W$14:$W$736, LEN(D$2))=D$2, RIGHT('Tag Library'!$W$14:$W$736, LEN($A253))=$A253), """")"),"")</f>
        <v/>
      </c>
      <c r="E253" s="1" t="str">
        <f ca="1">IFERROR(__xludf.DUMMYFUNCTION("IFERROR(FILTER('Tag Library'!$X$14:$X$736, LEFT('Tag Library'!$W$14:$W$736, LEN(E$2))=E$2, RIGHT('Tag Library'!$W$14:$W$736, LEN($A253))=$A253), """")"),"")</f>
        <v/>
      </c>
      <c r="F253" s="1" t="str">
        <f ca="1">IFERROR(__xludf.DUMMYFUNCTION("IFERROR(FILTER('Tag Library'!$X$14:$X$736, LEFT('Tag Library'!$W$14:$W$736, LEN(F$2))=F$2, RIGHT('Tag Library'!$W$14:$W$736, LEN($A253))=$A253), """")"),"")</f>
        <v/>
      </c>
      <c r="G253" s="1" t="str">
        <f ca="1">IFERROR(__xludf.DUMMYFUNCTION("IFERROR(FILTER('Tag Library'!$X$14:$X$736, LEFT('Tag Library'!$W$14:$W$736, LEN(G$2))=G$2, RIGHT('Tag Library'!$W$14:$W$736, LEN($A253))=$A253), """")"),"")</f>
        <v/>
      </c>
      <c r="H253" s="1" t="str">
        <f ca="1">IFERROR(__xludf.DUMMYFUNCTION("IFERROR(FILTER('Tag Library'!$X$14:$X$736, LEFT('Tag Library'!$W$14:$W$736, LEN(H$2))=H$2, RIGHT('Tag Library'!$W$14:$W$736, LEN($A253))=$A253), """")"),"")</f>
        <v/>
      </c>
      <c r="I253" s="1" t="str">
        <f ca="1">IFERROR(__xludf.DUMMYFUNCTION("IFERROR(FILTER('Tag Library'!$X$14:$X$736, LEFT('Tag Library'!$W$14:$W$736, LEN(I$2))=I$2, RIGHT('Tag Library'!$W$14:$W$736, LEN($A253))=$A253), """")"),"")</f>
        <v/>
      </c>
      <c r="J253" s="1" t="str">
        <f ca="1">IFERROR(__xludf.DUMMYFUNCTION("IFERROR(FILTER('Tag Library'!$X$14:$X$736, LEFT('Tag Library'!$W$14:$W$736, LEN(J$2))=J$2, RIGHT('Tag Library'!$W$14:$W$736, LEN($A253))=$A253), """")"),"")</f>
        <v/>
      </c>
      <c r="K253" s="1" t="str">
        <f ca="1">IFERROR(__xludf.DUMMYFUNCTION("IFERROR(FILTER('Tag Library'!$X$14:$X$736, LEFT('Tag Library'!$W$14:$W$736, LEN(K$2))=K$2, RIGHT('Tag Library'!$W$14:$W$736, LEN($A253))=$A253), """")"),"")</f>
        <v/>
      </c>
      <c r="L253" s="1" t="str">
        <f ca="1">IFERROR(__xludf.DUMMYFUNCTION("IFERROR(FILTER('Tag Library'!$X$14:$X$736, LEFT('Tag Library'!$W$14:$W$736, LEN(L$2))=L$2, RIGHT('Tag Library'!$W$14:$W$736, LEN($A253))=$A253), """")"),"")</f>
        <v/>
      </c>
      <c r="M253" s="1" t="str">
        <f ca="1">IFERROR(__xludf.DUMMYFUNCTION("IFERROR(FILTER('Tag Library'!$X$14:$X$736, LEFT('Tag Library'!$W$14:$W$736, LEN(M$2))=M$2, RIGHT('Tag Library'!$W$14:$W$736, LEN($A253))=$A253), """")"),"")</f>
        <v/>
      </c>
      <c r="N253" s="1" t="str">
        <f ca="1">IFERROR(__xludf.DUMMYFUNCTION("IFERROR(FILTER('Tag Library'!$X$14:$X$736, LEFT('Tag Library'!$W$14:$W$736, LEN(N$2))=N$2, RIGHT('Tag Library'!$W$14:$W$736, LEN($A253))=$A253), """")"),"")</f>
        <v/>
      </c>
      <c r="O253" s="1" t="str">
        <f ca="1">IFERROR(__xludf.DUMMYFUNCTION("IFERROR(FILTER('Tag Library'!$X$14:$X$736, LEFT('Tag Library'!$W$14:$W$736, LEN(O$2))=O$2, RIGHT('Tag Library'!$W$14:$W$736, LEN($A253))=$A253), """")"),"")</f>
        <v/>
      </c>
      <c r="P253" s="1" t="str">
        <f ca="1">IFERROR(__xludf.DUMMYFUNCTION("IFERROR(FILTER('Tag Library'!$X$14:$X$736, LEFT('Tag Library'!$W$14:$W$736, LEN(P$2))=P$2, RIGHT('Tag Library'!$W$14:$W$736, LEN($A253))=$A253), """")"),"")</f>
        <v/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IFERROR(__xludf.DUMMYFUNCTION("IFERROR(FILTER('Tag Library'!$X$14:$X$736, LEFT('Tag Library'!$W$14:$W$736, LEN(B$2))=B$2, RIGHT('Tag Library'!$W$14:$W$736, LEN($A254))=$A254), """")"),"")</f>
        <v/>
      </c>
      <c r="C254" s="1" t="str">
        <f ca="1">IFERROR(__xludf.DUMMYFUNCTION("IFERROR(FILTER('Tag Library'!$X$14:$X$736, LEFT('Tag Library'!$W$14:$W$736, LEN(C$2))=C$2, RIGHT('Tag Library'!$W$14:$W$736, LEN($A254))=$A254), """")"),"")</f>
        <v/>
      </c>
      <c r="D254" s="1" t="str">
        <f ca="1">IFERROR(__xludf.DUMMYFUNCTION("IFERROR(FILTER('Tag Library'!$X$14:$X$736, LEFT('Tag Library'!$W$14:$W$736, LEN(D$2))=D$2, RIGHT('Tag Library'!$W$14:$W$736, LEN($A254))=$A254), """")"),"yellow")</f>
        <v>yellow</v>
      </c>
      <c r="E254" s="1" t="str">
        <f ca="1">IFERROR(__xludf.DUMMYFUNCTION("IFERROR(FILTER('Tag Library'!$X$14:$X$736, LEFT('Tag Library'!$W$14:$W$736, LEN(E$2))=E$2, RIGHT('Tag Library'!$W$14:$W$736, LEN($A254))=$A254), """")"),"white")</f>
        <v>white</v>
      </c>
      <c r="F254" s="1" t="str">
        <f ca="1">IFERROR(__xludf.DUMMYFUNCTION("IFERROR(FILTER('Tag Library'!$X$14:$X$736, LEFT('Tag Library'!$W$14:$W$736, LEN(F$2))=F$2, RIGHT('Tag Library'!$W$14:$W$736, LEN($A254))=$A254), """")"),"white")</f>
        <v>white</v>
      </c>
      <c r="G254" s="1" t="str">
        <f ca="1">IFERROR(__xludf.DUMMYFUNCTION("IFERROR(FILTER('Tag Library'!$X$14:$X$736, LEFT('Tag Library'!$W$14:$W$736, LEN(G$2))=G$2, RIGHT('Tag Library'!$W$14:$W$736, LEN($A254))=$A254), """")"),"white")</f>
        <v>white</v>
      </c>
      <c r="H254" s="1" t="str">
        <f ca="1">IFERROR(__xludf.DUMMYFUNCTION("IFERROR(FILTER('Tag Library'!$X$14:$X$736, LEFT('Tag Library'!$W$14:$W$736, LEN(H$2))=H$2, RIGHT('Tag Library'!$W$14:$W$736, LEN($A254))=$A254), """")"),"white")</f>
        <v>white</v>
      </c>
      <c r="I254" s="1" t="str">
        <f ca="1">IFERROR(__xludf.DUMMYFUNCTION("IFERROR(FILTER('Tag Library'!$X$14:$X$736, LEFT('Tag Library'!$W$14:$W$736, LEN(I$2))=I$2, RIGHT('Tag Library'!$W$14:$W$736, LEN($A254))=$A254), """")"),"white")</f>
        <v>white</v>
      </c>
      <c r="J254" s="1" t="str">
        <f ca="1">IFERROR(__xludf.DUMMYFUNCTION("IFERROR(FILTER('Tag Library'!$X$14:$X$736, LEFT('Tag Library'!$W$14:$W$736, LEN(J$2))=J$2, RIGHT('Tag Library'!$W$14:$W$736, LEN($A254))=$A254), """")"),"white")</f>
        <v>white</v>
      </c>
      <c r="K254" s="1" t="str">
        <f ca="1">IFERROR(__xludf.DUMMYFUNCTION("IFERROR(FILTER('Tag Library'!$X$14:$X$736, LEFT('Tag Library'!$W$14:$W$736, LEN(K$2))=K$2, RIGHT('Tag Library'!$W$14:$W$736, LEN($A254))=$A254), """")"),"white")</f>
        <v>white</v>
      </c>
      <c r="L254" s="1" t="str">
        <f ca="1">IFERROR(__xludf.DUMMYFUNCTION("IFERROR(FILTER('Tag Library'!$X$14:$X$736, LEFT('Tag Library'!$W$14:$W$736, LEN(L$2))=L$2, RIGHT('Tag Library'!$W$14:$W$736, LEN($A254))=$A254), """")"),"white")</f>
        <v>white</v>
      </c>
      <c r="M254" s="1" t="str">
        <f ca="1">IFERROR(__xludf.DUMMYFUNCTION("IFERROR(FILTER('Tag Library'!$X$14:$X$736, LEFT('Tag Library'!$W$14:$W$736, LEN(M$2))=M$2, RIGHT('Tag Library'!$W$14:$W$736, LEN($A254))=$A254), """")"),"white")</f>
        <v>white</v>
      </c>
      <c r="N254" s="1" t="str">
        <f ca="1">IFERROR(__xludf.DUMMYFUNCTION("IFERROR(FILTER('Tag Library'!$X$14:$X$736, LEFT('Tag Library'!$W$14:$W$736, LEN(N$2))=N$2, RIGHT('Tag Library'!$W$14:$W$736, LEN($A254))=$A254), """")"),"white")</f>
        <v>white</v>
      </c>
      <c r="O254" s="1" t="str">
        <f ca="1">IFERROR(__xludf.DUMMYFUNCTION("IFERROR(FILTER('Tag Library'!$X$14:$X$736, LEFT('Tag Library'!$W$14:$W$736, LEN(O$2))=O$2, RIGHT('Tag Library'!$W$14:$W$736, LEN($A254))=$A254), """")"),"white")</f>
        <v>white</v>
      </c>
      <c r="P254" s="1" t="str">
        <f ca="1">IFERROR(__xludf.DUMMYFUNCTION("IFERROR(FILTER('Tag Library'!$X$14:$X$736, LEFT('Tag Library'!$W$14:$W$736, LEN(P$2))=P$2, RIGHT('Tag Library'!$W$14:$W$736, LEN($A254))=$A254), """")"),"")</f>
        <v/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IFERROR(__xludf.DUMMYFUNCTION("IFERROR(FILTER('Tag Library'!$X$14:$X$736, LEFT('Tag Library'!$W$14:$W$736, LEN(B$2))=B$2, RIGHT('Tag Library'!$W$14:$W$736, LEN($A255))=$A255), """")"),"")</f>
        <v/>
      </c>
      <c r="C255" s="1" t="str">
        <f ca="1">IFERROR(__xludf.DUMMYFUNCTION("IFERROR(FILTER('Tag Library'!$X$14:$X$736, LEFT('Tag Library'!$W$14:$W$736, LEN(C$2))=C$2, RIGHT('Tag Library'!$W$14:$W$736, LEN($A255))=$A255), """")"),"")</f>
        <v/>
      </c>
      <c r="D255" s="1" t="str">
        <f ca="1">IFERROR(__xludf.DUMMYFUNCTION("IFERROR(FILTER('Tag Library'!$X$14:$X$736, LEFT('Tag Library'!$W$14:$W$736, LEN(D$2))=D$2, RIGHT('Tag Library'!$W$14:$W$736, LEN($A255))=$A255), """")"),"")</f>
        <v/>
      </c>
      <c r="E255" s="1" t="str">
        <f ca="1">IFERROR(__xludf.DUMMYFUNCTION("IFERROR(FILTER('Tag Library'!$X$14:$X$736, LEFT('Tag Library'!$W$14:$W$736, LEN(E$2))=E$2, RIGHT('Tag Library'!$W$14:$W$736, LEN($A255))=$A255), """")"),"")</f>
        <v/>
      </c>
      <c r="F255" s="1" t="str">
        <f ca="1">IFERROR(__xludf.DUMMYFUNCTION("IFERROR(FILTER('Tag Library'!$X$14:$X$736, LEFT('Tag Library'!$W$14:$W$736, LEN(F$2))=F$2, RIGHT('Tag Library'!$W$14:$W$736, LEN($A255))=$A255), """")"),"")</f>
        <v/>
      </c>
      <c r="G255" s="1" t="str">
        <f ca="1">IFERROR(__xludf.DUMMYFUNCTION("IFERROR(FILTER('Tag Library'!$X$14:$X$736, LEFT('Tag Library'!$W$14:$W$736, LEN(G$2))=G$2, RIGHT('Tag Library'!$W$14:$W$736, LEN($A255))=$A255), """")"),"")</f>
        <v/>
      </c>
      <c r="H255" s="1" t="str">
        <f ca="1">IFERROR(__xludf.DUMMYFUNCTION("IFERROR(FILTER('Tag Library'!$X$14:$X$736, LEFT('Tag Library'!$W$14:$W$736, LEN(H$2))=H$2, RIGHT('Tag Library'!$W$14:$W$736, LEN($A255))=$A255), """")"),"")</f>
        <v/>
      </c>
      <c r="I255" s="1" t="str">
        <f ca="1">IFERROR(__xludf.DUMMYFUNCTION("IFERROR(FILTER('Tag Library'!$X$14:$X$736, LEFT('Tag Library'!$W$14:$W$736, LEN(I$2))=I$2, RIGHT('Tag Library'!$W$14:$W$736, LEN($A255))=$A255), """")"),"")</f>
        <v/>
      </c>
      <c r="J255" s="1" t="str">
        <f ca="1">IFERROR(__xludf.DUMMYFUNCTION("IFERROR(FILTER('Tag Library'!$X$14:$X$736, LEFT('Tag Library'!$W$14:$W$736, LEN(J$2))=J$2, RIGHT('Tag Library'!$W$14:$W$736, LEN($A255))=$A255), """")"),"")</f>
        <v/>
      </c>
      <c r="K255" s="1" t="str">
        <f ca="1">IFERROR(__xludf.DUMMYFUNCTION("IFERROR(FILTER('Tag Library'!$X$14:$X$736, LEFT('Tag Library'!$W$14:$W$736, LEN(K$2))=K$2, RIGHT('Tag Library'!$W$14:$W$736, LEN($A255))=$A255), """")"),"")</f>
        <v/>
      </c>
      <c r="L255" s="1" t="str">
        <f ca="1">IFERROR(__xludf.DUMMYFUNCTION("IFERROR(FILTER('Tag Library'!$X$14:$X$736, LEFT('Tag Library'!$W$14:$W$736, LEN(L$2))=L$2, RIGHT('Tag Library'!$W$14:$W$736, LEN($A255))=$A255), """")"),"white")</f>
        <v>white</v>
      </c>
      <c r="M255" s="1" t="str">
        <f ca="1">IFERROR(__xludf.DUMMYFUNCTION("IFERROR(FILTER('Tag Library'!$X$14:$X$736, LEFT('Tag Library'!$W$14:$W$736, LEN(M$2))=M$2, RIGHT('Tag Library'!$W$14:$W$736, LEN($A255))=$A255), """")"),"")</f>
        <v/>
      </c>
      <c r="N255" s="1" t="str">
        <f ca="1">IFERROR(__xludf.DUMMYFUNCTION("IFERROR(FILTER('Tag Library'!$X$14:$X$736, LEFT('Tag Library'!$W$14:$W$736, LEN(N$2))=N$2, RIGHT('Tag Library'!$W$14:$W$736, LEN($A255))=$A255), """")"),"")</f>
        <v/>
      </c>
      <c r="O255" s="1" t="str">
        <f ca="1">IFERROR(__xludf.DUMMYFUNCTION("IFERROR(FILTER('Tag Library'!$X$14:$X$736, LEFT('Tag Library'!$W$14:$W$736, LEN(O$2))=O$2, RIGHT('Tag Library'!$W$14:$W$736, LEN($A255))=$A255), """")"),"")</f>
        <v/>
      </c>
      <c r="P255" s="1" t="str">
        <f ca="1">IFERROR(__xludf.DUMMYFUNCTION("IFERROR(FILTER('Tag Library'!$X$14:$X$736, LEFT('Tag Library'!$W$14:$W$736, LEN(P$2))=P$2, RIGHT('Tag Library'!$W$14:$W$736, LEN($A255))=$A255), """")"),"")</f>
        <v/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IFERROR(__xludf.DUMMYFUNCTION("IFERROR(FILTER('Tag Library'!$X$14:$X$736, LEFT('Tag Library'!$W$14:$W$736, LEN(B$2))=B$2, RIGHT('Tag Library'!$W$14:$W$736, LEN($A256))=$A256), """")"),"")</f>
        <v/>
      </c>
      <c r="C256" s="1" t="str">
        <f ca="1">IFERROR(__xludf.DUMMYFUNCTION("IFERROR(FILTER('Tag Library'!$X$14:$X$736, LEFT('Tag Library'!$W$14:$W$736, LEN(C$2))=C$2, RIGHT('Tag Library'!$W$14:$W$736, LEN($A256))=$A256), """")"),"")</f>
        <v/>
      </c>
      <c r="D256" s="1" t="str">
        <f ca="1">IFERROR(__xludf.DUMMYFUNCTION("IFERROR(FILTER('Tag Library'!$X$14:$X$736, LEFT('Tag Library'!$W$14:$W$736, LEN(D$2))=D$2, RIGHT('Tag Library'!$W$14:$W$736, LEN($A256))=$A256), """")"),"")</f>
        <v/>
      </c>
      <c r="E256" s="1" t="str">
        <f ca="1">IFERROR(__xludf.DUMMYFUNCTION("IFERROR(FILTER('Tag Library'!$X$14:$X$736, LEFT('Tag Library'!$W$14:$W$736, LEN(E$2))=E$2, RIGHT('Tag Library'!$W$14:$W$736, LEN($A256))=$A256), """")"),"")</f>
        <v/>
      </c>
      <c r="F256" s="1" t="str">
        <f ca="1">IFERROR(__xludf.DUMMYFUNCTION("IFERROR(FILTER('Tag Library'!$X$14:$X$736, LEFT('Tag Library'!$W$14:$W$736, LEN(F$2))=F$2, RIGHT('Tag Library'!$W$14:$W$736, LEN($A256))=$A256), """")"),"")</f>
        <v/>
      </c>
      <c r="G256" s="1" t="str">
        <f ca="1">IFERROR(__xludf.DUMMYFUNCTION("IFERROR(FILTER('Tag Library'!$X$14:$X$736, LEFT('Tag Library'!$W$14:$W$736, LEN(G$2))=G$2, RIGHT('Tag Library'!$W$14:$W$736, LEN($A256))=$A256), """")"),"")</f>
        <v/>
      </c>
      <c r="H256" s="1" t="str">
        <f ca="1">IFERROR(__xludf.DUMMYFUNCTION("IFERROR(FILTER('Tag Library'!$X$14:$X$736, LEFT('Tag Library'!$W$14:$W$736, LEN(H$2))=H$2, RIGHT('Tag Library'!$W$14:$W$736, LEN($A256))=$A256), """")"),"")</f>
        <v/>
      </c>
      <c r="I256" s="1" t="str">
        <f ca="1">IFERROR(__xludf.DUMMYFUNCTION("IFERROR(FILTER('Tag Library'!$X$14:$X$736, LEFT('Tag Library'!$W$14:$W$736, LEN(I$2))=I$2, RIGHT('Tag Library'!$W$14:$W$736, LEN($A256))=$A256), """")"),"")</f>
        <v/>
      </c>
      <c r="J256" s="1" t="str">
        <f ca="1">IFERROR(__xludf.DUMMYFUNCTION("IFERROR(FILTER('Tag Library'!$X$14:$X$736, LEFT('Tag Library'!$W$14:$W$736, LEN(J$2))=J$2, RIGHT('Tag Library'!$W$14:$W$736, LEN($A256))=$A256), """")"),"")</f>
        <v/>
      </c>
      <c r="K256" s="1" t="str">
        <f ca="1">IFERROR(__xludf.DUMMYFUNCTION("IFERROR(FILTER('Tag Library'!$X$14:$X$736, LEFT('Tag Library'!$W$14:$W$736, LEN(K$2))=K$2, RIGHT('Tag Library'!$W$14:$W$736, LEN($A256))=$A256), """")"),"")</f>
        <v/>
      </c>
      <c r="L256" s="1" t="str">
        <f ca="1">IFERROR(__xludf.DUMMYFUNCTION("IFERROR(FILTER('Tag Library'!$X$14:$X$736, LEFT('Tag Library'!$W$14:$W$736, LEN(L$2))=L$2, RIGHT('Tag Library'!$W$14:$W$736, LEN($A256))=$A256), """")"),"")</f>
        <v/>
      </c>
      <c r="M256" s="1" t="str">
        <f ca="1">IFERROR(__xludf.DUMMYFUNCTION("IFERROR(FILTER('Tag Library'!$X$14:$X$736, LEFT('Tag Library'!$W$14:$W$736, LEN(M$2))=M$2, RIGHT('Tag Library'!$W$14:$W$736, LEN($A256))=$A256), """")"),"")</f>
        <v/>
      </c>
      <c r="N256" s="1" t="str">
        <f ca="1">IFERROR(__xludf.DUMMYFUNCTION("IFERROR(FILTER('Tag Library'!$X$14:$X$736, LEFT('Tag Library'!$W$14:$W$736, LEN(N$2))=N$2, RIGHT('Tag Library'!$W$14:$W$736, LEN($A256))=$A256), """")"),"")</f>
        <v/>
      </c>
      <c r="O256" s="1" t="str">
        <f ca="1">IFERROR(__xludf.DUMMYFUNCTION("IFERROR(FILTER('Tag Library'!$X$14:$X$736, LEFT('Tag Library'!$W$14:$W$736, LEN(O$2))=O$2, RIGHT('Tag Library'!$W$14:$W$736, LEN($A256))=$A256), """")"),"")</f>
        <v/>
      </c>
      <c r="P256" s="1" t="str">
        <f ca="1">IFERROR(__xludf.DUMMYFUNCTION("IFERROR(FILTER('Tag Library'!$X$14:$X$736, LEFT('Tag Library'!$W$14:$W$736, LEN(P$2))=P$2, RIGHT('Tag Library'!$W$14:$W$736, LEN($A256))=$A256), """")"),"")</f>
        <v/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IFERROR(__xludf.DUMMYFUNCTION("IFERROR(FILTER('Tag Library'!$X$14:$X$736, LEFT('Tag Library'!$W$14:$W$736, LEN(B$2))=B$2, RIGHT('Tag Library'!$W$14:$W$736, LEN($A257))=$A257), """")"),"")</f>
        <v/>
      </c>
      <c r="C257" s="1" t="str">
        <f ca="1">IFERROR(__xludf.DUMMYFUNCTION("IFERROR(FILTER('Tag Library'!$X$14:$X$736, LEFT('Tag Library'!$W$14:$W$736, LEN(C$2))=C$2, RIGHT('Tag Library'!$W$14:$W$736, LEN($A257))=$A257), """")"),"")</f>
        <v/>
      </c>
      <c r="D257" s="1" t="str">
        <f ca="1">IFERROR(__xludf.DUMMYFUNCTION("IFERROR(FILTER('Tag Library'!$X$14:$X$736, LEFT('Tag Library'!$W$14:$W$736, LEN(D$2))=D$2, RIGHT('Tag Library'!$W$14:$W$736, LEN($A257))=$A257), """")"),"")</f>
        <v/>
      </c>
      <c r="E257" s="1" t="str">
        <f ca="1">IFERROR(__xludf.DUMMYFUNCTION("IFERROR(FILTER('Tag Library'!$X$14:$X$736, LEFT('Tag Library'!$W$14:$W$736, LEN(E$2))=E$2, RIGHT('Tag Library'!$W$14:$W$736, LEN($A257))=$A257), """")"),"")</f>
        <v/>
      </c>
      <c r="F257" s="1" t="str">
        <f ca="1">IFERROR(__xludf.DUMMYFUNCTION("IFERROR(FILTER('Tag Library'!$X$14:$X$736, LEFT('Tag Library'!$W$14:$W$736, LEN(F$2))=F$2, RIGHT('Tag Library'!$W$14:$W$736, LEN($A257))=$A257), """")"),"")</f>
        <v/>
      </c>
      <c r="G257" s="1" t="str">
        <f ca="1">IFERROR(__xludf.DUMMYFUNCTION("IFERROR(FILTER('Tag Library'!$X$14:$X$736, LEFT('Tag Library'!$W$14:$W$736, LEN(G$2))=G$2, RIGHT('Tag Library'!$W$14:$W$736, LEN($A257))=$A257), """")"),"")</f>
        <v/>
      </c>
      <c r="H257" s="1" t="str">
        <f ca="1">IFERROR(__xludf.DUMMYFUNCTION("IFERROR(FILTER('Tag Library'!$X$14:$X$736, LEFT('Tag Library'!$W$14:$W$736, LEN(H$2))=H$2, RIGHT('Tag Library'!$W$14:$W$736, LEN($A257))=$A257), """")"),"")</f>
        <v/>
      </c>
      <c r="I257" s="1" t="str">
        <f ca="1">IFERROR(__xludf.DUMMYFUNCTION("IFERROR(FILTER('Tag Library'!$X$14:$X$736, LEFT('Tag Library'!$W$14:$W$736, LEN(I$2))=I$2, RIGHT('Tag Library'!$W$14:$W$736, LEN($A257))=$A257), """")"),"")</f>
        <v/>
      </c>
      <c r="J257" s="1" t="str">
        <f ca="1">IFERROR(__xludf.DUMMYFUNCTION("IFERROR(FILTER('Tag Library'!$X$14:$X$736, LEFT('Tag Library'!$W$14:$W$736, LEN(J$2))=J$2, RIGHT('Tag Library'!$W$14:$W$736, LEN($A257))=$A257), """")"),"")</f>
        <v/>
      </c>
      <c r="K257" s="1" t="str">
        <f ca="1">IFERROR(__xludf.DUMMYFUNCTION("IFERROR(FILTER('Tag Library'!$X$14:$X$736, LEFT('Tag Library'!$W$14:$W$736, LEN(K$2))=K$2, RIGHT('Tag Library'!$W$14:$W$736, LEN($A257))=$A257), """")"),"")</f>
        <v/>
      </c>
      <c r="L257" s="1" t="str">
        <f ca="1">IFERROR(__xludf.DUMMYFUNCTION("IFERROR(FILTER('Tag Library'!$X$14:$X$736, LEFT('Tag Library'!$W$14:$W$736, LEN(L$2))=L$2, RIGHT('Tag Library'!$W$14:$W$736, LEN($A257))=$A257), """")"),"white")</f>
        <v>white</v>
      </c>
      <c r="M257" s="1" t="str">
        <f ca="1">IFERROR(__xludf.DUMMYFUNCTION("IFERROR(FILTER('Tag Library'!$X$14:$X$736, LEFT('Tag Library'!$W$14:$W$736, LEN(M$2))=M$2, RIGHT('Tag Library'!$W$14:$W$736, LEN($A257))=$A257), """")"),"")</f>
        <v/>
      </c>
      <c r="N257" s="1" t="str">
        <f ca="1">IFERROR(__xludf.DUMMYFUNCTION("IFERROR(FILTER('Tag Library'!$X$14:$X$736, LEFT('Tag Library'!$W$14:$W$736, LEN(N$2))=N$2, RIGHT('Tag Library'!$W$14:$W$736, LEN($A257))=$A257), """")"),"")</f>
        <v/>
      </c>
      <c r="O257" s="1" t="str">
        <f ca="1">IFERROR(__xludf.DUMMYFUNCTION("IFERROR(FILTER('Tag Library'!$X$14:$X$736, LEFT('Tag Library'!$W$14:$W$736, LEN(O$2))=O$2, RIGHT('Tag Library'!$W$14:$W$736, LEN($A257))=$A257), """")"),"")</f>
        <v/>
      </c>
      <c r="P257" s="1" t="str">
        <f ca="1">IFERROR(__xludf.DUMMYFUNCTION("IFERROR(FILTER('Tag Library'!$X$14:$X$736, LEFT('Tag Library'!$W$14:$W$736, LEN(P$2))=P$2, RIGHT('Tag Library'!$W$14:$W$736, LEN($A257))=$A257), """")"),"")</f>
        <v/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IFERROR(__xludf.DUMMYFUNCTION("IFERROR(FILTER('Tag Library'!$X$14:$X$736, LEFT('Tag Library'!$W$14:$W$736, LEN(B$2))=B$2, RIGHT('Tag Library'!$W$14:$W$736, LEN($A258))=$A258), """")"),"")</f>
        <v/>
      </c>
      <c r="C258" s="1" t="str">
        <f ca="1">IFERROR(__xludf.DUMMYFUNCTION("IFERROR(FILTER('Tag Library'!$X$14:$X$736, LEFT('Tag Library'!$W$14:$W$736, LEN(C$2))=C$2, RIGHT('Tag Library'!$W$14:$W$736, LEN($A258))=$A258), """")"),"")</f>
        <v/>
      </c>
      <c r="D258" s="1" t="str">
        <f ca="1">IFERROR(__xludf.DUMMYFUNCTION("IFERROR(FILTER('Tag Library'!$X$14:$X$736, LEFT('Tag Library'!$W$14:$W$736, LEN(D$2))=D$2, RIGHT('Tag Library'!$W$14:$W$736, LEN($A258))=$A258), """")"),"yellow")</f>
        <v>yellow</v>
      </c>
      <c r="E258" s="1" t="str">
        <f ca="1">IFERROR(__xludf.DUMMYFUNCTION("IFERROR(FILTER('Tag Library'!$X$14:$X$736, LEFT('Tag Library'!$W$14:$W$736, LEN(E$2))=E$2, RIGHT('Tag Library'!$W$14:$W$736, LEN($A258))=$A258), """")"),"white")</f>
        <v>white</v>
      </c>
      <c r="F258" s="1" t="str">
        <f ca="1">IFERROR(__xludf.DUMMYFUNCTION("IFERROR(FILTER('Tag Library'!$X$14:$X$736, LEFT('Tag Library'!$W$14:$W$736, LEN(F$2))=F$2, RIGHT('Tag Library'!$W$14:$W$736, LEN($A258))=$A258), """")"),"white")</f>
        <v>white</v>
      </c>
      <c r="G258" s="1" t="str">
        <f ca="1">IFERROR(__xludf.DUMMYFUNCTION("IFERROR(FILTER('Tag Library'!$X$14:$X$736, LEFT('Tag Library'!$W$14:$W$736, LEN(G$2))=G$2, RIGHT('Tag Library'!$W$14:$W$736, LEN($A258))=$A258), """")"),"white")</f>
        <v>white</v>
      </c>
      <c r="H258" s="1" t="str">
        <f ca="1">IFERROR(__xludf.DUMMYFUNCTION("IFERROR(FILTER('Tag Library'!$X$14:$X$736, LEFT('Tag Library'!$W$14:$W$736, LEN(H$2))=H$2, RIGHT('Tag Library'!$W$14:$W$736, LEN($A258))=$A258), """")"),"white")</f>
        <v>white</v>
      </c>
      <c r="I258" s="1" t="str">
        <f ca="1">IFERROR(__xludf.DUMMYFUNCTION("IFERROR(FILTER('Tag Library'!$X$14:$X$736, LEFT('Tag Library'!$W$14:$W$736, LEN(I$2))=I$2, RIGHT('Tag Library'!$W$14:$W$736, LEN($A258))=$A258), """")"),"white")</f>
        <v>white</v>
      </c>
      <c r="J258" s="1" t="str">
        <f ca="1">IFERROR(__xludf.DUMMYFUNCTION("IFERROR(FILTER('Tag Library'!$X$14:$X$736, LEFT('Tag Library'!$W$14:$W$736, LEN(J$2))=J$2, RIGHT('Tag Library'!$W$14:$W$736, LEN($A258))=$A258), """")"),"white")</f>
        <v>white</v>
      </c>
      <c r="K258" s="1" t="str">
        <f ca="1">IFERROR(__xludf.DUMMYFUNCTION("IFERROR(FILTER('Tag Library'!$X$14:$X$736, LEFT('Tag Library'!$W$14:$W$736, LEN(K$2))=K$2, RIGHT('Tag Library'!$W$14:$W$736, LEN($A258))=$A258), """")"),"white")</f>
        <v>white</v>
      </c>
      <c r="L258" s="1" t="str">
        <f ca="1">IFERROR(__xludf.DUMMYFUNCTION("IFERROR(FILTER('Tag Library'!$X$14:$X$736, LEFT('Tag Library'!$W$14:$W$736, LEN(L$2))=L$2, RIGHT('Tag Library'!$W$14:$W$736, LEN($A258))=$A258), """")"),"")</f>
        <v/>
      </c>
      <c r="M258" s="1" t="str">
        <f ca="1">IFERROR(__xludf.DUMMYFUNCTION("IFERROR(FILTER('Tag Library'!$X$14:$X$736, LEFT('Tag Library'!$W$14:$W$736, LEN(M$2))=M$2, RIGHT('Tag Library'!$W$14:$W$736, LEN($A258))=$A258), """")"),"white")</f>
        <v>white</v>
      </c>
      <c r="N258" s="1" t="str">
        <f ca="1">IFERROR(__xludf.DUMMYFUNCTION("IFERROR(FILTER('Tag Library'!$X$14:$X$736, LEFT('Tag Library'!$W$14:$W$736, LEN(N$2))=N$2, RIGHT('Tag Library'!$W$14:$W$736, LEN($A258))=$A258), """")"),"white")</f>
        <v>white</v>
      </c>
      <c r="O258" s="1" t="str">
        <f ca="1">IFERROR(__xludf.DUMMYFUNCTION("IFERROR(FILTER('Tag Library'!$X$14:$X$736, LEFT('Tag Library'!$W$14:$W$736, LEN(O$2))=O$2, RIGHT('Tag Library'!$W$14:$W$736, LEN($A258))=$A258), """")"),"white")</f>
        <v>white</v>
      </c>
      <c r="P258" s="1" t="str">
        <f ca="1">IFERROR(__xludf.DUMMYFUNCTION("IFERROR(FILTER('Tag Library'!$X$14:$X$736, LEFT('Tag Library'!$W$14:$W$736, LEN(P$2))=P$2, RIGHT('Tag Library'!$W$14:$W$736, LEN($A258))=$A258), """")"),"")</f>
        <v/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IFERROR(__xludf.DUMMYFUNCTION("IFERROR(FILTER('Tag Library'!$X$14:$X$736, LEFT('Tag Library'!$W$14:$W$736, LEN(B$2))=B$2, RIGHT('Tag Library'!$W$14:$W$736, LEN($A259))=$A259), """")"),"")</f>
        <v/>
      </c>
      <c r="C259" s="1" t="str">
        <f ca="1">IFERROR(__xludf.DUMMYFUNCTION("IFERROR(FILTER('Tag Library'!$X$14:$X$736, LEFT('Tag Library'!$W$14:$W$736, LEN(C$2))=C$2, RIGHT('Tag Library'!$W$14:$W$736, LEN($A259))=$A259), """")"),"")</f>
        <v/>
      </c>
      <c r="D259" s="1" t="str">
        <f ca="1">IFERROR(__xludf.DUMMYFUNCTION("IFERROR(FILTER('Tag Library'!$X$14:$X$736, LEFT('Tag Library'!$W$14:$W$736, LEN(D$2))=D$2, RIGHT('Tag Library'!$W$14:$W$736, LEN($A259))=$A259), """")"),"yellow")</f>
        <v>yellow</v>
      </c>
      <c r="E259" s="1" t="str">
        <f ca="1">IFERROR(__xludf.DUMMYFUNCTION("IFERROR(FILTER('Tag Library'!$X$14:$X$736, LEFT('Tag Library'!$W$14:$W$736, LEN(E$2))=E$2, RIGHT('Tag Library'!$W$14:$W$736, LEN($A259))=$A259), """")"),"white")</f>
        <v>white</v>
      </c>
      <c r="F259" s="1" t="str">
        <f ca="1">IFERROR(__xludf.DUMMYFUNCTION("IFERROR(FILTER('Tag Library'!$X$14:$X$736, LEFT('Tag Library'!$W$14:$W$736, LEN(F$2))=F$2, RIGHT('Tag Library'!$W$14:$W$736, LEN($A259))=$A259), """")"),"white")</f>
        <v>white</v>
      </c>
      <c r="G259" s="1" t="str">
        <f ca="1">IFERROR(__xludf.DUMMYFUNCTION("IFERROR(FILTER('Tag Library'!$X$14:$X$736, LEFT('Tag Library'!$W$14:$W$736, LEN(G$2))=G$2, RIGHT('Tag Library'!$W$14:$W$736, LEN($A259))=$A259), """")"),"white")</f>
        <v>white</v>
      </c>
      <c r="H259" s="1" t="str">
        <f ca="1">IFERROR(__xludf.DUMMYFUNCTION("IFERROR(FILTER('Tag Library'!$X$14:$X$736, LEFT('Tag Library'!$W$14:$W$736, LEN(H$2))=H$2, RIGHT('Tag Library'!$W$14:$W$736, LEN($A259))=$A259), """")"),"white")</f>
        <v>white</v>
      </c>
      <c r="I259" s="1" t="str">
        <f ca="1">IFERROR(__xludf.DUMMYFUNCTION("IFERROR(FILTER('Tag Library'!$X$14:$X$736, LEFT('Tag Library'!$W$14:$W$736, LEN(I$2))=I$2, RIGHT('Tag Library'!$W$14:$W$736, LEN($A259))=$A259), """")"),"white")</f>
        <v>white</v>
      </c>
      <c r="J259" s="1" t="str">
        <f ca="1">IFERROR(__xludf.DUMMYFUNCTION("IFERROR(FILTER('Tag Library'!$X$14:$X$736, LEFT('Tag Library'!$W$14:$W$736, LEN(J$2))=J$2, RIGHT('Tag Library'!$W$14:$W$736, LEN($A259))=$A259), """")"),"white")</f>
        <v>white</v>
      </c>
      <c r="K259" s="1" t="str">
        <f ca="1">IFERROR(__xludf.DUMMYFUNCTION("IFERROR(FILTER('Tag Library'!$X$14:$X$736, LEFT('Tag Library'!$W$14:$W$736, LEN(K$2))=K$2, RIGHT('Tag Library'!$W$14:$W$736, LEN($A259))=$A259), """")"),"white")</f>
        <v>white</v>
      </c>
      <c r="L259" s="1" t="str">
        <f ca="1">IFERROR(__xludf.DUMMYFUNCTION("IFERROR(FILTER('Tag Library'!$X$14:$X$736, LEFT('Tag Library'!$W$14:$W$736, LEN(L$2))=L$2, RIGHT('Tag Library'!$W$14:$W$736, LEN($A259))=$A259), """")"),"")</f>
        <v/>
      </c>
      <c r="M259" s="1" t="str">
        <f ca="1">IFERROR(__xludf.DUMMYFUNCTION("IFERROR(FILTER('Tag Library'!$X$14:$X$736, LEFT('Tag Library'!$W$14:$W$736, LEN(M$2))=M$2, RIGHT('Tag Library'!$W$14:$W$736, LEN($A259))=$A259), """")"),"white")</f>
        <v>white</v>
      </c>
      <c r="N259" s="1" t="str">
        <f ca="1">IFERROR(__xludf.DUMMYFUNCTION("IFERROR(FILTER('Tag Library'!$X$14:$X$736, LEFT('Tag Library'!$W$14:$W$736, LEN(N$2))=N$2, RIGHT('Tag Library'!$W$14:$W$736, LEN($A259))=$A259), """")"),"white")</f>
        <v>white</v>
      </c>
      <c r="O259" s="1" t="str">
        <f ca="1">IFERROR(__xludf.DUMMYFUNCTION("IFERROR(FILTER('Tag Library'!$X$14:$X$736, LEFT('Tag Library'!$W$14:$W$736, LEN(O$2))=O$2, RIGHT('Tag Library'!$W$14:$W$736, LEN($A259))=$A259), """")"),"white")</f>
        <v>white</v>
      </c>
      <c r="P259" s="1" t="str">
        <f ca="1">IFERROR(__xludf.DUMMYFUNCTION("IFERROR(FILTER('Tag Library'!$X$14:$X$736, LEFT('Tag Library'!$W$14:$W$736, LEN(P$2))=P$2, RIGHT('Tag Library'!$W$14:$W$736, LEN($A259))=$A259), """")"),"")</f>
        <v/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IFERROR(__xludf.DUMMYFUNCTION("IFERROR(FILTER('Tag Library'!$X$14:$X$736, LEFT('Tag Library'!$W$14:$W$736, LEN(B$2))=B$2, RIGHT('Tag Library'!$W$14:$W$736, LEN($A260))=$A260), """")"),"")</f>
        <v/>
      </c>
      <c r="C260" s="1" t="str">
        <f ca="1">IFERROR(__xludf.DUMMYFUNCTION("IFERROR(FILTER('Tag Library'!$X$14:$X$736, LEFT('Tag Library'!$W$14:$W$736, LEN(C$2))=C$2, RIGHT('Tag Library'!$W$14:$W$736, LEN($A260))=$A260), """")"),"")</f>
        <v/>
      </c>
      <c r="D260" s="1" t="str">
        <f ca="1">IFERROR(__xludf.DUMMYFUNCTION("IFERROR(FILTER('Tag Library'!$X$14:$X$736, LEFT('Tag Library'!$W$14:$W$736, LEN(D$2))=D$2, RIGHT('Tag Library'!$W$14:$W$736, LEN($A260))=$A260), """")"),"")</f>
        <v/>
      </c>
      <c r="E260" s="1" t="str">
        <f ca="1">IFERROR(__xludf.DUMMYFUNCTION("IFERROR(FILTER('Tag Library'!$X$14:$X$736, LEFT('Tag Library'!$W$14:$W$736, LEN(E$2))=E$2, RIGHT('Tag Library'!$W$14:$W$736, LEN($A260))=$A260), """")"),"")</f>
        <v/>
      </c>
      <c r="F260" s="1" t="str">
        <f ca="1">IFERROR(__xludf.DUMMYFUNCTION("IFERROR(FILTER('Tag Library'!$X$14:$X$736, LEFT('Tag Library'!$W$14:$W$736, LEN(F$2))=F$2, RIGHT('Tag Library'!$W$14:$W$736, LEN($A260))=$A260), """")"),"")</f>
        <v/>
      </c>
      <c r="G260" s="1" t="str">
        <f ca="1">IFERROR(__xludf.DUMMYFUNCTION("IFERROR(FILTER('Tag Library'!$X$14:$X$736, LEFT('Tag Library'!$W$14:$W$736, LEN(G$2))=G$2, RIGHT('Tag Library'!$W$14:$W$736, LEN($A260))=$A260), """")"),"")</f>
        <v/>
      </c>
      <c r="H260" s="1" t="str">
        <f ca="1">IFERROR(__xludf.DUMMYFUNCTION("IFERROR(FILTER('Tag Library'!$X$14:$X$736, LEFT('Tag Library'!$W$14:$W$736, LEN(H$2))=H$2, RIGHT('Tag Library'!$W$14:$W$736, LEN($A260))=$A260), """")"),"")</f>
        <v/>
      </c>
      <c r="I260" s="1" t="str">
        <f ca="1">IFERROR(__xludf.DUMMYFUNCTION("IFERROR(FILTER('Tag Library'!$X$14:$X$736, LEFT('Tag Library'!$W$14:$W$736, LEN(I$2))=I$2, RIGHT('Tag Library'!$W$14:$W$736, LEN($A260))=$A260), """")"),"")</f>
        <v/>
      </c>
      <c r="J260" s="1" t="str">
        <f ca="1">IFERROR(__xludf.DUMMYFUNCTION("IFERROR(FILTER('Tag Library'!$X$14:$X$736, LEFT('Tag Library'!$W$14:$W$736, LEN(J$2))=J$2, RIGHT('Tag Library'!$W$14:$W$736, LEN($A260))=$A260), """")"),"")</f>
        <v/>
      </c>
      <c r="K260" s="1" t="str">
        <f ca="1">IFERROR(__xludf.DUMMYFUNCTION("IFERROR(FILTER('Tag Library'!$X$14:$X$736, LEFT('Tag Library'!$W$14:$W$736, LEN(K$2))=K$2, RIGHT('Tag Library'!$W$14:$W$736, LEN($A260))=$A260), """")"),"")</f>
        <v/>
      </c>
      <c r="L260" s="1" t="str">
        <f ca="1">IFERROR(__xludf.DUMMYFUNCTION("IFERROR(FILTER('Tag Library'!$X$14:$X$736, LEFT('Tag Library'!$W$14:$W$736, LEN(L$2))=L$2, RIGHT('Tag Library'!$W$14:$W$736, LEN($A260))=$A260), """")"),"")</f>
        <v/>
      </c>
      <c r="M260" s="1" t="str">
        <f ca="1">IFERROR(__xludf.DUMMYFUNCTION("IFERROR(FILTER('Tag Library'!$X$14:$X$736, LEFT('Tag Library'!$W$14:$W$736, LEN(M$2))=M$2, RIGHT('Tag Library'!$W$14:$W$736, LEN($A260))=$A260), """")"),"")</f>
        <v/>
      </c>
      <c r="N260" s="1" t="str">
        <f ca="1">IFERROR(__xludf.DUMMYFUNCTION("IFERROR(FILTER('Tag Library'!$X$14:$X$736, LEFT('Tag Library'!$W$14:$W$736, LEN(N$2))=N$2, RIGHT('Tag Library'!$W$14:$W$736, LEN($A260))=$A260), """")"),"")</f>
        <v/>
      </c>
      <c r="O260" s="1" t="str">
        <f ca="1">IFERROR(__xludf.DUMMYFUNCTION("IFERROR(FILTER('Tag Library'!$X$14:$X$736, LEFT('Tag Library'!$W$14:$W$736, LEN(O$2))=O$2, RIGHT('Tag Library'!$W$14:$W$736, LEN($A260))=$A260), """")"),"")</f>
        <v/>
      </c>
      <c r="P260" s="1" t="str">
        <f ca="1">IFERROR(__xludf.DUMMYFUNCTION("IFERROR(FILTER('Tag Library'!$X$14:$X$736, LEFT('Tag Library'!$W$14:$W$736, LEN(P$2))=P$2, RIGHT('Tag Library'!$W$14:$W$736, LEN($A260))=$A260), """")"),"yellow")</f>
        <v>yellow</v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IFERROR(__xludf.DUMMYFUNCTION("IFERROR(FILTER('Tag Library'!$X$14:$X$736, LEFT('Tag Library'!$W$14:$W$736, LEN(B$2))=B$2, RIGHT('Tag Library'!$W$14:$W$736, LEN($A261))=$A261), """")"),"")</f>
        <v/>
      </c>
      <c r="C261" s="1" t="str">
        <f ca="1">IFERROR(__xludf.DUMMYFUNCTION("IFERROR(FILTER('Tag Library'!$X$14:$X$736, LEFT('Tag Library'!$W$14:$W$736, LEN(C$2))=C$2, RIGHT('Tag Library'!$W$14:$W$736, LEN($A261))=$A261), """")"),"")</f>
        <v/>
      </c>
      <c r="D261" s="1" t="str">
        <f ca="1">IFERROR(__xludf.DUMMYFUNCTION("IFERROR(FILTER('Tag Library'!$X$14:$X$736, LEFT('Tag Library'!$W$14:$W$736, LEN(D$2))=D$2, RIGHT('Tag Library'!$W$14:$W$736, LEN($A261))=$A261), """")"),"")</f>
        <v/>
      </c>
      <c r="E261" s="1" t="str">
        <f ca="1">IFERROR(__xludf.DUMMYFUNCTION("IFERROR(FILTER('Tag Library'!$X$14:$X$736, LEFT('Tag Library'!$W$14:$W$736, LEN(E$2))=E$2, RIGHT('Tag Library'!$W$14:$W$736, LEN($A261))=$A261), """")"),"")</f>
        <v/>
      </c>
      <c r="F261" s="1" t="str">
        <f ca="1">IFERROR(__xludf.DUMMYFUNCTION("IFERROR(FILTER('Tag Library'!$X$14:$X$736, LEFT('Tag Library'!$W$14:$W$736, LEN(F$2))=F$2, RIGHT('Tag Library'!$W$14:$W$736, LEN($A261))=$A261), """")"),"")</f>
        <v/>
      </c>
      <c r="G261" s="1" t="str">
        <f ca="1">IFERROR(__xludf.DUMMYFUNCTION("IFERROR(FILTER('Tag Library'!$X$14:$X$736, LEFT('Tag Library'!$W$14:$W$736, LEN(G$2))=G$2, RIGHT('Tag Library'!$W$14:$W$736, LEN($A261))=$A261), """")"),"")</f>
        <v/>
      </c>
      <c r="H261" s="1" t="str">
        <f ca="1">IFERROR(__xludf.DUMMYFUNCTION("IFERROR(FILTER('Tag Library'!$X$14:$X$736, LEFT('Tag Library'!$W$14:$W$736, LEN(H$2))=H$2, RIGHT('Tag Library'!$W$14:$W$736, LEN($A261))=$A261), """")"),"")</f>
        <v/>
      </c>
      <c r="I261" s="1" t="str">
        <f ca="1">IFERROR(__xludf.DUMMYFUNCTION("IFERROR(FILTER('Tag Library'!$X$14:$X$736, LEFT('Tag Library'!$W$14:$W$736, LEN(I$2))=I$2, RIGHT('Tag Library'!$W$14:$W$736, LEN($A261))=$A261), """")"),"")</f>
        <v/>
      </c>
      <c r="J261" s="1" t="str">
        <f ca="1">IFERROR(__xludf.DUMMYFUNCTION("IFERROR(FILTER('Tag Library'!$X$14:$X$736, LEFT('Tag Library'!$W$14:$W$736, LEN(J$2))=J$2, RIGHT('Tag Library'!$W$14:$W$736, LEN($A261))=$A261), """")"),"")</f>
        <v/>
      </c>
      <c r="K261" s="1" t="str">
        <f ca="1">IFERROR(__xludf.DUMMYFUNCTION("IFERROR(FILTER('Tag Library'!$X$14:$X$736, LEFT('Tag Library'!$W$14:$W$736, LEN(K$2))=K$2, RIGHT('Tag Library'!$W$14:$W$736, LEN($A261))=$A261), """")"),"")</f>
        <v/>
      </c>
      <c r="L261" s="1" t="str">
        <f ca="1">IFERROR(__xludf.DUMMYFUNCTION("IFERROR(FILTER('Tag Library'!$X$14:$X$736, LEFT('Tag Library'!$W$14:$W$736, LEN(L$2))=L$2, RIGHT('Tag Library'!$W$14:$W$736, LEN($A261))=$A261), """")"),"")</f>
        <v/>
      </c>
      <c r="M261" s="1" t="str">
        <f ca="1">IFERROR(__xludf.DUMMYFUNCTION("IFERROR(FILTER('Tag Library'!$X$14:$X$736, LEFT('Tag Library'!$W$14:$W$736, LEN(M$2))=M$2, RIGHT('Tag Library'!$W$14:$W$736, LEN($A261))=$A261), """")"),"")</f>
        <v/>
      </c>
      <c r="N261" s="1" t="str">
        <f ca="1">IFERROR(__xludf.DUMMYFUNCTION("IFERROR(FILTER('Tag Library'!$X$14:$X$736, LEFT('Tag Library'!$W$14:$W$736, LEN(N$2))=N$2, RIGHT('Tag Library'!$W$14:$W$736, LEN($A261))=$A261), """")"),"")</f>
        <v/>
      </c>
      <c r="O261" s="1" t="str">
        <f ca="1">IFERROR(__xludf.DUMMYFUNCTION("IFERROR(FILTER('Tag Library'!$X$14:$X$736, LEFT('Tag Library'!$W$14:$W$736, LEN(O$2))=O$2, RIGHT('Tag Library'!$W$14:$W$736, LEN($A261))=$A261), """")"),"")</f>
        <v/>
      </c>
      <c r="P261" s="1" t="str">
        <f ca="1">IFERROR(__xludf.DUMMYFUNCTION("IFERROR(FILTER('Tag Library'!$X$14:$X$736, LEFT('Tag Library'!$W$14:$W$736, LEN(P$2))=P$2, RIGHT('Tag Library'!$W$14:$W$736, LEN($A261))=$A261), """")"),"")</f>
        <v/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IFERROR(__xludf.DUMMYFUNCTION("IFERROR(FILTER('Tag Library'!$X$14:$X$736, LEFT('Tag Library'!$W$14:$W$736, LEN(B$2))=B$2, RIGHT('Tag Library'!$W$14:$W$736, LEN($A262))=$A262), """")"),"")</f>
        <v/>
      </c>
      <c r="C262" s="1" t="str">
        <f ca="1">IFERROR(__xludf.DUMMYFUNCTION("IFERROR(FILTER('Tag Library'!$X$14:$X$736, LEFT('Tag Library'!$W$14:$W$736, LEN(C$2))=C$2, RIGHT('Tag Library'!$W$14:$W$736, LEN($A262))=$A262), """")"),"")</f>
        <v/>
      </c>
      <c r="D262" s="1" t="str">
        <f ca="1">IFERROR(__xludf.DUMMYFUNCTION("IFERROR(FILTER('Tag Library'!$X$14:$X$736, LEFT('Tag Library'!$W$14:$W$736, LEN(D$2))=D$2, RIGHT('Tag Library'!$W$14:$W$736, LEN($A262))=$A262), """")"),"")</f>
        <v/>
      </c>
      <c r="E262" s="1" t="str">
        <f ca="1">IFERROR(__xludf.DUMMYFUNCTION("IFERROR(FILTER('Tag Library'!$X$14:$X$736, LEFT('Tag Library'!$W$14:$W$736, LEN(E$2))=E$2, RIGHT('Tag Library'!$W$14:$W$736, LEN($A262))=$A262), """")"),"")</f>
        <v/>
      </c>
      <c r="F262" s="1" t="str">
        <f ca="1">IFERROR(__xludf.DUMMYFUNCTION("IFERROR(FILTER('Tag Library'!$X$14:$X$736, LEFT('Tag Library'!$W$14:$W$736, LEN(F$2))=F$2, RIGHT('Tag Library'!$W$14:$W$736, LEN($A262))=$A262), """")"),"")</f>
        <v/>
      </c>
      <c r="G262" s="1" t="str">
        <f ca="1">IFERROR(__xludf.DUMMYFUNCTION("IFERROR(FILTER('Tag Library'!$X$14:$X$736, LEFT('Tag Library'!$W$14:$W$736, LEN(G$2))=G$2, RIGHT('Tag Library'!$W$14:$W$736, LEN($A262))=$A262), """")"),"")</f>
        <v/>
      </c>
      <c r="H262" s="1" t="str">
        <f ca="1">IFERROR(__xludf.DUMMYFUNCTION("IFERROR(FILTER('Tag Library'!$X$14:$X$736, LEFT('Tag Library'!$W$14:$W$736, LEN(H$2))=H$2, RIGHT('Tag Library'!$W$14:$W$736, LEN($A262))=$A262), """")"),"")</f>
        <v/>
      </c>
      <c r="I262" s="1" t="str">
        <f ca="1">IFERROR(__xludf.DUMMYFUNCTION("IFERROR(FILTER('Tag Library'!$X$14:$X$736, LEFT('Tag Library'!$W$14:$W$736, LEN(I$2))=I$2, RIGHT('Tag Library'!$W$14:$W$736, LEN($A262))=$A262), """")"),"")</f>
        <v/>
      </c>
      <c r="J262" s="1" t="str">
        <f ca="1">IFERROR(__xludf.DUMMYFUNCTION("IFERROR(FILTER('Tag Library'!$X$14:$X$736, LEFT('Tag Library'!$W$14:$W$736, LEN(J$2))=J$2, RIGHT('Tag Library'!$W$14:$W$736, LEN($A262))=$A262), """")"),"")</f>
        <v/>
      </c>
      <c r="K262" s="1" t="str">
        <f ca="1">IFERROR(__xludf.DUMMYFUNCTION("IFERROR(FILTER('Tag Library'!$X$14:$X$736, LEFT('Tag Library'!$W$14:$W$736, LEN(K$2))=K$2, RIGHT('Tag Library'!$W$14:$W$736, LEN($A262))=$A262), """")"),"")</f>
        <v/>
      </c>
      <c r="L262" s="1" t="str">
        <f ca="1">IFERROR(__xludf.DUMMYFUNCTION("IFERROR(FILTER('Tag Library'!$X$14:$X$736, LEFT('Tag Library'!$W$14:$W$736, LEN(L$2))=L$2, RIGHT('Tag Library'!$W$14:$W$736, LEN($A262))=$A262), """")"),"white")</f>
        <v>white</v>
      </c>
      <c r="M262" s="1" t="str">
        <f ca="1">IFERROR(__xludf.DUMMYFUNCTION("IFERROR(FILTER('Tag Library'!$X$14:$X$736, LEFT('Tag Library'!$W$14:$W$736, LEN(M$2))=M$2, RIGHT('Tag Library'!$W$14:$W$736, LEN($A262))=$A262), """")"),"")</f>
        <v/>
      </c>
      <c r="N262" s="1" t="str">
        <f ca="1">IFERROR(__xludf.DUMMYFUNCTION("IFERROR(FILTER('Tag Library'!$X$14:$X$736, LEFT('Tag Library'!$W$14:$W$736, LEN(N$2))=N$2, RIGHT('Tag Library'!$W$14:$W$736, LEN($A262))=$A262), """")"),"")</f>
        <v/>
      </c>
      <c r="O262" s="1" t="str">
        <f ca="1">IFERROR(__xludf.DUMMYFUNCTION("IFERROR(FILTER('Tag Library'!$X$14:$X$736, LEFT('Tag Library'!$W$14:$W$736, LEN(O$2))=O$2, RIGHT('Tag Library'!$W$14:$W$736, LEN($A262))=$A262), """")"),"")</f>
        <v/>
      </c>
      <c r="P262" s="1" t="str">
        <f ca="1">IFERROR(__xludf.DUMMYFUNCTION("IFERROR(FILTER('Tag Library'!$X$14:$X$736, LEFT('Tag Library'!$W$14:$W$736, LEN(P$2))=P$2, RIGHT('Tag Library'!$W$14:$W$736, LEN($A262))=$A262), """")"),"")</f>
        <v/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IFERROR(__xludf.DUMMYFUNCTION("IFERROR(FILTER('Tag Library'!$X$14:$X$736, LEFT('Tag Library'!$W$14:$W$736, LEN(B$2))=B$2, RIGHT('Tag Library'!$W$14:$W$736, LEN($A263))=$A263), """")"),"")</f>
        <v/>
      </c>
      <c r="C263" s="1" t="str">
        <f ca="1">IFERROR(__xludf.DUMMYFUNCTION("IFERROR(FILTER('Tag Library'!$X$14:$X$736, LEFT('Tag Library'!$W$14:$W$736, LEN(C$2))=C$2, RIGHT('Tag Library'!$W$14:$W$736, LEN($A263))=$A263), """")"),"")</f>
        <v/>
      </c>
      <c r="D263" s="1" t="str">
        <f ca="1">IFERROR(__xludf.DUMMYFUNCTION("IFERROR(FILTER('Tag Library'!$X$14:$X$736, LEFT('Tag Library'!$W$14:$W$736, LEN(D$2))=D$2, RIGHT('Tag Library'!$W$14:$W$736, LEN($A263))=$A263), """")"),"yellow")</f>
        <v>yellow</v>
      </c>
      <c r="E263" s="1" t="str">
        <f ca="1">IFERROR(__xludf.DUMMYFUNCTION("IFERROR(FILTER('Tag Library'!$X$14:$X$736, LEFT('Tag Library'!$W$14:$W$736, LEN(E$2))=E$2, RIGHT('Tag Library'!$W$14:$W$736, LEN($A263))=$A263), """")"),"white")</f>
        <v>white</v>
      </c>
      <c r="F263" s="1" t="str">
        <f ca="1">IFERROR(__xludf.DUMMYFUNCTION("IFERROR(FILTER('Tag Library'!$X$14:$X$736, LEFT('Tag Library'!$W$14:$W$736, LEN(F$2))=F$2, RIGHT('Tag Library'!$W$14:$W$736, LEN($A263))=$A263), """")"),"white")</f>
        <v>white</v>
      </c>
      <c r="G263" s="1" t="str">
        <f ca="1">IFERROR(__xludf.DUMMYFUNCTION("IFERROR(FILTER('Tag Library'!$X$14:$X$736, LEFT('Tag Library'!$W$14:$W$736, LEN(G$2))=G$2, RIGHT('Tag Library'!$W$14:$W$736, LEN($A263))=$A263), """")"),"white")</f>
        <v>white</v>
      </c>
      <c r="H263" s="1" t="str">
        <f ca="1">IFERROR(__xludf.DUMMYFUNCTION("IFERROR(FILTER('Tag Library'!$X$14:$X$736, LEFT('Tag Library'!$W$14:$W$736, LEN(H$2))=H$2, RIGHT('Tag Library'!$W$14:$W$736, LEN($A263))=$A263), """")"),"white")</f>
        <v>white</v>
      </c>
      <c r="I263" s="1" t="str">
        <f ca="1">IFERROR(__xludf.DUMMYFUNCTION("IFERROR(FILTER('Tag Library'!$X$14:$X$736, LEFT('Tag Library'!$W$14:$W$736, LEN(I$2))=I$2, RIGHT('Tag Library'!$W$14:$W$736, LEN($A263))=$A263), """")"),"white")</f>
        <v>white</v>
      </c>
      <c r="J263" s="1" t="str">
        <f ca="1">IFERROR(__xludf.DUMMYFUNCTION("IFERROR(FILTER('Tag Library'!$X$14:$X$736, LEFT('Tag Library'!$W$14:$W$736, LEN(J$2))=J$2, RIGHT('Tag Library'!$W$14:$W$736, LEN($A263))=$A263), """")"),"white")</f>
        <v>white</v>
      </c>
      <c r="K263" s="1" t="str">
        <f ca="1">IFERROR(__xludf.DUMMYFUNCTION("IFERROR(FILTER('Tag Library'!$X$14:$X$736, LEFT('Tag Library'!$W$14:$W$736, LEN(K$2))=K$2, RIGHT('Tag Library'!$W$14:$W$736, LEN($A263))=$A263), """")"),"white")</f>
        <v>white</v>
      </c>
      <c r="L263" s="1" t="str">
        <f ca="1">IFERROR(__xludf.DUMMYFUNCTION("IFERROR(FILTER('Tag Library'!$X$14:$X$736, LEFT('Tag Library'!$W$14:$W$736, LEN(L$2))=L$2, RIGHT('Tag Library'!$W$14:$W$736, LEN($A263))=$A263), """")"),"white")</f>
        <v>white</v>
      </c>
      <c r="M263" s="1" t="str">
        <f ca="1">IFERROR(__xludf.DUMMYFUNCTION("IFERROR(FILTER('Tag Library'!$X$14:$X$736, LEFT('Tag Library'!$W$14:$W$736, LEN(M$2))=M$2, RIGHT('Tag Library'!$W$14:$W$736, LEN($A263))=$A263), """")"),"white")</f>
        <v>white</v>
      </c>
      <c r="N263" s="1" t="str">
        <f ca="1">IFERROR(__xludf.DUMMYFUNCTION("IFERROR(FILTER('Tag Library'!$X$14:$X$736, LEFT('Tag Library'!$W$14:$W$736, LEN(N$2))=N$2, RIGHT('Tag Library'!$W$14:$W$736, LEN($A263))=$A263), """")"),"white")</f>
        <v>white</v>
      </c>
      <c r="O263" s="1" t="str">
        <f ca="1">IFERROR(__xludf.DUMMYFUNCTION("IFERROR(FILTER('Tag Library'!$X$14:$X$736, LEFT('Tag Library'!$W$14:$W$736, LEN(O$2))=O$2, RIGHT('Tag Library'!$W$14:$W$736, LEN($A263))=$A263), """")"),"white")</f>
        <v>white</v>
      </c>
      <c r="P263" s="1" t="str">
        <f ca="1">IFERROR(__xludf.DUMMYFUNCTION("IFERROR(FILTER('Tag Library'!$X$14:$X$736, LEFT('Tag Library'!$W$14:$W$736, LEN(P$2))=P$2, RIGHT('Tag Library'!$W$14:$W$736, LEN($A263))=$A263), """")"),"")</f>
        <v/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IFERROR(__xludf.DUMMYFUNCTION("IFERROR(FILTER('Tag Library'!$X$14:$X$736, LEFT('Tag Library'!$W$14:$W$736, LEN(B$2))=B$2, RIGHT('Tag Library'!$W$14:$W$736, LEN($A264))=$A264), """")"),"")</f>
        <v/>
      </c>
      <c r="C264" s="1" t="str">
        <f ca="1">IFERROR(__xludf.DUMMYFUNCTION("IFERROR(FILTER('Tag Library'!$X$14:$X$736, LEFT('Tag Library'!$W$14:$W$736, LEN(C$2))=C$2, RIGHT('Tag Library'!$W$14:$W$736, LEN($A264))=$A264), """")"),"")</f>
        <v/>
      </c>
      <c r="D264" s="1" t="str">
        <f ca="1">IFERROR(__xludf.DUMMYFUNCTION("IFERROR(FILTER('Tag Library'!$X$14:$X$736, LEFT('Tag Library'!$W$14:$W$736, LEN(D$2))=D$2, RIGHT('Tag Library'!$W$14:$W$736, LEN($A264))=$A264), """")"),"")</f>
        <v/>
      </c>
      <c r="E264" s="1" t="str">
        <f ca="1">IFERROR(__xludf.DUMMYFUNCTION("IFERROR(FILTER('Tag Library'!$X$14:$X$736, LEFT('Tag Library'!$W$14:$W$736, LEN(E$2))=E$2, RIGHT('Tag Library'!$W$14:$W$736, LEN($A264))=$A264), """")"),"")</f>
        <v/>
      </c>
      <c r="F264" s="1" t="str">
        <f ca="1">IFERROR(__xludf.DUMMYFUNCTION("IFERROR(FILTER('Tag Library'!$X$14:$X$736, LEFT('Tag Library'!$W$14:$W$736, LEN(F$2))=F$2, RIGHT('Tag Library'!$W$14:$W$736, LEN($A264))=$A264), """")"),"")</f>
        <v/>
      </c>
      <c r="G264" s="1" t="str">
        <f ca="1">IFERROR(__xludf.DUMMYFUNCTION("IFERROR(FILTER('Tag Library'!$X$14:$X$736, LEFT('Tag Library'!$W$14:$W$736, LEN(G$2))=G$2, RIGHT('Tag Library'!$W$14:$W$736, LEN($A264))=$A264), """")"),"")</f>
        <v/>
      </c>
      <c r="H264" s="1" t="str">
        <f ca="1">IFERROR(__xludf.DUMMYFUNCTION("IFERROR(FILTER('Tag Library'!$X$14:$X$736, LEFT('Tag Library'!$W$14:$W$736, LEN(H$2))=H$2, RIGHT('Tag Library'!$W$14:$W$736, LEN($A264))=$A264), """")"),"")</f>
        <v/>
      </c>
      <c r="I264" s="1" t="str">
        <f ca="1">IFERROR(__xludf.DUMMYFUNCTION("IFERROR(FILTER('Tag Library'!$X$14:$X$736, LEFT('Tag Library'!$W$14:$W$736, LEN(I$2))=I$2, RIGHT('Tag Library'!$W$14:$W$736, LEN($A264))=$A264), """")"),"")</f>
        <v/>
      </c>
      <c r="J264" s="1" t="str">
        <f ca="1">IFERROR(__xludf.DUMMYFUNCTION("IFERROR(FILTER('Tag Library'!$X$14:$X$736, LEFT('Tag Library'!$W$14:$W$736, LEN(J$2))=J$2, RIGHT('Tag Library'!$W$14:$W$736, LEN($A264))=$A264), """")"),"")</f>
        <v/>
      </c>
      <c r="K264" s="1" t="str">
        <f ca="1">IFERROR(__xludf.DUMMYFUNCTION("IFERROR(FILTER('Tag Library'!$X$14:$X$736, LEFT('Tag Library'!$W$14:$W$736, LEN(K$2))=K$2, RIGHT('Tag Library'!$W$14:$W$736, LEN($A264))=$A264), """")"),"")</f>
        <v/>
      </c>
      <c r="L264" s="1" t="str">
        <f ca="1">IFERROR(__xludf.DUMMYFUNCTION("IFERROR(FILTER('Tag Library'!$X$14:$X$736, LEFT('Tag Library'!$W$14:$W$736, LEN(L$2))=L$2, RIGHT('Tag Library'!$W$14:$W$736, LEN($A264))=$A264), """")"),"")</f>
        <v/>
      </c>
      <c r="M264" s="1" t="str">
        <f ca="1">IFERROR(__xludf.DUMMYFUNCTION("IFERROR(FILTER('Tag Library'!$X$14:$X$736, LEFT('Tag Library'!$W$14:$W$736, LEN(M$2))=M$2, RIGHT('Tag Library'!$W$14:$W$736, LEN($A264))=$A264), """")"),"")</f>
        <v/>
      </c>
      <c r="N264" s="1" t="str">
        <f ca="1">IFERROR(__xludf.DUMMYFUNCTION("IFERROR(FILTER('Tag Library'!$X$14:$X$736, LEFT('Tag Library'!$W$14:$W$736, LEN(N$2))=N$2, RIGHT('Tag Library'!$W$14:$W$736, LEN($A264))=$A264), """")"),"")</f>
        <v/>
      </c>
      <c r="O264" s="1" t="str">
        <f ca="1">IFERROR(__xludf.DUMMYFUNCTION("IFERROR(FILTER('Tag Library'!$X$14:$X$736, LEFT('Tag Library'!$W$14:$W$736, LEN(O$2))=O$2, RIGHT('Tag Library'!$W$14:$W$736, LEN($A264))=$A264), """")"),"")</f>
        <v/>
      </c>
      <c r="P264" s="1" t="str">
        <f ca="1">IFERROR(__xludf.DUMMYFUNCTION("IFERROR(FILTER('Tag Library'!$X$14:$X$736, LEFT('Tag Library'!$W$14:$W$736, LEN(P$2))=P$2, RIGHT('Tag Library'!$W$14:$W$736, LEN($A264))=$A264), """")"),"yellow")</f>
        <v>yellow</v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IFERROR(__xludf.DUMMYFUNCTION("IFERROR(FILTER('Tag Library'!$X$14:$X$736, LEFT('Tag Library'!$W$14:$W$736, LEN(B$2))=B$2, RIGHT('Tag Library'!$W$14:$W$736, LEN($A265))=$A265), """")"),"")</f>
        <v/>
      </c>
      <c r="C265" s="1" t="str">
        <f ca="1">IFERROR(__xludf.DUMMYFUNCTION("IFERROR(FILTER('Tag Library'!$X$14:$X$736, LEFT('Tag Library'!$W$14:$W$736, LEN(C$2))=C$2, RIGHT('Tag Library'!$W$14:$W$736, LEN($A265))=$A265), """")"),"")</f>
        <v/>
      </c>
      <c r="D265" s="1" t="str">
        <f ca="1">IFERROR(__xludf.DUMMYFUNCTION("IFERROR(FILTER('Tag Library'!$X$14:$X$736, LEFT('Tag Library'!$W$14:$W$736, LEN(D$2))=D$2, RIGHT('Tag Library'!$W$14:$W$736, LEN($A265))=$A265), """")"),"")</f>
        <v/>
      </c>
      <c r="E265" s="1" t="str">
        <f ca="1">IFERROR(__xludf.DUMMYFUNCTION("IFERROR(FILTER('Tag Library'!$X$14:$X$736, LEFT('Tag Library'!$W$14:$W$736, LEN(E$2))=E$2, RIGHT('Tag Library'!$W$14:$W$736, LEN($A265))=$A265), """")"),"")</f>
        <v/>
      </c>
      <c r="F265" s="1" t="str">
        <f ca="1">IFERROR(__xludf.DUMMYFUNCTION("IFERROR(FILTER('Tag Library'!$X$14:$X$736, LEFT('Tag Library'!$W$14:$W$736, LEN(F$2))=F$2, RIGHT('Tag Library'!$W$14:$W$736, LEN($A265))=$A265), """")"),"")</f>
        <v/>
      </c>
      <c r="G265" s="1" t="str">
        <f ca="1">IFERROR(__xludf.DUMMYFUNCTION("IFERROR(FILTER('Tag Library'!$X$14:$X$736, LEFT('Tag Library'!$W$14:$W$736, LEN(G$2))=G$2, RIGHT('Tag Library'!$W$14:$W$736, LEN($A265))=$A265), """")"),"")</f>
        <v/>
      </c>
      <c r="H265" s="1" t="str">
        <f ca="1">IFERROR(__xludf.DUMMYFUNCTION("IFERROR(FILTER('Tag Library'!$X$14:$X$736, LEFT('Tag Library'!$W$14:$W$736, LEN(H$2))=H$2, RIGHT('Tag Library'!$W$14:$W$736, LEN($A265))=$A265), """")"),"")</f>
        <v/>
      </c>
      <c r="I265" s="1" t="str">
        <f ca="1">IFERROR(__xludf.DUMMYFUNCTION("IFERROR(FILTER('Tag Library'!$X$14:$X$736, LEFT('Tag Library'!$W$14:$W$736, LEN(I$2))=I$2, RIGHT('Tag Library'!$W$14:$W$736, LEN($A265))=$A265), """")"),"")</f>
        <v/>
      </c>
      <c r="J265" s="1" t="str">
        <f ca="1">IFERROR(__xludf.DUMMYFUNCTION("IFERROR(FILTER('Tag Library'!$X$14:$X$736, LEFT('Tag Library'!$W$14:$W$736, LEN(J$2))=J$2, RIGHT('Tag Library'!$W$14:$W$736, LEN($A265))=$A265), """")"),"")</f>
        <v/>
      </c>
      <c r="K265" s="1" t="str">
        <f ca="1">IFERROR(__xludf.DUMMYFUNCTION("IFERROR(FILTER('Tag Library'!$X$14:$X$736, LEFT('Tag Library'!$W$14:$W$736, LEN(K$2))=K$2, RIGHT('Tag Library'!$W$14:$W$736, LEN($A265))=$A265), """")"),"")</f>
        <v/>
      </c>
      <c r="L265" s="1" t="str">
        <f ca="1">IFERROR(__xludf.DUMMYFUNCTION("IFERROR(FILTER('Tag Library'!$X$14:$X$736, LEFT('Tag Library'!$W$14:$W$736, LEN(L$2))=L$2, RIGHT('Tag Library'!$W$14:$W$736, LEN($A265))=$A265), """")"),"")</f>
        <v/>
      </c>
      <c r="M265" s="1" t="str">
        <f ca="1">IFERROR(__xludf.DUMMYFUNCTION("IFERROR(FILTER('Tag Library'!$X$14:$X$736, LEFT('Tag Library'!$W$14:$W$736, LEN(M$2))=M$2, RIGHT('Tag Library'!$W$14:$W$736, LEN($A265))=$A265), """")"),"")</f>
        <v/>
      </c>
      <c r="N265" s="1" t="str">
        <f ca="1">IFERROR(__xludf.DUMMYFUNCTION("IFERROR(FILTER('Tag Library'!$X$14:$X$736, LEFT('Tag Library'!$W$14:$W$736, LEN(N$2))=N$2, RIGHT('Tag Library'!$W$14:$W$736, LEN($A265))=$A265), """")"),"")</f>
        <v/>
      </c>
      <c r="O265" s="1" t="str">
        <f ca="1">IFERROR(__xludf.DUMMYFUNCTION("IFERROR(FILTER('Tag Library'!$X$14:$X$736, LEFT('Tag Library'!$W$14:$W$736, LEN(O$2))=O$2, RIGHT('Tag Library'!$W$14:$W$736, LEN($A265))=$A265), """")"),"")</f>
        <v/>
      </c>
      <c r="P265" s="1" t="str">
        <f ca="1">IFERROR(__xludf.DUMMYFUNCTION("IFERROR(FILTER('Tag Library'!$X$14:$X$736, LEFT('Tag Library'!$W$14:$W$736, LEN(P$2))=P$2, RIGHT('Tag Library'!$W$14:$W$736, LEN($A265))=$A265), """")"),"yellow")</f>
        <v>yellow</v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IFERROR(__xludf.DUMMYFUNCTION("IFERROR(FILTER('Tag Library'!$X$14:$X$736, LEFT('Tag Library'!$W$14:$W$736, LEN(B$2))=B$2, RIGHT('Tag Library'!$W$14:$W$736, LEN($A266))=$A266), """")"),"")</f>
        <v/>
      </c>
      <c r="C266" s="1" t="str">
        <f ca="1">IFERROR(__xludf.DUMMYFUNCTION("IFERROR(FILTER('Tag Library'!$X$14:$X$736, LEFT('Tag Library'!$W$14:$W$736, LEN(C$2))=C$2, RIGHT('Tag Library'!$W$14:$W$736, LEN($A266))=$A266), """")"),"")</f>
        <v/>
      </c>
      <c r="D266" s="1" t="str">
        <f ca="1">IFERROR(__xludf.DUMMYFUNCTION("IFERROR(FILTER('Tag Library'!$X$14:$X$736, LEFT('Tag Library'!$W$14:$W$736, LEN(D$2))=D$2, RIGHT('Tag Library'!$W$14:$W$736, LEN($A266))=$A266), """")"),"yellow")</f>
        <v>yellow</v>
      </c>
      <c r="E266" s="1" t="str">
        <f ca="1">IFERROR(__xludf.DUMMYFUNCTION("IFERROR(FILTER('Tag Library'!$X$14:$X$736, LEFT('Tag Library'!$W$14:$W$736, LEN(E$2))=E$2, RIGHT('Tag Library'!$W$14:$W$736, LEN($A266))=$A266), """")"),"white")</f>
        <v>white</v>
      </c>
      <c r="F266" s="1" t="str">
        <f ca="1">IFERROR(__xludf.DUMMYFUNCTION("IFERROR(FILTER('Tag Library'!$X$14:$X$736, LEFT('Tag Library'!$W$14:$W$736, LEN(F$2))=F$2, RIGHT('Tag Library'!$W$14:$W$736, LEN($A266))=$A266), """")"),"white")</f>
        <v>white</v>
      </c>
      <c r="G266" s="1" t="str">
        <f ca="1">IFERROR(__xludf.DUMMYFUNCTION("IFERROR(FILTER('Tag Library'!$X$14:$X$736, LEFT('Tag Library'!$W$14:$W$736, LEN(G$2))=G$2, RIGHT('Tag Library'!$W$14:$W$736, LEN($A266))=$A266), """")"),"white")</f>
        <v>white</v>
      </c>
      <c r="H266" s="1" t="str">
        <f ca="1">IFERROR(__xludf.DUMMYFUNCTION("IFERROR(FILTER('Tag Library'!$X$14:$X$736, LEFT('Tag Library'!$W$14:$W$736, LEN(H$2))=H$2, RIGHT('Tag Library'!$W$14:$W$736, LEN($A266))=$A266), """")"),"white")</f>
        <v>white</v>
      </c>
      <c r="I266" s="1" t="str">
        <f ca="1">IFERROR(__xludf.DUMMYFUNCTION("IFERROR(FILTER('Tag Library'!$X$14:$X$736, LEFT('Tag Library'!$W$14:$W$736, LEN(I$2))=I$2, RIGHT('Tag Library'!$W$14:$W$736, LEN($A266))=$A266), """")"),"white")</f>
        <v>white</v>
      </c>
      <c r="J266" s="1" t="str">
        <f ca="1">IFERROR(__xludf.DUMMYFUNCTION("IFERROR(FILTER('Tag Library'!$X$14:$X$736, LEFT('Tag Library'!$W$14:$W$736, LEN(J$2))=J$2, RIGHT('Tag Library'!$W$14:$W$736, LEN($A266))=$A266), """")"),"white")</f>
        <v>white</v>
      </c>
      <c r="K266" s="1" t="str">
        <f ca="1">IFERROR(__xludf.DUMMYFUNCTION("IFERROR(FILTER('Tag Library'!$X$14:$X$736, LEFT('Tag Library'!$W$14:$W$736, LEN(K$2))=K$2, RIGHT('Tag Library'!$W$14:$W$736, LEN($A266))=$A266), """")"),"white")</f>
        <v>white</v>
      </c>
      <c r="L266" s="1" t="str">
        <f ca="1">IFERROR(__xludf.DUMMYFUNCTION("IFERROR(FILTER('Tag Library'!$X$14:$X$736, LEFT('Tag Library'!$W$14:$W$736, LEN(L$2))=L$2, RIGHT('Tag Library'!$W$14:$W$736, LEN($A266))=$A266), """")"),"white")</f>
        <v>white</v>
      </c>
      <c r="M266" s="1" t="str">
        <f ca="1">IFERROR(__xludf.DUMMYFUNCTION("IFERROR(FILTER('Tag Library'!$X$14:$X$736, LEFT('Tag Library'!$W$14:$W$736, LEN(M$2))=M$2, RIGHT('Tag Library'!$W$14:$W$736, LEN($A266))=$A266), """")"),"white")</f>
        <v>white</v>
      </c>
      <c r="N266" s="1" t="str">
        <f ca="1">IFERROR(__xludf.DUMMYFUNCTION("IFERROR(FILTER('Tag Library'!$X$14:$X$736, LEFT('Tag Library'!$W$14:$W$736, LEN(N$2))=N$2, RIGHT('Tag Library'!$W$14:$W$736, LEN($A266))=$A266), """")"),"white")</f>
        <v>white</v>
      </c>
      <c r="O266" s="1" t="str">
        <f ca="1">IFERROR(__xludf.DUMMYFUNCTION("IFERROR(FILTER('Tag Library'!$X$14:$X$736, LEFT('Tag Library'!$W$14:$W$736, LEN(O$2))=O$2, RIGHT('Tag Library'!$W$14:$W$736, LEN($A266))=$A266), """")"),"white")</f>
        <v>white</v>
      </c>
      <c r="P266" s="1" t="str">
        <f ca="1">IFERROR(__xludf.DUMMYFUNCTION("IFERROR(FILTER('Tag Library'!$X$14:$X$736, LEFT('Tag Library'!$W$14:$W$736, LEN(P$2))=P$2, RIGHT('Tag Library'!$W$14:$W$736, LEN($A266))=$A266), """")"),"")</f>
        <v/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IFERROR(__xludf.DUMMYFUNCTION("IFERROR(FILTER('Tag Library'!$X$14:$X$736, LEFT('Tag Library'!$W$14:$W$736, LEN(B$2))=B$2, RIGHT('Tag Library'!$W$14:$W$736, LEN($A267))=$A267), """")"),"")</f>
        <v/>
      </c>
      <c r="C267" s="1" t="str">
        <f ca="1">IFERROR(__xludf.DUMMYFUNCTION("IFERROR(FILTER('Tag Library'!$X$14:$X$736, LEFT('Tag Library'!$W$14:$W$736, LEN(C$2))=C$2, RIGHT('Tag Library'!$W$14:$W$736, LEN($A267))=$A267), """")"),"")</f>
        <v/>
      </c>
      <c r="D267" s="1" t="str">
        <f ca="1">IFERROR(__xludf.DUMMYFUNCTION("IFERROR(FILTER('Tag Library'!$X$14:$X$736, LEFT('Tag Library'!$W$14:$W$736, LEN(D$2))=D$2, RIGHT('Tag Library'!$W$14:$W$736, LEN($A267))=$A267), """")"),"yellow")</f>
        <v>yellow</v>
      </c>
      <c r="E267" s="1" t="str">
        <f ca="1">IFERROR(__xludf.DUMMYFUNCTION("IFERROR(FILTER('Tag Library'!$X$14:$X$736, LEFT('Tag Library'!$W$14:$W$736, LEN(E$2))=E$2, RIGHT('Tag Library'!$W$14:$W$736, LEN($A267))=$A267), """")"),"white")</f>
        <v>white</v>
      </c>
      <c r="F267" s="1" t="str">
        <f ca="1">IFERROR(__xludf.DUMMYFUNCTION("IFERROR(FILTER('Tag Library'!$X$14:$X$736, LEFT('Tag Library'!$W$14:$W$736, LEN(F$2))=F$2, RIGHT('Tag Library'!$W$14:$W$736, LEN($A267))=$A267), """")"),"white")</f>
        <v>white</v>
      </c>
      <c r="G267" s="1" t="str">
        <f ca="1">IFERROR(__xludf.DUMMYFUNCTION("IFERROR(FILTER('Tag Library'!$X$14:$X$736, LEFT('Tag Library'!$W$14:$W$736, LEN(G$2))=G$2, RIGHT('Tag Library'!$W$14:$W$736, LEN($A267))=$A267), """")"),"white")</f>
        <v>white</v>
      </c>
      <c r="H267" s="1" t="str">
        <f ca="1">IFERROR(__xludf.DUMMYFUNCTION("IFERROR(FILTER('Tag Library'!$X$14:$X$736, LEFT('Tag Library'!$W$14:$W$736, LEN(H$2))=H$2, RIGHT('Tag Library'!$W$14:$W$736, LEN($A267))=$A267), """")"),"white")</f>
        <v>white</v>
      </c>
      <c r="I267" s="1" t="str">
        <f ca="1">IFERROR(__xludf.DUMMYFUNCTION("IFERROR(FILTER('Tag Library'!$X$14:$X$736, LEFT('Tag Library'!$W$14:$W$736, LEN(I$2))=I$2, RIGHT('Tag Library'!$W$14:$W$736, LEN($A267))=$A267), """")"),"white")</f>
        <v>white</v>
      </c>
      <c r="J267" s="1" t="str">
        <f ca="1">IFERROR(__xludf.DUMMYFUNCTION("IFERROR(FILTER('Tag Library'!$X$14:$X$736, LEFT('Tag Library'!$W$14:$W$736, LEN(J$2))=J$2, RIGHT('Tag Library'!$W$14:$W$736, LEN($A267))=$A267), """")"),"white")</f>
        <v>white</v>
      </c>
      <c r="K267" s="1" t="str">
        <f ca="1">IFERROR(__xludf.DUMMYFUNCTION("IFERROR(FILTER('Tag Library'!$X$14:$X$736, LEFT('Tag Library'!$W$14:$W$736, LEN(K$2))=K$2, RIGHT('Tag Library'!$W$14:$W$736, LEN($A267))=$A267), """")"),"white")</f>
        <v>white</v>
      </c>
      <c r="L267" s="1" t="str">
        <f ca="1">IFERROR(__xludf.DUMMYFUNCTION("IFERROR(FILTER('Tag Library'!$X$14:$X$736, LEFT('Tag Library'!$W$14:$W$736, LEN(L$2))=L$2, RIGHT('Tag Library'!$W$14:$W$736, LEN($A267))=$A267), """")"),"white")</f>
        <v>white</v>
      </c>
      <c r="M267" s="1" t="str">
        <f ca="1">IFERROR(__xludf.DUMMYFUNCTION("IFERROR(FILTER('Tag Library'!$X$14:$X$736, LEFT('Tag Library'!$W$14:$W$736, LEN(M$2))=M$2, RIGHT('Tag Library'!$W$14:$W$736, LEN($A267))=$A267), """")"),"white")</f>
        <v>white</v>
      </c>
      <c r="N267" s="1" t="str">
        <f ca="1">IFERROR(__xludf.DUMMYFUNCTION("IFERROR(FILTER('Tag Library'!$X$14:$X$736, LEFT('Tag Library'!$W$14:$W$736, LEN(N$2))=N$2, RIGHT('Tag Library'!$W$14:$W$736, LEN($A267))=$A267), """")"),"white")</f>
        <v>white</v>
      </c>
      <c r="O267" s="1" t="str">
        <f ca="1">IFERROR(__xludf.DUMMYFUNCTION("IFERROR(FILTER('Tag Library'!$X$14:$X$736, LEFT('Tag Library'!$W$14:$W$736, LEN(O$2))=O$2, RIGHT('Tag Library'!$W$14:$W$736, LEN($A267))=$A267), """")"),"white")</f>
        <v>white</v>
      </c>
      <c r="P267" s="1" t="str">
        <f ca="1">IFERROR(__xludf.DUMMYFUNCTION("IFERROR(FILTER('Tag Library'!$X$14:$X$736, LEFT('Tag Library'!$W$14:$W$736, LEN(P$2))=P$2, RIGHT('Tag Library'!$W$14:$W$736, LEN($A267))=$A267), """")"),"yellow")</f>
        <v>yellow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IFERROR(__xludf.DUMMYFUNCTION("IFERROR(FILTER('Tag Library'!$X$14:$X$736, LEFT('Tag Library'!$W$14:$W$736, LEN(B$2))=B$2, RIGHT('Tag Library'!$W$14:$W$736, LEN($A268))=$A268), """")"),"")</f>
        <v/>
      </c>
      <c r="C268" s="1" t="str">
        <f ca="1">IFERROR(__xludf.DUMMYFUNCTION("IFERROR(FILTER('Tag Library'!$X$14:$X$736, LEFT('Tag Library'!$W$14:$W$736, LEN(C$2))=C$2, RIGHT('Tag Library'!$W$14:$W$736, LEN($A268))=$A268), """")"),"")</f>
        <v/>
      </c>
      <c r="D268" s="1" t="str">
        <f ca="1">IFERROR(__xludf.DUMMYFUNCTION("IFERROR(FILTER('Tag Library'!$X$14:$X$736, LEFT('Tag Library'!$W$14:$W$736, LEN(D$2))=D$2, RIGHT('Tag Library'!$W$14:$W$736, LEN($A268))=$A268), """")"),"yellow")</f>
        <v>yellow</v>
      </c>
      <c r="E268" s="1" t="str">
        <f ca="1">IFERROR(__xludf.DUMMYFUNCTION("IFERROR(FILTER('Tag Library'!$X$14:$X$736, LEFT('Tag Library'!$W$14:$W$736, LEN(E$2))=E$2, RIGHT('Tag Library'!$W$14:$W$736, LEN($A268))=$A268), """")"),"white")</f>
        <v>white</v>
      </c>
      <c r="F268" s="1" t="str">
        <f ca="1">IFERROR(__xludf.DUMMYFUNCTION("IFERROR(FILTER('Tag Library'!$X$14:$X$736, LEFT('Tag Library'!$W$14:$W$736, LEN(F$2))=F$2, RIGHT('Tag Library'!$W$14:$W$736, LEN($A268))=$A268), """")"),"white")</f>
        <v>white</v>
      </c>
      <c r="G268" s="1" t="str">
        <f ca="1">IFERROR(__xludf.DUMMYFUNCTION("IFERROR(FILTER('Tag Library'!$X$14:$X$736, LEFT('Tag Library'!$W$14:$W$736, LEN(G$2))=G$2, RIGHT('Tag Library'!$W$14:$W$736, LEN($A268))=$A268), """")"),"white")</f>
        <v>white</v>
      </c>
      <c r="H268" s="1" t="str">
        <f ca="1">IFERROR(__xludf.DUMMYFUNCTION("IFERROR(FILTER('Tag Library'!$X$14:$X$736, LEFT('Tag Library'!$W$14:$W$736, LEN(H$2))=H$2, RIGHT('Tag Library'!$W$14:$W$736, LEN($A268))=$A268), """")"),"white")</f>
        <v>white</v>
      </c>
      <c r="I268" s="1" t="str">
        <f ca="1">IFERROR(__xludf.DUMMYFUNCTION("IFERROR(FILTER('Tag Library'!$X$14:$X$736, LEFT('Tag Library'!$W$14:$W$736, LEN(I$2))=I$2, RIGHT('Tag Library'!$W$14:$W$736, LEN($A268))=$A268), """")"),"white")</f>
        <v>white</v>
      </c>
      <c r="J268" s="1" t="str">
        <f ca="1">IFERROR(__xludf.DUMMYFUNCTION("IFERROR(FILTER('Tag Library'!$X$14:$X$736, LEFT('Tag Library'!$W$14:$W$736, LEN(J$2))=J$2, RIGHT('Tag Library'!$W$14:$W$736, LEN($A268))=$A268), """")"),"white")</f>
        <v>white</v>
      </c>
      <c r="K268" s="1" t="str">
        <f ca="1">IFERROR(__xludf.DUMMYFUNCTION("IFERROR(FILTER('Tag Library'!$X$14:$X$736, LEFT('Tag Library'!$W$14:$W$736, LEN(K$2))=K$2, RIGHT('Tag Library'!$W$14:$W$736, LEN($A268))=$A268), """")"),"white")</f>
        <v>white</v>
      </c>
      <c r="L268" s="1" t="str">
        <f ca="1">IFERROR(__xludf.DUMMYFUNCTION("IFERROR(FILTER('Tag Library'!$X$14:$X$736, LEFT('Tag Library'!$W$14:$W$736, LEN(L$2))=L$2, RIGHT('Tag Library'!$W$14:$W$736, LEN($A268))=$A268), """")"),"white")</f>
        <v>white</v>
      </c>
      <c r="M268" s="1" t="str">
        <f ca="1">IFERROR(__xludf.DUMMYFUNCTION("IFERROR(FILTER('Tag Library'!$X$14:$X$736, LEFT('Tag Library'!$W$14:$W$736, LEN(M$2))=M$2, RIGHT('Tag Library'!$W$14:$W$736, LEN($A268))=$A268), """")"),"white")</f>
        <v>white</v>
      </c>
      <c r="N268" s="1" t="str">
        <f ca="1">IFERROR(__xludf.DUMMYFUNCTION("IFERROR(FILTER('Tag Library'!$X$14:$X$736, LEFT('Tag Library'!$W$14:$W$736, LEN(N$2))=N$2, RIGHT('Tag Library'!$W$14:$W$736, LEN($A268))=$A268), """")"),"white")</f>
        <v>white</v>
      </c>
      <c r="O268" s="1" t="str">
        <f ca="1">IFERROR(__xludf.DUMMYFUNCTION("IFERROR(FILTER('Tag Library'!$X$14:$X$736, LEFT('Tag Library'!$W$14:$W$736, LEN(O$2))=O$2, RIGHT('Tag Library'!$W$14:$W$736, LEN($A268))=$A268), """")"),"white")</f>
        <v>white</v>
      </c>
      <c r="P268" s="1" t="str">
        <f ca="1">IFERROR(__xludf.DUMMYFUNCTION("IFERROR(FILTER('Tag Library'!$X$14:$X$736, LEFT('Tag Library'!$W$14:$W$736, LEN(P$2))=P$2, RIGHT('Tag Library'!$W$14:$W$736, LEN($A268))=$A268), """")"),"")</f>
        <v/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IFERROR(__xludf.DUMMYFUNCTION("IFERROR(FILTER('Tag Library'!$X$14:$X$736, LEFT('Tag Library'!$W$14:$W$736, LEN(B$2))=B$2, RIGHT('Tag Library'!$W$14:$W$736, LEN($A269))=$A269), """")"),"")</f>
        <v/>
      </c>
      <c r="C269" s="1" t="str">
        <f ca="1">IFERROR(__xludf.DUMMYFUNCTION("IFERROR(FILTER('Tag Library'!$X$14:$X$736, LEFT('Tag Library'!$W$14:$W$736, LEN(C$2))=C$2, RIGHT('Tag Library'!$W$14:$W$736, LEN($A269))=$A269), """")"),"")</f>
        <v/>
      </c>
      <c r="D269" s="1" t="str">
        <f ca="1">IFERROR(__xludf.DUMMYFUNCTION("IFERROR(FILTER('Tag Library'!$X$14:$X$736, LEFT('Tag Library'!$W$14:$W$736, LEN(D$2))=D$2, RIGHT('Tag Library'!$W$14:$W$736, LEN($A269))=$A269), """")"),"")</f>
        <v/>
      </c>
      <c r="E269" s="1" t="str">
        <f ca="1">IFERROR(__xludf.DUMMYFUNCTION("IFERROR(FILTER('Tag Library'!$X$14:$X$736, LEFT('Tag Library'!$W$14:$W$736, LEN(E$2))=E$2, RIGHT('Tag Library'!$W$14:$W$736, LEN($A269))=$A269), """")"),"")</f>
        <v/>
      </c>
      <c r="F269" s="1" t="str">
        <f ca="1">IFERROR(__xludf.DUMMYFUNCTION("IFERROR(FILTER('Tag Library'!$X$14:$X$736, LEFT('Tag Library'!$W$14:$W$736, LEN(F$2))=F$2, RIGHT('Tag Library'!$W$14:$W$736, LEN($A269))=$A269), """")"),"")</f>
        <v/>
      </c>
      <c r="G269" s="1" t="str">
        <f ca="1">IFERROR(__xludf.DUMMYFUNCTION("IFERROR(FILTER('Tag Library'!$X$14:$X$736, LEFT('Tag Library'!$W$14:$W$736, LEN(G$2))=G$2, RIGHT('Tag Library'!$W$14:$W$736, LEN($A269))=$A269), """")"),"")</f>
        <v/>
      </c>
      <c r="H269" s="1" t="str">
        <f ca="1">IFERROR(__xludf.DUMMYFUNCTION("IFERROR(FILTER('Tag Library'!$X$14:$X$736, LEFT('Tag Library'!$W$14:$W$736, LEN(H$2))=H$2, RIGHT('Tag Library'!$W$14:$W$736, LEN($A269))=$A269), """")"),"")</f>
        <v/>
      </c>
      <c r="I269" s="1" t="str">
        <f ca="1">IFERROR(__xludf.DUMMYFUNCTION("IFERROR(FILTER('Tag Library'!$X$14:$X$736, LEFT('Tag Library'!$W$14:$W$736, LEN(I$2))=I$2, RIGHT('Tag Library'!$W$14:$W$736, LEN($A269))=$A269), """")"),"")</f>
        <v/>
      </c>
      <c r="J269" s="1" t="str">
        <f ca="1">IFERROR(__xludf.DUMMYFUNCTION("IFERROR(FILTER('Tag Library'!$X$14:$X$736, LEFT('Tag Library'!$W$14:$W$736, LEN(J$2))=J$2, RIGHT('Tag Library'!$W$14:$W$736, LEN($A269))=$A269), """")"),"")</f>
        <v/>
      </c>
      <c r="K269" s="1" t="str">
        <f ca="1">IFERROR(__xludf.DUMMYFUNCTION("IFERROR(FILTER('Tag Library'!$X$14:$X$736, LEFT('Tag Library'!$W$14:$W$736, LEN(K$2))=K$2, RIGHT('Tag Library'!$W$14:$W$736, LEN($A269))=$A269), """")"),"")</f>
        <v/>
      </c>
      <c r="L269" s="1" t="str">
        <f ca="1">IFERROR(__xludf.DUMMYFUNCTION("IFERROR(FILTER('Tag Library'!$X$14:$X$736, LEFT('Tag Library'!$W$14:$W$736, LEN(L$2))=L$2, RIGHT('Tag Library'!$W$14:$W$736, LEN($A269))=$A269), """")"),"")</f>
        <v/>
      </c>
      <c r="M269" s="1" t="str">
        <f ca="1">IFERROR(__xludf.DUMMYFUNCTION("IFERROR(FILTER('Tag Library'!$X$14:$X$736, LEFT('Tag Library'!$W$14:$W$736, LEN(M$2))=M$2, RIGHT('Tag Library'!$W$14:$W$736, LEN($A269))=$A269), """")"),"")</f>
        <v/>
      </c>
      <c r="N269" s="1" t="str">
        <f ca="1">IFERROR(__xludf.DUMMYFUNCTION("IFERROR(FILTER('Tag Library'!$X$14:$X$736, LEFT('Tag Library'!$W$14:$W$736, LEN(N$2))=N$2, RIGHT('Tag Library'!$W$14:$W$736, LEN($A269))=$A269), """")"),"")</f>
        <v/>
      </c>
      <c r="O269" s="1" t="str">
        <f ca="1">IFERROR(__xludf.DUMMYFUNCTION("IFERROR(FILTER('Tag Library'!$X$14:$X$736, LEFT('Tag Library'!$W$14:$W$736, LEN(O$2))=O$2, RIGHT('Tag Library'!$W$14:$W$736, LEN($A269))=$A269), """")"),"")</f>
        <v/>
      </c>
      <c r="P269" s="1" t="str">
        <f ca="1">IFERROR(__xludf.DUMMYFUNCTION("IFERROR(FILTER('Tag Library'!$X$14:$X$736, LEFT('Tag Library'!$W$14:$W$736, LEN(P$2))=P$2, RIGHT('Tag Library'!$W$14:$W$736, LEN($A269))=$A269), """")"),"yellow")</f>
        <v>yellow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IFERROR(__xludf.DUMMYFUNCTION("IFERROR(FILTER('Tag Library'!$X$14:$X$736, LEFT('Tag Library'!$W$14:$W$736, LEN(B$2))=B$2, RIGHT('Tag Library'!$W$14:$W$736, LEN($A270))=$A270), """")"),"")</f>
        <v/>
      </c>
      <c r="C270" s="1" t="str">
        <f ca="1">IFERROR(__xludf.DUMMYFUNCTION("IFERROR(FILTER('Tag Library'!$X$14:$X$736, LEFT('Tag Library'!$W$14:$W$736, LEN(C$2))=C$2, RIGHT('Tag Library'!$W$14:$W$736, LEN($A270))=$A270), """")"),"")</f>
        <v/>
      </c>
      <c r="D270" s="1" t="str">
        <f ca="1">IFERROR(__xludf.DUMMYFUNCTION("IFERROR(FILTER('Tag Library'!$X$14:$X$736, LEFT('Tag Library'!$W$14:$W$736, LEN(D$2))=D$2, RIGHT('Tag Library'!$W$14:$W$736, LEN($A270))=$A270), """")"),"yellow")</f>
        <v>yellow</v>
      </c>
      <c r="E270" s="1" t="str">
        <f ca="1">IFERROR(__xludf.DUMMYFUNCTION("IFERROR(FILTER('Tag Library'!$X$14:$X$736, LEFT('Tag Library'!$W$14:$W$736, LEN(E$2))=E$2, RIGHT('Tag Library'!$W$14:$W$736, LEN($A270))=$A270), """")"),"white")</f>
        <v>white</v>
      </c>
      <c r="F270" s="1" t="str">
        <f ca="1">IFERROR(__xludf.DUMMYFUNCTION("IFERROR(FILTER('Tag Library'!$X$14:$X$736, LEFT('Tag Library'!$W$14:$W$736, LEN(F$2))=F$2, RIGHT('Tag Library'!$W$14:$W$736, LEN($A270))=$A270), """")"),"white")</f>
        <v>white</v>
      </c>
      <c r="G270" s="1" t="str">
        <f ca="1">IFERROR(__xludf.DUMMYFUNCTION("IFERROR(FILTER('Tag Library'!$X$14:$X$736, LEFT('Tag Library'!$W$14:$W$736, LEN(G$2))=G$2, RIGHT('Tag Library'!$W$14:$W$736, LEN($A270))=$A270), """")"),"white")</f>
        <v>white</v>
      </c>
      <c r="H270" s="1" t="str">
        <f ca="1">IFERROR(__xludf.DUMMYFUNCTION("IFERROR(FILTER('Tag Library'!$X$14:$X$736, LEFT('Tag Library'!$W$14:$W$736, LEN(H$2))=H$2, RIGHT('Tag Library'!$W$14:$W$736, LEN($A270))=$A270), """")"),"white")</f>
        <v>white</v>
      </c>
      <c r="I270" s="1" t="str">
        <f ca="1">IFERROR(__xludf.DUMMYFUNCTION("IFERROR(FILTER('Tag Library'!$X$14:$X$736, LEFT('Tag Library'!$W$14:$W$736, LEN(I$2))=I$2, RIGHT('Tag Library'!$W$14:$W$736, LEN($A270))=$A270), """")"),"white")</f>
        <v>white</v>
      </c>
      <c r="J270" s="1" t="str">
        <f ca="1">IFERROR(__xludf.DUMMYFUNCTION("IFERROR(FILTER('Tag Library'!$X$14:$X$736, LEFT('Tag Library'!$W$14:$W$736, LEN(J$2))=J$2, RIGHT('Tag Library'!$W$14:$W$736, LEN($A270))=$A270), """")"),"white")</f>
        <v>white</v>
      </c>
      <c r="K270" s="1" t="str">
        <f ca="1">IFERROR(__xludf.DUMMYFUNCTION("IFERROR(FILTER('Tag Library'!$X$14:$X$736, LEFT('Tag Library'!$W$14:$W$736, LEN(K$2))=K$2, RIGHT('Tag Library'!$W$14:$W$736, LEN($A270))=$A270), """")"),"white")</f>
        <v>white</v>
      </c>
      <c r="L270" s="1" t="str">
        <f ca="1">IFERROR(__xludf.DUMMYFUNCTION("IFERROR(FILTER('Tag Library'!$X$14:$X$736, LEFT('Tag Library'!$W$14:$W$736, LEN(L$2))=L$2, RIGHT('Tag Library'!$W$14:$W$736, LEN($A270))=$A270), """")"),"white")</f>
        <v>white</v>
      </c>
      <c r="M270" s="1" t="str">
        <f ca="1">IFERROR(__xludf.DUMMYFUNCTION("IFERROR(FILTER('Tag Library'!$X$14:$X$736, LEFT('Tag Library'!$W$14:$W$736, LEN(M$2))=M$2, RIGHT('Tag Library'!$W$14:$W$736, LEN($A270))=$A270), """")"),"white")</f>
        <v>white</v>
      </c>
      <c r="N270" s="1" t="str">
        <f ca="1">IFERROR(__xludf.DUMMYFUNCTION("IFERROR(FILTER('Tag Library'!$X$14:$X$736, LEFT('Tag Library'!$W$14:$W$736, LEN(N$2))=N$2, RIGHT('Tag Library'!$W$14:$W$736, LEN($A270))=$A270), """")"),"white")</f>
        <v>white</v>
      </c>
      <c r="O270" s="1" t="str">
        <f ca="1">IFERROR(__xludf.DUMMYFUNCTION("IFERROR(FILTER('Tag Library'!$X$14:$X$736, LEFT('Tag Library'!$W$14:$W$736, LEN(O$2))=O$2, RIGHT('Tag Library'!$W$14:$W$736, LEN($A270))=$A270), """")"),"white")</f>
        <v>white</v>
      </c>
      <c r="P270" s="1" t="str">
        <f ca="1">IFERROR(__xludf.DUMMYFUNCTION("IFERROR(FILTER('Tag Library'!$X$14:$X$736, LEFT('Tag Library'!$W$14:$W$736, LEN(P$2))=P$2, RIGHT('Tag Library'!$W$14:$W$736, LEN($A270))=$A270), """")"),"")</f>
        <v/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IFERROR(__xludf.DUMMYFUNCTION("IFERROR(FILTER('Tag Library'!$X$14:$X$736, LEFT('Tag Library'!$W$14:$W$736, LEN(B$2))=B$2, RIGHT('Tag Library'!$W$14:$W$736, LEN($A271))=$A271), """")"),"")</f>
        <v/>
      </c>
      <c r="C271" s="1" t="str">
        <f ca="1">IFERROR(__xludf.DUMMYFUNCTION("IFERROR(FILTER('Tag Library'!$X$14:$X$736, LEFT('Tag Library'!$W$14:$W$736, LEN(C$2))=C$2, RIGHT('Tag Library'!$W$14:$W$736, LEN($A271))=$A271), """")"),"")</f>
        <v/>
      </c>
      <c r="D271" s="1" t="str">
        <f ca="1">IFERROR(__xludf.DUMMYFUNCTION("IFERROR(FILTER('Tag Library'!$X$14:$X$736, LEFT('Tag Library'!$W$14:$W$736, LEN(D$2))=D$2, RIGHT('Tag Library'!$W$14:$W$736, LEN($A271))=$A271), """")"),"yellow")</f>
        <v>yellow</v>
      </c>
      <c r="E271" s="1" t="str">
        <f ca="1">IFERROR(__xludf.DUMMYFUNCTION("IFERROR(FILTER('Tag Library'!$X$14:$X$736, LEFT('Tag Library'!$W$14:$W$736, LEN(E$2))=E$2, RIGHT('Tag Library'!$W$14:$W$736, LEN($A271))=$A271), """")"),"white")</f>
        <v>white</v>
      </c>
      <c r="F271" s="1" t="str">
        <f ca="1">IFERROR(__xludf.DUMMYFUNCTION("IFERROR(FILTER('Tag Library'!$X$14:$X$736, LEFT('Tag Library'!$W$14:$W$736, LEN(F$2))=F$2, RIGHT('Tag Library'!$W$14:$W$736, LEN($A271))=$A271), """")"),"white")</f>
        <v>white</v>
      </c>
      <c r="G271" s="1" t="str">
        <f ca="1">IFERROR(__xludf.DUMMYFUNCTION("IFERROR(FILTER('Tag Library'!$X$14:$X$736, LEFT('Tag Library'!$W$14:$W$736, LEN(G$2))=G$2, RIGHT('Tag Library'!$W$14:$W$736, LEN($A271))=$A271), """")"),"white")</f>
        <v>white</v>
      </c>
      <c r="H271" s="1" t="str">
        <f ca="1">IFERROR(__xludf.DUMMYFUNCTION("IFERROR(FILTER('Tag Library'!$X$14:$X$736, LEFT('Tag Library'!$W$14:$W$736, LEN(H$2))=H$2, RIGHT('Tag Library'!$W$14:$W$736, LEN($A271))=$A271), """")"),"white")</f>
        <v>white</v>
      </c>
      <c r="I271" s="1" t="str">
        <f ca="1">IFERROR(__xludf.DUMMYFUNCTION("IFERROR(FILTER('Tag Library'!$X$14:$X$736, LEFT('Tag Library'!$W$14:$W$736, LEN(I$2))=I$2, RIGHT('Tag Library'!$W$14:$W$736, LEN($A271))=$A271), """")"),"white")</f>
        <v>white</v>
      </c>
      <c r="J271" s="1" t="str">
        <f ca="1">IFERROR(__xludf.DUMMYFUNCTION("IFERROR(FILTER('Tag Library'!$X$14:$X$736, LEFT('Tag Library'!$W$14:$W$736, LEN(J$2))=J$2, RIGHT('Tag Library'!$W$14:$W$736, LEN($A271))=$A271), """")"),"white")</f>
        <v>white</v>
      </c>
      <c r="K271" s="1" t="str">
        <f ca="1">IFERROR(__xludf.DUMMYFUNCTION("IFERROR(FILTER('Tag Library'!$X$14:$X$736, LEFT('Tag Library'!$W$14:$W$736, LEN(K$2))=K$2, RIGHT('Tag Library'!$W$14:$W$736, LEN($A271))=$A271), """")"),"white")</f>
        <v>white</v>
      </c>
      <c r="L271" s="1" t="str">
        <f ca="1">IFERROR(__xludf.DUMMYFUNCTION("IFERROR(FILTER('Tag Library'!$X$14:$X$736, LEFT('Tag Library'!$W$14:$W$736, LEN(L$2))=L$2, RIGHT('Tag Library'!$W$14:$W$736, LEN($A271))=$A271), """")"),"white")</f>
        <v>white</v>
      </c>
      <c r="M271" s="1" t="str">
        <f ca="1">IFERROR(__xludf.DUMMYFUNCTION("IFERROR(FILTER('Tag Library'!$X$14:$X$736, LEFT('Tag Library'!$W$14:$W$736, LEN(M$2))=M$2, RIGHT('Tag Library'!$W$14:$W$736, LEN($A271))=$A271), """")"),"white")</f>
        <v>white</v>
      </c>
      <c r="N271" s="1" t="str">
        <f ca="1">IFERROR(__xludf.DUMMYFUNCTION("IFERROR(FILTER('Tag Library'!$X$14:$X$736, LEFT('Tag Library'!$W$14:$W$736, LEN(N$2))=N$2, RIGHT('Tag Library'!$W$14:$W$736, LEN($A271))=$A271), """")"),"white")</f>
        <v>white</v>
      </c>
      <c r="O271" s="1" t="str">
        <f ca="1">IFERROR(__xludf.DUMMYFUNCTION("IFERROR(FILTER('Tag Library'!$X$14:$X$736, LEFT('Tag Library'!$W$14:$W$736, LEN(O$2))=O$2, RIGHT('Tag Library'!$W$14:$W$736, LEN($A271))=$A271), """")"),"white")</f>
        <v>white</v>
      </c>
      <c r="P271" s="1" t="str">
        <f ca="1">IFERROR(__xludf.DUMMYFUNCTION("IFERROR(FILTER('Tag Library'!$X$14:$X$736, LEFT('Tag Library'!$W$14:$W$736, LEN(P$2))=P$2, RIGHT('Tag Library'!$W$14:$W$736, LEN($A271))=$A271), """")"),"yellow")</f>
        <v>yellow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IFERROR(__xludf.DUMMYFUNCTION("IFERROR(FILTER('Tag Library'!$X$14:$X$736, LEFT('Tag Library'!$W$14:$W$736, LEN(B$2))=B$2, RIGHT('Tag Library'!$W$14:$W$736, LEN($A272))=$A272), """")"),"")</f>
        <v/>
      </c>
      <c r="C272" s="1" t="str">
        <f ca="1">IFERROR(__xludf.DUMMYFUNCTION("IFERROR(FILTER('Tag Library'!$X$14:$X$736, LEFT('Tag Library'!$W$14:$W$736, LEN(C$2))=C$2, RIGHT('Tag Library'!$W$14:$W$736, LEN($A272))=$A272), """")"),"")</f>
        <v/>
      </c>
      <c r="D272" s="1" t="str">
        <f ca="1">IFERROR(__xludf.DUMMYFUNCTION("IFERROR(FILTER('Tag Library'!$X$14:$X$736, LEFT('Tag Library'!$W$14:$W$736, LEN(D$2))=D$2, RIGHT('Tag Library'!$W$14:$W$736, LEN($A272))=$A272), """")"),"")</f>
        <v/>
      </c>
      <c r="E272" s="1" t="str">
        <f ca="1">IFERROR(__xludf.DUMMYFUNCTION("IFERROR(FILTER('Tag Library'!$X$14:$X$736, LEFT('Tag Library'!$W$14:$W$736, LEN(E$2))=E$2, RIGHT('Tag Library'!$W$14:$W$736, LEN($A272))=$A272), """")"),"")</f>
        <v/>
      </c>
      <c r="F272" s="1" t="str">
        <f ca="1">IFERROR(__xludf.DUMMYFUNCTION("IFERROR(FILTER('Tag Library'!$X$14:$X$736, LEFT('Tag Library'!$W$14:$W$736, LEN(F$2))=F$2, RIGHT('Tag Library'!$W$14:$W$736, LEN($A272))=$A272), """")"),"")</f>
        <v/>
      </c>
      <c r="G272" s="1" t="str">
        <f ca="1">IFERROR(__xludf.DUMMYFUNCTION("IFERROR(FILTER('Tag Library'!$X$14:$X$736, LEFT('Tag Library'!$W$14:$W$736, LEN(G$2))=G$2, RIGHT('Tag Library'!$W$14:$W$736, LEN($A272))=$A272), """")"),"")</f>
        <v/>
      </c>
      <c r="H272" s="1" t="str">
        <f ca="1">IFERROR(__xludf.DUMMYFUNCTION("IFERROR(FILTER('Tag Library'!$X$14:$X$736, LEFT('Tag Library'!$W$14:$W$736, LEN(H$2))=H$2, RIGHT('Tag Library'!$W$14:$W$736, LEN($A272))=$A272), """")"),"")</f>
        <v/>
      </c>
      <c r="I272" s="1" t="str">
        <f ca="1">IFERROR(__xludf.DUMMYFUNCTION("IFERROR(FILTER('Tag Library'!$X$14:$X$736, LEFT('Tag Library'!$W$14:$W$736, LEN(I$2))=I$2, RIGHT('Tag Library'!$W$14:$W$736, LEN($A272))=$A272), """")"),"")</f>
        <v/>
      </c>
      <c r="J272" s="1" t="str">
        <f ca="1">IFERROR(__xludf.DUMMYFUNCTION("IFERROR(FILTER('Tag Library'!$X$14:$X$736, LEFT('Tag Library'!$W$14:$W$736, LEN(J$2))=J$2, RIGHT('Tag Library'!$W$14:$W$736, LEN($A272))=$A272), """")"),"")</f>
        <v/>
      </c>
      <c r="K272" s="1" t="str">
        <f ca="1">IFERROR(__xludf.DUMMYFUNCTION("IFERROR(FILTER('Tag Library'!$X$14:$X$736, LEFT('Tag Library'!$W$14:$W$736, LEN(K$2))=K$2, RIGHT('Tag Library'!$W$14:$W$736, LEN($A272))=$A272), """")"),"")</f>
        <v/>
      </c>
      <c r="L272" s="1" t="str">
        <f ca="1">IFERROR(__xludf.DUMMYFUNCTION("IFERROR(FILTER('Tag Library'!$X$14:$X$736, LEFT('Tag Library'!$W$14:$W$736, LEN(L$2))=L$2, RIGHT('Tag Library'!$W$14:$W$736, LEN($A272))=$A272), """")"),"")</f>
        <v/>
      </c>
      <c r="M272" s="1" t="str">
        <f ca="1">IFERROR(__xludf.DUMMYFUNCTION("IFERROR(FILTER('Tag Library'!$X$14:$X$736, LEFT('Tag Library'!$W$14:$W$736, LEN(M$2))=M$2, RIGHT('Tag Library'!$W$14:$W$736, LEN($A272))=$A272), """")"),"")</f>
        <v/>
      </c>
      <c r="N272" s="1" t="str">
        <f ca="1">IFERROR(__xludf.DUMMYFUNCTION("IFERROR(FILTER('Tag Library'!$X$14:$X$736, LEFT('Tag Library'!$W$14:$W$736, LEN(N$2))=N$2, RIGHT('Tag Library'!$W$14:$W$736, LEN($A272))=$A272), """")"),"")</f>
        <v/>
      </c>
      <c r="O272" s="1" t="str">
        <f ca="1">IFERROR(__xludf.DUMMYFUNCTION("IFERROR(FILTER('Tag Library'!$X$14:$X$736, LEFT('Tag Library'!$W$14:$W$736, LEN(O$2))=O$2, RIGHT('Tag Library'!$W$14:$W$736, LEN($A272))=$A272), """")"),"")</f>
        <v/>
      </c>
      <c r="P272" s="1" t="str">
        <f ca="1">IFERROR(__xludf.DUMMYFUNCTION("IFERROR(FILTER('Tag Library'!$X$14:$X$736, LEFT('Tag Library'!$W$14:$W$736, LEN(P$2))=P$2, RIGHT('Tag Library'!$W$14:$W$736, LEN($A272))=$A272), """")"),"orange")</f>
        <v>orange</v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IFERROR(__xludf.DUMMYFUNCTION("IFERROR(FILTER('Tag Library'!$X$14:$X$736, LEFT('Tag Library'!$W$14:$W$736, LEN(B$2))=B$2, RIGHT('Tag Library'!$W$14:$W$736, LEN($A273))=$A273), """")"),"")</f>
        <v/>
      </c>
      <c r="C273" s="1" t="str">
        <f ca="1">IFERROR(__xludf.DUMMYFUNCTION("IFERROR(FILTER('Tag Library'!$X$14:$X$736, LEFT('Tag Library'!$W$14:$W$736, LEN(C$2))=C$2, RIGHT('Tag Library'!$W$14:$W$736, LEN($A273))=$A273), """")"),"")</f>
        <v/>
      </c>
      <c r="D273" s="1" t="str">
        <f ca="1">IFERROR(__xludf.DUMMYFUNCTION("IFERROR(FILTER('Tag Library'!$X$14:$X$736, LEFT('Tag Library'!$W$14:$W$736, LEN(D$2))=D$2, RIGHT('Tag Library'!$W$14:$W$736, LEN($A273))=$A273), """")"),"")</f>
        <v/>
      </c>
      <c r="E273" s="1" t="str">
        <f ca="1">IFERROR(__xludf.DUMMYFUNCTION("IFERROR(FILTER('Tag Library'!$X$14:$X$736, LEFT('Tag Library'!$W$14:$W$736, LEN(E$2))=E$2, RIGHT('Tag Library'!$W$14:$W$736, LEN($A273))=$A273), """")"),"")</f>
        <v/>
      </c>
      <c r="F273" s="1" t="str">
        <f ca="1">IFERROR(__xludf.DUMMYFUNCTION("IFERROR(FILTER('Tag Library'!$X$14:$X$736, LEFT('Tag Library'!$W$14:$W$736, LEN(F$2))=F$2, RIGHT('Tag Library'!$W$14:$W$736, LEN($A273))=$A273), """")"),"")</f>
        <v/>
      </c>
      <c r="G273" s="1" t="str">
        <f ca="1">IFERROR(__xludf.DUMMYFUNCTION("IFERROR(FILTER('Tag Library'!$X$14:$X$736, LEFT('Tag Library'!$W$14:$W$736, LEN(G$2))=G$2, RIGHT('Tag Library'!$W$14:$W$736, LEN($A273))=$A273), """")"),"")</f>
        <v/>
      </c>
      <c r="H273" s="1" t="str">
        <f ca="1">IFERROR(__xludf.DUMMYFUNCTION("IFERROR(FILTER('Tag Library'!$X$14:$X$736, LEFT('Tag Library'!$W$14:$W$736, LEN(H$2))=H$2, RIGHT('Tag Library'!$W$14:$W$736, LEN($A273))=$A273), """")"),"")</f>
        <v/>
      </c>
      <c r="I273" s="1" t="str">
        <f ca="1">IFERROR(__xludf.DUMMYFUNCTION("IFERROR(FILTER('Tag Library'!$X$14:$X$736, LEFT('Tag Library'!$W$14:$W$736, LEN(I$2))=I$2, RIGHT('Tag Library'!$W$14:$W$736, LEN($A273))=$A273), """")"),"")</f>
        <v/>
      </c>
      <c r="J273" s="1" t="str">
        <f ca="1">IFERROR(__xludf.DUMMYFUNCTION("IFERROR(FILTER('Tag Library'!$X$14:$X$736, LEFT('Tag Library'!$W$14:$W$736, LEN(J$2))=J$2, RIGHT('Tag Library'!$W$14:$W$736, LEN($A273))=$A273), """")"),"")</f>
        <v/>
      </c>
      <c r="K273" s="1" t="str">
        <f ca="1">IFERROR(__xludf.DUMMYFUNCTION("IFERROR(FILTER('Tag Library'!$X$14:$X$736, LEFT('Tag Library'!$W$14:$W$736, LEN(K$2))=K$2, RIGHT('Tag Library'!$W$14:$W$736, LEN($A273))=$A273), """")"),"")</f>
        <v/>
      </c>
      <c r="L273" s="1" t="str">
        <f ca="1">IFERROR(__xludf.DUMMYFUNCTION("IFERROR(FILTER('Tag Library'!$X$14:$X$736, LEFT('Tag Library'!$W$14:$W$736, LEN(L$2))=L$2, RIGHT('Tag Library'!$W$14:$W$736, LEN($A273))=$A273), """")"),"")</f>
        <v/>
      </c>
      <c r="M273" s="1" t="str">
        <f ca="1">IFERROR(__xludf.DUMMYFUNCTION("IFERROR(FILTER('Tag Library'!$X$14:$X$736, LEFT('Tag Library'!$W$14:$W$736, LEN(M$2))=M$2, RIGHT('Tag Library'!$W$14:$W$736, LEN($A273))=$A273), """")"),"")</f>
        <v/>
      </c>
      <c r="N273" s="1" t="str">
        <f ca="1">IFERROR(__xludf.DUMMYFUNCTION("IFERROR(FILTER('Tag Library'!$X$14:$X$736, LEFT('Tag Library'!$W$14:$W$736, LEN(N$2))=N$2, RIGHT('Tag Library'!$W$14:$W$736, LEN($A273))=$A273), """")"),"")</f>
        <v/>
      </c>
      <c r="O273" s="1" t="str">
        <f ca="1">IFERROR(__xludf.DUMMYFUNCTION("IFERROR(FILTER('Tag Library'!$X$14:$X$736, LEFT('Tag Library'!$W$14:$W$736, LEN(O$2))=O$2, RIGHT('Tag Library'!$W$14:$W$736, LEN($A273))=$A273), """")"),"")</f>
        <v/>
      </c>
      <c r="P273" s="1" t="str">
        <f ca="1">IFERROR(__xludf.DUMMYFUNCTION("IFERROR(FILTER('Tag Library'!$X$14:$X$736, LEFT('Tag Library'!$W$14:$W$736, LEN(P$2))=P$2, RIGHT('Tag Library'!$W$14:$W$736, LEN($A273))=$A273), """")"),"orange")</f>
        <v>orange</v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IFERROR(__xludf.DUMMYFUNCTION("IFERROR(FILTER('Tag Library'!$X$14:$X$736, LEFT('Tag Library'!$W$14:$W$736, LEN(B$2))=B$2, RIGHT('Tag Library'!$W$14:$W$736, LEN($A274))=$A274), """")"),"")</f>
        <v/>
      </c>
      <c r="C274" s="1" t="str">
        <f ca="1">IFERROR(__xludf.DUMMYFUNCTION("IFERROR(FILTER('Tag Library'!$X$14:$X$736, LEFT('Tag Library'!$W$14:$W$736, LEN(C$2))=C$2, RIGHT('Tag Library'!$W$14:$W$736, LEN($A274))=$A274), """")"),"")</f>
        <v/>
      </c>
      <c r="D274" s="1" t="str">
        <f ca="1">IFERROR(__xludf.DUMMYFUNCTION("IFERROR(FILTER('Tag Library'!$X$14:$X$736, LEFT('Tag Library'!$W$14:$W$736, LEN(D$2))=D$2, RIGHT('Tag Library'!$W$14:$W$736, LEN($A274))=$A274), """")"),"green")</f>
        <v>green</v>
      </c>
      <c r="E274" s="1" t="str">
        <f ca="1">IFERROR(__xludf.DUMMYFUNCTION("IFERROR(FILTER('Tag Library'!$X$14:$X$736, LEFT('Tag Library'!$W$14:$W$736, LEN(E$2))=E$2, RIGHT('Tag Library'!$W$14:$W$736, LEN($A274))=$A274), """")"),"green")</f>
        <v>green</v>
      </c>
      <c r="F274" s="1" t="str">
        <f ca="1">IFERROR(__xludf.DUMMYFUNCTION("IFERROR(FILTER('Tag Library'!$X$14:$X$736, LEFT('Tag Library'!$W$14:$W$736, LEN(F$2))=F$2, RIGHT('Tag Library'!$W$14:$W$736, LEN($A274))=$A274), """")"),"green")</f>
        <v>green</v>
      </c>
      <c r="G274" s="1" t="str">
        <f ca="1">IFERROR(__xludf.DUMMYFUNCTION("IFERROR(FILTER('Tag Library'!$X$14:$X$736, LEFT('Tag Library'!$W$14:$W$736, LEN(G$2))=G$2, RIGHT('Tag Library'!$W$14:$W$736, LEN($A274))=$A274), """")"),"green")</f>
        <v>green</v>
      </c>
      <c r="H274" s="1" t="str">
        <f ca="1">IFERROR(__xludf.DUMMYFUNCTION("IFERROR(FILTER('Tag Library'!$X$14:$X$736, LEFT('Tag Library'!$W$14:$W$736, LEN(H$2))=H$2, RIGHT('Tag Library'!$W$14:$W$736, LEN($A274))=$A274), """")"),"green")</f>
        <v>green</v>
      </c>
      <c r="I274" s="1" t="str">
        <f ca="1">IFERROR(__xludf.DUMMYFUNCTION("IFERROR(FILTER('Tag Library'!$X$14:$X$736, LEFT('Tag Library'!$W$14:$W$736, LEN(I$2))=I$2, RIGHT('Tag Library'!$W$14:$W$736, LEN($A274))=$A274), """")"),"green")</f>
        <v>green</v>
      </c>
      <c r="J274" s="1" t="str">
        <f ca="1">IFERROR(__xludf.DUMMYFUNCTION("IFERROR(FILTER('Tag Library'!$X$14:$X$736, LEFT('Tag Library'!$W$14:$W$736, LEN(J$2))=J$2, RIGHT('Tag Library'!$W$14:$W$736, LEN($A274))=$A274), """")"),"green")</f>
        <v>green</v>
      </c>
      <c r="K274" s="1" t="str">
        <f ca="1">IFERROR(__xludf.DUMMYFUNCTION("IFERROR(FILTER('Tag Library'!$X$14:$X$736, LEFT('Tag Library'!$W$14:$W$736, LEN(K$2))=K$2, RIGHT('Tag Library'!$W$14:$W$736, LEN($A274))=$A274), """")"),"green")</f>
        <v>green</v>
      </c>
      <c r="L274" s="1" t="str">
        <f ca="1">IFERROR(__xludf.DUMMYFUNCTION("IFERROR(FILTER('Tag Library'!$X$14:$X$736, LEFT('Tag Library'!$W$14:$W$736, LEN(L$2))=L$2, RIGHT('Tag Library'!$W$14:$W$736, LEN($A274))=$A274), """")"),"green")</f>
        <v>green</v>
      </c>
      <c r="M274" s="1" t="str">
        <f ca="1">IFERROR(__xludf.DUMMYFUNCTION("IFERROR(FILTER('Tag Library'!$X$14:$X$736, LEFT('Tag Library'!$W$14:$W$736, LEN(M$2))=M$2, RIGHT('Tag Library'!$W$14:$W$736, LEN($A274))=$A274), """")"),"green")</f>
        <v>green</v>
      </c>
      <c r="N274" s="1" t="str">
        <f ca="1">IFERROR(__xludf.DUMMYFUNCTION("IFERROR(FILTER('Tag Library'!$X$14:$X$736, LEFT('Tag Library'!$W$14:$W$736, LEN(N$2))=N$2, RIGHT('Tag Library'!$W$14:$W$736, LEN($A274))=$A274), """")"),"green")</f>
        <v>green</v>
      </c>
      <c r="O274" s="1" t="str">
        <f ca="1">IFERROR(__xludf.DUMMYFUNCTION("IFERROR(FILTER('Tag Library'!$X$14:$X$736, LEFT('Tag Library'!$W$14:$W$736, LEN(O$2))=O$2, RIGHT('Tag Library'!$W$14:$W$736, LEN($A274))=$A274), """")"),"green")</f>
        <v>green</v>
      </c>
      <c r="P274" s="1" t="str">
        <f ca="1">IFERROR(__xludf.DUMMYFUNCTION("IFERROR(FILTER('Tag Library'!$X$14:$X$736, LEFT('Tag Library'!$W$14:$W$736, LEN(P$2))=P$2, RIGHT('Tag Library'!$W$14:$W$736, LEN($A274))=$A274), """")"),"")</f>
        <v/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IFERROR(__xludf.DUMMYFUNCTION("IFERROR(FILTER('Tag Library'!$X$14:$X$736, LEFT('Tag Library'!$W$14:$W$736, LEN(B$2))=B$2, RIGHT('Tag Library'!$W$14:$W$736, LEN($A275))=$A275), """")"),"")</f>
        <v/>
      </c>
      <c r="C275" s="1" t="str">
        <f ca="1">IFERROR(__xludf.DUMMYFUNCTION("IFERROR(FILTER('Tag Library'!$X$14:$X$736, LEFT('Tag Library'!$W$14:$W$736, LEN(C$2))=C$2, RIGHT('Tag Library'!$W$14:$W$736, LEN($A275))=$A275), """")"),"")</f>
        <v/>
      </c>
      <c r="D275" s="1" t="str">
        <f ca="1">IFERROR(__xludf.DUMMYFUNCTION("IFERROR(FILTER('Tag Library'!$X$14:$X$736, LEFT('Tag Library'!$W$14:$W$736, LEN(D$2))=D$2, RIGHT('Tag Library'!$W$14:$W$736, LEN($A275))=$A275), """")"),"")</f>
        <v/>
      </c>
      <c r="E275" s="1" t="str">
        <f ca="1">IFERROR(__xludf.DUMMYFUNCTION("IFERROR(FILTER('Tag Library'!$X$14:$X$736, LEFT('Tag Library'!$W$14:$W$736, LEN(E$2))=E$2, RIGHT('Tag Library'!$W$14:$W$736, LEN($A275))=$A275), """")"),"")</f>
        <v/>
      </c>
      <c r="F275" s="1" t="str">
        <f ca="1">IFERROR(__xludf.DUMMYFUNCTION("IFERROR(FILTER('Tag Library'!$X$14:$X$736, LEFT('Tag Library'!$W$14:$W$736, LEN(F$2))=F$2, RIGHT('Tag Library'!$W$14:$W$736, LEN($A275))=$A275), """")"),"")</f>
        <v/>
      </c>
      <c r="G275" s="1" t="str">
        <f ca="1">IFERROR(__xludf.DUMMYFUNCTION("IFERROR(FILTER('Tag Library'!$X$14:$X$736, LEFT('Tag Library'!$W$14:$W$736, LEN(G$2))=G$2, RIGHT('Tag Library'!$W$14:$W$736, LEN($A275))=$A275), """")"),"")</f>
        <v/>
      </c>
      <c r="H275" s="1" t="str">
        <f ca="1">IFERROR(__xludf.DUMMYFUNCTION("IFERROR(FILTER('Tag Library'!$X$14:$X$736, LEFT('Tag Library'!$W$14:$W$736, LEN(H$2))=H$2, RIGHT('Tag Library'!$W$14:$W$736, LEN($A275))=$A275), """")"),"")</f>
        <v/>
      </c>
      <c r="I275" s="1" t="str">
        <f ca="1">IFERROR(__xludf.DUMMYFUNCTION("IFERROR(FILTER('Tag Library'!$X$14:$X$736, LEFT('Tag Library'!$W$14:$W$736, LEN(I$2))=I$2, RIGHT('Tag Library'!$W$14:$W$736, LEN($A275))=$A275), """")"),"")</f>
        <v/>
      </c>
      <c r="J275" s="1" t="str">
        <f ca="1">IFERROR(__xludf.DUMMYFUNCTION("IFERROR(FILTER('Tag Library'!$X$14:$X$736, LEFT('Tag Library'!$W$14:$W$736, LEN(J$2))=J$2, RIGHT('Tag Library'!$W$14:$W$736, LEN($A275))=$A275), """")"),"")</f>
        <v/>
      </c>
      <c r="K275" s="1" t="str">
        <f ca="1">IFERROR(__xludf.DUMMYFUNCTION("IFERROR(FILTER('Tag Library'!$X$14:$X$736, LEFT('Tag Library'!$W$14:$W$736, LEN(K$2))=K$2, RIGHT('Tag Library'!$W$14:$W$736, LEN($A275))=$A275), """")"),"")</f>
        <v/>
      </c>
      <c r="L275" s="1" t="str">
        <f ca="1">IFERROR(__xludf.DUMMYFUNCTION("IFERROR(FILTER('Tag Library'!$X$14:$X$736, LEFT('Tag Library'!$W$14:$W$736, LEN(L$2))=L$2, RIGHT('Tag Library'!$W$14:$W$736, LEN($A275))=$A275), """")"),"")</f>
        <v/>
      </c>
      <c r="M275" s="1" t="str">
        <f ca="1">IFERROR(__xludf.DUMMYFUNCTION("IFERROR(FILTER('Tag Library'!$X$14:$X$736, LEFT('Tag Library'!$W$14:$W$736, LEN(M$2))=M$2, RIGHT('Tag Library'!$W$14:$W$736, LEN($A275))=$A275), """")"),"")</f>
        <v/>
      </c>
      <c r="N275" s="1" t="str">
        <f ca="1">IFERROR(__xludf.DUMMYFUNCTION("IFERROR(FILTER('Tag Library'!$X$14:$X$736, LEFT('Tag Library'!$W$14:$W$736, LEN(N$2))=N$2, RIGHT('Tag Library'!$W$14:$W$736, LEN($A275))=$A275), """")"),"")</f>
        <v/>
      </c>
      <c r="O275" s="1" t="str">
        <f ca="1">IFERROR(__xludf.DUMMYFUNCTION("IFERROR(FILTER('Tag Library'!$X$14:$X$736, LEFT('Tag Library'!$W$14:$W$736, LEN(O$2))=O$2, RIGHT('Tag Library'!$W$14:$W$736, LEN($A275))=$A275), """")"),"")</f>
        <v/>
      </c>
      <c r="P275" s="1" t="str">
        <f ca="1">IFERROR(__xludf.DUMMYFUNCTION("IFERROR(FILTER('Tag Library'!$X$14:$X$736, LEFT('Tag Library'!$W$14:$W$736, LEN(P$2))=P$2, RIGHT('Tag Library'!$W$14:$W$736, LEN($A275))=$A275), """")"),"yellow")</f>
        <v>yellow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IFERROR(__xludf.DUMMYFUNCTION("IFERROR(FILTER('Tag Library'!$X$14:$X$736, LEFT('Tag Library'!$W$14:$W$736, LEN(B$2))=B$2, RIGHT('Tag Library'!$W$14:$W$736, LEN($A276))=$A276), """")"),"")</f>
        <v/>
      </c>
      <c r="C276" s="1" t="str">
        <f ca="1">IFERROR(__xludf.DUMMYFUNCTION("IFERROR(FILTER('Tag Library'!$X$14:$X$736, LEFT('Tag Library'!$W$14:$W$736, LEN(C$2))=C$2, RIGHT('Tag Library'!$W$14:$W$736, LEN($A276))=$A276), """")"),"")</f>
        <v/>
      </c>
      <c r="D276" s="1" t="str">
        <f ca="1">IFERROR(__xludf.DUMMYFUNCTION("IFERROR(FILTER('Tag Library'!$X$14:$X$736, LEFT('Tag Library'!$W$14:$W$736, LEN(D$2))=D$2, RIGHT('Tag Library'!$W$14:$W$736, LEN($A276))=$A276), """")"),"")</f>
        <v/>
      </c>
      <c r="E276" s="1" t="str">
        <f ca="1">IFERROR(__xludf.DUMMYFUNCTION("IFERROR(FILTER('Tag Library'!$X$14:$X$736, LEFT('Tag Library'!$W$14:$W$736, LEN(E$2))=E$2, RIGHT('Tag Library'!$W$14:$W$736, LEN($A276))=$A276), """")"),"")</f>
        <v/>
      </c>
      <c r="F276" s="1" t="str">
        <f ca="1">IFERROR(__xludf.DUMMYFUNCTION("IFERROR(FILTER('Tag Library'!$X$14:$X$736, LEFT('Tag Library'!$W$14:$W$736, LEN(F$2))=F$2, RIGHT('Tag Library'!$W$14:$W$736, LEN($A276))=$A276), """")"),"")</f>
        <v/>
      </c>
      <c r="G276" s="1" t="str">
        <f ca="1">IFERROR(__xludf.DUMMYFUNCTION("IFERROR(FILTER('Tag Library'!$X$14:$X$736, LEFT('Tag Library'!$W$14:$W$736, LEN(G$2))=G$2, RIGHT('Tag Library'!$W$14:$W$736, LEN($A276))=$A276), """")"),"")</f>
        <v/>
      </c>
      <c r="H276" s="1" t="str">
        <f ca="1">IFERROR(__xludf.DUMMYFUNCTION("IFERROR(FILTER('Tag Library'!$X$14:$X$736, LEFT('Tag Library'!$W$14:$W$736, LEN(H$2))=H$2, RIGHT('Tag Library'!$W$14:$W$736, LEN($A276))=$A276), """")"),"")</f>
        <v/>
      </c>
      <c r="I276" s="1" t="str">
        <f ca="1">IFERROR(__xludf.DUMMYFUNCTION("IFERROR(FILTER('Tag Library'!$X$14:$X$736, LEFT('Tag Library'!$W$14:$W$736, LEN(I$2))=I$2, RIGHT('Tag Library'!$W$14:$W$736, LEN($A276))=$A276), """")"),"")</f>
        <v/>
      </c>
      <c r="J276" s="1" t="str">
        <f ca="1">IFERROR(__xludf.DUMMYFUNCTION("IFERROR(FILTER('Tag Library'!$X$14:$X$736, LEFT('Tag Library'!$W$14:$W$736, LEN(J$2))=J$2, RIGHT('Tag Library'!$W$14:$W$736, LEN($A276))=$A276), """")"),"")</f>
        <v/>
      </c>
      <c r="K276" s="1" t="str">
        <f ca="1">IFERROR(__xludf.DUMMYFUNCTION("IFERROR(FILTER('Tag Library'!$X$14:$X$736, LEFT('Tag Library'!$W$14:$W$736, LEN(K$2))=K$2, RIGHT('Tag Library'!$W$14:$W$736, LEN($A276))=$A276), """")"),"")</f>
        <v/>
      </c>
      <c r="L276" s="1" t="str">
        <f ca="1">IFERROR(__xludf.DUMMYFUNCTION("IFERROR(FILTER('Tag Library'!$X$14:$X$736, LEFT('Tag Library'!$W$14:$W$736, LEN(L$2))=L$2, RIGHT('Tag Library'!$W$14:$W$736, LEN($A276))=$A276), """")"),"")</f>
        <v/>
      </c>
      <c r="M276" s="1" t="str">
        <f ca="1">IFERROR(__xludf.DUMMYFUNCTION("IFERROR(FILTER('Tag Library'!$X$14:$X$736, LEFT('Tag Library'!$W$14:$W$736, LEN(M$2))=M$2, RIGHT('Tag Library'!$W$14:$W$736, LEN($A276))=$A276), """")"),"")</f>
        <v/>
      </c>
      <c r="N276" s="1" t="str">
        <f ca="1">IFERROR(__xludf.DUMMYFUNCTION("IFERROR(FILTER('Tag Library'!$X$14:$X$736, LEFT('Tag Library'!$W$14:$W$736, LEN(N$2))=N$2, RIGHT('Tag Library'!$W$14:$W$736, LEN($A276))=$A276), """")"),"")</f>
        <v/>
      </c>
      <c r="O276" s="1" t="str">
        <f ca="1">IFERROR(__xludf.DUMMYFUNCTION("IFERROR(FILTER('Tag Library'!$X$14:$X$736, LEFT('Tag Library'!$W$14:$W$736, LEN(O$2))=O$2, RIGHT('Tag Library'!$W$14:$W$736, LEN($A276))=$A276), """")"),"")</f>
        <v/>
      </c>
      <c r="P276" s="1" t="str">
        <f ca="1">IFERROR(__xludf.DUMMYFUNCTION("IFERROR(FILTER('Tag Library'!$X$14:$X$736, LEFT('Tag Library'!$W$14:$W$736, LEN(P$2))=P$2, RIGHT('Tag Library'!$W$14:$W$736, LEN($A276))=$A276), """")"),"")</f>
        <v/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IFERROR(__xludf.DUMMYFUNCTION("IFERROR(FILTER('Tag Library'!$X$14:$X$736, LEFT('Tag Library'!$W$14:$W$736, LEN(B$2))=B$2, RIGHT('Tag Library'!$W$14:$W$736, LEN($A277))=$A277), """")"),"")</f>
        <v/>
      </c>
      <c r="C277" s="1" t="str">
        <f ca="1">IFERROR(__xludf.DUMMYFUNCTION("IFERROR(FILTER('Tag Library'!$X$14:$X$736, LEFT('Tag Library'!$W$14:$W$736, LEN(C$2))=C$2, RIGHT('Tag Library'!$W$14:$W$736, LEN($A277))=$A277), """")"),"")</f>
        <v/>
      </c>
      <c r="D277" s="1" t="str">
        <f ca="1">IFERROR(__xludf.DUMMYFUNCTION("IFERROR(FILTER('Tag Library'!$X$14:$X$736, LEFT('Tag Library'!$W$14:$W$736, LEN(D$2))=D$2, RIGHT('Tag Library'!$W$14:$W$736, LEN($A277))=$A277), """")"),"")</f>
        <v/>
      </c>
      <c r="E277" s="1" t="str">
        <f ca="1">IFERROR(__xludf.DUMMYFUNCTION("IFERROR(FILTER('Tag Library'!$X$14:$X$736, LEFT('Tag Library'!$W$14:$W$736, LEN(E$2))=E$2, RIGHT('Tag Library'!$W$14:$W$736, LEN($A277))=$A277), """")"),"")</f>
        <v/>
      </c>
      <c r="F277" s="1" t="str">
        <f ca="1">IFERROR(__xludf.DUMMYFUNCTION("IFERROR(FILTER('Tag Library'!$X$14:$X$736, LEFT('Tag Library'!$W$14:$W$736, LEN(F$2))=F$2, RIGHT('Tag Library'!$W$14:$W$736, LEN($A277))=$A277), """")"),"")</f>
        <v/>
      </c>
      <c r="G277" s="1" t="str">
        <f ca="1">IFERROR(__xludf.DUMMYFUNCTION("IFERROR(FILTER('Tag Library'!$X$14:$X$736, LEFT('Tag Library'!$W$14:$W$736, LEN(G$2))=G$2, RIGHT('Tag Library'!$W$14:$W$736, LEN($A277))=$A277), """")"),"")</f>
        <v/>
      </c>
      <c r="H277" s="1" t="str">
        <f ca="1">IFERROR(__xludf.DUMMYFUNCTION("IFERROR(FILTER('Tag Library'!$X$14:$X$736, LEFT('Tag Library'!$W$14:$W$736, LEN(H$2))=H$2, RIGHT('Tag Library'!$W$14:$W$736, LEN($A277))=$A277), """")"),"")</f>
        <v/>
      </c>
      <c r="I277" s="1" t="str">
        <f ca="1">IFERROR(__xludf.DUMMYFUNCTION("IFERROR(FILTER('Tag Library'!$X$14:$X$736, LEFT('Tag Library'!$W$14:$W$736, LEN(I$2))=I$2, RIGHT('Tag Library'!$W$14:$W$736, LEN($A277))=$A277), """")"),"")</f>
        <v/>
      </c>
      <c r="J277" s="1" t="str">
        <f ca="1">IFERROR(__xludf.DUMMYFUNCTION("IFERROR(FILTER('Tag Library'!$X$14:$X$736, LEFT('Tag Library'!$W$14:$W$736, LEN(J$2))=J$2, RIGHT('Tag Library'!$W$14:$W$736, LEN($A277))=$A277), """")"),"")</f>
        <v/>
      </c>
      <c r="K277" s="1" t="str">
        <f ca="1">IFERROR(__xludf.DUMMYFUNCTION("IFERROR(FILTER('Tag Library'!$X$14:$X$736, LEFT('Tag Library'!$W$14:$W$736, LEN(K$2))=K$2, RIGHT('Tag Library'!$W$14:$W$736, LEN($A277))=$A277), """")"),"")</f>
        <v/>
      </c>
      <c r="L277" s="1" t="str">
        <f ca="1">IFERROR(__xludf.DUMMYFUNCTION("IFERROR(FILTER('Tag Library'!$X$14:$X$736, LEFT('Tag Library'!$W$14:$W$736, LEN(L$2))=L$2, RIGHT('Tag Library'!$W$14:$W$736, LEN($A277))=$A277), """")"),"")</f>
        <v/>
      </c>
      <c r="M277" s="1" t="str">
        <f ca="1">IFERROR(__xludf.DUMMYFUNCTION("IFERROR(FILTER('Tag Library'!$X$14:$X$736, LEFT('Tag Library'!$W$14:$W$736, LEN(M$2))=M$2, RIGHT('Tag Library'!$W$14:$W$736, LEN($A277))=$A277), """")"),"")</f>
        <v/>
      </c>
      <c r="N277" s="1" t="str">
        <f ca="1">IFERROR(__xludf.DUMMYFUNCTION("IFERROR(FILTER('Tag Library'!$X$14:$X$736, LEFT('Tag Library'!$W$14:$W$736, LEN(N$2))=N$2, RIGHT('Tag Library'!$W$14:$W$736, LEN($A277))=$A277), """")"),"")</f>
        <v/>
      </c>
      <c r="O277" s="1" t="str">
        <f ca="1">IFERROR(__xludf.DUMMYFUNCTION("IFERROR(FILTER('Tag Library'!$X$14:$X$736, LEFT('Tag Library'!$W$14:$W$736, LEN(O$2))=O$2, RIGHT('Tag Library'!$W$14:$W$736, LEN($A277))=$A277), """")"),"")</f>
        <v/>
      </c>
      <c r="P277" s="1" t="str">
        <f ca="1">IFERROR(__xludf.DUMMYFUNCTION("IFERROR(FILTER('Tag Library'!$X$14:$X$736, LEFT('Tag Library'!$W$14:$W$736, LEN(P$2))=P$2, RIGHT('Tag Library'!$W$14:$W$736, LEN($A277))=$A277), """")"),"")</f>
        <v/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IFERROR(__xludf.DUMMYFUNCTION("IFERROR(FILTER('Tag Library'!$X$14:$X$736, LEFT('Tag Library'!$W$14:$W$736, LEN(B$2))=B$2, RIGHT('Tag Library'!$W$14:$W$736, LEN($A278))=$A278), """")"),"")</f>
        <v/>
      </c>
      <c r="C278" s="1" t="str">
        <f ca="1">IFERROR(__xludf.DUMMYFUNCTION("IFERROR(FILTER('Tag Library'!$X$14:$X$736, LEFT('Tag Library'!$W$14:$W$736, LEN(C$2))=C$2, RIGHT('Tag Library'!$W$14:$W$736, LEN($A278))=$A278), """")"),"")</f>
        <v/>
      </c>
      <c r="D278" s="1" t="str">
        <f ca="1">IFERROR(__xludf.DUMMYFUNCTION("IFERROR(FILTER('Tag Library'!$X$14:$X$736, LEFT('Tag Library'!$W$14:$W$736, LEN(D$2))=D$2, RIGHT('Tag Library'!$W$14:$W$736, LEN($A278))=$A278), """")"),"")</f>
        <v/>
      </c>
      <c r="E278" s="1" t="str">
        <f ca="1">IFERROR(__xludf.DUMMYFUNCTION("IFERROR(FILTER('Tag Library'!$X$14:$X$736, LEFT('Tag Library'!$W$14:$W$736, LEN(E$2))=E$2, RIGHT('Tag Library'!$W$14:$W$736, LEN($A278))=$A278), """")"),"")</f>
        <v/>
      </c>
      <c r="F278" s="1" t="str">
        <f ca="1">IFERROR(__xludf.DUMMYFUNCTION("IFERROR(FILTER('Tag Library'!$X$14:$X$736, LEFT('Tag Library'!$W$14:$W$736, LEN(F$2))=F$2, RIGHT('Tag Library'!$W$14:$W$736, LEN($A278))=$A278), """")"),"")</f>
        <v/>
      </c>
      <c r="G278" s="1" t="str">
        <f ca="1">IFERROR(__xludf.DUMMYFUNCTION("IFERROR(FILTER('Tag Library'!$X$14:$X$736, LEFT('Tag Library'!$W$14:$W$736, LEN(G$2))=G$2, RIGHT('Tag Library'!$W$14:$W$736, LEN($A278))=$A278), """")"),"")</f>
        <v/>
      </c>
      <c r="H278" s="1" t="str">
        <f ca="1">IFERROR(__xludf.DUMMYFUNCTION("IFERROR(FILTER('Tag Library'!$X$14:$X$736, LEFT('Tag Library'!$W$14:$W$736, LEN(H$2))=H$2, RIGHT('Tag Library'!$W$14:$W$736, LEN($A278))=$A278), """")"),"")</f>
        <v/>
      </c>
      <c r="I278" s="1" t="str">
        <f ca="1">IFERROR(__xludf.DUMMYFUNCTION("IFERROR(FILTER('Tag Library'!$X$14:$X$736, LEFT('Tag Library'!$W$14:$W$736, LEN(I$2))=I$2, RIGHT('Tag Library'!$W$14:$W$736, LEN($A278))=$A278), """")"),"")</f>
        <v/>
      </c>
      <c r="J278" s="1" t="str">
        <f ca="1">IFERROR(__xludf.DUMMYFUNCTION("IFERROR(FILTER('Tag Library'!$X$14:$X$736, LEFT('Tag Library'!$W$14:$W$736, LEN(J$2))=J$2, RIGHT('Tag Library'!$W$14:$W$736, LEN($A278))=$A278), """")"),"")</f>
        <v/>
      </c>
      <c r="K278" s="1" t="str">
        <f ca="1">IFERROR(__xludf.DUMMYFUNCTION("IFERROR(FILTER('Tag Library'!$X$14:$X$736, LEFT('Tag Library'!$W$14:$W$736, LEN(K$2))=K$2, RIGHT('Tag Library'!$W$14:$W$736, LEN($A278))=$A278), """")"),"")</f>
        <v/>
      </c>
      <c r="L278" s="1" t="str">
        <f ca="1">IFERROR(__xludf.DUMMYFUNCTION("IFERROR(FILTER('Tag Library'!$X$14:$X$736, LEFT('Tag Library'!$W$14:$W$736, LEN(L$2))=L$2, RIGHT('Tag Library'!$W$14:$W$736, LEN($A278))=$A278), """")"),"")</f>
        <v/>
      </c>
      <c r="M278" s="1" t="str">
        <f ca="1">IFERROR(__xludf.DUMMYFUNCTION("IFERROR(FILTER('Tag Library'!$X$14:$X$736, LEFT('Tag Library'!$W$14:$W$736, LEN(M$2))=M$2, RIGHT('Tag Library'!$W$14:$W$736, LEN($A278))=$A278), """")"),"")</f>
        <v/>
      </c>
      <c r="N278" s="1" t="str">
        <f ca="1">IFERROR(__xludf.DUMMYFUNCTION("IFERROR(FILTER('Tag Library'!$X$14:$X$736, LEFT('Tag Library'!$W$14:$W$736, LEN(N$2))=N$2, RIGHT('Tag Library'!$W$14:$W$736, LEN($A278))=$A278), """")"),"")</f>
        <v/>
      </c>
      <c r="O278" s="1" t="str">
        <f ca="1">IFERROR(__xludf.DUMMYFUNCTION("IFERROR(FILTER('Tag Library'!$X$14:$X$736, LEFT('Tag Library'!$W$14:$W$736, LEN(O$2))=O$2, RIGHT('Tag Library'!$W$14:$W$736, LEN($A278))=$A278), """")"),"")</f>
        <v/>
      </c>
      <c r="P278" s="1" t="str">
        <f ca="1">IFERROR(__xludf.DUMMYFUNCTION("IFERROR(FILTER('Tag Library'!$X$14:$X$736, LEFT('Tag Library'!$W$14:$W$736, LEN(P$2))=P$2, RIGHT('Tag Library'!$W$14:$W$736, LEN($A278))=$A278), """")"),"")</f>
        <v/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IFERROR(__xludf.DUMMYFUNCTION("IFERROR(FILTER('Tag Library'!$X$14:$X$736, LEFT('Tag Library'!$W$14:$W$736, LEN(B$2))=B$2, RIGHT('Tag Library'!$W$14:$W$736, LEN($A279))=$A279), """")"),"")</f>
        <v/>
      </c>
      <c r="C279" s="1" t="str">
        <f ca="1">IFERROR(__xludf.DUMMYFUNCTION("IFERROR(FILTER('Tag Library'!$X$14:$X$736, LEFT('Tag Library'!$W$14:$W$736, LEN(C$2))=C$2, RIGHT('Tag Library'!$W$14:$W$736, LEN($A279))=$A279), """")"),"")</f>
        <v/>
      </c>
      <c r="D279" s="1" t="str">
        <f ca="1">IFERROR(__xludf.DUMMYFUNCTION("IFERROR(FILTER('Tag Library'!$X$14:$X$736, LEFT('Tag Library'!$W$14:$W$736, LEN(D$2))=D$2, RIGHT('Tag Library'!$W$14:$W$736, LEN($A279))=$A279), """")"),"")</f>
        <v/>
      </c>
      <c r="E279" s="1" t="str">
        <f ca="1">IFERROR(__xludf.DUMMYFUNCTION("IFERROR(FILTER('Tag Library'!$X$14:$X$736, LEFT('Tag Library'!$W$14:$W$736, LEN(E$2))=E$2, RIGHT('Tag Library'!$W$14:$W$736, LEN($A279))=$A279), """")"),"")</f>
        <v/>
      </c>
      <c r="F279" s="1" t="str">
        <f ca="1">IFERROR(__xludf.DUMMYFUNCTION("IFERROR(FILTER('Tag Library'!$X$14:$X$736, LEFT('Tag Library'!$W$14:$W$736, LEN(F$2))=F$2, RIGHT('Tag Library'!$W$14:$W$736, LEN($A279))=$A279), """")"),"")</f>
        <v/>
      </c>
      <c r="G279" s="1" t="str">
        <f ca="1">IFERROR(__xludf.DUMMYFUNCTION("IFERROR(FILTER('Tag Library'!$X$14:$X$736, LEFT('Tag Library'!$W$14:$W$736, LEN(G$2))=G$2, RIGHT('Tag Library'!$W$14:$W$736, LEN($A279))=$A279), """")"),"")</f>
        <v/>
      </c>
      <c r="H279" s="1" t="str">
        <f ca="1">IFERROR(__xludf.DUMMYFUNCTION("IFERROR(FILTER('Tag Library'!$X$14:$X$736, LEFT('Tag Library'!$W$14:$W$736, LEN(H$2))=H$2, RIGHT('Tag Library'!$W$14:$W$736, LEN($A279))=$A279), """")"),"")</f>
        <v/>
      </c>
      <c r="I279" s="1" t="str">
        <f ca="1">IFERROR(__xludf.DUMMYFUNCTION("IFERROR(FILTER('Tag Library'!$X$14:$X$736, LEFT('Tag Library'!$W$14:$W$736, LEN(I$2))=I$2, RIGHT('Tag Library'!$W$14:$W$736, LEN($A279))=$A279), """")"),"")</f>
        <v/>
      </c>
      <c r="J279" s="1" t="str">
        <f ca="1">IFERROR(__xludf.DUMMYFUNCTION("IFERROR(FILTER('Tag Library'!$X$14:$X$736, LEFT('Tag Library'!$W$14:$W$736, LEN(J$2))=J$2, RIGHT('Tag Library'!$W$14:$W$736, LEN($A279))=$A279), """")"),"")</f>
        <v/>
      </c>
      <c r="K279" s="1" t="str">
        <f ca="1">IFERROR(__xludf.DUMMYFUNCTION("IFERROR(FILTER('Tag Library'!$X$14:$X$736, LEFT('Tag Library'!$W$14:$W$736, LEN(K$2))=K$2, RIGHT('Tag Library'!$W$14:$W$736, LEN($A279))=$A279), """")"),"")</f>
        <v/>
      </c>
      <c r="L279" s="1" t="str">
        <f ca="1">IFERROR(__xludf.DUMMYFUNCTION("IFERROR(FILTER('Tag Library'!$X$14:$X$736, LEFT('Tag Library'!$W$14:$W$736, LEN(L$2))=L$2, RIGHT('Tag Library'!$W$14:$W$736, LEN($A279))=$A279), """")"),"")</f>
        <v/>
      </c>
      <c r="M279" s="1" t="str">
        <f ca="1">IFERROR(__xludf.DUMMYFUNCTION("IFERROR(FILTER('Tag Library'!$X$14:$X$736, LEFT('Tag Library'!$W$14:$W$736, LEN(M$2))=M$2, RIGHT('Tag Library'!$W$14:$W$736, LEN($A279))=$A279), """")"),"")</f>
        <v/>
      </c>
      <c r="N279" s="1" t="str">
        <f ca="1">IFERROR(__xludf.DUMMYFUNCTION("IFERROR(FILTER('Tag Library'!$X$14:$X$736, LEFT('Tag Library'!$W$14:$W$736, LEN(N$2))=N$2, RIGHT('Tag Library'!$W$14:$W$736, LEN($A279))=$A279), """")"),"")</f>
        <v/>
      </c>
      <c r="O279" s="1" t="str">
        <f ca="1">IFERROR(__xludf.DUMMYFUNCTION("IFERROR(FILTER('Tag Library'!$X$14:$X$736, LEFT('Tag Library'!$W$14:$W$736, LEN(O$2))=O$2, RIGHT('Tag Library'!$W$14:$W$736, LEN($A279))=$A279), """")"),"")</f>
        <v/>
      </c>
      <c r="P279" s="1" t="str">
        <f ca="1">IFERROR(__xludf.DUMMYFUNCTION("IFERROR(FILTER('Tag Library'!$X$14:$X$736, LEFT('Tag Library'!$W$14:$W$736, LEN(P$2))=P$2, RIGHT('Tag Library'!$W$14:$W$736, LEN($A279))=$A279), """")"),"")</f>
        <v/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IFERROR(__xludf.DUMMYFUNCTION("IFERROR(FILTER('Tag Library'!$X$14:$X$736, LEFT('Tag Library'!$W$14:$W$736, LEN(B$2))=B$2, RIGHT('Tag Library'!$W$14:$W$736, LEN($A280))=$A280), """")"),"")</f>
        <v/>
      </c>
      <c r="C280" s="1" t="str">
        <f ca="1">IFERROR(__xludf.DUMMYFUNCTION("IFERROR(FILTER('Tag Library'!$X$14:$X$736, LEFT('Tag Library'!$W$14:$W$736, LEN(C$2))=C$2, RIGHT('Tag Library'!$W$14:$W$736, LEN($A280))=$A280), """")"),"")</f>
        <v/>
      </c>
      <c r="D280" s="1" t="str">
        <f ca="1">IFERROR(__xludf.DUMMYFUNCTION("IFERROR(FILTER('Tag Library'!$X$14:$X$736, LEFT('Tag Library'!$W$14:$W$736, LEN(D$2))=D$2, RIGHT('Tag Library'!$W$14:$W$736, LEN($A280))=$A280), """")"),"")</f>
        <v/>
      </c>
      <c r="E280" s="1" t="str">
        <f ca="1">IFERROR(__xludf.DUMMYFUNCTION("IFERROR(FILTER('Tag Library'!$X$14:$X$736, LEFT('Tag Library'!$W$14:$W$736, LEN(E$2))=E$2, RIGHT('Tag Library'!$W$14:$W$736, LEN($A280))=$A280), """")"),"")</f>
        <v/>
      </c>
      <c r="F280" s="1" t="str">
        <f ca="1">IFERROR(__xludf.DUMMYFUNCTION("IFERROR(FILTER('Tag Library'!$X$14:$X$736, LEFT('Tag Library'!$W$14:$W$736, LEN(F$2))=F$2, RIGHT('Tag Library'!$W$14:$W$736, LEN($A280))=$A280), """")"),"")</f>
        <v/>
      </c>
      <c r="G280" s="1" t="str">
        <f ca="1">IFERROR(__xludf.DUMMYFUNCTION("IFERROR(FILTER('Tag Library'!$X$14:$X$736, LEFT('Tag Library'!$W$14:$W$736, LEN(G$2))=G$2, RIGHT('Tag Library'!$W$14:$W$736, LEN($A280))=$A280), """")"),"")</f>
        <v/>
      </c>
      <c r="H280" s="1" t="str">
        <f ca="1">IFERROR(__xludf.DUMMYFUNCTION("IFERROR(FILTER('Tag Library'!$X$14:$X$736, LEFT('Tag Library'!$W$14:$W$736, LEN(H$2))=H$2, RIGHT('Tag Library'!$W$14:$W$736, LEN($A280))=$A280), """")"),"")</f>
        <v/>
      </c>
      <c r="I280" s="1" t="str">
        <f ca="1">IFERROR(__xludf.DUMMYFUNCTION("IFERROR(FILTER('Tag Library'!$X$14:$X$736, LEFT('Tag Library'!$W$14:$W$736, LEN(I$2))=I$2, RIGHT('Tag Library'!$W$14:$W$736, LEN($A280))=$A280), """")"),"")</f>
        <v/>
      </c>
      <c r="J280" s="1" t="str">
        <f ca="1">IFERROR(__xludf.DUMMYFUNCTION("IFERROR(FILTER('Tag Library'!$X$14:$X$736, LEFT('Tag Library'!$W$14:$W$736, LEN(J$2))=J$2, RIGHT('Tag Library'!$W$14:$W$736, LEN($A280))=$A280), """")"),"")</f>
        <v/>
      </c>
      <c r="K280" s="1" t="str">
        <f ca="1">IFERROR(__xludf.DUMMYFUNCTION("IFERROR(FILTER('Tag Library'!$X$14:$X$736, LEFT('Tag Library'!$W$14:$W$736, LEN(K$2))=K$2, RIGHT('Tag Library'!$W$14:$W$736, LEN($A280))=$A280), """")"),"")</f>
        <v/>
      </c>
      <c r="L280" s="1" t="str">
        <f ca="1">IFERROR(__xludf.DUMMYFUNCTION("IFERROR(FILTER('Tag Library'!$X$14:$X$736, LEFT('Tag Library'!$W$14:$W$736, LEN(L$2))=L$2, RIGHT('Tag Library'!$W$14:$W$736, LEN($A280))=$A280), """")"),"")</f>
        <v/>
      </c>
      <c r="M280" s="1" t="str">
        <f ca="1">IFERROR(__xludf.DUMMYFUNCTION("IFERROR(FILTER('Tag Library'!$X$14:$X$736, LEFT('Tag Library'!$W$14:$W$736, LEN(M$2))=M$2, RIGHT('Tag Library'!$W$14:$W$736, LEN($A280))=$A280), """")"),"")</f>
        <v/>
      </c>
      <c r="N280" s="1" t="str">
        <f ca="1">IFERROR(__xludf.DUMMYFUNCTION("IFERROR(FILTER('Tag Library'!$X$14:$X$736, LEFT('Tag Library'!$W$14:$W$736, LEN(N$2))=N$2, RIGHT('Tag Library'!$W$14:$W$736, LEN($A280))=$A280), """")"),"")</f>
        <v/>
      </c>
      <c r="O280" s="1" t="str">
        <f ca="1">IFERROR(__xludf.DUMMYFUNCTION("IFERROR(FILTER('Tag Library'!$X$14:$X$736, LEFT('Tag Library'!$W$14:$W$736, LEN(O$2))=O$2, RIGHT('Tag Library'!$W$14:$W$736, LEN($A280))=$A280), """")"),"")</f>
        <v/>
      </c>
      <c r="P280" s="1" t="str">
        <f ca="1">IFERROR(__xludf.DUMMYFUNCTION("IFERROR(FILTER('Tag Library'!$X$14:$X$736, LEFT('Tag Library'!$W$14:$W$736, LEN(P$2))=P$2, RIGHT('Tag Library'!$W$14:$W$736, LEN($A280))=$A280), """")"),"")</f>
        <v/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IFERROR(__xludf.DUMMYFUNCTION("IFERROR(FILTER('Tag Library'!$X$14:$X$736, LEFT('Tag Library'!$W$14:$W$736, LEN(B$2))=B$2, RIGHT('Tag Library'!$W$14:$W$736, LEN($A281))=$A281), """")"),"")</f>
        <v/>
      </c>
      <c r="C281" s="1" t="str">
        <f ca="1">IFERROR(__xludf.DUMMYFUNCTION("IFERROR(FILTER('Tag Library'!$X$14:$X$736, LEFT('Tag Library'!$W$14:$W$736, LEN(C$2))=C$2, RIGHT('Tag Library'!$W$14:$W$736, LEN($A281))=$A281), """")"),"")</f>
        <v/>
      </c>
      <c r="D281" s="1" t="str">
        <f ca="1">IFERROR(__xludf.DUMMYFUNCTION("IFERROR(FILTER('Tag Library'!$X$14:$X$736, LEFT('Tag Library'!$W$14:$W$736, LEN(D$2))=D$2, RIGHT('Tag Library'!$W$14:$W$736, LEN($A281))=$A281), """")"),"")</f>
        <v/>
      </c>
      <c r="E281" s="1" t="str">
        <f ca="1">IFERROR(__xludf.DUMMYFUNCTION("IFERROR(FILTER('Tag Library'!$X$14:$X$736, LEFT('Tag Library'!$W$14:$W$736, LEN(E$2))=E$2, RIGHT('Tag Library'!$W$14:$W$736, LEN($A281))=$A281), """")"),"")</f>
        <v/>
      </c>
      <c r="F281" s="1" t="str">
        <f ca="1">IFERROR(__xludf.DUMMYFUNCTION("IFERROR(FILTER('Tag Library'!$X$14:$X$736, LEFT('Tag Library'!$W$14:$W$736, LEN(F$2))=F$2, RIGHT('Tag Library'!$W$14:$W$736, LEN($A281))=$A281), """")"),"")</f>
        <v/>
      </c>
      <c r="G281" s="1" t="str">
        <f ca="1">IFERROR(__xludf.DUMMYFUNCTION("IFERROR(FILTER('Tag Library'!$X$14:$X$736, LEFT('Tag Library'!$W$14:$W$736, LEN(G$2))=G$2, RIGHT('Tag Library'!$W$14:$W$736, LEN($A281))=$A281), """")"),"")</f>
        <v/>
      </c>
      <c r="H281" s="1" t="str">
        <f ca="1">IFERROR(__xludf.DUMMYFUNCTION("IFERROR(FILTER('Tag Library'!$X$14:$X$736, LEFT('Tag Library'!$W$14:$W$736, LEN(H$2))=H$2, RIGHT('Tag Library'!$W$14:$W$736, LEN($A281))=$A281), """")"),"")</f>
        <v/>
      </c>
      <c r="I281" s="1" t="str">
        <f ca="1">IFERROR(__xludf.DUMMYFUNCTION("IFERROR(FILTER('Tag Library'!$X$14:$X$736, LEFT('Tag Library'!$W$14:$W$736, LEN(I$2))=I$2, RIGHT('Tag Library'!$W$14:$W$736, LEN($A281))=$A281), """")"),"")</f>
        <v/>
      </c>
      <c r="J281" s="1" t="str">
        <f ca="1">IFERROR(__xludf.DUMMYFUNCTION("IFERROR(FILTER('Tag Library'!$X$14:$X$736, LEFT('Tag Library'!$W$14:$W$736, LEN(J$2))=J$2, RIGHT('Tag Library'!$W$14:$W$736, LEN($A281))=$A281), """")"),"")</f>
        <v/>
      </c>
      <c r="K281" s="1" t="str">
        <f ca="1">IFERROR(__xludf.DUMMYFUNCTION("IFERROR(FILTER('Tag Library'!$X$14:$X$736, LEFT('Tag Library'!$W$14:$W$736, LEN(K$2))=K$2, RIGHT('Tag Library'!$W$14:$W$736, LEN($A281))=$A281), """")"),"")</f>
        <v/>
      </c>
      <c r="L281" s="1" t="str">
        <f ca="1">IFERROR(__xludf.DUMMYFUNCTION("IFERROR(FILTER('Tag Library'!$X$14:$X$736, LEFT('Tag Library'!$W$14:$W$736, LEN(L$2))=L$2, RIGHT('Tag Library'!$W$14:$W$736, LEN($A281))=$A281), """")"),"")</f>
        <v/>
      </c>
      <c r="M281" s="1" t="str">
        <f ca="1">IFERROR(__xludf.DUMMYFUNCTION("IFERROR(FILTER('Tag Library'!$X$14:$X$736, LEFT('Tag Library'!$W$14:$W$736, LEN(M$2))=M$2, RIGHT('Tag Library'!$W$14:$W$736, LEN($A281))=$A281), """")"),"")</f>
        <v/>
      </c>
      <c r="N281" s="1" t="str">
        <f ca="1">IFERROR(__xludf.DUMMYFUNCTION("IFERROR(FILTER('Tag Library'!$X$14:$X$736, LEFT('Tag Library'!$W$14:$W$736, LEN(N$2))=N$2, RIGHT('Tag Library'!$W$14:$W$736, LEN($A281))=$A281), """")"),"")</f>
        <v/>
      </c>
      <c r="O281" s="1" t="str">
        <f ca="1">IFERROR(__xludf.DUMMYFUNCTION("IFERROR(FILTER('Tag Library'!$X$14:$X$736, LEFT('Tag Library'!$W$14:$W$736, LEN(O$2))=O$2, RIGHT('Tag Library'!$W$14:$W$736, LEN($A281))=$A281), """")"),"")</f>
        <v/>
      </c>
      <c r="P281" s="1" t="str">
        <f ca="1">IFERROR(__xludf.DUMMYFUNCTION("IFERROR(FILTER('Tag Library'!$X$14:$X$736, LEFT('Tag Library'!$W$14:$W$736, LEN(P$2))=P$2, RIGHT('Tag Library'!$W$14:$W$736, LEN($A281))=$A281), """")"),"")</f>
        <v/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IFERROR(__xludf.DUMMYFUNCTION("IFERROR(FILTER('Tag Library'!$X$14:$X$736, LEFT('Tag Library'!$W$14:$W$736, LEN(B$2))=B$2, RIGHT('Tag Library'!$W$14:$W$736, LEN($A282))=$A282), """")"),"")</f>
        <v/>
      </c>
      <c r="C282" s="1" t="str">
        <f ca="1">IFERROR(__xludf.DUMMYFUNCTION("IFERROR(FILTER('Tag Library'!$X$14:$X$736, LEFT('Tag Library'!$W$14:$W$736, LEN(C$2))=C$2, RIGHT('Tag Library'!$W$14:$W$736, LEN($A282))=$A282), """")"),"")</f>
        <v/>
      </c>
      <c r="D282" s="1" t="str">
        <f ca="1">IFERROR(__xludf.DUMMYFUNCTION("IFERROR(FILTER('Tag Library'!$X$14:$X$736, LEFT('Tag Library'!$W$14:$W$736, LEN(D$2))=D$2, RIGHT('Tag Library'!$W$14:$W$736, LEN($A282))=$A282), """")"),"")</f>
        <v/>
      </c>
      <c r="E282" s="1" t="str">
        <f ca="1">IFERROR(__xludf.DUMMYFUNCTION("IFERROR(FILTER('Tag Library'!$X$14:$X$736, LEFT('Tag Library'!$W$14:$W$736, LEN(E$2))=E$2, RIGHT('Tag Library'!$W$14:$W$736, LEN($A282))=$A282), """")"),"")</f>
        <v/>
      </c>
      <c r="F282" s="1" t="str">
        <f ca="1">IFERROR(__xludf.DUMMYFUNCTION("IFERROR(FILTER('Tag Library'!$X$14:$X$736, LEFT('Tag Library'!$W$14:$W$736, LEN(F$2))=F$2, RIGHT('Tag Library'!$W$14:$W$736, LEN($A282))=$A282), """")"),"")</f>
        <v/>
      </c>
      <c r="G282" s="1" t="str">
        <f ca="1">IFERROR(__xludf.DUMMYFUNCTION("IFERROR(FILTER('Tag Library'!$X$14:$X$736, LEFT('Tag Library'!$W$14:$W$736, LEN(G$2))=G$2, RIGHT('Tag Library'!$W$14:$W$736, LEN($A282))=$A282), """")"),"")</f>
        <v/>
      </c>
      <c r="H282" s="1" t="str">
        <f ca="1">IFERROR(__xludf.DUMMYFUNCTION("IFERROR(FILTER('Tag Library'!$X$14:$X$736, LEFT('Tag Library'!$W$14:$W$736, LEN(H$2))=H$2, RIGHT('Tag Library'!$W$14:$W$736, LEN($A282))=$A282), """")"),"")</f>
        <v/>
      </c>
      <c r="I282" s="1" t="str">
        <f ca="1">IFERROR(__xludf.DUMMYFUNCTION("IFERROR(FILTER('Tag Library'!$X$14:$X$736, LEFT('Tag Library'!$W$14:$W$736, LEN(I$2))=I$2, RIGHT('Tag Library'!$W$14:$W$736, LEN($A282))=$A282), """")"),"")</f>
        <v/>
      </c>
      <c r="J282" s="1" t="str">
        <f ca="1">IFERROR(__xludf.DUMMYFUNCTION("IFERROR(FILTER('Tag Library'!$X$14:$X$736, LEFT('Tag Library'!$W$14:$W$736, LEN(J$2))=J$2, RIGHT('Tag Library'!$W$14:$W$736, LEN($A282))=$A282), """")"),"")</f>
        <v/>
      </c>
      <c r="K282" s="1" t="str">
        <f ca="1">IFERROR(__xludf.DUMMYFUNCTION("IFERROR(FILTER('Tag Library'!$X$14:$X$736, LEFT('Tag Library'!$W$14:$W$736, LEN(K$2))=K$2, RIGHT('Tag Library'!$W$14:$W$736, LEN($A282))=$A282), """")"),"")</f>
        <v/>
      </c>
      <c r="L282" s="1" t="str">
        <f ca="1">IFERROR(__xludf.DUMMYFUNCTION("IFERROR(FILTER('Tag Library'!$X$14:$X$736, LEFT('Tag Library'!$W$14:$W$736, LEN(L$2))=L$2, RIGHT('Tag Library'!$W$14:$W$736, LEN($A282))=$A282), """")"),"")</f>
        <v/>
      </c>
      <c r="M282" s="1" t="str">
        <f ca="1">IFERROR(__xludf.DUMMYFUNCTION("IFERROR(FILTER('Tag Library'!$X$14:$X$736, LEFT('Tag Library'!$W$14:$W$736, LEN(M$2))=M$2, RIGHT('Tag Library'!$W$14:$W$736, LEN($A282))=$A282), """")"),"")</f>
        <v/>
      </c>
      <c r="N282" s="1" t="str">
        <f ca="1">IFERROR(__xludf.DUMMYFUNCTION("IFERROR(FILTER('Tag Library'!$X$14:$X$736, LEFT('Tag Library'!$W$14:$W$736, LEN(N$2))=N$2, RIGHT('Tag Library'!$W$14:$W$736, LEN($A282))=$A282), """")"),"")</f>
        <v/>
      </c>
      <c r="O282" s="1" t="str">
        <f ca="1">IFERROR(__xludf.DUMMYFUNCTION("IFERROR(FILTER('Tag Library'!$X$14:$X$736, LEFT('Tag Library'!$W$14:$W$736, LEN(O$2))=O$2, RIGHT('Tag Library'!$W$14:$W$736, LEN($A282))=$A282), """")"),"")</f>
        <v/>
      </c>
      <c r="P282" s="1" t="str">
        <f ca="1">IFERROR(__xludf.DUMMYFUNCTION("IFERROR(FILTER('Tag Library'!$X$14:$X$736, LEFT('Tag Library'!$W$14:$W$736, LEN(P$2))=P$2, RIGHT('Tag Library'!$W$14:$W$736, LEN($A282))=$A282), """")"),"")</f>
        <v/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IFERROR(__xludf.DUMMYFUNCTION("IFERROR(FILTER('Tag Library'!$X$14:$X$736, LEFT('Tag Library'!$W$14:$W$736, LEN(B$2))=B$2, RIGHT('Tag Library'!$W$14:$W$736, LEN($A283))=$A283), """")"),"")</f>
        <v/>
      </c>
      <c r="C283" s="1" t="str">
        <f ca="1">IFERROR(__xludf.DUMMYFUNCTION("IFERROR(FILTER('Tag Library'!$X$14:$X$736, LEFT('Tag Library'!$W$14:$W$736, LEN(C$2))=C$2, RIGHT('Tag Library'!$W$14:$W$736, LEN($A283))=$A283), """")"),"")</f>
        <v/>
      </c>
      <c r="D283" s="1" t="str">
        <f ca="1">IFERROR(__xludf.DUMMYFUNCTION("IFERROR(FILTER('Tag Library'!$X$14:$X$736, LEFT('Tag Library'!$W$14:$W$736, LEN(D$2))=D$2, RIGHT('Tag Library'!$W$14:$W$736, LEN($A283))=$A283), """")"),"")</f>
        <v/>
      </c>
      <c r="E283" s="1" t="str">
        <f ca="1">IFERROR(__xludf.DUMMYFUNCTION("IFERROR(FILTER('Tag Library'!$X$14:$X$736, LEFT('Tag Library'!$W$14:$W$736, LEN(E$2))=E$2, RIGHT('Tag Library'!$W$14:$W$736, LEN($A283))=$A283), """")"),"")</f>
        <v/>
      </c>
      <c r="F283" s="1" t="str">
        <f ca="1">IFERROR(__xludf.DUMMYFUNCTION("IFERROR(FILTER('Tag Library'!$X$14:$X$736, LEFT('Tag Library'!$W$14:$W$736, LEN(F$2))=F$2, RIGHT('Tag Library'!$W$14:$W$736, LEN($A283))=$A283), """")"),"")</f>
        <v/>
      </c>
      <c r="G283" s="1" t="str">
        <f ca="1">IFERROR(__xludf.DUMMYFUNCTION("IFERROR(FILTER('Tag Library'!$X$14:$X$736, LEFT('Tag Library'!$W$14:$W$736, LEN(G$2))=G$2, RIGHT('Tag Library'!$W$14:$W$736, LEN($A283))=$A283), """")"),"")</f>
        <v/>
      </c>
      <c r="H283" s="1" t="str">
        <f ca="1">IFERROR(__xludf.DUMMYFUNCTION("IFERROR(FILTER('Tag Library'!$X$14:$X$736, LEFT('Tag Library'!$W$14:$W$736, LEN(H$2))=H$2, RIGHT('Tag Library'!$W$14:$W$736, LEN($A283))=$A283), """")"),"")</f>
        <v/>
      </c>
      <c r="I283" s="1" t="str">
        <f ca="1">IFERROR(__xludf.DUMMYFUNCTION("IFERROR(FILTER('Tag Library'!$X$14:$X$736, LEFT('Tag Library'!$W$14:$W$736, LEN(I$2))=I$2, RIGHT('Tag Library'!$W$14:$W$736, LEN($A283))=$A283), """")"),"")</f>
        <v/>
      </c>
      <c r="J283" s="1" t="str">
        <f ca="1">IFERROR(__xludf.DUMMYFUNCTION("IFERROR(FILTER('Tag Library'!$X$14:$X$736, LEFT('Tag Library'!$W$14:$W$736, LEN(J$2))=J$2, RIGHT('Tag Library'!$W$14:$W$736, LEN($A283))=$A283), """")"),"")</f>
        <v/>
      </c>
      <c r="K283" s="1" t="str">
        <f ca="1">IFERROR(__xludf.DUMMYFUNCTION("IFERROR(FILTER('Tag Library'!$X$14:$X$736, LEFT('Tag Library'!$W$14:$W$736, LEN(K$2))=K$2, RIGHT('Tag Library'!$W$14:$W$736, LEN($A283))=$A283), """")"),"")</f>
        <v/>
      </c>
      <c r="L283" s="1" t="str">
        <f ca="1">IFERROR(__xludf.DUMMYFUNCTION("IFERROR(FILTER('Tag Library'!$X$14:$X$736, LEFT('Tag Library'!$W$14:$W$736, LEN(L$2))=L$2, RIGHT('Tag Library'!$W$14:$W$736, LEN($A283))=$A283), """")"),"")</f>
        <v/>
      </c>
      <c r="M283" s="1" t="str">
        <f ca="1">IFERROR(__xludf.DUMMYFUNCTION("IFERROR(FILTER('Tag Library'!$X$14:$X$736, LEFT('Tag Library'!$W$14:$W$736, LEN(M$2))=M$2, RIGHT('Tag Library'!$W$14:$W$736, LEN($A283))=$A283), """")"),"")</f>
        <v/>
      </c>
      <c r="N283" s="1" t="str">
        <f ca="1">IFERROR(__xludf.DUMMYFUNCTION("IFERROR(FILTER('Tag Library'!$X$14:$X$736, LEFT('Tag Library'!$W$14:$W$736, LEN(N$2))=N$2, RIGHT('Tag Library'!$W$14:$W$736, LEN($A283))=$A283), """")"),"")</f>
        <v/>
      </c>
      <c r="O283" s="1" t="str">
        <f ca="1">IFERROR(__xludf.DUMMYFUNCTION("IFERROR(FILTER('Tag Library'!$X$14:$X$736, LEFT('Tag Library'!$W$14:$W$736, LEN(O$2))=O$2, RIGHT('Tag Library'!$W$14:$W$736, LEN($A283))=$A283), """")"),"")</f>
        <v/>
      </c>
      <c r="P283" s="1" t="str">
        <f ca="1">IFERROR(__xludf.DUMMYFUNCTION("IFERROR(FILTER('Tag Library'!$X$14:$X$736, LEFT('Tag Library'!$W$14:$W$736, LEN(P$2))=P$2, RIGHT('Tag Library'!$W$14:$W$736, LEN($A283))=$A283), """")"),"")</f>
        <v/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IFERROR(__xludf.DUMMYFUNCTION("IFERROR(FILTER('Tag Library'!$X$14:$X$736, LEFT('Tag Library'!$W$14:$W$736, LEN(B$2))=B$2, RIGHT('Tag Library'!$W$14:$W$736, LEN($A284))=$A284), """")"),"")</f>
        <v/>
      </c>
      <c r="C284" s="1" t="str">
        <f ca="1">IFERROR(__xludf.DUMMYFUNCTION("IFERROR(FILTER('Tag Library'!$X$14:$X$736, LEFT('Tag Library'!$W$14:$W$736, LEN(C$2))=C$2, RIGHT('Tag Library'!$W$14:$W$736, LEN($A284))=$A284), """")"),"")</f>
        <v/>
      </c>
      <c r="D284" s="1" t="str">
        <f ca="1">IFERROR(__xludf.DUMMYFUNCTION("IFERROR(FILTER('Tag Library'!$X$14:$X$736, LEFT('Tag Library'!$W$14:$W$736, LEN(D$2))=D$2, RIGHT('Tag Library'!$W$14:$W$736, LEN($A284))=$A284), """")"),"")</f>
        <v/>
      </c>
      <c r="E284" s="1" t="str">
        <f ca="1">IFERROR(__xludf.DUMMYFUNCTION("IFERROR(FILTER('Tag Library'!$X$14:$X$736, LEFT('Tag Library'!$W$14:$W$736, LEN(E$2))=E$2, RIGHT('Tag Library'!$W$14:$W$736, LEN($A284))=$A284), """")"),"")</f>
        <v/>
      </c>
      <c r="F284" s="1" t="str">
        <f ca="1">IFERROR(__xludf.DUMMYFUNCTION("IFERROR(FILTER('Tag Library'!$X$14:$X$736, LEFT('Tag Library'!$W$14:$W$736, LEN(F$2))=F$2, RIGHT('Tag Library'!$W$14:$W$736, LEN($A284))=$A284), """")"),"")</f>
        <v/>
      </c>
      <c r="G284" s="1" t="str">
        <f ca="1">IFERROR(__xludf.DUMMYFUNCTION("IFERROR(FILTER('Tag Library'!$X$14:$X$736, LEFT('Tag Library'!$W$14:$W$736, LEN(G$2))=G$2, RIGHT('Tag Library'!$W$14:$W$736, LEN($A284))=$A284), """")"),"")</f>
        <v/>
      </c>
      <c r="H284" s="1" t="str">
        <f ca="1">IFERROR(__xludf.DUMMYFUNCTION("IFERROR(FILTER('Tag Library'!$X$14:$X$736, LEFT('Tag Library'!$W$14:$W$736, LEN(H$2))=H$2, RIGHT('Tag Library'!$W$14:$W$736, LEN($A284))=$A284), """")"),"")</f>
        <v/>
      </c>
      <c r="I284" s="1" t="str">
        <f ca="1">IFERROR(__xludf.DUMMYFUNCTION("IFERROR(FILTER('Tag Library'!$X$14:$X$736, LEFT('Tag Library'!$W$14:$W$736, LEN(I$2))=I$2, RIGHT('Tag Library'!$W$14:$W$736, LEN($A284))=$A284), """")"),"")</f>
        <v/>
      </c>
      <c r="J284" s="1" t="str">
        <f ca="1">IFERROR(__xludf.DUMMYFUNCTION("IFERROR(FILTER('Tag Library'!$X$14:$X$736, LEFT('Tag Library'!$W$14:$W$736, LEN(J$2))=J$2, RIGHT('Tag Library'!$W$14:$W$736, LEN($A284))=$A284), """")"),"")</f>
        <v/>
      </c>
      <c r="K284" s="1" t="str">
        <f ca="1">IFERROR(__xludf.DUMMYFUNCTION("IFERROR(FILTER('Tag Library'!$X$14:$X$736, LEFT('Tag Library'!$W$14:$W$736, LEN(K$2))=K$2, RIGHT('Tag Library'!$W$14:$W$736, LEN($A284))=$A284), """")"),"")</f>
        <v/>
      </c>
      <c r="L284" s="1" t="str">
        <f ca="1">IFERROR(__xludf.DUMMYFUNCTION("IFERROR(FILTER('Tag Library'!$X$14:$X$736, LEFT('Tag Library'!$W$14:$W$736, LEN(L$2))=L$2, RIGHT('Tag Library'!$W$14:$W$736, LEN($A284))=$A284), """")"),"")</f>
        <v/>
      </c>
      <c r="M284" s="1" t="str">
        <f ca="1">IFERROR(__xludf.DUMMYFUNCTION("IFERROR(FILTER('Tag Library'!$X$14:$X$736, LEFT('Tag Library'!$W$14:$W$736, LEN(M$2))=M$2, RIGHT('Tag Library'!$W$14:$W$736, LEN($A284))=$A284), """")"),"")</f>
        <v/>
      </c>
      <c r="N284" s="1" t="str">
        <f ca="1">IFERROR(__xludf.DUMMYFUNCTION("IFERROR(FILTER('Tag Library'!$X$14:$X$736, LEFT('Tag Library'!$W$14:$W$736, LEN(N$2))=N$2, RIGHT('Tag Library'!$W$14:$W$736, LEN($A284))=$A284), """")"),"")</f>
        <v/>
      </c>
      <c r="O284" s="1" t="str">
        <f ca="1">IFERROR(__xludf.DUMMYFUNCTION("IFERROR(FILTER('Tag Library'!$X$14:$X$736, LEFT('Tag Library'!$W$14:$W$736, LEN(O$2))=O$2, RIGHT('Tag Library'!$W$14:$W$736, LEN($A284))=$A284), """")"),"")</f>
        <v/>
      </c>
      <c r="P284" s="1" t="str">
        <f ca="1">IFERROR(__xludf.DUMMYFUNCTION("IFERROR(FILTER('Tag Library'!$X$14:$X$736, LEFT('Tag Library'!$W$14:$W$736, LEN(P$2))=P$2, RIGHT('Tag Library'!$W$14:$W$736, LEN($A284))=$A284), """")"),"")</f>
        <v/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IFERROR(__xludf.DUMMYFUNCTION("IFERROR(FILTER('Tag Library'!$X$14:$X$736, LEFT('Tag Library'!$W$14:$W$736, LEN(B$2))=B$2, RIGHT('Tag Library'!$W$14:$W$736, LEN($A285))=$A285), """")"),"")</f>
        <v/>
      </c>
      <c r="C285" s="1" t="str">
        <f ca="1">IFERROR(__xludf.DUMMYFUNCTION("IFERROR(FILTER('Tag Library'!$X$14:$X$736, LEFT('Tag Library'!$W$14:$W$736, LEN(C$2))=C$2, RIGHT('Tag Library'!$W$14:$W$736, LEN($A285))=$A285), """")"),"")</f>
        <v/>
      </c>
      <c r="D285" s="1" t="str">
        <f ca="1">IFERROR(__xludf.DUMMYFUNCTION("IFERROR(FILTER('Tag Library'!$X$14:$X$736, LEFT('Tag Library'!$W$14:$W$736, LEN(D$2))=D$2, RIGHT('Tag Library'!$W$14:$W$736, LEN($A285))=$A285), """")"),"")</f>
        <v/>
      </c>
      <c r="E285" s="1" t="str">
        <f ca="1">IFERROR(__xludf.DUMMYFUNCTION("IFERROR(FILTER('Tag Library'!$X$14:$X$736, LEFT('Tag Library'!$W$14:$W$736, LEN(E$2))=E$2, RIGHT('Tag Library'!$W$14:$W$736, LEN($A285))=$A285), """")"),"")</f>
        <v/>
      </c>
      <c r="F285" s="1" t="str">
        <f ca="1">IFERROR(__xludf.DUMMYFUNCTION("IFERROR(FILTER('Tag Library'!$X$14:$X$736, LEFT('Tag Library'!$W$14:$W$736, LEN(F$2))=F$2, RIGHT('Tag Library'!$W$14:$W$736, LEN($A285))=$A285), """")"),"")</f>
        <v/>
      </c>
      <c r="G285" s="1" t="str">
        <f ca="1">IFERROR(__xludf.DUMMYFUNCTION("IFERROR(FILTER('Tag Library'!$X$14:$X$736, LEFT('Tag Library'!$W$14:$W$736, LEN(G$2))=G$2, RIGHT('Tag Library'!$W$14:$W$736, LEN($A285))=$A285), """")"),"")</f>
        <v/>
      </c>
      <c r="H285" s="1" t="str">
        <f ca="1">IFERROR(__xludf.DUMMYFUNCTION("IFERROR(FILTER('Tag Library'!$X$14:$X$736, LEFT('Tag Library'!$W$14:$W$736, LEN(H$2))=H$2, RIGHT('Tag Library'!$W$14:$W$736, LEN($A285))=$A285), """")"),"")</f>
        <v/>
      </c>
      <c r="I285" s="1" t="str">
        <f ca="1">IFERROR(__xludf.DUMMYFUNCTION("IFERROR(FILTER('Tag Library'!$X$14:$X$736, LEFT('Tag Library'!$W$14:$W$736, LEN(I$2))=I$2, RIGHT('Tag Library'!$W$14:$W$736, LEN($A285))=$A285), """")"),"")</f>
        <v/>
      </c>
      <c r="J285" s="1" t="str">
        <f ca="1">IFERROR(__xludf.DUMMYFUNCTION("IFERROR(FILTER('Tag Library'!$X$14:$X$736, LEFT('Tag Library'!$W$14:$W$736, LEN(J$2))=J$2, RIGHT('Tag Library'!$W$14:$W$736, LEN($A285))=$A285), """")"),"")</f>
        <v/>
      </c>
      <c r="K285" s="1" t="str">
        <f ca="1">IFERROR(__xludf.DUMMYFUNCTION("IFERROR(FILTER('Tag Library'!$X$14:$X$736, LEFT('Tag Library'!$W$14:$W$736, LEN(K$2))=K$2, RIGHT('Tag Library'!$W$14:$W$736, LEN($A285))=$A285), """")"),"")</f>
        <v/>
      </c>
      <c r="L285" s="1" t="str">
        <f ca="1">IFERROR(__xludf.DUMMYFUNCTION("IFERROR(FILTER('Tag Library'!$X$14:$X$736, LEFT('Tag Library'!$W$14:$W$736, LEN(L$2))=L$2, RIGHT('Tag Library'!$W$14:$W$736, LEN($A285))=$A285), """")"),"")</f>
        <v/>
      </c>
      <c r="M285" s="1" t="str">
        <f ca="1">IFERROR(__xludf.DUMMYFUNCTION("IFERROR(FILTER('Tag Library'!$X$14:$X$736, LEFT('Tag Library'!$W$14:$W$736, LEN(M$2))=M$2, RIGHT('Tag Library'!$W$14:$W$736, LEN($A285))=$A285), """")"),"")</f>
        <v/>
      </c>
      <c r="N285" s="1" t="str">
        <f ca="1">IFERROR(__xludf.DUMMYFUNCTION("IFERROR(FILTER('Tag Library'!$X$14:$X$736, LEFT('Tag Library'!$W$14:$W$736, LEN(N$2))=N$2, RIGHT('Tag Library'!$W$14:$W$736, LEN($A285))=$A285), """")"),"")</f>
        <v/>
      </c>
      <c r="O285" s="1" t="str">
        <f ca="1">IFERROR(__xludf.DUMMYFUNCTION("IFERROR(FILTER('Tag Library'!$X$14:$X$736, LEFT('Tag Library'!$W$14:$W$736, LEN(O$2))=O$2, RIGHT('Tag Library'!$W$14:$W$736, LEN($A285))=$A285), """")"),"")</f>
        <v/>
      </c>
      <c r="P285" s="1" t="str">
        <f ca="1">IFERROR(__xludf.DUMMYFUNCTION("IFERROR(FILTER('Tag Library'!$X$14:$X$736, LEFT('Tag Library'!$W$14:$W$736, LEN(P$2))=P$2, RIGHT('Tag Library'!$W$14:$W$736, LEN($A285))=$A285), """")"),"")</f>
        <v/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IFERROR(__xludf.DUMMYFUNCTION("IFERROR(FILTER('Tag Library'!$X$14:$X$736, LEFT('Tag Library'!$W$14:$W$736, LEN(B$2))=B$2, RIGHT('Tag Library'!$W$14:$W$736, LEN($A286))=$A286), """")"),"")</f>
        <v/>
      </c>
      <c r="C286" s="1" t="str">
        <f ca="1">IFERROR(__xludf.DUMMYFUNCTION("IFERROR(FILTER('Tag Library'!$X$14:$X$736, LEFT('Tag Library'!$W$14:$W$736, LEN(C$2))=C$2, RIGHT('Tag Library'!$W$14:$W$736, LEN($A286))=$A286), """")"),"")</f>
        <v/>
      </c>
      <c r="D286" s="1" t="str">
        <f ca="1">IFERROR(__xludf.DUMMYFUNCTION("IFERROR(FILTER('Tag Library'!$X$14:$X$736, LEFT('Tag Library'!$W$14:$W$736, LEN(D$2))=D$2, RIGHT('Tag Library'!$W$14:$W$736, LEN($A286))=$A286), """")"),"")</f>
        <v/>
      </c>
      <c r="E286" s="1" t="str">
        <f ca="1">IFERROR(__xludf.DUMMYFUNCTION("IFERROR(FILTER('Tag Library'!$X$14:$X$736, LEFT('Tag Library'!$W$14:$W$736, LEN(E$2))=E$2, RIGHT('Tag Library'!$W$14:$W$736, LEN($A286))=$A286), """")"),"")</f>
        <v/>
      </c>
      <c r="F286" s="1" t="str">
        <f ca="1">IFERROR(__xludf.DUMMYFUNCTION("IFERROR(FILTER('Tag Library'!$X$14:$X$736, LEFT('Tag Library'!$W$14:$W$736, LEN(F$2))=F$2, RIGHT('Tag Library'!$W$14:$W$736, LEN($A286))=$A286), """")"),"")</f>
        <v/>
      </c>
      <c r="G286" s="1" t="str">
        <f ca="1">IFERROR(__xludf.DUMMYFUNCTION("IFERROR(FILTER('Tag Library'!$X$14:$X$736, LEFT('Tag Library'!$W$14:$W$736, LEN(G$2))=G$2, RIGHT('Tag Library'!$W$14:$W$736, LEN($A286))=$A286), """")"),"")</f>
        <v/>
      </c>
      <c r="H286" s="1" t="str">
        <f ca="1">IFERROR(__xludf.DUMMYFUNCTION("IFERROR(FILTER('Tag Library'!$X$14:$X$736, LEFT('Tag Library'!$W$14:$W$736, LEN(H$2))=H$2, RIGHT('Tag Library'!$W$14:$W$736, LEN($A286))=$A286), """")"),"")</f>
        <v/>
      </c>
      <c r="I286" s="1" t="str">
        <f ca="1">IFERROR(__xludf.DUMMYFUNCTION("IFERROR(FILTER('Tag Library'!$X$14:$X$736, LEFT('Tag Library'!$W$14:$W$736, LEN(I$2))=I$2, RIGHT('Tag Library'!$W$14:$W$736, LEN($A286))=$A286), """")"),"")</f>
        <v/>
      </c>
      <c r="J286" s="1" t="str">
        <f ca="1">IFERROR(__xludf.DUMMYFUNCTION("IFERROR(FILTER('Tag Library'!$X$14:$X$736, LEFT('Tag Library'!$W$14:$W$736, LEN(J$2))=J$2, RIGHT('Tag Library'!$W$14:$W$736, LEN($A286))=$A286), """")"),"")</f>
        <v/>
      </c>
      <c r="K286" s="1" t="str">
        <f ca="1">IFERROR(__xludf.DUMMYFUNCTION("IFERROR(FILTER('Tag Library'!$X$14:$X$736, LEFT('Tag Library'!$W$14:$W$736, LEN(K$2))=K$2, RIGHT('Tag Library'!$W$14:$W$736, LEN($A286))=$A286), """")"),"")</f>
        <v/>
      </c>
      <c r="L286" s="1" t="str">
        <f ca="1">IFERROR(__xludf.DUMMYFUNCTION("IFERROR(FILTER('Tag Library'!$X$14:$X$736, LEFT('Tag Library'!$W$14:$W$736, LEN(L$2))=L$2, RIGHT('Tag Library'!$W$14:$W$736, LEN($A286))=$A286), """")"),"")</f>
        <v/>
      </c>
      <c r="M286" s="1" t="str">
        <f ca="1">IFERROR(__xludf.DUMMYFUNCTION("IFERROR(FILTER('Tag Library'!$X$14:$X$736, LEFT('Tag Library'!$W$14:$W$736, LEN(M$2))=M$2, RIGHT('Tag Library'!$W$14:$W$736, LEN($A286))=$A286), """")"),"")</f>
        <v/>
      </c>
      <c r="N286" s="1" t="str">
        <f ca="1">IFERROR(__xludf.DUMMYFUNCTION("IFERROR(FILTER('Tag Library'!$X$14:$X$736, LEFT('Tag Library'!$W$14:$W$736, LEN(N$2))=N$2, RIGHT('Tag Library'!$W$14:$W$736, LEN($A286))=$A286), """")"),"")</f>
        <v/>
      </c>
      <c r="O286" s="1" t="str">
        <f ca="1">IFERROR(__xludf.DUMMYFUNCTION("IFERROR(FILTER('Tag Library'!$X$14:$X$736, LEFT('Tag Library'!$W$14:$W$736, LEN(O$2))=O$2, RIGHT('Tag Library'!$W$14:$W$736, LEN($A286))=$A286), """")"),"")</f>
        <v/>
      </c>
      <c r="P286" s="1" t="str">
        <f ca="1">IFERROR(__xludf.DUMMYFUNCTION("IFERROR(FILTER('Tag Library'!$X$14:$X$736, LEFT('Tag Library'!$W$14:$W$736, LEN(P$2))=P$2, RIGHT('Tag Library'!$W$14:$W$736, LEN($A286))=$A286), """")"),"")</f>
        <v/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IFERROR(__xludf.DUMMYFUNCTION("IFERROR(FILTER('Tag Library'!$X$14:$X$736, LEFT('Tag Library'!$W$14:$W$736, LEN(B$2))=B$2, RIGHT('Tag Library'!$W$14:$W$736, LEN($A287))=$A287), """")"),"")</f>
        <v/>
      </c>
      <c r="C287" s="1" t="str">
        <f ca="1">IFERROR(__xludf.DUMMYFUNCTION("IFERROR(FILTER('Tag Library'!$X$14:$X$736, LEFT('Tag Library'!$W$14:$W$736, LEN(C$2))=C$2, RIGHT('Tag Library'!$W$14:$W$736, LEN($A287))=$A287), """")"),"")</f>
        <v/>
      </c>
      <c r="D287" s="1" t="str">
        <f ca="1">IFERROR(__xludf.DUMMYFUNCTION("IFERROR(FILTER('Tag Library'!$X$14:$X$736, LEFT('Tag Library'!$W$14:$W$736, LEN(D$2))=D$2, RIGHT('Tag Library'!$W$14:$W$736, LEN($A287))=$A287), """")"),"")</f>
        <v/>
      </c>
      <c r="E287" s="1" t="str">
        <f ca="1">IFERROR(__xludf.DUMMYFUNCTION("IFERROR(FILTER('Tag Library'!$X$14:$X$736, LEFT('Tag Library'!$W$14:$W$736, LEN(E$2))=E$2, RIGHT('Tag Library'!$W$14:$W$736, LEN($A287))=$A287), """")"),"")</f>
        <v/>
      </c>
      <c r="F287" s="1" t="str">
        <f ca="1">IFERROR(__xludf.DUMMYFUNCTION("IFERROR(FILTER('Tag Library'!$X$14:$X$736, LEFT('Tag Library'!$W$14:$W$736, LEN(F$2))=F$2, RIGHT('Tag Library'!$W$14:$W$736, LEN($A287))=$A287), """")"),"")</f>
        <v/>
      </c>
      <c r="G287" s="1" t="str">
        <f ca="1">IFERROR(__xludf.DUMMYFUNCTION("IFERROR(FILTER('Tag Library'!$X$14:$X$736, LEFT('Tag Library'!$W$14:$W$736, LEN(G$2))=G$2, RIGHT('Tag Library'!$W$14:$W$736, LEN($A287))=$A287), """")"),"")</f>
        <v/>
      </c>
      <c r="H287" s="1" t="str">
        <f ca="1">IFERROR(__xludf.DUMMYFUNCTION("IFERROR(FILTER('Tag Library'!$X$14:$X$736, LEFT('Tag Library'!$W$14:$W$736, LEN(H$2))=H$2, RIGHT('Tag Library'!$W$14:$W$736, LEN($A287))=$A287), """")"),"")</f>
        <v/>
      </c>
      <c r="I287" s="1" t="str">
        <f ca="1">IFERROR(__xludf.DUMMYFUNCTION("IFERROR(FILTER('Tag Library'!$X$14:$X$736, LEFT('Tag Library'!$W$14:$W$736, LEN(I$2))=I$2, RIGHT('Tag Library'!$W$14:$W$736, LEN($A287))=$A287), """")"),"")</f>
        <v/>
      </c>
      <c r="J287" s="1" t="str">
        <f ca="1">IFERROR(__xludf.DUMMYFUNCTION("IFERROR(FILTER('Tag Library'!$X$14:$X$736, LEFT('Tag Library'!$W$14:$W$736, LEN(J$2))=J$2, RIGHT('Tag Library'!$W$14:$W$736, LEN($A287))=$A287), """")"),"")</f>
        <v/>
      </c>
      <c r="K287" s="1" t="str">
        <f ca="1">IFERROR(__xludf.DUMMYFUNCTION("IFERROR(FILTER('Tag Library'!$X$14:$X$736, LEFT('Tag Library'!$W$14:$W$736, LEN(K$2))=K$2, RIGHT('Tag Library'!$W$14:$W$736, LEN($A287))=$A287), """")"),"")</f>
        <v/>
      </c>
      <c r="L287" s="1" t="str">
        <f ca="1">IFERROR(__xludf.DUMMYFUNCTION("IFERROR(FILTER('Tag Library'!$X$14:$X$736, LEFT('Tag Library'!$W$14:$W$736, LEN(L$2))=L$2, RIGHT('Tag Library'!$W$14:$W$736, LEN($A287))=$A287), """")"),"")</f>
        <v/>
      </c>
      <c r="M287" s="1" t="str">
        <f ca="1">IFERROR(__xludf.DUMMYFUNCTION("IFERROR(FILTER('Tag Library'!$X$14:$X$736, LEFT('Tag Library'!$W$14:$W$736, LEN(M$2))=M$2, RIGHT('Tag Library'!$W$14:$W$736, LEN($A287))=$A287), """")"),"")</f>
        <v/>
      </c>
      <c r="N287" s="1" t="str">
        <f ca="1">IFERROR(__xludf.DUMMYFUNCTION("IFERROR(FILTER('Tag Library'!$X$14:$X$736, LEFT('Tag Library'!$W$14:$W$736, LEN(N$2))=N$2, RIGHT('Tag Library'!$W$14:$W$736, LEN($A287))=$A287), """")"),"")</f>
        <v/>
      </c>
      <c r="O287" s="1" t="str">
        <f ca="1">IFERROR(__xludf.DUMMYFUNCTION("IFERROR(FILTER('Tag Library'!$X$14:$X$736, LEFT('Tag Library'!$W$14:$W$736, LEN(O$2))=O$2, RIGHT('Tag Library'!$W$14:$W$736, LEN($A287))=$A287), """")"),"")</f>
        <v/>
      </c>
      <c r="P287" s="1" t="str">
        <f ca="1">IFERROR(__xludf.DUMMYFUNCTION("IFERROR(FILTER('Tag Library'!$X$14:$X$736, LEFT('Tag Library'!$W$14:$W$736, LEN(P$2))=P$2, RIGHT('Tag Library'!$W$14:$W$736, LEN($A287))=$A287), """")"),"")</f>
        <v/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IFERROR(__xludf.DUMMYFUNCTION("IFERROR(FILTER('Tag Library'!$X$14:$X$736, LEFT('Tag Library'!$W$14:$W$736, LEN(B$2))=B$2, RIGHT('Tag Library'!$W$14:$W$736, LEN($A288))=$A288), """")"),"")</f>
        <v/>
      </c>
      <c r="C288" s="1" t="str">
        <f ca="1">IFERROR(__xludf.DUMMYFUNCTION("IFERROR(FILTER('Tag Library'!$X$14:$X$736, LEFT('Tag Library'!$W$14:$W$736, LEN(C$2))=C$2, RIGHT('Tag Library'!$W$14:$W$736, LEN($A288))=$A288), """")"),"")</f>
        <v/>
      </c>
      <c r="D288" s="1" t="str">
        <f ca="1">IFERROR(__xludf.DUMMYFUNCTION("IFERROR(FILTER('Tag Library'!$X$14:$X$736, LEFT('Tag Library'!$W$14:$W$736, LEN(D$2))=D$2, RIGHT('Tag Library'!$W$14:$W$736, LEN($A288))=$A288), """")"),"")</f>
        <v/>
      </c>
      <c r="E288" s="1" t="str">
        <f ca="1">IFERROR(__xludf.DUMMYFUNCTION("IFERROR(FILTER('Tag Library'!$X$14:$X$736, LEFT('Tag Library'!$W$14:$W$736, LEN(E$2))=E$2, RIGHT('Tag Library'!$W$14:$W$736, LEN($A288))=$A288), """")"),"")</f>
        <v/>
      </c>
      <c r="F288" s="1" t="str">
        <f ca="1">IFERROR(__xludf.DUMMYFUNCTION("IFERROR(FILTER('Tag Library'!$X$14:$X$736, LEFT('Tag Library'!$W$14:$W$736, LEN(F$2))=F$2, RIGHT('Tag Library'!$W$14:$W$736, LEN($A288))=$A288), """")"),"")</f>
        <v/>
      </c>
      <c r="G288" s="1" t="str">
        <f ca="1">IFERROR(__xludf.DUMMYFUNCTION("IFERROR(FILTER('Tag Library'!$X$14:$X$736, LEFT('Tag Library'!$W$14:$W$736, LEN(G$2))=G$2, RIGHT('Tag Library'!$W$14:$W$736, LEN($A288))=$A288), """")"),"")</f>
        <v/>
      </c>
      <c r="H288" s="1" t="str">
        <f ca="1">IFERROR(__xludf.DUMMYFUNCTION("IFERROR(FILTER('Tag Library'!$X$14:$X$736, LEFT('Tag Library'!$W$14:$W$736, LEN(H$2))=H$2, RIGHT('Tag Library'!$W$14:$W$736, LEN($A288))=$A288), """")"),"")</f>
        <v/>
      </c>
      <c r="I288" s="1" t="str">
        <f ca="1">IFERROR(__xludf.DUMMYFUNCTION("IFERROR(FILTER('Tag Library'!$X$14:$X$736, LEFT('Tag Library'!$W$14:$W$736, LEN(I$2))=I$2, RIGHT('Tag Library'!$W$14:$W$736, LEN($A288))=$A288), """")"),"")</f>
        <v/>
      </c>
      <c r="J288" s="1" t="str">
        <f ca="1">IFERROR(__xludf.DUMMYFUNCTION("IFERROR(FILTER('Tag Library'!$X$14:$X$736, LEFT('Tag Library'!$W$14:$W$736, LEN(J$2))=J$2, RIGHT('Tag Library'!$W$14:$W$736, LEN($A288))=$A288), """")"),"")</f>
        <v/>
      </c>
      <c r="K288" s="1" t="str">
        <f ca="1">IFERROR(__xludf.DUMMYFUNCTION("IFERROR(FILTER('Tag Library'!$X$14:$X$736, LEFT('Tag Library'!$W$14:$W$736, LEN(K$2))=K$2, RIGHT('Tag Library'!$W$14:$W$736, LEN($A288))=$A288), """")"),"")</f>
        <v/>
      </c>
      <c r="L288" s="1" t="str">
        <f ca="1">IFERROR(__xludf.DUMMYFUNCTION("IFERROR(FILTER('Tag Library'!$X$14:$X$736, LEFT('Tag Library'!$W$14:$W$736, LEN(L$2))=L$2, RIGHT('Tag Library'!$W$14:$W$736, LEN($A288))=$A288), """")"),"")</f>
        <v/>
      </c>
      <c r="M288" s="1" t="str">
        <f ca="1">IFERROR(__xludf.DUMMYFUNCTION("IFERROR(FILTER('Tag Library'!$X$14:$X$736, LEFT('Tag Library'!$W$14:$W$736, LEN(M$2))=M$2, RIGHT('Tag Library'!$W$14:$W$736, LEN($A288))=$A288), """")"),"")</f>
        <v/>
      </c>
      <c r="N288" s="1" t="str">
        <f ca="1">IFERROR(__xludf.DUMMYFUNCTION("IFERROR(FILTER('Tag Library'!$X$14:$X$736, LEFT('Tag Library'!$W$14:$W$736, LEN(N$2))=N$2, RIGHT('Tag Library'!$W$14:$W$736, LEN($A288))=$A288), """")"),"")</f>
        <v/>
      </c>
      <c r="O288" s="1" t="str">
        <f ca="1">IFERROR(__xludf.DUMMYFUNCTION("IFERROR(FILTER('Tag Library'!$X$14:$X$736, LEFT('Tag Library'!$W$14:$W$736, LEN(O$2))=O$2, RIGHT('Tag Library'!$W$14:$W$736, LEN($A288))=$A288), """")"),"")</f>
        <v/>
      </c>
      <c r="P288" s="1" t="str">
        <f ca="1">IFERROR(__xludf.DUMMYFUNCTION("IFERROR(FILTER('Tag Library'!$X$14:$X$736, LEFT('Tag Library'!$W$14:$W$736, LEN(P$2))=P$2, RIGHT('Tag Library'!$W$14:$W$736, LEN($A288))=$A288), """")"),"")</f>
        <v/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IFERROR(__xludf.DUMMYFUNCTION("IFERROR(FILTER('Tag Library'!$X$14:$X$736, LEFT('Tag Library'!$W$14:$W$736, LEN(B$2))=B$2, RIGHT('Tag Library'!$W$14:$W$736, LEN($A289))=$A289), """")"),"")</f>
        <v/>
      </c>
      <c r="C289" s="1" t="str">
        <f ca="1">IFERROR(__xludf.DUMMYFUNCTION("IFERROR(FILTER('Tag Library'!$X$14:$X$736, LEFT('Tag Library'!$W$14:$W$736, LEN(C$2))=C$2, RIGHT('Tag Library'!$W$14:$W$736, LEN($A289))=$A289), """")"),"")</f>
        <v/>
      </c>
      <c r="D289" s="1" t="str">
        <f ca="1">IFERROR(__xludf.DUMMYFUNCTION("IFERROR(FILTER('Tag Library'!$X$14:$X$736, LEFT('Tag Library'!$W$14:$W$736, LEN(D$2))=D$2, RIGHT('Tag Library'!$W$14:$W$736, LEN($A289))=$A289), """")"),"")</f>
        <v/>
      </c>
      <c r="E289" s="1" t="str">
        <f ca="1">IFERROR(__xludf.DUMMYFUNCTION("IFERROR(FILTER('Tag Library'!$X$14:$X$736, LEFT('Tag Library'!$W$14:$W$736, LEN(E$2))=E$2, RIGHT('Tag Library'!$W$14:$W$736, LEN($A289))=$A289), """")"),"")</f>
        <v/>
      </c>
      <c r="F289" s="1" t="str">
        <f ca="1">IFERROR(__xludf.DUMMYFUNCTION("IFERROR(FILTER('Tag Library'!$X$14:$X$736, LEFT('Tag Library'!$W$14:$W$736, LEN(F$2))=F$2, RIGHT('Tag Library'!$W$14:$W$736, LEN($A289))=$A289), """")"),"")</f>
        <v/>
      </c>
      <c r="G289" s="1" t="str">
        <f ca="1">IFERROR(__xludf.DUMMYFUNCTION("IFERROR(FILTER('Tag Library'!$X$14:$X$736, LEFT('Tag Library'!$W$14:$W$736, LEN(G$2))=G$2, RIGHT('Tag Library'!$W$14:$W$736, LEN($A289))=$A289), """")"),"")</f>
        <v/>
      </c>
      <c r="H289" s="1" t="str">
        <f ca="1">IFERROR(__xludf.DUMMYFUNCTION("IFERROR(FILTER('Tag Library'!$X$14:$X$736, LEFT('Tag Library'!$W$14:$W$736, LEN(H$2))=H$2, RIGHT('Tag Library'!$W$14:$W$736, LEN($A289))=$A289), """")"),"")</f>
        <v/>
      </c>
      <c r="I289" s="1" t="str">
        <f ca="1">IFERROR(__xludf.DUMMYFUNCTION("IFERROR(FILTER('Tag Library'!$X$14:$X$736, LEFT('Tag Library'!$W$14:$W$736, LEN(I$2))=I$2, RIGHT('Tag Library'!$W$14:$W$736, LEN($A289))=$A289), """")"),"")</f>
        <v/>
      </c>
      <c r="J289" s="1" t="str">
        <f ca="1">IFERROR(__xludf.DUMMYFUNCTION("IFERROR(FILTER('Tag Library'!$X$14:$X$736, LEFT('Tag Library'!$W$14:$W$736, LEN(J$2))=J$2, RIGHT('Tag Library'!$W$14:$W$736, LEN($A289))=$A289), """")"),"")</f>
        <v/>
      </c>
      <c r="K289" s="1" t="str">
        <f ca="1">IFERROR(__xludf.DUMMYFUNCTION("IFERROR(FILTER('Tag Library'!$X$14:$X$736, LEFT('Tag Library'!$W$14:$W$736, LEN(K$2))=K$2, RIGHT('Tag Library'!$W$14:$W$736, LEN($A289))=$A289), """")"),"")</f>
        <v/>
      </c>
      <c r="L289" s="1" t="str">
        <f ca="1">IFERROR(__xludf.DUMMYFUNCTION("IFERROR(FILTER('Tag Library'!$X$14:$X$736, LEFT('Tag Library'!$W$14:$W$736, LEN(L$2))=L$2, RIGHT('Tag Library'!$W$14:$W$736, LEN($A289))=$A289), """")"),"")</f>
        <v/>
      </c>
      <c r="M289" s="1" t="str">
        <f ca="1">IFERROR(__xludf.DUMMYFUNCTION("IFERROR(FILTER('Tag Library'!$X$14:$X$736, LEFT('Tag Library'!$W$14:$W$736, LEN(M$2))=M$2, RIGHT('Tag Library'!$W$14:$W$736, LEN($A289))=$A289), """")"),"")</f>
        <v/>
      </c>
      <c r="N289" s="1" t="str">
        <f ca="1">IFERROR(__xludf.DUMMYFUNCTION("IFERROR(FILTER('Tag Library'!$X$14:$X$736, LEFT('Tag Library'!$W$14:$W$736, LEN(N$2))=N$2, RIGHT('Tag Library'!$W$14:$W$736, LEN($A289))=$A289), """")"),"")</f>
        <v/>
      </c>
      <c r="O289" s="1" t="str">
        <f ca="1">IFERROR(__xludf.DUMMYFUNCTION("IFERROR(FILTER('Tag Library'!$X$14:$X$736, LEFT('Tag Library'!$W$14:$W$736, LEN(O$2))=O$2, RIGHT('Tag Library'!$W$14:$W$736, LEN($A289))=$A289), """")"),"")</f>
        <v/>
      </c>
      <c r="P289" s="1" t="str">
        <f ca="1">IFERROR(__xludf.DUMMYFUNCTION("IFERROR(FILTER('Tag Library'!$X$14:$X$736, LEFT('Tag Library'!$W$14:$W$736, LEN(P$2))=P$2, RIGHT('Tag Library'!$W$14:$W$736, LEN($A289))=$A289), """")"),"")</f>
        <v/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IFERROR(__xludf.DUMMYFUNCTION("IFERROR(FILTER('Tag Library'!$X$14:$X$736, LEFT('Tag Library'!$W$14:$W$736, LEN(B$2))=B$2, RIGHT('Tag Library'!$W$14:$W$736, LEN($A290))=$A290), """")"),"")</f>
        <v/>
      </c>
      <c r="C290" s="1" t="str">
        <f ca="1">IFERROR(__xludf.DUMMYFUNCTION("IFERROR(FILTER('Tag Library'!$X$14:$X$736, LEFT('Tag Library'!$W$14:$W$736, LEN(C$2))=C$2, RIGHT('Tag Library'!$W$14:$W$736, LEN($A290))=$A290), """")"),"")</f>
        <v/>
      </c>
      <c r="D290" s="1" t="str">
        <f ca="1">IFERROR(__xludf.DUMMYFUNCTION("IFERROR(FILTER('Tag Library'!$X$14:$X$736, LEFT('Tag Library'!$W$14:$W$736, LEN(D$2))=D$2, RIGHT('Tag Library'!$W$14:$W$736, LEN($A290))=$A290), """")"),"")</f>
        <v/>
      </c>
      <c r="E290" s="1" t="str">
        <f ca="1">IFERROR(__xludf.DUMMYFUNCTION("IFERROR(FILTER('Tag Library'!$X$14:$X$736, LEFT('Tag Library'!$W$14:$W$736, LEN(E$2))=E$2, RIGHT('Tag Library'!$W$14:$W$736, LEN($A290))=$A290), """")"),"")</f>
        <v/>
      </c>
      <c r="F290" s="1" t="str">
        <f ca="1">IFERROR(__xludf.DUMMYFUNCTION("IFERROR(FILTER('Tag Library'!$X$14:$X$736, LEFT('Tag Library'!$W$14:$W$736, LEN(F$2))=F$2, RIGHT('Tag Library'!$W$14:$W$736, LEN($A290))=$A290), """")"),"")</f>
        <v/>
      </c>
      <c r="G290" s="1" t="str">
        <f ca="1">IFERROR(__xludf.DUMMYFUNCTION("IFERROR(FILTER('Tag Library'!$X$14:$X$736, LEFT('Tag Library'!$W$14:$W$736, LEN(G$2))=G$2, RIGHT('Tag Library'!$W$14:$W$736, LEN($A290))=$A290), """")"),"")</f>
        <v/>
      </c>
      <c r="H290" s="1" t="str">
        <f ca="1">IFERROR(__xludf.DUMMYFUNCTION("IFERROR(FILTER('Tag Library'!$X$14:$X$736, LEFT('Tag Library'!$W$14:$W$736, LEN(H$2))=H$2, RIGHT('Tag Library'!$W$14:$W$736, LEN($A290))=$A290), """")"),"")</f>
        <v/>
      </c>
      <c r="I290" s="1" t="str">
        <f ca="1">IFERROR(__xludf.DUMMYFUNCTION("IFERROR(FILTER('Tag Library'!$X$14:$X$736, LEFT('Tag Library'!$W$14:$W$736, LEN(I$2))=I$2, RIGHT('Tag Library'!$W$14:$W$736, LEN($A290))=$A290), """")"),"")</f>
        <v/>
      </c>
      <c r="J290" s="1" t="str">
        <f ca="1">IFERROR(__xludf.DUMMYFUNCTION("IFERROR(FILTER('Tag Library'!$X$14:$X$736, LEFT('Tag Library'!$W$14:$W$736, LEN(J$2))=J$2, RIGHT('Tag Library'!$W$14:$W$736, LEN($A290))=$A290), """")"),"")</f>
        <v/>
      </c>
      <c r="K290" s="1" t="str">
        <f ca="1">IFERROR(__xludf.DUMMYFUNCTION("IFERROR(FILTER('Tag Library'!$X$14:$X$736, LEFT('Tag Library'!$W$14:$W$736, LEN(K$2))=K$2, RIGHT('Tag Library'!$W$14:$W$736, LEN($A290))=$A290), """")"),"")</f>
        <v/>
      </c>
      <c r="L290" s="1" t="str">
        <f ca="1">IFERROR(__xludf.DUMMYFUNCTION("IFERROR(FILTER('Tag Library'!$X$14:$X$736, LEFT('Tag Library'!$W$14:$W$736, LEN(L$2))=L$2, RIGHT('Tag Library'!$W$14:$W$736, LEN($A290))=$A290), """")"),"")</f>
        <v/>
      </c>
      <c r="M290" s="1" t="str">
        <f ca="1">IFERROR(__xludf.DUMMYFUNCTION("IFERROR(FILTER('Tag Library'!$X$14:$X$736, LEFT('Tag Library'!$W$14:$W$736, LEN(M$2))=M$2, RIGHT('Tag Library'!$W$14:$W$736, LEN($A290))=$A290), """")"),"")</f>
        <v/>
      </c>
      <c r="N290" s="1" t="str">
        <f ca="1">IFERROR(__xludf.DUMMYFUNCTION("IFERROR(FILTER('Tag Library'!$X$14:$X$736, LEFT('Tag Library'!$W$14:$W$736, LEN(N$2))=N$2, RIGHT('Tag Library'!$W$14:$W$736, LEN($A290))=$A290), """")"),"")</f>
        <v/>
      </c>
      <c r="O290" s="1" t="str">
        <f ca="1">IFERROR(__xludf.DUMMYFUNCTION("IFERROR(FILTER('Tag Library'!$X$14:$X$736, LEFT('Tag Library'!$W$14:$W$736, LEN(O$2))=O$2, RIGHT('Tag Library'!$W$14:$W$736, LEN($A290))=$A290), """")"),"")</f>
        <v/>
      </c>
      <c r="P290" s="1" t="str">
        <f ca="1">IFERROR(__xludf.DUMMYFUNCTION("IFERROR(FILTER('Tag Library'!$X$14:$X$736, LEFT('Tag Library'!$W$14:$W$736, LEN(P$2))=P$2, RIGHT('Tag Library'!$W$14:$W$736, LEN($A290))=$A290), """")"),"")</f>
        <v/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IFERROR(__xludf.DUMMYFUNCTION("IFERROR(FILTER('Tag Library'!$X$14:$X$736, LEFT('Tag Library'!$W$14:$W$736, LEN(B$2))=B$2, RIGHT('Tag Library'!$W$14:$W$736, LEN($A291))=$A291), """")"),"")</f>
        <v/>
      </c>
      <c r="C291" s="1" t="str">
        <f ca="1">IFERROR(__xludf.DUMMYFUNCTION("IFERROR(FILTER('Tag Library'!$X$14:$X$736, LEFT('Tag Library'!$W$14:$W$736, LEN(C$2))=C$2, RIGHT('Tag Library'!$W$14:$W$736, LEN($A291))=$A291), """")"),"")</f>
        <v/>
      </c>
      <c r="D291" s="1" t="str">
        <f ca="1">IFERROR(__xludf.DUMMYFUNCTION("IFERROR(FILTER('Tag Library'!$X$14:$X$736, LEFT('Tag Library'!$W$14:$W$736, LEN(D$2))=D$2, RIGHT('Tag Library'!$W$14:$W$736, LEN($A291))=$A291), """")"),"")</f>
        <v/>
      </c>
      <c r="E291" s="1" t="str">
        <f ca="1">IFERROR(__xludf.DUMMYFUNCTION("IFERROR(FILTER('Tag Library'!$X$14:$X$736, LEFT('Tag Library'!$W$14:$W$736, LEN(E$2))=E$2, RIGHT('Tag Library'!$W$14:$W$736, LEN($A291))=$A291), """")"),"")</f>
        <v/>
      </c>
      <c r="F291" s="1" t="str">
        <f ca="1">IFERROR(__xludf.DUMMYFUNCTION("IFERROR(FILTER('Tag Library'!$X$14:$X$736, LEFT('Tag Library'!$W$14:$W$736, LEN(F$2))=F$2, RIGHT('Tag Library'!$W$14:$W$736, LEN($A291))=$A291), """")"),"")</f>
        <v/>
      </c>
      <c r="G291" s="1" t="str">
        <f ca="1">IFERROR(__xludf.DUMMYFUNCTION("IFERROR(FILTER('Tag Library'!$X$14:$X$736, LEFT('Tag Library'!$W$14:$W$736, LEN(G$2))=G$2, RIGHT('Tag Library'!$W$14:$W$736, LEN($A291))=$A291), """")"),"")</f>
        <v/>
      </c>
      <c r="H291" s="1" t="str">
        <f ca="1">IFERROR(__xludf.DUMMYFUNCTION("IFERROR(FILTER('Tag Library'!$X$14:$X$736, LEFT('Tag Library'!$W$14:$W$736, LEN(H$2))=H$2, RIGHT('Tag Library'!$W$14:$W$736, LEN($A291))=$A291), """")"),"")</f>
        <v/>
      </c>
      <c r="I291" s="1" t="str">
        <f ca="1">IFERROR(__xludf.DUMMYFUNCTION("IFERROR(FILTER('Tag Library'!$X$14:$X$736, LEFT('Tag Library'!$W$14:$W$736, LEN(I$2))=I$2, RIGHT('Tag Library'!$W$14:$W$736, LEN($A291))=$A291), """")"),"")</f>
        <v/>
      </c>
      <c r="J291" s="1" t="str">
        <f ca="1">IFERROR(__xludf.DUMMYFUNCTION("IFERROR(FILTER('Tag Library'!$X$14:$X$736, LEFT('Tag Library'!$W$14:$W$736, LEN(J$2))=J$2, RIGHT('Tag Library'!$W$14:$W$736, LEN($A291))=$A291), """")"),"")</f>
        <v/>
      </c>
      <c r="K291" s="1" t="str">
        <f ca="1">IFERROR(__xludf.DUMMYFUNCTION("IFERROR(FILTER('Tag Library'!$X$14:$X$736, LEFT('Tag Library'!$W$14:$W$736, LEN(K$2))=K$2, RIGHT('Tag Library'!$W$14:$W$736, LEN($A291))=$A291), """")"),"")</f>
        <v/>
      </c>
      <c r="L291" s="1" t="str">
        <f ca="1">IFERROR(__xludf.DUMMYFUNCTION("IFERROR(FILTER('Tag Library'!$X$14:$X$736, LEFT('Tag Library'!$W$14:$W$736, LEN(L$2))=L$2, RIGHT('Tag Library'!$W$14:$W$736, LEN($A291))=$A291), """")"),"")</f>
        <v/>
      </c>
      <c r="M291" s="1" t="str">
        <f ca="1">IFERROR(__xludf.DUMMYFUNCTION("IFERROR(FILTER('Tag Library'!$X$14:$X$736, LEFT('Tag Library'!$W$14:$W$736, LEN(M$2))=M$2, RIGHT('Tag Library'!$W$14:$W$736, LEN($A291))=$A291), """")"),"")</f>
        <v/>
      </c>
      <c r="N291" s="1" t="str">
        <f ca="1">IFERROR(__xludf.DUMMYFUNCTION("IFERROR(FILTER('Tag Library'!$X$14:$X$736, LEFT('Tag Library'!$W$14:$W$736, LEN(N$2))=N$2, RIGHT('Tag Library'!$W$14:$W$736, LEN($A291))=$A291), """")"),"")</f>
        <v/>
      </c>
      <c r="O291" s="1" t="str">
        <f ca="1">IFERROR(__xludf.DUMMYFUNCTION("IFERROR(FILTER('Tag Library'!$X$14:$X$736, LEFT('Tag Library'!$W$14:$W$736, LEN(O$2))=O$2, RIGHT('Tag Library'!$W$14:$W$736, LEN($A291))=$A291), """")"),"")</f>
        <v/>
      </c>
      <c r="P291" s="1" t="str">
        <f ca="1">IFERROR(__xludf.DUMMYFUNCTION("IFERROR(FILTER('Tag Library'!$X$14:$X$736, LEFT('Tag Library'!$W$14:$W$736, LEN(P$2))=P$2, RIGHT('Tag Library'!$W$14:$W$736, LEN($A291))=$A291), """")"),"")</f>
        <v/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IFERROR(__xludf.DUMMYFUNCTION("IFERROR(FILTER('Tag Library'!$X$14:$X$736, LEFT('Tag Library'!$W$14:$W$736, LEN(B$2))=B$2, RIGHT('Tag Library'!$W$14:$W$736, LEN($A292))=$A292), """")"),"")</f>
        <v/>
      </c>
      <c r="C292" s="1" t="str">
        <f ca="1">IFERROR(__xludf.DUMMYFUNCTION("IFERROR(FILTER('Tag Library'!$X$14:$X$736, LEFT('Tag Library'!$W$14:$W$736, LEN(C$2))=C$2, RIGHT('Tag Library'!$W$14:$W$736, LEN($A292))=$A292), """")"),"")</f>
        <v/>
      </c>
      <c r="D292" s="1" t="str">
        <f ca="1">IFERROR(__xludf.DUMMYFUNCTION("IFERROR(FILTER('Tag Library'!$X$14:$X$736, LEFT('Tag Library'!$W$14:$W$736, LEN(D$2))=D$2, RIGHT('Tag Library'!$W$14:$W$736, LEN($A292))=$A292), """")"),"")</f>
        <v/>
      </c>
      <c r="E292" s="1" t="str">
        <f ca="1">IFERROR(__xludf.DUMMYFUNCTION("IFERROR(FILTER('Tag Library'!$X$14:$X$736, LEFT('Tag Library'!$W$14:$W$736, LEN(E$2))=E$2, RIGHT('Tag Library'!$W$14:$W$736, LEN($A292))=$A292), """")"),"")</f>
        <v/>
      </c>
      <c r="F292" s="1" t="str">
        <f ca="1">IFERROR(__xludf.DUMMYFUNCTION("IFERROR(FILTER('Tag Library'!$X$14:$X$736, LEFT('Tag Library'!$W$14:$W$736, LEN(F$2))=F$2, RIGHT('Tag Library'!$W$14:$W$736, LEN($A292))=$A292), """")"),"")</f>
        <v/>
      </c>
      <c r="G292" s="1" t="str">
        <f ca="1">IFERROR(__xludf.DUMMYFUNCTION("IFERROR(FILTER('Tag Library'!$X$14:$X$736, LEFT('Tag Library'!$W$14:$W$736, LEN(G$2))=G$2, RIGHT('Tag Library'!$W$14:$W$736, LEN($A292))=$A292), """")"),"")</f>
        <v/>
      </c>
      <c r="H292" s="1" t="str">
        <f ca="1">IFERROR(__xludf.DUMMYFUNCTION("IFERROR(FILTER('Tag Library'!$X$14:$X$736, LEFT('Tag Library'!$W$14:$W$736, LEN(H$2))=H$2, RIGHT('Tag Library'!$W$14:$W$736, LEN($A292))=$A292), """")"),"")</f>
        <v/>
      </c>
      <c r="I292" s="1" t="str">
        <f ca="1">IFERROR(__xludf.DUMMYFUNCTION("IFERROR(FILTER('Tag Library'!$X$14:$X$736, LEFT('Tag Library'!$W$14:$W$736, LEN(I$2))=I$2, RIGHT('Tag Library'!$W$14:$W$736, LEN($A292))=$A292), """")"),"")</f>
        <v/>
      </c>
      <c r="J292" s="1" t="str">
        <f ca="1">IFERROR(__xludf.DUMMYFUNCTION("IFERROR(FILTER('Tag Library'!$X$14:$X$736, LEFT('Tag Library'!$W$14:$W$736, LEN(J$2))=J$2, RIGHT('Tag Library'!$W$14:$W$736, LEN($A292))=$A292), """")"),"")</f>
        <v/>
      </c>
      <c r="K292" s="1" t="str">
        <f ca="1">IFERROR(__xludf.DUMMYFUNCTION("IFERROR(FILTER('Tag Library'!$X$14:$X$736, LEFT('Tag Library'!$W$14:$W$736, LEN(K$2))=K$2, RIGHT('Tag Library'!$W$14:$W$736, LEN($A292))=$A292), """")"),"")</f>
        <v/>
      </c>
      <c r="L292" s="1" t="str">
        <f ca="1">IFERROR(__xludf.DUMMYFUNCTION("IFERROR(FILTER('Tag Library'!$X$14:$X$736, LEFT('Tag Library'!$W$14:$W$736, LEN(L$2))=L$2, RIGHT('Tag Library'!$W$14:$W$736, LEN($A292))=$A292), """")"),"")</f>
        <v/>
      </c>
      <c r="M292" s="1" t="str">
        <f ca="1">IFERROR(__xludf.DUMMYFUNCTION("IFERROR(FILTER('Tag Library'!$X$14:$X$736, LEFT('Tag Library'!$W$14:$W$736, LEN(M$2))=M$2, RIGHT('Tag Library'!$W$14:$W$736, LEN($A292))=$A292), """")"),"")</f>
        <v/>
      </c>
      <c r="N292" s="1" t="str">
        <f ca="1">IFERROR(__xludf.DUMMYFUNCTION("IFERROR(FILTER('Tag Library'!$X$14:$X$736, LEFT('Tag Library'!$W$14:$W$736, LEN(N$2))=N$2, RIGHT('Tag Library'!$W$14:$W$736, LEN($A292))=$A292), """")"),"")</f>
        <v/>
      </c>
      <c r="O292" s="1" t="str">
        <f ca="1">IFERROR(__xludf.DUMMYFUNCTION("IFERROR(FILTER('Tag Library'!$X$14:$X$736, LEFT('Tag Library'!$W$14:$W$736, LEN(O$2))=O$2, RIGHT('Tag Library'!$W$14:$W$736, LEN($A292))=$A292), """")"),"")</f>
        <v/>
      </c>
      <c r="P292" s="1" t="str">
        <f ca="1">IFERROR(__xludf.DUMMYFUNCTION("IFERROR(FILTER('Tag Library'!$X$14:$X$736, LEFT('Tag Library'!$W$14:$W$736, LEN(P$2))=P$2, RIGHT('Tag Library'!$W$14:$W$736, LEN($A292))=$A292), """")"),"")</f>
        <v/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IFERROR(__xludf.DUMMYFUNCTION("IFERROR(FILTER('Tag Library'!$X$14:$X$736, LEFT('Tag Library'!$W$14:$W$736, LEN(B$2))=B$2, RIGHT('Tag Library'!$W$14:$W$736, LEN($A293))=$A293), """")"),"")</f>
        <v/>
      </c>
      <c r="C293" s="1" t="str">
        <f ca="1">IFERROR(__xludf.DUMMYFUNCTION("IFERROR(FILTER('Tag Library'!$X$14:$X$736, LEFT('Tag Library'!$W$14:$W$736, LEN(C$2))=C$2, RIGHT('Tag Library'!$W$14:$W$736, LEN($A293))=$A293), """")"),"")</f>
        <v/>
      </c>
      <c r="D293" s="1" t="str">
        <f ca="1">IFERROR(__xludf.DUMMYFUNCTION("IFERROR(FILTER('Tag Library'!$X$14:$X$736, LEFT('Tag Library'!$W$14:$W$736, LEN(D$2))=D$2, RIGHT('Tag Library'!$W$14:$W$736, LEN($A293))=$A293), """")"),"")</f>
        <v/>
      </c>
      <c r="E293" s="1" t="str">
        <f ca="1">IFERROR(__xludf.DUMMYFUNCTION("IFERROR(FILTER('Tag Library'!$X$14:$X$736, LEFT('Tag Library'!$W$14:$W$736, LEN(E$2))=E$2, RIGHT('Tag Library'!$W$14:$W$736, LEN($A293))=$A293), """")"),"")</f>
        <v/>
      </c>
      <c r="F293" s="1" t="str">
        <f ca="1">IFERROR(__xludf.DUMMYFUNCTION("IFERROR(FILTER('Tag Library'!$X$14:$X$736, LEFT('Tag Library'!$W$14:$W$736, LEN(F$2))=F$2, RIGHT('Tag Library'!$W$14:$W$736, LEN($A293))=$A293), """")"),"")</f>
        <v/>
      </c>
      <c r="G293" s="1" t="str">
        <f ca="1">IFERROR(__xludf.DUMMYFUNCTION("IFERROR(FILTER('Tag Library'!$X$14:$X$736, LEFT('Tag Library'!$W$14:$W$736, LEN(G$2))=G$2, RIGHT('Tag Library'!$W$14:$W$736, LEN($A293))=$A293), """")"),"")</f>
        <v/>
      </c>
      <c r="H293" s="1" t="str">
        <f ca="1">IFERROR(__xludf.DUMMYFUNCTION("IFERROR(FILTER('Tag Library'!$X$14:$X$736, LEFT('Tag Library'!$W$14:$W$736, LEN(H$2))=H$2, RIGHT('Tag Library'!$W$14:$W$736, LEN($A293))=$A293), """")"),"")</f>
        <v/>
      </c>
      <c r="I293" s="1" t="str">
        <f ca="1">IFERROR(__xludf.DUMMYFUNCTION("IFERROR(FILTER('Tag Library'!$X$14:$X$736, LEFT('Tag Library'!$W$14:$W$736, LEN(I$2))=I$2, RIGHT('Tag Library'!$W$14:$W$736, LEN($A293))=$A293), """")"),"")</f>
        <v/>
      </c>
      <c r="J293" s="1" t="str">
        <f ca="1">IFERROR(__xludf.DUMMYFUNCTION("IFERROR(FILTER('Tag Library'!$X$14:$X$736, LEFT('Tag Library'!$W$14:$W$736, LEN(J$2))=J$2, RIGHT('Tag Library'!$W$14:$W$736, LEN($A293))=$A293), """")"),"")</f>
        <v/>
      </c>
      <c r="K293" s="1" t="str">
        <f ca="1">IFERROR(__xludf.DUMMYFUNCTION("IFERROR(FILTER('Tag Library'!$X$14:$X$736, LEFT('Tag Library'!$W$14:$W$736, LEN(K$2))=K$2, RIGHT('Tag Library'!$W$14:$W$736, LEN($A293))=$A293), """")"),"")</f>
        <v/>
      </c>
      <c r="L293" s="1" t="str">
        <f ca="1">IFERROR(__xludf.DUMMYFUNCTION("IFERROR(FILTER('Tag Library'!$X$14:$X$736, LEFT('Tag Library'!$W$14:$W$736, LEN(L$2))=L$2, RIGHT('Tag Library'!$W$14:$W$736, LEN($A293))=$A293), """")"),"")</f>
        <v/>
      </c>
      <c r="M293" s="1" t="str">
        <f ca="1">IFERROR(__xludf.DUMMYFUNCTION("IFERROR(FILTER('Tag Library'!$X$14:$X$736, LEFT('Tag Library'!$W$14:$W$736, LEN(M$2))=M$2, RIGHT('Tag Library'!$W$14:$W$736, LEN($A293))=$A293), """")"),"")</f>
        <v/>
      </c>
      <c r="N293" s="1" t="str">
        <f ca="1">IFERROR(__xludf.DUMMYFUNCTION("IFERROR(FILTER('Tag Library'!$X$14:$X$736, LEFT('Tag Library'!$W$14:$W$736, LEN(N$2))=N$2, RIGHT('Tag Library'!$W$14:$W$736, LEN($A293))=$A293), """")"),"")</f>
        <v/>
      </c>
      <c r="O293" s="1" t="str">
        <f ca="1">IFERROR(__xludf.DUMMYFUNCTION("IFERROR(FILTER('Tag Library'!$X$14:$X$736, LEFT('Tag Library'!$W$14:$W$736, LEN(O$2))=O$2, RIGHT('Tag Library'!$W$14:$W$736, LEN($A293))=$A293), """")"),"")</f>
        <v/>
      </c>
      <c r="P293" s="1" t="str">
        <f ca="1">IFERROR(__xludf.DUMMYFUNCTION("IFERROR(FILTER('Tag Library'!$X$14:$X$736, LEFT('Tag Library'!$W$14:$W$736, LEN(P$2))=P$2, RIGHT('Tag Library'!$W$14:$W$736, LEN($A293))=$A293), """")"),"")</f>
        <v/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IFERROR(__xludf.DUMMYFUNCTION("IFERROR(FILTER('Tag Library'!$X$14:$X$736, LEFT('Tag Library'!$W$14:$W$736, LEN(B$2))=B$2, RIGHT('Tag Library'!$W$14:$W$736, LEN($A294))=$A294), """")"),"")</f>
        <v/>
      </c>
      <c r="C294" s="1" t="str">
        <f ca="1">IFERROR(__xludf.DUMMYFUNCTION("IFERROR(FILTER('Tag Library'!$X$14:$X$736, LEFT('Tag Library'!$W$14:$W$736, LEN(C$2))=C$2, RIGHT('Tag Library'!$W$14:$W$736, LEN($A294))=$A294), """")"),"")</f>
        <v/>
      </c>
      <c r="D294" s="1" t="str">
        <f ca="1">IFERROR(__xludf.DUMMYFUNCTION("IFERROR(FILTER('Tag Library'!$X$14:$X$736, LEFT('Tag Library'!$W$14:$W$736, LEN(D$2))=D$2, RIGHT('Tag Library'!$W$14:$W$736, LEN($A294))=$A294), """")"),"")</f>
        <v/>
      </c>
      <c r="E294" s="1" t="str">
        <f ca="1">IFERROR(__xludf.DUMMYFUNCTION("IFERROR(FILTER('Tag Library'!$X$14:$X$736, LEFT('Tag Library'!$W$14:$W$736, LEN(E$2))=E$2, RIGHT('Tag Library'!$W$14:$W$736, LEN($A294))=$A294), """")"),"")</f>
        <v/>
      </c>
      <c r="F294" s="1" t="str">
        <f ca="1">IFERROR(__xludf.DUMMYFUNCTION("IFERROR(FILTER('Tag Library'!$X$14:$X$736, LEFT('Tag Library'!$W$14:$W$736, LEN(F$2))=F$2, RIGHT('Tag Library'!$W$14:$W$736, LEN($A294))=$A294), """")"),"")</f>
        <v/>
      </c>
      <c r="G294" s="1" t="str">
        <f ca="1">IFERROR(__xludf.DUMMYFUNCTION("IFERROR(FILTER('Tag Library'!$X$14:$X$736, LEFT('Tag Library'!$W$14:$W$736, LEN(G$2))=G$2, RIGHT('Tag Library'!$W$14:$W$736, LEN($A294))=$A294), """")"),"")</f>
        <v/>
      </c>
      <c r="H294" s="1" t="str">
        <f ca="1">IFERROR(__xludf.DUMMYFUNCTION("IFERROR(FILTER('Tag Library'!$X$14:$X$736, LEFT('Tag Library'!$W$14:$W$736, LEN(H$2))=H$2, RIGHT('Tag Library'!$W$14:$W$736, LEN($A294))=$A294), """")"),"")</f>
        <v/>
      </c>
      <c r="I294" s="1" t="str">
        <f ca="1">IFERROR(__xludf.DUMMYFUNCTION("IFERROR(FILTER('Tag Library'!$X$14:$X$736, LEFT('Tag Library'!$W$14:$W$736, LEN(I$2))=I$2, RIGHT('Tag Library'!$W$14:$W$736, LEN($A294))=$A294), """")"),"")</f>
        <v/>
      </c>
      <c r="J294" s="1" t="str">
        <f ca="1">IFERROR(__xludf.DUMMYFUNCTION("IFERROR(FILTER('Tag Library'!$X$14:$X$736, LEFT('Tag Library'!$W$14:$W$736, LEN(J$2))=J$2, RIGHT('Tag Library'!$W$14:$W$736, LEN($A294))=$A294), """")"),"")</f>
        <v/>
      </c>
      <c r="K294" s="1" t="str">
        <f ca="1">IFERROR(__xludf.DUMMYFUNCTION("IFERROR(FILTER('Tag Library'!$X$14:$X$736, LEFT('Tag Library'!$W$14:$W$736, LEN(K$2))=K$2, RIGHT('Tag Library'!$W$14:$W$736, LEN($A294))=$A294), """")"),"")</f>
        <v/>
      </c>
      <c r="L294" s="1" t="str">
        <f ca="1">IFERROR(__xludf.DUMMYFUNCTION("IFERROR(FILTER('Tag Library'!$X$14:$X$736, LEFT('Tag Library'!$W$14:$W$736, LEN(L$2))=L$2, RIGHT('Tag Library'!$W$14:$W$736, LEN($A294))=$A294), """")"),"")</f>
        <v/>
      </c>
      <c r="M294" s="1" t="str">
        <f ca="1">IFERROR(__xludf.DUMMYFUNCTION("IFERROR(FILTER('Tag Library'!$X$14:$X$736, LEFT('Tag Library'!$W$14:$W$736, LEN(M$2))=M$2, RIGHT('Tag Library'!$W$14:$W$736, LEN($A294))=$A294), """")"),"")</f>
        <v/>
      </c>
      <c r="N294" s="1" t="str">
        <f ca="1">IFERROR(__xludf.DUMMYFUNCTION("IFERROR(FILTER('Tag Library'!$X$14:$X$736, LEFT('Tag Library'!$W$14:$W$736, LEN(N$2))=N$2, RIGHT('Tag Library'!$W$14:$W$736, LEN($A294))=$A294), """")"),"")</f>
        <v/>
      </c>
      <c r="O294" s="1" t="str">
        <f ca="1">IFERROR(__xludf.DUMMYFUNCTION("IFERROR(FILTER('Tag Library'!$X$14:$X$736, LEFT('Tag Library'!$W$14:$W$736, LEN(O$2))=O$2, RIGHT('Tag Library'!$W$14:$W$736, LEN($A294))=$A294), """")"),"")</f>
        <v/>
      </c>
      <c r="P294" s="1" t="str">
        <f ca="1">IFERROR(__xludf.DUMMYFUNCTION("IFERROR(FILTER('Tag Library'!$X$14:$X$736, LEFT('Tag Library'!$W$14:$W$736, LEN(P$2))=P$2, RIGHT('Tag Library'!$W$14:$W$736, LEN($A294))=$A294), """")"),"")</f>
        <v/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IFERROR(__xludf.DUMMYFUNCTION("IFERROR(FILTER('Tag Library'!$X$14:$X$736, LEFT('Tag Library'!$W$14:$W$736, LEN(B$2))=B$2, RIGHT('Tag Library'!$W$14:$W$736, LEN($A295))=$A295), """")"),"")</f>
        <v/>
      </c>
      <c r="C295" s="1" t="str">
        <f ca="1">IFERROR(__xludf.DUMMYFUNCTION("IFERROR(FILTER('Tag Library'!$X$14:$X$736, LEFT('Tag Library'!$W$14:$W$736, LEN(C$2))=C$2, RIGHT('Tag Library'!$W$14:$W$736, LEN($A295))=$A295), """")"),"")</f>
        <v/>
      </c>
      <c r="D295" s="1" t="str">
        <f ca="1">IFERROR(__xludf.DUMMYFUNCTION("IFERROR(FILTER('Tag Library'!$X$14:$X$736, LEFT('Tag Library'!$W$14:$W$736, LEN(D$2))=D$2, RIGHT('Tag Library'!$W$14:$W$736, LEN($A295))=$A295), """")"),"")</f>
        <v/>
      </c>
      <c r="E295" s="1" t="str">
        <f ca="1">IFERROR(__xludf.DUMMYFUNCTION("IFERROR(FILTER('Tag Library'!$X$14:$X$736, LEFT('Tag Library'!$W$14:$W$736, LEN(E$2))=E$2, RIGHT('Tag Library'!$W$14:$W$736, LEN($A295))=$A295), """")"),"")</f>
        <v/>
      </c>
      <c r="F295" s="1" t="str">
        <f ca="1">IFERROR(__xludf.DUMMYFUNCTION("IFERROR(FILTER('Tag Library'!$X$14:$X$736, LEFT('Tag Library'!$W$14:$W$736, LEN(F$2))=F$2, RIGHT('Tag Library'!$W$14:$W$736, LEN($A295))=$A295), """")"),"")</f>
        <v/>
      </c>
      <c r="G295" s="1" t="str">
        <f ca="1">IFERROR(__xludf.DUMMYFUNCTION("IFERROR(FILTER('Tag Library'!$X$14:$X$736, LEFT('Tag Library'!$W$14:$W$736, LEN(G$2))=G$2, RIGHT('Tag Library'!$W$14:$W$736, LEN($A295))=$A295), """")"),"")</f>
        <v/>
      </c>
      <c r="H295" s="1" t="str">
        <f ca="1">IFERROR(__xludf.DUMMYFUNCTION("IFERROR(FILTER('Tag Library'!$X$14:$X$736, LEFT('Tag Library'!$W$14:$W$736, LEN(H$2))=H$2, RIGHT('Tag Library'!$W$14:$W$736, LEN($A295))=$A295), """")"),"")</f>
        <v/>
      </c>
      <c r="I295" s="1" t="str">
        <f ca="1">IFERROR(__xludf.DUMMYFUNCTION("IFERROR(FILTER('Tag Library'!$X$14:$X$736, LEFT('Tag Library'!$W$14:$W$736, LEN(I$2))=I$2, RIGHT('Tag Library'!$W$14:$W$736, LEN($A295))=$A295), """")"),"")</f>
        <v/>
      </c>
      <c r="J295" s="1" t="str">
        <f ca="1">IFERROR(__xludf.DUMMYFUNCTION("IFERROR(FILTER('Tag Library'!$X$14:$X$736, LEFT('Tag Library'!$W$14:$W$736, LEN(J$2))=J$2, RIGHT('Tag Library'!$W$14:$W$736, LEN($A295))=$A295), """")"),"")</f>
        <v/>
      </c>
      <c r="K295" s="1" t="str">
        <f ca="1">IFERROR(__xludf.DUMMYFUNCTION("IFERROR(FILTER('Tag Library'!$X$14:$X$736, LEFT('Tag Library'!$W$14:$W$736, LEN(K$2))=K$2, RIGHT('Tag Library'!$W$14:$W$736, LEN($A295))=$A295), """")"),"")</f>
        <v/>
      </c>
      <c r="L295" s="1" t="str">
        <f ca="1">IFERROR(__xludf.DUMMYFUNCTION("IFERROR(FILTER('Tag Library'!$X$14:$X$736, LEFT('Tag Library'!$W$14:$W$736, LEN(L$2))=L$2, RIGHT('Tag Library'!$W$14:$W$736, LEN($A295))=$A295), """")"),"")</f>
        <v/>
      </c>
      <c r="M295" s="1" t="str">
        <f ca="1">IFERROR(__xludf.DUMMYFUNCTION("IFERROR(FILTER('Tag Library'!$X$14:$X$736, LEFT('Tag Library'!$W$14:$W$736, LEN(M$2))=M$2, RIGHT('Tag Library'!$W$14:$W$736, LEN($A295))=$A295), """")"),"")</f>
        <v/>
      </c>
      <c r="N295" s="1" t="str">
        <f ca="1">IFERROR(__xludf.DUMMYFUNCTION("IFERROR(FILTER('Tag Library'!$X$14:$X$736, LEFT('Tag Library'!$W$14:$W$736, LEN(N$2))=N$2, RIGHT('Tag Library'!$W$14:$W$736, LEN($A295))=$A295), """")"),"")</f>
        <v/>
      </c>
      <c r="O295" s="1" t="str">
        <f ca="1">IFERROR(__xludf.DUMMYFUNCTION("IFERROR(FILTER('Tag Library'!$X$14:$X$736, LEFT('Tag Library'!$W$14:$W$736, LEN(O$2))=O$2, RIGHT('Tag Library'!$W$14:$W$736, LEN($A295))=$A295), """")"),"")</f>
        <v/>
      </c>
      <c r="P295" s="1" t="str">
        <f ca="1">IFERROR(__xludf.DUMMYFUNCTION("IFERROR(FILTER('Tag Library'!$X$14:$X$736, LEFT('Tag Library'!$W$14:$W$736, LEN(P$2))=P$2, RIGHT('Tag Library'!$W$14:$W$736, LEN($A295))=$A295), """")"),"")</f>
        <v/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IFERROR(__xludf.DUMMYFUNCTION("IFERROR(FILTER('Tag Library'!$X$14:$X$736, LEFT('Tag Library'!$W$14:$W$736, LEN(B$2))=B$2, RIGHT('Tag Library'!$W$14:$W$736, LEN($A296))=$A296), """")"),"")</f>
        <v/>
      </c>
      <c r="C296" s="1" t="str">
        <f ca="1">IFERROR(__xludf.DUMMYFUNCTION("IFERROR(FILTER('Tag Library'!$X$14:$X$736, LEFT('Tag Library'!$W$14:$W$736, LEN(C$2))=C$2, RIGHT('Tag Library'!$W$14:$W$736, LEN($A296))=$A296), """")"),"")</f>
        <v/>
      </c>
      <c r="D296" s="1" t="str">
        <f ca="1">IFERROR(__xludf.DUMMYFUNCTION("IFERROR(FILTER('Tag Library'!$X$14:$X$736, LEFT('Tag Library'!$W$14:$W$736, LEN(D$2))=D$2, RIGHT('Tag Library'!$W$14:$W$736, LEN($A296))=$A296), """")"),"")</f>
        <v/>
      </c>
      <c r="E296" s="1" t="str">
        <f ca="1">IFERROR(__xludf.DUMMYFUNCTION("IFERROR(FILTER('Tag Library'!$X$14:$X$736, LEFT('Tag Library'!$W$14:$W$736, LEN(E$2))=E$2, RIGHT('Tag Library'!$W$14:$W$736, LEN($A296))=$A296), """")"),"")</f>
        <v/>
      </c>
      <c r="F296" s="1" t="str">
        <f ca="1">IFERROR(__xludf.DUMMYFUNCTION("IFERROR(FILTER('Tag Library'!$X$14:$X$736, LEFT('Tag Library'!$W$14:$W$736, LEN(F$2))=F$2, RIGHT('Tag Library'!$W$14:$W$736, LEN($A296))=$A296), """")"),"")</f>
        <v/>
      </c>
      <c r="G296" s="1" t="str">
        <f ca="1">IFERROR(__xludf.DUMMYFUNCTION("IFERROR(FILTER('Tag Library'!$X$14:$X$736, LEFT('Tag Library'!$W$14:$W$736, LEN(G$2))=G$2, RIGHT('Tag Library'!$W$14:$W$736, LEN($A296))=$A296), """")"),"")</f>
        <v/>
      </c>
      <c r="H296" s="1" t="str">
        <f ca="1">IFERROR(__xludf.DUMMYFUNCTION("IFERROR(FILTER('Tag Library'!$X$14:$X$736, LEFT('Tag Library'!$W$14:$W$736, LEN(H$2))=H$2, RIGHT('Tag Library'!$W$14:$W$736, LEN($A296))=$A296), """")"),"")</f>
        <v/>
      </c>
      <c r="I296" s="1" t="str">
        <f ca="1">IFERROR(__xludf.DUMMYFUNCTION("IFERROR(FILTER('Tag Library'!$X$14:$X$736, LEFT('Tag Library'!$W$14:$W$736, LEN(I$2))=I$2, RIGHT('Tag Library'!$W$14:$W$736, LEN($A296))=$A296), """")"),"")</f>
        <v/>
      </c>
      <c r="J296" s="1" t="str">
        <f ca="1">IFERROR(__xludf.DUMMYFUNCTION("IFERROR(FILTER('Tag Library'!$X$14:$X$736, LEFT('Tag Library'!$W$14:$W$736, LEN(J$2))=J$2, RIGHT('Tag Library'!$W$14:$W$736, LEN($A296))=$A296), """")"),"")</f>
        <v/>
      </c>
      <c r="K296" s="1" t="str">
        <f ca="1">IFERROR(__xludf.DUMMYFUNCTION("IFERROR(FILTER('Tag Library'!$X$14:$X$736, LEFT('Tag Library'!$W$14:$W$736, LEN(K$2))=K$2, RIGHT('Tag Library'!$W$14:$W$736, LEN($A296))=$A296), """")"),"")</f>
        <v/>
      </c>
      <c r="L296" s="1" t="str">
        <f ca="1">IFERROR(__xludf.DUMMYFUNCTION("IFERROR(FILTER('Tag Library'!$X$14:$X$736, LEFT('Tag Library'!$W$14:$W$736, LEN(L$2))=L$2, RIGHT('Tag Library'!$W$14:$W$736, LEN($A296))=$A296), """")"),"")</f>
        <v/>
      </c>
      <c r="M296" s="1" t="str">
        <f ca="1">IFERROR(__xludf.DUMMYFUNCTION("IFERROR(FILTER('Tag Library'!$X$14:$X$736, LEFT('Tag Library'!$W$14:$W$736, LEN(M$2))=M$2, RIGHT('Tag Library'!$W$14:$W$736, LEN($A296))=$A296), """")"),"")</f>
        <v/>
      </c>
      <c r="N296" s="1" t="str">
        <f ca="1">IFERROR(__xludf.DUMMYFUNCTION("IFERROR(FILTER('Tag Library'!$X$14:$X$736, LEFT('Tag Library'!$W$14:$W$736, LEN(N$2))=N$2, RIGHT('Tag Library'!$W$14:$W$736, LEN($A296))=$A296), """")"),"")</f>
        <v/>
      </c>
      <c r="O296" s="1" t="str">
        <f ca="1">IFERROR(__xludf.DUMMYFUNCTION("IFERROR(FILTER('Tag Library'!$X$14:$X$736, LEFT('Tag Library'!$W$14:$W$736, LEN(O$2))=O$2, RIGHT('Tag Library'!$W$14:$W$736, LEN($A296))=$A296), """")"),"")</f>
        <v/>
      </c>
      <c r="P296" s="1" t="str">
        <f ca="1">IFERROR(__xludf.DUMMYFUNCTION("IFERROR(FILTER('Tag Library'!$X$14:$X$736, LEFT('Tag Library'!$W$14:$W$736, LEN(P$2))=P$2, RIGHT('Tag Library'!$W$14:$W$736, LEN($A296))=$A296), """")"),"")</f>
        <v/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IFERROR(__xludf.DUMMYFUNCTION("IFERROR(FILTER('Tag Library'!$X$14:$X$736, LEFT('Tag Library'!$W$14:$W$736, LEN(B$2))=B$2, RIGHT('Tag Library'!$W$14:$W$736, LEN($A297))=$A297), """")"),"")</f>
        <v/>
      </c>
      <c r="C297" s="1" t="str">
        <f ca="1">IFERROR(__xludf.DUMMYFUNCTION("IFERROR(FILTER('Tag Library'!$X$14:$X$736, LEFT('Tag Library'!$W$14:$W$736, LEN(C$2))=C$2, RIGHT('Tag Library'!$W$14:$W$736, LEN($A297))=$A297), """")"),"")</f>
        <v/>
      </c>
      <c r="D297" s="1" t="str">
        <f ca="1">IFERROR(__xludf.DUMMYFUNCTION("IFERROR(FILTER('Tag Library'!$X$14:$X$736, LEFT('Tag Library'!$W$14:$W$736, LEN(D$2))=D$2, RIGHT('Tag Library'!$W$14:$W$736, LEN($A297))=$A297), """")"),"")</f>
        <v/>
      </c>
      <c r="E297" s="1" t="str">
        <f ca="1">IFERROR(__xludf.DUMMYFUNCTION("IFERROR(FILTER('Tag Library'!$X$14:$X$736, LEFT('Tag Library'!$W$14:$W$736, LEN(E$2))=E$2, RIGHT('Tag Library'!$W$14:$W$736, LEN($A297))=$A297), """")"),"")</f>
        <v/>
      </c>
      <c r="F297" s="1" t="str">
        <f ca="1">IFERROR(__xludf.DUMMYFUNCTION("IFERROR(FILTER('Tag Library'!$X$14:$X$736, LEFT('Tag Library'!$W$14:$W$736, LEN(F$2))=F$2, RIGHT('Tag Library'!$W$14:$W$736, LEN($A297))=$A297), """")"),"")</f>
        <v/>
      </c>
      <c r="G297" s="1" t="str">
        <f ca="1">IFERROR(__xludf.DUMMYFUNCTION("IFERROR(FILTER('Tag Library'!$X$14:$X$736, LEFT('Tag Library'!$W$14:$W$736, LEN(G$2))=G$2, RIGHT('Tag Library'!$W$14:$W$736, LEN($A297))=$A297), """")"),"")</f>
        <v/>
      </c>
      <c r="H297" s="1" t="str">
        <f ca="1">IFERROR(__xludf.DUMMYFUNCTION("IFERROR(FILTER('Tag Library'!$X$14:$X$736, LEFT('Tag Library'!$W$14:$W$736, LEN(H$2))=H$2, RIGHT('Tag Library'!$W$14:$W$736, LEN($A297))=$A297), """")"),"")</f>
        <v/>
      </c>
      <c r="I297" s="1" t="str">
        <f ca="1">IFERROR(__xludf.DUMMYFUNCTION("IFERROR(FILTER('Tag Library'!$X$14:$X$736, LEFT('Tag Library'!$W$14:$W$736, LEN(I$2))=I$2, RIGHT('Tag Library'!$W$14:$W$736, LEN($A297))=$A297), """")"),"")</f>
        <v/>
      </c>
      <c r="J297" s="1" t="str">
        <f ca="1">IFERROR(__xludf.DUMMYFUNCTION("IFERROR(FILTER('Tag Library'!$X$14:$X$736, LEFT('Tag Library'!$W$14:$W$736, LEN(J$2))=J$2, RIGHT('Tag Library'!$W$14:$W$736, LEN($A297))=$A297), """")"),"")</f>
        <v/>
      </c>
      <c r="K297" s="1" t="str">
        <f ca="1">IFERROR(__xludf.DUMMYFUNCTION("IFERROR(FILTER('Tag Library'!$X$14:$X$736, LEFT('Tag Library'!$W$14:$W$736, LEN(K$2))=K$2, RIGHT('Tag Library'!$W$14:$W$736, LEN($A297))=$A297), """")"),"")</f>
        <v/>
      </c>
      <c r="L297" s="1" t="str">
        <f ca="1">IFERROR(__xludf.DUMMYFUNCTION("IFERROR(FILTER('Tag Library'!$X$14:$X$736, LEFT('Tag Library'!$W$14:$W$736, LEN(L$2))=L$2, RIGHT('Tag Library'!$W$14:$W$736, LEN($A297))=$A297), """")"),"")</f>
        <v/>
      </c>
      <c r="M297" s="1" t="str">
        <f ca="1">IFERROR(__xludf.DUMMYFUNCTION("IFERROR(FILTER('Tag Library'!$X$14:$X$736, LEFT('Tag Library'!$W$14:$W$736, LEN(M$2))=M$2, RIGHT('Tag Library'!$W$14:$W$736, LEN($A297))=$A297), """")"),"")</f>
        <v/>
      </c>
      <c r="N297" s="1" t="str">
        <f ca="1">IFERROR(__xludf.DUMMYFUNCTION("IFERROR(FILTER('Tag Library'!$X$14:$X$736, LEFT('Tag Library'!$W$14:$W$736, LEN(N$2))=N$2, RIGHT('Tag Library'!$W$14:$W$736, LEN($A297))=$A297), """")"),"")</f>
        <v/>
      </c>
      <c r="O297" s="1" t="str">
        <f ca="1">IFERROR(__xludf.DUMMYFUNCTION("IFERROR(FILTER('Tag Library'!$X$14:$X$736, LEFT('Tag Library'!$W$14:$W$736, LEN(O$2))=O$2, RIGHT('Tag Library'!$W$14:$W$736, LEN($A297))=$A297), """")"),"")</f>
        <v/>
      </c>
      <c r="P297" s="1" t="str">
        <f ca="1">IFERROR(__xludf.DUMMYFUNCTION("IFERROR(FILTER('Tag Library'!$X$14:$X$736, LEFT('Tag Library'!$W$14:$W$736, LEN(P$2))=P$2, RIGHT('Tag Library'!$W$14:$W$736, LEN($A297))=$A297), """")"),"")</f>
        <v/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IFERROR(__xludf.DUMMYFUNCTION("IFERROR(FILTER('Tag Library'!$X$14:$X$736, LEFT('Tag Library'!$W$14:$W$736, LEN(B$2))=B$2, RIGHT('Tag Library'!$W$14:$W$736, LEN($A298))=$A298), """")"),"")</f>
        <v/>
      </c>
      <c r="C298" s="1" t="str">
        <f ca="1">IFERROR(__xludf.DUMMYFUNCTION("IFERROR(FILTER('Tag Library'!$X$14:$X$736, LEFT('Tag Library'!$W$14:$W$736, LEN(C$2))=C$2, RIGHT('Tag Library'!$W$14:$W$736, LEN($A298))=$A298), """")"),"")</f>
        <v/>
      </c>
      <c r="D298" s="1" t="str">
        <f ca="1">IFERROR(__xludf.DUMMYFUNCTION("IFERROR(FILTER('Tag Library'!$X$14:$X$736, LEFT('Tag Library'!$W$14:$W$736, LEN(D$2))=D$2, RIGHT('Tag Library'!$W$14:$W$736, LEN($A298))=$A298), """")"),"")</f>
        <v/>
      </c>
      <c r="E298" s="1" t="str">
        <f ca="1">IFERROR(__xludf.DUMMYFUNCTION("IFERROR(FILTER('Tag Library'!$X$14:$X$736, LEFT('Tag Library'!$W$14:$W$736, LEN(E$2))=E$2, RIGHT('Tag Library'!$W$14:$W$736, LEN($A298))=$A298), """")"),"")</f>
        <v/>
      </c>
      <c r="F298" s="1" t="str">
        <f ca="1">IFERROR(__xludf.DUMMYFUNCTION("IFERROR(FILTER('Tag Library'!$X$14:$X$736, LEFT('Tag Library'!$W$14:$W$736, LEN(F$2))=F$2, RIGHT('Tag Library'!$W$14:$W$736, LEN($A298))=$A298), """")"),"")</f>
        <v/>
      </c>
      <c r="G298" s="1" t="str">
        <f ca="1">IFERROR(__xludf.DUMMYFUNCTION("IFERROR(FILTER('Tag Library'!$X$14:$X$736, LEFT('Tag Library'!$W$14:$W$736, LEN(G$2))=G$2, RIGHT('Tag Library'!$W$14:$W$736, LEN($A298))=$A298), """")"),"")</f>
        <v/>
      </c>
      <c r="H298" s="1" t="str">
        <f ca="1">IFERROR(__xludf.DUMMYFUNCTION("IFERROR(FILTER('Tag Library'!$X$14:$X$736, LEFT('Tag Library'!$W$14:$W$736, LEN(H$2))=H$2, RIGHT('Tag Library'!$W$14:$W$736, LEN($A298))=$A298), """")"),"")</f>
        <v/>
      </c>
      <c r="I298" s="1" t="str">
        <f ca="1">IFERROR(__xludf.DUMMYFUNCTION("IFERROR(FILTER('Tag Library'!$X$14:$X$736, LEFT('Tag Library'!$W$14:$W$736, LEN(I$2))=I$2, RIGHT('Tag Library'!$W$14:$W$736, LEN($A298))=$A298), """")"),"")</f>
        <v/>
      </c>
      <c r="J298" s="1" t="str">
        <f ca="1">IFERROR(__xludf.DUMMYFUNCTION("IFERROR(FILTER('Tag Library'!$X$14:$X$736, LEFT('Tag Library'!$W$14:$W$736, LEN(J$2))=J$2, RIGHT('Tag Library'!$W$14:$W$736, LEN($A298))=$A298), """")"),"")</f>
        <v/>
      </c>
      <c r="K298" s="1" t="str">
        <f ca="1">IFERROR(__xludf.DUMMYFUNCTION("IFERROR(FILTER('Tag Library'!$X$14:$X$736, LEFT('Tag Library'!$W$14:$W$736, LEN(K$2))=K$2, RIGHT('Tag Library'!$W$14:$W$736, LEN($A298))=$A298), """")"),"")</f>
        <v/>
      </c>
      <c r="L298" s="1" t="str">
        <f ca="1">IFERROR(__xludf.DUMMYFUNCTION("IFERROR(FILTER('Tag Library'!$X$14:$X$736, LEFT('Tag Library'!$W$14:$W$736, LEN(L$2))=L$2, RIGHT('Tag Library'!$W$14:$W$736, LEN($A298))=$A298), """")"),"")</f>
        <v/>
      </c>
      <c r="M298" s="1" t="str">
        <f ca="1">IFERROR(__xludf.DUMMYFUNCTION("IFERROR(FILTER('Tag Library'!$X$14:$X$736, LEFT('Tag Library'!$W$14:$W$736, LEN(M$2))=M$2, RIGHT('Tag Library'!$W$14:$W$736, LEN($A298))=$A298), """")"),"")</f>
        <v/>
      </c>
      <c r="N298" s="1" t="str">
        <f ca="1">IFERROR(__xludf.DUMMYFUNCTION("IFERROR(FILTER('Tag Library'!$X$14:$X$736, LEFT('Tag Library'!$W$14:$W$736, LEN(N$2))=N$2, RIGHT('Tag Library'!$W$14:$W$736, LEN($A298))=$A298), """")"),"")</f>
        <v/>
      </c>
      <c r="O298" s="1" t="str">
        <f ca="1">IFERROR(__xludf.DUMMYFUNCTION("IFERROR(FILTER('Tag Library'!$X$14:$X$736, LEFT('Tag Library'!$W$14:$W$736, LEN(O$2))=O$2, RIGHT('Tag Library'!$W$14:$W$736, LEN($A298))=$A298), """")"),"")</f>
        <v/>
      </c>
      <c r="P298" s="1" t="str">
        <f ca="1">IFERROR(__xludf.DUMMYFUNCTION("IFERROR(FILTER('Tag Library'!$X$14:$X$736, LEFT('Tag Library'!$W$14:$W$736, LEN(P$2))=P$2, RIGHT('Tag Library'!$W$14:$W$736, LEN($A298))=$A298), """")"),"")</f>
        <v/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IFERROR(__xludf.DUMMYFUNCTION("IFERROR(FILTER('Tag Library'!$X$14:$X$736, LEFT('Tag Library'!$W$14:$W$736, LEN(B$2))=B$2, RIGHT('Tag Library'!$W$14:$W$736, LEN($A299))=$A299), """")"),"")</f>
        <v/>
      </c>
      <c r="C299" s="1" t="str">
        <f ca="1">IFERROR(__xludf.DUMMYFUNCTION("IFERROR(FILTER('Tag Library'!$X$14:$X$736, LEFT('Tag Library'!$W$14:$W$736, LEN(C$2))=C$2, RIGHT('Tag Library'!$W$14:$W$736, LEN($A299))=$A299), """")"),"")</f>
        <v/>
      </c>
      <c r="D299" s="1" t="str">
        <f ca="1">IFERROR(__xludf.DUMMYFUNCTION("IFERROR(FILTER('Tag Library'!$X$14:$X$736, LEFT('Tag Library'!$W$14:$W$736, LEN(D$2))=D$2, RIGHT('Tag Library'!$W$14:$W$736, LEN($A299))=$A299), """")"),"")</f>
        <v/>
      </c>
      <c r="E299" s="1" t="str">
        <f ca="1">IFERROR(__xludf.DUMMYFUNCTION("IFERROR(FILTER('Tag Library'!$X$14:$X$736, LEFT('Tag Library'!$W$14:$W$736, LEN(E$2))=E$2, RIGHT('Tag Library'!$W$14:$W$736, LEN($A299))=$A299), """")"),"")</f>
        <v/>
      </c>
      <c r="F299" s="1" t="str">
        <f ca="1">IFERROR(__xludf.DUMMYFUNCTION("IFERROR(FILTER('Tag Library'!$X$14:$X$736, LEFT('Tag Library'!$W$14:$W$736, LEN(F$2))=F$2, RIGHT('Tag Library'!$W$14:$W$736, LEN($A299))=$A299), """")"),"")</f>
        <v/>
      </c>
      <c r="G299" s="1" t="str">
        <f ca="1">IFERROR(__xludf.DUMMYFUNCTION("IFERROR(FILTER('Tag Library'!$X$14:$X$736, LEFT('Tag Library'!$W$14:$W$736, LEN(G$2))=G$2, RIGHT('Tag Library'!$W$14:$W$736, LEN($A299))=$A299), """")"),"")</f>
        <v/>
      </c>
      <c r="H299" s="1" t="str">
        <f ca="1">IFERROR(__xludf.DUMMYFUNCTION("IFERROR(FILTER('Tag Library'!$X$14:$X$736, LEFT('Tag Library'!$W$14:$W$736, LEN(H$2))=H$2, RIGHT('Tag Library'!$W$14:$W$736, LEN($A299))=$A299), """")"),"")</f>
        <v/>
      </c>
      <c r="I299" s="1" t="str">
        <f ca="1">IFERROR(__xludf.DUMMYFUNCTION("IFERROR(FILTER('Tag Library'!$X$14:$X$736, LEFT('Tag Library'!$W$14:$W$736, LEN(I$2))=I$2, RIGHT('Tag Library'!$W$14:$W$736, LEN($A299))=$A299), """")"),"")</f>
        <v/>
      </c>
      <c r="J299" s="1" t="str">
        <f ca="1">IFERROR(__xludf.DUMMYFUNCTION("IFERROR(FILTER('Tag Library'!$X$14:$X$736, LEFT('Tag Library'!$W$14:$W$736, LEN(J$2))=J$2, RIGHT('Tag Library'!$W$14:$W$736, LEN($A299))=$A299), """")"),"")</f>
        <v/>
      </c>
      <c r="K299" s="1" t="str">
        <f ca="1">IFERROR(__xludf.DUMMYFUNCTION("IFERROR(FILTER('Tag Library'!$X$14:$X$736, LEFT('Tag Library'!$W$14:$W$736, LEN(K$2))=K$2, RIGHT('Tag Library'!$W$14:$W$736, LEN($A299))=$A299), """")"),"")</f>
        <v/>
      </c>
      <c r="L299" s="1" t="str">
        <f ca="1">IFERROR(__xludf.DUMMYFUNCTION("IFERROR(FILTER('Tag Library'!$X$14:$X$736, LEFT('Tag Library'!$W$14:$W$736, LEN(L$2))=L$2, RIGHT('Tag Library'!$W$14:$W$736, LEN($A299))=$A299), """")"),"")</f>
        <v/>
      </c>
      <c r="M299" s="1" t="str">
        <f ca="1">IFERROR(__xludf.DUMMYFUNCTION("IFERROR(FILTER('Tag Library'!$X$14:$X$736, LEFT('Tag Library'!$W$14:$W$736, LEN(M$2))=M$2, RIGHT('Tag Library'!$W$14:$W$736, LEN($A299))=$A299), """")"),"")</f>
        <v/>
      </c>
      <c r="N299" s="1" t="str">
        <f ca="1">IFERROR(__xludf.DUMMYFUNCTION("IFERROR(FILTER('Tag Library'!$X$14:$X$736, LEFT('Tag Library'!$W$14:$W$736, LEN(N$2))=N$2, RIGHT('Tag Library'!$W$14:$W$736, LEN($A299))=$A299), """")"),"")</f>
        <v/>
      </c>
      <c r="O299" s="1" t="str">
        <f ca="1">IFERROR(__xludf.DUMMYFUNCTION("IFERROR(FILTER('Tag Library'!$X$14:$X$736, LEFT('Tag Library'!$W$14:$W$736, LEN(O$2))=O$2, RIGHT('Tag Library'!$W$14:$W$736, LEN($A299))=$A299), """")"),"")</f>
        <v/>
      </c>
      <c r="P299" s="1" t="str">
        <f ca="1">IFERROR(__xludf.DUMMYFUNCTION("IFERROR(FILTER('Tag Library'!$X$14:$X$736, LEFT('Tag Library'!$W$14:$W$736, LEN(P$2))=P$2, RIGHT('Tag Library'!$W$14:$W$736, LEN($A299))=$A299), """")"),"")</f>
        <v/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IFERROR(__xludf.DUMMYFUNCTION("IFERROR(FILTER('Tag Library'!$X$14:$X$736, LEFT('Tag Library'!$W$14:$W$736, LEN(B$2))=B$2, RIGHT('Tag Library'!$W$14:$W$736, LEN($A300))=$A300), """")"),"")</f>
        <v/>
      </c>
      <c r="C300" s="1" t="str">
        <f ca="1">IFERROR(__xludf.DUMMYFUNCTION("IFERROR(FILTER('Tag Library'!$X$14:$X$736, LEFT('Tag Library'!$W$14:$W$736, LEN(C$2))=C$2, RIGHT('Tag Library'!$W$14:$W$736, LEN($A300))=$A300), """")"),"")</f>
        <v/>
      </c>
      <c r="D300" s="1" t="str">
        <f ca="1">IFERROR(__xludf.DUMMYFUNCTION("IFERROR(FILTER('Tag Library'!$X$14:$X$736, LEFT('Tag Library'!$W$14:$W$736, LEN(D$2))=D$2, RIGHT('Tag Library'!$W$14:$W$736, LEN($A300))=$A300), """")"),"")</f>
        <v/>
      </c>
      <c r="E300" s="1" t="str">
        <f ca="1">IFERROR(__xludf.DUMMYFUNCTION("IFERROR(FILTER('Tag Library'!$X$14:$X$736, LEFT('Tag Library'!$W$14:$W$736, LEN(E$2))=E$2, RIGHT('Tag Library'!$W$14:$W$736, LEN($A300))=$A300), """")"),"")</f>
        <v/>
      </c>
      <c r="F300" s="1" t="str">
        <f ca="1">IFERROR(__xludf.DUMMYFUNCTION("IFERROR(FILTER('Tag Library'!$X$14:$X$736, LEFT('Tag Library'!$W$14:$W$736, LEN(F$2))=F$2, RIGHT('Tag Library'!$W$14:$W$736, LEN($A300))=$A300), """")"),"")</f>
        <v/>
      </c>
      <c r="G300" s="1" t="str">
        <f ca="1">IFERROR(__xludf.DUMMYFUNCTION("IFERROR(FILTER('Tag Library'!$X$14:$X$736, LEFT('Tag Library'!$W$14:$W$736, LEN(G$2))=G$2, RIGHT('Tag Library'!$W$14:$W$736, LEN($A300))=$A300), """")"),"")</f>
        <v/>
      </c>
      <c r="H300" s="1" t="str">
        <f ca="1">IFERROR(__xludf.DUMMYFUNCTION("IFERROR(FILTER('Tag Library'!$X$14:$X$736, LEFT('Tag Library'!$W$14:$W$736, LEN(H$2))=H$2, RIGHT('Tag Library'!$W$14:$W$736, LEN($A300))=$A300), """")"),"")</f>
        <v/>
      </c>
      <c r="I300" s="1" t="str">
        <f ca="1">IFERROR(__xludf.DUMMYFUNCTION("IFERROR(FILTER('Tag Library'!$X$14:$X$736, LEFT('Tag Library'!$W$14:$W$736, LEN(I$2))=I$2, RIGHT('Tag Library'!$W$14:$W$736, LEN($A300))=$A300), """")"),"")</f>
        <v/>
      </c>
      <c r="J300" s="1" t="str">
        <f ca="1">IFERROR(__xludf.DUMMYFUNCTION("IFERROR(FILTER('Tag Library'!$X$14:$X$736, LEFT('Tag Library'!$W$14:$W$736, LEN(J$2))=J$2, RIGHT('Tag Library'!$W$14:$W$736, LEN($A300))=$A300), """")"),"")</f>
        <v/>
      </c>
      <c r="K300" s="1" t="str">
        <f ca="1">IFERROR(__xludf.DUMMYFUNCTION("IFERROR(FILTER('Tag Library'!$X$14:$X$736, LEFT('Tag Library'!$W$14:$W$736, LEN(K$2))=K$2, RIGHT('Tag Library'!$W$14:$W$736, LEN($A300))=$A300), """")"),"")</f>
        <v/>
      </c>
      <c r="L300" s="1" t="str">
        <f ca="1">IFERROR(__xludf.DUMMYFUNCTION("IFERROR(FILTER('Tag Library'!$X$14:$X$736, LEFT('Tag Library'!$W$14:$W$736, LEN(L$2))=L$2, RIGHT('Tag Library'!$W$14:$W$736, LEN($A300))=$A300), """")"),"")</f>
        <v/>
      </c>
      <c r="M300" s="1" t="str">
        <f ca="1">IFERROR(__xludf.DUMMYFUNCTION("IFERROR(FILTER('Tag Library'!$X$14:$X$736, LEFT('Tag Library'!$W$14:$W$736, LEN(M$2))=M$2, RIGHT('Tag Library'!$W$14:$W$736, LEN($A300))=$A300), """")"),"")</f>
        <v/>
      </c>
      <c r="N300" s="1" t="str">
        <f ca="1">IFERROR(__xludf.DUMMYFUNCTION("IFERROR(FILTER('Tag Library'!$X$14:$X$736, LEFT('Tag Library'!$W$14:$W$736, LEN(N$2))=N$2, RIGHT('Tag Library'!$W$14:$W$736, LEN($A300))=$A300), """")"),"")</f>
        <v/>
      </c>
      <c r="O300" s="1" t="str">
        <f ca="1">IFERROR(__xludf.DUMMYFUNCTION("IFERROR(FILTER('Tag Library'!$X$14:$X$736, LEFT('Tag Library'!$W$14:$W$736, LEN(O$2))=O$2, RIGHT('Tag Library'!$W$14:$W$736, LEN($A300))=$A300), """")"),"")</f>
        <v/>
      </c>
      <c r="P300" s="1" t="str">
        <f ca="1">IFERROR(__xludf.DUMMYFUNCTION("IFERROR(FILTER('Tag Library'!$X$14:$X$736, LEFT('Tag Library'!$W$14:$W$736, LEN(P$2))=P$2, RIGHT('Tag Library'!$W$14:$W$736, LEN($A300))=$A300), """")"),"")</f>
        <v/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IFERROR(__xludf.DUMMYFUNCTION("IFERROR(FILTER('Tag Library'!$X$14:$X$736, LEFT('Tag Library'!$W$14:$W$736, LEN(B$2))=B$2, RIGHT('Tag Library'!$W$14:$W$736, LEN($A301))=$A301), """")"),"")</f>
        <v/>
      </c>
      <c r="C301" s="1" t="str">
        <f ca="1">IFERROR(__xludf.DUMMYFUNCTION("IFERROR(FILTER('Tag Library'!$X$14:$X$736, LEFT('Tag Library'!$W$14:$W$736, LEN(C$2))=C$2, RIGHT('Tag Library'!$W$14:$W$736, LEN($A301))=$A301), """")"),"")</f>
        <v/>
      </c>
      <c r="D301" s="1" t="str">
        <f ca="1">IFERROR(__xludf.DUMMYFUNCTION("IFERROR(FILTER('Tag Library'!$X$14:$X$736, LEFT('Tag Library'!$W$14:$W$736, LEN(D$2))=D$2, RIGHT('Tag Library'!$W$14:$W$736, LEN($A301))=$A301), """")"),"")</f>
        <v/>
      </c>
      <c r="E301" s="1" t="str">
        <f ca="1">IFERROR(__xludf.DUMMYFUNCTION("IFERROR(FILTER('Tag Library'!$X$14:$X$736, LEFT('Tag Library'!$W$14:$W$736, LEN(E$2))=E$2, RIGHT('Tag Library'!$W$14:$W$736, LEN($A301))=$A301), """")"),"")</f>
        <v/>
      </c>
      <c r="F301" s="1" t="str">
        <f ca="1">IFERROR(__xludf.DUMMYFUNCTION("IFERROR(FILTER('Tag Library'!$X$14:$X$736, LEFT('Tag Library'!$W$14:$W$736, LEN(F$2))=F$2, RIGHT('Tag Library'!$W$14:$W$736, LEN($A301))=$A301), """")"),"")</f>
        <v/>
      </c>
      <c r="G301" s="1" t="str">
        <f ca="1">IFERROR(__xludf.DUMMYFUNCTION("IFERROR(FILTER('Tag Library'!$X$14:$X$736, LEFT('Tag Library'!$W$14:$W$736, LEN(G$2))=G$2, RIGHT('Tag Library'!$W$14:$W$736, LEN($A301))=$A301), """")"),"")</f>
        <v/>
      </c>
      <c r="H301" s="1" t="str">
        <f ca="1">IFERROR(__xludf.DUMMYFUNCTION("IFERROR(FILTER('Tag Library'!$X$14:$X$736, LEFT('Tag Library'!$W$14:$W$736, LEN(H$2))=H$2, RIGHT('Tag Library'!$W$14:$W$736, LEN($A301))=$A301), """")"),"")</f>
        <v/>
      </c>
      <c r="I301" s="1" t="str">
        <f ca="1">IFERROR(__xludf.DUMMYFUNCTION("IFERROR(FILTER('Tag Library'!$X$14:$X$736, LEFT('Tag Library'!$W$14:$W$736, LEN(I$2))=I$2, RIGHT('Tag Library'!$W$14:$W$736, LEN($A301))=$A301), """")"),"")</f>
        <v/>
      </c>
      <c r="J301" s="1" t="str">
        <f ca="1">IFERROR(__xludf.DUMMYFUNCTION("IFERROR(FILTER('Tag Library'!$X$14:$X$736, LEFT('Tag Library'!$W$14:$W$736, LEN(J$2))=J$2, RIGHT('Tag Library'!$W$14:$W$736, LEN($A301))=$A301), """")"),"")</f>
        <v/>
      </c>
      <c r="K301" s="1" t="str">
        <f ca="1">IFERROR(__xludf.DUMMYFUNCTION("IFERROR(FILTER('Tag Library'!$X$14:$X$736, LEFT('Tag Library'!$W$14:$W$736, LEN(K$2))=K$2, RIGHT('Tag Library'!$W$14:$W$736, LEN($A301))=$A301), """")"),"")</f>
        <v/>
      </c>
      <c r="L301" s="1" t="str">
        <f ca="1">IFERROR(__xludf.DUMMYFUNCTION("IFERROR(FILTER('Tag Library'!$X$14:$X$736, LEFT('Tag Library'!$W$14:$W$736, LEN(L$2))=L$2, RIGHT('Tag Library'!$W$14:$W$736, LEN($A301))=$A301), """")"),"")</f>
        <v/>
      </c>
      <c r="M301" s="1" t="str">
        <f ca="1">IFERROR(__xludf.DUMMYFUNCTION("IFERROR(FILTER('Tag Library'!$X$14:$X$736, LEFT('Tag Library'!$W$14:$W$736, LEN(M$2))=M$2, RIGHT('Tag Library'!$W$14:$W$736, LEN($A301))=$A301), """")"),"")</f>
        <v/>
      </c>
      <c r="N301" s="1" t="str">
        <f ca="1">IFERROR(__xludf.DUMMYFUNCTION("IFERROR(FILTER('Tag Library'!$X$14:$X$736, LEFT('Tag Library'!$W$14:$W$736, LEN(N$2))=N$2, RIGHT('Tag Library'!$W$14:$W$736, LEN($A301))=$A301), """")"),"")</f>
        <v/>
      </c>
      <c r="O301" s="1" t="str">
        <f ca="1">IFERROR(__xludf.DUMMYFUNCTION("IFERROR(FILTER('Tag Library'!$X$14:$X$736, LEFT('Tag Library'!$W$14:$W$736, LEN(O$2))=O$2, RIGHT('Tag Library'!$W$14:$W$736, LEN($A301))=$A301), """")"),"")</f>
        <v/>
      </c>
      <c r="P301" s="1" t="str">
        <f ca="1">IFERROR(__xludf.DUMMYFUNCTION("IFERROR(FILTER('Tag Library'!$X$14:$X$736, LEFT('Tag Library'!$W$14:$W$736, LEN(P$2))=P$2, RIGHT('Tag Library'!$W$14:$W$736, LEN($A301))=$A301), """")"),"")</f>
        <v/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IFERROR(__xludf.DUMMYFUNCTION("IFERROR(FILTER('Tag Library'!$X$14:$X$736, LEFT('Tag Library'!$W$14:$W$736, LEN(B$2))=B$2, RIGHT('Tag Library'!$W$14:$W$736, LEN($A302))=$A302), """")"),"")</f>
        <v/>
      </c>
      <c r="C302" s="1" t="str">
        <f ca="1">IFERROR(__xludf.DUMMYFUNCTION("IFERROR(FILTER('Tag Library'!$X$14:$X$736, LEFT('Tag Library'!$W$14:$W$736, LEN(C$2))=C$2, RIGHT('Tag Library'!$W$14:$W$736, LEN($A302))=$A302), """")"),"")</f>
        <v/>
      </c>
      <c r="D302" s="1" t="str">
        <f ca="1">IFERROR(__xludf.DUMMYFUNCTION("IFERROR(FILTER('Tag Library'!$X$14:$X$736, LEFT('Tag Library'!$W$14:$W$736, LEN(D$2))=D$2, RIGHT('Tag Library'!$W$14:$W$736, LEN($A302))=$A302), """")"),"")</f>
        <v/>
      </c>
      <c r="E302" s="1" t="str">
        <f ca="1">IFERROR(__xludf.DUMMYFUNCTION("IFERROR(FILTER('Tag Library'!$X$14:$X$736, LEFT('Tag Library'!$W$14:$W$736, LEN(E$2))=E$2, RIGHT('Tag Library'!$W$14:$W$736, LEN($A302))=$A302), """")"),"")</f>
        <v/>
      </c>
      <c r="F302" s="1" t="str">
        <f ca="1">IFERROR(__xludf.DUMMYFUNCTION("IFERROR(FILTER('Tag Library'!$X$14:$X$736, LEFT('Tag Library'!$W$14:$W$736, LEN(F$2))=F$2, RIGHT('Tag Library'!$W$14:$W$736, LEN($A302))=$A302), """")"),"")</f>
        <v/>
      </c>
      <c r="G302" s="1" t="str">
        <f ca="1">IFERROR(__xludf.DUMMYFUNCTION("IFERROR(FILTER('Tag Library'!$X$14:$X$736, LEFT('Tag Library'!$W$14:$W$736, LEN(G$2))=G$2, RIGHT('Tag Library'!$W$14:$W$736, LEN($A302))=$A302), """")"),"")</f>
        <v/>
      </c>
      <c r="H302" s="1" t="str">
        <f ca="1">IFERROR(__xludf.DUMMYFUNCTION("IFERROR(FILTER('Tag Library'!$X$14:$X$736, LEFT('Tag Library'!$W$14:$W$736, LEN(H$2))=H$2, RIGHT('Tag Library'!$W$14:$W$736, LEN($A302))=$A302), """")"),"")</f>
        <v/>
      </c>
      <c r="I302" s="1" t="str">
        <f ca="1">IFERROR(__xludf.DUMMYFUNCTION("IFERROR(FILTER('Tag Library'!$X$14:$X$736, LEFT('Tag Library'!$W$14:$W$736, LEN(I$2))=I$2, RIGHT('Tag Library'!$W$14:$W$736, LEN($A302))=$A302), """")"),"")</f>
        <v/>
      </c>
      <c r="J302" s="1" t="str">
        <f ca="1">IFERROR(__xludf.DUMMYFUNCTION("IFERROR(FILTER('Tag Library'!$X$14:$X$736, LEFT('Tag Library'!$W$14:$W$736, LEN(J$2))=J$2, RIGHT('Tag Library'!$W$14:$W$736, LEN($A302))=$A302), """")"),"")</f>
        <v/>
      </c>
      <c r="K302" s="1" t="str">
        <f ca="1">IFERROR(__xludf.DUMMYFUNCTION("IFERROR(FILTER('Tag Library'!$X$14:$X$736, LEFT('Tag Library'!$W$14:$W$736, LEN(K$2))=K$2, RIGHT('Tag Library'!$W$14:$W$736, LEN($A302))=$A302), """")"),"")</f>
        <v/>
      </c>
      <c r="L302" s="1" t="str">
        <f ca="1">IFERROR(__xludf.DUMMYFUNCTION("IFERROR(FILTER('Tag Library'!$X$14:$X$736, LEFT('Tag Library'!$W$14:$W$736, LEN(L$2))=L$2, RIGHT('Tag Library'!$W$14:$W$736, LEN($A302))=$A302), """")"),"")</f>
        <v/>
      </c>
      <c r="M302" s="1" t="str">
        <f ca="1">IFERROR(__xludf.DUMMYFUNCTION("IFERROR(FILTER('Tag Library'!$X$14:$X$736, LEFT('Tag Library'!$W$14:$W$736, LEN(M$2))=M$2, RIGHT('Tag Library'!$W$14:$W$736, LEN($A302))=$A302), """")"),"")</f>
        <v/>
      </c>
      <c r="N302" s="1" t="str">
        <f ca="1">IFERROR(__xludf.DUMMYFUNCTION("IFERROR(FILTER('Tag Library'!$X$14:$X$736, LEFT('Tag Library'!$W$14:$W$736, LEN(N$2))=N$2, RIGHT('Tag Library'!$W$14:$W$736, LEN($A302))=$A302), """")"),"")</f>
        <v/>
      </c>
      <c r="O302" s="1" t="str">
        <f ca="1">IFERROR(__xludf.DUMMYFUNCTION("IFERROR(FILTER('Tag Library'!$X$14:$X$736, LEFT('Tag Library'!$W$14:$W$736, LEN(O$2))=O$2, RIGHT('Tag Library'!$W$14:$W$736, LEN($A302))=$A302), """")"),"")</f>
        <v/>
      </c>
      <c r="P302" s="1" t="str">
        <f ca="1">IFERROR(__xludf.DUMMYFUNCTION("IFERROR(FILTER('Tag Library'!$X$14:$X$736, LEFT('Tag Library'!$W$14:$W$736, LEN(P$2))=P$2, RIGHT('Tag Library'!$W$14:$W$736, LEN($A302))=$A302), """")"),"")</f>
        <v/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IFERROR(__xludf.DUMMYFUNCTION("IFERROR(FILTER('Tag Library'!$X$14:$X$736, LEFT('Tag Library'!$W$14:$W$736, LEN(B$2))=B$2, RIGHT('Tag Library'!$W$14:$W$736, LEN($A303))=$A303), """")"),"")</f>
        <v/>
      </c>
      <c r="C303" s="1" t="str">
        <f ca="1">IFERROR(__xludf.DUMMYFUNCTION("IFERROR(FILTER('Tag Library'!$X$14:$X$736, LEFT('Tag Library'!$W$14:$W$736, LEN(C$2))=C$2, RIGHT('Tag Library'!$W$14:$W$736, LEN($A303))=$A303), """")"),"")</f>
        <v/>
      </c>
      <c r="D303" s="1" t="str">
        <f ca="1">IFERROR(__xludf.DUMMYFUNCTION("IFERROR(FILTER('Tag Library'!$X$14:$X$736, LEFT('Tag Library'!$W$14:$W$736, LEN(D$2))=D$2, RIGHT('Tag Library'!$W$14:$W$736, LEN($A303))=$A303), """")"),"")</f>
        <v/>
      </c>
      <c r="E303" s="1" t="str">
        <f ca="1">IFERROR(__xludf.DUMMYFUNCTION("IFERROR(FILTER('Tag Library'!$X$14:$X$736, LEFT('Tag Library'!$W$14:$W$736, LEN(E$2))=E$2, RIGHT('Tag Library'!$W$14:$W$736, LEN($A303))=$A303), """")"),"")</f>
        <v/>
      </c>
      <c r="F303" s="1" t="str">
        <f ca="1">IFERROR(__xludf.DUMMYFUNCTION("IFERROR(FILTER('Tag Library'!$X$14:$X$736, LEFT('Tag Library'!$W$14:$W$736, LEN(F$2))=F$2, RIGHT('Tag Library'!$W$14:$W$736, LEN($A303))=$A303), """")"),"")</f>
        <v/>
      </c>
      <c r="G303" s="1" t="str">
        <f ca="1">IFERROR(__xludf.DUMMYFUNCTION("IFERROR(FILTER('Tag Library'!$X$14:$X$736, LEFT('Tag Library'!$W$14:$W$736, LEN(G$2))=G$2, RIGHT('Tag Library'!$W$14:$W$736, LEN($A303))=$A303), """")"),"")</f>
        <v/>
      </c>
      <c r="H303" s="1" t="str">
        <f ca="1">IFERROR(__xludf.DUMMYFUNCTION("IFERROR(FILTER('Tag Library'!$X$14:$X$736, LEFT('Tag Library'!$W$14:$W$736, LEN(H$2))=H$2, RIGHT('Tag Library'!$W$14:$W$736, LEN($A303))=$A303), """")"),"")</f>
        <v/>
      </c>
      <c r="I303" s="1" t="str">
        <f ca="1">IFERROR(__xludf.DUMMYFUNCTION("IFERROR(FILTER('Tag Library'!$X$14:$X$736, LEFT('Tag Library'!$W$14:$W$736, LEN(I$2))=I$2, RIGHT('Tag Library'!$W$14:$W$736, LEN($A303))=$A303), """")"),"")</f>
        <v/>
      </c>
      <c r="J303" s="1" t="str">
        <f ca="1">IFERROR(__xludf.DUMMYFUNCTION("IFERROR(FILTER('Tag Library'!$X$14:$X$736, LEFT('Tag Library'!$W$14:$W$736, LEN(J$2))=J$2, RIGHT('Tag Library'!$W$14:$W$736, LEN($A303))=$A303), """")"),"")</f>
        <v/>
      </c>
      <c r="K303" s="1" t="str">
        <f ca="1">IFERROR(__xludf.DUMMYFUNCTION("IFERROR(FILTER('Tag Library'!$X$14:$X$736, LEFT('Tag Library'!$W$14:$W$736, LEN(K$2))=K$2, RIGHT('Tag Library'!$W$14:$W$736, LEN($A303))=$A303), """")"),"")</f>
        <v/>
      </c>
      <c r="L303" s="1" t="str">
        <f ca="1">IFERROR(__xludf.DUMMYFUNCTION("IFERROR(FILTER('Tag Library'!$X$14:$X$736, LEFT('Tag Library'!$W$14:$W$736, LEN(L$2))=L$2, RIGHT('Tag Library'!$W$14:$W$736, LEN($A303))=$A303), """")"),"")</f>
        <v/>
      </c>
      <c r="M303" s="1" t="str">
        <f ca="1">IFERROR(__xludf.DUMMYFUNCTION("IFERROR(FILTER('Tag Library'!$X$14:$X$736, LEFT('Tag Library'!$W$14:$W$736, LEN(M$2))=M$2, RIGHT('Tag Library'!$W$14:$W$736, LEN($A303))=$A303), """")"),"")</f>
        <v/>
      </c>
      <c r="N303" s="1" t="str">
        <f ca="1">IFERROR(__xludf.DUMMYFUNCTION("IFERROR(FILTER('Tag Library'!$X$14:$X$736, LEFT('Tag Library'!$W$14:$W$736, LEN(N$2))=N$2, RIGHT('Tag Library'!$W$14:$W$736, LEN($A303))=$A303), """")"),"")</f>
        <v/>
      </c>
      <c r="O303" s="1" t="str">
        <f ca="1">IFERROR(__xludf.DUMMYFUNCTION("IFERROR(FILTER('Tag Library'!$X$14:$X$736, LEFT('Tag Library'!$W$14:$W$736, LEN(O$2))=O$2, RIGHT('Tag Library'!$W$14:$W$736, LEN($A303))=$A303), """")"),"")</f>
        <v/>
      </c>
      <c r="P303" s="1" t="str">
        <f ca="1">IFERROR(__xludf.DUMMYFUNCTION("IFERROR(FILTER('Tag Library'!$X$14:$X$736, LEFT('Tag Library'!$W$14:$W$736, LEN(P$2))=P$2, RIGHT('Tag Library'!$W$14:$W$736, LEN($A303))=$A303), """")"),"")</f>
        <v/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IFERROR(__xludf.DUMMYFUNCTION("IFERROR(FILTER('Tag Library'!$X$14:$X$736, LEFT('Tag Library'!$W$14:$W$736, LEN(B$2))=B$2, RIGHT('Tag Library'!$W$14:$W$736, LEN($A304))=$A304), """")"),"")</f>
        <v/>
      </c>
      <c r="C304" s="1" t="str">
        <f ca="1">IFERROR(__xludf.DUMMYFUNCTION("IFERROR(FILTER('Tag Library'!$X$14:$X$736, LEFT('Tag Library'!$W$14:$W$736, LEN(C$2))=C$2, RIGHT('Tag Library'!$W$14:$W$736, LEN($A304))=$A304), """")"),"")</f>
        <v/>
      </c>
      <c r="D304" s="1" t="str">
        <f ca="1">IFERROR(__xludf.DUMMYFUNCTION("IFERROR(FILTER('Tag Library'!$X$14:$X$736, LEFT('Tag Library'!$W$14:$W$736, LEN(D$2))=D$2, RIGHT('Tag Library'!$W$14:$W$736, LEN($A304))=$A304), """")"),"")</f>
        <v/>
      </c>
      <c r="E304" s="1" t="str">
        <f ca="1">IFERROR(__xludf.DUMMYFUNCTION("IFERROR(FILTER('Tag Library'!$X$14:$X$736, LEFT('Tag Library'!$W$14:$W$736, LEN(E$2))=E$2, RIGHT('Tag Library'!$W$14:$W$736, LEN($A304))=$A304), """")"),"")</f>
        <v/>
      </c>
      <c r="F304" s="1" t="str">
        <f ca="1">IFERROR(__xludf.DUMMYFUNCTION("IFERROR(FILTER('Tag Library'!$X$14:$X$736, LEFT('Tag Library'!$W$14:$W$736, LEN(F$2))=F$2, RIGHT('Tag Library'!$W$14:$W$736, LEN($A304))=$A304), """")"),"")</f>
        <v/>
      </c>
      <c r="G304" s="1" t="str">
        <f ca="1">IFERROR(__xludf.DUMMYFUNCTION("IFERROR(FILTER('Tag Library'!$X$14:$X$736, LEFT('Tag Library'!$W$14:$W$736, LEN(G$2))=G$2, RIGHT('Tag Library'!$W$14:$W$736, LEN($A304))=$A304), """")"),"")</f>
        <v/>
      </c>
      <c r="H304" s="1" t="str">
        <f ca="1">IFERROR(__xludf.DUMMYFUNCTION("IFERROR(FILTER('Tag Library'!$X$14:$X$736, LEFT('Tag Library'!$W$14:$W$736, LEN(H$2))=H$2, RIGHT('Tag Library'!$W$14:$W$736, LEN($A304))=$A304), """")"),"")</f>
        <v/>
      </c>
      <c r="I304" s="1" t="str">
        <f ca="1">IFERROR(__xludf.DUMMYFUNCTION("IFERROR(FILTER('Tag Library'!$X$14:$X$736, LEFT('Tag Library'!$W$14:$W$736, LEN(I$2))=I$2, RIGHT('Tag Library'!$W$14:$W$736, LEN($A304))=$A304), """")"),"")</f>
        <v/>
      </c>
      <c r="J304" s="1" t="str">
        <f ca="1">IFERROR(__xludf.DUMMYFUNCTION("IFERROR(FILTER('Tag Library'!$X$14:$X$736, LEFT('Tag Library'!$W$14:$W$736, LEN(J$2))=J$2, RIGHT('Tag Library'!$W$14:$W$736, LEN($A304))=$A304), """")"),"")</f>
        <v/>
      </c>
      <c r="K304" s="1" t="str">
        <f ca="1">IFERROR(__xludf.DUMMYFUNCTION("IFERROR(FILTER('Tag Library'!$X$14:$X$736, LEFT('Tag Library'!$W$14:$W$736, LEN(K$2))=K$2, RIGHT('Tag Library'!$W$14:$W$736, LEN($A304))=$A304), """")"),"")</f>
        <v/>
      </c>
      <c r="L304" s="1" t="str">
        <f ca="1">IFERROR(__xludf.DUMMYFUNCTION("IFERROR(FILTER('Tag Library'!$X$14:$X$736, LEFT('Tag Library'!$W$14:$W$736, LEN(L$2))=L$2, RIGHT('Tag Library'!$W$14:$W$736, LEN($A304))=$A304), """")"),"")</f>
        <v/>
      </c>
      <c r="M304" s="1" t="str">
        <f ca="1">IFERROR(__xludf.DUMMYFUNCTION("IFERROR(FILTER('Tag Library'!$X$14:$X$736, LEFT('Tag Library'!$W$14:$W$736, LEN(M$2))=M$2, RIGHT('Tag Library'!$W$14:$W$736, LEN($A304))=$A304), """")"),"")</f>
        <v/>
      </c>
      <c r="N304" s="1" t="str">
        <f ca="1">IFERROR(__xludf.DUMMYFUNCTION("IFERROR(FILTER('Tag Library'!$X$14:$X$736, LEFT('Tag Library'!$W$14:$W$736, LEN(N$2))=N$2, RIGHT('Tag Library'!$W$14:$W$736, LEN($A304))=$A304), """")"),"")</f>
        <v/>
      </c>
      <c r="O304" s="1" t="str">
        <f ca="1">IFERROR(__xludf.DUMMYFUNCTION("IFERROR(FILTER('Tag Library'!$X$14:$X$736, LEFT('Tag Library'!$W$14:$W$736, LEN(O$2))=O$2, RIGHT('Tag Library'!$W$14:$W$736, LEN($A304))=$A304), """")"),"")</f>
        <v/>
      </c>
      <c r="P304" s="1" t="str">
        <f ca="1">IFERROR(__xludf.DUMMYFUNCTION("IFERROR(FILTER('Tag Library'!$X$14:$X$736, LEFT('Tag Library'!$W$14:$W$736, LEN(P$2))=P$2, RIGHT('Tag Library'!$W$14:$W$736, LEN($A304))=$A304), """")"),"")</f>
        <v/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IFERROR(__xludf.DUMMYFUNCTION("IFERROR(FILTER('Tag Library'!$X$14:$X$736, LEFT('Tag Library'!$W$14:$W$736, LEN(B$2))=B$2, RIGHT('Tag Library'!$W$14:$W$736, LEN($A305))=$A305), """")"),"")</f>
        <v/>
      </c>
      <c r="C305" s="1" t="str">
        <f ca="1">IFERROR(__xludf.DUMMYFUNCTION("IFERROR(FILTER('Tag Library'!$X$14:$X$736, LEFT('Tag Library'!$W$14:$W$736, LEN(C$2))=C$2, RIGHT('Tag Library'!$W$14:$W$736, LEN($A305))=$A305), """")"),"")</f>
        <v/>
      </c>
      <c r="D305" s="1" t="str">
        <f ca="1">IFERROR(__xludf.DUMMYFUNCTION("IFERROR(FILTER('Tag Library'!$X$14:$X$736, LEFT('Tag Library'!$W$14:$W$736, LEN(D$2))=D$2, RIGHT('Tag Library'!$W$14:$W$736, LEN($A305))=$A305), """")"),"")</f>
        <v/>
      </c>
      <c r="E305" s="1" t="str">
        <f ca="1">IFERROR(__xludf.DUMMYFUNCTION("IFERROR(FILTER('Tag Library'!$X$14:$X$736, LEFT('Tag Library'!$W$14:$W$736, LEN(E$2))=E$2, RIGHT('Tag Library'!$W$14:$W$736, LEN($A305))=$A305), """")"),"")</f>
        <v/>
      </c>
      <c r="F305" s="1" t="str">
        <f ca="1">IFERROR(__xludf.DUMMYFUNCTION("IFERROR(FILTER('Tag Library'!$X$14:$X$736, LEFT('Tag Library'!$W$14:$W$736, LEN(F$2))=F$2, RIGHT('Tag Library'!$W$14:$W$736, LEN($A305))=$A305), """")"),"")</f>
        <v/>
      </c>
      <c r="G305" s="1" t="str">
        <f ca="1">IFERROR(__xludf.DUMMYFUNCTION("IFERROR(FILTER('Tag Library'!$X$14:$X$736, LEFT('Tag Library'!$W$14:$W$736, LEN(G$2))=G$2, RIGHT('Tag Library'!$W$14:$W$736, LEN($A305))=$A305), """")"),"")</f>
        <v/>
      </c>
      <c r="H305" s="1" t="str">
        <f ca="1">IFERROR(__xludf.DUMMYFUNCTION("IFERROR(FILTER('Tag Library'!$X$14:$X$736, LEFT('Tag Library'!$W$14:$W$736, LEN(H$2))=H$2, RIGHT('Tag Library'!$W$14:$W$736, LEN($A305))=$A305), """")"),"")</f>
        <v/>
      </c>
      <c r="I305" s="1" t="str">
        <f ca="1">IFERROR(__xludf.DUMMYFUNCTION("IFERROR(FILTER('Tag Library'!$X$14:$X$736, LEFT('Tag Library'!$W$14:$W$736, LEN(I$2))=I$2, RIGHT('Tag Library'!$W$14:$W$736, LEN($A305))=$A305), """")"),"")</f>
        <v/>
      </c>
      <c r="J305" s="1" t="str">
        <f ca="1">IFERROR(__xludf.DUMMYFUNCTION("IFERROR(FILTER('Tag Library'!$X$14:$X$736, LEFT('Tag Library'!$W$14:$W$736, LEN(J$2))=J$2, RIGHT('Tag Library'!$W$14:$W$736, LEN($A305))=$A305), """")"),"")</f>
        <v/>
      </c>
      <c r="K305" s="1" t="str">
        <f ca="1">IFERROR(__xludf.DUMMYFUNCTION("IFERROR(FILTER('Tag Library'!$X$14:$X$736, LEFT('Tag Library'!$W$14:$W$736, LEN(K$2))=K$2, RIGHT('Tag Library'!$W$14:$W$736, LEN($A305))=$A305), """")"),"")</f>
        <v/>
      </c>
      <c r="L305" s="1" t="str">
        <f ca="1">IFERROR(__xludf.DUMMYFUNCTION("IFERROR(FILTER('Tag Library'!$X$14:$X$736, LEFT('Tag Library'!$W$14:$W$736, LEN(L$2))=L$2, RIGHT('Tag Library'!$W$14:$W$736, LEN($A305))=$A305), """")"),"")</f>
        <v/>
      </c>
      <c r="M305" s="1" t="str">
        <f ca="1">IFERROR(__xludf.DUMMYFUNCTION("IFERROR(FILTER('Tag Library'!$X$14:$X$736, LEFT('Tag Library'!$W$14:$W$736, LEN(M$2))=M$2, RIGHT('Tag Library'!$W$14:$W$736, LEN($A305))=$A305), """")"),"")</f>
        <v/>
      </c>
      <c r="N305" s="1" t="str">
        <f ca="1">IFERROR(__xludf.DUMMYFUNCTION("IFERROR(FILTER('Tag Library'!$X$14:$X$736, LEFT('Tag Library'!$W$14:$W$736, LEN(N$2))=N$2, RIGHT('Tag Library'!$W$14:$W$736, LEN($A305))=$A305), """")"),"")</f>
        <v/>
      </c>
      <c r="O305" s="1" t="str">
        <f ca="1">IFERROR(__xludf.DUMMYFUNCTION("IFERROR(FILTER('Tag Library'!$X$14:$X$736, LEFT('Tag Library'!$W$14:$W$736, LEN(O$2))=O$2, RIGHT('Tag Library'!$W$14:$W$736, LEN($A305))=$A305), """")"),"")</f>
        <v/>
      </c>
      <c r="P305" s="1" t="str">
        <f ca="1">IFERROR(__xludf.DUMMYFUNCTION("IFERROR(FILTER('Tag Library'!$X$14:$X$736, LEFT('Tag Library'!$W$14:$W$736, LEN(P$2))=P$2, RIGHT('Tag Library'!$W$14:$W$736, LEN($A305))=$A305), """")"),"")</f>
        <v/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IFERROR(__xludf.DUMMYFUNCTION("IFERROR(FILTER('Tag Library'!$X$14:$X$736, LEFT('Tag Library'!$W$14:$W$736, LEN(B$2))=B$2, RIGHT('Tag Library'!$W$14:$W$736, LEN($A306))=$A306), """")"),"")</f>
        <v/>
      </c>
      <c r="C306" s="1" t="str">
        <f ca="1">IFERROR(__xludf.DUMMYFUNCTION("IFERROR(FILTER('Tag Library'!$X$14:$X$736, LEFT('Tag Library'!$W$14:$W$736, LEN(C$2))=C$2, RIGHT('Tag Library'!$W$14:$W$736, LEN($A306))=$A306), """")"),"")</f>
        <v/>
      </c>
      <c r="D306" s="1" t="str">
        <f ca="1">IFERROR(__xludf.DUMMYFUNCTION("IFERROR(FILTER('Tag Library'!$X$14:$X$736, LEFT('Tag Library'!$W$14:$W$736, LEN(D$2))=D$2, RIGHT('Tag Library'!$W$14:$W$736, LEN($A306))=$A306), """")"),"")</f>
        <v/>
      </c>
      <c r="E306" s="1" t="str">
        <f ca="1">IFERROR(__xludf.DUMMYFUNCTION("IFERROR(FILTER('Tag Library'!$X$14:$X$736, LEFT('Tag Library'!$W$14:$W$736, LEN(E$2))=E$2, RIGHT('Tag Library'!$W$14:$W$736, LEN($A306))=$A306), """")"),"")</f>
        <v/>
      </c>
      <c r="F306" s="1" t="str">
        <f ca="1">IFERROR(__xludf.DUMMYFUNCTION("IFERROR(FILTER('Tag Library'!$X$14:$X$736, LEFT('Tag Library'!$W$14:$W$736, LEN(F$2))=F$2, RIGHT('Tag Library'!$W$14:$W$736, LEN($A306))=$A306), """")"),"")</f>
        <v/>
      </c>
      <c r="G306" s="1" t="str">
        <f ca="1">IFERROR(__xludf.DUMMYFUNCTION("IFERROR(FILTER('Tag Library'!$X$14:$X$736, LEFT('Tag Library'!$W$14:$W$736, LEN(G$2))=G$2, RIGHT('Tag Library'!$W$14:$W$736, LEN($A306))=$A306), """")"),"")</f>
        <v/>
      </c>
      <c r="H306" s="1" t="str">
        <f ca="1">IFERROR(__xludf.DUMMYFUNCTION("IFERROR(FILTER('Tag Library'!$X$14:$X$736, LEFT('Tag Library'!$W$14:$W$736, LEN(H$2))=H$2, RIGHT('Tag Library'!$W$14:$W$736, LEN($A306))=$A306), """")"),"")</f>
        <v/>
      </c>
      <c r="I306" s="1" t="str">
        <f ca="1">IFERROR(__xludf.DUMMYFUNCTION("IFERROR(FILTER('Tag Library'!$X$14:$X$736, LEFT('Tag Library'!$W$14:$W$736, LEN(I$2))=I$2, RIGHT('Tag Library'!$W$14:$W$736, LEN($A306))=$A306), """")"),"")</f>
        <v/>
      </c>
      <c r="J306" s="1" t="str">
        <f ca="1">IFERROR(__xludf.DUMMYFUNCTION("IFERROR(FILTER('Tag Library'!$X$14:$X$736, LEFT('Tag Library'!$W$14:$W$736, LEN(J$2))=J$2, RIGHT('Tag Library'!$W$14:$W$736, LEN($A306))=$A306), """")"),"")</f>
        <v/>
      </c>
      <c r="K306" s="1" t="str">
        <f ca="1">IFERROR(__xludf.DUMMYFUNCTION("IFERROR(FILTER('Tag Library'!$X$14:$X$736, LEFT('Tag Library'!$W$14:$W$736, LEN(K$2))=K$2, RIGHT('Tag Library'!$W$14:$W$736, LEN($A306))=$A306), """")"),"")</f>
        <v/>
      </c>
      <c r="L306" s="1" t="str">
        <f ca="1">IFERROR(__xludf.DUMMYFUNCTION("IFERROR(FILTER('Tag Library'!$X$14:$X$736, LEFT('Tag Library'!$W$14:$W$736, LEN(L$2))=L$2, RIGHT('Tag Library'!$W$14:$W$736, LEN($A306))=$A306), """")"),"")</f>
        <v/>
      </c>
      <c r="M306" s="1" t="str">
        <f ca="1">IFERROR(__xludf.DUMMYFUNCTION("IFERROR(FILTER('Tag Library'!$X$14:$X$736, LEFT('Tag Library'!$W$14:$W$736, LEN(M$2))=M$2, RIGHT('Tag Library'!$W$14:$W$736, LEN($A306))=$A306), """")"),"")</f>
        <v/>
      </c>
      <c r="N306" s="1" t="str">
        <f ca="1">IFERROR(__xludf.DUMMYFUNCTION("IFERROR(FILTER('Tag Library'!$X$14:$X$736, LEFT('Tag Library'!$W$14:$W$736, LEN(N$2))=N$2, RIGHT('Tag Library'!$W$14:$W$736, LEN($A306))=$A306), """")"),"")</f>
        <v/>
      </c>
      <c r="O306" s="1" t="str">
        <f ca="1">IFERROR(__xludf.DUMMYFUNCTION("IFERROR(FILTER('Tag Library'!$X$14:$X$736, LEFT('Tag Library'!$W$14:$W$736, LEN(O$2))=O$2, RIGHT('Tag Library'!$W$14:$W$736, LEN($A306))=$A306), """")"),"")</f>
        <v/>
      </c>
      <c r="P306" s="1" t="str">
        <f ca="1">IFERROR(__xludf.DUMMYFUNCTION("IFERROR(FILTER('Tag Library'!$X$14:$X$736, LEFT('Tag Library'!$W$14:$W$736, LEN(P$2))=P$2, RIGHT('Tag Library'!$W$14:$W$736, LEN($A306))=$A306), """")"),"")</f>
        <v/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IFERROR(__xludf.DUMMYFUNCTION("IFERROR(FILTER('Tag Library'!$X$14:$X$736, LEFT('Tag Library'!$W$14:$W$736, LEN(B$2))=B$2, RIGHT('Tag Library'!$W$14:$W$736, LEN($A307))=$A307), """")"),"")</f>
        <v/>
      </c>
      <c r="C307" s="1" t="str">
        <f ca="1">IFERROR(__xludf.DUMMYFUNCTION("IFERROR(FILTER('Tag Library'!$X$14:$X$736, LEFT('Tag Library'!$W$14:$W$736, LEN(C$2))=C$2, RIGHT('Tag Library'!$W$14:$W$736, LEN($A307))=$A307), """")"),"")</f>
        <v/>
      </c>
      <c r="D307" s="1" t="str">
        <f ca="1">IFERROR(__xludf.DUMMYFUNCTION("IFERROR(FILTER('Tag Library'!$X$14:$X$736, LEFT('Tag Library'!$W$14:$W$736, LEN(D$2))=D$2, RIGHT('Tag Library'!$W$14:$W$736, LEN($A307))=$A307), """")"),"")</f>
        <v/>
      </c>
      <c r="E307" s="1" t="str">
        <f ca="1">IFERROR(__xludf.DUMMYFUNCTION("IFERROR(FILTER('Tag Library'!$X$14:$X$736, LEFT('Tag Library'!$W$14:$W$736, LEN(E$2))=E$2, RIGHT('Tag Library'!$W$14:$W$736, LEN($A307))=$A307), """")"),"")</f>
        <v/>
      </c>
      <c r="F307" s="1" t="str">
        <f ca="1">IFERROR(__xludf.DUMMYFUNCTION("IFERROR(FILTER('Tag Library'!$X$14:$X$736, LEFT('Tag Library'!$W$14:$W$736, LEN(F$2))=F$2, RIGHT('Tag Library'!$W$14:$W$736, LEN($A307))=$A307), """")"),"")</f>
        <v/>
      </c>
      <c r="G307" s="1" t="str">
        <f ca="1">IFERROR(__xludf.DUMMYFUNCTION("IFERROR(FILTER('Tag Library'!$X$14:$X$736, LEFT('Tag Library'!$W$14:$W$736, LEN(G$2))=G$2, RIGHT('Tag Library'!$W$14:$W$736, LEN($A307))=$A307), """")"),"")</f>
        <v/>
      </c>
      <c r="H307" s="1" t="str">
        <f ca="1">IFERROR(__xludf.DUMMYFUNCTION("IFERROR(FILTER('Tag Library'!$X$14:$X$736, LEFT('Tag Library'!$W$14:$W$736, LEN(H$2))=H$2, RIGHT('Tag Library'!$W$14:$W$736, LEN($A307))=$A307), """")"),"")</f>
        <v/>
      </c>
      <c r="I307" s="1" t="str">
        <f ca="1">IFERROR(__xludf.DUMMYFUNCTION("IFERROR(FILTER('Tag Library'!$X$14:$X$736, LEFT('Tag Library'!$W$14:$W$736, LEN(I$2))=I$2, RIGHT('Tag Library'!$W$14:$W$736, LEN($A307))=$A307), """")"),"")</f>
        <v/>
      </c>
      <c r="J307" s="1" t="str">
        <f ca="1">IFERROR(__xludf.DUMMYFUNCTION("IFERROR(FILTER('Tag Library'!$X$14:$X$736, LEFT('Tag Library'!$W$14:$W$736, LEN(J$2))=J$2, RIGHT('Tag Library'!$W$14:$W$736, LEN($A307))=$A307), """")"),"")</f>
        <v/>
      </c>
      <c r="K307" s="1" t="str">
        <f ca="1">IFERROR(__xludf.DUMMYFUNCTION("IFERROR(FILTER('Tag Library'!$X$14:$X$736, LEFT('Tag Library'!$W$14:$W$736, LEN(K$2))=K$2, RIGHT('Tag Library'!$W$14:$W$736, LEN($A307))=$A307), """")"),"")</f>
        <v/>
      </c>
      <c r="L307" s="1" t="str">
        <f ca="1">IFERROR(__xludf.DUMMYFUNCTION("IFERROR(FILTER('Tag Library'!$X$14:$X$736, LEFT('Tag Library'!$W$14:$W$736, LEN(L$2))=L$2, RIGHT('Tag Library'!$W$14:$W$736, LEN($A307))=$A307), """")"),"")</f>
        <v/>
      </c>
      <c r="M307" s="1" t="str">
        <f ca="1">IFERROR(__xludf.DUMMYFUNCTION("IFERROR(FILTER('Tag Library'!$X$14:$X$736, LEFT('Tag Library'!$W$14:$W$736, LEN(M$2))=M$2, RIGHT('Tag Library'!$W$14:$W$736, LEN($A307))=$A307), """")"),"")</f>
        <v/>
      </c>
      <c r="N307" s="1" t="str">
        <f ca="1">IFERROR(__xludf.DUMMYFUNCTION("IFERROR(FILTER('Tag Library'!$X$14:$X$736, LEFT('Tag Library'!$W$14:$W$736, LEN(N$2))=N$2, RIGHT('Tag Library'!$W$14:$W$736, LEN($A307))=$A307), """")"),"")</f>
        <v/>
      </c>
      <c r="O307" s="1" t="str">
        <f ca="1">IFERROR(__xludf.DUMMYFUNCTION("IFERROR(FILTER('Tag Library'!$X$14:$X$736, LEFT('Tag Library'!$W$14:$W$736, LEN(O$2))=O$2, RIGHT('Tag Library'!$W$14:$W$736, LEN($A307))=$A307), """")"),"")</f>
        <v/>
      </c>
      <c r="P307" s="1" t="str">
        <f ca="1">IFERROR(__xludf.DUMMYFUNCTION("IFERROR(FILTER('Tag Library'!$X$14:$X$736, LEFT('Tag Library'!$W$14:$W$736, LEN(P$2))=P$2, RIGHT('Tag Library'!$W$14:$W$736, LEN($A307))=$A307), """")"),"")</f>
        <v/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IFERROR(__xludf.DUMMYFUNCTION("IFERROR(FILTER('Tag Library'!$X$14:$X$736, LEFT('Tag Library'!$W$14:$W$736, LEN(B$2))=B$2, RIGHT('Tag Library'!$W$14:$W$736, LEN($A308))=$A308), """")"),"")</f>
        <v/>
      </c>
      <c r="C308" s="1" t="str">
        <f ca="1">IFERROR(__xludf.DUMMYFUNCTION("IFERROR(FILTER('Tag Library'!$X$14:$X$736, LEFT('Tag Library'!$W$14:$W$736, LEN(C$2))=C$2, RIGHT('Tag Library'!$W$14:$W$736, LEN($A308))=$A308), """")"),"")</f>
        <v/>
      </c>
      <c r="D308" s="1" t="str">
        <f ca="1">IFERROR(__xludf.DUMMYFUNCTION("IFERROR(FILTER('Tag Library'!$X$14:$X$736, LEFT('Tag Library'!$W$14:$W$736, LEN(D$2))=D$2, RIGHT('Tag Library'!$W$14:$W$736, LEN($A308))=$A308), """")"),"")</f>
        <v/>
      </c>
      <c r="E308" s="1" t="str">
        <f ca="1">IFERROR(__xludf.DUMMYFUNCTION("IFERROR(FILTER('Tag Library'!$X$14:$X$736, LEFT('Tag Library'!$W$14:$W$736, LEN(E$2))=E$2, RIGHT('Tag Library'!$W$14:$W$736, LEN($A308))=$A308), """")"),"")</f>
        <v/>
      </c>
      <c r="F308" s="1" t="str">
        <f ca="1">IFERROR(__xludf.DUMMYFUNCTION("IFERROR(FILTER('Tag Library'!$X$14:$X$736, LEFT('Tag Library'!$W$14:$W$736, LEN(F$2))=F$2, RIGHT('Tag Library'!$W$14:$W$736, LEN($A308))=$A308), """")"),"")</f>
        <v/>
      </c>
      <c r="G308" s="1" t="str">
        <f ca="1">IFERROR(__xludf.DUMMYFUNCTION("IFERROR(FILTER('Tag Library'!$X$14:$X$736, LEFT('Tag Library'!$W$14:$W$736, LEN(G$2))=G$2, RIGHT('Tag Library'!$W$14:$W$736, LEN($A308))=$A308), """")"),"")</f>
        <v/>
      </c>
      <c r="H308" s="1" t="str">
        <f ca="1">IFERROR(__xludf.DUMMYFUNCTION("IFERROR(FILTER('Tag Library'!$X$14:$X$736, LEFT('Tag Library'!$W$14:$W$736, LEN(H$2))=H$2, RIGHT('Tag Library'!$W$14:$W$736, LEN($A308))=$A308), """")"),"")</f>
        <v/>
      </c>
      <c r="I308" s="1" t="str">
        <f ca="1">IFERROR(__xludf.DUMMYFUNCTION("IFERROR(FILTER('Tag Library'!$X$14:$X$736, LEFT('Tag Library'!$W$14:$W$736, LEN(I$2))=I$2, RIGHT('Tag Library'!$W$14:$W$736, LEN($A308))=$A308), """")"),"")</f>
        <v/>
      </c>
      <c r="J308" s="1" t="str">
        <f ca="1">IFERROR(__xludf.DUMMYFUNCTION("IFERROR(FILTER('Tag Library'!$X$14:$X$736, LEFT('Tag Library'!$W$14:$W$736, LEN(J$2))=J$2, RIGHT('Tag Library'!$W$14:$W$736, LEN($A308))=$A308), """")"),"")</f>
        <v/>
      </c>
      <c r="K308" s="1" t="str">
        <f ca="1">IFERROR(__xludf.DUMMYFUNCTION("IFERROR(FILTER('Tag Library'!$X$14:$X$736, LEFT('Tag Library'!$W$14:$W$736, LEN(K$2))=K$2, RIGHT('Tag Library'!$W$14:$W$736, LEN($A308))=$A308), """")"),"")</f>
        <v/>
      </c>
      <c r="L308" s="1" t="str">
        <f ca="1">IFERROR(__xludf.DUMMYFUNCTION("IFERROR(FILTER('Tag Library'!$X$14:$X$736, LEFT('Tag Library'!$W$14:$W$736, LEN(L$2))=L$2, RIGHT('Tag Library'!$W$14:$W$736, LEN($A308))=$A308), """")"),"")</f>
        <v/>
      </c>
      <c r="M308" s="1" t="str">
        <f ca="1">IFERROR(__xludf.DUMMYFUNCTION("IFERROR(FILTER('Tag Library'!$X$14:$X$736, LEFT('Tag Library'!$W$14:$W$736, LEN(M$2))=M$2, RIGHT('Tag Library'!$W$14:$W$736, LEN($A308))=$A308), """")"),"")</f>
        <v/>
      </c>
      <c r="N308" s="1" t="str">
        <f ca="1">IFERROR(__xludf.DUMMYFUNCTION("IFERROR(FILTER('Tag Library'!$X$14:$X$736, LEFT('Tag Library'!$W$14:$W$736, LEN(N$2))=N$2, RIGHT('Tag Library'!$W$14:$W$736, LEN($A308))=$A308), """")"),"")</f>
        <v/>
      </c>
      <c r="O308" s="1" t="str">
        <f ca="1">IFERROR(__xludf.DUMMYFUNCTION("IFERROR(FILTER('Tag Library'!$X$14:$X$736, LEFT('Tag Library'!$W$14:$W$736, LEN(O$2))=O$2, RIGHT('Tag Library'!$W$14:$W$736, LEN($A308))=$A308), """")"),"")</f>
        <v/>
      </c>
      <c r="P308" s="1" t="str">
        <f ca="1">IFERROR(__xludf.DUMMYFUNCTION("IFERROR(FILTER('Tag Library'!$X$14:$X$736, LEFT('Tag Library'!$W$14:$W$736, LEN(P$2))=P$2, RIGHT('Tag Library'!$W$14:$W$736, LEN($A308))=$A308), """")"),"")</f>
        <v/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IFERROR(__xludf.DUMMYFUNCTION("IFERROR(FILTER('Tag Library'!$X$14:$X$736, LEFT('Tag Library'!$W$14:$W$736, LEN(B$2))=B$2, RIGHT('Tag Library'!$W$14:$W$736, LEN($A309))=$A309), """")"),"")</f>
        <v/>
      </c>
      <c r="C309" s="1" t="str">
        <f ca="1">IFERROR(__xludf.DUMMYFUNCTION("IFERROR(FILTER('Tag Library'!$X$14:$X$736, LEFT('Tag Library'!$W$14:$W$736, LEN(C$2))=C$2, RIGHT('Tag Library'!$W$14:$W$736, LEN($A309))=$A309), """")"),"")</f>
        <v/>
      </c>
      <c r="D309" s="1" t="str">
        <f ca="1">IFERROR(__xludf.DUMMYFUNCTION("IFERROR(FILTER('Tag Library'!$X$14:$X$736, LEFT('Tag Library'!$W$14:$W$736, LEN(D$2))=D$2, RIGHT('Tag Library'!$W$14:$W$736, LEN($A309))=$A309), """")"),"")</f>
        <v/>
      </c>
      <c r="E309" s="1" t="str">
        <f ca="1">IFERROR(__xludf.DUMMYFUNCTION("IFERROR(FILTER('Tag Library'!$X$14:$X$736, LEFT('Tag Library'!$W$14:$W$736, LEN(E$2))=E$2, RIGHT('Tag Library'!$W$14:$W$736, LEN($A309))=$A309), """")"),"")</f>
        <v/>
      </c>
      <c r="F309" s="1" t="str">
        <f ca="1">IFERROR(__xludf.DUMMYFUNCTION("IFERROR(FILTER('Tag Library'!$X$14:$X$736, LEFT('Tag Library'!$W$14:$W$736, LEN(F$2))=F$2, RIGHT('Tag Library'!$W$14:$W$736, LEN($A309))=$A309), """")"),"")</f>
        <v/>
      </c>
      <c r="G309" s="1" t="str">
        <f ca="1">IFERROR(__xludf.DUMMYFUNCTION("IFERROR(FILTER('Tag Library'!$X$14:$X$736, LEFT('Tag Library'!$W$14:$W$736, LEN(G$2))=G$2, RIGHT('Tag Library'!$W$14:$W$736, LEN($A309))=$A309), """")"),"")</f>
        <v/>
      </c>
      <c r="H309" s="1" t="str">
        <f ca="1">IFERROR(__xludf.DUMMYFUNCTION("IFERROR(FILTER('Tag Library'!$X$14:$X$736, LEFT('Tag Library'!$W$14:$W$736, LEN(H$2))=H$2, RIGHT('Tag Library'!$W$14:$W$736, LEN($A309))=$A309), """")"),"")</f>
        <v/>
      </c>
      <c r="I309" s="1" t="str">
        <f ca="1">IFERROR(__xludf.DUMMYFUNCTION("IFERROR(FILTER('Tag Library'!$X$14:$X$736, LEFT('Tag Library'!$W$14:$W$736, LEN(I$2))=I$2, RIGHT('Tag Library'!$W$14:$W$736, LEN($A309))=$A309), """")"),"")</f>
        <v/>
      </c>
      <c r="J309" s="1" t="str">
        <f ca="1">IFERROR(__xludf.DUMMYFUNCTION("IFERROR(FILTER('Tag Library'!$X$14:$X$736, LEFT('Tag Library'!$W$14:$W$736, LEN(J$2))=J$2, RIGHT('Tag Library'!$W$14:$W$736, LEN($A309))=$A309), """")"),"")</f>
        <v/>
      </c>
      <c r="K309" s="1" t="str">
        <f ca="1">IFERROR(__xludf.DUMMYFUNCTION("IFERROR(FILTER('Tag Library'!$X$14:$X$736, LEFT('Tag Library'!$W$14:$W$736, LEN(K$2))=K$2, RIGHT('Tag Library'!$W$14:$W$736, LEN($A309))=$A309), """")"),"")</f>
        <v/>
      </c>
      <c r="L309" s="1" t="str">
        <f ca="1">IFERROR(__xludf.DUMMYFUNCTION("IFERROR(FILTER('Tag Library'!$X$14:$X$736, LEFT('Tag Library'!$W$14:$W$736, LEN(L$2))=L$2, RIGHT('Tag Library'!$W$14:$W$736, LEN($A309))=$A309), """")"),"")</f>
        <v/>
      </c>
      <c r="M309" s="1" t="str">
        <f ca="1">IFERROR(__xludf.DUMMYFUNCTION("IFERROR(FILTER('Tag Library'!$X$14:$X$736, LEFT('Tag Library'!$W$14:$W$736, LEN(M$2))=M$2, RIGHT('Tag Library'!$W$14:$W$736, LEN($A309))=$A309), """")"),"")</f>
        <v/>
      </c>
      <c r="N309" s="1" t="str">
        <f ca="1">IFERROR(__xludf.DUMMYFUNCTION("IFERROR(FILTER('Tag Library'!$X$14:$X$736, LEFT('Tag Library'!$W$14:$W$736, LEN(N$2))=N$2, RIGHT('Tag Library'!$W$14:$W$736, LEN($A309))=$A309), """")"),"")</f>
        <v/>
      </c>
      <c r="O309" s="1" t="str">
        <f ca="1">IFERROR(__xludf.DUMMYFUNCTION("IFERROR(FILTER('Tag Library'!$X$14:$X$736, LEFT('Tag Library'!$W$14:$W$736, LEN(O$2))=O$2, RIGHT('Tag Library'!$W$14:$W$736, LEN($A309))=$A309), """")"),"")</f>
        <v/>
      </c>
      <c r="P309" s="1" t="str">
        <f ca="1">IFERROR(__xludf.DUMMYFUNCTION("IFERROR(FILTER('Tag Library'!$X$14:$X$736, LEFT('Tag Library'!$W$14:$W$736, LEN(P$2))=P$2, RIGHT('Tag Library'!$W$14:$W$736, LEN($A309))=$A309), """")"),"")</f>
        <v/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IFERROR(__xludf.DUMMYFUNCTION("IFERROR(FILTER('Tag Library'!$X$14:$X$736, LEFT('Tag Library'!$W$14:$W$736, LEN(B$2))=B$2, RIGHT('Tag Library'!$W$14:$W$736, LEN($A310))=$A310), """")"),"")</f>
        <v/>
      </c>
      <c r="C310" s="1" t="str">
        <f ca="1">IFERROR(__xludf.DUMMYFUNCTION("IFERROR(FILTER('Tag Library'!$X$14:$X$736, LEFT('Tag Library'!$W$14:$W$736, LEN(C$2))=C$2, RIGHT('Tag Library'!$W$14:$W$736, LEN($A310))=$A310), """")"),"")</f>
        <v/>
      </c>
      <c r="D310" s="1" t="str">
        <f ca="1">IFERROR(__xludf.DUMMYFUNCTION("IFERROR(FILTER('Tag Library'!$X$14:$X$736, LEFT('Tag Library'!$W$14:$W$736, LEN(D$2))=D$2, RIGHT('Tag Library'!$W$14:$W$736, LEN($A310))=$A310), """")"),"")</f>
        <v/>
      </c>
      <c r="E310" s="1" t="str">
        <f ca="1">IFERROR(__xludf.DUMMYFUNCTION("IFERROR(FILTER('Tag Library'!$X$14:$X$736, LEFT('Tag Library'!$W$14:$W$736, LEN(E$2))=E$2, RIGHT('Tag Library'!$W$14:$W$736, LEN($A310))=$A310), """")"),"")</f>
        <v/>
      </c>
      <c r="F310" s="1" t="str">
        <f ca="1">IFERROR(__xludf.DUMMYFUNCTION("IFERROR(FILTER('Tag Library'!$X$14:$X$736, LEFT('Tag Library'!$W$14:$W$736, LEN(F$2))=F$2, RIGHT('Tag Library'!$W$14:$W$736, LEN($A310))=$A310), """")"),"")</f>
        <v/>
      </c>
      <c r="G310" s="1" t="str">
        <f ca="1">IFERROR(__xludf.DUMMYFUNCTION("IFERROR(FILTER('Tag Library'!$X$14:$X$736, LEFT('Tag Library'!$W$14:$W$736, LEN(G$2))=G$2, RIGHT('Tag Library'!$W$14:$W$736, LEN($A310))=$A310), """")"),"")</f>
        <v/>
      </c>
      <c r="H310" s="1" t="str">
        <f ca="1">IFERROR(__xludf.DUMMYFUNCTION("IFERROR(FILTER('Tag Library'!$X$14:$X$736, LEFT('Tag Library'!$W$14:$W$736, LEN(H$2))=H$2, RIGHT('Tag Library'!$W$14:$W$736, LEN($A310))=$A310), """")"),"")</f>
        <v/>
      </c>
      <c r="I310" s="1" t="str">
        <f ca="1">IFERROR(__xludf.DUMMYFUNCTION("IFERROR(FILTER('Tag Library'!$X$14:$X$736, LEFT('Tag Library'!$W$14:$W$736, LEN(I$2))=I$2, RIGHT('Tag Library'!$W$14:$W$736, LEN($A310))=$A310), """")"),"")</f>
        <v/>
      </c>
      <c r="J310" s="1" t="str">
        <f ca="1">IFERROR(__xludf.DUMMYFUNCTION("IFERROR(FILTER('Tag Library'!$X$14:$X$736, LEFT('Tag Library'!$W$14:$W$736, LEN(J$2))=J$2, RIGHT('Tag Library'!$W$14:$W$736, LEN($A310))=$A310), """")"),"")</f>
        <v/>
      </c>
      <c r="K310" s="1" t="str">
        <f ca="1">IFERROR(__xludf.DUMMYFUNCTION("IFERROR(FILTER('Tag Library'!$X$14:$X$736, LEFT('Tag Library'!$W$14:$W$736, LEN(K$2))=K$2, RIGHT('Tag Library'!$W$14:$W$736, LEN($A310))=$A310), """")"),"")</f>
        <v/>
      </c>
      <c r="L310" s="1" t="str">
        <f ca="1">IFERROR(__xludf.DUMMYFUNCTION("IFERROR(FILTER('Tag Library'!$X$14:$X$736, LEFT('Tag Library'!$W$14:$W$736, LEN(L$2))=L$2, RIGHT('Tag Library'!$W$14:$W$736, LEN($A310))=$A310), """")"),"")</f>
        <v/>
      </c>
      <c r="M310" s="1" t="str">
        <f ca="1">IFERROR(__xludf.DUMMYFUNCTION("IFERROR(FILTER('Tag Library'!$X$14:$X$736, LEFT('Tag Library'!$W$14:$W$736, LEN(M$2))=M$2, RIGHT('Tag Library'!$W$14:$W$736, LEN($A310))=$A310), """")"),"")</f>
        <v/>
      </c>
      <c r="N310" s="1" t="str">
        <f ca="1">IFERROR(__xludf.DUMMYFUNCTION("IFERROR(FILTER('Tag Library'!$X$14:$X$736, LEFT('Tag Library'!$W$14:$W$736, LEN(N$2))=N$2, RIGHT('Tag Library'!$W$14:$W$736, LEN($A310))=$A310), """")"),"")</f>
        <v/>
      </c>
      <c r="O310" s="1" t="str">
        <f ca="1">IFERROR(__xludf.DUMMYFUNCTION("IFERROR(FILTER('Tag Library'!$X$14:$X$736, LEFT('Tag Library'!$W$14:$W$736, LEN(O$2))=O$2, RIGHT('Tag Library'!$W$14:$W$736, LEN($A310))=$A310), """")"),"")</f>
        <v/>
      </c>
      <c r="P310" s="1" t="str">
        <f ca="1">IFERROR(__xludf.DUMMYFUNCTION("IFERROR(FILTER('Tag Library'!$X$14:$X$736, LEFT('Tag Library'!$W$14:$W$736, LEN(P$2))=P$2, RIGHT('Tag Library'!$W$14:$W$736, LEN($A310))=$A310), """")"),"")</f>
        <v/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IFERROR(__xludf.DUMMYFUNCTION("IFERROR(FILTER('Tag Library'!$X$14:$X$736, LEFT('Tag Library'!$W$14:$W$736, LEN(B$2))=B$2, RIGHT('Tag Library'!$W$14:$W$736, LEN($A311))=$A311), """")"),"")</f>
        <v/>
      </c>
      <c r="C311" s="1" t="str">
        <f ca="1">IFERROR(__xludf.DUMMYFUNCTION("IFERROR(FILTER('Tag Library'!$X$14:$X$736, LEFT('Tag Library'!$W$14:$W$736, LEN(C$2))=C$2, RIGHT('Tag Library'!$W$14:$W$736, LEN($A311))=$A311), """")"),"")</f>
        <v/>
      </c>
      <c r="D311" s="1" t="str">
        <f ca="1">IFERROR(__xludf.DUMMYFUNCTION("IFERROR(FILTER('Tag Library'!$X$14:$X$736, LEFT('Tag Library'!$W$14:$W$736, LEN(D$2))=D$2, RIGHT('Tag Library'!$W$14:$W$736, LEN($A311))=$A311), """")"),"")</f>
        <v/>
      </c>
      <c r="E311" s="1" t="str">
        <f ca="1">IFERROR(__xludf.DUMMYFUNCTION("IFERROR(FILTER('Tag Library'!$X$14:$X$736, LEFT('Tag Library'!$W$14:$W$736, LEN(E$2))=E$2, RIGHT('Tag Library'!$W$14:$W$736, LEN($A311))=$A311), """")"),"")</f>
        <v/>
      </c>
      <c r="F311" s="1" t="str">
        <f ca="1">IFERROR(__xludf.DUMMYFUNCTION("IFERROR(FILTER('Tag Library'!$X$14:$X$736, LEFT('Tag Library'!$W$14:$W$736, LEN(F$2))=F$2, RIGHT('Tag Library'!$W$14:$W$736, LEN($A311))=$A311), """")"),"")</f>
        <v/>
      </c>
      <c r="G311" s="1" t="str">
        <f ca="1">IFERROR(__xludf.DUMMYFUNCTION("IFERROR(FILTER('Tag Library'!$X$14:$X$736, LEFT('Tag Library'!$W$14:$W$736, LEN(G$2))=G$2, RIGHT('Tag Library'!$W$14:$W$736, LEN($A311))=$A311), """")"),"")</f>
        <v/>
      </c>
      <c r="H311" s="1" t="str">
        <f ca="1">IFERROR(__xludf.DUMMYFUNCTION("IFERROR(FILTER('Tag Library'!$X$14:$X$736, LEFT('Tag Library'!$W$14:$W$736, LEN(H$2))=H$2, RIGHT('Tag Library'!$W$14:$W$736, LEN($A311))=$A311), """")"),"")</f>
        <v/>
      </c>
      <c r="I311" s="1" t="str">
        <f ca="1">IFERROR(__xludf.DUMMYFUNCTION("IFERROR(FILTER('Tag Library'!$X$14:$X$736, LEFT('Tag Library'!$W$14:$W$736, LEN(I$2))=I$2, RIGHT('Tag Library'!$W$14:$W$736, LEN($A311))=$A311), """")"),"")</f>
        <v/>
      </c>
      <c r="J311" s="1" t="str">
        <f ca="1">IFERROR(__xludf.DUMMYFUNCTION("IFERROR(FILTER('Tag Library'!$X$14:$X$736, LEFT('Tag Library'!$W$14:$W$736, LEN(J$2))=J$2, RIGHT('Tag Library'!$W$14:$W$736, LEN($A311))=$A311), """")"),"")</f>
        <v/>
      </c>
      <c r="K311" s="1" t="str">
        <f ca="1">IFERROR(__xludf.DUMMYFUNCTION("IFERROR(FILTER('Tag Library'!$X$14:$X$736, LEFT('Tag Library'!$W$14:$W$736, LEN(K$2))=K$2, RIGHT('Tag Library'!$W$14:$W$736, LEN($A311))=$A311), """")"),"")</f>
        <v/>
      </c>
      <c r="L311" s="1" t="str">
        <f ca="1">IFERROR(__xludf.DUMMYFUNCTION("IFERROR(FILTER('Tag Library'!$X$14:$X$736, LEFT('Tag Library'!$W$14:$W$736, LEN(L$2))=L$2, RIGHT('Tag Library'!$W$14:$W$736, LEN($A311))=$A311), """")"),"")</f>
        <v/>
      </c>
      <c r="M311" s="1" t="str">
        <f ca="1">IFERROR(__xludf.DUMMYFUNCTION("IFERROR(FILTER('Tag Library'!$X$14:$X$736, LEFT('Tag Library'!$W$14:$W$736, LEN(M$2))=M$2, RIGHT('Tag Library'!$W$14:$W$736, LEN($A311))=$A311), """")"),"")</f>
        <v/>
      </c>
      <c r="N311" s="1" t="str">
        <f ca="1">IFERROR(__xludf.DUMMYFUNCTION("IFERROR(FILTER('Tag Library'!$X$14:$X$736, LEFT('Tag Library'!$W$14:$W$736, LEN(N$2))=N$2, RIGHT('Tag Library'!$W$14:$W$736, LEN($A311))=$A311), """")"),"")</f>
        <v/>
      </c>
      <c r="O311" s="1" t="str">
        <f ca="1">IFERROR(__xludf.DUMMYFUNCTION("IFERROR(FILTER('Tag Library'!$X$14:$X$736, LEFT('Tag Library'!$W$14:$W$736, LEN(O$2))=O$2, RIGHT('Tag Library'!$W$14:$W$736, LEN($A311))=$A311), """")"),"")</f>
        <v/>
      </c>
      <c r="P311" s="1" t="str">
        <f ca="1">IFERROR(__xludf.DUMMYFUNCTION("IFERROR(FILTER('Tag Library'!$X$14:$X$736, LEFT('Tag Library'!$W$14:$W$736, LEN(P$2))=P$2, RIGHT('Tag Library'!$W$14:$W$736, LEN($A311))=$A311), """")"),"")</f>
        <v/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IFERROR(__xludf.DUMMYFUNCTION("IFERROR(FILTER('Tag Library'!$X$14:$X$736, LEFT('Tag Library'!$W$14:$W$736, LEN(B$2))=B$2, RIGHT('Tag Library'!$W$14:$W$736, LEN($A312))=$A312), """")"),"")</f>
        <v/>
      </c>
      <c r="C312" s="1" t="str">
        <f ca="1">IFERROR(__xludf.DUMMYFUNCTION("IFERROR(FILTER('Tag Library'!$X$14:$X$736, LEFT('Tag Library'!$W$14:$W$736, LEN(C$2))=C$2, RIGHT('Tag Library'!$W$14:$W$736, LEN($A312))=$A312), """")"),"")</f>
        <v/>
      </c>
      <c r="D312" s="1" t="str">
        <f ca="1">IFERROR(__xludf.DUMMYFUNCTION("IFERROR(FILTER('Tag Library'!$X$14:$X$736, LEFT('Tag Library'!$W$14:$W$736, LEN(D$2))=D$2, RIGHT('Tag Library'!$W$14:$W$736, LEN($A312))=$A312), """")"),"")</f>
        <v/>
      </c>
      <c r="E312" s="1" t="str">
        <f ca="1">IFERROR(__xludf.DUMMYFUNCTION("IFERROR(FILTER('Tag Library'!$X$14:$X$736, LEFT('Tag Library'!$W$14:$W$736, LEN(E$2))=E$2, RIGHT('Tag Library'!$W$14:$W$736, LEN($A312))=$A312), """")"),"")</f>
        <v/>
      </c>
      <c r="F312" s="1" t="str">
        <f ca="1">IFERROR(__xludf.DUMMYFUNCTION("IFERROR(FILTER('Tag Library'!$X$14:$X$736, LEFT('Tag Library'!$W$14:$W$736, LEN(F$2))=F$2, RIGHT('Tag Library'!$W$14:$W$736, LEN($A312))=$A312), """")"),"")</f>
        <v/>
      </c>
      <c r="G312" s="1" t="str">
        <f ca="1">IFERROR(__xludf.DUMMYFUNCTION("IFERROR(FILTER('Tag Library'!$X$14:$X$736, LEFT('Tag Library'!$W$14:$W$736, LEN(G$2))=G$2, RIGHT('Tag Library'!$W$14:$W$736, LEN($A312))=$A312), """")"),"")</f>
        <v/>
      </c>
      <c r="H312" s="1" t="str">
        <f ca="1">IFERROR(__xludf.DUMMYFUNCTION("IFERROR(FILTER('Tag Library'!$X$14:$X$736, LEFT('Tag Library'!$W$14:$W$736, LEN(H$2))=H$2, RIGHT('Tag Library'!$W$14:$W$736, LEN($A312))=$A312), """")"),"")</f>
        <v/>
      </c>
      <c r="I312" s="1" t="str">
        <f ca="1">IFERROR(__xludf.DUMMYFUNCTION("IFERROR(FILTER('Tag Library'!$X$14:$X$736, LEFT('Tag Library'!$W$14:$W$736, LEN(I$2))=I$2, RIGHT('Tag Library'!$W$14:$W$736, LEN($A312))=$A312), """")"),"")</f>
        <v/>
      </c>
      <c r="J312" s="1" t="str">
        <f ca="1">IFERROR(__xludf.DUMMYFUNCTION("IFERROR(FILTER('Tag Library'!$X$14:$X$736, LEFT('Tag Library'!$W$14:$W$736, LEN(J$2))=J$2, RIGHT('Tag Library'!$W$14:$W$736, LEN($A312))=$A312), """")"),"")</f>
        <v/>
      </c>
      <c r="K312" s="1" t="str">
        <f ca="1">IFERROR(__xludf.DUMMYFUNCTION("IFERROR(FILTER('Tag Library'!$X$14:$X$736, LEFT('Tag Library'!$W$14:$W$736, LEN(K$2))=K$2, RIGHT('Tag Library'!$W$14:$W$736, LEN($A312))=$A312), """")"),"")</f>
        <v/>
      </c>
      <c r="L312" s="1" t="str">
        <f ca="1">IFERROR(__xludf.DUMMYFUNCTION("IFERROR(FILTER('Tag Library'!$X$14:$X$736, LEFT('Tag Library'!$W$14:$W$736, LEN(L$2))=L$2, RIGHT('Tag Library'!$W$14:$W$736, LEN($A312))=$A312), """")"),"")</f>
        <v/>
      </c>
      <c r="M312" s="1" t="str">
        <f ca="1">IFERROR(__xludf.DUMMYFUNCTION("IFERROR(FILTER('Tag Library'!$X$14:$X$736, LEFT('Tag Library'!$W$14:$W$736, LEN(M$2))=M$2, RIGHT('Tag Library'!$W$14:$W$736, LEN($A312))=$A312), """")"),"")</f>
        <v/>
      </c>
      <c r="N312" s="1" t="str">
        <f ca="1">IFERROR(__xludf.DUMMYFUNCTION("IFERROR(FILTER('Tag Library'!$X$14:$X$736, LEFT('Tag Library'!$W$14:$W$736, LEN(N$2))=N$2, RIGHT('Tag Library'!$W$14:$W$736, LEN($A312))=$A312), """")"),"")</f>
        <v/>
      </c>
      <c r="O312" s="1" t="str">
        <f ca="1">IFERROR(__xludf.DUMMYFUNCTION("IFERROR(FILTER('Tag Library'!$X$14:$X$736, LEFT('Tag Library'!$W$14:$W$736, LEN(O$2))=O$2, RIGHT('Tag Library'!$W$14:$W$736, LEN($A312))=$A312), """")"),"")</f>
        <v/>
      </c>
      <c r="P312" s="1" t="str">
        <f ca="1">IFERROR(__xludf.DUMMYFUNCTION("IFERROR(FILTER('Tag Library'!$X$14:$X$736, LEFT('Tag Library'!$W$14:$W$736, LEN(P$2))=P$2, RIGHT('Tag Library'!$W$14:$W$736, LEN($A312))=$A312), """")"),"")</f>
        <v/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IFERROR(__xludf.DUMMYFUNCTION("IFERROR(FILTER('Tag Library'!$X$14:$X$736, LEFT('Tag Library'!$W$14:$W$736, LEN(B$2))=B$2, RIGHT('Tag Library'!$W$14:$W$736, LEN($A313))=$A313), """")"),"")</f>
        <v/>
      </c>
      <c r="C313" s="1" t="str">
        <f ca="1">IFERROR(__xludf.DUMMYFUNCTION("IFERROR(FILTER('Tag Library'!$X$14:$X$736, LEFT('Tag Library'!$W$14:$W$736, LEN(C$2))=C$2, RIGHT('Tag Library'!$W$14:$W$736, LEN($A313))=$A313), """")"),"")</f>
        <v/>
      </c>
      <c r="D313" s="1" t="str">
        <f ca="1">IFERROR(__xludf.DUMMYFUNCTION("IFERROR(FILTER('Tag Library'!$X$14:$X$736, LEFT('Tag Library'!$W$14:$W$736, LEN(D$2))=D$2, RIGHT('Tag Library'!$W$14:$W$736, LEN($A313))=$A313), """")"),"")</f>
        <v/>
      </c>
      <c r="E313" s="1" t="str">
        <f ca="1">IFERROR(__xludf.DUMMYFUNCTION("IFERROR(FILTER('Tag Library'!$X$14:$X$736, LEFT('Tag Library'!$W$14:$W$736, LEN(E$2))=E$2, RIGHT('Tag Library'!$W$14:$W$736, LEN($A313))=$A313), """")"),"")</f>
        <v/>
      </c>
      <c r="F313" s="1" t="str">
        <f ca="1">IFERROR(__xludf.DUMMYFUNCTION("IFERROR(FILTER('Tag Library'!$X$14:$X$736, LEFT('Tag Library'!$W$14:$W$736, LEN(F$2))=F$2, RIGHT('Tag Library'!$W$14:$W$736, LEN($A313))=$A313), """")"),"")</f>
        <v/>
      </c>
      <c r="G313" s="1" t="str">
        <f ca="1">IFERROR(__xludf.DUMMYFUNCTION("IFERROR(FILTER('Tag Library'!$X$14:$X$736, LEFT('Tag Library'!$W$14:$W$736, LEN(G$2))=G$2, RIGHT('Tag Library'!$W$14:$W$736, LEN($A313))=$A313), """")"),"")</f>
        <v/>
      </c>
      <c r="H313" s="1" t="str">
        <f ca="1">IFERROR(__xludf.DUMMYFUNCTION("IFERROR(FILTER('Tag Library'!$X$14:$X$736, LEFT('Tag Library'!$W$14:$W$736, LEN(H$2))=H$2, RIGHT('Tag Library'!$W$14:$W$736, LEN($A313))=$A313), """")"),"")</f>
        <v/>
      </c>
      <c r="I313" s="1" t="str">
        <f ca="1">IFERROR(__xludf.DUMMYFUNCTION("IFERROR(FILTER('Tag Library'!$X$14:$X$736, LEFT('Tag Library'!$W$14:$W$736, LEN(I$2))=I$2, RIGHT('Tag Library'!$W$14:$W$736, LEN($A313))=$A313), """")"),"")</f>
        <v/>
      </c>
      <c r="J313" s="1" t="str">
        <f ca="1">IFERROR(__xludf.DUMMYFUNCTION("IFERROR(FILTER('Tag Library'!$X$14:$X$736, LEFT('Tag Library'!$W$14:$W$736, LEN(J$2))=J$2, RIGHT('Tag Library'!$W$14:$W$736, LEN($A313))=$A313), """")"),"")</f>
        <v/>
      </c>
      <c r="K313" s="1" t="str">
        <f ca="1">IFERROR(__xludf.DUMMYFUNCTION("IFERROR(FILTER('Tag Library'!$X$14:$X$736, LEFT('Tag Library'!$W$14:$W$736, LEN(K$2))=K$2, RIGHT('Tag Library'!$W$14:$W$736, LEN($A313))=$A313), """")"),"")</f>
        <v/>
      </c>
      <c r="L313" s="1" t="str">
        <f ca="1">IFERROR(__xludf.DUMMYFUNCTION("IFERROR(FILTER('Tag Library'!$X$14:$X$736, LEFT('Tag Library'!$W$14:$W$736, LEN(L$2))=L$2, RIGHT('Tag Library'!$W$14:$W$736, LEN($A313))=$A313), """")"),"")</f>
        <v/>
      </c>
      <c r="M313" s="1" t="str">
        <f ca="1">IFERROR(__xludf.DUMMYFUNCTION("IFERROR(FILTER('Tag Library'!$X$14:$X$736, LEFT('Tag Library'!$W$14:$W$736, LEN(M$2))=M$2, RIGHT('Tag Library'!$W$14:$W$736, LEN($A313))=$A313), """")"),"")</f>
        <v/>
      </c>
      <c r="N313" s="1" t="str">
        <f ca="1">IFERROR(__xludf.DUMMYFUNCTION("IFERROR(FILTER('Tag Library'!$X$14:$X$736, LEFT('Tag Library'!$W$14:$W$736, LEN(N$2))=N$2, RIGHT('Tag Library'!$W$14:$W$736, LEN($A313))=$A313), """")"),"")</f>
        <v/>
      </c>
      <c r="O313" s="1" t="str">
        <f ca="1">IFERROR(__xludf.DUMMYFUNCTION("IFERROR(FILTER('Tag Library'!$X$14:$X$736, LEFT('Tag Library'!$W$14:$W$736, LEN(O$2))=O$2, RIGHT('Tag Library'!$W$14:$W$736, LEN($A313))=$A313), """")"),"")</f>
        <v/>
      </c>
      <c r="P313" s="1" t="str">
        <f ca="1">IFERROR(__xludf.DUMMYFUNCTION("IFERROR(FILTER('Tag Library'!$X$14:$X$736, LEFT('Tag Library'!$W$14:$W$736, LEN(P$2))=P$2, RIGHT('Tag Library'!$W$14:$W$736, LEN($A313))=$A313), """")"),"")</f>
        <v/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IFERROR(__xludf.DUMMYFUNCTION("IFERROR(FILTER('Tag Library'!$X$14:$X$736, LEFT('Tag Library'!$W$14:$W$736, LEN(B$2))=B$2, RIGHT('Tag Library'!$W$14:$W$736, LEN($A314))=$A314), """")"),"")</f>
        <v/>
      </c>
      <c r="C314" s="1" t="str">
        <f ca="1">IFERROR(__xludf.DUMMYFUNCTION("IFERROR(FILTER('Tag Library'!$X$14:$X$736, LEFT('Tag Library'!$W$14:$W$736, LEN(C$2))=C$2, RIGHT('Tag Library'!$W$14:$W$736, LEN($A314))=$A314), """")"),"")</f>
        <v/>
      </c>
      <c r="D314" s="1" t="str">
        <f ca="1">IFERROR(__xludf.DUMMYFUNCTION("IFERROR(FILTER('Tag Library'!$X$14:$X$736, LEFT('Tag Library'!$W$14:$W$736, LEN(D$2))=D$2, RIGHT('Tag Library'!$W$14:$W$736, LEN($A314))=$A314), """")"),"")</f>
        <v/>
      </c>
      <c r="E314" s="1" t="str">
        <f ca="1">IFERROR(__xludf.DUMMYFUNCTION("IFERROR(FILTER('Tag Library'!$X$14:$X$736, LEFT('Tag Library'!$W$14:$W$736, LEN(E$2))=E$2, RIGHT('Tag Library'!$W$14:$W$736, LEN($A314))=$A314), """")"),"")</f>
        <v/>
      </c>
      <c r="F314" s="1" t="str">
        <f ca="1">IFERROR(__xludf.DUMMYFUNCTION("IFERROR(FILTER('Tag Library'!$X$14:$X$736, LEFT('Tag Library'!$W$14:$W$736, LEN(F$2))=F$2, RIGHT('Tag Library'!$W$14:$W$736, LEN($A314))=$A314), """")"),"")</f>
        <v/>
      </c>
      <c r="G314" s="1" t="str">
        <f ca="1">IFERROR(__xludf.DUMMYFUNCTION("IFERROR(FILTER('Tag Library'!$X$14:$X$736, LEFT('Tag Library'!$W$14:$W$736, LEN(G$2))=G$2, RIGHT('Tag Library'!$W$14:$W$736, LEN($A314))=$A314), """")"),"")</f>
        <v/>
      </c>
      <c r="H314" s="1" t="str">
        <f ca="1">IFERROR(__xludf.DUMMYFUNCTION("IFERROR(FILTER('Tag Library'!$X$14:$X$736, LEFT('Tag Library'!$W$14:$W$736, LEN(H$2))=H$2, RIGHT('Tag Library'!$W$14:$W$736, LEN($A314))=$A314), """")"),"")</f>
        <v/>
      </c>
      <c r="I314" s="1" t="str">
        <f ca="1">IFERROR(__xludf.DUMMYFUNCTION("IFERROR(FILTER('Tag Library'!$X$14:$X$736, LEFT('Tag Library'!$W$14:$W$736, LEN(I$2))=I$2, RIGHT('Tag Library'!$W$14:$W$736, LEN($A314))=$A314), """")"),"")</f>
        <v/>
      </c>
      <c r="J314" s="1" t="str">
        <f ca="1">IFERROR(__xludf.DUMMYFUNCTION("IFERROR(FILTER('Tag Library'!$X$14:$X$736, LEFT('Tag Library'!$W$14:$W$736, LEN(J$2))=J$2, RIGHT('Tag Library'!$W$14:$W$736, LEN($A314))=$A314), """")"),"")</f>
        <v/>
      </c>
      <c r="K314" s="1" t="str">
        <f ca="1">IFERROR(__xludf.DUMMYFUNCTION("IFERROR(FILTER('Tag Library'!$X$14:$X$736, LEFT('Tag Library'!$W$14:$W$736, LEN(K$2))=K$2, RIGHT('Tag Library'!$W$14:$W$736, LEN($A314))=$A314), """")"),"")</f>
        <v/>
      </c>
      <c r="L314" s="1" t="str">
        <f ca="1">IFERROR(__xludf.DUMMYFUNCTION("IFERROR(FILTER('Tag Library'!$X$14:$X$736, LEFT('Tag Library'!$W$14:$W$736, LEN(L$2))=L$2, RIGHT('Tag Library'!$W$14:$W$736, LEN($A314))=$A314), """")"),"")</f>
        <v/>
      </c>
      <c r="M314" s="1" t="str">
        <f ca="1">IFERROR(__xludf.DUMMYFUNCTION("IFERROR(FILTER('Tag Library'!$X$14:$X$736, LEFT('Tag Library'!$W$14:$W$736, LEN(M$2))=M$2, RIGHT('Tag Library'!$W$14:$W$736, LEN($A314))=$A314), """")"),"")</f>
        <v/>
      </c>
      <c r="N314" s="1" t="str">
        <f ca="1">IFERROR(__xludf.DUMMYFUNCTION("IFERROR(FILTER('Tag Library'!$X$14:$X$736, LEFT('Tag Library'!$W$14:$W$736, LEN(N$2))=N$2, RIGHT('Tag Library'!$W$14:$W$736, LEN($A314))=$A314), """")"),"")</f>
        <v/>
      </c>
      <c r="O314" s="1" t="str">
        <f ca="1">IFERROR(__xludf.DUMMYFUNCTION("IFERROR(FILTER('Tag Library'!$X$14:$X$736, LEFT('Tag Library'!$W$14:$W$736, LEN(O$2))=O$2, RIGHT('Tag Library'!$W$14:$W$736, LEN($A314))=$A314), """")"),"")</f>
        <v/>
      </c>
      <c r="P314" s="1" t="str">
        <f ca="1">IFERROR(__xludf.DUMMYFUNCTION("IFERROR(FILTER('Tag Library'!$X$14:$X$736, LEFT('Tag Library'!$W$14:$W$736, LEN(P$2))=P$2, RIGHT('Tag Library'!$W$14:$W$736, LEN($A314))=$A314), """")"),"")</f>
        <v/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IFERROR(__xludf.DUMMYFUNCTION("IFERROR(FILTER('Tag Library'!$X$14:$X$736, LEFT('Tag Library'!$W$14:$W$736, LEN(B$2))=B$2, RIGHT('Tag Library'!$W$14:$W$736, LEN($A315))=$A315), """")"),"")</f>
        <v/>
      </c>
      <c r="C315" s="1" t="str">
        <f ca="1">IFERROR(__xludf.DUMMYFUNCTION("IFERROR(FILTER('Tag Library'!$X$14:$X$736, LEFT('Tag Library'!$W$14:$W$736, LEN(C$2))=C$2, RIGHT('Tag Library'!$W$14:$W$736, LEN($A315))=$A315), """")"),"")</f>
        <v/>
      </c>
      <c r="D315" s="1" t="str">
        <f ca="1">IFERROR(__xludf.DUMMYFUNCTION("IFERROR(FILTER('Tag Library'!$X$14:$X$736, LEFT('Tag Library'!$W$14:$W$736, LEN(D$2))=D$2, RIGHT('Tag Library'!$W$14:$W$736, LEN($A315))=$A315), """")"),"")</f>
        <v/>
      </c>
      <c r="E315" s="1" t="str">
        <f ca="1">IFERROR(__xludf.DUMMYFUNCTION("IFERROR(FILTER('Tag Library'!$X$14:$X$736, LEFT('Tag Library'!$W$14:$W$736, LEN(E$2))=E$2, RIGHT('Tag Library'!$W$14:$W$736, LEN($A315))=$A315), """")"),"")</f>
        <v/>
      </c>
      <c r="F315" s="1" t="str">
        <f ca="1">IFERROR(__xludf.DUMMYFUNCTION("IFERROR(FILTER('Tag Library'!$X$14:$X$736, LEFT('Tag Library'!$W$14:$W$736, LEN(F$2))=F$2, RIGHT('Tag Library'!$W$14:$W$736, LEN($A315))=$A315), """")"),"")</f>
        <v/>
      </c>
      <c r="G315" s="1" t="str">
        <f ca="1">IFERROR(__xludf.DUMMYFUNCTION("IFERROR(FILTER('Tag Library'!$X$14:$X$736, LEFT('Tag Library'!$W$14:$W$736, LEN(G$2))=G$2, RIGHT('Tag Library'!$W$14:$W$736, LEN($A315))=$A315), """")"),"")</f>
        <v/>
      </c>
      <c r="H315" s="1" t="str">
        <f ca="1">IFERROR(__xludf.DUMMYFUNCTION("IFERROR(FILTER('Tag Library'!$X$14:$X$736, LEFT('Tag Library'!$W$14:$W$736, LEN(H$2))=H$2, RIGHT('Tag Library'!$W$14:$W$736, LEN($A315))=$A315), """")"),"")</f>
        <v/>
      </c>
      <c r="I315" s="1" t="str">
        <f ca="1">IFERROR(__xludf.DUMMYFUNCTION("IFERROR(FILTER('Tag Library'!$X$14:$X$736, LEFT('Tag Library'!$W$14:$W$736, LEN(I$2))=I$2, RIGHT('Tag Library'!$W$14:$W$736, LEN($A315))=$A315), """")"),"")</f>
        <v/>
      </c>
      <c r="J315" s="1" t="str">
        <f ca="1">IFERROR(__xludf.DUMMYFUNCTION("IFERROR(FILTER('Tag Library'!$X$14:$X$736, LEFT('Tag Library'!$W$14:$W$736, LEN(J$2))=J$2, RIGHT('Tag Library'!$W$14:$W$736, LEN($A315))=$A315), """")"),"")</f>
        <v/>
      </c>
      <c r="K315" s="1" t="str">
        <f ca="1">IFERROR(__xludf.DUMMYFUNCTION("IFERROR(FILTER('Tag Library'!$X$14:$X$736, LEFT('Tag Library'!$W$14:$W$736, LEN(K$2))=K$2, RIGHT('Tag Library'!$W$14:$W$736, LEN($A315))=$A315), """")"),"")</f>
        <v/>
      </c>
      <c r="L315" s="1" t="str">
        <f ca="1">IFERROR(__xludf.DUMMYFUNCTION("IFERROR(FILTER('Tag Library'!$X$14:$X$736, LEFT('Tag Library'!$W$14:$W$736, LEN(L$2))=L$2, RIGHT('Tag Library'!$W$14:$W$736, LEN($A315))=$A315), """")"),"")</f>
        <v/>
      </c>
      <c r="M315" s="1" t="str">
        <f ca="1">IFERROR(__xludf.DUMMYFUNCTION("IFERROR(FILTER('Tag Library'!$X$14:$X$736, LEFT('Tag Library'!$W$14:$W$736, LEN(M$2))=M$2, RIGHT('Tag Library'!$W$14:$W$736, LEN($A315))=$A315), """")"),"")</f>
        <v/>
      </c>
      <c r="N315" s="1" t="str">
        <f ca="1">IFERROR(__xludf.DUMMYFUNCTION("IFERROR(FILTER('Tag Library'!$X$14:$X$736, LEFT('Tag Library'!$W$14:$W$736, LEN(N$2))=N$2, RIGHT('Tag Library'!$W$14:$W$736, LEN($A315))=$A315), """")"),"")</f>
        <v/>
      </c>
      <c r="O315" s="1" t="str">
        <f ca="1">IFERROR(__xludf.DUMMYFUNCTION("IFERROR(FILTER('Tag Library'!$X$14:$X$736, LEFT('Tag Library'!$W$14:$W$736, LEN(O$2))=O$2, RIGHT('Tag Library'!$W$14:$W$736, LEN($A315))=$A315), """")"),"")</f>
        <v/>
      </c>
      <c r="P315" s="1" t="str">
        <f ca="1">IFERROR(__xludf.DUMMYFUNCTION("IFERROR(FILTER('Tag Library'!$X$14:$X$736, LEFT('Tag Library'!$W$14:$W$736, LEN(P$2))=P$2, RIGHT('Tag Library'!$W$14:$W$736, LEN($A315))=$A315), """")"),"")</f>
        <v/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IFERROR(__xludf.DUMMYFUNCTION("IFERROR(FILTER('Tag Library'!$X$14:$X$736, LEFT('Tag Library'!$W$14:$W$736, LEN(B$2))=B$2, RIGHT('Tag Library'!$W$14:$W$736, LEN($A316))=$A316), """")"),"")</f>
        <v/>
      </c>
      <c r="C316" s="1" t="str">
        <f ca="1">IFERROR(__xludf.DUMMYFUNCTION("IFERROR(FILTER('Tag Library'!$X$14:$X$736, LEFT('Tag Library'!$W$14:$W$736, LEN(C$2))=C$2, RIGHT('Tag Library'!$W$14:$W$736, LEN($A316))=$A316), """")"),"")</f>
        <v/>
      </c>
      <c r="D316" s="1" t="str">
        <f ca="1">IFERROR(__xludf.DUMMYFUNCTION("IFERROR(FILTER('Tag Library'!$X$14:$X$736, LEFT('Tag Library'!$W$14:$W$736, LEN(D$2))=D$2, RIGHT('Tag Library'!$W$14:$W$736, LEN($A316))=$A316), """")"),"")</f>
        <v/>
      </c>
      <c r="E316" s="1" t="str">
        <f ca="1">IFERROR(__xludf.DUMMYFUNCTION("IFERROR(FILTER('Tag Library'!$X$14:$X$736, LEFT('Tag Library'!$W$14:$W$736, LEN(E$2))=E$2, RIGHT('Tag Library'!$W$14:$W$736, LEN($A316))=$A316), """")"),"")</f>
        <v/>
      </c>
      <c r="F316" s="1" t="str">
        <f ca="1">IFERROR(__xludf.DUMMYFUNCTION("IFERROR(FILTER('Tag Library'!$X$14:$X$736, LEFT('Tag Library'!$W$14:$W$736, LEN(F$2))=F$2, RIGHT('Tag Library'!$W$14:$W$736, LEN($A316))=$A316), """")"),"")</f>
        <v/>
      </c>
      <c r="G316" s="1" t="str">
        <f ca="1">IFERROR(__xludf.DUMMYFUNCTION("IFERROR(FILTER('Tag Library'!$X$14:$X$736, LEFT('Tag Library'!$W$14:$W$736, LEN(G$2))=G$2, RIGHT('Tag Library'!$W$14:$W$736, LEN($A316))=$A316), """")"),"")</f>
        <v/>
      </c>
      <c r="H316" s="1" t="str">
        <f ca="1">IFERROR(__xludf.DUMMYFUNCTION("IFERROR(FILTER('Tag Library'!$X$14:$X$736, LEFT('Tag Library'!$W$14:$W$736, LEN(H$2))=H$2, RIGHT('Tag Library'!$W$14:$W$736, LEN($A316))=$A316), """")"),"")</f>
        <v/>
      </c>
      <c r="I316" s="1" t="str">
        <f ca="1">IFERROR(__xludf.DUMMYFUNCTION("IFERROR(FILTER('Tag Library'!$X$14:$X$736, LEFT('Tag Library'!$W$14:$W$736, LEN(I$2))=I$2, RIGHT('Tag Library'!$W$14:$W$736, LEN($A316))=$A316), """")"),"")</f>
        <v/>
      </c>
      <c r="J316" s="1" t="str">
        <f ca="1">IFERROR(__xludf.DUMMYFUNCTION("IFERROR(FILTER('Tag Library'!$X$14:$X$736, LEFT('Tag Library'!$W$14:$W$736, LEN(J$2))=J$2, RIGHT('Tag Library'!$W$14:$W$736, LEN($A316))=$A316), """")"),"")</f>
        <v/>
      </c>
      <c r="K316" s="1" t="str">
        <f ca="1">IFERROR(__xludf.DUMMYFUNCTION("IFERROR(FILTER('Tag Library'!$X$14:$X$736, LEFT('Tag Library'!$W$14:$W$736, LEN(K$2))=K$2, RIGHT('Tag Library'!$W$14:$W$736, LEN($A316))=$A316), """")"),"")</f>
        <v/>
      </c>
      <c r="L316" s="1" t="str">
        <f ca="1">IFERROR(__xludf.DUMMYFUNCTION("IFERROR(FILTER('Tag Library'!$X$14:$X$736, LEFT('Tag Library'!$W$14:$W$736, LEN(L$2))=L$2, RIGHT('Tag Library'!$W$14:$W$736, LEN($A316))=$A316), """")"),"")</f>
        <v/>
      </c>
      <c r="M316" s="1" t="str">
        <f ca="1">IFERROR(__xludf.DUMMYFUNCTION("IFERROR(FILTER('Tag Library'!$X$14:$X$736, LEFT('Tag Library'!$W$14:$W$736, LEN(M$2))=M$2, RIGHT('Tag Library'!$W$14:$W$736, LEN($A316))=$A316), """")"),"")</f>
        <v/>
      </c>
      <c r="N316" s="1" t="str">
        <f ca="1">IFERROR(__xludf.DUMMYFUNCTION("IFERROR(FILTER('Tag Library'!$X$14:$X$736, LEFT('Tag Library'!$W$14:$W$736, LEN(N$2))=N$2, RIGHT('Tag Library'!$W$14:$W$736, LEN($A316))=$A316), """")"),"")</f>
        <v/>
      </c>
      <c r="O316" s="1" t="str">
        <f ca="1">IFERROR(__xludf.DUMMYFUNCTION("IFERROR(FILTER('Tag Library'!$X$14:$X$736, LEFT('Tag Library'!$W$14:$W$736, LEN(O$2))=O$2, RIGHT('Tag Library'!$W$14:$W$736, LEN($A316))=$A316), """")"),"")</f>
        <v/>
      </c>
      <c r="P316" s="1" t="str">
        <f ca="1">IFERROR(__xludf.DUMMYFUNCTION("IFERROR(FILTER('Tag Library'!$X$14:$X$736, LEFT('Tag Library'!$W$14:$W$736, LEN(P$2))=P$2, RIGHT('Tag Library'!$W$14:$W$736, LEN($A316))=$A316), """")"),"")</f>
        <v/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IFERROR(__xludf.DUMMYFUNCTION("IFERROR(FILTER('Tag Library'!$X$14:$X$736, LEFT('Tag Library'!$W$14:$W$736, LEN(B$2))=B$2, RIGHT('Tag Library'!$W$14:$W$736, LEN($A317))=$A317), """")"),"")</f>
        <v/>
      </c>
      <c r="C317" s="1" t="str">
        <f ca="1">IFERROR(__xludf.DUMMYFUNCTION("IFERROR(FILTER('Tag Library'!$X$14:$X$736, LEFT('Tag Library'!$W$14:$W$736, LEN(C$2))=C$2, RIGHT('Tag Library'!$W$14:$W$736, LEN($A317))=$A317), """")"),"")</f>
        <v/>
      </c>
      <c r="D317" s="1" t="str">
        <f ca="1">IFERROR(__xludf.DUMMYFUNCTION("IFERROR(FILTER('Tag Library'!$X$14:$X$736, LEFT('Tag Library'!$W$14:$W$736, LEN(D$2))=D$2, RIGHT('Tag Library'!$W$14:$W$736, LEN($A317))=$A317), """")"),"")</f>
        <v/>
      </c>
      <c r="E317" s="1" t="str">
        <f ca="1">IFERROR(__xludf.DUMMYFUNCTION("IFERROR(FILTER('Tag Library'!$X$14:$X$736, LEFT('Tag Library'!$W$14:$W$736, LEN(E$2))=E$2, RIGHT('Tag Library'!$W$14:$W$736, LEN($A317))=$A317), """")"),"")</f>
        <v/>
      </c>
      <c r="F317" s="1" t="str">
        <f ca="1">IFERROR(__xludf.DUMMYFUNCTION("IFERROR(FILTER('Tag Library'!$X$14:$X$736, LEFT('Tag Library'!$W$14:$W$736, LEN(F$2))=F$2, RIGHT('Tag Library'!$W$14:$W$736, LEN($A317))=$A317), """")"),"")</f>
        <v/>
      </c>
      <c r="G317" s="1" t="str">
        <f ca="1">IFERROR(__xludf.DUMMYFUNCTION("IFERROR(FILTER('Tag Library'!$X$14:$X$736, LEFT('Tag Library'!$W$14:$W$736, LEN(G$2))=G$2, RIGHT('Tag Library'!$W$14:$W$736, LEN($A317))=$A317), """")"),"")</f>
        <v/>
      </c>
      <c r="H317" s="1" t="str">
        <f ca="1">IFERROR(__xludf.DUMMYFUNCTION("IFERROR(FILTER('Tag Library'!$X$14:$X$736, LEFT('Tag Library'!$W$14:$W$736, LEN(H$2))=H$2, RIGHT('Tag Library'!$W$14:$W$736, LEN($A317))=$A317), """")"),"")</f>
        <v/>
      </c>
      <c r="I317" s="1" t="str">
        <f ca="1">IFERROR(__xludf.DUMMYFUNCTION("IFERROR(FILTER('Tag Library'!$X$14:$X$736, LEFT('Tag Library'!$W$14:$W$736, LEN(I$2))=I$2, RIGHT('Tag Library'!$W$14:$W$736, LEN($A317))=$A317), """")"),"")</f>
        <v/>
      </c>
      <c r="J317" s="1" t="str">
        <f ca="1">IFERROR(__xludf.DUMMYFUNCTION("IFERROR(FILTER('Tag Library'!$X$14:$X$736, LEFT('Tag Library'!$W$14:$W$736, LEN(J$2))=J$2, RIGHT('Tag Library'!$W$14:$W$736, LEN($A317))=$A317), """")"),"")</f>
        <v/>
      </c>
      <c r="K317" s="1" t="str">
        <f ca="1">IFERROR(__xludf.DUMMYFUNCTION("IFERROR(FILTER('Tag Library'!$X$14:$X$736, LEFT('Tag Library'!$W$14:$W$736, LEN(K$2))=K$2, RIGHT('Tag Library'!$W$14:$W$736, LEN($A317))=$A317), """")"),"")</f>
        <v/>
      </c>
      <c r="L317" s="1" t="str">
        <f ca="1">IFERROR(__xludf.DUMMYFUNCTION("IFERROR(FILTER('Tag Library'!$X$14:$X$736, LEFT('Tag Library'!$W$14:$W$736, LEN(L$2))=L$2, RIGHT('Tag Library'!$W$14:$W$736, LEN($A317))=$A317), """")"),"")</f>
        <v/>
      </c>
      <c r="M317" s="1" t="str">
        <f ca="1">IFERROR(__xludf.DUMMYFUNCTION("IFERROR(FILTER('Tag Library'!$X$14:$X$736, LEFT('Tag Library'!$W$14:$W$736, LEN(M$2))=M$2, RIGHT('Tag Library'!$W$14:$W$736, LEN($A317))=$A317), """")"),"")</f>
        <v/>
      </c>
      <c r="N317" s="1" t="str">
        <f ca="1">IFERROR(__xludf.DUMMYFUNCTION("IFERROR(FILTER('Tag Library'!$X$14:$X$736, LEFT('Tag Library'!$W$14:$W$736, LEN(N$2))=N$2, RIGHT('Tag Library'!$W$14:$W$736, LEN($A317))=$A317), """")"),"")</f>
        <v/>
      </c>
      <c r="O317" s="1" t="str">
        <f ca="1">IFERROR(__xludf.DUMMYFUNCTION("IFERROR(FILTER('Tag Library'!$X$14:$X$736, LEFT('Tag Library'!$W$14:$W$736, LEN(O$2))=O$2, RIGHT('Tag Library'!$W$14:$W$736, LEN($A317))=$A317), """")"),"")</f>
        <v/>
      </c>
      <c r="P317" s="1" t="str">
        <f ca="1">IFERROR(__xludf.DUMMYFUNCTION("IFERROR(FILTER('Tag Library'!$X$14:$X$736, LEFT('Tag Library'!$W$14:$W$736, LEN(P$2))=P$2, RIGHT('Tag Library'!$W$14:$W$736, LEN($A317))=$A317), """")"),"")</f>
        <v/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IFERROR(__xludf.DUMMYFUNCTION("IFERROR(FILTER('Tag Library'!$X$14:$X$736, LEFT('Tag Library'!$W$14:$W$736, LEN(B$2))=B$2, RIGHT('Tag Library'!$W$14:$W$736, LEN($A318))=$A318), """")"),"")</f>
        <v/>
      </c>
      <c r="C318" s="1" t="str">
        <f ca="1">IFERROR(__xludf.DUMMYFUNCTION("IFERROR(FILTER('Tag Library'!$X$14:$X$736, LEFT('Tag Library'!$W$14:$W$736, LEN(C$2))=C$2, RIGHT('Tag Library'!$W$14:$W$736, LEN($A318))=$A318), """")"),"")</f>
        <v/>
      </c>
      <c r="D318" s="1" t="str">
        <f ca="1">IFERROR(__xludf.DUMMYFUNCTION("IFERROR(FILTER('Tag Library'!$X$14:$X$736, LEFT('Tag Library'!$W$14:$W$736, LEN(D$2))=D$2, RIGHT('Tag Library'!$W$14:$W$736, LEN($A318))=$A318), """")"),"")</f>
        <v/>
      </c>
      <c r="E318" s="1" t="str">
        <f ca="1">IFERROR(__xludf.DUMMYFUNCTION("IFERROR(FILTER('Tag Library'!$X$14:$X$736, LEFT('Tag Library'!$W$14:$W$736, LEN(E$2))=E$2, RIGHT('Tag Library'!$W$14:$W$736, LEN($A318))=$A318), """")"),"")</f>
        <v/>
      </c>
      <c r="F318" s="1" t="str">
        <f ca="1">IFERROR(__xludf.DUMMYFUNCTION("IFERROR(FILTER('Tag Library'!$X$14:$X$736, LEFT('Tag Library'!$W$14:$W$736, LEN(F$2))=F$2, RIGHT('Tag Library'!$W$14:$W$736, LEN($A318))=$A318), """")"),"")</f>
        <v/>
      </c>
      <c r="G318" s="1" t="str">
        <f ca="1">IFERROR(__xludf.DUMMYFUNCTION("IFERROR(FILTER('Tag Library'!$X$14:$X$736, LEFT('Tag Library'!$W$14:$W$736, LEN(G$2))=G$2, RIGHT('Tag Library'!$W$14:$W$736, LEN($A318))=$A318), """")"),"")</f>
        <v/>
      </c>
      <c r="H318" s="1" t="str">
        <f ca="1">IFERROR(__xludf.DUMMYFUNCTION("IFERROR(FILTER('Tag Library'!$X$14:$X$736, LEFT('Tag Library'!$W$14:$W$736, LEN(H$2))=H$2, RIGHT('Tag Library'!$W$14:$W$736, LEN($A318))=$A318), """")"),"")</f>
        <v/>
      </c>
      <c r="I318" s="1" t="str">
        <f ca="1">IFERROR(__xludf.DUMMYFUNCTION("IFERROR(FILTER('Tag Library'!$X$14:$X$736, LEFT('Tag Library'!$W$14:$W$736, LEN(I$2))=I$2, RIGHT('Tag Library'!$W$14:$W$736, LEN($A318))=$A318), """")"),"")</f>
        <v/>
      </c>
      <c r="J318" s="1" t="str">
        <f ca="1">IFERROR(__xludf.DUMMYFUNCTION("IFERROR(FILTER('Tag Library'!$X$14:$X$736, LEFT('Tag Library'!$W$14:$W$736, LEN(J$2))=J$2, RIGHT('Tag Library'!$W$14:$W$736, LEN($A318))=$A318), """")"),"")</f>
        <v/>
      </c>
      <c r="K318" s="1" t="str">
        <f ca="1">IFERROR(__xludf.DUMMYFUNCTION("IFERROR(FILTER('Tag Library'!$X$14:$X$736, LEFT('Tag Library'!$W$14:$W$736, LEN(K$2))=K$2, RIGHT('Tag Library'!$W$14:$W$736, LEN($A318))=$A318), """")"),"")</f>
        <v/>
      </c>
      <c r="L318" s="1" t="str">
        <f ca="1">IFERROR(__xludf.DUMMYFUNCTION("IFERROR(FILTER('Tag Library'!$X$14:$X$736, LEFT('Tag Library'!$W$14:$W$736, LEN(L$2))=L$2, RIGHT('Tag Library'!$W$14:$W$736, LEN($A318))=$A318), """")"),"")</f>
        <v/>
      </c>
      <c r="M318" s="1" t="str">
        <f ca="1">IFERROR(__xludf.DUMMYFUNCTION("IFERROR(FILTER('Tag Library'!$X$14:$X$736, LEFT('Tag Library'!$W$14:$W$736, LEN(M$2))=M$2, RIGHT('Tag Library'!$W$14:$W$736, LEN($A318))=$A318), """")"),"")</f>
        <v/>
      </c>
      <c r="N318" s="1" t="str">
        <f ca="1">IFERROR(__xludf.DUMMYFUNCTION("IFERROR(FILTER('Tag Library'!$X$14:$X$736, LEFT('Tag Library'!$W$14:$W$736, LEN(N$2))=N$2, RIGHT('Tag Library'!$W$14:$W$736, LEN($A318))=$A318), """")"),"")</f>
        <v/>
      </c>
      <c r="O318" s="1" t="str">
        <f ca="1">IFERROR(__xludf.DUMMYFUNCTION("IFERROR(FILTER('Tag Library'!$X$14:$X$736, LEFT('Tag Library'!$W$14:$W$736, LEN(O$2))=O$2, RIGHT('Tag Library'!$W$14:$W$736, LEN($A318))=$A318), """")"),"")</f>
        <v/>
      </c>
      <c r="P318" s="1" t="str">
        <f ca="1">IFERROR(__xludf.DUMMYFUNCTION("IFERROR(FILTER('Tag Library'!$X$14:$X$736, LEFT('Tag Library'!$W$14:$W$736, LEN(P$2))=P$2, RIGHT('Tag Library'!$W$14:$W$736, LEN($A318))=$A318), """")"),"")</f>
        <v/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IFERROR(__xludf.DUMMYFUNCTION("IFERROR(FILTER('Tag Library'!$X$14:$X$736, LEFT('Tag Library'!$W$14:$W$736, LEN(B$2))=B$2, RIGHT('Tag Library'!$W$14:$W$736, LEN($A319))=$A319), """")"),"")</f>
        <v/>
      </c>
      <c r="C319" s="1" t="str">
        <f ca="1">IFERROR(__xludf.DUMMYFUNCTION("IFERROR(FILTER('Tag Library'!$X$14:$X$736, LEFT('Tag Library'!$W$14:$W$736, LEN(C$2))=C$2, RIGHT('Tag Library'!$W$14:$W$736, LEN($A319))=$A319), """")"),"")</f>
        <v/>
      </c>
      <c r="D319" s="1" t="str">
        <f ca="1">IFERROR(__xludf.DUMMYFUNCTION("IFERROR(FILTER('Tag Library'!$X$14:$X$736, LEFT('Tag Library'!$W$14:$W$736, LEN(D$2))=D$2, RIGHT('Tag Library'!$W$14:$W$736, LEN($A319))=$A319), """")"),"")</f>
        <v/>
      </c>
      <c r="E319" s="1" t="str">
        <f ca="1">IFERROR(__xludf.DUMMYFUNCTION("IFERROR(FILTER('Tag Library'!$X$14:$X$736, LEFT('Tag Library'!$W$14:$W$736, LEN(E$2))=E$2, RIGHT('Tag Library'!$W$14:$W$736, LEN($A319))=$A319), """")"),"")</f>
        <v/>
      </c>
      <c r="F319" s="1" t="str">
        <f ca="1">IFERROR(__xludf.DUMMYFUNCTION("IFERROR(FILTER('Tag Library'!$X$14:$X$736, LEFT('Tag Library'!$W$14:$W$736, LEN(F$2))=F$2, RIGHT('Tag Library'!$W$14:$W$736, LEN($A319))=$A319), """")"),"")</f>
        <v/>
      </c>
      <c r="G319" s="1" t="str">
        <f ca="1">IFERROR(__xludf.DUMMYFUNCTION("IFERROR(FILTER('Tag Library'!$X$14:$X$736, LEFT('Tag Library'!$W$14:$W$736, LEN(G$2))=G$2, RIGHT('Tag Library'!$W$14:$W$736, LEN($A319))=$A319), """")"),"")</f>
        <v/>
      </c>
      <c r="H319" s="1" t="str">
        <f ca="1">IFERROR(__xludf.DUMMYFUNCTION("IFERROR(FILTER('Tag Library'!$X$14:$X$736, LEFT('Tag Library'!$W$14:$W$736, LEN(H$2))=H$2, RIGHT('Tag Library'!$W$14:$W$736, LEN($A319))=$A319), """")"),"")</f>
        <v/>
      </c>
      <c r="I319" s="1" t="str">
        <f ca="1">IFERROR(__xludf.DUMMYFUNCTION("IFERROR(FILTER('Tag Library'!$X$14:$X$736, LEFT('Tag Library'!$W$14:$W$736, LEN(I$2))=I$2, RIGHT('Tag Library'!$W$14:$W$736, LEN($A319))=$A319), """")"),"")</f>
        <v/>
      </c>
      <c r="J319" s="1" t="str">
        <f ca="1">IFERROR(__xludf.DUMMYFUNCTION("IFERROR(FILTER('Tag Library'!$X$14:$X$736, LEFT('Tag Library'!$W$14:$W$736, LEN(J$2))=J$2, RIGHT('Tag Library'!$W$14:$W$736, LEN($A319))=$A319), """")"),"")</f>
        <v/>
      </c>
      <c r="K319" s="1" t="str">
        <f ca="1">IFERROR(__xludf.DUMMYFUNCTION("IFERROR(FILTER('Tag Library'!$X$14:$X$736, LEFT('Tag Library'!$W$14:$W$736, LEN(K$2))=K$2, RIGHT('Tag Library'!$W$14:$W$736, LEN($A319))=$A319), """")"),"")</f>
        <v/>
      </c>
      <c r="L319" s="1" t="str">
        <f ca="1">IFERROR(__xludf.DUMMYFUNCTION("IFERROR(FILTER('Tag Library'!$X$14:$X$736, LEFT('Tag Library'!$W$14:$W$736, LEN(L$2))=L$2, RIGHT('Tag Library'!$W$14:$W$736, LEN($A319))=$A319), """")"),"")</f>
        <v/>
      </c>
      <c r="M319" s="1" t="str">
        <f ca="1">IFERROR(__xludf.DUMMYFUNCTION("IFERROR(FILTER('Tag Library'!$X$14:$X$736, LEFT('Tag Library'!$W$14:$W$736, LEN(M$2))=M$2, RIGHT('Tag Library'!$W$14:$W$736, LEN($A319))=$A319), """")"),"")</f>
        <v/>
      </c>
      <c r="N319" s="1" t="str">
        <f ca="1">IFERROR(__xludf.DUMMYFUNCTION("IFERROR(FILTER('Tag Library'!$X$14:$X$736, LEFT('Tag Library'!$W$14:$W$736, LEN(N$2))=N$2, RIGHT('Tag Library'!$W$14:$W$736, LEN($A319))=$A319), """")"),"")</f>
        <v/>
      </c>
      <c r="O319" s="1" t="str">
        <f ca="1">IFERROR(__xludf.DUMMYFUNCTION("IFERROR(FILTER('Tag Library'!$X$14:$X$736, LEFT('Tag Library'!$W$14:$W$736, LEN(O$2))=O$2, RIGHT('Tag Library'!$W$14:$W$736, LEN($A319))=$A319), """")"),"")</f>
        <v/>
      </c>
      <c r="P319" s="1" t="str">
        <f ca="1">IFERROR(__xludf.DUMMYFUNCTION("IFERROR(FILTER('Tag Library'!$X$14:$X$736, LEFT('Tag Library'!$W$14:$W$736, LEN(P$2))=P$2, RIGHT('Tag Library'!$W$14:$W$736, LEN($A319))=$A319), """")"),"")</f>
        <v/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IFERROR(__xludf.DUMMYFUNCTION("IFERROR(FILTER('Tag Library'!$X$14:$X$736, LEFT('Tag Library'!$W$14:$W$736, LEN(B$2))=B$2, RIGHT('Tag Library'!$W$14:$W$736, LEN($A320))=$A320), """")"),"")</f>
        <v/>
      </c>
      <c r="C320" s="1" t="str">
        <f ca="1">IFERROR(__xludf.DUMMYFUNCTION("IFERROR(FILTER('Tag Library'!$X$14:$X$736, LEFT('Tag Library'!$W$14:$W$736, LEN(C$2))=C$2, RIGHT('Tag Library'!$W$14:$W$736, LEN($A320))=$A320), """")"),"")</f>
        <v/>
      </c>
      <c r="D320" s="1" t="str">
        <f ca="1">IFERROR(__xludf.DUMMYFUNCTION("IFERROR(FILTER('Tag Library'!$X$14:$X$736, LEFT('Tag Library'!$W$14:$W$736, LEN(D$2))=D$2, RIGHT('Tag Library'!$W$14:$W$736, LEN($A320))=$A320), """")"),"")</f>
        <v/>
      </c>
      <c r="E320" s="1" t="str">
        <f ca="1">IFERROR(__xludf.DUMMYFUNCTION("IFERROR(FILTER('Tag Library'!$X$14:$X$736, LEFT('Tag Library'!$W$14:$W$736, LEN(E$2))=E$2, RIGHT('Tag Library'!$W$14:$W$736, LEN($A320))=$A320), """")"),"")</f>
        <v/>
      </c>
      <c r="F320" s="1" t="str">
        <f ca="1">IFERROR(__xludf.DUMMYFUNCTION("IFERROR(FILTER('Tag Library'!$X$14:$X$736, LEFT('Tag Library'!$W$14:$W$736, LEN(F$2))=F$2, RIGHT('Tag Library'!$W$14:$W$736, LEN($A320))=$A320), """")"),"")</f>
        <v/>
      </c>
      <c r="G320" s="1" t="str">
        <f ca="1">IFERROR(__xludf.DUMMYFUNCTION("IFERROR(FILTER('Tag Library'!$X$14:$X$736, LEFT('Tag Library'!$W$14:$W$736, LEN(G$2))=G$2, RIGHT('Tag Library'!$W$14:$W$736, LEN($A320))=$A320), """")"),"")</f>
        <v/>
      </c>
      <c r="H320" s="1" t="str">
        <f ca="1">IFERROR(__xludf.DUMMYFUNCTION("IFERROR(FILTER('Tag Library'!$X$14:$X$736, LEFT('Tag Library'!$W$14:$W$736, LEN(H$2))=H$2, RIGHT('Tag Library'!$W$14:$W$736, LEN($A320))=$A320), """")"),"")</f>
        <v/>
      </c>
      <c r="I320" s="1" t="str">
        <f ca="1">IFERROR(__xludf.DUMMYFUNCTION("IFERROR(FILTER('Tag Library'!$X$14:$X$736, LEFT('Tag Library'!$W$14:$W$736, LEN(I$2))=I$2, RIGHT('Tag Library'!$W$14:$W$736, LEN($A320))=$A320), """")"),"")</f>
        <v/>
      </c>
      <c r="J320" s="1" t="str">
        <f ca="1">IFERROR(__xludf.DUMMYFUNCTION("IFERROR(FILTER('Tag Library'!$X$14:$X$736, LEFT('Tag Library'!$W$14:$W$736, LEN(J$2))=J$2, RIGHT('Tag Library'!$W$14:$W$736, LEN($A320))=$A320), """")"),"")</f>
        <v/>
      </c>
      <c r="K320" s="1" t="str">
        <f ca="1">IFERROR(__xludf.DUMMYFUNCTION("IFERROR(FILTER('Tag Library'!$X$14:$X$736, LEFT('Tag Library'!$W$14:$W$736, LEN(K$2))=K$2, RIGHT('Tag Library'!$W$14:$W$736, LEN($A320))=$A320), """")"),"")</f>
        <v/>
      </c>
      <c r="L320" s="1" t="str">
        <f ca="1">IFERROR(__xludf.DUMMYFUNCTION("IFERROR(FILTER('Tag Library'!$X$14:$X$736, LEFT('Tag Library'!$W$14:$W$736, LEN(L$2))=L$2, RIGHT('Tag Library'!$W$14:$W$736, LEN($A320))=$A320), """")"),"")</f>
        <v/>
      </c>
      <c r="M320" s="1" t="str">
        <f ca="1">IFERROR(__xludf.DUMMYFUNCTION("IFERROR(FILTER('Tag Library'!$X$14:$X$736, LEFT('Tag Library'!$W$14:$W$736, LEN(M$2))=M$2, RIGHT('Tag Library'!$W$14:$W$736, LEN($A320))=$A320), """")"),"")</f>
        <v/>
      </c>
      <c r="N320" s="1" t="str">
        <f ca="1">IFERROR(__xludf.DUMMYFUNCTION("IFERROR(FILTER('Tag Library'!$X$14:$X$736, LEFT('Tag Library'!$W$14:$W$736, LEN(N$2))=N$2, RIGHT('Tag Library'!$W$14:$W$736, LEN($A320))=$A320), """")"),"")</f>
        <v/>
      </c>
      <c r="O320" s="1" t="str">
        <f ca="1">IFERROR(__xludf.DUMMYFUNCTION("IFERROR(FILTER('Tag Library'!$X$14:$X$736, LEFT('Tag Library'!$W$14:$W$736, LEN(O$2))=O$2, RIGHT('Tag Library'!$W$14:$W$736, LEN($A320))=$A320), """")"),"")</f>
        <v/>
      </c>
      <c r="P320" s="1" t="str">
        <f ca="1">IFERROR(__xludf.DUMMYFUNCTION("IFERROR(FILTER('Tag Library'!$X$14:$X$736, LEFT('Tag Library'!$W$14:$W$736, LEN(P$2))=P$2, RIGHT('Tag Library'!$W$14:$W$736, LEN($A320))=$A320), """")"),"")</f>
        <v/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IFERROR(__xludf.DUMMYFUNCTION("IFERROR(FILTER('Tag Library'!$X$14:$X$736, LEFT('Tag Library'!$W$14:$W$736, LEN(B$2))=B$2, RIGHT('Tag Library'!$W$14:$W$736, LEN($A321))=$A321), """")"),"")</f>
        <v/>
      </c>
      <c r="C321" s="1" t="str">
        <f ca="1">IFERROR(__xludf.DUMMYFUNCTION("IFERROR(FILTER('Tag Library'!$X$14:$X$736, LEFT('Tag Library'!$W$14:$W$736, LEN(C$2))=C$2, RIGHT('Tag Library'!$W$14:$W$736, LEN($A321))=$A321), """")"),"")</f>
        <v/>
      </c>
      <c r="D321" s="1" t="str">
        <f ca="1">IFERROR(__xludf.DUMMYFUNCTION("IFERROR(FILTER('Tag Library'!$X$14:$X$736, LEFT('Tag Library'!$W$14:$W$736, LEN(D$2))=D$2, RIGHT('Tag Library'!$W$14:$W$736, LEN($A321))=$A321), """")"),"")</f>
        <v/>
      </c>
      <c r="E321" s="1" t="str">
        <f ca="1">IFERROR(__xludf.DUMMYFUNCTION("IFERROR(FILTER('Tag Library'!$X$14:$X$736, LEFT('Tag Library'!$W$14:$W$736, LEN(E$2))=E$2, RIGHT('Tag Library'!$W$14:$W$736, LEN($A321))=$A321), """")"),"")</f>
        <v/>
      </c>
      <c r="F321" s="1" t="str">
        <f ca="1">IFERROR(__xludf.DUMMYFUNCTION("IFERROR(FILTER('Tag Library'!$X$14:$X$736, LEFT('Tag Library'!$W$14:$W$736, LEN(F$2))=F$2, RIGHT('Tag Library'!$W$14:$W$736, LEN($A321))=$A321), """")"),"")</f>
        <v/>
      </c>
      <c r="G321" s="1" t="str">
        <f ca="1">IFERROR(__xludf.DUMMYFUNCTION("IFERROR(FILTER('Tag Library'!$X$14:$X$736, LEFT('Tag Library'!$W$14:$W$736, LEN(G$2))=G$2, RIGHT('Tag Library'!$W$14:$W$736, LEN($A321))=$A321), """")"),"")</f>
        <v/>
      </c>
      <c r="H321" s="1" t="str">
        <f ca="1">IFERROR(__xludf.DUMMYFUNCTION("IFERROR(FILTER('Tag Library'!$X$14:$X$736, LEFT('Tag Library'!$W$14:$W$736, LEN(H$2))=H$2, RIGHT('Tag Library'!$W$14:$W$736, LEN($A321))=$A321), """")"),"")</f>
        <v/>
      </c>
      <c r="I321" s="1" t="str">
        <f ca="1">IFERROR(__xludf.DUMMYFUNCTION("IFERROR(FILTER('Tag Library'!$X$14:$X$736, LEFT('Tag Library'!$W$14:$W$736, LEN(I$2))=I$2, RIGHT('Tag Library'!$W$14:$W$736, LEN($A321))=$A321), """")"),"")</f>
        <v/>
      </c>
      <c r="J321" s="1" t="str">
        <f ca="1">IFERROR(__xludf.DUMMYFUNCTION("IFERROR(FILTER('Tag Library'!$X$14:$X$736, LEFT('Tag Library'!$W$14:$W$736, LEN(J$2))=J$2, RIGHT('Tag Library'!$W$14:$W$736, LEN($A321))=$A321), """")"),"")</f>
        <v/>
      </c>
      <c r="K321" s="1" t="str">
        <f ca="1">IFERROR(__xludf.DUMMYFUNCTION("IFERROR(FILTER('Tag Library'!$X$14:$X$736, LEFT('Tag Library'!$W$14:$W$736, LEN(K$2))=K$2, RIGHT('Tag Library'!$W$14:$W$736, LEN($A321))=$A321), """")"),"")</f>
        <v/>
      </c>
      <c r="L321" s="1" t="str">
        <f ca="1">IFERROR(__xludf.DUMMYFUNCTION("IFERROR(FILTER('Tag Library'!$X$14:$X$736, LEFT('Tag Library'!$W$14:$W$736, LEN(L$2))=L$2, RIGHT('Tag Library'!$W$14:$W$736, LEN($A321))=$A321), """")"),"")</f>
        <v/>
      </c>
      <c r="M321" s="1" t="str">
        <f ca="1">IFERROR(__xludf.DUMMYFUNCTION("IFERROR(FILTER('Tag Library'!$X$14:$X$736, LEFT('Tag Library'!$W$14:$W$736, LEN(M$2))=M$2, RIGHT('Tag Library'!$W$14:$W$736, LEN($A321))=$A321), """")"),"")</f>
        <v/>
      </c>
      <c r="N321" s="1" t="str">
        <f ca="1">IFERROR(__xludf.DUMMYFUNCTION("IFERROR(FILTER('Tag Library'!$X$14:$X$736, LEFT('Tag Library'!$W$14:$W$736, LEN(N$2))=N$2, RIGHT('Tag Library'!$W$14:$W$736, LEN($A321))=$A321), """")"),"")</f>
        <v/>
      </c>
      <c r="O321" s="1" t="str">
        <f ca="1">IFERROR(__xludf.DUMMYFUNCTION("IFERROR(FILTER('Tag Library'!$X$14:$X$736, LEFT('Tag Library'!$W$14:$W$736, LEN(O$2))=O$2, RIGHT('Tag Library'!$W$14:$W$736, LEN($A321))=$A321), """")"),"")</f>
        <v/>
      </c>
      <c r="P321" s="1" t="str">
        <f ca="1">IFERROR(__xludf.DUMMYFUNCTION("IFERROR(FILTER('Tag Library'!$X$14:$X$736, LEFT('Tag Library'!$W$14:$W$736, LEN(P$2))=P$2, RIGHT('Tag Library'!$W$14:$W$736, LEN($A321))=$A321), """")"),"")</f>
        <v/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IFERROR(__xludf.DUMMYFUNCTION("IFERROR(FILTER('Tag Library'!$X$14:$X$736, LEFT('Tag Library'!$W$14:$W$736, LEN(B$2))=B$2, RIGHT('Tag Library'!$W$14:$W$736, LEN($A322))=$A322), """")"),"")</f>
        <v/>
      </c>
      <c r="C322" s="1" t="str">
        <f ca="1">IFERROR(__xludf.DUMMYFUNCTION("IFERROR(FILTER('Tag Library'!$X$14:$X$736, LEFT('Tag Library'!$W$14:$W$736, LEN(C$2))=C$2, RIGHT('Tag Library'!$W$14:$W$736, LEN($A322))=$A322), """")"),"")</f>
        <v/>
      </c>
      <c r="D322" s="1" t="str">
        <f ca="1">IFERROR(__xludf.DUMMYFUNCTION("IFERROR(FILTER('Tag Library'!$X$14:$X$736, LEFT('Tag Library'!$W$14:$W$736, LEN(D$2))=D$2, RIGHT('Tag Library'!$W$14:$W$736, LEN($A322))=$A322), """")"),"")</f>
        <v/>
      </c>
      <c r="E322" s="1" t="str">
        <f ca="1">IFERROR(__xludf.DUMMYFUNCTION("IFERROR(FILTER('Tag Library'!$X$14:$X$736, LEFT('Tag Library'!$W$14:$W$736, LEN(E$2))=E$2, RIGHT('Tag Library'!$W$14:$W$736, LEN($A322))=$A322), """")"),"")</f>
        <v/>
      </c>
      <c r="F322" s="1" t="str">
        <f ca="1">IFERROR(__xludf.DUMMYFUNCTION("IFERROR(FILTER('Tag Library'!$X$14:$X$736, LEFT('Tag Library'!$W$14:$W$736, LEN(F$2))=F$2, RIGHT('Tag Library'!$W$14:$W$736, LEN($A322))=$A322), """")"),"")</f>
        <v/>
      </c>
      <c r="G322" s="1" t="str">
        <f ca="1">IFERROR(__xludf.DUMMYFUNCTION("IFERROR(FILTER('Tag Library'!$X$14:$X$736, LEFT('Tag Library'!$W$14:$W$736, LEN(G$2))=G$2, RIGHT('Tag Library'!$W$14:$W$736, LEN($A322))=$A322), """")"),"")</f>
        <v/>
      </c>
      <c r="H322" s="1" t="str">
        <f ca="1">IFERROR(__xludf.DUMMYFUNCTION("IFERROR(FILTER('Tag Library'!$X$14:$X$736, LEFT('Tag Library'!$W$14:$W$736, LEN(H$2))=H$2, RIGHT('Tag Library'!$W$14:$W$736, LEN($A322))=$A322), """")"),"")</f>
        <v/>
      </c>
      <c r="I322" s="1" t="str">
        <f ca="1">IFERROR(__xludf.DUMMYFUNCTION("IFERROR(FILTER('Tag Library'!$X$14:$X$736, LEFT('Tag Library'!$W$14:$W$736, LEN(I$2))=I$2, RIGHT('Tag Library'!$W$14:$W$736, LEN($A322))=$A322), """")"),"")</f>
        <v/>
      </c>
      <c r="J322" s="1" t="str">
        <f ca="1">IFERROR(__xludf.DUMMYFUNCTION("IFERROR(FILTER('Tag Library'!$X$14:$X$736, LEFT('Tag Library'!$W$14:$W$736, LEN(J$2))=J$2, RIGHT('Tag Library'!$W$14:$W$736, LEN($A322))=$A322), """")"),"")</f>
        <v/>
      </c>
      <c r="K322" s="1" t="str">
        <f ca="1">IFERROR(__xludf.DUMMYFUNCTION("IFERROR(FILTER('Tag Library'!$X$14:$X$736, LEFT('Tag Library'!$W$14:$W$736, LEN(K$2))=K$2, RIGHT('Tag Library'!$W$14:$W$736, LEN($A322))=$A322), """")"),"")</f>
        <v/>
      </c>
      <c r="L322" s="1" t="str">
        <f ca="1">IFERROR(__xludf.DUMMYFUNCTION("IFERROR(FILTER('Tag Library'!$X$14:$X$736, LEFT('Tag Library'!$W$14:$W$736, LEN(L$2))=L$2, RIGHT('Tag Library'!$W$14:$W$736, LEN($A322))=$A322), """")"),"")</f>
        <v/>
      </c>
      <c r="M322" s="1" t="str">
        <f ca="1">IFERROR(__xludf.DUMMYFUNCTION("IFERROR(FILTER('Tag Library'!$X$14:$X$736, LEFT('Tag Library'!$W$14:$W$736, LEN(M$2))=M$2, RIGHT('Tag Library'!$W$14:$W$736, LEN($A322))=$A322), """")"),"")</f>
        <v/>
      </c>
      <c r="N322" s="1" t="str">
        <f ca="1">IFERROR(__xludf.DUMMYFUNCTION("IFERROR(FILTER('Tag Library'!$X$14:$X$736, LEFT('Tag Library'!$W$14:$W$736, LEN(N$2))=N$2, RIGHT('Tag Library'!$W$14:$W$736, LEN($A322))=$A322), """")"),"")</f>
        <v/>
      </c>
      <c r="O322" s="1" t="str">
        <f ca="1">IFERROR(__xludf.DUMMYFUNCTION("IFERROR(FILTER('Tag Library'!$X$14:$X$736, LEFT('Tag Library'!$W$14:$W$736, LEN(O$2))=O$2, RIGHT('Tag Library'!$W$14:$W$736, LEN($A322))=$A322), """")"),"")</f>
        <v/>
      </c>
      <c r="P322" s="1" t="str">
        <f ca="1">IFERROR(__xludf.DUMMYFUNCTION("IFERROR(FILTER('Tag Library'!$X$14:$X$736, LEFT('Tag Library'!$W$14:$W$736, LEN(P$2))=P$2, RIGHT('Tag Library'!$W$14:$W$736, LEN($A322))=$A322), """")"),"")</f>
        <v/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IFERROR(__xludf.DUMMYFUNCTION("IFERROR(FILTER('Tag Library'!$X$14:$X$736, LEFT('Tag Library'!$W$14:$W$736, LEN(B$2))=B$2, RIGHT('Tag Library'!$W$14:$W$736, LEN($A323))=$A323), """")"),"")</f>
        <v/>
      </c>
      <c r="C323" s="1" t="str">
        <f ca="1">IFERROR(__xludf.DUMMYFUNCTION("IFERROR(FILTER('Tag Library'!$X$14:$X$736, LEFT('Tag Library'!$W$14:$W$736, LEN(C$2))=C$2, RIGHT('Tag Library'!$W$14:$W$736, LEN($A323))=$A323), """")"),"")</f>
        <v/>
      </c>
      <c r="D323" s="1" t="str">
        <f ca="1">IFERROR(__xludf.DUMMYFUNCTION("IFERROR(FILTER('Tag Library'!$X$14:$X$736, LEFT('Tag Library'!$W$14:$W$736, LEN(D$2))=D$2, RIGHT('Tag Library'!$W$14:$W$736, LEN($A323))=$A323), """")"),"")</f>
        <v/>
      </c>
      <c r="E323" s="1" t="str">
        <f ca="1">IFERROR(__xludf.DUMMYFUNCTION("IFERROR(FILTER('Tag Library'!$X$14:$X$736, LEFT('Tag Library'!$W$14:$W$736, LEN(E$2))=E$2, RIGHT('Tag Library'!$W$14:$W$736, LEN($A323))=$A323), """")"),"")</f>
        <v/>
      </c>
      <c r="F323" s="1" t="str">
        <f ca="1">IFERROR(__xludf.DUMMYFUNCTION("IFERROR(FILTER('Tag Library'!$X$14:$X$736, LEFT('Tag Library'!$W$14:$W$736, LEN(F$2))=F$2, RIGHT('Tag Library'!$W$14:$W$736, LEN($A323))=$A323), """")"),"")</f>
        <v/>
      </c>
      <c r="G323" s="1" t="str">
        <f ca="1">IFERROR(__xludf.DUMMYFUNCTION("IFERROR(FILTER('Tag Library'!$X$14:$X$736, LEFT('Tag Library'!$W$14:$W$736, LEN(G$2))=G$2, RIGHT('Tag Library'!$W$14:$W$736, LEN($A323))=$A323), """")"),"")</f>
        <v/>
      </c>
      <c r="H323" s="1" t="str">
        <f ca="1">IFERROR(__xludf.DUMMYFUNCTION("IFERROR(FILTER('Tag Library'!$X$14:$X$736, LEFT('Tag Library'!$W$14:$W$736, LEN(H$2))=H$2, RIGHT('Tag Library'!$W$14:$W$736, LEN($A323))=$A323), """")"),"")</f>
        <v/>
      </c>
      <c r="I323" s="1" t="str">
        <f ca="1">IFERROR(__xludf.DUMMYFUNCTION("IFERROR(FILTER('Tag Library'!$X$14:$X$736, LEFT('Tag Library'!$W$14:$W$736, LEN(I$2))=I$2, RIGHT('Tag Library'!$W$14:$W$736, LEN($A323))=$A323), """")"),"")</f>
        <v/>
      </c>
      <c r="J323" s="1" t="str">
        <f ca="1">IFERROR(__xludf.DUMMYFUNCTION("IFERROR(FILTER('Tag Library'!$X$14:$X$736, LEFT('Tag Library'!$W$14:$W$736, LEN(J$2))=J$2, RIGHT('Tag Library'!$W$14:$W$736, LEN($A323))=$A323), """")"),"")</f>
        <v/>
      </c>
      <c r="K323" s="1" t="str">
        <f ca="1">IFERROR(__xludf.DUMMYFUNCTION("IFERROR(FILTER('Tag Library'!$X$14:$X$736, LEFT('Tag Library'!$W$14:$W$736, LEN(K$2))=K$2, RIGHT('Tag Library'!$W$14:$W$736, LEN($A323))=$A323), """")"),"")</f>
        <v/>
      </c>
      <c r="L323" s="1" t="str">
        <f ca="1">IFERROR(__xludf.DUMMYFUNCTION("IFERROR(FILTER('Tag Library'!$X$14:$X$736, LEFT('Tag Library'!$W$14:$W$736, LEN(L$2))=L$2, RIGHT('Tag Library'!$W$14:$W$736, LEN($A323))=$A323), """")"),"")</f>
        <v/>
      </c>
      <c r="M323" s="1" t="str">
        <f ca="1">IFERROR(__xludf.DUMMYFUNCTION("IFERROR(FILTER('Tag Library'!$X$14:$X$736, LEFT('Tag Library'!$W$14:$W$736, LEN(M$2))=M$2, RIGHT('Tag Library'!$W$14:$W$736, LEN($A323))=$A323), """")"),"")</f>
        <v/>
      </c>
      <c r="N323" s="1" t="str">
        <f ca="1">IFERROR(__xludf.DUMMYFUNCTION("IFERROR(FILTER('Tag Library'!$X$14:$X$736, LEFT('Tag Library'!$W$14:$W$736, LEN(N$2))=N$2, RIGHT('Tag Library'!$W$14:$W$736, LEN($A323))=$A323), """")"),"")</f>
        <v/>
      </c>
      <c r="O323" s="1" t="str">
        <f ca="1">IFERROR(__xludf.DUMMYFUNCTION("IFERROR(FILTER('Tag Library'!$X$14:$X$736, LEFT('Tag Library'!$W$14:$W$736, LEN(O$2))=O$2, RIGHT('Tag Library'!$W$14:$W$736, LEN($A323))=$A323), """")"),"")</f>
        <v/>
      </c>
      <c r="P323" s="1" t="str">
        <f ca="1">IFERROR(__xludf.DUMMYFUNCTION("IFERROR(FILTER('Tag Library'!$X$14:$X$736, LEFT('Tag Library'!$W$14:$W$736, LEN(P$2))=P$2, RIGHT('Tag Library'!$W$14:$W$736, LEN($A323))=$A323), """")"),"")</f>
        <v/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IFERROR(__xludf.DUMMYFUNCTION("IFERROR(FILTER('Tag Library'!$X$14:$X$736, LEFT('Tag Library'!$W$14:$W$736, LEN(B$2))=B$2, RIGHT('Tag Library'!$W$14:$W$736, LEN($A324))=$A324), """")"),"")</f>
        <v/>
      </c>
      <c r="C324" s="1" t="str">
        <f ca="1">IFERROR(__xludf.DUMMYFUNCTION("IFERROR(FILTER('Tag Library'!$X$14:$X$736, LEFT('Tag Library'!$W$14:$W$736, LEN(C$2))=C$2, RIGHT('Tag Library'!$W$14:$W$736, LEN($A324))=$A324), """")"),"")</f>
        <v/>
      </c>
      <c r="D324" s="1" t="str">
        <f ca="1">IFERROR(__xludf.DUMMYFUNCTION("IFERROR(FILTER('Tag Library'!$X$14:$X$736, LEFT('Tag Library'!$W$14:$W$736, LEN(D$2))=D$2, RIGHT('Tag Library'!$W$14:$W$736, LEN($A324))=$A324), """")"),"")</f>
        <v/>
      </c>
      <c r="E324" s="1" t="str">
        <f ca="1">IFERROR(__xludf.DUMMYFUNCTION("IFERROR(FILTER('Tag Library'!$X$14:$X$736, LEFT('Tag Library'!$W$14:$W$736, LEN(E$2))=E$2, RIGHT('Tag Library'!$W$14:$W$736, LEN($A324))=$A324), """")"),"")</f>
        <v/>
      </c>
      <c r="F324" s="1" t="str">
        <f ca="1">IFERROR(__xludf.DUMMYFUNCTION("IFERROR(FILTER('Tag Library'!$X$14:$X$736, LEFT('Tag Library'!$W$14:$W$736, LEN(F$2))=F$2, RIGHT('Tag Library'!$W$14:$W$736, LEN($A324))=$A324), """")"),"")</f>
        <v/>
      </c>
      <c r="G324" s="1" t="str">
        <f ca="1">IFERROR(__xludf.DUMMYFUNCTION("IFERROR(FILTER('Tag Library'!$X$14:$X$736, LEFT('Tag Library'!$W$14:$W$736, LEN(G$2))=G$2, RIGHT('Tag Library'!$W$14:$W$736, LEN($A324))=$A324), """")"),"")</f>
        <v/>
      </c>
      <c r="H324" s="1" t="str">
        <f ca="1">IFERROR(__xludf.DUMMYFUNCTION("IFERROR(FILTER('Tag Library'!$X$14:$X$736, LEFT('Tag Library'!$W$14:$W$736, LEN(H$2))=H$2, RIGHT('Tag Library'!$W$14:$W$736, LEN($A324))=$A324), """")"),"")</f>
        <v/>
      </c>
      <c r="I324" s="1" t="str">
        <f ca="1">IFERROR(__xludf.DUMMYFUNCTION("IFERROR(FILTER('Tag Library'!$X$14:$X$736, LEFT('Tag Library'!$W$14:$W$736, LEN(I$2))=I$2, RIGHT('Tag Library'!$W$14:$W$736, LEN($A324))=$A324), """")"),"")</f>
        <v/>
      </c>
      <c r="J324" s="1" t="str">
        <f ca="1">IFERROR(__xludf.DUMMYFUNCTION("IFERROR(FILTER('Tag Library'!$X$14:$X$736, LEFT('Tag Library'!$W$14:$W$736, LEN(J$2))=J$2, RIGHT('Tag Library'!$W$14:$W$736, LEN($A324))=$A324), """")"),"")</f>
        <v/>
      </c>
      <c r="K324" s="1" t="str">
        <f ca="1">IFERROR(__xludf.DUMMYFUNCTION("IFERROR(FILTER('Tag Library'!$X$14:$X$736, LEFT('Tag Library'!$W$14:$W$736, LEN(K$2))=K$2, RIGHT('Tag Library'!$W$14:$W$736, LEN($A324))=$A324), """")"),"")</f>
        <v/>
      </c>
      <c r="L324" s="1" t="str">
        <f ca="1">IFERROR(__xludf.DUMMYFUNCTION("IFERROR(FILTER('Tag Library'!$X$14:$X$736, LEFT('Tag Library'!$W$14:$W$736, LEN(L$2))=L$2, RIGHT('Tag Library'!$W$14:$W$736, LEN($A324))=$A324), """")"),"")</f>
        <v/>
      </c>
      <c r="M324" s="1" t="str">
        <f ca="1">IFERROR(__xludf.DUMMYFUNCTION("IFERROR(FILTER('Tag Library'!$X$14:$X$736, LEFT('Tag Library'!$W$14:$W$736, LEN(M$2))=M$2, RIGHT('Tag Library'!$W$14:$W$736, LEN($A324))=$A324), """")"),"")</f>
        <v/>
      </c>
      <c r="N324" s="1" t="str">
        <f ca="1">IFERROR(__xludf.DUMMYFUNCTION("IFERROR(FILTER('Tag Library'!$X$14:$X$736, LEFT('Tag Library'!$W$14:$W$736, LEN(N$2))=N$2, RIGHT('Tag Library'!$W$14:$W$736, LEN($A324))=$A324), """")"),"")</f>
        <v/>
      </c>
      <c r="O324" s="1" t="str">
        <f ca="1">IFERROR(__xludf.DUMMYFUNCTION("IFERROR(FILTER('Tag Library'!$X$14:$X$736, LEFT('Tag Library'!$W$14:$W$736, LEN(O$2))=O$2, RIGHT('Tag Library'!$W$14:$W$736, LEN($A324))=$A324), """")"),"")</f>
        <v/>
      </c>
      <c r="P324" s="1" t="str">
        <f ca="1">IFERROR(__xludf.DUMMYFUNCTION("IFERROR(FILTER('Tag Library'!$X$14:$X$736, LEFT('Tag Library'!$W$14:$W$736, LEN(P$2))=P$2, RIGHT('Tag Library'!$W$14:$W$736, LEN($A324))=$A324), """")"),"")</f>
        <v/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IFERROR(__xludf.DUMMYFUNCTION("IFERROR(FILTER('Tag Library'!$X$14:$X$736, LEFT('Tag Library'!$W$14:$W$736, LEN(B$2))=B$2, RIGHT('Tag Library'!$W$14:$W$736, LEN($A325))=$A325), """")"),"")</f>
        <v/>
      </c>
      <c r="C325" s="1" t="str">
        <f ca="1">IFERROR(__xludf.DUMMYFUNCTION("IFERROR(FILTER('Tag Library'!$X$14:$X$736, LEFT('Tag Library'!$W$14:$W$736, LEN(C$2))=C$2, RIGHT('Tag Library'!$W$14:$W$736, LEN($A325))=$A325), """")"),"")</f>
        <v/>
      </c>
      <c r="D325" s="1" t="str">
        <f ca="1">IFERROR(__xludf.DUMMYFUNCTION("IFERROR(FILTER('Tag Library'!$X$14:$X$736, LEFT('Tag Library'!$W$14:$W$736, LEN(D$2))=D$2, RIGHT('Tag Library'!$W$14:$W$736, LEN($A325))=$A325), """")"),"")</f>
        <v/>
      </c>
      <c r="E325" s="1" t="str">
        <f ca="1">IFERROR(__xludf.DUMMYFUNCTION("IFERROR(FILTER('Tag Library'!$X$14:$X$736, LEFT('Tag Library'!$W$14:$W$736, LEN(E$2))=E$2, RIGHT('Tag Library'!$W$14:$W$736, LEN($A325))=$A325), """")"),"")</f>
        <v/>
      </c>
      <c r="F325" s="1" t="str">
        <f ca="1">IFERROR(__xludf.DUMMYFUNCTION("IFERROR(FILTER('Tag Library'!$X$14:$X$736, LEFT('Tag Library'!$W$14:$W$736, LEN(F$2))=F$2, RIGHT('Tag Library'!$W$14:$W$736, LEN($A325))=$A325), """")"),"")</f>
        <v/>
      </c>
      <c r="G325" s="1" t="str">
        <f ca="1">IFERROR(__xludf.DUMMYFUNCTION("IFERROR(FILTER('Tag Library'!$X$14:$X$736, LEFT('Tag Library'!$W$14:$W$736, LEN(G$2))=G$2, RIGHT('Tag Library'!$W$14:$W$736, LEN($A325))=$A325), """")"),"")</f>
        <v/>
      </c>
      <c r="H325" s="1" t="str">
        <f ca="1">IFERROR(__xludf.DUMMYFUNCTION("IFERROR(FILTER('Tag Library'!$X$14:$X$736, LEFT('Tag Library'!$W$14:$W$736, LEN(H$2))=H$2, RIGHT('Tag Library'!$W$14:$W$736, LEN($A325))=$A325), """")"),"")</f>
        <v/>
      </c>
      <c r="I325" s="1" t="str">
        <f ca="1">IFERROR(__xludf.DUMMYFUNCTION("IFERROR(FILTER('Tag Library'!$X$14:$X$736, LEFT('Tag Library'!$W$14:$W$736, LEN(I$2))=I$2, RIGHT('Tag Library'!$W$14:$W$736, LEN($A325))=$A325), """")"),"")</f>
        <v/>
      </c>
      <c r="J325" s="1" t="str">
        <f ca="1">IFERROR(__xludf.DUMMYFUNCTION("IFERROR(FILTER('Tag Library'!$X$14:$X$736, LEFT('Tag Library'!$W$14:$W$736, LEN(J$2))=J$2, RIGHT('Tag Library'!$W$14:$W$736, LEN($A325))=$A325), """")"),"")</f>
        <v/>
      </c>
      <c r="K325" s="1" t="str">
        <f ca="1">IFERROR(__xludf.DUMMYFUNCTION("IFERROR(FILTER('Tag Library'!$X$14:$X$736, LEFT('Tag Library'!$W$14:$W$736, LEN(K$2))=K$2, RIGHT('Tag Library'!$W$14:$W$736, LEN($A325))=$A325), """")"),"")</f>
        <v/>
      </c>
      <c r="L325" s="1" t="str">
        <f ca="1">IFERROR(__xludf.DUMMYFUNCTION("IFERROR(FILTER('Tag Library'!$X$14:$X$736, LEFT('Tag Library'!$W$14:$W$736, LEN(L$2))=L$2, RIGHT('Tag Library'!$W$14:$W$736, LEN($A325))=$A325), """")"),"")</f>
        <v/>
      </c>
      <c r="M325" s="1" t="str">
        <f ca="1">IFERROR(__xludf.DUMMYFUNCTION("IFERROR(FILTER('Tag Library'!$X$14:$X$736, LEFT('Tag Library'!$W$14:$W$736, LEN(M$2))=M$2, RIGHT('Tag Library'!$W$14:$W$736, LEN($A325))=$A325), """")"),"")</f>
        <v/>
      </c>
      <c r="N325" s="1" t="str">
        <f ca="1">IFERROR(__xludf.DUMMYFUNCTION("IFERROR(FILTER('Tag Library'!$X$14:$X$736, LEFT('Tag Library'!$W$14:$W$736, LEN(N$2))=N$2, RIGHT('Tag Library'!$W$14:$W$736, LEN($A325))=$A325), """")"),"")</f>
        <v/>
      </c>
      <c r="O325" s="1" t="str">
        <f ca="1">IFERROR(__xludf.DUMMYFUNCTION("IFERROR(FILTER('Tag Library'!$X$14:$X$736, LEFT('Tag Library'!$W$14:$W$736, LEN(O$2))=O$2, RIGHT('Tag Library'!$W$14:$W$736, LEN($A325))=$A325), """")"),"")</f>
        <v/>
      </c>
      <c r="P325" s="1" t="str">
        <f ca="1">IFERROR(__xludf.DUMMYFUNCTION("IFERROR(FILTER('Tag Library'!$X$14:$X$736, LEFT('Tag Library'!$W$14:$W$736, LEN(P$2))=P$2, RIGHT('Tag Library'!$W$14:$W$736, LEN($A325))=$A325), """")"),"")</f>
        <v/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IFERROR(__xludf.DUMMYFUNCTION("IFERROR(FILTER('Tag Library'!$X$14:$X$736, LEFT('Tag Library'!$W$14:$W$736, LEN(B$2))=B$2, RIGHT('Tag Library'!$W$14:$W$736, LEN($A326))=$A326), """")"),"")</f>
        <v/>
      </c>
      <c r="C326" s="1" t="str">
        <f ca="1">IFERROR(__xludf.DUMMYFUNCTION("IFERROR(FILTER('Tag Library'!$X$14:$X$736, LEFT('Tag Library'!$W$14:$W$736, LEN(C$2))=C$2, RIGHT('Tag Library'!$W$14:$W$736, LEN($A326))=$A326), """")"),"")</f>
        <v/>
      </c>
      <c r="D326" s="1" t="str">
        <f ca="1">IFERROR(__xludf.DUMMYFUNCTION("IFERROR(FILTER('Tag Library'!$X$14:$X$736, LEFT('Tag Library'!$W$14:$W$736, LEN(D$2))=D$2, RIGHT('Tag Library'!$W$14:$W$736, LEN($A326))=$A326), """")"),"")</f>
        <v/>
      </c>
      <c r="E326" s="1" t="str">
        <f ca="1">IFERROR(__xludf.DUMMYFUNCTION("IFERROR(FILTER('Tag Library'!$X$14:$X$736, LEFT('Tag Library'!$W$14:$W$736, LEN(E$2))=E$2, RIGHT('Tag Library'!$W$14:$W$736, LEN($A326))=$A326), """")"),"")</f>
        <v/>
      </c>
      <c r="F326" s="1" t="str">
        <f ca="1">IFERROR(__xludf.DUMMYFUNCTION("IFERROR(FILTER('Tag Library'!$X$14:$X$736, LEFT('Tag Library'!$W$14:$W$736, LEN(F$2))=F$2, RIGHT('Tag Library'!$W$14:$W$736, LEN($A326))=$A326), """")"),"")</f>
        <v/>
      </c>
      <c r="G326" s="1" t="str">
        <f ca="1">IFERROR(__xludf.DUMMYFUNCTION("IFERROR(FILTER('Tag Library'!$X$14:$X$736, LEFT('Tag Library'!$W$14:$W$736, LEN(G$2))=G$2, RIGHT('Tag Library'!$W$14:$W$736, LEN($A326))=$A326), """")"),"")</f>
        <v/>
      </c>
      <c r="H326" s="1" t="str">
        <f ca="1">IFERROR(__xludf.DUMMYFUNCTION("IFERROR(FILTER('Tag Library'!$X$14:$X$736, LEFT('Tag Library'!$W$14:$W$736, LEN(H$2))=H$2, RIGHT('Tag Library'!$W$14:$W$736, LEN($A326))=$A326), """")"),"")</f>
        <v/>
      </c>
      <c r="I326" s="1" t="str">
        <f ca="1">IFERROR(__xludf.DUMMYFUNCTION("IFERROR(FILTER('Tag Library'!$X$14:$X$736, LEFT('Tag Library'!$W$14:$W$736, LEN(I$2))=I$2, RIGHT('Tag Library'!$W$14:$W$736, LEN($A326))=$A326), """")"),"")</f>
        <v/>
      </c>
      <c r="J326" s="1" t="str">
        <f ca="1">IFERROR(__xludf.DUMMYFUNCTION("IFERROR(FILTER('Tag Library'!$X$14:$X$736, LEFT('Tag Library'!$W$14:$W$736, LEN(J$2))=J$2, RIGHT('Tag Library'!$W$14:$W$736, LEN($A326))=$A326), """")"),"")</f>
        <v/>
      </c>
      <c r="K326" s="1" t="str">
        <f ca="1">IFERROR(__xludf.DUMMYFUNCTION("IFERROR(FILTER('Tag Library'!$X$14:$X$736, LEFT('Tag Library'!$W$14:$W$736, LEN(K$2))=K$2, RIGHT('Tag Library'!$W$14:$W$736, LEN($A326))=$A326), """")"),"")</f>
        <v/>
      </c>
      <c r="L326" s="1" t="str">
        <f ca="1">IFERROR(__xludf.DUMMYFUNCTION("IFERROR(FILTER('Tag Library'!$X$14:$X$736, LEFT('Tag Library'!$W$14:$W$736, LEN(L$2))=L$2, RIGHT('Tag Library'!$W$14:$W$736, LEN($A326))=$A326), """")"),"")</f>
        <v/>
      </c>
      <c r="M326" s="1" t="str">
        <f ca="1">IFERROR(__xludf.DUMMYFUNCTION("IFERROR(FILTER('Tag Library'!$X$14:$X$736, LEFT('Tag Library'!$W$14:$W$736, LEN(M$2))=M$2, RIGHT('Tag Library'!$W$14:$W$736, LEN($A326))=$A326), """")"),"")</f>
        <v/>
      </c>
      <c r="N326" s="1" t="str">
        <f ca="1">IFERROR(__xludf.DUMMYFUNCTION("IFERROR(FILTER('Tag Library'!$X$14:$X$736, LEFT('Tag Library'!$W$14:$W$736, LEN(N$2))=N$2, RIGHT('Tag Library'!$W$14:$W$736, LEN($A326))=$A326), """")"),"")</f>
        <v/>
      </c>
      <c r="O326" s="1" t="str">
        <f ca="1">IFERROR(__xludf.DUMMYFUNCTION("IFERROR(FILTER('Tag Library'!$X$14:$X$736, LEFT('Tag Library'!$W$14:$W$736, LEN(O$2))=O$2, RIGHT('Tag Library'!$W$14:$W$736, LEN($A326))=$A326), """")"),"")</f>
        <v/>
      </c>
      <c r="P326" s="1" t="str">
        <f ca="1">IFERROR(__xludf.DUMMYFUNCTION("IFERROR(FILTER('Tag Library'!$X$14:$X$736, LEFT('Tag Library'!$W$14:$W$736, LEN(P$2))=P$2, RIGHT('Tag Library'!$W$14:$W$736, LEN($A326))=$A326), """")"),"")</f>
        <v/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IFERROR(__xludf.DUMMYFUNCTION("IFERROR(FILTER('Tag Library'!$X$14:$X$736, LEFT('Tag Library'!$W$14:$W$736, LEN(B$2))=B$2, RIGHT('Tag Library'!$W$14:$W$736, LEN($A327))=$A327), """")"),"")</f>
        <v/>
      </c>
      <c r="C327" s="1" t="str">
        <f ca="1">IFERROR(__xludf.DUMMYFUNCTION("IFERROR(FILTER('Tag Library'!$X$14:$X$736, LEFT('Tag Library'!$W$14:$W$736, LEN(C$2))=C$2, RIGHT('Tag Library'!$W$14:$W$736, LEN($A327))=$A327), """")"),"")</f>
        <v/>
      </c>
      <c r="D327" s="1" t="str">
        <f ca="1">IFERROR(__xludf.DUMMYFUNCTION("IFERROR(FILTER('Tag Library'!$X$14:$X$736, LEFT('Tag Library'!$W$14:$W$736, LEN(D$2))=D$2, RIGHT('Tag Library'!$W$14:$W$736, LEN($A327))=$A327), """")"),"")</f>
        <v/>
      </c>
      <c r="E327" s="1" t="str">
        <f ca="1">IFERROR(__xludf.DUMMYFUNCTION("IFERROR(FILTER('Tag Library'!$X$14:$X$736, LEFT('Tag Library'!$W$14:$W$736, LEN(E$2))=E$2, RIGHT('Tag Library'!$W$14:$W$736, LEN($A327))=$A327), """")"),"")</f>
        <v/>
      </c>
      <c r="F327" s="1" t="str">
        <f ca="1">IFERROR(__xludf.DUMMYFUNCTION("IFERROR(FILTER('Tag Library'!$X$14:$X$736, LEFT('Tag Library'!$W$14:$W$736, LEN(F$2))=F$2, RIGHT('Tag Library'!$W$14:$W$736, LEN($A327))=$A327), """")"),"")</f>
        <v/>
      </c>
      <c r="G327" s="1" t="str">
        <f ca="1">IFERROR(__xludf.DUMMYFUNCTION("IFERROR(FILTER('Tag Library'!$X$14:$X$736, LEFT('Tag Library'!$W$14:$W$736, LEN(G$2))=G$2, RIGHT('Tag Library'!$W$14:$W$736, LEN($A327))=$A327), """")"),"")</f>
        <v/>
      </c>
      <c r="H327" s="1" t="str">
        <f ca="1">IFERROR(__xludf.DUMMYFUNCTION("IFERROR(FILTER('Tag Library'!$X$14:$X$736, LEFT('Tag Library'!$W$14:$W$736, LEN(H$2))=H$2, RIGHT('Tag Library'!$W$14:$W$736, LEN($A327))=$A327), """")"),"")</f>
        <v/>
      </c>
      <c r="I327" s="1" t="str">
        <f ca="1">IFERROR(__xludf.DUMMYFUNCTION("IFERROR(FILTER('Tag Library'!$X$14:$X$736, LEFT('Tag Library'!$W$14:$W$736, LEN(I$2))=I$2, RIGHT('Tag Library'!$W$14:$W$736, LEN($A327))=$A327), """")"),"")</f>
        <v/>
      </c>
      <c r="J327" s="1" t="str">
        <f ca="1">IFERROR(__xludf.DUMMYFUNCTION("IFERROR(FILTER('Tag Library'!$X$14:$X$736, LEFT('Tag Library'!$W$14:$W$736, LEN(J$2))=J$2, RIGHT('Tag Library'!$W$14:$W$736, LEN($A327))=$A327), """")"),"")</f>
        <v/>
      </c>
      <c r="K327" s="1" t="str">
        <f ca="1">IFERROR(__xludf.DUMMYFUNCTION("IFERROR(FILTER('Tag Library'!$X$14:$X$736, LEFT('Tag Library'!$W$14:$W$736, LEN(K$2))=K$2, RIGHT('Tag Library'!$W$14:$W$736, LEN($A327))=$A327), """")"),"")</f>
        <v/>
      </c>
      <c r="L327" s="1" t="str">
        <f ca="1">IFERROR(__xludf.DUMMYFUNCTION("IFERROR(FILTER('Tag Library'!$X$14:$X$736, LEFT('Tag Library'!$W$14:$W$736, LEN(L$2))=L$2, RIGHT('Tag Library'!$W$14:$W$736, LEN($A327))=$A327), """")"),"")</f>
        <v/>
      </c>
      <c r="M327" s="1" t="str">
        <f ca="1">IFERROR(__xludf.DUMMYFUNCTION("IFERROR(FILTER('Tag Library'!$X$14:$X$736, LEFT('Tag Library'!$W$14:$W$736, LEN(M$2))=M$2, RIGHT('Tag Library'!$W$14:$W$736, LEN($A327))=$A327), """")"),"")</f>
        <v/>
      </c>
      <c r="N327" s="1" t="str">
        <f ca="1">IFERROR(__xludf.DUMMYFUNCTION("IFERROR(FILTER('Tag Library'!$X$14:$X$736, LEFT('Tag Library'!$W$14:$W$736, LEN(N$2))=N$2, RIGHT('Tag Library'!$W$14:$W$736, LEN($A327))=$A327), """")"),"")</f>
        <v/>
      </c>
      <c r="O327" s="1" t="str">
        <f ca="1">IFERROR(__xludf.DUMMYFUNCTION("IFERROR(FILTER('Tag Library'!$X$14:$X$736, LEFT('Tag Library'!$W$14:$W$736, LEN(O$2))=O$2, RIGHT('Tag Library'!$W$14:$W$736, LEN($A327))=$A327), """")"),"")</f>
        <v/>
      </c>
      <c r="P327" s="1" t="str">
        <f ca="1">IFERROR(__xludf.DUMMYFUNCTION("IFERROR(FILTER('Tag Library'!$X$14:$X$736, LEFT('Tag Library'!$W$14:$W$736, LEN(P$2))=P$2, RIGHT('Tag Library'!$W$14:$W$736, LEN($A327))=$A327), """")"),"")</f>
        <v/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IFERROR(__xludf.DUMMYFUNCTION("IFERROR(FILTER('Tag Library'!$X$14:$X$736, LEFT('Tag Library'!$W$14:$W$736, LEN(B$2))=B$2, RIGHT('Tag Library'!$W$14:$W$736, LEN($A328))=$A328), """")"),"")</f>
        <v/>
      </c>
      <c r="C328" s="1" t="str">
        <f ca="1">IFERROR(__xludf.DUMMYFUNCTION("IFERROR(FILTER('Tag Library'!$X$14:$X$736, LEFT('Tag Library'!$W$14:$W$736, LEN(C$2))=C$2, RIGHT('Tag Library'!$W$14:$W$736, LEN($A328))=$A328), """")"),"")</f>
        <v/>
      </c>
      <c r="D328" s="1" t="str">
        <f ca="1">IFERROR(__xludf.DUMMYFUNCTION("IFERROR(FILTER('Tag Library'!$X$14:$X$736, LEFT('Tag Library'!$W$14:$W$736, LEN(D$2))=D$2, RIGHT('Tag Library'!$W$14:$W$736, LEN($A328))=$A328), """")"),"")</f>
        <v/>
      </c>
      <c r="E328" s="1" t="str">
        <f ca="1">IFERROR(__xludf.DUMMYFUNCTION("IFERROR(FILTER('Tag Library'!$X$14:$X$736, LEFT('Tag Library'!$W$14:$W$736, LEN(E$2))=E$2, RIGHT('Tag Library'!$W$14:$W$736, LEN($A328))=$A328), """")"),"")</f>
        <v/>
      </c>
      <c r="F328" s="1" t="str">
        <f ca="1">IFERROR(__xludf.DUMMYFUNCTION("IFERROR(FILTER('Tag Library'!$X$14:$X$736, LEFT('Tag Library'!$W$14:$W$736, LEN(F$2))=F$2, RIGHT('Tag Library'!$W$14:$W$736, LEN($A328))=$A328), """")"),"")</f>
        <v/>
      </c>
      <c r="G328" s="1" t="str">
        <f ca="1">IFERROR(__xludf.DUMMYFUNCTION("IFERROR(FILTER('Tag Library'!$X$14:$X$736, LEFT('Tag Library'!$W$14:$W$736, LEN(G$2))=G$2, RIGHT('Tag Library'!$W$14:$W$736, LEN($A328))=$A328), """")"),"")</f>
        <v/>
      </c>
      <c r="H328" s="1" t="str">
        <f ca="1">IFERROR(__xludf.DUMMYFUNCTION("IFERROR(FILTER('Tag Library'!$X$14:$X$736, LEFT('Tag Library'!$W$14:$W$736, LEN(H$2))=H$2, RIGHT('Tag Library'!$W$14:$W$736, LEN($A328))=$A328), """")"),"")</f>
        <v/>
      </c>
      <c r="I328" s="1" t="str">
        <f ca="1">IFERROR(__xludf.DUMMYFUNCTION("IFERROR(FILTER('Tag Library'!$X$14:$X$736, LEFT('Tag Library'!$W$14:$W$736, LEN(I$2))=I$2, RIGHT('Tag Library'!$W$14:$W$736, LEN($A328))=$A328), """")"),"")</f>
        <v/>
      </c>
      <c r="J328" s="1" t="str">
        <f ca="1">IFERROR(__xludf.DUMMYFUNCTION("IFERROR(FILTER('Tag Library'!$X$14:$X$736, LEFT('Tag Library'!$W$14:$W$736, LEN(J$2))=J$2, RIGHT('Tag Library'!$W$14:$W$736, LEN($A328))=$A328), """")"),"")</f>
        <v/>
      </c>
      <c r="K328" s="1" t="str">
        <f ca="1">IFERROR(__xludf.DUMMYFUNCTION("IFERROR(FILTER('Tag Library'!$X$14:$X$736, LEFT('Tag Library'!$W$14:$W$736, LEN(K$2))=K$2, RIGHT('Tag Library'!$W$14:$W$736, LEN($A328))=$A328), """")"),"")</f>
        <v/>
      </c>
      <c r="L328" s="1" t="str">
        <f ca="1">IFERROR(__xludf.DUMMYFUNCTION("IFERROR(FILTER('Tag Library'!$X$14:$X$736, LEFT('Tag Library'!$W$14:$W$736, LEN(L$2))=L$2, RIGHT('Tag Library'!$W$14:$W$736, LEN($A328))=$A328), """")"),"")</f>
        <v/>
      </c>
      <c r="M328" s="1" t="str">
        <f ca="1">IFERROR(__xludf.DUMMYFUNCTION("IFERROR(FILTER('Tag Library'!$X$14:$X$736, LEFT('Tag Library'!$W$14:$W$736, LEN(M$2))=M$2, RIGHT('Tag Library'!$W$14:$W$736, LEN($A328))=$A328), """")"),"")</f>
        <v/>
      </c>
      <c r="N328" s="1" t="str">
        <f ca="1">IFERROR(__xludf.DUMMYFUNCTION("IFERROR(FILTER('Tag Library'!$X$14:$X$736, LEFT('Tag Library'!$W$14:$W$736, LEN(N$2))=N$2, RIGHT('Tag Library'!$W$14:$W$736, LEN($A328))=$A328), """")"),"")</f>
        <v/>
      </c>
      <c r="O328" s="1" t="str">
        <f ca="1">IFERROR(__xludf.DUMMYFUNCTION("IFERROR(FILTER('Tag Library'!$X$14:$X$736, LEFT('Tag Library'!$W$14:$W$736, LEN(O$2))=O$2, RIGHT('Tag Library'!$W$14:$W$736, LEN($A328))=$A328), """")"),"")</f>
        <v/>
      </c>
      <c r="P328" s="1" t="str">
        <f ca="1">IFERROR(__xludf.DUMMYFUNCTION("IFERROR(FILTER('Tag Library'!$X$14:$X$736, LEFT('Tag Library'!$W$14:$W$736, LEN(P$2))=P$2, RIGHT('Tag Library'!$W$14:$W$736, LEN($A328))=$A328), """")"),"")</f>
        <v/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IFERROR(__xludf.DUMMYFUNCTION("IFERROR(FILTER('Tag Library'!$X$14:$X$736, LEFT('Tag Library'!$W$14:$W$736, LEN(B$2))=B$2, RIGHT('Tag Library'!$W$14:$W$736, LEN($A329))=$A329), """")"),"")</f>
        <v/>
      </c>
      <c r="C329" s="1" t="str">
        <f ca="1">IFERROR(__xludf.DUMMYFUNCTION("IFERROR(FILTER('Tag Library'!$X$14:$X$736, LEFT('Tag Library'!$W$14:$W$736, LEN(C$2))=C$2, RIGHT('Tag Library'!$W$14:$W$736, LEN($A329))=$A329), """")"),"")</f>
        <v/>
      </c>
      <c r="D329" s="1" t="str">
        <f ca="1">IFERROR(__xludf.DUMMYFUNCTION("IFERROR(FILTER('Tag Library'!$X$14:$X$736, LEFT('Tag Library'!$W$14:$W$736, LEN(D$2))=D$2, RIGHT('Tag Library'!$W$14:$W$736, LEN($A329))=$A329), """")"),"")</f>
        <v/>
      </c>
      <c r="E329" s="1" t="str">
        <f ca="1">IFERROR(__xludf.DUMMYFUNCTION("IFERROR(FILTER('Tag Library'!$X$14:$X$736, LEFT('Tag Library'!$W$14:$W$736, LEN(E$2))=E$2, RIGHT('Tag Library'!$W$14:$W$736, LEN($A329))=$A329), """")"),"")</f>
        <v/>
      </c>
      <c r="F329" s="1" t="str">
        <f ca="1">IFERROR(__xludf.DUMMYFUNCTION("IFERROR(FILTER('Tag Library'!$X$14:$X$736, LEFT('Tag Library'!$W$14:$W$736, LEN(F$2))=F$2, RIGHT('Tag Library'!$W$14:$W$736, LEN($A329))=$A329), """")"),"")</f>
        <v/>
      </c>
      <c r="G329" s="1" t="str">
        <f ca="1">IFERROR(__xludf.DUMMYFUNCTION("IFERROR(FILTER('Tag Library'!$X$14:$X$736, LEFT('Tag Library'!$W$14:$W$736, LEN(G$2))=G$2, RIGHT('Tag Library'!$W$14:$W$736, LEN($A329))=$A329), """")"),"")</f>
        <v/>
      </c>
      <c r="H329" s="1" t="str">
        <f ca="1">IFERROR(__xludf.DUMMYFUNCTION("IFERROR(FILTER('Tag Library'!$X$14:$X$736, LEFT('Tag Library'!$W$14:$W$736, LEN(H$2))=H$2, RIGHT('Tag Library'!$W$14:$W$736, LEN($A329))=$A329), """")"),"")</f>
        <v/>
      </c>
      <c r="I329" s="1" t="str">
        <f ca="1">IFERROR(__xludf.DUMMYFUNCTION("IFERROR(FILTER('Tag Library'!$X$14:$X$736, LEFT('Tag Library'!$W$14:$W$736, LEN(I$2))=I$2, RIGHT('Tag Library'!$W$14:$W$736, LEN($A329))=$A329), """")"),"")</f>
        <v/>
      </c>
      <c r="J329" s="1" t="str">
        <f ca="1">IFERROR(__xludf.DUMMYFUNCTION("IFERROR(FILTER('Tag Library'!$X$14:$X$736, LEFT('Tag Library'!$W$14:$W$736, LEN(J$2))=J$2, RIGHT('Tag Library'!$W$14:$W$736, LEN($A329))=$A329), """")"),"")</f>
        <v/>
      </c>
      <c r="K329" s="1" t="str">
        <f ca="1">IFERROR(__xludf.DUMMYFUNCTION("IFERROR(FILTER('Tag Library'!$X$14:$X$736, LEFT('Tag Library'!$W$14:$W$736, LEN(K$2))=K$2, RIGHT('Tag Library'!$W$14:$W$736, LEN($A329))=$A329), """")"),"")</f>
        <v/>
      </c>
      <c r="L329" s="1" t="str">
        <f ca="1">IFERROR(__xludf.DUMMYFUNCTION("IFERROR(FILTER('Tag Library'!$X$14:$X$736, LEFT('Tag Library'!$W$14:$W$736, LEN(L$2))=L$2, RIGHT('Tag Library'!$W$14:$W$736, LEN($A329))=$A329), """")"),"")</f>
        <v/>
      </c>
      <c r="M329" s="1" t="str">
        <f ca="1">IFERROR(__xludf.DUMMYFUNCTION("IFERROR(FILTER('Tag Library'!$X$14:$X$736, LEFT('Tag Library'!$W$14:$W$736, LEN(M$2))=M$2, RIGHT('Tag Library'!$W$14:$W$736, LEN($A329))=$A329), """")"),"")</f>
        <v/>
      </c>
      <c r="N329" s="1" t="str">
        <f ca="1">IFERROR(__xludf.DUMMYFUNCTION("IFERROR(FILTER('Tag Library'!$X$14:$X$736, LEFT('Tag Library'!$W$14:$W$736, LEN(N$2))=N$2, RIGHT('Tag Library'!$W$14:$W$736, LEN($A329))=$A329), """")"),"")</f>
        <v/>
      </c>
      <c r="O329" s="1" t="str">
        <f ca="1">IFERROR(__xludf.DUMMYFUNCTION("IFERROR(FILTER('Tag Library'!$X$14:$X$736, LEFT('Tag Library'!$W$14:$W$736, LEN(O$2))=O$2, RIGHT('Tag Library'!$W$14:$W$736, LEN($A329))=$A329), """")"),"")</f>
        <v/>
      </c>
      <c r="P329" s="1" t="str">
        <f ca="1">IFERROR(__xludf.DUMMYFUNCTION("IFERROR(FILTER('Tag Library'!$X$14:$X$736, LEFT('Tag Library'!$W$14:$W$736, LEN(P$2))=P$2, RIGHT('Tag Library'!$W$14:$W$736, LEN($A329))=$A329), """")"),"")</f>
        <v/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IFERROR(__xludf.DUMMYFUNCTION("IFERROR(FILTER('Tag Library'!$X$14:$X$736, LEFT('Tag Library'!$W$14:$W$736, LEN(B$2))=B$2, RIGHT('Tag Library'!$W$14:$W$736, LEN($A330))=$A330), """")"),"")</f>
        <v/>
      </c>
      <c r="C330" s="1" t="str">
        <f ca="1">IFERROR(__xludf.DUMMYFUNCTION("IFERROR(FILTER('Tag Library'!$X$14:$X$736, LEFT('Tag Library'!$W$14:$W$736, LEN(C$2))=C$2, RIGHT('Tag Library'!$W$14:$W$736, LEN($A330))=$A330), """")"),"")</f>
        <v/>
      </c>
      <c r="D330" s="1" t="str">
        <f ca="1">IFERROR(__xludf.DUMMYFUNCTION("IFERROR(FILTER('Tag Library'!$X$14:$X$736, LEFT('Tag Library'!$W$14:$W$736, LEN(D$2))=D$2, RIGHT('Tag Library'!$W$14:$W$736, LEN($A330))=$A330), """")"),"")</f>
        <v/>
      </c>
      <c r="E330" s="1" t="str">
        <f ca="1">IFERROR(__xludf.DUMMYFUNCTION("IFERROR(FILTER('Tag Library'!$X$14:$X$736, LEFT('Tag Library'!$W$14:$W$736, LEN(E$2))=E$2, RIGHT('Tag Library'!$W$14:$W$736, LEN($A330))=$A330), """")"),"")</f>
        <v/>
      </c>
      <c r="F330" s="1" t="str">
        <f ca="1">IFERROR(__xludf.DUMMYFUNCTION("IFERROR(FILTER('Tag Library'!$X$14:$X$736, LEFT('Tag Library'!$W$14:$W$736, LEN(F$2))=F$2, RIGHT('Tag Library'!$W$14:$W$736, LEN($A330))=$A330), """")"),"")</f>
        <v/>
      </c>
      <c r="G330" s="1" t="str">
        <f ca="1">IFERROR(__xludf.DUMMYFUNCTION("IFERROR(FILTER('Tag Library'!$X$14:$X$736, LEFT('Tag Library'!$W$14:$W$736, LEN(G$2))=G$2, RIGHT('Tag Library'!$W$14:$W$736, LEN($A330))=$A330), """")"),"")</f>
        <v/>
      </c>
      <c r="H330" s="1" t="str">
        <f ca="1">IFERROR(__xludf.DUMMYFUNCTION("IFERROR(FILTER('Tag Library'!$X$14:$X$736, LEFT('Tag Library'!$W$14:$W$736, LEN(H$2))=H$2, RIGHT('Tag Library'!$W$14:$W$736, LEN($A330))=$A330), """")"),"")</f>
        <v/>
      </c>
      <c r="I330" s="1" t="str">
        <f ca="1">IFERROR(__xludf.DUMMYFUNCTION("IFERROR(FILTER('Tag Library'!$X$14:$X$736, LEFT('Tag Library'!$W$14:$W$736, LEN(I$2))=I$2, RIGHT('Tag Library'!$W$14:$W$736, LEN($A330))=$A330), """")"),"")</f>
        <v/>
      </c>
      <c r="J330" s="1" t="str">
        <f ca="1">IFERROR(__xludf.DUMMYFUNCTION("IFERROR(FILTER('Tag Library'!$X$14:$X$736, LEFT('Tag Library'!$W$14:$W$736, LEN(J$2))=J$2, RIGHT('Tag Library'!$W$14:$W$736, LEN($A330))=$A330), """")"),"")</f>
        <v/>
      </c>
      <c r="K330" s="1" t="str">
        <f ca="1">IFERROR(__xludf.DUMMYFUNCTION("IFERROR(FILTER('Tag Library'!$X$14:$X$736, LEFT('Tag Library'!$W$14:$W$736, LEN(K$2))=K$2, RIGHT('Tag Library'!$W$14:$W$736, LEN($A330))=$A330), """")"),"")</f>
        <v/>
      </c>
      <c r="L330" s="1" t="str">
        <f ca="1">IFERROR(__xludf.DUMMYFUNCTION("IFERROR(FILTER('Tag Library'!$X$14:$X$736, LEFT('Tag Library'!$W$14:$W$736, LEN(L$2))=L$2, RIGHT('Tag Library'!$W$14:$W$736, LEN($A330))=$A330), """")"),"")</f>
        <v/>
      </c>
      <c r="M330" s="1" t="str">
        <f ca="1">IFERROR(__xludf.DUMMYFUNCTION("IFERROR(FILTER('Tag Library'!$X$14:$X$736, LEFT('Tag Library'!$W$14:$W$736, LEN(M$2))=M$2, RIGHT('Tag Library'!$W$14:$W$736, LEN($A330))=$A330), """")"),"")</f>
        <v/>
      </c>
      <c r="N330" s="1" t="str">
        <f ca="1">IFERROR(__xludf.DUMMYFUNCTION("IFERROR(FILTER('Tag Library'!$X$14:$X$736, LEFT('Tag Library'!$W$14:$W$736, LEN(N$2))=N$2, RIGHT('Tag Library'!$W$14:$W$736, LEN($A330))=$A330), """")"),"")</f>
        <v/>
      </c>
      <c r="O330" s="1" t="str">
        <f ca="1">IFERROR(__xludf.DUMMYFUNCTION("IFERROR(FILTER('Tag Library'!$X$14:$X$736, LEFT('Tag Library'!$W$14:$W$736, LEN(O$2))=O$2, RIGHT('Tag Library'!$W$14:$W$736, LEN($A330))=$A330), """")"),"")</f>
        <v/>
      </c>
      <c r="P330" s="1" t="str">
        <f ca="1">IFERROR(__xludf.DUMMYFUNCTION("IFERROR(FILTER('Tag Library'!$X$14:$X$736, LEFT('Tag Library'!$W$14:$W$736, LEN(P$2))=P$2, RIGHT('Tag Library'!$W$14:$W$736, LEN($A330))=$A330), """")"),"")</f>
        <v/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IFERROR(__xludf.DUMMYFUNCTION("IFERROR(FILTER('Tag Library'!$X$14:$X$736, LEFT('Tag Library'!$W$14:$W$736, LEN(B$2))=B$2, RIGHT('Tag Library'!$W$14:$W$736, LEN($A331))=$A331), """")"),"")</f>
        <v/>
      </c>
      <c r="C331" s="1" t="str">
        <f ca="1">IFERROR(__xludf.DUMMYFUNCTION("IFERROR(FILTER('Tag Library'!$X$14:$X$736, LEFT('Tag Library'!$W$14:$W$736, LEN(C$2))=C$2, RIGHT('Tag Library'!$W$14:$W$736, LEN($A331))=$A331), """")"),"")</f>
        <v/>
      </c>
      <c r="D331" s="1" t="str">
        <f ca="1">IFERROR(__xludf.DUMMYFUNCTION("IFERROR(FILTER('Tag Library'!$X$14:$X$736, LEFT('Tag Library'!$W$14:$W$736, LEN(D$2))=D$2, RIGHT('Tag Library'!$W$14:$W$736, LEN($A331))=$A331), """")"),"")</f>
        <v/>
      </c>
      <c r="E331" s="1" t="str">
        <f ca="1">IFERROR(__xludf.DUMMYFUNCTION("IFERROR(FILTER('Tag Library'!$X$14:$X$736, LEFT('Tag Library'!$W$14:$W$736, LEN(E$2))=E$2, RIGHT('Tag Library'!$W$14:$W$736, LEN($A331))=$A331), """")"),"")</f>
        <v/>
      </c>
      <c r="F331" s="1" t="str">
        <f ca="1">IFERROR(__xludf.DUMMYFUNCTION("IFERROR(FILTER('Tag Library'!$X$14:$X$736, LEFT('Tag Library'!$W$14:$W$736, LEN(F$2))=F$2, RIGHT('Tag Library'!$W$14:$W$736, LEN($A331))=$A331), """")"),"")</f>
        <v/>
      </c>
      <c r="G331" s="1" t="str">
        <f ca="1">IFERROR(__xludf.DUMMYFUNCTION("IFERROR(FILTER('Tag Library'!$X$14:$X$736, LEFT('Tag Library'!$W$14:$W$736, LEN(G$2))=G$2, RIGHT('Tag Library'!$W$14:$W$736, LEN($A331))=$A331), """")"),"")</f>
        <v/>
      </c>
      <c r="H331" s="1" t="str">
        <f ca="1">IFERROR(__xludf.DUMMYFUNCTION("IFERROR(FILTER('Tag Library'!$X$14:$X$736, LEFT('Tag Library'!$W$14:$W$736, LEN(H$2))=H$2, RIGHT('Tag Library'!$W$14:$W$736, LEN($A331))=$A331), """")"),"")</f>
        <v/>
      </c>
      <c r="I331" s="1" t="str">
        <f ca="1">IFERROR(__xludf.DUMMYFUNCTION("IFERROR(FILTER('Tag Library'!$X$14:$X$736, LEFT('Tag Library'!$W$14:$W$736, LEN(I$2))=I$2, RIGHT('Tag Library'!$W$14:$W$736, LEN($A331))=$A331), """")"),"")</f>
        <v/>
      </c>
      <c r="J331" s="1" t="str">
        <f ca="1">IFERROR(__xludf.DUMMYFUNCTION("IFERROR(FILTER('Tag Library'!$X$14:$X$736, LEFT('Tag Library'!$W$14:$W$736, LEN(J$2))=J$2, RIGHT('Tag Library'!$W$14:$W$736, LEN($A331))=$A331), """")"),"")</f>
        <v/>
      </c>
      <c r="K331" s="1" t="str">
        <f ca="1">IFERROR(__xludf.DUMMYFUNCTION("IFERROR(FILTER('Tag Library'!$X$14:$X$736, LEFT('Tag Library'!$W$14:$W$736, LEN(K$2))=K$2, RIGHT('Tag Library'!$W$14:$W$736, LEN($A331))=$A331), """")"),"")</f>
        <v/>
      </c>
      <c r="L331" s="1" t="str">
        <f ca="1">IFERROR(__xludf.DUMMYFUNCTION("IFERROR(FILTER('Tag Library'!$X$14:$X$736, LEFT('Tag Library'!$W$14:$W$736, LEN(L$2))=L$2, RIGHT('Tag Library'!$W$14:$W$736, LEN($A331))=$A331), """")"),"")</f>
        <v/>
      </c>
      <c r="M331" s="1" t="str">
        <f ca="1">IFERROR(__xludf.DUMMYFUNCTION("IFERROR(FILTER('Tag Library'!$X$14:$X$736, LEFT('Tag Library'!$W$14:$W$736, LEN(M$2))=M$2, RIGHT('Tag Library'!$W$14:$W$736, LEN($A331))=$A331), """")"),"")</f>
        <v/>
      </c>
      <c r="N331" s="1" t="str">
        <f ca="1">IFERROR(__xludf.DUMMYFUNCTION("IFERROR(FILTER('Tag Library'!$X$14:$X$736, LEFT('Tag Library'!$W$14:$W$736, LEN(N$2))=N$2, RIGHT('Tag Library'!$W$14:$W$736, LEN($A331))=$A331), """")"),"")</f>
        <v/>
      </c>
      <c r="O331" s="1" t="str">
        <f ca="1">IFERROR(__xludf.DUMMYFUNCTION("IFERROR(FILTER('Tag Library'!$X$14:$X$736, LEFT('Tag Library'!$W$14:$W$736, LEN(O$2))=O$2, RIGHT('Tag Library'!$W$14:$W$736, LEN($A331))=$A331), """")"),"")</f>
        <v/>
      </c>
      <c r="P331" s="1" t="str">
        <f ca="1">IFERROR(__xludf.DUMMYFUNCTION("IFERROR(FILTER('Tag Library'!$X$14:$X$736, LEFT('Tag Library'!$W$14:$W$736, LEN(P$2))=P$2, RIGHT('Tag Library'!$W$14:$W$736, LEN($A331))=$A331), """")"),"")</f>
        <v/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IFERROR(__xludf.DUMMYFUNCTION("IFERROR(FILTER('Tag Library'!$X$14:$X$736, LEFT('Tag Library'!$W$14:$W$736, LEN(B$2))=B$2, RIGHT('Tag Library'!$W$14:$W$736, LEN($A332))=$A332), """")"),"")</f>
        <v/>
      </c>
      <c r="C332" s="1" t="str">
        <f ca="1">IFERROR(__xludf.DUMMYFUNCTION("IFERROR(FILTER('Tag Library'!$X$14:$X$736, LEFT('Tag Library'!$W$14:$W$736, LEN(C$2))=C$2, RIGHT('Tag Library'!$W$14:$W$736, LEN($A332))=$A332), """")"),"")</f>
        <v/>
      </c>
      <c r="D332" s="1" t="str">
        <f ca="1">IFERROR(__xludf.DUMMYFUNCTION("IFERROR(FILTER('Tag Library'!$X$14:$X$736, LEFT('Tag Library'!$W$14:$W$736, LEN(D$2))=D$2, RIGHT('Tag Library'!$W$14:$W$736, LEN($A332))=$A332), """")"),"")</f>
        <v/>
      </c>
      <c r="E332" s="1" t="str">
        <f ca="1">IFERROR(__xludf.DUMMYFUNCTION("IFERROR(FILTER('Tag Library'!$X$14:$X$736, LEFT('Tag Library'!$W$14:$W$736, LEN(E$2))=E$2, RIGHT('Tag Library'!$W$14:$W$736, LEN($A332))=$A332), """")"),"")</f>
        <v/>
      </c>
      <c r="F332" s="1" t="str">
        <f ca="1">IFERROR(__xludf.DUMMYFUNCTION("IFERROR(FILTER('Tag Library'!$X$14:$X$736, LEFT('Tag Library'!$W$14:$W$736, LEN(F$2))=F$2, RIGHT('Tag Library'!$W$14:$W$736, LEN($A332))=$A332), """")"),"")</f>
        <v/>
      </c>
      <c r="G332" s="1" t="str">
        <f ca="1">IFERROR(__xludf.DUMMYFUNCTION("IFERROR(FILTER('Tag Library'!$X$14:$X$736, LEFT('Tag Library'!$W$14:$W$736, LEN(G$2))=G$2, RIGHT('Tag Library'!$W$14:$W$736, LEN($A332))=$A332), """")"),"")</f>
        <v/>
      </c>
      <c r="H332" s="1" t="str">
        <f ca="1">IFERROR(__xludf.DUMMYFUNCTION("IFERROR(FILTER('Tag Library'!$X$14:$X$736, LEFT('Tag Library'!$W$14:$W$736, LEN(H$2))=H$2, RIGHT('Tag Library'!$W$14:$W$736, LEN($A332))=$A332), """")"),"")</f>
        <v/>
      </c>
      <c r="I332" s="1" t="str">
        <f ca="1">IFERROR(__xludf.DUMMYFUNCTION("IFERROR(FILTER('Tag Library'!$X$14:$X$736, LEFT('Tag Library'!$W$14:$W$736, LEN(I$2))=I$2, RIGHT('Tag Library'!$W$14:$W$736, LEN($A332))=$A332), """")"),"")</f>
        <v/>
      </c>
      <c r="J332" s="1" t="str">
        <f ca="1">IFERROR(__xludf.DUMMYFUNCTION("IFERROR(FILTER('Tag Library'!$X$14:$X$736, LEFT('Tag Library'!$W$14:$W$736, LEN(J$2))=J$2, RIGHT('Tag Library'!$W$14:$W$736, LEN($A332))=$A332), """")"),"")</f>
        <v/>
      </c>
      <c r="K332" s="1" t="str">
        <f ca="1">IFERROR(__xludf.DUMMYFUNCTION("IFERROR(FILTER('Tag Library'!$X$14:$X$736, LEFT('Tag Library'!$W$14:$W$736, LEN(K$2))=K$2, RIGHT('Tag Library'!$W$14:$W$736, LEN($A332))=$A332), """")"),"")</f>
        <v/>
      </c>
      <c r="L332" s="1" t="str">
        <f ca="1">IFERROR(__xludf.DUMMYFUNCTION("IFERROR(FILTER('Tag Library'!$X$14:$X$736, LEFT('Tag Library'!$W$14:$W$736, LEN(L$2))=L$2, RIGHT('Tag Library'!$W$14:$W$736, LEN($A332))=$A332), """")"),"")</f>
        <v/>
      </c>
      <c r="M332" s="1" t="str">
        <f ca="1">IFERROR(__xludf.DUMMYFUNCTION("IFERROR(FILTER('Tag Library'!$X$14:$X$736, LEFT('Tag Library'!$W$14:$W$736, LEN(M$2))=M$2, RIGHT('Tag Library'!$W$14:$W$736, LEN($A332))=$A332), """")"),"")</f>
        <v/>
      </c>
      <c r="N332" s="1" t="str">
        <f ca="1">IFERROR(__xludf.DUMMYFUNCTION("IFERROR(FILTER('Tag Library'!$X$14:$X$736, LEFT('Tag Library'!$W$14:$W$736, LEN(N$2))=N$2, RIGHT('Tag Library'!$W$14:$W$736, LEN($A332))=$A332), """")"),"")</f>
        <v/>
      </c>
      <c r="O332" s="1" t="str">
        <f ca="1">IFERROR(__xludf.DUMMYFUNCTION("IFERROR(FILTER('Tag Library'!$X$14:$X$736, LEFT('Tag Library'!$W$14:$W$736, LEN(O$2))=O$2, RIGHT('Tag Library'!$W$14:$W$736, LEN($A332))=$A332), """")"),"")</f>
        <v/>
      </c>
      <c r="P332" s="1" t="str">
        <f ca="1">IFERROR(__xludf.DUMMYFUNCTION("IFERROR(FILTER('Tag Library'!$X$14:$X$736, LEFT('Tag Library'!$W$14:$W$736, LEN(P$2))=P$2, RIGHT('Tag Library'!$W$14:$W$736, LEN($A332))=$A332), """")"),"")</f>
        <v/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IFERROR(__xludf.DUMMYFUNCTION("IFERROR(FILTER('Tag Library'!$X$14:$X$736, LEFT('Tag Library'!$W$14:$W$736, LEN(B$2))=B$2, RIGHT('Tag Library'!$W$14:$W$736, LEN($A333))=$A333), """")"),"")</f>
        <v/>
      </c>
      <c r="C333" s="1" t="str">
        <f ca="1">IFERROR(__xludf.DUMMYFUNCTION("IFERROR(FILTER('Tag Library'!$X$14:$X$736, LEFT('Tag Library'!$W$14:$W$736, LEN(C$2))=C$2, RIGHT('Tag Library'!$W$14:$W$736, LEN($A333))=$A333), """")"),"")</f>
        <v/>
      </c>
      <c r="D333" s="1" t="str">
        <f ca="1">IFERROR(__xludf.DUMMYFUNCTION("IFERROR(FILTER('Tag Library'!$X$14:$X$736, LEFT('Tag Library'!$W$14:$W$736, LEN(D$2))=D$2, RIGHT('Tag Library'!$W$14:$W$736, LEN($A333))=$A333), """")"),"")</f>
        <v/>
      </c>
      <c r="E333" s="1" t="str">
        <f ca="1">IFERROR(__xludf.DUMMYFUNCTION("IFERROR(FILTER('Tag Library'!$X$14:$X$736, LEFT('Tag Library'!$W$14:$W$736, LEN(E$2))=E$2, RIGHT('Tag Library'!$W$14:$W$736, LEN($A333))=$A333), """")"),"")</f>
        <v/>
      </c>
      <c r="F333" s="1" t="str">
        <f ca="1">IFERROR(__xludf.DUMMYFUNCTION("IFERROR(FILTER('Tag Library'!$X$14:$X$736, LEFT('Tag Library'!$W$14:$W$736, LEN(F$2))=F$2, RIGHT('Tag Library'!$W$14:$W$736, LEN($A333))=$A333), """")"),"")</f>
        <v/>
      </c>
      <c r="G333" s="1" t="str">
        <f ca="1">IFERROR(__xludf.DUMMYFUNCTION("IFERROR(FILTER('Tag Library'!$X$14:$X$736, LEFT('Tag Library'!$W$14:$W$736, LEN(G$2))=G$2, RIGHT('Tag Library'!$W$14:$W$736, LEN($A333))=$A333), """")"),"")</f>
        <v/>
      </c>
      <c r="H333" s="1" t="str">
        <f ca="1">IFERROR(__xludf.DUMMYFUNCTION("IFERROR(FILTER('Tag Library'!$X$14:$X$736, LEFT('Tag Library'!$W$14:$W$736, LEN(H$2))=H$2, RIGHT('Tag Library'!$W$14:$W$736, LEN($A333))=$A333), """")"),"")</f>
        <v/>
      </c>
      <c r="I333" s="1" t="str">
        <f ca="1">IFERROR(__xludf.DUMMYFUNCTION("IFERROR(FILTER('Tag Library'!$X$14:$X$736, LEFT('Tag Library'!$W$14:$W$736, LEN(I$2))=I$2, RIGHT('Tag Library'!$W$14:$W$736, LEN($A333))=$A333), """")"),"")</f>
        <v/>
      </c>
      <c r="J333" s="1" t="str">
        <f ca="1">IFERROR(__xludf.DUMMYFUNCTION("IFERROR(FILTER('Tag Library'!$X$14:$X$736, LEFT('Tag Library'!$W$14:$W$736, LEN(J$2))=J$2, RIGHT('Tag Library'!$W$14:$W$736, LEN($A333))=$A333), """")"),"")</f>
        <v/>
      </c>
      <c r="K333" s="1" t="str">
        <f ca="1">IFERROR(__xludf.DUMMYFUNCTION("IFERROR(FILTER('Tag Library'!$X$14:$X$736, LEFT('Tag Library'!$W$14:$W$736, LEN(K$2))=K$2, RIGHT('Tag Library'!$W$14:$W$736, LEN($A333))=$A333), """")"),"")</f>
        <v/>
      </c>
      <c r="L333" s="1" t="str">
        <f ca="1">IFERROR(__xludf.DUMMYFUNCTION("IFERROR(FILTER('Tag Library'!$X$14:$X$736, LEFT('Tag Library'!$W$14:$W$736, LEN(L$2))=L$2, RIGHT('Tag Library'!$W$14:$W$736, LEN($A333))=$A333), """")"),"")</f>
        <v/>
      </c>
      <c r="M333" s="1" t="str">
        <f ca="1">IFERROR(__xludf.DUMMYFUNCTION("IFERROR(FILTER('Tag Library'!$X$14:$X$736, LEFT('Tag Library'!$W$14:$W$736, LEN(M$2))=M$2, RIGHT('Tag Library'!$W$14:$W$736, LEN($A333))=$A333), """")"),"")</f>
        <v/>
      </c>
      <c r="N333" s="1" t="str">
        <f ca="1">IFERROR(__xludf.DUMMYFUNCTION("IFERROR(FILTER('Tag Library'!$X$14:$X$736, LEFT('Tag Library'!$W$14:$W$736, LEN(N$2))=N$2, RIGHT('Tag Library'!$W$14:$W$736, LEN($A333))=$A333), """")"),"")</f>
        <v/>
      </c>
      <c r="O333" s="1" t="str">
        <f ca="1">IFERROR(__xludf.DUMMYFUNCTION("IFERROR(FILTER('Tag Library'!$X$14:$X$736, LEFT('Tag Library'!$W$14:$W$736, LEN(O$2))=O$2, RIGHT('Tag Library'!$W$14:$W$736, LEN($A333))=$A333), """")"),"")</f>
        <v/>
      </c>
      <c r="P333" s="1" t="str">
        <f ca="1">IFERROR(__xludf.DUMMYFUNCTION("IFERROR(FILTER('Tag Library'!$X$14:$X$736, LEFT('Tag Library'!$W$14:$W$736, LEN(P$2))=P$2, RIGHT('Tag Library'!$W$14:$W$736, LEN($A333))=$A333), """")"),"")</f>
        <v/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IFERROR(__xludf.DUMMYFUNCTION("IFERROR(FILTER('Tag Library'!$X$14:$X$736, LEFT('Tag Library'!$W$14:$W$736, LEN(B$2))=B$2, RIGHT('Tag Library'!$W$14:$W$736, LEN($A334))=$A334), """")"),"")</f>
        <v/>
      </c>
      <c r="C334" s="1" t="str">
        <f ca="1">IFERROR(__xludf.DUMMYFUNCTION("IFERROR(FILTER('Tag Library'!$X$14:$X$736, LEFT('Tag Library'!$W$14:$W$736, LEN(C$2))=C$2, RIGHT('Tag Library'!$W$14:$W$736, LEN($A334))=$A334), """")"),"")</f>
        <v/>
      </c>
      <c r="D334" s="1" t="str">
        <f ca="1">IFERROR(__xludf.DUMMYFUNCTION("IFERROR(FILTER('Tag Library'!$X$14:$X$736, LEFT('Tag Library'!$W$14:$W$736, LEN(D$2))=D$2, RIGHT('Tag Library'!$W$14:$W$736, LEN($A334))=$A334), """")"),"")</f>
        <v/>
      </c>
      <c r="E334" s="1" t="str">
        <f ca="1">IFERROR(__xludf.DUMMYFUNCTION("IFERROR(FILTER('Tag Library'!$X$14:$X$736, LEFT('Tag Library'!$W$14:$W$736, LEN(E$2))=E$2, RIGHT('Tag Library'!$W$14:$W$736, LEN($A334))=$A334), """")"),"")</f>
        <v/>
      </c>
      <c r="F334" s="1" t="str">
        <f ca="1">IFERROR(__xludf.DUMMYFUNCTION("IFERROR(FILTER('Tag Library'!$X$14:$X$736, LEFT('Tag Library'!$W$14:$W$736, LEN(F$2))=F$2, RIGHT('Tag Library'!$W$14:$W$736, LEN($A334))=$A334), """")"),"")</f>
        <v/>
      </c>
      <c r="G334" s="1" t="str">
        <f ca="1">IFERROR(__xludf.DUMMYFUNCTION("IFERROR(FILTER('Tag Library'!$X$14:$X$736, LEFT('Tag Library'!$W$14:$W$736, LEN(G$2))=G$2, RIGHT('Tag Library'!$W$14:$W$736, LEN($A334))=$A334), """")"),"")</f>
        <v/>
      </c>
      <c r="H334" s="1" t="str">
        <f ca="1">IFERROR(__xludf.DUMMYFUNCTION("IFERROR(FILTER('Tag Library'!$X$14:$X$736, LEFT('Tag Library'!$W$14:$W$736, LEN(H$2))=H$2, RIGHT('Tag Library'!$W$14:$W$736, LEN($A334))=$A334), """")"),"")</f>
        <v/>
      </c>
      <c r="I334" s="1" t="str">
        <f ca="1">IFERROR(__xludf.DUMMYFUNCTION("IFERROR(FILTER('Tag Library'!$X$14:$X$736, LEFT('Tag Library'!$W$14:$W$736, LEN(I$2))=I$2, RIGHT('Tag Library'!$W$14:$W$736, LEN($A334))=$A334), """")"),"")</f>
        <v/>
      </c>
      <c r="J334" s="1" t="str">
        <f ca="1">IFERROR(__xludf.DUMMYFUNCTION("IFERROR(FILTER('Tag Library'!$X$14:$X$736, LEFT('Tag Library'!$W$14:$W$736, LEN(J$2))=J$2, RIGHT('Tag Library'!$W$14:$W$736, LEN($A334))=$A334), """")"),"")</f>
        <v/>
      </c>
      <c r="K334" s="1" t="str">
        <f ca="1">IFERROR(__xludf.DUMMYFUNCTION("IFERROR(FILTER('Tag Library'!$X$14:$X$736, LEFT('Tag Library'!$W$14:$W$736, LEN(K$2))=K$2, RIGHT('Tag Library'!$W$14:$W$736, LEN($A334))=$A334), """")"),"")</f>
        <v/>
      </c>
      <c r="L334" s="1" t="str">
        <f ca="1">IFERROR(__xludf.DUMMYFUNCTION("IFERROR(FILTER('Tag Library'!$X$14:$X$736, LEFT('Tag Library'!$W$14:$W$736, LEN(L$2))=L$2, RIGHT('Tag Library'!$W$14:$W$736, LEN($A334))=$A334), """")"),"")</f>
        <v/>
      </c>
      <c r="M334" s="1" t="str">
        <f ca="1">IFERROR(__xludf.DUMMYFUNCTION("IFERROR(FILTER('Tag Library'!$X$14:$X$736, LEFT('Tag Library'!$W$14:$W$736, LEN(M$2))=M$2, RIGHT('Tag Library'!$W$14:$W$736, LEN($A334))=$A334), """")"),"")</f>
        <v/>
      </c>
      <c r="N334" s="1" t="str">
        <f ca="1">IFERROR(__xludf.DUMMYFUNCTION("IFERROR(FILTER('Tag Library'!$X$14:$X$736, LEFT('Tag Library'!$W$14:$W$736, LEN(N$2))=N$2, RIGHT('Tag Library'!$W$14:$W$736, LEN($A334))=$A334), """")"),"")</f>
        <v/>
      </c>
      <c r="O334" s="1" t="str">
        <f ca="1">IFERROR(__xludf.DUMMYFUNCTION("IFERROR(FILTER('Tag Library'!$X$14:$X$736, LEFT('Tag Library'!$W$14:$W$736, LEN(O$2))=O$2, RIGHT('Tag Library'!$W$14:$W$736, LEN($A334))=$A334), """")"),"")</f>
        <v/>
      </c>
      <c r="P334" s="1" t="str">
        <f ca="1">IFERROR(__xludf.DUMMYFUNCTION("IFERROR(FILTER('Tag Library'!$X$14:$X$736, LEFT('Tag Library'!$W$14:$W$736, LEN(P$2))=P$2, RIGHT('Tag Library'!$W$14:$W$736, LEN($A334))=$A334), """")"),"")</f>
        <v/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IFERROR(__xludf.DUMMYFUNCTION("IFERROR(FILTER('Tag Library'!$X$14:$X$736, LEFT('Tag Library'!$W$14:$W$736, LEN(B$2))=B$2, RIGHT('Tag Library'!$W$14:$W$736, LEN($A335))=$A335), """")"),"")</f>
        <v/>
      </c>
      <c r="C335" s="1" t="str">
        <f ca="1">IFERROR(__xludf.DUMMYFUNCTION("IFERROR(FILTER('Tag Library'!$X$14:$X$736, LEFT('Tag Library'!$W$14:$W$736, LEN(C$2))=C$2, RIGHT('Tag Library'!$W$14:$W$736, LEN($A335))=$A335), """")"),"")</f>
        <v/>
      </c>
      <c r="D335" s="1" t="str">
        <f ca="1">IFERROR(__xludf.DUMMYFUNCTION("IFERROR(FILTER('Tag Library'!$X$14:$X$736, LEFT('Tag Library'!$W$14:$W$736, LEN(D$2))=D$2, RIGHT('Tag Library'!$W$14:$W$736, LEN($A335))=$A335), """")"),"")</f>
        <v/>
      </c>
      <c r="E335" s="1" t="str">
        <f ca="1">IFERROR(__xludf.DUMMYFUNCTION("IFERROR(FILTER('Tag Library'!$X$14:$X$736, LEFT('Tag Library'!$W$14:$W$736, LEN(E$2))=E$2, RIGHT('Tag Library'!$W$14:$W$736, LEN($A335))=$A335), """")"),"")</f>
        <v/>
      </c>
      <c r="F335" s="1" t="str">
        <f ca="1">IFERROR(__xludf.DUMMYFUNCTION("IFERROR(FILTER('Tag Library'!$X$14:$X$736, LEFT('Tag Library'!$W$14:$W$736, LEN(F$2))=F$2, RIGHT('Tag Library'!$W$14:$W$736, LEN($A335))=$A335), """")"),"")</f>
        <v/>
      </c>
      <c r="G335" s="1" t="str">
        <f ca="1">IFERROR(__xludf.DUMMYFUNCTION("IFERROR(FILTER('Tag Library'!$X$14:$X$736, LEFT('Tag Library'!$W$14:$W$736, LEN(G$2))=G$2, RIGHT('Tag Library'!$W$14:$W$736, LEN($A335))=$A335), """")"),"")</f>
        <v/>
      </c>
      <c r="H335" s="1" t="str">
        <f ca="1">IFERROR(__xludf.DUMMYFUNCTION("IFERROR(FILTER('Tag Library'!$X$14:$X$736, LEFT('Tag Library'!$W$14:$W$736, LEN(H$2))=H$2, RIGHT('Tag Library'!$W$14:$W$736, LEN($A335))=$A335), """")"),"")</f>
        <v/>
      </c>
      <c r="I335" s="1" t="str">
        <f ca="1">IFERROR(__xludf.DUMMYFUNCTION("IFERROR(FILTER('Tag Library'!$X$14:$X$736, LEFT('Tag Library'!$W$14:$W$736, LEN(I$2))=I$2, RIGHT('Tag Library'!$W$14:$W$736, LEN($A335))=$A335), """")"),"")</f>
        <v/>
      </c>
      <c r="J335" s="1" t="str">
        <f ca="1">IFERROR(__xludf.DUMMYFUNCTION("IFERROR(FILTER('Tag Library'!$X$14:$X$736, LEFT('Tag Library'!$W$14:$W$736, LEN(J$2))=J$2, RIGHT('Tag Library'!$W$14:$W$736, LEN($A335))=$A335), """")"),"")</f>
        <v/>
      </c>
      <c r="K335" s="1" t="str">
        <f ca="1">IFERROR(__xludf.DUMMYFUNCTION("IFERROR(FILTER('Tag Library'!$X$14:$X$736, LEFT('Tag Library'!$W$14:$W$736, LEN(K$2))=K$2, RIGHT('Tag Library'!$W$14:$W$736, LEN($A335))=$A335), """")"),"")</f>
        <v/>
      </c>
      <c r="L335" s="1" t="str">
        <f ca="1">IFERROR(__xludf.DUMMYFUNCTION("IFERROR(FILTER('Tag Library'!$X$14:$X$736, LEFT('Tag Library'!$W$14:$W$736, LEN(L$2))=L$2, RIGHT('Tag Library'!$W$14:$W$736, LEN($A335))=$A335), """")"),"")</f>
        <v/>
      </c>
      <c r="M335" s="1" t="str">
        <f ca="1">IFERROR(__xludf.DUMMYFUNCTION("IFERROR(FILTER('Tag Library'!$X$14:$X$736, LEFT('Tag Library'!$W$14:$W$736, LEN(M$2))=M$2, RIGHT('Tag Library'!$W$14:$W$736, LEN($A335))=$A335), """")"),"")</f>
        <v/>
      </c>
      <c r="N335" s="1" t="str">
        <f ca="1">IFERROR(__xludf.DUMMYFUNCTION("IFERROR(FILTER('Tag Library'!$X$14:$X$736, LEFT('Tag Library'!$W$14:$W$736, LEN(N$2))=N$2, RIGHT('Tag Library'!$W$14:$W$736, LEN($A335))=$A335), """")"),"")</f>
        <v/>
      </c>
      <c r="O335" s="1" t="str">
        <f ca="1">IFERROR(__xludf.DUMMYFUNCTION("IFERROR(FILTER('Tag Library'!$X$14:$X$736, LEFT('Tag Library'!$W$14:$W$736, LEN(O$2))=O$2, RIGHT('Tag Library'!$W$14:$W$736, LEN($A335))=$A335), """")"),"")</f>
        <v/>
      </c>
      <c r="P335" s="1" t="str">
        <f ca="1">IFERROR(__xludf.DUMMYFUNCTION("IFERROR(FILTER('Tag Library'!$X$14:$X$736, LEFT('Tag Library'!$W$14:$W$736, LEN(P$2))=P$2, RIGHT('Tag Library'!$W$14:$W$736, LEN($A335))=$A335), """")"),"")</f>
        <v/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IFERROR(__xludf.DUMMYFUNCTION("IFERROR(FILTER('Tag Library'!$X$14:$X$736, LEFT('Tag Library'!$W$14:$W$736, LEN(B$2))=B$2, RIGHT('Tag Library'!$W$14:$W$736, LEN($A336))=$A336), """")"),"")</f>
        <v/>
      </c>
      <c r="C336" s="1" t="str">
        <f ca="1">IFERROR(__xludf.DUMMYFUNCTION("IFERROR(FILTER('Tag Library'!$X$14:$X$736, LEFT('Tag Library'!$W$14:$W$736, LEN(C$2))=C$2, RIGHT('Tag Library'!$W$14:$W$736, LEN($A336))=$A336), """")"),"")</f>
        <v/>
      </c>
      <c r="D336" s="1" t="str">
        <f ca="1">IFERROR(__xludf.DUMMYFUNCTION("IFERROR(FILTER('Tag Library'!$X$14:$X$736, LEFT('Tag Library'!$W$14:$W$736, LEN(D$2))=D$2, RIGHT('Tag Library'!$W$14:$W$736, LEN($A336))=$A336), """")"),"")</f>
        <v/>
      </c>
      <c r="E336" s="1" t="str">
        <f ca="1">IFERROR(__xludf.DUMMYFUNCTION("IFERROR(FILTER('Tag Library'!$X$14:$X$736, LEFT('Tag Library'!$W$14:$W$736, LEN(E$2))=E$2, RIGHT('Tag Library'!$W$14:$W$736, LEN($A336))=$A336), """")"),"")</f>
        <v/>
      </c>
      <c r="F336" s="1" t="str">
        <f ca="1">IFERROR(__xludf.DUMMYFUNCTION("IFERROR(FILTER('Tag Library'!$X$14:$X$736, LEFT('Tag Library'!$W$14:$W$736, LEN(F$2))=F$2, RIGHT('Tag Library'!$W$14:$W$736, LEN($A336))=$A336), """")"),"")</f>
        <v/>
      </c>
      <c r="G336" s="1" t="str">
        <f ca="1">IFERROR(__xludf.DUMMYFUNCTION("IFERROR(FILTER('Tag Library'!$X$14:$X$736, LEFT('Tag Library'!$W$14:$W$736, LEN(G$2))=G$2, RIGHT('Tag Library'!$W$14:$W$736, LEN($A336))=$A336), """")"),"")</f>
        <v/>
      </c>
      <c r="H336" s="1" t="str">
        <f ca="1">IFERROR(__xludf.DUMMYFUNCTION("IFERROR(FILTER('Tag Library'!$X$14:$X$736, LEFT('Tag Library'!$W$14:$W$736, LEN(H$2))=H$2, RIGHT('Tag Library'!$W$14:$W$736, LEN($A336))=$A336), """")"),"")</f>
        <v/>
      </c>
      <c r="I336" s="1" t="str">
        <f ca="1">IFERROR(__xludf.DUMMYFUNCTION("IFERROR(FILTER('Tag Library'!$X$14:$X$736, LEFT('Tag Library'!$W$14:$W$736, LEN(I$2))=I$2, RIGHT('Tag Library'!$W$14:$W$736, LEN($A336))=$A336), """")"),"")</f>
        <v/>
      </c>
      <c r="J336" s="1" t="str">
        <f ca="1">IFERROR(__xludf.DUMMYFUNCTION("IFERROR(FILTER('Tag Library'!$X$14:$X$736, LEFT('Tag Library'!$W$14:$W$736, LEN(J$2))=J$2, RIGHT('Tag Library'!$W$14:$W$736, LEN($A336))=$A336), """")"),"")</f>
        <v/>
      </c>
      <c r="K336" s="1" t="str">
        <f ca="1">IFERROR(__xludf.DUMMYFUNCTION("IFERROR(FILTER('Tag Library'!$X$14:$X$736, LEFT('Tag Library'!$W$14:$W$736, LEN(K$2))=K$2, RIGHT('Tag Library'!$W$14:$W$736, LEN($A336))=$A336), """")"),"")</f>
        <v/>
      </c>
      <c r="L336" s="1" t="str">
        <f ca="1">IFERROR(__xludf.DUMMYFUNCTION("IFERROR(FILTER('Tag Library'!$X$14:$X$736, LEFT('Tag Library'!$W$14:$W$736, LEN(L$2))=L$2, RIGHT('Tag Library'!$W$14:$W$736, LEN($A336))=$A336), """")"),"")</f>
        <v/>
      </c>
      <c r="M336" s="1" t="str">
        <f ca="1">IFERROR(__xludf.DUMMYFUNCTION("IFERROR(FILTER('Tag Library'!$X$14:$X$736, LEFT('Tag Library'!$W$14:$W$736, LEN(M$2))=M$2, RIGHT('Tag Library'!$W$14:$W$736, LEN($A336))=$A336), """")"),"")</f>
        <v/>
      </c>
      <c r="N336" s="1" t="str">
        <f ca="1">IFERROR(__xludf.DUMMYFUNCTION("IFERROR(FILTER('Tag Library'!$X$14:$X$736, LEFT('Tag Library'!$W$14:$W$736, LEN(N$2))=N$2, RIGHT('Tag Library'!$W$14:$W$736, LEN($A336))=$A336), """")"),"")</f>
        <v/>
      </c>
      <c r="O336" s="1" t="str">
        <f ca="1">IFERROR(__xludf.DUMMYFUNCTION("IFERROR(FILTER('Tag Library'!$X$14:$X$736, LEFT('Tag Library'!$W$14:$W$736, LEN(O$2))=O$2, RIGHT('Tag Library'!$W$14:$W$736, LEN($A336))=$A336), """")"),"")</f>
        <v/>
      </c>
      <c r="P336" s="1" t="str">
        <f ca="1">IFERROR(__xludf.DUMMYFUNCTION("IFERROR(FILTER('Tag Library'!$X$14:$X$736, LEFT('Tag Library'!$W$14:$W$736, LEN(P$2))=P$2, RIGHT('Tag Library'!$W$14:$W$736, LEN($A336))=$A336), """")"),"")</f>
        <v/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IFERROR(__xludf.DUMMYFUNCTION("IFERROR(FILTER('Tag Library'!$X$14:$X$736, LEFT('Tag Library'!$W$14:$W$736, LEN(B$2))=B$2, RIGHT('Tag Library'!$W$14:$W$736, LEN($A337))=$A337), """")"),"")</f>
        <v/>
      </c>
      <c r="C337" s="1" t="str">
        <f ca="1">IFERROR(__xludf.DUMMYFUNCTION("IFERROR(FILTER('Tag Library'!$X$14:$X$736, LEFT('Tag Library'!$W$14:$W$736, LEN(C$2))=C$2, RIGHT('Tag Library'!$W$14:$W$736, LEN($A337))=$A337), """")"),"")</f>
        <v/>
      </c>
      <c r="D337" s="1" t="str">
        <f ca="1">IFERROR(__xludf.DUMMYFUNCTION("IFERROR(FILTER('Tag Library'!$X$14:$X$736, LEFT('Tag Library'!$W$14:$W$736, LEN(D$2))=D$2, RIGHT('Tag Library'!$W$14:$W$736, LEN($A337))=$A337), """")"),"")</f>
        <v/>
      </c>
      <c r="E337" s="1" t="str">
        <f ca="1">IFERROR(__xludf.DUMMYFUNCTION("IFERROR(FILTER('Tag Library'!$X$14:$X$736, LEFT('Tag Library'!$W$14:$W$736, LEN(E$2))=E$2, RIGHT('Tag Library'!$W$14:$W$736, LEN($A337))=$A337), """")"),"")</f>
        <v/>
      </c>
      <c r="F337" s="1" t="str">
        <f ca="1">IFERROR(__xludf.DUMMYFUNCTION("IFERROR(FILTER('Tag Library'!$X$14:$X$736, LEFT('Tag Library'!$W$14:$W$736, LEN(F$2))=F$2, RIGHT('Tag Library'!$W$14:$W$736, LEN($A337))=$A337), """")"),"")</f>
        <v/>
      </c>
      <c r="G337" s="1" t="str">
        <f ca="1">IFERROR(__xludf.DUMMYFUNCTION("IFERROR(FILTER('Tag Library'!$X$14:$X$736, LEFT('Tag Library'!$W$14:$W$736, LEN(G$2))=G$2, RIGHT('Tag Library'!$W$14:$W$736, LEN($A337))=$A337), """")"),"")</f>
        <v/>
      </c>
      <c r="H337" s="1" t="str">
        <f ca="1">IFERROR(__xludf.DUMMYFUNCTION("IFERROR(FILTER('Tag Library'!$X$14:$X$736, LEFT('Tag Library'!$W$14:$W$736, LEN(H$2))=H$2, RIGHT('Tag Library'!$W$14:$W$736, LEN($A337))=$A337), """")"),"")</f>
        <v/>
      </c>
      <c r="I337" s="1" t="str">
        <f ca="1">IFERROR(__xludf.DUMMYFUNCTION("IFERROR(FILTER('Tag Library'!$X$14:$X$736, LEFT('Tag Library'!$W$14:$W$736, LEN(I$2))=I$2, RIGHT('Tag Library'!$W$14:$W$736, LEN($A337))=$A337), """")"),"")</f>
        <v/>
      </c>
      <c r="J337" s="1" t="str">
        <f ca="1">IFERROR(__xludf.DUMMYFUNCTION("IFERROR(FILTER('Tag Library'!$X$14:$X$736, LEFT('Tag Library'!$W$14:$W$736, LEN(J$2))=J$2, RIGHT('Tag Library'!$W$14:$W$736, LEN($A337))=$A337), """")"),"")</f>
        <v/>
      </c>
      <c r="K337" s="1" t="str">
        <f ca="1">IFERROR(__xludf.DUMMYFUNCTION("IFERROR(FILTER('Tag Library'!$X$14:$X$736, LEFT('Tag Library'!$W$14:$W$736, LEN(K$2))=K$2, RIGHT('Tag Library'!$W$14:$W$736, LEN($A337))=$A337), """")"),"")</f>
        <v/>
      </c>
      <c r="L337" s="1" t="str">
        <f ca="1">IFERROR(__xludf.DUMMYFUNCTION("IFERROR(FILTER('Tag Library'!$X$14:$X$736, LEFT('Tag Library'!$W$14:$W$736, LEN(L$2))=L$2, RIGHT('Tag Library'!$W$14:$W$736, LEN($A337))=$A337), """")"),"")</f>
        <v/>
      </c>
      <c r="M337" s="1" t="str">
        <f ca="1">IFERROR(__xludf.DUMMYFUNCTION("IFERROR(FILTER('Tag Library'!$X$14:$X$736, LEFT('Tag Library'!$W$14:$W$736, LEN(M$2))=M$2, RIGHT('Tag Library'!$W$14:$W$736, LEN($A337))=$A337), """")"),"")</f>
        <v/>
      </c>
      <c r="N337" s="1" t="str">
        <f ca="1">IFERROR(__xludf.DUMMYFUNCTION("IFERROR(FILTER('Tag Library'!$X$14:$X$736, LEFT('Tag Library'!$W$14:$W$736, LEN(N$2))=N$2, RIGHT('Tag Library'!$W$14:$W$736, LEN($A337))=$A337), """")"),"")</f>
        <v/>
      </c>
      <c r="O337" s="1" t="str">
        <f ca="1">IFERROR(__xludf.DUMMYFUNCTION("IFERROR(FILTER('Tag Library'!$X$14:$X$736, LEFT('Tag Library'!$W$14:$W$736, LEN(O$2))=O$2, RIGHT('Tag Library'!$W$14:$W$736, LEN($A337))=$A337), """")"),"")</f>
        <v/>
      </c>
      <c r="P337" s="1" t="str">
        <f ca="1">IFERROR(__xludf.DUMMYFUNCTION("IFERROR(FILTER('Tag Library'!$X$14:$X$736, LEFT('Tag Library'!$W$14:$W$736, LEN(P$2))=P$2, RIGHT('Tag Library'!$W$14:$W$736, LEN($A337))=$A337), """")"),"")</f>
        <v/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IFERROR(__xludf.DUMMYFUNCTION("IFERROR(FILTER('Tag Library'!$X$14:$X$736, LEFT('Tag Library'!$W$14:$W$736, LEN(B$2))=B$2, RIGHT('Tag Library'!$W$14:$W$736, LEN($A338))=$A338), """")"),"")</f>
        <v/>
      </c>
      <c r="C338" s="1" t="str">
        <f ca="1">IFERROR(__xludf.DUMMYFUNCTION("IFERROR(FILTER('Tag Library'!$X$14:$X$736, LEFT('Tag Library'!$W$14:$W$736, LEN(C$2))=C$2, RIGHT('Tag Library'!$W$14:$W$736, LEN($A338))=$A338), """")"),"")</f>
        <v/>
      </c>
      <c r="D338" s="1" t="str">
        <f ca="1">IFERROR(__xludf.DUMMYFUNCTION("IFERROR(FILTER('Tag Library'!$X$14:$X$736, LEFT('Tag Library'!$W$14:$W$736, LEN(D$2))=D$2, RIGHT('Tag Library'!$W$14:$W$736, LEN($A338))=$A338), """")"),"")</f>
        <v/>
      </c>
      <c r="E338" s="1" t="str">
        <f ca="1">IFERROR(__xludf.DUMMYFUNCTION("IFERROR(FILTER('Tag Library'!$X$14:$X$736, LEFT('Tag Library'!$W$14:$W$736, LEN(E$2))=E$2, RIGHT('Tag Library'!$W$14:$W$736, LEN($A338))=$A338), """")"),"")</f>
        <v/>
      </c>
      <c r="F338" s="1" t="str">
        <f ca="1">IFERROR(__xludf.DUMMYFUNCTION("IFERROR(FILTER('Tag Library'!$X$14:$X$736, LEFT('Tag Library'!$W$14:$W$736, LEN(F$2))=F$2, RIGHT('Tag Library'!$W$14:$W$736, LEN($A338))=$A338), """")"),"")</f>
        <v/>
      </c>
      <c r="G338" s="1" t="str">
        <f ca="1">IFERROR(__xludf.DUMMYFUNCTION("IFERROR(FILTER('Tag Library'!$X$14:$X$736, LEFT('Tag Library'!$W$14:$W$736, LEN(G$2))=G$2, RIGHT('Tag Library'!$W$14:$W$736, LEN($A338))=$A338), """")"),"")</f>
        <v/>
      </c>
      <c r="H338" s="1" t="str">
        <f ca="1">IFERROR(__xludf.DUMMYFUNCTION("IFERROR(FILTER('Tag Library'!$X$14:$X$736, LEFT('Tag Library'!$W$14:$W$736, LEN(H$2))=H$2, RIGHT('Tag Library'!$W$14:$W$736, LEN($A338))=$A338), """")"),"")</f>
        <v/>
      </c>
      <c r="I338" s="1" t="str">
        <f ca="1">IFERROR(__xludf.DUMMYFUNCTION("IFERROR(FILTER('Tag Library'!$X$14:$X$736, LEFT('Tag Library'!$W$14:$W$736, LEN(I$2))=I$2, RIGHT('Tag Library'!$W$14:$W$736, LEN($A338))=$A338), """")"),"")</f>
        <v/>
      </c>
      <c r="J338" s="1" t="str">
        <f ca="1">IFERROR(__xludf.DUMMYFUNCTION("IFERROR(FILTER('Tag Library'!$X$14:$X$736, LEFT('Tag Library'!$W$14:$W$736, LEN(J$2))=J$2, RIGHT('Tag Library'!$W$14:$W$736, LEN($A338))=$A338), """")"),"")</f>
        <v/>
      </c>
      <c r="K338" s="1" t="str">
        <f ca="1">IFERROR(__xludf.DUMMYFUNCTION("IFERROR(FILTER('Tag Library'!$X$14:$X$736, LEFT('Tag Library'!$W$14:$W$736, LEN(K$2))=K$2, RIGHT('Tag Library'!$W$14:$W$736, LEN($A338))=$A338), """")"),"")</f>
        <v/>
      </c>
      <c r="L338" s="1" t="str">
        <f ca="1">IFERROR(__xludf.DUMMYFUNCTION("IFERROR(FILTER('Tag Library'!$X$14:$X$736, LEFT('Tag Library'!$W$14:$W$736, LEN(L$2))=L$2, RIGHT('Tag Library'!$W$14:$W$736, LEN($A338))=$A338), """")"),"")</f>
        <v/>
      </c>
      <c r="M338" s="1" t="str">
        <f ca="1">IFERROR(__xludf.DUMMYFUNCTION("IFERROR(FILTER('Tag Library'!$X$14:$X$736, LEFT('Tag Library'!$W$14:$W$736, LEN(M$2))=M$2, RIGHT('Tag Library'!$W$14:$W$736, LEN($A338))=$A338), """")"),"")</f>
        <v/>
      </c>
      <c r="N338" s="1" t="str">
        <f ca="1">IFERROR(__xludf.DUMMYFUNCTION("IFERROR(FILTER('Tag Library'!$X$14:$X$736, LEFT('Tag Library'!$W$14:$W$736, LEN(N$2))=N$2, RIGHT('Tag Library'!$W$14:$W$736, LEN($A338))=$A338), """")"),"")</f>
        <v/>
      </c>
      <c r="O338" s="1" t="str">
        <f ca="1">IFERROR(__xludf.DUMMYFUNCTION("IFERROR(FILTER('Tag Library'!$X$14:$X$736, LEFT('Tag Library'!$W$14:$W$736, LEN(O$2))=O$2, RIGHT('Tag Library'!$W$14:$W$736, LEN($A338))=$A338), """")"),"")</f>
        <v/>
      </c>
      <c r="P338" s="1" t="str">
        <f ca="1">IFERROR(__xludf.DUMMYFUNCTION("IFERROR(FILTER('Tag Library'!$X$14:$X$736, LEFT('Tag Library'!$W$14:$W$736, LEN(P$2))=P$2, RIGHT('Tag Library'!$W$14:$W$736, LEN($A338))=$A338), """")"),"")</f>
        <v/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IFERROR(__xludf.DUMMYFUNCTION("IFERROR(FILTER('Tag Library'!$X$14:$X$736, LEFT('Tag Library'!$W$14:$W$736, LEN(B$2))=B$2, RIGHT('Tag Library'!$W$14:$W$736, LEN($A339))=$A339), """")"),"")</f>
        <v/>
      </c>
      <c r="C339" s="1" t="str">
        <f ca="1">IFERROR(__xludf.DUMMYFUNCTION("IFERROR(FILTER('Tag Library'!$X$14:$X$736, LEFT('Tag Library'!$W$14:$W$736, LEN(C$2))=C$2, RIGHT('Tag Library'!$W$14:$W$736, LEN($A339))=$A339), """")"),"")</f>
        <v/>
      </c>
      <c r="D339" s="1" t="str">
        <f ca="1">IFERROR(__xludf.DUMMYFUNCTION("IFERROR(FILTER('Tag Library'!$X$14:$X$736, LEFT('Tag Library'!$W$14:$W$736, LEN(D$2))=D$2, RIGHT('Tag Library'!$W$14:$W$736, LEN($A339))=$A339), """")"),"")</f>
        <v/>
      </c>
      <c r="E339" s="1" t="str">
        <f ca="1">IFERROR(__xludf.DUMMYFUNCTION("IFERROR(FILTER('Tag Library'!$X$14:$X$736, LEFT('Tag Library'!$W$14:$W$736, LEN(E$2))=E$2, RIGHT('Tag Library'!$W$14:$W$736, LEN($A339))=$A339), """")"),"")</f>
        <v/>
      </c>
      <c r="F339" s="1" t="str">
        <f ca="1">IFERROR(__xludf.DUMMYFUNCTION("IFERROR(FILTER('Tag Library'!$X$14:$X$736, LEFT('Tag Library'!$W$14:$W$736, LEN(F$2))=F$2, RIGHT('Tag Library'!$W$14:$W$736, LEN($A339))=$A339), """")"),"")</f>
        <v/>
      </c>
      <c r="G339" s="1" t="str">
        <f ca="1">IFERROR(__xludf.DUMMYFUNCTION("IFERROR(FILTER('Tag Library'!$X$14:$X$736, LEFT('Tag Library'!$W$14:$W$736, LEN(G$2))=G$2, RIGHT('Tag Library'!$W$14:$W$736, LEN($A339))=$A339), """")"),"")</f>
        <v/>
      </c>
      <c r="H339" s="1" t="str">
        <f ca="1">IFERROR(__xludf.DUMMYFUNCTION("IFERROR(FILTER('Tag Library'!$X$14:$X$736, LEFT('Tag Library'!$W$14:$W$736, LEN(H$2))=H$2, RIGHT('Tag Library'!$W$14:$W$736, LEN($A339))=$A339), """")"),"")</f>
        <v/>
      </c>
      <c r="I339" s="1" t="str">
        <f ca="1">IFERROR(__xludf.DUMMYFUNCTION("IFERROR(FILTER('Tag Library'!$X$14:$X$736, LEFT('Tag Library'!$W$14:$W$736, LEN(I$2))=I$2, RIGHT('Tag Library'!$W$14:$W$736, LEN($A339))=$A339), """")"),"")</f>
        <v/>
      </c>
      <c r="J339" s="1" t="str">
        <f ca="1">IFERROR(__xludf.DUMMYFUNCTION("IFERROR(FILTER('Tag Library'!$X$14:$X$736, LEFT('Tag Library'!$W$14:$W$736, LEN(J$2))=J$2, RIGHT('Tag Library'!$W$14:$W$736, LEN($A339))=$A339), """")"),"")</f>
        <v/>
      </c>
      <c r="K339" s="1" t="str">
        <f ca="1">IFERROR(__xludf.DUMMYFUNCTION("IFERROR(FILTER('Tag Library'!$X$14:$X$736, LEFT('Tag Library'!$W$14:$W$736, LEN(K$2))=K$2, RIGHT('Tag Library'!$W$14:$W$736, LEN($A339))=$A339), """")"),"")</f>
        <v/>
      </c>
      <c r="L339" s="1" t="str">
        <f ca="1">IFERROR(__xludf.DUMMYFUNCTION("IFERROR(FILTER('Tag Library'!$X$14:$X$736, LEFT('Tag Library'!$W$14:$W$736, LEN(L$2))=L$2, RIGHT('Tag Library'!$W$14:$W$736, LEN($A339))=$A339), """")"),"")</f>
        <v/>
      </c>
      <c r="M339" s="1" t="str">
        <f ca="1">IFERROR(__xludf.DUMMYFUNCTION("IFERROR(FILTER('Tag Library'!$X$14:$X$736, LEFT('Tag Library'!$W$14:$W$736, LEN(M$2))=M$2, RIGHT('Tag Library'!$W$14:$W$736, LEN($A339))=$A339), """")"),"")</f>
        <v/>
      </c>
      <c r="N339" s="1" t="str">
        <f ca="1">IFERROR(__xludf.DUMMYFUNCTION("IFERROR(FILTER('Tag Library'!$X$14:$X$736, LEFT('Tag Library'!$W$14:$W$736, LEN(N$2))=N$2, RIGHT('Tag Library'!$W$14:$W$736, LEN($A339))=$A339), """")"),"")</f>
        <v/>
      </c>
      <c r="O339" s="1" t="str">
        <f ca="1">IFERROR(__xludf.DUMMYFUNCTION("IFERROR(FILTER('Tag Library'!$X$14:$X$736, LEFT('Tag Library'!$W$14:$W$736, LEN(O$2))=O$2, RIGHT('Tag Library'!$W$14:$W$736, LEN($A339))=$A339), """")"),"")</f>
        <v/>
      </c>
      <c r="P339" s="1" t="str">
        <f ca="1">IFERROR(__xludf.DUMMYFUNCTION("IFERROR(FILTER('Tag Library'!$X$14:$X$736, LEFT('Tag Library'!$W$14:$W$736, LEN(P$2))=P$2, RIGHT('Tag Library'!$W$14:$W$736, LEN($A339))=$A339), """")"),"")</f>
        <v/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IFERROR(__xludf.DUMMYFUNCTION("IFERROR(FILTER('Tag Library'!$X$14:$X$736, LEFT('Tag Library'!$W$14:$W$736, LEN(B$2))=B$2, RIGHT('Tag Library'!$W$14:$W$736, LEN($A340))=$A340), """")"),"")</f>
        <v/>
      </c>
      <c r="C340" s="1" t="str">
        <f ca="1">IFERROR(__xludf.DUMMYFUNCTION("IFERROR(FILTER('Tag Library'!$X$14:$X$736, LEFT('Tag Library'!$W$14:$W$736, LEN(C$2))=C$2, RIGHT('Tag Library'!$W$14:$W$736, LEN($A340))=$A340), """")"),"")</f>
        <v/>
      </c>
      <c r="D340" s="1" t="str">
        <f ca="1">IFERROR(__xludf.DUMMYFUNCTION("IFERROR(FILTER('Tag Library'!$X$14:$X$736, LEFT('Tag Library'!$W$14:$W$736, LEN(D$2))=D$2, RIGHT('Tag Library'!$W$14:$W$736, LEN($A340))=$A340), """")"),"")</f>
        <v/>
      </c>
      <c r="E340" s="1" t="str">
        <f ca="1">IFERROR(__xludf.DUMMYFUNCTION("IFERROR(FILTER('Tag Library'!$X$14:$X$736, LEFT('Tag Library'!$W$14:$W$736, LEN(E$2))=E$2, RIGHT('Tag Library'!$W$14:$W$736, LEN($A340))=$A340), """")"),"")</f>
        <v/>
      </c>
      <c r="F340" s="1" t="str">
        <f ca="1">IFERROR(__xludf.DUMMYFUNCTION("IFERROR(FILTER('Tag Library'!$X$14:$X$736, LEFT('Tag Library'!$W$14:$W$736, LEN(F$2))=F$2, RIGHT('Tag Library'!$W$14:$W$736, LEN($A340))=$A340), """")"),"")</f>
        <v/>
      </c>
      <c r="G340" s="1" t="str">
        <f ca="1">IFERROR(__xludf.DUMMYFUNCTION("IFERROR(FILTER('Tag Library'!$X$14:$X$736, LEFT('Tag Library'!$W$14:$W$736, LEN(G$2))=G$2, RIGHT('Tag Library'!$W$14:$W$736, LEN($A340))=$A340), """")"),"")</f>
        <v/>
      </c>
      <c r="H340" s="1" t="str">
        <f ca="1">IFERROR(__xludf.DUMMYFUNCTION("IFERROR(FILTER('Tag Library'!$X$14:$X$736, LEFT('Tag Library'!$W$14:$W$736, LEN(H$2))=H$2, RIGHT('Tag Library'!$W$14:$W$736, LEN($A340))=$A340), """")"),"")</f>
        <v/>
      </c>
      <c r="I340" s="1" t="str">
        <f ca="1">IFERROR(__xludf.DUMMYFUNCTION("IFERROR(FILTER('Tag Library'!$X$14:$X$736, LEFT('Tag Library'!$W$14:$W$736, LEN(I$2))=I$2, RIGHT('Tag Library'!$W$14:$W$736, LEN($A340))=$A340), """")"),"")</f>
        <v/>
      </c>
      <c r="J340" s="1" t="str">
        <f ca="1">IFERROR(__xludf.DUMMYFUNCTION("IFERROR(FILTER('Tag Library'!$X$14:$X$736, LEFT('Tag Library'!$W$14:$W$736, LEN(J$2))=J$2, RIGHT('Tag Library'!$W$14:$W$736, LEN($A340))=$A340), """")"),"")</f>
        <v/>
      </c>
      <c r="K340" s="1" t="str">
        <f ca="1">IFERROR(__xludf.DUMMYFUNCTION("IFERROR(FILTER('Tag Library'!$X$14:$X$736, LEFT('Tag Library'!$W$14:$W$736, LEN(K$2))=K$2, RIGHT('Tag Library'!$W$14:$W$736, LEN($A340))=$A340), """")"),"")</f>
        <v/>
      </c>
      <c r="L340" s="1" t="str">
        <f ca="1">IFERROR(__xludf.DUMMYFUNCTION("IFERROR(FILTER('Tag Library'!$X$14:$X$736, LEFT('Tag Library'!$W$14:$W$736, LEN(L$2))=L$2, RIGHT('Tag Library'!$W$14:$W$736, LEN($A340))=$A340), """")"),"")</f>
        <v/>
      </c>
      <c r="M340" s="1" t="str">
        <f ca="1">IFERROR(__xludf.DUMMYFUNCTION("IFERROR(FILTER('Tag Library'!$X$14:$X$736, LEFT('Tag Library'!$W$14:$W$736, LEN(M$2))=M$2, RIGHT('Tag Library'!$W$14:$W$736, LEN($A340))=$A340), """")"),"")</f>
        <v/>
      </c>
      <c r="N340" s="1" t="str">
        <f ca="1">IFERROR(__xludf.DUMMYFUNCTION("IFERROR(FILTER('Tag Library'!$X$14:$X$736, LEFT('Tag Library'!$W$14:$W$736, LEN(N$2))=N$2, RIGHT('Tag Library'!$W$14:$W$736, LEN($A340))=$A340), """")"),"")</f>
        <v/>
      </c>
      <c r="O340" s="1" t="str">
        <f ca="1">IFERROR(__xludf.DUMMYFUNCTION("IFERROR(FILTER('Tag Library'!$X$14:$X$736, LEFT('Tag Library'!$W$14:$W$736, LEN(O$2))=O$2, RIGHT('Tag Library'!$W$14:$W$736, LEN($A340))=$A340), """")"),"")</f>
        <v/>
      </c>
      <c r="P340" s="1" t="str">
        <f ca="1">IFERROR(__xludf.DUMMYFUNCTION("IFERROR(FILTER('Tag Library'!$X$14:$X$736, LEFT('Tag Library'!$W$14:$W$736, LEN(P$2))=P$2, RIGHT('Tag Library'!$W$14:$W$736, LEN($A340))=$A340), """")"),"")</f>
        <v/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IFERROR(__xludf.DUMMYFUNCTION("IFERROR(FILTER('Tag Library'!$X$14:$X$736, LEFT('Tag Library'!$W$14:$W$736, LEN(B$2))=B$2, RIGHT('Tag Library'!$W$14:$W$736, LEN($A341))=$A341), """")"),"")</f>
        <v/>
      </c>
      <c r="C341" s="1" t="str">
        <f ca="1">IFERROR(__xludf.DUMMYFUNCTION("IFERROR(FILTER('Tag Library'!$X$14:$X$736, LEFT('Tag Library'!$W$14:$W$736, LEN(C$2))=C$2, RIGHT('Tag Library'!$W$14:$W$736, LEN($A341))=$A341), """")"),"")</f>
        <v/>
      </c>
      <c r="D341" s="1" t="str">
        <f ca="1">IFERROR(__xludf.DUMMYFUNCTION("IFERROR(FILTER('Tag Library'!$X$14:$X$736, LEFT('Tag Library'!$W$14:$W$736, LEN(D$2))=D$2, RIGHT('Tag Library'!$W$14:$W$736, LEN($A341))=$A341), """")"),"")</f>
        <v/>
      </c>
      <c r="E341" s="1" t="str">
        <f ca="1">IFERROR(__xludf.DUMMYFUNCTION("IFERROR(FILTER('Tag Library'!$X$14:$X$736, LEFT('Tag Library'!$W$14:$W$736, LEN(E$2))=E$2, RIGHT('Tag Library'!$W$14:$W$736, LEN($A341))=$A341), """")"),"")</f>
        <v/>
      </c>
      <c r="F341" s="1" t="str">
        <f ca="1">IFERROR(__xludf.DUMMYFUNCTION("IFERROR(FILTER('Tag Library'!$X$14:$X$736, LEFT('Tag Library'!$W$14:$W$736, LEN(F$2))=F$2, RIGHT('Tag Library'!$W$14:$W$736, LEN($A341))=$A341), """")"),"")</f>
        <v/>
      </c>
      <c r="G341" s="1" t="str">
        <f ca="1">IFERROR(__xludf.DUMMYFUNCTION("IFERROR(FILTER('Tag Library'!$X$14:$X$736, LEFT('Tag Library'!$W$14:$W$736, LEN(G$2))=G$2, RIGHT('Tag Library'!$W$14:$W$736, LEN($A341))=$A341), """")"),"")</f>
        <v/>
      </c>
      <c r="H341" s="1" t="str">
        <f ca="1">IFERROR(__xludf.DUMMYFUNCTION("IFERROR(FILTER('Tag Library'!$X$14:$X$736, LEFT('Tag Library'!$W$14:$W$736, LEN(H$2))=H$2, RIGHT('Tag Library'!$W$14:$W$736, LEN($A341))=$A341), """")"),"")</f>
        <v/>
      </c>
      <c r="I341" s="1" t="str">
        <f ca="1">IFERROR(__xludf.DUMMYFUNCTION("IFERROR(FILTER('Tag Library'!$X$14:$X$736, LEFT('Tag Library'!$W$14:$W$736, LEN(I$2))=I$2, RIGHT('Tag Library'!$W$14:$W$736, LEN($A341))=$A341), """")"),"")</f>
        <v/>
      </c>
      <c r="J341" s="1" t="str">
        <f ca="1">IFERROR(__xludf.DUMMYFUNCTION("IFERROR(FILTER('Tag Library'!$X$14:$X$736, LEFT('Tag Library'!$W$14:$W$736, LEN(J$2))=J$2, RIGHT('Tag Library'!$W$14:$W$736, LEN($A341))=$A341), """")"),"")</f>
        <v/>
      </c>
      <c r="K341" s="1" t="str">
        <f ca="1">IFERROR(__xludf.DUMMYFUNCTION("IFERROR(FILTER('Tag Library'!$X$14:$X$736, LEFT('Tag Library'!$W$14:$W$736, LEN(K$2))=K$2, RIGHT('Tag Library'!$W$14:$W$736, LEN($A341))=$A341), """")"),"")</f>
        <v/>
      </c>
      <c r="L341" s="1" t="str">
        <f ca="1">IFERROR(__xludf.DUMMYFUNCTION("IFERROR(FILTER('Tag Library'!$X$14:$X$736, LEFT('Tag Library'!$W$14:$W$736, LEN(L$2))=L$2, RIGHT('Tag Library'!$W$14:$W$736, LEN($A341))=$A341), """")"),"")</f>
        <v/>
      </c>
      <c r="M341" s="1" t="str">
        <f ca="1">IFERROR(__xludf.DUMMYFUNCTION("IFERROR(FILTER('Tag Library'!$X$14:$X$736, LEFT('Tag Library'!$W$14:$W$736, LEN(M$2))=M$2, RIGHT('Tag Library'!$W$14:$W$736, LEN($A341))=$A341), """")"),"")</f>
        <v/>
      </c>
      <c r="N341" s="1" t="str">
        <f ca="1">IFERROR(__xludf.DUMMYFUNCTION("IFERROR(FILTER('Tag Library'!$X$14:$X$736, LEFT('Tag Library'!$W$14:$W$736, LEN(N$2))=N$2, RIGHT('Tag Library'!$W$14:$W$736, LEN($A341))=$A341), """")"),"")</f>
        <v/>
      </c>
      <c r="O341" s="1" t="str">
        <f ca="1">IFERROR(__xludf.DUMMYFUNCTION("IFERROR(FILTER('Tag Library'!$X$14:$X$736, LEFT('Tag Library'!$W$14:$W$736, LEN(O$2))=O$2, RIGHT('Tag Library'!$W$14:$W$736, LEN($A341))=$A341), """")"),"")</f>
        <v/>
      </c>
      <c r="P341" s="1" t="str">
        <f ca="1">IFERROR(__xludf.DUMMYFUNCTION("IFERROR(FILTER('Tag Library'!$X$14:$X$736, LEFT('Tag Library'!$W$14:$W$736, LEN(P$2))=P$2, RIGHT('Tag Library'!$W$14:$W$736, LEN($A341))=$A341), """")"),"")</f>
        <v/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IFERROR(__xludf.DUMMYFUNCTION("IFERROR(FILTER('Tag Library'!$X$14:$X$736, LEFT('Tag Library'!$W$14:$W$736, LEN(B$2))=B$2, RIGHT('Tag Library'!$W$14:$W$736, LEN($A342))=$A342), """")"),"")</f>
        <v/>
      </c>
      <c r="C342" s="1" t="str">
        <f ca="1">IFERROR(__xludf.DUMMYFUNCTION("IFERROR(FILTER('Tag Library'!$X$14:$X$736, LEFT('Tag Library'!$W$14:$W$736, LEN(C$2))=C$2, RIGHT('Tag Library'!$W$14:$W$736, LEN($A342))=$A342), """")"),"")</f>
        <v/>
      </c>
      <c r="D342" s="1" t="str">
        <f ca="1">IFERROR(__xludf.DUMMYFUNCTION("IFERROR(FILTER('Tag Library'!$X$14:$X$736, LEFT('Tag Library'!$W$14:$W$736, LEN(D$2))=D$2, RIGHT('Tag Library'!$W$14:$W$736, LEN($A342))=$A342), """")"),"")</f>
        <v/>
      </c>
      <c r="E342" s="1" t="str">
        <f ca="1">IFERROR(__xludf.DUMMYFUNCTION("IFERROR(FILTER('Tag Library'!$X$14:$X$736, LEFT('Tag Library'!$W$14:$W$736, LEN(E$2))=E$2, RIGHT('Tag Library'!$W$14:$W$736, LEN($A342))=$A342), """")"),"")</f>
        <v/>
      </c>
      <c r="F342" s="1" t="str">
        <f ca="1">IFERROR(__xludf.DUMMYFUNCTION("IFERROR(FILTER('Tag Library'!$X$14:$X$736, LEFT('Tag Library'!$W$14:$W$736, LEN(F$2))=F$2, RIGHT('Tag Library'!$W$14:$W$736, LEN($A342))=$A342), """")"),"")</f>
        <v/>
      </c>
      <c r="G342" s="1" t="str">
        <f ca="1">IFERROR(__xludf.DUMMYFUNCTION("IFERROR(FILTER('Tag Library'!$X$14:$X$736, LEFT('Tag Library'!$W$14:$W$736, LEN(G$2))=G$2, RIGHT('Tag Library'!$W$14:$W$736, LEN($A342))=$A342), """")"),"")</f>
        <v/>
      </c>
      <c r="H342" s="1" t="str">
        <f ca="1">IFERROR(__xludf.DUMMYFUNCTION("IFERROR(FILTER('Tag Library'!$X$14:$X$736, LEFT('Tag Library'!$W$14:$W$736, LEN(H$2))=H$2, RIGHT('Tag Library'!$W$14:$W$736, LEN($A342))=$A342), """")"),"")</f>
        <v/>
      </c>
      <c r="I342" s="1" t="str">
        <f ca="1">IFERROR(__xludf.DUMMYFUNCTION("IFERROR(FILTER('Tag Library'!$X$14:$X$736, LEFT('Tag Library'!$W$14:$W$736, LEN(I$2))=I$2, RIGHT('Tag Library'!$W$14:$W$736, LEN($A342))=$A342), """")"),"")</f>
        <v/>
      </c>
      <c r="J342" s="1" t="str">
        <f ca="1">IFERROR(__xludf.DUMMYFUNCTION("IFERROR(FILTER('Tag Library'!$X$14:$X$736, LEFT('Tag Library'!$W$14:$W$736, LEN(J$2))=J$2, RIGHT('Tag Library'!$W$14:$W$736, LEN($A342))=$A342), """")"),"")</f>
        <v/>
      </c>
      <c r="K342" s="1" t="str">
        <f ca="1">IFERROR(__xludf.DUMMYFUNCTION("IFERROR(FILTER('Tag Library'!$X$14:$X$736, LEFT('Tag Library'!$W$14:$W$736, LEN(K$2))=K$2, RIGHT('Tag Library'!$W$14:$W$736, LEN($A342))=$A342), """")"),"")</f>
        <v/>
      </c>
      <c r="L342" s="1" t="str">
        <f ca="1">IFERROR(__xludf.DUMMYFUNCTION("IFERROR(FILTER('Tag Library'!$X$14:$X$736, LEFT('Tag Library'!$W$14:$W$736, LEN(L$2))=L$2, RIGHT('Tag Library'!$W$14:$W$736, LEN($A342))=$A342), """")"),"")</f>
        <v/>
      </c>
      <c r="M342" s="1" t="str">
        <f ca="1">IFERROR(__xludf.DUMMYFUNCTION("IFERROR(FILTER('Tag Library'!$X$14:$X$736, LEFT('Tag Library'!$W$14:$W$736, LEN(M$2))=M$2, RIGHT('Tag Library'!$W$14:$W$736, LEN($A342))=$A342), """")"),"")</f>
        <v/>
      </c>
      <c r="N342" s="1" t="str">
        <f ca="1">IFERROR(__xludf.DUMMYFUNCTION("IFERROR(FILTER('Tag Library'!$X$14:$X$736, LEFT('Tag Library'!$W$14:$W$736, LEN(N$2))=N$2, RIGHT('Tag Library'!$W$14:$W$736, LEN($A342))=$A342), """")"),"")</f>
        <v/>
      </c>
      <c r="O342" s="1" t="str">
        <f ca="1">IFERROR(__xludf.DUMMYFUNCTION("IFERROR(FILTER('Tag Library'!$X$14:$X$736, LEFT('Tag Library'!$W$14:$W$736, LEN(O$2))=O$2, RIGHT('Tag Library'!$W$14:$W$736, LEN($A342))=$A342), """")"),"")</f>
        <v/>
      </c>
      <c r="P342" s="1" t="str">
        <f ca="1">IFERROR(__xludf.DUMMYFUNCTION("IFERROR(FILTER('Tag Library'!$X$14:$X$736, LEFT('Tag Library'!$W$14:$W$736, LEN(P$2))=P$2, RIGHT('Tag Library'!$W$14:$W$736, LEN($A342))=$A342), """")"),"")</f>
        <v/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IFERROR(__xludf.DUMMYFUNCTION("IFERROR(FILTER('Tag Library'!$X$14:$X$736, LEFT('Tag Library'!$W$14:$W$736, LEN(B$2))=B$2, RIGHT('Tag Library'!$W$14:$W$736, LEN($A343))=$A343), """")"),"")</f>
        <v/>
      </c>
      <c r="C343" s="1" t="str">
        <f ca="1">IFERROR(__xludf.DUMMYFUNCTION("IFERROR(FILTER('Tag Library'!$X$14:$X$736, LEFT('Tag Library'!$W$14:$W$736, LEN(C$2))=C$2, RIGHT('Tag Library'!$W$14:$W$736, LEN($A343))=$A343), """")"),"")</f>
        <v/>
      </c>
      <c r="D343" s="1" t="str">
        <f ca="1">IFERROR(__xludf.DUMMYFUNCTION("IFERROR(FILTER('Tag Library'!$X$14:$X$736, LEFT('Tag Library'!$W$14:$W$736, LEN(D$2))=D$2, RIGHT('Tag Library'!$W$14:$W$736, LEN($A343))=$A343), """")"),"")</f>
        <v/>
      </c>
      <c r="E343" s="1" t="str">
        <f ca="1">IFERROR(__xludf.DUMMYFUNCTION("IFERROR(FILTER('Tag Library'!$X$14:$X$736, LEFT('Tag Library'!$W$14:$W$736, LEN(E$2))=E$2, RIGHT('Tag Library'!$W$14:$W$736, LEN($A343))=$A343), """")"),"")</f>
        <v/>
      </c>
      <c r="F343" s="1" t="str">
        <f ca="1">IFERROR(__xludf.DUMMYFUNCTION("IFERROR(FILTER('Tag Library'!$X$14:$X$736, LEFT('Tag Library'!$W$14:$W$736, LEN(F$2))=F$2, RIGHT('Tag Library'!$W$14:$W$736, LEN($A343))=$A343), """")"),"")</f>
        <v/>
      </c>
      <c r="G343" s="1" t="str">
        <f ca="1">IFERROR(__xludf.DUMMYFUNCTION("IFERROR(FILTER('Tag Library'!$X$14:$X$736, LEFT('Tag Library'!$W$14:$W$736, LEN(G$2))=G$2, RIGHT('Tag Library'!$W$14:$W$736, LEN($A343))=$A343), """")"),"")</f>
        <v/>
      </c>
      <c r="H343" s="1" t="str">
        <f ca="1">IFERROR(__xludf.DUMMYFUNCTION("IFERROR(FILTER('Tag Library'!$X$14:$X$736, LEFT('Tag Library'!$W$14:$W$736, LEN(H$2))=H$2, RIGHT('Tag Library'!$W$14:$W$736, LEN($A343))=$A343), """")"),"")</f>
        <v/>
      </c>
      <c r="I343" s="1" t="str">
        <f ca="1">IFERROR(__xludf.DUMMYFUNCTION("IFERROR(FILTER('Tag Library'!$X$14:$X$736, LEFT('Tag Library'!$W$14:$W$736, LEN(I$2))=I$2, RIGHT('Tag Library'!$W$14:$W$736, LEN($A343))=$A343), """")"),"")</f>
        <v/>
      </c>
      <c r="J343" s="1" t="str">
        <f ca="1">IFERROR(__xludf.DUMMYFUNCTION("IFERROR(FILTER('Tag Library'!$X$14:$X$736, LEFT('Tag Library'!$W$14:$W$736, LEN(J$2))=J$2, RIGHT('Tag Library'!$W$14:$W$736, LEN($A343))=$A343), """")"),"")</f>
        <v/>
      </c>
      <c r="K343" s="1" t="str">
        <f ca="1">IFERROR(__xludf.DUMMYFUNCTION("IFERROR(FILTER('Tag Library'!$X$14:$X$736, LEFT('Tag Library'!$W$14:$W$736, LEN(K$2))=K$2, RIGHT('Tag Library'!$W$14:$W$736, LEN($A343))=$A343), """")"),"")</f>
        <v/>
      </c>
      <c r="L343" s="1" t="str">
        <f ca="1">IFERROR(__xludf.DUMMYFUNCTION("IFERROR(FILTER('Tag Library'!$X$14:$X$736, LEFT('Tag Library'!$W$14:$W$736, LEN(L$2))=L$2, RIGHT('Tag Library'!$W$14:$W$736, LEN($A343))=$A343), """")"),"")</f>
        <v/>
      </c>
      <c r="M343" s="1" t="str">
        <f ca="1">IFERROR(__xludf.DUMMYFUNCTION("IFERROR(FILTER('Tag Library'!$X$14:$X$736, LEFT('Tag Library'!$W$14:$W$736, LEN(M$2))=M$2, RIGHT('Tag Library'!$W$14:$W$736, LEN($A343))=$A343), """")"),"")</f>
        <v/>
      </c>
      <c r="N343" s="1" t="str">
        <f ca="1">IFERROR(__xludf.DUMMYFUNCTION("IFERROR(FILTER('Tag Library'!$X$14:$X$736, LEFT('Tag Library'!$W$14:$W$736, LEN(N$2))=N$2, RIGHT('Tag Library'!$W$14:$W$736, LEN($A343))=$A343), """")"),"")</f>
        <v/>
      </c>
      <c r="O343" s="1" t="str">
        <f ca="1">IFERROR(__xludf.DUMMYFUNCTION("IFERROR(FILTER('Tag Library'!$X$14:$X$736, LEFT('Tag Library'!$W$14:$W$736, LEN(O$2))=O$2, RIGHT('Tag Library'!$W$14:$W$736, LEN($A343))=$A343), """")"),"")</f>
        <v/>
      </c>
      <c r="P343" s="1" t="str">
        <f ca="1">IFERROR(__xludf.DUMMYFUNCTION("IFERROR(FILTER('Tag Library'!$X$14:$X$736, LEFT('Tag Library'!$W$14:$W$736, LEN(P$2))=P$2, RIGHT('Tag Library'!$W$14:$W$736, LEN($A343))=$A343), """")"),"")</f>
        <v/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IFERROR(__xludf.DUMMYFUNCTION("IFERROR(FILTER('Tag Library'!$X$14:$X$736, LEFT('Tag Library'!$W$14:$W$736, LEN(B$2))=B$2, RIGHT('Tag Library'!$W$14:$W$736, LEN($A344))=$A344), """")"),"")</f>
        <v/>
      </c>
      <c r="C344" s="1" t="str">
        <f ca="1">IFERROR(__xludf.DUMMYFUNCTION("IFERROR(FILTER('Tag Library'!$X$14:$X$736, LEFT('Tag Library'!$W$14:$W$736, LEN(C$2))=C$2, RIGHT('Tag Library'!$W$14:$W$736, LEN($A344))=$A344), """")"),"")</f>
        <v/>
      </c>
      <c r="D344" s="1" t="str">
        <f ca="1">IFERROR(__xludf.DUMMYFUNCTION("IFERROR(FILTER('Tag Library'!$X$14:$X$736, LEFT('Tag Library'!$W$14:$W$736, LEN(D$2))=D$2, RIGHT('Tag Library'!$W$14:$W$736, LEN($A344))=$A344), """")"),"")</f>
        <v/>
      </c>
      <c r="E344" s="1" t="str">
        <f ca="1">IFERROR(__xludf.DUMMYFUNCTION("IFERROR(FILTER('Tag Library'!$X$14:$X$736, LEFT('Tag Library'!$W$14:$W$736, LEN(E$2))=E$2, RIGHT('Tag Library'!$W$14:$W$736, LEN($A344))=$A344), """")"),"")</f>
        <v/>
      </c>
      <c r="F344" s="1" t="str">
        <f ca="1">IFERROR(__xludf.DUMMYFUNCTION("IFERROR(FILTER('Tag Library'!$X$14:$X$736, LEFT('Tag Library'!$W$14:$W$736, LEN(F$2))=F$2, RIGHT('Tag Library'!$W$14:$W$736, LEN($A344))=$A344), """")"),"")</f>
        <v/>
      </c>
      <c r="G344" s="1" t="str">
        <f ca="1">IFERROR(__xludf.DUMMYFUNCTION("IFERROR(FILTER('Tag Library'!$X$14:$X$736, LEFT('Tag Library'!$W$14:$W$736, LEN(G$2))=G$2, RIGHT('Tag Library'!$W$14:$W$736, LEN($A344))=$A344), """")"),"")</f>
        <v/>
      </c>
      <c r="H344" s="1" t="str">
        <f ca="1">IFERROR(__xludf.DUMMYFUNCTION("IFERROR(FILTER('Tag Library'!$X$14:$X$736, LEFT('Tag Library'!$W$14:$W$736, LEN(H$2))=H$2, RIGHT('Tag Library'!$W$14:$W$736, LEN($A344))=$A344), """")"),"")</f>
        <v/>
      </c>
      <c r="I344" s="1" t="str">
        <f ca="1">IFERROR(__xludf.DUMMYFUNCTION("IFERROR(FILTER('Tag Library'!$X$14:$X$736, LEFT('Tag Library'!$W$14:$W$736, LEN(I$2))=I$2, RIGHT('Tag Library'!$W$14:$W$736, LEN($A344))=$A344), """")"),"")</f>
        <v/>
      </c>
      <c r="J344" s="1" t="str">
        <f ca="1">IFERROR(__xludf.DUMMYFUNCTION("IFERROR(FILTER('Tag Library'!$X$14:$X$736, LEFT('Tag Library'!$W$14:$W$736, LEN(J$2))=J$2, RIGHT('Tag Library'!$W$14:$W$736, LEN($A344))=$A344), """")"),"")</f>
        <v/>
      </c>
      <c r="K344" s="1" t="str">
        <f ca="1">IFERROR(__xludf.DUMMYFUNCTION("IFERROR(FILTER('Tag Library'!$X$14:$X$736, LEFT('Tag Library'!$W$14:$W$736, LEN(K$2))=K$2, RIGHT('Tag Library'!$W$14:$W$736, LEN($A344))=$A344), """")"),"")</f>
        <v/>
      </c>
      <c r="L344" s="1" t="str">
        <f ca="1">IFERROR(__xludf.DUMMYFUNCTION("IFERROR(FILTER('Tag Library'!$X$14:$X$736, LEFT('Tag Library'!$W$14:$W$736, LEN(L$2))=L$2, RIGHT('Tag Library'!$W$14:$W$736, LEN($A344))=$A344), """")"),"")</f>
        <v/>
      </c>
      <c r="M344" s="1" t="str">
        <f ca="1">IFERROR(__xludf.DUMMYFUNCTION("IFERROR(FILTER('Tag Library'!$X$14:$X$736, LEFT('Tag Library'!$W$14:$W$736, LEN(M$2))=M$2, RIGHT('Tag Library'!$W$14:$W$736, LEN($A344))=$A344), """")"),"")</f>
        <v/>
      </c>
      <c r="N344" s="1" t="str">
        <f ca="1">IFERROR(__xludf.DUMMYFUNCTION("IFERROR(FILTER('Tag Library'!$X$14:$X$736, LEFT('Tag Library'!$W$14:$W$736, LEN(N$2))=N$2, RIGHT('Tag Library'!$W$14:$W$736, LEN($A344))=$A344), """")"),"")</f>
        <v/>
      </c>
      <c r="O344" s="1" t="str">
        <f ca="1">IFERROR(__xludf.DUMMYFUNCTION("IFERROR(FILTER('Tag Library'!$X$14:$X$736, LEFT('Tag Library'!$W$14:$W$736, LEN(O$2))=O$2, RIGHT('Tag Library'!$W$14:$W$736, LEN($A344))=$A344), """")"),"")</f>
        <v/>
      </c>
      <c r="P344" s="1" t="str">
        <f ca="1">IFERROR(__xludf.DUMMYFUNCTION("IFERROR(FILTER('Tag Library'!$X$14:$X$736, LEFT('Tag Library'!$W$14:$W$736, LEN(P$2))=P$2, RIGHT('Tag Library'!$W$14:$W$736, LEN($A344))=$A344), """")"),"")</f>
        <v/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IFERROR(__xludf.DUMMYFUNCTION("IFERROR(FILTER('Tag Library'!$X$14:$X$736, LEFT('Tag Library'!$W$14:$W$736, LEN(B$2))=B$2, RIGHT('Tag Library'!$W$14:$W$736, LEN($A345))=$A345), """")"),"")</f>
        <v/>
      </c>
      <c r="C345" s="1" t="str">
        <f ca="1">IFERROR(__xludf.DUMMYFUNCTION("IFERROR(FILTER('Tag Library'!$X$14:$X$736, LEFT('Tag Library'!$W$14:$W$736, LEN(C$2))=C$2, RIGHT('Tag Library'!$W$14:$W$736, LEN($A345))=$A345), """")"),"")</f>
        <v/>
      </c>
      <c r="D345" s="1" t="str">
        <f ca="1">IFERROR(__xludf.DUMMYFUNCTION("IFERROR(FILTER('Tag Library'!$X$14:$X$736, LEFT('Tag Library'!$W$14:$W$736, LEN(D$2))=D$2, RIGHT('Tag Library'!$W$14:$W$736, LEN($A345))=$A345), """")"),"")</f>
        <v/>
      </c>
      <c r="E345" s="1" t="str">
        <f ca="1">IFERROR(__xludf.DUMMYFUNCTION("IFERROR(FILTER('Tag Library'!$X$14:$X$736, LEFT('Tag Library'!$W$14:$W$736, LEN(E$2))=E$2, RIGHT('Tag Library'!$W$14:$W$736, LEN($A345))=$A345), """")"),"")</f>
        <v/>
      </c>
      <c r="F345" s="1" t="str">
        <f ca="1">IFERROR(__xludf.DUMMYFUNCTION("IFERROR(FILTER('Tag Library'!$X$14:$X$736, LEFT('Tag Library'!$W$14:$W$736, LEN(F$2))=F$2, RIGHT('Tag Library'!$W$14:$W$736, LEN($A345))=$A345), """")"),"")</f>
        <v/>
      </c>
      <c r="G345" s="1" t="str">
        <f ca="1">IFERROR(__xludf.DUMMYFUNCTION("IFERROR(FILTER('Tag Library'!$X$14:$X$736, LEFT('Tag Library'!$W$14:$W$736, LEN(G$2))=G$2, RIGHT('Tag Library'!$W$14:$W$736, LEN($A345))=$A345), """")"),"")</f>
        <v/>
      </c>
      <c r="H345" s="1" t="str">
        <f ca="1">IFERROR(__xludf.DUMMYFUNCTION("IFERROR(FILTER('Tag Library'!$X$14:$X$736, LEFT('Tag Library'!$W$14:$W$736, LEN(H$2))=H$2, RIGHT('Tag Library'!$W$14:$W$736, LEN($A345))=$A345), """")"),"")</f>
        <v/>
      </c>
      <c r="I345" s="1" t="str">
        <f ca="1">IFERROR(__xludf.DUMMYFUNCTION("IFERROR(FILTER('Tag Library'!$X$14:$X$736, LEFT('Tag Library'!$W$14:$W$736, LEN(I$2))=I$2, RIGHT('Tag Library'!$W$14:$W$736, LEN($A345))=$A345), """")"),"")</f>
        <v/>
      </c>
      <c r="J345" s="1" t="str">
        <f ca="1">IFERROR(__xludf.DUMMYFUNCTION("IFERROR(FILTER('Tag Library'!$X$14:$X$736, LEFT('Tag Library'!$W$14:$W$736, LEN(J$2))=J$2, RIGHT('Tag Library'!$W$14:$W$736, LEN($A345))=$A345), """")"),"")</f>
        <v/>
      </c>
      <c r="K345" s="1" t="str">
        <f ca="1">IFERROR(__xludf.DUMMYFUNCTION("IFERROR(FILTER('Tag Library'!$X$14:$X$736, LEFT('Tag Library'!$W$14:$W$736, LEN(K$2))=K$2, RIGHT('Tag Library'!$W$14:$W$736, LEN($A345))=$A345), """")"),"")</f>
        <v/>
      </c>
      <c r="L345" s="1" t="str">
        <f ca="1">IFERROR(__xludf.DUMMYFUNCTION("IFERROR(FILTER('Tag Library'!$X$14:$X$736, LEFT('Tag Library'!$W$14:$W$736, LEN(L$2))=L$2, RIGHT('Tag Library'!$W$14:$W$736, LEN($A345))=$A345), """")"),"")</f>
        <v/>
      </c>
      <c r="M345" s="1" t="str">
        <f ca="1">IFERROR(__xludf.DUMMYFUNCTION("IFERROR(FILTER('Tag Library'!$X$14:$X$736, LEFT('Tag Library'!$W$14:$W$736, LEN(M$2))=M$2, RIGHT('Tag Library'!$W$14:$W$736, LEN($A345))=$A345), """")"),"")</f>
        <v/>
      </c>
      <c r="N345" s="1" t="str">
        <f ca="1">IFERROR(__xludf.DUMMYFUNCTION("IFERROR(FILTER('Tag Library'!$X$14:$X$736, LEFT('Tag Library'!$W$14:$W$736, LEN(N$2))=N$2, RIGHT('Tag Library'!$W$14:$W$736, LEN($A345))=$A345), """")"),"")</f>
        <v/>
      </c>
      <c r="O345" s="1" t="str">
        <f ca="1">IFERROR(__xludf.DUMMYFUNCTION("IFERROR(FILTER('Tag Library'!$X$14:$X$736, LEFT('Tag Library'!$W$14:$W$736, LEN(O$2))=O$2, RIGHT('Tag Library'!$W$14:$W$736, LEN($A345))=$A345), """")"),"")</f>
        <v/>
      </c>
      <c r="P345" s="1" t="str">
        <f ca="1">IFERROR(__xludf.DUMMYFUNCTION("IFERROR(FILTER('Tag Library'!$X$14:$X$736, LEFT('Tag Library'!$W$14:$W$736, LEN(P$2))=P$2, RIGHT('Tag Library'!$W$14:$W$736, LEN($A345))=$A345), """")"),"")</f>
        <v/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IFERROR(__xludf.DUMMYFUNCTION("IFERROR(FILTER('Tag Library'!$X$14:$X$736, LEFT('Tag Library'!$W$14:$W$736, LEN(B$2))=B$2, RIGHT('Tag Library'!$W$14:$W$736, LEN($A346))=$A346), """")"),"")</f>
        <v/>
      </c>
      <c r="C346" s="1" t="str">
        <f ca="1">IFERROR(__xludf.DUMMYFUNCTION("IFERROR(FILTER('Tag Library'!$X$14:$X$736, LEFT('Tag Library'!$W$14:$W$736, LEN(C$2))=C$2, RIGHT('Tag Library'!$W$14:$W$736, LEN($A346))=$A346), """")"),"")</f>
        <v/>
      </c>
      <c r="D346" s="1" t="str">
        <f ca="1">IFERROR(__xludf.DUMMYFUNCTION("IFERROR(FILTER('Tag Library'!$X$14:$X$736, LEFT('Tag Library'!$W$14:$W$736, LEN(D$2))=D$2, RIGHT('Tag Library'!$W$14:$W$736, LEN($A346))=$A346), """")"),"")</f>
        <v/>
      </c>
      <c r="E346" s="1" t="str">
        <f ca="1">IFERROR(__xludf.DUMMYFUNCTION("IFERROR(FILTER('Tag Library'!$X$14:$X$736, LEFT('Tag Library'!$W$14:$W$736, LEN(E$2))=E$2, RIGHT('Tag Library'!$W$14:$W$736, LEN($A346))=$A346), """")"),"")</f>
        <v/>
      </c>
      <c r="F346" s="1" t="str">
        <f ca="1">IFERROR(__xludf.DUMMYFUNCTION("IFERROR(FILTER('Tag Library'!$X$14:$X$736, LEFT('Tag Library'!$W$14:$W$736, LEN(F$2))=F$2, RIGHT('Tag Library'!$W$14:$W$736, LEN($A346))=$A346), """")"),"")</f>
        <v/>
      </c>
      <c r="G346" s="1" t="str">
        <f ca="1">IFERROR(__xludf.DUMMYFUNCTION("IFERROR(FILTER('Tag Library'!$X$14:$X$736, LEFT('Tag Library'!$W$14:$W$736, LEN(G$2))=G$2, RIGHT('Tag Library'!$W$14:$W$736, LEN($A346))=$A346), """")"),"")</f>
        <v/>
      </c>
      <c r="H346" s="1" t="str">
        <f ca="1">IFERROR(__xludf.DUMMYFUNCTION("IFERROR(FILTER('Tag Library'!$X$14:$X$736, LEFT('Tag Library'!$W$14:$W$736, LEN(H$2))=H$2, RIGHT('Tag Library'!$W$14:$W$736, LEN($A346))=$A346), """")"),"")</f>
        <v/>
      </c>
      <c r="I346" s="1" t="str">
        <f ca="1">IFERROR(__xludf.DUMMYFUNCTION("IFERROR(FILTER('Tag Library'!$X$14:$X$736, LEFT('Tag Library'!$W$14:$W$736, LEN(I$2))=I$2, RIGHT('Tag Library'!$W$14:$W$736, LEN($A346))=$A346), """")"),"")</f>
        <v/>
      </c>
      <c r="J346" s="1" t="str">
        <f ca="1">IFERROR(__xludf.DUMMYFUNCTION("IFERROR(FILTER('Tag Library'!$X$14:$X$736, LEFT('Tag Library'!$W$14:$W$736, LEN(J$2))=J$2, RIGHT('Tag Library'!$W$14:$W$736, LEN($A346))=$A346), """")"),"")</f>
        <v/>
      </c>
      <c r="K346" s="1" t="str">
        <f ca="1">IFERROR(__xludf.DUMMYFUNCTION("IFERROR(FILTER('Tag Library'!$X$14:$X$736, LEFT('Tag Library'!$W$14:$W$736, LEN(K$2))=K$2, RIGHT('Tag Library'!$W$14:$W$736, LEN($A346))=$A346), """")"),"")</f>
        <v/>
      </c>
      <c r="L346" s="1" t="str">
        <f ca="1">IFERROR(__xludf.DUMMYFUNCTION("IFERROR(FILTER('Tag Library'!$X$14:$X$736, LEFT('Tag Library'!$W$14:$W$736, LEN(L$2))=L$2, RIGHT('Tag Library'!$W$14:$W$736, LEN($A346))=$A346), """")"),"")</f>
        <v/>
      </c>
      <c r="M346" s="1" t="str">
        <f ca="1">IFERROR(__xludf.DUMMYFUNCTION("IFERROR(FILTER('Tag Library'!$X$14:$X$736, LEFT('Tag Library'!$W$14:$W$736, LEN(M$2))=M$2, RIGHT('Tag Library'!$W$14:$W$736, LEN($A346))=$A346), """")"),"")</f>
        <v/>
      </c>
      <c r="N346" s="1" t="str">
        <f ca="1">IFERROR(__xludf.DUMMYFUNCTION("IFERROR(FILTER('Tag Library'!$X$14:$X$736, LEFT('Tag Library'!$W$14:$W$736, LEN(N$2))=N$2, RIGHT('Tag Library'!$W$14:$W$736, LEN($A346))=$A346), """")"),"")</f>
        <v/>
      </c>
      <c r="O346" s="1" t="str">
        <f ca="1">IFERROR(__xludf.DUMMYFUNCTION("IFERROR(FILTER('Tag Library'!$X$14:$X$736, LEFT('Tag Library'!$W$14:$W$736, LEN(O$2))=O$2, RIGHT('Tag Library'!$W$14:$W$736, LEN($A346))=$A346), """")"),"")</f>
        <v/>
      </c>
      <c r="P346" s="1" t="str">
        <f ca="1">IFERROR(__xludf.DUMMYFUNCTION("IFERROR(FILTER('Tag Library'!$X$14:$X$736, LEFT('Tag Library'!$W$14:$W$736, LEN(P$2))=P$2, RIGHT('Tag Library'!$W$14:$W$736, LEN($A346))=$A346), """")"),"")</f>
        <v/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IFERROR(__xludf.DUMMYFUNCTION("IFERROR(FILTER('Tag Library'!$X$14:$X$736, LEFT('Tag Library'!$W$14:$W$736, LEN(B$2))=B$2, RIGHT('Tag Library'!$W$14:$W$736, LEN($A347))=$A347), """")"),"")</f>
        <v/>
      </c>
      <c r="C347" s="1" t="str">
        <f ca="1">IFERROR(__xludf.DUMMYFUNCTION("IFERROR(FILTER('Tag Library'!$X$14:$X$736, LEFT('Tag Library'!$W$14:$W$736, LEN(C$2))=C$2, RIGHT('Tag Library'!$W$14:$W$736, LEN($A347))=$A347), """")"),"")</f>
        <v/>
      </c>
      <c r="D347" s="1" t="str">
        <f ca="1">IFERROR(__xludf.DUMMYFUNCTION("IFERROR(FILTER('Tag Library'!$X$14:$X$736, LEFT('Tag Library'!$W$14:$W$736, LEN(D$2))=D$2, RIGHT('Tag Library'!$W$14:$W$736, LEN($A347))=$A347), """")"),"")</f>
        <v/>
      </c>
      <c r="E347" s="1" t="str">
        <f ca="1">IFERROR(__xludf.DUMMYFUNCTION("IFERROR(FILTER('Tag Library'!$X$14:$X$736, LEFT('Tag Library'!$W$14:$W$736, LEN(E$2))=E$2, RIGHT('Tag Library'!$W$14:$W$736, LEN($A347))=$A347), """")"),"")</f>
        <v/>
      </c>
      <c r="F347" s="1" t="str">
        <f ca="1">IFERROR(__xludf.DUMMYFUNCTION("IFERROR(FILTER('Tag Library'!$X$14:$X$736, LEFT('Tag Library'!$W$14:$W$736, LEN(F$2))=F$2, RIGHT('Tag Library'!$W$14:$W$736, LEN($A347))=$A347), """")"),"")</f>
        <v/>
      </c>
      <c r="G347" s="1" t="str">
        <f ca="1">IFERROR(__xludf.DUMMYFUNCTION("IFERROR(FILTER('Tag Library'!$X$14:$X$736, LEFT('Tag Library'!$W$14:$W$736, LEN(G$2))=G$2, RIGHT('Tag Library'!$W$14:$W$736, LEN($A347))=$A347), """")"),"")</f>
        <v/>
      </c>
      <c r="H347" s="1" t="str">
        <f ca="1">IFERROR(__xludf.DUMMYFUNCTION("IFERROR(FILTER('Tag Library'!$X$14:$X$736, LEFT('Tag Library'!$W$14:$W$736, LEN(H$2))=H$2, RIGHT('Tag Library'!$W$14:$W$736, LEN($A347))=$A347), """")"),"")</f>
        <v/>
      </c>
      <c r="I347" s="1" t="str">
        <f ca="1">IFERROR(__xludf.DUMMYFUNCTION("IFERROR(FILTER('Tag Library'!$X$14:$X$736, LEFT('Tag Library'!$W$14:$W$736, LEN(I$2))=I$2, RIGHT('Tag Library'!$W$14:$W$736, LEN($A347))=$A347), """")"),"")</f>
        <v/>
      </c>
      <c r="J347" s="1" t="str">
        <f ca="1">IFERROR(__xludf.DUMMYFUNCTION("IFERROR(FILTER('Tag Library'!$X$14:$X$736, LEFT('Tag Library'!$W$14:$W$736, LEN(J$2))=J$2, RIGHT('Tag Library'!$W$14:$W$736, LEN($A347))=$A347), """")"),"")</f>
        <v/>
      </c>
      <c r="K347" s="1" t="str">
        <f ca="1">IFERROR(__xludf.DUMMYFUNCTION("IFERROR(FILTER('Tag Library'!$X$14:$X$736, LEFT('Tag Library'!$W$14:$W$736, LEN(K$2))=K$2, RIGHT('Tag Library'!$W$14:$W$736, LEN($A347))=$A347), """")"),"")</f>
        <v/>
      </c>
      <c r="L347" s="1" t="str">
        <f ca="1">IFERROR(__xludf.DUMMYFUNCTION("IFERROR(FILTER('Tag Library'!$X$14:$X$736, LEFT('Tag Library'!$W$14:$W$736, LEN(L$2))=L$2, RIGHT('Tag Library'!$W$14:$W$736, LEN($A347))=$A347), """")"),"")</f>
        <v/>
      </c>
      <c r="M347" s="1" t="str">
        <f ca="1">IFERROR(__xludf.DUMMYFUNCTION("IFERROR(FILTER('Tag Library'!$X$14:$X$736, LEFT('Tag Library'!$W$14:$W$736, LEN(M$2))=M$2, RIGHT('Tag Library'!$W$14:$W$736, LEN($A347))=$A347), """")"),"")</f>
        <v/>
      </c>
      <c r="N347" s="1" t="str">
        <f ca="1">IFERROR(__xludf.DUMMYFUNCTION("IFERROR(FILTER('Tag Library'!$X$14:$X$736, LEFT('Tag Library'!$W$14:$W$736, LEN(N$2))=N$2, RIGHT('Tag Library'!$W$14:$W$736, LEN($A347))=$A347), """")"),"")</f>
        <v/>
      </c>
      <c r="O347" s="1" t="str">
        <f ca="1">IFERROR(__xludf.DUMMYFUNCTION("IFERROR(FILTER('Tag Library'!$X$14:$X$736, LEFT('Tag Library'!$W$14:$W$736, LEN(O$2))=O$2, RIGHT('Tag Library'!$W$14:$W$736, LEN($A347))=$A347), """")"),"")</f>
        <v/>
      </c>
      <c r="P347" s="1" t="str">
        <f ca="1">IFERROR(__xludf.DUMMYFUNCTION("IFERROR(FILTER('Tag Library'!$X$14:$X$736, LEFT('Tag Library'!$W$14:$W$736, LEN(P$2))=P$2, RIGHT('Tag Library'!$W$14:$W$736, LEN($A347))=$A347), """")"),"")</f>
        <v/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IFERROR(__xludf.DUMMYFUNCTION("IFERROR(FILTER('Tag Library'!$X$14:$X$736, LEFT('Tag Library'!$W$14:$W$736, LEN(B$2))=B$2, RIGHT('Tag Library'!$W$14:$W$736, LEN($A348))=$A348), """")"),"")</f>
        <v/>
      </c>
      <c r="C348" s="1" t="str">
        <f ca="1">IFERROR(__xludf.DUMMYFUNCTION("IFERROR(FILTER('Tag Library'!$X$14:$X$736, LEFT('Tag Library'!$W$14:$W$736, LEN(C$2))=C$2, RIGHT('Tag Library'!$W$14:$W$736, LEN($A348))=$A348), """")"),"")</f>
        <v/>
      </c>
      <c r="D348" s="1" t="str">
        <f ca="1">IFERROR(__xludf.DUMMYFUNCTION("IFERROR(FILTER('Tag Library'!$X$14:$X$736, LEFT('Tag Library'!$W$14:$W$736, LEN(D$2))=D$2, RIGHT('Tag Library'!$W$14:$W$736, LEN($A348))=$A348), """")"),"")</f>
        <v/>
      </c>
      <c r="E348" s="1" t="str">
        <f ca="1">IFERROR(__xludf.DUMMYFUNCTION("IFERROR(FILTER('Tag Library'!$X$14:$X$736, LEFT('Tag Library'!$W$14:$W$736, LEN(E$2))=E$2, RIGHT('Tag Library'!$W$14:$W$736, LEN($A348))=$A348), """")"),"")</f>
        <v/>
      </c>
      <c r="F348" s="1" t="str">
        <f ca="1">IFERROR(__xludf.DUMMYFUNCTION("IFERROR(FILTER('Tag Library'!$X$14:$X$736, LEFT('Tag Library'!$W$14:$W$736, LEN(F$2))=F$2, RIGHT('Tag Library'!$W$14:$W$736, LEN($A348))=$A348), """")"),"")</f>
        <v/>
      </c>
      <c r="G348" s="1" t="str">
        <f ca="1">IFERROR(__xludf.DUMMYFUNCTION("IFERROR(FILTER('Tag Library'!$X$14:$X$736, LEFT('Tag Library'!$W$14:$W$736, LEN(G$2))=G$2, RIGHT('Tag Library'!$W$14:$W$736, LEN($A348))=$A348), """")"),"")</f>
        <v/>
      </c>
      <c r="H348" s="1" t="str">
        <f ca="1">IFERROR(__xludf.DUMMYFUNCTION("IFERROR(FILTER('Tag Library'!$X$14:$X$736, LEFT('Tag Library'!$W$14:$W$736, LEN(H$2))=H$2, RIGHT('Tag Library'!$W$14:$W$736, LEN($A348))=$A348), """")"),"")</f>
        <v/>
      </c>
      <c r="I348" s="1" t="str">
        <f ca="1">IFERROR(__xludf.DUMMYFUNCTION("IFERROR(FILTER('Tag Library'!$X$14:$X$736, LEFT('Tag Library'!$W$14:$W$736, LEN(I$2))=I$2, RIGHT('Tag Library'!$W$14:$W$736, LEN($A348))=$A348), """")"),"")</f>
        <v/>
      </c>
      <c r="J348" s="1" t="str">
        <f ca="1">IFERROR(__xludf.DUMMYFUNCTION("IFERROR(FILTER('Tag Library'!$X$14:$X$736, LEFT('Tag Library'!$W$14:$W$736, LEN(J$2))=J$2, RIGHT('Tag Library'!$W$14:$W$736, LEN($A348))=$A348), """")"),"")</f>
        <v/>
      </c>
      <c r="K348" s="1" t="str">
        <f ca="1">IFERROR(__xludf.DUMMYFUNCTION("IFERROR(FILTER('Tag Library'!$X$14:$X$736, LEFT('Tag Library'!$W$14:$W$736, LEN(K$2))=K$2, RIGHT('Tag Library'!$W$14:$W$736, LEN($A348))=$A348), """")"),"")</f>
        <v/>
      </c>
      <c r="L348" s="1" t="str">
        <f ca="1">IFERROR(__xludf.DUMMYFUNCTION("IFERROR(FILTER('Tag Library'!$X$14:$X$736, LEFT('Tag Library'!$W$14:$W$736, LEN(L$2))=L$2, RIGHT('Tag Library'!$W$14:$W$736, LEN($A348))=$A348), """")"),"")</f>
        <v/>
      </c>
      <c r="M348" s="1" t="str">
        <f ca="1">IFERROR(__xludf.DUMMYFUNCTION("IFERROR(FILTER('Tag Library'!$X$14:$X$736, LEFT('Tag Library'!$W$14:$W$736, LEN(M$2))=M$2, RIGHT('Tag Library'!$W$14:$W$736, LEN($A348))=$A348), """")"),"")</f>
        <v/>
      </c>
      <c r="N348" s="1" t="str">
        <f ca="1">IFERROR(__xludf.DUMMYFUNCTION("IFERROR(FILTER('Tag Library'!$X$14:$X$736, LEFT('Tag Library'!$W$14:$W$736, LEN(N$2))=N$2, RIGHT('Tag Library'!$W$14:$W$736, LEN($A348))=$A348), """")"),"")</f>
        <v/>
      </c>
      <c r="O348" s="1" t="str">
        <f ca="1">IFERROR(__xludf.DUMMYFUNCTION("IFERROR(FILTER('Tag Library'!$X$14:$X$736, LEFT('Tag Library'!$W$14:$W$736, LEN(O$2))=O$2, RIGHT('Tag Library'!$W$14:$W$736, LEN($A348))=$A348), """")"),"")</f>
        <v/>
      </c>
      <c r="P348" s="1" t="str">
        <f ca="1">IFERROR(__xludf.DUMMYFUNCTION("IFERROR(FILTER('Tag Library'!$X$14:$X$736, LEFT('Tag Library'!$W$14:$W$736, LEN(P$2))=P$2, RIGHT('Tag Library'!$W$14:$W$736, LEN($A348))=$A348), """")"),"")</f>
        <v/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IFERROR(__xludf.DUMMYFUNCTION("IFERROR(FILTER('Tag Library'!$X$14:$X$736, LEFT('Tag Library'!$W$14:$W$736, LEN(B$2))=B$2, RIGHT('Tag Library'!$W$14:$W$736, LEN($A349))=$A349), """")"),"")</f>
        <v/>
      </c>
      <c r="C349" s="1" t="str">
        <f ca="1">IFERROR(__xludf.DUMMYFUNCTION("IFERROR(FILTER('Tag Library'!$X$14:$X$736, LEFT('Tag Library'!$W$14:$W$736, LEN(C$2))=C$2, RIGHT('Tag Library'!$W$14:$W$736, LEN($A349))=$A349), """")"),"")</f>
        <v/>
      </c>
      <c r="D349" s="1" t="str">
        <f ca="1">IFERROR(__xludf.DUMMYFUNCTION("IFERROR(FILTER('Tag Library'!$X$14:$X$736, LEFT('Tag Library'!$W$14:$W$736, LEN(D$2))=D$2, RIGHT('Tag Library'!$W$14:$W$736, LEN($A349))=$A349), """")"),"")</f>
        <v/>
      </c>
      <c r="E349" s="1" t="str">
        <f ca="1">IFERROR(__xludf.DUMMYFUNCTION("IFERROR(FILTER('Tag Library'!$X$14:$X$736, LEFT('Tag Library'!$W$14:$W$736, LEN(E$2))=E$2, RIGHT('Tag Library'!$W$14:$W$736, LEN($A349))=$A349), """")"),"")</f>
        <v/>
      </c>
      <c r="F349" s="1" t="str">
        <f ca="1">IFERROR(__xludf.DUMMYFUNCTION("IFERROR(FILTER('Tag Library'!$X$14:$X$736, LEFT('Tag Library'!$W$14:$W$736, LEN(F$2))=F$2, RIGHT('Tag Library'!$W$14:$W$736, LEN($A349))=$A349), """")"),"")</f>
        <v/>
      </c>
      <c r="G349" s="1" t="str">
        <f ca="1">IFERROR(__xludf.DUMMYFUNCTION("IFERROR(FILTER('Tag Library'!$X$14:$X$736, LEFT('Tag Library'!$W$14:$W$736, LEN(G$2))=G$2, RIGHT('Tag Library'!$W$14:$W$736, LEN($A349))=$A349), """")"),"")</f>
        <v/>
      </c>
      <c r="H349" s="1" t="str">
        <f ca="1">IFERROR(__xludf.DUMMYFUNCTION("IFERROR(FILTER('Tag Library'!$X$14:$X$736, LEFT('Tag Library'!$W$14:$W$736, LEN(H$2))=H$2, RIGHT('Tag Library'!$W$14:$W$736, LEN($A349))=$A349), """")"),"")</f>
        <v/>
      </c>
      <c r="I349" s="1" t="str">
        <f ca="1">IFERROR(__xludf.DUMMYFUNCTION("IFERROR(FILTER('Tag Library'!$X$14:$X$736, LEFT('Tag Library'!$W$14:$W$736, LEN(I$2))=I$2, RIGHT('Tag Library'!$W$14:$W$736, LEN($A349))=$A349), """")"),"")</f>
        <v/>
      </c>
      <c r="J349" s="1" t="str">
        <f ca="1">IFERROR(__xludf.DUMMYFUNCTION("IFERROR(FILTER('Tag Library'!$X$14:$X$736, LEFT('Tag Library'!$W$14:$W$736, LEN(J$2))=J$2, RIGHT('Tag Library'!$W$14:$W$736, LEN($A349))=$A349), """")"),"")</f>
        <v/>
      </c>
      <c r="K349" s="1" t="str">
        <f ca="1">IFERROR(__xludf.DUMMYFUNCTION("IFERROR(FILTER('Tag Library'!$X$14:$X$736, LEFT('Tag Library'!$W$14:$W$736, LEN(K$2))=K$2, RIGHT('Tag Library'!$W$14:$W$736, LEN($A349))=$A349), """")"),"")</f>
        <v/>
      </c>
      <c r="L349" s="1" t="str">
        <f ca="1">IFERROR(__xludf.DUMMYFUNCTION("IFERROR(FILTER('Tag Library'!$X$14:$X$736, LEFT('Tag Library'!$W$14:$W$736, LEN(L$2))=L$2, RIGHT('Tag Library'!$W$14:$W$736, LEN($A349))=$A349), """")"),"")</f>
        <v/>
      </c>
      <c r="M349" s="1" t="str">
        <f ca="1">IFERROR(__xludf.DUMMYFUNCTION("IFERROR(FILTER('Tag Library'!$X$14:$X$736, LEFT('Tag Library'!$W$14:$W$736, LEN(M$2))=M$2, RIGHT('Tag Library'!$W$14:$W$736, LEN($A349))=$A349), """")"),"")</f>
        <v/>
      </c>
      <c r="N349" s="1" t="str">
        <f ca="1">IFERROR(__xludf.DUMMYFUNCTION("IFERROR(FILTER('Tag Library'!$X$14:$X$736, LEFT('Tag Library'!$W$14:$W$736, LEN(N$2))=N$2, RIGHT('Tag Library'!$W$14:$W$736, LEN($A349))=$A349), """")"),"")</f>
        <v/>
      </c>
      <c r="O349" s="1" t="str">
        <f ca="1">IFERROR(__xludf.DUMMYFUNCTION("IFERROR(FILTER('Tag Library'!$X$14:$X$736, LEFT('Tag Library'!$W$14:$W$736, LEN(O$2))=O$2, RIGHT('Tag Library'!$W$14:$W$736, LEN($A349))=$A349), """")"),"")</f>
        <v/>
      </c>
      <c r="P349" s="1" t="str">
        <f ca="1">IFERROR(__xludf.DUMMYFUNCTION("IFERROR(FILTER('Tag Library'!$X$14:$X$736, LEFT('Tag Library'!$W$14:$W$736, LEN(P$2))=P$2, RIGHT('Tag Library'!$W$14:$W$736, LEN($A349))=$A349), """")"),"")</f>
        <v/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IFERROR(__xludf.DUMMYFUNCTION("IFERROR(FILTER('Tag Library'!$X$14:$X$736, LEFT('Tag Library'!$W$14:$W$736, LEN(B$2))=B$2, RIGHT('Tag Library'!$W$14:$W$736, LEN($A350))=$A350), """")"),"")</f>
        <v/>
      </c>
      <c r="C350" s="1" t="str">
        <f ca="1">IFERROR(__xludf.DUMMYFUNCTION("IFERROR(FILTER('Tag Library'!$X$14:$X$736, LEFT('Tag Library'!$W$14:$W$736, LEN(C$2))=C$2, RIGHT('Tag Library'!$W$14:$W$736, LEN($A350))=$A350), """")"),"")</f>
        <v/>
      </c>
      <c r="D350" s="1" t="str">
        <f ca="1">IFERROR(__xludf.DUMMYFUNCTION("IFERROR(FILTER('Tag Library'!$X$14:$X$736, LEFT('Tag Library'!$W$14:$W$736, LEN(D$2))=D$2, RIGHT('Tag Library'!$W$14:$W$736, LEN($A350))=$A350), """")"),"")</f>
        <v/>
      </c>
      <c r="E350" s="1" t="str">
        <f ca="1">IFERROR(__xludf.DUMMYFUNCTION("IFERROR(FILTER('Tag Library'!$X$14:$X$736, LEFT('Tag Library'!$W$14:$W$736, LEN(E$2))=E$2, RIGHT('Tag Library'!$W$14:$W$736, LEN($A350))=$A350), """")"),"")</f>
        <v/>
      </c>
      <c r="F350" s="1" t="str">
        <f ca="1">IFERROR(__xludf.DUMMYFUNCTION("IFERROR(FILTER('Tag Library'!$X$14:$X$736, LEFT('Tag Library'!$W$14:$W$736, LEN(F$2))=F$2, RIGHT('Tag Library'!$W$14:$W$736, LEN($A350))=$A350), """")"),"")</f>
        <v/>
      </c>
      <c r="G350" s="1" t="str">
        <f ca="1">IFERROR(__xludf.DUMMYFUNCTION("IFERROR(FILTER('Tag Library'!$X$14:$X$736, LEFT('Tag Library'!$W$14:$W$736, LEN(G$2))=G$2, RIGHT('Tag Library'!$W$14:$W$736, LEN($A350))=$A350), """")"),"")</f>
        <v/>
      </c>
      <c r="H350" s="1" t="str">
        <f ca="1">IFERROR(__xludf.DUMMYFUNCTION("IFERROR(FILTER('Tag Library'!$X$14:$X$736, LEFT('Tag Library'!$W$14:$W$736, LEN(H$2))=H$2, RIGHT('Tag Library'!$W$14:$W$736, LEN($A350))=$A350), """")"),"")</f>
        <v/>
      </c>
      <c r="I350" s="1" t="str">
        <f ca="1">IFERROR(__xludf.DUMMYFUNCTION("IFERROR(FILTER('Tag Library'!$X$14:$X$736, LEFT('Tag Library'!$W$14:$W$736, LEN(I$2))=I$2, RIGHT('Tag Library'!$W$14:$W$736, LEN($A350))=$A350), """")"),"")</f>
        <v/>
      </c>
      <c r="J350" s="1" t="str">
        <f ca="1">IFERROR(__xludf.DUMMYFUNCTION("IFERROR(FILTER('Tag Library'!$X$14:$X$736, LEFT('Tag Library'!$W$14:$W$736, LEN(J$2))=J$2, RIGHT('Tag Library'!$W$14:$W$736, LEN($A350))=$A350), """")"),"")</f>
        <v/>
      </c>
      <c r="K350" s="1" t="str">
        <f ca="1">IFERROR(__xludf.DUMMYFUNCTION("IFERROR(FILTER('Tag Library'!$X$14:$X$736, LEFT('Tag Library'!$W$14:$W$736, LEN(K$2))=K$2, RIGHT('Tag Library'!$W$14:$W$736, LEN($A350))=$A350), """")"),"")</f>
        <v/>
      </c>
      <c r="L350" s="1" t="str">
        <f ca="1">IFERROR(__xludf.DUMMYFUNCTION("IFERROR(FILTER('Tag Library'!$X$14:$X$736, LEFT('Tag Library'!$W$14:$W$736, LEN(L$2))=L$2, RIGHT('Tag Library'!$W$14:$W$736, LEN($A350))=$A350), """")"),"")</f>
        <v/>
      </c>
      <c r="M350" s="1" t="str">
        <f ca="1">IFERROR(__xludf.DUMMYFUNCTION("IFERROR(FILTER('Tag Library'!$X$14:$X$736, LEFT('Tag Library'!$W$14:$W$736, LEN(M$2))=M$2, RIGHT('Tag Library'!$W$14:$W$736, LEN($A350))=$A350), """")"),"")</f>
        <v/>
      </c>
      <c r="N350" s="1" t="str">
        <f ca="1">IFERROR(__xludf.DUMMYFUNCTION("IFERROR(FILTER('Tag Library'!$X$14:$X$736, LEFT('Tag Library'!$W$14:$W$736, LEN(N$2))=N$2, RIGHT('Tag Library'!$W$14:$W$736, LEN($A350))=$A350), """")"),"")</f>
        <v/>
      </c>
      <c r="O350" s="1" t="str">
        <f ca="1">IFERROR(__xludf.DUMMYFUNCTION("IFERROR(FILTER('Tag Library'!$X$14:$X$736, LEFT('Tag Library'!$W$14:$W$736, LEN(O$2))=O$2, RIGHT('Tag Library'!$W$14:$W$736, LEN($A350))=$A350), """")"),"")</f>
        <v/>
      </c>
      <c r="P350" s="1" t="str">
        <f ca="1">IFERROR(__xludf.DUMMYFUNCTION("IFERROR(FILTER('Tag Library'!$X$14:$X$736, LEFT('Tag Library'!$W$14:$W$736, LEN(P$2))=P$2, RIGHT('Tag Library'!$W$14:$W$736, LEN($A350))=$A350), """")"),"")</f>
        <v/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IFERROR(__xludf.DUMMYFUNCTION("IFERROR(FILTER('Tag Library'!$X$14:$X$736, LEFT('Tag Library'!$W$14:$W$736, LEN(B$2))=B$2, RIGHT('Tag Library'!$W$14:$W$736, LEN($A351))=$A351), """")"),"")</f>
        <v/>
      </c>
      <c r="C351" s="1" t="str">
        <f ca="1">IFERROR(__xludf.DUMMYFUNCTION("IFERROR(FILTER('Tag Library'!$X$14:$X$736, LEFT('Tag Library'!$W$14:$W$736, LEN(C$2))=C$2, RIGHT('Tag Library'!$W$14:$W$736, LEN($A351))=$A351), """")"),"")</f>
        <v/>
      </c>
      <c r="D351" s="1" t="str">
        <f ca="1">IFERROR(__xludf.DUMMYFUNCTION("IFERROR(FILTER('Tag Library'!$X$14:$X$736, LEFT('Tag Library'!$W$14:$W$736, LEN(D$2))=D$2, RIGHT('Tag Library'!$W$14:$W$736, LEN($A351))=$A351), """")"),"")</f>
        <v/>
      </c>
      <c r="E351" s="1" t="str">
        <f ca="1">IFERROR(__xludf.DUMMYFUNCTION("IFERROR(FILTER('Tag Library'!$X$14:$X$736, LEFT('Tag Library'!$W$14:$W$736, LEN(E$2))=E$2, RIGHT('Tag Library'!$W$14:$W$736, LEN($A351))=$A351), """")"),"")</f>
        <v/>
      </c>
      <c r="F351" s="1" t="str">
        <f ca="1">IFERROR(__xludf.DUMMYFUNCTION("IFERROR(FILTER('Tag Library'!$X$14:$X$736, LEFT('Tag Library'!$W$14:$W$736, LEN(F$2))=F$2, RIGHT('Tag Library'!$W$14:$W$736, LEN($A351))=$A351), """")"),"")</f>
        <v/>
      </c>
      <c r="G351" s="1" t="str">
        <f ca="1">IFERROR(__xludf.DUMMYFUNCTION("IFERROR(FILTER('Tag Library'!$X$14:$X$736, LEFT('Tag Library'!$W$14:$W$736, LEN(G$2))=G$2, RIGHT('Tag Library'!$W$14:$W$736, LEN($A351))=$A351), """")"),"")</f>
        <v/>
      </c>
      <c r="H351" s="1" t="str">
        <f ca="1">IFERROR(__xludf.DUMMYFUNCTION("IFERROR(FILTER('Tag Library'!$X$14:$X$736, LEFT('Tag Library'!$W$14:$W$736, LEN(H$2))=H$2, RIGHT('Tag Library'!$W$14:$W$736, LEN($A351))=$A351), """")"),"")</f>
        <v/>
      </c>
      <c r="I351" s="1" t="str">
        <f ca="1">IFERROR(__xludf.DUMMYFUNCTION("IFERROR(FILTER('Tag Library'!$X$14:$X$736, LEFT('Tag Library'!$W$14:$W$736, LEN(I$2))=I$2, RIGHT('Tag Library'!$W$14:$W$736, LEN($A351))=$A351), """")"),"")</f>
        <v/>
      </c>
      <c r="J351" s="1" t="str">
        <f ca="1">IFERROR(__xludf.DUMMYFUNCTION("IFERROR(FILTER('Tag Library'!$X$14:$X$736, LEFT('Tag Library'!$W$14:$W$736, LEN(J$2))=J$2, RIGHT('Tag Library'!$W$14:$W$736, LEN($A351))=$A351), """")"),"")</f>
        <v/>
      </c>
      <c r="K351" s="1" t="str">
        <f ca="1">IFERROR(__xludf.DUMMYFUNCTION("IFERROR(FILTER('Tag Library'!$X$14:$X$736, LEFT('Tag Library'!$W$14:$W$736, LEN(K$2))=K$2, RIGHT('Tag Library'!$W$14:$W$736, LEN($A351))=$A351), """")"),"")</f>
        <v/>
      </c>
      <c r="L351" s="1" t="str">
        <f ca="1">IFERROR(__xludf.DUMMYFUNCTION("IFERROR(FILTER('Tag Library'!$X$14:$X$736, LEFT('Tag Library'!$W$14:$W$736, LEN(L$2))=L$2, RIGHT('Tag Library'!$W$14:$W$736, LEN($A351))=$A351), """")"),"")</f>
        <v/>
      </c>
      <c r="M351" s="1" t="str">
        <f ca="1">IFERROR(__xludf.DUMMYFUNCTION("IFERROR(FILTER('Tag Library'!$X$14:$X$736, LEFT('Tag Library'!$W$14:$W$736, LEN(M$2))=M$2, RIGHT('Tag Library'!$W$14:$W$736, LEN($A351))=$A351), """")"),"")</f>
        <v/>
      </c>
      <c r="N351" s="1" t="str">
        <f ca="1">IFERROR(__xludf.DUMMYFUNCTION("IFERROR(FILTER('Tag Library'!$X$14:$X$736, LEFT('Tag Library'!$W$14:$W$736, LEN(N$2))=N$2, RIGHT('Tag Library'!$W$14:$W$736, LEN($A351))=$A351), """")"),"")</f>
        <v/>
      </c>
      <c r="O351" s="1" t="str">
        <f ca="1">IFERROR(__xludf.DUMMYFUNCTION("IFERROR(FILTER('Tag Library'!$X$14:$X$736, LEFT('Tag Library'!$W$14:$W$736, LEN(O$2))=O$2, RIGHT('Tag Library'!$W$14:$W$736, LEN($A351))=$A351), """")"),"")</f>
        <v/>
      </c>
      <c r="P351" s="1" t="str">
        <f ca="1">IFERROR(__xludf.DUMMYFUNCTION("IFERROR(FILTER('Tag Library'!$X$14:$X$736, LEFT('Tag Library'!$W$14:$W$736, LEN(P$2))=P$2, RIGHT('Tag Library'!$W$14:$W$736, LEN($A351))=$A351), """")"),"")</f>
        <v/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IFERROR(__xludf.DUMMYFUNCTION("IFERROR(FILTER('Tag Library'!$X$14:$X$736, LEFT('Tag Library'!$W$14:$W$736, LEN(B$2))=B$2, RIGHT('Tag Library'!$W$14:$W$736, LEN($A352))=$A352), """")"),"")</f>
        <v/>
      </c>
      <c r="C352" s="1" t="str">
        <f ca="1">IFERROR(__xludf.DUMMYFUNCTION("IFERROR(FILTER('Tag Library'!$X$14:$X$736, LEFT('Tag Library'!$W$14:$W$736, LEN(C$2))=C$2, RIGHT('Tag Library'!$W$14:$W$736, LEN($A352))=$A352), """")"),"")</f>
        <v/>
      </c>
      <c r="D352" s="1" t="str">
        <f ca="1">IFERROR(__xludf.DUMMYFUNCTION("IFERROR(FILTER('Tag Library'!$X$14:$X$736, LEFT('Tag Library'!$W$14:$W$736, LEN(D$2))=D$2, RIGHT('Tag Library'!$W$14:$W$736, LEN($A352))=$A352), """")"),"")</f>
        <v/>
      </c>
      <c r="E352" s="1" t="str">
        <f ca="1">IFERROR(__xludf.DUMMYFUNCTION("IFERROR(FILTER('Tag Library'!$X$14:$X$736, LEFT('Tag Library'!$W$14:$W$736, LEN(E$2))=E$2, RIGHT('Tag Library'!$W$14:$W$736, LEN($A352))=$A352), """")"),"")</f>
        <v/>
      </c>
      <c r="F352" s="1" t="str">
        <f ca="1">IFERROR(__xludf.DUMMYFUNCTION("IFERROR(FILTER('Tag Library'!$X$14:$X$736, LEFT('Tag Library'!$W$14:$W$736, LEN(F$2))=F$2, RIGHT('Tag Library'!$W$14:$W$736, LEN($A352))=$A352), """")"),"")</f>
        <v/>
      </c>
      <c r="G352" s="1" t="str">
        <f ca="1">IFERROR(__xludf.DUMMYFUNCTION("IFERROR(FILTER('Tag Library'!$X$14:$X$736, LEFT('Tag Library'!$W$14:$W$736, LEN(G$2))=G$2, RIGHT('Tag Library'!$W$14:$W$736, LEN($A352))=$A352), """")"),"")</f>
        <v/>
      </c>
      <c r="H352" s="1" t="str">
        <f ca="1">IFERROR(__xludf.DUMMYFUNCTION("IFERROR(FILTER('Tag Library'!$X$14:$X$736, LEFT('Tag Library'!$W$14:$W$736, LEN(H$2))=H$2, RIGHT('Tag Library'!$W$14:$W$736, LEN($A352))=$A352), """")"),"")</f>
        <v/>
      </c>
      <c r="I352" s="1" t="str">
        <f ca="1">IFERROR(__xludf.DUMMYFUNCTION("IFERROR(FILTER('Tag Library'!$X$14:$X$736, LEFT('Tag Library'!$W$14:$W$736, LEN(I$2))=I$2, RIGHT('Tag Library'!$W$14:$W$736, LEN($A352))=$A352), """")"),"")</f>
        <v/>
      </c>
      <c r="J352" s="1" t="str">
        <f ca="1">IFERROR(__xludf.DUMMYFUNCTION("IFERROR(FILTER('Tag Library'!$X$14:$X$736, LEFT('Tag Library'!$W$14:$W$736, LEN(J$2))=J$2, RIGHT('Tag Library'!$W$14:$W$736, LEN($A352))=$A352), """")"),"")</f>
        <v/>
      </c>
      <c r="K352" s="1" t="str">
        <f ca="1">IFERROR(__xludf.DUMMYFUNCTION("IFERROR(FILTER('Tag Library'!$X$14:$X$736, LEFT('Tag Library'!$W$14:$W$736, LEN(K$2))=K$2, RIGHT('Tag Library'!$W$14:$W$736, LEN($A352))=$A352), """")"),"")</f>
        <v/>
      </c>
      <c r="L352" s="1" t="str">
        <f ca="1">IFERROR(__xludf.DUMMYFUNCTION("IFERROR(FILTER('Tag Library'!$X$14:$X$736, LEFT('Tag Library'!$W$14:$W$736, LEN(L$2))=L$2, RIGHT('Tag Library'!$W$14:$W$736, LEN($A352))=$A352), """")"),"")</f>
        <v/>
      </c>
      <c r="M352" s="1" t="str">
        <f ca="1">IFERROR(__xludf.DUMMYFUNCTION("IFERROR(FILTER('Tag Library'!$X$14:$X$736, LEFT('Tag Library'!$W$14:$W$736, LEN(M$2))=M$2, RIGHT('Tag Library'!$W$14:$W$736, LEN($A352))=$A352), """")"),"")</f>
        <v/>
      </c>
      <c r="N352" s="1" t="str">
        <f ca="1">IFERROR(__xludf.DUMMYFUNCTION("IFERROR(FILTER('Tag Library'!$X$14:$X$736, LEFT('Tag Library'!$W$14:$W$736, LEN(N$2))=N$2, RIGHT('Tag Library'!$W$14:$W$736, LEN($A352))=$A352), """")"),"")</f>
        <v/>
      </c>
      <c r="O352" s="1" t="str">
        <f ca="1">IFERROR(__xludf.DUMMYFUNCTION("IFERROR(FILTER('Tag Library'!$X$14:$X$736, LEFT('Tag Library'!$W$14:$W$736, LEN(O$2))=O$2, RIGHT('Tag Library'!$W$14:$W$736, LEN($A352))=$A352), """")"),"")</f>
        <v/>
      </c>
      <c r="P352" s="1" t="str">
        <f ca="1">IFERROR(__xludf.DUMMYFUNCTION("IFERROR(FILTER('Tag Library'!$X$14:$X$736, LEFT('Tag Library'!$W$14:$W$736, LEN(P$2))=P$2, RIGHT('Tag Library'!$W$14:$W$736, LEN($A352))=$A352), """")"),"")</f>
        <v/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IFERROR(__xludf.DUMMYFUNCTION("IFERROR(FILTER('Tag Library'!$X$14:$X$736, LEFT('Tag Library'!$W$14:$W$736, LEN(B$2))=B$2, RIGHT('Tag Library'!$W$14:$W$736, LEN($A353))=$A353), """")"),"")</f>
        <v/>
      </c>
      <c r="C353" s="1" t="str">
        <f ca="1">IFERROR(__xludf.DUMMYFUNCTION("IFERROR(FILTER('Tag Library'!$X$14:$X$736, LEFT('Tag Library'!$W$14:$W$736, LEN(C$2))=C$2, RIGHT('Tag Library'!$W$14:$W$736, LEN($A353))=$A353), """")"),"")</f>
        <v/>
      </c>
      <c r="D353" s="1" t="str">
        <f ca="1">IFERROR(__xludf.DUMMYFUNCTION("IFERROR(FILTER('Tag Library'!$X$14:$X$736, LEFT('Tag Library'!$W$14:$W$736, LEN(D$2))=D$2, RIGHT('Tag Library'!$W$14:$W$736, LEN($A353))=$A353), """")"),"")</f>
        <v/>
      </c>
      <c r="E353" s="1" t="str">
        <f ca="1">IFERROR(__xludf.DUMMYFUNCTION("IFERROR(FILTER('Tag Library'!$X$14:$X$736, LEFT('Tag Library'!$W$14:$W$736, LEN(E$2))=E$2, RIGHT('Tag Library'!$W$14:$W$736, LEN($A353))=$A353), """")"),"")</f>
        <v/>
      </c>
      <c r="F353" s="1" t="str">
        <f ca="1">IFERROR(__xludf.DUMMYFUNCTION("IFERROR(FILTER('Tag Library'!$X$14:$X$736, LEFT('Tag Library'!$W$14:$W$736, LEN(F$2))=F$2, RIGHT('Tag Library'!$W$14:$W$736, LEN($A353))=$A353), """")"),"")</f>
        <v/>
      </c>
      <c r="G353" s="1" t="str">
        <f ca="1">IFERROR(__xludf.DUMMYFUNCTION("IFERROR(FILTER('Tag Library'!$X$14:$X$736, LEFT('Tag Library'!$W$14:$W$736, LEN(G$2))=G$2, RIGHT('Tag Library'!$W$14:$W$736, LEN($A353))=$A353), """")"),"")</f>
        <v/>
      </c>
      <c r="H353" s="1" t="str">
        <f ca="1">IFERROR(__xludf.DUMMYFUNCTION("IFERROR(FILTER('Tag Library'!$X$14:$X$736, LEFT('Tag Library'!$W$14:$W$736, LEN(H$2))=H$2, RIGHT('Tag Library'!$W$14:$W$736, LEN($A353))=$A353), """")"),"")</f>
        <v/>
      </c>
      <c r="I353" s="1" t="str">
        <f ca="1">IFERROR(__xludf.DUMMYFUNCTION("IFERROR(FILTER('Tag Library'!$X$14:$X$736, LEFT('Tag Library'!$W$14:$W$736, LEN(I$2))=I$2, RIGHT('Tag Library'!$W$14:$W$736, LEN($A353))=$A353), """")"),"")</f>
        <v/>
      </c>
      <c r="J353" s="1" t="str">
        <f ca="1">IFERROR(__xludf.DUMMYFUNCTION("IFERROR(FILTER('Tag Library'!$X$14:$X$736, LEFT('Tag Library'!$W$14:$W$736, LEN(J$2))=J$2, RIGHT('Tag Library'!$W$14:$W$736, LEN($A353))=$A353), """")"),"")</f>
        <v/>
      </c>
      <c r="K353" s="1" t="str">
        <f ca="1">IFERROR(__xludf.DUMMYFUNCTION("IFERROR(FILTER('Tag Library'!$X$14:$X$736, LEFT('Tag Library'!$W$14:$W$736, LEN(K$2))=K$2, RIGHT('Tag Library'!$W$14:$W$736, LEN($A353))=$A353), """")"),"")</f>
        <v/>
      </c>
      <c r="L353" s="1" t="str">
        <f ca="1">IFERROR(__xludf.DUMMYFUNCTION("IFERROR(FILTER('Tag Library'!$X$14:$X$736, LEFT('Tag Library'!$W$14:$W$736, LEN(L$2))=L$2, RIGHT('Tag Library'!$W$14:$W$736, LEN($A353))=$A353), """")"),"")</f>
        <v/>
      </c>
      <c r="M353" s="1" t="str">
        <f ca="1">IFERROR(__xludf.DUMMYFUNCTION("IFERROR(FILTER('Tag Library'!$X$14:$X$736, LEFT('Tag Library'!$W$14:$W$736, LEN(M$2))=M$2, RIGHT('Tag Library'!$W$14:$W$736, LEN($A353))=$A353), """")"),"")</f>
        <v/>
      </c>
      <c r="N353" s="1" t="str">
        <f ca="1">IFERROR(__xludf.DUMMYFUNCTION("IFERROR(FILTER('Tag Library'!$X$14:$X$736, LEFT('Tag Library'!$W$14:$W$736, LEN(N$2))=N$2, RIGHT('Tag Library'!$W$14:$W$736, LEN($A353))=$A353), """")"),"")</f>
        <v/>
      </c>
      <c r="O353" s="1" t="str">
        <f ca="1">IFERROR(__xludf.DUMMYFUNCTION("IFERROR(FILTER('Tag Library'!$X$14:$X$736, LEFT('Tag Library'!$W$14:$W$736, LEN(O$2))=O$2, RIGHT('Tag Library'!$W$14:$W$736, LEN($A353))=$A353), """")"),"")</f>
        <v/>
      </c>
      <c r="P353" s="1" t="str">
        <f ca="1">IFERROR(__xludf.DUMMYFUNCTION("IFERROR(FILTER('Tag Library'!$X$14:$X$736, LEFT('Tag Library'!$W$14:$W$736, LEN(P$2))=P$2, RIGHT('Tag Library'!$W$14:$W$736, LEN($A353))=$A353), """")"),"")</f>
        <v/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IFERROR(__xludf.DUMMYFUNCTION("IFERROR(FILTER('Tag Library'!$X$14:$X$736, LEFT('Tag Library'!$W$14:$W$736, LEN(B$2))=B$2, RIGHT('Tag Library'!$W$14:$W$736, LEN($A354))=$A354), """")"),"")</f>
        <v/>
      </c>
      <c r="C354" s="1" t="str">
        <f ca="1">IFERROR(__xludf.DUMMYFUNCTION("IFERROR(FILTER('Tag Library'!$X$14:$X$736, LEFT('Tag Library'!$W$14:$W$736, LEN(C$2))=C$2, RIGHT('Tag Library'!$W$14:$W$736, LEN($A354))=$A354), """")"),"")</f>
        <v/>
      </c>
      <c r="D354" s="1" t="str">
        <f ca="1">IFERROR(__xludf.DUMMYFUNCTION("IFERROR(FILTER('Tag Library'!$X$14:$X$736, LEFT('Tag Library'!$W$14:$W$736, LEN(D$2))=D$2, RIGHT('Tag Library'!$W$14:$W$736, LEN($A354))=$A354), """")"),"")</f>
        <v/>
      </c>
      <c r="E354" s="1" t="str">
        <f ca="1">IFERROR(__xludf.DUMMYFUNCTION("IFERROR(FILTER('Tag Library'!$X$14:$X$736, LEFT('Tag Library'!$W$14:$W$736, LEN(E$2))=E$2, RIGHT('Tag Library'!$W$14:$W$736, LEN($A354))=$A354), """")"),"")</f>
        <v/>
      </c>
      <c r="F354" s="1" t="str">
        <f ca="1">IFERROR(__xludf.DUMMYFUNCTION("IFERROR(FILTER('Tag Library'!$X$14:$X$736, LEFT('Tag Library'!$W$14:$W$736, LEN(F$2))=F$2, RIGHT('Tag Library'!$W$14:$W$736, LEN($A354))=$A354), """")"),"")</f>
        <v/>
      </c>
      <c r="G354" s="1" t="str">
        <f ca="1">IFERROR(__xludf.DUMMYFUNCTION("IFERROR(FILTER('Tag Library'!$X$14:$X$736, LEFT('Tag Library'!$W$14:$W$736, LEN(G$2))=G$2, RIGHT('Tag Library'!$W$14:$W$736, LEN($A354))=$A354), """")"),"")</f>
        <v/>
      </c>
      <c r="H354" s="1" t="str">
        <f ca="1">IFERROR(__xludf.DUMMYFUNCTION("IFERROR(FILTER('Tag Library'!$X$14:$X$736, LEFT('Tag Library'!$W$14:$W$736, LEN(H$2))=H$2, RIGHT('Tag Library'!$W$14:$W$736, LEN($A354))=$A354), """")"),"")</f>
        <v/>
      </c>
      <c r="I354" s="1" t="str">
        <f ca="1">IFERROR(__xludf.DUMMYFUNCTION("IFERROR(FILTER('Tag Library'!$X$14:$X$736, LEFT('Tag Library'!$W$14:$W$736, LEN(I$2))=I$2, RIGHT('Tag Library'!$W$14:$W$736, LEN($A354))=$A354), """")"),"")</f>
        <v/>
      </c>
      <c r="J354" s="1" t="str">
        <f ca="1">IFERROR(__xludf.DUMMYFUNCTION("IFERROR(FILTER('Tag Library'!$X$14:$X$736, LEFT('Tag Library'!$W$14:$W$736, LEN(J$2))=J$2, RIGHT('Tag Library'!$W$14:$W$736, LEN($A354))=$A354), """")"),"")</f>
        <v/>
      </c>
      <c r="K354" s="1" t="str">
        <f ca="1">IFERROR(__xludf.DUMMYFUNCTION("IFERROR(FILTER('Tag Library'!$X$14:$X$736, LEFT('Tag Library'!$W$14:$W$736, LEN(K$2))=K$2, RIGHT('Tag Library'!$W$14:$W$736, LEN($A354))=$A354), """")"),"")</f>
        <v/>
      </c>
      <c r="L354" s="1" t="str">
        <f ca="1">IFERROR(__xludf.DUMMYFUNCTION("IFERROR(FILTER('Tag Library'!$X$14:$X$736, LEFT('Tag Library'!$W$14:$W$736, LEN(L$2))=L$2, RIGHT('Tag Library'!$W$14:$W$736, LEN($A354))=$A354), """")"),"")</f>
        <v/>
      </c>
      <c r="M354" s="1" t="str">
        <f ca="1">IFERROR(__xludf.DUMMYFUNCTION("IFERROR(FILTER('Tag Library'!$X$14:$X$736, LEFT('Tag Library'!$W$14:$W$736, LEN(M$2))=M$2, RIGHT('Tag Library'!$W$14:$W$736, LEN($A354))=$A354), """")"),"")</f>
        <v/>
      </c>
      <c r="N354" s="1" t="str">
        <f ca="1">IFERROR(__xludf.DUMMYFUNCTION("IFERROR(FILTER('Tag Library'!$X$14:$X$736, LEFT('Tag Library'!$W$14:$W$736, LEN(N$2))=N$2, RIGHT('Tag Library'!$W$14:$W$736, LEN($A354))=$A354), """")"),"")</f>
        <v/>
      </c>
      <c r="O354" s="1" t="str">
        <f ca="1">IFERROR(__xludf.DUMMYFUNCTION("IFERROR(FILTER('Tag Library'!$X$14:$X$736, LEFT('Tag Library'!$W$14:$W$736, LEN(O$2))=O$2, RIGHT('Tag Library'!$W$14:$W$736, LEN($A354))=$A354), """")"),"")</f>
        <v/>
      </c>
      <c r="P354" s="1" t="str">
        <f ca="1">IFERROR(__xludf.DUMMYFUNCTION("IFERROR(FILTER('Tag Library'!$X$14:$X$736, LEFT('Tag Library'!$W$14:$W$736, LEN(P$2))=P$2, RIGHT('Tag Library'!$W$14:$W$736, LEN($A354))=$A354), """")"),"")</f>
        <v/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IFERROR(__xludf.DUMMYFUNCTION("IFERROR(FILTER('Tag Library'!$X$14:$X$736, LEFT('Tag Library'!$W$14:$W$736, LEN(B$2))=B$2, RIGHT('Tag Library'!$W$14:$W$736, LEN($A355))=$A355), """")"),"")</f>
        <v/>
      </c>
      <c r="C355" s="1" t="str">
        <f ca="1">IFERROR(__xludf.DUMMYFUNCTION("IFERROR(FILTER('Tag Library'!$X$14:$X$736, LEFT('Tag Library'!$W$14:$W$736, LEN(C$2))=C$2, RIGHT('Tag Library'!$W$14:$W$736, LEN($A355))=$A355), """")"),"")</f>
        <v/>
      </c>
      <c r="D355" s="1" t="str">
        <f ca="1">IFERROR(__xludf.DUMMYFUNCTION("IFERROR(FILTER('Tag Library'!$X$14:$X$736, LEFT('Tag Library'!$W$14:$W$736, LEN(D$2))=D$2, RIGHT('Tag Library'!$W$14:$W$736, LEN($A355))=$A355), """")"),"")</f>
        <v/>
      </c>
      <c r="E355" s="1" t="str">
        <f ca="1">IFERROR(__xludf.DUMMYFUNCTION("IFERROR(FILTER('Tag Library'!$X$14:$X$736, LEFT('Tag Library'!$W$14:$W$736, LEN(E$2))=E$2, RIGHT('Tag Library'!$W$14:$W$736, LEN($A355))=$A355), """")"),"")</f>
        <v/>
      </c>
      <c r="F355" s="1" t="str">
        <f ca="1">IFERROR(__xludf.DUMMYFUNCTION("IFERROR(FILTER('Tag Library'!$X$14:$X$736, LEFT('Tag Library'!$W$14:$W$736, LEN(F$2))=F$2, RIGHT('Tag Library'!$W$14:$W$736, LEN($A355))=$A355), """")"),"")</f>
        <v/>
      </c>
      <c r="G355" s="1" t="str">
        <f ca="1">IFERROR(__xludf.DUMMYFUNCTION("IFERROR(FILTER('Tag Library'!$X$14:$X$736, LEFT('Tag Library'!$W$14:$W$736, LEN(G$2))=G$2, RIGHT('Tag Library'!$W$14:$W$736, LEN($A355))=$A355), """")"),"")</f>
        <v/>
      </c>
      <c r="H355" s="1" t="str">
        <f ca="1">IFERROR(__xludf.DUMMYFUNCTION("IFERROR(FILTER('Tag Library'!$X$14:$X$736, LEFT('Tag Library'!$W$14:$W$736, LEN(H$2))=H$2, RIGHT('Tag Library'!$W$14:$W$736, LEN($A355))=$A355), """")"),"")</f>
        <v/>
      </c>
      <c r="I355" s="1" t="str">
        <f ca="1">IFERROR(__xludf.DUMMYFUNCTION("IFERROR(FILTER('Tag Library'!$X$14:$X$736, LEFT('Tag Library'!$W$14:$W$736, LEN(I$2))=I$2, RIGHT('Tag Library'!$W$14:$W$736, LEN($A355))=$A355), """")"),"")</f>
        <v/>
      </c>
      <c r="J355" s="1" t="str">
        <f ca="1">IFERROR(__xludf.DUMMYFUNCTION("IFERROR(FILTER('Tag Library'!$X$14:$X$736, LEFT('Tag Library'!$W$14:$W$736, LEN(J$2))=J$2, RIGHT('Tag Library'!$W$14:$W$736, LEN($A355))=$A355), """")"),"")</f>
        <v/>
      </c>
      <c r="K355" s="1" t="str">
        <f ca="1">IFERROR(__xludf.DUMMYFUNCTION("IFERROR(FILTER('Tag Library'!$X$14:$X$736, LEFT('Tag Library'!$W$14:$W$736, LEN(K$2))=K$2, RIGHT('Tag Library'!$W$14:$W$736, LEN($A355))=$A355), """")"),"")</f>
        <v/>
      </c>
      <c r="L355" s="1" t="str">
        <f ca="1">IFERROR(__xludf.DUMMYFUNCTION("IFERROR(FILTER('Tag Library'!$X$14:$X$736, LEFT('Tag Library'!$W$14:$W$736, LEN(L$2))=L$2, RIGHT('Tag Library'!$W$14:$W$736, LEN($A355))=$A355), """")"),"")</f>
        <v/>
      </c>
      <c r="M355" s="1" t="str">
        <f ca="1">IFERROR(__xludf.DUMMYFUNCTION("IFERROR(FILTER('Tag Library'!$X$14:$X$736, LEFT('Tag Library'!$W$14:$W$736, LEN(M$2))=M$2, RIGHT('Tag Library'!$W$14:$W$736, LEN($A355))=$A355), """")"),"")</f>
        <v/>
      </c>
      <c r="N355" s="1" t="str">
        <f ca="1">IFERROR(__xludf.DUMMYFUNCTION("IFERROR(FILTER('Tag Library'!$X$14:$X$736, LEFT('Tag Library'!$W$14:$W$736, LEN(N$2))=N$2, RIGHT('Tag Library'!$W$14:$W$736, LEN($A355))=$A355), """")"),"")</f>
        <v/>
      </c>
      <c r="O355" s="1" t="str">
        <f ca="1">IFERROR(__xludf.DUMMYFUNCTION("IFERROR(FILTER('Tag Library'!$X$14:$X$736, LEFT('Tag Library'!$W$14:$W$736, LEN(O$2))=O$2, RIGHT('Tag Library'!$W$14:$W$736, LEN($A355))=$A355), """")"),"")</f>
        <v/>
      </c>
      <c r="P355" s="1" t="str">
        <f ca="1">IFERROR(__xludf.DUMMYFUNCTION("IFERROR(FILTER('Tag Library'!$X$14:$X$736, LEFT('Tag Library'!$W$14:$W$736, LEN(P$2))=P$2, RIGHT('Tag Library'!$W$14:$W$736, LEN($A355))=$A355), """")"),"")</f>
        <v/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IFERROR(__xludf.DUMMYFUNCTION("IFERROR(FILTER('Tag Library'!$X$14:$X$736, LEFT('Tag Library'!$W$14:$W$736, LEN(B$2))=B$2, RIGHT('Tag Library'!$W$14:$W$736, LEN($A356))=$A356), """")"),"")</f>
        <v/>
      </c>
      <c r="C356" s="1" t="str">
        <f ca="1">IFERROR(__xludf.DUMMYFUNCTION("IFERROR(FILTER('Tag Library'!$X$14:$X$736, LEFT('Tag Library'!$W$14:$W$736, LEN(C$2))=C$2, RIGHT('Tag Library'!$W$14:$W$736, LEN($A356))=$A356), """")"),"")</f>
        <v/>
      </c>
      <c r="D356" s="1" t="str">
        <f ca="1">IFERROR(__xludf.DUMMYFUNCTION("IFERROR(FILTER('Tag Library'!$X$14:$X$736, LEFT('Tag Library'!$W$14:$W$736, LEN(D$2))=D$2, RIGHT('Tag Library'!$W$14:$W$736, LEN($A356))=$A356), """")"),"")</f>
        <v/>
      </c>
      <c r="E356" s="1" t="str">
        <f ca="1">IFERROR(__xludf.DUMMYFUNCTION("IFERROR(FILTER('Tag Library'!$X$14:$X$736, LEFT('Tag Library'!$W$14:$W$736, LEN(E$2))=E$2, RIGHT('Tag Library'!$W$14:$W$736, LEN($A356))=$A356), """")"),"")</f>
        <v/>
      </c>
      <c r="F356" s="1" t="str">
        <f ca="1">IFERROR(__xludf.DUMMYFUNCTION("IFERROR(FILTER('Tag Library'!$X$14:$X$736, LEFT('Tag Library'!$W$14:$W$736, LEN(F$2))=F$2, RIGHT('Tag Library'!$W$14:$W$736, LEN($A356))=$A356), """")"),"")</f>
        <v/>
      </c>
      <c r="G356" s="1" t="str">
        <f ca="1">IFERROR(__xludf.DUMMYFUNCTION("IFERROR(FILTER('Tag Library'!$X$14:$X$736, LEFT('Tag Library'!$W$14:$W$736, LEN(G$2))=G$2, RIGHT('Tag Library'!$W$14:$W$736, LEN($A356))=$A356), """")"),"")</f>
        <v/>
      </c>
      <c r="H356" s="1" t="str">
        <f ca="1">IFERROR(__xludf.DUMMYFUNCTION("IFERROR(FILTER('Tag Library'!$X$14:$X$736, LEFT('Tag Library'!$W$14:$W$736, LEN(H$2))=H$2, RIGHT('Tag Library'!$W$14:$W$736, LEN($A356))=$A356), """")"),"")</f>
        <v/>
      </c>
      <c r="I356" s="1" t="str">
        <f ca="1">IFERROR(__xludf.DUMMYFUNCTION("IFERROR(FILTER('Tag Library'!$X$14:$X$736, LEFT('Tag Library'!$W$14:$W$736, LEN(I$2))=I$2, RIGHT('Tag Library'!$W$14:$W$736, LEN($A356))=$A356), """")"),"")</f>
        <v/>
      </c>
      <c r="J356" s="1" t="str">
        <f ca="1">IFERROR(__xludf.DUMMYFUNCTION("IFERROR(FILTER('Tag Library'!$X$14:$X$736, LEFT('Tag Library'!$W$14:$W$736, LEN(J$2))=J$2, RIGHT('Tag Library'!$W$14:$W$736, LEN($A356))=$A356), """")"),"")</f>
        <v/>
      </c>
      <c r="K356" s="1" t="str">
        <f ca="1">IFERROR(__xludf.DUMMYFUNCTION("IFERROR(FILTER('Tag Library'!$X$14:$X$736, LEFT('Tag Library'!$W$14:$W$736, LEN(K$2))=K$2, RIGHT('Tag Library'!$W$14:$W$736, LEN($A356))=$A356), """")"),"")</f>
        <v/>
      </c>
      <c r="L356" s="1" t="str">
        <f ca="1">IFERROR(__xludf.DUMMYFUNCTION("IFERROR(FILTER('Tag Library'!$X$14:$X$736, LEFT('Tag Library'!$W$14:$W$736, LEN(L$2))=L$2, RIGHT('Tag Library'!$W$14:$W$736, LEN($A356))=$A356), """")"),"")</f>
        <v/>
      </c>
      <c r="M356" s="1" t="str">
        <f ca="1">IFERROR(__xludf.DUMMYFUNCTION("IFERROR(FILTER('Tag Library'!$X$14:$X$736, LEFT('Tag Library'!$W$14:$W$736, LEN(M$2))=M$2, RIGHT('Tag Library'!$W$14:$W$736, LEN($A356))=$A356), """")"),"")</f>
        <v/>
      </c>
      <c r="N356" s="1" t="str">
        <f ca="1">IFERROR(__xludf.DUMMYFUNCTION("IFERROR(FILTER('Tag Library'!$X$14:$X$736, LEFT('Tag Library'!$W$14:$W$736, LEN(N$2))=N$2, RIGHT('Tag Library'!$W$14:$W$736, LEN($A356))=$A356), """")"),"")</f>
        <v/>
      </c>
      <c r="O356" s="1" t="str">
        <f ca="1">IFERROR(__xludf.DUMMYFUNCTION("IFERROR(FILTER('Tag Library'!$X$14:$X$736, LEFT('Tag Library'!$W$14:$W$736, LEN(O$2))=O$2, RIGHT('Tag Library'!$W$14:$W$736, LEN($A356))=$A356), """")"),"")</f>
        <v/>
      </c>
      <c r="P356" s="1" t="str">
        <f ca="1">IFERROR(__xludf.DUMMYFUNCTION("IFERROR(FILTER('Tag Library'!$X$14:$X$736, LEFT('Tag Library'!$W$14:$W$736, LEN(P$2))=P$2, RIGHT('Tag Library'!$W$14:$W$736, LEN($A356))=$A356), """")"),"")</f>
        <v/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IFERROR(__xludf.DUMMYFUNCTION("IFERROR(FILTER('Tag Library'!$X$14:$X$736, LEFT('Tag Library'!$W$14:$W$736, LEN(B$2))=B$2, RIGHT('Tag Library'!$W$14:$W$736, LEN($A357))=$A357), """")"),"")</f>
        <v/>
      </c>
      <c r="C357" s="1" t="str">
        <f ca="1">IFERROR(__xludf.DUMMYFUNCTION("IFERROR(FILTER('Tag Library'!$X$14:$X$736, LEFT('Tag Library'!$W$14:$W$736, LEN(C$2))=C$2, RIGHT('Tag Library'!$W$14:$W$736, LEN($A357))=$A357), """")"),"")</f>
        <v/>
      </c>
      <c r="D357" s="1" t="str">
        <f ca="1">IFERROR(__xludf.DUMMYFUNCTION("IFERROR(FILTER('Tag Library'!$X$14:$X$736, LEFT('Tag Library'!$W$14:$W$736, LEN(D$2))=D$2, RIGHT('Tag Library'!$W$14:$W$736, LEN($A357))=$A357), """")"),"")</f>
        <v/>
      </c>
      <c r="E357" s="1" t="str">
        <f ca="1">IFERROR(__xludf.DUMMYFUNCTION("IFERROR(FILTER('Tag Library'!$X$14:$X$736, LEFT('Tag Library'!$W$14:$W$736, LEN(E$2))=E$2, RIGHT('Tag Library'!$W$14:$W$736, LEN($A357))=$A357), """")"),"")</f>
        <v/>
      </c>
      <c r="F357" s="1" t="str">
        <f ca="1">IFERROR(__xludf.DUMMYFUNCTION("IFERROR(FILTER('Tag Library'!$X$14:$X$736, LEFT('Tag Library'!$W$14:$W$736, LEN(F$2))=F$2, RIGHT('Tag Library'!$W$14:$W$736, LEN($A357))=$A357), """")"),"")</f>
        <v/>
      </c>
      <c r="G357" s="1" t="str">
        <f ca="1">IFERROR(__xludf.DUMMYFUNCTION("IFERROR(FILTER('Tag Library'!$X$14:$X$736, LEFT('Tag Library'!$W$14:$W$736, LEN(G$2))=G$2, RIGHT('Tag Library'!$W$14:$W$736, LEN($A357))=$A357), """")"),"")</f>
        <v/>
      </c>
      <c r="H357" s="1" t="str">
        <f ca="1">IFERROR(__xludf.DUMMYFUNCTION("IFERROR(FILTER('Tag Library'!$X$14:$X$736, LEFT('Tag Library'!$W$14:$W$736, LEN(H$2))=H$2, RIGHT('Tag Library'!$W$14:$W$736, LEN($A357))=$A357), """")"),"")</f>
        <v/>
      </c>
      <c r="I357" s="1" t="str">
        <f ca="1">IFERROR(__xludf.DUMMYFUNCTION("IFERROR(FILTER('Tag Library'!$X$14:$X$736, LEFT('Tag Library'!$W$14:$W$736, LEN(I$2))=I$2, RIGHT('Tag Library'!$W$14:$W$736, LEN($A357))=$A357), """")"),"")</f>
        <v/>
      </c>
      <c r="J357" s="1" t="str">
        <f ca="1">IFERROR(__xludf.DUMMYFUNCTION("IFERROR(FILTER('Tag Library'!$X$14:$X$736, LEFT('Tag Library'!$W$14:$W$736, LEN(J$2))=J$2, RIGHT('Tag Library'!$W$14:$W$736, LEN($A357))=$A357), """")"),"")</f>
        <v/>
      </c>
      <c r="K357" s="1" t="str">
        <f ca="1">IFERROR(__xludf.DUMMYFUNCTION("IFERROR(FILTER('Tag Library'!$X$14:$X$736, LEFT('Tag Library'!$W$14:$W$736, LEN(K$2))=K$2, RIGHT('Tag Library'!$W$14:$W$736, LEN($A357))=$A357), """")"),"")</f>
        <v/>
      </c>
      <c r="L357" s="1" t="str">
        <f ca="1">IFERROR(__xludf.DUMMYFUNCTION("IFERROR(FILTER('Tag Library'!$X$14:$X$736, LEFT('Tag Library'!$W$14:$W$736, LEN(L$2))=L$2, RIGHT('Tag Library'!$W$14:$W$736, LEN($A357))=$A357), """")"),"")</f>
        <v/>
      </c>
      <c r="M357" s="1" t="str">
        <f ca="1">IFERROR(__xludf.DUMMYFUNCTION("IFERROR(FILTER('Tag Library'!$X$14:$X$736, LEFT('Tag Library'!$W$14:$W$736, LEN(M$2))=M$2, RIGHT('Tag Library'!$W$14:$W$736, LEN($A357))=$A357), """")"),"")</f>
        <v/>
      </c>
      <c r="N357" s="1" t="str">
        <f ca="1">IFERROR(__xludf.DUMMYFUNCTION("IFERROR(FILTER('Tag Library'!$X$14:$X$736, LEFT('Tag Library'!$W$14:$W$736, LEN(N$2))=N$2, RIGHT('Tag Library'!$W$14:$W$736, LEN($A357))=$A357), """")"),"")</f>
        <v/>
      </c>
      <c r="O357" s="1" t="str">
        <f ca="1">IFERROR(__xludf.DUMMYFUNCTION("IFERROR(FILTER('Tag Library'!$X$14:$X$736, LEFT('Tag Library'!$W$14:$W$736, LEN(O$2))=O$2, RIGHT('Tag Library'!$W$14:$W$736, LEN($A357))=$A357), """")"),"")</f>
        <v/>
      </c>
      <c r="P357" s="1" t="str">
        <f ca="1">IFERROR(__xludf.DUMMYFUNCTION("IFERROR(FILTER('Tag Library'!$X$14:$X$736, LEFT('Tag Library'!$W$14:$W$736, LEN(P$2))=P$2, RIGHT('Tag Library'!$W$14:$W$736, LEN($A357))=$A357), """")"),"")</f>
        <v/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IFERROR(__xludf.DUMMYFUNCTION("IFERROR(FILTER('Tag Library'!$X$14:$X$736, LEFT('Tag Library'!$W$14:$W$736, LEN(B$2))=B$2, RIGHT('Tag Library'!$W$14:$W$736, LEN($A358))=$A358), """")"),"")</f>
        <v/>
      </c>
      <c r="C358" s="1" t="str">
        <f ca="1">IFERROR(__xludf.DUMMYFUNCTION("IFERROR(FILTER('Tag Library'!$X$14:$X$736, LEFT('Tag Library'!$W$14:$W$736, LEN(C$2))=C$2, RIGHT('Tag Library'!$W$14:$W$736, LEN($A358))=$A358), """")"),"")</f>
        <v/>
      </c>
      <c r="D358" s="1" t="str">
        <f ca="1">IFERROR(__xludf.DUMMYFUNCTION("IFERROR(FILTER('Tag Library'!$X$14:$X$736, LEFT('Tag Library'!$W$14:$W$736, LEN(D$2))=D$2, RIGHT('Tag Library'!$W$14:$W$736, LEN($A358))=$A358), """")"),"")</f>
        <v/>
      </c>
      <c r="E358" s="1" t="str">
        <f ca="1">IFERROR(__xludf.DUMMYFUNCTION("IFERROR(FILTER('Tag Library'!$X$14:$X$736, LEFT('Tag Library'!$W$14:$W$736, LEN(E$2))=E$2, RIGHT('Tag Library'!$W$14:$W$736, LEN($A358))=$A358), """")"),"")</f>
        <v/>
      </c>
      <c r="F358" s="1" t="str">
        <f ca="1">IFERROR(__xludf.DUMMYFUNCTION("IFERROR(FILTER('Tag Library'!$X$14:$X$736, LEFT('Tag Library'!$W$14:$W$736, LEN(F$2))=F$2, RIGHT('Tag Library'!$W$14:$W$736, LEN($A358))=$A358), """")"),"")</f>
        <v/>
      </c>
      <c r="G358" s="1" t="str">
        <f ca="1">IFERROR(__xludf.DUMMYFUNCTION("IFERROR(FILTER('Tag Library'!$X$14:$X$736, LEFT('Tag Library'!$W$14:$W$736, LEN(G$2))=G$2, RIGHT('Tag Library'!$W$14:$W$736, LEN($A358))=$A358), """")"),"")</f>
        <v/>
      </c>
      <c r="H358" s="1" t="str">
        <f ca="1">IFERROR(__xludf.DUMMYFUNCTION("IFERROR(FILTER('Tag Library'!$X$14:$X$736, LEFT('Tag Library'!$W$14:$W$736, LEN(H$2))=H$2, RIGHT('Tag Library'!$W$14:$W$736, LEN($A358))=$A358), """")"),"")</f>
        <v/>
      </c>
      <c r="I358" s="1" t="str">
        <f ca="1">IFERROR(__xludf.DUMMYFUNCTION("IFERROR(FILTER('Tag Library'!$X$14:$X$736, LEFT('Tag Library'!$W$14:$W$736, LEN(I$2))=I$2, RIGHT('Tag Library'!$W$14:$W$736, LEN($A358))=$A358), """")"),"")</f>
        <v/>
      </c>
      <c r="J358" s="1" t="str">
        <f ca="1">IFERROR(__xludf.DUMMYFUNCTION("IFERROR(FILTER('Tag Library'!$X$14:$X$736, LEFT('Tag Library'!$W$14:$W$736, LEN(J$2))=J$2, RIGHT('Tag Library'!$W$14:$W$736, LEN($A358))=$A358), """")"),"")</f>
        <v/>
      </c>
      <c r="K358" s="1" t="str">
        <f ca="1">IFERROR(__xludf.DUMMYFUNCTION("IFERROR(FILTER('Tag Library'!$X$14:$X$736, LEFT('Tag Library'!$W$14:$W$736, LEN(K$2))=K$2, RIGHT('Tag Library'!$W$14:$W$736, LEN($A358))=$A358), """")"),"")</f>
        <v/>
      </c>
      <c r="L358" s="1" t="str">
        <f ca="1">IFERROR(__xludf.DUMMYFUNCTION("IFERROR(FILTER('Tag Library'!$X$14:$X$736, LEFT('Tag Library'!$W$14:$W$736, LEN(L$2))=L$2, RIGHT('Tag Library'!$W$14:$W$736, LEN($A358))=$A358), """")"),"")</f>
        <v/>
      </c>
      <c r="M358" s="1" t="str">
        <f ca="1">IFERROR(__xludf.DUMMYFUNCTION("IFERROR(FILTER('Tag Library'!$X$14:$X$736, LEFT('Tag Library'!$W$14:$W$736, LEN(M$2))=M$2, RIGHT('Tag Library'!$W$14:$W$736, LEN($A358))=$A358), """")"),"")</f>
        <v/>
      </c>
      <c r="N358" s="1" t="str">
        <f ca="1">IFERROR(__xludf.DUMMYFUNCTION("IFERROR(FILTER('Tag Library'!$X$14:$X$736, LEFT('Tag Library'!$W$14:$W$736, LEN(N$2))=N$2, RIGHT('Tag Library'!$W$14:$W$736, LEN($A358))=$A358), """")"),"")</f>
        <v/>
      </c>
      <c r="O358" s="1" t="str">
        <f ca="1">IFERROR(__xludf.DUMMYFUNCTION("IFERROR(FILTER('Tag Library'!$X$14:$X$736, LEFT('Tag Library'!$W$14:$W$736, LEN(O$2))=O$2, RIGHT('Tag Library'!$W$14:$W$736, LEN($A358))=$A358), """")"),"")</f>
        <v/>
      </c>
      <c r="P358" s="1" t="str">
        <f ca="1">IFERROR(__xludf.DUMMYFUNCTION("IFERROR(FILTER('Tag Library'!$X$14:$X$736, LEFT('Tag Library'!$W$14:$W$736, LEN(P$2))=P$2, RIGHT('Tag Library'!$W$14:$W$736, LEN($A358))=$A358), """")"),"")</f>
        <v/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IFERROR(__xludf.DUMMYFUNCTION("IFERROR(FILTER('Tag Library'!$X$14:$X$736, LEFT('Tag Library'!$W$14:$W$736, LEN(B$2))=B$2, RIGHT('Tag Library'!$W$14:$W$736, LEN($A359))=$A359), """")"),"")</f>
        <v/>
      </c>
      <c r="C359" s="1" t="str">
        <f ca="1">IFERROR(__xludf.DUMMYFUNCTION("IFERROR(FILTER('Tag Library'!$X$14:$X$736, LEFT('Tag Library'!$W$14:$W$736, LEN(C$2))=C$2, RIGHT('Tag Library'!$W$14:$W$736, LEN($A359))=$A359), """")"),"")</f>
        <v/>
      </c>
      <c r="D359" s="1" t="str">
        <f ca="1">IFERROR(__xludf.DUMMYFUNCTION("IFERROR(FILTER('Tag Library'!$X$14:$X$736, LEFT('Tag Library'!$W$14:$W$736, LEN(D$2))=D$2, RIGHT('Tag Library'!$W$14:$W$736, LEN($A359))=$A359), """")"),"")</f>
        <v/>
      </c>
      <c r="E359" s="1" t="str">
        <f ca="1">IFERROR(__xludf.DUMMYFUNCTION("IFERROR(FILTER('Tag Library'!$X$14:$X$736, LEFT('Tag Library'!$W$14:$W$736, LEN(E$2))=E$2, RIGHT('Tag Library'!$W$14:$W$736, LEN($A359))=$A359), """")"),"")</f>
        <v/>
      </c>
      <c r="F359" s="1" t="str">
        <f ca="1">IFERROR(__xludf.DUMMYFUNCTION("IFERROR(FILTER('Tag Library'!$X$14:$X$736, LEFT('Tag Library'!$W$14:$W$736, LEN(F$2))=F$2, RIGHT('Tag Library'!$W$14:$W$736, LEN($A359))=$A359), """")"),"")</f>
        <v/>
      </c>
      <c r="G359" s="1" t="str">
        <f ca="1">IFERROR(__xludf.DUMMYFUNCTION("IFERROR(FILTER('Tag Library'!$X$14:$X$736, LEFT('Tag Library'!$W$14:$W$736, LEN(G$2))=G$2, RIGHT('Tag Library'!$W$14:$W$736, LEN($A359))=$A359), """")"),"")</f>
        <v/>
      </c>
      <c r="H359" s="1" t="str">
        <f ca="1">IFERROR(__xludf.DUMMYFUNCTION("IFERROR(FILTER('Tag Library'!$X$14:$X$736, LEFT('Tag Library'!$W$14:$W$736, LEN(H$2))=H$2, RIGHT('Tag Library'!$W$14:$W$736, LEN($A359))=$A359), """")"),"")</f>
        <v/>
      </c>
      <c r="I359" s="1" t="str">
        <f ca="1">IFERROR(__xludf.DUMMYFUNCTION("IFERROR(FILTER('Tag Library'!$X$14:$X$736, LEFT('Tag Library'!$W$14:$W$736, LEN(I$2))=I$2, RIGHT('Tag Library'!$W$14:$W$736, LEN($A359))=$A359), """")"),"")</f>
        <v/>
      </c>
      <c r="J359" s="1" t="str">
        <f ca="1">IFERROR(__xludf.DUMMYFUNCTION("IFERROR(FILTER('Tag Library'!$X$14:$X$736, LEFT('Tag Library'!$W$14:$W$736, LEN(J$2))=J$2, RIGHT('Tag Library'!$W$14:$W$736, LEN($A359))=$A359), """")"),"")</f>
        <v/>
      </c>
      <c r="K359" s="1" t="str">
        <f ca="1">IFERROR(__xludf.DUMMYFUNCTION("IFERROR(FILTER('Tag Library'!$X$14:$X$736, LEFT('Tag Library'!$W$14:$W$736, LEN(K$2))=K$2, RIGHT('Tag Library'!$W$14:$W$736, LEN($A359))=$A359), """")"),"")</f>
        <v/>
      </c>
      <c r="L359" s="1" t="str">
        <f ca="1">IFERROR(__xludf.DUMMYFUNCTION("IFERROR(FILTER('Tag Library'!$X$14:$X$736, LEFT('Tag Library'!$W$14:$W$736, LEN(L$2))=L$2, RIGHT('Tag Library'!$W$14:$W$736, LEN($A359))=$A359), """")"),"")</f>
        <v/>
      </c>
      <c r="M359" s="1" t="str">
        <f ca="1">IFERROR(__xludf.DUMMYFUNCTION("IFERROR(FILTER('Tag Library'!$X$14:$X$736, LEFT('Tag Library'!$W$14:$W$736, LEN(M$2))=M$2, RIGHT('Tag Library'!$W$14:$W$736, LEN($A359))=$A359), """")"),"")</f>
        <v/>
      </c>
      <c r="N359" s="1" t="str">
        <f ca="1">IFERROR(__xludf.DUMMYFUNCTION("IFERROR(FILTER('Tag Library'!$X$14:$X$736, LEFT('Tag Library'!$W$14:$W$736, LEN(N$2))=N$2, RIGHT('Tag Library'!$W$14:$W$736, LEN($A359))=$A359), """")"),"")</f>
        <v/>
      </c>
      <c r="O359" s="1" t="str">
        <f ca="1">IFERROR(__xludf.DUMMYFUNCTION("IFERROR(FILTER('Tag Library'!$X$14:$X$736, LEFT('Tag Library'!$W$14:$W$736, LEN(O$2))=O$2, RIGHT('Tag Library'!$W$14:$W$736, LEN($A359))=$A359), """")"),"")</f>
        <v/>
      </c>
      <c r="P359" s="1" t="str">
        <f ca="1">IFERROR(__xludf.DUMMYFUNCTION("IFERROR(FILTER('Tag Library'!$X$14:$X$736, LEFT('Tag Library'!$W$14:$W$736, LEN(P$2))=P$2, RIGHT('Tag Library'!$W$14:$W$736, LEN($A359))=$A359), """")"),"")</f>
        <v/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IFERROR(__xludf.DUMMYFUNCTION("IFERROR(FILTER('Tag Library'!$X$14:$X$736, LEFT('Tag Library'!$W$14:$W$736, LEN(B$2))=B$2, RIGHT('Tag Library'!$W$14:$W$736, LEN($A360))=$A360), """")"),"")</f>
        <v/>
      </c>
      <c r="C360" s="1" t="str">
        <f ca="1">IFERROR(__xludf.DUMMYFUNCTION("IFERROR(FILTER('Tag Library'!$X$14:$X$736, LEFT('Tag Library'!$W$14:$W$736, LEN(C$2))=C$2, RIGHT('Tag Library'!$W$14:$W$736, LEN($A360))=$A360), """")"),"")</f>
        <v/>
      </c>
      <c r="D360" s="1" t="str">
        <f ca="1">IFERROR(__xludf.DUMMYFUNCTION("IFERROR(FILTER('Tag Library'!$X$14:$X$736, LEFT('Tag Library'!$W$14:$W$736, LEN(D$2))=D$2, RIGHT('Tag Library'!$W$14:$W$736, LEN($A360))=$A360), """")"),"")</f>
        <v/>
      </c>
      <c r="E360" s="1" t="str">
        <f ca="1">IFERROR(__xludf.DUMMYFUNCTION("IFERROR(FILTER('Tag Library'!$X$14:$X$736, LEFT('Tag Library'!$W$14:$W$736, LEN(E$2))=E$2, RIGHT('Tag Library'!$W$14:$W$736, LEN($A360))=$A360), """")"),"")</f>
        <v/>
      </c>
      <c r="F360" s="1" t="str">
        <f ca="1">IFERROR(__xludf.DUMMYFUNCTION("IFERROR(FILTER('Tag Library'!$X$14:$X$736, LEFT('Tag Library'!$W$14:$W$736, LEN(F$2))=F$2, RIGHT('Tag Library'!$W$14:$W$736, LEN($A360))=$A360), """")"),"")</f>
        <v/>
      </c>
      <c r="G360" s="1" t="str">
        <f ca="1">IFERROR(__xludf.DUMMYFUNCTION("IFERROR(FILTER('Tag Library'!$X$14:$X$736, LEFT('Tag Library'!$W$14:$W$736, LEN(G$2))=G$2, RIGHT('Tag Library'!$W$14:$W$736, LEN($A360))=$A360), """")"),"")</f>
        <v/>
      </c>
      <c r="H360" s="1" t="str">
        <f ca="1">IFERROR(__xludf.DUMMYFUNCTION("IFERROR(FILTER('Tag Library'!$X$14:$X$736, LEFT('Tag Library'!$W$14:$W$736, LEN(H$2))=H$2, RIGHT('Tag Library'!$W$14:$W$736, LEN($A360))=$A360), """")"),"")</f>
        <v/>
      </c>
      <c r="I360" s="1" t="str">
        <f ca="1">IFERROR(__xludf.DUMMYFUNCTION("IFERROR(FILTER('Tag Library'!$X$14:$X$736, LEFT('Tag Library'!$W$14:$W$736, LEN(I$2))=I$2, RIGHT('Tag Library'!$W$14:$W$736, LEN($A360))=$A360), """")"),"")</f>
        <v/>
      </c>
      <c r="J360" s="1" t="str">
        <f ca="1">IFERROR(__xludf.DUMMYFUNCTION("IFERROR(FILTER('Tag Library'!$X$14:$X$736, LEFT('Tag Library'!$W$14:$W$736, LEN(J$2))=J$2, RIGHT('Tag Library'!$W$14:$W$736, LEN($A360))=$A360), """")"),"")</f>
        <v/>
      </c>
      <c r="K360" s="1" t="str">
        <f ca="1">IFERROR(__xludf.DUMMYFUNCTION("IFERROR(FILTER('Tag Library'!$X$14:$X$736, LEFT('Tag Library'!$W$14:$W$736, LEN(K$2))=K$2, RIGHT('Tag Library'!$W$14:$W$736, LEN($A360))=$A360), """")"),"")</f>
        <v/>
      </c>
      <c r="L360" s="1" t="str">
        <f ca="1">IFERROR(__xludf.DUMMYFUNCTION("IFERROR(FILTER('Tag Library'!$X$14:$X$736, LEFT('Tag Library'!$W$14:$W$736, LEN(L$2))=L$2, RIGHT('Tag Library'!$W$14:$W$736, LEN($A360))=$A360), """")"),"")</f>
        <v/>
      </c>
      <c r="M360" s="1" t="str">
        <f ca="1">IFERROR(__xludf.DUMMYFUNCTION("IFERROR(FILTER('Tag Library'!$X$14:$X$736, LEFT('Tag Library'!$W$14:$W$736, LEN(M$2))=M$2, RIGHT('Tag Library'!$W$14:$W$736, LEN($A360))=$A360), """")"),"")</f>
        <v/>
      </c>
      <c r="N360" s="1" t="str">
        <f ca="1">IFERROR(__xludf.DUMMYFUNCTION("IFERROR(FILTER('Tag Library'!$X$14:$X$736, LEFT('Tag Library'!$W$14:$W$736, LEN(N$2))=N$2, RIGHT('Tag Library'!$W$14:$W$736, LEN($A360))=$A360), """")"),"")</f>
        <v/>
      </c>
      <c r="O360" s="1" t="str">
        <f ca="1">IFERROR(__xludf.DUMMYFUNCTION("IFERROR(FILTER('Tag Library'!$X$14:$X$736, LEFT('Tag Library'!$W$14:$W$736, LEN(O$2))=O$2, RIGHT('Tag Library'!$W$14:$W$736, LEN($A360))=$A360), """")"),"")</f>
        <v/>
      </c>
      <c r="P360" s="1" t="str">
        <f ca="1">IFERROR(__xludf.DUMMYFUNCTION("IFERROR(FILTER('Tag Library'!$X$14:$X$736, LEFT('Tag Library'!$W$14:$W$736, LEN(P$2))=P$2, RIGHT('Tag Library'!$W$14:$W$736, LEN($A360))=$A360), """")"),"")</f>
        <v/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IFERROR(__xludf.DUMMYFUNCTION("IFERROR(FILTER('Tag Library'!$X$14:$X$736, LEFT('Tag Library'!$W$14:$W$736, LEN(B$2))=B$2, RIGHT('Tag Library'!$W$14:$W$736, LEN($A361))=$A361), """")"),"")</f>
        <v/>
      </c>
      <c r="C361" s="1" t="str">
        <f ca="1">IFERROR(__xludf.DUMMYFUNCTION("IFERROR(FILTER('Tag Library'!$X$14:$X$736, LEFT('Tag Library'!$W$14:$W$736, LEN(C$2))=C$2, RIGHT('Tag Library'!$W$14:$W$736, LEN($A361))=$A361), """")"),"")</f>
        <v/>
      </c>
      <c r="D361" s="1" t="str">
        <f ca="1">IFERROR(__xludf.DUMMYFUNCTION("IFERROR(FILTER('Tag Library'!$X$14:$X$736, LEFT('Tag Library'!$W$14:$W$736, LEN(D$2))=D$2, RIGHT('Tag Library'!$W$14:$W$736, LEN($A361))=$A361), """")"),"")</f>
        <v/>
      </c>
      <c r="E361" s="1" t="str">
        <f ca="1">IFERROR(__xludf.DUMMYFUNCTION("IFERROR(FILTER('Tag Library'!$X$14:$X$736, LEFT('Tag Library'!$W$14:$W$736, LEN(E$2))=E$2, RIGHT('Tag Library'!$W$14:$W$736, LEN($A361))=$A361), """")"),"")</f>
        <v/>
      </c>
      <c r="F361" s="1" t="str">
        <f ca="1">IFERROR(__xludf.DUMMYFUNCTION("IFERROR(FILTER('Tag Library'!$X$14:$X$736, LEFT('Tag Library'!$W$14:$W$736, LEN(F$2))=F$2, RIGHT('Tag Library'!$W$14:$W$736, LEN($A361))=$A361), """")"),"")</f>
        <v/>
      </c>
      <c r="G361" s="1" t="str">
        <f ca="1">IFERROR(__xludf.DUMMYFUNCTION("IFERROR(FILTER('Tag Library'!$X$14:$X$736, LEFT('Tag Library'!$W$14:$W$736, LEN(G$2))=G$2, RIGHT('Tag Library'!$W$14:$W$736, LEN($A361))=$A361), """")"),"")</f>
        <v/>
      </c>
      <c r="H361" s="1" t="str">
        <f ca="1">IFERROR(__xludf.DUMMYFUNCTION("IFERROR(FILTER('Tag Library'!$X$14:$X$736, LEFT('Tag Library'!$W$14:$W$736, LEN(H$2))=H$2, RIGHT('Tag Library'!$W$14:$W$736, LEN($A361))=$A361), """")"),"")</f>
        <v/>
      </c>
      <c r="I361" s="1" t="str">
        <f ca="1">IFERROR(__xludf.DUMMYFUNCTION("IFERROR(FILTER('Tag Library'!$X$14:$X$736, LEFT('Tag Library'!$W$14:$W$736, LEN(I$2))=I$2, RIGHT('Tag Library'!$W$14:$W$736, LEN($A361))=$A361), """")"),"")</f>
        <v/>
      </c>
      <c r="J361" s="1" t="str">
        <f ca="1">IFERROR(__xludf.DUMMYFUNCTION("IFERROR(FILTER('Tag Library'!$X$14:$X$736, LEFT('Tag Library'!$W$14:$W$736, LEN(J$2))=J$2, RIGHT('Tag Library'!$W$14:$W$736, LEN($A361))=$A361), """")"),"")</f>
        <v/>
      </c>
      <c r="K361" s="1" t="str">
        <f ca="1">IFERROR(__xludf.DUMMYFUNCTION("IFERROR(FILTER('Tag Library'!$X$14:$X$736, LEFT('Tag Library'!$W$14:$W$736, LEN(K$2))=K$2, RIGHT('Tag Library'!$W$14:$W$736, LEN($A361))=$A361), """")"),"")</f>
        <v/>
      </c>
      <c r="L361" s="1" t="str">
        <f ca="1">IFERROR(__xludf.DUMMYFUNCTION("IFERROR(FILTER('Tag Library'!$X$14:$X$736, LEFT('Tag Library'!$W$14:$W$736, LEN(L$2))=L$2, RIGHT('Tag Library'!$W$14:$W$736, LEN($A361))=$A361), """")"),"")</f>
        <v/>
      </c>
      <c r="M361" s="1" t="str">
        <f ca="1">IFERROR(__xludf.DUMMYFUNCTION("IFERROR(FILTER('Tag Library'!$X$14:$X$736, LEFT('Tag Library'!$W$14:$W$736, LEN(M$2))=M$2, RIGHT('Tag Library'!$W$14:$W$736, LEN($A361))=$A361), """")"),"")</f>
        <v/>
      </c>
      <c r="N361" s="1" t="str">
        <f ca="1">IFERROR(__xludf.DUMMYFUNCTION("IFERROR(FILTER('Tag Library'!$X$14:$X$736, LEFT('Tag Library'!$W$14:$W$736, LEN(N$2))=N$2, RIGHT('Tag Library'!$W$14:$W$736, LEN($A361))=$A361), """")"),"")</f>
        <v/>
      </c>
      <c r="O361" s="1" t="str">
        <f ca="1">IFERROR(__xludf.DUMMYFUNCTION("IFERROR(FILTER('Tag Library'!$X$14:$X$736, LEFT('Tag Library'!$W$14:$W$736, LEN(O$2))=O$2, RIGHT('Tag Library'!$W$14:$W$736, LEN($A361))=$A361), """")"),"")</f>
        <v/>
      </c>
      <c r="P361" s="1" t="str">
        <f ca="1">IFERROR(__xludf.DUMMYFUNCTION("IFERROR(FILTER('Tag Library'!$X$14:$X$736, LEFT('Tag Library'!$W$14:$W$736, LEN(P$2))=P$2, RIGHT('Tag Library'!$W$14:$W$736, LEN($A361))=$A361), """")"),"")</f>
        <v/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IFERROR(__xludf.DUMMYFUNCTION("IFERROR(FILTER('Tag Library'!$X$14:$X$736, LEFT('Tag Library'!$W$14:$W$736, LEN(B$2))=B$2, RIGHT('Tag Library'!$W$14:$W$736, LEN($A362))=$A362), """")"),"")</f>
        <v/>
      </c>
      <c r="C362" s="1" t="str">
        <f ca="1">IFERROR(__xludf.DUMMYFUNCTION("IFERROR(FILTER('Tag Library'!$X$14:$X$736, LEFT('Tag Library'!$W$14:$W$736, LEN(C$2))=C$2, RIGHT('Tag Library'!$W$14:$W$736, LEN($A362))=$A362), """")"),"")</f>
        <v/>
      </c>
      <c r="D362" s="1" t="str">
        <f ca="1">IFERROR(__xludf.DUMMYFUNCTION("IFERROR(FILTER('Tag Library'!$X$14:$X$736, LEFT('Tag Library'!$W$14:$W$736, LEN(D$2))=D$2, RIGHT('Tag Library'!$W$14:$W$736, LEN($A362))=$A362), """")"),"")</f>
        <v/>
      </c>
      <c r="E362" s="1" t="str">
        <f ca="1">IFERROR(__xludf.DUMMYFUNCTION("IFERROR(FILTER('Tag Library'!$X$14:$X$736, LEFT('Tag Library'!$W$14:$W$736, LEN(E$2))=E$2, RIGHT('Tag Library'!$W$14:$W$736, LEN($A362))=$A362), """")"),"")</f>
        <v/>
      </c>
      <c r="F362" s="1" t="str">
        <f ca="1">IFERROR(__xludf.DUMMYFUNCTION("IFERROR(FILTER('Tag Library'!$X$14:$X$736, LEFT('Tag Library'!$W$14:$W$736, LEN(F$2))=F$2, RIGHT('Tag Library'!$W$14:$W$736, LEN($A362))=$A362), """")"),"")</f>
        <v/>
      </c>
      <c r="G362" s="1" t="str">
        <f ca="1">IFERROR(__xludf.DUMMYFUNCTION("IFERROR(FILTER('Tag Library'!$X$14:$X$736, LEFT('Tag Library'!$W$14:$W$736, LEN(G$2))=G$2, RIGHT('Tag Library'!$W$14:$W$736, LEN($A362))=$A362), """")"),"")</f>
        <v/>
      </c>
      <c r="H362" s="1" t="str">
        <f ca="1">IFERROR(__xludf.DUMMYFUNCTION("IFERROR(FILTER('Tag Library'!$X$14:$X$736, LEFT('Tag Library'!$W$14:$W$736, LEN(H$2))=H$2, RIGHT('Tag Library'!$W$14:$W$736, LEN($A362))=$A362), """")"),"")</f>
        <v/>
      </c>
      <c r="I362" s="1" t="str">
        <f ca="1">IFERROR(__xludf.DUMMYFUNCTION("IFERROR(FILTER('Tag Library'!$X$14:$X$736, LEFT('Tag Library'!$W$14:$W$736, LEN(I$2))=I$2, RIGHT('Tag Library'!$W$14:$W$736, LEN($A362))=$A362), """")"),"")</f>
        <v/>
      </c>
      <c r="J362" s="1" t="str">
        <f ca="1">IFERROR(__xludf.DUMMYFUNCTION("IFERROR(FILTER('Tag Library'!$X$14:$X$736, LEFT('Tag Library'!$W$14:$W$736, LEN(J$2))=J$2, RIGHT('Tag Library'!$W$14:$W$736, LEN($A362))=$A362), """")"),"")</f>
        <v/>
      </c>
      <c r="K362" s="1" t="str">
        <f ca="1">IFERROR(__xludf.DUMMYFUNCTION("IFERROR(FILTER('Tag Library'!$X$14:$X$736, LEFT('Tag Library'!$W$14:$W$736, LEN(K$2))=K$2, RIGHT('Tag Library'!$W$14:$W$736, LEN($A362))=$A362), """")"),"")</f>
        <v/>
      </c>
      <c r="L362" s="1" t="str">
        <f ca="1">IFERROR(__xludf.DUMMYFUNCTION("IFERROR(FILTER('Tag Library'!$X$14:$X$736, LEFT('Tag Library'!$W$14:$W$736, LEN(L$2))=L$2, RIGHT('Tag Library'!$W$14:$W$736, LEN($A362))=$A362), """")"),"")</f>
        <v/>
      </c>
      <c r="M362" s="1" t="str">
        <f ca="1">IFERROR(__xludf.DUMMYFUNCTION("IFERROR(FILTER('Tag Library'!$X$14:$X$736, LEFT('Tag Library'!$W$14:$W$736, LEN(M$2))=M$2, RIGHT('Tag Library'!$W$14:$W$736, LEN($A362))=$A362), """")"),"")</f>
        <v/>
      </c>
      <c r="N362" s="1" t="str">
        <f ca="1">IFERROR(__xludf.DUMMYFUNCTION("IFERROR(FILTER('Tag Library'!$X$14:$X$736, LEFT('Tag Library'!$W$14:$W$736, LEN(N$2))=N$2, RIGHT('Tag Library'!$W$14:$W$736, LEN($A362))=$A362), """")"),"")</f>
        <v/>
      </c>
      <c r="O362" s="1" t="str">
        <f ca="1">IFERROR(__xludf.DUMMYFUNCTION("IFERROR(FILTER('Tag Library'!$X$14:$X$736, LEFT('Tag Library'!$W$14:$W$736, LEN(O$2))=O$2, RIGHT('Tag Library'!$W$14:$W$736, LEN($A362))=$A362), """")"),"")</f>
        <v/>
      </c>
      <c r="P362" s="1" t="str">
        <f ca="1">IFERROR(__xludf.DUMMYFUNCTION("IFERROR(FILTER('Tag Library'!$X$14:$X$736, LEFT('Tag Library'!$W$14:$W$736, LEN(P$2))=P$2, RIGHT('Tag Library'!$W$14:$W$736, LEN($A362))=$A362), """")"),"")</f>
        <v/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IFERROR(__xludf.DUMMYFUNCTION("IFERROR(FILTER('Tag Library'!$X$14:$X$736, LEFT('Tag Library'!$W$14:$W$736, LEN(B$2))=B$2, RIGHT('Tag Library'!$W$14:$W$736, LEN($A363))=$A363), """")"),"")</f>
        <v/>
      </c>
      <c r="C363" s="1" t="str">
        <f ca="1">IFERROR(__xludf.DUMMYFUNCTION("IFERROR(FILTER('Tag Library'!$X$14:$X$736, LEFT('Tag Library'!$W$14:$W$736, LEN(C$2))=C$2, RIGHT('Tag Library'!$W$14:$W$736, LEN($A363))=$A363), """")"),"")</f>
        <v/>
      </c>
      <c r="D363" s="1" t="str">
        <f ca="1">IFERROR(__xludf.DUMMYFUNCTION("IFERROR(FILTER('Tag Library'!$X$14:$X$736, LEFT('Tag Library'!$W$14:$W$736, LEN(D$2))=D$2, RIGHT('Tag Library'!$W$14:$W$736, LEN($A363))=$A363), """")"),"")</f>
        <v/>
      </c>
      <c r="E363" s="1" t="str">
        <f ca="1">IFERROR(__xludf.DUMMYFUNCTION("IFERROR(FILTER('Tag Library'!$X$14:$X$736, LEFT('Tag Library'!$W$14:$W$736, LEN(E$2))=E$2, RIGHT('Tag Library'!$W$14:$W$736, LEN($A363))=$A363), """")"),"")</f>
        <v/>
      </c>
      <c r="F363" s="1" t="str">
        <f ca="1">IFERROR(__xludf.DUMMYFUNCTION("IFERROR(FILTER('Tag Library'!$X$14:$X$736, LEFT('Tag Library'!$W$14:$W$736, LEN(F$2))=F$2, RIGHT('Tag Library'!$W$14:$W$736, LEN($A363))=$A363), """")"),"")</f>
        <v/>
      </c>
      <c r="G363" s="1" t="str">
        <f ca="1">IFERROR(__xludf.DUMMYFUNCTION("IFERROR(FILTER('Tag Library'!$X$14:$X$736, LEFT('Tag Library'!$W$14:$W$736, LEN(G$2))=G$2, RIGHT('Tag Library'!$W$14:$W$736, LEN($A363))=$A363), """")"),"")</f>
        <v/>
      </c>
      <c r="H363" s="1" t="str">
        <f ca="1">IFERROR(__xludf.DUMMYFUNCTION("IFERROR(FILTER('Tag Library'!$X$14:$X$736, LEFT('Tag Library'!$W$14:$W$736, LEN(H$2))=H$2, RIGHT('Tag Library'!$W$14:$W$736, LEN($A363))=$A363), """")"),"")</f>
        <v/>
      </c>
      <c r="I363" s="1" t="str">
        <f ca="1">IFERROR(__xludf.DUMMYFUNCTION("IFERROR(FILTER('Tag Library'!$X$14:$X$736, LEFT('Tag Library'!$W$14:$W$736, LEN(I$2))=I$2, RIGHT('Tag Library'!$W$14:$W$736, LEN($A363))=$A363), """")"),"")</f>
        <v/>
      </c>
      <c r="J363" s="1" t="str">
        <f ca="1">IFERROR(__xludf.DUMMYFUNCTION("IFERROR(FILTER('Tag Library'!$X$14:$X$736, LEFT('Tag Library'!$W$14:$W$736, LEN(J$2))=J$2, RIGHT('Tag Library'!$W$14:$W$736, LEN($A363))=$A363), """")"),"")</f>
        <v/>
      </c>
      <c r="K363" s="1" t="str">
        <f ca="1">IFERROR(__xludf.DUMMYFUNCTION("IFERROR(FILTER('Tag Library'!$X$14:$X$736, LEFT('Tag Library'!$W$14:$W$736, LEN(K$2))=K$2, RIGHT('Tag Library'!$W$14:$W$736, LEN($A363))=$A363), """")"),"")</f>
        <v/>
      </c>
      <c r="L363" s="1" t="str">
        <f ca="1">IFERROR(__xludf.DUMMYFUNCTION("IFERROR(FILTER('Tag Library'!$X$14:$X$736, LEFT('Tag Library'!$W$14:$W$736, LEN(L$2))=L$2, RIGHT('Tag Library'!$W$14:$W$736, LEN($A363))=$A363), """")"),"")</f>
        <v/>
      </c>
      <c r="M363" s="1" t="str">
        <f ca="1">IFERROR(__xludf.DUMMYFUNCTION("IFERROR(FILTER('Tag Library'!$X$14:$X$736, LEFT('Tag Library'!$W$14:$W$736, LEN(M$2))=M$2, RIGHT('Tag Library'!$W$14:$W$736, LEN($A363))=$A363), """")"),"")</f>
        <v/>
      </c>
      <c r="N363" s="1" t="str">
        <f ca="1">IFERROR(__xludf.DUMMYFUNCTION("IFERROR(FILTER('Tag Library'!$X$14:$X$736, LEFT('Tag Library'!$W$14:$W$736, LEN(N$2))=N$2, RIGHT('Tag Library'!$W$14:$W$736, LEN($A363))=$A363), """")"),"")</f>
        <v/>
      </c>
      <c r="O363" s="1" t="str">
        <f ca="1">IFERROR(__xludf.DUMMYFUNCTION("IFERROR(FILTER('Tag Library'!$X$14:$X$736, LEFT('Tag Library'!$W$14:$W$736, LEN(O$2))=O$2, RIGHT('Tag Library'!$W$14:$W$736, LEN($A363))=$A363), """")"),"")</f>
        <v/>
      </c>
      <c r="P363" s="1" t="str">
        <f ca="1">IFERROR(__xludf.DUMMYFUNCTION("IFERROR(FILTER('Tag Library'!$X$14:$X$736, LEFT('Tag Library'!$W$14:$W$736, LEN(P$2))=P$2, RIGHT('Tag Library'!$W$14:$W$736, LEN($A363))=$A363), """")"),"")</f>
        <v/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IFERROR(__xludf.DUMMYFUNCTION("IFERROR(FILTER('Tag Library'!$X$14:$X$736, LEFT('Tag Library'!$W$14:$W$736, LEN(B$2))=B$2, RIGHT('Tag Library'!$W$14:$W$736, LEN($A364))=$A364), """")"),"")</f>
        <v/>
      </c>
      <c r="C364" s="1" t="str">
        <f ca="1">IFERROR(__xludf.DUMMYFUNCTION("IFERROR(FILTER('Tag Library'!$X$14:$X$736, LEFT('Tag Library'!$W$14:$W$736, LEN(C$2))=C$2, RIGHT('Tag Library'!$W$14:$W$736, LEN($A364))=$A364), """")"),"")</f>
        <v/>
      </c>
      <c r="D364" s="1" t="str">
        <f ca="1">IFERROR(__xludf.DUMMYFUNCTION("IFERROR(FILTER('Tag Library'!$X$14:$X$736, LEFT('Tag Library'!$W$14:$W$736, LEN(D$2))=D$2, RIGHT('Tag Library'!$W$14:$W$736, LEN($A364))=$A364), """")"),"")</f>
        <v/>
      </c>
      <c r="E364" s="1" t="str">
        <f ca="1">IFERROR(__xludf.DUMMYFUNCTION("IFERROR(FILTER('Tag Library'!$X$14:$X$736, LEFT('Tag Library'!$W$14:$W$736, LEN(E$2))=E$2, RIGHT('Tag Library'!$W$14:$W$736, LEN($A364))=$A364), """")"),"")</f>
        <v/>
      </c>
      <c r="F364" s="1" t="str">
        <f ca="1">IFERROR(__xludf.DUMMYFUNCTION("IFERROR(FILTER('Tag Library'!$X$14:$X$736, LEFT('Tag Library'!$W$14:$W$736, LEN(F$2))=F$2, RIGHT('Tag Library'!$W$14:$W$736, LEN($A364))=$A364), """")"),"")</f>
        <v/>
      </c>
      <c r="G364" s="1" t="str">
        <f ca="1">IFERROR(__xludf.DUMMYFUNCTION("IFERROR(FILTER('Tag Library'!$X$14:$X$736, LEFT('Tag Library'!$W$14:$W$736, LEN(G$2))=G$2, RIGHT('Tag Library'!$W$14:$W$736, LEN($A364))=$A364), """")"),"")</f>
        <v/>
      </c>
      <c r="H364" s="1" t="str">
        <f ca="1">IFERROR(__xludf.DUMMYFUNCTION("IFERROR(FILTER('Tag Library'!$X$14:$X$736, LEFT('Tag Library'!$W$14:$W$736, LEN(H$2))=H$2, RIGHT('Tag Library'!$W$14:$W$736, LEN($A364))=$A364), """")"),"")</f>
        <v/>
      </c>
      <c r="I364" s="1" t="str">
        <f ca="1">IFERROR(__xludf.DUMMYFUNCTION("IFERROR(FILTER('Tag Library'!$X$14:$X$736, LEFT('Tag Library'!$W$14:$W$736, LEN(I$2))=I$2, RIGHT('Tag Library'!$W$14:$W$736, LEN($A364))=$A364), """")"),"")</f>
        <v/>
      </c>
      <c r="J364" s="1" t="str">
        <f ca="1">IFERROR(__xludf.DUMMYFUNCTION("IFERROR(FILTER('Tag Library'!$X$14:$X$736, LEFT('Tag Library'!$W$14:$W$736, LEN(J$2))=J$2, RIGHT('Tag Library'!$W$14:$W$736, LEN($A364))=$A364), """")"),"")</f>
        <v/>
      </c>
      <c r="K364" s="1" t="str">
        <f ca="1">IFERROR(__xludf.DUMMYFUNCTION("IFERROR(FILTER('Tag Library'!$X$14:$X$736, LEFT('Tag Library'!$W$14:$W$736, LEN(K$2))=K$2, RIGHT('Tag Library'!$W$14:$W$736, LEN($A364))=$A364), """")"),"")</f>
        <v/>
      </c>
      <c r="L364" s="1" t="str">
        <f ca="1">IFERROR(__xludf.DUMMYFUNCTION("IFERROR(FILTER('Tag Library'!$X$14:$X$736, LEFT('Tag Library'!$W$14:$W$736, LEN(L$2))=L$2, RIGHT('Tag Library'!$W$14:$W$736, LEN($A364))=$A364), """")"),"")</f>
        <v/>
      </c>
      <c r="M364" s="1" t="str">
        <f ca="1">IFERROR(__xludf.DUMMYFUNCTION("IFERROR(FILTER('Tag Library'!$X$14:$X$736, LEFT('Tag Library'!$W$14:$W$736, LEN(M$2))=M$2, RIGHT('Tag Library'!$W$14:$W$736, LEN($A364))=$A364), """")"),"")</f>
        <v/>
      </c>
      <c r="N364" s="1" t="str">
        <f ca="1">IFERROR(__xludf.DUMMYFUNCTION("IFERROR(FILTER('Tag Library'!$X$14:$X$736, LEFT('Tag Library'!$W$14:$W$736, LEN(N$2))=N$2, RIGHT('Tag Library'!$W$14:$W$736, LEN($A364))=$A364), """")"),"")</f>
        <v/>
      </c>
      <c r="O364" s="1" t="str">
        <f ca="1">IFERROR(__xludf.DUMMYFUNCTION("IFERROR(FILTER('Tag Library'!$X$14:$X$736, LEFT('Tag Library'!$W$14:$W$736, LEN(O$2))=O$2, RIGHT('Tag Library'!$W$14:$W$736, LEN($A364))=$A364), """")"),"")</f>
        <v/>
      </c>
      <c r="P364" s="1" t="str">
        <f ca="1">IFERROR(__xludf.DUMMYFUNCTION("IFERROR(FILTER('Tag Library'!$X$14:$X$736, LEFT('Tag Library'!$W$14:$W$736, LEN(P$2))=P$2, RIGHT('Tag Library'!$W$14:$W$736, LEN($A364))=$A364), """")"),"")</f>
        <v/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IFERROR(__xludf.DUMMYFUNCTION("IFERROR(FILTER('Tag Library'!$X$14:$X$736, LEFT('Tag Library'!$W$14:$W$736, LEN(B$2))=B$2, RIGHT('Tag Library'!$W$14:$W$736, LEN($A365))=$A365), """")"),"")</f>
        <v/>
      </c>
      <c r="C365" s="1" t="str">
        <f ca="1">IFERROR(__xludf.DUMMYFUNCTION("IFERROR(FILTER('Tag Library'!$X$14:$X$736, LEFT('Tag Library'!$W$14:$W$736, LEN(C$2))=C$2, RIGHT('Tag Library'!$W$14:$W$736, LEN($A365))=$A365), """")"),"")</f>
        <v/>
      </c>
      <c r="D365" s="1" t="str">
        <f ca="1">IFERROR(__xludf.DUMMYFUNCTION("IFERROR(FILTER('Tag Library'!$X$14:$X$736, LEFT('Tag Library'!$W$14:$W$736, LEN(D$2))=D$2, RIGHT('Tag Library'!$W$14:$W$736, LEN($A365))=$A365), """")"),"")</f>
        <v/>
      </c>
      <c r="E365" s="1" t="str">
        <f ca="1">IFERROR(__xludf.DUMMYFUNCTION("IFERROR(FILTER('Tag Library'!$X$14:$X$736, LEFT('Tag Library'!$W$14:$W$736, LEN(E$2))=E$2, RIGHT('Tag Library'!$W$14:$W$736, LEN($A365))=$A365), """")"),"")</f>
        <v/>
      </c>
      <c r="F365" s="1" t="str">
        <f ca="1">IFERROR(__xludf.DUMMYFUNCTION("IFERROR(FILTER('Tag Library'!$X$14:$X$736, LEFT('Tag Library'!$W$14:$W$736, LEN(F$2))=F$2, RIGHT('Tag Library'!$W$14:$W$736, LEN($A365))=$A365), """")"),"")</f>
        <v/>
      </c>
      <c r="G365" s="1" t="str">
        <f ca="1">IFERROR(__xludf.DUMMYFUNCTION("IFERROR(FILTER('Tag Library'!$X$14:$X$736, LEFT('Tag Library'!$W$14:$W$736, LEN(G$2))=G$2, RIGHT('Tag Library'!$W$14:$W$736, LEN($A365))=$A365), """")"),"")</f>
        <v/>
      </c>
      <c r="H365" s="1" t="str">
        <f ca="1">IFERROR(__xludf.DUMMYFUNCTION("IFERROR(FILTER('Tag Library'!$X$14:$X$736, LEFT('Tag Library'!$W$14:$W$736, LEN(H$2))=H$2, RIGHT('Tag Library'!$W$14:$W$736, LEN($A365))=$A365), """")"),"")</f>
        <v/>
      </c>
      <c r="I365" s="1" t="str">
        <f ca="1">IFERROR(__xludf.DUMMYFUNCTION("IFERROR(FILTER('Tag Library'!$X$14:$X$736, LEFT('Tag Library'!$W$14:$W$736, LEN(I$2))=I$2, RIGHT('Tag Library'!$W$14:$W$736, LEN($A365))=$A365), """")"),"")</f>
        <v/>
      </c>
      <c r="J365" s="1" t="str">
        <f ca="1">IFERROR(__xludf.DUMMYFUNCTION("IFERROR(FILTER('Tag Library'!$X$14:$X$736, LEFT('Tag Library'!$W$14:$W$736, LEN(J$2))=J$2, RIGHT('Tag Library'!$W$14:$W$736, LEN($A365))=$A365), """")"),"")</f>
        <v/>
      </c>
      <c r="K365" s="1" t="str">
        <f ca="1">IFERROR(__xludf.DUMMYFUNCTION("IFERROR(FILTER('Tag Library'!$X$14:$X$736, LEFT('Tag Library'!$W$14:$W$736, LEN(K$2))=K$2, RIGHT('Tag Library'!$W$14:$W$736, LEN($A365))=$A365), """")"),"")</f>
        <v/>
      </c>
      <c r="L365" s="1" t="str">
        <f ca="1">IFERROR(__xludf.DUMMYFUNCTION("IFERROR(FILTER('Tag Library'!$X$14:$X$736, LEFT('Tag Library'!$W$14:$W$736, LEN(L$2))=L$2, RIGHT('Tag Library'!$W$14:$W$736, LEN($A365))=$A365), """")"),"")</f>
        <v/>
      </c>
      <c r="M365" s="1" t="str">
        <f ca="1">IFERROR(__xludf.DUMMYFUNCTION("IFERROR(FILTER('Tag Library'!$X$14:$X$736, LEFT('Tag Library'!$W$14:$W$736, LEN(M$2))=M$2, RIGHT('Tag Library'!$W$14:$W$736, LEN($A365))=$A365), """")"),"")</f>
        <v/>
      </c>
      <c r="N365" s="1" t="str">
        <f ca="1">IFERROR(__xludf.DUMMYFUNCTION("IFERROR(FILTER('Tag Library'!$X$14:$X$736, LEFT('Tag Library'!$W$14:$W$736, LEN(N$2))=N$2, RIGHT('Tag Library'!$W$14:$W$736, LEN($A365))=$A365), """")"),"")</f>
        <v/>
      </c>
      <c r="O365" s="1" t="str">
        <f ca="1">IFERROR(__xludf.DUMMYFUNCTION("IFERROR(FILTER('Tag Library'!$X$14:$X$736, LEFT('Tag Library'!$W$14:$W$736, LEN(O$2))=O$2, RIGHT('Tag Library'!$W$14:$W$736, LEN($A365))=$A365), """")"),"")</f>
        <v/>
      </c>
      <c r="P365" s="1" t="str">
        <f ca="1">IFERROR(__xludf.DUMMYFUNCTION("IFERROR(FILTER('Tag Library'!$X$14:$X$736, LEFT('Tag Library'!$W$14:$W$736, LEN(P$2))=P$2, RIGHT('Tag Library'!$W$14:$W$736, LEN($A365))=$A365), """")"),"")</f>
        <v/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IFERROR(__xludf.DUMMYFUNCTION("IFERROR(FILTER('Tag Library'!$X$14:$X$736, LEFT('Tag Library'!$W$14:$W$736, LEN(B$2))=B$2, RIGHT('Tag Library'!$W$14:$W$736, LEN($A366))=$A366), """")"),"")</f>
        <v/>
      </c>
      <c r="C366" s="1" t="str">
        <f ca="1">IFERROR(__xludf.DUMMYFUNCTION("IFERROR(FILTER('Tag Library'!$X$14:$X$736, LEFT('Tag Library'!$W$14:$W$736, LEN(C$2))=C$2, RIGHT('Tag Library'!$W$14:$W$736, LEN($A366))=$A366), """")"),"")</f>
        <v/>
      </c>
      <c r="D366" s="1" t="str">
        <f ca="1">IFERROR(__xludf.DUMMYFUNCTION("IFERROR(FILTER('Tag Library'!$X$14:$X$736, LEFT('Tag Library'!$W$14:$W$736, LEN(D$2))=D$2, RIGHT('Tag Library'!$W$14:$W$736, LEN($A366))=$A366), """")"),"")</f>
        <v/>
      </c>
      <c r="E366" s="1" t="str">
        <f ca="1">IFERROR(__xludf.DUMMYFUNCTION("IFERROR(FILTER('Tag Library'!$X$14:$X$736, LEFT('Tag Library'!$W$14:$W$736, LEN(E$2))=E$2, RIGHT('Tag Library'!$W$14:$W$736, LEN($A366))=$A366), """")"),"")</f>
        <v/>
      </c>
      <c r="F366" s="1" t="str">
        <f ca="1">IFERROR(__xludf.DUMMYFUNCTION("IFERROR(FILTER('Tag Library'!$X$14:$X$736, LEFT('Tag Library'!$W$14:$W$736, LEN(F$2))=F$2, RIGHT('Tag Library'!$W$14:$W$736, LEN($A366))=$A366), """")"),"")</f>
        <v/>
      </c>
      <c r="G366" s="1" t="str">
        <f ca="1">IFERROR(__xludf.DUMMYFUNCTION("IFERROR(FILTER('Tag Library'!$X$14:$X$736, LEFT('Tag Library'!$W$14:$W$736, LEN(G$2))=G$2, RIGHT('Tag Library'!$W$14:$W$736, LEN($A366))=$A366), """")"),"")</f>
        <v/>
      </c>
      <c r="H366" s="1" t="str">
        <f ca="1">IFERROR(__xludf.DUMMYFUNCTION("IFERROR(FILTER('Tag Library'!$X$14:$X$736, LEFT('Tag Library'!$W$14:$W$736, LEN(H$2))=H$2, RIGHT('Tag Library'!$W$14:$W$736, LEN($A366))=$A366), """")"),"")</f>
        <v/>
      </c>
      <c r="I366" s="1" t="str">
        <f ca="1">IFERROR(__xludf.DUMMYFUNCTION("IFERROR(FILTER('Tag Library'!$X$14:$X$736, LEFT('Tag Library'!$W$14:$W$736, LEN(I$2))=I$2, RIGHT('Tag Library'!$W$14:$W$736, LEN($A366))=$A366), """")"),"")</f>
        <v/>
      </c>
      <c r="J366" s="1" t="str">
        <f ca="1">IFERROR(__xludf.DUMMYFUNCTION("IFERROR(FILTER('Tag Library'!$X$14:$X$736, LEFT('Tag Library'!$W$14:$W$736, LEN(J$2))=J$2, RIGHT('Tag Library'!$W$14:$W$736, LEN($A366))=$A366), """")"),"")</f>
        <v/>
      </c>
      <c r="K366" s="1" t="str">
        <f ca="1">IFERROR(__xludf.DUMMYFUNCTION("IFERROR(FILTER('Tag Library'!$X$14:$X$736, LEFT('Tag Library'!$W$14:$W$736, LEN(K$2))=K$2, RIGHT('Tag Library'!$W$14:$W$736, LEN($A366))=$A366), """")"),"")</f>
        <v/>
      </c>
      <c r="L366" s="1" t="str">
        <f ca="1">IFERROR(__xludf.DUMMYFUNCTION("IFERROR(FILTER('Tag Library'!$X$14:$X$736, LEFT('Tag Library'!$W$14:$W$736, LEN(L$2))=L$2, RIGHT('Tag Library'!$W$14:$W$736, LEN($A366))=$A366), """")"),"")</f>
        <v/>
      </c>
      <c r="M366" s="1" t="str">
        <f ca="1">IFERROR(__xludf.DUMMYFUNCTION("IFERROR(FILTER('Tag Library'!$X$14:$X$736, LEFT('Tag Library'!$W$14:$W$736, LEN(M$2))=M$2, RIGHT('Tag Library'!$W$14:$W$736, LEN($A366))=$A366), """")"),"")</f>
        <v/>
      </c>
      <c r="N366" s="1" t="str">
        <f ca="1">IFERROR(__xludf.DUMMYFUNCTION("IFERROR(FILTER('Tag Library'!$X$14:$X$736, LEFT('Tag Library'!$W$14:$W$736, LEN(N$2))=N$2, RIGHT('Tag Library'!$W$14:$W$736, LEN($A366))=$A366), """")"),"")</f>
        <v/>
      </c>
      <c r="O366" s="1" t="str">
        <f ca="1">IFERROR(__xludf.DUMMYFUNCTION("IFERROR(FILTER('Tag Library'!$X$14:$X$736, LEFT('Tag Library'!$W$14:$W$736, LEN(O$2))=O$2, RIGHT('Tag Library'!$W$14:$W$736, LEN($A366))=$A366), """")"),"")</f>
        <v/>
      </c>
      <c r="P366" s="1" t="str">
        <f ca="1">IFERROR(__xludf.DUMMYFUNCTION("IFERROR(FILTER('Tag Library'!$X$14:$X$736, LEFT('Tag Library'!$W$14:$W$736, LEN(P$2))=P$2, RIGHT('Tag Library'!$W$14:$W$736, LEN($A366))=$A366), """")"),"")</f>
        <v/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IFERROR(__xludf.DUMMYFUNCTION("IFERROR(FILTER('Tag Library'!$X$14:$X$736, LEFT('Tag Library'!$W$14:$W$736, LEN(B$2))=B$2, RIGHT('Tag Library'!$W$14:$W$736, LEN($A367))=$A367), """")"),"")</f>
        <v/>
      </c>
      <c r="C367" s="1" t="str">
        <f ca="1">IFERROR(__xludf.DUMMYFUNCTION("IFERROR(FILTER('Tag Library'!$X$14:$X$736, LEFT('Tag Library'!$W$14:$W$736, LEN(C$2))=C$2, RIGHT('Tag Library'!$W$14:$W$736, LEN($A367))=$A367), """")"),"")</f>
        <v/>
      </c>
      <c r="D367" s="1" t="str">
        <f ca="1">IFERROR(__xludf.DUMMYFUNCTION("IFERROR(FILTER('Tag Library'!$X$14:$X$736, LEFT('Tag Library'!$W$14:$W$736, LEN(D$2))=D$2, RIGHT('Tag Library'!$W$14:$W$736, LEN($A367))=$A367), """")"),"")</f>
        <v/>
      </c>
      <c r="E367" s="1" t="str">
        <f ca="1">IFERROR(__xludf.DUMMYFUNCTION("IFERROR(FILTER('Tag Library'!$X$14:$X$736, LEFT('Tag Library'!$W$14:$W$736, LEN(E$2))=E$2, RIGHT('Tag Library'!$W$14:$W$736, LEN($A367))=$A367), """")"),"")</f>
        <v/>
      </c>
      <c r="F367" s="1" t="str">
        <f ca="1">IFERROR(__xludf.DUMMYFUNCTION("IFERROR(FILTER('Tag Library'!$X$14:$X$736, LEFT('Tag Library'!$W$14:$W$736, LEN(F$2))=F$2, RIGHT('Tag Library'!$W$14:$W$736, LEN($A367))=$A367), """")"),"")</f>
        <v/>
      </c>
      <c r="G367" s="1" t="str">
        <f ca="1">IFERROR(__xludf.DUMMYFUNCTION("IFERROR(FILTER('Tag Library'!$X$14:$X$736, LEFT('Tag Library'!$W$14:$W$736, LEN(G$2))=G$2, RIGHT('Tag Library'!$W$14:$W$736, LEN($A367))=$A367), """")"),"")</f>
        <v/>
      </c>
      <c r="H367" s="1" t="str">
        <f ca="1">IFERROR(__xludf.DUMMYFUNCTION("IFERROR(FILTER('Tag Library'!$X$14:$X$736, LEFT('Tag Library'!$W$14:$W$736, LEN(H$2))=H$2, RIGHT('Tag Library'!$W$14:$W$736, LEN($A367))=$A367), """")"),"")</f>
        <v/>
      </c>
      <c r="I367" s="1" t="str">
        <f ca="1">IFERROR(__xludf.DUMMYFUNCTION("IFERROR(FILTER('Tag Library'!$X$14:$X$736, LEFT('Tag Library'!$W$14:$W$736, LEN(I$2))=I$2, RIGHT('Tag Library'!$W$14:$W$736, LEN($A367))=$A367), """")"),"")</f>
        <v/>
      </c>
      <c r="J367" s="1" t="str">
        <f ca="1">IFERROR(__xludf.DUMMYFUNCTION("IFERROR(FILTER('Tag Library'!$X$14:$X$736, LEFT('Tag Library'!$W$14:$W$736, LEN(J$2))=J$2, RIGHT('Tag Library'!$W$14:$W$736, LEN($A367))=$A367), """")"),"")</f>
        <v/>
      </c>
      <c r="K367" s="1" t="str">
        <f ca="1">IFERROR(__xludf.DUMMYFUNCTION("IFERROR(FILTER('Tag Library'!$X$14:$X$736, LEFT('Tag Library'!$W$14:$W$736, LEN(K$2))=K$2, RIGHT('Tag Library'!$W$14:$W$736, LEN($A367))=$A367), """")"),"")</f>
        <v/>
      </c>
      <c r="L367" s="1" t="str">
        <f ca="1">IFERROR(__xludf.DUMMYFUNCTION("IFERROR(FILTER('Tag Library'!$X$14:$X$736, LEFT('Tag Library'!$W$14:$W$736, LEN(L$2))=L$2, RIGHT('Tag Library'!$W$14:$W$736, LEN($A367))=$A367), """")"),"")</f>
        <v/>
      </c>
      <c r="M367" s="1" t="str">
        <f ca="1">IFERROR(__xludf.DUMMYFUNCTION("IFERROR(FILTER('Tag Library'!$X$14:$X$736, LEFT('Tag Library'!$W$14:$W$736, LEN(M$2))=M$2, RIGHT('Tag Library'!$W$14:$W$736, LEN($A367))=$A367), """")"),"")</f>
        <v/>
      </c>
      <c r="N367" s="1" t="str">
        <f ca="1">IFERROR(__xludf.DUMMYFUNCTION("IFERROR(FILTER('Tag Library'!$X$14:$X$736, LEFT('Tag Library'!$W$14:$W$736, LEN(N$2))=N$2, RIGHT('Tag Library'!$W$14:$W$736, LEN($A367))=$A367), """")"),"")</f>
        <v/>
      </c>
      <c r="O367" s="1" t="str">
        <f ca="1">IFERROR(__xludf.DUMMYFUNCTION("IFERROR(FILTER('Tag Library'!$X$14:$X$736, LEFT('Tag Library'!$W$14:$W$736, LEN(O$2))=O$2, RIGHT('Tag Library'!$W$14:$W$736, LEN($A367))=$A367), """")"),"")</f>
        <v/>
      </c>
      <c r="P367" s="1" t="str">
        <f ca="1">IFERROR(__xludf.DUMMYFUNCTION("IFERROR(FILTER('Tag Library'!$X$14:$X$736, LEFT('Tag Library'!$W$14:$W$736, LEN(P$2))=P$2, RIGHT('Tag Library'!$W$14:$W$736, LEN($A367))=$A367), """")"),"")</f>
        <v/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IFERROR(__xludf.DUMMYFUNCTION("IFERROR(FILTER('Tag Library'!$X$14:$X$736, LEFT('Tag Library'!$W$14:$W$736, LEN(B$2))=B$2, RIGHT('Tag Library'!$W$14:$W$736, LEN($A368))=$A368), """")"),"")</f>
        <v/>
      </c>
      <c r="C368" s="1" t="str">
        <f ca="1">IFERROR(__xludf.DUMMYFUNCTION("IFERROR(FILTER('Tag Library'!$X$14:$X$736, LEFT('Tag Library'!$W$14:$W$736, LEN(C$2))=C$2, RIGHT('Tag Library'!$W$14:$W$736, LEN($A368))=$A368), """")"),"")</f>
        <v/>
      </c>
      <c r="D368" s="1" t="str">
        <f ca="1">IFERROR(__xludf.DUMMYFUNCTION("IFERROR(FILTER('Tag Library'!$X$14:$X$736, LEFT('Tag Library'!$W$14:$W$736, LEN(D$2))=D$2, RIGHT('Tag Library'!$W$14:$W$736, LEN($A368))=$A368), """")"),"")</f>
        <v/>
      </c>
      <c r="E368" s="1" t="str">
        <f ca="1">IFERROR(__xludf.DUMMYFUNCTION("IFERROR(FILTER('Tag Library'!$X$14:$X$736, LEFT('Tag Library'!$W$14:$W$736, LEN(E$2))=E$2, RIGHT('Tag Library'!$W$14:$W$736, LEN($A368))=$A368), """")"),"")</f>
        <v/>
      </c>
      <c r="F368" s="1" t="str">
        <f ca="1">IFERROR(__xludf.DUMMYFUNCTION("IFERROR(FILTER('Tag Library'!$X$14:$X$736, LEFT('Tag Library'!$W$14:$W$736, LEN(F$2))=F$2, RIGHT('Tag Library'!$W$14:$W$736, LEN($A368))=$A368), """")"),"")</f>
        <v/>
      </c>
      <c r="G368" s="1" t="str">
        <f ca="1">IFERROR(__xludf.DUMMYFUNCTION("IFERROR(FILTER('Tag Library'!$X$14:$X$736, LEFT('Tag Library'!$W$14:$W$736, LEN(G$2))=G$2, RIGHT('Tag Library'!$W$14:$W$736, LEN($A368))=$A368), """")"),"")</f>
        <v/>
      </c>
      <c r="H368" s="1" t="str">
        <f ca="1">IFERROR(__xludf.DUMMYFUNCTION("IFERROR(FILTER('Tag Library'!$X$14:$X$736, LEFT('Tag Library'!$W$14:$W$736, LEN(H$2))=H$2, RIGHT('Tag Library'!$W$14:$W$736, LEN($A368))=$A368), """")"),"")</f>
        <v/>
      </c>
      <c r="I368" s="1" t="str">
        <f ca="1">IFERROR(__xludf.DUMMYFUNCTION("IFERROR(FILTER('Tag Library'!$X$14:$X$736, LEFT('Tag Library'!$W$14:$W$736, LEN(I$2))=I$2, RIGHT('Tag Library'!$W$14:$W$736, LEN($A368))=$A368), """")"),"")</f>
        <v/>
      </c>
      <c r="J368" s="1" t="str">
        <f ca="1">IFERROR(__xludf.DUMMYFUNCTION("IFERROR(FILTER('Tag Library'!$X$14:$X$736, LEFT('Tag Library'!$W$14:$W$736, LEN(J$2))=J$2, RIGHT('Tag Library'!$W$14:$W$736, LEN($A368))=$A368), """")"),"")</f>
        <v/>
      </c>
      <c r="K368" s="1" t="str">
        <f ca="1">IFERROR(__xludf.DUMMYFUNCTION("IFERROR(FILTER('Tag Library'!$X$14:$X$736, LEFT('Tag Library'!$W$14:$W$736, LEN(K$2))=K$2, RIGHT('Tag Library'!$W$14:$W$736, LEN($A368))=$A368), """")"),"")</f>
        <v/>
      </c>
      <c r="L368" s="1" t="str">
        <f ca="1">IFERROR(__xludf.DUMMYFUNCTION("IFERROR(FILTER('Tag Library'!$X$14:$X$736, LEFT('Tag Library'!$W$14:$W$736, LEN(L$2))=L$2, RIGHT('Tag Library'!$W$14:$W$736, LEN($A368))=$A368), """")"),"")</f>
        <v/>
      </c>
      <c r="M368" s="1" t="str">
        <f ca="1">IFERROR(__xludf.DUMMYFUNCTION("IFERROR(FILTER('Tag Library'!$X$14:$X$736, LEFT('Tag Library'!$W$14:$W$736, LEN(M$2))=M$2, RIGHT('Tag Library'!$W$14:$W$736, LEN($A368))=$A368), """")"),"")</f>
        <v/>
      </c>
      <c r="N368" s="1" t="str">
        <f ca="1">IFERROR(__xludf.DUMMYFUNCTION("IFERROR(FILTER('Tag Library'!$X$14:$X$736, LEFT('Tag Library'!$W$14:$W$736, LEN(N$2))=N$2, RIGHT('Tag Library'!$W$14:$W$736, LEN($A368))=$A368), """")"),"")</f>
        <v/>
      </c>
      <c r="O368" s="1" t="str">
        <f ca="1">IFERROR(__xludf.DUMMYFUNCTION("IFERROR(FILTER('Tag Library'!$X$14:$X$736, LEFT('Tag Library'!$W$14:$W$736, LEN(O$2))=O$2, RIGHT('Tag Library'!$W$14:$W$736, LEN($A368))=$A368), """")"),"")</f>
        <v/>
      </c>
      <c r="P368" s="1" t="str">
        <f ca="1">IFERROR(__xludf.DUMMYFUNCTION("IFERROR(FILTER('Tag Library'!$X$14:$X$736, LEFT('Tag Library'!$W$14:$W$736, LEN(P$2))=P$2, RIGHT('Tag Library'!$W$14:$W$736, LEN($A368))=$A368), """")"),"")</f>
        <v/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IFERROR(__xludf.DUMMYFUNCTION("IFERROR(FILTER('Tag Library'!$X$14:$X$736, LEFT('Tag Library'!$W$14:$W$736, LEN(B$2))=B$2, RIGHT('Tag Library'!$W$14:$W$736, LEN($A369))=$A369), """")"),"")</f>
        <v/>
      </c>
      <c r="C369" s="1" t="str">
        <f ca="1">IFERROR(__xludf.DUMMYFUNCTION("IFERROR(FILTER('Tag Library'!$X$14:$X$736, LEFT('Tag Library'!$W$14:$W$736, LEN(C$2))=C$2, RIGHT('Tag Library'!$W$14:$W$736, LEN($A369))=$A369), """")"),"")</f>
        <v/>
      </c>
      <c r="D369" s="1" t="str">
        <f ca="1">IFERROR(__xludf.DUMMYFUNCTION("IFERROR(FILTER('Tag Library'!$X$14:$X$736, LEFT('Tag Library'!$W$14:$W$736, LEN(D$2))=D$2, RIGHT('Tag Library'!$W$14:$W$736, LEN($A369))=$A369), """")"),"yellow")</f>
        <v>yellow</v>
      </c>
      <c r="E369" s="1" t="str">
        <f ca="1">IFERROR(__xludf.DUMMYFUNCTION("IFERROR(FILTER('Tag Library'!$X$14:$X$736, LEFT('Tag Library'!$W$14:$W$736, LEN(E$2))=E$2, RIGHT('Tag Library'!$W$14:$W$736, LEN($A369))=$A369), """")"),"white")</f>
        <v>white</v>
      </c>
      <c r="F369" s="1" t="str">
        <f ca="1">IFERROR(__xludf.DUMMYFUNCTION("IFERROR(FILTER('Tag Library'!$X$14:$X$736, LEFT('Tag Library'!$W$14:$W$736, LEN(F$2))=F$2, RIGHT('Tag Library'!$W$14:$W$736, LEN($A369))=$A369), """")"),"white")</f>
        <v>white</v>
      </c>
      <c r="G369" s="1" t="str">
        <f ca="1">IFERROR(__xludf.DUMMYFUNCTION("IFERROR(FILTER('Tag Library'!$X$14:$X$736, LEFT('Tag Library'!$W$14:$W$736, LEN(G$2))=G$2, RIGHT('Tag Library'!$W$14:$W$736, LEN($A369))=$A369), """")"),"white")</f>
        <v>white</v>
      </c>
      <c r="H369" s="1" t="str">
        <f ca="1">IFERROR(__xludf.DUMMYFUNCTION("IFERROR(FILTER('Tag Library'!$X$14:$X$736, LEFT('Tag Library'!$W$14:$W$736, LEN(H$2))=H$2, RIGHT('Tag Library'!$W$14:$W$736, LEN($A369))=$A369), """")"),"white")</f>
        <v>white</v>
      </c>
      <c r="I369" s="1" t="str">
        <f ca="1">IFERROR(__xludf.DUMMYFUNCTION("IFERROR(FILTER('Tag Library'!$X$14:$X$736, LEFT('Tag Library'!$W$14:$W$736, LEN(I$2))=I$2, RIGHT('Tag Library'!$W$14:$W$736, LEN($A369))=$A369), """")"),"white")</f>
        <v>white</v>
      </c>
      <c r="J369" s="1" t="str">
        <f ca="1">IFERROR(__xludf.DUMMYFUNCTION("IFERROR(FILTER('Tag Library'!$X$14:$X$736, LEFT('Tag Library'!$W$14:$W$736, LEN(J$2))=J$2, RIGHT('Tag Library'!$W$14:$W$736, LEN($A369))=$A369), """")"),"white")</f>
        <v>white</v>
      </c>
      <c r="K369" s="1" t="str">
        <f ca="1">IFERROR(__xludf.DUMMYFUNCTION("IFERROR(FILTER('Tag Library'!$X$14:$X$736, LEFT('Tag Library'!$W$14:$W$736, LEN(K$2))=K$2, RIGHT('Tag Library'!$W$14:$W$736, LEN($A369))=$A369), """")"),"white")</f>
        <v>white</v>
      </c>
      <c r="L369" s="1" t="str">
        <f ca="1">IFERROR(__xludf.DUMMYFUNCTION("IFERROR(FILTER('Tag Library'!$X$14:$X$736, LEFT('Tag Library'!$W$14:$W$736, LEN(L$2))=L$2, RIGHT('Tag Library'!$W$14:$W$736, LEN($A369))=$A369), """")"),"white")</f>
        <v>white</v>
      </c>
      <c r="M369" s="1" t="str">
        <f ca="1">IFERROR(__xludf.DUMMYFUNCTION("IFERROR(FILTER('Tag Library'!$X$14:$X$736, LEFT('Tag Library'!$W$14:$W$736, LEN(M$2))=M$2, RIGHT('Tag Library'!$W$14:$W$736, LEN($A369))=$A369), """")"),"white")</f>
        <v>white</v>
      </c>
      <c r="N369" s="1" t="str">
        <f ca="1">IFERROR(__xludf.DUMMYFUNCTION("IFERROR(FILTER('Tag Library'!$X$14:$X$736, LEFT('Tag Library'!$W$14:$W$736, LEN(N$2))=N$2, RIGHT('Tag Library'!$W$14:$W$736, LEN($A369))=$A369), """")"),"white")</f>
        <v>white</v>
      </c>
      <c r="O369" s="1" t="str">
        <f ca="1">IFERROR(__xludf.DUMMYFUNCTION("IFERROR(FILTER('Tag Library'!$X$14:$X$736, LEFT('Tag Library'!$W$14:$W$736, LEN(O$2))=O$2, RIGHT('Tag Library'!$W$14:$W$736, LEN($A369))=$A369), """")"),"white")</f>
        <v>white</v>
      </c>
      <c r="P369" s="1" t="str">
        <f ca="1">IFERROR(__xludf.DUMMYFUNCTION("IFERROR(FILTER('Tag Library'!$X$14:$X$736, LEFT('Tag Library'!$W$14:$W$736, LEN(P$2))=P$2, RIGHT('Tag Library'!$W$14:$W$736, LEN($A369))=$A369), """")"),"")</f>
        <v/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IFERROR(__xludf.DUMMYFUNCTION("IFERROR(FILTER('Tag Library'!$X$14:$X$736, LEFT('Tag Library'!$W$14:$W$736, LEN(B$2))=B$2, RIGHT('Tag Library'!$W$14:$W$736, LEN($A370))=$A370), """")"),"")</f>
        <v/>
      </c>
      <c r="C370" s="1" t="str">
        <f ca="1">IFERROR(__xludf.DUMMYFUNCTION("IFERROR(FILTER('Tag Library'!$X$14:$X$736, LEFT('Tag Library'!$W$14:$W$736, LEN(C$2))=C$2, RIGHT('Tag Library'!$W$14:$W$736, LEN($A370))=$A370), """")"),"")</f>
        <v/>
      </c>
      <c r="D370" s="1" t="str">
        <f ca="1">IFERROR(__xludf.DUMMYFUNCTION("IFERROR(FILTER('Tag Library'!$X$14:$X$736, LEFT('Tag Library'!$W$14:$W$736, LEN(D$2))=D$2, RIGHT('Tag Library'!$W$14:$W$736, LEN($A370))=$A370), """")"),"")</f>
        <v/>
      </c>
      <c r="E370" s="1" t="str">
        <f ca="1">IFERROR(__xludf.DUMMYFUNCTION("IFERROR(FILTER('Tag Library'!$X$14:$X$736, LEFT('Tag Library'!$W$14:$W$736, LEN(E$2))=E$2, RIGHT('Tag Library'!$W$14:$W$736, LEN($A370))=$A370), """")"),"")</f>
        <v/>
      </c>
      <c r="F370" s="1" t="str">
        <f ca="1">IFERROR(__xludf.DUMMYFUNCTION("IFERROR(FILTER('Tag Library'!$X$14:$X$736, LEFT('Tag Library'!$W$14:$W$736, LEN(F$2))=F$2, RIGHT('Tag Library'!$W$14:$W$736, LEN($A370))=$A370), """")"),"")</f>
        <v/>
      </c>
      <c r="G370" s="1" t="str">
        <f ca="1">IFERROR(__xludf.DUMMYFUNCTION("IFERROR(FILTER('Tag Library'!$X$14:$X$736, LEFT('Tag Library'!$W$14:$W$736, LEN(G$2))=G$2, RIGHT('Tag Library'!$W$14:$W$736, LEN($A370))=$A370), """")"),"")</f>
        <v/>
      </c>
      <c r="H370" s="1" t="str">
        <f ca="1">IFERROR(__xludf.DUMMYFUNCTION("IFERROR(FILTER('Tag Library'!$X$14:$X$736, LEFT('Tag Library'!$W$14:$W$736, LEN(H$2))=H$2, RIGHT('Tag Library'!$W$14:$W$736, LEN($A370))=$A370), """")"),"")</f>
        <v/>
      </c>
      <c r="I370" s="1" t="str">
        <f ca="1">IFERROR(__xludf.DUMMYFUNCTION("IFERROR(FILTER('Tag Library'!$X$14:$X$736, LEFT('Tag Library'!$W$14:$W$736, LEN(I$2))=I$2, RIGHT('Tag Library'!$W$14:$W$736, LEN($A370))=$A370), """")"),"")</f>
        <v/>
      </c>
      <c r="J370" s="1" t="str">
        <f ca="1">IFERROR(__xludf.DUMMYFUNCTION("IFERROR(FILTER('Tag Library'!$X$14:$X$736, LEFT('Tag Library'!$W$14:$W$736, LEN(J$2))=J$2, RIGHT('Tag Library'!$W$14:$W$736, LEN($A370))=$A370), """")"),"")</f>
        <v/>
      </c>
      <c r="K370" s="1" t="str">
        <f ca="1">IFERROR(__xludf.DUMMYFUNCTION("IFERROR(FILTER('Tag Library'!$X$14:$X$736, LEFT('Tag Library'!$W$14:$W$736, LEN(K$2))=K$2, RIGHT('Tag Library'!$W$14:$W$736, LEN($A370))=$A370), """")"),"")</f>
        <v/>
      </c>
      <c r="L370" s="1" t="str">
        <f ca="1">IFERROR(__xludf.DUMMYFUNCTION("IFERROR(FILTER('Tag Library'!$X$14:$X$736, LEFT('Tag Library'!$W$14:$W$736, LEN(L$2))=L$2, RIGHT('Tag Library'!$W$14:$W$736, LEN($A370))=$A370), """")"),"")</f>
        <v/>
      </c>
      <c r="M370" s="1" t="str">
        <f ca="1">IFERROR(__xludf.DUMMYFUNCTION("IFERROR(FILTER('Tag Library'!$X$14:$X$736, LEFT('Tag Library'!$W$14:$W$736, LEN(M$2))=M$2, RIGHT('Tag Library'!$W$14:$W$736, LEN($A370))=$A370), """")"),"")</f>
        <v/>
      </c>
      <c r="N370" s="1" t="str">
        <f ca="1">IFERROR(__xludf.DUMMYFUNCTION("IFERROR(FILTER('Tag Library'!$X$14:$X$736, LEFT('Tag Library'!$W$14:$W$736, LEN(N$2))=N$2, RIGHT('Tag Library'!$W$14:$W$736, LEN($A370))=$A370), """")"),"")</f>
        <v/>
      </c>
      <c r="O370" s="1" t="str">
        <f ca="1">IFERROR(__xludf.DUMMYFUNCTION("IFERROR(FILTER('Tag Library'!$X$14:$X$736, LEFT('Tag Library'!$W$14:$W$736, LEN(O$2))=O$2, RIGHT('Tag Library'!$W$14:$W$736, LEN($A370))=$A370), """")"),"")</f>
        <v/>
      </c>
      <c r="P370" s="1" t="str">
        <f ca="1">IFERROR(__xludf.DUMMYFUNCTION("IFERROR(FILTER('Tag Library'!$X$14:$X$736, LEFT('Tag Library'!$W$14:$W$736, LEN(P$2))=P$2, RIGHT('Tag Library'!$W$14:$W$736, LEN($A370))=$A370), """")"),"")</f>
        <v/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IFERROR(__xludf.DUMMYFUNCTION("IFERROR(FILTER('Tag Library'!$X$14:$X$736, LEFT('Tag Library'!$W$14:$W$736, LEN(B$2))=B$2, RIGHT('Tag Library'!$W$14:$W$736, LEN($A371))=$A371), """")"),"")</f>
        <v/>
      </c>
      <c r="C371" s="1" t="str">
        <f ca="1">IFERROR(__xludf.DUMMYFUNCTION("IFERROR(FILTER('Tag Library'!$X$14:$X$736, LEFT('Tag Library'!$W$14:$W$736, LEN(C$2))=C$2, RIGHT('Tag Library'!$W$14:$W$736, LEN($A371))=$A371), """")"),"")</f>
        <v/>
      </c>
      <c r="D371" s="1" t="str">
        <f ca="1">IFERROR(__xludf.DUMMYFUNCTION("IFERROR(FILTER('Tag Library'!$X$14:$X$736, LEFT('Tag Library'!$W$14:$W$736, LEN(D$2))=D$2, RIGHT('Tag Library'!$W$14:$W$736, LEN($A371))=$A371), """")"),"")</f>
        <v/>
      </c>
      <c r="E371" s="1" t="str">
        <f ca="1">IFERROR(__xludf.DUMMYFUNCTION("IFERROR(FILTER('Tag Library'!$X$14:$X$736, LEFT('Tag Library'!$W$14:$W$736, LEN(E$2))=E$2, RIGHT('Tag Library'!$W$14:$W$736, LEN($A371))=$A371), """")"),"")</f>
        <v/>
      </c>
      <c r="F371" s="1" t="str">
        <f ca="1">IFERROR(__xludf.DUMMYFUNCTION("IFERROR(FILTER('Tag Library'!$X$14:$X$736, LEFT('Tag Library'!$W$14:$W$736, LEN(F$2))=F$2, RIGHT('Tag Library'!$W$14:$W$736, LEN($A371))=$A371), """")"),"")</f>
        <v/>
      </c>
      <c r="G371" s="1" t="str">
        <f ca="1">IFERROR(__xludf.DUMMYFUNCTION("IFERROR(FILTER('Tag Library'!$X$14:$X$736, LEFT('Tag Library'!$W$14:$W$736, LEN(G$2))=G$2, RIGHT('Tag Library'!$W$14:$W$736, LEN($A371))=$A371), """")"),"")</f>
        <v/>
      </c>
      <c r="H371" s="1" t="str">
        <f ca="1">IFERROR(__xludf.DUMMYFUNCTION("IFERROR(FILTER('Tag Library'!$X$14:$X$736, LEFT('Tag Library'!$W$14:$W$736, LEN(H$2))=H$2, RIGHT('Tag Library'!$W$14:$W$736, LEN($A371))=$A371), """")"),"")</f>
        <v/>
      </c>
      <c r="I371" s="1" t="str">
        <f ca="1">IFERROR(__xludf.DUMMYFUNCTION("IFERROR(FILTER('Tag Library'!$X$14:$X$736, LEFT('Tag Library'!$W$14:$W$736, LEN(I$2))=I$2, RIGHT('Tag Library'!$W$14:$W$736, LEN($A371))=$A371), """")"),"")</f>
        <v/>
      </c>
      <c r="J371" s="1" t="str">
        <f ca="1">IFERROR(__xludf.DUMMYFUNCTION("IFERROR(FILTER('Tag Library'!$X$14:$X$736, LEFT('Tag Library'!$W$14:$W$736, LEN(J$2))=J$2, RIGHT('Tag Library'!$W$14:$W$736, LEN($A371))=$A371), """")"),"")</f>
        <v/>
      </c>
      <c r="K371" s="1" t="str">
        <f ca="1">IFERROR(__xludf.DUMMYFUNCTION("IFERROR(FILTER('Tag Library'!$X$14:$X$736, LEFT('Tag Library'!$W$14:$W$736, LEN(K$2))=K$2, RIGHT('Tag Library'!$W$14:$W$736, LEN($A371))=$A371), """")"),"")</f>
        <v/>
      </c>
      <c r="L371" s="1" t="str">
        <f ca="1">IFERROR(__xludf.DUMMYFUNCTION("IFERROR(FILTER('Tag Library'!$X$14:$X$736, LEFT('Tag Library'!$W$14:$W$736, LEN(L$2))=L$2, RIGHT('Tag Library'!$W$14:$W$736, LEN($A371))=$A371), """")"),"")</f>
        <v/>
      </c>
      <c r="M371" s="1" t="str">
        <f ca="1">IFERROR(__xludf.DUMMYFUNCTION("IFERROR(FILTER('Tag Library'!$X$14:$X$736, LEFT('Tag Library'!$W$14:$W$736, LEN(M$2))=M$2, RIGHT('Tag Library'!$W$14:$W$736, LEN($A371))=$A371), """")"),"")</f>
        <v/>
      </c>
      <c r="N371" s="1" t="str">
        <f ca="1">IFERROR(__xludf.DUMMYFUNCTION("IFERROR(FILTER('Tag Library'!$X$14:$X$736, LEFT('Tag Library'!$W$14:$W$736, LEN(N$2))=N$2, RIGHT('Tag Library'!$W$14:$W$736, LEN($A371))=$A371), """")"),"")</f>
        <v/>
      </c>
      <c r="O371" s="1" t="str">
        <f ca="1">IFERROR(__xludf.DUMMYFUNCTION("IFERROR(FILTER('Tag Library'!$X$14:$X$736, LEFT('Tag Library'!$W$14:$W$736, LEN(O$2))=O$2, RIGHT('Tag Library'!$W$14:$W$736, LEN($A371))=$A371), """")"),"")</f>
        <v/>
      </c>
      <c r="P371" s="1" t="str">
        <f ca="1">IFERROR(__xludf.DUMMYFUNCTION("IFERROR(FILTER('Tag Library'!$X$14:$X$736, LEFT('Tag Library'!$W$14:$W$736, LEN(P$2))=P$2, RIGHT('Tag Library'!$W$14:$W$736, LEN($A371))=$A371), """")"),"")</f>
        <v/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IFERROR(__xludf.DUMMYFUNCTION("IFERROR(FILTER('Tag Library'!$X$14:$X$736, LEFT('Tag Library'!$W$14:$W$736, LEN(B$2))=B$2, RIGHT('Tag Library'!$W$14:$W$736, LEN($A372))=$A372), """")"),"")</f>
        <v/>
      </c>
      <c r="C372" s="1" t="str">
        <f ca="1">IFERROR(__xludf.DUMMYFUNCTION("IFERROR(FILTER('Tag Library'!$X$14:$X$736, LEFT('Tag Library'!$W$14:$W$736, LEN(C$2))=C$2, RIGHT('Tag Library'!$W$14:$W$736, LEN($A372))=$A372), """")"),"")</f>
        <v/>
      </c>
      <c r="D372" s="1" t="str">
        <f ca="1">IFERROR(__xludf.DUMMYFUNCTION("IFERROR(FILTER('Tag Library'!$X$14:$X$736, LEFT('Tag Library'!$W$14:$W$736, LEN(D$2))=D$2, RIGHT('Tag Library'!$W$14:$W$736, LEN($A372))=$A372), """")"),"")</f>
        <v/>
      </c>
      <c r="E372" s="1" t="str">
        <f ca="1">IFERROR(__xludf.DUMMYFUNCTION("IFERROR(FILTER('Tag Library'!$X$14:$X$736, LEFT('Tag Library'!$W$14:$W$736, LEN(E$2))=E$2, RIGHT('Tag Library'!$W$14:$W$736, LEN($A372))=$A372), """")"),"")</f>
        <v/>
      </c>
      <c r="F372" s="1" t="str">
        <f ca="1">IFERROR(__xludf.DUMMYFUNCTION("IFERROR(FILTER('Tag Library'!$X$14:$X$736, LEFT('Tag Library'!$W$14:$W$736, LEN(F$2))=F$2, RIGHT('Tag Library'!$W$14:$W$736, LEN($A372))=$A372), """")"),"")</f>
        <v/>
      </c>
      <c r="G372" s="1" t="str">
        <f ca="1">IFERROR(__xludf.DUMMYFUNCTION("IFERROR(FILTER('Tag Library'!$X$14:$X$736, LEFT('Tag Library'!$W$14:$W$736, LEN(G$2))=G$2, RIGHT('Tag Library'!$W$14:$W$736, LEN($A372))=$A372), """")"),"")</f>
        <v/>
      </c>
      <c r="H372" s="1" t="str">
        <f ca="1">IFERROR(__xludf.DUMMYFUNCTION("IFERROR(FILTER('Tag Library'!$X$14:$X$736, LEFT('Tag Library'!$W$14:$W$736, LEN(H$2))=H$2, RIGHT('Tag Library'!$W$14:$W$736, LEN($A372))=$A372), """")"),"")</f>
        <v/>
      </c>
      <c r="I372" s="1" t="str">
        <f ca="1">IFERROR(__xludf.DUMMYFUNCTION("IFERROR(FILTER('Tag Library'!$X$14:$X$736, LEFT('Tag Library'!$W$14:$W$736, LEN(I$2))=I$2, RIGHT('Tag Library'!$W$14:$W$736, LEN($A372))=$A372), """")"),"")</f>
        <v/>
      </c>
      <c r="J372" s="1" t="str">
        <f ca="1">IFERROR(__xludf.DUMMYFUNCTION("IFERROR(FILTER('Tag Library'!$X$14:$X$736, LEFT('Tag Library'!$W$14:$W$736, LEN(J$2))=J$2, RIGHT('Tag Library'!$W$14:$W$736, LEN($A372))=$A372), """")"),"")</f>
        <v/>
      </c>
      <c r="K372" s="1" t="str">
        <f ca="1">IFERROR(__xludf.DUMMYFUNCTION("IFERROR(FILTER('Tag Library'!$X$14:$X$736, LEFT('Tag Library'!$W$14:$W$736, LEN(K$2))=K$2, RIGHT('Tag Library'!$W$14:$W$736, LEN($A372))=$A372), """")"),"")</f>
        <v/>
      </c>
      <c r="L372" s="1" t="str">
        <f ca="1">IFERROR(__xludf.DUMMYFUNCTION("IFERROR(FILTER('Tag Library'!$X$14:$X$736, LEFT('Tag Library'!$W$14:$W$736, LEN(L$2))=L$2, RIGHT('Tag Library'!$W$14:$W$736, LEN($A372))=$A372), """")"),"")</f>
        <v/>
      </c>
      <c r="M372" s="1" t="str">
        <f ca="1">IFERROR(__xludf.DUMMYFUNCTION("IFERROR(FILTER('Tag Library'!$X$14:$X$736, LEFT('Tag Library'!$W$14:$W$736, LEN(M$2))=M$2, RIGHT('Tag Library'!$W$14:$W$736, LEN($A372))=$A372), """")"),"")</f>
        <v/>
      </c>
      <c r="N372" s="1" t="str">
        <f ca="1">IFERROR(__xludf.DUMMYFUNCTION("IFERROR(FILTER('Tag Library'!$X$14:$X$736, LEFT('Tag Library'!$W$14:$W$736, LEN(N$2))=N$2, RIGHT('Tag Library'!$W$14:$W$736, LEN($A372))=$A372), """")"),"")</f>
        <v/>
      </c>
      <c r="O372" s="1" t="str">
        <f ca="1">IFERROR(__xludf.DUMMYFUNCTION("IFERROR(FILTER('Tag Library'!$X$14:$X$736, LEFT('Tag Library'!$W$14:$W$736, LEN(O$2))=O$2, RIGHT('Tag Library'!$W$14:$W$736, LEN($A372))=$A372), """")"),"")</f>
        <v/>
      </c>
      <c r="P372" s="1" t="str">
        <f ca="1">IFERROR(__xludf.DUMMYFUNCTION("IFERROR(FILTER('Tag Library'!$X$14:$X$736, LEFT('Tag Library'!$W$14:$W$736, LEN(P$2))=P$2, RIGHT('Tag Library'!$W$14:$W$736, LEN($A372))=$A372), """")"),"")</f>
        <v/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IFERROR(__xludf.DUMMYFUNCTION("IFERROR(FILTER('Tag Library'!$X$14:$X$736, LEFT('Tag Library'!$W$14:$W$736, LEN(B$2))=B$2, RIGHT('Tag Library'!$W$14:$W$736, LEN($A373))=$A373), """")"),"")</f>
        <v/>
      </c>
      <c r="C373" s="1" t="str">
        <f ca="1">IFERROR(__xludf.DUMMYFUNCTION("IFERROR(FILTER('Tag Library'!$X$14:$X$736, LEFT('Tag Library'!$W$14:$W$736, LEN(C$2))=C$2, RIGHT('Tag Library'!$W$14:$W$736, LEN($A373))=$A373), """")"),"")</f>
        <v/>
      </c>
      <c r="D373" s="1" t="str">
        <f ca="1">IFERROR(__xludf.DUMMYFUNCTION("IFERROR(FILTER('Tag Library'!$X$14:$X$736, LEFT('Tag Library'!$W$14:$W$736, LEN(D$2))=D$2, RIGHT('Tag Library'!$W$14:$W$736, LEN($A373))=$A373), """")"),"")</f>
        <v/>
      </c>
      <c r="E373" s="1" t="str">
        <f ca="1">IFERROR(__xludf.DUMMYFUNCTION("IFERROR(FILTER('Tag Library'!$X$14:$X$736, LEFT('Tag Library'!$W$14:$W$736, LEN(E$2))=E$2, RIGHT('Tag Library'!$W$14:$W$736, LEN($A373))=$A373), """")"),"")</f>
        <v/>
      </c>
      <c r="F373" s="1" t="str">
        <f ca="1">IFERROR(__xludf.DUMMYFUNCTION("IFERROR(FILTER('Tag Library'!$X$14:$X$736, LEFT('Tag Library'!$W$14:$W$736, LEN(F$2))=F$2, RIGHT('Tag Library'!$W$14:$W$736, LEN($A373))=$A373), """")"),"")</f>
        <v/>
      </c>
      <c r="G373" s="1" t="str">
        <f ca="1">IFERROR(__xludf.DUMMYFUNCTION("IFERROR(FILTER('Tag Library'!$X$14:$X$736, LEFT('Tag Library'!$W$14:$W$736, LEN(G$2))=G$2, RIGHT('Tag Library'!$W$14:$W$736, LEN($A373))=$A373), """")"),"")</f>
        <v/>
      </c>
      <c r="H373" s="1" t="str">
        <f ca="1">IFERROR(__xludf.DUMMYFUNCTION("IFERROR(FILTER('Tag Library'!$X$14:$X$736, LEFT('Tag Library'!$W$14:$W$736, LEN(H$2))=H$2, RIGHT('Tag Library'!$W$14:$W$736, LEN($A373))=$A373), """")"),"")</f>
        <v/>
      </c>
      <c r="I373" s="1" t="str">
        <f ca="1">IFERROR(__xludf.DUMMYFUNCTION("IFERROR(FILTER('Tag Library'!$X$14:$X$736, LEFT('Tag Library'!$W$14:$W$736, LEN(I$2))=I$2, RIGHT('Tag Library'!$W$14:$W$736, LEN($A373))=$A373), """")"),"")</f>
        <v/>
      </c>
      <c r="J373" s="1" t="str">
        <f ca="1">IFERROR(__xludf.DUMMYFUNCTION("IFERROR(FILTER('Tag Library'!$X$14:$X$736, LEFT('Tag Library'!$W$14:$W$736, LEN(J$2))=J$2, RIGHT('Tag Library'!$W$14:$W$736, LEN($A373))=$A373), """")"),"")</f>
        <v/>
      </c>
      <c r="K373" s="1" t="str">
        <f ca="1">IFERROR(__xludf.DUMMYFUNCTION("IFERROR(FILTER('Tag Library'!$X$14:$X$736, LEFT('Tag Library'!$W$14:$W$736, LEN(K$2))=K$2, RIGHT('Tag Library'!$W$14:$W$736, LEN($A373))=$A373), """")"),"")</f>
        <v/>
      </c>
      <c r="L373" s="1" t="str">
        <f ca="1">IFERROR(__xludf.DUMMYFUNCTION("IFERROR(FILTER('Tag Library'!$X$14:$X$736, LEFT('Tag Library'!$W$14:$W$736, LEN(L$2))=L$2, RIGHT('Tag Library'!$W$14:$W$736, LEN($A373))=$A373), """")"),"")</f>
        <v/>
      </c>
      <c r="M373" s="1" t="str">
        <f ca="1">IFERROR(__xludf.DUMMYFUNCTION("IFERROR(FILTER('Tag Library'!$X$14:$X$736, LEFT('Tag Library'!$W$14:$W$736, LEN(M$2))=M$2, RIGHT('Tag Library'!$W$14:$W$736, LEN($A373))=$A373), """")"),"")</f>
        <v/>
      </c>
      <c r="N373" s="1" t="str">
        <f ca="1">IFERROR(__xludf.DUMMYFUNCTION("IFERROR(FILTER('Tag Library'!$X$14:$X$736, LEFT('Tag Library'!$W$14:$W$736, LEN(N$2))=N$2, RIGHT('Tag Library'!$W$14:$W$736, LEN($A373))=$A373), """")"),"")</f>
        <v/>
      </c>
      <c r="O373" s="1" t="str">
        <f ca="1">IFERROR(__xludf.DUMMYFUNCTION("IFERROR(FILTER('Tag Library'!$X$14:$X$736, LEFT('Tag Library'!$W$14:$W$736, LEN(O$2))=O$2, RIGHT('Tag Library'!$W$14:$W$736, LEN($A373))=$A373), """")"),"")</f>
        <v/>
      </c>
      <c r="P373" s="1" t="str">
        <f ca="1">IFERROR(__xludf.DUMMYFUNCTION("IFERROR(FILTER('Tag Library'!$X$14:$X$736, LEFT('Tag Library'!$W$14:$W$736, LEN(P$2))=P$2, RIGHT('Tag Library'!$W$14:$W$736, LEN($A373))=$A373), """")"),"")</f>
        <v/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IFERROR(__xludf.DUMMYFUNCTION("IFERROR(FILTER('Tag Library'!$X$14:$X$736, LEFT('Tag Library'!$W$14:$W$736, LEN(B$2))=B$2, RIGHT('Tag Library'!$W$14:$W$736, LEN($A374))=$A374), """")"),"")</f>
        <v/>
      </c>
      <c r="C374" s="1" t="str">
        <f ca="1">IFERROR(__xludf.DUMMYFUNCTION("IFERROR(FILTER('Tag Library'!$X$14:$X$736, LEFT('Tag Library'!$W$14:$W$736, LEN(C$2))=C$2, RIGHT('Tag Library'!$W$14:$W$736, LEN($A374))=$A374), """")"),"")</f>
        <v/>
      </c>
      <c r="D374" s="1" t="str">
        <f ca="1">IFERROR(__xludf.DUMMYFUNCTION("IFERROR(FILTER('Tag Library'!$X$14:$X$736, LEFT('Tag Library'!$W$14:$W$736, LEN(D$2))=D$2, RIGHT('Tag Library'!$W$14:$W$736, LEN($A374))=$A374), """")"),"yellow")</f>
        <v>yellow</v>
      </c>
      <c r="E374" s="1" t="str">
        <f ca="1">IFERROR(__xludf.DUMMYFUNCTION("IFERROR(FILTER('Tag Library'!$X$14:$X$736, LEFT('Tag Library'!$W$14:$W$736, LEN(E$2))=E$2, RIGHT('Tag Library'!$W$14:$W$736, LEN($A374))=$A374), """")"),"white")</f>
        <v>white</v>
      </c>
      <c r="F374" s="1" t="str">
        <f ca="1">IFERROR(__xludf.DUMMYFUNCTION("IFERROR(FILTER('Tag Library'!$X$14:$X$736, LEFT('Tag Library'!$W$14:$W$736, LEN(F$2))=F$2, RIGHT('Tag Library'!$W$14:$W$736, LEN($A374))=$A374), """")"),"white")</f>
        <v>white</v>
      </c>
      <c r="G374" s="1" t="str">
        <f ca="1">IFERROR(__xludf.DUMMYFUNCTION("IFERROR(FILTER('Tag Library'!$X$14:$X$736, LEFT('Tag Library'!$W$14:$W$736, LEN(G$2))=G$2, RIGHT('Tag Library'!$W$14:$W$736, LEN($A374))=$A374), """")"),"white")</f>
        <v>white</v>
      </c>
      <c r="H374" s="1" t="str">
        <f ca="1">IFERROR(__xludf.DUMMYFUNCTION("IFERROR(FILTER('Tag Library'!$X$14:$X$736, LEFT('Tag Library'!$W$14:$W$736, LEN(H$2))=H$2, RIGHT('Tag Library'!$W$14:$W$736, LEN($A374))=$A374), """")"),"white")</f>
        <v>white</v>
      </c>
      <c r="I374" s="1" t="str">
        <f ca="1">IFERROR(__xludf.DUMMYFUNCTION("IFERROR(FILTER('Tag Library'!$X$14:$X$736, LEFT('Tag Library'!$W$14:$W$736, LEN(I$2))=I$2, RIGHT('Tag Library'!$W$14:$W$736, LEN($A374))=$A374), """")"),"white")</f>
        <v>white</v>
      </c>
      <c r="J374" s="1" t="str">
        <f ca="1">IFERROR(__xludf.DUMMYFUNCTION("IFERROR(FILTER('Tag Library'!$X$14:$X$736, LEFT('Tag Library'!$W$14:$W$736, LEN(J$2))=J$2, RIGHT('Tag Library'!$W$14:$W$736, LEN($A374))=$A374), """")"),"white")</f>
        <v>white</v>
      </c>
      <c r="K374" s="1" t="str">
        <f ca="1">IFERROR(__xludf.DUMMYFUNCTION("IFERROR(FILTER('Tag Library'!$X$14:$X$736, LEFT('Tag Library'!$W$14:$W$736, LEN(K$2))=K$2, RIGHT('Tag Library'!$W$14:$W$736, LEN($A374))=$A374), """")"),"white")</f>
        <v>white</v>
      </c>
      <c r="L374" s="1" t="str">
        <f ca="1">IFERROR(__xludf.DUMMYFUNCTION("IFERROR(FILTER('Tag Library'!$X$14:$X$736, LEFT('Tag Library'!$W$14:$W$736, LEN(L$2))=L$2, RIGHT('Tag Library'!$W$14:$W$736, LEN($A374))=$A374), """")"),"white")</f>
        <v>white</v>
      </c>
      <c r="M374" s="1" t="str">
        <f ca="1">IFERROR(__xludf.DUMMYFUNCTION("IFERROR(FILTER('Tag Library'!$X$14:$X$736, LEFT('Tag Library'!$W$14:$W$736, LEN(M$2))=M$2, RIGHT('Tag Library'!$W$14:$W$736, LEN($A374))=$A374), """")"),"white")</f>
        <v>white</v>
      </c>
      <c r="N374" s="1" t="str">
        <f ca="1">IFERROR(__xludf.DUMMYFUNCTION("IFERROR(FILTER('Tag Library'!$X$14:$X$736, LEFT('Tag Library'!$W$14:$W$736, LEN(N$2))=N$2, RIGHT('Tag Library'!$W$14:$W$736, LEN($A374))=$A374), """")"),"white")</f>
        <v>white</v>
      </c>
      <c r="O374" s="1" t="str">
        <f ca="1">IFERROR(__xludf.DUMMYFUNCTION("IFERROR(FILTER('Tag Library'!$X$14:$X$736, LEFT('Tag Library'!$W$14:$W$736, LEN(O$2))=O$2, RIGHT('Tag Library'!$W$14:$W$736, LEN($A374))=$A374), """")"),"yellow")</f>
        <v>yellow</v>
      </c>
      <c r="P374" s="1" t="str">
        <f ca="1">IFERROR(__xludf.DUMMYFUNCTION("IFERROR(FILTER('Tag Library'!$X$14:$X$736, LEFT('Tag Library'!$W$14:$W$736, LEN(P$2))=P$2, RIGHT('Tag Library'!$W$14:$W$736, LEN($A374))=$A374), """")"),"")</f>
        <v/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IFERROR(__xludf.DUMMYFUNCTION("IFERROR(FILTER('Tag Library'!$X$14:$X$736, LEFT('Tag Library'!$W$14:$W$736, LEN(B$2))=B$2, RIGHT('Tag Library'!$W$14:$W$736, LEN($A375))=$A375), """")"),"")</f>
        <v/>
      </c>
      <c r="C375" s="1" t="str">
        <f ca="1">IFERROR(__xludf.DUMMYFUNCTION("IFERROR(FILTER('Tag Library'!$X$14:$X$736, LEFT('Tag Library'!$W$14:$W$736, LEN(C$2))=C$2, RIGHT('Tag Library'!$W$14:$W$736, LEN($A375))=$A375), """")"),"")</f>
        <v/>
      </c>
      <c r="D375" s="1" t="str">
        <f ca="1">IFERROR(__xludf.DUMMYFUNCTION("IFERROR(FILTER('Tag Library'!$X$14:$X$736, LEFT('Tag Library'!$W$14:$W$736, LEN(D$2))=D$2, RIGHT('Tag Library'!$W$14:$W$736, LEN($A375))=$A375), """")"),"")</f>
        <v/>
      </c>
      <c r="E375" s="1" t="str">
        <f ca="1">IFERROR(__xludf.DUMMYFUNCTION("IFERROR(FILTER('Tag Library'!$X$14:$X$736, LEFT('Tag Library'!$W$14:$W$736, LEN(E$2))=E$2, RIGHT('Tag Library'!$W$14:$W$736, LEN($A375))=$A375), """")"),"")</f>
        <v/>
      </c>
      <c r="F375" s="1" t="str">
        <f ca="1">IFERROR(__xludf.DUMMYFUNCTION("IFERROR(FILTER('Tag Library'!$X$14:$X$736, LEFT('Tag Library'!$W$14:$W$736, LEN(F$2))=F$2, RIGHT('Tag Library'!$W$14:$W$736, LEN($A375))=$A375), """")"),"")</f>
        <v/>
      </c>
      <c r="G375" s="1" t="str">
        <f ca="1">IFERROR(__xludf.DUMMYFUNCTION("IFERROR(FILTER('Tag Library'!$X$14:$X$736, LEFT('Tag Library'!$W$14:$W$736, LEN(G$2))=G$2, RIGHT('Tag Library'!$W$14:$W$736, LEN($A375))=$A375), """")"),"")</f>
        <v/>
      </c>
      <c r="H375" s="1" t="str">
        <f ca="1">IFERROR(__xludf.DUMMYFUNCTION("IFERROR(FILTER('Tag Library'!$X$14:$X$736, LEFT('Tag Library'!$W$14:$W$736, LEN(H$2))=H$2, RIGHT('Tag Library'!$W$14:$W$736, LEN($A375))=$A375), """")"),"")</f>
        <v/>
      </c>
      <c r="I375" s="1" t="str">
        <f ca="1">IFERROR(__xludf.DUMMYFUNCTION("IFERROR(FILTER('Tag Library'!$X$14:$X$736, LEFT('Tag Library'!$W$14:$W$736, LEN(I$2))=I$2, RIGHT('Tag Library'!$W$14:$W$736, LEN($A375))=$A375), """")"),"")</f>
        <v/>
      </c>
      <c r="J375" s="1" t="str">
        <f ca="1">IFERROR(__xludf.DUMMYFUNCTION("IFERROR(FILTER('Tag Library'!$X$14:$X$736, LEFT('Tag Library'!$W$14:$W$736, LEN(J$2))=J$2, RIGHT('Tag Library'!$W$14:$W$736, LEN($A375))=$A375), """")"),"")</f>
        <v/>
      </c>
      <c r="K375" s="1" t="str">
        <f ca="1">IFERROR(__xludf.DUMMYFUNCTION("IFERROR(FILTER('Tag Library'!$X$14:$X$736, LEFT('Tag Library'!$W$14:$W$736, LEN(K$2))=K$2, RIGHT('Tag Library'!$W$14:$W$736, LEN($A375))=$A375), """")"),"")</f>
        <v/>
      </c>
      <c r="L375" s="1" t="str">
        <f ca="1">IFERROR(__xludf.DUMMYFUNCTION("IFERROR(FILTER('Tag Library'!$X$14:$X$736, LEFT('Tag Library'!$W$14:$W$736, LEN(L$2))=L$2, RIGHT('Tag Library'!$W$14:$W$736, LEN($A375))=$A375), """")"),"")</f>
        <v/>
      </c>
      <c r="M375" s="1" t="str">
        <f ca="1">IFERROR(__xludf.DUMMYFUNCTION("IFERROR(FILTER('Tag Library'!$X$14:$X$736, LEFT('Tag Library'!$W$14:$W$736, LEN(M$2))=M$2, RIGHT('Tag Library'!$W$14:$W$736, LEN($A375))=$A375), """")"),"")</f>
        <v/>
      </c>
      <c r="N375" s="1" t="str">
        <f ca="1">IFERROR(__xludf.DUMMYFUNCTION("IFERROR(FILTER('Tag Library'!$X$14:$X$736, LEFT('Tag Library'!$W$14:$W$736, LEN(N$2))=N$2, RIGHT('Tag Library'!$W$14:$W$736, LEN($A375))=$A375), """")"),"")</f>
        <v/>
      </c>
      <c r="O375" s="1" t="str">
        <f ca="1">IFERROR(__xludf.DUMMYFUNCTION("IFERROR(FILTER('Tag Library'!$X$14:$X$736, LEFT('Tag Library'!$W$14:$W$736, LEN(O$2))=O$2, RIGHT('Tag Library'!$W$14:$W$736, LEN($A375))=$A375), """")"),"")</f>
        <v/>
      </c>
      <c r="P375" s="1" t="str">
        <f ca="1">IFERROR(__xludf.DUMMYFUNCTION("IFERROR(FILTER('Tag Library'!$X$14:$X$736, LEFT('Tag Library'!$W$14:$W$736, LEN(P$2))=P$2, RIGHT('Tag Library'!$W$14:$W$736, LEN($A375))=$A375), """")"),"")</f>
        <v/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IFERROR(__xludf.DUMMYFUNCTION("IFERROR(FILTER('Tag Library'!$X$14:$X$736, LEFT('Tag Library'!$W$14:$W$736, LEN(B$2))=B$2, RIGHT('Tag Library'!$W$14:$W$736, LEN($A376))=$A376), """")"),"")</f>
        <v/>
      </c>
      <c r="C376" s="1" t="str">
        <f ca="1">IFERROR(__xludf.DUMMYFUNCTION("IFERROR(FILTER('Tag Library'!$X$14:$X$736, LEFT('Tag Library'!$W$14:$W$736, LEN(C$2))=C$2, RIGHT('Tag Library'!$W$14:$W$736, LEN($A376))=$A376), """")"),"")</f>
        <v/>
      </c>
      <c r="D376" s="1" t="str">
        <f ca="1">IFERROR(__xludf.DUMMYFUNCTION("IFERROR(FILTER('Tag Library'!$X$14:$X$736, LEFT('Tag Library'!$W$14:$W$736, LEN(D$2))=D$2, RIGHT('Tag Library'!$W$14:$W$736, LEN($A376))=$A376), """")"),"yellow")</f>
        <v>yellow</v>
      </c>
      <c r="E376" s="1" t="str">
        <f ca="1">IFERROR(__xludf.DUMMYFUNCTION("IFERROR(FILTER('Tag Library'!$X$14:$X$736, LEFT('Tag Library'!$W$14:$W$736, LEN(E$2))=E$2, RIGHT('Tag Library'!$W$14:$W$736, LEN($A376))=$A376), """")"),"white")</f>
        <v>white</v>
      </c>
      <c r="F376" s="1" t="str">
        <f ca="1">IFERROR(__xludf.DUMMYFUNCTION("IFERROR(FILTER('Tag Library'!$X$14:$X$736, LEFT('Tag Library'!$W$14:$W$736, LEN(F$2))=F$2, RIGHT('Tag Library'!$W$14:$W$736, LEN($A376))=$A376), """")"),"white")</f>
        <v>white</v>
      </c>
      <c r="G376" s="1" t="str">
        <f ca="1">IFERROR(__xludf.DUMMYFUNCTION("IFERROR(FILTER('Tag Library'!$X$14:$X$736, LEFT('Tag Library'!$W$14:$W$736, LEN(G$2))=G$2, RIGHT('Tag Library'!$W$14:$W$736, LEN($A376))=$A376), """")"),"white")</f>
        <v>white</v>
      </c>
      <c r="H376" s="1" t="str">
        <f ca="1">IFERROR(__xludf.DUMMYFUNCTION("IFERROR(FILTER('Tag Library'!$X$14:$X$736, LEFT('Tag Library'!$W$14:$W$736, LEN(H$2))=H$2, RIGHT('Tag Library'!$W$14:$W$736, LEN($A376))=$A376), """")"),"white")</f>
        <v>white</v>
      </c>
      <c r="I376" s="1" t="str">
        <f ca="1">IFERROR(__xludf.DUMMYFUNCTION("IFERROR(FILTER('Tag Library'!$X$14:$X$736, LEFT('Tag Library'!$W$14:$W$736, LEN(I$2))=I$2, RIGHT('Tag Library'!$W$14:$W$736, LEN($A376))=$A376), """")"),"white")</f>
        <v>white</v>
      </c>
      <c r="J376" s="1" t="str">
        <f ca="1">IFERROR(__xludf.DUMMYFUNCTION("IFERROR(FILTER('Tag Library'!$X$14:$X$736, LEFT('Tag Library'!$W$14:$W$736, LEN(J$2))=J$2, RIGHT('Tag Library'!$W$14:$W$736, LEN($A376))=$A376), """")"),"white")</f>
        <v>white</v>
      </c>
      <c r="K376" s="1" t="str">
        <f ca="1">IFERROR(__xludf.DUMMYFUNCTION("IFERROR(FILTER('Tag Library'!$X$14:$X$736, LEFT('Tag Library'!$W$14:$W$736, LEN(K$2))=K$2, RIGHT('Tag Library'!$W$14:$W$736, LEN($A376))=$A376), """")"),"white")</f>
        <v>white</v>
      </c>
      <c r="L376" s="1" t="str">
        <f ca="1">IFERROR(__xludf.DUMMYFUNCTION("IFERROR(FILTER('Tag Library'!$X$14:$X$736, LEFT('Tag Library'!$W$14:$W$736, LEN(L$2))=L$2, RIGHT('Tag Library'!$W$14:$W$736, LEN($A376))=$A376), """")"),"white")</f>
        <v>white</v>
      </c>
      <c r="M376" s="1" t="str">
        <f ca="1">IFERROR(__xludf.DUMMYFUNCTION("IFERROR(FILTER('Tag Library'!$X$14:$X$736, LEFT('Tag Library'!$W$14:$W$736, LEN(M$2))=M$2, RIGHT('Tag Library'!$W$14:$W$736, LEN($A376))=$A376), """")"),"white")</f>
        <v>white</v>
      </c>
      <c r="N376" s="1" t="str">
        <f ca="1">IFERROR(__xludf.DUMMYFUNCTION("IFERROR(FILTER('Tag Library'!$X$14:$X$736, LEFT('Tag Library'!$W$14:$W$736, LEN(N$2))=N$2, RIGHT('Tag Library'!$W$14:$W$736, LEN($A376))=$A376), """")"),"white")</f>
        <v>white</v>
      </c>
      <c r="O376" s="1" t="str">
        <f ca="1">IFERROR(__xludf.DUMMYFUNCTION("IFERROR(FILTER('Tag Library'!$X$14:$X$736, LEFT('Tag Library'!$W$14:$W$736, LEN(O$2))=O$2, RIGHT('Tag Library'!$W$14:$W$736, LEN($A376))=$A376), """")"),"white")</f>
        <v>white</v>
      </c>
      <c r="P376" s="1" t="str">
        <f ca="1">IFERROR(__xludf.DUMMYFUNCTION("IFERROR(FILTER('Tag Library'!$X$14:$X$736, LEFT('Tag Library'!$W$14:$W$736, LEN(P$2))=P$2, RIGHT('Tag Library'!$W$14:$W$736, LEN($A376))=$A376), """")"),"")</f>
        <v/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IFERROR(__xludf.DUMMYFUNCTION("IFERROR(FILTER('Tag Library'!$X$14:$X$736, LEFT('Tag Library'!$W$14:$W$736, LEN(B$2))=B$2, RIGHT('Tag Library'!$W$14:$W$736, LEN($A377))=$A377), """")"),"")</f>
        <v/>
      </c>
      <c r="C377" s="1" t="str">
        <f ca="1">IFERROR(__xludf.DUMMYFUNCTION("IFERROR(FILTER('Tag Library'!$X$14:$X$736, LEFT('Tag Library'!$W$14:$W$736, LEN(C$2))=C$2, RIGHT('Tag Library'!$W$14:$W$736, LEN($A377))=$A377), """")"),"")</f>
        <v/>
      </c>
      <c r="D377" s="1" t="str">
        <f ca="1">IFERROR(__xludf.DUMMYFUNCTION("IFERROR(FILTER('Tag Library'!$X$14:$X$736, LEFT('Tag Library'!$W$14:$W$736, LEN(D$2))=D$2, RIGHT('Tag Library'!$W$14:$W$736, LEN($A377))=$A377), """")"),"")</f>
        <v/>
      </c>
      <c r="E377" s="1" t="str">
        <f ca="1">IFERROR(__xludf.DUMMYFUNCTION("IFERROR(FILTER('Tag Library'!$X$14:$X$736, LEFT('Tag Library'!$W$14:$W$736, LEN(E$2))=E$2, RIGHT('Tag Library'!$W$14:$W$736, LEN($A377))=$A377), """")"),"")</f>
        <v/>
      </c>
      <c r="F377" s="1" t="str">
        <f ca="1">IFERROR(__xludf.DUMMYFUNCTION("IFERROR(FILTER('Tag Library'!$X$14:$X$736, LEFT('Tag Library'!$W$14:$W$736, LEN(F$2))=F$2, RIGHT('Tag Library'!$W$14:$W$736, LEN($A377))=$A377), """")"),"")</f>
        <v/>
      </c>
      <c r="G377" s="1" t="str">
        <f ca="1">IFERROR(__xludf.DUMMYFUNCTION("IFERROR(FILTER('Tag Library'!$X$14:$X$736, LEFT('Tag Library'!$W$14:$W$736, LEN(G$2))=G$2, RIGHT('Tag Library'!$W$14:$W$736, LEN($A377))=$A377), """")"),"")</f>
        <v/>
      </c>
      <c r="H377" s="1" t="str">
        <f ca="1">IFERROR(__xludf.DUMMYFUNCTION("IFERROR(FILTER('Tag Library'!$X$14:$X$736, LEFT('Tag Library'!$W$14:$W$736, LEN(H$2))=H$2, RIGHT('Tag Library'!$W$14:$W$736, LEN($A377))=$A377), """")"),"")</f>
        <v/>
      </c>
      <c r="I377" s="1" t="str">
        <f ca="1">IFERROR(__xludf.DUMMYFUNCTION("IFERROR(FILTER('Tag Library'!$X$14:$X$736, LEFT('Tag Library'!$W$14:$W$736, LEN(I$2))=I$2, RIGHT('Tag Library'!$W$14:$W$736, LEN($A377))=$A377), """")"),"")</f>
        <v/>
      </c>
      <c r="J377" s="1" t="str">
        <f ca="1">IFERROR(__xludf.DUMMYFUNCTION("IFERROR(FILTER('Tag Library'!$X$14:$X$736, LEFT('Tag Library'!$W$14:$W$736, LEN(J$2))=J$2, RIGHT('Tag Library'!$W$14:$W$736, LEN($A377))=$A377), """")"),"")</f>
        <v/>
      </c>
      <c r="K377" s="1" t="str">
        <f ca="1">IFERROR(__xludf.DUMMYFUNCTION("IFERROR(FILTER('Tag Library'!$X$14:$X$736, LEFT('Tag Library'!$W$14:$W$736, LEN(K$2))=K$2, RIGHT('Tag Library'!$W$14:$W$736, LEN($A377))=$A377), """")"),"")</f>
        <v/>
      </c>
      <c r="L377" s="1" t="str">
        <f ca="1">IFERROR(__xludf.DUMMYFUNCTION("IFERROR(FILTER('Tag Library'!$X$14:$X$736, LEFT('Tag Library'!$W$14:$W$736, LEN(L$2))=L$2, RIGHT('Tag Library'!$W$14:$W$736, LEN($A377))=$A377), """")"),"")</f>
        <v/>
      </c>
      <c r="M377" s="1" t="str">
        <f ca="1">IFERROR(__xludf.DUMMYFUNCTION("IFERROR(FILTER('Tag Library'!$X$14:$X$736, LEFT('Tag Library'!$W$14:$W$736, LEN(M$2))=M$2, RIGHT('Tag Library'!$W$14:$W$736, LEN($A377))=$A377), """")"),"")</f>
        <v/>
      </c>
      <c r="N377" s="1" t="str">
        <f ca="1">IFERROR(__xludf.DUMMYFUNCTION("IFERROR(FILTER('Tag Library'!$X$14:$X$736, LEFT('Tag Library'!$W$14:$W$736, LEN(N$2))=N$2, RIGHT('Tag Library'!$W$14:$W$736, LEN($A377))=$A377), """")"),"")</f>
        <v/>
      </c>
      <c r="O377" s="1" t="str">
        <f ca="1">IFERROR(__xludf.DUMMYFUNCTION("IFERROR(FILTER('Tag Library'!$X$14:$X$736, LEFT('Tag Library'!$W$14:$W$736, LEN(O$2))=O$2, RIGHT('Tag Library'!$W$14:$W$736, LEN($A377))=$A377), """")"),"")</f>
        <v/>
      </c>
      <c r="P377" s="1" t="str">
        <f ca="1">IFERROR(__xludf.DUMMYFUNCTION("IFERROR(FILTER('Tag Library'!$X$14:$X$736, LEFT('Tag Library'!$W$14:$W$736, LEN(P$2))=P$2, RIGHT('Tag Library'!$W$14:$W$736, LEN($A377))=$A377), """")"),"")</f>
        <v/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IFERROR(__xludf.DUMMYFUNCTION("IFERROR(FILTER('Tag Library'!$X$14:$X$736, LEFT('Tag Library'!$W$14:$W$736, LEN(B$2))=B$2, RIGHT('Tag Library'!$W$14:$W$736, LEN($A378))=$A378), """")"),"")</f>
        <v/>
      </c>
      <c r="C378" s="1" t="str">
        <f ca="1">IFERROR(__xludf.DUMMYFUNCTION("IFERROR(FILTER('Tag Library'!$X$14:$X$736, LEFT('Tag Library'!$W$14:$W$736, LEN(C$2))=C$2, RIGHT('Tag Library'!$W$14:$W$736, LEN($A378))=$A378), """")"),"")</f>
        <v/>
      </c>
      <c r="D378" s="1" t="str">
        <f ca="1">IFERROR(__xludf.DUMMYFUNCTION("IFERROR(FILTER('Tag Library'!$X$14:$X$736, LEFT('Tag Library'!$W$14:$W$736, LEN(D$2))=D$2, RIGHT('Tag Library'!$W$14:$W$736, LEN($A378))=$A378), """")"),"white")</f>
        <v>white</v>
      </c>
      <c r="E378" s="1" t="str">
        <f ca="1">IFERROR(__xludf.DUMMYFUNCTION("IFERROR(FILTER('Tag Library'!$X$14:$X$736, LEFT('Tag Library'!$W$14:$W$736, LEN(E$2))=E$2, RIGHT('Tag Library'!$W$14:$W$736, LEN($A378))=$A378), """")"),"grey")</f>
        <v>grey</v>
      </c>
      <c r="F378" s="1" t="str">
        <f ca="1">IFERROR(__xludf.DUMMYFUNCTION("IFERROR(FILTER('Tag Library'!$X$14:$X$736, LEFT('Tag Library'!$W$14:$W$736, LEN(F$2))=F$2, RIGHT('Tag Library'!$W$14:$W$736, LEN($A378))=$A378), """")"),"white")</f>
        <v>white</v>
      </c>
      <c r="G378" s="1" t="str">
        <f ca="1">IFERROR(__xludf.DUMMYFUNCTION("IFERROR(FILTER('Tag Library'!$X$14:$X$736, LEFT('Tag Library'!$W$14:$W$736, LEN(G$2))=G$2, RIGHT('Tag Library'!$W$14:$W$736, LEN($A378))=$A378), """")"),"white")</f>
        <v>white</v>
      </c>
      <c r="H378" s="1" t="str">
        <f ca="1">IFERROR(__xludf.DUMMYFUNCTION("IFERROR(FILTER('Tag Library'!$X$14:$X$736, LEFT('Tag Library'!$W$14:$W$736, LEN(H$2))=H$2, RIGHT('Tag Library'!$W$14:$W$736, LEN($A378))=$A378), """")"),"white")</f>
        <v>white</v>
      </c>
      <c r="I378" s="1" t="str">
        <f ca="1">IFERROR(__xludf.DUMMYFUNCTION("IFERROR(FILTER('Tag Library'!$X$14:$X$736, LEFT('Tag Library'!$W$14:$W$736, LEN(I$2))=I$2, RIGHT('Tag Library'!$W$14:$W$736, LEN($A378))=$A378), """")"),"white")</f>
        <v>white</v>
      </c>
      <c r="J378" s="1" t="str">
        <f ca="1">IFERROR(__xludf.DUMMYFUNCTION("IFERROR(FILTER('Tag Library'!$X$14:$X$736, LEFT('Tag Library'!$W$14:$W$736, LEN(J$2))=J$2, RIGHT('Tag Library'!$W$14:$W$736, LEN($A378))=$A378), """")"),"white")</f>
        <v>white</v>
      </c>
      <c r="K378" s="1" t="str">
        <f ca="1">IFERROR(__xludf.DUMMYFUNCTION("IFERROR(FILTER('Tag Library'!$X$14:$X$736, LEFT('Tag Library'!$W$14:$W$736, LEN(K$2))=K$2, RIGHT('Tag Library'!$W$14:$W$736, LEN($A378))=$A378), """")"),"white")</f>
        <v>white</v>
      </c>
      <c r="L378" s="1" t="str">
        <f ca="1">IFERROR(__xludf.DUMMYFUNCTION("IFERROR(FILTER('Tag Library'!$X$14:$X$736, LEFT('Tag Library'!$W$14:$W$736, LEN(L$2))=L$2, RIGHT('Tag Library'!$W$14:$W$736, LEN($A378))=$A378), """")"),"white")</f>
        <v>white</v>
      </c>
      <c r="M378" s="1" t="str">
        <f ca="1">IFERROR(__xludf.DUMMYFUNCTION("IFERROR(FILTER('Tag Library'!$X$14:$X$736, LEFT('Tag Library'!$W$14:$W$736, LEN(M$2))=M$2, RIGHT('Tag Library'!$W$14:$W$736, LEN($A378))=$A378), """")"),"white")</f>
        <v>white</v>
      </c>
      <c r="N378" s="1" t="str">
        <f ca="1">IFERROR(__xludf.DUMMYFUNCTION("IFERROR(FILTER('Tag Library'!$X$14:$X$736, LEFT('Tag Library'!$W$14:$W$736, LEN(N$2))=N$2, RIGHT('Tag Library'!$W$14:$W$736, LEN($A378))=$A378), """")"),"white")</f>
        <v>white</v>
      </c>
      <c r="O378" s="1" t="str">
        <f ca="1">IFERROR(__xludf.DUMMYFUNCTION("IFERROR(FILTER('Tag Library'!$X$14:$X$736, LEFT('Tag Library'!$W$14:$W$736, LEN(O$2))=O$2, RIGHT('Tag Library'!$W$14:$W$736, LEN($A378))=$A378), """")"),"white")</f>
        <v>white</v>
      </c>
      <c r="P378" s="1" t="str">
        <f ca="1">IFERROR(__xludf.DUMMYFUNCTION("IFERROR(FILTER('Tag Library'!$X$14:$X$736, LEFT('Tag Library'!$W$14:$W$736, LEN(P$2))=P$2, RIGHT('Tag Library'!$W$14:$W$736, LEN($A378))=$A378), """")"),"")</f>
        <v/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IFERROR(__xludf.DUMMYFUNCTION("IFERROR(FILTER('Tag Library'!$X$14:$X$736, LEFT('Tag Library'!$W$14:$W$736, LEN(B$2))=B$2, RIGHT('Tag Library'!$W$14:$W$736, LEN($A379))=$A379), """")"),"")</f>
        <v/>
      </c>
      <c r="C379" s="1" t="str">
        <f ca="1">IFERROR(__xludf.DUMMYFUNCTION("IFERROR(FILTER('Tag Library'!$X$14:$X$736, LEFT('Tag Library'!$W$14:$W$736, LEN(C$2))=C$2, RIGHT('Tag Library'!$W$14:$W$736, LEN($A379))=$A379), """")"),"")</f>
        <v/>
      </c>
      <c r="D379" s="1" t="str">
        <f ca="1">IFERROR(__xludf.DUMMYFUNCTION("IFERROR(FILTER('Tag Library'!$X$14:$X$736, LEFT('Tag Library'!$W$14:$W$736, LEN(D$2))=D$2, RIGHT('Tag Library'!$W$14:$W$736, LEN($A379))=$A379), """")"),"white")</f>
        <v>white</v>
      </c>
      <c r="E379" s="1" t="str">
        <f ca="1">IFERROR(__xludf.DUMMYFUNCTION("IFERROR(FILTER('Tag Library'!$X$14:$X$736, LEFT('Tag Library'!$W$14:$W$736, LEN(E$2))=E$2, RIGHT('Tag Library'!$W$14:$W$736, LEN($A379))=$A379), """")"),"grey")</f>
        <v>grey</v>
      </c>
      <c r="F379" s="1" t="str">
        <f ca="1">IFERROR(__xludf.DUMMYFUNCTION("IFERROR(FILTER('Tag Library'!$X$14:$X$736, LEFT('Tag Library'!$W$14:$W$736, LEN(F$2))=F$2, RIGHT('Tag Library'!$W$14:$W$736, LEN($A379))=$A379), """")"),"white")</f>
        <v>white</v>
      </c>
      <c r="G379" s="1" t="str">
        <f ca="1">IFERROR(__xludf.DUMMYFUNCTION("IFERROR(FILTER('Tag Library'!$X$14:$X$736, LEFT('Tag Library'!$W$14:$W$736, LEN(G$2))=G$2, RIGHT('Tag Library'!$W$14:$W$736, LEN($A379))=$A379), """")"),"white")</f>
        <v>white</v>
      </c>
      <c r="H379" s="1" t="str">
        <f ca="1">IFERROR(__xludf.DUMMYFUNCTION("IFERROR(FILTER('Tag Library'!$X$14:$X$736, LEFT('Tag Library'!$W$14:$W$736, LEN(H$2))=H$2, RIGHT('Tag Library'!$W$14:$W$736, LEN($A379))=$A379), """")"),"white")</f>
        <v>white</v>
      </c>
      <c r="I379" s="1" t="str">
        <f ca="1">IFERROR(__xludf.DUMMYFUNCTION("IFERROR(FILTER('Tag Library'!$X$14:$X$736, LEFT('Tag Library'!$W$14:$W$736, LEN(I$2))=I$2, RIGHT('Tag Library'!$W$14:$W$736, LEN($A379))=$A379), """")"),"white")</f>
        <v>white</v>
      </c>
      <c r="J379" s="1" t="str">
        <f ca="1">IFERROR(__xludf.DUMMYFUNCTION("IFERROR(FILTER('Tag Library'!$X$14:$X$736, LEFT('Tag Library'!$W$14:$W$736, LEN(J$2))=J$2, RIGHT('Tag Library'!$W$14:$W$736, LEN($A379))=$A379), """")"),"white")</f>
        <v>white</v>
      </c>
      <c r="K379" s="1" t="str">
        <f ca="1">IFERROR(__xludf.DUMMYFUNCTION("IFERROR(FILTER('Tag Library'!$X$14:$X$736, LEFT('Tag Library'!$W$14:$W$736, LEN(K$2))=K$2, RIGHT('Tag Library'!$W$14:$W$736, LEN($A379))=$A379), """")"),"white")</f>
        <v>white</v>
      </c>
      <c r="L379" s="1" t="str">
        <f ca="1">IFERROR(__xludf.DUMMYFUNCTION("IFERROR(FILTER('Tag Library'!$X$14:$X$736, LEFT('Tag Library'!$W$14:$W$736, LEN(L$2))=L$2, RIGHT('Tag Library'!$W$14:$W$736, LEN($A379))=$A379), """")"),"white")</f>
        <v>white</v>
      </c>
      <c r="M379" s="1" t="str">
        <f ca="1">IFERROR(__xludf.DUMMYFUNCTION("IFERROR(FILTER('Tag Library'!$X$14:$X$736, LEFT('Tag Library'!$W$14:$W$736, LEN(M$2))=M$2, RIGHT('Tag Library'!$W$14:$W$736, LEN($A379))=$A379), """")"),"white")</f>
        <v>white</v>
      </c>
      <c r="N379" s="1" t="str">
        <f ca="1">IFERROR(__xludf.DUMMYFUNCTION("IFERROR(FILTER('Tag Library'!$X$14:$X$736, LEFT('Tag Library'!$W$14:$W$736, LEN(N$2))=N$2, RIGHT('Tag Library'!$W$14:$W$736, LEN($A379))=$A379), """")"),"white")</f>
        <v>white</v>
      </c>
      <c r="O379" s="1" t="str">
        <f ca="1">IFERROR(__xludf.DUMMYFUNCTION("IFERROR(FILTER('Tag Library'!$X$14:$X$736, LEFT('Tag Library'!$W$14:$W$736, LEN(O$2))=O$2, RIGHT('Tag Library'!$W$14:$W$736, LEN($A379))=$A379), """")"),"white")</f>
        <v>white</v>
      </c>
      <c r="P379" s="1" t="str">
        <f ca="1">IFERROR(__xludf.DUMMYFUNCTION("IFERROR(FILTER('Tag Library'!$X$14:$X$736, LEFT('Tag Library'!$W$14:$W$736, LEN(P$2))=P$2, RIGHT('Tag Library'!$W$14:$W$736, LEN($A379))=$A379), """")"),"")</f>
        <v/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IFERROR(__xludf.DUMMYFUNCTION("IFERROR(FILTER('Tag Library'!$X$14:$X$736, LEFT('Tag Library'!$W$14:$W$736, LEN(B$2))=B$2, RIGHT('Tag Library'!$W$14:$W$736, LEN($A380))=$A380), """")"),"")</f>
        <v/>
      </c>
      <c r="C380" s="1" t="str">
        <f ca="1">IFERROR(__xludf.DUMMYFUNCTION("IFERROR(FILTER('Tag Library'!$X$14:$X$736, LEFT('Tag Library'!$W$14:$W$736, LEN(C$2))=C$2, RIGHT('Tag Library'!$W$14:$W$736, LEN($A380))=$A380), """")"),"")</f>
        <v/>
      </c>
      <c r="D380" s="1" t="str">
        <f ca="1">IFERROR(__xludf.DUMMYFUNCTION("IFERROR(FILTER('Tag Library'!$X$14:$X$736, LEFT('Tag Library'!$W$14:$W$736, LEN(D$2))=D$2, RIGHT('Tag Library'!$W$14:$W$736, LEN($A380))=$A380), """")"),"")</f>
        <v/>
      </c>
      <c r="E380" s="1" t="str">
        <f ca="1">IFERROR(__xludf.DUMMYFUNCTION("IFERROR(FILTER('Tag Library'!$X$14:$X$736, LEFT('Tag Library'!$W$14:$W$736, LEN(E$2))=E$2, RIGHT('Tag Library'!$W$14:$W$736, LEN($A380))=$A380), """")"),"")</f>
        <v/>
      </c>
      <c r="F380" s="1" t="str">
        <f ca="1">IFERROR(__xludf.DUMMYFUNCTION("IFERROR(FILTER('Tag Library'!$X$14:$X$736, LEFT('Tag Library'!$W$14:$W$736, LEN(F$2))=F$2, RIGHT('Tag Library'!$W$14:$W$736, LEN($A380))=$A380), """")"),"")</f>
        <v/>
      </c>
      <c r="G380" s="1" t="str">
        <f ca="1">IFERROR(__xludf.DUMMYFUNCTION("IFERROR(FILTER('Tag Library'!$X$14:$X$736, LEFT('Tag Library'!$W$14:$W$736, LEN(G$2))=G$2, RIGHT('Tag Library'!$W$14:$W$736, LEN($A380))=$A380), """")"),"")</f>
        <v/>
      </c>
      <c r="H380" s="1" t="str">
        <f ca="1">IFERROR(__xludf.DUMMYFUNCTION("IFERROR(FILTER('Tag Library'!$X$14:$X$736, LEFT('Tag Library'!$W$14:$W$736, LEN(H$2))=H$2, RIGHT('Tag Library'!$W$14:$W$736, LEN($A380))=$A380), """")"),"")</f>
        <v/>
      </c>
      <c r="I380" s="1" t="str">
        <f ca="1">IFERROR(__xludf.DUMMYFUNCTION("IFERROR(FILTER('Tag Library'!$X$14:$X$736, LEFT('Tag Library'!$W$14:$W$736, LEN(I$2))=I$2, RIGHT('Tag Library'!$W$14:$W$736, LEN($A380))=$A380), """")"),"")</f>
        <v/>
      </c>
      <c r="J380" s="1" t="str">
        <f ca="1">IFERROR(__xludf.DUMMYFUNCTION("IFERROR(FILTER('Tag Library'!$X$14:$X$736, LEFT('Tag Library'!$W$14:$W$736, LEN(J$2))=J$2, RIGHT('Tag Library'!$W$14:$W$736, LEN($A380))=$A380), """")"),"")</f>
        <v/>
      </c>
      <c r="K380" s="1" t="str">
        <f ca="1">IFERROR(__xludf.DUMMYFUNCTION("IFERROR(FILTER('Tag Library'!$X$14:$X$736, LEFT('Tag Library'!$W$14:$W$736, LEN(K$2))=K$2, RIGHT('Tag Library'!$W$14:$W$736, LEN($A380))=$A380), """")"),"")</f>
        <v/>
      </c>
      <c r="L380" s="1" t="str">
        <f ca="1">IFERROR(__xludf.DUMMYFUNCTION("IFERROR(FILTER('Tag Library'!$X$14:$X$736, LEFT('Tag Library'!$W$14:$W$736, LEN(L$2))=L$2, RIGHT('Tag Library'!$W$14:$W$736, LEN($A380))=$A380), """")"),"")</f>
        <v/>
      </c>
      <c r="M380" s="1" t="str">
        <f ca="1">IFERROR(__xludf.DUMMYFUNCTION("IFERROR(FILTER('Tag Library'!$X$14:$X$736, LEFT('Tag Library'!$W$14:$W$736, LEN(M$2))=M$2, RIGHT('Tag Library'!$W$14:$W$736, LEN($A380))=$A380), """")"),"")</f>
        <v/>
      </c>
      <c r="N380" s="1" t="str">
        <f ca="1">IFERROR(__xludf.DUMMYFUNCTION("IFERROR(FILTER('Tag Library'!$X$14:$X$736, LEFT('Tag Library'!$W$14:$W$736, LEN(N$2))=N$2, RIGHT('Tag Library'!$W$14:$W$736, LEN($A380))=$A380), """")"),"")</f>
        <v/>
      </c>
      <c r="O380" s="1" t="str">
        <f ca="1">IFERROR(__xludf.DUMMYFUNCTION("IFERROR(FILTER('Tag Library'!$X$14:$X$736, LEFT('Tag Library'!$W$14:$W$736, LEN(O$2))=O$2, RIGHT('Tag Library'!$W$14:$W$736, LEN($A380))=$A380), """")"),"")</f>
        <v/>
      </c>
      <c r="P380" s="1" t="str">
        <f ca="1">IFERROR(__xludf.DUMMYFUNCTION("IFERROR(FILTER('Tag Library'!$X$14:$X$736, LEFT('Tag Library'!$W$14:$W$736, LEN(P$2))=P$2, RIGHT('Tag Library'!$W$14:$W$736, LEN($A380))=$A380), """")"),"")</f>
        <v/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IFERROR(__xludf.DUMMYFUNCTION("IFERROR(FILTER('Tag Library'!$X$14:$X$736, LEFT('Tag Library'!$W$14:$W$736, LEN(B$2))=B$2, RIGHT('Tag Library'!$W$14:$W$736, LEN($A381))=$A381), """")"),"")</f>
        <v/>
      </c>
      <c r="C381" s="1" t="str">
        <f ca="1">IFERROR(__xludf.DUMMYFUNCTION("IFERROR(FILTER('Tag Library'!$X$14:$X$736, LEFT('Tag Library'!$W$14:$W$736, LEN(C$2))=C$2, RIGHT('Tag Library'!$W$14:$W$736, LEN($A381))=$A381), """")"),"")</f>
        <v/>
      </c>
      <c r="D381" s="1" t="str">
        <f ca="1">IFERROR(__xludf.DUMMYFUNCTION("IFERROR(FILTER('Tag Library'!$X$14:$X$736, LEFT('Tag Library'!$W$14:$W$736, LEN(D$2))=D$2, RIGHT('Tag Library'!$W$14:$W$736, LEN($A381))=$A381), """")"),"yellow")</f>
        <v>yellow</v>
      </c>
      <c r="E381" s="1" t="str">
        <f ca="1">IFERROR(__xludf.DUMMYFUNCTION("IFERROR(FILTER('Tag Library'!$X$14:$X$736, LEFT('Tag Library'!$W$14:$W$736, LEN(E$2))=E$2, RIGHT('Tag Library'!$W$14:$W$736, LEN($A381))=$A381), """")"),"white")</f>
        <v>white</v>
      </c>
      <c r="F381" s="1" t="str">
        <f ca="1">IFERROR(__xludf.DUMMYFUNCTION("IFERROR(FILTER('Tag Library'!$X$14:$X$736, LEFT('Tag Library'!$W$14:$W$736, LEN(F$2))=F$2, RIGHT('Tag Library'!$W$14:$W$736, LEN($A381))=$A381), """")"),"white")</f>
        <v>white</v>
      </c>
      <c r="G381" s="1" t="str">
        <f ca="1">IFERROR(__xludf.DUMMYFUNCTION("IFERROR(FILTER('Tag Library'!$X$14:$X$736, LEFT('Tag Library'!$W$14:$W$736, LEN(G$2))=G$2, RIGHT('Tag Library'!$W$14:$W$736, LEN($A381))=$A381), """")"),"white")</f>
        <v>white</v>
      </c>
      <c r="H381" s="1" t="str">
        <f ca="1">IFERROR(__xludf.DUMMYFUNCTION("IFERROR(FILTER('Tag Library'!$X$14:$X$736, LEFT('Tag Library'!$W$14:$W$736, LEN(H$2))=H$2, RIGHT('Tag Library'!$W$14:$W$736, LEN($A381))=$A381), """")"),"white")</f>
        <v>white</v>
      </c>
      <c r="I381" s="1" t="str">
        <f ca="1">IFERROR(__xludf.DUMMYFUNCTION("IFERROR(FILTER('Tag Library'!$X$14:$X$736, LEFT('Tag Library'!$W$14:$W$736, LEN(I$2))=I$2, RIGHT('Tag Library'!$W$14:$W$736, LEN($A381))=$A381), """")"),"white")</f>
        <v>white</v>
      </c>
      <c r="J381" s="1" t="str">
        <f ca="1">IFERROR(__xludf.DUMMYFUNCTION("IFERROR(FILTER('Tag Library'!$X$14:$X$736, LEFT('Tag Library'!$W$14:$W$736, LEN(J$2))=J$2, RIGHT('Tag Library'!$W$14:$W$736, LEN($A381))=$A381), """")"),"white")</f>
        <v>white</v>
      </c>
      <c r="K381" s="1" t="str">
        <f ca="1">IFERROR(__xludf.DUMMYFUNCTION("IFERROR(FILTER('Tag Library'!$X$14:$X$736, LEFT('Tag Library'!$W$14:$W$736, LEN(K$2))=K$2, RIGHT('Tag Library'!$W$14:$W$736, LEN($A381))=$A381), """")"),"white")</f>
        <v>white</v>
      </c>
      <c r="L381" s="1" t="str">
        <f ca="1">IFERROR(__xludf.DUMMYFUNCTION("IFERROR(FILTER('Tag Library'!$X$14:$X$736, LEFT('Tag Library'!$W$14:$W$736, LEN(L$2))=L$2, RIGHT('Tag Library'!$W$14:$W$736, LEN($A381))=$A381), """")"),"white")</f>
        <v>white</v>
      </c>
      <c r="M381" s="1" t="str">
        <f ca="1">IFERROR(__xludf.DUMMYFUNCTION("IFERROR(FILTER('Tag Library'!$X$14:$X$736, LEFT('Tag Library'!$W$14:$W$736, LEN(M$2))=M$2, RIGHT('Tag Library'!$W$14:$W$736, LEN($A381))=$A381), """")"),"white")</f>
        <v>white</v>
      </c>
      <c r="N381" s="1" t="str">
        <f ca="1">IFERROR(__xludf.DUMMYFUNCTION("IFERROR(FILTER('Tag Library'!$X$14:$X$736, LEFT('Tag Library'!$W$14:$W$736, LEN(N$2))=N$2, RIGHT('Tag Library'!$W$14:$W$736, LEN($A381))=$A381), """")"),"white")</f>
        <v>white</v>
      </c>
      <c r="O381" s="1" t="str">
        <f ca="1">IFERROR(__xludf.DUMMYFUNCTION("IFERROR(FILTER('Tag Library'!$X$14:$X$736, LEFT('Tag Library'!$W$14:$W$736, LEN(O$2))=O$2, RIGHT('Tag Library'!$W$14:$W$736, LEN($A381))=$A381), """")"),"white")</f>
        <v>white</v>
      </c>
      <c r="P381" s="1" t="str">
        <f ca="1">IFERROR(__xludf.DUMMYFUNCTION("IFERROR(FILTER('Tag Library'!$X$14:$X$736, LEFT('Tag Library'!$W$14:$W$736, LEN(P$2))=P$2, RIGHT('Tag Library'!$W$14:$W$736, LEN($A381))=$A381), """")"),"")</f>
        <v/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IFERROR(__xludf.DUMMYFUNCTION("IFERROR(FILTER('Tag Library'!$X$14:$X$736, LEFT('Tag Library'!$W$14:$W$736, LEN(B$2))=B$2, RIGHT('Tag Library'!$W$14:$W$736, LEN($A382))=$A382), """")"),"")</f>
        <v/>
      </c>
      <c r="C382" s="1" t="str">
        <f ca="1">IFERROR(__xludf.DUMMYFUNCTION("IFERROR(FILTER('Tag Library'!$X$14:$X$736, LEFT('Tag Library'!$W$14:$W$736, LEN(C$2))=C$2, RIGHT('Tag Library'!$W$14:$W$736, LEN($A382))=$A382), """")"),"")</f>
        <v/>
      </c>
      <c r="D382" s="1" t="str">
        <f ca="1">IFERROR(__xludf.DUMMYFUNCTION("IFERROR(FILTER('Tag Library'!$X$14:$X$736, LEFT('Tag Library'!$W$14:$W$736, LEN(D$2))=D$2, RIGHT('Tag Library'!$W$14:$W$736, LEN($A382))=$A382), """")"),"yellow")</f>
        <v>yellow</v>
      </c>
      <c r="E382" s="1" t="str">
        <f ca="1">IFERROR(__xludf.DUMMYFUNCTION("IFERROR(FILTER('Tag Library'!$X$14:$X$736, LEFT('Tag Library'!$W$14:$W$736, LEN(E$2))=E$2, RIGHT('Tag Library'!$W$14:$W$736, LEN($A382))=$A382), """")"),"white")</f>
        <v>white</v>
      </c>
      <c r="F382" s="1" t="str">
        <f ca="1">IFERROR(__xludf.DUMMYFUNCTION("IFERROR(FILTER('Tag Library'!$X$14:$X$736, LEFT('Tag Library'!$W$14:$W$736, LEN(F$2))=F$2, RIGHT('Tag Library'!$W$14:$W$736, LEN($A382))=$A382), """")"),"white")</f>
        <v>white</v>
      </c>
      <c r="G382" s="1" t="str">
        <f ca="1">IFERROR(__xludf.DUMMYFUNCTION("IFERROR(FILTER('Tag Library'!$X$14:$X$736, LEFT('Tag Library'!$W$14:$W$736, LEN(G$2))=G$2, RIGHT('Tag Library'!$W$14:$W$736, LEN($A382))=$A382), """")"),"white")</f>
        <v>white</v>
      </c>
      <c r="H382" s="1" t="str">
        <f ca="1">IFERROR(__xludf.DUMMYFUNCTION("IFERROR(FILTER('Tag Library'!$X$14:$X$736, LEFT('Tag Library'!$W$14:$W$736, LEN(H$2))=H$2, RIGHT('Tag Library'!$W$14:$W$736, LEN($A382))=$A382), """")"),"white")</f>
        <v>white</v>
      </c>
      <c r="I382" s="1" t="str">
        <f ca="1">IFERROR(__xludf.DUMMYFUNCTION("IFERROR(FILTER('Tag Library'!$X$14:$X$736, LEFT('Tag Library'!$W$14:$W$736, LEN(I$2))=I$2, RIGHT('Tag Library'!$W$14:$W$736, LEN($A382))=$A382), """")"),"white")</f>
        <v>white</v>
      </c>
      <c r="J382" s="1" t="str">
        <f ca="1">IFERROR(__xludf.DUMMYFUNCTION("IFERROR(FILTER('Tag Library'!$X$14:$X$736, LEFT('Tag Library'!$W$14:$W$736, LEN(J$2))=J$2, RIGHT('Tag Library'!$W$14:$W$736, LEN($A382))=$A382), """")"),"white")</f>
        <v>white</v>
      </c>
      <c r="K382" s="1" t="str">
        <f ca="1">IFERROR(__xludf.DUMMYFUNCTION("IFERROR(FILTER('Tag Library'!$X$14:$X$736, LEFT('Tag Library'!$W$14:$W$736, LEN(K$2))=K$2, RIGHT('Tag Library'!$W$14:$W$736, LEN($A382))=$A382), """")"),"white")</f>
        <v>white</v>
      </c>
      <c r="L382" s="1" t="str">
        <f ca="1">IFERROR(__xludf.DUMMYFUNCTION("IFERROR(FILTER('Tag Library'!$X$14:$X$736, LEFT('Tag Library'!$W$14:$W$736, LEN(L$2))=L$2, RIGHT('Tag Library'!$W$14:$W$736, LEN($A382))=$A382), """")"),"white")</f>
        <v>white</v>
      </c>
      <c r="M382" s="1" t="str">
        <f ca="1">IFERROR(__xludf.DUMMYFUNCTION("IFERROR(FILTER('Tag Library'!$X$14:$X$736, LEFT('Tag Library'!$W$14:$W$736, LEN(M$2))=M$2, RIGHT('Tag Library'!$W$14:$W$736, LEN($A382))=$A382), """")"),"white")</f>
        <v>white</v>
      </c>
      <c r="N382" s="1" t="str">
        <f ca="1">IFERROR(__xludf.DUMMYFUNCTION("IFERROR(FILTER('Tag Library'!$X$14:$X$736, LEFT('Tag Library'!$W$14:$W$736, LEN(N$2))=N$2, RIGHT('Tag Library'!$W$14:$W$736, LEN($A382))=$A382), """")"),"white")</f>
        <v>white</v>
      </c>
      <c r="O382" s="1" t="str">
        <f ca="1">IFERROR(__xludf.DUMMYFUNCTION("IFERROR(FILTER('Tag Library'!$X$14:$X$736, LEFT('Tag Library'!$W$14:$W$736, LEN(O$2))=O$2, RIGHT('Tag Library'!$W$14:$W$736, LEN($A382))=$A382), """")"),"white")</f>
        <v>white</v>
      </c>
      <c r="P382" s="1" t="str">
        <f ca="1">IFERROR(__xludf.DUMMYFUNCTION("IFERROR(FILTER('Tag Library'!$X$14:$X$736, LEFT('Tag Library'!$W$14:$W$736, LEN(P$2))=P$2, RIGHT('Tag Library'!$W$14:$W$736, LEN($A382))=$A382), """")"),"")</f>
        <v/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IFERROR(__xludf.DUMMYFUNCTION("IFERROR(FILTER('Tag Library'!$X$14:$X$736, LEFT('Tag Library'!$W$14:$W$736, LEN(B$2))=B$2, RIGHT('Tag Library'!$W$14:$W$736, LEN($A383))=$A383), """")"),"")</f>
        <v/>
      </c>
      <c r="C383" s="1" t="str">
        <f ca="1">IFERROR(__xludf.DUMMYFUNCTION("IFERROR(FILTER('Tag Library'!$X$14:$X$736, LEFT('Tag Library'!$W$14:$W$736, LEN(C$2))=C$2, RIGHT('Tag Library'!$W$14:$W$736, LEN($A383))=$A383), """")"),"")</f>
        <v/>
      </c>
      <c r="D383" s="1" t="str">
        <f ca="1">IFERROR(__xludf.DUMMYFUNCTION("IFERROR(FILTER('Tag Library'!$X$14:$X$736, LEFT('Tag Library'!$W$14:$W$736, LEN(D$2))=D$2, RIGHT('Tag Library'!$W$14:$W$736, LEN($A383))=$A383), """")"),"yellow")</f>
        <v>yellow</v>
      </c>
      <c r="E383" s="1" t="str">
        <f ca="1">IFERROR(__xludf.DUMMYFUNCTION("IFERROR(FILTER('Tag Library'!$X$14:$X$736, LEFT('Tag Library'!$W$14:$W$736, LEN(E$2))=E$2, RIGHT('Tag Library'!$W$14:$W$736, LEN($A383))=$A383), """")"),"white")</f>
        <v>white</v>
      </c>
      <c r="F383" s="1" t="str">
        <f ca="1">IFERROR(__xludf.DUMMYFUNCTION("IFERROR(FILTER('Tag Library'!$X$14:$X$736, LEFT('Tag Library'!$W$14:$W$736, LEN(F$2))=F$2, RIGHT('Tag Library'!$W$14:$W$736, LEN($A383))=$A383), """")"),"white")</f>
        <v>white</v>
      </c>
      <c r="G383" s="1" t="str">
        <f ca="1">IFERROR(__xludf.DUMMYFUNCTION("IFERROR(FILTER('Tag Library'!$X$14:$X$736, LEFT('Tag Library'!$W$14:$W$736, LEN(G$2))=G$2, RIGHT('Tag Library'!$W$14:$W$736, LEN($A383))=$A383), """")"),"white")</f>
        <v>white</v>
      </c>
      <c r="H383" s="1" t="str">
        <f ca="1">IFERROR(__xludf.DUMMYFUNCTION("IFERROR(FILTER('Tag Library'!$X$14:$X$736, LEFT('Tag Library'!$W$14:$W$736, LEN(H$2))=H$2, RIGHT('Tag Library'!$W$14:$W$736, LEN($A383))=$A383), """")"),"white")</f>
        <v>white</v>
      </c>
      <c r="I383" s="1" t="str">
        <f ca="1">IFERROR(__xludf.DUMMYFUNCTION("IFERROR(FILTER('Tag Library'!$X$14:$X$736, LEFT('Tag Library'!$W$14:$W$736, LEN(I$2))=I$2, RIGHT('Tag Library'!$W$14:$W$736, LEN($A383))=$A383), """")"),"white")</f>
        <v>white</v>
      </c>
      <c r="J383" s="1" t="str">
        <f ca="1">IFERROR(__xludf.DUMMYFUNCTION("IFERROR(FILTER('Tag Library'!$X$14:$X$736, LEFT('Tag Library'!$W$14:$W$736, LEN(J$2))=J$2, RIGHT('Tag Library'!$W$14:$W$736, LEN($A383))=$A383), """")"),"white")</f>
        <v>white</v>
      </c>
      <c r="K383" s="1" t="str">
        <f ca="1">IFERROR(__xludf.DUMMYFUNCTION("IFERROR(FILTER('Tag Library'!$X$14:$X$736, LEFT('Tag Library'!$W$14:$W$736, LEN(K$2))=K$2, RIGHT('Tag Library'!$W$14:$W$736, LEN($A383))=$A383), """")"),"white")</f>
        <v>white</v>
      </c>
      <c r="L383" s="1" t="str">
        <f ca="1">IFERROR(__xludf.DUMMYFUNCTION("IFERROR(FILTER('Tag Library'!$X$14:$X$736, LEFT('Tag Library'!$W$14:$W$736, LEN(L$2))=L$2, RIGHT('Tag Library'!$W$14:$W$736, LEN($A383))=$A383), """")"),"white")</f>
        <v>white</v>
      </c>
      <c r="M383" s="1" t="str">
        <f ca="1">IFERROR(__xludf.DUMMYFUNCTION("IFERROR(FILTER('Tag Library'!$X$14:$X$736, LEFT('Tag Library'!$W$14:$W$736, LEN(M$2))=M$2, RIGHT('Tag Library'!$W$14:$W$736, LEN($A383))=$A383), """")"),"white")</f>
        <v>white</v>
      </c>
      <c r="N383" s="1" t="str">
        <f ca="1">IFERROR(__xludf.DUMMYFUNCTION("IFERROR(FILTER('Tag Library'!$X$14:$X$736, LEFT('Tag Library'!$W$14:$W$736, LEN(N$2))=N$2, RIGHT('Tag Library'!$W$14:$W$736, LEN($A383))=$A383), """")"),"white")</f>
        <v>white</v>
      </c>
      <c r="O383" s="1" t="str">
        <f ca="1">IFERROR(__xludf.DUMMYFUNCTION("IFERROR(FILTER('Tag Library'!$X$14:$X$736, LEFT('Tag Library'!$W$14:$W$736, LEN(O$2))=O$2, RIGHT('Tag Library'!$W$14:$W$736, LEN($A383))=$A383), """")"),"white")</f>
        <v>white</v>
      </c>
      <c r="P383" s="1" t="str">
        <f ca="1">IFERROR(__xludf.DUMMYFUNCTION("IFERROR(FILTER('Tag Library'!$X$14:$X$736, LEFT('Tag Library'!$W$14:$W$736, LEN(P$2))=P$2, RIGHT('Tag Library'!$W$14:$W$736, LEN($A383))=$A383), """")"),"")</f>
        <v/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IFERROR(__xludf.DUMMYFUNCTION("IFERROR(FILTER('Tag Library'!$X$14:$X$736, LEFT('Tag Library'!$W$14:$W$736, LEN(B$2))=B$2, RIGHT('Tag Library'!$W$14:$W$736, LEN($A384))=$A384), """")"),"")</f>
        <v/>
      </c>
      <c r="C384" s="1" t="str">
        <f ca="1">IFERROR(__xludf.DUMMYFUNCTION("IFERROR(FILTER('Tag Library'!$X$14:$X$736, LEFT('Tag Library'!$W$14:$W$736, LEN(C$2))=C$2, RIGHT('Tag Library'!$W$14:$W$736, LEN($A384))=$A384), """")"),"")</f>
        <v/>
      </c>
      <c r="D384" s="1" t="str">
        <f ca="1">IFERROR(__xludf.DUMMYFUNCTION("IFERROR(FILTER('Tag Library'!$X$14:$X$736, LEFT('Tag Library'!$W$14:$W$736, LEN(D$2))=D$2, RIGHT('Tag Library'!$W$14:$W$736, LEN($A384))=$A384), """")"),"yellow")</f>
        <v>yellow</v>
      </c>
      <c r="E384" s="1" t="str">
        <f ca="1">IFERROR(__xludf.DUMMYFUNCTION("IFERROR(FILTER('Tag Library'!$X$14:$X$736, LEFT('Tag Library'!$W$14:$W$736, LEN(E$2))=E$2, RIGHT('Tag Library'!$W$14:$W$736, LEN($A384))=$A384), """")"),"white")</f>
        <v>white</v>
      </c>
      <c r="F384" s="1" t="str">
        <f ca="1">IFERROR(__xludf.DUMMYFUNCTION("IFERROR(FILTER('Tag Library'!$X$14:$X$736, LEFT('Tag Library'!$W$14:$W$736, LEN(F$2))=F$2, RIGHT('Tag Library'!$W$14:$W$736, LEN($A384))=$A384), """")"),"white")</f>
        <v>white</v>
      </c>
      <c r="G384" s="1" t="str">
        <f ca="1">IFERROR(__xludf.DUMMYFUNCTION("IFERROR(FILTER('Tag Library'!$X$14:$X$736, LEFT('Tag Library'!$W$14:$W$736, LEN(G$2))=G$2, RIGHT('Tag Library'!$W$14:$W$736, LEN($A384))=$A384), """")"),"white")</f>
        <v>white</v>
      </c>
      <c r="H384" s="1" t="str">
        <f ca="1">IFERROR(__xludf.DUMMYFUNCTION("IFERROR(FILTER('Tag Library'!$X$14:$X$736, LEFT('Tag Library'!$W$14:$W$736, LEN(H$2))=H$2, RIGHT('Tag Library'!$W$14:$W$736, LEN($A384))=$A384), """")"),"white")</f>
        <v>white</v>
      </c>
      <c r="I384" s="1" t="str">
        <f ca="1">IFERROR(__xludf.DUMMYFUNCTION("IFERROR(FILTER('Tag Library'!$X$14:$X$736, LEFT('Tag Library'!$W$14:$W$736, LEN(I$2))=I$2, RIGHT('Tag Library'!$W$14:$W$736, LEN($A384))=$A384), """")"),"white")</f>
        <v>white</v>
      </c>
      <c r="J384" s="1" t="str">
        <f ca="1">IFERROR(__xludf.DUMMYFUNCTION("IFERROR(FILTER('Tag Library'!$X$14:$X$736, LEFT('Tag Library'!$W$14:$W$736, LEN(J$2))=J$2, RIGHT('Tag Library'!$W$14:$W$736, LEN($A384))=$A384), """")"),"white")</f>
        <v>white</v>
      </c>
      <c r="K384" s="1" t="str">
        <f ca="1">IFERROR(__xludf.DUMMYFUNCTION("IFERROR(FILTER('Tag Library'!$X$14:$X$736, LEFT('Tag Library'!$W$14:$W$736, LEN(K$2))=K$2, RIGHT('Tag Library'!$W$14:$W$736, LEN($A384))=$A384), """")"),"white")</f>
        <v>white</v>
      </c>
      <c r="L384" s="1" t="str">
        <f ca="1">IFERROR(__xludf.DUMMYFUNCTION("IFERROR(FILTER('Tag Library'!$X$14:$X$736, LEFT('Tag Library'!$W$14:$W$736, LEN(L$2))=L$2, RIGHT('Tag Library'!$W$14:$W$736, LEN($A384))=$A384), """")"),"white")</f>
        <v>white</v>
      </c>
      <c r="M384" s="1" t="str">
        <f ca="1">IFERROR(__xludf.DUMMYFUNCTION("IFERROR(FILTER('Tag Library'!$X$14:$X$736, LEFT('Tag Library'!$W$14:$W$736, LEN(M$2))=M$2, RIGHT('Tag Library'!$W$14:$W$736, LEN($A384))=$A384), """")"),"white")</f>
        <v>white</v>
      </c>
      <c r="N384" s="1" t="str">
        <f ca="1">IFERROR(__xludf.DUMMYFUNCTION("IFERROR(FILTER('Tag Library'!$X$14:$X$736, LEFT('Tag Library'!$W$14:$W$736, LEN(N$2))=N$2, RIGHT('Tag Library'!$W$14:$W$736, LEN($A384))=$A384), """")"),"white")</f>
        <v>white</v>
      </c>
      <c r="O384" s="1" t="str">
        <f ca="1">IFERROR(__xludf.DUMMYFUNCTION("IFERROR(FILTER('Tag Library'!$X$14:$X$736, LEFT('Tag Library'!$W$14:$W$736, LEN(O$2))=O$2, RIGHT('Tag Library'!$W$14:$W$736, LEN($A384))=$A384), """")"),"white")</f>
        <v>white</v>
      </c>
      <c r="P384" s="1" t="str">
        <f ca="1">IFERROR(__xludf.DUMMYFUNCTION("IFERROR(FILTER('Tag Library'!$X$14:$X$736, LEFT('Tag Library'!$W$14:$W$736, LEN(P$2))=P$2, RIGHT('Tag Library'!$W$14:$W$736, LEN($A384))=$A384), """")"),"")</f>
        <v/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IFERROR(__xludf.DUMMYFUNCTION("IFERROR(FILTER('Tag Library'!$X$14:$X$736, LEFT('Tag Library'!$W$14:$W$736, LEN(B$2))=B$2, RIGHT('Tag Library'!$W$14:$W$736, LEN($A385))=$A385), """")"),"")</f>
        <v/>
      </c>
      <c r="C385" s="1" t="str">
        <f ca="1">IFERROR(__xludf.DUMMYFUNCTION("IFERROR(FILTER('Tag Library'!$X$14:$X$736, LEFT('Tag Library'!$W$14:$W$736, LEN(C$2))=C$2, RIGHT('Tag Library'!$W$14:$W$736, LEN($A385))=$A385), """")"),"")</f>
        <v/>
      </c>
      <c r="D385" s="1" t="str">
        <f ca="1">IFERROR(__xludf.DUMMYFUNCTION("IFERROR(FILTER('Tag Library'!$X$14:$X$736, LEFT('Tag Library'!$W$14:$W$736, LEN(D$2))=D$2, RIGHT('Tag Library'!$W$14:$W$736, LEN($A385))=$A385), """")"),"")</f>
        <v/>
      </c>
      <c r="E385" s="1" t="str">
        <f ca="1">IFERROR(__xludf.DUMMYFUNCTION("IFERROR(FILTER('Tag Library'!$X$14:$X$736, LEFT('Tag Library'!$W$14:$W$736, LEN(E$2))=E$2, RIGHT('Tag Library'!$W$14:$W$736, LEN($A385))=$A385), """")"),"")</f>
        <v/>
      </c>
      <c r="F385" s="1" t="str">
        <f ca="1">IFERROR(__xludf.DUMMYFUNCTION("IFERROR(FILTER('Tag Library'!$X$14:$X$736, LEFT('Tag Library'!$W$14:$W$736, LEN(F$2))=F$2, RIGHT('Tag Library'!$W$14:$W$736, LEN($A385))=$A385), """")"),"")</f>
        <v/>
      </c>
      <c r="G385" s="1" t="str">
        <f ca="1">IFERROR(__xludf.DUMMYFUNCTION("IFERROR(FILTER('Tag Library'!$X$14:$X$736, LEFT('Tag Library'!$W$14:$W$736, LEN(G$2))=G$2, RIGHT('Tag Library'!$W$14:$W$736, LEN($A385))=$A385), """")"),"")</f>
        <v/>
      </c>
      <c r="H385" s="1" t="str">
        <f ca="1">IFERROR(__xludf.DUMMYFUNCTION("IFERROR(FILTER('Tag Library'!$X$14:$X$736, LEFT('Tag Library'!$W$14:$W$736, LEN(H$2))=H$2, RIGHT('Tag Library'!$W$14:$W$736, LEN($A385))=$A385), """")"),"")</f>
        <v/>
      </c>
      <c r="I385" s="1" t="str">
        <f ca="1">IFERROR(__xludf.DUMMYFUNCTION("IFERROR(FILTER('Tag Library'!$X$14:$X$736, LEFT('Tag Library'!$W$14:$W$736, LEN(I$2))=I$2, RIGHT('Tag Library'!$W$14:$W$736, LEN($A385))=$A385), """")"),"")</f>
        <v/>
      </c>
      <c r="J385" s="1" t="str">
        <f ca="1">IFERROR(__xludf.DUMMYFUNCTION("IFERROR(FILTER('Tag Library'!$X$14:$X$736, LEFT('Tag Library'!$W$14:$W$736, LEN(J$2))=J$2, RIGHT('Tag Library'!$W$14:$W$736, LEN($A385))=$A385), """")"),"")</f>
        <v/>
      </c>
      <c r="K385" s="1" t="str">
        <f ca="1">IFERROR(__xludf.DUMMYFUNCTION("IFERROR(FILTER('Tag Library'!$X$14:$X$736, LEFT('Tag Library'!$W$14:$W$736, LEN(K$2))=K$2, RIGHT('Tag Library'!$W$14:$W$736, LEN($A385))=$A385), """")"),"")</f>
        <v/>
      </c>
      <c r="L385" s="1" t="str">
        <f ca="1">IFERROR(__xludf.DUMMYFUNCTION("IFERROR(FILTER('Tag Library'!$X$14:$X$736, LEFT('Tag Library'!$W$14:$W$736, LEN(L$2))=L$2, RIGHT('Tag Library'!$W$14:$W$736, LEN($A385))=$A385), """")"),"")</f>
        <v/>
      </c>
      <c r="M385" s="1" t="str">
        <f ca="1">IFERROR(__xludf.DUMMYFUNCTION("IFERROR(FILTER('Tag Library'!$X$14:$X$736, LEFT('Tag Library'!$W$14:$W$736, LEN(M$2))=M$2, RIGHT('Tag Library'!$W$14:$W$736, LEN($A385))=$A385), """")"),"")</f>
        <v/>
      </c>
      <c r="N385" s="1" t="str">
        <f ca="1">IFERROR(__xludf.DUMMYFUNCTION("IFERROR(FILTER('Tag Library'!$X$14:$X$736, LEFT('Tag Library'!$W$14:$W$736, LEN(N$2))=N$2, RIGHT('Tag Library'!$W$14:$W$736, LEN($A385))=$A385), """")"),"")</f>
        <v/>
      </c>
      <c r="O385" s="1" t="str">
        <f ca="1">IFERROR(__xludf.DUMMYFUNCTION("IFERROR(FILTER('Tag Library'!$X$14:$X$736, LEFT('Tag Library'!$W$14:$W$736, LEN(O$2))=O$2, RIGHT('Tag Library'!$W$14:$W$736, LEN($A385))=$A385), """")"),"")</f>
        <v/>
      </c>
      <c r="P385" s="1" t="str">
        <f ca="1">IFERROR(__xludf.DUMMYFUNCTION("IFERROR(FILTER('Tag Library'!$X$14:$X$736, LEFT('Tag Library'!$W$14:$W$736, LEN(P$2))=P$2, RIGHT('Tag Library'!$W$14:$W$736, LEN($A385))=$A385), """")"),"")</f>
        <v/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IFERROR(__xludf.DUMMYFUNCTION("IFERROR(FILTER('Tag Library'!$X$14:$X$736, LEFT('Tag Library'!$W$14:$W$736, LEN(B$2))=B$2, RIGHT('Tag Library'!$W$14:$W$736, LEN($A386))=$A386), """")"),"")</f>
        <v/>
      </c>
      <c r="C386" s="1" t="str">
        <f ca="1">IFERROR(__xludf.DUMMYFUNCTION("IFERROR(FILTER('Tag Library'!$X$14:$X$736, LEFT('Tag Library'!$W$14:$W$736, LEN(C$2))=C$2, RIGHT('Tag Library'!$W$14:$W$736, LEN($A386))=$A386), """")"),"")</f>
        <v/>
      </c>
      <c r="D386" s="1" t="str">
        <f ca="1">IFERROR(__xludf.DUMMYFUNCTION("IFERROR(FILTER('Tag Library'!$X$14:$X$736, LEFT('Tag Library'!$W$14:$W$736, LEN(D$2))=D$2, RIGHT('Tag Library'!$W$14:$W$736, LEN($A386))=$A386), """")"),"yellow")</f>
        <v>yellow</v>
      </c>
      <c r="E386" s="1" t="str">
        <f ca="1">IFERROR(__xludf.DUMMYFUNCTION("IFERROR(FILTER('Tag Library'!$X$14:$X$736, LEFT('Tag Library'!$W$14:$W$736, LEN(E$2))=E$2, RIGHT('Tag Library'!$W$14:$W$736, LEN($A386))=$A386), """")"),"white")</f>
        <v>white</v>
      </c>
      <c r="F386" s="1" t="str">
        <f ca="1">IFERROR(__xludf.DUMMYFUNCTION("IFERROR(FILTER('Tag Library'!$X$14:$X$736, LEFT('Tag Library'!$W$14:$W$736, LEN(F$2))=F$2, RIGHT('Tag Library'!$W$14:$W$736, LEN($A386))=$A386), """")"),"white")</f>
        <v>white</v>
      </c>
      <c r="G386" s="1" t="str">
        <f ca="1">IFERROR(__xludf.DUMMYFUNCTION("IFERROR(FILTER('Tag Library'!$X$14:$X$736, LEFT('Tag Library'!$W$14:$W$736, LEN(G$2))=G$2, RIGHT('Tag Library'!$W$14:$W$736, LEN($A386))=$A386), """")"),"white")</f>
        <v>white</v>
      </c>
      <c r="H386" s="1" t="str">
        <f ca="1">IFERROR(__xludf.DUMMYFUNCTION("IFERROR(FILTER('Tag Library'!$X$14:$X$736, LEFT('Tag Library'!$W$14:$W$736, LEN(H$2))=H$2, RIGHT('Tag Library'!$W$14:$W$736, LEN($A386))=$A386), """")"),"white")</f>
        <v>white</v>
      </c>
      <c r="I386" s="1" t="str">
        <f ca="1">IFERROR(__xludf.DUMMYFUNCTION("IFERROR(FILTER('Tag Library'!$X$14:$X$736, LEFT('Tag Library'!$W$14:$W$736, LEN(I$2))=I$2, RIGHT('Tag Library'!$W$14:$W$736, LEN($A386))=$A386), """")"),"white")</f>
        <v>white</v>
      </c>
      <c r="J386" s="1" t="str">
        <f ca="1">IFERROR(__xludf.DUMMYFUNCTION("IFERROR(FILTER('Tag Library'!$X$14:$X$736, LEFT('Tag Library'!$W$14:$W$736, LEN(J$2))=J$2, RIGHT('Tag Library'!$W$14:$W$736, LEN($A386))=$A386), """")"),"white")</f>
        <v>white</v>
      </c>
      <c r="K386" s="1" t="str">
        <f ca="1">IFERROR(__xludf.DUMMYFUNCTION("IFERROR(FILTER('Tag Library'!$X$14:$X$736, LEFT('Tag Library'!$W$14:$W$736, LEN(K$2))=K$2, RIGHT('Tag Library'!$W$14:$W$736, LEN($A386))=$A386), """")"),"white")</f>
        <v>white</v>
      </c>
      <c r="L386" s="1" t="str">
        <f ca="1">IFERROR(__xludf.DUMMYFUNCTION("IFERROR(FILTER('Tag Library'!$X$14:$X$736, LEFT('Tag Library'!$W$14:$W$736, LEN(L$2))=L$2, RIGHT('Tag Library'!$W$14:$W$736, LEN($A386))=$A386), """")"),"white")</f>
        <v>white</v>
      </c>
      <c r="M386" s="1" t="str">
        <f ca="1">IFERROR(__xludf.DUMMYFUNCTION("IFERROR(FILTER('Tag Library'!$X$14:$X$736, LEFT('Tag Library'!$W$14:$W$736, LEN(M$2))=M$2, RIGHT('Tag Library'!$W$14:$W$736, LEN($A386))=$A386), """")"),"white")</f>
        <v>white</v>
      </c>
      <c r="N386" s="1" t="str">
        <f ca="1">IFERROR(__xludf.DUMMYFUNCTION("IFERROR(FILTER('Tag Library'!$X$14:$X$736, LEFT('Tag Library'!$W$14:$W$736, LEN(N$2))=N$2, RIGHT('Tag Library'!$W$14:$W$736, LEN($A386))=$A386), """")"),"white")</f>
        <v>white</v>
      </c>
      <c r="O386" s="1" t="str">
        <f ca="1">IFERROR(__xludf.DUMMYFUNCTION("IFERROR(FILTER('Tag Library'!$X$14:$X$736, LEFT('Tag Library'!$W$14:$W$736, LEN(O$2))=O$2, RIGHT('Tag Library'!$W$14:$W$736, LEN($A386))=$A386), """")"),"white")</f>
        <v>white</v>
      </c>
      <c r="P386" s="1" t="str">
        <f ca="1">IFERROR(__xludf.DUMMYFUNCTION("IFERROR(FILTER('Tag Library'!$X$14:$X$736, LEFT('Tag Library'!$W$14:$W$736, LEN(P$2))=P$2, RIGHT('Tag Library'!$W$14:$W$736, LEN($A386))=$A386), """")"),"")</f>
        <v/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IFERROR(__xludf.DUMMYFUNCTION("IFERROR(FILTER('Tag Library'!$X$14:$X$736, LEFT('Tag Library'!$W$14:$W$736, LEN(B$2))=B$2, RIGHT('Tag Library'!$W$14:$W$736, LEN($A387))=$A387), """")"),"")</f>
        <v/>
      </c>
      <c r="C387" s="1" t="str">
        <f ca="1">IFERROR(__xludf.DUMMYFUNCTION("IFERROR(FILTER('Tag Library'!$X$14:$X$736, LEFT('Tag Library'!$W$14:$W$736, LEN(C$2))=C$2, RIGHT('Tag Library'!$W$14:$W$736, LEN($A387))=$A387), """")"),"")</f>
        <v/>
      </c>
      <c r="D387" s="1" t="str">
        <f ca="1">IFERROR(__xludf.DUMMYFUNCTION("IFERROR(FILTER('Tag Library'!$X$14:$X$736, LEFT('Tag Library'!$W$14:$W$736, LEN(D$2))=D$2, RIGHT('Tag Library'!$W$14:$W$736, LEN($A387))=$A387), """")"),"green")</f>
        <v>green</v>
      </c>
      <c r="E387" s="1" t="str">
        <f ca="1">IFERROR(__xludf.DUMMYFUNCTION("IFERROR(FILTER('Tag Library'!$X$14:$X$736, LEFT('Tag Library'!$W$14:$W$736, LEN(E$2))=E$2, RIGHT('Tag Library'!$W$14:$W$736, LEN($A387))=$A387), """")"),"green")</f>
        <v>green</v>
      </c>
      <c r="F387" s="1" t="str">
        <f ca="1">IFERROR(__xludf.DUMMYFUNCTION("IFERROR(FILTER('Tag Library'!$X$14:$X$736, LEFT('Tag Library'!$W$14:$W$736, LEN(F$2))=F$2, RIGHT('Tag Library'!$W$14:$W$736, LEN($A387))=$A387), """")"),"green")</f>
        <v>green</v>
      </c>
      <c r="G387" s="1" t="str">
        <f ca="1">IFERROR(__xludf.DUMMYFUNCTION("IFERROR(FILTER('Tag Library'!$X$14:$X$736, LEFT('Tag Library'!$W$14:$W$736, LEN(G$2))=G$2, RIGHT('Tag Library'!$W$14:$W$736, LEN($A387))=$A387), """")"),"green")</f>
        <v>green</v>
      </c>
      <c r="H387" s="1" t="str">
        <f ca="1">IFERROR(__xludf.DUMMYFUNCTION("IFERROR(FILTER('Tag Library'!$X$14:$X$736, LEFT('Tag Library'!$W$14:$W$736, LEN(H$2))=H$2, RIGHT('Tag Library'!$W$14:$W$736, LEN($A387))=$A387), """")"),"green")</f>
        <v>green</v>
      </c>
      <c r="I387" s="1" t="str">
        <f ca="1">IFERROR(__xludf.DUMMYFUNCTION("IFERROR(FILTER('Tag Library'!$X$14:$X$736, LEFT('Tag Library'!$W$14:$W$736, LEN(I$2))=I$2, RIGHT('Tag Library'!$W$14:$W$736, LEN($A387))=$A387), """")"),"green")</f>
        <v>green</v>
      </c>
      <c r="J387" s="1" t="str">
        <f ca="1">IFERROR(__xludf.DUMMYFUNCTION("IFERROR(FILTER('Tag Library'!$X$14:$X$736, LEFT('Tag Library'!$W$14:$W$736, LEN(J$2))=J$2, RIGHT('Tag Library'!$W$14:$W$736, LEN($A387))=$A387), """")"),"green")</f>
        <v>green</v>
      </c>
      <c r="K387" s="1" t="str">
        <f ca="1">IFERROR(__xludf.DUMMYFUNCTION("IFERROR(FILTER('Tag Library'!$X$14:$X$736, LEFT('Tag Library'!$W$14:$W$736, LEN(K$2))=K$2, RIGHT('Tag Library'!$W$14:$W$736, LEN($A387))=$A387), """")"),"green")</f>
        <v>green</v>
      </c>
      <c r="L387" s="1" t="str">
        <f ca="1">IFERROR(__xludf.DUMMYFUNCTION("IFERROR(FILTER('Tag Library'!$X$14:$X$736, LEFT('Tag Library'!$W$14:$W$736, LEN(L$2))=L$2, RIGHT('Tag Library'!$W$14:$W$736, LEN($A387))=$A387), """")"),"green")</f>
        <v>green</v>
      </c>
      <c r="M387" s="1" t="str">
        <f ca="1">IFERROR(__xludf.DUMMYFUNCTION("IFERROR(FILTER('Tag Library'!$X$14:$X$736, LEFT('Tag Library'!$W$14:$W$736, LEN(M$2))=M$2, RIGHT('Tag Library'!$W$14:$W$736, LEN($A387))=$A387), """")"),"green")</f>
        <v>green</v>
      </c>
      <c r="N387" s="1" t="str">
        <f ca="1">IFERROR(__xludf.DUMMYFUNCTION("IFERROR(FILTER('Tag Library'!$X$14:$X$736, LEFT('Tag Library'!$W$14:$W$736, LEN(N$2))=N$2, RIGHT('Tag Library'!$W$14:$W$736, LEN($A387))=$A387), """")"),"green")</f>
        <v>green</v>
      </c>
      <c r="O387" s="1" t="str">
        <f ca="1">IFERROR(__xludf.DUMMYFUNCTION("IFERROR(FILTER('Tag Library'!$X$14:$X$736, LEFT('Tag Library'!$W$14:$W$736, LEN(O$2))=O$2, RIGHT('Tag Library'!$W$14:$W$736, LEN($A387))=$A387), """")"),"green")</f>
        <v>green</v>
      </c>
      <c r="P387" s="1" t="str">
        <f ca="1">IFERROR(__xludf.DUMMYFUNCTION("IFERROR(FILTER('Tag Library'!$X$14:$X$736, LEFT('Tag Library'!$W$14:$W$736, LEN(P$2))=P$2, RIGHT('Tag Library'!$W$14:$W$736, LEN($A387))=$A387), """")"),"")</f>
        <v/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IFERROR(__xludf.DUMMYFUNCTION("IFERROR(FILTER('Tag Library'!$X$14:$X$736, LEFT('Tag Library'!$W$14:$W$736, LEN(B$2))=B$2, RIGHT('Tag Library'!$W$14:$W$736, LEN($A388))=$A388), """")"),"")</f>
        <v/>
      </c>
      <c r="C388" s="1" t="str">
        <f ca="1">IFERROR(__xludf.DUMMYFUNCTION("IFERROR(FILTER('Tag Library'!$X$14:$X$736, LEFT('Tag Library'!$W$14:$W$736, LEN(C$2))=C$2, RIGHT('Tag Library'!$W$14:$W$736, LEN($A388))=$A388), """")"),"")</f>
        <v/>
      </c>
      <c r="D388" s="1" t="str">
        <f ca="1">IFERROR(__xludf.DUMMYFUNCTION("IFERROR(FILTER('Tag Library'!$X$14:$X$736, LEFT('Tag Library'!$W$14:$W$736, LEN(D$2))=D$2, RIGHT('Tag Library'!$W$14:$W$736, LEN($A388))=$A388), """")"),"green")</f>
        <v>green</v>
      </c>
      <c r="E388" s="1" t="str">
        <f ca="1">IFERROR(__xludf.DUMMYFUNCTION("IFERROR(FILTER('Tag Library'!$X$14:$X$736, LEFT('Tag Library'!$W$14:$W$736, LEN(E$2))=E$2, RIGHT('Tag Library'!$W$14:$W$736, LEN($A388))=$A388), """")"),"green")</f>
        <v>green</v>
      </c>
      <c r="F388" s="1" t="str">
        <f ca="1">IFERROR(__xludf.DUMMYFUNCTION("IFERROR(FILTER('Tag Library'!$X$14:$X$736, LEFT('Tag Library'!$W$14:$W$736, LEN(F$2))=F$2, RIGHT('Tag Library'!$W$14:$W$736, LEN($A388))=$A388), """")"),"green")</f>
        <v>green</v>
      </c>
      <c r="G388" s="1" t="str">
        <f ca="1">IFERROR(__xludf.DUMMYFUNCTION("IFERROR(FILTER('Tag Library'!$X$14:$X$736, LEFT('Tag Library'!$W$14:$W$736, LEN(G$2))=G$2, RIGHT('Tag Library'!$W$14:$W$736, LEN($A388))=$A388), """")"),"green")</f>
        <v>green</v>
      </c>
      <c r="H388" s="1" t="str">
        <f ca="1">IFERROR(__xludf.DUMMYFUNCTION("IFERROR(FILTER('Tag Library'!$X$14:$X$736, LEFT('Tag Library'!$W$14:$W$736, LEN(H$2))=H$2, RIGHT('Tag Library'!$W$14:$W$736, LEN($A388))=$A388), """")"),"green")</f>
        <v>green</v>
      </c>
      <c r="I388" s="1" t="str">
        <f ca="1">IFERROR(__xludf.DUMMYFUNCTION("IFERROR(FILTER('Tag Library'!$X$14:$X$736, LEFT('Tag Library'!$W$14:$W$736, LEN(I$2))=I$2, RIGHT('Tag Library'!$W$14:$W$736, LEN($A388))=$A388), """")"),"green")</f>
        <v>green</v>
      </c>
      <c r="J388" s="1" t="str">
        <f ca="1">IFERROR(__xludf.DUMMYFUNCTION("IFERROR(FILTER('Tag Library'!$X$14:$X$736, LEFT('Tag Library'!$W$14:$W$736, LEN(J$2))=J$2, RIGHT('Tag Library'!$W$14:$W$736, LEN($A388))=$A388), """")"),"green")</f>
        <v>green</v>
      </c>
      <c r="K388" s="1" t="str">
        <f ca="1">IFERROR(__xludf.DUMMYFUNCTION("IFERROR(FILTER('Tag Library'!$X$14:$X$736, LEFT('Tag Library'!$W$14:$W$736, LEN(K$2))=K$2, RIGHT('Tag Library'!$W$14:$W$736, LEN($A388))=$A388), """")"),"green")</f>
        <v>green</v>
      </c>
      <c r="L388" s="1" t="str">
        <f ca="1">IFERROR(__xludf.DUMMYFUNCTION("IFERROR(FILTER('Tag Library'!$X$14:$X$736, LEFT('Tag Library'!$W$14:$W$736, LEN(L$2))=L$2, RIGHT('Tag Library'!$W$14:$W$736, LEN($A388))=$A388), """")"),"green")</f>
        <v>green</v>
      </c>
      <c r="M388" s="1" t="str">
        <f ca="1">IFERROR(__xludf.DUMMYFUNCTION("IFERROR(FILTER('Tag Library'!$X$14:$X$736, LEFT('Tag Library'!$W$14:$W$736, LEN(M$2))=M$2, RIGHT('Tag Library'!$W$14:$W$736, LEN($A388))=$A388), """")"),"green")</f>
        <v>green</v>
      </c>
      <c r="N388" s="1" t="str">
        <f ca="1">IFERROR(__xludf.DUMMYFUNCTION("IFERROR(FILTER('Tag Library'!$X$14:$X$736, LEFT('Tag Library'!$W$14:$W$736, LEN(N$2))=N$2, RIGHT('Tag Library'!$W$14:$W$736, LEN($A388))=$A388), """")"),"green")</f>
        <v>green</v>
      </c>
      <c r="O388" s="1" t="str">
        <f ca="1">IFERROR(__xludf.DUMMYFUNCTION("IFERROR(FILTER('Tag Library'!$X$14:$X$736, LEFT('Tag Library'!$W$14:$W$736, LEN(O$2))=O$2, RIGHT('Tag Library'!$W$14:$W$736, LEN($A388))=$A388), """")"),"green")</f>
        <v>green</v>
      </c>
      <c r="P388" s="1" t="str">
        <f ca="1">IFERROR(__xludf.DUMMYFUNCTION("IFERROR(FILTER('Tag Library'!$X$14:$X$736, LEFT('Tag Library'!$W$14:$W$736, LEN(P$2))=P$2, RIGHT('Tag Library'!$W$14:$W$736, LEN($A388))=$A388), """")"),"")</f>
        <v/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IFERROR(__xludf.DUMMYFUNCTION("IFERROR(FILTER('Tag Library'!$X$14:$X$736, LEFT('Tag Library'!$W$14:$W$736, LEN(B$2))=B$2, RIGHT('Tag Library'!$W$14:$W$736, LEN($A389))=$A389), """")"),"")</f>
        <v/>
      </c>
      <c r="C389" s="1" t="str">
        <f ca="1">IFERROR(__xludf.DUMMYFUNCTION("IFERROR(FILTER('Tag Library'!$X$14:$X$736, LEFT('Tag Library'!$W$14:$W$736, LEN(C$2))=C$2, RIGHT('Tag Library'!$W$14:$W$736, LEN($A389))=$A389), """")"),"")</f>
        <v/>
      </c>
      <c r="D389" s="1" t="str">
        <f ca="1">IFERROR(__xludf.DUMMYFUNCTION("IFERROR(FILTER('Tag Library'!$X$14:$X$736, LEFT('Tag Library'!$W$14:$W$736, LEN(D$2))=D$2, RIGHT('Tag Library'!$W$14:$W$736, LEN($A389))=$A389), """")"),"yellow")</f>
        <v>yellow</v>
      </c>
      <c r="E389" s="1" t="str">
        <f ca="1">IFERROR(__xludf.DUMMYFUNCTION("IFERROR(FILTER('Tag Library'!$X$14:$X$736, LEFT('Tag Library'!$W$14:$W$736, LEN(E$2))=E$2, RIGHT('Tag Library'!$W$14:$W$736, LEN($A389))=$A389), """")"),"white")</f>
        <v>white</v>
      </c>
      <c r="F389" s="1" t="str">
        <f ca="1">IFERROR(__xludf.DUMMYFUNCTION("IFERROR(FILTER('Tag Library'!$X$14:$X$736, LEFT('Tag Library'!$W$14:$W$736, LEN(F$2))=F$2, RIGHT('Tag Library'!$W$14:$W$736, LEN($A389))=$A389), """")"),"white")</f>
        <v>white</v>
      </c>
      <c r="G389" s="1" t="str">
        <f ca="1">IFERROR(__xludf.DUMMYFUNCTION("IFERROR(FILTER('Tag Library'!$X$14:$X$736, LEFT('Tag Library'!$W$14:$W$736, LEN(G$2))=G$2, RIGHT('Tag Library'!$W$14:$W$736, LEN($A389))=$A389), """")"),"white")</f>
        <v>white</v>
      </c>
      <c r="H389" s="1" t="str">
        <f ca="1">IFERROR(__xludf.DUMMYFUNCTION("IFERROR(FILTER('Tag Library'!$X$14:$X$736, LEFT('Tag Library'!$W$14:$W$736, LEN(H$2))=H$2, RIGHT('Tag Library'!$W$14:$W$736, LEN($A389))=$A389), """")"),"white")</f>
        <v>white</v>
      </c>
      <c r="I389" s="1" t="str">
        <f ca="1">IFERROR(__xludf.DUMMYFUNCTION("IFERROR(FILTER('Tag Library'!$X$14:$X$736, LEFT('Tag Library'!$W$14:$W$736, LEN(I$2))=I$2, RIGHT('Tag Library'!$W$14:$W$736, LEN($A389))=$A389), """")"),"white")</f>
        <v>white</v>
      </c>
      <c r="J389" s="1" t="str">
        <f ca="1">IFERROR(__xludf.DUMMYFUNCTION("IFERROR(FILTER('Tag Library'!$X$14:$X$736, LEFT('Tag Library'!$W$14:$W$736, LEN(J$2))=J$2, RIGHT('Tag Library'!$W$14:$W$736, LEN($A389))=$A389), """")"),"white")</f>
        <v>white</v>
      </c>
      <c r="K389" s="1" t="str">
        <f ca="1">IFERROR(__xludf.DUMMYFUNCTION("IFERROR(FILTER('Tag Library'!$X$14:$X$736, LEFT('Tag Library'!$W$14:$W$736, LEN(K$2))=K$2, RIGHT('Tag Library'!$W$14:$W$736, LEN($A389))=$A389), """")"),"white")</f>
        <v>white</v>
      </c>
      <c r="L389" s="1" t="str">
        <f ca="1">IFERROR(__xludf.DUMMYFUNCTION("IFERROR(FILTER('Tag Library'!$X$14:$X$736, LEFT('Tag Library'!$W$14:$W$736, LEN(L$2))=L$2, RIGHT('Tag Library'!$W$14:$W$736, LEN($A389))=$A389), """")"),"white")</f>
        <v>white</v>
      </c>
      <c r="M389" s="1" t="str">
        <f ca="1">IFERROR(__xludf.DUMMYFUNCTION("IFERROR(FILTER('Tag Library'!$X$14:$X$736, LEFT('Tag Library'!$W$14:$W$736, LEN(M$2))=M$2, RIGHT('Tag Library'!$W$14:$W$736, LEN($A389))=$A389), """")"),"white")</f>
        <v>white</v>
      </c>
      <c r="N389" s="1" t="str">
        <f ca="1">IFERROR(__xludf.DUMMYFUNCTION("IFERROR(FILTER('Tag Library'!$X$14:$X$736, LEFT('Tag Library'!$W$14:$W$736, LEN(N$2))=N$2, RIGHT('Tag Library'!$W$14:$W$736, LEN($A389))=$A389), """")"),"white")</f>
        <v>white</v>
      </c>
      <c r="O389" s="1" t="str">
        <f ca="1">IFERROR(__xludf.DUMMYFUNCTION("IFERROR(FILTER('Tag Library'!$X$14:$X$736, LEFT('Tag Library'!$W$14:$W$736, LEN(O$2))=O$2, RIGHT('Tag Library'!$W$14:$W$736, LEN($A389))=$A389), """")"),"white")</f>
        <v>white</v>
      </c>
      <c r="P389" s="1" t="str">
        <f ca="1">IFERROR(__xludf.DUMMYFUNCTION("IFERROR(FILTER('Tag Library'!$X$14:$X$736, LEFT('Tag Library'!$W$14:$W$736, LEN(P$2))=P$2, RIGHT('Tag Library'!$W$14:$W$736, LEN($A389))=$A389), """")"),"")</f>
        <v/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IFERROR(__xludf.DUMMYFUNCTION("IFERROR(FILTER('Tag Library'!$X$14:$X$736, LEFT('Tag Library'!$W$14:$W$736, LEN(B$2))=B$2, RIGHT('Tag Library'!$W$14:$W$736, LEN($A390))=$A390), """")"),"")</f>
        <v/>
      </c>
      <c r="C390" s="1" t="str">
        <f ca="1">IFERROR(__xludf.DUMMYFUNCTION("IFERROR(FILTER('Tag Library'!$X$14:$X$736, LEFT('Tag Library'!$W$14:$W$736, LEN(C$2))=C$2, RIGHT('Tag Library'!$W$14:$W$736, LEN($A390))=$A390), """")"),"")</f>
        <v/>
      </c>
      <c r="D390" s="1" t="str">
        <f ca="1">IFERROR(__xludf.DUMMYFUNCTION("IFERROR(FILTER('Tag Library'!$X$14:$X$736, LEFT('Tag Library'!$W$14:$W$736, LEN(D$2))=D$2, RIGHT('Tag Library'!$W$14:$W$736, LEN($A390))=$A390), """")"),"yellow")</f>
        <v>yellow</v>
      </c>
      <c r="E390" s="1" t="str">
        <f ca="1">IFERROR(__xludf.DUMMYFUNCTION("IFERROR(FILTER('Tag Library'!$X$14:$X$736, LEFT('Tag Library'!$W$14:$W$736, LEN(E$2))=E$2, RIGHT('Tag Library'!$W$14:$W$736, LEN($A390))=$A390), """")"),"white")</f>
        <v>white</v>
      </c>
      <c r="F390" s="1" t="str">
        <f ca="1">IFERROR(__xludf.DUMMYFUNCTION("IFERROR(FILTER('Tag Library'!$X$14:$X$736, LEFT('Tag Library'!$W$14:$W$736, LEN(F$2))=F$2, RIGHT('Tag Library'!$W$14:$W$736, LEN($A390))=$A390), """")"),"white")</f>
        <v>white</v>
      </c>
      <c r="G390" s="1" t="str">
        <f ca="1">IFERROR(__xludf.DUMMYFUNCTION("IFERROR(FILTER('Tag Library'!$X$14:$X$736, LEFT('Tag Library'!$W$14:$W$736, LEN(G$2))=G$2, RIGHT('Tag Library'!$W$14:$W$736, LEN($A390))=$A390), """")"),"white")</f>
        <v>white</v>
      </c>
      <c r="H390" s="1" t="str">
        <f ca="1">IFERROR(__xludf.DUMMYFUNCTION("IFERROR(FILTER('Tag Library'!$X$14:$X$736, LEFT('Tag Library'!$W$14:$W$736, LEN(H$2))=H$2, RIGHT('Tag Library'!$W$14:$W$736, LEN($A390))=$A390), """")"),"white")</f>
        <v>white</v>
      </c>
      <c r="I390" s="1" t="str">
        <f ca="1">IFERROR(__xludf.DUMMYFUNCTION("IFERROR(FILTER('Tag Library'!$X$14:$X$736, LEFT('Tag Library'!$W$14:$W$736, LEN(I$2))=I$2, RIGHT('Tag Library'!$W$14:$W$736, LEN($A390))=$A390), """")"),"white")</f>
        <v>white</v>
      </c>
      <c r="J390" s="1" t="str">
        <f ca="1">IFERROR(__xludf.DUMMYFUNCTION("IFERROR(FILTER('Tag Library'!$X$14:$X$736, LEFT('Tag Library'!$W$14:$W$736, LEN(J$2))=J$2, RIGHT('Tag Library'!$W$14:$W$736, LEN($A390))=$A390), """")"),"white")</f>
        <v>white</v>
      </c>
      <c r="K390" s="1" t="str">
        <f ca="1">IFERROR(__xludf.DUMMYFUNCTION("IFERROR(FILTER('Tag Library'!$X$14:$X$736, LEFT('Tag Library'!$W$14:$W$736, LEN(K$2))=K$2, RIGHT('Tag Library'!$W$14:$W$736, LEN($A390))=$A390), """")"),"white")</f>
        <v>white</v>
      </c>
      <c r="L390" s="1" t="str">
        <f ca="1">IFERROR(__xludf.DUMMYFUNCTION("IFERROR(FILTER('Tag Library'!$X$14:$X$736, LEFT('Tag Library'!$W$14:$W$736, LEN(L$2))=L$2, RIGHT('Tag Library'!$W$14:$W$736, LEN($A390))=$A390), """")"),"white")</f>
        <v>white</v>
      </c>
      <c r="M390" s="1" t="str">
        <f ca="1">IFERROR(__xludf.DUMMYFUNCTION("IFERROR(FILTER('Tag Library'!$X$14:$X$736, LEFT('Tag Library'!$W$14:$W$736, LEN(M$2))=M$2, RIGHT('Tag Library'!$W$14:$W$736, LEN($A390))=$A390), """")"),"white")</f>
        <v>white</v>
      </c>
      <c r="N390" s="1" t="str">
        <f ca="1">IFERROR(__xludf.DUMMYFUNCTION("IFERROR(FILTER('Tag Library'!$X$14:$X$736, LEFT('Tag Library'!$W$14:$W$736, LEN(N$2))=N$2, RIGHT('Tag Library'!$W$14:$W$736, LEN($A390))=$A390), """")"),"white")</f>
        <v>white</v>
      </c>
      <c r="O390" s="1" t="str">
        <f ca="1">IFERROR(__xludf.DUMMYFUNCTION("IFERROR(FILTER('Tag Library'!$X$14:$X$736, LEFT('Tag Library'!$W$14:$W$736, LEN(O$2))=O$2, RIGHT('Tag Library'!$W$14:$W$736, LEN($A390))=$A390), """")"),"white")</f>
        <v>white</v>
      </c>
      <c r="P390" s="1" t="str">
        <f ca="1">IFERROR(__xludf.DUMMYFUNCTION("IFERROR(FILTER('Tag Library'!$X$14:$X$736, LEFT('Tag Library'!$W$14:$W$736, LEN(P$2))=P$2, RIGHT('Tag Library'!$W$14:$W$736, LEN($A390))=$A390), """")"),"")</f>
        <v/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IFERROR(__xludf.DUMMYFUNCTION("IFERROR(FILTER('Tag Library'!$X$14:$X$736, LEFT('Tag Library'!$W$14:$W$736, LEN(B$2))=B$2, RIGHT('Tag Library'!$W$14:$W$736, LEN($A391))=$A391), """")"),"")</f>
        <v/>
      </c>
      <c r="C391" s="1" t="str">
        <f ca="1">IFERROR(__xludf.DUMMYFUNCTION("IFERROR(FILTER('Tag Library'!$X$14:$X$736, LEFT('Tag Library'!$W$14:$W$736, LEN(C$2))=C$2, RIGHT('Tag Library'!$W$14:$W$736, LEN($A391))=$A391), """")"),"")</f>
        <v/>
      </c>
      <c r="D391" s="1" t="str">
        <f ca="1">IFERROR(__xludf.DUMMYFUNCTION("IFERROR(FILTER('Tag Library'!$X$14:$X$736, LEFT('Tag Library'!$W$14:$W$736, LEN(D$2))=D$2, RIGHT('Tag Library'!$W$14:$W$736, LEN($A391))=$A391), """")"),"yellow")</f>
        <v>yellow</v>
      </c>
      <c r="E391" s="1" t="str">
        <f ca="1">IFERROR(__xludf.DUMMYFUNCTION("IFERROR(FILTER('Tag Library'!$X$14:$X$736, LEFT('Tag Library'!$W$14:$W$736, LEN(E$2))=E$2, RIGHT('Tag Library'!$W$14:$W$736, LEN($A391))=$A391), """")"),"white")</f>
        <v>white</v>
      </c>
      <c r="F391" s="1" t="str">
        <f ca="1">IFERROR(__xludf.DUMMYFUNCTION("IFERROR(FILTER('Tag Library'!$X$14:$X$736, LEFT('Tag Library'!$W$14:$W$736, LEN(F$2))=F$2, RIGHT('Tag Library'!$W$14:$W$736, LEN($A391))=$A391), """")"),"white")</f>
        <v>white</v>
      </c>
      <c r="G391" s="1" t="str">
        <f ca="1">IFERROR(__xludf.DUMMYFUNCTION("IFERROR(FILTER('Tag Library'!$X$14:$X$736, LEFT('Tag Library'!$W$14:$W$736, LEN(G$2))=G$2, RIGHT('Tag Library'!$W$14:$W$736, LEN($A391))=$A391), """")"),"white")</f>
        <v>white</v>
      </c>
      <c r="H391" s="1" t="str">
        <f ca="1">IFERROR(__xludf.DUMMYFUNCTION("IFERROR(FILTER('Tag Library'!$X$14:$X$736, LEFT('Tag Library'!$W$14:$W$736, LEN(H$2))=H$2, RIGHT('Tag Library'!$W$14:$W$736, LEN($A391))=$A391), """")"),"white")</f>
        <v>white</v>
      </c>
      <c r="I391" s="1" t="str">
        <f ca="1">IFERROR(__xludf.DUMMYFUNCTION("IFERROR(FILTER('Tag Library'!$X$14:$X$736, LEFT('Tag Library'!$W$14:$W$736, LEN(I$2))=I$2, RIGHT('Tag Library'!$W$14:$W$736, LEN($A391))=$A391), """")"),"white")</f>
        <v>white</v>
      </c>
      <c r="J391" s="1" t="str">
        <f ca="1">IFERROR(__xludf.DUMMYFUNCTION("IFERROR(FILTER('Tag Library'!$X$14:$X$736, LEFT('Tag Library'!$W$14:$W$736, LEN(J$2))=J$2, RIGHT('Tag Library'!$W$14:$W$736, LEN($A391))=$A391), """")"),"white")</f>
        <v>white</v>
      </c>
      <c r="K391" s="1" t="str">
        <f ca="1">IFERROR(__xludf.DUMMYFUNCTION("IFERROR(FILTER('Tag Library'!$X$14:$X$736, LEFT('Tag Library'!$W$14:$W$736, LEN(K$2))=K$2, RIGHT('Tag Library'!$W$14:$W$736, LEN($A391))=$A391), """")"),"white")</f>
        <v>white</v>
      </c>
      <c r="L391" s="1" t="str">
        <f ca="1">IFERROR(__xludf.DUMMYFUNCTION("IFERROR(FILTER('Tag Library'!$X$14:$X$736, LEFT('Tag Library'!$W$14:$W$736, LEN(L$2))=L$2, RIGHT('Tag Library'!$W$14:$W$736, LEN($A391))=$A391), """")"),"white")</f>
        <v>white</v>
      </c>
      <c r="M391" s="1" t="str">
        <f ca="1">IFERROR(__xludf.DUMMYFUNCTION("IFERROR(FILTER('Tag Library'!$X$14:$X$736, LEFT('Tag Library'!$W$14:$W$736, LEN(M$2))=M$2, RIGHT('Tag Library'!$W$14:$W$736, LEN($A391))=$A391), """")"),"white")</f>
        <v>white</v>
      </c>
      <c r="N391" s="1" t="str">
        <f ca="1">IFERROR(__xludf.DUMMYFUNCTION("IFERROR(FILTER('Tag Library'!$X$14:$X$736, LEFT('Tag Library'!$W$14:$W$736, LEN(N$2))=N$2, RIGHT('Tag Library'!$W$14:$W$736, LEN($A391))=$A391), """")"),"white")</f>
        <v>white</v>
      </c>
      <c r="O391" s="1" t="str">
        <f ca="1">IFERROR(__xludf.DUMMYFUNCTION("IFERROR(FILTER('Tag Library'!$X$14:$X$736, LEFT('Tag Library'!$W$14:$W$736, LEN(O$2))=O$2, RIGHT('Tag Library'!$W$14:$W$736, LEN($A391))=$A391), """")"),"white")</f>
        <v>white</v>
      </c>
      <c r="P391" s="1" t="str">
        <f ca="1">IFERROR(__xludf.DUMMYFUNCTION("IFERROR(FILTER('Tag Library'!$X$14:$X$736, LEFT('Tag Library'!$W$14:$W$736, LEN(P$2))=P$2, RIGHT('Tag Library'!$W$14:$W$736, LEN($A391))=$A391), """")"),"")</f>
        <v/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IFERROR(__xludf.DUMMYFUNCTION("IFERROR(FILTER('Tag Library'!$X$14:$X$736, LEFT('Tag Library'!$W$14:$W$736, LEN(B$2))=B$2, RIGHT('Tag Library'!$W$14:$W$736, LEN($A392))=$A392), """")"),"")</f>
        <v/>
      </c>
      <c r="C392" s="1" t="str">
        <f ca="1">IFERROR(__xludf.DUMMYFUNCTION("IFERROR(FILTER('Tag Library'!$X$14:$X$736, LEFT('Tag Library'!$W$14:$W$736, LEN(C$2))=C$2, RIGHT('Tag Library'!$W$14:$W$736, LEN($A392))=$A392), """")"),"")</f>
        <v/>
      </c>
      <c r="D392" s="1" t="str">
        <f ca="1">IFERROR(__xludf.DUMMYFUNCTION("IFERROR(FILTER('Tag Library'!$X$14:$X$736, LEFT('Tag Library'!$W$14:$W$736, LEN(D$2))=D$2, RIGHT('Tag Library'!$W$14:$W$736, LEN($A392))=$A392), """")"),"")</f>
        <v/>
      </c>
      <c r="E392" s="1" t="str">
        <f ca="1">IFERROR(__xludf.DUMMYFUNCTION("IFERROR(FILTER('Tag Library'!$X$14:$X$736, LEFT('Tag Library'!$W$14:$W$736, LEN(E$2))=E$2, RIGHT('Tag Library'!$W$14:$W$736, LEN($A392))=$A392), """")"),"")</f>
        <v/>
      </c>
      <c r="F392" s="1" t="str">
        <f ca="1">IFERROR(__xludf.DUMMYFUNCTION("IFERROR(FILTER('Tag Library'!$X$14:$X$736, LEFT('Tag Library'!$W$14:$W$736, LEN(F$2))=F$2, RIGHT('Tag Library'!$W$14:$W$736, LEN($A392))=$A392), """")"),"")</f>
        <v/>
      </c>
      <c r="G392" s="1" t="str">
        <f ca="1">IFERROR(__xludf.DUMMYFUNCTION("IFERROR(FILTER('Tag Library'!$X$14:$X$736, LEFT('Tag Library'!$W$14:$W$736, LEN(G$2))=G$2, RIGHT('Tag Library'!$W$14:$W$736, LEN($A392))=$A392), """")"),"")</f>
        <v/>
      </c>
      <c r="H392" s="1" t="str">
        <f ca="1">IFERROR(__xludf.DUMMYFUNCTION("IFERROR(FILTER('Tag Library'!$X$14:$X$736, LEFT('Tag Library'!$W$14:$W$736, LEN(H$2))=H$2, RIGHT('Tag Library'!$W$14:$W$736, LEN($A392))=$A392), """")"),"")</f>
        <v/>
      </c>
      <c r="I392" s="1" t="str">
        <f ca="1">IFERROR(__xludf.DUMMYFUNCTION("IFERROR(FILTER('Tag Library'!$X$14:$X$736, LEFT('Tag Library'!$W$14:$W$736, LEN(I$2))=I$2, RIGHT('Tag Library'!$W$14:$W$736, LEN($A392))=$A392), """")"),"")</f>
        <v/>
      </c>
      <c r="J392" s="1" t="str">
        <f ca="1">IFERROR(__xludf.DUMMYFUNCTION("IFERROR(FILTER('Tag Library'!$X$14:$X$736, LEFT('Tag Library'!$W$14:$W$736, LEN(J$2))=J$2, RIGHT('Tag Library'!$W$14:$W$736, LEN($A392))=$A392), """")"),"")</f>
        <v/>
      </c>
      <c r="K392" s="1" t="str">
        <f ca="1">IFERROR(__xludf.DUMMYFUNCTION("IFERROR(FILTER('Tag Library'!$X$14:$X$736, LEFT('Tag Library'!$W$14:$W$736, LEN(K$2))=K$2, RIGHT('Tag Library'!$W$14:$W$736, LEN($A392))=$A392), """")"),"")</f>
        <v/>
      </c>
      <c r="L392" s="1" t="str">
        <f ca="1">IFERROR(__xludf.DUMMYFUNCTION("IFERROR(FILTER('Tag Library'!$X$14:$X$736, LEFT('Tag Library'!$W$14:$W$736, LEN(L$2))=L$2, RIGHT('Tag Library'!$W$14:$W$736, LEN($A392))=$A392), """")"),"")</f>
        <v/>
      </c>
      <c r="M392" s="1" t="str">
        <f ca="1">IFERROR(__xludf.DUMMYFUNCTION("IFERROR(FILTER('Tag Library'!$X$14:$X$736, LEFT('Tag Library'!$W$14:$W$736, LEN(M$2))=M$2, RIGHT('Tag Library'!$W$14:$W$736, LEN($A392))=$A392), """")"),"")</f>
        <v/>
      </c>
      <c r="N392" s="1" t="str">
        <f ca="1">IFERROR(__xludf.DUMMYFUNCTION("IFERROR(FILTER('Tag Library'!$X$14:$X$736, LEFT('Tag Library'!$W$14:$W$736, LEN(N$2))=N$2, RIGHT('Tag Library'!$W$14:$W$736, LEN($A392))=$A392), """")"),"")</f>
        <v/>
      </c>
      <c r="O392" s="1" t="str">
        <f ca="1">IFERROR(__xludf.DUMMYFUNCTION("IFERROR(FILTER('Tag Library'!$X$14:$X$736, LEFT('Tag Library'!$W$14:$W$736, LEN(O$2))=O$2, RIGHT('Tag Library'!$W$14:$W$736, LEN($A392))=$A392), """")"),"")</f>
        <v/>
      </c>
      <c r="P392" s="1" t="str">
        <f ca="1">IFERROR(__xludf.DUMMYFUNCTION("IFERROR(FILTER('Tag Library'!$X$14:$X$736, LEFT('Tag Library'!$W$14:$W$736, LEN(P$2))=P$2, RIGHT('Tag Library'!$W$14:$W$736, LEN($A392))=$A392), """")"),"")</f>
        <v/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IFERROR(__xludf.DUMMYFUNCTION("IFERROR(FILTER('Tag Library'!$X$14:$X$736, LEFT('Tag Library'!$W$14:$W$736, LEN(B$2))=B$2, RIGHT('Tag Library'!$W$14:$W$736, LEN($A393))=$A393), """")"),"")</f>
        <v/>
      </c>
      <c r="C393" s="1" t="str">
        <f ca="1">IFERROR(__xludf.DUMMYFUNCTION("IFERROR(FILTER('Tag Library'!$X$14:$X$736, LEFT('Tag Library'!$W$14:$W$736, LEN(C$2))=C$2, RIGHT('Tag Library'!$W$14:$W$736, LEN($A393))=$A393), """")"),"")</f>
        <v/>
      </c>
      <c r="D393" s="1" t="str">
        <f ca="1">IFERROR(__xludf.DUMMYFUNCTION("IFERROR(FILTER('Tag Library'!$X$14:$X$736, LEFT('Tag Library'!$W$14:$W$736, LEN(D$2))=D$2, RIGHT('Tag Library'!$W$14:$W$736, LEN($A393))=$A393), """")"),"")</f>
        <v/>
      </c>
      <c r="E393" s="1" t="str">
        <f ca="1">IFERROR(__xludf.DUMMYFUNCTION("IFERROR(FILTER('Tag Library'!$X$14:$X$736, LEFT('Tag Library'!$W$14:$W$736, LEN(E$2))=E$2, RIGHT('Tag Library'!$W$14:$W$736, LEN($A393))=$A393), """")"),"")</f>
        <v/>
      </c>
      <c r="F393" s="1" t="str">
        <f ca="1">IFERROR(__xludf.DUMMYFUNCTION("IFERROR(FILTER('Tag Library'!$X$14:$X$736, LEFT('Tag Library'!$W$14:$W$736, LEN(F$2))=F$2, RIGHT('Tag Library'!$W$14:$W$736, LEN($A393))=$A393), """")"),"")</f>
        <v/>
      </c>
      <c r="G393" s="1" t="str">
        <f ca="1">IFERROR(__xludf.DUMMYFUNCTION("IFERROR(FILTER('Tag Library'!$X$14:$X$736, LEFT('Tag Library'!$W$14:$W$736, LEN(G$2))=G$2, RIGHT('Tag Library'!$W$14:$W$736, LEN($A393))=$A393), """")"),"")</f>
        <v/>
      </c>
      <c r="H393" s="1" t="str">
        <f ca="1">IFERROR(__xludf.DUMMYFUNCTION("IFERROR(FILTER('Tag Library'!$X$14:$X$736, LEFT('Tag Library'!$W$14:$W$736, LEN(H$2))=H$2, RIGHT('Tag Library'!$W$14:$W$736, LEN($A393))=$A393), """")"),"")</f>
        <v/>
      </c>
      <c r="I393" s="1" t="str">
        <f ca="1">IFERROR(__xludf.DUMMYFUNCTION("IFERROR(FILTER('Tag Library'!$X$14:$X$736, LEFT('Tag Library'!$W$14:$W$736, LEN(I$2))=I$2, RIGHT('Tag Library'!$W$14:$W$736, LEN($A393))=$A393), """")"),"")</f>
        <v/>
      </c>
      <c r="J393" s="1" t="str">
        <f ca="1">IFERROR(__xludf.DUMMYFUNCTION("IFERROR(FILTER('Tag Library'!$X$14:$X$736, LEFT('Tag Library'!$W$14:$W$736, LEN(J$2))=J$2, RIGHT('Tag Library'!$W$14:$W$736, LEN($A393))=$A393), """")"),"")</f>
        <v/>
      </c>
      <c r="K393" s="1" t="str">
        <f ca="1">IFERROR(__xludf.DUMMYFUNCTION("IFERROR(FILTER('Tag Library'!$X$14:$X$736, LEFT('Tag Library'!$W$14:$W$736, LEN(K$2))=K$2, RIGHT('Tag Library'!$W$14:$W$736, LEN($A393))=$A393), """")"),"")</f>
        <v/>
      </c>
      <c r="L393" s="1" t="str">
        <f ca="1">IFERROR(__xludf.DUMMYFUNCTION("IFERROR(FILTER('Tag Library'!$X$14:$X$736, LEFT('Tag Library'!$W$14:$W$736, LEN(L$2))=L$2, RIGHT('Tag Library'!$W$14:$W$736, LEN($A393))=$A393), """")"),"")</f>
        <v/>
      </c>
      <c r="M393" s="1" t="str">
        <f ca="1">IFERROR(__xludf.DUMMYFUNCTION("IFERROR(FILTER('Tag Library'!$X$14:$X$736, LEFT('Tag Library'!$W$14:$W$736, LEN(M$2))=M$2, RIGHT('Tag Library'!$W$14:$W$736, LEN($A393))=$A393), """")"),"")</f>
        <v/>
      </c>
      <c r="N393" s="1" t="str">
        <f ca="1">IFERROR(__xludf.DUMMYFUNCTION("IFERROR(FILTER('Tag Library'!$X$14:$X$736, LEFT('Tag Library'!$W$14:$W$736, LEN(N$2))=N$2, RIGHT('Tag Library'!$W$14:$W$736, LEN($A393))=$A393), """")"),"")</f>
        <v/>
      </c>
      <c r="O393" s="1" t="str">
        <f ca="1">IFERROR(__xludf.DUMMYFUNCTION("IFERROR(FILTER('Tag Library'!$X$14:$X$736, LEFT('Tag Library'!$W$14:$W$736, LEN(O$2))=O$2, RIGHT('Tag Library'!$W$14:$W$736, LEN($A393))=$A393), """")"),"")</f>
        <v/>
      </c>
      <c r="P393" s="1" t="str">
        <f ca="1">IFERROR(__xludf.DUMMYFUNCTION("IFERROR(FILTER('Tag Library'!$X$14:$X$736, LEFT('Tag Library'!$W$14:$W$736, LEN(P$2))=P$2, RIGHT('Tag Library'!$W$14:$W$736, LEN($A393))=$A393), """")"),"")</f>
        <v/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IFERROR(__xludf.DUMMYFUNCTION("IFERROR(FILTER('Tag Library'!$X$14:$X$736, LEFT('Tag Library'!$W$14:$W$736, LEN(B$2))=B$2, RIGHT('Tag Library'!$W$14:$W$736, LEN($A394))=$A394), """")"),"")</f>
        <v/>
      </c>
      <c r="C394" s="1" t="str">
        <f ca="1">IFERROR(__xludf.DUMMYFUNCTION("IFERROR(FILTER('Tag Library'!$X$14:$X$736, LEFT('Tag Library'!$W$14:$W$736, LEN(C$2))=C$2, RIGHT('Tag Library'!$W$14:$W$736, LEN($A394))=$A394), """")"),"")</f>
        <v/>
      </c>
      <c r="D394" s="1" t="str">
        <f ca="1">IFERROR(__xludf.DUMMYFUNCTION("IFERROR(FILTER('Tag Library'!$X$14:$X$736, LEFT('Tag Library'!$W$14:$W$736, LEN(D$2))=D$2, RIGHT('Tag Library'!$W$14:$W$736, LEN($A394))=$A394), """")"),"")</f>
        <v/>
      </c>
      <c r="E394" s="1" t="str">
        <f ca="1">IFERROR(__xludf.DUMMYFUNCTION("IFERROR(FILTER('Tag Library'!$X$14:$X$736, LEFT('Tag Library'!$W$14:$W$736, LEN(E$2))=E$2, RIGHT('Tag Library'!$W$14:$W$736, LEN($A394))=$A394), """")"),"")</f>
        <v/>
      </c>
      <c r="F394" s="1" t="str">
        <f ca="1">IFERROR(__xludf.DUMMYFUNCTION("IFERROR(FILTER('Tag Library'!$X$14:$X$736, LEFT('Tag Library'!$W$14:$W$736, LEN(F$2))=F$2, RIGHT('Tag Library'!$W$14:$W$736, LEN($A394))=$A394), """")"),"")</f>
        <v/>
      </c>
      <c r="G394" s="1" t="str">
        <f ca="1">IFERROR(__xludf.DUMMYFUNCTION("IFERROR(FILTER('Tag Library'!$X$14:$X$736, LEFT('Tag Library'!$W$14:$W$736, LEN(G$2))=G$2, RIGHT('Tag Library'!$W$14:$W$736, LEN($A394))=$A394), """")"),"")</f>
        <v/>
      </c>
      <c r="H394" s="1" t="str">
        <f ca="1">IFERROR(__xludf.DUMMYFUNCTION("IFERROR(FILTER('Tag Library'!$X$14:$X$736, LEFT('Tag Library'!$W$14:$W$736, LEN(H$2))=H$2, RIGHT('Tag Library'!$W$14:$W$736, LEN($A394))=$A394), """")"),"")</f>
        <v/>
      </c>
      <c r="I394" s="1" t="str">
        <f ca="1">IFERROR(__xludf.DUMMYFUNCTION("IFERROR(FILTER('Tag Library'!$X$14:$X$736, LEFT('Tag Library'!$W$14:$W$736, LEN(I$2))=I$2, RIGHT('Tag Library'!$W$14:$W$736, LEN($A394))=$A394), """")"),"")</f>
        <v/>
      </c>
      <c r="J394" s="1" t="str">
        <f ca="1">IFERROR(__xludf.DUMMYFUNCTION("IFERROR(FILTER('Tag Library'!$X$14:$X$736, LEFT('Tag Library'!$W$14:$W$736, LEN(J$2))=J$2, RIGHT('Tag Library'!$W$14:$W$736, LEN($A394))=$A394), """")"),"")</f>
        <v/>
      </c>
      <c r="K394" s="1" t="str">
        <f ca="1">IFERROR(__xludf.DUMMYFUNCTION("IFERROR(FILTER('Tag Library'!$X$14:$X$736, LEFT('Tag Library'!$W$14:$W$736, LEN(K$2))=K$2, RIGHT('Tag Library'!$W$14:$W$736, LEN($A394))=$A394), """")"),"")</f>
        <v/>
      </c>
      <c r="L394" s="1" t="str">
        <f ca="1">IFERROR(__xludf.DUMMYFUNCTION("IFERROR(FILTER('Tag Library'!$X$14:$X$736, LEFT('Tag Library'!$W$14:$W$736, LEN(L$2))=L$2, RIGHT('Tag Library'!$W$14:$W$736, LEN($A394))=$A394), """")"),"")</f>
        <v/>
      </c>
      <c r="M394" s="1" t="str">
        <f ca="1">IFERROR(__xludf.DUMMYFUNCTION("IFERROR(FILTER('Tag Library'!$X$14:$X$736, LEFT('Tag Library'!$W$14:$W$736, LEN(M$2))=M$2, RIGHT('Tag Library'!$W$14:$W$736, LEN($A394))=$A394), """")"),"")</f>
        <v/>
      </c>
      <c r="N394" s="1" t="str">
        <f ca="1">IFERROR(__xludf.DUMMYFUNCTION("IFERROR(FILTER('Tag Library'!$X$14:$X$736, LEFT('Tag Library'!$W$14:$W$736, LEN(N$2))=N$2, RIGHT('Tag Library'!$W$14:$W$736, LEN($A394))=$A394), """")"),"")</f>
        <v/>
      </c>
      <c r="O394" s="1" t="str">
        <f ca="1">IFERROR(__xludf.DUMMYFUNCTION("IFERROR(FILTER('Tag Library'!$X$14:$X$736, LEFT('Tag Library'!$W$14:$W$736, LEN(O$2))=O$2, RIGHT('Tag Library'!$W$14:$W$736, LEN($A394))=$A394), """")"),"")</f>
        <v/>
      </c>
      <c r="P394" s="1" t="str">
        <f ca="1">IFERROR(__xludf.DUMMYFUNCTION("IFERROR(FILTER('Tag Library'!$X$14:$X$736, LEFT('Tag Library'!$W$14:$W$736, LEN(P$2))=P$2, RIGHT('Tag Library'!$W$14:$W$736, LEN($A394))=$A394), """")"),"")</f>
        <v/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IFERROR(__xludf.DUMMYFUNCTION("IFERROR(FILTER('Tag Library'!$X$14:$X$736, LEFT('Tag Library'!$W$14:$W$736, LEN(B$2))=B$2, RIGHT('Tag Library'!$W$14:$W$736, LEN($A395))=$A395), """")"),"")</f>
        <v/>
      </c>
      <c r="C395" s="1" t="str">
        <f ca="1">IFERROR(__xludf.DUMMYFUNCTION("IFERROR(FILTER('Tag Library'!$X$14:$X$736, LEFT('Tag Library'!$W$14:$W$736, LEN(C$2))=C$2, RIGHT('Tag Library'!$W$14:$W$736, LEN($A395))=$A395), """")"),"")</f>
        <v/>
      </c>
      <c r="D395" s="1" t="str">
        <f ca="1">IFERROR(__xludf.DUMMYFUNCTION("IFERROR(FILTER('Tag Library'!$X$14:$X$736, LEFT('Tag Library'!$W$14:$W$736, LEN(D$2))=D$2, RIGHT('Tag Library'!$W$14:$W$736, LEN($A395))=$A395), """")"),"")</f>
        <v/>
      </c>
      <c r="E395" s="1" t="str">
        <f ca="1">IFERROR(__xludf.DUMMYFUNCTION("IFERROR(FILTER('Tag Library'!$X$14:$X$736, LEFT('Tag Library'!$W$14:$W$736, LEN(E$2))=E$2, RIGHT('Tag Library'!$W$14:$W$736, LEN($A395))=$A395), """")"),"")</f>
        <v/>
      </c>
      <c r="F395" s="1" t="str">
        <f ca="1">IFERROR(__xludf.DUMMYFUNCTION("IFERROR(FILTER('Tag Library'!$X$14:$X$736, LEFT('Tag Library'!$W$14:$W$736, LEN(F$2))=F$2, RIGHT('Tag Library'!$W$14:$W$736, LEN($A395))=$A395), """")"),"")</f>
        <v/>
      </c>
      <c r="G395" s="1" t="str">
        <f ca="1">IFERROR(__xludf.DUMMYFUNCTION("IFERROR(FILTER('Tag Library'!$X$14:$X$736, LEFT('Tag Library'!$W$14:$W$736, LEN(G$2))=G$2, RIGHT('Tag Library'!$W$14:$W$736, LEN($A395))=$A395), """")"),"")</f>
        <v/>
      </c>
      <c r="H395" s="1" t="str">
        <f ca="1">IFERROR(__xludf.DUMMYFUNCTION("IFERROR(FILTER('Tag Library'!$X$14:$X$736, LEFT('Tag Library'!$W$14:$W$736, LEN(H$2))=H$2, RIGHT('Tag Library'!$W$14:$W$736, LEN($A395))=$A395), """")"),"")</f>
        <v/>
      </c>
      <c r="I395" s="1" t="str">
        <f ca="1">IFERROR(__xludf.DUMMYFUNCTION("IFERROR(FILTER('Tag Library'!$X$14:$X$736, LEFT('Tag Library'!$W$14:$W$736, LEN(I$2))=I$2, RIGHT('Tag Library'!$W$14:$W$736, LEN($A395))=$A395), """")"),"")</f>
        <v/>
      </c>
      <c r="J395" s="1" t="str">
        <f ca="1">IFERROR(__xludf.DUMMYFUNCTION("IFERROR(FILTER('Tag Library'!$X$14:$X$736, LEFT('Tag Library'!$W$14:$W$736, LEN(J$2))=J$2, RIGHT('Tag Library'!$W$14:$W$736, LEN($A395))=$A395), """")"),"")</f>
        <v/>
      </c>
      <c r="K395" s="1" t="str">
        <f ca="1">IFERROR(__xludf.DUMMYFUNCTION("IFERROR(FILTER('Tag Library'!$X$14:$X$736, LEFT('Tag Library'!$W$14:$W$736, LEN(K$2))=K$2, RIGHT('Tag Library'!$W$14:$W$736, LEN($A395))=$A395), """")"),"")</f>
        <v/>
      </c>
      <c r="L395" s="1" t="str">
        <f ca="1">IFERROR(__xludf.DUMMYFUNCTION("IFERROR(FILTER('Tag Library'!$X$14:$X$736, LEFT('Tag Library'!$W$14:$W$736, LEN(L$2))=L$2, RIGHT('Tag Library'!$W$14:$W$736, LEN($A395))=$A395), """")"),"")</f>
        <v/>
      </c>
      <c r="M395" s="1" t="str">
        <f ca="1">IFERROR(__xludf.DUMMYFUNCTION("IFERROR(FILTER('Tag Library'!$X$14:$X$736, LEFT('Tag Library'!$W$14:$W$736, LEN(M$2))=M$2, RIGHT('Tag Library'!$W$14:$W$736, LEN($A395))=$A395), """")"),"")</f>
        <v/>
      </c>
      <c r="N395" s="1" t="str">
        <f ca="1">IFERROR(__xludf.DUMMYFUNCTION("IFERROR(FILTER('Tag Library'!$X$14:$X$736, LEFT('Tag Library'!$W$14:$W$736, LEN(N$2))=N$2, RIGHT('Tag Library'!$W$14:$W$736, LEN($A395))=$A395), """")"),"")</f>
        <v/>
      </c>
      <c r="O395" s="1" t="str">
        <f ca="1">IFERROR(__xludf.DUMMYFUNCTION("IFERROR(FILTER('Tag Library'!$X$14:$X$736, LEFT('Tag Library'!$W$14:$W$736, LEN(O$2))=O$2, RIGHT('Tag Library'!$W$14:$W$736, LEN($A395))=$A395), """")"),"")</f>
        <v/>
      </c>
      <c r="P395" s="1" t="str">
        <f ca="1">IFERROR(__xludf.DUMMYFUNCTION("IFERROR(FILTER('Tag Library'!$X$14:$X$736, LEFT('Tag Library'!$W$14:$W$736, LEN(P$2))=P$2, RIGHT('Tag Library'!$W$14:$W$736, LEN($A395))=$A395), """")"),"")</f>
        <v/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IFERROR(__xludf.DUMMYFUNCTION("IFERROR(FILTER('Tag Library'!$X$14:$X$736, LEFT('Tag Library'!$W$14:$W$736, LEN(B$2))=B$2, RIGHT('Tag Library'!$W$14:$W$736, LEN($A396))=$A396), """")"),"")</f>
        <v/>
      </c>
      <c r="C396" s="1" t="str">
        <f ca="1">IFERROR(__xludf.DUMMYFUNCTION("IFERROR(FILTER('Tag Library'!$X$14:$X$736, LEFT('Tag Library'!$W$14:$W$736, LEN(C$2))=C$2, RIGHT('Tag Library'!$W$14:$W$736, LEN($A396))=$A396), """")"),"")</f>
        <v/>
      </c>
      <c r="D396" s="1" t="str">
        <f ca="1">IFERROR(__xludf.DUMMYFUNCTION("IFERROR(FILTER('Tag Library'!$X$14:$X$736, LEFT('Tag Library'!$W$14:$W$736, LEN(D$2))=D$2, RIGHT('Tag Library'!$W$14:$W$736, LEN($A396))=$A396), """")"),"")</f>
        <v/>
      </c>
      <c r="E396" s="1" t="str">
        <f ca="1">IFERROR(__xludf.DUMMYFUNCTION("IFERROR(FILTER('Tag Library'!$X$14:$X$736, LEFT('Tag Library'!$W$14:$W$736, LEN(E$2))=E$2, RIGHT('Tag Library'!$W$14:$W$736, LEN($A396))=$A396), """")"),"")</f>
        <v/>
      </c>
      <c r="F396" s="1" t="str">
        <f ca="1">IFERROR(__xludf.DUMMYFUNCTION("IFERROR(FILTER('Tag Library'!$X$14:$X$736, LEFT('Tag Library'!$W$14:$W$736, LEN(F$2))=F$2, RIGHT('Tag Library'!$W$14:$W$736, LEN($A396))=$A396), """")"),"")</f>
        <v/>
      </c>
      <c r="G396" s="1" t="str">
        <f ca="1">IFERROR(__xludf.DUMMYFUNCTION("IFERROR(FILTER('Tag Library'!$X$14:$X$736, LEFT('Tag Library'!$W$14:$W$736, LEN(G$2))=G$2, RIGHT('Tag Library'!$W$14:$W$736, LEN($A396))=$A396), """")"),"")</f>
        <v/>
      </c>
      <c r="H396" s="1" t="str">
        <f ca="1">IFERROR(__xludf.DUMMYFUNCTION("IFERROR(FILTER('Tag Library'!$X$14:$X$736, LEFT('Tag Library'!$W$14:$W$736, LEN(H$2))=H$2, RIGHT('Tag Library'!$W$14:$W$736, LEN($A396))=$A396), """")"),"")</f>
        <v/>
      </c>
      <c r="I396" s="1" t="str">
        <f ca="1">IFERROR(__xludf.DUMMYFUNCTION("IFERROR(FILTER('Tag Library'!$X$14:$X$736, LEFT('Tag Library'!$W$14:$W$736, LEN(I$2))=I$2, RIGHT('Tag Library'!$W$14:$W$736, LEN($A396))=$A396), """")"),"")</f>
        <v/>
      </c>
      <c r="J396" s="1" t="str">
        <f ca="1">IFERROR(__xludf.DUMMYFUNCTION("IFERROR(FILTER('Tag Library'!$X$14:$X$736, LEFT('Tag Library'!$W$14:$W$736, LEN(J$2))=J$2, RIGHT('Tag Library'!$W$14:$W$736, LEN($A396))=$A396), """")"),"")</f>
        <v/>
      </c>
      <c r="K396" s="1" t="str">
        <f ca="1">IFERROR(__xludf.DUMMYFUNCTION("IFERROR(FILTER('Tag Library'!$X$14:$X$736, LEFT('Tag Library'!$W$14:$W$736, LEN(K$2))=K$2, RIGHT('Tag Library'!$W$14:$W$736, LEN($A396))=$A396), """")"),"")</f>
        <v/>
      </c>
      <c r="L396" s="1" t="str">
        <f ca="1">IFERROR(__xludf.DUMMYFUNCTION("IFERROR(FILTER('Tag Library'!$X$14:$X$736, LEFT('Tag Library'!$W$14:$W$736, LEN(L$2))=L$2, RIGHT('Tag Library'!$W$14:$W$736, LEN($A396))=$A396), """")"),"")</f>
        <v/>
      </c>
      <c r="M396" s="1" t="str">
        <f ca="1">IFERROR(__xludf.DUMMYFUNCTION("IFERROR(FILTER('Tag Library'!$X$14:$X$736, LEFT('Tag Library'!$W$14:$W$736, LEN(M$2))=M$2, RIGHT('Tag Library'!$W$14:$W$736, LEN($A396))=$A396), """")"),"")</f>
        <v/>
      </c>
      <c r="N396" s="1" t="str">
        <f ca="1">IFERROR(__xludf.DUMMYFUNCTION("IFERROR(FILTER('Tag Library'!$X$14:$X$736, LEFT('Tag Library'!$W$14:$W$736, LEN(N$2))=N$2, RIGHT('Tag Library'!$W$14:$W$736, LEN($A396))=$A396), """")"),"")</f>
        <v/>
      </c>
      <c r="O396" s="1" t="str">
        <f ca="1">IFERROR(__xludf.DUMMYFUNCTION("IFERROR(FILTER('Tag Library'!$X$14:$X$736, LEFT('Tag Library'!$W$14:$W$736, LEN(O$2))=O$2, RIGHT('Tag Library'!$W$14:$W$736, LEN($A396))=$A396), """")"),"")</f>
        <v/>
      </c>
      <c r="P396" s="1" t="str">
        <f ca="1">IFERROR(__xludf.DUMMYFUNCTION("IFERROR(FILTER('Tag Library'!$X$14:$X$736, LEFT('Tag Library'!$W$14:$W$736, LEN(P$2))=P$2, RIGHT('Tag Library'!$W$14:$W$736, LEN($A396))=$A396), """")"),"")</f>
        <v/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IFERROR(__xludf.DUMMYFUNCTION("IFERROR(FILTER('Tag Library'!$X$14:$X$736, LEFT('Tag Library'!$W$14:$W$736, LEN(B$2))=B$2, RIGHT('Tag Library'!$W$14:$W$736, LEN($A397))=$A397), """")"),"")</f>
        <v/>
      </c>
      <c r="C397" s="1" t="str">
        <f ca="1">IFERROR(__xludf.DUMMYFUNCTION("IFERROR(FILTER('Tag Library'!$X$14:$X$736, LEFT('Tag Library'!$W$14:$W$736, LEN(C$2))=C$2, RIGHT('Tag Library'!$W$14:$W$736, LEN($A397))=$A397), """")"),"")</f>
        <v/>
      </c>
      <c r="D397" s="1" t="str">
        <f ca="1">IFERROR(__xludf.DUMMYFUNCTION("IFERROR(FILTER('Tag Library'!$X$14:$X$736, LEFT('Tag Library'!$W$14:$W$736, LEN(D$2))=D$2, RIGHT('Tag Library'!$W$14:$W$736, LEN($A397))=$A397), """")"),"")</f>
        <v/>
      </c>
      <c r="E397" s="1" t="str">
        <f ca="1">IFERROR(__xludf.DUMMYFUNCTION("IFERROR(FILTER('Tag Library'!$X$14:$X$736, LEFT('Tag Library'!$W$14:$W$736, LEN(E$2))=E$2, RIGHT('Tag Library'!$W$14:$W$736, LEN($A397))=$A397), """")"),"")</f>
        <v/>
      </c>
      <c r="F397" s="1" t="str">
        <f ca="1">IFERROR(__xludf.DUMMYFUNCTION("IFERROR(FILTER('Tag Library'!$X$14:$X$736, LEFT('Tag Library'!$W$14:$W$736, LEN(F$2))=F$2, RIGHT('Tag Library'!$W$14:$W$736, LEN($A397))=$A397), """")"),"")</f>
        <v/>
      </c>
      <c r="G397" s="1" t="str">
        <f ca="1">IFERROR(__xludf.DUMMYFUNCTION("IFERROR(FILTER('Tag Library'!$X$14:$X$736, LEFT('Tag Library'!$W$14:$W$736, LEN(G$2))=G$2, RIGHT('Tag Library'!$W$14:$W$736, LEN($A397))=$A397), """")"),"")</f>
        <v/>
      </c>
      <c r="H397" s="1" t="str">
        <f ca="1">IFERROR(__xludf.DUMMYFUNCTION("IFERROR(FILTER('Tag Library'!$X$14:$X$736, LEFT('Tag Library'!$W$14:$W$736, LEN(H$2))=H$2, RIGHT('Tag Library'!$W$14:$W$736, LEN($A397))=$A397), """")"),"")</f>
        <v/>
      </c>
      <c r="I397" s="1" t="str">
        <f ca="1">IFERROR(__xludf.DUMMYFUNCTION("IFERROR(FILTER('Tag Library'!$X$14:$X$736, LEFT('Tag Library'!$W$14:$W$736, LEN(I$2))=I$2, RIGHT('Tag Library'!$W$14:$W$736, LEN($A397))=$A397), """")"),"")</f>
        <v/>
      </c>
      <c r="J397" s="1" t="str">
        <f ca="1">IFERROR(__xludf.DUMMYFUNCTION("IFERROR(FILTER('Tag Library'!$X$14:$X$736, LEFT('Tag Library'!$W$14:$W$736, LEN(J$2))=J$2, RIGHT('Tag Library'!$W$14:$W$736, LEN($A397))=$A397), """")"),"")</f>
        <v/>
      </c>
      <c r="K397" s="1" t="str">
        <f ca="1">IFERROR(__xludf.DUMMYFUNCTION("IFERROR(FILTER('Tag Library'!$X$14:$X$736, LEFT('Tag Library'!$W$14:$W$736, LEN(K$2))=K$2, RIGHT('Tag Library'!$W$14:$W$736, LEN($A397))=$A397), """")"),"")</f>
        <v/>
      </c>
      <c r="L397" s="1" t="str">
        <f ca="1">IFERROR(__xludf.DUMMYFUNCTION("IFERROR(FILTER('Tag Library'!$X$14:$X$736, LEFT('Tag Library'!$W$14:$W$736, LEN(L$2))=L$2, RIGHT('Tag Library'!$W$14:$W$736, LEN($A397))=$A397), """")"),"")</f>
        <v/>
      </c>
      <c r="M397" s="1" t="str">
        <f ca="1">IFERROR(__xludf.DUMMYFUNCTION("IFERROR(FILTER('Tag Library'!$X$14:$X$736, LEFT('Tag Library'!$W$14:$W$736, LEN(M$2))=M$2, RIGHT('Tag Library'!$W$14:$W$736, LEN($A397))=$A397), """")"),"")</f>
        <v/>
      </c>
      <c r="N397" s="1" t="str">
        <f ca="1">IFERROR(__xludf.DUMMYFUNCTION("IFERROR(FILTER('Tag Library'!$X$14:$X$736, LEFT('Tag Library'!$W$14:$W$736, LEN(N$2))=N$2, RIGHT('Tag Library'!$W$14:$W$736, LEN($A397))=$A397), """")"),"")</f>
        <v/>
      </c>
      <c r="O397" s="1" t="str">
        <f ca="1">IFERROR(__xludf.DUMMYFUNCTION("IFERROR(FILTER('Tag Library'!$X$14:$X$736, LEFT('Tag Library'!$W$14:$W$736, LEN(O$2))=O$2, RIGHT('Tag Library'!$W$14:$W$736, LEN($A397))=$A397), """")"),"")</f>
        <v/>
      </c>
      <c r="P397" s="1" t="str">
        <f ca="1">IFERROR(__xludf.DUMMYFUNCTION("IFERROR(FILTER('Tag Library'!$X$14:$X$736, LEFT('Tag Library'!$W$14:$W$736, LEN(P$2))=P$2, RIGHT('Tag Library'!$W$14:$W$736, LEN($A397))=$A397), """")"),"")</f>
        <v/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IFERROR(__xludf.DUMMYFUNCTION("IFERROR(FILTER('Tag Library'!$X$14:$X$736, LEFT('Tag Library'!$W$14:$W$736, LEN(B$2))=B$2, RIGHT('Tag Library'!$W$14:$W$736, LEN($A398))=$A398), """")"),"")</f>
        <v/>
      </c>
      <c r="C398" s="1" t="str">
        <f ca="1">IFERROR(__xludf.DUMMYFUNCTION("IFERROR(FILTER('Tag Library'!$X$14:$X$736, LEFT('Tag Library'!$W$14:$W$736, LEN(C$2))=C$2, RIGHT('Tag Library'!$W$14:$W$736, LEN($A398))=$A398), """")"),"")</f>
        <v/>
      </c>
      <c r="D398" s="1" t="str">
        <f ca="1">IFERROR(__xludf.DUMMYFUNCTION("IFERROR(FILTER('Tag Library'!$X$14:$X$736, LEFT('Tag Library'!$W$14:$W$736, LEN(D$2))=D$2, RIGHT('Tag Library'!$W$14:$W$736, LEN($A398))=$A398), """")"),"")</f>
        <v/>
      </c>
      <c r="E398" s="1" t="str">
        <f ca="1">IFERROR(__xludf.DUMMYFUNCTION("IFERROR(FILTER('Tag Library'!$X$14:$X$736, LEFT('Tag Library'!$W$14:$W$736, LEN(E$2))=E$2, RIGHT('Tag Library'!$W$14:$W$736, LEN($A398))=$A398), """")"),"")</f>
        <v/>
      </c>
      <c r="F398" s="1" t="str">
        <f ca="1">IFERROR(__xludf.DUMMYFUNCTION("IFERROR(FILTER('Tag Library'!$X$14:$X$736, LEFT('Tag Library'!$W$14:$W$736, LEN(F$2))=F$2, RIGHT('Tag Library'!$W$14:$W$736, LEN($A398))=$A398), """")"),"")</f>
        <v/>
      </c>
      <c r="G398" s="1" t="str">
        <f ca="1">IFERROR(__xludf.DUMMYFUNCTION("IFERROR(FILTER('Tag Library'!$X$14:$X$736, LEFT('Tag Library'!$W$14:$W$736, LEN(G$2))=G$2, RIGHT('Tag Library'!$W$14:$W$736, LEN($A398))=$A398), """")"),"")</f>
        <v/>
      </c>
      <c r="H398" s="1" t="str">
        <f ca="1">IFERROR(__xludf.DUMMYFUNCTION("IFERROR(FILTER('Tag Library'!$X$14:$X$736, LEFT('Tag Library'!$W$14:$W$736, LEN(H$2))=H$2, RIGHT('Tag Library'!$W$14:$W$736, LEN($A398))=$A398), """")"),"")</f>
        <v/>
      </c>
      <c r="I398" s="1" t="str">
        <f ca="1">IFERROR(__xludf.DUMMYFUNCTION("IFERROR(FILTER('Tag Library'!$X$14:$X$736, LEFT('Tag Library'!$W$14:$W$736, LEN(I$2))=I$2, RIGHT('Tag Library'!$W$14:$W$736, LEN($A398))=$A398), """")"),"")</f>
        <v/>
      </c>
      <c r="J398" s="1" t="str">
        <f ca="1">IFERROR(__xludf.DUMMYFUNCTION("IFERROR(FILTER('Tag Library'!$X$14:$X$736, LEFT('Tag Library'!$W$14:$W$736, LEN(J$2))=J$2, RIGHT('Tag Library'!$W$14:$W$736, LEN($A398))=$A398), """")"),"")</f>
        <v/>
      </c>
      <c r="K398" s="1" t="str">
        <f ca="1">IFERROR(__xludf.DUMMYFUNCTION("IFERROR(FILTER('Tag Library'!$X$14:$X$736, LEFT('Tag Library'!$W$14:$W$736, LEN(K$2))=K$2, RIGHT('Tag Library'!$W$14:$W$736, LEN($A398))=$A398), """")"),"")</f>
        <v/>
      </c>
      <c r="L398" s="1" t="str">
        <f ca="1">IFERROR(__xludf.DUMMYFUNCTION("IFERROR(FILTER('Tag Library'!$X$14:$X$736, LEFT('Tag Library'!$W$14:$W$736, LEN(L$2))=L$2, RIGHT('Tag Library'!$W$14:$W$736, LEN($A398))=$A398), """")"),"")</f>
        <v/>
      </c>
      <c r="M398" s="1" t="str">
        <f ca="1">IFERROR(__xludf.DUMMYFUNCTION("IFERROR(FILTER('Tag Library'!$X$14:$X$736, LEFT('Tag Library'!$W$14:$W$736, LEN(M$2))=M$2, RIGHT('Tag Library'!$W$14:$W$736, LEN($A398))=$A398), """")"),"")</f>
        <v/>
      </c>
      <c r="N398" s="1" t="str">
        <f ca="1">IFERROR(__xludf.DUMMYFUNCTION("IFERROR(FILTER('Tag Library'!$X$14:$X$736, LEFT('Tag Library'!$W$14:$W$736, LEN(N$2))=N$2, RIGHT('Tag Library'!$W$14:$W$736, LEN($A398))=$A398), """")"),"")</f>
        <v/>
      </c>
      <c r="O398" s="1" t="str">
        <f ca="1">IFERROR(__xludf.DUMMYFUNCTION("IFERROR(FILTER('Tag Library'!$X$14:$X$736, LEFT('Tag Library'!$W$14:$W$736, LEN(O$2))=O$2, RIGHT('Tag Library'!$W$14:$W$736, LEN($A398))=$A398), """")"),"")</f>
        <v/>
      </c>
      <c r="P398" s="1" t="str">
        <f ca="1">IFERROR(__xludf.DUMMYFUNCTION("IFERROR(FILTER('Tag Library'!$X$14:$X$736, LEFT('Tag Library'!$W$14:$W$736, LEN(P$2))=P$2, RIGHT('Tag Library'!$W$14:$W$736, LEN($A398))=$A398), """")"),"")</f>
        <v/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IFERROR(__xludf.DUMMYFUNCTION("IFERROR(FILTER('Tag Library'!$X$14:$X$736, LEFT('Tag Library'!$W$14:$W$736, LEN(B$2))=B$2, RIGHT('Tag Library'!$W$14:$W$736, LEN($A399))=$A399), """")"),"")</f>
        <v/>
      </c>
      <c r="C399" s="1" t="str">
        <f ca="1">IFERROR(__xludf.DUMMYFUNCTION("IFERROR(FILTER('Tag Library'!$X$14:$X$736, LEFT('Tag Library'!$W$14:$W$736, LEN(C$2))=C$2, RIGHT('Tag Library'!$W$14:$W$736, LEN($A399))=$A399), """")"),"")</f>
        <v/>
      </c>
      <c r="D399" s="1" t="str">
        <f ca="1">IFERROR(__xludf.DUMMYFUNCTION("IFERROR(FILTER('Tag Library'!$X$14:$X$736, LEFT('Tag Library'!$W$14:$W$736, LEN(D$2))=D$2, RIGHT('Tag Library'!$W$14:$W$736, LEN($A399))=$A399), """")"),"")</f>
        <v/>
      </c>
      <c r="E399" s="1" t="str">
        <f ca="1">IFERROR(__xludf.DUMMYFUNCTION("IFERROR(FILTER('Tag Library'!$X$14:$X$736, LEFT('Tag Library'!$W$14:$W$736, LEN(E$2))=E$2, RIGHT('Tag Library'!$W$14:$W$736, LEN($A399))=$A399), """")"),"")</f>
        <v/>
      </c>
      <c r="F399" s="1" t="str">
        <f ca="1">IFERROR(__xludf.DUMMYFUNCTION("IFERROR(FILTER('Tag Library'!$X$14:$X$736, LEFT('Tag Library'!$W$14:$W$736, LEN(F$2))=F$2, RIGHT('Tag Library'!$W$14:$W$736, LEN($A399))=$A399), """")"),"")</f>
        <v/>
      </c>
      <c r="G399" s="1" t="str">
        <f ca="1">IFERROR(__xludf.DUMMYFUNCTION("IFERROR(FILTER('Tag Library'!$X$14:$X$736, LEFT('Tag Library'!$W$14:$W$736, LEN(G$2))=G$2, RIGHT('Tag Library'!$W$14:$W$736, LEN($A399))=$A399), """")"),"")</f>
        <v/>
      </c>
      <c r="H399" s="1" t="str">
        <f ca="1">IFERROR(__xludf.DUMMYFUNCTION("IFERROR(FILTER('Tag Library'!$X$14:$X$736, LEFT('Tag Library'!$W$14:$W$736, LEN(H$2))=H$2, RIGHT('Tag Library'!$W$14:$W$736, LEN($A399))=$A399), """")"),"")</f>
        <v/>
      </c>
      <c r="I399" s="1" t="str">
        <f ca="1">IFERROR(__xludf.DUMMYFUNCTION("IFERROR(FILTER('Tag Library'!$X$14:$X$736, LEFT('Tag Library'!$W$14:$W$736, LEN(I$2))=I$2, RIGHT('Tag Library'!$W$14:$W$736, LEN($A399))=$A399), """")"),"")</f>
        <v/>
      </c>
      <c r="J399" s="1" t="str">
        <f ca="1">IFERROR(__xludf.DUMMYFUNCTION("IFERROR(FILTER('Tag Library'!$X$14:$X$736, LEFT('Tag Library'!$W$14:$W$736, LEN(J$2))=J$2, RIGHT('Tag Library'!$W$14:$W$736, LEN($A399))=$A399), """")"),"")</f>
        <v/>
      </c>
      <c r="K399" s="1" t="str">
        <f ca="1">IFERROR(__xludf.DUMMYFUNCTION("IFERROR(FILTER('Tag Library'!$X$14:$X$736, LEFT('Tag Library'!$W$14:$W$736, LEN(K$2))=K$2, RIGHT('Tag Library'!$W$14:$W$736, LEN($A399))=$A399), """")"),"")</f>
        <v/>
      </c>
      <c r="L399" s="1" t="str">
        <f ca="1">IFERROR(__xludf.DUMMYFUNCTION("IFERROR(FILTER('Tag Library'!$X$14:$X$736, LEFT('Tag Library'!$W$14:$W$736, LEN(L$2))=L$2, RIGHT('Tag Library'!$W$14:$W$736, LEN($A399))=$A399), """")"),"")</f>
        <v/>
      </c>
      <c r="M399" s="1" t="str">
        <f ca="1">IFERROR(__xludf.DUMMYFUNCTION("IFERROR(FILTER('Tag Library'!$X$14:$X$736, LEFT('Tag Library'!$W$14:$W$736, LEN(M$2))=M$2, RIGHT('Tag Library'!$W$14:$W$736, LEN($A399))=$A399), """")"),"")</f>
        <v/>
      </c>
      <c r="N399" s="1" t="str">
        <f ca="1">IFERROR(__xludf.DUMMYFUNCTION("IFERROR(FILTER('Tag Library'!$X$14:$X$736, LEFT('Tag Library'!$W$14:$W$736, LEN(N$2))=N$2, RIGHT('Tag Library'!$W$14:$W$736, LEN($A399))=$A399), """")"),"")</f>
        <v/>
      </c>
      <c r="O399" s="1" t="str">
        <f ca="1">IFERROR(__xludf.DUMMYFUNCTION("IFERROR(FILTER('Tag Library'!$X$14:$X$736, LEFT('Tag Library'!$W$14:$W$736, LEN(O$2))=O$2, RIGHT('Tag Library'!$W$14:$W$736, LEN($A399))=$A399), """")"),"")</f>
        <v/>
      </c>
      <c r="P399" s="1" t="str">
        <f ca="1">IFERROR(__xludf.DUMMYFUNCTION("IFERROR(FILTER('Tag Library'!$X$14:$X$736, LEFT('Tag Library'!$W$14:$W$736, LEN(P$2))=P$2, RIGHT('Tag Library'!$W$14:$W$736, LEN($A399))=$A399), """")"),"")</f>
        <v/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IFERROR(__xludf.DUMMYFUNCTION("IFERROR(FILTER('Tag Library'!$X$14:$X$736, LEFT('Tag Library'!$W$14:$W$736, LEN(B$2))=B$2, RIGHT('Tag Library'!$W$14:$W$736, LEN($A400))=$A400), """")"),"")</f>
        <v/>
      </c>
      <c r="C400" s="1" t="str">
        <f ca="1">IFERROR(__xludf.DUMMYFUNCTION("IFERROR(FILTER('Tag Library'!$X$14:$X$736, LEFT('Tag Library'!$W$14:$W$736, LEN(C$2))=C$2, RIGHT('Tag Library'!$W$14:$W$736, LEN($A400))=$A400), """")"),"")</f>
        <v/>
      </c>
      <c r="D400" s="1" t="str">
        <f ca="1">IFERROR(__xludf.DUMMYFUNCTION("IFERROR(FILTER('Tag Library'!$X$14:$X$736, LEFT('Tag Library'!$W$14:$W$736, LEN(D$2))=D$2, RIGHT('Tag Library'!$W$14:$W$736, LEN($A400))=$A400), """")"),"")</f>
        <v/>
      </c>
      <c r="E400" s="1" t="str">
        <f ca="1">IFERROR(__xludf.DUMMYFUNCTION("IFERROR(FILTER('Tag Library'!$X$14:$X$736, LEFT('Tag Library'!$W$14:$W$736, LEN(E$2))=E$2, RIGHT('Tag Library'!$W$14:$W$736, LEN($A400))=$A400), """")"),"")</f>
        <v/>
      </c>
      <c r="F400" s="1" t="str">
        <f ca="1">IFERROR(__xludf.DUMMYFUNCTION("IFERROR(FILTER('Tag Library'!$X$14:$X$736, LEFT('Tag Library'!$W$14:$W$736, LEN(F$2))=F$2, RIGHT('Tag Library'!$W$14:$W$736, LEN($A400))=$A400), """")"),"")</f>
        <v/>
      </c>
      <c r="G400" s="1" t="str">
        <f ca="1">IFERROR(__xludf.DUMMYFUNCTION("IFERROR(FILTER('Tag Library'!$X$14:$X$736, LEFT('Tag Library'!$W$14:$W$736, LEN(G$2))=G$2, RIGHT('Tag Library'!$W$14:$W$736, LEN($A400))=$A400), """")"),"")</f>
        <v/>
      </c>
      <c r="H400" s="1" t="str">
        <f ca="1">IFERROR(__xludf.DUMMYFUNCTION("IFERROR(FILTER('Tag Library'!$X$14:$X$736, LEFT('Tag Library'!$W$14:$W$736, LEN(H$2))=H$2, RIGHT('Tag Library'!$W$14:$W$736, LEN($A400))=$A400), """")"),"")</f>
        <v/>
      </c>
      <c r="I400" s="1" t="str">
        <f ca="1">IFERROR(__xludf.DUMMYFUNCTION("IFERROR(FILTER('Tag Library'!$X$14:$X$736, LEFT('Tag Library'!$W$14:$W$736, LEN(I$2))=I$2, RIGHT('Tag Library'!$W$14:$W$736, LEN($A400))=$A400), """")"),"")</f>
        <v/>
      </c>
      <c r="J400" s="1" t="str">
        <f ca="1">IFERROR(__xludf.DUMMYFUNCTION("IFERROR(FILTER('Tag Library'!$X$14:$X$736, LEFT('Tag Library'!$W$14:$W$736, LEN(J$2))=J$2, RIGHT('Tag Library'!$W$14:$W$736, LEN($A400))=$A400), """")"),"")</f>
        <v/>
      </c>
      <c r="K400" s="1" t="str">
        <f ca="1">IFERROR(__xludf.DUMMYFUNCTION("IFERROR(FILTER('Tag Library'!$X$14:$X$736, LEFT('Tag Library'!$W$14:$W$736, LEN(K$2))=K$2, RIGHT('Tag Library'!$W$14:$W$736, LEN($A400))=$A400), """")"),"")</f>
        <v/>
      </c>
      <c r="L400" s="1" t="str">
        <f ca="1">IFERROR(__xludf.DUMMYFUNCTION("IFERROR(FILTER('Tag Library'!$X$14:$X$736, LEFT('Tag Library'!$W$14:$W$736, LEN(L$2))=L$2, RIGHT('Tag Library'!$W$14:$W$736, LEN($A400))=$A400), """")"),"")</f>
        <v/>
      </c>
      <c r="M400" s="1" t="str">
        <f ca="1">IFERROR(__xludf.DUMMYFUNCTION("IFERROR(FILTER('Tag Library'!$X$14:$X$736, LEFT('Tag Library'!$W$14:$W$736, LEN(M$2))=M$2, RIGHT('Tag Library'!$W$14:$W$736, LEN($A400))=$A400), """")"),"")</f>
        <v/>
      </c>
      <c r="N400" s="1" t="str">
        <f ca="1">IFERROR(__xludf.DUMMYFUNCTION("IFERROR(FILTER('Tag Library'!$X$14:$X$736, LEFT('Tag Library'!$W$14:$W$736, LEN(N$2))=N$2, RIGHT('Tag Library'!$W$14:$W$736, LEN($A400))=$A400), """")"),"")</f>
        <v/>
      </c>
      <c r="O400" s="1" t="str">
        <f ca="1">IFERROR(__xludf.DUMMYFUNCTION("IFERROR(FILTER('Tag Library'!$X$14:$X$736, LEFT('Tag Library'!$W$14:$W$736, LEN(O$2))=O$2, RIGHT('Tag Library'!$W$14:$W$736, LEN($A400))=$A400), """")"),"")</f>
        <v/>
      </c>
      <c r="P400" s="1" t="str">
        <f ca="1">IFERROR(__xludf.DUMMYFUNCTION("IFERROR(FILTER('Tag Library'!$X$14:$X$736, LEFT('Tag Library'!$W$14:$W$736, LEN(P$2))=P$2, RIGHT('Tag Library'!$W$14:$W$736, LEN($A400))=$A400), """")"),"")</f>
        <v/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IFERROR(__xludf.DUMMYFUNCTION("IFERROR(FILTER('Tag Library'!$X$14:$X$736, LEFT('Tag Library'!$W$14:$W$736, LEN(B$2))=B$2, RIGHT('Tag Library'!$W$14:$W$736, LEN($A401))=$A401), """")"),"")</f>
        <v/>
      </c>
      <c r="C401" s="1" t="str">
        <f ca="1">IFERROR(__xludf.DUMMYFUNCTION("IFERROR(FILTER('Tag Library'!$X$14:$X$736, LEFT('Tag Library'!$W$14:$W$736, LEN(C$2))=C$2, RIGHT('Tag Library'!$W$14:$W$736, LEN($A401))=$A401), """")"),"")</f>
        <v/>
      </c>
      <c r="D401" s="1" t="str">
        <f ca="1">IFERROR(__xludf.DUMMYFUNCTION("IFERROR(FILTER('Tag Library'!$X$14:$X$736, LEFT('Tag Library'!$W$14:$W$736, LEN(D$2))=D$2, RIGHT('Tag Library'!$W$14:$W$736, LEN($A401))=$A401), """")"),"")</f>
        <v/>
      </c>
      <c r="E401" s="1" t="str">
        <f ca="1">IFERROR(__xludf.DUMMYFUNCTION("IFERROR(FILTER('Tag Library'!$X$14:$X$736, LEFT('Tag Library'!$W$14:$W$736, LEN(E$2))=E$2, RIGHT('Tag Library'!$W$14:$W$736, LEN($A401))=$A401), """")"),"")</f>
        <v/>
      </c>
      <c r="F401" s="1" t="str">
        <f ca="1">IFERROR(__xludf.DUMMYFUNCTION("IFERROR(FILTER('Tag Library'!$X$14:$X$736, LEFT('Tag Library'!$W$14:$W$736, LEN(F$2))=F$2, RIGHT('Tag Library'!$W$14:$W$736, LEN($A401))=$A401), """")"),"")</f>
        <v/>
      </c>
      <c r="G401" s="1" t="str">
        <f ca="1">IFERROR(__xludf.DUMMYFUNCTION("IFERROR(FILTER('Tag Library'!$X$14:$X$736, LEFT('Tag Library'!$W$14:$W$736, LEN(G$2))=G$2, RIGHT('Tag Library'!$W$14:$W$736, LEN($A401))=$A401), """")"),"")</f>
        <v/>
      </c>
      <c r="H401" s="1" t="str">
        <f ca="1">IFERROR(__xludf.DUMMYFUNCTION("IFERROR(FILTER('Tag Library'!$X$14:$X$736, LEFT('Tag Library'!$W$14:$W$736, LEN(H$2))=H$2, RIGHT('Tag Library'!$W$14:$W$736, LEN($A401))=$A401), """")"),"")</f>
        <v/>
      </c>
      <c r="I401" s="1" t="str">
        <f ca="1">IFERROR(__xludf.DUMMYFUNCTION("IFERROR(FILTER('Tag Library'!$X$14:$X$736, LEFT('Tag Library'!$W$14:$W$736, LEN(I$2))=I$2, RIGHT('Tag Library'!$W$14:$W$736, LEN($A401))=$A401), """")"),"")</f>
        <v/>
      </c>
      <c r="J401" s="1" t="str">
        <f ca="1">IFERROR(__xludf.DUMMYFUNCTION("IFERROR(FILTER('Tag Library'!$X$14:$X$736, LEFT('Tag Library'!$W$14:$W$736, LEN(J$2))=J$2, RIGHT('Tag Library'!$W$14:$W$736, LEN($A401))=$A401), """")"),"")</f>
        <v/>
      </c>
      <c r="K401" s="1" t="str">
        <f ca="1">IFERROR(__xludf.DUMMYFUNCTION("IFERROR(FILTER('Tag Library'!$X$14:$X$736, LEFT('Tag Library'!$W$14:$W$736, LEN(K$2))=K$2, RIGHT('Tag Library'!$W$14:$W$736, LEN($A401))=$A401), """")"),"")</f>
        <v/>
      </c>
      <c r="L401" s="1" t="str">
        <f ca="1">IFERROR(__xludf.DUMMYFUNCTION("IFERROR(FILTER('Tag Library'!$X$14:$X$736, LEFT('Tag Library'!$W$14:$W$736, LEN(L$2))=L$2, RIGHT('Tag Library'!$W$14:$W$736, LEN($A401))=$A401), """")"),"")</f>
        <v/>
      </c>
      <c r="M401" s="1" t="str">
        <f ca="1">IFERROR(__xludf.DUMMYFUNCTION("IFERROR(FILTER('Tag Library'!$X$14:$X$736, LEFT('Tag Library'!$W$14:$W$736, LEN(M$2))=M$2, RIGHT('Tag Library'!$W$14:$W$736, LEN($A401))=$A401), """")"),"")</f>
        <v/>
      </c>
      <c r="N401" s="1" t="str">
        <f ca="1">IFERROR(__xludf.DUMMYFUNCTION("IFERROR(FILTER('Tag Library'!$X$14:$X$736, LEFT('Tag Library'!$W$14:$W$736, LEN(N$2))=N$2, RIGHT('Tag Library'!$W$14:$W$736, LEN($A401))=$A401), """")"),"")</f>
        <v/>
      </c>
      <c r="O401" s="1" t="str">
        <f ca="1">IFERROR(__xludf.DUMMYFUNCTION("IFERROR(FILTER('Tag Library'!$X$14:$X$736, LEFT('Tag Library'!$W$14:$W$736, LEN(O$2))=O$2, RIGHT('Tag Library'!$W$14:$W$736, LEN($A401))=$A401), """")"),"")</f>
        <v/>
      </c>
      <c r="P401" s="1" t="str">
        <f ca="1">IFERROR(__xludf.DUMMYFUNCTION("IFERROR(FILTER('Tag Library'!$X$14:$X$736, LEFT('Tag Library'!$W$14:$W$736, LEN(P$2))=P$2, RIGHT('Tag Library'!$W$14:$W$736, LEN($A401))=$A401), """")"),"")</f>
        <v/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IFERROR(__xludf.DUMMYFUNCTION("IFERROR(FILTER('Tag Library'!$X$14:$X$736, LEFT('Tag Library'!$W$14:$W$736, LEN(B$2))=B$2, RIGHT('Tag Library'!$W$14:$W$736, LEN($A402))=$A402), """")"),"")</f>
        <v/>
      </c>
      <c r="C402" s="1" t="str">
        <f ca="1">IFERROR(__xludf.DUMMYFUNCTION("IFERROR(FILTER('Tag Library'!$X$14:$X$736, LEFT('Tag Library'!$W$14:$W$736, LEN(C$2))=C$2, RIGHT('Tag Library'!$W$14:$W$736, LEN($A402))=$A402), """")"),"")</f>
        <v/>
      </c>
      <c r="D402" s="1" t="str">
        <f ca="1">IFERROR(__xludf.DUMMYFUNCTION("IFERROR(FILTER('Tag Library'!$X$14:$X$736, LEFT('Tag Library'!$W$14:$W$736, LEN(D$2))=D$2, RIGHT('Tag Library'!$W$14:$W$736, LEN($A402))=$A402), """")"),"yellow")</f>
        <v>yellow</v>
      </c>
      <c r="E402" s="1" t="str">
        <f ca="1">IFERROR(__xludf.DUMMYFUNCTION("IFERROR(FILTER('Tag Library'!$X$14:$X$736, LEFT('Tag Library'!$W$14:$W$736, LEN(E$2))=E$2, RIGHT('Tag Library'!$W$14:$W$736, LEN($A402))=$A402), """")"),"white")</f>
        <v>white</v>
      </c>
      <c r="F402" s="1" t="str">
        <f ca="1">IFERROR(__xludf.DUMMYFUNCTION("IFERROR(FILTER('Tag Library'!$X$14:$X$736, LEFT('Tag Library'!$W$14:$W$736, LEN(F$2))=F$2, RIGHT('Tag Library'!$W$14:$W$736, LEN($A402))=$A402), """")"),"white")</f>
        <v>white</v>
      </c>
      <c r="G402" s="1" t="str">
        <f ca="1">IFERROR(__xludf.DUMMYFUNCTION("IFERROR(FILTER('Tag Library'!$X$14:$X$736, LEFT('Tag Library'!$W$14:$W$736, LEN(G$2))=G$2, RIGHT('Tag Library'!$W$14:$W$736, LEN($A402))=$A402), """")"),"white")</f>
        <v>white</v>
      </c>
      <c r="H402" s="1" t="str">
        <f ca="1">IFERROR(__xludf.DUMMYFUNCTION("IFERROR(FILTER('Tag Library'!$X$14:$X$736, LEFT('Tag Library'!$W$14:$W$736, LEN(H$2))=H$2, RIGHT('Tag Library'!$W$14:$W$736, LEN($A402))=$A402), """")"),"white")</f>
        <v>white</v>
      </c>
      <c r="I402" s="1" t="str">
        <f ca="1">IFERROR(__xludf.DUMMYFUNCTION("IFERROR(FILTER('Tag Library'!$X$14:$X$736, LEFT('Tag Library'!$W$14:$W$736, LEN(I$2))=I$2, RIGHT('Tag Library'!$W$14:$W$736, LEN($A402))=$A402), """")"),"white")</f>
        <v>white</v>
      </c>
      <c r="J402" s="1" t="str">
        <f ca="1">IFERROR(__xludf.DUMMYFUNCTION("IFERROR(FILTER('Tag Library'!$X$14:$X$736, LEFT('Tag Library'!$W$14:$W$736, LEN(J$2))=J$2, RIGHT('Tag Library'!$W$14:$W$736, LEN($A402))=$A402), """")"),"white")</f>
        <v>white</v>
      </c>
      <c r="K402" s="1" t="str">
        <f ca="1">IFERROR(__xludf.DUMMYFUNCTION("IFERROR(FILTER('Tag Library'!$X$14:$X$736, LEFT('Tag Library'!$W$14:$W$736, LEN(K$2))=K$2, RIGHT('Tag Library'!$W$14:$W$736, LEN($A402))=$A402), """")"),"white")</f>
        <v>white</v>
      </c>
      <c r="L402" s="1" t="str">
        <f ca="1">IFERROR(__xludf.DUMMYFUNCTION("IFERROR(FILTER('Tag Library'!$X$14:$X$736, LEFT('Tag Library'!$W$14:$W$736, LEN(L$2))=L$2, RIGHT('Tag Library'!$W$14:$W$736, LEN($A402))=$A402), """")"),"white")</f>
        <v>white</v>
      </c>
      <c r="M402" s="1" t="str">
        <f ca="1">IFERROR(__xludf.DUMMYFUNCTION("IFERROR(FILTER('Tag Library'!$X$14:$X$736, LEFT('Tag Library'!$W$14:$W$736, LEN(M$2))=M$2, RIGHT('Tag Library'!$W$14:$W$736, LEN($A402))=$A402), """")"),"white")</f>
        <v>white</v>
      </c>
      <c r="N402" s="1" t="str">
        <f ca="1">IFERROR(__xludf.DUMMYFUNCTION("IFERROR(FILTER('Tag Library'!$X$14:$X$736, LEFT('Tag Library'!$W$14:$W$736, LEN(N$2))=N$2, RIGHT('Tag Library'!$W$14:$W$736, LEN($A402))=$A402), """")"),"white")</f>
        <v>white</v>
      </c>
      <c r="O402" s="1" t="str">
        <f ca="1">IFERROR(__xludf.DUMMYFUNCTION("IFERROR(FILTER('Tag Library'!$X$14:$X$736, LEFT('Tag Library'!$W$14:$W$736, LEN(O$2))=O$2, RIGHT('Tag Library'!$W$14:$W$736, LEN($A402))=$A402), """")"),"white")</f>
        <v>white</v>
      </c>
      <c r="P402" s="1" t="str">
        <f ca="1">IFERROR(__xludf.DUMMYFUNCTION("IFERROR(FILTER('Tag Library'!$X$14:$X$736, LEFT('Tag Library'!$W$14:$W$736, LEN(P$2))=P$2, RIGHT('Tag Library'!$W$14:$W$736, LEN($A402))=$A402), """")"),"")</f>
        <v/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IFERROR(__xludf.DUMMYFUNCTION("IFERROR(FILTER('Tag Library'!$X$14:$X$736, LEFT('Tag Library'!$W$14:$W$736, LEN(B$2))=B$2, RIGHT('Tag Library'!$W$14:$W$736, LEN($A403))=$A403), """")"),"")</f>
        <v/>
      </c>
      <c r="C403" s="1" t="str">
        <f ca="1">IFERROR(__xludf.DUMMYFUNCTION("IFERROR(FILTER('Tag Library'!$X$14:$X$736, LEFT('Tag Library'!$W$14:$W$736, LEN(C$2))=C$2, RIGHT('Tag Library'!$W$14:$W$736, LEN($A403))=$A403), """")"),"")</f>
        <v/>
      </c>
      <c r="D403" s="1" t="str">
        <f ca="1">IFERROR(__xludf.DUMMYFUNCTION("IFERROR(FILTER('Tag Library'!$X$14:$X$736, LEFT('Tag Library'!$W$14:$W$736, LEN(D$2))=D$2, RIGHT('Tag Library'!$W$14:$W$736, LEN($A403))=$A403), """")"),"green")</f>
        <v>green</v>
      </c>
      <c r="E403" s="1" t="str">
        <f ca="1">IFERROR(__xludf.DUMMYFUNCTION("IFERROR(FILTER('Tag Library'!$X$14:$X$736, LEFT('Tag Library'!$W$14:$W$736, LEN(E$2))=E$2, RIGHT('Tag Library'!$W$14:$W$736, LEN($A403))=$A403), """")"),"green")</f>
        <v>green</v>
      </c>
      <c r="F403" s="1" t="str">
        <f ca="1">IFERROR(__xludf.DUMMYFUNCTION("IFERROR(FILTER('Tag Library'!$X$14:$X$736, LEFT('Tag Library'!$W$14:$W$736, LEN(F$2))=F$2, RIGHT('Tag Library'!$W$14:$W$736, LEN($A403))=$A403), """")"),"green")</f>
        <v>green</v>
      </c>
      <c r="G403" s="1" t="str">
        <f ca="1">IFERROR(__xludf.DUMMYFUNCTION("IFERROR(FILTER('Tag Library'!$X$14:$X$736, LEFT('Tag Library'!$W$14:$W$736, LEN(G$2))=G$2, RIGHT('Tag Library'!$W$14:$W$736, LEN($A403))=$A403), """")"),"green")</f>
        <v>green</v>
      </c>
      <c r="H403" s="1" t="str">
        <f ca="1">IFERROR(__xludf.DUMMYFUNCTION("IFERROR(FILTER('Tag Library'!$X$14:$X$736, LEFT('Tag Library'!$W$14:$W$736, LEN(H$2))=H$2, RIGHT('Tag Library'!$W$14:$W$736, LEN($A403))=$A403), """")"),"green")</f>
        <v>green</v>
      </c>
      <c r="I403" s="1" t="str">
        <f ca="1">IFERROR(__xludf.DUMMYFUNCTION("IFERROR(FILTER('Tag Library'!$X$14:$X$736, LEFT('Tag Library'!$W$14:$W$736, LEN(I$2))=I$2, RIGHT('Tag Library'!$W$14:$W$736, LEN($A403))=$A403), """")"),"green")</f>
        <v>green</v>
      </c>
      <c r="J403" s="1" t="str">
        <f ca="1">IFERROR(__xludf.DUMMYFUNCTION("IFERROR(FILTER('Tag Library'!$X$14:$X$736, LEFT('Tag Library'!$W$14:$W$736, LEN(J$2))=J$2, RIGHT('Tag Library'!$W$14:$W$736, LEN($A403))=$A403), """")"),"green")</f>
        <v>green</v>
      </c>
      <c r="K403" s="1" t="str">
        <f ca="1">IFERROR(__xludf.DUMMYFUNCTION("IFERROR(FILTER('Tag Library'!$X$14:$X$736, LEFT('Tag Library'!$W$14:$W$736, LEN(K$2))=K$2, RIGHT('Tag Library'!$W$14:$W$736, LEN($A403))=$A403), """")"),"green")</f>
        <v>green</v>
      </c>
      <c r="L403" s="1" t="str">
        <f ca="1">IFERROR(__xludf.DUMMYFUNCTION("IFERROR(FILTER('Tag Library'!$X$14:$X$736, LEFT('Tag Library'!$W$14:$W$736, LEN(L$2))=L$2, RIGHT('Tag Library'!$W$14:$W$736, LEN($A403))=$A403), """")"),"green")</f>
        <v>green</v>
      </c>
      <c r="M403" s="1" t="str">
        <f ca="1">IFERROR(__xludf.DUMMYFUNCTION("IFERROR(FILTER('Tag Library'!$X$14:$X$736, LEFT('Tag Library'!$W$14:$W$736, LEN(M$2))=M$2, RIGHT('Tag Library'!$W$14:$W$736, LEN($A403))=$A403), """")"),"green")</f>
        <v>green</v>
      </c>
      <c r="N403" s="1" t="str">
        <f ca="1">IFERROR(__xludf.DUMMYFUNCTION("IFERROR(FILTER('Tag Library'!$X$14:$X$736, LEFT('Tag Library'!$W$14:$W$736, LEN(N$2))=N$2, RIGHT('Tag Library'!$W$14:$W$736, LEN($A403))=$A403), """")"),"green")</f>
        <v>green</v>
      </c>
      <c r="O403" s="1" t="str">
        <f ca="1">IFERROR(__xludf.DUMMYFUNCTION("IFERROR(FILTER('Tag Library'!$X$14:$X$736, LEFT('Tag Library'!$W$14:$W$736, LEN(O$2))=O$2, RIGHT('Tag Library'!$W$14:$W$736, LEN($A403))=$A403), """")"),"green")</f>
        <v>green</v>
      </c>
      <c r="P403" s="1" t="str">
        <f ca="1">IFERROR(__xludf.DUMMYFUNCTION("IFERROR(FILTER('Tag Library'!$X$14:$X$736, LEFT('Tag Library'!$W$14:$W$736, LEN(P$2))=P$2, RIGHT('Tag Library'!$W$14:$W$736, LEN($A403))=$A403), """")"),"")</f>
        <v/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IFERROR(__xludf.DUMMYFUNCTION("IFERROR(FILTER('Tag Library'!$X$14:$X$736, LEFT('Tag Library'!$W$14:$W$736, LEN(B$2))=B$2, RIGHT('Tag Library'!$W$14:$W$736, LEN($A404))=$A404), """")"),"")</f>
        <v/>
      </c>
      <c r="C404" s="1" t="str">
        <f ca="1">IFERROR(__xludf.DUMMYFUNCTION("IFERROR(FILTER('Tag Library'!$X$14:$X$736, LEFT('Tag Library'!$W$14:$W$736, LEN(C$2))=C$2, RIGHT('Tag Library'!$W$14:$W$736, LEN($A404))=$A404), """")"),"")</f>
        <v/>
      </c>
      <c r="D404" s="1" t="str">
        <f ca="1">IFERROR(__xludf.DUMMYFUNCTION("IFERROR(FILTER('Tag Library'!$X$14:$X$736, LEFT('Tag Library'!$W$14:$W$736, LEN(D$2))=D$2, RIGHT('Tag Library'!$W$14:$W$736, LEN($A404))=$A404), """")"),"")</f>
        <v/>
      </c>
      <c r="E404" s="1" t="str">
        <f ca="1">IFERROR(__xludf.DUMMYFUNCTION("IFERROR(FILTER('Tag Library'!$X$14:$X$736, LEFT('Tag Library'!$W$14:$W$736, LEN(E$2))=E$2, RIGHT('Tag Library'!$W$14:$W$736, LEN($A404))=$A404), """")"),"")</f>
        <v/>
      </c>
      <c r="F404" s="1" t="str">
        <f ca="1">IFERROR(__xludf.DUMMYFUNCTION("IFERROR(FILTER('Tag Library'!$X$14:$X$736, LEFT('Tag Library'!$W$14:$W$736, LEN(F$2))=F$2, RIGHT('Tag Library'!$W$14:$W$736, LEN($A404))=$A404), """")"),"")</f>
        <v/>
      </c>
      <c r="G404" s="1" t="str">
        <f ca="1">IFERROR(__xludf.DUMMYFUNCTION("IFERROR(FILTER('Tag Library'!$X$14:$X$736, LEFT('Tag Library'!$W$14:$W$736, LEN(G$2))=G$2, RIGHT('Tag Library'!$W$14:$W$736, LEN($A404))=$A404), """")"),"")</f>
        <v/>
      </c>
      <c r="H404" s="1" t="str">
        <f ca="1">IFERROR(__xludf.DUMMYFUNCTION("IFERROR(FILTER('Tag Library'!$X$14:$X$736, LEFT('Tag Library'!$W$14:$W$736, LEN(H$2))=H$2, RIGHT('Tag Library'!$W$14:$W$736, LEN($A404))=$A404), """")"),"")</f>
        <v/>
      </c>
      <c r="I404" s="1" t="str">
        <f ca="1">IFERROR(__xludf.DUMMYFUNCTION("IFERROR(FILTER('Tag Library'!$X$14:$X$736, LEFT('Tag Library'!$W$14:$W$736, LEN(I$2))=I$2, RIGHT('Tag Library'!$W$14:$W$736, LEN($A404))=$A404), """")"),"")</f>
        <v/>
      </c>
      <c r="J404" s="1" t="str">
        <f ca="1">IFERROR(__xludf.DUMMYFUNCTION("IFERROR(FILTER('Tag Library'!$X$14:$X$736, LEFT('Tag Library'!$W$14:$W$736, LEN(J$2))=J$2, RIGHT('Tag Library'!$W$14:$W$736, LEN($A404))=$A404), """")"),"")</f>
        <v/>
      </c>
      <c r="K404" s="1" t="str">
        <f ca="1">IFERROR(__xludf.DUMMYFUNCTION("IFERROR(FILTER('Tag Library'!$X$14:$X$736, LEFT('Tag Library'!$W$14:$W$736, LEN(K$2))=K$2, RIGHT('Tag Library'!$W$14:$W$736, LEN($A404))=$A404), """")"),"")</f>
        <v/>
      </c>
      <c r="L404" s="1" t="str">
        <f ca="1">IFERROR(__xludf.DUMMYFUNCTION("IFERROR(FILTER('Tag Library'!$X$14:$X$736, LEFT('Tag Library'!$W$14:$W$736, LEN(L$2))=L$2, RIGHT('Tag Library'!$W$14:$W$736, LEN($A404))=$A404), """")"),"")</f>
        <v/>
      </c>
      <c r="M404" s="1" t="str">
        <f ca="1">IFERROR(__xludf.DUMMYFUNCTION("IFERROR(FILTER('Tag Library'!$X$14:$X$736, LEFT('Tag Library'!$W$14:$W$736, LEN(M$2))=M$2, RIGHT('Tag Library'!$W$14:$W$736, LEN($A404))=$A404), """")"),"")</f>
        <v/>
      </c>
      <c r="N404" s="1" t="str">
        <f ca="1">IFERROR(__xludf.DUMMYFUNCTION("IFERROR(FILTER('Tag Library'!$X$14:$X$736, LEFT('Tag Library'!$W$14:$W$736, LEN(N$2))=N$2, RIGHT('Tag Library'!$W$14:$W$736, LEN($A404))=$A404), """")"),"")</f>
        <v/>
      </c>
      <c r="O404" s="1" t="str">
        <f ca="1">IFERROR(__xludf.DUMMYFUNCTION("IFERROR(FILTER('Tag Library'!$X$14:$X$736, LEFT('Tag Library'!$W$14:$W$736, LEN(O$2))=O$2, RIGHT('Tag Library'!$W$14:$W$736, LEN($A404))=$A404), """")"),"")</f>
        <v/>
      </c>
      <c r="P404" s="1" t="str">
        <f ca="1">IFERROR(__xludf.DUMMYFUNCTION("IFERROR(FILTER('Tag Library'!$X$14:$X$736, LEFT('Tag Library'!$W$14:$W$736, LEN(P$2))=P$2, RIGHT('Tag Library'!$W$14:$W$736, LEN($A404))=$A404), """")"),"")</f>
        <v/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IFERROR(__xludf.DUMMYFUNCTION("IFERROR(FILTER('Tag Library'!$X$14:$X$736, LEFT('Tag Library'!$W$14:$W$736, LEN(B$2))=B$2, RIGHT('Tag Library'!$W$14:$W$736, LEN($A405))=$A405), """")"),"")</f>
        <v/>
      </c>
      <c r="C405" s="1" t="str">
        <f ca="1">IFERROR(__xludf.DUMMYFUNCTION("IFERROR(FILTER('Tag Library'!$X$14:$X$736, LEFT('Tag Library'!$W$14:$W$736, LEN(C$2))=C$2, RIGHT('Tag Library'!$W$14:$W$736, LEN($A405))=$A405), """")"),"")</f>
        <v/>
      </c>
      <c r="D405" s="1" t="str">
        <f ca="1">IFERROR(__xludf.DUMMYFUNCTION("IFERROR(FILTER('Tag Library'!$X$14:$X$736, LEFT('Tag Library'!$W$14:$W$736, LEN(D$2))=D$2, RIGHT('Tag Library'!$W$14:$W$736, LEN($A405))=$A405), """")"),"yellow")</f>
        <v>yellow</v>
      </c>
      <c r="E405" s="1" t="str">
        <f ca="1">IFERROR(__xludf.DUMMYFUNCTION("IFERROR(FILTER('Tag Library'!$X$14:$X$736, LEFT('Tag Library'!$W$14:$W$736, LEN(E$2))=E$2, RIGHT('Tag Library'!$W$14:$W$736, LEN($A405))=$A405), """")"),"white")</f>
        <v>white</v>
      </c>
      <c r="F405" s="1" t="str">
        <f ca="1">IFERROR(__xludf.DUMMYFUNCTION("IFERROR(FILTER('Tag Library'!$X$14:$X$736, LEFT('Tag Library'!$W$14:$W$736, LEN(F$2))=F$2, RIGHT('Tag Library'!$W$14:$W$736, LEN($A405))=$A405), """")"),"white")</f>
        <v>white</v>
      </c>
      <c r="G405" s="1" t="str">
        <f ca="1">IFERROR(__xludf.DUMMYFUNCTION("IFERROR(FILTER('Tag Library'!$X$14:$X$736, LEFT('Tag Library'!$W$14:$W$736, LEN(G$2))=G$2, RIGHT('Tag Library'!$W$14:$W$736, LEN($A405))=$A405), """")"),"white")</f>
        <v>white</v>
      </c>
      <c r="H405" s="1" t="str">
        <f ca="1">IFERROR(__xludf.DUMMYFUNCTION("IFERROR(FILTER('Tag Library'!$X$14:$X$736, LEFT('Tag Library'!$W$14:$W$736, LEN(H$2))=H$2, RIGHT('Tag Library'!$W$14:$W$736, LEN($A405))=$A405), """")"),"white")</f>
        <v>white</v>
      </c>
      <c r="I405" s="1" t="str">
        <f ca="1">IFERROR(__xludf.DUMMYFUNCTION("IFERROR(FILTER('Tag Library'!$X$14:$X$736, LEFT('Tag Library'!$W$14:$W$736, LEN(I$2))=I$2, RIGHT('Tag Library'!$W$14:$W$736, LEN($A405))=$A405), """")"),"white")</f>
        <v>white</v>
      </c>
      <c r="J405" s="1" t="str">
        <f ca="1">IFERROR(__xludf.DUMMYFUNCTION("IFERROR(FILTER('Tag Library'!$X$14:$X$736, LEFT('Tag Library'!$W$14:$W$736, LEN(J$2))=J$2, RIGHT('Tag Library'!$W$14:$W$736, LEN($A405))=$A405), """")"),"white")</f>
        <v>white</v>
      </c>
      <c r="K405" s="1" t="str">
        <f ca="1">IFERROR(__xludf.DUMMYFUNCTION("IFERROR(FILTER('Tag Library'!$X$14:$X$736, LEFT('Tag Library'!$W$14:$W$736, LEN(K$2))=K$2, RIGHT('Tag Library'!$W$14:$W$736, LEN($A405))=$A405), """")"),"white")</f>
        <v>white</v>
      </c>
      <c r="L405" s="1" t="str">
        <f ca="1">IFERROR(__xludf.DUMMYFUNCTION("IFERROR(FILTER('Tag Library'!$X$14:$X$736, LEFT('Tag Library'!$W$14:$W$736, LEN(L$2))=L$2, RIGHT('Tag Library'!$W$14:$W$736, LEN($A405))=$A405), """")"),"white")</f>
        <v>white</v>
      </c>
      <c r="M405" s="1" t="str">
        <f ca="1">IFERROR(__xludf.DUMMYFUNCTION("IFERROR(FILTER('Tag Library'!$X$14:$X$736, LEFT('Tag Library'!$W$14:$W$736, LEN(M$2))=M$2, RIGHT('Tag Library'!$W$14:$W$736, LEN($A405))=$A405), """")"),"white")</f>
        <v>white</v>
      </c>
      <c r="N405" s="1" t="str">
        <f ca="1">IFERROR(__xludf.DUMMYFUNCTION("IFERROR(FILTER('Tag Library'!$X$14:$X$736, LEFT('Tag Library'!$W$14:$W$736, LEN(N$2))=N$2, RIGHT('Tag Library'!$W$14:$W$736, LEN($A405))=$A405), """")"),"white")</f>
        <v>white</v>
      </c>
      <c r="O405" s="1" t="str">
        <f ca="1">IFERROR(__xludf.DUMMYFUNCTION("IFERROR(FILTER('Tag Library'!$X$14:$X$736, LEFT('Tag Library'!$W$14:$W$736, LEN(O$2))=O$2, RIGHT('Tag Library'!$W$14:$W$736, LEN($A405))=$A405), """")"),"white")</f>
        <v>white</v>
      </c>
      <c r="P405" s="1" t="str">
        <f ca="1">IFERROR(__xludf.DUMMYFUNCTION("IFERROR(FILTER('Tag Library'!$X$14:$X$736, LEFT('Tag Library'!$W$14:$W$736, LEN(P$2))=P$2, RIGHT('Tag Library'!$W$14:$W$736, LEN($A405))=$A405), """")"),"")</f>
        <v/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IFERROR(__xludf.DUMMYFUNCTION("IFERROR(FILTER('Tag Library'!$X$14:$X$736, LEFT('Tag Library'!$W$14:$W$736, LEN(B$2))=B$2, RIGHT('Tag Library'!$W$14:$W$736, LEN($A406))=$A406), """")"),"")</f>
        <v/>
      </c>
      <c r="C406" s="1" t="str">
        <f ca="1">IFERROR(__xludf.DUMMYFUNCTION("IFERROR(FILTER('Tag Library'!$X$14:$X$736, LEFT('Tag Library'!$W$14:$W$736, LEN(C$2))=C$2, RIGHT('Tag Library'!$W$14:$W$736, LEN($A406))=$A406), """")"),"")</f>
        <v/>
      </c>
      <c r="D406" s="1" t="str">
        <f ca="1">IFERROR(__xludf.DUMMYFUNCTION("IFERROR(FILTER('Tag Library'!$X$14:$X$736, LEFT('Tag Library'!$W$14:$W$736, LEN(D$2))=D$2, RIGHT('Tag Library'!$W$14:$W$736, LEN($A406))=$A406), """")"),"")</f>
        <v/>
      </c>
      <c r="E406" s="1" t="str">
        <f ca="1">IFERROR(__xludf.DUMMYFUNCTION("IFERROR(FILTER('Tag Library'!$X$14:$X$736, LEFT('Tag Library'!$W$14:$W$736, LEN(E$2))=E$2, RIGHT('Tag Library'!$W$14:$W$736, LEN($A406))=$A406), """")"),"")</f>
        <v/>
      </c>
      <c r="F406" s="1" t="str">
        <f ca="1">IFERROR(__xludf.DUMMYFUNCTION("IFERROR(FILTER('Tag Library'!$X$14:$X$736, LEFT('Tag Library'!$W$14:$W$736, LEN(F$2))=F$2, RIGHT('Tag Library'!$W$14:$W$736, LEN($A406))=$A406), """")"),"")</f>
        <v/>
      </c>
      <c r="G406" s="1" t="str">
        <f ca="1">IFERROR(__xludf.DUMMYFUNCTION("IFERROR(FILTER('Tag Library'!$X$14:$X$736, LEFT('Tag Library'!$W$14:$W$736, LEN(G$2))=G$2, RIGHT('Tag Library'!$W$14:$W$736, LEN($A406))=$A406), """")"),"")</f>
        <v/>
      </c>
      <c r="H406" s="1" t="str">
        <f ca="1">IFERROR(__xludf.DUMMYFUNCTION("IFERROR(FILTER('Tag Library'!$X$14:$X$736, LEFT('Tag Library'!$W$14:$W$736, LEN(H$2))=H$2, RIGHT('Tag Library'!$W$14:$W$736, LEN($A406))=$A406), """")"),"")</f>
        <v/>
      </c>
      <c r="I406" s="1" t="str">
        <f ca="1">IFERROR(__xludf.DUMMYFUNCTION("IFERROR(FILTER('Tag Library'!$X$14:$X$736, LEFT('Tag Library'!$W$14:$W$736, LEN(I$2))=I$2, RIGHT('Tag Library'!$W$14:$W$736, LEN($A406))=$A406), """")"),"")</f>
        <v/>
      </c>
      <c r="J406" s="1" t="str">
        <f ca="1">IFERROR(__xludf.DUMMYFUNCTION("IFERROR(FILTER('Tag Library'!$X$14:$X$736, LEFT('Tag Library'!$W$14:$W$736, LEN(J$2))=J$2, RIGHT('Tag Library'!$W$14:$W$736, LEN($A406))=$A406), """")"),"")</f>
        <v/>
      </c>
      <c r="K406" s="1" t="str">
        <f ca="1">IFERROR(__xludf.DUMMYFUNCTION("IFERROR(FILTER('Tag Library'!$X$14:$X$736, LEFT('Tag Library'!$W$14:$W$736, LEN(K$2))=K$2, RIGHT('Tag Library'!$W$14:$W$736, LEN($A406))=$A406), """")"),"")</f>
        <v/>
      </c>
      <c r="L406" s="1" t="str">
        <f ca="1">IFERROR(__xludf.DUMMYFUNCTION("IFERROR(FILTER('Tag Library'!$X$14:$X$736, LEFT('Tag Library'!$W$14:$W$736, LEN(L$2))=L$2, RIGHT('Tag Library'!$W$14:$W$736, LEN($A406))=$A406), """")"),"")</f>
        <v/>
      </c>
      <c r="M406" s="1" t="str">
        <f ca="1">IFERROR(__xludf.DUMMYFUNCTION("IFERROR(FILTER('Tag Library'!$X$14:$X$736, LEFT('Tag Library'!$W$14:$W$736, LEN(M$2))=M$2, RIGHT('Tag Library'!$W$14:$W$736, LEN($A406))=$A406), """")"),"")</f>
        <v/>
      </c>
      <c r="N406" s="1" t="str">
        <f ca="1">IFERROR(__xludf.DUMMYFUNCTION("IFERROR(FILTER('Tag Library'!$X$14:$X$736, LEFT('Tag Library'!$W$14:$W$736, LEN(N$2))=N$2, RIGHT('Tag Library'!$W$14:$W$736, LEN($A406))=$A406), """")"),"")</f>
        <v/>
      </c>
      <c r="O406" s="1" t="str">
        <f ca="1">IFERROR(__xludf.DUMMYFUNCTION("IFERROR(FILTER('Tag Library'!$X$14:$X$736, LEFT('Tag Library'!$W$14:$W$736, LEN(O$2))=O$2, RIGHT('Tag Library'!$W$14:$W$736, LEN($A406))=$A406), """")"),"")</f>
        <v/>
      </c>
      <c r="P406" s="1" t="str">
        <f ca="1">IFERROR(__xludf.DUMMYFUNCTION("IFERROR(FILTER('Tag Library'!$X$14:$X$736, LEFT('Tag Library'!$W$14:$W$736, LEN(P$2))=P$2, RIGHT('Tag Library'!$W$14:$W$736, LEN($A406))=$A406), """")"),"")</f>
        <v/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IFERROR(__xludf.DUMMYFUNCTION("IFERROR(FILTER('Tag Library'!$X$14:$X$736, LEFT('Tag Library'!$W$14:$W$736, LEN(B$2))=B$2, RIGHT('Tag Library'!$W$14:$W$736, LEN($A407))=$A407), """")"),"")</f>
        <v/>
      </c>
      <c r="C407" s="1" t="str">
        <f ca="1">IFERROR(__xludf.DUMMYFUNCTION("IFERROR(FILTER('Tag Library'!$X$14:$X$736, LEFT('Tag Library'!$W$14:$W$736, LEN(C$2))=C$2, RIGHT('Tag Library'!$W$14:$W$736, LEN($A407))=$A407), """")"),"")</f>
        <v/>
      </c>
      <c r="D407" s="1" t="str">
        <f ca="1">IFERROR(__xludf.DUMMYFUNCTION("IFERROR(FILTER('Tag Library'!$X$14:$X$736, LEFT('Tag Library'!$W$14:$W$736, LEN(D$2))=D$2, RIGHT('Tag Library'!$W$14:$W$736, LEN($A407))=$A407), """")"),"yellow")</f>
        <v>yellow</v>
      </c>
      <c r="E407" s="1" t="str">
        <f ca="1">IFERROR(__xludf.DUMMYFUNCTION("IFERROR(FILTER('Tag Library'!$X$14:$X$736, LEFT('Tag Library'!$W$14:$W$736, LEN(E$2))=E$2, RIGHT('Tag Library'!$W$14:$W$736, LEN($A407))=$A407), """")"),"white")</f>
        <v>white</v>
      </c>
      <c r="F407" s="1" t="str">
        <f ca="1">IFERROR(__xludf.DUMMYFUNCTION("IFERROR(FILTER('Tag Library'!$X$14:$X$736, LEFT('Tag Library'!$W$14:$W$736, LEN(F$2))=F$2, RIGHT('Tag Library'!$W$14:$W$736, LEN($A407))=$A407), """")"),"white")</f>
        <v>white</v>
      </c>
      <c r="G407" s="1" t="str">
        <f ca="1">IFERROR(__xludf.DUMMYFUNCTION("IFERROR(FILTER('Tag Library'!$X$14:$X$736, LEFT('Tag Library'!$W$14:$W$736, LEN(G$2))=G$2, RIGHT('Tag Library'!$W$14:$W$736, LEN($A407))=$A407), """")"),"white")</f>
        <v>white</v>
      </c>
      <c r="H407" s="1" t="str">
        <f ca="1">IFERROR(__xludf.DUMMYFUNCTION("IFERROR(FILTER('Tag Library'!$X$14:$X$736, LEFT('Tag Library'!$W$14:$W$736, LEN(H$2))=H$2, RIGHT('Tag Library'!$W$14:$W$736, LEN($A407))=$A407), """")"),"white")</f>
        <v>white</v>
      </c>
      <c r="I407" s="1" t="str">
        <f ca="1">IFERROR(__xludf.DUMMYFUNCTION("IFERROR(FILTER('Tag Library'!$X$14:$X$736, LEFT('Tag Library'!$W$14:$W$736, LEN(I$2))=I$2, RIGHT('Tag Library'!$W$14:$W$736, LEN($A407))=$A407), """")"),"white")</f>
        <v>white</v>
      </c>
      <c r="J407" s="1" t="str">
        <f ca="1">IFERROR(__xludf.DUMMYFUNCTION("IFERROR(FILTER('Tag Library'!$X$14:$X$736, LEFT('Tag Library'!$W$14:$W$736, LEN(J$2))=J$2, RIGHT('Tag Library'!$W$14:$W$736, LEN($A407))=$A407), """")"),"white")</f>
        <v>white</v>
      </c>
      <c r="K407" s="1" t="str">
        <f ca="1">IFERROR(__xludf.DUMMYFUNCTION("IFERROR(FILTER('Tag Library'!$X$14:$X$736, LEFT('Tag Library'!$W$14:$W$736, LEN(K$2))=K$2, RIGHT('Tag Library'!$W$14:$W$736, LEN($A407))=$A407), """")"),"white")</f>
        <v>white</v>
      </c>
      <c r="L407" s="1" t="str">
        <f ca="1">IFERROR(__xludf.DUMMYFUNCTION("IFERROR(FILTER('Tag Library'!$X$14:$X$736, LEFT('Tag Library'!$W$14:$W$736, LEN(L$2))=L$2, RIGHT('Tag Library'!$W$14:$W$736, LEN($A407))=$A407), """")"),"white")</f>
        <v>white</v>
      </c>
      <c r="M407" s="1" t="str">
        <f ca="1">IFERROR(__xludf.DUMMYFUNCTION("IFERROR(FILTER('Tag Library'!$X$14:$X$736, LEFT('Tag Library'!$W$14:$W$736, LEN(M$2))=M$2, RIGHT('Tag Library'!$W$14:$W$736, LEN($A407))=$A407), """")"),"white")</f>
        <v>white</v>
      </c>
      <c r="N407" s="1" t="str">
        <f ca="1">IFERROR(__xludf.DUMMYFUNCTION("IFERROR(FILTER('Tag Library'!$X$14:$X$736, LEFT('Tag Library'!$W$14:$W$736, LEN(N$2))=N$2, RIGHT('Tag Library'!$W$14:$W$736, LEN($A407))=$A407), """")"),"white")</f>
        <v>white</v>
      </c>
      <c r="O407" s="1" t="str">
        <f ca="1">IFERROR(__xludf.DUMMYFUNCTION("IFERROR(FILTER('Tag Library'!$X$14:$X$736, LEFT('Tag Library'!$W$14:$W$736, LEN(O$2))=O$2, RIGHT('Tag Library'!$W$14:$W$736, LEN($A407))=$A407), """")"),"yellow")</f>
        <v>yellow</v>
      </c>
      <c r="P407" s="1" t="str">
        <f ca="1">IFERROR(__xludf.DUMMYFUNCTION("IFERROR(FILTER('Tag Library'!$X$14:$X$736, LEFT('Tag Library'!$W$14:$W$736, LEN(P$2))=P$2, RIGHT('Tag Library'!$W$14:$W$736, LEN($A407))=$A407), """")"),"")</f>
        <v/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IFERROR(__xludf.DUMMYFUNCTION("IFERROR(FILTER('Tag Library'!$X$14:$X$736, LEFT('Tag Library'!$W$14:$W$736, LEN(B$2))=B$2, RIGHT('Tag Library'!$W$14:$W$736, LEN($A408))=$A408), """")"),"")</f>
        <v/>
      </c>
      <c r="C408" s="1" t="str">
        <f ca="1">IFERROR(__xludf.DUMMYFUNCTION("IFERROR(FILTER('Tag Library'!$X$14:$X$736, LEFT('Tag Library'!$W$14:$W$736, LEN(C$2))=C$2, RIGHT('Tag Library'!$W$14:$W$736, LEN($A408))=$A408), """")"),"")</f>
        <v/>
      </c>
      <c r="D408" s="1" t="str">
        <f ca="1">IFERROR(__xludf.DUMMYFUNCTION("IFERROR(FILTER('Tag Library'!$X$14:$X$736, LEFT('Tag Library'!$W$14:$W$736, LEN(D$2))=D$2, RIGHT('Tag Library'!$W$14:$W$736, LEN($A408))=$A408), """")"),"")</f>
        <v/>
      </c>
      <c r="E408" s="1" t="str">
        <f ca="1">IFERROR(__xludf.DUMMYFUNCTION("IFERROR(FILTER('Tag Library'!$X$14:$X$736, LEFT('Tag Library'!$W$14:$W$736, LEN(E$2))=E$2, RIGHT('Tag Library'!$W$14:$W$736, LEN($A408))=$A408), """")"),"")</f>
        <v/>
      </c>
      <c r="F408" s="1" t="str">
        <f ca="1">IFERROR(__xludf.DUMMYFUNCTION("IFERROR(FILTER('Tag Library'!$X$14:$X$736, LEFT('Tag Library'!$W$14:$W$736, LEN(F$2))=F$2, RIGHT('Tag Library'!$W$14:$W$736, LEN($A408))=$A408), """")"),"")</f>
        <v/>
      </c>
      <c r="G408" s="1" t="str">
        <f ca="1">IFERROR(__xludf.DUMMYFUNCTION("IFERROR(FILTER('Tag Library'!$X$14:$X$736, LEFT('Tag Library'!$W$14:$W$736, LEN(G$2))=G$2, RIGHT('Tag Library'!$W$14:$W$736, LEN($A408))=$A408), """")"),"")</f>
        <v/>
      </c>
      <c r="H408" s="1" t="str">
        <f ca="1">IFERROR(__xludf.DUMMYFUNCTION("IFERROR(FILTER('Tag Library'!$X$14:$X$736, LEFT('Tag Library'!$W$14:$W$736, LEN(H$2))=H$2, RIGHT('Tag Library'!$W$14:$W$736, LEN($A408))=$A408), """")"),"")</f>
        <v/>
      </c>
      <c r="I408" s="1" t="str">
        <f ca="1">IFERROR(__xludf.DUMMYFUNCTION("IFERROR(FILTER('Tag Library'!$X$14:$X$736, LEFT('Tag Library'!$W$14:$W$736, LEN(I$2))=I$2, RIGHT('Tag Library'!$W$14:$W$736, LEN($A408))=$A408), """")"),"")</f>
        <v/>
      </c>
      <c r="J408" s="1" t="str">
        <f ca="1">IFERROR(__xludf.DUMMYFUNCTION("IFERROR(FILTER('Tag Library'!$X$14:$X$736, LEFT('Tag Library'!$W$14:$W$736, LEN(J$2))=J$2, RIGHT('Tag Library'!$W$14:$W$736, LEN($A408))=$A408), """")"),"")</f>
        <v/>
      </c>
      <c r="K408" s="1" t="str">
        <f ca="1">IFERROR(__xludf.DUMMYFUNCTION("IFERROR(FILTER('Tag Library'!$X$14:$X$736, LEFT('Tag Library'!$W$14:$W$736, LEN(K$2))=K$2, RIGHT('Tag Library'!$W$14:$W$736, LEN($A408))=$A408), """")"),"")</f>
        <v/>
      </c>
      <c r="L408" s="1" t="str">
        <f ca="1">IFERROR(__xludf.DUMMYFUNCTION("IFERROR(FILTER('Tag Library'!$X$14:$X$736, LEFT('Tag Library'!$W$14:$W$736, LEN(L$2))=L$2, RIGHT('Tag Library'!$W$14:$W$736, LEN($A408))=$A408), """")"),"")</f>
        <v/>
      </c>
      <c r="M408" s="1" t="str">
        <f ca="1">IFERROR(__xludf.DUMMYFUNCTION("IFERROR(FILTER('Tag Library'!$X$14:$X$736, LEFT('Tag Library'!$W$14:$W$736, LEN(M$2))=M$2, RIGHT('Tag Library'!$W$14:$W$736, LEN($A408))=$A408), """")"),"")</f>
        <v/>
      </c>
      <c r="N408" s="1" t="str">
        <f ca="1">IFERROR(__xludf.DUMMYFUNCTION("IFERROR(FILTER('Tag Library'!$X$14:$X$736, LEFT('Tag Library'!$W$14:$W$736, LEN(N$2))=N$2, RIGHT('Tag Library'!$W$14:$W$736, LEN($A408))=$A408), """")"),"")</f>
        <v/>
      </c>
      <c r="O408" s="1" t="str">
        <f ca="1">IFERROR(__xludf.DUMMYFUNCTION("IFERROR(FILTER('Tag Library'!$X$14:$X$736, LEFT('Tag Library'!$W$14:$W$736, LEN(O$2))=O$2, RIGHT('Tag Library'!$W$14:$W$736, LEN($A408))=$A408), """")"),"")</f>
        <v/>
      </c>
      <c r="P408" s="1" t="str">
        <f ca="1">IFERROR(__xludf.DUMMYFUNCTION("IFERROR(FILTER('Tag Library'!$X$14:$X$736, LEFT('Tag Library'!$W$14:$W$736, LEN(P$2))=P$2, RIGHT('Tag Library'!$W$14:$W$736, LEN($A408))=$A408), """")"),"")</f>
        <v/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IFERROR(__xludf.DUMMYFUNCTION("IFERROR(FILTER('Tag Library'!$X$14:$X$736, LEFT('Tag Library'!$W$14:$W$736, LEN(B$2))=B$2, RIGHT('Tag Library'!$W$14:$W$736, LEN($A409))=$A409), """")"),"")</f>
        <v/>
      </c>
      <c r="C409" s="1" t="str">
        <f ca="1">IFERROR(__xludf.DUMMYFUNCTION("IFERROR(FILTER('Tag Library'!$X$14:$X$736, LEFT('Tag Library'!$W$14:$W$736, LEN(C$2))=C$2, RIGHT('Tag Library'!$W$14:$W$736, LEN($A409))=$A409), """")"),"")</f>
        <v/>
      </c>
      <c r="D409" s="1" t="str">
        <f ca="1">IFERROR(__xludf.DUMMYFUNCTION("IFERROR(FILTER('Tag Library'!$X$14:$X$736, LEFT('Tag Library'!$W$14:$W$736, LEN(D$2))=D$2, RIGHT('Tag Library'!$W$14:$W$736, LEN($A409))=$A409), """")"),"")</f>
        <v/>
      </c>
      <c r="E409" s="1" t="str">
        <f ca="1">IFERROR(__xludf.DUMMYFUNCTION("IFERROR(FILTER('Tag Library'!$X$14:$X$736, LEFT('Tag Library'!$W$14:$W$736, LEN(E$2))=E$2, RIGHT('Tag Library'!$W$14:$W$736, LEN($A409))=$A409), """")"),"")</f>
        <v/>
      </c>
      <c r="F409" s="1" t="str">
        <f ca="1">IFERROR(__xludf.DUMMYFUNCTION("IFERROR(FILTER('Tag Library'!$X$14:$X$736, LEFT('Tag Library'!$W$14:$W$736, LEN(F$2))=F$2, RIGHT('Tag Library'!$W$14:$W$736, LEN($A409))=$A409), """")"),"")</f>
        <v/>
      </c>
      <c r="G409" s="1" t="str">
        <f ca="1">IFERROR(__xludf.DUMMYFUNCTION("IFERROR(FILTER('Tag Library'!$X$14:$X$736, LEFT('Tag Library'!$W$14:$W$736, LEN(G$2))=G$2, RIGHT('Tag Library'!$W$14:$W$736, LEN($A409))=$A409), """")"),"")</f>
        <v/>
      </c>
      <c r="H409" s="1" t="str">
        <f ca="1">IFERROR(__xludf.DUMMYFUNCTION("IFERROR(FILTER('Tag Library'!$X$14:$X$736, LEFT('Tag Library'!$W$14:$W$736, LEN(H$2))=H$2, RIGHT('Tag Library'!$W$14:$W$736, LEN($A409))=$A409), """")"),"")</f>
        <v/>
      </c>
      <c r="I409" s="1" t="str">
        <f ca="1">IFERROR(__xludf.DUMMYFUNCTION("IFERROR(FILTER('Tag Library'!$X$14:$X$736, LEFT('Tag Library'!$W$14:$W$736, LEN(I$2))=I$2, RIGHT('Tag Library'!$W$14:$W$736, LEN($A409))=$A409), """")"),"")</f>
        <v/>
      </c>
      <c r="J409" s="1" t="str">
        <f ca="1">IFERROR(__xludf.DUMMYFUNCTION("IFERROR(FILTER('Tag Library'!$X$14:$X$736, LEFT('Tag Library'!$W$14:$W$736, LEN(J$2))=J$2, RIGHT('Tag Library'!$W$14:$W$736, LEN($A409))=$A409), """")"),"")</f>
        <v/>
      </c>
      <c r="K409" s="1" t="str">
        <f ca="1">IFERROR(__xludf.DUMMYFUNCTION("IFERROR(FILTER('Tag Library'!$X$14:$X$736, LEFT('Tag Library'!$W$14:$W$736, LEN(K$2))=K$2, RIGHT('Tag Library'!$W$14:$W$736, LEN($A409))=$A409), """")"),"")</f>
        <v/>
      </c>
      <c r="L409" s="1" t="str">
        <f ca="1">IFERROR(__xludf.DUMMYFUNCTION("IFERROR(FILTER('Tag Library'!$X$14:$X$736, LEFT('Tag Library'!$W$14:$W$736, LEN(L$2))=L$2, RIGHT('Tag Library'!$W$14:$W$736, LEN($A409))=$A409), """")"),"")</f>
        <v/>
      </c>
      <c r="M409" s="1" t="str">
        <f ca="1">IFERROR(__xludf.DUMMYFUNCTION("IFERROR(FILTER('Tag Library'!$X$14:$X$736, LEFT('Tag Library'!$W$14:$W$736, LEN(M$2))=M$2, RIGHT('Tag Library'!$W$14:$W$736, LEN($A409))=$A409), """")"),"")</f>
        <v/>
      </c>
      <c r="N409" s="1" t="str">
        <f ca="1">IFERROR(__xludf.DUMMYFUNCTION("IFERROR(FILTER('Tag Library'!$X$14:$X$736, LEFT('Tag Library'!$W$14:$W$736, LEN(N$2))=N$2, RIGHT('Tag Library'!$W$14:$W$736, LEN($A409))=$A409), """")"),"")</f>
        <v/>
      </c>
      <c r="O409" s="1" t="str">
        <f ca="1">IFERROR(__xludf.DUMMYFUNCTION("IFERROR(FILTER('Tag Library'!$X$14:$X$736, LEFT('Tag Library'!$W$14:$W$736, LEN(O$2))=O$2, RIGHT('Tag Library'!$W$14:$W$736, LEN($A409))=$A409), """")"),"")</f>
        <v/>
      </c>
      <c r="P409" s="1" t="str">
        <f ca="1">IFERROR(__xludf.DUMMYFUNCTION("IFERROR(FILTER('Tag Library'!$X$14:$X$736, LEFT('Tag Library'!$W$14:$W$736, LEN(P$2))=P$2, RIGHT('Tag Library'!$W$14:$W$736, LEN($A409))=$A409), """")"),"")</f>
        <v/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IFERROR(__xludf.DUMMYFUNCTION("IFERROR(FILTER('Tag Library'!$X$14:$X$736, LEFT('Tag Library'!$W$14:$W$736, LEN(B$2))=B$2, RIGHT('Tag Library'!$W$14:$W$736, LEN($A410))=$A410), """")"),"")</f>
        <v/>
      </c>
      <c r="C410" s="1" t="str">
        <f ca="1">IFERROR(__xludf.DUMMYFUNCTION("IFERROR(FILTER('Tag Library'!$X$14:$X$736, LEFT('Tag Library'!$W$14:$W$736, LEN(C$2))=C$2, RIGHT('Tag Library'!$W$14:$W$736, LEN($A410))=$A410), """")"),"")</f>
        <v/>
      </c>
      <c r="D410" s="1" t="str">
        <f ca="1">IFERROR(__xludf.DUMMYFUNCTION("IFERROR(FILTER('Tag Library'!$X$14:$X$736, LEFT('Tag Library'!$W$14:$W$736, LEN(D$2))=D$2, RIGHT('Tag Library'!$W$14:$W$736, LEN($A410))=$A410), """")"),"green")</f>
        <v>green</v>
      </c>
      <c r="E410" s="1" t="str">
        <f ca="1">IFERROR(__xludf.DUMMYFUNCTION("IFERROR(FILTER('Tag Library'!$X$14:$X$736, LEFT('Tag Library'!$W$14:$W$736, LEN(E$2))=E$2, RIGHT('Tag Library'!$W$14:$W$736, LEN($A410))=$A410), """")"),"green")</f>
        <v>green</v>
      </c>
      <c r="F410" s="1" t="str">
        <f ca="1">IFERROR(__xludf.DUMMYFUNCTION("IFERROR(FILTER('Tag Library'!$X$14:$X$736, LEFT('Tag Library'!$W$14:$W$736, LEN(F$2))=F$2, RIGHT('Tag Library'!$W$14:$W$736, LEN($A410))=$A410), """")"),"green")</f>
        <v>green</v>
      </c>
      <c r="G410" s="1" t="str">
        <f ca="1">IFERROR(__xludf.DUMMYFUNCTION("IFERROR(FILTER('Tag Library'!$X$14:$X$736, LEFT('Tag Library'!$W$14:$W$736, LEN(G$2))=G$2, RIGHT('Tag Library'!$W$14:$W$736, LEN($A410))=$A410), """")"),"green")</f>
        <v>green</v>
      </c>
      <c r="H410" s="1" t="str">
        <f ca="1">IFERROR(__xludf.DUMMYFUNCTION("IFERROR(FILTER('Tag Library'!$X$14:$X$736, LEFT('Tag Library'!$W$14:$W$736, LEN(H$2))=H$2, RIGHT('Tag Library'!$W$14:$W$736, LEN($A410))=$A410), """")"),"green")</f>
        <v>green</v>
      </c>
      <c r="I410" s="1" t="str">
        <f ca="1">IFERROR(__xludf.DUMMYFUNCTION("IFERROR(FILTER('Tag Library'!$X$14:$X$736, LEFT('Tag Library'!$W$14:$W$736, LEN(I$2))=I$2, RIGHT('Tag Library'!$W$14:$W$736, LEN($A410))=$A410), """")"),"green")</f>
        <v>green</v>
      </c>
      <c r="J410" s="1" t="str">
        <f ca="1">IFERROR(__xludf.DUMMYFUNCTION("IFERROR(FILTER('Tag Library'!$X$14:$X$736, LEFT('Tag Library'!$W$14:$W$736, LEN(J$2))=J$2, RIGHT('Tag Library'!$W$14:$W$736, LEN($A410))=$A410), """")"),"green")</f>
        <v>green</v>
      </c>
      <c r="K410" s="1" t="str">
        <f ca="1">IFERROR(__xludf.DUMMYFUNCTION("IFERROR(FILTER('Tag Library'!$X$14:$X$736, LEFT('Tag Library'!$W$14:$W$736, LEN(K$2))=K$2, RIGHT('Tag Library'!$W$14:$W$736, LEN($A410))=$A410), """")"),"green")</f>
        <v>green</v>
      </c>
      <c r="L410" s="1" t="str">
        <f ca="1">IFERROR(__xludf.DUMMYFUNCTION("IFERROR(FILTER('Tag Library'!$X$14:$X$736, LEFT('Tag Library'!$W$14:$W$736, LEN(L$2))=L$2, RIGHT('Tag Library'!$W$14:$W$736, LEN($A410))=$A410), """")"),"green")</f>
        <v>green</v>
      </c>
      <c r="M410" s="1" t="str">
        <f ca="1">IFERROR(__xludf.DUMMYFUNCTION("IFERROR(FILTER('Tag Library'!$X$14:$X$736, LEFT('Tag Library'!$W$14:$W$736, LEN(M$2))=M$2, RIGHT('Tag Library'!$W$14:$W$736, LEN($A410))=$A410), """")"),"green")</f>
        <v>green</v>
      </c>
      <c r="N410" s="1" t="str">
        <f ca="1">IFERROR(__xludf.DUMMYFUNCTION("IFERROR(FILTER('Tag Library'!$X$14:$X$736, LEFT('Tag Library'!$W$14:$W$736, LEN(N$2))=N$2, RIGHT('Tag Library'!$W$14:$W$736, LEN($A410))=$A410), """")"),"green")</f>
        <v>green</v>
      </c>
      <c r="O410" s="1" t="str">
        <f ca="1">IFERROR(__xludf.DUMMYFUNCTION("IFERROR(FILTER('Tag Library'!$X$14:$X$736, LEFT('Tag Library'!$W$14:$W$736, LEN(O$2))=O$2, RIGHT('Tag Library'!$W$14:$W$736, LEN($A410))=$A410), """")"),"green")</f>
        <v>green</v>
      </c>
      <c r="P410" s="1" t="str">
        <f ca="1">IFERROR(__xludf.DUMMYFUNCTION("IFERROR(FILTER('Tag Library'!$X$14:$X$736, LEFT('Tag Library'!$W$14:$W$736, LEN(P$2))=P$2, RIGHT('Tag Library'!$W$14:$W$736, LEN($A410))=$A410), """")"),"")</f>
        <v/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IFERROR(__xludf.DUMMYFUNCTION("IFERROR(FILTER('Tag Library'!$X$14:$X$736, LEFT('Tag Library'!$W$14:$W$736, LEN(B$2))=B$2, RIGHT('Tag Library'!$W$14:$W$736, LEN($A411))=$A411), """")"),"")</f>
        <v/>
      </c>
      <c r="C411" s="1" t="str">
        <f ca="1">IFERROR(__xludf.DUMMYFUNCTION("IFERROR(FILTER('Tag Library'!$X$14:$X$736, LEFT('Tag Library'!$W$14:$W$736, LEN(C$2))=C$2, RIGHT('Tag Library'!$W$14:$W$736, LEN($A411))=$A411), """")"),"")</f>
        <v/>
      </c>
      <c r="D411" s="1" t="str">
        <f ca="1">IFERROR(__xludf.DUMMYFUNCTION("IFERROR(FILTER('Tag Library'!$X$14:$X$736, LEFT('Tag Library'!$W$14:$W$736, LEN(D$2))=D$2, RIGHT('Tag Library'!$W$14:$W$736, LEN($A411))=$A411), """")"),"")</f>
        <v/>
      </c>
      <c r="E411" s="1" t="str">
        <f ca="1">IFERROR(__xludf.DUMMYFUNCTION("IFERROR(FILTER('Tag Library'!$X$14:$X$736, LEFT('Tag Library'!$W$14:$W$736, LEN(E$2))=E$2, RIGHT('Tag Library'!$W$14:$W$736, LEN($A411))=$A411), """")"),"")</f>
        <v/>
      </c>
      <c r="F411" s="1" t="str">
        <f ca="1">IFERROR(__xludf.DUMMYFUNCTION("IFERROR(FILTER('Tag Library'!$X$14:$X$736, LEFT('Tag Library'!$W$14:$W$736, LEN(F$2))=F$2, RIGHT('Tag Library'!$W$14:$W$736, LEN($A411))=$A411), """")"),"")</f>
        <v/>
      </c>
      <c r="G411" s="1" t="str">
        <f ca="1">IFERROR(__xludf.DUMMYFUNCTION("IFERROR(FILTER('Tag Library'!$X$14:$X$736, LEFT('Tag Library'!$W$14:$W$736, LEN(G$2))=G$2, RIGHT('Tag Library'!$W$14:$W$736, LEN($A411))=$A411), """")"),"")</f>
        <v/>
      </c>
      <c r="H411" s="1" t="str">
        <f ca="1">IFERROR(__xludf.DUMMYFUNCTION("IFERROR(FILTER('Tag Library'!$X$14:$X$736, LEFT('Tag Library'!$W$14:$W$736, LEN(H$2))=H$2, RIGHT('Tag Library'!$W$14:$W$736, LEN($A411))=$A411), """")"),"")</f>
        <v/>
      </c>
      <c r="I411" s="1" t="str">
        <f ca="1">IFERROR(__xludf.DUMMYFUNCTION("IFERROR(FILTER('Tag Library'!$X$14:$X$736, LEFT('Tag Library'!$W$14:$W$736, LEN(I$2))=I$2, RIGHT('Tag Library'!$W$14:$W$736, LEN($A411))=$A411), """")"),"")</f>
        <v/>
      </c>
      <c r="J411" s="1" t="str">
        <f ca="1">IFERROR(__xludf.DUMMYFUNCTION("IFERROR(FILTER('Tag Library'!$X$14:$X$736, LEFT('Tag Library'!$W$14:$W$736, LEN(J$2))=J$2, RIGHT('Tag Library'!$W$14:$W$736, LEN($A411))=$A411), """")"),"")</f>
        <v/>
      </c>
      <c r="K411" s="1" t="str">
        <f ca="1">IFERROR(__xludf.DUMMYFUNCTION("IFERROR(FILTER('Tag Library'!$X$14:$X$736, LEFT('Tag Library'!$W$14:$W$736, LEN(K$2))=K$2, RIGHT('Tag Library'!$W$14:$W$736, LEN($A411))=$A411), """")"),"")</f>
        <v/>
      </c>
      <c r="L411" s="1" t="str">
        <f ca="1">IFERROR(__xludf.DUMMYFUNCTION("IFERROR(FILTER('Tag Library'!$X$14:$X$736, LEFT('Tag Library'!$W$14:$W$736, LEN(L$2))=L$2, RIGHT('Tag Library'!$W$14:$W$736, LEN($A411))=$A411), """")"),"")</f>
        <v/>
      </c>
      <c r="M411" s="1" t="str">
        <f ca="1">IFERROR(__xludf.DUMMYFUNCTION("IFERROR(FILTER('Tag Library'!$X$14:$X$736, LEFT('Tag Library'!$W$14:$W$736, LEN(M$2))=M$2, RIGHT('Tag Library'!$W$14:$W$736, LEN($A411))=$A411), """")"),"")</f>
        <v/>
      </c>
      <c r="N411" s="1" t="str">
        <f ca="1">IFERROR(__xludf.DUMMYFUNCTION("IFERROR(FILTER('Tag Library'!$X$14:$X$736, LEFT('Tag Library'!$W$14:$W$736, LEN(N$2))=N$2, RIGHT('Tag Library'!$W$14:$W$736, LEN($A411))=$A411), """")"),"")</f>
        <v/>
      </c>
      <c r="O411" s="1" t="str">
        <f ca="1">IFERROR(__xludf.DUMMYFUNCTION("IFERROR(FILTER('Tag Library'!$X$14:$X$736, LEFT('Tag Library'!$W$14:$W$736, LEN(O$2))=O$2, RIGHT('Tag Library'!$W$14:$W$736, LEN($A411))=$A411), """")"),"")</f>
        <v/>
      </c>
      <c r="P411" s="1" t="str">
        <f ca="1">IFERROR(__xludf.DUMMYFUNCTION("IFERROR(FILTER('Tag Library'!$X$14:$X$736, LEFT('Tag Library'!$W$14:$W$736, LEN(P$2))=P$2, RIGHT('Tag Library'!$W$14:$W$736, LEN($A411))=$A411), """")"),"")</f>
        <v/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IFERROR(__xludf.DUMMYFUNCTION("IFERROR(FILTER('Tag Library'!$X$14:$X$736, LEFT('Tag Library'!$W$14:$W$736, LEN(B$2))=B$2, RIGHT('Tag Library'!$W$14:$W$736, LEN($A412))=$A412), """")"),"")</f>
        <v/>
      </c>
      <c r="C412" s="1" t="str">
        <f ca="1">IFERROR(__xludf.DUMMYFUNCTION("IFERROR(FILTER('Tag Library'!$X$14:$X$736, LEFT('Tag Library'!$W$14:$W$736, LEN(C$2))=C$2, RIGHT('Tag Library'!$W$14:$W$736, LEN($A412))=$A412), """")"),"")</f>
        <v/>
      </c>
      <c r="D412" s="1" t="str">
        <f ca="1">IFERROR(__xludf.DUMMYFUNCTION("IFERROR(FILTER('Tag Library'!$X$14:$X$736, LEFT('Tag Library'!$W$14:$W$736, LEN(D$2))=D$2, RIGHT('Tag Library'!$W$14:$W$736, LEN($A412))=$A412), """")"),"")</f>
        <v/>
      </c>
      <c r="E412" s="1" t="str">
        <f ca="1">IFERROR(__xludf.DUMMYFUNCTION("IFERROR(FILTER('Tag Library'!$X$14:$X$736, LEFT('Tag Library'!$W$14:$W$736, LEN(E$2))=E$2, RIGHT('Tag Library'!$W$14:$W$736, LEN($A412))=$A412), """")"),"")</f>
        <v/>
      </c>
      <c r="F412" s="1" t="str">
        <f ca="1">IFERROR(__xludf.DUMMYFUNCTION("IFERROR(FILTER('Tag Library'!$X$14:$X$736, LEFT('Tag Library'!$W$14:$W$736, LEN(F$2))=F$2, RIGHT('Tag Library'!$W$14:$W$736, LEN($A412))=$A412), """")"),"")</f>
        <v/>
      </c>
      <c r="G412" s="1" t="str">
        <f ca="1">IFERROR(__xludf.DUMMYFUNCTION("IFERROR(FILTER('Tag Library'!$X$14:$X$736, LEFT('Tag Library'!$W$14:$W$736, LEN(G$2))=G$2, RIGHT('Tag Library'!$W$14:$W$736, LEN($A412))=$A412), """")"),"")</f>
        <v/>
      </c>
      <c r="H412" s="1" t="str">
        <f ca="1">IFERROR(__xludf.DUMMYFUNCTION("IFERROR(FILTER('Tag Library'!$X$14:$X$736, LEFT('Tag Library'!$W$14:$W$736, LEN(H$2))=H$2, RIGHT('Tag Library'!$W$14:$W$736, LEN($A412))=$A412), """")"),"")</f>
        <v/>
      </c>
      <c r="I412" s="1" t="str">
        <f ca="1">IFERROR(__xludf.DUMMYFUNCTION("IFERROR(FILTER('Tag Library'!$X$14:$X$736, LEFT('Tag Library'!$W$14:$W$736, LEN(I$2))=I$2, RIGHT('Tag Library'!$W$14:$W$736, LEN($A412))=$A412), """")"),"")</f>
        <v/>
      </c>
      <c r="J412" s="1" t="str">
        <f ca="1">IFERROR(__xludf.DUMMYFUNCTION("IFERROR(FILTER('Tag Library'!$X$14:$X$736, LEFT('Tag Library'!$W$14:$W$736, LEN(J$2))=J$2, RIGHT('Tag Library'!$W$14:$W$736, LEN($A412))=$A412), """")"),"")</f>
        <v/>
      </c>
      <c r="K412" s="1" t="str">
        <f ca="1">IFERROR(__xludf.DUMMYFUNCTION("IFERROR(FILTER('Tag Library'!$X$14:$X$736, LEFT('Tag Library'!$W$14:$W$736, LEN(K$2))=K$2, RIGHT('Tag Library'!$W$14:$W$736, LEN($A412))=$A412), """")"),"")</f>
        <v/>
      </c>
      <c r="L412" s="1" t="str">
        <f ca="1">IFERROR(__xludf.DUMMYFUNCTION("IFERROR(FILTER('Tag Library'!$X$14:$X$736, LEFT('Tag Library'!$W$14:$W$736, LEN(L$2))=L$2, RIGHT('Tag Library'!$W$14:$W$736, LEN($A412))=$A412), """")"),"")</f>
        <v/>
      </c>
      <c r="M412" s="1" t="str">
        <f ca="1">IFERROR(__xludf.DUMMYFUNCTION("IFERROR(FILTER('Tag Library'!$X$14:$X$736, LEFT('Tag Library'!$W$14:$W$736, LEN(M$2))=M$2, RIGHT('Tag Library'!$W$14:$W$736, LEN($A412))=$A412), """")"),"")</f>
        <v/>
      </c>
      <c r="N412" s="1" t="str">
        <f ca="1">IFERROR(__xludf.DUMMYFUNCTION("IFERROR(FILTER('Tag Library'!$X$14:$X$736, LEFT('Tag Library'!$W$14:$W$736, LEN(N$2))=N$2, RIGHT('Tag Library'!$W$14:$W$736, LEN($A412))=$A412), """")"),"")</f>
        <v/>
      </c>
      <c r="O412" s="1" t="str">
        <f ca="1">IFERROR(__xludf.DUMMYFUNCTION("IFERROR(FILTER('Tag Library'!$X$14:$X$736, LEFT('Tag Library'!$W$14:$W$736, LEN(O$2))=O$2, RIGHT('Tag Library'!$W$14:$W$736, LEN($A412))=$A412), """")"),"")</f>
        <v/>
      </c>
      <c r="P412" s="1" t="str">
        <f ca="1">IFERROR(__xludf.DUMMYFUNCTION("IFERROR(FILTER('Tag Library'!$X$14:$X$736, LEFT('Tag Library'!$W$14:$W$736, LEN(P$2))=P$2, RIGHT('Tag Library'!$W$14:$W$736, LEN($A412))=$A412), """")"),"")</f>
        <v/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IFERROR(__xludf.DUMMYFUNCTION("IFERROR(FILTER('Tag Library'!$X$14:$X$736, LEFT('Tag Library'!$W$14:$W$736, LEN(B$2))=B$2, RIGHT('Tag Library'!$W$14:$W$736, LEN($A413))=$A413), """")"),"")</f>
        <v/>
      </c>
      <c r="C413" s="1" t="str">
        <f ca="1">IFERROR(__xludf.DUMMYFUNCTION("IFERROR(FILTER('Tag Library'!$X$14:$X$736, LEFT('Tag Library'!$W$14:$W$736, LEN(C$2))=C$2, RIGHT('Tag Library'!$W$14:$W$736, LEN($A413))=$A413), """")"),"")</f>
        <v/>
      </c>
      <c r="D413" s="1" t="str">
        <f ca="1">IFERROR(__xludf.DUMMYFUNCTION("IFERROR(FILTER('Tag Library'!$X$14:$X$736, LEFT('Tag Library'!$W$14:$W$736, LEN(D$2))=D$2, RIGHT('Tag Library'!$W$14:$W$736, LEN($A413))=$A413), """")"),"white")</f>
        <v>white</v>
      </c>
      <c r="E413" s="1" t="str">
        <f ca="1">IFERROR(__xludf.DUMMYFUNCTION("IFERROR(FILTER('Tag Library'!$X$14:$X$736, LEFT('Tag Library'!$W$14:$W$736, LEN(E$2))=E$2, RIGHT('Tag Library'!$W$14:$W$736, LEN($A413))=$A413), """")"),"yellow")</f>
        <v>yellow</v>
      </c>
      <c r="F413" s="1" t="str">
        <f ca="1">IFERROR(__xludf.DUMMYFUNCTION("IFERROR(FILTER('Tag Library'!$X$14:$X$736, LEFT('Tag Library'!$W$14:$W$736, LEN(F$2))=F$2, RIGHT('Tag Library'!$W$14:$W$736, LEN($A413))=$A413), """")"),"white")</f>
        <v>white</v>
      </c>
      <c r="G413" s="1" t="str">
        <f ca="1">IFERROR(__xludf.DUMMYFUNCTION("IFERROR(FILTER('Tag Library'!$X$14:$X$736, LEFT('Tag Library'!$W$14:$W$736, LEN(G$2))=G$2, RIGHT('Tag Library'!$W$14:$W$736, LEN($A413))=$A413), """")"),"white")</f>
        <v>white</v>
      </c>
      <c r="H413" s="1" t="str">
        <f ca="1">IFERROR(__xludf.DUMMYFUNCTION("IFERROR(FILTER('Tag Library'!$X$14:$X$736, LEFT('Tag Library'!$W$14:$W$736, LEN(H$2))=H$2, RIGHT('Tag Library'!$W$14:$W$736, LEN($A413))=$A413), """")"),"white")</f>
        <v>white</v>
      </c>
      <c r="I413" s="1" t="str">
        <f ca="1">IFERROR(__xludf.DUMMYFUNCTION("IFERROR(FILTER('Tag Library'!$X$14:$X$736, LEFT('Tag Library'!$W$14:$W$736, LEN(I$2))=I$2, RIGHT('Tag Library'!$W$14:$W$736, LEN($A413))=$A413), """")"),"white")</f>
        <v>white</v>
      </c>
      <c r="J413" s="1" t="str">
        <f ca="1">IFERROR(__xludf.DUMMYFUNCTION("IFERROR(FILTER('Tag Library'!$X$14:$X$736, LEFT('Tag Library'!$W$14:$W$736, LEN(J$2))=J$2, RIGHT('Tag Library'!$W$14:$W$736, LEN($A413))=$A413), """")"),"white")</f>
        <v>white</v>
      </c>
      <c r="K413" s="1" t="str">
        <f ca="1">IFERROR(__xludf.DUMMYFUNCTION("IFERROR(FILTER('Tag Library'!$X$14:$X$736, LEFT('Tag Library'!$W$14:$W$736, LEN(K$2))=K$2, RIGHT('Tag Library'!$W$14:$W$736, LEN($A413))=$A413), """")"),"white")</f>
        <v>white</v>
      </c>
      <c r="L413" s="1" t="str">
        <f ca="1">IFERROR(__xludf.DUMMYFUNCTION("IFERROR(FILTER('Tag Library'!$X$14:$X$736, LEFT('Tag Library'!$W$14:$W$736, LEN(L$2))=L$2, RIGHT('Tag Library'!$W$14:$W$736, LEN($A413))=$A413), """")"),"white")</f>
        <v>white</v>
      </c>
      <c r="M413" s="1" t="str">
        <f ca="1">IFERROR(__xludf.DUMMYFUNCTION("IFERROR(FILTER('Tag Library'!$X$14:$X$736, LEFT('Tag Library'!$W$14:$W$736, LEN(M$2))=M$2, RIGHT('Tag Library'!$W$14:$W$736, LEN($A413))=$A413), """")"),"white")</f>
        <v>white</v>
      </c>
      <c r="N413" s="1" t="str">
        <f ca="1">IFERROR(__xludf.DUMMYFUNCTION("IFERROR(FILTER('Tag Library'!$X$14:$X$736, LEFT('Tag Library'!$W$14:$W$736, LEN(N$2))=N$2, RIGHT('Tag Library'!$W$14:$W$736, LEN($A413))=$A413), """")"),"white")</f>
        <v>white</v>
      </c>
      <c r="O413" s="1" t="str">
        <f ca="1">IFERROR(__xludf.DUMMYFUNCTION("IFERROR(FILTER('Tag Library'!$X$14:$X$736, LEFT('Tag Library'!$W$14:$W$736, LEN(O$2))=O$2, RIGHT('Tag Library'!$W$14:$W$736, LEN($A413))=$A413), """")"),"white")</f>
        <v>white</v>
      </c>
      <c r="P413" s="1" t="str">
        <f ca="1">IFERROR(__xludf.DUMMYFUNCTION("IFERROR(FILTER('Tag Library'!$X$14:$X$736, LEFT('Tag Library'!$W$14:$W$736, LEN(P$2))=P$2, RIGHT('Tag Library'!$W$14:$W$736, LEN($A413))=$A413), """")"),"")</f>
        <v/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IFERROR(__xludf.DUMMYFUNCTION("IFERROR(FILTER('Tag Library'!$X$14:$X$736, LEFT('Tag Library'!$W$14:$W$736, LEN(B$2))=B$2, RIGHT('Tag Library'!$W$14:$W$736, LEN($A414))=$A414), """")"),"")</f>
        <v/>
      </c>
      <c r="C414" s="1" t="str">
        <f ca="1">IFERROR(__xludf.DUMMYFUNCTION("IFERROR(FILTER('Tag Library'!$X$14:$X$736, LEFT('Tag Library'!$W$14:$W$736, LEN(C$2))=C$2, RIGHT('Tag Library'!$W$14:$W$736, LEN($A414))=$A414), """")"),"")</f>
        <v/>
      </c>
      <c r="D414" s="1" t="str">
        <f ca="1">IFERROR(__xludf.DUMMYFUNCTION("IFERROR(FILTER('Tag Library'!$X$14:$X$736, LEFT('Tag Library'!$W$14:$W$736, LEN(D$2))=D$2, RIGHT('Tag Library'!$W$14:$W$736, LEN($A414))=$A414), """")"),"yellow")</f>
        <v>yellow</v>
      </c>
      <c r="E414" s="1" t="str">
        <f ca="1">IFERROR(__xludf.DUMMYFUNCTION("IFERROR(FILTER('Tag Library'!$X$14:$X$736, LEFT('Tag Library'!$W$14:$W$736, LEN(E$2))=E$2, RIGHT('Tag Library'!$W$14:$W$736, LEN($A414))=$A414), """")"),"white")</f>
        <v>white</v>
      </c>
      <c r="F414" s="1" t="str">
        <f ca="1">IFERROR(__xludf.DUMMYFUNCTION("IFERROR(FILTER('Tag Library'!$X$14:$X$736, LEFT('Tag Library'!$W$14:$W$736, LEN(F$2))=F$2, RIGHT('Tag Library'!$W$14:$W$736, LEN($A414))=$A414), """")"),"white")</f>
        <v>white</v>
      </c>
      <c r="G414" s="1" t="str">
        <f ca="1">IFERROR(__xludf.DUMMYFUNCTION("IFERROR(FILTER('Tag Library'!$X$14:$X$736, LEFT('Tag Library'!$W$14:$W$736, LEN(G$2))=G$2, RIGHT('Tag Library'!$W$14:$W$736, LEN($A414))=$A414), """")"),"white")</f>
        <v>white</v>
      </c>
      <c r="H414" s="1" t="str">
        <f ca="1">IFERROR(__xludf.DUMMYFUNCTION("IFERROR(FILTER('Tag Library'!$X$14:$X$736, LEFT('Tag Library'!$W$14:$W$736, LEN(H$2))=H$2, RIGHT('Tag Library'!$W$14:$W$736, LEN($A414))=$A414), """")"),"white")</f>
        <v>white</v>
      </c>
      <c r="I414" s="1" t="str">
        <f ca="1">IFERROR(__xludf.DUMMYFUNCTION("IFERROR(FILTER('Tag Library'!$X$14:$X$736, LEFT('Tag Library'!$W$14:$W$736, LEN(I$2))=I$2, RIGHT('Tag Library'!$W$14:$W$736, LEN($A414))=$A414), """")"),"white")</f>
        <v>white</v>
      </c>
      <c r="J414" s="1" t="str">
        <f ca="1">IFERROR(__xludf.DUMMYFUNCTION("IFERROR(FILTER('Tag Library'!$X$14:$X$736, LEFT('Tag Library'!$W$14:$W$736, LEN(J$2))=J$2, RIGHT('Tag Library'!$W$14:$W$736, LEN($A414))=$A414), """")"),"white")</f>
        <v>white</v>
      </c>
      <c r="K414" s="1" t="str">
        <f ca="1">IFERROR(__xludf.DUMMYFUNCTION("IFERROR(FILTER('Tag Library'!$X$14:$X$736, LEFT('Tag Library'!$W$14:$W$736, LEN(K$2))=K$2, RIGHT('Tag Library'!$W$14:$W$736, LEN($A414))=$A414), """")"),"white")</f>
        <v>white</v>
      </c>
      <c r="L414" s="1" t="str">
        <f ca="1">IFERROR(__xludf.DUMMYFUNCTION("IFERROR(FILTER('Tag Library'!$X$14:$X$736, LEFT('Tag Library'!$W$14:$W$736, LEN(L$2))=L$2, RIGHT('Tag Library'!$W$14:$W$736, LEN($A414))=$A414), """")"),"white")</f>
        <v>white</v>
      </c>
      <c r="M414" s="1" t="str">
        <f ca="1">IFERROR(__xludf.DUMMYFUNCTION("IFERROR(FILTER('Tag Library'!$X$14:$X$736, LEFT('Tag Library'!$W$14:$W$736, LEN(M$2))=M$2, RIGHT('Tag Library'!$W$14:$W$736, LEN($A414))=$A414), """")"),"white")</f>
        <v>white</v>
      </c>
      <c r="N414" s="1" t="str">
        <f ca="1">IFERROR(__xludf.DUMMYFUNCTION("IFERROR(FILTER('Tag Library'!$X$14:$X$736, LEFT('Tag Library'!$W$14:$W$736, LEN(N$2))=N$2, RIGHT('Tag Library'!$W$14:$W$736, LEN($A414))=$A414), """")"),"white")</f>
        <v>white</v>
      </c>
      <c r="O414" s="1" t="str">
        <f ca="1">IFERROR(__xludf.DUMMYFUNCTION("IFERROR(FILTER('Tag Library'!$X$14:$X$736, LEFT('Tag Library'!$W$14:$W$736, LEN(O$2))=O$2, RIGHT('Tag Library'!$W$14:$W$736, LEN($A414))=$A414), """")"),"white")</f>
        <v>white</v>
      </c>
      <c r="P414" s="1" t="str">
        <f ca="1">IFERROR(__xludf.DUMMYFUNCTION("IFERROR(FILTER('Tag Library'!$X$14:$X$736, LEFT('Tag Library'!$W$14:$W$736, LEN(P$2))=P$2, RIGHT('Tag Library'!$W$14:$W$736, LEN($A414))=$A414), """")"),"")</f>
        <v/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IFERROR(__xludf.DUMMYFUNCTION("IFERROR(FILTER('Tag Library'!$X$14:$X$736, LEFT('Tag Library'!$W$14:$W$736, LEN(B$2))=B$2, RIGHT('Tag Library'!$W$14:$W$736, LEN($A415))=$A415), """")"),"")</f>
        <v/>
      </c>
      <c r="C415" s="1" t="str">
        <f ca="1">IFERROR(__xludf.DUMMYFUNCTION("IFERROR(FILTER('Tag Library'!$X$14:$X$736, LEFT('Tag Library'!$W$14:$W$736, LEN(C$2))=C$2, RIGHT('Tag Library'!$W$14:$W$736, LEN($A415))=$A415), """")"),"")</f>
        <v/>
      </c>
      <c r="D415" s="1" t="str">
        <f ca="1">IFERROR(__xludf.DUMMYFUNCTION("IFERROR(FILTER('Tag Library'!$X$14:$X$736, LEFT('Tag Library'!$W$14:$W$736, LEN(D$2))=D$2, RIGHT('Tag Library'!$W$14:$W$736, LEN($A415))=$A415), """")"),"green")</f>
        <v>green</v>
      </c>
      <c r="E415" s="1" t="str">
        <f ca="1">IFERROR(__xludf.DUMMYFUNCTION("IFERROR(FILTER('Tag Library'!$X$14:$X$736, LEFT('Tag Library'!$W$14:$W$736, LEN(E$2))=E$2, RIGHT('Tag Library'!$W$14:$W$736, LEN($A415))=$A415), """")"),"green")</f>
        <v>green</v>
      </c>
      <c r="F415" s="1" t="str">
        <f ca="1">IFERROR(__xludf.DUMMYFUNCTION("IFERROR(FILTER('Tag Library'!$X$14:$X$736, LEFT('Tag Library'!$W$14:$W$736, LEN(F$2))=F$2, RIGHT('Tag Library'!$W$14:$W$736, LEN($A415))=$A415), """")"),"green")</f>
        <v>green</v>
      </c>
      <c r="G415" s="1" t="str">
        <f ca="1">IFERROR(__xludf.DUMMYFUNCTION("IFERROR(FILTER('Tag Library'!$X$14:$X$736, LEFT('Tag Library'!$W$14:$W$736, LEN(G$2))=G$2, RIGHT('Tag Library'!$W$14:$W$736, LEN($A415))=$A415), """")"),"green")</f>
        <v>green</v>
      </c>
      <c r="H415" s="1" t="str">
        <f ca="1">IFERROR(__xludf.DUMMYFUNCTION("IFERROR(FILTER('Tag Library'!$X$14:$X$736, LEFT('Tag Library'!$W$14:$W$736, LEN(H$2))=H$2, RIGHT('Tag Library'!$W$14:$W$736, LEN($A415))=$A415), """")"),"green")</f>
        <v>green</v>
      </c>
      <c r="I415" s="1" t="str">
        <f ca="1">IFERROR(__xludf.DUMMYFUNCTION("IFERROR(FILTER('Tag Library'!$X$14:$X$736, LEFT('Tag Library'!$W$14:$W$736, LEN(I$2))=I$2, RIGHT('Tag Library'!$W$14:$W$736, LEN($A415))=$A415), """")"),"green")</f>
        <v>green</v>
      </c>
      <c r="J415" s="1" t="str">
        <f ca="1">IFERROR(__xludf.DUMMYFUNCTION("IFERROR(FILTER('Tag Library'!$X$14:$X$736, LEFT('Tag Library'!$W$14:$W$736, LEN(J$2))=J$2, RIGHT('Tag Library'!$W$14:$W$736, LEN($A415))=$A415), """")"),"green")</f>
        <v>green</v>
      </c>
      <c r="K415" s="1" t="str">
        <f ca="1">IFERROR(__xludf.DUMMYFUNCTION("IFERROR(FILTER('Tag Library'!$X$14:$X$736, LEFT('Tag Library'!$W$14:$W$736, LEN(K$2))=K$2, RIGHT('Tag Library'!$W$14:$W$736, LEN($A415))=$A415), """")"),"green")</f>
        <v>green</v>
      </c>
      <c r="L415" s="1" t="str">
        <f ca="1">IFERROR(__xludf.DUMMYFUNCTION("IFERROR(FILTER('Tag Library'!$X$14:$X$736, LEFT('Tag Library'!$W$14:$W$736, LEN(L$2))=L$2, RIGHT('Tag Library'!$W$14:$W$736, LEN($A415))=$A415), """")"),"green")</f>
        <v>green</v>
      </c>
      <c r="M415" s="1" t="str">
        <f ca="1">IFERROR(__xludf.DUMMYFUNCTION("IFERROR(FILTER('Tag Library'!$X$14:$X$736, LEFT('Tag Library'!$W$14:$W$736, LEN(M$2))=M$2, RIGHT('Tag Library'!$W$14:$W$736, LEN($A415))=$A415), """")"),"green")</f>
        <v>green</v>
      </c>
      <c r="N415" s="1" t="str">
        <f ca="1">IFERROR(__xludf.DUMMYFUNCTION("IFERROR(FILTER('Tag Library'!$X$14:$X$736, LEFT('Tag Library'!$W$14:$W$736, LEN(N$2))=N$2, RIGHT('Tag Library'!$W$14:$W$736, LEN($A415))=$A415), """")"),"green")</f>
        <v>green</v>
      </c>
      <c r="O415" s="1" t="str">
        <f ca="1">IFERROR(__xludf.DUMMYFUNCTION("IFERROR(FILTER('Tag Library'!$X$14:$X$736, LEFT('Tag Library'!$W$14:$W$736, LEN(O$2))=O$2, RIGHT('Tag Library'!$W$14:$W$736, LEN($A415))=$A415), """")"),"green")</f>
        <v>green</v>
      </c>
      <c r="P415" s="1" t="str">
        <f ca="1">IFERROR(__xludf.DUMMYFUNCTION("IFERROR(FILTER('Tag Library'!$X$14:$X$736, LEFT('Tag Library'!$W$14:$W$736, LEN(P$2))=P$2, RIGHT('Tag Library'!$W$14:$W$736, LEN($A415))=$A415), """")"),"")</f>
        <v/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IFERROR(__xludf.DUMMYFUNCTION("IFERROR(FILTER('Tag Library'!$X$14:$X$736, LEFT('Tag Library'!$W$14:$W$736, LEN(B$2))=B$2, RIGHT('Tag Library'!$W$14:$W$736, LEN($A416))=$A416), """")"),"")</f>
        <v/>
      </c>
      <c r="C416" s="1" t="str">
        <f ca="1">IFERROR(__xludf.DUMMYFUNCTION("IFERROR(FILTER('Tag Library'!$X$14:$X$736, LEFT('Tag Library'!$W$14:$W$736, LEN(C$2))=C$2, RIGHT('Tag Library'!$W$14:$W$736, LEN($A416))=$A416), """")"),"")</f>
        <v/>
      </c>
      <c r="D416" s="1" t="str">
        <f ca="1">IFERROR(__xludf.DUMMYFUNCTION("IFERROR(FILTER('Tag Library'!$X$14:$X$736, LEFT('Tag Library'!$W$14:$W$736, LEN(D$2))=D$2, RIGHT('Tag Library'!$W$14:$W$736, LEN($A416))=$A416), """")"),"white")</f>
        <v>white</v>
      </c>
      <c r="E416" s="1" t="str">
        <f ca="1">IFERROR(__xludf.DUMMYFUNCTION("IFERROR(FILTER('Tag Library'!$X$14:$X$736, LEFT('Tag Library'!$W$14:$W$736, LEN(E$2))=E$2, RIGHT('Tag Library'!$W$14:$W$736, LEN($A416))=$A416), """")"),"yellow")</f>
        <v>yellow</v>
      </c>
      <c r="F416" s="1" t="str">
        <f ca="1">IFERROR(__xludf.DUMMYFUNCTION("IFERROR(FILTER('Tag Library'!$X$14:$X$736, LEFT('Tag Library'!$W$14:$W$736, LEN(F$2))=F$2, RIGHT('Tag Library'!$W$14:$W$736, LEN($A416))=$A416), """")"),"white")</f>
        <v>white</v>
      </c>
      <c r="G416" s="1" t="str">
        <f ca="1">IFERROR(__xludf.DUMMYFUNCTION("IFERROR(FILTER('Tag Library'!$X$14:$X$736, LEFT('Tag Library'!$W$14:$W$736, LEN(G$2))=G$2, RIGHT('Tag Library'!$W$14:$W$736, LEN($A416))=$A416), """")"),"white")</f>
        <v>white</v>
      </c>
      <c r="H416" s="1" t="str">
        <f ca="1">IFERROR(__xludf.DUMMYFUNCTION("IFERROR(FILTER('Tag Library'!$X$14:$X$736, LEFT('Tag Library'!$W$14:$W$736, LEN(H$2))=H$2, RIGHT('Tag Library'!$W$14:$W$736, LEN($A416))=$A416), """")"),"white")</f>
        <v>white</v>
      </c>
      <c r="I416" s="1" t="str">
        <f ca="1">IFERROR(__xludf.DUMMYFUNCTION("IFERROR(FILTER('Tag Library'!$X$14:$X$736, LEFT('Tag Library'!$W$14:$W$736, LEN(I$2))=I$2, RIGHT('Tag Library'!$W$14:$W$736, LEN($A416))=$A416), """")"),"white")</f>
        <v>white</v>
      </c>
      <c r="J416" s="1" t="str">
        <f ca="1">IFERROR(__xludf.DUMMYFUNCTION("IFERROR(FILTER('Tag Library'!$X$14:$X$736, LEFT('Tag Library'!$W$14:$W$736, LEN(J$2))=J$2, RIGHT('Tag Library'!$W$14:$W$736, LEN($A416))=$A416), """")"),"white")</f>
        <v>white</v>
      </c>
      <c r="K416" s="1" t="str">
        <f ca="1">IFERROR(__xludf.DUMMYFUNCTION("IFERROR(FILTER('Tag Library'!$X$14:$X$736, LEFT('Tag Library'!$W$14:$W$736, LEN(K$2))=K$2, RIGHT('Tag Library'!$W$14:$W$736, LEN($A416))=$A416), """")"),"white")</f>
        <v>white</v>
      </c>
      <c r="L416" s="1" t="str">
        <f ca="1">IFERROR(__xludf.DUMMYFUNCTION("IFERROR(FILTER('Tag Library'!$X$14:$X$736, LEFT('Tag Library'!$W$14:$W$736, LEN(L$2))=L$2, RIGHT('Tag Library'!$W$14:$W$736, LEN($A416))=$A416), """")"),"white")</f>
        <v>white</v>
      </c>
      <c r="M416" s="1" t="str">
        <f ca="1">IFERROR(__xludf.DUMMYFUNCTION("IFERROR(FILTER('Tag Library'!$X$14:$X$736, LEFT('Tag Library'!$W$14:$W$736, LEN(M$2))=M$2, RIGHT('Tag Library'!$W$14:$W$736, LEN($A416))=$A416), """")"),"white")</f>
        <v>white</v>
      </c>
      <c r="N416" s="1" t="str">
        <f ca="1">IFERROR(__xludf.DUMMYFUNCTION("IFERROR(FILTER('Tag Library'!$X$14:$X$736, LEFT('Tag Library'!$W$14:$W$736, LEN(N$2))=N$2, RIGHT('Tag Library'!$W$14:$W$736, LEN($A416))=$A416), """")"),"white")</f>
        <v>white</v>
      </c>
      <c r="O416" s="1" t="str">
        <f ca="1">IFERROR(__xludf.DUMMYFUNCTION("IFERROR(FILTER('Tag Library'!$X$14:$X$736, LEFT('Tag Library'!$W$14:$W$736, LEN(O$2))=O$2, RIGHT('Tag Library'!$W$14:$W$736, LEN($A416))=$A416), """")"),"white")</f>
        <v>white</v>
      </c>
      <c r="P416" s="1" t="str">
        <f ca="1">IFERROR(__xludf.DUMMYFUNCTION("IFERROR(FILTER('Tag Library'!$X$14:$X$736, LEFT('Tag Library'!$W$14:$W$736, LEN(P$2))=P$2, RIGHT('Tag Library'!$W$14:$W$736, LEN($A416))=$A416), """")"),"")</f>
        <v/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IFERROR(__xludf.DUMMYFUNCTION("IFERROR(FILTER('Tag Library'!$X$14:$X$736, LEFT('Tag Library'!$W$14:$W$736, LEN(B$2))=B$2, RIGHT('Tag Library'!$W$14:$W$736, LEN($A417))=$A417), """")"),"")</f>
        <v/>
      </c>
      <c r="C417" s="1" t="str">
        <f ca="1">IFERROR(__xludf.DUMMYFUNCTION("IFERROR(FILTER('Tag Library'!$X$14:$X$736, LEFT('Tag Library'!$W$14:$W$736, LEN(C$2))=C$2, RIGHT('Tag Library'!$W$14:$W$736, LEN($A417))=$A417), """")"),"")</f>
        <v/>
      </c>
      <c r="D417" s="1" t="str">
        <f ca="1">IFERROR(__xludf.DUMMYFUNCTION("IFERROR(FILTER('Tag Library'!$X$14:$X$736, LEFT('Tag Library'!$W$14:$W$736, LEN(D$2))=D$2, RIGHT('Tag Library'!$W$14:$W$736, LEN($A417))=$A417), """")"),"")</f>
        <v/>
      </c>
      <c r="E417" s="1" t="str">
        <f ca="1">IFERROR(__xludf.DUMMYFUNCTION("IFERROR(FILTER('Tag Library'!$X$14:$X$736, LEFT('Tag Library'!$W$14:$W$736, LEN(E$2))=E$2, RIGHT('Tag Library'!$W$14:$W$736, LEN($A417))=$A417), """")"),"")</f>
        <v/>
      </c>
      <c r="F417" s="1" t="str">
        <f ca="1">IFERROR(__xludf.DUMMYFUNCTION("IFERROR(FILTER('Tag Library'!$X$14:$X$736, LEFT('Tag Library'!$W$14:$W$736, LEN(F$2))=F$2, RIGHT('Tag Library'!$W$14:$W$736, LEN($A417))=$A417), """")"),"")</f>
        <v/>
      </c>
      <c r="G417" s="1" t="str">
        <f ca="1">IFERROR(__xludf.DUMMYFUNCTION("IFERROR(FILTER('Tag Library'!$X$14:$X$736, LEFT('Tag Library'!$W$14:$W$736, LEN(G$2))=G$2, RIGHT('Tag Library'!$W$14:$W$736, LEN($A417))=$A417), """")"),"")</f>
        <v/>
      </c>
      <c r="H417" s="1" t="str">
        <f ca="1">IFERROR(__xludf.DUMMYFUNCTION("IFERROR(FILTER('Tag Library'!$X$14:$X$736, LEFT('Tag Library'!$W$14:$W$736, LEN(H$2))=H$2, RIGHT('Tag Library'!$W$14:$W$736, LEN($A417))=$A417), """")"),"")</f>
        <v/>
      </c>
      <c r="I417" s="1" t="str">
        <f ca="1">IFERROR(__xludf.DUMMYFUNCTION("IFERROR(FILTER('Tag Library'!$X$14:$X$736, LEFT('Tag Library'!$W$14:$W$736, LEN(I$2))=I$2, RIGHT('Tag Library'!$W$14:$W$736, LEN($A417))=$A417), """")"),"")</f>
        <v/>
      </c>
      <c r="J417" s="1" t="str">
        <f ca="1">IFERROR(__xludf.DUMMYFUNCTION("IFERROR(FILTER('Tag Library'!$X$14:$X$736, LEFT('Tag Library'!$W$14:$W$736, LEN(J$2))=J$2, RIGHT('Tag Library'!$W$14:$W$736, LEN($A417))=$A417), """")"),"")</f>
        <v/>
      </c>
      <c r="K417" s="1" t="str">
        <f ca="1">IFERROR(__xludf.DUMMYFUNCTION("IFERROR(FILTER('Tag Library'!$X$14:$X$736, LEFT('Tag Library'!$W$14:$W$736, LEN(K$2))=K$2, RIGHT('Tag Library'!$W$14:$W$736, LEN($A417))=$A417), """")"),"")</f>
        <v/>
      </c>
      <c r="L417" s="1" t="str">
        <f ca="1">IFERROR(__xludf.DUMMYFUNCTION("IFERROR(FILTER('Tag Library'!$X$14:$X$736, LEFT('Tag Library'!$W$14:$W$736, LEN(L$2))=L$2, RIGHT('Tag Library'!$W$14:$W$736, LEN($A417))=$A417), """")"),"")</f>
        <v/>
      </c>
      <c r="M417" s="1" t="str">
        <f ca="1">IFERROR(__xludf.DUMMYFUNCTION("IFERROR(FILTER('Tag Library'!$X$14:$X$736, LEFT('Tag Library'!$W$14:$W$736, LEN(M$2))=M$2, RIGHT('Tag Library'!$W$14:$W$736, LEN($A417))=$A417), """")"),"")</f>
        <v/>
      </c>
      <c r="N417" s="1" t="str">
        <f ca="1">IFERROR(__xludf.DUMMYFUNCTION("IFERROR(FILTER('Tag Library'!$X$14:$X$736, LEFT('Tag Library'!$W$14:$W$736, LEN(N$2))=N$2, RIGHT('Tag Library'!$W$14:$W$736, LEN($A417))=$A417), """")"),"")</f>
        <v/>
      </c>
      <c r="O417" s="1" t="str">
        <f ca="1">IFERROR(__xludf.DUMMYFUNCTION("IFERROR(FILTER('Tag Library'!$X$14:$X$736, LEFT('Tag Library'!$W$14:$W$736, LEN(O$2))=O$2, RIGHT('Tag Library'!$W$14:$W$736, LEN($A417))=$A417), """")"),"")</f>
        <v/>
      </c>
      <c r="P417" s="1" t="str">
        <f ca="1">IFERROR(__xludf.DUMMYFUNCTION("IFERROR(FILTER('Tag Library'!$X$14:$X$736, LEFT('Tag Library'!$W$14:$W$736, LEN(P$2))=P$2, RIGHT('Tag Library'!$W$14:$W$736, LEN($A417))=$A417), """")"),"")</f>
        <v/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IFERROR(__xludf.DUMMYFUNCTION("IFERROR(FILTER('Tag Library'!$X$14:$X$736, LEFT('Tag Library'!$W$14:$W$736, LEN(B$2))=B$2, RIGHT('Tag Library'!$W$14:$W$736, LEN($A418))=$A418), """")"),"")</f>
        <v/>
      </c>
      <c r="C418" s="1" t="str">
        <f ca="1">IFERROR(__xludf.DUMMYFUNCTION("IFERROR(FILTER('Tag Library'!$X$14:$X$736, LEFT('Tag Library'!$W$14:$W$736, LEN(C$2))=C$2, RIGHT('Tag Library'!$W$14:$W$736, LEN($A418))=$A418), """")"),"")</f>
        <v/>
      </c>
      <c r="D418" s="1" t="str">
        <f ca="1">IFERROR(__xludf.DUMMYFUNCTION("IFERROR(FILTER('Tag Library'!$X$14:$X$736, LEFT('Tag Library'!$W$14:$W$736, LEN(D$2))=D$2, RIGHT('Tag Library'!$W$14:$W$736, LEN($A418))=$A418), """")"),"")</f>
        <v/>
      </c>
      <c r="E418" s="1" t="str">
        <f ca="1">IFERROR(__xludf.DUMMYFUNCTION("IFERROR(FILTER('Tag Library'!$X$14:$X$736, LEFT('Tag Library'!$W$14:$W$736, LEN(E$2))=E$2, RIGHT('Tag Library'!$W$14:$W$736, LEN($A418))=$A418), """")"),"")</f>
        <v/>
      </c>
      <c r="F418" s="1" t="str">
        <f ca="1">IFERROR(__xludf.DUMMYFUNCTION("IFERROR(FILTER('Tag Library'!$X$14:$X$736, LEFT('Tag Library'!$W$14:$W$736, LEN(F$2))=F$2, RIGHT('Tag Library'!$W$14:$W$736, LEN($A418))=$A418), """")"),"")</f>
        <v/>
      </c>
      <c r="G418" s="1" t="str">
        <f ca="1">IFERROR(__xludf.DUMMYFUNCTION("IFERROR(FILTER('Tag Library'!$X$14:$X$736, LEFT('Tag Library'!$W$14:$W$736, LEN(G$2))=G$2, RIGHT('Tag Library'!$W$14:$W$736, LEN($A418))=$A418), """")"),"")</f>
        <v/>
      </c>
      <c r="H418" s="1" t="str">
        <f ca="1">IFERROR(__xludf.DUMMYFUNCTION("IFERROR(FILTER('Tag Library'!$X$14:$X$736, LEFT('Tag Library'!$W$14:$W$736, LEN(H$2))=H$2, RIGHT('Tag Library'!$W$14:$W$736, LEN($A418))=$A418), """")"),"")</f>
        <v/>
      </c>
      <c r="I418" s="1" t="str">
        <f ca="1">IFERROR(__xludf.DUMMYFUNCTION("IFERROR(FILTER('Tag Library'!$X$14:$X$736, LEFT('Tag Library'!$W$14:$W$736, LEN(I$2))=I$2, RIGHT('Tag Library'!$W$14:$W$736, LEN($A418))=$A418), """")"),"")</f>
        <v/>
      </c>
      <c r="J418" s="1" t="str">
        <f ca="1">IFERROR(__xludf.DUMMYFUNCTION("IFERROR(FILTER('Tag Library'!$X$14:$X$736, LEFT('Tag Library'!$W$14:$W$736, LEN(J$2))=J$2, RIGHT('Tag Library'!$W$14:$W$736, LEN($A418))=$A418), """")"),"")</f>
        <v/>
      </c>
      <c r="K418" s="1" t="str">
        <f ca="1">IFERROR(__xludf.DUMMYFUNCTION("IFERROR(FILTER('Tag Library'!$X$14:$X$736, LEFT('Tag Library'!$W$14:$W$736, LEN(K$2))=K$2, RIGHT('Tag Library'!$W$14:$W$736, LEN($A418))=$A418), """")"),"")</f>
        <v/>
      </c>
      <c r="L418" s="1" t="str">
        <f ca="1">IFERROR(__xludf.DUMMYFUNCTION("IFERROR(FILTER('Tag Library'!$X$14:$X$736, LEFT('Tag Library'!$W$14:$W$736, LEN(L$2))=L$2, RIGHT('Tag Library'!$W$14:$W$736, LEN($A418))=$A418), """")"),"")</f>
        <v/>
      </c>
      <c r="M418" s="1" t="str">
        <f ca="1">IFERROR(__xludf.DUMMYFUNCTION("IFERROR(FILTER('Tag Library'!$X$14:$X$736, LEFT('Tag Library'!$W$14:$W$736, LEN(M$2))=M$2, RIGHT('Tag Library'!$W$14:$W$736, LEN($A418))=$A418), """")"),"")</f>
        <v/>
      </c>
      <c r="N418" s="1" t="str">
        <f ca="1">IFERROR(__xludf.DUMMYFUNCTION("IFERROR(FILTER('Tag Library'!$X$14:$X$736, LEFT('Tag Library'!$W$14:$W$736, LEN(N$2))=N$2, RIGHT('Tag Library'!$W$14:$W$736, LEN($A418))=$A418), """")"),"")</f>
        <v/>
      </c>
      <c r="O418" s="1" t="str">
        <f ca="1">IFERROR(__xludf.DUMMYFUNCTION("IFERROR(FILTER('Tag Library'!$X$14:$X$736, LEFT('Tag Library'!$W$14:$W$736, LEN(O$2))=O$2, RIGHT('Tag Library'!$W$14:$W$736, LEN($A418))=$A418), """")"),"")</f>
        <v/>
      </c>
      <c r="P418" s="1" t="str">
        <f ca="1">IFERROR(__xludf.DUMMYFUNCTION("IFERROR(FILTER('Tag Library'!$X$14:$X$736, LEFT('Tag Library'!$W$14:$W$736, LEN(P$2))=P$2, RIGHT('Tag Library'!$W$14:$W$736, LEN($A418))=$A418), """")"),"")</f>
        <v/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IFERROR(__xludf.DUMMYFUNCTION("IFERROR(FILTER('Tag Library'!$X$14:$X$736, LEFT('Tag Library'!$W$14:$W$736, LEN(B$2))=B$2, RIGHT('Tag Library'!$W$14:$W$736, LEN($A419))=$A419), """")"),"")</f>
        <v/>
      </c>
      <c r="C419" s="1" t="str">
        <f ca="1">IFERROR(__xludf.DUMMYFUNCTION("IFERROR(FILTER('Tag Library'!$X$14:$X$736, LEFT('Tag Library'!$W$14:$W$736, LEN(C$2))=C$2, RIGHT('Tag Library'!$W$14:$W$736, LEN($A419))=$A419), """")"),"")</f>
        <v/>
      </c>
      <c r="D419" s="1" t="str">
        <f ca="1">IFERROR(__xludf.DUMMYFUNCTION("IFERROR(FILTER('Tag Library'!$X$14:$X$736, LEFT('Tag Library'!$W$14:$W$736, LEN(D$2))=D$2, RIGHT('Tag Library'!$W$14:$W$736, LEN($A419))=$A419), """")"),"")</f>
        <v/>
      </c>
      <c r="E419" s="1" t="str">
        <f ca="1">IFERROR(__xludf.DUMMYFUNCTION("IFERROR(FILTER('Tag Library'!$X$14:$X$736, LEFT('Tag Library'!$W$14:$W$736, LEN(E$2))=E$2, RIGHT('Tag Library'!$W$14:$W$736, LEN($A419))=$A419), """")"),"")</f>
        <v/>
      </c>
      <c r="F419" s="1" t="str">
        <f ca="1">IFERROR(__xludf.DUMMYFUNCTION("IFERROR(FILTER('Tag Library'!$X$14:$X$736, LEFT('Tag Library'!$W$14:$W$736, LEN(F$2))=F$2, RIGHT('Tag Library'!$W$14:$W$736, LEN($A419))=$A419), """")"),"")</f>
        <v/>
      </c>
      <c r="G419" s="1" t="str">
        <f ca="1">IFERROR(__xludf.DUMMYFUNCTION("IFERROR(FILTER('Tag Library'!$X$14:$X$736, LEFT('Tag Library'!$W$14:$W$736, LEN(G$2))=G$2, RIGHT('Tag Library'!$W$14:$W$736, LEN($A419))=$A419), """")"),"")</f>
        <v/>
      </c>
      <c r="H419" s="1" t="str">
        <f ca="1">IFERROR(__xludf.DUMMYFUNCTION("IFERROR(FILTER('Tag Library'!$X$14:$X$736, LEFT('Tag Library'!$W$14:$W$736, LEN(H$2))=H$2, RIGHT('Tag Library'!$W$14:$W$736, LEN($A419))=$A419), """")"),"")</f>
        <v/>
      </c>
      <c r="I419" s="1" t="str">
        <f ca="1">IFERROR(__xludf.DUMMYFUNCTION("IFERROR(FILTER('Tag Library'!$X$14:$X$736, LEFT('Tag Library'!$W$14:$W$736, LEN(I$2))=I$2, RIGHT('Tag Library'!$W$14:$W$736, LEN($A419))=$A419), """")"),"")</f>
        <v/>
      </c>
      <c r="J419" s="1" t="str">
        <f ca="1">IFERROR(__xludf.DUMMYFUNCTION("IFERROR(FILTER('Tag Library'!$X$14:$X$736, LEFT('Tag Library'!$W$14:$W$736, LEN(J$2))=J$2, RIGHT('Tag Library'!$W$14:$W$736, LEN($A419))=$A419), """")"),"")</f>
        <v/>
      </c>
      <c r="K419" s="1" t="str">
        <f ca="1">IFERROR(__xludf.DUMMYFUNCTION("IFERROR(FILTER('Tag Library'!$X$14:$X$736, LEFT('Tag Library'!$W$14:$W$736, LEN(K$2))=K$2, RIGHT('Tag Library'!$W$14:$W$736, LEN($A419))=$A419), """")"),"")</f>
        <v/>
      </c>
      <c r="L419" s="1" t="str">
        <f ca="1">IFERROR(__xludf.DUMMYFUNCTION("IFERROR(FILTER('Tag Library'!$X$14:$X$736, LEFT('Tag Library'!$W$14:$W$736, LEN(L$2))=L$2, RIGHT('Tag Library'!$W$14:$W$736, LEN($A419))=$A419), """")"),"")</f>
        <v/>
      </c>
      <c r="M419" s="1" t="str">
        <f ca="1">IFERROR(__xludf.DUMMYFUNCTION("IFERROR(FILTER('Tag Library'!$X$14:$X$736, LEFT('Tag Library'!$W$14:$W$736, LEN(M$2))=M$2, RIGHT('Tag Library'!$W$14:$W$736, LEN($A419))=$A419), """")"),"")</f>
        <v/>
      </c>
      <c r="N419" s="1" t="str">
        <f ca="1">IFERROR(__xludf.DUMMYFUNCTION("IFERROR(FILTER('Tag Library'!$X$14:$X$736, LEFT('Tag Library'!$W$14:$W$736, LEN(N$2))=N$2, RIGHT('Tag Library'!$W$14:$W$736, LEN($A419))=$A419), """")"),"")</f>
        <v/>
      </c>
      <c r="O419" s="1" t="str">
        <f ca="1">IFERROR(__xludf.DUMMYFUNCTION("IFERROR(FILTER('Tag Library'!$X$14:$X$736, LEFT('Tag Library'!$W$14:$W$736, LEN(O$2))=O$2, RIGHT('Tag Library'!$W$14:$W$736, LEN($A419))=$A419), """")"),"")</f>
        <v/>
      </c>
      <c r="P419" s="1" t="str">
        <f ca="1">IFERROR(__xludf.DUMMYFUNCTION("IFERROR(FILTER('Tag Library'!$X$14:$X$736, LEFT('Tag Library'!$W$14:$W$736, LEN(P$2))=P$2, RIGHT('Tag Library'!$W$14:$W$736, LEN($A419))=$A419), """")"),"")</f>
        <v/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IFERROR(__xludf.DUMMYFUNCTION("IFERROR(FILTER('Tag Library'!$X$14:$X$736, LEFT('Tag Library'!$W$14:$W$736, LEN(B$2))=B$2, RIGHT('Tag Library'!$W$14:$W$736, LEN($A420))=$A420), """")"),"")</f>
        <v/>
      </c>
      <c r="C420" s="1" t="str">
        <f ca="1">IFERROR(__xludf.DUMMYFUNCTION("IFERROR(FILTER('Tag Library'!$X$14:$X$736, LEFT('Tag Library'!$W$14:$W$736, LEN(C$2))=C$2, RIGHT('Tag Library'!$W$14:$W$736, LEN($A420))=$A420), """")"),"")</f>
        <v/>
      </c>
      <c r="D420" s="1" t="str">
        <f ca="1">IFERROR(__xludf.DUMMYFUNCTION("IFERROR(FILTER('Tag Library'!$X$14:$X$736, LEFT('Tag Library'!$W$14:$W$736, LEN(D$2))=D$2, RIGHT('Tag Library'!$W$14:$W$736, LEN($A420))=$A420), """")"),"")</f>
        <v/>
      </c>
      <c r="E420" s="1" t="str">
        <f ca="1">IFERROR(__xludf.DUMMYFUNCTION("IFERROR(FILTER('Tag Library'!$X$14:$X$736, LEFT('Tag Library'!$W$14:$W$736, LEN(E$2))=E$2, RIGHT('Tag Library'!$W$14:$W$736, LEN($A420))=$A420), """")"),"")</f>
        <v/>
      </c>
      <c r="F420" s="1" t="str">
        <f ca="1">IFERROR(__xludf.DUMMYFUNCTION("IFERROR(FILTER('Tag Library'!$X$14:$X$736, LEFT('Tag Library'!$W$14:$W$736, LEN(F$2))=F$2, RIGHT('Tag Library'!$W$14:$W$736, LEN($A420))=$A420), """")"),"")</f>
        <v/>
      </c>
      <c r="G420" s="1" t="str">
        <f ca="1">IFERROR(__xludf.DUMMYFUNCTION("IFERROR(FILTER('Tag Library'!$X$14:$X$736, LEFT('Tag Library'!$W$14:$W$736, LEN(G$2))=G$2, RIGHT('Tag Library'!$W$14:$W$736, LEN($A420))=$A420), """")"),"")</f>
        <v/>
      </c>
      <c r="H420" s="1" t="str">
        <f ca="1">IFERROR(__xludf.DUMMYFUNCTION("IFERROR(FILTER('Tag Library'!$X$14:$X$736, LEFT('Tag Library'!$W$14:$W$736, LEN(H$2))=H$2, RIGHT('Tag Library'!$W$14:$W$736, LEN($A420))=$A420), """")"),"")</f>
        <v/>
      </c>
      <c r="I420" s="1" t="str">
        <f ca="1">IFERROR(__xludf.DUMMYFUNCTION("IFERROR(FILTER('Tag Library'!$X$14:$X$736, LEFT('Tag Library'!$W$14:$W$736, LEN(I$2))=I$2, RIGHT('Tag Library'!$W$14:$W$736, LEN($A420))=$A420), """")"),"")</f>
        <v/>
      </c>
      <c r="J420" s="1" t="str">
        <f ca="1">IFERROR(__xludf.DUMMYFUNCTION("IFERROR(FILTER('Tag Library'!$X$14:$X$736, LEFT('Tag Library'!$W$14:$W$736, LEN(J$2))=J$2, RIGHT('Tag Library'!$W$14:$W$736, LEN($A420))=$A420), """")"),"")</f>
        <v/>
      </c>
      <c r="K420" s="1" t="str">
        <f ca="1">IFERROR(__xludf.DUMMYFUNCTION("IFERROR(FILTER('Tag Library'!$X$14:$X$736, LEFT('Tag Library'!$W$14:$W$736, LEN(K$2))=K$2, RIGHT('Tag Library'!$W$14:$W$736, LEN($A420))=$A420), """")"),"")</f>
        <v/>
      </c>
      <c r="L420" s="1" t="str">
        <f ca="1">IFERROR(__xludf.DUMMYFUNCTION("IFERROR(FILTER('Tag Library'!$X$14:$X$736, LEFT('Tag Library'!$W$14:$W$736, LEN(L$2))=L$2, RIGHT('Tag Library'!$W$14:$W$736, LEN($A420))=$A420), """")"),"")</f>
        <v/>
      </c>
      <c r="M420" s="1" t="str">
        <f ca="1">IFERROR(__xludf.DUMMYFUNCTION("IFERROR(FILTER('Tag Library'!$X$14:$X$736, LEFT('Tag Library'!$W$14:$W$736, LEN(M$2))=M$2, RIGHT('Tag Library'!$W$14:$W$736, LEN($A420))=$A420), """")"),"")</f>
        <v/>
      </c>
      <c r="N420" s="1" t="str">
        <f ca="1">IFERROR(__xludf.DUMMYFUNCTION("IFERROR(FILTER('Tag Library'!$X$14:$X$736, LEFT('Tag Library'!$W$14:$W$736, LEN(N$2))=N$2, RIGHT('Tag Library'!$W$14:$W$736, LEN($A420))=$A420), """")"),"")</f>
        <v/>
      </c>
      <c r="O420" s="1" t="str">
        <f ca="1">IFERROR(__xludf.DUMMYFUNCTION("IFERROR(FILTER('Tag Library'!$X$14:$X$736, LEFT('Tag Library'!$W$14:$W$736, LEN(O$2))=O$2, RIGHT('Tag Library'!$W$14:$W$736, LEN($A420))=$A420), """")"),"")</f>
        <v/>
      </c>
      <c r="P420" s="1" t="str">
        <f ca="1">IFERROR(__xludf.DUMMYFUNCTION("IFERROR(FILTER('Tag Library'!$X$14:$X$736, LEFT('Tag Library'!$W$14:$W$736, LEN(P$2))=P$2, RIGHT('Tag Library'!$W$14:$W$736, LEN($A420))=$A420), """")"),"")</f>
        <v/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IFERROR(__xludf.DUMMYFUNCTION("IFERROR(FILTER('Tag Library'!$X$14:$X$736, LEFT('Tag Library'!$W$14:$W$736, LEN(B$2))=B$2, RIGHT('Tag Library'!$W$14:$W$736, LEN($A421))=$A421), """")"),"")</f>
        <v/>
      </c>
      <c r="C421" s="1" t="str">
        <f ca="1">IFERROR(__xludf.DUMMYFUNCTION("IFERROR(FILTER('Tag Library'!$X$14:$X$736, LEFT('Tag Library'!$W$14:$W$736, LEN(C$2))=C$2, RIGHT('Tag Library'!$W$14:$W$736, LEN($A421))=$A421), """")"),"")</f>
        <v/>
      </c>
      <c r="D421" s="1" t="str">
        <f ca="1">IFERROR(__xludf.DUMMYFUNCTION("IFERROR(FILTER('Tag Library'!$X$14:$X$736, LEFT('Tag Library'!$W$14:$W$736, LEN(D$2))=D$2, RIGHT('Tag Library'!$W$14:$W$736, LEN($A421))=$A421), """")"),"")</f>
        <v/>
      </c>
      <c r="E421" s="1" t="str">
        <f ca="1">IFERROR(__xludf.DUMMYFUNCTION("IFERROR(FILTER('Tag Library'!$X$14:$X$736, LEFT('Tag Library'!$W$14:$W$736, LEN(E$2))=E$2, RIGHT('Tag Library'!$W$14:$W$736, LEN($A421))=$A421), """")"),"")</f>
        <v/>
      </c>
      <c r="F421" s="1" t="str">
        <f ca="1">IFERROR(__xludf.DUMMYFUNCTION("IFERROR(FILTER('Tag Library'!$X$14:$X$736, LEFT('Tag Library'!$W$14:$W$736, LEN(F$2))=F$2, RIGHT('Tag Library'!$W$14:$W$736, LEN($A421))=$A421), """")"),"")</f>
        <v/>
      </c>
      <c r="G421" s="1" t="str">
        <f ca="1">IFERROR(__xludf.DUMMYFUNCTION("IFERROR(FILTER('Tag Library'!$X$14:$X$736, LEFT('Tag Library'!$W$14:$W$736, LEN(G$2))=G$2, RIGHT('Tag Library'!$W$14:$W$736, LEN($A421))=$A421), """")"),"")</f>
        <v/>
      </c>
      <c r="H421" s="1" t="str">
        <f ca="1">IFERROR(__xludf.DUMMYFUNCTION("IFERROR(FILTER('Tag Library'!$X$14:$X$736, LEFT('Tag Library'!$W$14:$W$736, LEN(H$2))=H$2, RIGHT('Tag Library'!$W$14:$W$736, LEN($A421))=$A421), """")"),"")</f>
        <v/>
      </c>
      <c r="I421" s="1" t="str">
        <f ca="1">IFERROR(__xludf.DUMMYFUNCTION("IFERROR(FILTER('Tag Library'!$X$14:$X$736, LEFT('Tag Library'!$W$14:$W$736, LEN(I$2))=I$2, RIGHT('Tag Library'!$W$14:$W$736, LEN($A421))=$A421), """")"),"")</f>
        <v/>
      </c>
      <c r="J421" s="1" t="str">
        <f ca="1">IFERROR(__xludf.DUMMYFUNCTION("IFERROR(FILTER('Tag Library'!$X$14:$X$736, LEFT('Tag Library'!$W$14:$W$736, LEN(J$2))=J$2, RIGHT('Tag Library'!$W$14:$W$736, LEN($A421))=$A421), """")"),"")</f>
        <v/>
      </c>
      <c r="K421" s="1" t="str">
        <f ca="1">IFERROR(__xludf.DUMMYFUNCTION("IFERROR(FILTER('Tag Library'!$X$14:$X$736, LEFT('Tag Library'!$W$14:$W$736, LEN(K$2))=K$2, RIGHT('Tag Library'!$W$14:$W$736, LEN($A421))=$A421), """")"),"")</f>
        <v/>
      </c>
      <c r="L421" s="1" t="str">
        <f ca="1">IFERROR(__xludf.DUMMYFUNCTION("IFERROR(FILTER('Tag Library'!$X$14:$X$736, LEFT('Tag Library'!$W$14:$W$736, LEN(L$2))=L$2, RIGHT('Tag Library'!$W$14:$W$736, LEN($A421))=$A421), """")"),"")</f>
        <v/>
      </c>
      <c r="M421" s="1" t="str">
        <f ca="1">IFERROR(__xludf.DUMMYFUNCTION("IFERROR(FILTER('Tag Library'!$X$14:$X$736, LEFT('Tag Library'!$W$14:$W$736, LEN(M$2))=M$2, RIGHT('Tag Library'!$W$14:$W$736, LEN($A421))=$A421), """")"),"")</f>
        <v/>
      </c>
      <c r="N421" s="1" t="str">
        <f ca="1">IFERROR(__xludf.DUMMYFUNCTION("IFERROR(FILTER('Tag Library'!$X$14:$X$736, LEFT('Tag Library'!$W$14:$W$736, LEN(N$2))=N$2, RIGHT('Tag Library'!$W$14:$W$736, LEN($A421))=$A421), """")"),"")</f>
        <v/>
      </c>
      <c r="O421" s="1" t="str">
        <f ca="1">IFERROR(__xludf.DUMMYFUNCTION("IFERROR(FILTER('Tag Library'!$X$14:$X$736, LEFT('Tag Library'!$W$14:$W$736, LEN(O$2))=O$2, RIGHT('Tag Library'!$W$14:$W$736, LEN($A421))=$A421), """")"),"")</f>
        <v/>
      </c>
      <c r="P421" s="1" t="str">
        <f ca="1">IFERROR(__xludf.DUMMYFUNCTION("IFERROR(FILTER('Tag Library'!$X$14:$X$736, LEFT('Tag Library'!$W$14:$W$736, LEN(P$2))=P$2, RIGHT('Tag Library'!$W$14:$W$736, LEN($A421))=$A421), """")"),"green")</f>
        <v>green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IFERROR(__xludf.DUMMYFUNCTION("IFERROR(FILTER('Tag Library'!$X$14:$X$736, LEFT('Tag Library'!$W$14:$W$736, LEN(B$2))=B$2, RIGHT('Tag Library'!$W$14:$W$736, LEN($A422))=$A422), """")"),"")</f>
        <v/>
      </c>
      <c r="C422" s="1" t="str">
        <f ca="1">IFERROR(__xludf.DUMMYFUNCTION("IFERROR(FILTER('Tag Library'!$X$14:$X$736, LEFT('Tag Library'!$W$14:$W$736, LEN(C$2))=C$2, RIGHT('Tag Library'!$W$14:$W$736, LEN($A422))=$A422), """")"),"")</f>
        <v/>
      </c>
      <c r="D422" s="1" t="str">
        <f ca="1">IFERROR(__xludf.DUMMYFUNCTION("IFERROR(FILTER('Tag Library'!$X$14:$X$736, LEFT('Tag Library'!$W$14:$W$736, LEN(D$2))=D$2, RIGHT('Tag Library'!$W$14:$W$736, LEN($A422))=$A422), """")"),"")</f>
        <v/>
      </c>
      <c r="E422" s="1" t="str">
        <f ca="1">IFERROR(__xludf.DUMMYFUNCTION("IFERROR(FILTER('Tag Library'!$X$14:$X$736, LEFT('Tag Library'!$W$14:$W$736, LEN(E$2))=E$2, RIGHT('Tag Library'!$W$14:$W$736, LEN($A422))=$A422), """")"),"")</f>
        <v/>
      </c>
      <c r="F422" s="1" t="str">
        <f ca="1">IFERROR(__xludf.DUMMYFUNCTION("IFERROR(FILTER('Tag Library'!$X$14:$X$736, LEFT('Tag Library'!$W$14:$W$736, LEN(F$2))=F$2, RIGHT('Tag Library'!$W$14:$W$736, LEN($A422))=$A422), """")"),"")</f>
        <v/>
      </c>
      <c r="G422" s="1" t="str">
        <f ca="1">IFERROR(__xludf.DUMMYFUNCTION("IFERROR(FILTER('Tag Library'!$X$14:$X$736, LEFT('Tag Library'!$W$14:$W$736, LEN(G$2))=G$2, RIGHT('Tag Library'!$W$14:$W$736, LEN($A422))=$A422), """")"),"")</f>
        <v/>
      </c>
      <c r="H422" s="1" t="str">
        <f ca="1">IFERROR(__xludf.DUMMYFUNCTION("IFERROR(FILTER('Tag Library'!$X$14:$X$736, LEFT('Tag Library'!$W$14:$W$736, LEN(H$2))=H$2, RIGHT('Tag Library'!$W$14:$W$736, LEN($A422))=$A422), """")"),"")</f>
        <v/>
      </c>
      <c r="I422" s="1" t="str">
        <f ca="1">IFERROR(__xludf.DUMMYFUNCTION("IFERROR(FILTER('Tag Library'!$X$14:$X$736, LEFT('Tag Library'!$W$14:$W$736, LEN(I$2))=I$2, RIGHT('Tag Library'!$W$14:$W$736, LEN($A422))=$A422), """")"),"")</f>
        <v/>
      </c>
      <c r="J422" s="1" t="str">
        <f ca="1">IFERROR(__xludf.DUMMYFUNCTION("IFERROR(FILTER('Tag Library'!$X$14:$X$736, LEFT('Tag Library'!$W$14:$W$736, LEN(J$2))=J$2, RIGHT('Tag Library'!$W$14:$W$736, LEN($A422))=$A422), """")"),"")</f>
        <v/>
      </c>
      <c r="K422" s="1" t="str">
        <f ca="1">IFERROR(__xludf.DUMMYFUNCTION("IFERROR(FILTER('Tag Library'!$X$14:$X$736, LEFT('Tag Library'!$W$14:$W$736, LEN(K$2))=K$2, RIGHT('Tag Library'!$W$14:$W$736, LEN($A422))=$A422), """")"),"")</f>
        <v/>
      </c>
      <c r="L422" s="1" t="str">
        <f ca="1">IFERROR(__xludf.DUMMYFUNCTION("IFERROR(FILTER('Tag Library'!$X$14:$X$736, LEFT('Tag Library'!$W$14:$W$736, LEN(L$2))=L$2, RIGHT('Tag Library'!$W$14:$W$736, LEN($A422))=$A422), """")"),"")</f>
        <v/>
      </c>
      <c r="M422" s="1" t="str">
        <f ca="1">IFERROR(__xludf.DUMMYFUNCTION("IFERROR(FILTER('Tag Library'!$X$14:$X$736, LEFT('Tag Library'!$W$14:$W$736, LEN(M$2))=M$2, RIGHT('Tag Library'!$W$14:$W$736, LEN($A422))=$A422), """")"),"")</f>
        <v/>
      </c>
      <c r="N422" s="1" t="str">
        <f ca="1">IFERROR(__xludf.DUMMYFUNCTION("IFERROR(FILTER('Tag Library'!$X$14:$X$736, LEFT('Tag Library'!$W$14:$W$736, LEN(N$2))=N$2, RIGHT('Tag Library'!$W$14:$W$736, LEN($A422))=$A422), """")"),"")</f>
        <v/>
      </c>
      <c r="O422" s="1" t="str">
        <f ca="1">IFERROR(__xludf.DUMMYFUNCTION("IFERROR(FILTER('Tag Library'!$X$14:$X$736, LEFT('Tag Library'!$W$14:$W$736, LEN(O$2))=O$2, RIGHT('Tag Library'!$W$14:$W$736, LEN($A422))=$A422), """")"),"")</f>
        <v/>
      </c>
      <c r="P422" s="1" t="str">
        <f ca="1">IFERROR(__xludf.DUMMYFUNCTION("IFERROR(FILTER('Tag Library'!$X$14:$X$736, LEFT('Tag Library'!$W$14:$W$736, LEN(P$2))=P$2, RIGHT('Tag Library'!$W$14:$W$736, LEN($A422))=$A422), """")"),"")</f>
        <v/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IFERROR(__xludf.DUMMYFUNCTION("IFERROR(FILTER('Tag Library'!$X$14:$X$736, LEFT('Tag Library'!$W$14:$W$736, LEN(B$2))=B$2, RIGHT('Tag Library'!$W$14:$W$736, LEN($A423))=$A423), """")"),"")</f>
        <v/>
      </c>
      <c r="C423" s="1" t="str">
        <f ca="1">IFERROR(__xludf.DUMMYFUNCTION("IFERROR(FILTER('Tag Library'!$X$14:$X$736, LEFT('Tag Library'!$W$14:$W$736, LEN(C$2))=C$2, RIGHT('Tag Library'!$W$14:$W$736, LEN($A423))=$A423), """")"),"")</f>
        <v/>
      </c>
      <c r="D423" s="1" t="str">
        <f ca="1">IFERROR(__xludf.DUMMYFUNCTION("IFERROR(FILTER('Tag Library'!$X$14:$X$736, LEFT('Tag Library'!$W$14:$W$736, LEN(D$2))=D$2, RIGHT('Tag Library'!$W$14:$W$736, LEN($A423))=$A423), """")"),"")</f>
        <v/>
      </c>
      <c r="E423" s="1" t="str">
        <f ca="1">IFERROR(__xludf.DUMMYFUNCTION("IFERROR(FILTER('Tag Library'!$X$14:$X$736, LEFT('Tag Library'!$W$14:$W$736, LEN(E$2))=E$2, RIGHT('Tag Library'!$W$14:$W$736, LEN($A423))=$A423), """")"),"")</f>
        <v/>
      </c>
      <c r="F423" s="1" t="str">
        <f ca="1">IFERROR(__xludf.DUMMYFUNCTION("IFERROR(FILTER('Tag Library'!$X$14:$X$736, LEFT('Tag Library'!$W$14:$W$736, LEN(F$2))=F$2, RIGHT('Tag Library'!$W$14:$W$736, LEN($A423))=$A423), """")"),"")</f>
        <v/>
      </c>
      <c r="G423" s="1" t="str">
        <f ca="1">IFERROR(__xludf.DUMMYFUNCTION("IFERROR(FILTER('Tag Library'!$X$14:$X$736, LEFT('Tag Library'!$W$14:$W$736, LEN(G$2))=G$2, RIGHT('Tag Library'!$W$14:$W$736, LEN($A423))=$A423), """")"),"")</f>
        <v/>
      </c>
      <c r="H423" s="1" t="str">
        <f ca="1">IFERROR(__xludf.DUMMYFUNCTION("IFERROR(FILTER('Tag Library'!$X$14:$X$736, LEFT('Tag Library'!$W$14:$W$736, LEN(H$2))=H$2, RIGHT('Tag Library'!$W$14:$W$736, LEN($A423))=$A423), """")"),"")</f>
        <v/>
      </c>
      <c r="I423" s="1" t="str">
        <f ca="1">IFERROR(__xludf.DUMMYFUNCTION("IFERROR(FILTER('Tag Library'!$X$14:$X$736, LEFT('Tag Library'!$W$14:$W$736, LEN(I$2))=I$2, RIGHT('Tag Library'!$W$14:$W$736, LEN($A423))=$A423), """")"),"")</f>
        <v/>
      </c>
      <c r="J423" s="1" t="str">
        <f ca="1">IFERROR(__xludf.DUMMYFUNCTION("IFERROR(FILTER('Tag Library'!$X$14:$X$736, LEFT('Tag Library'!$W$14:$W$736, LEN(J$2))=J$2, RIGHT('Tag Library'!$W$14:$W$736, LEN($A423))=$A423), """")"),"")</f>
        <v/>
      </c>
      <c r="K423" s="1" t="str">
        <f ca="1">IFERROR(__xludf.DUMMYFUNCTION("IFERROR(FILTER('Tag Library'!$X$14:$X$736, LEFT('Tag Library'!$W$14:$W$736, LEN(K$2))=K$2, RIGHT('Tag Library'!$W$14:$W$736, LEN($A423))=$A423), """")"),"")</f>
        <v/>
      </c>
      <c r="L423" s="1" t="str">
        <f ca="1">IFERROR(__xludf.DUMMYFUNCTION("IFERROR(FILTER('Tag Library'!$X$14:$X$736, LEFT('Tag Library'!$W$14:$W$736, LEN(L$2))=L$2, RIGHT('Tag Library'!$W$14:$W$736, LEN($A423))=$A423), """")"),"")</f>
        <v/>
      </c>
      <c r="M423" s="1" t="str">
        <f ca="1">IFERROR(__xludf.DUMMYFUNCTION("IFERROR(FILTER('Tag Library'!$X$14:$X$736, LEFT('Tag Library'!$W$14:$W$736, LEN(M$2))=M$2, RIGHT('Tag Library'!$W$14:$W$736, LEN($A423))=$A423), """")"),"")</f>
        <v/>
      </c>
      <c r="N423" s="1" t="str">
        <f ca="1">IFERROR(__xludf.DUMMYFUNCTION("IFERROR(FILTER('Tag Library'!$X$14:$X$736, LEFT('Tag Library'!$W$14:$W$736, LEN(N$2))=N$2, RIGHT('Tag Library'!$W$14:$W$736, LEN($A423))=$A423), """")"),"")</f>
        <v/>
      </c>
      <c r="O423" s="1" t="str">
        <f ca="1">IFERROR(__xludf.DUMMYFUNCTION("IFERROR(FILTER('Tag Library'!$X$14:$X$736, LEFT('Tag Library'!$W$14:$W$736, LEN(O$2))=O$2, RIGHT('Tag Library'!$W$14:$W$736, LEN($A423))=$A423), """")"),"")</f>
        <v/>
      </c>
      <c r="P423" s="1" t="str">
        <f ca="1">IFERROR(__xludf.DUMMYFUNCTION("IFERROR(FILTER('Tag Library'!$X$14:$X$736, LEFT('Tag Library'!$W$14:$W$736, LEN(P$2))=P$2, RIGHT('Tag Library'!$W$14:$W$736, LEN($A423))=$A423), """")"),"yellow")</f>
        <v>yellow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IFERROR(__xludf.DUMMYFUNCTION("IFERROR(FILTER('Tag Library'!$X$14:$X$736, LEFT('Tag Library'!$W$14:$W$736, LEN(B$2))=B$2, RIGHT('Tag Library'!$W$14:$W$736, LEN($A424))=$A424), """")"),"")</f>
        <v/>
      </c>
      <c r="C424" s="1" t="str">
        <f ca="1">IFERROR(__xludf.DUMMYFUNCTION("IFERROR(FILTER('Tag Library'!$X$14:$X$736, LEFT('Tag Library'!$W$14:$W$736, LEN(C$2))=C$2, RIGHT('Tag Library'!$W$14:$W$736, LEN($A424))=$A424), """")"),"")</f>
        <v/>
      </c>
      <c r="D424" s="1" t="str">
        <f ca="1">IFERROR(__xludf.DUMMYFUNCTION("IFERROR(FILTER('Tag Library'!$X$14:$X$736, LEFT('Tag Library'!$W$14:$W$736, LEN(D$2))=D$2, RIGHT('Tag Library'!$W$14:$W$736, LEN($A424))=$A424), """")"),"")</f>
        <v/>
      </c>
      <c r="E424" s="1" t="str">
        <f ca="1">IFERROR(__xludf.DUMMYFUNCTION("IFERROR(FILTER('Tag Library'!$X$14:$X$736, LEFT('Tag Library'!$W$14:$W$736, LEN(E$2))=E$2, RIGHT('Tag Library'!$W$14:$W$736, LEN($A424))=$A424), """")"),"")</f>
        <v/>
      </c>
      <c r="F424" s="1" t="str">
        <f ca="1">IFERROR(__xludf.DUMMYFUNCTION("IFERROR(FILTER('Tag Library'!$X$14:$X$736, LEFT('Tag Library'!$W$14:$W$736, LEN(F$2))=F$2, RIGHT('Tag Library'!$W$14:$W$736, LEN($A424))=$A424), """")"),"")</f>
        <v/>
      </c>
      <c r="G424" s="1" t="str">
        <f ca="1">IFERROR(__xludf.DUMMYFUNCTION("IFERROR(FILTER('Tag Library'!$X$14:$X$736, LEFT('Tag Library'!$W$14:$W$736, LEN(G$2))=G$2, RIGHT('Tag Library'!$W$14:$W$736, LEN($A424))=$A424), """")"),"")</f>
        <v/>
      </c>
      <c r="H424" s="1" t="str">
        <f ca="1">IFERROR(__xludf.DUMMYFUNCTION("IFERROR(FILTER('Tag Library'!$X$14:$X$736, LEFT('Tag Library'!$W$14:$W$736, LEN(H$2))=H$2, RIGHT('Tag Library'!$W$14:$W$736, LEN($A424))=$A424), """")"),"")</f>
        <v/>
      </c>
      <c r="I424" s="1" t="str">
        <f ca="1">IFERROR(__xludf.DUMMYFUNCTION("IFERROR(FILTER('Tag Library'!$X$14:$X$736, LEFT('Tag Library'!$W$14:$W$736, LEN(I$2))=I$2, RIGHT('Tag Library'!$W$14:$W$736, LEN($A424))=$A424), """")"),"")</f>
        <v/>
      </c>
      <c r="J424" s="1" t="str">
        <f ca="1">IFERROR(__xludf.DUMMYFUNCTION("IFERROR(FILTER('Tag Library'!$X$14:$X$736, LEFT('Tag Library'!$W$14:$W$736, LEN(J$2))=J$2, RIGHT('Tag Library'!$W$14:$W$736, LEN($A424))=$A424), """")"),"")</f>
        <v/>
      </c>
      <c r="K424" s="1" t="str">
        <f ca="1">IFERROR(__xludf.DUMMYFUNCTION("IFERROR(FILTER('Tag Library'!$X$14:$X$736, LEFT('Tag Library'!$W$14:$W$736, LEN(K$2))=K$2, RIGHT('Tag Library'!$W$14:$W$736, LEN($A424))=$A424), """")"),"")</f>
        <v/>
      </c>
      <c r="L424" s="1" t="str">
        <f ca="1">IFERROR(__xludf.DUMMYFUNCTION("IFERROR(FILTER('Tag Library'!$X$14:$X$736, LEFT('Tag Library'!$W$14:$W$736, LEN(L$2))=L$2, RIGHT('Tag Library'!$W$14:$W$736, LEN($A424))=$A424), """")"),"")</f>
        <v/>
      </c>
      <c r="M424" s="1" t="str">
        <f ca="1">IFERROR(__xludf.DUMMYFUNCTION("IFERROR(FILTER('Tag Library'!$X$14:$X$736, LEFT('Tag Library'!$W$14:$W$736, LEN(M$2))=M$2, RIGHT('Tag Library'!$W$14:$W$736, LEN($A424))=$A424), """")"),"")</f>
        <v/>
      </c>
      <c r="N424" s="1" t="str">
        <f ca="1">IFERROR(__xludf.DUMMYFUNCTION("IFERROR(FILTER('Tag Library'!$X$14:$X$736, LEFT('Tag Library'!$W$14:$W$736, LEN(N$2))=N$2, RIGHT('Tag Library'!$W$14:$W$736, LEN($A424))=$A424), """")"),"")</f>
        <v/>
      </c>
      <c r="O424" s="1" t="str">
        <f ca="1">IFERROR(__xludf.DUMMYFUNCTION("IFERROR(FILTER('Tag Library'!$X$14:$X$736, LEFT('Tag Library'!$W$14:$W$736, LEN(O$2))=O$2, RIGHT('Tag Library'!$W$14:$W$736, LEN($A424))=$A424), """")"),"")</f>
        <v/>
      </c>
      <c r="P424" s="1" t="str">
        <f ca="1">IFERROR(__xludf.DUMMYFUNCTION("IFERROR(FILTER('Tag Library'!$X$14:$X$736, LEFT('Tag Library'!$W$14:$W$736, LEN(P$2))=P$2, RIGHT('Tag Library'!$W$14:$W$736, LEN($A424))=$A424), """")"),"")</f>
        <v/>
      </c>
    </row>
    <row r="425" spans="1:16" x14ac:dyDescent="0.2">
      <c r="A425" s="1" t="str">
        <f ca="1">IFERROR(__xludf.DUMMYFUNCTION("""COMPUTED_VALUE"""),"tr_rh")</f>
        <v>tr_rh</v>
      </c>
      <c r="B425" s="1" t="str">
        <f ca="1">IFERROR(__xludf.DUMMYFUNCTION("IFERROR(FILTER('Tag Library'!$X$14:$X$736, LEFT('Tag Library'!$W$14:$W$736, LEN(B$2))=B$2, RIGHT('Tag Library'!$W$14:$W$736, LEN($A425))=$A425), """")"),"")</f>
        <v/>
      </c>
      <c r="C425" s="1" t="str">
        <f ca="1">IFERROR(__xludf.DUMMYFUNCTION("IFERROR(FILTER('Tag Library'!$X$14:$X$736, LEFT('Tag Library'!$W$14:$W$736, LEN(C$2))=C$2, RIGHT('Tag Library'!$W$14:$W$736, LEN($A425))=$A425), """")"),"")</f>
        <v/>
      </c>
      <c r="D425" s="1" t="str">
        <f ca="1">IFERROR(__xludf.DUMMYFUNCTION("IFERROR(FILTER('Tag Library'!$X$14:$X$736, LEFT('Tag Library'!$W$14:$W$736, LEN(D$2))=D$2, RIGHT('Tag Library'!$W$14:$W$736, LEN($A425))=$A425), """")"),"")</f>
        <v/>
      </c>
      <c r="E425" s="1" t="str">
        <f ca="1">IFERROR(__xludf.DUMMYFUNCTION("IFERROR(FILTER('Tag Library'!$X$14:$X$736, LEFT('Tag Library'!$W$14:$W$736, LEN(E$2))=E$2, RIGHT('Tag Library'!$W$14:$W$736, LEN($A425))=$A425), """")"),"")</f>
        <v/>
      </c>
      <c r="F425" s="1" t="str">
        <f ca="1">IFERROR(__xludf.DUMMYFUNCTION("IFERROR(FILTER('Tag Library'!$X$14:$X$736, LEFT('Tag Library'!$W$14:$W$736, LEN(F$2))=F$2, RIGHT('Tag Library'!$W$14:$W$736, LEN($A425))=$A425), """")"),"")</f>
        <v/>
      </c>
      <c r="G425" s="1" t="str">
        <f ca="1">IFERROR(__xludf.DUMMYFUNCTION("IFERROR(FILTER('Tag Library'!$X$14:$X$736, LEFT('Tag Library'!$W$14:$W$736, LEN(G$2))=G$2, RIGHT('Tag Library'!$W$14:$W$736, LEN($A425))=$A425), """")"),"")</f>
        <v/>
      </c>
      <c r="H425" s="1" t="str">
        <f ca="1">IFERROR(__xludf.DUMMYFUNCTION("IFERROR(FILTER('Tag Library'!$X$14:$X$736, LEFT('Tag Library'!$W$14:$W$736, LEN(H$2))=H$2, RIGHT('Tag Library'!$W$14:$W$736, LEN($A425))=$A425), """")"),"")</f>
        <v/>
      </c>
      <c r="I425" s="1" t="str">
        <f ca="1">IFERROR(__xludf.DUMMYFUNCTION("IFERROR(FILTER('Tag Library'!$X$14:$X$736, LEFT('Tag Library'!$W$14:$W$736, LEN(I$2))=I$2, RIGHT('Tag Library'!$W$14:$W$736, LEN($A425))=$A425), """")"),"")</f>
        <v/>
      </c>
      <c r="J425" s="1" t="str">
        <f ca="1">IFERROR(__xludf.DUMMYFUNCTION("IFERROR(FILTER('Tag Library'!$X$14:$X$736, LEFT('Tag Library'!$W$14:$W$736, LEN(J$2))=J$2, RIGHT('Tag Library'!$W$14:$W$736, LEN($A425))=$A425), """")"),"")</f>
        <v/>
      </c>
      <c r="K425" s="1" t="str">
        <f ca="1">IFERROR(__xludf.DUMMYFUNCTION("IFERROR(FILTER('Tag Library'!$X$14:$X$736, LEFT('Tag Library'!$W$14:$W$736, LEN(K$2))=K$2, RIGHT('Tag Library'!$W$14:$W$736, LEN($A425))=$A425), """")"),"")</f>
        <v/>
      </c>
      <c r="L425" s="1" t="str">
        <f ca="1">IFERROR(__xludf.DUMMYFUNCTION("IFERROR(FILTER('Tag Library'!$X$14:$X$736, LEFT('Tag Library'!$W$14:$W$736, LEN(L$2))=L$2, RIGHT('Tag Library'!$W$14:$W$736, LEN($A425))=$A425), """")"),"")</f>
        <v/>
      </c>
      <c r="M425" s="1" t="str">
        <f ca="1">IFERROR(__xludf.DUMMYFUNCTION("IFERROR(FILTER('Tag Library'!$X$14:$X$736, LEFT('Tag Library'!$W$14:$W$736, LEN(M$2))=M$2, RIGHT('Tag Library'!$W$14:$W$736, LEN($A425))=$A425), """")"),"")</f>
        <v/>
      </c>
      <c r="N425" s="1" t="str">
        <f ca="1">IFERROR(__xludf.DUMMYFUNCTION("IFERROR(FILTER('Tag Library'!$X$14:$X$736, LEFT('Tag Library'!$W$14:$W$736, LEN(N$2))=N$2, RIGHT('Tag Library'!$W$14:$W$736, LEN($A425))=$A425), """")"),"")</f>
        <v/>
      </c>
      <c r="O425" s="1" t="str">
        <f ca="1">IFERROR(__xludf.DUMMYFUNCTION("IFERROR(FILTER('Tag Library'!$X$14:$X$736, LEFT('Tag Library'!$W$14:$W$736, LEN(O$2))=O$2, RIGHT('Tag Library'!$W$14:$W$736, LEN($A425))=$A425), """")"),"")</f>
        <v/>
      </c>
      <c r="P425" s="1" t="str">
        <f ca="1">IFERROR(__xludf.DUMMYFUNCTION("IFERROR(FILTER('Tag Library'!$X$14:$X$736, LEFT('Tag Library'!$W$14:$W$736, LEN(P$2))=P$2, RIGHT('Tag Library'!$W$14:$W$736, LEN($A425))=$A425), """")"),"")</f>
        <v/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IFERROR(__xludf.DUMMYFUNCTION("IFERROR(FILTER('Tag Library'!$X$14:$X$736, LEFT('Tag Library'!$W$14:$W$736, LEN(B$2))=B$2, RIGHT('Tag Library'!$W$14:$W$736, LEN($A426))=$A426), """")"),"")</f>
        <v/>
      </c>
      <c r="C426" s="1" t="str">
        <f ca="1">IFERROR(__xludf.DUMMYFUNCTION("IFERROR(FILTER('Tag Library'!$X$14:$X$736, LEFT('Tag Library'!$W$14:$W$736, LEN(C$2))=C$2, RIGHT('Tag Library'!$W$14:$W$736, LEN($A426))=$A426), """")"),"")</f>
        <v/>
      </c>
      <c r="D426" s="1" t="str">
        <f ca="1">IFERROR(__xludf.DUMMYFUNCTION("IFERROR(FILTER('Tag Library'!$X$14:$X$736, LEFT('Tag Library'!$W$14:$W$736, LEN(D$2))=D$2, RIGHT('Tag Library'!$W$14:$W$736, LEN($A426))=$A426), """")"),"")</f>
        <v/>
      </c>
      <c r="E426" s="1" t="str">
        <f ca="1">IFERROR(__xludf.DUMMYFUNCTION("IFERROR(FILTER('Tag Library'!$X$14:$X$736, LEFT('Tag Library'!$W$14:$W$736, LEN(E$2))=E$2, RIGHT('Tag Library'!$W$14:$W$736, LEN($A426))=$A426), """")"),"")</f>
        <v/>
      </c>
      <c r="F426" s="1" t="str">
        <f ca="1">IFERROR(__xludf.DUMMYFUNCTION("IFERROR(FILTER('Tag Library'!$X$14:$X$736, LEFT('Tag Library'!$W$14:$W$736, LEN(F$2))=F$2, RIGHT('Tag Library'!$W$14:$W$736, LEN($A426))=$A426), """")"),"")</f>
        <v/>
      </c>
      <c r="G426" s="1" t="str">
        <f ca="1">IFERROR(__xludf.DUMMYFUNCTION("IFERROR(FILTER('Tag Library'!$X$14:$X$736, LEFT('Tag Library'!$W$14:$W$736, LEN(G$2))=G$2, RIGHT('Tag Library'!$W$14:$W$736, LEN($A426))=$A426), """")"),"")</f>
        <v/>
      </c>
      <c r="H426" s="1" t="str">
        <f ca="1">IFERROR(__xludf.DUMMYFUNCTION("IFERROR(FILTER('Tag Library'!$X$14:$X$736, LEFT('Tag Library'!$W$14:$W$736, LEN(H$2))=H$2, RIGHT('Tag Library'!$W$14:$W$736, LEN($A426))=$A426), """")"),"")</f>
        <v/>
      </c>
      <c r="I426" s="1" t="str">
        <f ca="1">IFERROR(__xludf.DUMMYFUNCTION("IFERROR(FILTER('Tag Library'!$X$14:$X$736, LEFT('Tag Library'!$W$14:$W$736, LEN(I$2))=I$2, RIGHT('Tag Library'!$W$14:$W$736, LEN($A426))=$A426), """")"),"")</f>
        <v/>
      </c>
      <c r="J426" s="1" t="str">
        <f ca="1">IFERROR(__xludf.DUMMYFUNCTION("IFERROR(FILTER('Tag Library'!$X$14:$X$736, LEFT('Tag Library'!$W$14:$W$736, LEN(J$2))=J$2, RIGHT('Tag Library'!$W$14:$W$736, LEN($A426))=$A426), """")"),"")</f>
        <v/>
      </c>
      <c r="K426" s="1" t="str">
        <f ca="1">IFERROR(__xludf.DUMMYFUNCTION("IFERROR(FILTER('Tag Library'!$X$14:$X$736, LEFT('Tag Library'!$W$14:$W$736, LEN(K$2))=K$2, RIGHT('Tag Library'!$W$14:$W$736, LEN($A426))=$A426), """")"),"")</f>
        <v/>
      </c>
      <c r="L426" s="1" t="str">
        <f ca="1">IFERROR(__xludf.DUMMYFUNCTION("IFERROR(FILTER('Tag Library'!$X$14:$X$736, LEFT('Tag Library'!$W$14:$W$736, LEN(L$2))=L$2, RIGHT('Tag Library'!$W$14:$W$736, LEN($A426))=$A426), """")"),"")</f>
        <v/>
      </c>
      <c r="M426" s="1" t="str">
        <f ca="1">IFERROR(__xludf.DUMMYFUNCTION("IFERROR(FILTER('Tag Library'!$X$14:$X$736, LEFT('Tag Library'!$W$14:$W$736, LEN(M$2))=M$2, RIGHT('Tag Library'!$W$14:$W$736, LEN($A426))=$A426), """")"),"")</f>
        <v/>
      </c>
      <c r="N426" s="1" t="str">
        <f ca="1">IFERROR(__xludf.DUMMYFUNCTION("IFERROR(FILTER('Tag Library'!$X$14:$X$736, LEFT('Tag Library'!$W$14:$W$736, LEN(N$2))=N$2, RIGHT('Tag Library'!$W$14:$W$736, LEN($A426))=$A426), """")"),"")</f>
        <v/>
      </c>
      <c r="O426" s="1" t="str">
        <f ca="1">IFERROR(__xludf.DUMMYFUNCTION("IFERROR(FILTER('Tag Library'!$X$14:$X$736, LEFT('Tag Library'!$W$14:$W$736, LEN(O$2))=O$2, RIGHT('Tag Library'!$W$14:$W$736, LEN($A426))=$A426), """")"),"")</f>
        <v/>
      </c>
      <c r="P426" s="1" t="str">
        <f ca="1">IFERROR(__xludf.DUMMYFUNCTION("IFERROR(FILTER('Tag Library'!$X$14:$X$736, LEFT('Tag Library'!$W$14:$W$736, LEN(P$2))=P$2, RIGHT('Tag Library'!$W$14:$W$736, LEN($A426))=$A426), """")"),"")</f>
        <v/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IFERROR(__xludf.DUMMYFUNCTION("IFERROR(FILTER('Tag Library'!$X$14:$X$736, LEFT('Tag Library'!$W$14:$W$736, LEN(B$2))=B$2, RIGHT('Tag Library'!$W$14:$W$736, LEN($A427))=$A427), """")"),"")</f>
        <v/>
      </c>
      <c r="C427" s="1" t="str">
        <f ca="1">IFERROR(__xludf.DUMMYFUNCTION("IFERROR(FILTER('Tag Library'!$X$14:$X$736, LEFT('Tag Library'!$W$14:$W$736, LEN(C$2))=C$2, RIGHT('Tag Library'!$W$14:$W$736, LEN($A427))=$A427), """")"),"")</f>
        <v/>
      </c>
      <c r="D427" s="1" t="str">
        <f ca="1">IFERROR(__xludf.DUMMYFUNCTION("IFERROR(FILTER('Tag Library'!$X$14:$X$736, LEFT('Tag Library'!$W$14:$W$736, LEN(D$2))=D$2, RIGHT('Tag Library'!$W$14:$W$736, LEN($A427))=$A427), """")"),"")</f>
        <v/>
      </c>
      <c r="E427" s="1" t="str">
        <f ca="1">IFERROR(__xludf.DUMMYFUNCTION("IFERROR(FILTER('Tag Library'!$X$14:$X$736, LEFT('Tag Library'!$W$14:$W$736, LEN(E$2))=E$2, RIGHT('Tag Library'!$W$14:$W$736, LEN($A427))=$A427), """")"),"")</f>
        <v/>
      </c>
      <c r="F427" s="1" t="str">
        <f ca="1">IFERROR(__xludf.DUMMYFUNCTION("IFERROR(FILTER('Tag Library'!$X$14:$X$736, LEFT('Tag Library'!$W$14:$W$736, LEN(F$2))=F$2, RIGHT('Tag Library'!$W$14:$W$736, LEN($A427))=$A427), """")"),"")</f>
        <v/>
      </c>
      <c r="G427" s="1" t="str">
        <f ca="1">IFERROR(__xludf.DUMMYFUNCTION("IFERROR(FILTER('Tag Library'!$X$14:$X$736, LEFT('Tag Library'!$W$14:$W$736, LEN(G$2))=G$2, RIGHT('Tag Library'!$W$14:$W$736, LEN($A427))=$A427), """")"),"")</f>
        <v/>
      </c>
      <c r="H427" s="1" t="str">
        <f ca="1">IFERROR(__xludf.DUMMYFUNCTION("IFERROR(FILTER('Tag Library'!$X$14:$X$736, LEFT('Tag Library'!$W$14:$W$736, LEN(H$2))=H$2, RIGHT('Tag Library'!$W$14:$W$736, LEN($A427))=$A427), """")"),"")</f>
        <v/>
      </c>
      <c r="I427" s="1" t="str">
        <f ca="1">IFERROR(__xludf.DUMMYFUNCTION("IFERROR(FILTER('Tag Library'!$X$14:$X$736, LEFT('Tag Library'!$W$14:$W$736, LEN(I$2))=I$2, RIGHT('Tag Library'!$W$14:$W$736, LEN($A427))=$A427), """")"),"")</f>
        <v/>
      </c>
      <c r="J427" s="1" t="str">
        <f ca="1">IFERROR(__xludf.DUMMYFUNCTION("IFERROR(FILTER('Tag Library'!$X$14:$X$736, LEFT('Tag Library'!$W$14:$W$736, LEN(J$2))=J$2, RIGHT('Tag Library'!$W$14:$W$736, LEN($A427))=$A427), """")"),"")</f>
        <v/>
      </c>
      <c r="K427" s="1" t="str">
        <f ca="1">IFERROR(__xludf.DUMMYFUNCTION("IFERROR(FILTER('Tag Library'!$X$14:$X$736, LEFT('Tag Library'!$W$14:$W$736, LEN(K$2))=K$2, RIGHT('Tag Library'!$W$14:$W$736, LEN($A427))=$A427), """")"),"")</f>
        <v/>
      </c>
      <c r="L427" s="1" t="str">
        <f ca="1">IFERROR(__xludf.DUMMYFUNCTION("IFERROR(FILTER('Tag Library'!$X$14:$X$736, LEFT('Tag Library'!$W$14:$W$736, LEN(L$2))=L$2, RIGHT('Tag Library'!$W$14:$W$736, LEN($A427))=$A427), """")"),"")</f>
        <v/>
      </c>
      <c r="M427" s="1" t="str">
        <f ca="1">IFERROR(__xludf.DUMMYFUNCTION("IFERROR(FILTER('Tag Library'!$X$14:$X$736, LEFT('Tag Library'!$W$14:$W$736, LEN(M$2))=M$2, RIGHT('Tag Library'!$W$14:$W$736, LEN($A427))=$A427), """")"),"")</f>
        <v/>
      </c>
      <c r="N427" s="1" t="str">
        <f ca="1">IFERROR(__xludf.DUMMYFUNCTION("IFERROR(FILTER('Tag Library'!$X$14:$X$736, LEFT('Tag Library'!$W$14:$W$736, LEN(N$2))=N$2, RIGHT('Tag Library'!$W$14:$W$736, LEN($A427))=$A427), """")"),"")</f>
        <v/>
      </c>
      <c r="O427" s="1" t="str">
        <f ca="1">IFERROR(__xludf.DUMMYFUNCTION("IFERROR(FILTER('Tag Library'!$X$14:$X$736, LEFT('Tag Library'!$W$14:$W$736, LEN(O$2))=O$2, RIGHT('Tag Library'!$W$14:$W$736, LEN($A427))=$A427), """")"),"")</f>
        <v/>
      </c>
      <c r="P427" s="1" t="str">
        <f ca="1">IFERROR(__xludf.DUMMYFUNCTION("IFERROR(FILTER('Tag Library'!$X$14:$X$736, LEFT('Tag Library'!$W$14:$W$736, LEN(P$2))=P$2, RIGHT('Tag Library'!$W$14:$W$736, LEN($A427))=$A427), """")"),"")</f>
        <v/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IFERROR(__xludf.DUMMYFUNCTION("IFERROR(FILTER('Tag Library'!$X$14:$X$736, LEFT('Tag Library'!$W$14:$W$736, LEN(B$2))=B$2, RIGHT('Tag Library'!$W$14:$W$736, LEN($A428))=$A428), """")"),"")</f>
        <v/>
      </c>
      <c r="C428" s="1" t="str">
        <f ca="1">IFERROR(__xludf.DUMMYFUNCTION("IFERROR(FILTER('Tag Library'!$X$14:$X$736, LEFT('Tag Library'!$W$14:$W$736, LEN(C$2))=C$2, RIGHT('Tag Library'!$W$14:$W$736, LEN($A428))=$A428), """")"),"")</f>
        <v/>
      </c>
      <c r="D428" s="1" t="str">
        <f ca="1">IFERROR(__xludf.DUMMYFUNCTION("IFERROR(FILTER('Tag Library'!$X$14:$X$736, LEFT('Tag Library'!$W$14:$W$736, LEN(D$2))=D$2, RIGHT('Tag Library'!$W$14:$W$736, LEN($A428))=$A428), """")"),"")</f>
        <v/>
      </c>
      <c r="E428" s="1" t="str">
        <f ca="1">IFERROR(__xludf.DUMMYFUNCTION("IFERROR(FILTER('Tag Library'!$X$14:$X$736, LEFT('Tag Library'!$W$14:$W$736, LEN(E$2))=E$2, RIGHT('Tag Library'!$W$14:$W$736, LEN($A428))=$A428), """")"),"")</f>
        <v/>
      </c>
      <c r="F428" s="1" t="str">
        <f ca="1">IFERROR(__xludf.DUMMYFUNCTION("IFERROR(FILTER('Tag Library'!$X$14:$X$736, LEFT('Tag Library'!$W$14:$W$736, LEN(F$2))=F$2, RIGHT('Tag Library'!$W$14:$W$736, LEN($A428))=$A428), """")"),"")</f>
        <v/>
      </c>
      <c r="G428" s="1" t="str">
        <f ca="1">IFERROR(__xludf.DUMMYFUNCTION("IFERROR(FILTER('Tag Library'!$X$14:$X$736, LEFT('Tag Library'!$W$14:$W$736, LEN(G$2))=G$2, RIGHT('Tag Library'!$W$14:$W$736, LEN($A428))=$A428), """")"),"")</f>
        <v/>
      </c>
      <c r="H428" s="1" t="str">
        <f ca="1">IFERROR(__xludf.DUMMYFUNCTION("IFERROR(FILTER('Tag Library'!$X$14:$X$736, LEFT('Tag Library'!$W$14:$W$736, LEN(H$2))=H$2, RIGHT('Tag Library'!$W$14:$W$736, LEN($A428))=$A428), """")"),"")</f>
        <v/>
      </c>
      <c r="I428" s="1" t="str">
        <f ca="1">IFERROR(__xludf.DUMMYFUNCTION("IFERROR(FILTER('Tag Library'!$X$14:$X$736, LEFT('Tag Library'!$W$14:$W$736, LEN(I$2))=I$2, RIGHT('Tag Library'!$W$14:$W$736, LEN($A428))=$A428), """")"),"")</f>
        <v/>
      </c>
      <c r="J428" s="1" t="str">
        <f ca="1">IFERROR(__xludf.DUMMYFUNCTION("IFERROR(FILTER('Tag Library'!$X$14:$X$736, LEFT('Tag Library'!$W$14:$W$736, LEN(J$2))=J$2, RIGHT('Tag Library'!$W$14:$W$736, LEN($A428))=$A428), """")"),"")</f>
        <v/>
      </c>
      <c r="K428" s="1" t="str">
        <f ca="1">IFERROR(__xludf.DUMMYFUNCTION("IFERROR(FILTER('Tag Library'!$X$14:$X$736, LEFT('Tag Library'!$W$14:$W$736, LEN(K$2))=K$2, RIGHT('Tag Library'!$W$14:$W$736, LEN($A428))=$A428), """")"),"")</f>
        <v/>
      </c>
      <c r="L428" s="1" t="str">
        <f ca="1">IFERROR(__xludf.DUMMYFUNCTION("IFERROR(FILTER('Tag Library'!$X$14:$X$736, LEFT('Tag Library'!$W$14:$W$736, LEN(L$2))=L$2, RIGHT('Tag Library'!$W$14:$W$736, LEN($A428))=$A428), """")"),"")</f>
        <v/>
      </c>
      <c r="M428" s="1" t="str">
        <f ca="1">IFERROR(__xludf.DUMMYFUNCTION("IFERROR(FILTER('Tag Library'!$X$14:$X$736, LEFT('Tag Library'!$W$14:$W$736, LEN(M$2))=M$2, RIGHT('Tag Library'!$W$14:$W$736, LEN($A428))=$A428), """")"),"")</f>
        <v/>
      </c>
      <c r="N428" s="1" t="str">
        <f ca="1">IFERROR(__xludf.DUMMYFUNCTION("IFERROR(FILTER('Tag Library'!$X$14:$X$736, LEFT('Tag Library'!$W$14:$W$736, LEN(N$2))=N$2, RIGHT('Tag Library'!$W$14:$W$736, LEN($A428))=$A428), """")"),"")</f>
        <v/>
      </c>
      <c r="O428" s="1" t="str">
        <f ca="1">IFERROR(__xludf.DUMMYFUNCTION("IFERROR(FILTER('Tag Library'!$X$14:$X$736, LEFT('Tag Library'!$W$14:$W$736, LEN(O$2))=O$2, RIGHT('Tag Library'!$W$14:$W$736, LEN($A428))=$A428), """")"),"")</f>
        <v/>
      </c>
      <c r="P428" s="1" t="str">
        <f ca="1">IFERROR(__xludf.DUMMYFUNCTION("IFERROR(FILTER('Tag Library'!$X$14:$X$736, LEFT('Tag Library'!$W$14:$W$736, LEN(P$2))=P$2, RIGHT('Tag Library'!$W$14:$W$736, LEN($A428))=$A428), """")"),"")</f>
        <v/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IFERROR(__xludf.DUMMYFUNCTION("IFERROR(FILTER('Tag Library'!$X$14:$X$736, LEFT('Tag Library'!$W$14:$W$736, LEN(B$2))=B$2, RIGHT('Tag Library'!$W$14:$W$736, LEN($A429))=$A429), """")"),"")</f>
        <v/>
      </c>
      <c r="C429" s="1" t="str">
        <f ca="1">IFERROR(__xludf.DUMMYFUNCTION("IFERROR(FILTER('Tag Library'!$X$14:$X$736, LEFT('Tag Library'!$W$14:$W$736, LEN(C$2))=C$2, RIGHT('Tag Library'!$W$14:$W$736, LEN($A429))=$A429), """")"),"")</f>
        <v/>
      </c>
      <c r="D429" s="1" t="str">
        <f ca="1">IFERROR(__xludf.DUMMYFUNCTION("IFERROR(FILTER('Tag Library'!$X$14:$X$736, LEFT('Tag Library'!$W$14:$W$736, LEN(D$2))=D$2, RIGHT('Tag Library'!$W$14:$W$736, LEN($A429))=$A429), """")"),"")</f>
        <v/>
      </c>
      <c r="E429" s="1" t="str">
        <f ca="1">IFERROR(__xludf.DUMMYFUNCTION("IFERROR(FILTER('Tag Library'!$X$14:$X$736, LEFT('Tag Library'!$W$14:$W$736, LEN(E$2))=E$2, RIGHT('Tag Library'!$W$14:$W$736, LEN($A429))=$A429), """")"),"")</f>
        <v/>
      </c>
      <c r="F429" s="1" t="str">
        <f ca="1">IFERROR(__xludf.DUMMYFUNCTION("IFERROR(FILTER('Tag Library'!$X$14:$X$736, LEFT('Tag Library'!$W$14:$W$736, LEN(F$2))=F$2, RIGHT('Tag Library'!$W$14:$W$736, LEN($A429))=$A429), """")"),"")</f>
        <v/>
      </c>
      <c r="G429" s="1" t="str">
        <f ca="1">IFERROR(__xludf.DUMMYFUNCTION("IFERROR(FILTER('Tag Library'!$X$14:$X$736, LEFT('Tag Library'!$W$14:$W$736, LEN(G$2))=G$2, RIGHT('Tag Library'!$W$14:$W$736, LEN($A429))=$A429), """")"),"")</f>
        <v/>
      </c>
      <c r="H429" s="1" t="str">
        <f ca="1">IFERROR(__xludf.DUMMYFUNCTION("IFERROR(FILTER('Tag Library'!$X$14:$X$736, LEFT('Tag Library'!$W$14:$W$736, LEN(H$2))=H$2, RIGHT('Tag Library'!$W$14:$W$736, LEN($A429))=$A429), """")"),"")</f>
        <v/>
      </c>
      <c r="I429" s="1" t="str">
        <f ca="1">IFERROR(__xludf.DUMMYFUNCTION("IFERROR(FILTER('Tag Library'!$X$14:$X$736, LEFT('Tag Library'!$W$14:$W$736, LEN(I$2))=I$2, RIGHT('Tag Library'!$W$14:$W$736, LEN($A429))=$A429), """")"),"")</f>
        <v/>
      </c>
      <c r="J429" s="1" t="str">
        <f ca="1">IFERROR(__xludf.DUMMYFUNCTION("IFERROR(FILTER('Tag Library'!$X$14:$X$736, LEFT('Tag Library'!$W$14:$W$736, LEN(J$2))=J$2, RIGHT('Tag Library'!$W$14:$W$736, LEN($A429))=$A429), """")"),"")</f>
        <v/>
      </c>
      <c r="K429" s="1" t="str">
        <f ca="1">IFERROR(__xludf.DUMMYFUNCTION("IFERROR(FILTER('Tag Library'!$X$14:$X$736, LEFT('Tag Library'!$W$14:$W$736, LEN(K$2))=K$2, RIGHT('Tag Library'!$W$14:$W$736, LEN($A429))=$A429), """")"),"")</f>
        <v/>
      </c>
      <c r="L429" s="1" t="str">
        <f ca="1">IFERROR(__xludf.DUMMYFUNCTION("IFERROR(FILTER('Tag Library'!$X$14:$X$736, LEFT('Tag Library'!$W$14:$W$736, LEN(L$2))=L$2, RIGHT('Tag Library'!$W$14:$W$736, LEN($A429))=$A429), """")"),"")</f>
        <v/>
      </c>
      <c r="M429" s="1" t="str">
        <f ca="1">IFERROR(__xludf.DUMMYFUNCTION("IFERROR(FILTER('Tag Library'!$X$14:$X$736, LEFT('Tag Library'!$W$14:$W$736, LEN(M$2))=M$2, RIGHT('Tag Library'!$W$14:$W$736, LEN($A429))=$A429), """")"),"")</f>
        <v/>
      </c>
      <c r="N429" s="1" t="str">
        <f ca="1">IFERROR(__xludf.DUMMYFUNCTION("IFERROR(FILTER('Tag Library'!$X$14:$X$736, LEFT('Tag Library'!$W$14:$W$736, LEN(N$2))=N$2, RIGHT('Tag Library'!$W$14:$W$736, LEN($A429))=$A429), """")"),"")</f>
        <v/>
      </c>
      <c r="O429" s="1" t="str">
        <f ca="1">IFERROR(__xludf.DUMMYFUNCTION("IFERROR(FILTER('Tag Library'!$X$14:$X$736, LEFT('Tag Library'!$W$14:$W$736, LEN(O$2))=O$2, RIGHT('Tag Library'!$W$14:$W$736, LEN($A429))=$A429), """")"),"")</f>
        <v/>
      </c>
      <c r="P429" s="1" t="str">
        <f ca="1">IFERROR(__xludf.DUMMYFUNCTION("IFERROR(FILTER('Tag Library'!$X$14:$X$736, LEFT('Tag Library'!$W$14:$W$736, LEN(P$2))=P$2, RIGHT('Tag Library'!$W$14:$W$736, LEN($A429))=$A429), """")"),"")</f>
        <v/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IFERROR(__xludf.DUMMYFUNCTION("IFERROR(FILTER('Tag Library'!$X$14:$X$736, LEFT('Tag Library'!$W$14:$W$736, LEN(B$2))=B$2, RIGHT('Tag Library'!$W$14:$W$736, LEN($A430))=$A430), """")"),"")</f>
        <v/>
      </c>
      <c r="C430" s="1" t="str">
        <f ca="1">IFERROR(__xludf.DUMMYFUNCTION("IFERROR(FILTER('Tag Library'!$X$14:$X$736, LEFT('Tag Library'!$W$14:$W$736, LEN(C$2))=C$2, RIGHT('Tag Library'!$W$14:$W$736, LEN($A430))=$A430), """")"),"")</f>
        <v/>
      </c>
      <c r="D430" s="1" t="str">
        <f ca="1">IFERROR(__xludf.DUMMYFUNCTION("IFERROR(FILTER('Tag Library'!$X$14:$X$736, LEFT('Tag Library'!$W$14:$W$736, LEN(D$2))=D$2, RIGHT('Tag Library'!$W$14:$W$736, LEN($A430))=$A430), """")"),"")</f>
        <v/>
      </c>
      <c r="E430" s="1" t="str">
        <f ca="1">IFERROR(__xludf.DUMMYFUNCTION("IFERROR(FILTER('Tag Library'!$X$14:$X$736, LEFT('Tag Library'!$W$14:$W$736, LEN(E$2))=E$2, RIGHT('Tag Library'!$W$14:$W$736, LEN($A430))=$A430), """")"),"")</f>
        <v/>
      </c>
      <c r="F430" s="1" t="str">
        <f ca="1">IFERROR(__xludf.DUMMYFUNCTION("IFERROR(FILTER('Tag Library'!$X$14:$X$736, LEFT('Tag Library'!$W$14:$W$736, LEN(F$2))=F$2, RIGHT('Tag Library'!$W$14:$W$736, LEN($A430))=$A430), """")"),"")</f>
        <v/>
      </c>
      <c r="G430" s="1" t="str">
        <f ca="1">IFERROR(__xludf.DUMMYFUNCTION("IFERROR(FILTER('Tag Library'!$X$14:$X$736, LEFT('Tag Library'!$W$14:$W$736, LEN(G$2))=G$2, RIGHT('Tag Library'!$W$14:$W$736, LEN($A430))=$A430), """")"),"")</f>
        <v/>
      </c>
      <c r="H430" s="1" t="str">
        <f ca="1">IFERROR(__xludf.DUMMYFUNCTION("IFERROR(FILTER('Tag Library'!$X$14:$X$736, LEFT('Tag Library'!$W$14:$W$736, LEN(H$2))=H$2, RIGHT('Tag Library'!$W$14:$W$736, LEN($A430))=$A430), """")"),"")</f>
        <v/>
      </c>
      <c r="I430" s="1" t="str">
        <f ca="1">IFERROR(__xludf.DUMMYFUNCTION("IFERROR(FILTER('Tag Library'!$X$14:$X$736, LEFT('Tag Library'!$W$14:$W$736, LEN(I$2))=I$2, RIGHT('Tag Library'!$W$14:$W$736, LEN($A430))=$A430), """")"),"")</f>
        <v/>
      </c>
      <c r="J430" s="1" t="str">
        <f ca="1">IFERROR(__xludf.DUMMYFUNCTION("IFERROR(FILTER('Tag Library'!$X$14:$X$736, LEFT('Tag Library'!$W$14:$W$736, LEN(J$2))=J$2, RIGHT('Tag Library'!$W$14:$W$736, LEN($A430))=$A430), """")"),"")</f>
        <v/>
      </c>
      <c r="K430" s="1" t="str">
        <f ca="1">IFERROR(__xludf.DUMMYFUNCTION("IFERROR(FILTER('Tag Library'!$X$14:$X$736, LEFT('Tag Library'!$W$14:$W$736, LEN(K$2))=K$2, RIGHT('Tag Library'!$W$14:$W$736, LEN($A430))=$A430), """")"),"")</f>
        <v/>
      </c>
      <c r="L430" s="1" t="str">
        <f ca="1">IFERROR(__xludf.DUMMYFUNCTION("IFERROR(FILTER('Tag Library'!$X$14:$X$736, LEFT('Tag Library'!$W$14:$W$736, LEN(L$2))=L$2, RIGHT('Tag Library'!$W$14:$W$736, LEN($A430))=$A430), """")"),"")</f>
        <v/>
      </c>
      <c r="M430" s="1" t="str">
        <f ca="1">IFERROR(__xludf.DUMMYFUNCTION("IFERROR(FILTER('Tag Library'!$X$14:$X$736, LEFT('Tag Library'!$W$14:$W$736, LEN(M$2))=M$2, RIGHT('Tag Library'!$W$14:$W$736, LEN($A430))=$A430), """")"),"")</f>
        <v/>
      </c>
      <c r="N430" s="1" t="str">
        <f ca="1">IFERROR(__xludf.DUMMYFUNCTION("IFERROR(FILTER('Tag Library'!$X$14:$X$736, LEFT('Tag Library'!$W$14:$W$736, LEN(N$2))=N$2, RIGHT('Tag Library'!$W$14:$W$736, LEN($A430))=$A430), """")"),"")</f>
        <v/>
      </c>
      <c r="O430" s="1" t="str">
        <f ca="1">IFERROR(__xludf.DUMMYFUNCTION("IFERROR(FILTER('Tag Library'!$X$14:$X$736, LEFT('Tag Library'!$W$14:$W$736, LEN(O$2))=O$2, RIGHT('Tag Library'!$W$14:$W$736, LEN($A430))=$A430), """")"),"")</f>
        <v/>
      </c>
      <c r="P430" s="1" t="str">
        <f ca="1">IFERROR(__xludf.DUMMYFUNCTION("IFERROR(FILTER('Tag Library'!$X$14:$X$736, LEFT('Tag Library'!$W$14:$W$736, LEN(P$2))=P$2, RIGHT('Tag Library'!$W$14:$W$736, LEN($A430))=$A430), """")"),"")</f>
        <v/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IFERROR(__xludf.DUMMYFUNCTION("IFERROR(FILTER('Tag Library'!$X$14:$X$736, LEFT('Tag Library'!$W$14:$W$736, LEN(B$2))=B$2, RIGHT('Tag Library'!$W$14:$W$736, LEN($A431))=$A431), """")"),"")</f>
        <v/>
      </c>
      <c r="C431" s="1" t="str">
        <f ca="1">IFERROR(__xludf.DUMMYFUNCTION("IFERROR(FILTER('Tag Library'!$X$14:$X$736, LEFT('Tag Library'!$W$14:$W$736, LEN(C$2))=C$2, RIGHT('Tag Library'!$W$14:$W$736, LEN($A431))=$A431), """")"),"")</f>
        <v/>
      </c>
      <c r="D431" s="1" t="str">
        <f ca="1">IFERROR(__xludf.DUMMYFUNCTION("IFERROR(FILTER('Tag Library'!$X$14:$X$736, LEFT('Tag Library'!$W$14:$W$736, LEN(D$2))=D$2, RIGHT('Tag Library'!$W$14:$W$736, LEN($A431))=$A431), """")"),"")</f>
        <v/>
      </c>
      <c r="E431" s="1" t="str">
        <f ca="1">IFERROR(__xludf.DUMMYFUNCTION("IFERROR(FILTER('Tag Library'!$X$14:$X$736, LEFT('Tag Library'!$W$14:$W$736, LEN(E$2))=E$2, RIGHT('Tag Library'!$W$14:$W$736, LEN($A431))=$A431), """")"),"")</f>
        <v/>
      </c>
      <c r="F431" s="1" t="str">
        <f ca="1">IFERROR(__xludf.DUMMYFUNCTION("IFERROR(FILTER('Tag Library'!$X$14:$X$736, LEFT('Tag Library'!$W$14:$W$736, LEN(F$2))=F$2, RIGHT('Tag Library'!$W$14:$W$736, LEN($A431))=$A431), """")"),"")</f>
        <v/>
      </c>
      <c r="G431" s="1" t="str">
        <f ca="1">IFERROR(__xludf.DUMMYFUNCTION("IFERROR(FILTER('Tag Library'!$X$14:$X$736, LEFT('Tag Library'!$W$14:$W$736, LEN(G$2))=G$2, RIGHT('Tag Library'!$W$14:$W$736, LEN($A431))=$A431), """")"),"")</f>
        <v/>
      </c>
      <c r="H431" s="1" t="str">
        <f ca="1">IFERROR(__xludf.DUMMYFUNCTION("IFERROR(FILTER('Tag Library'!$X$14:$X$736, LEFT('Tag Library'!$W$14:$W$736, LEN(H$2))=H$2, RIGHT('Tag Library'!$W$14:$W$736, LEN($A431))=$A431), """")"),"")</f>
        <v/>
      </c>
      <c r="I431" s="1" t="str">
        <f ca="1">IFERROR(__xludf.DUMMYFUNCTION("IFERROR(FILTER('Tag Library'!$X$14:$X$736, LEFT('Tag Library'!$W$14:$W$736, LEN(I$2))=I$2, RIGHT('Tag Library'!$W$14:$W$736, LEN($A431))=$A431), """")"),"")</f>
        <v/>
      </c>
      <c r="J431" s="1" t="str">
        <f ca="1">IFERROR(__xludf.DUMMYFUNCTION("IFERROR(FILTER('Tag Library'!$X$14:$X$736, LEFT('Tag Library'!$W$14:$W$736, LEN(J$2))=J$2, RIGHT('Tag Library'!$W$14:$W$736, LEN($A431))=$A431), """")"),"")</f>
        <v/>
      </c>
      <c r="K431" s="1" t="str">
        <f ca="1">IFERROR(__xludf.DUMMYFUNCTION("IFERROR(FILTER('Tag Library'!$X$14:$X$736, LEFT('Tag Library'!$W$14:$W$736, LEN(K$2))=K$2, RIGHT('Tag Library'!$W$14:$W$736, LEN($A431))=$A431), """")"),"")</f>
        <v/>
      </c>
      <c r="L431" s="1" t="str">
        <f ca="1">IFERROR(__xludf.DUMMYFUNCTION("IFERROR(FILTER('Tag Library'!$X$14:$X$736, LEFT('Tag Library'!$W$14:$W$736, LEN(L$2))=L$2, RIGHT('Tag Library'!$W$14:$W$736, LEN($A431))=$A431), """")"),"")</f>
        <v/>
      </c>
      <c r="M431" s="1" t="str">
        <f ca="1">IFERROR(__xludf.DUMMYFUNCTION("IFERROR(FILTER('Tag Library'!$X$14:$X$736, LEFT('Tag Library'!$W$14:$W$736, LEN(M$2))=M$2, RIGHT('Tag Library'!$W$14:$W$736, LEN($A431))=$A431), """")"),"")</f>
        <v/>
      </c>
      <c r="N431" s="1" t="str">
        <f ca="1">IFERROR(__xludf.DUMMYFUNCTION("IFERROR(FILTER('Tag Library'!$X$14:$X$736, LEFT('Tag Library'!$W$14:$W$736, LEN(N$2))=N$2, RIGHT('Tag Library'!$W$14:$W$736, LEN($A431))=$A431), """")"),"")</f>
        <v/>
      </c>
      <c r="O431" s="1" t="str">
        <f ca="1">IFERROR(__xludf.DUMMYFUNCTION("IFERROR(FILTER('Tag Library'!$X$14:$X$736, LEFT('Tag Library'!$W$14:$W$736, LEN(O$2))=O$2, RIGHT('Tag Library'!$W$14:$W$736, LEN($A431))=$A431), """")"),"")</f>
        <v/>
      </c>
      <c r="P431" s="1" t="str">
        <f ca="1">IFERROR(__xludf.DUMMYFUNCTION("IFERROR(FILTER('Tag Library'!$X$14:$X$736, LEFT('Tag Library'!$W$14:$W$736, LEN(P$2))=P$2, RIGHT('Tag Library'!$W$14:$W$736, LEN($A431))=$A431), """")"),"")</f>
        <v/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IFERROR(__xludf.DUMMYFUNCTION("IFERROR(FILTER('Tag Library'!$X$14:$X$736, LEFT('Tag Library'!$W$14:$W$736, LEN(B$2))=B$2, RIGHT('Tag Library'!$W$14:$W$736, LEN($A432))=$A432), """")"),"")</f>
        <v/>
      </c>
      <c r="C432" s="1" t="str">
        <f ca="1">IFERROR(__xludf.DUMMYFUNCTION("IFERROR(FILTER('Tag Library'!$X$14:$X$736, LEFT('Tag Library'!$W$14:$W$736, LEN(C$2))=C$2, RIGHT('Tag Library'!$W$14:$W$736, LEN($A432))=$A432), """")"),"")</f>
        <v/>
      </c>
      <c r="D432" s="1" t="str">
        <f ca="1">IFERROR(__xludf.DUMMYFUNCTION("IFERROR(FILTER('Tag Library'!$X$14:$X$736, LEFT('Tag Library'!$W$14:$W$736, LEN(D$2))=D$2, RIGHT('Tag Library'!$W$14:$W$736, LEN($A432))=$A432), """")"),"")</f>
        <v/>
      </c>
      <c r="E432" s="1" t="str">
        <f ca="1">IFERROR(__xludf.DUMMYFUNCTION("IFERROR(FILTER('Tag Library'!$X$14:$X$736, LEFT('Tag Library'!$W$14:$W$736, LEN(E$2))=E$2, RIGHT('Tag Library'!$W$14:$W$736, LEN($A432))=$A432), """")"),"")</f>
        <v/>
      </c>
      <c r="F432" s="1" t="str">
        <f ca="1">IFERROR(__xludf.DUMMYFUNCTION("IFERROR(FILTER('Tag Library'!$X$14:$X$736, LEFT('Tag Library'!$W$14:$W$736, LEN(F$2))=F$2, RIGHT('Tag Library'!$W$14:$W$736, LEN($A432))=$A432), """")"),"")</f>
        <v/>
      </c>
      <c r="G432" s="1" t="str">
        <f ca="1">IFERROR(__xludf.DUMMYFUNCTION("IFERROR(FILTER('Tag Library'!$X$14:$X$736, LEFT('Tag Library'!$W$14:$W$736, LEN(G$2))=G$2, RIGHT('Tag Library'!$W$14:$W$736, LEN($A432))=$A432), """")"),"")</f>
        <v/>
      </c>
      <c r="H432" s="1" t="str">
        <f ca="1">IFERROR(__xludf.DUMMYFUNCTION("IFERROR(FILTER('Tag Library'!$X$14:$X$736, LEFT('Tag Library'!$W$14:$W$736, LEN(H$2))=H$2, RIGHT('Tag Library'!$W$14:$W$736, LEN($A432))=$A432), """")"),"")</f>
        <v/>
      </c>
      <c r="I432" s="1" t="str">
        <f ca="1">IFERROR(__xludf.DUMMYFUNCTION("IFERROR(FILTER('Tag Library'!$X$14:$X$736, LEFT('Tag Library'!$W$14:$W$736, LEN(I$2))=I$2, RIGHT('Tag Library'!$W$14:$W$736, LEN($A432))=$A432), """")"),"")</f>
        <v/>
      </c>
      <c r="J432" s="1" t="str">
        <f ca="1">IFERROR(__xludf.DUMMYFUNCTION("IFERROR(FILTER('Tag Library'!$X$14:$X$736, LEFT('Tag Library'!$W$14:$W$736, LEN(J$2))=J$2, RIGHT('Tag Library'!$W$14:$W$736, LEN($A432))=$A432), """")"),"")</f>
        <v/>
      </c>
      <c r="K432" s="1" t="str">
        <f ca="1">IFERROR(__xludf.DUMMYFUNCTION("IFERROR(FILTER('Tag Library'!$X$14:$X$736, LEFT('Tag Library'!$W$14:$W$736, LEN(K$2))=K$2, RIGHT('Tag Library'!$W$14:$W$736, LEN($A432))=$A432), """")"),"")</f>
        <v/>
      </c>
      <c r="L432" s="1" t="str">
        <f ca="1">IFERROR(__xludf.DUMMYFUNCTION("IFERROR(FILTER('Tag Library'!$X$14:$X$736, LEFT('Tag Library'!$W$14:$W$736, LEN(L$2))=L$2, RIGHT('Tag Library'!$W$14:$W$736, LEN($A432))=$A432), """")"),"")</f>
        <v/>
      </c>
      <c r="M432" s="1" t="str">
        <f ca="1">IFERROR(__xludf.DUMMYFUNCTION("IFERROR(FILTER('Tag Library'!$X$14:$X$736, LEFT('Tag Library'!$W$14:$W$736, LEN(M$2))=M$2, RIGHT('Tag Library'!$W$14:$W$736, LEN($A432))=$A432), """")"),"")</f>
        <v/>
      </c>
      <c r="N432" s="1" t="str">
        <f ca="1">IFERROR(__xludf.DUMMYFUNCTION("IFERROR(FILTER('Tag Library'!$X$14:$X$736, LEFT('Tag Library'!$W$14:$W$736, LEN(N$2))=N$2, RIGHT('Tag Library'!$W$14:$W$736, LEN($A432))=$A432), """")"),"")</f>
        <v/>
      </c>
      <c r="O432" s="1" t="str">
        <f ca="1">IFERROR(__xludf.DUMMYFUNCTION("IFERROR(FILTER('Tag Library'!$X$14:$X$736, LEFT('Tag Library'!$W$14:$W$736, LEN(O$2))=O$2, RIGHT('Tag Library'!$W$14:$W$736, LEN($A432))=$A432), """")"),"")</f>
        <v/>
      </c>
      <c r="P432" s="1" t="str">
        <f ca="1">IFERROR(__xludf.DUMMYFUNCTION("IFERROR(FILTER('Tag Library'!$X$14:$X$736, LEFT('Tag Library'!$W$14:$W$736, LEN(P$2))=P$2, RIGHT('Tag Library'!$W$14:$W$736, LEN($A432))=$A432), """")"),"")</f>
        <v/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IFERROR(__xludf.DUMMYFUNCTION("IFERROR(FILTER('Tag Library'!$X$14:$X$736, LEFT('Tag Library'!$W$14:$W$736, LEN(B$2))=B$2, RIGHT('Tag Library'!$W$14:$W$736, LEN($A433))=$A433), """")"),"")</f>
        <v/>
      </c>
      <c r="C433" s="1" t="str">
        <f ca="1">IFERROR(__xludf.DUMMYFUNCTION("IFERROR(FILTER('Tag Library'!$X$14:$X$736, LEFT('Tag Library'!$W$14:$W$736, LEN(C$2))=C$2, RIGHT('Tag Library'!$W$14:$W$736, LEN($A433))=$A433), """")"),"")</f>
        <v/>
      </c>
      <c r="D433" s="1" t="str">
        <f ca="1">IFERROR(__xludf.DUMMYFUNCTION("IFERROR(FILTER('Tag Library'!$X$14:$X$736, LEFT('Tag Library'!$W$14:$W$736, LEN(D$2))=D$2, RIGHT('Tag Library'!$W$14:$W$736, LEN($A433))=$A433), """")"),"")</f>
        <v/>
      </c>
      <c r="E433" s="1" t="str">
        <f ca="1">IFERROR(__xludf.DUMMYFUNCTION("IFERROR(FILTER('Tag Library'!$X$14:$X$736, LEFT('Tag Library'!$W$14:$W$736, LEN(E$2))=E$2, RIGHT('Tag Library'!$W$14:$W$736, LEN($A433))=$A433), """")"),"")</f>
        <v/>
      </c>
      <c r="F433" s="1" t="str">
        <f ca="1">IFERROR(__xludf.DUMMYFUNCTION("IFERROR(FILTER('Tag Library'!$X$14:$X$736, LEFT('Tag Library'!$W$14:$W$736, LEN(F$2))=F$2, RIGHT('Tag Library'!$W$14:$W$736, LEN($A433))=$A433), """")"),"")</f>
        <v/>
      </c>
      <c r="G433" s="1" t="str">
        <f ca="1">IFERROR(__xludf.DUMMYFUNCTION("IFERROR(FILTER('Tag Library'!$X$14:$X$736, LEFT('Tag Library'!$W$14:$W$736, LEN(G$2))=G$2, RIGHT('Tag Library'!$W$14:$W$736, LEN($A433))=$A433), """")"),"")</f>
        <v/>
      </c>
      <c r="H433" s="1" t="str">
        <f ca="1">IFERROR(__xludf.DUMMYFUNCTION("IFERROR(FILTER('Tag Library'!$X$14:$X$736, LEFT('Tag Library'!$W$14:$W$736, LEN(H$2))=H$2, RIGHT('Tag Library'!$W$14:$W$736, LEN($A433))=$A433), """")"),"")</f>
        <v/>
      </c>
      <c r="I433" s="1" t="str">
        <f ca="1">IFERROR(__xludf.DUMMYFUNCTION("IFERROR(FILTER('Tag Library'!$X$14:$X$736, LEFT('Tag Library'!$W$14:$W$736, LEN(I$2))=I$2, RIGHT('Tag Library'!$W$14:$W$736, LEN($A433))=$A433), """")"),"")</f>
        <v/>
      </c>
      <c r="J433" s="1" t="str">
        <f ca="1">IFERROR(__xludf.DUMMYFUNCTION("IFERROR(FILTER('Tag Library'!$X$14:$X$736, LEFT('Tag Library'!$W$14:$W$736, LEN(J$2))=J$2, RIGHT('Tag Library'!$W$14:$W$736, LEN($A433))=$A433), """")"),"")</f>
        <v/>
      </c>
      <c r="K433" s="1" t="str">
        <f ca="1">IFERROR(__xludf.DUMMYFUNCTION("IFERROR(FILTER('Tag Library'!$X$14:$X$736, LEFT('Tag Library'!$W$14:$W$736, LEN(K$2))=K$2, RIGHT('Tag Library'!$W$14:$W$736, LEN($A433))=$A433), """")"),"")</f>
        <v/>
      </c>
      <c r="L433" s="1" t="str">
        <f ca="1">IFERROR(__xludf.DUMMYFUNCTION("IFERROR(FILTER('Tag Library'!$X$14:$X$736, LEFT('Tag Library'!$W$14:$W$736, LEN(L$2))=L$2, RIGHT('Tag Library'!$W$14:$W$736, LEN($A433))=$A433), """")"),"")</f>
        <v/>
      </c>
      <c r="M433" s="1" t="str">
        <f ca="1">IFERROR(__xludf.DUMMYFUNCTION("IFERROR(FILTER('Tag Library'!$X$14:$X$736, LEFT('Tag Library'!$W$14:$W$736, LEN(M$2))=M$2, RIGHT('Tag Library'!$W$14:$W$736, LEN($A433))=$A433), """")"),"")</f>
        <v/>
      </c>
      <c r="N433" s="1" t="str">
        <f ca="1">IFERROR(__xludf.DUMMYFUNCTION("IFERROR(FILTER('Tag Library'!$X$14:$X$736, LEFT('Tag Library'!$W$14:$W$736, LEN(N$2))=N$2, RIGHT('Tag Library'!$W$14:$W$736, LEN($A433))=$A433), """")"),"")</f>
        <v/>
      </c>
      <c r="O433" s="1" t="str">
        <f ca="1">IFERROR(__xludf.DUMMYFUNCTION("IFERROR(FILTER('Tag Library'!$X$14:$X$736, LEFT('Tag Library'!$W$14:$W$736, LEN(O$2))=O$2, RIGHT('Tag Library'!$W$14:$W$736, LEN($A433))=$A433), """")"),"")</f>
        <v/>
      </c>
      <c r="P433" s="1" t="str">
        <f ca="1">IFERROR(__xludf.DUMMYFUNCTION("IFERROR(FILTER('Tag Library'!$X$14:$X$736, LEFT('Tag Library'!$W$14:$W$736, LEN(P$2))=P$2, RIGHT('Tag Library'!$W$14:$W$736, LEN($A433))=$A433), """")"),"")</f>
        <v/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IFERROR(__xludf.DUMMYFUNCTION("IFERROR(FILTER('Tag Library'!$X$14:$X$736, LEFT('Tag Library'!$W$14:$W$736, LEN(B$2))=B$2, RIGHT('Tag Library'!$W$14:$W$736, LEN($A434))=$A434), """")"),"")</f>
        <v/>
      </c>
      <c r="C434" s="1" t="str">
        <f ca="1">IFERROR(__xludf.DUMMYFUNCTION("IFERROR(FILTER('Tag Library'!$X$14:$X$736, LEFT('Tag Library'!$W$14:$W$736, LEN(C$2))=C$2, RIGHT('Tag Library'!$W$14:$W$736, LEN($A434))=$A434), """")"),"")</f>
        <v/>
      </c>
      <c r="D434" s="1" t="str">
        <f ca="1">IFERROR(__xludf.DUMMYFUNCTION("IFERROR(FILTER('Tag Library'!$X$14:$X$736, LEFT('Tag Library'!$W$14:$W$736, LEN(D$2))=D$2, RIGHT('Tag Library'!$W$14:$W$736, LEN($A434))=$A434), """")"),"")</f>
        <v/>
      </c>
      <c r="E434" s="1" t="str">
        <f ca="1">IFERROR(__xludf.DUMMYFUNCTION("IFERROR(FILTER('Tag Library'!$X$14:$X$736, LEFT('Tag Library'!$W$14:$W$736, LEN(E$2))=E$2, RIGHT('Tag Library'!$W$14:$W$736, LEN($A434))=$A434), """")"),"")</f>
        <v/>
      </c>
      <c r="F434" s="1" t="str">
        <f ca="1">IFERROR(__xludf.DUMMYFUNCTION("IFERROR(FILTER('Tag Library'!$X$14:$X$736, LEFT('Tag Library'!$W$14:$W$736, LEN(F$2))=F$2, RIGHT('Tag Library'!$W$14:$W$736, LEN($A434))=$A434), """")"),"")</f>
        <v/>
      </c>
      <c r="G434" s="1" t="str">
        <f ca="1">IFERROR(__xludf.DUMMYFUNCTION("IFERROR(FILTER('Tag Library'!$X$14:$X$736, LEFT('Tag Library'!$W$14:$W$736, LEN(G$2))=G$2, RIGHT('Tag Library'!$W$14:$W$736, LEN($A434))=$A434), """")"),"")</f>
        <v/>
      </c>
      <c r="H434" s="1" t="str">
        <f ca="1">IFERROR(__xludf.DUMMYFUNCTION("IFERROR(FILTER('Tag Library'!$X$14:$X$736, LEFT('Tag Library'!$W$14:$W$736, LEN(H$2))=H$2, RIGHT('Tag Library'!$W$14:$W$736, LEN($A434))=$A434), """")"),"")</f>
        <v/>
      </c>
      <c r="I434" s="1" t="str">
        <f ca="1">IFERROR(__xludf.DUMMYFUNCTION("IFERROR(FILTER('Tag Library'!$X$14:$X$736, LEFT('Tag Library'!$W$14:$W$736, LEN(I$2))=I$2, RIGHT('Tag Library'!$W$14:$W$736, LEN($A434))=$A434), """")"),"")</f>
        <v/>
      </c>
      <c r="J434" s="1" t="str">
        <f ca="1">IFERROR(__xludf.DUMMYFUNCTION("IFERROR(FILTER('Tag Library'!$X$14:$X$736, LEFT('Tag Library'!$W$14:$W$736, LEN(J$2))=J$2, RIGHT('Tag Library'!$W$14:$W$736, LEN($A434))=$A434), """")"),"")</f>
        <v/>
      </c>
      <c r="K434" s="1" t="str">
        <f ca="1">IFERROR(__xludf.DUMMYFUNCTION("IFERROR(FILTER('Tag Library'!$X$14:$X$736, LEFT('Tag Library'!$W$14:$W$736, LEN(K$2))=K$2, RIGHT('Tag Library'!$W$14:$W$736, LEN($A434))=$A434), """")"),"")</f>
        <v/>
      </c>
      <c r="L434" s="1" t="str">
        <f ca="1">IFERROR(__xludf.DUMMYFUNCTION("IFERROR(FILTER('Tag Library'!$X$14:$X$736, LEFT('Tag Library'!$W$14:$W$736, LEN(L$2))=L$2, RIGHT('Tag Library'!$W$14:$W$736, LEN($A434))=$A434), """")"),"")</f>
        <v/>
      </c>
      <c r="M434" s="1" t="str">
        <f ca="1">IFERROR(__xludf.DUMMYFUNCTION("IFERROR(FILTER('Tag Library'!$X$14:$X$736, LEFT('Tag Library'!$W$14:$W$736, LEN(M$2))=M$2, RIGHT('Tag Library'!$W$14:$W$736, LEN($A434))=$A434), """")"),"")</f>
        <v/>
      </c>
      <c r="N434" s="1" t="str">
        <f ca="1">IFERROR(__xludf.DUMMYFUNCTION("IFERROR(FILTER('Tag Library'!$X$14:$X$736, LEFT('Tag Library'!$W$14:$W$736, LEN(N$2))=N$2, RIGHT('Tag Library'!$W$14:$W$736, LEN($A434))=$A434), """")"),"")</f>
        <v/>
      </c>
      <c r="O434" s="1" t="str">
        <f ca="1">IFERROR(__xludf.DUMMYFUNCTION("IFERROR(FILTER('Tag Library'!$X$14:$X$736, LEFT('Tag Library'!$W$14:$W$736, LEN(O$2))=O$2, RIGHT('Tag Library'!$W$14:$W$736, LEN($A434))=$A434), """")"),"")</f>
        <v/>
      </c>
      <c r="P434" s="1" t="str">
        <f ca="1">IFERROR(__xludf.DUMMYFUNCTION("IFERROR(FILTER('Tag Library'!$X$14:$X$736, LEFT('Tag Library'!$W$14:$W$736, LEN(P$2))=P$2, RIGHT('Tag Library'!$W$14:$W$736, LEN($A434))=$A434), """")"),"")</f>
        <v/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IFERROR(__xludf.DUMMYFUNCTION("IFERROR(FILTER('Tag Library'!$X$14:$X$736, LEFT('Tag Library'!$W$14:$W$736, LEN(B$2))=B$2, RIGHT('Tag Library'!$W$14:$W$736, LEN($A435))=$A435), """")"),"")</f>
        <v/>
      </c>
      <c r="C435" s="1" t="str">
        <f ca="1">IFERROR(__xludf.DUMMYFUNCTION("IFERROR(FILTER('Tag Library'!$X$14:$X$736, LEFT('Tag Library'!$W$14:$W$736, LEN(C$2))=C$2, RIGHT('Tag Library'!$W$14:$W$736, LEN($A435))=$A435), """")"),"")</f>
        <v/>
      </c>
      <c r="D435" s="1" t="str">
        <f ca="1">IFERROR(__xludf.DUMMYFUNCTION("IFERROR(FILTER('Tag Library'!$X$14:$X$736, LEFT('Tag Library'!$W$14:$W$736, LEN(D$2))=D$2, RIGHT('Tag Library'!$W$14:$W$736, LEN($A435))=$A435), """")"),"")</f>
        <v/>
      </c>
      <c r="E435" s="1" t="str">
        <f ca="1">IFERROR(__xludf.DUMMYFUNCTION("IFERROR(FILTER('Tag Library'!$X$14:$X$736, LEFT('Tag Library'!$W$14:$W$736, LEN(E$2))=E$2, RIGHT('Tag Library'!$W$14:$W$736, LEN($A435))=$A435), """")"),"")</f>
        <v/>
      </c>
      <c r="F435" s="1" t="str">
        <f ca="1">IFERROR(__xludf.DUMMYFUNCTION("IFERROR(FILTER('Tag Library'!$X$14:$X$736, LEFT('Tag Library'!$W$14:$W$736, LEN(F$2))=F$2, RIGHT('Tag Library'!$W$14:$W$736, LEN($A435))=$A435), """")"),"")</f>
        <v/>
      </c>
      <c r="G435" s="1" t="str">
        <f ca="1">IFERROR(__xludf.DUMMYFUNCTION("IFERROR(FILTER('Tag Library'!$X$14:$X$736, LEFT('Tag Library'!$W$14:$W$736, LEN(G$2))=G$2, RIGHT('Tag Library'!$W$14:$W$736, LEN($A435))=$A435), """")"),"")</f>
        <v/>
      </c>
      <c r="H435" s="1" t="str">
        <f ca="1">IFERROR(__xludf.DUMMYFUNCTION("IFERROR(FILTER('Tag Library'!$X$14:$X$736, LEFT('Tag Library'!$W$14:$W$736, LEN(H$2))=H$2, RIGHT('Tag Library'!$W$14:$W$736, LEN($A435))=$A435), """")"),"")</f>
        <v/>
      </c>
      <c r="I435" s="1" t="str">
        <f ca="1">IFERROR(__xludf.DUMMYFUNCTION("IFERROR(FILTER('Tag Library'!$X$14:$X$736, LEFT('Tag Library'!$W$14:$W$736, LEN(I$2))=I$2, RIGHT('Tag Library'!$W$14:$W$736, LEN($A435))=$A435), """")"),"")</f>
        <v/>
      </c>
      <c r="J435" s="1" t="str">
        <f ca="1">IFERROR(__xludf.DUMMYFUNCTION("IFERROR(FILTER('Tag Library'!$X$14:$X$736, LEFT('Tag Library'!$W$14:$W$736, LEN(J$2))=J$2, RIGHT('Tag Library'!$W$14:$W$736, LEN($A435))=$A435), """")"),"")</f>
        <v/>
      </c>
      <c r="K435" s="1" t="str">
        <f ca="1">IFERROR(__xludf.DUMMYFUNCTION("IFERROR(FILTER('Tag Library'!$X$14:$X$736, LEFT('Tag Library'!$W$14:$W$736, LEN(K$2))=K$2, RIGHT('Tag Library'!$W$14:$W$736, LEN($A435))=$A435), """")"),"")</f>
        <v/>
      </c>
      <c r="L435" s="1" t="str">
        <f ca="1">IFERROR(__xludf.DUMMYFUNCTION("IFERROR(FILTER('Tag Library'!$X$14:$X$736, LEFT('Tag Library'!$W$14:$W$736, LEN(L$2))=L$2, RIGHT('Tag Library'!$W$14:$W$736, LEN($A435))=$A435), """")"),"")</f>
        <v/>
      </c>
      <c r="M435" s="1" t="str">
        <f ca="1">IFERROR(__xludf.DUMMYFUNCTION("IFERROR(FILTER('Tag Library'!$X$14:$X$736, LEFT('Tag Library'!$W$14:$W$736, LEN(M$2))=M$2, RIGHT('Tag Library'!$W$14:$W$736, LEN($A435))=$A435), """")"),"")</f>
        <v/>
      </c>
      <c r="N435" s="1" t="str">
        <f ca="1">IFERROR(__xludf.DUMMYFUNCTION("IFERROR(FILTER('Tag Library'!$X$14:$X$736, LEFT('Tag Library'!$W$14:$W$736, LEN(N$2))=N$2, RIGHT('Tag Library'!$W$14:$W$736, LEN($A435))=$A435), """")"),"")</f>
        <v/>
      </c>
      <c r="O435" s="1" t="str">
        <f ca="1">IFERROR(__xludf.DUMMYFUNCTION("IFERROR(FILTER('Tag Library'!$X$14:$X$736, LEFT('Tag Library'!$W$14:$W$736, LEN(O$2))=O$2, RIGHT('Tag Library'!$W$14:$W$736, LEN($A435))=$A435), """")"),"")</f>
        <v/>
      </c>
      <c r="P435" s="1" t="str">
        <f ca="1">IFERROR(__xludf.DUMMYFUNCTION("IFERROR(FILTER('Tag Library'!$X$14:$X$736, LEFT('Tag Library'!$W$14:$W$736, LEN(P$2))=P$2, RIGHT('Tag Library'!$W$14:$W$736, LEN($A435))=$A435), """")"),"")</f>
        <v/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IFERROR(__xludf.DUMMYFUNCTION("IFERROR(FILTER('Tag Library'!$X$14:$X$736, LEFT('Tag Library'!$W$14:$W$736, LEN(B$2))=B$2, RIGHT('Tag Library'!$W$14:$W$736, LEN($A436))=$A436), """")"),"")</f>
        <v/>
      </c>
      <c r="C436" s="1" t="str">
        <f ca="1">IFERROR(__xludf.DUMMYFUNCTION("IFERROR(FILTER('Tag Library'!$X$14:$X$736, LEFT('Tag Library'!$W$14:$W$736, LEN(C$2))=C$2, RIGHT('Tag Library'!$W$14:$W$736, LEN($A436))=$A436), """")"),"")</f>
        <v/>
      </c>
      <c r="D436" s="1" t="str">
        <f ca="1">IFERROR(__xludf.DUMMYFUNCTION("IFERROR(FILTER('Tag Library'!$X$14:$X$736, LEFT('Tag Library'!$W$14:$W$736, LEN(D$2))=D$2, RIGHT('Tag Library'!$W$14:$W$736, LEN($A436))=$A436), """")"),"")</f>
        <v/>
      </c>
      <c r="E436" s="1" t="str">
        <f ca="1">IFERROR(__xludf.DUMMYFUNCTION("IFERROR(FILTER('Tag Library'!$X$14:$X$736, LEFT('Tag Library'!$W$14:$W$736, LEN(E$2))=E$2, RIGHT('Tag Library'!$W$14:$W$736, LEN($A436))=$A436), """")"),"")</f>
        <v/>
      </c>
      <c r="F436" s="1" t="str">
        <f ca="1">IFERROR(__xludf.DUMMYFUNCTION("IFERROR(FILTER('Tag Library'!$X$14:$X$736, LEFT('Tag Library'!$W$14:$W$736, LEN(F$2))=F$2, RIGHT('Tag Library'!$W$14:$W$736, LEN($A436))=$A436), """")"),"")</f>
        <v/>
      </c>
      <c r="G436" s="1" t="str">
        <f ca="1">IFERROR(__xludf.DUMMYFUNCTION("IFERROR(FILTER('Tag Library'!$X$14:$X$736, LEFT('Tag Library'!$W$14:$W$736, LEN(G$2))=G$2, RIGHT('Tag Library'!$W$14:$W$736, LEN($A436))=$A436), """")"),"")</f>
        <v/>
      </c>
      <c r="H436" s="1" t="str">
        <f ca="1">IFERROR(__xludf.DUMMYFUNCTION("IFERROR(FILTER('Tag Library'!$X$14:$X$736, LEFT('Tag Library'!$W$14:$W$736, LEN(H$2))=H$2, RIGHT('Tag Library'!$W$14:$W$736, LEN($A436))=$A436), """")"),"")</f>
        <v/>
      </c>
      <c r="I436" s="1" t="str">
        <f ca="1">IFERROR(__xludf.DUMMYFUNCTION("IFERROR(FILTER('Tag Library'!$X$14:$X$736, LEFT('Tag Library'!$W$14:$W$736, LEN(I$2))=I$2, RIGHT('Tag Library'!$W$14:$W$736, LEN($A436))=$A436), """")"),"")</f>
        <v/>
      </c>
      <c r="J436" s="1" t="str">
        <f ca="1">IFERROR(__xludf.DUMMYFUNCTION("IFERROR(FILTER('Tag Library'!$X$14:$X$736, LEFT('Tag Library'!$W$14:$W$736, LEN(J$2))=J$2, RIGHT('Tag Library'!$W$14:$W$736, LEN($A436))=$A436), """")"),"")</f>
        <v/>
      </c>
      <c r="K436" s="1" t="str">
        <f ca="1">IFERROR(__xludf.DUMMYFUNCTION("IFERROR(FILTER('Tag Library'!$X$14:$X$736, LEFT('Tag Library'!$W$14:$W$736, LEN(K$2))=K$2, RIGHT('Tag Library'!$W$14:$W$736, LEN($A436))=$A436), """")"),"")</f>
        <v/>
      </c>
      <c r="L436" s="1" t="str">
        <f ca="1">IFERROR(__xludf.DUMMYFUNCTION("IFERROR(FILTER('Tag Library'!$X$14:$X$736, LEFT('Tag Library'!$W$14:$W$736, LEN(L$2))=L$2, RIGHT('Tag Library'!$W$14:$W$736, LEN($A436))=$A436), """")"),"")</f>
        <v/>
      </c>
      <c r="M436" s="1" t="str">
        <f ca="1">IFERROR(__xludf.DUMMYFUNCTION("IFERROR(FILTER('Tag Library'!$X$14:$X$736, LEFT('Tag Library'!$W$14:$W$736, LEN(M$2))=M$2, RIGHT('Tag Library'!$W$14:$W$736, LEN($A436))=$A436), """")"),"")</f>
        <v/>
      </c>
      <c r="N436" s="1" t="str">
        <f ca="1">IFERROR(__xludf.DUMMYFUNCTION("IFERROR(FILTER('Tag Library'!$X$14:$X$736, LEFT('Tag Library'!$W$14:$W$736, LEN(N$2))=N$2, RIGHT('Tag Library'!$W$14:$W$736, LEN($A436))=$A436), """")"),"")</f>
        <v/>
      </c>
      <c r="O436" s="1" t="str">
        <f ca="1">IFERROR(__xludf.DUMMYFUNCTION("IFERROR(FILTER('Tag Library'!$X$14:$X$736, LEFT('Tag Library'!$W$14:$W$736, LEN(O$2))=O$2, RIGHT('Tag Library'!$W$14:$W$736, LEN($A436))=$A436), """")"),"")</f>
        <v/>
      </c>
      <c r="P436" s="1" t="str">
        <f ca="1">IFERROR(__xludf.DUMMYFUNCTION("IFERROR(FILTER('Tag Library'!$X$14:$X$736, LEFT('Tag Library'!$W$14:$W$736, LEN(P$2))=P$2, RIGHT('Tag Library'!$W$14:$W$736, LEN($A436))=$A436), """")"),"")</f>
        <v/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IFERROR(__xludf.DUMMYFUNCTION("IFERROR(FILTER('Tag Library'!$X$14:$X$736, LEFT('Tag Library'!$W$14:$W$736, LEN(B$2))=B$2, RIGHT('Tag Library'!$W$14:$W$736, LEN($A437))=$A437), """")"),"")</f>
        <v/>
      </c>
      <c r="C437" s="1" t="str">
        <f ca="1">IFERROR(__xludf.DUMMYFUNCTION("IFERROR(FILTER('Tag Library'!$X$14:$X$736, LEFT('Tag Library'!$W$14:$W$736, LEN(C$2))=C$2, RIGHT('Tag Library'!$W$14:$W$736, LEN($A437))=$A437), """")"),"")</f>
        <v/>
      </c>
      <c r="D437" s="1" t="str">
        <f ca="1">IFERROR(__xludf.DUMMYFUNCTION("IFERROR(FILTER('Tag Library'!$X$14:$X$736, LEFT('Tag Library'!$W$14:$W$736, LEN(D$2))=D$2, RIGHT('Tag Library'!$W$14:$W$736, LEN($A437))=$A437), """")"),"")</f>
        <v/>
      </c>
      <c r="E437" s="1" t="str">
        <f ca="1">IFERROR(__xludf.DUMMYFUNCTION("IFERROR(FILTER('Tag Library'!$X$14:$X$736, LEFT('Tag Library'!$W$14:$W$736, LEN(E$2))=E$2, RIGHT('Tag Library'!$W$14:$W$736, LEN($A437))=$A437), """")"),"")</f>
        <v/>
      </c>
      <c r="F437" s="1" t="str">
        <f ca="1">IFERROR(__xludf.DUMMYFUNCTION("IFERROR(FILTER('Tag Library'!$X$14:$X$736, LEFT('Tag Library'!$W$14:$W$736, LEN(F$2))=F$2, RIGHT('Tag Library'!$W$14:$W$736, LEN($A437))=$A437), """")"),"")</f>
        <v/>
      </c>
      <c r="G437" s="1" t="str">
        <f ca="1">IFERROR(__xludf.DUMMYFUNCTION("IFERROR(FILTER('Tag Library'!$X$14:$X$736, LEFT('Tag Library'!$W$14:$W$736, LEN(G$2))=G$2, RIGHT('Tag Library'!$W$14:$W$736, LEN($A437))=$A437), """")"),"")</f>
        <v/>
      </c>
      <c r="H437" s="1" t="str">
        <f ca="1">IFERROR(__xludf.DUMMYFUNCTION("IFERROR(FILTER('Tag Library'!$X$14:$X$736, LEFT('Tag Library'!$W$14:$W$736, LEN(H$2))=H$2, RIGHT('Tag Library'!$W$14:$W$736, LEN($A437))=$A437), """")"),"")</f>
        <v/>
      </c>
      <c r="I437" s="1" t="str">
        <f ca="1">IFERROR(__xludf.DUMMYFUNCTION("IFERROR(FILTER('Tag Library'!$X$14:$X$736, LEFT('Tag Library'!$W$14:$W$736, LEN(I$2))=I$2, RIGHT('Tag Library'!$W$14:$W$736, LEN($A437))=$A437), """")"),"")</f>
        <v/>
      </c>
      <c r="J437" s="1" t="str">
        <f ca="1">IFERROR(__xludf.DUMMYFUNCTION("IFERROR(FILTER('Tag Library'!$X$14:$X$736, LEFT('Tag Library'!$W$14:$W$736, LEN(J$2))=J$2, RIGHT('Tag Library'!$W$14:$W$736, LEN($A437))=$A437), """")"),"")</f>
        <v/>
      </c>
      <c r="K437" s="1" t="str">
        <f ca="1">IFERROR(__xludf.DUMMYFUNCTION("IFERROR(FILTER('Tag Library'!$X$14:$X$736, LEFT('Tag Library'!$W$14:$W$736, LEN(K$2))=K$2, RIGHT('Tag Library'!$W$14:$W$736, LEN($A437))=$A437), """")"),"")</f>
        <v/>
      </c>
      <c r="L437" s="1" t="str">
        <f ca="1">IFERROR(__xludf.DUMMYFUNCTION("IFERROR(FILTER('Tag Library'!$X$14:$X$736, LEFT('Tag Library'!$W$14:$W$736, LEN(L$2))=L$2, RIGHT('Tag Library'!$W$14:$W$736, LEN($A437))=$A437), """")"),"")</f>
        <v/>
      </c>
      <c r="M437" s="1" t="str">
        <f ca="1">IFERROR(__xludf.DUMMYFUNCTION("IFERROR(FILTER('Tag Library'!$X$14:$X$736, LEFT('Tag Library'!$W$14:$W$736, LEN(M$2))=M$2, RIGHT('Tag Library'!$W$14:$W$736, LEN($A437))=$A437), """")"),"")</f>
        <v/>
      </c>
      <c r="N437" s="1" t="str">
        <f ca="1">IFERROR(__xludf.DUMMYFUNCTION("IFERROR(FILTER('Tag Library'!$X$14:$X$736, LEFT('Tag Library'!$W$14:$W$736, LEN(N$2))=N$2, RIGHT('Tag Library'!$W$14:$W$736, LEN($A437))=$A437), """")"),"")</f>
        <v/>
      </c>
      <c r="O437" s="1" t="str">
        <f ca="1">IFERROR(__xludf.DUMMYFUNCTION("IFERROR(FILTER('Tag Library'!$X$14:$X$736, LEFT('Tag Library'!$W$14:$W$736, LEN(O$2))=O$2, RIGHT('Tag Library'!$W$14:$W$736, LEN($A437))=$A437), """")"),"")</f>
        <v/>
      </c>
      <c r="P437" s="1" t="str">
        <f ca="1">IFERROR(__xludf.DUMMYFUNCTION("IFERROR(FILTER('Tag Library'!$X$14:$X$736, LEFT('Tag Library'!$W$14:$W$736, LEN(P$2))=P$2, RIGHT('Tag Library'!$W$14:$W$736, LEN($A437))=$A437), """")"),"")</f>
        <v/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IFERROR(__xludf.DUMMYFUNCTION("IFERROR(FILTER('Tag Library'!$X$14:$X$736, LEFT('Tag Library'!$W$14:$W$736, LEN(B$2))=B$2, RIGHT('Tag Library'!$W$14:$W$736, LEN($A438))=$A438), """")"),"")</f>
        <v/>
      </c>
      <c r="C438" s="1" t="str">
        <f ca="1">IFERROR(__xludf.DUMMYFUNCTION("IFERROR(FILTER('Tag Library'!$X$14:$X$736, LEFT('Tag Library'!$W$14:$W$736, LEN(C$2))=C$2, RIGHT('Tag Library'!$W$14:$W$736, LEN($A438))=$A438), """")"),"")</f>
        <v/>
      </c>
      <c r="D438" s="1" t="str">
        <f ca="1">IFERROR(__xludf.DUMMYFUNCTION("IFERROR(FILTER('Tag Library'!$X$14:$X$736, LEFT('Tag Library'!$W$14:$W$736, LEN(D$2))=D$2, RIGHT('Tag Library'!$W$14:$W$736, LEN($A438))=$A438), """")"),"")</f>
        <v/>
      </c>
      <c r="E438" s="1" t="str">
        <f ca="1">IFERROR(__xludf.DUMMYFUNCTION("IFERROR(FILTER('Tag Library'!$X$14:$X$736, LEFT('Tag Library'!$W$14:$W$736, LEN(E$2))=E$2, RIGHT('Tag Library'!$W$14:$W$736, LEN($A438))=$A438), """")"),"")</f>
        <v/>
      </c>
      <c r="F438" s="1" t="str">
        <f ca="1">IFERROR(__xludf.DUMMYFUNCTION("IFERROR(FILTER('Tag Library'!$X$14:$X$736, LEFT('Tag Library'!$W$14:$W$736, LEN(F$2))=F$2, RIGHT('Tag Library'!$W$14:$W$736, LEN($A438))=$A438), """")"),"")</f>
        <v/>
      </c>
      <c r="G438" s="1" t="str">
        <f ca="1">IFERROR(__xludf.DUMMYFUNCTION("IFERROR(FILTER('Tag Library'!$X$14:$X$736, LEFT('Tag Library'!$W$14:$W$736, LEN(G$2))=G$2, RIGHT('Tag Library'!$W$14:$W$736, LEN($A438))=$A438), """")"),"")</f>
        <v/>
      </c>
      <c r="H438" s="1" t="str">
        <f ca="1">IFERROR(__xludf.DUMMYFUNCTION("IFERROR(FILTER('Tag Library'!$X$14:$X$736, LEFT('Tag Library'!$W$14:$W$736, LEN(H$2))=H$2, RIGHT('Tag Library'!$W$14:$W$736, LEN($A438))=$A438), """")"),"")</f>
        <v/>
      </c>
      <c r="I438" s="1" t="str">
        <f ca="1">IFERROR(__xludf.DUMMYFUNCTION("IFERROR(FILTER('Tag Library'!$X$14:$X$736, LEFT('Tag Library'!$W$14:$W$736, LEN(I$2))=I$2, RIGHT('Tag Library'!$W$14:$W$736, LEN($A438))=$A438), """")"),"")</f>
        <v/>
      </c>
      <c r="J438" s="1" t="str">
        <f ca="1">IFERROR(__xludf.DUMMYFUNCTION("IFERROR(FILTER('Tag Library'!$X$14:$X$736, LEFT('Tag Library'!$W$14:$W$736, LEN(J$2))=J$2, RIGHT('Tag Library'!$W$14:$W$736, LEN($A438))=$A438), """")"),"")</f>
        <v/>
      </c>
      <c r="K438" s="1" t="str">
        <f ca="1">IFERROR(__xludf.DUMMYFUNCTION("IFERROR(FILTER('Tag Library'!$X$14:$X$736, LEFT('Tag Library'!$W$14:$W$736, LEN(K$2))=K$2, RIGHT('Tag Library'!$W$14:$W$736, LEN($A438))=$A438), """")"),"")</f>
        <v/>
      </c>
      <c r="L438" s="1" t="str">
        <f ca="1">IFERROR(__xludf.DUMMYFUNCTION("IFERROR(FILTER('Tag Library'!$X$14:$X$736, LEFT('Tag Library'!$W$14:$W$736, LEN(L$2))=L$2, RIGHT('Tag Library'!$W$14:$W$736, LEN($A438))=$A438), """")"),"")</f>
        <v/>
      </c>
      <c r="M438" s="1" t="str">
        <f ca="1">IFERROR(__xludf.DUMMYFUNCTION("IFERROR(FILTER('Tag Library'!$X$14:$X$736, LEFT('Tag Library'!$W$14:$W$736, LEN(M$2))=M$2, RIGHT('Tag Library'!$W$14:$W$736, LEN($A438))=$A438), """")"),"")</f>
        <v/>
      </c>
      <c r="N438" s="1" t="str">
        <f ca="1">IFERROR(__xludf.DUMMYFUNCTION("IFERROR(FILTER('Tag Library'!$X$14:$X$736, LEFT('Tag Library'!$W$14:$W$736, LEN(N$2))=N$2, RIGHT('Tag Library'!$W$14:$W$736, LEN($A438))=$A438), """")"),"")</f>
        <v/>
      </c>
      <c r="O438" s="1" t="str">
        <f ca="1">IFERROR(__xludf.DUMMYFUNCTION("IFERROR(FILTER('Tag Library'!$X$14:$X$736, LEFT('Tag Library'!$W$14:$W$736, LEN(O$2))=O$2, RIGHT('Tag Library'!$W$14:$W$736, LEN($A438))=$A438), """")"),"")</f>
        <v/>
      </c>
      <c r="P438" s="1" t="str">
        <f ca="1">IFERROR(__xludf.DUMMYFUNCTION("IFERROR(FILTER('Tag Library'!$X$14:$X$736, LEFT('Tag Library'!$W$14:$W$736, LEN(P$2))=P$2, RIGHT('Tag Library'!$W$14:$W$736, LEN($A438))=$A438), """")"),"")</f>
        <v/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IFERROR(__xludf.DUMMYFUNCTION("IFERROR(FILTER('Tag Library'!$X$14:$X$736, LEFT('Tag Library'!$W$14:$W$736, LEN(B$2))=B$2, RIGHT('Tag Library'!$W$14:$W$736, LEN($A439))=$A439), """")"),"")</f>
        <v/>
      </c>
      <c r="C439" s="1" t="str">
        <f ca="1">IFERROR(__xludf.DUMMYFUNCTION("IFERROR(FILTER('Tag Library'!$X$14:$X$736, LEFT('Tag Library'!$W$14:$W$736, LEN(C$2))=C$2, RIGHT('Tag Library'!$W$14:$W$736, LEN($A439))=$A439), """")"),"")</f>
        <v/>
      </c>
      <c r="D439" s="1" t="str">
        <f ca="1">IFERROR(__xludf.DUMMYFUNCTION("IFERROR(FILTER('Tag Library'!$X$14:$X$736, LEFT('Tag Library'!$W$14:$W$736, LEN(D$2))=D$2, RIGHT('Tag Library'!$W$14:$W$736, LEN($A439))=$A439), """")"),"")</f>
        <v/>
      </c>
      <c r="E439" s="1" t="str">
        <f ca="1">IFERROR(__xludf.DUMMYFUNCTION("IFERROR(FILTER('Tag Library'!$X$14:$X$736, LEFT('Tag Library'!$W$14:$W$736, LEN(E$2))=E$2, RIGHT('Tag Library'!$W$14:$W$736, LEN($A439))=$A439), """")"),"")</f>
        <v/>
      </c>
      <c r="F439" s="1" t="str">
        <f ca="1">IFERROR(__xludf.DUMMYFUNCTION("IFERROR(FILTER('Tag Library'!$X$14:$X$736, LEFT('Tag Library'!$W$14:$W$736, LEN(F$2))=F$2, RIGHT('Tag Library'!$W$14:$W$736, LEN($A439))=$A439), """")"),"")</f>
        <v/>
      </c>
      <c r="G439" s="1" t="str">
        <f ca="1">IFERROR(__xludf.DUMMYFUNCTION("IFERROR(FILTER('Tag Library'!$X$14:$X$736, LEFT('Tag Library'!$W$14:$W$736, LEN(G$2))=G$2, RIGHT('Tag Library'!$W$14:$W$736, LEN($A439))=$A439), """")"),"")</f>
        <v/>
      </c>
      <c r="H439" s="1" t="str">
        <f ca="1">IFERROR(__xludf.DUMMYFUNCTION("IFERROR(FILTER('Tag Library'!$X$14:$X$736, LEFT('Tag Library'!$W$14:$W$736, LEN(H$2))=H$2, RIGHT('Tag Library'!$W$14:$W$736, LEN($A439))=$A439), """")"),"")</f>
        <v/>
      </c>
      <c r="I439" s="1" t="str">
        <f ca="1">IFERROR(__xludf.DUMMYFUNCTION("IFERROR(FILTER('Tag Library'!$X$14:$X$736, LEFT('Tag Library'!$W$14:$W$736, LEN(I$2))=I$2, RIGHT('Tag Library'!$W$14:$W$736, LEN($A439))=$A439), """")"),"")</f>
        <v/>
      </c>
      <c r="J439" s="1" t="str">
        <f ca="1">IFERROR(__xludf.DUMMYFUNCTION("IFERROR(FILTER('Tag Library'!$X$14:$X$736, LEFT('Tag Library'!$W$14:$W$736, LEN(J$2))=J$2, RIGHT('Tag Library'!$W$14:$W$736, LEN($A439))=$A439), """")"),"")</f>
        <v/>
      </c>
      <c r="K439" s="1" t="str">
        <f ca="1">IFERROR(__xludf.DUMMYFUNCTION("IFERROR(FILTER('Tag Library'!$X$14:$X$736, LEFT('Tag Library'!$W$14:$W$736, LEN(K$2))=K$2, RIGHT('Tag Library'!$W$14:$W$736, LEN($A439))=$A439), """")"),"")</f>
        <v/>
      </c>
      <c r="L439" s="1" t="str">
        <f ca="1">IFERROR(__xludf.DUMMYFUNCTION("IFERROR(FILTER('Tag Library'!$X$14:$X$736, LEFT('Tag Library'!$W$14:$W$736, LEN(L$2))=L$2, RIGHT('Tag Library'!$W$14:$W$736, LEN($A439))=$A439), """")"),"")</f>
        <v/>
      </c>
      <c r="M439" s="1" t="str">
        <f ca="1">IFERROR(__xludf.DUMMYFUNCTION("IFERROR(FILTER('Tag Library'!$X$14:$X$736, LEFT('Tag Library'!$W$14:$W$736, LEN(M$2))=M$2, RIGHT('Tag Library'!$W$14:$W$736, LEN($A439))=$A439), """")"),"")</f>
        <v/>
      </c>
      <c r="N439" s="1" t="str">
        <f ca="1">IFERROR(__xludf.DUMMYFUNCTION("IFERROR(FILTER('Tag Library'!$X$14:$X$736, LEFT('Tag Library'!$W$14:$W$736, LEN(N$2))=N$2, RIGHT('Tag Library'!$W$14:$W$736, LEN($A439))=$A439), """")"),"")</f>
        <v/>
      </c>
      <c r="O439" s="1" t="str">
        <f ca="1">IFERROR(__xludf.DUMMYFUNCTION("IFERROR(FILTER('Tag Library'!$X$14:$X$736, LEFT('Tag Library'!$W$14:$W$736, LEN(O$2))=O$2, RIGHT('Tag Library'!$W$14:$W$736, LEN($A439))=$A439), """")"),"")</f>
        <v/>
      </c>
      <c r="P439" s="1" t="str">
        <f ca="1">IFERROR(__xludf.DUMMYFUNCTION("IFERROR(FILTER('Tag Library'!$X$14:$X$736, LEFT('Tag Library'!$W$14:$W$736, LEN(P$2))=P$2, RIGHT('Tag Library'!$W$14:$W$736, LEN($A439))=$A439), """")"),"")</f>
        <v/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IFERROR(__xludf.DUMMYFUNCTION("IFERROR(FILTER('Tag Library'!$X$14:$X$736, LEFT('Tag Library'!$W$14:$W$736, LEN(B$2))=B$2, RIGHT('Tag Library'!$W$14:$W$736, LEN($A440))=$A440), """")"),"")</f>
        <v/>
      </c>
      <c r="C440" s="1" t="str">
        <f ca="1">IFERROR(__xludf.DUMMYFUNCTION("IFERROR(FILTER('Tag Library'!$X$14:$X$736, LEFT('Tag Library'!$W$14:$W$736, LEN(C$2))=C$2, RIGHT('Tag Library'!$W$14:$W$736, LEN($A440))=$A440), """")"),"")</f>
        <v/>
      </c>
      <c r="D440" s="1" t="str">
        <f ca="1">IFERROR(__xludf.DUMMYFUNCTION("IFERROR(FILTER('Tag Library'!$X$14:$X$736, LEFT('Tag Library'!$W$14:$W$736, LEN(D$2))=D$2, RIGHT('Tag Library'!$W$14:$W$736, LEN($A440))=$A440), """")"),"")</f>
        <v/>
      </c>
      <c r="E440" s="1" t="str">
        <f ca="1">IFERROR(__xludf.DUMMYFUNCTION("IFERROR(FILTER('Tag Library'!$X$14:$X$736, LEFT('Tag Library'!$W$14:$W$736, LEN(E$2))=E$2, RIGHT('Tag Library'!$W$14:$W$736, LEN($A440))=$A440), """")"),"")</f>
        <v/>
      </c>
      <c r="F440" s="1" t="str">
        <f ca="1">IFERROR(__xludf.DUMMYFUNCTION("IFERROR(FILTER('Tag Library'!$X$14:$X$736, LEFT('Tag Library'!$W$14:$W$736, LEN(F$2))=F$2, RIGHT('Tag Library'!$W$14:$W$736, LEN($A440))=$A440), """")"),"")</f>
        <v/>
      </c>
      <c r="G440" s="1" t="str">
        <f ca="1">IFERROR(__xludf.DUMMYFUNCTION("IFERROR(FILTER('Tag Library'!$X$14:$X$736, LEFT('Tag Library'!$W$14:$W$736, LEN(G$2))=G$2, RIGHT('Tag Library'!$W$14:$W$736, LEN($A440))=$A440), """")"),"")</f>
        <v/>
      </c>
      <c r="H440" s="1" t="str">
        <f ca="1">IFERROR(__xludf.DUMMYFUNCTION("IFERROR(FILTER('Tag Library'!$X$14:$X$736, LEFT('Tag Library'!$W$14:$W$736, LEN(H$2))=H$2, RIGHT('Tag Library'!$W$14:$W$736, LEN($A440))=$A440), """")"),"")</f>
        <v/>
      </c>
      <c r="I440" s="1" t="str">
        <f ca="1">IFERROR(__xludf.DUMMYFUNCTION("IFERROR(FILTER('Tag Library'!$X$14:$X$736, LEFT('Tag Library'!$W$14:$W$736, LEN(I$2))=I$2, RIGHT('Tag Library'!$W$14:$W$736, LEN($A440))=$A440), """")"),"")</f>
        <v/>
      </c>
      <c r="J440" s="1" t="str">
        <f ca="1">IFERROR(__xludf.DUMMYFUNCTION("IFERROR(FILTER('Tag Library'!$X$14:$X$736, LEFT('Tag Library'!$W$14:$W$736, LEN(J$2))=J$2, RIGHT('Tag Library'!$W$14:$W$736, LEN($A440))=$A440), """")"),"")</f>
        <v/>
      </c>
      <c r="K440" s="1" t="str">
        <f ca="1">IFERROR(__xludf.DUMMYFUNCTION("IFERROR(FILTER('Tag Library'!$X$14:$X$736, LEFT('Tag Library'!$W$14:$W$736, LEN(K$2))=K$2, RIGHT('Tag Library'!$W$14:$W$736, LEN($A440))=$A440), """")"),"")</f>
        <v/>
      </c>
      <c r="L440" s="1" t="str">
        <f ca="1">IFERROR(__xludf.DUMMYFUNCTION("IFERROR(FILTER('Tag Library'!$X$14:$X$736, LEFT('Tag Library'!$W$14:$W$736, LEN(L$2))=L$2, RIGHT('Tag Library'!$W$14:$W$736, LEN($A440))=$A440), """")"),"")</f>
        <v/>
      </c>
      <c r="M440" s="1" t="str">
        <f ca="1">IFERROR(__xludf.DUMMYFUNCTION("IFERROR(FILTER('Tag Library'!$X$14:$X$736, LEFT('Tag Library'!$W$14:$W$736, LEN(M$2))=M$2, RIGHT('Tag Library'!$W$14:$W$736, LEN($A440))=$A440), """")"),"")</f>
        <v/>
      </c>
      <c r="N440" s="1" t="str">
        <f ca="1">IFERROR(__xludf.DUMMYFUNCTION("IFERROR(FILTER('Tag Library'!$X$14:$X$736, LEFT('Tag Library'!$W$14:$W$736, LEN(N$2))=N$2, RIGHT('Tag Library'!$W$14:$W$736, LEN($A440))=$A440), """")"),"")</f>
        <v/>
      </c>
      <c r="O440" s="1" t="str">
        <f ca="1">IFERROR(__xludf.DUMMYFUNCTION("IFERROR(FILTER('Tag Library'!$X$14:$X$736, LEFT('Tag Library'!$W$14:$W$736, LEN(O$2))=O$2, RIGHT('Tag Library'!$W$14:$W$736, LEN($A440))=$A440), """")"),"")</f>
        <v/>
      </c>
      <c r="P440" s="1" t="str">
        <f ca="1">IFERROR(__xludf.DUMMYFUNCTION("IFERROR(FILTER('Tag Library'!$X$14:$X$736, LEFT('Tag Library'!$W$14:$W$736, LEN(P$2))=P$2, RIGHT('Tag Library'!$W$14:$W$736, LEN($A440))=$A440), """")"),"")</f>
        <v/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IFERROR(__xludf.DUMMYFUNCTION("IFERROR(FILTER('Tag Library'!$X$14:$X$736, LEFT('Tag Library'!$W$14:$W$736, LEN(B$2))=B$2, RIGHT('Tag Library'!$W$14:$W$736, LEN($A441))=$A441), """")"),"")</f>
        <v/>
      </c>
      <c r="C441" s="1" t="str">
        <f ca="1">IFERROR(__xludf.DUMMYFUNCTION("IFERROR(FILTER('Tag Library'!$X$14:$X$736, LEFT('Tag Library'!$W$14:$W$736, LEN(C$2))=C$2, RIGHT('Tag Library'!$W$14:$W$736, LEN($A441))=$A441), """")"),"")</f>
        <v/>
      </c>
      <c r="D441" s="1" t="str">
        <f ca="1">IFERROR(__xludf.DUMMYFUNCTION("IFERROR(FILTER('Tag Library'!$X$14:$X$736, LEFT('Tag Library'!$W$14:$W$736, LEN(D$2))=D$2, RIGHT('Tag Library'!$W$14:$W$736, LEN($A441))=$A441), """")"),"")</f>
        <v/>
      </c>
      <c r="E441" s="1" t="str">
        <f ca="1">IFERROR(__xludf.DUMMYFUNCTION("IFERROR(FILTER('Tag Library'!$X$14:$X$736, LEFT('Tag Library'!$W$14:$W$736, LEN(E$2))=E$2, RIGHT('Tag Library'!$W$14:$W$736, LEN($A441))=$A441), """")"),"")</f>
        <v/>
      </c>
      <c r="F441" s="1" t="str">
        <f ca="1">IFERROR(__xludf.DUMMYFUNCTION("IFERROR(FILTER('Tag Library'!$X$14:$X$736, LEFT('Tag Library'!$W$14:$W$736, LEN(F$2))=F$2, RIGHT('Tag Library'!$W$14:$W$736, LEN($A441))=$A441), """")"),"")</f>
        <v/>
      </c>
      <c r="G441" s="1" t="str">
        <f ca="1">IFERROR(__xludf.DUMMYFUNCTION("IFERROR(FILTER('Tag Library'!$X$14:$X$736, LEFT('Tag Library'!$W$14:$W$736, LEN(G$2))=G$2, RIGHT('Tag Library'!$W$14:$W$736, LEN($A441))=$A441), """")"),"")</f>
        <v/>
      </c>
      <c r="H441" s="1" t="str">
        <f ca="1">IFERROR(__xludf.DUMMYFUNCTION("IFERROR(FILTER('Tag Library'!$X$14:$X$736, LEFT('Tag Library'!$W$14:$W$736, LEN(H$2))=H$2, RIGHT('Tag Library'!$W$14:$W$736, LEN($A441))=$A441), """")"),"")</f>
        <v/>
      </c>
      <c r="I441" s="1" t="str">
        <f ca="1">IFERROR(__xludf.DUMMYFUNCTION("IFERROR(FILTER('Tag Library'!$X$14:$X$736, LEFT('Tag Library'!$W$14:$W$736, LEN(I$2))=I$2, RIGHT('Tag Library'!$W$14:$W$736, LEN($A441))=$A441), """")"),"")</f>
        <v/>
      </c>
      <c r="J441" s="1" t="str">
        <f ca="1">IFERROR(__xludf.DUMMYFUNCTION("IFERROR(FILTER('Tag Library'!$X$14:$X$736, LEFT('Tag Library'!$W$14:$W$736, LEN(J$2))=J$2, RIGHT('Tag Library'!$W$14:$W$736, LEN($A441))=$A441), """")"),"")</f>
        <v/>
      </c>
      <c r="K441" s="1" t="str">
        <f ca="1">IFERROR(__xludf.DUMMYFUNCTION("IFERROR(FILTER('Tag Library'!$X$14:$X$736, LEFT('Tag Library'!$W$14:$W$736, LEN(K$2))=K$2, RIGHT('Tag Library'!$W$14:$W$736, LEN($A441))=$A441), """")"),"")</f>
        <v/>
      </c>
      <c r="L441" s="1" t="str">
        <f ca="1">IFERROR(__xludf.DUMMYFUNCTION("IFERROR(FILTER('Tag Library'!$X$14:$X$736, LEFT('Tag Library'!$W$14:$W$736, LEN(L$2))=L$2, RIGHT('Tag Library'!$W$14:$W$736, LEN($A441))=$A441), """")"),"")</f>
        <v/>
      </c>
      <c r="M441" s="1" t="str">
        <f ca="1">IFERROR(__xludf.DUMMYFUNCTION("IFERROR(FILTER('Tag Library'!$X$14:$X$736, LEFT('Tag Library'!$W$14:$W$736, LEN(M$2))=M$2, RIGHT('Tag Library'!$W$14:$W$736, LEN($A441))=$A441), """")"),"")</f>
        <v/>
      </c>
      <c r="N441" s="1" t="str">
        <f ca="1">IFERROR(__xludf.DUMMYFUNCTION("IFERROR(FILTER('Tag Library'!$X$14:$X$736, LEFT('Tag Library'!$W$14:$W$736, LEN(N$2))=N$2, RIGHT('Tag Library'!$W$14:$W$736, LEN($A441))=$A441), """")"),"")</f>
        <v/>
      </c>
      <c r="O441" s="1" t="str">
        <f ca="1">IFERROR(__xludf.DUMMYFUNCTION("IFERROR(FILTER('Tag Library'!$X$14:$X$736, LEFT('Tag Library'!$W$14:$W$736, LEN(O$2))=O$2, RIGHT('Tag Library'!$W$14:$W$736, LEN($A441))=$A441), """")"),"")</f>
        <v/>
      </c>
      <c r="P441" s="1" t="str">
        <f ca="1">IFERROR(__xludf.DUMMYFUNCTION("IFERROR(FILTER('Tag Library'!$X$14:$X$736, LEFT('Tag Library'!$W$14:$W$736, LEN(P$2))=P$2, RIGHT('Tag Library'!$W$14:$W$736, LEN($A441))=$A441), """")"),"")</f>
        <v/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IFERROR(__xludf.DUMMYFUNCTION("IFERROR(FILTER('Tag Library'!$X$14:$X$736, LEFT('Tag Library'!$W$14:$W$736, LEN(B$2))=B$2, RIGHT('Tag Library'!$W$14:$W$736, LEN($A442))=$A442), """")"),"")</f>
        <v/>
      </c>
      <c r="C442" s="1" t="str">
        <f ca="1">IFERROR(__xludf.DUMMYFUNCTION("IFERROR(FILTER('Tag Library'!$X$14:$X$736, LEFT('Tag Library'!$W$14:$W$736, LEN(C$2))=C$2, RIGHT('Tag Library'!$W$14:$W$736, LEN($A442))=$A442), """")"),"")</f>
        <v/>
      </c>
      <c r="D442" s="1" t="str">
        <f ca="1">IFERROR(__xludf.DUMMYFUNCTION("IFERROR(FILTER('Tag Library'!$X$14:$X$736, LEFT('Tag Library'!$W$14:$W$736, LEN(D$2))=D$2, RIGHT('Tag Library'!$W$14:$W$736, LEN($A442))=$A442), """")"),"green")</f>
        <v>green</v>
      </c>
      <c r="E442" s="1" t="str">
        <f ca="1">IFERROR(__xludf.DUMMYFUNCTION("IFERROR(FILTER('Tag Library'!$X$14:$X$736, LEFT('Tag Library'!$W$14:$W$736, LEN(E$2))=E$2, RIGHT('Tag Library'!$W$14:$W$736, LEN($A442))=$A442), """")"),"green")</f>
        <v>green</v>
      </c>
      <c r="F442" s="1" t="str">
        <f ca="1">IFERROR(__xludf.DUMMYFUNCTION("IFERROR(FILTER('Tag Library'!$X$14:$X$736, LEFT('Tag Library'!$W$14:$W$736, LEN(F$2))=F$2, RIGHT('Tag Library'!$W$14:$W$736, LEN($A442))=$A442), """")"),"green")</f>
        <v>green</v>
      </c>
      <c r="G442" s="1" t="str">
        <f ca="1">IFERROR(__xludf.DUMMYFUNCTION("IFERROR(FILTER('Tag Library'!$X$14:$X$736, LEFT('Tag Library'!$W$14:$W$736, LEN(G$2))=G$2, RIGHT('Tag Library'!$W$14:$W$736, LEN($A442))=$A442), """")"),"green")</f>
        <v>green</v>
      </c>
      <c r="H442" s="1" t="str">
        <f ca="1">IFERROR(__xludf.DUMMYFUNCTION("IFERROR(FILTER('Tag Library'!$X$14:$X$736, LEFT('Tag Library'!$W$14:$W$736, LEN(H$2))=H$2, RIGHT('Tag Library'!$W$14:$W$736, LEN($A442))=$A442), """")"),"green")</f>
        <v>green</v>
      </c>
      <c r="I442" s="1" t="str">
        <f ca="1">IFERROR(__xludf.DUMMYFUNCTION("IFERROR(FILTER('Tag Library'!$X$14:$X$736, LEFT('Tag Library'!$W$14:$W$736, LEN(I$2))=I$2, RIGHT('Tag Library'!$W$14:$W$736, LEN($A442))=$A442), """")"),"green")</f>
        <v>green</v>
      </c>
      <c r="J442" s="1" t="str">
        <f ca="1">IFERROR(__xludf.DUMMYFUNCTION("IFERROR(FILTER('Tag Library'!$X$14:$X$736, LEFT('Tag Library'!$W$14:$W$736, LEN(J$2))=J$2, RIGHT('Tag Library'!$W$14:$W$736, LEN($A442))=$A442), """")"),"green")</f>
        <v>green</v>
      </c>
      <c r="K442" s="1" t="str">
        <f ca="1">IFERROR(__xludf.DUMMYFUNCTION("IFERROR(FILTER('Tag Library'!$X$14:$X$736, LEFT('Tag Library'!$W$14:$W$736, LEN(K$2))=K$2, RIGHT('Tag Library'!$W$14:$W$736, LEN($A442))=$A442), """")"),"green")</f>
        <v>green</v>
      </c>
      <c r="L442" s="1" t="str">
        <f ca="1">IFERROR(__xludf.DUMMYFUNCTION("IFERROR(FILTER('Tag Library'!$X$14:$X$736, LEFT('Tag Library'!$W$14:$W$736, LEN(L$2))=L$2, RIGHT('Tag Library'!$W$14:$W$736, LEN($A442))=$A442), """")"),"")</f>
        <v/>
      </c>
      <c r="M442" s="1" t="str">
        <f ca="1">IFERROR(__xludf.DUMMYFUNCTION("IFERROR(FILTER('Tag Library'!$X$14:$X$736, LEFT('Tag Library'!$W$14:$W$736, LEN(M$2))=M$2, RIGHT('Tag Library'!$W$14:$W$736, LEN($A442))=$A442), """")"),"green")</f>
        <v>green</v>
      </c>
      <c r="N442" s="1" t="str">
        <f ca="1">IFERROR(__xludf.DUMMYFUNCTION("IFERROR(FILTER('Tag Library'!$X$14:$X$736, LEFT('Tag Library'!$W$14:$W$736, LEN(N$2))=N$2, RIGHT('Tag Library'!$W$14:$W$736, LEN($A442))=$A442), """")"),"green")</f>
        <v>green</v>
      </c>
      <c r="O442" s="1" t="str">
        <f ca="1">IFERROR(__xludf.DUMMYFUNCTION("IFERROR(FILTER('Tag Library'!$X$14:$X$736, LEFT('Tag Library'!$W$14:$W$736, LEN(O$2))=O$2, RIGHT('Tag Library'!$W$14:$W$736, LEN($A442))=$A442), """")"),"green")</f>
        <v>green</v>
      </c>
      <c r="P442" s="1" t="str">
        <f ca="1">IFERROR(__xludf.DUMMYFUNCTION("IFERROR(FILTER('Tag Library'!$X$14:$X$736, LEFT('Tag Library'!$W$14:$W$736, LEN(P$2))=P$2, RIGHT('Tag Library'!$W$14:$W$736, LEN($A442))=$A442), """")"),"")</f>
        <v/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IFERROR(__xludf.DUMMYFUNCTION("IFERROR(FILTER('Tag Library'!$X$14:$X$736, LEFT('Tag Library'!$W$14:$W$736, LEN(B$2))=B$2, RIGHT('Tag Library'!$W$14:$W$736, LEN($A443))=$A443), """")"),"")</f>
        <v/>
      </c>
      <c r="C443" s="1" t="str">
        <f ca="1">IFERROR(__xludf.DUMMYFUNCTION("IFERROR(FILTER('Tag Library'!$X$14:$X$736, LEFT('Tag Library'!$W$14:$W$736, LEN(C$2))=C$2, RIGHT('Tag Library'!$W$14:$W$736, LEN($A443))=$A443), """")"),"")</f>
        <v/>
      </c>
      <c r="D443" s="1" t="str">
        <f ca="1">IFERROR(__xludf.DUMMYFUNCTION("IFERROR(FILTER('Tag Library'!$X$14:$X$736, LEFT('Tag Library'!$W$14:$W$736, LEN(D$2))=D$2, RIGHT('Tag Library'!$W$14:$W$736, LEN($A443))=$A443), """")"),"green")</f>
        <v>green</v>
      </c>
      <c r="E443" s="1" t="str">
        <f ca="1">IFERROR(__xludf.DUMMYFUNCTION("IFERROR(FILTER('Tag Library'!$X$14:$X$736, LEFT('Tag Library'!$W$14:$W$736, LEN(E$2))=E$2, RIGHT('Tag Library'!$W$14:$W$736, LEN($A443))=$A443), """")"),"green")</f>
        <v>green</v>
      </c>
      <c r="F443" s="1" t="str">
        <f ca="1">IFERROR(__xludf.DUMMYFUNCTION("IFERROR(FILTER('Tag Library'!$X$14:$X$736, LEFT('Tag Library'!$W$14:$W$736, LEN(F$2))=F$2, RIGHT('Tag Library'!$W$14:$W$736, LEN($A443))=$A443), """")"),"green")</f>
        <v>green</v>
      </c>
      <c r="G443" s="1" t="str">
        <f ca="1">IFERROR(__xludf.DUMMYFUNCTION("IFERROR(FILTER('Tag Library'!$X$14:$X$736, LEFT('Tag Library'!$W$14:$W$736, LEN(G$2))=G$2, RIGHT('Tag Library'!$W$14:$W$736, LEN($A443))=$A443), """")"),"green")</f>
        <v>green</v>
      </c>
      <c r="H443" s="1" t="str">
        <f ca="1">IFERROR(__xludf.DUMMYFUNCTION("IFERROR(FILTER('Tag Library'!$X$14:$X$736, LEFT('Tag Library'!$W$14:$W$736, LEN(H$2))=H$2, RIGHT('Tag Library'!$W$14:$W$736, LEN($A443))=$A443), """")"),"green")</f>
        <v>green</v>
      </c>
      <c r="I443" s="1" t="str">
        <f ca="1">IFERROR(__xludf.DUMMYFUNCTION("IFERROR(FILTER('Tag Library'!$X$14:$X$736, LEFT('Tag Library'!$W$14:$W$736, LEN(I$2))=I$2, RIGHT('Tag Library'!$W$14:$W$736, LEN($A443))=$A443), """")"),"green")</f>
        <v>green</v>
      </c>
      <c r="J443" s="1" t="str">
        <f ca="1">IFERROR(__xludf.DUMMYFUNCTION("IFERROR(FILTER('Tag Library'!$X$14:$X$736, LEFT('Tag Library'!$W$14:$W$736, LEN(J$2))=J$2, RIGHT('Tag Library'!$W$14:$W$736, LEN($A443))=$A443), """")"),"green")</f>
        <v>green</v>
      </c>
      <c r="K443" s="1" t="str">
        <f ca="1">IFERROR(__xludf.DUMMYFUNCTION("IFERROR(FILTER('Tag Library'!$X$14:$X$736, LEFT('Tag Library'!$W$14:$W$736, LEN(K$2))=K$2, RIGHT('Tag Library'!$W$14:$W$736, LEN($A443))=$A443), """")"),"green")</f>
        <v>green</v>
      </c>
      <c r="L443" s="1" t="str">
        <f ca="1">IFERROR(__xludf.DUMMYFUNCTION("IFERROR(FILTER('Tag Library'!$X$14:$X$736, LEFT('Tag Library'!$W$14:$W$736, LEN(L$2))=L$2, RIGHT('Tag Library'!$W$14:$W$736, LEN($A443))=$A443), """")"),"green")</f>
        <v>green</v>
      </c>
      <c r="M443" s="1" t="str">
        <f ca="1">IFERROR(__xludf.DUMMYFUNCTION("IFERROR(FILTER('Tag Library'!$X$14:$X$736, LEFT('Tag Library'!$W$14:$W$736, LEN(M$2))=M$2, RIGHT('Tag Library'!$W$14:$W$736, LEN($A443))=$A443), """")"),"green")</f>
        <v>green</v>
      </c>
      <c r="N443" s="1" t="str">
        <f ca="1">IFERROR(__xludf.DUMMYFUNCTION("IFERROR(FILTER('Tag Library'!$X$14:$X$736, LEFT('Tag Library'!$W$14:$W$736, LEN(N$2))=N$2, RIGHT('Tag Library'!$W$14:$W$736, LEN($A443))=$A443), """")"),"green")</f>
        <v>green</v>
      </c>
      <c r="O443" s="1" t="str">
        <f ca="1">IFERROR(__xludf.DUMMYFUNCTION("IFERROR(FILTER('Tag Library'!$X$14:$X$736, LEFT('Tag Library'!$W$14:$W$736, LEN(O$2))=O$2, RIGHT('Tag Library'!$W$14:$W$736, LEN($A443))=$A443), """")"),"green")</f>
        <v>green</v>
      </c>
      <c r="P443" s="1" t="str">
        <f ca="1">IFERROR(__xludf.DUMMYFUNCTION("IFERROR(FILTER('Tag Library'!$X$14:$X$736, LEFT('Tag Library'!$W$14:$W$736, LEN(P$2))=P$2, RIGHT('Tag Library'!$W$14:$W$736, LEN($A443))=$A443), """")"),"")</f>
        <v/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IFERROR(__xludf.DUMMYFUNCTION("IFERROR(FILTER('Tag Library'!$X$14:$X$736, LEFT('Tag Library'!$W$14:$W$736, LEN(B$2))=B$2, RIGHT('Tag Library'!$W$14:$W$736, LEN($A444))=$A444), """")"),"")</f>
        <v/>
      </c>
      <c r="C444" s="1" t="str">
        <f ca="1">IFERROR(__xludf.DUMMYFUNCTION("IFERROR(FILTER('Tag Library'!$X$14:$X$736, LEFT('Tag Library'!$W$14:$W$736, LEN(C$2))=C$2, RIGHT('Tag Library'!$W$14:$W$736, LEN($A444))=$A444), """")"),"")</f>
        <v/>
      </c>
      <c r="D444" s="1" t="str">
        <f ca="1">IFERROR(__xludf.DUMMYFUNCTION("IFERROR(FILTER('Tag Library'!$X$14:$X$736, LEFT('Tag Library'!$W$14:$W$736, LEN(D$2))=D$2, RIGHT('Tag Library'!$W$14:$W$736, LEN($A444))=$A444), """")"),"green")</f>
        <v>green</v>
      </c>
      <c r="E444" s="1" t="str">
        <f ca="1">IFERROR(__xludf.DUMMYFUNCTION("IFERROR(FILTER('Tag Library'!$X$14:$X$736, LEFT('Tag Library'!$W$14:$W$736, LEN(E$2))=E$2, RIGHT('Tag Library'!$W$14:$W$736, LEN($A444))=$A444), """")"),"green")</f>
        <v>green</v>
      </c>
      <c r="F444" s="1" t="str">
        <f ca="1">IFERROR(__xludf.DUMMYFUNCTION("IFERROR(FILTER('Tag Library'!$X$14:$X$736, LEFT('Tag Library'!$W$14:$W$736, LEN(F$2))=F$2, RIGHT('Tag Library'!$W$14:$W$736, LEN($A444))=$A444), """")"),"green")</f>
        <v>green</v>
      </c>
      <c r="G444" s="1" t="str">
        <f ca="1">IFERROR(__xludf.DUMMYFUNCTION("IFERROR(FILTER('Tag Library'!$X$14:$X$736, LEFT('Tag Library'!$W$14:$W$736, LEN(G$2))=G$2, RIGHT('Tag Library'!$W$14:$W$736, LEN($A444))=$A444), """")"),"green")</f>
        <v>green</v>
      </c>
      <c r="H444" s="1" t="str">
        <f ca="1">IFERROR(__xludf.DUMMYFUNCTION("IFERROR(FILTER('Tag Library'!$X$14:$X$736, LEFT('Tag Library'!$W$14:$W$736, LEN(H$2))=H$2, RIGHT('Tag Library'!$W$14:$W$736, LEN($A444))=$A444), """")"),"green")</f>
        <v>green</v>
      </c>
      <c r="I444" s="1" t="str">
        <f ca="1">IFERROR(__xludf.DUMMYFUNCTION("IFERROR(FILTER('Tag Library'!$X$14:$X$736, LEFT('Tag Library'!$W$14:$W$736, LEN(I$2))=I$2, RIGHT('Tag Library'!$W$14:$W$736, LEN($A444))=$A444), """")"),"green")</f>
        <v>green</v>
      </c>
      <c r="J444" s="1" t="str">
        <f ca="1">IFERROR(__xludf.DUMMYFUNCTION("IFERROR(FILTER('Tag Library'!$X$14:$X$736, LEFT('Tag Library'!$W$14:$W$736, LEN(J$2))=J$2, RIGHT('Tag Library'!$W$14:$W$736, LEN($A444))=$A444), """")"),"green")</f>
        <v>green</v>
      </c>
      <c r="K444" s="1" t="str">
        <f ca="1">IFERROR(__xludf.DUMMYFUNCTION("IFERROR(FILTER('Tag Library'!$X$14:$X$736, LEFT('Tag Library'!$W$14:$W$736, LEN(K$2))=K$2, RIGHT('Tag Library'!$W$14:$W$736, LEN($A444))=$A444), """")"),"green")</f>
        <v>green</v>
      </c>
      <c r="L444" s="1" t="str">
        <f ca="1">IFERROR(__xludf.DUMMYFUNCTION("IFERROR(FILTER('Tag Library'!$X$14:$X$736, LEFT('Tag Library'!$W$14:$W$736, LEN(L$2))=L$2, RIGHT('Tag Library'!$W$14:$W$736, LEN($A444))=$A444), """")"),"green")</f>
        <v>green</v>
      </c>
      <c r="M444" s="1" t="str">
        <f ca="1">IFERROR(__xludf.DUMMYFUNCTION("IFERROR(FILTER('Tag Library'!$X$14:$X$736, LEFT('Tag Library'!$W$14:$W$736, LEN(M$2))=M$2, RIGHT('Tag Library'!$W$14:$W$736, LEN($A444))=$A444), """")"),"green")</f>
        <v>green</v>
      </c>
      <c r="N444" s="1" t="str">
        <f ca="1">IFERROR(__xludf.DUMMYFUNCTION("IFERROR(FILTER('Tag Library'!$X$14:$X$736, LEFT('Tag Library'!$W$14:$W$736, LEN(N$2))=N$2, RIGHT('Tag Library'!$W$14:$W$736, LEN($A444))=$A444), """")"),"green")</f>
        <v>green</v>
      </c>
      <c r="O444" s="1" t="str">
        <f ca="1">IFERROR(__xludf.DUMMYFUNCTION("IFERROR(FILTER('Tag Library'!$X$14:$X$736, LEFT('Tag Library'!$W$14:$W$736, LEN(O$2))=O$2, RIGHT('Tag Library'!$W$14:$W$736, LEN($A444))=$A444), """")"),"green")</f>
        <v>green</v>
      </c>
      <c r="P444" s="1" t="str">
        <f ca="1">IFERROR(__xludf.DUMMYFUNCTION("IFERROR(FILTER('Tag Library'!$X$14:$X$736, LEFT('Tag Library'!$W$14:$W$736, LEN(P$2))=P$2, RIGHT('Tag Library'!$W$14:$W$736, LEN($A444))=$A444), """")"),"")</f>
        <v/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IFERROR(__xludf.DUMMYFUNCTION("IFERROR(FILTER('Tag Library'!$X$14:$X$736, LEFT('Tag Library'!$W$14:$W$736, LEN(B$2))=B$2, RIGHT('Tag Library'!$W$14:$W$736, LEN($A445))=$A445), """")"),"")</f>
        <v/>
      </c>
      <c r="C445" s="1" t="str">
        <f ca="1">IFERROR(__xludf.DUMMYFUNCTION("IFERROR(FILTER('Tag Library'!$X$14:$X$736, LEFT('Tag Library'!$W$14:$W$736, LEN(C$2))=C$2, RIGHT('Tag Library'!$W$14:$W$736, LEN($A445))=$A445), """")"),"")</f>
        <v/>
      </c>
      <c r="D445" s="1" t="str">
        <f ca="1">IFERROR(__xludf.DUMMYFUNCTION("IFERROR(FILTER('Tag Library'!$X$14:$X$736, LEFT('Tag Library'!$W$14:$W$736, LEN(D$2))=D$2, RIGHT('Tag Library'!$W$14:$W$736, LEN($A445))=$A445), """")"),"")</f>
        <v/>
      </c>
      <c r="E445" s="1" t="str">
        <f ca="1">IFERROR(__xludf.DUMMYFUNCTION("IFERROR(FILTER('Tag Library'!$X$14:$X$736, LEFT('Tag Library'!$W$14:$W$736, LEN(E$2))=E$2, RIGHT('Tag Library'!$W$14:$W$736, LEN($A445))=$A445), """")"),"")</f>
        <v/>
      </c>
      <c r="F445" s="1" t="str">
        <f ca="1">IFERROR(__xludf.DUMMYFUNCTION("IFERROR(FILTER('Tag Library'!$X$14:$X$736, LEFT('Tag Library'!$W$14:$W$736, LEN(F$2))=F$2, RIGHT('Tag Library'!$W$14:$W$736, LEN($A445))=$A445), """")"),"")</f>
        <v/>
      </c>
      <c r="G445" s="1" t="str">
        <f ca="1">IFERROR(__xludf.DUMMYFUNCTION("IFERROR(FILTER('Tag Library'!$X$14:$X$736, LEFT('Tag Library'!$W$14:$W$736, LEN(G$2))=G$2, RIGHT('Tag Library'!$W$14:$W$736, LEN($A445))=$A445), """")"),"")</f>
        <v/>
      </c>
      <c r="H445" s="1" t="str">
        <f ca="1">IFERROR(__xludf.DUMMYFUNCTION("IFERROR(FILTER('Tag Library'!$X$14:$X$736, LEFT('Tag Library'!$W$14:$W$736, LEN(H$2))=H$2, RIGHT('Tag Library'!$W$14:$W$736, LEN($A445))=$A445), """")"),"")</f>
        <v/>
      </c>
      <c r="I445" s="1" t="str">
        <f ca="1">IFERROR(__xludf.DUMMYFUNCTION("IFERROR(FILTER('Tag Library'!$X$14:$X$736, LEFT('Tag Library'!$W$14:$W$736, LEN(I$2))=I$2, RIGHT('Tag Library'!$W$14:$W$736, LEN($A445))=$A445), """")"),"")</f>
        <v/>
      </c>
      <c r="J445" s="1" t="str">
        <f ca="1">IFERROR(__xludf.DUMMYFUNCTION("IFERROR(FILTER('Tag Library'!$X$14:$X$736, LEFT('Tag Library'!$W$14:$W$736, LEN(J$2))=J$2, RIGHT('Tag Library'!$W$14:$W$736, LEN($A445))=$A445), """")"),"")</f>
        <v/>
      </c>
      <c r="K445" s="1" t="str">
        <f ca="1">IFERROR(__xludf.DUMMYFUNCTION("IFERROR(FILTER('Tag Library'!$X$14:$X$736, LEFT('Tag Library'!$W$14:$W$736, LEN(K$2))=K$2, RIGHT('Tag Library'!$W$14:$W$736, LEN($A445))=$A445), """")"),"")</f>
        <v/>
      </c>
      <c r="L445" s="1" t="str">
        <f ca="1">IFERROR(__xludf.DUMMYFUNCTION("IFERROR(FILTER('Tag Library'!$X$14:$X$736, LEFT('Tag Library'!$W$14:$W$736, LEN(L$2))=L$2, RIGHT('Tag Library'!$W$14:$W$736, LEN($A445))=$A445), """")"),"")</f>
        <v/>
      </c>
      <c r="M445" s="1" t="str">
        <f ca="1">IFERROR(__xludf.DUMMYFUNCTION("IFERROR(FILTER('Tag Library'!$X$14:$X$736, LEFT('Tag Library'!$W$14:$W$736, LEN(M$2))=M$2, RIGHT('Tag Library'!$W$14:$W$736, LEN($A445))=$A445), """")"),"")</f>
        <v/>
      </c>
      <c r="N445" s="1" t="str">
        <f ca="1">IFERROR(__xludf.DUMMYFUNCTION("IFERROR(FILTER('Tag Library'!$X$14:$X$736, LEFT('Tag Library'!$W$14:$W$736, LEN(N$2))=N$2, RIGHT('Tag Library'!$W$14:$W$736, LEN($A445))=$A445), """")"),"")</f>
        <v/>
      </c>
      <c r="O445" s="1" t="str">
        <f ca="1">IFERROR(__xludf.DUMMYFUNCTION("IFERROR(FILTER('Tag Library'!$X$14:$X$736, LEFT('Tag Library'!$W$14:$W$736, LEN(O$2))=O$2, RIGHT('Tag Library'!$W$14:$W$736, LEN($A445))=$A445), """")"),"")</f>
        <v/>
      </c>
      <c r="P445" s="1" t="str">
        <f ca="1">IFERROR(__xludf.DUMMYFUNCTION("IFERROR(FILTER('Tag Library'!$X$14:$X$736, LEFT('Tag Library'!$W$14:$W$736, LEN(P$2))=P$2, RIGHT('Tag Library'!$W$14:$W$736, LEN($A445))=$A445), """")"),"")</f>
        <v/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IFERROR(__xludf.DUMMYFUNCTION("IFERROR(FILTER('Tag Library'!$X$14:$X$736, LEFT('Tag Library'!$W$14:$W$736, LEN(B$2))=B$2, RIGHT('Tag Library'!$W$14:$W$736, LEN($A446))=$A446), """")"),"")</f>
        <v/>
      </c>
      <c r="C446" s="1" t="str">
        <f ca="1">IFERROR(__xludf.DUMMYFUNCTION("IFERROR(FILTER('Tag Library'!$X$14:$X$736, LEFT('Tag Library'!$W$14:$W$736, LEN(C$2))=C$2, RIGHT('Tag Library'!$W$14:$W$736, LEN($A446))=$A446), """")"),"")</f>
        <v/>
      </c>
      <c r="D446" s="1" t="str">
        <f ca="1">IFERROR(__xludf.DUMMYFUNCTION("IFERROR(FILTER('Tag Library'!$X$14:$X$736, LEFT('Tag Library'!$W$14:$W$736, LEN(D$2))=D$2, RIGHT('Tag Library'!$W$14:$W$736, LEN($A446))=$A446), """")"),"")</f>
        <v/>
      </c>
      <c r="E446" s="1" t="str">
        <f ca="1">IFERROR(__xludf.DUMMYFUNCTION("IFERROR(FILTER('Tag Library'!$X$14:$X$736, LEFT('Tag Library'!$W$14:$W$736, LEN(E$2))=E$2, RIGHT('Tag Library'!$W$14:$W$736, LEN($A446))=$A446), """")"),"")</f>
        <v/>
      </c>
      <c r="F446" s="1" t="str">
        <f ca="1">IFERROR(__xludf.DUMMYFUNCTION("IFERROR(FILTER('Tag Library'!$X$14:$X$736, LEFT('Tag Library'!$W$14:$W$736, LEN(F$2))=F$2, RIGHT('Tag Library'!$W$14:$W$736, LEN($A446))=$A446), """")"),"")</f>
        <v/>
      </c>
      <c r="G446" s="1" t="str">
        <f ca="1">IFERROR(__xludf.DUMMYFUNCTION("IFERROR(FILTER('Tag Library'!$X$14:$X$736, LEFT('Tag Library'!$W$14:$W$736, LEN(G$2))=G$2, RIGHT('Tag Library'!$W$14:$W$736, LEN($A446))=$A446), """")"),"")</f>
        <v/>
      </c>
      <c r="H446" s="1" t="str">
        <f ca="1">IFERROR(__xludf.DUMMYFUNCTION("IFERROR(FILTER('Tag Library'!$X$14:$X$736, LEFT('Tag Library'!$W$14:$W$736, LEN(H$2))=H$2, RIGHT('Tag Library'!$W$14:$W$736, LEN($A446))=$A446), """")"),"")</f>
        <v/>
      </c>
      <c r="I446" s="1" t="str">
        <f ca="1">IFERROR(__xludf.DUMMYFUNCTION("IFERROR(FILTER('Tag Library'!$X$14:$X$736, LEFT('Tag Library'!$W$14:$W$736, LEN(I$2))=I$2, RIGHT('Tag Library'!$W$14:$W$736, LEN($A446))=$A446), """")"),"")</f>
        <v/>
      </c>
      <c r="J446" s="1" t="str">
        <f ca="1">IFERROR(__xludf.DUMMYFUNCTION("IFERROR(FILTER('Tag Library'!$X$14:$X$736, LEFT('Tag Library'!$W$14:$W$736, LEN(J$2))=J$2, RIGHT('Tag Library'!$W$14:$W$736, LEN($A446))=$A446), """")"),"")</f>
        <v/>
      </c>
      <c r="K446" s="1" t="str">
        <f ca="1">IFERROR(__xludf.DUMMYFUNCTION("IFERROR(FILTER('Tag Library'!$X$14:$X$736, LEFT('Tag Library'!$W$14:$W$736, LEN(K$2))=K$2, RIGHT('Tag Library'!$W$14:$W$736, LEN($A446))=$A446), """")"),"")</f>
        <v/>
      </c>
      <c r="L446" s="1" t="str">
        <f ca="1">IFERROR(__xludf.DUMMYFUNCTION("IFERROR(FILTER('Tag Library'!$X$14:$X$736, LEFT('Tag Library'!$W$14:$W$736, LEN(L$2))=L$2, RIGHT('Tag Library'!$W$14:$W$736, LEN($A446))=$A446), """")"),"")</f>
        <v/>
      </c>
      <c r="M446" s="1" t="str">
        <f ca="1">IFERROR(__xludf.DUMMYFUNCTION("IFERROR(FILTER('Tag Library'!$X$14:$X$736, LEFT('Tag Library'!$W$14:$W$736, LEN(M$2))=M$2, RIGHT('Tag Library'!$W$14:$W$736, LEN($A446))=$A446), """")"),"")</f>
        <v/>
      </c>
      <c r="N446" s="1" t="str">
        <f ca="1">IFERROR(__xludf.DUMMYFUNCTION("IFERROR(FILTER('Tag Library'!$X$14:$X$736, LEFT('Tag Library'!$W$14:$W$736, LEN(N$2))=N$2, RIGHT('Tag Library'!$W$14:$W$736, LEN($A446))=$A446), """")"),"")</f>
        <v/>
      </c>
      <c r="O446" s="1" t="str">
        <f ca="1">IFERROR(__xludf.DUMMYFUNCTION("IFERROR(FILTER('Tag Library'!$X$14:$X$736, LEFT('Tag Library'!$W$14:$W$736, LEN(O$2))=O$2, RIGHT('Tag Library'!$W$14:$W$736, LEN($A446))=$A446), """")"),"")</f>
        <v/>
      </c>
      <c r="P446" s="1" t="str">
        <f ca="1">IFERROR(__xludf.DUMMYFUNCTION("IFERROR(FILTER('Tag Library'!$X$14:$X$736, LEFT('Tag Library'!$W$14:$W$736, LEN(P$2))=P$2, RIGHT('Tag Library'!$W$14:$W$736, LEN($A446))=$A446), """")"),"")</f>
        <v/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IFERROR(__xludf.DUMMYFUNCTION("IFERROR(FILTER('Tag Library'!$X$14:$X$736, LEFT('Tag Library'!$W$14:$W$736, LEN(B$2))=B$2, RIGHT('Tag Library'!$W$14:$W$736, LEN($A447))=$A447), """")"),"")</f>
        <v/>
      </c>
      <c r="C447" s="1" t="str">
        <f ca="1">IFERROR(__xludf.DUMMYFUNCTION("IFERROR(FILTER('Tag Library'!$X$14:$X$736, LEFT('Tag Library'!$W$14:$W$736, LEN(C$2))=C$2, RIGHT('Tag Library'!$W$14:$W$736, LEN($A447))=$A447), """")"),"")</f>
        <v/>
      </c>
      <c r="D447" s="1" t="str">
        <f ca="1">IFERROR(__xludf.DUMMYFUNCTION("IFERROR(FILTER('Tag Library'!$X$14:$X$736, LEFT('Tag Library'!$W$14:$W$736, LEN(D$2))=D$2, RIGHT('Tag Library'!$W$14:$W$736, LEN($A447))=$A447), """")"),"")</f>
        <v/>
      </c>
      <c r="E447" s="1" t="str">
        <f ca="1">IFERROR(__xludf.DUMMYFUNCTION("IFERROR(FILTER('Tag Library'!$X$14:$X$736, LEFT('Tag Library'!$W$14:$W$736, LEN(E$2))=E$2, RIGHT('Tag Library'!$W$14:$W$736, LEN($A447))=$A447), """")"),"")</f>
        <v/>
      </c>
      <c r="F447" s="1" t="str">
        <f ca="1">IFERROR(__xludf.DUMMYFUNCTION("IFERROR(FILTER('Tag Library'!$X$14:$X$736, LEFT('Tag Library'!$W$14:$W$736, LEN(F$2))=F$2, RIGHT('Tag Library'!$W$14:$W$736, LEN($A447))=$A447), """")"),"")</f>
        <v/>
      </c>
      <c r="G447" s="1" t="str">
        <f ca="1">IFERROR(__xludf.DUMMYFUNCTION("IFERROR(FILTER('Tag Library'!$X$14:$X$736, LEFT('Tag Library'!$W$14:$W$736, LEN(G$2))=G$2, RIGHT('Tag Library'!$W$14:$W$736, LEN($A447))=$A447), """")"),"")</f>
        <v/>
      </c>
      <c r="H447" s="1" t="str">
        <f ca="1">IFERROR(__xludf.DUMMYFUNCTION("IFERROR(FILTER('Tag Library'!$X$14:$X$736, LEFT('Tag Library'!$W$14:$W$736, LEN(H$2))=H$2, RIGHT('Tag Library'!$W$14:$W$736, LEN($A447))=$A447), """")"),"")</f>
        <v/>
      </c>
      <c r="I447" s="1" t="str">
        <f ca="1">IFERROR(__xludf.DUMMYFUNCTION("IFERROR(FILTER('Tag Library'!$X$14:$X$736, LEFT('Tag Library'!$W$14:$W$736, LEN(I$2))=I$2, RIGHT('Tag Library'!$W$14:$W$736, LEN($A447))=$A447), """")"),"")</f>
        <v/>
      </c>
      <c r="J447" s="1" t="str">
        <f ca="1">IFERROR(__xludf.DUMMYFUNCTION("IFERROR(FILTER('Tag Library'!$X$14:$X$736, LEFT('Tag Library'!$W$14:$W$736, LEN(J$2))=J$2, RIGHT('Tag Library'!$W$14:$W$736, LEN($A447))=$A447), """")"),"")</f>
        <v/>
      </c>
      <c r="K447" s="1" t="str">
        <f ca="1">IFERROR(__xludf.DUMMYFUNCTION("IFERROR(FILTER('Tag Library'!$X$14:$X$736, LEFT('Tag Library'!$W$14:$W$736, LEN(K$2))=K$2, RIGHT('Tag Library'!$W$14:$W$736, LEN($A447))=$A447), """")"),"")</f>
        <v/>
      </c>
      <c r="L447" s="1" t="str">
        <f ca="1">IFERROR(__xludf.DUMMYFUNCTION("IFERROR(FILTER('Tag Library'!$X$14:$X$736, LEFT('Tag Library'!$W$14:$W$736, LEN(L$2))=L$2, RIGHT('Tag Library'!$W$14:$W$736, LEN($A447))=$A447), """")"),"")</f>
        <v/>
      </c>
      <c r="M447" s="1" t="str">
        <f ca="1">IFERROR(__xludf.DUMMYFUNCTION("IFERROR(FILTER('Tag Library'!$X$14:$X$736, LEFT('Tag Library'!$W$14:$W$736, LEN(M$2))=M$2, RIGHT('Tag Library'!$W$14:$W$736, LEN($A447))=$A447), """")"),"")</f>
        <v/>
      </c>
      <c r="N447" s="1" t="str">
        <f ca="1">IFERROR(__xludf.DUMMYFUNCTION("IFERROR(FILTER('Tag Library'!$X$14:$X$736, LEFT('Tag Library'!$W$14:$W$736, LEN(N$2))=N$2, RIGHT('Tag Library'!$W$14:$W$736, LEN($A447))=$A447), """")"),"")</f>
        <v/>
      </c>
      <c r="O447" s="1" t="str">
        <f ca="1">IFERROR(__xludf.DUMMYFUNCTION("IFERROR(FILTER('Tag Library'!$X$14:$X$736, LEFT('Tag Library'!$W$14:$W$736, LEN(O$2))=O$2, RIGHT('Tag Library'!$W$14:$W$736, LEN($A447))=$A447), """")"),"")</f>
        <v/>
      </c>
      <c r="P447" s="1" t="str">
        <f ca="1">IFERROR(__xludf.DUMMYFUNCTION("IFERROR(FILTER('Tag Library'!$X$14:$X$736, LEFT('Tag Library'!$W$14:$W$736, LEN(P$2))=P$2, RIGHT('Tag Library'!$W$14:$W$736, LEN($A447))=$A447), """")"),"")</f>
        <v/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IFERROR(__xludf.DUMMYFUNCTION("IFERROR(FILTER('Tag Library'!$X$14:$X$736, LEFT('Tag Library'!$W$14:$W$736, LEN(B$2))=B$2, RIGHT('Tag Library'!$W$14:$W$736, LEN($A448))=$A448), """")"),"")</f>
        <v/>
      </c>
      <c r="C448" s="1" t="str">
        <f ca="1">IFERROR(__xludf.DUMMYFUNCTION("IFERROR(FILTER('Tag Library'!$X$14:$X$736, LEFT('Tag Library'!$W$14:$W$736, LEN(C$2))=C$2, RIGHT('Tag Library'!$W$14:$W$736, LEN($A448))=$A448), """")"),"")</f>
        <v/>
      </c>
      <c r="D448" s="1" t="str">
        <f ca="1">IFERROR(__xludf.DUMMYFUNCTION("IFERROR(FILTER('Tag Library'!$X$14:$X$736, LEFT('Tag Library'!$W$14:$W$736, LEN(D$2))=D$2, RIGHT('Tag Library'!$W$14:$W$736, LEN($A448))=$A448), """")"),"")</f>
        <v/>
      </c>
      <c r="E448" s="1" t="str">
        <f ca="1">IFERROR(__xludf.DUMMYFUNCTION("IFERROR(FILTER('Tag Library'!$X$14:$X$736, LEFT('Tag Library'!$W$14:$W$736, LEN(E$2))=E$2, RIGHT('Tag Library'!$W$14:$W$736, LEN($A448))=$A448), """")"),"")</f>
        <v/>
      </c>
      <c r="F448" s="1" t="str">
        <f ca="1">IFERROR(__xludf.DUMMYFUNCTION("IFERROR(FILTER('Tag Library'!$X$14:$X$736, LEFT('Tag Library'!$W$14:$W$736, LEN(F$2))=F$2, RIGHT('Tag Library'!$W$14:$W$736, LEN($A448))=$A448), """")"),"")</f>
        <v/>
      </c>
      <c r="G448" s="1" t="str">
        <f ca="1">IFERROR(__xludf.DUMMYFUNCTION("IFERROR(FILTER('Tag Library'!$X$14:$X$736, LEFT('Tag Library'!$W$14:$W$736, LEN(G$2))=G$2, RIGHT('Tag Library'!$W$14:$W$736, LEN($A448))=$A448), """")"),"")</f>
        <v/>
      </c>
      <c r="H448" s="1" t="str">
        <f ca="1">IFERROR(__xludf.DUMMYFUNCTION("IFERROR(FILTER('Tag Library'!$X$14:$X$736, LEFT('Tag Library'!$W$14:$W$736, LEN(H$2))=H$2, RIGHT('Tag Library'!$W$14:$W$736, LEN($A448))=$A448), """")"),"")</f>
        <v/>
      </c>
      <c r="I448" s="1" t="str">
        <f ca="1">IFERROR(__xludf.DUMMYFUNCTION("IFERROR(FILTER('Tag Library'!$X$14:$X$736, LEFT('Tag Library'!$W$14:$W$736, LEN(I$2))=I$2, RIGHT('Tag Library'!$W$14:$W$736, LEN($A448))=$A448), """")"),"")</f>
        <v/>
      </c>
      <c r="J448" s="1" t="str">
        <f ca="1">IFERROR(__xludf.DUMMYFUNCTION("IFERROR(FILTER('Tag Library'!$X$14:$X$736, LEFT('Tag Library'!$W$14:$W$736, LEN(J$2))=J$2, RIGHT('Tag Library'!$W$14:$W$736, LEN($A448))=$A448), """")"),"")</f>
        <v/>
      </c>
      <c r="K448" s="1" t="str">
        <f ca="1">IFERROR(__xludf.DUMMYFUNCTION("IFERROR(FILTER('Tag Library'!$X$14:$X$736, LEFT('Tag Library'!$W$14:$W$736, LEN(K$2))=K$2, RIGHT('Tag Library'!$W$14:$W$736, LEN($A448))=$A448), """")"),"")</f>
        <v/>
      </c>
      <c r="L448" s="1" t="str">
        <f ca="1">IFERROR(__xludf.DUMMYFUNCTION("IFERROR(FILTER('Tag Library'!$X$14:$X$736, LEFT('Tag Library'!$W$14:$W$736, LEN(L$2))=L$2, RIGHT('Tag Library'!$W$14:$W$736, LEN($A448))=$A448), """")"),"")</f>
        <v/>
      </c>
      <c r="M448" s="1" t="str">
        <f ca="1">IFERROR(__xludf.DUMMYFUNCTION("IFERROR(FILTER('Tag Library'!$X$14:$X$736, LEFT('Tag Library'!$W$14:$W$736, LEN(M$2))=M$2, RIGHT('Tag Library'!$W$14:$W$736, LEN($A448))=$A448), """")"),"")</f>
        <v/>
      </c>
      <c r="N448" s="1" t="str">
        <f ca="1">IFERROR(__xludf.DUMMYFUNCTION("IFERROR(FILTER('Tag Library'!$X$14:$X$736, LEFT('Tag Library'!$W$14:$W$736, LEN(N$2))=N$2, RIGHT('Tag Library'!$W$14:$W$736, LEN($A448))=$A448), """")"),"")</f>
        <v/>
      </c>
      <c r="O448" s="1" t="str">
        <f ca="1">IFERROR(__xludf.DUMMYFUNCTION("IFERROR(FILTER('Tag Library'!$X$14:$X$736, LEFT('Tag Library'!$W$14:$W$736, LEN(O$2))=O$2, RIGHT('Tag Library'!$W$14:$W$736, LEN($A448))=$A448), """")"),"")</f>
        <v/>
      </c>
      <c r="P448" s="1" t="str">
        <f ca="1">IFERROR(__xludf.DUMMYFUNCTION("IFERROR(FILTER('Tag Library'!$X$14:$X$736, LEFT('Tag Library'!$W$14:$W$736, LEN(P$2))=P$2, RIGHT('Tag Library'!$W$14:$W$736, LEN($A448))=$A448), """")"),"")</f>
        <v/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IFERROR(__xludf.DUMMYFUNCTION("IFERROR(FILTER('Tag Library'!$X$14:$X$736, LEFT('Tag Library'!$W$14:$W$736, LEN(B$2))=B$2, RIGHT('Tag Library'!$W$14:$W$736, LEN($A449))=$A449), """")"),"")</f>
        <v/>
      </c>
      <c r="C449" s="1" t="str">
        <f ca="1">IFERROR(__xludf.DUMMYFUNCTION("IFERROR(FILTER('Tag Library'!$X$14:$X$736, LEFT('Tag Library'!$W$14:$W$736, LEN(C$2))=C$2, RIGHT('Tag Library'!$W$14:$W$736, LEN($A449))=$A449), """")"),"")</f>
        <v/>
      </c>
      <c r="D449" s="1" t="str">
        <f ca="1">IFERROR(__xludf.DUMMYFUNCTION("IFERROR(FILTER('Tag Library'!$X$14:$X$736, LEFT('Tag Library'!$W$14:$W$736, LEN(D$2))=D$2, RIGHT('Tag Library'!$W$14:$W$736, LEN($A449))=$A449), """")"),"")</f>
        <v/>
      </c>
      <c r="E449" s="1" t="str">
        <f ca="1">IFERROR(__xludf.DUMMYFUNCTION("IFERROR(FILTER('Tag Library'!$X$14:$X$736, LEFT('Tag Library'!$W$14:$W$736, LEN(E$2))=E$2, RIGHT('Tag Library'!$W$14:$W$736, LEN($A449))=$A449), """")"),"")</f>
        <v/>
      </c>
      <c r="F449" s="1" t="str">
        <f ca="1">IFERROR(__xludf.DUMMYFUNCTION("IFERROR(FILTER('Tag Library'!$X$14:$X$736, LEFT('Tag Library'!$W$14:$W$736, LEN(F$2))=F$2, RIGHT('Tag Library'!$W$14:$W$736, LEN($A449))=$A449), """")"),"")</f>
        <v/>
      </c>
      <c r="G449" s="1" t="str">
        <f ca="1">IFERROR(__xludf.DUMMYFUNCTION("IFERROR(FILTER('Tag Library'!$X$14:$X$736, LEFT('Tag Library'!$W$14:$W$736, LEN(G$2))=G$2, RIGHT('Tag Library'!$W$14:$W$736, LEN($A449))=$A449), """")"),"")</f>
        <v/>
      </c>
      <c r="H449" s="1" t="str">
        <f ca="1">IFERROR(__xludf.DUMMYFUNCTION("IFERROR(FILTER('Tag Library'!$X$14:$X$736, LEFT('Tag Library'!$W$14:$W$736, LEN(H$2))=H$2, RIGHT('Tag Library'!$W$14:$W$736, LEN($A449))=$A449), """")"),"")</f>
        <v/>
      </c>
      <c r="I449" s="1" t="str">
        <f ca="1">IFERROR(__xludf.DUMMYFUNCTION("IFERROR(FILTER('Tag Library'!$X$14:$X$736, LEFT('Tag Library'!$W$14:$W$736, LEN(I$2))=I$2, RIGHT('Tag Library'!$W$14:$W$736, LEN($A449))=$A449), """")"),"")</f>
        <v/>
      </c>
      <c r="J449" s="1" t="str">
        <f ca="1">IFERROR(__xludf.DUMMYFUNCTION("IFERROR(FILTER('Tag Library'!$X$14:$X$736, LEFT('Tag Library'!$W$14:$W$736, LEN(J$2))=J$2, RIGHT('Tag Library'!$W$14:$W$736, LEN($A449))=$A449), """")"),"")</f>
        <v/>
      </c>
      <c r="K449" s="1" t="str">
        <f ca="1">IFERROR(__xludf.DUMMYFUNCTION("IFERROR(FILTER('Tag Library'!$X$14:$X$736, LEFT('Tag Library'!$W$14:$W$736, LEN(K$2))=K$2, RIGHT('Tag Library'!$W$14:$W$736, LEN($A449))=$A449), """")"),"")</f>
        <v/>
      </c>
      <c r="L449" s="1" t="str">
        <f ca="1">IFERROR(__xludf.DUMMYFUNCTION("IFERROR(FILTER('Tag Library'!$X$14:$X$736, LEFT('Tag Library'!$W$14:$W$736, LEN(L$2))=L$2, RIGHT('Tag Library'!$W$14:$W$736, LEN($A449))=$A449), """")"),"")</f>
        <v/>
      </c>
      <c r="M449" s="1" t="str">
        <f ca="1">IFERROR(__xludf.DUMMYFUNCTION("IFERROR(FILTER('Tag Library'!$X$14:$X$736, LEFT('Tag Library'!$W$14:$W$736, LEN(M$2))=M$2, RIGHT('Tag Library'!$W$14:$W$736, LEN($A449))=$A449), """")"),"")</f>
        <v/>
      </c>
      <c r="N449" s="1" t="str">
        <f ca="1">IFERROR(__xludf.DUMMYFUNCTION("IFERROR(FILTER('Tag Library'!$X$14:$X$736, LEFT('Tag Library'!$W$14:$W$736, LEN(N$2))=N$2, RIGHT('Tag Library'!$W$14:$W$736, LEN($A449))=$A449), """")"),"")</f>
        <v/>
      </c>
      <c r="O449" s="1" t="str">
        <f ca="1">IFERROR(__xludf.DUMMYFUNCTION("IFERROR(FILTER('Tag Library'!$X$14:$X$736, LEFT('Tag Library'!$W$14:$W$736, LEN(O$2))=O$2, RIGHT('Tag Library'!$W$14:$W$736, LEN($A449))=$A449), """")"),"")</f>
        <v/>
      </c>
      <c r="P449" s="1" t="str">
        <f ca="1">IFERROR(__xludf.DUMMYFUNCTION("IFERROR(FILTER('Tag Library'!$X$14:$X$736, LEFT('Tag Library'!$W$14:$W$736, LEN(P$2))=P$2, RIGHT('Tag Library'!$W$14:$W$736, LEN($A449))=$A449), """")"),"")</f>
        <v/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IFERROR(__xludf.DUMMYFUNCTION("IFERROR(FILTER('Tag Library'!$X$14:$X$736, LEFT('Tag Library'!$W$14:$W$736, LEN(B$2))=B$2, RIGHT('Tag Library'!$W$14:$W$736, LEN($A450))=$A450), """")"),"")</f>
        <v/>
      </c>
      <c r="C450" s="1" t="str">
        <f ca="1">IFERROR(__xludf.DUMMYFUNCTION("IFERROR(FILTER('Tag Library'!$X$14:$X$736, LEFT('Tag Library'!$W$14:$W$736, LEN(C$2))=C$2, RIGHT('Tag Library'!$W$14:$W$736, LEN($A450))=$A450), """")"),"")</f>
        <v/>
      </c>
      <c r="D450" s="1" t="str">
        <f ca="1">IFERROR(__xludf.DUMMYFUNCTION("IFERROR(FILTER('Tag Library'!$X$14:$X$736, LEFT('Tag Library'!$W$14:$W$736, LEN(D$2))=D$2, RIGHT('Tag Library'!$W$14:$W$736, LEN($A450))=$A450), """")"),"")</f>
        <v/>
      </c>
      <c r="E450" s="1" t="str">
        <f ca="1">IFERROR(__xludf.DUMMYFUNCTION("IFERROR(FILTER('Tag Library'!$X$14:$X$736, LEFT('Tag Library'!$W$14:$W$736, LEN(E$2))=E$2, RIGHT('Tag Library'!$W$14:$W$736, LEN($A450))=$A450), """")"),"")</f>
        <v/>
      </c>
      <c r="F450" s="1" t="str">
        <f ca="1">IFERROR(__xludf.DUMMYFUNCTION("IFERROR(FILTER('Tag Library'!$X$14:$X$736, LEFT('Tag Library'!$W$14:$W$736, LEN(F$2))=F$2, RIGHT('Tag Library'!$W$14:$W$736, LEN($A450))=$A450), """")"),"")</f>
        <v/>
      </c>
      <c r="G450" s="1" t="str">
        <f ca="1">IFERROR(__xludf.DUMMYFUNCTION("IFERROR(FILTER('Tag Library'!$X$14:$X$736, LEFT('Tag Library'!$W$14:$W$736, LEN(G$2))=G$2, RIGHT('Tag Library'!$W$14:$W$736, LEN($A450))=$A450), """")"),"")</f>
        <v/>
      </c>
      <c r="H450" s="1" t="str">
        <f ca="1">IFERROR(__xludf.DUMMYFUNCTION("IFERROR(FILTER('Tag Library'!$X$14:$X$736, LEFT('Tag Library'!$W$14:$W$736, LEN(H$2))=H$2, RIGHT('Tag Library'!$W$14:$W$736, LEN($A450))=$A450), """")"),"")</f>
        <v/>
      </c>
      <c r="I450" s="1" t="str">
        <f ca="1">IFERROR(__xludf.DUMMYFUNCTION("IFERROR(FILTER('Tag Library'!$X$14:$X$736, LEFT('Tag Library'!$W$14:$W$736, LEN(I$2))=I$2, RIGHT('Tag Library'!$W$14:$W$736, LEN($A450))=$A450), """")"),"")</f>
        <v/>
      </c>
      <c r="J450" s="1" t="str">
        <f ca="1">IFERROR(__xludf.DUMMYFUNCTION("IFERROR(FILTER('Tag Library'!$X$14:$X$736, LEFT('Tag Library'!$W$14:$W$736, LEN(J$2))=J$2, RIGHT('Tag Library'!$W$14:$W$736, LEN($A450))=$A450), """")"),"")</f>
        <v/>
      </c>
      <c r="K450" s="1" t="str">
        <f ca="1">IFERROR(__xludf.DUMMYFUNCTION("IFERROR(FILTER('Tag Library'!$X$14:$X$736, LEFT('Tag Library'!$W$14:$W$736, LEN(K$2))=K$2, RIGHT('Tag Library'!$W$14:$W$736, LEN($A450))=$A450), """")"),"")</f>
        <v/>
      </c>
      <c r="L450" s="1" t="str">
        <f ca="1">IFERROR(__xludf.DUMMYFUNCTION("IFERROR(FILTER('Tag Library'!$X$14:$X$736, LEFT('Tag Library'!$W$14:$W$736, LEN(L$2))=L$2, RIGHT('Tag Library'!$W$14:$W$736, LEN($A450))=$A450), """")"),"")</f>
        <v/>
      </c>
      <c r="M450" s="1" t="str">
        <f ca="1">IFERROR(__xludf.DUMMYFUNCTION("IFERROR(FILTER('Tag Library'!$X$14:$X$736, LEFT('Tag Library'!$W$14:$W$736, LEN(M$2))=M$2, RIGHT('Tag Library'!$W$14:$W$736, LEN($A450))=$A450), """")"),"")</f>
        <v/>
      </c>
      <c r="N450" s="1" t="str">
        <f ca="1">IFERROR(__xludf.DUMMYFUNCTION("IFERROR(FILTER('Tag Library'!$X$14:$X$736, LEFT('Tag Library'!$W$14:$W$736, LEN(N$2))=N$2, RIGHT('Tag Library'!$W$14:$W$736, LEN($A450))=$A450), """")"),"")</f>
        <v/>
      </c>
      <c r="O450" s="1" t="str">
        <f ca="1">IFERROR(__xludf.DUMMYFUNCTION("IFERROR(FILTER('Tag Library'!$X$14:$X$736, LEFT('Tag Library'!$W$14:$W$736, LEN(O$2))=O$2, RIGHT('Tag Library'!$W$14:$W$736, LEN($A450))=$A450), """")"),"")</f>
        <v/>
      </c>
      <c r="P450" s="1" t="str">
        <f ca="1">IFERROR(__xludf.DUMMYFUNCTION("IFERROR(FILTER('Tag Library'!$X$14:$X$736, LEFT('Tag Library'!$W$14:$W$736, LEN(P$2))=P$2, RIGHT('Tag Library'!$W$14:$W$736, LEN($A450))=$A450), """")"),"")</f>
        <v/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IFERROR(__xludf.DUMMYFUNCTION("IFERROR(FILTER('Tag Library'!$X$14:$X$736, LEFT('Tag Library'!$W$14:$W$736, LEN(B$2))=B$2, RIGHT('Tag Library'!$W$14:$W$736, LEN($A451))=$A451), """")"),"")</f>
        <v/>
      </c>
      <c r="C451" s="1" t="str">
        <f ca="1">IFERROR(__xludf.DUMMYFUNCTION("IFERROR(FILTER('Tag Library'!$X$14:$X$736, LEFT('Tag Library'!$W$14:$W$736, LEN(C$2))=C$2, RIGHT('Tag Library'!$W$14:$W$736, LEN($A451))=$A451), """")"),"")</f>
        <v/>
      </c>
      <c r="D451" s="1" t="str">
        <f ca="1">IFERROR(__xludf.DUMMYFUNCTION("IFERROR(FILTER('Tag Library'!$X$14:$X$736, LEFT('Tag Library'!$W$14:$W$736, LEN(D$2))=D$2, RIGHT('Tag Library'!$W$14:$W$736, LEN($A451))=$A451), """")"),"")</f>
        <v/>
      </c>
      <c r="E451" s="1" t="str">
        <f ca="1">IFERROR(__xludf.DUMMYFUNCTION("IFERROR(FILTER('Tag Library'!$X$14:$X$736, LEFT('Tag Library'!$W$14:$W$736, LEN(E$2))=E$2, RIGHT('Tag Library'!$W$14:$W$736, LEN($A451))=$A451), """")"),"")</f>
        <v/>
      </c>
      <c r="F451" s="1" t="str">
        <f ca="1">IFERROR(__xludf.DUMMYFUNCTION("IFERROR(FILTER('Tag Library'!$X$14:$X$736, LEFT('Tag Library'!$W$14:$W$736, LEN(F$2))=F$2, RIGHT('Tag Library'!$W$14:$W$736, LEN($A451))=$A451), """")"),"")</f>
        <v/>
      </c>
      <c r="G451" s="1" t="str">
        <f ca="1">IFERROR(__xludf.DUMMYFUNCTION("IFERROR(FILTER('Tag Library'!$X$14:$X$736, LEFT('Tag Library'!$W$14:$W$736, LEN(G$2))=G$2, RIGHT('Tag Library'!$W$14:$W$736, LEN($A451))=$A451), """")"),"")</f>
        <v/>
      </c>
      <c r="H451" s="1" t="str">
        <f ca="1">IFERROR(__xludf.DUMMYFUNCTION("IFERROR(FILTER('Tag Library'!$X$14:$X$736, LEFT('Tag Library'!$W$14:$W$736, LEN(H$2))=H$2, RIGHT('Tag Library'!$W$14:$W$736, LEN($A451))=$A451), """")"),"")</f>
        <v/>
      </c>
      <c r="I451" s="1" t="str">
        <f ca="1">IFERROR(__xludf.DUMMYFUNCTION("IFERROR(FILTER('Tag Library'!$X$14:$X$736, LEFT('Tag Library'!$W$14:$W$736, LEN(I$2))=I$2, RIGHT('Tag Library'!$W$14:$W$736, LEN($A451))=$A451), """")"),"")</f>
        <v/>
      </c>
      <c r="J451" s="1" t="str">
        <f ca="1">IFERROR(__xludf.DUMMYFUNCTION("IFERROR(FILTER('Tag Library'!$X$14:$X$736, LEFT('Tag Library'!$W$14:$W$736, LEN(J$2))=J$2, RIGHT('Tag Library'!$W$14:$W$736, LEN($A451))=$A451), """")"),"")</f>
        <v/>
      </c>
      <c r="K451" s="1" t="str">
        <f ca="1">IFERROR(__xludf.DUMMYFUNCTION("IFERROR(FILTER('Tag Library'!$X$14:$X$736, LEFT('Tag Library'!$W$14:$W$736, LEN(K$2))=K$2, RIGHT('Tag Library'!$W$14:$W$736, LEN($A451))=$A451), """")"),"")</f>
        <v/>
      </c>
      <c r="L451" s="1" t="str">
        <f ca="1">IFERROR(__xludf.DUMMYFUNCTION("IFERROR(FILTER('Tag Library'!$X$14:$X$736, LEFT('Tag Library'!$W$14:$W$736, LEN(L$2))=L$2, RIGHT('Tag Library'!$W$14:$W$736, LEN($A451))=$A451), """")"),"")</f>
        <v/>
      </c>
      <c r="M451" s="1" t="str">
        <f ca="1">IFERROR(__xludf.DUMMYFUNCTION("IFERROR(FILTER('Tag Library'!$X$14:$X$736, LEFT('Tag Library'!$W$14:$W$736, LEN(M$2))=M$2, RIGHT('Tag Library'!$W$14:$W$736, LEN($A451))=$A451), """")"),"")</f>
        <v/>
      </c>
      <c r="N451" s="1" t="str">
        <f ca="1">IFERROR(__xludf.DUMMYFUNCTION("IFERROR(FILTER('Tag Library'!$X$14:$X$736, LEFT('Tag Library'!$W$14:$W$736, LEN(N$2))=N$2, RIGHT('Tag Library'!$W$14:$W$736, LEN($A451))=$A451), """")"),"")</f>
        <v/>
      </c>
      <c r="O451" s="1" t="str">
        <f ca="1">IFERROR(__xludf.DUMMYFUNCTION("IFERROR(FILTER('Tag Library'!$X$14:$X$736, LEFT('Tag Library'!$W$14:$W$736, LEN(O$2))=O$2, RIGHT('Tag Library'!$W$14:$W$736, LEN($A451))=$A451), """")"),"")</f>
        <v/>
      </c>
      <c r="P451" s="1" t="str">
        <f ca="1">IFERROR(__xludf.DUMMYFUNCTION("IFERROR(FILTER('Tag Library'!$X$14:$X$736, LEFT('Tag Library'!$W$14:$W$736, LEN(P$2))=P$2, RIGHT('Tag Library'!$W$14:$W$736, LEN($A451))=$A451), """")"),"")</f>
        <v/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IFERROR(__xludf.DUMMYFUNCTION("IFERROR(FILTER('Tag Library'!$X$14:$X$736, LEFT('Tag Library'!$W$14:$W$736, LEN(B$2))=B$2, RIGHT('Tag Library'!$W$14:$W$736, LEN($A452))=$A452), """")"),"")</f>
        <v/>
      </c>
      <c r="C452" s="1" t="str">
        <f ca="1">IFERROR(__xludf.DUMMYFUNCTION("IFERROR(FILTER('Tag Library'!$X$14:$X$736, LEFT('Tag Library'!$W$14:$W$736, LEN(C$2))=C$2, RIGHT('Tag Library'!$W$14:$W$736, LEN($A452))=$A452), """")"),"")</f>
        <v/>
      </c>
      <c r="D452" s="1" t="str">
        <f ca="1">IFERROR(__xludf.DUMMYFUNCTION("IFERROR(FILTER('Tag Library'!$X$14:$X$736, LEFT('Tag Library'!$W$14:$W$736, LEN(D$2))=D$2, RIGHT('Tag Library'!$W$14:$W$736, LEN($A452))=$A452), """")"),"")</f>
        <v/>
      </c>
      <c r="E452" s="1" t="str">
        <f ca="1">IFERROR(__xludf.DUMMYFUNCTION("IFERROR(FILTER('Tag Library'!$X$14:$X$736, LEFT('Tag Library'!$W$14:$W$736, LEN(E$2))=E$2, RIGHT('Tag Library'!$W$14:$W$736, LEN($A452))=$A452), """")"),"")</f>
        <v/>
      </c>
      <c r="F452" s="1" t="str">
        <f ca="1">IFERROR(__xludf.DUMMYFUNCTION("IFERROR(FILTER('Tag Library'!$X$14:$X$736, LEFT('Tag Library'!$W$14:$W$736, LEN(F$2))=F$2, RIGHT('Tag Library'!$W$14:$W$736, LEN($A452))=$A452), """")"),"")</f>
        <v/>
      </c>
      <c r="G452" s="1" t="str">
        <f ca="1">IFERROR(__xludf.DUMMYFUNCTION("IFERROR(FILTER('Tag Library'!$X$14:$X$736, LEFT('Tag Library'!$W$14:$W$736, LEN(G$2))=G$2, RIGHT('Tag Library'!$W$14:$W$736, LEN($A452))=$A452), """")"),"")</f>
        <v/>
      </c>
      <c r="H452" s="1" t="str">
        <f ca="1">IFERROR(__xludf.DUMMYFUNCTION("IFERROR(FILTER('Tag Library'!$X$14:$X$736, LEFT('Tag Library'!$W$14:$W$736, LEN(H$2))=H$2, RIGHT('Tag Library'!$W$14:$W$736, LEN($A452))=$A452), """")"),"")</f>
        <v/>
      </c>
      <c r="I452" s="1" t="str">
        <f ca="1">IFERROR(__xludf.DUMMYFUNCTION("IFERROR(FILTER('Tag Library'!$X$14:$X$736, LEFT('Tag Library'!$W$14:$W$736, LEN(I$2))=I$2, RIGHT('Tag Library'!$W$14:$W$736, LEN($A452))=$A452), """")"),"")</f>
        <v/>
      </c>
      <c r="J452" s="1" t="str">
        <f ca="1">IFERROR(__xludf.DUMMYFUNCTION("IFERROR(FILTER('Tag Library'!$X$14:$X$736, LEFT('Tag Library'!$W$14:$W$736, LEN(J$2))=J$2, RIGHT('Tag Library'!$W$14:$W$736, LEN($A452))=$A452), """")"),"")</f>
        <v/>
      </c>
      <c r="K452" s="1" t="str">
        <f ca="1">IFERROR(__xludf.DUMMYFUNCTION("IFERROR(FILTER('Tag Library'!$X$14:$X$736, LEFT('Tag Library'!$W$14:$W$736, LEN(K$2))=K$2, RIGHT('Tag Library'!$W$14:$W$736, LEN($A452))=$A452), """")"),"")</f>
        <v/>
      </c>
      <c r="L452" s="1" t="str">
        <f ca="1">IFERROR(__xludf.DUMMYFUNCTION("IFERROR(FILTER('Tag Library'!$X$14:$X$736, LEFT('Tag Library'!$W$14:$W$736, LEN(L$2))=L$2, RIGHT('Tag Library'!$W$14:$W$736, LEN($A452))=$A452), """")"),"")</f>
        <v/>
      </c>
      <c r="M452" s="1" t="str">
        <f ca="1">IFERROR(__xludf.DUMMYFUNCTION("IFERROR(FILTER('Tag Library'!$X$14:$X$736, LEFT('Tag Library'!$W$14:$W$736, LEN(M$2))=M$2, RIGHT('Tag Library'!$W$14:$W$736, LEN($A452))=$A452), """")"),"")</f>
        <v/>
      </c>
      <c r="N452" s="1" t="str">
        <f ca="1">IFERROR(__xludf.DUMMYFUNCTION("IFERROR(FILTER('Tag Library'!$X$14:$X$736, LEFT('Tag Library'!$W$14:$W$736, LEN(N$2))=N$2, RIGHT('Tag Library'!$W$14:$W$736, LEN($A452))=$A452), """")"),"")</f>
        <v/>
      </c>
      <c r="O452" s="1" t="str">
        <f ca="1">IFERROR(__xludf.DUMMYFUNCTION("IFERROR(FILTER('Tag Library'!$X$14:$X$736, LEFT('Tag Library'!$W$14:$W$736, LEN(O$2))=O$2, RIGHT('Tag Library'!$W$14:$W$736, LEN($A452))=$A452), """")"),"")</f>
        <v/>
      </c>
      <c r="P452" s="1" t="str">
        <f ca="1">IFERROR(__xludf.DUMMYFUNCTION("IFERROR(FILTER('Tag Library'!$X$14:$X$736, LEFT('Tag Library'!$W$14:$W$736, LEN(P$2))=P$2, RIGHT('Tag Library'!$W$14:$W$736, LEN($A452))=$A452), """")"),"")</f>
        <v/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IFERROR(__xludf.DUMMYFUNCTION("IFERROR(FILTER('Tag Library'!$X$14:$X$736, LEFT('Tag Library'!$W$14:$W$736, LEN(B$2))=B$2, RIGHT('Tag Library'!$W$14:$W$736, LEN($A453))=$A453), """")"),"")</f>
        <v/>
      </c>
      <c r="C453" s="1" t="str">
        <f ca="1">IFERROR(__xludf.DUMMYFUNCTION("IFERROR(FILTER('Tag Library'!$X$14:$X$736, LEFT('Tag Library'!$W$14:$W$736, LEN(C$2))=C$2, RIGHT('Tag Library'!$W$14:$W$736, LEN($A453))=$A453), """")"),"")</f>
        <v/>
      </c>
      <c r="D453" s="1" t="str">
        <f ca="1">IFERROR(__xludf.DUMMYFUNCTION("IFERROR(FILTER('Tag Library'!$X$14:$X$736, LEFT('Tag Library'!$W$14:$W$736, LEN(D$2))=D$2, RIGHT('Tag Library'!$W$14:$W$736, LEN($A453))=$A453), """")"),"white")</f>
        <v>white</v>
      </c>
      <c r="E453" s="1" t="str">
        <f ca="1">IFERROR(__xludf.DUMMYFUNCTION("IFERROR(FILTER('Tag Library'!$X$14:$X$736, LEFT('Tag Library'!$W$14:$W$736, LEN(E$2))=E$2, RIGHT('Tag Library'!$W$14:$W$736, LEN($A453))=$A453), """")"),"")</f>
        <v/>
      </c>
      <c r="F453" s="1" t="str">
        <f ca="1">IFERROR(__xludf.DUMMYFUNCTION("IFERROR(FILTER('Tag Library'!$X$14:$X$736, LEFT('Tag Library'!$W$14:$W$736, LEN(F$2))=F$2, RIGHT('Tag Library'!$W$14:$W$736, LEN($A453))=$A453), """")"),"")</f>
        <v/>
      </c>
      <c r="G453" s="1" t="str">
        <f ca="1">IFERROR(__xludf.DUMMYFUNCTION("IFERROR(FILTER('Tag Library'!$X$14:$X$736, LEFT('Tag Library'!$W$14:$W$736, LEN(G$2))=G$2, RIGHT('Tag Library'!$W$14:$W$736, LEN($A453))=$A453), """")"),"")</f>
        <v/>
      </c>
      <c r="H453" s="1" t="str">
        <f ca="1">IFERROR(__xludf.DUMMYFUNCTION("IFERROR(FILTER('Tag Library'!$X$14:$X$736, LEFT('Tag Library'!$W$14:$W$736, LEN(H$2))=H$2, RIGHT('Tag Library'!$W$14:$W$736, LEN($A453))=$A453), """")"),"")</f>
        <v/>
      </c>
      <c r="I453" s="1" t="str">
        <f ca="1">IFERROR(__xludf.DUMMYFUNCTION("IFERROR(FILTER('Tag Library'!$X$14:$X$736, LEFT('Tag Library'!$W$14:$W$736, LEN(I$2))=I$2, RIGHT('Tag Library'!$W$14:$W$736, LEN($A453))=$A453), """")"),"")</f>
        <v/>
      </c>
      <c r="J453" s="1" t="str">
        <f ca="1">IFERROR(__xludf.DUMMYFUNCTION("IFERROR(FILTER('Tag Library'!$X$14:$X$736, LEFT('Tag Library'!$W$14:$W$736, LEN(J$2))=J$2, RIGHT('Tag Library'!$W$14:$W$736, LEN($A453))=$A453), """")"),"")</f>
        <v/>
      </c>
      <c r="K453" s="1" t="str">
        <f ca="1">IFERROR(__xludf.DUMMYFUNCTION("IFERROR(FILTER('Tag Library'!$X$14:$X$736, LEFT('Tag Library'!$W$14:$W$736, LEN(K$2))=K$2, RIGHT('Tag Library'!$W$14:$W$736, LEN($A453))=$A453), """")"),"")</f>
        <v/>
      </c>
      <c r="L453" s="1" t="str">
        <f ca="1">IFERROR(__xludf.DUMMYFUNCTION("IFERROR(FILTER('Tag Library'!$X$14:$X$736, LEFT('Tag Library'!$W$14:$W$736, LEN(L$2))=L$2, RIGHT('Tag Library'!$W$14:$W$736, LEN($A453))=$A453), """")"),"")</f>
        <v/>
      </c>
      <c r="M453" s="1" t="str">
        <f ca="1">IFERROR(__xludf.DUMMYFUNCTION("IFERROR(FILTER('Tag Library'!$X$14:$X$736, LEFT('Tag Library'!$W$14:$W$736, LEN(M$2))=M$2, RIGHT('Tag Library'!$W$14:$W$736, LEN($A453))=$A453), """")"),"")</f>
        <v/>
      </c>
      <c r="N453" s="1" t="str">
        <f ca="1">IFERROR(__xludf.DUMMYFUNCTION("IFERROR(FILTER('Tag Library'!$X$14:$X$736, LEFT('Tag Library'!$W$14:$W$736, LEN(N$2))=N$2, RIGHT('Tag Library'!$W$14:$W$736, LEN($A453))=$A453), """")"),"")</f>
        <v/>
      </c>
      <c r="O453" s="1" t="str">
        <f ca="1">IFERROR(__xludf.DUMMYFUNCTION("IFERROR(FILTER('Tag Library'!$X$14:$X$736, LEFT('Tag Library'!$W$14:$W$736, LEN(O$2))=O$2, RIGHT('Tag Library'!$W$14:$W$736, LEN($A453))=$A453), """")"),"")</f>
        <v/>
      </c>
      <c r="P453" s="1" t="str">
        <f ca="1">IFERROR(__xludf.DUMMYFUNCTION("IFERROR(FILTER('Tag Library'!$X$14:$X$736, LEFT('Tag Library'!$W$14:$W$736, LEN(P$2))=P$2, RIGHT('Tag Library'!$W$14:$W$736, LEN($A453))=$A453), """")"),"")</f>
        <v/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IFERROR(__xludf.DUMMYFUNCTION("IFERROR(FILTER('Tag Library'!$X$14:$X$736, LEFT('Tag Library'!$W$14:$W$736, LEN(B$2))=B$2, RIGHT('Tag Library'!$W$14:$W$736, LEN($A454))=$A454), """")"),"")</f>
        <v/>
      </c>
      <c r="C454" s="1" t="str">
        <f ca="1">IFERROR(__xludf.DUMMYFUNCTION("IFERROR(FILTER('Tag Library'!$X$14:$X$736, LEFT('Tag Library'!$W$14:$W$736, LEN(C$2))=C$2, RIGHT('Tag Library'!$W$14:$W$736, LEN($A454))=$A454), """")"),"")</f>
        <v/>
      </c>
      <c r="D454" s="1" t="str">
        <f ca="1">IFERROR(__xludf.DUMMYFUNCTION("IFERROR(FILTER('Tag Library'!$X$14:$X$736, LEFT('Tag Library'!$W$14:$W$736, LEN(D$2))=D$2, RIGHT('Tag Library'!$W$14:$W$736, LEN($A454))=$A454), """")"),"")</f>
        <v/>
      </c>
      <c r="E454" s="1" t="str">
        <f ca="1">IFERROR(__xludf.DUMMYFUNCTION("IFERROR(FILTER('Tag Library'!$X$14:$X$736, LEFT('Tag Library'!$W$14:$W$736, LEN(E$2))=E$2, RIGHT('Tag Library'!$W$14:$W$736, LEN($A454))=$A454), """")"),"")</f>
        <v/>
      </c>
      <c r="F454" s="1" t="str">
        <f ca="1">IFERROR(__xludf.DUMMYFUNCTION("IFERROR(FILTER('Tag Library'!$X$14:$X$736, LEFT('Tag Library'!$W$14:$W$736, LEN(F$2))=F$2, RIGHT('Tag Library'!$W$14:$W$736, LEN($A454))=$A454), """")"),"")</f>
        <v/>
      </c>
      <c r="G454" s="1" t="str">
        <f ca="1">IFERROR(__xludf.DUMMYFUNCTION("IFERROR(FILTER('Tag Library'!$X$14:$X$736, LEFT('Tag Library'!$W$14:$W$736, LEN(G$2))=G$2, RIGHT('Tag Library'!$W$14:$W$736, LEN($A454))=$A454), """")"),"")</f>
        <v/>
      </c>
      <c r="H454" s="1" t="str">
        <f ca="1">IFERROR(__xludf.DUMMYFUNCTION("IFERROR(FILTER('Tag Library'!$X$14:$X$736, LEFT('Tag Library'!$W$14:$W$736, LEN(H$2))=H$2, RIGHT('Tag Library'!$W$14:$W$736, LEN($A454))=$A454), """")"),"")</f>
        <v/>
      </c>
      <c r="I454" s="1" t="str">
        <f ca="1">IFERROR(__xludf.DUMMYFUNCTION("IFERROR(FILTER('Tag Library'!$X$14:$X$736, LEFT('Tag Library'!$W$14:$W$736, LEN(I$2))=I$2, RIGHT('Tag Library'!$W$14:$W$736, LEN($A454))=$A454), """")"),"")</f>
        <v/>
      </c>
      <c r="J454" s="1" t="str">
        <f ca="1">IFERROR(__xludf.DUMMYFUNCTION("IFERROR(FILTER('Tag Library'!$X$14:$X$736, LEFT('Tag Library'!$W$14:$W$736, LEN(J$2))=J$2, RIGHT('Tag Library'!$W$14:$W$736, LEN($A454))=$A454), """")"),"")</f>
        <v/>
      </c>
      <c r="K454" s="1" t="str">
        <f ca="1">IFERROR(__xludf.DUMMYFUNCTION("IFERROR(FILTER('Tag Library'!$X$14:$X$736, LEFT('Tag Library'!$W$14:$W$736, LEN(K$2))=K$2, RIGHT('Tag Library'!$W$14:$W$736, LEN($A454))=$A454), """")"),"")</f>
        <v/>
      </c>
      <c r="L454" s="1" t="str">
        <f ca="1">IFERROR(__xludf.DUMMYFUNCTION("IFERROR(FILTER('Tag Library'!$X$14:$X$736, LEFT('Tag Library'!$W$14:$W$736, LEN(L$2))=L$2, RIGHT('Tag Library'!$W$14:$W$736, LEN($A454))=$A454), """")"),"")</f>
        <v/>
      </c>
      <c r="M454" s="1" t="str">
        <f ca="1">IFERROR(__xludf.DUMMYFUNCTION("IFERROR(FILTER('Tag Library'!$X$14:$X$736, LEFT('Tag Library'!$W$14:$W$736, LEN(M$2))=M$2, RIGHT('Tag Library'!$W$14:$W$736, LEN($A454))=$A454), """")"),"")</f>
        <v/>
      </c>
      <c r="N454" s="1" t="str">
        <f ca="1">IFERROR(__xludf.DUMMYFUNCTION("IFERROR(FILTER('Tag Library'!$X$14:$X$736, LEFT('Tag Library'!$W$14:$W$736, LEN(N$2))=N$2, RIGHT('Tag Library'!$W$14:$W$736, LEN($A454))=$A454), """")"),"")</f>
        <v/>
      </c>
      <c r="O454" s="1" t="str">
        <f ca="1">IFERROR(__xludf.DUMMYFUNCTION("IFERROR(FILTER('Tag Library'!$X$14:$X$736, LEFT('Tag Library'!$W$14:$W$736, LEN(O$2))=O$2, RIGHT('Tag Library'!$W$14:$W$736, LEN($A454))=$A454), """")"),"")</f>
        <v/>
      </c>
      <c r="P454" s="1" t="str">
        <f ca="1">IFERROR(__xludf.DUMMYFUNCTION("IFERROR(FILTER('Tag Library'!$X$14:$X$736, LEFT('Tag Library'!$W$14:$W$736, LEN(P$2))=P$2, RIGHT('Tag Library'!$W$14:$W$736, LEN($A454))=$A454), """")"),"")</f>
        <v/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IFERROR(__xludf.DUMMYFUNCTION("IFERROR(FILTER('Tag Library'!$X$14:$X$736, LEFT('Tag Library'!$W$14:$W$736, LEN(B$2))=B$2, RIGHT('Tag Library'!$W$14:$W$736, LEN($A455))=$A455), """")"),"")</f>
        <v/>
      </c>
      <c r="C455" s="1" t="str">
        <f ca="1">IFERROR(__xludf.DUMMYFUNCTION("IFERROR(FILTER('Tag Library'!$X$14:$X$736, LEFT('Tag Library'!$W$14:$W$736, LEN(C$2))=C$2, RIGHT('Tag Library'!$W$14:$W$736, LEN($A455))=$A455), """")"),"")</f>
        <v/>
      </c>
      <c r="D455" s="1" t="str">
        <f ca="1">IFERROR(__xludf.DUMMYFUNCTION("IFERROR(FILTER('Tag Library'!$X$14:$X$736, LEFT('Tag Library'!$W$14:$W$736, LEN(D$2))=D$2, RIGHT('Tag Library'!$W$14:$W$736, LEN($A455))=$A455), """")"),"")</f>
        <v/>
      </c>
      <c r="E455" s="1" t="str">
        <f ca="1">IFERROR(__xludf.DUMMYFUNCTION("IFERROR(FILTER('Tag Library'!$X$14:$X$736, LEFT('Tag Library'!$W$14:$W$736, LEN(E$2))=E$2, RIGHT('Tag Library'!$W$14:$W$736, LEN($A455))=$A455), """")"),"")</f>
        <v/>
      </c>
      <c r="F455" s="1" t="str">
        <f ca="1">IFERROR(__xludf.DUMMYFUNCTION("IFERROR(FILTER('Tag Library'!$X$14:$X$736, LEFT('Tag Library'!$W$14:$W$736, LEN(F$2))=F$2, RIGHT('Tag Library'!$W$14:$W$736, LEN($A455))=$A455), """")"),"")</f>
        <v/>
      </c>
      <c r="G455" s="1" t="str">
        <f ca="1">IFERROR(__xludf.DUMMYFUNCTION("IFERROR(FILTER('Tag Library'!$X$14:$X$736, LEFT('Tag Library'!$W$14:$W$736, LEN(G$2))=G$2, RIGHT('Tag Library'!$W$14:$W$736, LEN($A455))=$A455), """")"),"")</f>
        <v/>
      </c>
      <c r="H455" s="1" t="str">
        <f ca="1">IFERROR(__xludf.DUMMYFUNCTION("IFERROR(FILTER('Tag Library'!$X$14:$X$736, LEFT('Tag Library'!$W$14:$W$736, LEN(H$2))=H$2, RIGHT('Tag Library'!$W$14:$W$736, LEN($A455))=$A455), """")"),"")</f>
        <v/>
      </c>
      <c r="I455" s="1" t="str">
        <f ca="1">IFERROR(__xludf.DUMMYFUNCTION("IFERROR(FILTER('Tag Library'!$X$14:$X$736, LEFT('Tag Library'!$W$14:$W$736, LEN(I$2))=I$2, RIGHT('Tag Library'!$W$14:$W$736, LEN($A455))=$A455), """")"),"")</f>
        <v/>
      </c>
      <c r="J455" s="1" t="str">
        <f ca="1">IFERROR(__xludf.DUMMYFUNCTION("IFERROR(FILTER('Tag Library'!$X$14:$X$736, LEFT('Tag Library'!$W$14:$W$736, LEN(J$2))=J$2, RIGHT('Tag Library'!$W$14:$W$736, LEN($A455))=$A455), """")"),"")</f>
        <v/>
      </c>
      <c r="K455" s="1" t="str">
        <f ca="1">IFERROR(__xludf.DUMMYFUNCTION("IFERROR(FILTER('Tag Library'!$X$14:$X$736, LEFT('Tag Library'!$W$14:$W$736, LEN(K$2))=K$2, RIGHT('Tag Library'!$W$14:$W$736, LEN($A455))=$A455), """")"),"")</f>
        <v/>
      </c>
      <c r="L455" s="1" t="str">
        <f ca="1">IFERROR(__xludf.DUMMYFUNCTION("IFERROR(FILTER('Tag Library'!$X$14:$X$736, LEFT('Tag Library'!$W$14:$W$736, LEN(L$2))=L$2, RIGHT('Tag Library'!$W$14:$W$736, LEN($A455))=$A455), """")"),"")</f>
        <v/>
      </c>
      <c r="M455" s="1" t="str">
        <f ca="1">IFERROR(__xludf.DUMMYFUNCTION("IFERROR(FILTER('Tag Library'!$X$14:$X$736, LEFT('Tag Library'!$W$14:$W$736, LEN(M$2))=M$2, RIGHT('Tag Library'!$W$14:$W$736, LEN($A455))=$A455), """")"),"")</f>
        <v/>
      </c>
      <c r="N455" s="1" t="str">
        <f ca="1">IFERROR(__xludf.DUMMYFUNCTION("IFERROR(FILTER('Tag Library'!$X$14:$X$736, LEFT('Tag Library'!$W$14:$W$736, LEN(N$2))=N$2, RIGHT('Tag Library'!$W$14:$W$736, LEN($A455))=$A455), """")"),"")</f>
        <v/>
      </c>
      <c r="O455" s="1" t="str">
        <f ca="1">IFERROR(__xludf.DUMMYFUNCTION("IFERROR(FILTER('Tag Library'!$X$14:$X$736, LEFT('Tag Library'!$W$14:$W$736, LEN(O$2))=O$2, RIGHT('Tag Library'!$W$14:$W$736, LEN($A455))=$A455), """")"),"")</f>
        <v/>
      </c>
      <c r="P455" s="1" t="str">
        <f ca="1">IFERROR(__xludf.DUMMYFUNCTION("IFERROR(FILTER('Tag Library'!$X$14:$X$736, LEFT('Tag Library'!$W$14:$W$736, LEN(P$2))=P$2, RIGHT('Tag Library'!$W$14:$W$736, LEN($A455))=$A455), """")"),"")</f>
        <v/>
      </c>
    </row>
  </sheetData>
  <mergeCells count="1">
    <mergeCell ref="B1:P1"/>
  </mergeCells>
  <conditionalFormatting sqref="O457">
    <cfRule type="cellIs" dxfId="24" priority="1" operator="equal">
      <formula>"white"</formula>
    </cfRule>
  </conditionalFormatting>
  <conditionalFormatting sqref="B3:P455">
    <cfRule type="cellIs" dxfId="23" priority="2" operator="equal">
      <formula>"white"</formula>
    </cfRule>
  </conditionalFormatting>
  <conditionalFormatting sqref="B3:P455">
    <cfRule type="cellIs" dxfId="22" priority="3" operator="equal">
      <formula>"green"</formula>
    </cfRule>
  </conditionalFormatting>
  <conditionalFormatting sqref="B3:P455">
    <cfRule type="cellIs" dxfId="21" priority="4" operator="equal">
      <formula>"yellow"</formula>
    </cfRule>
  </conditionalFormatting>
  <conditionalFormatting sqref="B3:P455">
    <cfRule type="cellIs" dxfId="20" priority="5" operator="equal">
      <formula>"grey"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IF(OR(onchangeTags!B3="white",onchangeTags!B3="yellow",onchangeTags!B3="grey"),IF('Currently Exported 2'!B3=1, "have", "missing"),IF('Currently Exported 2'!B3=1, "extra", "ignore"))</f>
        <v>ignore</v>
      </c>
      <c r="C3" s="1" t="str">
        <f ca="1">IF(OR(onchangeTags!C3="white",onchangeTags!C3="yellow",onchangeTags!C3="grey"),IF('Currently Exported 2'!C3=1, "have", "missing"),IF('Currently Exported 2'!C3=1, "extra", "ignore"))</f>
        <v>ignore</v>
      </c>
      <c r="D3" s="1" t="str">
        <f ca="1">IF(OR(onchangeTags!D3="white",onchangeTags!D3="yellow",onchangeTags!D3="grey"),IF('Currently Exported 2'!D3=1, "have", "missing"),IF('Currently Exported 2'!D3=1, "extra", "ignore"))</f>
        <v>ignore</v>
      </c>
      <c r="E3" s="1" t="str">
        <f ca="1">IF(OR(onchangeTags!E3="white",onchangeTags!E3="yellow",onchangeTags!E3="grey"),IF('Currently Exported 2'!E3=1, "have", "missing"),IF('Currently Exported 2'!E3=1, "extra", "ignore"))</f>
        <v>ignore</v>
      </c>
      <c r="F3" s="1" t="str">
        <f ca="1">IF(OR(onchangeTags!F3="white",onchangeTags!F3="yellow",onchangeTags!F3="grey"),IF('Currently Exported 2'!F3=1, "have", "missing"),IF('Currently Exported 2'!F3=1, "extra", "ignore"))</f>
        <v>ignore</v>
      </c>
      <c r="G3" s="1" t="str">
        <f ca="1">IF(OR(onchangeTags!G3="white",onchangeTags!G3="yellow",onchangeTags!G3="grey"),IF('Currently Exported 2'!G3=1, "have", "missing"),IF('Currently Exported 2'!G3=1, "extra", "ignore"))</f>
        <v>ignore</v>
      </c>
      <c r="H3" s="1" t="str">
        <f ca="1">IF(OR(onchangeTags!H3="white",onchangeTags!H3="yellow",onchangeTags!H3="grey"),IF('Currently Exported 2'!H3=1, "have", "missing"),IF('Currently Exported 2'!H3=1, "extra", "ignore"))</f>
        <v>ignore</v>
      </c>
      <c r="I3" s="1" t="str">
        <f ca="1">IF(OR(onchangeTags!I3="white",onchangeTags!I3="yellow",onchangeTags!I3="grey"),IF('Currently Exported 2'!I3=1, "have", "missing"),IF('Currently Exported 2'!I3=1, "extra", "ignore"))</f>
        <v>ignore</v>
      </c>
      <c r="J3" s="1" t="str">
        <f ca="1">IF(OR(onchangeTags!J3="white",onchangeTags!J3="yellow",onchangeTags!J3="grey"),IF('Currently Exported 2'!J3=1, "have", "missing"),IF('Currently Exported 2'!J3=1, "extra", "ignore"))</f>
        <v>ignore</v>
      </c>
      <c r="K3" s="1" t="str">
        <f ca="1">IF(OR(onchangeTags!K3="white",onchangeTags!K3="yellow",onchangeTags!K3="grey"),IF('Currently Exported 2'!K3=1, "have", "missing"),IF('Currently Exported 2'!K3=1, "extra", "ignore"))</f>
        <v>ignore</v>
      </c>
      <c r="L3" s="1" t="str">
        <f ca="1">IF(OR(onchangeTags!L3="white",onchangeTags!L3="yellow",onchangeTags!L3="grey"),IF('Currently Exported 2'!L3=1, "have", "missing"),IF('Currently Exported 2'!L3=1, "extra", "ignore"))</f>
        <v>ignore</v>
      </c>
      <c r="M3" s="1" t="str">
        <f ca="1">IF(OR(onchangeTags!M3="white",onchangeTags!M3="yellow",onchangeTags!M3="grey"),IF('Currently Exported 2'!M3=1, "have", "missing"),IF('Currently Exported 2'!M3=1, "extra", "ignore"))</f>
        <v>ignore</v>
      </c>
      <c r="N3" s="1" t="str">
        <f ca="1">IF(OR(onchangeTags!N3="white",onchangeTags!N3="yellow",onchangeTags!N3="grey"),IF('Currently Exported 2'!N3=1, "have", "missing"),IF('Currently Exported 2'!N3=1, "extra", "ignore"))</f>
        <v>ignore</v>
      </c>
      <c r="O3" s="1" t="str">
        <f ca="1">IF(OR(onchangeTags!O3="white",onchangeTags!O3="yellow",onchangeTags!O3="grey"),IF('Currently Exported 2'!O3=1, "have", "missing"),IF('Currently Exported 2'!O3=1, "extra", "ignore"))</f>
        <v>ignore</v>
      </c>
      <c r="P3" s="1" t="str">
        <f ca="1">IF(OR(onchangeTags!P3="white",onchangeTags!P3="yellow",onchangeTags!P3="grey"),IF('Currently Exported 2'!P3=1, "have", "missing"),IF('Currently Exported 2'!P3=1, "extra", "ignore"))</f>
        <v>ignore</v>
      </c>
    </row>
    <row r="4" spans="1:26" x14ac:dyDescent="0.2">
      <c r="A4" s="1" t="str">
        <f ca="1">IFERROR(__xludf.DUMMYFUNCTION("""COMPUTED_VALUE"""),"250_tag")</f>
        <v>250_tag</v>
      </c>
      <c r="B4" s="1" t="str">
        <f ca="1">IF(OR(onchangeTags!B4="white",onchangeTags!B4="yellow",onchangeTags!B4="grey"),IF('Currently Exported 2'!B4=1, "have", "missing"),IF('Currently Exported 2'!B4=1, "extra", "ignore"))</f>
        <v>ignore</v>
      </c>
      <c r="C4" s="1" t="str">
        <f ca="1">IF(OR(onchangeTags!C4="white",onchangeTags!C4="yellow",onchangeTags!C4="grey"),IF('Currently Exported 2'!C4=1, "have", "missing"),IF('Currently Exported 2'!C4=1, "extra", "ignore"))</f>
        <v>ignore</v>
      </c>
      <c r="D4" s="1" t="str">
        <f ca="1">IF(OR(onchangeTags!D4="white",onchangeTags!D4="yellow",onchangeTags!D4="grey"),IF('Currently Exported 2'!D4=1, "have", "missing"),IF('Currently Exported 2'!D4=1, "extra", "ignore"))</f>
        <v>ignore</v>
      </c>
      <c r="E4" s="1" t="str">
        <f ca="1">IF(OR(onchangeTags!E4="white",onchangeTags!E4="yellow",onchangeTags!E4="grey"),IF('Currently Exported 2'!E4=1, "have", "missing"),IF('Currently Exported 2'!E4=1, "extra", "ignore"))</f>
        <v>ignore</v>
      </c>
      <c r="F4" s="1" t="str">
        <f ca="1">IF(OR(onchangeTags!F4="white",onchangeTags!F4="yellow",onchangeTags!F4="grey"),IF('Currently Exported 2'!F4=1, "have", "missing"),IF('Currently Exported 2'!F4=1, "extra", "ignore"))</f>
        <v>ignore</v>
      </c>
      <c r="G4" s="1" t="str">
        <f ca="1">IF(OR(onchangeTags!G4="white",onchangeTags!G4="yellow",onchangeTags!G4="grey"),IF('Currently Exported 2'!G4=1, "have", "missing"),IF('Currently Exported 2'!G4=1, "extra", "ignore"))</f>
        <v>ignore</v>
      </c>
      <c r="H4" s="1" t="str">
        <f ca="1">IF(OR(onchangeTags!H4="white",onchangeTags!H4="yellow",onchangeTags!H4="grey"),IF('Currently Exported 2'!H4=1, "have", "missing"),IF('Currently Exported 2'!H4=1, "extra", "ignore"))</f>
        <v>ignore</v>
      </c>
      <c r="I4" s="1" t="str">
        <f ca="1">IF(OR(onchangeTags!I4="white",onchangeTags!I4="yellow",onchangeTags!I4="grey"),IF('Currently Exported 2'!I4=1, "have", "missing"),IF('Currently Exported 2'!I4=1, "extra", "ignore"))</f>
        <v>ignore</v>
      </c>
      <c r="J4" s="1" t="str">
        <f ca="1">IF(OR(onchangeTags!J4="white",onchangeTags!J4="yellow",onchangeTags!J4="grey"),IF('Currently Exported 2'!J4=1, "have", "missing"),IF('Currently Exported 2'!J4=1, "extra", "ignore"))</f>
        <v>ignore</v>
      </c>
      <c r="K4" s="1" t="str">
        <f ca="1">IF(OR(onchangeTags!K4="white",onchangeTags!K4="yellow",onchangeTags!K4="grey"),IF('Currently Exported 2'!K4=1, "have", "missing"),IF('Currently Exported 2'!K4=1, "extra", "ignore"))</f>
        <v>ignore</v>
      </c>
      <c r="L4" s="1" t="str">
        <f ca="1">IF(OR(onchangeTags!L4="white",onchangeTags!L4="yellow",onchangeTags!L4="grey"),IF('Currently Exported 2'!L4=1, "have", "missing"),IF('Currently Exported 2'!L4=1, "extra", "ignore"))</f>
        <v>ignore</v>
      </c>
      <c r="M4" s="1" t="str">
        <f ca="1">IF(OR(onchangeTags!M4="white",onchangeTags!M4="yellow",onchangeTags!M4="grey"),IF('Currently Exported 2'!M4=1, "have", "missing"),IF('Currently Exported 2'!M4=1, "extra", "ignore"))</f>
        <v>ignore</v>
      </c>
      <c r="N4" s="1" t="str">
        <f ca="1">IF(OR(onchangeTags!N4="white",onchangeTags!N4="yellow",onchangeTags!N4="grey"),IF('Currently Exported 2'!N4=1, "have", "missing"),IF('Currently Exported 2'!N4=1, "extra", "ignore"))</f>
        <v>ignore</v>
      </c>
      <c r="O4" s="1" t="str">
        <f ca="1">IF(OR(onchangeTags!O4="white",onchangeTags!O4="yellow",onchangeTags!O4="grey"),IF('Currently Exported 2'!O4=1, "have", "missing"),IF('Currently Exported 2'!O4=1, "extra", "ignore"))</f>
        <v>ignore</v>
      </c>
      <c r="P4" s="1" t="str">
        <f ca="1">IF(OR(onchangeTags!P4="white",onchangeTags!P4="yellow",onchangeTags!P4="grey"),IF('Currently Exported 2'!P4=1, "have", "missing"),IF('Currently Exported 2'!P4=1, "extra", "ignore"))</f>
        <v>ignore</v>
      </c>
    </row>
    <row r="5" spans="1:26" x14ac:dyDescent="0.2">
      <c r="A5" s="1" t="str">
        <f ca="1">IFERROR(__xludf.DUMMYFUNCTION("""COMPUTED_VALUE"""),"75_tag")</f>
        <v>75_tag</v>
      </c>
      <c r="B5" s="1" t="str">
        <f ca="1">IF(OR(onchangeTags!B5="white",onchangeTags!B5="yellow",onchangeTags!B5="grey"),IF('Currently Exported 2'!B5=1, "have", "missing"),IF('Currently Exported 2'!B5=1, "extra", "ignore"))</f>
        <v>ignore</v>
      </c>
      <c r="C5" s="1" t="str">
        <f ca="1">IF(OR(onchangeTags!C5="white",onchangeTags!C5="yellow",onchangeTags!C5="grey"),IF('Currently Exported 2'!C5=1, "have", "missing"),IF('Currently Exported 2'!C5=1, "extra", "ignore"))</f>
        <v>ignore</v>
      </c>
      <c r="D5" s="1" t="str">
        <f ca="1">IF(OR(onchangeTags!D5="white",onchangeTags!D5="yellow",onchangeTags!D5="grey"),IF('Currently Exported 2'!D5=1, "have", "missing"),IF('Currently Exported 2'!D5=1, "extra", "ignore"))</f>
        <v>ignore</v>
      </c>
      <c r="E5" s="1" t="str">
        <f ca="1">IF(OR(onchangeTags!E5="white",onchangeTags!E5="yellow",onchangeTags!E5="grey"),IF('Currently Exported 2'!E5=1, "have", "missing"),IF('Currently Exported 2'!E5=1, "extra", "ignore"))</f>
        <v>ignore</v>
      </c>
      <c r="F5" s="1" t="str">
        <f ca="1">IF(OR(onchangeTags!F5="white",onchangeTags!F5="yellow",onchangeTags!F5="grey"),IF('Currently Exported 2'!F5=1, "have", "missing"),IF('Currently Exported 2'!F5=1, "extra", "ignore"))</f>
        <v>ignore</v>
      </c>
      <c r="G5" s="1" t="str">
        <f ca="1">IF(OR(onchangeTags!G5="white",onchangeTags!G5="yellow",onchangeTags!G5="grey"),IF('Currently Exported 2'!G5=1, "have", "missing"),IF('Currently Exported 2'!G5=1, "extra", "ignore"))</f>
        <v>ignore</v>
      </c>
      <c r="H5" s="1" t="str">
        <f ca="1">IF(OR(onchangeTags!H5="white",onchangeTags!H5="yellow",onchangeTags!H5="grey"),IF('Currently Exported 2'!H5=1, "have", "missing"),IF('Currently Exported 2'!H5=1, "extra", "ignore"))</f>
        <v>ignore</v>
      </c>
      <c r="I5" s="1" t="str">
        <f ca="1">IF(OR(onchangeTags!I5="white",onchangeTags!I5="yellow",onchangeTags!I5="grey"),IF('Currently Exported 2'!I5=1, "have", "missing"),IF('Currently Exported 2'!I5=1, "extra", "ignore"))</f>
        <v>ignore</v>
      </c>
      <c r="J5" s="1" t="str">
        <f ca="1">IF(OR(onchangeTags!J5="white",onchangeTags!J5="yellow",onchangeTags!J5="grey"),IF('Currently Exported 2'!J5=1, "have", "missing"),IF('Currently Exported 2'!J5=1, "extra", "ignore"))</f>
        <v>ignore</v>
      </c>
      <c r="K5" s="1" t="str">
        <f ca="1">IF(OR(onchangeTags!K5="white",onchangeTags!K5="yellow",onchangeTags!K5="grey"),IF('Currently Exported 2'!K5=1, "have", "missing"),IF('Currently Exported 2'!K5=1, "extra", "ignore"))</f>
        <v>ignore</v>
      </c>
      <c r="L5" s="1" t="str">
        <f ca="1">IF(OR(onchangeTags!L5="white",onchangeTags!L5="yellow",onchangeTags!L5="grey"),IF('Currently Exported 2'!L5=1, "have", "missing"),IF('Currently Exported 2'!L5=1, "extra", "ignore"))</f>
        <v>ignore</v>
      </c>
      <c r="M5" s="1" t="str">
        <f ca="1">IF(OR(onchangeTags!M5="white",onchangeTags!M5="yellow",onchangeTags!M5="grey"),IF('Currently Exported 2'!M5=1, "have", "missing"),IF('Currently Exported 2'!M5=1, "extra", "ignore"))</f>
        <v>ignore</v>
      </c>
      <c r="N5" s="1" t="str">
        <f ca="1">IF(OR(onchangeTags!N5="white",onchangeTags!N5="yellow",onchangeTags!N5="grey"),IF('Currently Exported 2'!N5=1, "have", "missing"),IF('Currently Exported 2'!N5=1, "extra", "ignore"))</f>
        <v>ignore</v>
      </c>
      <c r="O5" s="1" t="str">
        <f ca="1">IF(OR(onchangeTags!O5="white",onchangeTags!O5="yellow",onchangeTags!O5="grey"),IF('Currently Exported 2'!O5=1, "have", "missing"),IF('Currently Exported 2'!O5=1, "extra", "ignore"))</f>
        <v>ignore</v>
      </c>
      <c r="P5" s="1" t="str">
        <f ca="1">IF(OR(onchangeTags!P5="white",onchangeTags!P5="yellow",onchangeTags!P5="grey"),IF('Currently Exported 2'!P5=1, "have", "missing"),IF('Currently Exported 2'!P5=1, "extra", "ignore"))</f>
        <v>ignore</v>
      </c>
      <c r="S5" s="34" t="s">
        <v>3402</v>
      </c>
      <c r="T5" s="40" t="s">
        <v>3403</v>
      </c>
      <c r="U5" s="41"/>
    </row>
    <row r="6" spans="1:26" x14ac:dyDescent="0.2">
      <c r="A6" s="1" t="str">
        <f ca="1">IFERROR(__xludf.DUMMYFUNCTION("""COMPUTED_VALUE"""),"adjust_t_sp")</f>
        <v>adjust_t_sp</v>
      </c>
      <c r="B6" s="1" t="str">
        <f ca="1">IF(OR(onchangeTags!B6="white",onchangeTags!B6="yellow",onchangeTags!B6="grey"),IF('Currently Exported 2'!B6=1, "have", "missing"),IF('Currently Exported 2'!B6=1, "extra", "ignore"))</f>
        <v>ignore</v>
      </c>
      <c r="C6" s="1" t="str">
        <f ca="1">IF(OR(onchangeTags!C6="white",onchangeTags!C6="yellow",onchangeTags!C6="grey"),IF('Currently Exported 2'!C6=1, "have", "missing"),IF('Currently Exported 2'!C6=1, "extra", "ignore"))</f>
        <v>ignore</v>
      </c>
      <c r="D6" s="1" t="str">
        <f ca="1">IF(OR(onchangeTags!D6="white",onchangeTags!D6="yellow",onchangeTags!D6="grey"),IF('Currently Exported 2'!D6=1, "have", "missing"),IF('Currently Exported 2'!D6=1, "extra", "ignore"))</f>
        <v>have</v>
      </c>
      <c r="E6" s="1" t="str">
        <f ca="1">IF(OR(onchangeTags!E6="white",onchangeTags!E6="yellow",onchangeTags!E6="grey"),IF('Currently Exported 2'!E6=1, "have", "missing"),IF('Currently Exported 2'!E6=1, "extra", "ignore"))</f>
        <v>have</v>
      </c>
      <c r="F6" s="1" t="str">
        <f ca="1">IF(OR(onchangeTags!F6="white",onchangeTags!F6="yellow",onchangeTags!F6="grey"),IF('Currently Exported 2'!F6=1, "have", "missing"),IF('Currently Exported 2'!F6=1, "extra", "ignore"))</f>
        <v>have</v>
      </c>
      <c r="G6" s="1" t="str">
        <f ca="1">IF(OR(onchangeTags!G6="white",onchangeTags!G6="yellow",onchangeTags!G6="grey"),IF('Currently Exported 2'!G6=1, "have", "missing"),IF('Currently Exported 2'!G6=1, "extra", "ignore"))</f>
        <v>have</v>
      </c>
      <c r="H6" s="1" t="str">
        <f ca="1">IF(OR(onchangeTags!H6="white",onchangeTags!H6="yellow",onchangeTags!H6="grey"),IF('Currently Exported 2'!H6=1, "have", "missing"),IF('Currently Exported 2'!H6=1, "extra", "ignore"))</f>
        <v>have</v>
      </c>
      <c r="I6" s="1" t="str">
        <f ca="1">IF(OR(onchangeTags!I6="white",onchangeTags!I6="yellow",onchangeTags!I6="grey"),IF('Currently Exported 2'!I6=1, "have", "missing"),IF('Currently Exported 2'!I6=1, "extra", "ignore"))</f>
        <v>have</v>
      </c>
      <c r="J6" s="1" t="str">
        <f ca="1">IF(OR(onchangeTags!J6="white",onchangeTags!J6="yellow",onchangeTags!J6="grey"),IF('Currently Exported 2'!J6=1, "have", "missing"),IF('Currently Exported 2'!J6=1, "extra", "ignore"))</f>
        <v>have</v>
      </c>
      <c r="K6" s="1" t="str">
        <f ca="1">IF(OR(onchangeTags!K6="white",onchangeTags!K6="yellow",onchangeTags!K6="grey"),IF('Currently Exported 2'!K6=1, "have", "missing"),IF('Currently Exported 2'!K6=1, "extra", "ignore"))</f>
        <v>have</v>
      </c>
      <c r="L6" s="1" t="str">
        <f ca="1">IF(OR(onchangeTags!L6="white",onchangeTags!L6="yellow",onchangeTags!L6="grey"),IF('Currently Exported 2'!L6=1, "have", "missing"),IF('Currently Exported 2'!L6=1, "extra", "ignore"))</f>
        <v>have</v>
      </c>
      <c r="M6" s="1" t="str">
        <f ca="1">IF(OR(onchangeTags!M6="white",onchangeTags!M6="yellow",onchangeTags!M6="grey"),IF('Currently Exported 2'!M6=1, "have", "missing"),IF('Currently Exported 2'!M6=1, "extra", "ignore"))</f>
        <v>have</v>
      </c>
      <c r="N6" s="1" t="str">
        <f ca="1">IF(OR(onchangeTags!N6="white",onchangeTags!N6="yellow",onchangeTags!N6="grey"),IF('Currently Exported 2'!N6=1, "have", "missing"),IF('Currently Exported 2'!N6=1, "extra", "ignore"))</f>
        <v>have</v>
      </c>
      <c r="O6" s="1" t="str">
        <f ca="1">IF(OR(onchangeTags!O6="white",onchangeTags!O6="yellow",onchangeTags!O6="grey"),IF('Currently Exported 2'!O6=1, "have", "missing"),IF('Currently Exported 2'!O6=1, "extra", "ignore"))</f>
        <v>have</v>
      </c>
      <c r="P6" s="1" t="str">
        <f ca="1">IF(OR(onchangeTags!P6="white",onchangeTags!P6="yellow",onchangeTags!P6="grey"),IF('Currently Exported 2'!P6=1, "have", "missing"),IF('Currently Exported 2'!P6=1, "extra", "ignore"))</f>
        <v>ignore</v>
      </c>
      <c r="S6" s="35" t="s">
        <v>3404</v>
      </c>
      <c r="T6" s="40" t="s">
        <v>3405</v>
      </c>
      <c r="U6" s="41"/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IF(OR(onchangeTags!B7="white",onchangeTags!B7="yellow",onchangeTags!B7="grey"),IF('Currently Exported 2'!B7=1, "have", "missing"),IF('Currently Exported 2'!B7=1, "extra", "ignore"))</f>
        <v>ignore</v>
      </c>
      <c r="C7" s="1" t="str">
        <f ca="1">IF(OR(onchangeTags!C7="white",onchangeTags!C7="yellow",onchangeTags!C7="grey"),IF('Currently Exported 2'!C7=1, "have", "missing"),IF('Currently Exported 2'!C7=1, "extra", "ignore"))</f>
        <v>ignore</v>
      </c>
      <c r="D7" s="1" t="str">
        <f ca="1">IF(OR(onchangeTags!D7="white",onchangeTags!D7="yellow",onchangeTags!D7="grey"),IF('Currently Exported 2'!D7=1, "have", "missing"),IF('Currently Exported 2'!D7=1, "extra", "ignore"))</f>
        <v>have</v>
      </c>
      <c r="E7" s="1" t="str">
        <f ca="1">IF(OR(onchangeTags!E7="white",onchangeTags!E7="yellow",onchangeTags!E7="grey"),IF('Currently Exported 2'!E7=1, "have", "missing"),IF('Currently Exported 2'!E7=1, "extra", "ignore"))</f>
        <v>have</v>
      </c>
      <c r="F7" s="1" t="str">
        <f ca="1">IF(OR(onchangeTags!F7="white",onchangeTags!F7="yellow",onchangeTags!F7="grey"),IF('Currently Exported 2'!F7=1, "have", "missing"),IF('Currently Exported 2'!F7=1, "extra", "ignore"))</f>
        <v>have</v>
      </c>
      <c r="G7" s="1" t="str">
        <f ca="1">IF(OR(onchangeTags!G7="white",onchangeTags!G7="yellow",onchangeTags!G7="grey"),IF('Currently Exported 2'!G7=1, "have", "missing"),IF('Currently Exported 2'!G7=1, "extra", "ignore"))</f>
        <v>have</v>
      </c>
      <c r="H7" s="1" t="str">
        <f ca="1">IF(OR(onchangeTags!H7="white",onchangeTags!H7="yellow",onchangeTags!H7="grey"),IF('Currently Exported 2'!H7=1, "have", "missing"),IF('Currently Exported 2'!H7=1, "extra", "ignore"))</f>
        <v>have</v>
      </c>
      <c r="I7" s="1" t="str">
        <f ca="1">IF(OR(onchangeTags!I7="white",onchangeTags!I7="yellow",onchangeTags!I7="grey"),IF('Currently Exported 2'!I7=1, "have", "missing"),IF('Currently Exported 2'!I7=1, "extra", "ignore"))</f>
        <v>have</v>
      </c>
      <c r="J7" s="1" t="str">
        <f ca="1">IF(OR(onchangeTags!J7="white",onchangeTags!J7="yellow",onchangeTags!J7="grey"),IF('Currently Exported 2'!J7=1, "have", "missing"),IF('Currently Exported 2'!J7=1, "extra", "ignore"))</f>
        <v>have</v>
      </c>
      <c r="K7" s="1" t="str">
        <f ca="1">IF(OR(onchangeTags!K7="white",onchangeTags!K7="yellow",onchangeTags!K7="grey"),IF('Currently Exported 2'!K7=1, "have", "missing"),IF('Currently Exported 2'!K7=1, "extra", "ignore"))</f>
        <v>have</v>
      </c>
      <c r="L7" s="1" t="str">
        <f ca="1">IF(OR(onchangeTags!L7="white",onchangeTags!L7="yellow",onchangeTags!L7="grey"),IF('Currently Exported 2'!L7=1, "have", "missing"),IF('Currently Exported 2'!L7=1, "extra", "ignore"))</f>
        <v>have</v>
      </c>
      <c r="M7" s="1" t="str">
        <f ca="1">IF(OR(onchangeTags!M7="white",onchangeTags!M7="yellow",onchangeTags!M7="grey"),IF('Currently Exported 2'!M7=1, "have", "missing"),IF('Currently Exported 2'!M7=1, "extra", "ignore"))</f>
        <v>have</v>
      </c>
      <c r="N7" s="1" t="str">
        <f ca="1">IF(OR(onchangeTags!N7="white",onchangeTags!N7="yellow",onchangeTags!N7="grey"),IF('Currently Exported 2'!N7=1, "have", "missing"),IF('Currently Exported 2'!N7=1, "extra", "ignore"))</f>
        <v>have</v>
      </c>
      <c r="O7" s="1" t="str">
        <f ca="1">IF(OR(onchangeTags!O7="white",onchangeTags!O7="yellow",onchangeTags!O7="grey"),IF('Currently Exported 2'!O7=1, "have", "missing"),IF('Currently Exported 2'!O7=1, "extra", "ignore"))</f>
        <v>have</v>
      </c>
      <c r="P7" s="1" t="str">
        <f ca="1">IF(OR(onchangeTags!P7="white",onchangeTags!P7="yellow",onchangeTags!P7="grey"),IF('Currently Exported 2'!P7=1, "have", "missing"),IF('Currently Exported 2'!P7=1, "extra", "ignore"))</f>
        <v>ignore</v>
      </c>
      <c r="S7" s="36" t="s">
        <v>3406</v>
      </c>
      <c r="T7" s="40" t="s">
        <v>3407</v>
      </c>
      <c r="U7" s="41"/>
    </row>
    <row r="8" spans="1:26" x14ac:dyDescent="0.2">
      <c r="A8" s="1" t="str">
        <f ca="1">IFERROR(__xludf.DUMMYFUNCTION("""COMPUTED_VALUE"""),"ahu_fan_mv")</f>
        <v>ahu_fan_mv</v>
      </c>
      <c r="B8" s="1" t="str">
        <f ca="1">IF(OR(onchangeTags!B8="white",onchangeTags!B8="yellow",onchangeTags!B8="grey"),IF('Currently Exported 2'!B8=1, "have", "missing"),IF('Currently Exported 2'!B8=1, "extra", "ignore"))</f>
        <v>ignore</v>
      </c>
      <c r="C8" s="1" t="str">
        <f ca="1">IF(OR(onchangeTags!C8="white",onchangeTags!C8="yellow",onchangeTags!C8="grey"),IF('Currently Exported 2'!C8=1, "have", "missing"),IF('Currently Exported 2'!C8=1, "extra", "ignore"))</f>
        <v>ignore</v>
      </c>
      <c r="D8" s="1" t="str">
        <f ca="1">IF(OR(onchangeTags!D8="white",onchangeTags!D8="yellow",onchangeTags!D8="grey"),IF('Currently Exported 2'!D8=1, "have", "missing"),IF('Currently Exported 2'!D8=1, "extra", "ignore"))</f>
        <v>ignore</v>
      </c>
      <c r="E8" s="1" t="str">
        <f ca="1">IF(OR(onchangeTags!E8="white",onchangeTags!E8="yellow",onchangeTags!E8="grey"),IF('Currently Exported 2'!E8=1, "have", "missing"),IF('Currently Exported 2'!E8=1, "extra", "ignore"))</f>
        <v>ignore</v>
      </c>
      <c r="F8" s="1" t="str">
        <f ca="1">IF(OR(onchangeTags!F8="white",onchangeTags!F8="yellow",onchangeTags!F8="grey"),IF('Currently Exported 2'!F8=1, "have", "missing"),IF('Currently Exported 2'!F8=1, "extra", "ignore"))</f>
        <v>ignore</v>
      </c>
      <c r="G8" s="1" t="str">
        <f ca="1">IF(OR(onchangeTags!G8="white",onchangeTags!G8="yellow",onchangeTags!G8="grey"),IF('Currently Exported 2'!G8=1, "have", "missing"),IF('Currently Exported 2'!G8=1, "extra", "ignore"))</f>
        <v>ignore</v>
      </c>
      <c r="H8" s="1" t="str">
        <f ca="1">IF(OR(onchangeTags!H8="white",onchangeTags!H8="yellow",onchangeTags!H8="grey"),IF('Currently Exported 2'!H8=1, "have", "missing"),IF('Currently Exported 2'!H8=1, "extra", "ignore"))</f>
        <v>ignore</v>
      </c>
      <c r="I8" s="1" t="str">
        <f ca="1">IF(OR(onchangeTags!I8="white",onchangeTags!I8="yellow",onchangeTags!I8="grey"),IF('Currently Exported 2'!I8=1, "have", "missing"),IF('Currently Exported 2'!I8=1, "extra", "ignore"))</f>
        <v>ignore</v>
      </c>
      <c r="J8" s="1" t="str">
        <f ca="1">IF(OR(onchangeTags!J8="white",onchangeTags!J8="yellow",onchangeTags!J8="grey"),IF('Currently Exported 2'!J8=1, "have", "missing"),IF('Currently Exported 2'!J8=1, "extra", "ignore"))</f>
        <v>ignore</v>
      </c>
      <c r="K8" s="1" t="str">
        <f ca="1">IF(OR(onchangeTags!K8="white",onchangeTags!K8="yellow",onchangeTags!K8="grey"),IF('Currently Exported 2'!K8=1, "have", "missing"),IF('Currently Exported 2'!K8=1, "extra", "ignore"))</f>
        <v>ignore</v>
      </c>
      <c r="L8" s="1" t="str">
        <f ca="1">IF(OR(onchangeTags!L8="white",onchangeTags!L8="yellow",onchangeTags!L8="grey"),IF('Currently Exported 2'!L8=1, "have", "missing"),IF('Currently Exported 2'!L8=1, "extra", "ignore"))</f>
        <v>ignore</v>
      </c>
      <c r="M8" s="1" t="str">
        <f ca="1">IF(OR(onchangeTags!M8="white",onchangeTags!M8="yellow",onchangeTags!M8="grey"),IF('Currently Exported 2'!M8=1, "have", "missing"),IF('Currently Exported 2'!M8=1, "extra", "ignore"))</f>
        <v>ignore</v>
      </c>
      <c r="N8" s="1" t="str">
        <f ca="1">IF(OR(onchangeTags!N8="white",onchangeTags!N8="yellow",onchangeTags!N8="grey"),IF('Currently Exported 2'!N8=1, "have", "missing"),IF('Currently Exported 2'!N8=1, "extra", "ignore"))</f>
        <v>ignore</v>
      </c>
      <c r="O8" s="1" t="str">
        <f ca="1">IF(OR(onchangeTags!O8="white",onchangeTags!O8="yellow",onchangeTags!O8="grey"),IF('Currently Exported 2'!O8=1, "have", "missing"),IF('Currently Exported 2'!O8=1, "extra", "ignore"))</f>
        <v>ignore</v>
      </c>
      <c r="P8" s="1" t="str">
        <f ca="1">IF(OR(onchangeTags!P8="white",onchangeTags!P8="yellow",onchangeTags!P8="grey"),IF('Currently Exported 2'!P8=1, "have", "missing"),IF('Currently Exported 2'!P8=1, "extra", "ignore"))</f>
        <v>ignore</v>
      </c>
      <c r="S8" s="37" t="s">
        <v>3408</v>
      </c>
      <c r="T8" s="40" t="s">
        <v>3409</v>
      </c>
      <c r="U8" s="41"/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IF(OR(onchangeTags!B9="white",onchangeTags!B9="yellow",onchangeTags!B9="grey"),IF('Currently Exported 2'!B9=1, "have", "missing"),IF('Currently Exported 2'!B9=1, "extra", "ignore"))</f>
        <v>ignore</v>
      </c>
      <c r="C9" s="1" t="str">
        <f ca="1">IF(OR(onchangeTags!C9="white",onchangeTags!C9="yellow",onchangeTags!C9="grey"),IF('Currently Exported 2'!C9=1, "have", "missing"),IF('Currently Exported 2'!C9=1, "extra", "ignore"))</f>
        <v>ignore</v>
      </c>
      <c r="D9" s="1" t="str">
        <f ca="1">IF(OR(onchangeTags!D9="white",onchangeTags!D9="yellow",onchangeTags!D9="grey"),IF('Currently Exported 2'!D9=1, "have", "missing"),IF('Currently Exported 2'!D9=1, "extra", "ignore"))</f>
        <v>ignore</v>
      </c>
      <c r="E9" s="1" t="str">
        <f ca="1">IF(OR(onchangeTags!E9="white",onchangeTags!E9="yellow",onchangeTags!E9="grey"),IF('Currently Exported 2'!E9=1, "have", "missing"),IF('Currently Exported 2'!E9=1, "extra", "ignore"))</f>
        <v>ignore</v>
      </c>
      <c r="F9" s="1" t="str">
        <f ca="1">IF(OR(onchangeTags!F9="white",onchangeTags!F9="yellow",onchangeTags!F9="grey"),IF('Currently Exported 2'!F9=1, "have", "missing"),IF('Currently Exported 2'!F9=1, "extra", "ignore"))</f>
        <v>ignore</v>
      </c>
      <c r="G9" s="1" t="str">
        <f ca="1">IF(OR(onchangeTags!G9="white",onchangeTags!G9="yellow",onchangeTags!G9="grey"),IF('Currently Exported 2'!G9=1, "have", "missing"),IF('Currently Exported 2'!G9=1, "extra", "ignore"))</f>
        <v>ignore</v>
      </c>
      <c r="H9" s="1" t="str">
        <f ca="1">IF(OR(onchangeTags!H9="white",onchangeTags!H9="yellow",onchangeTags!H9="grey"),IF('Currently Exported 2'!H9=1, "have", "missing"),IF('Currently Exported 2'!H9=1, "extra", "ignore"))</f>
        <v>ignore</v>
      </c>
      <c r="I9" s="1" t="str">
        <f ca="1">IF(OR(onchangeTags!I9="white",onchangeTags!I9="yellow",onchangeTags!I9="grey"),IF('Currently Exported 2'!I9=1, "have", "missing"),IF('Currently Exported 2'!I9=1, "extra", "ignore"))</f>
        <v>ignore</v>
      </c>
      <c r="J9" s="1" t="str">
        <f ca="1">IF(OR(onchangeTags!J9="white",onchangeTags!J9="yellow",onchangeTags!J9="grey"),IF('Currently Exported 2'!J9=1, "have", "missing"),IF('Currently Exported 2'!J9=1, "extra", "ignore"))</f>
        <v>ignore</v>
      </c>
      <c r="K9" s="1" t="str">
        <f ca="1">IF(OR(onchangeTags!K9="white",onchangeTags!K9="yellow",onchangeTags!K9="grey"),IF('Currently Exported 2'!K9=1, "have", "missing"),IF('Currently Exported 2'!K9=1, "extra", "ignore"))</f>
        <v>ignore</v>
      </c>
      <c r="L9" s="1" t="str">
        <f ca="1">IF(OR(onchangeTags!L9="white",onchangeTags!L9="yellow",onchangeTags!L9="grey"),IF('Currently Exported 2'!L9=1, "have", "missing"),IF('Currently Exported 2'!L9=1, "extra", "ignore"))</f>
        <v>ignore</v>
      </c>
      <c r="M9" s="1" t="str">
        <f ca="1">IF(OR(onchangeTags!M9="white",onchangeTags!M9="yellow",onchangeTags!M9="grey"),IF('Currently Exported 2'!M9=1, "have", "missing"),IF('Currently Exported 2'!M9=1, "extra", "ignore"))</f>
        <v>ignore</v>
      </c>
      <c r="N9" s="1" t="str">
        <f ca="1">IF(OR(onchangeTags!N9="white",onchangeTags!N9="yellow",onchangeTags!N9="grey"),IF('Currently Exported 2'!N9=1, "have", "missing"),IF('Currently Exported 2'!N9=1, "extra", "ignore"))</f>
        <v>ignore</v>
      </c>
      <c r="O9" s="1" t="str">
        <f ca="1">IF(OR(onchangeTags!O9="white",onchangeTags!O9="yellow",onchangeTags!O9="grey"),IF('Currently Exported 2'!O9=1, "have", "missing"),IF('Currently Exported 2'!O9=1, "extra", "ignore"))</f>
        <v>ignore</v>
      </c>
      <c r="P9" s="1" t="str">
        <f ca="1">IF(OR(onchangeTags!P9="white",onchangeTags!P9="yellow",onchangeTags!P9="grey"),IF('Currently Exported 2'!P9=1, "have", "missing"),IF('Currently Exported 2'!P9=1, "extra", "ignore"))</f>
        <v>ignore</v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IF(OR(onchangeTags!B10="white",onchangeTags!B10="yellow",onchangeTags!B10="grey"),IF('Currently Exported 2'!B10=1, "have", "missing"),IF('Currently Exported 2'!B10=1, "extra", "ignore"))</f>
        <v>ignore</v>
      </c>
      <c r="C10" s="1" t="str">
        <f ca="1">IF(OR(onchangeTags!C10="white",onchangeTags!C10="yellow",onchangeTags!C10="grey"),IF('Currently Exported 2'!C10=1, "have", "missing"),IF('Currently Exported 2'!C10=1, "extra", "ignore"))</f>
        <v>ignore</v>
      </c>
      <c r="D10" s="1" t="str">
        <f ca="1">IF(OR(onchangeTags!D10="white",onchangeTags!D10="yellow",onchangeTags!D10="grey"),IF('Currently Exported 2'!D10=1, "have", "missing"),IF('Currently Exported 2'!D10=1, "extra", "ignore"))</f>
        <v>ignore</v>
      </c>
      <c r="E10" s="1" t="str">
        <f ca="1">IF(OR(onchangeTags!E10="white",onchangeTags!E10="yellow",onchangeTags!E10="grey"),IF('Currently Exported 2'!E10=1, "have", "missing"),IF('Currently Exported 2'!E10=1, "extra", "ignore"))</f>
        <v>ignore</v>
      </c>
      <c r="F10" s="1" t="str">
        <f ca="1">IF(OR(onchangeTags!F10="white",onchangeTags!F10="yellow",onchangeTags!F10="grey"),IF('Currently Exported 2'!F10=1, "have", "missing"),IF('Currently Exported 2'!F10=1, "extra", "ignore"))</f>
        <v>ignore</v>
      </c>
      <c r="G10" s="1" t="str">
        <f ca="1">IF(OR(onchangeTags!G10="white",onchangeTags!G10="yellow",onchangeTags!G10="grey"),IF('Currently Exported 2'!G10=1, "have", "missing"),IF('Currently Exported 2'!G10=1, "extra", "ignore"))</f>
        <v>ignore</v>
      </c>
      <c r="H10" s="1" t="str">
        <f ca="1">IF(OR(onchangeTags!H10="white",onchangeTags!H10="yellow",onchangeTags!H10="grey"),IF('Currently Exported 2'!H10=1, "have", "missing"),IF('Currently Exported 2'!H10=1, "extra", "ignore"))</f>
        <v>ignore</v>
      </c>
      <c r="I10" s="1" t="str">
        <f ca="1">IF(OR(onchangeTags!I10="white",onchangeTags!I10="yellow",onchangeTags!I10="grey"),IF('Currently Exported 2'!I10=1, "have", "missing"),IF('Currently Exported 2'!I10=1, "extra", "ignore"))</f>
        <v>ignore</v>
      </c>
      <c r="J10" s="1" t="str">
        <f ca="1">IF(OR(onchangeTags!J10="white",onchangeTags!J10="yellow",onchangeTags!J10="grey"),IF('Currently Exported 2'!J10=1, "have", "missing"),IF('Currently Exported 2'!J10=1, "extra", "ignore"))</f>
        <v>ignore</v>
      </c>
      <c r="K10" s="1" t="str">
        <f ca="1">IF(OR(onchangeTags!K10="white",onchangeTags!K10="yellow",onchangeTags!K10="grey"),IF('Currently Exported 2'!K10=1, "have", "missing"),IF('Currently Exported 2'!K10=1, "extra", "ignore"))</f>
        <v>ignore</v>
      </c>
      <c r="L10" s="1" t="str">
        <f ca="1">IF(OR(onchangeTags!L10="white",onchangeTags!L10="yellow",onchangeTags!L10="grey"),IF('Currently Exported 2'!L10=1, "have", "missing"),IF('Currently Exported 2'!L10=1, "extra", "ignore"))</f>
        <v>ignore</v>
      </c>
      <c r="M10" s="1" t="str">
        <f ca="1">IF(OR(onchangeTags!M10="white",onchangeTags!M10="yellow",onchangeTags!M10="grey"),IF('Currently Exported 2'!M10=1, "have", "missing"),IF('Currently Exported 2'!M10=1, "extra", "ignore"))</f>
        <v>ignore</v>
      </c>
      <c r="N10" s="1" t="str">
        <f ca="1">IF(OR(onchangeTags!N10="white",onchangeTags!N10="yellow",onchangeTags!N10="grey"),IF('Currently Exported 2'!N10=1, "have", "missing"),IF('Currently Exported 2'!N10=1, "extra", "ignore"))</f>
        <v>ignore</v>
      </c>
      <c r="O10" s="1" t="str">
        <f ca="1">IF(OR(onchangeTags!O10="white",onchangeTags!O10="yellow",onchangeTags!O10="grey"),IF('Currently Exported 2'!O10=1, "have", "missing"),IF('Currently Exported 2'!O10=1, "extra", "ignore"))</f>
        <v>ignore</v>
      </c>
      <c r="P10" s="1" t="str">
        <f ca="1">IF(OR(onchangeTags!P10="white",onchangeTags!P10="yellow",onchangeTags!P10="grey"),IF('Currently Exported 2'!P10=1, "have", "missing"),IF('Currently Exported 2'!P10=1, "extra", "ignore"))</f>
        <v>ignore</v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IF(OR(onchangeTags!B11="white",onchangeTags!B11="yellow",onchangeTags!B11="grey"),IF('Currently Exported 2'!B11=1, "have", "missing"),IF('Currently Exported 2'!B11=1, "extra", "ignore"))</f>
        <v>ignore</v>
      </c>
      <c r="C11" s="1" t="str">
        <f ca="1">IF(OR(onchangeTags!C11="white",onchangeTags!C11="yellow",onchangeTags!C11="grey"),IF('Currently Exported 2'!C11=1, "have", "missing"),IF('Currently Exported 2'!C11=1, "extra", "ignore"))</f>
        <v>ignore</v>
      </c>
      <c r="D11" s="1" t="str">
        <f ca="1">IF(OR(onchangeTags!D11="white",onchangeTags!D11="yellow",onchangeTags!D11="grey"),IF('Currently Exported 2'!D11=1, "have", "missing"),IF('Currently Exported 2'!D11=1, "extra", "ignore"))</f>
        <v>ignore</v>
      </c>
      <c r="E11" s="1" t="str">
        <f ca="1">IF(OR(onchangeTags!E11="white",onchangeTags!E11="yellow",onchangeTags!E11="grey"),IF('Currently Exported 2'!E11=1, "have", "missing"),IF('Currently Exported 2'!E11=1, "extra", "ignore"))</f>
        <v>ignore</v>
      </c>
      <c r="F11" s="1" t="str">
        <f ca="1">IF(OR(onchangeTags!F11="white",onchangeTags!F11="yellow",onchangeTags!F11="grey"),IF('Currently Exported 2'!F11=1, "have", "missing"),IF('Currently Exported 2'!F11=1, "extra", "ignore"))</f>
        <v>ignore</v>
      </c>
      <c r="G11" s="1" t="str">
        <f ca="1">IF(OR(onchangeTags!G11="white",onchangeTags!G11="yellow",onchangeTags!G11="grey"),IF('Currently Exported 2'!G11=1, "have", "missing"),IF('Currently Exported 2'!G11=1, "extra", "ignore"))</f>
        <v>ignore</v>
      </c>
      <c r="H11" s="1" t="str">
        <f ca="1">IF(OR(onchangeTags!H11="white",onchangeTags!H11="yellow",onchangeTags!H11="grey"),IF('Currently Exported 2'!H11=1, "have", "missing"),IF('Currently Exported 2'!H11=1, "extra", "ignore"))</f>
        <v>ignore</v>
      </c>
      <c r="I11" s="1" t="str">
        <f ca="1">IF(OR(onchangeTags!I11="white",onchangeTags!I11="yellow",onchangeTags!I11="grey"),IF('Currently Exported 2'!I11=1, "have", "missing"),IF('Currently Exported 2'!I11=1, "extra", "ignore"))</f>
        <v>ignore</v>
      </c>
      <c r="J11" s="1" t="str">
        <f ca="1">IF(OR(onchangeTags!J11="white",onchangeTags!J11="yellow",onchangeTags!J11="grey"),IF('Currently Exported 2'!J11=1, "have", "missing"),IF('Currently Exported 2'!J11=1, "extra", "ignore"))</f>
        <v>ignore</v>
      </c>
      <c r="K11" s="1" t="str">
        <f ca="1">IF(OR(onchangeTags!K11="white",onchangeTags!K11="yellow",onchangeTags!K11="grey"),IF('Currently Exported 2'!K11=1, "have", "missing"),IF('Currently Exported 2'!K11=1, "extra", "ignore"))</f>
        <v>ignore</v>
      </c>
      <c r="L11" s="1" t="str">
        <f ca="1">IF(OR(onchangeTags!L11="white",onchangeTags!L11="yellow",onchangeTags!L11="grey"),IF('Currently Exported 2'!L11=1, "have", "missing"),IF('Currently Exported 2'!L11=1, "extra", "ignore"))</f>
        <v>ignore</v>
      </c>
      <c r="M11" s="1" t="str">
        <f ca="1">IF(OR(onchangeTags!M11="white",onchangeTags!M11="yellow",onchangeTags!M11="grey"),IF('Currently Exported 2'!M11=1, "have", "missing"),IF('Currently Exported 2'!M11=1, "extra", "ignore"))</f>
        <v>ignore</v>
      </c>
      <c r="N11" s="1" t="str">
        <f ca="1">IF(OR(onchangeTags!N11="white",onchangeTags!N11="yellow",onchangeTags!N11="grey"),IF('Currently Exported 2'!N11=1, "have", "missing"),IF('Currently Exported 2'!N11=1, "extra", "ignore"))</f>
        <v>ignore</v>
      </c>
      <c r="O11" s="1" t="str">
        <f ca="1">IF(OR(onchangeTags!O11="white",onchangeTags!O11="yellow",onchangeTags!O11="grey"),IF('Currently Exported 2'!O11=1, "have", "missing"),IF('Currently Exported 2'!O11=1, "extra", "ignore"))</f>
        <v>ignore</v>
      </c>
      <c r="P11" s="1" t="str">
        <f ca="1">IF(OR(onchangeTags!P11="white",onchangeTags!P11="yellow",onchangeTags!P11="grey"),IF('Currently Exported 2'!P11=1, "have", "missing"),IF('Currently Exported 2'!P11=1, "extra", "ignore"))</f>
        <v>ignore</v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IF(OR(onchangeTags!B12="white",onchangeTags!B12="yellow",onchangeTags!B12="grey"),IF('Currently Exported 2'!B12=1, "have", "missing"),IF('Currently Exported 2'!B12=1, "extra", "ignore"))</f>
        <v>ignore</v>
      </c>
      <c r="C12" s="1" t="str">
        <f ca="1">IF(OR(onchangeTags!C12="white",onchangeTags!C12="yellow",onchangeTags!C12="grey"),IF('Currently Exported 2'!C12=1, "have", "missing"),IF('Currently Exported 2'!C12=1, "extra", "ignore"))</f>
        <v>ignore</v>
      </c>
      <c r="D12" s="1" t="str">
        <f ca="1">IF(OR(onchangeTags!D12="white",onchangeTags!D12="yellow",onchangeTags!D12="grey"),IF('Currently Exported 2'!D12=1, "have", "missing"),IF('Currently Exported 2'!D12=1, "extra", "ignore"))</f>
        <v>ignore</v>
      </c>
      <c r="E12" s="1" t="str">
        <f ca="1">IF(OR(onchangeTags!E12="white",onchangeTags!E12="yellow",onchangeTags!E12="grey"),IF('Currently Exported 2'!E12=1, "have", "missing"),IF('Currently Exported 2'!E12=1, "extra", "ignore"))</f>
        <v>ignore</v>
      </c>
      <c r="F12" s="1" t="str">
        <f ca="1">IF(OR(onchangeTags!F12="white",onchangeTags!F12="yellow",onchangeTags!F12="grey"),IF('Currently Exported 2'!F12=1, "have", "missing"),IF('Currently Exported 2'!F12=1, "extra", "ignore"))</f>
        <v>ignore</v>
      </c>
      <c r="G12" s="1" t="str">
        <f ca="1">IF(OR(onchangeTags!G12="white",onchangeTags!G12="yellow",onchangeTags!G12="grey"),IF('Currently Exported 2'!G12=1, "have", "missing"),IF('Currently Exported 2'!G12=1, "extra", "ignore"))</f>
        <v>ignore</v>
      </c>
      <c r="H12" s="1" t="str">
        <f ca="1">IF(OR(onchangeTags!H12="white",onchangeTags!H12="yellow",onchangeTags!H12="grey"),IF('Currently Exported 2'!H12=1, "have", "missing"),IF('Currently Exported 2'!H12=1, "extra", "ignore"))</f>
        <v>ignore</v>
      </c>
      <c r="I12" s="1" t="str">
        <f ca="1">IF(OR(onchangeTags!I12="white",onchangeTags!I12="yellow",onchangeTags!I12="grey"),IF('Currently Exported 2'!I12=1, "have", "missing"),IF('Currently Exported 2'!I12=1, "extra", "ignore"))</f>
        <v>ignore</v>
      </c>
      <c r="J12" s="1" t="str">
        <f ca="1">IF(OR(onchangeTags!J12="white",onchangeTags!J12="yellow",onchangeTags!J12="grey"),IF('Currently Exported 2'!J12=1, "have", "missing"),IF('Currently Exported 2'!J12=1, "extra", "ignore"))</f>
        <v>ignore</v>
      </c>
      <c r="K12" s="1" t="str">
        <f ca="1">IF(OR(onchangeTags!K12="white",onchangeTags!K12="yellow",onchangeTags!K12="grey"),IF('Currently Exported 2'!K12=1, "have", "missing"),IF('Currently Exported 2'!K12=1, "extra", "ignore"))</f>
        <v>ignore</v>
      </c>
      <c r="L12" s="1" t="str">
        <f ca="1">IF(OR(onchangeTags!L12="white",onchangeTags!L12="yellow",onchangeTags!L12="grey"),IF('Currently Exported 2'!L12=1, "have", "missing"),IF('Currently Exported 2'!L12=1, "extra", "ignore"))</f>
        <v>ignore</v>
      </c>
      <c r="M12" s="1" t="str">
        <f ca="1">IF(OR(onchangeTags!M12="white",onchangeTags!M12="yellow",onchangeTags!M12="grey"),IF('Currently Exported 2'!M12=1, "have", "missing"),IF('Currently Exported 2'!M12=1, "extra", "ignore"))</f>
        <v>ignore</v>
      </c>
      <c r="N12" s="1" t="str">
        <f ca="1">IF(OR(onchangeTags!N12="white",onchangeTags!N12="yellow",onchangeTags!N12="grey"),IF('Currently Exported 2'!N12=1, "have", "missing"),IF('Currently Exported 2'!N12=1, "extra", "ignore"))</f>
        <v>ignore</v>
      </c>
      <c r="O12" s="1" t="str">
        <f ca="1">IF(OR(onchangeTags!O12="white",onchangeTags!O12="yellow",onchangeTags!O12="grey"),IF('Currently Exported 2'!O12=1, "have", "missing"),IF('Currently Exported 2'!O12=1, "extra", "ignore"))</f>
        <v>ignore</v>
      </c>
      <c r="P12" s="1" t="str">
        <f ca="1">IF(OR(onchangeTags!P12="white",onchangeTags!P12="yellow",onchangeTags!P12="grey"),IF('Currently Exported 2'!P12=1, "have", "missing"),IF('Currently Exported 2'!P12=1, "extra", "ignore"))</f>
        <v>ignore</v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IF(OR(onchangeTags!B13="white",onchangeTags!B13="yellow",onchangeTags!B13="grey"),IF('Currently Exported 2'!B13=1, "have", "missing"),IF('Currently Exported 2'!B13=1, "extra", "ignore"))</f>
        <v>ignore</v>
      </c>
      <c r="C13" s="1" t="str">
        <f ca="1">IF(OR(onchangeTags!C13="white",onchangeTags!C13="yellow",onchangeTags!C13="grey"),IF('Currently Exported 2'!C13=1, "have", "missing"),IF('Currently Exported 2'!C13=1, "extra", "ignore"))</f>
        <v>ignore</v>
      </c>
      <c r="D13" s="1" t="str">
        <f ca="1">IF(OR(onchangeTags!D13="white",onchangeTags!D13="yellow",onchangeTags!D13="grey"),IF('Currently Exported 2'!D13=1, "have", "missing"),IF('Currently Exported 2'!D13=1, "extra", "ignore"))</f>
        <v>ignore</v>
      </c>
      <c r="E13" s="1" t="str">
        <f ca="1">IF(OR(onchangeTags!E13="white",onchangeTags!E13="yellow",onchangeTags!E13="grey"),IF('Currently Exported 2'!E13=1, "have", "missing"),IF('Currently Exported 2'!E13=1, "extra", "ignore"))</f>
        <v>ignore</v>
      </c>
      <c r="F13" s="1" t="str">
        <f ca="1">IF(OR(onchangeTags!F13="white",onchangeTags!F13="yellow",onchangeTags!F13="grey"),IF('Currently Exported 2'!F13=1, "have", "missing"),IF('Currently Exported 2'!F13=1, "extra", "ignore"))</f>
        <v>ignore</v>
      </c>
      <c r="G13" s="1" t="str">
        <f ca="1">IF(OR(onchangeTags!G13="white",onchangeTags!G13="yellow",onchangeTags!G13="grey"),IF('Currently Exported 2'!G13=1, "have", "missing"),IF('Currently Exported 2'!G13=1, "extra", "ignore"))</f>
        <v>ignore</v>
      </c>
      <c r="H13" s="1" t="str">
        <f ca="1">IF(OR(onchangeTags!H13="white",onchangeTags!H13="yellow",onchangeTags!H13="grey"),IF('Currently Exported 2'!H13=1, "have", "missing"),IF('Currently Exported 2'!H13=1, "extra", "ignore"))</f>
        <v>ignore</v>
      </c>
      <c r="I13" s="1" t="str">
        <f ca="1">IF(OR(onchangeTags!I13="white",onchangeTags!I13="yellow",onchangeTags!I13="grey"),IF('Currently Exported 2'!I13=1, "have", "missing"),IF('Currently Exported 2'!I13=1, "extra", "ignore"))</f>
        <v>ignore</v>
      </c>
      <c r="J13" s="1" t="str">
        <f ca="1">IF(OR(onchangeTags!J13="white",onchangeTags!J13="yellow",onchangeTags!J13="grey"),IF('Currently Exported 2'!J13=1, "have", "missing"),IF('Currently Exported 2'!J13=1, "extra", "ignore"))</f>
        <v>ignore</v>
      </c>
      <c r="K13" s="1" t="str">
        <f ca="1">IF(OR(onchangeTags!K13="white",onchangeTags!K13="yellow",onchangeTags!K13="grey"),IF('Currently Exported 2'!K13=1, "have", "missing"),IF('Currently Exported 2'!K13=1, "extra", "ignore"))</f>
        <v>ignore</v>
      </c>
      <c r="L13" s="1" t="str">
        <f ca="1">IF(OR(onchangeTags!L13="white",onchangeTags!L13="yellow",onchangeTags!L13="grey"),IF('Currently Exported 2'!L13=1, "have", "missing"),IF('Currently Exported 2'!L13=1, "extra", "ignore"))</f>
        <v>ignore</v>
      </c>
      <c r="M13" s="1" t="str">
        <f ca="1">IF(OR(onchangeTags!M13="white",onchangeTags!M13="yellow",onchangeTags!M13="grey"),IF('Currently Exported 2'!M13=1, "have", "missing"),IF('Currently Exported 2'!M13=1, "extra", "ignore"))</f>
        <v>ignore</v>
      </c>
      <c r="N13" s="1" t="str">
        <f ca="1">IF(OR(onchangeTags!N13="white",onchangeTags!N13="yellow",onchangeTags!N13="grey"),IF('Currently Exported 2'!N13=1, "have", "missing"),IF('Currently Exported 2'!N13=1, "extra", "ignore"))</f>
        <v>ignore</v>
      </c>
      <c r="O13" s="1" t="str">
        <f ca="1">IF(OR(onchangeTags!O13="white",onchangeTags!O13="yellow",onchangeTags!O13="grey"),IF('Currently Exported 2'!O13=1, "have", "missing"),IF('Currently Exported 2'!O13=1, "extra", "ignore"))</f>
        <v>ignore</v>
      </c>
      <c r="P13" s="1" t="str">
        <f ca="1">IF(OR(onchangeTags!P13="white",onchangeTags!P13="yellow",onchangeTags!P13="grey"),IF('Currently Exported 2'!P13=1, "have", "missing"),IF('Currently Exported 2'!P13=1, "extra", "ignore"))</f>
        <v>ignore</v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IF(OR(onchangeTags!B14="white",onchangeTags!B14="yellow",onchangeTags!B14="grey"),IF('Currently Exported 2'!B14=1, "have", "missing"),IF('Currently Exported 2'!B14=1, "extra", "ignore"))</f>
        <v>ignore</v>
      </c>
      <c r="C14" s="1" t="str">
        <f ca="1">IF(OR(onchangeTags!C14="white",onchangeTags!C14="yellow",onchangeTags!C14="grey"),IF('Currently Exported 2'!C14=1, "have", "missing"),IF('Currently Exported 2'!C14=1, "extra", "ignore"))</f>
        <v>ignore</v>
      </c>
      <c r="D14" s="1" t="str">
        <f ca="1">IF(OR(onchangeTags!D14="white",onchangeTags!D14="yellow",onchangeTags!D14="grey"),IF('Currently Exported 2'!D14=1, "have", "missing"),IF('Currently Exported 2'!D14=1, "extra", "ignore"))</f>
        <v>ignore</v>
      </c>
      <c r="E14" s="1" t="str">
        <f ca="1">IF(OR(onchangeTags!E14="white",onchangeTags!E14="yellow",onchangeTags!E14="grey"),IF('Currently Exported 2'!E14=1, "have", "missing"),IF('Currently Exported 2'!E14=1, "extra", "ignore"))</f>
        <v>ignore</v>
      </c>
      <c r="F14" s="1" t="str">
        <f ca="1">IF(OR(onchangeTags!F14="white",onchangeTags!F14="yellow",onchangeTags!F14="grey"),IF('Currently Exported 2'!F14=1, "have", "missing"),IF('Currently Exported 2'!F14=1, "extra", "ignore"))</f>
        <v>ignore</v>
      </c>
      <c r="G14" s="1" t="str">
        <f ca="1">IF(OR(onchangeTags!G14="white",onchangeTags!G14="yellow",onchangeTags!G14="grey"),IF('Currently Exported 2'!G14=1, "have", "missing"),IF('Currently Exported 2'!G14=1, "extra", "ignore"))</f>
        <v>ignore</v>
      </c>
      <c r="H14" s="1" t="str">
        <f ca="1">IF(OR(onchangeTags!H14="white",onchangeTags!H14="yellow",onchangeTags!H14="grey"),IF('Currently Exported 2'!H14=1, "have", "missing"),IF('Currently Exported 2'!H14=1, "extra", "ignore"))</f>
        <v>ignore</v>
      </c>
      <c r="I14" s="1" t="str">
        <f ca="1">IF(OR(onchangeTags!I14="white",onchangeTags!I14="yellow",onchangeTags!I14="grey"),IF('Currently Exported 2'!I14=1, "have", "missing"),IF('Currently Exported 2'!I14=1, "extra", "ignore"))</f>
        <v>ignore</v>
      </c>
      <c r="J14" s="1" t="str">
        <f ca="1">IF(OR(onchangeTags!J14="white",onchangeTags!J14="yellow",onchangeTags!J14="grey"),IF('Currently Exported 2'!J14=1, "have", "missing"),IF('Currently Exported 2'!J14=1, "extra", "ignore"))</f>
        <v>ignore</v>
      </c>
      <c r="K14" s="1" t="str">
        <f ca="1">IF(OR(onchangeTags!K14="white",onchangeTags!K14="yellow",onchangeTags!K14="grey"),IF('Currently Exported 2'!K14=1, "have", "missing"),IF('Currently Exported 2'!K14=1, "extra", "ignore"))</f>
        <v>ignore</v>
      </c>
      <c r="L14" s="1" t="str">
        <f ca="1">IF(OR(onchangeTags!L14="white",onchangeTags!L14="yellow",onchangeTags!L14="grey"),IF('Currently Exported 2'!L14=1, "have", "missing"),IF('Currently Exported 2'!L14=1, "extra", "ignore"))</f>
        <v>ignore</v>
      </c>
      <c r="M14" s="1" t="str">
        <f ca="1">IF(OR(onchangeTags!M14="white",onchangeTags!M14="yellow",onchangeTags!M14="grey"),IF('Currently Exported 2'!M14=1, "have", "missing"),IF('Currently Exported 2'!M14=1, "extra", "ignore"))</f>
        <v>ignore</v>
      </c>
      <c r="N14" s="1" t="str">
        <f ca="1">IF(OR(onchangeTags!N14="white",onchangeTags!N14="yellow",onchangeTags!N14="grey"),IF('Currently Exported 2'!N14=1, "have", "missing"),IF('Currently Exported 2'!N14=1, "extra", "ignore"))</f>
        <v>ignore</v>
      </c>
      <c r="O14" s="1" t="str">
        <f ca="1">IF(OR(onchangeTags!O14="white",onchangeTags!O14="yellow",onchangeTags!O14="grey"),IF('Currently Exported 2'!O14=1, "have", "missing"),IF('Currently Exported 2'!O14=1, "extra", "ignore"))</f>
        <v>ignore</v>
      </c>
      <c r="P14" s="1" t="str">
        <f ca="1">IF(OR(onchangeTags!P14="white",onchangeTags!P14="yellow",onchangeTags!P14="grey"),IF('Currently Exported 2'!P14=1, "have", "missing"),IF('Currently Exported 2'!P14=1, "extra", "ignore"))</f>
        <v>ignore</v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IF(OR(onchangeTags!B15="white",onchangeTags!B15="yellow",onchangeTags!B15="grey"),IF('Currently Exported 2'!B15=1, "have", "missing"),IF('Currently Exported 2'!B15=1, "extra", "ignore"))</f>
        <v>ignore</v>
      </c>
      <c r="C15" s="1" t="str">
        <f ca="1">IF(OR(onchangeTags!C15="white",onchangeTags!C15="yellow",onchangeTags!C15="grey"),IF('Currently Exported 2'!C15=1, "have", "missing"),IF('Currently Exported 2'!C15=1, "extra", "ignore"))</f>
        <v>ignore</v>
      </c>
      <c r="D15" s="1" t="str">
        <f ca="1">IF(OR(onchangeTags!D15="white",onchangeTags!D15="yellow",onchangeTags!D15="grey"),IF('Currently Exported 2'!D15=1, "have", "missing"),IF('Currently Exported 2'!D15=1, "extra", "ignore"))</f>
        <v>ignore</v>
      </c>
      <c r="E15" s="1" t="str">
        <f ca="1">IF(OR(onchangeTags!E15="white",onchangeTags!E15="yellow",onchangeTags!E15="grey"),IF('Currently Exported 2'!E15=1, "have", "missing"),IF('Currently Exported 2'!E15=1, "extra", "ignore"))</f>
        <v>ignore</v>
      </c>
      <c r="F15" s="1" t="str">
        <f ca="1">IF(OR(onchangeTags!F15="white",onchangeTags!F15="yellow",onchangeTags!F15="grey"),IF('Currently Exported 2'!F15=1, "have", "missing"),IF('Currently Exported 2'!F15=1, "extra", "ignore"))</f>
        <v>ignore</v>
      </c>
      <c r="G15" s="1" t="str">
        <f ca="1">IF(OR(onchangeTags!G15="white",onchangeTags!G15="yellow",onchangeTags!G15="grey"),IF('Currently Exported 2'!G15=1, "have", "missing"),IF('Currently Exported 2'!G15=1, "extra", "ignore"))</f>
        <v>ignore</v>
      </c>
      <c r="H15" s="1" t="str">
        <f ca="1">IF(OR(onchangeTags!H15="white",onchangeTags!H15="yellow",onchangeTags!H15="grey"),IF('Currently Exported 2'!H15=1, "have", "missing"),IF('Currently Exported 2'!H15=1, "extra", "ignore"))</f>
        <v>ignore</v>
      </c>
      <c r="I15" s="1" t="str">
        <f ca="1">IF(OR(onchangeTags!I15="white",onchangeTags!I15="yellow",onchangeTags!I15="grey"),IF('Currently Exported 2'!I15=1, "have", "missing"),IF('Currently Exported 2'!I15=1, "extra", "ignore"))</f>
        <v>ignore</v>
      </c>
      <c r="J15" s="1" t="str">
        <f ca="1">IF(OR(onchangeTags!J15="white",onchangeTags!J15="yellow",onchangeTags!J15="grey"),IF('Currently Exported 2'!J15=1, "have", "missing"),IF('Currently Exported 2'!J15=1, "extra", "ignore"))</f>
        <v>ignore</v>
      </c>
      <c r="K15" s="1" t="str">
        <f ca="1">IF(OR(onchangeTags!K15="white",onchangeTags!K15="yellow",onchangeTags!K15="grey"),IF('Currently Exported 2'!K15=1, "have", "missing"),IF('Currently Exported 2'!K15=1, "extra", "ignore"))</f>
        <v>ignore</v>
      </c>
      <c r="L15" s="1" t="str">
        <f ca="1">IF(OR(onchangeTags!L15="white",onchangeTags!L15="yellow",onchangeTags!L15="grey"),IF('Currently Exported 2'!L15=1, "have", "missing"),IF('Currently Exported 2'!L15=1, "extra", "ignore"))</f>
        <v>ignore</v>
      </c>
      <c r="M15" s="1" t="str">
        <f ca="1">IF(OR(onchangeTags!M15="white",onchangeTags!M15="yellow",onchangeTags!M15="grey"),IF('Currently Exported 2'!M15=1, "have", "missing"),IF('Currently Exported 2'!M15=1, "extra", "ignore"))</f>
        <v>ignore</v>
      </c>
      <c r="N15" s="1" t="str">
        <f ca="1">IF(OR(onchangeTags!N15="white",onchangeTags!N15="yellow",onchangeTags!N15="grey"),IF('Currently Exported 2'!N15=1, "have", "missing"),IF('Currently Exported 2'!N15=1, "extra", "ignore"))</f>
        <v>ignore</v>
      </c>
      <c r="O15" s="1" t="str">
        <f ca="1">IF(OR(onchangeTags!O15="white",onchangeTags!O15="yellow",onchangeTags!O15="grey"),IF('Currently Exported 2'!O15=1, "have", "missing"),IF('Currently Exported 2'!O15=1, "extra", "ignore"))</f>
        <v>ignore</v>
      </c>
      <c r="P15" s="1" t="str">
        <f ca="1">IF(OR(onchangeTags!P15="white",onchangeTags!P15="yellow",onchangeTags!P15="grey"),IF('Currently Exported 2'!P15=1, "have", "missing"),IF('Currently Exported 2'!P15=1, "extra", "ignore"))</f>
        <v>ignore</v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IF(OR(onchangeTags!B16="white",onchangeTags!B16="yellow",onchangeTags!B16="grey"),IF('Currently Exported 2'!B16=1, "have", "missing"),IF('Currently Exported 2'!B16=1, "extra", "ignore"))</f>
        <v>ignore</v>
      </c>
      <c r="C16" s="1" t="str">
        <f ca="1">IF(OR(onchangeTags!C16="white",onchangeTags!C16="yellow",onchangeTags!C16="grey"),IF('Currently Exported 2'!C16=1, "have", "missing"),IF('Currently Exported 2'!C16=1, "extra", "ignore"))</f>
        <v>ignore</v>
      </c>
      <c r="D16" s="1" t="str">
        <f ca="1">IF(OR(onchangeTags!D16="white",onchangeTags!D16="yellow",onchangeTags!D16="grey"),IF('Currently Exported 2'!D16=1, "have", "missing"),IF('Currently Exported 2'!D16=1, "extra", "ignore"))</f>
        <v>ignore</v>
      </c>
      <c r="E16" s="1" t="str">
        <f ca="1">IF(OR(onchangeTags!E16="white",onchangeTags!E16="yellow",onchangeTags!E16="grey"),IF('Currently Exported 2'!E16=1, "have", "missing"),IF('Currently Exported 2'!E16=1, "extra", "ignore"))</f>
        <v>ignore</v>
      </c>
      <c r="F16" s="1" t="str">
        <f ca="1">IF(OR(onchangeTags!F16="white",onchangeTags!F16="yellow",onchangeTags!F16="grey"),IF('Currently Exported 2'!F16=1, "have", "missing"),IF('Currently Exported 2'!F16=1, "extra", "ignore"))</f>
        <v>ignore</v>
      </c>
      <c r="G16" s="1" t="str">
        <f ca="1">IF(OR(onchangeTags!G16="white",onchangeTags!G16="yellow",onchangeTags!G16="grey"),IF('Currently Exported 2'!G16=1, "have", "missing"),IF('Currently Exported 2'!G16=1, "extra", "ignore"))</f>
        <v>ignore</v>
      </c>
      <c r="H16" s="1" t="str">
        <f ca="1">IF(OR(onchangeTags!H16="white",onchangeTags!H16="yellow",onchangeTags!H16="grey"),IF('Currently Exported 2'!H16=1, "have", "missing"),IF('Currently Exported 2'!H16=1, "extra", "ignore"))</f>
        <v>ignore</v>
      </c>
      <c r="I16" s="1" t="str">
        <f ca="1">IF(OR(onchangeTags!I16="white",onchangeTags!I16="yellow",onchangeTags!I16="grey"),IF('Currently Exported 2'!I16=1, "have", "missing"),IF('Currently Exported 2'!I16=1, "extra", "ignore"))</f>
        <v>ignore</v>
      </c>
      <c r="J16" s="1" t="str">
        <f ca="1">IF(OR(onchangeTags!J16="white",onchangeTags!J16="yellow",onchangeTags!J16="grey"),IF('Currently Exported 2'!J16=1, "have", "missing"),IF('Currently Exported 2'!J16=1, "extra", "ignore"))</f>
        <v>ignore</v>
      </c>
      <c r="K16" s="1" t="str">
        <f ca="1">IF(OR(onchangeTags!K16="white",onchangeTags!K16="yellow",onchangeTags!K16="grey"),IF('Currently Exported 2'!K16=1, "have", "missing"),IF('Currently Exported 2'!K16=1, "extra", "ignore"))</f>
        <v>ignore</v>
      </c>
      <c r="L16" s="1" t="str">
        <f ca="1">IF(OR(onchangeTags!L16="white",onchangeTags!L16="yellow",onchangeTags!L16="grey"),IF('Currently Exported 2'!L16=1, "have", "missing"),IF('Currently Exported 2'!L16=1, "extra", "ignore"))</f>
        <v>ignore</v>
      </c>
      <c r="M16" s="1" t="str">
        <f ca="1">IF(OR(onchangeTags!M16="white",onchangeTags!M16="yellow",onchangeTags!M16="grey"),IF('Currently Exported 2'!M16=1, "have", "missing"),IF('Currently Exported 2'!M16=1, "extra", "ignore"))</f>
        <v>ignore</v>
      </c>
      <c r="N16" s="1" t="str">
        <f ca="1">IF(OR(onchangeTags!N16="white",onchangeTags!N16="yellow",onchangeTags!N16="grey"),IF('Currently Exported 2'!N16=1, "have", "missing"),IF('Currently Exported 2'!N16=1, "extra", "ignore"))</f>
        <v>ignore</v>
      </c>
      <c r="O16" s="1" t="str">
        <f ca="1">IF(OR(onchangeTags!O16="white",onchangeTags!O16="yellow",onchangeTags!O16="grey"),IF('Currently Exported 2'!O16=1, "have", "missing"),IF('Currently Exported 2'!O16=1, "extra", "ignore"))</f>
        <v>ignore</v>
      </c>
      <c r="P16" s="1" t="str">
        <f ca="1">IF(OR(onchangeTags!P16="white",onchangeTags!P16="yellow",onchangeTags!P16="grey"),IF('Currently Exported 2'!P16=1, "have", "missing"),IF('Currently Exported 2'!P16=1, "extra", "ignore"))</f>
        <v>ignore</v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IF(OR(onchangeTags!B17="white",onchangeTags!B17="yellow",onchangeTags!B17="grey"),IF('Currently Exported 2'!B17=1, "have", "missing"),IF('Currently Exported 2'!B17=1, "extra", "ignore"))</f>
        <v>ignore</v>
      </c>
      <c r="C17" s="1" t="str">
        <f ca="1">IF(OR(onchangeTags!C17="white",onchangeTags!C17="yellow",onchangeTags!C17="grey"),IF('Currently Exported 2'!C17=1, "have", "missing"),IF('Currently Exported 2'!C17=1, "extra", "ignore"))</f>
        <v>ignore</v>
      </c>
      <c r="D17" s="1" t="str">
        <f ca="1">IF(OR(onchangeTags!D17="white",onchangeTags!D17="yellow",onchangeTags!D17="grey"),IF('Currently Exported 2'!D17=1, "have", "missing"),IF('Currently Exported 2'!D17=1, "extra", "ignore"))</f>
        <v>ignore</v>
      </c>
      <c r="E17" s="1" t="str">
        <f ca="1">IF(OR(onchangeTags!E17="white",onchangeTags!E17="yellow",onchangeTags!E17="grey"),IF('Currently Exported 2'!E17=1, "have", "missing"),IF('Currently Exported 2'!E17=1, "extra", "ignore"))</f>
        <v>ignore</v>
      </c>
      <c r="F17" s="1" t="str">
        <f ca="1">IF(OR(onchangeTags!F17="white",onchangeTags!F17="yellow",onchangeTags!F17="grey"),IF('Currently Exported 2'!F17=1, "have", "missing"),IF('Currently Exported 2'!F17=1, "extra", "ignore"))</f>
        <v>ignore</v>
      </c>
      <c r="G17" s="1" t="str">
        <f ca="1">IF(OR(onchangeTags!G17="white",onchangeTags!G17="yellow",onchangeTags!G17="grey"),IF('Currently Exported 2'!G17=1, "have", "missing"),IF('Currently Exported 2'!G17=1, "extra", "ignore"))</f>
        <v>ignore</v>
      </c>
      <c r="H17" s="1" t="str">
        <f ca="1">IF(OR(onchangeTags!H17="white",onchangeTags!H17="yellow",onchangeTags!H17="grey"),IF('Currently Exported 2'!H17=1, "have", "missing"),IF('Currently Exported 2'!H17=1, "extra", "ignore"))</f>
        <v>ignore</v>
      </c>
      <c r="I17" s="1" t="str">
        <f ca="1">IF(OR(onchangeTags!I17="white",onchangeTags!I17="yellow",onchangeTags!I17="grey"),IF('Currently Exported 2'!I17=1, "have", "missing"),IF('Currently Exported 2'!I17=1, "extra", "ignore"))</f>
        <v>ignore</v>
      </c>
      <c r="J17" s="1" t="str">
        <f ca="1">IF(OR(onchangeTags!J17="white",onchangeTags!J17="yellow",onchangeTags!J17="grey"),IF('Currently Exported 2'!J17=1, "have", "missing"),IF('Currently Exported 2'!J17=1, "extra", "ignore"))</f>
        <v>ignore</v>
      </c>
      <c r="K17" s="1" t="str">
        <f ca="1">IF(OR(onchangeTags!K17="white",onchangeTags!K17="yellow",onchangeTags!K17="grey"),IF('Currently Exported 2'!K17=1, "have", "missing"),IF('Currently Exported 2'!K17=1, "extra", "ignore"))</f>
        <v>ignore</v>
      </c>
      <c r="L17" s="1" t="str">
        <f ca="1">IF(OR(onchangeTags!L17="white",onchangeTags!L17="yellow",onchangeTags!L17="grey"),IF('Currently Exported 2'!L17=1, "have", "missing"),IF('Currently Exported 2'!L17=1, "extra", "ignore"))</f>
        <v>ignore</v>
      </c>
      <c r="M17" s="1" t="str">
        <f ca="1">IF(OR(onchangeTags!M17="white",onchangeTags!M17="yellow",onchangeTags!M17="grey"),IF('Currently Exported 2'!M17=1, "have", "missing"),IF('Currently Exported 2'!M17=1, "extra", "ignore"))</f>
        <v>ignore</v>
      </c>
      <c r="N17" s="1" t="str">
        <f ca="1">IF(OR(onchangeTags!N17="white",onchangeTags!N17="yellow",onchangeTags!N17="grey"),IF('Currently Exported 2'!N17=1, "have", "missing"),IF('Currently Exported 2'!N17=1, "extra", "ignore"))</f>
        <v>ignore</v>
      </c>
      <c r="O17" s="1" t="str">
        <f ca="1">IF(OR(onchangeTags!O17="white",onchangeTags!O17="yellow",onchangeTags!O17="grey"),IF('Currently Exported 2'!O17=1, "have", "missing"),IF('Currently Exported 2'!O17=1, "extra", "ignore"))</f>
        <v>ignore</v>
      </c>
      <c r="P17" s="1" t="str">
        <f ca="1">IF(OR(onchangeTags!P17="white",onchangeTags!P17="yellow",onchangeTags!P17="grey"),IF('Currently Exported 2'!P17=1, "have", "missing"),IF('Currently Exported 2'!P17=1, "extra", "ignore"))</f>
        <v>ignore</v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IF(OR(onchangeTags!B18="white",onchangeTags!B18="yellow",onchangeTags!B18="grey"),IF('Currently Exported 2'!B18=1, "have", "missing"),IF('Currently Exported 2'!B18=1, "extra", "ignore"))</f>
        <v>ignore</v>
      </c>
      <c r="C18" s="1" t="str">
        <f ca="1">IF(OR(onchangeTags!C18="white",onchangeTags!C18="yellow",onchangeTags!C18="grey"),IF('Currently Exported 2'!C18=1, "have", "missing"),IF('Currently Exported 2'!C18=1, "extra", "ignore"))</f>
        <v>ignore</v>
      </c>
      <c r="D18" s="1" t="str">
        <f ca="1">IF(OR(onchangeTags!D18="white",onchangeTags!D18="yellow",onchangeTags!D18="grey"),IF('Currently Exported 2'!D18=1, "have", "missing"),IF('Currently Exported 2'!D18=1, "extra", "ignore"))</f>
        <v>ignore</v>
      </c>
      <c r="E18" s="1" t="str">
        <f ca="1">IF(OR(onchangeTags!E18="white",onchangeTags!E18="yellow",onchangeTags!E18="grey"),IF('Currently Exported 2'!E18=1, "have", "missing"),IF('Currently Exported 2'!E18=1, "extra", "ignore"))</f>
        <v>ignore</v>
      </c>
      <c r="F18" s="1" t="str">
        <f ca="1">IF(OR(onchangeTags!F18="white",onchangeTags!F18="yellow",onchangeTags!F18="grey"),IF('Currently Exported 2'!F18=1, "have", "missing"),IF('Currently Exported 2'!F18=1, "extra", "ignore"))</f>
        <v>ignore</v>
      </c>
      <c r="G18" s="1" t="str">
        <f ca="1">IF(OR(onchangeTags!G18="white",onchangeTags!G18="yellow",onchangeTags!G18="grey"),IF('Currently Exported 2'!G18=1, "have", "missing"),IF('Currently Exported 2'!G18=1, "extra", "ignore"))</f>
        <v>ignore</v>
      </c>
      <c r="H18" s="1" t="str">
        <f ca="1">IF(OR(onchangeTags!H18="white",onchangeTags!H18="yellow",onchangeTags!H18="grey"),IF('Currently Exported 2'!H18=1, "have", "missing"),IF('Currently Exported 2'!H18=1, "extra", "ignore"))</f>
        <v>ignore</v>
      </c>
      <c r="I18" s="1" t="str">
        <f ca="1">IF(OR(onchangeTags!I18="white",onchangeTags!I18="yellow",onchangeTags!I18="grey"),IF('Currently Exported 2'!I18=1, "have", "missing"),IF('Currently Exported 2'!I18=1, "extra", "ignore"))</f>
        <v>ignore</v>
      </c>
      <c r="J18" s="1" t="str">
        <f ca="1">IF(OR(onchangeTags!J18="white",onchangeTags!J18="yellow",onchangeTags!J18="grey"),IF('Currently Exported 2'!J18=1, "have", "missing"),IF('Currently Exported 2'!J18=1, "extra", "ignore"))</f>
        <v>ignore</v>
      </c>
      <c r="K18" s="1" t="str">
        <f ca="1">IF(OR(onchangeTags!K18="white",onchangeTags!K18="yellow",onchangeTags!K18="grey"),IF('Currently Exported 2'!K18=1, "have", "missing"),IF('Currently Exported 2'!K18=1, "extra", "ignore"))</f>
        <v>ignore</v>
      </c>
      <c r="L18" s="1" t="str">
        <f ca="1">IF(OR(onchangeTags!L18="white",onchangeTags!L18="yellow",onchangeTags!L18="grey"),IF('Currently Exported 2'!L18=1, "have", "missing"),IF('Currently Exported 2'!L18=1, "extra", "ignore"))</f>
        <v>ignore</v>
      </c>
      <c r="M18" s="1" t="str">
        <f ca="1">IF(OR(onchangeTags!M18="white",onchangeTags!M18="yellow",onchangeTags!M18="grey"),IF('Currently Exported 2'!M18=1, "have", "missing"),IF('Currently Exported 2'!M18=1, "extra", "ignore"))</f>
        <v>ignore</v>
      </c>
      <c r="N18" s="1" t="str">
        <f ca="1">IF(OR(onchangeTags!N18="white",onchangeTags!N18="yellow",onchangeTags!N18="grey"),IF('Currently Exported 2'!N18=1, "have", "missing"),IF('Currently Exported 2'!N18=1, "extra", "ignore"))</f>
        <v>ignore</v>
      </c>
      <c r="O18" s="1" t="str">
        <f ca="1">IF(OR(onchangeTags!O18="white",onchangeTags!O18="yellow",onchangeTags!O18="grey"),IF('Currently Exported 2'!O18=1, "have", "missing"),IF('Currently Exported 2'!O18=1, "extra", "ignore"))</f>
        <v>ignore</v>
      </c>
      <c r="P18" s="1" t="str">
        <f ca="1">IF(OR(onchangeTags!P18="white",onchangeTags!P18="yellow",onchangeTags!P18="grey"),IF('Currently Exported 2'!P18=1, "have", "missing"),IF('Currently Exported 2'!P18=1, "extra", "ignore"))</f>
        <v>ignore</v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IF(OR(onchangeTags!B19="white",onchangeTags!B19="yellow",onchangeTags!B19="grey"),IF('Currently Exported 2'!B19=1, "have", "missing"),IF('Currently Exported 2'!B19=1, "extra", "ignore"))</f>
        <v>ignore</v>
      </c>
      <c r="C19" s="1" t="str">
        <f ca="1">IF(OR(onchangeTags!C19="white",onchangeTags!C19="yellow",onchangeTags!C19="grey"),IF('Currently Exported 2'!C19=1, "have", "missing"),IF('Currently Exported 2'!C19=1, "extra", "ignore"))</f>
        <v>ignore</v>
      </c>
      <c r="D19" s="1" t="str">
        <f ca="1">IF(OR(onchangeTags!D19="white",onchangeTags!D19="yellow",onchangeTags!D19="grey"),IF('Currently Exported 2'!D19=1, "have", "missing"),IF('Currently Exported 2'!D19=1, "extra", "ignore"))</f>
        <v>ignore</v>
      </c>
      <c r="E19" s="1" t="str">
        <f ca="1">IF(OR(onchangeTags!E19="white",onchangeTags!E19="yellow",onchangeTags!E19="grey"),IF('Currently Exported 2'!E19=1, "have", "missing"),IF('Currently Exported 2'!E19=1, "extra", "ignore"))</f>
        <v>ignore</v>
      </c>
      <c r="F19" s="1" t="str">
        <f ca="1">IF(OR(onchangeTags!F19="white",onchangeTags!F19="yellow",onchangeTags!F19="grey"),IF('Currently Exported 2'!F19=1, "have", "missing"),IF('Currently Exported 2'!F19=1, "extra", "ignore"))</f>
        <v>ignore</v>
      </c>
      <c r="G19" s="1" t="str">
        <f ca="1">IF(OR(onchangeTags!G19="white",onchangeTags!G19="yellow",onchangeTags!G19="grey"),IF('Currently Exported 2'!G19=1, "have", "missing"),IF('Currently Exported 2'!G19=1, "extra", "ignore"))</f>
        <v>ignore</v>
      </c>
      <c r="H19" s="1" t="str">
        <f ca="1">IF(OR(onchangeTags!H19="white",onchangeTags!H19="yellow",onchangeTags!H19="grey"),IF('Currently Exported 2'!H19=1, "have", "missing"),IF('Currently Exported 2'!H19=1, "extra", "ignore"))</f>
        <v>ignore</v>
      </c>
      <c r="I19" s="1" t="str">
        <f ca="1">IF(OR(onchangeTags!I19="white",onchangeTags!I19="yellow",onchangeTags!I19="grey"),IF('Currently Exported 2'!I19=1, "have", "missing"),IF('Currently Exported 2'!I19=1, "extra", "ignore"))</f>
        <v>ignore</v>
      </c>
      <c r="J19" s="1" t="str">
        <f ca="1">IF(OR(onchangeTags!J19="white",onchangeTags!J19="yellow",onchangeTags!J19="grey"),IF('Currently Exported 2'!J19=1, "have", "missing"),IF('Currently Exported 2'!J19=1, "extra", "ignore"))</f>
        <v>ignore</v>
      </c>
      <c r="K19" s="1" t="str">
        <f ca="1">IF(OR(onchangeTags!K19="white",onchangeTags!K19="yellow",onchangeTags!K19="grey"),IF('Currently Exported 2'!K19=1, "have", "missing"),IF('Currently Exported 2'!K19=1, "extra", "ignore"))</f>
        <v>ignore</v>
      </c>
      <c r="L19" s="1" t="str">
        <f ca="1">IF(OR(onchangeTags!L19="white",onchangeTags!L19="yellow",onchangeTags!L19="grey"),IF('Currently Exported 2'!L19=1, "have", "missing"),IF('Currently Exported 2'!L19=1, "extra", "ignore"))</f>
        <v>ignore</v>
      </c>
      <c r="M19" s="1" t="str">
        <f ca="1">IF(OR(onchangeTags!M19="white",onchangeTags!M19="yellow",onchangeTags!M19="grey"),IF('Currently Exported 2'!M19=1, "have", "missing"),IF('Currently Exported 2'!M19=1, "extra", "ignore"))</f>
        <v>ignore</v>
      </c>
      <c r="N19" s="1" t="str">
        <f ca="1">IF(OR(onchangeTags!N19="white",onchangeTags!N19="yellow",onchangeTags!N19="grey"),IF('Currently Exported 2'!N19=1, "have", "missing"),IF('Currently Exported 2'!N19=1, "extra", "ignore"))</f>
        <v>ignore</v>
      </c>
      <c r="O19" s="1" t="str">
        <f ca="1">IF(OR(onchangeTags!O19="white",onchangeTags!O19="yellow",onchangeTags!O19="grey"),IF('Currently Exported 2'!O19=1, "have", "missing"),IF('Currently Exported 2'!O19=1, "extra", "ignore"))</f>
        <v>ignore</v>
      </c>
      <c r="P19" s="1" t="str">
        <f ca="1">IF(OR(onchangeTags!P19="white",onchangeTags!P19="yellow",onchangeTags!P19="grey"),IF('Currently Exported 2'!P19=1, "have", "missing"),IF('Currently Exported 2'!P19=1, "extra", "ignore"))</f>
        <v>ignore</v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IF(OR(onchangeTags!B20="white",onchangeTags!B20="yellow",onchangeTags!B20="grey"),IF('Currently Exported 2'!B20=1, "have", "missing"),IF('Currently Exported 2'!B20=1, "extra", "ignore"))</f>
        <v>ignore</v>
      </c>
      <c r="C20" s="1" t="str">
        <f ca="1">IF(OR(onchangeTags!C20="white",onchangeTags!C20="yellow",onchangeTags!C20="grey"),IF('Currently Exported 2'!C20=1, "have", "missing"),IF('Currently Exported 2'!C20=1, "extra", "ignore"))</f>
        <v>ignore</v>
      </c>
      <c r="D20" s="1" t="str">
        <f ca="1">IF(OR(onchangeTags!D20="white",onchangeTags!D20="yellow",onchangeTags!D20="grey"),IF('Currently Exported 2'!D20=1, "have", "missing"),IF('Currently Exported 2'!D20=1, "extra", "ignore"))</f>
        <v>ignore</v>
      </c>
      <c r="E20" s="1" t="str">
        <f ca="1">IF(OR(onchangeTags!E20="white",onchangeTags!E20="yellow",onchangeTags!E20="grey"),IF('Currently Exported 2'!E20=1, "have", "missing"),IF('Currently Exported 2'!E20=1, "extra", "ignore"))</f>
        <v>ignore</v>
      </c>
      <c r="F20" s="1" t="str">
        <f ca="1">IF(OR(onchangeTags!F20="white",onchangeTags!F20="yellow",onchangeTags!F20="grey"),IF('Currently Exported 2'!F20=1, "have", "missing"),IF('Currently Exported 2'!F20=1, "extra", "ignore"))</f>
        <v>ignore</v>
      </c>
      <c r="G20" s="1" t="str">
        <f ca="1">IF(OR(onchangeTags!G20="white",onchangeTags!G20="yellow",onchangeTags!G20="grey"),IF('Currently Exported 2'!G20=1, "have", "missing"),IF('Currently Exported 2'!G20=1, "extra", "ignore"))</f>
        <v>ignore</v>
      </c>
      <c r="H20" s="1" t="str">
        <f ca="1">IF(OR(onchangeTags!H20="white",onchangeTags!H20="yellow",onchangeTags!H20="grey"),IF('Currently Exported 2'!H20=1, "have", "missing"),IF('Currently Exported 2'!H20=1, "extra", "ignore"))</f>
        <v>ignore</v>
      </c>
      <c r="I20" s="1" t="str">
        <f ca="1">IF(OR(onchangeTags!I20="white",onchangeTags!I20="yellow",onchangeTags!I20="grey"),IF('Currently Exported 2'!I20=1, "have", "missing"),IF('Currently Exported 2'!I20=1, "extra", "ignore"))</f>
        <v>ignore</v>
      </c>
      <c r="J20" s="1" t="str">
        <f ca="1">IF(OR(onchangeTags!J20="white",onchangeTags!J20="yellow",onchangeTags!J20="grey"),IF('Currently Exported 2'!J20=1, "have", "missing"),IF('Currently Exported 2'!J20=1, "extra", "ignore"))</f>
        <v>ignore</v>
      </c>
      <c r="K20" s="1" t="str">
        <f ca="1">IF(OR(onchangeTags!K20="white",onchangeTags!K20="yellow",onchangeTags!K20="grey"),IF('Currently Exported 2'!K20=1, "have", "missing"),IF('Currently Exported 2'!K20=1, "extra", "ignore"))</f>
        <v>ignore</v>
      </c>
      <c r="L20" s="1" t="str">
        <f ca="1">IF(OR(onchangeTags!L20="white",onchangeTags!L20="yellow",onchangeTags!L20="grey"),IF('Currently Exported 2'!L20=1, "have", "missing"),IF('Currently Exported 2'!L20=1, "extra", "ignore"))</f>
        <v>ignore</v>
      </c>
      <c r="M20" s="1" t="str">
        <f ca="1">IF(OR(onchangeTags!M20="white",onchangeTags!M20="yellow",onchangeTags!M20="grey"),IF('Currently Exported 2'!M20=1, "have", "missing"),IF('Currently Exported 2'!M20=1, "extra", "ignore"))</f>
        <v>ignore</v>
      </c>
      <c r="N20" s="1" t="str">
        <f ca="1">IF(OR(onchangeTags!N20="white",onchangeTags!N20="yellow",onchangeTags!N20="grey"),IF('Currently Exported 2'!N20=1, "have", "missing"),IF('Currently Exported 2'!N20=1, "extra", "ignore"))</f>
        <v>ignore</v>
      </c>
      <c r="O20" s="1" t="str">
        <f ca="1">IF(OR(onchangeTags!O20="white",onchangeTags!O20="yellow",onchangeTags!O20="grey"),IF('Currently Exported 2'!O20=1, "have", "missing"),IF('Currently Exported 2'!O20=1, "extra", "ignore"))</f>
        <v>ignore</v>
      </c>
      <c r="P20" s="1" t="str">
        <f ca="1">IF(OR(onchangeTags!P20="white",onchangeTags!P20="yellow",onchangeTags!P20="grey"),IF('Currently Exported 2'!P20=1, "have", "missing"),IF('Currently Exported 2'!P20=1, "extra", "ignore"))</f>
        <v>ignore</v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IF(OR(onchangeTags!B21="white",onchangeTags!B21="yellow",onchangeTags!B21="grey"),IF('Currently Exported 2'!B21=1, "have", "missing"),IF('Currently Exported 2'!B21=1, "extra", "ignore"))</f>
        <v>ignore</v>
      </c>
      <c r="C21" s="1" t="str">
        <f ca="1">IF(OR(onchangeTags!C21="white",onchangeTags!C21="yellow",onchangeTags!C21="grey"),IF('Currently Exported 2'!C21=1, "have", "missing"),IF('Currently Exported 2'!C21=1, "extra", "ignore"))</f>
        <v>ignore</v>
      </c>
      <c r="D21" s="1" t="str">
        <f ca="1">IF(OR(onchangeTags!D21="white",onchangeTags!D21="yellow",onchangeTags!D21="grey"),IF('Currently Exported 2'!D21=1, "have", "missing"),IF('Currently Exported 2'!D21=1, "extra", "ignore"))</f>
        <v>ignore</v>
      </c>
      <c r="E21" s="1" t="str">
        <f ca="1">IF(OR(onchangeTags!E21="white",onchangeTags!E21="yellow",onchangeTags!E21="grey"),IF('Currently Exported 2'!E21=1, "have", "missing"),IF('Currently Exported 2'!E21=1, "extra", "ignore"))</f>
        <v>ignore</v>
      </c>
      <c r="F21" s="1" t="str">
        <f ca="1">IF(OR(onchangeTags!F21="white",onchangeTags!F21="yellow",onchangeTags!F21="grey"),IF('Currently Exported 2'!F21=1, "have", "missing"),IF('Currently Exported 2'!F21=1, "extra", "ignore"))</f>
        <v>ignore</v>
      </c>
      <c r="G21" s="1" t="str">
        <f ca="1">IF(OR(onchangeTags!G21="white",onchangeTags!G21="yellow",onchangeTags!G21="grey"),IF('Currently Exported 2'!G21=1, "have", "missing"),IF('Currently Exported 2'!G21=1, "extra", "ignore"))</f>
        <v>ignore</v>
      </c>
      <c r="H21" s="1" t="str">
        <f ca="1">IF(OR(onchangeTags!H21="white",onchangeTags!H21="yellow",onchangeTags!H21="grey"),IF('Currently Exported 2'!H21=1, "have", "missing"),IF('Currently Exported 2'!H21=1, "extra", "ignore"))</f>
        <v>ignore</v>
      </c>
      <c r="I21" s="1" t="str">
        <f ca="1">IF(OR(onchangeTags!I21="white",onchangeTags!I21="yellow",onchangeTags!I21="grey"),IF('Currently Exported 2'!I21=1, "have", "missing"),IF('Currently Exported 2'!I21=1, "extra", "ignore"))</f>
        <v>ignore</v>
      </c>
      <c r="J21" s="1" t="str">
        <f ca="1">IF(OR(onchangeTags!J21="white",onchangeTags!J21="yellow",onchangeTags!J21="grey"),IF('Currently Exported 2'!J21=1, "have", "missing"),IF('Currently Exported 2'!J21=1, "extra", "ignore"))</f>
        <v>ignore</v>
      </c>
      <c r="K21" s="1" t="str">
        <f ca="1">IF(OR(onchangeTags!K21="white",onchangeTags!K21="yellow",onchangeTags!K21="grey"),IF('Currently Exported 2'!K21=1, "have", "missing"),IF('Currently Exported 2'!K21=1, "extra", "ignore"))</f>
        <v>ignore</v>
      </c>
      <c r="L21" s="1" t="str">
        <f ca="1">IF(OR(onchangeTags!L21="white",onchangeTags!L21="yellow",onchangeTags!L21="grey"),IF('Currently Exported 2'!L21=1, "have", "missing"),IF('Currently Exported 2'!L21=1, "extra", "ignore"))</f>
        <v>ignore</v>
      </c>
      <c r="M21" s="1" t="str">
        <f ca="1">IF(OR(onchangeTags!M21="white",onchangeTags!M21="yellow",onchangeTags!M21="grey"),IF('Currently Exported 2'!M21=1, "have", "missing"),IF('Currently Exported 2'!M21=1, "extra", "ignore"))</f>
        <v>ignore</v>
      </c>
      <c r="N21" s="1" t="str">
        <f ca="1">IF(OR(onchangeTags!N21="white",onchangeTags!N21="yellow",onchangeTags!N21="grey"),IF('Currently Exported 2'!N21=1, "have", "missing"),IF('Currently Exported 2'!N21=1, "extra", "ignore"))</f>
        <v>ignore</v>
      </c>
      <c r="O21" s="1" t="str">
        <f ca="1">IF(OR(onchangeTags!O21="white",onchangeTags!O21="yellow",onchangeTags!O21="grey"),IF('Currently Exported 2'!O21=1, "have", "missing"),IF('Currently Exported 2'!O21=1, "extra", "ignore"))</f>
        <v>ignore</v>
      </c>
      <c r="P21" s="1" t="str">
        <f ca="1">IF(OR(onchangeTags!P21="white",onchangeTags!P21="yellow",onchangeTags!P21="grey"),IF('Currently Exported 2'!P21=1, "have", "missing"),IF('Currently Exported 2'!P21=1, "extra", "ignore"))</f>
        <v>ignore</v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IF(OR(onchangeTags!B22="white",onchangeTags!B22="yellow",onchangeTags!B22="grey"),IF('Currently Exported 2'!B22=1, "have", "missing"),IF('Currently Exported 2'!B22=1, "extra", "ignore"))</f>
        <v>ignore</v>
      </c>
      <c r="C22" s="1" t="str">
        <f ca="1">IF(OR(onchangeTags!C22="white",onchangeTags!C22="yellow",onchangeTags!C22="grey"),IF('Currently Exported 2'!C22=1, "have", "missing"),IF('Currently Exported 2'!C22=1, "extra", "ignore"))</f>
        <v>ignore</v>
      </c>
      <c r="D22" s="1" t="str">
        <f ca="1">IF(OR(onchangeTags!D22="white",onchangeTags!D22="yellow",onchangeTags!D22="grey"),IF('Currently Exported 2'!D22=1, "have", "missing"),IF('Currently Exported 2'!D22=1, "extra", "ignore"))</f>
        <v>ignore</v>
      </c>
      <c r="E22" s="1" t="str">
        <f ca="1">IF(OR(onchangeTags!E22="white",onchangeTags!E22="yellow",onchangeTags!E22="grey"),IF('Currently Exported 2'!E22=1, "have", "missing"),IF('Currently Exported 2'!E22=1, "extra", "ignore"))</f>
        <v>ignore</v>
      </c>
      <c r="F22" s="1" t="str">
        <f ca="1">IF(OR(onchangeTags!F22="white",onchangeTags!F22="yellow",onchangeTags!F22="grey"),IF('Currently Exported 2'!F22=1, "have", "missing"),IF('Currently Exported 2'!F22=1, "extra", "ignore"))</f>
        <v>ignore</v>
      </c>
      <c r="G22" s="1" t="str">
        <f ca="1">IF(OR(onchangeTags!G22="white",onchangeTags!G22="yellow",onchangeTags!G22="grey"),IF('Currently Exported 2'!G22=1, "have", "missing"),IF('Currently Exported 2'!G22=1, "extra", "ignore"))</f>
        <v>ignore</v>
      </c>
      <c r="H22" s="1" t="str">
        <f ca="1">IF(OR(onchangeTags!H22="white",onchangeTags!H22="yellow",onchangeTags!H22="grey"),IF('Currently Exported 2'!H22=1, "have", "missing"),IF('Currently Exported 2'!H22=1, "extra", "ignore"))</f>
        <v>ignore</v>
      </c>
      <c r="I22" s="1" t="str">
        <f ca="1">IF(OR(onchangeTags!I22="white",onchangeTags!I22="yellow",onchangeTags!I22="grey"),IF('Currently Exported 2'!I22=1, "have", "missing"),IF('Currently Exported 2'!I22=1, "extra", "ignore"))</f>
        <v>ignore</v>
      </c>
      <c r="J22" s="1" t="str">
        <f ca="1">IF(OR(onchangeTags!J22="white",onchangeTags!J22="yellow",onchangeTags!J22="grey"),IF('Currently Exported 2'!J22=1, "have", "missing"),IF('Currently Exported 2'!J22=1, "extra", "ignore"))</f>
        <v>ignore</v>
      </c>
      <c r="K22" s="1" t="str">
        <f ca="1">IF(OR(onchangeTags!K22="white",onchangeTags!K22="yellow",onchangeTags!K22="grey"),IF('Currently Exported 2'!K22=1, "have", "missing"),IF('Currently Exported 2'!K22=1, "extra", "ignore"))</f>
        <v>ignore</v>
      </c>
      <c r="L22" s="1" t="str">
        <f ca="1">IF(OR(onchangeTags!L22="white",onchangeTags!L22="yellow",onchangeTags!L22="grey"),IF('Currently Exported 2'!L22=1, "have", "missing"),IF('Currently Exported 2'!L22=1, "extra", "ignore"))</f>
        <v>ignore</v>
      </c>
      <c r="M22" s="1" t="str">
        <f ca="1">IF(OR(onchangeTags!M22="white",onchangeTags!M22="yellow",onchangeTags!M22="grey"),IF('Currently Exported 2'!M22=1, "have", "missing"),IF('Currently Exported 2'!M22=1, "extra", "ignore"))</f>
        <v>ignore</v>
      </c>
      <c r="N22" s="1" t="str">
        <f ca="1">IF(OR(onchangeTags!N22="white",onchangeTags!N22="yellow",onchangeTags!N22="grey"),IF('Currently Exported 2'!N22=1, "have", "missing"),IF('Currently Exported 2'!N22=1, "extra", "ignore"))</f>
        <v>ignore</v>
      </c>
      <c r="O22" s="1" t="str">
        <f ca="1">IF(OR(onchangeTags!O22="white",onchangeTags!O22="yellow",onchangeTags!O22="grey"),IF('Currently Exported 2'!O22=1, "have", "missing"),IF('Currently Exported 2'!O22=1, "extra", "ignore"))</f>
        <v>ignore</v>
      </c>
      <c r="P22" s="1" t="str">
        <f ca="1">IF(OR(onchangeTags!P22="white",onchangeTags!P22="yellow",onchangeTags!P22="grey"),IF('Currently Exported 2'!P22=1, "have", "missing"),IF('Currently Exported 2'!P22=1, "extra", "ignore"))</f>
        <v>ignore</v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IF(OR(onchangeTags!B23="white",onchangeTags!B23="yellow",onchangeTags!B23="grey"),IF('Currently Exported 2'!B23=1, "have", "missing"),IF('Currently Exported 2'!B23=1, "extra", "ignore"))</f>
        <v>ignore</v>
      </c>
      <c r="C23" s="1" t="str">
        <f ca="1">IF(OR(onchangeTags!C23="white",onchangeTags!C23="yellow",onchangeTags!C23="grey"),IF('Currently Exported 2'!C23=1, "have", "missing"),IF('Currently Exported 2'!C23=1, "extra", "ignore"))</f>
        <v>ignore</v>
      </c>
      <c r="D23" s="1" t="str">
        <f ca="1">IF(OR(onchangeTags!D23="white",onchangeTags!D23="yellow",onchangeTags!D23="grey"),IF('Currently Exported 2'!D23=1, "have", "missing"),IF('Currently Exported 2'!D23=1, "extra", "ignore"))</f>
        <v>ignore</v>
      </c>
      <c r="E23" s="1" t="str">
        <f ca="1">IF(OR(onchangeTags!E23="white",onchangeTags!E23="yellow",onchangeTags!E23="grey"),IF('Currently Exported 2'!E23=1, "have", "missing"),IF('Currently Exported 2'!E23=1, "extra", "ignore"))</f>
        <v>ignore</v>
      </c>
      <c r="F23" s="1" t="str">
        <f ca="1">IF(OR(onchangeTags!F23="white",onchangeTags!F23="yellow",onchangeTags!F23="grey"),IF('Currently Exported 2'!F23=1, "have", "missing"),IF('Currently Exported 2'!F23=1, "extra", "ignore"))</f>
        <v>ignore</v>
      </c>
      <c r="G23" s="1" t="str">
        <f ca="1">IF(OR(onchangeTags!G23="white",onchangeTags!G23="yellow",onchangeTags!G23="grey"),IF('Currently Exported 2'!G23=1, "have", "missing"),IF('Currently Exported 2'!G23=1, "extra", "ignore"))</f>
        <v>ignore</v>
      </c>
      <c r="H23" s="1" t="str">
        <f ca="1">IF(OR(onchangeTags!H23="white",onchangeTags!H23="yellow",onchangeTags!H23="grey"),IF('Currently Exported 2'!H23=1, "have", "missing"),IF('Currently Exported 2'!H23=1, "extra", "ignore"))</f>
        <v>ignore</v>
      </c>
      <c r="I23" s="1" t="str">
        <f ca="1">IF(OR(onchangeTags!I23="white",onchangeTags!I23="yellow",onchangeTags!I23="grey"),IF('Currently Exported 2'!I23=1, "have", "missing"),IF('Currently Exported 2'!I23=1, "extra", "ignore"))</f>
        <v>ignore</v>
      </c>
      <c r="J23" s="1" t="str">
        <f ca="1">IF(OR(onchangeTags!J23="white",onchangeTags!J23="yellow",onchangeTags!J23="grey"),IF('Currently Exported 2'!J23=1, "have", "missing"),IF('Currently Exported 2'!J23=1, "extra", "ignore"))</f>
        <v>ignore</v>
      </c>
      <c r="K23" s="1" t="str">
        <f ca="1">IF(OR(onchangeTags!K23="white",onchangeTags!K23="yellow",onchangeTags!K23="grey"),IF('Currently Exported 2'!K23=1, "have", "missing"),IF('Currently Exported 2'!K23=1, "extra", "ignore"))</f>
        <v>ignore</v>
      </c>
      <c r="L23" s="1" t="str">
        <f ca="1">IF(OR(onchangeTags!L23="white",onchangeTags!L23="yellow",onchangeTags!L23="grey"),IF('Currently Exported 2'!L23=1, "have", "missing"),IF('Currently Exported 2'!L23=1, "extra", "ignore"))</f>
        <v>ignore</v>
      </c>
      <c r="M23" s="1" t="str">
        <f ca="1">IF(OR(onchangeTags!M23="white",onchangeTags!M23="yellow",onchangeTags!M23="grey"),IF('Currently Exported 2'!M23=1, "have", "missing"),IF('Currently Exported 2'!M23=1, "extra", "ignore"))</f>
        <v>ignore</v>
      </c>
      <c r="N23" s="1" t="str">
        <f ca="1">IF(OR(onchangeTags!N23="white",onchangeTags!N23="yellow",onchangeTags!N23="grey"),IF('Currently Exported 2'!N23=1, "have", "missing"),IF('Currently Exported 2'!N23=1, "extra", "ignore"))</f>
        <v>ignore</v>
      </c>
      <c r="O23" s="1" t="str">
        <f ca="1">IF(OR(onchangeTags!O23="white",onchangeTags!O23="yellow",onchangeTags!O23="grey"),IF('Currently Exported 2'!O23=1, "have", "missing"),IF('Currently Exported 2'!O23=1, "extra", "ignore"))</f>
        <v>ignore</v>
      </c>
      <c r="P23" s="1" t="str">
        <f ca="1">IF(OR(onchangeTags!P23="white",onchangeTags!P23="yellow",onchangeTags!P23="grey"),IF('Currently Exported 2'!P23=1, "have", "missing"),IF('Currently Exported 2'!P23=1, "extra", "ignore"))</f>
        <v>ignore</v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IF(OR(onchangeTags!B24="white",onchangeTags!B24="yellow",onchangeTags!B24="grey"),IF('Currently Exported 2'!B24=1, "have", "missing"),IF('Currently Exported 2'!B24=1, "extra", "ignore"))</f>
        <v>ignore</v>
      </c>
      <c r="C24" s="1" t="str">
        <f ca="1">IF(OR(onchangeTags!C24="white",onchangeTags!C24="yellow",onchangeTags!C24="grey"),IF('Currently Exported 2'!C24=1, "have", "missing"),IF('Currently Exported 2'!C24=1, "extra", "ignore"))</f>
        <v>ignore</v>
      </c>
      <c r="D24" s="1" t="str">
        <f ca="1">IF(OR(onchangeTags!D24="white",onchangeTags!D24="yellow",onchangeTags!D24="grey"),IF('Currently Exported 2'!D24=1, "have", "missing"),IF('Currently Exported 2'!D24=1, "extra", "ignore"))</f>
        <v>ignore</v>
      </c>
      <c r="E24" s="1" t="str">
        <f ca="1">IF(OR(onchangeTags!E24="white",onchangeTags!E24="yellow",onchangeTags!E24="grey"),IF('Currently Exported 2'!E24=1, "have", "missing"),IF('Currently Exported 2'!E24=1, "extra", "ignore"))</f>
        <v>ignore</v>
      </c>
      <c r="F24" s="1" t="str">
        <f ca="1">IF(OR(onchangeTags!F24="white",onchangeTags!F24="yellow",onchangeTags!F24="grey"),IF('Currently Exported 2'!F24=1, "have", "missing"),IF('Currently Exported 2'!F24=1, "extra", "ignore"))</f>
        <v>ignore</v>
      </c>
      <c r="G24" s="1" t="str">
        <f ca="1">IF(OR(onchangeTags!G24="white",onchangeTags!G24="yellow",onchangeTags!G24="grey"),IF('Currently Exported 2'!G24=1, "have", "missing"),IF('Currently Exported 2'!G24=1, "extra", "ignore"))</f>
        <v>ignore</v>
      </c>
      <c r="H24" s="1" t="str">
        <f ca="1">IF(OR(onchangeTags!H24="white",onchangeTags!H24="yellow",onchangeTags!H24="grey"),IF('Currently Exported 2'!H24=1, "have", "missing"),IF('Currently Exported 2'!H24=1, "extra", "ignore"))</f>
        <v>ignore</v>
      </c>
      <c r="I24" s="1" t="str">
        <f ca="1">IF(OR(onchangeTags!I24="white",onchangeTags!I24="yellow",onchangeTags!I24="grey"),IF('Currently Exported 2'!I24=1, "have", "missing"),IF('Currently Exported 2'!I24=1, "extra", "ignore"))</f>
        <v>ignore</v>
      </c>
      <c r="J24" s="1" t="str">
        <f ca="1">IF(OR(onchangeTags!J24="white",onchangeTags!J24="yellow",onchangeTags!J24="grey"),IF('Currently Exported 2'!J24=1, "have", "missing"),IF('Currently Exported 2'!J24=1, "extra", "ignore"))</f>
        <v>ignore</v>
      </c>
      <c r="K24" s="1" t="str">
        <f ca="1">IF(OR(onchangeTags!K24="white",onchangeTags!K24="yellow",onchangeTags!K24="grey"),IF('Currently Exported 2'!K24=1, "have", "missing"),IF('Currently Exported 2'!K24=1, "extra", "ignore"))</f>
        <v>ignore</v>
      </c>
      <c r="L24" s="1" t="str">
        <f ca="1">IF(OR(onchangeTags!L24="white",onchangeTags!L24="yellow",onchangeTags!L24="grey"),IF('Currently Exported 2'!L24=1, "have", "missing"),IF('Currently Exported 2'!L24=1, "extra", "ignore"))</f>
        <v>ignore</v>
      </c>
      <c r="M24" s="1" t="str">
        <f ca="1">IF(OR(onchangeTags!M24="white",onchangeTags!M24="yellow",onchangeTags!M24="grey"),IF('Currently Exported 2'!M24=1, "have", "missing"),IF('Currently Exported 2'!M24=1, "extra", "ignore"))</f>
        <v>ignore</v>
      </c>
      <c r="N24" s="1" t="str">
        <f ca="1">IF(OR(onchangeTags!N24="white",onchangeTags!N24="yellow",onchangeTags!N24="grey"),IF('Currently Exported 2'!N24=1, "have", "missing"),IF('Currently Exported 2'!N24=1, "extra", "ignore"))</f>
        <v>ignore</v>
      </c>
      <c r="O24" s="1" t="str">
        <f ca="1">IF(OR(onchangeTags!O24="white",onchangeTags!O24="yellow",onchangeTags!O24="grey"),IF('Currently Exported 2'!O24=1, "have", "missing"),IF('Currently Exported 2'!O24=1, "extra", "ignore"))</f>
        <v>ignore</v>
      </c>
      <c r="P24" s="1" t="str">
        <f ca="1">IF(OR(onchangeTags!P24="white",onchangeTags!P24="yellow",onchangeTags!P24="grey"),IF('Currently Exported 2'!P24=1, "have", "missing"),IF('Currently Exported 2'!P24=1, "extra", "ignore"))</f>
        <v>ignore</v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IF(OR(onchangeTags!B25="white",onchangeTags!B25="yellow",onchangeTags!B25="grey"),IF('Currently Exported 2'!B25=1, "have", "missing"),IF('Currently Exported 2'!B25=1, "extra", "ignore"))</f>
        <v>ignore</v>
      </c>
      <c r="C25" s="1" t="str">
        <f ca="1">IF(OR(onchangeTags!C25="white",onchangeTags!C25="yellow",onchangeTags!C25="grey"),IF('Currently Exported 2'!C25=1, "have", "missing"),IF('Currently Exported 2'!C25=1, "extra", "ignore"))</f>
        <v>ignore</v>
      </c>
      <c r="D25" s="1" t="str">
        <f ca="1">IF(OR(onchangeTags!D25="white",onchangeTags!D25="yellow",onchangeTags!D25="grey"),IF('Currently Exported 2'!D25=1, "have", "missing"),IF('Currently Exported 2'!D25=1, "extra", "ignore"))</f>
        <v>ignore</v>
      </c>
      <c r="E25" s="1" t="str">
        <f ca="1">IF(OR(onchangeTags!E25="white",onchangeTags!E25="yellow",onchangeTags!E25="grey"),IF('Currently Exported 2'!E25=1, "have", "missing"),IF('Currently Exported 2'!E25=1, "extra", "ignore"))</f>
        <v>ignore</v>
      </c>
      <c r="F25" s="1" t="str">
        <f ca="1">IF(OR(onchangeTags!F25="white",onchangeTags!F25="yellow",onchangeTags!F25="grey"),IF('Currently Exported 2'!F25=1, "have", "missing"),IF('Currently Exported 2'!F25=1, "extra", "ignore"))</f>
        <v>ignore</v>
      </c>
      <c r="G25" s="1" t="str">
        <f ca="1">IF(OR(onchangeTags!G25="white",onchangeTags!G25="yellow",onchangeTags!G25="grey"),IF('Currently Exported 2'!G25=1, "have", "missing"),IF('Currently Exported 2'!G25=1, "extra", "ignore"))</f>
        <v>ignore</v>
      </c>
      <c r="H25" s="1" t="str">
        <f ca="1">IF(OR(onchangeTags!H25="white",onchangeTags!H25="yellow",onchangeTags!H25="grey"),IF('Currently Exported 2'!H25=1, "have", "missing"),IF('Currently Exported 2'!H25=1, "extra", "ignore"))</f>
        <v>ignore</v>
      </c>
      <c r="I25" s="1" t="str">
        <f ca="1">IF(OR(onchangeTags!I25="white",onchangeTags!I25="yellow",onchangeTags!I25="grey"),IF('Currently Exported 2'!I25=1, "have", "missing"),IF('Currently Exported 2'!I25=1, "extra", "ignore"))</f>
        <v>ignore</v>
      </c>
      <c r="J25" s="1" t="str">
        <f ca="1">IF(OR(onchangeTags!J25="white",onchangeTags!J25="yellow",onchangeTags!J25="grey"),IF('Currently Exported 2'!J25=1, "have", "missing"),IF('Currently Exported 2'!J25=1, "extra", "ignore"))</f>
        <v>ignore</v>
      </c>
      <c r="K25" s="1" t="str">
        <f ca="1">IF(OR(onchangeTags!K25="white",onchangeTags!K25="yellow",onchangeTags!K25="grey"),IF('Currently Exported 2'!K25=1, "have", "missing"),IF('Currently Exported 2'!K25=1, "extra", "ignore"))</f>
        <v>ignore</v>
      </c>
      <c r="L25" s="1" t="str">
        <f ca="1">IF(OR(onchangeTags!L25="white",onchangeTags!L25="yellow",onchangeTags!L25="grey"),IF('Currently Exported 2'!L25=1, "have", "missing"),IF('Currently Exported 2'!L25=1, "extra", "ignore"))</f>
        <v>ignore</v>
      </c>
      <c r="M25" s="1" t="str">
        <f ca="1">IF(OR(onchangeTags!M25="white",onchangeTags!M25="yellow",onchangeTags!M25="grey"),IF('Currently Exported 2'!M25=1, "have", "missing"),IF('Currently Exported 2'!M25=1, "extra", "ignore"))</f>
        <v>ignore</v>
      </c>
      <c r="N25" s="1" t="str">
        <f ca="1">IF(OR(onchangeTags!N25="white",onchangeTags!N25="yellow",onchangeTags!N25="grey"),IF('Currently Exported 2'!N25=1, "have", "missing"),IF('Currently Exported 2'!N25=1, "extra", "ignore"))</f>
        <v>ignore</v>
      </c>
      <c r="O25" s="1" t="str">
        <f ca="1">IF(OR(onchangeTags!O25="white",onchangeTags!O25="yellow",onchangeTags!O25="grey"),IF('Currently Exported 2'!O25=1, "have", "missing"),IF('Currently Exported 2'!O25=1, "extra", "ignore"))</f>
        <v>ignore</v>
      </c>
      <c r="P25" s="1" t="str">
        <f ca="1">IF(OR(onchangeTags!P25="white",onchangeTags!P25="yellow",onchangeTags!P25="grey"),IF('Currently Exported 2'!P25=1, "have", "missing"),IF('Currently Exported 2'!P25=1, "extra", "ignore"))</f>
        <v>ignore</v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IF(OR(onchangeTags!B26="white",onchangeTags!B26="yellow",onchangeTags!B26="grey"),IF('Currently Exported 2'!B26=1, "have", "missing"),IF('Currently Exported 2'!B26=1, "extra", "ignore"))</f>
        <v>ignore</v>
      </c>
      <c r="C26" s="1" t="str">
        <f ca="1">IF(OR(onchangeTags!C26="white",onchangeTags!C26="yellow",onchangeTags!C26="grey"),IF('Currently Exported 2'!C26=1, "have", "missing"),IF('Currently Exported 2'!C26=1, "extra", "ignore"))</f>
        <v>ignore</v>
      </c>
      <c r="D26" s="1" t="str">
        <f ca="1">IF(OR(onchangeTags!D26="white",onchangeTags!D26="yellow",onchangeTags!D26="grey"),IF('Currently Exported 2'!D26=1, "have", "missing"),IF('Currently Exported 2'!D26=1, "extra", "ignore"))</f>
        <v>ignore</v>
      </c>
      <c r="E26" s="1" t="str">
        <f ca="1">IF(OR(onchangeTags!E26="white",onchangeTags!E26="yellow",onchangeTags!E26="grey"),IF('Currently Exported 2'!E26=1, "have", "missing"),IF('Currently Exported 2'!E26=1, "extra", "ignore"))</f>
        <v>ignore</v>
      </c>
      <c r="F26" s="1" t="str">
        <f ca="1">IF(OR(onchangeTags!F26="white",onchangeTags!F26="yellow",onchangeTags!F26="grey"),IF('Currently Exported 2'!F26=1, "have", "missing"),IF('Currently Exported 2'!F26=1, "extra", "ignore"))</f>
        <v>ignore</v>
      </c>
      <c r="G26" s="1" t="str">
        <f ca="1">IF(OR(onchangeTags!G26="white",onchangeTags!G26="yellow",onchangeTags!G26="grey"),IF('Currently Exported 2'!G26=1, "have", "missing"),IF('Currently Exported 2'!G26=1, "extra", "ignore"))</f>
        <v>ignore</v>
      </c>
      <c r="H26" s="1" t="str">
        <f ca="1">IF(OR(onchangeTags!H26="white",onchangeTags!H26="yellow",onchangeTags!H26="grey"),IF('Currently Exported 2'!H26=1, "have", "missing"),IF('Currently Exported 2'!H26=1, "extra", "ignore"))</f>
        <v>ignore</v>
      </c>
      <c r="I26" s="1" t="str">
        <f ca="1">IF(OR(onchangeTags!I26="white",onchangeTags!I26="yellow",onchangeTags!I26="grey"),IF('Currently Exported 2'!I26=1, "have", "missing"),IF('Currently Exported 2'!I26=1, "extra", "ignore"))</f>
        <v>ignore</v>
      </c>
      <c r="J26" s="1" t="str">
        <f ca="1">IF(OR(onchangeTags!J26="white",onchangeTags!J26="yellow",onchangeTags!J26="grey"),IF('Currently Exported 2'!J26=1, "have", "missing"),IF('Currently Exported 2'!J26=1, "extra", "ignore"))</f>
        <v>ignore</v>
      </c>
      <c r="K26" s="1" t="str">
        <f ca="1">IF(OR(onchangeTags!K26="white",onchangeTags!K26="yellow",onchangeTags!K26="grey"),IF('Currently Exported 2'!K26=1, "have", "missing"),IF('Currently Exported 2'!K26=1, "extra", "ignore"))</f>
        <v>ignore</v>
      </c>
      <c r="L26" s="1" t="str">
        <f ca="1">IF(OR(onchangeTags!L26="white",onchangeTags!L26="yellow",onchangeTags!L26="grey"),IF('Currently Exported 2'!L26=1, "have", "missing"),IF('Currently Exported 2'!L26=1, "extra", "ignore"))</f>
        <v>ignore</v>
      </c>
      <c r="M26" s="1" t="str">
        <f ca="1">IF(OR(onchangeTags!M26="white",onchangeTags!M26="yellow",onchangeTags!M26="grey"),IF('Currently Exported 2'!M26=1, "have", "missing"),IF('Currently Exported 2'!M26=1, "extra", "ignore"))</f>
        <v>ignore</v>
      </c>
      <c r="N26" s="1" t="str">
        <f ca="1">IF(OR(onchangeTags!N26="white",onchangeTags!N26="yellow",onchangeTags!N26="grey"),IF('Currently Exported 2'!N26=1, "have", "missing"),IF('Currently Exported 2'!N26=1, "extra", "ignore"))</f>
        <v>ignore</v>
      </c>
      <c r="O26" s="1" t="str">
        <f ca="1">IF(OR(onchangeTags!O26="white",onchangeTags!O26="yellow",onchangeTags!O26="grey"),IF('Currently Exported 2'!O26=1, "have", "missing"),IF('Currently Exported 2'!O26=1, "extra", "ignore"))</f>
        <v>ignore</v>
      </c>
      <c r="P26" s="1" t="str">
        <f ca="1">IF(OR(onchangeTags!P26="white",onchangeTags!P26="yellow",onchangeTags!P26="grey"),IF('Currently Exported 2'!P26=1, "have", "missing"),IF('Currently Exported 2'!P26=1, "extra", "ignore"))</f>
        <v>ignore</v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IF(OR(onchangeTags!B27="white",onchangeTags!B27="yellow",onchangeTags!B27="grey"),IF('Currently Exported 2'!B27=1, "have", "missing"),IF('Currently Exported 2'!B27=1, "extra", "ignore"))</f>
        <v>ignore</v>
      </c>
      <c r="C27" s="1" t="str">
        <f ca="1">IF(OR(onchangeTags!C27="white",onchangeTags!C27="yellow",onchangeTags!C27="grey"),IF('Currently Exported 2'!C27=1, "have", "missing"),IF('Currently Exported 2'!C27=1, "extra", "ignore"))</f>
        <v>ignore</v>
      </c>
      <c r="D27" s="1" t="str">
        <f ca="1">IF(OR(onchangeTags!D27="white",onchangeTags!D27="yellow",onchangeTags!D27="grey"),IF('Currently Exported 2'!D27=1, "have", "missing"),IF('Currently Exported 2'!D27=1, "extra", "ignore"))</f>
        <v>ignore</v>
      </c>
      <c r="E27" s="1" t="str">
        <f ca="1">IF(OR(onchangeTags!E27="white",onchangeTags!E27="yellow",onchangeTags!E27="grey"),IF('Currently Exported 2'!E27=1, "have", "missing"),IF('Currently Exported 2'!E27=1, "extra", "ignore"))</f>
        <v>ignore</v>
      </c>
      <c r="F27" s="1" t="str">
        <f ca="1">IF(OR(onchangeTags!F27="white",onchangeTags!F27="yellow",onchangeTags!F27="grey"),IF('Currently Exported 2'!F27=1, "have", "missing"),IF('Currently Exported 2'!F27=1, "extra", "ignore"))</f>
        <v>ignore</v>
      </c>
      <c r="G27" s="1" t="str">
        <f ca="1">IF(OR(onchangeTags!G27="white",onchangeTags!G27="yellow",onchangeTags!G27="grey"),IF('Currently Exported 2'!G27=1, "have", "missing"),IF('Currently Exported 2'!G27=1, "extra", "ignore"))</f>
        <v>ignore</v>
      </c>
      <c r="H27" s="1" t="str">
        <f ca="1">IF(OR(onchangeTags!H27="white",onchangeTags!H27="yellow",onchangeTags!H27="grey"),IF('Currently Exported 2'!H27=1, "have", "missing"),IF('Currently Exported 2'!H27=1, "extra", "ignore"))</f>
        <v>ignore</v>
      </c>
      <c r="I27" s="1" t="str">
        <f ca="1">IF(OR(onchangeTags!I27="white",onchangeTags!I27="yellow",onchangeTags!I27="grey"),IF('Currently Exported 2'!I27=1, "have", "missing"),IF('Currently Exported 2'!I27=1, "extra", "ignore"))</f>
        <v>ignore</v>
      </c>
      <c r="J27" s="1" t="str">
        <f ca="1">IF(OR(onchangeTags!J27="white",onchangeTags!J27="yellow",onchangeTags!J27="grey"),IF('Currently Exported 2'!J27=1, "have", "missing"),IF('Currently Exported 2'!J27=1, "extra", "ignore"))</f>
        <v>ignore</v>
      </c>
      <c r="K27" s="1" t="str">
        <f ca="1">IF(OR(onchangeTags!K27="white",onchangeTags!K27="yellow",onchangeTags!K27="grey"),IF('Currently Exported 2'!K27=1, "have", "missing"),IF('Currently Exported 2'!K27=1, "extra", "ignore"))</f>
        <v>ignore</v>
      </c>
      <c r="L27" s="1" t="str">
        <f ca="1">IF(OR(onchangeTags!L27="white",onchangeTags!L27="yellow",onchangeTags!L27="grey"),IF('Currently Exported 2'!L27=1, "have", "missing"),IF('Currently Exported 2'!L27=1, "extra", "ignore"))</f>
        <v>ignore</v>
      </c>
      <c r="M27" s="1" t="str">
        <f ca="1">IF(OR(onchangeTags!M27="white",onchangeTags!M27="yellow",onchangeTags!M27="grey"),IF('Currently Exported 2'!M27=1, "have", "missing"),IF('Currently Exported 2'!M27=1, "extra", "ignore"))</f>
        <v>ignore</v>
      </c>
      <c r="N27" s="1" t="str">
        <f ca="1">IF(OR(onchangeTags!N27="white",onchangeTags!N27="yellow",onchangeTags!N27="grey"),IF('Currently Exported 2'!N27=1, "have", "missing"),IF('Currently Exported 2'!N27=1, "extra", "ignore"))</f>
        <v>ignore</v>
      </c>
      <c r="O27" s="1" t="str">
        <f ca="1">IF(OR(onchangeTags!O27="white",onchangeTags!O27="yellow",onchangeTags!O27="grey"),IF('Currently Exported 2'!O27=1, "have", "missing"),IF('Currently Exported 2'!O27=1, "extra", "ignore"))</f>
        <v>ignore</v>
      </c>
      <c r="P27" s="1" t="str">
        <f ca="1">IF(OR(onchangeTags!P27="white",onchangeTags!P27="yellow",onchangeTags!P27="grey"),IF('Currently Exported 2'!P27=1, "have", "missing"),IF('Currently Exported 2'!P27=1, "extra", "ignore"))</f>
        <v>ignore</v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IF(OR(onchangeTags!B28="white",onchangeTags!B28="yellow",onchangeTags!B28="grey"),IF('Currently Exported 2'!B28=1, "have", "missing"),IF('Currently Exported 2'!B28=1, "extra", "ignore"))</f>
        <v>ignore</v>
      </c>
      <c r="C28" s="1" t="str">
        <f ca="1">IF(OR(onchangeTags!C28="white",onchangeTags!C28="yellow",onchangeTags!C28="grey"),IF('Currently Exported 2'!C28=1, "have", "missing"),IF('Currently Exported 2'!C28=1, "extra", "ignore"))</f>
        <v>ignore</v>
      </c>
      <c r="D28" s="1" t="str">
        <f ca="1">IF(OR(onchangeTags!D28="white",onchangeTags!D28="yellow",onchangeTags!D28="grey"),IF('Currently Exported 2'!D28=1, "have", "missing"),IF('Currently Exported 2'!D28=1, "extra", "ignore"))</f>
        <v>ignore</v>
      </c>
      <c r="E28" s="1" t="str">
        <f ca="1">IF(OR(onchangeTags!E28="white",onchangeTags!E28="yellow",onchangeTags!E28="grey"),IF('Currently Exported 2'!E28=1, "have", "missing"),IF('Currently Exported 2'!E28=1, "extra", "ignore"))</f>
        <v>ignore</v>
      </c>
      <c r="F28" s="1" t="str">
        <f ca="1">IF(OR(onchangeTags!F28="white",onchangeTags!F28="yellow",onchangeTags!F28="grey"),IF('Currently Exported 2'!F28=1, "have", "missing"),IF('Currently Exported 2'!F28=1, "extra", "ignore"))</f>
        <v>ignore</v>
      </c>
      <c r="G28" s="1" t="str">
        <f ca="1">IF(OR(onchangeTags!G28="white",onchangeTags!G28="yellow",onchangeTags!G28="grey"),IF('Currently Exported 2'!G28=1, "have", "missing"),IF('Currently Exported 2'!G28=1, "extra", "ignore"))</f>
        <v>ignore</v>
      </c>
      <c r="H28" s="1" t="str">
        <f ca="1">IF(OR(onchangeTags!H28="white",onchangeTags!H28="yellow",onchangeTags!H28="grey"),IF('Currently Exported 2'!H28=1, "have", "missing"),IF('Currently Exported 2'!H28=1, "extra", "ignore"))</f>
        <v>ignore</v>
      </c>
      <c r="I28" s="1" t="str">
        <f ca="1">IF(OR(onchangeTags!I28="white",onchangeTags!I28="yellow",onchangeTags!I28="grey"),IF('Currently Exported 2'!I28=1, "have", "missing"),IF('Currently Exported 2'!I28=1, "extra", "ignore"))</f>
        <v>ignore</v>
      </c>
      <c r="J28" s="1" t="str">
        <f ca="1">IF(OR(onchangeTags!J28="white",onchangeTags!J28="yellow",onchangeTags!J28="grey"),IF('Currently Exported 2'!J28=1, "have", "missing"),IF('Currently Exported 2'!J28=1, "extra", "ignore"))</f>
        <v>ignore</v>
      </c>
      <c r="K28" s="1" t="str">
        <f ca="1">IF(OR(onchangeTags!K28="white",onchangeTags!K28="yellow",onchangeTags!K28="grey"),IF('Currently Exported 2'!K28=1, "have", "missing"),IF('Currently Exported 2'!K28=1, "extra", "ignore"))</f>
        <v>ignore</v>
      </c>
      <c r="L28" s="1" t="str">
        <f ca="1">IF(OR(onchangeTags!L28="white",onchangeTags!L28="yellow",onchangeTags!L28="grey"),IF('Currently Exported 2'!L28=1, "have", "missing"),IF('Currently Exported 2'!L28=1, "extra", "ignore"))</f>
        <v>ignore</v>
      </c>
      <c r="M28" s="1" t="str">
        <f ca="1">IF(OR(onchangeTags!M28="white",onchangeTags!M28="yellow",onchangeTags!M28="grey"),IF('Currently Exported 2'!M28=1, "have", "missing"),IF('Currently Exported 2'!M28=1, "extra", "ignore"))</f>
        <v>ignore</v>
      </c>
      <c r="N28" s="1" t="str">
        <f ca="1">IF(OR(onchangeTags!N28="white",onchangeTags!N28="yellow",onchangeTags!N28="grey"),IF('Currently Exported 2'!N28=1, "have", "missing"),IF('Currently Exported 2'!N28=1, "extra", "ignore"))</f>
        <v>ignore</v>
      </c>
      <c r="O28" s="1" t="str">
        <f ca="1">IF(OR(onchangeTags!O28="white",onchangeTags!O28="yellow",onchangeTags!O28="grey"),IF('Currently Exported 2'!O28=1, "have", "missing"),IF('Currently Exported 2'!O28=1, "extra", "ignore"))</f>
        <v>ignore</v>
      </c>
      <c r="P28" s="1" t="str">
        <f ca="1">IF(OR(onchangeTags!P28="white",onchangeTags!P28="yellow",onchangeTags!P28="grey"),IF('Currently Exported 2'!P28=1, "have", "missing"),IF('Currently Exported 2'!P28=1, "extra", "ignore"))</f>
        <v>ignore</v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IF(OR(onchangeTags!B29="white",onchangeTags!B29="yellow",onchangeTags!B29="grey"),IF('Currently Exported 2'!B29=1, "have", "missing"),IF('Currently Exported 2'!B29=1, "extra", "ignore"))</f>
        <v>ignore</v>
      </c>
      <c r="C29" s="1" t="str">
        <f ca="1">IF(OR(onchangeTags!C29="white",onchangeTags!C29="yellow",onchangeTags!C29="grey"),IF('Currently Exported 2'!C29=1, "have", "missing"),IF('Currently Exported 2'!C29=1, "extra", "ignore"))</f>
        <v>ignore</v>
      </c>
      <c r="D29" s="1" t="str">
        <f ca="1">IF(OR(onchangeTags!D29="white",onchangeTags!D29="yellow",onchangeTags!D29="grey"),IF('Currently Exported 2'!D29=1, "have", "missing"),IF('Currently Exported 2'!D29=1, "extra", "ignore"))</f>
        <v>ignore</v>
      </c>
      <c r="E29" s="1" t="str">
        <f ca="1">IF(OR(onchangeTags!E29="white",onchangeTags!E29="yellow",onchangeTags!E29="grey"),IF('Currently Exported 2'!E29=1, "have", "missing"),IF('Currently Exported 2'!E29=1, "extra", "ignore"))</f>
        <v>ignore</v>
      </c>
      <c r="F29" s="1" t="str">
        <f ca="1">IF(OR(onchangeTags!F29="white",onchangeTags!F29="yellow",onchangeTags!F29="grey"),IF('Currently Exported 2'!F29=1, "have", "missing"),IF('Currently Exported 2'!F29=1, "extra", "ignore"))</f>
        <v>ignore</v>
      </c>
      <c r="G29" s="1" t="str">
        <f ca="1">IF(OR(onchangeTags!G29="white",onchangeTags!G29="yellow",onchangeTags!G29="grey"),IF('Currently Exported 2'!G29=1, "have", "missing"),IF('Currently Exported 2'!G29=1, "extra", "ignore"))</f>
        <v>ignore</v>
      </c>
      <c r="H29" s="1" t="str">
        <f ca="1">IF(OR(onchangeTags!H29="white",onchangeTags!H29="yellow",onchangeTags!H29="grey"),IF('Currently Exported 2'!H29=1, "have", "missing"),IF('Currently Exported 2'!H29=1, "extra", "ignore"))</f>
        <v>ignore</v>
      </c>
      <c r="I29" s="1" t="str">
        <f ca="1">IF(OR(onchangeTags!I29="white",onchangeTags!I29="yellow",onchangeTags!I29="grey"),IF('Currently Exported 2'!I29=1, "have", "missing"),IF('Currently Exported 2'!I29=1, "extra", "ignore"))</f>
        <v>ignore</v>
      </c>
      <c r="J29" s="1" t="str">
        <f ca="1">IF(OR(onchangeTags!J29="white",onchangeTags!J29="yellow",onchangeTags!J29="grey"),IF('Currently Exported 2'!J29=1, "have", "missing"),IF('Currently Exported 2'!J29=1, "extra", "ignore"))</f>
        <v>ignore</v>
      </c>
      <c r="K29" s="1" t="str">
        <f ca="1">IF(OR(onchangeTags!K29="white",onchangeTags!K29="yellow",onchangeTags!K29="grey"),IF('Currently Exported 2'!K29=1, "have", "missing"),IF('Currently Exported 2'!K29=1, "extra", "ignore"))</f>
        <v>ignore</v>
      </c>
      <c r="L29" s="1" t="str">
        <f ca="1">IF(OR(onchangeTags!L29="white",onchangeTags!L29="yellow",onchangeTags!L29="grey"),IF('Currently Exported 2'!L29=1, "have", "missing"),IF('Currently Exported 2'!L29=1, "extra", "ignore"))</f>
        <v>ignore</v>
      </c>
      <c r="M29" s="1" t="str">
        <f ca="1">IF(OR(onchangeTags!M29="white",onchangeTags!M29="yellow",onchangeTags!M29="grey"),IF('Currently Exported 2'!M29=1, "have", "missing"),IF('Currently Exported 2'!M29=1, "extra", "ignore"))</f>
        <v>ignore</v>
      </c>
      <c r="N29" s="1" t="str">
        <f ca="1">IF(OR(onchangeTags!N29="white",onchangeTags!N29="yellow",onchangeTags!N29="grey"),IF('Currently Exported 2'!N29=1, "have", "missing"),IF('Currently Exported 2'!N29=1, "extra", "ignore"))</f>
        <v>ignore</v>
      </c>
      <c r="O29" s="1" t="str">
        <f ca="1">IF(OR(onchangeTags!O29="white",onchangeTags!O29="yellow",onchangeTags!O29="grey"),IF('Currently Exported 2'!O29=1, "have", "missing"),IF('Currently Exported 2'!O29=1, "extra", "ignore"))</f>
        <v>ignore</v>
      </c>
      <c r="P29" s="1" t="str">
        <f ca="1">IF(OR(onchangeTags!P29="white",onchangeTags!P29="yellow",onchangeTags!P29="grey"),IF('Currently Exported 2'!P29=1, "have", "missing"),IF('Currently Exported 2'!P29=1, "extra", "ignore"))</f>
        <v>ignore</v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IF(OR(onchangeTags!B30="white",onchangeTags!B30="yellow",onchangeTags!B30="grey"),IF('Currently Exported 2'!B30=1, "have", "missing"),IF('Currently Exported 2'!B30=1, "extra", "ignore"))</f>
        <v>ignore</v>
      </c>
      <c r="C30" s="1" t="str">
        <f ca="1">IF(OR(onchangeTags!C30="white",onchangeTags!C30="yellow",onchangeTags!C30="grey"),IF('Currently Exported 2'!C30=1, "have", "missing"),IF('Currently Exported 2'!C30=1, "extra", "ignore"))</f>
        <v>ignore</v>
      </c>
      <c r="D30" s="1" t="str">
        <f ca="1">IF(OR(onchangeTags!D30="white",onchangeTags!D30="yellow",onchangeTags!D30="grey"),IF('Currently Exported 2'!D30=1, "have", "missing"),IF('Currently Exported 2'!D30=1, "extra", "ignore"))</f>
        <v>ignore</v>
      </c>
      <c r="E30" s="1" t="str">
        <f ca="1">IF(OR(onchangeTags!E30="white",onchangeTags!E30="yellow",onchangeTags!E30="grey"),IF('Currently Exported 2'!E30=1, "have", "missing"),IF('Currently Exported 2'!E30=1, "extra", "ignore"))</f>
        <v>ignore</v>
      </c>
      <c r="F30" s="1" t="str">
        <f ca="1">IF(OR(onchangeTags!F30="white",onchangeTags!F30="yellow",onchangeTags!F30="grey"),IF('Currently Exported 2'!F30=1, "have", "missing"),IF('Currently Exported 2'!F30=1, "extra", "ignore"))</f>
        <v>ignore</v>
      </c>
      <c r="G30" s="1" t="str">
        <f ca="1">IF(OR(onchangeTags!G30="white",onchangeTags!G30="yellow",onchangeTags!G30="grey"),IF('Currently Exported 2'!G30=1, "have", "missing"),IF('Currently Exported 2'!G30=1, "extra", "ignore"))</f>
        <v>ignore</v>
      </c>
      <c r="H30" s="1" t="str">
        <f ca="1">IF(OR(onchangeTags!H30="white",onchangeTags!H30="yellow",onchangeTags!H30="grey"),IF('Currently Exported 2'!H30=1, "have", "missing"),IF('Currently Exported 2'!H30=1, "extra", "ignore"))</f>
        <v>ignore</v>
      </c>
      <c r="I30" s="1" t="str">
        <f ca="1">IF(OR(onchangeTags!I30="white",onchangeTags!I30="yellow",onchangeTags!I30="grey"),IF('Currently Exported 2'!I30=1, "have", "missing"),IF('Currently Exported 2'!I30=1, "extra", "ignore"))</f>
        <v>ignore</v>
      </c>
      <c r="J30" s="1" t="str">
        <f ca="1">IF(OR(onchangeTags!J30="white",onchangeTags!J30="yellow",onchangeTags!J30="grey"),IF('Currently Exported 2'!J30=1, "have", "missing"),IF('Currently Exported 2'!J30=1, "extra", "ignore"))</f>
        <v>ignore</v>
      </c>
      <c r="K30" s="1" t="str">
        <f ca="1">IF(OR(onchangeTags!K30="white",onchangeTags!K30="yellow",onchangeTags!K30="grey"),IF('Currently Exported 2'!K30=1, "have", "missing"),IF('Currently Exported 2'!K30=1, "extra", "ignore"))</f>
        <v>ignore</v>
      </c>
      <c r="L30" s="1" t="str">
        <f ca="1">IF(OR(onchangeTags!L30="white",onchangeTags!L30="yellow",onchangeTags!L30="grey"),IF('Currently Exported 2'!L30=1, "have", "missing"),IF('Currently Exported 2'!L30=1, "extra", "ignore"))</f>
        <v>ignore</v>
      </c>
      <c r="M30" s="1" t="str">
        <f ca="1">IF(OR(onchangeTags!M30="white",onchangeTags!M30="yellow",onchangeTags!M30="grey"),IF('Currently Exported 2'!M30=1, "have", "missing"),IF('Currently Exported 2'!M30=1, "extra", "ignore"))</f>
        <v>ignore</v>
      </c>
      <c r="N30" s="1" t="str">
        <f ca="1">IF(OR(onchangeTags!N30="white",onchangeTags!N30="yellow",onchangeTags!N30="grey"),IF('Currently Exported 2'!N30=1, "have", "missing"),IF('Currently Exported 2'!N30=1, "extra", "ignore"))</f>
        <v>ignore</v>
      </c>
      <c r="O30" s="1" t="str">
        <f ca="1">IF(OR(onchangeTags!O30="white",onchangeTags!O30="yellow",onchangeTags!O30="grey"),IF('Currently Exported 2'!O30=1, "have", "missing"),IF('Currently Exported 2'!O30=1, "extra", "ignore"))</f>
        <v>ignore</v>
      </c>
      <c r="P30" s="1" t="str">
        <f ca="1">IF(OR(onchangeTags!P30="white",onchangeTags!P30="yellow",onchangeTags!P30="grey"),IF('Currently Exported 2'!P30=1, "have", "missing"),IF('Currently Exported 2'!P30=1, "extra", "ignore"))</f>
        <v>ignore</v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IF(OR(onchangeTags!B31="white",onchangeTags!B31="yellow",onchangeTags!B31="grey"),IF('Currently Exported 2'!B31=1, "have", "missing"),IF('Currently Exported 2'!B31=1, "extra", "ignore"))</f>
        <v>ignore</v>
      </c>
      <c r="C31" s="1" t="str">
        <f ca="1">IF(OR(onchangeTags!C31="white",onchangeTags!C31="yellow",onchangeTags!C31="grey"),IF('Currently Exported 2'!C31=1, "have", "missing"),IF('Currently Exported 2'!C31=1, "extra", "ignore"))</f>
        <v>ignore</v>
      </c>
      <c r="D31" s="1" t="str">
        <f ca="1">IF(OR(onchangeTags!D31="white",onchangeTags!D31="yellow",onchangeTags!D31="grey"),IF('Currently Exported 2'!D31=1, "have", "missing"),IF('Currently Exported 2'!D31=1, "extra", "ignore"))</f>
        <v>ignore</v>
      </c>
      <c r="E31" s="1" t="str">
        <f ca="1">IF(OR(onchangeTags!E31="white",onchangeTags!E31="yellow",onchangeTags!E31="grey"),IF('Currently Exported 2'!E31=1, "have", "missing"),IF('Currently Exported 2'!E31=1, "extra", "ignore"))</f>
        <v>ignore</v>
      </c>
      <c r="F31" s="1" t="str">
        <f ca="1">IF(OR(onchangeTags!F31="white",onchangeTags!F31="yellow",onchangeTags!F31="grey"),IF('Currently Exported 2'!F31=1, "have", "missing"),IF('Currently Exported 2'!F31=1, "extra", "ignore"))</f>
        <v>ignore</v>
      </c>
      <c r="G31" s="1" t="str">
        <f ca="1">IF(OR(onchangeTags!G31="white",onchangeTags!G31="yellow",onchangeTags!G31="grey"),IF('Currently Exported 2'!G31=1, "have", "missing"),IF('Currently Exported 2'!G31=1, "extra", "ignore"))</f>
        <v>ignore</v>
      </c>
      <c r="H31" s="1" t="str">
        <f ca="1">IF(OR(onchangeTags!H31="white",onchangeTags!H31="yellow",onchangeTags!H31="grey"),IF('Currently Exported 2'!H31=1, "have", "missing"),IF('Currently Exported 2'!H31=1, "extra", "ignore"))</f>
        <v>ignore</v>
      </c>
      <c r="I31" s="1" t="str">
        <f ca="1">IF(OR(onchangeTags!I31="white",onchangeTags!I31="yellow",onchangeTags!I31="grey"),IF('Currently Exported 2'!I31=1, "have", "missing"),IF('Currently Exported 2'!I31=1, "extra", "ignore"))</f>
        <v>ignore</v>
      </c>
      <c r="J31" s="1" t="str">
        <f ca="1">IF(OR(onchangeTags!J31="white",onchangeTags!J31="yellow",onchangeTags!J31="grey"),IF('Currently Exported 2'!J31=1, "have", "missing"),IF('Currently Exported 2'!J31=1, "extra", "ignore"))</f>
        <v>ignore</v>
      </c>
      <c r="K31" s="1" t="str">
        <f ca="1">IF(OR(onchangeTags!K31="white",onchangeTags!K31="yellow",onchangeTags!K31="grey"),IF('Currently Exported 2'!K31=1, "have", "missing"),IF('Currently Exported 2'!K31=1, "extra", "ignore"))</f>
        <v>ignore</v>
      </c>
      <c r="L31" s="1" t="str">
        <f ca="1">IF(OR(onchangeTags!L31="white",onchangeTags!L31="yellow",onchangeTags!L31="grey"),IF('Currently Exported 2'!L31=1, "have", "missing"),IF('Currently Exported 2'!L31=1, "extra", "ignore"))</f>
        <v>ignore</v>
      </c>
      <c r="M31" s="1" t="str">
        <f ca="1">IF(OR(onchangeTags!M31="white",onchangeTags!M31="yellow",onchangeTags!M31="grey"),IF('Currently Exported 2'!M31=1, "have", "missing"),IF('Currently Exported 2'!M31=1, "extra", "ignore"))</f>
        <v>ignore</v>
      </c>
      <c r="N31" s="1" t="str">
        <f ca="1">IF(OR(onchangeTags!N31="white",onchangeTags!N31="yellow",onchangeTags!N31="grey"),IF('Currently Exported 2'!N31=1, "have", "missing"),IF('Currently Exported 2'!N31=1, "extra", "ignore"))</f>
        <v>ignore</v>
      </c>
      <c r="O31" s="1" t="str">
        <f ca="1">IF(OR(onchangeTags!O31="white",onchangeTags!O31="yellow",onchangeTags!O31="grey"),IF('Currently Exported 2'!O31=1, "have", "missing"),IF('Currently Exported 2'!O31=1, "extra", "ignore"))</f>
        <v>ignore</v>
      </c>
      <c r="P31" s="1" t="str">
        <f ca="1">IF(OR(onchangeTags!P31="white",onchangeTags!P31="yellow",onchangeTags!P31="grey"),IF('Currently Exported 2'!P31=1, "have", "missing"),IF('Currently Exported 2'!P31=1, "extra", "ignore"))</f>
        <v>ignore</v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IF(OR(onchangeTags!B32="white",onchangeTags!B32="yellow",onchangeTags!B32="grey"),IF('Currently Exported 2'!B32=1, "have", "missing"),IF('Currently Exported 2'!B32=1, "extra", "ignore"))</f>
        <v>ignore</v>
      </c>
      <c r="C32" s="1" t="str">
        <f ca="1">IF(OR(onchangeTags!C32="white",onchangeTags!C32="yellow",onchangeTags!C32="grey"),IF('Currently Exported 2'!C32=1, "have", "missing"),IF('Currently Exported 2'!C32=1, "extra", "ignore"))</f>
        <v>ignore</v>
      </c>
      <c r="D32" s="1" t="str">
        <f ca="1">IF(OR(onchangeTags!D32="white",onchangeTags!D32="yellow",onchangeTags!D32="grey"),IF('Currently Exported 2'!D32=1, "have", "missing"),IF('Currently Exported 2'!D32=1, "extra", "ignore"))</f>
        <v>ignore</v>
      </c>
      <c r="E32" s="1" t="str">
        <f ca="1">IF(OR(onchangeTags!E32="white",onchangeTags!E32="yellow",onchangeTags!E32="grey"),IF('Currently Exported 2'!E32=1, "have", "missing"),IF('Currently Exported 2'!E32=1, "extra", "ignore"))</f>
        <v>ignore</v>
      </c>
      <c r="F32" s="1" t="str">
        <f ca="1">IF(OR(onchangeTags!F32="white",onchangeTags!F32="yellow",onchangeTags!F32="grey"),IF('Currently Exported 2'!F32=1, "have", "missing"),IF('Currently Exported 2'!F32=1, "extra", "ignore"))</f>
        <v>ignore</v>
      </c>
      <c r="G32" s="1" t="str">
        <f ca="1">IF(OR(onchangeTags!G32="white",onchangeTags!G32="yellow",onchangeTags!G32="grey"),IF('Currently Exported 2'!G32=1, "have", "missing"),IF('Currently Exported 2'!G32=1, "extra", "ignore"))</f>
        <v>ignore</v>
      </c>
      <c r="H32" s="1" t="str">
        <f ca="1">IF(OR(onchangeTags!H32="white",onchangeTags!H32="yellow",onchangeTags!H32="grey"),IF('Currently Exported 2'!H32=1, "have", "missing"),IF('Currently Exported 2'!H32=1, "extra", "ignore"))</f>
        <v>ignore</v>
      </c>
      <c r="I32" s="1" t="str">
        <f ca="1">IF(OR(onchangeTags!I32="white",onchangeTags!I32="yellow",onchangeTags!I32="grey"),IF('Currently Exported 2'!I32=1, "have", "missing"),IF('Currently Exported 2'!I32=1, "extra", "ignore"))</f>
        <v>ignore</v>
      </c>
      <c r="J32" s="1" t="str">
        <f ca="1">IF(OR(onchangeTags!J32="white",onchangeTags!J32="yellow",onchangeTags!J32="grey"),IF('Currently Exported 2'!J32=1, "have", "missing"),IF('Currently Exported 2'!J32=1, "extra", "ignore"))</f>
        <v>ignore</v>
      </c>
      <c r="K32" s="1" t="str">
        <f ca="1">IF(OR(onchangeTags!K32="white",onchangeTags!K32="yellow",onchangeTags!K32="grey"),IF('Currently Exported 2'!K32=1, "have", "missing"),IF('Currently Exported 2'!K32=1, "extra", "ignore"))</f>
        <v>ignore</v>
      </c>
      <c r="L32" s="1" t="str">
        <f ca="1">IF(OR(onchangeTags!L32="white",onchangeTags!L32="yellow",onchangeTags!L32="grey"),IF('Currently Exported 2'!L32=1, "have", "missing"),IF('Currently Exported 2'!L32=1, "extra", "ignore"))</f>
        <v>ignore</v>
      </c>
      <c r="M32" s="1" t="str">
        <f ca="1">IF(OR(onchangeTags!M32="white",onchangeTags!M32="yellow",onchangeTags!M32="grey"),IF('Currently Exported 2'!M32=1, "have", "missing"),IF('Currently Exported 2'!M32=1, "extra", "ignore"))</f>
        <v>ignore</v>
      </c>
      <c r="N32" s="1" t="str">
        <f ca="1">IF(OR(onchangeTags!N32="white",onchangeTags!N32="yellow",onchangeTags!N32="grey"),IF('Currently Exported 2'!N32=1, "have", "missing"),IF('Currently Exported 2'!N32=1, "extra", "ignore"))</f>
        <v>ignore</v>
      </c>
      <c r="O32" s="1" t="str">
        <f ca="1">IF(OR(onchangeTags!O32="white",onchangeTags!O32="yellow",onchangeTags!O32="grey"),IF('Currently Exported 2'!O32=1, "have", "missing"),IF('Currently Exported 2'!O32=1, "extra", "ignore"))</f>
        <v>ignore</v>
      </c>
      <c r="P32" s="1" t="str">
        <f ca="1">IF(OR(onchangeTags!P32="white",onchangeTags!P32="yellow",onchangeTags!P32="grey"),IF('Currently Exported 2'!P32=1, "have", "missing"),IF('Currently Exported 2'!P32=1, "extra", "ignore"))</f>
        <v>ignore</v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IF(OR(onchangeTags!B33="white",onchangeTags!B33="yellow",onchangeTags!B33="grey"),IF('Currently Exported 2'!B33=1, "have", "missing"),IF('Currently Exported 2'!B33=1, "extra", "ignore"))</f>
        <v>ignore</v>
      </c>
      <c r="C33" s="1" t="str">
        <f ca="1">IF(OR(onchangeTags!C33="white",onchangeTags!C33="yellow",onchangeTags!C33="grey"),IF('Currently Exported 2'!C33=1, "have", "missing"),IF('Currently Exported 2'!C33=1, "extra", "ignore"))</f>
        <v>ignore</v>
      </c>
      <c r="D33" s="1" t="str">
        <f ca="1">IF(OR(onchangeTags!D33="white",onchangeTags!D33="yellow",onchangeTags!D33="grey"),IF('Currently Exported 2'!D33=1, "have", "missing"),IF('Currently Exported 2'!D33=1, "extra", "ignore"))</f>
        <v>ignore</v>
      </c>
      <c r="E33" s="1" t="str">
        <f ca="1">IF(OR(onchangeTags!E33="white",onchangeTags!E33="yellow",onchangeTags!E33="grey"),IF('Currently Exported 2'!E33=1, "have", "missing"),IF('Currently Exported 2'!E33=1, "extra", "ignore"))</f>
        <v>ignore</v>
      </c>
      <c r="F33" s="1" t="str">
        <f ca="1">IF(OR(onchangeTags!F33="white",onchangeTags!F33="yellow",onchangeTags!F33="grey"),IF('Currently Exported 2'!F33=1, "have", "missing"),IF('Currently Exported 2'!F33=1, "extra", "ignore"))</f>
        <v>ignore</v>
      </c>
      <c r="G33" s="1" t="str">
        <f ca="1">IF(OR(onchangeTags!G33="white",onchangeTags!G33="yellow",onchangeTags!G33="grey"),IF('Currently Exported 2'!G33=1, "have", "missing"),IF('Currently Exported 2'!G33=1, "extra", "ignore"))</f>
        <v>ignore</v>
      </c>
      <c r="H33" s="1" t="str">
        <f ca="1">IF(OR(onchangeTags!H33="white",onchangeTags!H33="yellow",onchangeTags!H33="grey"),IF('Currently Exported 2'!H33=1, "have", "missing"),IF('Currently Exported 2'!H33=1, "extra", "ignore"))</f>
        <v>ignore</v>
      </c>
      <c r="I33" s="1" t="str">
        <f ca="1">IF(OR(onchangeTags!I33="white",onchangeTags!I33="yellow",onchangeTags!I33="grey"),IF('Currently Exported 2'!I33=1, "have", "missing"),IF('Currently Exported 2'!I33=1, "extra", "ignore"))</f>
        <v>ignore</v>
      </c>
      <c r="J33" s="1" t="str">
        <f ca="1">IF(OR(onchangeTags!J33="white",onchangeTags!J33="yellow",onchangeTags!J33="grey"),IF('Currently Exported 2'!J33=1, "have", "missing"),IF('Currently Exported 2'!J33=1, "extra", "ignore"))</f>
        <v>ignore</v>
      </c>
      <c r="K33" s="1" t="str">
        <f ca="1">IF(OR(onchangeTags!K33="white",onchangeTags!K33="yellow",onchangeTags!K33="grey"),IF('Currently Exported 2'!K33=1, "have", "missing"),IF('Currently Exported 2'!K33=1, "extra", "ignore"))</f>
        <v>ignore</v>
      </c>
      <c r="L33" s="1" t="str">
        <f ca="1">IF(OR(onchangeTags!L33="white",onchangeTags!L33="yellow",onchangeTags!L33="grey"),IF('Currently Exported 2'!L33=1, "have", "missing"),IF('Currently Exported 2'!L33=1, "extra", "ignore"))</f>
        <v>ignore</v>
      </c>
      <c r="M33" s="1" t="str">
        <f ca="1">IF(OR(onchangeTags!M33="white",onchangeTags!M33="yellow",onchangeTags!M33="grey"),IF('Currently Exported 2'!M33=1, "have", "missing"),IF('Currently Exported 2'!M33=1, "extra", "ignore"))</f>
        <v>ignore</v>
      </c>
      <c r="N33" s="1" t="str">
        <f ca="1">IF(OR(onchangeTags!N33="white",onchangeTags!N33="yellow",onchangeTags!N33="grey"),IF('Currently Exported 2'!N33=1, "have", "missing"),IF('Currently Exported 2'!N33=1, "extra", "ignore"))</f>
        <v>ignore</v>
      </c>
      <c r="O33" s="1" t="str">
        <f ca="1">IF(OR(onchangeTags!O33="white",onchangeTags!O33="yellow",onchangeTags!O33="grey"),IF('Currently Exported 2'!O33=1, "have", "missing"),IF('Currently Exported 2'!O33=1, "extra", "ignore"))</f>
        <v>ignore</v>
      </c>
      <c r="P33" s="1" t="str">
        <f ca="1">IF(OR(onchangeTags!P33="white",onchangeTags!P33="yellow",onchangeTags!P33="grey"),IF('Currently Exported 2'!P33=1, "have", "missing"),IF('Currently Exported 2'!P33=1, "extra", "ignore"))</f>
        <v>ignore</v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IF(OR(onchangeTags!B34="white",onchangeTags!B34="yellow",onchangeTags!B34="grey"),IF('Currently Exported 2'!B34=1, "have", "missing"),IF('Currently Exported 2'!B34=1, "extra", "ignore"))</f>
        <v>ignore</v>
      </c>
      <c r="C34" s="1" t="str">
        <f ca="1">IF(OR(onchangeTags!C34="white",onchangeTags!C34="yellow",onchangeTags!C34="grey"),IF('Currently Exported 2'!C34=1, "have", "missing"),IF('Currently Exported 2'!C34=1, "extra", "ignore"))</f>
        <v>ignore</v>
      </c>
      <c r="D34" s="1" t="str">
        <f ca="1">IF(OR(onchangeTags!D34="white",onchangeTags!D34="yellow",onchangeTags!D34="grey"),IF('Currently Exported 2'!D34=1, "have", "missing"),IF('Currently Exported 2'!D34=1, "extra", "ignore"))</f>
        <v>ignore</v>
      </c>
      <c r="E34" s="1" t="str">
        <f ca="1">IF(OR(onchangeTags!E34="white",onchangeTags!E34="yellow",onchangeTags!E34="grey"),IF('Currently Exported 2'!E34=1, "have", "missing"),IF('Currently Exported 2'!E34=1, "extra", "ignore"))</f>
        <v>ignore</v>
      </c>
      <c r="F34" s="1" t="str">
        <f ca="1">IF(OR(onchangeTags!F34="white",onchangeTags!F34="yellow",onchangeTags!F34="grey"),IF('Currently Exported 2'!F34=1, "have", "missing"),IF('Currently Exported 2'!F34=1, "extra", "ignore"))</f>
        <v>ignore</v>
      </c>
      <c r="G34" s="1" t="str">
        <f ca="1">IF(OR(onchangeTags!G34="white",onchangeTags!G34="yellow",onchangeTags!G34="grey"),IF('Currently Exported 2'!G34=1, "have", "missing"),IF('Currently Exported 2'!G34=1, "extra", "ignore"))</f>
        <v>ignore</v>
      </c>
      <c r="H34" s="1" t="str">
        <f ca="1">IF(OR(onchangeTags!H34="white",onchangeTags!H34="yellow",onchangeTags!H34="grey"),IF('Currently Exported 2'!H34=1, "have", "missing"),IF('Currently Exported 2'!H34=1, "extra", "ignore"))</f>
        <v>ignore</v>
      </c>
      <c r="I34" s="1" t="str">
        <f ca="1">IF(OR(onchangeTags!I34="white",onchangeTags!I34="yellow",onchangeTags!I34="grey"),IF('Currently Exported 2'!I34=1, "have", "missing"),IF('Currently Exported 2'!I34=1, "extra", "ignore"))</f>
        <v>ignore</v>
      </c>
      <c r="J34" s="1" t="str">
        <f ca="1">IF(OR(onchangeTags!J34="white",onchangeTags!J34="yellow",onchangeTags!J34="grey"),IF('Currently Exported 2'!J34=1, "have", "missing"),IF('Currently Exported 2'!J34=1, "extra", "ignore"))</f>
        <v>ignore</v>
      </c>
      <c r="K34" s="1" t="str">
        <f ca="1">IF(OR(onchangeTags!K34="white",onchangeTags!K34="yellow",onchangeTags!K34="grey"),IF('Currently Exported 2'!K34=1, "have", "missing"),IF('Currently Exported 2'!K34=1, "extra", "ignore"))</f>
        <v>ignore</v>
      </c>
      <c r="L34" s="1" t="str">
        <f ca="1">IF(OR(onchangeTags!L34="white",onchangeTags!L34="yellow",onchangeTags!L34="grey"),IF('Currently Exported 2'!L34=1, "have", "missing"),IF('Currently Exported 2'!L34=1, "extra", "ignore"))</f>
        <v>ignore</v>
      </c>
      <c r="M34" s="1" t="str">
        <f ca="1">IF(OR(onchangeTags!M34="white",onchangeTags!M34="yellow",onchangeTags!M34="grey"),IF('Currently Exported 2'!M34=1, "have", "missing"),IF('Currently Exported 2'!M34=1, "extra", "ignore"))</f>
        <v>ignore</v>
      </c>
      <c r="N34" s="1" t="str">
        <f ca="1">IF(OR(onchangeTags!N34="white",onchangeTags!N34="yellow",onchangeTags!N34="grey"),IF('Currently Exported 2'!N34=1, "have", "missing"),IF('Currently Exported 2'!N34=1, "extra", "ignore"))</f>
        <v>ignore</v>
      </c>
      <c r="O34" s="1" t="str">
        <f ca="1">IF(OR(onchangeTags!O34="white",onchangeTags!O34="yellow",onchangeTags!O34="grey"),IF('Currently Exported 2'!O34=1, "have", "missing"),IF('Currently Exported 2'!O34=1, "extra", "ignore"))</f>
        <v>ignore</v>
      </c>
      <c r="P34" s="1" t="str">
        <f ca="1">IF(OR(onchangeTags!P34="white",onchangeTags!P34="yellow",onchangeTags!P34="grey"),IF('Currently Exported 2'!P34=1, "have", "missing"),IF('Currently Exported 2'!P34=1, "extra", "ignore"))</f>
        <v>ignore</v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IF(OR(onchangeTags!B35="white",onchangeTags!B35="yellow",onchangeTags!B35="grey"),IF('Currently Exported 2'!B35=1, "have", "missing"),IF('Currently Exported 2'!B35=1, "extra", "ignore"))</f>
        <v>ignore</v>
      </c>
      <c r="C35" s="1" t="str">
        <f ca="1">IF(OR(onchangeTags!C35="white",onchangeTags!C35="yellow",onchangeTags!C35="grey"),IF('Currently Exported 2'!C35=1, "have", "missing"),IF('Currently Exported 2'!C35=1, "extra", "ignore"))</f>
        <v>ignore</v>
      </c>
      <c r="D35" s="1" t="str">
        <f ca="1">IF(OR(onchangeTags!D35="white",onchangeTags!D35="yellow",onchangeTags!D35="grey"),IF('Currently Exported 2'!D35=1, "have", "missing"),IF('Currently Exported 2'!D35=1, "extra", "ignore"))</f>
        <v>ignore</v>
      </c>
      <c r="E35" s="1" t="str">
        <f ca="1">IF(OR(onchangeTags!E35="white",onchangeTags!E35="yellow",onchangeTags!E35="grey"),IF('Currently Exported 2'!E35=1, "have", "missing"),IF('Currently Exported 2'!E35=1, "extra", "ignore"))</f>
        <v>ignore</v>
      </c>
      <c r="F35" s="1" t="str">
        <f ca="1">IF(OR(onchangeTags!F35="white",onchangeTags!F35="yellow",onchangeTags!F35="grey"),IF('Currently Exported 2'!F35=1, "have", "missing"),IF('Currently Exported 2'!F35=1, "extra", "ignore"))</f>
        <v>ignore</v>
      </c>
      <c r="G35" s="1" t="str">
        <f ca="1">IF(OR(onchangeTags!G35="white",onchangeTags!G35="yellow",onchangeTags!G35="grey"),IF('Currently Exported 2'!G35=1, "have", "missing"),IF('Currently Exported 2'!G35=1, "extra", "ignore"))</f>
        <v>ignore</v>
      </c>
      <c r="H35" s="1" t="str">
        <f ca="1">IF(OR(onchangeTags!H35="white",onchangeTags!H35="yellow",onchangeTags!H35="grey"),IF('Currently Exported 2'!H35=1, "have", "missing"),IF('Currently Exported 2'!H35=1, "extra", "ignore"))</f>
        <v>ignore</v>
      </c>
      <c r="I35" s="1" t="str">
        <f ca="1">IF(OR(onchangeTags!I35="white",onchangeTags!I35="yellow",onchangeTags!I35="grey"),IF('Currently Exported 2'!I35=1, "have", "missing"),IF('Currently Exported 2'!I35=1, "extra", "ignore"))</f>
        <v>ignore</v>
      </c>
      <c r="J35" s="1" t="str">
        <f ca="1">IF(OR(onchangeTags!J35="white",onchangeTags!J35="yellow",onchangeTags!J35="grey"),IF('Currently Exported 2'!J35=1, "have", "missing"),IF('Currently Exported 2'!J35=1, "extra", "ignore"))</f>
        <v>ignore</v>
      </c>
      <c r="K35" s="1" t="str">
        <f ca="1">IF(OR(onchangeTags!K35="white",onchangeTags!K35="yellow",onchangeTags!K35="grey"),IF('Currently Exported 2'!K35=1, "have", "missing"),IF('Currently Exported 2'!K35=1, "extra", "ignore"))</f>
        <v>ignore</v>
      </c>
      <c r="L35" s="1" t="str">
        <f ca="1">IF(OR(onchangeTags!L35="white",onchangeTags!L35="yellow",onchangeTags!L35="grey"),IF('Currently Exported 2'!L35=1, "have", "missing"),IF('Currently Exported 2'!L35=1, "extra", "ignore"))</f>
        <v>ignore</v>
      </c>
      <c r="M35" s="1" t="str">
        <f ca="1">IF(OR(onchangeTags!M35="white",onchangeTags!M35="yellow",onchangeTags!M35="grey"),IF('Currently Exported 2'!M35=1, "have", "missing"),IF('Currently Exported 2'!M35=1, "extra", "ignore"))</f>
        <v>ignore</v>
      </c>
      <c r="N35" s="1" t="str">
        <f ca="1">IF(OR(onchangeTags!N35="white",onchangeTags!N35="yellow",onchangeTags!N35="grey"),IF('Currently Exported 2'!N35=1, "have", "missing"),IF('Currently Exported 2'!N35=1, "extra", "ignore"))</f>
        <v>ignore</v>
      </c>
      <c r="O35" s="1" t="str">
        <f ca="1">IF(OR(onchangeTags!O35="white",onchangeTags!O35="yellow",onchangeTags!O35="grey"),IF('Currently Exported 2'!O35=1, "have", "missing"),IF('Currently Exported 2'!O35=1, "extra", "ignore"))</f>
        <v>ignore</v>
      </c>
      <c r="P35" s="1" t="str">
        <f ca="1">IF(OR(onchangeTags!P35="white",onchangeTags!P35="yellow",onchangeTags!P35="grey"),IF('Currently Exported 2'!P35=1, "have", "missing"),IF('Currently Exported 2'!P35=1, "extra", "ignore"))</f>
        <v>ignore</v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IF(OR(onchangeTags!B36="white",onchangeTags!B36="yellow",onchangeTags!B36="grey"),IF('Currently Exported 2'!B36=1, "have", "missing"),IF('Currently Exported 2'!B36=1, "extra", "ignore"))</f>
        <v>ignore</v>
      </c>
      <c r="C36" s="1" t="str">
        <f ca="1">IF(OR(onchangeTags!C36="white",onchangeTags!C36="yellow",onchangeTags!C36="grey"),IF('Currently Exported 2'!C36=1, "have", "missing"),IF('Currently Exported 2'!C36=1, "extra", "ignore"))</f>
        <v>ignore</v>
      </c>
      <c r="D36" s="1" t="str">
        <f ca="1">IF(OR(onchangeTags!D36="white",onchangeTags!D36="yellow",onchangeTags!D36="grey"),IF('Currently Exported 2'!D36=1, "have", "missing"),IF('Currently Exported 2'!D36=1, "extra", "ignore"))</f>
        <v>ignore</v>
      </c>
      <c r="E36" s="1" t="str">
        <f ca="1">IF(OR(onchangeTags!E36="white",onchangeTags!E36="yellow",onchangeTags!E36="grey"),IF('Currently Exported 2'!E36=1, "have", "missing"),IF('Currently Exported 2'!E36=1, "extra", "ignore"))</f>
        <v>ignore</v>
      </c>
      <c r="F36" s="1" t="str">
        <f ca="1">IF(OR(onchangeTags!F36="white",onchangeTags!F36="yellow",onchangeTags!F36="grey"),IF('Currently Exported 2'!F36=1, "have", "missing"),IF('Currently Exported 2'!F36=1, "extra", "ignore"))</f>
        <v>ignore</v>
      </c>
      <c r="G36" s="1" t="str">
        <f ca="1">IF(OR(onchangeTags!G36="white",onchangeTags!G36="yellow",onchangeTags!G36="grey"),IF('Currently Exported 2'!G36=1, "have", "missing"),IF('Currently Exported 2'!G36=1, "extra", "ignore"))</f>
        <v>ignore</v>
      </c>
      <c r="H36" s="1" t="str">
        <f ca="1">IF(OR(onchangeTags!H36="white",onchangeTags!H36="yellow",onchangeTags!H36="grey"),IF('Currently Exported 2'!H36=1, "have", "missing"),IF('Currently Exported 2'!H36=1, "extra", "ignore"))</f>
        <v>ignore</v>
      </c>
      <c r="I36" s="1" t="str">
        <f ca="1">IF(OR(onchangeTags!I36="white",onchangeTags!I36="yellow",onchangeTags!I36="grey"),IF('Currently Exported 2'!I36=1, "have", "missing"),IF('Currently Exported 2'!I36=1, "extra", "ignore"))</f>
        <v>ignore</v>
      </c>
      <c r="J36" s="1" t="str">
        <f ca="1">IF(OR(onchangeTags!J36="white",onchangeTags!J36="yellow",onchangeTags!J36="grey"),IF('Currently Exported 2'!J36=1, "have", "missing"),IF('Currently Exported 2'!J36=1, "extra", "ignore"))</f>
        <v>ignore</v>
      </c>
      <c r="K36" s="1" t="str">
        <f ca="1">IF(OR(onchangeTags!K36="white",onchangeTags!K36="yellow",onchangeTags!K36="grey"),IF('Currently Exported 2'!K36=1, "have", "missing"),IF('Currently Exported 2'!K36=1, "extra", "ignore"))</f>
        <v>ignore</v>
      </c>
      <c r="L36" s="1" t="str">
        <f ca="1">IF(OR(onchangeTags!L36="white",onchangeTags!L36="yellow",onchangeTags!L36="grey"),IF('Currently Exported 2'!L36=1, "have", "missing"),IF('Currently Exported 2'!L36=1, "extra", "ignore"))</f>
        <v>ignore</v>
      </c>
      <c r="M36" s="1" t="str">
        <f ca="1">IF(OR(onchangeTags!M36="white",onchangeTags!M36="yellow",onchangeTags!M36="grey"),IF('Currently Exported 2'!M36=1, "have", "missing"),IF('Currently Exported 2'!M36=1, "extra", "ignore"))</f>
        <v>ignore</v>
      </c>
      <c r="N36" s="1" t="str">
        <f ca="1">IF(OR(onchangeTags!N36="white",onchangeTags!N36="yellow",onchangeTags!N36="grey"),IF('Currently Exported 2'!N36=1, "have", "missing"),IF('Currently Exported 2'!N36=1, "extra", "ignore"))</f>
        <v>ignore</v>
      </c>
      <c r="O36" s="1" t="str">
        <f ca="1">IF(OR(onchangeTags!O36="white",onchangeTags!O36="yellow",onchangeTags!O36="grey"),IF('Currently Exported 2'!O36=1, "have", "missing"),IF('Currently Exported 2'!O36=1, "extra", "ignore"))</f>
        <v>ignore</v>
      </c>
      <c r="P36" s="1" t="str">
        <f ca="1">IF(OR(onchangeTags!P36="white",onchangeTags!P36="yellow",onchangeTags!P36="grey"),IF('Currently Exported 2'!P36=1, "have", "missing"),IF('Currently Exported 2'!P36=1, "extra", "ignore"))</f>
        <v>ignore</v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IF(OR(onchangeTags!B37="white",onchangeTags!B37="yellow",onchangeTags!B37="grey"),IF('Currently Exported 2'!B37=1, "have", "missing"),IF('Currently Exported 2'!B37=1, "extra", "ignore"))</f>
        <v>ignore</v>
      </c>
      <c r="C37" s="1" t="str">
        <f ca="1">IF(OR(onchangeTags!C37="white",onchangeTags!C37="yellow",onchangeTags!C37="grey"),IF('Currently Exported 2'!C37=1, "have", "missing"),IF('Currently Exported 2'!C37=1, "extra", "ignore"))</f>
        <v>ignore</v>
      </c>
      <c r="D37" s="1" t="str">
        <f ca="1">IF(OR(onchangeTags!D37="white",onchangeTags!D37="yellow",onchangeTags!D37="grey"),IF('Currently Exported 2'!D37=1, "have", "missing"),IF('Currently Exported 2'!D37=1, "extra", "ignore"))</f>
        <v>ignore</v>
      </c>
      <c r="E37" s="1" t="str">
        <f ca="1">IF(OR(onchangeTags!E37="white",onchangeTags!E37="yellow",onchangeTags!E37="grey"),IF('Currently Exported 2'!E37=1, "have", "missing"),IF('Currently Exported 2'!E37=1, "extra", "ignore"))</f>
        <v>ignore</v>
      </c>
      <c r="F37" s="1" t="str">
        <f ca="1">IF(OR(onchangeTags!F37="white",onchangeTags!F37="yellow",onchangeTags!F37="grey"),IF('Currently Exported 2'!F37=1, "have", "missing"),IF('Currently Exported 2'!F37=1, "extra", "ignore"))</f>
        <v>ignore</v>
      </c>
      <c r="G37" s="1" t="str">
        <f ca="1">IF(OR(onchangeTags!G37="white",onchangeTags!G37="yellow",onchangeTags!G37="grey"),IF('Currently Exported 2'!G37=1, "have", "missing"),IF('Currently Exported 2'!G37=1, "extra", "ignore"))</f>
        <v>ignore</v>
      </c>
      <c r="H37" s="1" t="str">
        <f ca="1">IF(OR(onchangeTags!H37="white",onchangeTags!H37="yellow",onchangeTags!H37="grey"),IF('Currently Exported 2'!H37=1, "have", "missing"),IF('Currently Exported 2'!H37=1, "extra", "ignore"))</f>
        <v>ignore</v>
      </c>
      <c r="I37" s="1" t="str">
        <f ca="1">IF(OR(onchangeTags!I37="white",onchangeTags!I37="yellow",onchangeTags!I37="grey"),IF('Currently Exported 2'!I37=1, "have", "missing"),IF('Currently Exported 2'!I37=1, "extra", "ignore"))</f>
        <v>ignore</v>
      </c>
      <c r="J37" s="1" t="str">
        <f ca="1">IF(OR(onchangeTags!J37="white",onchangeTags!J37="yellow",onchangeTags!J37="grey"),IF('Currently Exported 2'!J37=1, "have", "missing"),IF('Currently Exported 2'!J37=1, "extra", "ignore"))</f>
        <v>ignore</v>
      </c>
      <c r="K37" s="1" t="str">
        <f ca="1">IF(OR(onchangeTags!K37="white",onchangeTags!K37="yellow",onchangeTags!K37="grey"),IF('Currently Exported 2'!K37=1, "have", "missing"),IF('Currently Exported 2'!K37=1, "extra", "ignore"))</f>
        <v>ignore</v>
      </c>
      <c r="L37" s="1" t="str">
        <f ca="1">IF(OR(onchangeTags!L37="white",onchangeTags!L37="yellow",onchangeTags!L37="grey"),IF('Currently Exported 2'!L37=1, "have", "missing"),IF('Currently Exported 2'!L37=1, "extra", "ignore"))</f>
        <v>ignore</v>
      </c>
      <c r="M37" s="1" t="str">
        <f ca="1">IF(OR(onchangeTags!M37="white",onchangeTags!M37="yellow",onchangeTags!M37="grey"),IF('Currently Exported 2'!M37=1, "have", "missing"),IF('Currently Exported 2'!M37=1, "extra", "ignore"))</f>
        <v>ignore</v>
      </c>
      <c r="N37" s="1" t="str">
        <f ca="1">IF(OR(onchangeTags!N37="white",onchangeTags!N37="yellow",onchangeTags!N37="grey"),IF('Currently Exported 2'!N37=1, "have", "missing"),IF('Currently Exported 2'!N37=1, "extra", "ignore"))</f>
        <v>ignore</v>
      </c>
      <c r="O37" s="1" t="str">
        <f ca="1">IF(OR(onchangeTags!O37="white",onchangeTags!O37="yellow",onchangeTags!O37="grey"),IF('Currently Exported 2'!O37=1, "have", "missing"),IF('Currently Exported 2'!O37=1, "extra", "ignore"))</f>
        <v>ignore</v>
      </c>
      <c r="P37" s="1" t="str">
        <f ca="1">IF(OR(onchangeTags!P37="white",onchangeTags!P37="yellow",onchangeTags!P37="grey"),IF('Currently Exported 2'!P37=1, "have", "missing"),IF('Currently Exported 2'!P37=1, "extra", "ignore"))</f>
        <v>ignore</v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IF(OR(onchangeTags!B38="white",onchangeTags!B38="yellow",onchangeTags!B38="grey"),IF('Currently Exported 2'!B38=1, "have", "missing"),IF('Currently Exported 2'!B38=1, "extra", "ignore"))</f>
        <v>ignore</v>
      </c>
      <c r="C38" s="1" t="str">
        <f ca="1">IF(OR(onchangeTags!C38="white",onchangeTags!C38="yellow",onchangeTags!C38="grey"),IF('Currently Exported 2'!C38=1, "have", "missing"),IF('Currently Exported 2'!C38=1, "extra", "ignore"))</f>
        <v>ignore</v>
      </c>
      <c r="D38" s="1" t="str">
        <f ca="1">IF(OR(onchangeTags!D38="white",onchangeTags!D38="yellow",onchangeTags!D38="grey"),IF('Currently Exported 2'!D38=1, "have", "missing"),IF('Currently Exported 2'!D38=1, "extra", "ignore"))</f>
        <v>ignore</v>
      </c>
      <c r="E38" s="1" t="str">
        <f ca="1">IF(OR(onchangeTags!E38="white",onchangeTags!E38="yellow",onchangeTags!E38="grey"),IF('Currently Exported 2'!E38=1, "have", "missing"),IF('Currently Exported 2'!E38=1, "extra", "ignore"))</f>
        <v>ignore</v>
      </c>
      <c r="F38" s="1" t="str">
        <f ca="1">IF(OR(onchangeTags!F38="white",onchangeTags!F38="yellow",onchangeTags!F38="grey"),IF('Currently Exported 2'!F38=1, "have", "missing"),IF('Currently Exported 2'!F38=1, "extra", "ignore"))</f>
        <v>ignore</v>
      </c>
      <c r="G38" s="1" t="str">
        <f ca="1">IF(OR(onchangeTags!G38="white",onchangeTags!G38="yellow",onchangeTags!G38="grey"),IF('Currently Exported 2'!G38=1, "have", "missing"),IF('Currently Exported 2'!G38=1, "extra", "ignore"))</f>
        <v>ignore</v>
      </c>
      <c r="H38" s="1" t="str">
        <f ca="1">IF(OR(onchangeTags!H38="white",onchangeTags!H38="yellow",onchangeTags!H38="grey"),IF('Currently Exported 2'!H38=1, "have", "missing"),IF('Currently Exported 2'!H38=1, "extra", "ignore"))</f>
        <v>ignore</v>
      </c>
      <c r="I38" s="1" t="str">
        <f ca="1">IF(OR(onchangeTags!I38="white",onchangeTags!I38="yellow",onchangeTags!I38="grey"),IF('Currently Exported 2'!I38=1, "have", "missing"),IF('Currently Exported 2'!I38=1, "extra", "ignore"))</f>
        <v>ignore</v>
      </c>
      <c r="J38" s="1" t="str">
        <f ca="1">IF(OR(onchangeTags!J38="white",onchangeTags!J38="yellow",onchangeTags!J38="grey"),IF('Currently Exported 2'!J38=1, "have", "missing"),IF('Currently Exported 2'!J38=1, "extra", "ignore"))</f>
        <v>ignore</v>
      </c>
      <c r="K38" s="1" t="str">
        <f ca="1">IF(OR(onchangeTags!K38="white",onchangeTags!K38="yellow",onchangeTags!K38="grey"),IF('Currently Exported 2'!K38=1, "have", "missing"),IF('Currently Exported 2'!K38=1, "extra", "ignore"))</f>
        <v>ignore</v>
      </c>
      <c r="L38" s="1" t="str">
        <f ca="1">IF(OR(onchangeTags!L38="white",onchangeTags!L38="yellow",onchangeTags!L38="grey"),IF('Currently Exported 2'!L38=1, "have", "missing"),IF('Currently Exported 2'!L38=1, "extra", "ignore"))</f>
        <v>ignore</v>
      </c>
      <c r="M38" s="1" t="str">
        <f ca="1">IF(OR(onchangeTags!M38="white",onchangeTags!M38="yellow",onchangeTags!M38="grey"),IF('Currently Exported 2'!M38=1, "have", "missing"),IF('Currently Exported 2'!M38=1, "extra", "ignore"))</f>
        <v>ignore</v>
      </c>
      <c r="N38" s="1" t="str">
        <f ca="1">IF(OR(onchangeTags!N38="white",onchangeTags!N38="yellow",onchangeTags!N38="grey"),IF('Currently Exported 2'!N38=1, "have", "missing"),IF('Currently Exported 2'!N38=1, "extra", "ignore"))</f>
        <v>ignore</v>
      </c>
      <c r="O38" s="1" t="str">
        <f ca="1">IF(OR(onchangeTags!O38="white",onchangeTags!O38="yellow",onchangeTags!O38="grey"),IF('Currently Exported 2'!O38=1, "have", "missing"),IF('Currently Exported 2'!O38=1, "extra", "ignore"))</f>
        <v>ignore</v>
      </c>
      <c r="P38" s="1" t="str">
        <f ca="1">IF(OR(onchangeTags!P38="white",onchangeTags!P38="yellow",onchangeTags!P38="grey"),IF('Currently Exported 2'!P38=1, "have", "missing"),IF('Currently Exported 2'!P38=1, "extra", "ignore"))</f>
        <v>ignore</v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IF(OR(onchangeTags!B39="white",onchangeTags!B39="yellow",onchangeTags!B39="grey"),IF('Currently Exported 2'!B39=1, "have", "missing"),IF('Currently Exported 2'!B39=1, "extra", "ignore"))</f>
        <v>ignore</v>
      </c>
      <c r="C39" s="1" t="str">
        <f ca="1">IF(OR(onchangeTags!C39="white",onchangeTags!C39="yellow",onchangeTags!C39="grey"),IF('Currently Exported 2'!C39=1, "have", "missing"),IF('Currently Exported 2'!C39=1, "extra", "ignore"))</f>
        <v>ignore</v>
      </c>
      <c r="D39" s="1" t="str">
        <f ca="1">IF(OR(onchangeTags!D39="white",onchangeTags!D39="yellow",onchangeTags!D39="grey"),IF('Currently Exported 2'!D39=1, "have", "missing"),IF('Currently Exported 2'!D39=1, "extra", "ignore"))</f>
        <v>ignore</v>
      </c>
      <c r="E39" s="1" t="str">
        <f ca="1">IF(OR(onchangeTags!E39="white",onchangeTags!E39="yellow",onchangeTags!E39="grey"),IF('Currently Exported 2'!E39=1, "have", "missing"),IF('Currently Exported 2'!E39=1, "extra", "ignore"))</f>
        <v>ignore</v>
      </c>
      <c r="F39" s="1" t="str">
        <f ca="1">IF(OR(onchangeTags!F39="white",onchangeTags!F39="yellow",onchangeTags!F39="grey"),IF('Currently Exported 2'!F39=1, "have", "missing"),IF('Currently Exported 2'!F39=1, "extra", "ignore"))</f>
        <v>ignore</v>
      </c>
      <c r="G39" s="1" t="str">
        <f ca="1">IF(OR(onchangeTags!G39="white",onchangeTags!G39="yellow",onchangeTags!G39="grey"),IF('Currently Exported 2'!G39=1, "have", "missing"),IF('Currently Exported 2'!G39=1, "extra", "ignore"))</f>
        <v>ignore</v>
      </c>
      <c r="H39" s="1" t="str">
        <f ca="1">IF(OR(onchangeTags!H39="white",onchangeTags!H39="yellow",onchangeTags!H39="grey"),IF('Currently Exported 2'!H39=1, "have", "missing"),IF('Currently Exported 2'!H39=1, "extra", "ignore"))</f>
        <v>ignore</v>
      </c>
      <c r="I39" s="1" t="str">
        <f ca="1">IF(OR(onchangeTags!I39="white",onchangeTags!I39="yellow",onchangeTags!I39="grey"),IF('Currently Exported 2'!I39=1, "have", "missing"),IF('Currently Exported 2'!I39=1, "extra", "ignore"))</f>
        <v>ignore</v>
      </c>
      <c r="J39" s="1" t="str">
        <f ca="1">IF(OR(onchangeTags!J39="white",onchangeTags!J39="yellow",onchangeTags!J39="grey"),IF('Currently Exported 2'!J39=1, "have", "missing"),IF('Currently Exported 2'!J39=1, "extra", "ignore"))</f>
        <v>ignore</v>
      </c>
      <c r="K39" s="1" t="str">
        <f ca="1">IF(OR(onchangeTags!K39="white",onchangeTags!K39="yellow",onchangeTags!K39="grey"),IF('Currently Exported 2'!K39=1, "have", "missing"),IF('Currently Exported 2'!K39=1, "extra", "ignore"))</f>
        <v>ignore</v>
      </c>
      <c r="L39" s="1" t="str">
        <f ca="1">IF(OR(onchangeTags!L39="white",onchangeTags!L39="yellow",onchangeTags!L39="grey"),IF('Currently Exported 2'!L39=1, "have", "missing"),IF('Currently Exported 2'!L39=1, "extra", "ignore"))</f>
        <v>ignore</v>
      </c>
      <c r="M39" s="1" t="str">
        <f ca="1">IF(OR(onchangeTags!M39="white",onchangeTags!M39="yellow",onchangeTags!M39="grey"),IF('Currently Exported 2'!M39=1, "have", "missing"),IF('Currently Exported 2'!M39=1, "extra", "ignore"))</f>
        <v>ignore</v>
      </c>
      <c r="N39" s="1" t="str">
        <f ca="1">IF(OR(onchangeTags!N39="white",onchangeTags!N39="yellow",onchangeTags!N39="grey"),IF('Currently Exported 2'!N39=1, "have", "missing"),IF('Currently Exported 2'!N39=1, "extra", "ignore"))</f>
        <v>ignore</v>
      </c>
      <c r="O39" s="1" t="str">
        <f ca="1">IF(OR(onchangeTags!O39="white",onchangeTags!O39="yellow",onchangeTags!O39="grey"),IF('Currently Exported 2'!O39=1, "have", "missing"),IF('Currently Exported 2'!O39=1, "extra", "ignore"))</f>
        <v>ignore</v>
      </c>
      <c r="P39" s="1" t="str">
        <f ca="1">IF(OR(onchangeTags!P39="white",onchangeTags!P39="yellow",onchangeTags!P39="grey"),IF('Currently Exported 2'!P39=1, "have", "missing"),IF('Currently Exported 2'!P39=1, "extra", "ignore"))</f>
        <v>ignore</v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IF(OR(onchangeTags!B40="white",onchangeTags!B40="yellow",onchangeTags!B40="grey"),IF('Currently Exported 2'!B40=1, "have", "missing"),IF('Currently Exported 2'!B40=1, "extra", "ignore"))</f>
        <v>ignore</v>
      </c>
      <c r="C40" s="1" t="str">
        <f ca="1">IF(OR(onchangeTags!C40="white",onchangeTags!C40="yellow",onchangeTags!C40="grey"),IF('Currently Exported 2'!C40=1, "have", "missing"),IF('Currently Exported 2'!C40=1, "extra", "ignore"))</f>
        <v>ignore</v>
      </c>
      <c r="D40" s="1" t="str">
        <f ca="1">IF(OR(onchangeTags!D40="white",onchangeTags!D40="yellow",onchangeTags!D40="grey"),IF('Currently Exported 2'!D40=1, "have", "missing"),IF('Currently Exported 2'!D40=1, "extra", "ignore"))</f>
        <v>ignore</v>
      </c>
      <c r="E40" s="1" t="str">
        <f ca="1">IF(OR(onchangeTags!E40="white",onchangeTags!E40="yellow",onchangeTags!E40="grey"),IF('Currently Exported 2'!E40=1, "have", "missing"),IF('Currently Exported 2'!E40=1, "extra", "ignore"))</f>
        <v>ignore</v>
      </c>
      <c r="F40" s="1" t="str">
        <f ca="1">IF(OR(onchangeTags!F40="white",onchangeTags!F40="yellow",onchangeTags!F40="grey"),IF('Currently Exported 2'!F40=1, "have", "missing"),IF('Currently Exported 2'!F40=1, "extra", "ignore"))</f>
        <v>ignore</v>
      </c>
      <c r="G40" s="1" t="str">
        <f ca="1">IF(OR(onchangeTags!G40="white",onchangeTags!G40="yellow",onchangeTags!G40="grey"),IF('Currently Exported 2'!G40=1, "have", "missing"),IF('Currently Exported 2'!G40=1, "extra", "ignore"))</f>
        <v>ignore</v>
      </c>
      <c r="H40" s="1" t="str">
        <f ca="1">IF(OR(onchangeTags!H40="white",onchangeTags!H40="yellow",onchangeTags!H40="grey"),IF('Currently Exported 2'!H40=1, "have", "missing"),IF('Currently Exported 2'!H40=1, "extra", "ignore"))</f>
        <v>ignore</v>
      </c>
      <c r="I40" s="1" t="str">
        <f ca="1">IF(OR(onchangeTags!I40="white",onchangeTags!I40="yellow",onchangeTags!I40="grey"),IF('Currently Exported 2'!I40=1, "have", "missing"),IF('Currently Exported 2'!I40=1, "extra", "ignore"))</f>
        <v>ignore</v>
      </c>
      <c r="J40" s="1" t="str">
        <f ca="1">IF(OR(onchangeTags!J40="white",onchangeTags!J40="yellow",onchangeTags!J40="grey"),IF('Currently Exported 2'!J40=1, "have", "missing"),IF('Currently Exported 2'!J40=1, "extra", "ignore"))</f>
        <v>ignore</v>
      </c>
      <c r="K40" s="1" t="str">
        <f ca="1">IF(OR(onchangeTags!K40="white",onchangeTags!K40="yellow",onchangeTags!K40="grey"),IF('Currently Exported 2'!K40=1, "have", "missing"),IF('Currently Exported 2'!K40=1, "extra", "ignore"))</f>
        <v>ignore</v>
      </c>
      <c r="L40" s="1" t="str">
        <f ca="1">IF(OR(onchangeTags!L40="white",onchangeTags!L40="yellow",onchangeTags!L40="grey"),IF('Currently Exported 2'!L40=1, "have", "missing"),IF('Currently Exported 2'!L40=1, "extra", "ignore"))</f>
        <v>ignore</v>
      </c>
      <c r="M40" s="1" t="str">
        <f ca="1">IF(OR(onchangeTags!M40="white",onchangeTags!M40="yellow",onchangeTags!M40="grey"),IF('Currently Exported 2'!M40=1, "have", "missing"),IF('Currently Exported 2'!M40=1, "extra", "ignore"))</f>
        <v>ignore</v>
      </c>
      <c r="N40" s="1" t="str">
        <f ca="1">IF(OR(onchangeTags!N40="white",onchangeTags!N40="yellow",onchangeTags!N40="grey"),IF('Currently Exported 2'!N40=1, "have", "missing"),IF('Currently Exported 2'!N40=1, "extra", "ignore"))</f>
        <v>ignore</v>
      </c>
      <c r="O40" s="1" t="str">
        <f ca="1">IF(OR(onchangeTags!O40="white",onchangeTags!O40="yellow",onchangeTags!O40="grey"),IF('Currently Exported 2'!O40=1, "have", "missing"),IF('Currently Exported 2'!O40=1, "extra", "ignore"))</f>
        <v>ignore</v>
      </c>
      <c r="P40" s="1" t="str">
        <f ca="1">IF(OR(onchangeTags!P40="white",onchangeTags!P40="yellow",onchangeTags!P40="grey"),IF('Currently Exported 2'!P40=1, "have", "missing"),IF('Currently Exported 2'!P40=1, "extra", "ignore"))</f>
        <v>ignore</v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IF(OR(onchangeTags!B41="white",onchangeTags!B41="yellow",onchangeTags!B41="grey"),IF('Currently Exported 2'!B41=1, "have", "missing"),IF('Currently Exported 2'!B41=1, "extra", "ignore"))</f>
        <v>ignore</v>
      </c>
      <c r="C41" s="1" t="str">
        <f ca="1">IF(OR(onchangeTags!C41="white",onchangeTags!C41="yellow",onchangeTags!C41="grey"),IF('Currently Exported 2'!C41=1, "have", "missing"),IF('Currently Exported 2'!C41=1, "extra", "ignore"))</f>
        <v>ignore</v>
      </c>
      <c r="D41" s="1" t="str">
        <f ca="1">IF(OR(onchangeTags!D41="white",onchangeTags!D41="yellow",onchangeTags!D41="grey"),IF('Currently Exported 2'!D41=1, "have", "missing"),IF('Currently Exported 2'!D41=1, "extra", "ignore"))</f>
        <v>ignore</v>
      </c>
      <c r="E41" s="1" t="str">
        <f ca="1">IF(OR(onchangeTags!E41="white",onchangeTags!E41="yellow",onchangeTags!E41="grey"),IF('Currently Exported 2'!E41=1, "have", "missing"),IF('Currently Exported 2'!E41=1, "extra", "ignore"))</f>
        <v>ignore</v>
      </c>
      <c r="F41" s="1" t="str">
        <f ca="1">IF(OR(onchangeTags!F41="white",onchangeTags!F41="yellow",onchangeTags!F41="grey"),IF('Currently Exported 2'!F41=1, "have", "missing"),IF('Currently Exported 2'!F41=1, "extra", "ignore"))</f>
        <v>ignore</v>
      </c>
      <c r="G41" s="1" t="str">
        <f ca="1">IF(OR(onchangeTags!G41="white",onchangeTags!G41="yellow",onchangeTags!G41="grey"),IF('Currently Exported 2'!G41=1, "have", "missing"),IF('Currently Exported 2'!G41=1, "extra", "ignore"))</f>
        <v>ignore</v>
      </c>
      <c r="H41" s="1" t="str">
        <f ca="1">IF(OR(onchangeTags!H41="white",onchangeTags!H41="yellow",onchangeTags!H41="grey"),IF('Currently Exported 2'!H41=1, "have", "missing"),IF('Currently Exported 2'!H41=1, "extra", "ignore"))</f>
        <v>ignore</v>
      </c>
      <c r="I41" s="1" t="str">
        <f ca="1">IF(OR(onchangeTags!I41="white",onchangeTags!I41="yellow",onchangeTags!I41="grey"),IF('Currently Exported 2'!I41=1, "have", "missing"),IF('Currently Exported 2'!I41=1, "extra", "ignore"))</f>
        <v>ignore</v>
      </c>
      <c r="J41" s="1" t="str">
        <f ca="1">IF(OR(onchangeTags!J41="white",onchangeTags!J41="yellow",onchangeTags!J41="grey"),IF('Currently Exported 2'!J41=1, "have", "missing"),IF('Currently Exported 2'!J41=1, "extra", "ignore"))</f>
        <v>ignore</v>
      </c>
      <c r="K41" s="1" t="str">
        <f ca="1">IF(OR(onchangeTags!K41="white",onchangeTags!K41="yellow",onchangeTags!K41="grey"),IF('Currently Exported 2'!K41=1, "have", "missing"),IF('Currently Exported 2'!K41=1, "extra", "ignore"))</f>
        <v>ignore</v>
      </c>
      <c r="L41" s="1" t="str">
        <f ca="1">IF(OR(onchangeTags!L41="white",onchangeTags!L41="yellow",onchangeTags!L41="grey"),IF('Currently Exported 2'!L41=1, "have", "missing"),IF('Currently Exported 2'!L41=1, "extra", "ignore"))</f>
        <v>ignore</v>
      </c>
      <c r="M41" s="1" t="str">
        <f ca="1">IF(OR(onchangeTags!M41="white",onchangeTags!M41="yellow",onchangeTags!M41="grey"),IF('Currently Exported 2'!M41=1, "have", "missing"),IF('Currently Exported 2'!M41=1, "extra", "ignore"))</f>
        <v>ignore</v>
      </c>
      <c r="N41" s="1" t="str">
        <f ca="1">IF(OR(onchangeTags!N41="white",onchangeTags!N41="yellow",onchangeTags!N41="grey"),IF('Currently Exported 2'!N41=1, "have", "missing"),IF('Currently Exported 2'!N41=1, "extra", "ignore"))</f>
        <v>ignore</v>
      </c>
      <c r="O41" s="1" t="str">
        <f ca="1">IF(OR(onchangeTags!O41="white",onchangeTags!O41="yellow",onchangeTags!O41="grey"),IF('Currently Exported 2'!O41=1, "have", "missing"),IF('Currently Exported 2'!O41=1, "extra", "ignore"))</f>
        <v>ignore</v>
      </c>
      <c r="P41" s="1" t="str">
        <f ca="1">IF(OR(onchangeTags!P41="white",onchangeTags!P41="yellow",onchangeTags!P41="grey"),IF('Currently Exported 2'!P41=1, "have", "missing"),IF('Currently Exported 2'!P41=1, "extra", "ignore"))</f>
        <v>ignore</v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IF(OR(onchangeTags!B42="white",onchangeTags!B42="yellow",onchangeTags!B42="grey"),IF('Currently Exported 2'!B42=1, "have", "missing"),IF('Currently Exported 2'!B42=1, "extra", "ignore"))</f>
        <v>ignore</v>
      </c>
      <c r="C42" s="1" t="str">
        <f ca="1">IF(OR(onchangeTags!C42="white",onchangeTags!C42="yellow",onchangeTags!C42="grey"),IF('Currently Exported 2'!C42=1, "have", "missing"),IF('Currently Exported 2'!C42=1, "extra", "ignore"))</f>
        <v>ignore</v>
      </c>
      <c r="D42" s="1" t="str">
        <f ca="1">IF(OR(onchangeTags!D42="white",onchangeTags!D42="yellow",onchangeTags!D42="grey"),IF('Currently Exported 2'!D42=1, "have", "missing"),IF('Currently Exported 2'!D42=1, "extra", "ignore"))</f>
        <v>ignore</v>
      </c>
      <c r="E42" s="1" t="str">
        <f ca="1">IF(OR(onchangeTags!E42="white",onchangeTags!E42="yellow",onchangeTags!E42="grey"),IF('Currently Exported 2'!E42=1, "have", "missing"),IF('Currently Exported 2'!E42=1, "extra", "ignore"))</f>
        <v>ignore</v>
      </c>
      <c r="F42" s="1" t="str">
        <f ca="1">IF(OR(onchangeTags!F42="white",onchangeTags!F42="yellow",onchangeTags!F42="grey"),IF('Currently Exported 2'!F42=1, "have", "missing"),IF('Currently Exported 2'!F42=1, "extra", "ignore"))</f>
        <v>ignore</v>
      </c>
      <c r="G42" s="1" t="str">
        <f ca="1">IF(OR(onchangeTags!G42="white",onchangeTags!G42="yellow",onchangeTags!G42="grey"),IF('Currently Exported 2'!G42=1, "have", "missing"),IF('Currently Exported 2'!G42=1, "extra", "ignore"))</f>
        <v>ignore</v>
      </c>
      <c r="H42" s="1" t="str">
        <f ca="1">IF(OR(onchangeTags!H42="white",onchangeTags!H42="yellow",onchangeTags!H42="grey"),IF('Currently Exported 2'!H42=1, "have", "missing"),IF('Currently Exported 2'!H42=1, "extra", "ignore"))</f>
        <v>ignore</v>
      </c>
      <c r="I42" s="1" t="str">
        <f ca="1">IF(OR(onchangeTags!I42="white",onchangeTags!I42="yellow",onchangeTags!I42="grey"),IF('Currently Exported 2'!I42=1, "have", "missing"),IF('Currently Exported 2'!I42=1, "extra", "ignore"))</f>
        <v>ignore</v>
      </c>
      <c r="J42" s="1" t="str">
        <f ca="1">IF(OR(onchangeTags!J42="white",onchangeTags!J42="yellow",onchangeTags!J42="grey"),IF('Currently Exported 2'!J42=1, "have", "missing"),IF('Currently Exported 2'!J42=1, "extra", "ignore"))</f>
        <v>ignore</v>
      </c>
      <c r="K42" s="1" t="str">
        <f ca="1">IF(OR(onchangeTags!K42="white",onchangeTags!K42="yellow",onchangeTags!K42="grey"),IF('Currently Exported 2'!K42=1, "have", "missing"),IF('Currently Exported 2'!K42=1, "extra", "ignore"))</f>
        <v>ignore</v>
      </c>
      <c r="L42" s="1" t="str">
        <f ca="1">IF(OR(onchangeTags!L42="white",onchangeTags!L42="yellow",onchangeTags!L42="grey"),IF('Currently Exported 2'!L42=1, "have", "missing"),IF('Currently Exported 2'!L42=1, "extra", "ignore"))</f>
        <v>ignore</v>
      </c>
      <c r="M42" s="1" t="str">
        <f ca="1">IF(OR(onchangeTags!M42="white",onchangeTags!M42="yellow",onchangeTags!M42="grey"),IF('Currently Exported 2'!M42=1, "have", "missing"),IF('Currently Exported 2'!M42=1, "extra", "ignore"))</f>
        <v>ignore</v>
      </c>
      <c r="N42" s="1" t="str">
        <f ca="1">IF(OR(onchangeTags!N42="white",onchangeTags!N42="yellow",onchangeTags!N42="grey"),IF('Currently Exported 2'!N42=1, "have", "missing"),IF('Currently Exported 2'!N42=1, "extra", "ignore"))</f>
        <v>ignore</v>
      </c>
      <c r="O42" s="1" t="str">
        <f ca="1">IF(OR(onchangeTags!O42="white",onchangeTags!O42="yellow",onchangeTags!O42="grey"),IF('Currently Exported 2'!O42=1, "have", "missing"),IF('Currently Exported 2'!O42=1, "extra", "ignore"))</f>
        <v>ignore</v>
      </c>
      <c r="P42" s="1" t="str">
        <f ca="1">IF(OR(onchangeTags!P42="white",onchangeTags!P42="yellow",onchangeTags!P42="grey"),IF('Currently Exported 2'!P42=1, "have", "missing"),IF('Currently Exported 2'!P42=1, "extra", "ignore"))</f>
        <v>ignore</v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IF(OR(onchangeTags!B43="white",onchangeTags!B43="yellow",onchangeTags!B43="grey"),IF('Currently Exported 2'!B43=1, "have", "missing"),IF('Currently Exported 2'!B43=1, "extra", "ignore"))</f>
        <v>ignore</v>
      </c>
      <c r="C43" s="1" t="str">
        <f ca="1">IF(OR(onchangeTags!C43="white",onchangeTags!C43="yellow",onchangeTags!C43="grey"),IF('Currently Exported 2'!C43=1, "have", "missing"),IF('Currently Exported 2'!C43=1, "extra", "ignore"))</f>
        <v>ignore</v>
      </c>
      <c r="D43" s="1" t="str">
        <f ca="1">IF(OR(onchangeTags!D43="white",onchangeTags!D43="yellow",onchangeTags!D43="grey"),IF('Currently Exported 2'!D43=1, "have", "missing"),IF('Currently Exported 2'!D43=1, "extra", "ignore"))</f>
        <v>ignore</v>
      </c>
      <c r="E43" s="1" t="str">
        <f ca="1">IF(OR(onchangeTags!E43="white",onchangeTags!E43="yellow",onchangeTags!E43="grey"),IF('Currently Exported 2'!E43=1, "have", "missing"),IF('Currently Exported 2'!E43=1, "extra", "ignore"))</f>
        <v>ignore</v>
      </c>
      <c r="F43" s="1" t="str">
        <f ca="1">IF(OR(onchangeTags!F43="white",onchangeTags!F43="yellow",onchangeTags!F43="grey"),IF('Currently Exported 2'!F43=1, "have", "missing"),IF('Currently Exported 2'!F43=1, "extra", "ignore"))</f>
        <v>ignore</v>
      </c>
      <c r="G43" s="1" t="str">
        <f ca="1">IF(OR(onchangeTags!G43="white",onchangeTags!G43="yellow",onchangeTags!G43="grey"),IF('Currently Exported 2'!G43=1, "have", "missing"),IF('Currently Exported 2'!G43=1, "extra", "ignore"))</f>
        <v>ignore</v>
      </c>
      <c r="H43" s="1" t="str">
        <f ca="1">IF(OR(onchangeTags!H43="white",onchangeTags!H43="yellow",onchangeTags!H43="grey"),IF('Currently Exported 2'!H43=1, "have", "missing"),IF('Currently Exported 2'!H43=1, "extra", "ignore"))</f>
        <v>ignore</v>
      </c>
      <c r="I43" s="1" t="str">
        <f ca="1">IF(OR(onchangeTags!I43="white",onchangeTags!I43="yellow",onchangeTags!I43="grey"),IF('Currently Exported 2'!I43=1, "have", "missing"),IF('Currently Exported 2'!I43=1, "extra", "ignore"))</f>
        <v>ignore</v>
      </c>
      <c r="J43" s="1" t="str">
        <f ca="1">IF(OR(onchangeTags!J43="white",onchangeTags!J43="yellow",onchangeTags!J43="grey"),IF('Currently Exported 2'!J43=1, "have", "missing"),IF('Currently Exported 2'!J43=1, "extra", "ignore"))</f>
        <v>ignore</v>
      </c>
      <c r="K43" s="1" t="str">
        <f ca="1">IF(OR(onchangeTags!K43="white",onchangeTags!K43="yellow",onchangeTags!K43="grey"),IF('Currently Exported 2'!K43=1, "have", "missing"),IF('Currently Exported 2'!K43=1, "extra", "ignore"))</f>
        <v>ignore</v>
      </c>
      <c r="L43" s="1" t="str">
        <f ca="1">IF(OR(onchangeTags!L43="white",onchangeTags!L43="yellow",onchangeTags!L43="grey"),IF('Currently Exported 2'!L43=1, "have", "missing"),IF('Currently Exported 2'!L43=1, "extra", "ignore"))</f>
        <v>ignore</v>
      </c>
      <c r="M43" s="1" t="str">
        <f ca="1">IF(OR(onchangeTags!M43="white",onchangeTags!M43="yellow",onchangeTags!M43="grey"),IF('Currently Exported 2'!M43=1, "have", "missing"),IF('Currently Exported 2'!M43=1, "extra", "ignore"))</f>
        <v>ignore</v>
      </c>
      <c r="N43" s="1" t="str">
        <f ca="1">IF(OR(onchangeTags!N43="white",onchangeTags!N43="yellow",onchangeTags!N43="grey"),IF('Currently Exported 2'!N43=1, "have", "missing"),IF('Currently Exported 2'!N43=1, "extra", "ignore"))</f>
        <v>ignore</v>
      </c>
      <c r="O43" s="1" t="str">
        <f ca="1">IF(OR(onchangeTags!O43="white",onchangeTags!O43="yellow",onchangeTags!O43="grey"),IF('Currently Exported 2'!O43=1, "have", "missing"),IF('Currently Exported 2'!O43=1, "extra", "ignore"))</f>
        <v>ignore</v>
      </c>
      <c r="P43" s="1" t="str">
        <f ca="1">IF(OR(onchangeTags!P43="white",onchangeTags!P43="yellow",onchangeTags!P43="grey"),IF('Currently Exported 2'!P43=1, "have", "missing"),IF('Currently Exported 2'!P43=1, "extra", "ignore"))</f>
        <v>ignore</v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IF(OR(onchangeTags!B44="white",onchangeTags!B44="yellow",onchangeTags!B44="grey"),IF('Currently Exported 2'!B44=1, "have", "missing"),IF('Currently Exported 2'!B44=1, "extra", "ignore"))</f>
        <v>ignore</v>
      </c>
      <c r="C44" s="1" t="str">
        <f ca="1">IF(OR(onchangeTags!C44="white",onchangeTags!C44="yellow",onchangeTags!C44="grey"),IF('Currently Exported 2'!C44=1, "have", "missing"),IF('Currently Exported 2'!C44=1, "extra", "ignore"))</f>
        <v>ignore</v>
      </c>
      <c r="D44" s="1" t="str">
        <f ca="1">IF(OR(onchangeTags!D44="white",onchangeTags!D44="yellow",onchangeTags!D44="grey"),IF('Currently Exported 2'!D44=1, "have", "missing"),IF('Currently Exported 2'!D44=1, "extra", "ignore"))</f>
        <v>ignore</v>
      </c>
      <c r="E44" s="1" t="str">
        <f ca="1">IF(OR(onchangeTags!E44="white",onchangeTags!E44="yellow",onchangeTags!E44="grey"),IF('Currently Exported 2'!E44=1, "have", "missing"),IF('Currently Exported 2'!E44=1, "extra", "ignore"))</f>
        <v>ignore</v>
      </c>
      <c r="F44" s="1" t="str">
        <f ca="1">IF(OR(onchangeTags!F44="white",onchangeTags!F44="yellow",onchangeTags!F44="grey"),IF('Currently Exported 2'!F44=1, "have", "missing"),IF('Currently Exported 2'!F44=1, "extra", "ignore"))</f>
        <v>ignore</v>
      </c>
      <c r="G44" s="1" t="str">
        <f ca="1">IF(OR(onchangeTags!G44="white",onchangeTags!G44="yellow",onchangeTags!G44="grey"),IF('Currently Exported 2'!G44=1, "have", "missing"),IF('Currently Exported 2'!G44=1, "extra", "ignore"))</f>
        <v>ignore</v>
      </c>
      <c r="H44" s="1" t="str">
        <f ca="1">IF(OR(onchangeTags!H44="white",onchangeTags!H44="yellow",onchangeTags!H44="grey"),IF('Currently Exported 2'!H44=1, "have", "missing"),IF('Currently Exported 2'!H44=1, "extra", "ignore"))</f>
        <v>ignore</v>
      </c>
      <c r="I44" s="1" t="str">
        <f ca="1">IF(OR(onchangeTags!I44="white",onchangeTags!I44="yellow",onchangeTags!I44="grey"),IF('Currently Exported 2'!I44=1, "have", "missing"),IF('Currently Exported 2'!I44=1, "extra", "ignore"))</f>
        <v>ignore</v>
      </c>
      <c r="J44" s="1" t="str">
        <f ca="1">IF(OR(onchangeTags!J44="white",onchangeTags!J44="yellow",onchangeTags!J44="grey"),IF('Currently Exported 2'!J44=1, "have", "missing"),IF('Currently Exported 2'!J44=1, "extra", "ignore"))</f>
        <v>ignore</v>
      </c>
      <c r="K44" s="1" t="str">
        <f ca="1">IF(OR(onchangeTags!K44="white",onchangeTags!K44="yellow",onchangeTags!K44="grey"),IF('Currently Exported 2'!K44=1, "have", "missing"),IF('Currently Exported 2'!K44=1, "extra", "ignore"))</f>
        <v>ignore</v>
      </c>
      <c r="L44" s="1" t="str">
        <f ca="1">IF(OR(onchangeTags!L44="white",onchangeTags!L44="yellow",onchangeTags!L44="grey"),IF('Currently Exported 2'!L44=1, "have", "missing"),IF('Currently Exported 2'!L44=1, "extra", "ignore"))</f>
        <v>ignore</v>
      </c>
      <c r="M44" s="1" t="str">
        <f ca="1">IF(OR(onchangeTags!M44="white",onchangeTags!M44="yellow",onchangeTags!M44="grey"),IF('Currently Exported 2'!M44=1, "have", "missing"),IF('Currently Exported 2'!M44=1, "extra", "ignore"))</f>
        <v>ignore</v>
      </c>
      <c r="N44" s="1" t="str">
        <f ca="1">IF(OR(onchangeTags!N44="white",onchangeTags!N44="yellow",onchangeTags!N44="grey"),IF('Currently Exported 2'!N44=1, "have", "missing"),IF('Currently Exported 2'!N44=1, "extra", "ignore"))</f>
        <v>ignore</v>
      </c>
      <c r="O44" s="1" t="str">
        <f ca="1">IF(OR(onchangeTags!O44="white",onchangeTags!O44="yellow",onchangeTags!O44="grey"),IF('Currently Exported 2'!O44=1, "have", "missing"),IF('Currently Exported 2'!O44=1, "extra", "ignore"))</f>
        <v>ignore</v>
      </c>
      <c r="P44" s="1" t="str">
        <f ca="1">IF(OR(onchangeTags!P44="white",onchangeTags!P44="yellow",onchangeTags!P44="grey"),IF('Currently Exported 2'!P44=1, "have", "missing"),IF('Currently Exported 2'!P44=1, "extra", "ignore"))</f>
        <v>ignore</v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IF(OR(onchangeTags!B45="white",onchangeTags!B45="yellow",onchangeTags!B45="grey"),IF('Currently Exported 2'!B45=1, "have", "missing"),IF('Currently Exported 2'!B45=1, "extra", "ignore"))</f>
        <v>ignore</v>
      </c>
      <c r="C45" s="1" t="str">
        <f ca="1">IF(OR(onchangeTags!C45="white",onchangeTags!C45="yellow",onchangeTags!C45="grey"),IF('Currently Exported 2'!C45=1, "have", "missing"),IF('Currently Exported 2'!C45=1, "extra", "ignore"))</f>
        <v>ignore</v>
      </c>
      <c r="D45" s="1" t="str">
        <f ca="1">IF(OR(onchangeTags!D45="white",onchangeTags!D45="yellow",onchangeTags!D45="grey"),IF('Currently Exported 2'!D45=1, "have", "missing"),IF('Currently Exported 2'!D45=1, "extra", "ignore"))</f>
        <v>ignore</v>
      </c>
      <c r="E45" s="1" t="str">
        <f ca="1">IF(OR(onchangeTags!E45="white",onchangeTags!E45="yellow",onchangeTags!E45="grey"),IF('Currently Exported 2'!E45=1, "have", "missing"),IF('Currently Exported 2'!E45=1, "extra", "ignore"))</f>
        <v>ignore</v>
      </c>
      <c r="F45" s="1" t="str">
        <f ca="1">IF(OR(onchangeTags!F45="white",onchangeTags!F45="yellow",onchangeTags!F45="grey"),IF('Currently Exported 2'!F45=1, "have", "missing"),IF('Currently Exported 2'!F45=1, "extra", "ignore"))</f>
        <v>ignore</v>
      </c>
      <c r="G45" s="1" t="str">
        <f ca="1">IF(OR(onchangeTags!G45="white",onchangeTags!G45="yellow",onchangeTags!G45="grey"),IF('Currently Exported 2'!G45=1, "have", "missing"),IF('Currently Exported 2'!G45=1, "extra", "ignore"))</f>
        <v>ignore</v>
      </c>
      <c r="H45" s="1" t="str">
        <f ca="1">IF(OR(onchangeTags!H45="white",onchangeTags!H45="yellow",onchangeTags!H45="grey"),IF('Currently Exported 2'!H45=1, "have", "missing"),IF('Currently Exported 2'!H45=1, "extra", "ignore"))</f>
        <v>ignore</v>
      </c>
      <c r="I45" s="1" t="str">
        <f ca="1">IF(OR(onchangeTags!I45="white",onchangeTags!I45="yellow",onchangeTags!I45="grey"),IF('Currently Exported 2'!I45=1, "have", "missing"),IF('Currently Exported 2'!I45=1, "extra", "ignore"))</f>
        <v>ignore</v>
      </c>
      <c r="J45" s="1" t="str">
        <f ca="1">IF(OR(onchangeTags!J45="white",onchangeTags!J45="yellow",onchangeTags!J45="grey"),IF('Currently Exported 2'!J45=1, "have", "missing"),IF('Currently Exported 2'!J45=1, "extra", "ignore"))</f>
        <v>ignore</v>
      </c>
      <c r="K45" s="1" t="str">
        <f ca="1">IF(OR(onchangeTags!K45="white",onchangeTags!K45="yellow",onchangeTags!K45="grey"),IF('Currently Exported 2'!K45=1, "have", "missing"),IF('Currently Exported 2'!K45=1, "extra", "ignore"))</f>
        <v>ignore</v>
      </c>
      <c r="L45" s="1" t="str">
        <f ca="1">IF(OR(onchangeTags!L45="white",onchangeTags!L45="yellow",onchangeTags!L45="grey"),IF('Currently Exported 2'!L45=1, "have", "missing"),IF('Currently Exported 2'!L45=1, "extra", "ignore"))</f>
        <v>ignore</v>
      </c>
      <c r="M45" s="1" t="str">
        <f ca="1">IF(OR(onchangeTags!M45="white",onchangeTags!M45="yellow",onchangeTags!M45="grey"),IF('Currently Exported 2'!M45=1, "have", "missing"),IF('Currently Exported 2'!M45=1, "extra", "ignore"))</f>
        <v>ignore</v>
      </c>
      <c r="N45" s="1" t="str">
        <f ca="1">IF(OR(onchangeTags!N45="white",onchangeTags!N45="yellow",onchangeTags!N45="grey"),IF('Currently Exported 2'!N45=1, "have", "missing"),IF('Currently Exported 2'!N45=1, "extra", "ignore"))</f>
        <v>ignore</v>
      </c>
      <c r="O45" s="1" t="str">
        <f ca="1">IF(OR(onchangeTags!O45="white",onchangeTags!O45="yellow",onchangeTags!O45="grey"),IF('Currently Exported 2'!O45=1, "have", "missing"),IF('Currently Exported 2'!O45=1, "extra", "ignore"))</f>
        <v>ignore</v>
      </c>
      <c r="P45" s="1" t="str">
        <f ca="1">IF(OR(onchangeTags!P45="white",onchangeTags!P45="yellow",onchangeTags!P45="grey"),IF('Currently Exported 2'!P45=1, "have", "missing"),IF('Currently Exported 2'!P45=1, "extra", "ignore"))</f>
        <v>ignore</v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IF(OR(onchangeTags!B46="white",onchangeTags!B46="yellow",onchangeTags!B46="grey"),IF('Currently Exported 2'!B46=1, "have", "missing"),IF('Currently Exported 2'!B46=1, "extra", "ignore"))</f>
        <v>ignore</v>
      </c>
      <c r="C46" s="1" t="str">
        <f ca="1">IF(OR(onchangeTags!C46="white",onchangeTags!C46="yellow",onchangeTags!C46="grey"),IF('Currently Exported 2'!C46=1, "have", "missing"),IF('Currently Exported 2'!C46=1, "extra", "ignore"))</f>
        <v>ignore</v>
      </c>
      <c r="D46" s="1" t="str">
        <f ca="1">IF(OR(onchangeTags!D46="white",onchangeTags!D46="yellow",onchangeTags!D46="grey"),IF('Currently Exported 2'!D46=1, "have", "missing"),IF('Currently Exported 2'!D46=1, "extra", "ignore"))</f>
        <v>ignore</v>
      </c>
      <c r="E46" s="1" t="str">
        <f ca="1">IF(OR(onchangeTags!E46="white",onchangeTags!E46="yellow",onchangeTags!E46="grey"),IF('Currently Exported 2'!E46=1, "have", "missing"),IF('Currently Exported 2'!E46=1, "extra", "ignore"))</f>
        <v>ignore</v>
      </c>
      <c r="F46" s="1" t="str">
        <f ca="1">IF(OR(onchangeTags!F46="white",onchangeTags!F46="yellow",onchangeTags!F46="grey"),IF('Currently Exported 2'!F46=1, "have", "missing"),IF('Currently Exported 2'!F46=1, "extra", "ignore"))</f>
        <v>ignore</v>
      </c>
      <c r="G46" s="1" t="str">
        <f ca="1">IF(OR(onchangeTags!G46="white",onchangeTags!G46="yellow",onchangeTags!G46="grey"),IF('Currently Exported 2'!G46=1, "have", "missing"),IF('Currently Exported 2'!G46=1, "extra", "ignore"))</f>
        <v>ignore</v>
      </c>
      <c r="H46" s="1" t="str">
        <f ca="1">IF(OR(onchangeTags!H46="white",onchangeTags!H46="yellow",onchangeTags!H46="grey"),IF('Currently Exported 2'!H46=1, "have", "missing"),IF('Currently Exported 2'!H46=1, "extra", "ignore"))</f>
        <v>ignore</v>
      </c>
      <c r="I46" s="1" t="str">
        <f ca="1">IF(OR(onchangeTags!I46="white",onchangeTags!I46="yellow",onchangeTags!I46="grey"),IF('Currently Exported 2'!I46=1, "have", "missing"),IF('Currently Exported 2'!I46=1, "extra", "ignore"))</f>
        <v>ignore</v>
      </c>
      <c r="J46" s="1" t="str">
        <f ca="1">IF(OR(onchangeTags!J46="white",onchangeTags!J46="yellow",onchangeTags!J46="grey"),IF('Currently Exported 2'!J46=1, "have", "missing"),IF('Currently Exported 2'!J46=1, "extra", "ignore"))</f>
        <v>ignore</v>
      </c>
      <c r="K46" s="1" t="str">
        <f ca="1">IF(OR(onchangeTags!K46="white",onchangeTags!K46="yellow",onchangeTags!K46="grey"),IF('Currently Exported 2'!K46=1, "have", "missing"),IF('Currently Exported 2'!K46=1, "extra", "ignore"))</f>
        <v>ignore</v>
      </c>
      <c r="L46" s="1" t="str">
        <f ca="1">IF(OR(onchangeTags!L46="white",onchangeTags!L46="yellow",onchangeTags!L46="grey"),IF('Currently Exported 2'!L46=1, "have", "missing"),IF('Currently Exported 2'!L46=1, "extra", "ignore"))</f>
        <v>ignore</v>
      </c>
      <c r="M46" s="1" t="str">
        <f ca="1">IF(OR(onchangeTags!M46="white",onchangeTags!M46="yellow",onchangeTags!M46="grey"),IF('Currently Exported 2'!M46=1, "have", "missing"),IF('Currently Exported 2'!M46=1, "extra", "ignore"))</f>
        <v>ignore</v>
      </c>
      <c r="N46" s="1" t="str">
        <f ca="1">IF(OR(onchangeTags!N46="white",onchangeTags!N46="yellow",onchangeTags!N46="grey"),IF('Currently Exported 2'!N46=1, "have", "missing"),IF('Currently Exported 2'!N46=1, "extra", "ignore"))</f>
        <v>ignore</v>
      </c>
      <c r="O46" s="1" t="str">
        <f ca="1">IF(OR(onchangeTags!O46="white",onchangeTags!O46="yellow",onchangeTags!O46="grey"),IF('Currently Exported 2'!O46=1, "have", "missing"),IF('Currently Exported 2'!O46=1, "extra", "ignore"))</f>
        <v>ignore</v>
      </c>
      <c r="P46" s="1" t="str">
        <f ca="1">IF(OR(onchangeTags!P46="white",onchangeTags!P46="yellow",onchangeTags!P46="grey"),IF('Currently Exported 2'!P46=1, "have", "missing"),IF('Currently Exported 2'!P46=1, "extra", "ignore"))</f>
        <v>ignore</v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IF(OR(onchangeTags!B47="white",onchangeTags!B47="yellow",onchangeTags!B47="grey"),IF('Currently Exported 2'!B47=1, "have", "missing"),IF('Currently Exported 2'!B47=1, "extra", "ignore"))</f>
        <v>ignore</v>
      </c>
      <c r="C47" s="1" t="str">
        <f ca="1">IF(OR(onchangeTags!C47="white",onchangeTags!C47="yellow",onchangeTags!C47="grey"),IF('Currently Exported 2'!C47=1, "have", "missing"),IF('Currently Exported 2'!C47=1, "extra", "ignore"))</f>
        <v>ignore</v>
      </c>
      <c r="D47" s="1" t="str">
        <f ca="1">IF(OR(onchangeTags!D47="white",onchangeTags!D47="yellow",onchangeTags!D47="grey"),IF('Currently Exported 2'!D47=1, "have", "missing"),IF('Currently Exported 2'!D47=1, "extra", "ignore"))</f>
        <v>ignore</v>
      </c>
      <c r="E47" s="1" t="str">
        <f ca="1">IF(OR(onchangeTags!E47="white",onchangeTags!E47="yellow",onchangeTags!E47="grey"),IF('Currently Exported 2'!E47=1, "have", "missing"),IF('Currently Exported 2'!E47=1, "extra", "ignore"))</f>
        <v>ignore</v>
      </c>
      <c r="F47" s="1" t="str">
        <f ca="1">IF(OR(onchangeTags!F47="white",onchangeTags!F47="yellow",onchangeTags!F47="grey"),IF('Currently Exported 2'!F47=1, "have", "missing"),IF('Currently Exported 2'!F47=1, "extra", "ignore"))</f>
        <v>ignore</v>
      </c>
      <c r="G47" s="1" t="str">
        <f ca="1">IF(OR(onchangeTags!G47="white",onchangeTags!G47="yellow",onchangeTags!G47="grey"),IF('Currently Exported 2'!G47=1, "have", "missing"),IF('Currently Exported 2'!G47=1, "extra", "ignore"))</f>
        <v>ignore</v>
      </c>
      <c r="H47" s="1" t="str">
        <f ca="1">IF(OR(onchangeTags!H47="white",onchangeTags!H47="yellow",onchangeTags!H47="grey"),IF('Currently Exported 2'!H47=1, "have", "missing"),IF('Currently Exported 2'!H47=1, "extra", "ignore"))</f>
        <v>ignore</v>
      </c>
      <c r="I47" s="1" t="str">
        <f ca="1">IF(OR(onchangeTags!I47="white",onchangeTags!I47="yellow",onchangeTags!I47="grey"),IF('Currently Exported 2'!I47=1, "have", "missing"),IF('Currently Exported 2'!I47=1, "extra", "ignore"))</f>
        <v>ignore</v>
      </c>
      <c r="J47" s="1" t="str">
        <f ca="1">IF(OR(onchangeTags!J47="white",onchangeTags!J47="yellow",onchangeTags!J47="grey"),IF('Currently Exported 2'!J47=1, "have", "missing"),IF('Currently Exported 2'!J47=1, "extra", "ignore"))</f>
        <v>ignore</v>
      </c>
      <c r="K47" s="1" t="str">
        <f ca="1">IF(OR(onchangeTags!K47="white",onchangeTags!K47="yellow",onchangeTags!K47="grey"),IF('Currently Exported 2'!K47=1, "have", "missing"),IF('Currently Exported 2'!K47=1, "extra", "ignore"))</f>
        <v>ignore</v>
      </c>
      <c r="L47" s="1" t="str">
        <f ca="1">IF(OR(onchangeTags!L47="white",onchangeTags!L47="yellow",onchangeTags!L47="grey"),IF('Currently Exported 2'!L47=1, "have", "missing"),IF('Currently Exported 2'!L47=1, "extra", "ignore"))</f>
        <v>ignore</v>
      </c>
      <c r="M47" s="1" t="str">
        <f ca="1">IF(OR(onchangeTags!M47="white",onchangeTags!M47="yellow",onchangeTags!M47="grey"),IF('Currently Exported 2'!M47=1, "have", "missing"),IF('Currently Exported 2'!M47=1, "extra", "ignore"))</f>
        <v>ignore</v>
      </c>
      <c r="N47" s="1" t="str">
        <f ca="1">IF(OR(onchangeTags!N47="white",onchangeTags!N47="yellow",onchangeTags!N47="grey"),IF('Currently Exported 2'!N47=1, "have", "missing"),IF('Currently Exported 2'!N47=1, "extra", "ignore"))</f>
        <v>ignore</v>
      </c>
      <c r="O47" s="1" t="str">
        <f ca="1">IF(OR(onchangeTags!O47="white",onchangeTags!O47="yellow",onchangeTags!O47="grey"),IF('Currently Exported 2'!O47=1, "have", "missing"),IF('Currently Exported 2'!O47=1, "extra", "ignore"))</f>
        <v>ignore</v>
      </c>
      <c r="P47" s="1" t="str">
        <f ca="1">IF(OR(onchangeTags!P47="white",onchangeTags!P47="yellow",onchangeTags!P47="grey"),IF('Currently Exported 2'!P47=1, "have", "missing"),IF('Currently Exported 2'!P47=1, "extra", "ignore"))</f>
        <v>ignore</v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IF(OR(onchangeTags!B48="white",onchangeTags!B48="yellow",onchangeTags!B48="grey"),IF('Currently Exported 2'!B48=1, "have", "missing"),IF('Currently Exported 2'!B48=1, "extra", "ignore"))</f>
        <v>ignore</v>
      </c>
      <c r="C48" s="1" t="str">
        <f ca="1">IF(OR(onchangeTags!C48="white",onchangeTags!C48="yellow",onchangeTags!C48="grey"),IF('Currently Exported 2'!C48=1, "have", "missing"),IF('Currently Exported 2'!C48=1, "extra", "ignore"))</f>
        <v>ignore</v>
      </c>
      <c r="D48" s="1" t="str">
        <f ca="1">IF(OR(onchangeTags!D48="white",onchangeTags!D48="yellow",onchangeTags!D48="grey"),IF('Currently Exported 2'!D48=1, "have", "missing"),IF('Currently Exported 2'!D48=1, "extra", "ignore"))</f>
        <v>ignore</v>
      </c>
      <c r="E48" s="1" t="str">
        <f ca="1">IF(OR(onchangeTags!E48="white",onchangeTags!E48="yellow",onchangeTags!E48="grey"),IF('Currently Exported 2'!E48=1, "have", "missing"),IF('Currently Exported 2'!E48=1, "extra", "ignore"))</f>
        <v>ignore</v>
      </c>
      <c r="F48" s="1" t="str">
        <f ca="1">IF(OR(onchangeTags!F48="white",onchangeTags!F48="yellow",onchangeTags!F48="grey"),IF('Currently Exported 2'!F48=1, "have", "missing"),IF('Currently Exported 2'!F48=1, "extra", "ignore"))</f>
        <v>ignore</v>
      </c>
      <c r="G48" s="1" t="str">
        <f ca="1">IF(OR(onchangeTags!G48="white",onchangeTags!G48="yellow",onchangeTags!G48="grey"),IF('Currently Exported 2'!G48=1, "have", "missing"),IF('Currently Exported 2'!G48=1, "extra", "ignore"))</f>
        <v>ignore</v>
      </c>
      <c r="H48" s="1" t="str">
        <f ca="1">IF(OR(onchangeTags!H48="white",onchangeTags!H48="yellow",onchangeTags!H48="grey"),IF('Currently Exported 2'!H48=1, "have", "missing"),IF('Currently Exported 2'!H48=1, "extra", "ignore"))</f>
        <v>ignore</v>
      </c>
      <c r="I48" s="1" t="str">
        <f ca="1">IF(OR(onchangeTags!I48="white",onchangeTags!I48="yellow",onchangeTags!I48="grey"),IF('Currently Exported 2'!I48=1, "have", "missing"),IF('Currently Exported 2'!I48=1, "extra", "ignore"))</f>
        <v>ignore</v>
      </c>
      <c r="J48" s="1" t="str">
        <f ca="1">IF(OR(onchangeTags!J48="white",onchangeTags!J48="yellow",onchangeTags!J48="grey"),IF('Currently Exported 2'!J48=1, "have", "missing"),IF('Currently Exported 2'!J48=1, "extra", "ignore"))</f>
        <v>ignore</v>
      </c>
      <c r="K48" s="1" t="str">
        <f ca="1">IF(OR(onchangeTags!K48="white",onchangeTags!K48="yellow",onchangeTags!K48="grey"),IF('Currently Exported 2'!K48=1, "have", "missing"),IF('Currently Exported 2'!K48=1, "extra", "ignore"))</f>
        <v>ignore</v>
      </c>
      <c r="L48" s="1" t="str">
        <f ca="1">IF(OR(onchangeTags!L48="white",onchangeTags!L48="yellow",onchangeTags!L48="grey"),IF('Currently Exported 2'!L48=1, "have", "missing"),IF('Currently Exported 2'!L48=1, "extra", "ignore"))</f>
        <v>ignore</v>
      </c>
      <c r="M48" s="1" t="str">
        <f ca="1">IF(OR(onchangeTags!M48="white",onchangeTags!M48="yellow",onchangeTags!M48="grey"),IF('Currently Exported 2'!M48=1, "have", "missing"),IF('Currently Exported 2'!M48=1, "extra", "ignore"))</f>
        <v>ignore</v>
      </c>
      <c r="N48" s="1" t="str">
        <f ca="1">IF(OR(onchangeTags!N48="white",onchangeTags!N48="yellow",onchangeTags!N48="grey"),IF('Currently Exported 2'!N48=1, "have", "missing"),IF('Currently Exported 2'!N48=1, "extra", "ignore"))</f>
        <v>ignore</v>
      </c>
      <c r="O48" s="1" t="str">
        <f ca="1">IF(OR(onchangeTags!O48="white",onchangeTags!O48="yellow",onchangeTags!O48="grey"),IF('Currently Exported 2'!O48=1, "have", "missing"),IF('Currently Exported 2'!O48=1, "extra", "ignore"))</f>
        <v>ignore</v>
      </c>
      <c r="P48" s="1" t="str">
        <f ca="1">IF(OR(onchangeTags!P48="white",onchangeTags!P48="yellow",onchangeTags!P48="grey"),IF('Currently Exported 2'!P48=1, "have", "missing"),IF('Currently Exported 2'!P48=1, "extra", "ignore"))</f>
        <v>ignore</v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IF(OR(onchangeTags!B49="white",onchangeTags!B49="yellow",onchangeTags!B49="grey"),IF('Currently Exported 2'!B49=1, "have", "missing"),IF('Currently Exported 2'!B49=1, "extra", "ignore"))</f>
        <v>ignore</v>
      </c>
      <c r="C49" s="1" t="str">
        <f ca="1">IF(OR(onchangeTags!C49="white",onchangeTags!C49="yellow",onchangeTags!C49="grey"),IF('Currently Exported 2'!C49=1, "have", "missing"),IF('Currently Exported 2'!C49=1, "extra", "ignore"))</f>
        <v>ignore</v>
      </c>
      <c r="D49" s="1" t="str">
        <f ca="1">IF(OR(onchangeTags!D49="white",onchangeTags!D49="yellow",onchangeTags!D49="grey"),IF('Currently Exported 2'!D49=1, "have", "missing"),IF('Currently Exported 2'!D49=1, "extra", "ignore"))</f>
        <v>ignore</v>
      </c>
      <c r="E49" s="1" t="str">
        <f ca="1">IF(OR(onchangeTags!E49="white",onchangeTags!E49="yellow",onchangeTags!E49="grey"),IF('Currently Exported 2'!E49=1, "have", "missing"),IF('Currently Exported 2'!E49=1, "extra", "ignore"))</f>
        <v>ignore</v>
      </c>
      <c r="F49" s="1" t="str">
        <f ca="1">IF(OR(onchangeTags!F49="white",onchangeTags!F49="yellow",onchangeTags!F49="grey"),IF('Currently Exported 2'!F49=1, "have", "missing"),IF('Currently Exported 2'!F49=1, "extra", "ignore"))</f>
        <v>ignore</v>
      </c>
      <c r="G49" s="1" t="str">
        <f ca="1">IF(OR(onchangeTags!G49="white",onchangeTags!G49="yellow",onchangeTags!G49="grey"),IF('Currently Exported 2'!G49=1, "have", "missing"),IF('Currently Exported 2'!G49=1, "extra", "ignore"))</f>
        <v>ignore</v>
      </c>
      <c r="H49" s="1" t="str">
        <f ca="1">IF(OR(onchangeTags!H49="white",onchangeTags!H49="yellow",onchangeTags!H49="grey"),IF('Currently Exported 2'!H49=1, "have", "missing"),IF('Currently Exported 2'!H49=1, "extra", "ignore"))</f>
        <v>ignore</v>
      </c>
      <c r="I49" s="1" t="str">
        <f ca="1">IF(OR(onchangeTags!I49="white",onchangeTags!I49="yellow",onchangeTags!I49="grey"),IF('Currently Exported 2'!I49=1, "have", "missing"),IF('Currently Exported 2'!I49=1, "extra", "ignore"))</f>
        <v>ignore</v>
      </c>
      <c r="J49" s="1" t="str">
        <f ca="1">IF(OR(onchangeTags!J49="white",onchangeTags!J49="yellow",onchangeTags!J49="grey"),IF('Currently Exported 2'!J49=1, "have", "missing"),IF('Currently Exported 2'!J49=1, "extra", "ignore"))</f>
        <v>ignore</v>
      </c>
      <c r="K49" s="1" t="str">
        <f ca="1">IF(OR(onchangeTags!K49="white",onchangeTags!K49="yellow",onchangeTags!K49="grey"),IF('Currently Exported 2'!K49=1, "have", "missing"),IF('Currently Exported 2'!K49=1, "extra", "ignore"))</f>
        <v>ignore</v>
      </c>
      <c r="L49" s="1" t="str">
        <f ca="1">IF(OR(onchangeTags!L49="white",onchangeTags!L49="yellow",onchangeTags!L49="grey"),IF('Currently Exported 2'!L49=1, "have", "missing"),IF('Currently Exported 2'!L49=1, "extra", "ignore"))</f>
        <v>ignore</v>
      </c>
      <c r="M49" s="1" t="str">
        <f ca="1">IF(OR(onchangeTags!M49="white",onchangeTags!M49="yellow",onchangeTags!M49="grey"),IF('Currently Exported 2'!M49=1, "have", "missing"),IF('Currently Exported 2'!M49=1, "extra", "ignore"))</f>
        <v>ignore</v>
      </c>
      <c r="N49" s="1" t="str">
        <f ca="1">IF(OR(onchangeTags!N49="white",onchangeTags!N49="yellow",onchangeTags!N49="grey"),IF('Currently Exported 2'!N49=1, "have", "missing"),IF('Currently Exported 2'!N49=1, "extra", "ignore"))</f>
        <v>ignore</v>
      </c>
      <c r="O49" s="1" t="str">
        <f ca="1">IF(OR(onchangeTags!O49="white",onchangeTags!O49="yellow",onchangeTags!O49="grey"),IF('Currently Exported 2'!O49=1, "have", "missing"),IF('Currently Exported 2'!O49=1, "extra", "ignore"))</f>
        <v>ignore</v>
      </c>
      <c r="P49" s="1" t="str">
        <f ca="1">IF(OR(onchangeTags!P49="white",onchangeTags!P49="yellow",onchangeTags!P49="grey"),IF('Currently Exported 2'!P49=1, "have", "missing"),IF('Currently Exported 2'!P49=1, "extra", "ignore"))</f>
        <v>ignore</v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IF(OR(onchangeTags!B50="white",onchangeTags!B50="yellow",onchangeTags!B50="grey"),IF('Currently Exported 2'!B50=1, "have", "missing"),IF('Currently Exported 2'!B50=1, "extra", "ignore"))</f>
        <v>ignore</v>
      </c>
      <c r="C50" s="1" t="str">
        <f ca="1">IF(OR(onchangeTags!C50="white",onchangeTags!C50="yellow",onchangeTags!C50="grey"),IF('Currently Exported 2'!C50=1, "have", "missing"),IF('Currently Exported 2'!C50=1, "extra", "ignore"))</f>
        <v>ignore</v>
      </c>
      <c r="D50" s="1" t="str">
        <f ca="1">IF(OR(onchangeTags!D50="white",onchangeTags!D50="yellow",onchangeTags!D50="grey"),IF('Currently Exported 2'!D50=1, "have", "missing"),IF('Currently Exported 2'!D50=1, "extra", "ignore"))</f>
        <v>ignore</v>
      </c>
      <c r="E50" s="1" t="str">
        <f ca="1">IF(OR(onchangeTags!E50="white",onchangeTags!E50="yellow",onchangeTags!E50="grey"),IF('Currently Exported 2'!E50=1, "have", "missing"),IF('Currently Exported 2'!E50=1, "extra", "ignore"))</f>
        <v>ignore</v>
      </c>
      <c r="F50" s="1" t="str">
        <f ca="1">IF(OR(onchangeTags!F50="white",onchangeTags!F50="yellow",onchangeTags!F50="grey"),IF('Currently Exported 2'!F50=1, "have", "missing"),IF('Currently Exported 2'!F50=1, "extra", "ignore"))</f>
        <v>ignore</v>
      </c>
      <c r="G50" s="1" t="str">
        <f ca="1">IF(OR(onchangeTags!G50="white",onchangeTags!G50="yellow",onchangeTags!G50="grey"),IF('Currently Exported 2'!G50=1, "have", "missing"),IF('Currently Exported 2'!G50=1, "extra", "ignore"))</f>
        <v>ignore</v>
      </c>
      <c r="H50" s="1" t="str">
        <f ca="1">IF(OR(onchangeTags!H50="white",onchangeTags!H50="yellow",onchangeTags!H50="grey"),IF('Currently Exported 2'!H50=1, "have", "missing"),IF('Currently Exported 2'!H50=1, "extra", "ignore"))</f>
        <v>ignore</v>
      </c>
      <c r="I50" s="1" t="str">
        <f ca="1">IF(OR(onchangeTags!I50="white",onchangeTags!I50="yellow",onchangeTags!I50="grey"),IF('Currently Exported 2'!I50=1, "have", "missing"),IF('Currently Exported 2'!I50=1, "extra", "ignore"))</f>
        <v>ignore</v>
      </c>
      <c r="J50" s="1" t="str">
        <f ca="1">IF(OR(onchangeTags!J50="white",onchangeTags!J50="yellow",onchangeTags!J50="grey"),IF('Currently Exported 2'!J50=1, "have", "missing"),IF('Currently Exported 2'!J50=1, "extra", "ignore"))</f>
        <v>ignore</v>
      </c>
      <c r="K50" s="1" t="str">
        <f ca="1">IF(OR(onchangeTags!K50="white",onchangeTags!K50="yellow",onchangeTags!K50="grey"),IF('Currently Exported 2'!K50=1, "have", "missing"),IF('Currently Exported 2'!K50=1, "extra", "ignore"))</f>
        <v>ignore</v>
      </c>
      <c r="L50" s="1" t="str">
        <f ca="1">IF(OR(onchangeTags!L50="white",onchangeTags!L50="yellow",onchangeTags!L50="grey"),IF('Currently Exported 2'!L50=1, "have", "missing"),IF('Currently Exported 2'!L50=1, "extra", "ignore"))</f>
        <v>ignore</v>
      </c>
      <c r="M50" s="1" t="str">
        <f ca="1">IF(OR(onchangeTags!M50="white",onchangeTags!M50="yellow",onchangeTags!M50="grey"),IF('Currently Exported 2'!M50=1, "have", "missing"),IF('Currently Exported 2'!M50=1, "extra", "ignore"))</f>
        <v>ignore</v>
      </c>
      <c r="N50" s="1" t="str">
        <f ca="1">IF(OR(onchangeTags!N50="white",onchangeTags!N50="yellow",onchangeTags!N50="grey"),IF('Currently Exported 2'!N50=1, "have", "missing"),IF('Currently Exported 2'!N50=1, "extra", "ignore"))</f>
        <v>ignore</v>
      </c>
      <c r="O50" s="1" t="str">
        <f ca="1">IF(OR(onchangeTags!O50="white",onchangeTags!O50="yellow",onchangeTags!O50="grey"),IF('Currently Exported 2'!O50=1, "have", "missing"),IF('Currently Exported 2'!O50=1, "extra", "ignore"))</f>
        <v>ignore</v>
      </c>
      <c r="P50" s="1" t="str">
        <f ca="1">IF(OR(onchangeTags!P50="white",onchangeTags!P50="yellow",onchangeTags!P50="grey"),IF('Currently Exported 2'!P50=1, "have", "missing"),IF('Currently Exported 2'!P50=1, "extra", "ignore"))</f>
        <v>ignore</v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IF(OR(onchangeTags!B51="white",onchangeTags!B51="yellow",onchangeTags!B51="grey"),IF('Currently Exported 2'!B51=1, "have", "missing"),IF('Currently Exported 2'!B51=1, "extra", "ignore"))</f>
        <v>ignore</v>
      </c>
      <c r="C51" s="1" t="str">
        <f ca="1">IF(OR(onchangeTags!C51="white",onchangeTags!C51="yellow",onchangeTags!C51="grey"),IF('Currently Exported 2'!C51=1, "have", "missing"),IF('Currently Exported 2'!C51=1, "extra", "ignore"))</f>
        <v>ignore</v>
      </c>
      <c r="D51" s="1" t="str">
        <f ca="1">IF(OR(onchangeTags!D51="white",onchangeTags!D51="yellow",onchangeTags!D51="grey"),IF('Currently Exported 2'!D51=1, "have", "missing"),IF('Currently Exported 2'!D51=1, "extra", "ignore"))</f>
        <v>ignore</v>
      </c>
      <c r="E51" s="1" t="str">
        <f ca="1">IF(OR(onchangeTags!E51="white",onchangeTags!E51="yellow",onchangeTags!E51="grey"),IF('Currently Exported 2'!E51=1, "have", "missing"),IF('Currently Exported 2'!E51=1, "extra", "ignore"))</f>
        <v>ignore</v>
      </c>
      <c r="F51" s="1" t="str">
        <f ca="1">IF(OR(onchangeTags!F51="white",onchangeTags!F51="yellow",onchangeTags!F51="grey"),IF('Currently Exported 2'!F51=1, "have", "missing"),IF('Currently Exported 2'!F51=1, "extra", "ignore"))</f>
        <v>ignore</v>
      </c>
      <c r="G51" s="1" t="str">
        <f ca="1">IF(OR(onchangeTags!G51="white",onchangeTags!G51="yellow",onchangeTags!G51="grey"),IF('Currently Exported 2'!G51=1, "have", "missing"),IF('Currently Exported 2'!G51=1, "extra", "ignore"))</f>
        <v>ignore</v>
      </c>
      <c r="H51" s="1" t="str">
        <f ca="1">IF(OR(onchangeTags!H51="white",onchangeTags!H51="yellow",onchangeTags!H51="grey"),IF('Currently Exported 2'!H51=1, "have", "missing"),IF('Currently Exported 2'!H51=1, "extra", "ignore"))</f>
        <v>ignore</v>
      </c>
      <c r="I51" s="1" t="str">
        <f ca="1">IF(OR(onchangeTags!I51="white",onchangeTags!I51="yellow",onchangeTags!I51="grey"),IF('Currently Exported 2'!I51=1, "have", "missing"),IF('Currently Exported 2'!I51=1, "extra", "ignore"))</f>
        <v>ignore</v>
      </c>
      <c r="J51" s="1" t="str">
        <f ca="1">IF(OR(onchangeTags!J51="white",onchangeTags!J51="yellow",onchangeTags!J51="grey"),IF('Currently Exported 2'!J51=1, "have", "missing"),IF('Currently Exported 2'!J51=1, "extra", "ignore"))</f>
        <v>ignore</v>
      </c>
      <c r="K51" s="1" t="str">
        <f ca="1">IF(OR(onchangeTags!K51="white",onchangeTags!K51="yellow",onchangeTags!K51="grey"),IF('Currently Exported 2'!K51=1, "have", "missing"),IF('Currently Exported 2'!K51=1, "extra", "ignore"))</f>
        <v>ignore</v>
      </c>
      <c r="L51" s="1" t="str">
        <f ca="1">IF(OR(onchangeTags!L51="white",onchangeTags!L51="yellow",onchangeTags!L51="grey"),IF('Currently Exported 2'!L51=1, "have", "missing"),IF('Currently Exported 2'!L51=1, "extra", "ignore"))</f>
        <v>ignore</v>
      </c>
      <c r="M51" s="1" t="str">
        <f ca="1">IF(OR(onchangeTags!M51="white",onchangeTags!M51="yellow",onchangeTags!M51="grey"),IF('Currently Exported 2'!M51=1, "have", "missing"),IF('Currently Exported 2'!M51=1, "extra", "ignore"))</f>
        <v>ignore</v>
      </c>
      <c r="N51" s="1" t="str">
        <f ca="1">IF(OR(onchangeTags!N51="white",onchangeTags!N51="yellow",onchangeTags!N51="grey"),IF('Currently Exported 2'!N51=1, "have", "missing"),IF('Currently Exported 2'!N51=1, "extra", "ignore"))</f>
        <v>ignore</v>
      </c>
      <c r="O51" s="1" t="str">
        <f ca="1">IF(OR(onchangeTags!O51="white",onchangeTags!O51="yellow",onchangeTags!O51="grey"),IF('Currently Exported 2'!O51=1, "have", "missing"),IF('Currently Exported 2'!O51=1, "extra", "ignore"))</f>
        <v>ignore</v>
      </c>
      <c r="P51" s="1" t="str">
        <f ca="1">IF(OR(onchangeTags!P51="white",onchangeTags!P51="yellow",onchangeTags!P51="grey"),IF('Currently Exported 2'!P51=1, "have", "missing"),IF('Currently Exported 2'!P51=1, "extra", "ignore"))</f>
        <v>ignore</v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IF(OR(onchangeTags!B52="white",onchangeTags!B52="yellow",onchangeTags!B52="grey"),IF('Currently Exported 2'!B52=1, "have", "missing"),IF('Currently Exported 2'!B52=1, "extra", "ignore"))</f>
        <v>ignore</v>
      </c>
      <c r="C52" s="1" t="str">
        <f ca="1">IF(OR(onchangeTags!C52="white",onchangeTags!C52="yellow",onchangeTags!C52="grey"),IF('Currently Exported 2'!C52=1, "have", "missing"),IF('Currently Exported 2'!C52=1, "extra", "ignore"))</f>
        <v>ignore</v>
      </c>
      <c r="D52" s="1" t="str">
        <f ca="1">IF(OR(onchangeTags!D52="white",onchangeTags!D52="yellow",onchangeTags!D52="grey"),IF('Currently Exported 2'!D52=1, "have", "missing"),IF('Currently Exported 2'!D52=1, "extra", "ignore"))</f>
        <v>ignore</v>
      </c>
      <c r="E52" s="1" t="str">
        <f ca="1">IF(OR(onchangeTags!E52="white",onchangeTags!E52="yellow",onchangeTags!E52="grey"),IF('Currently Exported 2'!E52=1, "have", "missing"),IF('Currently Exported 2'!E52=1, "extra", "ignore"))</f>
        <v>ignore</v>
      </c>
      <c r="F52" s="1" t="str">
        <f ca="1">IF(OR(onchangeTags!F52="white",onchangeTags!F52="yellow",onchangeTags!F52="grey"),IF('Currently Exported 2'!F52=1, "have", "missing"),IF('Currently Exported 2'!F52=1, "extra", "ignore"))</f>
        <v>ignore</v>
      </c>
      <c r="G52" s="1" t="str">
        <f ca="1">IF(OR(onchangeTags!G52="white",onchangeTags!G52="yellow",onchangeTags!G52="grey"),IF('Currently Exported 2'!G52=1, "have", "missing"),IF('Currently Exported 2'!G52=1, "extra", "ignore"))</f>
        <v>ignore</v>
      </c>
      <c r="H52" s="1" t="str">
        <f ca="1">IF(OR(onchangeTags!H52="white",onchangeTags!H52="yellow",onchangeTags!H52="grey"),IF('Currently Exported 2'!H52=1, "have", "missing"),IF('Currently Exported 2'!H52=1, "extra", "ignore"))</f>
        <v>ignore</v>
      </c>
      <c r="I52" s="1" t="str">
        <f ca="1">IF(OR(onchangeTags!I52="white",onchangeTags!I52="yellow",onchangeTags!I52="grey"),IF('Currently Exported 2'!I52=1, "have", "missing"),IF('Currently Exported 2'!I52=1, "extra", "ignore"))</f>
        <v>ignore</v>
      </c>
      <c r="J52" s="1" t="str">
        <f ca="1">IF(OR(onchangeTags!J52="white",onchangeTags!J52="yellow",onchangeTags!J52="grey"),IF('Currently Exported 2'!J52=1, "have", "missing"),IF('Currently Exported 2'!J52=1, "extra", "ignore"))</f>
        <v>ignore</v>
      </c>
      <c r="K52" s="1" t="str">
        <f ca="1">IF(OR(onchangeTags!K52="white",onchangeTags!K52="yellow",onchangeTags!K52="grey"),IF('Currently Exported 2'!K52=1, "have", "missing"),IF('Currently Exported 2'!K52=1, "extra", "ignore"))</f>
        <v>ignore</v>
      </c>
      <c r="L52" s="1" t="str">
        <f ca="1">IF(OR(onchangeTags!L52="white",onchangeTags!L52="yellow",onchangeTags!L52="grey"),IF('Currently Exported 2'!L52=1, "have", "missing"),IF('Currently Exported 2'!L52=1, "extra", "ignore"))</f>
        <v>ignore</v>
      </c>
      <c r="M52" s="1" t="str">
        <f ca="1">IF(OR(onchangeTags!M52="white",onchangeTags!M52="yellow",onchangeTags!M52="grey"),IF('Currently Exported 2'!M52=1, "have", "missing"),IF('Currently Exported 2'!M52=1, "extra", "ignore"))</f>
        <v>ignore</v>
      </c>
      <c r="N52" s="1" t="str">
        <f ca="1">IF(OR(onchangeTags!N52="white",onchangeTags!N52="yellow",onchangeTags!N52="grey"),IF('Currently Exported 2'!N52=1, "have", "missing"),IF('Currently Exported 2'!N52=1, "extra", "ignore"))</f>
        <v>ignore</v>
      </c>
      <c r="O52" s="1" t="str">
        <f ca="1">IF(OR(onchangeTags!O52="white",onchangeTags!O52="yellow",onchangeTags!O52="grey"),IF('Currently Exported 2'!O52=1, "have", "missing"),IF('Currently Exported 2'!O52=1, "extra", "ignore"))</f>
        <v>ignore</v>
      </c>
      <c r="P52" s="1" t="str">
        <f ca="1">IF(OR(onchangeTags!P52="white",onchangeTags!P52="yellow",onchangeTags!P52="grey"),IF('Currently Exported 2'!P52=1, "have", "missing"),IF('Currently Exported 2'!P52=1, "extra", "ignore"))</f>
        <v>ignore</v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IF(OR(onchangeTags!B53="white",onchangeTags!B53="yellow",onchangeTags!B53="grey"),IF('Currently Exported 2'!B53=1, "have", "missing"),IF('Currently Exported 2'!B53=1, "extra", "ignore"))</f>
        <v>ignore</v>
      </c>
      <c r="C53" s="1" t="str">
        <f ca="1">IF(OR(onchangeTags!C53="white",onchangeTags!C53="yellow",onchangeTags!C53="grey"),IF('Currently Exported 2'!C53=1, "have", "missing"),IF('Currently Exported 2'!C53=1, "extra", "ignore"))</f>
        <v>ignore</v>
      </c>
      <c r="D53" s="1" t="str">
        <f ca="1">IF(OR(onchangeTags!D53="white",onchangeTags!D53="yellow",onchangeTags!D53="grey"),IF('Currently Exported 2'!D53=1, "have", "missing"),IF('Currently Exported 2'!D53=1, "extra", "ignore"))</f>
        <v>ignore</v>
      </c>
      <c r="E53" s="1" t="str">
        <f ca="1">IF(OR(onchangeTags!E53="white",onchangeTags!E53="yellow",onchangeTags!E53="grey"),IF('Currently Exported 2'!E53=1, "have", "missing"),IF('Currently Exported 2'!E53=1, "extra", "ignore"))</f>
        <v>ignore</v>
      </c>
      <c r="F53" s="1" t="str">
        <f ca="1">IF(OR(onchangeTags!F53="white",onchangeTags!F53="yellow",onchangeTags!F53="grey"),IF('Currently Exported 2'!F53=1, "have", "missing"),IF('Currently Exported 2'!F53=1, "extra", "ignore"))</f>
        <v>ignore</v>
      </c>
      <c r="G53" s="1" t="str">
        <f ca="1">IF(OR(onchangeTags!G53="white",onchangeTags!G53="yellow",onchangeTags!G53="grey"),IF('Currently Exported 2'!G53=1, "have", "missing"),IF('Currently Exported 2'!G53=1, "extra", "ignore"))</f>
        <v>ignore</v>
      </c>
      <c r="H53" s="1" t="str">
        <f ca="1">IF(OR(onchangeTags!H53="white",onchangeTags!H53="yellow",onchangeTags!H53="grey"),IF('Currently Exported 2'!H53=1, "have", "missing"),IF('Currently Exported 2'!H53=1, "extra", "ignore"))</f>
        <v>ignore</v>
      </c>
      <c r="I53" s="1" t="str">
        <f ca="1">IF(OR(onchangeTags!I53="white",onchangeTags!I53="yellow",onchangeTags!I53="grey"),IF('Currently Exported 2'!I53=1, "have", "missing"),IF('Currently Exported 2'!I53=1, "extra", "ignore"))</f>
        <v>ignore</v>
      </c>
      <c r="J53" s="1" t="str">
        <f ca="1">IF(OR(onchangeTags!J53="white",onchangeTags!J53="yellow",onchangeTags!J53="grey"),IF('Currently Exported 2'!J53=1, "have", "missing"),IF('Currently Exported 2'!J53=1, "extra", "ignore"))</f>
        <v>ignore</v>
      </c>
      <c r="K53" s="1" t="str">
        <f ca="1">IF(OR(onchangeTags!K53="white",onchangeTags!K53="yellow",onchangeTags!K53="grey"),IF('Currently Exported 2'!K53=1, "have", "missing"),IF('Currently Exported 2'!K53=1, "extra", "ignore"))</f>
        <v>ignore</v>
      </c>
      <c r="L53" s="1" t="str">
        <f ca="1">IF(OR(onchangeTags!L53="white",onchangeTags!L53="yellow",onchangeTags!L53="grey"),IF('Currently Exported 2'!L53=1, "have", "missing"),IF('Currently Exported 2'!L53=1, "extra", "ignore"))</f>
        <v>ignore</v>
      </c>
      <c r="M53" s="1" t="str">
        <f ca="1">IF(OR(onchangeTags!M53="white",onchangeTags!M53="yellow",onchangeTags!M53="grey"),IF('Currently Exported 2'!M53=1, "have", "missing"),IF('Currently Exported 2'!M53=1, "extra", "ignore"))</f>
        <v>ignore</v>
      </c>
      <c r="N53" s="1" t="str">
        <f ca="1">IF(OR(onchangeTags!N53="white",onchangeTags!N53="yellow",onchangeTags!N53="grey"),IF('Currently Exported 2'!N53=1, "have", "missing"),IF('Currently Exported 2'!N53=1, "extra", "ignore"))</f>
        <v>ignore</v>
      </c>
      <c r="O53" s="1" t="str">
        <f ca="1">IF(OR(onchangeTags!O53="white",onchangeTags!O53="yellow",onchangeTags!O53="grey"),IF('Currently Exported 2'!O53=1, "have", "missing"),IF('Currently Exported 2'!O53=1, "extra", "ignore"))</f>
        <v>ignore</v>
      </c>
      <c r="P53" s="1" t="str">
        <f ca="1">IF(OR(onchangeTags!P53="white",onchangeTags!P53="yellow",onchangeTags!P53="grey"),IF('Currently Exported 2'!P53=1, "have", "missing"),IF('Currently Exported 2'!P53=1, "extra", "ignore"))</f>
        <v>ignore</v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IF(OR(onchangeTags!B54="white",onchangeTags!B54="yellow",onchangeTags!B54="grey"),IF('Currently Exported 2'!B54=1, "have", "missing"),IF('Currently Exported 2'!B54=1, "extra", "ignore"))</f>
        <v>ignore</v>
      </c>
      <c r="C54" s="1" t="str">
        <f ca="1">IF(OR(onchangeTags!C54="white",onchangeTags!C54="yellow",onchangeTags!C54="grey"),IF('Currently Exported 2'!C54=1, "have", "missing"),IF('Currently Exported 2'!C54=1, "extra", "ignore"))</f>
        <v>ignore</v>
      </c>
      <c r="D54" s="1" t="str">
        <f ca="1">IF(OR(onchangeTags!D54="white",onchangeTags!D54="yellow",onchangeTags!D54="grey"),IF('Currently Exported 2'!D54=1, "have", "missing"),IF('Currently Exported 2'!D54=1, "extra", "ignore"))</f>
        <v>ignore</v>
      </c>
      <c r="E54" s="1" t="str">
        <f ca="1">IF(OR(onchangeTags!E54="white",onchangeTags!E54="yellow",onchangeTags!E54="grey"),IF('Currently Exported 2'!E54=1, "have", "missing"),IF('Currently Exported 2'!E54=1, "extra", "ignore"))</f>
        <v>ignore</v>
      </c>
      <c r="F54" s="1" t="str">
        <f ca="1">IF(OR(onchangeTags!F54="white",onchangeTags!F54="yellow",onchangeTags!F54="grey"),IF('Currently Exported 2'!F54=1, "have", "missing"),IF('Currently Exported 2'!F54=1, "extra", "ignore"))</f>
        <v>ignore</v>
      </c>
      <c r="G54" s="1" t="str">
        <f ca="1">IF(OR(onchangeTags!G54="white",onchangeTags!G54="yellow",onchangeTags!G54="grey"),IF('Currently Exported 2'!G54=1, "have", "missing"),IF('Currently Exported 2'!G54=1, "extra", "ignore"))</f>
        <v>ignore</v>
      </c>
      <c r="H54" s="1" t="str">
        <f ca="1">IF(OR(onchangeTags!H54="white",onchangeTags!H54="yellow",onchangeTags!H54="grey"),IF('Currently Exported 2'!H54=1, "have", "missing"),IF('Currently Exported 2'!H54=1, "extra", "ignore"))</f>
        <v>ignore</v>
      </c>
      <c r="I54" s="1" t="str">
        <f ca="1">IF(OR(onchangeTags!I54="white",onchangeTags!I54="yellow",onchangeTags!I54="grey"),IF('Currently Exported 2'!I54=1, "have", "missing"),IF('Currently Exported 2'!I54=1, "extra", "ignore"))</f>
        <v>ignore</v>
      </c>
      <c r="J54" s="1" t="str">
        <f ca="1">IF(OR(onchangeTags!J54="white",onchangeTags!J54="yellow",onchangeTags!J54="grey"),IF('Currently Exported 2'!J54=1, "have", "missing"),IF('Currently Exported 2'!J54=1, "extra", "ignore"))</f>
        <v>ignore</v>
      </c>
      <c r="K54" s="1" t="str">
        <f ca="1">IF(OR(onchangeTags!K54="white",onchangeTags!K54="yellow",onchangeTags!K54="grey"),IF('Currently Exported 2'!K54=1, "have", "missing"),IF('Currently Exported 2'!K54=1, "extra", "ignore"))</f>
        <v>ignore</v>
      </c>
      <c r="L54" s="1" t="str">
        <f ca="1">IF(OR(onchangeTags!L54="white",onchangeTags!L54="yellow",onchangeTags!L54="grey"),IF('Currently Exported 2'!L54=1, "have", "missing"),IF('Currently Exported 2'!L54=1, "extra", "ignore"))</f>
        <v>ignore</v>
      </c>
      <c r="M54" s="1" t="str">
        <f ca="1">IF(OR(onchangeTags!M54="white",onchangeTags!M54="yellow",onchangeTags!M54="grey"),IF('Currently Exported 2'!M54=1, "have", "missing"),IF('Currently Exported 2'!M54=1, "extra", "ignore"))</f>
        <v>ignore</v>
      </c>
      <c r="N54" s="1" t="str">
        <f ca="1">IF(OR(onchangeTags!N54="white",onchangeTags!N54="yellow",onchangeTags!N54="grey"),IF('Currently Exported 2'!N54=1, "have", "missing"),IF('Currently Exported 2'!N54=1, "extra", "ignore"))</f>
        <v>ignore</v>
      </c>
      <c r="O54" s="1" t="str">
        <f ca="1">IF(OR(onchangeTags!O54="white",onchangeTags!O54="yellow",onchangeTags!O54="grey"),IF('Currently Exported 2'!O54=1, "have", "missing"),IF('Currently Exported 2'!O54=1, "extra", "ignore"))</f>
        <v>ignore</v>
      </c>
      <c r="P54" s="1" t="str">
        <f ca="1">IF(OR(onchangeTags!P54="white",onchangeTags!P54="yellow",onchangeTags!P54="grey"),IF('Currently Exported 2'!P54=1, "have", "missing"),IF('Currently Exported 2'!P54=1, "extra", "ignore"))</f>
        <v>ignore</v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IF(OR(onchangeTags!B55="white",onchangeTags!B55="yellow",onchangeTags!B55="grey"),IF('Currently Exported 2'!B55=1, "have", "missing"),IF('Currently Exported 2'!B55=1, "extra", "ignore"))</f>
        <v>ignore</v>
      </c>
      <c r="C55" s="1" t="str">
        <f ca="1">IF(OR(onchangeTags!C55="white",onchangeTags!C55="yellow",onchangeTags!C55="grey"),IF('Currently Exported 2'!C55=1, "have", "missing"),IF('Currently Exported 2'!C55=1, "extra", "ignore"))</f>
        <v>ignore</v>
      </c>
      <c r="D55" s="1" t="str">
        <f ca="1">IF(OR(onchangeTags!D55="white",onchangeTags!D55="yellow",onchangeTags!D55="grey"),IF('Currently Exported 2'!D55=1, "have", "missing"),IF('Currently Exported 2'!D55=1, "extra", "ignore"))</f>
        <v>ignore</v>
      </c>
      <c r="E55" s="1" t="str">
        <f ca="1">IF(OR(onchangeTags!E55="white",onchangeTags!E55="yellow",onchangeTags!E55="grey"),IF('Currently Exported 2'!E55=1, "have", "missing"),IF('Currently Exported 2'!E55=1, "extra", "ignore"))</f>
        <v>ignore</v>
      </c>
      <c r="F55" s="1" t="str">
        <f ca="1">IF(OR(onchangeTags!F55="white",onchangeTags!F55="yellow",onchangeTags!F55="grey"),IF('Currently Exported 2'!F55=1, "have", "missing"),IF('Currently Exported 2'!F55=1, "extra", "ignore"))</f>
        <v>ignore</v>
      </c>
      <c r="G55" s="1" t="str">
        <f ca="1">IF(OR(onchangeTags!G55="white",onchangeTags!G55="yellow",onchangeTags!G55="grey"),IF('Currently Exported 2'!G55=1, "have", "missing"),IF('Currently Exported 2'!G55=1, "extra", "ignore"))</f>
        <v>ignore</v>
      </c>
      <c r="H55" s="1" t="str">
        <f ca="1">IF(OR(onchangeTags!H55="white",onchangeTags!H55="yellow",onchangeTags!H55="grey"),IF('Currently Exported 2'!H55=1, "have", "missing"),IF('Currently Exported 2'!H55=1, "extra", "ignore"))</f>
        <v>ignore</v>
      </c>
      <c r="I55" s="1" t="str">
        <f ca="1">IF(OR(onchangeTags!I55="white",onchangeTags!I55="yellow",onchangeTags!I55="grey"),IF('Currently Exported 2'!I55=1, "have", "missing"),IF('Currently Exported 2'!I55=1, "extra", "ignore"))</f>
        <v>ignore</v>
      </c>
      <c r="J55" s="1" t="str">
        <f ca="1">IF(OR(onchangeTags!J55="white",onchangeTags!J55="yellow",onchangeTags!J55="grey"),IF('Currently Exported 2'!J55=1, "have", "missing"),IF('Currently Exported 2'!J55=1, "extra", "ignore"))</f>
        <v>ignore</v>
      </c>
      <c r="K55" s="1" t="str">
        <f ca="1">IF(OR(onchangeTags!K55="white",onchangeTags!K55="yellow",onchangeTags!K55="grey"),IF('Currently Exported 2'!K55=1, "have", "missing"),IF('Currently Exported 2'!K55=1, "extra", "ignore"))</f>
        <v>ignore</v>
      </c>
      <c r="L55" s="1" t="str">
        <f ca="1">IF(OR(onchangeTags!L55="white",onchangeTags!L55="yellow",onchangeTags!L55="grey"),IF('Currently Exported 2'!L55=1, "have", "missing"),IF('Currently Exported 2'!L55=1, "extra", "ignore"))</f>
        <v>ignore</v>
      </c>
      <c r="M55" s="1" t="str">
        <f ca="1">IF(OR(onchangeTags!M55="white",onchangeTags!M55="yellow",onchangeTags!M55="grey"),IF('Currently Exported 2'!M55=1, "have", "missing"),IF('Currently Exported 2'!M55=1, "extra", "ignore"))</f>
        <v>ignore</v>
      </c>
      <c r="N55" s="1" t="str">
        <f ca="1">IF(OR(onchangeTags!N55="white",onchangeTags!N55="yellow",onchangeTags!N55="grey"),IF('Currently Exported 2'!N55=1, "have", "missing"),IF('Currently Exported 2'!N55=1, "extra", "ignore"))</f>
        <v>ignore</v>
      </c>
      <c r="O55" s="1" t="str">
        <f ca="1">IF(OR(onchangeTags!O55="white",onchangeTags!O55="yellow",onchangeTags!O55="grey"),IF('Currently Exported 2'!O55=1, "have", "missing"),IF('Currently Exported 2'!O55=1, "extra", "ignore"))</f>
        <v>ignore</v>
      </c>
      <c r="P55" s="1" t="str">
        <f ca="1">IF(OR(onchangeTags!P55="white",onchangeTags!P55="yellow",onchangeTags!P55="grey"),IF('Currently Exported 2'!P55=1, "have", "missing"),IF('Currently Exported 2'!P55=1, "extra", "ignore"))</f>
        <v>ignore</v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IF(OR(onchangeTags!B56="white",onchangeTags!B56="yellow",onchangeTags!B56="grey"),IF('Currently Exported 2'!B56=1, "have", "missing"),IF('Currently Exported 2'!B56=1, "extra", "ignore"))</f>
        <v>ignore</v>
      </c>
      <c r="C56" s="1" t="str">
        <f ca="1">IF(OR(onchangeTags!C56="white",onchangeTags!C56="yellow",onchangeTags!C56="grey"),IF('Currently Exported 2'!C56=1, "have", "missing"),IF('Currently Exported 2'!C56=1, "extra", "ignore"))</f>
        <v>ignore</v>
      </c>
      <c r="D56" s="1" t="str">
        <f ca="1">IF(OR(onchangeTags!D56="white",onchangeTags!D56="yellow",onchangeTags!D56="grey"),IF('Currently Exported 2'!D56=1, "have", "missing"),IF('Currently Exported 2'!D56=1, "extra", "ignore"))</f>
        <v>ignore</v>
      </c>
      <c r="E56" s="1" t="str">
        <f ca="1">IF(OR(onchangeTags!E56="white",onchangeTags!E56="yellow",onchangeTags!E56="grey"),IF('Currently Exported 2'!E56=1, "have", "missing"),IF('Currently Exported 2'!E56=1, "extra", "ignore"))</f>
        <v>ignore</v>
      </c>
      <c r="F56" s="1" t="str">
        <f ca="1">IF(OR(onchangeTags!F56="white",onchangeTags!F56="yellow",onchangeTags!F56="grey"),IF('Currently Exported 2'!F56=1, "have", "missing"),IF('Currently Exported 2'!F56=1, "extra", "ignore"))</f>
        <v>ignore</v>
      </c>
      <c r="G56" s="1" t="str">
        <f ca="1">IF(OR(onchangeTags!G56="white",onchangeTags!G56="yellow",onchangeTags!G56="grey"),IF('Currently Exported 2'!G56=1, "have", "missing"),IF('Currently Exported 2'!G56=1, "extra", "ignore"))</f>
        <v>ignore</v>
      </c>
      <c r="H56" s="1" t="str">
        <f ca="1">IF(OR(onchangeTags!H56="white",onchangeTags!H56="yellow",onchangeTags!H56="grey"),IF('Currently Exported 2'!H56=1, "have", "missing"),IF('Currently Exported 2'!H56=1, "extra", "ignore"))</f>
        <v>ignore</v>
      </c>
      <c r="I56" s="1" t="str">
        <f ca="1">IF(OR(onchangeTags!I56="white",onchangeTags!I56="yellow",onchangeTags!I56="grey"),IF('Currently Exported 2'!I56=1, "have", "missing"),IF('Currently Exported 2'!I56=1, "extra", "ignore"))</f>
        <v>ignore</v>
      </c>
      <c r="J56" s="1" t="str">
        <f ca="1">IF(OR(onchangeTags!J56="white",onchangeTags!J56="yellow",onchangeTags!J56="grey"),IF('Currently Exported 2'!J56=1, "have", "missing"),IF('Currently Exported 2'!J56=1, "extra", "ignore"))</f>
        <v>ignore</v>
      </c>
      <c r="K56" s="1" t="str">
        <f ca="1">IF(OR(onchangeTags!K56="white",onchangeTags!K56="yellow",onchangeTags!K56="grey"),IF('Currently Exported 2'!K56=1, "have", "missing"),IF('Currently Exported 2'!K56=1, "extra", "ignore"))</f>
        <v>ignore</v>
      </c>
      <c r="L56" s="1" t="str">
        <f ca="1">IF(OR(onchangeTags!L56="white",onchangeTags!L56="yellow",onchangeTags!L56="grey"),IF('Currently Exported 2'!L56=1, "have", "missing"),IF('Currently Exported 2'!L56=1, "extra", "ignore"))</f>
        <v>ignore</v>
      </c>
      <c r="M56" s="1" t="str">
        <f ca="1">IF(OR(onchangeTags!M56="white",onchangeTags!M56="yellow",onchangeTags!M56="grey"),IF('Currently Exported 2'!M56=1, "have", "missing"),IF('Currently Exported 2'!M56=1, "extra", "ignore"))</f>
        <v>ignore</v>
      </c>
      <c r="N56" s="1" t="str">
        <f ca="1">IF(OR(onchangeTags!N56="white",onchangeTags!N56="yellow",onchangeTags!N56="grey"),IF('Currently Exported 2'!N56=1, "have", "missing"),IF('Currently Exported 2'!N56=1, "extra", "ignore"))</f>
        <v>ignore</v>
      </c>
      <c r="O56" s="1" t="str">
        <f ca="1">IF(OR(onchangeTags!O56="white",onchangeTags!O56="yellow",onchangeTags!O56="grey"),IF('Currently Exported 2'!O56=1, "have", "missing"),IF('Currently Exported 2'!O56=1, "extra", "ignore"))</f>
        <v>ignore</v>
      </c>
      <c r="P56" s="1" t="str">
        <f ca="1">IF(OR(onchangeTags!P56="white",onchangeTags!P56="yellow",onchangeTags!P56="grey"),IF('Currently Exported 2'!P56=1, "have", "missing"),IF('Currently Exported 2'!P56=1, "extra", "ignore"))</f>
        <v>ignore</v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IF(OR(onchangeTags!B57="white",onchangeTags!B57="yellow",onchangeTags!B57="grey"),IF('Currently Exported 2'!B57=1, "have", "missing"),IF('Currently Exported 2'!B57=1, "extra", "ignore"))</f>
        <v>ignore</v>
      </c>
      <c r="C57" s="1" t="str">
        <f ca="1">IF(OR(onchangeTags!C57="white",onchangeTags!C57="yellow",onchangeTags!C57="grey"),IF('Currently Exported 2'!C57=1, "have", "missing"),IF('Currently Exported 2'!C57=1, "extra", "ignore"))</f>
        <v>ignore</v>
      </c>
      <c r="D57" s="1" t="str">
        <f ca="1">IF(OR(onchangeTags!D57="white",onchangeTags!D57="yellow",onchangeTags!D57="grey"),IF('Currently Exported 2'!D57=1, "have", "missing"),IF('Currently Exported 2'!D57=1, "extra", "ignore"))</f>
        <v>ignore</v>
      </c>
      <c r="E57" s="1" t="str">
        <f ca="1">IF(OR(onchangeTags!E57="white",onchangeTags!E57="yellow",onchangeTags!E57="grey"),IF('Currently Exported 2'!E57=1, "have", "missing"),IF('Currently Exported 2'!E57=1, "extra", "ignore"))</f>
        <v>ignore</v>
      </c>
      <c r="F57" s="1" t="str">
        <f ca="1">IF(OR(onchangeTags!F57="white",onchangeTags!F57="yellow",onchangeTags!F57="grey"),IF('Currently Exported 2'!F57=1, "have", "missing"),IF('Currently Exported 2'!F57=1, "extra", "ignore"))</f>
        <v>ignore</v>
      </c>
      <c r="G57" s="1" t="str">
        <f ca="1">IF(OR(onchangeTags!G57="white",onchangeTags!G57="yellow",onchangeTags!G57="grey"),IF('Currently Exported 2'!G57=1, "have", "missing"),IF('Currently Exported 2'!G57=1, "extra", "ignore"))</f>
        <v>ignore</v>
      </c>
      <c r="H57" s="1" t="str">
        <f ca="1">IF(OR(onchangeTags!H57="white",onchangeTags!H57="yellow",onchangeTags!H57="grey"),IF('Currently Exported 2'!H57=1, "have", "missing"),IF('Currently Exported 2'!H57=1, "extra", "ignore"))</f>
        <v>ignore</v>
      </c>
      <c r="I57" s="1" t="str">
        <f ca="1">IF(OR(onchangeTags!I57="white",onchangeTags!I57="yellow",onchangeTags!I57="grey"),IF('Currently Exported 2'!I57=1, "have", "missing"),IF('Currently Exported 2'!I57=1, "extra", "ignore"))</f>
        <v>ignore</v>
      </c>
      <c r="J57" s="1" t="str">
        <f ca="1">IF(OR(onchangeTags!J57="white",onchangeTags!J57="yellow",onchangeTags!J57="grey"),IF('Currently Exported 2'!J57=1, "have", "missing"),IF('Currently Exported 2'!J57=1, "extra", "ignore"))</f>
        <v>ignore</v>
      </c>
      <c r="K57" s="1" t="str">
        <f ca="1">IF(OR(onchangeTags!K57="white",onchangeTags!K57="yellow",onchangeTags!K57="grey"),IF('Currently Exported 2'!K57=1, "have", "missing"),IF('Currently Exported 2'!K57=1, "extra", "ignore"))</f>
        <v>ignore</v>
      </c>
      <c r="L57" s="1" t="str">
        <f ca="1">IF(OR(onchangeTags!L57="white",onchangeTags!L57="yellow",onchangeTags!L57="grey"),IF('Currently Exported 2'!L57=1, "have", "missing"),IF('Currently Exported 2'!L57=1, "extra", "ignore"))</f>
        <v>ignore</v>
      </c>
      <c r="M57" s="1" t="str">
        <f ca="1">IF(OR(onchangeTags!M57="white",onchangeTags!M57="yellow",onchangeTags!M57="grey"),IF('Currently Exported 2'!M57=1, "have", "missing"),IF('Currently Exported 2'!M57=1, "extra", "ignore"))</f>
        <v>ignore</v>
      </c>
      <c r="N57" s="1" t="str">
        <f ca="1">IF(OR(onchangeTags!N57="white",onchangeTags!N57="yellow",onchangeTags!N57="grey"),IF('Currently Exported 2'!N57=1, "have", "missing"),IF('Currently Exported 2'!N57=1, "extra", "ignore"))</f>
        <v>ignore</v>
      </c>
      <c r="O57" s="1" t="str">
        <f ca="1">IF(OR(onchangeTags!O57="white",onchangeTags!O57="yellow",onchangeTags!O57="grey"),IF('Currently Exported 2'!O57=1, "have", "missing"),IF('Currently Exported 2'!O57=1, "extra", "ignore"))</f>
        <v>ignore</v>
      </c>
      <c r="P57" s="1" t="str">
        <f ca="1">IF(OR(onchangeTags!P57="white",onchangeTags!P57="yellow",onchangeTags!P57="grey"),IF('Currently Exported 2'!P57=1, "have", "missing"),IF('Currently Exported 2'!P57=1, "extra", "ignore"))</f>
        <v>ignore</v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IF(OR(onchangeTags!B58="white",onchangeTags!B58="yellow",onchangeTags!B58="grey"),IF('Currently Exported 2'!B58=1, "have", "missing"),IF('Currently Exported 2'!B58=1, "extra", "ignore"))</f>
        <v>ignore</v>
      </c>
      <c r="C58" s="1" t="str">
        <f ca="1">IF(OR(onchangeTags!C58="white",onchangeTags!C58="yellow",onchangeTags!C58="grey"),IF('Currently Exported 2'!C58=1, "have", "missing"),IF('Currently Exported 2'!C58=1, "extra", "ignore"))</f>
        <v>ignore</v>
      </c>
      <c r="D58" s="1" t="str">
        <f ca="1">IF(OR(onchangeTags!D58="white",onchangeTags!D58="yellow",onchangeTags!D58="grey"),IF('Currently Exported 2'!D58=1, "have", "missing"),IF('Currently Exported 2'!D58=1, "extra", "ignore"))</f>
        <v>ignore</v>
      </c>
      <c r="E58" s="1" t="str">
        <f ca="1">IF(OR(onchangeTags!E58="white",onchangeTags!E58="yellow",onchangeTags!E58="grey"),IF('Currently Exported 2'!E58=1, "have", "missing"),IF('Currently Exported 2'!E58=1, "extra", "ignore"))</f>
        <v>ignore</v>
      </c>
      <c r="F58" s="1" t="str">
        <f ca="1">IF(OR(onchangeTags!F58="white",onchangeTags!F58="yellow",onchangeTags!F58="grey"),IF('Currently Exported 2'!F58=1, "have", "missing"),IF('Currently Exported 2'!F58=1, "extra", "ignore"))</f>
        <v>ignore</v>
      </c>
      <c r="G58" s="1" t="str">
        <f ca="1">IF(OR(onchangeTags!G58="white",onchangeTags!G58="yellow",onchangeTags!G58="grey"),IF('Currently Exported 2'!G58=1, "have", "missing"),IF('Currently Exported 2'!G58=1, "extra", "ignore"))</f>
        <v>ignore</v>
      </c>
      <c r="H58" s="1" t="str">
        <f ca="1">IF(OR(onchangeTags!H58="white",onchangeTags!H58="yellow",onchangeTags!H58="grey"),IF('Currently Exported 2'!H58=1, "have", "missing"),IF('Currently Exported 2'!H58=1, "extra", "ignore"))</f>
        <v>ignore</v>
      </c>
      <c r="I58" s="1" t="str">
        <f ca="1">IF(OR(onchangeTags!I58="white",onchangeTags!I58="yellow",onchangeTags!I58="grey"),IF('Currently Exported 2'!I58=1, "have", "missing"),IF('Currently Exported 2'!I58=1, "extra", "ignore"))</f>
        <v>ignore</v>
      </c>
      <c r="J58" s="1" t="str">
        <f ca="1">IF(OR(onchangeTags!J58="white",onchangeTags!J58="yellow",onchangeTags!J58="grey"),IF('Currently Exported 2'!J58=1, "have", "missing"),IF('Currently Exported 2'!J58=1, "extra", "ignore"))</f>
        <v>ignore</v>
      </c>
      <c r="K58" s="1" t="str">
        <f ca="1">IF(OR(onchangeTags!K58="white",onchangeTags!K58="yellow",onchangeTags!K58="grey"),IF('Currently Exported 2'!K58=1, "have", "missing"),IF('Currently Exported 2'!K58=1, "extra", "ignore"))</f>
        <v>ignore</v>
      </c>
      <c r="L58" s="1" t="str">
        <f ca="1">IF(OR(onchangeTags!L58="white",onchangeTags!L58="yellow",onchangeTags!L58="grey"),IF('Currently Exported 2'!L58=1, "have", "missing"),IF('Currently Exported 2'!L58=1, "extra", "ignore"))</f>
        <v>ignore</v>
      </c>
      <c r="M58" s="1" t="str">
        <f ca="1">IF(OR(onchangeTags!M58="white",onchangeTags!M58="yellow",onchangeTags!M58="grey"),IF('Currently Exported 2'!M58=1, "have", "missing"),IF('Currently Exported 2'!M58=1, "extra", "ignore"))</f>
        <v>ignore</v>
      </c>
      <c r="N58" s="1" t="str">
        <f ca="1">IF(OR(onchangeTags!N58="white",onchangeTags!N58="yellow",onchangeTags!N58="grey"),IF('Currently Exported 2'!N58=1, "have", "missing"),IF('Currently Exported 2'!N58=1, "extra", "ignore"))</f>
        <v>ignore</v>
      </c>
      <c r="O58" s="1" t="str">
        <f ca="1">IF(OR(onchangeTags!O58="white",onchangeTags!O58="yellow",onchangeTags!O58="grey"),IF('Currently Exported 2'!O58=1, "have", "missing"),IF('Currently Exported 2'!O58=1, "extra", "ignore"))</f>
        <v>ignore</v>
      </c>
      <c r="P58" s="1" t="str">
        <f ca="1">IF(OR(onchangeTags!P58="white",onchangeTags!P58="yellow",onchangeTags!P58="grey"),IF('Currently Exported 2'!P58=1, "have", "missing"),IF('Currently Exported 2'!P58=1, "extra", "ignore"))</f>
        <v>ignore</v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IF(OR(onchangeTags!B59="white",onchangeTags!B59="yellow",onchangeTags!B59="grey"),IF('Currently Exported 2'!B59=1, "have", "missing"),IF('Currently Exported 2'!B59=1, "extra", "ignore"))</f>
        <v>ignore</v>
      </c>
      <c r="C59" s="1" t="str">
        <f ca="1">IF(OR(onchangeTags!C59="white",onchangeTags!C59="yellow",onchangeTags!C59="grey"),IF('Currently Exported 2'!C59=1, "have", "missing"),IF('Currently Exported 2'!C59=1, "extra", "ignore"))</f>
        <v>ignore</v>
      </c>
      <c r="D59" s="1" t="str">
        <f ca="1">IF(OR(onchangeTags!D59="white",onchangeTags!D59="yellow",onchangeTags!D59="grey"),IF('Currently Exported 2'!D59=1, "have", "missing"),IF('Currently Exported 2'!D59=1, "extra", "ignore"))</f>
        <v>ignore</v>
      </c>
      <c r="E59" s="1" t="str">
        <f ca="1">IF(OR(onchangeTags!E59="white",onchangeTags!E59="yellow",onchangeTags!E59="grey"),IF('Currently Exported 2'!E59=1, "have", "missing"),IF('Currently Exported 2'!E59=1, "extra", "ignore"))</f>
        <v>ignore</v>
      </c>
      <c r="F59" s="1" t="str">
        <f ca="1">IF(OR(onchangeTags!F59="white",onchangeTags!F59="yellow",onchangeTags!F59="grey"),IF('Currently Exported 2'!F59=1, "have", "missing"),IF('Currently Exported 2'!F59=1, "extra", "ignore"))</f>
        <v>ignore</v>
      </c>
      <c r="G59" s="1" t="str">
        <f ca="1">IF(OR(onchangeTags!G59="white",onchangeTags!G59="yellow",onchangeTags!G59="grey"),IF('Currently Exported 2'!G59=1, "have", "missing"),IF('Currently Exported 2'!G59=1, "extra", "ignore"))</f>
        <v>ignore</v>
      </c>
      <c r="H59" s="1" t="str">
        <f ca="1">IF(OR(onchangeTags!H59="white",onchangeTags!H59="yellow",onchangeTags!H59="grey"),IF('Currently Exported 2'!H59=1, "have", "missing"),IF('Currently Exported 2'!H59=1, "extra", "ignore"))</f>
        <v>ignore</v>
      </c>
      <c r="I59" s="1" t="str">
        <f ca="1">IF(OR(onchangeTags!I59="white",onchangeTags!I59="yellow",onchangeTags!I59="grey"),IF('Currently Exported 2'!I59=1, "have", "missing"),IF('Currently Exported 2'!I59=1, "extra", "ignore"))</f>
        <v>ignore</v>
      </c>
      <c r="J59" s="1" t="str">
        <f ca="1">IF(OR(onchangeTags!J59="white",onchangeTags!J59="yellow",onchangeTags!J59="grey"),IF('Currently Exported 2'!J59=1, "have", "missing"),IF('Currently Exported 2'!J59=1, "extra", "ignore"))</f>
        <v>ignore</v>
      </c>
      <c r="K59" s="1" t="str">
        <f ca="1">IF(OR(onchangeTags!K59="white",onchangeTags!K59="yellow",onchangeTags!K59="grey"),IF('Currently Exported 2'!K59=1, "have", "missing"),IF('Currently Exported 2'!K59=1, "extra", "ignore"))</f>
        <v>ignore</v>
      </c>
      <c r="L59" s="1" t="str">
        <f ca="1">IF(OR(onchangeTags!L59="white",onchangeTags!L59="yellow",onchangeTags!L59="grey"),IF('Currently Exported 2'!L59=1, "have", "missing"),IF('Currently Exported 2'!L59=1, "extra", "ignore"))</f>
        <v>ignore</v>
      </c>
      <c r="M59" s="1" t="str">
        <f ca="1">IF(OR(onchangeTags!M59="white",onchangeTags!M59="yellow",onchangeTags!M59="grey"),IF('Currently Exported 2'!M59=1, "have", "missing"),IF('Currently Exported 2'!M59=1, "extra", "ignore"))</f>
        <v>ignore</v>
      </c>
      <c r="N59" s="1" t="str">
        <f ca="1">IF(OR(onchangeTags!N59="white",onchangeTags!N59="yellow",onchangeTags!N59="grey"),IF('Currently Exported 2'!N59=1, "have", "missing"),IF('Currently Exported 2'!N59=1, "extra", "ignore"))</f>
        <v>ignore</v>
      </c>
      <c r="O59" s="1" t="str">
        <f ca="1">IF(OR(onchangeTags!O59="white",onchangeTags!O59="yellow",onchangeTags!O59="grey"),IF('Currently Exported 2'!O59=1, "have", "missing"),IF('Currently Exported 2'!O59=1, "extra", "ignore"))</f>
        <v>ignore</v>
      </c>
      <c r="P59" s="1" t="str">
        <f ca="1">IF(OR(onchangeTags!P59="white",onchangeTags!P59="yellow",onchangeTags!P59="grey"),IF('Currently Exported 2'!P59=1, "have", "missing"),IF('Currently Exported 2'!P59=1, "extra", "ignore"))</f>
        <v>ignore</v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IF(OR(onchangeTags!B60="white",onchangeTags!B60="yellow",onchangeTags!B60="grey"),IF('Currently Exported 2'!B60=1, "have", "missing"),IF('Currently Exported 2'!B60=1, "extra", "ignore"))</f>
        <v>ignore</v>
      </c>
      <c r="C60" s="1" t="str">
        <f ca="1">IF(OR(onchangeTags!C60="white",onchangeTags!C60="yellow",onchangeTags!C60="grey"),IF('Currently Exported 2'!C60=1, "have", "missing"),IF('Currently Exported 2'!C60=1, "extra", "ignore"))</f>
        <v>ignore</v>
      </c>
      <c r="D60" s="1" t="str">
        <f ca="1">IF(OR(onchangeTags!D60="white",onchangeTags!D60="yellow",onchangeTags!D60="grey"),IF('Currently Exported 2'!D60=1, "have", "missing"),IF('Currently Exported 2'!D60=1, "extra", "ignore"))</f>
        <v>ignore</v>
      </c>
      <c r="E60" s="1" t="str">
        <f ca="1">IF(OR(onchangeTags!E60="white",onchangeTags!E60="yellow",onchangeTags!E60="grey"),IF('Currently Exported 2'!E60=1, "have", "missing"),IF('Currently Exported 2'!E60=1, "extra", "ignore"))</f>
        <v>ignore</v>
      </c>
      <c r="F60" s="1" t="str">
        <f ca="1">IF(OR(onchangeTags!F60="white",onchangeTags!F60="yellow",onchangeTags!F60="grey"),IF('Currently Exported 2'!F60=1, "have", "missing"),IF('Currently Exported 2'!F60=1, "extra", "ignore"))</f>
        <v>ignore</v>
      </c>
      <c r="G60" s="1" t="str">
        <f ca="1">IF(OR(onchangeTags!G60="white",onchangeTags!G60="yellow",onchangeTags!G60="grey"),IF('Currently Exported 2'!G60=1, "have", "missing"),IF('Currently Exported 2'!G60=1, "extra", "ignore"))</f>
        <v>ignore</v>
      </c>
      <c r="H60" s="1" t="str">
        <f ca="1">IF(OR(onchangeTags!H60="white",onchangeTags!H60="yellow",onchangeTags!H60="grey"),IF('Currently Exported 2'!H60=1, "have", "missing"),IF('Currently Exported 2'!H60=1, "extra", "ignore"))</f>
        <v>ignore</v>
      </c>
      <c r="I60" s="1" t="str">
        <f ca="1">IF(OR(onchangeTags!I60="white",onchangeTags!I60="yellow",onchangeTags!I60="grey"),IF('Currently Exported 2'!I60=1, "have", "missing"),IF('Currently Exported 2'!I60=1, "extra", "ignore"))</f>
        <v>ignore</v>
      </c>
      <c r="J60" s="1" t="str">
        <f ca="1">IF(OR(onchangeTags!J60="white",onchangeTags!J60="yellow",onchangeTags!J60="grey"),IF('Currently Exported 2'!J60=1, "have", "missing"),IF('Currently Exported 2'!J60=1, "extra", "ignore"))</f>
        <v>ignore</v>
      </c>
      <c r="K60" s="1" t="str">
        <f ca="1">IF(OR(onchangeTags!K60="white",onchangeTags!K60="yellow",onchangeTags!K60="grey"),IF('Currently Exported 2'!K60=1, "have", "missing"),IF('Currently Exported 2'!K60=1, "extra", "ignore"))</f>
        <v>ignore</v>
      </c>
      <c r="L60" s="1" t="str">
        <f ca="1">IF(OR(onchangeTags!L60="white",onchangeTags!L60="yellow",onchangeTags!L60="grey"),IF('Currently Exported 2'!L60=1, "have", "missing"),IF('Currently Exported 2'!L60=1, "extra", "ignore"))</f>
        <v>ignore</v>
      </c>
      <c r="M60" s="1" t="str">
        <f ca="1">IF(OR(onchangeTags!M60="white",onchangeTags!M60="yellow",onchangeTags!M60="grey"),IF('Currently Exported 2'!M60=1, "have", "missing"),IF('Currently Exported 2'!M60=1, "extra", "ignore"))</f>
        <v>ignore</v>
      </c>
      <c r="N60" s="1" t="str">
        <f ca="1">IF(OR(onchangeTags!N60="white",onchangeTags!N60="yellow",onchangeTags!N60="grey"),IF('Currently Exported 2'!N60=1, "have", "missing"),IF('Currently Exported 2'!N60=1, "extra", "ignore"))</f>
        <v>ignore</v>
      </c>
      <c r="O60" s="1" t="str">
        <f ca="1">IF(OR(onchangeTags!O60="white",onchangeTags!O60="yellow",onchangeTags!O60="grey"),IF('Currently Exported 2'!O60=1, "have", "missing"),IF('Currently Exported 2'!O60=1, "extra", "ignore"))</f>
        <v>ignore</v>
      </c>
      <c r="P60" s="1" t="str">
        <f ca="1">IF(OR(onchangeTags!P60="white",onchangeTags!P60="yellow",onchangeTags!P60="grey"),IF('Currently Exported 2'!P60=1, "have", "missing"),IF('Currently Exported 2'!P60=1, "extra", "ignore"))</f>
        <v>ignore</v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IF(OR(onchangeTags!B61="white",onchangeTags!B61="yellow",onchangeTags!B61="grey"),IF('Currently Exported 2'!B61=1, "have", "missing"),IF('Currently Exported 2'!B61=1, "extra", "ignore"))</f>
        <v>ignore</v>
      </c>
      <c r="C61" s="1" t="str">
        <f ca="1">IF(OR(onchangeTags!C61="white",onchangeTags!C61="yellow",onchangeTags!C61="grey"),IF('Currently Exported 2'!C61=1, "have", "missing"),IF('Currently Exported 2'!C61=1, "extra", "ignore"))</f>
        <v>ignore</v>
      </c>
      <c r="D61" s="1" t="str">
        <f ca="1">IF(OR(onchangeTags!D61="white",onchangeTags!D61="yellow",onchangeTags!D61="grey"),IF('Currently Exported 2'!D61=1, "have", "missing"),IF('Currently Exported 2'!D61=1, "extra", "ignore"))</f>
        <v>ignore</v>
      </c>
      <c r="E61" s="1" t="str">
        <f ca="1">IF(OR(onchangeTags!E61="white",onchangeTags!E61="yellow",onchangeTags!E61="grey"),IF('Currently Exported 2'!E61=1, "have", "missing"),IF('Currently Exported 2'!E61=1, "extra", "ignore"))</f>
        <v>ignore</v>
      </c>
      <c r="F61" s="1" t="str">
        <f ca="1">IF(OR(onchangeTags!F61="white",onchangeTags!F61="yellow",onchangeTags!F61="grey"),IF('Currently Exported 2'!F61=1, "have", "missing"),IF('Currently Exported 2'!F61=1, "extra", "ignore"))</f>
        <v>ignore</v>
      </c>
      <c r="G61" s="1" t="str">
        <f ca="1">IF(OR(onchangeTags!G61="white",onchangeTags!G61="yellow",onchangeTags!G61="grey"),IF('Currently Exported 2'!G61=1, "have", "missing"),IF('Currently Exported 2'!G61=1, "extra", "ignore"))</f>
        <v>ignore</v>
      </c>
      <c r="H61" s="1" t="str">
        <f ca="1">IF(OR(onchangeTags!H61="white",onchangeTags!H61="yellow",onchangeTags!H61="grey"),IF('Currently Exported 2'!H61=1, "have", "missing"),IF('Currently Exported 2'!H61=1, "extra", "ignore"))</f>
        <v>ignore</v>
      </c>
      <c r="I61" s="1" t="str">
        <f ca="1">IF(OR(onchangeTags!I61="white",onchangeTags!I61="yellow",onchangeTags!I61="grey"),IF('Currently Exported 2'!I61=1, "have", "missing"),IF('Currently Exported 2'!I61=1, "extra", "ignore"))</f>
        <v>ignore</v>
      </c>
      <c r="J61" s="1" t="str">
        <f ca="1">IF(OR(onchangeTags!J61="white",onchangeTags!J61="yellow",onchangeTags!J61="grey"),IF('Currently Exported 2'!J61=1, "have", "missing"),IF('Currently Exported 2'!J61=1, "extra", "ignore"))</f>
        <v>ignore</v>
      </c>
      <c r="K61" s="1" t="str">
        <f ca="1">IF(OR(onchangeTags!K61="white",onchangeTags!K61="yellow",onchangeTags!K61="grey"),IF('Currently Exported 2'!K61=1, "have", "missing"),IF('Currently Exported 2'!K61=1, "extra", "ignore"))</f>
        <v>ignore</v>
      </c>
      <c r="L61" s="1" t="str">
        <f ca="1">IF(OR(onchangeTags!L61="white",onchangeTags!L61="yellow",onchangeTags!L61="grey"),IF('Currently Exported 2'!L61=1, "have", "missing"),IF('Currently Exported 2'!L61=1, "extra", "ignore"))</f>
        <v>ignore</v>
      </c>
      <c r="M61" s="1" t="str">
        <f ca="1">IF(OR(onchangeTags!M61="white",onchangeTags!M61="yellow",onchangeTags!M61="grey"),IF('Currently Exported 2'!M61=1, "have", "missing"),IF('Currently Exported 2'!M61=1, "extra", "ignore"))</f>
        <v>ignore</v>
      </c>
      <c r="N61" s="1" t="str">
        <f ca="1">IF(OR(onchangeTags!N61="white",onchangeTags!N61="yellow",onchangeTags!N61="grey"),IF('Currently Exported 2'!N61=1, "have", "missing"),IF('Currently Exported 2'!N61=1, "extra", "ignore"))</f>
        <v>ignore</v>
      </c>
      <c r="O61" s="1" t="str">
        <f ca="1">IF(OR(onchangeTags!O61="white",onchangeTags!O61="yellow",onchangeTags!O61="grey"),IF('Currently Exported 2'!O61=1, "have", "missing"),IF('Currently Exported 2'!O61=1, "extra", "ignore"))</f>
        <v>ignore</v>
      </c>
      <c r="P61" s="1" t="str">
        <f ca="1">IF(OR(onchangeTags!P61="white",onchangeTags!P61="yellow",onchangeTags!P61="grey"),IF('Currently Exported 2'!P61=1, "have", "missing"),IF('Currently Exported 2'!P61=1, "extra", "ignore"))</f>
        <v>ignore</v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IF(OR(onchangeTags!B62="white",onchangeTags!B62="yellow",onchangeTags!B62="grey"),IF('Currently Exported 2'!B62=1, "have", "missing"),IF('Currently Exported 2'!B62=1, "extra", "ignore"))</f>
        <v>ignore</v>
      </c>
      <c r="C62" s="1" t="str">
        <f ca="1">IF(OR(onchangeTags!C62="white",onchangeTags!C62="yellow",onchangeTags!C62="grey"),IF('Currently Exported 2'!C62=1, "have", "missing"),IF('Currently Exported 2'!C62=1, "extra", "ignore"))</f>
        <v>ignore</v>
      </c>
      <c r="D62" s="1" t="str">
        <f ca="1">IF(OR(onchangeTags!D62="white",onchangeTags!D62="yellow",onchangeTags!D62="grey"),IF('Currently Exported 2'!D62=1, "have", "missing"),IF('Currently Exported 2'!D62=1, "extra", "ignore"))</f>
        <v>ignore</v>
      </c>
      <c r="E62" s="1" t="str">
        <f ca="1">IF(OR(onchangeTags!E62="white",onchangeTags!E62="yellow",onchangeTags!E62="grey"),IF('Currently Exported 2'!E62=1, "have", "missing"),IF('Currently Exported 2'!E62=1, "extra", "ignore"))</f>
        <v>ignore</v>
      </c>
      <c r="F62" s="1" t="str">
        <f ca="1">IF(OR(onchangeTags!F62="white",onchangeTags!F62="yellow",onchangeTags!F62="grey"),IF('Currently Exported 2'!F62=1, "have", "missing"),IF('Currently Exported 2'!F62=1, "extra", "ignore"))</f>
        <v>ignore</v>
      </c>
      <c r="G62" s="1" t="str">
        <f ca="1">IF(OR(onchangeTags!G62="white",onchangeTags!G62="yellow",onchangeTags!G62="grey"),IF('Currently Exported 2'!G62=1, "have", "missing"),IF('Currently Exported 2'!G62=1, "extra", "ignore"))</f>
        <v>ignore</v>
      </c>
      <c r="H62" s="1" t="str">
        <f ca="1">IF(OR(onchangeTags!H62="white",onchangeTags!H62="yellow",onchangeTags!H62="grey"),IF('Currently Exported 2'!H62=1, "have", "missing"),IF('Currently Exported 2'!H62=1, "extra", "ignore"))</f>
        <v>ignore</v>
      </c>
      <c r="I62" s="1" t="str">
        <f ca="1">IF(OR(onchangeTags!I62="white",onchangeTags!I62="yellow",onchangeTags!I62="grey"),IF('Currently Exported 2'!I62=1, "have", "missing"),IF('Currently Exported 2'!I62=1, "extra", "ignore"))</f>
        <v>ignore</v>
      </c>
      <c r="J62" s="1" t="str">
        <f ca="1">IF(OR(onchangeTags!J62="white",onchangeTags!J62="yellow",onchangeTags!J62="grey"),IF('Currently Exported 2'!J62=1, "have", "missing"),IF('Currently Exported 2'!J62=1, "extra", "ignore"))</f>
        <v>ignore</v>
      </c>
      <c r="K62" s="1" t="str">
        <f ca="1">IF(OR(onchangeTags!K62="white",onchangeTags!K62="yellow",onchangeTags!K62="grey"),IF('Currently Exported 2'!K62=1, "have", "missing"),IF('Currently Exported 2'!K62=1, "extra", "ignore"))</f>
        <v>ignore</v>
      </c>
      <c r="L62" s="1" t="str">
        <f ca="1">IF(OR(onchangeTags!L62="white",onchangeTags!L62="yellow",onchangeTags!L62="grey"),IF('Currently Exported 2'!L62=1, "have", "missing"),IF('Currently Exported 2'!L62=1, "extra", "ignore"))</f>
        <v>ignore</v>
      </c>
      <c r="M62" s="1" t="str">
        <f ca="1">IF(OR(onchangeTags!M62="white",onchangeTags!M62="yellow",onchangeTags!M62="grey"),IF('Currently Exported 2'!M62=1, "have", "missing"),IF('Currently Exported 2'!M62=1, "extra", "ignore"))</f>
        <v>ignore</v>
      </c>
      <c r="N62" s="1" t="str">
        <f ca="1">IF(OR(onchangeTags!N62="white",onchangeTags!N62="yellow",onchangeTags!N62="grey"),IF('Currently Exported 2'!N62=1, "have", "missing"),IF('Currently Exported 2'!N62=1, "extra", "ignore"))</f>
        <v>ignore</v>
      </c>
      <c r="O62" s="1" t="str">
        <f ca="1">IF(OR(onchangeTags!O62="white",onchangeTags!O62="yellow",onchangeTags!O62="grey"),IF('Currently Exported 2'!O62=1, "have", "missing"),IF('Currently Exported 2'!O62=1, "extra", "ignore"))</f>
        <v>ignore</v>
      </c>
      <c r="P62" s="1" t="str">
        <f ca="1">IF(OR(onchangeTags!P62="white",onchangeTags!P62="yellow",onchangeTags!P62="grey"),IF('Currently Exported 2'!P62=1, "have", "missing"),IF('Currently Exported 2'!P62=1, "extra", "ignore"))</f>
        <v>ignore</v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IF(OR(onchangeTags!B63="white",onchangeTags!B63="yellow",onchangeTags!B63="grey"),IF('Currently Exported 2'!B63=1, "have", "missing"),IF('Currently Exported 2'!B63=1, "extra", "ignore"))</f>
        <v>ignore</v>
      </c>
      <c r="C63" s="1" t="str">
        <f ca="1">IF(OR(onchangeTags!C63="white",onchangeTags!C63="yellow",onchangeTags!C63="grey"),IF('Currently Exported 2'!C63=1, "have", "missing"),IF('Currently Exported 2'!C63=1, "extra", "ignore"))</f>
        <v>ignore</v>
      </c>
      <c r="D63" s="1" t="str">
        <f ca="1">IF(OR(onchangeTags!D63="white",onchangeTags!D63="yellow",onchangeTags!D63="grey"),IF('Currently Exported 2'!D63=1, "have", "missing"),IF('Currently Exported 2'!D63=1, "extra", "ignore"))</f>
        <v>ignore</v>
      </c>
      <c r="E63" s="1" t="str">
        <f ca="1">IF(OR(onchangeTags!E63="white",onchangeTags!E63="yellow",onchangeTags!E63="grey"),IF('Currently Exported 2'!E63=1, "have", "missing"),IF('Currently Exported 2'!E63=1, "extra", "ignore"))</f>
        <v>ignore</v>
      </c>
      <c r="F63" s="1" t="str">
        <f ca="1">IF(OR(onchangeTags!F63="white",onchangeTags!F63="yellow",onchangeTags!F63="grey"),IF('Currently Exported 2'!F63=1, "have", "missing"),IF('Currently Exported 2'!F63=1, "extra", "ignore"))</f>
        <v>ignore</v>
      </c>
      <c r="G63" s="1" t="str">
        <f ca="1">IF(OR(onchangeTags!G63="white",onchangeTags!G63="yellow",onchangeTags!G63="grey"),IF('Currently Exported 2'!G63=1, "have", "missing"),IF('Currently Exported 2'!G63=1, "extra", "ignore"))</f>
        <v>ignore</v>
      </c>
      <c r="H63" s="1" t="str">
        <f ca="1">IF(OR(onchangeTags!H63="white",onchangeTags!H63="yellow",onchangeTags!H63="grey"),IF('Currently Exported 2'!H63=1, "have", "missing"),IF('Currently Exported 2'!H63=1, "extra", "ignore"))</f>
        <v>ignore</v>
      </c>
      <c r="I63" s="1" t="str">
        <f ca="1">IF(OR(onchangeTags!I63="white",onchangeTags!I63="yellow",onchangeTags!I63="grey"),IF('Currently Exported 2'!I63=1, "have", "missing"),IF('Currently Exported 2'!I63=1, "extra", "ignore"))</f>
        <v>ignore</v>
      </c>
      <c r="J63" s="1" t="str">
        <f ca="1">IF(OR(onchangeTags!J63="white",onchangeTags!J63="yellow",onchangeTags!J63="grey"),IF('Currently Exported 2'!J63=1, "have", "missing"),IF('Currently Exported 2'!J63=1, "extra", "ignore"))</f>
        <v>ignore</v>
      </c>
      <c r="K63" s="1" t="str">
        <f ca="1">IF(OR(onchangeTags!K63="white",onchangeTags!K63="yellow",onchangeTags!K63="grey"),IF('Currently Exported 2'!K63=1, "have", "missing"),IF('Currently Exported 2'!K63=1, "extra", "ignore"))</f>
        <v>ignore</v>
      </c>
      <c r="L63" s="1" t="str">
        <f ca="1">IF(OR(onchangeTags!L63="white",onchangeTags!L63="yellow",onchangeTags!L63="grey"),IF('Currently Exported 2'!L63=1, "have", "missing"),IF('Currently Exported 2'!L63=1, "extra", "ignore"))</f>
        <v>ignore</v>
      </c>
      <c r="M63" s="1" t="str">
        <f ca="1">IF(OR(onchangeTags!M63="white",onchangeTags!M63="yellow",onchangeTags!M63="grey"),IF('Currently Exported 2'!M63=1, "have", "missing"),IF('Currently Exported 2'!M63=1, "extra", "ignore"))</f>
        <v>ignore</v>
      </c>
      <c r="N63" s="1" t="str">
        <f ca="1">IF(OR(onchangeTags!N63="white",onchangeTags!N63="yellow",onchangeTags!N63="grey"),IF('Currently Exported 2'!N63=1, "have", "missing"),IF('Currently Exported 2'!N63=1, "extra", "ignore"))</f>
        <v>ignore</v>
      </c>
      <c r="O63" s="1" t="str">
        <f ca="1">IF(OR(onchangeTags!O63="white",onchangeTags!O63="yellow",onchangeTags!O63="grey"),IF('Currently Exported 2'!O63=1, "have", "missing"),IF('Currently Exported 2'!O63=1, "extra", "ignore"))</f>
        <v>ignore</v>
      </c>
      <c r="P63" s="1" t="str">
        <f ca="1">IF(OR(onchangeTags!P63="white",onchangeTags!P63="yellow",onchangeTags!P63="grey"),IF('Currently Exported 2'!P63=1, "have", "missing"),IF('Currently Exported 2'!P63=1, "extra", "ignore"))</f>
        <v>ignore</v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IF(OR(onchangeTags!B64="white",onchangeTags!B64="yellow",onchangeTags!B64="grey"),IF('Currently Exported 2'!B64=1, "have", "missing"),IF('Currently Exported 2'!B64=1, "extra", "ignore"))</f>
        <v>ignore</v>
      </c>
      <c r="C64" s="1" t="str">
        <f ca="1">IF(OR(onchangeTags!C64="white",onchangeTags!C64="yellow",onchangeTags!C64="grey"),IF('Currently Exported 2'!C64=1, "have", "missing"),IF('Currently Exported 2'!C64=1, "extra", "ignore"))</f>
        <v>ignore</v>
      </c>
      <c r="D64" s="1" t="str">
        <f ca="1">IF(OR(onchangeTags!D64="white",onchangeTags!D64="yellow",onchangeTags!D64="grey"),IF('Currently Exported 2'!D64=1, "have", "missing"),IF('Currently Exported 2'!D64=1, "extra", "ignore"))</f>
        <v>ignore</v>
      </c>
      <c r="E64" s="1" t="str">
        <f ca="1">IF(OR(onchangeTags!E64="white",onchangeTags!E64="yellow",onchangeTags!E64="grey"),IF('Currently Exported 2'!E64=1, "have", "missing"),IF('Currently Exported 2'!E64=1, "extra", "ignore"))</f>
        <v>ignore</v>
      </c>
      <c r="F64" s="1" t="str">
        <f ca="1">IF(OR(onchangeTags!F64="white",onchangeTags!F64="yellow",onchangeTags!F64="grey"),IF('Currently Exported 2'!F64=1, "have", "missing"),IF('Currently Exported 2'!F64=1, "extra", "ignore"))</f>
        <v>ignore</v>
      </c>
      <c r="G64" s="1" t="str">
        <f ca="1">IF(OR(onchangeTags!G64="white",onchangeTags!G64="yellow",onchangeTags!G64="grey"),IF('Currently Exported 2'!G64=1, "have", "missing"),IF('Currently Exported 2'!G64=1, "extra", "ignore"))</f>
        <v>ignore</v>
      </c>
      <c r="H64" s="1" t="str">
        <f ca="1">IF(OR(onchangeTags!H64="white",onchangeTags!H64="yellow",onchangeTags!H64="grey"),IF('Currently Exported 2'!H64=1, "have", "missing"),IF('Currently Exported 2'!H64=1, "extra", "ignore"))</f>
        <v>ignore</v>
      </c>
      <c r="I64" s="1" t="str">
        <f ca="1">IF(OR(onchangeTags!I64="white",onchangeTags!I64="yellow",onchangeTags!I64="grey"),IF('Currently Exported 2'!I64=1, "have", "missing"),IF('Currently Exported 2'!I64=1, "extra", "ignore"))</f>
        <v>ignore</v>
      </c>
      <c r="J64" s="1" t="str">
        <f ca="1">IF(OR(onchangeTags!J64="white",onchangeTags!J64="yellow",onchangeTags!J64="grey"),IF('Currently Exported 2'!J64=1, "have", "missing"),IF('Currently Exported 2'!J64=1, "extra", "ignore"))</f>
        <v>ignore</v>
      </c>
      <c r="K64" s="1" t="str">
        <f ca="1">IF(OR(onchangeTags!K64="white",onchangeTags!K64="yellow",onchangeTags!K64="grey"),IF('Currently Exported 2'!K64=1, "have", "missing"),IF('Currently Exported 2'!K64=1, "extra", "ignore"))</f>
        <v>ignore</v>
      </c>
      <c r="L64" s="1" t="str">
        <f ca="1">IF(OR(onchangeTags!L64="white",onchangeTags!L64="yellow",onchangeTags!L64="grey"),IF('Currently Exported 2'!L64=1, "have", "missing"),IF('Currently Exported 2'!L64=1, "extra", "ignore"))</f>
        <v>ignore</v>
      </c>
      <c r="M64" s="1" t="str">
        <f ca="1">IF(OR(onchangeTags!M64="white",onchangeTags!M64="yellow",onchangeTags!M64="grey"),IF('Currently Exported 2'!M64=1, "have", "missing"),IF('Currently Exported 2'!M64=1, "extra", "ignore"))</f>
        <v>ignore</v>
      </c>
      <c r="N64" s="1" t="str">
        <f ca="1">IF(OR(onchangeTags!N64="white",onchangeTags!N64="yellow",onchangeTags!N64="grey"),IF('Currently Exported 2'!N64=1, "have", "missing"),IF('Currently Exported 2'!N64=1, "extra", "ignore"))</f>
        <v>ignore</v>
      </c>
      <c r="O64" s="1" t="str">
        <f ca="1">IF(OR(onchangeTags!O64="white",onchangeTags!O64="yellow",onchangeTags!O64="grey"),IF('Currently Exported 2'!O64=1, "have", "missing"),IF('Currently Exported 2'!O64=1, "extra", "ignore"))</f>
        <v>ignore</v>
      </c>
      <c r="P64" s="1" t="str">
        <f ca="1">IF(OR(onchangeTags!P64="white",onchangeTags!P64="yellow",onchangeTags!P64="grey"),IF('Currently Exported 2'!P64=1, "have", "missing"),IF('Currently Exported 2'!P64=1, "extra", "ignore"))</f>
        <v>ignore</v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IF(OR(onchangeTags!B65="white",onchangeTags!B65="yellow",onchangeTags!B65="grey"),IF('Currently Exported 2'!B65=1, "have", "missing"),IF('Currently Exported 2'!B65=1, "extra", "ignore"))</f>
        <v>ignore</v>
      </c>
      <c r="C65" s="1" t="str">
        <f ca="1">IF(OR(onchangeTags!C65="white",onchangeTags!C65="yellow",onchangeTags!C65="grey"),IF('Currently Exported 2'!C65=1, "have", "missing"),IF('Currently Exported 2'!C65=1, "extra", "ignore"))</f>
        <v>ignore</v>
      </c>
      <c r="D65" s="1" t="str">
        <f ca="1">IF(OR(onchangeTags!D65="white",onchangeTags!D65="yellow",onchangeTags!D65="grey"),IF('Currently Exported 2'!D65=1, "have", "missing"),IF('Currently Exported 2'!D65=1, "extra", "ignore"))</f>
        <v>ignore</v>
      </c>
      <c r="E65" s="1" t="str">
        <f ca="1">IF(OR(onchangeTags!E65="white",onchangeTags!E65="yellow",onchangeTags!E65="grey"),IF('Currently Exported 2'!E65=1, "have", "missing"),IF('Currently Exported 2'!E65=1, "extra", "ignore"))</f>
        <v>ignore</v>
      </c>
      <c r="F65" s="1" t="str">
        <f ca="1">IF(OR(onchangeTags!F65="white",onchangeTags!F65="yellow",onchangeTags!F65="grey"),IF('Currently Exported 2'!F65=1, "have", "missing"),IF('Currently Exported 2'!F65=1, "extra", "ignore"))</f>
        <v>ignore</v>
      </c>
      <c r="G65" s="1" t="str">
        <f ca="1">IF(OR(onchangeTags!G65="white",onchangeTags!G65="yellow",onchangeTags!G65="grey"),IF('Currently Exported 2'!G65=1, "have", "missing"),IF('Currently Exported 2'!G65=1, "extra", "ignore"))</f>
        <v>ignore</v>
      </c>
      <c r="H65" s="1" t="str">
        <f ca="1">IF(OR(onchangeTags!H65="white",onchangeTags!H65="yellow",onchangeTags!H65="grey"),IF('Currently Exported 2'!H65=1, "have", "missing"),IF('Currently Exported 2'!H65=1, "extra", "ignore"))</f>
        <v>ignore</v>
      </c>
      <c r="I65" s="1" t="str">
        <f ca="1">IF(OR(onchangeTags!I65="white",onchangeTags!I65="yellow",onchangeTags!I65="grey"),IF('Currently Exported 2'!I65=1, "have", "missing"),IF('Currently Exported 2'!I65=1, "extra", "ignore"))</f>
        <v>ignore</v>
      </c>
      <c r="J65" s="1" t="str">
        <f ca="1">IF(OR(onchangeTags!J65="white",onchangeTags!J65="yellow",onchangeTags!J65="grey"),IF('Currently Exported 2'!J65=1, "have", "missing"),IF('Currently Exported 2'!J65=1, "extra", "ignore"))</f>
        <v>ignore</v>
      </c>
      <c r="K65" s="1" t="str">
        <f ca="1">IF(OR(onchangeTags!K65="white",onchangeTags!K65="yellow",onchangeTags!K65="grey"),IF('Currently Exported 2'!K65=1, "have", "missing"),IF('Currently Exported 2'!K65=1, "extra", "ignore"))</f>
        <v>ignore</v>
      </c>
      <c r="L65" s="1" t="str">
        <f ca="1">IF(OR(onchangeTags!L65="white",onchangeTags!L65="yellow",onchangeTags!L65="grey"),IF('Currently Exported 2'!L65=1, "have", "missing"),IF('Currently Exported 2'!L65=1, "extra", "ignore"))</f>
        <v>ignore</v>
      </c>
      <c r="M65" s="1" t="str">
        <f ca="1">IF(OR(onchangeTags!M65="white",onchangeTags!M65="yellow",onchangeTags!M65="grey"),IF('Currently Exported 2'!M65=1, "have", "missing"),IF('Currently Exported 2'!M65=1, "extra", "ignore"))</f>
        <v>ignore</v>
      </c>
      <c r="N65" s="1" t="str">
        <f ca="1">IF(OR(onchangeTags!N65="white",onchangeTags!N65="yellow",onchangeTags!N65="grey"),IF('Currently Exported 2'!N65=1, "have", "missing"),IF('Currently Exported 2'!N65=1, "extra", "ignore"))</f>
        <v>ignore</v>
      </c>
      <c r="O65" s="1" t="str">
        <f ca="1">IF(OR(onchangeTags!O65="white",onchangeTags!O65="yellow",onchangeTags!O65="grey"),IF('Currently Exported 2'!O65=1, "have", "missing"),IF('Currently Exported 2'!O65=1, "extra", "ignore"))</f>
        <v>ignore</v>
      </c>
      <c r="P65" s="1" t="str">
        <f ca="1">IF(OR(onchangeTags!P65="white",onchangeTags!P65="yellow",onchangeTags!P65="grey"),IF('Currently Exported 2'!P65=1, "have", "missing"),IF('Currently Exported 2'!P65=1, "extra", "ignore"))</f>
        <v>ignore</v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IF(OR(onchangeTags!B66="white",onchangeTags!B66="yellow",onchangeTags!B66="grey"),IF('Currently Exported 2'!B66=1, "have", "missing"),IF('Currently Exported 2'!B66=1, "extra", "ignore"))</f>
        <v>ignore</v>
      </c>
      <c r="C66" s="1" t="str">
        <f ca="1">IF(OR(onchangeTags!C66="white",onchangeTags!C66="yellow",onchangeTags!C66="grey"),IF('Currently Exported 2'!C66=1, "have", "missing"),IF('Currently Exported 2'!C66=1, "extra", "ignore"))</f>
        <v>ignore</v>
      </c>
      <c r="D66" s="1" t="str">
        <f ca="1">IF(OR(onchangeTags!D66="white",onchangeTags!D66="yellow",onchangeTags!D66="grey"),IF('Currently Exported 2'!D66=1, "have", "missing"),IF('Currently Exported 2'!D66=1, "extra", "ignore"))</f>
        <v>ignore</v>
      </c>
      <c r="E66" s="1" t="str">
        <f ca="1">IF(OR(onchangeTags!E66="white",onchangeTags!E66="yellow",onchangeTags!E66="grey"),IF('Currently Exported 2'!E66=1, "have", "missing"),IF('Currently Exported 2'!E66=1, "extra", "ignore"))</f>
        <v>ignore</v>
      </c>
      <c r="F66" s="1" t="str">
        <f ca="1">IF(OR(onchangeTags!F66="white",onchangeTags!F66="yellow",onchangeTags!F66="grey"),IF('Currently Exported 2'!F66=1, "have", "missing"),IF('Currently Exported 2'!F66=1, "extra", "ignore"))</f>
        <v>ignore</v>
      </c>
      <c r="G66" s="1" t="str">
        <f ca="1">IF(OR(onchangeTags!G66="white",onchangeTags!G66="yellow",onchangeTags!G66="grey"),IF('Currently Exported 2'!G66=1, "have", "missing"),IF('Currently Exported 2'!G66=1, "extra", "ignore"))</f>
        <v>ignore</v>
      </c>
      <c r="H66" s="1" t="str">
        <f ca="1">IF(OR(onchangeTags!H66="white",onchangeTags!H66="yellow",onchangeTags!H66="grey"),IF('Currently Exported 2'!H66=1, "have", "missing"),IF('Currently Exported 2'!H66=1, "extra", "ignore"))</f>
        <v>ignore</v>
      </c>
      <c r="I66" s="1" t="str">
        <f ca="1">IF(OR(onchangeTags!I66="white",onchangeTags!I66="yellow",onchangeTags!I66="grey"),IF('Currently Exported 2'!I66=1, "have", "missing"),IF('Currently Exported 2'!I66=1, "extra", "ignore"))</f>
        <v>ignore</v>
      </c>
      <c r="J66" s="1" t="str">
        <f ca="1">IF(OR(onchangeTags!J66="white",onchangeTags!J66="yellow",onchangeTags!J66="grey"),IF('Currently Exported 2'!J66=1, "have", "missing"),IF('Currently Exported 2'!J66=1, "extra", "ignore"))</f>
        <v>ignore</v>
      </c>
      <c r="K66" s="1" t="str">
        <f ca="1">IF(OR(onchangeTags!K66="white",onchangeTags!K66="yellow",onchangeTags!K66="grey"),IF('Currently Exported 2'!K66=1, "have", "missing"),IF('Currently Exported 2'!K66=1, "extra", "ignore"))</f>
        <v>ignore</v>
      </c>
      <c r="L66" s="1" t="str">
        <f ca="1">IF(OR(onchangeTags!L66="white",onchangeTags!L66="yellow",onchangeTags!L66="grey"),IF('Currently Exported 2'!L66=1, "have", "missing"),IF('Currently Exported 2'!L66=1, "extra", "ignore"))</f>
        <v>ignore</v>
      </c>
      <c r="M66" s="1" t="str">
        <f ca="1">IF(OR(onchangeTags!M66="white",onchangeTags!M66="yellow",onchangeTags!M66="grey"),IF('Currently Exported 2'!M66=1, "have", "missing"),IF('Currently Exported 2'!M66=1, "extra", "ignore"))</f>
        <v>ignore</v>
      </c>
      <c r="N66" s="1" t="str">
        <f ca="1">IF(OR(onchangeTags!N66="white",onchangeTags!N66="yellow",onchangeTags!N66="grey"),IF('Currently Exported 2'!N66=1, "have", "missing"),IF('Currently Exported 2'!N66=1, "extra", "ignore"))</f>
        <v>ignore</v>
      </c>
      <c r="O66" s="1" t="str">
        <f ca="1">IF(OR(onchangeTags!O66="white",onchangeTags!O66="yellow",onchangeTags!O66="grey"),IF('Currently Exported 2'!O66=1, "have", "missing"),IF('Currently Exported 2'!O66=1, "extra", "ignore"))</f>
        <v>ignore</v>
      </c>
      <c r="P66" s="1" t="str">
        <f ca="1">IF(OR(onchangeTags!P66="white",onchangeTags!P66="yellow",onchangeTags!P66="grey"),IF('Currently Exported 2'!P66=1, "have", "missing"),IF('Currently Exported 2'!P66=1, "extra", "ignore"))</f>
        <v>ignore</v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IF(OR(onchangeTags!B67="white",onchangeTags!B67="yellow",onchangeTags!B67="grey"),IF('Currently Exported 2'!B67=1, "have", "missing"),IF('Currently Exported 2'!B67=1, "extra", "ignore"))</f>
        <v>ignore</v>
      </c>
      <c r="C67" s="1" t="str">
        <f ca="1">IF(OR(onchangeTags!C67="white",onchangeTags!C67="yellow",onchangeTags!C67="grey"),IF('Currently Exported 2'!C67=1, "have", "missing"),IF('Currently Exported 2'!C67=1, "extra", "ignore"))</f>
        <v>ignore</v>
      </c>
      <c r="D67" s="1" t="str">
        <f ca="1">IF(OR(onchangeTags!D67="white",onchangeTags!D67="yellow",onchangeTags!D67="grey"),IF('Currently Exported 2'!D67=1, "have", "missing"),IF('Currently Exported 2'!D67=1, "extra", "ignore"))</f>
        <v>ignore</v>
      </c>
      <c r="E67" s="1" t="str">
        <f ca="1">IF(OR(onchangeTags!E67="white",onchangeTags!E67="yellow",onchangeTags!E67="grey"),IF('Currently Exported 2'!E67=1, "have", "missing"),IF('Currently Exported 2'!E67=1, "extra", "ignore"))</f>
        <v>ignore</v>
      </c>
      <c r="F67" s="1" t="str">
        <f ca="1">IF(OR(onchangeTags!F67="white",onchangeTags!F67="yellow",onchangeTags!F67="grey"),IF('Currently Exported 2'!F67=1, "have", "missing"),IF('Currently Exported 2'!F67=1, "extra", "ignore"))</f>
        <v>ignore</v>
      </c>
      <c r="G67" s="1" t="str">
        <f ca="1">IF(OR(onchangeTags!G67="white",onchangeTags!G67="yellow",onchangeTags!G67="grey"),IF('Currently Exported 2'!G67=1, "have", "missing"),IF('Currently Exported 2'!G67=1, "extra", "ignore"))</f>
        <v>ignore</v>
      </c>
      <c r="H67" s="1" t="str">
        <f ca="1">IF(OR(onchangeTags!H67="white",onchangeTags!H67="yellow",onchangeTags!H67="grey"),IF('Currently Exported 2'!H67=1, "have", "missing"),IF('Currently Exported 2'!H67=1, "extra", "ignore"))</f>
        <v>ignore</v>
      </c>
      <c r="I67" s="1" t="str">
        <f ca="1">IF(OR(onchangeTags!I67="white",onchangeTags!I67="yellow",onchangeTags!I67="grey"),IF('Currently Exported 2'!I67=1, "have", "missing"),IF('Currently Exported 2'!I67=1, "extra", "ignore"))</f>
        <v>ignore</v>
      </c>
      <c r="J67" s="1" t="str">
        <f ca="1">IF(OR(onchangeTags!J67="white",onchangeTags!J67="yellow",onchangeTags!J67="grey"),IF('Currently Exported 2'!J67=1, "have", "missing"),IF('Currently Exported 2'!J67=1, "extra", "ignore"))</f>
        <v>ignore</v>
      </c>
      <c r="K67" s="1" t="str">
        <f ca="1">IF(OR(onchangeTags!K67="white",onchangeTags!K67="yellow",onchangeTags!K67="grey"),IF('Currently Exported 2'!K67=1, "have", "missing"),IF('Currently Exported 2'!K67=1, "extra", "ignore"))</f>
        <v>ignore</v>
      </c>
      <c r="L67" s="1" t="str">
        <f ca="1">IF(OR(onchangeTags!L67="white",onchangeTags!L67="yellow",onchangeTags!L67="grey"),IF('Currently Exported 2'!L67=1, "have", "missing"),IF('Currently Exported 2'!L67=1, "extra", "ignore"))</f>
        <v>ignore</v>
      </c>
      <c r="M67" s="1" t="str">
        <f ca="1">IF(OR(onchangeTags!M67="white",onchangeTags!M67="yellow",onchangeTags!M67="grey"),IF('Currently Exported 2'!M67=1, "have", "missing"),IF('Currently Exported 2'!M67=1, "extra", "ignore"))</f>
        <v>ignore</v>
      </c>
      <c r="N67" s="1" t="str">
        <f ca="1">IF(OR(onchangeTags!N67="white",onchangeTags!N67="yellow",onchangeTags!N67="grey"),IF('Currently Exported 2'!N67=1, "have", "missing"),IF('Currently Exported 2'!N67=1, "extra", "ignore"))</f>
        <v>ignore</v>
      </c>
      <c r="O67" s="1" t="str">
        <f ca="1">IF(OR(onchangeTags!O67="white",onchangeTags!O67="yellow",onchangeTags!O67="grey"),IF('Currently Exported 2'!O67=1, "have", "missing"),IF('Currently Exported 2'!O67=1, "extra", "ignore"))</f>
        <v>ignore</v>
      </c>
      <c r="P67" s="1" t="str">
        <f ca="1">IF(OR(onchangeTags!P67="white",onchangeTags!P67="yellow",onchangeTags!P67="grey"),IF('Currently Exported 2'!P67=1, "have", "missing"),IF('Currently Exported 2'!P67=1, "extra", "ignore"))</f>
        <v>ignore</v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IF(OR(onchangeTags!B68="white",onchangeTags!B68="yellow",onchangeTags!B68="grey"),IF('Currently Exported 2'!B68=1, "have", "missing"),IF('Currently Exported 2'!B68=1, "extra", "ignore"))</f>
        <v>ignore</v>
      </c>
      <c r="C68" s="1" t="str">
        <f ca="1">IF(OR(onchangeTags!C68="white",onchangeTags!C68="yellow",onchangeTags!C68="grey"),IF('Currently Exported 2'!C68=1, "have", "missing"),IF('Currently Exported 2'!C68=1, "extra", "ignore"))</f>
        <v>ignore</v>
      </c>
      <c r="D68" s="1" t="str">
        <f ca="1">IF(OR(onchangeTags!D68="white",onchangeTags!D68="yellow",onchangeTags!D68="grey"),IF('Currently Exported 2'!D68=1, "have", "missing"),IF('Currently Exported 2'!D68=1, "extra", "ignore"))</f>
        <v>ignore</v>
      </c>
      <c r="E68" s="1" t="str">
        <f ca="1">IF(OR(onchangeTags!E68="white",onchangeTags!E68="yellow",onchangeTags!E68="grey"),IF('Currently Exported 2'!E68=1, "have", "missing"),IF('Currently Exported 2'!E68=1, "extra", "ignore"))</f>
        <v>ignore</v>
      </c>
      <c r="F68" s="1" t="str">
        <f ca="1">IF(OR(onchangeTags!F68="white",onchangeTags!F68="yellow",onchangeTags!F68="grey"),IF('Currently Exported 2'!F68=1, "have", "missing"),IF('Currently Exported 2'!F68=1, "extra", "ignore"))</f>
        <v>ignore</v>
      </c>
      <c r="G68" s="1" t="str">
        <f ca="1">IF(OR(onchangeTags!G68="white",onchangeTags!G68="yellow",onchangeTags!G68="grey"),IF('Currently Exported 2'!G68=1, "have", "missing"),IF('Currently Exported 2'!G68=1, "extra", "ignore"))</f>
        <v>ignore</v>
      </c>
      <c r="H68" s="1" t="str">
        <f ca="1">IF(OR(onchangeTags!H68="white",onchangeTags!H68="yellow",onchangeTags!H68="grey"),IF('Currently Exported 2'!H68=1, "have", "missing"),IF('Currently Exported 2'!H68=1, "extra", "ignore"))</f>
        <v>ignore</v>
      </c>
      <c r="I68" s="1" t="str">
        <f ca="1">IF(OR(onchangeTags!I68="white",onchangeTags!I68="yellow",onchangeTags!I68="grey"),IF('Currently Exported 2'!I68=1, "have", "missing"),IF('Currently Exported 2'!I68=1, "extra", "ignore"))</f>
        <v>ignore</v>
      </c>
      <c r="J68" s="1" t="str">
        <f ca="1">IF(OR(onchangeTags!J68="white",onchangeTags!J68="yellow",onchangeTags!J68="grey"),IF('Currently Exported 2'!J68=1, "have", "missing"),IF('Currently Exported 2'!J68=1, "extra", "ignore"))</f>
        <v>ignore</v>
      </c>
      <c r="K68" s="1" t="str">
        <f ca="1">IF(OR(onchangeTags!K68="white",onchangeTags!K68="yellow",onchangeTags!K68="grey"),IF('Currently Exported 2'!K68=1, "have", "missing"),IF('Currently Exported 2'!K68=1, "extra", "ignore"))</f>
        <v>ignore</v>
      </c>
      <c r="L68" s="1" t="str">
        <f ca="1">IF(OR(onchangeTags!L68="white",onchangeTags!L68="yellow",onchangeTags!L68="grey"),IF('Currently Exported 2'!L68=1, "have", "missing"),IF('Currently Exported 2'!L68=1, "extra", "ignore"))</f>
        <v>ignore</v>
      </c>
      <c r="M68" s="1" t="str">
        <f ca="1">IF(OR(onchangeTags!M68="white",onchangeTags!M68="yellow",onchangeTags!M68="grey"),IF('Currently Exported 2'!M68=1, "have", "missing"),IF('Currently Exported 2'!M68=1, "extra", "ignore"))</f>
        <v>ignore</v>
      </c>
      <c r="N68" s="1" t="str">
        <f ca="1">IF(OR(onchangeTags!N68="white",onchangeTags!N68="yellow",onchangeTags!N68="grey"),IF('Currently Exported 2'!N68=1, "have", "missing"),IF('Currently Exported 2'!N68=1, "extra", "ignore"))</f>
        <v>ignore</v>
      </c>
      <c r="O68" s="1" t="str">
        <f ca="1">IF(OR(onchangeTags!O68="white",onchangeTags!O68="yellow",onchangeTags!O68="grey"),IF('Currently Exported 2'!O68=1, "have", "missing"),IF('Currently Exported 2'!O68=1, "extra", "ignore"))</f>
        <v>ignore</v>
      </c>
      <c r="P68" s="1" t="str">
        <f ca="1">IF(OR(onchangeTags!P68="white",onchangeTags!P68="yellow",onchangeTags!P68="grey"),IF('Currently Exported 2'!P68=1, "have", "missing"),IF('Currently Exported 2'!P68=1, "extra", "ignore"))</f>
        <v>ignore</v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IF(OR(onchangeTags!B69="white",onchangeTags!B69="yellow",onchangeTags!B69="grey"),IF('Currently Exported 2'!B69=1, "have", "missing"),IF('Currently Exported 2'!B69=1, "extra", "ignore"))</f>
        <v>ignore</v>
      </c>
      <c r="C69" s="1" t="str">
        <f ca="1">IF(OR(onchangeTags!C69="white",onchangeTags!C69="yellow",onchangeTags!C69="grey"),IF('Currently Exported 2'!C69=1, "have", "missing"),IF('Currently Exported 2'!C69=1, "extra", "ignore"))</f>
        <v>ignore</v>
      </c>
      <c r="D69" s="1" t="str">
        <f ca="1">IF(OR(onchangeTags!D69="white",onchangeTags!D69="yellow",onchangeTags!D69="grey"),IF('Currently Exported 2'!D69=1, "have", "missing"),IF('Currently Exported 2'!D69=1, "extra", "ignore"))</f>
        <v>extra</v>
      </c>
      <c r="E69" s="1" t="str">
        <f ca="1">IF(OR(onchangeTags!E69="white",onchangeTags!E69="yellow",onchangeTags!E69="grey"),IF('Currently Exported 2'!E69=1, "have", "missing"),IF('Currently Exported 2'!E69=1, "extra", "ignore"))</f>
        <v>extra</v>
      </c>
      <c r="F69" s="1" t="str">
        <f ca="1">IF(OR(onchangeTags!F69="white",onchangeTags!F69="yellow",onchangeTags!F69="grey"),IF('Currently Exported 2'!F69=1, "have", "missing"),IF('Currently Exported 2'!F69=1, "extra", "ignore"))</f>
        <v>extra</v>
      </c>
      <c r="G69" s="1" t="str">
        <f ca="1">IF(OR(onchangeTags!G69="white",onchangeTags!G69="yellow",onchangeTags!G69="grey"),IF('Currently Exported 2'!G69=1, "have", "missing"),IF('Currently Exported 2'!G69=1, "extra", "ignore"))</f>
        <v>extra</v>
      </c>
      <c r="H69" s="1" t="str">
        <f ca="1">IF(OR(onchangeTags!H69="white",onchangeTags!H69="yellow",onchangeTags!H69="grey"),IF('Currently Exported 2'!H69=1, "have", "missing"),IF('Currently Exported 2'!H69=1, "extra", "ignore"))</f>
        <v>extra</v>
      </c>
      <c r="I69" s="1" t="str">
        <f ca="1">IF(OR(onchangeTags!I69="white",onchangeTags!I69="yellow",onchangeTags!I69="grey"),IF('Currently Exported 2'!I69=1, "have", "missing"),IF('Currently Exported 2'!I69=1, "extra", "ignore"))</f>
        <v>extra</v>
      </c>
      <c r="J69" s="1" t="str">
        <f ca="1">IF(OR(onchangeTags!J69="white",onchangeTags!J69="yellow",onchangeTags!J69="grey"),IF('Currently Exported 2'!J69=1, "have", "missing"),IF('Currently Exported 2'!J69=1, "extra", "ignore"))</f>
        <v>extra</v>
      </c>
      <c r="K69" s="1" t="str">
        <f ca="1">IF(OR(onchangeTags!K69="white",onchangeTags!K69="yellow",onchangeTags!K69="grey"),IF('Currently Exported 2'!K69=1, "have", "missing"),IF('Currently Exported 2'!K69=1, "extra", "ignore"))</f>
        <v>extra</v>
      </c>
      <c r="L69" s="1" t="str">
        <f ca="1">IF(OR(onchangeTags!L69="white",onchangeTags!L69="yellow",onchangeTags!L69="grey"),IF('Currently Exported 2'!L69=1, "have", "missing"),IF('Currently Exported 2'!L69=1, "extra", "ignore"))</f>
        <v>extra</v>
      </c>
      <c r="M69" s="1" t="str">
        <f ca="1">IF(OR(onchangeTags!M69="white",onchangeTags!M69="yellow",onchangeTags!M69="grey"),IF('Currently Exported 2'!M69=1, "have", "missing"),IF('Currently Exported 2'!M69=1, "extra", "ignore"))</f>
        <v>extra</v>
      </c>
      <c r="N69" s="1" t="str">
        <f ca="1">IF(OR(onchangeTags!N69="white",onchangeTags!N69="yellow",onchangeTags!N69="grey"),IF('Currently Exported 2'!N69=1, "have", "missing"),IF('Currently Exported 2'!N69=1, "extra", "ignore"))</f>
        <v>extra</v>
      </c>
      <c r="O69" s="1" t="str">
        <f ca="1">IF(OR(onchangeTags!O69="white",onchangeTags!O69="yellow",onchangeTags!O69="grey"),IF('Currently Exported 2'!O69=1, "have", "missing"),IF('Currently Exported 2'!O69=1, "extra", "ignore"))</f>
        <v>extra</v>
      </c>
      <c r="P69" s="1" t="str">
        <f ca="1">IF(OR(onchangeTags!P69="white",onchangeTags!P69="yellow",onchangeTags!P69="grey"),IF('Currently Exported 2'!P69=1, "have", "missing"),IF('Currently Exported 2'!P69=1, "extra", "ignore"))</f>
        <v>ignore</v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IF(OR(onchangeTags!B70="white",onchangeTags!B70="yellow",onchangeTags!B70="grey"),IF('Currently Exported 2'!B70=1, "have", "missing"),IF('Currently Exported 2'!B70=1, "extra", "ignore"))</f>
        <v>ignore</v>
      </c>
      <c r="C70" s="1" t="str">
        <f ca="1">IF(OR(onchangeTags!C70="white",onchangeTags!C70="yellow",onchangeTags!C70="grey"),IF('Currently Exported 2'!C70=1, "have", "missing"),IF('Currently Exported 2'!C70=1, "extra", "ignore"))</f>
        <v>ignore</v>
      </c>
      <c r="D70" s="1" t="str">
        <f ca="1">IF(OR(onchangeTags!D70="white",onchangeTags!D70="yellow",onchangeTags!D70="grey"),IF('Currently Exported 2'!D70=1, "have", "missing"),IF('Currently Exported 2'!D70=1, "extra", "ignore"))</f>
        <v>ignore</v>
      </c>
      <c r="E70" s="1" t="str">
        <f ca="1">IF(OR(onchangeTags!E70="white",onchangeTags!E70="yellow",onchangeTags!E70="grey"),IF('Currently Exported 2'!E70=1, "have", "missing"),IF('Currently Exported 2'!E70=1, "extra", "ignore"))</f>
        <v>ignore</v>
      </c>
      <c r="F70" s="1" t="str">
        <f ca="1">IF(OR(onchangeTags!F70="white",onchangeTags!F70="yellow",onchangeTags!F70="grey"),IF('Currently Exported 2'!F70=1, "have", "missing"),IF('Currently Exported 2'!F70=1, "extra", "ignore"))</f>
        <v>ignore</v>
      </c>
      <c r="G70" s="1" t="str">
        <f ca="1">IF(OR(onchangeTags!G70="white",onchangeTags!G70="yellow",onchangeTags!G70="grey"),IF('Currently Exported 2'!G70=1, "have", "missing"),IF('Currently Exported 2'!G70=1, "extra", "ignore"))</f>
        <v>ignore</v>
      </c>
      <c r="H70" s="1" t="str">
        <f ca="1">IF(OR(onchangeTags!H70="white",onchangeTags!H70="yellow",onchangeTags!H70="grey"),IF('Currently Exported 2'!H70=1, "have", "missing"),IF('Currently Exported 2'!H70=1, "extra", "ignore"))</f>
        <v>ignore</v>
      </c>
      <c r="I70" s="1" t="str">
        <f ca="1">IF(OR(onchangeTags!I70="white",onchangeTags!I70="yellow",onchangeTags!I70="grey"),IF('Currently Exported 2'!I70=1, "have", "missing"),IF('Currently Exported 2'!I70=1, "extra", "ignore"))</f>
        <v>ignore</v>
      </c>
      <c r="J70" s="1" t="str">
        <f ca="1">IF(OR(onchangeTags!J70="white",onchangeTags!J70="yellow",onchangeTags!J70="grey"),IF('Currently Exported 2'!J70=1, "have", "missing"),IF('Currently Exported 2'!J70=1, "extra", "ignore"))</f>
        <v>ignore</v>
      </c>
      <c r="K70" s="1" t="str">
        <f ca="1">IF(OR(onchangeTags!K70="white",onchangeTags!K70="yellow",onchangeTags!K70="grey"),IF('Currently Exported 2'!K70=1, "have", "missing"),IF('Currently Exported 2'!K70=1, "extra", "ignore"))</f>
        <v>ignore</v>
      </c>
      <c r="L70" s="1" t="str">
        <f ca="1">IF(OR(onchangeTags!L70="white",onchangeTags!L70="yellow",onchangeTags!L70="grey"),IF('Currently Exported 2'!L70=1, "have", "missing"),IF('Currently Exported 2'!L70=1, "extra", "ignore"))</f>
        <v>ignore</v>
      </c>
      <c r="M70" s="1" t="str">
        <f ca="1">IF(OR(onchangeTags!M70="white",onchangeTags!M70="yellow",onchangeTags!M70="grey"),IF('Currently Exported 2'!M70=1, "have", "missing"),IF('Currently Exported 2'!M70=1, "extra", "ignore"))</f>
        <v>ignore</v>
      </c>
      <c r="N70" s="1" t="str">
        <f ca="1">IF(OR(onchangeTags!N70="white",onchangeTags!N70="yellow",onchangeTags!N70="grey"),IF('Currently Exported 2'!N70=1, "have", "missing"),IF('Currently Exported 2'!N70=1, "extra", "ignore"))</f>
        <v>ignore</v>
      </c>
      <c r="O70" s="1" t="str">
        <f ca="1">IF(OR(onchangeTags!O70="white",onchangeTags!O70="yellow",onchangeTags!O70="grey"),IF('Currently Exported 2'!O70=1, "have", "missing"),IF('Currently Exported 2'!O70=1, "extra", "ignore"))</f>
        <v>ignore</v>
      </c>
      <c r="P70" s="1" t="str">
        <f ca="1">IF(OR(onchangeTags!P70="white",onchangeTags!P70="yellow",onchangeTags!P70="grey"),IF('Currently Exported 2'!P70=1, "have", "missing"),IF('Currently Exported 2'!P70=1, "extra", "ignore"))</f>
        <v>ignore</v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IF(OR(onchangeTags!B71="white",onchangeTags!B71="yellow",onchangeTags!B71="grey"),IF('Currently Exported 2'!B71=1, "have", "missing"),IF('Currently Exported 2'!B71=1, "extra", "ignore"))</f>
        <v>ignore</v>
      </c>
      <c r="C71" s="1" t="str">
        <f ca="1">IF(OR(onchangeTags!C71="white",onchangeTags!C71="yellow",onchangeTags!C71="grey"),IF('Currently Exported 2'!C71=1, "have", "missing"),IF('Currently Exported 2'!C71=1, "extra", "ignore"))</f>
        <v>ignore</v>
      </c>
      <c r="D71" s="1" t="str">
        <f ca="1">IF(OR(onchangeTags!D71="white",onchangeTags!D71="yellow",onchangeTags!D71="grey"),IF('Currently Exported 2'!D71=1, "have", "missing"),IF('Currently Exported 2'!D71=1, "extra", "ignore"))</f>
        <v>ignore</v>
      </c>
      <c r="E71" s="1" t="str">
        <f ca="1">IF(OR(onchangeTags!E71="white",onchangeTags!E71="yellow",onchangeTags!E71="grey"),IF('Currently Exported 2'!E71=1, "have", "missing"),IF('Currently Exported 2'!E71=1, "extra", "ignore"))</f>
        <v>ignore</v>
      </c>
      <c r="F71" s="1" t="str">
        <f ca="1">IF(OR(onchangeTags!F71="white",onchangeTags!F71="yellow",onchangeTags!F71="grey"),IF('Currently Exported 2'!F71=1, "have", "missing"),IF('Currently Exported 2'!F71=1, "extra", "ignore"))</f>
        <v>ignore</v>
      </c>
      <c r="G71" s="1" t="str">
        <f ca="1">IF(OR(onchangeTags!G71="white",onchangeTags!G71="yellow",onchangeTags!G71="grey"),IF('Currently Exported 2'!G71=1, "have", "missing"),IF('Currently Exported 2'!G71=1, "extra", "ignore"))</f>
        <v>ignore</v>
      </c>
      <c r="H71" s="1" t="str">
        <f ca="1">IF(OR(onchangeTags!H71="white",onchangeTags!H71="yellow",onchangeTags!H71="grey"),IF('Currently Exported 2'!H71=1, "have", "missing"),IF('Currently Exported 2'!H71=1, "extra", "ignore"))</f>
        <v>ignore</v>
      </c>
      <c r="I71" s="1" t="str">
        <f ca="1">IF(OR(onchangeTags!I71="white",onchangeTags!I71="yellow",onchangeTags!I71="grey"),IF('Currently Exported 2'!I71=1, "have", "missing"),IF('Currently Exported 2'!I71=1, "extra", "ignore"))</f>
        <v>ignore</v>
      </c>
      <c r="J71" s="1" t="str">
        <f ca="1">IF(OR(onchangeTags!J71="white",onchangeTags!J71="yellow",onchangeTags!J71="grey"),IF('Currently Exported 2'!J71=1, "have", "missing"),IF('Currently Exported 2'!J71=1, "extra", "ignore"))</f>
        <v>ignore</v>
      </c>
      <c r="K71" s="1" t="str">
        <f ca="1">IF(OR(onchangeTags!K71="white",onchangeTags!K71="yellow",onchangeTags!K71="grey"),IF('Currently Exported 2'!K71=1, "have", "missing"),IF('Currently Exported 2'!K71=1, "extra", "ignore"))</f>
        <v>ignore</v>
      </c>
      <c r="L71" s="1" t="str">
        <f ca="1">IF(OR(onchangeTags!L71="white",onchangeTags!L71="yellow",onchangeTags!L71="grey"),IF('Currently Exported 2'!L71=1, "have", "missing"),IF('Currently Exported 2'!L71=1, "extra", "ignore"))</f>
        <v>ignore</v>
      </c>
      <c r="M71" s="1" t="str">
        <f ca="1">IF(OR(onchangeTags!M71="white",onchangeTags!M71="yellow",onchangeTags!M71="grey"),IF('Currently Exported 2'!M71=1, "have", "missing"),IF('Currently Exported 2'!M71=1, "extra", "ignore"))</f>
        <v>ignore</v>
      </c>
      <c r="N71" s="1" t="str">
        <f ca="1">IF(OR(onchangeTags!N71="white",onchangeTags!N71="yellow",onchangeTags!N71="grey"),IF('Currently Exported 2'!N71=1, "have", "missing"),IF('Currently Exported 2'!N71=1, "extra", "ignore"))</f>
        <v>ignore</v>
      </c>
      <c r="O71" s="1" t="str">
        <f ca="1">IF(OR(onchangeTags!O71="white",onchangeTags!O71="yellow",onchangeTags!O71="grey"),IF('Currently Exported 2'!O71=1, "have", "missing"),IF('Currently Exported 2'!O71=1, "extra", "ignore"))</f>
        <v>ignore</v>
      </c>
      <c r="P71" s="1" t="str">
        <f ca="1">IF(OR(onchangeTags!P71="white",onchangeTags!P71="yellow",onchangeTags!P71="grey"),IF('Currently Exported 2'!P71=1, "have", "missing"),IF('Currently Exported 2'!P71=1, "extra", "ignore"))</f>
        <v>ignore</v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IF(OR(onchangeTags!B72="white",onchangeTags!B72="yellow",onchangeTags!B72="grey"),IF('Currently Exported 2'!B72=1, "have", "missing"),IF('Currently Exported 2'!B72=1, "extra", "ignore"))</f>
        <v>ignore</v>
      </c>
      <c r="C72" s="1" t="str">
        <f ca="1">IF(OR(onchangeTags!C72="white",onchangeTags!C72="yellow",onchangeTags!C72="grey"),IF('Currently Exported 2'!C72=1, "have", "missing"),IF('Currently Exported 2'!C72=1, "extra", "ignore"))</f>
        <v>ignore</v>
      </c>
      <c r="D72" s="1" t="str">
        <f ca="1">IF(OR(onchangeTags!D72="white",onchangeTags!D72="yellow",onchangeTags!D72="grey"),IF('Currently Exported 2'!D72=1, "have", "missing"),IF('Currently Exported 2'!D72=1, "extra", "ignore"))</f>
        <v>ignore</v>
      </c>
      <c r="E72" s="1" t="str">
        <f ca="1">IF(OR(onchangeTags!E72="white",onchangeTags!E72="yellow",onchangeTags!E72="grey"),IF('Currently Exported 2'!E72=1, "have", "missing"),IF('Currently Exported 2'!E72=1, "extra", "ignore"))</f>
        <v>ignore</v>
      </c>
      <c r="F72" s="1" t="str">
        <f ca="1">IF(OR(onchangeTags!F72="white",onchangeTags!F72="yellow",onchangeTags!F72="grey"),IF('Currently Exported 2'!F72=1, "have", "missing"),IF('Currently Exported 2'!F72=1, "extra", "ignore"))</f>
        <v>ignore</v>
      </c>
      <c r="G72" s="1" t="str">
        <f ca="1">IF(OR(onchangeTags!G72="white",onchangeTags!G72="yellow",onchangeTags!G72="grey"),IF('Currently Exported 2'!G72=1, "have", "missing"),IF('Currently Exported 2'!G72=1, "extra", "ignore"))</f>
        <v>ignore</v>
      </c>
      <c r="H72" s="1" t="str">
        <f ca="1">IF(OR(onchangeTags!H72="white",onchangeTags!H72="yellow",onchangeTags!H72="grey"),IF('Currently Exported 2'!H72=1, "have", "missing"),IF('Currently Exported 2'!H72=1, "extra", "ignore"))</f>
        <v>ignore</v>
      </c>
      <c r="I72" s="1" t="str">
        <f ca="1">IF(OR(onchangeTags!I72="white",onchangeTags!I72="yellow",onchangeTags!I72="grey"),IF('Currently Exported 2'!I72=1, "have", "missing"),IF('Currently Exported 2'!I72=1, "extra", "ignore"))</f>
        <v>ignore</v>
      </c>
      <c r="J72" s="1" t="str">
        <f ca="1">IF(OR(onchangeTags!J72="white",onchangeTags!J72="yellow",onchangeTags!J72="grey"),IF('Currently Exported 2'!J72=1, "have", "missing"),IF('Currently Exported 2'!J72=1, "extra", "ignore"))</f>
        <v>ignore</v>
      </c>
      <c r="K72" s="1" t="str">
        <f ca="1">IF(OR(onchangeTags!K72="white",onchangeTags!K72="yellow",onchangeTags!K72="grey"),IF('Currently Exported 2'!K72=1, "have", "missing"),IF('Currently Exported 2'!K72=1, "extra", "ignore"))</f>
        <v>ignore</v>
      </c>
      <c r="L72" s="1" t="str">
        <f ca="1">IF(OR(onchangeTags!L72="white",onchangeTags!L72="yellow",onchangeTags!L72="grey"),IF('Currently Exported 2'!L72=1, "have", "missing"),IF('Currently Exported 2'!L72=1, "extra", "ignore"))</f>
        <v>ignore</v>
      </c>
      <c r="M72" s="1" t="str">
        <f ca="1">IF(OR(onchangeTags!M72="white",onchangeTags!M72="yellow",onchangeTags!M72="grey"),IF('Currently Exported 2'!M72=1, "have", "missing"),IF('Currently Exported 2'!M72=1, "extra", "ignore"))</f>
        <v>ignore</v>
      </c>
      <c r="N72" s="1" t="str">
        <f ca="1">IF(OR(onchangeTags!N72="white",onchangeTags!N72="yellow",onchangeTags!N72="grey"),IF('Currently Exported 2'!N72=1, "have", "missing"),IF('Currently Exported 2'!N72=1, "extra", "ignore"))</f>
        <v>ignore</v>
      </c>
      <c r="O72" s="1" t="str">
        <f ca="1">IF(OR(onchangeTags!O72="white",onchangeTags!O72="yellow",onchangeTags!O72="grey"),IF('Currently Exported 2'!O72=1, "have", "missing"),IF('Currently Exported 2'!O72=1, "extra", "ignore"))</f>
        <v>ignore</v>
      </c>
      <c r="P72" s="1" t="str">
        <f ca="1">IF(OR(onchangeTags!P72="white",onchangeTags!P72="yellow",onchangeTags!P72="grey"),IF('Currently Exported 2'!P72=1, "have", "missing"),IF('Currently Exported 2'!P72=1, "extra", "ignore"))</f>
        <v>ignore</v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IF(OR(onchangeTags!B73="white",onchangeTags!B73="yellow",onchangeTags!B73="grey"),IF('Currently Exported 2'!B73=1, "have", "missing"),IF('Currently Exported 2'!B73=1, "extra", "ignore"))</f>
        <v>ignore</v>
      </c>
      <c r="C73" s="1" t="str">
        <f ca="1">IF(OR(onchangeTags!C73="white",onchangeTags!C73="yellow",onchangeTags!C73="grey"),IF('Currently Exported 2'!C73=1, "have", "missing"),IF('Currently Exported 2'!C73=1, "extra", "ignore"))</f>
        <v>ignore</v>
      </c>
      <c r="D73" s="1" t="str">
        <f ca="1">IF(OR(onchangeTags!D73="white",onchangeTags!D73="yellow",onchangeTags!D73="grey"),IF('Currently Exported 2'!D73=1, "have", "missing"),IF('Currently Exported 2'!D73=1, "extra", "ignore"))</f>
        <v>extra</v>
      </c>
      <c r="E73" s="1" t="str">
        <f ca="1">IF(OR(onchangeTags!E73="white",onchangeTags!E73="yellow",onchangeTags!E73="grey"),IF('Currently Exported 2'!E73=1, "have", "missing"),IF('Currently Exported 2'!E73=1, "extra", "ignore"))</f>
        <v>extra</v>
      </c>
      <c r="F73" s="1" t="str">
        <f ca="1">IF(OR(onchangeTags!F73="white",onchangeTags!F73="yellow",onchangeTags!F73="grey"),IF('Currently Exported 2'!F73=1, "have", "missing"),IF('Currently Exported 2'!F73=1, "extra", "ignore"))</f>
        <v>extra</v>
      </c>
      <c r="G73" s="1" t="str">
        <f ca="1">IF(OR(onchangeTags!G73="white",onchangeTags!G73="yellow",onchangeTags!G73="grey"),IF('Currently Exported 2'!G73=1, "have", "missing"),IF('Currently Exported 2'!G73=1, "extra", "ignore"))</f>
        <v>extra</v>
      </c>
      <c r="H73" s="1" t="str">
        <f ca="1">IF(OR(onchangeTags!H73="white",onchangeTags!H73="yellow",onchangeTags!H73="grey"),IF('Currently Exported 2'!H73=1, "have", "missing"),IF('Currently Exported 2'!H73=1, "extra", "ignore"))</f>
        <v>extra</v>
      </c>
      <c r="I73" s="1" t="str">
        <f ca="1">IF(OR(onchangeTags!I73="white",onchangeTags!I73="yellow",onchangeTags!I73="grey"),IF('Currently Exported 2'!I73=1, "have", "missing"),IF('Currently Exported 2'!I73=1, "extra", "ignore"))</f>
        <v>extra</v>
      </c>
      <c r="J73" s="1" t="str">
        <f ca="1">IF(OR(onchangeTags!J73="white",onchangeTags!J73="yellow",onchangeTags!J73="grey"),IF('Currently Exported 2'!J73=1, "have", "missing"),IF('Currently Exported 2'!J73=1, "extra", "ignore"))</f>
        <v>extra</v>
      </c>
      <c r="K73" s="1" t="str">
        <f ca="1">IF(OR(onchangeTags!K73="white",onchangeTags!K73="yellow",onchangeTags!K73="grey"),IF('Currently Exported 2'!K73=1, "have", "missing"),IF('Currently Exported 2'!K73=1, "extra", "ignore"))</f>
        <v>extra</v>
      </c>
      <c r="L73" s="1" t="str">
        <f ca="1">IF(OR(onchangeTags!L73="white",onchangeTags!L73="yellow",onchangeTags!L73="grey"),IF('Currently Exported 2'!L73=1, "have", "missing"),IF('Currently Exported 2'!L73=1, "extra", "ignore"))</f>
        <v>extra</v>
      </c>
      <c r="M73" s="1" t="str">
        <f ca="1">IF(OR(onchangeTags!M73="white",onchangeTags!M73="yellow",onchangeTags!M73="grey"),IF('Currently Exported 2'!M73=1, "have", "missing"),IF('Currently Exported 2'!M73=1, "extra", "ignore"))</f>
        <v>extra</v>
      </c>
      <c r="N73" s="1" t="str">
        <f ca="1">IF(OR(onchangeTags!N73="white",onchangeTags!N73="yellow",onchangeTags!N73="grey"),IF('Currently Exported 2'!N73=1, "have", "missing"),IF('Currently Exported 2'!N73=1, "extra", "ignore"))</f>
        <v>extra</v>
      </c>
      <c r="O73" s="1" t="str">
        <f ca="1">IF(OR(onchangeTags!O73="white",onchangeTags!O73="yellow",onchangeTags!O73="grey"),IF('Currently Exported 2'!O73=1, "have", "missing"),IF('Currently Exported 2'!O73=1, "extra", "ignore"))</f>
        <v>extra</v>
      </c>
      <c r="P73" s="1" t="str">
        <f ca="1">IF(OR(onchangeTags!P73="white",onchangeTags!P73="yellow",onchangeTags!P73="grey"),IF('Currently Exported 2'!P73=1, "have", "missing"),IF('Currently Exported 2'!P73=1, "extra", "ignore"))</f>
        <v>ignore</v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IF(OR(onchangeTags!B74="white",onchangeTags!B74="yellow",onchangeTags!B74="grey"),IF('Currently Exported 2'!B74=1, "have", "missing"),IF('Currently Exported 2'!B74=1, "extra", "ignore"))</f>
        <v>ignore</v>
      </c>
      <c r="C74" s="1" t="str">
        <f ca="1">IF(OR(onchangeTags!C74="white",onchangeTags!C74="yellow",onchangeTags!C74="grey"),IF('Currently Exported 2'!C74=1, "have", "missing"),IF('Currently Exported 2'!C74=1, "extra", "ignore"))</f>
        <v>ignore</v>
      </c>
      <c r="D74" s="1" t="str">
        <f ca="1">IF(OR(onchangeTags!D74="white",onchangeTags!D74="yellow",onchangeTags!D74="grey"),IF('Currently Exported 2'!D74=1, "have", "missing"),IF('Currently Exported 2'!D74=1, "extra", "ignore"))</f>
        <v>ignore</v>
      </c>
      <c r="E74" s="1" t="str">
        <f ca="1">IF(OR(onchangeTags!E74="white",onchangeTags!E74="yellow",onchangeTags!E74="grey"),IF('Currently Exported 2'!E74=1, "have", "missing"),IF('Currently Exported 2'!E74=1, "extra", "ignore"))</f>
        <v>ignore</v>
      </c>
      <c r="F74" s="1" t="str">
        <f ca="1">IF(OR(onchangeTags!F74="white",onchangeTags!F74="yellow",onchangeTags!F74="grey"),IF('Currently Exported 2'!F74=1, "have", "missing"),IF('Currently Exported 2'!F74=1, "extra", "ignore"))</f>
        <v>ignore</v>
      </c>
      <c r="G74" s="1" t="str">
        <f ca="1">IF(OR(onchangeTags!G74="white",onchangeTags!G74="yellow",onchangeTags!G74="grey"),IF('Currently Exported 2'!G74=1, "have", "missing"),IF('Currently Exported 2'!G74=1, "extra", "ignore"))</f>
        <v>ignore</v>
      </c>
      <c r="H74" s="1" t="str">
        <f ca="1">IF(OR(onchangeTags!H74="white",onchangeTags!H74="yellow",onchangeTags!H74="grey"),IF('Currently Exported 2'!H74=1, "have", "missing"),IF('Currently Exported 2'!H74=1, "extra", "ignore"))</f>
        <v>ignore</v>
      </c>
      <c r="I74" s="1" t="str">
        <f ca="1">IF(OR(onchangeTags!I74="white",onchangeTags!I74="yellow",onchangeTags!I74="grey"),IF('Currently Exported 2'!I74=1, "have", "missing"),IF('Currently Exported 2'!I74=1, "extra", "ignore"))</f>
        <v>ignore</v>
      </c>
      <c r="J74" s="1" t="str">
        <f ca="1">IF(OR(onchangeTags!J74="white",onchangeTags!J74="yellow",onchangeTags!J74="grey"),IF('Currently Exported 2'!J74=1, "have", "missing"),IF('Currently Exported 2'!J74=1, "extra", "ignore"))</f>
        <v>ignore</v>
      </c>
      <c r="K74" s="1" t="str">
        <f ca="1">IF(OR(onchangeTags!K74="white",onchangeTags!K74="yellow",onchangeTags!K74="grey"),IF('Currently Exported 2'!K74=1, "have", "missing"),IF('Currently Exported 2'!K74=1, "extra", "ignore"))</f>
        <v>ignore</v>
      </c>
      <c r="L74" s="1" t="str">
        <f ca="1">IF(OR(onchangeTags!L74="white",onchangeTags!L74="yellow",onchangeTags!L74="grey"),IF('Currently Exported 2'!L74=1, "have", "missing"),IF('Currently Exported 2'!L74=1, "extra", "ignore"))</f>
        <v>ignore</v>
      </c>
      <c r="M74" s="1" t="str">
        <f ca="1">IF(OR(onchangeTags!M74="white",onchangeTags!M74="yellow",onchangeTags!M74="grey"),IF('Currently Exported 2'!M74=1, "have", "missing"),IF('Currently Exported 2'!M74=1, "extra", "ignore"))</f>
        <v>ignore</v>
      </c>
      <c r="N74" s="1" t="str">
        <f ca="1">IF(OR(onchangeTags!N74="white",onchangeTags!N74="yellow",onchangeTags!N74="grey"),IF('Currently Exported 2'!N74=1, "have", "missing"),IF('Currently Exported 2'!N74=1, "extra", "ignore"))</f>
        <v>ignore</v>
      </c>
      <c r="O74" s="1" t="str">
        <f ca="1">IF(OR(onchangeTags!O74="white",onchangeTags!O74="yellow",onchangeTags!O74="grey"),IF('Currently Exported 2'!O74=1, "have", "missing"),IF('Currently Exported 2'!O74=1, "extra", "ignore"))</f>
        <v>ignore</v>
      </c>
      <c r="P74" s="1" t="str">
        <f ca="1">IF(OR(onchangeTags!P74="white",onchangeTags!P74="yellow",onchangeTags!P74="grey"),IF('Currently Exported 2'!P74=1, "have", "missing"),IF('Currently Exported 2'!P74=1, "extra", "ignore"))</f>
        <v>ignore</v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IF(OR(onchangeTags!B75="white",onchangeTags!B75="yellow",onchangeTags!B75="grey"),IF('Currently Exported 2'!B75=1, "have", "missing"),IF('Currently Exported 2'!B75=1, "extra", "ignore"))</f>
        <v>ignore</v>
      </c>
      <c r="C75" s="1" t="str">
        <f ca="1">IF(OR(onchangeTags!C75="white",onchangeTags!C75="yellow",onchangeTags!C75="grey"),IF('Currently Exported 2'!C75=1, "have", "missing"),IF('Currently Exported 2'!C75=1, "extra", "ignore"))</f>
        <v>ignore</v>
      </c>
      <c r="D75" s="1" t="str">
        <f ca="1">IF(OR(onchangeTags!D75="white",onchangeTags!D75="yellow",onchangeTags!D75="grey"),IF('Currently Exported 2'!D75=1, "have", "missing"),IF('Currently Exported 2'!D75=1, "extra", "ignore"))</f>
        <v>ignore</v>
      </c>
      <c r="E75" s="1" t="str">
        <f ca="1">IF(OR(onchangeTags!E75="white",onchangeTags!E75="yellow",onchangeTags!E75="grey"),IF('Currently Exported 2'!E75=1, "have", "missing"),IF('Currently Exported 2'!E75=1, "extra", "ignore"))</f>
        <v>ignore</v>
      </c>
      <c r="F75" s="1" t="str">
        <f ca="1">IF(OR(onchangeTags!F75="white",onchangeTags!F75="yellow",onchangeTags!F75="grey"),IF('Currently Exported 2'!F75=1, "have", "missing"),IF('Currently Exported 2'!F75=1, "extra", "ignore"))</f>
        <v>ignore</v>
      </c>
      <c r="G75" s="1" t="str">
        <f ca="1">IF(OR(onchangeTags!G75="white",onchangeTags!G75="yellow",onchangeTags!G75="grey"),IF('Currently Exported 2'!G75=1, "have", "missing"),IF('Currently Exported 2'!G75=1, "extra", "ignore"))</f>
        <v>ignore</v>
      </c>
      <c r="H75" s="1" t="str">
        <f ca="1">IF(OR(onchangeTags!H75="white",onchangeTags!H75="yellow",onchangeTags!H75="grey"),IF('Currently Exported 2'!H75=1, "have", "missing"),IF('Currently Exported 2'!H75=1, "extra", "ignore"))</f>
        <v>ignore</v>
      </c>
      <c r="I75" s="1" t="str">
        <f ca="1">IF(OR(onchangeTags!I75="white",onchangeTags!I75="yellow",onchangeTags!I75="grey"),IF('Currently Exported 2'!I75=1, "have", "missing"),IF('Currently Exported 2'!I75=1, "extra", "ignore"))</f>
        <v>ignore</v>
      </c>
      <c r="J75" s="1" t="str">
        <f ca="1">IF(OR(onchangeTags!J75="white",onchangeTags!J75="yellow",onchangeTags!J75="grey"),IF('Currently Exported 2'!J75=1, "have", "missing"),IF('Currently Exported 2'!J75=1, "extra", "ignore"))</f>
        <v>ignore</v>
      </c>
      <c r="K75" s="1" t="str">
        <f ca="1">IF(OR(onchangeTags!K75="white",onchangeTags!K75="yellow",onchangeTags!K75="grey"),IF('Currently Exported 2'!K75=1, "have", "missing"),IF('Currently Exported 2'!K75=1, "extra", "ignore"))</f>
        <v>ignore</v>
      </c>
      <c r="L75" s="1" t="str">
        <f ca="1">IF(OR(onchangeTags!L75="white",onchangeTags!L75="yellow",onchangeTags!L75="grey"),IF('Currently Exported 2'!L75=1, "have", "missing"),IF('Currently Exported 2'!L75=1, "extra", "ignore"))</f>
        <v>ignore</v>
      </c>
      <c r="M75" s="1" t="str">
        <f ca="1">IF(OR(onchangeTags!M75="white",onchangeTags!M75="yellow",onchangeTags!M75="grey"),IF('Currently Exported 2'!M75=1, "have", "missing"),IF('Currently Exported 2'!M75=1, "extra", "ignore"))</f>
        <v>ignore</v>
      </c>
      <c r="N75" s="1" t="str">
        <f ca="1">IF(OR(onchangeTags!N75="white",onchangeTags!N75="yellow",onchangeTags!N75="grey"),IF('Currently Exported 2'!N75=1, "have", "missing"),IF('Currently Exported 2'!N75=1, "extra", "ignore"))</f>
        <v>ignore</v>
      </c>
      <c r="O75" s="1" t="str">
        <f ca="1">IF(OR(onchangeTags!O75="white",onchangeTags!O75="yellow",onchangeTags!O75="grey"),IF('Currently Exported 2'!O75=1, "have", "missing"),IF('Currently Exported 2'!O75=1, "extra", "ignore"))</f>
        <v>ignore</v>
      </c>
      <c r="P75" s="1" t="str">
        <f ca="1">IF(OR(onchangeTags!P75="white",onchangeTags!P75="yellow",onchangeTags!P75="grey"),IF('Currently Exported 2'!P75=1, "have", "missing"),IF('Currently Exported 2'!P75=1, "extra", "ignore"))</f>
        <v>ignore</v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IF(OR(onchangeTags!B76="white",onchangeTags!B76="yellow",onchangeTags!B76="grey"),IF('Currently Exported 2'!B76=1, "have", "missing"),IF('Currently Exported 2'!B76=1, "extra", "ignore"))</f>
        <v>ignore</v>
      </c>
      <c r="C76" s="1" t="str">
        <f ca="1">IF(OR(onchangeTags!C76="white",onchangeTags!C76="yellow",onchangeTags!C76="grey"),IF('Currently Exported 2'!C76=1, "have", "missing"),IF('Currently Exported 2'!C76=1, "extra", "ignore"))</f>
        <v>ignore</v>
      </c>
      <c r="D76" s="1" t="str">
        <f ca="1">IF(OR(onchangeTags!D76="white",onchangeTags!D76="yellow",onchangeTags!D76="grey"),IF('Currently Exported 2'!D76=1, "have", "missing"),IF('Currently Exported 2'!D76=1, "extra", "ignore"))</f>
        <v>ignore</v>
      </c>
      <c r="E76" s="1" t="str">
        <f ca="1">IF(OR(onchangeTags!E76="white",onchangeTags!E76="yellow",onchangeTags!E76="grey"),IF('Currently Exported 2'!E76=1, "have", "missing"),IF('Currently Exported 2'!E76=1, "extra", "ignore"))</f>
        <v>ignore</v>
      </c>
      <c r="F76" s="1" t="str">
        <f ca="1">IF(OR(onchangeTags!F76="white",onchangeTags!F76="yellow",onchangeTags!F76="grey"),IF('Currently Exported 2'!F76=1, "have", "missing"),IF('Currently Exported 2'!F76=1, "extra", "ignore"))</f>
        <v>ignore</v>
      </c>
      <c r="G76" s="1" t="str">
        <f ca="1">IF(OR(onchangeTags!G76="white",onchangeTags!G76="yellow",onchangeTags!G76="grey"),IF('Currently Exported 2'!G76=1, "have", "missing"),IF('Currently Exported 2'!G76=1, "extra", "ignore"))</f>
        <v>ignore</v>
      </c>
      <c r="H76" s="1" t="str">
        <f ca="1">IF(OR(onchangeTags!H76="white",onchangeTags!H76="yellow",onchangeTags!H76="grey"),IF('Currently Exported 2'!H76=1, "have", "missing"),IF('Currently Exported 2'!H76=1, "extra", "ignore"))</f>
        <v>ignore</v>
      </c>
      <c r="I76" s="1" t="str">
        <f ca="1">IF(OR(onchangeTags!I76="white",onchangeTags!I76="yellow",onchangeTags!I76="grey"),IF('Currently Exported 2'!I76=1, "have", "missing"),IF('Currently Exported 2'!I76=1, "extra", "ignore"))</f>
        <v>ignore</v>
      </c>
      <c r="J76" s="1" t="str">
        <f ca="1">IF(OR(onchangeTags!J76="white",onchangeTags!J76="yellow",onchangeTags!J76="grey"),IF('Currently Exported 2'!J76=1, "have", "missing"),IF('Currently Exported 2'!J76=1, "extra", "ignore"))</f>
        <v>ignore</v>
      </c>
      <c r="K76" s="1" t="str">
        <f ca="1">IF(OR(onchangeTags!K76="white",onchangeTags!K76="yellow",onchangeTags!K76="grey"),IF('Currently Exported 2'!K76=1, "have", "missing"),IF('Currently Exported 2'!K76=1, "extra", "ignore"))</f>
        <v>ignore</v>
      </c>
      <c r="L76" s="1" t="str">
        <f ca="1">IF(OR(onchangeTags!L76="white",onchangeTags!L76="yellow",onchangeTags!L76="grey"),IF('Currently Exported 2'!L76=1, "have", "missing"),IF('Currently Exported 2'!L76=1, "extra", "ignore"))</f>
        <v>ignore</v>
      </c>
      <c r="M76" s="1" t="str">
        <f ca="1">IF(OR(onchangeTags!M76="white",onchangeTags!M76="yellow",onchangeTags!M76="grey"),IF('Currently Exported 2'!M76=1, "have", "missing"),IF('Currently Exported 2'!M76=1, "extra", "ignore"))</f>
        <v>ignore</v>
      </c>
      <c r="N76" s="1" t="str">
        <f ca="1">IF(OR(onchangeTags!N76="white",onchangeTags!N76="yellow",onchangeTags!N76="grey"),IF('Currently Exported 2'!N76=1, "have", "missing"),IF('Currently Exported 2'!N76=1, "extra", "ignore"))</f>
        <v>ignore</v>
      </c>
      <c r="O76" s="1" t="str">
        <f ca="1">IF(OR(onchangeTags!O76="white",onchangeTags!O76="yellow",onchangeTags!O76="grey"),IF('Currently Exported 2'!O76=1, "have", "missing"),IF('Currently Exported 2'!O76=1, "extra", "ignore"))</f>
        <v>ignore</v>
      </c>
      <c r="P76" s="1" t="str">
        <f ca="1">IF(OR(onchangeTags!P76="white",onchangeTags!P76="yellow",onchangeTags!P76="grey"),IF('Currently Exported 2'!P76=1, "have", "missing"),IF('Currently Exported 2'!P76=1, "extra", "ignore"))</f>
        <v>ignore</v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IF(OR(onchangeTags!B77="white",onchangeTags!B77="yellow",onchangeTags!B77="grey"),IF('Currently Exported 2'!B77=1, "have", "missing"),IF('Currently Exported 2'!B77=1, "extra", "ignore"))</f>
        <v>ignore</v>
      </c>
      <c r="C77" s="1" t="str">
        <f ca="1">IF(OR(onchangeTags!C77="white",onchangeTags!C77="yellow",onchangeTags!C77="grey"),IF('Currently Exported 2'!C77=1, "have", "missing"),IF('Currently Exported 2'!C77=1, "extra", "ignore"))</f>
        <v>ignore</v>
      </c>
      <c r="D77" s="1" t="str">
        <f ca="1">IF(OR(onchangeTags!D77="white",onchangeTags!D77="yellow",onchangeTags!D77="grey"),IF('Currently Exported 2'!D77=1, "have", "missing"),IF('Currently Exported 2'!D77=1, "extra", "ignore"))</f>
        <v>ignore</v>
      </c>
      <c r="E77" s="1" t="str">
        <f ca="1">IF(OR(onchangeTags!E77="white",onchangeTags!E77="yellow",onchangeTags!E77="grey"),IF('Currently Exported 2'!E77=1, "have", "missing"),IF('Currently Exported 2'!E77=1, "extra", "ignore"))</f>
        <v>ignore</v>
      </c>
      <c r="F77" s="1" t="str">
        <f ca="1">IF(OR(onchangeTags!F77="white",onchangeTags!F77="yellow",onchangeTags!F77="grey"),IF('Currently Exported 2'!F77=1, "have", "missing"),IF('Currently Exported 2'!F77=1, "extra", "ignore"))</f>
        <v>ignore</v>
      </c>
      <c r="G77" s="1" t="str">
        <f ca="1">IF(OR(onchangeTags!G77="white",onchangeTags!G77="yellow",onchangeTags!G77="grey"),IF('Currently Exported 2'!G77=1, "have", "missing"),IF('Currently Exported 2'!G77=1, "extra", "ignore"))</f>
        <v>ignore</v>
      </c>
      <c r="H77" s="1" t="str">
        <f ca="1">IF(OR(onchangeTags!H77="white",onchangeTags!H77="yellow",onchangeTags!H77="grey"),IF('Currently Exported 2'!H77=1, "have", "missing"),IF('Currently Exported 2'!H77=1, "extra", "ignore"))</f>
        <v>ignore</v>
      </c>
      <c r="I77" s="1" t="str">
        <f ca="1">IF(OR(onchangeTags!I77="white",onchangeTags!I77="yellow",onchangeTags!I77="grey"),IF('Currently Exported 2'!I77=1, "have", "missing"),IF('Currently Exported 2'!I77=1, "extra", "ignore"))</f>
        <v>ignore</v>
      </c>
      <c r="J77" s="1" t="str">
        <f ca="1">IF(OR(onchangeTags!J77="white",onchangeTags!J77="yellow",onchangeTags!J77="grey"),IF('Currently Exported 2'!J77=1, "have", "missing"),IF('Currently Exported 2'!J77=1, "extra", "ignore"))</f>
        <v>ignore</v>
      </c>
      <c r="K77" s="1" t="str">
        <f ca="1">IF(OR(onchangeTags!K77="white",onchangeTags!K77="yellow",onchangeTags!K77="grey"),IF('Currently Exported 2'!K77=1, "have", "missing"),IF('Currently Exported 2'!K77=1, "extra", "ignore"))</f>
        <v>ignore</v>
      </c>
      <c r="L77" s="1" t="str">
        <f ca="1">IF(OR(onchangeTags!L77="white",onchangeTags!L77="yellow",onchangeTags!L77="grey"),IF('Currently Exported 2'!L77=1, "have", "missing"),IF('Currently Exported 2'!L77=1, "extra", "ignore"))</f>
        <v>ignore</v>
      </c>
      <c r="M77" s="1" t="str">
        <f ca="1">IF(OR(onchangeTags!M77="white",onchangeTags!M77="yellow",onchangeTags!M77="grey"),IF('Currently Exported 2'!M77=1, "have", "missing"),IF('Currently Exported 2'!M77=1, "extra", "ignore"))</f>
        <v>ignore</v>
      </c>
      <c r="N77" s="1" t="str">
        <f ca="1">IF(OR(onchangeTags!N77="white",onchangeTags!N77="yellow",onchangeTags!N77="grey"),IF('Currently Exported 2'!N77=1, "have", "missing"),IF('Currently Exported 2'!N77=1, "extra", "ignore"))</f>
        <v>ignore</v>
      </c>
      <c r="O77" s="1" t="str">
        <f ca="1">IF(OR(onchangeTags!O77="white",onchangeTags!O77="yellow",onchangeTags!O77="grey"),IF('Currently Exported 2'!O77=1, "have", "missing"),IF('Currently Exported 2'!O77=1, "extra", "ignore"))</f>
        <v>ignore</v>
      </c>
      <c r="P77" s="1" t="str">
        <f ca="1">IF(OR(onchangeTags!P77="white",onchangeTags!P77="yellow",onchangeTags!P77="grey"),IF('Currently Exported 2'!P77=1, "have", "missing"),IF('Currently Exported 2'!P77=1, "extra", "ignore"))</f>
        <v>ignore</v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IF(OR(onchangeTags!B78="white",onchangeTags!B78="yellow",onchangeTags!B78="grey"),IF('Currently Exported 2'!B78=1, "have", "missing"),IF('Currently Exported 2'!B78=1, "extra", "ignore"))</f>
        <v>ignore</v>
      </c>
      <c r="C78" s="1" t="str">
        <f ca="1">IF(OR(onchangeTags!C78="white",onchangeTags!C78="yellow",onchangeTags!C78="grey"),IF('Currently Exported 2'!C78=1, "have", "missing"),IF('Currently Exported 2'!C78=1, "extra", "ignore"))</f>
        <v>ignore</v>
      </c>
      <c r="D78" s="1" t="str">
        <f ca="1">IF(OR(onchangeTags!D78="white",onchangeTags!D78="yellow",onchangeTags!D78="grey"),IF('Currently Exported 2'!D78=1, "have", "missing"),IF('Currently Exported 2'!D78=1, "extra", "ignore"))</f>
        <v>extra</v>
      </c>
      <c r="E78" s="1" t="str">
        <f ca="1">IF(OR(onchangeTags!E78="white",onchangeTags!E78="yellow",onchangeTags!E78="grey"),IF('Currently Exported 2'!E78=1, "have", "missing"),IF('Currently Exported 2'!E78=1, "extra", "ignore"))</f>
        <v>extra</v>
      </c>
      <c r="F78" s="1" t="str">
        <f ca="1">IF(OR(onchangeTags!F78="white",onchangeTags!F78="yellow",onchangeTags!F78="grey"),IF('Currently Exported 2'!F78=1, "have", "missing"),IF('Currently Exported 2'!F78=1, "extra", "ignore"))</f>
        <v>extra</v>
      </c>
      <c r="G78" s="1" t="str">
        <f ca="1">IF(OR(onchangeTags!G78="white",onchangeTags!G78="yellow",onchangeTags!G78="grey"),IF('Currently Exported 2'!G78=1, "have", "missing"),IF('Currently Exported 2'!G78=1, "extra", "ignore"))</f>
        <v>extra</v>
      </c>
      <c r="H78" s="1" t="str">
        <f ca="1">IF(OR(onchangeTags!H78="white",onchangeTags!H78="yellow",onchangeTags!H78="grey"),IF('Currently Exported 2'!H78=1, "have", "missing"),IF('Currently Exported 2'!H78=1, "extra", "ignore"))</f>
        <v>extra</v>
      </c>
      <c r="I78" s="1" t="str">
        <f ca="1">IF(OR(onchangeTags!I78="white",onchangeTags!I78="yellow",onchangeTags!I78="grey"),IF('Currently Exported 2'!I78=1, "have", "missing"),IF('Currently Exported 2'!I78=1, "extra", "ignore"))</f>
        <v>extra</v>
      </c>
      <c r="J78" s="1" t="str">
        <f ca="1">IF(OR(onchangeTags!J78="white",onchangeTags!J78="yellow",onchangeTags!J78="grey"),IF('Currently Exported 2'!J78=1, "have", "missing"),IF('Currently Exported 2'!J78=1, "extra", "ignore"))</f>
        <v>extra</v>
      </c>
      <c r="K78" s="1" t="str">
        <f ca="1">IF(OR(onchangeTags!K78="white",onchangeTags!K78="yellow",onchangeTags!K78="grey"),IF('Currently Exported 2'!K78=1, "have", "missing"),IF('Currently Exported 2'!K78=1, "extra", "ignore"))</f>
        <v>extra</v>
      </c>
      <c r="L78" s="1" t="str">
        <f ca="1">IF(OR(onchangeTags!L78="white",onchangeTags!L78="yellow",onchangeTags!L78="grey"),IF('Currently Exported 2'!L78=1, "have", "missing"),IF('Currently Exported 2'!L78=1, "extra", "ignore"))</f>
        <v>extra</v>
      </c>
      <c r="M78" s="1" t="str">
        <f ca="1">IF(OR(onchangeTags!M78="white",onchangeTags!M78="yellow",onchangeTags!M78="grey"),IF('Currently Exported 2'!M78=1, "have", "missing"),IF('Currently Exported 2'!M78=1, "extra", "ignore"))</f>
        <v>extra</v>
      </c>
      <c r="N78" s="1" t="str">
        <f ca="1">IF(OR(onchangeTags!N78="white",onchangeTags!N78="yellow",onchangeTags!N78="grey"),IF('Currently Exported 2'!N78=1, "have", "missing"),IF('Currently Exported 2'!N78=1, "extra", "ignore"))</f>
        <v>extra</v>
      </c>
      <c r="O78" s="1" t="str">
        <f ca="1">IF(OR(onchangeTags!O78="white",onchangeTags!O78="yellow",onchangeTags!O78="grey"),IF('Currently Exported 2'!O78=1, "have", "missing"),IF('Currently Exported 2'!O78=1, "extra", "ignore"))</f>
        <v>extra</v>
      </c>
      <c r="P78" s="1" t="str">
        <f ca="1">IF(OR(onchangeTags!P78="white",onchangeTags!P78="yellow",onchangeTags!P78="grey"),IF('Currently Exported 2'!P78=1, "have", "missing"),IF('Currently Exported 2'!P78=1, "extra", "ignore"))</f>
        <v>ignore</v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IF(OR(onchangeTags!B79="white",onchangeTags!B79="yellow",onchangeTags!B79="grey"),IF('Currently Exported 2'!B79=1, "have", "missing"),IF('Currently Exported 2'!B79=1, "extra", "ignore"))</f>
        <v>ignore</v>
      </c>
      <c r="C79" s="1" t="str">
        <f ca="1">IF(OR(onchangeTags!C79="white",onchangeTags!C79="yellow",onchangeTags!C79="grey"),IF('Currently Exported 2'!C79=1, "have", "missing"),IF('Currently Exported 2'!C79=1, "extra", "ignore"))</f>
        <v>ignore</v>
      </c>
      <c r="D79" s="1" t="str">
        <f ca="1">IF(OR(onchangeTags!D79="white",onchangeTags!D79="yellow",onchangeTags!D79="grey"),IF('Currently Exported 2'!D79=1, "have", "missing"),IF('Currently Exported 2'!D79=1, "extra", "ignore"))</f>
        <v>extra</v>
      </c>
      <c r="E79" s="1" t="str">
        <f ca="1">IF(OR(onchangeTags!E79="white",onchangeTags!E79="yellow",onchangeTags!E79="grey"),IF('Currently Exported 2'!E79=1, "have", "missing"),IF('Currently Exported 2'!E79=1, "extra", "ignore"))</f>
        <v>extra</v>
      </c>
      <c r="F79" s="1" t="str">
        <f ca="1">IF(OR(onchangeTags!F79="white",onchangeTags!F79="yellow",onchangeTags!F79="grey"),IF('Currently Exported 2'!F79=1, "have", "missing"),IF('Currently Exported 2'!F79=1, "extra", "ignore"))</f>
        <v>extra</v>
      </c>
      <c r="G79" s="1" t="str">
        <f ca="1">IF(OR(onchangeTags!G79="white",onchangeTags!G79="yellow",onchangeTags!G79="grey"),IF('Currently Exported 2'!G79=1, "have", "missing"),IF('Currently Exported 2'!G79=1, "extra", "ignore"))</f>
        <v>extra</v>
      </c>
      <c r="H79" s="1" t="str">
        <f ca="1">IF(OR(onchangeTags!H79="white",onchangeTags!H79="yellow",onchangeTags!H79="grey"),IF('Currently Exported 2'!H79=1, "have", "missing"),IF('Currently Exported 2'!H79=1, "extra", "ignore"))</f>
        <v>extra</v>
      </c>
      <c r="I79" s="1" t="str">
        <f ca="1">IF(OR(onchangeTags!I79="white",onchangeTags!I79="yellow",onchangeTags!I79="grey"),IF('Currently Exported 2'!I79=1, "have", "missing"),IF('Currently Exported 2'!I79=1, "extra", "ignore"))</f>
        <v>extra</v>
      </c>
      <c r="J79" s="1" t="str">
        <f ca="1">IF(OR(onchangeTags!J79="white",onchangeTags!J79="yellow",onchangeTags!J79="grey"),IF('Currently Exported 2'!J79=1, "have", "missing"),IF('Currently Exported 2'!J79=1, "extra", "ignore"))</f>
        <v>extra</v>
      </c>
      <c r="K79" s="1" t="str">
        <f ca="1">IF(OR(onchangeTags!K79="white",onchangeTags!K79="yellow",onchangeTags!K79="grey"),IF('Currently Exported 2'!K79=1, "have", "missing"),IF('Currently Exported 2'!K79=1, "extra", "ignore"))</f>
        <v>extra</v>
      </c>
      <c r="L79" s="1" t="str">
        <f ca="1">IF(OR(onchangeTags!L79="white",onchangeTags!L79="yellow",onchangeTags!L79="grey"),IF('Currently Exported 2'!L79=1, "have", "missing"),IF('Currently Exported 2'!L79=1, "extra", "ignore"))</f>
        <v>extra</v>
      </c>
      <c r="M79" s="1" t="str">
        <f ca="1">IF(OR(onchangeTags!M79="white",onchangeTags!M79="yellow",onchangeTags!M79="grey"),IF('Currently Exported 2'!M79=1, "have", "missing"),IF('Currently Exported 2'!M79=1, "extra", "ignore"))</f>
        <v>extra</v>
      </c>
      <c r="N79" s="1" t="str">
        <f ca="1">IF(OR(onchangeTags!N79="white",onchangeTags!N79="yellow",onchangeTags!N79="grey"),IF('Currently Exported 2'!N79=1, "have", "missing"),IF('Currently Exported 2'!N79=1, "extra", "ignore"))</f>
        <v>extra</v>
      </c>
      <c r="O79" s="1" t="str">
        <f ca="1">IF(OR(onchangeTags!O79="white",onchangeTags!O79="yellow",onchangeTags!O79="grey"),IF('Currently Exported 2'!O79=1, "have", "missing"),IF('Currently Exported 2'!O79=1, "extra", "ignore"))</f>
        <v>extra</v>
      </c>
      <c r="P79" s="1" t="str">
        <f ca="1">IF(OR(onchangeTags!P79="white",onchangeTags!P79="yellow",onchangeTags!P79="grey"),IF('Currently Exported 2'!P79=1, "have", "missing"),IF('Currently Exported 2'!P79=1, "extra", "ignore"))</f>
        <v>ignore</v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IF(OR(onchangeTags!B80="white",onchangeTags!B80="yellow",onchangeTags!B80="grey"),IF('Currently Exported 2'!B80=1, "have", "missing"),IF('Currently Exported 2'!B80=1, "extra", "ignore"))</f>
        <v>ignore</v>
      </c>
      <c r="C80" s="1" t="str">
        <f ca="1">IF(OR(onchangeTags!C80="white",onchangeTags!C80="yellow",onchangeTags!C80="grey"),IF('Currently Exported 2'!C80=1, "have", "missing"),IF('Currently Exported 2'!C80=1, "extra", "ignore"))</f>
        <v>ignore</v>
      </c>
      <c r="D80" s="1" t="str">
        <f ca="1">IF(OR(onchangeTags!D80="white",onchangeTags!D80="yellow",onchangeTags!D80="grey"),IF('Currently Exported 2'!D80=1, "have", "missing"),IF('Currently Exported 2'!D80=1, "extra", "ignore"))</f>
        <v>ignore</v>
      </c>
      <c r="E80" s="1" t="str">
        <f ca="1">IF(OR(onchangeTags!E80="white",onchangeTags!E80="yellow",onchangeTags!E80="grey"),IF('Currently Exported 2'!E80=1, "have", "missing"),IF('Currently Exported 2'!E80=1, "extra", "ignore"))</f>
        <v>ignore</v>
      </c>
      <c r="F80" s="1" t="str">
        <f ca="1">IF(OR(onchangeTags!F80="white",onchangeTags!F80="yellow",onchangeTags!F80="grey"),IF('Currently Exported 2'!F80=1, "have", "missing"),IF('Currently Exported 2'!F80=1, "extra", "ignore"))</f>
        <v>ignore</v>
      </c>
      <c r="G80" s="1" t="str">
        <f ca="1">IF(OR(onchangeTags!G80="white",onchangeTags!G80="yellow",onchangeTags!G80="grey"),IF('Currently Exported 2'!G80=1, "have", "missing"),IF('Currently Exported 2'!G80=1, "extra", "ignore"))</f>
        <v>ignore</v>
      </c>
      <c r="H80" s="1" t="str">
        <f ca="1">IF(OR(onchangeTags!H80="white",onchangeTags!H80="yellow",onchangeTags!H80="grey"),IF('Currently Exported 2'!H80=1, "have", "missing"),IF('Currently Exported 2'!H80=1, "extra", "ignore"))</f>
        <v>ignore</v>
      </c>
      <c r="I80" s="1" t="str">
        <f ca="1">IF(OR(onchangeTags!I80="white",onchangeTags!I80="yellow",onchangeTags!I80="grey"),IF('Currently Exported 2'!I80=1, "have", "missing"),IF('Currently Exported 2'!I80=1, "extra", "ignore"))</f>
        <v>ignore</v>
      </c>
      <c r="J80" s="1" t="str">
        <f ca="1">IF(OR(onchangeTags!J80="white",onchangeTags!J80="yellow",onchangeTags!J80="grey"),IF('Currently Exported 2'!J80=1, "have", "missing"),IF('Currently Exported 2'!J80=1, "extra", "ignore"))</f>
        <v>ignore</v>
      </c>
      <c r="K80" s="1" t="str">
        <f ca="1">IF(OR(onchangeTags!K80="white",onchangeTags!K80="yellow",onchangeTags!K80="grey"),IF('Currently Exported 2'!K80=1, "have", "missing"),IF('Currently Exported 2'!K80=1, "extra", "ignore"))</f>
        <v>ignore</v>
      </c>
      <c r="L80" s="1" t="str">
        <f ca="1">IF(OR(onchangeTags!L80="white",onchangeTags!L80="yellow",onchangeTags!L80="grey"),IF('Currently Exported 2'!L80=1, "have", "missing"),IF('Currently Exported 2'!L80=1, "extra", "ignore"))</f>
        <v>ignore</v>
      </c>
      <c r="M80" s="1" t="str">
        <f ca="1">IF(OR(onchangeTags!M80="white",onchangeTags!M80="yellow",onchangeTags!M80="grey"),IF('Currently Exported 2'!M80=1, "have", "missing"),IF('Currently Exported 2'!M80=1, "extra", "ignore"))</f>
        <v>ignore</v>
      </c>
      <c r="N80" s="1" t="str">
        <f ca="1">IF(OR(onchangeTags!N80="white",onchangeTags!N80="yellow",onchangeTags!N80="grey"),IF('Currently Exported 2'!N80=1, "have", "missing"),IF('Currently Exported 2'!N80=1, "extra", "ignore"))</f>
        <v>ignore</v>
      </c>
      <c r="O80" s="1" t="str">
        <f ca="1">IF(OR(onchangeTags!O80="white",onchangeTags!O80="yellow",onchangeTags!O80="grey"),IF('Currently Exported 2'!O80=1, "have", "missing"),IF('Currently Exported 2'!O80=1, "extra", "ignore"))</f>
        <v>ignore</v>
      </c>
      <c r="P80" s="1" t="str">
        <f ca="1">IF(OR(onchangeTags!P80="white",onchangeTags!P80="yellow",onchangeTags!P80="grey"),IF('Currently Exported 2'!P80=1, "have", "missing"),IF('Currently Exported 2'!P80=1, "extra", "ignore"))</f>
        <v>ignore</v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IF(OR(onchangeTags!B81="white",onchangeTags!B81="yellow",onchangeTags!B81="grey"),IF('Currently Exported 2'!B81=1, "have", "missing"),IF('Currently Exported 2'!B81=1, "extra", "ignore"))</f>
        <v>ignore</v>
      </c>
      <c r="C81" s="1" t="str">
        <f ca="1">IF(OR(onchangeTags!C81="white",onchangeTags!C81="yellow",onchangeTags!C81="grey"),IF('Currently Exported 2'!C81=1, "have", "missing"),IF('Currently Exported 2'!C81=1, "extra", "ignore"))</f>
        <v>ignore</v>
      </c>
      <c r="D81" s="1" t="str">
        <f ca="1">IF(OR(onchangeTags!D81="white",onchangeTags!D81="yellow",onchangeTags!D81="grey"),IF('Currently Exported 2'!D81=1, "have", "missing"),IF('Currently Exported 2'!D81=1, "extra", "ignore"))</f>
        <v>ignore</v>
      </c>
      <c r="E81" s="1" t="str">
        <f ca="1">IF(OR(onchangeTags!E81="white",onchangeTags!E81="yellow",onchangeTags!E81="grey"),IF('Currently Exported 2'!E81=1, "have", "missing"),IF('Currently Exported 2'!E81=1, "extra", "ignore"))</f>
        <v>ignore</v>
      </c>
      <c r="F81" s="1" t="str">
        <f ca="1">IF(OR(onchangeTags!F81="white",onchangeTags!F81="yellow",onchangeTags!F81="grey"),IF('Currently Exported 2'!F81=1, "have", "missing"),IF('Currently Exported 2'!F81=1, "extra", "ignore"))</f>
        <v>ignore</v>
      </c>
      <c r="G81" s="1" t="str">
        <f ca="1">IF(OR(onchangeTags!G81="white",onchangeTags!G81="yellow",onchangeTags!G81="grey"),IF('Currently Exported 2'!G81=1, "have", "missing"),IF('Currently Exported 2'!G81=1, "extra", "ignore"))</f>
        <v>ignore</v>
      </c>
      <c r="H81" s="1" t="str">
        <f ca="1">IF(OR(onchangeTags!H81="white",onchangeTags!H81="yellow",onchangeTags!H81="grey"),IF('Currently Exported 2'!H81=1, "have", "missing"),IF('Currently Exported 2'!H81=1, "extra", "ignore"))</f>
        <v>ignore</v>
      </c>
      <c r="I81" s="1" t="str">
        <f ca="1">IF(OR(onchangeTags!I81="white",onchangeTags!I81="yellow",onchangeTags!I81="grey"),IF('Currently Exported 2'!I81=1, "have", "missing"),IF('Currently Exported 2'!I81=1, "extra", "ignore"))</f>
        <v>ignore</v>
      </c>
      <c r="J81" s="1" t="str">
        <f ca="1">IF(OR(onchangeTags!J81="white",onchangeTags!J81="yellow",onchangeTags!J81="grey"),IF('Currently Exported 2'!J81=1, "have", "missing"),IF('Currently Exported 2'!J81=1, "extra", "ignore"))</f>
        <v>ignore</v>
      </c>
      <c r="K81" s="1" t="str">
        <f ca="1">IF(OR(onchangeTags!K81="white",onchangeTags!K81="yellow",onchangeTags!K81="grey"),IF('Currently Exported 2'!K81=1, "have", "missing"),IF('Currently Exported 2'!K81=1, "extra", "ignore"))</f>
        <v>ignore</v>
      </c>
      <c r="L81" s="1" t="str">
        <f ca="1">IF(OR(onchangeTags!L81="white",onchangeTags!L81="yellow",onchangeTags!L81="grey"),IF('Currently Exported 2'!L81=1, "have", "missing"),IF('Currently Exported 2'!L81=1, "extra", "ignore"))</f>
        <v>ignore</v>
      </c>
      <c r="M81" s="1" t="str">
        <f ca="1">IF(OR(onchangeTags!M81="white",onchangeTags!M81="yellow",onchangeTags!M81="grey"),IF('Currently Exported 2'!M81=1, "have", "missing"),IF('Currently Exported 2'!M81=1, "extra", "ignore"))</f>
        <v>ignore</v>
      </c>
      <c r="N81" s="1" t="str">
        <f ca="1">IF(OR(onchangeTags!N81="white",onchangeTags!N81="yellow",onchangeTags!N81="grey"),IF('Currently Exported 2'!N81=1, "have", "missing"),IF('Currently Exported 2'!N81=1, "extra", "ignore"))</f>
        <v>ignore</v>
      </c>
      <c r="O81" s="1" t="str">
        <f ca="1">IF(OR(onchangeTags!O81="white",onchangeTags!O81="yellow",onchangeTags!O81="grey"),IF('Currently Exported 2'!O81=1, "have", "missing"),IF('Currently Exported 2'!O81=1, "extra", "ignore"))</f>
        <v>ignore</v>
      </c>
      <c r="P81" s="1" t="str">
        <f ca="1">IF(OR(onchangeTags!P81="white",onchangeTags!P81="yellow",onchangeTags!P81="grey"),IF('Currently Exported 2'!P81=1, "have", "missing"),IF('Currently Exported 2'!P81=1, "extra", "ignore"))</f>
        <v>ignore</v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IF(OR(onchangeTags!B82="white",onchangeTags!B82="yellow",onchangeTags!B82="grey"),IF('Currently Exported 2'!B82=1, "have", "missing"),IF('Currently Exported 2'!B82=1, "extra", "ignore"))</f>
        <v>ignore</v>
      </c>
      <c r="C82" s="1" t="str">
        <f ca="1">IF(OR(onchangeTags!C82="white",onchangeTags!C82="yellow",onchangeTags!C82="grey"),IF('Currently Exported 2'!C82=1, "have", "missing"),IF('Currently Exported 2'!C82=1, "extra", "ignore"))</f>
        <v>ignore</v>
      </c>
      <c r="D82" s="1" t="str">
        <f ca="1">IF(OR(onchangeTags!D82="white",onchangeTags!D82="yellow",onchangeTags!D82="grey"),IF('Currently Exported 2'!D82=1, "have", "missing"),IF('Currently Exported 2'!D82=1, "extra", "ignore"))</f>
        <v>ignore</v>
      </c>
      <c r="E82" s="1" t="str">
        <f ca="1">IF(OR(onchangeTags!E82="white",onchangeTags!E82="yellow",onchangeTags!E82="grey"),IF('Currently Exported 2'!E82=1, "have", "missing"),IF('Currently Exported 2'!E82=1, "extra", "ignore"))</f>
        <v>ignore</v>
      </c>
      <c r="F82" s="1" t="str">
        <f ca="1">IF(OR(onchangeTags!F82="white",onchangeTags!F82="yellow",onchangeTags!F82="grey"),IF('Currently Exported 2'!F82=1, "have", "missing"),IF('Currently Exported 2'!F82=1, "extra", "ignore"))</f>
        <v>ignore</v>
      </c>
      <c r="G82" s="1" t="str">
        <f ca="1">IF(OR(onchangeTags!G82="white",onchangeTags!G82="yellow",onchangeTags!G82="grey"),IF('Currently Exported 2'!G82=1, "have", "missing"),IF('Currently Exported 2'!G82=1, "extra", "ignore"))</f>
        <v>ignore</v>
      </c>
      <c r="H82" s="1" t="str">
        <f ca="1">IF(OR(onchangeTags!H82="white",onchangeTags!H82="yellow",onchangeTags!H82="grey"),IF('Currently Exported 2'!H82=1, "have", "missing"),IF('Currently Exported 2'!H82=1, "extra", "ignore"))</f>
        <v>ignore</v>
      </c>
      <c r="I82" s="1" t="str">
        <f ca="1">IF(OR(onchangeTags!I82="white",onchangeTags!I82="yellow",onchangeTags!I82="grey"),IF('Currently Exported 2'!I82=1, "have", "missing"),IF('Currently Exported 2'!I82=1, "extra", "ignore"))</f>
        <v>ignore</v>
      </c>
      <c r="J82" s="1" t="str">
        <f ca="1">IF(OR(onchangeTags!J82="white",onchangeTags!J82="yellow",onchangeTags!J82="grey"),IF('Currently Exported 2'!J82=1, "have", "missing"),IF('Currently Exported 2'!J82=1, "extra", "ignore"))</f>
        <v>ignore</v>
      </c>
      <c r="K82" s="1" t="str">
        <f ca="1">IF(OR(onchangeTags!K82="white",onchangeTags!K82="yellow",onchangeTags!K82="grey"),IF('Currently Exported 2'!K82=1, "have", "missing"),IF('Currently Exported 2'!K82=1, "extra", "ignore"))</f>
        <v>ignore</v>
      </c>
      <c r="L82" s="1" t="str">
        <f ca="1">IF(OR(onchangeTags!L82="white",onchangeTags!L82="yellow",onchangeTags!L82="grey"),IF('Currently Exported 2'!L82=1, "have", "missing"),IF('Currently Exported 2'!L82=1, "extra", "ignore"))</f>
        <v>ignore</v>
      </c>
      <c r="M82" s="1" t="str">
        <f ca="1">IF(OR(onchangeTags!M82="white",onchangeTags!M82="yellow",onchangeTags!M82="grey"),IF('Currently Exported 2'!M82=1, "have", "missing"),IF('Currently Exported 2'!M82=1, "extra", "ignore"))</f>
        <v>ignore</v>
      </c>
      <c r="N82" s="1" t="str">
        <f ca="1">IF(OR(onchangeTags!N82="white",onchangeTags!N82="yellow",onchangeTags!N82="grey"),IF('Currently Exported 2'!N82=1, "have", "missing"),IF('Currently Exported 2'!N82=1, "extra", "ignore"))</f>
        <v>ignore</v>
      </c>
      <c r="O82" s="1" t="str">
        <f ca="1">IF(OR(onchangeTags!O82="white",onchangeTags!O82="yellow",onchangeTags!O82="grey"),IF('Currently Exported 2'!O82=1, "have", "missing"),IF('Currently Exported 2'!O82=1, "extra", "ignore"))</f>
        <v>ignore</v>
      </c>
      <c r="P82" s="1" t="str">
        <f ca="1">IF(OR(onchangeTags!P82="white",onchangeTags!P82="yellow",onchangeTags!P82="grey"),IF('Currently Exported 2'!P82=1, "have", "missing"),IF('Currently Exported 2'!P82=1, "extra", "ignore"))</f>
        <v>ignore</v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IF(OR(onchangeTags!B83="white",onchangeTags!B83="yellow",onchangeTags!B83="grey"),IF('Currently Exported 2'!B83=1, "have", "missing"),IF('Currently Exported 2'!B83=1, "extra", "ignore"))</f>
        <v>ignore</v>
      </c>
      <c r="C83" s="1" t="str">
        <f ca="1">IF(OR(onchangeTags!C83="white",onchangeTags!C83="yellow",onchangeTags!C83="grey"),IF('Currently Exported 2'!C83=1, "have", "missing"),IF('Currently Exported 2'!C83=1, "extra", "ignore"))</f>
        <v>ignore</v>
      </c>
      <c r="D83" s="1" t="str">
        <f ca="1">IF(OR(onchangeTags!D83="white",onchangeTags!D83="yellow",onchangeTags!D83="grey"),IF('Currently Exported 2'!D83=1, "have", "missing"),IF('Currently Exported 2'!D83=1, "extra", "ignore"))</f>
        <v>ignore</v>
      </c>
      <c r="E83" s="1" t="str">
        <f ca="1">IF(OR(onchangeTags!E83="white",onchangeTags!E83="yellow",onchangeTags!E83="grey"),IF('Currently Exported 2'!E83=1, "have", "missing"),IF('Currently Exported 2'!E83=1, "extra", "ignore"))</f>
        <v>ignore</v>
      </c>
      <c r="F83" s="1" t="str">
        <f ca="1">IF(OR(onchangeTags!F83="white",onchangeTags!F83="yellow",onchangeTags!F83="grey"),IF('Currently Exported 2'!F83=1, "have", "missing"),IF('Currently Exported 2'!F83=1, "extra", "ignore"))</f>
        <v>ignore</v>
      </c>
      <c r="G83" s="1" t="str">
        <f ca="1">IF(OR(onchangeTags!G83="white",onchangeTags!G83="yellow",onchangeTags!G83="grey"),IF('Currently Exported 2'!G83=1, "have", "missing"),IF('Currently Exported 2'!G83=1, "extra", "ignore"))</f>
        <v>ignore</v>
      </c>
      <c r="H83" s="1" t="str">
        <f ca="1">IF(OR(onchangeTags!H83="white",onchangeTags!H83="yellow",onchangeTags!H83="grey"),IF('Currently Exported 2'!H83=1, "have", "missing"),IF('Currently Exported 2'!H83=1, "extra", "ignore"))</f>
        <v>ignore</v>
      </c>
      <c r="I83" s="1" t="str">
        <f ca="1">IF(OR(onchangeTags!I83="white",onchangeTags!I83="yellow",onchangeTags!I83="grey"),IF('Currently Exported 2'!I83=1, "have", "missing"),IF('Currently Exported 2'!I83=1, "extra", "ignore"))</f>
        <v>ignore</v>
      </c>
      <c r="J83" s="1" t="str">
        <f ca="1">IF(OR(onchangeTags!J83="white",onchangeTags!J83="yellow",onchangeTags!J83="grey"),IF('Currently Exported 2'!J83=1, "have", "missing"),IF('Currently Exported 2'!J83=1, "extra", "ignore"))</f>
        <v>ignore</v>
      </c>
      <c r="K83" s="1" t="str">
        <f ca="1">IF(OR(onchangeTags!K83="white",onchangeTags!K83="yellow",onchangeTags!K83="grey"),IF('Currently Exported 2'!K83=1, "have", "missing"),IF('Currently Exported 2'!K83=1, "extra", "ignore"))</f>
        <v>ignore</v>
      </c>
      <c r="L83" s="1" t="str">
        <f ca="1">IF(OR(onchangeTags!L83="white",onchangeTags!L83="yellow",onchangeTags!L83="grey"),IF('Currently Exported 2'!L83=1, "have", "missing"),IF('Currently Exported 2'!L83=1, "extra", "ignore"))</f>
        <v>ignore</v>
      </c>
      <c r="M83" s="1" t="str">
        <f ca="1">IF(OR(onchangeTags!M83="white",onchangeTags!M83="yellow",onchangeTags!M83="grey"),IF('Currently Exported 2'!M83=1, "have", "missing"),IF('Currently Exported 2'!M83=1, "extra", "ignore"))</f>
        <v>ignore</v>
      </c>
      <c r="N83" s="1" t="str">
        <f ca="1">IF(OR(onchangeTags!N83="white",onchangeTags!N83="yellow",onchangeTags!N83="grey"),IF('Currently Exported 2'!N83=1, "have", "missing"),IF('Currently Exported 2'!N83=1, "extra", "ignore"))</f>
        <v>ignore</v>
      </c>
      <c r="O83" s="1" t="str">
        <f ca="1">IF(OR(onchangeTags!O83="white",onchangeTags!O83="yellow",onchangeTags!O83="grey"),IF('Currently Exported 2'!O83=1, "have", "missing"),IF('Currently Exported 2'!O83=1, "extra", "ignore"))</f>
        <v>ignore</v>
      </c>
      <c r="P83" s="1" t="str">
        <f ca="1">IF(OR(onchangeTags!P83="white",onchangeTags!P83="yellow",onchangeTags!P83="grey"),IF('Currently Exported 2'!P83=1, "have", "missing"),IF('Currently Exported 2'!P83=1, "extra", "ignore"))</f>
        <v>ignore</v>
      </c>
    </row>
    <row r="84" spans="1:16" x14ac:dyDescent="0.2">
      <c r="A84" s="1" t="str">
        <f ca="1">IFERROR(__xludf.DUMMYFUNCTION("""COMPUTED_VALUE"""),"cwc_kp")</f>
        <v>cwc_kp</v>
      </c>
      <c r="B84" s="1" t="str">
        <f ca="1">IF(OR(onchangeTags!B84="white",onchangeTags!B84="yellow",onchangeTags!B84="grey"),IF('Currently Exported 2'!B84=1, "have", "missing"),IF('Currently Exported 2'!B84=1, "extra", "ignore"))</f>
        <v>ignore</v>
      </c>
      <c r="C84" s="1" t="str">
        <f ca="1">IF(OR(onchangeTags!C84="white",onchangeTags!C84="yellow",onchangeTags!C84="grey"),IF('Currently Exported 2'!C84=1, "have", "missing"),IF('Currently Exported 2'!C84=1, "extra", "ignore"))</f>
        <v>ignore</v>
      </c>
      <c r="D84" s="1" t="str">
        <f ca="1">IF(OR(onchangeTags!D84="white",onchangeTags!D84="yellow",onchangeTags!D84="grey"),IF('Currently Exported 2'!D84=1, "have", "missing"),IF('Currently Exported 2'!D84=1, "extra", "ignore"))</f>
        <v>ignore</v>
      </c>
      <c r="E84" s="1" t="str">
        <f ca="1">IF(OR(onchangeTags!E84="white",onchangeTags!E84="yellow",onchangeTags!E84="grey"),IF('Currently Exported 2'!E84=1, "have", "missing"),IF('Currently Exported 2'!E84=1, "extra", "ignore"))</f>
        <v>ignore</v>
      </c>
      <c r="F84" s="1" t="str">
        <f ca="1">IF(OR(onchangeTags!F84="white",onchangeTags!F84="yellow",onchangeTags!F84="grey"),IF('Currently Exported 2'!F84=1, "have", "missing"),IF('Currently Exported 2'!F84=1, "extra", "ignore"))</f>
        <v>ignore</v>
      </c>
      <c r="G84" s="1" t="str">
        <f ca="1">IF(OR(onchangeTags!G84="white",onchangeTags!G84="yellow",onchangeTags!G84="grey"),IF('Currently Exported 2'!G84=1, "have", "missing"),IF('Currently Exported 2'!G84=1, "extra", "ignore"))</f>
        <v>ignore</v>
      </c>
      <c r="H84" s="1" t="str">
        <f ca="1">IF(OR(onchangeTags!H84="white",onchangeTags!H84="yellow",onchangeTags!H84="grey"),IF('Currently Exported 2'!H84=1, "have", "missing"),IF('Currently Exported 2'!H84=1, "extra", "ignore"))</f>
        <v>ignore</v>
      </c>
      <c r="I84" s="1" t="str">
        <f ca="1">IF(OR(onchangeTags!I84="white",onchangeTags!I84="yellow",onchangeTags!I84="grey"),IF('Currently Exported 2'!I84=1, "have", "missing"),IF('Currently Exported 2'!I84=1, "extra", "ignore"))</f>
        <v>ignore</v>
      </c>
      <c r="J84" s="1" t="str">
        <f ca="1">IF(OR(onchangeTags!J84="white",onchangeTags!J84="yellow",onchangeTags!J84="grey"),IF('Currently Exported 2'!J84=1, "have", "missing"),IF('Currently Exported 2'!J84=1, "extra", "ignore"))</f>
        <v>ignore</v>
      </c>
      <c r="K84" s="1" t="str">
        <f ca="1">IF(OR(onchangeTags!K84="white",onchangeTags!K84="yellow",onchangeTags!K84="grey"),IF('Currently Exported 2'!K84=1, "have", "missing"),IF('Currently Exported 2'!K84=1, "extra", "ignore"))</f>
        <v>ignore</v>
      </c>
      <c r="L84" s="1" t="str">
        <f ca="1">IF(OR(onchangeTags!L84="white",onchangeTags!L84="yellow",onchangeTags!L84="grey"),IF('Currently Exported 2'!L84=1, "have", "missing"),IF('Currently Exported 2'!L84=1, "extra", "ignore"))</f>
        <v>ignore</v>
      </c>
      <c r="M84" s="1" t="str">
        <f ca="1">IF(OR(onchangeTags!M84="white",onchangeTags!M84="yellow",onchangeTags!M84="grey"),IF('Currently Exported 2'!M84=1, "have", "missing"),IF('Currently Exported 2'!M84=1, "extra", "ignore"))</f>
        <v>ignore</v>
      </c>
      <c r="N84" s="1" t="str">
        <f ca="1">IF(OR(onchangeTags!N84="white",onchangeTags!N84="yellow",onchangeTags!N84="grey"),IF('Currently Exported 2'!N84=1, "have", "missing"),IF('Currently Exported 2'!N84=1, "extra", "ignore"))</f>
        <v>ignore</v>
      </c>
      <c r="O84" s="1" t="str">
        <f ca="1">IF(OR(onchangeTags!O84="white",onchangeTags!O84="yellow",onchangeTags!O84="grey"),IF('Currently Exported 2'!O84=1, "have", "missing"),IF('Currently Exported 2'!O84=1, "extra", "ignore"))</f>
        <v>ignore</v>
      </c>
      <c r="P84" s="1" t="str">
        <f ca="1">IF(OR(onchangeTags!P84="white",onchangeTags!P84="yellow",onchangeTags!P84="grey"),IF('Currently Exported 2'!P84=1, "have", "missing"),IF('Currently Exported 2'!P84=1, "extra", "ignore"))</f>
        <v>ignore</v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IF(OR(onchangeTags!B85="white",onchangeTags!B85="yellow",onchangeTags!B85="grey"),IF('Currently Exported 2'!B85=1, "have", "missing"),IF('Currently Exported 2'!B85=1, "extra", "ignore"))</f>
        <v>ignore</v>
      </c>
      <c r="C85" s="1" t="str">
        <f ca="1">IF(OR(onchangeTags!C85="white",onchangeTags!C85="yellow",onchangeTags!C85="grey"),IF('Currently Exported 2'!C85=1, "have", "missing"),IF('Currently Exported 2'!C85=1, "extra", "ignore"))</f>
        <v>ignore</v>
      </c>
      <c r="D85" s="1" t="str">
        <f ca="1">IF(OR(onchangeTags!D85="white",onchangeTags!D85="yellow",onchangeTags!D85="grey"),IF('Currently Exported 2'!D85=1, "have", "missing"),IF('Currently Exported 2'!D85=1, "extra", "ignore"))</f>
        <v>ignore</v>
      </c>
      <c r="E85" s="1" t="str">
        <f ca="1">IF(OR(onchangeTags!E85="white",onchangeTags!E85="yellow",onchangeTags!E85="grey"),IF('Currently Exported 2'!E85=1, "have", "missing"),IF('Currently Exported 2'!E85=1, "extra", "ignore"))</f>
        <v>ignore</v>
      </c>
      <c r="F85" s="1" t="str">
        <f ca="1">IF(OR(onchangeTags!F85="white",onchangeTags!F85="yellow",onchangeTags!F85="grey"),IF('Currently Exported 2'!F85=1, "have", "missing"),IF('Currently Exported 2'!F85=1, "extra", "ignore"))</f>
        <v>ignore</v>
      </c>
      <c r="G85" s="1" t="str">
        <f ca="1">IF(OR(onchangeTags!G85="white",onchangeTags!G85="yellow",onchangeTags!G85="grey"),IF('Currently Exported 2'!G85=1, "have", "missing"),IF('Currently Exported 2'!G85=1, "extra", "ignore"))</f>
        <v>ignore</v>
      </c>
      <c r="H85" s="1" t="str">
        <f ca="1">IF(OR(onchangeTags!H85="white",onchangeTags!H85="yellow",onchangeTags!H85="grey"),IF('Currently Exported 2'!H85=1, "have", "missing"),IF('Currently Exported 2'!H85=1, "extra", "ignore"))</f>
        <v>ignore</v>
      </c>
      <c r="I85" s="1" t="str">
        <f ca="1">IF(OR(onchangeTags!I85="white",onchangeTags!I85="yellow",onchangeTags!I85="grey"),IF('Currently Exported 2'!I85=1, "have", "missing"),IF('Currently Exported 2'!I85=1, "extra", "ignore"))</f>
        <v>ignore</v>
      </c>
      <c r="J85" s="1" t="str">
        <f ca="1">IF(OR(onchangeTags!J85="white",onchangeTags!J85="yellow",onchangeTags!J85="grey"),IF('Currently Exported 2'!J85=1, "have", "missing"),IF('Currently Exported 2'!J85=1, "extra", "ignore"))</f>
        <v>ignore</v>
      </c>
      <c r="K85" s="1" t="str">
        <f ca="1">IF(OR(onchangeTags!K85="white",onchangeTags!K85="yellow",onchangeTags!K85="grey"),IF('Currently Exported 2'!K85=1, "have", "missing"),IF('Currently Exported 2'!K85=1, "extra", "ignore"))</f>
        <v>ignore</v>
      </c>
      <c r="L85" s="1" t="str">
        <f ca="1">IF(OR(onchangeTags!L85="white",onchangeTags!L85="yellow",onchangeTags!L85="grey"),IF('Currently Exported 2'!L85=1, "have", "missing"),IF('Currently Exported 2'!L85=1, "extra", "ignore"))</f>
        <v>ignore</v>
      </c>
      <c r="M85" s="1" t="str">
        <f ca="1">IF(OR(onchangeTags!M85="white",onchangeTags!M85="yellow",onchangeTags!M85="grey"),IF('Currently Exported 2'!M85=1, "have", "missing"),IF('Currently Exported 2'!M85=1, "extra", "ignore"))</f>
        <v>ignore</v>
      </c>
      <c r="N85" s="1" t="str">
        <f ca="1">IF(OR(onchangeTags!N85="white",onchangeTags!N85="yellow",onchangeTags!N85="grey"),IF('Currently Exported 2'!N85=1, "have", "missing"),IF('Currently Exported 2'!N85=1, "extra", "ignore"))</f>
        <v>ignore</v>
      </c>
      <c r="O85" s="1" t="str">
        <f ca="1">IF(OR(onchangeTags!O85="white",onchangeTags!O85="yellow",onchangeTags!O85="grey"),IF('Currently Exported 2'!O85=1, "have", "missing"),IF('Currently Exported 2'!O85=1, "extra", "ignore"))</f>
        <v>ignore</v>
      </c>
      <c r="P85" s="1" t="str">
        <f ca="1">IF(OR(onchangeTags!P85="white",onchangeTags!P85="yellow",onchangeTags!P85="grey"),IF('Currently Exported 2'!P85=1, "have", "missing"),IF('Currently Exported 2'!P85=1, "extra", "ignore"))</f>
        <v>ignore</v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IF(OR(onchangeTags!B86="white",onchangeTags!B86="yellow",onchangeTags!B86="grey"),IF('Currently Exported 2'!B86=1, "have", "missing"),IF('Currently Exported 2'!B86=1, "extra", "ignore"))</f>
        <v>ignore</v>
      </c>
      <c r="C86" s="1" t="str">
        <f ca="1">IF(OR(onchangeTags!C86="white",onchangeTags!C86="yellow",onchangeTags!C86="grey"),IF('Currently Exported 2'!C86=1, "have", "missing"),IF('Currently Exported 2'!C86=1, "extra", "ignore"))</f>
        <v>ignore</v>
      </c>
      <c r="D86" s="1" t="str">
        <f ca="1">IF(OR(onchangeTags!D86="white",onchangeTags!D86="yellow",onchangeTags!D86="grey"),IF('Currently Exported 2'!D86=1, "have", "missing"),IF('Currently Exported 2'!D86=1, "extra", "ignore"))</f>
        <v>ignore</v>
      </c>
      <c r="E86" s="1" t="str">
        <f ca="1">IF(OR(onchangeTags!E86="white",onchangeTags!E86="yellow",onchangeTags!E86="grey"),IF('Currently Exported 2'!E86=1, "have", "missing"),IF('Currently Exported 2'!E86=1, "extra", "ignore"))</f>
        <v>ignore</v>
      </c>
      <c r="F86" s="1" t="str">
        <f ca="1">IF(OR(onchangeTags!F86="white",onchangeTags!F86="yellow",onchangeTags!F86="grey"),IF('Currently Exported 2'!F86=1, "have", "missing"),IF('Currently Exported 2'!F86=1, "extra", "ignore"))</f>
        <v>ignore</v>
      </c>
      <c r="G86" s="1" t="str">
        <f ca="1">IF(OR(onchangeTags!G86="white",onchangeTags!G86="yellow",onchangeTags!G86="grey"),IF('Currently Exported 2'!G86=1, "have", "missing"),IF('Currently Exported 2'!G86=1, "extra", "ignore"))</f>
        <v>ignore</v>
      </c>
      <c r="H86" s="1" t="str">
        <f ca="1">IF(OR(onchangeTags!H86="white",onchangeTags!H86="yellow",onchangeTags!H86="grey"),IF('Currently Exported 2'!H86=1, "have", "missing"),IF('Currently Exported 2'!H86=1, "extra", "ignore"))</f>
        <v>ignore</v>
      </c>
      <c r="I86" s="1" t="str">
        <f ca="1">IF(OR(onchangeTags!I86="white",onchangeTags!I86="yellow",onchangeTags!I86="grey"),IF('Currently Exported 2'!I86=1, "have", "missing"),IF('Currently Exported 2'!I86=1, "extra", "ignore"))</f>
        <v>ignore</v>
      </c>
      <c r="J86" s="1" t="str">
        <f ca="1">IF(OR(onchangeTags!J86="white",onchangeTags!J86="yellow",onchangeTags!J86="grey"),IF('Currently Exported 2'!J86=1, "have", "missing"),IF('Currently Exported 2'!J86=1, "extra", "ignore"))</f>
        <v>ignore</v>
      </c>
      <c r="K86" s="1" t="str">
        <f ca="1">IF(OR(onchangeTags!K86="white",onchangeTags!K86="yellow",onchangeTags!K86="grey"),IF('Currently Exported 2'!K86=1, "have", "missing"),IF('Currently Exported 2'!K86=1, "extra", "ignore"))</f>
        <v>ignore</v>
      </c>
      <c r="L86" s="1" t="str">
        <f ca="1">IF(OR(onchangeTags!L86="white",onchangeTags!L86="yellow",onchangeTags!L86="grey"),IF('Currently Exported 2'!L86=1, "have", "missing"),IF('Currently Exported 2'!L86=1, "extra", "ignore"))</f>
        <v>ignore</v>
      </c>
      <c r="M86" s="1" t="str">
        <f ca="1">IF(OR(onchangeTags!M86="white",onchangeTags!M86="yellow",onchangeTags!M86="grey"),IF('Currently Exported 2'!M86=1, "have", "missing"),IF('Currently Exported 2'!M86=1, "extra", "ignore"))</f>
        <v>ignore</v>
      </c>
      <c r="N86" s="1" t="str">
        <f ca="1">IF(OR(onchangeTags!N86="white",onchangeTags!N86="yellow",onchangeTags!N86="grey"),IF('Currently Exported 2'!N86=1, "have", "missing"),IF('Currently Exported 2'!N86=1, "extra", "ignore"))</f>
        <v>ignore</v>
      </c>
      <c r="O86" s="1" t="str">
        <f ca="1">IF(OR(onchangeTags!O86="white",onchangeTags!O86="yellow",onchangeTags!O86="grey"),IF('Currently Exported 2'!O86=1, "have", "missing"),IF('Currently Exported 2'!O86=1, "extra", "ignore"))</f>
        <v>ignore</v>
      </c>
      <c r="P86" s="1" t="str">
        <f ca="1">IF(OR(onchangeTags!P86="white",onchangeTags!P86="yellow",onchangeTags!P86="grey"),IF('Currently Exported 2'!P86=1, "have", "missing"),IF('Currently Exported 2'!P86=1, "extra", "ignore"))</f>
        <v>ignore</v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IF(OR(onchangeTags!B87="white",onchangeTags!B87="yellow",onchangeTags!B87="grey"),IF('Currently Exported 2'!B87=1, "have", "missing"),IF('Currently Exported 2'!B87=1, "extra", "ignore"))</f>
        <v>ignore</v>
      </c>
      <c r="C87" s="1" t="str">
        <f ca="1">IF(OR(onchangeTags!C87="white",onchangeTags!C87="yellow",onchangeTags!C87="grey"),IF('Currently Exported 2'!C87=1, "have", "missing"),IF('Currently Exported 2'!C87=1, "extra", "ignore"))</f>
        <v>ignore</v>
      </c>
      <c r="D87" s="1" t="str">
        <f ca="1">IF(OR(onchangeTags!D87="white",onchangeTags!D87="yellow",onchangeTags!D87="grey"),IF('Currently Exported 2'!D87=1, "have", "missing"),IF('Currently Exported 2'!D87=1, "extra", "ignore"))</f>
        <v>ignore</v>
      </c>
      <c r="E87" s="1" t="str">
        <f ca="1">IF(OR(onchangeTags!E87="white",onchangeTags!E87="yellow",onchangeTags!E87="grey"),IF('Currently Exported 2'!E87=1, "have", "missing"),IF('Currently Exported 2'!E87=1, "extra", "ignore"))</f>
        <v>ignore</v>
      </c>
      <c r="F87" s="1" t="str">
        <f ca="1">IF(OR(onchangeTags!F87="white",onchangeTags!F87="yellow",onchangeTags!F87="grey"),IF('Currently Exported 2'!F87=1, "have", "missing"),IF('Currently Exported 2'!F87=1, "extra", "ignore"))</f>
        <v>ignore</v>
      </c>
      <c r="G87" s="1" t="str">
        <f ca="1">IF(OR(onchangeTags!G87="white",onchangeTags!G87="yellow",onchangeTags!G87="grey"),IF('Currently Exported 2'!G87=1, "have", "missing"),IF('Currently Exported 2'!G87=1, "extra", "ignore"))</f>
        <v>ignore</v>
      </c>
      <c r="H87" s="1" t="str">
        <f ca="1">IF(OR(onchangeTags!H87="white",onchangeTags!H87="yellow",onchangeTags!H87="grey"),IF('Currently Exported 2'!H87=1, "have", "missing"),IF('Currently Exported 2'!H87=1, "extra", "ignore"))</f>
        <v>ignore</v>
      </c>
      <c r="I87" s="1" t="str">
        <f ca="1">IF(OR(onchangeTags!I87="white",onchangeTags!I87="yellow",onchangeTags!I87="grey"),IF('Currently Exported 2'!I87=1, "have", "missing"),IF('Currently Exported 2'!I87=1, "extra", "ignore"))</f>
        <v>ignore</v>
      </c>
      <c r="J87" s="1" t="str">
        <f ca="1">IF(OR(onchangeTags!J87="white",onchangeTags!J87="yellow",onchangeTags!J87="grey"),IF('Currently Exported 2'!J87=1, "have", "missing"),IF('Currently Exported 2'!J87=1, "extra", "ignore"))</f>
        <v>ignore</v>
      </c>
      <c r="K87" s="1" t="str">
        <f ca="1">IF(OR(onchangeTags!K87="white",onchangeTags!K87="yellow",onchangeTags!K87="grey"),IF('Currently Exported 2'!K87=1, "have", "missing"),IF('Currently Exported 2'!K87=1, "extra", "ignore"))</f>
        <v>ignore</v>
      </c>
      <c r="L87" s="1" t="str">
        <f ca="1">IF(OR(onchangeTags!L87="white",onchangeTags!L87="yellow",onchangeTags!L87="grey"),IF('Currently Exported 2'!L87=1, "have", "missing"),IF('Currently Exported 2'!L87=1, "extra", "ignore"))</f>
        <v>ignore</v>
      </c>
      <c r="M87" s="1" t="str">
        <f ca="1">IF(OR(onchangeTags!M87="white",onchangeTags!M87="yellow",onchangeTags!M87="grey"),IF('Currently Exported 2'!M87=1, "have", "missing"),IF('Currently Exported 2'!M87=1, "extra", "ignore"))</f>
        <v>ignore</v>
      </c>
      <c r="N87" s="1" t="str">
        <f ca="1">IF(OR(onchangeTags!N87="white",onchangeTags!N87="yellow",onchangeTags!N87="grey"),IF('Currently Exported 2'!N87=1, "have", "missing"),IF('Currently Exported 2'!N87=1, "extra", "ignore"))</f>
        <v>ignore</v>
      </c>
      <c r="O87" s="1" t="str">
        <f ca="1">IF(OR(onchangeTags!O87="white",onchangeTags!O87="yellow",onchangeTags!O87="grey"),IF('Currently Exported 2'!O87=1, "have", "missing"),IF('Currently Exported 2'!O87=1, "extra", "ignore"))</f>
        <v>ignore</v>
      </c>
      <c r="P87" s="1" t="str">
        <f ca="1">IF(OR(onchangeTags!P87="white",onchangeTags!P87="yellow",onchangeTags!P87="grey"),IF('Currently Exported 2'!P87=1, "have", "missing"),IF('Currently Exported 2'!P87=1, "extra", "ignore"))</f>
        <v>ignore</v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IF(OR(onchangeTags!B88="white",onchangeTags!B88="yellow",onchangeTags!B88="grey"),IF('Currently Exported 2'!B88=1, "have", "missing"),IF('Currently Exported 2'!B88=1, "extra", "ignore"))</f>
        <v>ignore</v>
      </c>
      <c r="C88" s="1" t="str">
        <f ca="1">IF(OR(onchangeTags!C88="white",onchangeTags!C88="yellow",onchangeTags!C88="grey"),IF('Currently Exported 2'!C88=1, "have", "missing"),IF('Currently Exported 2'!C88=1, "extra", "ignore"))</f>
        <v>ignore</v>
      </c>
      <c r="D88" s="1" t="str">
        <f ca="1">IF(OR(onchangeTags!D88="white",onchangeTags!D88="yellow",onchangeTags!D88="grey"),IF('Currently Exported 2'!D88=1, "have", "missing"),IF('Currently Exported 2'!D88=1, "extra", "ignore"))</f>
        <v>ignore</v>
      </c>
      <c r="E88" s="1" t="str">
        <f ca="1">IF(OR(onchangeTags!E88="white",onchangeTags!E88="yellow",onchangeTags!E88="grey"),IF('Currently Exported 2'!E88=1, "have", "missing"),IF('Currently Exported 2'!E88=1, "extra", "ignore"))</f>
        <v>ignore</v>
      </c>
      <c r="F88" s="1" t="str">
        <f ca="1">IF(OR(onchangeTags!F88="white",onchangeTags!F88="yellow",onchangeTags!F88="grey"),IF('Currently Exported 2'!F88=1, "have", "missing"),IF('Currently Exported 2'!F88=1, "extra", "ignore"))</f>
        <v>ignore</v>
      </c>
      <c r="G88" s="1" t="str">
        <f ca="1">IF(OR(onchangeTags!G88="white",onchangeTags!G88="yellow",onchangeTags!G88="grey"),IF('Currently Exported 2'!G88=1, "have", "missing"),IF('Currently Exported 2'!G88=1, "extra", "ignore"))</f>
        <v>ignore</v>
      </c>
      <c r="H88" s="1" t="str">
        <f ca="1">IF(OR(onchangeTags!H88="white",onchangeTags!H88="yellow",onchangeTags!H88="grey"),IF('Currently Exported 2'!H88=1, "have", "missing"),IF('Currently Exported 2'!H88=1, "extra", "ignore"))</f>
        <v>ignore</v>
      </c>
      <c r="I88" s="1" t="str">
        <f ca="1">IF(OR(onchangeTags!I88="white",onchangeTags!I88="yellow",onchangeTags!I88="grey"),IF('Currently Exported 2'!I88=1, "have", "missing"),IF('Currently Exported 2'!I88=1, "extra", "ignore"))</f>
        <v>ignore</v>
      </c>
      <c r="J88" s="1" t="str">
        <f ca="1">IF(OR(onchangeTags!J88="white",onchangeTags!J88="yellow",onchangeTags!J88="grey"),IF('Currently Exported 2'!J88=1, "have", "missing"),IF('Currently Exported 2'!J88=1, "extra", "ignore"))</f>
        <v>ignore</v>
      </c>
      <c r="K88" s="1" t="str">
        <f ca="1">IF(OR(onchangeTags!K88="white",onchangeTags!K88="yellow",onchangeTags!K88="grey"),IF('Currently Exported 2'!K88=1, "have", "missing"),IF('Currently Exported 2'!K88=1, "extra", "ignore"))</f>
        <v>ignore</v>
      </c>
      <c r="L88" s="1" t="str">
        <f ca="1">IF(OR(onchangeTags!L88="white",onchangeTags!L88="yellow",onchangeTags!L88="grey"),IF('Currently Exported 2'!L88=1, "have", "missing"),IF('Currently Exported 2'!L88=1, "extra", "ignore"))</f>
        <v>ignore</v>
      </c>
      <c r="M88" s="1" t="str">
        <f ca="1">IF(OR(onchangeTags!M88="white",onchangeTags!M88="yellow",onchangeTags!M88="grey"),IF('Currently Exported 2'!M88=1, "have", "missing"),IF('Currently Exported 2'!M88=1, "extra", "ignore"))</f>
        <v>ignore</v>
      </c>
      <c r="N88" s="1" t="str">
        <f ca="1">IF(OR(onchangeTags!N88="white",onchangeTags!N88="yellow",onchangeTags!N88="grey"),IF('Currently Exported 2'!N88=1, "have", "missing"),IF('Currently Exported 2'!N88=1, "extra", "ignore"))</f>
        <v>ignore</v>
      </c>
      <c r="O88" s="1" t="str">
        <f ca="1">IF(OR(onchangeTags!O88="white",onchangeTags!O88="yellow",onchangeTags!O88="grey"),IF('Currently Exported 2'!O88=1, "have", "missing"),IF('Currently Exported 2'!O88=1, "extra", "ignore"))</f>
        <v>ignore</v>
      </c>
      <c r="P88" s="1" t="str">
        <f ca="1">IF(OR(onchangeTags!P88="white",onchangeTags!P88="yellow",onchangeTags!P88="grey"),IF('Currently Exported 2'!P88=1, "have", "missing"),IF('Currently Exported 2'!P88=1, "extra", "ignore"))</f>
        <v>ignore</v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IF(OR(onchangeTags!B89="white",onchangeTags!B89="yellow",onchangeTags!B89="grey"),IF('Currently Exported 2'!B89=1, "have", "missing"),IF('Currently Exported 2'!B89=1, "extra", "ignore"))</f>
        <v>ignore</v>
      </c>
      <c r="C89" s="1" t="str">
        <f ca="1">IF(OR(onchangeTags!C89="white",onchangeTags!C89="yellow",onchangeTags!C89="grey"),IF('Currently Exported 2'!C89=1, "have", "missing"),IF('Currently Exported 2'!C89=1, "extra", "ignore"))</f>
        <v>ignore</v>
      </c>
      <c r="D89" s="1" t="str">
        <f ca="1">IF(OR(onchangeTags!D89="white",onchangeTags!D89="yellow",onchangeTags!D89="grey"),IF('Currently Exported 2'!D89=1, "have", "missing"),IF('Currently Exported 2'!D89=1, "extra", "ignore"))</f>
        <v>ignore</v>
      </c>
      <c r="E89" s="1" t="str">
        <f ca="1">IF(OR(onchangeTags!E89="white",onchangeTags!E89="yellow",onchangeTags!E89="grey"),IF('Currently Exported 2'!E89=1, "have", "missing"),IF('Currently Exported 2'!E89=1, "extra", "ignore"))</f>
        <v>ignore</v>
      </c>
      <c r="F89" s="1" t="str">
        <f ca="1">IF(OR(onchangeTags!F89="white",onchangeTags!F89="yellow",onchangeTags!F89="grey"),IF('Currently Exported 2'!F89=1, "have", "missing"),IF('Currently Exported 2'!F89=1, "extra", "ignore"))</f>
        <v>ignore</v>
      </c>
      <c r="G89" s="1" t="str">
        <f ca="1">IF(OR(onchangeTags!G89="white",onchangeTags!G89="yellow",onchangeTags!G89="grey"),IF('Currently Exported 2'!G89=1, "have", "missing"),IF('Currently Exported 2'!G89=1, "extra", "ignore"))</f>
        <v>ignore</v>
      </c>
      <c r="H89" s="1" t="str">
        <f ca="1">IF(OR(onchangeTags!H89="white",onchangeTags!H89="yellow",onchangeTags!H89="grey"),IF('Currently Exported 2'!H89=1, "have", "missing"),IF('Currently Exported 2'!H89=1, "extra", "ignore"))</f>
        <v>ignore</v>
      </c>
      <c r="I89" s="1" t="str">
        <f ca="1">IF(OR(onchangeTags!I89="white",onchangeTags!I89="yellow",onchangeTags!I89="grey"),IF('Currently Exported 2'!I89=1, "have", "missing"),IF('Currently Exported 2'!I89=1, "extra", "ignore"))</f>
        <v>ignore</v>
      </c>
      <c r="J89" s="1" t="str">
        <f ca="1">IF(OR(onchangeTags!J89="white",onchangeTags!J89="yellow",onchangeTags!J89="grey"),IF('Currently Exported 2'!J89=1, "have", "missing"),IF('Currently Exported 2'!J89=1, "extra", "ignore"))</f>
        <v>ignore</v>
      </c>
      <c r="K89" s="1" t="str">
        <f ca="1">IF(OR(onchangeTags!K89="white",onchangeTags!K89="yellow",onchangeTags!K89="grey"),IF('Currently Exported 2'!K89=1, "have", "missing"),IF('Currently Exported 2'!K89=1, "extra", "ignore"))</f>
        <v>ignore</v>
      </c>
      <c r="L89" s="1" t="str">
        <f ca="1">IF(OR(onchangeTags!L89="white",onchangeTags!L89="yellow",onchangeTags!L89="grey"),IF('Currently Exported 2'!L89=1, "have", "missing"),IF('Currently Exported 2'!L89=1, "extra", "ignore"))</f>
        <v>ignore</v>
      </c>
      <c r="M89" s="1" t="str">
        <f ca="1">IF(OR(onchangeTags!M89="white",onchangeTags!M89="yellow",onchangeTags!M89="grey"),IF('Currently Exported 2'!M89=1, "have", "missing"),IF('Currently Exported 2'!M89=1, "extra", "ignore"))</f>
        <v>ignore</v>
      </c>
      <c r="N89" s="1" t="str">
        <f ca="1">IF(OR(onchangeTags!N89="white",onchangeTags!N89="yellow",onchangeTags!N89="grey"),IF('Currently Exported 2'!N89=1, "have", "missing"),IF('Currently Exported 2'!N89=1, "extra", "ignore"))</f>
        <v>ignore</v>
      </c>
      <c r="O89" s="1" t="str">
        <f ca="1">IF(OR(onchangeTags!O89="white",onchangeTags!O89="yellow",onchangeTags!O89="grey"),IF('Currently Exported 2'!O89=1, "have", "missing"),IF('Currently Exported 2'!O89=1, "extra", "ignore"))</f>
        <v>ignore</v>
      </c>
      <c r="P89" s="1" t="str">
        <f ca="1">IF(OR(onchangeTags!P89="white",onchangeTags!P89="yellow",onchangeTags!P89="grey"),IF('Currently Exported 2'!P89=1, "have", "missing"),IF('Currently Exported 2'!P89=1, "extra", "ignore"))</f>
        <v>ignore</v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IF(OR(onchangeTags!B90="white",onchangeTags!B90="yellow",onchangeTags!B90="grey"),IF('Currently Exported 2'!B90=1, "have", "missing"),IF('Currently Exported 2'!B90=1, "extra", "ignore"))</f>
        <v>ignore</v>
      </c>
      <c r="C90" s="1" t="str">
        <f ca="1">IF(OR(onchangeTags!C90="white",onchangeTags!C90="yellow",onchangeTags!C90="grey"),IF('Currently Exported 2'!C90=1, "have", "missing"),IF('Currently Exported 2'!C90=1, "extra", "ignore"))</f>
        <v>ignore</v>
      </c>
      <c r="D90" s="1" t="str">
        <f ca="1">IF(OR(onchangeTags!D90="white",onchangeTags!D90="yellow",onchangeTags!D90="grey"),IF('Currently Exported 2'!D90=1, "have", "missing"),IF('Currently Exported 2'!D90=1, "extra", "ignore"))</f>
        <v>ignore</v>
      </c>
      <c r="E90" s="1" t="str">
        <f ca="1">IF(OR(onchangeTags!E90="white",onchangeTags!E90="yellow",onchangeTags!E90="grey"),IF('Currently Exported 2'!E90=1, "have", "missing"),IF('Currently Exported 2'!E90=1, "extra", "ignore"))</f>
        <v>ignore</v>
      </c>
      <c r="F90" s="1" t="str">
        <f ca="1">IF(OR(onchangeTags!F90="white",onchangeTags!F90="yellow",onchangeTags!F90="grey"),IF('Currently Exported 2'!F90=1, "have", "missing"),IF('Currently Exported 2'!F90=1, "extra", "ignore"))</f>
        <v>ignore</v>
      </c>
      <c r="G90" s="1" t="str">
        <f ca="1">IF(OR(onchangeTags!G90="white",onchangeTags!G90="yellow",onchangeTags!G90="grey"),IF('Currently Exported 2'!G90=1, "have", "missing"),IF('Currently Exported 2'!G90=1, "extra", "ignore"))</f>
        <v>ignore</v>
      </c>
      <c r="H90" s="1" t="str">
        <f ca="1">IF(OR(onchangeTags!H90="white",onchangeTags!H90="yellow",onchangeTags!H90="grey"),IF('Currently Exported 2'!H90=1, "have", "missing"),IF('Currently Exported 2'!H90=1, "extra", "ignore"))</f>
        <v>ignore</v>
      </c>
      <c r="I90" s="1" t="str">
        <f ca="1">IF(OR(onchangeTags!I90="white",onchangeTags!I90="yellow",onchangeTags!I90="grey"),IF('Currently Exported 2'!I90=1, "have", "missing"),IF('Currently Exported 2'!I90=1, "extra", "ignore"))</f>
        <v>ignore</v>
      </c>
      <c r="J90" s="1" t="str">
        <f ca="1">IF(OR(onchangeTags!J90="white",onchangeTags!J90="yellow",onchangeTags!J90="grey"),IF('Currently Exported 2'!J90=1, "have", "missing"),IF('Currently Exported 2'!J90=1, "extra", "ignore"))</f>
        <v>ignore</v>
      </c>
      <c r="K90" s="1" t="str">
        <f ca="1">IF(OR(onchangeTags!K90="white",onchangeTags!K90="yellow",onchangeTags!K90="grey"),IF('Currently Exported 2'!K90=1, "have", "missing"),IF('Currently Exported 2'!K90=1, "extra", "ignore"))</f>
        <v>ignore</v>
      </c>
      <c r="L90" s="1" t="str">
        <f ca="1">IF(OR(onchangeTags!L90="white",onchangeTags!L90="yellow",onchangeTags!L90="grey"),IF('Currently Exported 2'!L90=1, "have", "missing"),IF('Currently Exported 2'!L90=1, "extra", "ignore"))</f>
        <v>ignore</v>
      </c>
      <c r="M90" s="1" t="str">
        <f ca="1">IF(OR(onchangeTags!M90="white",onchangeTags!M90="yellow",onchangeTags!M90="grey"),IF('Currently Exported 2'!M90=1, "have", "missing"),IF('Currently Exported 2'!M90=1, "extra", "ignore"))</f>
        <v>ignore</v>
      </c>
      <c r="N90" s="1" t="str">
        <f ca="1">IF(OR(onchangeTags!N90="white",onchangeTags!N90="yellow",onchangeTags!N90="grey"),IF('Currently Exported 2'!N90=1, "have", "missing"),IF('Currently Exported 2'!N90=1, "extra", "ignore"))</f>
        <v>ignore</v>
      </c>
      <c r="O90" s="1" t="str">
        <f ca="1">IF(OR(onchangeTags!O90="white",onchangeTags!O90="yellow",onchangeTags!O90="grey"),IF('Currently Exported 2'!O90=1, "have", "missing"),IF('Currently Exported 2'!O90=1, "extra", "ignore"))</f>
        <v>ignore</v>
      </c>
      <c r="P90" s="1" t="str">
        <f ca="1">IF(OR(onchangeTags!P90="white",onchangeTags!P90="yellow",onchangeTags!P90="grey"),IF('Currently Exported 2'!P90=1, "have", "missing"),IF('Currently Exported 2'!P90=1, "extra", "ignore"))</f>
        <v>ignore</v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IF(OR(onchangeTags!B91="white",onchangeTags!B91="yellow",onchangeTags!B91="grey"),IF('Currently Exported 2'!B91=1, "have", "missing"),IF('Currently Exported 2'!B91=1, "extra", "ignore"))</f>
        <v>ignore</v>
      </c>
      <c r="C91" s="1" t="str">
        <f ca="1">IF(OR(onchangeTags!C91="white",onchangeTags!C91="yellow",onchangeTags!C91="grey"),IF('Currently Exported 2'!C91=1, "have", "missing"),IF('Currently Exported 2'!C91=1, "extra", "ignore"))</f>
        <v>ignore</v>
      </c>
      <c r="D91" s="1" t="str">
        <f ca="1">IF(OR(onchangeTags!D91="white",onchangeTags!D91="yellow",onchangeTags!D91="grey"),IF('Currently Exported 2'!D91=1, "have", "missing"),IF('Currently Exported 2'!D91=1, "extra", "ignore"))</f>
        <v>ignore</v>
      </c>
      <c r="E91" s="1" t="str">
        <f ca="1">IF(OR(onchangeTags!E91="white",onchangeTags!E91="yellow",onchangeTags!E91="grey"),IF('Currently Exported 2'!E91=1, "have", "missing"),IF('Currently Exported 2'!E91=1, "extra", "ignore"))</f>
        <v>ignore</v>
      </c>
      <c r="F91" s="1" t="str">
        <f ca="1">IF(OR(onchangeTags!F91="white",onchangeTags!F91="yellow",onchangeTags!F91="grey"),IF('Currently Exported 2'!F91=1, "have", "missing"),IF('Currently Exported 2'!F91=1, "extra", "ignore"))</f>
        <v>ignore</v>
      </c>
      <c r="G91" s="1" t="str">
        <f ca="1">IF(OR(onchangeTags!G91="white",onchangeTags!G91="yellow",onchangeTags!G91="grey"),IF('Currently Exported 2'!G91=1, "have", "missing"),IF('Currently Exported 2'!G91=1, "extra", "ignore"))</f>
        <v>ignore</v>
      </c>
      <c r="H91" s="1" t="str">
        <f ca="1">IF(OR(onchangeTags!H91="white",onchangeTags!H91="yellow",onchangeTags!H91="grey"),IF('Currently Exported 2'!H91=1, "have", "missing"),IF('Currently Exported 2'!H91=1, "extra", "ignore"))</f>
        <v>ignore</v>
      </c>
      <c r="I91" s="1" t="str">
        <f ca="1">IF(OR(onchangeTags!I91="white",onchangeTags!I91="yellow",onchangeTags!I91="grey"),IF('Currently Exported 2'!I91=1, "have", "missing"),IF('Currently Exported 2'!I91=1, "extra", "ignore"))</f>
        <v>ignore</v>
      </c>
      <c r="J91" s="1" t="str">
        <f ca="1">IF(OR(onchangeTags!J91="white",onchangeTags!J91="yellow",onchangeTags!J91="grey"),IF('Currently Exported 2'!J91=1, "have", "missing"),IF('Currently Exported 2'!J91=1, "extra", "ignore"))</f>
        <v>ignore</v>
      </c>
      <c r="K91" s="1" t="str">
        <f ca="1">IF(OR(onchangeTags!K91="white",onchangeTags!K91="yellow",onchangeTags!K91="grey"),IF('Currently Exported 2'!K91=1, "have", "missing"),IF('Currently Exported 2'!K91=1, "extra", "ignore"))</f>
        <v>ignore</v>
      </c>
      <c r="L91" s="1" t="str">
        <f ca="1">IF(OR(onchangeTags!L91="white",onchangeTags!L91="yellow",onchangeTags!L91="grey"),IF('Currently Exported 2'!L91=1, "have", "missing"),IF('Currently Exported 2'!L91=1, "extra", "ignore"))</f>
        <v>ignore</v>
      </c>
      <c r="M91" s="1" t="str">
        <f ca="1">IF(OR(onchangeTags!M91="white",onchangeTags!M91="yellow",onchangeTags!M91="grey"),IF('Currently Exported 2'!M91=1, "have", "missing"),IF('Currently Exported 2'!M91=1, "extra", "ignore"))</f>
        <v>ignore</v>
      </c>
      <c r="N91" s="1" t="str">
        <f ca="1">IF(OR(onchangeTags!N91="white",onchangeTags!N91="yellow",onchangeTags!N91="grey"),IF('Currently Exported 2'!N91=1, "have", "missing"),IF('Currently Exported 2'!N91=1, "extra", "ignore"))</f>
        <v>ignore</v>
      </c>
      <c r="O91" s="1" t="str">
        <f ca="1">IF(OR(onchangeTags!O91="white",onchangeTags!O91="yellow",onchangeTags!O91="grey"),IF('Currently Exported 2'!O91=1, "have", "missing"),IF('Currently Exported 2'!O91=1, "extra", "ignore"))</f>
        <v>ignore</v>
      </c>
      <c r="P91" s="1" t="str">
        <f ca="1">IF(OR(onchangeTags!P91="white",onchangeTags!P91="yellow",onchangeTags!P91="grey"),IF('Currently Exported 2'!P91=1, "have", "missing"),IF('Currently Exported 2'!P91=1, "extra", "ignore"))</f>
        <v>ignore</v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IF(OR(onchangeTags!B92="white",onchangeTags!B92="yellow",onchangeTags!B92="grey"),IF('Currently Exported 2'!B92=1, "have", "missing"),IF('Currently Exported 2'!B92=1, "extra", "ignore"))</f>
        <v>ignore</v>
      </c>
      <c r="C92" s="1" t="str">
        <f ca="1">IF(OR(onchangeTags!C92="white",onchangeTags!C92="yellow",onchangeTags!C92="grey"),IF('Currently Exported 2'!C92=1, "have", "missing"),IF('Currently Exported 2'!C92=1, "extra", "ignore"))</f>
        <v>ignore</v>
      </c>
      <c r="D92" s="1" t="str">
        <f ca="1">IF(OR(onchangeTags!D92="white",onchangeTags!D92="yellow",onchangeTags!D92="grey"),IF('Currently Exported 2'!D92=1, "have", "missing"),IF('Currently Exported 2'!D92=1, "extra", "ignore"))</f>
        <v>ignore</v>
      </c>
      <c r="E92" s="1" t="str">
        <f ca="1">IF(OR(onchangeTags!E92="white",onchangeTags!E92="yellow",onchangeTags!E92="grey"),IF('Currently Exported 2'!E92=1, "have", "missing"),IF('Currently Exported 2'!E92=1, "extra", "ignore"))</f>
        <v>ignore</v>
      </c>
      <c r="F92" s="1" t="str">
        <f ca="1">IF(OR(onchangeTags!F92="white",onchangeTags!F92="yellow",onchangeTags!F92="grey"),IF('Currently Exported 2'!F92=1, "have", "missing"),IF('Currently Exported 2'!F92=1, "extra", "ignore"))</f>
        <v>ignore</v>
      </c>
      <c r="G92" s="1" t="str">
        <f ca="1">IF(OR(onchangeTags!G92="white",onchangeTags!G92="yellow",onchangeTags!G92="grey"),IF('Currently Exported 2'!G92=1, "have", "missing"),IF('Currently Exported 2'!G92=1, "extra", "ignore"))</f>
        <v>ignore</v>
      </c>
      <c r="H92" s="1" t="str">
        <f ca="1">IF(OR(onchangeTags!H92="white",onchangeTags!H92="yellow",onchangeTags!H92="grey"),IF('Currently Exported 2'!H92=1, "have", "missing"),IF('Currently Exported 2'!H92=1, "extra", "ignore"))</f>
        <v>ignore</v>
      </c>
      <c r="I92" s="1" t="str">
        <f ca="1">IF(OR(onchangeTags!I92="white",onchangeTags!I92="yellow",onchangeTags!I92="grey"),IF('Currently Exported 2'!I92=1, "have", "missing"),IF('Currently Exported 2'!I92=1, "extra", "ignore"))</f>
        <v>ignore</v>
      </c>
      <c r="J92" s="1" t="str">
        <f ca="1">IF(OR(onchangeTags!J92="white",onchangeTags!J92="yellow",onchangeTags!J92="grey"),IF('Currently Exported 2'!J92=1, "have", "missing"),IF('Currently Exported 2'!J92=1, "extra", "ignore"))</f>
        <v>ignore</v>
      </c>
      <c r="K92" s="1" t="str">
        <f ca="1">IF(OR(onchangeTags!K92="white",onchangeTags!K92="yellow",onchangeTags!K92="grey"),IF('Currently Exported 2'!K92=1, "have", "missing"),IF('Currently Exported 2'!K92=1, "extra", "ignore"))</f>
        <v>ignore</v>
      </c>
      <c r="L92" s="1" t="str">
        <f ca="1">IF(OR(onchangeTags!L92="white",onchangeTags!L92="yellow",onchangeTags!L92="grey"),IF('Currently Exported 2'!L92=1, "have", "missing"),IF('Currently Exported 2'!L92=1, "extra", "ignore"))</f>
        <v>ignore</v>
      </c>
      <c r="M92" s="1" t="str">
        <f ca="1">IF(OR(onchangeTags!M92="white",onchangeTags!M92="yellow",onchangeTags!M92="grey"),IF('Currently Exported 2'!M92=1, "have", "missing"),IF('Currently Exported 2'!M92=1, "extra", "ignore"))</f>
        <v>ignore</v>
      </c>
      <c r="N92" s="1" t="str">
        <f ca="1">IF(OR(onchangeTags!N92="white",onchangeTags!N92="yellow",onchangeTags!N92="grey"),IF('Currently Exported 2'!N92=1, "have", "missing"),IF('Currently Exported 2'!N92=1, "extra", "ignore"))</f>
        <v>ignore</v>
      </c>
      <c r="O92" s="1" t="str">
        <f ca="1">IF(OR(onchangeTags!O92="white",onchangeTags!O92="yellow",onchangeTags!O92="grey"),IF('Currently Exported 2'!O92=1, "have", "missing"),IF('Currently Exported 2'!O92=1, "extra", "ignore"))</f>
        <v>ignore</v>
      </c>
      <c r="P92" s="1" t="str">
        <f ca="1">IF(OR(onchangeTags!P92="white",onchangeTags!P92="yellow",onchangeTags!P92="grey"),IF('Currently Exported 2'!P92=1, "have", "missing"),IF('Currently Exported 2'!P92=1, "extra", "ignore"))</f>
        <v>ignore</v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IF(OR(onchangeTags!B93="white",onchangeTags!B93="yellow",onchangeTags!B93="grey"),IF('Currently Exported 2'!B93=1, "have", "missing"),IF('Currently Exported 2'!B93=1, "extra", "ignore"))</f>
        <v>ignore</v>
      </c>
      <c r="C93" s="1" t="str">
        <f ca="1">IF(OR(onchangeTags!C93="white",onchangeTags!C93="yellow",onchangeTags!C93="grey"),IF('Currently Exported 2'!C93=1, "have", "missing"),IF('Currently Exported 2'!C93=1, "extra", "ignore"))</f>
        <v>ignore</v>
      </c>
      <c r="D93" s="1" t="str">
        <f ca="1">IF(OR(onchangeTags!D93="white",onchangeTags!D93="yellow",onchangeTags!D93="grey"),IF('Currently Exported 2'!D93=1, "have", "missing"),IF('Currently Exported 2'!D93=1, "extra", "ignore"))</f>
        <v>ignore</v>
      </c>
      <c r="E93" s="1" t="str">
        <f ca="1">IF(OR(onchangeTags!E93="white",onchangeTags!E93="yellow",onchangeTags!E93="grey"),IF('Currently Exported 2'!E93=1, "have", "missing"),IF('Currently Exported 2'!E93=1, "extra", "ignore"))</f>
        <v>ignore</v>
      </c>
      <c r="F93" s="1" t="str">
        <f ca="1">IF(OR(onchangeTags!F93="white",onchangeTags!F93="yellow",onchangeTags!F93="grey"),IF('Currently Exported 2'!F93=1, "have", "missing"),IF('Currently Exported 2'!F93=1, "extra", "ignore"))</f>
        <v>ignore</v>
      </c>
      <c r="G93" s="1" t="str">
        <f ca="1">IF(OR(onchangeTags!G93="white",onchangeTags!G93="yellow",onchangeTags!G93="grey"),IF('Currently Exported 2'!G93=1, "have", "missing"),IF('Currently Exported 2'!G93=1, "extra", "ignore"))</f>
        <v>ignore</v>
      </c>
      <c r="H93" s="1" t="str">
        <f ca="1">IF(OR(onchangeTags!H93="white",onchangeTags!H93="yellow",onchangeTags!H93="grey"),IF('Currently Exported 2'!H93=1, "have", "missing"),IF('Currently Exported 2'!H93=1, "extra", "ignore"))</f>
        <v>ignore</v>
      </c>
      <c r="I93" s="1" t="str">
        <f ca="1">IF(OR(onchangeTags!I93="white",onchangeTags!I93="yellow",onchangeTags!I93="grey"),IF('Currently Exported 2'!I93=1, "have", "missing"),IF('Currently Exported 2'!I93=1, "extra", "ignore"))</f>
        <v>ignore</v>
      </c>
      <c r="J93" s="1" t="str">
        <f ca="1">IF(OR(onchangeTags!J93="white",onchangeTags!J93="yellow",onchangeTags!J93="grey"),IF('Currently Exported 2'!J93=1, "have", "missing"),IF('Currently Exported 2'!J93=1, "extra", "ignore"))</f>
        <v>ignore</v>
      </c>
      <c r="K93" s="1" t="str">
        <f ca="1">IF(OR(onchangeTags!K93="white",onchangeTags!K93="yellow",onchangeTags!K93="grey"),IF('Currently Exported 2'!K93=1, "have", "missing"),IF('Currently Exported 2'!K93=1, "extra", "ignore"))</f>
        <v>ignore</v>
      </c>
      <c r="L93" s="1" t="str">
        <f ca="1">IF(OR(onchangeTags!L93="white",onchangeTags!L93="yellow",onchangeTags!L93="grey"),IF('Currently Exported 2'!L93=1, "have", "missing"),IF('Currently Exported 2'!L93=1, "extra", "ignore"))</f>
        <v>ignore</v>
      </c>
      <c r="M93" s="1" t="str">
        <f ca="1">IF(OR(onchangeTags!M93="white",onchangeTags!M93="yellow",onchangeTags!M93="grey"),IF('Currently Exported 2'!M93=1, "have", "missing"),IF('Currently Exported 2'!M93=1, "extra", "ignore"))</f>
        <v>ignore</v>
      </c>
      <c r="N93" s="1" t="str">
        <f ca="1">IF(OR(onchangeTags!N93="white",onchangeTags!N93="yellow",onchangeTags!N93="grey"),IF('Currently Exported 2'!N93=1, "have", "missing"),IF('Currently Exported 2'!N93=1, "extra", "ignore"))</f>
        <v>ignore</v>
      </c>
      <c r="O93" s="1" t="str">
        <f ca="1">IF(OR(onchangeTags!O93="white",onchangeTags!O93="yellow",onchangeTags!O93="grey"),IF('Currently Exported 2'!O93=1, "have", "missing"),IF('Currently Exported 2'!O93=1, "extra", "ignore"))</f>
        <v>ignore</v>
      </c>
      <c r="P93" s="1" t="str">
        <f ca="1">IF(OR(onchangeTags!P93="white",onchangeTags!P93="yellow",onchangeTags!P93="grey"),IF('Currently Exported 2'!P93=1, "have", "missing"),IF('Currently Exported 2'!P93=1, "extra", "ignore"))</f>
        <v>ignore</v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IF(OR(onchangeTags!B94="white",onchangeTags!B94="yellow",onchangeTags!B94="grey"),IF('Currently Exported 2'!B94=1, "have", "missing"),IF('Currently Exported 2'!B94=1, "extra", "ignore"))</f>
        <v>ignore</v>
      </c>
      <c r="C94" s="1" t="str">
        <f ca="1">IF(OR(onchangeTags!C94="white",onchangeTags!C94="yellow",onchangeTags!C94="grey"),IF('Currently Exported 2'!C94=1, "have", "missing"),IF('Currently Exported 2'!C94=1, "extra", "ignore"))</f>
        <v>ignore</v>
      </c>
      <c r="D94" s="1" t="str">
        <f ca="1">IF(OR(onchangeTags!D94="white",onchangeTags!D94="yellow",onchangeTags!D94="grey"),IF('Currently Exported 2'!D94=1, "have", "missing"),IF('Currently Exported 2'!D94=1, "extra", "ignore"))</f>
        <v>extra</v>
      </c>
      <c r="E94" s="1" t="str">
        <f ca="1">IF(OR(onchangeTags!E94="white",onchangeTags!E94="yellow",onchangeTags!E94="grey"),IF('Currently Exported 2'!E94=1, "have", "missing"),IF('Currently Exported 2'!E94=1, "extra", "ignore"))</f>
        <v>extra</v>
      </c>
      <c r="F94" s="1" t="str">
        <f ca="1">IF(OR(onchangeTags!F94="white",onchangeTags!F94="yellow",onchangeTags!F94="grey"),IF('Currently Exported 2'!F94=1, "have", "missing"),IF('Currently Exported 2'!F94=1, "extra", "ignore"))</f>
        <v>extra</v>
      </c>
      <c r="G94" s="1" t="str">
        <f ca="1">IF(OR(onchangeTags!G94="white",onchangeTags!G94="yellow",onchangeTags!G94="grey"),IF('Currently Exported 2'!G94=1, "have", "missing"),IF('Currently Exported 2'!G94=1, "extra", "ignore"))</f>
        <v>extra</v>
      </c>
      <c r="H94" s="1" t="str">
        <f ca="1">IF(OR(onchangeTags!H94="white",onchangeTags!H94="yellow",onchangeTags!H94="grey"),IF('Currently Exported 2'!H94=1, "have", "missing"),IF('Currently Exported 2'!H94=1, "extra", "ignore"))</f>
        <v>extra</v>
      </c>
      <c r="I94" s="1" t="str">
        <f ca="1">IF(OR(onchangeTags!I94="white",onchangeTags!I94="yellow",onchangeTags!I94="grey"),IF('Currently Exported 2'!I94=1, "have", "missing"),IF('Currently Exported 2'!I94=1, "extra", "ignore"))</f>
        <v>extra</v>
      </c>
      <c r="J94" s="1" t="str">
        <f ca="1">IF(OR(onchangeTags!J94="white",onchangeTags!J94="yellow",onchangeTags!J94="grey"),IF('Currently Exported 2'!J94=1, "have", "missing"),IF('Currently Exported 2'!J94=1, "extra", "ignore"))</f>
        <v>extra</v>
      </c>
      <c r="K94" s="1" t="str">
        <f ca="1">IF(OR(onchangeTags!K94="white",onchangeTags!K94="yellow",onchangeTags!K94="grey"),IF('Currently Exported 2'!K94=1, "have", "missing"),IF('Currently Exported 2'!K94=1, "extra", "ignore"))</f>
        <v>extra</v>
      </c>
      <c r="L94" s="1" t="str">
        <f ca="1">IF(OR(onchangeTags!L94="white",onchangeTags!L94="yellow",onchangeTags!L94="grey"),IF('Currently Exported 2'!L94=1, "have", "missing"),IF('Currently Exported 2'!L94=1, "extra", "ignore"))</f>
        <v>extra</v>
      </c>
      <c r="M94" s="1" t="str">
        <f ca="1">IF(OR(onchangeTags!M94="white",onchangeTags!M94="yellow",onchangeTags!M94="grey"),IF('Currently Exported 2'!M94=1, "have", "missing"),IF('Currently Exported 2'!M94=1, "extra", "ignore"))</f>
        <v>extra</v>
      </c>
      <c r="N94" s="1" t="str">
        <f ca="1">IF(OR(onchangeTags!N94="white",onchangeTags!N94="yellow",onchangeTags!N94="grey"),IF('Currently Exported 2'!N94=1, "have", "missing"),IF('Currently Exported 2'!N94=1, "extra", "ignore"))</f>
        <v>extra</v>
      </c>
      <c r="O94" s="1" t="str">
        <f ca="1">IF(OR(onchangeTags!O94="white",onchangeTags!O94="yellow",onchangeTags!O94="grey"),IF('Currently Exported 2'!O94=1, "have", "missing"),IF('Currently Exported 2'!O94=1, "extra", "ignore"))</f>
        <v>extra</v>
      </c>
      <c r="P94" s="1" t="str">
        <f ca="1">IF(OR(onchangeTags!P94="white",onchangeTags!P94="yellow",onchangeTags!P94="grey"),IF('Currently Exported 2'!P94=1, "have", "missing"),IF('Currently Exported 2'!P94=1, "extra", "ignore"))</f>
        <v>ignore</v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IF(OR(onchangeTags!B95="white",onchangeTags!B95="yellow",onchangeTags!B95="grey"),IF('Currently Exported 2'!B95=1, "have", "missing"),IF('Currently Exported 2'!B95=1, "extra", "ignore"))</f>
        <v>ignore</v>
      </c>
      <c r="C95" s="1" t="str">
        <f ca="1">IF(OR(onchangeTags!C95="white",onchangeTags!C95="yellow",onchangeTags!C95="grey"),IF('Currently Exported 2'!C95=1, "have", "missing"),IF('Currently Exported 2'!C95=1, "extra", "ignore"))</f>
        <v>ignore</v>
      </c>
      <c r="D95" s="1" t="str">
        <f ca="1">IF(OR(onchangeTags!D95="white",onchangeTags!D95="yellow",onchangeTags!D95="grey"),IF('Currently Exported 2'!D95=1, "have", "missing"),IF('Currently Exported 2'!D95=1, "extra", "ignore"))</f>
        <v>ignore</v>
      </c>
      <c r="E95" s="1" t="str">
        <f ca="1">IF(OR(onchangeTags!E95="white",onchangeTags!E95="yellow",onchangeTags!E95="grey"),IF('Currently Exported 2'!E95=1, "have", "missing"),IF('Currently Exported 2'!E95=1, "extra", "ignore"))</f>
        <v>ignore</v>
      </c>
      <c r="F95" s="1" t="str">
        <f ca="1">IF(OR(onchangeTags!F95="white",onchangeTags!F95="yellow",onchangeTags!F95="grey"),IF('Currently Exported 2'!F95=1, "have", "missing"),IF('Currently Exported 2'!F95=1, "extra", "ignore"))</f>
        <v>ignore</v>
      </c>
      <c r="G95" s="1" t="str">
        <f ca="1">IF(OR(onchangeTags!G95="white",onchangeTags!G95="yellow",onchangeTags!G95="grey"),IF('Currently Exported 2'!G95=1, "have", "missing"),IF('Currently Exported 2'!G95=1, "extra", "ignore"))</f>
        <v>ignore</v>
      </c>
      <c r="H95" s="1" t="str">
        <f ca="1">IF(OR(onchangeTags!H95="white",onchangeTags!H95="yellow",onchangeTags!H95="grey"),IF('Currently Exported 2'!H95=1, "have", "missing"),IF('Currently Exported 2'!H95=1, "extra", "ignore"))</f>
        <v>ignore</v>
      </c>
      <c r="I95" s="1" t="str">
        <f ca="1">IF(OR(onchangeTags!I95="white",onchangeTags!I95="yellow",onchangeTags!I95="grey"),IF('Currently Exported 2'!I95=1, "have", "missing"),IF('Currently Exported 2'!I95=1, "extra", "ignore"))</f>
        <v>ignore</v>
      </c>
      <c r="J95" s="1" t="str">
        <f ca="1">IF(OR(onchangeTags!J95="white",onchangeTags!J95="yellow",onchangeTags!J95="grey"),IF('Currently Exported 2'!J95=1, "have", "missing"),IF('Currently Exported 2'!J95=1, "extra", "ignore"))</f>
        <v>ignore</v>
      </c>
      <c r="K95" s="1" t="str">
        <f ca="1">IF(OR(onchangeTags!K95="white",onchangeTags!K95="yellow",onchangeTags!K95="grey"),IF('Currently Exported 2'!K95=1, "have", "missing"),IF('Currently Exported 2'!K95=1, "extra", "ignore"))</f>
        <v>ignore</v>
      </c>
      <c r="L95" s="1" t="str">
        <f ca="1">IF(OR(onchangeTags!L95="white",onchangeTags!L95="yellow",onchangeTags!L95="grey"),IF('Currently Exported 2'!L95=1, "have", "missing"),IF('Currently Exported 2'!L95=1, "extra", "ignore"))</f>
        <v>ignore</v>
      </c>
      <c r="M95" s="1" t="str">
        <f ca="1">IF(OR(onchangeTags!M95="white",onchangeTags!M95="yellow",onchangeTags!M95="grey"),IF('Currently Exported 2'!M95=1, "have", "missing"),IF('Currently Exported 2'!M95=1, "extra", "ignore"))</f>
        <v>ignore</v>
      </c>
      <c r="N95" s="1" t="str">
        <f ca="1">IF(OR(onchangeTags!N95="white",onchangeTags!N95="yellow",onchangeTags!N95="grey"),IF('Currently Exported 2'!N95=1, "have", "missing"),IF('Currently Exported 2'!N95=1, "extra", "ignore"))</f>
        <v>ignore</v>
      </c>
      <c r="O95" s="1" t="str">
        <f ca="1">IF(OR(onchangeTags!O95="white",onchangeTags!O95="yellow",onchangeTags!O95="grey"),IF('Currently Exported 2'!O95=1, "have", "missing"),IF('Currently Exported 2'!O95=1, "extra", "ignore"))</f>
        <v>ignore</v>
      </c>
      <c r="P95" s="1" t="str">
        <f ca="1">IF(OR(onchangeTags!P95="white",onchangeTags!P95="yellow",onchangeTags!P95="grey"),IF('Currently Exported 2'!P95=1, "have", "missing"),IF('Currently Exported 2'!P95=1, "extra", "ignore"))</f>
        <v>ignore</v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IF(OR(onchangeTags!B96="white",onchangeTags!B96="yellow",onchangeTags!B96="grey"),IF('Currently Exported 2'!B96=1, "have", "missing"),IF('Currently Exported 2'!B96=1, "extra", "ignore"))</f>
        <v>ignore</v>
      </c>
      <c r="C96" s="1" t="str">
        <f ca="1">IF(OR(onchangeTags!C96="white",onchangeTags!C96="yellow",onchangeTags!C96="grey"),IF('Currently Exported 2'!C96=1, "have", "missing"),IF('Currently Exported 2'!C96=1, "extra", "ignore"))</f>
        <v>ignore</v>
      </c>
      <c r="D96" s="1" t="str">
        <f ca="1">IF(OR(onchangeTags!D96="white",onchangeTags!D96="yellow",onchangeTags!D96="grey"),IF('Currently Exported 2'!D96=1, "have", "missing"),IF('Currently Exported 2'!D96=1, "extra", "ignore"))</f>
        <v>extra</v>
      </c>
      <c r="E96" s="1" t="str">
        <f ca="1">IF(OR(onchangeTags!E96="white",onchangeTags!E96="yellow",onchangeTags!E96="grey"),IF('Currently Exported 2'!E96=1, "have", "missing"),IF('Currently Exported 2'!E96=1, "extra", "ignore"))</f>
        <v>extra</v>
      </c>
      <c r="F96" s="1" t="str">
        <f ca="1">IF(OR(onchangeTags!F96="white",onchangeTags!F96="yellow",onchangeTags!F96="grey"),IF('Currently Exported 2'!F96=1, "have", "missing"),IF('Currently Exported 2'!F96=1, "extra", "ignore"))</f>
        <v>extra</v>
      </c>
      <c r="G96" s="1" t="str">
        <f ca="1">IF(OR(onchangeTags!G96="white",onchangeTags!G96="yellow",onchangeTags!G96="grey"),IF('Currently Exported 2'!G96=1, "have", "missing"),IF('Currently Exported 2'!G96=1, "extra", "ignore"))</f>
        <v>extra</v>
      </c>
      <c r="H96" s="1" t="str">
        <f ca="1">IF(OR(onchangeTags!H96="white",onchangeTags!H96="yellow",onchangeTags!H96="grey"),IF('Currently Exported 2'!H96=1, "have", "missing"),IF('Currently Exported 2'!H96=1, "extra", "ignore"))</f>
        <v>extra</v>
      </c>
      <c r="I96" s="1" t="str">
        <f ca="1">IF(OR(onchangeTags!I96="white",onchangeTags!I96="yellow",onchangeTags!I96="grey"),IF('Currently Exported 2'!I96=1, "have", "missing"),IF('Currently Exported 2'!I96=1, "extra", "ignore"))</f>
        <v>extra</v>
      </c>
      <c r="J96" s="1" t="str">
        <f ca="1">IF(OR(onchangeTags!J96="white",onchangeTags!J96="yellow",onchangeTags!J96="grey"),IF('Currently Exported 2'!J96=1, "have", "missing"),IF('Currently Exported 2'!J96=1, "extra", "ignore"))</f>
        <v>extra</v>
      </c>
      <c r="K96" s="1" t="str">
        <f ca="1">IF(OR(onchangeTags!K96="white",onchangeTags!K96="yellow",onchangeTags!K96="grey"),IF('Currently Exported 2'!K96=1, "have", "missing"),IF('Currently Exported 2'!K96=1, "extra", "ignore"))</f>
        <v>extra</v>
      </c>
      <c r="L96" s="1" t="str">
        <f ca="1">IF(OR(onchangeTags!L96="white",onchangeTags!L96="yellow",onchangeTags!L96="grey"),IF('Currently Exported 2'!L96=1, "have", "missing"),IF('Currently Exported 2'!L96=1, "extra", "ignore"))</f>
        <v>extra</v>
      </c>
      <c r="M96" s="1" t="str">
        <f ca="1">IF(OR(onchangeTags!M96="white",onchangeTags!M96="yellow",onchangeTags!M96="grey"),IF('Currently Exported 2'!M96=1, "have", "missing"),IF('Currently Exported 2'!M96=1, "extra", "ignore"))</f>
        <v>extra</v>
      </c>
      <c r="N96" s="1" t="str">
        <f ca="1">IF(OR(onchangeTags!N96="white",onchangeTags!N96="yellow",onchangeTags!N96="grey"),IF('Currently Exported 2'!N96=1, "have", "missing"),IF('Currently Exported 2'!N96=1, "extra", "ignore"))</f>
        <v>extra</v>
      </c>
      <c r="O96" s="1" t="str">
        <f ca="1">IF(OR(onchangeTags!O96="white",onchangeTags!O96="yellow",onchangeTags!O96="grey"),IF('Currently Exported 2'!O96=1, "have", "missing"),IF('Currently Exported 2'!O96=1, "extra", "ignore"))</f>
        <v>extra</v>
      </c>
      <c r="P96" s="1" t="str">
        <f ca="1">IF(OR(onchangeTags!P96="white",onchangeTags!P96="yellow",onchangeTags!P96="grey"),IF('Currently Exported 2'!P96=1, "have", "missing"),IF('Currently Exported 2'!P96=1, "extra", "ignore"))</f>
        <v>ignore</v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IF(OR(onchangeTags!B97="white",onchangeTags!B97="yellow",onchangeTags!B97="grey"),IF('Currently Exported 2'!B97=1, "have", "missing"),IF('Currently Exported 2'!B97=1, "extra", "ignore"))</f>
        <v>ignore</v>
      </c>
      <c r="C97" s="1" t="str">
        <f ca="1">IF(OR(onchangeTags!C97="white",onchangeTags!C97="yellow",onchangeTags!C97="grey"),IF('Currently Exported 2'!C97=1, "have", "missing"),IF('Currently Exported 2'!C97=1, "extra", "ignore"))</f>
        <v>ignore</v>
      </c>
      <c r="D97" s="1" t="str">
        <f ca="1">IF(OR(onchangeTags!D97="white",onchangeTags!D97="yellow",onchangeTags!D97="grey"),IF('Currently Exported 2'!D97=1, "have", "missing"),IF('Currently Exported 2'!D97=1, "extra", "ignore"))</f>
        <v>extra</v>
      </c>
      <c r="E97" s="1" t="str">
        <f ca="1">IF(OR(onchangeTags!E97="white",onchangeTags!E97="yellow",onchangeTags!E97="grey"),IF('Currently Exported 2'!E97=1, "have", "missing"),IF('Currently Exported 2'!E97=1, "extra", "ignore"))</f>
        <v>extra</v>
      </c>
      <c r="F97" s="1" t="str">
        <f ca="1">IF(OR(onchangeTags!F97="white",onchangeTags!F97="yellow",onchangeTags!F97="grey"),IF('Currently Exported 2'!F97=1, "have", "missing"),IF('Currently Exported 2'!F97=1, "extra", "ignore"))</f>
        <v>extra</v>
      </c>
      <c r="G97" s="1" t="str">
        <f ca="1">IF(OR(onchangeTags!G97="white",onchangeTags!G97="yellow",onchangeTags!G97="grey"),IF('Currently Exported 2'!G97=1, "have", "missing"),IF('Currently Exported 2'!G97=1, "extra", "ignore"))</f>
        <v>extra</v>
      </c>
      <c r="H97" s="1" t="str">
        <f ca="1">IF(OR(onchangeTags!H97="white",onchangeTags!H97="yellow",onchangeTags!H97="grey"),IF('Currently Exported 2'!H97=1, "have", "missing"),IF('Currently Exported 2'!H97=1, "extra", "ignore"))</f>
        <v>extra</v>
      </c>
      <c r="I97" s="1" t="str">
        <f ca="1">IF(OR(onchangeTags!I97="white",onchangeTags!I97="yellow",onchangeTags!I97="grey"),IF('Currently Exported 2'!I97=1, "have", "missing"),IF('Currently Exported 2'!I97=1, "extra", "ignore"))</f>
        <v>extra</v>
      </c>
      <c r="J97" s="1" t="str">
        <f ca="1">IF(OR(onchangeTags!J97="white",onchangeTags!J97="yellow",onchangeTags!J97="grey"),IF('Currently Exported 2'!J97=1, "have", "missing"),IF('Currently Exported 2'!J97=1, "extra", "ignore"))</f>
        <v>extra</v>
      </c>
      <c r="K97" s="1" t="str">
        <f ca="1">IF(OR(onchangeTags!K97="white",onchangeTags!K97="yellow",onchangeTags!K97="grey"),IF('Currently Exported 2'!K97=1, "have", "missing"),IF('Currently Exported 2'!K97=1, "extra", "ignore"))</f>
        <v>extra</v>
      </c>
      <c r="L97" s="1" t="str">
        <f ca="1">IF(OR(onchangeTags!L97="white",onchangeTags!L97="yellow",onchangeTags!L97="grey"),IF('Currently Exported 2'!L97=1, "have", "missing"),IF('Currently Exported 2'!L97=1, "extra", "ignore"))</f>
        <v>extra</v>
      </c>
      <c r="M97" s="1" t="str">
        <f ca="1">IF(OR(onchangeTags!M97="white",onchangeTags!M97="yellow",onchangeTags!M97="grey"),IF('Currently Exported 2'!M97=1, "have", "missing"),IF('Currently Exported 2'!M97=1, "extra", "ignore"))</f>
        <v>extra</v>
      </c>
      <c r="N97" s="1" t="str">
        <f ca="1">IF(OR(onchangeTags!N97="white",onchangeTags!N97="yellow",onchangeTags!N97="grey"),IF('Currently Exported 2'!N97=1, "have", "missing"),IF('Currently Exported 2'!N97=1, "extra", "ignore"))</f>
        <v>extra</v>
      </c>
      <c r="O97" s="1" t="str">
        <f ca="1">IF(OR(onchangeTags!O97="white",onchangeTags!O97="yellow",onchangeTags!O97="grey"),IF('Currently Exported 2'!O97=1, "have", "missing"),IF('Currently Exported 2'!O97=1, "extra", "ignore"))</f>
        <v>extra</v>
      </c>
      <c r="P97" s="1" t="str">
        <f ca="1">IF(OR(onchangeTags!P97="white",onchangeTags!P97="yellow",onchangeTags!P97="grey"),IF('Currently Exported 2'!P97=1, "have", "missing"),IF('Currently Exported 2'!P97=1, "extra", "ignore"))</f>
        <v>ignore</v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IF(OR(onchangeTags!B98="white",onchangeTags!B98="yellow",onchangeTags!B98="grey"),IF('Currently Exported 2'!B98=1, "have", "missing"),IF('Currently Exported 2'!B98=1, "extra", "ignore"))</f>
        <v>ignore</v>
      </c>
      <c r="C98" s="1" t="str">
        <f ca="1">IF(OR(onchangeTags!C98="white",onchangeTags!C98="yellow",onchangeTags!C98="grey"),IF('Currently Exported 2'!C98=1, "have", "missing"),IF('Currently Exported 2'!C98=1, "extra", "ignore"))</f>
        <v>ignore</v>
      </c>
      <c r="D98" s="1" t="str">
        <f ca="1">IF(OR(onchangeTags!D98="white",onchangeTags!D98="yellow",onchangeTags!D98="grey"),IF('Currently Exported 2'!D98=1, "have", "missing"),IF('Currently Exported 2'!D98=1, "extra", "ignore"))</f>
        <v>ignore</v>
      </c>
      <c r="E98" s="1" t="str">
        <f ca="1">IF(OR(onchangeTags!E98="white",onchangeTags!E98="yellow",onchangeTags!E98="grey"),IF('Currently Exported 2'!E98=1, "have", "missing"),IF('Currently Exported 2'!E98=1, "extra", "ignore"))</f>
        <v>ignore</v>
      </c>
      <c r="F98" s="1" t="str">
        <f ca="1">IF(OR(onchangeTags!F98="white",onchangeTags!F98="yellow",onchangeTags!F98="grey"),IF('Currently Exported 2'!F98=1, "have", "missing"),IF('Currently Exported 2'!F98=1, "extra", "ignore"))</f>
        <v>ignore</v>
      </c>
      <c r="G98" s="1" t="str">
        <f ca="1">IF(OR(onchangeTags!G98="white",onchangeTags!G98="yellow",onchangeTags!G98="grey"),IF('Currently Exported 2'!G98=1, "have", "missing"),IF('Currently Exported 2'!G98=1, "extra", "ignore"))</f>
        <v>ignore</v>
      </c>
      <c r="H98" s="1" t="str">
        <f ca="1">IF(OR(onchangeTags!H98="white",onchangeTags!H98="yellow",onchangeTags!H98="grey"),IF('Currently Exported 2'!H98=1, "have", "missing"),IF('Currently Exported 2'!H98=1, "extra", "ignore"))</f>
        <v>ignore</v>
      </c>
      <c r="I98" s="1" t="str">
        <f ca="1">IF(OR(onchangeTags!I98="white",onchangeTags!I98="yellow",onchangeTags!I98="grey"),IF('Currently Exported 2'!I98=1, "have", "missing"),IF('Currently Exported 2'!I98=1, "extra", "ignore"))</f>
        <v>ignore</v>
      </c>
      <c r="J98" s="1" t="str">
        <f ca="1">IF(OR(onchangeTags!J98="white",onchangeTags!J98="yellow",onchangeTags!J98="grey"),IF('Currently Exported 2'!J98=1, "have", "missing"),IF('Currently Exported 2'!J98=1, "extra", "ignore"))</f>
        <v>ignore</v>
      </c>
      <c r="K98" s="1" t="str">
        <f ca="1">IF(OR(onchangeTags!K98="white",onchangeTags!K98="yellow",onchangeTags!K98="grey"),IF('Currently Exported 2'!K98=1, "have", "missing"),IF('Currently Exported 2'!K98=1, "extra", "ignore"))</f>
        <v>ignore</v>
      </c>
      <c r="L98" s="1" t="str">
        <f ca="1">IF(OR(onchangeTags!L98="white",onchangeTags!L98="yellow",onchangeTags!L98="grey"),IF('Currently Exported 2'!L98=1, "have", "missing"),IF('Currently Exported 2'!L98=1, "extra", "ignore"))</f>
        <v>ignore</v>
      </c>
      <c r="M98" s="1" t="str">
        <f ca="1">IF(OR(onchangeTags!M98="white",onchangeTags!M98="yellow",onchangeTags!M98="grey"),IF('Currently Exported 2'!M98=1, "have", "missing"),IF('Currently Exported 2'!M98=1, "extra", "ignore"))</f>
        <v>ignore</v>
      </c>
      <c r="N98" s="1" t="str">
        <f ca="1">IF(OR(onchangeTags!N98="white",onchangeTags!N98="yellow",onchangeTags!N98="grey"),IF('Currently Exported 2'!N98=1, "have", "missing"),IF('Currently Exported 2'!N98=1, "extra", "ignore"))</f>
        <v>ignore</v>
      </c>
      <c r="O98" s="1" t="str">
        <f ca="1">IF(OR(onchangeTags!O98="white",onchangeTags!O98="yellow",onchangeTags!O98="grey"),IF('Currently Exported 2'!O98=1, "have", "missing"),IF('Currently Exported 2'!O98=1, "extra", "ignore"))</f>
        <v>ignore</v>
      </c>
      <c r="P98" s="1" t="str">
        <f ca="1">IF(OR(onchangeTags!P98="white",onchangeTags!P98="yellow",onchangeTags!P98="grey"),IF('Currently Exported 2'!P98=1, "have", "missing"),IF('Currently Exported 2'!P98=1, "extra", "ignore"))</f>
        <v>ignore</v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IF(OR(onchangeTags!B99="white",onchangeTags!B99="yellow",onchangeTags!B99="grey"),IF('Currently Exported 2'!B99=1, "have", "missing"),IF('Currently Exported 2'!B99=1, "extra", "ignore"))</f>
        <v>ignore</v>
      </c>
      <c r="C99" s="1" t="str">
        <f ca="1">IF(OR(onchangeTags!C99="white",onchangeTags!C99="yellow",onchangeTags!C99="grey"),IF('Currently Exported 2'!C99=1, "have", "missing"),IF('Currently Exported 2'!C99=1, "extra", "ignore"))</f>
        <v>ignore</v>
      </c>
      <c r="D99" s="1" t="str">
        <f ca="1">IF(OR(onchangeTags!D99="white",onchangeTags!D99="yellow",onchangeTags!D99="grey"),IF('Currently Exported 2'!D99=1, "have", "missing"),IF('Currently Exported 2'!D99=1, "extra", "ignore"))</f>
        <v>have</v>
      </c>
      <c r="E99" s="1" t="str">
        <f ca="1">IF(OR(onchangeTags!E99="white",onchangeTags!E99="yellow",onchangeTags!E99="grey"),IF('Currently Exported 2'!E99=1, "have", "missing"),IF('Currently Exported 2'!E99=1, "extra", "ignore"))</f>
        <v>have</v>
      </c>
      <c r="F99" s="1" t="str">
        <f ca="1">IF(OR(onchangeTags!F99="white",onchangeTags!F99="yellow",onchangeTags!F99="grey"),IF('Currently Exported 2'!F99=1, "have", "missing"),IF('Currently Exported 2'!F99=1, "extra", "ignore"))</f>
        <v>have</v>
      </c>
      <c r="G99" s="1" t="str">
        <f ca="1">IF(OR(onchangeTags!G99="white",onchangeTags!G99="yellow",onchangeTags!G99="grey"),IF('Currently Exported 2'!G99=1, "have", "missing"),IF('Currently Exported 2'!G99=1, "extra", "ignore"))</f>
        <v>have</v>
      </c>
      <c r="H99" s="1" t="str">
        <f ca="1">IF(OR(onchangeTags!H99="white",onchangeTags!H99="yellow",onchangeTags!H99="grey"),IF('Currently Exported 2'!H99=1, "have", "missing"),IF('Currently Exported 2'!H99=1, "extra", "ignore"))</f>
        <v>have</v>
      </c>
      <c r="I99" s="1" t="str">
        <f ca="1">IF(OR(onchangeTags!I99="white",onchangeTags!I99="yellow",onchangeTags!I99="grey"),IF('Currently Exported 2'!I99=1, "have", "missing"),IF('Currently Exported 2'!I99=1, "extra", "ignore"))</f>
        <v>have</v>
      </c>
      <c r="J99" s="1" t="str">
        <f ca="1">IF(OR(onchangeTags!J99="white",onchangeTags!J99="yellow",onchangeTags!J99="grey"),IF('Currently Exported 2'!J99=1, "have", "missing"),IF('Currently Exported 2'!J99=1, "extra", "ignore"))</f>
        <v>have</v>
      </c>
      <c r="K99" s="1" t="str">
        <f ca="1">IF(OR(onchangeTags!K99="white",onchangeTags!K99="yellow",onchangeTags!K99="grey"),IF('Currently Exported 2'!K99=1, "have", "missing"),IF('Currently Exported 2'!K99=1, "extra", "ignore"))</f>
        <v>have</v>
      </c>
      <c r="L99" s="1" t="str">
        <f ca="1">IF(OR(onchangeTags!L99="white",onchangeTags!L99="yellow",onchangeTags!L99="grey"),IF('Currently Exported 2'!L99=1, "have", "missing"),IF('Currently Exported 2'!L99=1, "extra", "ignore"))</f>
        <v>have</v>
      </c>
      <c r="M99" s="1" t="str">
        <f ca="1">IF(OR(onchangeTags!M99="white",onchangeTags!M99="yellow",onchangeTags!M99="grey"),IF('Currently Exported 2'!M99=1, "have", "missing"),IF('Currently Exported 2'!M99=1, "extra", "ignore"))</f>
        <v>have</v>
      </c>
      <c r="N99" s="1" t="str">
        <f ca="1">IF(OR(onchangeTags!N99="white",onchangeTags!N99="yellow",onchangeTags!N99="grey"),IF('Currently Exported 2'!N99=1, "have", "missing"),IF('Currently Exported 2'!N99=1, "extra", "ignore"))</f>
        <v>have</v>
      </c>
      <c r="O99" s="1" t="str">
        <f ca="1">IF(OR(onchangeTags!O99="white",onchangeTags!O99="yellow",onchangeTags!O99="grey"),IF('Currently Exported 2'!O99=1, "have", "missing"),IF('Currently Exported 2'!O99=1, "extra", "ignore"))</f>
        <v>have</v>
      </c>
      <c r="P99" s="1" t="str">
        <f ca="1">IF(OR(onchangeTags!P99="white",onchangeTags!P99="yellow",onchangeTags!P99="grey"),IF('Currently Exported 2'!P99=1, "have", "missing"),IF('Currently Exported 2'!P99=1, "extra", "ignore"))</f>
        <v>ignore</v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IF(OR(onchangeTags!B100="white",onchangeTags!B100="yellow",onchangeTags!B100="grey"),IF('Currently Exported 2'!B100=1, "have", "missing"),IF('Currently Exported 2'!B100=1, "extra", "ignore"))</f>
        <v>ignore</v>
      </c>
      <c r="C100" s="1" t="str">
        <f ca="1">IF(OR(onchangeTags!C100="white",onchangeTags!C100="yellow",onchangeTags!C100="grey"),IF('Currently Exported 2'!C100=1, "have", "missing"),IF('Currently Exported 2'!C100=1, "extra", "ignore"))</f>
        <v>ignore</v>
      </c>
      <c r="D100" s="1" t="str">
        <f ca="1">IF(OR(onchangeTags!D100="white",onchangeTags!D100="yellow",onchangeTags!D100="grey"),IF('Currently Exported 2'!D100=1, "have", "missing"),IF('Currently Exported 2'!D100=1, "extra", "ignore"))</f>
        <v>ignore</v>
      </c>
      <c r="E100" s="1" t="str">
        <f ca="1">IF(OR(onchangeTags!E100="white",onchangeTags!E100="yellow",onchangeTags!E100="grey"),IF('Currently Exported 2'!E100=1, "have", "missing"),IF('Currently Exported 2'!E100=1, "extra", "ignore"))</f>
        <v>ignore</v>
      </c>
      <c r="F100" s="1" t="str">
        <f ca="1">IF(OR(onchangeTags!F100="white",onchangeTags!F100="yellow",onchangeTags!F100="grey"),IF('Currently Exported 2'!F100=1, "have", "missing"),IF('Currently Exported 2'!F100=1, "extra", "ignore"))</f>
        <v>ignore</v>
      </c>
      <c r="G100" s="1" t="str">
        <f ca="1">IF(OR(onchangeTags!G100="white",onchangeTags!G100="yellow",onchangeTags!G100="grey"),IF('Currently Exported 2'!G100=1, "have", "missing"),IF('Currently Exported 2'!G100=1, "extra", "ignore"))</f>
        <v>ignore</v>
      </c>
      <c r="H100" s="1" t="str">
        <f ca="1">IF(OR(onchangeTags!H100="white",onchangeTags!H100="yellow",onchangeTags!H100="grey"),IF('Currently Exported 2'!H100=1, "have", "missing"),IF('Currently Exported 2'!H100=1, "extra", "ignore"))</f>
        <v>ignore</v>
      </c>
      <c r="I100" s="1" t="str">
        <f ca="1">IF(OR(onchangeTags!I100="white",onchangeTags!I100="yellow",onchangeTags!I100="grey"),IF('Currently Exported 2'!I100=1, "have", "missing"),IF('Currently Exported 2'!I100=1, "extra", "ignore"))</f>
        <v>ignore</v>
      </c>
      <c r="J100" s="1" t="str">
        <f ca="1">IF(OR(onchangeTags!J100="white",onchangeTags!J100="yellow",onchangeTags!J100="grey"),IF('Currently Exported 2'!J100=1, "have", "missing"),IF('Currently Exported 2'!J100=1, "extra", "ignore"))</f>
        <v>ignore</v>
      </c>
      <c r="K100" s="1" t="str">
        <f ca="1">IF(OR(onchangeTags!K100="white",onchangeTags!K100="yellow",onchangeTags!K100="grey"),IF('Currently Exported 2'!K100=1, "have", "missing"),IF('Currently Exported 2'!K100=1, "extra", "ignore"))</f>
        <v>ignore</v>
      </c>
      <c r="L100" s="1" t="str">
        <f ca="1">IF(OR(onchangeTags!L100="white",onchangeTags!L100="yellow",onchangeTags!L100="grey"),IF('Currently Exported 2'!L100=1, "have", "missing"),IF('Currently Exported 2'!L100=1, "extra", "ignore"))</f>
        <v>ignore</v>
      </c>
      <c r="M100" s="1" t="str">
        <f ca="1">IF(OR(onchangeTags!M100="white",onchangeTags!M100="yellow",onchangeTags!M100="grey"),IF('Currently Exported 2'!M100=1, "have", "missing"),IF('Currently Exported 2'!M100=1, "extra", "ignore"))</f>
        <v>ignore</v>
      </c>
      <c r="N100" s="1" t="str">
        <f ca="1">IF(OR(onchangeTags!N100="white",onchangeTags!N100="yellow",onchangeTags!N100="grey"),IF('Currently Exported 2'!N100=1, "have", "missing"),IF('Currently Exported 2'!N100=1, "extra", "ignore"))</f>
        <v>ignore</v>
      </c>
      <c r="O100" s="1" t="str">
        <f ca="1">IF(OR(onchangeTags!O100="white",onchangeTags!O100="yellow",onchangeTags!O100="grey"),IF('Currently Exported 2'!O100=1, "have", "missing"),IF('Currently Exported 2'!O100=1, "extra", "ignore"))</f>
        <v>ignore</v>
      </c>
      <c r="P100" s="1" t="str">
        <f ca="1">IF(OR(onchangeTags!P100="white",onchangeTags!P100="yellow",onchangeTags!P100="grey"),IF('Currently Exported 2'!P100=1, "have", "missing"),IF('Currently Exported 2'!P100=1, "extra", "ignore"))</f>
        <v>ignore</v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IF(OR(onchangeTags!B101="white",onchangeTags!B101="yellow",onchangeTags!B101="grey"),IF('Currently Exported 2'!B101=1, "have", "missing"),IF('Currently Exported 2'!B101=1, "extra", "ignore"))</f>
        <v>ignore</v>
      </c>
      <c r="C101" s="1" t="str">
        <f ca="1">IF(OR(onchangeTags!C101="white",onchangeTags!C101="yellow",onchangeTags!C101="grey"),IF('Currently Exported 2'!C101=1, "have", "missing"),IF('Currently Exported 2'!C101=1, "extra", "ignore"))</f>
        <v>ignore</v>
      </c>
      <c r="D101" s="1" t="str">
        <f ca="1">IF(OR(onchangeTags!D101="white",onchangeTags!D101="yellow",onchangeTags!D101="grey"),IF('Currently Exported 2'!D101=1, "have", "missing"),IF('Currently Exported 2'!D101=1, "extra", "ignore"))</f>
        <v>ignore</v>
      </c>
      <c r="E101" s="1" t="str">
        <f ca="1">IF(OR(onchangeTags!E101="white",onchangeTags!E101="yellow",onchangeTags!E101="grey"),IF('Currently Exported 2'!E101=1, "have", "missing"),IF('Currently Exported 2'!E101=1, "extra", "ignore"))</f>
        <v>ignore</v>
      </c>
      <c r="F101" s="1" t="str">
        <f ca="1">IF(OR(onchangeTags!F101="white",onchangeTags!F101="yellow",onchangeTags!F101="grey"),IF('Currently Exported 2'!F101=1, "have", "missing"),IF('Currently Exported 2'!F101=1, "extra", "ignore"))</f>
        <v>ignore</v>
      </c>
      <c r="G101" s="1" t="str">
        <f ca="1">IF(OR(onchangeTags!G101="white",onchangeTags!G101="yellow",onchangeTags!G101="grey"),IF('Currently Exported 2'!G101=1, "have", "missing"),IF('Currently Exported 2'!G101=1, "extra", "ignore"))</f>
        <v>ignore</v>
      </c>
      <c r="H101" s="1" t="str">
        <f ca="1">IF(OR(onchangeTags!H101="white",onchangeTags!H101="yellow",onchangeTags!H101="grey"),IF('Currently Exported 2'!H101=1, "have", "missing"),IF('Currently Exported 2'!H101=1, "extra", "ignore"))</f>
        <v>ignore</v>
      </c>
      <c r="I101" s="1" t="str">
        <f ca="1">IF(OR(onchangeTags!I101="white",onchangeTags!I101="yellow",onchangeTags!I101="grey"),IF('Currently Exported 2'!I101=1, "have", "missing"),IF('Currently Exported 2'!I101=1, "extra", "ignore"))</f>
        <v>ignore</v>
      </c>
      <c r="J101" s="1" t="str">
        <f ca="1">IF(OR(onchangeTags!J101="white",onchangeTags!J101="yellow",onchangeTags!J101="grey"),IF('Currently Exported 2'!J101=1, "have", "missing"),IF('Currently Exported 2'!J101=1, "extra", "ignore"))</f>
        <v>ignore</v>
      </c>
      <c r="K101" s="1" t="str">
        <f ca="1">IF(OR(onchangeTags!K101="white",onchangeTags!K101="yellow",onchangeTags!K101="grey"),IF('Currently Exported 2'!K101=1, "have", "missing"),IF('Currently Exported 2'!K101=1, "extra", "ignore"))</f>
        <v>ignore</v>
      </c>
      <c r="L101" s="1" t="str">
        <f ca="1">IF(OR(onchangeTags!L101="white",onchangeTags!L101="yellow",onchangeTags!L101="grey"),IF('Currently Exported 2'!L101=1, "have", "missing"),IF('Currently Exported 2'!L101=1, "extra", "ignore"))</f>
        <v>ignore</v>
      </c>
      <c r="M101" s="1" t="str">
        <f ca="1">IF(OR(onchangeTags!M101="white",onchangeTags!M101="yellow",onchangeTags!M101="grey"),IF('Currently Exported 2'!M101=1, "have", "missing"),IF('Currently Exported 2'!M101=1, "extra", "ignore"))</f>
        <v>ignore</v>
      </c>
      <c r="N101" s="1" t="str">
        <f ca="1">IF(OR(onchangeTags!N101="white",onchangeTags!N101="yellow",onchangeTags!N101="grey"),IF('Currently Exported 2'!N101=1, "have", "missing"),IF('Currently Exported 2'!N101=1, "extra", "ignore"))</f>
        <v>ignore</v>
      </c>
      <c r="O101" s="1" t="str">
        <f ca="1">IF(OR(onchangeTags!O101="white",onchangeTags!O101="yellow",onchangeTags!O101="grey"),IF('Currently Exported 2'!O101=1, "have", "missing"),IF('Currently Exported 2'!O101=1, "extra", "ignore"))</f>
        <v>ignore</v>
      </c>
      <c r="P101" s="1" t="str">
        <f ca="1">IF(OR(onchangeTags!P101="white",onchangeTags!P101="yellow",onchangeTags!P101="grey"),IF('Currently Exported 2'!P101=1, "have", "missing"),IF('Currently Exported 2'!P101=1, "extra", "ignore"))</f>
        <v>ignore</v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IF(OR(onchangeTags!B102="white",onchangeTags!B102="yellow",onchangeTags!B102="grey"),IF('Currently Exported 2'!B102=1, "have", "missing"),IF('Currently Exported 2'!B102=1, "extra", "ignore"))</f>
        <v>ignore</v>
      </c>
      <c r="C102" s="1" t="str">
        <f ca="1">IF(OR(onchangeTags!C102="white",onchangeTags!C102="yellow",onchangeTags!C102="grey"),IF('Currently Exported 2'!C102=1, "have", "missing"),IF('Currently Exported 2'!C102=1, "extra", "ignore"))</f>
        <v>ignore</v>
      </c>
      <c r="D102" s="1" t="str">
        <f ca="1">IF(OR(onchangeTags!D102="white",onchangeTags!D102="yellow",onchangeTags!D102="grey"),IF('Currently Exported 2'!D102=1, "have", "missing"),IF('Currently Exported 2'!D102=1, "extra", "ignore"))</f>
        <v>ignore</v>
      </c>
      <c r="E102" s="1" t="str">
        <f ca="1">IF(OR(onchangeTags!E102="white",onchangeTags!E102="yellow",onchangeTags!E102="grey"),IF('Currently Exported 2'!E102=1, "have", "missing"),IF('Currently Exported 2'!E102=1, "extra", "ignore"))</f>
        <v>ignore</v>
      </c>
      <c r="F102" s="1" t="str">
        <f ca="1">IF(OR(onchangeTags!F102="white",onchangeTags!F102="yellow",onchangeTags!F102="grey"),IF('Currently Exported 2'!F102=1, "have", "missing"),IF('Currently Exported 2'!F102=1, "extra", "ignore"))</f>
        <v>ignore</v>
      </c>
      <c r="G102" s="1" t="str">
        <f ca="1">IF(OR(onchangeTags!G102="white",onchangeTags!G102="yellow",onchangeTags!G102="grey"),IF('Currently Exported 2'!G102=1, "have", "missing"),IF('Currently Exported 2'!G102=1, "extra", "ignore"))</f>
        <v>ignore</v>
      </c>
      <c r="H102" s="1" t="str">
        <f ca="1">IF(OR(onchangeTags!H102="white",onchangeTags!H102="yellow",onchangeTags!H102="grey"),IF('Currently Exported 2'!H102=1, "have", "missing"),IF('Currently Exported 2'!H102=1, "extra", "ignore"))</f>
        <v>ignore</v>
      </c>
      <c r="I102" s="1" t="str">
        <f ca="1">IF(OR(onchangeTags!I102="white",onchangeTags!I102="yellow",onchangeTags!I102="grey"),IF('Currently Exported 2'!I102=1, "have", "missing"),IF('Currently Exported 2'!I102=1, "extra", "ignore"))</f>
        <v>ignore</v>
      </c>
      <c r="J102" s="1" t="str">
        <f ca="1">IF(OR(onchangeTags!J102="white",onchangeTags!J102="yellow",onchangeTags!J102="grey"),IF('Currently Exported 2'!J102=1, "have", "missing"),IF('Currently Exported 2'!J102=1, "extra", "ignore"))</f>
        <v>ignore</v>
      </c>
      <c r="K102" s="1" t="str">
        <f ca="1">IF(OR(onchangeTags!K102="white",onchangeTags!K102="yellow",onchangeTags!K102="grey"),IF('Currently Exported 2'!K102=1, "have", "missing"),IF('Currently Exported 2'!K102=1, "extra", "ignore"))</f>
        <v>ignore</v>
      </c>
      <c r="L102" s="1" t="str">
        <f ca="1">IF(OR(onchangeTags!L102="white",onchangeTags!L102="yellow",onchangeTags!L102="grey"),IF('Currently Exported 2'!L102=1, "have", "missing"),IF('Currently Exported 2'!L102=1, "extra", "ignore"))</f>
        <v>ignore</v>
      </c>
      <c r="M102" s="1" t="str">
        <f ca="1">IF(OR(onchangeTags!M102="white",onchangeTags!M102="yellow",onchangeTags!M102="grey"),IF('Currently Exported 2'!M102=1, "have", "missing"),IF('Currently Exported 2'!M102=1, "extra", "ignore"))</f>
        <v>ignore</v>
      </c>
      <c r="N102" s="1" t="str">
        <f ca="1">IF(OR(onchangeTags!N102="white",onchangeTags!N102="yellow",onchangeTags!N102="grey"),IF('Currently Exported 2'!N102=1, "have", "missing"),IF('Currently Exported 2'!N102=1, "extra", "ignore"))</f>
        <v>ignore</v>
      </c>
      <c r="O102" s="1" t="str">
        <f ca="1">IF(OR(onchangeTags!O102="white",onchangeTags!O102="yellow",onchangeTags!O102="grey"),IF('Currently Exported 2'!O102=1, "have", "missing"),IF('Currently Exported 2'!O102=1, "extra", "ignore"))</f>
        <v>ignore</v>
      </c>
      <c r="P102" s="1" t="str">
        <f ca="1">IF(OR(onchangeTags!P102="white",onchangeTags!P102="yellow",onchangeTags!P102="grey"),IF('Currently Exported 2'!P102=1, "have", "missing"),IF('Currently Exported 2'!P102=1, "extra", "ignore"))</f>
        <v>ignore</v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IF(OR(onchangeTags!B103="white",onchangeTags!B103="yellow",onchangeTags!B103="grey"),IF('Currently Exported 2'!B103=1, "have", "missing"),IF('Currently Exported 2'!B103=1, "extra", "ignore"))</f>
        <v>ignore</v>
      </c>
      <c r="C103" s="1" t="str">
        <f ca="1">IF(OR(onchangeTags!C103="white",onchangeTags!C103="yellow",onchangeTags!C103="grey"),IF('Currently Exported 2'!C103=1, "have", "missing"),IF('Currently Exported 2'!C103=1, "extra", "ignore"))</f>
        <v>ignore</v>
      </c>
      <c r="D103" s="1" t="str">
        <f ca="1">IF(OR(onchangeTags!D103="white",onchangeTags!D103="yellow",onchangeTags!D103="grey"),IF('Currently Exported 2'!D103=1, "have", "missing"),IF('Currently Exported 2'!D103=1, "extra", "ignore"))</f>
        <v>ignore</v>
      </c>
      <c r="E103" s="1" t="str">
        <f ca="1">IF(OR(onchangeTags!E103="white",onchangeTags!E103="yellow",onchangeTags!E103="grey"),IF('Currently Exported 2'!E103=1, "have", "missing"),IF('Currently Exported 2'!E103=1, "extra", "ignore"))</f>
        <v>ignore</v>
      </c>
      <c r="F103" s="1" t="str">
        <f ca="1">IF(OR(onchangeTags!F103="white",onchangeTags!F103="yellow",onchangeTags!F103="grey"),IF('Currently Exported 2'!F103=1, "have", "missing"),IF('Currently Exported 2'!F103=1, "extra", "ignore"))</f>
        <v>ignore</v>
      </c>
      <c r="G103" s="1" t="str">
        <f ca="1">IF(OR(onchangeTags!G103="white",onchangeTags!G103="yellow",onchangeTags!G103="grey"),IF('Currently Exported 2'!G103=1, "have", "missing"),IF('Currently Exported 2'!G103=1, "extra", "ignore"))</f>
        <v>ignore</v>
      </c>
      <c r="H103" s="1" t="str">
        <f ca="1">IF(OR(onchangeTags!H103="white",onchangeTags!H103="yellow",onchangeTags!H103="grey"),IF('Currently Exported 2'!H103=1, "have", "missing"),IF('Currently Exported 2'!H103=1, "extra", "ignore"))</f>
        <v>ignore</v>
      </c>
      <c r="I103" s="1" t="str">
        <f ca="1">IF(OR(onchangeTags!I103="white",onchangeTags!I103="yellow",onchangeTags!I103="grey"),IF('Currently Exported 2'!I103=1, "have", "missing"),IF('Currently Exported 2'!I103=1, "extra", "ignore"))</f>
        <v>ignore</v>
      </c>
      <c r="J103" s="1" t="str">
        <f ca="1">IF(OR(onchangeTags!J103="white",onchangeTags!J103="yellow",onchangeTags!J103="grey"),IF('Currently Exported 2'!J103=1, "have", "missing"),IF('Currently Exported 2'!J103=1, "extra", "ignore"))</f>
        <v>ignore</v>
      </c>
      <c r="K103" s="1" t="str">
        <f ca="1">IF(OR(onchangeTags!K103="white",onchangeTags!K103="yellow",onchangeTags!K103="grey"),IF('Currently Exported 2'!K103=1, "have", "missing"),IF('Currently Exported 2'!K103=1, "extra", "ignore"))</f>
        <v>ignore</v>
      </c>
      <c r="L103" s="1" t="str">
        <f ca="1">IF(OR(onchangeTags!L103="white",onchangeTags!L103="yellow",onchangeTags!L103="grey"),IF('Currently Exported 2'!L103=1, "have", "missing"),IF('Currently Exported 2'!L103=1, "extra", "ignore"))</f>
        <v>ignore</v>
      </c>
      <c r="M103" s="1" t="str">
        <f ca="1">IF(OR(onchangeTags!M103="white",onchangeTags!M103="yellow",onchangeTags!M103="grey"),IF('Currently Exported 2'!M103=1, "have", "missing"),IF('Currently Exported 2'!M103=1, "extra", "ignore"))</f>
        <v>ignore</v>
      </c>
      <c r="N103" s="1" t="str">
        <f ca="1">IF(OR(onchangeTags!N103="white",onchangeTags!N103="yellow",onchangeTags!N103="grey"),IF('Currently Exported 2'!N103=1, "have", "missing"),IF('Currently Exported 2'!N103=1, "extra", "ignore"))</f>
        <v>ignore</v>
      </c>
      <c r="O103" s="1" t="str">
        <f ca="1">IF(OR(onchangeTags!O103="white",onchangeTags!O103="yellow",onchangeTags!O103="grey"),IF('Currently Exported 2'!O103=1, "have", "missing"),IF('Currently Exported 2'!O103=1, "extra", "ignore"))</f>
        <v>ignore</v>
      </c>
      <c r="P103" s="1" t="str">
        <f ca="1">IF(OR(onchangeTags!P103="white",onchangeTags!P103="yellow",onchangeTags!P103="grey"),IF('Currently Exported 2'!P103=1, "have", "missing"),IF('Currently Exported 2'!P103=1, "extra", "ignore"))</f>
        <v>ignore</v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IF(OR(onchangeTags!B104="white",onchangeTags!B104="yellow",onchangeTags!B104="grey"),IF('Currently Exported 2'!B104=1, "have", "missing"),IF('Currently Exported 2'!B104=1, "extra", "ignore"))</f>
        <v>ignore</v>
      </c>
      <c r="C104" s="1" t="str">
        <f ca="1">IF(OR(onchangeTags!C104="white",onchangeTags!C104="yellow",onchangeTags!C104="grey"),IF('Currently Exported 2'!C104=1, "have", "missing"),IF('Currently Exported 2'!C104=1, "extra", "ignore"))</f>
        <v>ignore</v>
      </c>
      <c r="D104" s="1" t="str">
        <f ca="1">IF(OR(onchangeTags!D104="white",onchangeTags!D104="yellow",onchangeTags!D104="grey"),IF('Currently Exported 2'!D104=1, "have", "missing"),IF('Currently Exported 2'!D104=1, "extra", "ignore"))</f>
        <v>ignore</v>
      </c>
      <c r="E104" s="1" t="str">
        <f ca="1">IF(OR(onchangeTags!E104="white",onchangeTags!E104="yellow",onchangeTags!E104="grey"),IF('Currently Exported 2'!E104=1, "have", "missing"),IF('Currently Exported 2'!E104=1, "extra", "ignore"))</f>
        <v>ignore</v>
      </c>
      <c r="F104" s="1" t="str">
        <f ca="1">IF(OR(onchangeTags!F104="white",onchangeTags!F104="yellow",onchangeTags!F104="grey"),IF('Currently Exported 2'!F104=1, "have", "missing"),IF('Currently Exported 2'!F104=1, "extra", "ignore"))</f>
        <v>ignore</v>
      </c>
      <c r="G104" s="1" t="str">
        <f ca="1">IF(OR(onchangeTags!G104="white",onchangeTags!G104="yellow",onchangeTags!G104="grey"),IF('Currently Exported 2'!G104=1, "have", "missing"),IF('Currently Exported 2'!G104=1, "extra", "ignore"))</f>
        <v>ignore</v>
      </c>
      <c r="H104" s="1" t="str">
        <f ca="1">IF(OR(onchangeTags!H104="white",onchangeTags!H104="yellow",onchangeTags!H104="grey"),IF('Currently Exported 2'!H104=1, "have", "missing"),IF('Currently Exported 2'!H104=1, "extra", "ignore"))</f>
        <v>ignore</v>
      </c>
      <c r="I104" s="1" t="str">
        <f ca="1">IF(OR(onchangeTags!I104="white",onchangeTags!I104="yellow",onchangeTags!I104="grey"),IF('Currently Exported 2'!I104=1, "have", "missing"),IF('Currently Exported 2'!I104=1, "extra", "ignore"))</f>
        <v>ignore</v>
      </c>
      <c r="J104" s="1" t="str">
        <f ca="1">IF(OR(onchangeTags!J104="white",onchangeTags!J104="yellow",onchangeTags!J104="grey"),IF('Currently Exported 2'!J104=1, "have", "missing"),IF('Currently Exported 2'!J104=1, "extra", "ignore"))</f>
        <v>ignore</v>
      </c>
      <c r="K104" s="1" t="str">
        <f ca="1">IF(OR(onchangeTags!K104="white",onchangeTags!K104="yellow",onchangeTags!K104="grey"),IF('Currently Exported 2'!K104=1, "have", "missing"),IF('Currently Exported 2'!K104=1, "extra", "ignore"))</f>
        <v>ignore</v>
      </c>
      <c r="L104" s="1" t="str">
        <f ca="1">IF(OR(onchangeTags!L104="white",onchangeTags!L104="yellow",onchangeTags!L104="grey"),IF('Currently Exported 2'!L104=1, "have", "missing"),IF('Currently Exported 2'!L104=1, "extra", "ignore"))</f>
        <v>ignore</v>
      </c>
      <c r="M104" s="1" t="str">
        <f ca="1">IF(OR(onchangeTags!M104="white",onchangeTags!M104="yellow",onchangeTags!M104="grey"),IF('Currently Exported 2'!M104=1, "have", "missing"),IF('Currently Exported 2'!M104=1, "extra", "ignore"))</f>
        <v>ignore</v>
      </c>
      <c r="N104" s="1" t="str">
        <f ca="1">IF(OR(onchangeTags!N104="white",onchangeTags!N104="yellow",onchangeTags!N104="grey"),IF('Currently Exported 2'!N104=1, "have", "missing"),IF('Currently Exported 2'!N104=1, "extra", "ignore"))</f>
        <v>ignore</v>
      </c>
      <c r="O104" s="1" t="str">
        <f ca="1">IF(OR(onchangeTags!O104="white",onchangeTags!O104="yellow",onchangeTags!O104="grey"),IF('Currently Exported 2'!O104=1, "have", "missing"),IF('Currently Exported 2'!O104=1, "extra", "ignore"))</f>
        <v>ignore</v>
      </c>
      <c r="P104" s="1" t="str">
        <f ca="1">IF(OR(onchangeTags!P104="white",onchangeTags!P104="yellow",onchangeTags!P104="grey"),IF('Currently Exported 2'!P104=1, "have", "missing"),IF('Currently Exported 2'!P104=1, "extra", "ignore"))</f>
        <v>ignore</v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IF(OR(onchangeTags!B105="white",onchangeTags!B105="yellow",onchangeTags!B105="grey"),IF('Currently Exported 2'!B105=1, "have", "missing"),IF('Currently Exported 2'!B105=1, "extra", "ignore"))</f>
        <v>ignore</v>
      </c>
      <c r="C105" s="1" t="str">
        <f ca="1">IF(OR(onchangeTags!C105="white",onchangeTags!C105="yellow",onchangeTags!C105="grey"),IF('Currently Exported 2'!C105=1, "have", "missing"),IF('Currently Exported 2'!C105=1, "extra", "ignore"))</f>
        <v>ignore</v>
      </c>
      <c r="D105" s="1" t="str">
        <f ca="1">IF(OR(onchangeTags!D105="white",onchangeTags!D105="yellow",onchangeTags!D105="grey"),IF('Currently Exported 2'!D105=1, "have", "missing"),IF('Currently Exported 2'!D105=1, "extra", "ignore"))</f>
        <v>ignore</v>
      </c>
      <c r="E105" s="1" t="str">
        <f ca="1">IF(OR(onchangeTags!E105="white",onchangeTags!E105="yellow",onchangeTags!E105="grey"),IF('Currently Exported 2'!E105=1, "have", "missing"),IF('Currently Exported 2'!E105=1, "extra", "ignore"))</f>
        <v>ignore</v>
      </c>
      <c r="F105" s="1" t="str">
        <f ca="1">IF(OR(onchangeTags!F105="white",onchangeTags!F105="yellow",onchangeTags!F105="grey"),IF('Currently Exported 2'!F105=1, "have", "missing"),IF('Currently Exported 2'!F105=1, "extra", "ignore"))</f>
        <v>ignore</v>
      </c>
      <c r="G105" s="1" t="str">
        <f ca="1">IF(OR(onchangeTags!G105="white",onchangeTags!G105="yellow",onchangeTags!G105="grey"),IF('Currently Exported 2'!G105=1, "have", "missing"),IF('Currently Exported 2'!G105=1, "extra", "ignore"))</f>
        <v>ignore</v>
      </c>
      <c r="H105" s="1" t="str">
        <f ca="1">IF(OR(onchangeTags!H105="white",onchangeTags!H105="yellow",onchangeTags!H105="grey"),IF('Currently Exported 2'!H105=1, "have", "missing"),IF('Currently Exported 2'!H105=1, "extra", "ignore"))</f>
        <v>ignore</v>
      </c>
      <c r="I105" s="1" t="str">
        <f ca="1">IF(OR(onchangeTags!I105="white",onchangeTags!I105="yellow",onchangeTags!I105="grey"),IF('Currently Exported 2'!I105=1, "have", "missing"),IF('Currently Exported 2'!I105=1, "extra", "ignore"))</f>
        <v>ignore</v>
      </c>
      <c r="J105" s="1" t="str">
        <f ca="1">IF(OR(onchangeTags!J105="white",onchangeTags!J105="yellow",onchangeTags!J105="grey"),IF('Currently Exported 2'!J105=1, "have", "missing"),IF('Currently Exported 2'!J105=1, "extra", "ignore"))</f>
        <v>ignore</v>
      </c>
      <c r="K105" s="1" t="str">
        <f ca="1">IF(OR(onchangeTags!K105="white",onchangeTags!K105="yellow",onchangeTags!K105="grey"),IF('Currently Exported 2'!K105=1, "have", "missing"),IF('Currently Exported 2'!K105=1, "extra", "ignore"))</f>
        <v>ignore</v>
      </c>
      <c r="L105" s="1" t="str">
        <f ca="1">IF(OR(onchangeTags!L105="white",onchangeTags!L105="yellow",onchangeTags!L105="grey"),IF('Currently Exported 2'!L105=1, "have", "missing"),IF('Currently Exported 2'!L105=1, "extra", "ignore"))</f>
        <v>ignore</v>
      </c>
      <c r="M105" s="1" t="str">
        <f ca="1">IF(OR(onchangeTags!M105="white",onchangeTags!M105="yellow",onchangeTags!M105="grey"),IF('Currently Exported 2'!M105=1, "have", "missing"),IF('Currently Exported 2'!M105=1, "extra", "ignore"))</f>
        <v>ignore</v>
      </c>
      <c r="N105" s="1" t="str">
        <f ca="1">IF(OR(onchangeTags!N105="white",onchangeTags!N105="yellow",onchangeTags!N105="grey"),IF('Currently Exported 2'!N105=1, "have", "missing"),IF('Currently Exported 2'!N105=1, "extra", "ignore"))</f>
        <v>ignore</v>
      </c>
      <c r="O105" s="1" t="str">
        <f ca="1">IF(OR(onchangeTags!O105="white",onchangeTags!O105="yellow",onchangeTags!O105="grey"),IF('Currently Exported 2'!O105=1, "have", "missing"),IF('Currently Exported 2'!O105=1, "extra", "ignore"))</f>
        <v>ignore</v>
      </c>
      <c r="P105" s="1" t="str">
        <f ca="1">IF(OR(onchangeTags!P105="white",onchangeTags!P105="yellow",onchangeTags!P105="grey"),IF('Currently Exported 2'!P105=1, "have", "missing"),IF('Currently Exported 2'!P105=1, "extra", "ignore"))</f>
        <v>ignore</v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IF(OR(onchangeTags!B106="white",onchangeTags!B106="yellow",onchangeTags!B106="grey"),IF('Currently Exported 2'!B106=1, "have", "missing"),IF('Currently Exported 2'!B106=1, "extra", "ignore"))</f>
        <v>ignore</v>
      </c>
      <c r="C106" s="1" t="str">
        <f ca="1">IF(OR(onchangeTags!C106="white",onchangeTags!C106="yellow",onchangeTags!C106="grey"),IF('Currently Exported 2'!C106=1, "have", "missing"),IF('Currently Exported 2'!C106=1, "extra", "ignore"))</f>
        <v>ignore</v>
      </c>
      <c r="D106" s="1" t="str">
        <f ca="1">IF(OR(onchangeTags!D106="white",onchangeTags!D106="yellow",onchangeTags!D106="grey"),IF('Currently Exported 2'!D106=1, "have", "missing"),IF('Currently Exported 2'!D106=1, "extra", "ignore"))</f>
        <v>ignore</v>
      </c>
      <c r="E106" s="1" t="str">
        <f ca="1">IF(OR(onchangeTags!E106="white",onchangeTags!E106="yellow",onchangeTags!E106="grey"),IF('Currently Exported 2'!E106=1, "have", "missing"),IF('Currently Exported 2'!E106=1, "extra", "ignore"))</f>
        <v>ignore</v>
      </c>
      <c r="F106" s="1" t="str">
        <f ca="1">IF(OR(onchangeTags!F106="white",onchangeTags!F106="yellow",onchangeTags!F106="grey"),IF('Currently Exported 2'!F106=1, "have", "missing"),IF('Currently Exported 2'!F106=1, "extra", "ignore"))</f>
        <v>ignore</v>
      </c>
      <c r="G106" s="1" t="str">
        <f ca="1">IF(OR(onchangeTags!G106="white",onchangeTags!G106="yellow",onchangeTags!G106="grey"),IF('Currently Exported 2'!G106=1, "have", "missing"),IF('Currently Exported 2'!G106=1, "extra", "ignore"))</f>
        <v>ignore</v>
      </c>
      <c r="H106" s="1" t="str">
        <f ca="1">IF(OR(onchangeTags!H106="white",onchangeTags!H106="yellow",onchangeTags!H106="grey"),IF('Currently Exported 2'!H106=1, "have", "missing"),IF('Currently Exported 2'!H106=1, "extra", "ignore"))</f>
        <v>ignore</v>
      </c>
      <c r="I106" s="1" t="str">
        <f ca="1">IF(OR(onchangeTags!I106="white",onchangeTags!I106="yellow",onchangeTags!I106="grey"),IF('Currently Exported 2'!I106=1, "have", "missing"),IF('Currently Exported 2'!I106=1, "extra", "ignore"))</f>
        <v>ignore</v>
      </c>
      <c r="J106" s="1" t="str">
        <f ca="1">IF(OR(onchangeTags!J106="white",onchangeTags!J106="yellow",onchangeTags!J106="grey"),IF('Currently Exported 2'!J106=1, "have", "missing"),IF('Currently Exported 2'!J106=1, "extra", "ignore"))</f>
        <v>ignore</v>
      </c>
      <c r="K106" s="1" t="str">
        <f ca="1">IF(OR(onchangeTags!K106="white",onchangeTags!K106="yellow",onchangeTags!K106="grey"),IF('Currently Exported 2'!K106=1, "have", "missing"),IF('Currently Exported 2'!K106=1, "extra", "ignore"))</f>
        <v>ignore</v>
      </c>
      <c r="L106" s="1" t="str">
        <f ca="1">IF(OR(onchangeTags!L106="white",onchangeTags!L106="yellow",onchangeTags!L106="grey"),IF('Currently Exported 2'!L106=1, "have", "missing"),IF('Currently Exported 2'!L106=1, "extra", "ignore"))</f>
        <v>ignore</v>
      </c>
      <c r="M106" s="1" t="str">
        <f ca="1">IF(OR(onchangeTags!M106="white",onchangeTags!M106="yellow",onchangeTags!M106="grey"),IF('Currently Exported 2'!M106=1, "have", "missing"),IF('Currently Exported 2'!M106=1, "extra", "ignore"))</f>
        <v>ignore</v>
      </c>
      <c r="N106" s="1" t="str">
        <f ca="1">IF(OR(onchangeTags!N106="white",onchangeTags!N106="yellow",onchangeTags!N106="grey"),IF('Currently Exported 2'!N106=1, "have", "missing"),IF('Currently Exported 2'!N106=1, "extra", "ignore"))</f>
        <v>ignore</v>
      </c>
      <c r="O106" s="1" t="str">
        <f ca="1">IF(OR(onchangeTags!O106="white",onchangeTags!O106="yellow",onchangeTags!O106="grey"),IF('Currently Exported 2'!O106=1, "have", "missing"),IF('Currently Exported 2'!O106=1, "extra", "ignore"))</f>
        <v>ignore</v>
      </c>
      <c r="P106" s="1" t="str">
        <f ca="1">IF(OR(onchangeTags!P106="white",onchangeTags!P106="yellow",onchangeTags!P106="grey"),IF('Currently Exported 2'!P106=1, "have", "missing"),IF('Currently Exported 2'!P106=1, "extra", "ignore"))</f>
        <v>ignore</v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IF(OR(onchangeTags!B107="white",onchangeTags!B107="yellow",onchangeTags!B107="grey"),IF('Currently Exported 2'!B107=1, "have", "missing"),IF('Currently Exported 2'!B107=1, "extra", "ignore"))</f>
        <v>ignore</v>
      </c>
      <c r="C107" s="1" t="str">
        <f ca="1">IF(OR(onchangeTags!C107="white",onchangeTags!C107="yellow",onchangeTags!C107="grey"),IF('Currently Exported 2'!C107=1, "have", "missing"),IF('Currently Exported 2'!C107=1, "extra", "ignore"))</f>
        <v>ignore</v>
      </c>
      <c r="D107" s="1" t="str">
        <f ca="1">IF(OR(onchangeTags!D107="white",onchangeTags!D107="yellow",onchangeTags!D107="grey"),IF('Currently Exported 2'!D107=1, "have", "missing"),IF('Currently Exported 2'!D107=1, "extra", "ignore"))</f>
        <v>ignore</v>
      </c>
      <c r="E107" s="1" t="str">
        <f ca="1">IF(OR(onchangeTags!E107="white",onchangeTags!E107="yellow",onchangeTags!E107="grey"),IF('Currently Exported 2'!E107=1, "have", "missing"),IF('Currently Exported 2'!E107=1, "extra", "ignore"))</f>
        <v>ignore</v>
      </c>
      <c r="F107" s="1" t="str">
        <f ca="1">IF(OR(onchangeTags!F107="white",onchangeTags!F107="yellow",onchangeTags!F107="grey"),IF('Currently Exported 2'!F107=1, "have", "missing"),IF('Currently Exported 2'!F107=1, "extra", "ignore"))</f>
        <v>ignore</v>
      </c>
      <c r="G107" s="1" t="str">
        <f ca="1">IF(OR(onchangeTags!G107="white",onchangeTags!G107="yellow",onchangeTags!G107="grey"),IF('Currently Exported 2'!G107=1, "have", "missing"),IF('Currently Exported 2'!G107=1, "extra", "ignore"))</f>
        <v>ignore</v>
      </c>
      <c r="H107" s="1" t="str">
        <f ca="1">IF(OR(onchangeTags!H107="white",onchangeTags!H107="yellow",onchangeTags!H107="grey"),IF('Currently Exported 2'!H107=1, "have", "missing"),IF('Currently Exported 2'!H107=1, "extra", "ignore"))</f>
        <v>ignore</v>
      </c>
      <c r="I107" s="1" t="str">
        <f ca="1">IF(OR(onchangeTags!I107="white",onchangeTags!I107="yellow",onchangeTags!I107="grey"),IF('Currently Exported 2'!I107=1, "have", "missing"),IF('Currently Exported 2'!I107=1, "extra", "ignore"))</f>
        <v>ignore</v>
      </c>
      <c r="J107" s="1" t="str">
        <f ca="1">IF(OR(onchangeTags!J107="white",onchangeTags!J107="yellow",onchangeTags!J107="grey"),IF('Currently Exported 2'!J107=1, "have", "missing"),IF('Currently Exported 2'!J107=1, "extra", "ignore"))</f>
        <v>ignore</v>
      </c>
      <c r="K107" s="1" t="str">
        <f ca="1">IF(OR(onchangeTags!K107="white",onchangeTags!K107="yellow",onchangeTags!K107="grey"),IF('Currently Exported 2'!K107=1, "have", "missing"),IF('Currently Exported 2'!K107=1, "extra", "ignore"))</f>
        <v>ignore</v>
      </c>
      <c r="L107" s="1" t="str">
        <f ca="1">IF(OR(onchangeTags!L107="white",onchangeTags!L107="yellow",onchangeTags!L107="grey"),IF('Currently Exported 2'!L107=1, "have", "missing"),IF('Currently Exported 2'!L107=1, "extra", "ignore"))</f>
        <v>ignore</v>
      </c>
      <c r="M107" s="1" t="str">
        <f ca="1">IF(OR(onchangeTags!M107="white",onchangeTags!M107="yellow",onchangeTags!M107="grey"),IF('Currently Exported 2'!M107=1, "have", "missing"),IF('Currently Exported 2'!M107=1, "extra", "ignore"))</f>
        <v>ignore</v>
      </c>
      <c r="N107" s="1" t="str">
        <f ca="1">IF(OR(onchangeTags!N107="white",onchangeTags!N107="yellow",onchangeTags!N107="grey"),IF('Currently Exported 2'!N107=1, "have", "missing"),IF('Currently Exported 2'!N107=1, "extra", "ignore"))</f>
        <v>ignore</v>
      </c>
      <c r="O107" s="1" t="str">
        <f ca="1">IF(OR(onchangeTags!O107="white",onchangeTags!O107="yellow",onchangeTags!O107="grey"),IF('Currently Exported 2'!O107=1, "have", "missing"),IF('Currently Exported 2'!O107=1, "extra", "ignore"))</f>
        <v>ignore</v>
      </c>
      <c r="P107" s="1" t="str">
        <f ca="1">IF(OR(onchangeTags!P107="white",onchangeTags!P107="yellow",onchangeTags!P107="grey"),IF('Currently Exported 2'!P107=1, "have", "missing"),IF('Currently Exported 2'!P107=1, "extra", "ignore"))</f>
        <v>ignore</v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IF(OR(onchangeTags!B108="white",onchangeTags!B108="yellow",onchangeTags!B108="grey"),IF('Currently Exported 2'!B108=1, "have", "missing"),IF('Currently Exported 2'!B108=1, "extra", "ignore"))</f>
        <v>ignore</v>
      </c>
      <c r="C108" s="1" t="str">
        <f ca="1">IF(OR(onchangeTags!C108="white",onchangeTags!C108="yellow",onchangeTags!C108="grey"),IF('Currently Exported 2'!C108=1, "have", "missing"),IF('Currently Exported 2'!C108=1, "extra", "ignore"))</f>
        <v>ignore</v>
      </c>
      <c r="D108" s="1" t="str">
        <f ca="1">IF(OR(onchangeTags!D108="white",onchangeTags!D108="yellow",onchangeTags!D108="grey"),IF('Currently Exported 2'!D108=1, "have", "missing"),IF('Currently Exported 2'!D108=1, "extra", "ignore"))</f>
        <v>ignore</v>
      </c>
      <c r="E108" s="1" t="str">
        <f ca="1">IF(OR(onchangeTags!E108="white",onchangeTags!E108="yellow",onchangeTags!E108="grey"),IF('Currently Exported 2'!E108=1, "have", "missing"),IF('Currently Exported 2'!E108=1, "extra", "ignore"))</f>
        <v>ignore</v>
      </c>
      <c r="F108" s="1" t="str">
        <f ca="1">IF(OR(onchangeTags!F108="white",onchangeTags!F108="yellow",onchangeTags!F108="grey"),IF('Currently Exported 2'!F108=1, "have", "missing"),IF('Currently Exported 2'!F108=1, "extra", "ignore"))</f>
        <v>ignore</v>
      </c>
      <c r="G108" s="1" t="str">
        <f ca="1">IF(OR(onchangeTags!G108="white",onchangeTags!G108="yellow",onchangeTags!G108="grey"),IF('Currently Exported 2'!G108=1, "have", "missing"),IF('Currently Exported 2'!G108=1, "extra", "ignore"))</f>
        <v>ignore</v>
      </c>
      <c r="H108" s="1" t="str">
        <f ca="1">IF(OR(onchangeTags!H108="white",onchangeTags!H108="yellow",onchangeTags!H108="grey"),IF('Currently Exported 2'!H108=1, "have", "missing"),IF('Currently Exported 2'!H108=1, "extra", "ignore"))</f>
        <v>ignore</v>
      </c>
      <c r="I108" s="1" t="str">
        <f ca="1">IF(OR(onchangeTags!I108="white",onchangeTags!I108="yellow",onchangeTags!I108="grey"),IF('Currently Exported 2'!I108=1, "have", "missing"),IF('Currently Exported 2'!I108=1, "extra", "ignore"))</f>
        <v>ignore</v>
      </c>
      <c r="J108" s="1" t="str">
        <f ca="1">IF(OR(onchangeTags!J108="white",onchangeTags!J108="yellow",onchangeTags!J108="grey"),IF('Currently Exported 2'!J108=1, "have", "missing"),IF('Currently Exported 2'!J108=1, "extra", "ignore"))</f>
        <v>ignore</v>
      </c>
      <c r="K108" s="1" t="str">
        <f ca="1">IF(OR(onchangeTags!K108="white",onchangeTags!K108="yellow",onchangeTags!K108="grey"),IF('Currently Exported 2'!K108=1, "have", "missing"),IF('Currently Exported 2'!K108=1, "extra", "ignore"))</f>
        <v>ignore</v>
      </c>
      <c r="L108" s="1" t="str">
        <f ca="1">IF(OR(onchangeTags!L108="white",onchangeTags!L108="yellow",onchangeTags!L108="grey"),IF('Currently Exported 2'!L108=1, "have", "missing"),IF('Currently Exported 2'!L108=1, "extra", "ignore"))</f>
        <v>ignore</v>
      </c>
      <c r="M108" s="1" t="str">
        <f ca="1">IF(OR(onchangeTags!M108="white",onchangeTags!M108="yellow",onchangeTags!M108="grey"),IF('Currently Exported 2'!M108=1, "have", "missing"),IF('Currently Exported 2'!M108=1, "extra", "ignore"))</f>
        <v>ignore</v>
      </c>
      <c r="N108" s="1" t="str">
        <f ca="1">IF(OR(onchangeTags!N108="white",onchangeTags!N108="yellow",onchangeTags!N108="grey"),IF('Currently Exported 2'!N108=1, "have", "missing"),IF('Currently Exported 2'!N108=1, "extra", "ignore"))</f>
        <v>ignore</v>
      </c>
      <c r="O108" s="1" t="str">
        <f ca="1">IF(OR(onchangeTags!O108="white",onchangeTags!O108="yellow",onchangeTags!O108="grey"),IF('Currently Exported 2'!O108=1, "have", "missing"),IF('Currently Exported 2'!O108=1, "extra", "ignore"))</f>
        <v>ignore</v>
      </c>
      <c r="P108" s="1" t="str">
        <f ca="1">IF(OR(onchangeTags!P108="white",onchangeTags!P108="yellow",onchangeTags!P108="grey"),IF('Currently Exported 2'!P108=1, "have", "missing"),IF('Currently Exported 2'!P108=1, "extra", "ignore"))</f>
        <v>ignore</v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IF(OR(onchangeTags!B109="white",onchangeTags!B109="yellow",onchangeTags!B109="grey"),IF('Currently Exported 2'!B109=1, "have", "missing"),IF('Currently Exported 2'!B109=1, "extra", "ignore"))</f>
        <v>ignore</v>
      </c>
      <c r="C109" s="1" t="str">
        <f ca="1">IF(OR(onchangeTags!C109="white",onchangeTags!C109="yellow",onchangeTags!C109="grey"),IF('Currently Exported 2'!C109=1, "have", "missing"),IF('Currently Exported 2'!C109=1, "extra", "ignore"))</f>
        <v>ignore</v>
      </c>
      <c r="D109" s="1" t="str">
        <f ca="1">IF(OR(onchangeTags!D109="white",onchangeTags!D109="yellow",onchangeTags!D109="grey"),IF('Currently Exported 2'!D109=1, "have", "missing"),IF('Currently Exported 2'!D109=1, "extra", "ignore"))</f>
        <v>ignore</v>
      </c>
      <c r="E109" s="1" t="str">
        <f ca="1">IF(OR(onchangeTags!E109="white",onchangeTags!E109="yellow",onchangeTags!E109="grey"),IF('Currently Exported 2'!E109=1, "have", "missing"),IF('Currently Exported 2'!E109=1, "extra", "ignore"))</f>
        <v>ignore</v>
      </c>
      <c r="F109" s="1" t="str">
        <f ca="1">IF(OR(onchangeTags!F109="white",onchangeTags!F109="yellow",onchangeTags!F109="grey"),IF('Currently Exported 2'!F109=1, "have", "missing"),IF('Currently Exported 2'!F109=1, "extra", "ignore"))</f>
        <v>ignore</v>
      </c>
      <c r="G109" s="1" t="str">
        <f ca="1">IF(OR(onchangeTags!G109="white",onchangeTags!G109="yellow",onchangeTags!G109="grey"),IF('Currently Exported 2'!G109=1, "have", "missing"),IF('Currently Exported 2'!G109=1, "extra", "ignore"))</f>
        <v>ignore</v>
      </c>
      <c r="H109" s="1" t="str">
        <f ca="1">IF(OR(onchangeTags!H109="white",onchangeTags!H109="yellow",onchangeTags!H109="grey"),IF('Currently Exported 2'!H109=1, "have", "missing"),IF('Currently Exported 2'!H109=1, "extra", "ignore"))</f>
        <v>ignore</v>
      </c>
      <c r="I109" s="1" t="str">
        <f ca="1">IF(OR(onchangeTags!I109="white",onchangeTags!I109="yellow",onchangeTags!I109="grey"),IF('Currently Exported 2'!I109=1, "have", "missing"),IF('Currently Exported 2'!I109=1, "extra", "ignore"))</f>
        <v>ignore</v>
      </c>
      <c r="J109" s="1" t="str">
        <f ca="1">IF(OR(onchangeTags!J109="white",onchangeTags!J109="yellow",onchangeTags!J109="grey"),IF('Currently Exported 2'!J109=1, "have", "missing"),IF('Currently Exported 2'!J109=1, "extra", "ignore"))</f>
        <v>ignore</v>
      </c>
      <c r="K109" s="1" t="str">
        <f ca="1">IF(OR(onchangeTags!K109="white",onchangeTags!K109="yellow",onchangeTags!K109="grey"),IF('Currently Exported 2'!K109=1, "have", "missing"),IF('Currently Exported 2'!K109=1, "extra", "ignore"))</f>
        <v>ignore</v>
      </c>
      <c r="L109" s="1" t="str">
        <f ca="1">IF(OR(onchangeTags!L109="white",onchangeTags!L109="yellow",onchangeTags!L109="grey"),IF('Currently Exported 2'!L109=1, "have", "missing"),IF('Currently Exported 2'!L109=1, "extra", "ignore"))</f>
        <v>ignore</v>
      </c>
      <c r="M109" s="1" t="str">
        <f ca="1">IF(OR(onchangeTags!M109="white",onchangeTags!M109="yellow",onchangeTags!M109="grey"),IF('Currently Exported 2'!M109=1, "have", "missing"),IF('Currently Exported 2'!M109=1, "extra", "ignore"))</f>
        <v>ignore</v>
      </c>
      <c r="N109" s="1" t="str">
        <f ca="1">IF(OR(onchangeTags!N109="white",onchangeTags!N109="yellow",onchangeTags!N109="grey"),IF('Currently Exported 2'!N109=1, "have", "missing"),IF('Currently Exported 2'!N109=1, "extra", "ignore"))</f>
        <v>ignore</v>
      </c>
      <c r="O109" s="1" t="str">
        <f ca="1">IF(OR(onchangeTags!O109="white",onchangeTags!O109="yellow",onchangeTags!O109="grey"),IF('Currently Exported 2'!O109=1, "have", "missing"),IF('Currently Exported 2'!O109=1, "extra", "ignore"))</f>
        <v>ignore</v>
      </c>
      <c r="P109" s="1" t="str">
        <f ca="1">IF(OR(onchangeTags!P109="white",onchangeTags!P109="yellow",onchangeTags!P109="grey"),IF('Currently Exported 2'!P109=1, "have", "missing"),IF('Currently Exported 2'!P109=1, "extra", "ignore"))</f>
        <v>ignore</v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IF(OR(onchangeTags!B110="white",onchangeTags!B110="yellow",onchangeTags!B110="grey"),IF('Currently Exported 2'!B110=1, "have", "missing"),IF('Currently Exported 2'!B110=1, "extra", "ignore"))</f>
        <v>ignore</v>
      </c>
      <c r="C110" s="1" t="str">
        <f ca="1">IF(OR(onchangeTags!C110="white",onchangeTags!C110="yellow",onchangeTags!C110="grey"),IF('Currently Exported 2'!C110=1, "have", "missing"),IF('Currently Exported 2'!C110=1, "extra", "ignore"))</f>
        <v>ignore</v>
      </c>
      <c r="D110" s="1" t="str">
        <f ca="1">IF(OR(onchangeTags!D110="white",onchangeTags!D110="yellow",onchangeTags!D110="grey"),IF('Currently Exported 2'!D110=1, "have", "missing"),IF('Currently Exported 2'!D110=1, "extra", "ignore"))</f>
        <v>ignore</v>
      </c>
      <c r="E110" s="1" t="str">
        <f ca="1">IF(OR(onchangeTags!E110="white",onchangeTags!E110="yellow",onchangeTags!E110="grey"),IF('Currently Exported 2'!E110=1, "have", "missing"),IF('Currently Exported 2'!E110=1, "extra", "ignore"))</f>
        <v>ignore</v>
      </c>
      <c r="F110" s="1" t="str">
        <f ca="1">IF(OR(onchangeTags!F110="white",onchangeTags!F110="yellow",onchangeTags!F110="grey"),IF('Currently Exported 2'!F110=1, "have", "missing"),IF('Currently Exported 2'!F110=1, "extra", "ignore"))</f>
        <v>ignore</v>
      </c>
      <c r="G110" s="1" t="str">
        <f ca="1">IF(OR(onchangeTags!G110="white",onchangeTags!G110="yellow",onchangeTags!G110="grey"),IF('Currently Exported 2'!G110=1, "have", "missing"),IF('Currently Exported 2'!G110=1, "extra", "ignore"))</f>
        <v>ignore</v>
      </c>
      <c r="H110" s="1" t="str">
        <f ca="1">IF(OR(onchangeTags!H110="white",onchangeTags!H110="yellow",onchangeTags!H110="grey"),IF('Currently Exported 2'!H110=1, "have", "missing"),IF('Currently Exported 2'!H110=1, "extra", "ignore"))</f>
        <v>ignore</v>
      </c>
      <c r="I110" s="1" t="str">
        <f ca="1">IF(OR(onchangeTags!I110="white",onchangeTags!I110="yellow",onchangeTags!I110="grey"),IF('Currently Exported 2'!I110=1, "have", "missing"),IF('Currently Exported 2'!I110=1, "extra", "ignore"))</f>
        <v>ignore</v>
      </c>
      <c r="J110" s="1" t="str">
        <f ca="1">IF(OR(onchangeTags!J110="white",onchangeTags!J110="yellow",onchangeTags!J110="grey"),IF('Currently Exported 2'!J110=1, "have", "missing"),IF('Currently Exported 2'!J110=1, "extra", "ignore"))</f>
        <v>ignore</v>
      </c>
      <c r="K110" s="1" t="str">
        <f ca="1">IF(OR(onchangeTags!K110="white",onchangeTags!K110="yellow",onchangeTags!K110="grey"),IF('Currently Exported 2'!K110=1, "have", "missing"),IF('Currently Exported 2'!K110=1, "extra", "ignore"))</f>
        <v>ignore</v>
      </c>
      <c r="L110" s="1" t="str">
        <f ca="1">IF(OR(onchangeTags!L110="white",onchangeTags!L110="yellow",onchangeTags!L110="grey"),IF('Currently Exported 2'!L110=1, "have", "missing"),IF('Currently Exported 2'!L110=1, "extra", "ignore"))</f>
        <v>ignore</v>
      </c>
      <c r="M110" s="1" t="str">
        <f ca="1">IF(OR(onchangeTags!M110="white",onchangeTags!M110="yellow",onchangeTags!M110="grey"),IF('Currently Exported 2'!M110=1, "have", "missing"),IF('Currently Exported 2'!M110=1, "extra", "ignore"))</f>
        <v>ignore</v>
      </c>
      <c r="N110" s="1" t="str">
        <f ca="1">IF(OR(onchangeTags!N110="white",onchangeTags!N110="yellow",onchangeTags!N110="grey"),IF('Currently Exported 2'!N110=1, "have", "missing"),IF('Currently Exported 2'!N110=1, "extra", "ignore"))</f>
        <v>ignore</v>
      </c>
      <c r="O110" s="1" t="str">
        <f ca="1">IF(OR(onchangeTags!O110="white",onchangeTags!O110="yellow",onchangeTags!O110="grey"),IF('Currently Exported 2'!O110=1, "have", "missing"),IF('Currently Exported 2'!O110=1, "extra", "ignore"))</f>
        <v>ignore</v>
      </c>
      <c r="P110" s="1" t="str">
        <f ca="1">IF(OR(onchangeTags!P110="white",onchangeTags!P110="yellow",onchangeTags!P110="grey"),IF('Currently Exported 2'!P110=1, "have", "missing"),IF('Currently Exported 2'!P110=1, "extra", "ignore"))</f>
        <v>ignore</v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IF(OR(onchangeTags!B111="white",onchangeTags!B111="yellow",onchangeTags!B111="grey"),IF('Currently Exported 2'!B111=1, "have", "missing"),IF('Currently Exported 2'!B111=1, "extra", "ignore"))</f>
        <v>ignore</v>
      </c>
      <c r="C111" s="1" t="str">
        <f ca="1">IF(OR(onchangeTags!C111="white",onchangeTags!C111="yellow",onchangeTags!C111="grey"),IF('Currently Exported 2'!C111=1, "have", "missing"),IF('Currently Exported 2'!C111=1, "extra", "ignore"))</f>
        <v>ignore</v>
      </c>
      <c r="D111" s="1" t="str">
        <f ca="1">IF(OR(onchangeTags!D111="white",onchangeTags!D111="yellow",onchangeTags!D111="grey"),IF('Currently Exported 2'!D111=1, "have", "missing"),IF('Currently Exported 2'!D111=1, "extra", "ignore"))</f>
        <v>extra</v>
      </c>
      <c r="E111" s="1" t="str">
        <f ca="1">IF(OR(onchangeTags!E111="white",onchangeTags!E111="yellow",onchangeTags!E111="grey"),IF('Currently Exported 2'!E111=1, "have", "missing"),IF('Currently Exported 2'!E111=1, "extra", "ignore"))</f>
        <v>extra</v>
      </c>
      <c r="F111" s="1" t="str">
        <f ca="1">IF(OR(onchangeTags!F111="white",onchangeTags!F111="yellow",onchangeTags!F111="grey"),IF('Currently Exported 2'!F111=1, "have", "missing"),IF('Currently Exported 2'!F111=1, "extra", "ignore"))</f>
        <v>extra</v>
      </c>
      <c r="G111" s="1" t="str">
        <f ca="1">IF(OR(onchangeTags!G111="white",onchangeTags!G111="yellow",onchangeTags!G111="grey"),IF('Currently Exported 2'!G111=1, "have", "missing"),IF('Currently Exported 2'!G111=1, "extra", "ignore"))</f>
        <v>extra</v>
      </c>
      <c r="H111" s="1" t="str">
        <f ca="1">IF(OR(onchangeTags!H111="white",onchangeTags!H111="yellow",onchangeTags!H111="grey"),IF('Currently Exported 2'!H111=1, "have", "missing"),IF('Currently Exported 2'!H111=1, "extra", "ignore"))</f>
        <v>extra</v>
      </c>
      <c r="I111" s="1" t="str">
        <f ca="1">IF(OR(onchangeTags!I111="white",onchangeTags!I111="yellow",onchangeTags!I111="grey"),IF('Currently Exported 2'!I111=1, "have", "missing"),IF('Currently Exported 2'!I111=1, "extra", "ignore"))</f>
        <v>extra</v>
      </c>
      <c r="J111" s="1" t="str">
        <f ca="1">IF(OR(onchangeTags!J111="white",onchangeTags!J111="yellow",onchangeTags!J111="grey"),IF('Currently Exported 2'!J111=1, "have", "missing"),IF('Currently Exported 2'!J111=1, "extra", "ignore"))</f>
        <v>extra</v>
      </c>
      <c r="K111" s="1" t="str">
        <f ca="1">IF(OR(onchangeTags!K111="white",onchangeTags!K111="yellow",onchangeTags!K111="grey"),IF('Currently Exported 2'!K111=1, "have", "missing"),IF('Currently Exported 2'!K111=1, "extra", "ignore"))</f>
        <v>extra</v>
      </c>
      <c r="L111" s="1" t="str">
        <f ca="1">IF(OR(onchangeTags!L111="white",onchangeTags!L111="yellow",onchangeTags!L111="grey"),IF('Currently Exported 2'!L111=1, "have", "missing"),IF('Currently Exported 2'!L111=1, "extra", "ignore"))</f>
        <v>extra</v>
      </c>
      <c r="M111" s="1" t="str">
        <f ca="1">IF(OR(onchangeTags!M111="white",onchangeTags!M111="yellow",onchangeTags!M111="grey"),IF('Currently Exported 2'!M111=1, "have", "missing"),IF('Currently Exported 2'!M111=1, "extra", "ignore"))</f>
        <v>extra</v>
      </c>
      <c r="N111" s="1" t="str">
        <f ca="1">IF(OR(onchangeTags!N111="white",onchangeTags!N111="yellow",onchangeTags!N111="grey"),IF('Currently Exported 2'!N111=1, "have", "missing"),IF('Currently Exported 2'!N111=1, "extra", "ignore"))</f>
        <v>extra</v>
      </c>
      <c r="O111" s="1" t="str">
        <f ca="1">IF(OR(onchangeTags!O111="white",onchangeTags!O111="yellow",onchangeTags!O111="grey"),IF('Currently Exported 2'!O111=1, "have", "missing"),IF('Currently Exported 2'!O111=1, "extra", "ignore"))</f>
        <v>extra</v>
      </c>
      <c r="P111" s="1" t="str">
        <f ca="1">IF(OR(onchangeTags!P111="white",onchangeTags!P111="yellow",onchangeTags!P111="grey"),IF('Currently Exported 2'!P111=1, "have", "missing"),IF('Currently Exported 2'!P111=1, "extra", "ignore"))</f>
        <v>ignore</v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IF(OR(onchangeTags!B112="white",onchangeTags!B112="yellow",onchangeTags!B112="grey"),IF('Currently Exported 2'!B112=1, "have", "missing"),IF('Currently Exported 2'!B112=1, "extra", "ignore"))</f>
        <v>ignore</v>
      </c>
      <c r="C112" s="1" t="str">
        <f ca="1">IF(OR(onchangeTags!C112="white",onchangeTags!C112="yellow",onchangeTags!C112="grey"),IF('Currently Exported 2'!C112=1, "have", "missing"),IF('Currently Exported 2'!C112=1, "extra", "ignore"))</f>
        <v>ignore</v>
      </c>
      <c r="D112" s="1" t="str">
        <f ca="1">IF(OR(onchangeTags!D112="white",onchangeTags!D112="yellow",onchangeTags!D112="grey"),IF('Currently Exported 2'!D112=1, "have", "missing"),IF('Currently Exported 2'!D112=1, "extra", "ignore"))</f>
        <v>extra</v>
      </c>
      <c r="E112" s="1" t="str">
        <f ca="1">IF(OR(onchangeTags!E112="white",onchangeTags!E112="yellow",onchangeTags!E112="grey"),IF('Currently Exported 2'!E112=1, "have", "missing"),IF('Currently Exported 2'!E112=1, "extra", "ignore"))</f>
        <v>extra</v>
      </c>
      <c r="F112" s="1" t="str">
        <f ca="1">IF(OR(onchangeTags!F112="white",onchangeTags!F112="yellow",onchangeTags!F112="grey"),IF('Currently Exported 2'!F112=1, "have", "missing"),IF('Currently Exported 2'!F112=1, "extra", "ignore"))</f>
        <v>extra</v>
      </c>
      <c r="G112" s="1" t="str">
        <f ca="1">IF(OR(onchangeTags!G112="white",onchangeTags!G112="yellow",onchangeTags!G112="grey"),IF('Currently Exported 2'!G112=1, "have", "missing"),IF('Currently Exported 2'!G112=1, "extra", "ignore"))</f>
        <v>extra</v>
      </c>
      <c r="H112" s="1" t="str">
        <f ca="1">IF(OR(onchangeTags!H112="white",onchangeTags!H112="yellow",onchangeTags!H112="grey"),IF('Currently Exported 2'!H112=1, "have", "missing"),IF('Currently Exported 2'!H112=1, "extra", "ignore"))</f>
        <v>extra</v>
      </c>
      <c r="I112" s="1" t="str">
        <f ca="1">IF(OR(onchangeTags!I112="white",onchangeTags!I112="yellow",onchangeTags!I112="grey"),IF('Currently Exported 2'!I112=1, "have", "missing"),IF('Currently Exported 2'!I112=1, "extra", "ignore"))</f>
        <v>extra</v>
      </c>
      <c r="J112" s="1" t="str">
        <f ca="1">IF(OR(onchangeTags!J112="white",onchangeTags!J112="yellow",onchangeTags!J112="grey"),IF('Currently Exported 2'!J112=1, "have", "missing"),IF('Currently Exported 2'!J112=1, "extra", "ignore"))</f>
        <v>extra</v>
      </c>
      <c r="K112" s="1" t="str">
        <f ca="1">IF(OR(onchangeTags!K112="white",onchangeTags!K112="yellow",onchangeTags!K112="grey"),IF('Currently Exported 2'!K112=1, "have", "missing"),IF('Currently Exported 2'!K112=1, "extra", "ignore"))</f>
        <v>extra</v>
      </c>
      <c r="L112" s="1" t="str">
        <f ca="1">IF(OR(onchangeTags!L112="white",onchangeTags!L112="yellow",onchangeTags!L112="grey"),IF('Currently Exported 2'!L112=1, "have", "missing"),IF('Currently Exported 2'!L112=1, "extra", "ignore"))</f>
        <v>extra</v>
      </c>
      <c r="M112" s="1" t="str">
        <f ca="1">IF(OR(onchangeTags!M112="white",onchangeTags!M112="yellow",onchangeTags!M112="grey"),IF('Currently Exported 2'!M112=1, "have", "missing"),IF('Currently Exported 2'!M112=1, "extra", "ignore"))</f>
        <v>extra</v>
      </c>
      <c r="N112" s="1" t="str">
        <f ca="1">IF(OR(onchangeTags!N112="white",onchangeTags!N112="yellow",onchangeTags!N112="grey"),IF('Currently Exported 2'!N112=1, "have", "missing"),IF('Currently Exported 2'!N112=1, "extra", "ignore"))</f>
        <v>extra</v>
      </c>
      <c r="O112" s="1" t="str">
        <f ca="1">IF(OR(onchangeTags!O112="white",onchangeTags!O112="yellow",onchangeTags!O112="grey"),IF('Currently Exported 2'!O112=1, "have", "missing"),IF('Currently Exported 2'!O112=1, "extra", "ignore"))</f>
        <v>extra</v>
      </c>
      <c r="P112" s="1" t="str">
        <f ca="1">IF(OR(onchangeTags!P112="white",onchangeTags!P112="yellow",onchangeTags!P112="grey"),IF('Currently Exported 2'!P112=1, "have", "missing"),IF('Currently Exported 2'!P112=1, "extra", "ignore"))</f>
        <v>ignore</v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IF(OR(onchangeTags!B113="white",onchangeTags!B113="yellow",onchangeTags!B113="grey"),IF('Currently Exported 2'!B113=1, "have", "missing"),IF('Currently Exported 2'!B113=1, "extra", "ignore"))</f>
        <v>ignore</v>
      </c>
      <c r="C113" s="1" t="str">
        <f ca="1">IF(OR(onchangeTags!C113="white",onchangeTags!C113="yellow",onchangeTags!C113="grey"),IF('Currently Exported 2'!C113=1, "have", "missing"),IF('Currently Exported 2'!C113=1, "extra", "ignore"))</f>
        <v>ignore</v>
      </c>
      <c r="D113" s="1" t="str">
        <f ca="1">IF(OR(onchangeTags!D113="white",onchangeTags!D113="yellow",onchangeTags!D113="grey"),IF('Currently Exported 2'!D113=1, "have", "missing"),IF('Currently Exported 2'!D113=1, "extra", "ignore"))</f>
        <v>extra</v>
      </c>
      <c r="E113" s="1" t="str">
        <f ca="1">IF(OR(onchangeTags!E113="white",onchangeTags!E113="yellow",onchangeTags!E113="grey"),IF('Currently Exported 2'!E113=1, "have", "missing"),IF('Currently Exported 2'!E113=1, "extra", "ignore"))</f>
        <v>extra</v>
      </c>
      <c r="F113" s="1" t="str">
        <f ca="1">IF(OR(onchangeTags!F113="white",onchangeTags!F113="yellow",onchangeTags!F113="grey"),IF('Currently Exported 2'!F113=1, "have", "missing"),IF('Currently Exported 2'!F113=1, "extra", "ignore"))</f>
        <v>extra</v>
      </c>
      <c r="G113" s="1" t="str">
        <f ca="1">IF(OR(onchangeTags!G113="white",onchangeTags!G113="yellow",onchangeTags!G113="grey"),IF('Currently Exported 2'!G113=1, "have", "missing"),IF('Currently Exported 2'!G113=1, "extra", "ignore"))</f>
        <v>extra</v>
      </c>
      <c r="H113" s="1" t="str">
        <f ca="1">IF(OR(onchangeTags!H113="white",onchangeTags!H113="yellow",onchangeTags!H113="grey"),IF('Currently Exported 2'!H113=1, "have", "missing"),IF('Currently Exported 2'!H113=1, "extra", "ignore"))</f>
        <v>extra</v>
      </c>
      <c r="I113" s="1" t="str">
        <f ca="1">IF(OR(onchangeTags!I113="white",onchangeTags!I113="yellow",onchangeTags!I113="grey"),IF('Currently Exported 2'!I113=1, "have", "missing"),IF('Currently Exported 2'!I113=1, "extra", "ignore"))</f>
        <v>extra</v>
      </c>
      <c r="J113" s="1" t="str">
        <f ca="1">IF(OR(onchangeTags!J113="white",onchangeTags!J113="yellow",onchangeTags!J113="grey"),IF('Currently Exported 2'!J113=1, "have", "missing"),IF('Currently Exported 2'!J113=1, "extra", "ignore"))</f>
        <v>extra</v>
      </c>
      <c r="K113" s="1" t="str">
        <f ca="1">IF(OR(onchangeTags!K113="white",onchangeTags!K113="yellow",onchangeTags!K113="grey"),IF('Currently Exported 2'!K113=1, "have", "missing"),IF('Currently Exported 2'!K113=1, "extra", "ignore"))</f>
        <v>ignore</v>
      </c>
      <c r="L113" s="1" t="str">
        <f ca="1">IF(OR(onchangeTags!L113="white",onchangeTags!L113="yellow",onchangeTags!L113="grey"),IF('Currently Exported 2'!L113=1, "have", "missing"),IF('Currently Exported 2'!L113=1, "extra", "ignore"))</f>
        <v>ignore</v>
      </c>
      <c r="M113" s="1" t="str">
        <f ca="1">IF(OR(onchangeTags!M113="white",onchangeTags!M113="yellow",onchangeTags!M113="grey"),IF('Currently Exported 2'!M113=1, "have", "missing"),IF('Currently Exported 2'!M113=1, "extra", "ignore"))</f>
        <v>ignore</v>
      </c>
      <c r="N113" s="1" t="str">
        <f ca="1">IF(OR(onchangeTags!N113="white",onchangeTags!N113="yellow",onchangeTags!N113="grey"),IF('Currently Exported 2'!N113=1, "have", "missing"),IF('Currently Exported 2'!N113=1, "extra", "ignore"))</f>
        <v>ignore</v>
      </c>
      <c r="O113" s="1" t="str">
        <f ca="1">IF(OR(onchangeTags!O113="white",onchangeTags!O113="yellow",onchangeTags!O113="grey"),IF('Currently Exported 2'!O113=1, "have", "missing"),IF('Currently Exported 2'!O113=1, "extra", "ignore"))</f>
        <v>ignore</v>
      </c>
      <c r="P113" s="1" t="str">
        <f ca="1">IF(OR(onchangeTags!P113="white",onchangeTags!P113="yellow",onchangeTags!P113="grey"),IF('Currently Exported 2'!P113=1, "have", "missing"),IF('Currently Exported 2'!P113=1, "extra", "ignore"))</f>
        <v>ignore</v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IF(OR(onchangeTags!B114="white",onchangeTags!B114="yellow",onchangeTags!B114="grey"),IF('Currently Exported 2'!B114=1, "have", "missing"),IF('Currently Exported 2'!B114=1, "extra", "ignore"))</f>
        <v>ignore</v>
      </c>
      <c r="C114" s="1" t="str">
        <f ca="1">IF(OR(onchangeTags!C114="white",onchangeTags!C114="yellow",onchangeTags!C114="grey"),IF('Currently Exported 2'!C114=1, "have", "missing"),IF('Currently Exported 2'!C114=1, "extra", "ignore"))</f>
        <v>ignore</v>
      </c>
      <c r="D114" s="1" t="str">
        <f ca="1">IF(OR(onchangeTags!D114="white",onchangeTags!D114="yellow",onchangeTags!D114="grey"),IF('Currently Exported 2'!D114=1, "have", "missing"),IF('Currently Exported 2'!D114=1, "extra", "ignore"))</f>
        <v>ignore</v>
      </c>
      <c r="E114" s="1" t="str">
        <f ca="1">IF(OR(onchangeTags!E114="white",onchangeTags!E114="yellow",onchangeTags!E114="grey"),IF('Currently Exported 2'!E114=1, "have", "missing"),IF('Currently Exported 2'!E114=1, "extra", "ignore"))</f>
        <v>ignore</v>
      </c>
      <c r="F114" s="1" t="str">
        <f ca="1">IF(OR(onchangeTags!F114="white",onchangeTags!F114="yellow",onchangeTags!F114="grey"),IF('Currently Exported 2'!F114=1, "have", "missing"),IF('Currently Exported 2'!F114=1, "extra", "ignore"))</f>
        <v>ignore</v>
      </c>
      <c r="G114" s="1" t="str">
        <f ca="1">IF(OR(onchangeTags!G114="white",onchangeTags!G114="yellow",onchangeTags!G114="grey"),IF('Currently Exported 2'!G114=1, "have", "missing"),IF('Currently Exported 2'!G114=1, "extra", "ignore"))</f>
        <v>ignore</v>
      </c>
      <c r="H114" s="1" t="str">
        <f ca="1">IF(OR(onchangeTags!H114="white",onchangeTags!H114="yellow",onchangeTags!H114="grey"),IF('Currently Exported 2'!H114=1, "have", "missing"),IF('Currently Exported 2'!H114=1, "extra", "ignore"))</f>
        <v>ignore</v>
      </c>
      <c r="I114" s="1" t="str">
        <f ca="1">IF(OR(onchangeTags!I114="white",onchangeTags!I114="yellow",onchangeTags!I114="grey"),IF('Currently Exported 2'!I114=1, "have", "missing"),IF('Currently Exported 2'!I114=1, "extra", "ignore"))</f>
        <v>ignore</v>
      </c>
      <c r="J114" s="1" t="str">
        <f ca="1">IF(OR(onchangeTags!J114="white",onchangeTags!J114="yellow",onchangeTags!J114="grey"),IF('Currently Exported 2'!J114=1, "have", "missing"),IF('Currently Exported 2'!J114=1, "extra", "ignore"))</f>
        <v>ignore</v>
      </c>
      <c r="K114" s="1" t="str">
        <f ca="1">IF(OR(onchangeTags!K114="white",onchangeTags!K114="yellow",onchangeTags!K114="grey"),IF('Currently Exported 2'!K114=1, "have", "missing"),IF('Currently Exported 2'!K114=1, "extra", "ignore"))</f>
        <v>extra</v>
      </c>
      <c r="L114" s="1" t="str">
        <f ca="1">IF(OR(onchangeTags!L114="white",onchangeTags!L114="yellow",onchangeTags!L114="grey"),IF('Currently Exported 2'!L114=1, "have", "missing"),IF('Currently Exported 2'!L114=1, "extra", "ignore"))</f>
        <v>extra</v>
      </c>
      <c r="M114" s="1" t="str">
        <f ca="1">IF(OR(onchangeTags!M114="white",onchangeTags!M114="yellow",onchangeTags!M114="grey"),IF('Currently Exported 2'!M114=1, "have", "missing"),IF('Currently Exported 2'!M114=1, "extra", "ignore"))</f>
        <v>extra</v>
      </c>
      <c r="N114" s="1" t="str">
        <f ca="1">IF(OR(onchangeTags!N114="white",onchangeTags!N114="yellow",onchangeTags!N114="grey"),IF('Currently Exported 2'!N114=1, "have", "missing"),IF('Currently Exported 2'!N114=1, "extra", "ignore"))</f>
        <v>extra</v>
      </c>
      <c r="O114" s="1" t="str">
        <f ca="1">IF(OR(onchangeTags!O114="white",onchangeTags!O114="yellow",onchangeTags!O114="grey"),IF('Currently Exported 2'!O114=1, "have", "missing"),IF('Currently Exported 2'!O114=1, "extra", "ignore"))</f>
        <v>extra</v>
      </c>
      <c r="P114" s="1" t="str">
        <f ca="1">IF(OR(onchangeTags!P114="white",onchangeTags!P114="yellow",onchangeTags!P114="grey"),IF('Currently Exported 2'!P114=1, "have", "missing"),IF('Currently Exported 2'!P114=1, "extra", "ignore"))</f>
        <v>ignore</v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IF(OR(onchangeTags!B115="white",onchangeTags!B115="yellow",onchangeTags!B115="grey"),IF('Currently Exported 2'!B115=1, "have", "missing"),IF('Currently Exported 2'!B115=1, "extra", "ignore"))</f>
        <v>ignore</v>
      </c>
      <c r="C115" s="1" t="str">
        <f ca="1">IF(OR(onchangeTags!C115="white",onchangeTags!C115="yellow",onchangeTags!C115="grey"),IF('Currently Exported 2'!C115=1, "have", "missing"),IF('Currently Exported 2'!C115=1, "extra", "ignore"))</f>
        <v>ignore</v>
      </c>
      <c r="D115" s="1" t="str">
        <f ca="1">IF(OR(onchangeTags!D115="white",onchangeTags!D115="yellow",onchangeTags!D115="grey"),IF('Currently Exported 2'!D115=1, "have", "missing"),IF('Currently Exported 2'!D115=1, "extra", "ignore"))</f>
        <v>ignore</v>
      </c>
      <c r="E115" s="1" t="str">
        <f ca="1">IF(OR(onchangeTags!E115="white",onchangeTags!E115="yellow",onchangeTags!E115="grey"),IF('Currently Exported 2'!E115=1, "have", "missing"),IF('Currently Exported 2'!E115=1, "extra", "ignore"))</f>
        <v>ignore</v>
      </c>
      <c r="F115" s="1" t="str">
        <f ca="1">IF(OR(onchangeTags!F115="white",onchangeTags!F115="yellow",onchangeTags!F115="grey"),IF('Currently Exported 2'!F115=1, "have", "missing"),IF('Currently Exported 2'!F115=1, "extra", "ignore"))</f>
        <v>ignore</v>
      </c>
      <c r="G115" s="1" t="str">
        <f ca="1">IF(OR(onchangeTags!G115="white",onchangeTags!G115="yellow",onchangeTags!G115="grey"),IF('Currently Exported 2'!G115=1, "have", "missing"),IF('Currently Exported 2'!G115=1, "extra", "ignore"))</f>
        <v>ignore</v>
      </c>
      <c r="H115" s="1" t="str">
        <f ca="1">IF(OR(onchangeTags!H115="white",onchangeTags!H115="yellow",onchangeTags!H115="grey"),IF('Currently Exported 2'!H115=1, "have", "missing"),IF('Currently Exported 2'!H115=1, "extra", "ignore"))</f>
        <v>ignore</v>
      </c>
      <c r="I115" s="1" t="str">
        <f ca="1">IF(OR(onchangeTags!I115="white",onchangeTags!I115="yellow",onchangeTags!I115="grey"),IF('Currently Exported 2'!I115=1, "have", "missing"),IF('Currently Exported 2'!I115=1, "extra", "ignore"))</f>
        <v>ignore</v>
      </c>
      <c r="J115" s="1" t="str">
        <f ca="1">IF(OR(onchangeTags!J115="white",onchangeTags!J115="yellow",onchangeTags!J115="grey"),IF('Currently Exported 2'!J115=1, "have", "missing"),IF('Currently Exported 2'!J115=1, "extra", "ignore"))</f>
        <v>ignore</v>
      </c>
      <c r="K115" s="1" t="str">
        <f ca="1">IF(OR(onchangeTags!K115="white",onchangeTags!K115="yellow",onchangeTags!K115="grey"),IF('Currently Exported 2'!K115=1, "have", "missing"),IF('Currently Exported 2'!K115=1, "extra", "ignore"))</f>
        <v>ignore</v>
      </c>
      <c r="L115" s="1" t="str">
        <f ca="1">IF(OR(onchangeTags!L115="white",onchangeTags!L115="yellow",onchangeTags!L115="grey"),IF('Currently Exported 2'!L115=1, "have", "missing"),IF('Currently Exported 2'!L115=1, "extra", "ignore"))</f>
        <v>ignore</v>
      </c>
      <c r="M115" s="1" t="str">
        <f ca="1">IF(OR(onchangeTags!M115="white",onchangeTags!M115="yellow",onchangeTags!M115="grey"),IF('Currently Exported 2'!M115=1, "have", "missing"),IF('Currently Exported 2'!M115=1, "extra", "ignore"))</f>
        <v>ignore</v>
      </c>
      <c r="N115" s="1" t="str">
        <f ca="1">IF(OR(onchangeTags!N115="white",onchangeTags!N115="yellow",onchangeTags!N115="grey"),IF('Currently Exported 2'!N115=1, "have", "missing"),IF('Currently Exported 2'!N115=1, "extra", "ignore"))</f>
        <v>ignore</v>
      </c>
      <c r="O115" s="1" t="str">
        <f ca="1">IF(OR(onchangeTags!O115="white",onchangeTags!O115="yellow",onchangeTags!O115="grey"),IF('Currently Exported 2'!O115=1, "have", "missing"),IF('Currently Exported 2'!O115=1, "extra", "ignore"))</f>
        <v>ignore</v>
      </c>
      <c r="P115" s="1" t="str">
        <f ca="1">IF(OR(onchangeTags!P115="white",onchangeTags!P115="yellow",onchangeTags!P115="grey"),IF('Currently Exported 2'!P115=1, "have", "missing"),IF('Currently Exported 2'!P115=1, "extra", "ignore"))</f>
        <v>ignore</v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IF(OR(onchangeTags!B116="white",onchangeTags!B116="yellow",onchangeTags!B116="grey"),IF('Currently Exported 2'!B116=1, "have", "missing"),IF('Currently Exported 2'!B116=1, "extra", "ignore"))</f>
        <v>ignore</v>
      </c>
      <c r="C116" s="1" t="str">
        <f ca="1">IF(OR(onchangeTags!C116="white",onchangeTags!C116="yellow",onchangeTags!C116="grey"),IF('Currently Exported 2'!C116=1, "have", "missing"),IF('Currently Exported 2'!C116=1, "extra", "ignore"))</f>
        <v>ignore</v>
      </c>
      <c r="D116" s="1" t="str">
        <f ca="1">IF(OR(onchangeTags!D116="white",onchangeTags!D116="yellow",onchangeTags!D116="grey"),IF('Currently Exported 2'!D116=1, "have", "missing"),IF('Currently Exported 2'!D116=1, "extra", "ignore"))</f>
        <v>extra</v>
      </c>
      <c r="E116" s="1" t="str">
        <f ca="1">IF(OR(onchangeTags!E116="white",onchangeTags!E116="yellow",onchangeTags!E116="grey"),IF('Currently Exported 2'!E116=1, "have", "missing"),IF('Currently Exported 2'!E116=1, "extra", "ignore"))</f>
        <v>extra</v>
      </c>
      <c r="F116" s="1" t="str">
        <f ca="1">IF(OR(onchangeTags!F116="white",onchangeTags!F116="yellow",onchangeTags!F116="grey"),IF('Currently Exported 2'!F116=1, "have", "missing"),IF('Currently Exported 2'!F116=1, "extra", "ignore"))</f>
        <v>extra</v>
      </c>
      <c r="G116" s="1" t="str">
        <f ca="1">IF(OR(onchangeTags!G116="white",onchangeTags!G116="yellow",onchangeTags!G116="grey"),IF('Currently Exported 2'!G116=1, "have", "missing"),IF('Currently Exported 2'!G116=1, "extra", "ignore"))</f>
        <v>extra</v>
      </c>
      <c r="H116" s="1" t="str">
        <f ca="1">IF(OR(onchangeTags!H116="white",onchangeTags!H116="yellow",onchangeTags!H116="grey"),IF('Currently Exported 2'!H116=1, "have", "missing"),IF('Currently Exported 2'!H116=1, "extra", "ignore"))</f>
        <v>extra</v>
      </c>
      <c r="I116" s="1" t="str">
        <f ca="1">IF(OR(onchangeTags!I116="white",onchangeTags!I116="yellow",onchangeTags!I116="grey"),IF('Currently Exported 2'!I116=1, "have", "missing"),IF('Currently Exported 2'!I116=1, "extra", "ignore"))</f>
        <v>extra</v>
      </c>
      <c r="J116" s="1" t="str">
        <f ca="1">IF(OR(onchangeTags!J116="white",onchangeTags!J116="yellow",onchangeTags!J116="grey"),IF('Currently Exported 2'!J116=1, "have", "missing"),IF('Currently Exported 2'!J116=1, "extra", "ignore"))</f>
        <v>extra</v>
      </c>
      <c r="K116" s="1" t="str">
        <f ca="1">IF(OR(onchangeTags!K116="white",onchangeTags!K116="yellow",onchangeTags!K116="grey"),IF('Currently Exported 2'!K116=1, "have", "missing"),IF('Currently Exported 2'!K116=1, "extra", "ignore"))</f>
        <v>extra</v>
      </c>
      <c r="L116" s="1" t="str">
        <f ca="1">IF(OR(onchangeTags!L116="white",onchangeTags!L116="yellow",onchangeTags!L116="grey"),IF('Currently Exported 2'!L116=1, "have", "missing"),IF('Currently Exported 2'!L116=1, "extra", "ignore"))</f>
        <v>extra</v>
      </c>
      <c r="M116" s="1" t="str">
        <f ca="1">IF(OR(onchangeTags!M116="white",onchangeTags!M116="yellow",onchangeTags!M116="grey"),IF('Currently Exported 2'!M116=1, "have", "missing"),IF('Currently Exported 2'!M116=1, "extra", "ignore"))</f>
        <v>extra</v>
      </c>
      <c r="N116" s="1" t="str">
        <f ca="1">IF(OR(onchangeTags!N116="white",onchangeTags!N116="yellow",onchangeTags!N116="grey"),IF('Currently Exported 2'!N116=1, "have", "missing"),IF('Currently Exported 2'!N116=1, "extra", "ignore"))</f>
        <v>extra</v>
      </c>
      <c r="O116" s="1" t="str">
        <f ca="1">IF(OR(onchangeTags!O116="white",onchangeTags!O116="yellow",onchangeTags!O116="grey"),IF('Currently Exported 2'!O116=1, "have", "missing"),IF('Currently Exported 2'!O116=1, "extra", "ignore"))</f>
        <v>extra</v>
      </c>
      <c r="P116" s="1" t="str">
        <f ca="1">IF(OR(onchangeTags!P116="white",onchangeTags!P116="yellow",onchangeTags!P116="grey"),IF('Currently Exported 2'!P116=1, "have", "missing"),IF('Currently Exported 2'!P116=1, "extra", "ignore"))</f>
        <v>ignore</v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IF(OR(onchangeTags!B117="white",onchangeTags!B117="yellow",onchangeTags!B117="grey"),IF('Currently Exported 2'!B117=1, "have", "missing"),IF('Currently Exported 2'!B117=1, "extra", "ignore"))</f>
        <v>ignore</v>
      </c>
      <c r="C117" s="1" t="str">
        <f ca="1">IF(OR(onchangeTags!C117="white",onchangeTags!C117="yellow",onchangeTags!C117="grey"),IF('Currently Exported 2'!C117=1, "have", "missing"),IF('Currently Exported 2'!C117=1, "extra", "ignore"))</f>
        <v>ignore</v>
      </c>
      <c r="D117" s="1" t="str">
        <f ca="1">IF(OR(onchangeTags!D117="white",onchangeTags!D117="yellow",onchangeTags!D117="grey"),IF('Currently Exported 2'!D117=1, "have", "missing"),IF('Currently Exported 2'!D117=1, "extra", "ignore"))</f>
        <v>ignore</v>
      </c>
      <c r="E117" s="1" t="str">
        <f ca="1">IF(OR(onchangeTags!E117="white",onchangeTags!E117="yellow",onchangeTags!E117="grey"),IF('Currently Exported 2'!E117=1, "have", "missing"),IF('Currently Exported 2'!E117=1, "extra", "ignore"))</f>
        <v>ignore</v>
      </c>
      <c r="F117" s="1" t="str">
        <f ca="1">IF(OR(onchangeTags!F117="white",onchangeTags!F117="yellow",onchangeTags!F117="grey"),IF('Currently Exported 2'!F117=1, "have", "missing"),IF('Currently Exported 2'!F117=1, "extra", "ignore"))</f>
        <v>ignore</v>
      </c>
      <c r="G117" s="1" t="str">
        <f ca="1">IF(OR(onchangeTags!G117="white",onchangeTags!G117="yellow",onchangeTags!G117="grey"),IF('Currently Exported 2'!G117=1, "have", "missing"),IF('Currently Exported 2'!G117=1, "extra", "ignore"))</f>
        <v>ignore</v>
      </c>
      <c r="H117" s="1" t="str">
        <f ca="1">IF(OR(onchangeTags!H117="white",onchangeTags!H117="yellow",onchangeTags!H117="grey"),IF('Currently Exported 2'!H117=1, "have", "missing"),IF('Currently Exported 2'!H117=1, "extra", "ignore"))</f>
        <v>ignore</v>
      </c>
      <c r="I117" s="1" t="str">
        <f ca="1">IF(OR(onchangeTags!I117="white",onchangeTags!I117="yellow",onchangeTags!I117="grey"),IF('Currently Exported 2'!I117=1, "have", "missing"),IF('Currently Exported 2'!I117=1, "extra", "ignore"))</f>
        <v>ignore</v>
      </c>
      <c r="J117" s="1" t="str">
        <f ca="1">IF(OR(onchangeTags!J117="white",onchangeTags!J117="yellow",onchangeTags!J117="grey"),IF('Currently Exported 2'!J117=1, "have", "missing"),IF('Currently Exported 2'!J117=1, "extra", "ignore"))</f>
        <v>ignore</v>
      </c>
      <c r="K117" s="1" t="str">
        <f ca="1">IF(OR(onchangeTags!K117="white",onchangeTags!K117="yellow",onchangeTags!K117="grey"),IF('Currently Exported 2'!K117=1, "have", "missing"),IF('Currently Exported 2'!K117=1, "extra", "ignore"))</f>
        <v>ignore</v>
      </c>
      <c r="L117" s="1" t="str">
        <f ca="1">IF(OR(onchangeTags!L117="white",onchangeTags!L117="yellow",onchangeTags!L117="grey"),IF('Currently Exported 2'!L117=1, "have", "missing"),IF('Currently Exported 2'!L117=1, "extra", "ignore"))</f>
        <v>ignore</v>
      </c>
      <c r="M117" s="1" t="str">
        <f ca="1">IF(OR(onchangeTags!M117="white",onchangeTags!M117="yellow",onchangeTags!M117="grey"),IF('Currently Exported 2'!M117=1, "have", "missing"),IF('Currently Exported 2'!M117=1, "extra", "ignore"))</f>
        <v>ignore</v>
      </c>
      <c r="N117" s="1" t="str">
        <f ca="1">IF(OR(onchangeTags!N117="white",onchangeTags!N117="yellow",onchangeTags!N117="grey"),IF('Currently Exported 2'!N117=1, "have", "missing"),IF('Currently Exported 2'!N117=1, "extra", "ignore"))</f>
        <v>ignore</v>
      </c>
      <c r="O117" s="1" t="str">
        <f ca="1">IF(OR(onchangeTags!O117="white",onchangeTags!O117="yellow",onchangeTags!O117="grey"),IF('Currently Exported 2'!O117=1, "have", "missing"),IF('Currently Exported 2'!O117=1, "extra", "ignore"))</f>
        <v>ignore</v>
      </c>
      <c r="P117" s="1" t="str">
        <f ca="1">IF(OR(onchangeTags!P117="white",onchangeTags!P117="yellow",onchangeTags!P117="grey"),IF('Currently Exported 2'!P117=1, "have", "missing"),IF('Currently Exported 2'!P117=1, "extra", "ignore"))</f>
        <v>ignore</v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IF(OR(onchangeTags!B118="white",onchangeTags!B118="yellow",onchangeTags!B118="grey"),IF('Currently Exported 2'!B118=1, "have", "missing"),IF('Currently Exported 2'!B118=1, "extra", "ignore"))</f>
        <v>ignore</v>
      </c>
      <c r="C118" s="1" t="str">
        <f ca="1">IF(OR(onchangeTags!C118="white",onchangeTags!C118="yellow",onchangeTags!C118="grey"),IF('Currently Exported 2'!C118=1, "have", "missing"),IF('Currently Exported 2'!C118=1, "extra", "ignore"))</f>
        <v>ignore</v>
      </c>
      <c r="D118" s="1" t="str">
        <f ca="1">IF(OR(onchangeTags!D118="white",onchangeTags!D118="yellow",onchangeTags!D118="grey"),IF('Currently Exported 2'!D118=1, "have", "missing"),IF('Currently Exported 2'!D118=1, "extra", "ignore"))</f>
        <v>extra</v>
      </c>
      <c r="E118" s="1" t="str">
        <f ca="1">IF(OR(onchangeTags!E118="white",onchangeTags!E118="yellow",onchangeTags!E118="grey"),IF('Currently Exported 2'!E118=1, "have", "missing"),IF('Currently Exported 2'!E118=1, "extra", "ignore"))</f>
        <v>extra</v>
      </c>
      <c r="F118" s="1" t="str">
        <f ca="1">IF(OR(onchangeTags!F118="white",onchangeTags!F118="yellow",onchangeTags!F118="grey"),IF('Currently Exported 2'!F118=1, "have", "missing"),IF('Currently Exported 2'!F118=1, "extra", "ignore"))</f>
        <v>extra</v>
      </c>
      <c r="G118" s="1" t="str">
        <f ca="1">IF(OR(onchangeTags!G118="white",onchangeTags!G118="yellow",onchangeTags!G118="grey"),IF('Currently Exported 2'!G118=1, "have", "missing"),IF('Currently Exported 2'!G118=1, "extra", "ignore"))</f>
        <v>extra</v>
      </c>
      <c r="H118" s="1" t="str">
        <f ca="1">IF(OR(onchangeTags!H118="white",onchangeTags!H118="yellow",onchangeTags!H118="grey"),IF('Currently Exported 2'!H118=1, "have", "missing"),IF('Currently Exported 2'!H118=1, "extra", "ignore"))</f>
        <v>extra</v>
      </c>
      <c r="I118" s="1" t="str">
        <f ca="1">IF(OR(onchangeTags!I118="white",onchangeTags!I118="yellow",onchangeTags!I118="grey"),IF('Currently Exported 2'!I118=1, "have", "missing"),IF('Currently Exported 2'!I118=1, "extra", "ignore"))</f>
        <v>extra</v>
      </c>
      <c r="J118" s="1" t="str">
        <f ca="1">IF(OR(onchangeTags!J118="white",onchangeTags!J118="yellow",onchangeTags!J118="grey"),IF('Currently Exported 2'!J118=1, "have", "missing"),IF('Currently Exported 2'!J118=1, "extra", "ignore"))</f>
        <v>extra</v>
      </c>
      <c r="K118" s="1" t="str">
        <f ca="1">IF(OR(onchangeTags!K118="white",onchangeTags!K118="yellow",onchangeTags!K118="grey"),IF('Currently Exported 2'!K118=1, "have", "missing"),IF('Currently Exported 2'!K118=1, "extra", "ignore"))</f>
        <v>extra</v>
      </c>
      <c r="L118" s="1" t="str">
        <f ca="1">IF(OR(onchangeTags!L118="white",onchangeTags!L118="yellow",onchangeTags!L118="grey"),IF('Currently Exported 2'!L118=1, "have", "missing"),IF('Currently Exported 2'!L118=1, "extra", "ignore"))</f>
        <v>extra</v>
      </c>
      <c r="M118" s="1" t="str">
        <f ca="1">IF(OR(onchangeTags!M118="white",onchangeTags!M118="yellow",onchangeTags!M118="grey"),IF('Currently Exported 2'!M118=1, "have", "missing"),IF('Currently Exported 2'!M118=1, "extra", "ignore"))</f>
        <v>extra</v>
      </c>
      <c r="N118" s="1" t="str">
        <f ca="1">IF(OR(onchangeTags!N118="white",onchangeTags!N118="yellow",onchangeTags!N118="grey"),IF('Currently Exported 2'!N118=1, "have", "missing"),IF('Currently Exported 2'!N118=1, "extra", "ignore"))</f>
        <v>extra</v>
      </c>
      <c r="O118" s="1" t="str">
        <f ca="1">IF(OR(onchangeTags!O118="white",onchangeTags!O118="yellow",onchangeTags!O118="grey"),IF('Currently Exported 2'!O118=1, "have", "missing"),IF('Currently Exported 2'!O118=1, "extra", "ignore"))</f>
        <v>extra</v>
      </c>
      <c r="P118" s="1" t="str">
        <f ca="1">IF(OR(onchangeTags!P118="white",onchangeTags!P118="yellow",onchangeTags!P118="grey"),IF('Currently Exported 2'!P118=1, "have", "missing"),IF('Currently Exported 2'!P118=1, "extra", "ignore"))</f>
        <v>missing</v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IF(OR(onchangeTags!B119="white",onchangeTags!B119="yellow",onchangeTags!B119="grey"),IF('Currently Exported 2'!B119=1, "have", "missing"),IF('Currently Exported 2'!B119=1, "extra", "ignore"))</f>
        <v>ignore</v>
      </c>
      <c r="C119" s="1" t="str">
        <f ca="1">IF(OR(onchangeTags!C119="white",onchangeTags!C119="yellow",onchangeTags!C119="grey"),IF('Currently Exported 2'!C119=1, "have", "missing"),IF('Currently Exported 2'!C119=1, "extra", "ignore"))</f>
        <v>ignore</v>
      </c>
      <c r="D119" s="1" t="str">
        <f ca="1">IF(OR(onchangeTags!D119="white",onchangeTags!D119="yellow",onchangeTags!D119="grey"),IF('Currently Exported 2'!D119=1, "have", "missing"),IF('Currently Exported 2'!D119=1, "extra", "ignore"))</f>
        <v>extra</v>
      </c>
      <c r="E119" s="1" t="str">
        <f ca="1">IF(OR(onchangeTags!E119="white",onchangeTags!E119="yellow",onchangeTags!E119="grey"),IF('Currently Exported 2'!E119=1, "have", "missing"),IF('Currently Exported 2'!E119=1, "extra", "ignore"))</f>
        <v>extra</v>
      </c>
      <c r="F119" s="1" t="str">
        <f ca="1">IF(OR(onchangeTags!F119="white",onchangeTags!F119="yellow",onchangeTags!F119="grey"),IF('Currently Exported 2'!F119=1, "have", "missing"),IF('Currently Exported 2'!F119=1, "extra", "ignore"))</f>
        <v>extra</v>
      </c>
      <c r="G119" s="1" t="str">
        <f ca="1">IF(OR(onchangeTags!G119="white",onchangeTags!G119="yellow",onchangeTags!G119="grey"),IF('Currently Exported 2'!G119=1, "have", "missing"),IF('Currently Exported 2'!G119=1, "extra", "ignore"))</f>
        <v>extra</v>
      </c>
      <c r="H119" s="1" t="str">
        <f ca="1">IF(OR(onchangeTags!H119="white",onchangeTags!H119="yellow",onchangeTags!H119="grey"),IF('Currently Exported 2'!H119=1, "have", "missing"),IF('Currently Exported 2'!H119=1, "extra", "ignore"))</f>
        <v>extra</v>
      </c>
      <c r="I119" s="1" t="str">
        <f ca="1">IF(OR(onchangeTags!I119="white",onchangeTags!I119="yellow",onchangeTags!I119="grey"),IF('Currently Exported 2'!I119=1, "have", "missing"),IF('Currently Exported 2'!I119=1, "extra", "ignore"))</f>
        <v>extra</v>
      </c>
      <c r="J119" s="1" t="str">
        <f ca="1">IF(OR(onchangeTags!J119="white",onchangeTags!J119="yellow",onchangeTags!J119="grey"),IF('Currently Exported 2'!J119=1, "have", "missing"),IF('Currently Exported 2'!J119=1, "extra", "ignore"))</f>
        <v>extra</v>
      </c>
      <c r="K119" s="1" t="str">
        <f ca="1">IF(OR(onchangeTags!K119="white",onchangeTags!K119="yellow",onchangeTags!K119="grey"),IF('Currently Exported 2'!K119=1, "have", "missing"),IF('Currently Exported 2'!K119=1, "extra", "ignore"))</f>
        <v>extra</v>
      </c>
      <c r="L119" s="1" t="str">
        <f ca="1">IF(OR(onchangeTags!L119="white",onchangeTags!L119="yellow",onchangeTags!L119="grey"),IF('Currently Exported 2'!L119=1, "have", "missing"),IF('Currently Exported 2'!L119=1, "extra", "ignore"))</f>
        <v>extra</v>
      </c>
      <c r="M119" s="1" t="str">
        <f ca="1">IF(OR(onchangeTags!M119="white",onchangeTags!M119="yellow",onchangeTags!M119="grey"),IF('Currently Exported 2'!M119=1, "have", "missing"),IF('Currently Exported 2'!M119=1, "extra", "ignore"))</f>
        <v>extra</v>
      </c>
      <c r="N119" s="1" t="str">
        <f ca="1">IF(OR(onchangeTags!N119="white",onchangeTags!N119="yellow",onchangeTags!N119="grey"),IF('Currently Exported 2'!N119=1, "have", "missing"),IF('Currently Exported 2'!N119=1, "extra", "ignore"))</f>
        <v>extra</v>
      </c>
      <c r="O119" s="1" t="str">
        <f ca="1">IF(OR(onchangeTags!O119="white",onchangeTags!O119="yellow",onchangeTags!O119="grey"),IF('Currently Exported 2'!O119=1, "have", "missing"),IF('Currently Exported 2'!O119=1, "extra", "ignore"))</f>
        <v>extra</v>
      </c>
      <c r="P119" s="1" t="str">
        <f ca="1">IF(OR(onchangeTags!P119="white",onchangeTags!P119="yellow",onchangeTags!P119="grey"),IF('Currently Exported 2'!P119=1, "have", "missing"),IF('Currently Exported 2'!P119=1, "extra", "ignore"))</f>
        <v>ignore</v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IF(OR(onchangeTags!B120="white",onchangeTags!B120="yellow",onchangeTags!B120="grey"),IF('Currently Exported 2'!B120=1, "have", "missing"),IF('Currently Exported 2'!B120=1, "extra", "ignore"))</f>
        <v>ignore</v>
      </c>
      <c r="C120" s="1" t="str">
        <f ca="1">IF(OR(onchangeTags!C120="white",onchangeTags!C120="yellow",onchangeTags!C120="grey"),IF('Currently Exported 2'!C120=1, "have", "missing"),IF('Currently Exported 2'!C120=1, "extra", "ignore"))</f>
        <v>ignore</v>
      </c>
      <c r="D120" s="1" t="str">
        <f ca="1">IF(OR(onchangeTags!D120="white",onchangeTags!D120="yellow",onchangeTags!D120="grey"),IF('Currently Exported 2'!D120=1, "have", "missing"),IF('Currently Exported 2'!D120=1, "extra", "ignore"))</f>
        <v>extra</v>
      </c>
      <c r="E120" s="1" t="str">
        <f ca="1">IF(OR(onchangeTags!E120="white",onchangeTags!E120="yellow",onchangeTags!E120="grey"),IF('Currently Exported 2'!E120=1, "have", "missing"),IF('Currently Exported 2'!E120=1, "extra", "ignore"))</f>
        <v>extra</v>
      </c>
      <c r="F120" s="1" t="str">
        <f ca="1">IF(OR(onchangeTags!F120="white",onchangeTags!F120="yellow",onchangeTags!F120="grey"),IF('Currently Exported 2'!F120=1, "have", "missing"),IF('Currently Exported 2'!F120=1, "extra", "ignore"))</f>
        <v>extra</v>
      </c>
      <c r="G120" s="1" t="str">
        <f ca="1">IF(OR(onchangeTags!G120="white",onchangeTags!G120="yellow",onchangeTags!G120="grey"),IF('Currently Exported 2'!G120=1, "have", "missing"),IF('Currently Exported 2'!G120=1, "extra", "ignore"))</f>
        <v>extra</v>
      </c>
      <c r="H120" s="1" t="str">
        <f ca="1">IF(OR(onchangeTags!H120="white",onchangeTags!H120="yellow",onchangeTags!H120="grey"),IF('Currently Exported 2'!H120=1, "have", "missing"),IF('Currently Exported 2'!H120=1, "extra", "ignore"))</f>
        <v>extra</v>
      </c>
      <c r="I120" s="1" t="str">
        <f ca="1">IF(OR(onchangeTags!I120="white",onchangeTags!I120="yellow",onchangeTags!I120="grey"),IF('Currently Exported 2'!I120=1, "have", "missing"),IF('Currently Exported 2'!I120=1, "extra", "ignore"))</f>
        <v>extra</v>
      </c>
      <c r="J120" s="1" t="str">
        <f ca="1">IF(OR(onchangeTags!J120="white",onchangeTags!J120="yellow",onchangeTags!J120="grey"),IF('Currently Exported 2'!J120=1, "have", "missing"),IF('Currently Exported 2'!J120=1, "extra", "ignore"))</f>
        <v>extra</v>
      </c>
      <c r="K120" s="1" t="str">
        <f ca="1">IF(OR(onchangeTags!K120="white",onchangeTags!K120="yellow",onchangeTags!K120="grey"),IF('Currently Exported 2'!K120=1, "have", "missing"),IF('Currently Exported 2'!K120=1, "extra", "ignore"))</f>
        <v>extra</v>
      </c>
      <c r="L120" s="1" t="str">
        <f ca="1">IF(OR(onchangeTags!L120="white",onchangeTags!L120="yellow",onchangeTags!L120="grey"),IF('Currently Exported 2'!L120=1, "have", "missing"),IF('Currently Exported 2'!L120=1, "extra", "ignore"))</f>
        <v>extra</v>
      </c>
      <c r="M120" s="1" t="str">
        <f ca="1">IF(OR(onchangeTags!M120="white",onchangeTags!M120="yellow",onchangeTags!M120="grey"),IF('Currently Exported 2'!M120=1, "have", "missing"),IF('Currently Exported 2'!M120=1, "extra", "ignore"))</f>
        <v>extra</v>
      </c>
      <c r="N120" s="1" t="str">
        <f ca="1">IF(OR(onchangeTags!N120="white",onchangeTags!N120="yellow",onchangeTags!N120="grey"),IF('Currently Exported 2'!N120=1, "have", "missing"),IF('Currently Exported 2'!N120=1, "extra", "ignore"))</f>
        <v>extra</v>
      </c>
      <c r="O120" s="1" t="str">
        <f ca="1">IF(OR(onchangeTags!O120="white",onchangeTags!O120="yellow",onchangeTags!O120="grey"),IF('Currently Exported 2'!O120=1, "have", "missing"),IF('Currently Exported 2'!O120=1, "extra", "ignore"))</f>
        <v>extra</v>
      </c>
      <c r="P120" s="1" t="str">
        <f ca="1">IF(OR(onchangeTags!P120="white",onchangeTags!P120="yellow",onchangeTags!P120="grey"),IF('Currently Exported 2'!P120=1, "have", "missing"),IF('Currently Exported 2'!P120=1, "extra", "ignore"))</f>
        <v>ignore</v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IF(OR(onchangeTags!B121="white",onchangeTags!B121="yellow",onchangeTags!B121="grey"),IF('Currently Exported 2'!B121=1, "have", "missing"),IF('Currently Exported 2'!B121=1, "extra", "ignore"))</f>
        <v>ignore</v>
      </c>
      <c r="C121" s="1" t="str">
        <f ca="1">IF(OR(onchangeTags!C121="white",onchangeTags!C121="yellow",onchangeTags!C121="grey"),IF('Currently Exported 2'!C121=1, "have", "missing"),IF('Currently Exported 2'!C121=1, "extra", "ignore"))</f>
        <v>ignore</v>
      </c>
      <c r="D121" s="1" t="str">
        <f ca="1">IF(OR(onchangeTags!D121="white",onchangeTags!D121="yellow",onchangeTags!D121="grey"),IF('Currently Exported 2'!D121=1, "have", "missing"),IF('Currently Exported 2'!D121=1, "extra", "ignore"))</f>
        <v>extra</v>
      </c>
      <c r="E121" s="1" t="str">
        <f ca="1">IF(OR(onchangeTags!E121="white",onchangeTags!E121="yellow",onchangeTags!E121="grey"),IF('Currently Exported 2'!E121=1, "have", "missing"),IF('Currently Exported 2'!E121=1, "extra", "ignore"))</f>
        <v>extra</v>
      </c>
      <c r="F121" s="1" t="str">
        <f ca="1">IF(OR(onchangeTags!F121="white",onchangeTags!F121="yellow",onchangeTags!F121="grey"),IF('Currently Exported 2'!F121=1, "have", "missing"),IF('Currently Exported 2'!F121=1, "extra", "ignore"))</f>
        <v>extra</v>
      </c>
      <c r="G121" s="1" t="str">
        <f ca="1">IF(OR(onchangeTags!G121="white",onchangeTags!G121="yellow",onchangeTags!G121="grey"),IF('Currently Exported 2'!G121=1, "have", "missing"),IF('Currently Exported 2'!G121=1, "extra", "ignore"))</f>
        <v>extra</v>
      </c>
      <c r="H121" s="1" t="str">
        <f ca="1">IF(OR(onchangeTags!H121="white",onchangeTags!H121="yellow",onchangeTags!H121="grey"),IF('Currently Exported 2'!H121=1, "have", "missing"),IF('Currently Exported 2'!H121=1, "extra", "ignore"))</f>
        <v>extra</v>
      </c>
      <c r="I121" s="1" t="str">
        <f ca="1">IF(OR(onchangeTags!I121="white",onchangeTags!I121="yellow",onchangeTags!I121="grey"),IF('Currently Exported 2'!I121=1, "have", "missing"),IF('Currently Exported 2'!I121=1, "extra", "ignore"))</f>
        <v>extra</v>
      </c>
      <c r="J121" s="1" t="str">
        <f ca="1">IF(OR(onchangeTags!J121="white",onchangeTags!J121="yellow",onchangeTags!J121="grey"),IF('Currently Exported 2'!J121=1, "have", "missing"),IF('Currently Exported 2'!J121=1, "extra", "ignore"))</f>
        <v>extra</v>
      </c>
      <c r="K121" s="1" t="str">
        <f ca="1">IF(OR(onchangeTags!K121="white",onchangeTags!K121="yellow",onchangeTags!K121="grey"),IF('Currently Exported 2'!K121=1, "have", "missing"),IF('Currently Exported 2'!K121=1, "extra", "ignore"))</f>
        <v>extra</v>
      </c>
      <c r="L121" s="1" t="str">
        <f ca="1">IF(OR(onchangeTags!L121="white",onchangeTags!L121="yellow",onchangeTags!L121="grey"),IF('Currently Exported 2'!L121=1, "have", "missing"),IF('Currently Exported 2'!L121=1, "extra", "ignore"))</f>
        <v>extra</v>
      </c>
      <c r="M121" s="1" t="str">
        <f ca="1">IF(OR(onchangeTags!M121="white",onchangeTags!M121="yellow",onchangeTags!M121="grey"),IF('Currently Exported 2'!M121=1, "have", "missing"),IF('Currently Exported 2'!M121=1, "extra", "ignore"))</f>
        <v>extra</v>
      </c>
      <c r="N121" s="1" t="str">
        <f ca="1">IF(OR(onchangeTags!N121="white",onchangeTags!N121="yellow",onchangeTags!N121="grey"),IF('Currently Exported 2'!N121=1, "have", "missing"),IF('Currently Exported 2'!N121=1, "extra", "ignore"))</f>
        <v>extra</v>
      </c>
      <c r="O121" s="1" t="str">
        <f ca="1">IF(OR(onchangeTags!O121="white",onchangeTags!O121="yellow",onchangeTags!O121="grey"),IF('Currently Exported 2'!O121=1, "have", "missing"),IF('Currently Exported 2'!O121=1, "extra", "ignore"))</f>
        <v>extra</v>
      </c>
      <c r="P121" s="1" t="str">
        <f ca="1">IF(OR(onchangeTags!P121="white",onchangeTags!P121="yellow",onchangeTags!P121="grey"),IF('Currently Exported 2'!P121=1, "have", "missing"),IF('Currently Exported 2'!P121=1, "extra", "ignore"))</f>
        <v>ignore</v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IF(OR(onchangeTags!B122="white",onchangeTags!B122="yellow",onchangeTags!B122="grey"),IF('Currently Exported 2'!B122=1, "have", "missing"),IF('Currently Exported 2'!B122=1, "extra", "ignore"))</f>
        <v>ignore</v>
      </c>
      <c r="C122" s="1" t="str">
        <f ca="1">IF(OR(onchangeTags!C122="white",onchangeTags!C122="yellow",onchangeTags!C122="grey"),IF('Currently Exported 2'!C122=1, "have", "missing"),IF('Currently Exported 2'!C122=1, "extra", "ignore"))</f>
        <v>ignore</v>
      </c>
      <c r="D122" s="1" t="str">
        <f ca="1">IF(OR(onchangeTags!D122="white",onchangeTags!D122="yellow",onchangeTags!D122="grey"),IF('Currently Exported 2'!D122=1, "have", "missing"),IF('Currently Exported 2'!D122=1, "extra", "ignore"))</f>
        <v>ignore</v>
      </c>
      <c r="E122" s="1" t="str">
        <f ca="1">IF(OR(onchangeTags!E122="white",onchangeTags!E122="yellow",onchangeTags!E122="grey"),IF('Currently Exported 2'!E122=1, "have", "missing"),IF('Currently Exported 2'!E122=1, "extra", "ignore"))</f>
        <v>ignore</v>
      </c>
      <c r="F122" s="1" t="str">
        <f ca="1">IF(OR(onchangeTags!F122="white",onchangeTags!F122="yellow",onchangeTags!F122="grey"),IF('Currently Exported 2'!F122=1, "have", "missing"),IF('Currently Exported 2'!F122=1, "extra", "ignore"))</f>
        <v>ignore</v>
      </c>
      <c r="G122" s="1" t="str">
        <f ca="1">IF(OR(onchangeTags!G122="white",onchangeTags!G122="yellow",onchangeTags!G122="grey"),IF('Currently Exported 2'!G122=1, "have", "missing"),IF('Currently Exported 2'!G122=1, "extra", "ignore"))</f>
        <v>ignore</v>
      </c>
      <c r="H122" s="1" t="str">
        <f ca="1">IF(OR(onchangeTags!H122="white",onchangeTags!H122="yellow",onchangeTags!H122="grey"),IF('Currently Exported 2'!H122=1, "have", "missing"),IF('Currently Exported 2'!H122=1, "extra", "ignore"))</f>
        <v>ignore</v>
      </c>
      <c r="I122" s="1" t="str">
        <f ca="1">IF(OR(onchangeTags!I122="white",onchangeTags!I122="yellow",onchangeTags!I122="grey"),IF('Currently Exported 2'!I122=1, "have", "missing"),IF('Currently Exported 2'!I122=1, "extra", "ignore"))</f>
        <v>ignore</v>
      </c>
      <c r="J122" s="1" t="str">
        <f ca="1">IF(OR(onchangeTags!J122="white",onchangeTags!J122="yellow",onchangeTags!J122="grey"),IF('Currently Exported 2'!J122=1, "have", "missing"),IF('Currently Exported 2'!J122=1, "extra", "ignore"))</f>
        <v>ignore</v>
      </c>
      <c r="K122" s="1" t="str">
        <f ca="1">IF(OR(onchangeTags!K122="white",onchangeTags!K122="yellow",onchangeTags!K122="grey"),IF('Currently Exported 2'!K122=1, "have", "missing"),IF('Currently Exported 2'!K122=1, "extra", "ignore"))</f>
        <v>ignore</v>
      </c>
      <c r="L122" s="1" t="str">
        <f ca="1">IF(OR(onchangeTags!L122="white",onchangeTags!L122="yellow",onchangeTags!L122="grey"),IF('Currently Exported 2'!L122=1, "have", "missing"),IF('Currently Exported 2'!L122=1, "extra", "ignore"))</f>
        <v>ignore</v>
      </c>
      <c r="M122" s="1" t="str">
        <f ca="1">IF(OR(onchangeTags!M122="white",onchangeTags!M122="yellow",onchangeTags!M122="grey"),IF('Currently Exported 2'!M122=1, "have", "missing"),IF('Currently Exported 2'!M122=1, "extra", "ignore"))</f>
        <v>ignore</v>
      </c>
      <c r="N122" s="1" t="str">
        <f ca="1">IF(OR(onchangeTags!N122="white",onchangeTags!N122="yellow",onchangeTags!N122="grey"),IF('Currently Exported 2'!N122=1, "have", "missing"),IF('Currently Exported 2'!N122=1, "extra", "ignore"))</f>
        <v>ignore</v>
      </c>
      <c r="O122" s="1" t="str">
        <f ca="1">IF(OR(onchangeTags!O122="white",onchangeTags!O122="yellow",onchangeTags!O122="grey"),IF('Currently Exported 2'!O122=1, "have", "missing"),IF('Currently Exported 2'!O122=1, "extra", "ignore"))</f>
        <v>ignore</v>
      </c>
      <c r="P122" s="1" t="str">
        <f ca="1">IF(OR(onchangeTags!P122="white",onchangeTags!P122="yellow",onchangeTags!P122="grey"),IF('Currently Exported 2'!P122=1, "have", "missing"),IF('Currently Exported 2'!P122=1, "extra", "ignore"))</f>
        <v>ignore</v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IF(OR(onchangeTags!B123="white",onchangeTags!B123="yellow",onchangeTags!B123="grey"),IF('Currently Exported 2'!B123=1, "have", "missing"),IF('Currently Exported 2'!B123=1, "extra", "ignore"))</f>
        <v>ignore</v>
      </c>
      <c r="C123" s="1" t="str">
        <f ca="1">IF(OR(onchangeTags!C123="white",onchangeTags!C123="yellow",onchangeTags!C123="grey"),IF('Currently Exported 2'!C123=1, "have", "missing"),IF('Currently Exported 2'!C123=1, "extra", "ignore"))</f>
        <v>ignore</v>
      </c>
      <c r="D123" s="1" t="str">
        <f ca="1">IF(OR(onchangeTags!D123="white",onchangeTags!D123="yellow",onchangeTags!D123="grey"),IF('Currently Exported 2'!D123=1, "have", "missing"),IF('Currently Exported 2'!D123=1, "extra", "ignore"))</f>
        <v>extra</v>
      </c>
      <c r="E123" s="1" t="str">
        <f ca="1">IF(OR(onchangeTags!E123="white",onchangeTags!E123="yellow",onchangeTags!E123="grey"),IF('Currently Exported 2'!E123=1, "have", "missing"),IF('Currently Exported 2'!E123=1, "extra", "ignore"))</f>
        <v>extra</v>
      </c>
      <c r="F123" s="1" t="str">
        <f ca="1">IF(OR(onchangeTags!F123="white",onchangeTags!F123="yellow",onchangeTags!F123="grey"),IF('Currently Exported 2'!F123=1, "have", "missing"),IF('Currently Exported 2'!F123=1, "extra", "ignore"))</f>
        <v>extra</v>
      </c>
      <c r="G123" s="1" t="str">
        <f ca="1">IF(OR(onchangeTags!G123="white",onchangeTags!G123="yellow",onchangeTags!G123="grey"),IF('Currently Exported 2'!G123=1, "have", "missing"),IF('Currently Exported 2'!G123=1, "extra", "ignore"))</f>
        <v>extra</v>
      </c>
      <c r="H123" s="1" t="str">
        <f ca="1">IF(OR(onchangeTags!H123="white",onchangeTags!H123="yellow",onchangeTags!H123="grey"),IF('Currently Exported 2'!H123=1, "have", "missing"),IF('Currently Exported 2'!H123=1, "extra", "ignore"))</f>
        <v>extra</v>
      </c>
      <c r="I123" s="1" t="str">
        <f ca="1">IF(OR(onchangeTags!I123="white",onchangeTags!I123="yellow",onchangeTags!I123="grey"),IF('Currently Exported 2'!I123=1, "have", "missing"),IF('Currently Exported 2'!I123=1, "extra", "ignore"))</f>
        <v>extra</v>
      </c>
      <c r="J123" s="1" t="str">
        <f ca="1">IF(OR(onchangeTags!J123="white",onchangeTags!J123="yellow",onchangeTags!J123="grey"),IF('Currently Exported 2'!J123=1, "have", "missing"),IF('Currently Exported 2'!J123=1, "extra", "ignore"))</f>
        <v>extra</v>
      </c>
      <c r="K123" s="1" t="str">
        <f ca="1">IF(OR(onchangeTags!K123="white",onchangeTags!K123="yellow",onchangeTags!K123="grey"),IF('Currently Exported 2'!K123=1, "have", "missing"),IF('Currently Exported 2'!K123=1, "extra", "ignore"))</f>
        <v>extra</v>
      </c>
      <c r="L123" s="1" t="str">
        <f ca="1">IF(OR(onchangeTags!L123="white",onchangeTags!L123="yellow",onchangeTags!L123="grey"),IF('Currently Exported 2'!L123=1, "have", "missing"),IF('Currently Exported 2'!L123=1, "extra", "ignore"))</f>
        <v>extra</v>
      </c>
      <c r="M123" s="1" t="str">
        <f ca="1">IF(OR(onchangeTags!M123="white",onchangeTags!M123="yellow",onchangeTags!M123="grey"),IF('Currently Exported 2'!M123=1, "have", "missing"),IF('Currently Exported 2'!M123=1, "extra", "ignore"))</f>
        <v>extra</v>
      </c>
      <c r="N123" s="1" t="str">
        <f ca="1">IF(OR(onchangeTags!N123="white",onchangeTags!N123="yellow",onchangeTags!N123="grey"),IF('Currently Exported 2'!N123=1, "have", "missing"),IF('Currently Exported 2'!N123=1, "extra", "ignore"))</f>
        <v>extra</v>
      </c>
      <c r="O123" s="1" t="str">
        <f ca="1">IF(OR(onchangeTags!O123="white",onchangeTags!O123="yellow",onchangeTags!O123="grey"),IF('Currently Exported 2'!O123=1, "have", "missing"),IF('Currently Exported 2'!O123=1, "extra", "ignore"))</f>
        <v>extra</v>
      </c>
      <c r="P123" s="1" t="str">
        <f ca="1">IF(OR(onchangeTags!P123="white",onchangeTags!P123="yellow",onchangeTags!P123="grey"),IF('Currently Exported 2'!P123=1, "have", "missing"),IF('Currently Exported 2'!P123=1, "extra", "ignore"))</f>
        <v>ignore</v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IF(OR(onchangeTags!B124="white",onchangeTags!B124="yellow",onchangeTags!B124="grey"),IF('Currently Exported 2'!B124=1, "have", "missing"),IF('Currently Exported 2'!B124=1, "extra", "ignore"))</f>
        <v>ignore</v>
      </c>
      <c r="C124" s="1" t="str">
        <f ca="1">IF(OR(onchangeTags!C124="white",onchangeTags!C124="yellow",onchangeTags!C124="grey"),IF('Currently Exported 2'!C124=1, "have", "missing"),IF('Currently Exported 2'!C124=1, "extra", "ignore"))</f>
        <v>ignore</v>
      </c>
      <c r="D124" s="1" t="str">
        <f ca="1">IF(OR(onchangeTags!D124="white",onchangeTags!D124="yellow",onchangeTags!D124="grey"),IF('Currently Exported 2'!D124=1, "have", "missing"),IF('Currently Exported 2'!D124=1, "extra", "ignore"))</f>
        <v>ignore</v>
      </c>
      <c r="E124" s="1" t="str">
        <f ca="1">IF(OR(onchangeTags!E124="white",onchangeTags!E124="yellow",onchangeTags!E124="grey"),IF('Currently Exported 2'!E124=1, "have", "missing"),IF('Currently Exported 2'!E124=1, "extra", "ignore"))</f>
        <v>ignore</v>
      </c>
      <c r="F124" s="1" t="str">
        <f ca="1">IF(OR(onchangeTags!F124="white",onchangeTags!F124="yellow",onchangeTags!F124="grey"),IF('Currently Exported 2'!F124=1, "have", "missing"),IF('Currently Exported 2'!F124=1, "extra", "ignore"))</f>
        <v>ignore</v>
      </c>
      <c r="G124" s="1" t="str">
        <f ca="1">IF(OR(onchangeTags!G124="white",onchangeTags!G124="yellow",onchangeTags!G124="grey"),IF('Currently Exported 2'!G124=1, "have", "missing"),IF('Currently Exported 2'!G124=1, "extra", "ignore"))</f>
        <v>ignore</v>
      </c>
      <c r="H124" s="1" t="str">
        <f ca="1">IF(OR(onchangeTags!H124="white",onchangeTags!H124="yellow",onchangeTags!H124="grey"),IF('Currently Exported 2'!H124=1, "have", "missing"),IF('Currently Exported 2'!H124=1, "extra", "ignore"))</f>
        <v>ignore</v>
      </c>
      <c r="I124" s="1" t="str">
        <f ca="1">IF(OR(onchangeTags!I124="white",onchangeTags!I124="yellow",onchangeTags!I124="grey"),IF('Currently Exported 2'!I124=1, "have", "missing"),IF('Currently Exported 2'!I124=1, "extra", "ignore"))</f>
        <v>ignore</v>
      </c>
      <c r="J124" s="1" t="str">
        <f ca="1">IF(OR(onchangeTags!J124="white",onchangeTags!J124="yellow",onchangeTags!J124="grey"),IF('Currently Exported 2'!J124=1, "have", "missing"),IF('Currently Exported 2'!J124=1, "extra", "ignore"))</f>
        <v>ignore</v>
      </c>
      <c r="K124" s="1" t="str">
        <f ca="1">IF(OR(onchangeTags!K124="white",onchangeTags!K124="yellow",onchangeTags!K124="grey"),IF('Currently Exported 2'!K124=1, "have", "missing"),IF('Currently Exported 2'!K124=1, "extra", "ignore"))</f>
        <v>ignore</v>
      </c>
      <c r="L124" s="1" t="str">
        <f ca="1">IF(OR(onchangeTags!L124="white",onchangeTags!L124="yellow",onchangeTags!L124="grey"),IF('Currently Exported 2'!L124=1, "have", "missing"),IF('Currently Exported 2'!L124=1, "extra", "ignore"))</f>
        <v>ignore</v>
      </c>
      <c r="M124" s="1" t="str">
        <f ca="1">IF(OR(onchangeTags!M124="white",onchangeTags!M124="yellow",onchangeTags!M124="grey"),IF('Currently Exported 2'!M124=1, "have", "missing"),IF('Currently Exported 2'!M124=1, "extra", "ignore"))</f>
        <v>ignore</v>
      </c>
      <c r="N124" s="1" t="str">
        <f ca="1">IF(OR(onchangeTags!N124="white",onchangeTags!N124="yellow",onchangeTags!N124="grey"),IF('Currently Exported 2'!N124=1, "have", "missing"),IF('Currently Exported 2'!N124=1, "extra", "ignore"))</f>
        <v>ignore</v>
      </c>
      <c r="O124" s="1" t="str">
        <f ca="1">IF(OR(onchangeTags!O124="white",onchangeTags!O124="yellow",onchangeTags!O124="grey"),IF('Currently Exported 2'!O124=1, "have", "missing"),IF('Currently Exported 2'!O124=1, "extra", "ignore"))</f>
        <v>ignore</v>
      </c>
      <c r="P124" s="1" t="str">
        <f ca="1">IF(OR(onchangeTags!P124="white",onchangeTags!P124="yellow",onchangeTags!P124="grey"),IF('Currently Exported 2'!P124=1, "have", "missing"),IF('Currently Exported 2'!P124=1, "extra", "ignore"))</f>
        <v>ignore</v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IF(OR(onchangeTags!B125="white",onchangeTags!B125="yellow",onchangeTags!B125="grey"),IF('Currently Exported 2'!B125=1, "have", "missing"),IF('Currently Exported 2'!B125=1, "extra", "ignore"))</f>
        <v>ignore</v>
      </c>
      <c r="C125" s="1" t="str">
        <f ca="1">IF(OR(onchangeTags!C125="white",onchangeTags!C125="yellow",onchangeTags!C125="grey"),IF('Currently Exported 2'!C125=1, "have", "missing"),IF('Currently Exported 2'!C125=1, "extra", "ignore"))</f>
        <v>ignore</v>
      </c>
      <c r="D125" s="1" t="str">
        <f ca="1">IF(OR(onchangeTags!D125="white",onchangeTags!D125="yellow",onchangeTags!D125="grey"),IF('Currently Exported 2'!D125=1, "have", "missing"),IF('Currently Exported 2'!D125=1, "extra", "ignore"))</f>
        <v>extra</v>
      </c>
      <c r="E125" s="1" t="str">
        <f ca="1">IF(OR(onchangeTags!E125="white",onchangeTags!E125="yellow",onchangeTags!E125="grey"),IF('Currently Exported 2'!E125=1, "have", "missing"),IF('Currently Exported 2'!E125=1, "extra", "ignore"))</f>
        <v>extra</v>
      </c>
      <c r="F125" s="1" t="str">
        <f ca="1">IF(OR(onchangeTags!F125="white",onchangeTags!F125="yellow",onchangeTags!F125="grey"),IF('Currently Exported 2'!F125=1, "have", "missing"),IF('Currently Exported 2'!F125=1, "extra", "ignore"))</f>
        <v>extra</v>
      </c>
      <c r="G125" s="1" t="str">
        <f ca="1">IF(OR(onchangeTags!G125="white",onchangeTags!G125="yellow",onchangeTags!G125="grey"),IF('Currently Exported 2'!G125=1, "have", "missing"),IF('Currently Exported 2'!G125=1, "extra", "ignore"))</f>
        <v>extra</v>
      </c>
      <c r="H125" s="1" t="str">
        <f ca="1">IF(OR(onchangeTags!H125="white",onchangeTags!H125="yellow",onchangeTags!H125="grey"),IF('Currently Exported 2'!H125=1, "have", "missing"),IF('Currently Exported 2'!H125=1, "extra", "ignore"))</f>
        <v>extra</v>
      </c>
      <c r="I125" s="1" t="str">
        <f ca="1">IF(OR(onchangeTags!I125="white",onchangeTags!I125="yellow",onchangeTags!I125="grey"),IF('Currently Exported 2'!I125=1, "have", "missing"),IF('Currently Exported 2'!I125=1, "extra", "ignore"))</f>
        <v>extra</v>
      </c>
      <c r="J125" s="1" t="str">
        <f ca="1">IF(OR(onchangeTags!J125="white",onchangeTags!J125="yellow",onchangeTags!J125="grey"),IF('Currently Exported 2'!J125=1, "have", "missing"),IF('Currently Exported 2'!J125=1, "extra", "ignore"))</f>
        <v>extra</v>
      </c>
      <c r="K125" s="1" t="str">
        <f ca="1">IF(OR(onchangeTags!K125="white",onchangeTags!K125="yellow",onchangeTags!K125="grey"),IF('Currently Exported 2'!K125=1, "have", "missing"),IF('Currently Exported 2'!K125=1, "extra", "ignore"))</f>
        <v>extra</v>
      </c>
      <c r="L125" s="1" t="str">
        <f ca="1">IF(OR(onchangeTags!L125="white",onchangeTags!L125="yellow",onchangeTags!L125="grey"),IF('Currently Exported 2'!L125=1, "have", "missing"),IF('Currently Exported 2'!L125=1, "extra", "ignore"))</f>
        <v>extra</v>
      </c>
      <c r="M125" s="1" t="str">
        <f ca="1">IF(OR(onchangeTags!M125="white",onchangeTags!M125="yellow",onchangeTags!M125="grey"),IF('Currently Exported 2'!M125=1, "have", "missing"),IF('Currently Exported 2'!M125=1, "extra", "ignore"))</f>
        <v>extra</v>
      </c>
      <c r="N125" s="1" t="str">
        <f ca="1">IF(OR(onchangeTags!N125="white",onchangeTags!N125="yellow",onchangeTags!N125="grey"),IF('Currently Exported 2'!N125=1, "have", "missing"),IF('Currently Exported 2'!N125=1, "extra", "ignore"))</f>
        <v>extra</v>
      </c>
      <c r="O125" s="1" t="str">
        <f ca="1">IF(OR(onchangeTags!O125="white",onchangeTags!O125="yellow",onchangeTags!O125="grey"),IF('Currently Exported 2'!O125=1, "have", "missing"),IF('Currently Exported 2'!O125=1, "extra", "ignore"))</f>
        <v>extra</v>
      </c>
      <c r="P125" s="1" t="str">
        <f ca="1">IF(OR(onchangeTags!P125="white",onchangeTags!P125="yellow",onchangeTags!P125="grey"),IF('Currently Exported 2'!P125=1, "have", "missing"),IF('Currently Exported 2'!P125=1, "extra", "ignore"))</f>
        <v>ignore</v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IF(OR(onchangeTags!B126="white",onchangeTags!B126="yellow",onchangeTags!B126="grey"),IF('Currently Exported 2'!B126=1, "have", "missing"),IF('Currently Exported 2'!B126=1, "extra", "ignore"))</f>
        <v>ignore</v>
      </c>
      <c r="C126" s="1" t="str">
        <f ca="1">IF(OR(onchangeTags!C126="white",onchangeTags!C126="yellow",onchangeTags!C126="grey"),IF('Currently Exported 2'!C126=1, "have", "missing"),IF('Currently Exported 2'!C126=1, "extra", "ignore"))</f>
        <v>ignore</v>
      </c>
      <c r="D126" s="1" t="str">
        <f ca="1">IF(OR(onchangeTags!D126="white",onchangeTags!D126="yellow",onchangeTags!D126="grey"),IF('Currently Exported 2'!D126=1, "have", "missing"),IF('Currently Exported 2'!D126=1, "extra", "ignore"))</f>
        <v>extra</v>
      </c>
      <c r="E126" s="1" t="str">
        <f ca="1">IF(OR(onchangeTags!E126="white",onchangeTags!E126="yellow",onchangeTags!E126="grey"),IF('Currently Exported 2'!E126=1, "have", "missing"),IF('Currently Exported 2'!E126=1, "extra", "ignore"))</f>
        <v>extra</v>
      </c>
      <c r="F126" s="1" t="str">
        <f ca="1">IF(OR(onchangeTags!F126="white",onchangeTags!F126="yellow",onchangeTags!F126="grey"),IF('Currently Exported 2'!F126=1, "have", "missing"),IF('Currently Exported 2'!F126=1, "extra", "ignore"))</f>
        <v>extra</v>
      </c>
      <c r="G126" s="1" t="str">
        <f ca="1">IF(OR(onchangeTags!G126="white",onchangeTags!G126="yellow",onchangeTags!G126="grey"),IF('Currently Exported 2'!G126=1, "have", "missing"),IF('Currently Exported 2'!G126=1, "extra", "ignore"))</f>
        <v>extra</v>
      </c>
      <c r="H126" s="1" t="str">
        <f ca="1">IF(OR(onchangeTags!H126="white",onchangeTags!H126="yellow",onchangeTags!H126="grey"),IF('Currently Exported 2'!H126=1, "have", "missing"),IF('Currently Exported 2'!H126=1, "extra", "ignore"))</f>
        <v>extra</v>
      </c>
      <c r="I126" s="1" t="str">
        <f ca="1">IF(OR(onchangeTags!I126="white",onchangeTags!I126="yellow",onchangeTags!I126="grey"),IF('Currently Exported 2'!I126=1, "have", "missing"),IF('Currently Exported 2'!I126=1, "extra", "ignore"))</f>
        <v>extra</v>
      </c>
      <c r="J126" s="1" t="str">
        <f ca="1">IF(OR(onchangeTags!J126="white",onchangeTags!J126="yellow",onchangeTags!J126="grey"),IF('Currently Exported 2'!J126=1, "have", "missing"),IF('Currently Exported 2'!J126=1, "extra", "ignore"))</f>
        <v>extra</v>
      </c>
      <c r="K126" s="1" t="str">
        <f ca="1">IF(OR(onchangeTags!K126="white",onchangeTags!K126="yellow",onchangeTags!K126="grey"),IF('Currently Exported 2'!K126=1, "have", "missing"),IF('Currently Exported 2'!K126=1, "extra", "ignore"))</f>
        <v>extra</v>
      </c>
      <c r="L126" s="1" t="str">
        <f ca="1">IF(OR(onchangeTags!L126="white",onchangeTags!L126="yellow",onchangeTags!L126="grey"),IF('Currently Exported 2'!L126=1, "have", "missing"),IF('Currently Exported 2'!L126=1, "extra", "ignore"))</f>
        <v>extra</v>
      </c>
      <c r="M126" s="1" t="str">
        <f ca="1">IF(OR(onchangeTags!M126="white",onchangeTags!M126="yellow",onchangeTags!M126="grey"),IF('Currently Exported 2'!M126=1, "have", "missing"),IF('Currently Exported 2'!M126=1, "extra", "ignore"))</f>
        <v>extra</v>
      </c>
      <c r="N126" s="1" t="str">
        <f ca="1">IF(OR(onchangeTags!N126="white",onchangeTags!N126="yellow",onchangeTags!N126="grey"),IF('Currently Exported 2'!N126=1, "have", "missing"),IF('Currently Exported 2'!N126=1, "extra", "ignore"))</f>
        <v>extra</v>
      </c>
      <c r="O126" s="1" t="str">
        <f ca="1">IF(OR(onchangeTags!O126="white",onchangeTags!O126="yellow",onchangeTags!O126="grey"),IF('Currently Exported 2'!O126=1, "have", "missing"),IF('Currently Exported 2'!O126=1, "extra", "ignore"))</f>
        <v>extra</v>
      </c>
      <c r="P126" s="1" t="str">
        <f ca="1">IF(OR(onchangeTags!P126="white",onchangeTags!P126="yellow",onchangeTags!P126="grey"),IF('Currently Exported 2'!P126=1, "have", "missing"),IF('Currently Exported 2'!P126=1, "extra", "ignore"))</f>
        <v>ignore</v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IF(OR(onchangeTags!B127="white",onchangeTags!B127="yellow",onchangeTags!B127="grey"),IF('Currently Exported 2'!B127=1, "have", "missing"),IF('Currently Exported 2'!B127=1, "extra", "ignore"))</f>
        <v>ignore</v>
      </c>
      <c r="C127" s="1" t="str">
        <f ca="1">IF(OR(onchangeTags!C127="white",onchangeTags!C127="yellow",onchangeTags!C127="grey"),IF('Currently Exported 2'!C127=1, "have", "missing"),IF('Currently Exported 2'!C127=1, "extra", "ignore"))</f>
        <v>ignore</v>
      </c>
      <c r="D127" s="1" t="str">
        <f ca="1">IF(OR(onchangeTags!D127="white",onchangeTags!D127="yellow",onchangeTags!D127="grey"),IF('Currently Exported 2'!D127=1, "have", "missing"),IF('Currently Exported 2'!D127=1, "extra", "ignore"))</f>
        <v>ignore</v>
      </c>
      <c r="E127" s="1" t="str">
        <f ca="1">IF(OR(onchangeTags!E127="white",onchangeTags!E127="yellow",onchangeTags!E127="grey"),IF('Currently Exported 2'!E127=1, "have", "missing"),IF('Currently Exported 2'!E127=1, "extra", "ignore"))</f>
        <v>ignore</v>
      </c>
      <c r="F127" s="1" t="str">
        <f ca="1">IF(OR(onchangeTags!F127="white",onchangeTags!F127="yellow",onchangeTags!F127="grey"),IF('Currently Exported 2'!F127=1, "have", "missing"),IF('Currently Exported 2'!F127=1, "extra", "ignore"))</f>
        <v>ignore</v>
      </c>
      <c r="G127" s="1" t="str">
        <f ca="1">IF(OR(onchangeTags!G127="white",onchangeTags!G127="yellow",onchangeTags!G127="grey"),IF('Currently Exported 2'!G127=1, "have", "missing"),IF('Currently Exported 2'!G127=1, "extra", "ignore"))</f>
        <v>ignore</v>
      </c>
      <c r="H127" s="1" t="str">
        <f ca="1">IF(OR(onchangeTags!H127="white",onchangeTags!H127="yellow",onchangeTags!H127="grey"),IF('Currently Exported 2'!H127=1, "have", "missing"),IF('Currently Exported 2'!H127=1, "extra", "ignore"))</f>
        <v>ignore</v>
      </c>
      <c r="I127" s="1" t="str">
        <f ca="1">IF(OR(onchangeTags!I127="white",onchangeTags!I127="yellow",onchangeTags!I127="grey"),IF('Currently Exported 2'!I127=1, "have", "missing"),IF('Currently Exported 2'!I127=1, "extra", "ignore"))</f>
        <v>ignore</v>
      </c>
      <c r="J127" s="1" t="str">
        <f ca="1">IF(OR(onchangeTags!J127="white",onchangeTags!J127="yellow",onchangeTags!J127="grey"),IF('Currently Exported 2'!J127=1, "have", "missing"),IF('Currently Exported 2'!J127=1, "extra", "ignore"))</f>
        <v>ignore</v>
      </c>
      <c r="K127" s="1" t="str">
        <f ca="1">IF(OR(onchangeTags!K127="white",onchangeTags!K127="yellow",onchangeTags!K127="grey"),IF('Currently Exported 2'!K127=1, "have", "missing"),IF('Currently Exported 2'!K127=1, "extra", "ignore"))</f>
        <v>ignore</v>
      </c>
      <c r="L127" s="1" t="str">
        <f ca="1">IF(OR(onchangeTags!L127="white",onchangeTags!L127="yellow",onchangeTags!L127="grey"),IF('Currently Exported 2'!L127=1, "have", "missing"),IF('Currently Exported 2'!L127=1, "extra", "ignore"))</f>
        <v>ignore</v>
      </c>
      <c r="M127" s="1" t="str">
        <f ca="1">IF(OR(onchangeTags!M127="white",onchangeTags!M127="yellow",onchangeTags!M127="grey"),IF('Currently Exported 2'!M127=1, "have", "missing"),IF('Currently Exported 2'!M127=1, "extra", "ignore"))</f>
        <v>ignore</v>
      </c>
      <c r="N127" s="1" t="str">
        <f ca="1">IF(OR(onchangeTags!N127="white",onchangeTags!N127="yellow",onchangeTags!N127="grey"),IF('Currently Exported 2'!N127=1, "have", "missing"),IF('Currently Exported 2'!N127=1, "extra", "ignore"))</f>
        <v>ignore</v>
      </c>
      <c r="O127" s="1" t="str">
        <f ca="1">IF(OR(onchangeTags!O127="white",onchangeTags!O127="yellow",onchangeTags!O127="grey"),IF('Currently Exported 2'!O127=1, "have", "missing"),IF('Currently Exported 2'!O127=1, "extra", "ignore"))</f>
        <v>ignore</v>
      </c>
      <c r="P127" s="1" t="str">
        <f ca="1">IF(OR(onchangeTags!P127="white",onchangeTags!P127="yellow",onchangeTags!P127="grey"),IF('Currently Exported 2'!P127=1, "have", "missing"),IF('Currently Exported 2'!P127=1, "extra", "ignore"))</f>
        <v>ignore</v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IF(OR(onchangeTags!B128="white",onchangeTags!B128="yellow",onchangeTags!B128="grey"),IF('Currently Exported 2'!B128=1, "have", "missing"),IF('Currently Exported 2'!B128=1, "extra", "ignore"))</f>
        <v>ignore</v>
      </c>
      <c r="C128" s="1" t="str">
        <f ca="1">IF(OR(onchangeTags!C128="white",onchangeTags!C128="yellow",onchangeTags!C128="grey"),IF('Currently Exported 2'!C128=1, "have", "missing"),IF('Currently Exported 2'!C128=1, "extra", "ignore"))</f>
        <v>ignore</v>
      </c>
      <c r="D128" s="1" t="str">
        <f ca="1">IF(OR(onchangeTags!D128="white",onchangeTags!D128="yellow",onchangeTags!D128="grey"),IF('Currently Exported 2'!D128=1, "have", "missing"),IF('Currently Exported 2'!D128=1, "extra", "ignore"))</f>
        <v>missing</v>
      </c>
      <c r="E128" s="1" t="str">
        <f ca="1">IF(OR(onchangeTags!E128="white",onchangeTags!E128="yellow",onchangeTags!E128="grey"),IF('Currently Exported 2'!E128=1, "have", "missing"),IF('Currently Exported 2'!E128=1, "extra", "ignore"))</f>
        <v>ignore</v>
      </c>
      <c r="F128" s="1" t="str">
        <f ca="1">IF(OR(onchangeTags!F128="white",onchangeTags!F128="yellow",onchangeTags!F128="grey"),IF('Currently Exported 2'!F128=1, "have", "missing"),IF('Currently Exported 2'!F128=1, "extra", "ignore"))</f>
        <v>ignore</v>
      </c>
      <c r="G128" s="1" t="str">
        <f ca="1">IF(OR(onchangeTags!G128="white",onchangeTags!G128="yellow",onchangeTags!G128="grey"),IF('Currently Exported 2'!G128=1, "have", "missing"),IF('Currently Exported 2'!G128=1, "extra", "ignore"))</f>
        <v>ignore</v>
      </c>
      <c r="H128" s="1" t="str">
        <f ca="1">IF(OR(onchangeTags!H128="white",onchangeTags!H128="yellow",onchangeTags!H128="grey"),IF('Currently Exported 2'!H128=1, "have", "missing"),IF('Currently Exported 2'!H128=1, "extra", "ignore"))</f>
        <v>ignore</v>
      </c>
      <c r="I128" s="1" t="str">
        <f ca="1">IF(OR(onchangeTags!I128="white",onchangeTags!I128="yellow",onchangeTags!I128="grey"),IF('Currently Exported 2'!I128=1, "have", "missing"),IF('Currently Exported 2'!I128=1, "extra", "ignore"))</f>
        <v>ignore</v>
      </c>
      <c r="J128" s="1" t="str">
        <f ca="1">IF(OR(onchangeTags!J128="white",onchangeTags!J128="yellow",onchangeTags!J128="grey"),IF('Currently Exported 2'!J128=1, "have", "missing"),IF('Currently Exported 2'!J128=1, "extra", "ignore"))</f>
        <v>ignore</v>
      </c>
      <c r="K128" s="1" t="str">
        <f ca="1">IF(OR(onchangeTags!K128="white",onchangeTags!K128="yellow",onchangeTags!K128="grey"),IF('Currently Exported 2'!K128=1, "have", "missing"),IF('Currently Exported 2'!K128=1, "extra", "ignore"))</f>
        <v>ignore</v>
      </c>
      <c r="L128" s="1" t="str">
        <f ca="1">IF(OR(onchangeTags!L128="white",onchangeTags!L128="yellow",onchangeTags!L128="grey"),IF('Currently Exported 2'!L128=1, "have", "missing"),IF('Currently Exported 2'!L128=1, "extra", "ignore"))</f>
        <v>ignore</v>
      </c>
      <c r="M128" s="1" t="str">
        <f ca="1">IF(OR(onchangeTags!M128="white",onchangeTags!M128="yellow",onchangeTags!M128="grey"),IF('Currently Exported 2'!M128=1, "have", "missing"),IF('Currently Exported 2'!M128=1, "extra", "ignore"))</f>
        <v>ignore</v>
      </c>
      <c r="N128" s="1" t="str">
        <f ca="1">IF(OR(onchangeTags!N128="white",onchangeTags!N128="yellow",onchangeTags!N128="grey"),IF('Currently Exported 2'!N128=1, "have", "missing"),IF('Currently Exported 2'!N128=1, "extra", "ignore"))</f>
        <v>ignore</v>
      </c>
      <c r="O128" s="1" t="str">
        <f ca="1">IF(OR(onchangeTags!O128="white",onchangeTags!O128="yellow",onchangeTags!O128="grey"),IF('Currently Exported 2'!O128=1, "have", "missing"),IF('Currently Exported 2'!O128=1, "extra", "ignore"))</f>
        <v>ignore</v>
      </c>
      <c r="P128" s="1" t="str">
        <f ca="1">IF(OR(onchangeTags!P128="white",onchangeTags!P128="yellow",onchangeTags!P128="grey"),IF('Currently Exported 2'!P128=1, "have", "missing"),IF('Currently Exported 2'!P128=1, "extra", "ignore"))</f>
        <v>ignore</v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IF(OR(onchangeTags!B129="white",onchangeTags!B129="yellow",onchangeTags!B129="grey"),IF('Currently Exported 2'!B129=1, "have", "missing"),IF('Currently Exported 2'!B129=1, "extra", "ignore"))</f>
        <v>ignore</v>
      </c>
      <c r="C129" s="1" t="str">
        <f ca="1">IF(OR(onchangeTags!C129="white",onchangeTags!C129="yellow",onchangeTags!C129="grey"),IF('Currently Exported 2'!C129=1, "have", "missing"),IF('Currently Exported 2'!C129=1, "extra", "ignore"))</f>
        <v>ignore</v>
      </c>
      <c r="D129" s="1" t="str">
        <f ca="1">IF(OR(onchangeTags!D129="white",onchangeTags!D129="yellow",onchangeTags!D129="grey"),IF('Currently Exported 2'!D129=1, "have", "missing"),IF('Currently Exported 2'!D129=1, "extra", "ignore"))</f>
        <v>have</v>
      </c>
      <c r="E129" s="1" t="str">
        <f ca="1">IF(OR(onchangeTags!E129="white",onchangeTags!E129="yellow",onchangeTags!E129="grey"),IF('Currently Exported 2'!E129=1, "have", "missing"),IF('Currently Exported 2'!E129=1, "extra", "ignore"))</f>
        <v>have</v>
      </c>
      <c r="F129" s="1" t="str">
        <f ca="1">IF(OR(onchangeTags!F129="white",onchangeTags!F129="yellow",onchangeTags!F129="grey"),IF('Currently Exported 2'!F129=1, "have", "missing"),IF('Currently Exported 2'!F129=1, "extra", "ignore"))</f>
        <v>have</v>
      </c>
      <c r="G129" s="1" t="str">
        <f ca="1">IF(OR(onchangeTags!G129="white",onchangeTags!G129="yellow",onchangeTags!G129="grey"),IF('Currently Exported 2'!G129=1, "have", "missing"),IF('Currently Exported 2'!G129=1, "extra", "ignore"))</f>
        <v>have</v>
      </c>
      <c r="H129" s="1" t="str">
        <f ca="1">IF(OR(onchangeTags!H129="white",onchangeTags!H129="yellow",onchangeTags!H129="grey"),IF('Currently Exported 2'!H129=1, "have", "missing"),IF('Currently Exported 2'!H129=1, "extra", "ignore"))</f>
        <v>have</v>
      </c>
      <c r="I129" s="1" t="str">
        <f ca="1">IF(OR(onchangeTags!I129="white",onchangeTags!I129="yellow",onchangeTags!I129="grey"),IF('Currently Exported 2'!I129=1, "have", "missing"),IF('Currently Exported 2'!I129=1, "extra", "ignore"))</f>
        <v>have</v>
      </c>
      <c r="J129" s="1" t="str">
        <f ca="1">IF(OR(onchangeTags!J129="white",onchangeTags!J129="yellow",onchangeTags!J129="grey"),IF('Currently Exported 2'!J129=1, "have", "missing"),IF('Currently Exported 2'!J129=1, "extra", "ignore"))</f>
        <v>have</v>
      </c>
      <c r="K129" s="1" t="str">
        <f ca="1">IF(OR(onchangeTags!K129="white",onchangeTags!K129="yellow",onchangeTags!K129="grey"),IF('Currently Exported 2'!K129=1, "have", "missing"),IF('Currently Exported 2'!K129=1, "extra", "ignore"))</f>
        <v>have</v>
      </c>
      <c r="L129" s="1" t="str">
        <f ca="1">IF(OR(onchangeTags!L129="white",onchangeTags!L129="yellow",onchangeTags!L129="grey"),IF('Currently Exported 2'!L129=1, "have", "missing"),IF('Currently Exported 2'!L129=1, "extra", "ignore"))</f>
        <v>have</v>
      </c>
      <c r="M129" s="1" t="str">
        <f ca="1">IF(OR(onchangeTags!M129="white",onchangeTags!M129="yellow",onchangeTags!M129="grey"),IF('Currently Exported 2'!M129=1, "have", "missing"),IF('Currently Exported 2'!M129=1, "extra", "ignore"))</f>
        <v>have</v>
      </c>
      <c r="N129" s="1" t="str">
        <f ca="1">IF(OR(onchangeTags!N129="white",onchangeTags!N129="yellow",onchangeTags!N129="grey"),IF('Currently Exported 2'!N129=1, "have", "missing"),IF('Currently Exported 2'!N129=1, "extra", "ignore"))</f>
        <v>have</v>
      </c>
      <c r="O129" s="1" t="str">
        <f ca="1">IF(OR(onchangeTags!O129="white",onchangeTags!O129="yellow",onchangeTags!O129="grey"),IF('Currently Exported 2'!O129=1, "have", "missing"),IF('Currently Exported 2'!O129=1, "extra", "ignore"))</f>
        <v>have</v>
      </c>
      <c r="P129" s="1" t="str">
        <f ca="1">IF(OR(onchangeTags!P129="white",onchangeTags!P129="yellow",onchangeTags!P129="grey"),IF('Currently Exported 2'!P129=1, "have", "missing"),IF('Currently Exported 2'!P129=1, "extra", "ignore"))</f>
        <v>ignore</v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IF(OR(onchangeTags!B130="white",onchangeTags!B130="yellow",onchangeTags!B130="grey"),IF('Currently Exported 2'!B130=1, "have", "missing"),IF('Currently Exported 2'!B130=1, "extra", "ignore"))</f>
        <v>ignore</v>
      </c>
      <c r="C130" s="1" t="str">
        <f ca="1">IF(OR(onchangeTags!C130="white",onchangeTags!C130="yellow",onchangeTags!C130="grey"),IF('Currently Exported 2'!C130=1, "have", "missing"),IF('Currently Exported 2'!C130=1, "extra", "ignore"))</f>
        <v>ignore</v>
      </c>
      <c r="D130" s="1" t="str">
        <f ca="1">IF(OR(onchangeTags!D130="white",onchangeTags!D130="yellow",onchangeTags!D130="grey"),IF('Currently Exported 2'!D130=1, "have", "missing"),IF('Currently Exported 2'!D130=1, "extra", "ignore"))</f>
        <v>extra</v>
      </c>
      <c r="E130" s="1" t="str">
        <f ca="1">IF(OR(onchangeTags!E130="white",onchangeTags!E130="yellow",onchangeTags!E130="grey"),IF('Currently Exported 2'!E130=1, "have", "missing"),IF('Currently Exported 2'!E130=1, "extra", "ignore"))</f>
        <v>extra</v>
      </c>
      <c r="F130" s="1" t="str">
        <f ca="1">IF(OR(onchangeTags!F130="white",onchangeTags!F130="yellow",onchangeTags!F130="grey"),IF('Currently Exported 2'!F130=1, "have", "missing"),IF('Currently Exported 2'!F130=1, "extra", "ignore"))</f>
        <v>extra</v>
      </c>
      <c r="G130" s="1" t="str">
        <f ca="1">IF(OR(onchangeTags!G130="white",onchangeTags!G130="yellow",onchangeTags!G130="grey"),IF('Currently Exported 2'!G130=1, "have", "missing"),IF('Currently Exported 2'!G130=1, "extra", "ignore"))</f>
        <v>extra</v>
      </c>
      <c r="H130" s="1" t="str">
        <f ca="1">IF(OR(onchangeTags!H130="white",onchangeTags!H130="yellow",onchangeTags!H130="grey"),IF('Currently Exported 2'!H130=1, "have", "missing"),IF('Currently Exported 2'!H130=1, "extra", "ignore"))</f>
        <v>extra</v>
      </c>
      <c r="I130" s="1" t="str">
        <f ca="1">IF(OR(onchangeTags!I130="white",onchangeTags!I130="yellow",onchangeTags!I130="grey"),IF('Currently Exported 2'!I130=1, "have", "missing"),IF('Currently Exported 2'!I130=1, "extra", "ignore"))</f>
        <v>extra</v>
      </c>
      <c r="J130" s="1" t="str">
        <f ca="1">IF(OR(onchangeTags!J130="white",onchangeTags!J130="yellow",onchangeTags!J130="grey"),IF('Currently Exported 2'!J130=1, "have", "missing"),IF('Currently Exported 2'!J130=1, "extra", "ignore"))</f>
        <v>extra</v>
      </c>
      <c r="K130" s="1" t="str">
        <f ca="1">IF(OR(onchangeTags!K130="white",onchangeTags!K130="yellow",onchangeTags!K130="grey"),IF('Currently Exported 2'!K130=1, "have", "missing"),IF('Currently Exported 2'!K130=1, "extra", "ignore"))</f>
        <v>extra</v>
      </c>
      <c r="L130" s="1" t="str">
        <f ca="1">IF(OR(onchangeTags!L130="white",onchangeTags!L130="yellow",onchangeTags!L130="grey"),IF('Currently Exported 2'!L130=1, "have", "missing"),IF('Currently Exported 2'!L130=1, "extra", "ignore"))</f>
        <v>extra</v>
      </c>
      <c r="M130" s="1" t="str">
        <f ca="1">IF(OR(onchangeTags!M130="white",onchangeTags!M130="yellow",onchangeTags!M130="grey"),IF('Currently Exported 2'!M130=1, "have", "missing"),IF('Currently Exported 2'!M130=1, "extra", "ignore"))</f>
        <v>extra</v>
      </c>
      <c r="N130" s="1" t="str">
        <f ca="1">IF(OR(onchangeTags!N130="white",onchangeTags!N130="yellow",onchangeTags!N130="grey"),IF('Currently Exported 2'!N130=1, "have", "missing"),IF('Currently Exported 2'!N130=1, "extra", "ignore"))</f>
        <v>extra</v>
      </c>
      <c r="O130" s="1" t="str">
        <f ca="1">IF(OR(onchangeTags!O130="white",onchangeTags!O130="yellow",onchangeTags!O130="grey"),IF('Currently Exported 2'!O130=1, "have", "missing"),IF('Currently Exported 2'!O130=1, "extra", "ignore"))</f>
        <v>extra</v>
      </c>
      <c r="P130" s="1" t="str">
        <f ca="1">IF(OR(onchangeTags!P130="white",onchangeTags!P130="yellow",onchangeTags!P130="grey"),IF('Currently Exported 2'!P130=1, "have", "missing"),IF('Currently Exported 2'!P130=1, "extra", "ignore"))</f>
        <v>ignore</v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IF(OR(onchangeTags!B131="white",onchangeTags!B131="yellow",onchangeTags!B131="grey"),IF('Currently Exported 2'!B131=1, "have", "missing"),IF('Currently Exported 2'!B131=1, "extra", "ignore"))</f>
        <v>ignore</v>
      </c>
      <c r="C131" s="1" t="str">
        <f ca="1">IF(OR(onchangeTags!C131="white",onchangeTags!C131="yellow",onchangeTags!C131="grey"),IF('Currently Exported 2'!C131=1, "have", "missing"),IF('Currently Exported 2'!C131=1, "extra", "ignore"))</f>
        <v>ignore</v>
      </c>
      <c r="D131" s="1" t="str">
        <f ca="1">IF(OR(onchangeTags!D131="white",onchangeTags!D131="yellow",onchangeTags!D131="grey"),IF('Currently Exported 2'!D131=1, "have", "missing"),IF('Currently Exported 2'!D131=1, "extra", "ignore"))</f>
        <v>ignore</v>
      </c>
      <c r="E131" s="1" t="str">
        <f ca="1">IF(OR(onchangeTags!E131="white",onchangeTags!E131="yellow",onchangeTags!E131="grey"),IF('Currently Exported 2'!E131=1, "have", "missing"),IF('Currently Exported 2'!E131=1, "extra", "ignore"))</f>
        <v>ignore</v>
      </c>
      <c r="F131" s="1" t="str">
        <f ca="1">IF(OR(onchangeTags!F131="white",onchangeTags!F131="yellow",onchangeTags!F131="grey"),IF('Currently Exported 2'!F131=1, "have", "missing"),IF('Currently Exported 2'!F131=1, "extra", "ignore"))</f>
        <v>ignore</v>
      </c>
      <c r="G131" s="1" t="str">
        <f ca="1">IF(OR(onchangeTags!G131="white",onchangeTags!G131="yellow",onchangeTags!G131="grey"),IF('Currently Exported 2'!G131=1, "have", "missing"),IF('Currently Exported 2'!G131=1, "extra", "ignore"))</f>
        <v>ignore</v>
      </c>
      <c r="H131" s="1" t="str">
        <f ca="1">IF(OR(onchangeTags!H131="white",onchangeTags!H131="yellow",onchangeTags!H131="grey"),IF('Currently Exported 2'!H131=1, "have", "missing"),IF('Currently Exported 2'!H131=1, "extra", "ignore"))</f>
        <v>ignore</v>
      </c>
      <c r="I131" s="1" t="str">
        <f ca="1">IF(OR(onchangeTags!I131="white",onchangeTags!I131="yellow",onchangeTags!I131="grey"),IF('Currently Exported 2'!I131=1, "have", "missing"),IF('Currently Exported 2'!I131=1, "extra", "ignore"))</f>
        <v>ignore</v>
      </c>
      <c r="J131" s="1" t="str">
        <f ca="1">IF(OR(onchangeTags!J131="white",onchangeTags!J131="yellow",onchangeTags!J131="grey"),IF('Currently Exported 2'!J131=1, "have", "missing"),IF('Currently Exported 2'!J131=1, "extra", "ignore"))</f>
        <v>ignore</v>
      </c>
      <c r="K131" s="1" t="str">
        <f ca="1">IF(OR(onchangeTags!K131="white",onchangeTags!K131="yellow",onchangeTags!K131="grey"),IF('Currently Exported 2'!K131=1, "have", "missing"),IF('Currently Exported 2'!K131=1, "extra", "ignore"))</f>
        <v>ignore</v>
      </c>
      <c r="L131" s="1" t="str">
        <f ca="1">IF(OR(onchangeTags!L131="white",onchangeTags!L131="yellow",onchangeTags!L131="grey"),IF('Currently Exported 2'!L131=1, "have", "missing"),IF('Currently Exported 2'!L131=1, "extra", "ignore"))</f>
        <v>ignore</v>
      </c>
      <c r="M131" s="1" t="str">
        <f ca="1">IF(OR(onchangeTags!M131="white",onchangeTags!M131="yellow",onchangeTags!M131="grey"),IF('Currently Exported 2'!M131=1, "have", "missing"),IF('Currently Exported 2'!M131=1, "extra", "ignore"))</f>
        <v>ignore</v>
      </c>
      <c r="N131" s="1" t="str">
        <f ca="1">IF(OR(onchangeTags!N131="white",onchangeTags!N131="yellow",onchangeTags!N131="grey"),IF('Currently Exported 2'!N131=1, "have", "missing"),IF('Currently Exported 2'!N131=1, "extra", "ignore"))</f>
        <v>ignore</v>
      </c>
      <c r="O131" s="1" t="str">
        <f ca="1">IF(OR(onchangeTags!O131="white",onchangeTags!O131="yellow",onchangeTags!O131="grey"),IF('Currently Exported 2'!O131=1, "have", "missing"),IF('Currently Exported 2'!O131=1, "extra", "ignore"))</f>
        <v>ignore</v>
      </c>
      <c r="P131" s="1" t="str">
        <f ca="1">IF(OR(onchangeTags!P131="white",onchangeTags!P131="yellow",onchangeTags!P131="grey"),IF('Currently Exported 2'!P131=1, "have", "missing"),IF('Currently Exported 2'!P131=1, "extra", "ignore"))</f>
        <v>ignore</v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IF(OR(onchangeTags!B132="white",onchangeTags!B132="yellow",onchangeTags!B132="grey"),IF('Currently Exported 2'!B132=1, "have", "missing"),IF('Currently Exported 2'!B132=1, "extra", "ignore"))</f>
        <v>ignore</v>
      </c>
      <c r="C132" s="1" t="str">
        <f ca="1">IF(OR(onchangeTags!C132="white",onchangeTags!C132="yellow",onchangeTags!C132="grey"),IF('Currently Exported 2'!C132=1, "have", "missing"),IF('Currently Exported 2'!C132=1, "extra", "ignore"))</f>
        <v>ignore</v>
      </c>
      <c r="D132" s="1" t="str">
        <f ca="1">IF(OR(onchangeTags!D132="white",onchangeTags!D132="yellow",onchangeTags!D132="grey"),IF('Currently Exported 2'!D132=1, "have", "missing"),IF('Currently Exported 2'!D132=1, "extra", "ignore"))</f>
        <v>ignore</v>
      </c>
      <c r="E132" s="1" t="str">
        <f ca="1">IF(OR(onchangeTags!E132="white",onchangeTags!E132="yellow",onchangeTags!E132="grey"),IF('Currently Exported 2'!E132=1, "have", "missing"),IF('Currently Exported 2'!E132=1, "extra", "ignore"))</f>
        <v>ignore</v>
      </c>
      <c r="F132" s="1" t="str">
        <f ca="1">IF(OR(onchangeTags!F132="white",onchangeTags!F132="yellow",onchangeTags!F132="grey"),IF('Currently Exported 2'!F132=1, "have", "missing"),IF('Currently Exported 2'!F132=1, "extra", "ignore"))</f>
        <v>ignore</v>
      </c>
      <c r="G132" s="1" t="str">
        <f ca="1">IF(OR(onchangeTags!G132="white",onchangeTags!G132="yellow",onchangeTags!G132="grey"),IF('Currently Exported 2'!G132=1, "have", "missing"),IF('Currently Exported 2'!G132=1, "extra", "ignore"))</f>
        <v>ignore</v>
      </c>
      <c r="H132" s="1" t="str">
        <f ca="1">IF(OR(onchangeTags!H132="white",onchangeTags!H132="yellow",onchangeTags!H132="grey"),IF('Currently Exported 2'!H132=1, "have", "missing"),IF('Currently Exported 2'!H132=1, "extra", "ignore"))</f>
        <v>ignore</v>
      </c>
      <c r="I132" s="1" t="str">
        <f ca="1">IF(OR(onchangeTags!I132="white",onchangeTags!I132="yellow",onchangeTags!I132="grey"),IF('Currently Exported 2'!I132=1, "have", "missing"),IF('Currently Exported 2'!I132=1, "extra", "ignore"))</f>
        <v>ignore</v>
      </c>
      <c r="J132" s="1" t="str">
        <f ca="1">IF(OR(onchangeTags!J132="white",onchangeTags!J132="yellow",onchangeTags!J132="grey"),IF('Currently Exported 2'!J132=1, "have", "missing"),IF('Currently Exported 2'!J132=1, "extra", "ignore"))</f>
        <v>ignore</v>
      </c>
      <c r="K132" s="1" t="str">
        <f ca="1">IF(OR(onchangeTags!K132="white",onchangeTags!K132="yellow",onchangeTags!K132="grey"),IF('Currently Exported 2'!K132=1, "have", "missing"),IF('Currently Exported 2'!K132=1, "extra", "ignore"))</f>
        <v>ignore</v>
      </c>
      <c r="L132" s="1" t="str">
        <f ca="1">IF(OR(onchangeTags!L132="white",onchangeTags!L132="yellow",onchangeTags!L132="grey"),IF('Currently Exported 2'!L132=1, "have", "missing"),IF('Currently Exported 2'!L132=1, "extra", "ignore"))</f>
        <v>ignore</v>
      </c>
      <c r="M132" s="1" t="str">
        <f ca="1">IF(OR(onchangeTags!M132="white",onchangeTags!M132="yellow",onchangeTags!M132="grey"),IF('Currently Exported 2'!M132=1, "have", "missing"),IF('Currently Exported 2'!M132=1, "extra", "ignore"))</f>
        <v>ignore</v>
      </c>
      <c r="N132" s="1" t="str">
        <f ca="1">IF(OR(onchangeTags!N132="white",onchangeTags!N132="yellow",onchangeTags!N132="grey"),IF('Currently Exported 2'!N132=1, "have", "missing"),IF('Currently Exported 2'!N132=1, "extra", "ignore"))</f>
        <v>ignore</v>
      </c>
      <c r="O132" s="1" t="str">
        <f ca="1">IF(OR(onchangeTags!O132="white",onchangeTags!O132="yellow",onchangeTags!O132="grey"),IF('Currently Exported 2'!O132=1, "have", "missing"),IF('Currently Exported 2'!O132=1, "extra", "ignore"))</f>
        <v>ignore</v>
      </c>
      <c r="P132" s="1" t="str">
        <f ca="1">IF(OR(onchangeTags!P132="white",onchangeTags!P132="yellow",onchangeTags!P132="grey"),IF('Currently Exported 2'!P132=1, "have", "missing"),IF('Currently Exported 2'!P132=1, "extra", "ignore"))</f>
        <v>ignore</v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IF(OR(onchangeTags!B133="white",onchangeTags!B133="yellow",onchangeTags!B133="grey"),IF('Currently Exported 2'!B133=1, "have", "missing"),IF('Currently Exported 2'!B133=1, "extra", "ignore"))</f>
        <v>ignore</v>
      </c>
      <c r="C133" s="1" t="str">
        <f ca="1">IF(OR(onchangeTags!C133="white",onchangeTags!C133="yellow",onchangeTags!C133="grey"),IF('Currently Exported 2'!C133=1, "have", "missing"),IF('Currently Exported 2'!C133=1, "extra", "ignore"))</f>
        <v>ignore</v>
      </c>
      <c r="D133" s="1" t="str">
        <f ca="1">IF(OR(onchangeTags!D133="white",onchangeTags!D133="yellow",onchangeTags!D133="grey"),IF('Currently Exported 2'!D133=1, "have", "missing"),IF('Currently Exported 2'!D133=1, "extra", "ignore"))</f>
        <v>ignore</v>
      </c>
      <c r="E133" s="1" t="str">
        <f ca="1">IF(OR(onchangeTags!E133="white",onchangeTags!E133="yellow",onchangeTags!E133="grey"),IF('Currently Exported 2'!E133=1, "have", "missing"),IF('Currently Exported 2'!E133=1, "extra", "ignore"))</f>
        <v>ignore</v>
      </c>
      <c r="F133" s="1" t="str">
        <f ca="1">IF(OR(onchangeTags!F133="white",onchangeTags!F133="yellow",onchangeTags!F133="grey"),IF('Currently Exported 2'!F133=1, "have", "missing"),IF('Currently Exported 2'!F133=1, "extra", "ignore"))</f>
        <v>ignore</v>
      </c>
      <c r="G133" s="1" t="str">
        <f ca="1">IF(OR(onchangeTags!G133="white",onchangeTags!G133="yellow",onchangeTags!G133="grey"),IF('Currently Exported 2'!G133=1, "have", "missing"),IF('Currently Exported 2'!G133=1, "extra", "ignore"))</f>
        <v>ignore</v>
      </c>
      <c r="H133" s="1" t="str">
        <f ca="1">IF(OR(onchangeTags!H133="white",onchangeTags!H133="yellow",onchangeTags!H133="grey"),IF('Currently Exported 2'!H133=1, "have", "missing"),IF('Currently Exported 2'!H133=1, "extra", "ignore"))</f>
        <v>ignore</v>
      </c>
      <c r="I133" s="1" t="str">
        <f ca="1">IF(OR(onchangeTags!I133="white",onchangeTags!I133="yellow",onchangeTags!I133="grey"),IF('Currently Exported 2'!I133=1, "have", "missing"),IF('Currently Exported 2'!I133=1, "extra", "ignore"))</f>
        <v>ignore</v>
      </c>
      <c r="J133" s="1" t="str">
        <f ca="1">IF(OR(onchangeTags!J133="white",onchangeTags!J133="yellow",onchangeTags!J133="grey"),IF('Currently Exported 2'!J133=1, "have", "missing"),IF('Currently Exported 2'!J133=1, "extra", "ignore"))</f>
        <v>ignore</v>
      </c>
      <c r="K133" s="1" t="str">
        <f ca="1">IF(OR(onchangeTags!K133="white",onchangeTags!K133="yellow",onchangeTags!K133="grey"),IF('Currently Exported 2'!K133=1, "have", "missing"),IF('Currently Exported 2'!K133=1, "extra", "ignore"))</f>
        <v>ignore</v>
      </c>
      <c r="L133" s="1" t="str">
        <f ca="1">IF(OR(onchangeTags!L133="white",onchangeTags!L133="yellow",onchangeTags!L133="grey"),IF('Currently Exported 2'!L133=1, "have", "missing"),IF('Currently Exported 2'!L133=1, "extra", "ignore"))</f>
        <v>ignore</v>
      </c>
      <c r="M133" s="1" t="str">
        <f ca="1">IF(OR(onchangeTags!M133="white",onchangeTags!M133="yellow",onchangeTags!M133="grey"),IF('Currently Exported 2'!M133=1, "have", "missing"),IF('Currently Exported 2'!M133=1, "extra", "ignore"))</f>
        <v>ignore</v>
      </c>
      <c r="N133" s="1" t="str">
        <f ca="1">IF(OR(onchangeTags!N133="white",onchangeTags!N133="yellow",onchangeTags!N133="grey"),IF('Currently Exported 2'!N133=1, "have", "missing"),IF('Currently Exported 2'!N133=1, "extra", "ignore"))</f>
        <v>ignore</v>
      </c>
      <c r="O133" s="1" t="str">
        <f ca="1">IF(OR(onchangeTags!O133="white",onchangeTags!O133="yellow",onchangeTags!O133="grey"),IF('Currently Exported 2'!O133=1, "have", "missing"),IF('Currently Exported 2'!O133=1, "extra", "ignore"))</f>
        <v>ignore</v>
      </c>
      <c r="P133" s="1" t="str">
        <f ca="1">IF(OR(onchangeTags!P133="white",onchangeTags!P133="yellow",onchangeTags!P133="grey"),IF('Currently Exported 2'!P133=1, "have", "missing"),IF('Currently Exported 2'!P133=1, "extra", "ignore"))</f>
        <v>ignore</v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IF(OR(onchangeTags!B134="white",onchangeTags!B134="yellow",onchangeTags!B134="grey"),IF('Currently Exported 2'!B134=1, "have", "missing"),IF('Currently Exported 2'!B134=1, "extra", "ignore"))</f>
        <v>ignore</v>
      </c>
      <c r="C134" s="1" t="str">
        <f ca="1">IF(OR(onchangeTags!C134="white",onchangeTags!C134="yellow",onchangeTags!C134="grey"),IF('Currently Exported 2'!C134=1, "have", "missing"),IF('Currently Exported 2'!C134=1, "extra", "ignore"))</f>
        <v>ignore</v>
      </c>
      <c r="D134" s="1" t="str">
        <f ca="1">IF(OR(onchangeTags!D134="white",onchangeTags!D134="yellow",onchangeTags!D134="grey"),IF('Currently Exported 2'!D134=1, "have", "missing"),IF('Currently Exported 2'!D134=1, "extra", "ignore"))</f>
        <v>ignore</v>
      </c>
      <c r="E134" s="1" t="str">
        <f ca="1">IF(OR(onchangeTags!E134="white",onchangeTags!E134="yellow",onchangeTags!E134="grey"),IF('Currently Exported 2'!E134=1, "have", "missing"),IF('Currently Exported 2'!E134=1, "extra", "ignore"))</f>
        <v>ignore</v>
      </c>
      <c r="F134" s="1" t="str">
        <f ca="1">IF(OR(onchangeTags!F134="white",onchangeTags!F134="yellow",onchangeTags!F134="grey"),IF('Currently Exported 2'!F134=1, "have", "missing"),IF('Currently Exported 2'!F134=1, "extra", "ignore"))</f>
        <v>ignore</v>
      </c>
      <c r="G134" s="1" t="str">
        <f ca="1">IF(OR(onchangeTags!G134="white",onchangeTags!G134="yellow",onchangeTags!G134="grey"),IF('Currently Exported 2'!G134=1, "have", "missing"),IF('Currently Exported 2'!G134=1, "extra", "ignore"))</f>
        <v>ignore</v>
      </c>
      <c r="H134" s="1" t="str">
        <f ca="1">IF(OR(onchangeTags!H134="white",onchangeTags!H134="yellow",onchangeTags!H134="grey"),IF('Currently Exported 2'!H134=1, "have", "missing"),IF('Currently Exported 2'!H134=1, "extra", "ignore"))</f>
        <v>ignore</v>
      </c>
      <c r="I134" s="1" t="str">
        <f ca="1">IF(OR(onchangeTags!I134="white",onchangeTags!I134="yellow",onchangeTags!I134="grey"),IF('Currently Exported 2'!I134=1, "have", "missing"),IF('Currently Exported 2'!I134=1, "extra", "ignore"))</f>
        <v>ignore</v>
      </c>
      <c r="J134" s="1" t="str">
        <f ca="1">IF(OR(onchangeTags!J134="white",onchangeTags!J134="yellow",onchangeTags!J134="grey"),IF('Currently Exported 2'!J134=1, "have", "missing"),IF('Currently Exported 2'!J134=1, "extra", "ignore"))</f>
        <v>ignore</v>
      </c>
      <c r="K134" s="1" t="str">
        <f ca="1">IF(OR(onchangeTags!K134="white",onchangeTags!K134="yellow",onchangeTags!K134="grey"),IF('Currently Exported 2'!K134=1, "have", "missing"),IF('Currently Exported 2'!K134=1, "extra", "ignore"))</f>
        <v>ignore</v>
      </c>
      <c r="L134" s="1" t="str">
        <f ca="1">IF(OR(onchangeTags!L134="white",onchangeTags!L134="yellow",onchangeTags!L134="grey"),IF('Currently Exported 2'!L134=1, "have", "missing"),IF('Currently Exported 2'!L134=1, "extra", "ignore"))</f>
        <v>ignore</v>
      </c>
      <c r="M134" s="1" t="str">
        <f ca="1">IF(OR(onchangeTags!M134="white",onchangeTags!M134="yellow",onchangeTags!M134="grey"),IF('Currently Exported 2'!M134=1, "have", "missing"),IF('Currently Exported 2'!M134=1, "extra", "ignore"))</f>
        <v>ignore</v>
      </c>
      <c r="N134" s="1" t="str">
        <f ca="1">IF(OR(onchangeTags!N134="white",onchangeTags!N134="yellow",onchangeTags!N134="grey"),IF('Currently Exported 2'!N134=1, "have", "missing"),IF('Currently Exported 2'!N134=1, "extra", "ignore"))</f>
        <v>ignore</v>
      </c>
      <c r="O134" s="1" t="str">
        <f ca="1">IF(OR(onchangeTags!O134="white",onchangeTags!O134="yellow",onchangeTags!O134="grey"),IF('Currently Exported 2'!O134=1, "have", "missing"),IF('Currently Exported 2'!O134=1, "extra", "ignore"))</f>
        <v>ignore</v>
      </c>
      <c r="P134" s="1" t="str">
        <f ca="1">IF(OR(onchangeTags!P134="white",onchangeTags!P134="yellow",onchangeTags!P134="grey"),IF('Currently Exported 2'!P134=1, "have", "missing"),IF('Currently Exported 2'!P134=1, "extra", "ignore"))</f>
        <v>ignore</v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IF(OR(onchangeTags!B135="white",onchangeTags!B135="yellow",onchangeTags!B135="grey"),IF('Currently Exported 2'!B135=1, "have", "missing"),IF('Currently Exported 2'!B135=1, "extra", "ignore"))</f>
        <v>ignore</v>
      </c>
      <c r="C135" s="1" t="str">
        <f ca="1">IF(OR(onchangeTags!C135="white",onchangeTags!C135="yellow",onchangeTags!C135="grey"),IF('Currently Exported 2'!C135=1, "have", "missing"),IF('Currently Exported 2'!C135=1, "extra", "ignore"))</f>
        <v>ignore</v>
      </c>
      <c r="D135" s="1" t="str">
        <f ca="1">IF(OR(onchangeTags!D135="white",onchangeTags!D135="yellow",onchangeTags!D135="grey"),IF('Currently Exported 2'!D135=1, "have", "missing"),IF('Currently Exported 2'!D135=1, "extra", "ignore"))</f>
        <v>ignore</v>
      </c>
      <c r="E135" s="1" t="str">
        <f ca="1">IF(OR(onchangeTags!E135="white",onchangeTags!E135="yellow",onchangeTags!E135="grey"),IF('Currently Exported 2'!E135=1, "have", "missing"),IF('Currently Exported 2'!E135=1, "extra", "ignore"))</f>
        <v>ignore</v>
      </c>
      <c r="F135" s="1" t="str">
        <f ca="1">IF(OR(onchangeTags!F135="white",onchangeTags!F135="yellow",onchangeTags!F135="grey"),IF('Currently Exported 2'!F135=1, "have", "missing"),IF('Currently Exported 2'!F135=1, "extra", "ignore"))</f>
        <v>ignore</v>
      </c>
      <c r="G135" s="1" t="str">
        <f ca="1">IF(OR(onchangeTags!G135="white",onchangeTags!G135="yellow",onchangeTags!G135="grey"),IF('Currently Exported 2'!G135=1, "have", "missing"),IF('Currently Exported 2'!G135=1, "extra", "ignore"))</f>
        <v>ignore</v>
      </c>
      <c r="H135" s="1" t="str">
        <f ca="1">IF(OR(onchangeTags!H135="white",onchangeTags!H135="yellow",onchangeTags!H135="grey"),IF('Currently Exported 2'!H135=1, "have", "missing"),IF('Currently Exported 2'!H135=1, "extra", "ignore"))</f>
        <v>ignore</v>
      </c>
      <c r="I135" s="1" t="str">
        <f ca="1">IF(OR(onchangeTags!I135="white",onchangeTags!I135="yellow",onchangeTags!I135="grey"),IF('Currently Exported 2'!I135=1, "have", "missing"),IF('Currently Exported 2'!I135=1, "extra", "ignore"))</f>
        <v>ignore</v>
      </c>
      <c r="J135" s="1" t="str">
        <f ca="1">IF(OR(onchangeTags!J135="white",onchangeTags!J135="yellow",onchangeTags!J135="grey"),IF('Currently Exported 2'!J135=1, "have", "missing"),IF('Currently Exported 2'!J135=1, "extra", "ignore"))</f>
        <v>ignore</v>
      </c>
      <c r="K135" s="1" t="str">
        <f ca="1">IF(OR(onchangeTags!K135="white",onchangeTags!K135="yellow",onchangeTags!K135="grey"),IF('Currently Exported 2'!K135=1, "have", "missing"),IF('Currently Exported 2'!K135=1, "extra", "ignore"))</f>
        <v>ignore</v>
      </c>
      <c r="L135" s="1" t="str">
        <f ca="1">IF(OR(onchangeTags!L135="white",onchangeTags!L135="yellow",onchangeTags!L135="grey"),IF('Currently Exported 2'!L135=1, "have", "missing"),IF('Currently Exported 2'!L135=1, "extra", "ignore"))</f>
        <v>ignore</v>
      </c>
      <c r="M135" s="1" t="str">
        <f ca="1">IF(OR(onchangeTags!M135="white",onchangeTags!M135="yellow",onchangeTags!M135="grey"),IF('Currently Exported 2'!M135=1, "have", "missing"),IF('Currently Exported 2'!M135=1, "extra", "ignore"))</f>
        <v>ignore</v>
      </c>
      <c r="N135" s="1" t="str">
        <f ca="1">IF(OR(onchangeTags!N135="white",onchangeTags!N135="yellow",onchangeTags!N135="grey"),IF('Currently Exported 2'!N135=1, "have", "missing"),IF('Currently Exported 2'!N135=1, "extra", "ignore"))</f>
        <v>ignore</v>
      </c>
      <c r="O135" s="1" t="str">
        <f ca="1">IF(OR(onchangeTags!O135="white",onchangeTags!O135="yellow",onchangeTags!O135="grey"),IF('Currently Exported 2'!O135=1, "have", "missing"),IF('Currently Exported 2'!O135=1, "extra", "ignore"))</f>
        <v>ignore</v>
      </c>
      <c r="P135" s="1" t="str">
        <f ca="1">IF(OR(onchangeTags!P135="white",onchangeTags!P135="yellow",onchangeTags!P135="grey"),IF('Currently Exported 2'!P135=1, "have", "missing"),IF('Currently Exported 2'!P135=1, "extra", "ignore"))</f>
        <v>ignore</v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IF(OR(onchangeTags!B136="white",onchangeTags!B136="yellow",onchangeTags!B136="grey"),IF('Currently Exported 2'!B136=1, "have", "missing"),IF('Currently Exported 2'!B136=1, "extra", "ignore"))</f>
        <v>ignore</v>
      </c>
      <c r="C136" s="1" t="str">
        <f ca="1">IF(OR(onchangeTags!C136="white",onchangeTags!C136="yellow",onchangeTags!C136="grey"),IF('Currently Exported 2'!C136=1, "have", "missing"),IF('Currently Exported 2'!C136=1, "extra", "ignore"))</f>
        <v>ignore</v>
      </c>
      <c r="D136" s="1" t="str">
        <f ca="1">IF(OR(onchangeTags!D136="white",onchangeTags!D136="yellow",onchangeTags!D136="grey"),IF('Currently Exported 2'!D136=1, "have", "missing"),IF('Currently Exported 2'!D136=1, "extra", "ignore"))</f>
        <v>ignore</v>
      </c>
      <c r="E136" s="1" t="str">
        <f ca="1">IF(OR(onchangeTags!E136="white",onchangeTags!E136="yellow",onchangeTags!E136="grey"),IF('Currently Exported 2'!E136=1, "have", "missing"),IF('Currently Exported 2'!E136=1, "extra", "ignore"))</f>
        <v>ignore</v>
      </c>
      <c r="F136" s="1" t="str">
        <f ca="1">IF(OR(onchangeTags!F136="white",onchangeTags!F136="yellow",onchangeTags!F136="grey"),IF('Currently Exported 2'!F136=1, "have", "missing"),IF('Currently Exported 2'!F136=1, "extra", "ignore"))</f>
        <v>ignore</v>
      </c>
      <c r="G136" s="1" t="str">
        <f ca="1">IF(OR(onchangeTags!G136="white",onchangeTags!G136="yellow",onchangeTags!G136="grey"),IF('Currently Exported 2'!G136=1, "have", "missing"),IF('Currently Exported 2'!G136=1, "extra", "ignore"))</f>
        <v>ignore</v>
      </c>
      <c r="H136" s="1" t="str">
        <f ca="1">IF(OR(onchangeTags!H136="white",onchangeTags!H136="yellow",onchangeTags!H136="grey"),IF('Currently Exported 2'!H136=1, "have", "missing"),IF('Currently Exported 2'!H136=1, "extra", "ignore"))</f>
        <v>ignore</v>
      </c>
      <c r="I136" s="1" t="str">
        <f ca="1">IF(OR(onchangeTags!I136="white",onchangeTags!I136="yellow",onchangeTags!I136="grey"),IF('Currently Exported 2'!I136=1, "have", "missing"),IF('Currently Exported 2'!I136=1, "extra", "ignore"))</f>
        <v>ignore</v>
      </c>
      <c r="J136" s="1" t="str">
        <f ca="1">IF(OR(onchangeTags!J136="white",onchangeTags!J136="yellow",onchangeTags!J136="grey"),IF('Currently Exported 2'!J136=1, "have", "missing"),IF('Currently Exported 2'!J136=1, "extra", "ignore"))</f>
        <v>ignore</v>
      </c>
      <c r="K136" s="1" t="str">
        <f ca="1">IF(OR(onchangeTags!K136="white",onchangeTags!K136="yellow",onchangeTags!K136="grey"),IF('Currently Exported 2'!K136=1, "have", "missing"),IF('Currently Exported 2'!K136=1, "extra", "ignore"))</f>
        <v>ignore</v>
      </c>
      <c r="L136" s="1" t="str">
        <f ca="1">IF(OR(onchangeTags!L136="white",onchangeTags!L136="yellow",onchangeTags!L136="grey"),IF('Currently Exported 2'!L136=1, "have", "missing"),IF('Currently Exported 2'!L136=1, "extra", "ignore"))</f>
        <v>ignore</v>
      </c>
      <c r="M136" s="1" t="str">
        <f ca="1">IF(OR(onchangeTags!M136="white",onchangeTags!M136="yellow",onchangeTags!M136="grey"),IF('Currently Exported 2'!M136=1, "have", "missing"),IF('Currently Exported 2'!M136=1, "extra", "ignore"))</f>
        <v>ignore</v>
      </c>
      <c r="N136" s="1" t="str">
        <f ca="1">IF(OR(onchangeTags!N136="white",onchangeTags!N136="yellow",onchangeTags!N136="grey"),IF('Currently Exported 2'!N136=1, "have", "missing"),IF('Currently Exported 2'!N136=1, "extra", "ignore"))</f>
        <v>ignore</v>
      </c>
      <c r="O136" s="1" t="str">
        <f ca="1">IF(OR(onchangeTags!O136="white",onchangeTags!O136="yellow",onchangeTags!O136="grey"),IF('Currently Exported 2'!O136=1, "have", "missing"),IF('Currently Exported 2'!O136=1, "extra", "ignore"))</f>
        <v>ignore</v>
      </c>
      <c r="P136" s="1" t="str">
        <f ca="1">IF(OR(onchangeTags!P136="white",onchangeTags!P136="yellow",onchangeTags!P136="grey"),IF('Currently Exported 2'!P136=1, "have", "missing"),IF('Currently Exported 2'!P136=1, "extra", "ignore"))</f>
        <v>ignore</v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IF(OR(onchangeTags!B137="white",onchangeTags!B137="yellow",onchangeTags!B137="grey"),IF('Currently Exported 2'!B137=1, "have", "missing"),IF('Currently Exported 2'!B137=1, "extra", "ignore"))</f>
        <v>ignore</v>
      </c>
      <c r="C137" s="1" t="str">
        <f ca="1">IF(OR(onchangeTags!C137="white",onchangeTags!C137="yellow",onchangeTags!C137="grey"),IF('Currently Exported 2'!C137=1, "have", "missing"),IF('Currently Exported 2'!C137=1, "extra", "ignore"))</f>
        <v>ignore</v>
      </c>
      <c r="D137" s="1" t="str">
        <f ca="1">IF(OR(onchangeTags!D137="white",onchangeTags!D137="yellow",onchangeTags!D137="grey"),IF('Currently Exported 2'!D137=1, "have", "missing"),IF('Currently Exported 2'!D137=1, "extra", "ignore"))</f>
        <v>ignore</v>
      </c>
      <c r="E137" s="1" t="str">
        <f ca="1">IF(OR(onchangeTags!E137="white",onchangeTags!E137="yellow",onchangeTags!E137="grey"),IF('Currently Exported 2'!E137=1, "have", "missing"),IF('Currently Exported 2'!E137=1, "extra", "ignore"))</f>
        <v>ignore</v>
      </c>
      <c r="F137" s="1" t="str">
        <f ca="1">IF(OR(onchangeTags!F137="white",onchangeTags!F137="yellow",onchangeTags!F137="grey"),IF('Currently Exported 2'!F137=1, "have", "missing"),IF('Currently Exported 2'!F137=1, "extra", "ignore"))</f>
        <v>ignore</v>
      </c>
      <c r="G137" s="1" t="str">
        <f ca="1">IF(OR(onchangeTags!G137="white",onchangeTags!G137="yellow",onchangeTags!G137="grey"),IF('Currently Exported 2'!G137=1, "have", "missing"),IF('Currently Exported 2'!G137=1, "extra", "ignore"))</f>
        <v>ignore</v>
      </c>
      <c r="H137" s="1" t="str">
        <f ca="1">IF(OR(onchangeTags!H137="white",onchangeTags!H137="yellow",onchangeTags!H137="grey"),IF('Currently Exported 2'!H137=1, "have", "missing"),IF('Currently Exported 2'!H137=1, "extra", "ignore"))</f>
        <v>ignore</v>
      </c>
      <c r="I137" s="1" t="str">
        <f ca="1">IF(OR(onchangeTags!I137="white",onchangeTags!I137="yellow",onchangeTags!I137="grey"),IF('Currently Exported 2'!I137=1, "have", "missing"),IF('Currently Exported 2'!I137=1, "extra", "ignore"))</f>
        <v>ignore</v>
      </c>
      <c r="J137" s="1" t="str">
        <f ca="1">IF(OR(onchangeTags!J137="white",onchangeTags!J137="yellow",onchangeTags!J137="grey"),IF('Currently Exported 2'!J137=1, "have", "missing"),IF('Currently Exported 2'!J137=1, "extra", "ignore"))</f>
        <v>ignore</v>
      </c>
      <c r="K137" s="1" t="str">
        <f ca="1">IF(OR(onchangeTags!K137="white",onchangeTags!K137="yellow",onchangeTags!K137="grey"),IF('Currently Exported 2'!K137=1, "have", "missing"),IF('Currently Exported 2'!K137=1, "extra", "ignore"))</f>
        <v>ignore</v>
      </c>
      <c r="L137" s="1" t="str">
        <f ca="1">IF(OR(onchangeTags!L137="white",onchangeTags!L137="yellow",onchangeTags!L137="grey"),IF('Currently Exported 2'!L137=1, "have", "missing"),IF('Currently Exported 2'!L137=1, "extra", "ignore"))</f>
        <v>ignore</v>
      </c>
      <c r="M137" s="1" t="str">
        <f ca="1">IF(OR(onchangeTags!M137="white",onchangeTags!M137="yellow",onchangeTags!M137="grey"),IF('Currently Exported 2'!M137=1, "have", "missing"),IF('Currently Exported 2'!M137=1, "extra", "ignore"))</f>
        <v>ignore</v>
      </c>
      <c r="N137" s="1" t="str">
        <f ca="1">IF(OR(onchangeTags!N137="white",onchangeTags!N137="yellow",onchangeTags!N137="grey"),IF('Currently Exported 2'!N137=1, "have", "missing"),IF('Currently Exported 2'!N137=1, "extra", "ignore"))</f>
        <v>ignore</v>
      </c>
      <c r="O137" s="1" t="str">
        <f ca="1">IF(OR(onchangeTags!O137="white",onchangeTags!O137="yellow",onchangeTags!O137="grey"),IF('Currently Exported 2'!O137=1, "have", "missing"),IF('Currently Exported 2'!O137=1, "extra", "ignore"))</f>
        <v>ignore</v>
      </c>
      <c r="P137" s="1" t="str">
        <f ca="1">IF(OR(onchangeTags!P137="white",onchangeTags!P137="yellow",onchangeTags!P137="grey"),IF('Currently Exported 2'!P137=1, "have", "missing"),IF('Currently Exported 2'!P137=1, "extra", "ignore"))</f>
        <v>ignore</v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IF(OR(onchangeTags!B138="white",onchangeTags!B138="yellow",onchangeTags!B138="grey"),IF('Currently Exported 2'!B138=1, "have", "missing"),IF('Currently Exported 2'!B138=1, "extra", "ignore"))</f>
        <v>ignore</v>
      </c>
      <c r="C138" s="1" t="str">
        <f ca="1">IF(OR(onchangeTags!C138="white",onchangeTags!C138="yellow",onchangeTags!C138="grey"),IF('Currently Exported 2'!C138=1, "have", "missing"),IF('Currently Exported 2'!C138=1, "extra", "ignore"))</f>
        <v>ignore</v>
      </c>
      <c r="D138" s="1" t="str">
        <f ca="1">IF(OR(onchangeTags!D138="white",onchangeTags!D138="yellow",onchangeTags!D138="grey"),IF('Currently Exported 2'!D138=1, "have", "missing"),IF('Currently Exported 2'!D138=1, "extra", "ignore"))</f>
        <v>ignore</v>
      </c>
      <c r="E138" s="1" t="str">
        <f ca="1">IF(OR(onchangeTags!E138="white",onchangeTags!E138="yellow",onchangeTags!E138="grey"),IF('Currently Exported 2'!E138=1, "have", "missing"),IF('Currently Exported 2'!E138=1, "extra", "ignore"))</f>
        <v>ignore</v>
      </c>
      <c r="F138" s="1" t="str">
        <f ca="1">IF(OR(onchangeTags!F138="white",onchangeTags!F138="yellow",onchangeTags!F138="grey"),IF('Currently Exported 2'!F138=1, "have", "missing"),IF('Currently Exported 2'!F138=1, "extra", "ignore"))</f>
        <v>ignore</v>
      </c>
      <c r="G138" s="1" t="str">
        <f ca="1">IF(OR(onchangeTags!G138="white",onchangeTags!G138="yellow",onchangeTags!G138="grey"),IF('Currently Exported 2'!G138=1, "have", "missing"),IF('Currently Exported 2'!G138=1, "extra", "ignore"))</f>
        <v>ignore</v>
      </c>
      <c r="H138" s="1" t="str">
        <f ca="1">IF(OR(onchangeTags!H138="white",onchangeTags!H138="yellow",onchangeTags!H138="grey"),IF('Currently Exported 2'!H138=1, "have", "missing"),IF('Currently Exported 2'!H138=1, "extra", "ignore"))</f>
        <v>ignore</v>
      </c>
      <c r="I138" s="1" t="str">
        <f ca="1">IF(OR(onchangeTags!I138="white",onchangeTags!I138="yellow",onchangeTags!I138="grey"),IF('Currently Exported 2'!I138=1, "have", "missing"),IF('Currently Exported 2'!I138=1, "extra", "ignore"))</f>
        <v>ignore</v>
      </c>
      <c r="J138" s="1" t="str">
        <f ca="1">IF(OR(onchangeTags!J138="white",onchangeTags!J138="yellow",onchangeTags!J138="grey"),IF('Currently Exported 2'!J138=1, "have", "missing"),IF('Currently Exported 2'!J138=1, "extra", "ignore"))</f>
        <v>ignore</v>
      </c>
      <c r="K138" s="1" t="str">
        <f ca="1">IF(OR(onchangeTags!K138="white",onchangeTags!K138="yellow",onchangeTags!K138="grey"),IF('Currently Exported 2'!K138=1, "have", "missing"),IF('Currently Exported 2'!K138=1, "extra", "ignore"))</f>
        <v>ignore</v>
      </c>
      <c r="L138" s="1" t="str">
        <f ca="1">IF(OR(onchangeTags!L138="white",onchangeTags!L138="yellow",onchangeTags!L138="grey"),IF('Currently Exported 2'!L138=1, "have", "missing"),IF('Currently Exported 2'!L138=1, "extra", "ignore"))</f>
        <v>ignore</v>
      </c>
      <c r="M138" s="1" t="str">
        <f ca="1">IF(OR(onchangeTags!M138="white",onchangeTags!M138="yellow",onchangeTags!M138="grey"),IF('Currently Exported 2'!M138=1, "have", "missing"),IF('Currently Exported 2'!M138=1, "extra", "ignore"))</f>
        <v>ignore</v>
      </c>
      <c r="N138" s="1" t="str">
        <f ca="1">IF(OR(onchangeTags!N138="white",onchangeTags!N138="yellow",onchangeTags!N138="grey"),IF('Currently Exported 2'!N138=1, "have", "missing"),IF('Currently Exported 2'!N138=1, "extra", "ignore"))</f>
        <v>ignore</v>
      </c>
      <c r="O138" s="1" t="str">
        <f ca="1">IF(OR(onchangeTags!O138="white",onchangeTags!O138="yellow",onchangeTags!O138="grey"),IF('Currently Exported 2'!O138=1, "have", "missing"),IF('Currently Exported 2'!O138=1, "extra", "ignore"))</f>
        <v>ignore</v>
      </c>
      <c r="P138" s="1" t="str">
        <f ca="1">IF(OR(onchangeTags!P138="white",onchangeTags!P138="yellow",onchangeTags!P138="grey"),IF('Currently Exported 2'!P138=1, "have", "missing"),IF('Currently Exported 2'!P138=1, "extra", "ignore"))</f>
        <v>ignore</v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IF(OR(onchangeTags!B139="white",onchangeTags!B139="yellow",onchangeTags!B139="grey"),IF('Currently Exported 2'!B139=1, "have", "missing"),IF('Currently Exported 2'!B139=1, "extra", "ignore"))</f>
        <v>ignore</v>
      </c>
      <c r="C139" s="1" t="str">
        <f ca="1">IF(OR(onchangeTags!C139="white",onchangeTags!C139="yellow",onchangeTags!C139="grey"),IF('Currently Exported 2'!C139=1, "have", "missing"),IF('Currently Exported 2'!C139=1, "extra", "ignore"))</f>
        <v>ignore</v>
      </c>
      <c r="D139" s="1" t="str">
        <f ca="1">IF(OR(onchangeTags!D139="white",onchangeTags!D139="yellow",onchangeTags!D139="grey"),IF('Currently Exported 2'!D139=1, "have", "missing"),IF('Currently Exported 2'!D139=1, "extra", "ignore"))</f>
        <v>ignore</v>
      </c>
      <c r="E139" s="1" t="str">
        <f ca="1">IF(OR(onchangeTags!E139="white",onchangeTags!E139="yellow",onchangeTags!E139="grey"),IF('Currently Exported 2'!E139=1, "have", "missing"),IF('Currently Exported 2'!E139=1, "extra", "ignore"))</f>
        <v>ignore</v>
      </c>
      <c r="F139" s="1" t="str">
        <f ca="1">IF(OR(onchangeTags!F139="white",onchangeTags!F139="yellow",onchangeTags!F139="grey"),IF('Currently Exported 2'!F139=1, "have", "missing"),IF('Currently Exported 2'!F139=1, "extra", "ignore"))</f>
        <v>ignore</v>
      </c>
      <c r="G139" s="1" t="str">
        <f ca="1">IF(OR(onchangeTags!G139="white",onchangeTags!G139="yellow",onchangeTags!G139="grey"),IF('Currently Exported 2'!G139=1, "have", "missing"),IF('Currently Exported 2'!G139=1, "extra", "ignore"))</f>
        <v>ignore</v>
      </c>
      <c r="H139" s="1" t="str">
        <f ca="1">IF(OR(onchangeTags!H139="white",onchangeTags!H139="yellow",onchangeTags!H139="grey"),IF('Currently Exported 2'!H139=1, "have", "missing"),IF('Currently Exported 2'!H139=1, "extra", "ignore"))</f>
        <v>ignore</v>
      </c>
      <c r="I139" s="1" t="str">
        <f ca="1">IF(OR(onchangeTags!I139="white",onchangeTags!I139="yellow",onchangeTags!I139="grey"),IF('Currently Exported 2'!I139=1, "have", "missing"),IF('Currently Exported 2'!I139=1, "extra", "ignore"))</f>
        <v>ignore</v>
      </c>
      <c r="J139" s="1" t="str">
        <f ca="1">IF(OR(onchangeTags!J139="white",onchangeTags!J139="yellow",onchangeTags!J139="grey"),IF('Currently Exported 2'!J139=1, "have", "missing"),IF('Currently Exported 2'!J139=1, "extra", "ignore"))</f>
        <v>ignore</v>
      </c>
      <c r="K139" s="1" t="str">
        <f ca="1">IF(OR(onchangeTags!K139="white",onchangeTags!K139="yellow",onchangeTags!K139="grey"),IF('Currently Exported 2'!K139=1, "have", "missing"),IF('Currently Exported 2'!K139=1, "extra", "ignore"))</f>
        <v>ignore</v>
      </c>
      <c r="L139" s="1" t="str">
        <f ca="1">IF(OR(onchangeTags!L139="white",onchangeTags!L139="yellow",onchangeTags!L139="grey"),IF('Currently Exported 2'!L139=1, "have", "missing"),IF('Currently Exported 2'!L139=1, "extra", "ignore"))</f>
        <v>ignore</v>
      </c>
      <c r="M139" s="1" t="str">
        <f ca="1">IF(OR(onchangeTags!M139="white",onchangeTags!M139="yellow",onchangeTags!M139="grey"),IF('Currently Exported 2'!M139=1, "have", "missing"),IF('Currently Exported 2'!M139=1, "extra", "ignore"))</f>
        <v>ignore</v>
      </c>
      <c r="N139" s="1" t="str">
        <f ca="1">IF(OR(onchangeTags!N139="white",onchangeTags!N139="yellow",onchangeTags!N139="grey"),IF('Currently Exported 2'!N139=1, "have", "missing"),IF('Currently Exported 2'!N139=1, "extra", "ignore"))</f>
        <v>ignore</v>
      </c>
      <c r="O139" s="1" t="str">
        <f ca="1">IF(OR(onchangeTags!O139="white",onchangeTags!O139="yellow",onchangeTags!O139="grey"),IF('Currently Exported 2'!O139=1, "have", "missing"),IF('Currently Exported 2'!O139=1, "extra", "ignore"))</f>
        <v>ignore</v>
      </c>
      <c r="P139" s="1" t="str">
        <f ca="1">IF(OR(onchangeTags!P139="white",onchangeTags!P139="yellow",onchangeTags!P139="grey"),IF('Currently Exported 2'!P139=1, "have", "missing"),IF('Currently Exported 2'!P139=1, "extra", "ignore"))</f>
        <v>ignore</v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IF(OR(onchangeTags!B140="white",onchangeTags!B140="yellow",onchangeTags!B140="grey"),IF('Currently Exported 2'!B140=1, "have", "missing"),IF('Currently Exported 2'!B140=1, "extra", "ignore"))</f>
        <v>ignore</v>
      </c>
      <c r="C140" s="1" t="str">
        <f ca="1">IF(OR(onchangeTags!C140="white",onchangeTags!C140="yellow",onchangeTags!C140="grey"),IF('Currently Exported 2'!C140=1, "have", "missing"),IF('Currently Exported 2'!C140=1, "extra", "ignore"))</f>
        <v>ignore</v>
      </c>
      <c r="D140" s="1" t="str">
        <f ca="1">IF(OR(onchangeTags!D140="white",onchangeTags!D140="yellow",onchangeTags!D140="grey"),IF('Currently Exported 2'!D140=1, "have", "missing"),IF('Currently Exported 2'!D140=1, "extra", "ignore"))</f>
        <v>ignore</v>
      </c>
      <c r="E140" s="1" t="str">
        <f ca="1">IF(OR(onchangeTags!E140="white",onchangeTags!E140="yellow",onchangeTags!E140="grey"),IF('Currently Exported 2'!E140=1, "have", "missing"),IF('Currently Exported 2'!E140=1, "extra", "ignore"))</f>
        <v>ignore</v>
      </c>
      <c r="F140" s="1" t="str">
        <f ca="1">IF(OR(onchangeTags!F140="white",onchangeTags!F140="yellow",onchangeTags!F140="grey"),IF('Currently Exported 2'!F140=1, "have", "missing"),IF('Currently Exported 2'!F140=1, "extra", "ignore"))</f>
        <v>ignore</v>
      </c>
      <c r="G140" s="1" t="str">
        <f ca="1">IF(OR(onchangeTags!G140="white",onchangeTags!G140="yellow",onchangeTags!G140="grey"),IF('Currently Exported 2'!G140=1, "have", "missing"),IF('Currently Exported 2'!G140=1, "extra", "ignore"))</f>
        <v>ignore</v>
      </c>
      <c r="H140" s="1" t="str">
        <f ca="1">IF(OR(onchangeTags!H140="white",onchangeTags!H140="yellow",onchangeTags!H140="grey"),IF('Currently Exported 2'!H140=1, "have", "missing"),IF('Currently Exported 2'!H140=1, "extra", "ignore"))</f>
        <v>ignore</v>
      </c>
      <c r="I140" s="1" t="str">
        <f ca="1">IF(OR(onchangeTags!I140="white",onchangeTags!I140="yellow",onchangeTags!I140="grey"),IF('Currently Exported 2'!I140=1, "have", "missing"),IF('Currently Exported 2'!I140=1, "extra", "ignore"))</f>
        <v>ignore</v>
      </c>
      <c r="J140" s="1" t="str">
        <f ca="1">IF(OR(onchangeTags!J140="white",onchangeTags!J140="yellow",onchangeTags!J140="grey"),IF('Currently Exported 2'!J140=1, "have", "missing"),IF('Currently Exported 2'!J140=1, "extra", "ignore"))</f>
        <v>ignore</v>
      </c>
      <c r="K140" s="1" t="str">
        <f ca="1">IF(OR(onchangeTags!K140="white",onchangeTags!K140="yellow",onchangeTags!K140="grey"),IF('Currently Exported 2'!K140=1, "have", "missing"),IF('Currently Exported 2'!K140=1, "extra", "ignore"))</f>
        <v>ignore</v>
      </c>
      <c r="L140" s="1" t="str">
        <f ca="1">IF(OR(onchangeTags!L140="white",onchangeTags!L140="yellow",onchangeTags!L140="grey"),IF('Currently Exported 2'!L140=1, "have", "missing"),IF('Currently Exported 2'!L140=1, "extra", "ignore"))</f>
        <v>ignore</v>
      </c>
      <c r="M140" s="1" t="str">
        <f ca="1">IF(OR(onchangeTags!M140="white",onchangeTags!M140="yellow",onchangeTags!M140="grey"),IF('Currently Exported 2'!M140=1, "have", "missing"),IF('Currently Exported 2'!M140=1, "extra", "ignore"))</f>
        <v>ignore</v>
      </c>
      <c r="N140" s="1" t="str">
        <f ca="1">IF(OR(onchangeTags!N140="white",onchangeTags!N140="yellow",onchangeTags!N140="grey"),IF('Currently Exported 2'!N140=1, "have", "missing"),IF('Currently Exported 2'!N140=1, "extra", "ignore"))</f>
        <v>ignore</v>
      </c>
      <c r="O140" s="1" t="str">
        <f ca="1">IF(OR(onchangeTags!O140="white",onchangeTags!O140="yellow",onchangeTags!O140="grey"),IF('Currently Exported 2'!O140=1, "have", "missing"),IF('Currently Exported 2'!O140=1, "extra", "ignore"))</f>
        <v>ignore</v>
      </c>
      <c r="P140" s="1" t="str">
        <f ca="1">IF(OR(onchangeTags!P140="white",onchangeTags!P140="yellow",onchangeTags!P140="grey"),IF('Currently Exported 2'!P140=1, "have", "missing"),IF('Currently Exported 2'!P140=1, "extra", "ignore"))</f>
        <v>ignore</v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IF(OR(onchangeTags!B141="white",onchangeTags!B141="yellow",onchangeTags!B141="grey"),IF('Currently Exported 2'!B141=1, "have", "missing"),IF('Currently Exported 2'!B141=1, "extra", "ignore"))</f>
        <v>ignore</v>
      </c>
      <c r="C141" s="1" t="str">
        <f ca="1">IF(OR(onchangeTags!C141="white",onchangeTags!C141="yellow",onchangeTags!C141="grey"),IF('Currently Exported 2'!C141=1, "have", "missing"),IF('Currently Exported 2'!C141=1, "extra", "ignore"))</f>
        <v>ignore</v>
      </c>
      <c r="D141" s="1" t="str">
        <f ca="1">IF(OR(onchangeTags!D141="white",onchangeTags!D141="yellow",onchangeTags!D141="grey"),IF('Currently Exported 2'!D141=1, "have", "missing"),IF('Currently Exported 2'!D141=1, "extra", "ignore"))</f>
        <v>extra</v>
      </c>
      <c r="E141" s="1" t="str">
        <f ca="1">IF(OR(onchangeTags!E141="white",onchangeTags!E141="yellow",onchangeTags!E141="grey"),IF('Currently Exported 2'!E141=1, "have", "missing"),IF('Currently Exported 2'!E141=1, "extra", "ignore"))</f>
        <v>extra</v>
      </c>
      <c r="F141" s="1" t="str">
        <f ca="1">IF(OR(onchangeTags!F141="white",onchangeTags!F141="yellow",onchangeTags!F141="grey"),IF('Currently Exported 2'!F141=1, "have", "missing"),IF('Currently Exported 2'!F141=1, "extra", "ignore"))</f>
        <v>extra</v>
      </c>
      <c r="G141" s="1" t="str">
        <f ca="1">IF(OR(onchangeTags!G141="white",onchangeTags!G141="yellow",onchangeTags!G141="grey"),IF('Currently Exported 2'!G141=1, "have", "missing"),IF('Currently Exported 2'!G141=1, "extra", "ignore"))</f>
        <v>extra</v>
      </c>
      <c r="H141" s="1" t="str">
        <f ca="1">IF(OR(onchangeTags!H141="white",onchangeTags!H141="yellow",onchangeTags!H141="grey"),IF('Currently Exported 2'!H141=1, "have", "missing"),IF('Currently Exported 2'!H141=1, "extra", "ignore"))</f>
        <v>extra</v>
      </c>
      <c r="I141" s="1" t="str">
        <f ca="1">IF(OR(onchangeTags!I141="white",onchangeTags!I141="yellow",onchangeTags!I141="grey"),IF('Currently Exported 2'!I141=1, "have", "missing"),IF('Currently Exported 2'!I141=1, "extra", "ignore"))</f>
        <v>extra</v>
      </c>
      <c r="J141" s="1" t="str">
        <f ca="1">IF(OR(onchangeTags!J141="white",onchangeTags!J141="yellow",onchangeTags!J141="grey"),IF('Currently Exported 2'!J141=1, "have", "missing"),IF('Currently Exported 2'!J141=1, "extra", "ignore"))</f>
        <v>extra</v>
      </c>
      <c r="K141" s="1" t="str">
        <f ca="1">IF(OR(onchangeTags!K141="white",onchangeTags!K141="yellow",onchangeTags!K141="grey"),IF('Currently Exported 2'!K141=1, "have", "missing"),IF('Currently Exported 2'!K141=1, "extra", "ignore"))</f>
        <v>extra</v>
      </c>
      <c r="L141" s="1" t="str">
        <f ca="1">IF(OR(onchangeTags!L141="white",onchangeTags!L141="yellow",onchangeTags!L141="grey"),IF('Currently Exported 2'!L141=1, "have", "missing"),IF('Currently Exported 2'!L141=1, "extra", "ignore"))</f>
        <v>extra</v>
      </c>
      <c r="M141" s="1" t="str">
        <f ca="1">IF(OR(onchangeTags!M141="white",onchangeTags!M141="yellow",onchangeTags!M141="grey"),IF('Currently Exported 2'!M141=1, "have", "missing"),IF('Currently Exported 2'!M141=1, "extra", "ignore"))</f>
        <v>extra</v>
      </c>
      <c r="N141" s="1" t="str">
        <f ca="1">IF(OR(onchangeTags!N141="white",onchangeTags!N141="yellow",onchangeTags!N141="grey"),IF('Currently Exported 2'!N141=1, "have", "missing"),IF('Currently Exported 2'!N141=1, "extra", "ignore"))</f>
        <v>extra</v>
      </c>
      <c r="O141" s="1" t="str">
        <f ca="1">IF(OR(onchangeTags!O141="white",onchangeTags!O141="yellow",onchangeTags!O141="grey"),IF('Currently Exported 2'!O141=1, "have", "missing"),IF('Currently Exported 2'!O141=1, "extra", "ignore"))</f>
        <v>extra</v>
      </c>
      <c r="P141" s="1" t="str">
        <f ca="1">IF(OR(onchangeTags!P141="white",onchangeTags!P141="yellow",onchangeTags!P141="grey"),IF('Currently Exported 2'!P141=1, "have", "missing"),IF('Currently Exported 2'!P141=1, "extra", "ignore"))</f>
        <v>ignore</v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IF(OR(onchangeTags!B142="white",onchangeTags!B142="yellow",onchangeTags!B142="grey"),IF('Currently Exported 2'!B142=1, "have", "missing"),IF('Currently Exported 2'!B142=1, "extra", "ignore"))</f>
        <v>ignore</v>
      </c>
      <c r="C142" s="1" t="str">
        <f ca="1">IF(OR(onchangeTags!C142="white",onchangeTags!C142="yellow",onchangeTags!C142="grey"),IF('Currently Exported 2'!C142=1, "have", "missing"),IF('Currently Exported 2'!C142=1, "extra", "ignore"))</f>
        <v>ignore</v>
      </c>
      <c r="D142" s="1" t="str">
        <f ca="1">IF(OR(onchangeTags!D142="white",onchangeTags!D142="yellow",onchangeTags!D142="grey"),IF('Currently Exported 2'!D142=1, "have", "missing"),IF('Currently Exported 2'!D142=1, "extra", "ignore"))</f>
        <v>extra</v>
      </c>
      <c r="E142" s="1" t="str">
        <f ca="1">IF(OR(onchangeTags!E142="white",onchangeTags!E142="yellow",onchangeTags!E142="grey"),IF('Currently Exported 2'!E142=1, "have", "missing"),IF('Currently Exported 2'!E142=1, "extra", "ignore"))</f>
        <v>extra</v>
      </c>
      <c r="F142" s="1" t="str">
        <f ca="1">IF(OR(onchangeTags!F142="white",onchangeTags!F142="yellow",onchangeTags!F142="grey"),IF('Currently Exported 2'!F142=1, "have", "missing"),IF('Currently Exported 2'!F142=1, "extra", "ignore"))</f>
        <v>extra</v>
      </c>
      <c r="G142" s="1" t="str">
        <f ca="1">IF(OR(onchangeTags!G142="white",onchangeTags!G142="yellow",onchangeTags!G142="grey"),IF('Currently Exported 2'!G142=1, "have", "missing"),IF('Currently Exported 2'!G142=1, "extra", "ignore"))</f>
        <v>extra</v>
      </c>
      <c r="H142" s="1" t="str">
        <f ca="1">IF(OR(onchangeTags!H142="white",onchangeTags!H142="yellow",onchangeTags!H142="grey"),IF('Currently Exported 2'!H142=1, "have", "missing"),IF('Currently Exported 2'!H142=1, "extra", "ignore"))</f>
        <v>extra</v>
      </c>
      <c r="I142" s="1" t="str">
        <f ca="1">IF(OR(onchangeTags!I142="white",onchangeTags!I142="yellow",onchangeTags!I142="grey"),IF('Currently Exported 2'!I142=1, "have", "missing"),IF('Currently Exported 2'!I142=1, "extra", "ignore"))</f>
        <v>extra</v>
      </c>
      <c r="J142" s="1" t="str">
        <f ca="1">IF(OR(onchangeTags!J142="white",onchangeTags!J142="yellow",onchangeTags!J142="grey"),IF('Currently Exported 2'!J142=1, "have", "missing"),IF('Currently Exported 2'!J142=1, "extra", "ignore"))</f>
        <v>extra</v>
      </c>
      <c r="K142" s="1" t="str">
        <f ca="1">IF(OR(onchangeTags!K142="white",onchangeTags!K142="yellow",onchangeTags!K142="grey"),IF('Currently Exported 2'!K142=1, "have", "missing"),IF('Currently Exported 2'!K142=1, "extra", "ignore"))</f>
        <v>extra</v>
      </c>
      <c r="L142" s="1" t="str">
        <f ca="1">IF(OR(onchangeTags!L142="white",onchangeTags!L142="yellow",onchangeTags!L142="grey"),IF('Currently Exported 2'!L142=1, "have", "missing"),IF('Currently Exported 2'!L142=1, "extra", "ignore"))</f>
        <v>extra</v>
      </c>
      <c r="M142" s="1" t="str">
        <f ca="1">IF(OR(onchangeTags!M142="white",onchangeTags!M142="yellow",onchangeTags!M142="grey"),IF('Currently Exported 2'!M142=1, "have", "missing"),IF('Currently Exported 2'!M142=1, "extra", "ignore"))</f>
        <v>extra</v>
      </c>
      <c r="N142" s="1" t="str">
        <f ca="1">IF(OR(onchangeTags!N142="white",onchangeTags!N142="yellow",onchangeTags!N142="grey"),IF('Currently Exported 2'!N142=1, "have", "missing"),IF('Currently Exported 2'!N142=1, "extra", "ignore"))</f>
        <v>extra</v>
      </c>
      <c r="O142" s="1" t="str">
        <f ca="1">IF(OR(onchangeTags!O142="white",onchangeTags!O142="yellow",onchangeTags!O142="grey"),IF('Currently Exported 2'!O142=1, "have", "missing"),IF('Currently Exported 2'!O142=1, "extra", "ignore"))</f>
        <v>extra</v>
      </c>
      <c r="P142" s="1" t="str">
        <f ca="1">IF(OR(onchangeTags!P142="white",onchangeTags!P142="yellow",onchangeTags!P142="grey"),IF('Currently Exported 2'!P142=1, "have", "missing"),IF('Currently Exported 2'!P142=1, "extra", "ignore"))</f>
        <v>ignore</v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IF(OR(onchangeTags!B143="white",onchangeTags!B143="yellow",onchangeTags!B143="grey"),IF('Currently Exported 2'!B143=1, "have", "missing"),IF('Currently Exported 2'!B143=1, "extra", "ignore"))</f>
        <v>ignore</v>
      </c>
      <c r="C143" s="1" t="str">
        <f ca="1">IF(OR(onchangeTags!C143="white",onchangeTags!C143="yellow",onchangeTags!C143="grey"),IF('Currently Exported 2'!C143=1, "have", "missing"),IF('Currently Exported 2'!C143=1, "extra", "ignore"))</f>
        <v>ignore</v>
      </c>
      <c r="D143" s="1" t="str">
        <f ca="1">IF(OR(onchangeTags!D143="white",onchangeTags!D143="yellow",onchangeTags!D143="grey"),IF('Currently Exported 2'!D143=1, "have", "missing"),IF('Currently Exported 2'!D143=1, "extra", "ignore"))</f>
        <v>extra</v>
      </c>
      <c r="E143" s="1" t="str">
        <f ca="1">IF(OR(onchangeTags!E143="white",onchangeTags!E143="yellow",onchangeTags!E143="grey"),IF('Currently Exported 2'!E143=1, "have", "missing"),IF('Currently Exported 2'!E143=1, "extra", "ignore"))</f>
        <v>extra</v>
      </c>
      <c r="F143" s="1" t="str">
        <f ca="1">IF(OR(onchangeTags!F143="white",onchangeTags!F143="yellow",onchangeTags!F143="grey"),IF('Currently Exported 2'!F143=1, "have", "missing"),IF('Currently Exported 2'!F143=1, "extra", "ignore"))</f>
        <v>extra</v>
      </c>
      <c r="G143" s="1" t="str">
        <f ca="1">IF(OR(onchangeTags!G143="white",onchangeTags!G143="yellow",onchangeTags!G143="grey"),IF('Currently Exported 2'!G143=1, "have", "missing"),IF('Currently Exported 2'!G143=1, "extra", "ignore"))</f>
        <v>extra</v>
      </c>
      <c r="H143" s="1" t="str">
        <f ca="1">IF(OR(onchangeTags!H143="white",onchangeTags!H143="yellow",onchangeTags!H143="grey"),IF('Currently Exported 2'!H143=1, "have", "missing"),IF('Currently Exported 2'!H143=1, "extra", "ignore"))</f>
        <v>extra</v>
      </c>
      <c r="I143" s="1" t="str">
        <f ca="1">IF(OR(onchangeTags!I143="white",onchangeTags!I143="yellow",onchangeTags!I143="grey"),IF('Currently Exported 2'!I143=1, "have", "missing"),IF('Currently Exported 2'!I143=1, "extra", "ignore"))</f>
        <v>extra</v>
      </c>
      <c r="J143" s="1" t="str">
        <f ca="1">IF(OR(onchangeTags!J143="white",onchangeTags!J143="yellow",onchangeTags!J143="grey"),IF('Currently Exported 2'!J143=1, "have", "missing"),IF('Currently Exported 2'!J143=1, "extra", "ignore"))</f>
        <v>extra</v>
      </c>
      <c r="K143" s="1" t="str">
        <f ca="1">IF(OR(onchangeTags!K143="white",onchangeTags!K143="yellow",onchangeTags!K143="grey"),IF('Currently Exported 2'!K143=1, "have", "missing"),IF('Currently Exported 2'!K143=1, "extra", "ignore"))</f>
        <v>extra</v>
      </c>
      <c r="L143" s="1" t="str">
        <f ca="1">IF(OR(onchangeTags!L143="white",onchangeTags!L143="yellow",onchangeTags!L143="grey"),IF('Currently Exported 2'!L143=1, "have", "missing"),IF('Currently Exported 2'!L143=1, "extra", "ignore"))</f>
        <v>extra</v>
      </c>
      <c r="M143" s="1" t="str">
        <f ca="1">IF(OR(onchangeTags!M143="white",onchangeTags!M143="yellow",onchangeTags!M143="grey"),IF('Currently Exported 2'!M143=1, "have", "missing"),IF('Currently Exported 2'!M143=1, "extra", "ignore"))</f>
        <v>extra</v>
      </c>
      <c r="N143" s="1" t="str">
        <f ca="1">IF(OR(onchangeTags!N143="white",onchangeTags!N143="yellow",onchangeTags!N143="grey"),IF('Currently Exported 2'!N143=1, "have", "missing"),IF('Currently Exported 2'!N143=1, "extra", "ignore"))</f>
        <v>extra</v>
      </c>
      <c r="O143" s="1" t="str">
        <f ca="1">IF(OR(onchangeTags!O143="white",onchangeTags!O143="yellow",onchangeTags!O143="grey"),IF('Currently Exported 2'!O143=1, "have", "missing"),IF('Currently Exported 2'!O143=1, "extra", "ignore"))</f>
        <v>extra</v>
      </c>
      <c r="P143" s="1" t="str">
        <f ca="1">IF(OR(onchangeTags!P143="white",onchangeTags!P143="yellow",onchangeTags!P143="grey"),IF('Currently Exported 2'!P143=1, "have", "missing"),IF('Currently Exported 2'!P143=1, "extra", "ignore"))</f>
        <v>ignore</v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IF(OR(onchangeTags!B144="white",onchangeTags!B144="yellow",onchangeTags!B144="grey"),IF('Currently Exported 2'!B144=1, "have", "missing"),IF('Currently Exported 2'!B144=1, "extra", "ignore"))</f>
        <v>ignore</v>
      </c>
      <c r="C144" s="1" t="str">
        <f ca="1">IF(OR(onchangeTags!C144="white",onchangeTags!C144="yellow",onchangeTags!C144="grey"),IF('Currently Exported 2'!C144=1, "have", "missing"),IF('Currently Exported 2'!C144=1, "extra", "ignore"))</f>
        <v>ignore</v>
      </c>
      <c r="D144" s="1" t="str">
        <f ca="1">IF(OR(onchangeTags!D144="white",onchangeTags!D144="yellow",onchangeTags!D144="grey"),IF('Currently Exported 2'!D144=1, "have", "missing"),IF('Currently Exported 2'!D144=1, "extra", "ignore"))</f>
        <v>ignore</v>
      </c>
      <c r="E144" s="1" t="str">
        <f ca="1">IF(OR(onchangeTags!E144="white",onchangeTags!E144="yellow",onchangeTags!E144="grey"),IF('Currently Exported 2'!E144=1, "have", "missing"),IF('Currently Exported 2'!E144=1, "extra", "ignore"))</f>
        <v>ignore</v>
      </c>
      <c r="F144" s="1" t="str">
        <f ca="1">IF(OR(onchangeTags!F144="white",onchangeTags!F144="yellow",onchangeTags!F144="grey"),IF('Currently Exported 2'!F144=1, "have", "missing"),IF('Currently Exported 2'!F144=1, "extra", "ignore"))</f>
        <v>ignore</v>
      </c>
      <c r="G144" s="1" t="str">
        <f ca="1">IF(OR(onchangeTags!G144="white",onchangeTags!G144="yellow",onchangeTags!G144="grey"),IF('Currently Exported 2'!G144=1, "have", "missing"),IF('Currently Exported 2'!G144=1, "extra", "ignore"))</f>
        <v>ignore</v>
      </c>
      <c r="H144" s="1" t="str">
        <f ca="1">IF(OR(onchangeTags!H144="white",onchangeTags!H144="yellow",onchangeTags!H144="grey"),IF('Currently Exported 2'!H144=1, "have", "missing"),IF('Currently Exported 2'!H144=1, "extra", "ignore"))</f>
        <v>ignore</v>
      </c>
      <c r="I144" s="1" t="str">
        <f ca="1">IF(OR(onchangeTags!I144="white",onchangeTags!I144="yellow",onchangeTags!I144="grey"),IF('Currently Exported 2'!I144=1, "have", "missing"),IF('Currently Exported 2'!I144=1, "extra", "ignore"))</f>
        <v>ignore</v>
      </c>
      <c r="J144" s="1" t="str">
        <f ca="1">IF(OR(onchangeTags!J144="white",onchangeTags!J144="yellow",onchangeTags!J144="grey"),IF('Currently Exported 2'!J144=1, "have", "missing"),IF('Currently Exported 2'!J144=1, "extra", "ignore"))</f>
        <v>ignore</v>
      </c>
      <c r="K144" s="1" t="str">
        <f ca="1">IF(OR(onchangeTags!K144="white",onchangeTags!K144="yellow",onchangeTags!K144="grey"),IF('Currently Exported 2'!K144=1, "have", "missing"),IF('Currently Exported 2'!K144=1, "extra", "ignore"))</f>
        <v>ignore</v>
      </c>
      <c r="L144" s="1" t="str">
        <f ca="1">IF(OR(onchangeTags!L144="white",onchangeTags!L144="yellow",onchangeTags!L144="grey"),IF('Currently Exported 2'!L144=1, "have", "missing"),IF('Currently Exported 2'!L144=1, "extra", "ignore"))</f>
        <v>ignore</v>
      </c>
      <c r="M144" s="1" t="str">
        <f ca="1">IF(OR(onchangeTags!M144="white",onchangeTags!M144="yellow",onchangeTags!M144="grey"),IF('Currently Exported 2'!M144=1, "have", "missing"),IF('Currently Exported 2'!M144=1, "extra", "ignore"))</f>
        <v>ignore</v>
      </c>
      <c r="N144" s="1" t="str">
        <f ca="1">IF(OR(onchangeTags!N144="white",onchangeTags!N144="yellow",onchangeTags!N144="grey"),IF('Currently Exported 2'!N144=1, "have", "missing"),IF('Currently Exported 2'!N144=1, "extra", "ignore"))</f>
        <v>ignore</v>
      </c>
      <c r="O144" s="1" t="str">
        <f ca="1">IF(OR(onchangeTags!O144="white",onchangeTags!O144="yellow",onchangeTags!O144="grey"),IF('Currently Exported 2'!O144=1, "have", "missing"),IF('Currently Exported 2'!O144=1, "extra", "ignore"))</f>
        <v>ignore</v>
      </c>
      <c r="P144" s="1" t="str">
        <f ca="1">IF(OR(onchangeTags!P144="white",onchangeTags!P144="yellow",onchangeTags!P144="grey"),IF('Currently Exported 2'!P144=1, "have", "missing"),IF('Currently Exported 2'!P144=1, "extra", "ignore"))</f>
        <v>ignore</v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IF(OR(onchangeTags!B145="white",onchangeTags!B145="yellow",onchangeTags!B145="grey"),IF('Currently Exported 2'!B145=1, "have", "missing"),IF('Currently Exported 2'!B145=1, "extra", "ignore"))</f>
        <v>ignore</v>
      </c>
      <c r="C145" s="1" t="str">
        <f ca="1">IF(OR(onchangeTags!C145="white",onchangeTags!C145="yellow",onchangeTags!C145="grey"),IF('Currently Exported 2'!C145=1, "have", "missing"),IF('Currently Exported 2'!C145=1, "extra", "ignore"))</f>
        <v>ignore</v>
      </c>
      <c r="D145" s="1" t="str">
        <f ca="1">IF(OR(onchangeTags!D145="white",onchangeTags!D145="yellow",onchangeTags!D145="grey"),IF('Currently Exported 2'!D145=1, "have", "missing"),IF('Currently Exported 2'!D145=1, "extra", "ignore"))</f>
        <v>ignore</v>
      </c>
      <c r="E145" s="1" t="str">
        <f ca="1">IF(OR(onchangeTags!E145="white",onchangeTags!E145="yellow",onchangeTags!E145="grey"),IF('Currently Exported 2'!E145=1, "have", "missing"),IF('Currently Exported 2'!E145=1, "extra", "ignore"))</f>
        <v>ignore</v>
      </c>
      <c r="F145" s="1" t="str">
        <f ca="1">IF(OR(onchangeTags!F145="white",onchangeTags!F145="yellow",onchangeTags!F145="grey"),IF('Currently Exported 2'!F145=1, "have", "missing"),IF('Currently Exported 2'!F145=1, "extra", "ignore"))</f>
        <v>ignore</v>
      </c>
      <c r="G145" s="1" t="str">
        <f ca="1">IF(OR(onchangeTags!G145="white",onchangeTags!G145="yellow",onchangeTags!G145="grey"),IF('Currently Exported 2'!G145=1, "have", "missing"),IF('Currently Exported 2'!G145=1, "extra", "ignore"))</f>
        <v>ignore</v>
      </c>
      <c r="H145" s="1" t="str">
        <f ca="1">IF(OR(onchangeTags!H145="white",onchangeTags!H145="yellow",onchangeTags!H145="grey"),IF('Currently Exported 2'!H145=1, "have", "missing"),IF('Currently Exported 2'!H145=1, "extra", "ignore"))</f>
        <v>ignore</v>
      </c>
      <c r="I145" s="1" t="str">
        <f ca="1">IF(OR(onchangeTags!I145="white",onchangeTags!I145="yellow",onchangeTags!I145="grey"),IF('Currently Exported 2'!I145=1, "have", "missing"),IF('Currently Exported 2'!I145=1, "extra", "ignore"))</f>
        <v>ignore</v>
      </c>
      <c r="J145" s="1" t="str">
        <f ca="1">IF(OR(onchangeTags!J145="white",onchangeTags!J145="yellow",onchangeTags!J145="grey"),IF('Currently Exported 2'!J145=1, "have", "missing"),IF('Currently Exported 2'!J145=1, "extra", "ignore"))</f>
        <v>ignore</v>
      </c>
      <c r="K145" s="1" t="str">
        <f ca="1">IF(OR(onchangeTags!K145="white",onchangeTags!K145="yellow",onchangeTags!K145="grey"),IF('Currently Exported 2'!K145=1, "have", "missing"),IF('Currently Exported 2'!K145=1, "extra", "ignore"))</f>
        <v>ignore</v>
      </c>
      <c r="L145" s="1" t="str">
        <f ca="1">IF(OR(onchangeTags!L145="white",onchangeTags!L145="yellow",onchangeTags!L145="grey"),IF('Currently Exported 2'!L145=1, "have", "missing"),IF('Currently Exported 2'!L145=1, "extra", "ignore"))</f>
        <v>ignore</v>
      </c>
      <c r="M145" s="1" t="str">
        <f ca="1">IF(OR(onchangeTags!M145="white",onchangeTags!M145="yellow",onchangeTags!M145="grey"),IF('Currently Exported 2'!M145=1, "have", "missing"),IF('Currently Exported 2'!M145=1, "extra", "ignore"))</f>
        <v>ignore</v>
      </c>
      <c r="N145" s="1" t="str">
        <f ca="1">IF(OR(onchangeTags!N145="white",onchangeTags!N145="yellow",onchangeTags!N145="grey"),IF('Currently Exported 2'!N145=1, "have", "missing"),IF('Currently Exported 2'!N145=1, "extra", "ignore"))</f>
        <v>ignore</v>
      </c>
      <c r="O145" s="1" t="str">
        <f ca="1">IF(OR(onchangeTags!O145="white",onchangeTags!O145="yellow",onchangeTags!O145="grey"),IF('Currently Exported 2'!O145=1, "have", "missing"),IF('Currently Exported 2'!O145=1, "extra", "ignore"))</f>
        <v>ignore</v>
      </c>
      <c r="P145" s="1" t="str">
        <f ca="1">IF(OR(onchangeTags!P145="white",onchangeTags!P145="yellow",onchangeTags!P145="grey"),IF('Currently Exported 2'!P145=1, "have", "missing"),IF('Currently Exported 2'!P145=1, "extra", "ignore"))</f>
        <v>ignore</v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IF(OR(onchangeTags!B146="white",onchangeTags!B146="yellow",onchangeTags!B146="grey"),IF('Currently Exported 2'!B146=1, "have", "missing"),IF('Currently Exported 2'!B146=1, "extra", "ignore"))</f>
        <v>ignore</v>
      </c>
      <c r="C146" s="1" t="str">
        <f ca="1">IF(OR(onchangeTags!C146="white",onchangeTags!C146="yellow",onchangeTags!C146="grey"),IF('Currently Exported 2'!C146=1, "have", "missing"),IF('Currently Exported 2'!C146=1, "extra", "ignore"))</f>
        <v>ignore</v>
      </c>
      <c r="D146" s="1" t="str">
        <f ca="1">IF(OR(onchangeTags!D146="white",onchangeTags!D146="yellow",onchangeTags!D146="grey"),IF('Currently Exported 2'!D146=1, "have", "missing"),IF('Currently Exported 2'!D146=1, "extra", "ignore"))</f>
        <v>ignore</v>
      </c>
      <c r="E146" s="1" t="str">
        <f ca="1">IF(OR(onchangeTags!E146="white",onchangeTags!E146="yellow",onchangeTags!E146="grey"),IF('Currently Exported 2'!E146=1, "have", "missing"),IF('Currently Exported 2'!E146=1, "extra", "ignore"))</f>
        <v>ignore</v>
      </c>
      <c r="F146" s="1" t="str">
        <f ca="1">IF(OR(onchangeTags!F146="white",onchangeTags!F146="yellow",onchangeTags!F146="grey"),IF('Currently Exported 2'!F146=1, "have", "missing"),IF('Currently Exported 2'!F146=1, "extra", "ignore"))</f>
        <v>ignore</v>
      </c>
      <c r="G146" s="1" t="str">
        <f ca="1">IF(OR(onchangeTags!G146="white",onchangeTags!G146="yellow",onchangeTags!G146="grey"),IF('Currently Exported 2'!G146=1, "have", "missing"),IF('Currently Exported 2'!G146=1, "extra", "ignore"))</f>
        <v>ignore</v>
      </c>
      <c r="H146" s="1" t="str">
        <f ca="1">IF(OR(onchangeTags!H146="white",onchangeTags!H146="yellow",onchangeTags!H146="grey"),IF('Currently Exported 2'!H146=1, "have", "missing"),IF('Currently Exported 2'!H146=1, "extra", "ignore"))</f>
        <v>ignore</v>
      </c>
      <c r="I146" s="1" t="str">
        <f ca="1">IF(OR(onchangeTags!I146="white",onchangeTags!I146="yellow",onchangeTags!I146="grey"),IF('Currently Exported 2'!I146=1, "have", "missing"),IF('Currently Exported 2'!I146=1, "extra", "ignore"))</f>
        <v>ignore</v>
      </c>
      <c r="J146" s="1" t="str">
        <f ca="1">IF(OR(onchangeTags!J146="white",onchangeTags!J146="yellow",onchangeTags!J146="grey"),IF('Currently Exported 2'!J146=1, "have", "missing"),IF('Currently Exported 2'!J146=1, "extra", "ignore"))</f>
        <v>ignore</v>
      </c>
      <c r="K146" s="1" t="str">
        <f ca="1">IF(OR(onchangeTags!K146="white",onchangeTags!K146="yellow",onchangeTags!K146="grey"),IF('Currently Exported 2'!K146=1, "have", "missing"),IF('Currently Exported 2'!K146=1, "extra", "ignore"))</f>
        <v>ignore</v>
      </c>
      <c r="L146" s="1" t="str">
        <f ca="1">IF(OR(onchangeTags!L146="white",onchangeTags!L146="yellow",onchangeTags!L146="grey"),IF('Currently Exported 2'!L146=1, "have", "missing"),IF('Currently Exported 2'!L146=1, "extra", "ignore"))</f>
        <v>ignore</v>
      </c>
      <c r="M146" s="1" t="str">
        <f ca="1">IF(OR(onchangeTags!M146="white",onchangeTags!M146="yellow",onchangeTags!M146="grey"),IF('Currently Exported 2'!M146=1, "have", "missing"),IF('Currently Exported 2'!M146=1, "extra", "ignore"))</f>
        <v>ignore</v>
      </c>
      <c r="N146" s="1" t="str">
        <f ca="1">IF(OR(onchangeTags!N146="white",onchangeTags!N146="yellow",onchangeTags!N146="grey"),IF('Currently Exported 2'!N146=1, "have", "missing"),IF('Currently Exported 2'!N146=1, "extra", "ignore"))</f>
        <v>ignore</v>
      </c>
      <c r="O146" s="1" t="str">
        <f ca="1">IF(OR(onchangeTags!O146="white",onchangeTags!O146="yellow",onchangeTags!O146="grey"),IF('Currently Exported 2'!O146=1, "have", "missing"),IF('Currently Exported 2'!O146=1, "extra", "ignore"))</f>
        <v>ignore</v>
      </c>
      <c r="P146" s="1" t="str">
        <f ca="1">IF(OR(onchangeTags!P146="white",onchangeTags!P146="yellow",onchangeTags!P146="grey"),IF('Currently Exported 2'!P146=1, "have", "missing"),IF('Currently Exported 2'!P146=1, "extra", "ignore"))</f>
        <v>ignore</v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IF(OR(onchangeTags!B147="white",onchangeTags!B147="yellow",onchangeTags!B147="grey"),IF('Currently Exported 2'!B147=1, "have", "missing"),IF('Currently Exported 2'!B147=1, "extra", "ignore"))</f>
        <v>ignore</v>
      </c>
      <c r="C147" s="1" t="str">
        <f ca="1">IF(OR(onchangeTags!C147="white",onchangeTags!C147="yellow",onchangeTags!C147="grey"),IF('Currently Exported 2'!C147=1, "have", "missing"),IF('Currently Exported 2'!C147=1, "extra", "ignore"))</f>
        <v>ignore</v>
      </c>
      <c r="D147" s="1" t="str">
        <f ca="1">IF(OR(onchangeTags!D147="white",onchangeTags!D147="yellow",onchangeTags!D147="grey"),IF('Currently Exported 2'!D147=1, "have", "missing"),IF('Currently Exported 2'!D147=1, "extra", "ignore"))</f>
        <v>ignore</v>
      </c>
      <c r="E147" s="1" t="str">
        <f ca="1">IF(OR(onchangeTags!E147="white",onchangeTags!E147="yellow",onchangeTags!E147="grey"),IF('Currently Exported 2'!E147=1, "have", "missing"),IF('Currently Exported 2'!E147=1, "extra", "ignore"))</f>
        <v>ignore</v>
      </c>
      <c r="F147" s="1" t="str">
        <f ca="1">IF(OR(onchangeTags!F147="white",onchangeTags!F147="yellow",onchangeTags!F147="grey"),IF('Currently Exported 2'!F147=1, "have", "missing"),IF('Currently Exported 2'!F147=1, "extra", "ignore"))</f>
        <v>ignore</v>
      </c>
      <c r="G147" s="1" t="str">
        <f ca="1">IF(OR(onchangeTags!G147="white",onchangeTags!G147="yellow",onchangeTags!G147="grey"),IF('Currently Exported 2'!G147=1, "have", "missing"),IF('Currently Exported 2'!G147=1, "extra", "ignore"))</f>
        <v>ignore</v>
      </c>
      <c r="H147" s="1" t="str">
        <f ca="1">IF(OR(onchangeTags!H147="white",onchangeTags!H147="yellow",onchangeTags!H147="grey"),IF('Currently Exported 2'!H147=1, "have", "missing"),IF('Currently Exported 2'!H147=1, "extra", "ignore"))</f>
        <v>ignore</v>
      </c>
      <c r="I147" s="1" t="str">
        <f ca="1">IF(OR(onchangeTags!I147="white",onchangeTags!I147="yellow",onchangeTags!I147="grey"),IF('Currently Exported 2'!I147=1, "have", "missing"),IF('Currently Exported 2'!I147=1, "extra", "ignore"))</f>
        <v>ignore</v>
      </c>
      <c r="J147" s="1" t="str">
        <f ca="1">IF(OR(onchangeTags!J147="white",onchangeTags!J147="yellow",onchangeTags!J147="grey"),IF('Currently Exported 2'!J147=1, "have", "missing"),IF('Currently Exported 2'!J147=1, "extra", "ignore"))</f>
        <v>ignore</v>
      </c>
      <c r="K147" s="1" t="str">
        <f ca="1">IF(OR(onchangeTags!K147="white",onchangeTags!K147="yellow",onchangeTags!K147="grey"),IF('Currently Exported 2'!K147=1, "have", "missing"),IF('Currently Exported 2'!K147=1, "extra", "ignore"))</f>
        <v>ignore</v>
      </c>
      <c r="L147" s="1" t="str">
        <f ca="1">IF(OR(onchangeTags!L147="white",onchangeTags!L147="yellow",onchangeTags!L147="grey"),IF('Currently Exported 2'!L147=1, "have", "missing"),IF('Currently Exported 2'!L147=1, "extra", "ignore"))</f>
        <v>ignore</v>
      </c>
      <c r="M147" s="1" t="str">
        <f ca="1">IF(OR(onchangeTags!M147="white",onchangeTags!M147="yellow",onchangeTags!M147="grey"),IF('Currently Exported 2'!M147=1, "have", "missing"),IF('Currently Exported 2'!M147=1, "extra", "ignore"))</f>
        <v>ignore</v>
      </c>
      <c r="N147" s="1" t="str">
        <f ca="1">IF(OR(onchangeTags!N147="white",onchangeTags!N147="yellow",onchangeTags!N147="grey"),IF('Currently Exported 2'!N147=1, "have", "missing"),IF('Currently Exported 2'!N147=1, "extra", "ignore"))</f>
        <v>ignore</v>
      </c>
      <c r="O147" s="1" t="str">
        <f ca="1">IF(OR(onchangeTags!O147="white",onchangeTags!O147="yellow",onchangeTags!O147="grey"),IF('Currently Exported 2'!O147=1, "have", "missing"),IF('Currently Exported 2'!O147=1, "extra", "ignore"))</f>
        <v>ignore</v>
      </c>
      <c r="P147" s="1" t="str">
        <f ca="1">IF(OR(onchangeTags!P147="white",onchangeTags!P147="yellow",onchangeTags!P147="grey"),IF('Currently Exported 2'!P147=1, "have", "missing"),IF('Currently Exported 2'!P147=1, "extra", "ignore"))</f>
        <v>ignore</v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IF(OR(onchangeTags!B148="white",onchangeTags!B148="yellow",onchangeTags!B148="grey"),IF('Currently Exported 2'!B148=1, "have", "missing"),IF('Currently Exported 2'!B148=1, "extra", "ignore"))</f>
        <v>ignore</v>
      </c>
      <c r="C148" s="1" t="str">
        <f ca="1">IF(OR(onchangeTags!C148="white",onchangeTags!C148="yellow",onchangeTags!C148="grey"),IF('Currently Exported 2'!C148=1, "have", "missing"),IF('Currently Exported 2'!C148=1, "extra", "ignore"))</f>
        <v>ignore</v>
      </c>
      <c r="D148" s="1" t="str">
        <f ca="1">IF(OR(onchangeTags!D148="white",onchangeTags!D148="yellow",onchangeTags!D148="grey"),IF('Currently Exported 2'!D148=1, "have", "missing"),IF('Currently Exported 2'!D148=1, "extra", "ignore"))</f>
        <v>ignore</v>
      </c>
      <c r="E148" s="1" t="str">
        <f ca="1">IF(OR(onchangeTags!E148="white",onchangeTags!E148="yellow",onchangeTags!E148="grey"),IF('Currently Exported 2'!E148=1, "have", "missing"),IF('Currently Exported 2'!E148=1, "extra", "ignore"))</f>
        <v>ignore</v>
      </c>
      <c r="F148" s="1" t="str">
        <f ca="1">IF(OR(onchangeTags!F148="white",onchangeTags!F148="yellow",onchangeTags!F148="grey"),IF('Currently Exported 2'!F148=1, "have", "missing"),IF('Currently Exported 2'!F148=1, "extra", "ignore"))</f>
        <v>ignore</v>
      </c>
      <c r="G148" s="1" t="str">
        <f ca="1">IF(OR(onchangeTags!G148="white",onchangeTags!G148="yellow",onchangeTags!G148="grey"),IF('Currently Exported 2'!G148=1, "have", "missing"),IF('Currently Exported 2'!G148=1, "extra", "ignore"))</f>
        <v>ignore</v>
      </c>
      <c r="H148" s="1" t="str">
        <f ca="1">IF(OR(onchangeTags!H148="white",onchangeTags!H148="yellow",onchangeTags!H148="grey"),IF('Currently Exported 2'!H148=1, "have", "missing"),IF('Currently Exported 2'!H148=1, "extra", "ignore"))</f>
        <v>ignore</v>
      </c>
      <c r="I148" s="1" t="str">
        <f ca="1">IF(OR(onchangeTags!I148="white",onchangeTags!I148="yellow",onchangeTags!I148="grey"),IF('Currently Exported 2'!I148=1, "have", "missing"),IF('Currently Exported 2'!I148=1, "extra", "ignore"))</f>
        <v>ignore</v>
      </c>
      <c r="J148" s="1" t="str">
        <f ca="1">IF(OR(onchangeTags!J148="white",onchangeTags!J148="yellow",onchangeTags!J148="grey"),IF('Currently Exported 2'!J148=1, "have", "missing"),IF('Currently Exported 2'!J148=1, "extra", "ignore"))</f>
        <v>ignore</v>
      </c>
      <c r="K148" s="1" t="str">
        <f ca="1">IF(OR(onchangeTags!K148="white",onchangeTags!K148="yellow",onchangeTags!K148="grey"),IF('Currently Exported 2'!K148=1, "have", "missing"),IF('Currently Exported 2'!K148=1, "extra", "ignore"))</f>
        <v>ignore</v>
      </c>
      <c r="L148" s="1" t="str">
        <f ca="1">IF(OR(onchangeTags!L148="white",onchangeTags!L148="yellow",onchangeTags!L148="grey"),IF('Currently Exported 2'!L148=1, "have", "missing"),IF('Currently Exported 2'!L148=1, "extra", "ignore"))</f>
        <v>ignore</v>
      </c>
      <c r="M148" s="1" t="str">
        <f ca="1">IF(OR(onchangeTags!M148="white",onchangeTags!M148="yellow",onchangeTags!M148="grey"),IF('Currently Exported 2'!M148=1, "have", "missing"),IF('Currently Exported 2'!M148=1, "extra", "ignore"))</f>
        <v>ignore</v>
      </c>
      <c r="N148" s="1" t="str">
        <f ca="1">IF(OR(onchangeTags!N148="white",onchangeTags!N148="yellow",onchangeTags!N148="grey"),IF('Currently Exported 2'!N148=1, "have", "missing"),IF('Currently Exported 2'!N148=1, "extra", "ignore"))</f>
        <v>ignore</v>
      </c>
      <c r="O148" s="1" t="str">
        <f ca="1">IF(OR(onchangeTags!O148="white",onchangeTags!O148="yellow",onchangeTags!O148="grey"),IF('Currently Exported 2'!O148=1, "have", "missing"),IF('Currently Exported 2'!O148=1, "extra", "ignore"))</f>
        <v>ignore</v>
      </c>
      <c r="P148" s="1" t="str">
        <f ca="1">IF(OR(onchangeTags!P148="white",onchangeTags!P148="yellow",onchangeTags!P148="grey"),IF('Currently Exported 2'!P148=1, "have", "missing"),IF('Currently Exported 2'!P148=1, "extra", "ignore"))</f>
        <v>ignore</v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IF(OR(onchangeTags!B149="white",onchangeTags!B149="yellow",onchangeTags!B149="grey"),IF('Currently Exported 2'!B149=1, "have", "missing"),IF('Currently Exported 2'!B149=1, "extra", "ignore"))</f>
        <v>ignore</v>
      </c>
      <c r="C149" s="1" t="str">
        <f ca="1">IF(OR(onchangeTags!C149="white",onchangeTags!C149="yellow",onchangeTags!C149="grey"),IF('Currently Exported 2'!C149=1, "have", "missing"),IF('Currently Exported 2'!C149=1, "extra", "ignore"))</f>
        <v>ignore</v>
      </c>
      <c r="D149" s="1" t="str">
        <f ca="1">IF(OR(onchangeTags!D149="white",onchangeTags!D149="yellow",onchangeTags!D149="grey"),IF('Currently Exported 2'!D149=1, "have", "missing"),IF('Currently Exported 2'!D149=1, "extra", "ignore"))</f>
        <v>ignore</v>
      </c>
      <c r="E149" s="1" t="str">
        <f ca="1">IF(OR(onchangeTags!E149="white",onchangeTags!E149="yellow",onchangeTags!E149="grey"),IF('Currently Exported 2'!E149=1, "have", "missing"),IF('Currently Exported 2'!E149=1, "extra", "ignore"))</f>
        <v>ignore</v>
      </c>
      <c r="F149" s="1" t="str">
        <f ca="1">IF(OR(onchangeTags!F149="white",onchangeTags!F149="yellow",onchangeTags!F149="grey"),IF('Currently Exported 2'!F149=1, "have", "missing"),IF('Currently Exported 2'!F149=1, "extra", "ignore"))</f>
        <v>ignore</v>
      </c>
      <c r="G149" s="1" t="str">
        <f ca="1">IF(OR(onchangeTags!G149="white",onchangeTags!G149="yellow",onchangeTags!G149="grey"),IF('Currently Exported 2'!G149=1, "have", "missing"),IF('Currently Exported 2'!G149=1, "extra", "ignore"))</f>
        <v>ignore</v>
      </c>
      <c r="H149" s="1" t="str">
        <f ca="1">IF(OR(onchangeTags!H149="white",onchangeTags!H149="yellow",onchangeTags!H149="grey"),IF('Currently Exported 2'!H149=1, "have", "missing"),IF('Currently Exported 2'!H149=1, "extra", "ignore"))</f>
        <v>ignore</v>
      </c>
      <c r="I149" s="1" t="str">
        <f ca="1">IF(OR(onchangeTags!I149="white",onchangeTags!I149="yellow",onchangeTags!I149="grey"),IF('Currently Exported 2'!I149=1, "have", "missing"),IF('Currently Exported 2'!I149=1, "extra", "ignore"))</f>
        <v>ignore</v>
      </c>
      <c r="J149" s="1" t="str">
        <f ca="1">IF(OR(onchangeTags!J149="white",onchangeTags!J149="yellow",onchangeTags!J149="grey"),IF('Currently Exported 2'!J149=1, "have", "missing"),IF('Currently Exported 2'!J149=1, "extra", "ignore"))</f>
        <v>ignore</v>
      </c>
      <c r="K149" s="1" t="str">
        <f ca="1">IF(OR(onchangeTags!K149="white",onchangeTags!K149="yellow",onchangeTags!K149="grey"),IF('Currently Exported 2'!K149=1, "have", "missing"),IF('Currently Exported 2'!K149=1, "extra", "ignore"))</f>
        <v>ignore</v>
      </c>
      <c r="L149" s="1" t="str">
        <f ca="1">IF(OR(onchangeTags!L149="white",onchangeTags!L149="yellow",onchangeTags!L149="grey"),IF('Currently Exported 2'!L149=1, "have", "missing"),IF('Currently Exported 2'!L149=1, "extra", "ignore"))</f>
        <v>ignore</v>
      </c>
      <c r="M149" s="1" t="str">
        <f ca="1">IF(OR(onchangeTags!M149="white",onchangeTags!M149="yellow",onchangeTags!M149="grey"),IF('Currently Exported 2'!M149=1, "have", "missing"),IF('Currently Exported 2'!M149=1, "extra", "ignore"))</f>
        <v>ignore</v>
      </c>
      <c r="N149" s="1" t="str">
        <f ca="1">IF(OR(onchangeTags!N149="white",onchangeTags!N149="yellow",onchangeTags!N149="grey"),IF('Currently Exported 2'!N149=1, "have", "missing"),IF('Currently Exported 2'!N149=1, "extra", "ignore"))</f>
        <v>ignore</v>
      </c>
      <c r="O149" s="1" t="str">
        <f ca="1">IF(OR(onchangeTags!O149="white",onchangeTags!O149="yellow",onchangeTags!O149="grey"),IF('Currently Exported 2'!O149=1, "have", "missing"),IF('Currently Exported 2'!O149=1, "extra", "ignore"))</f>
        <v>ignore</v>
      </c>
      <c r="P149" s="1" t="str">
        <f ca="1">IF(OR(onchangeTags!P149="white",onchangeTags!P149="yellow",onchangeTags!P149="grey"),IF('Currently Exported 2'!P149=1, "have", "missing"),IF('Currently Exported 2'!P149=1, "extra", "ignore"))</f>
        <v>ignore</v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IF(OR(onchangeTags!B150="white",onchangeTags!B150="yellow",onchangeTags!B150="grey"),IF('Currently Exported 2'!B150=1, "have", "missing"),IF('Currently Exported 2'!B150=1, "extra", "ignore"))</f>
        <v>ignore</v>
      </c>
      <c r="C150" s="1" t="str">
        <f ca="1">IF(OR(onchangeTags!C150="white",onchangeTags!C150="yellow",onchangeTags!C150="grey"),IF('Currently Exported 2'!C150=1, "have", "missing"),IF('Currently Exported 2'!C150=1, "extra", "ignore"))</f>
        <v>ignore</v>
      </c>
      <c r="D150" s="1" t="str">
        <f ca="1">IF(OR(onchangeTags!D150="white",onchangeTags!D150="yellow",onchangeTags!D150="grey"),IF('Currently Exported 2'!D150=1, "have", "missing"),IF('Currently Exported 2'!D150=1, "extra", "ignore"))</f>
        <v>ignore</v>
      </c>
      <c r="E150" s="1" t="str">
        <f ca="1">IF(OR(onchangeTags!E150="white",onchangeTags!E150="yellow",onchangeTags!E150="grey"),IF('Currently Exported 2'!E150=1, "have", "missing"),IF('Currently Exported 2'!E150=1, "extra", "ignore"))</f>
        <v>ignore</v>
      </c>
      <c r="F150" s="1" t="str">
        <f ca="1">IF(OR(onchangeTags!F150="white",onchangeTags!F150="yellow",onchangeTags!F150="grey"),IF('Currently Exported 2'!F150=1, "have", "missing"),IF('Currently Exported 2'!F150=1, "extra", "ignore"))</f>
        <v>ignore</v>
      </c>
      <c r="G150" s="1" t="str">
        <f ca="1">IF(OR(onchangeTags!G150="white",onchangeTags!G150="yellow",onchangeTags!G150="grey"),IF('Currently Exported 2'!G150=1, "have", "missing"),IF('Currently Exported 2'!G150=1, "extra", "ignore"))</f>
        <v>ignore</v>
      </c>
      <c r="H150" s="1" t="str">
        <f ca="1">IF(OR(onchangeTags!H150="white",onchangeTags!H150="yellow",onchangeTags!H150="grey"),IF('Currently Exported 2'!H150=1, "have", "missing"),IF('Currently Exported 2'!H150=1, "extra", "ignore"))</f>
        <v>ignore</v>
      </c>
      <c r="I150" s="1" t="str">
        <f ca="1">IF(OR(onchangeTags!I150="white",onchangeTags!I150="yellow",onchangeTags!I150="grey"),IF('Currently Exported 2'!I150=1, "have", "missing"),IF('Currently Exported 2'!I150=1, "extra", "ignore"))</f>
        <v>ignore</v>
      </c>
      <c r="J150" s="1" t="str">
        <f ca="1">IF(OR(onchangeTags!J150="white",onchangeTags!J150="yellow",onchangeTags!J150="grey"),IF('Currently Exported 2'!J150=1, "have", "missing"),IF('Currently Exported 2'!J150=1, "extra", "ignore"))</f>
        <v>ignore</v>
      </c>
      <c r="K150" s="1" t="str">
        <f ca="1">IF(OR(onchangeTags!K150="white",onchangeTags!K150="yellow",onchangeTags!K150="grey"),IF('Currently Exported 2'!K150=1, "have", "missing"),IF('Currently Exported 2'!K150=1, "extra", "ignore"))</f>
        <v>ignore</v>
      </c>
      <c r="L150" s="1" t="str">
        <f ca="1">IF(OR(onchangeTags!L150="white",onchangeTags!L150="yellow",onchangeTags!L150="grey"),IF('Currently Exported 2'!L150=1, "have", "missing"),IF('Currently Exported 2'!L150=1, "extra", "ignore"))</f>
        <v>ignore</v>
      </c>
      <c r="M150" s="1" t="str">
        <f ca="1">IF(OR(onchangeTags!M150="white",onchangeTags!M150="yellow",onchangeTags!M150="grey"),IF('Currently Exported 2'!M150=1, "have", "missing"),IF('Currently Exported 2'!M150=1, "extra", "ignore"))</f>
        <v>ignore</v>
      </c>
      <c r="N150" s="1" t="str">
        <f ca="1">IF(OR(onchangeTags!N150="white",onchangeTags!N150="yellow",onchangeTags!N150="grey"),IF('Currently Exported 2'!N150=1, "have", "missing"),IF('Currently Exported 2'!N150=1, "extra", "ignore"))</f>
        <v>ignore</v>
      </c>
      <c r="O150" s="1" t="str">
        <f ca="1">IF(OR(onchangeTags!O150="white",onchangeTags!O150="yellow",onchangeTags!O150="grey"),IF('Currently Exported 2'!O150=1, "have", "missing"),IF('Currently Exported 2'!O150=1, "extra", "ignore"))</f>
        <v>ignore</v>
      </c>
      <c r="P150" s="1" t="str">
        <f ca="1">IF(OR(onchangeTags!P150="white",onchangeTags!P150="yellow",onchangeTags!P150="grey"),IF('Currently Exported 2'!P150=1, "have", "missing"),IF('Currently Exported 2'!P150=1, "extra", "ignore"))</f>
        <v>ignore</v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IF(OR(onchangeTags!B151="white",onchangeTags!B151="yellow",onchangeTags!B151="grey"),IF('Currently Exported 2'!B151=1, "have", "missing"),IF('Currently Exported 2'!B151=1, "extra", "ignore"))</f>
        <v>ignore</v>
      </c>
      <c r="C151" s="1" t="str">
        <f ca="1">IF(OR(onchangeTags!C151="white",onchangeTags!C151="yellow",onchangeTags!C151="grey"),IF('Currently Exported 2'!C151=1, "have", "missing"),IF('Currently Exported 2'!C151=1, "extra", "ignore"))</f>
        <v>ignore</v>
      </c>
      <c r="D151" s="1" t="str">
        <f ca="1">IF(OR(onchangeTags!D151="white",onchangeTags!D151="yellow",onchangeTags!D151="grey"),IF('Currently Exported 2'!D151=1, "have", "missing"),IF('Currently Exported 2'!D151=1, "extra", "ignore"))</f>
        <v>ignore</v>
      </c>
      <c r="E151" s="1" t="str">
        <f ca="1">IF(OR(onchangeTags!E151="white",onchangeTags!E151="yellow",onchangeTags!E151="grey"),IF('Currently Exported 2'!E151=1, "have", "missing"),IF('Currently Exported 2'!E151=1, "extra", "ignore"))</f>
        <v>ignore</v>
      </c>
      <c r="F151" s="1" t="str">
        <f ca="1">IF(OR(onchangeTags!F151="white",onchangeTags!F151="yellow",onchangeTags!F151="grey"),IF('Currently Exported 2'!F151=1, "have", "missing"),IF('Currently Exported 2'!F151=1, "extra", "ignore"))</f>
        <v>ignore</v>
      </c>
      <c r="G151" s="1" t="str">
        <f ca="1">IF(OR(onchangeTags!G151="white",onchangeTags!G151="yellow",onchangeTags!G151="grey"),IF('Currently Exported 2'!G151=1, "have", "missing"),IF('Currently Exported 2'!G151=1, "extra", "ignore"))</f>
        <v>ignore</v>
      </c>
      <c r="H151" s="1" t="str">
        <f ca="1">IF(OR(onchangeTags!H151="white",onchangeTags!H151="yellow",onchangeTags!H151="grey"),IF('Currently Exported 2'!H151=1, "have", "missing"),IF('Currently Exported 2'!H151=1, "extra", "ignore"))</f>
        <v>ignore</v>
      </c>
      <c r="I151" s="1" t="str">
        <f ca="1">IF(OR(onchangeTags!I151="white",onchangeTags!I151="yellow",onchangeTags!I151="grey"),IF('Currently Exported 2'!I151=1, "have", "missing"),IF('Currently Exported 2'!I151=1, "extra", "ignore"))</f>
        <v>ignore</v>
      </c>
      <c r="J151" s="1" t="str">
        <f ca="1">IF(OR(onchangeTags!J151="white",onchangeTags!J151="yellow",onchangeTags!J151="grey"),IF('Currently Exported 2'!J151=1, "have", "missing"),IF('Currently Exported 2'!J151=1, "extra", "ignore"))</f>
        <v>ignore</v>
      </c>
      <c r="K151" s="1" t="str">
        <f ca="1">IF(OR(onchangeTags!K151="white",onchangeTags!K151="yellow",onchangeTags!K151="grey"),IF('Currently Exported 2'!K151=1, "have", "missing"),IF('Currently Exported 2'!K151=1, "extra", "ignore"))</f>
        <v>ignore</v>
      </c>
      <c r="L151" s="1" t="str">
        <f ca="1">IF(OR(onchangeTags!L151="white",onchangeTags!L151="yellow",onchangeTags!L151="grey"),IF('Currently Exported 2'!L151=1, "have", "missing"),IF('Currently Exported 2'!L151=1, "extra", "ignore"))</f>
        <v>ignore</v>
      </c>
      <c r="M151" s="1" t="str">
        <f ca="1">IF(OR(onchangeTags!M151="white",onchangeTags!M151="yellow",onchangeTags!M151="grey"),IF('Currently Exported 2'!M151=1, "have", "missing"),IF('Currently Exported 2'!M151=1, "extra", "ignore"))</f>
        <v>ignore</v>
      </c>
      <c r="N151" s="1" t="str">
        <f ca="1">IF(OR(onchangeTags!N151="white",onchangeTags!N151="yellow",onchangeTags!N151="grey"),IF('Currently Exported 2'!N151=1, "have", "missing"),IF('Currently Exported 2'!N151=1, "extra", "ignore"))</f>
        <v>ignore</v>
      </c>
      <c r="O151" s="1" t="str">
        <f ca="1">IF(OR(onchangeTags!O151="white",onchangeTags!O151="yellow",onchangeTags!O151="grey"),IF('Currently Exported 2'!O151=1, "have", "missing"),IF('Currently Exported 2'!O151=1, "extra", "ignore"))</f>
        <v>ignore</v>
      </c>
      <c r="P151" s="1" t="str">
        <f ca="1">IF(OR(onchangeTags!P151="white",onchangeTags!P151="yellow",onchangeTags!P151="grey"),IF('Currently Exported 2'!P151=1, "have", "missing"),IF('Currently Exported 2'!P151=1, "extra", "ignore"))</f>
        <v>ignore</v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IF(OR(onchangeTags!B152="white",onchangeTags!B152="yellow",onchangeTags!B152="grey"),IF('Currently Exported 2'!B152=1, "have", "missing"),IF('Currently Exported 2'!B152=1, "extra", "ignore"))</f>
        <v>ignore</v>
      </c>
      <c r="C152" s="1" t="str">
        <f ca="1">IF(OR(onchangeTags!C152="white",onchangeTags!C152="yellow",onchangeTags!C152="grey"),IF('Currently Exported 2'!C152=1, "have", "missing"),IF('Currently Exported 2'!C152=1, "extra", "ignore"))</f>
        <v>ignore</v>
      </c>
      <c r="D152" s="1" t="str">
        <f ca="1">IF(OR(onchangeTags!D152="white",onchangeTags!D152="yellow",onchangeTags!D152="grey"),IF('Currently Exported 2'!D152=1, "have", "missing"),IF('Currently Exported 2'!D152=1, "extra", "ignore"))</f>
        <v>ignore</v>
      </c>
      <c r="E152" s="1" t="str">
        <f ca="1">IF(OR(onchangeTags!E152="white",onchangeTags!E152="yellow",onchangeTags!E152="grey"),IF('Currently Exported 2'!E152=1, "have", "missing"),IF('Currently Exported 2'!E152=1, "extra", "ignore"))</f>
        <v>ignore</v>
      </c>
      <c r="F152" s="1" t="str">
        <f ca="1">IF(OR(onchangeTags!F152="white",onchangeTags!F152="yellow",onchangeTags!F152="grey"),IF('Currently Exported 2'!F152=1, "have", "missing"),IF('Currently Exported 2'!F152=1, "extra", "ignore"))</f>
        <v>ignore</v>
      </c>
      <c r="G152" s="1" t="str">
        <f ca="1">IF(OR(onchangeTags!G152="white",onchangeTags!G152="yellow",onchangeTags!G152="grey"),IF('Currently Exported 2'!G152=1, "have", "missing"),IF('Currently Exported 2'!G152=1, "extra", "ignore"))</f>
        <v>ignore</v>
      </c>
      <c r="H152" s="1" t="str">
        <f ca="1">IF(OR(onchangeTags!H152="white",onchangeTags!H152="yellow",onchangeTags!H152="grey"),IF('Currently Exported 2'!H152=1, "have", "missing"),IF('Currently Exported 2'!H152=1, "extra", "ignore"))</f>
        <v>ignore</v>
      </c>
      <c r="I152" s="1" t="str">
        <f ca="1">IF(OR(onchangeTags!I152="white",onchangeTags!I152="yellow",onchangeTags!I152="grey"),IF('Currently Exported 2'!I152=1, "have", "missing"),IF('Currently Exported 2'!I152=1, "extra", "ignore"))</f>
        <v>ignore</v>
      </c>
      <c r="J152" s="1" t="str">
        <f ca="1">IF(OR(onchangeTags!J152="white",onchangeTags!J152="yellow",onchangeTags!J152="grey"),IF('Currently Exported 2'!J152=1, "have", "missing"),IF('Currently Exported 2'!J152=1, "extra", "ignore"))</f>
        <v>ignore</v>
      </c>
      <c r="K152" s="1" t="str">
        <f ca="1">IF(OR(onchangeTags!K152="white",onchangeTags!K152="yellow",onchangeTags!K152="grey"),IF('Currently Exported 2'!K152=1, "have", "missing"),IF('Currently Exported 2'!K152=1, "extra", "ignore"))</f>
        <v>ignore</v>
      </c>
      <c r="L152" s="1" t="str">
        <f ca="1">IF(OR(onchangeTags!L152="white",onchangeTags!L152="yellow",onchangeTags!L152="grey"),IF('Currently Exported 2'!L152=1, "have", "missing"),IF('Currently Exported 2'!L152=1, "extra", "ignore"))</f>
        <v>ignore</v>
      </c>
      <c r="M152" s="1" t="str">
        <f ca="1">IF(OR(onchangeTags!M152="white",onchangeTags!M152="yellow",onchangeTags!M152="grey"),IF('Currently Exported 2'!M152=1, "have", "missing"),IF('Currently Exported 2'!M152=1, "extra", "ignore"))</f>
        <v>ignore</v>
      </c>
      <c r="N152" s="1" t="str">
        <f ca="1">IF(OR(onchangeTags!N152="white",onchangeTags!N152="yellow",onchangeTags!N152="grey"),IF('Currently Exported 2'!N152=1, "have", "missing"),IF('Currently Exported 2'!N152=1, "extra", "ignore"))</f>
        <v>ignore</v>
      </c>
      <c r="O152" s="1" t="str">
        <f ca="1">IF(OR(onchangeTags!O152="white",onchangeTags!O152="yellow",onchangeTags!O152="grey"),IF('Currently Exported 2'!O152=1, "have", "missing"),IF('Currently Exported 2'!O152=1, "extra", "ignore"))</f>
        <v>ignore</v>
      </c>
      <c r="P152" s="1" t="str">
        <f ca="1">IF(OR(onchangeTags!P152="white",onchangeTags!P152="yellow",onchangeTags!P152="grey"),IF('Currently Exported 2'!P152=1, "have", "missing"),IF('Currently Exported 2'!P152=1, "extra", "ignore"))</f>
        <v>ignore</v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IF(OR(onchangeTags!B153="white",onchangeTags!B153="yellow",onchangeTags!B153="grey"),IF('Currently Exported 2'!B153=1, "have", "missing"),IF('Currently Exported 2'!B153=1, "extra", "ignore"))</f>
        <v>ignore</v>
      </c>
      <c r="C153" s="1" t="str">
        <f ca="1">IF(OR(onchangeTags!C153="white",onchangeTags!C153="yellow",onchangeTags!C153="grey"),IF('Currently Exported 2'!C153=1, "have", "missing"),IF('Currently Exported 2'!C153=1, "extra", "ignore"))</f>
        <v>ignore</v>
      </c>
      <c r="D153" s="1" t="str">
        <f ca="1">IF(OR(onchangeTags!D153="white",onchangeTags!D153="yellow",onchangeTags!D153="grey"),IF('Currently Exported 2'!D153=1, "have", "missing"),IF('Currently Exported 2'!D153=1, "extra", "ignore"))</f>
        <v>ignore</v>
      </c>
      <c r="E153" s="1" t="str">
        <f ca="1">IF(OR(onchangeTags!E153="white",onchangeTags!E153="yellow",onchangeTags!E153="grey"),IF('Currently Exported 2'!E153=1, "have", "missing"),IF('Currently Exported 2'!E153=1, "extra", "ignore"))</f>
        <v>ignore</v>
      </c>
      <c r="F153" s="1" t="str">
        <f ca="1">IF(OR(onchangeTags!F153="white",onchangeTags!F153="yellow",onchangeTags!F153="grey"),IF('Currently Exported 2'!F153=1, "have", "missing"),IF('Currently Exported 2'!F153=1, "extra", "ignore"))</f>
        <v>ignore</v>
      </c>
      <c r="G153" s="1" t="str">
        <f ca="1">IF(OR(onchangeTags!G153="white",onchangeTags!G153="yellow",onchangeTags!G153="grey"),IF('Currently Exported 2'!G153=1, "have", "missing"),IF('Currently Exported 2'!G153=1, "extra", "ignore"))</f>
        <v>ignore</v>
      </c>
      <c r="H153" s="1" t="str">
        <f ca="1">IF(OR(onchangeTags!H153="white",onchangeTags!H153="yellow",onchangeTags!H153="grey"),IF('Currently Exported 2'!H153=1, "have", "missing"),IF('Currently Exported 2'!H153=1, "extra", "ignore"))</f>
        <v>ignore</v>
      </c>
      <c r="I153" s="1" t="str">
        <f ca="1">IF(OR(onchangeTags!I153="white",onchangeTags!I153="yellow",onchangeTags!I153="grey"),IF('Currently Exported 2'!I153=1, "have", "missing"),IF('Currently Exported 2'!I153=1, "extra", "ignore"))</f>
        <v>ignore</v>
      </c>
      <c r="J153" s="1" t="str">
        <f ca="1">IF(OR(onchangeTags!J153="white",onchangeTags!J153="yellow",onchangeTags!J153="grey"),IF('Currently Exported 2'!J153=1, "have", "missing"),IF('Currently Exported 2'!J153=1, "extra", "ignore"))</f>
        <v>ignore</v>
      </c>
      <c r="K153" s="1" t="str">
        <f ca="1">IF(OR(onchangeTags!K153="white",onchangeTags!K153="yellow",onchangeTags!K153="grey"),IF('Currently Exported 2'!K153=1, "have", "missing"),IF('Currently Exported 2'!K153=1, "extra", "ignore"))</f>
        <v>ignore</v>
      </c>
      <c r="L153" s="1" t="str">
        <f ca="1">IF(OR(onchangeTags!L153="white",onchangeTags!L153="yellow",onchangeTags!L153="grey"),IF('Currently Exported 2'!L153=1, "have", "missing"),IF('Currently Exported 2'!L153=1, "extra", "ignore"))</f>
        <v>ignore</v>
      </c>
      <c r="M153" s="1" t="str">
        <f ca="1">IF(OR(onchangeTags!M153="white",onchangeTags!M153="yellow",onchangeTags!M153="grey"),IF('Currently Exported 2'!M153=1, "have", "missing"),IF('Currently Exported 2'!M153=1, "extra", "ignore"))</f>
        <v>ignore</v>
      </c>
      <c r="N153" s="1" t="str">
        <f ca="1">IF(OR(onchangeTags!N153="white",onchangeTags!N153="yellow",onchangeTags!N153="grey"),IF('Currently Exported 2'!N153=1, "have", "missing"),IF('Currently Exported 2'!N153=1, "extra", "ignore"))</f>
        <v>ignore</v>
      </c>
      <c r="O153" s="1" t="str">
        <f ca="1">IF(OR(onchangeTags!O153="white",onchangeTags!O153="yellow",onchangeTags!O153="grey"),IF('Currently Exported 2'!O153=1, "have", "missing"),IF('Currently Exported 2'!O153=1, "extra", "ignore"))</f>
        <v>ignore</v>
      </c>
      <c r="P153" s="1" t="str">
        <f ca="1">IF(OR(onchangeTags!P153="white",onchangeTags!P153="yellow",onchangeTags!P153="grey"),IF('Currently Exported 2'!P153=1, "have", "missing"),IF('Currently Exported 2'!P153=1, "extra", "ignore"))</f>
        <v>ignore</v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IF(OR(onchangeTags!B154="white",onchangeTags!B154="yellow",onchangeTags!B154="grey"),IF('Currently Exported 2'!B154=1, "have", "missing"),IF('Currently Exported 2'!B154=1, "extra", "ignore"))</f>
        <v>ignore</v>
      </c>
      <c r="C154" s="1" t="str">
        <f ca="1">IF(OR(onchangeTags!C154="white",onchangeTags!C154="yellow",onchangeTags!C154="grey"),IF('Currently Exported 2'!C154=1, "have", "missing"),IF('Currently Exported 2'!C154=1, "extra", "ignore"))</f>
        <v>ignore</v>
      </c>
      <c r="D154" s="1" t="str">
        <f ca="1">IF(OR(onchangeTags!D154="white",onchangeTags!D154="yellow",onchangeTags!D154="grey"),IF('Currently Exported 2'!D154=1, "have", "missing"),IF('Currently Exported 2'!D154=1, "extra", "ignore"))</f>
        <v>ignore</v>
      </c>
      <c r="E154" s="1" t="str">
        <f ca="1">IF(OR(onchangeTags!E154="white",onchangeTags!E154="yellow",onchangeTags!E154="grey"),IF('Currently Exported 2'!E154=1, "have", "missing"),IF('Currently Exported 2'!E154=1, "extra", "ignore"))</f>
        <v>ignore</v>
      </c>
      <c r="F154" s="1" t="str">
        <f ca="1">IF(OR(onchangeTags!F154="white",onchangeTags!F154="yellow",onchangeTags!F154="grey"),IF('Currently Exported 2'!F154=1, "have", "missing"),IF('Currently Exported 2'!F154=1, "extra", "ignore"))</f>
        <v>ignore</v>
      </c>
      <c r="G154" s="1" t="str">
        <f ca="1">IF(OR(onchangeTags!G154="white",onchangeTags!G154="yellow",onchangeTags!G154="grey"),IF('Currently Exported 2'!G154=1, "have", "missing"),IF('Currently Exported 2'!G154=1, "extra", "ignore"))</f>
        <v>ignore</v>
      </c>
      <c r="H154" s="1" t="str">
        <f ca="1">IF(OR(onchangeTags!H154="white",onchangeTags!H154="yellow",onchangeTags!H154="grey"),IF('Currently Exported 2'!H154=1, "have", "missing"),IF('Currently Exported 2'!H154=1, "extra", "ignore"))</f>
        <v>ignore</v>
      </c>
      <c r="I154" s="1" t="str">
        <f ca="1">IF(OR(onchangeTags!I154="white",onchangeTags!I154="yellow",onchangeTags!I154="grey"),IF('Currently Exported 2'!I154=1, "have", "missing"),IF('Currently Exported 2'!I154=1, "extra", "ignore"))</f>
        <v>ignore</v>
      </c>
      <c r="J154" s="1" t="str">
        <f ca="1">IF(OR(onchangeTags!J154="white",onchangeTags!J154="yellow",onchangeTags!J154="grey"),IF('Currently Exported 2'!J154=1, "have", "missing"),IF('Currently Exported 2'!J154=1, "extra", "ignore"))</f>
        <v>ignore</v>
      </c>
      <c r="K154" s="1" t="str">
        <f ca="1">IF(OR(onchangeTags!K154="white",onchangeTags!K154="yellow",onchangeTags!K154="grey"),IF('Currently Exported 2'!K154=1, "have", "missing"),IF('Currently Exported 2'!K154=1, "extra", "ignore"))</f>
        <v>ignore</v>
      </c>
      <c r="L154" s="1" t="str">
        <f ca="1">IF(OR(onchangeTags!L154="white",onchangeTags!L154="yellow",onchangeTags!L154="grey"),IF('Currently Exported 2'!L154=1, "have", "missing"),IF('Currently Exported 2'!L154=1, "extra", "ignore"))</f>
        <v>ignore</v>
      </c>
      <c r="M154" s="1" t="str">
        <f ca="1">IF(OR(onchangeTags!M154="white",onchangeTags!M154="yellow",onchangeTags!M154="grey"),IF('Currently Exported 2'!M154=1, "have", "missing"),IF('Currently Exported 2'!M154=1, "extra", "ignore"))</f>
        <v>ignore</v>
      </c>
      <c r="N154" s="1" t="str">
        <f ca="1">IF(OR(onchangeTags!N154="white",onchangeTags!N154="yellow",onchangeTags!N154="grey"),IF('Currently Exported 2'!N154=1, "have", "missing"),IF('Currently Exported 2'!N154=1, "extra", "ignore"))</f>
        <v>ignore</v>
      </c>
      <c r="O154" s="1" t="str">
        <f ca="1">IF(OR(onchangeTags!O154="white",onchangeTags!O154="yellow",onchangeTags!O154="grey"),IF('Currently Exported 2'!O154=1, "have", "missing"),IF('Currently Exported 2'!O154=1, "extra", "ignore"))</f>
        <v>ignore</v>
      </c>
      <c r="P154" s="1" t="str">
        <f ca="1">IF(OR(onchangeTags!P154="white",onchangeTags!P154="yellow",onchangeTags!P154="grey"),IF('Currently Exported 2'!P154=1, "have", "missing"),IF('Currently Exported 2'!P154=1, "extra", "ignore"))</f>
        <v>ignore</v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IF(OR(onchangeTags!B155="white",onchangeTags!B155="yellow",onchangeTags!B155="grey"),IF('Currently Exported 2'!B155=1, "have", "missing"),IF('Currently Exported 2'!B155=1, "extra", "ignore"))</f>
        <v>ignore</v>
      </c>
      <c r="C155" s="1" t="str">
        <f ca="1">IF(OR(onchangeTags!C155="white",onchangeTags!C155="yellow",onchangeTags!C155="grey"),IF('Currently Exported 2'!C155=1, "have", "missing"),IF('Currently Exported 2'!C155=1, "extra", "ignore"))</f>
        <v>ignore</v>
      </c>
      <c r="D155" s="1" t="str">
        <f ca="1">IF(OR(onchangeTags!D155="white",onchangeTags!D155="yellow",onchangeTags!D155="grey"),IF('Currently Exported 2'!D155=1, "have", "missing"),IF('Currently Exported 2'!D155=1, "extra", "ignore"))</f>
        <v>ignore</v>
      </c>
      <c r="E155" s="1" t="str">
        <f ca="1">IF(OR(onchangeTags!E155="white",onchangeTags!E155="yellow",onchangeTags!E155="grey"),IF('Currently Exported 2'!E155=1, "have", "missing"),IF('Currently Exported 2'!E155=1, "extra", "ignore"))</f>
        <v>ignore</v>
      </c>
      <c r="F155" s="1" t="str">
        <f ca="1">IF(OR(onchangeTags!F155="white",onchangeTags!F155="yellow",onchangeTags!F155="grey"),IF('Currently Exported 2'!F155=1, "have", "missing"),IF('Currently Exported 2'!F155=1, "extra", "ignore"))</f>
        <v>ignore</v>
      </c>
      <c r="G155" s="1" t="str">
        <f ca="1">IF(OR(onchangeTags!G155="white",onchangeTags!G155="yellow",onchangeTags!G155="grey"),IF('Currently Exported 2'!G155=1, "have", "missing"),IF('Currently Exported 2'!G155=1, "extra", "ignore"))</f>
        <v>ignore</v>
      </c>
      <c r="H155" s="1" t="str">
        <f ca="1">IF(OR(onchangeTags!H155="white",onchangeTags!H155="yellow",onchangeTags!H155="grey"),IF('Currently Exported 2'!H155=1, "have", "missing"),IF('Currently Exported 2'!H155=1, "extra", "ignore"))</f>
        <v>ignore</v>
      </c>
      <c r="I155" s="1" t="str">
        <f ca="1">IF(OR(onchangeTags!I155="white",onchangeTags!I155="yellow",onchangeTags!I155="grey"),IF('Currently Exported 2'!I155=1, "have", "missing"),IF('Currently Exported 2'!I155=1, "extra", "ignore"))</f>
        <v>ignore</v>
      </c>
      <c r="J155" s="1" t="str">
        <f ca="1">IF(OR(onchangeTags!J155="white",onchangeTags!J155="yellow",onchangeTags!J155="grey"),IF('Currently Exported 2'!J155=1, "have", "missing"),IF('Currently Exported 2'!J155=1, "extra", "ignore"))</f>
        <v>ignore</v>
      </c>
      <c r="K155" s="1" t="str">
        <f ca="1">IF(OR(onchangeTags!K155="white",onchangeTags!K155="yellow",onchangeTags!K155="grey"),IF('Currently Exported 2'!K155=1, "have", "missing"),IF('Currently Exported 2'!K155=1, "extra", "ignore"))</f>
        <v>ignore</v>
      </c>
      <c r="L155" s="1" t="str">
        <f ca="1">IF(OR(onchangeTags!L155="white",onchangeTags!L155="yellow",onchangeTags!L155="grey"),IF('Currently Exported 2'!L155=1, "have", "missing"),IF('Currently Exported 2'!L155=1, "extra", "ignore"))</f>
        <v>ignore</v>
      </c>
      <c r="M155" s="1" t="str">
        <f ca="1">IF(OR(onchangeTags!M155="white",onchangeTags!M155="yellow",onchangeTags!M155="grey"),IF('Currently Exported 2'!M155=1, "have", "missing"),IF('Currently Exported 2'!M155=1, "extra", "ignore"))</f>
        <v>ignore</v>
      </c>
      <c r="N155" s="1" t="str">
        <f ca="1">IF(OR(onchangeTags!N155="white",onchangeTags!N155="yellow",onchangeTags!N155="grey"),IF('Currently Exported 2'!N155=1, "have", "missing"),IF('Currently Exported 2'!N155=1, "extra", "ignore"))</f>
        <v>ignore</v>
      </c>
      <c r="O155" s="1" t="str">
        <f ca="1">IF(OR(onchangeTags!O155="white",onchangeTags!O155="yellow",onchangeTags!O155="grey"),IF('Currently Exported 2'!O155=1, "have", "missing"),IF('Currently Exported 2'!O155=1, "extra", "ignore"))</f>
        <v>ignore</v>
      </c>
      <c r="P155" s="1" t="str">
        <f ca="1">IF(OR(onchangeTags!P155="white",onchangeTags!P155="yellow",onchangeTags!P155="grey"),IF('Currently Exported 2'!P155=1, "have", "missing"),IF('Currently Exported 2'!P155=1, "extra", "ignore"))</f>
        <v>ignore</v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IF(OR(onchangeTags!B156="white",onchangeTags!B156="yellow",onchangeTags!B156="grey"),IF('Currently Exported 2'!B156=1, "have", "missing"),IF('Currently Exported 2'!B156=1, "extra", "ignore"))</f>
        <v>ignore</v>
      </c>
      <c r="C156" s="1" t="str">
        <f ca="1">IF(OR(onchangeTags!C156="white",onchangeTags!C156="yellow",onchangeTags!C156="grey"),IF('Currently Exported 2'!C156=1, "have", "missing"),IF('Currently Exported 2'!C156=1, "extra", "ignore"))</f>
        <v>ignore</v>
      </c>
      <c r="D156" s="1" t="str">
        <f ca="1">IF(OR(onchangeTags!D156="white",onchangeTags!D156="yellow",onchangeTags!D156="grey"),IF('Currently Exported 2'!D156=1, "have", "missing"),IF('Currently Exported 2'!D156=1, "extra", "ignore"))</f>
        <v>ignore</v>
      </c>
      <c r="E156" s="1" t="str">
        <f ca="1">IF(OR(onchangeTags!E156="white",onchangeTags!E156="yellow",onchangeTags!E156="grey"),IF('Currently Exported 2'!E156=1, "have", "missing"),IF('Currently Exported 2'!E156=1, "extra", "ignore"))</f>
        <v>ignore</v>
      </c>
      <c r="F156" s="1" t="str">
        <f ca="1">IF(OR(onchangeTags!F156="white",onchangeTags!F156="yellow",onchangeTags!F156="grey"),IF('Currently Exported 2'!F156=1, "have", "missing"),IF('Currently Exported 2'!F156=1, "extra", "ignore"))</f>
        <v>ignore</v>
      </c>
      <c r="G156" s="1" t="str">
        <f ca="1">IF(OR(onchangeTags!G156="white",onchangeTags!G156="yellow",onchangeTags!G156="grey"),IF('Currently Exported 2'!G156=1, "have", "missing"),IF('Currently Exported 2'!G156=1, "extra", "ignore"))</f>
        <v>ignore</v>
      </c>
      <c r="H156" s="1" t="str">
        <f ca="1">IF(OR(onchangeTags!H156="white",onchangeTags!H156="yellow",onchangeTags!H156="grey"),IF('Currently Exported 2'!H156=1, "have", "missing"),IF('Currently Exported 2'!H156=1, "extra", "ignore"))</f>
        <v>ignore</v>
      </c>
      <c r="I156" s="1" t="str">
        <f ca="1">IF(OR(onchangeTags!I156="white",onchangeTags!I156="yellow",onchangeTags!I156="grey"),IF('Currently Exported 2'!I156=1, "have", "missing"),IF('Currently Exported 2'!I156=1, "extra", "ignore"))</f>
        <v>ignore</v>
      </c>
      <c r="J156" s="1" t="str">
        <f ca="1">IF(OR(onchangeTags!J156="white",onchangeTags!J156="yellow",onchangeTags!J156="grey"),IF('Currently Exported 2'!J156=1, "have", "missing"),IF('Currently Exported 2'!J156=1, "extra", "ignore"))</f>
        <v>ignore</v>
      </c>
      <c r="K156" s="1" t="str">
        <f ca="1">IF(OR(onchangeTags!K156="white",onchangeTags!K156="yellow",onchangeTags!K156="grey"),IF('Currently Exported 2'!K156=1, "have", "missing"),IF('Currently Exported 2'!K156=1, "extra", "ignore"))</f>
        <v>ignore</v>
      </c>
      <c r="L156" s="1" t="str">
        <f ca="1">IF(OR(onchangeTags!L156="white",onchangeTags!L156="yellow",onchangeTags!L156="grey"),IF('Currently Exported 2'!L156=1, "have", "missing"),IF('Currently Exported 2'!L156=1, "extra", "ignore"))</f>
        <v>ignore</v>
      </c>
      <c r="M156" s="1" t="str">
        <f ca="1">IF(OR(onchangeTags!M156="white",onchangeTags!M156="yellow",onchangeTags!M156="grey"),IF('Currently Exported 2'!M156=1, "have", "missing"),IF('Currently Exported 2'!M156=1, "extra", "ignore"))</f>
        <v>ignore</v>
      </c>
      <c r="N156" s="1" t="str">
        <f ca="1">IF(OR(onchangeTags!N156="white",onchangeTags!N156="yellow",onchangeTags!N156="grey"),IF('Currently Exported 2'!N156=1, "have", "missing"),IF('Currently Exported 2'!N156=1, "extra", "ignore"))</f>
        <v>ignore</v>
      </c>
      <c r="O156" s="1" t="str">
        <f ca="1">IF(OR(onchangeTags!O156="white",onchangeTags!O156="yellow",onchangeTags!O156="grey"),IF('Currently Exported 2'!O156=1, "have", "missing"),IF('Currently Exported 2'!O156=1, "extra", "ignore"))</f>
        <v>ignore</v>
      </c>
      <c r="P156" s="1" t="str">
        <f ca="1">IF(OR(onchangeTags!P156="white",onchangeTags!P156="yellow",onchangeTags!P156="grey"),IF('Currently Exported 2'!P156=1, "have", "missing"),IF('Currently Exported 2'!P156=1, "extra", "ignore"))</f>
        <v>ignore</v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IF(OR(onchangeTags!B157="white",onchangeTags!B157="yellow",onchangeTags!B157="grey"),IF('Currently Exported 2'!B157=1, "have", "missing"),IF('Currently Exported 2'!B157=1, "extra", "ignore"))</f>
        <v>ignore</v>
      </c>
      <c r="C157" s="1" t="str">
        <f ca="1">IF(OR(onchangeTags!C157="white",onchangeTags!C157="yellow",onchangeTags!C157="grey"),IF('Currently Exported 2'!C157=1, "have", "missing"),IF('Currently Exported 2'!C157=1, "extra", "ignore"))</f>
        <v>ignore</v>
      </c>
      <c r="D157" s="1" t="str">
        <f ca="1">IF(OR(onchangeTags!D157="white",onchangeTags!D157="yellow",onchangeTags!D157="grey"),IF('Currently Exported 2'!D157=1, "have", "missing"),IF('Currently Exported 2'!D157=1, "extra", "ignore"))</f>
        <v>ignore</v>
      </c>
      <c r="E157" s="1" t="str">
        <f ca="1">IF(OR(onchangeTags!E157="white",onchangeTags!E157="yellow",onchangeTags!E157="grey"),IF('Currently Exported 2'!E157=1, "have", "missing"),IF('Currently Exported 2'!E157=1, "extra", "ignore"))</f>
        <v>ignore</v>
      </c>
      <c r="F157" s="1" t="str">
        <f ca="1">IF(OR(onchangeTags!F157="white",onchangeTags!F157="yellow",onchangeTags!F157="grey"),IF('Currently Exported 2'!F157=1, "have", "missing"),IF('Currently Exported 2'!F157=1, "extra", "ignore"))</f>
        <v>ignore</v>
      </c>
      <c r="G157" s="1" t="str">
        <f ca="1">IF(OR(onchangeTags!G157="white",onchangeTags!G157="yellow",onchangeTags!G157="grey"),IF('Currently Exported 2'!G157=1, "have", "missing"),IF('Currently Exported 2'!G157=1, "extra", "ignore"))</f>
        <v>ignore</v>
      </c>
      <c r="H157" s="1" t="str">
        <f ca="1">IF(OR(onchangeTags!H157="white",onchangeTags!H157="yellow",onchangeTags!H157="grey"),IF('Currently Exported 2'!H157=1, "have", "missing"),IF('Currently Exported 2'!H157=1, "extra", "ignore"))</f>
        <v>ignore</v>
      </c>
      <c r="I157" s="1" t="str">
        <f ca="1">IF(OR(onchangeTags!I157="white",onchangeTags!I157="yellow",onchangeTags!I157="grey"),IF('Currently Exported 2'!I157=1, "have", "missing"),IF('Currently Exported 2'!I157=1, "extra", "ignore"))</f>
        <v>ignore</v>
      </c>
      <c r="J157" s="1" t="str">
        <f ca="1">IF(OR(onchangeTags!J157="white",onchangeTags!J157="yellow",onchangeTags!J157="grey"),IF('Currently Exported 2'!J157=1, "have", "missing"),IF('Currently Exported 2'!J157=1, "extra", "ignore"))</f>
        <v>ignore</v>
      </c>
      <c r="K157" s="1" t="str">
        <f ca="1">IF(OR(onchangeTags!K157="white",onchangeTags!K157="yellow",onchangeTags!K157="grey"),IF('Currently Exported 2'!K157=1, "have", "missing"),IF('Currently Exported 2'!K157=1, "extra", "ignore"))</f>
        <v>ignore</v>
      </c>
      <c r="L157" s="1" t="str">
        <f ca="1">IF(OR(onchangeTags!L157="white",onchangeTags!L157="yellow",onchangeTags!L157="grey"),IF('Currently Exported 2'!L157=1, "have", "missing"),IF('Currently Exported 2'!L157=1, "extra", "ignore"))</f>
        <v>ignore</v>
      </c>
      <c r="M157" s="1" t="str">
        <f ca="1">IF(OR(onchangeTags!M157="white",onchangeTags!M157="yellow",onchangeTags!M157="grey"),IF('Currently Exported 2'!M157=1, "have", "missing"),IF('Currently Exported 2'!M157=1, "extra", "ignore"))</f>
        <v>ignore</v>
      </c>
      <c r="N157" s="1" t="str">
        <f ca="1">IF(OR(onchangeTags!N157="white",onchangeTags!N157="yellow",onchangeTags!N157="grey"),IF('Currently Exported 2'!N157=1, "have", "missing"),IF('Currently Exported 2'!N157=1, "extra", "ignore"))</f>
        <v>ignore</v>
      </c>
      <c r="O157" s="1" t="str">
        <f ca="1">IF(OR(onchangeTags!O157="white",onchangeTags!O157="yellow",onchangeTags!O157="grey"),IF('Currently Exported 2'!O157=1, "have", "missing"),IF('Currently Exported 2'!O157=1, "extra", "ignore"))</f>
        <v>ignore</v>
      </c>
      <c r="P157" s="1" t="str">
        <f ca="1">IF(OR(onchangeTags!P157="white",onchangeTags!P157="yellow",onchangeTags!P157="grey"),IF('Currently Exported 2'!P157=1, "have", "missing"),IF('Currently Exported 2'!P157=1, "extra", "ignore"))</f>
        <v>ignore</v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IF(OR(onchangeTags!B158="white",onchangeTags!B158="yellow",onchangeTags!B158="grey"),IF('Currently Exported 2'!B158=1, "have", "missing"),IF('Currently Exported 2'!B158=1, "extra", "ignore"))</f>
        <v>ignore</v>
      </c>
      <c r="C158" s="1" t="str">
        <f ca="1">IF(OR(onchangeTags!C158="white",onchangeTags!C158="yellow",onchangeTags!C158="grey"),IF('Currently Exported 2'!C158=1, "have", "missing"),IF('Currently Exported 2'!C158=1, "extra", "ignore"))</f>
        <v>ignore</v>
      </c>
      <c r="D158" s="1" t="str">
        <f ca="1">IF(OR(onchangeTags!D158="white",onchangeTags!D158="yellow",onchangeTags!D158="grey"),IF('Currently Exported 2'!D158=1, "have", "missing"),IF('Currently Exported 2'!D158=1, "extra", "ignore"))</f>
        <v>ignore</v>
      </c>
      <c r="E158" s="1" t="str">
        <f ca="1">IF(OR(onchangeTags!E158="white",onchangeTags!E158="yellow",onchangeTags!E158="grey"),IF('Currently Exported 2'!E158=1, "have", "missing"),IF('Currently Exported 2'!E158=1, "extra", "ignore"))</f>
        <v>ignore</v>
      </c>
      <c r="F158" s="1" t="str">
        <f ca="1">IF(OR(onchangeTags!F158="white",onchangeTags!F158="yellow",onchangeTags!F158="grey"),IF('Currently Exported 2'!F158=1, "have", "missing"),IF('Currently Exported 2'!F158=1, "extra", "ignore"))</f>
        <v>ignore</v>
      </c>
      <c r="G158" s="1" t="str">
        <f ca="1">IF(OR(onchangeTags!G158="white",onchangeTags!G158="yellow",onchangeTags!G158="grey"),IF('Currently Exported 2'!G158=1, "have", "missing"),IF('Currently Exported 2'!G158=1, "extra", "ignore"))</f>
        <v>ignore</v>
      </c>
      <c r="H158" s="1" t="str">
        <f ca="1">IF(OR(onchangeTags!H158="white",onchangeTags!H158="yellow",onchangeTags!H158="grey"),IF('Currently Exported 2'!H158=1, "have", "missing"),IF('Currently Exported 2'!H158=1, "extra", "ignore"))</f>
        <v>ignore</v>
      </c>
      <c r="I158" s="1" t="str">
        <f ca="1">IF(OR(onchangeTags!I158="white",onchangeTags!I158="yellow",onchangeTags!I158="grey"),IF('Currently Exported 2'!I158=1, "have", "missing"),IF('Currently Exported 2'!I158=1, "extra", "ignore"))</f>
        <v>ignore</v>
      </c>
      <c r="J158" s="1" t="str">
        <f ca="1">IF(OR(onchangeTags!J158="white",onchangeTags!J158="yellow",onchangeTags!J158="grey"),IF('Currently Exported 2'!J158=1, "have", "missing"),IF('Currently Exported 2'!J158=1, "extra", "ignore"))</f>
        <v>ignore</v>
      </c>
      <c r="K158" s="1" t="str">
        <f ca="1">IF(OR(onchangeTags!K158="white",onchangeTags!K158="yellow",onchangeTags!K158="grey"),IF('Currently Exported 2'!K158=1, "have", "missing"),IF('Currently Exported 2'!K158=1, "extra", "ignore"))</f>
        <v>ignore</v>
      </c>
      <c r="L158" s="1" t="str">
        <f ca="1">IF(OR(onchangeTags!L158="white",onchangeTags!L158="yellow",onchangeTags!L158="grey"),IF('Currently Exported 2'!L158=1, "have", "missing"),IF('Currently Exported 2'!L158=1, "extra", "ignore"))</f>
        <v>ignore</v>
      </c>
      <c r="M158" s="1" t="str">
        <f ca="1">IF(OR(onchangeTags!M158="white",onchangeTags!M158="yellow",onchangeTags!M158="grey"),IF('Currently Exported 2'!M158=1, "have", "missing"),IF('Currently Exported 2'!M158=1, "extra", "ignore"))</f>
        <v>ignore</v>
      </c>
      <c r="N158" s="1" t="str">
        <f ca="1">IF(OR(onchangeTags!N158="white",onchangeTags!N158="yellow",onchangeTags!N158="grey"),IF('Currently Exported 2'!N158=1, "have", "missing"),IF('Currently Exported 2'!N158=1, "extra", "ignore"))</f>
        <v>ignore</v>
      </c>
      <c r="O158" s="1" t="str">
        <f ca="1">IF(OR(onchangeTags!O158="white",onchangeTags!O158="yellow",onchangeTags!O158="grey"),IF('Currently Exported 2'!O158=1, "have", "missing"),IF('Currently Exported 2'!O158=1, "extra", "ignore"))</f>
        <v>ignore</v>
      </c>
      <c r="P158" s="1" t="str">
        <f ca="1">IF(OR(onchangeTags!P158="white",onchangeTags!P158="yellow",onchangeTags!P158="grey"),IF('Currently Exported 2'!P158=1, "have", "missing"),IF('Currently Exported 2'!P158=1, "extra", "ignore"))</f>
        <v>ignore</v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IF(OR(onchangeTags!B159="white",onchangeTags!B159="yellow",onchangeTags!B159="grey"),IF('Currently Exported 2'!B159=1, "have", "missing"),IF('Currently Exported 2'!B159=1, "extra", "ignore"))</f>
        <v>ignore</v>
      </c>
      <c r="C159" s="1" t="str">
        <f ca="1">IF(OR(onchangeTags!C159="white",onchangeTags!C159="yellow",onchangeTags!C159="grey"),IF('Currently Exported 2'!C159=1, "have", "missing"),IF('Currently Exported 2'!C159=1, "extra", "ignore"))</f>
        <v>ignore</v>
      </c>
      <c r="D159" s="1" t="str">
        <f ca="1">IF(OR(onchangeTags!D159="white",onchangeTags!D159="yellow",onchangeTags!D159="grey"),IF('Currently Exported 2'!D159=1, "have", "missing"),IF('Currently Exported 2'!D159=1, "extra", "ignore"))</f>
        <v>ignore</v>
      </c>
      <c r="E159" s="1" t="str">
        <f ca="1">IF(OR(onchangeTags!E159="white",onchangeTags!E159="yellow",onchangeTags!E159="grey"),IF('Currently Exported 2'!E159=1, "have", "missing"),IF('Currently Exported 2'!E159=1, "extra", "ignore"))</f>
        <v>ignore</v>
      </c>
      <c r="F159" s="1" t="str">
        <f ca="1">IF(OR(onchangeTags!F159="white",onchangeTags!F159="yellow",onchangeTags!F159="grey"),IF('Currently Exported 2'!F159=1, "have", "missing"),IF('Currently Exported 2'!F159=1, "extra", "ignore"))</f>
        <v>ignore</v>
      </c>
      <c r="G159" s="1" t="str">
        <f ca="1">IF(OR(onchangeTags!G159="white",onchangeTags!G159="yellow",onchangeTags!G159="grey"),IF('Currently Exported 2'!G159=1, "have", "missing"),IF('Currently Exported 2'!G159=1, "extra", "ignore"))</f>
        <v>ignore</v>
      </c>
      <c r="H159" s="1" t="str">
        <f ca="1">IF(OR(onchangeTags!H159="white",onchangeTags!H159="yellow",onchangeTags!H159="grey"),IF('Currently Exported 2'!H159=1, "have", "missing"),IF('Currently Exported 2'!H159=1, "extra", "ignore"))</f>
        <v>ignore</v>
      </c>
      <c r="I159" s="1" t="str">
        <f ca="1">IF(OR(onchangeTags!I159="white",onchangeTags!I159="yellow",onchangeTags!I159="grey"),IF('Currently Exported 2'!I159=1, "have", "missing"),IF('Currently Exported 2'!I159=1, "extra", "ignore"))</f>
        <v>ignore</v>
      </c>
      <c r="J159" s="1" t="str">
        <f ca="1">IF(OR(onchangeTags!J159="white",onchangeTags!J159="yellow",onchangeTags!J159="grey"),IF('Currently Exported 2'!J159=1, "have", "missing"),IF('Currently Exported 2'!J159=1, "extra", "ignore"))</f>
        <v>ignore</v>
      </c>
      <c r="K159" s="1" t="str">
        <f ca="1">IF(OR(onchangeTags!K159="white",onchangeTags!K159="yellow",onchangeTags!K159="grey"),IF('Currently Exported 2'!K159=1, "have", "missing"),IF('Currently Exported 2'!K159=1, "extra", "ignore"))</f>
        <v>ignore</v>
      </c>
      <c r="L159" s="1" t="str">
        <f ca="1">IF(OR(onchangeTags!L159="white",onchangeTags!L159="yellow",onchangeTags!L159="grey"),IF('Currently Exported 2'!L159=1, "have", "missing"),IF('Currently Exported 2'!L159=1, "extra", "ignore"))</f>
        <v>ignore</v>
      </c>
      <c r="M159" s="1" t="str">
        <f ca="1">IF(OR(onchangeTags!M159="white",onchangeTags!M159="yellow",onchangeTags!M159="grey"),IF('Currently Exported 2'!M159=1, "have", "missing"),IF('Currently Exported 2'!M159=1, "extra", "ignore"))</f>
        <v>ignore</v>
      </c>
      <c r="N159" s="1" t="str">
        <f ca="1">IF(OR(onchangeTags!N159="white",onchangeTags!N159="yellow",onchangeTags!N159="grey"),IF('Currently Exported 2'!N159=1, "have", "missing"),IF('Currently Exported 2'!N159=1, "extra", "ignore"))</f>
        <v>ignore</v>
      </c>
      <c r="O159" s="1" t="str">
        <f ca="1">IF(OR(onchangeTags!O159="white",onchangeTags!O159="yellow",onchangeTags!O159="grey"),IF('Currently Exported 2'!O159=1, "have", "missing"),IF('Currently Exported 2'!O159=1, "extra", "ignore"))</f>
        <v>ignore</v>
      </c>
      <c r="P159" s="1" t="str">
        <f ca="1">IF(OR(onchangeTags!P159="white",onchangeTags!P159="yellow",onchangeTags!P159="grey"),IF('Currently Exported 2'!P159=1, "have", "missing"),IF('Currently Exported 2'!P159=1, "extra", "ignore"))</f>
        <v>ignore</v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IF(OR(onchangeTags!B160="white",onchangeTags!B160="yellow",onchangeTags!B160="grey"),IF('Currently Exported 2'!B160=1, "have", "missing"),IF('Currently Exported 2'!B160=1, "extra", "ignore"))</f>
        <v>ignore</v>
      </c>
      <c r="C160" s="1" t="str">
        <f ca="1">IF(OR(onchangeTags!C160="white",onchangeTags!C160="yellow",onchangeTags!C160="grey"),IF('Currently Exported 2'!C160=1, "have", "missing"),IF('Currently Exported 2'!C160=1, "extra", "ignore"))</f>
        <v>ignore</v>
      </c>
      <c r="D160" s="1" t="str">
        <f ca="1">IF(OR(onchangeTags!D160="white",onchangeTags!D160="yellow",onchangeTags!D160="grey"),IF('Currently Exported 2'!D160=1, "have", "missing"),IF('Currently Exported 2'!D160=1, "extra", "ignore"))</f>
        <v>ignore</v>
      </c>
      <c r="E160" s="1" t="str">
        <f ca="1">IF(OR(onchangeTags!E160="white",onchangeTags!E160="yellow",onchangeTags!E160="grey"),IF('Currently Exported 2'!E160=1, "have", "missing"),IF('Currently Exported 2'!E160=1, "extra", "ignore"))</f>
        <v>ignore</v>
      </c>
      <c r="F160" s="1" t="str">
        <f ca="1">IF(OR(onchangeTags!F160="white",onchangeTags!F160="yellow",onchangeTags!F160="grey"),IF('Currently Exported 2'!F160=1, "have", "missing"),IF('Currently Exported 2'!F160=1, "extra", "ignore"))</f>
        <v>ignore</v>
      </c>
      <c r="G160" s="1" t="str">
        <f ca="1">IF(OR(onchangeTags!G160="white",onchangeTags!G160="yellow",onchangeTags!G160="grey"),IF('Currently Exported 2'!G160=1, "have", "missing"),IF('Currently Exported 2'!G160=1, "extra", "ignore"))</f>
        <v>ignore</v>
      </c>
      <c r="H160" s="1" t="str">
        <f ca="1">IF(OR(onchangeTags!H160="white",onchangeTags!H160="yellow",onchangeTags!H160="grey"),IF('Currently Exported 2'!H160=1, "have", "missing"),IF('Currently Exported 2'!H160=1, "extra", "ignore"))</f>
        <v>ignore</v>
      </c>
      <c r="I160" s="1" t="str">
        <f ca="1">IF(OR(onchangeTags!I160="white",onchangeTags!I160="yellow",onchangeTags!I160="grey"),IF('Currently Exported 2'!I160=1, "have", "missing"),IF('Currently Exported 2'!I160=1, "extra", "ignore"))</f>
        <v>ignore</v>
      </c>
      <c r="J160" s="1" t="str">
        <f ca="1">IF(OR(onchangeTags!J160="white",onchangeTags!J160="yellow",onchangeTags!J160="grey"),IF('Currently Exported 2'!J160=1, "have", "missing"),IF('Currently Exported 2'!J160=1, "extra", "ignore"))</f>
        <v>ignore</v>
      </c>
      <c r="K160" s="1" t="str">
        <f ca="1">IF(OR(onchangeTags!K160="white",onchangeTags!K160="yellow",onchangeTags!K160="grey"),IF('Currently Exported 2'!K160=1, "have", "missing"),IF('Currently Exported 2'!K160=1, "extra", "ignore"))</f>
        <v>ignore</v>
      </c>
      <c r="L160" s="1" t="str">
        <f ca="1">IF(OR(onchangeTags!L160="white",onchangeTags!L160="yellow",onchangeTags!L160="grey"),IF('Currently Exported 2'!L160=1, "have", "missing"),IF('Currently Exported 2'!L160=1, "extra", "ignore"))</f>
        <v>ignore</v>
      </c>
      <c r="M160" s="1" t="str">
        <f ca="1">IF(OR(onchangeTags!M160="white",onchangeTags!M160="yellow",onchangeTags!M160="grey"),IF('Currently Exported 2'!M160=1, "have", "missing"),IF('Currently Exported 2'!M160=1, "extra", "ignore"))</f>
        <v>ignore</v>
      </c>
      <c r="N160" s="1" t="str">
        <f ca="1">IF(OR(onchangeTags!N160="white",onchangeTags!N160="yellow",onchangeTags!N160="grey"),IF('Currently Exported 2'!N160=1, "have", "missing"),IF('Currently Exported 2'!N160=1, "extra", "ignore"))</f>
        <v>ignore</v>
      </c>
      <c r="O160" s="1" t="str">
        <f ca="1">IF(OR(onchangeTags!O160="white",onchangeTags!O160="yellow",onchangeTags!O160="grey"),IF('Currently Exported 2'!O160=1, "have", "missing"),IF('Currently Exported 2'!O160=1, "extra", "ignore"))</f>
        <v>ignore</v>
      </c>
      <c r="P160" s="1" t="str">
        <f ca="1">IF(OR(onchangeTags!P160="white",onchangeTags!P160="yellow",onchangeTags!P160="grey"),IF('Currently Exported 2'!P160=1, "have", "missing"),IF('Currently Exported 2'!P160=1, "extra", "ignore"))</f>
        <v>ignore</v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IF(OR(onchangeTags!B161="white",onchangeTags!B161="yellow",onchangeTags!B161="grey"),IF('Currently Exported 2'!B161=1, "have", "missing"),IF('Currently Exported 2'!B161=1, "extra", "ignore"))</f>
        <v>ignore</v>
      </c>
      <c r="C161" s="1" t="str">
        <f ca="1">IF(OR(onchangeTags!C161="white",onchangeTags!C161="yellow",onchangeTags!C161="grey"),IF('Currently Exported 2'!C161=1, "have", "missing"),IF('Currently Exported 2'!C161=1, "extra", "ignore"))</f>
        <v>ignore</v>
      </c>
      <c r="D161" s="1" t="str">
        <f ca="1">IF(OR(onchangeTags!D161="white",onchangeTags!D161="yellow",onchangeTags!D161="grey"),IF('Currently Exported 2'!D161=1, "have", "missing"),IF('Currently Exported 2'!D161=1, "extra", "ignore"))</f>
        <v>ignore</v>
      </c>
      <c r="E161" s="1" t="str">
        <f ca="1">IF(OR(onchangeTags!E161="white",onchangeTags!E161="yellow",onchangeTags!E161="grey"),IF('Currently Exported 2'!E161=1, "have", "missing"),IF('Currently Exported 2'!E161=1, "extra", "ignore"))</f>
        <v>ignore</v>
      </c>
      <c r="F161" s="1" t="str">
        <f ca="1">IF(OR(onchangeTags!F161="white",onchangeTags!F161="yellow",onchangeTags!F161="grey"),IF('Currently Exported 2'!F161=1, "have", "missing"),IF('Currently Exported 2'!F161=1, "extra", "ignore"))</f>
        <v>ignore</v>
      </c>
      <c r="G161" s="1" t="str">
        <f ca="1">IF(OR(onchangeTags!G161="white",onchangeTags!G161="yellow",onchangeTags!G161="grey"),IF('Currently Exported 2'!G161=1, "have", "missing"),IF('Currently Exported 2'!G161=1, "extra", "ignore"))</f>
        <v>ignore</v>
      </c>
      <c r="H161" s="1" t="str">
        <f ca="1">IF(OR(onchangeTags!H161="white",onchangeTags!H161="yellow",onchangeTags!H161="grey"),IF('Currently Exported 2'!H161=1, "have", "missing"),IF('Currently Exported 2'!H161=1, "extra", "ignore"))</f>
        <v>ignore</v>
      </c>
      <c r="I161" s="1" t="str">
        <f ca="1">IF(OR(onchangeTags!I161="white",onchangeTags!I161="yellow",onchangeTags!I161="grey"),IF('Currently Exported 2'!I161=1, "have", "missing"),IF('Currently Exported 2'!I161=1, "extra", "ignore"))</f>
        <v>ignore</v>
      </c>
      <c r="J161" s="1" t="str">
        <f ca="1">IF(OR(onchangeTags!J161="white",onchangeTags!J161="yellow",onchangeTags!J161="grey"),IF('Currently Exported 2'!J161=1, "have", "missing"),IF('Currently Exported 2'!J161=1, "extra", "ignore"))</f>
        <v>ignore</v>
      </c>
      <c r="K161" s="1" t="str">
        <f ca="1">IF(OR(onchangeTags!K161="white",onchangeTags!K161="yellow",onchangeTags!K161="grey"),IF('Currently Exported 2'!K161=1, "have", "missing"),IF('Currently Exported 2'!K161=1, "extra", "ignore"))</f>
        <v>ignore</v>
      </c>
      <c r="L161" s="1" t="str">
        <f ca="1">IF(OR(onchangeTags!L161="white",onchangeTags!L161="yellow",onchangeTags!L161="grey"),IF('Currently Exported 2'!L161=1, "have", "missing"),IF('Currently Exported 2'!L161=1, "extra", "ignore"))</f>
        <v>ignore</v>
      </c>
      <c r="M161" s="1" t="str">
        <f ca="1">IF(OR(onchangeTags!M161="white",onchangeTags!M161="yellow",onchangeTags!M161="grey"),IF('Currently Exported 2'!M161=1, "have", "missing"),IF('Currently Exported 2'!M161=1, "extra", "ignore"))</f>
        <v>ignore</v>
      </c>
      <c r="N161" s="1" t="str">
        <f ca="1">IF(OR(onchangeTags!N161="white",onchangeTags!N161="yellow",onchangeTags!N161="grey"),IF('Currently Exported 2'!N161=1, "have", "missing"),IF('Currently Exported 2'!N161=1, "extra", "ignore"))</f>
        <v>ignore</v>
      </c>
      <c r="O161" s="1" t="str">
        <f ca="1">IF(OR(onchangeTags!O161="white",onchangeTags!O161="yellow",onchangeTags!O161="grey"),IF('Currently Exported 2'!O161=1, "have", "missing"),IF('Currently Exported 2'!O161=1, "extra", "ignore"))</f>
        <v>ignore</v>
      </c>
      <c r="P161" s="1" t="str">
        <f ca="1">IF(OR(onchangeTags!P161="white",onchangeTags!P161="yellow",onchangeTags!P161="grey"),IF('Currently Exported 2'!P161=1, "have", "missing"),IF('Currently Exported 2'!P161=1, "extra", "ignore"))</f>
        <v>ignore</v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IF(OR(onchangeTags!B162="white",onchangeTags!B162="yellow",onchangeTags!B162="grey"),IF('Currently Exported 2'!B162=1, "have", "missing"),IF('Currently Exported 2'!B162=1, "extra", "ignore"))</f>
        <v>ignore</v>
      </c>
      <c r="C162" s="1" t="str">
        <f ca="1">IF(OR(onchangeTags!C162="white",onchangeTags!C162="yellow",onchangeTags!C162="grey"),IF('Currently Exported 2'!C162=1, "have", "missing"),IF('Currently Exported 2'!C162=1, "extra", "ignore"))</f>
        <v>ignore</v>
      </c>
      <c r="D162" s="1" t="str">
        <f ca="1">IF(OR(onchangeTags!D162="white",onchangeTags!D162="yellow",onchangeTags!D162="grey"),IF('Currently Exported 2'!D162=1, "have", "missing"),IF('Currently Exported 2'!D162=1, "extra", "ignore"))</f>
        <v>ignore</v>
      </c>
      <c r="E162" s="1" t="str">
        <f ca="1">IF(OR(onchangeTags!E162="white",onchangeTags!E162="yellow",onchangeTags!E162="grey"),IF('Currently Exported 2'!E162=1, "have", "missing"),IF('Currently Exported 2'!E162=1, "extra", "ignore"))</f>
        <v>ignore</v>
      </c>
      <c r="F162" s="1" t="str">
        <f ca="1">IF(OR(onchangeTags!F162="white",onchangeTags!F162="yellow",onchangeTags!F162="grey"),IF('Currently Exported 2'!F162=1, "have", "missing"),IF('Currently Exported 2'!F162=1, "extra", "ignore"))</f>
        <v>ignore</v>
      </c>
      <c r="G162" s="1" t="str">
        <f ca="1">IF(OR(onchangeTags!G162="white",onchangeTags!G162="yellow",onchangeTags!G162="grey"),IF('Currently Exported 2'!G162=1, "have", "missing"),IF('Currently Exported 2'!G162=1, "extra", "ignore"))</f>
        <v>ignore</v>
      </c>
      <c r="H162" s="1" t="str">
        <f ca="1">IF(OR(onchangeTags!H162="white",onchangeTags!H162="yellow",onchangeTags!H162="grey"),IF('Currently Exported 2'!H162=1, "have", "missing"),IF('Currently Exported 2'!H162=1, "extra", "ignore"))</f>
        <v>ignore</v>
      </c>
      <c r="I162" s="1" t="str">
        <f ca="1">IF(OR(onchangeTags!I162="white",onchangeTags!I162="yellow",onchangeTags!I162="grey"),IF('Currently Exported 2'!I162=1, "have", "missing"),IF('Currently Exported 2'!I162=1, "extra", "ignore"))</f>
        <v>ignore</v>
      </c>
      <c r="J162" s="1" t="str">
        <f ca="1">IF(OR(onchangeTags!J162="white",onchangeTags!J162="yellow",onchangeTags!J162="grey"),IF('Currently Exported 2'!J162=1, "have", "missing"),IF('Currently Exported 2'!J162=1, "extra", "ignore"))</f>
        <v>ignore</v>
      </c>
      <c r="K162" s="1" t="str">
        <f ca="1">IF(OR(onchangeTags!K162="white",onchangeTags!K162="yellow",onchangeTags!K162="grey"),IF('Currently Exported 2'!K162=1, "have", "missing"),IF('Currently Exported 2'!K162=1, "extra", "ignore"))</f>
        <v>ignore</v>
      </c>
      <c r="L162" s="1" t="str">
        <f ca="1">IF(OR(onchangeTags!L162="white",onchangeTags!L162="yellow",onchangeTags!L162="grey"),IF('Currently Exported 2'!L162=1, "have", "missing"),IF('Currently Exported 2'!L162=1, "extra", "ignore"))</f>
        <v>ignore</v>
      </c>
      <c r="M162" s="1" t="str">
        <f ca="1">IF(OR(onchangeTags!M162="white",onchangeTags!M162="yellow",onchangeTags!M162="grey"),IF('Currently Exported 2'!M162=1, "have", "missing"),IF('Currently Exported 2'!M162=1, "extra", "ignore"))</f>
        <v>ignore</v>
      </c>
      <c r="N162" s="1" t="str">
        <f ca="1">IF(OR(onchangeTags!N162="white",onchangeTags!N162="yellow",onchangeTags!N162="grey"),IF('Currently Exported 2'!N162=1, "have", "missing"),IF('Currently Exported 2'!N162=1, "extra", "ignore"))</f>
        <v>ignore</v>
      </c>
      <c r="O162" s="1" t="str">
        <f ca="1">IF(OR(onchangeTags!O162="white",onchangeTags!O162="yellow",onchangeTags!O162="grey"),IF('Currently Exported 2'!O162=1, "have", "missing"),IF('Currently Exported 2'!O162=1, "extra", "ignore"))</f>
        <v>ignore</v>
      </c>
      <c r="P162" s="1" t="str">
        <f ca="1">IF(OR(onchangeTags!P162="white",onchangeTags!P162="yellow",onchangeTags!P162="grey"),IF('Currently Exported 2'!P162=1, "have", "missing"),IF('Currently Exported 2'!P162=1, "extra", "ignore"))</f>
        <v>ignore</v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IF(OR(onchangeTags!B163="white",onchangeTags!B163="yellow",onchangeTags!B163="grey"),IF('Currently Exported 2'!B163=1, "have", "missing"),IF('Currently Exported 2'!B163=1, "extra", "ignore"))</f>
        <v>ignore</v>
      </c>
      <c r="C163" s="1" t="str">
        <f ca="1">IF(OR(onchangeTags!C163="white",onchangeTags!C163="yellow",onchangeTags!C163="grey"),IF('Currently Exported 2'!C163=1, "have", "missing"),IF('Currently Exported 2'!C163=1, "extra", "ignore"))</f>
        <v>ignore</v>
      </c>
      <c r="D163" s="1" t="str">
        <f ca="1">IF(OR(onchangeTags!D163="white",onchangeTags!D163="yellow",onchangeTags!D163="grey"),IF('Currently Exported 2'!D163=1, "have", "missing"),IF('Currently Exported 2'!D163=1, "extra", "ignore"))</f>
        <v>ignore</v>
      </c>
      <c r="E163" s="1" t="str">
        <f ca="1">IF(OR(onchangeTags!E163="white",onchangeTags!E163="yellow",onchangeTags!E163="grey"),IF('Currently Exported 2'!E163=1, "have", "missing"),IF('Currently Exported 2'!E163=1, "extra", "ignore"))</f>
        <v>ignore</v>
      </c>
      <c r="F163" s="1" t="str">
        <f ca="1">IF(OR(onchangeTags!F163="white",onchangeTags!F163="yellow",onchangeTags!F163="grey"),IF('Currently Exported 2'!F163=1, "have", "missing"),IF('Currently Exported 2'!F163=1, "extra", "ignore"))</f>
        <v>ignore</v>
      </c>
      <c r="G163" s="1" t="str">
        <f ca="1">IF(OR(onchangeTags!G163="white",onchangeTags!G163="yellow",onchangeTags!G163="grey"),IF('Currently Exported 2'!G163=1, "have", "missing"),IF('Currently Exported 2'!G163=1, "extra", "ignore"))</f>
        <v>ignore</v>
      </c>
      <c r="H163" s="1" t="str">
        <f ca="1">IF(OR(onchangeTags!H163="white",onchangeTags!H163="yellow",onchangeTags!H163="grey"),IF('Currently Exported 2'!H163=1, "have", "missing"),IF('Currently Exported 2'!H163=1, "extra", "ignore"))</f>
        <v>ignore</v>
      </c>
      <c r="I163" s="1" t="str">
        <f ca="1">IF(OR(onchangeTags!I163="white",onchangeTags!I163="yellow",onchangeTags!I163="grey"),IF('Currently Exported 2'!I163=1, "have", "missing"),IF('Currently Exported 2'!I163=1, "extra", "ignore"))</f>
        <v>ignore</v>
      </c>
      <c r="J163" s="1" t="str">
        <f ca="1">IF(OR(onchangeTags!J163="white",onchangeTags!J163="yellow",onchangeTags!J163="grey"),IF('Currently Exported 2'!J163=1, "have", "missing"),IF('Currently Exported 2'!J163=1, "extra", "ignore"))</f>
        <v>ignore</v>
      </c>
      <c r="K163" s="1" t="str">
        <f ca="1">IF(OR(onchangeTags!K163="white",onchangeTags!K163="yellow",onchangeTags!K163="grey"),IF('Currently Exported 2'!K163=1, "have", "missing"),IF('Currently Exported 2'!K163=1, "extra", "ignore"))</f>
        <v>ignore</v>
      </c>
      <c r="L163" s="1" t="str">
        <f ca="1">IF(OR(onchangeTags!L163="white",onchangeTags!L163="yellow",onchangeTags!L163="grey"),IF('Currently Exported 2'!L163=1, "have", "missing"),IF('Currently Exported 2'!L163=1, "extra", "ignore"))</f>
        <v>ignore</v>
      </c>
      <c r="M163" s="1" t="str">
        <f ca="1">IF(OR(onchangeTags!M163="white",onchangeTags!M163="yellow",onchangeTags!M163="grey"),IF('Currently Exported 2'!M163=1, "have", "missing"),IF('Currently Exported 2'!M163=1, "extra", "ignore"))</f>
        <v>ignore</v>
      </c>
      <c r="N163" s="1" t="str">
        <f ca="1">IF(OR(onchangeTags!N163="white",onchangeTags!N163="yellow",onchangeTags!N163="grey"),IF('Currently Exported 2'!N163=1, "have", "missing"),IF('Currently Exported 2'!N163=1, "extra", "ignore"))</f>
        <v>ignore</v>
      </c>
      <c r="O163" s="1" t="str">
        <f ca="1">IF(OR(onchangeTags!O163="white",onchangeTags!O163="yellow",onchangeTags!O163="grey"),IF('Currently Exported 2'!O163=1, "have", "missing"),IF('Currently Exported 2'!O163=1, "extra", "ignore"))</f>
        <v>ignore</v>
      </c>
      <c r="P163" s="1" t="str">
        <f ca="1">IF(OR(onchangeTags!P163="white",onchangeTags!P163="yellow",onchangeTags!P163="grey"),IF('Currently Exported 2'!P163=1, "have", "missing"),IF('Currently Exported 2'!P163=1, "extra", "ignore"))</f>
        <v>ignore</v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IF(OR(onchangeTags!B164="white",onchangeTags!B164="yellow",onchangeTags!B164="grey"),IF('Currently Exported 2'!B164=1, "have", "missing"),IF('Currently Exported 2'!B164=1, "extra", "ignore"))</f>
        <v>ignore</v>
      </c>
      <c r="C164" s="1" t="str">
        <f ca="1">IF(OR(onchangeTags!C164="white",onchangeTags!C164="yellow",onchangeTags!C164="grey"),IF('Currently Exported 2'!C164=1, "have", "missing"),IF('Currently Exported 2'!C164=1, "extra", "ignore"))</f>
        <v>ignore</v>
      </c>
      <c r="D164" s="1" t="str">
        <f ca="1">IF(OR(onchangeTags!D164="white",onchangeTags!D164="yellow",onchangeTags!D164="grey"),IF('Currently Exported 2'!D164=1, "have", "missing"),IF('Currently Exported 2'!D164=1, "extra", "ignore"))</f>
        <v>ignore</v>
      </c>
      <c r="E164" s="1" t="str">
        <f ca="1">IF(OR(onchangeTags!E164="white",onchangeTags!E164="yellow",onchangeTags!E164="grey"),IF('Currently Exported 2'!E164=1, "have", "missing"),IF('Currently Exported 2'!E164=1, "extra", "ignore"))</f>
        <v>ignore</v>
      </c>
      <c r="F164" s="1" t="str">
        <f ca="1">IF(OR(onchangeTags!F164="white",onchangeTags!F164="yellow",onchangeTags!F164="grey"),IF('Currently Exported 2'!F164=1, "have", "missing"),IF('Currently Exported 2'!F164=1, "extra", "ignore"))</f>
        <v>ignore</v>
      </c>
      <c r="G164" s="1" t="str">
        <f ca="1">IF(OR(onchangeTags!G164="white",onchangeTags!G164="yellow",onchangeTags!G164="grey"),IF('Currently Exported 2'!G164=1, "have", "missing"),IF('Currently Exported 2'!G164=1, "extra", "ignore"))</f>
        <v>ignore</v>
      </c>
      <c r="H164" s="1" t="str">
        <f ca="1">IF(OR(onchangeTags!H164="white",onchangeTags!H164="yellow",onchangeTags!H164="grey"),IF('Currently Exported 2'!H164=1, "have", "missing"),IF('Currently Exported 2'!H164=1, "extra", "ignore"))</f>
        <v>ignore</v>
      </c>
      <c r="I164" s="1" t="str">
        <f ca="1">IF(OR(onchangeTags!I164="white",onchangeTags!I164="yellow",onchangeTags!I164="grey"),IF('Currently Exported 2'!I164=1, "have", "missing"),IF('Currently Exported 2'!I164=1, "extra", "ignore"))</f>
        <v>ignore</v>
      </c>
      <c r="J164" s="1" t="str">
        <f ca="1">IF(OR(onchangeTags!J164="white",onchangeTags!J164="yellow",onchangeTags!J164="grey"),IF('Currently Exported 2'!J164=1, "have", "missing"),IF('Currently Exported 2'!J164=1, "extra", "ignore"))</f>
        <v>ignore</v>
      </c>
      <c r="K164" s="1" t="str">
        <f ca="1">IF(OR(onchangeTags!K164="white",onchangeTags!K164="yellow",onchangeTags!K164="grey"),IF('Currently Exported 2'!K164=1, "have", "missing"),IF('Currently Exported 2'!K164=1, "extra", "ignore"))</f>
        <v>ignore</v>
      </c>
      <c r="L164" s="1" t="str">
        <f ca="1">IF(OR(onchangeTags!L164="white",onchangeTags!L164="yellow",onchangeTags!L164="grey"),IF('Currently Exported 2'!L164=1, "have", "missing"),IF('Currently Exported 2'!L164=1, "extra", "ignore"))</f>
        <v>ignore</v>
      </c>
      <c r="M164" s="1" t="str">
        <f ca="1">IF(OR(onchangeTags!M164="white",onchangeTags!M164="yellow",onchangeTags!M164="grey"),IF('Currently Exported 2'!M164=1, "have", "missing"),IF('Currently Exported 2'!M164=1, "extra", "ignore"))</f>
        <v>ignore</v>
      </c>
      <c r="N164" s="1" t="str">
        <f ca="1">IF(OR(onchangeTags!N164="white",onchangeTags!N164="yellow",onchangeTags!N164="grey"),IF('Currently Exported 2'!N164=1, "have", "missing"),IF('Currently Exported 2'!N164=1, "extra", "ignore"))</f>
        <v>ignore</v>
      </c>
      <c r="O164" s="1" t="str">
        <f ca="1">IF(OR(onchangeTags!O164="white",onchangeTags!O164="yellow",onchangeTags!O164="grey"),IF('Currently Exported 2'!O164=1, "have", "missing"),IF('Currently Exported 2'!O164=1, "extra", "ignore"))</f>
        <v>ignore</v>
      </c>
      <c r="P164" s="1" t="str">
        <f ca="1">IF(OR(onchangeTags!P164="white",onchangeTags!P164="yellow",onchangeTags!P164="grey"),IF('Currently Exported 2'!P164=1, "have", "missing"),IF('Currently Exported 2'!P164=1, "extra", "ignore"))</f>
        <v>ignore</v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IF(OR(onchangeTags!B165="white",onchangeTags!B165="yellow",onchangeTags!B165="grey"),IF('Currently Exported 2'!B165=1, "have", "missing"),IF('Currently Exported 2'!B165=1, "extra", "ignore"))</f>
        <v>ignore</v>
      </c>
      <c r="C165" s="1" t="str">
        <f ca="1">IF(OR(onchangeTags!C165="white",onchangeTags!C165="yellow",onchangeTags!C165="grey"),IF('Currently Exported 2'!C165=1, "have", "missing"),IF('Currently Exported 2'!C165=1, "extra", "ignore"))</f>
        <v>ignore</v>
      </c>
      <c r="D165" s="1" t="str">
        <f ca="1">IF(OR(onchangeTags!D165="white",onchangeTags!D165="yellow",onchangeTags!D165="grey"),IF('Currently Exported 2'!D165=1, "have", "missing"),IF('Currently Exported 2'!D165=1, "extra", "ignore"))</f>
        <v>ignore</v>
      </c>
      <c r="E165" s="1" t="str">
        <f ca="1">IF(OR(onchangeTags!E165="white",onchangeTags!E165="yellow",onchangeTags!E165="grey"),IF('Currently Exported 2'!E165=1, "have", "missing"),IF('Currently Exported 2'!E165=1, "extra", "ignore"))</f>
        <v>ignore</v>
      </c>
      <c r="F165" s="1" t="str">
        <f ca="1">IF(OR(onchangeTags!F165="white",onchangeTags!F165="yellow",onchangeTags!F165="grey"),IF('Currently Exported 2'!F165=1, "have", "missing"),IF('Currently Exported 2'!F165=1, "extra", "ignore"))</f>
        <v>ignore</v>
      </c>
      <c r="G165" s="1" t="str">
        <f ca="1">IF(OR(onchangeTags!G165="white",onchangeTags!G165="yellow",onchangeTags!G165="grey"),IF('Currently Exported 2'!G165=1, "have", "missing"),IF('Currently Exported 2'!G165=1, "extra", "ignore"))</f>
        <v>ignore</v>
      </c>
      <c r="H165" s="1" t="str">
        <f ca="1">IF(OR(onchangeTags!H165="white",onchangeTags!H165="yellow",onchangeTags!H165="grey"),IF('Currently Exported 2'!H165=1, "have", "missing"),IF('Currently Exported 2'!H165=1, "extra", "ignore"))</f>
        <v>ignore</v>
      </c>
      <c r="I165" s="1" t="str">
        <f ca="1">IF(OR(onchangeTags!I165="white",onchangeTags!I165="yellow",onchangeTags!I165="grey"),IF('Currently Exported 2'!I165=1, "have", "missing"),IF('Currently Exported 2'!I165=1, "extra", "ignore"))</f>
        <v>ignore</v>
      </c>
      <c r="J165" s="1" t="str">
        <f ca="1">IF(OR(onchangeTags!J165="white",onchangeTags!J165="yellow",onchangeTags!J165="grey"),IF('Currently Exported 2'!J165=1, "have", "missing"),IF('Currently Exported 2'!J165=1, "extra", "ignore"))</f>
        <v>ignore</v>
      </c>
      <c r="K165" s="1" t="str">
        <f ca="1">IF(OR(onchangeTags!K165="white",onchangeTags!K165="yellow",onchangeTags!K165="grey"),IF('Currently Exported 2'!K165=1, "have", "missing"),IF('Currently Exported 2'!K165=1, "extra", "ignore"))</f>
        <v>ignore</v>
      </c>
      <c r="L165" s="1" t="str">
        <f ca="1">IF(OR(onchangeTags!L165="white",onchangeTags!L165="yellow",onchangeTags!L165="grey"),IF('Currently Exported 2'!L165=1, "have", "missing"),IF('Currently Exported 2'!L165=1, "extra", "ignore"))</f>
        <v>ignore</v>
      </c>
      <c r="M165" s="1" t="str">
        <f ca="1">IF(OR(onchangeTags!M165="white",onchangeTags!M165="yellow",onchangeTags!M165="grey"),IF('Currently Exported 2'!M165=1, "have", "missing"),IF('Currently Exported 2'!M165=1, "extra", "ignore"))</f>
        <v>ignore</v>
      </c>
      <c r="N165" s="1" t="str">
        <f ca="1">IF(OR(onchangeTags!N165="white",onchangeTags!N165="yellow",onchangeTags!N165="grey"),IF('Currently Exported 2'!N165=1, "have", "missing"),IF('Currently Exported 2'!N165=1, "extra", "ignore"))</f>
        <v>ignore</v>
      </c>
      <c r="O165" s="1" t="str">
        <f ca="1">IF(OR(onchangeTags!O165="white",onchangeTags!O165="yellow",onchangeTags!O165="grey"),IF('Currently Exported 2'!O165=1, "have", "missing"),IF('Currently Exported 2'!O165=1, "extra", "ignore"))</f>
        <v>ignore</v>
      </c>
      <c r="P165" s="1" t="str">
        <f ca="1">IF(OR(onchangeTags!P165="white",onchangeTags!P165="yellow",onchangeTags!P165="grey"),IF('Currently Exported 2'!P165=1, "have", "missing"),IF('Currently Exported 2'!P165=1, "extra", "ignore"))</f>
        <v>ignore</v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IF(OR(onchangeTags!B166="white",onchangeTags!B166="yellow",onchangeTags!B166="grey"),IF('Currently Exported 2'!B166=1, "have", "missing"),IF('Currently Exported 2'!B166=1, "extra", "ignore"))</f>
        <v>ignore</v>
      </c>
      <c r="C166" s="1" t="str">
        <f ca="1">IF(OR(onchangeTags!C166="white",onchangeTags!C166="yellow",onchangeTags!C166="grey"),IF('Currently Exported 2'!C166=1, "have", "missing"),IF('Currently Exported 2'!C166=1, "extra", "ignore"))</f>
        <v>ignore</v>
      </c>
      <c r="D166" s="1" t="str">
        <f ca="1">IF(OR(onchangeTags!D166="white",onchangeTags!D166="yellow",onchangeTags!D166="grey"),IF('Currently Exported 2'!D166=1, "have", "missing"),IF('Currently Exported 2'!D166=1, "extra", "ignore"))</f>
        <v>ignore</v>
      </c>
      <c r="E166" s="1" t="str">
        <f ca="1">IF(OR(onchangeTags!E166="white",onchangeTags!E166="yellow",onchangeTags!E166="grey"),IF('Currently Exported 2'!E166=1, "have", "missing"),IF('Currently Exported 2'!E166=1, "extra", "ignore"))</f>
        <v>ignore</v>
      </c>
      <c r="F166" s="1" t="str">
        <f ca="1">IF(OR(onchangeTags!F166="white",onchangeTags!F166="yellow",onchangeTags!F166="grey"),IF('Currently Exported 2'!F166=1, "have", "missing"),IF('Currently Exported 2'!F166=1, "extra", "ignore"))</f>
        <v>ignore</v>
      </c>
      <c r="G166" s="1" t="str">
        <f ca="1">IF(OR(onchangeTags!G166="white",onchangeTags!G166="yellow",onchangeTags!G166="grey"),IF('Currently Exported 2'!G166=1, "have", "missing"),IF('Currently Exported 2'!G166=1, "extra", "ignore"))</f>
        <v>ignore</v>
      </c>
      <c r="H166" s="1" t="str">
        <f ca="1">IF(OR(onchangeTags!H166="white",onchangeTags!H166="yellow",onchangeTags!H166="grey"),IF('Currently Exported 2'!H166=1, "have", "missing"),IF('Currently Exported 2'!H166=1, "extra", "ignore"))</f>
        <v>ignore</v>
      </c>
      <c r="I166" s="1" t="str">
        <f ca="1">IF(OR(onchangeTags!I166="white",onchangeTags!I166="yellow",onchangeTags!I166="grey"),IF('Currently Exported 2'!I166=1, "have", "missing"),IF('Currently Exported 2'!I166=1, "extra", "ignore"))</f>
        <v>ignore</v>
      </c>
      <c r="J166" s="1" t="str">
        <f ca="1">IF(OR(onchangeTags!J166="white",onchangeTags!J166="yellow",onchangeTags!J166="grey"),IF('Currently Exported 2'!J166=1, "have", "missing"),IF('Currently Exported 2'!J166=1, "extra", "ignore"))</f>
        <v>ignore</v>
      </c>
      <c r="K166" s="1" t="str">
        <f ca="1">IF(OR(onchangeTags!K166="white",onchangeTags!K166="yellow",onchangeTags!K166="grey"),IF('Currently Exported 2'!K166=1, "have", "missing"),IF('Currently Exported 2'!K166=1, "extra", "ignore"))</f>
        <v>ignore</v>
      </c>
      <c r="L166" s="1" t="str">
        <f ca="1">IF(OR(onchangeTags!L166="white",onchangeTags!L166="yellow",onchangeTags!L166="grey"),IF('Currently Exported 2'!L166=1, "have", "missing"),IF('Currently Exported 2'!L166=1, "extra", "ignore"))</f>
        <v>ignore</v>
      </c>
      <c r="M166" s="1" t="str">
        <f ca="1">IF(OR(onchangeTags!M166="white",onchangeTags!M166="yellow",onchangeTags!M166="grey"),IF('Currently Exported 2'!M166=1, "have", "missing"),IF('Currently Exported 2'!M166=1, "extra", "ignore"))</f>
        <v>ignore</v>
      </c>
      <c r="N166" s="1" t="str">
        <f ca="1">IF(OR(onchangeTags!N166="white",onchangeTags!N166="yellow",onchangeTags!N166="grey"),IF('Currently Exported 2'!N166=1, "have", "missing"),IF('Currently Exported 2'!N166=1, "extra", "ignore"))</f>
        <v>ignore</v>
      </c>
      <c r="O166" s="1" t="str">
        <f ca="1">IF(OR(onchangeTags!O166="white",onchangeTags!O166="yellow",onchangeTags!O166="grey"),IF('Currently Exported 2'!O166=1, "have", "missing"),IF('Currently Exported 2'!O166=1, "extra", "ignore"))</f>
        <v>ignore</v>
      </c>
      <c r="P166" s="1" t="str">
        <f ca="1">IF(OR(onchangeTags!P166="white",onchangeTags!P166="yellow",onchangeTags!P166="grey"),IF('Currently Exported 2'!P166=1, "have", "missing"),IF('Currently Exported 2'!P166=1, "extra", "ignore"))</f>
        <v>ignore</v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IF(OR(onchangeTags!B167="white",onchangeTags!B167="yellow",onchangeTags!B167="grey"),IF('Currently Exported 2'!B167=1, "have", "missing"),IF('Currently Exported 2'!B167=1, "extra", "ignore"))</f>
        <v>ignore</v>
      </c>
      <c r="C167" s="1" t="str">
        <f ca="1">IF(OR(onchangeTags!C167="white",onchangeTags!C167="yellow",onchangeTags!C167="grey"),IF('Currently Exported 2'!C167=1, "have", "missing"),IF('Currently Exported 2'!C167=1, "extra", "ignore"))</f>
        <v>ignore</v>
      </c>
      <c r="D167" s="1" t="str">
        <f ca="1">IF(OR(onchangeTags!D167="white",onchangeTags!D167="yellow",onchangeTags!D167="grey"),IF('Currently Exported 2'!D167=1, "have", "missing"),IF('Currently Exported 2'!D167=1, "extra", "ignore"))</f>
        <v>ignore</v>
      </c>
      <c r="E167" s="1" t="str">
        <f ca="1">IF(OR(onchangeTags!E167="white",onchangeTags!E167="yellow",onchangeTags!E167="grey"),IF('Currently Exported 2'!E167=1, "have", "missing"),IF('Currently Exported 2'!E167=1, "extra", "ignore"))</f>
        <v>ignore</v>
      </c>
      <c r="F167" s="1" t="str">
        <f ca="1">IF(OR(onchangeTags!F167="white",onchangeTags!F167="yellow",onchangeTags!F167="grey"),IF('Currently Exported 2'!F167=1, "have", "missing"),IF('Currently Exported 2'!F167=1, "extra", "ignore"))</f>
        <v>ignore</v>
      </c>
      <c r="G167" s="1" t="str">
        <f ca="1">IF(OR(onchangeTags!G167="white",onchangeTags!G167="yellow",onchangeTags!G167="grey"),IF('Currently Exported 2'!G167=1, "have", "missing"),IF('Currently Exported 2'!G167=1, "extra", "ignore"))</f>
        <v>ignore</v>
      </c>
      <c r="H167" s="1" t="str">
        <f ca="1">IF(OR(onchangeTags!H167="white",onchangeTags!H167="yellow",onchangeTags!H167="grey"),IF('Currently Exported 2'!H167=1, "have", "missing"),IF('Currently Exported 2'!H167=1, "extra", "ignore"))</f>
        <v>ignore</v>
      </c>
      <c r="I167" s="1" t="str">
        <f ca="1">IF(OR(onchangeTags!I167="white",onchangeTags!I167="yellow",onchangeTags!I167="grey"),IF('Currently Exported 2'!I167=1, "have", "missing"),IF('Currently Exported 2'!I167=1, "extra", "ignore"))</f>
        <v>ignore</v>
      </c>
      <c r="J167" s="1" t="str">
        <f ca="1">IF(OR(onchangeTags!J167="white",onchangeTags!J167="yellow",onchangeTags!J167="grey"),IF('Currently Exported 2'!J167=1, "have", "missing"),IF('Currently Exported 2'!J167=1, "extra", "ignore"))</f>
        <v>ignore</v>
      </c>
      <c r="K167" s="1" t="str">
        <f ca="1">IF(OR(onchangeTags!K167="white",onchangeTags!K167="yellow",onchangeTags!K167="grey"),IF('Currently Exported 2'!K167=1, "have", "missing"),IF('Currently Exported 2'!K167=1, "extra", "ignore"))</f>
        <v>ignore</v>
      </c>
      <c r="L167" s="1" t="str">
        <f ca="1">IF(OR(onchangeTags!L167="white",onchangeTags!L167="yellow",onchangeTags!L167="grey"),IF('Currently Exported 2'!L167=1, "have", "missing"),IF('Currently Exported 2'!L167=1, "extra", "ignore"))</f>
        <v>ignore</v>
      </c>
      <c r="M167" s="1" t="str">
        <f ca="1">IF(OR(onchangeTags!M167="white",onchangeTags!M167="yellow",onchangeTags!M167="grey"),IF('Currently Exported 2'!M167=1, "have", "missing"),IF('Currently Exported 2'!M167=1, "extra", "ignore"))</f>
        <v>ignore</v>
      </c>
      <c r="N167" s="1" t="str">
        <f ca="1">IF(OR(onchangeTags!N167="white",onchangeTags!N167="yellow",onchangeTags!N167="grey"),IF('Currently Exported 2'!N167=1, "have", "missing"),IF('Currently Exported 2'!N167=1, "extra", "ignore"))</f>
        <v>ignore</v>
      </c>
      <c r="O167" s="1" t="str">
        <f ca="1">IF(OR(onchangeTags!O167="white",onchangeTags!O167="yellow",onchangeTags!O167="grey"),IF('Currently Exported 2'!O167=1, "have", "missing"),IF('Currently Exported 2'!O167=1, "extra", "ignore"))</f>
        <v>ignore</v>
      </c>
      <c r="P167" s="1" t="str">
        <f ca="1">IF(OR(onchangeTags!P167="white",onchangeTags!P167="yellow",onchangeTags!P167="grey"),IF('Currently Exported 2'!P167=1, "have", "missing"),IF('Currently Exported 2'!P167=1, "extra", "ignore"))</f>
        <v>ignore</v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IF(OR(onchangeTags!B168="white",onchangeTags!B168="yellow",onchangeTags!B168="grey"),IF('Currently Exported 2'!B168=1, "have", "missing"),IF('Currently Exported 2'!B168=1, "extra", "ignore"))</f>
        <v>ignore</v>
      </c>
      <c r="C168" s="1" t="str">
        <f ca="1">IF(OR(onchangeTags!C168="white",onchangeTags!C168="yellow",onchangeTags!C168="grey"),IF('Currently Exported 2'!C168=1, "have", "missing"),IF('Currently Exported 2'!C168=1, "extra", "ignore"))</f>
        <v>ignore</v>
      </c>
      <c r="D168" s="1" t="str">
        <f ca="1">IF(OR(onchangeTags!D168="white",onchangeTags!D168="yellow",onchangeTags!D168="grey"),IF('Currently Exported 2'!D168=1, "have", "missing"),IF('Currently Exported 2'!D168=1, "extra", "ignore"))</f>
        <v>ignore</v>
      </c>
      <c r="E168" s="1" t="str">
        <f ca="1">IF(OR(onchangeTags!E168="white",onchangeTags!E168="yellow",onchangeTags!E168="grey"),IF('Currently Exported 2'!E168=1, "have", "missing"),IF('Currently Exported 2'!E168=1, "extra", "ignore"))</f>
        <v>ignore</v>
      </c>
      <c r="F168" s="1" t="str">
        <f ca="1">IF(OR(onchangeTags!F168="white",onchangeTags!F168="yellow",onchangeTags!F168="grey"),IF('Currently Exported 2'!F168=1, "have", "missing"),IF('Currently Exported 2'!F168=1, "extra", "ignore"))</f>
        <v>ignore</v>
      </c>
      <c r="G168" s="1" t="str">
        <f ca="1">IF(OR(onchangeTags!G168="white",onchangeTags!G168="yellow",onchangeTags!G168="grey"),IF('Currently Exported 2'!G168=1, "have", "missing"),IF('Currently Exported 2'!G168=1, "extra", "ignore"))</f>
        <v>ignore</v>
      </c>
      <c r="H168" s="1" t="str">
        <f ca="1">IF(OR(onchangeTags!H168="white",onchangeTags!H168="yellow",onchangeTags!H168="grey"),IF('Currently Exported 2'!H168=1, "have", "missing"),IF('Currently Exported 2'!H168=1, "extra", "ignore"))</f>
        <v>ignore</v>
      </c>
      <c r="I168" s="1" t="str">
        <f ca="1">IF(OR(onchangeTags!I168="white",onchangeTags!I168="yellow",onchangeTags!I168="grey"),IF('Currently Exported 2'!I168=1, "have", "missing"),IF('Currently Exported 2'!I168=1, "extra", "ignore"))</f>
        <v>ignore</v>
      </c>
      <c r="J168" s="1" t="str">
        <f ca="1">IF(OR(onchangeTags!J168="white",onchangeTags!J168="yellow",onchangeTags!J168="grey"),IF('Currently Exported 2'!J168=1, "have", "missing"),IF('Currently Exported 2'!J168=1, "extra", "ignore"))</f>
        <v>ignore</v>
      </c>
      <c r="K168" s="1" t="str">
        <f ca="1">IF(OR(onchangeTags!K168="white",onchangeTags!K168="yellow",onchangeTags!K168="grey"),IF('Currently Exported 2'!K168=1, "have", "missing"),IF('Currently Exported 2'!K168=1, "extra", "ignore"))</f>
        <v>ignore</v>
      </c>
      <c r="L168" s="1" t="str">
        <f ca="1">IF(OR(onchangeTags!L168="white",onchangeTags!L168="yellow",onchangeTags!L168="grey"),IF('Currently Exported 2'!L168=1, "have", "missing"),IF('Currently Exported 2'!L168=1, "extra", "ignore"))</f>
        <v>ignore</v>
      </c>
      <c r="M168" s="1" t="str">
        <f ca="1">IF(OR(onchangeTags!M168="white",onchangeTags!M168="yellow",onchangeTags!M168="grey"),IF('Currently Exported 2'!M168=1, "have", "missing"),IF('Currently Exported 2'!M168=1, "extra", "ignore"))</f>
        <v>ignore</v>
      </c>
      <c r="N168" s="1" t="str">
        <f ca="1">IF(OR(onchangeTags!N168="white",onchangeTags!N168="yellow",onchangeTags!N168="grey"),IF('Currently Exported 2'!N168=1, "have", "missing"),IF('Currently Exported 2'!N168=1, "extra", "ignore"))</f>
        <v>ignore</v>
      </c>
      <c r="O168" s="1" t="str">
        <f ca="1">IF(OR(onchangeTags!O168="white",onchangeTags!O168="yellow",onchangeTags!O168="grey"),IF('Currently Exported 2'!O168=1, "have", "missing"),IF('Currently Exported 2'!O168=1, "extra", "ignore"))</f>
        <v>ignore</v>
      </c>
      <c r="P168" s="1" t="str">
        <f ca="1">IF(OR(onchangeTags!P168="white",onchangeTags!P168="yellow",onchangeTags!P168="grey"),IF('Currently Exported 2'!P168=1, "have", "missing"),IF('Currently Exported 2'!P168=1, "extra", "ignore"))</f>
        <v>ignore</v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IF(OR(onchangeTags!B169="white",onchangeTags!B169="yellow",onchangeTags!B169="grey"),IF('Currently Exported 2'!B169=1, "have", "missing"),IF('Currently Exported 2'!B169=1, "extra", "ignore"))</f>
        <v>ignore</v>
      </c>
      <c r="C169" s="1" t="str">
        <f ca="1">IF(OR(onchangeTags!C169="white",onchangeTags!C169="yellow",onchangeTags!C169="grey"),IF('Currently Exported 2'!C169=1, "have", "missing"),IF('Currently Exported 2'!C169=1, "extra", "ignore"))</f>
        <v>ignore</v>
      </c>
      <c r="D169" s="1" t="str">
        <f ca="1">IF(OR(onchangeTags!D169="white",onchangeTags!D169="yellow",onchangeTags!D169="grey"),IF('Currently Exported 2'!D169=1, "have", "missing"),IF('Currently Exported 2'!D169=1, "extra", "ignore"))</f>
        <v>ignore</v>
      </c>
      <c r="E169" s="1" t="str">
        <f ca="1">IF(OR(onchangeTags!E169="white",onchangeTags!E169="yellow",onchangeTags!E169="grey"),IF('Currently Exported 2'!E169=1, "have", "missing"),IF('Currently Exported 2'!E169=1, "extra", "ignore"))</f>
        <v>ignore</v>
      </c>
      <c r="F169" s="1" t="str">
        <f ca="1">IF(OR(onchangeTags!F169="white",onchangeTags!F169="yellow",onchangeTags!F169="grey"),IF('Currently Exported 2'!F169=1, "have", "missing"),IF('Currently Exported 2'!F169=1, "extra", "ignore"))</f>
        <v>ignore</v>
      </c>
      <c r="G169" s="1" t="str">
        <f ca="1">IF(OR(onchangeTags!G169="white",onchangeTags!G169="yellow",onchangeTags!G169="grey"),IF('Currently Exported 2'!G169=1, "have", "missing"),IF('Currently Exported 2'!G169=1, "extra", "ignore"))</f>
        <v>ignore</v>
      </c>
      <c r="H169" s="1" t="str">
        <f ca="1">IF(OR(onchangeTags!H169="white",onchangeTags!H169="yellow",onchangeTags!H169="grey"),IF('Currently Exported 2'!H169=1, "have", "missing"),IF('Currently Exported 2'!H169=1, "extra", "ignore"))</f>
        <v>ignore</v>
      </c>
      <c r="I169" s="1" t="str">
        <f ca="1">IF(OR(onchangeTags!I169="white",onchangeTags!I169="yellow",onchangeTags!I169="grey"),IF('Currently Exported 2'!I169=1, "have", "missing"),IF('Currently Exported 2'!I169=1, "extra", "ignore"))</f>
        <v>ignore</v>
      </c>
      <c r="J169" s="1" t="str">
        <f ca="1">IF(OR(onchangeTags!J169="white",onchangeTags!J169="yellow",onchangeTags!J169="grey"),IF('Currently Exported 2'!J169=1, "have", "missing"),IF('Currently Exported 2'!J169=1, "extra", "ignore"))</f>
        <v>ignore</v>
      </c>
      <c r="K169" s="1" t="str">
        <f ca="1">IF(OR(onchangeTags!K169="white",onchangeTags!K169="yellow",onchangeTags!K169="grey"),IF('Currently Exported 2'!K169=1, "have", "missing"),IF('Currently Exported 2'!K169=1, "extra", "ignore"))</f>
        <v>ignore</v>
      </c>
      <c r="L169" s="1" t="str">
        <f ca="1">IF(OR(onchangeTags!L169="white",onchangeTags!L169="yellow",onchangeTags!L169="grey"),IF('Currently Exported 2'!L169=1, "have", "missing"),IF('Currently Exported 2'!L169=1, "extra", "ignore"))</f>
        <v>ignore</v>
      </c>
      <c r="M169" s="1" t="str">
        <f ca="1">IF(OR(onchangeTags!M169="white",onchangeTags!M169="yellow",onchangeTags!M169="grey"),IF('Currently Exported 2'!M169=1, "have", "missing"),IF('Currently Exported 2'!M169=1, "extra", "ignore"))</f>
        <v>ignore</v>
      </c>
      <c r="N169" s="1" t="str">
        <f ca="1">IF(OR(onchangeTags!N169="white",onchangeTags!N169="yellow",onchangeTags!N169="grey"),IF('Currently Exported 2'!N169=1, "have", "missing"),IF('Currently Exported 2'!N169=1, "extra", "ignore"))</f>
        <v>ignore</v>
      </c>
      <c r="O169" s="1" t="str">
        <f ca="1">IF(OR(onchangeTags!O169="white",onchangeTags!O169="yellow",onchangeTags!O169="grey"),IF('Currently Exported 2'!O169=1, "have", "missing"),IF('Currently Exported 2'!O169=1, "extra", "ignore"))</f>
        <v>ignore</v>
      </c>
      <c r="P169" s="1" t="str">
        <f ca="1">IF(OR(onchangeTags!P169="white",onchangeTags!P169="yellow",onchangeTags!P169="grey"),IF('Currently Exported 2'!P169=1, "have", "missing"),IF('Currently Exported 2'!P169=1, "extra", "ignore"))</f>
        <v>ignore</v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IF(OR(onchangeTags!B170="white",onchangeTags!B170="yellow",onchangeTags!B170="grey"),IF('Currently Exported 2'!B170=1, "have", "missing"),IF('Currently Exported 2'!B170=1, "extra", "ignore"))</f>
        <v>ignore</v>
      </c>
      <c r="C170" s="1" t="str">
        <f ca="1">IF(OR(onchangeTags!C170="white",onchangeTags!C170="yellow",onchangeTags!C170="grey"),IF('Currently Exported 2'!C170=1, "have", "missing"),IF('Currently Exported 2'!C170=1, "extra", "ignore"))</f>
        <v>ignore</v>
      </c>
      <c r="D170" s="1" t="str">
        <f ca="1">IF(OR(onchangeTags!D170="white",onchangeTags!D170="yellow",onchangeTags!D170="grey"),IF('Currently Exported 2'!D170=1, "have", "missing"),IF('Currently Exported 2'!D170=1, "extra", "ignore"))</f>
        <v>ignore</v>
      </c>
      <c r="E170" s="1" t="str">
        <f ca="1">IF(OR(onchangeTags!E170="white",onchangeTags!E170="yellow",onchangeTags!E170="grey"),IF('Currently Exported 2'!E170=1, "have", "missing"),IF('Currently Exported 2'!E170=1, "extra", "ignore"))</f>
        <v>ignore</v>
      </c>
      <c r="F170" s="1" t="str">
        <f ca="1">IF(OR(onchangeTags!F170="white",onchangeTags!F170="yellow",onchangeTags!F170="grey"),IF('Currently Exported 2'!F170=1, "have", "missing"),IF('Currently Exported 2'!F170=1, "extra", "ignore"))</f>
        <v>ignore</v>
      </c>
      <c r="G170" s="1" t="str">
        <f ca="1">IF(OR(onchangeTags!G170="white",onchangeTags!G170="yellow",onchangeTags!G170="grey"),IF('Currently Exported 2'!G170=1, "have", "missing"),IF('Currently Exported 2'!G170=1, "extra", "ignore"))</f>
        <v>ignore</v>
      </c>
      <c r="H170" s="1" t="str">
        <f ca="1">IF(OR(onchangeTags!H170="white",onchangeTags!H170="yellow",onchangeTags!H170="grey"),IF('Currently Exported 2'!H170=1, "have", "missing"),IF('Currently Exported 2'!H170=1, "extra", "ignore"))</f>
        <v>ignore</v>
      </c>
      <c r="I170" s="1" t="str">
        <f ca="1">IF(OR(onchangeTags!I170="white",onchangeTags!I170="yellow",onchangeTags!I170="grey"),IF('Currently Exported 2'!I170=1, "have", "missing"),IF('Currently Exported 2'!I170=1, "extra", "ignore"))</f>
        <v>ignore</v>
      </c>
      <c r="J170" s="1" t="str">
        <f ca="1">IF(OR(onchangeTags!J170="white",onchangeTags!J170="yellow",onchangeTags!J170="grey"),IF('Currently Exported 2'!J170=1, "have", "missing"),IF('Currently Exported 2'!J170=1, "extra", "ignore"))</f>
        <v>ignore</v>
      </c>
      <c r="K170" s="1" t="str">
        <f ca="1">IF(OR(onchangeTags!K170="white",onchangeTags!K170="yellow",onchangeTags!K170="grey"),IF('Currently Exported 2'!K170=1, "have", "missing"),IF('Currently Exported 2'!K170=1, "extra", "ignore"))</f>
        <v>ignore</v>
      </c>
      <c r="L170" s="1" t="str">
        <f ca="1">IF(OR(onchangeTags!L170="white",onchangeTags!L170="yellow",onchangeTags!L170="grey"),IF('Currently Exported 2'!L170=1, "have", "missing"),IF('Currently Exported 2'!L170=1, "extra", "ignore"))</f>
        <v>ignore</v>
      </c>
      <c r="M170" s="1" t="str">
        <f ca="1">IF(OR(onchangeTags!M170="white",onchangeTags!M170="yellow",onchangeTags!M170="grey"),IF('Currently Exported 2'!M170=1, "have", "missing"),IF('Currently Exported 2'!M170=1, "extra", "ignore"))</f>
        <v>ignore</v>
      </c>
      <c r="N170" s="1" t="str">
        <f ca="1">IF(OR(onchangeTags!N170="white",onchangeTags!N170="yellow",onchangeTags!N170="grey"),IF('Currently Exported 2'!N170=1, "have", "missing"),IF('Currently Exported 2'!N170=1, "extra", "ignore"))</f>
        <v>ignore</v>
      </c>
      <c r="O170" s="1" t="str">
        <f ca="1">IF(OR(onchangeTags!O170="white",onchangeTags!O170="yellow",onchangeTags!O170="grey"),IF('Currently Exported 2'!O170=1, "have", "missing"),IF('Currently Exported 2'!O170=1, "extra", "ignore"))</f>
        <v>ignore</v>
      </c>
      <c r="P170" s="1" t="str">
        <f ca="1">IF(OR(onchangeTags!P170="white",onchangeTags!P170="yellow",onchangeTags!P170="grey"),IF('Currently Exported 2'!P170=1, "have", "missing"),IF('Currently Exported 2'!P170=1, "extra", "ignore"))</f>
        <v>ignore</v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IF(OR(onchangeTags!B171="white",onchangeTags!B171="yellow",onchangeTags!B171="grey"),IF('Currently Exported 2'!B171=1, "have", "missing"),IF('Currently Exported 2'!B171=1, "extra", "ignore"))</f>
        <v>ignore</v>
      </c>
      <c r="C171" s="1" t="str">
        <f ca="1">IF(OR(onchangeTags!C171="white",onchangeTags!C171="yellow",onchangeTags!C171="grey"),IF('Currently Exported 2'!C171=1, "have", "missing"),IF('Currently Exported 2'!C171=1, "extra", "ignore"))</f>
        <v>ignore</v>
      </c>
      <c r="D171" s="1" t="str">
        <f ca="1">IF(OR(onchangeTags!D171="white",onchangeTags!D171="yellow",onchangeTags!D171="grey"),IF('Currently Exported 2'!D171=1, "have", "missing"),IF('Currently Exported 2'!D171=1, "extra", "ignore"))</f>
        <v>ignore</v>
      </c>
      <c r="E171" s="1" t="str">
        <f ca="1">IF(OR(onchangeTags!E171="white",onchangeTags!E171="yellow",onchangeTags!E171="grey"),IF('Currently Exported 2'!E171=1, "have", "missing"),IF('Currently Exported 2'!E171=1, "extra", "ignore"))</f>
        <v>ignore</v>
      </c>
      <c r="F171" s="1" t="str">
        <f ca="1">IF(OR(onchangeTags!F171="white",onchangeTags!F171="yellow",onchangeTags!F171="grey"),IF('Currently Exported 2'!F171=1, "have", "missing"),IF('Currently Exported 2'!F171=1, "extra", "ignore"))</f>
        <v>ignore</v>
      </c>
      <c r="G171" s="1" t="str">
        <f ca="1">IF(OR(onchangeTags!G171="white",onchangeTags!G171="yellow",onchangeTags!G171="grey"),IF('Currently Exported 2'!G171=1, "have", "missing"),IF('Currently Exported 2'!G171=1, "extra", "ignore"))</f>
        <v>ignore</v>
      </c>
      <c r="H171" s="1" t="str">
        <f ca="1">IF(OR(onchangeTags!H171="white",onchangeTags!H171="yellow",onchangeTags!H171="grey"),IF('Currently Exported 2'!H171=1, "have", "missing"),IF('Currently Exported 2'!H171=1, "extra", "ignore"))</f>
        <v>ignore</v>
      </c>
      <c r="I171" s="1" t="str">
        <f ca="1">IF(OR(onchangeTags!I171="white",onchangeTags!I171="yellow",onchangeTags!I171="grey"),IF('Currently Exported 2'!I171=1, "have", "missing"),IF('Currently Exported 2'!I171=1, "extra", "ignore"))</f>
        <v>ignore</v>
      </c>
      <c r="J171" s="1" t="str">
        <f ca="1">IF(OR(onchangeTags!J171="white",onchangeTags!J171="yellow",onchangeTags!J171="grey"),IF('Currently Exported 2'!J171=1, "have", "missing"),IF('Currently Exported 2'!J171=1, "extra", "ignore"))</f>
        <v>ignore</v>
      </c>
      <c r="K171" s="1" t="str">
        <f ca="1">IF(OR(onchangeTags!K171="white",onchangeTags!K171="yellow",onchangeTags!K171="grey"),IF('Currently Exported 2'!K171=1, "have", "missing"),IF('Currently Exported 2'!K171=1, "extra", "ignore"))</f>
        <v>ignore</v>
      </c>
      <c r="L171" s="1" t="str">
        <f ca="1">IF(OR(onchangeTags!L171="white",onchangeTags!L171="yellow",onchangeTags!L171="grey"),IF('Currently Exported 2'!L171=1, "have", "missing"),IF('Currently Exported 2'!L171=1, "extra", "ignore"))</f>
        <v>ignore</v>
      </c>
      <c r="M171" s="1" t="str">
        <f ca="1">IF(OR(onchangeTags!M171="white",onchangeTags!M171="yellow",onchangeTags!M171="grey"),IF('Currently Exported 2'!M171=1, "have", "missing"),IF('Currently Exported 2'!M171=1, "extra", "ignore"))</f>
        <v>ignore</v>
      </c>
      <c r="N171" s="1" t="str">
        <f ca="1">IF(OR(onchangeTags!N171="white",onchangeTags!N171="yellow",onchangeTags!N171="grey"),IF('Currently Exported 2'!N171=1, "have", "missing"),IF('Currently Exported 2'!N171=1, "extra", "ignore"))</f>
        <v>ignore</v>
      </c>
      <c r="O171" s="1" t="str">
        <f ca="1">IF(OR(onchangeTags!O171="white",onchangeTags!O171="yellow",onchangeTags!O171="grey"),IF('Currently Exported 2'!O171=1, "have", "missing"),IF('Currently Exported 2'!O171=1, "extra", "ignore"))</f>
        <v>ignore</v>
      </c>
      <c r="P171" s="1" t="str">
        <f ca="1">IF(OR(onchangeTags!P171="white",onchangeTags!P171="yellow",onchangeTags!P171="grey"),IF('Currently Exported 2'!P171=1, "have", "missing"),IF('Currently Exported 2'!P171=1, "extra", "ignore"))</f>
        <v>ignore</v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IF(OR(onchangeTags!B172="white",onchangeTags!B172="yellow",onchangeTags!B172="grey"),IF('Currently Exported 2'!B172=1, "have", "missing"),IF('Currently Exported 2'!B172=1, "extra", "ignore"))</f>
        <v>ignore</v>
      </c>
      <c r="C172" s="1" t="str">
        <f ca="1">IF(OR(onchangeTags!C172="white",onchangeTags!C172="yellow",onchangeTags!C172="grey"),IF('Currently Exported 2'!C172=1, "have", "missing"),IF('Currently Exported 2'!C172=1, "extra", "ignore"))</f>
        <v>ignore</v>
      </c>
      <c r="D172" s="1" t="str">
        <f ca="1">IF(OR(onchangeTags!D172="white",onchangeTags!D172="yellow",onchangeTags!D172="grey"),IF('Currently Exported 2'!D172=1, "have", "missing"),IF('Currently Exported 2'!D172=1, "extra", "ignore"))</f>
        <v>ignore</v>
      </c>
      <c r="E172" s="1" t="str">
        <f ca="1">IF(OR(onchangeTags!E172="white",onchangeTags!E172="yellow",onchangeTags!E172="grey"),IF('Currently Exported 2'!E172=1, "have", "missing"),IF('Currently Exported 2'!E172=1, "extra", "ignore"))</f>
        <v>ignore</v>
      </c>
      <c r="F172" s="1" t="str">
        <f ca="1">IF(OR(onchangeTags!F172="white",onchangeTags!F172="yellow",onchangeTags!F172="grey"),IF('Currently Exported 2'!F172=1, "have", "missing"),IF('Currently Exported 2'!F172=1, "extra", "ignore"))</f>
        <v>ignore</v>
      </c>
      <c r="G172" s="1" t="str">
        <f ca="1">IF(OR(onchangeTags!G172="white",onchangeTags!G172="yellow",onchangeTags!G172="grey"),IF('Currently Exported 2'!G172=1, "have", "missing"),IF('Currently Exported 2'!G172=1, "extra", "ignore"))</f>
        <v>ignore</v>
      </c>
      <c r="H172" s="1" t="str">
        <f ca="1">IF(OR(onchangeTags!H172="white",onchangeTags!H172="yellow",onchangeTags!H172="grey"),IF('Currently Exported 2'!H172=1, "have", "missing"),IF('Currently Exported 2'!H172=1, "extra", "ignore"))</f>
        <v>ignore</v>
      </c>
      <c r="I172" s="1" t="str">
        <f ca="1">IF(OR(onchangeTags!I172="white",onchangeTags!I172="yellow",onchangeTags!I172="grey"),IF('Currently Exported 2'!I172=1, "have", "missing"),IF('Currently Exported 2'!I172=1, "extra", "ignore"))</f>
        <v>ignore</v>
      </c>
      <c r="J172" s="1" t="str">
        <f ca="1">IF(OR(onchangeTags!J172="white",onchangeTags!J172="yellow",onchangeTags!J172="grey"),IF('Currently Exported 2'!J172=1, "have", "missing"),IF('Currently Exported 2'!J172=1, "extra", "ignore"))</f>
        <v>ignore</v>
      </c>
      <c r="K172" s="1" t="str">
        <f ca="1">IF(OR(onchangeTags!K172="white",onchangeTags!K172="yellow",onchangeTags!K172="grey"),IF('Currently Exported 2'!K172=1, "have", "missing"),IF('Currently Exported 2'!K172=1, "extra", "ignore"))</f>
        <v>ignore</v>
      </c>
      <c r="L172" s="1" t="str">
        <f ca="1">IF(OR(onchangeTags!L172="white",onchangeTags!L172="yellow",onchangeTags!L172="grey"),IF('Currently Exported 2'!L172=1, "have", "missing"),IF('Currently Exported 2'!L172=1, "extra", "ignore"))</f>
        <v>ignore</v>
      </c>
      <c r="M172" s="1" t="str">
        <f ca="1">IF(OR(onchangeTags!M172="white",onchangeTags!M172="yellow",onchangeTags!M172="grey"),IF('Currently Exported 2'!M172=1, "have", "missing"),IF('Currently Exported 2'!M172=1, "extra", "ignore"))</f>
        <v>ignore</v>
      </c>
      <c r="N172" s="1" t="str">
        <f ca="1">IF(OR(onchangeTags!N172="white",onchangeTags!N172="yellow",onchangeTags!N172="grey"),IF('Currently Exported 2'!N172=1, "have", "missing"),IF('Currently Exported 2'!N172=1, "extra", "ignore"))</f>
        <v>ignore</v>
      </c>
      <c r="O172" s="1" t="str">
        <f ca="1">IF(OR(onchangeTags!O172="white",onchangeTags!O172="yellow",onchangeTags!O172="grey"),IF('Currently Exported 2'!O172=1, "have", "missing"),IF('Currently Exported 2'!O172=1, "extra", "ignore"))</f>
        <v>ignore</v>
      </c>
      <c r="P172" s="1" t="str">
        <f ca="1">IF(OR(onchangeTags!P172="white",onchangeTags!P172="yellow",onchangeTags!P172="grey"),IF('Currently Exported 2'!P172=1, "have", "missing"),IF('Currently Exported 2'!P172=1, "extra", "ignore"))</f>
        <v>ignore</v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IF(OR(onchangeTags!B173="white",onchangeTags!B173="yellow",onchangeTags!B173="grey"),IF('Currently Exported 2'!B173=1, "have", "missing"),IF('Currently Exported 2'!B173=1, "extra", "ignore"))</f>
        <v>ignore</v>
      </c>
      <c r="C173" s="1" t="str">
        <f ca="1">IF(OR(onchangeTags!C173="white",onchangeTags!C173="yellow",onchangeTags!C173="grey"),IF('Currently Exported 2'!C173=1, "have", "missing"),IF('Currently Exported 2'!C173=1, "extra", "ignore"))</f>
        <v>ignore</v>
      </c>
      <c r="D173" s="1" t="str">
        <f ca="1">IF(OR(onchangeTags!D173="white",onchangeTags!D173="yellow",onchangeTags!D173="grey"),IF('Currently Exported 2'!D173=1, "have", "missing"),IF('Currently Exported 2'!D173=1, "extra", "ignore"))</f>
        <v>ignore</v>
      </c>
      <c r="E173" s="1" t="str">
        <f ca="1">IF(OR(onchangeTags!E173="white",onchangeTags!E173="yellow",onchangeTags!E173="grey"),IF('Currently Exported 2'!E173=1, "have", "missing"),IF('Currently Exported 2'!E173=1, "extra", "ignore"))</f>
        <v>ignore</v>
      </c>
      <c r="F173" s="1" t="str">
        <f ca="1">IF(OR(onchangeTags!F173="white",onchangeTags!F173="yellow",onchangeTags!F173="grey"),IF('Currently Exported 2'!F173=1, "have", "missing"),IF('Currently Exported 2'!F173=1, "extra", "ignore"))</f>
        <v>ignore</v>
      </c>
      <c r="G173" s="1" t="str">
        <f ca="1">IF(OR(onchangeTags!G173="white",onchangeTags!G173="yellow",onchangeTags!G173="grey"),IF('Currently Exported 2'!G173=1, "have", "missing"),IF('Currently Exported 2'!G173=1, "extra", "ignore"))</f>
        <v>ignore</v>
      </c>
      <c r="H173" s="1" t="str">
        <f ca="1">IF(OR(onchangeTags!H173="white",onchangeTags!H173="yellow",onchangeTags!H173="grey"),IF('Currently Exported 2'!H173=1, "have", "missing"),IF('Currently Exported 2'!H173=1, "extra", "ignore"))</f>
        <v>ignore</v>
      </c>
      <c r="I173" s="1" t="str">
        <f ca="1">IF(OR(onchangeTags!I173="white",onchangeTags!I173="yellow",onchangeTags!I173="grey"),IF('Currently Exported 2'!I173=1, "have", "missing"),IF('Currently Exported 2'!I173=1, "extra", "ignore"))</f>
        <v>ignore</v>
      </c>
      <c r="J173" s="1" t="str">
        <f ca="1">IF(OR(onchangeTags!J173="white",onchangeTags!J173="yellow",onchangeTags!J173="grey"),IF('Currently Exported 2'!J173=1, "have", "missing"),IF('Currently Exported 2'!J173=1, "extra", "ignore"))</f>
        <v>ignore</v>
      </c>
      <c r="K173" s="1" t="str">
        <f ca="1">IF(OR(onchangeTags!K173="white",onchangeTags!K173="yellow",onchangeTags!K173="grey"),IF('Currently Exported 2'!K173=1, "have", "missing"),IF('Currently Exported 2'!K173=1, "extra", "ignore"))</f>
        <v>ignore</v>
      </c>
      <c r="L173" s="1" t="str">
        <f ca="1">IF(OR(onchangeTags!L173="white",onchangeTags!L173="yellow",onchangeTags!L173="grey"),IF('Currently Exported 2'!L173=1, "have", "missing"),IF('Currently Exported 2'!L173=1, "extra", "ignore"))</f>
        <v>ignore</v>
      </c>
      <c r="M173" s="1" t="str">
        <f ca="1">IF(OR(onchangeTags!M173="white",onchangeTags!M173="yellow",onchangeTags!M173="grey"),IF('Currently Exported 2'!M173=1, "have", "missing"),IF('Currently Exported 2'!M173=1, "extra", "ignore"))</f>
        <v>ignore</v>
      </c>
      <c r="N173" s="1" t="str">
        <f ca="1">IF(OR(onchangeTags!N173="white",onchangeTags!N173="yellow",onchangeTags!N173="grey"),IF('Currently Exported 2'!N173=1, "have", "missing"),IF('Currently Exported 2'!N173=1, "extra", "ignore"))</f>
        <v>ignore</v>
      </c>
      <c r="O173" s="1" t="str">
        <f ca="1">IF(OR(onchangeTags!O173="white",onchangeTags!O173="yellow",onchangeTags!O173="grey"),IF('Currently Exported 2'!O173=1, "have", "missing"),IF('Currently Exported 2'!O173=1, "extra", "ignore"))</f>
        <v>ignore</v>
      </c>
      <c r="P173" s="1" t="str">
        <f ca="1">IF(OR(onchangeTags!P173="white",onchangeTags!P173="yellow",onchangeTags!P173="grey"),IF('Currently Exported 2'!P173=1, "have", "missing"),IF('Currently Exported 2'!P173=1, "extra", "ignore"))</f>
        <v>ignore</v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IF(OR(onchangeTags!B174="white",onchangeTags!B174="yellow",onchangeTags!B174="grey"),IF('Currently Exported 2'!B174=1, "have", "missing"),IF('Currently Exported 2'!B174=1, "extra", "ignore"))</f>
        <v>ignore</v>
      </c>
      <c r="C174" s="1" t="str">
        <f ca="1">IF(OR(onchangeTags!C174="white",onchangeTags!C174="yellow",onchangeTags!C174="grey"),IF('Currently Exported 2'!C174=1, "have", "missing"),IF('Currently Exported 2'!C174=1, "extra", "ignore"))</f>
        <v>ignore</v>
      </c>
      <c r="D174" s="1" t="str">
        <f ca="1">IF(OR(onchangeTags!D174="white",onchangeTags!D174="yellow",onchangeTags!D174="grey"),IF('Currently Exported 2'!D174=1, "have", "missing"),IF('Currently Exported 2'!D174=1, "extra", "ignore"))</f>
        <v>ignore</v>
      </c>
      <c r="E174" s="1" t="str">
        <f ca="1">IF(OR(onchangeTags!E174="white",onchangeTags!E174="yellow",onchangeTags!E174="grey"),IF('Currently Exported 2'!E174=1, "have", "missing"),IF('Currently Exported 2'!E174=1, "extra", "ignore"))</f>
        <v>ignore</v>
      </c>
      <c r="F174" s="1" t="str">
        <f ca="1">IF(OR(onchangeTags!F174="white",onchangeTags!F174="yellow",onchangeTags!F174="grey"),IF('Currently Exported 2'!F174=1, "have", "missing"),IF('Currently Exported 2'!F174=1, "extra", "ignore"))</f>
        <v>ignore</v>
      </c>
      <c r="G174" s="1" t="str">
        <f ca="1">IF(OR(onchangeTags!G174="white",onchangeTags!G174="yellow",onchangeTags!G174="grey"),IF('Currently Exported 2'!G174=1, "have", "missing"),IF('Currently Exported 2'!G174=1, "extra", "ignore"))</f>
        <v>ignore</v>
      </c>
      <c r="H174" s="1" t="str">
        <f ca="1">IF(OR(onchangeTags!H174="white",onchangeTags!H174="yellow",onchangeTags!H174="grey"),IF('Currently Exported 2'!H174=1, "have", "missing"),IF('Currently Exported 2'!H174=1, "extra", "ignore"))</f>
        <v>ignore</v>
      </c>
      <c r="I174" s="1" t="str">
        <f ca="1">IF(OR(onchangeTags!I174="white",onchangeTags!I174="yellow",onchangeTags!I174="grey"),IF('Currently Exported 2'!I174=1, "have", "missing"),IF('Currently Exported 2'!I174=1, "extra", "ignore"))</f>
        <v>ignore</v>
      </c>
      <c r="J174" s="1" t="str">
        <f ca="1">IF(OR(onchangeTags!J174="white",onchangeTags!J174="yellow",onchangeTags!J174="grey"),IF('Currently Exported 2'!J174=1, "have", "missing"),IF('Currently Exported 2'!J174=1, "extra", "ignore"))</f>
        <v>ignore</v>
      </c>
      <c r="K174" s="1" t="str">
        <f ca="1">IF(OR(onchangeTags!K174="white",onchangeTags!K174="yellow",onchangeTags!K174="grey"),IF('Currently Exported 2'!K174=1, "have", "missing"),IF('Currently Exported 2'!K174=1, "extra", "ignore"))</f>
        <v>ignore</v>
      </c>
      <c r="L174" s="1" t="str">
        <f ca="1">IF(OR(onchangeTags!L174="white",onchangeTags!L174="yellow",onchangeTags!L174="grey"),IF('Currently Exported 2'!L174=1, "have", "missing"),IF('Currently Exported 2'!L174=1, "extra", "ignore"))</f>
        <v>ignore</v>
      </c>
      <c r="M174" s="1" t="str">
        <f ca="1">IF(OR(onchangeTags!M174="white",onchangeTags!M174="yellow",onchangeTags!M174="grey"),IF('Currently Exported 2'!M174=1, "have", "missing"),IF('Currently Exported 2'!M174=1, "extra", "ignore"))</f>
        <v>ignore</v>
      </c>
      <c r="N174" s="1" t="str">
        <f ca="1">IF(OR(onchangeTags!N174="white",onchangeTags!N174="yellow",onchangeTags!N174="grey"),IF('Currently Exported 2'!N174=1, "have", "missing"),IF('Currently Exported 2'!N174=1, "extra", "ignore"))</f>
        <v>ignore</v>
      </c>
      <c r="O174" s="1" t="str">
        <f ca="1">IF(OR(onchangeTags!O174="white",onchangeTags!O174="yellow",onchangeTags!O174="grey"),IF('Currently Exported 2'!O174=1, "have", "missing"),IF('Currently Exported 2'!O174=1, "extra", "ignore"))</f>
        <v>ignore</v>
      </c>
      <c r="P174" s="1" t="str">
        <f ca="1">IF(OR(onchangeTags!P174="white",onchangeTags!P174="yellow",onchangeTags!P174="grey"),IF('Currently Exported 2'!P174=1, "have", "missing"),IF('Currently Exported 2'!P174=1, "extra", "ignore"))</f>
        <v>ignore</v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IF(OR(onchangeTags!B175="white",onchangeTags!B175="yellow",onchangeTags!B175="grey"),IF('Currently Exported 2'!B175=1, "have", "missing"),IF('Currently Exported 2'!B175=1, "extra", "ignore"))</f>
        <v>ignore</v>
      </c>
      <c r="C175" s="1" t="str">
        <f ca="1">IF(OR(onchangeTags!C175="white",onchangeTags!C175="yellow",onchangeTags!C175="grey"),IF('Currently Exported 2'!C175=1, "have", "missing"),IF('Currently Exported 2'!C175=1, "extra", "ignore"))</f>
        <v>ignore</v>
      </c>
      <c r="D175" s="1" t="str">
        <f ca="1">IF(OR(onchangeTags!D175="white",onchangeTags!D175="yellow",onchangeTags!D175="grey"),IF('Currently Exported 2'!D175=1, "have", "missing"),IF('Currently Exported 2'!D175=1, "extra", "ignore"))</f>
        <v>ignore</v>
      </c>
      <c r="E175" s="1" t="str">
        <f ca="1">IF(OR(onchangeTags!E175="white",onchangeTags!E175="yellow",onchangeTags!E175="grey"),IF('Currently Exported 2'!E175=1, "have", "missing"),IF('Currently Exported 2'!E175=1, "extra", "ignore"))</f>
        <v>ignore</v>
      </c>
      <c r="F175" s="1" t="str">
        <f ca="1">IF(OR(onchangeTags!F175="white",onchangeTags!F175="yellow",onchangeTags!F175="grey"),IF('Currently Exported 2'!F175=1, "have", "missing"),IF('Currently Exported 2'!F175=1, "extra", "ignore"))</f>
        <v>ignore</v>
      </c>
      <c r="G175" s="1" t="str">
        <f ca="1">IF(OR(onchangeTags!G175="white",onchangeTags!G175="yellow",onchangeTags!G175="grey"),IF('Currently Exported 2'!G175=1, "have", "missing"),IF('Currently Exported 2'!G175=1, "extra", "ignore"))</f>
        <v>ignore</v>
      </c>
      <c r="H175" s="1" t="str">
        <f ca="1">IF(OR(onchangeTags!H175="white",onchangeTags!H175="yellow",onchangeTags!H175="grey"),IF('Currently Exported 2'!H175=1, "have", "missing"),IF('Currently Exported 2'!H175=1, "extra", "ignore"))</f>
        <v>ignore</v>
      </c>
      <c r="I175" s="1" t="str">
        <f ca="1">IF(OR(onchangeTags!I175="white",onchangeTags!I175="yellow",onchangeTags!I175="grey"),IF('Currently Exported 2'!I175=1, "have", "missing"),IF('Currently Exported 2'!I175=1, "extra", "ignore"))</f>
        <v>ignore</v>
      </c>
      <c r="J175" s="1" t="str">
        <f ca="1">IF(OR(onchangeTags!J175="white",onchangeTags!J175="yellow",onchangeTags!J175="grey"),IF('Currently Exported 2'!J175=1, "have", "missing"),IF('Currently Exported 2'!J175=1, "extra", "ignore"))</f>
        <v>ignore</v>
      </c>
      <c r="K175" s="1" t="str">
        <f ca="1">IF(OR(onchangeTags!K175="white",onchangeTags!K175="yellow",onchangeTags!K175="grey"),IF('Currently Exported 2'!K175=1, "have", "missing"),IF('Currently Exported 2'!K175=1, "extra", "ignore"))</f>
        <v>ignore</v>
      </c>
      <c r="L175" s="1" t="str">
        <f ca="1">IF(OR(onchangeTags!L175="white",onchangeTags!L175="yellow",onchangeTags!L175="grey"),IF('Currently Exported 2'!L175=1, "have", "missing"),IF('Currently Exported 2'!L175=1, "extra", "ignore"))</f>
        <v>ignore</v>
      </c>
      <c r="M175" s="1" t="str">
        <f ca="1">IF(OR(onchangeTags!M175="white",onchangeTags!M175="yellow",onchangeTags!M175="grey"),IF('Currently Exported 2'!M175=1, "have", "missing"),IF('Currently Exported 2'!M175=1, "extra", "ignore"))</f>
        <v>ignore</v>
      </c>
      <c r="N175" s="1" t="str">
        <f ca="1">IF(OR(onchangeTags!N175="white",onchangeTags!N175="yellow",onchangeTags!N175="grey"),IF('Currently Exported 2'!N175=1, "have", "missing"),IF('Currently Exported 2'!N175=1, "extra", "ignore"))</f>
        <v>ignore</v>
      </c>
      <c r="O175" s="1" t="str">
        <f ca="1">IF(OR(onchangeTags!O175="white",onchangeTags!O175="yellow",onchangeTags!O175="grey"),IF('Currently Exported 2'!O175=1, "have", "missing"),IF('Currently Exported 2'!O175=1, "extra", "ignore"))</f>
        <v>ignore</v>
      </c>
      <c r="P175" s="1" t="str">
        <f ca="1">IF(OR(onchangeTags!P175="white",onchangeTags!P175="yellow",onchangeTags!P175="grey"),IF('Currently Exported 2'!P175=1, "have", "missing"),IF('Currently Exported 2'!P175=1, "extra", "ignore"))</f>
        <v>ignore</v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IF(OR(onchangeTags!B176="white",onchangeTags!B176="yellow",onchangeTags!B176="grey"),IF('Currently Exported 2'!B176=1, "have", "missing"),IF('Currently Exported 2'!B176=1, "extra", "ignore"))</f>
        <v>ignore</v>
      </c>
      <c r="C176" s="1" t="str">
        <f ca="1">IF(OR(onchangeTags!C176="white",onchangeTags!C176="yellow",onchangeTags!C176="grey"),IF('Currently Exported 2'!C176=1, "have", "missing"),IF('Currently Exported 2'!C176=1, "extra", "ignore"))</f>
        <v>ignore</v>
      </c>
      <c r="D176" s="1" t="str">
        <f ca="1">IF(OR(onchangeTags!D176="white",onchangeTags!D176="yellow",onchangeTags!D176="grey"),IF('Currently Exported 2'!D176=1, "have", "missing"),IF('Currently Exported 2'!D176=1, "extra", "ignore"))</f>
        <v>ignore</v>
      </c>
      <c r="E176" s="1" t="str">
        <f ca="1">IF(OR(onchangeTags!E176="white",onchangeTags!E176="yellow",onchangeTags!E176="grey"),IF('Currently Exported 2'!E176=1, "have", "missing"),IF('Currently Exported 2'!E176=1, "extra", "ignore"))</f>
        <v>ignore</v>
      </c>
      <c r="F176" s="1" t="str">
        <f ca="1">IF(OR(onchangeTags!F176="white",onchangeTags!F176="yellow",onchangeTags!F176="grey"),IF('Currently Exported 2'!F176=1, "have", "missing"),IF('Currently Exported 2'!F176=1, "extra", "ignore"))</f>
        <v>ignore</v>
      </c>
      <c r="G176" s="1" t="str">
        <f ca="1">IF(OR(onchangeTags!G176="white",onchangeTags!G176="yellow",onchangeTags!G176="grey"),IF('Currently Exported 2'!G176=1, "have", "missing"),IF('Currently Exported 2'!G176=1, "extra", "ignore"))</f>
        <v>ignore</v>
      </c>
      <c r="H176" s="1" t="str">
        <f ca="1">IF(OR(onchangeTags!H176="white",onchangeTags!H176="yellow",onchangeTags!H176="grey"),IF('Currently Exported 2'!H176=1, "have", "missing"),IF('Currently Exported 2'!H176=1, "extra", "ignore"))</f>
        <v>ignore</v>
      </c>
      <c r="I176" s="1" t="str">
        <f ca="1">IF(OR(onchangeTags!I176="white",onchangeTags!I176="yellow",onchangeTags!I176="grey"),IF('Currently Exported 2'!I176=1, "have", "missing"),IF('Currently Exported 2'!I176=1, "extra", "ignore"))</f>
        <v>ignore</v>
      </c>
      <c r="J176" s="1" t="str">
        <f ca="1">IF(OR(onchangeTags!J176="white",onchangeTags!J176="yellow",onchangeTags!J176="grey"),IF('Currently Exported 2'!J176=1, "have", "missing"),IF('Currently Exported 2'!J176=1, "extra", "ignore"))</f>
        <v>ignore</v>
      </c>
      <c r="K176" s="1" t="str">
        <f ca="1">IF(OR(onchangeTags!K176="white",onchangeTags!K176="yellow",onchangeTags!K176="grey"),IF('Currently Exported 2'!K176=1, "have", "missing"),IF('Currently Exported 2'!K176=1, "extra", "ignore"))</f>
        <v>ignore</v>
      </c>
      <c r="L176" s="1" t="str">
        <f ca="1">IF(OR(onchangeTags!L176="white",onchangeTags!L176="yellow",onchangeTags!L176="grey"),IF('Currently Exported 2'!L176=1, "have", "missing"),IF('Currently Exported 2'!L176=1, "extra", "ignore"))</f>
        <v>ignore</v>
      </c>
      <c r="M176" s="1" t="str">
        <f ca="1">IF(OR(onchangeTags!M176="white",onchangeTags!M176="yellow",onchangeTags!M176="grey"),IF('Currently Exported 2'!M176=1, "have", "missing"),IF('Currently Exported 2'!M176=1, "extra", "ignore"))</f>
        <v>ignore</v>
      </c>
      <c r="N176" s="1" t="str">
        <f ca="1">IF(OR(onchangeTags!N176="white",onchangeTags!N176="yellow",onchangeTags!N176="grey"),IF('Currently Exported 2'!N176=1, "have", "missing"),IF('Currently Exported 2'!N176=1, "extra", "ignore"))</f>
        <v>ignore</v>
      </c>
      <c r="O176" s="1" t="str">
        <f ca="1">IF(OR(onchangeTags!O176="white",onchangeTags!O176="yellow",onchangeTags!O176="grey"),IF('Currently Exported 2'!O176=1, "have", "missing"),IF('Currently Exported 2'!O176=1, "extra", "ignore"))</f>
        <v>ignore</v>
      </c>
      <c r="P176" s="1" t="str">
        <f ca="1">IF(OR(onchangeTags!P176="white",onchangeTags!P176="yellow",onchangeTags!P176="grey"),IF('Currently Exported 2'!P176=1, "have", "missing"),IF('Currently Exported 2'!P176=1, "extra", "ignore"))</f>
        <v>ignore</v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IF(OR(onchangeTags!B177="white",onchangeTags!B177="yellow",onchangeTags!B177="grey"),IF('Currently Exported 2'!B177=1, "have", "missing"),IF('Currently Exported 2'!B177=1, "extra", "ignore"))</f>
        <v>ignore</v>
      </c>
      <c r="C177" s="1" t="str">
        <f ca="1">IF(OR(onchangeTags!C177="white",onchangeTags!C177="yellow",onchangeTags!C177="grey"),IF('Currently Exported 2'!C177=1, "have", "missing"),IF('Currently Exported 2'!C177=1, "extra", "ignore"))</f>
        <v>ignore</v>
      </c>
      <c r="D177" s="1" t="str">
        <f ca="1">IF(OR(onchangeTags!D177="white",onchangeTags!D177="yellow",onchangeTags!D177="grey"),IF('Currently Exported 2'!D177=1, "have", "missing"),IF('Currently Exported 2'!D177=1, "extra", "ignore"))</f>
        <v>ignore</v>
      </c>
      <c r="E177" s="1" t="str">
        <f ca="1">IF(OR(onchangeTags!E177="white",onchangeTags!E177="yellow",onchangeTags!E177="grey"),IF('Currently Exported 2'!E177=1, "have", "missing"),IF('Currently Exported 2'!E177=1, "extra", "ignore"))</f>
        <v>ignore</v>
      </c>
      <c r="F177" s="1" t="str">
        <f ca="1">IF(OR(onchangeTags!F177="white",onchangeTags!F177="yellow",onchangeTags!F177="grey"),IF('Currently Exported 2'!F177=1, "have", "missing"),IF('Currently Exported 2'!F177=1, "extra", "ignore"))</f>
        <v>ignore</v>
      </c>
      <c r="G177" s="1" t="str">
        <f ca="1">IF(OR(onchangeTags!G177="white",onchangeTags!G177="yellow",onchangeTags!G177="grey"),IF('Currently Exported 2'!G177=1, "have", "missing"),IF('Currently Exported 2'!G177=1, "extra", "ignore"))</f>
        <v>ignore</v>
      </c>
      <c r="H177" s="1" t="str">
        <f ca="1">IF(OR(onchangeTags!H177="white",onchangeTags!H177="yellow",onchangeTags!H177="grey"),IF('Currently Exported 2'!H177=1, "have", "missing"),IF('Currently Exported 2'!H177=1, "extra", "ignore"))</f>
        <v>ignore</v>
      </c>
      <c r="I177" s="1" t="str">
        <f ca="1">IF(OR(onchangeTags!I177="white",onchangeTags!I177="yellow",onchangeTags!I177="grey"),IF('Currently Exported 2'!I177=1, "have", "missing"),IF('Currently Exported 2'!I177=1, "extra", "ignore"))</f>
        <v>ignore</v>
      </c>
      <c r="J177" s="1" t="str">
        <f ca="1">IF(OR(onchangeTags!J177="white",onchangeTags!J177="yellow",onchangeTags!J177="grey"),IF('Currently Exported 2'!J177=1, "have", "missing"),IF('Currently Exported 2'!J177=1, "extra", "ignore"))</f>
        <v>ignore</v>
      </c>
      <c r="K177" s="1" t="str">
        <f ca="1">IF(OR(onchangeTags!K177="white",onchangeTags!K177="yellow",onchangeTags!K177="grey"),IF('Currently Exported 2'!K177=1, "have", "missing"),IF('Currently Exported 2'!K177=1, "extra", "ignore"))</f>
        <v>ignore</v>
      </c>
      <c r="L177" s="1" t="str">
        <f ca="1">IF(OR(onchangeTags!L177="white",onchangeTags!L177="yellow",onchangeTags!L177="grey"),IF('Currently Exported 2'!L177=1, "have", "missing"),IF('Currently Exported 2'!L177=1, "extra", "ignore"))</f>
        <v>ignore</v>
      </c>
      <c r="M177" s="1" t="str">
        <f ca="1">IF(OR(onchangeTags!M177="white",onchangeTags!M177="yellow",onchangeTags!M177="grey"),IF('Currently Exported 2'!M177=1, "have", "missing"),IF('Currently Exported 2'!M177=1, "extra", "ignore"))</f>
        <v>ignore</v>
      </c>
      <c r="N177" s="1" t="str">
        <f ca="1">IF(OR(onchangeTags!N177="white",onchangeTags!N177="yellow",onchangeTags!N177="grey"),IF('Currently Exported 2'!N177=1, "have", "missing"),IF('Currently Exported 2'!N177=1, "extra", "ignore"))</f>
        <v>ignore</v>
      </c>
      <c r="O177" s="1" t="str">
        <f ca="1">IF(OR(onchangeTags!O177="white",onchangeTags!O177="yellow",onchangeTags!O177="grey"),IF('Currently Exported 2'!O177=1, "have", "missing"),IF('Currently Exported 2'!O177=1, "extra", "ignore"))</f>
        <v>ignore</v>
      </c>
      <c r="P177" s="1" t="str">
        <f ca="1">IF(OR(onchangeTags!P177="white",onchangeTags!P177="yellow",onchangeTags!P177="grey"),IF('Currently Exported 2'!P177=1, "have", "missing"),IF('Currently Exported 2'!P177=1, "extra", "ignore"))</f>
        <v>ignore</v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IF(OR(onchangeTags!B178="white",onchangeTags!B178="yellow",onchangeTags!B178="grey"),IF('Currently Exported 2'!B178=1, "have", "missing"),IF('Currently Exported 2'!B178=1, "extra", "ignore"))</f>
        <v>ignore</v>
      </c>
      <c r="C178" s="1" t="str">
        <f ca="1">IF(OR(onchangeTags!C178="white",onchangeTags!C178="yellow",onchangeTags!C178="grey"),IF('Currently Exported 2'!C178=1, "have", "missing"),IF('Currently Exported 2'!C178=1, "extra", "ignore"))</f>
        <v>ignore</v>
      </c>
      <c r="D178" s="1" t="str">
        <f ca="1">IF(OR(onchangeTags!D178="white",onchangeTags!D178="yellow",onchangeTags!D178="grey"),IF('Currently Exported 2'!D178=1, "have", "missing"),IF('Currently Exported 2'!D178=1, "extra", "ignore"))</f>
        <v>ignore</v>
      </c>
      <c r="E178" s="1" t="str">
        <f ca="1">IF(OR(onchangeTags!E178="white",onchangeTags!E178="yellow",onchangeTags!E178="grey"),IF('Currently Exported 2'!E178=1, "have", "missing"),IF('Currently Exported 2'!E178=1, "extra", "ignore"))</f>
        <v>ignore</v>
      </c>
      <c r="F178" s="1" t="str">
        <f ca="1">IF(OR(onchangeTags!F178="white",onchangeTags!F178="yellow",onchangeTags!F178="grey"),IF('Currently Exported 2'!F178=1, "have", "missing"),IF('Currently Exported 2'!F178=1, "extra", "ignore"))</f>
        <v>ignore</v>
      </c>
      <c r="G178" s="1" t="str">
        <f ca="1">IF(OR(onchangeTags!G178="white",onchangeTags!G178="yellow",onchangeTags!G178="grey"),IF('Currently Exported 2'!G178=1, "have", "missing"),IF('Currently Exported 2'!G178=1, "extra", "ignore"))</f>
        <v>ignore</v>
      </c>
      <c r="H178" s="1" t="str">
        <f ca="1">IF(OR(onchangeTags!H178="white",onchangeTags!H178="yellow",onchangeTags!H178="grey"),IF('Currently Exported 2'!H178=1, "have", "missing"),IF('Currently Exported 2'!H178=1, "extra", "ignore"))</f>
        <v>ignore</v>
      </c>
      <c r="I178" s="1" t="str">
        <f ca="1">IF(OR(onchangeTags!I178="white",onchangeTags!I178="yellow",onchangeTags!I178="grey"),IF('Currently Exported 2'!I178=1, "have", "missing"),IF('Currently Exported 2'!I178=1, "extra", "ignore"))</f>
        <v>ignore</v>
      </c>
      <c r="J178" s="1" t="str">
        <f ca="1">IF(OR(onchangeTags!J178="white",onchangeTags!J178="yellow",onchangeTags!J178="grey"),IF('Currently Exported 2'!J178=1, "have", "missing"),IF('Currently Exported 2'!J178=1, "extra", "ignore"))</f>
        <v>ignore</v>
      </c>
      <c r="K178" s="1" t="str">
        <f ca="1">IF(OR(onchangeTags!K178="white",onchangeTags!K178="yellow",onchangeTags!K178="grey"),IF('Currently Exported 2'!K178=1, "have", "missing"),IF('Currently Exported 2'!K178=1, "extra", "ignore"))</f>
        <v>ignore</v>
      </c>
      <c r="L178" s="1" t="str">
        <f ca="1">IF(OR(onchangeTags!L178="white",onchangeTags!L178="yellow",onchangeTags!L178="grey"),IF('Currently Exported 2'!L178=1, "have", "missing"),IF('Currently Exported 2'!L178=1, "extra", "ignore"))</f>
        <v>ignore</v>
      </c>
      <c r="M178" s="1" t="str">
        <f ca="1">IF(OR(onchangeTags!M178="white",onchangeTags!M178="yellow",onchangeTags!M178="grey"),IF('Currently Exported 2'!M178=1, "have", "missing"),IF('Currently Exported 2'!M178=1, "extra", "ignore"))</f>
        <v>ignore</v>
      </c>
      <c r="N178" s="1" t="str">
        <f ca="1">IF(OR(onchangeTags!N178="white",onchangeTags!N178="yellow",onchangeTags!N178="grey"),IF('Currently Exported 2'!N178=1, "have", "missing"),IF('Currently Exported 2'!N178=1, "extra", "ignore"))</f>
        <v>ignore</v>
      </c>
      <c r="O178" s="1" t="str">
        <f ca="1">IF(OR(onchangeTags!O178="white",onchangeTags!O178="yellow",onchangeTags!O178="grey"),IF('Currently Exported 2'!O178=1, "have", "missing"),IF('Currently Exported 2'!O178=1, "extra", "ignore"))</f>
        <v>ignore</v>
      </c>
      <c r="P178" s="1" t="str">
        <f ca="1">IF(OR(onchangeTags!P178="white",onchangeTags!P178="yellow",onchangeTags!P178="grey"),IF('Currently Exported 2'!P178=1, "have", "missing"),IF('Currently Exported 2'!P178=1, "extra", "ignore"))</f>
        <v>ignore</v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IF(OR(onchangeTags!B179="white",onchangeTags!B179="yellow",onchangeTags!B179="grey"),IF('Currently Exported 2'!B179=1, "have", "missing"),IF('Currently Exported 2'!B179=1, "extra", "ignore"))</f>
        <v>ignore</v>
      </c>
      <c r="C179" s="1" t="str">
        <f ca="1">IF(OR(onchangeTags!C179="white",onchangeTags!C179="yellow",onchangeTags!C179="grey"),IF('Currently Exported 2'!C179=1, "have", "missing"),IF('Currently Exported 2'!C179=1, "extra", "ignore"))</f>
        <v>ignore</v>
      </c>
      <c r="D179" s="1" t="str">
        <f ca="1">IF(OR(onchangeTags!D179="white",onchangeTags!D179="yellow",onchangeTags!D179="grey"),IF('Currently Exported 2'!D179=1, "have", "missing"),IF('Currently Exported 2'!D179=1, "extra", "ignore"))</f>
        <v>ignore</v>
      </c>
      <c r="E179" s="1" t="str">
        <f ca="1">IF(OR(onchangeTags!E179="white",onchangeTags!E179="yellow",onchangeTags!E179="grey"),IF('Currently Exported 2'!E179=1, "have", "missing"),IF('Currently Exported 2'!E179=1, "extra", "ignore"))</f>
        <v>ignore</v>
      </c>
      <c r="F179" s="1" t="str">
        <f ca="1">IF(OR(onchangeTags!F179="white",onchangeTags!F179="yellow",onchangeTags!F179="grey"),IF('Currently Exported 2'!F179=1, "have", "missing"),IF('Currently Exported 2'!F179=1, "extra", "ignore"))</f>
        <v>ignore</v>
      </c>
      <c r="G179" s="1" t="str">
        <f ca="1">IF(OR(onchangeTags!G179="white",onchangeTags!G179="yellow",onchangeTags!G179="grey"),IF('Currently Exported 2'!G179=1, "have", "missing"),IF('Currently Exported 2'!G179=1, "extra", "ignore"))</f>
        <v>ignore</v>
      </c>
      <c r="H179" s="1" t="str">
        <f ca="1">IF(OR(onchangeTags!H179="white",onchangeTags!H179="yellow",onchangeTags!H179="grey"),IF('Currently Exported 2'!H179=1, "have", "missing"),IF('Currently Exported 2'!H179=1, "extra", "ignore"))</f>
        <v>ignore</v>
      </c>
      <c r="I179" s="1" t="str">
        <f ca="1">IF(OR(onchangeTags!I179="white",onchangeTags!I179="yellow",onchangeTags!I179="grey"),IF('Currently Exported 2'!I179=1, "have", "missing"),IF('Currently Exported 2'!I179=1, "extra", "ignore"))</f>
        <v>ignore</v>
      </c>
      <c r="J179" s="1" t="str">
        <f ca="1">IF(OR(onchangeTags!J179="white",onchangeTags!J179="yellow",onchangeTags!J179="grey"),IF('Currently Exported 2'!J179=1, "have", "missing"),IF('Currently Exported 2'!J179=1, "extra", "ignore"))</f>
        <v>ignore</v>
      </c>
      <c r="K179" s="1" t="str">
        <f ca="1">IF(OR(onchangeTags!K179="white",onchangeTags!K179="yellow",onchangeTags!K179="grey"),IF('Currently Exported 2'!K179=1, "have", "missing"),IF('Currently Exported 2'!K179=1, "extra", "ignore"))</f>
        <v>ignore</v>
      </c>
      <c r="L179" s="1" t="str">
        <f ca="1">IF(OR(onchangeTags!L179="white",onchangeTags!L179="yellow",onchangeTags!L179="grey"),IF('Currently Exported 2'!L179=1, "have", "missing"),IF('Currently Exported 2'!L179=1, "extra", "ignore"))</f>
        <v>ignore</v>
      </c>
      <c r="M179" s="1" t="str">
        <f ca="1">IF(OR(onchangeTags!M179="white",onchangeTags!M179="yellow",onchangeTags!M179="grey"),IF('Currently Exported 2'!M179=1, "have", "missing"),IF('Currently Exported 2'!M179=1, "extra", "ignore"))</f>
        <v>ignore</v>
      </c>
      <c r="N179" s="1" t="str">
        <f ca="1">IF(OR(onchangeTags!N179="white",onchangeTags!N179="yellow",onchangeTags!N179="grey"),IF('Currently Exported 2'!N179=1, "have", "missing"),IF('Currently Exported 2'!N179=1, "extra", "ignore"))</f>
        <v>ignore</v>
      </c>
      <c r="O179" s="1" t="str">
        <f ca="1">IF(OR(onchangeTags!O179="white",onchangeTags!O179="yellow",onchangeTags!O179="grey"),IF('Currently Exported 2'!O179=1, "have", "missing"),IF('Currently Exported 2'!O179=1, "extra", "ignore"))</f>
        <v>ignore</v>
      </c>
      <c r="P179" s="1" t="str">
        <f ca="1">IF(OR(onchangeTags!P179="white",onchangeTags!P179="yellow",onchangeTags!P179="grey"),IF('Currently Exported 2'!P179=1, "have", "missing"),IF('Currently Exported 2'!P179=1, "extra", "ignore"))</f>
        <v>ignore</v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IF(OR(onchangeTags!B180="white",onchangeTags!B180="yellow",onchangeTags!B180="grey"),IF('Currently Exported 2'!B180=1, "have", "missing"),IF('Currently Exported 2'!B180=1, "extra", "ignore"))</f>
        <v>ignore</v>
      </c>
      <c r="C180" s="1" t="str">
        <f ca="1">IF(OR(onchangeTags!C180="white",onchangeTags!C180="yellow",onchangeTags!C180="grey"),IF('Currently Exported 2'!C180=1, "have", "missing"),IF('Currently Exported 2'!C180=1, "extra", "ignore"))</f>
        <v>ignore</v>
      </c>
      <c r="D180" s="1" t="str">
        <f ca="1">IF(OR(onchangeTags!D180="white",onchangeTags!D180="yellow",onchangeTags!D180="grey"),IF('Currently Exported 2'!D180=1, "have", "missing"),IF('Currently Exported 2'!D180=1, "extra", "ignore"))</f>
        <v>ignore</v>
      </c>
      <c r="E180" s="1" t="str">
        <f ca="1">IF(OR(onchangeTags!E180="white",onchangeTags!E180="yellow",onchangeTags!E180="grey"),IF('Currently Exported 2'!E180=1, "have", "missing"),IF('Currently Exported 2'!E180=1, "extra", "ignore"))</f>
        <v>ignore</v>
      </c>
      <c r="F180" s="1" t="str">
        <f ca="1">IF(OR(onchangeTags!F180="white",onchangeTags!F180="yellow",onchangeTags!F180="grey"),IF('Currently Exported 2'!F180=1, "have", "missing"),IF('Currently Exported 2'!F180=1, "extra", "ignore"))</f>
        <v>ignore</v>
      </c>
      <c r="G180" s="1" t="str">
        <f ca="1">IF(OR(onchangeTags!G180="white",onchangeTags!G180="yellow",onchangeTags!G180="grey"),IF('Currently Exported 2'!G180=1, "have", "missing"),IF('Currently Exported 2'!G180=1, "extra", "ignore"))</f>
        <v>ignore</v>
      </c>
      <c r="H180" s="1" t="str">
        <f ca="1">IF(OR(onchangeTags!H180="white",onchangeTags!H180="yellow",onchangeTags!H180="grey"),IF('Currently Exported 2'!H180=1, "have", "missing"),IF('Currently Exported 2'!H180=1, "extra", "ignore"))</f>
        <v>ignore</v>
      </c>
      <c r="I180" s="1" t="str">
        <f ca="1">IF(OR(onchangeTags!I180="white",onchangeTags!I180="yellow",onchangeTags!I180="grey"),IF('Currently Exported 2'!I180=1, "have", "missing"),IF('Currently Exported 2'!I180=1, "extra", "ignore"))</f>
        <v>ignore</v>
      </c>
      <c r="J180" s="1" t="str">
        <f ca="1">IF(OR(onchangeTags!J180="white",onchangeTags!J180="yellow",onchangeTags!J180="grey"),IF('Currently Exported 2'!J180=1, "have", "missing"),IF('Currently Exported 2'!J180=1, "extra", "ignore"))</f>
        <v>ignore</v>
      </c>
      <c r="K180" s="1" t="str">
        <f ca="1">IF(OR(onchangeTags!K180="white",onchangeTags!K180="yellow",onchangeTags!K180="grey"),IF('Currently Exported 2'!K180=1, "have", "missing"),IF('Currently Exported 2'!K180=1, "extra", "ignore"))</f>
        <v>ignore</v>
      </c>
      <c r="L180" s="1" t="str">
        <f ca="1">IF(OR(onchangeTags!L180="white",onchangeTags!L180="yellow",onchangeTags!L180="grey"),IF('Currently Exported 2'!L180=1, "have", "missing"),IF('Currently Exported 2'!L180=1, "extra", "ignore"))</f>
        <v>ignore</v>
      </c>
      <c r="M180" s="1" t="str">
        <f ca="1">IF(OR(onchangeTags!M180="white",onchangeTags!M180="yellow",onchangeTags!M180="grey"),IF('Currently Exported 2'!M180=1, "have", "missing"),IF('Currently Exported 2'!M180=1, "extra", "ignore"))</f>
        <v>ignore</v>
      </c>
      <c r="N180" s="1" t="str">
        <f ca="1">IF(OR(onchangeTags!N180="white",onchangeTags!N180="yellow",onchangeTags!N180="grey"),IF('Currently Exported 2'!N180=1, "have", "missing"),IF('Currently Exported 2'!N180=1, "extra", "ignore"))</f>
        <v>ignore</v>
      </c>
      <c r="O180" s="1" t="str">
        <f ca="1">IF(OR(onchangeTags!O180="white",onchangeTags!O180="yellow",onchangeTags!O180="grey"),IF('Currently Exported 2'!O180=1, "have", "missing"),IF('Currently Exported 2'!O180=1, "extra", "ignore"))</f>
        <v>ignore</v>
      </c>
      <c r="P180" s="1" t="str">
        <f ca="1">IF(OR(onchangeTags!P180="white",onchangeTags!P180="yellow",onchangeTags!P180="grey"),IF('Currently Exported 2'!P180=1, "have", "missing"),IF('Currently Exported 2'!P180=1, "extra", "ignore"))</f>
        <v>ignore</v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IF(OR(onchangeTags!B181="white",onchangeTags!B181="yellow",onchangeTags!B181="grey"),IF('Currently Exported 2'!B181=1, "have", "missing"),IF('Currently Exported 2'!B181=1, "extra", "ignore"))</f>
        <v>ignore</v>
      </c>
      <c r="C181" s="1" t="str">
        <f ca="1">IF(OR(onchangeTags!C181="white",onchangeTags!C181="yellow",onchangeTags!C181="grey"),IF('Currently Exported 2'!C181=1, "have", "missing"),IF('Currently Exported 2'!C181=1, "extra", "ignore"))</f>
        <v>ignore</v>
      </c>
      <c r="D181" s="1" t="str">
        <f ca="1">IF(OR(onchangeTags!D181="white",onchangeTags!D181="yellow",onchangeTags!D181="grey"),IF('Currently Exported 2'!D181=1, "have", "missing"),IF('Currently Exported 2'!D181=1, "extra", "ignore"))</f>
        <v>ignore</v>
      </c>
      <c r="E181" s="1" t="str">
        <f ca="1">IF(OR(onchangeTags!E181="white",onchangeTags!E181="yellow",onchangeTags!E181="grey"),IF('Currently Exported 2'!E181=1, "have", "missing"),IF('Currently Exported 2'!E181=1, "extra", "ignore"))</f>
        <v>ignore</v>
      </c>
      <c r="F181" s="1" t="str">
        <f ca="1">IF(OR(onchangeTags!F181="white",onchangeTags!F181="yellow",onchangeTags!F181="grey"),IF('Currently Exported 2'!F181=1, "have", "missing"),IF('Currently Exported 2'!F181=1, "extra", "ignore"))</f>
        <v>ignore</v>
      </c>
      <c r="G181" s="1" t="str">
        <f ca="1">IF(OR(onchangeTags!G181="white",onchangeTags!G181="yellow",onchangeTags!G181="grey"),IF('Currently Exported 2'!G181=1, "have", "missing"),IF('Currently Exported 2'!G181=1, "extra", "ignore"))</f>
        <v>ignore</v>
      </c>
      <c r="H181" s="1" t="str">
        <f ca="1">IF(OR(onchangeTags!H181="white",onchangeTags!H181="yellow",onchangeTags!H181="grey"),IF('Currently Exported 2'!H181=1, "have", "missing"),IF('Currently Exported 2'!H181=1, "extra", "ignore"))</f>
        <v>ignore</v>
      </c>
      <c r="I181" s="1" t="str">
        <f ca="1">IF(OR(onchangeTags!I181="white",onchangeTags!I181="yellow",onchangeTags!I181="grey"),IF('Currently Exported 2'!I181=1, "have", "missing"),IF('Currently Exported 2'!I181=1, "extra", "ignore"))</f>
        <v>ignore</v>
      </c>
      <c r="J181" s="1" t="str">
        <f ca="1">IF(OR(onchangeTags!J181="white",onchangeTags!J181="yellow",onchangeTags!J181="grey"),IF('Currently Exported 2'!J181=1, "have", "missing"),IF('Currently Exported 2'!J181=1, "extra", "ignore"))</f>
        <v>ignore</v>
      </c>
      <c r="K181" s="1" t="str">
        <f ca="1">IF(OR(onchangeTags!K181="white",onchangeTags!K181="yellow",onchangeTags!K181="grey"),IF('Currently Exported 2'!K181=1, "have", "missing"),IF('Currently Exported 2'!K181=1, "extra", "ignore"))</f>
        <v>ignore</v>
      </c>
      <c r="L181" s="1" t="str">
        <f ca="1">IF(OR(onchangeTags!L181="white",onchangeTags!L181="yellow",onchangeTags!L181="grey"),IF('Currently Exported 2'!L181=1, "have", "missing"),IF('Currently Exported 2'!L181=1, "extra", "ignore"))</f>
        <v>ignore</v>
      </c>
      <c r="M181" s="1" t="str">
        <f ca="1">IF(OR(onchangeTags!M181="white",onchangeTags!M181="yellow",onchangeTags!M181="grey"),IF('Currently Exported 2'!M181=1, "have", "missing"),IF('Currently Exported 2'!M181=1, "extra", "ignore"))</f>
        <v>ignore</v>
      </c>
      <c r="N181" s="1" t="str">
        <f ca="1">IF(OR(onchangeTags!N181="white",onchangeTags!N181="yellow",onchangeTags!N181="grey"),IF('Currently Exported 2'!N181=1, "have", "missing"),IF('Currently Exported 2'!N181=1, "extra", "ignore"))</f>
        <v>ignore</v>
      </c>
      <c r="O181" s="1" t="str">
        <f ca="1">IF(OR(onchangeTags!O181="white",onchangeTags!O181="yellow",onchangeTags!O181="grey"),IF('Currently Exported 2'!O181=1, "have", "missing"),IF('Currently Exported 2'!O181=1, "extra", "ignore"))</f>
        <v>ignore</v>
      </c>
      <c r="P181" s="1" t="str">
        <f ca="1">IF(OR(onchangeTags!P181="white",onchangeTags!P181="yellow",onchangeTags!P181="grey"),IF('Currently Exported 2'!P181=1, "have", "missing"),IF('Currently Exported 2'!P181=1, "extra", "ignore"))</f>
        <v>ignore</v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IF(OR(onchangeTags!B182="white",onchangeTags!B182="yellow",onchangeTags!B182="grey"),IF('Currently Exported 2'!B182=1, "have", "missing"),IF('Currently Exported 2'!B182=1, "extra", "ignore"))</f>
        <v>ignore</v>
      </c>
      <c r="C182" s="1" t="str">
        <f ca="1">IF(OR(onchangeTags!C182="white",onchangeTags!C182="yellow",onchangeTags!C182="grey"),IF('Currently Exported 2'!C182=1, "have", "missing"),IF('Currently Exported 2'!C182=1, "extra", "ignore"))</f>
        <v>ignore</v>
      </c>
      <c r="D182" s="1" t="str">
        <f ca="1">IF(OR(onchangeTags!D182="white",onchangeTags!D182="yellow",onchangeTags!D182="grey"),IF('Currently Exported 2'!D182=1, "have", "missing"),IF('Currently Exported 2'!D182=1, "extra", "ignore"))</f>
        <v>ignore</v>
      </c>
      <c r="E182" s="1" t="str">
        <f ca="1">IF(OR(onchangeTags!E182="white",onchangeTags!E182="yellow",onchangeTags!E182="grey"),IF('Currently Exported 2'!E182=1, "have", "missing"),IF('Currently Exported 2'!E182=1, "extra", "ignore"))</f>
        <v>ignore</v>
      </c>
      <c r="F182" s="1" t="str">
        <f ca="1">IF(OR(onchangeTags!F182="white",onchangeTags!F182="yellow",onchangeTags!F182="grey"),IF('Currently Exported 2'!F182=1, "have", "missing"),IF('Currently Exported 2'!F182=1, "extra", "ignore"))</f>
        <v>ignore</v>
      </c>
      <c r="G182" s="1" t="str">
        <f ca="1">IF(OR(onchangeTags!G182="white",onchangeTags!G182="yellow",onchangeTags!G182="grey"),IF('Currently Exported 2'!G182=1, "have", "missing"),IF('Currently Exported 2'!G182=1, "extra", "ignore"))</f>
        <v>ignore</v>
      </c>
      <c r="H182" s="1" t="str">
        <f ca="1">IF(OR(onchangeTags!H182="white",onchangeTags!H182="yellow",onchangeTags!H182="grey"),IF('Currently Exported 2'!H182=1, "have", "missing"),IF('Currently Exported 2'!H182=1, "extra", "ignore"))</f>
        <v>ignore</v>
      </c>
      <c r="I182" s="1" t="str">
        <f ca="1">IF(OR(onchangeTags!I182="white",onchangeTags!I182="yellow",onchangeTags!I182="grey"),IF('Currently Exported 2'!I182=1, "have", "missing"),IF('Currently Exported 2'!I182=1, "extra", "ignore"))</f>
        <v>ignore</v>
      </c>
      <c r="J182" s="1" t="str">
        <f ca="1">IF(OR(onchangeTags!J182="white",onchangeTags!J182="yellow",onchangeTags!J182="grey"),IF('Currently Exported 2'!J182=1, "have", "missing"),IF('Currently Exported 2'!J182=1, "extra", "ignore"))</f>
        <v>ignore</v>
      </c>
      <c r="K182" s="1" t="str">
        <f ca="1">IF(OR(onchangeTags!K182="white",onchangeTags!K182="yellow",onchangeTags!K182="grey"),IF('Currently Exported 2'!K182=1, "have", "missing"),IF('Currently Exported 2'!K182=1, "extra", "ignore"))</f>
        <v>ignore</v>
      </c>
      <c r="L182" s="1" t="str">
        <f ca="1">IF(OR(onchangeTags!L182="white",onchangeTags!L182="yellow",onchangeTags!L182="grey"),IF('Currently Exported 2'!L182=1, "have", "missing"),IF('Currently Exported 2'!L182=1, "extra", "ignore"))</f>
        <v>ignore</v>
      </c>
      <c r="M182" s="1" t="str">
        <f ca="1">IF(OR(onchangeTags!M182="white",onchangeTags!M182="yellow",onchangeTags!M182="grey"),IF('Currently Exported 2'!M182=1, "have", "missing"),IF('Currently Exported 2'!M182=1, "extra", "ignore"))</f>
        <v>ignore</v>
      </c>
      <c r="N182" s="1" t="str">
        <f ca="1">IF(OR(onchangeTags!N182="white",onchangeTags!N182="yellow",onchangeTags!N182="grey"),IF('Currently Exported 2'!N182=1, "have", "missing"),IF('Currently Exported 2'!N182=1, "extra", "ignore"))</f>
        <v>ignore</v>
      </c>
      <c r="O182" s="1" t="str">
        <f ca="1">IF(OR(onchangeTags!O182="white",onchangeTags!O182="yellow",onchangeTags!O182="grey"),IF('Currently Exported 2'!O182=1, "have", "missing"),IF('Currently Exported 2'!O182=1, "extra", "ignore"))</f>
        <v>ignore</v>
      </c>
      <c r="P182" s="1" t="str">
        <f ca="1">IF(OR(onchangeTags!P182="white",onchangeTags!P182="yellow",onchangeTags!P182="grey"),IF('Currently Exported 2'!P182=1, "have", "missing"),IF('Currently Exported 2'!P182=1, "extra", "ignore"))</f>
        <v>ignore</v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IF(OR(onchangeTags!B183="white",onchangeTags!B183="yellow",onchangeTags!B183="grey"),IF('Currently Exported 2'!B183=1, "have", "missing"),IF('Currently Exported 2'!B183=1, "extra", "ignore"))</f>
        <v>ignore</v>
      </c>
      <c r="C183" s="1" t="str">
        <f ca="1">IF(OR(onchangeTags!C183="white",onchangeTags!C183="yellow",onchangeTags!C183="grey"),IF('Currently Exported 2'!C183=1, "have", "missing"),IF('Currently Exported 2'!C183=1, "extra", "ignore"))</f>
        <v>ignore</v>
      </c>
      <c r="D183" s="1" t="str">
        <f ca="1">IF(OR(onchangeTags!D183="white",onchangeTags!D183="yellow",onchangeTags!D183="grey"),IF('Currently Exported 2'!D183=1, "have", "missing"),IF('Currently Exported 2'!D183=1, "extra", "ignore"))</f>
        <v>ignore</v>
      </c>
      <c r="E183" s="1" t="str">
        <f ca="1">IF(OR(onchangeTags!E183="white",onchangeTags!E183="yellow",onchangeTags!E183="grey"),IF('Currently Exported 2'!E183=1, "have", "missing"),IF('Currently Exported 2'!E183=1, "extra", "ignore"))</f>
        <v>ignore</v>
      </c>
      <c r="F183" s="1" t="str">
        <f ca="1">IF(OR(onchangeTags!F183="white",onchangeTags!F183="yellow",onchangeTags!F183="grey"),IF('Currently Exported 2'!F183=1, "have", "missing"),IF('Currently Exported 2'!F183=1, "extra", "ignore"))</f>
        <v>ignore</v>
      </c>
      <c r="G183" s="1" t="str">
        <f ca="1">IF(OR(onchangeTags!G183="white",onchangeTags!G183="yellow",onchangeTags!G183="grey"),IF('Currently Exported 2'!G183=1, "have", "missing"),IF('Currently Exported 2'!G183=1, "extra", "ignore"))</f>
        <v>ignore</v>
      </c>
      <c r="H183" s="1" t="str">
        <f ca="1">IF(OR(onchangeTags!H183="white",onchangeTags!H183="yellow",onchangeTags!H183="grey"),IF('Currently Exported 2'!H183=1, "have", "missing"),IF('Currently Exported 2'!H183=1, "extra", "ignore"))</f>
        <v>ignore</v>
      </c>
      <c r="I183" s="1" t="str">
        <f ca="1">IF(OR(onchangeTags!I183="white",onchangeTags!I183="yellow",onchangeTags!I183="grey"),IF('Currently Exported 2'!I183=1, "have", "missing"),IF('Currently Exported 2'!I183=1, "extra", "ignore"))</f>
        <v>ignore</v>
      </c>
      <c r="J183" s="1" t="str">
        <f ca="1">IF(OR(onchangeTags!J183="white",onchangeTags!J183="yellow",onchangeTags!J183="grey"),IF('Currently Exported 2'!J183=1, "have", "missing"),IF('Currently Exported 2'!J183=1, "extra", "ignore"))</f>
        <v>ignore</v>
      </c>
      <c r="K183" s="1" t="str">
        <f ca="1">IF(OR(onchangeTags!K183="white",onchangeTags!K183="yellow",onchangeTags!K183="grey"),IF('Currently Exported 2'!K183=1, "have", "missing"),IF('Currently Exported 2'!K183=1, "extra", "ignore"))</f>
        <v>ignore</v>
      </c>
      <c r="L183" s="1" t="str">
        <f ca="1">IF(OR(onchangeTags!L183="white",onchangeTags!L183="yellow",onchangeTags!L183="grey"),IF('Currently Exported 2'!L183=1, "have", "missing"),IF('Currently Exported 2'!L183=1, "extra", "ignore"))</f>
        <v>ignore</v>
      </c>
      <c r="M183" s="1" t="str">
        <f ca="1">IF(OR(onchangeTags!M183="white",onchangeTags!M183="yellow",onchangeTags!M183="grey"),IF('Currently Exported 2'!M183=1, "have", "missing"),IF('Currently Exported 2'!M183=1, "extra", "ignore"))</f>
        <v>ignore</v>
      </c>
      <c r="N183" s="1" t="str">
        <f ca="1">IF(OR(onchangeTags!N183="white",onchangeTags!N183="yellow",onchangeTags!N183="grey"),IF('Currently Exported 2'!N183=1, "have", "missing"),IF('Currently Exported 2'!N183=1, "extra", "ignore"))</f>
        <v>ignore</v>
      </c>
      <c r="O183" s="1" t="str">
        <f ca="1">IF(OR(onchangeTags!O183="white",onchangeTags!O183="yellow",onchangeTags!O183="grey"),IF('Currently Exported 2'!O183=1, "have", "missing"),IF('Currently Exported 2'!O183=1, "extra", "ignore"))</f>
        <v>ignore</v>
      </c>
      <c r="P183" s="1" t="str">
        <f ca="1">IF(OR(onchangeTags!P183="white",onchangeTags!P183="yellow",onchangeTags!P183="grey"),IF('Currently Exported 2'!P183=1, "have", "missing"),IF('Currently Exported 2'!P183=1, "extra", "ignore"))</f>
        <v>ignore</v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IF(OR(onchangeTags!B184="white",onchangeTags!B184="yellow",onchangeTags!B184="grey"),IF('Currently Exported 2'!B184=1, "have", "missing"),IF('Currently Exported 2'!B184=1, "extra", "ignore"))</f>
        <v>ignore</v>
      </c>
      <c r="C184" s="1" t="str">
        <f ca="1">IF(OR(onchangeTags!C184="white",onchangeTags!C184="yellow",onchangeTags!C184="grey"),IF('Currently Exported 2'!C184=1, "have", "missing"),IF('Currently Exported 2'!C184=1, "extra", "ignore"))</f>
        <v>ignore</v>
      </c>
      <c r="D184" s="1" t="str">
        <f ca="1">IF(OR(onchangeTags!D184="white",onchangeTags!D184="yellow",onchangeTags!D184="grey"),IF('Currently Exported 2'!D184=1, "have", "missing"),IF('Currently Exported 2'!D184=1, "extra", "ignore"))</f>
        <v>ignore</v>
      </c>
      <c r="E184" s="1" t="str">
        <f ca="1">IF(OR(onchangeTags!E184="white",onchangeTags!E184="yellow",onchangeTags!E184="grey"),IF('Currently Exported 2'!E184=1, "have", "missing"),IF('Currently Exported 2'!E184=1, "extra", "ignore"))</f>
        <v>ignore</v>
      </c>
      <c r="F184" s="1" t="str">
        <f ca="1">IF(OR(onchangeTags!F184="white",onchangeTags!F184="yellow",onchangeTags!F184="grey"),IF('Currently Exported 2'!F184=1, "have", "missing"),IF('Currently Exported 2'!F184=1, "extra", "ignore"))</f>
        <v>ignore</v>
      </c>
      <c r="G184" s="1" t="str">
        <f ca="1">IF(OR(onchangeTags!G184="white",onchangeTags!G184="yellow",onchangeTags!G184="grey"),IF('Currently Exported 2'!G184=1, "have", "missing"),IF('Currently Exported 2'!G184=1, "extra", "ignore"))</f>
        <v>ignore</v>
      </c>
      <c r="H184" s="1" t="str">
        <f ca="1">IF(OR(onchangeTags!H184="white",onchangeTags!H184="yellow",onchangeTags!H184="grey"),IF('Currently Exported 2'!H184=1, "have", "missing"),IF('Currently Exported 2'!H184=1, "extra", "ignore"))</f>
        <v>ignore</v>
      </c>
      <c r="I184" s="1" t="str">
        <f ca="1">IF(OR(onchangeTags!I184="white",onchangeTags!I184="yellow",onchangeTags!I184="grey"),IF('Currently Exported 2'!I184=1, "have", "missing"),IF('Currently Exported 2'!I184=1, "extra", "ignore"))</f>
        <v>ignore</v>
      </c>
      <c r="J184" s="1" t="str">
        <f ca="1">IF(OR(onchangeTags!J184="white",onchangeTags!J184="yellow",onchangeTags!J184="grey"),IF('Currently Exported 2'!J184=1, "have", "missing"),IF('Currently Exported 2'!J184=1, "extra", "ignore"))</f>
        <v>ignore</v>
      </c>
      <c r="K184" s="1" t="str">
        <f ca="1">IF(OR(onchangeTags!K184="white",onchangeTags!K184="yellow",onchangeTags!K184="grey"),IF('Currently Exported 2'!K184=1, "have", "missing"),IF('Currently Exported 2'!K184=1, "extra", "ignore"))</f>
        <v>ignore</v>
      </c>
      <c r="L184" s="1" t="str">
        <f ca="1">IF(OR(onchangeTags!L184="white",onchangeTags!L184="yellow",onchangeTags!L184="grey"),IF('Currently Exported 2'!L184=1, "have", "missing"),IF('Currently Exported 2'!L184=1, "extra", "ignore"))</f>
        <v>ignore</v>
      </c>
      <c r="M184" s="1" t="str">
        <f ca="1">IF(OR(onchangeTags!M184="white",onchangeTags!M184="yellow",onchangeTags!M184="grey"),IF('Currently Exported 2'!M184=1, "have", "missing"),IF('Currently Exported 2'!M184=1, "extra", "ignore"))</f>
        <v>ignore</v>
      </c>
      <c r="N184" s="1" t="str">
        <f ca="1">IF(OR(onchangeTags!N184="white",onchangeTags!N184="yellow",onchangeTags!N184="grey"),IF('Currently Exported 2'!N184=1, "have", "missing"),IF('Currently Exported 2'!N184=1, "extra", "ignore"))</f>
        <v>ignore</v>
      </c>
      <c r="O184" s="1" t="str">
        <f ca="1">IF(OR(onchangeTags!O184="white",onchangeTags!O184="yellow",onchangeTags!O184="grey"),IF('Currently Exported 2'!O184=1, "have", "missing"),IF('Currently Exported 2'!O184=1, "extra", "ignore"))</f>
        <v>ignore</v>
      </c>
      <c r="P184" s="1" t="str">
        <f ca="1">IF(OR(onchangeTags!P184="white",onchangeTags!P184="yellow",onchangeTags!P184="grey"),IF('Currently Exported 2'!P184=1, "have", "missing"),IF('Currently Exported 2'!P184=1, "extra", "ignore"))</f>
        <v>ignore</v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IF(OR(onchangeTags!B185="white",onchangeTags!B185="yellow",onchangeTags!B185="grey"),IF('Currently Exported 2'!B185=1, "have", "missing"),IF('Currently Exported 2'!B185=1, "extra", "ignore"))</f>
        <v>ignore</v>
      </c>
      <c r="C185" s="1" t="str">
        <f ca="1">IF(OR(onchangeTags!C185="white",onchangeTags!C185="yellow",onchangeTags!C185="grey"),IF('Currently Exported 2'!C185=1, "have", "missing"),IF('Currently Exported 2'!C185=1, "extra", "ignore"))</f>
        <v>ignore</v>
      </c>
      <c r="D185" s="1" t="str">
        <f ca="1">IF(OR(onchangeTags!D185="white",onchangeTags!D185="yellow",onchangeTags!D185="grey"),IF('Currently Exported 2'!D185=1, "have", "missing"),IF('Currently Exported 2'!D185=1, "extra", "ignore"))</f>
        <v>ignore</v>
      </c>
      <c r="E185" s="1" t="str">
        <f ca="1">IF(OR(onchangeTags!E185="white",onchangeTags!E185="yellow",onchangeTags!E185="grey"),IF('Currently Exported 2'!E185=1, "have", "missing"),IF('Currently Exported 2'!E185=1, "extra", "ignore"))</f>
        <v>ignore</v>
      </c>
      <c r="F185" s="1" t="str">
        <f ca="1">IF(OR(onchangeTags!F185="white",onchangeTags!F185="yellow",onchangeTags!F185="grey"),IF('Currently Exported 2'!F185=1, "have", "missing"),IF('Currently Exported 2'!F185=1, "extra", "ignore"))</f>
        <v>ignore</v>
      </c>
      <c r="G185" s="1" t="str">
        <f ca="1">IF(OR(onchangeTags!G185="white",onchangeTags!G185="yellow",onchangeTags!G185="grey"),IF('Currently Exported 2'!G185=1, "have", "missing"),IF('Currently Exported 2'!G185=1, "extra", "ignore"))</f>
        <v>ignore</v>
      </c>
      <c r="H185" s="1" t="str">
        <f ca="1">IF(OR(onchangeTags!H185="white",onchangeTags!H185="yellow",onchangeTags!H185="grey"),IF('Currently Exported 2'!H185=1, "have", "missing"),IF('Currently Exported 2'!H185=1, "extra", "ignore"))</f>
        <v>ignore</v>
      </c>
      <c r="I185" s="1" t="str">
        <f ca="1">IF(OR(onchangeTags!I185="white",onchangeTags!I185="yellow",onchangeTags!I185="grey"),IF('Currently Exported 2'!I185=1, "have", "missing"),IF('Currently Exported 2'!I185=1, "extra", "ignore"))</f>
        <v>ignore</v>
      </c>
      <c r="J185" s="1" t="str">
        <f ca="1">IF(OR(onchangeTags!J185="white",onchangeTags!J185="yellow",onchangeTags!J185="grey"),IF('Currently Exported 2'!J185=1, "have", "missing"),IF('Currently Exported 2'!J185=1, "extra", "ignore"))</f>
        <v>ignore</v>
      </c>
      <c r="K185" s="1" t="str">
        <f ca="1">IF(OR(onchangeTags!K185="white",onchangeTags!K185="yellow",onchangeTags!K185="grey"),IF('Currently Exported 2'!K185=1, "have", "missing"),IF('Currently Exported 2'!K185=1, "extra", "ignore"))</f>
        <v>ignore</v>
      </c>
      <c r="L185" s="1" t="str">
        <f ca="1">IF(OR(onchangeTags!L185="white",onchangeTags!L185="yellow",onchangeTags!L185="grey"),IF('Currently Exported 2'!L185=1, "have", "missing"),IF('Currently Exported 2'!L185=1, "extra", "ignore"))</f>
        <v>ignore</v>
      </c>
      <c r="M185" s="1" t="str">
        <f ca="1">IF(OR(onchangeTags!M185="white",onchangeTags!M185="yellow",onchangeTags!M185="grey"),IF('Currently Exported 2'!M185=1, "have", "missing"),IF('Currently Exported 2'!M185=1, "extra", "ignore"))</f>
        <v>ignore</v>
      </c>
      <c r="N185" s="1" t="str">
        <f ca="1">IF(OR(onchangeTags!N185="white",onchangeTags!N185="yellow",onchangeTags!N185="grey"),IF('Currently Exported 2'!N185=1, "have", "missing"),IF('Currently Exported 2'!N185=1, "extra", "ignore"))</f>
        <v>ignore</v>
      </c>
      <c r="O185" s="1" t="str">
        <f ca="1">IF(OR(onchangeTags!O185="white",onchangeTags!O185="yellow",onchangeTags!O185="grey"),IF('Currently Exported 2'!O185=1, "have", "missing"),IF('Currently Exported 2'!O185=1, "extra", "ignore"))</f>
        <v>ignore</v>
      </c>
      <c r="P185" s="1" t="str">
        <f ca="1">IF(OR(onchangeTags!P185="white",onchangeTags!P185="yellow",onchangeTags!P185="grey"),IF('Currently Exported 2'!P185=1, "have", "missing"),IF('Currently Exported 2'!P185=1, "extra", "ignore"))</f>
        <v>ignore</v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IF(OR(onchangeTags!B186="white",onchangeTags!B186="yellow",onchangeTags!B186="grey"),IF('Currently Exported 2'!B186=1, "have", "missing"),IF('Currently Exported 2'!B186=1, "extra", "ignore"))</f>
        <v>ignore</v>
      </c>
      <c r="C186" s="1" t="str">
        <f ca="1">IF(OR(onchangeTags!C186="white",onchangeTags!C186="yellow",onchangeTags!C186="grey"),IF('Currently Exported 2'!C186=1, "have", "missing"),IF('Currently Exported 2'!C186=1, "extra", "ignore"))</f>
        <v>ignore</v>
      </c>
      <c r="D186" s="1" t="str">
        <f ca="1">IF(OR(onchangeTags!D186="white",onchangeTags!D186="yellow",onchangeTags!D186="grey"),IF('Currently Exported 2'!D186=1, "have", "missing"),IF('Currently Exported 2'!D186=1, "extra", "ignore"))</f>
        <v>ignore</v>
      </c>
      <c r="E186" s="1" t="str">
        <f ca="1">IF(OR(onchangeTags!E186="white",onchangeTags!E186="yellow",onchangeTags!E186="grey"),IF('Currently Exported 2'!E186=1, "have", "missing"),IF('Currently Exported 2'!E186=1, "extra", "ignore"))</f>
        <v>ignore</v>
      </c>
      <c r="F186" s="1" t="str">
        <f ca="1">IF(OR(onchangeTags!F186="white",onchangeTags!F186="yellow",onchangeTags!F186="grey"),IF('Currently Exported 2'!F186=1, "have", "missing"),IF('Currently Exported 2'!F186=1, "extra", "ignore"))</f>
        <v>ignore</v>
      </c>
      <c r="G186" s="1" t="str">
        <f ca="1">IF(OR(onchangeTags!G186="white",onchangeTags!G186="yellow",onchangeTags!G186="grey"),IF('Currently Exported 2'!G186=1, "have", "missing"),IF('Currently Exported 2'!G186=1, "extra", "ignore"))</f>
        <v>ignore</v>
      </c>
      <c r="H186" s="1" t="str">
        <f ca="1">IF(OR(onchangeTags!H186="white",onchangeTags!H186="yellow",onchangeTags!H186="grey"),IF('Currently Exported 2'!H186=1, "have", "missing"),IF('Currently Exported 2'!H186=1, "extra", "ignore"))</f>
        <v>ignore</v>
      </c>
      <c r="I186" s="1" t="str">
        <f ca="1">IF(OR(onchangeTags!I186="white",onchangeTags!I186="yellow",onchangeTags!I186="grey"),IF('Currently Exported 2'!I186=1, "have", "missing"),IF('Currently Exported 2'!I186=1, "extra", "ignore"))</f>
        <v>ignore</v>
      </c>
      <c r="J186" s="1" t="str">
        <f ca="1">IF(OR(onchangeTags!J186="white",onchangeTags!J186="yellow",onchangeTags!J186="grey"),IF('Currently Exported 2'!J186=1, "have", "missing"),IF('Currently Exported 2'!J186=1, "extra", "ignore"))</f>
        <v>ignore</v>
      </c>
      <c r="K186" s="1" t="str">
        <f ca="1">IF(OR(onchangeTags!K186="white",onchangeTags!K186="yellow",onchangeTags!K186="grey"),IF('Currently Exported 2'!K186=1, "have", "missing"),IF('Currently Exported 2'!K186=1, "extra", "ignore"))</f>
        <v>ignore</v>
      </c>
      <c r="L186" s="1" t="str">
        <f ca="1">IF(OR(onchangeTags!L186="white",onchangeTags!L186="yellow",onchangeTags!L186="grey"),IF('Currently Exported 2'!L186=1, "have", "missing"),IF('Currently Exported 2'!L186=1, "extra", "ignore"))</f>
        <v>ignore</v>
      </c>
      <c r="M186" s="1" t="str">
        <f ca="1">IF(OR(onchangeTags!M186="white",onchangeTags!M186="yellow",onchangeTags!M186="grey"),IF('Currently Exported 2'!M186=1, "have", "missing"),IF('Currently Exported 2'!M186=1, "extra", "ignore"))</f>
        <v>ignore</v>
      </c>
      <c r="N186" s="1" t="str">
        <f ca="1">IF(OR(onchangeTags!N186="white",onchangeTags!N186="yellow",onchangeTags!N186="grey"),IF('Currently Exported 2'!N186=1, "have", "missing"),IF('Currently Exported 2'!N186=1, "extra", "ignore"))</f>
        <v>ignore</v>
      </c>
      <c r="O186" s="1" t="str">
        <f ca="1">IF(OR(onchangeTags!O186="white",onchangeTags!O186="yellow",onchangeTags!O186="grey"),IF('Currently Exported 2'!O186=1, "have", "missing"),IF('Currently Exported 2'!O186=1, "extra", "ignore"))</f>
        <v>ignore</v>
      </c>
      <c r="P186" s="1" t="str">
        <f ca="1">IF(OR(onchangeTags!P186="white",onchangeTags!P186="yellow",onchangeTags!P186="grey"),IF('Currently Exported 2'!P186=1, "have", "missing"),IF('Currently Exported 2'!P186=1, "extra", "ignore"))</f>
        <v>ignore</v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IF(OR(onchangeTags!B187="white",onchangeTags!B187="yellow",onchangeTags!B187="grey"),IF('Currently Exported 2'!B187=1, "have", "missing"),IF('Currently Exported 2'!B187=1, "extra", "ignore"))</f>
        <v>ignore</v>
      </c>
      <c r="C187" s="1" t="str">
        <f ca="1">IF(OR(onchangeTags!C187="white",onchangeTags!C187="yellow",onchangeTags!C187="grey"),IF('Currently Exported 2'!C187=1, "have", "missing"),IF('Currently Exported 2'!C187=1, "extra", "ignore"))</f>
        <v>ignore</v>
      </c>
      <c r="D187" s="1" t="str">
        <f ca="1">IF(OR(onchangeTags!D187="white",onchangeTags!D187="yellow",onchangeTags!D187="grey"),IF('Currently Exported 2'!D187=1, "have", "missing"),IF('Currently Exported 2'!D187=1, "extra", "ignore"))</f>
        <v>ignore</v>
      </c>
      <c r="E187" s="1" t="str">
        <f ca="1">IF(OR(onchangeTags!E187="white",onchangeTags!E187="yellow",onchangeTags!E187="grey"),IF('Currently Exported 2'!E187=1, "have", "missing"),IF('Currently Exported 2'!E187=1, "extra", "ignore"))</f>
        <v>ignore</v>
      </c>
      <c r="F187" s="1" t="str">
        <f ca="1">IF(OR(onchangeTags!F187="white",onchangeTags!F187="yellow",onchangeTags!F187="grey"),IF('Currently Exported 2'!F187=1, "have", "missing"),IF('Currently Exported 2'!F187=1, "extra", "ignore"))</f>
        <v>ignore</v>
      </c>
      <c r="G187" s="1" t="str">
        <f ca="1">IF(OR(onchangeTags!G187="white",onchangeTags!G187="yellow",onchangeTags!G187="grey"),IF('Currently Exported 2'!G187=1, "have", "missing"),IF('Currently Exported 2'!G187=1, "extra", "ignore"))</f>
        <v>ignore</v>
      </c>
      <c r="H187" s="1" t="str">
        <f ca="1">IF(OR(onchangeTags!H187="white",onchangeTags!H187="yellow",onchangeTags!H187="grey"),IF('Currently Exported 2'!H187=1, "have", "missing"),IF('Currently Exported 2'!H187=1, "extra", "ignore"))</f>
        <v>ignore</v>
      </c>
      <c r="I187" s="1" t="str">
        <f ca="1">IF(OR(onchangeTags!I187="white",onchangeTags!I187="yellow",onchangeTags!I187="grey"),IF('Currently Exported 2'!I187=1, "have", "missing"),IF('Currently Exported 2'!I187=1, "extra", "ignore"))</f>
        <v>ignore</v>
      </c>
      <c r="J187" s="1" t="str">
        <f ca="1">IF(OR(onchangeTags!J187="white",onchangeTags!J187="yellow",onchangeTags!J187="grey"),IF('Currently Exported 2'!J187=1, "have", "missing"),IF('Currently Exported 2'!J187=1, "extra", "ignore"))</f>
        <v>ignore</v>
      </c>
      <c r="K187" s="1" t="str">
        <f ca="1">IF(OR(onchangeTags!K187="white",onchangeTags!K187="yellow",onchangeTags!K187="grey"),IF('Currently Exported 2'!K187=1, "have", "missing"),IF('Currently Exported 2'!K187=1, "extra", "ignore"))</f>
        <v>ignore</v>
      </c>
      <c r="L187" s="1" t="str">
        <f ca="1">IF(OR(onchangeTags!L187="white",onchangeTags!L187="yellow",onchangeTags!L187="grey"),IF('Currently Exported 2'!L187=1, "have", "missing"),IF('Currently Exported 2'!L187=1, "extra", "ignore"))</f>
        <v>ignore</v>
      </c>
      <c r="M187" s="1" t="str">
        <f ca="1">IF(OR(onchangeTags!M187="white",onchangeTags!M187="yellow",onchangeTags!M187="grey"),IF('Currently Exported 2'!M187=1, "have", "missing"),IF('Currently Exported 2'!M187=1, "extra", "ignore"))</f>
        <v>ignore</v>
      </c>
      <c r="N187" s="1" t="str">
        <f ca="1">IF(OR(onchangeTags!N187="white",onchangeTags!N187="yellow",onchangeTags!N187="grey"),IF('Currently Exported 2'!N187=1, "have", "missing"),IF('Currently Exported 2'!N187=1, "extra", "ignore"))</f>
        <v>ignore</v>
      </c>
      <c r="O187" s="1" t="str">
        <f ca="1">IF(OR(onchangeTags!O187="white",onchangeTags!O187="yellow",onchangeTags!O187="grey"),IF('Currently Exported 2'!O187=1, "have", "missing"),IF('Currently Exported 2'!O187=1, "extra", "ignore"))</f>
        <v>ignore</v>
      </c>
      <c r="P187" s="1" t="str">
        <f ca="1">IF(OR(onchangeTags!P187="white",onchangeTags!P187="yellow",onchangeTags!P187="grey"),IF('Currently Exported 2'!P187=1, "have", "missing"),IF('Currently Exported 2'!P187=1, "extra", "ignore"))</f>
        <v>ignore</v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IF(OR(onchangeTags!B188="white",onchangeTags!B188="yellow",onchangeTags!B188="grey"),IF('Currently Exported 2'!B188=1, "have", "missing"),IF('Currently Exported 2'!B188=1, "extra", "ignore"))</f>
        <v>ignore</v>
      </c>
      <c r="C188" s="1" t="str">
        <f ca="1">IF(OR(onchangeTags!C188="white",onchangeTags!C188="yellow",onchangeTags!C188="grey"),IF('Currently Exported 2'!C188=1, "have", "missing"),IF('Currently Exported 2'!C188=1, "extra", "ignore"))</f>
        <v>ignore</v>
      </c>
      <c r="D188" s="1" t="str">
        <f ca="1">IF(OR(onchangeTags!D188="white",onchangeTags!D188="yellow",onchangeTags!D188="grey"),IF('Currently Exported 2'!D188=1, "have", "missing"),IF('Currently Exported 2'!D188=1, "extra", "ignore"))</f>
        <v>ignore</v>
      </c>
      <c r="E188" s="1" t="str">
        <f ca="1">IF(OR(onchangeTags!E188="white",onchangeTags!E188="yellow",onchangeTags!E188="grey"),IF('Currently Exported 2'!E188=1, "have", "missing"),IF('Currently Exported 2'!E188=1, "extra", "ignore"))</f>
        <v>ignore</v>
      </c>
      <c r="F188" s="1" t="str">
        <f ca="1">IF(OR(onchangeTags!F188="white",onchangeTags!F188="yellow",onchangeTags!F188="grey"),IF('Currently Exported 2'!F188=1, "have", "missing"),IF('Currently Exported 2'!F188=1, "extra", "ignore"))</f>
        <v>ignore</v>
      </c>
      <c r="G188" s="1" t="str">
        <f ca="1">IF(OR(onchangeTags!G188="white",onchangeTags!G188="yellow",onchangeTags!G188="grey"),IF('Currently Exported 2'!G188=1, "have", "missing"),IF('Currently Exported 2'!G188=1, "extra", "ignore"))</f>
        <v>ignore</v>
      </c>
      <c r="H188" s="1" t="str">
        <f ca="1">IF(OR(onchangeTags!H188="white",onchangeTags!H188="yellow",onchangeTags!H188="grey"),IF('Currently Exported 2'!H188=1, "have", "missing"),IF('Currently Exported 2'!H188=1, "extra", "ignore"))</f>
        <v>ignore</v>
      </c>
      <c r="I188" s="1" t="str">
        <f ca="1">IF(OR(onchangeTags!I188="white",onchangeTags!I188="yellow",onchangeTags!I188="grey"),IF('Currently Exported 2'!I188=1, "have", "missing"),IF('Currently Exported 2'!I188=1, "extra", "ignore"))</f>
        <v>ignore</v>
      </c>
      <c r="J188" s="1" t="str">
        <f ca="1">IF(OR(onchangeTags!J188="white",onchangeTags!J188="yellow",onchangeTags!J188="grey"),IF('Currently Exported 2'!J188=1, "have", "missing"),IF('Currently Exported 2'!J188=1, "extra", "ignore"))</f>
        <v>ignore</v>
      </c>
      <c r="K188" s="1" t="str">
        <f ca="1">IF(OR(onchangeTags!K188="white",onchangeTags!K188="yellow",onchangeTags!K188="grey"),IF('Currently Exported 2'!K188=1, "have", "missing"),IF('Currently Exported 2'!K188=1, "extra", "ignore"))</f>
        <v>ignore</v>
      </c>
      <c r="L188" s="1" t="str">
        <f ca="1">IF(OR(onchangeTags!L188="white",onchangeTags!L188="yellow",onchangeTags!L188="grey"),IF('Currently Exported 2'!L188=1, "have", "missing"),IF('Currently Exported 2'!L188=1, "extra", "ignore"))</f>
        <v>ignore</v>
      </c>
      <c r="M188" s="1" t="str">
        <f ca="1">IF(OR(onchangeTags!M188="white",onchangeTags!M188="yellow",onchangeTags!M188="grey"),IF('Currently Exported 2'!M188=1, "have", "missing"),IF('Currently Exported 2'!M188=1, "extra", "ignore"))</f>
        <v>ignore</v>
      </c>
      <c r="N188" s="1" t="str">
        <f ca="1">IF(OR(onchangeTags!N188="white",onchangeTags!N188="yellow",onchangeTags!N188="grey"),IF('Currently Exported 2'!N188=1, "have", "missing"),IF('Currently Exported 2'!N188=1, "extra", "ignore"))</f>
        <v>ignore</v>
      </c>
      <c r="O188" s="1" t="str">
        <f ca="1">IF(OR(onchangeTags!O188="white",onchangeTags!O188="yellow",onchangeTags!O188="grey"),IF('Currently Exported 2'!O188=1, "have", "missing"),IF('Currently Exported 2'!O188=1, "extra", "ignore"))</f>
        <v>ignore</v>
      </c>
      <c r="P188" s="1" t="str">
        <f ca="1">IF(OR(onchangeTags!P188="white",onchangeTags!P188="yellow",onchangeTags!P188="grey"),IF('Currently Exported 2'!P188=1, "have", "missing"),IF('Currently Exported 2'!P188=1, "extra", "ignore"))</f>
        <v>ignore</v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IF(OR(onchangeTags!B189="white",onchangeTags!B189="yellow",onchangeTags!B189="grey"),IF('Currently Exported 2'!B189=1, "have", "missing"),IF('Currently Exported 2'!B189=1, "extra", "ignore"))</f>
        <v>ignore</v>
      </c>
      <c r="C189" s="1" t="str">
        <f ca="1">IF(OR(onchangeTags!C189="white",onchangeTags!C189="yellow",onchangeTags!C189="grey"),IF('Currently Exported 2'!C189=1, "have", "missing"),IF('Currently Exported 2'!C189=1, "extra", "ignore"))</f>
        <v>ignore</v>
      </c>
      <c r="D189" s="1" t="str">
        <f ca="1">IF(OR(onchangeTags!D189="white",onchangeTags!D189="yellow",onchangeTags!D189="grey"),IF('Currently Exported 2'!D189=1, "have", "missing"),IF('Currently Exported 2'!D189=1, "extra", "ignore"))</f>
        <v>ignore</v>
      </c>
      <c r="E189" s="1" t="str">
        <f ca="1">IF(OR(onchangeTags!E189="white",onchangeTags!E189="yellow",onchangeTags!E189="grey"),IF('Currently Exported 2'!E189=1, "have", "missing"),IF('Currently Exported 2'!E189=1, "extra", "ignore"))</f>
        <v>ignore</v>
      </c>
      <c r="F189" s="1" t="str">
        <f ca="1">IF(OR(onchangeTags!F189="white",onchangeTags!F189="yellow",onchangeTags!F189="grey"),IF('Currently Exported 2'!F189=1, "have", "missing"),IF('Currently Exported 2'!F189=1, "extra", "ignore"))</f>
        <v>ignore</v>
      </c>
      <c r="G189" s="1" t="str">
        <f ca="1">IF(OR(onchangeTags!G189="white",onchangeTags!G189="yellow",onchangeTags!G189="grey"),IF('Currently Exported 2'!G189=1, "have", "missing"),IF('Currently Exported 2'!G189=1, "extra", "ignore"))</f>
        <v>ignore</v>
      </c>
      <c r="H189" s="1" t="str">
        <f ca="1">IF(OR(onchangeTags!H189="white",onchangeTags!H189="yellow",onchangeTags!H189="grey"),IF('Currently Exported 2'!H189=1, "have", "missing"),IF('Currently Exported 2'!H189=1, "extra", "ignore"))</f>
        <v>ignore</v>
      </c>
      <c r="I189" s="1" t="str">
        <f ca="1">IF(OR(onchangeTags!I189="white",onchangeTags!I189="yellow",onchangeTags!I189="grey"),IF('Currently Exported 2'!I189=1, "have", "missing"),IF('Currently Exported 2'!I189=1, "extra", "ignore"))</f>
        <v>ignore</v>
      </c>
      <c r="J189" s="1" t="str">
        <f ca="1">IF(OR(onchangeTags!J189="white",onchangeTags!J189="yellow",onchangeTags!J189="grey"),IF('Currently Exported 2'!J189=1, "have", "missing"),IF('Currently Exported 2'!J189=1, "extra", "ignore"))</f>
        <v>ignore</v>
      </c>
      <c r="K189" s="1" t="str">
        <f ca="1">IF(OR(onchangeTags!K189="white",onchangeTags!K189="yellow",onchangeTags!K189="grey"),IF('Currently Exported 2'!K189=1, "have", "missing"),IF('Currently Exported 2'!K189=1, "extra", "ignore"))</f>
        <v>ignore</v>
      </c>
      <c r="L189" s="1" t="str">
        <f ca="1">IF(OR(onchangeTags!L189="white",onchangeTags!L189="yellow",onchangeTags!L189="grey"),IF('Currently Exported 2'!L189=1, "have", "missing"),IF('Currently Exported 2'!L189=1, "extra", "ignore"))</f>
        <v>ignore</v>
      </c>
      <c r="M189" s="1" t="str">
        <f ca="1">IF(OR(onchangeTags!M189="white",onchangeTags!M189="yellow",onchangeTags!M189="grey"),IF('Currently Exported 2'!M189=1, "have", "missing"),IF('Currently Exported 2'!M189=1, "extra", "ignore"))</f>
        <v>ignore</v>
      </c>
      <c r="N189" s="1" t="str">
        <f ca="1">IF(OR(onchangeTags!N189="white",onchangeTags!N189="yellow",onchangeTags!N189="grey"),IF('Currently Exported 2'!N189=1, "have", "missing"),IF('Currently Exported 2'!N189=1, "extra", "ignore"))</f>
        <v>ignore</v>
      </c>
      <c r="O189" s="1" t="str">
        <f ca="1">IF(OR(onchangeTags!O189="white",onchangeTags!O189="yellow",onchangeTags!O189="grey"),IF('Currently Exported 2'!O189=1, "have", "missing"),IF('Currently Exported 2'!O189=1, "extra", "ignore"))</f>
        <v>ignore</v>
      </c>
      <c r="P189" s="1" t="str">
        <f ca="1">IF(OR(onchangeTags!P189="white",onchangeTags!P189="yellow",onchangeTags!P189="grey"),IF('Currently Exported 2'!P189=1, "have", "missing"),IF('Currently Exported 2'!P189=1, "extra", "ignore"))</f>
        <v>ignore</v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IF(OR(onchangeTags!B190="white",onchangeTags!B190="yellow",onchangeTags!B190="grey"),IF('Currently Exported 2'!B190=1, "have", "missing"),IF('Currently Exported 2'!B190=1, "extra", "ignore"))</f>
        <v>ignore</v>
      </c>
      <c r="C190" s="1" t="str">
        <f ca="1">IF(OR(onchangeTags!C190="white",onchangeTags!C190="yellow",onchangeTags!C190="grey"),IF('Currently Exported 2'!C190=1, "have", "missing"),IF('Currently Exported 2'!C190=1, "extra", "ignore"))</f>
        <v>ignore</v>
      </c>
      <c r="D190" s="1" t="str">
        <f ca="1">IF(OR(onchangeTags!D190="white",onchangeTags!D190="yellow",onchangeTags!D190="grey"),IF('Currently Exported 2'!D190=1, "have", "missing"),IF('Currently Exported 2'!D190=1, "extra", "ignore"))</f>
        <v>ignore</v>
      </c>
      <c r="E190" s="1" t="str">
        <f ca="1">IF(OR(onchangeTags!E190="white",onchangeTags!E190="yellow",onchangeTags!E190="grey"),IF('Currently Exported 2'!E190=1, "have", "missing"),IF('Currently Exported 2'!E190=1, "extra", "ignore"))</f>
        <v>ignore</v>
      </c>
      <c r="F190" s="1" t="str">
        <f ca="1">IF(OR(onchangeTags!F190="white",onchangeTags!F190="yellow",onchangeTags!F190="grey"),IF('Currently Exported 2'!F190=1, "have", "missing"),IF('Currently Exported 2'!F190=1, "extra", "ignore"))</f>
        <v>ignore</v>
      </c>
      <c r="G190" s="1" t="str">
        <f ca="1">IF(OR(onchangeTags!G190="white",onchangeTags!G190="yellow",onchangeTags!G190="grey"),IF('Currently Exported 2'!G190=1, "have", "missing"),IF('Currently Exported 2'!G190=1, "extra", "ignore"))</f>
        <v>ignore</v>
      </c>
      <c r="H190" s="1" t="str">
        <f ca="1">IF(OR(onchangeTags!H190="white",onchangeTags!H190="yellow",onchangeTags!H190="grey"),IF('Currently Exported 2'!H190=1, "have", "missing"),IF('Currently Exported 2'!H190=1, "extra", "ignore"))</f>
        <v>ignore</v>
      </c>
      <c r="I190" s="1" t="str">
        <f ca="1">IF(OR(onchangeTags!I190="white",onchangeTags!I190="yellow",onchangeTags!I190="grey"),IF('Currently Exported 2'!I190=1, "have", "missing"),IF('Currently Exported 2'!I190=1, "extra", "ignore"))</f>
        <v>ignore</v>
      </c>
      <c r="J190" s="1" t="str">
        <f ca="1">IF(OR(onchangeTags!J190="white",onchangeTags!J190="yellow",onchangeTags!J190="grey"),IF('Currently Exported 2'!J190=1, "have", "missing"),IF('Currently Exported 2'!J190=1, "extra", "ignore"))</f>
        <v>ignore</v>
      </c>
      <c r="K190" s="1" t="str">
        <f ca="1">IF(OR(onchangeTags!K190="white",onchangeTags!K190="yellow",onchangeTags!K190="grey"),IF('Currently Exported 2'!K190=1, "have", "missing"),IF('Currently Exported 2'!K190=1, "extra", "ignore"))</f>
        <v>ignore</v>
      </c>
      <c r="L190" s="1" t="str">
        <f ca="1">IF(OR(onchangeTags!L190="white",onchangeTags!L190="yellow",onchangeTags!L190="grey"),IF('Currently Exported 2'!L190=1, "have", "missing"),IF('Currently Exported 2'!L190=1, "extra", "ignore"))</f>
        <v>ignore</v>
      </c>
      <c r="M190" s="1" t="str">
        <f ca="1">IF(OR(onchangeTags!M190="white",onchangeTags!M190="yellow",onchangeTags!M190="grey"),IF('Currently Exported 2'!M190=1, "have", "missing"),IF('Currently Exported 2'!M190=1, "extra", "ignore"))</f>
        <v>ignore</v>
      </c>
      <c r="N190" s="1" t="str">
        <f ca="1">IF(OR(onchangeTags!N190="white",onchangeTags!N190="yellow",onchangeTags!N190="grey"),IF('Currently Exported 2'!N190=1, "have", "missing"),IF('Currently Exported 2'!N190=1, "extra", "ignore"))</f>
        <v>ignore</v>
      </c>
      <c r="O190" s="1" t="str">
        <f ca="1">IF(OR(onchangeTags!O190="white",onchangeTags!O190="yellow",onchangeTags!O190="grey"),IF('Currently Exported 2'!O190=1, "have", "missing"),IF('Currently Exported 2'!O190=1, "extra", "ignore"))</f>
        <v>ignore</v>
      </c>
      <c r="P190" s="1" t="str">
        <f ca="1">IF(OR(onchangeTags!P190="white",onchangeTags!P190="yellow",onchangeTags!P190="grey"),IF('Currently Exported 2'!P190=1, "have", "missing"),IF('Currently Exported 2'!P190=1, "extra", "ignore"))</f>
        <v>ignore</v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IF(OR(onchangeTags!B191="white",onchangeTags!B191="yellow",onchangeTags!B191="grey"),IF('Currently Exported 2'!B191=1, "have", "missing"),IF('Currently Exported 2'!B191=1, "extra", "ignore"))</f>
        <v>ignore</v>
      </c>
      <c r="C191" s="1" t="str">
        <f ca="1">IF(OR(onchangeTags!C191="white",onchangeTags!C191="yellow",onchangeTags!C191="grey"),IF('Currently Exported 2'!C191=1, "have", "missing"),IF('Currently Exported 2'!C191=1, "extra", "ignore"))</f>
        <v>ignore</v>
      </c>
      <c r="D191" s="1" t="str">
        <f ca="1">IF(OR(onchangeTags!D191="white",onchangeTags!D191="yellow",onchangeTags!D191="grey"),IF('Currently Exported 2'!D191=1, "have", "missing"),IF('Currently Exported 2'!D191=1, "extra", "ignore"))</f>
        <v>ignore</v>
      </c>
      <c r="E191" s="1" t="str">
        <f ca="1">IF(OR(onchangeTags!E191="white",onchangeTags!E191="yellow",onchangeTags!E191="grey"),IF('Currently Exported 2'!E191=1, "have", "missing"),IF('Currently Exported 2'!E191=1, "extra", "ignore"))</f>
        <v>ignore</v>
      </c>
      <c r="F191" s="1" t="str">
        <f ca="1">IF(OR(onchangeTags!F191="white",onchangeTags!F191="yellow",onchangeTags!F191="grey"),IF('Currently Exported 2'!F191=1, "have", "missing"),IF('Currently Exported 2'!F191=1, "extra", "ignore"))</f>
        <v>ignore</v>
      </c>
      <c r="G191" s="1" t="str">
        <f ca="1">IF(OR(onchangeTags!G191="white",onchangeTags!G191="yellow",onchangeTags!G191="grey"),IF('Currently Exported 2'!G191=1, "have", "missing"),IF('Currently Exported 2'!G191=1, "extra", "ignore"))</f>
        <v>ignore</v>
      </c>
      <c r="H191" s="1" t="str">
        <f ca="1">IF(OR(onchangeTags!H191="white",onchangeTags!H191="yellow",onchangeTags!H191="grey"),IF('Currently Exported 2'!H191=1, "have", "missing"),IF('Currently Exported 2'!H191=1, "extra", "ignore"))</f>
        <v>ignore</v>
      </c>
      <c r="I191" s="1" t="str">
        <f ca="1">IF(OR(onchangeTags!I191="white",onchangeTags!I191="yellow",onchangeTags!I191="grey"),IF('Currently Exported 2'!I191=1, "have", "missing"),IF('Currently Exported 2'!I191=1, "extra", "ignore"))</f>
        <v>ignore</v>
      </c>
      <c r="J191" s="1" t="str">
        <f ca="1">IF(OR(onchangeTags!J191="white",onchangeTags!J191="yellow",onchangeTags!J191="grey"),IF('Currently Exported 2'!J191=1, "have", "missing"),IF('Currently Exported 2'!J191=1, "extra", "ignore"))</f>
        <v>ignore</v>
      </c>
      <c r="K191" s="1" t="str">
        <f ca="1">IF(OR(onchangeTags!K191="white",onchangeTags!K191="yellow",onchangeTags!K191="grey"),IF('Currently Exported 2'!K191=1, "have", "missing"),IF('Currently Exported 2'!K191=1, "extra", "ignore"))</f>
        <v>ignore</v>
      </c>
      <c r="L191" s="1" t="str">
        <f ca="1">IF(OR(onchangeTags!L191="white",onchangeTags!L191="yellow",onchangeTags!L191="grey"),IF('Currently Exported 2'!L191=1, "have", "missing"),IF('Currently Exported 2'!L191=1, "extra", "ignore"))</f>
        <v>ignore</v>
      </c>
      <c r="M191" s="1" t="str">
        <f ca="1">IF(OR(onchangeTags!M191="white",onchangeTags!M191="yellow",onchangeTags!M191="grey"),IF('Currently Exported 2'!M191=1, "have", "missing"),IF('Currently Exported 2'!M191=1, "extra", "ignore"))</f>
        <v>ignore</v>
      </c>
      <c r="N191" s="1" t="str">
        <f ca="1">IF(OR(onchangeTags!N191="white",onchangeTags!N191="yellow",onchangeTags!N191="grey"),IF('Currently Exported 2'!N191=1, "have", "missing"),IF('Currently Exported 2'!N191=1, "extra", "ignore"))</f>
        <v>ignore</v>
      </c>
      <c r="O191" s="1" t="str">
        <f ca="1">IF(OR(onchangeTags!O191="white",onchangeTags!O191="yellow",onchangeTags!O191="grey"),IF('Currently Exported 2'!O191=1, "have", "missing"),IF('Currently Exported 2'!O191=1, "extra", "ignore"))</f>
        <v>ignore</v>
      </c>
      <c r="P191" s="1" t="str">
        <f ca="1">IF(OR(onchangeTags!P191="white",onchangeTags!P191="yellow",onchangeTags!P191="grey"),IF('Currently Exported 2'!P191=1, "have", "missing"),IF('Currently Exported 2'!P191=1, "extra", "ignore"))</f>
        <v>ignore</v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IF(OR(onchangeTags!B192="white",onchangeTags!B192="yellow",onchangeTags!B192="grey"),IF('Currently Exported 2'!B192=1, "have", "missing"),IF('Currently Exported 2'!B192=1, "extra", "ignore"))</f>
        <v>ignore</v>
      </c>
      <c r="C192" s="1" t="str">
        <f ca="1">IF(OR(onchangeTags!C192="white",onchangeTags!C192="yellow",onchangeTags!C192="grey"),IF('Currently Exported 2'!C192=1, "have", "missing"),IF('Currently Exported 2'!C192=1, "extra", "ignore"))</f>
        <v>ignore</v>
      </c>
      <c r="D192" s="1" t="str">
        <f ca="1">IF(OR(onchangeTags!D192="white",onchangeTags!D192="yellow",onchangeTags!D192="grey"),IF('Currently Exported 2'!D192=1, "have", "missing"),IF('Currently Exported 2'!D192=1, "extra", "ignore"))</f>
        <v>ignore</v>
      </c>
      <c r="E192" s="1" t="str">
        <f ca="1">IF(OR(onchangeTags!E192="white",onchangeTags!E192="yellow",onchangeTags!E192="grey"),IF('Currently Exported 2'!E192=1, "have", "missing"),IF('Currently Exported 2'!E192=1, "extra", "ignore"))</f>
        <v>ignore</v>
      </c>
      <c r="F192" s="1" t="str">
        <f ca="1">IF(OR(onchangeTags!F192="white",onchangeTags!F192="yellow",onchangeTags!F192="grey"),IF('Currently Exported 2'!F192=1, "have", "missing"),IF('Currently Exported 2'!F192=1, "extra", "ignore"))</f>
        <v>ignore</v>
      </c>
      <c r="G192" s="1" t="str">
        <f ca="1">IF(OR(onchangeTags!G192="white",onchangeTags!G192="yellow",onchangeTags!G192="grey"),IF('Currently Exported 2'!G192=1, "have", "missing"),IF('Currently Exported 2'!G192=1, "extra", "ignore"))</f>
        <v>ignore</v>
      </c>
      <c r="H192" s="1" t="str">
        <f ca="1">IF(OR(onchangeTags!H192="white",onchangeTags!H192="yellow",onchangeTags!H192="grey"),IF('Currently Exported 2'!H192=1, "have", "missing"),IF('Currently Exported 2'!H192=1, "extra", "ignore"))</f>
        <v>ignore</v>
      </c>
      <c r="I192" s="1" t="str">
        <f ca="1">IF(OR(onchangeTags!I192="white",onchangeTags!I192="yellow",onchangeTags!I192="grey"),IF('Currently Exported 2'!I192=1, "have", "missing"),IF('Currently Exported 2'!I192=1, "extra", "ignore"))</f>
        <v>ignore</v>
      </c>
      <c r="J192" s="1" t="str">
        <f ca="1">IF(OR(onchangeTags!J192="white",onchangeTags!J192="yellow",onchangeTags!J192="grey"),IF('Currently Exported 2'!J192=1, "have", "missing"),IF('Currently Exported 2'!J192=1, "extra", "ignore"))</f>
        <v>ignore</v>
      </c>
      <c r="K192" s="1" t="str">
        <f ca="1">IF(OR(onchangeTags!K192="white",onchangeTags!K192="yellow",onchangeTags!K192="grey"),IF('Currently Exported 2'!K192=1, "have", "missing"),IF('Currently Exported 2'!K192=1, "extra", "ignore"))</f>
        <v>ignore</v>
      </c>
      <c r="L192" s="1" t="str">
        <f ca="1">IF(OR(onchangeTags!L192="white",onchangeTags!L192="yellow",onchangeTags!L192="grey"),IF('Currently Exported 2'!L192=1, "have", "missing"),IF('Currently Exported 2'!L192=1, "extra", "ignore"))</f>
        <v>ignore</v>
      </c>
      <c r="M192" s="1" t="str">
        <f ca="1">IF(OR(onchangeTags!M192="white",onchangeTags!M192="yellow",onchangeTags!M192="grey"),IF('Currently Exported 2'!M192=1, "have", "missing"),IF('Currently Exported 2'!M192=1, "extra", "ignore"))</f>
        <v>ignore</v>
      </c>
      <c r="N192" s="1" t="str">
        <f ca="1">IF(OR(onchangeTags!N192="white",onchangeTags!N192="yellow",onchangeTags!N192="grey"),IF('Currently Exported 2'!N192=1, "have", "missing"),IF('Currently Exported 2'!N192=1, "extra", "ignore"))</f>
        <v>ignore</v>
      </c>
      <c r="O192" s="1" t="str">
        <f ca="1">IF(OR(onchangeTags!O192="white",onchangeTags!O192="yellow",onchangeTags!O192="grey"),IF('Currently Exported 2'!O192=1, "have", "missing"),IF('Currently Exported 2'!O192=1, "extra", "ignore"))</f>
        <v>ignore</v>
      </c>
      <c r="P192" s="1" t="str">
        <f ca="1">IF(OR(onchangeTags!P192="white",onchangeTags!P192="yellow",onchangeTags!P192="grey"),IF('Currently Exported 2'!P192=1, "have", "missing"),IF('Currently Exported 2'!P192=1, "extra", "ignore"))</f>
        <v>ignore</v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IF(OR(onchangeTags!B193="white",onchangeTags!B193="yellow",onchangeTags!B193="grey"),IF('Currently Exported 2'!B193=1, "have", "missing"),IF('Currently Exported 2'!B193=1, "extra", "ignore"))</f>
        <v>ignore</v>
      </c>
      <c r="C193" s="1" t="str">
        <f ca="1">IF(OR(onchangeTags!C193="white",onchangeTags!C193="yellow",onchangeTags!C193="grey"),IF('Currently Exported 2'!C193=1, "have", "missing"),IF('Currently Exported 2'!C193=1, "extra", "ignore"))</f>
        <v>ignore</v>
      </c>
      <c r="D193" s="1" t="str">
        <f ca="1">IF(OR(onchangeTags!D193="white",onchangeTags!D193="yellow",onchangeTags!D193="grey"),IF('Currently Exported 2'!D193=1, "have", "missing"),IF('Currently Exported 2'!D193=1, "extra", "ignore"))</f>
        <v>ignore</v>
      </c>
      <c r="E193" s="1" t="str">
        <f ca="1">IF(OR(onchangeTags!E193="white",onchangeTags!E193="yellow",onchangeTags!E193="grey"),IF('Currently Exported 2'!E193=1, "have", "missing"),IF('Currently Exported 2'!E193=1, "extra", "ignore"))</f>
        <v>ignore</v>
      </c>
      <c r="F193" s="1" t="str">
        <f ca="1">IF(OR(onchangeTags!F193="white",onchangeTags!F193="yellow",onchangeTags!F193="grey"),IF('Currently Exported 2'!F193=1, "have", "missing"),IF('Currently Exported 2'!F193=1, "extra", "ignore"))</f>
        <v>ignore</v>
      </c>
      <c r="G193" s="1" t="str">
        <f ca="1">IF(OR(onchangeTags!G193="white",onchangeTags!G193="yellow",onchangeTags!G193="grey"),IF('Currently Exported 2'!G193=1, "have", "missing"),IF('Currently Exported 2'!G193=1, "extra", "ignore"))</f>
        <v>ignore</v>
      </c>
      <c r="H193" s="1" t="str">
        <f ca="1">IF(OR(onchangeTags!H193="white",onchangeTags!H193="yellow",onchangeTags!H193="grey"),IF('Currently Exported 2'!H193=1, "have", "missing"),IF('Currently Exported 2'!H193=1, "extra", "ignore"))</f>
        <v>ignore</v>
      </c>
      <c r="I193" s="1" t="str">
        <f ca="1">IF(OR(onchangeTags!I193="white",onchangeTags!I193="yellow",onchangeTags!I193="grey"),IF('Currently Exported 2'!I193=1, "have", "missing"),IF('Currently Exported 2'!I193=1, "extra", "ignore"))</f>
        <v>ignore</v>
      </c>
      <c r="J193" s="1" t="str">
        <f ca="1">IF(OR(onchangeTags!J193="white",onchangeTags!J193="yellow",onchangeTags!J193="grey"),IF('Currently Exported 2'!J193=1, "have", "missing"),IF('Currently Exported 2'!J193=1, "extra", "ignore"))</f>
        <v>ignore</v>
      </c>
      <c r="K193" s="1" t="str">
        <f ca="1">IF(OR(onchangeTags!K193="white",onchangeTags!K193="yellow",onchangeTags!K193="grey"),IF('Currently Exported 2'!K193=1, "have", "missing"),IF('Currently Exported 2'!K193=1, "extra", "ignore"))</f>
        <v>ignore</v>
      </c>
      <c r="L193" s="1" t="str">
        <f ca="1">IF(OR(onchangeTags!L193="white",onchangeTags!L193="yellow",onchangeTags!L193="grey"),IF('Currently Exported 2'!L193=1, "have", "missing"),IF('Currently Exported 2'!L193=1, "extra", "ignore"))</f>
        <v>ignore</v>
      </c>
      <c r="M193" s="1" t="str">
        <f ca="1">IF(OR(onchangeTags!M193="white",onchangeTags!M193="yellow",onchangeTags!M193="grey"),IF('Currently Exported 2'!M193=1, "have", "missing"),IF('Currently Exported 2'!M193=1, "extra", "ignore"))</f>
        <v>ignore</v>
      </c>
      <c r="N193" s="1" t="str">
        <f ca="1">IF(OR(onchangeTags!N193="white",onchangeTags!N193="yellow",onchangeTags!N193="grey"),IF('Currently Exported 2'!N193=1, "have", "missing"),IF('Currently Exported 2'!N193=1, "extra", "ignore"))</f>
        <v>ignore</v>
      </c>
      <c r="O193" s="1" t="str">
        <f ca="1">IF(OR(onchangeTags!O193="white",onchangeTags!O193="yellow",onchangeTags!O193="grey"),IF('Currently Exported 2'!O193=1, "have", "missing"),IF('Currently Exported 2'!O193=1, "extra", "ignore"))</f>
        <v>ignore</v>
      </c>
      <c r="P193" s="1" t="str">
        <f ca="1">IF(OR(onchangeTags!P193="white",onchangeTags!P193="yellow",onchangeTags!P193="grey"),IF('Currently Exported 2'!P193=1, "have", "missing"),IF('Currently Exported 2'!P193=1, "extra", "ignore"))</f>
        <v>ignore</v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IF(OR(onchangeTags!B194="white",onchangeTags!B194="yellow",onchangeTags!B194="grey"),IF('Currently Exported 2'!B194=1, "have", "missing"),IF('Currently Exported 2'!B194=1, "extra", "ignore"))</f>
        <v>ignore</v>
      </c>
      <c r="C194" s="1" t="str">
        <f ca="1">IF(OR(onchangeTags!C194="white",onchangeTags!C194="yellow",onchangeTags!C194="grey"),IF('Currently Exported 2'!C194=1, "have", "missing"),IF('Currently Exported 2'!C194=1, "extra", "ignore"))</f>
        <v>ignore</v>
      </c>
      <c r="D194" s="1" t="str">
        <f ca="1">IF(OR(onchangeTags!D194="white",onchangeTags!D194="yellow",onchangeTags!D194="grey"),IF('Currently Exported 2'!D194=1, "have", "missing"),IF('Currently Exported 2'!D194=1, "extra", "ignore"))</f>
        <v>ignore</v>
      </c>
      <c r="E194" s="1" t="str">
        <f ca="1">IF(OR(onchangeTags!E194="white",onchangeTags!E194="yellow",onchangeTags!E194="grey"),IF('Currently Exported 2'!E194=1, "have", "missing"),IF('Currently Exported 2'!E194=1, "extra", "ignore"))</f>
        <v>ignore</v>
      </c>
      <c r="F194" s="1" t="str">
        <f ca="1">IF(OR(onchangeTags!F194="white",onchangeTags!F194="yellow",onchangeTags!F194="grey"),IF('Currently Exported 2'!F194=1, "have", "missing"),IF('Currently Exported 2'!F194=1, "extra", "ignore"))</f>
        <v>ignore</v>
      </c>
      <c r="G194" s="1" t="str">
        <f ca="1">IF(OR(onchangeTags!G194="white",onchangeTags!G194="yellow",onchangeTags!G194="grey"),IF('Currently Exported 2'!G194=1, "have", "missing"),IF('Currently Exported 2'!G194=1, "extra", "ignore"))</f>
        <v>ignore</v>
      </c>
      <c r="H194" s="1" t="str">
        <f ca="1">IF(OR(onchangeTags!H194="white",onchangeTags!H194="yellow",onchangeTags!H194="grey"),IF('Currently Exported 2'!H194=1, "have", "missing"),IF('Currently Exported 2'!H194=1, "extra", "ignore"))</f>
        <v>ignore</v>
      </c>
      <c r="I194" s="1" t="str">
        <f ca="1">IF(OR(onchangeTags!I194="white",onchangeTags!I194="yellow",onchangeTags!I194="grey"),IF('Currently Exported 2'!I194=1, "have", "missing"),IF('Currently Exported 2'!I194=1, "extra", "ignore"))</f>
        <v>ignore</v>
      </c>
      <c r="J194" s="1" t="str">
        <f ca="1">IF(OR(onchangeTags!J194="white",onchangeTags!J194="yellow",onchangeTags!J194="grey"),IF('Currently Exported 2'!J194=1, "have", "missing"),IF('Currently Exported 2'!J194=1, "extra", "ignore"))</f>
        <v>ignore</v>
      </c>
      <c r="K194" s="1" t="str">
        <f ca="1">IF(OR(onchangeTags!K194="white",onchangeTags!K194="yellow",onchangeTags!K194="grey"),IF('Currently Exported 2'!K194=1, "have", "missing"),IF('Currently Exported 2'!K194=1, "extra", "ignore"))</f>
        <v>ignore</v>
      </c>
      <c r="L194" s="1" t="str">
        <f ca="1">IF(OR(onchangeTags!L194="white",onchangeTags!L194="yellow",onchangeTags!L194="grey"),IF('Currently Exported 2'!L194=1, "have", "missing"),IF('Currently Exported 2'!L194=1, "extra", "ignore"))</f>
        <v>ignore</v>
      </c>
      <c r="M194" s="1" t="str">
        <f ca="1">IF(OR(onchangeTags!M194="white",onchangeTags!M194="yellow",onchangeTags!M194="grey"),IF('Currently Exported 2'!M194=1, "have", "missing"),IF('Currently Exported 2'!M194=1, "extra", "ignore"))</f>
        <v>ignore</v>
      </c>
      <c r="N194" s="1" t="str">
        <f ca="1">IF(OR(onchangeTags!N194="white",onchangeTags!N194="yellow",onchangeTags!N194="grey"),IF('Currently Exported 2'!N194=1, "have", "missing"),IF('Currently Exported 2'!N194=1, "extra", "ignore"))</f>
        <v>ignore</v>
      </c>
      <c r="O194" s="1" t="str">
        <f ca="1">IF(OR(onchangeTags!O194="white",onchangeTags!O194="yellow",onchangeTags!O194="grey"),IF('Currently Exported 2'!O194=1, "have", "missing"),IF('Currently Exported 2'!O194=1, "extra", "ignore"))</f>
        <v>ignore</v>
      </c>
      <c r="P194" s="1" t="str">
        <f ca="1">IF(OR(onchangeTags!P194="white",onchangeTags!P194="yellow",onchangeTags!P194="grey"),IF('Currently Exported 2'!P194=1, "have", "missing"),IF('Currently Exported 2'!P194=1, "extra", "ignore"))</f>
        <v>ignore</v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IF(OR(onchangeTags!B195="white",onchangeTags!B195="yellow",onchangeTags!B195="grey"),IF('Currently Exported 2'!B195=1, "have", "missing"),IF('Currently Exported 2'!B195=1, "extra", "ignore"))</f>
        <v>ignore</v>
      </c>
      <c r="C195" s="1" t="str">
        <f ca="1">IF(OR(onchangeTags!C195="white",onchangeTags!C195="yellow",onchangeTags!C195="grey"),IF('Currently Exported 2'!C195=1, "have", "missing"),IF('Currently Exported 2'!C195=1, "extra", "ignore"))</f>
        <v>ignore</v>
      </c>
      <c r="D195" s="1" t="str">
        <f ca="1">IF(OR(onchangeTags!D195="white",onchangeTags!D195="yellow",onchangeTags!D195="grey"),IF('Currently Exported 2'!D195=1, "have", "missing"),IF('Currently Exported 2'!D195=1, "extra", "ignore"))</f>
        <v>ignore</v>
      </c>
      <c r="E195" s="1" t="str">
        <f ca="1">IF(OR(onchangeTags!E195="white",onchangeTags!E195="yellow",onchangeTags!E195="grey"),IF('Currently Exported 2'!E195=1, "have", "missing"),IF('Currently Exported 2'!E195=1, "extra", "ignore"))</f>
        <v>ignore</v>
      </c>
      <c r="F195" s="1" t="str">
        <f ca="1">IF(OR(onchangeTags!F195="white",onchangeTags!F195="yellow",onchangeTags!F195="grey"),IF('Currently Exported 2'!F195=1, "have", "missing"),IF('Currently Exported 2'!F195=1, "extra", "ignore"))</f>
        <v>ignore</v>
      </c>
      <c r="G195" s="1" t="str">
        <f ca="1">IF(OR(onchangeTags!G195="white",onchangeTags!G195="yellow",onchangeTags!G195="grey"),IF('Currently Exported 2'!G195=1, "have", "missing"),IF('Currently Exported 2'!G195=1, "extra", "ignore"))</f>
        <v>ignore</v>
      </c>
      <c r="H195" s="1" t="str">
        <f ca="1">IF(OR(onchangeTags!H195="white",onchangeTags!H195="yellow",onchangeTags!H195="grey"),IF('Currently Exported 2'!H195=1, "have", "missing"),IF('Currently Exported 2'!H195=1, "extra", "ignore"))</f>
        <v>ignore</v>
      </c>
      <c r="I195" s="1" t="str">
        <f ca="1">IF(OR(onchangeTags!I195="white",onchangeTags!I195="yellow",onchangeTags!I195="grey"),IF('Currently Exported 2'!I195=1, "have", "missing"),IF('Currently Exported 2'!I195=1, "extra", "ignore"))</f>
        <v>ignore</v>
      </c>
      <c r="J195" s="1" t="str">
        <f ca="1">IF(OR(onchangeTags!J195="white",onchangeTags!J195="yellow",onchangeTags!J195="grey"),IF('Currently Exported 2'!J195=1, "have", "missing"),IF('Currently Exported 2'!J195=1, "extra", "ignore"))</f>
        <v>ignore</v>
      </c>
      <c r="K195" s="1" t="str">
        <f ca="1">IF(OR(onchangeTags!K195="white",onchangeTags!K195="yellow",onchangeTags!K195="grey"),IF('Currently Exported 2'!K195=1, "have", "missing"),IF('Currently Exported 2'!K195=1, "extra", "ignore"))</f>
        <v>ignore</v>
      </c>
      <c r="L195" s="1" t="str">
        <f ca="1">IF(OR(onchangeTags!L195="white",onchangeTags!L195="yellow",onchangeTags!L195="grey"),IF('Currently Exported 2'!L195=1, "have", "missing"),IF('Currently Exported 2'!L195=1, "extra", "ignore"))</f>
        <v>ignore</v>
      </c>
      <c r="M195" s="1" t="str">
        <f ca="1">IF(OR(onchangeTags!M195="white",onchangeTags!M195="yellow",onchangeTags!M195="grey"),IF('Currently Exported 2'!M195=1, "have", "missing"),IF('Currently Exported 2'!M195=1, "extra", "ignore"))</f>
        <v>ignore</v>
      </c>
      <c r="N195" s="1" t="str">
        <f ca="1">IF(OR(onchangeTags!N195="white",onchangeTags!N195="yellow",onchangeTags!N195="grey"),IF('Currently Exported 2'!N195=1, "have", "missing"),IF('Currently Exported 2'!N195=1, "extra", "ignore"))</f>
        <v>ignore</v>
      </c>
      <c r="O195" s="1" t="str">
        <f ca="1">IF(OR(onchangeTags!O195="white",onchangeTags!O195="yellow",onchangeTags!O195="grey"),IF('Currently Exported 2'!O195=1, "have", "missing"),IF('Currently Exported 2'!O195=1, "extra", "ignore"))</f>
        <v>ignore</v>
      </c>
      <c r="P195" s="1" t="str">
        <f ca="1">IF(OR(onchangeTags!P195="white",onchangeTags!P195="yellow",onchangeTags!P195="grey"),IF('Currently Exported 2'!P195=1, "have", "missing"),IF('Currently Exported 2'!P195=1, "extra", "ignore"))</f>
        <v>ignore</v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IF(OR(onchangeTags!B196="white",onchangeTags!B196="yellow",onchangeTags!B196="grey"),IF('Currently Exported 2'!B196=1, "have", "missing"),IF('Currently Exported 2'!B196=1, "extra", "ignore"))</f>
        <v>ignore</v>
      </c>
      <c r="C196" s="1" t="str">
        <f ca="1">IF(OR(onchangeTags!C196="white",onchangeTags!C196="yellow",onchangeTags!C196="grey"),IF('Currently Exported 2'!C196=1, "have", "missing"),IF('Currently Exported 2'!C196=1, "extra", "ignore"))</f>
        <v>ignore</v>
      </c>
      <c r="D196" s="1" t="str">
        <f ca="1">IF(OR(onchangeTags!D196="white",onchangeTags!D196="yellow",onchangeTags!D196="grey"),IF('Currently Exported 2'!D196=1, "have", "missing"),IF('Currently Exported 2'!D196=1, "extra", "ignore"))</f>
        <v>ignore</v>
      </c>
      <c r="E196" s="1" t="str">
        <f ca="1">IF(OR(onchangeTags!E196="white",onchangeTags!E196="yellow",onchangeTags!E196="grey"),IF('Currently Exported 2'!E196=1, "have", "missing"),IF('Currently Exported 2'!E196=1, "extra", "ignore"))</f>
        <v>ignore</v>
      </c>
      <c r="F196" s="1" t="str">
        <f ca="1">IF(OR(onchangeTags!F196="white",onchangeTags!F196="yellow",onchangeTags!F196="grey"),IF('Currently Exported 2'!F196=1, "have", "missing"),IF('Currently Exported 2'!F196=1, "extra", "ignore"))</f>
        <v>ignore</v>
      </c>
      <c r="G196" s="1" t="str">
        <f ca="1">IF(OR(onchangeTags!G196="white",onchangeTags!G196="yellow",onchangeTags!G196="grey"),IF('Currently Exported 2'!G196=1, "have", "missing"),IF('Currently Exported 2'!G196=1, "extra", "ignore"))</f>
        <v>ignore</v>
      </c>
      <c r="H196" s="1" t="str">
        <f ca="1">IF(OR(onchangeTags!H196="white",onchangeTags!H196="yellow",onchangeTags!H196="grey"),IF('Currently Exported 2'!H196=1, "have", "missing"),IF('Currently Exported 2'!H196=1, "extra", "ignore"))</f>
        <v>ignore</v>
      </c>
      <c r="I196" s="1" t="str">
        <f ca="1">IF(OR(onchangeTags!I196="white",onchangeTags!I196="yellow",onchangeTags!I196="grey"),IF('Currently Exported 2'!I196=1, "have", "missing"),IF('Currently Exported 2'!I196=1, "extra", "ignore"))</f>
        <v>ignore</v>
      </c>
      <c r="J196" s="1" t="str">
        <f ca="1">IF(OR(onchangeTags!J196="white",onchangeTags!J196="yellow",onchangeTags!J196="grey"),IF('Currently Exported 2'!J196=1, "have", "missing"),IF('Currently Exported 2'!J196=1, "extra", "ignore"))</f>
        <v>ignore</v>
      </c>
      <c r="K196" s="1" t="str">
        <f ca="1">IF(OR(onchangeTags!K196="white",onchangeTags!K196="yellow",onchangeTags!K196="grey"),IF('Currently Exported 2'!K196=1, "have", "missing"),IF('Currently Exported 2'!K196=1, "extra", "ignore"))</f>
        <v>ignore</v>
      </c>
      <c r="L196" s="1" t="str">
        <f ca="1">IF(OR(onchangeTags!L196="white",onchangeTags!L196="yellow",onchangeTags!L196="grey"),IF('Currently Exported 2'!L196=1, "have", "missing"),IF('Currently Exported 2'!L196=1, "extra", "ignore"))</f>
        <v>ignore</v>
      </c>
      <c r="M196" s="1" t="str">
        <f ca="1">IF(OR(onchangeTags!M196="white",onchangeTags!M196="yellow",onchangeTags!M196="grey"),IF('Currently Exported 2'!M196=1, "have", "missing"),IF('Currently Exported 2'!M196=1, "extra", "ignore"))</f>
        <v>ignore</v>
      </c>
      <c r="N196" s="1" t="str">
        <f ca="1">IF(OR(onchangeTags!N196="white",onchangeTags!N196="yellow",onchangeTags!N196="grey"),IF('Currently Exported 2'!N196=1, "have", "missing"),IF('Currently Exported 2'!N196=1, "extra", "ignore"))</f>
        <v>ignore</v>
      </c>
      <c r="O196" s="1" t="str">
        <f ca="1">IF(OR(onchangeTags!O196="white",onchangeTags!O196="yellow",onchangeTags!O196="grey"),IF('Currently Exported 2'!O196=1, "have", "missing"),IF('Currently Exported 2'!O196=1, "extra", "ignore"))</f>
        <v>ignore</v>
      </c>
      <c r="P196" s="1" t="str">
        <f ca="1">IF(OR(onchangeTags!P196="white",onchangeTags!P196="yellow",onchangeTags!P196="grey"),IF('Currently Exported 2'!P196=1, "have", "missing"),IF('Currently Exported 2'!P196=1, "extra", "ignore"))</f>
        <v>ignore</v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IF(OR(onchangeTags!B197="white",onchangeTags!B197="yellow",onchangeTags!B197="grey"),IF('Currently Exported 2'!B197=1, "have", "missing"),IF('Currently Exported 2'!B197=1, "extra", "ignore"))</f>
        <v>ignore</v>
      </c>
      <c r="C197" s="1" t="str">
        <f ca="1">IF(OR(onchangeTags!C197="white",onchangeTags!C197="yellow",onchangeTags!C197="grey"),IF('Currently Exported 2'!C197=1, "have", "missing"),IF('Currently Exported 2'!C197=1, "extra", "ignore"))</f>
        <v>ignore</v>
      </c>
      <c r="D197" s="1" t="str">
        <f ca="1">IF(OR(onchangeTags!D197="white",onchangeTags!D197="yellow",onchangeTags!D197="grey"),IF('Currently Exported 2'!D197=1, "have", "missing"),IF('Currently Exported 2'!D197=1, "extra", "ignore"))</f>
        <v>ignore</v>
      </c>
      <c r="E197" s="1" t="str">
        <f ca="1">IF(OR(onchangeTags!E197="white",onchangeTags!E197="yellow",onchangeTags!E197="grey"),IF('Currently Exported 2'!E197=1, "have", "missing"),IF('Currently Exported 2'!E197=1, "extra", "ignore"))</f>
        <v>ignore</v>
      </c>
      <c r="F197" s="1" t="str">
        <f ca="1">IF(OR(onchangeTags!F197="white",onchangeTags!F197="yellow",onchangeTags!F197="grey"),IF('Currently Exported 2'!F197=1, "have", "missing"),IF('Currently Exported 2'!F197=1, "extra", "ignore"))</f>
        <v>ignore</v>
      </c>
      <c r="G197" s="1" t="str">
        <f ca="1">IF(OR(onchangeTags!G197="white",onchangeTags!G197="yellow",onchangeTags!G197="grey"),IF('Currently Exported 2'!G197=1, "have", "missing"),IF('Currently Exported 2'!G197=1, "extra", "ignore"))</f>
        <v>ignore</v>
      </c>
      <c r="H197" s="1" t="str">
        <f ca="1">IF(OR(onchangeTags!H197="white",onchangeTags!H197="yellow",onchangeTags!H197="grey"),IF('Currently Exported 2'!H197=1, "have", "missing"),IF('Currently Exported 2'!H197=1, "extra", "ignore"))</f>
        <v>ignore</v>
      </c>
      <c r="I197" s="1" t="str">
        <f ca="1">IF(OR(onchangeTags!I197="white",onchangeTags!I197="yellow",onchangeTags!I197="grey"),IF('Currently Exported 2'!I197=1, "have", "missing"),IF('Currently Exported 2'!I197=1, "extra", "ignore"))</f>
        <v>ignore</v>
      </c>
      <c r="J197" s="1" t="str">
        <f ca="1">IF(OR(onchangeTags!J197="white",onchangeTags!J197="yellow",onchangeTags!J197="grey"),IF('Currently Exported 2'!J197=1, "have", "missing"),IF('Currently Exported 2'!J197=1, "extra", "ignore"))</f>
        <v>ignore</v>
      </c>
      <c r="K197" s="1" t="str">
        <f ca="1">IF(OR(onchangeTags!K197="white",onchangeTags!K197="yellow",onchangeTags!K197="grey"),IF('Currently Exported 2'!K197=1, "have", "missing"),IF('Currently Exported 2'!K197=1, "extra", "ignore"))</f>
        <v>ignore</v>
      </c>
      <c r="L197" s="1" t="str">
        <f ca="1">IF(OR(onchangeTags!L197="white",onchangeTags!L197="yellow",onchangeTags!L197="grey"),IF('Currently Exported 2'!L197=1, "have", "missing"),IF('Currently Exported 2'!L197=1, "extra", "ignore"))</f>
        <v>ignore</v>
      </c>
      <c r="M197" s="1" t="str">
        <f ca="1">IF(OR(onchangeTags!M197="white",onchangeTags!M197="yellow",onchangeTags!M197="grey"),IF('Currently Exported 2'!M197=1, "have", "missing"),IF('Currently Exported 2'!M197=1, "extra", "ignore"))</f>
        <v>ignore</v>
      </c>
      <c r="N197" s="1" t="str">
        <f ca="1">IF(OR(onchangeTags!N197="white",onchangeTags!N197="yellow",onchangeTags!N197="grey"),IF('Currently Exported 2'!N197=1, "have", "missing"),IF('Currently Exported 2'!N197=1, "extra", "ignore"))</f>
        <v>ignore</v>
      </c>
      <c r="O197" s="1" t="str">
        <f ca="1">IF(OR(onchangeTags!O197="white",onchangeTags!O197="yellow",onchangeTags!O197="grey"),IF('Currently Exported 2'!O197=1, "have", "missing"),IF('Currently Exported 2'!O197=1, "extra", "ignore"))</f>
        <v>ignore</v>
      </c>
      <c r="P197" s="1" t="str">
        <f ca="1">IF(OR(onchangeTags!P197="white",onchangeTags!P197="yellow",onchangeTags!P197="grey"),IF('Currently Exported 2'!P197=1, "have", "missing"),IF('Currently Exported 2'!P197=1, "extra", "ignore"))</f>
        <v>ignore</v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IF(OR(onchangeTags!B198="white",onchangeTags!B198="yellow",onchangeTags!B198="grey"),IF('Currently Exported 2'!B198=1, "have", "missing"),IF('Currently Exported 2'!B198=1, "extra", "ignore"))</f>
        <v>ignore</v>
      </c>
      <c r="C198" s="1" t="str">
        <f ca="1">IF(OR(onchangeTags!C198="white",onchangeTags!C198="yellow",onchangeTags!C198="grey"),IF('Currently Exported 2'!C198=1, "have", "missing"),IF('Currently Exported 2'!C198=1, "extra", "ignore"))</f>
        <v>ignore</v>
      </c>
      <c r="D198" s="1" t="str">
        <f ca="1">IF(OR(onchangeTags!D198="white",onchangeTags!D198="yellow",onchangeTags!D198="grey"),IF('Currently Exported 2'!D198=1, "have", "missing"),IF('Currently Exported 2'!D198=1, "extra", "ignore"))</f>
        <v>ignore</v>
      </c>
      <c r="E198" s="1" t="str">
        <f ca="1">IF(OR(onchangeTags!E198="white",onchangeTags!E198="yellow",onchangeTags!E198="grey"),IF('Currently Exported 2'!E198=1, "have", "missing"),IF('Currently Exported 2'!E198=1, "extra", "ignore"))</f>
        <v>ignore</v>
      </c>
      <c r="F198" s="1" t="str">
        <f ca="1">IF(OR(onchangeTags!F198="white",onchangeTags!F198="yellow",onchangeTags!F198="grey"),IF('Currently Exported 2'!F198=1, "have", "missing"),IF('Currently Exported 2'!F198=1, "extra", "ignore"))</f>
        <v>ignore</v>
      </c>
      <c r="G198" s="1" t="str">
        <f ca="1">IF(OR(onchangeTags!G198="white",onchangeTags!G198="yellow",onchangeTags!G198="grey"),IF('Currently Exported 2'!G198=1, "have", "missing"),IF('Currently Exported 2'!G198=1, "extra", "ignore"))</f>
        <v>ignore</v>
      </c>
      <c r="H198" s="1" t="str">
        <f ca="1">IF(OR(onchangeTags!H198="white",onchangeTags!H198="yellow",onchangeTags!H198="grey"),IF('Currently Exported 2'!H198=1, "have", "missing"),IF('Currently Exported 2'!H198=1, "extra", "ignore"))</f>
        <v>ignore</v>
      </c>
      <c r="I198" s="1" t="str">
        <f ca="1">IF(OR(onchangeTags!I198="white",onchangeTags!I198="yellow",onchangeTags!I198="grey"),IF('Currently Exported 2'!I198=1, "have", "missing"),IF('Currently Exported 2'!I198=1, "extra", "ignore"))</f>
        <v>ignore</v>
      </c>
      <c r="J198" s="1" t="str">
        <f ca="1">IF(OR(onchangeTags!J198="white",onchangeTags!J198="yellow",onchangeTags!J198="grey"),IF('Currently Exported 2'!J198=1, "have", "missing"),IF('Currently Exported 2'!J198=1, "extra", "ignore"))</f>
        <v>ignore</v>
      </c>
      <c r="K198" s="1" t="str">
        <f ca="1">IF(OR(onchangeTags!K198="white",onchangeTags!K198="yellow",onchangeTags!K198="grey"),IF('Currently Exported 2'!K198=1, "have", "missing"),IF('Currently Exported 2'!K198=1, "extra", "ignore"))</f>
        <v>ignore</v>
      </c>
      <c r="L198" s="1" t="str">
        <f ca="1">IF(OR(onchangeTags!L198="white",onchangeTags!L198="yellow",onchangeTags!L198="grey"),IF('Currently Exported 2'!L198=1, "have", "missing"),IF('Currently Exported 2'!L198=1, "extra", "ignore"))</f>
        <v>ignore</v>
      </c>
      <c r="M198" s="1" t="str">
        <f ca="1">IF(OR(onchangeTags!M198="white",onchangeTags!M198="yellow",onchangeTags!M198="grey"),IF('Currently Exported 2'!M198=1, "have", "missing"),IF('Currently Exported 2'!M198=1, "extra", "ignore"))</f>
        <v>ignore</v>
      </c>
      <c r="N198" s="1" t="str">
        <f ca="1">IF(OR(onchangeTags!N198="white",onchangeTags!N198="yellow",onchangeTags!N198="grey"),IF('Currently Exported 2'!N198=1, "have", "missing"),IF('Currently Exported 2'!N198=1, "extra", "ignore"))</f>
        <v>ignore</v>
      </c>
      <c r="O198" s="1" t="str">
        <f ca="1">IF(OR(onchangeTags!O198="white",onchangeTags!O198="yellow",onchangeTags!O198="grey"),IF('Currently Exported 2'!O198=1, "have", "missing"),IF('Currently Exported 2'!O198=1, "extra", "ignore"))</f>
        <v>ignore</v>
      </c>
      <c r="P198" s="1" t="str">
        <f ca="1">IF(OR(onchangeTags!P198="white",onchangeTags!P198="yellow",onchangeTags!P198="grey"),IF('Currently Exported 2'!P198=1, "have", "missing"),IF('Currently Exported 2'!P198=1, "extra", "ignore"))</f>
        <v>ignore</v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IF(OR(onchangeTags!B199="white",onchangeTags!B199="yellow",onchangeTags!B199="grey"),IF('Currently Exported 2'!B199=1, "have", "missing"),IF('Currently Exported 2'!B199=1, "extra", "ignore"))</f>
        <v>ignore</v>
      </c>
      <c r="C199" s="1" t="str">
        <f ca="1">IF(OR(onchangeTags!C199="white",onchangeTags!C199="yellow",onchangeTags!C199="grey"),IF('Currently Exported 2'!C199=1, "have", "missing"),IF('Currently Exported 2'!C199=1, "extra", "ignore"))</f>
        <v>ignore</v>
      </c>
      <c r="D199" s="1" t="str">
        <f ca="1">IF(OR(onchangeTags!D199="white",onchangeTags!D199="yellow",onchangeTags!D199="grey"),IF('Currently Exported 2'!D199=1, "have", "missing"),IF('Currently Exported 2'!D199=1, "extra", "ignore"))</f>
        <v>ignore</v>
      </c>
      <c r="E199" s="1" t="str">
        <f ca="1">IF(OR(onchangeTags!E199="white",onchangeTags!E199="yellow",onchangeTags!E199="grey"),IF('Currently Exported 2'!E199=1, "have", "missing"),IF('Currently Exported 2'!E199=1, "extra", "ignore"))</f>
        <v>ignore</v>
      </c>
      <c r="F199" s="1" t="str">
        <f ca="1">IF(OR(onchangeTags!F199="white",onchangeTags!F199="yellow",onchangeTags!F199="grey"),IF('Currently Exported 2'!F199=1, "have", "missing"),IF('Currently Exported 2'!F199=1, "extra", "ignore"))</f>
        <v>ignore</v>
      </c>
      <c r="G199" s="1" t="str">
        <f ca="1">IF(OR(onchangeTags!G199="white",onchangeTags!G199="yellow",onchangeTags!G199="grey"),IF('Currently Exported 2'!G199=1, "have", "missing"),IF('Currently Exported 2'!G199=1, "extra", "ignore"))</f>
        <v>ignore</v>
      </c>
      <c r="H199" s="1" t="str">
        <f ca="1">IF(OR(onchangeTags!H199="white",onchangeTags!H199="yellow",onchangeTags!H199="grey"),IF('Currently Exported 2'!H199=1, "have", "missing"),IF('Currently Exported 2'!H199=1, "extra", "ignore"))</f>
        <v>ignore</v>
      </c>
      <c r="I199" s="1" t="str">
        <f ca="1">IF(OR(onchangeTags!I199="white",onchangeTags!I199="yellow",onchangeTags!I199="grey"),IF('Currently Exported 2'!I199=1, "have", "missing"),IF('Currently Exported 2'!I199=1, "extra", "ignore"))</f>
        <v>ignore</v>
      </c>
      <c r="J199" s="1" t="str">
        <f ca="1">IF(OR(onchangeTags!J199="white",onchangeTags!J199="yellow",onchangeTags!J199="grey"),IF('Currently Exported 2'!J199=1, "have", "missing"),IF('Currently Exported 2'!J199=1, "extra", "ignore"))</f>
        <v>ignore</v>
      </c>
      <c r="K199" s="1" t="str">
        <f ca="1">IF(OR(onchangeTags!K199="white",onchangeTags!K199="yellow",onchangeTags!K199="grey"),IF('Currently Exported 2'!K199=1, "have", "missing"),IF('Currently Exported 2'!K199=1, "extra", "ignore"))</f>
        <v>ignore</v>
      </c>
      <c r="L199" s="1" t="str">
        <f ca="1">IF(OR(onchangeTags!L199="white",onchangeTags!L199="yellow",onchangeTags!L199="grey"),IF('Currently Exported 2'!L199=1, "have", "missing"),IF('Currently Exported 2'!L199=1, "extra", "ignore"))</f>
        <v>ignore</v>
      </c>
      <c r="M199" s="1" t="str">
        <f ca="1">IF(OR(onchangeTags!M199="white",onchangeTags!M199="yellow",onchangeTags!M199="grey"),IF('Currently Exported 2'!M199=1, "have", "missing"),IF('Currently Exported 2'!M199=1, "extra", "ignore"))</f>
        <v>ignore</v>
      </c>
      <c r="N199" s="1" t="str">
        <f ca="1">IF(OR(onchangeTags!N199="white",onchangeTags!N199="yellow",onchangeTags!N199="grey"),IF('Currently Exported 2'!N199=1, "have", "missing"),IF('Currently Exported 2'!N199=1, "extra", "ignore"))</f>
        <v>ignore</v>
      </c>
      <c r="O199" s="1" t="str">
        <f ca="1">IF(OR(onchangeTags!O199="white",onchangeTags!O199="yellow",onchangeTags!O199="grey"),IF('Currently Exported 2'!O199=1, "have", "missing"),IF('Currently Exported 2'!O199=1, "extra", "ignore"))</f>
        <v>ignore</v>
      </c>
      <c r="P199" s="1" t="str">
        <f ca="1">IF(OR(onchangeTags!P199="white",onchangeTags!P199="yellow",onchangeTags!P199="grey"),IF('Currently Exported 2'!P199=1, "have", "missing"),IF('Currently Exported 2'!P199=1, "extra", "ignore"))</f>
        <v>ignore</v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IF(OR(onchangeTags!B200="white",onchangeTags!B200="yellow",onchangeTags!B200="grey"),IF('Currently Exported 2'!B200=1, "have", "missing"),IF('Currently Exported 2'!B200=1, "extra", "ignore"))</f>
        <v>ignore</v>
      </c>
      <c r="C200" s="1" t="str">
        <f ca="1">IF(OR(onchangeTags!C200="white",onchangeTags!C200="yellow",onchangeTags!C200="grey"),IF('Currently Exported 2'!C200=1, "have", "missing"),IF('Currently Exported 2'!C200=1, "extra", "ignore"))</f>
        <v>ignore</v>
      </c>
      <c r="D200" s="1" t="str">
        <f ca="1">IF(OR(onchangeTags!D200="white",onchangeTags!D200="yellow",onchangeTags!D200="grey"),IF('Currently Exported 2'!D200=1, "have", "missing"),IF('Currently Exported 2'!D200=1, "extra", "ignore"))</f>
        <v>ignore</v>
      </c>
      <c r="E200" s="1" t="str">
        <f ca="1">IF(OR(onchangeTags!E200="white",onchangeTags!E200="yellow",onchangeTags!E200="grey"),IF('Currently Exported 2'!E200=1, "have", "missing"),IF('Currently Exported 2'!E200=1, "extra", "ignore"))</f>
        <v>ignore</v>
      </c>
      <c r="F200" s="1" t="str">
        <f ca="1">IF(OR(onchangeTags!F200="white",onchangeTags!F200="yellow",onchangeTags!F200="grey"),IF('Currently Exported 2'!F200=1, "have", "missing"),IF('Currently Exported 2'!F200=1, "extra", "ignore"))</f>
        <v>ignore</v>
      </c>
      <c r="G200" s="1" t="str">
        <f ca="1">IF(OR(onchangeTags!G200="white",onchangeTags!G200="yellow",onchangeTags!G200="grey"),IF('Currently Exported 2'!G200=1, "have", "missing"),IF('Currently Exported 2'!G200=1, "extra", "ignore"))</f>
        <v>ignore</v>
      </c>
      <c r="H200" s="1" t="str">
        <f ca="1">IF(OR(onchangeTags!H200="white",onchangeTags!H200="yellow",onchangeTags!H200="grey"),IF('Currently Exported 2'!H200=1, "have", "missing"),IF('Currently Exported 2'!H200=1, "extra", "ignore"))</f>
        <v>ignore</v>
      </c>
      <c r="I200" s="1" t="str">
        <f ca="1">IF(OR(onchangeTags!I200="white",onchangeTags!I200="yellow",onchangeTags!I200="grey"),IF('Currently Exported 2'!I200=1, "have", "missing"),IF('Currently Exported 2'!I200=1, "extra", "ignore"))</f>
        <v>ignore</v>
      </c>
      <c r="J200" s="1" t="str">
        <f ca="1">IF(OR(onchangeTags!J200="white",onchangeTags!J200="yellow",onchangeTags!J200="grey"),IF('Currently Exported 2'!J200=1, "have", "missing"),IF('Currently Exported 2'!J200=1, "extra", "ignore"))</f>
        <v>ignore</v>
      </c>
      <c r="K200" s="1" t="str">
        <f ca="1">IF(OR(onchangeTags!K200="white",onchangeTags!K200="yellow",onchangeTags!K200="grey"),IF('Currently Exported 2'!K200=1, "have", "missing"),IF('Currently Exported 2'!K200=1, "extra", "ignore"))</f>
        <v>ignore</v>
      </c>
      <c r="L200" s="1" t="str">
        <f ca="1">IF(OR(onchangeTags!L200="white",onchangeTags!L200="yellow",onchangeTags!L200="grey"),IF('Currently Exported 2'!L200=1, "have", "missing"),IF('Currently Exported 2'!L200=1, "extra", "ignore"))</f>
        <v>ignore</v>
      </c>
      <c r="M200" s="1" t="str">
        <f ca="1">IF(OR(onchangeTags!M200="white",onchangeTags!M200="yellow",onchangeTags!M200="grey"),IF('Currently Exported 2'!M200=1, "have", "missing"),IF('Currently Exported 2'!M200=1, "extra", "ignore"))</f>
        <v>ignore</v>
      </c>
      <c r="N200" s="1" t="str">
        <f ca="1">IF(OR(onchangeTags!N200="white",onchangeTags!N200="yellow",onchangeTags!N200="grey"),IF('Currently Exported 2'!N200=1, "have", "missing"),IF('Currently Exported 2'!N200=1, "extra", "ignore"))</f>
        <v>ignore</v>
      </c>
      <c r="O200" s="1" t="str">
        <f ca="1">IF(OR(onchangeTags!O200="white",onchangeTags!O200="yellow",onchangeTags!O200="grey"),IF('Currently Exported 2'!O200=1, "have", "missing"),IF('Currently Exported 2'!O200=1, "extra", "ignore"))</f>
        <v>ignore</v>
      </c>
      <c r="P200" s="1" t="str">
        <f ca="1">IF(OR(onchangeTags!P200="white",onchangeTags!P200="yellow",onchangeTags!P200="grey"),IF('Currently Exported 2'!P200=1, "have", "missing"),IF('Currently Exported 2'!P200=1, "extra", "ignore"))</f>
        <v>ignore</v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IF(OR(onchangeTags!B201="white",onchangeTags!B201="yellow",onchangeTags!B201="grey"),IF('Currently Exported 2'!B201=1, "have", "missing"),IF('Currently Exported 2'!B201=1, "extra", "ignore"))</f>
        <v>ignore</v>
      </c>
      <c r="C201" s="1" t="str">
        <f ca="1">IF(OR(onchangeTags!C201="white",onchangeTags!C201="yellow",onchangeTags!C201="grey"),IF('Currently Exported 2'!C201=1, "have", "missing"),IF('Currently Exported 2'!C201=1, "extra", "ignore"))</f>
        <v>ignore</v>
      </c>
      <c r="D201" s="1" t="str">
        <f ca="1">IF(OR(onchangeTags!D201="white",onchangeTags!D201="yellow",onchangeTags!D201="grey"),IF('Currently Exported 2'!D201=1, "have", "missing"),IF('Currently Exported 2'!D201=1, "extra", "ignore"))</f>
        <v>ignore</v>
      </c>
      <c r="E201" s="1" t="str">
        <f ca="1">IF(OR(onchangeTags!E201="white",onchangeTags!E201="yellow",onchangeTags!E201="grey"),IF('Currently Exported 2'!E201=1, "have", "missing"),IF('Currently Exported 2'!E201=1, "extra", "ignore"))</f>
        <v>ignore</v>
      </c>
      <c r="F201" s="1" t="str">
        <f ca="1">IF(OR(onchangeTags!F201="white",onchangeTags!F201="yellow",onchangeTags!F201="grey"),IF('Currently Exported 2'!F201=1, "have", "missing"),IF('Currently Exported 2'!F201=1, "extra", "ignore"))</f>
        <v>ignore</v>
      </c>
      <c r="G201" s="1" t="str">
        <f ca="1">IF(OR(onchangeTags!G201="white",onchangeTags!G201="yellow",onchangeTags!G201="grey"),IF('Currently Exported 2'!G201=1, "have", "missing"),IF('Currently Exported 2'!G201=1, "extra", "ignore"))</f>
        <v>ignore</v>
      </c>
      <c r="H201" s="1" t="str">
        <f ca="1">IF(OR(onchangeTags!H201="white",onchangeTags!H201="yellow",onchangeTags!H201="grey"),IF('Currently Exported 2'!H201=1, "have", "missing"),IF('Currently Exported 2'!H201=1, "extra", "ignore"))</f>
        <v>ignore</v>
      </c>
      <c r="I201" s="1" t="str">
        <f ca="1">IF(OR(onchangeTags!I201="white",onchangeTags!I201="yellow",onchangeTags!I201="grey"),IF('Currently Exported 2'!I201=1, "have", "missing"),IF('Currently Exported 2'!I201=1, "extra", "ignore"))</f>
        <v>ignore</v>
      </c>
      <c r="J201" s="1" t="str">
        <f ca="1">IF(OR(onchangeTags!J201="white",onchangeTags!J201="yellow",onchangeTags!J201="grey"),IF('Currently Exported 2'!J201=1, "have", "missing"),IF('Currently Exported 2'!J201=1, "extra", "ignore"))</f>
        <v>ignore</v>
      </c>
      <c r="K201" s="1" t="str">
        <f ca="1">IF(OR(onchangeTags!K201="white",onchangeTags!K201="yellow",onchangeTags!K201="grey"),IF('Currently Exported 2'!K201=1, "have", "missing"),IF('Currently Exported 2'!K201=1, "extra", "ignore"))</f>
        <v>ignore</v>
      </c>
      <c r="L201" s="1" t="str">
        <f ca="1">IF(OR(onchangeTags!L201="white",onchangeTags!L201="yellow",onchangeTags!L201="grey"),IF('Currently Exported 2'!L201=1, "have", "missing"),IF('Currently Exported 2'!L201=1, "extra", "ignore"))</f>
        <v>ignore</v>
      </c>
      <c r="M201" s="1" t="str">
        <f ca="1">IF(OR(onchangeTags!M201="white",onchangeTags!M201="yellow",onchangeTags!M201="grey"),IF('Currently Exported 2'!M201=1, "have", "missing"),IF('Currently Exported 2'!M201=1, "extra", "ignore"))</f>
        <v>ignore</v>
      </c>
      <c r="N201" s="1" t="str">
        <f ca="1">IF(OR(onchangeTags!N201="white",onchangeTags!N201="yellow",onchangeTags!N201="grey"),IF('Currently Exported 2'!N201=1, "have", "missing"),IF('Currently Exported 2'!N201=1, "extra", "ignore"))</f>
        <v>ignore</v>
      </c>
      <c r="O201" s="1" t="str">
        <f ca="1">IF(OR(onchangeTags!O201="white",onchangeTags!O201="yellow",onchangeTags!O201="grey"),IF('Currently Exported 2'!O201=1, "have", "missing"),IF('Currently Exported 2'!O201=1, "extra", "ignore"))</f>
        <v>ignore</v>
      </c>
      <c r="P201" s="1" t="str">
        <f ca="1">IF(OR(onchangeTags!P201="white",onchangeTags!P201="yellow",onchangeTags!P201="grey"),IF('Currently Exported 2'!P201=1, "have", "missing"),IF('Currently Exported 2'!P201=1, "extra", "ignore"))</f>
        <v>ignore</v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IF(OR(onchangeTags!B202="white",onchangeTags!B202="yellow",onchangeTags!B202="grey"),IF('Currently Exported 2'!B202=1, "have", "missing"),IF('Currently Exported 2'!B202=1, "extra", "ignore"))</f>
        <v>ignore</v>
      </c>
      <c r="C202" s="1" t="str">
        <f ca="1">IF(OR(onchangeTags!C202="white",onchangeTags!C202="yellow",onchangeTags!C202="grey"),IF('Currently Exported 2'!C202=1, "have", "missing"),IF('Currently Exported 2'!C202=1, "extra", "ignore"))</f>
        <v>ignore</v>
      </c>
      <c r="D202" s="1" t="str">
        <f ca="1">IF(OR(onchangeTags!D202="white",onchangeTags!D202="yellow",onchangeTags!D202="grey"),IF('Currently Exported 2'!D202=1, "have", "missing"),IF('Currently Exported 2'!D202=1, "extra", "ignore"))</f>
        <v>ignore</v>
      </c>
      <c r="E202" s="1" t="str">
        <f ca="1">IF(OR(onchangeTags!E202="white",onchangeTags!E202="yellow",onchangeTags!E202="grey"),IF('Currently Exported 2'!E202=1, "have", "missing"),IF('Currently Exported 2'!E202=1, "extra", "ignore"))</f>
        <v>ignore</v>
      </c>
      <c r="F202" s="1" t="str">
        <f ca="1">IF(OR(onchangeTags!F202="white",onchangeTags!F202="yellow",onchangeTags!F202="grey"),IF('Currently Exported 2'!F202=1, "have", "missing"),IF('Currently Exported 2'!F202=1, "extra", "ignore"))</f>
        <v>ignore</v>
      </c>
      <c r="G202" s="1" t="str">
        <f ca="1">IF(OR(onchangeTags!G202="white",onchangeTags!G202="yellow",onchangeTags!G202="grey"),IF('Currently Exported 2'!G202=1, "have", "missing"),IF('Currently Exported 2'!G202=1, "extra", "ignore"))</f>
        <v>ignore</v>
      </c>
      <c r="H202" s="1" t="str">
        <f ca="1">IF(OR(onchangeTags!H202="white",onchangeTags!H202="yellow",onchangeTags!H202="grey"),IF('Currently Exported 2'!H202=1, "have", "missing"),IF('Currently Exported 2'!H202=1, "extra", "ignore"))</f>
        <v>ignore</v>
      </c>
      <c r="I202" s="1" t="str">
        <f ca="1">IF(OR(onchangeTags!I202="white",onchangeTags!I202="yellow",onchangeTags!I202="grey"),IF('Currently Exported 2'!I202=1, "have", "missing"),IF('Currently Exported 2'!I202=1, "extra", "ignore"))</f>
        <v>ignore</v>
      </c>
      <c r="J202" s="1" t="str">
        <f ca="1">IF(OR(onchangeTags!J202="white",onchangeTags!J202="yellow",onchangeTags!J202="grey"),IF('Currently Exported 2'!J202=1, "have", "missing"),IF('Currently Exported 2'!J202=1, "extra", "ignore"))</f>
        <v>ignore</v>
      </c>
      <c r="K202" s="1" t="str">
        <f ca="1">IF(OR(onchangeTags!K202="white",onchangeTags!K202="yellow",onchangeTags!K202="grey"),IF('Currently Exported 2'!K202=1, "have", "missing"),IF('Currently Exported 2'!K202=1, "extra", "ignore"))</f>
        <v>ignore</v>
      </c>
      <c r="L202" s="1" t="str">
        <f ca="1">IF(OR(onchangeTags!L202="white",onchangeTags!L202="yellow",onchangeTags!L202="grey"),IF('Currently Exported 2'!L202=1, "have", "missing"),IF('Currently Exported 2'!L202=1, "extra", "ignore"))</f>
        <v>ignore</v>
      </c>
      <c r="M202" s="1" t="str">
        <f ca="1">IF(OR(onchangeTags!M202="white",onchangeTags!M202="yellow",onchangeTags!M202="grey"),IF('Currently Exported 2'!M202=1, "have", "missing"),IF('Currently Exported 2'!M202=1, "extra", "ignore"))</f>
        <v>ignore</v>
      </c>
      <c r="N202" s="1" t="str">
        <f ca="1">IF(OR(onchangeTags!N202="white",onchangeTags!N202="yellow",onchangeTags!N202="grey"),IF('Currently Exported 2'!N202=1, "have", "missing"),IF('Currently Exported 2'!N202=1, "extra", "ignore"))</f>
        <v>ignore</v>
      </c>
      <c r="O202" s="1" t="str">
        <f ca="1">IF(OR(onchangeTags!O202="white",onchangeTags!O202="yellow",onchangeTags!O202="grey"),IF('Currently Exported 2'!O202=1, "have", "missing"),IF('Currently Exported 2'!O202=1, "extra", "ignore"))</f>
        <v>ignore</v>
      </c>
      <c r="P202" s="1" t="str">
        <f ca="1">IF(OR(onchangeTags!P202="white",onchangeTags!P202="yellow",onchangeTags!P202="grey"),IF('Currently Exported 2'!P202=1, "have", "missing"),IF('Currently Exported 2'!P202=1, "extra", "ignore"))</f>
        <v>ignore</v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IF(OR(onchangeTags!B203="white",onchangeTags!B203="yellow",onchangeTags!B203="grey"),IF('Currently Exported 2'!B203=1, "have", "missing"),IF('Currently Exported 2'!B203=1, "extra", "ignore"))</f>
        <v>ignore</v>
      </c>
      <c r="C203" s="1" t="str">
        <f ca="1">IF(OR(onchangeTags!C203="white",onchangeTags!C203="yellow",onchangeTags!C203="grey"),IF('Currently Exported 2'!C203=1, "have", "missing"),IF('Currently Exported 2'!C203=1, "extra", "ignore"))</f>
        <v>ignore</v>
      </c>
      <c r="D203" s="1" t="str">
        <f ca="1">IF(OR(onchangeTags!D203="white",onchangeTags!D203="yellow",onchangeTags!D203="grey"),IF('Currently Exported 2'!D203=1, "have", "missing"),IF('Currently Exported 2'!D203=1, "extra", "ignore"))</f>
        <v>ignore</v>
      </c>
      <c r="E203" s="1" t="str">
        <f ca="1">IF(OR(onchangeTags!E203="white",onchangeTags!E203="yellow",onchangeTags!E203="grey"),IF('Currently Exported 2'!E203=1, "have", "missing"),IF('Currently Exported 2'!E203=1, "extra", "ignore"))</f>
        <v>ignore</v>
      </c>
      <c r="F203" s="1" t="str">
        <f ca="1">IF(OR(onchangeTags!F203="white",onchangeTags!F203="yellow",onchangeTags!F203="grey"),IF('Currently Exported 2'!F203=1, "have", "missing"),IF('Currently Exported 2'!F203=1, "extra", "ignore"))</f>
        <v>ignore</v>
      </c>
      <c r="G203" s="1" t="str">
        <f ca="1">IF(OR(onchangeTags!G203="white",onchangeTags!G203="yellow",onchangeTags!G203="grey"),IF('Currently Exported 2'!G203=1, "have", "missing"),IF('Currently Exported 2'!G203=1, "extra", "ignore"))</f>
        <v>ignore</v>
      </c>
      <c r="H203" s="1" t="str">
        <f ca="1">IF(OR(onchangeTags!H203="white",onchangeTags!H203="yellow",onchangeTags!H203="grey"),IF('Currently Exported 2'!H203=1, "have", "missing"),IF('Currently Exported 2'!H203=1, "extra", "ignore"))</f>
        <v>ignore</v>
      </c>
      <c r="I203" s="1" t="str">
        <f ca="1">IF(OR(onchangeTags!I203="white",onchangeTags!I203="yellow",onchangeTags!I203="grey"),IF('Currently Exported 2'!I203=1, "have", "missing"),IF('Currently Exported 2'!I203=1, "extra", "ignore"))</f>
        <v>ignore</v>
      </c>
      <c r="J203" s="1" t="str">
        <f ca="1">IF(OR(onchangeTags!J203="white",onchangeTags!J203="yellow",onchangeTags!J203="grey"),IF('Currently Exported 2'!J203=1, "have", "missing"),IF('Currently Exported 2'!J203=1, "extra", "ignore"))</f>
        <v>ignore</v>
      </c>
      <c r="K203" s="1" t="str">
        <f ca="1">IF(OR(onchangeTags!K203="white",onchangeTags!K203="yellow",onchangeTags!K203="grey"),IF('Currently Exported 2'!K203=1, "have", "missing"),IF('Currently Exported 2'!K203=1, "extra", "ignore"))</f>
        <v>ignore</v>
      </c>
      <c r="L203" s="1" t="str">
        <f ca="1">IF(OR(onchangeTags!L203="white",onchangeTags!L203="yellow",onchangeTags!L203="grey"),IF('Currently Exported 2'!L203=1, "have", "missing"),IF('Currently Exported 2'!L203=1, "extra", "ignore"))</f>
        <v>ignore</v>
      </c>
      <c r="M203" s="1" t="str">
        <f ca="1">IF(OR(onchangeTags!M203="white",onchangeTags!M203="yellow",onchangeTags!M203="grey"),IF('Currently Exported 2'!M203=1, "have", "missing"),IF('Currently Exported 2'!M203=1, "extra", "ignore"))</f>
        <v>ignore</v>
      </c>
      <c r="N203" s="1" t="str">
        <f ca="1">IF(OR(onchangeTags!N203="white",onchangeTags!N203="yellow",onchangeTags!N203="grey"),IF('Currently Exported 2'!N203=1, "have", "missing"),IF('Currently Exported 2'!N203=1, "extra", "ignore"))</f>
        <v>ignore</v>
      </c>
      <c r="O203" s="1" t="str">
        <f ca="1">IF(OR(onchangeTags!O203="white",onchangeTags!O203="yellow",onchangeTags!O203="grey"),IF('Currently Exported 2'!O203=1, "have", "missing"),IF('Currently Exported 2'!O203=1, "extra", "ignore"))</f>
        <v>ignore</v>
      </c>
      <c r="P203" s="1" t="str">
        <f ca="1">IF(OR(onchangeTags!P203="white",onchangeTags!P203="yellow",onchangeTags!P203="grey"),IF('Currently Exported 2'!P203=1, "have", "missing"),IF('Currently Exported 2'!P203=1, "extra", "ignore"))</f>
        <v>ignore</v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IF(OR(onchangeTags!B204="white",onchangeTags!B204="yellow",onchangeTags!B204="grey"),IF('Currently Exported 2'!B204=1, "have", "missing"),IF('Currently Exported 2'!B204=1, "extra", "ignore"))</f>
        <v>ignore</v>
      </c>
      <c r="C204" s="1" t="str">
        <f ca="1">IF(OR(onchangeTags!C204="white",onchangeTags!C204="yellow",onchangeTags!C204="grey"),IF('Currently Exported 2'!C204=1, "have", "missing"),IF('Currently Exported 2'!C204=1, "extra", "ignore"))</f>
        <v>ignore</v>
      </c>
      <c r="D204" s="1" t="str">
        <f ca="1">IF(OR(onchangeTags!D204="white",onchangeTags!D204="yellow",onchangeTags!D204="grey"),IF('Currently Exported 2'!D204=1, "have", "missing"),IF('Currently Exported 2'!D204=1, "extra", "ignore"))</f>
        <v>ignore</v>
      </c>
      <c r="E204" s="1" t="str">
        <f ca="1">IF(OR(onchangeTags!E204="white",onchangeTags!E204="yellow",onchangeTags!E204="grey"),IF('Currently Exported 2'!E204=1, "have", "missing"),IF('Currently Exported 2'!E204=1, "extra", "ignore"))</f>
        <v>ignore</v>
      </c>
      <c r="F204" s="1" t="str">
        <f ca="1">IF(OR(onchangeTags!F204="white",onchangeTags!F204="yellow",onchangeTags!F204="grey"),IF('Currently Exported 2'!F204=1, "have", "missing"),IF('Currently Exported 2'!F204=1, "extra", "ignore"))</f>
        <v>ignore</v>
      </c>
      <c r="G204" s="1" t="str">
        <f ca="1">IF(OR(onchangeTags!G204="white",onchangeTags!G204="yellow",onchangeTags!G204="grey"),IF('Currently Exported 2'!G204=1, "have", "missing"),IF('Currently Exported 2'!G204=1, "extra", "ignore"))</f>
        <v>ignore</v>
      </c>
      <c r="H204" s="1" t="str">
        <f ca="1">IF(OR(onchangeTags!H204="white",onchangeTags!H204="yellow",onchangeTags!H204="grey"),IF('Currently Exported 2'!H204=1, "have", "missing"),IF('Currently Exported 2'!H204=1, "extra", "ignore"))</f>
        <v>ignore</v>
      </c>
      <c r="I204" s="1" t="str">
        <f ca="1">IF(OR(onchangeTags!I204="white",onchangeTags!I204="yellow",onchangeTags!I204="grey"),IF('Currently Exported 2'!I204=1, "have", "missing"),IF('Currently Exported 2'!I204=1, "extra", "ignore"))</f>
        <v>ignore</v>
      </c>
      <c r="J204" s="1" t="str">
        <f ca="1">IF(OR(onchangeTags!J204="white",onchangeTags!J204="yellow",onchangeTags!J204="grey"),IF('Currently Exported 2'!J204=1, "have", "missing"),IF('Currently Exported 2'!J204=1, "extra", "ignore"))</f>
        <v>ignore</v>
      </c>
      <c r="K204" s="1" t="str">
        <f ca="1">IF(OR(onchangeTags!K204="white",onchangeTags!K204="yellow",onchangeTags!K204="grey"),IF('Currently Exported 2'!K204=1, "have", "missing"),IF('Currently Exported 2'!K204=1, "extra", "ignore"))</f>
        <v>ignore</v>
      </c>
      <c r="L204" s="1" t="str">
        <f ca="1">IF(OR(onchangeTags!L204="white",onchangeTags!L204="yellow",onchangeTags!L204="grey"),IF('Currently Exported 2'!L204=1, "have", "missing"),IF('Currently Exported 2'!L204=1, "extra", "ignore"))</f>
        <v>ignore</v>
      </c>
      <c r="M204" s="1" t="str">
        <f ca="1">IF(OR(onchangeTags!M204="white",onchangeTags!M204="yellow",onchangeTags!M204="grey"),IF('Currently Exported 2'!M204=1, "have", "missing"),IF('Currently Exported 2'!M204=1, "extra", "ignore"))</f>
        <v>ignore</v>
      </c>
      <c r="N204" s="1" t="str">
        <f ca="1">IF(OR(onchangeTags!N204="white",onchangeTags!N204="yellow",onchangeTags!N204="grey"),IF('Currently Exported 2'!N204=1, "have", "missing"),IF('Currently Exported 2'!N204=1, "extra", "ignore"))</f>
        <v>ignore</v>
      </c>
      <c r="O204" s="1" t="str">
        <f ca="1">IF(OR(onchangeTags!O204="white",onchangeTags!O204="yellow",onchangeTags!O204="grey"),IF('Currently Exported 2'!O204=1, "have", "missing"),IF('Currently Exported 2'!O204=1, "extra", "ignore"))</f>
        <v>ignore</v>
      </c>
      <c r="P204" s="1" t="str">
        <f ca="1">IF(OR(onchangeTags!P204="white",onchangeTags!P204="yellow",onchangeTags!P204="grey"),IF('Currently Exported 2'!P204=1, "have", "missing"),IF('Currently Exported 2'!P204=1, "extra", "ignore"))</f>
        <v>ignore</v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IF(OR(onchangeTags!B205="white",onchangeTags!B205="yellow",onchangeTags!B205="grey"),IF('Currently Exported 2'!B205=1, "have", "missing"),IF('Currently Exported 2'!B205=1, "extra", "ignore"))</f>
        <v>ignore</v>
      </c>
      <c r="C205" s="1" t="str">
        <f ca="1">IF(OR(onchangeTags!C205="white",onchangeTags!C205="yellow",onchangeTags!C205="grey"),IF('Currently Exported 2'!C205=1, "have", "missing"),IF('Currently Exported 2'!C205=1, "extra", "ignore"))</f>
        <v>ignore</v>
      </c>
      <c r="D205" s="1" t="str">
        <f ca="1">IF(OR(onchangeTags!D205="white",onchangeTags!D205="yellow",onchangeTags!D205="grey"),IF('Currently Exported 2'!D205=1, "have", "missing"),IF('Currently Exported 2'!D205=1, "extra", "ignore"))</f>
        <v>ignore</v>
      </c>
      <c r="E205" s="1" t="str">
        <f ca="1">IF(OR(onchangeTags!E205="white",onchangeTags!E205="yellow",onchangeTags!E205="grey"),IF('Currently Exported 2'!E205=1, "have", "missing"),IF('Currently Exported 2'!E205=1, "extra", "ignore"))</f>
        <v>ignore</v>
      </c>
      <c r="F205" s="1" t="str">
        <f ca="1">IF(OR(onchangeTags!F205="white",onchangeTags!F205="yellow",onchangeTags!F205="grey"),IF('Currently Exported 2'!F205=1, "have", "missing"),IF('Currently Exported 2'!F205=1, "extra", "ignore"))</f>
        <v>ignore</v>
      </c>
      <c r="G205" s="1" t="str">
        <f ca="1">IF(OR(onchangeTags!G205="white",onchangeTags!G205="yellow",onchangeTags!G205="grey"),IF('Currently Exported 2'!G205=1, "have", "missing"),IF('Currently Exported 2'!G205=1, "extra", "ignore"))</f>
        <v>ignore</v>
      </c>
      <c r="H205" s="1" t="str">
        <f ca="1">IF(OR(onchangeTags!H205="white",onchangeTags!H205="yellow",onchangeTags!H205="grey"),IF('Currently Exported 2'!H205=1, "have", "missing"),IF('Currently Exported 2'!H205=1, "extra", "ignore"))</f>
        <v>ignore</v>
      </c>
      <c r="I205" s="1" t="str">
        <f ca="1">IF(OR(onchangeTags!I205="white",onchangeTags!I205="yellow",onchangeTags!I205="grey"),IF('Currently Exported 2'!I205=1, "have", "missing"),IF('Currently Exported 2'!I205=1, "extra", "ignore"))</f>
        <v>ignore</v>
      </c>
      <c r="J205" s="1" t="str">
        <f ca="1">IF(OR(onchangeTags!J205="white",onchangeTags!J205="yellow",onchangeTags!J205="grey"),IF('Currently Exported 2'!J205=1, "have", "missing"),IF('Currently Exported 2'!J205=1, "extra", "ignore"))</f>
        <v>ignore</v>
      </c>
      <c r="K205" s="1" t="str">
        <f ca="1">IF(OR(onchangeTags!K205="white",onchangeTags!K205="yellow",onchangeTags!K205="grey"),IF('Currently Exported 2'!K205=1, "have", "missing"),IF('Currently Exported 2'!K205=1, "extra", "ignore"))</f>
        <v>ignore</v>
      </c>
      <c r="L205" s="1" t="str">
        <f ca="1">IF(OR(onchangeTags!L205="white",onchangeTags!L205="yellow",onchangeTags!L205="grey"),IF('Currently Exported 2'!L205=1, "have", "missing"),IF('Currently Exported 2'!L205=1, "extra", "ignore"))</f>
        <v>ignore</v>
      </c>
      <c r="M205" s="1" t="str">
        <f ca="1">IF(OR(onchangeTags!M205="white",onchangeTags!M205="yellow",onchangeTags!M205="grey"),IF('Currently Exported 2'!M205=1, "have", "missing"),IF('Currently Exported 2'!M205=1, "extra", "ignore"))</f>
        <v>ignore</v>
      </c>
      <c r="N205" s="1" t="str">
        <f ca="1">IF(OR(onchangeTags!N205="white",onchangeTags!N205="yellow",onchangeTags!N205="grey"),IF('Currently Exported 2'!N205=1, "have", "missing"),IF('Currently Exported 2'!N205=1, "extra", "ignore"))</f>
        <v>ignore</v>
      </c>
      <c r="O205" s="1" t="str">
        <f ca="1">IF(OR(onchangeTags!O205="white",onchangeTags!O205="yellow",onchangeTags!O205="grey"),IF('Currently Exported 2'!O205=1, "have", "missing"),IF('Currently Exported 2'!O205=1, "extra", "ignore"))</f>
        <v>ignore</v>
      </c>
      <c r="P205" s="1" t="str">
        <f ca="1">IF(OR(onchangeTags!P205="white",onchangeTags!P205="yellow",onchangeTags!P205="grey"),IF('Currently Exported 2'!P205=1, "have", "missing"),IF('Currently Exported 2'!P205=1, "extra", "ignore"))</f>
        <v>ignore</v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IF(OR(onchangeTags!B206="white",onchangeTags!B206="yellow",onchangeTags!B206="grey"),IF('Currently Exported 2'!B206=1, "have", "missing"),IF('Currently Exported 2'!B206=1, "extra", "ignore"))</f>
        <v>ignore</v>
      </c>
      <c r="C206" s="1" t="str">
        <f ca="1">IF(OR(onchangeTags!C206="white",onchangeTags!C206="yellow",onchangeTags!C206="grey"),IF('Currently Exported 2'!C206=1, "have", "missing"),IF('Currently Exported 2'!C206=1, "extra", "ignore"))</f>
        <v>ignore</v>
      </c>
      <c r="D206" s="1" t="str">
        <f ca="1">IF(OR(onchangeTags!D206="white",onchangeTags!D206="yellow",onchangeTags!D206="grey"),IF('Currently Exported 2'!D206=1, "have", "missing"),IF('Currently Exported 2'!D206=1, "extra", "ignore"))</f>
        <v>ignore</v>
      </c>
      <c r="E206" s="1" t="str">
        <f ca="1">IF(OR(onchangeTags!E206="white",onchangeTags!E206="yellow",onchangeTags!E206="grey"),IF('Currently Exported 2'!E206=1, "have", "missing"),IF('Currently Exported 2'!E206=1, "extra", "ignore"))</f>
        <v>ignore</v>
      </c>
      <c r="F206" s="1" t="str">
        <f ca="1">IF(OR(onchangeTags!F206="white",onchangeTags!F206="yellow",onchangeTags!F206="grey"),IF('Currently Exported 2'!F206=1, "have", "missing"),IF('Currently Exported 2'!F206=1, "extra", "ignore"))</f>
        <v>ignore</v>
      </c>
      <c r="G206" s="1" t="str">
        <f ca="1">IF(OR(onchangeTags!G206="white",onchangeTags!G206="yellow",onchangeTags!G206="grey"),IF('Currently Exported 2'!G206=1, "have", "missing"),IF('Currently Exported 2'!G206=1, "extra", "ignore"))</f>
        <v>ignore</v>
      </c>
      <c r="H206" s="1" t="str">
        <f ca="1">IF(OR(onchangeTags!H206="white",onchangeTags!H206="yellow",onchangeTags!H206="grey"),IF('Currently Exported 2'!H206=1, "have", "missing"),IF('Currently Exported 2'!H206=1, "extra", "ignore"))</f>
        <v>ignore</v>
      </c>
      <c r="I206" s="1" t="str">
        <f ca="1">IF(OR(onchangeTags!I206="white",onchangeTags!I206="yellow",onchangeTags!I206="grey"),IF('Currently Exported 2'!I206=1, "have", "missing"),IF('Currently Exported 2'!I206=1, "extra", "ignore"))</f>
        <v>ignore</v>
      </c>
      <c r="J206" s="1" t="str">
        <f ca="1">IF(OR(onchangeTags!J206="white",onchangeTags!J206="yellow",onchangeTags!J206="grey"),IF('Currently Exported 2'!J206=1, "have", "missing"),IF('Currently Exported 2'!J206=1, "extra", "ignore"))</f>
        <v>ignore</v>
      </c>
      <c r="K206" s="1" t="str">
        <f ca="1">IF(OR(onchangeTags!K206="white",onchangeTags!K206="yellow",onchangeTags!K206="grey"),IF('Currently Exported 2'!K206=1, "have", "missing"),IF('Currently Exported 2'!K206=1, "extra", "ignore"))</f>
        <v>ignore</v>
      </c>
      <c r="L206" s="1" t="str">
        <f ca="1">IF(OR(onchangeTags!L206="white",onchangeTags!L206="yellow",onchangeTags!L206="grey"),IF('Currently Exported 2'!L206=1, "have", "missing"),IF('Currently Exported 2'!L206=1, "extra", "ignore"))</f>
        <v>ignore</v>
      </c>
      <c r="M206" s="1" t="str">
        <f ca="1">IF(OR(onchangeTags!M206="white",onchangeTags!M206="yellow",onchangeTags!M206="grey"),IF('Currently Exported 2'!M206=1, "have", "missing"),IF('Currently Exported 2'!M206=1, "extra", "ignore"))</f>
        <v>ignore</v>
      </c>
      <c r="N206" s="1" t="str">
        <f ca="1">IF(OR(onchangeTags!N206="white",onchangeTags!N206="yellow",onchangeTags!N206="grey"),IF('Currently Exported 2'!N206=1, "have", "missing"),IF('Currently Exported 2'!N206=1, "extra", "ignore"))</f>
        <v>ignore</v>
      </c>
      <c r="O206" s="1" t="str">
        <f ca="1">IF(OR(onchangeTags!O206="white",onchangeTags!O206="yellow",onchangeTags!O206="grey"),IF('Currently Exported 2'!O206=1, "have", "missing"),IF('Currently Exported 2'!O206=1, "extra", "ignore"))</f>
        <v>ignore</v>
      </c>
      <c r="P206" s="1" t="str">
        <f ca="1">IF(OR(onchangeTags!P206="white",onchangeTags!P206="yellow",onchangeTags!P206="grey"),IF('Currently Exported 2'!P206=1, "have", "missing"),IF('Currently Exported 2'!P206=1, "extra", "ignore"))</f>
        <v>ignore</v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IF(OR(onchangeTags!B207="white",onchangeTags!B207="yellow",onchangeTags!B207="grey"),IF('Currently Exported 2'!B207=1, "have", "missing"),IF('Currently Exported 2'!B207=1, "extra", "ignore"))</f>
        <v>ignore</v>
      </c>
      <c r="C207" s="1" t="str">
        <f ca="1">IF(OR(onchangeTags!C207="white",onchangeTags!C207="yellow",onchangeTags!C207="grey"),IF('Currently Exported 2'!C207=1, "have", "missing"),IF('Currently Exported 2'!C207=1, "extra", "ignore"))</f>
        <v>ignore</v>
      </c>
      <c r="D207" s="1" t="str">
        <f ca="1">IF(OR(onchangeTags!D207="white",onchangeTags!D207="yellow",onchangeTags!D207="grey"),IF('Currently Exported 2'!D207=1, "have", "missing"),IF('Currently Exported 2'!D207=1, "extra", "ignore"))</f>
        <v>ignore</v>
      </c>
      <c r="E207" s="1" t="str">
        <f ca="1">IF(OR(onchangeTags!E207="white",onchangeTags!E207="yellow",onchangeTags!E207="grey"),IF('Currently Exported 2'!E207=1, "have", "missing"),IF('Currently Exported 2'!E207=1, "extra", "ignore"))</f>
        <v>ignore</v>
      </c>
      <c r="F207" s="1" t="str">
        <f ca="1">IF(OR(onchangeTags!F207="white",onchangeTags!F207="yellow",onchangeTags!F207="grey"),IF('Currently Exported 2'!F207=1, "have", "missing"),IF('Currently Exported 2'!F207=1, "extra", "ignore"))</f>
        <v>ignore</v>
      </c>
      <c r="G207" s="1" t="str">
        <f ca="1">IF(OR(onchangeTags!G207="white",onchangeTags!G207="yellow",onchangeTags!G207="grey"),IF('Currently Exported 2'!G207=1, "have", "missing"),IF('Currently Exported 2'!G207=1, "extra", "ignore"))</f>
        <v>ignore</v>
      </c>
      <c r="H207" s="1" t="str">
        <f ca="1">IF(OR(onchangeTags!H207="white",onchangeTags!H207="yellow",onchangeTags!H207="grey"),IF('Currently Exported 2'!H207=1, "have", "missing"),IF('Currently Exported 2'!H207=1, "extra", "ignore"))</f>
        <v>ignore</v>
      </c>
      <c r="I207" s="1" t="str">
        <f ca="1">IF(OR(onchangeTags!I207="white",onchangeTags!I207="yellow",onchangeTags!I207="grey"),IF('Currently Exported 2'!I207=1, "have", "missing"),IF('Currently Exported 2'!I207=1, "extra", "ignore"))</f>
        <v>ignore</v>
      </c>
      <c r="J207" s="1" t="str">
        <f ca="1">IF(OR(onchangeTags!J207="white",onchangeTags!J207="yellow",onchangeTags!J207="grey"),IF('Currently Exported 2'!J207=1, "have", "missing"),IF('Currently Exported 2'!J207=1, "extra", "ignore"))</f>
        <v>ignore</v>
      </c>
      <c r="K207" s="1" t="str">
        <f ca="1">IF(OR(onchangeTags!K207="white",onchangeTags!K207="yellow",onchangeTags!K207="grey"),IF('Currently Exported 2'!K207=1, "have", "missing"),IF('Currently Exported 2'!K207=1, "extra", "ignore"))</f>
        <v>ignore</v>
      </c>
      <c r="L207" s="1" t="str">
        <f ca="1">IF(OR(onchangeTags!L207="white",onchangeTags!L207="yellow",onchangeTags!L207="grey"),IF('Currently Exported 2'!L207=1, "have", "missing"),IF('Currently Exported 2'!L207=1, "extra", "ignore"))</f>
        <v>ignore</v>
      </c>
      <c r="M207" s="1" t="str">
        <f ca="1">IF(OR(onchangeTags!M207="white",onchangeTags!M207="yellow",onchangeTags!M207="grey"),IF('Currently Exported 2'!M207=1, "have", "missing"),IF('Currently Exported 2'!M207=1, "extra", "ignore"))</f>
        <v>ignore</v>
      </c>
      <c r="N207" s="1" t="str">
        <f ca="1">IF(OR(onchangeTags!N207="white",onchangeTags!N207="yellow",onchangeTags!N207="grey"),IF('Currently Exported 2'!N207=1, "have", "missing"),IF('Currently Exported 2'!N207=1, "extra", "ignore"))</f>
        <v>ignore</v>
      </c>
      <c r="O207" s="1" t="str">
        <f ca="1">IF(OR(onchangeTags!O207="white",onchangeTags!O207="yellow",onchangeTags!O207="grey"),IF('Currently Exported 2'!O207=1, "have", "missing"),IF('Currently Exported 2'!O207=1, "extra", "ignore"))</f>
        <v>ignore</v>
      </c>
      <c r="P207" s="1" t="str">
        <f ca="1">IF(OR(onchangeTags!P207="white",onchangeTags!P207="yellow",onchangeTags!P207="grey"),IF('Currently Exported 2'!P207=1, "have", "missing"),IF('Currently Exported 2'!P207=1, "extra", "ignore"))</f>
        <v>ignore</v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IF(OR(onchangeTags!B208="white",onchangeTags!B208="yellow",onchangeTags!B208="grey"),IF('Currently Exported 2'!B208=1, "have", "missing"),IF('Currently Exported 2'!B208=1, "extra", "ignore"))</f>
        <v>ignore</v>
      </c>
      <c r="C208" s="1" t="str">
        <f ca="1">IF(OR(onchangeTags!C208="white",onchangeTags!C208="yellow",onchangeTags!C208="grey"),IF('Currently Exported 2'!C208=1, "have", "missing"),IF('Currently Exported 2'!C208=1, "extra", "ignore"))</f>
        <v>ignore</v>
      </c>
      <c r="D208" s="1" t="str">
        <f ca="1">IF(OR(onchangeTags!D208="white",onchangeTags!D208="yellow",onchangeTags!D208="grey"),IF('Currently Exported 2'!D208=1, "have", "missing"),IF('Currently Exported 2'!D208=1, "extra", "ignore"))</f>
        <v>ignore</v>
      </c>
      <c r="E208" s="1" t="str">
        <f ca="1">IF(OR(onchangeTags!E208="white",onchangeTags!E208="yellow",onchangeTags!E208="grey"),IF('Currently Exported 2'!E208=1, "have", "missing"),IF('Currently Exported 2'!E208=1, "extra", "ignore"))</f>
        <v>ignore</v>
      </c>
      <c r="F208" s="1" t="str">
        <f ca="1">IF(OR(onchangeTags!F208="white",onchangeTags!F208="yellow",onchangeTags!F208="grey"),IF('Currently Exported 2'!F208=1, "have", "missing"),IF('Currently Exported 2'!F208=1, "extra", "ignore"))</f>
        <v>ignore</v>
      </c>
      <c r="G208" s="1" t="str">
        <f ca="1">IF(OR(onchangeTags!G208="white",onchangeTags!G208="yellow",onchangeTags!G208="grey"),IF('Currently Exported 2'!G208=1, "have", "missing"),IF('Currently Exported 2'!G208=1, "extra", "ignore"))</f>
        <v>ignore</v>
      </c>
      <c r="H208" s="1" t="str">
        <f ca="1">IF(OR(onchangeTags!H208="white",onchangeTags!H208="yellow",onchangeTags!H208="grey"),IF('Currently Exported 2'!H208=1, "have", "missing"),IF('Currently Exported 2'!H208=1, "extra", "ignore"))</f>
        <v>ignore</v>
      </c>
      <c r="I208" s="1" t="str">
        <f ca="1">IF(OR(onchangeTags!I208="white",onchangeTags!I208="yellow",onchangeTags!I208="grey"),IF('Currently Exported 2'!I208=1, "have", "missing"),IF('Currently Exported 2'!I208=1, "extra", "ignore"))</f>
        <v>ignore</v>
      </c>
      <c r="J208" s="1" t="str">
        <f ca="1">IF(OR(onchangeTags!J208="white",onchangeTags!J208="yellow",onchangeTags!J208="grey"),IF('Currently Exported 2'!J208=1, "have", "missing"),IF('Currently Exported 2'!J208=1, "extra", "ignore"))</f>
        <v>ignore</v>
      </c>
      <c r="K208" s="1" t="str">
        <f ca="1">IF(OR(onchangeTags!K208="white",onchangeTags!K208="yellow",onchangeTags!K208="grey"),IF('Currently Exported 2'!K208=1, "have", "missing"),IF('Currently Exported 2'!K208=1, "extra", "ignore"))</f>
        <v>ignore</v>
      </c>
      <c r="L208" s="1" t="str">
        <f ca="1">IF(OR(onchangeTags!L208="white",onchangeTags!L208="yellow",onchangeTags!L208="grey"),IF('Currently Exported 2'!L208=1, "have", "missing"),IF('Currently Exported 2'!L208=1, "extra", "ignore"))</f>
        <v>ignore</v>
      </c>
      <c r="M208" s="1" t="str">
        <f ca="1">IF(OR(onchangeTags!M208="white",onchangeTags!M208="yellow",onchangeTags!M208="grey"),IF('Currently Exported 2'!M208=1, "have", "missing"),IF('Currently Exported 2'!M208=1, "extra", "ignore"))</f>
        <v>ignore</v>
      </c>
      <c r="N208" s="1" t="str">
        <f ca="1">IF(OR(onchangeTags!N208="white",onchangeTags!N208="yellow",onchangeTags!N208="grey"),IF('Currently Exported 2'!N208=1, "have", "missing"),IF('Currently Exported 2'!N208=1, "extra", "ignore"))</f>
        <v>ignore</v>
      </c>
      <c r="O208" s="1" t="str">
        <f ca="1">IF(OR(onchangeTags!O208="white",onchangeTags!O208="yellow",onchangeTags!O208="grey"),IF('Currently Exported 2'!O208=1, "have", "missing"),IF('Currently Exported 2'!O208=1, "extra", "ignore"))</f>
        <v>ignore</v>
      </c>
      <c r="P208" s="1" t="str">
        <f ca="1">IF(OR(onchangeTags!P208="white",onchangeTags!P208="yellow",onchangeTags!P208="grey"),IF('Currently Exported 2'!P208=1, "have", "missing"),IF('Currently Exported 2'!P208=1, "extra", "ignore"))</f>
        <v>ignore</v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IF(OR(onchangeTags!B209="white",onchangeTags!B209="yellow",onchangeTags!B209="grey"),IF('Currently Exported 2'!B209=1, "have", "missing"),IF('Currently Exported 2'!B209=1, "extra", "ignore"))</f>
        <v>ignore</v>
      </c>
      <c r="C209" s="1" t="str">
        <f ca="1">IF(OR(onchangeTags!C209="white",onchangeTags!C209="yellow",onchangeTags!C209="grey"),IF('Currently Exported 2'!C209=1, "have", "missing"),IF('Currently Exported 2'!C209=1, "extra", "ignore"))</f>
        <v>ignore</v>
      </c>
      <c r="D209" s="1" t="str">
        <f ca="1">IF(OR(onchangeTags!D209="white",onchangeTags!D209="yellow",onchangeTags!D209="grey"),IF('Currently Exported 2'!D209=1, "have", "missing"),IF('Currently Exported 2'!D209=1, "extra", "ignore"))</f>
        <v>ignore</v>
      </c>
      <c r="E209" s="1" t="str">
        <f ca="1">IF(OR(onchangeTags!E209="white",onchangeTags!E209="yellow",onchangeTags!E209="grey"),IF('Currently Exported 2'!E209=1, "have", "missing"),IF('Currently Exported 2'!E209=1, "extra", "ignore"))</f>
        <v>ignore</v>
      </c>
      <c r="F209" s="1" t="str">
        <f ca="1">IF(OR(onchangeTags!F209="white",onchangeTags!F209="yellow",onchangeTags!F209="grey"),IF('Currently Exported 2'!F209=1, "have", "missing"),IF('Currently Exported 2'!F209=1, "extra", "ignore"))</f>
        <v>ignore</v>
      </c>
      <c r="G209" s="1" t="str">
        <f ca="1">IF(OR(onchangeTags!G209="white",onchangeTags!G209="yellow",onchangeTags!G209="grey"),IF('Currently Exported 2'!G209=1, "have", "missing"),IF('Currently Exported 2'!G209=1, "extra", "ignore"))</f>
        <v>ignore</v>
      </c>
      <c r="H209" s="1" t="str">
        <f ca="1">IF(OR(onchangeTags!H209="white",onchangeTags!H209="yellow",onchangeTags!H209="grey"),IF('Currently Exported 2'!H209=1, "have", "missing"),IF('Currently Exported 2'!H209=1, "extra", "ignore"))</f>
        <v>ignore</v>
      </c>
      <c r="I209" s="1" t="str">
        <f ca="1">IF(OR(onchangeTags!I209="white",onchangeTags!I209="yellow",onchangeTags!I209="grey"),IF('Currently Exported 2'!I209=1, "have", "missing"),IF('Currently Exported 2'!I209=1, "extra", "ignore"))</f>
        <v>ignore</v>
      </c>
      <c r="J209" s="1" t="str">
        <f ca="1">IF(OR(onchangeTags!J209="white",onchangeTags!J209="yellow",onchangeTags!J209="grey"),IF('Currently Exported 2'!J209=1, "have", "missing"),IF('Currently Exported 2'!J209=1, "extra", "ignore"))</f>
        <v>ignore</v>
      </c>
      <c r="K209" s="1" t="str">
        <f ca="1">IF(OR(onchangeTags!K209="white",onchangeTags!K209="yellow",onchangeTags!K209="grey"),IF('Currently Exported 2'!K209=1, "have", "missing"),IF('Currently Exported 2'!K209=1, "extra", "ignore"))</f>
        <v>ignore</v>
      </c>
      <c r="L209" s="1" t="str">
        <f ca="1">IF(OR(onchangeTags!L209="white",onchangeTags!L209="yellow",onchangeTags!L209="grey"),IF('Currently Exported 2'!L209=1, "have", "missing"),IF('Currently Exported 2'!L209=1, "extra", "ignore"))</f>
        <v>ignore</v>
      </c>
      <c r="M209" s="1" t="str">
        <f ca="1">IF(OR(onchangeTags!M209="white",onchangeTags!M209="yellow",onchangeTags!M209="grey"),IF('Currently Exported 2'!M209=1, "have", "missing"),IF('Currently Exported 2'!M209=1, "extra", "ignore"))</f>
        <v>ignore</v>
      </c>
      <c r="N209" s="1" t="str">
        <f ca="1">IF(OR(onchangeTags!N209="white",onchangeTags!N209="yellow",onchangeTags!N209="grey"),IF('Currently Exported 2'!N209=1, "have", "missing"),IF('Currently Exported 2'!N209=1, "extra", "ignore"))</f>
        <v>ignore</v>
      </c>
      <c r="O209" s="1" t="str">
        <f ca="1">IF(OR(onchangeTags!O209="white",onchangeTags!O209="yellow",onchangeTags!O209="grey"),IF('Currently Exported 2'!O209=1, "have", "missing"),IF('Currently Exported 2'!O209=1, "extra", "ignore"))</f>
        <v>ignore</v>
      </c>
      <c r="P209" s="1" t="str">
        <f ca="1">IF(OR(onchangeTags!P209="white",onchangeTags!P209="yellow",onchangeTags!P209="grey"),IF('Currently Exported 2'!P209=1, "have", "missing"),IF('Currently Exported 2'!P209=1, "extra", "ignore"))</f>
        <v>ignore</v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IF(OR(onchangeTags!B210="white",onchangeTags!B210="yellow",onchangeTags!B210="grey"),IF('Currently Exported 2'!B210=1, "have", "missing"),IF('Currently Exported 2'!B210=1, "extra", "ignore"))</f>
        <v>ignore</v>
      </c>
      <c r="C210" s="1" t="str">
        <f ca="1">IF(OR(onchangeTags!C210="white",onchangeTags!C210="yellow",onchangeTags!C210="grey"),IF('Currently Exported 2'!C210=1, "have", "missing"),IF('Currently Exported 2'!C210=1, "extra", "ignore"))</f>
        <v>ignore</v>
      </c>
      <c r="D210" s="1" t="str">
        <f ca="1">IF(OR(onchangeTags!D210="white",onchangeTags!D210="yellow",onchangeTags!D210="grey"),IF('Currently Exported 2'!D210=1, "have", "missing"),IF('Currently Exported 2'!D210=1, "extra", "ignore"))</f>
        <v>ignore</v>
      </c>
      <c r="E210" s="1" t="str">
        <f ca="1">IF(OR(onchangeTags!E210="white",onchangeTags!E210="yellow",onchangeTags!E210="grey"),IF('Currently Exported 2'!E210=1, "have", "missing"),IF('Currently Exported 2'!E210=1, "extra", "ignore"))</f>
        <v>ignore</v>
      </c>
      <c r="F210" s="1" t="str">
        <f ca="1">IF(OR(onchangeTags!F210="white",onchangeTags!F210="yellow",onchangeTags!F210="grey"),IF('Currently Exported 2'!F210=1, "have", "missing"),IF('Currently Exported 2'!F210=1, "extra", "ignore"))</f>
        <v>ignore</v>
      </c>
      <c r="G210" s="1" t="str">
        <f ca="1">IF(OR(onchangeTags!G210="white",onchangeTags!G210="yellow",onchangeTags!G210="grey"),IF('Currently Exported 2'!G210=1, "have", "missing"),IF('Currently Exported 2'!G210=1, "extra", "ignore"))</f>
        <v>ignore</v>
      </c>
      <c r="H210" s="1" t="str">
        <f ca="1">IF(OR(onchangeTags!H210="white",onchangeTags!H210="yellow",onchangeTags!H210="grey"),IF('Currently Exported 2'!H210=1, "have", "missing"),IF('Currently Exported 2'!H210=1, "extra", "ignore"))</f>
        <v>ignore</v>
      </c>
      <c r="I210" s="1" t="str">
        <f ca="1">IF(OR(onchangeTags!I210="white",onchangeTags!I210="yellow",onchangeTags!I210="grey"),IF('Currently Exported 2'!I210=1, "have", "missing"),IF('Currently Exported 2'!I210=1, "extra", "ignore"))</f>
        <v>ignore</v>
      </c>
      <c r="J210" s="1" t="str">
        <f ca="1">IF(OR(onchangeTags!J210="white",onchangeTags!J210="yellow",onchangeTags!J210="grey"),IF('Currently Exported 2'!J210=1, "have", "missing"),IF('Currently Exported 2'!J210=1, "extra", "ignore"))</f>
        <v>ignore</v>
      </c>
      <c r="K210" s="1" t="str">
        <f ca="1">IF(OR(onchangeTags!K210="white",onchangeTags!K210="yellow",onchangeTags!K210="grey"),IF('Currently Exported 2'!K210=1, "have", "missing"),IF('Currently Exported 2'!K210=1, "extra", "ignore"))</f>
        <v>ignore</v>
      </c>
      <c r="L210" s="1" t="str">
        <f ca="1">IF(OR(onchangeTags!L210="white",onchangeTags!L210="yellow",onchangeTags!L210="grey"),IF('Currently Exported 2'!L210=1, "have", "missing"),IF('Currently Exported 2'!L210=1, "extra", "ignore"))</f>
        <v>ignore</v>
      </c>
      <c r="M210" s="1" t="str">
        <f ca="1">IF(OR(onchangeTags!M210="white",onchangeTags!M210="yellow",onchangeTags!M210="grey"),IF('Currently Exported 2'!M210=1, "have", "missing"),IF('Currently Exported 2'!M210=1, "extra", "ignore"))</f>
        <v>ignore</v>
      </c>
      <c r="N210" s="1" t="str">
        <f ca="1">IF(OR(onchangeTags!N210="white",onchangeTags!N210="yellow",onchangeTags!N210="grey"),IF('Currently Exported 2'!N210=1, "have", "missing"),IF('Currently Exported 2'!N210=1, "extra", "ignore"))</f>
        <v>ignore</v>
      </c>
      <c r="O210" s="1" t="str">
        <f ca="1">IF(OR(onchangeTags!O210="white",onchangeTags!O210="yellow",onchangeTags!O210="grey"),IF('Currently Exported 2'!O210=1, "have", "missing"),IF('Currently Exported 2'!O210=1, "extra", "ignore"))</f>
        <v>ignore</v>
      </c>
      <c r="P210" s="1" t="str">
        <f ca="1">IF(OR(onchangeTags!P210="white",onchangeTags!P210="yellow",onchangeTags!P210="grey"),IF('Currently Exported 2'!P210=1, "have", "missing"),IF('Currently Exported 2'!P210=1, "extra", "ignore"))</f>
        <v>ignore</v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IF(OR(onchangeTags!B211="white",onchangeTags!B211="yellow",onchangeTags!B211="grey"),IF('Currently Exported 2'!B211=1, "have", "missing"),IF('Currently Exported 2'!B211=1, "extra", "ignore"))</f>
        <v>ignore</v>
      </c>
      <c r="C211" s="1" t="str">
        <f ca="1">IF(OR(onchangeTags!C211="white",onchangeTags!C211="yellow",onchangeTags!C211="grey"),IF('Currently Exported 2'!C211=1, "have", "missing"),IF('Currently Exported 2'!C211=1, "extra", "ignore"))</f>
        <v>ignore</v>
      </c>
      <c r="D211" s="1" t="str">
        <f ca="1">IF(OR(onchangeTags!D211="white",onchangeTags!D211="yellow",onchangeTags!D211="grey"),IF('Currently Exported 2'!D211=1, "have", "missing"),IF('Currently Exported 2'!D211=1, "extra", "ignore"))</f>
        <v>ignore</v>
      </c>
      <c r="E211" s="1" t="str">
        <f ca="1">IF(OR(onchangeTags!E211="white",onchangeTags!E211="yellow",onchangeTags!E211="grey"),IF('Currently Exported 2'!E211=1, "have", "missing"),IF('Currently Exported 2'!E211=1, "extra", "ignore"))</f>
        <v>ignore</v>
      </c>
      <c r="F211" s="1" t="str">
        <f ca="1">IF(OR(onchangeTags!F211="white",onchangeTags!F211="yellow",onchangeTags!F211="grey"),IF('Currently Exported 2'!F211=1, "have", "missing"),IF('Currently Exported 2'!F211=1, "extra", "ignore"))</f>
        <v>ignore</v>
      </c>
      <c r="G211" s="1" t="str">
        <f ca="1">IF(OR(onchangeTags!G211="white",onchangeTags!G211="yellow",onchangeTags!G211="grey"),IF('Currently Exported 2'!G211=1, "have", "missing"),IF('Currently Exported 2'!G211=1, "extra", "ignore"))</f>
        <v>ignore</v>
      </c>
      <c r="H211" s="1" t="str">
        <f ca="1">IF(OR(onchangeTags!H211="white",onchangeTags!H211="yellow",onchangeTags!H211="grey"),IF('Currently Exported 2'!H211=1, "have", "missing"),IF('Currently Exported 2'!H211=1, "extra", "ignore"))</f>
        <v>ignore</v>
      </c>
      <c r="I211" s="1" t="str">
        <f ca="1">IF(OR(onchangeTags!I211="white",onchangeTags!I211="yellow",onchangeTags!I211="grey"),IF('Currently Exported 2'!I211=1, "have", "missing"),IF('Currently Exported 2'!I211=1, "extra", "ignore"))</f>
        <v>ignore</v>
      </c>
      <c r="J211" s="1" t="str">
        <f ca="1">IF(OR(onchangeTags!J211="white",onchangeTags!J211="yellow",onchangeTags!J211="grey"),IF('Currently Exported 2'!J211=1, "have", "missing"),IF('Currently Exported 2'!J211=1, "extra", "ignore"))</f>
        <v>ignore</v>
      </c>
      <c r="K211" s="1" t="str">
        <f ca="1">IF(OR(onchangeTags!K211="white",onchangeTags!K211="yellow",onchangeTags!K211="grey"),IF('Currently Exported 2'!K211=1, "have", "missing"),IF('Currently Exported 2'!K211=1, "extra", "ignore"))</f>
        <v>ignore</v>
      </c>
      <c r="L211" s="1" t="str">
        <f ca="1">IF(OR(onchangeTags!L211="white",onchangeTags!L211="yellow",onchangeTags!L211="grey"),IF('Currently Exported 2'!L211=1, "have", "missing"),IF('Currently Exported 2'!L211=1, "extra", "ignore"))</f>
        <v>ignore</v>
      </c>
      <c r="M211" s="1" t="str">
        <f ca="1">IF(OR(onchangeTags!M211="white",onchangeTags!M211="yellow",onchangeTags!M211="grey"),IF('Currently Exported 2'!M211=1, "have", "missing"),IF('Currently Exported 2'!M211=1, "extra", "ignore"))</f>
        <v>ignore</v>
      </c>
      <c r="N211" s="1" t="str">
        <f ca="1">IF(OR(onchangeTags!N211="white",onchangeTags!N211="yellow",onchangeTags!N211="grey"),IF('Currently Exported 2'!N211=1, "have", "missing"),IF('Currently Exported 2'!N211=1, "extra", "ignore"))</f>
        <v>ignore</v>
      </c>
      <c r="O211" s="1" t="str">
        <f ca="1">IF(OR(onchangeTags!O211="white",onchangeTags!O211="yellow",onchangeTags!O211="grey"),IF('Currently Exported 2'!O211=1, "have", "missing"),IF('Currently Exported 2'!O211=1, "extra", "ignore"))</f>
        <v>ignore</v>
      </c>
      <c r="P211" s="1" t="str">
        <f ca="1">IF(OR(onchangeTags!P211="white",onchangeTags!P211="yellow",onchangeTags!P211="grey"),IF('Currently Exported 2'!P211=1, "have", "missing"),IF('Currently Exported 2'!P211=1, "extra", "ignore"))</f>
        <v>ignore</v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IF(OR(onchangeTags!B212="white",onchangeTags!B212="yellow",onchangeTags!B212="grey"),IF('Currently Exported 2'!B212=1, "have", "missing"),IF('Currently Exported 2'!B212=1, "extra", "ignore"))</f>
        <v>ignore</v>
      </c>
      <c r="C212" s="1" t="str">
        <f ca="1">IF(OR(onchangeTags!C212="white",onchangeTags!C212="yellow",onchangeTags!C212="grey"),IF('Currently Exported 2'!C212=1, "have", "missing"),IF('Currently Exported 2'!C212=1, "extra", "ignore"))</f>
        <v>ignore</v>
      </c>
      <c r="D212" s="1" t="str">
        <f ca="1">IF(OR(onchangeTags!D212="white",onchangeTags!D212="yellow",onchangeTags!D212="grey"),IF('Currently Exported 2'!D212=1, "have", "missing"),IF('Currently Exported 2'!D212=1, "extra", "ignore"))</f>
        <v>ignore</v>
      </c>
      <c r="E212" s="1" t="str">
        <f ca="1">IF(OR(onchangeTags!E212="white",onchangeTags!E212="yellow",onchangeTags!E212="grey"),IF('Currently Exported 2'!E212=1, "have", "missing"),IF('Currently Exported 2'!E212=1, "extra", "ignore"))</f>
        <v>ignore</v>
      </c>
      <c r="F212" s="1" t="str">
        <f ca="1">IF(OR(onchangeTags!F212="white",onchangeTags!F212="yellow",onchangeTags!F212="grey"),IF('Currently Exported 2'!F212=1, "have", "missing"),IF('Currently Exported 2'!F212=1, "extra", "ignore"))</f>
        <v>ignore</v>
      </c>
      <c r="G212" s="1" t="str">
        <f ca="1">IF(OR(onchangeTags!G212="white",onchangeTags!G212="yellow",onchangeTags!G212="grey"),IF('Currently Exported 2'!G212=1, "have", "missing"),IF('Currently Exported 2'!G212=1, "extra", "ignore"))</f>
        <v>ignore</v>
      </c>
      <c r="H212" s="1" t="str">
        <f ca="1">IF(OR(onchangeTags!H212="white",onchangeTags!H212="yellow",onchangeTags!H212="grey"),IF('Currently Exported 2'!H212=1, "have", "missing"),IF('Currently Exported 2'!H212=1, "extra", "ignore"))</f>
        <v>ignore</v>
      </c>
      <c r="I212" s="1" t="str">
        <f ca="1">IF(OR(onchangeTags!I212="white",onchangeTags!I212="yellow",onchangeTags!I212="grey"),IF('Currently Exported 2'!I212=1, "have", "missing"),IF('Currently Exported 2'!I212=1, "extra", "ignore"))</f>
        <v>ignore</v>
      </c>
      <c r="J212" s="1" t="str">
        <f ca="1">IF(OR(onchangeTags!J212="white",onchangeTags!J212="yellow",onchangeTags!J212="grey"),IF('Currently Exported 2'!J212=1, "have", "missing"),IF('Currently Exported 2'!J212=1, "extra", "ignore"))</f>
        <v>ignore</v>
      </c>
      <c r="K212" s="1" t="str">
        <f ca="1">IF(OR(onchangeTags!K212="white",onchangeTags!K212="yellow",onchangeTags!K212="grey"),IF('Currently Exported 2'!K212=1, "have", "missing"),IF('Currently Exported 2'!K212=1, "extra", "ignore"))</f>
        <v>ignore</v>
      </c>
      <c r="L212" s="1" t="str">
        <f ca="1">IF(OR(onchangeTags!L212="white",onchangeTags!L212="yellow",onchangeTags!L212="grey"),IF('Currently Exported 2'!L212=1, "have", "missing"),IF('Currently Exported 2'!L212=1, "extra", "ignore"))</f>
        <v>ignore</v>
      </c>
      <c r="M212" s="1" t="str">
        <f ca="1">IF(OR(onchangeTags!M212="white",onchangeTags!M212="yellow",onchangeTags!M212="grey"),IF('Currently Exported 2'!M212=1, "have", "missing"),IF('Currently Exported 2'!M212=1, "extra", "ignore"))</f>
        <v>ignore</v>
      </c>
      <c r="N212" s="1" t="str">
        <f ca="1">IF(OR(onchangeTags!N212="white",onchangeTags!N212="yellow",onchangeTags!N212="grey"),IF('Currently Exported 2'!N212=1, "have", "missing"),IF('Currently Exported 2'!N212=1, "extra", "ignore"))</f>
        <v>ignore</v>
      </c>
      <c r="O212" s="1" t="str">
        <f ca="1">IF(OR(onchangeTags!O212="white",onchangeTags!O212="yellow",onchangeTags!O212="grey"),IF('Currently Exported 2'!O212=1, "have", "missing"),IF('Currently Exported 2'!O212=1, "extra", "ignore"))</f>
        <v>ignore</v>
      </c>
      <c r="P212" s="1" t="str">
        <f ca="1">IF(OR(onchangeTags!P212="white",onchangeTags!P212="yellow",onchangeTags!P212="grey"),IF('Currently Exported 2'!P212=1, "have", "missing"),IF('Currently Exported 2'!P212=1, "extra", "ignore"))</f>
        <v>ignore</v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IF(OR(onchangeTags!B213="white",onchangeTags!B213="yellow",onchangeTags!B213="grey"),IF('Currently Exported 2'!B213=1, "have", "missing"),IF('Currently Exported 2'!B213=1, "extra", "ignore"))</f>
        <v>ignore</v>
      </c>
      <c r="C213" s="1" t="str">
        <f ca="1">IF(OR(onchangeTags!C213="white",onchangeTags!C213="yellow",onchangeTags!C213="grey"),IF('Currently Exported 2'!C213=1, "have", "missing"),IF('Currently Exported 2'!C213=1, "extra", "ignore"))</f>
        <v>ignore</v>
      </c>
      <c r="D213" s="1" t="str">
        <f ca="1">IF(OR(onchangeTags!D213="white",onchangeTags!D213="yellow",onchangeTags!D213="grey"),IF('Currently Exported 2'!D213=1, "have", "missing"),IF('Currently Exported 2'!D213=1, "extra", "ignore"))</f>
        <v>ignore</v>
      </c>
      <c r="E213" s="1" t="str">
        <f ca="1">IF(OR(onchangeTags!E213="white",onchangeTags!E213="yellow",onchangeTags!E213="grey"),IF('Currently Exported 2'!E213=1, "have", "missing"),IF('Currently Exported 2'!E213=1, "extra", "ignore"))</f>
        <v>ignore</v>
      </c>
      <c r="F213" s="1" t="str">
        <f ca="1">IF(OR(onchangeTags!F213="white",onchangeTags!F213="yellow",onchangeTags!F213="grey"),IF('Currently Exported 2'!F213=1, "have", "missing"),IF('Currently Exported 2'!F213=1, "extra", "ignore"))</f>
        <v>ignore</v>
      </c>
      <c r="G213" s="1" t="str">
        <f ca="1">IF(OR(onchangeTags!G213="white",onchangeTags!G213="yellow",onchangeTags!G213="grey"),IF('Currently Exported 2'!G213=1, "have", "missing"),IF('Currently Exported 2'!G213=1, "extra", "ignore"))</f>
        <v>ignore</v>
      </c>
      <c r="H213" s="1" t="str">
        <f ca="1">IF(OR(onchangeTags!H213="white",onchangeTags!H213="yellow",onchangeTags!H213="grey"),IF('Currently Exported 2'!H213=1, "have", "missing"),IF('Currently Exported 2'!H213=1, "extra", "ignore"))</f>
        <v>ignore</v>
      </c>
      <c r="I213" s="1" t="str">
        <f ca="1">IF(OR(onchangeTags!I213="white",onchangeTags!I213="yellow",onchangeTags!I213="grey"),IF('Currently Exported 2'!I213=1, "have", "missing"),IF('Currently Exported 2'!I213=1, "extra", "ignore"))</f>
        <v>ignore</v>
      </c>
      <c r="J213" s="1" t="str">
        <f ca="1">IF(OR(onchangeTags!J213="white",onchangeTags!J213="yellow",onchangeTags!J213="grey"),IF('Currently Exported 2'!J213=1, "have", "missing"),IF('Currently Exported 2'!J213=1, "extra", "ignore"))</f>
        <v>ignore</v>
      </c>
      <c r="K213" s="1" t="str">
        <f ca="1">IF(OR(onchangeTags!K213="white",onchangeTags!K213="yellow",onchangeTags!K213="grey"),IF('Currently Exported 2'!K213=1, "have", "missing"),IF('Currently Exported 2'!K213=1, "extra", "ignore"))</f>
        <v>ignore</v>
      </c>
      <c r="L213" s="1" t="str">
        <f ca="1">IF(OR(onchangeTags!L213="white",onchangeTags!L213="yellow",onchangeTags!L213="grey"),IF('Currently Exported 2'!L213=1, "have", "missing"),IF('Currently Exported 2'!L213=1, "extra", "ignore"))</f>
        <v>ignore</v>
      </c>
      <c r="M213" s="1" t="str">
        <f ca="1">IF(OR(onchangeTags!M213="white",onchangeTags!M213="yellow",onchangeTags!M213="grey"),IF('Currently Exported 2'!M213=1, "have", "missing"),IF('Currently Exported 2'!M213=1, "extra", "ignore"))</f>
        <v>ignore</v>
      </c>
      <c r="N213" s="1" t="str">
        <f ca="1">IF(OR(onchangeTags!N213="white",onchangeTags!N213="yellow",onchangeTags!N213="grey"),IF('Currently Exported 2'!N213=1, "have", "missing"),IF('Currently Exported 2'!N213=1, "extra", "ignore"))</f>
        <v>ignore</v>
      </c>
      <c r="O213" s="1" t="str">
        <f ca="1">IF(OR(onchangeTags!O213="white",onchangeTags!O213="yellow",onchangeTags!O213="grey"),IF('Currently Exported 2'!O213=1, "have", "missing"),IF('Currently Exported 2'!O213=1, "extra", "ignore"))</f>
        <v>ignore</v>
      </c>
      <c r="P213" s="1" t="str">
        <f ca="1">IF(OR(onchangeTags!P213="white",onchangeTags!P213="yellow",onchangeTags!P213="grey"),IF('Currently Exported 2'!P213=1, "have", "missing"),IF('Currently Exported 2'!P213=1, "extra", "ignore"))</f>
        <v>ignore</v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IF(OR(onchangeTags!B214="white",onchangeTags!B214="yellow",onchangeTags!B214="grey"),IF('Currently Exported 2'!B214=1, "have", "missing"),IF('Currently Exported 2'!B214=1, "extra", "ignore"))</f>
        <v>ignore</v>
      </c>
      <c r="C214" s="1" t="str">
        <f ca="1">IF(OR(onchangeTags!C214="white",onchangeTags!C214="yellow",onchangeTags!C214="grey"),IF('Currently Exported 2'!C214=1, "have", "missing"),IF('Currently Exported 2'!C214=1, "extra", "ignore"))</f>
        <v>ignore</v>
      </c>
      <c r="D214" s="1" t="str">
        <f ca="1">IF(OR(onchangeTags!D214="white",onchangeTags!D214="yellow",onchangeTags!D214="grey"),IF('Currently Exported 2'!D214=1, "have", "missing"),IF('Currently Exported 2'!D214=1, "extra", "ignore"))</f>
        <v>ignore</v>
      </c>
      <c r="E214" s="1" t="str">
        <f ca="1">IF(OR(onchangeTags!E214="white",onchangeTags!E214="yellow",onchangeTags!E214="grey"),IF('Currently Exported 2'!E214=1, "have", "missing"),IF('Currently Exported 2'!E214=1, "extra", "ignore"))</f>
        <v>ignore</v>
      </c>
      <c r="F214" s="1" t="str">
        <f ca="1">IF(OR(onchangeTags!F214="white",onchangeTags!F214="yellow",onchangeTags!F214="grey"),IF('Currently Exported 2'!F214=1, "have", "missing"),IF('Currently Exported 2'!F214=1, "extra", "ignore"))</f>
        <v>ignore</v>
      </c>
      <c r="G214" s="1" t="str">
        <f ca="1">IF(OR(onchangeTags!G214="white",onchangeTags!G214="yellow",onchangeTags!G214="grey"),IF('Currently Exported 2'!G214=1, "have", "missing"),IF('Currently Exported 2'!G214=1, "extra", "ignore"))</f>
        <v>ignore</v>
      </c>
      <c r="H214" s="1" t="str">
        <f ca="1">IF(OR(onchangeTags!H214="white",onchangeTags!H214="yellow",onchangeTags!H214="grey"),IF('Currently Exported 2'!H214=1, "have", "missing"),IF('Currently Exported 2'!H214=1, "extra", "ignore"))</f>
        <v>ignore</v>
      </c>
      <c r="I214" s="1" t="str">
        <f ca="1">IF(OR(onchangeTags!I214="white",onchangeTags!I214="yellow",onchangeTags!I214="grey"),IF('Currently Exported 2'!I214=1, "have", "missing"),IF('Currently Exported 2'!I214=1, "extra", "ignore"))</f>
        <v>ignore</v>
      </c>
      <c r="J214" s="1" t="str">
        <f ca="1">IF(OR(onchangeTags!J214="white",onchangeTags!J214="yellow",onchangeTags!J214="grey"),IF('Currently Exported 2'!J214=1, "have", "missing"),IF('Currently Exported 2'!J214=1, "extra", "ignore"))</f>
        <v>ignore</v>
      </c>
      <c r="K214" s="1" t="str">
        <f ca="1">IF(OR(onchangeTags!K214="white",onchangeTags!K214="yellow",onchangeTags!K214="grey"),IF('Currently Exported 2'!K214=1, "have", "missing"),IF('Currently Exported 2'!K214=1, "extra", "ignore"))</f>
        <v>ignore</v>
      </c>
      <c r="L214" s="1" t="str">
        <f ca="1">IF(OR(onchangeTags!L214="white",onchangeTags!L214="yellow",onchangeTags!L214="grey"),IF('Currently Exported 2'!L214=1, "have", "missing"),IF('Currently Exported 2'!L214=1, "extra", "ignore"))</f>
        <v>ignore</v>
      </c>
      <c r="M214" s="1" t="str">
        <f ca="1">IF(OR(onchangeTags!M214="white",onchangeTags!M214="yellow",onchangeTags!M214="grey"),IF('Currently Exported 2'!M214=1, "have", "missing"),IF('Currently Exported 2'!M214=1, "extra", "ignore"))</f>
        <v>ignore</v>
      </c>
      <c r="N214" s="1" t="str">
        <f ca="1">IF(OR(onchangeTags!N214="white",onchangeTags!N214="yellow",onchangeTags!N214="grey"),IF('Currently Exported 2'!N214=1, "have", "missing"),IF('Currently Exported 2'!N214=1, "extra", "ignore"))</f>
        <v>ignore</v>
      </c>
      <c r="O214" s="1" t="str">
        <f ca="1">IF(OR(onchangeTags!O214="white",onchangeTags!O214="yellow",onchangeTags!O214="grey"),IF('Currently Exported 2'!O214=1, "have", "missing"),IF('Currently Exported 2'!O214=1, "extra", "ignore"))</f>
        <v>ignore</v>
      </c>
      <c r="P214" s="1" t="str">
        <f ca="1">IF(OR(onchangeTags!P214="white",onchangeTags!P214="yellow",onchangeTags!P214="grey"),IF('Currently Exported 2'!P214=1, "have", "missing"),IF('Currently Exported 2'!P214=1, "extra", "ignore"))</f>
        <v>ignore</v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IF(OR(onchangeTags!B215="white",onchangeTags!B215="yellow",onchangeTags!B215="grey"),IF('Currently Exported 2'!B215=1, "have", "missing"),IF('Currently Exported 2'!B215=1, "extra", "ignore"))</f>
        <v>ignore</v>
      </c>
      <c r="C215" s="1" t="str">
        <f ca="1">IF(OR(onchangeTags!C215="white",onchangeTags!C215="yellow",onchangeTags!C215="grey"),IF('Currently Exported 2'!C215=1, "have", "missing"),IF('Currently Exported 2'!C215=1, "extra", "ignore"))</f>
        <v>ignore</v>
      </c>
      <c r="D215" s="1" t="str">
        <f ca="1">IF(OR(onchangeTags!D215="white",onchangeTags!D215="yellow",onchangeTags!D215="grey"),IF('Currently Exported 2'!D215=1, "have", "missing"),IF('Currently Exported 2'!D215=1, "extra", "ignore"))</f>
        <v>ignore</v>
      </c>
      <c r="E215" s="1" t="str">
        <f ca="1">IF(OR(onchangeTags!E215="white",onchangeTags!E215="yellow",onchangeTags!E215="grey"),IF('Currently Exported 2'!E215=1, "have", "missing"),IF('Currently Exported 2'!E215=1, "extra", "ignore"))</f>
        <v>ignore</v>
      </c>
      <c r="F215" s="1" t="str">
        <f ca="1">IF(OR(onchangeTags!F215="white",onchangeTags!F215="yellow",onchangeTags!F215="grey"),IF('Currently Exported 2'!F215=1, "have", "missing"),IF('Currently Exported 2'!F215=1, "extra", "ignore"))</f>
        <v>ignore</v>
      </c>
      <c r="G215" s="1" t="str">
        <f ca="1">IF(OR(onchangeTags!G215="white",onchangeTags!G215="yellow",onchangeTags!G215="grey"),IF('Currently Exported 2'!G215=1, "have", "missing"),IF('Currently Exported 2'!G215=1, "extra", "ignore"))</f>
        <v>ignore</v>
      </c>
      <c r="H215" s="1" t="str">
        <f ca="1">IF(OR(onchangeTags!H215="white",onchangeTags!H215="yellow",onchangeTags!H215="grey"),IF('Currently Exported 2'!H215=1, "have", "missing"),IF('Currently Exported 2'!H215=1, "extra", "ignore"))</f>
        <v>ignore</v>
      </c>
      <c r="I215" s="1" t="str">
        <f ca="1">IF(OR(onchangeTags!I215="white",onchangeTags!I215="yellow",onchangeTags!I215="grey"),IF('Currently Exported 2'!I215=1, "have", "missing"),IF('Currently Exported 2'!I215=1, "extra", "ignore"))</f>
        <v>ignore</v>
      </c>
      <c r="J215" s="1" t="str">
        <f ca="1">IF(OR(onchangeTags!J215="white",onchangeTags!J215="yellow",onchangeTags!J215="grey"),IF('Currently Exported 2'!J215=1, "have", "missing"),IF('Currently Exported 2'!J215=1, "extra", "ignore"))</f>
        <v>ignore</v>
      </c>
      <c r="K215" s="1" t="str">
        <f ca="1">IF(OR(onchangeTags!K215="white",onchangeTags!K215="yellow",onchangeTags!K215="grey"),IF('Currently Exported 2'!K215=1, "have", "missing"),IF('Currently Exported 2'!K215=1, "extra", "ignore"))</f>
        <v>ignore</v>
      </c>
      <c r="L215" s="1" t="str">
        <f ca="1">IF(OR(onchangeTags!L215="white",onchangeTags!L215="yellow",onchangeTags!L215="grey"),IF('Currently Exported 2'!L215=1, "have", "missing"),IF('Currently Exported 2'!L215=1, "extra", "ignore"))</f>
        <v>ignore</v>
      </c>
      <c r="M215" s="1" t="str">
        <f ca="1">IF(OR(onchangeTags!M215="white",onchangeTags!M215="yellow",onchangeTags!M215="grey"),IF('Currently Exported 2'!M215=1, "have", "missing"),IF('Currently Exported 2'!M215=1, "extra", "ignore"))</f>
        <v>ignore</v>
      </c>
      <c r="N215" s="1" t="str">
        <f ca="1">IF(OR(onchangeTags!N215="white",onchangeTags!N215="yellow",onchangeTags!N215="grey"),IF('Currently Exported 2'!N215=1, "have", "missing"),IF('Currently Exported 2'!N215=1, "extra", "ignore"))</f>
        <v>ignore</v>
      </c>
      <c r="O215" s="1" t="str">
        <f ca="1">IF(OR(onchangeTags!O215="white",onchangeTags!O215="yellow",onchangeTags!O215="grey"),IF('Currently Exported 2'!O215=1, "have", "missing"),IF('Currently Exported 2'!O215=1, "extra", "ignore"))</f>
        <v>ignore</v>
      </c>
      <c r="P215" s="1" t="str">
        <f ca="1">IF(OR(onchangeTags!P215="white",onchangeTags!P215="yellow",onchangeTags!P215="grey"),IF('Currently Exported 2'!P215=1, "have", "missing"),IF('Currently Exported 2'!P215=1, "extra", "ignore"))</f>
        <v>ignore</v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IF(OR(onchangeTags!B216="white",onchangeTags!B216="yellow",onchangeTags!B216="grey"),IF('Currently Exported 2'!B216=1, "have", "missing"),IF('Currently Exported 2'!B216=1, "extra", "ignore"))</f>
        <v>ignore</v>
      </c>
      <c r="C216" s="1" t="str">
        <f ca="1">IF(OR(onchangeTags!C216="white",onchangeTags!C216="yellow",onchangeTags!C216="grey"),IF('Currently Exported 2'!C216=1, "have", "missing"),IF('Currently Exported 2'!C216=1, "extra", "ignore"))</f>
        <v>ignore</v>
      </c>
      <c r="D216" s="1" t="str">
        <f ca="1">IF(OR(onchangeTags!D216="white",onchangeTags!D216="yellow",onchangeTags!D216="grey"),IF('Currently Exported 2'!D216=1, "have", "missing"),IF('Currently Exported 2'!D216=1, "extra", "ignore"))</f>
        <v>ignore</v>
      </c>
      <c r="E216" s="1" t="str">
        <f ca="1">IF(OR(onchangeTags!E216="white",onchangeTags!E216="yellow",onchangeTags!E216="grey"),IF('Currently Exported 2'!E216=1, "have", "missing"),IF('Currently Exported 2'!E216=1, "extra", "ignore"))</f>
        <v>ignore</v>
      </c>
      <c r="F216" s="1" t="str">
        <f ca="1">IF(OR(onchangeTags!F216="white",onchangeTags!F216="yellow",onchangeTags!F216="grey"),IF('Currently Exported 2'!F216=1, "have", "missing"),IF('Currently Exported 2'!F216=1, "extra", "ignore"))</f>
        <v>ignore</v>
      </c>
      <c r="G216" s="1" t="str">
        <f ca="1">IF(OR(onchangeTags!G216="white",onchangeTags!G216="yellow",onchangeTags!G216="grey"),IF('Currently Exported 2'!G216=1, "have", "missing"),IF('Currently Exported 2'!G216=1, "extra", "ignore"))</f>
        <v>ignore</v>
      </c>
      <c r="H216" s="1" t="str">
        <f ca="1">IF(OR(onchangeTags!H216="white",onchangeTags!H216="yellow",onchangeTags!H216="grey"),IF('Currently Exported 2'!H216=1, "have", "missing"),IF('Currently Exported 2'!H216=1, "extra", "ignore"))</f>
        <v>ignore</v>
      </c>
      <c r="I216" s="1" t="str">
        <f ca="1">IF(OR(onchangeTags!I216="white",onchangeTags!I216="yellow",onchangeTags!I216="grey"),IF('Currently Exported 2'!I216=1, "have", "missing"),IF('Currently Exported 2'!I216=1, "extra", "ignore"))</f>
        <v>ignore</v>
      </c>
      <c r="J216" s="1" t="str">
        <f ca="1">IF(OR(onchangeTags!J216="white",onchangeTags!J216="yellow",onchangeTags!J216="grey"),IF('Currently Exported 2'!J216=1, "have", "missing"),IF('Currently Exported 2'!J216=1, "extra", "ignore"))</f>
        <v>ignore</v>
      </c>
      <c r="K216" s="1" t="str">
        <f ca="1">IF(OR(onchangeTags!K216="white",onchangeTags!K216="yellow",onchangeTags!K216="grey"),IF('Currently Exported 2'!K216=1, "have", "missing"),IF('Currently Exported 2'!K216=1, "extra", "ignore"))</f>
        <v>ignore</v>
      </c>
      <c r="L216" s="1" t="str">
        <f ca="1">IF(OR(onchangeTags!L216="white",onchangeTags!L216="yellow",onchangeTags!L216="grey"),IF('Currently Exported 2'!L216=1, "have", "missing"),IF('Currently Exported 2'!L216=1, "extra", "ignore"))</f>
        <v>ignore</v>
      </c>
      <c r="M216" s="1" t="str">
        <f ca="1">IF(OR(onchangeTags!M216="white",onchangeTags!M216="yellow",onchangeTags!M216="grey"),IF('Currently Exported 2'!M216=1, "have", "missing"),IF('Currently Exported 2'!M216=1, "extra", "ignore"))</f>
        <v>ignore</v>
      </c>
      <c r="N216" s="1" t="str">
        <f ca="1">IF(OR(onchangeTags!N216="white",onchangeTags!N216="yellow",onchangeTags!N216="grey"),IF('Currently Exported 2'!N216=1, "have", "missing"),IF('Currently Exported 2'!N216=1, "extra", "ignore"))</f>
        <v>ignore</v>
      </c>
      <c r="O216" s="1" t="str">
        <f ca="1">IF(OR(onchangeTags!O216="white",onchangeTags!O216="yellow",onchangeTags!O216="grey"),IF('Currently Exported 2'!O216=1, "have", "missing"),IF('Currently Exported 2'!O216=1, "extra", "ignore"))</f>
        <v>ignore</v>
      </c>
      <c r="P216" s="1" t="str">
        <f ca="1">IF(OR(onchangeTags!P216="white",onchangeTags!P216="yellow",onchangeTags!P216="grey"),IF('Currently Exported 2'!P216=1, "have", "missing"),IF('Currently Exported 2'!P216=1, "extra", "ignore"))</f>
        <v>ignore</v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IF(OR(onchangeTags!B217="white",onchangeTags!B217="yellow",onchangeTags!B217="grey"),IF('Currently Exported 2'!B217=1, "have", "missing"),IF('Currently Exported 2'!B217=1, "extra", "ignore"))</f>
        <v>ignore</v>
      </c>
      <c r="C217" s="1" t="str">
        <f ca="1">IF(OR(onchangeTags!C217="white",onchangeTags!C217="yellow",onchangeTags!C217="grey"),IF('Currently Exported 2'!C217=1, "have", "missing"),IF('Currently Exported 2'!C217=1, "extra", "ignore"))</f>
        <v>ignore</v>
      </c>
      <c r="D217" s="1" t="str">
        <f ca="1">IF(OR(onchangeTags!D217="white",onchangeTags!D217="yellow",onchangeTags!D217="grey"),IF('Currently Exported 2'!D217=1, "have", "missing"),IF('Currently Exported 2'!D217=1, "extra", "ignore"))</f>
        <v>ignore</v>
      </c>
      <c r="E217" s="1" t="str">
        <f ca="1">IF(OR(onchangeTags!E217="white",onchangeTags!E217="yellow",onchangeTags!E217="grey"),IF('Currently Exported 2'!E217=1, "have", "missing"),IF('Currently Exported 2'!E217=1, "extra", "ignore"))</f>
        <v>ignore</v>
      </c>
      <c r="F217" s="1" t="str">
        <f ca="1">IF(OR(onchangeTags!F217="white",onchangeTags!F217="yellow",onchangeTags!F217="grey"),IF('Currently Exported 2'!F217=1, "have", "missing"),IF('Currently Exported 2'!F217=1, "extra", "ignore"))</f>
        <v>ignore</v>
      </c>
      <c r="G217" s="1" t="str">
        <f ca="1">IF(OR(onchangeTags!G217="white",onchangeTags!G217="yellow",onchangeTags!G217="grey"),IF('Currently Exported 2'!G217=1, "have", "missing"),IF('Currently Exported 2'!G217=1, "extra", "ignore"))</f>
        <v>ignore</v>
      </c>
      <c r="H217" s="1" t="str">
        <f ca="1">IF(OR(onchangeTags!H217="white",onchangeTags!H217="yellow",onchangeTags!H217="grey"),IF('Currently Exported 2'!H217=1, "have", "missing"),IF('Currently Exported 2'!H217=1, "extra", "ignore"))</f>
        <v>ignore</v>
      </c>
      <c r="I217" s="1" t="str">
        <f ca="1">IF(OR(onchangeTags!I217="white",onchangeTags!I217="yellow",onchangeTags!I217="grey"),IF('Currently Exported 2'!I217=1, "have", "missing"),IF('Currently Exported 2'!I217=1, "extra", "ignore"))</f>
        <v>ignore</v>
      </c>
      <c r="J217" s="1" t="str">
        <f ca="1">IF(OR(onchangeTags!J217="white",onchangeTags!J217="yellow",onchangeTags!J217="grey"),IF('Currently Exported 2'!J217=1, "have", "missing"),IF('Currently Exported 2'!J217=1, "extra", "ignore"))</f>
        <v>ignore</v>
      </c>
      <c r="K217" s="1" t="str">
        <f ca="1">IF(OR(onchangeTags!K217="white",onchangeTags!K217="yellow",onchangeTags!K217="grey"),IF('Currently Exported 2'!K217=1, "have", "missing"),IF('Currently Exported 2'!K217=1, "extra", "ignore"))</f>
        <v>ignore</v>
      </c>
      <c r="L217" s="1" t="str">
        <f ca="1">IF(OR(onchangeTags!L217="white",onchangeTags!L217="yellow",onchangeTags!L217="grey"),IF('Currently Exported 2'!L217=1, "have", "missing"),IF('Currently Exported 2'!L217=1, "extra", "ignore"))</f>
        <v>ignore</v>
      </c>
      <c r="M217" s="1" t="str">
        <f ca="1">IF(OR(onchangeTags!M217="white",onchangeTags!M217="yellow",onchangeTags!M217="grey"),IF('Currently Exported 2'!M217=1, "have", "missing"),IF('Currently Exported 2'!M217=1, "extra", "ignore"))</f>
        <v>ignore</v>
      </c>
      <c r="N217" s="1" t="str">
        <f ca="1">IF(OR(onchangeTags!N217="white",onchangeTags!N217="yellow",onchangeTags!N217="grey"),IF('Currently Exported 2'!N217=1, "have", "missing"),IF('Currently Exported 2'!N217=1, "extra", "ignore"))</f>
        <v>ignore</v>
      </c>
      <c r="O217" s="1" t="str">
        <f ca="1">IF(OR(onchangeTags!O217="white",onchangeTags!O217="yellow",onchangeTags!O217="grey"),IF('Currently Exported 2'!O217=1, "have", "missing"),IF('Currently Exported 2'!O217=1, "extra", "ignore"))</f>
        <v>ignore</v>
      </c>
      <c r="P217" s="1" t="str">
        <f ca="1">IF(OR(onchangeTags!P217="white",onchangeTags!P217="yellow",onchangeTags!P217="grey"),IF('Currently Exported 2'!P217=1, "have", "missing"),IF('Currently Exported 2'!P217=1, "extra", "ignore"))</f>
        <v>ignore</v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IF(OR(onchangeTags!B218="white",onchangeTags!B218="yellow",onchangeTags!B218="grey"),IF('Currently Exported 2'!B218=1, "have", "missing"),IF('Currently Exported 2'!B218=1, "extra", "ignore"))</f>
        <v>ignore</v>
      </c>
      <c r="C218" s="1" t="str">
        <f ca="1">IF(OR(onchangeTags!C218="white",onchangeTags!C218="yellow",onchangeTags!C218="grey"),IF('Currently Exported 2'!C218=1, "have", "missing"),IF('Currently Exported 2'!C218=1, "extra", "ignore"))</f>
        <v>ignore</v>
      </c>
      <c r="D218" s="1" t="str">
        <f ca="1">IF(OR(onchangeTags!D218="white",onchangeTags!D218="yellow",onchangeTags!D218="grey"),IF('Currently Exported 2'!D218=1, "have", "missing"),IF('Currently Exported 2'!D218=1, "extra", "ignore"))</f>
        <v>ignore</v>
      </c>
      <c r="E218" s="1" t="str">
        <f ca="1">IF(OR(onchangeTags!E218="white",onchangeTags!E218="yellow",onchangeTags!E218="grey"),IF('Currently Exported 2'!E218=1, "have", "missing"),IF('Currently Exported 2'!E218=1, "extra", "ignore"))</f>
        <v>ignore</v>
      </c>
      <c r="F218" s="1" t="str">
        <f ca="1">IF(OR(onchangeTags!F218="white",onchangeTags!F218="yellow",onchangeTags!F218="grey"),IF('Currently Exported 2'!F218=1, "have", "missing"),IF('Currently Exported 2'!F218=1, "extra", "ignore"))</f>
        <v>ignore</v>
      </c>
      <c r="G218" s="1" t="str">
        <f ca="1">IF(OR(onchangeTags!G218="white",onchangeTags!G218="yellow",onchangeTags!G218="grey"),IF('Currently Exported 2'!G218=1, "have", "missing"),IF('Currently Exported 2'!G218=1, "extra", "ignore"))</f>
        <v>ignore</v>
      </c>
      <c r="H218" s="1" t="str">
        <f ca="1">IF(OR(onchangeTags!H218="white",onchangeTags!H218="yellow",onchangeTags!H218="grey"),IF('Currently Exported 2'!H218=1, "have", "missing"),IF('Currently Exported 2'!H218=1, "extra", "ignore"))</f>
        <v>ignore</v>
      </c>
      <c r="I218" s="1" t="str">
        <f ca="1">IF(OR(onchangeTags!I218="white",onchangeTags!I218="yellow",onchangeTags!I218="grey"),IF('Currently Exported 2'!I218=1, "have", "missing"),IF('Currently Exported 2'!I218=1, "extra", "ignore"))</f>
        <v>ignore</v>
      </c>
      <c r="J218" s="1" t="str">
        <f ca="1">IF(OR(onchangeTags!J218="white",onchangeTags!J218="yellow",onchangeTags!J218="grey"),IF('Currently Exported 2'!J218=1, "have", "missing"),IF('Currently Exported 2'!J218=1, "extra", "ignore"))</f>
        <v>ignore</v>
      </c>
      <c r="K218" s="1" t="str">
        <f ca="1">IF(OR(onchangeTags!K218="white",onchangeTags!K218="yellow",onchangeTags!K218="grey"),IF('Currently Exported 2'!K218=1, "have", "missing"),IF('Currently Exported 2'!K218=1, "extra", "ignore"))</f>
        <v>ignore</v>
      </c>
      <c r="L218" s="1" t="str">
        <f ca="1">IF(OR(onchangeTags!L218="white",onchangeTags!L218="yellow",onchangeTags!L218="grey"),IF('Currently Exported 2'!L218=1, "have", "missing"),IF('Currently Exported 2'!L218=1, "extra", "ignore"))</f>
        <v>ignore</v>
      </c>
      <c r="M218" s="1" t="str">
        <f ca="1">IF(OR(onchangeTags!M218="white",onchangeTags!M218="yellow",onchangeTags!M218="grey"),IF('Currently Exported 2'!M218=1, "have", "missing"),IF('Currently Exported 2'!M218=1, "extra", "ignore"))</f>
        <v>ignore</v>
      </c>
      <c r="N218" s="1" t="str">
        <f ca="1">IF(OR(onchangeTags!N218="white",onchangeTags!N218="yellow",onchangeTags!N218="grey"),IF('Currently Exported 2'!N218=1, "have", "missing"),IF('Currently Exported 2'!N218=1, "extra", "ignore"))</f>
        <v>ignore</v>
      </c>
      <c r="O218" s="1" t="str">
        <f ca="1">IF(OR(onchangeTags!O218="white",onchangeTags!O218="yellow",onchangeTags!O218="grey"),IF('Currently Exported 2'!O218=1, "have", "missing"),IF('Currently Exported 2'!O218=1, "extra", "ignore"))</f>
        <v>ignore</v>
      </c>
      <c r="P218" s="1" t="str">
        <f ca="1">IF(OR(onchangeTags!P218="white",onchangeTags!P218="yellow",onchangeTags!P218="grey"),IF('Currently Exported 2'!P218=1, "have", "missing"),IF('Currently Exported 2'!P218=1, "extra", "ignore"))</f>
        <v>ignore</v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IF(OR(onchangeTags!B219="white",onchangeTags!B219="yellow",onchangeTags!B219="grey"),IF('Currently Exported 2'!B219=1, "have", "missing"),IF('Currently Exported 2'!B219=1, "extra", "ignore"))</f>
        <v>ignore</v>
      </c>
      <c r="C219" s="1" t="str">
        <f ca="1">IF(OR(onchangeTags!C219="white",onchangeTags!C219="yellow",onchangeTags!C219="grey"),IF('Currently Exported 2'!C219=1, "have", "missing"),IF('Currently Exported 2'!C219=1, "extra", "ignore"))</f>
        <v>ignore</v>
      </c>
      <c r="D219" s="1" t="str">
        <f ca="1">IF(OR(onchangeTags!D219="white",onchangeTags!D219="yellow",onchangeTags!D219="grey"),IF('Currently Exported 2'!D219=1, "have", "missing"),IF('Currently Exported 2'!D219=1, "extra", "ignore"))</f>
        <v>ignore</v>
      </c>
      <c r="E219" s="1" t="str">
        <f ca="1">IF(OR(onchangeTags!E219="white",onchangeTags!E219="yellow",onchangeTags!E219="grey"),IF('Currently Exported 2'!E219=1, "have", "missing"),IF('Currently Exported 2'!E219=1, "extra", "ignore"))</f>
        <v>ignore</v>
      </c>
      <c r="F219" s="1" t="str">
        <f ca="1">IF(OR(onchangeTags!F219="white",onchangeTags!F219="yellow",onchangeTags!F219="grey"),IF('Currently Exported 2'!F219=1, "have", "missing"),IF('Currently Exported 2'!F219=1, "extra", "ignore"))</f>
        <v>ignore</v>
      </c>
      <c r="G219" s="1" t="str">
        <f ca="1">IF(OR(onchangeTags!G219="white",onchangeTags!G219="yellow",onchangeTags!G219="grey"),IF('Currently Exported 2'!G219=1, "have", "missing"),IF('Currently Exported 2'!G219=1, "extra", "ignore"))</f>
        <v>ignore</v>
      </c>
      <c r="H219" s="1" t="str">
        <f ca="1">IF(OR(onchangeTags!H219="white",onchangeTags!H219="yellow",onchangeTags!H219="grey"),IF('Currently Exported 2'!H219=1, "have", "missing"),IF('Currently Exported 2'!H219=1, "extra", "ignore"))</f>
        <v>ignore</v>
      </c>
      <c r="I219" s="1" t="str">
        <f ca="1">IF(OR(onchangeTags!I219="white",onchangeTags!I219="yellow",onchangeTags!I219="grey"),IF('Currently Exported 2'!I219=1, "have", "missing"),IF('Currently Exported 2'!I219=1, "extra", "ignore"))</f>
        <v>ignore</v>
      </c>
      <c r="J219" s="1" t="str">
        <f ca="1">IF(OR(onchangeTags!J219="white",onchangeTags!J219="yellow",onchangeTags!J219="grey"),IF('Currently Exported 2'!J219=1, "have", "missing"),IF('Currently Exported 2'!J219=1, "extra", "ignore"))</f>
        <v>ignore</v>
      </c>
      <c r="K219" s="1" t="str">
        <f ca="1">IF(OR(onchangeTags!K219="white",onchangeTags!K219="yellow",onchangeTags!K219="grey"),IF('Currently Exported 2'!K219=1, "have", "missing"),IF('Currently Exported 2'!K219=1, "extra", "ignore"))</f>
        <v>ignore</v>
      </c>
      <c r="L219" s="1" t="str">
        <f ca="1">IF(OR(onchangeTags!L219="white",onchangeTags!L219="yellow",onchangeTags!L219="grey"),IF('Currently Exported 2'!L219=1, "have", "missing"),IF('Currently Exported 2'!L219=1, "extra", "ignore"))</f>
        <v>ignore</v>
      </c>
      <c r="M219" s="1" t="str">
        <f ca="1">IF(OR(onchangeTags!M219="white",onchangeTags!M219="yellow",onchangeTags!M219="grey"),IF('Currently Exported 2'!M219=1, "have", "missing"),IF('Currently Exported 2'!M219=1, "extra", "ignore"))</f>
        <v>ignore</v>
      </c>
      <c r="N219" s="1" t="str">
        <f ca="1">IF(OR(onchangeTags!N219="white",onchangeTags!N219="yellow",onchangeTags!N219="grey"),IF('Currently Exported 2'!N219=1, "have", "missing"),IF('Currently Exported 2'!N219=1, "extra", "ignore"))</f>
        <v>ignore</v>
      </c>
      <c r="O219" s="1" t="str">
        <f ca="1">IF(OR(onchangeTags!O219="white",onchangeTags!O219="yellow",onchangeTags!O219="grey"),IF('Currently Exported 2'!O219=1, "have", "missing"),IF('Currently Exported 2'!O219=1, "extra", "ignore"))</f>
        <v>ignore</v>
      </c>
      <c r="P219" s="1" t="str">
        <f ca="1">IF(OR(onchangeTags!P219="white",onchangeTags!P219="yellow",onchangeTags!P219="grey"),IF('Currently Exported 2'!P219=1, "have", "missing"),IF('Currently Exported 2'!P219=1, "extra", "ignore"))</f>
        <v>ignore</v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IF(OR(onchangeTags!B220="white",onchangeTags!B220="yellow",onchangeTags!B220="grey"),IF('Currently Exported 2'!B220=1, "have", "missing"),IF('Currently Exported 2'!B220=1, "extra", "ignore"))</f>
        <v>ignore</v>
      </c>
      <c r="C220" s="1" t="str">
        <f ca="1">IF(OR(onchangeTags!C220="white",onchangeTags!C220="yellow",onchangeTags!C220="grey"),IF('Currently Exported 2'!C220=1, "have", "missing"),IF('Currently Exported 2'!C220=1, "extra", "ignore"))</f>
        <v>ignore</v>
      </c>
      <c r="D220" s="1" t="str">
        <f ca="1">IF(OR(onchangeTags!D220="white",onchangeTags!D220="yellow",onchangeTags!D220="grey"),IF('Currently Exported 2'!D220=1, "have", "missing"),IF('Currently Exported 2'!D220=1, "extra", "ignore"))</f>
        <v>ignore</v>
      </c>
      <c r="E220" s="1" t="str">
        <f ca="1">IF(OR(onchangeTags!E220="white",onchangeTags!E220="yellow",onchangeTags!E220="grey"),IF('Currently Exported 2'!E220=1, "have", "missing"),IF('Currently Exported 2'!E220=1, "extra", "ignore"))</f>
        <v>ignore</v>
      </c>
      <c r="F220" s="1" t="str">
        <f ca="1">IF(OR(onchangeTags!F220="white",onchangeTags!F220="yellow",onchangeTags!F220="grey"),IF('Currently Exported 2'!F220=1, "have", "missing"),IF('Currently Exported 2'!F220=1, "extra", "ignore"))</f>
        <v>ignore</v>
      </c>
      <c r="G220" s="1" t="str">
        <f ca="1">IF(OR(onchangeTags!G220="white",onchangeTags!G220="yellow",onchangeTags!G220="grey"),IF('Currently Exported 2'!G220=1, "have", "missing"),IF('Currently Exported 2'!G220=1, "extra", "ignore"))</f>
        <v>ignore</v>
      </c>
      <c r="H220" s="1" t="str">
        <f ca="1">IF(OR(onchangeTags!H220="white",onchangeTags!H220="yellow",onchangeTags!H220="grey"),IF('Currently Exported 2'!H220=1, "have", "missing"),IF('Currently Exported 2'!H220=1, "extra", "ignore"))</f>
        <v>ignore</v>
      </c>
      <c r="I220" s="1" t="str">
        <f ca="1">IF(OR(onchangeTags!I220="white",onchangeTags!I220="yellow",onchangeTags!I220="grey"),IF('Currently Exported 2'!I220=1, "have", "missing"),IF('Currently Exported 2'!I220=1, "extra", "ignore"))</f>
        <v>ignore</v>
      </c>
      <c r="J220" s="1" t="str">
        <f ca="1">IF(OR(onchangeTags!J220="white",onchangeTags!J220="yellow",onchangeTags!J220="grey"),IF('Currently Exported 2'!J220=1, "have", "missing"),IF('Currently Exported 2'!J220=1, "extra", "ignore"))</f>
        <v>ignore</v>
      </c>
      <c r="K220" s="1" t="str">
        <f ca="1">IF(OR(onchangeTags!K220="white",onchangeTags!K220="yellow",onchangeTags!K220="grey"),IF('Currently Exported 2'!K220=1, "have", "missing"),IF('Currently Exported 2'!K220=1, "extra", "ignore"))</f>
        <v>ignore</v>
      </c>
      <c r="L220" s="1" t="str">
        <f ca="1">IF(OR(onchangeTags!L220="white",onchangeTags!L220="yellow",onchangeTags!L220="grey"),IF('Currently Exported 2'!L220=1, "have", "missing"),IF('Currently Exported 2'!L220=1, "extra", "ignore"))</f>
        <v>ignore</v>
      </c>
      <c r="M220" s="1" t="str">
        <f ca="1">IF(OR(onchangeTags!M220="white",onchangeTags!M220="yellow",onchangeTags!M220="grey"),IF('Currently Exported 2'!M220=1, "have", "missing"),IF('Currently Exported 2'!M220=1, "extra", "ignore"))</f>
        <v>ignore</v>
      </c>
      <c r="N220" s="1" t="str">
        <f ca="1">IF(OR(onchangeTags!N220="white",onchangeTags!N220="yellow",onchangeTags!N220="grey"),IF('Currently Exported 2'!N220=1, "have", "missing"),IF('Currently Exported 2'!N220=1, "extra", "ignore"))</f>
        <v>ignore</v>
      </c>
      <c r="O220" s="1" t="str">
        <f ca="1">IF(OR(onchangeTags!O220="white",onchangeTags!O220="yellow",onchangeTags!O220="grey"),IF('Currently Exported 2'!O220=1, "have", "missing"),IF('Currently Exported 2'!O220=1, "extra", "ignore"))</f>
        <v>ignore</v>
      </c>
      <c r="P220" s="1" t="str">
        <f ca="1">IF(OR(onchangeTags!P220="white",onchangeTags!P220="yellow",onchangeTags!P220="grey"),IF('Currently Exported 2'!P220=1, "have", "missing"),IF('Currently Exported 2'!P220=1, "extra", "ignore"))</f>
        <v>ignore</v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IF(OR(onchangeTags!B221="white",onchangeTags!B221="yellow",onchangeTags!B221="grey"),IF('Currently Exported 2'!B221=1, "have", "missing"),IF('Currently Exported 2'!B221=1, "extra", "ignore"))</f>
        <v>ignore</v>
      </c>
      <c r="C221" s="1" t="str">
        <f ca="1">IF(OR(onchangeTags!C221="white",onchangeTags!C221="yellow",onchangeTags!C221="grey"),IF('Currently Exported 2'!C221=1, "have", "missing"),IF('Currently Exported 2'!C221=1, "extra", "ignore"))</f>
        <v>ignore</v>
      </c>
      <c r="D221" s="1" t="str">
        <f ca="1">IF(OR(onchangeTags!D221="white",onchangeTags!D221="yellow",onchangeTags!D221="grey"),IF('Currently Exported 2'!D221=1, "have", "missing"),IF('Currently Exported 2'!D221=1, "extra", "ignore"))</f>
        <v>ignore</v>
      </c>
      <c r="E221" s="1" t="str">
        <f ca="1">IF(OR(onchangeTags!E221="white",onchangeTags!E221="yellow",onchangeTags!E221="grey"),IF('Currently Exported 2'!E221=1, "have", "missing"),IF('Currently Exported 2'!E221=1, "extra", "ignore"))</f>
        <v>ignore</v>
      </c>
      <c r="F221" s="1" t="str">
        <f ca="1">IF(OR(onchangeTags!F221="white",onchangeTags!F221="yellow",onchangeTags!F221="grey"),IF('Currently Exported 2'!F221=1, "have", "missing"),IF('Currently Exported 2'!F221=1, "extra", "ignore"))</f>
        <v>ignore</v>
      </c>
      <c r="G221" s="1" t="str">
        <f ca="1">IF(OR(onchangeTags!G221="white",onchangeTags!G221="yellow",onchangeTags!G221="grey"),IF('Currently Exported 2'!G221=1, "have", "missing"),IF('Currently Exported 2'!G221=1, "extra", "ignore"))</f>
        <v>ignore</v>
      </c>
      <c r="H221" s="1" t="str">
        <f ca="1">IF(OR(onchangeTags!H221="white",onchangeTags!H221="yellow",onchangeTags!H221="grey"),IF('Currently Exported 2'!H221=1, "have", "missing"),IF('Currently Exported 2'!H221=1, "extra", "ignore"))</f>
        <v>ignore</v>
      </c>
      <c r="I221" s="1" t="str">
        <f ca="1">IF(OR(onchangeTags!I221="white",onchangeTags!I221="yellow",onchangeTags!I221="grey"),IF('Currently Exported 2'!I221=1, "have", "missing"),IF('Currently Exported 2'!I221=1, "extra", "ignore"))</f>
        <v>ignore</v>
      </c>
      <c r="J221" s="1" t="str">
        <f ca="1">IF(OR(onchangeTags!J221="white",onchangeTags!J221="yellow",onchangeTags!J221="grey"),IF('Currently Exported 2'!J221=1, "have", "missing"),IF('Currently Exported 2'!J221=1, "extra", "ignore"))</f>
        <v>ignore</v>
      </c>
      <c r="K221" s="1" t="str">
        <f ca="1">IF(OR(onchangeTags!K221="white",onchangeTags!K221="yellow",onchangeTags!K221="grey"),IF('Currently Exported 2'!K221=1, "have", "missing"),IF('Currently Exported 2'!K221=1, "extra", "ignore"))</f>
        <v>ignore</v>
      </c>
      <c r="L221" s="1" t="str">
        <f ca="1">IF(OR(onchangeTags!L221="white",onchangeTags!L221="yellow",onchangeTags!L221="grey"),IF('Currently Exported 2'!L221=1, "have", "missing"),IF('Currently Exported 2'!L221=1, "extra", "ignore"))</f>
        <v>ignore</v>
      </c>
      <c r="M221" s="1" t="str">
        <f ca="1">IF(OR(onchangeTags!M221="white",onchangeTags!M221="yellow",onchangeTags!M221="grey"),IF('Currently Exported 2'!M221=1, "have", "missing"),IF('Currently Exported 2'!M221=1, "extra", "ignore"))</f>
        <v>ignore</v>
      </c>
      <c r="N221" s="1" t="str">
        <f ca="1">IF(OR(onchangeTags!N221="white",onchangeTags!N221="yellow",onchangeTags!N221="grey"),IF('Currently Exported 2'!N221=1, "have", "missing"),IF('Currently Exported 2'!N221=1, "extra", "ignore"))</f>
        <v>ignore</v>
      </c>
      <c r="O221" s="1" t="str">
        <f ca="1">IF(OR(onchangeTags!O221="white",onchangeTags!O221="yellow",onchangeTags!O221="grey"),IF('Currently Exported 2'!O221=1, "have", "missing"),IF('Currently Exported 2'!O221=1, "extra", "ignore"))</f>
        <v>ignore</v>
      </c>
      <c r="P221" s="1" t="str">
        <f ca="1">IF(OR(onchangeTags!P221="white",onchangeTags!P221="yellow",onchangeTags!P221="grey"),IF('Currently Exported 2'!P221=1, "have", "missing"),IF('Currently Exported 2'!P221=1, "extra", "ignore"))</f>
        <v>ignore</v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IF(OR(onchangeTags!B222="white",onchangeTags!B222="yellow",onchangeTags!B222="grey"),IF('Currently Exported 2'!B222=1, "have", "missing"),IF('Currently Exported 2'!B222=1, "extra", "ignore"))</f>
        <v>ignore</v>
      </c>
      <c r="C222" s="1" t="str">
        <f ca="1">IF(OR(onchangeTags!C222="white",onchangeTags!C222="yellow",onchangeTags!C222="grey"),IF('Currently Exported 2'!C222=1, "have", "missing"),IF('Currently Exported 2'!C222=1, "extra", "ignore"))</f>
        <v>ignore</v>
      </c>
      <c r="D222" s="1" t="str">
        <f ca="1">IF(OR(onchangeTags!D222="white",onchangeTags!D222="yellow",onchangeTags!D222="grey"),IF('Currently Exported 2'!D222=1, "have", "missing"),IF('Currently Exported 2'!D222=1, "extra", "ignore"))</f>
        <v>ignore</v>
      </c>
      <c r="E222" s="1" t="str">
        <f ca="1">IF(OR(onchangeTags!E222="white",onchangeTags!E222="yellow",onchangeTags!E222="grey"),IF('Currently Exported 2'!E222=1, "have", "missing"),IF('Currently Exported 2'!E222=1, "extra", "ignore"))</f>
        <v>ignore</v>
      </c>
      <c r="F222" s="1" t="str">
        <f ca="1">IF(OR(onchangeTags!F222="white",onchangeTags!F222="yellow",onchangeTags!F222="grey"),IF('Currently Exported 2'!F222=1, "have", "missing"),IF('Currently Exported 2'!F222=1, "extra", "ignore"))</f>
        <v>ignore</v>
      </c>
      <c r="G222" s="1" t="str">
        <f ca="1">IF(OR(onchangeTags!G222="white",onchangeTags!G222="yellow",onchangeTags!G222="grey"),IF('Currently Exported 2'!G222=1, "have", "missing"),IF('Currently Exported 2'!G222=1, "extra", "ignore"))</f>
        <v>ignore</v>
      </c>
      <c r="H222" s="1" t="str">
        <f ca="1">IF(OR(onchangeTags!H222="white",onchangeTags!H222="yellow",onchangeTags!H222="grey"),IF('Currently Exported 2'!H222=1, "have", "missing"),IF('Currently Exported 2'!H222=1, "extra", "ignore"))</f>
        <v>ignore</v>
      </c>
      <c r="I222" s="1" t="str">
        <f ca="1">IF(OR(onchangeTags!I222="white",onchangeTags!I222="yellow",onchangeTags!I222="grey"),IF('Currently Exported 2'!I222=1, "have", "missing"),IF('Currently Exported 2'!I222=1, "extra", "ignore"))</f>
        <v>ignore</v>
      </c>
      <c r="J222" s="1" t="str">
        <f ca="1">IF(OR(onchangeTags!J222="white",onchangeTags!J222="yellow",onchangeTags!J222="grey"),IF('Currently Exported 2'!J222=1, "have", "missing"),IF('Currently Exported 2'!J222=1, "extra", "ignore"))</f>
        <v>ignore</v>
      </c>
      <c r="K222" s="1" t="str">
        <f ca="1">IF(OR(onchangeTags!K222="white",onchangeTags!K222="yellow",onchangeTags!K222="grey"),IF('Currently Exported 2'!K222=1, "have", "missing"),IF('Currently Exported 2'!K222=1, "extra", "ignore"))</f>
        <v>ignore</v>
      </c>
      <c r="L222" s="1" t="str">
        <f ca="1">IF(OR(onchangeTags!L222="white",onchangeTags!L222="yellow",onchangeTags!L222="grey"),IF('Currently Exported 2'!L222=1, "have", "missing"),IF('Currently Exported 2'!L222=1, "extra", "ignore"))</f>
        <v>ignore</v>
      </c>
      <c r="M222" s="1" t="str">
        <f ca="1">IF(OR(onchangeTags!M222="white",onchangeTags!M222="yellow",onchangeTags!M222="grey"),IF('Currently Exported 2'!M222=1, "have", "missing"),IF('Currently Exported 2'!M222=1, "extra", "ignore"))</f>
        <v>ignore</v>
      </c>
      <c r="N222" s="1" t="str">
        <f ca="1">IF(OR(onchangeTags!N222="white",onchangeTags!N222="yellow",onchangeTags!N222="grey"),IF('Currently Exported 2'!N222=1, "have", "missing"),IF('Currently Exported 2'!N222=1, "extra", "ignore"))</f>
        <v>ignore</v>
      </c>
      <c r="O222" s="1" t="str">
        <f ca="1">IF(OR(onchangeTags!O222="white",onchangeTags!O222="yellow",onchangeTags!O222="grey"),IF('Currently Exported 2'!O222=1, "have", "missing"),IF('Currently Exported 2'!O222=1, "extra", "ignore"))</f>
        <v>ignore</v>
      </c>
      <c r="P222" s="1" t="str">
        <f ca="1">IF(OR(onchangeTags!P222="white",onchangeTags!P222="yellow",onchangeTags!P222="grey"),IF('Currently Exported 2'!P222=1, "have", "missing"),IF('Currently Exported 2'!P222=1, "extra", "ignore"))</f>
        <v>ignore</v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IF(OR(onchangeTags!B223="white",onchangeTags!B223="yellow",onchangeTags!B223="grey"),IF('Currently Exported 2'!B223=1, "have", "missing"),IF('Currently Exported 2'!B223=1, "extra", "ignore"))</f>
        <v>ignore</v>
      </c>
      <c r="C223" s="1" t="str">
        <f ca="1">IF(OR(onchangeTags!C223="white",onchangeTags!C223="yellow",onchangeTags!C223="grey"),IF('Currently Exported 2'!C223=1, "have", "missing"),IF('Currently Exported 2'!C223=1, "extra", "ignore"))</f>
        <v>ignore</v>
      </c>
      <c r="D223" s="1" t="str">
        <f ca="1">IF(OR(onchangeTags!D223="white",onchangeTags!D223="yellow",onchangeTags!D223="grey"),IF('Currently Exported 2'!D223=1, "have", "missing"),IF('Currently Exported 2'!D223=1, "extra", "ignore"))</f>
        <v>ignore</v>
      </c>
      <c r="E223" s="1" t="str">
        <f ca="1">IF(OR(onchangeTags!E223="white",onchangeTags!E223="yellow",onchangeTags!E223="grey"),IF('Currently Exported 2'!E223=1, "have", "missing"),IF('Currently Exported 2'!E223=1, "extra", "ignore"))</f>
        <v>ignore</v>
      </c>
      <c r="F223" s="1" t="str">
        <f ca="1">IF(OR(onchangeTags!F223="white",onchangeTags!F223="yellow",onchangeTags!F223="grey"),IF('Currently Exported 2'!F223=1, "have", "missing"),IF('Currently Exported 2'!F223=1, "extra", "ignore"))</f>
        <v>ignore</v>
      </c>
      <c r="G223" s="1" t="str">
        <f ca="1">IF(OR(onchangeTags!G223="white",onchangeTags!G223="yellow",onchangeTags!G223="grey"),IF('Currently Exported 2'!G223=1, "have", "missing"),IF('Currently Exported 2'!G223=1, "extra", "ignore"))</f>
        <v>ignore</v>
      </c>
      <c r="H223" s="1" t="str">
        <f ca="1">IF(OR(onchangeTags!H223="white",onchangeTags!H223="yellow",onchangeTags!H223="grey"),IF('Currently Exported 2'!H223=1, "have", "missing"),IF('Currently Exported 2'!H223=1, "extra", "ignore"))</f>
        <v>ignore</v>
      </c>
      <c r="I223" s="1" t="str">
        <f ca="1">IF(OR(onchangeTags!I223="white",onchangeTags!I223="yellow",onchangeTags!I223="grey"),IF('Currently Exported 2'!I223=1, "have", "missing"),IF('Currently Exported 2'!I223=1, "extra", "ignore"))</f>
        <v>ignore</v>
      </c>
      <c r="J223" s="1" t="str">
        <f ca="1">IF(OR(onchangeTags!J223="white",onchangeTags!J223="yellow",onchangeTags!J223="grey"),IF('Currently Exported 2'!J223=1, "have", "missing"),IF('Currently Exported 2'!J223=1, "extra", "ignore"))</f>
        <v>ignore</v>
      </c>
      <c r="K223" s="1" t="str">
        <f ca="1">IF(OR(onchangeTags!K223="white",onchangeTags!K223="yellow",onchangeTags!K223="grey"),IF('Currently Exported 2'!K223=1, "have", "missing"),IF('Currently Exported 2'!K223=1, "extra", "ignore"))</f>
        <v>ignore</v>
      </c>
      <c r="L223" s="1" t="str">
        <f ca="1">IF(OR(onchangeTags!L223="white",onchangeTags!L223="yellow",onchangeTags!L223="grey"),IF('Currently Exported 2'!L223=1, "have", "missing"),IF('Currently Exported 2'!L223=1, "extra", "ignore"))</f>
        <v>ignore</v>
      </c>
      <c r="M223" s="1" t="str">
        <f ca="1">IF(OR(onchangeTags!M223="white",onchangeTags!M223="yellow",onchangeTags!M223="grey"),IF('Currently Exported 2'!M223=1, "have", "missing"),IF('Currently Exported 2'!M223=1, "extra", "ignore"))</f>
        <v>ignore</v>
      </c>
      <c r="N223" s="1" t="str">
        <f ca="1">IF(OR(onchangeTags!N223="white",onchangeTags!N223="yellow",onchangeTags!N223="grey"),IF('Currently Exported 2'!N223=1, "have", "missing"),IF('Currently Exported 2'!N223=1, "extra", "ignore"))</f>
        <v>ignore</v>
      </c>
      <c r="O223" s="1" t="str">
        <f ca="1">IF(OR(onchangeTags!O223="white",onchangeTags!O223="yellow",onchangeTags!O223="grey"),IF('Currently Exported 2'!O223=1, "have", "missing"),IF('Currently Exported 2'!O223=1, "extra", "ignore"))</f>
        <v>ignore</v>
      </c>
      <c r="P223" s="1" t="str">
        <f ca="1">IF(OR(onchangeTags!P223="white",onchangeTags!P223="yellow",onchangeTags!P223="grey"),IF('Currently Exported 2'!P223=1, "have", "missing"),IF('Currently Exported 2'!P223=1, "extra", "ignore"))</f>
        <v>ignore</v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IF(OR(onchangeTags!B224="white",onchangeTags!B224="yellow",onchangeTags!B224="grey"),IF('Currently Exported 2'!B224=1, "have", "missing"),IF('Currently Exported 2'!B224=1, "extra", "ignore"))</f>
        <v>ignore</v>
      </c>
      <c r="C224" s="1" t="str">
        <f ca="1">IF(OR(onchangeTags!C224="white",onchangeTags!C224="yellow",onchangeTags!C224="grey"),IF('Currently Exported 2'!C224=1, "have", "missing"),IF('Currently Exported 2'!C224=1, "extra", "ignore"))</f>
        <v>ignore</v>
      </c>
      <c r="D224" s="1" t="str">
        <f ca="1">IF(OR(onchangeTags!D224="white",onchangeTags!D224="yellow",onchangeTags!D224="grey"),IF('Currently Exported 2'!D224=1, "have", "missing"),IF('Currently Exported 2'!D224=1, "extra", "ignore"))</f>
        <v>ignore</v>
      </c>
      <c r="E224" s="1" t="str">
        <f ca="1">IF(OR(onchangeTags!E224="white",onchangeTags!E224="yellow",onchangeTags!E224="grey"),IF('Currently Exported 2'!E224=1, "have", "missing"),IF('Currently Exported 2'!E224=1, "extra", "ignore"))</f>
        <v>ignore</v>
      </c>
      <c r="F224" s="1" t="str">
        <f ca="1">IF(OR(onchangeTags!F224="white",onchangeTags!F224="yellow",onchangeTags!F224="grey"),IF('Currently Exported 2'!F224=1, "have", "missing"),IF('Currently Exported 2'!F224=1, "extra", "ignore"))</f>
        <v>ignore</v>
      </c>
      <c r="G224" s="1" t="str">
        <f ca="1">IF(OR(onchangeTags!G224="white",onchangeTags!G224="yellow",onchangeTags!G224="grey"),IF('Currently Exported 2'!G224=1, "have", "missing"),IF('Currently Exported 2'!G224=1, "extra", "ignore"))</f>
        <v>ignore</v>
      </c>
      <c r="H224" s="1" t="str">
        <f ca="1">IF(OR(onchangeTags!H224="white",onchangeTags!H224="yellow",onchangeTags!H224="grey"),IF('Currently Exported 2'!H224=1, "have", "missing"),IF('Currently Exported 2'!H224=1, "extra", "ignore"))</f>
        <v>ignore</v>
      </c>
      <c r="I224" s="1" t="str">
        <f ca="1">IF(OR(onchangeTags!I224="white",onchangeTags!I224="yellow",onchangeTags!I224="grey"),IF('Currently Exported 2'!I224=1, "have", "missing"),IF('Currently Exported 2'!I224=1, "extra", "ignore"))</f>
        <v>ignore</v>
      </c>
      <c r="J224" s="1" t="str">
        <f ca="1">IF(OR(onchangeTags!J224="white",onchangeTags!J224="yellow",onchangeTags!J224="grey"),IF('Currently Exported 2'!J224=1, "have", "missing"),IF('Currently Exported 2'!J224=1, "extra", "ignore"))</f>
        <v>ignore</v>
      </c>
      <c r="K224" s="1" t="str">
        <f ca="1">IF(OR(onchangeTags!K224="white",onchangeTags!K224="yellow",onchangeTags!K224="grey"),IF('Currently Exported 2'!K224=1, "have", "missing"),IF('Currently Exported 2'!K224=1, "extra", "ignore"))</f>
        <v>ignore</v>
      </c>
      <c r="L224" s="1" t="str">
        <f ca="1">IF(OR(onchangeTags!L224="white",onchangeTags!L224="yellow",onchangeTags!L224="grey"),IF('Currently Exported 2'!L224=1, "have", "missing"),IF('Currently Exported 2'!L224=1, "extra", "ignore"))</f>
        <v>ignore</v>
      </c>
      <c r="M224" s="1" t="str">
        <f ca="1">IF(OR(onchangeTags!M224="white",onchangeTags!M224="yellow",onchangeTags!M224="grey"),IF('Currently Exported 2'!M224=1, "have", "missing"),IF('Currently Exported 2'!M224=1, "extra", "ignore"))</f>
        <v>ignore</v>
      </c>
      <c r="N224" s="1" t="str">
        <f ca="1">IF(OR(onchangeTags!N224="white",onchangeTags!N224="yellow",onchangeTags!N224="grey"),IF('Currently Exported 2'!N224=1, "have", "missing"),IF('Currently Exported 2'!N224=1, "extra", "ignore"))</f>
        <v>ignore</v>
      </c>
      <c r="O224" s="1" t="str">
        <f ca="1">IF(OR(onchangeTags!O224="white",onchangeTags!O224="yellow",onchangeTags!O224="grey"),IF('Currently Exported 2'!O224=1, "have", "missing"),IF('Currently Exported 2'!O224=1, "extra", "ignore"))</f>
        <v>ignore</v>
      </c>
      <c r="P224" s="1" t="str">
        <f ca="1">IF(OR(onchangeTags!P224="white",onchangeTags!P224="yellow",onchangeTags!P224="grey"),IF('Currently Exported 2'!P224=1, "have", "missing"),IF('Currently Exported 2'!P224=1, "extra", "ignore"))</f>
        <v>ignore</v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IF(OR(onchangeTags!B225="white",onchangeTags!B225="yellow",onchangeTags!B225="grey"),IF('Currently Exported 2'!B225=1, "have", "missing"),IF('Currently Exported 2'!B225=1, "extra", "ignore"))</f>
        <v>ignore</v>
      </c>
      <c r="C225" s="1" t="str">
        <f ca="1">IF(OR(onchangeTags!C225="white",onchangeTags!C225="yellow",onchangeTags!C225="grey"),IF('Currently Exported 2'!C225=1, "have", "missing"),IF('Currently Exported 2'!C225=1, "extra", "ignore"))</f>
        <v>ignore</v>
      </c>
      <c r="D225" s="1" t="str">
        <f ca="1">IF(OR(onchangeTags!D225="white",onchangeTags!D225="yellow",onchangeTags!D225="grey"),IF('Currently Exported 2'!D225=1, "have", "missing"),IF('Currently Exported 2'!D225=1, "extra", "ignore"))</f>
        <v>ignore</v>
      </c>
      <c r="E225" s="1" t="str">
        <f ca="1">IF(OR(onchangeTags!E225="white",onchangeTags!E225="yellow",onchangeTags!E225="grey"),IF('Currently Exported 2'!E225=1, "have", "missing"),IF('Currently Exported 2'!E225=1, "extra", "ignore"))</f>
        <v>ignore</v>
      </c>
      <c r="F225" s="1" t="str">
        <f ca="1">IF(OR(onchangeTags!F225="white",onchangeTags!F225="yellow",onchangeTags!F225="grey"),IF('Currently Exported 2'!F225=1, "have", "missing"),IF('Currently Exported 2'!F225=1, "extra", "ignore"))</f>
        <v>ignore</v>
      </c>
      <c r="G225" s="1" t="str">
        <f ca="1">IF(OR(onchangeTags!G225="white",onchangeTags!G225="yellow",onchangeTags!G225="grey"),IF('Currently Exported 2'!G225=1, "have", "missing"),IF('Currently Exported 2'!G225=1, "extra", "ignore"))</f>
        <v>ignore</v>
      </c>
      <c r="H225" s="1" t="str">
        <f ca="1">IF(OR(onchangeTags!H225="white",onchangeTags!H225="yellow",onchangeTags!H225="grey"),IF('Currently Exported 2'!H225=1, "have", "missing"),IF('Currently Exported 2'!H225=1, "extra", "ignore"))</f>
        <v>ignore</v>
      </c>
      <c r="I225" s="1" t="str">
        <f ca="1">IF(OR(onchangeTags!I225="white",onchangeTags!I225="yellow",onchangeTags!I225="grey"),IF('Currently Exported 2'!I225=1, "have", "missing"),IF('Currently Exported 2'!I225=1, "extra", "ignore"))</f>
        <v>ignore</v>
      </c>
      <c r="J225" s="1" t="str">
        <f ca="1">IF(OR(onchangeTags!J225="white",onchangeTags!J225="yellow",onchangeTags!J225="grey"),IF('Currently Exported 2'!J225=1, "have", "missing"),IF('Currently Exported 2'!J225=1, "extra", "ignore"))</f>
        <v>ignore</v>
      </c>
      <c r="K225" s="1" t="str">
        <f ca="1">IF(OR(onchangeTags!K225="white",onchangeTags!K225="yellow",onchangeTags!K225="grey"),IF('Currently Exported 2'!K225=1, "have", "missing"),IF('Currently Exported 2'!K225=1, "extra", "ignore"))</f>
        <v>ignore</v>
      </c>
      <c r="L225" s="1" t="str">
        <f ca="1">IF(OR(onchangeTags!L225="white",onchangeTags!L225="yellow",onchangeTags!L225="grey"),IF('Currently Exported 2'!L225=1, "have", "missing"),IF('Currently Exported 2'!L225=1, "extra", "ignore"))</f>
        <v>ignore</v>
      </c>
      <c r="M225" s="1" t="str">
        <f ca="1">IF(OR(onchangeTags!M225="white",onchangeTags!M225="yellow",onchangeTags!M225="grey"),IF('Currently Exported 2'!M225=1, "have", "missing"),IF('Currently Exported 2'!M225=1, "extra", "ignore"))</f>
        <v>ignore</v>
      </c>
      <c r="N225" s="1" t="str">
        <f ca="1">IF(OR(onchangeTags!N225="white",onchangeTags!N225="yellow",onchangeTags!N225="grey"),IF('Currently Exported 2'!N225=1, "have", "missing"),IF('Currently Exported 2'!N225=1, "extra", "ignore"))</f>
        <v>ignore</v>
      </c>
      <c r="O225" s="1" t="str">
        <f ca="1">IF(OR(onchangeTags!O225="white",onchangeTags!O225="yellow",onchangeTags!O225="grey"),IF('Currently Exported 2'!O225=1, "have", "missing"),IF('Currently Exported 2'!O225=1, "extra", "ignore"))</f>
        <v>ignore</v>
      </c>
      <c r="P225" s="1" t="str">
        <f ca="1">IF(OR(onchangeTags!P225="white",onchangeTags!P225="yellow",onchangeTags!P225="grey"),IF('Currently Exported 2'!P225=1, "have", "missing"),IF('Currently Exported 2'!P225=1, "extra", "ignore"))</f>
        <v>ignore</v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IF(OR(onchangeTags!B226="white",onchangeTags!B226="yellow",onchangeTags!B226="grey"),IF('Currently Exported 2'!B226=1, "have", "missing"),IF('Currently Exported 2'!B226=1, "extra", "ignore"))</f>
        <v>ignore</v>
      </c>
      <c r="C226" s="1" t="str">
        <f ca="1">IF(OR(onchangeTags!C226="white",onchangeTags!C226="yellow",onchangeTags!C226="grey"),IF('Currently Exported 2'!C226=1, "have", "missing"),IF('Currently Exported 2'!C226=1, "extra", "ignore"))</f>
        <v>ignore</v>
      </c>
      <c r="D226" s="1" t="str">
        <f ca="1">IF(OR(onchangeTags!D226="white",onchangeTags!D226="yellow",onchangeTags!D226="grey"),IF('Currently Exported 2'!D226=1, "have", "missing"),IF('Currently Exported 2'!D226=1, "extra", "ignore"))</f>
        <v>ignore</v>
      </c>
      <c r="E226" s="1" t="str">
        <f ca="1">IF(OR(onchangeTags!E226="white",onchangeTags!E226="yellow",onchangeTags!E226="grey"),IF('Currently Exported 2'!E226=1, "have", "missing"),IF('Currently Exported 2'!E226=1, "extra", "ignore"))</f>
        <v>ignore</v>
      </c>
      <c r="F226" s="1" t="str">
        <f ca="1">IF(OR(onchangeTags!F226="white",onchangeTags!F226="yellow",onchangeTags!F226="grey"),IF('Currently Exported 2'!F226=1, "have", "missing"),IF('Currently Exported 2'!F226=1, "extra", "ignore"))</f>
        <v>ignore</v>
      </c>
      <c r="G226" s="1" t="str">
        <f ca="1">IF(OR(onchangeTags!G226="white",onchangeTags!G226="yellow",onchangeTags!G226="grey"),IF('Currently Exported 2'!G226=1, "have", "missing"),IF('Currently Exported 2'!G226=1, "extra", "ignore"))</f>
        <v>ignore</v>
      </c>
      <c r="H226" s="1" t="str">
        <f ca="1">IF(OR(onchangeTags!H226="white",onchangeTags!H226="yellow",onchangeTags!H226="grey"),IF('Currently Exported 2'!H226=1, "have", "missing"),IF('Currently Exported 2'!H226=1, "extra", "ignore"))</f>
        <v>ignore</v>
      </c>
      <c r="I226" s="1" t="str">
        <f ca="1">IF(OR(onchangeTags!I226="white",onchangeTags!I226="yellow",onchangeTags!I226="grey"),IF('Currently Exported 2'!I226=1, "have", "missing"),IF('Currently Exported 2'!I226=1, "extra", "ignore"))</f>
        <v>ignore</v>
      </c>
      <c r="J226" s="1" t="str">
        <f ca="1">IF(OR(onchangeTags!J226="white",onchangeTags!J226="yellow",onchangeTags!J226="grey"),IF('Currently Exported 2'!J226=1, "have", "missing"),IF('Currently Exported 2'!J226=1, "extra", "ignore"))</f>
        <v>ignore</v>
      </c>
      <c r="K226" s="1" t="str">
        <f ca="1">IF(OR(onchangeTags!K226="white",onchangeTags!K226="yellow",onchangeTags!K226="grey"),IF('Currently Exported 2'!K226=1, "have", "missing"),IF('Currently Exported 2'!K226=1, "extra", "ignore"))</f>
        <v>ignore</v>
      </c>
      <c r="L226" s="1" t="str">
        <f ca="1">IF(OR(onchangeTags!L226="white",onchangeTags!L226="yellow",onchangeTags!L226="grey"),IF('Currently Exported 2'!L226=1, "have", "missing"),IF('Currently Exported 2'!L226=1, "extra", "ignore"))</f>
        <v>ignore</v>
      </c>
      <c r="M226" s="1" t="str">
        <f ca="1">IF(OR(onchangeTags!M226="white",onchangeTags!M226="yellow",onchangeTags!M226="grey"),IF('Currently Exported 2'!M226=1, "have", "missing"),IF('Currently Exported 2'!M226=1, "extra", "ignore"))</f>
        <v>ignore</v>
      </c>
      <c r="N226" s="1" t="str">
        <f ca="1">IF(OR(onchangeTags!N226="white",onchangeTags!N226="yellow",onchangeTags!N226="grey"),IF('Currently Exported 2'!N226=1, "have", "missing"),IF('Currently Exported 2'!N226=1, "extra", "ignore"))</f>
        <v>ignore</v>
      </c>
      <c r="O226" s="1" t="str">
        <f ca="1">IF(OR(onchangeTags!O226="white",onchangeTags!O226="yellow",onchangeTags!O226="grey"),IF('Currently Exported 2'!O226=1, "have", "missing"),IF('Currently Exported 2'!O226=1, "extra", "ignore"))</f>
        <v>ignore</v>
      </c>
      <c r="P226" s="1" t="str">
        <f ca="1">IF(OR(onchangeTags!P226="white",onchangeTags!P226="yellow",onchangeTags!P226="grey"),IF('Currently Exported 2'!P226=1, "have", "missing"),IF('Currently Exported 2'!P226=1, "extra", "ignore"))</f>
        <v>ignore</v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IF(OR(onchangeTags!B227="white",onchangeTags!B227="yellow",onchangeTags!B227="grey"),IF('Currently Exported 2'!B227=1, "have", "missing"),IF('Currently Exported 2'!B227=1, "extra", "ignore"))</f>
        <v>ignore</v>
      </c>
      <c r="C227" s="1" t="str">
        <f ca="1">IF(OR(onchangeTags!C227="white",onchangeTags!C227="yellow",onchangeTags!C227="grey"),IF('Currently Exported 2'!C227=1, "have", "missing"),IF('Currently Exported 2'!C227=1, "extra", "ignore"))</f>
        <v>ignore</v>
      </c>
      <c r="D227" s="1" t="str">
        <f ca="1">IF(OR(onchangeTags!D227="white",onchangeTags!D227="yellow",onchangeTags!D227="grey"),IF('Currently Exported 2'!D227=1, "have", "missing"),IF('Currently Exported 2'!D227=1, "extra", "ignore"))</f>
        <v>ignore</v>
      </c>
      <c r="E227" s="1" t="str">
        <f ca="1">IF(OR(onchangeTags!E227="white",onchangeTags!E227="yellow",onchangeTags!E227="grey"),IF('Currently Exported 2'!E227=1, "have", "missing"),IF('Currently Exported 2'!E227=1, "extra", "ignore"))</f>
        <v>ignore</v>
      </c>
      <c r="F227" s="1" t="str">
        <f ca="1">IF(OR(onchangeTags!F227="white",onchangeTags!F227="yellow",onchangeTags!F227="grey"),IF('Currently Exported 2'!F227=1, "have", "missing"),IF('Currently Exported 2'!F227=1, "extra", "ignore"))</f>
        <v>ignore</v>
      </c>
      <c r="G227" s="1" t="str">
        <f ca="1">IF(OR(onchangeTags!G227="white",onchangeTags!G227="yellow",onchangeTags!G227="grey"),IF('Currently Exported 2'!G227=1, "have", "missing"),IF('Currently Exported 2'!G227=1, "extra", "ignore"))</f>
        <v>ignore</v>
      </c>
      <c r="H227" s="1" t="str">
        <f ca="1">IF(OR(onchangeTags!H227="white",onchangeTags!H227="yellow",onchangeTags!H227="grey"),IF('Currently Exported 2'!H227=1, "have", "missing"),IF('Currently Exported 2'!H227=1, "extra", "ignore"))</f>
        <v>ignore</v>
      </c>
      <c r="I227" s="1" t="str">
        <f ca="1">IF(OR(onchangeTags!I227="white",onchangeTags!I227="yellow",onchangeTags!I227="grey"),IF('Currently Exported 2'!I227=1, "have", "missing"),IF('Currently Exported 2'!I227=1, "extra", "ignore"))</f>
        <v>ignore</v>
      </c>
      <c r="J227" s="1" t="str">
        <f ca="1">IF(OR(onchangeTags!J227="white",onchangeTags!J227="yellow",onchangeTags!J227="grey"),IF('Currently Exported 2'!J227=1, "have", "missing"),IF('Currently Exported 2'!J227=1, "extra", "ignore"))</f>
        <v>ignore</v>
      </c>
      <c r="K227" s="1" t="str">
        <f ca="1">IF(OR(onchangeTags!K227="white",onchangeTags!K227="yellow",onchangeTags!K227="grey"),IF('Currently Exported 2'!K227=1, "have", "missing"),IF('Currently Exported 2'!K227=1, "extra", "ignore"))</f>
        <v>ignore</v>
      </c>
      <c r="L227" s="1" t="str">
        <f ca="1">IF(OR(onchangeTags!L227="white",onchangeTags!L227="yellow",onchangeTags!L227="grey"),IF('Currently Exported 2'!L227=1, "have", "missing"),IF('Currently Exported 2'!L227=1, "extra", "ignore"))</f>
        <v>ignore</v>
      </c>
      <c r="M227" s="1" t="str">
        <f ca="1">IF(OR(onchangeTags!M227="white",onchangeTags!M227="yellow",onchangeTags!M227="grey"),IF('Currently Exported 2'!M227=1, "have", "missing"),IF('Currently Exported 2'!M227=1, "extra", "ignore"))</f>
        <v>ignore</v>
      </c>
      <c r="N227" s="1" t="str">
        <f ca="1">IF(OR(onchangeTags!N227="white",onchangeTags!N227="yellow",onchangeTags!N227="grey"),IF('Currently Exported 2'!N227=1, "have", "missing"),IF('Currently Exported 2'!N227=1, "extra", "ignore"))</f>
        <v>ignore</v>
      </c>
      <c r="O227" s="1" t="str">
        <f ca="1">IF(OR(onchangeTags!O227="white",onchangeTags!O227="yellow",onchangeTags!O227="grey"),IF('Currently Exported 2'!O227=1, "have", "missing"),IF('Currently Exported 2'!O227=1, "extra", "ignore"))</f>
        <v>ignore</v>
      </c>
      <c r="P227" s="1" t="str">
        <f ca="1">IF(OR(onchangeTags!P227="white",onchangeTags!P227="yellow",onchangeTags!P227="grey"),IF('Currently Exported 2'!P227=1, "have", "missing"),IF('Currently Exported 2'!P227=1, "extra", "ignore"))</f>
        <v>ignore</v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IF(OR(onchangeTags!B228="white",onchangeTags!B228="yellow",onchangeTags!B228="grey"),IF('Currently Exported 2'!B228=1, "have", "missing"),IF('Currently Exported 2'!B228=1, "extra", "ignore"))</f>
        <v>ignore</v>
      </c>
      <c r="C228" s="1" t="str">
        <f ca="1">IF(OR(onchangeTags!C228="white",onchangeTags!C228="yellow",onchangeTags!C228="grey"),IF('Currently Exported 2'!C228=1, "have", "missing"),IF('Currently Exported 2'!C228=1, "extra", "ignore"))</f>
        <v>ignore</v>
      </c>
      <c r="D228" s="1" t="str">
        <f ca="1">IF(OR(onchangeTags!D228="white",onchangeTags!D228="yellow",onchangeTags!D228="grey"),IF('Currently Exported 2'!D228=1, "have", "missing"),IF('Currently Exported 2'!D228=1, "extra", "ignore"))</f>
        <v>ignore</v>
      </c>
      <c r="E228" s="1" t="str">
        <f ca="1">IF(OR(onchangeTags!E228="white",onchangeTags!E228="yellow",onchangeTags!E228="grey"),IF('Currently Exported 2'!E228=1, "have", "missing"),IF('Currently Exported 2'!E228=1, "extra", "ignore"))</f>
        <v>ignore</v>
      </c>
      <c r="F228" s="1" t="str">
        <f ca="1">IF(OR(onchangeTags!F228="white",onchangeTags!F228="yellow",onchangeTags!F228="grey"),IF('Currently Exported 2'!F228=1, "have", "missing"),IF('Currently Exported 2'!F228=1, "extra", "ignore"))</f>
        <v>ignore</v>
      </c>
      <c r="G228" s="1" t="str">
        <f ca="1">IF(OR(onchangeTags!G228="white",onchangeTags!G228="yellow",onchangeTags!G228="grey"),IF('Currently Exported 2'!G228=1, "have", "missing"),IF('Currently Exported 2'!G228=1, "extra", "ignore"))</f>
        <v>ignore</v>
      </c>
      <c r="H228" s="1" t="str">
        <f ca="1">IF(OR(onchangeTags!H228="white",onchangeTags!H228="yellow",onchangeTags!H228="grey"),IF('Currently Exported 2'!H228=1, "have", "missing"),IF('Currently Exported 2'!H228=1, "extra", "ignore"))</f>
        <v>ignore</v>
      </c>
      <c r="I228" s="1" t="str">
        <f ca="1">IF(OR(onchangeTags!I228="white",onchangeTags!I228="yellow",onchangeTags!I228="grey"),IF('Currently Exported 2'!I228=1, "have", "missing"),IF('Currently Exported 2'!I228=1, "extra", "ignore"))</f>
        <v>ignore</v>
      </c>
      <c r="J228" s="1" t="str">
        <f ca="1">IF(OR(onchangeTags!J228="white",onchangeTags!J228="yellow",onchangeTags!J228="grey"),IF('Currently Exported 2'!J228=1, "have", "missing"),IF('Currently Exported 2'!J228=1, "extra", "ignore"))</f>
        <v>ignore</v>
      </c>
      <c r="K228" s="1" t="str">
        <f ca="1">IF(OR(onchangeTags!K228="white",onchangeTags!K228="yellow",onchangeTags!K228="grey"),IF('Currently Exported 2'!K228=1, "have", "missing"),IF('Currently Exported 2'!K228=1, "extra", "ignore"))</f>
        <v>ignore</v>
      </c>
      <c r="L228" s="1" t="str">
        <f ca="1">IF(OR(onchangeTags!L228="white",onchangeTags!L228="yellow",onchangeTags!L228="grey"),IF('Currently Exported 2'!L228=1, "have", "missing"),IF('Currently Exported 2'!L228=1, "extra", "ignore"))</f>
        <v>ignore</v>
      </c>
      <c r="M228" s="1" t="str">
        <f ca="1">IF(OR(onchangeTags!M228="white",onchangeTags!M228="yellow",onchangeTags!M228="grey"),IF('Currently Exported 2'!M228=1, "have", "missing"),IF('Currently Exported 2'!M228=1, "extra", "ignore"))</f>
        <v>ignore</v>
      </c>
      <c r="N228" s="1" t="str">
        <f ca="1">IF(OR(onchangeTags!N228="white",onchangeTags!N228="yellow",onchangeTags!N228="grey"),IF('Currently Exported 2'!N228=1, "have", "missing"),IF('Currently Exported 2'!N228=1, "extra", "ignore"))</f>
        <v>ignore</v>
      </c>
      <c r="O228" s="1" t="str">
        <f ca="1">IF(OR(onchangeTags!O228="white",onchangeTags!O228="yellow",onchangeTags!O228="grey"),IF('Currently Exported 2'!O228=1, "have", "missing"),IF('Currently Exported 2'!O228=1, "extra", "ignore"))</f>
        <v>ignore</v>
      </c>
      <c r="P228" s="1" t="str">
        <f ca="1">IF(OR(onchangeTags!P228="white",onchangeTags!P228="yellow",onchangeTags!P228="grey"),IF('Currently Exported 2'!P228=1, "have", "missing"),IF('Currently Exported 2'!P228=1, "extra", "ignore"))</f>
        <v>ignore</v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IF(OR(onchangeTags!B229="white",onchangeTags!B229="yellow",onchangeTags!B229="grey"),IF('Currently Exported 2'!B229=1, "have", "missing"),IF('Currently Exported 2'!B229=1, "extra", "ignore"))</f>
        <v>ignore</v>
      </c>
      <c r="C229" s="1" t="str">
        <f ca="1">IF(OR(onchangeTags!C229="white",onchangeTags!C229="yellow",onchangeTags!C229="grey"),IF('Currently Exported 2'!C229=1, "have", "missing"),IF('Currently Exported 2'!C229=1, "extra", "ignore"))</f>
        <v>ignore</v>
      </c>
      <c r="D229" s="1" t="str">
        <f ca="1">IF(OR(onchangeTags!D229="white",onchangeTags!D229="yellow",onchangeTags!D229="grey"),IF('Currently Exported 2'!D229=1, "have", "missing"),IF('Currently Exported 2'!D229=1, "extra", "ignore"))</f>
        <v>ignore</v>
      </c>
      <c r="E229" s="1" t="str">
        <f ca="1">IF(OR(onchangeTags!E229="white",onchangeTags!E229="yellow",onchangeTags!E229="grey"),IF('Currently Exported 2'!E229=1, "have", "missing"),IF('Currently Exported 2'!E229=1, "extra", "ignore"))</f>
        <v>ignore</v>
      </c>
      <c r="F229" s="1" t="str">
        <f ca="1">IF(OR(onchangeTags!F229="white",onchangeTags!F229="yellow",onchangeTags!F229="grey"),IF('Currently Exported 2'!F229=1, "have", "missing"),IF('Currently Exported 2'!F229=1, "extra", "ignore"))</f>
        <v>ignore</v>
      </c>
      <c r="G229" s="1" t="str">
        <f ca="1">IF(OR(onchangeTags!G229="white",onchangeTags!G229="yellow",onchangeTags!G229="grey"),IF('Currently Exported 2'!G229=1, "have", "missing"),IF('Currently Exported 2'!G229=1, "extra", "ignore"))</f>
        <v>ignore</v>
      </c>
      <c r="H229" s="1" t="str">
        <f ca="1">IF(OR(onchangeTags!H229="white",onchangeTags!H229="yellow",onchangeTags!H229="grey"),IF('Currently Exported 2'!H229=1, "have", "missing"),IF('Currently Exported 2'!H229=1, "extra", "ignore"))</f>
        <v>ignore</v>
      </c>
      <c r="I229" s="1" t="str">
        <f ca="1">IF(OR(onchangeTags!I229="white",onchangeTags!I229="yellow",onchangeTags!I229="grey"),IF('Currently Exported 2'!I229=1, "have", "missing"),IF('Currently Exported 2'!I229=1, "extra", "ignore"))</f>
        <v>ignore</v>
      </c>
      <c r="J229" s="1" t="str">
        <f ca="1">IF(OR(onchangeTags!J229="white",onchangeTags!J229="yellow",onchangeTags!J229="grey"),IF('Currently Exported 2'!J229=1, "have", "missing"),IF('Currently Exported 2'!J229=1, "extra", "ignore"))</f>
        <v>ignore</v>
      </c>
      <c r="K229" s="1" t="str">
        <f ca="1">IF(OR(onchangeTags!K229="white",onchangeTags!K229="yellow",onchangeTags!K229="grey"),IF('Currently Exported 2'!K229=1, "have", "missing"),IF('Currently Exported 2'!K229=1, "extra", "ignore"))</f>
        <v>ignore</v>
      </c>
      <c r="L229" s="1" t="str">
        <f ca="1">IF(OR(onchangeTags!L229="white",onchangeTags!L229="yellow",onchangeTags!L229="grey"),IF('Currently Exported 2'!L229=1, "have", "missing"),IF('Currently Exported 2'!L229=1, "extra", "ignore"))</f>
        <v>ignore</v>
      </c>
      <c r="M229" s="1" t="str">
        <f ca="1">IF(OR(onchangeTags!M229="white",onchangeTags!M229="yellow",onchangeTags!M229="grey"),IF('Currently Exported 2'!M229=1, "have", "missing"),IF('Currently Exported 2'!M229=1, "extra", "ignore"))</f>
        <v>ignore</v>
      </c>
      <c r="N229" s="1" t="str">
        <f ca="1">IF(OR(onchangeTags!N229="white",onchangeTags!N229="yellow",onchangeTags!N229="grey"),IF('Currently Exported 2'!N229=1, "have", "missing"),IF('Currently Exported 2'!N229=1, "extra", "ignore"))</f>
        <v>ignore</v>
      </c>
      <c r="O229" s="1" t="str">
        <f ca="1">IF(OR(onchangeTags!O229="white",onchangeTags!O229="yellow",onchangeTags!O229="grey"),IF('Currently Exported 2'!O229=1, "have", "missing"),IF('Currently Exported 2'!O229=1, "extra", "ignore"))</f>
        <v>ignore</v>
      </c>
      <c r="P229" s="1" t="str">
        <f ca="1">IF(OR(onchangeTags!P229="white",onchangeTags!P229="yellow",onchangeTags!P229="grey"),IF('Currently Exported 2'!P229=1, "have", "missing"),IF('Currently Exported 2'!P229=1, "extra", "ignore"))</f>
        <v>ignore</v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IF(OR(onchangeTags!B230="white",onchangeTags!B230="yellow",onchangeTags!B230="grey"),IF('Currently Exported 2'!B230=1, "have", "missing"),IF('Currently Exported 2'!B230=1, "extra", "ignore"))</f>
        <v>ignore</v>
      </c>
      <c r="C230" s="1" t="str">
        <f ca="1">IF(OR(onchangeTags!C230="white",onchangeTags!C230="yellow",onchangeTags!C230="grey"),IF('Currently Exported 2'!C230=1, "have", "missing"),IF('Currently Exported 2'!C230=1, "extra", "ignore"))</f>
        <v>ignore</v>
      </c>
      <c r="D230" s="1" t="str">
        <f ca="1">IF(OR(onchangeTags!D230="white",onchangeTags!D230="yellow",onchangeTags!D230="grey"),IF('Currently Exported 2'!D230=1, "have", "missing"),IF('Currently Exported 2'!D230=1, "extra", "ignore"))</f>
        <v>ignore</v>
      </c>
      <c r="E230" s="1" t="str">
        <f ca="1">IF(OR(onchangeTags!E230="white",onchangeTags!E230="yellow",onchangeTags!E230="grey"),IF('Currently Exported 2'!E230=1, "have", "missing"),IF('Currently Exported 2'!E230=1, "extra", "ignore"))</f>
        <v>ignore</v>
      </c>
      <c r="F230" s="1" t="str">
        <f ca="1">IF(OR(onchangeTags!F230="white",onchangeTags!F230="yellow",onchangeTags!F230="grey"),IF('Currently Exported 2'!F230=1, "have", "missing"),IF('Currently Exported 2'!F230=1, "extra", "ignore"))</f>
        <v>ignore</v>
      </c>
      <c r="G230" s="1" t="str">
        <f ca="1">IF(OR(onchangeTags!G230="white",onchangeTags!G230="yellow",onchangeTags!G230="grey"),IF('Currently Exported 2'!G230=1, "have", "missing"),IF('Currently Exported 2'!G230=1, "extra", "ignore"))</f>
        <v>ignore</v>
      </c>
      <c r="H230" s="1" t="str">
        <f ca="1">IF(OR(onchangeTags!H230="white",onchangeTags!H230="yellow",onchangeTags!H230="grey"),IF('Currently Exported 2'!H230=1, "have", "missing"),IF('Currently Exported 2'!H230=1, "extra", "ignore"))</f>
        <v>ignore</v>
      </c>
      <c r="I230" s="1" t="str">
        <f ca="1">IF(OR(onchangeTags!I230="white",onchangeTags!I230="yellow",onchangeTags!I230="grey"),IF('Currently Exported 2'!I230=1, "have", "missing"),IF('Currently Exported 2'!I230=1, "extra", "ignore"))</f>
        <v>ignore</v>
      </c>
      <c r="J230" s="1" t="str">
        <f ca="1">IF(OR(onchangeTags!J230="white",onchangeTags!J230="yellow",onchangeTags!J230="grey"),IF('Currently Exported 2'!J230=1, "have", "missing"),IF('Currently Exported 2'!J230=1, "extra", "ignore"))</f>
        <v>ignore</v>
      </c>
      <c r="K230" s="1" t="str">
        <f ca="1">IF(OR(onchangeTags!K230="white",onchangeTags!K230="yellow",onchangeTags!K230="grey"),IF('Currently Exported 2'!K230=1, "have", "missing"),IF('Currently Exported 2'!K230=1, "extra", "ignore"))</f>
        <v>ignore</v>
      </c>
      <c r="L230" s="1" t="str">
        <f ca="1">IF(OR(onchangeTags!L230="white",onchangeTags!L230="yellow",onchangeTags!L230="grey"),IF('Currently Exported 2'!L230=1, "have", "missing"),IF('Currently Exported 2'!L230=1, "extra", "ignore"))</f>
        <v>ignore</v>
      </c>
      <c r="M230" s="1" t="str">
        <f ca="1">IF(OR(onchangeTags!M230="white",onchangeTags!M230="yellow",onchangeTags!M230="grey"),IF('Currently Exported 2'!M230=1, "have", "missing"),IF('Currently Exported 2'!M230=1, "extra", "ignore"))</f>
        <v>ignore</v>
      </c>
      <c r="N230" s="1" t="str">
        <f ca="1">IF(OR(onchangeTags!N230="white",onchangeTags!N230="yellow",onchangeTags!N230="grey"),IF('Currently Exported 2'!N230=1, "have", "missing"),IF('Currently Exported 2'!N230=1, "extra", "ignore"))</f>
        <v>ignore</v>
      </c>
      <c r="O230" s="1" t="str">
        <f ca="1">IF(OR(onchangeTags!O230="white",onchangeTags!O230="yellow",onchangeTags!O230="grey"),IF('Currently Exported 2'!O230=1, "have", "missing"),IF('Currently Exported 2'!O230=1, "extra", "ignore"))</f>
        <v>ignore</v>
      </c>
      <c r="P230" s="1" t="str">
        <f ca="1">IF(OR(onchangeTags!P230="white",onchangeTags!P230="yellow",onchangeTags!P230="grey"),IF('Currently Exported 2'!P230=1, "have", "missing"),IF('Currently Exported 2'!P230=1, "extra", "ignore"))</f>
        <v>extra</v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IF(OR(onchangeTags!B231="white",onchangeTags!B231="yellow",onchangeTags!B231="grey"),IF('Currently Exported 2'!B231=1, "have", "missing"),IF('Currently Exported 2'!B231=1, "extra", "ignore"))</f>
        <v>ignore</v>
      </c>
      <c r="C231" s="1" t="str">
        <f ca="1">IF(OR(onchangeTags!C231="white",onchangeTags!C231="yellow",onchangeTags!C231="grey"),IF('Currently Exported 2'!C231=1, "have", "missing"),IF('Currently Exported 2'!C231=1, "extra", "ignore"))</f>
        <v>ignore</v>
      </c>
      <c r="D231" s="1" t="str">
        <f ca="1">IF(OR(onchangeTags!D231="white",onchangeTags!D231="yellow",onchangeTags!D231="grey"),IF('Currently Exported 2'!D231=1, "have", "missing"),IF('Currently Exported 2'!D231=1, "extra", "ignore"))</f>
        <v>ignore</v>
      </c>
      <c r="E231" s="1" t="str">
        <f ca="1">IF(OR(onchangeTags!E231="white",onchangeTags!E231="yellow",onchangeTags!E231="grey"),IF('Currently Exported 2'!E231=1, "have", "missing"),IF('Currently Exported 2'!E231=1, "extra", "ignore"))</f>
        <v>ignore</v>
      </c>
      <c r="F231" s="1" t="str">
        <f ca="1">IF(OR(onchangeTags!F231="white",onchangeTags!F231="yellow",onchangeTags!F231="grey"),IF('Currently Exported 2'!F231=1, "have", "missing"),IF('Currently Exported 2'!F231=1, "extra", "ignore"))</f>
        <v>ignore</v>
      </c>
      <c r="G231" s="1" t="str">
        <f ca="1">IF(OR(onchangeTags!G231="white",onchangeTags!G231="yellow",onchangeTags!G231="grey"),IF('Currently Exported 2'!G231=1, "have", "missing"),IF('Currently Exported 2'!G231=1, "extra", "ignore"))</f>
        <v>ignore</v>
      </c>
      <c r="H231" s="1" t="str">
        <f ca="1">IF(OR(onchangeTags!H231="white",onchangeTags!H231="yellow",onchangeTags!H231="grey"),IF('Currently Exported 2'!H231=1, "have", "missing"),IF('Currently Exported 2'!H231=1, "extra", "ignore"))</f>
        <v>ignore</v>
      </c>
      <c r="I231" s="1" t="str">
        <f ca="1">IF(OR(onchangeTags!I231="white",onchangeTags!I231="yellow",onchangeTags!I231="grey"),IF('Currently Exported 2'!I231=1, "have", "missing"),IF('Currently Exported 2'!I231=1, "extra", "ignore"))</f>
        <v>ignore</v>
      </c>
      <c r="J231" s="1" t="str">
        <f ca="1">IF(OR(onchangeTags!J231="white",onchangeTags!J231="yellow",onchangeTags!J231="grey"),IF('Currently Exported 2'!J231=1, "have", "missing"),IF('Currently Exported 2'!J231=1, "extra", "ignore"))</f>
        <v>ignore</v>
      </c>
      <c r="K231" s="1" t="str">
        <f ca="1">IF(OR(onchangeTags!K231="white",onchangeTags!K231="yellow",onchangeTags!K231="grey"),IF('Currently Exported 2'!K231=1, "have", "missing"),IF('Currently Exported 2'!K231=1, "extra", "ignore"))</f>
        <v>ignore</v>
      </c>
      <c r="L231" s="1" t="str">
        <f ca="1">IF(OR(onchangeTags!L231="white",onchangeTags!L231="yellow",onchangeTags!L231="grey"),IF('Currently Exported 2'!L231=1, "have", "missing"),IF('Currently Exported 2'!L231=1, "extra", "ignore"))</f>
        <v>ignore</v>
      </c>
      <c r="M231" s="1" t="str">
        <f ca="1">IF(OR(onchangeTags!M231="white",onchangeTags!M231="yellow",onchangeTags!M231="grey"),IF('Currently Exported 2'!M231=1, "have", "missing"),IF('Currently Exported 2'!M231=1, "extra", "ignore"))</f>
        <v>ignore</v>
      </c>
      <c r="N231" s="1" t="str">
        <f ca="1">IF(OR(onchangeTags!N231="white",onchangeTags!N231="yellow",onchangeTags!N231="grey"),IF('Currently Exported 2'!N231=1, "have", "missing"),IF('Currently Exported 2'!N231=1, "extra", "ignore"))</f>
        <v>ignore</v>
      </c>
      <c r="O231" s="1" t="str">
        <f ca="1">IF(OR(onchangeTags!O231="white",onchangeTags!O231="yellow",onchangeTags!O231="grey"),IF('Currently Exported 2'!O231=1, "have", "missing"),IF('Currently Exported 2'!O231=1, "extra", "ignore"))</f>
        <v>ignore</v>
      </c>
      <c r="P231" s="1" t="str">
        <f ca="1">IF(OR(onchangeTags!P231="white",onchangeTags!P231="yellow",onchangeTags!P231="grey"),IF('Currently Exported 2'!P231=1, "have", "missing"),IF('Currently Exported 2'!P231=1, "extra", "ignore"))</f>
        <v>extra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IF(OR(onchangeTags!B232="white",onchangeTags!B232="yellow",onchangeTags!B232="grey"),IF('Currently Exported 2'!B232=1, "have", "missing"),IF('Currently Exported 2'!B232=1, "extra", "ignore"))</f>
        <v>ignore</v>
      </c>
      <c r="C232" s="1" t="str">
        <f ca="1">IF(OR(onchangeTags!C232="white",onchangeTags!C232="yellow",onchangeTags!C232="grey"),IF('Currently Exported 2'!C232=1, "have", "missing"),IF('Currently Exported 2'!C232=1, "extra", "ignore"))</f>
        <v>ignore</v>
      </c>
      <c r="D232" s="1" t="str">
        <f ca="1">IF(OR(onchangeTags!D232="white",onchangeTags!D232="yellow",onchangeTags!D232="grey"),IF('Currently Exported 2'!D232=1, "have", "missing"),IF('Currently Exported 2'!D232=1, "extra", "ignore"))</f>
        <v>ignore</v>
      </c>
      <c r="E232" s="1" t="str">
        <f ca="1">IF(OR(onchangeTags!E232="white",onchangeTags!E232="yellow",onchangeTags!E232="grey"),IF('Currently Exported 2'!E232=1, "have", "missing"),IF('Currently Exported 2'!E232=1, "extra", "ignore"))</f>
        <v>ignore</v>
      </c>
      <c r="F232" s="1" t="str">
        <f ca="1">IF(OR(onchangeTags!F232="white",onchangeTags!F232="yellow",onchangeTags!F232="grey"),IF('Currently Exported 2'!F232=1, "have", "missing"),IF('Currently Exported 2'!F232=1, "extra", "ignore"))</f>
        <v>ignore</v>
      </c>
      <c r="G232" s="1" t="str">
        <f ca="1">IF(OR(onchangeTags!G232="white",onchangeTags!G232="yellow",onchangeTags!G232="grey"),IF('Currently Exported 2'!G232=1, "have", "missing"),IF('Currently Exported 2'!G232=1, "extra", "ignore"))</f>
        <v>ignore</v>
      </c>
      <c r="H232" s="1" t="str">
        <f ca="1">IF(OR(onchangeTags!H232="white",onchangeTags!H232="yellow",onchangeTags!H232="grey"),IF('Currently Exported 2'!H232=1, "have", "missing"),IF('Currently Exported 2'!H232=1, "extra", "ignore"))</f>
        <v>ignore</v>
      </c>
      <c r="I232" s="1" t="str">
        <f ca="1">IF(OR(onchangeTags!I232="white",onchangeTags!I232="yellow",onchangeTags!I232="grey"),IF('Currently Exported 2'!I232=1, "have", "missing"),IF('Currently Exported 2'!I232=1, "extra", "ignore"))</f>
        <v>ignore</v>
      </c>
      <c r="J232" s="1" t="str">
        <f ca="1">IF(OR(onchangeTags!J232="white",onchangeTags!J232="yellow",onchangeTags!J232="grey"),IF('Currently Exported 2'!J232=1, "have", "missing"),IF('Currently Exported 2'!J232=1, "extra", "ignore"))</f>
        <v>ignore</v>
      </c>
      <c r="K232" s="1" t="str">
        <f ca="1">IF(OR(onchangeTags!K232="white",onchangeTags!K232="yellow",onchangeTags!K232="grey"),IF('Currently Exported 2'!K232=1, "have", "missing"),IF('Currently Exported 2'!K232=1, "extra", "ignore"))</f>
        <v>ignore</v>
      </c>
      <c r="L232" s="1" t="str">
        <f ca="1">IF(OR(onchangeTags!L232="white",onchangeTags!L232="yellow",onchangeTags!L232="grey"),IF('Currently Exported 2'!L232=1, "have", "missing"),IF('Currently Exported 2'!L232=1, "extra", "ignore"))</f>
        <v>ignore</v>
      </c>
      <c r="M232" s="1" t="str">
        <f ca="1">IF(OR(onchangeTags!M232="white",onchangeTags!M232="yellow",onchangeTags!M232="grey"),IF('Currently Exported 2'!M232=1, "have", "missing"),IF('Currently Exported 2'!M232=1, "extra", "ignore"))</f>
        <v>ignore</v>
      </c>
      <c r="N232" s="1" t="str">
        <f ca="1">IF(OR(onchangeTags!N232="white",onchangeTags!N232="yellow",onchangeTags!N232="grey"),IF('Currently Exported 2'!N232=1, "have", "missing"),IF('Currently Exported 2'!N232=1, "extra", "ignore"))</f>
        <v>ignore</v>
      </c>
      <c r="O232" s="1" t="str">
        <f ca="1">IF(OR(onchangeTags!O232="white",onchangeTags!O232="yellow",onchangeTags!O232="grey"),IF('Currently Exported 2'!O232=1, "have", "missing"),IF('Currently Exported 2'!O232=1, "extra", "ignore"))</f>
        <v>ignore</v>
      </c>
      <c r="P232" s="1" t="str">
        <f ca="1">IF(OR(onchangeTags!P232="white",onchangeTags!P232="yellow",onchangeTags!P232="grey"),IF('Currently Exported 2'!P232=1, "have", "missing"),IF('Currently Exported 2'!P232=1, "extra", "ignore"))</f>
        <v>extra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IF(OR(onchangeTags!B233="white",onchangeTags!B233="yellow",onchangeTags!B233="grey"),IF('Currently Exported 2'!B233=1, "have", "missing"),IF('Currently Exported 2'!B233=1, "extra", "ignore"))</f>
        <v>ignore</v>
      </c>
      <c r="C233" s="1" t="str">
        <f ca="1">IF(OR(onchangeTags!C233="white",onchangeTags!C233="yellow",onchangeTags!C233="grey"),IF('Currently Exported 2'!C233=1, "have", "missing"),IF('Currently Exported 2'!C233=1, "extra", "ignore"))</f>
        <v>ignore</v>
      </c>
      <c r="D233" s="1" t="str">
        <f ca="1">IF(OR(onchangeTags!D233="white",onchangeTags!D233="yellow",onchangeTags!D233="grey"),IF('Currently Exported 2'!D233=1, "have", "missing"),IF('Currently Exported 2'!D233=1, "extra", "ignore"))</f>
        <v>ignore</v>
      </c>
      <c r="E233" s="1" t="str">
        <f ca="1">IF(OR(onchangeTags!E233="white",onchangeTags!E233="yellow",onchangeTags!E233="grey"),IF('Currently Exported 2'!E233=1, "have", "missing"),IF('Currently Exported 2'!E233=1, "extra", "ignore"))</f>
        <v>ignore</v>
      </c>
      <c r="F233" s="1" t="str">
        <f ca="1">IF(OR(onchangeTags!F233="white",onchangeTags!F233="yellow",onchangeTags!F233="grey"),IF('Currently Exported 2'!F233=1, "have", "missing"),IF('Currently Exported 2'!F233=1, "extra", "ignore"))</f>
        <v>ignore</v>
      </c>
      <c r="G233" s="1" t="str">
        <f ca="1">IF(OR(onchangeTags!G233="white",onchangeTags!G233="yellow",onchangeTags!G233="grey"),IF('Currently Exported 2'!G233=1, "have", "missing"),IF('Currently Exported 2'!G233=1, "extra", "ignore"))</f>
        <v>ignore</v>
      </c>
      <c r="H233" s="1" t="str">
        <f ca="1">IF(OR(onchangeTags!H233="white",onchangeTags!H233="yellow",onchangeTags!H233="grey"),IF('Currently Exported 2'!H233=1, "have", "missing"),IF('Currently Exported 2'!H233=1, "extra", "ignore"))</f>
        <v>ignore</v>
      </c>
      <c r="I233" s="1" t="str">
        <f ca="1">IF(OR(onchangeTags!I233="white",onchangeTags!I233="yellow",onchangeTags!I233="grey"),IF('Currently Exported 2'!I233=1, "have", "missing"),IF('Currently Exported 2'!I233=1, "extra", "ignore"))</f>
        <v>ignore</v>
      </c>
      <c r="J233" s="1" t="str">
        <f ca="1">IF(OR(onchangeTags!J233="white",onchangeTags!J233="yellow",onchangeTags!J233="grey"),IF('Currently Exported 2'!J233=1, "have", "missing"),IF('Currently Exported 2'!J233=1, "extra", "ignore"))</f>
        <v>ignore</v>
      </c>
      <c r="K233" s="1" t="str">
        <f ca="1">IF(OR(onchangeTags!K233="white",onchangeTags!K233="yellow",onchangeTags!K233="grey"),IF('Currently Exported 2'!K233=1, "have", "missing"),IF('Currently Exported 2'!K233=1, "extra", "ignore"))</f>
        <v>ignore</v>
      </c>
      <c r="L233" s="1" t="str">
        <f ca="1">IF(OR(onchangeTags!L233="white",onchangeTags!L233="yellow",onchangeTags!L233="grey"),IF('Currently Exported 2'!L233=1, "have", "missing"),IF('Currently Exported 2'!L233=1, "extra", "ignore"))</f>
        <v>ignore</v>
      </c>
      <c r="M233" s="1" t="str">
        <f ca="1">IF(OR(onchangeTags!M233="white",onchangeTags!M233="yellow",onchangeTags!M233="grey"),IF('Currently Exported 2'!M233=1, "have", "missing"),IF('Currently Exported 2'!M233=1, "extra", "ignore"))</f>
        <v>ignore</v>
      </c>
      <c r="N233" s="1" t="str">
        <f ca="1">IF(OR(onchangeTags!N233="white",onchangeTags!N233="yellow",onchangeTags!N233="grey"),IF('Currently Exported 2'!N233=1, "have", "missing"),IF('Currently Exported 2'!N233=1, "extra", "ignore"))</f>
        <v>ignore</v>
      </c>
      <c r="O233" s="1" t="str">
        <f ca="1">IF(OR(onchangeTags!O233="white",onchangeTags!O233="yellow",onchangeTags!O233="grey"),IF('Currently Exported 2'!O233=1, "have", "missing"),IF('Currently Exported 2'!O233=1, "extra", "ignore"))</f>
        <v>ignore</v>
      </c>
      <c r="P233" s="1" t="str">
        <f ca="1">IF(OR(onchangeTags!P233="white",onchangeTags!P233="yellow",onchangeTags!P233="grey"),IF('Currently Exported 2'!P233=1, "have", "missing"),IF('Currently Exported 2'!P233=1, "extra", "ignore"))</f>
        <v>extra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IF(OR(onchangeTags!B234="white",onchangeTags!B234="yellow",onchangeTags!B234="grey"),IF('Currently Exported 2'!B234=1, "have", "missing"),IF('Currently Exported 2'!B234=1, "extra", "ignore"))</f>
        <v>ignore</v>
      </c>
      <c r="C234" s="1" t="str">
        <f ca="1">IF(OR(onchangeTags!C234="white",onchangeTags!C234="yellow",onchangeTags!C234="grey"),IF('Currently Exported 2'!C234=1, "have", "missing"),IF('Currently Exported 2'!C234=1, "extra", "ignore"))</f>
        <v>ignore</v>
      </c>
      <c r="D234" s="1" t="str">
        <f ca="1">IF(OR(onchangeTags!D234="white",onchangeTags!D234="yellow",onchangeTags!D234="grey"),IF('Currently Exported 2'!D234=1, "have", "missing"),IF('Currently Exported 2'!D234=1, "extra", "ignore"))</f>
        <v>ignore</v>
      </c>
      <c r="E234" s="1" t="str">
        <f ca="1">IF(OR(onchangeTags!E234="white",onchangeTags!E234="yellow",onchangeTags!E234="grey"),IF('Currently Exported 2'!E234=1, "have", "missing"),IF('Currently Exported 2'!E234=1, "extra", "ignore"))</f>
        <v>ignore</v>
      </c>
      <c r="F234" s="1" t="str">
        <f ca="1">IF(OR(onchangeTags!F234="white",onchangeTags!F234="yellow",onchangeTags!F234="grey"),IF('Currently Exported 2'!F234=1, "have", "missing"),IF('Currently Exported 2'!F234=1, "extra", "ignore"))</f>
        <v>ignore</v>
      </c>
      <c r="G234" s="1" t="str">
        <f ca="1">IF(OR(onchangeTags!G234="white",onchangeTags!G234="yellow",onchangeTags!G234="grey"),IF('Currently Exported 2'!G234=1, "have", "missing"),IF('Currently Exported 2'!G234=1, "extra", "ignore"))</f>
        <v>ignore</v>
      </c>
      <c r="H234" s="1" t="str">
        <f ca="1">IF(OR(onchangeTags!H234="white",onchangeTags!H234="yellow",onchangeTags!H234="grey"),IF('Currently Exported 2'!H234=1, "have", "missing"),IF('Currently Exported 2'!H234=1, "extra", "ignore"))</f>
        <v>ignore</v>
      </c>
      <c r="I234" s="1" t="str">
        <f ca="1">IF(OR(onchangeTags!I234="white",onchangeTags!I234="yellow",onchangeTags!I234="grey"),IF('Currently Exported 2'!I234=1, "have", "missing"),IF('Currently Exported 2'!I234=1, "extra", "ignore"))</f>
        <v>ignore</v>
      </c>
      <c r="J234" s="1" t="str">
        <f ca="1">IF(OR(onchangeTags!J234="white",onchangeTags!J234="yellow",onchangeTags!J234="grey"),IF('Currently Exported 2'!J234=1, "have", "missing"),IF('Currently Exported 2'!J234=1, "extra", "ignore"))</f>
        <v>ignore</v>
      </c>
      <c r="K234" s="1" t="str">
        <f ca="1">IF(OR(onchangeTags!K234="white",onchangeTags!K234="yellow",onchangeTags!K234="grey"),IF('Currently Exported 2'!K234=1, "have", "missing"),IF('Currently Exported 2'!K234=1, "extra", "ignore"))</f>
        <v>ignore</v>
      </c>
      <c r="L234" s="1" t="str">
        <f ca="1">IF(OR(onchangeTags!L234="white",onchangeTags!L234="yellow",onchangeTags!L234="grey"),IF('Currently Exported 2'!L234=1, "have", "missing"),IF('Currently Exported 2'!L234=1, "extra", "ignore"))</f>
        <v>ignore</v>
      </c>
      <c r="M234" s="1" t="str">
        <f ca="1">IF(OR(onchangeTags!M234="white",onchangeTags!M234="yellow",onchangeTags!M234="grey"),IF('Currently Exported 2'!M234=1, "have", "missing"),IF('Currently Exported 2'!M234=1, "extra", "ignore"))</f>
        <v>ignore</v>
      </c>
      <c r="N234" s="1" t="str">
        <f ca="1">IF(OR(onchangeTags!N234="white",onchangeTags!N234="yellow",onchangeTags!N234="grey"),IF('Currently Exported 2'!N234=1, "have", "missing"),IF('Currently Exported 2'!N234=1, "extra", "ignore"))</f>
        <v>ignore</v>
      </c>
      <c r="O234" s="1" t="str">
        <f ca="1">IF(OR(onchangeTags!O234="white",onchangeTags!O234="yellow",onchangeTags!O234="grey"),IF('Currently Exported 2'!O234=1, "have", "missing"),IF('Currently Exported 2'!O234=1, "extra", "ignore"))</f>
        <v>ignore</v>
      </c>
      <c r="P234" s="1" t="str">
        <f ca="1">IF(OR(onchangeTags!P234="white",onchangeTags!P234="yellow",onchangeTags!P234="grey"),IF('Currently Exported 2'!P234=1, "have", "missing"),IF('Currently Exported 2'!P234=1, "extra", "ignore"))</f>
        <v>extra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IF(OR(onchangeTags!B235="white",onchangeTags!B235="yellow",onchangeTags!B235="grey"),IF('Currently Exported 2'!B235=1, "have", "missing"),IF('Currently Exported 2'!B235=1, "extra", "ignore"))</f>
        <v>ignore</v>
      </c>
      <c r="C235" s="1" t="str">
        <f ca="1">IF(OR(onchangeTags!C235="white",onchangeTags!C235="yellow",onchangeTags!C235="grey"),IF('Currently Exported 2'!C235=1, "have", "missing"),IF('Currently Exported 2'!C235=1, "extra", "ignore"))</f>
        <v>ignore</v>
      </c>
      <c r="D235" s="1" t="str">
        <f ca="1">IF(OR(onchangeTags!D235="white",onchangeTags!D235="yellow",onchangeTags!D235="grey"),IF('Currently Exported 2'!D235=1, "have", "missing"),IF('Currently Exported 2'!D235=1, "extra", "ignore"))</f>
        <v>ignore</v>
      </c>
      <c r="E235" s="1" t="str">
        <f ca="1">IF(OR(onchangeTags!E235="white",onchangeTags!E235="yellow",onchangeTags!E235="grey"),IF('Currently Exported 2'!E235=1, "have", "missing"),IF('Currently Exported 2'!E235=1, "extra", "ignore"))</f>
        <v>ignore</v>
      </c>
      <c r="F235" s="1" t="str">
        <f ca="1">IF(OR(onchangeTags!F235="white",onchangeTags!F235="yellow",onchangeTags!F235="grey"),IF('Currently Exported 2'!F235=1, "have", "missing"),IF('Currently Exported 2'!F235=1, "extra", "ignore"))</f>
        <v>ignore</v>
      </c>
      <c r="G235" s="1" t="str">
        <f ca="1">IF(OR(onchangeTags!G235="white",onchangeTags!G235="yellow",onchangeTags!G235="grey"),IF('Currently Exported 2'!G235=1, "have", "missing"),IF('Currently Exported 2'!G235=1, "extra", "ignore"))</f>
        <v>ignore</v>
      </c>
      <c r="H235" s="1" t="str">
        <f ca="1">IF(OR(onchangeTags!H235="white",onchangeTags!H235="yellow",onchangeTags!H235="grey"),IF('Currently Exported 2'!H235=1, "have", "missing"),IF('Currently Exported 2'!H235=1, "extra", "ignore"))</f>
        <v>ignore</v>
      </c>
      <c r="I235" s="1" t="str">
        <f ca="1">IF(OR(onchangeTags!I235="white",onchangeTags!I235="yellow",onchangeTags!I235="grey"),IF('Currently Exported 2'!I235=1, "have", "missing"),IF('Currently Exported 2'!I235=1, "extra", "ignore"))</f>
        <v>ignore</v>
      </c>
      <c r="J235" s="1" t="str">
        <f ca="1">IF(OR(onchangeTags!J235="white",onchangeTags!J235="yellow",onchangeTags!J235="grey"),IF('Currently Exported 2'!J235=1, "have", "missing"),IF('Currently Exported 2'!J235=1, "extra", "ignore"))</f>
        <v>ignore</v>
      </c>
      <c r="K235" s="1" t="str">
        <f ca="1">IF(OR(onchangeTags!K235="white",onchangeTags!K235="yellow",onchangeTags!K235="grey"),IF('Currently Exported 2'!K235=1, "have", "missing"),IF('Currently Exported 2'!K235=1, "extra", "ignore"))</f>
        <v>ignore</v>
      </c>
      <c r="L235" s="1" t="str">
        <f ca="1">IF(OR(onchangeTags!L235="white",onchangeTags!L235="yellow",onchangeTags!L235="grey"),IF('Currently Exported 2'!L235=1, "have", "missing"),IF('Currently Exported 2'!L235=1, "extra", "ignore"))</f>
        <v>ignore</v>
      </c>
      <c r="M235" s="1" t="str">
        <f ca="1">IF(OR(onchangeTags!M235="white",onchangeTags!M235="yellow",onchangeTags!M235="grey"),IF('Currently Exported 2'!M235=1, "have", "missing"),IF('Currently Exported 2'!M235=1, "extra", "ignore"))</f>
        <v>ignore</v>
      </c>
      <c r="N235" s="1" t="str">
        <f ca="1">IF(OR(onchangeTags!N235="white",onchangeTags!N235="yellow",onchangeTags!N235="grey"),IF('Currently Exported 2'!N235=1, "have", "missing"),IF('Currently Exported 2'!N235=1, "extra", "ignore"))</f>
        <v>ignore</v>
      </c>
      <c r="O235" s="1" t="str">
        <f ca="1">IF(OR(onchangeTags!O235="white",onchangeTags!O235="yellow",onchangeTags!O235="grey"),IF('Currently Exported 2'!O235=1, "have", "missing"),IF('Currently Exported 2'!O235=1, "extra", "ignore"))</f>
        <v>ignore</v>
      </c>
      <c r="P235" s="1" t="str">
        <f ca="1">IF(OR(onchangeTags!P235="white",onchangeTags!P235="yellow",onchangeTags!P235="grey"),IF('Currently Exported 2'!P235=1, "have", "missing"),IF('Currently Exported 2'!P235=1, "extra", "ignore"))</f>
        <v>extra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IF(OR(onchangeTags!B236="white",onchangeTags!B236="yellow",onchangeTags!B236="grey"),IF('Currently Exported 2'!B236=1, "have", "missing"),IF('Currently Exported 2'!B236=1, "extra", "ignore"))</f>
        <v>ignore</v>
      </c>
      <c r="C236" s="1" t="str">
        <f ca="1">IF(OR(onchangeTags!C236="white",onchangeTags!C236="yellow",onchangeTags!C236="grey"),IF('Currently Exported 2'!C236=1, "have", "missing"),IF('Currently Exported 2'!C236=1, "extra", "ignore"))</f>
        <v>ignore</v>
      </c>
      <c r="D236" s="1" t="str">
        <f ca="1">IF(OR(onchangeTags!D236="white",onchangeTags!D236="yellow",onchangeTags!D236="grey"),IF('Currently Exported 2'!D236=1, "have", "missing"),IF('Currently Exported 2'!D236=1, "extra", "ignore"))</f>
        <v>ignore</v>
      </c>
      <c r="E236" s="1" t="str">
        <f ca="1">IF(OR(onchangeTags!E236="white",onchangeTags!E236="yellow",onchangeTags!E236="grey"),IF('Currently Exported 2'!E236=1, "have", "missing"),IF('Currently Exported 2'!E236=1, "extra", "ignore"))</f>
        <v>ignore</v>
      </c>
      <c r="F236" s="1" t="str">
        <f ca="1">IF(OR(onchangeTags!F236="white",onchangeTags!F236="yellow",onchangeTags!F236="grey"),IF('Currently Exported 2'!F236=1, "have", "missing"),IF('Currently Exported 2'!F236=1, "extra", "ignore"))</f>
        <v>ignore</v>
      </c>
      <c r="G236" s="1" t="str">
        <f ca="1">IF(OR(onchangeTags!G236="white",onchangeTags!G236="yellow",onchangeTags!G236="grey"),IF('Currently Exported 2'!G236=1, "have", "missing"),IF('Currently Exported 2'!G236=1, "extra", "ignore"))</f>
        <v>ignore</v>
      </c>
      <c r="H236" s="1" t="str">
        <f ca="1">IF(OR(onchangeTags!H236="white",onchangeTags!H236="yellow",onchangeTags!H236="grey"),IF('Currently Exported 2'!H236=1, "have", "missing"),IF('Currently Exported 2'!H236=1, "extra", "ignore"))</f>
        <v>ignore</v>
      </c>
      <c r="I236" s="1" t="str">
        <f ca="1">IF(OR(onchangeTags!I236="white",onchangeTags!I236="yellow",onchangeTags!I236="grey"),IF('Currently Exported 2'!I236=1, "have", "missing"),IF('Currently Exported 2'!I236=1, "extra", "ignore"))</f>
        <v>ignore</v>
      </c>
      <c r="J236" s="1" t="str">
        <f ca="1">IF(OR(onchangeTags!J236="white",onchangeTags!J236="yellow",onchangeTags!J236="grey"),IF('Currently Exported 2'!J236=1, "have", "missing"),IF('Currently Exported 2'!J236=1, "extra", "ignore"))</f>
        <v>ignore</v>
      </c>
      <c r="K236" s="1" t="str">
        <f ca="1">IF(OR(onchangeTags!K236="white",onchangeTags!K236="yellow",onchangeTags!K236="grey"),IF('Currently Exported 2'!K236=1, "have", "missing"),IF('Currently Exported 2'!K236=1, "extra", "ignore"))</f>
        <v>ignore</v>
      </c>
      <c r="L236" s="1" t="str">
        <f ca="1">IF(OR(onchangeTags!L236="white",onchangeTags!L236="yellow",onchangeTags!L236="grey"),IF('Currently Exported 2'!L236=1, "have", "missing"),IF('Currently Exported 2'!L236=1, "extra", "ignore"))</f>
        <v>ignore</v>
      </c>
      <c r="M236" s="1" t="str">
        <f ca="1">IF(OR(onchangeTags!M236="white",onchangeTags!M236="yellow",onchangeTags!M236="grey"),IF('Currently Exported 2'!M236=1, "have", "missing"),IF('Currently Exported 2'!M236=1, "extra", "ignore"))</f>
        <v>ignore</v>
      </c>
      <c r="N236" s="1" t="str">
        <f ca="1">IF(OR(onchangeTags!N236="white",onchangeTags!N236="yellow",onchangeTags!N236="grey"),IF('Currently Exported 2'!N236=1, "have", "missing"),IF('Currently Exported 2'!N236=1, "extra", "ignore"))</f>
        <v>ignore</v>
      </c>
      <c r="O236" s="1" t="str">
        <f ca="1">IF(OR(onchangeTags!O236="white",onchangeTags!O236="yellow",onchangeTags!O236="grey"),IF('Currently Exported 2'!O236=1, "have", "missing"),IF('Currently Exported 2'!O236=1, "extra", "ignore"))</f>
        <v>ignore</v>
      </c>
      <c r="P236" s="1" t="str">
        <f ca="1">IF(OR(onchangeTags!P236="white",onchangeTags!P236="yellow",onchangeTags!P236="grey"),IF('Currently Exported 2'!P236=1, "have", "missing"),IF('Currently Exported 2'!P236=1, "extra", "ignore"))</f>
        <v>extra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IF(OR(onchangeTags!B237="white",onchangeTags!B237="yellow",onchangeTags!B237="grey"),IF('Currently Exported 2'!B237=1, "have", "missing"),IF('Currently Exported 2'!B237=1, "extra", "ignore"))</f>
        <v>ignore</v>
      </c>
      <c r="C237" s="1" t="str">
        <f ca="1">IF(OR(onchangeTags!C237="white",onchangeTags!C237="yellow",onchangeTags!C237="grey"),IF('Currently Exported 2'!C237=1, "have", "missing"),IF('Currently Exported 2'!C237=1, "extra", "ignore"))</f>
        <v>ignore</v>
      </c>
      <c r="D237" s="1" t="str">
        <f ca="1">IF(OR(onchangeTags!D237="white",onchangeTags!D237="yellow",onchangeTags!D237="grey"),IF('Currently Exported 2'!D237=1, "have", "missing"),IF('Currently Exported 2'!D237=1, "extra", "ignore"))</f>
        <v>ignore</v>
      </c>
      <c r="E237" s="1" t="str">
        <f ca="1">IF(OR(onchangeTags!E237="white",onchangeTags!E237="yellow",onchangeTags!E237="grey"),IF('Currently Exported 2'!E237=1, "have", "missing"),IF('Currently Exported 2'!E237=1, "extra", "ignore"))</f>
        <v>ignore</v>
      </c>
      <c r="F237" s="1" t="str">
        <f ca="1">IF(OR(onchangeTags!F237="white",onchangeTags!F237="yellow",onchangeTags!F237="grey"),IF('Currently Exported 2'!F237=1, "have", "missing"),IF('Currently Exported 2'!F237=1, "extra", "ignore"))</f>
        <v>ignore</v>
      </c>
      <c r="G237" s="1" t="str">
        <f ca="1">IF(OR(onchangeTags!G237="white",onchangeTags!G237="yellow",onchangeTags!G237="grey"),IF('Currently Exported 2'!G237=1, "have", "missing"),IF('Currently Exported 2'!G237=1, "extra", "ignore"))</f>
        <v>ignore</v>
      </c>
      <c r="H237" s="1" t="str">
        <f ca="1">IF(OR(onchangeTags!H237="white",onchangeTags!H237="yellow",onchangeTags!H237="grey"),IF('Currently Exported 2'!H237=1, "have", "missing"),IF('Currently Exported 2'!H237=1, "extra", "ignore"))</f>
        <v>ignore</v>
      </c>
      <c r="I237" s="1" t="str">
        <f ca="1">IF(OR(onchangeTags!I237="white",onchangeTags!I237="yellow",onchangeTags!I237="grey"),IF('Currently Exported 2'!I237=1, "have", "missing"),IF('Currently Exported 2'!I237=1, "extra", "ignore"))</f>
        <v>ignore</v>
      </c>
      <c r="J237" s="1" t="str">
        <f ca="1">IF(OR(onchangeTags!J237="white",onchangeTags!J237="yellow",onchangeTags!J237="grey"),IF('Currently Exported 2'!J237=1, "have", "missing"),IF('Currently Exported 2'!J237=1, "extra", "ignore"))</f>
        <v>ignore</v>
      </c>
      <c r="K237" s="1" t="str">
        <f ca="1">IF(OR(onchangeTags!K237="white",onchangeTags!K237="yellow",onchangeTags!K237="grey"),IF('Currently Exported 2'!K237=1, "have", "missing"),IF('Currently Exported 2'!K237=1, "extra", "ignore"))</f>
        <v>ignore</v>
      </c>
      <c r="L237" s="1" t="str">
        <f ca="1">IF(OR(onchangeTags!L237="white",onchangeTags!L237="yellow",onchangeTags!L237="grey"),IF('Currently Exported 2'!L237=1, "have", "missing"),IF('Currently Exported 2'!L237=1, "extra", "ignore"))</f>
        <v>ignore</v>
      </c>
      <c r="M237" s="1" t="str">
        <f ca="1">IF(OR(onchangeTags!M237="white",onchangeTags!M237="yellow",onchangeTags!M237="grey"),IF('Currently Exported 2'!M237=1, "have", "missing"),IF('Currently Exported 2'!M237=1, "extra", "ignore"))</f>
        <v>ignore</v>
      </c>
      <c r="N237" s="1" t="str">
        <f ca="1">IF(OR(onchangeTags!N237="white",onchangeTags!N237="yellow",onchangeTags!N237="grey"),IF('Currently Exported 2'!N237=1, "have", "missing"),IF('Currently Exported 2'!N237=1, "extra", "ignore"))</f>
        <v>ignore</v>
      </c>
      <c r="O237" s="1" t="str">
        <f ca="1">IF(OR(onchangeTags!O237="white",onchangeTags!O237="yellow",onchangeTags!O237="grey"),IF('Currently Exported 2'!O237=1, "have", "missing"),IF('Currently Exported 2'!O237=1, "extra", "ignore"))</f>
        <v>ignore</v>
      </c>
      <c r="P237" s="1" t="str">
        <f ca="1">IF(OR(onchangeTags!P237="white",onchangeTags!P237="yellow",onchangeTags!P237="grey"),IF('Currently Exported 2'!P237=1, "have", "missing"),IF('Currently Exported 2'!P237=1, "extra", "ignore"))</f>
        <v>extra</v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IF(OR(onchangeTags!B238="white",onchangeTags!B238="yellow",onchangeTags!B238="grey"),IF('Currently Exported 2'!B238=1, "have", "missing"),IF('Currently Exported 2'!B238=1, "extra", "ignore"))</f>
        <v>ignore</v>
      </c>
      <c r="C238" s="1" t="str">
        <f ca="1">IF(OR(onchangeTags!C238="white",onchangeTags!C238="yellow",onchangeTags!C238="grey"),IF('Currently Exported 2'!C238=1, "have", "missing"),IF('Currently Exported 2'!C238=1, "extra", "ignore"))</f>
        <v>ignore</v>
      </c>
      <c r="D238" s="1" t="str">
        <f ca="1">IF(OR(onchangeTags!D238="white",onchangeTags!D238="yellow",onchangeTags!D238="grey"),IF('Currently Exported 2'!D238=1, "have", "missing"),IF('Currently Exported 2'!D238=1, "extra", "ignore"))</f>
        <v>ignore</v>
      </c>
      <c r="E238" s="1" t="str">
        <f ca="1">IF(OR(onchangeTags!E238="white",onchangeTags!E238="yellow",onchangeTags!E238="grey"),IF('Currently Exported 2'!E238=1, "have", "missing"),IF('Currently Exported 2'!E238=1, "extra", "ignore"))</f>
        <v>ignore</v>
      </c>
      <c r="F238" s="1" t="str">
        <f ca="1">IF(OR(onchangeTags!F238="white",onchangeTags!F238="yellow",onchangeTags!F238="grey"),IF('Currently Exported 2'!F238=1, "have", "missing"),IF('Currently Exported 2'!F238=1, "extra", "ignore"))</f>
        <v>ignore</v>
      </c>
      <c r="G238" s="1" t="str">
        <f ca="1">IF(OR(onchangeTags!G238="white",onchangeTags!G238="yellow",onchangeTags!G238="grey"),IF('Currently Exported 2'!G238=1, "have", "missing"),IF('Currently Exported 2'!G238=1, "extra", "ignore"))</f>
        <v>ignore</v>
      </c>
      <c r="H238" s="1" t="str">
        <f ca="1">IF(OR(onchangeTags!H238="white",onchangeTags!H238="yellow",onchangeTags!H238="grey"),IF('Currently Exported 2'!H238=1, "have", "missing"),IF('Currently Exported 2'!H238=1, "extra", "ignore"))</f>
        <v>ignore</v>
      </c>
      <c r="I238" s="1" t="str">
        <f ca="1">IF(OR(onchangeTags!I238="white",onchangeTags!I238="yellow",onchangeTags!I238="grey"),IF('Currently Exported 2'!I238=1, "have", "missing"),IF('Currently Exported 2'!I238=1, "extra", "ignore"))</f>
        <v>ignore</v>
      </c>
      <c r="J238" s="1" t="str">
        <f ca="1">IF(OR(onchangeTags!J238="white",onchangeTags!J238="yellow",onchangeTags!J238="grey"),IF('Currently Exported 2'!J238=1, "have", "missing"),IF('Currently Exported 2'!J238=1, "extra", "ignore"))</f>
        <v>ignore</v>
      </c>
      <c r="K238" s="1" t="str">
        <f ca="1">IF(OR(onchangeTags!K238="white",onchangeTags!K238="yellow",onchangeTags!K238="grey"),IF('Currently Exported 2'!K238=1, "have", "missing"),IF('Currently Exported 2'!K238=1, "extra", "ignore"))</f>
        <v>ignore</v>
      </c>
      <c r="L238" s="1" t="str">
        <f ca="1">IF(OR(onchangeTags!L238="white",onchangeTags!L238="yellow",onchangeTags!L238="grey"),IF('Currently Exported 2'!L238=1, "have", "missing"),IF('Currently Exported 2'!L238=1, "extra", "ignore"))</f>
        <v>ignore</v>
      </c>
      <c r="M238" s="1" t="str">
        <f ca="1">IF(OR(onchangeTags!M238="white",onchangeTags!M238="yellow",onchangeTags!M238="grey"),IF('Currently Exported 2'!M238=1, "have", "missing"),IF('Currently Exported 2'!M238=1, "extra", "ignore"))</f>
        <v>ignore</v>
      </c>
      <c r="N238" s="1" t="str">
        <f ca="1">IF(OR(onchangeTags!N238="white",onchangeTags!N238="yellow",onchangeTags!N238="grey"),IF('Currently Exported 2'!N238=1, "have", "missing"),IF('Currently Exported 2'!N238=1, "extra", "ignore"))</f>
        <v>ignore</v>
      </c>
      <c r="O238" s="1" t="str">
        <f ca="1">IF(OR(onchangeTags!O238="white",onchangeTags!O238="yellow",onchangeTags!O238="grey"),IF('Currently Exported 2'!O238=1, "have", "missing"),IF('Currently Exported 2'!O238=1, "extra", "ignore"))</f>
        <v>ignore</v>
      </c>
      <c r="P238" s="1" t="str">
        <f ca="1">IF(OR(onchangeTags!P238="white",onchangeTags!P238="yellow",onchangeTags!P238="grey"),IF('Currently Exported 2'!P238=1, "have", "missing"),IF('Currently Exported 2'!P238=1, "extra", "ignore"))</f>
        <v>ignore</v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IF(OR(onchangeTags!B239="white",onchangeTags!B239="yellow",onchangeTags!B239="grey"),IF('Currently Exported 2'!B239=1, "have", "missing"),IF('Currently Exported 2'!B239=1, "extra", "ignore"))</f>
        <v>ignore</v>
      </c>
      <c r="C239" s="1" t="str">
        <f ca="1">IF(OR(onchangeTags!C239="white",onchangeTags!C239="yellow",onchangeTags!C239="grey"),IF('Currently Exported 2'!C239=1, "have", "missing"),IF('Currently Exported 2'!C239=1, "extra", "ignore"))</f>
        <v>ignore</v>
      </c>
      <c r="D239" s="1" t="str">
        <f ca="1">IF(OR(onchangeTags!D239="white",onchangeTags!D239="yellow",onchangeTags!D239="grey"),IF('Currently Exported 2'!D239=1, "have", "missing"),IF('Currently Exported 2'!D239=1, "extra", "ignore"))</f>
        <v>ignore</v>
      </c>
      <c r="E239" s="1" t="str">
        <f ca="1">IF(OR(onchangeTags!E239="white",onchangeTags!E239="yellow",onchangeTags!E239="grey"),IF('Currently Exported 2'!E239=1, "have", "missing"),IF('Currently Exported 2'!E239=1, "extra", "ignore"))</f>
        <v>ignore</v>
      </c>
      <c r="F239" s="1" t="str">
        <f ca="1">IF(OR(onchangeTags!F239="white",onchangeTags!F239="yellow",onchangeTags!F239="grey"),IF('Currently Exported 2'!F239=1, "have", "missing"),IF('Currently Exported 2'!F239=1, "extra", "ignore"))</f>
        <v>ignore</v>
      </c>
      <c r="G239" s="1" t="str">
        <f ca="1">IF(OR(onchangeTags!G239="white",onchangeTags!G239="yellow",onchangeTags!G239="grey"),IF('Currently Exported 2'!G239=1, "have", "missing"),IF('Currently Exported 2'!G239=1, "extra", "ignore"))</f>
        <v>ignore</v>
      </c>
      <c r="H239" s="1" t="str">
        <f ca="1">IF(OR(onchangeTags!H239="white",onchangeTags!H239="yellow",onchangeTags!H239="grey"),IF('Currently Exported 2'!H239=1, "have", "missing"),IF('Currently Exported 2'!H239=1, "extra", "ignore"))</f>
        <v>ignore</v>
      </c>
      <c r="I239" s="1" t="str">
        <f ca="1">IF(OR(onchangeTags!I239="white",onchangeTags!I239="yellow",onchangeTags!I239="grey"),IF('Currently Exported 2'!I239=1, "have", "missing"),IF('Currently Exported 2'!I239=1, "extra", "ignore"))</f>
        <v>ignore</v>
      </c>
      <c r="J239" s="1" t="str">
        <f ca="1">IF(OR(onchangeTags!J239="white",onchangeTags!J239="yellow",onchangeTags!J239="grey"),IF('Currently Exported 2'!J239=1, "have", "missing"),IF('Currently Exported 2'!J239=1, "extra", "ignore"))</f>
        <v>ignore</v>
      </c>
      <c r="K239" s="1" t="str">
        <f ca="1">IF(OR(onchangeTags!K239="white",onchangeTags!K239="yellow",onchangeTags!K239="grey"),IF('Currently Exported 2'!K239=1, "have", "missing"),IF('Currently Exported 2'!K239=1, "extra", "ignore"))</f>
        <v>ignore</v>
      </c>
      <c r="L239" s="1" t="str">
        <f ca="1">IF(OR(onchangeTags!L239="white",onchangeTags!L239="yellow",onchangeTags!L239="grey"),IF('Currently Exported 2'!L239=1, "have", "missing"),IF('Currently Exported 2'!L239=1, "extra", "ignore"))</f>
        <v>ignore</v>
      </c>
      <c r="M239" s="1" t="str">
        <f ca="1">IF(OR(onchangeTags!M239="white",onchangeTags!M239="yellow",onchangeTags!M239="grey"),IF('Currently Exported 2'!M239=1, "have", "missing"),IF('Currently Exported 2'!M239=1, "extra", "ignore"))</f>
        <v>ignore</v>
      </c>
      <c r="N239" s="1" t="str">
        <f ca="1">IF(OR(onchangeTags!N239="white",onchangeTags!N239="yellow",onchangeTags!N239="grey"),IF('Currently Exported 2'!N239=1, "have", "missing"),IF('Currently Exported 2'!N239=1, "extra", "ignore"))</f>
        <v>ignore</v>
      </c>
      <c r="O239" s="1" t="str">
        <f ca="1">IF(OR(onchangeTags!O239="white",onchangeTags!O239="yellow",onchangeTags!O239="grey"),IF('Currently Exported 2'!O239=1, "have", "missing"),IF('Currently Exported 2'!O239=1, "extra", "ignore"))</f>
        <v>ignore</v>
      </c>
      <c r="P239" s="1" t="str">
        <f ca="1">IF(OR(onchangeTags!P239="white",onchangeTags!P239="yellow",onchangeTags!P239="grey"),IF('Currently Exported 2'!P239=1, "have", "missing"),IF('Currently Exported 2'!P239=1, "extra", "ignore"))</f>
        <v>ignore</v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IF(OR(onchangeTags!B240="white",onchangeTags!B240="yellow",onchangeTags!B240="grey"),IF('Currently Exported 2'!B240=1, "have", "missing"),IF('Currently Exported 2'!B240=1, "extra", "ignore"))</f>
        <v>ignore</v>
      </c>
      <c r="C240" s="1" t="str">
        <f ca="1">IF(OR(onchangeTags!C240="white",onchangeTags!C240="yellow",onchangeTags!C240="grey"),IF('Currently Exported 2'!C240=1, "have", "missing"),IF('Currently Exported 2'!C240=1, "extra", "ignore"))</f>
        <v>ignore</v>
      </c>
      <c r="D240" s="1" t="str">
        <f ca="1">IF(OR(onchangeTags!D240="white",onchangeTags!D240="yellow",onchangeTags!D240="grey"),IF('Currently Exported 2'!D240=1, "have", "missing"),IF('Currently Exported 2'!D240=1, "extra", "ignore"))</f>
        <v>ignore</v>
      </c>
      <c r="E240" s="1" t="str">
        <f ca="1">IF(OR(onchangeTags!E240="white",onchangeTags!E240="yellow",onchangeTags!E240="grey"),IF('Currently Exported 2'!E240=1, "have", "missing"),IF('Currently Exported 2'!E240=1, "extra", "ignore"))</f>
        <v>ignore</v>
      </c>
      <c r="F240" s="1" t="str">
        <f ca="1">IF(OR(onchangeTags!F240="white",onchangeTags!F240="yellow",onchangeTags!F240="grey"),IF('Currently Exported 2'!F240=1, "have", "missing"),IF('Currently Exported 2'!F240=1, "extra", "ignore"))</f>
        <v>ignore</v>
      </c>
      <c r="G240" s="1" t="str">
        <f ca="1">IF(OR(onchangeTags!G240="white",onchangeTags!G240="yellow",onchangeTags!G240="grey"),IF('Currently Exported 2'!G240=1, "have", "missing"),IF('Currently Exported 2'!G240=1, "extra", "ignore"))</f>
        <v>ignore</v>
      </c>
      <c r="H240" s="1" t="str">
        <f ca="1">IF(OR(onchangeTags!H240="white",onchangeTags!H240="yellow",onchangeTags!H240="grey"),IF('Currently Exported 2'!H240=1, "have", "missing"),IF('Currently Exported 2'!H240=1, "extra", "ignore"))</f>
        <v>ignore</v>
      </c>
      <c r="I240" s="1" t="str">
        <f ca="1">IF(OR(onchangeTags!I240="white",onchangeTags!I240="yellow",onchangeTags!I240="grey"),IF('Currently Exported 2'!I240=1, "have", "missing"),IF('Currently Exported 2'!I240=1, "extra", "ignore"))</f>
        <v>ignore</v>
      </c>
      <c r="J240" s="1" t="str">
        <f ca="1">IF(OR(onchangeTags!J240="white",onchangeTags!J240="yellow",onchangeTags!J240="grey"),IF('Currently Exported 2'!J240=1, "have", "missing"),IF('Currently Exported 2'!J240=1, "extra", "ignore"))</f>
        <v>ignore</v>
      </c>
      <c r="K240" s="1" t="str">
        <f ca="1">IF(OR(onchangeTags!K240="white",onchangeTags!K240="yellow",onchangeTags!K240="grey"),IF('Currently Exported 2'!K240=1, "have", "missing"),IF('Currently Exported 2'!K240=1, "extra", "ignore"))</f>
        <v>ignore</v>
      </c>
      <c r="L240" s="1" t="str">
        <f ca="1">IF(OR(onchangeTags!L240="white",onchangeTags!L240="yellow",onchangeTags!L240="grey"),IF('Currently Exported 2'!L240=1, "have", "missing"),IF('Currently Exported 2'!L240=1, "extra", "ignore"))</f>
        <v>ignore</v>
      </c>
      <c r="M240" s="1" t="str">
        <f ca="1">IF(OR(onchangeTags!M240="white",onchangeTags!M240="yellow",onchangeTags!M240="grey"),IF('Currently Exported 2'!M240=1, "have", "missing"),IF('Currently Exported 2'!M240=1, "extra", "ignore"))</f>
        <v>ignore</v>
      </c>
      <c r="N240" s="1" t="str">
        <f ca="1">IF(OR(onchangeTags!N240="white",onchangeTags!N240="yellow",onchangeTags!N240="grey"),IF('Currently Exported 2'!N240=1, "have", "missing"),IF('Currently Exported 2'!N240=1, "extra", "ignore"))</f>
        <v>ignore</v>
      </c>
      <c r="O240" s="1" t="str">
        <f ca="1">IF(OR(onchangeTags!O240="white",onchangeTags!O240="yellow",onchangeTags!O240="grey"),IF('Currently Exported 2'!O240=1, "have", "missing"),IF('Currently Exported 2'!O240=1, "extra", "ignore"))</f>
        <v>ignore</v>
      </c>
      <c r="P240" s="1" t="str">
        <f ca="1">IF(OR(onchangeTags!P240="white",onchangeTags!P240="yellow",onchangeTags!P240="grey"),IF('Currently Exported 2'!P240=1, "have", "missing"),IF('Currently Exported 2'!P240=1, "extra", "ignore"))</f>
        <v>ignore</v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IF(OR(onchangeTags!B241="white",onchangeTags!B241="yellow",onchangeTags!B241="grey"),IF('Currently Exported 2'!B241=1, "have", "missing"),IF('Currently Exported 2'!B241=1, "extra", "ignore"))</f>
        <v>ignore</v>
      </c>
      <c r="C241" s="1" t="str">
        <f ca="1">IF(OR(onchangeTags!C241="white",onchangeTags!C241="yellow",onchangeTags!C241="grey"),IF('Currently Exported 2'!C241=1, "have", "missing"),IF('Currently Exported 2'!C241=1, "extra", "ignore"))</f>
        <v>ignore</v>
      </c>
      <c r="D241" s="1" t="str">
        <f ca="1">IF(OR(onchangeTags!D241="white",onchangeTags!D241="yellow",onchangeTags!D241="grey"),IF('Currently Exported 2'!D241=1, "have", "missing"),IF('Currently Exported 2'!D241=1, "extra", "ignore"))</f>
        <v>have</v>
      </c>
      <c r="E241" s="1" t="str">
        <f ca="1">IF(OR(onchangeTags!E241="white",onchangeTags!E241="yellow",onchangeTags!E241="grey"),IF('Currently Exported 2'!E241=1, "have", "missing"),IF('Currently Exported 2'!E241=1, "extra", "ignore"))</f>
        <v>have</v>
      </c>
      <c r="F241" s="1" t="str">
        <f ca="1">IF(OR(onchangeTags!F241="white",onchangeTags!F241="yellow",onchangeTags!F241="grey"),IF('Currently Exported 2'!F241=1, "have", "missing"),IF('Currently Exported 2'!F241=1, "extra", "ignore"))</f>
        <v>have</v>
      </c>
      <c r="G241" s="1" t="str">
        <f ca="1">IF(OR(onchangeTags!G241="white",onchangeTags!G241="yellow",onchangeTags!G241="grey"),IF('Currently Exported 2'!G241=1, "have", "missing"),IF('Currently Exported 2'!G241=1, "extra", "ignore"))</f>
        <v>have</v>
      </c>
      <c r="H241" s="1" t="str">
        <f ca="1">IF(OR(onchangeTags!H241="white",onchangeTags!H241="yellow",onchangeTags!H241="grey"),IF('Currently Exported 2'!H241=1, "have", "missing"),IF('Currently Exported 2'!H241=1, "extra", "ignore"))</f>
        <v>have</v>
      </c>
      <c r="I241" s="1" t="str">
        <f ca="1">IF(OR(onchangeTags!I241="white",onchangeTags!I241="yellow",onchangeTags!I241="grey"),IF('Currently Exported 2'!I241=1, "have", "missing"),IF('Currently Exported 2'!I241=1, "extra", "ignore"))</f>
        <v>have</v>
      </c>
      <c r="J241" s="1" t="str">
        <f ca="1">IF(OR(onchangeTags!J241="white",onchangeTags!J241="yellow",onchangeTags!J241="grey"),IF('Currently Exported 2'!J241=1, "have", "missing"),IF('Currently Exported 2'!J241=1, "extra", "ignore"))</f>
        <v>have</v>
      </c>
      <c r="K241" s="1" t="str">
        <f ca="1">IF(OR(onchangeTags!K241="white",onchangeTags!K241="yellow",onchangeTags!K241="grey"),IF('Currently Exported 2'!K241=1, "have", "missing"),IF('Currently Exported 2'!K241=1, "extra", "ignore"))</f>
        <v>have</v>
      </c>
      <c r="L241" s="1" t="str">
        <f ca="1">IF(OR(onchangeTags!L241="white",onchangeTags!L241="yellow",onchangeTags!L241="grey"),IF('Currently Exported 2'!L241=1, "have", "missing"),IF('Currently Exported 2'!L241=1, "extra", "ignore"))</f>
        <v>have</v>
      </c>
      <c r="M241" s="1" t="str">
        <f ca="1">IF(OR(onchangeTags!M241="white",onchangeTags!M241="yellow",onchangeTags!M241="grey"),IF('Currently Exported 2'!M241=1, "have", "missing"),IF('Currently Exported 2'!M241=1, "extra", "ignore"))</f>
        <v>have</v>
      </c>
      <c r="N241" s="1" t="str">
        <f ca="1">IF(OR(onchangeTags!N241="white",onchangeTags!N241="yellow",onchangeTags!N241="grey"),IF('Currently Exported 2'!N241=1, "have", "missing"),IF('Currently Exported 2'!N241=1, "extra", "ignore"))</f>
        <v>have</v>
      </c>
      <c r="O241" s="1" t="str">
        <f ca="1">IF(OR(onchangeTags!O241="white",onchangeTags!O241="yellow",onchangeTags!O241="grey"),IF('Currently Exported 2'!O241=1, "have", "missing"),IF('Currently Exported 2'!O241=1, "extra", "ignore"))</f>
        <v>have</v>
      </c>
      <c r="P241" s="1" t="str">
        <f ca="1">IF(OR(onchangeTags!P241="white",onchangeTags!P241="yellow",onchangeTags!P241="grey"),IF('Currently Exported 2'!P241=1, "have", "missing"),IF('Currently Exported 2'!P241=1, "extra", "ignore"))</f>
        <v>ignore</v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IF(OR(onchangeTags!B242="white",onchangeTags!B242="yellow",onchangeTags!B242="grey"),IF('Currently Exported 2'!B242=1, "have", "missing"),IF('Currently Exported 2'!B242=1, "extra", "ignore"))</f>
        <v>ignore</v>
      </c>
      <c r="C242" s="1" t="str">
        <f ca="1">IF(OR(onchangeTags!C242="white",onchangeTags!C242="yellow",onchangeTags!C242="grey"),IF('Currently Exported 2'!C242=1, "have", "missing"),IF('Currently Exported 2'!C242=1, "extra", "ignore"))</f>
        <v>ignore</v>
      </c>
      <c r="D242" s="1" t="str">
        <f ca="1">IF(OR(onchangeTags!D242="white",onchangeTags!D242="yellow",onchangeTags!D242="grey"),IF('Currently Exported 2'!D242=1, "have", "missing"),IF('Currently Exported 2'!D242=1, "extra", "ignore"))</f>
        <v>ignore</v>
      </c>
      <c r="E242" s="1" t="str">
        <f ca="1">IF(OR(onchangeTags!E242="white",onchangeTags!E242="yellow",onchangeTags!E242="grey"),IF('Currently Exported 2'!E242=1, "have", "missing"),IF('Currently Exported 2'!E242=1, "extra", "ignore"))</f>
        <v>ignore</v>
      </c>
      <c r="F242" s="1" t="str">
        <f ca="1">IF(OR(onchangeTags!F242="white",onchangeTags!F242="yellow",onchangeTags!F242="grey"),IF('Currently Exported 2'!F242=1, "have", "missing"),IF('Currently Exported 2'!F242=1, "extra", "ignore"))</f>
        <v>ignore</v>
      </c>
      <c r="G242" s="1" t="str">
        <f ca="1">IF(OR(onchangeTags!G242="white",onchangeTags!G242="yellow",onchangeTags!G242="grey"),IF('Currently Exported 2'!G242=1, "have", "missing"),IF('Currently Exported 2'!G242=1, "extra", "ignore"))</f>
        <v>ignore</v>
      </c>
      <c r="H242" s="1" t="str">
        <f ca="1">IF(OR(onchangeTags!H242="white",onchangeTags!H242="yellow",onchangeTags!H242="grey"),IF('Currently Exported 2'!H242=1, "have", "missing"),IF('Currently Exported 2'!H242=1, "extra", "ignore"))</f>
        <v>ignore</v>
      </c>
      <c r="I242" s="1" t="str">
        <f ca="1">IF(OR(onchangeTags!I242="white",onchangeTags!I242="yellow",onchangeTags!I242="grey"),IF('Currently Exported 2'!I242=1, "have", "missing"),IF('Currently Exported 2'!I242=1, "extra", "ignore"))</f>
        <v>ignore</v>
      </c>
      <c r="J242" s="1" t="str">
        <f ca="1">IF(OR(onchangeTags!J242="white",onchangeTags!J242="yellow",onchangeTags!J242="grey"),IF('Currently Exported 2'!J242=1, "have", "missing"),IF('Currently Exported 2'!J242=1, "extra", "ignore"))</f>
        <v>ignore</v>
      </c>
      <c r="K242" s="1" t="str">
        <f ca="1">IF(OR(onchangeTags!K242="white",onchangeTags!K242="yellow",onchangeTags!K242="grey"),IF('Currently Exported 2'!K242=1, "have", "missing"),IF('Currently Exported 2'!K242=1, "extra", "ignore"))</f>
        <v>ignore</v>
      </c>
      <c r="L242" s="1" t="str">
        <f ca="1">IF(OR(onchangeTags!L242="white",onchangeTags!L242="yellow",onchangeTags!L242="grey"),IF('Currently Exported 2'!L242=1, "have", "missing"),IF('Currently Exported 2'!L242=1, "extra", "ignore"))</f>
        <v>ignore</v>
      </c>
      <c r="M242" s="1" t="str">
        <f ca="1">IF(OR(onchangeTags!M242="white",onchangeTags!M242="yellow",onchangeTags!M242="grey"),IF('Currently Exported 2'!M242=1, "have", "missing"),IF('Currently Exported 2'!M242=1, "extra", "ignore"))</f>
        <v>ignore</v>
      </c>
      <c r="N242" s="1" t="str">
        <f ca="1">IF(OR(onchangeTags!N242="white",onchangeTags!N242="yellow",onchangeTags!N242="grey"),IF('Currently Exported 2'!N242=1, "have", "missing"),IF('Currently Exported 2'!N242=1, "extra", "ignore"))</f>
        <v>ignore</v>
      </c>
      <c r="O242" s="1" t="str">
        <f ca="1">IF(OR(onchangeTags!O242="white",onchangeTags!O242="yellow",onchangeTags!O242="grey"),IF('Currently Exported 2'!O242=1, "have", "missing"),IF('Currently Exported 2'!O242=1, "extra", "ignore"))</f>
        <v>ignore</v>
      </c>
      <c r="P242" s="1" t="str">
        <f ca="1">IF(OR(onchangeTags!P242="white",onchangeTags!P242="yellow",onchangeTags!P242="grey"),IF('Currently Exported 2'!P242=1, "have", "missing"),IF('Currently Exported 2'!P242=1, "extra", "ignore"))</f>
        <v>ignore</v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IF(OR(onchangeTags!B243="white",onchangeTags!B243="yellow",onchangeTags!B243="grey"),IF('Currently Exported 2'!B243=1, "have", "missing"),IF('Currently Exported 2'!B243=1, "extra", "ignore"))</f>
        <v>ignore</v>
      </c>
      <c r="C243" s="1" t="str">
        <f ca="1">IF(OR(onchangeTags!C243="white",onchangeTags!C243="yellow",onchangeTags!C243="grey"),IF('Currently Exported 2'!C243=1, "have", "missing"),IF('Currently Exported 2'!C243=1, "extra", "ignore"))</f>
        <v>ignore</v>
      </c>
      <c r="D243" s="1" t="str">
        <f ca="1">IF(OR(onchangeTags!D243="white",onchangeTags!D243="yellow",onchangeTags!D243="grey"),IF('Currently Exported 2'!D243=1, "have", "missing"),IF('Currently Exported 2'!D243=1, "extra", "ignore"))</f>
        <v>extra</v>
      </c>
      <c r="E243" s="1" t="str">
        <f ca="1">IF(OR(onchangeTags!E243="white",onchangeTags!E243="yellow",onchangeTags!E243="grey"),IF('Currently Exported 2'!E243=1, "have", "missing"),IF('Currently Exported 2'!E243=1, "extra", "ignore"))</f>
        <v>extra</v>
      </c>
      <c r="F243" s="1" t="str">
        <f ca="1">IF(OR(onchangeTags!F243="white",onchangeTags!F243="yellow",onchangeTags!F243="grey"),IF('Currently Exported 2'!F243=1, "have", "missing"),IF('Currently Exported 2'!F243=1, "extra", "ignore"))</f>
        <v>extra</v>
      </c>
      <c r="G243" s="1" t="str">
        <f ca="1">IF(OR(onchangeTags!G243="white",onchangeTags!G243="yellow",onchangeTags!G243="grey"),IF('Currently Exported 2'!G243=1, "have", "missing"),IF('Currently Exported 2'!G243=1, "extra", "ignore"))</f>
        <v>extra</v>
      </c>
      <c r="H243" s="1" t="str">
        <f ca="1">IF(OR(onchangeTags!H243="white",onchangeTags!H243="yellow",onchangeTags!H243="grey"),IF('Currently Exported 2'!H243=1, "have", "missing"),IF('Currently Exported 2'!H243=1, "extra", "ignore"))</f>
        <v>extra</v>
      </c>
      <c r="I243" s="1" t="str">
        <f ca="1">IF(OR(onchangeTags!I243="white",onchangeTags!I243="yellow",onchangeTags!I243="grey"),IF('Currently Exported 2'!I243=1, "have", "missing"),IF('Currently Exported 2'!I243=1, "extra", "ignore"))</f>
        <v>extra</v>
      </c>
      <c r="J243" s="1" t="str">
        <f ca="1">IF(OR(onchangeTags!J243="white",onchangeTags!J243="yellow",onchangeTags!J243="grey"),IF('Currently Exported 2'!J243=1, "have", "missing"),IF('Currently Exported 2'!J243=1, "extra", "ignore"))</f>
        <v>extra</v>
      </c>
      <c r="K243" s="1" t="str">
        <f ca="1">IF(OR(onchangeTags!K243="white",onchangeTags!K243="yellow",onchangeTags!K243="grey"),IF('Currently Exported 2'!K243=1, "have", "missing"),IF('Currently Exported 2'!K243=1, "extra", "ignore"))</f>
        <v>extra</v>
      </c>
      <c r="L243" s="1" t="str">
        <f ca="1">IF(OR(onchangeTags!L243="white",onchangeTags!L243="yellow",onchangeTags!L243="grey"),IF('Currently Exported 2'!L243=1, "have", "missing"),IF('Currently Exported 2'!L243=1, "extra", "ignore"))</f>
        <v>extra</v>
      </c>
      <c r="M243" s="1" t="str">
        <f ca="1">IF(OR(onchangeTags!M243="white",onchangeTags!M243="yellow",onchangeTags!M243="grey"),IF('Currently Exported 2'!M243=1, "have", "missing"),IF('Currently Exported 2'!M243=1, "extra", "ignore"))</f>
        <v>extra</v>
      </c>
      <c r="N243" s="1" t="str">
        <f ca="1">IF(OR(onchangeTags!N243="white",onchangeTags!N243="yellow",onchangeTags!N243="grey"),IF('Currently Exported 2'!N243=1, "have", "missing"),IF('Currently Exported 2'!N243=1, "extra", "ignore"))</f>
        <v>extra</v>
      </c>
      <c r="O243" s="1" t="str">
        <f ca="1">IF(OR(onchangeTags!O243="white",onchangeTags!O243="yellow",onchangeTags!O243="grey"),IF('Currently Exported 2'!O243=1, "have", "missing"),IF('Currently Exported 2'!O243=1, "extra", "ignore"))</f>
        <v>extra</v>
      </c>
      <c r="P243" s="1" t="str">
        <f ca="1">IF(OR(onchangeTags!P243="white",onchangeTags!P243="yellow",onchangeTags!P243="grey"),IF('Currently Exported 2'!P243=1, "have", "missing"),IF('Currently Exported 2'!P243=1, "extra", "ignore"))</f>
        <v>ignore</v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IF(OR(onchangeTags!B244="white",onchangeTags!B244="yellow",onchangeTags!B244="grey"),IF('Currently Exported 2'!B244=1, "have", "missing"),IF('Currently Exported 2'!B244=1, "extra", "ignore"))</f>
        <v>ignore</v>
      </c>
      <c r="C244" s="1" t="str">
        <f ca="1">IF(OR(onchangeTags!C244="white",onchangeTags!C244="yellow",onchangeTags!C244="grey"),IF('Currently Exported 2'!C244=1, "have", "missing"),IF('Currently Exported 2'!C244=1, "extra", "ignore"))</f>
        <v>ignore</v>
      </c>
      <c r="D244" s="1" t="str">
        <f ca="1">IF(OR(onchangeTags!D244="white",onchangeTags!D244="yellow",onchangeTags!D244="grey"),IF('Currently Exported 2'!D244=1, "have", "missing"),IF('Currently Exported 2'!D244=1, "extra", "ignore"))</f>
        <v>ignore</v>
      </c>
      <c r="E244" s="1" t="str">
        <f ca="1">IF(OR(onchangeTags!E244="white",onchangeTags!E244="yellow",onchangeTags!E244="grey"),IF('Currently Exported 2'!E244=1, "have", "missing"),IF('Currently Exported 2'!E244=1, "extra", "ignore"))</f>
        <v>ignore</v>
      </c>
      <c r="F244" s="1" t="str">
        <f ca="1">IF(OR(onchangeTags!F244="white",onchangeTags!F244="yellow",onchangeTags!F244="grey"),IF('Currently Exported 2'!F244=1, "have", "missing"),IF('Currently Exported 2'!F244=1, "extra", "ignore"))</f>
        <v>ignore</v>
      </c>
      <c r="G244" s="1" t="str">
        <f ca="1">IF(OR(onchangeTags!G244="white",onchangeTags!G244="yellow",onchangeTags!G244="grey"),IF('Currently Exported 2'!G244=1, "have", "missing"),IF('Currently Exported 2'!G244=1, "extra", "ignore"))</f>
        <v>ignore</v>
      </c>
      <c r="H244" s="1" t="str">
        <f ca="1">IF(OR(onchangeTags!H244="white",onchangeTags!H244="yellow",onchangeTags!H244="grey"),IF('Currently Exported 2'!H244=1, "have", "missing"),IF('Currently Exported 2'!H244=1, "extra", "ignore"))</f>
        <v>ignore</v>
      </c>
      <c r="I244" s="1" t="str">
        <f ca="1">IF(OR(onchangeTags!I244="white",onchangeTags!I244="yellow",onchangeTags!I244="grey"),IF('Currently Exported 2'!I244=1, "have", "missing"),IF('Currently Exported 2'!I244=1, "extra", "ignore"))</f>
        <v>ignore</v>
      </c>
      <c r="J244" s="1" t="str">
        <f ca="1">IF(OR(onchangeTags!J244="white",onchangeTags!J244="yellow",onchangeTags!J244="grey"),IF('Currently Exported 2'!J244=1, "have", "missing"),IF('Currently Exported 2'!J244=1, "extra", "ignore"))</f>
        <v>ignore</v>
      </c>
      <c r="K244" s="1" t="str">
        <f ca="1">IF(OR(onchangeTags!K244="white",onchangeTags!K244="yellow",onchangeTags!K244="grey"),IF('Currently Exported 2'!K244=1, "have", "missing"),IF('Currently Exported 2'!K244=1, "extra", "ignore"))</f>
        <v>ignore</v>
      </c>
      <c r="L244" s="1" t="str">
        <f ca="1">IF(OR(onchangeTags!L244="white",onchangeTags!L244="yellow",onchangeTags!L244="grey"),IF('Currently Exported 2'!L244=1, "have", "missing"),IF('Currently Exported 2'!L244=1, "extra", "ignore"))</f>
        <v>ignore</v>
      </c>
      <c r="M244" s="1" t="str">
        <f ca="1">IF(OR(onchangeTags!M244="white",onchangeTags!M244="yellow",onchangeTags!M244="grey"),IF('Currently Exported 2'!M244=1, "have", "missing"),IF('Currently Exported 2'!M244=1, "extra", "ignore"))</f>
        <v>ignore</v>
      </c>
      <c r="N244" s="1" t="str">
        <f ca="1">IF(OR(onchangeTags!N244="white",onchangeTags!N244="yellow",onchangeTags!N244="grey"),IF('Currently Exported 2'!N244=1, "have", "missing"),IF('Currently Exported 2'!N244=1, "extra", "ignore"))</f>
        <v>ignore</v>
      </c>
      <c r="O244" s="1" t="str">
        <f ca="1">IF(OR(onchangeTags!O244="white",onchangeTags!O244="yellow",onchangeTags!O244="grey"),IF('Currently Exported 2'!O244=1, "have", "missing"),IF('Currently Exported 2'!O244=1, "extra", "ignore"))</f>
        <v>ignore</v>
      </c>
      <c r="P244" s="1" t="str">
        <f ca="1">IF(OR(onchangeTags!P244="white",onchangeTags!P244="yellow",onchangeTags!P244="grey"),IF('Currently Exported 2'!P244=1, "have", "missing"),IF('Currently Exported 2'!P244=1, "extra", "ignore"))</f>
        <v>ignore</v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IF(OR(onchangeTags!B245="white",onchangeTags!B245="yellow",onchangeTags!B245="grey"),IF('Currently Exported 2'!B245=1, "have", "missing"),IF('Currently Exported 2'!B245=1, "extra", "ignore"))</f>
        <v>ignore</v>
      </c>
      <c r="C245" s="1" t="str">
        <f ca="1">IF(OR(onchangeTags!C245="white",onchangeTags!C245="yellow",onchangeTags!C245="grey"),IF('Currently Exported 2'!C245=1, "have", "missing"),IF('Currently Exported 2'!C245=1, "extra", "ignore"))</f>
        <v>ignore</v>
      </c>
      <c r="D245" s="1" t="str">
        <f ca="1">IF(OR(onchangeTags!D245="white",onchangeTags!D245="yellow",onchangeTags!D245="grey"),IF('Currently Exported 2'!D245=1, "have", "missing"),IF('Currently Exported 2'!D245=1, "extra", "ignore"))</f>
        <v>ignore</v>
      </c>
      <c r="E245" s="1" t="str">
        <f ca="1">IF(OR(onchangeTags!E245="white",onchangeTags!E245="yellow",onchangeTags!E245="grey"),IF('Currently Exported 2'!E245=1, "have", "missing"),IF('Currently Exported 2'!E245=1, "extra", "ignore"))</f>
        <v>ignore</v>
      </c>
      <c r="F245" s="1" t="str">
        <f ca="1">IF(OR(onchangeTags!F245="white",onchangeTags!F245="yellow",onchangeTags!F245="grey"),IF('Currently Exported 2'!F245=1, "have", "missing"),IF('Currently Exported 2'!F245=1, "extra", "ignore"))</f>
        <v>ignore</v>
      </c>
      <c r="G245" s="1" t="str">
        <f ca="1">IF(OR(onchangeTags!G245="white",onchangeTags!G245="yellow",onchangeTags!G245="grey"),IF('Currently Exported 2'!G245=1, "have", "missing"),IF('Currently Exported 2'!G245=1, "extra", "ignore"))</f>
        <v>ignore</v>
      </c>
      <c r="H245" s="1" t="str">
        <f ca="1">IF(OR(onchangeTags!H245="white",onchangeTags!H245="yellow",onchangeTags!H245="grey"),IF('Currently Exported 2'!H245=1, "have", "missing"),IF('Currently Exported 2'!H245=1, "extra", "ignore"))</f>
        <v>ignore</v>
      </c>
      <c r="I245" s="1" t="str">
        <f ca="1">IF(OR(onchangeTags!I245="white",onchangeTags!I245="yellow",onchangeTags!I245="grey"),IF('Currently Exported 2'!I245=1, "have", "missing"),IF('Currently Exported 2'!I245=1, "extra", "ignore"))</f>
        <v>ignore</v>
      </c>
      <c r="J245" s="1" t="str">
        <f ca="1">IF(OR(onchangeTags!J245="white",onchangeTags!J245="yellow",onchangeTags!J245="grey"),IF('Currently Exported 2'!J245=1, "have", "missing"),IF('Currently Exported 2'!J245=1, "extra", "ignore"))</f>
        <v>ignore</v>
      </c>
      <c r="K245" s="1" t="str">
        <f ca="1">IF(OR(onchangeTags!K245="white",onchangeTags!K245="yellow",onchangeTags!K245="grey"),IF('Currently Exported 2'!K245=1, "have", "missing"),IF('Currently Exported 2'!K245=1, "extra", "ignore"))</f>
        <v>ignore</v>
      </c>
      <c r="L245" s="1" t="str">
        <f ca="1">IF(OR(onchangeTags!L245="white",onchangeTags!L245="yellow",onchangeTags!L245="grey"),IF('Currently Exported 2'!L245=1, "have", "missing"),IF('Currently Exported 2'!L245=1, "extra", "ignore"))</f>
        <v>ignore</v>
      </c>
      <c r="M245" s="1" t="str">
        <f ca="1">IF(OR(onchangeTags!M245="white",onchangeTags!M245="yellow",onchangeTags!M245="grey"),IF('Currently Exported 2'!M245=1, "have", "missing"),IF('Currently Exported 2'!M245=1, "extra", "ignore"))</f>
        <v>ignore</v>
      </c>
      <c r="N245" s="1" t="str">
        <f ca="1">IF(OR(onchangeTags!N245="white",onchangeTags!N245="yellow",onchangeTags!N245="grey"),IF('Currently Exported 2'!N245=1, "have", "missing"),IF('Currently Exported 2'!N245=1, "extra", "ignore"))</f>
        <v>ignore</v>
      </c>
      <c r="O245" s="1" t="str">
        <f ca="1">IF(OR(onchangeTags!O245="white",onchangeTags!O245="yellow",onchangeTags!O245="grey"),IF('Currently Exported 2'!O245=1, "have", "missing"),IF('Currently Exported 2'!O245=1, "extra", "ignore"))</f>
        <v>ignore</v>
      </c>
      <c r="P245" s="1" t="str">
        <f ca="1">IF(OR(onchangeTags!P245="white",onchangeTags!P245="yellow",onchangeTags!P245="grey"),IF('Currently Exported 2'!P245=1, "have", "missing"),IF('Currently Exported 2'!P245=1, "extra", "ignore"))</f>
        <v>ignore</v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IF(OR(onchangeTags!B246="white",onchangeTags!B246="yellow",onchangeTags!B246="grey"),IF('Currently Exported 2'!B246=1, "have", "missing"),IF('Currently Exported 2'!B246=1, "extra", "ignore"))</f>
        <v>ignore</v>
      </c>
      <c r="C246" s="1" t="str">
        <f ca="1">IF(OR(onchangeTags!C246="white",onchangeTags!C246="yellow",onchangeTags!C246="grey"),IF('Currently Exported 2'!C246=1, "have", "missing"),IF('Currently Exported 2'!C246=1, "extra", "ignore"))</f>
        <v>ignore</v>
      </c>
      <c r="D246" s="1" t="str">
        <f ca="1">IF(OR(onchangeTags!D246="white",onchangeTags!D246="yellow",onchangeTags!D246="grey"),IF('Currently Exported 2'!D246=1, "have", "missing"),IF('Currently Exported 2'!D246=1, "extra", "ignore"))</f>
        <v>extra</v>
      </c>
      <c r="E246" s="1" t="str">
        <f ca="1">IF(OR(onchangeTags!E246="white",onchangeTags!E246="yellow",onchangeTags!E246="grey"),IF('Currently Exported 2'!E246=1, "have", "missing"),IF('Currently Exported 2'!E246=1, "extra", "ignore"))</f>
        <v>extra</v>
      </c>
      <c r="F246" s="1" t="str">
        <f ca="1">IF(OR(onchangeTags!F246="white",onchangeTags!F246="yellow",onchangeTags!F246="grey"),IF('Currently Exported 2'!F246=1, "have", "missing"),IF('Currently Exported 2'!F246=1, "extra", "ignore"))</f>
        <v>extra</v>
      </c>
      <c r="G246" s="1" t="str">
        <f ca="1">IF(OR(onchangeTags!G246="white",onchangeTags!G246="yellow",onchangeTags!G246="grey"),IF('Currently Exported 2'!G246=1, "have", "missing"),IF('Currently Exported 2'!G246=1, "extra", "ignore"))</f>
        <v>extra</v>
      </c>
      <c r="H246" s="1" t="str">
        <f ca="1">IF(OR(onchangeTags!H246="white",onchangeTags!H246="yellow",onchangeTags!H246="grey"),IF('Currently Exported 2'!H246=1, "have", "missing"),IF('Currently Exported 2'!H246=1, "extra", "ignore"))</f>
        <v>extra</v>
      </c>
      <c r="I246" s="1" t="str">
        <f ca="1">IF(OR(onchangeTags!I246="white",onchangeTags!I246="yellow",onchangeTags!I246="grey"),IF('Currently Exported 2'!I246=1, "have", "missing"),IF('Currently Exported 2'!I246=1, "extra", "ignore"))</f>
        <v>extra</v>
      </c>
      <c r="J246" s="1" t="str">
        <f ca="1">IF(OR(onchangeTags!J246="white",onchangeTags!J246="yellow",onchangeTags!J246="grey"),IF('Currently Exported 2'!J246=1, "have", "missing"),IF('Currently Exported 2'!J246=1, "extra", "ignore"))</f>
        <v>extra</v>
      </c>
      <c r="K246" s="1" t="str">
        <f ca="1">IF(OR(onchangeTags!K246="white",onchangeTags!K246="yellow",onchangeTags!K246="grey"),IF('Currently Exported 2'!K246=1, "have", "missing"),IF('Currently Exported 2'!K246=1, "extra", "ignore"))</f>
        <v>extra</v>
      </c>
      <c r="L246" s="1" t="str">
        <f ca="1">IF(OR(onchangeTags!L246="white",onchangeTags!L246="yellow",onchangeTags!L246="grey"),IF('Currently Exported 2'!L246=1, "have", "missing"),IF('Currently Exported 2'!L246=1, "extra", "ignore"))</f>
        <v>extra</v>
      </c>
      <c r="M246" s="1" t="str">
        <f ca="1">IF(OR(onchangeTags!M246="white",onchangeTags!M246="yellow",onchangeTags!M246="grey"),IF('Currently Exported 2'!M246=1, "have", "missing"),IF('Currently Exported 2'!M246=1, "extra", "ignore"))</f>
        <v>extra</v>
      </c>
      <c r="N246" s="1" t="str">
        <f ca="1">IF(OR(onchangeTags!N246="white",onchangeTags!N246="yellow",onchangeTags!N246="grey"),IF('Currently Exported 2'!N246=1, "have", "missing"),IF('Currently Exported 2'!N246=1, "extra", "ignore"))</f>
        <v>extra</v>
      </c>
      <c r="O246" s="1" t="str">
        <f ca="1">IF(OR(onchangeTags!O246="white",onchangeTags!O246="yellow",onchangeTags!O246="grey"),IF('Currently Exported 2'!O246=1, "have", "missing"),IF('Currently Exported 2'!O246=1, "extra", "ignore"))</f>
        <v>extra</v>
      </c>
      <c r="P246" s="1" t="str">
        <f ca="1">IF(OR(onchangeTags!P246="white",onchangeTags!P246="yellow",onchangeTags!P246="grey"),IF('Currently Exported 2'!P246=1, "have", "missing"),IF('Currently Exported 2'!P246=1, "extra", "ignore"))</f>
        <v>ignore</v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IF(OR(onchangeTags!B247="white",onchangeTags!B247="yellow",onchangeTags!B247="grey"),IF('Currently Exported 2'!B247=1, "have", "missing"),IF('Currently Exported 2'!B247=1, "extra", "ignore"))</f>
        <v>ignore</v>
      </c>
      <c r="C247" s="1" t="str">
        <f ca="1">IF(OR(onchangeTags!C247="white",onchangeTags!C247="yellow",onchangeTags!C247="grey"),IF('Currently Exported 2'!C247=1, "have", "missing"),IF('Currently Exported 2'!C247=1, "extra", "ignore"))</f>
        <v>ignore</v>
      </c>
      <c r="D247" s="1" t="str">
        <f ca="1">IF(OR(onchangeTags!D247="white",onchangeTags!D247="yellow",onchangeTags!D247="grey"),IF('Currently Exported 2'!D247=1, "have", "missing"),IF('Currently Exported 2'!D247=1, "extra", "ignore"))</f>
        <v>ignore</v>
      </c>
      <c r="E247" s="1" t="str">
        <f ca="1">IF(OR(onchangeTags!E247="white",onchangeTags!E247="yellow",onchangeTags!E247="grey"),IF('Currently Exported 2'!E247=1, "have", "missing"),IF('Currently Exported 2'!E247=1, "extra", "ignore"))</f>
        <v>ignore</v>
      </c>
      <c r="F247" s="1" t="str">
        <f ca="1">IF(OR(onchangeTags!F247="white",onchangeTags!F247="yellow",onchangeTags!F247="grey"),IF('Currently Exported 2'!F247=1, "have", "missing"),IF('Currently Exported 2'!F247=1, "extra", "ignore"))</f>
        <v>ignore</v>
      </c>
      <c r="G247" s="1" t="str">
        <f ca="1">IF(OR(onchangeTags!G247="white",onchangeTags!G247="yellow",onchangeTags!G247="grey"),IF('Currently Exported 2'!G247=1, "have", "missing"),IF('Currently Exported 2'!G247=1, "extra", "ignore"))</f>
        <v>ignore</v>
      </c>
      <c r="H247" s="1" t="str">
        <f ca="1">IF(OR(onchangeTags!H247="white",onchangeTags!H247="yellow",onchangeTags!H247="grey"),IF('Currently Exported 2'!H247=1, "have", "missing"),IF('Currently Exported 2'!H247=1, "extra", "ignore"))</f>
        <v>ignore</v>
      </c>
      <c r="I247" s="1" t="str">
        <f ca="1">IF(OR(onchangeTags!I247="white",onchangeTags!I247="yellow",onchangeTags!I247="grey"),IF('Currently Exported 2'!I247=1, "have", "missing"),IF('Currently Exported 2'!I247=1, "extra", "ignore"))</f>
        <v>ignore</v>
      </c>
      <c r="J247" s="1" t="str">
        <f ca="1">IF(OR(onchangeTags!J247="white",onchangeTags!J247="yellow",onchangeTags!J247="grey"),IF('Currently Exported 2'!J247=1, "have", "missing"),IF('Currently Exported 2'!J247=1, "extra", "ignore"))</f>
        <v>ignore</v>
      </c>
      <c r="K247" s="1" t="str">
        <f ca="1">IF(OR(onchangeTags!K247="white",onchangeTags!K247="yellow",onchangeTags!K247="grey"),IF('Currently Exported 2'!K247=1, "have", "missing"),IF('Currently Exported 2'!K247=1, "extra", "ignore"))</f>
        <v>ignore</v>
      </c>
      <c r="L247" s="1" t="str">
        <f ca="1">IF(OR(onchangeTags!L247="white",onchangeTags!L247="yellow",onchangeTags!L247="grey"),IF('Currently Exported 2'!L247=1, "have", "missing"),IF('Currently Exported 2'!L247=1, "extra", "ignore"))</f>
        <v>ignore</v>
      </c>
      <c r="M247" s="1" t="str">
        <f ca="1">IF(OR(onchangeTags!M247="white",onchangeTags!M247="yellow",onchangeTags!M247="grey"),IF('Currently Exported 2'!M247=1, "have", "missing"),IF('Currently Exported 2'!M247=1, "extra", "ignore"))</f>
        <v>ignore</v>
      </c>
      <c r="N247" s="1" t="str">
        <f ca="1">IF(OR(onchangeTags!N247="white",onchangeTags!N247="yellow",onchangeTags!N247="grey"),IF('Currently Exported 2'!N247=1, "have", "missing"),IF('Currently Exported 2'!N247=1, "extra", "ignore"))</f>
        <v>ignore</v>
      </c>
      <c r="O247" s="1" t="str">
        <f ca="1">IF(OR(onchangeTags!O247="white",onchangeTags!O247="yellow",onchangeTags!O247="grey"),IF('Currently Exported 2'!O247=1, "have", "missing"),IF('Currently Exported 2'!O247=1, "extra", "ignore"))</f>
        <v>ignore</v>
      </c>
      <c r="P247" s="1" t="str">
        <f ca="1">IF(OR(onchangeTags!P247="white",onchangeTags!P247="yellow",onchangeTags!P247="grey"),IF('Currently Exported 2'!P247=1, "have", "missing"),IF('Currently Exported 2'!P247=1, "extra", "ignore"))</f>
        <v>ignore</v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IF(OR(onchangeTags!B248="white",onchangeTags!B248="yellow",onchangeTags!B248="grey"),IF('Currently Exported 2'!B248=1, "have", "missing"),IF('Currently Exported 2'!B248=1, "extra", "ignore"))</f>
        <v>ignore</v>
      </c>
      <c r="C248" s="1" t="str">
        <f ca="1">IF(OR(onchangeTags!C248="white",onchangeTags!C248="yellow",onchangeTags!C248="grey"),IF('Currently Exported 2'!C248=1, "have", "missing"),IF('Currently Exported 2'!C248=1, "extra", "ignore"))</f>
        <v>ignore</v>
      </c>
      <c r="D248" s="1" t="str">
        <f ca="1">IF(OR(onchangeTags!D248="white",onchangeTags!D248="yellow",onchangeTags!D248="grey"),IF('Currently Exported 2'!D248=1, "have", "missing"),IF('Currently Exported 2'!D248=1, "extra", "ignore"))</f>
        <v>extra</v>
      </c>
      <c r="E248" s="1" t="str">
        <f ca="1">IF(OR(onchangeTags!E248="white",onchangeTags!E248="yellow",onchangeTags!E248="grey"),IF('Currently Exported 2'!E248=1, "have", "missing"),IF('Currently Exported 2'!E248=1, "extra", "ignore"))</f>
        <v>extra</v>
      </c>
      <c r="F248" s="1" t="str">
        <f ca="1">IF(OR(onchangeTags!F248="white",onchangeTags!F248="yellow",onchangeTags!F248="grey"),IF('Currently Exported 2'!F248=1, "have", "missing"),IF('Currently Exported 2'!F248=1, "extra", "ignore"))</f>
        <v>extra</v>
      </c>
      <c r="G248" s="1" t="str">
        <f ca="1">IF(OR(onchangeTags!G248="white",onchangeTags!G248="yellow",onchangeTags!G248="grey"),IF('Currently Exported 2'!G248=1, "have", "missing"),IF('Currently Exported 2'!G248=1, "extra", "ignore"))</f>
        <v>extra</v>
      </c>
      <c r="H248" s="1" t="str">
        <f ca="1">IF(OR(onchangeTags!H248="white",onchangeTags!H248="yellow",onchangeTags!H248="grey"),IF('Currently Exported 2'!H248=1, "have", "missing"),IF('Currently Exported 2'!H248=1, "extra", "ignore"))</f>
        <v>extra</v>
      </c>
      <c r="I248" s="1" t="str">
        <f ca="1">IF(OR(onchangeTags!I248="white",onchangeTags!I248="yellow",onchangeTags!I248="grey"),IF('Currently Exported 2'!I248=1, "have", "missing"),IF('Currently Exported 2'!I248=1, "extra", "ignore"))</f>
        <v>extra</v>
      </c>
      <c r="J248" s="1" t="str">
        <f ca="1">IF(OR(onchangeTags!J248="white",onchangeTags!J248="yellow",onchangeTags!J248="grey"),IF('Currently Exported 2'!J248=1, "have", "missing"),IF('Currently Exported 2'!J248=1, "extra", "ignore"))</f>
        <v>extra</v>
      </c>
      <c r="K248" s="1" t="str">
        <f ca="1">IF(OR(onchangeTags!K248="white",onchangeTags!K248="yellow",onchangeTags!K248="grey"),IF('Currently Exported 2'!K248=1, "have", "missing"),IF('Currently Exported 2'!K248=1, "extra", "ignore"))</f>
        <v>extra</v>
      </c>
      <c r="L248" s="1" t="str">
        <f ca="1">IF(OR(onchangeTags!L248="white",onchangeTags!L248="yellow",onchangeTags!L248="grey"),IF('Currently Exported 2'!L248=1, "have", "missing"),IF('Currently Exported 2'!L248=1, "extra", "ignore"))</f>
        <v>extra</v>
      </c>
      <c r="M248" s="1" t="str">
        <f ca="1">IF(OR(onchangeTags!M248="white",onchangeTags!M248="yellow",onchangeTags!M248="grey"),IF('Currently Exported 2'!M248=1, "have", "missing"),IF('Currently Exported 2'!M248=1, "extra", "ignore"))</f>
        <v>extra</v>
      </c>
      <c r="N248" s="1" t="str">
        <f ca="1">IF(OR(onchangeTags!N248="white",onchangeTags!N248="yellow",onchangeTags!N248="grey"),IF('Currently Exported 2'!N248=1, "have", "missing"),IF('Currently Exported 2'!N248=1, "extra", "ignore"))</f>
        <v>extra</v>
      </c>
      <c r="O248" s="1" t="str">
        <f ca="1">IF(OR(onchangeTags!O248="white",onchangeTags!O248="yellow",onchangeTags!O248="grey"),IF('Currently Exported 2'!O248=1, "have", "missing"),IF('Currently Exported 2'!O248=1, "extra", "ignore"))</f>
        <v>extra</v>
      </c>
      <c r="P248" s="1" t="str">
        <f ca="1">IF(OR(onchangeTags!P248="white",onchangeTags!P248="yellow",onchangeTags!P248="grey"),IF('Currently Exported 2'!P248=1, "have", "missing"),IF('Currently Exported 2'!P248=1, "extra", "ignore"))</f>
        <v>ignore</v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IF(OR(onchangeTags!B249="white",onchangeTags!B249="yellow",onchangeTags!B249="grey"),IF('Currently Exported 2'!B249=1, "have", "missing"),IF('Currently Exported 2'!B249=1, "extra", "ignore"))</f>
        <v>ignore</v>
      </c>
      <c r="C249" s="1" t="str">
        <f ca="1">IF(OR(onchangeTags!C249="white",onchangeTags!C249="yellow",onchangeTags!C249="grey"),IF('Currently Exported 2'!C249=1, "have", "missing"),IF('Currently Exported 2'!C249=1, "extra", "ignore"))</f>
        <v>ignore</v>
      </c>
      <c r="D249" s="1" t="str">
        <f ca="1">IF(OR(onchangeTags!D249="white",onchangeTags!D249="yellow",onchangeTags!D249="grey"),IF('Currently Exported 2'!D249=1, "have", "missing"),IF('Currently Exported 2'!D249=1, "extra", "ignore"))</f>
        <v>extra</v>
      </c>
      <c r="E249" s="1" t="str">
        <f ca="1">IF(OR(onchangeTags!E249="white",onchangeTags!E249="yellow",onchangeTags!E249="grey"),IF('Currently Exported 2'!E249=1, "have", "missing"),IF('Currently Exported 2'!E249=1, "extra", "ignore"))</f>
        <v>extra</v>
      </c>
      <c r="F249" s="1" t="str">
        <f ca="1">IF(OR(onchangeTags!F249="white",onchangeTags!F249="yellow",onchangeTags!F249="grey"),IF('Currently Exported 2'!F249=1, "have", "missing"),IF('Currently Exported 2'!F249=1, "extra", "ignore"))</f>
        <v>extra</v>
      </c>
      <c r="G249" s="1" t="str">
        <f ca="1">IF(OR(onchangeTags!G249="white",onchangeTags!G249="yellow",onchangeTags!G249="grey"),IF('Currently Exported 2'!G249=1, "have", "missing"),IF('Currently Exported 2'!G249=1, "extra", "ignore"))</f>
        <v>extra</v>
      </c>
      <c r="H249" s="1" t="str">
        <f ca="1">IF(OR(onchangeTags!H249="white",onchangeTags!H249="yellow",onchangeTags!H249="grey"),IF('Currently Exported 2'!H249=1, "have", "missing"),IF('Currently Exported 2'!H249=1, "extra", "ignore"))</f>
        <v>extra</v>
      </c>
      <c r="I249" s="1" t="str">
        <f ca="1">IF(OR(onchangeTags!I249="white",onchangeTags!I249="yellow",onchangeTags!I249="grey"),IF('Currently Exported 2'!I249=1, "have", "missing"),IF('Currently Exported 2'!I249=1, "extra", "ignore"))</f>
        <v>extra</v>
      </c>
      <c r="J249" s="1" t="str">
        <f ca="1">IF(OR(onchangeTags!J249="white",onchangeTags!J249="yellow",onchangeTags!J249="grey"),IF('Currently Exported 2'!J249=1, "have", "missing"),IF('Currently Exported 2'!J249=1, "extra", "ignore"))</f>
        <v>extra</v>
      </c>
      <c r="K249" s="1" t="str">
        <f ca="1">IF(OR(onchangeTags!K249="white",onchangeTags!K249="yellow",onchangeTags!K249="grey"),IF('Currently Exported 2'!K249=1, "have", "missing"),IF('Currently Exported 2'!K249=1, "extra", "ignore"))</f>
        <v>extra</v>
      </c>
      <c r="L249" s="1" t="str">
        <f ca="1">IF(OR(onchangeTags!L249="white",onchangeTags!L249="yellow",onchangeTags!L249="grey"),IF('Currently Exported 2'!L249=1, "have", "missing"),IF('Currently Exported 2'!L249=1, "extra", "ignore"))</f>
        <v>extra</v>
      </c>
      <c r="M249" s="1" t="str">
        <f ca="1">IF(OR(onchangeTags!M249="white",onchangeTags!M249="yellow",onchangeTags!M249="grey"),IF('Currently Exported 2'!M249=1, "have", "missing"),IF('Currently Exported 2'!M249=1, "extra", "ignore"))</f>
        <v>extra</v>
      </c>
      <c r="N249" s="1" t="str">
        <f ca="1">IF(OR(onchangeTags!N249="white",onchangeTags!N249="yellow",onchangeTags!N249="grey"),IF('Currently Exported 2'!N249=1, "have", "missing"),IF('Currently Exported 2'!N249=1, "extra", "ignore"))</f>
        <v>extra</v>
      </c>
      <c r="O249" s="1" t="str">
        <f ca="1">IF(OR(onchangeTags!O249="white",onchangeTags!O249="yellow",onchangeTags!O249="grey"),IF('Currently Exported 2'!O249=1, "have", "missing"),IF('Currently Exported 2'!O249=1, "extra", "ignore"))</f>
        <v>extra</v>
      </c>
      <c r="P249" s="1" t="str">
        <f ca="1">IF(OR(onchangeTags!P249="white",onchangeTags!P249="yellow",onchangeTags!P249="grey"),IF('Currently Exported 2'!P249=1, "have", "missing"),IF('Currently Exported 2'!P249=1, "extra", "ignore"))</f>
        <v>ignore</v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IF(OR(onchangeTags!B250="white",onchangeTags!B250="yellow",onchangeTags!B250="grey"),IF('Currently Exported 2'!B250=1, "have", "missing"),IF('Currently Exported 2'!B250=1, "extra", "ignore"))</f>
        <v>ignore</v>
      </c>
      <c r="C250" s="1" t="str">
        <f ca="1">IF(OR(onchangeTags!C250="white",onchangeTags!C250="yellow",onchangeTags!C250="grey"),IF('Currently Exported 2'!C250=1, "have", "missing"),IF('Currently Exported 2'!C250=1, "extra", "ignore"))</f>
        <v>ignore</v>
      </c>
      <c r="D250" s="1" t="str">
        <f ca="1">IF(OR(onchangeTags!D250="white",onchangeTags!D250="yellow",onchangeTags!D250="grey"),IF('Currently Exported 2'!D250=1, "have", "missing"),IF('Currently Exported 2'!D250=1, "extra", "ignore"))</f>
        <v>ignore</v>
      </c>
      <c r="E250" s="1" t="str">
        <f ca="1">IF(OR(onchangeTags!E250="white",onchangeTags!E250="yellow",onchangeTags!E250="grey"),IF('Currently Exported 2'!E250=1, "have", "missing"),IF('Currently Exported 2'!E250=1, "extra", "ignore"))</f>
        <v>ignore</v>
      </c>
      <c r="F250" s="1" t="str">
        <f ca="1">IF(OR(onchangeTags!F250="white",onchangeTags!F250="yellow",onchangeTags!F250="grey"),IF('Currently Exported 2'!F250=1, "have", "missing"),IF('Currently Exported 2'!F250=1, "extra", "ignore"))</f>
        <v>ignore</v>
      </c>
      <c r="G250" s="1" t="str">
        <f ca="1">IF(OR(onchangeTags!G250="white",onchangeTags!G250="yellow",onchangeTags!G250="grey"),IF('Currently Exported 2'!G250=1, "have", "missing"),IF('Currently Exported 2'!G250=1, "extra", "ignore"))</f>
        <v>ignore</v>
      </c>
      <c r="H250" s="1" t="str">
        <f ca="1">IF(OR(onchangeTags!H250="white",onchangeTags!H250="yellow",onchangeTags!H250="grey"),IF('Currently Exported 2'!H250=1, "have", "missing"),IF('Currently Exported 2'!H250=1, "extra", "ignore"))</f>
        <v>ignore</v>
      </c>
      <c r="I250" s="1" t="str">
        <f ca="1">IF(OR(onchangeTags!I250="white",onchangeTags!I250="yellow",onchangeTags!I250="grey"),IF('Currently Exported 2'!I250=1, "have", "missing"),IF('Currently Exported 2'!I250=1, "extra", "ignore"))</f>
        <v>ignore</v>
      </c>
      <c r="J250" s="1" t="str">
        <f ca="1">IF(OR(onchangeTags!J250="white",onchangeTags!J250="yellow",onchangeTags!J250="grey"),IF('Currently Exported 2'!J250=1, "have", "missing"),IF('Currently Exported 2'!J250=1, "extra", "ignore"))</f>
        <v>ignore</v>
      </c>
      <c r="K250" s="1" t="str">
        <f ca="1">IF(OR(onchangeTags!K250="white",onchangeTags!K250="yellow",onchangeTags!K250="grey"),IF('Currently Exported 2'!K250=1, "have", "missing"),IF('Currently Exported 2'!K250=1, "extra", "ignore"))</f>
        <v>ignore</v>
      </c>
      <c r="L250" s="1" t="str">
        <f ca="1">IF(OR(onchangeTags!L250="white",onchangeTags!L250="yellow",onchangeTags!L250="grey"),IF('Currently Exported 2'!L250=1, "have", "missing"),IF('Currently Exported 2'!L250=1, "extra", "ignore"))</f>
        <v>ignore</v>
      </c>
      <c r="M250" s="1" t="str">
        <f ca="1">IF(OR(onchangeTags!M250="white",onchangeTags!M250="yellow",onchangeTags!M250="grey"),IF('Currently Exported 2'!M250=1, "have", "missing"),IF('Currently Exported 2'!M250=1, "extra", "ignore"))</f>
        <v>ignore</v>
      </c>
      <c r="N250" s="1" t="str">
        <f ca="1">IF(OR(onchangeTags!N250="white",onchangeTags!N250="yellow",onchangeTags!N250="grey"),IF('Currently Exported 2'!N250=1, "have", "missing"),IF('Currently Exported 2'!N250=1, "extra", "ignore"))</f>
        <v>ignore</v>
      </c>
      <c r="O250" s="1" t="str">
        <f ca="1">IF(OR(onchangeTags!O250="white",onchangeTags!O250="yellow",onchangeTags!O250="grey"),IF('Currently Exported 2'!O250=1, "have", "missing"),IF('Currently Exported 2'!O250=1, "extra", "ignore"))</f>
        <v>ignore</v>
      </c>
      <c r="P250" s="1" t="str">
        <f ca="1">IF(OR(onchangeTags!P250="white",onchangeTags!P250="yellow",onchangeTags!P250="grey"),IF('Currently Exported 2'!P250=1, "have", "missing"),IF('Currently Exported 2'!P250=1, "extra", "ignore"))</f>
        <v>ignore</v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IF(OR(onchangeTags!B251="white",onchangeTags!B251="yellow",onchangeTags!B251="grey"),IF('Currently Exported 2'!B251=1, "have", "missing"),IF('Currently Exported 2'!B251=1, "extra", "ignore"))</f>
        <v>ignore</v>
      </c>
      <c r="C251" s="1" t="str">
        <f ca="1">IF(OR(onchangeTags!C251="white",onchangeTags!C251="yellow",onchangeTags!C251="grey"),IF('Currently Exported 2'!C251=1, "have", "missing"),IF('Currently Exported 2'!C251=1, "extra", "ignore"))</f>
        <v>ignore</v>
      </c>
      <c r="D251" s="1" t="str">
        <f ca="1">IF(OR(onchangeTags!D251="white",onchangeTags!D251="yellow",onchangeTags!D251="grey"),IF('Currently Exported 2'!D251=1, "have", "missing"),IF('Currently Exported 2'!D251=1, "extra", "ignore"))</f>
        <v>ignore</v>
      </c>
      <c r="E251" s="1" t="str">
        <f ca="1">IF(OR(onchangeTags!E251="white",onchangeTags!E251="yellow",onchangeTags!E251="grey"),IF('Currently Exported 2'!E251=1, "have", "missing"),IF('Currently Exported 2'!E251=1, "extra", "ignore"))</f>
        <v>ignore</v>
      </c>
      <c r="F251" s="1" t="str">
        <f ca="1">IF(OR(onchangeTags!F251="white",onchangeTags!F251="yellow",onchangeTags!F251="grey"),IF('Currently Exported 2'!F251=1, "have", "missing"),IF('Currently Exported 2'!F251=1, "extra", "ignore"))</f>
        <v>ignore</v>
      </c>
      <c r="G251" s="1" t="str">
        <f ca="1">IF(OR(onchangeTags!G251="white",onchangeTags!G251="yellow",onchangeTags!G251="grey"),IF('Currently Exported 2'!G251=1, "have", "missing"),IF('Currently Exported 2'!G251=1, "extra", "ignore"))</f>
        <v>ignore</v>
      </c>
      <c r="H251" s="1" t="str">
        <f ca="1">IF(OR(onchangeTags!H251="white",onchangeTags!H251="yellow",onchangeTags!H251="grey"),IF('Currently Exported 2'!H251=1, "have", "missing"),IF('Currently Exported 2'!H251=1, "extra", "ignore"))</f>
        <v>ignore</v>
      </c>
      <c r="I251" s="1" t="str">
        <f ca="1">IF(OR(onchangeTags!I251="white",onchangeTags!I251="yellow",onchangeTags!I251="grey"),IF('Currently Exported 2'!I251=1, "have", "missing"),IF('Currently Exported 2'!I251=1, "extra", "ignore"))</f>
        <v>ignore</v>
      </c>
      <c r="J251" s="1" t="str">
        <f ca="1">IF(OR(onchangeTags!J251="white",onchangeTags!J251="yellow",onchangeTags!J251="grey"),IF('Currently Exported 2'!J251=1, "have", "missing"),IF('Currently Exported 2'!J251=1, "extra", "ignore"))</f>
        <v>ignore</v>
      </c>
      <c r="K251" s="1" t="str">
        <f ca="1">IF(OR(onchangeTags!K251="white",onchangeTags!K251="yellow",onchangeTags!K251="grey"),IF('Currently Exported 2'!K251=1, "have", "missing"),IF('Currently Exported 2'!K251=1, "extra", "ignore"))</f>
        <v>ignore</v>
      </c>
      <c r="L251" s="1" t="str">
        <f ca="1">IF(OR(onchangeTags!L251="white",onchangeTags!L251="yellow",onchangeTags!L251="grey"),IF('Currently Exported 2'!L251=1, "have", "missing"),IF('Currently Exported 2'!L251=1, "extra", "ignore"))</f>
        <v>ignore</v>
      </c>
      <c r="M251" s="1" t="str">
        <f ca="1">IF(OR(onchangeTags!M251="white",onchangeTags!M251="yellow",onchangeTags!M251="grey"),IF('Currently Exported 2'!M251=1, "have", "missing"),IF('Currently Exported 2'!M251=1, "extra", "ignore"))</f>
        <v>ignore</v>
      </c>
      <c r="N251" s="1" t="str">
        <f ca="1">IF(OR(onchangeTags!N251="white",onchangeTags!N251="yellow",onchangeTags!N251="grey"),IF('Currently Exported 2'!N251=1, "have", "missing"),IF('Currently Exported 2'!N251=1, "extra", "ignore"))</f>
        <v>ignore</v>
      </c>
      <c r="O251" s="1" t="str">
        <f ca="1">IF(OR(onchangeTags!O251="white",onchangeTags!O251="yellow",onchangeTags!O251="grey"),IF('Currently Exported 2'!O251=1, "have", "missing"),IF('Currently Exported 2'!O251=1, "extra", "ignore"))</f>
        <v>ignore</v>
      </c>
      <c r="P251" s="1" t="str">
        <f ca="1">IF(OR(onchangeTags!P251="white",onchangeTags!P251="yellow",onchangeTags!P251="grey"),IF('Currently Exported 2'!P251=1, "have", "missing"),IF('Currently Exported 2'!P251=1, "extra", "ignore"))</f>
        <v>ignore</v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IF(OR(onchangeTags!B252="white",onchangeTags!B252="yellow",onchangeTags!B252="grey"),IF('Currently Exported 2'!B252=1, "have", "missing"),IF('Currently Exported 2'!B252=1, "extra", "ignore"))</f>
        <v>ignore</v>
      </c>
      <c r="C252" s="1" t="str">
        <f ca="1">IF(OR(onchangeTags!C252="white",onchangeTags!C252="yellow",onchangeTags!C252="grey"),IF('Currently Exported 2'!C252=1, "have", "missing"),IF('Currently Exported 2'!C252=1, "extra", "ignore"))</f>
        <v>ignore</v>
      </c>
      <c r="D252" s="1" t="str">
        <f ca="1">IF(OR(onchangeTags!D252="white",onchangeTags!D252="yellow",onchangeTags!D252="grey"),IF('Currently Exported 2'!D252=1, "have", "missing"),IF('Currently Exported 2'!D252=1, "extra", "ignore"))</f>
        <v>ignore</v>
      </c>
      <c r="E252" s="1" t="str">
        <f ca="1">IF(OR(onchangeTags!E252="white",onchangeTags!E252="yellow",onchangeTags!E252="grey"),IF('Currently Exported 2'!E252=1, "have", "missing"),IF('Currently Exported 2'!E252=1, "extra", "ignore"))</f>
        <v>ignore</v>
      </c>
      <c r="F252" s="1" t="str">
        <f ca="1">IF(OR(onchangeTags!F252="white",onchangeTags!F252="yellow",onchangeTags!F252="grey"),IF('Currently Exported 2'!F252=1, "have", "missing"),IF('Currently Exported 2'!F252=1, "extra", "ignore"))</f>
        <v>ignore</v>
      </c>
      <c r="G252" s="1" t="str">
        <f ca="1">IF(OR(onchangeTags!G252="white",onchangeTags!G252="yellow",onchangeTags!G252="grey"),IF('Currently Exported 2'!G252=1, "have", "missing"),IF('Currently Exported 2'!G252=1, "extra", "ignore"))</f>
        <v>ignore</v>
      </c>
      <c r="H252" s="1" t="str">
        <f ca="1">IF(OR(onchangeTags!H252="white",onchangeTags!H252="yellow",onchangeTags!H252="grey"),IF('Currently Exported 2'!H252=1, "have", "missing"),IF('Currently Exported 2'!H252=1, "extra", "ignore"))</f>
        <v>ignore</v>
      </c>
      <c r="I252" s="1" t="str">
        <f ca="1">IF(OR(onchangeTags!I252="white",onchangeTags!I252="yellow",onchangeTags!I252="grey"),IF('Currently Exported 2'!I252=1, "have", "missing"),IF('Currently Exported 2'!I252=1, "extra", "ignore"))</f>
        <v>ignore</v>
      </c>
      <c r="J252" s="1" t="str">
        <f ca="1">IF(OR(onchangeTags!J252="white",onchangeTags!J252="yellow",onchangeTags!J252="grey"),IF('Currently Exported 2'!J252=1, "have", "missing"),IF('Currently Exported 2'!J252=1, "extra", "ignore"))</f>
        <v>ignore</v>
      </c>
      <c r="K252" s="1" t="str">
        <f ca="1">IF(OR(onchangeTags!K252="white",onchangeTags!K252="yellow",onchangeTags!K252="grey"),IF('Currently Exported 2'!K252=1, "have", "missing"),IF('Currently Exported 2'!K252=1, "extra", "ignore"))</f>
        <v>ignore</v>
      </c>
      <c r="L252" s="1" t="str">
        <f ca="1">IF(OR(onchangeTags!L252="white",onchangeTags!L252="yellow",onchangeTags!L252="grey"),IF('Currently Exported 2'!L252=1, "have", "missing"),IF('Currently Exported 2'!L252=1, "extra", "ignore"))</f>
        <v>ignore</v>
      </c>
      <c r="M252" s="1" t="str">
        <f ca="1">IF(OR(onchangeTags!M252="white",onchangeTags!M252="yellow",onchangeTags!M252="grey"),IF('Currently Exported 2'!M252=1, "have", "missing"),IF('Currently Exported 2'!M252=1, "extra", "ignore"))</f>
        <v>ignore</v>
      </c>
      <c r="N252" s="1" t="str">
        <f ca="1">IF(OR(onchangeTags!N252="white",onchangeTags!N252="yellow",onchangeTags!N252="grey"),IF('Currently Exported 2'!N252=1, "have", "missing"),IF('Currently Exported 2'!N252=1, "extra", "ignore"))</f>
        <v>ignore</v>
      </c>
      <c r="O252" s="1" t="str">
        <f ca="1">IF(OR(onchangeTags!O252="white",onchangeTags!O252="yellow",onchangeTags!O252="grey"),IF('Currently Exported 2'!O252=1, "have", "missing"),IF('Currently Exported 2'!O252=1, "extra", "ignore"))</f>
        <v>ignore</v>
      </c>
      <c r="P252" s="1" t="str">
        <f ca="1">IF(OR(onchangeTags!P252="white",onchangeTags!P252="yellow",onchangeTags!P252="grey"),IF('Currently Exported 2'!P252=1, "have", "missing"),IF('Currently Exported 2'!P252=1, "extra", "ignore"))</f>
        <v>ignore</v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IF(OR(onchangeTags!B253="white",onchangeTags!B253="yellow",onchangeTags!B253="grey"),IF('Currently Exported 2'!B253=1, "have", "missing"),IF('Currently Exported 2'!B253=1, "extra", "ignore"))</f>
        <v>ignore</v>
      </c>
      <c r="C253" s="1" t="str">
        <f ca="1">IF(OR(onchangeTags!C253="white",onchangeTags!C253="yellow",onchangeTags!C253="grey"),IF('Currently Exported 2'!C253=1, "have", "missing"),IF('Currently Exported 2'!C253=1, "extra", "ignore"))</f>
        <v>ignore</v>
      </c>
      <c r="D253" s="1" t="str">
        <f ca="1">IF(OR(onchangeTags!D253="white",onchangeTags!D253="yellow",onchangeTags!D253="grey"),IF('Currently Exported 2'!D253=1, "have", "missing"),IF('Currently Exported 2'!D253=1, "extra", "ignore"))</f>
        <v>ignore</v>
      </c>
      <c r="E253" s="1" t="str">
        <f ca="1">IF(OR(onchangeTags!E253="white",onchangeTags!E253="yellow",onchangeTags!E253="grey"),IF('Currently Exported 2'!E253=1, "have", "missing"),IF('Currently Exported 2'!E253=1, "extra", "ignore"))</f>
        <v>ignore</v>
      </c>
      <c r="F253" s="1" t="str">
        <f ca="1">IF(OR(onchangeTags!F253="white",onchangeTags!F253="yellow",onchangeTags!F253="grey"),IF('Currently Exported 2'!F253=1, "have", "missing"),IF('Currently Exported 2'!F253=1, "extra", "ignore"))</f>
        <v>ignore</v>
      </c>
      <c r="G253" s="1" t="str">
        <f ca="1">IF(OR(onchangeTags!G253="white",onchangeTags!G253="yellow",onchangeTags!G253="grey"),IF('Currently Exported 2'!G253=1, "have", "missing"),IF('Currently Exported 2'!G253=1, "extra", "ignore"))</f>
        <v>ignore</v>
      </c>
      <c r="H253" s="1" t="str">
        <f ca="1">IF(OR(onchangeTags!H253="white",onchangeTags!H253="yellow",onchangeTags!H253="grey"),IF('Currently Exported 2'!H253=1, "have", "missing"),IF('Currently Exported 2'!H253=1, "extra", "ignore"))</f>
        <v>ignore</v>
      </c>
      <c r="I253" s="1" t="str">
        <f ca="1">IF(OR(onchangeTags!I253="white",onchangeTags!I253="yellow",onchangeTags!I253="grey"),IF('Currently Exported 2'!I253=1, "have", "missing"),IF('Currently Exported 2'!I253=1, "extra", "ignore"))</f>
        <v>ignore</v>
      </c>
      <c r="J253" s="1" t="str">
        <f ca="1">IF(OR(onchangeTags!J253="white",onchangeTags!J253="yellow",onchangeTags!J253="grey"),IF('Currently Exported 2'!J253=1, "have", "missing"),IF('Currently Exported 2'!J253=1, "extra", "ignore"))</f>
        <v>ignore</v>
      </c>
      <c r="K253" s="1" t="str">
        <f ca="1">IF(OR(onchangeTags!K253="white",onchangeTags!K253="yellow",onchangeTags!K253="grey"),IF('Currently Exported 2'!K253=1, "have", "missing"),IF('Currently Exported 2'!K253=1, "extra", "ignore"))</f>
        <v>ignore</v>
      </c>
      <c r="L253" s="1" t="str">
        <f ca="1">IF(OR(onchangeTags!L253="white",onchangeTags!L253="yellow",onchangeTags!L253="grey"),IF('Currently Exported 2'!L253=1, "have", "missing"),IF('Currently Exported 2'!L253=1, "extra", "ignore"))</f>
        <v>ignore</v>
      </c>
      <c r="M253" s="1" t="str">
        <f ca="1">IF(OR(onchangeTags!M253="white",onchangeTags!M253="yellow",onchangeTags!M253="grey"),IF('Currently Exported 2'!M253=1, "have", "missing"),IF('Currently Exported 2'!M253=1, "extra", "ignore"))</f>
        <v>ignore</v>
      </c>
      <c r="N253" s="1" t="str">
        <f ca="1">IF(OR(onchangeTags!N253="white",onchangeTags!N253="yellow",onchangeTags!N253="grey"),IF('Currently Exported 2'!N253=1, "have", "missing"),IF('Currently Exported 2'!N253=1, "extra", "ignore"))</f>
        <v>ignore</v>
      </c>
      <c r="O253" s="1" t="str">
        <f ca="1">IF(OR(onchangeTags!O253="white",onchangeTags!O253="yellow",onchangeTags!O253="grey"),IF('Currently Exported 2'!O253=1, "have", "missing"),IF('Currently Exported 2'!O253=1, "extra", "ignore"))</f>
        <v>ignore</v>
      </c>
      <c r="P253" s="1" t="str">
        <f ca="1">IF(OR(onchangeTags!P253="white",onchangeTags!P253="yellow",onchangeTags!P253="grey"),IF('Currently Exported 2'!P253=1, "have", "missing"),IF('Currently Exported 2'!P253=1, "extra", "ignore"))</f>
        <v>ignore</v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IF(OR(onchangeTags!B254="white",onchangeTags!B254="yellow",onchangeTags!B254="grey"),IF('Currently Exported 2'!B254=1, "have", "missing"),IF('Currently Exported 2'!B254=1, "extra", "ignore"))</f>
        <v>ignore</v>
      </c>
      <c r="C254" s="1" t="str">
        <f ca="1">IF(OR(onchangeTags!C254="white",onchangeTags!C254="yellow",onchangeTags!C254="grey"),IF('Currently Exported 2'!C254=1, "have", "missing"),IF('Currently Exported 2'!C254=1, "extra", "ignore"))</f>
        <v>ignore</v>
      </c>
      <c r="D254" s="1" t="str">
        <f ca="1">IF(OR(onchangeTags!D254="white",onchangeTags!D254="yellow",onchangeTags!D254="grey"),IF('Currently Exported 2'!D254=1, "have", "missing"),IF('Currently Exported 2'!D254=1, "extra", "ignore"))</f>
        <v>have</v>
      </c>
      <c r="E254" s="1" t="str">
        <f ca="1">IF(OR(onchangeTags!E254="white",onchangeTags!E254="yellow",onchangeTags!E254="grey"),IF('Currently Exported 2'!E254=1, "have", "missing"),IF('Currently Exported 2'!E254=1, "extra", "ignore"))</f>
        <v>have</v>
      </c>
      <c r="F254" s="1" t="str">
        <f ca="1">IF(OR(onchangeTags!F254="white",onchangeTags!F254="yellow",onchangeTags!F254="grey"),IF('Currently Exported 2'!F254=1, "have", "missing"),IF('Currently Exported 2'!F254=1, "extra", "ignore"))</f>
        <v>have</v>
      </c>
      <c r="G254" s="1" t="str">
        <f ca="1">IF(OR(onchangeTags!G254="white",onchangeTags!G254="yellow",onchangeTags!G254="grey"),IF('Currently Exported 2'!G254=1, "have", "missing"),IF('Currently Exported 2'!G254=1, "extra", "ignore"))</f>
        <v>have</v>
      </c>
      <c r="H254" s="1" t="str">
        <f ca="1">IF(OR(onchangeTags!H254="white",onchangeTags!H254="yellow",onchangeTags!H254="grey"),IF('Currently Exported 2'!H254=1, "have", "missing"),IF('Currently Exported 2'!H254=1, "extra", "ignore"))</f>
        <v>have</v>
      </c>
      <c r="I254" s="1" t="str">
        <f ca="1">IF(OR(onchangeTags!I254="white",onchangeTags!I254="yellow",onchangeTags!I254="grey"),IF('Currently Exported 2'!I254=1, "have", "missing"),IF('Currently Exported 2'!I254=1, "extra", "ignore"))</f>
        <v>have</v>
      </c>
      <c r="J254" s="1" t="str">
        <f ca="1">IF(OR(onchangeTags!J254="white",onchangeTags!J254="yellow",onchangeTags!J254="grey"),IF('Currently Exported 2'!J254=1, "have", "missing"),IF('Currently Exported 2'!J254=1, "extra", "ignore"))</f>
        <v>have</v>
      </c>
      <c r="K254" s="1" t="str">
        <f ca="1">IF(OR(onchangeTags!K254="white",onchangeTags!K254="yellow",onchangeTags!K254="grey"),IF('Currently Exported 2'!K254=1, "have", "missing"),IF('Currently Exported 2'!K254=1, "extra", "ignore"))</f>
        <v>have</v>
      </c>
      <c r="L254" s="1" t="str">
        <f ca="1">IF(OR(onchangeTags!L254="white",onchangeTags!L254="yellow",onchangeTags!L254="grey"),IF('Currently Exported 2'!L254=1, "have", "missing"),IF('Currently Exported 2'!L254=1, "extra", "ignore"))</f>
        <v>have</v>
      </c>
      <c r="M254" s="1" t="str">
        <f ca="1">IF(OR(onchangeTags!M254="white",onchangeTags!M254="yellow",onchangeTags!M254="grey"),IF('Currently Exported 2'!M254=1, "have", "missing"),IF('Currently Exported 2'!M254=1, "extra", "ignore"))</f>
        <v>have</v>
      </c>
      <c r="N254" s="1" t="str">
        <f ca="1">IF(OR(onchangeTags!N254="white",onchangeTags!N254="yellow",onchangeTags!N254="grey"),IF('Currently Exported 2'!N254=1, "have", "missing"),IF('Currently Exported 2'!N254=1, "extra", "ignore"))</f>
        <v>have</v>
      </c>
      <c r="O254" s="1" t="str">
        <f ca="1">IF(OR(onchangeTags!O254="white",onchangeTags!O254="yellow",onchangeTags!O254="grey"),IF('Currently Exported 2'!O254=1, "have", "missing"),IF('Currently Exported 2'!O254=1, "extra", "ignore"))</f>
        <v>have</v>
      </c>
      <c r="P254" s="1" t="str">
        <f ca="1">IF(OR(onchangeTags!P254="white",onchangeTags!P254="yellow",onchangeTags!P254="grey"),IF('Currently Exported 2'!P254=1, "have", "missing"),IF('Currently Exported 2'!P254=1, "extra", "ignore"))</f>
        <v>ignore</v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IF(OR(onchangeTags!B255="white",onchangeTags!B255="yellow",onchangeTags!B255="grey"),IF('Currently Exported 2'!B255=1, "have", "missing"),IF('Currently Exported 2'!B255=1, "extra", "ignore"))</f>
        <v>ignore</v>
      </c>
      <c r="C255" s="1" t="str">
        <f ca="1">IF(OR(onchangeTags!C255="white",onchangeTags!C255="yellow",onchangeTags!C255="grey"),IF('Currently Exported 2'!C255=1, "have", "missing"),IF('Currently Exported 2'!C255=1, "extra", "ignore"))</f>
        <v>ignore</v>
      </c>
      <c r="D255" s="1" t="str">
        <f ca="1">IF(OR(onchangeTags!D255="white",onchangeTags!D255="yellow",onchangeTags!D255="grey"),IF('Currently Exported 2'!D255=1, "have", "missing"),IF('Currently Exported 2'!D255=1, "extra", "ignore"))</f>
        <v>extra</v>
      </c>
      <c r="E255" s="1" t="str">
        <f ca="1">IF(OR(onchangeTags!E255="white",onchangeTags!E255="yellow",onchangeTags!E255="grey"),IF('Currently Exported 2'!E255=1, "have", "missing"),IF('Currently Exported 2'!E255=1, "extra", "ignore"))</f>
        <v>extra</v>
      </c>
      <c r="F255" s="1" t="str">
        <f ca="1">IF(OR(onchangeTags!F255="white",onchangeTags!F255="yellow",onchangeTags!F255="grey"),IF('Currently Exported 2'!F255=1, "have", "missing"),IF('Currently Exported 2'!F255=1, "extra", "ignore"))</f>
        <v>extra</v>
      </c>
      <c r="G255" s="1" t="str">
        <f ca="1">IF(OR(onchangeTags!G255="white",onchangeTags!G255="yellow",onchangeTags!G255="grey"),IF('Currently Exported 2'!G255=1, "have", "missing"),IF('Currently Exported 2'!G255=1, "extra", "ignore"))</f>
        <v>extra</v>
      </c>
      <c r="H255" s="1" t="str">
        <f ca="1">IF(OR(onchangeTags!H255="white",onchangeTags!H255="yellow",onchangeTags!H255="grey"),IF('Currently Exported 2'!H255=1, "have", "missing"),IF('Currently Exported 2'!H255=1, "extra", "ignore"))</f>
        <v>extra</v>
      </c>
      <c r="I255" s="1" t="str">
        <f ca="1">IF(OR(onchangeTags!I255="white",onchangeTags!I255="yellow",onchangeTags!I255="grey"),IF('Currently Exported 2'!I255=1, "have", "missing"),IF('Currently Exported 2'!I255=1, "extra", "ignore"))</f>
        <v>extra</v>
      </c>
      <c r="J255" s="1" t="str">
        <f ca="1">IF(OR(onchangeTags!J255="white",onchangeTags!J255="yellow",onchangeTags!J255="grey"),IF('Currently Exported 2'!J255=1, "have", "missing"),IF('Currently Exported 2'!J255=1, "extra", "ignore"))</f>
        <v>extra</v>
      </c>
      <c r="K255" s="1" t="str">
        <f ca="1">IF(OR(onchangeTags!K255="white",onchangeTags!K255="yellow",onchangeTags!K255="grey"),IF('Currently Exported 2'!K255=1, "have", "missing"),IF('Currently Exported 2'!K255=1, "extra", "ignore"))</f>
        <v>extra</v>
      </c>
      <c r="L255" s="1" t="str">
        <f ca="1">IF(OR(onchangeTags!L255="white",onchangeTags!L255="yellow",onchangeTags!L255="grey"),IF('Currently Exported 2'!L255=1, "have", "missing"),IF('Currently Exported 2'!L255=1, "extra", "ignore"))</f>
        <v>missing</v>
      </c>
      <c r="M255" s="1" t="str">
        <f ca="1">IF(OR(onchangeTags!M255="white",onchangeTags!M255="yellow",onchangeTags!M255="grey"),IF('Currently Exported 2'!M255=1, "have", "missing"),IF('Currently Exported 2'!M255=1, "extra", "ignore"))</f>
        <v>extra</v>
      </c>
      <c r="N255" s="1" t="str">
        <f ca="1">IF(OR(onchangeTags!N255="white",onchangeTags!N255="yellow",onchangeTags!N255="grey"),IF('Currently Exported 2'!N255=1, "have", "missing"),IF('Currently Exported 2'!N255=1, "extra", "ignore"))</f>
        <v>extra</v>
      </c>
      <c r="O255" s="1" t="str">
        <f ca="1">IF(OR(onchangeTags!O255="white",onchangeTags!O255="yellow",onchangeTags!O255="grey"),IF('Currently Exported 2'!O255=1, "have", "missing"),IF('Currently Exported 2'!O255=1, "extra", "ignore"))</f>
        <v>extra</v>
      </c>
      <c r="P255" s="1" t="str">
        <f ca="1">IF(OR(onchangeTags!P255="white",onchangeTags!P255="yellow",onchangeTags!P255="grey"),IF('Currently Exported 2'!P255=1, "have", "missing"),IF('Currently Exported 2'!P255=1, "extra", "ignore"))</f>
        <v>ignore</v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IF(OR(onchangeTags!B256="white",onchangeTags!B256="yellow",onchangeTags!B256="grey"),IF('Currently Exported 2'!B256=1, "have", "missing"),IF('Currently Exported 2'!B256=1, "extra", "ignore"))</f>
        <v>ignore</v>
      </c>
      <c r="C256" s="1" t="str">
        <f ca="1">IF(OR(onchangeTags!C256="white",onchangeTags!C256="yellow",onchangeTags!C256="grey"),IF('Currently Exported 2'!C256=1, "have", "missing"),IF('Currently Exported 2'!C256=1, "extra", "ignore"))</f>
        <v>ignore</v>
      </c>
      <c r="D256" s="1" t="str">
        <f ca="1">IF(OR(onchangeTags!D256="white",onchangeTags!D256="yellow",onchangeTags!D256="grey"),IF('Currently Exported 2'!D256=1, "have", "missing"),IF('Currently Exported 2'!D256=1, "extra", "ignore"))</f>
        <v>extra</v>
      </c>
      <c r="E256" s="1" t="str">
        <f ca="1">IF(OR(onchangeTags!E256="white",onchangeTags!E256="yellow",onchangeTags!E256="grey"),IF('Currently Exported 2'!E256=1, "have", "missing"),IF('Currently Exported 2'!E256=1, "extra", "ignore"))</f>
        <v>extra</v>
      </c>
      <c r="F256" s="1" t="str">
        <f ca="1">IF(OR(onchangeTags!F256="white",onchangeTags!F256="yellow",onchangeTags!F256="grey"),IF('Currently Exported 2'!F256=1, "have", "missing"),IF('Currently Exported 2'!F256=1, "extra", "ignore"))</f>
        <v>extra</v>
      </c>
      <c r="G256" s="1" t="str">
        <f ca="1">IF(OR(onchangeTags!G256="white",onchangeTags!G256="yellow",onchangeTags!G256="grey"),IF('Currently Exported 2'!G256=1, "have", "missing"),IF('Currently Exported 2'!G256=1, "extra", "ignore"))</f>
        <v>extra</v>
      </c>
      <c r="H256" s="1" t="str">
        <f ca="1">IF(OR(onchangeTags!H256="white",onchangeTags!H256="yellow",onchangeTags!H256="grey"),IF('Currently Exported 2'!H256=1, "have", "missing"),IF('Currently Exported 2'!H256=1, "extra", "ignore"))</f>
        <v>extra</v>
      </c>
      <c r="I256" s="1" t="str">
        <f ca="1">IF(OR(onchangeTags!I256="white",onchangeTags!I256="yellow",onchangeTags!I256="grey"),IF('Currently Exported 2'!I256=1, "have", "missing"),IF('Currently Exported 2'!I256=1, "extra", "ignore"))</f>
        <v>extra</v>
      </c>
      <c r="J256" s="1" t="str">
        <f ca="1">IF(OR(onchangeTags!J256="white",onchangeTags!J256="yellow",onchangeTags!J256="grey"),IF('Currently Exported 2'!J256=1, "have", "missing"),IF('Currently Exported 2'!J256=1, "extra", "ignore"))</f>
        <v>extra</v>
      </c>
      <c r="K256" s="1" t="str">
        <f ca="1">IF(OR(onchangeTags!K256="white",onchangeTags!K256="yellow",onchangeTags!K256="grey"),IF('Currently Exported 2'!K256=1, "have", "missing"),IF('Currently Exported 2'!K256=1, "extra", "ignore"))</f>
        <v>extra</v>
      </c>
      <c r="L256" s="1" t="str">
        <f ca="1">IF(OR(onchangeTags!L256="white",onchangeTags!L256="yellow",onchangeTags!L256="grey"),IF('Currently Exported 2'!L256=1, "have", "missing"),IF('Currently Exported 2'!L256=1, "extra", "ignore"))</f>
        <v>extra</v>
      </c>
      <c r="M256" s="1" t="str">
        <f ca="1">IF(OR(onchangeTags!M256="white",onchangeTags!M256="yellow",onchangeTags!M256="grey"),IF('Currently Exported 2'!M256=1, "have", "missing"),IF('Currently Exported 2'!M256=1, "extra", "ignore"))</f>
        <v>extra</v>
      </c>
      <c r="N256" s="1" t="str">
        <f ca="1">IF(OR(onchangeTags!N256="white",onchangeTags!N256="yellow",onchangeTags!N256="grey"),IF('Currently Exported 2'!N256=1, "have", "missing"),IF('Currently Exported 2'!N256=1, "extra", "ignore"))</f>
        <v>extra</v>
      </c>
      <c r="O256" s="1" t="str">
        <f ca="1">IF(OR(onchangeTags!O256="white",onchangeTags!O256="yellow",onchangeTags!O256="grey"),IF('Currently Exported 2'!O256=1, "have", "missing"),IF('Currently Exported 2'!O256=1, "extra", "ignore"))</f>
        <v>extra</v>
      </c>
      <c r="P256" s="1" t="str">
        <f ca="1">IF(OR(onchangeTags!P256="white",onchangeTags!P256="yellow",onchangeTags!P256="grey"),IF('Currently Exported 2'!P256=1, "have", "missing"),IF('Currently Exported 2'!P256=1, "extra", "ignore"))</f>
        <v>ignore</v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IF(OR(onchangeTags!B257="white",onchangeTags!B257="yellow",onchangeTags!B257="grey"),IF('Currently Exported 2'!B257=1, "have", "missing"),IF('Currently Exported 2'!B257=1, "extra", "ignore"))</f>
        <v>ignore</v>
      </c>
      <c r="C257" s="1" t="str">
        <f ca="1">IF(OR(onchangeTags!C257="white",onchangeTags!C257="yellow",onchangeTags!C257="grey"),IF('Currently Exported 2'!C257=1, "have", "missing"),IF('Currently Exported 2'!C257=1, "extra", "ignore"))</f>
        <v>ignore</v>
      </c>
      <c r="D257" s="1" t="str">
        <f ca="1">IF(OR(onchangeTags!D257="white",onchangeTags!D257="yellow",onchangeTags!D257="grey"),IF('Currently Exported 2'!D257=1, "have", "missing"),IF('Currently Exported 2'!D257=1, "extra", "ignore"))</f>
        <v>extra</v>
      </c>
      <c r="E257" s="1" t="str">
        <f ca="1">IF(OR(onchangeTags!E257="white",onchangeTags!E257="yellow",onchangeTags!E257="grey"),IF('Currently Exported 2'!E257=1, "have", "missing"),IF('Currently Exported 2'!E257=1, "extra", "ignore"))</f>
        <v>extra</v>
      </c>
      <c r="F257" s="1" t="str">
        <f ca="1">IF(OR(onchangeTags!F257="white",onchangeTags!F257="yellow",onchangeTags!F257="grey"),IF('Currently Exported 2'!F257=1, "have", "missing"),IF('Currently Exported 2'!F257=1, "extra", "ignore"))</f>
        <v>extra</v>
      </c>
      <c r="G257" s="1" t="str">
        <f ca="1">IF(OR(onchangeTags!G257="white",onchangeTags!G257="yellow",onchangeTags!G257="grey"),IF('Currently Exported 2'!G257=1, "have", "missing"),IF('Currently Exported 2'!G257=1, "extra", "ignore"))</f>
        <v>extra</v>
      </c>
      <c r="H257" s="1" t="str">
        <f ca="1">IF(OR(onchangeTags!H257="white",onchangeTags!H257="yellow",onchangeTags!H257="grey"),IF('Currently Exported 2'!H257=1, "have", "missing"),IF('Currently Exported 2'!H257=1, "extra", "ignore"))</f>
        <v>extra</v>
      </c>
      <c r="I257" s="1" t="str">
        <f ca="1">IF(OR(onchangeTags!I257="white",onchangeTags!I257="yellow",onchangeTags!I257="grey"),IF('Currently Exported 2'!I257=1, "have", "missing"),IF('Currently Exported 2'!I257=1, "extra", "ignore"))</f>
        <v>extra</v>
      </c>
      <c r="J257" s="1" t="str">
        <f ca="1">IF(OR(onchangeTags!J257="white",onchangeTags!J257="yellow",onchangeTags!J257="grey"),IF('Currently Exported 2'!J257=1, "have", "missing"),IF('Currently Exported 2'!J257=1, "extra", "ignore"))</f>
        <v>extra</v>
      </c>
      <c r="K257" s="1" t="str">
        <f ca="1">IF(OR(onchangeTags!K257="white",onchangeTags!K257="yellow",onchangeTags!K257="grey"),IF('Currently Exported 2'!K257=1, "have", "missing"),IF('Currently Exported 2'!K257=1, "extra", "ignore"))</f>
        <v>extra</v>
      </c>
      <c r="L257" s="1" t="str">
        <f ca="1">IF(OR(onchangeTags!L257="white",onchangeTags!L257="yellow",onchangeTags!L257="grey"),IF('Currently Exported 2'!L257=1, "have", "missing"),IF('Currently Exported 2'!L257=1, "extra", "ignore"))</f>
        <v>missing</v>
      </c>
      <c r="M257" s="1" t="str">
        <f ca="1">IF(OR(onchangeTags!M257="white",onchangeTags!M257="yellow",onchangeTags!M257="grey"),IF('Currently Exported 2'!M257=1, "have", "missing"),IF('Currently Exported 2'!M257=1, "extra", "ignore"))</f>
        <v>extra</v>
      </c>
      <c r="N257" s="1" t="str">
        <f ca="1">IF(OR(onchangeTags!N257="white",onchangeTags!N257="yellow",onchangeTags!N257="grey"),IF('Currently Exported 2'!N257=1, "have", "missing"),IF('Currently Exported 2'!N257=1, "extra", "ignore"))</f>
        <v>extra</v>
      </c>
      <c r="O257" s="1" t="str">
        <f ca="1">IF(OR(onchangeTags!O257="white",onchangeTags!O257="yellow",onchangeTags!O257="grey"),IF('Currently Exported 2'!O257=1, "have", "missing"),IF('Currently Exported 2'!O257=1, "extra", "ignore"))</f>
        <v>extra</v>
      </c>
      <c r="P257" s="1" t="str">
        <f ca="1">IF(OR(onchangeTags!P257="white",onchangeTags!P257="yellow",onchangeTags!P257="grey"),IF('Currently Exported 2'!P257=1, "have", "missing"),IF('Currently Exported 2'!P257=1, "extra", "ignore"))</f>
        <v>ignore</v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IF(OR(onchangeTags!B258="white",onchangeTags!B258="yellow",onchangeTags!B258="grey"),IF('Currently Exported 2'!B258=1, "have", "missing"),IF('Currently Exported 2'!B258=1, "extra", "ignore"))</f>
        <v>ignore</v>
      </c>
      <c r="C258" s="1" t="str">
        <f ca="1">IF(OR(onchangeTags!C258="white",onchangeTags!C258="yellow",onchangeTags!C258="grey"),IF('Currently Exported 2'!C258=1, "have", "missing"),IF('Currently Exported 2'!C258=1, "extra", "ignore"))</f>
        <v>ignore</v>
      </c>
      <c r="D258" s="1" t="str">
        <f ca="1">IF(OR(onchangeTags!D258="white",onchangeTags!D258="yellow",onchangeTags!D258="grey"),IF('Currently Exported 2'!D258=1, "have", "missing"),IF('Currently Exported 2'!D258=1, "extra", "ignore"))</f>
        <v>have</v>
      </c>
      <c r="E258" s="1" t="str">
        <f ca="1">IF(OR(onchangeTags!E258="white",onchangeTags!E258="yellow",onchangeTags!E258="grey"),IF('Currently Exported 2'!E258=1, "have", "missing"),IF('Currently Exported 2'!E258=1, "extra", "ignore"))</f>
        <v>have</v>
      </c>
      <c r="F258" s="1" t="str">
        <f ca="1">IF(OR(onchangeTags!F258="white",onchangeTags!F258="yellow",onchangeTags!F258="grey"),IF('Currently Exported 2'!F258=1, "have", "missing"),IF('Currently Exported 2'!F258=1, "extra", "ignore"))</f>
        <v>have</v>
      </c>
      <c r="G258" s="1" t="str">
        <f ca="1">IF(OR(onchangeTags!G258="white",onchangeTags!G258="yellow",onchangeTags!G258="grey"),IF('Currently Exported 2'!G258=1, "have", "missing"),IF('Currently Exported 2'!G258=1, "extra", "ignore"))</f>
        <v>have</v>
      </c>
      <c r="H258" s="1" t="str">
        <f ca="1">IF(OR(onchangeTags!H258="white",onchangeTags!H258="yellow",onchangeTags!H258="grey"),IF('Currently Exported 2'!H258=1, "have", "missing"),IF('Currently Exported 2'!H258=1, "extra", "ignore"))</f>
        <v>have</v>
      </c>
      <c r="I258" s="1" t="str">
        <f ca="1">IF(OR(onchangeTags!I258="white",onchangeTags!I258="yellow",onchangeTags!I258="grey"),IF('Currently Exported 2'!I258=1, "have", "missing"),IF('Currently Exported 2'!I258=1, "extra", "ignore"))</f>
        <v>have</v>
      </c>
      <c r="J258" s="1" t="str">
        <f ca="1">IF(OR(onchangeTags!J258="white",onchangeTags!J258="yellow",onchangeTags!J258="grey"),IF('Currently Exported 2'!J258=1, "have", "missing"),IF('Currently Exported 2'!J258=1, "extra", "ignore"))</f>
        <v>have</v>
      </c>
      <c r="K258" s="1" t="str">
        <f ca="1">IF(OR(onchangeTags!K258="white",onchangeTags!K258="yellow",onchangeTags!K258="grey"),IF('Currently Exported 2'!K258=1, "have", "missing"),IF('Currently Exported 2'!K258=1, "extra", "ignore"))</f>
        <v>have</v>
      </c>
      <c r="L258" s="1" t="str">
        <f ca="1">IF(OR(onchangeTags!L258="white",onchangeTags!L258="yellow",onchangeTags!L258="grey"),IF('Currently Exported 2'!L258=1, "have", "missing"),IF('Currently Exported 2'!L258=1, "extra", "ignore"))</f>
        <v>ignore</v>
      </c>
      <c r="M258" s="1" t="str">
        <f ca="1">IF(OR(onchangeTags!M258="white",onchangeTags!M258="yellow",onchangeTags!M258="grey"),IF('Currently Exported 2'!M258=1, "have", "missing"),IF('Currently Exported 2'!M258=1, "extra", "ignore"))</f>
        <v>have</v>
      </c>
      <c r="N258" s="1" t="str">
        <f ca="1">IF(OR(onchangeTags!N258="white",onchangeTags!N258="yellow",onchangeTags!N258="grey"),IF('Currently Exported 2'!N258=1, "have", "missing"),IF('Currently Exported 2'!N258=1, "extra", "ignore"))</f>
        <v>have</v>
      </c>
      <c r="O258" s="1" t="str">
        <f ca="1">IF(OR(onchangeTags!O258="white",onchangeTags!O258="yellow",onchangeTags!O258="grey"),IF('Currently Exported 2'!O258=1, "have", "missing"),IF('Currently Exported 2'!O258=1, "extra", "ignore"))</f>
        <v>have</v>
      </c>
      <c r="P258" s="1" t="str">
        <f ca="1">IF(OR(onchangeTags!P258="white",onchangeTags!P258="yellow",onchangeTags!P258="grey"),IF('Currently Exported 2'!P258=1, "have", "missing"),IF('Currently Exported 2'!P258=1, "extra", "ignore"))</f>
        <v>ignore</v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IF(OR(onchangeTags!B259="white",onchangeTags!B259="yellow",onchangeTags!B259="grey"),IF('Currently Exported 2'!B259=1, "have", "missing"),IF('Currently Exported 2'!B259=1, "extra", "ignore"))</f>
        <v>ignore</v>
      </c>
      <c r="C259" s="1" t="str">
        <f ca="1">IF(OR(onchangeTags!C259="white",onchangeTags!C259="yellow",onchangeTags!C259="grey"),IF('Currently Exported 2'!C259=1, "have", "missing"),IF('Currently Exported 2'!C259=1, "extra", "ignore"))</f>
        <v>ignore</v>
      </c>
      <c r="D259" s="1" t="str">
        <f ca="1">IF(OR(onchangeTags!D259="white",onchangeTags!D259="yellow",onchangeTags!D259="grey"),IF('Currently Exported 2'!D259=1, "have", "missing"),IF('Currently Exported 2'!D259=1, "extra", "ignore"))</f>
        <v>have</v>
      </c>
      <c r="E259" s="1" t="str">
        <f ca="1">IF(OR(onchangeTags!E259="white",onchangeTags!E259="yellow",onchangeTags!E259="grey"),IF('Currently Exported 2'!E259=1, "have", "missing"),IF('Currently Exported 2'!E259=1, "extra", "ignore"))</f>
        <v>have</v>
      </c>
      <c r="F259" s="1" t="str">
        <f ca="1">IF(OR(onchangeTags!F259="white",onchangeTags!F259="yellow",onchangeTags!F259="grey"),IF('Currently Exported 2'!F259=1, "have", "missing"),IF('Currently Exported 2'!F259=1, "extra", "ignore"))</f>
        <v>have</v>
      </c>
      <c r="G259" s="1" t="str">
        <f ca="1">IF(OR(onchangeTags!G259="white",onchangeTags!G259="yellow",onchangeTags!G259="grey"),IF('Currently Exported 2'!G259=1, "have", "missing"),IF('Currently Exported 2'!G259=1, "extra", "ignore"))</f>
        <v>have</v>
      </c>
      <c r="H259" s="1" t="str">
        <f ca="1">IF(OR(onchangeTags!H259="white",onchangeTags!H259="yellow",onchangeTags!H259="grey"),IF('Currently Exported 2'!H259=1, "have", "missing"),IF('Currently Exported 2'!H259=1, "extra", "ignore"))</f>
        <v>have</v>
      </c>
      <c r="I259" s="1" t="str">
        <f ca="1">IF(OR(onchangeTags!I259="white",onchangeTags!I259="yellow",onchangeTags!I259="grey"),IF('Currently Exported 2'!I259=1, "have", "missing"),IF('Currently Exported 2'!I259=1, "extra", "ignore"))</f>
        <v>have</v>
      </c>
      <c r="J259" s="1" t="str">
        <f ca="1">IF(OR(onchangeTags!J259="white",onchangeTags!J259="yellow",onchangeTags!J259="grey"),IF('Currently Exported 2'!J259=1, "have", "missing"),IF('Currently Exported 2'!J259=1, "extra", "ignore"))</f>
        <v>have</v>
      </c>
      <c r="K259" s="1" t="str">
        <f ca="1">IF(OR(onchangeTags!K259="white",onchangeTags!K259="yellow",onchangeTags!K259="grey"),IF('Currently Exported 2'!K259=1, "have", "missing"),IF('Currently Exported 2'!K259=1, "extra", "ignore"))</f>
        <v>have</v>
      </c>
      <c r="L259" s="1" t="str">
        <f ca="1">IF(OR(onchangeTags!L259="white",onchangeTags!L259="yellow",onchangeTags!L259="grey"),IF('Currently Exported 2'!L259=1, "have", "missing"),IF('Currently Exported 2'!L259=1, "extra", "ignore"))</f>
        <v>ignore</v>
      </c>
      <c r="M259" s="1" t="str">
        <f ca="1">IF(OR(onchangeTags!M259="white",onchangeTags!M259="yellow",onchangeTags!M259="grey"),IF('Currently Exported 2'!M259=1, "have", "missing"),IF('Currently Exported 2'!M259=1, "extra", "ignore"))</f>
        <v>have</v>
      </c>
      <c r="N259" s="1" t="str">
        <f ca="1">IF(OR(onchangeTags!N259="white",onchangeTags!N259="yellow",onchangeTags!N259="grey"),IF('Currently Exported 2'!N259=1, "have", "missing"),IF('Currently Exported 2'!N259=1, "extra", "ignore"))</f>
        <v>have</v>
      </c>
      <c r="O259" s="1" t="str">
        <f ca="1">IF(OR(onchangeTags!O259="white",onchangeTags!O259="yellow",onchangeTags!O259="grey"),IF('Currently Exported 2'!O259=1, "have", "missing"),IF('Currently Exported 2'!O259=1, "extra", "ignore"))</f>
        <v>have</v>
      </c>
      <c r="P259" s="1" t="str">
        <f ca="1">IF(OR(onchangeTags!P259="white",onchangeTags!P259="yellow",onchangeTags!P259="grey"),IF('Currently Exported 2'!P259=1, "have", "missing"),IF('Currently Exported 2'!P259=1, "extra", "ignore"))</f>
        <v>ignore</v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IF(OR(onchangeTags!B260="white",onchangeTags!B260="yellow",onchangeTags!B260="grey"),IF('Currently Exported 2'!B260=1, "have", "missing"),IF('Currently Exported 2'!B260=1, "extra", "ignore"))</f>
        <v>ignore</v>
      </c>
      <c r="C260" s="1" t="str">
        <f ca="1">IF(OR(onchangeTags!C260="white",onchangeTags!C260="yellow",onchangeTags!C260="grey"),IF('Currently Exported 2'!C260=1, "have", "missing"),IF('Currently Exported 2'!C260=1, "extra", "ignore"))</f>
        <v>ignore</v>
      </c>
      <c r="D260" s="1" t="str">
        <f ca="1">IF(OR(onchangeTags!D260="white",onchangeTags!D260="yellow",onchangeTags!D260="grey"),IF('Currently Exported 2'!D260=1, "have", "missing"),IF('Currently Exported 2'!D260=1, "extra", "ignore"))</f>
        <v>ignore</v>
      </c>
      <c r="E260" s="1" t="str">
        <f ca="1">IF(OR(onchangeTags!E260="white",onchangeTags!E260="yellow",onchangeTags!E260="grey"),IF('Currently Exported 2'!E260=1, "have", "missing"),IF('Currently Exported 2'!E260=1, "extra", "ignore"))</f>
        <v>ignore</v>
      </c>
      <c r="F260" s="1" t="str">
        <f ca="1">IF(OR(onchangeTags!F260="white",onchangeTags!F260="yellow",onchangeTags!F260="grey"),IF('Currently Exported 2'!F260=1, "have", "missing"),IF('Currently Exported 2'!F260=1, "extra", "ignore"))</f>
        <v>ignore</v>
      </c>
      <c r="G260" s="1" t="str">
        <f ca="1">IF(OR(onchangeTags!G260="white",onchangeTags!G260="yellow",onchangeTags!G260="grey"),IF('Currently Exported 2'!G260=1, "have", "missing"),IF('Currently Exported 2'!G260=1, "extra", "ignore"))</f>
        <v>ignore</v>
      </c>
      <c r="H260" s="1" t="str">
        <f ca="1">IF(OR(onchangeTags!H260="white",onchangeTags!H260="yellow",onchangeTags!H260="grey"),IF('Currently Exported 2'!H260=1, "have", "missing"),IF('Currently Exported 2'!H260=1, "extra", "ignore"))</f>
        <v>ignore</v>
      </c>
      <c r="I260" s="1" t="str">
        <f ca="1">IF(OR(onchangeTags!I260="white",onchangeTags!I260="yellow",onchangeTags!I260="grey"),IF('Currently Exported 2'!I260=1, "have", "missing"),IF('Currently Exported 2'!I260=1, "extra", "ignore"))</f>
        <v>ignore</v>
      </c>
      <c r="J260" s="1" t="str">
        <f ca="1">IF(OR(onchangeTags!J260="white",onchangeTags!J260="yellow",onchangeTags!J260="grey"),IF('Currently Exported 2'!J260=1, "have", "missing"),IF('Currently Exported 2'!J260=1, "extra", "ignore"))</f>
        <v>ignore</v>
      </c>
      <c r="K260" s="1" t="str">
        <f ca="1">IF(OR(onchangeTags!K260="white",onchangeTags!K260="yellow",onchangeTags!K260="grey"),IF('Currently Exported 2'!K260=1, "have", "missing"),IF('Currently Exported 2'!K260=1, "extra", "ignore"))</f>
        <v>ignore</v>
      </c>
      <c r="L260" s="1" t="str">
        <f ca="1">IF(OR(onchangeTags!L260="white",onchangeTags!L260="yellow",onchangeTags!L260="grey"),IF('Currently Exported 2'!L260=1, "have", "missing"),IF('Currently Exported 2'!L260=1, "extra", "ignore"))</f>
        <v>ignore</v>
      </c>
      <c r="M260" s="1" t="str">
        <f ca="1">IF(OR(onchangeTags!M260="white",onchangeTags!M260="yellow",onchangeTags!M260="grey"),IF('Currently Exported 2'!M260=1, "have", "missing"),IF('Currently Exported 2'!M260=1, "extra", "ignore"))</f>
        <v>ignore</v>
      </c>
      <c r="N260" s="1" t="str">
        <f ca="1">IF(OR(onchangeTags!N260="white",onchangeTags!N260="yellow",onchangeTags!N260="grey"),IF('Currently Exported 2'!N260=1, "have", "missing"),IF('Currently Exported 2'!N260=1, "extra", "ignore"))</f>
        <v>ignore</v>
      </c>
      <c r="O260" s="1" t="str">
        <f ca="1">IF(OR(onchangeTags!O260="white",onchangeTags!O260="yellow",onchangeTags!O260="grey"),IF('Currently Exported 2'!O260=1, "have", "missing"),IF('Currently Exported 2'!O260=1, "extra", "ignore"))</f>
        <v>ignore</v>
      </c>
      <c r="P260" s="1" t="str">
        <f ca="1">IF(OR(onchangeTags!P260="white",onchangeTags!P260="yellow",onchangeTags!P260="grey"),IF('Currently Exported 2'!P260=1, "have", "missing"),IF('Currently Exported 2'!P260=1, "extra", "ignore"))</f>
        <v>have</v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IF(OR(onchangeTags!B261="white",onchangeTags!B261="yellow",onchangeTags!B261="grey"),IF('Currently Exported 2'!B261=1, "have", "missing"),IF('Currently Exported 2'!B261=1, "extra", "ignore"))</f>
        <v>ignore</v>
      </c>
      <c r="C261" s="1" t="str">
        <f ca="1">IF(OR(onchangeTags!C261="white",onchangeTags!C261="yellow",onchangeTags!C261="grey"),IF('Currently Exported 2'!C261=1, "have", "missing"),IF('Currently Exported 2'!C261=1, "extra", "ignore"))</f>
        <v>ignore</v>
      </c>
      <c r="D261" s="1" t="str">
        <f ca="1">IF(OR(onchangeTags!D261="white",onchangeTags!D261="yellow",onchangeTags!D261="grey"),IF('Currently Exported 2'!D261=1, "have", "missing"),IF('Currently Exported 2'!D261=1, "extra", "ignore"))</f>
        <v>ignore</v>
      </c>
      <c r="E261" s="1" t="str">
        <f ca="1">IF(OR(onchangeTags!E261="white",onchangeTags!E261="yellow",onchangeTags!E261="grey"),IF('Currently Exported 2'!E261=1, "have", "missing"),IF('Currently Exported 2'!E261=1, "extra", "ignore"))</f>
        <v>ignore</v>
      </c>
      <c r="F261" s="1" t="str">
        <f ca="1">IF(OR(onchangeTags!F261="white",onchangeTags!F261="yellow",onchangeTags!F261="grey"),IF('Currently Exported 2'!F261=1, "have", "missing"),IF('Currently Exported 2'!F261=1, "extra", "ignore"))</f>
        <v>ignore</v>
      </c>
      <c r="G261" s="1" t="str">
        <f ca="1">IF(OR(onchangeTags!G261="white",onchangeTags!G261="yellow",onchangeTags!G261="grey"),IF('Currently Exported 2'!G261=1, "have", "missing"),IF('Currently Exported 2'!G261=1, "extra", "ignore"))</f>
        <v>ignore</v>
      </c>
      <c r="H261" s="1" t="str">
        <f ca="1">IF(OR(onchangeTags!H261="white",onchangeTags!H261="yellow",onchangeTags!H261="grey"),IF('Currently Exported 2'!H261=1, "have", "missing"),IF('Currently Exported 2'!H261=1, "extra", "ignore"))</f>
        <v>ignore</v>
      </c>
      <c r="I261" s="1" t="str">
        <f ca="1">IF(OR(onchangeTags!I261="white",onchangeTags!I261="yellow",onchangeTags!I261="grey"),IF('Currently Exported 2'!I261=1, "have", "missing"),IF('Currently Exported 2'!I261=1, "extra", "ignore"))</f>
        <v>ignore</v>
      </c>
      <c r="J261" s="1" t="str">
        <f ca="1">IF(OR(onchangeTags!J261="white",onchangeTags!J261="yellow",onchangeTags!J261="grey"),IF('Currently Exported 2'!J261=1, "have", "missing"),IF('Currently Exported 2'!J261=1, "extra", "ignore"))</f>
        <v>ignore</v>
      </c>
      <c r="K261" s="1" t="str">
        <f ca="1">IF(OR(onchangeTags!K261="white",onchangeTags!K261="yellow",onchangeTags!K261="grey"),IF('Currently Exported 2'!K261=1, "have", "missing"),IF('Currently Exported 2'!K261=1, "extra", "ignore"))</f>
        <v>ignore</v>
      </c>
      <c r="L261" s="1" t="str">
        <f ca="1">IF(OR(onchangeTags!L261="white",onchangeTags!L261="yellow",onchangeTags!L261="grey"),IF('Currently Exported 2'!L261=1, "have", "missing"),IF('Currently Exported 2'!L261=1, "extra", "ignore"))</f>
        <v>ignore</v>
      </c>
      <c r="M261" s="1" t="str">
        <f ca="1">IF(OR(onchangeTags!M261="white",onchangeTags!M261="yellow",onchangeTags!M261="grey"),IF('Currently Exported 2'!M261=1, "have", "missing"),IF('Currently Exported 2'!M261=1, "extra", "ignore"))</f>
        <v>ignore</v>
      </c>
      <c r="N261" s="1" t="str">
        <f ca="1">IF(OR(onchangeTags!N261="white",onchangeTags!N261="yellow",onchangeTags!N261="grey"),IF('Currently Exported 2'!N261=1, "have", "missing"),IF('Currently Exported 2'!N261=1, "extra", "ignore"))</f>
        <v>ignore</v>
      </c>
      <c r="O261" s="1" t="str">
        <f ca="1">IF(OR(onchangeTags!O261="white",onchangeTags!O261="yellow",onchangeTags!O261="grey"),IF('Currently Exported 2'!O261=1, "have", "missing"),IF('Currently Exported 2'!O261=1, "extra", "ignore"))</f>
        <v>ignore</v>
      </c>
      <c r="P261" s="1" t="str">
        <f ca="1">IF(OR(onchangeTags!P261="white",onchangeTags!P261="yellow",onchangeTags!P261="grey"),IF('Currently Exported 2'!P261=1, "have", "missing"),IF('Currently Exported 2'!P261=1, "extra", "ignore"))</f>
        <v>extra</v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IF(OR(onchangeTags!B262="white",onchangeTags!B262="yellow",onchangeTags!B262="grey"),IF('Currently Exported 2'!B262=1, "have", "missing"),IF('Currently Exported 2'!B262=1, "extra", "ignore"))</f>
        <v>ignore</v>
      </c>
      <c r="C262" s="1" t="str">
        <f ca="1">IF(OR(onchangeTags!C262="white",onchangeTags!C262="yellow",onchangeTags!C262="grey"),IF('Currently Exported 2'!C262=1, "have", "missing"),IF('Currently Exported 2'!C262=1, "extra", "ignore"))</f>
        <v>ignore</v>
      </c>
      <c r="D262" s="1" t="str">
        <f ca="1">IF(OR(onchangeTags!D262="white",onchangeTags!D262="yellow",onchangeTags!D262="grey"),IF('Currently Exported 2'!D262=1, "have", "missing"),IF('Currently Exported 2'!D262=1, "extra", "ignore"))</f>
        <v>extra</v>
      </c>
      <c r="E262" s="1" t="str">
        <f ca="1">IF(OR(onchangeTags!E262="white",onchangeTags!E262="yellow",onchangeTags!E262="grey"),IF('Currently Exported 2'!E262=1, "have", "missing"),IF('Currently Exported 2'!E262=1, "extra", "ignore"))</f>
        <v>extra</v>
      </c>
      <c r="F262" s="1" t="str">
        <f ca="1">IF(OR(onchangeTags!F262="white",onchangeTags!F262="yellow",onchangeTags!F262="grey"),IF('Currently Exported 2'!F262=1, "have", "missing"),IF('Currently Exported 2'!F262=1, "extra", "ignore"))</f>
        <v>extra</v>
      </c>
      <c r="G262" s="1" t="str">
        <f ca="1">IF(OR(onchangeTags!G262="white",onchangeTags!G262="yellow",onchangeTags!G262="grey"),IF('Currently Exported 2'!G262=1, "have", "missing"),IF('Currently Exported 2'!G262=1, "extra", "ignore"))</f>
        <v>extra</v>
      </c>
      <c r="H262" s="1" t="str">
        <f ca="1">IF(OR(onchangeTags!H262="white",onchangeTags!H262="yellow",onchangeTags!H262="grey"),IF('Currently Exported 2'!H262=1, "have", "missing"),IF('Currently Exported 2'!H262=1, "extra", "ignore"))</f>
        <v>extra</v>
      </c>
      <c r="I262" s="1" t="str">
        <f ca="1">IF(OR(onchangeTags!I262="white",onchangeTags!I262="yellow",onchangeTags!I262="grey"),IF('Currently Exported 2'!I262=1, "have", "missing"),IF('Currently Exported 2'!I262=1, "extra", "ignore"))</f>
        <v>extra</v>
      </c>
      <c r="J262" s="1" t="str">
        <f ca="1">IF(OR(onchangeTags!J262="white",onchangeTags!J262="yellow",onchangeTags!J262="grey"),IF('Currently Exported 2'!J262=1, "have", "missing"),IF('Currently Exported 2'!J262=1, "extra", "ignore"))</f>
        <v>extra</v>
      </c>
      <c r="K262" s="1" t="str">
        <f ca="1">IF(OR(onchangeTags!K262="white",onchangeTags!K262="yellow",onchangeTags!K262="grey"),IF('Currently Exported 2'!K262=1, "have", "missing"),IF('Currently Exported 2'!K262=1, "extra", "ignore"))</f>
        <v>extra</v>
      </c>
      <c r="L262" s="1" t="str">
        <f ca="1">IF(OR(onchangeTags!L262="white",onchangeTags!L262="yellow",onchangeTags!L262="grey"),IF('Currently Exported 2'!L262=1, "have", "missing"),IF('Currently Exported 2'!L262=1, "extra", "ignore"))</f>
        <v>missing</v>
      </c>
      <c r="M262" s="1" t="str">
        <f ca="1">IF(OR(onchangeTags!M262="white",onchangeTags!M262="yellow",onchangeTags!M262="grey"),IF('Currently Exported 2'!M262=1, "have", "missing"),IF('Currently Exported 2'!M262=1, "extra", "ignore"))</f>
        <v>extra</v>
      </c>
      <c r="N262" s="1" t="str">
        <f ca="1">IF(OR(onchangeTags!N262="white",onchangeTags!N262="yellow",onchangeTags!N262="grey"),IF('Currently Exported 2'!N262=1, "have", "missing"),IF('Currently Exported 2'!N262=1, "extra", "ignore"))</f>
        <v>extra</v>
      </c>
      <c r="O262" s="1" t="str">
        <f ca="1">IF(OR(onchangeTags!O262="white",onchangeTags!O262="yellow",onchangeTags!O262="grey"),IF('Currently Exported 2'!O262=1, "have", "missing"),IF('Currently Exported 2'!O262=1, "extra", "ignore"))</f>
        <v>extra</v>
      </c>
      <c r="P262" s="1" t="str">
        <f ca="1">IF(OR(onchangeTags!P262="white",onchangeTags!P262="yellow",onchangeTags!P262="grey"),IF('Currently Exported 2'!P262=1, "have", "missing"),IF('Currently Exported 2'!P262=1, "extra", "ignore"))</f>
        <v>ignore</v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IF(OR(onchangeTags!B263="white",onchangeTags!B263="yellow",onchangeTags!B263="grey"),IF('Currently Exported 2'!B263=1, "have", "missing"),IF('Currently Exported 2'!B263=1, "extra", "ignore"))</f>
        <v>ignore</v>
      </c>
      <c r="C263" s="1" t="str">
        <f ca="1">IF(OR(onchangeTags!C263="white",onchangeTags!C263="yellow",onchangeTags!C263="grey"),IF('Currently Exported 2'!C263=1, "have", "missing"),IF('Currently Exported 2'!C263=1, "extra", "ignore"))</f>
        <v>ignore</v>
      </c>
      <c r="D263" s="1" t="str">
        <f ca="1">IF(OR(onchangeTags!D263="white",onchangeTags!D263="yellow",onchangeTags!D263="grey"),IF('Currently Exported 2'!D263=1, "have", "missing"),IF('Currently Exported 2'!D263=1, "extra", "ignore"))</f>
        <v>have</v>
      </c>
      <c r="E263" s="1" t="str">
        <f ca="1">IF(OR(onchangeTags!E263="white",onchangeTags!E263="yellow",onchangeTags!E263="grey"),IF('Currently Exported 2'!E263=1, "have", "missing"),IF('Currently Exported 2'!E263=1, "extra", "ignore"))</f>
        <v>have</v>
      </c>
      <c r="F263" s="1" t="str">
        <f ca="1">IF(OR(onchangeTags!F263="white",onchangeTags!F263="yellow",onchangeTags!F263="grey"),IF('Currently Exported 2'!F263=1, "have", "missing"),IF('Currently Exported 2'!F263=1, "extra", "ignore"))</f>
        <v>have</v>
      </c>
      <c r="G263" s="1" t="str">
        <f ca="1">IF(OR(onchangeTags!G263="white",onchangeTags!G263="yellow",onchangeTags!G263="grey"),IF('Currently Exported 2'!G263=1, "have", "missing"),IF('Currently Exported 2'!G263=1, "extra", "ignore"))</f>
        <v>have</v>
      </c>
      <c r="H263" s="1" t="str">
        <f ca="1">IF(OR(onchangeTags!H263="white",onchangeTags!H263="yellow",onchangeTags!H263="grey"),IF('Currently Exported 2'!H263=1, "have", "missing"),IF('Currently Exported 2'!H263=1, "extra", "ignore"))</f>
        <v>have</v>
      </c>
      <c r="I263" s="1" t="str">
        <f ca="1">IF(OR(onchangeTags!I263="white",onchangeTags!I263="yellow",onchangeTags!I263="grey"),IF('Currently Exported 2'!I263=1, "have", "missing"),IF('Currently Exported 2'!I263=1, "extra", "ignore"))</f>
        <v>have</v>
      </c>
      <c r="J263" s="1" t="str">
        <f ca="1">IF(OR(onchangeTags!J263="white",onchangeTags!J263="yellow",onchangeTags!J263="grey"),IF('Currently Exported 2'!J263=1, "have", "missing"),IF('Currently Exported 2'!J263=1, "extra", "ignore"))</f>
        <v>have</v>
      </c>
      <c r="K263" s="1" t="str">
        <f ca="1">IF(OR(onchangeTags!K263="white",onchangeTags!K263="yellow",onchangeTags!K263="grey"),IF('Currently Exported 2'!K263=1, "have", "missing"),IF('Currently Exported 2'!K263=1, "extra", "ignore"))</f>
        <v>have</v>
      </c>
      <c r="L263" s="1" t="str">
        <f ca="1">IF(OR(onchangeTags!L263="white",onchangeTags!L263="yellow",onchangeTags!L263="grey"),IF('Currently Exported 2'!L263=1, "have", "missing"),IF('Currently Exported 2'!L263=1, "extra", "ignore"))</f>
        <v>have</v>
      </c>
      <c r="M263" s="1" t="str">
        <f ca="1">IF(OR(onchangeTags!M263="white",onchangeTags!M263="yellow",onchangeTags!M263="grey"),IF('Currently Exported 2'!M263=1, "have", "missing"),IF('Currently Exported 2'!M263=1, "extra", "ignore"))</f>
        <v>have</v>
      </c>
      <c r="N263" s="1" t="str">
        <f ca="1">IF(OR(onchangeTags!N263="white",onchangeTags!N263="yellow",onchangeTags!N263="grey"),IF('Currently Exported 2'!N263=1, "have", "missing"),IF('Currently Exported 2'!N263=1, "extra", "ignore"))</f>
        <v>have</v>
      </c>
      <c r="O263" s="1" t="str">
        <f ca="1">IF(OR(onchangeTags!O263="white",onchangeTags!O263="yellow",onchangeTags!O263="grey"),IF('Currently Exported 2'!O263=1, "have", "missing"),IF('Currently Exported 2'!O263=1, "extra", "ignore"))</f>
        <v>have</v>
      </c>
      <c r="P263" s="1" t="str">
        <f ca="1">IF(OR(onchangeTags!P263="white",onchangeTags!P263="yellow",onchangeTags!P263="grey"),IF('Currently Exported 2'!P263=1, "have", "missing"),IF('Currently Exported 2'!P263=1, "extra", "ignore"))</f>
        <v>ignore</v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IF(OR(onchangeTags!B264="white",onchangeTags!B264="yellow",onchangeTags!B264="grey"),IF('Currently Exported 2'!B264=1, "have", "missing"),IF('Currently Exported 2'!B264=1, "extra", "ignore"))</f>
        <v>ignore</v>
      </c>
      <c r="C264" s="1" t="str">
        <f ca="1">IF(OR(onchangeTags!C264="white",onchangeTags!C264="yellow",onchangeTags!C264="grey"),IF('Currently Exported 2'!C264=1, "have", "missing"),IF('Currently Exported 2'!C264=1, "extra", "ignore"))</f>
        <v>ignore</v>
      </c>
      <c r="D264" s="1" t="str">
        <f ca="1">IF(OR(onchangeTags!D264="white",onchangeTags!D264="yellow",onchangeTags!D264="grey"),IF('Currently Exported 2'!D264=1, "have", "missing"),IF('Currently Exported 2'!D264=1, "extra", "ignore"))</f>
        <v>ignore</v>
      </c>
      <c r="E264" s="1" t="str">
        <f ca="1">IF(OR(onchangeTags!E264="white",onchangeTags!E264="yellow",onchangeTags!E264="grey"),IF('Currently Exported 2'!E264=1, "have", "missing"),IF('Currently Exported 2'!E264=1, "extra", "ignore"))</f>
        <v>ignore</v>
      </c>
      <c r="F264" s="1" t="str">
        <f ca="1">IF(OR(onchangeTags!F264="white",onchangeTags!F264="yellow",onchangeTags!F264="grey"),IF('Currently Exported 2'!F264=1, "have", "missing"),IF('Currently Exported 2'!F264=1, "extra", "ignore"))</f>
        <v>ignore</v>
      </c>
      <c r="G264" s="1" t="str">
        <f ca="1">IF(OR(onchangeTags!G264="white",onchangeTags!G264="yellow",onchangeTags!G264="grey"),IF('Currently Exported 2'!G264=1, "have", "missing"),IF('Currently Exported 2'!G264=1, "extra", "ignore"))</f>
        <v>ignore</v>
      </c>
      <c r="H264" s="1" t="str">
        <f ca="1">IF(OR(onchangeTags!H264="white",onchangeTags!H264="yellow",onchangeTags!H264="grey"),IF('Currently Exported 2'!H264=1, "have", "missing"),IF('Currently Exported 2'!H264=1, "extra", "ignore"))</f>
        <v>ignore</v>
      </c>
      <c r="I264" s="1" t="str">
        <f ca="1">IF(OR(onchangeTags!I264="white",onchangeTags!I264="yellow",onchangeTags!I264="grey"),IF('Currently Exported 2'!I264=1, "have", "missing"),IF('Currently Exported 2'!I264=1, "extra", "ignore"))</f>
        <v>ignore</v>
      </c>
      <c r="J264" s="1" t="str">
        <f ca="1">IF(OR(onchangeTags!J264="white",onchangeTags!J264="yellow",onchangeTags!J264="grey"),IF('Currently Exported 2'!J264=1, "have", "missing"),IF('Currently Exported 2'!J264=1, "extra", "ignore"))</f>
        <v>ignore</v>
      </c>
      <c r="K264" s="1" t="str">
        <f ca="1">IF(OR(onchangeTags!K264="white",onchangeTags!K264="yellow",onchangeTags!K264="grey"),IF('Currently Exported 2'!K264=1, "have", "missing"),IF('Currently Exported 2'!K264=1, "extra", "ignore"))</f>
        <v>ignore</v>
      </c>
      <c r="L264" s="1" t="str">
        <f ca="1">IF(OR(onchangeTags!L264="white",onchangeTags!L264="yellow",onchangeTags!L264="grey"),IF('Currently Exported 2'!L264=1, "have", "missing"),IF('Currently Exported 2'!L264=1, "extra", "ignore"))</f>
        <v>ignore</v>
      </c>
      <c r="M264" s="1" t="str">
        <f ca="1">IF(OR(onchangeTags!M264="white",onchangeTags!M264="yellow",onchangeTags!M264="grey"),IF('Currently Exported 2'!M264=1, "have", "missing"),IF('Currently Exported 2'!M264=1, "extra", "ignore"))</f>
        <v>ignore</v>
      </c>
      <c r="N264" s="1" t="str">
        <f ca="1">IF(OR(onchangeTags!N264="white",onchangeTags!N264="yellow",onchangeTags!N264="grey"),IF('Currently Exported 2'!N264=1, "have", "missing"),IF('Currently Exported 2'!N264=1, "extra", "ignore"))</f>
        <v>ignore</v>
      </c>
      <c r="O264" s="1" t="str">
        <f ca="1">IF(OR(onchangeTags!O264="white",onchangeTags!O264="yellow",onchangeTags!O264="grey"),IF('Currently Exported 2'!O264=1, "have", "missing"),IF('Currently Exported 2'!O264=1, "extra", "ignore"))</f>
        <v>ignore</v>
      </c>
      <c r="P264" s="1" t="str">
        <f ca="1">IF(OR(onchangeTags!P264="white",onchangeTags!P264="yellow",onchangeTags!P264="grey"),IF('Currently Exported 2'!P264=1, "have", "missing"),IF('Currently Exported 2'!P264=1, "extra", "ignore"))</f>
        <v>have</v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IF(OR(onchangeTags!B265="white",onchangeTags!B265="yellow",onchangeTags!B265="grey"),IF('Currently Exported 2'!B265=1, "have", "missing"),IF('Currently Exported 2'!B265=1, "extra", "ignore"))</f>
        <v>ignore</v>
      </c>
      <c r="C265" s="1" t="str">
        <f ca="1">IF(OR(onchangeTags!C265="white",onchangeTags!C265="yellow",onchangeTags!C265="grey"),IF('Currently Exported 2'!C265=1, "have", "missing"),IF('Currently Exported 2'!C265=1, "extra", "ignore"))</f>
        <v>ignore</v>
      </c>
      <c r="D265" s="1" t="str">
        <f ca="1">IF(OR(onchangeTags!D265="white",onchangeTags!D265="yellow",onchangeTags!D265="grey"),IF('Currently Exported 2'!D265=1, "have", "missing"),IF('Currently Exported 2'!D265=1, "extra", "ignore"))</f>
        <v>ignore</v>
      </c>
      <c r="E265" s="1" t="str">
        <f ca="1">IF(OR(onchangeTags!E265="white",onchangeTags!E265="yellow",onchangeTags!E265="grey"),IF('Currently Exported 2'!E265=1, "have", "missing"),IF('Currently Exported 2'!E265=1, "extra", "ignore"))</f>
        <v>ignore</v>
      </c>
      <c r="F265" s="1" t="str">
        <f ca="1">IF(OR(onchangeTags!F265="white",onchangeTags!F265="yellow",onchangeTags!F265="grey"),IF('Currently Exported 2'!F265=1, "have", "missing"),IF('Currently Exported 2'!F265=1, "extra", "ignore"))</f>
        <v>ignore</v>
      </c>
      <c r="G265" s="1" t="str">
        <f ca="1">IF(OR(onchangeTags!G265="white",onchangeTags!G265="yellow",onchangeTags!G265="grey"),IF('Currently Exported 2'!G265=1, "have", "missing"),IF('Currently Exported 2'!G265=1, "extra", "ignore"))</f>
        <v>ignore</v>
      </c>
      <c r="H265" s="1" t="str">
        <f ca="1">IF(OR(onchangeTags!H265="white",onchangeTags!H265="yellow",onchangeTags!H265="grey"),IF('Currently Exported 2'!H265=1, "have", "missing"),IF('Currently Exported 2'!H265=1, "extra", "ignore"))</f>
        <v>ignore</v>
      </c>
      <c r="I265" s="1" t="str">
        <f ca="1">IF(OR(onchangeTags!I265="white",onchangeTags!I265="yellow",onchangeTags!I265="grey"),IF('Currently Exported 2'!I265=1, "have", "missing"),IF('Currently Exported 2'!I265=1, "extra", "ignore"))</f>
        <v>ignore</v>
      </c>
      <c r="J265" s="1" t="str">
        <f ca="1">IF(OR(onchangeTags!J265="white",onchangeTags!J265="yellow",onchangeTags!J265="grey"),IF('Currently Exported 2'!J265=1, "have", "missing"),IF('Currently Exported 2'!J265=1, "extra", "ignore"))</f>
        <v>ignore</v>
      </c>
      <c r="K265" s="1" t="str">
        <f ca="1">IF(OR(onchangeTags!K265="white",onchangeTags!K265="yellow",onchangeTags!K265="grey"),IF('Currently Exported 2'!K265=1, "have", "missing"),IF('Currently Exported 2'!K265=1, "extra", "ignore"))</f>
        <v>ignore</v>
      </c>
      <c r="L265" s="1" t="str">
        <f ca="1">IF(OR(onchangeTags!L265="white",onchangeTags!L265="yellow",onchangeTags!L265="grey"),IF('Currently Exported 2'!L265=1, "have", "missing"),IF('Currently Exported 2'!L265=1, "extra", "ignore"))</f>
        <v>ignore</v>
      </c>
      <c r="M265" s="1" t="str">
        <f ca="1">IF(OR(onchangeTags!M265="white",onchangeTags!M265="yellow",onchangeTags!M265="grey"),IF('Currently Exported 2'!M265=1, "have", "missing"),IF('Currently Exported 2'!M265=1, "extra", "ignore"))</f>
        <v>ignore</v>
      </c>
      <c r="N265" s="1" t="str">
        <f ca="1">IF(OR(onchangeTags!N265="white",onchangeTags!N265="yellow",onchangeTags!N265="grey"),IF('Currently Exported 2'!N265=1, "have", "missing"),IF('Currently Exported 2'!N265=1, "extra", "ignore"))</f>
        <v>ignore</v>
      </c>
      <c r="O265" s="1" t="str">
        <f ca="1">IF(OR(onchangeTags!O265="white",onchangeTags!O265="yellow",onchangeTags!O265="grey"),IF('Currently Exported 2'!O265=1, "have", "missing"),IF('Currently Exported 2'!O265=1, "extra", "ignore"))</f>
        <v>ignore</v>
      </c>
      <c r="P265" s="1" t="str">
        <f ca="1">IF(OR(onchangeTags!P265="white",onchangeTags!P265="yellow",onchangeTags!P265="grey"),IF('Currently Exported 2'!P265=1, "have", "missing"),IF('Currently Exported 2'!P265=1, "extra", "ignore"))</f>
        <v>have</v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IF(OR(onchangeTags!B266="white",onchangeTags!B266="yellow",onchangeTags!B266="grey"),IF('Currently Exported 2'!B266=1, "have", "missing"),IF('Currently Exported 2'!B266=1, "extra", "ignore"))</f>
        <v>ignore</v>
      </c>
      <c r="C266" s="1" t="str">
        <f ca="1">IF(OR(onchangeTags!C266="white",onchangeTags!C266="yellow",onchangeTags!C266="grey"),IF('Currently Exported 2'!C266=1, "have", "missing"),IF('Currently Exported 2'!C266=1, "extra", "ignore"))</f>
        <v>ignore</v>
      </c>
      <c r="D266" s="1" t="str">
        <f ca="1">IF(OR(onchangeTags!D266="white",onchangeTags!D266="yellow",onchangeTags!D266="grey"),IF('Currently Exported 2'!D266=1, "have", "missing"),IF('Currently Exported 2'!D266=1, "extra", "ignore"))</f>
        <v>have</v>
      </c>
      <c r="E266" s="1" t="str">
        <f ca="1">IF(OR(onchangeTags!E266="white",onchangeTags!E266="yellow",onchangeTags!E266="grey"),IF('Currently Exported 2'!E266=1, "have", "missing"),IF('Currently Exported 2'!E266=1, "extra", "ignore"))</f>
        <v>have</v>
      </c>
      <c r="F266" s="1" t="str">
        <f ca="1">IF(OR(onchangeTags!F266="white",onchangeTags!F266="yellow",onchangeTags!F266="grey"),IF('Currently Exported 2'!F266=1, "have", "missing"),IF('Currently Exported 2'!F266=1, "extra", "ignore"))</f>
        <v>have</v>
      </c>
      <c r="G266" s="1" t="str">
        <f ca="1">IF(OR(onchangeTags!G266="white",onchangeTags!G266="yellow",onchangeTags!G266="grey"),IF('Currently Exported 2'!G266=1, "have", "missing"),IF('Currently Exported 2'!G266=1, "extra", "ignore"))</f>
        <v>have</v>
      </c>
      <c r="H266" s="1" t="str">
        <f ca="1">IF(OR(onchangeTags!H266="white",onchangeTags!H266="yellow",onchangeTags!H266="grey"),IF('Currently Exported 2'!H266=1, "have", "missing"),IF('Currently Exported 2'!H266=1, "extra", "ignore"))</f>
        <v>have</v>
      </c>
      <c r="I266" s="1" t="str">
        <f ca="1">IF(OR(onchangeTags!I266="white",onchangeTags!I266="yellow",onchangeTags!I266="grey"),IF('Currently Exported 2'!I266=1, "have", "missing"),IF('Currently Exported 2'!I266=1, "extra", "ignore"))</f>
        <v>have</v>
      </c>
      <c r="J266" s="1" t="str">
        <f ca="1">IF(OR(onchangeTags!J266="white",onchangeTags!J266="yellow",onchangeTags!J266="grey"),IF('Currently Exported 2'!J266=1, "have", "missing"),IF('Currently Exported 2'!J266=1, "extra", "ignore"))</f>
        <v>have</v>
      </c>
      <c r="K266" s="1" t="str">
        <f ca="1">IF(OR(onchangeTags!K266="white",onchangeTags!K266="yellow",onchangeTags!K266="grey"),IF('Currently Exported 2'!K266=1, "have", "missing"),IF('Currently Exported 2'!K266=1, "extra", "ignore"))</f>
        <v>have</v>
      </c>
      <c r="L266" s="1" t="str">
        <f ca="1">IF(OR(onchangeTags!L266="white",onchangeTags!L266="yellow",onchangeTags!L266="grey"),IF('Currently Exported 2'!L266=1, "have", "missing"),IF('Currently Exported 2'!L266=1, "extra", "ignore"))</f>
        <v>have</v>
      </c>
      <c r="M266" s="1" t="str">
        <f ca="1">IF(OR(onchangeTags!M266="white",onchangeTags!M266="yellow",onchangeTags!M266="grey"),IF('Currently Exported 2'!M266=1, "have", "missing"),IF('Currently Exported 2'!M266=1, "extra", "ignore"))</f>
        <v>have</v>
      </c>
      <c r="N266" s="1" t="str">
        <f ca="1">IF(OR(onchangeTags!N266="white",onchangeTags!N266="yellow",onchangeTags!N266="grey"),IF('Currently Exported 2'!N266=1, "have", "missing"),IF('Currently Exported 2'!N266=1, "extra", "ignore"))</f>
        <v>have</v>
      </c>
      <c r="O266" s="1" t="str">
        <f ca="1">IF(OR(onchangeTags!O266="white",onchangeTags!O266="yellow",onchangeTags!O266="grey"),IF('Currently Exported 2'!O266=1, "have", "missing"),IF('Currently Exported 2'!O266=1, "extra", "ignore"))</f>
        <v>have</v>
      </c>
      <c r="P266" s="1" t="str">
        <f ca="1">IF(OR(onchangeTags!P266="white",onchangeTags!P266="yellow",onchangeTags!P266="grey"),IF('Currently Exported 2'!P266=1, "have", "missing"),IF('Currently Exported 2'!P266=1, "extra", "ignore"))</f>
        <v>ignore</v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IF(OR(onchangeTags!B267="white",onchangeTags!B267="yellow",onchangeTags!B267="grey"),IF('Currently Exported 2'!B267=1, "have", "missing"),IF('Currently Exported 2'!B267=1, "extra", "ignore"))</f>
        <v>ignore</v>
      </c>
      <c r="C267" s="1" t="str">
        <f ca="1">IF(OR(onchangeTags!C267="white",onchangeTags!C267="yellow",onchangeTags!C267="grey"),IF('Currently Exported 2'!C267=1, "have", "missing"),IF('Currently Exported 2'!C267=1, "extra", "ignore"))</f>
        <v>ignore</v>
      </c>
      <c r="D267" s="1" t="str">
        <f ca="1">IF(OR(onchangeTags!D267="white",onchangeTags!D267="yellow",onchangeTags!D267="grey"),IF('Currently Exported 2'!D267=1, "have", "missing"),IF('Currently Exported 2'!D267=1, "extra", "ignore"))</f>
        <v>have</v>
      </c>
      <c r="E267" s="1" t="str">
        <f ca="1">IF(OR(onchangeTags!E267="white",onchangeTags!E267="yellow",onchangeTags!E267="grey"),IF('Currently Exported 2'!E267=1, "have", "missing"),IF('Currently Exported 2'!E267=1, "extra", "ignore"))</f>
        <v>have</v>
      </c>
      <c r="F267" s="1" t="str">
        <f ca="1">IF(OR(onchangeTags!F267="white",onchangeTags!F267="yellow",onchangeTags!F267="grey"),IF('Currently Exported 2'!F267=1, "have", "missing"),IF('Currently Exported 2'!F267=1, "extra", "ignore"))</f>
        <v>have</v>
      </c>
      <c r="G267" s="1" t="str">
        <f ca="1">IF(OR(onchangeTags!G267="white",onchangeTags!G267="yellow",onchangeTags!G267="grey"),IF('Currently Exported 2'!G267=1, "have", "missing"),IF('Currently Exported 2'!G267=1, "extra", "ignore"))</f>
        <v>have</v>
      </c>
      <c r="H267" s="1" t="str">
        <f ca="1">IF(OR(onchangeTags!H267="white",onchangeTags!H267="yellow",onchangeTags!H267="grey"),IF('Currently Exported 2'!H267=1, "have", "missing"),IF('Currently Exported 2'!H267=1, "extra", "ignore"))</f>
        <v>have</v>
      </c>
      <c r="I267" s="1" t="str">
        <f ca="1">IF(OR(onchangeTags!I267="white",onchangeTags!I267="yellow",onchangeTags!I267="grey"),IF('Currently Exported 2'!I267=1, "have", "missing"),IF('Currently Exported 2'!I267=1, "extra", "ignore"))</f>
        <v>have</v>
      </c>
      <c r="J267" s="1" t="str">
        <f ca="1">IF(OR(onchangeTags!J267="white",onchangeTags!J267="yellow",onchangeTags!J267="grey"),IF('Currently Exported 2'!J267=1, "have", "missing"),IF('Currently Exported 2'!J267=1, "extra", "ignore"))</f>
        <v>have</v>
      </c>
      <c r="K267" s="1" t="str">
        <f ca="1">IF(OR(onchangeTags!K267="white",onchangeTags!K267="yellow",onchangeTags!K267="grey"),IF('Currently Exported 2'!K267=1, "have", "missing"),IF('Currently Exported 2'!K267=1, "extra", "ignore"))</f>
        <v>have</v>
      </c>
      <c r="L267" s="1" t="str">
        <f ca="1">IF(OR(onchangeTags!L267="white",onchangeTags!L267="yellow",onchangeTags!L267="grey"),IF('Currently Exported 2'!L267=1, "have", "missing"),IF('Currently Exported 2'!L267=1, "extra", "ignore"))</f>
        <v>have</v>
      </c>
      <c r="M267" s="1" t="str">
        <f ca="1">IF(OR(onchangeTags!M267="white",onchangeTags!M267="yellow",onchangeTags!M267="grey"),IF('Currently Exported 2'!M267=1, "have", "missing"),IF('Currently Exported 2'!M267=1, "extra", "ignore"))</f>
        <v>have</v>
      </c>
      <c r="N267" s="1" t="str">
        <f ca="1">IF(OR(onchangeTags!N267="white",onchangeTags!N267="yellow",onchangeTags!N267="grey"),IF('Currently Exported 2'!N267=1, "have", "missing"),IF('Currently Exported 2'!N267=1, "extra", "ignore"))</f>
        <v>have</v>
      </c>
      <c r="O267" s="1" t="str">
        <f ca="1">IF(OR(onchangeTags!O267="white",onchangeTags!O267="yellow",onchangeTags!O267="grey"),IF('Currently Exported 2'!O267=1, "have", "missing"),IF('Currently Exported 2'!O267=1, "extra", "ignore"))</f>
        <v>have</v>
      </c>
      <c r="P267" s="1" t="str">
        <f ca="1">IF(OR(onchangeTags!P267="white",onchangeTags!P267="yellow",onchangeTags!P267="grey"),IF('Currently Exported 2'!P267=1, "have", "missing"),IF('Currently Exported 2'!P267=1, "extra", "ignore"))</f>
        <v>have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IF(OR(onchangeTags!B268="white",onchangeTags!B268="yellow",onchangeTags!B268="grey"),IF('Currently Exported 2'!B268=1, "have", "missing"),IF('Currently Exported 2'!B268=1, "extra", "ignore"))</f>
        <v>ignore</v>
      </c>
      <c r="C268" s="1" t="str">
        <f ca="1">IF(OR(onchangeTags!C268="white",onchangeTags!C268="yellow",onchangeTags!C268="grey"),IF('Currently Exported 2'!C268=1, "have", "missing"),IF('Currently Exported 2'!C268=1, "extra", "ignore"))</f>
        <v>ignore</v>
      </c>
      <c r="D268" s="1" t="str">
        <f ca="1">IF(OR(onchangeTags!D268="white",onchangeTags!D268="yellow",onchangeTags!D268="grey"),IF('Currently Exported 2'!D268=1, "have", "missing"),IF('Currently Exported 2'!D268=1, "extra", "ignore"))</f>
        <v>have</v>
      </c>
      <c r="E268" s="1" t="str">
        <f ca="1">IF(OR(onchangeTags!E268="white",onchangeTags!E268="yellow",onchangeTags!E268="grey"),IF('Currently Exported 2'!E268=1, "have", "missing"),IF('Currently Exported 2'!E268=1, "extra", "ignore"))</f>
        <v>have</v>
      </c>
      <c r="F268" s="1" t="str">
        <f ca="1">IF(OR(onchangeTags!F268="white",onchangeTags!F268="yellow",onchangeTags!F268="grey"),IF('Currently Exported 2'!F268=1, "have", "missing"),IF('Currently Exported 2'!F268=1, "extra", "ignore"))</f>
        <v>have</v>
      </c>
      <c r="G268" s="1" t="str">
        <f ca="1">IF(OR(onchangeTags!G268="white",onchangeTags!G268="yellow",onchangeTags!G268="grey"),IF('Currently Exported 2'!G268=1, "have", "missing"),IF('Currently Exported 2'!G268=1, "extra", "ignore"))</f>
        <v>have</v>
      </c>
      <c r="H268" s="1" t="str">
        <f ca="1">IF(OR(onchangeTags!H268="white",onchangeTags!H268="yellow",onchangeTags!H268="grey"),IF('Currently Exported 2'!H268=1, "have", "missing"),IF('Currently Exported 2'!H268=1, "extra", "ignore"))</f>
        <v>have</v>
      </c>
      <c r="I268" s="1" t="str">
        <f ca="1">IF(OR(onchangeTags!I268="white",onchangeTags!I268="yellow",onchangeTags!I268="grey"),IF('Currently Exported 2'!I268=1, "have", "missing"),IF('Currently Exported 2'!I268=1, "extra", "ignore"))</f>
        <v>have</v>
      </c>
      <c r="J268" s="1" t="str">
        <f ca="1">IF(OR(onchangeTags!J268="white",onchangeTags!J268="yellow",onchangeTags!J268="grey"),IF('Currently Exported 2'!J268=1, "have", "missing"),IF('Currently Exported 2'!J268=1, "extra", "ignore"))</f>
        <v>have</v>
      </c>
      <c r="K268" s="1" t="str">
        <f ca="1">IF(OR(onchangeTags!K268="white",onchangeTags!K268="yellow",onchangeTags!K268="grey"),IF('Currently Exported 2'!K268=1, "have", "missing"),IF('Currently Exported 2'!K268=1, "extra", "ignore"))</f>
        <v>have</v>
      </c>
      <c r="L268" s="1" t="str">
        <f ca="1">IF(OR(onchangeTags!L268="white",onchangeTags!L268="yellow",onchangeTags!L268="grey"),IF('Currently Exported 2'!L268=1, "have", "missing"),IF('Currently Exported 2'!L268=1, "extra", "ignore"))</f>
        <v>have</v>
      </c>
      <c r="M268" s="1" t="str">
        <f ca="1">IF(OR(onchangeTags!M268="white",onchangeTags!M268="yellow",onchangeTags!M268="grey"),IF('Currently Exported 2'!M268=1, "have", "missing"),IF('Currently Exported 2'!M268=1, "extra", "ignore"))</f>
        <v>have</v>
      </c>
      <c r="N268" s="1" t="str">
        <f ca="1">IF(OR(onchangeTags!N268="white",onchangeTags!N268="yellow",onchangeTags!N268="grey"),IF('Currently Exported 2'!N268=1, "have", "missing"),IF('Currently Exported 2'!N268=1, "extra", "ignore"))</f>
        <v>have</v>
      </c>
      <c r="O268" s="1" t="str">
        <f ca="1">IF(OR(onchangeTags!O268="white",onchangeTags!O268="yellow",onchangeTags!O268="grey"),IF('Currently Exported 2'!O268=1, "have", "missing"),IF('Currently Exported 2'!O268=1, "extra", "ignore"))</f>
        <v>have</v>
      </c>
      <c r="P268" s="1" t="str">
        <f ca="1">IF(OR(onchangeTags!P268="white",onchangeTags!P268="yellow",onchangeTags!P268="grey"),IF('Currently Exported 2'!P268=1, "have", "missing"),IF('Currently Exported 2'!P268=1, "extra", "ignore"))</f>
        <v>ignore</v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IF(OR(onchangeTags!B269="white",onchangeTags!B269="yellow",onchangeTags!B269="grey"),IF('Currently Exported 2'!B269=1, "have", "missing"),IF('Currently Exported 2'!B269=1, "extra", "ignore"))</f>
        <v>ignore</v>
      </c>
      <c r="C269" s="1" t="str">
        <f ca="1">IF(OR(onchangeTags!C269="white",onchangeTags!C269="yellow",onchangeTags!C269="grey"),IF('Currently Exported 2'!C269=1, "have", "missing"),IF('Currently Exported 2'!C269=1, "extra", "ignore"))</f>
        <v>ignore</v>
      </c>
      <c r="D269" s="1" t="str">
        <f ca="1">IF(OR(onchangeTags!D269="white",onchangeTags!D269="yellow",onchangeTags!D269="grey"),IF('Currently Exported 2'!D269=1, "have", "missing"),IF('Currently Exported 2'!D269=1, "extra", "ignore"))</f>
        <v>ignore</v>
      </c>
      <c r="E269" s="1" t="str">
        <f ca="1">IF(OR(onchangeTags!E269="white",onchangeTags!E269="yellow",onchangeTags!E269="grey"),IF('Currently Exported 2'!E269=1, "have", "missing"),IF('Currently Exported 2'!E269=1, "extra", "ignore"))</f>
        <v>ignore</v>
      </c>
      <c r="F269" s="1" t="str">
        <f ca="1">IF(OR(onchangeTags!F269="white",onchangeTags!F269="yellow",onchangeTags!F269="grey"),IF('Currently Exported 2'!F269=1, "have", "missing"),IF('Currently Exported 2'!F269=1, "extra", "ignore"))</f>
        <v>ignore</v>
      </c>
      <c r="G269" s="1" t="str">
        <f ca="1">IF(OR(onchangeTags!G269="white",onchangeTags!G269="yellow",onchangeTags!G269="grey"),IF('Currently Exported 2'!G269=1, "have", "missing"),IF('Currently Exported 2'!G269=1, "extra", "ignore"))</f>
        <v>ignore</v>
      </c>
      <c r="H269" s="1" t="str">
        <f ca="1">IF(OR(onchangeTags!H269="white",onchangeTags!H269="yellow",onchangeTags!H269="grey"),IF('Currently Exported 2'!H269=1, "have", "missing"),IF('Currently Exported 2'!H269=1, "extra", "ignore"))</f>
        <v>ignore</v>
      </c>
      <c r="I269" s="1" t="str">
        <f ca="1">IF(OR(onchangeTags!I269="white",onchangeTags!I269="yellow",onchangeTags!I269="grey"),IF('Currently Exported 2'!I269=1, "have", "missing"),IF('Currently Exported 2'!I269=1, "extra", "ignore"))</f>
        <v>ignore</v>
      </c>
      <c r="J269" s="1" t="str">
        <f ca="1">IF(OR(onchangeTags!J269="white",onchangeTags!J269="yellow",onchangeTags!J269="grey"),IF('Currently Exported 2'!J269=1, "have", "missing"),IF('Currently Exported 2'!J269=1, "extra", "ignore"))</f>
        <v>ignore</v>
      </c>
      <c r="K269" s="1" t="str">
        <f ca="1">IF(OR(onchangeTags!K269="white",onchangeTags!K269="yellow",onchangeTags!K269="grey"),IF('Currently Exported 2'!K269=1, "have", "missing"),IF('Currently Exported 2'!K269=1, "extra", "ignore"))</f>
        <v>ignore</v>
      </c>
      <c r="L269" s="1" t="str">
        <f ca="1">IF(OR(onchangeTags!L269="white",onchangeTags!L269="yellow",onchangeTags!L269="grey"),IF('Currently Exported 2'!L269=1, "have", "missing"),IF('Currently Exported 2'!L269=1, "extra", "ignore"))</f>
        <v>ignore</v>
      </c>
      <c r="M269" s="1" t="str">
        <f ca="1">IF(OR(onchangeTags!M269="white",onchangeTags!M269="yellow",onchangeTags!M269="grey"),IF('Currently Exported 2'!M269=1, "have", "missing"),IF('Currently Exported 2'!M269=1, "extra", "ignore"))</f>
        <v>ignore</v>
      </c>
      <c r="N269" s="1" t="str">
        <f ca="1">IF(OR(onchangeTags!N269="white",onchangeTags!N269="yellow",onchangeTags!N269="grey"),IF('Currently Exported 2'!N269=1, "have", "missing"),IF('Currently Exported 2'!N269=1, "extra", "ignore"))</f>
        <v>ignore</v>
      </c>
      <c r="O269" s="1" t="str">
        <f ca="1">IF(OR(onchangeTags!O269="white",onchangeTags!O269="yellow",onchangeTags!O269="grey"),IF('Currently Exported 2'!O269=1, "have", "missing"),IF('Currently Exported 2'!O269=1, "extra", "ignore"))</f>
        <v>ignore</v>
      </c>
      <c r="P269" s="1" t="str">
        <f ca="1">IF(OR(onchangeTags!P269="white",onchangeTags!P269="yellow",onchangeTags!P269="grey"),IF('Currently Exported 2'!P269=1, "have", "missing"),IF('Currently Exported 2'!P269=1, "extra", "ignore"))</f>
        <v>have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IF(OR(onchangeTags!B270="white",onchangeTags!B270="yellow",onchangeTags!B270="grey"),IF('Currently Exported 2'!B270=1, "have", "missing"),IF('Currently Exported 2'!B270=1, "extra", "ignore"))</f>
        <v>ignore</v>
      </c>
      <c r="C270" s="1" t="str">
        <f ca="1">IF(OR(onchangeTags!C270="white",onchangeTags!C270="yellow",onchangeTags!C270="grey"),IF('Currently Exported 2'!C270=1, "have", "missing"),IF('Currently Exported 2'!C270=1, "extra", "ignore"))</f>
        <v>ignore</v>
      </c>
      <c r="D270" s="1" t="str">
        <f ca="1">IF(OR(onchangeTags!D270="white",onchangeTags!D270="yellow",onchangeTags!D270="grey"),IF('Currently Exported 2'!D270=1, "have", "missing"),IF('Currently Exported 2'!D270=1, "extra", "ignore"))</f>
        <v>have</v>
      </c>
      <c r="E270" s="1" t="str">
        <f ca="1">IF(OR(onchangeTags!E270="white",onchangeTags!E270="yellow",onchangeTags!E270="grey"),IF('Currently Exported 2'!E270=1, "have", "missing"),IF('Currently Exported 2'!E270=1, "extra", "ignore"))</f>
        <v>have</v>
      </c>
      <c r="F270" s="1" t="str">
        <f ca="1">IF(OR(onchangeTags!F270="white",onchangeTags!F270="yellow",onchangeTags!F270="grey"),IF('Currently Exported 2'!F270=1, "have", "missing"),IF('Currently Exported 2'!F270=1, "extra", "ignore"))</f>
        <v>have</v>
      </c>
      <c r="G270" s="1" t="str">
        <f ca="1">IF(OR(onchangeTags!G270="white",onchangeTags!G270="yellow",onchangeTags!G270="grey"),IF('Currently Exported 2'!G270=1, "have", "missing"),IF('Currently Exported 2'!G270=1, "extra", "ignore"))</f>
        <v>have</v>
      </c>
      <c r="H270" s="1" t="str">
        <f ca="1">IF(OR(onchangeTags!H270="white",onchangeTags!H270="yellow",onchangeTags!H270="grey"),IF('Currently Exported 2'!H270=1, "have", "missing"),IF('Currently Exported 2'!H270=1, "extra", "ignore"))</f>
        <v>have</v>
      </c>
      <c r="I270" s="1" t="str">
        <f ca="1">IF(OR(onchangeTags!I270="white",onchangeTags!I270="yellow",onchangeTags!I270="grey"),IF('Currently Exported 2'!I270=1, "have", "missing"),IF('Currently Exported 2'!I270=1, "extra", "ignore"))</f>
        <v>have</v>
      </c>
      <c r="J270" s="1" t="str">
        <f ca="1">IF(OR(onchangeTags!J270="white",onchangeTags!J270="yellow",onchangeTags!J270="grey"),IF('Currently Exported 2'!J270=1, "have", "missing"),IF('Currently Exported 2'!J270=1, "extra", "ignore"))</f>
        <v>have</v>
      </c>
      <c r="K270" s="1" t="str">
        <f ca="1">IF(OR(onchangeTags!K270="white",onchangeTags!K270="yellow",onchangeTags!K270="grey"),IF('Currently Exported 2'!K270=1, "have", "missing"),IF('Currently Exported 2'!K270=1, "extra", "ignore"))</f>
        <v>have</v>
      </c>
      <c r="L270" s="1" t="str">
        <f ca="1">IF(OR(onchangeTags!L270="white",onchangeTags!L270="yellow",onchangeTags!L270="grey"),IF('Currently Exported 2'!L270=1, "have", "missing"),IF('Currently Exported 2'!L270=1, "extra", "ignore"))</f>
        <v>have</v>
      </c>
      <c r="M270" s="1" t="str">
        <f ca="1">IF(OR(onchangeTags!M270="white",onchangeTags!M270="yellow",onchangeTags!M270="grey"),IF('Currently Exported 2'!M270=1, "have", "missing"),IF('Currently Exported 2'!M270=1, "extra", "ignore"))</f>
        <v>have</v>
      </c>
      <c r="N270" s="1" t="str">
        <f ca="1">IF(OR(onchangeTags!N270="white",onchangeTags!N270="yellow",onchangeTags!N270="grey"),IF('Currently Exported 2'!N270=1, "have", "missing"),IF('Currently Exported 2'!N270=1, "extra", "ignore"))</f>
        <v>have</v>
      </c>
      <c r="O270" s="1" t="str">
        <f ca="1">IF(OR(onchangeTags!O270="white",onchangeTags!O270="yellow",onchangeTags!O270="grey"),IF('Currently Exported 2'!O270=1, "have", "missing"),IF('Currently Exported 2'!O270=1, "extra", "ignore"))</f>
        <v>have</v>
      </c>
      <c r="P270" s="1" t="str">
        <f ca="1">IF(OR(onchangeTags!P270="white",onchangeTags!P270="yellow",onchangeTags!P270="grey"),IF('Currently Exported 2'!P270=1, "have", "missing"),IF('Currently Exported 2'!P270=1, "extra", "ignore"))</f>
        <v>ignore</v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IF(OR(onchangeTags!B271="white",onchangeTags!B271="yellow",onchangeTags!B271="grey"),IF('Currently Exported 2'!B271=1, "have", "missing"),IF('Currently Exported 2'!B271=1, "extra", "ignore"))</f>
        <v>ignore</v>
      </c>
      <c r="C271" s="1" t="str">
        <f ca="1">IF(OR(onchangeTags!C271="white",onchangeTags!C271="yellow",onchangeTags!C271="grey"),IF('Currently Exported 2'!C271=1, "have", "missing"),IF('Currently Exported 2'!C271=1, "extra", "ignore"))</f>
        <v>ignore</v>
      </c>
      <c r="D271" s="1" t="str">
        <f ca="1">IF(OR(onchangeTags!D271="white",onchangeTags!D271="yellow",onchangeTags!D271="grey"),IF('Currently Exported 2'!D271=1, "have", "missing"),IF('Currently Exported 2'!D271=1, "extra", "ignore"))</f>
        <v>have</v>
      </c>
      <c r="E271" s="1" t="str">
        <f ca="1">IF(OR(onchangeTags!E271="white",onchangeTags!E271="yellow",onchangeTags!E271="grey"),IF('Currently Exported 2'!E271=1, "have", "missing"),IF('Currently Exported 2'!E271=1, "extra", "ignore"))</f>
        <v>have</v>
      </c>
      <c r="F271" s="1" t="str">
        <f ca="1">IF(OR(onchangeTags!F271="white",onchangeTags!F271="yellow",onchangeTags!F271="grey"),IF('Currently Exported 2'!F271=1, "have", "missing"),IF('Currently Exported 2'!F271=1, "extra", "ignore"))</f>
        <v>have</v>
      </c>
      <c r="G271" s="1" t="str">
        <f ca="1">IF(OR(onchangeTags!G271="white",onchangeTags!G271="yellow",onchangeTags!G271="grey"),IF('Currently Exported 2'!G271=1, "have", "missing"),IF('Currently Exported 2'!G271=1, "extra", "ignore"))</f>
        <v>have</v>
      </c>
      <c r="H271" s="1" t="str">
        <f ca="1">IF(OR(onchangeTags!H271="white",onchangeTags!H271="yellow",onchangeTags!H271="grey"),IF('Currently Exported 2'!H271=1, "have", "missing"),IF('Currently Exported 2'!H271=1, "extra", "ignore"))</f>
        <v>have</v>
      </c>
      <c r="I271" s="1" t="str">
        <f ca="1">IF(OR(onchangeTags!I271="white",onchangeTags!I271="yellow",onchangeTags!I271="grey"),IF('Currently Exported 2'!I271=1, "have", "missing"),IF('Currently Exported 2'!I271=1, "extra", "ignore"))</f>
        <v>have</v>
      </c>
      <c r="J271" s="1" t="str">
        <f ca="1">IF(OR(onchangeTags!J271="white",onchangeTags!J271="yellow",onchangeTags!J271="grey"),IF('Currently Exported 2'!J271=1, "have", "missing"),IF('Currently Exported 2'!J271=1, "extra", "ignore"))</f>
        <v>have</v>
      </c>
      <c r="K271" s="1" t="str">
        <f ca="1">IF(OR(onchangeTags!K271="white",onchangeTags!K271="yellow",onchangeTags!K271="grey"),IF('Currently Exported 2'!K271=1, "have", "missing"),IF('Currently Exported 2'!K271=1, "extra", "ignore"))</f>
        <v>have</v>
      </c>
      <c r="L271" s="1" t="str">
        <f ca="1">IF(OR(onchangeTags!L271="white",onchangeTags!L271="yellow",onchangeTags!L271="grey"),IF('Currently Exported 2'!L271=1, "have", "missing"),IF('Currently Exported 2'!L271=1, "extra", "ignore"))</f>
        <v>have</v>
      </c>
      <c r="M271" s="1" t="str">
        <f ca="1">IF(OR(onchangeTags!M271="white",onchangeTags!M271="yellow",onchangeTags!M271="grey"),IF('Currently Exported 2'!M271=1, "have", "missing"),IF('Currently Exported 2'!M271=1, "extra", "ignore"))</f>
        <v>have</v>
      </c>
      <c r="N271" s="1" t="str">
        <f ca="1">IF(OR(onchangeTags!N271="white",onchangeTags!N271="yellow",onchangeTags!N271="grey"),IF('Currently Exported 2'!N271=1, "have", "missing"),IF('Currently Exported 2'!N271=1, "extra", "ignore"))</f>
        <v>have</v>
      </c>
      <c r="O271" s="1" t="str">
        <f ca="1">IF(OR(onchangeTags!O271="white",onchangeTags!O271="yellow",onchangeTags!O271="grey"),IF('Currently Exported 2'!O271=1, "have", "missing"),IF('Currently Exported 2'!O271=1, "extra", "ignore"))</f>
        <v>have</v>
      </c>
      <c r="P271" s="1" t="str">
        <f ca="1">IF(OR(onchangeTags!P271="white",onchangeTags!P271="yellow",onchangeTags!P271="grey"),IF('Currently Exported 2'!P271=1, "have", "missing"),IF('Currently Exported 2'!P271=1, "extra", "ignore"))</f>
        <v>have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IF(OR(onchangeTags!B272="white",onchangeTags!B272="yellow",onchangeTags!B272="grey"),IF('Currently Exported 2'!B272=1, "have", "missing"),IF('Currently Exported 2'!B272=1, "extra", "ignore"))</f>
        <v>ignore</v>
      </c>
      <c r="C272" s="1" t="str">
        <f ca="1">IF(OR(onchangeTags!C272="white",onchangeTags!C272="yellow",onchangeTags!C272="grey"),IF('Currently Exported 2'!C272=1, "have", "missing"),IF('Currently Exported 2'!C272=1, "extra", "ignore"))</f>
        <v>ignore</v>
      </c>
      <c r="D272" s="1" t="str">
        <f ca="1">IF(OR(onchangeTags!D272="white",onchangeTags!D272="yellow",onchangeTags!D272="grey"),IF('Currently Exported 2'!D272=1, "have", "missing"),IF('Currently Exported 2'!D272=1, "extra", "ignore"))</f>
        <v>ignore</v>
      </c>
      <c r="E272" s="1" t="str">
        <f ca="1">IF(OR(onchangeTags!E272="white",onchangeTags!E272="yellow",onchangeTags!E272="grey"),IF('Currently Exported 2'!E272=1, "have", "missing"),IF('Currently Exported 2'!E272=1, "extra", "ignore"))</f>
        <v>ignore</v>
      </c>
      <c r="F272" s="1" t="str">
        <f ca="1">IF(OR(onchangeTags!F272="white",onchangeTags!F272="yellow",onchangeTags!F272="grey"),IF('Currently Exported 2'!F272=1, "have", "missing"),IF('Currently Exported 2'!F272=1, "extra", "ignore"))</f>
        <v>ignore</v>
      </c>
      <c r="G272" s="1" t="str">
        <f ca="1">IF(OR(onchangeTags!G272="white",onchangeTags!G272="yellow",onchangeTags!G272="grey"),IF('Currently Exported 2'!G272=1, "have", "missing"),IF('Currently Exported 2'!G272=1, "extra", "ignore"))</f>
        <v>ignore</v>
      </c>
      <c r="H272" s="1" t="str">
        <f ca="1">IF(OR(onchangeTags!H272="white",onchangeTags!H272="yellow",onchangeTags!H272="grey"),IF('Currently Exported 2'!H272=1, "have", "missing"),IF('Currently Exported 2'!H272=1, "extra", "ignore"))</f>
        <v>ignore</v>
      </c>
      <c r="I272" s="1" t="str">
        <f ca="1">IF(OR(onchangeTags!I272="white",onchangeTags!I272="yellow",onchangeTags!I272="grey"),IF('Currently Exported 2'!I272=1, "have", "missing"),IF('Currently Exported 2'!I272=1, "extra", "ignore"))</f>
        <v>ignore</v>
      </c>
      <c r="J272" s="1" t="str">
        <f ca="1">IF(OR(onchangeTags!J272="white",onchangeTags!J272="yellow",onchangeTags!J272="grey"),IF('Currently Exported 2'!J272=1, "have", "missing"),IF('Currently Exported 2'!J272=1, "extra", "ignore"))</f>
        <v>ignore</v>
      </c>
      <c r="K272" s="1" t="str">
        <f ca="1">IF(OR(onchangeTags!K272="white",onchangeTags!K272="yellow",onchangeTags!K272="grey"),IF('Currently Exported 2'!K272=1, "have", "missing"),IF('Currently Exported 2'!K272=1, "extra", "ignore"))</f>
        <v>ignore</v>
      </c>
      <c r="L272" s="1" t="str">
        <f ca="1">IF(OR(onchangeTags!L272="white",onchangeTags!L272="yellow",onchangeTags!L272="grey"),IF('Currently Exported 2'!L272=1, "have", "missing"),IF('Currently Exported 2'!L272=1, "extra", "ignore"))</f>
        <v>ignore</v>
      </c>
      <c r="M272" s="1" t="str">
        <f ca="1">IF(OR(onchangeTags!M272="white",onchangeTags!M272="yellow",onchangeTags!M272="grey"),IF('Currently Exported 2'!M272=1, "have", "missing"),IF('Currently Exported 2'!M272=1, "extra", "ignore"))</f>
        <v>ignore</v>
      </c>
      <c r="N272" s="1" t="str">
        <f ca="1">IF(OR(onchangeTags!N272="white",onchangeTags!N272="yellow",onchangeTags!N272="grey"),IF('Currently Exported 2'!N272=1, "have", "missing"),IF('Currently Exported 2'!N272=1, "extra", "ignore"))</f>
        <v>ignore</v>
      </c>
      <c r="O272" s="1" t="str">
        <f ca="1">IF(OR(onchangeTags!O272="white",onchangeTags!O272="yellow",onchangeTags!O272="grey"),IF('Currently Exported 2'!O272=1, "have", "missing"),IF('Currently Exported 2'!O272=1, "extra", "ignore"))</f>
        <v>ignore</v>
      </c>
      <c r="P272" s="1" t="str">
        <f ca="1">IF(OR(onchangeTags!P272="white",onchangeTags!P272="yellow",onchangeTags!P272="grey"),IF('Currently Exported 2'!P272=1, "have", "missing"),IF('Currently Exported 2'!P272=1, "extra", "ignore"))</f>
        <v>ignore</v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IF(OR(onchangeTags!B273="white",onchangeTags!B273="yellow",onchangeTags!B273="grey"),IF('Currently Exported 2'!B273=1, "have", "missing"),IF('Currently Exported 2'!B273=1, "extra", "ignore"))</f>
        <v>ignore</v>
      </c>
      <c r="C273" s="1" t="str">
        <f ca="1">IF(OR(onchangeTags!C273="white",onchangeTags!C273="yellow",onchangeTags!C273="grey"),IF('Currently Exported 2'!C273=1, "have", "missing"),IF('Currently Exported 2'!C273=1, "extra", "ignore"))</f>
        <v>ignore</v>
      </c>
      <c r="D273" s="1" t="str">
        <f ca="1">IF(OR(onchangeTags!D273="white",onchangeTags!D273="yellow",onchangeTags!D273="grey"),IF('Currently Exported 2'!D273=1, "have", "missing"),IF('Currently Exported 2'!D273=1, "extra", "ignore"))</f>
        <v>ignore</v>
      </c>
      <c r="E273" s="1" t="str">
        <f ca="1">IF(OR(onchangeTags!E273="white",onchangeTags!E273="yellow",onchangeTags!E273="grey"),IF('Currently Exported 2'!E273=1, "have", "missing"),IF('Currently Exported 2'!E273=1, "extra", "ignore"))</f>
        <v>ignore</v>
      </c>
      <c r="F273" s="1" t="str">
        <f ca="1">IF(OR(onchangeTags!F273="white",onchangeTags!F273="yellow",onchangeTags!F273="grey"),IF('Currently Exported 2'!F273=1, "have", "missing"),IF('Currently Exported 2'!F273=1, "extra", "ignore"))</f>
        <v>ignore</v>
      </c>
      <c r="G273" s="1" t="str">
        <f ca="1">IF(OR(onchangeTags!G273="white",onchangeTags!G273="yellow",onchangeTags!G273="grey"),IF('Currently Exported 2'!G273=1, "have", "missing"),IF('Currently Exported 2'!G273=1, "extra", "ignore"))</f>
        <v>ignore</v>
      </c>
      <c r="H273" s="1" t="str">
        <f ca="1">IF(OR(onchangeTags!H273="white",onchangeTags!H273="yellow",onchangeTags!H273="grey"),IF('Currently Exported 2'!H273=1, "have", "missing"),IF('Currently Exported 2'!H273=1, "extra", "ignore"))</f>
        <v>ignore</v>
      </c>
      <c r="I273" s="1" t="str">
        <f ca="1">IF(OR(onchangeTags!I273="white",onchangeTags!I273="yellow",onchangeTags!I273="grey"),IF('Currently Exported 2'!I273=1, "have", "missing"),IF('Currently Exported 2'!I273=1, "extra", "ignore"))</f>
        <v>ignore</v>
      </c>
      <c r="J273" s="1" t="str">
        <f ca="1">IF(OR(onchangeTags!J273="white",onchangeTags!J273="yellow",onchangeTags!J273="grey"),IF('Currently Exported 2'!J273=1, "have", "missing"),IF('Currently Exported 2'!J273=1, "extra", "ignore"))</f>
        <v>ignore</v>
      </c>
      <c r="K273" s="1" t="str">
        <f ca="1">IF(OR(onchangeTags!K273="white",onchangeTags!K273="yellow",onchangeTags!K273="grey"),IF('Currently Exported 2'!K273=1, "have", "missing"),IF('Currently Exported 2'!K273=1, "extra", "ignore"))</f>
        <v>ignore</v>
      </c>
      <c r="L273" s="1" t="str">
        <f ca="1">IF(OR(onchangeTags!L273="white",onchangeTags!L273="yellow",onchangeTags!L273="grey"),IF('Currently Exported 2'!L273=1, "have", "missing"),IF('Currently Exported 2'!L273=1, "extra", "ignore"))</f>
        <v>ignore</v>
      </c>
      <c r="M273" s="1" t="str">
        <f ca="1">IF(OR(onchangeTags!M273="white",onchangeTags!M273="yellow",onchangeTags!M273="grey"),IF('Currently Exported 2'!M273=1, "have", "missing"),IF('Currently Exported 2'!M273=1, "extra", "ignore"))</f>
        <v>ignore</v>
      </c>
      <c r="N273" s="1" t="str">
        <f ca="1">IF(OR(onchangeTags!N273="white",onchangeTags!N273="yellow",onchangeTags!N273="grey"),IF('Currently Exported 2'!N273=1, "have", "missing"),IF('Currently Exported 2'!N273=1, "extra", "ignore"))</f>
        <v>ignore</v>
      </c>
      <c r="O273" s="1" t="str">
        <f ca="1">IF(OR(onchangeTags!O273="white",onchangeTags!O273="yellow",onchangeTags!O273="grey"),IF('Currently Exported 2'!O273=1, "have", "missing"),IF('Currently Exported 2'!O273=1, "extra", "ignore"))</f>
        <v>ignore</v>
      </c>
      <c r="P273" s="1" t="str">
        <f ca="1">IF(OR(onchangeTags!P273="white",onchangeTags!P273="yellow",onchangeTags!P273="grey"),IF('Currently Exported 2'!P273=1, "have", "missing"),IF('Currently Exported 2'!P273=1, "extra", "ignore"))</f>
        <v>ignore</v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IF(OR(onchangeTags!B274="white",onchangeTags!B274="yellow",onchangeTags!B274="grey"),IF('Currently Exported 2'!B274=1, "have", "missing"),IF('Currently Exported 2'!B274=1, "extra", "ignore"))</f>
        <v>ignore</v>
      </c>
      <c r="C274" s="1" t="str">
        <f ca="1">IF(OR(onchangeTags!C274="white",onchangeTags!C274="yellow",onchangeTags!C274="grey"),IF('Currently Exported 2'!C274=1, "have", "missing"),IF('Currently Exported 2'!C274=1, "extra", "ignore"))</f>
        <v>ignore</v>
      </c>
      <c r="D274" s="1" t="str">
        <f ca="1">IF(OR(onchangeTags!D274="white",onchangeTags!D274="yellow",onchangeTags!D274="grey"),IF('Currently Exported 2'!D274=1, "have", "missing"),IF('Currently Exported 2'!D274=1, "extra", "ignore"))</f>
        <v>ignore</v>
      </c>
      <c r="E274" s="1" t="str">
        <f ca="1">IF(OR(onchangeTags!E274="white",onchangeTags!E274="yellow",onchangeTags!E274="grey"),IF('Currently Exported 2'!E274=1, "have", "missing"),IF('Currently Exported 2'!E274=1, "extra", "ignore"))</f>
        <v>ignore</v>
      </c>
      <c r="F274" s="1" t="str">
        <f ca="1">IF(OR(onchangeTags!F274="white",onchangeTags!F274="yellow",onchangeTags!F274="grey"),IF('Currently Exported 2'!F274=1, "have", "missing"),IF('Currently Exported 2'!F274=1, "extra", "ignore"))</f>
        <v>ignore</v>
      </c>
      <c r="G274" s="1" t="str">
        <f ca="1">IF(OR(onchangeTags!G274="white",onchangeTags!G274="yellow",onchangeTags!G274="grey"),IF('Currently Exported 2'!G274=1, "have", "missing"),IF('Currently Exported 2'!G274=1, "extra", "ignore"))</f>
        <v>ignore</v>
      </c>
      <c r="H274" s="1" t="str">
        <f ca="1">IF(OR(onchangeTags!H274="white",onchangeTags!H274="yellow",onchangeTags!H274="grey"),IF('Currently Exported 2'!H274=1, "have", "missing"),IF('Currently Exported 2'!H274=1, "extra", "ignore"))</f>
        <v>ignore</v>
      </c>
      <c r="I274" s="1" t="str">
        <f ca="1">IF(OR(onchangeTags!I274="white",onchangeTags!I274="yellow",onchangeTags!I274="grey"),IF('Currently Exported 2'!I274=1, "have", "missing"),IF('Currently Exported 2'!I274=1, "extra", "ignore"))</f>
        <v>ignore</v>
      </c>
      <c r="J274" s="1" t="str">
        <f ca="1">IF(OR(onchangeTags!J274="white",onchangeTags!J274="yellow",onchangeTags!J274="grey"),IF('Currently Exported 2'!J274=1, "have", "missing"),IF('Currently Exported 2'!J274=1, "extra", "ignore"))</f>
        <v>ignore</v>
      </c>
      <c r="K274" s="1" t="str">
        <f ca="1">IF(OR(onchangeTags!K274="white",onchangeTags!K274="yellow",onchangeTags!K274="grey"),IF('Currently Exported 2'!K274=1, "have", "missing"),IF('Currently Exported 2'!K274=1, "extra", "ignore"))</f>
        <v>ignore</v>
      </c>
      <c r="L274" s="1" t="str">
        <f ca="1">IF(OR(onchangeTags!L274="white",onchangeTags!L274="yellow",onchangeTags!L274="grey"),IF('Currently Exported 2'!L274=1, "have", "missing"),IF('Currently Exported 2'!L274=1, "extra", "ignore"))</f>
        <v>ignore</v>
      </c>
      <c r="M274" s="1" t="str">
        <f ca="1">IF(OR(onchangeTags!M274="white",onchangeTags!M274="yellow",onchangeTags!M274="grey"),IF('Currently Exported 2'!M274=1, "have", "missing"),IF('Currently Exported 2'!M274=1, "extra", "ignore"))</f>
        <v>ignore</v>
      </c>
      <c r="N274" s="1" t="str">
        <f ca="1">IF(OR(onchangeTags!N274="white",onchangeTags!N274="yellow",onchangeTags!N274="grey"),IF('Currently Exported 2'!N274=1, "have", "missing"),IF('Currently Exported 2'!N274=1, "extra", "ignore"))</f>
        <v>ignore</v>
      </c>
      <c r="O274" s="1" t="str">
        <f ca="1">IF(OR(onchangeTags!O274="white",onchangeTags!O274="yellow",onchangeTags!O274="grey"),IF('Currently Exported 2'!O274=1, "have", "missing"),IF('Currently Exported 2'!O274=1, "extra", "ignore"))</f>
        <v>ignore</v>
      </c>
      <c r="P274" s="1" t="str">
        <f ca="1">IF(OR(onchangeTags!P274="white",onchangeTags!P274="yellow",onchangeTags!P274="grey"),IF('Currently Exported 2'!P274=1, "have", "missing"),IF('Currently Exported 2'!P274=1, "extra", "ignore"))</f>
        <v>ignore</v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IF(OR(onchangeTags!B275="white",onchangeTags!B275="yellow",onchangeTags!B275="grey"),IF('Currently Exported 2'!B275=1, "have", "missing"),IF('Currently Exported 2'!B275=1, "extra", "ignore"))</f>
        <v>ignore</v>
      </c>
      <c r="C275" s="1" t="str">
        <f ca="1">IF(OR(onchangeTags!C275="white",onchangeTags!C275="yellow",onchangeTags!C275="grey"),IF('Currently Exported 2'!C275=1, "have", "missing"),IF('Currently Exported 2'!C275=1, "extra", "ignore"))</f>
        <v>ignore</v>
      </c>
      <c r="D275" s="1" t="str">
        <f ca="1">IF(OR(onchangeTags!D275="white",onchangeTags!D275="yellow",onchangeTags!D275="grey"),IF('Currently Exported 2'!D275=1, "have", "missing"),IF('Currently Exported 2'!D275=1, "extra", "ignore"))</f>
        <v>ignore</v>
      </c>
      <c r="E275" s="1" t="str">
        <f ca="1">IF(OR(onchangeTags!E275="white",onchangeTags!E275="yellow",onchangeTags!E275="grey"),IF('Currently Exported 2'!E275=1, "have", "missing"),IF('Currently Exported 2'!E275=1, "extra", "ignore"))</f>
        <v>ignore</v>
      </c>
      <c r="F275" s="1" t="str">
        <f ca="1">IF(OR(onchangeTags!F275="white",onchangeTags!F275="yellow",onchangeTags!F275="grey"),IF('Currently Exported 2'!F275=1, "have", "missing"),IF('Currently Exported 2'!F275=1, "extra", "ignore"))</f>
        <v>ignore</v>
      </c>
      <c r="G275" s="1" t="str">
        <f ca="1">IF(OR(onchangeTags!G275="white",onchangeTags!G275="yellow",onchangeTags!G275="grey"),IF('Currently Exported 2'!G275=1, "have", "missing"),IF('Currently Exported 2'!G275=1, "extra", "ignore"))</f>
        <v>ignore</v>
      </c>
      <c r="H275" s="1" t="str">
        <f ca="1">IF(OR(onchangeTags!H275="white",onchangeTags!H275="yellow",onchangeTags!H275="grey"),IF('Currently Exported 2'!H275=1, "have", "missing"),IF('Currently Exported 2'!H275=1, "extra", "ignore"))</f>
        <v>ignore</v>
      </c>
      <c r="I275" s="1" t="str">
        <f ca="1">IF(OR(onchangeTags!I275="white",onchangeTags!I275="yellow",onchangeTags!I275="grey"),IF('Currently Exported 2'!I275=1, "have", "missing"),IF('Currently Exported 2'!I275=1, "extra", "ignore"))</f>
        <v>ignore</v>
      </c>
      <c r="J275" s="1" t="str">
        <f ca="1">IF(OR(onchangeTags!J275="white",onchangeTags!J275="yellow",onchangeTags!J275="grey"),IF('Currently Exported 2'!J275=1, "have", "missing"),IF('Currently Exported 2'!J275=1, "extra", "ignore"))</f>
        <v>ignore</v>
      </c>
      <c r="K275" s="1" t="str">
        <f ca="1">IF(OR(onchangeTags!K275="white",onchangeTags!K275="yellow",onchangeTags!K275="grey"),IF('Currently Exported 2'!K275=1, "have", "missing"),IF('Currently Exported 2'!K275=1, "extra", "ignore"))</f>
        <v>ignore</v>
      </c>
      <c r="L275" s="1" t="str">
        <f ca="1">IF(OR(onchangeTags!L275="white",onchangeTags!L275="yellow",onchangeTags!L275="grey"),IF('Currently Exported 2'!L275=1, "have", "missing"),IF('Currently Exported 2'!L275=1, "extra", "ignore"))</f>
        <v>ignore</v>
      </c>
      <c r="M275" s="1" t="str">
        <f ca="1">IF(OR(onchangeTags!M275="white",onchangeTags!M275="yellow",onchangeTags!M275="grey"),IF('Currently Exported 2'!M275=1, "have", "missing"),IF('Currently Exported 2'!M275=1, "extra", "ignore"))</f>
        <v>ignore</v>
      </c>
      <c r="N275" s="1" t="str">
        <f ca="1">IF(OR(onchangeTags!N275="white",onchangeTags!N275="yellow",onchangeTags!N275="grey"),IF('Currently Exported 2'!N275=1, "have", "missing"),IF('Currently Exported 2'!N275=1, "extra", "ignore"))</f>
        <v>ignore</v>
      </c>
      <c r="O275" s="1" t="str">
        <f ca="1">IF(OR(onchangeTags!O275="white",onchangeTags!O275="yellow",onchangeTags!O275="grey"),IF('Currently Exported 2'!O275=1, "have", "missing"),IF('Currently Exported 2'!O275=1, "extra", "ignore"))</f>
        <v>ignore</v>
      </c>
      <c r="P275" s="1" t="str">
        <f ca="1">IF(OR(onchangeTags!P275="white",onchangeTags!P275="yellow",onchangeTags!P275="grey"),IF('Currently Exported 2'!P275=1, "have", "missing"),IF('Currently Exported 2'!P275=1, "extra", "ignore"))</f>
        <v>have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IF(OR(onchangeTags!B276="white",onchangeTags!B276="yellow",onchangeTags!B276="grey"),IF('Currently Exported 2'!B276=1, "have", "missing"),IF('Currently Exported 2'!B276=1, "extra", "ignore"))</f>
        <v>ignore</v>
      </c>
      <c r="C276" s="1" t="str">
        <f ca="1">IF(OR(onchangeTags!C276="white",onchangeTags!C276="yellow",onchangeTags!C276="grey"),IF('Currently Exported 2'!C276=1, "have", "missing"),IF('Currently Exported 2'!C276=1, "extra", "ignore"))</f>
        <v>ignore</v>
      </c>
      <c r="D276" s="1" t="str">
        <f ca="1">IF(OR(onchangeTags!D276="white",onchangeTags!D276="yellow",onchangeTags!D276="grey"),IF('Currently Exported 2'!D276=1, "have", "missing"),IF('Currently Exported 2'!D276=1, "extra", "ignore"))</f>
        <v>ignore</v>
      </c>
      <c r="E276" s="1" t="str">
        <f ca="1">IF(OR(onchangeTags!E276="white",onchangeTags!E276="yellow",onchangeTags!E276="grey"),IF('Currently Exported 2'!E276=1, "have", "missing"),IF('Currently Exported 2'!E276=1, "extra", "ignore"))</f>
        <v>ignore</v>
      </c>
      <c r="F276" s="1" t="str">
        <f ca="1">IF(OR(onchangeTags!F276="white",onchangeTags!F276="yellow",onchangeTags!F276="grey"),IF('Currently Exported 2'!F276=1, "have", "missing"),IF('Currently Exported 2'!F276=1, "extra", "ignore"))</f>
        <v>ignore</v>
      </c>
      <c r="G276" s="1" t="str">
        <f ca="1">IF(OR(onchangeTags!G276="white",onchangeTags!G276="yellow",onchangeTags!G276="grey"),IF('Currently Exported 2'!G276=1, "have", "missing"),IF('Currently Exported 2'!G276=1, "extra", "ignore"))</f>
        <v>ignore</v>
      </c>
      <c r="H276" s="1" t="str">
        <f ca="1">IF(OR(onchangeTags!H276="white",onchangeTags!H276="yellow",onchangeTags!H276="grey"),IF('Currently Exported 2'!H276=1, "have", "missing"),IF('Currently Exported 2'!H276=1, "extra", "ignore"))</f>
        <v>ignore</v>
      </c>
      <c r="I276" s="1" t="str">
        <f ca="1">IF(OR(onchangeTags!I276="white",onchangeTags!I276="yellow",onchangeTags!I276="grey"),IF('Currently Exported 2'!I276=1, "have", "missing"),IF('Currently Exported 2'!I276=1, "extra", "ignore"))</f>
        <v>ignore</v>
      </c>
      <c r="J276" s="1" t="str">
        <f ca="1">IF(OR(onchangeTags!J276="white",onchangeTags!J276="yellow",onchangeTags!J276="grey"),IF('Currently Exported 2'!J276=1, "have", "missing"),IF('Currently Exported 2'!J276=1, "extra", "ignore"))</f>
        <v>ignore</v>
      </c>
      <c r="K276" s="1" t="str">
        <f ca="1">IF(OR(onchangeTags!K276="white",onchangeTags!K276="yellow",onchangeTags!K276="grey"),IF('Currently Exported 2'!K276=1, "have", "missing"),IF('Currently Exported 2'!K276=1, "extra", "ignore"))</f>
        <v>ignore</v>
      </c>
      <c r="L276" s="1" t="str">
        <f ca="1">IF(OR(onchangeTags!L276="white",onchangeTags!L276="yellow",onchangeTags!L276="grey"),IF('Currently Exported 2'!L276=1, "have", "missing"),IF('Currently Exported 2'!L276=1, "extra", "ignore"))</f>
        <v>ignore</v>
      </c>
      <c r="M276" s="1" t="str">
        <f ca="1">IF(OR(onchangeTags!M276="white",onchangeTags!M276="yellow",onchangeTags!M276="grey"),IF('Currently Exported 2'!M276=1, "have", "missing"),IF('Currently Exported 2'!M276=1, "extra", "ignore"))</f>
        <v>ignore</v>
      </c>
      <c r="N276" s="1" t="str">
        <f ca="1">IF(OR(onchangeTags!N276="white",onchangeTags!N276="yellow",onchangeTags!N276="grey"),IF('Currently Exported 2'!N276=1, "have", "missing"),IF('Currently Exported 2'!N276=1, "extra", "ignore"))</f>
        <v>ignore</v>
      </c>
      <c r="O276" s="1" t="str">
        <f ca="1">IF(OR(onchangeTags!O276="white",onchangeTags!O276="yellow",onchangeTags!O276="grey"),IF('Currently Exported 2'!O276=1, "have", "missing"),IF('Currently Exported 2'!O276=1, "extra", "ignore"))</f>
        <v>ignore</v>
      </c>
      <c r="P276" s="1" t="str">
        <f ca="1">IF(OR(onchangeTags!P276="white",onchangeTags!P276="yellow",onchangeTags!P276="grey"),IF('Currently Exported 2'!P276=1, "have", "missing"),IF('Currently Exported 2'!P276=1, "extra", "ignore"))</f>
        <v>ignore</v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IF(OR(onchangeTags!B277="white",onchangeTags!B277="yellow",onchangeTags!B277="grey"),IF('Currently Exported 2'!B277=1, "have", "missing"),IF('Currently Exported 2'!B277=1, "extra", "ignore"))</f>
        <v>ignore</v>
      </c>
      <c r="C277" s="1" t="str">
        <f ca="1">IF(OR(onchangeTags!C277="white",onchangeTags!C277="yellow",onchangeTags!C277="grey"),IF('Currently Exported 2'!C277=1, "have", "missing"),IF('Currently Exported 2'!C277=1, "extra", "ignore"))</f>
        <v>ignore</v>
      </c>
      <c r="D277" s="1" t="str">
        <f ca="1">IF(OR(onchangeTags!D277="white",onchangeTags!D277="yellow",onchangeTags!D277="grey"),IF('Currently Exported 2'!D277=1, "have", "missing"),IF('Currently Exported 2'!D277=1, "extra", "ignore"))</f>
        <v>ignore</v>
      </c>
      <c r="E277" s="1" t="str">
        <f ca="1">IF(OR(onchangeTags!E277="white",onchangeTags!E277="yellow",onchangeTags!E277="grey"),IF('Currently Exported 2'!E277=1, "have", "missing"),IF('Currently Exported 2'!E277=1, "extra", "ignore"))</f>
        <v>ignore</v>
      </c>
      <c r="F277" s="1" t="str">
        <f ca="1">IF(OR(onchangeTags!F277="white",onchangeTags!F277="yellow",onchangeTags!F277="grey"),IF('Currently Exported 2'!F277=1, "have", "missing"),IF('Currently Exported 2'!F277=1, "extra", "ignore"))</f>
        <v>ignore</v>
      </c>
      <c r="G277" s="1" t="str">
        <f ca="1">IF(OR(onchangeTags!G277="white",onchangeTags!G277="yellow",onchangeTags!G277="grey"),IF('Currently Exported 2'!G277=1, "have", "missing"),IF('Currently Exported 2'!G277=1, "extra", "ignore"))</f>
        <v>ignore</v>
      </c>
      <c r="H277" s="1" t="str">
        <f ca="1">IF(OR(onchangeTags!H277="white",onchangeTags!H277="yellow",onchangeTags!H277="grey"),IF('Currently Exported 2'!H277=1, "have", "missing"),IF('Currently Exported 2'!H277=1, "extra", "ignore"))</f>
        <v>ignore</v>
      </c>
      <c r="I277" s="1" t="str">
        <f ca="1">IF(OR(onchangeTags!I277="white",onchangeTags!I277="yellow",onchangeTags!I277="grey"),IF('Currently Exported 2'!I277=1, "have", "missing"),IF('Currently Exported 2'!I277=1, "extra", "ignore"))</f>
        <v>ignore</v>
      </c>
      <c r="J277" s="1" t="str">
        <f ca="1">IF(OR(onchangeTags!J277="white",onchangeTags!J277="yellow",onchangeTags!J277="grey"),IF('Currently Exported 2'!J277=1, "have", "missing"),IF('Currently Exported 2'!J277=1, "extra", "ignore"))</f>
        <v>ignore</v>
      </c>
      <c r="K277" s="1" t="str">
        <f ca="1">IF(OR(onchangeTags!K277="white",onchangeTags!K277="yellow",onchangeTags!K277="grey"),IF('Currently Exported 2'!K277=1, "have", "missing"),IF('Currently Exported 2'!K277=1, "extra", "ignore"))</f>
        <v>ignore</v>
      </c>
      <c r="L277" s="1" t="str">
        <f ca="1">IF(OR(onchangeTags!L277="white",onchangeTags!L277="yellow",onchangeTags!L277="grey"),IF('Currently Exported 2'!L277=1, "have", "missing"),IF('Currently Exported 2'!L277=1, "extra", "ignore"))</f>
        <v>ignore</v>
      </c>
      <c r="M277" s="1" t="str">
        <f ca="1">IF(OR(onchangeTags!M277="white",onchangeTags!M277="yellow",onchangeTags!M277="grey"),IF('Currently Exported 2'!M277=1, "have", "missing"),IF('Currently Exported 2'!M277=1, "extra", "ignore"))</f>
        <v>ignore</v>
      </c>
      <c r="N277" s="1" t="str">
        <f ca="1">IF(OR(onchangeTags!N277="white",onchangeTags!N277="yellow",onchangeTags!N277="grey"),IF('Currently Exported 2'!N277=1, "have", "missing"),IF('Currently Exported 2'!N277=1, "extra", "ignore"))</f>
        <v>ignore</v>
      </c>
      <c r="O277" s="1" t="str">
        <f ca="1">IF(OR(onchangeTags!O277="white",onchangeTags!O277="yellow",onchangeTags!O277="grey"),IF('Currently Exported 2'!O277=1, "have", "missing"),IF('Currently Exported 2'!O277=1, "extra", "ignore"))</f>
        <v>ignore</v>
      </c>
      <c r="P277" s="1" t="str">
        <f ca="1">IF(OR(onchangeTags!P277="white",onchangeTags!P277="yellow",onchangeTags!P277="grey"),IF('Currently Exported 2'!P277=1, "have", "missing"),IF('Currently Exported 2'!P277=1, "extra", "ignore"))</f>
        <v>ignore</v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IF(OR(onchangeTags!B278="white",onchangeTags!B278="yellow",onchangeTags!B278="grey"),IF('Currently Exported 2'!B278=1, "have", "missing"),IF('Currently Exported 2'!B278=1, "extra", "ignore"))</f>
        <v>ignore</v>
      </c>
      <c r="C278" s="1" t="str">
        <f ca="1">IF(OR(onchangeTags!C278="white",onchangeTags!C278="yellow",onchangeTags!C278="grey"),IF('Currently Exported 2'!C278=1, "have", "missing"),IF('Currently Exported 2'!C278=1, "extra", "ignore"))</f>
        <v>ignore</v>
      </c>
      <c r="D278" s="1" t="str">
        <f ca="1">IF(OR(onchangeTags!D278="white",onchangeTags!D278="yellow",onchangeTags!D278="grey"),IF('Currently Exported 2'!D278=1, "have", "missing"),IF('Currently Exported 2'!D278=1, "extra", "ignore"))</f>
        <v>ignore</v>
      </c>
      <c r="E278" s="1" t="str">
        <f ca="1">IF(OR(onchangeTags!E278="white",onchangeTags!E278="yellow",onchangeTags!E278="grey"),IF('Currently Exported 2'!E278=1, "have", "missing"),IF('Currently Exported 2'!E278=1, "extra", "ignore"))</f>
        <v>ignore</v>
      </c>
      <c r="F278" s="1" t="str">
        <f ca="1">IF(OR(onchangeTags!F278="white",onchangeTags!F278="yellow",onchangeTags!F278="grey"),IF('Currently Exported 2'!F278=1, "have", "missing"),IF('Currently Exported 2'!F278=1, "extra", "ignore"))</f>
        <v>ignore</v>
      </c>
      <c r="G278" s="1" t="str">
        <f ca="1">IF(OR(onchangeTags!G278="white",onchangeTags!G278="yellow",onchangeTags!G278="grey"),IF('Currently Exported 2'!G278=1, "have", "missing"),IF('Currently Exported 2'!G278=1, "extra", "ignore"))</f>
        <v>ignore</v>
      </c>
      <c r="H278" s="1" t="str">
        <f ca="1">IF(OR(onchangeTags!H278="white",onchangeTags!H278="yellow",onchangeTags!H278="grey"),IF('Currently Exported 2'!H278=1, "have", "missing"),IF('Currently Exported 2'!H278=1, "extra", "ignore"))</f>
        <v>ignore</v>
      </c>
      <c r="I278" s="1" t="str">
        <f ca="1">IF(OR(onchangeTags!I278="white",onchangeTags!I278="yellow",onchangeTags!I278="grey"),IF('Currently Exported 2'!I278=1, "have", "missing"),IF('Currently Exported 2'!I278=1, "extra", "ignore"))</f>
        <v>ignore</v>
      </c>
      <c r="J278" s="1" t="str">
        <f ca="1">IF(OR(onchangeTags!J278="white",onchangeTags!J278="yellow",onchangeTags!J278="grey"),IF('Currently Exported 2'!J278=1, "have", "missing"),IF('Currently Exported 2'!J278=1, "extra", "ignore"))</f>
        <v>ignore</v>
      </c>
      <c r="K278" s="1" t="str">
        <f ca="1">IF(OR(onchangeTags!K278="white",onchangeTags!K278="yellow",onchangeTags!K278="grey"),IF('Currently Exported 2'!K278=1, "have", "missing"),IF('Currently Exported 2'!K278=1, "extra", "ignore"))</f>
        <v>ignore</v>
      </c>
      <c r="L278" s="1" t="str">
        <f ca="1">IF(OR(onchangeTags!L278="white",onchangeTags!L278="yellow",onchangeTags!L278="grey"),IF('Currently Exported 2'!L278=1, "have", "missing"),IF('Currently Exported 2'!L278=1, "extra", "ignore"))</f>
        <v>ignore</v>
      </c>
      <c r="M278" s="1" t="str">
        <f ca="1">IF(OR(onchangeTags!M278="white",onchangeTags!M278="yellow",onchangeTags!M278="grey"),IF('Currently Exported 2'!M278=1, "have", "missing"),IF('Currently Exported 2'!M278=1, "extra", "ignore"))</f>
        <v>ignore</v>
      </c>
      <c r="N278" s="1" t="str">
        <f ca="1">IF(OR(onchangeTags!N278="white",onchangeTags!N278="yellow",onchangeTags!N278="grey"),IF('Currently Exported 2'!N278=1, "have", "missing"),IF('Currently Exported 2'!N278=1, "extra", "ignore"))</f>
        <v>ignore</v>
      </c>
      <c r="O278" s="1" t="str">
        <f ca="1">IF(OR(onchangeTags!O278="white",onchangeTags!O278="yellow",onchangeTags!O278="grey"),IF('Currently Exported 2'!O278=1, "have", "missing"),IF('Currently Exported 2'!O278=1, "extra", "ignore"))</f>
        <v>ignore</v>
      </c>
      <c r="P278" s="1" t="str">
        <f ca="1">IF(OR(onchangeTags!P278="white",onchangeTags!P278="yellow",onchangeTags!P278="grey"),IF('Currently Exported 2'!P278=1, "have", "missing"),IF('Currently Exported 2'!P278=1, "extra", "ignore"))</f>
        <v>ignore</v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IF(OR(onchangeTags!B279="white",onchangeTags!B279="yellow",onchangeTags!B279="grey"),IF('Currently Exported 2'!B279=1, "have", "missing"),IF('Currently Exported 2'!B279=1, "extra", "ignore"))</f>
        <v>ignore</v>
      </c>
      <c r="C279" s="1" t="str">
        <f ca="1">IF(OR(onchangeTags!C279="white",onchangeTags!C279="yellow",onchangeTags!C279="grey"),IF('Currently Exported 2'!C279=1, "have", "missing"),IF('Currently Exported 2'!C279=1, "extra", "ignore"))</f>
        <v>ignore</v>
      </c>
      <c r="D279" s="1" t="str">
        <f ca="1">IF(OR(onchangeTags!D279="white",onchangeTags!D279="yellow",onchangeTags!D279="grey"),IF('Currently Exported 2'!D279=1, "have", "missing"),IF('Currently Exported 2'!D279=1, "extra", "ignore"))</f>
        <v>ignore</v>
      </c>
      <c r="E279" s="1" t="str">
        <f ca="1">IF(OR(onchangeTags!E279="white",onchangeTags!E279="yellow",onchangeTags!E279="grey"),IF('Currently Exported 2'!E279=1, "have", "missing"),IF('Currently Exported 2'!E279=1, "extra", "ignore"))</f>
        <v>ignore</v>
      </c>
      <c r="F279" s="1" t="str">
        <f ca="1">IF(OR(onchangeTags!F279="white",onchangeTags!F279="yellow",onchangeTags!F279="grey"),IF('Currently Exported 2'!F279=1, "have", "missing"),IF('Currently Exported 2'!F279=1, "extra", "ignore"))</f>
        <v>ignore</v>
      </c>
      <c r="G279" s="1" t="str">
        <f ca="1">IF(OR(onchangeTags!G279="white",onchangeTags!G279="yellow",onchangeTags!G279="grey"),IF('Currently Exported 2'!G279=1, "have", "missing"),IF('Currently Exported 2'!G279=1, "extra", "ignore"))</f>
        <v>ignore</v>
      </c>
      <c r="H279" s="1" t="str">
        <f ca="1">IF(OR(onchangeTags!H279="white",onchangeTags!H279="yellow",onchangeTags!H279="grey"),IF('Currently Exported 2'!H279=1, "have", "missing"),IF('Currently Exported 2'!H279=1, "extra", "ignore"))</f>
        <v>ignore</v>
      </c>
      <c r="I279" s="1" t="str">
        <f ca="1">IF(OR(onchangeTags!I279="white",onchangeTags!I279="yellow",onchangeTags!I279="grey"),IF('Currently Exported 2'!I279=1, "have", "missing"),IF('Currently Exported 2'!I279=1, "extra", "ignore"))</f>
        <v>ignore</v>
      </c>
      <c r="J279" s="1" t="str">
        <f ca="1">IF(OR(onchangeTags!J279="white",onchangeTags!J279="yellow",onchangeTags!J279="grey"),IF('Currently Exported 2'!J279=1, "have", "missing"),IF('Currently Exported 2'!J279=1, "extra", "ignore"))</f>
        <v>ignore</v>
      </c>
      <c r="K279" s="1" t="str">
        <f ca="1">IF(OR(onchangeTags!K279="white",onchangeTags!K279="yellow",onchangeTags!K279="grey"),IF('Currently Exported 2'!K279=1, "have", "missing"),IF('Currently Exported 2'!K279=1, "extra", "ignore"))</f>
        <v>ignore</v>
      </c>
      <c r="L279" s="1" t="str">
        <f ca="1">IF(OR(onchangeTags!L279="white",onchangeTags!L279="yellow",onchangeTags!L279="grey"),IF('Currently Exported 2'!L279=1, "have", "missing"),IF('Currently Exported 2'!L279=1, "extra", "ignore"))</f>
        <v>ignore</v>
      </c>
      <c r="M279" s="1" t="str">
        <f ca="1">IF(OR(onchangeTags!M279="white",onchangeTags!M279="yellow",onchangeTags!M279="grey"),IF('Currently Exported 2'!M279=1, "have", "missing"),IF('Currently Exported 2'!M279=1, "extra", "ignore"))</f>
        <v>ignore</v>
      </c>
      <c r="N279" s="1" t="str">
        <f ca="1">IF(OR(onchangeTags!N279="white",onchangeTags!N279="yellow",onchangeTags!N279="grey"),IF('Currently Exported 2'!N279=1, "have", "missing"),IF('Currently Exported 2'!N279=1, "extra", "ignore"))</f>
        <v>ignore</v>
      </c>
      <c r="O279" s="1" t="str">
        <f ca="1">IF(OR(onchangeTags!O279="white",onchangeTags!O279="yellow",onchangeTags!O279="grey"),IF('Currently Exported 2'!O279=1, "have", "missing"),IF('Currently Exported 2'!O279=1, "extra", "ignore"))</f>
        <v>ignore</v>
      </c>
      <c r="P279" s="1" t="str">
        <f ca="1">IF(OR(onchangeTags!P279="white",onchangeTags!P279="yellow",onchangeTags!P279="grey"),IF('Currently Exported 2'!P279=1, "have", "missing"),IF('Currently Exported 2'!P279=1, "extra", "ignore"))</f>
        <v>ignore</v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IF(OR(onchangeTags!B280="white",onchangeTags!B280="yellow",onchangeTags!B280="grey"),IF('Currently Exported 2'!B280=1, "have", "missing"),IF('Currently Exported 2'!B280=1, "extra", "ignore"))</f>
        <v>ignore</v>
      </c>
      <c r="C280" s="1" t="str">
        <f ca="1">IF(OR(onchangeTags!C280="white",onchangeTags!C280="yellow",onchangeTags!C280="grey"),IF('Currently Exported 2'!C280=1, "have", "missing"),IF('Currently Exported 2'!C280=1, "extra", "ignore"))</f>
        <v>ignore</v>
      </c>
      <c r="D280" s="1" t="str">
        <f ca="1">IF(OR(onchangeTags!D280="white",onchangeTags!D280="yellow",onchangeTags!D280="grey"),IF('Currently Exported 2'!D280=1, "have", "missing"),IF('Currently Exported 2'!D280=1, "extra", "ignore"))</f>
        <v>ignore</v>
      </c>
      <c r="E280" s="1" t="str">
        <f ca="1">IF(OR(onchangeTags!E280="white",onchangeTags!E280="yellow",onchangeTags!E280="grey"),IF('Currently Exported 2'!E280=1, "have", "missing"),IF('Currently Exported 2'!E280=1, "extra", "ignore"))</f>
        <v>ignore</v>
      </c>
      <c r="F280" s="1" t="str">
        <f ca="1">IF(OR(onchangeTags!F280="white",onchangeTags!F280="yellow",onchangeTags!F280="grey"),IF('Currently Exported 2'!F280=1, "have", "missing"),IF('Currently Exported 2'!F280=1, "extra", "ignore"))</f>
        <v>ignore</v>
      </c>
      <c r="G280" s="1" t="str">
        <f ca="1">IF(OR(onchangeTags!G280="white",onchangeTags!G280="yellow",onchangeTags!G280="grey"),IF('Currently Exported 2'!G280=1, "have", "missing"),IF('Currently Exported 2'!G280=1, "extra", "ignore"))</f>
        <v>ignore</v>
      </c>
      <c r="H280" s="1" t="str">
        <f ca="1">IF(OR(onchangeTags!H280="white",onchangeTags!H280="yellow",onchangeTags!H280="grey"),IF('Currently Exported 2'!H280=1, "have", "missing"),IF('Currently Exported 2'!H280=1, "extra", "ignore"))</f>
        <v>ignore</v>
      </c>
      <c r="I280" s="1" t="str">
        <f ca="1">IF(OR(onchangeTags!I280="white",onchangeTags!I280="yellow",onchangeTags!I280="grey"),IF('Currently Exported 2'!I280=1, "have", "missing"),IF('Currently Exported 2'!I280=1, "extra", "ignore"))</f>
        <v>ignore</v>
      </c>
      <c r="J280" s="1" t="str">
        <f ca="1">IF(OR(onchangeTags!J280="white",onchangeTags!J280="yellow",onchangeTags!J280="grey"),IF('Currently Exported 2'!J280=1, "have", "missing"),IF('Currently Exported 2'!J280=1, "extra", "ignore"))</f>
        <v>ignore</v>
      </c>
      <c r="K280" s="1" t="str">
        <f ca="1">IF(OR(onchangeTags!K280="white",onchangeTags!K280="yellow",onchangeTags!K280="grey"),IF('Currently Exported 2'!K280=1, "have", "missing"),IF('Currently Exported 2'!K280=1, "extra", "ignore"))</f>
        <v>ignore</v>
      </c>
      <c r="L280" s="1" t="str">
        <f ca="1">IF(OR(onchangeTags!L280="white",onchangeTags!L280="yellow",onchangeTags!L280="grey"),IF('Currently Exported 2'!L280=1, "have", "missing"),IF('Currently Exported 2'!L280=1, "extra", "ignore"))</f>
        <v>ignore</v>
      </c>
      <c r="M280" s="1" t="str">
        <f ca="1">IF(OR(onchangeTags!M280="white",onchangeTags!M280="yellow",onchangeTags!M280="grey"),IF('Currently Exported 2'!M280=1, "have", "missing"),IF('Currently Exported 2'!M280=1, "extra", "ignore"))</f>
        <v>ignore</v>
      </c>
      <c r="N280" s="1" t="str">
        <f ca="1">IF(OR(onchangeTags!N280="white",onchangeTags!N280="yellow",onchangeTags!N280="grey"),IF('Currently Exported 2'!N280=1, "have", "missing"),IF('Currently Exported 2'!N280=1, "extra", "ignore"))</f>
        <v>ignore</v>
      </c>
      <c r="O280" s="1" t="str">
        <f ca="1">IF(OR(onchangeTags!O280="white",onchangeTags!O280="yellow",onchangeTags!O280="grey"),IF('Currently Exported 2'!O280=1, "have", "missing"),IF('Currently Exported 2'!O280=1, "extra", "ignore"))</f>
        <v>ignore</v>
      </c>
      <c r="P280" s="1" t="str">
        <f ca="1">IF(OR(onchangeTags!P280="white",onchangeTags!P280="yellow",onchangeTags!P280="grey"),IF('Currently Exported 2'!P280=1, "have", "missing"),IF('Currently Exported 2'!P280=1, "extra", "ignore"))</f>
        <v>ignore</v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IF(OR(onchangeTags!B281="white",onchangeTags!B281="yellow",onchangeTags!B281="grey"),IF('Currently Exported 2'!B281=1, "have", "missing"),IF('Currently Exported 2'!B281=1, "extra", "ignore"))</f>
        <v>ignore</v>
      </c>
      <c r="C281" s="1" t="str">
        <f ca="1">IF(OR(onchangeTags!C281="white",onchangeTags!C281="yellow",onchangeTags!C281="grey"),IF('Currently Exported 2'!C281=1, "have", "missing"),IF('Currently Exported 2'!C281=1, "extra", "ignore"))</f>
        <v>ignore</v>
      </c>
      <c r="D281" s="1" t="str">
        <f ca="1">IF(OR(onchangeTags!D281="white",onchangeTags!D281="yellow",onchangeTags!D281="grey"),IF('Currently Exported 2'!D281=1, "have", "missing"),IF('Currently Exported 2'!D281=1, "extra", "ignore"))</f>
        <v>ignore</v>
      </c>
      <c r="E281" s="1" t="str">
        <f ca="1">IF(OR(onchangeTags!E281="white",onchangeTags!E281="yellow",onchangeTags!E281="grey"),IF('Currently Exported 2'!E281=1, "have", "missing"),IF('Currently Exported 2'!E281=1, "extra", "ignore"))</f>
        <v>ignore</v>
      </c>
      <c r="F281" s="1" t="str">
        <f ca="1">IF(OR(onchangeTags!F281="white",onchangeTags!F281="yellow",onchangeTags!F281="grey"),IF('Currently Exported 2'!F281=1, "have", "missing"),IF('Currently Exported 2'!F281=1, "extra", "ignore"))</f>
        <v>ignore</v>
      </c>
      <c r="G281" s="1" t="str">
        <f ca="1">IF(OR(onchangeTags!G281="white",onchangeTags!G281="yellow",onchangeTags!G281="grey"),IF('Currently Exported 2'!G281=1, "have", "missing"),IF('Currently Exported 2'!G281=1, "extra", "ignore"))</f>
        <v>ignore</v>
      </c>
      <c r="H281" s="1" t="str">
        <f ca="1">IF(OR(onchangeTags!H281="white",onchangeTags!H281="yellow",onchangeTags!H281="grey"),IF('Currently Exported 2'!H281=1, "have", "missing"),IF('Currently Exported 2'!H281=1, "extra", "ignore"))</f>
        <v>ignore</v>
      </c>
      <c r="I281" s="1" t="str">
        <f ca="1">IF(OR(onchangeTags!I281="white",onchangeTags!I281="yellow",onchangeTags!I281="grey"),IF('Currently Exported 2'!I281=1, "have", "missing"),IF('Currently Exported 2'!I281=1, "extra", "ignore"))</f>
        <v>ignore</v>
      </c>
      <c r="J281" s="1" t="str">
        <f ca="1">IF(OR(onchangeTags!J281="white",onchangeTags!J281="yellow",onchangeTags!J281="grey"),IF('Currently Exported 2'!J281=1, "have", "missing"),IF('Currently Exported 2'!J281=1, "extra", "ignore"))</f>
        <v>ignore</v>
      </c>
      <c r="K281" s="1" t="str">
        <f ca="1">IF(OR(onchangeTags!K281="white",onchangeTags!K281="yellow",onchangeTags!K281="grey"),IF('Currently Exported 2'!K281=1, "have", "missing"),IF('Currently Exported 2'!K281=1, "extra", "ignore"))</f>
        <v>ignore</v>
      </c>
      <c r="L281" s="1" t="str">
        <f ca="1">IF(OR(onchangeTags!L281="white",onchangeTags!L281="yellow",onchangeTags!L281="grey"),IF('Currently Exported 2'!L281=1, "have", "missing"),IF('Currently Exported 2'!L281=1, "extra", "ignore"))</f>
        <v>ignore</v>
      </c>
      <c r="M281" s="1" t="str">
        <f ca="1">IF(OR(onchangeTags!M281="white",onchangeTags!M281="yellow",onchangeTags!M281="grey"),IF('Currently Exported 2'!M281=1, "have", "missing"),IF('Currently Exported 2'!M281=1, "extra", "ignore"))</f>
        <v>ignore</v>
      </c>
      <c r="N281" s="1" t="str">
        <f ca="1">IF(OR(onchangeTags!N281="white",onchangeTags!N281="yellow",onchangeTags!N281="grey"),IF('Currently Exported 2'!N281=1, "have", "missing"),IF('Currently Exported 2'!N281=1, "extra", "ignore"))</f>
        <v>ignore</v>
      </c>
      <c r="O281" s="1" t="str">
        <f ca="1">IF(OR(onchangeTags!O281="white",onchangeTags!O281="yellow",onchangeTags!O281="grey"),IF('Currently Exported 2'!O281=1, "have", "missing"),IF('Currently Exported 2'!O281=1, "extra", "ignore"))</f>
        <v>ignore</v>
      </c>
      <c r="P281" s="1" t="str">
        <f ca="1">IF(OR(onchangeTags!P281="white",onchangeTags!P281="yellow",onchangeTags!P281="grey"),IF('Currently Exported 2'!P281=1, "have", "missing"),IF('Currently Exported 2'!P281=1, "extra", "ignore"))</f>
        <v>ignore</v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IF(OR(onchangeTags!B282="white",onchangeTags!B282="yellow",onchangeTags!B282="grey"),IF('Currently Exported 2'!B282=1, "have", "missing"),IF('Currently Exported 2'!B282=1, "extra", "ignore"))</f>
        <v>ignore</v>
      </c>
      <c r="C282" s="1" t="str">
        <f ca="1">IF(OR(onchangeTags!C282="white",onchangeTags!C282="yellow",onchangeTags!C282="grey"),IF('Currently Exported 2'!C282=1, "have", "missing"),IF('Currently Exported 2'!C282=1, "extra", "ignore"))</f>
        <v>ignore</v>
      </c>
      <c r="D282" s="1" t="str">
        <f ca="1">IF(OR(onchangeTags!D282="white",onchangeTags!D282="yellow",onchangeTags!D282="grey"),IF('Currently Exported 2'!D282=1, "have", "missing"),IF('Currently Exported 2'!D282=1, "extra", "ignore"))</f>
        <v>ignore</v>
      </c>
      <c r="E282" s="1" t="str">
        <f ca="1">IF(OR(onchangeTags!E282="white",onchangeTags!E282="yellow",onchangeTags!E282="grey"),IF('Currently Exported 2'!E282=1, "have", "missing"),IF('Currently Exported 2'!E282=1, "extra", "ignore"))</f>
        <v>ignore</v>
      </c>
      <c r="F282" s="1" t="str">
        <f ca="1">IF(OR(onchangeTags!F282="white",onchangeTags!F282="yellow",onchangeTags!F282="grey"),IF('Currently Exported 2'!F282=1, "have", "missing"),IF('Currently Exported 2'!F282=1, "extra", "ignore"))</f>
        <v>ignore</v>
      </c>
      <c r="G282" s="1" t="str">
        <f ca="1">IF(OR(onchangeTags!G282="white",onchangeTags!G282="yellow",onchangeTags!G282="grey"),IF('Currently Exported 2'!G282=1, "have", "missing"),IF('Currently Exported 2'!G282=1, "extra", "ignore"))</f>
        <v>ignore</v>
      </c>
      <c r="H282" s="1" t="str">
        <f ca="1">IF(OR(onchangeTags!H282="white",onchangeTags!H282="yellow",onchangeTags!H282="grey"),IF('Currently Exported 2'!H282=1, "have", "missing"),IF('Currently Exported 2'!H282=1, "extra", "ignore"))</f>
        <v>ignore</v>
      </c>
      <c r="I282" s="1" t="str">
        <f ca="1">IF(OR(onchangeTags!I282="white",onchangeTags!I282="yellow",onchangeTags!I282="grey"),IF('Currently Exported 2'!I282=1, "have", "missing"),IF('Currently Exported 2'!I282=1, "extra", "ignore"))</f>
        <v>ignore</v>
      </c>
      <c r="J282" s="1" t="str">
        <f ca="1">IF(OR(onchangeTags!J282="white",onchangeTags!J282="yellow",onchangeTags!J282="grey"),IF('Currently Exported 2'!J282=1, "have", "missing"),IF('Currently Exported 2'!J282=1, "extra", "ignore"))</f>
        <v>ignore</v>
      </c>
      <c r="K282" s="1" t="str">
        <f ca="1">IF(OR(onchangeTags!K282="white",onchangeTags!K282="yellow",onchangeTags!K282="grey"),IF('Currently Exported 2'!K282=1, "have", "missing"),IF('Currently Exported 2'!K282=1, "extra", "ignore"))</f>
        <v>ignore</v>
      </c>
      <c r="L282" s="1" t="str">
        <f ca="1">IF(OR(onchangeTags!L282="white",onchangeTags!L282="yellow",onchangeTags!L282="grey"),IF('Currently Exported 2'!L282=1, "have", "missing"),IF('Currently Exported 2'!L282=1, "extra", "ignore"))</f>
        <v>ignore</v>
      </c>
      <c r="M282" s="1" t="str">
        <f ca="1">IF(OR(onchangeTags!M282="white",onchangeTags!M282="yellow",onchangeTags!M282="grey"),IF('Currently Exported 2'!M282=1, "have", "missing"),IF('Currently Exported 2'!M282=1, "extra", "ignore"))</f>
        <v>ignore</v>
      </c>
      <c r="N282" s="1" t="str">
        <f ca="1">IF(OR(onchangeTags!N282="white",onchangeTags!N282="yellow",onchangeTags!N282="grey"),IF('Currently Exported 2'!N282=1, "have", "missing"),IF('Currently Exported 2'!N282=1, "extra", "ignore"))</f>
        <v>ignore</v>
      </c>
      <c r="O282" s="1" t="str">
        <f ca="1">IF(OR(onchangeTags!O282="white",onchangeTags!O282="yellow",onchangeTags!O282="grey"),IF('Currently Exported 2'!O282=1, "have", "missing"),IF('Currently Exported 2'!O282=1, "extra", "ignore"))</f>
        <v>ignore</v>
      </c>
      <c r="P282" s="1" t="str">
        <f ca="1">IF(OR(onchangeTags!P282="white",onchangeTags!P282="yellow",onchangeTags!P282="grey"),IF('Currently Exported 2'!P282=1, "have", "missing"),IF('Currently Exported 2'!P282=1, "extra", "ignore"))</f>
        <v>ignore</v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IF(OR(onchangeTags!B283="white",onchangeTags!B283="yellow",onchangeTags!B283="grey"),IF('Currently Exported 2'!B283=1, "have", "missing"),IF('Currently Exported 2'!B283=1, "extra", "ignore"))</f>
        <v>ignore</v>
      </c>
      <c r="C283" s="1" t="str">
        <f ca="1">IF(OR(onchangeTags!C283="white",onchangeTags!C283="yellow",onchangeTags!C283="grey"),IF('Currently Exported 2'!C283=1, "have", "missing"),IF('Currently Exported 2'!C283=1, "extra", "ignore"))</f>
        <v>ignore</v>
      </c>
      <c r="D283" s="1" t="str">
        <f ca="1">IF(OR(onchangeTags!D283="white",onchangeTags!D283="yellow",onchangeTags!D283="grey"),IF('Currently Exported 2'!D283=1, "have", "missing"),IF('Currently Exported 2'!D283=1, "extra", "ignore"))</f>
        <v>ignore</v>
      </c>
      <c r="E283" s="1" t="str">
        <f ca="1">IF(OR(onchangeTags!E283="white",onchangeTags!E283="yellow",onchangeTags!E283="grey"),IF('Currently Exported 2'!E283=1, "have", "missing"),IF('Currently Exported 2'!E283=1, "extra", "ignore"))</f>
        <v>ignore</v>
      </c>
      <c r="F283" s="1" t="str">
        <f ca="1">IF(OR(onchangeTags!F283="white",onchangeTags!F283="yellow",onchangeTags!F283="grey"),IF('Currently Exported 2'!F283=1, "have", "missing"),IF('Currently Exported 2'!F283=1, "extra", "ignore"))</f>
        <v>ignore</v>
      </c>
      <c r="G283" s="1" t="str">
        <f ca="1">IF(OR(onchangeTags!G283="white",onchangeTags!G283="yellow",onchangeTags!G283="grey"),IF('Currently Exported 2'!G283=1, "have", "missing"),IF('Currently Exported 2'!G283=1, "extra", "ignore"))</f>
        <v>ignore</v>
      </c>
      <c r="H283" s="1" t="str">
        <f ca="1">IF(OR(onchangeTags!H283="white",onchangeTags!H283="yellow",onchangeTags!H283="grey"),IF('Currently Exported 2'!H283=1, "have", "missing"),IF('Currently Exported 2'!H283=1, "extra", "ignore"))</f>
        <v>ignore</v>
      </c>
      <c r="I283" s="1" t="str">
        <f ca="1">IF(OR(onchangeTags!I283="white",onchangeTags!I283="yellow",onchangeTags!I283="grey"),IF('Currently Exported 2'!I283=1, "have", "missing"),IF('Currently Exported 2'!I283=1, "extra", "ignore"))</f>
        <v>ignore</v>
      </c>
      <c r="J283" s="1" t="str">
        <f ca="1">IF(OR(onchangeTags!J283="white",onchangeTags!J283="yellow",onchangeTags!J283="grey"),IF('Currently Exported 2'!J283=1, "have", "missing"),IF('Currently Exported 2'!J283=1, "extra", "ignore"))</f>
        <v>ignore</v>
      </c>
      <c r="K283" s="1" t="str">
        <f ca="1">IF(OR(onchangeTags!K283="white",onchangeTags!K283="yellow",onchangeTags!K283="grey"),IF('Currently Exported 2'!K283=1, "have", "missing"),IF('Currently Exported 2'!K283=1, "extra", "ignore"))</f>
        <v>ignore</v>
      </c>
      <c r="L283" s="1" t="str">
        <f ca="1">IF(OR(onchangeTags!L283="white",onchangeTags!L283="yellow",onchangeTags!L283="grey"),IF('Currently Exported 2'!L283=1, "have", "missing"),IF('Currently Exported 2'!L283=1, "extra", "ignore"))</f>
        <v>ignore</v>
      </c>
      <c r="M283" s="1" t="str">
        <f ca="1">IF(OR(onchangeTags!M283="white",onchangeTags!M283="yellow",onchangeTags!M283="grey"),IF('Currently Exported 2'!M283=1, "have", "missing"),IF('Currently Exported 2'!M283=1, "extra", "ignore"))</f>
        <v>ignore</v>
      </c>
      <c r="N283" s="1" t="str">
        <f ca="1">IF(OR(onchangeTags!N283="white",onchangeTags!N283="yellow",onchangeTags!N283="grey"),IF('Currently Exported 2'!N283=1, "have", "missing"),IF('Currently Exported 2'!N283=1, "extra", "ignore"))</f>
        <v>ignore</v>
      </c>
      <c r="O283" s="1" t="str">
        <f ca="1">IF(OR(onchangeTags!O283="white",onchangeTags!O283="yellow",onchangeTags!O283="grey"),IF('Currently Exported 2'!O283=1, "have", "missing"),IF('Currently Exported 2'!O283=1, "extra", "ignore"))</f>
        <v>ignore</v>
      </c>
      <c r="P283" s="1" t="str">
        <f ca="1">IF(OR(onchangeTags!P283="white",onchangeTags!P283="yellow",onchangeTags!P283="grey"),IF('Currently Exported 2'!P283=1, "have", "missing"),IF('Currently Exported 2'!P283=1, "extra", "ignore"))</f>
        <v>ignore</v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IF(OR(onchangeTags!B284="white",onchangeTags!B284="yellow",onchangeTags!B284="grey"),IF('Currently Exported 2'!B284=1, "have", "missing"),IF('Currently Exported 2'!B284=1, "extra", "ignore"))</f>
        <v>ignore</v>
      </c>
      <c r="C284" s="1" t="str">
        <f ca="1">IF(OR(onchangeTags!C284="white",onchangeTags!C284="yellow",onchangeTags!C284="grey"),IF('Currently Exported 2'!C284=1, "have", "missing"),IF('Currently Exported 2'!C284=1, "extra", "ignore"))</f>
        <v>ignore</v>
      </c>
      <c r="D284" s="1" t="str">
        <f ca="1">IF(OR(onchangeTags!D284="white",onchangeTags!D284="yellow",onchangeTags!D284="grey"),IF('Currently Exported 2'!D284=1, "have", "missing"),IF('Currently Exported 2'!D284=1, "extra", "ignore"))</f>
        <v>ignore</v>
      </c>
      <c r="E284" s="1" t="str">
        <f ca="1">IF(OR(onchangeTags!E284="white",onchangeTags!E284="yellow",onchangeTags!E284="grey"),IF('Currently Exported 2'!E284=1, "have", "missing"),IF('Currently Exported 2'!E284=1, "extra", "ignore"))</f>
        <v>ignore</v>
      </c>
      <c r="F284" s="1" t="str">
        <f ca="1">IF(OR(onchangeTags!F284="white",onchangeTags!F284="yellow",onchangeTags!F284="grey"),IF('Currently Exported 2'!F284=1, "have", "missing"),IF('Currently Exported 2'!F284=1, "extra", "ignore"))</f>
        <v>ignore</v>
      </c>
      <c r="G284" s="1" t="str">
        <f ca="1">IF(OR(onchangeTags!G284="white",onchangeTags!G284="yellow",onchangeTags!G284="grey"),IF('Currently Exported 2'!G284=1, "have", "missing"),IF('Currently Exported 2'!G284=1, "extra", "ignore"))</f>
        <v>ignore</v>
      </c>
      <c r="H284" s="1" t="str">
        <f ca="1">IF(OR(onchangeTags!H284="white",onchangeTags!H284="yellow",onchangeTags!H284="grey"),IF('Currently Exported 2'!H284=1, "have", "missing"),IF('Currently Exported 2'!H284=1, "extra", "ignore"))</f>
        <v>ignore</v>
      </c>
      <c r="I284" s="1" t="str">
        <f ca="1">IF(OR(onchangeTags!I284="white",onchangeTags!I284="yellow",onchangeTags!I284="grey"),IF('Currently Exported 2'!I284=1, "have", "missing"),IF('Currently Exported 2'!I284=1, "extra", "ignore"))</f>
        <v>ignore</v>
      </c>
      <c r="J284" s="1" t="str">
        <f ca="1">IF(OR(onchangeTags!J284="white",onchangeTags!J284="yellow",onchangeTags!J284="grey"),IF('Currently Exported 2'!J284=1, "have", "missing"),IF('Currently Exported 2'!J284=1, "extra", "ignore"))</f>
        <v>ignore</v>
      </c>
      <c r="K284" s="1" t="str">
        <f ca="1">IF(OR(onchangeTags!K284="white",onchangeTags!K284="yellow",onchangeTags!K284="grey"),IF('Currently Exported 2'!K284=1, "have", "missing"),IF('Currently Exported 2'!K284=1, "extra", "ignore"))</f>
        <v>ignore</v>
      </c>
      <c r="L284" s="1" t="str">
        <f ca="1">IF(OR(onchangeTags!L284="white",onchangeTags!L284="yellow",onchangeTags!L284="grey"),IF('Currently Exported 2'!L284=1, "have", "missing"),IF('Currently Exported 2'!L284=1, "extra", "ignore"))</f>
        <v>ignore</v>
      </c>
      <c r="M284" s="1" t="str">
        <f ca="1">IF(OR(onchangeTags!M284="white",onchangeTags!M284="yellow",onchangeTags!M284="grey"),IF('Currently Exported 2'!M284=1, "have", "missing"),IF('Currently Exported 2'!M284=1, "extra", "ignore"))</f>
        <v>ignore</v>
      </c>
      <c r="N284" s="1" t="str">
        <f ca="1">IF(OR(onchangeTags!N284="white",onchangeTags!N284="yellow",onchangeTags!N284="grey"),IF('Currently Exported 2'!N284=1, "have", "missing"),IF('Currently Exported 2'!N284=1, "extra", "ignore"))</f>
        <v>ignore</v>
      </c>
      <c r="O284" s="1" t="str">
        <f ca="1">IF(OR(onchangeTags!O284="white",onchangeTags!O284="yellow",onchangeTags!O284="grey"),IF('Currently Exported 2'!O284=1, "have", "missing"),IF('Currently Exported 2'!O284=1, "extra", "ignore"))</f>
        <v>ignore</v>
      </c>
      <c r="P284" s="1" t="str">
        <f ca="1">IF(OR(onchangeTags!P284="white",onchangeTags!P284="yellow",onchangeTags!P284="grey"),IF('Currently Exported 2'!P284=1, "have", "missing"),IF('Currently Exported 2'!P284=1, "extra", "ignore"))</f>
        <v>ignore</v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IF(OR(onchangeTags!B285="white",onchangeTags!B285="yellow",onchangeTags!B285="grey"),IF('Currently Exported 2'!B285=1, "have", "missing"),IF('Currently Exported 2'!B285=1, "extra", "ignore"))</f>
        <v>ignore</v>
      </c>
      <c r="C285" s="1" t="str">
        <f ca="1">IF(OR(onchangeTags!C285="white",onchangeTags!C285="yellow",onchangeTags!C285="grey"),IF('Currently Exported 2'!C285=1, "have", "missing"),IF('Currently Exported 2'!C285=1, "extra", "ignore"))</f>
        <v>ignore</v>
      </c>
      <c r="D285" s="1" t="str">
        <f ca="1">IF(OR(onchangeTags!D285="white",onchangeTags!D285="yellow",onchangeTags!D285="grey"),IF('Currently Exported 2'!D285=1, "have", "missing"),IF('Currently Exported 2'!D285=1, "extra", "ignore"))</f>
        <v>ignore</v>
      </c>
      <c r="E285" s="1" t="str">
        <f ca="1">IF(OR(onchangeTags!E285="white",onchangeTags!E285="yellow",onchangeTags!E285="grey"),IF('Currently Exported 2'!E285=1, "have", "missing"),IF('Currently Exported 2'!E285=1, "extra", "ignore"))</f>
        <v>ignore</v>
      </c>
      <c r="F285" s="1" t="str">
        <f ca="1">IF(OR(onchangeTags!F285="white",onchangeTags!F285="yellow",onchangeTags!F285="grey"),IF('Currently Exported 2'!F285=1, "have", "missing"),IF('Currently Exported 2'!F285=1, "extra", "ignore"))</f>
        <v>ignore</v>
      </c>
      <c r="G285" s="1" t="str">
        <f ca="1">IF(OR(onchangeTags!G285="white",onchangeTags!G285="yellow",onchangeTags!G285="grey"),IF('Currently Exported 2'!G285=1, "have", "missing"),IF('Currently Exported 2'!G285=1, "extra", "ignore"))</f>
        <v>ignore</v>
      </c>
      <c r="H285" s="1" t="str">
        <f ca="1">IF(OR(onchangeTags!H285="white",onchangeTags!H285="yellow",onchangeTags!H285="grey"),IF('Currently Exported 2'!H285=1, "have", "missing"),IF('Currently Exported 2'!H285=1, "extra", "ignore"))</f>
        <v>ignore</v>
      </c>
      <c r="I285" s="1" t="str">
        <f ca="1">IF(OR(onchangeTags!I285="white",onchangeTags!I285="yellow",onchangeTags!I285="grey"),IF('Currently Exported 2'!I285=1, "have", "missing"),IF('Currently Exported 2'!I285=1, "extra", "ignore"))</f>
        <v>ignore</v>
      </c>
      <c r="J285" s="1" t="str">
        <f ca="1">IF(OR(onchangeTags!J285="white",onchangeTags!J285="yellow",onchangeTags!J285="grey"),IF('Currently Exported 2'!J285=1, "have", "missing"),IF('Currently Exported 2'!J285=1, "extra", "ignore"))</f>
        <v>ignore</v>
      </c>
      <c r="K285" s="1" t="str">
        <f ca="1">IF(OR(onchangeTags!K285="white",onchangeTags!K285="yellow",onchangeTags!K285="grey"),IF('Currently Exported 2'!K285=1, "have", "missing"),IF('Currently Exported 2'!K285=1, "extra", "ignore"))</f>
        <v>ignore</v>
      </c>
      <c r="L285" s="1" t="str">
        <f ca="1">IF(OR(onchangeTags!L285="white",onchangeTags!L285="yellow",onchangeTags!L285="grey"),IF('Currently Exported 2'!L285=1, "have", "missing"),IF('Currently Exported 2'!L285=1, "extra", "ignore"))</f>
        <v>ignore</v>
      </c>
      <c r="M285" s="1" t="str">
        <f ca="1">IF(OR(onchangeTags!M285="white",onchangeTags!M285="yellow",onchangeTags!M285="grey"),IF('Currently Exported 2'!M285=1, "have", "missing"),IF('Currently Exported 2'!M285=1, "extra", "ignore"))</f>
        <v>ignore</v>
      </c>
      <c r="N285" s="1" t="str">
        <f ca="1">IF(OR(onchangeTags!N285="white",onchangeTags!N285="yellow",onchangeTags!N285="grey"),IF('Currently Exported 2'!N285=1, "have", "missing"),IF('Currently Exported 2'!N285=1, "extra", "ignore"))</f>
        <v>ignore</v>
      </c>
      <c r="O285" s="1" t="str">
        <f ca="1">IF(OR(onchangeTags!O285="white",onchangeTags!O285="yellow",onchangeTags!O285="grey"),IF('Currently Exported 2'!O285=1, "have", "missing"),IF('Currently Exported 2'!O285=1, "extra", "ignore"))</f>
        <v>ignore</v>
      </c>
      <c r="P285" s="1" t="str">
        <f ca="1">IF(OR(onchangeTags!P285="white",onchangeTags!P285="yellow",onchangeTags!P285="grey"),IF('Currently Exported 2'!P285=1, "have", "missing"),IF('Currently Exported 2'!P285=1, "extra", "ignore"))</f>
        <v>ignore</v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IF(OR(onchangeTags!B286="white",onchangeTags!B286="yellow",onchangeTags!B286="grey"),IF('Currently Exported 2'!B286=1, "have", "missing"),IF('Currently Exported 2'!B286=1, "extra", "ignore"))</f>
        <v>ignore</v>
      </c>
      <c r="C286" s="1" t="str">
        <f ca="1">IF(OR(onchangeTags!C286="white",onchangeTags!C286="yellow",onchangeTags!C286="grey"),IF('Currently Exported 2'!C286=1, "have", "missing"),IF('Currently Exported 2'!C286=1, "extra", "ignore"))</f>
        <v>ignore</v>
      </c>
      <c r="D286" s="1" t="str">
        <f ca="1">IF(OR(onchangeTags!D286="white",onchangeTags!D286="yellow",onchangeTags!D286="grey"),IF('Currently Exported 2'!D286=1, "have", "missing"),IF('Currently Exported 2'!D286=1, "extra", "ignore"))</f>
        <v>ignore</v>
      </c>
      <c r="E286" s="1" t="str">
        <f ca="1">IF(OR(onchangeTags!E286="white",onchangeTags!E286="yellow",onchangeTags!E286="grey"),IF('Currently Exported 2'!E286=1, "have", "missing"),IF('Currently Exported 2'!E286=1, "extra", "ignore"))</f>
        <v>ignore</v>
      </c>
      <c r="F286" s="1" t="str">
        <f ca="1">IF(OR(onchangeTags!F286="white",onchangeTags!F286="yellow",onchangeTags!F286="grey"),IF('Currently Exported 2'!F286=1, "have", "missing"),IF('Currently Exported 2'!F286=1, "extra", "ignore"))</f>
        <v>ignore</v>
      </c>
      <c r="G286" s="1" t="str">
        <f ca="1">IF(OR(onchangeTags!G286="white",onchangeTags!G286="yellow",onchangeTags!G286="grey"),IF('Currently Exported 2'!G286=1, "have", "missing"),IF('Currently Exported 2'!G286=1, "extra", "ignore"))</f>
        <v>ignore</v>
      </c>
      <c r="H286" s="1" t="str">
        <f ca="1">IF(OR(onchangeTags!H286="white",onchangeTags!H286="yellow",onchangeTags!H286="grey"),IF('Currently Exported 2'!H286=1, "have", "missing"),IF('Currently Exported 2'!H286=1, "extra", "ignore"))</f>
        <v>ignore</v>
      </c>
      <c r="I286" s="1" t="str">
        <f ca="1">IF(OR(onchangeTags!I286="white",onchangeTags!I286="yellow",onchangeTags!I286="grey"),IF('Currently Exported 2'!I286=1, "have", "missing"),IF('Currently Exported 2'!I286=1, "extra", "ignore"))</f>
        <v>ignore</v>
      </c>
      <c r="J286" s="1" t="str">
        <f ca="1">IF(OR(onchangeTags!J286="white",onchangeTags!J286="yellow",onchangeTags!J286="grey"),IF('Currently Exported 2'!J286=1, "have", "missing"),IF('Currently Exported 2'!J286=1, "extra", "ignore"))</f>
        <v>ignore</v>
      </c>
      <c r="K286" s="1" t="str">
        <f ca="1">IF(OR(onchangeTags!K286="white",onchangeTags!K286="yellow",onchangeTags!K286="grey"),IF('Currently Exported 2'!K286=1, "have", "missing"),IF('Currently Exported 2'!K286=1, "extra", "ignore"))</f>
        <v>ignore</v>
      </c>
      <c r="L286" s="1" t="str">
        <f ca="1">IF(OR(onchangeTags!L286="white",onchangeTags!L286="yellow",onchangeTags!L286="grey"),IF('Currently Exported 2'!L286=1, "have", "missing"),IF('Currently Exported 2'!L286=1, "extra", "ignore"))</f>
        <v>ignore</v>
      </c>
      <c r="M286" s="1" t="str">
        <f ca="1">IF(OR(onchangeTags!M286="white",onchangeTags!M286="yellow",onchangeTags!M286="grey"),IF('Currently Exported 2'!M286=1, "have", "missing"),IF('Currently Exported 2'!M286=1, "extra", "ignore"))</f>
        <v>ignore</v>
      </c>
      <c r="N286" s="1" t="str">
        <f ca="1">IF(OR(onchangeTags!N286="white",onchangeTags!N286="yellow",onchangeTags!N286="grey"),IF('Currently Exported 2'!N286=1, "have", "missing"),IF('Currently Exported 2'!N286=1, "extra", "ignore"))</f>
        <v>ignore</v>
      </c>
      <c r="O286" s="1" t="str">
        <f ca="1">IF(OR(onchangeTags!O286="white",onchangeTags!O286="yellow",onchangeTags!O286="grey"),IF('Currently Exported 2'!O286=1, "have", "missing"),IF('Currently Exported 2'!O286=1, "extra", "ignore"))</f>
        <v>ignore</v>
      </c>
      <c r="P286" s="1" t="str">
        <f ca="1">IF(OR(onchangeTags!P286="white",onchangeTags!P286="yellow",onchangeTags!P286="grey"),IF('Currently Exported 2'!P286=1, "have", "missing"),IF('Currently Exported 2'!P286=1, "extra", "ignore"))</f>
        <v>ignore</v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IF(OR(onchangeTags!B287="white",onchangeTags!B287="yellow",onchangeTags!B287="grey"),IF('Currently Exported 2'!B287=1, "have", "missing"),IF('Currently Exported 2'!B287=1, "extra", "ignore"))</f>
        <v>ignore</v>
      </c>
      <c r="C287" s="1" t="str">
        <f ca="1">IF(OR(onchangeTags!C287="white",onchangeTags!C287="yellow",onchangeTags!C287="grey"),IF('Currently Exported 2'!C287=1, "have", "missing"),IF('Currently Exported 2'!C287=1, "extra", "ignore"))</f>
        <v>ignore</v>
      </c>
      <c r="D287" s="1" t="str">
        <f ca="1">IF(OR(onchangeTags!D287="white",onchangeTags!D287="yellow",onchangeTags!D287="grey"),IF('Currently Exported 2'!D287=1, "have", "missing"),IF('Currently Exported 2'!D287=1, "extra", "ignore"))</f>
        <v>ignore</v>
      </c>
      <c r="E287" s="1" t="str">
        <f ca="1">IF(OR(onchangeTags!E287="white",onchangeTags!E287="yellow",onchangeTags!E287="grey"),IF('Currently Exported 2'!E287=1, "have", "missing"),IF('Currently Exported 2'!E287=1, "extra", "ignore"))</f>
        <v>ignore</v>
      </c>
      <c r="F287" s="1" t="str">
        <f ca="1">IF(OR(onchangeTags!F287="white",onchangeTags!F287="yellow",onchangeTags!F287="grey"),IF('Currently Exported 2'!F287=1, "have", "missing"),IF('Currently Exported 2'!F287=1, "extra", "ignore"))</f>
        <v>ignore</v>
      </c>
      <c r="G287" s="1" t="str">
        <f ca="1">IF(OR(onchangeTags!G287="white",onchangeTags!G287="yellow",onchangeTags!G287="grey"),IF('Currently Exported 2'!G287=1, "have", "missing"),IF('Currently Exported 2'!G287=1, "extra", "ignore"))</f>
        <v>ignore</v>
      </c>
      <c r="H287" s="1" t="str">
        <f ca="1">IF(OR(onchangeTags!H287="white",onchangeTags!H287="yellow",onchangeTags!H287="grey"),IF('Currently Exported 2'!H287=1, "have", "missing"),IF('Currently Exported 2'!H287=1, "extra", "ignore"))</f>
        <v>ignore</v>
      </c>
      <c r="I287" s="1" t="str">
        <f ca="1">IF(OR(onchangeTags!I287="white",onchangeTags!I287="yellow",onchangeTags!I287="grey"),IF('Currently Exported 2'!I287=1, "have", "missing"),IF('Currently Exported 2'!I287=1, "extra", "ignore"))</f>
        <v>ignore</v>
      </c>
      <c r="J287" s="1" t="str">
        <f ca="1">IF(OR(onchangeTags!J287="white",onchangeTags!J287="yellow",onchangeTags!J287="grey"),IF('Currently Exported 2'!J287=1, "have", "missing"),IF('Currently Exported 2'!J287=1, "extra", "ignore"))</f>
        <v>ignore</v>
      </c>
      <c r="K287" s="1" t="str">
        <f ca="1">IF(OR(onchangeTags!K287="white",onchangeTags!K287="yellow",onchangeTags!K287="grey"),IF('Currently Exported 2'!K287=1, "have", "missing"),IF('Currently Exported 2'!K287=1, "extra", "ignore"))</f>
        <v>ignore</v>
      </c>
      <c r="L287" s="1" t="str">
        <f ca="1">IF(OR(onchangeTags!L287="white",onchangeTags!L287="yellow",onchangeTags!L287="grey"),IF('Currently Exported 2'!L287=1, "have", "missing"),IF('Currently Exported 2'!L287=1, "extra", "ignore"))</f>
        <v>ignore</v>
      </c>
      <c r="M287" s="1" t="str">
        <f ca="1">IF(OR(onchangeTags!M287="white",onchangeTags!M287="yellow",onchangeTags!M287="grey"),IF('Currently Exported 2'!M287=1, "have", "missing"),IF('Currently Exported 2'!M287=1, "extra", "ignore"))</f>
        <v>ignore</v>
      </c>
      <c r="N287" s="1" t="str">
        <f ca="1">IF(OR(onchangeTags!N287="white",onchangeTags!N287="yellow",onchangeTags!N287="grey"),IF('Currently Exported 2'!N287=1, "have", "missing"),IF('Currently Exported 2'!N287=1, "extra", "ignore"))</f>
        <v>ignore</v>
      </c>
      <c r="O287" s="1" t="str">
        <f ca="1">IF(OR(onchangeTags!O287="white",onchangeTags!O287="yellow",onchangeTags!O287="grey"),IF('Currently Exported 2'!O287=1, "have", "missing"),IF('Currently Exported 2'!O287=1, "extra", "ignore"))</f>
        <v>ignore</v>
      </c>
      <c r="P287" s="1" t="str">
        <f ca="1">IF(OR(onchangeTags!P287="white",onchangeTags!P287="yellow",onchangeTags!P287="grey"),IF('Currently Exported 2'!P287=1, "have", "missing"),IF('Currently Exported 2'!P287=1, "extra", "ignore"))</f>
        <v>ignore</v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IF(OR(onchangeTags!B288="white",onchangeTags!B288="yellow",onchangeTags!B288="grey"),IF('Currently Exported 2'!B288=1, "have", "missing"),IF('Currently Exported 2'!B288=1, "extra", "ignore"))</f>
        <v>ignore</v>
      </c>
      <c r="C288" s="1" t="str">
        <f ca="1">IF(OR(onchangeTags!C288="white",onchangeTags!C288="yellow",onchangeTags!C288="grey"),IF('Currently Exported 2'!C288=1, "have", "missing"),IF('Currently Exported 2'!C288=1, "extra", "ignore"))</f>
        <v>ignore</v>
      </c>
      <c r="D288" s="1" t="str">
        <f ca="1">IF(OR(onchangeTags!D288="white",onchangeTags!D288="yellow",onchangeTags!D288="grey"),IF('Currently Exported 2'!D288=1, "have", "missing"),IF('Currently Exported 2'!D288=1, "extra", "ignore"))</f>
        <v>ignore</v>
      </c>
      <c r="E288" s="1" t="str">
        <f ca="1">IF(OR(onchangeTags!E288="white",onchangeTags!E288="yellow",onchangeTags!E288="grey"),IF('Currently Exported 2'!E288=1, "have", "missing"),IF('Currently Exported 2'!E288=1, "extra", "ignore"))</f>
        <v>ignore</v>
      </c>
      <c r="F288" s="1" t="str">
        <f ca="1">IF(OR(onchangeTags!F288="white",onchangeTags!F288="yellow",onchangeTags!F288="grey"),IF('Currently Exported 2'!F288=1, "have", "missing"),IF('Currently Exported 2'!F288=1, "extra", "ignore"))</f>
        <v>ignore</v>
      </c>
      <c r="G288" s="1" t="str">
        <f ca="1">IF(OR(onchangeTags!G288="white",onchangeTags!G288="yellow",onchangeTags!G288="grey"),IF('Currently Exported 2'!G288=1, "have", "missing"),IF('Currently Exported 2'!G288=1, "extra", "ignore"))</f>
        <v>ignore</v>
      </c>
      <c r="H288" s="1" t="str">
        <f ca="1">IF(OR(onchangeTags!H288="white",onchangeTags!H288="yellow",onchangeTags!H288="grey"),IF('Currently Exported 2'!H288=1, "have", "missing"),IF('Currently Exported 2'!H288=1, "extra", "ignore"))</f>
        <v>ignore</v>
      </c>
      <c r="I288" s="1" t="str">
        <f ca="1">IF(OR(onchangeTags!I288="white",onchangeTags!I288="yellow",onchangeTags!I288="grey"),IF('Currently Exported 2'!I288=1, "have", "missing"),IF('Currently Exported 2'!I288=1, "extra", "ignore"))</f>
        <v>ignore</v>
      </c>
      <c r="J288" s="1" t="str">
        <f ca="1">IF(OR(onchangeTags!J288="white",onchangeTags!J288="yellow",onchangeTags!J288="grey"),IF('Currently Exported 2'!J288=1, "have", "missing"),IF('Currently Exported 2'!J288=1, "extra", "ignore"))</f>
        <v>ignore</v>
      </c>
      <c r="K288" s="1" t="str">
        <f ca="1">IF(OR(onchangeTags!K288="white",onchangeTags!K288="yellow",onchangeTags!K288="grey"),IF('Currently Exported 2'!K288=1, "have", "missing"),IF('Currently Exported 2'!K288=1, "extra", "ignore"))</f>
        <v>ignore</v>
      </c>
      <c r="L288" s="1" t="str">
        <f ca="1">IF(OR(onchangeTags!L288="white",onchangeTags!L288="yellow",onchangeTags!L288="grey"),IF('Currently Exported 2'!L288=1, "have", "missing"),IF('Currently Exported 2'!L288=1, "extra", "ignore"))</f>
        <v>ignore</v>
      </c>
      <c r="M288" s="1" t="str">
        <f ca="1">IF(OR(onchangeTags!M288="white",onchangeTags!M288="yellow",onchangeTags!M288="grey"),IF('Currently Exported 2'!M288=1, "have", "missing"),IF('Currently Exported 2'!M288=1, "extra", "ignore"))</f>
        <v>ignore</v>
      </c>
      <c r="N288" s="1" t="str">
        <f ca="1">IF(OR(onchangeTags!N288="white",onchangeTags!N288="yellow",onchangeTags!N288="grey"),IF('Currently Exported 2'!N288=1, "have", "missing"),IF('Currently Exported 2'!N288=1, "extra", "ignore"))</f>
        <v>ignore</v>
      </c>
      <c r="O288" s="1" t="str">
        <f ca="1">IF(OR(onchangeTags!O288="white",onchangeTags!O288="yellow",onchangeTags!O288="grey"),IF('Currently Exported 2'!O288=1, "have", "missing"),IF('Currently Exported 2'!O288=1, "extra", "ignore"))</f>
        <v>ignore</v>
      </c>
      <c r="P288" s="1" t="str">
        <f ca="1">IF(OR(onchangeTags!P288="white",onchangeTags!P288="yellow",onchangeTags!P288="grey"),IF('Currently Exported 2'!P288=1, "have", "missing"),IF('Currently Exported 2'!P288=1, "extra", "ignore"))</f>
        <v>ignore</v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IF(OR(onchangeTags!B289="white",onchangeTags!B289="yellow",onchangeTags!B289="grey"),IF('Currently Exported 2'!B289=1, "have", "missing"),IF('Currently Exported 2'!B289=1, "extra", "ignore"))</f>
        <v>ignore</v>
      </c>
      <c r="C289" s="1" t="str">
        <f ca="1">IF(OR(onchangeTags!C289="white",onchangeTags!C289="yellow",onchangeTags!C289="grey"),IF('Currently Exported 2'!C289=1, "have", "missing"),IF('Currently Exported 2'!C289=1, "extra", "ignore"))</f>
        <v>ignore</v>
      </c>
      <c r="D289" s="1" t="str">
        <f ca="1">IF(OR(onchangeTags!D289="white",onchangeTags!D289="yellow",onchangeTags!D289="grey"),IF('Currently Exported 2'!D289=1, "have", "missing"),IF('Currently Exported 2'!D289=1, "extra", "ignore"))</f>
        <v>ignore</v>
      </c>
      <c r="E289" s="1" t="str">
        <f ca="1">IF(OR(onchangeTags!E289="white",onchangeTags!E289="yellow",onchangeTags!E289="grey"),IF('Currently Exported 2'!E289=1, "have", "missing"),IF('Currently Exported 2'!E289=1, "extra", "ignore"))</f>
        <v>ignore</v>
      </c>
      <c r="F289" s="1" t="str">
        <f ca="1">IF(OR(onchangeTags!F289="white",onchangeTags!F289="yellow",onchangeTags!F289="grey"),IF('Currently Exported 2'!F289=1, "have", "missing"),IF('Currently Exported 2'!F289=1, "extra", "ignore"))</f>
        <v>ignore</v>
      </c>
      <c r="G289" s="1" t="str">
        <f ca="1">IF(OR(onchangeTags!G289="white",onchangeTags!G289="yellow",onchangeTags!G289="grey"),IF('Currently Exported 2'!G289=1, "have", "missing"),IF('Currently Exported 2'!G289=1, "extra", "ignore"))</f>
        <v>ignore</v>
      </c>
      <c r="H289" s="1" t="str">
        <f ca="1">IF(OR(onchangeTags!H289="white",onchangeTags!H289="yellow",onchangeTags!H289="grey"),IF('Currently Exported 2'!H289=1, "have", "missing"),IF('Currently Exported 2'!H289=1, "extra", "ignore"))</f>
        <v>ignore</v>
      </c>
      <c r="I289" s="1" t="str">
        <f ca="1">IF(OR(onchangeTags!I289="white",onchangeTags!I289="yellow",onchangeTags!I289="grey"),IF('Currently Exported 2'!I289=1, "have", "missing"),IF('Currently Exported 2'!I289=1, "extra", "ignore"))</f>
        <v>ignore</v>
      </c>
      <c r="J289" s="1" t="str">
        <f ca="1">IF(OR(onchangeTags!J289="white",onchangeTags!J289="yellow",onchangeTags!J289="grey"),IF('Currently Exported 2'!J289=1, "have", "missing"),IF('Currently Exported 2'!J289=1, "extra", "ignore"))</f>
        <v>ignore</v>
      </c>
      <c r="K289" s="1" t="str">
        <f ca="1">IF(OR(onchangeTags!K289="white",onchangeTags!K289="yellow",onchangeTags!K289="grey"),IF('Currently Exported 2'!K289=1, "have", "missing"),IF('Currently Exported 2'!K289=1, "extra", "ignore"))</f>
        <v>ignore</v>
      </c>
      <c r="L289" s="1" t="str">
        <f ca="1">IF(OR(onchangeTags!L289="white",onchangeTags!L289="yellow",onchangeTags!L289="grey"),IF('Currently Exported 2'!L289=1, "have", "missing"),IF('Currently Exported 2'!L289=1, "extra", "ignore"))</f>
        <v>ignore</v>
      </c>
      <c r="M289" s="1" t="str">
        <f ca="1">IF(OR(onchangeTags!M289="white",onchangeTags!M289="yellow",onchangeTags!M289="grey"),IF('Currently Exported 2'!M289=1, "have", "missing"),IF('Currently Exported 2'!M289=1, "extra", "ignore"))</f>
        <v>ignore</v>
      </c>
      <c r="N289" s="1" t="str">
        <f ca="1">IF(OR(onchangeTags!N289="white",onchangeTags!N289="yellow",onchangeTags!N289="grey"),IF('Currently Exported 2'!N289=1, "have", "missing"),IF('Currently Exported 2'!N289=1, "extra", "ignore"))</f>
        <v>ignore</v>
      </c>
      <c r="O289" s="1" t="str">
        <f ca="1">IF(OR(onchangeTags!O289="white",onchangeTags!O289="yellow",onchangeTags!O289="grey"),IF('Currently Exported 2'!O289=1, "have", "missing"),IF('Currently Exported 2'!O289=1, "extra", "ignore"))</f>
        <v>ignore</v>
      </c>
      <c r="P289" s="1" t="str">
        <f ca="1">IF(OR(onchangeTags!P289="white",onchangeTags!P289="yellow",onchangeTags!P289="grey"),IF('Currently Exported 2'!P289=1, "have", "missing"),IF('Currently Exported 2'!P289=1, "extra", "ignore"))</f>
        <v>ignore</v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IF(OR(onchangeTags!B290="white",onchangeTags!B290="yellow",onchangeTags!B290="grey"),IF('Currently Exported 2'!B290=1, "have", "missing"),IF('Currently Exported 2'!B290=1, "extra", "ignore"))</f>
        <v>ignore</v>
      </c>
      <c r="C290" s="1" t="str">
        <f ca="1">IF(OR(onchangeTags!C290="white",onchangeTags!C290="yellow",onchangeTags!C290="grey"),IF('Currently Exported 2'!C290=1, "have", "missing"),IF('Currently Exported 2'!C290=1, "extra", "ignore"))</f>
        <v>ignore</v>
      </c>
      <c r="D290" s="1" t="str">
        <f ca="1">IF(OR(onchangeTags!D290="white",onchangeTags!D290="yellow",onchangeTags!D290="grey"),IF('Currently Exported 2'!D290=1, "have", "missing"),IF('Currently Exported 2'!D290=1, "extra", "ignore"))</f>
        <v>ignore</v>
      </c>
      <c r="E290" s="1" t="str">
        <f ca="1">IF(OR(onchangeTags!E290="white",onchangeTags!E290="yellow",onchangeTags!E290="grey"),IF('Currently Exported 2'!E290=1, "have", "missing"),IF('Currently Exported 2'!E290=1, "extra", "ignore"))</f>
        <v>ignore</v>
      </c>
      <c r="F290" s="1" t="str">
        <f ca="1">IF(OR(onchangeTags!F290="white",onchangeTags!F290="yellow",onchangeTags!F290="grey"),IF('Currently Exported 2'!F290=1, "have", "missing"),IF('Currently Exported 2'!F290=1, "extra", "ignore"))</f>
        <v>ignore</v>
      </c>
      <c r="G290" s="1" t="str">
        <f ca="1">IF(OR(onchangeTags!G290="white",onchangeTags!G290="yellow",onchangeTags!G290="grey"),IF('Currently Exported 2'!G290=1, "have", "missing"),IF('Currently Exported 2'!G290=1, "extra", "ignore"))</f>
        <v>ignore</v>
      </c>
      <c r="H290" s="1" t="str">
        <f ca="1">IF(OR(onchangeTags!H290="white",onchangeTags!H290="yellow",onchangeTags!H290="grey"),IF('Currently Exported 2'!H290=1, "have", "missing"),IF('Currently Exported 2'!H290=1, "extra", "ignore"))</f>
        <v>ignore</v>
      </c>
      <c r="I290" s="1" t="str">
        <f ca="1">IF(OR(onchangeTags!I290="white",onchangeTags!I290="yellow",onchangeTags!I290="grey"),IF('Currently Exported 2'!I290=1, "have", "missing"),IF('Currently Exported 2'!I290=1, "extra", "ignore"))</f>
        <v>ignore</v>
      </c>
      <c r="J290" s="1" t="str">
        <f ca="1">IF(OR(onchangeTags!J290="white",onchangeTags!J290="yellow",onchangeTags!J290="grey"),IF('Currently Exported 2'!J290=1, "have", "missing"),IF('Currently Exported 2'!J290=1, "extra", "ignore"))</f>
        <v>ignore</v>
      </c>
      <c r="K290" s="1" t="str">
        <f ca="1">IF(OR(onchangeTags!K290="white",onchangeTags!K290="yellow",onchangeTags!K290="grey"),IF('Currently Exported 2'!K290=1, "have", "missing"),IF('Currently Exported 2'!K290=1, "extra", "ignore"))</f>
        <v>ignore</v>
      </c>
      <c r="L290" s="1" t="str">
        <f ca="1">IF(OR(onchangeTags!L290="white",onchangeTags!L290="yellow",onchangeTags!L290="grey"),IF('Currently Exported 2'!L290=1, "have", "missing"),IF('Currently Exported 2'!L290=1, "extra", "ignore"))</f>
        <v>ignore</v>
      </c>
      <c r="M290" s="1" t="str">
        <f ca="1">IF(OR(onchangeTags!M290="white",onchangeTags!M290="yellow",onchangeTags!M290="grey"),IF('Currently Exported 2'!M290=1, "have", "missing"),IF('Currently Exported 2'!M290=1, "extra", "ignore"))</f>
        <v>ignore</v>
      </c>
      <c r="N290" s="1" t="str">
        <f ca="1">IF(OR(onchangeTags!N290="white",onchangeTags!N290="yellow",onchangeTags!N290="grey"),IF('Currently Exported 2'!N290=1, "have", "missing"),IF('Currently Exported 2'!N290=1, "extra", "ignore"))</f>
        <v>ignore</v>
      </c>
      <c r="O290" s="1" t="str">
        <f ca="1">IF(OR(onchangeTags!O290="white",onchangeTags!O290="yellow",onchangeTags!O290="grey"),IF('Currently Exported 2'!O290=1, "have", "missing"),IF('Currently Exported 2'!O290=1, "extra", "ignore"))</f>
        <v>ignore</v>
      </c>
      <c r="P290" s="1" t="str">
        <f ca="1">IF(OR(onchangeTags!P290="white",onchangeTags!P290="yellow",onchangeTags!P290="grey"),IF('Currently Exported 2'!P290=1, "have", "missing"),IF('Currently Exported 2'!P290=1, "extra", "ignore"))</f>
        <v>ignore</v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IF(OR(onchangeTags!B291="white",onchangeTags!B291="yellow",onchangeTags!B291="grey"),IF('Currently Exported 2'!B291=1, "have", "missing"),IF('Currently Exported 2'!B291=1, "extra", "ignore"))</f>
        <v>ignore</v>
      </c>
      <c r="C291" s="1" t="str">
        <f ca="1">IF(OR(onchangeTags!C291="white",onchangeTags!C291="yellow",onchangeTags!C291="grey"),IF('Currently Exported 2'!C291=1, "have", "missing"),IF('Currently Exported 2'!C291=1, "extra", "ignore"))</f>
        <v>ignore</v>
      </c>
      <c r="D291" s="1" t="str">
        <f ca="1">IF(OR(onchangeTags!D291="white",onchangeTags!D291="yellow",onchangeTags!D291="grey"),IF('Currently Exported 2'!D291=1, "have", "missing"),IF('Currently Exported 2'!D291=1, "extra", "ignore"))</f>
        <v>ignore</v>
      </c>
      <c r="E291" s="1" t="str">
        <f ca="1">IF(OR(onchangeTags!E291="white",onchangeTags!E291="yellow",onchangeTags!E291="grey"),IF('Currently Exported 2'!E291=1, "have", "missing"),IF('Currently Exported 2'!E291=1, "extra", "ignore"))</f>
        <v>ignore</v>
      </c>
      <c r="F291" s="1" t="str">
        <f ca="1">IF(OR(onchangeTags!F291="white",onchangeTags!F291="yellow",onchangeTags!F291="grey"),IF('Currently Exported 2'!F291=1, "have", "missing"),IF('Currently Exported 2'!F291=1, "extra", "ignore"))</f>
        <v>ignore</v>
      </c>
      <c r="G291" s="1" t="str">
        <f ca="1">IF(OR(onchangeTags!G291="white",onchangeTags!G291="yellow",onchangeTags!G291="grey"),IF('Currently Exported 2'!G291=1, "have", "missing"),IF('Currently Exported 2'!G291=1, "extra", "ignore"))</f>
        <v>ignore</v>
      </c>
      <c r="H291" s="1" t="str">
        <f ca="1">IF(OR(onchangeTags!H291="white",onchangeTags!H291="yellow",onchangeTags!H291="grey"),IF('Currently Exported 2'!H291=1, "have", "missing"),IF('Currently Exported 2'!H291=1, "extra", "ignore"))</f>
        <v>ignore</v>
      </c>
      <c r="I291" s="1" t="str">
        <f ca="1">IF(OR(onchangeTags!I291="white",onchangeTags!I291="yellow",onchangeTags!I291="grey"),IF('Currently Exported 2'!I291=1, "have", "missing"),IF('Currently Exported 2'!I291=1, "extra", "ignore"))</f>
        <v>ignore</v>
      </c>
      <c r="J291" s="1" t="str">
        <f ca="1">IF(OR(onchangeTags!J291="white",onchangeTags!J291="yellow",onchangeTags!J291="grey"),IF('Currently Exported 2'!J291=1, "have", "missing"),IF('Currently Exported 2'!J291=1, "extra", "ignore"))</f>
        <v>ignore</v>
      </c>
      <c r="K291" s="1" t="str">
        <f ca="1">IF(OR(onchangeTags!K291="white",onchangeTags!K291="yellow",onchangeTags!K291="grey"),IF('Currently Exported 2'!K291=1, "have", "missing"),IF('Currently Exported 2'!K291=1, "extra", "ignore"))</f>
        <v>ignore</v>
      </c>
      <c r="L291" s="1" t="str">
        <f ca="1">IF(OR(onchangeTags!L291="white",onchangeTags!L291="yellow",onchangeTags!L291="grey"),IF('Currently Exported 2'!L291=1, "have", "missing"),IF('Currently Exported 2'!L291=1, "extra", "ignore"))</f>
        <v>ignore</v>
      </c>
      <c r="M291" s="1" t="str">
        <f ca="1">IF(OR(onchangeTags!M291="white",onchangeTags!M291="yellow",onchangeTags!M291="grey"),IF('Currently Exported 2'!M291=1, "have", "missing"),IF('Currently Exported 2'!M291=1, "extra", "ignore"))</f>
        <v>ignore</v>
      </c>
      <c r="N291" s="1" t="str">
        <f ca="1">IF(OR(onchangeTags!N291="white",onchangeTags!N291="yellow",onchangeTags!N291="grey"),IF('Currently Exported 2'!N291=1, "have", "missing"),IF('Currently Exported 2'!N291=1, "extra", "ignore"))</f>
        <v>ignore</v>
      </c>
      <c r="O291" s="1" t="str">
        <f ca="1">IF(OR(onchangeTags!O291="white",onchangeTags!O291="yellow",onchangeTags!O291="grey"),IF('Currently Exported 2'!O291=1, "have", "missing"),IF('Currently Exported 2'!O291=1, "extra", "ignore"))</f>
        <v>ignore</v>
      </c>
      <c r="P291" s="1" t="str">
        <f ca="1">IF(OR(onchangeTags!P291="white",onchangeTags!P291="yellow",onchangeTags!P291="grey"),IF('Currently Exported 2'!P291=1, "have", "missing"),IF('Currently Exported 2'!P291=1, "extra", "ignore"))</f>
        <v>ignore</v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IF(OR(onchangeTags!B292="white",onchangeTags!B292="yellow",onchangeTags!B292="grey"),IF('Currently Exported 2'!B292=1, "have", "missing"),IF('Currently Exported 2'!B292=1, "extra", "ignore"))</f>
        <v>ignore</v>
      </c>
      <c r="C292" s="1" t="str">
        <f ca="1">IF(OR(onchangeTags!C292="white",onchangeTags!C292="yellow",onchangeTags!C292="grey"),IF('Currently Exported 2'!C292=1, "have", "missing"),IF('Currently Exported 2'!C292=1, "extra", "ignore"))</f>
        <v>ignore</v>
      </c>
      <c r="D292" s="1" t="str">
        <f ca="1">IF(OR(onchangeTags!D292="white",onchangeTags!D292="yellow",onchangeTags!D292="grey"),IF('Currently Exported 2'!D292=1, "have", "missing"),IF('Currently Exported 2'!D292=1, "extra", "ignore"))</f>
        <v>ignore</v>
      </c>
      <c r="E292" s="1" t="str">
        <f ca="1">IF(OR(onchangeTags!E292="white",onchangeTags!E292="yellow",onchangeTags!E292="grey"),IF('Currently Exported 2'!E292=1, "have", "missing"),IF('Currently Exported 2'!E292=1, "extra", "ignore"))</f>
        <v>ignore</v>
      </c>
      <c r="F292" s="1" t="str">
        <f ca="1">IF(OR(onchangeTags!F292="white",onchangeTags!F292="yellow",onchangeTags!F292="grey"),IF('Currently Exported 2'!F292=1, "have", "missing"),IF('Currently Exported 2'!F292=1, "extra", "ignore"))</f>
        <v>ignore</v>
      </c>
      <c r="G292" s="1" t="str">
        <f ca="1">IF(OR(onchangeTags!G292="white",onchangeTags!G292="yellow",onchangeTags!G292="grey"),IF('Currently Exported 2'!G292=1, "have", "missing"),IF('Currently Exported 2'!G292=1, "extra", "ignore"))</f>
        <v>ignore</v>
      </c>
      <c r="H292" s="1" t="str">
        <f ca="1">IF(OR(onchangeTags!H292="white",onchangeTags!H292="yellow",onchangeTags!H292="grey"),IF('Currently Exported 2'!H292=1, "have", "missing"),IF('Currently Exported 2'!H292=1, "extra", "ignore"))</f>
        <v>ignore</v>
      </c>
      <c r="I292" s="1" t="str">
        <f ca="1">IF(OR(onchangeTags!I292="white",onchangeTags!I292="yellow",onchangeTags!I292="grey"),IF('Currently Exported 2'!I292=1, "have", "missing"),IF('Currently Exported 2'!I292=1, "extra", "ignore"))</f>
        <v>ignore</v>
      </c>
      <c r="J292" s="1" t="str">
        <f ca="1">IF(OR(onchangeTags!J292="white",onchangeTags!J292="yellow",onchangeTags!J292="grey"),IF('Currently Exported 2'!J292=1, "have", "missing"),IF('Currently Exported 2'!J292=1, "extra", "ignore"))</f>
        <v>ignore</v>
      </c>
      <c r="K292" s="1" t="str">
        <f ca="1">IF(OR(onchangeTags!K292="white",onchangeTags!K292="yellow",onchangeTags!K292="grey"),IF('Currently Exported 2'!K292=1, "have", "missing"),IF('Currently Exported 2'!K292=1, "extra", "ignore"))</f>
        <v>ignore</v>
      </c>
      <c r="L292" s="1" t="str">
        <f ca="1">IF(OR(onchangeTags!L292="white",onchangeTags!L292="yellow",onchangeTags!L292="grey"),IF('Currently Exported 2'!L292=1, "have", "missing"),IF('Currently Exported 2'!L292=1, "extra", "ignore"))</f>
        <v>ignore</v>
      </c>
      <c r="M292" s="1" t="str">
        <f ca="1">IF(OR(onchangeTags!M292="white",onchangeTags!M292="yellow",onchangeTags!M292="grey"),IF('Currently Exported 2'!M292=1, "have", "missing"),IF('Currently Exported 2'!M292=1, "extra", "ignore"))</f>
        <v>ignore</v>
      </c>
      <c r="N292" s="1" t="str">
        <f ca="1">IF(OR(onchangeTags!N292="white",onchangeTags!N292="yellow",onchangeTags!N292="grey"),IF('Currently Exported 2'!N292=1, "have", "missing"),IF('Currently Exported 2'!N292=1, "extra", "ignore"))</f>
        <v>ignore</v>
      </c>
      <c r="O292" s="1" t="str">
        <f ca="1">IF(OR(onchangeTags!O292="white",onchangeTags!O292="yellow",onchangeTags!O292="grey"),IF('Currently Exported 2'!O292=1, "have", "missing"),IF('Currently Exported 2'!O292=1, "extra", "ignore"))</f>
        <v>ignore</v>
      </c>
      <c r="P292" s="1" t="str">
        <f ca="1">IF(OR(onchangeTags!P292="white",onchangeTags!P292="yellow",onchangeTags!P292="grey"),IF('Currently Exported 2'!P292=1, "have", "missing"),IF('Currently Exported 2'!P292=1, "extra", "ignore"))</f>
        <v>ignore</v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IF(OR(onchangeTags!B293="white",onchangeTags!B293="yellow",onchangeTags!B293="grey"),IF('Currently Exported 2'!B293=1, "have", "missing"),IF('Currently Exported 2'!B293=1, "extra", "ignore"))</f>
        <v>ignore</v>
      </c>
      <c r="C293" s="1" t="str">
        <f ca="1">IF(OR(onchangeTags!C293="white",onchangeTags!C293="yellow",onchangeTags!C293="grey"),IF('Currently Exported 2'!C293=1, "have", "missing"),IF('Currently Exported 2'!C293=1, "extra", "ignore"))</f>
        <v>ignore</v>
      </c>
      <c r="D293" s="1" t="str">
        <f ca="1">IF(OR(onchangeTags!D293="white",onchangeTags!D293="yellow",onchangeTags!D293="grey"),IF('Currently Exported 2'!D293=1, "have", "missing"),IF('Currently Exported 2'!D293=1, "extra", "ignore"))</f>
        <v>ignore</v>
      </c>
      <c r="E293" s="1" t="str">
        <f ca="1">IF(OR(onchangeTags!E293="white",onchangeTags!E293="yellow",onchangeTags!E293="grey"),IF('Currently Exported 2'!E293=1, "have", "missing"),IF('Currently Exported 2'!E293=1, "extra", "ignore"))</f>
        <v>ignore</v>
      </c>
      <c r="F293" s="1" t="str">
        <f ca="1">IF(OR(onchangeTags!F293="white",onchangeTags!F293="yellow",onchangeTags!F293="grey"),IF('Currently Exported 2'!F293=1, "have", "missing"),IF('Currently Exported 2'!F293=1, "extra", "ignore"))</f>
        <v>ignore</v>
      </c>
      <c r="G293" s="1" t="str">
        <f ca="1">IF(OR(onchangeTags!G293="white",onchangeTags!G293="yellow",onchangeTags!G293="grey"),IF('Currently Exported 2'!G293=1, "have", "missing"),IF('Currently Exported 2'!G293=1, "extra", "ignore"))</f>
        <v>ignore</v>
      </c>
      <c r="H293" s="1" t="str">
        <f ca="1">IF(OR(onchangeTags!H293="white",onchangeTags!H293="yellow",onchangeTags!H293="grey"),IF('Currently Exported 2'!H293=1, "have", "missing"),IF('Currently Exported 2'!H293=1, "extra", "ignore"))</f>
        <v>ignore</v>
      </c>
      <c r="I293" s="1" t="str">
        <f ca="1">IF(OR(onchangeTags!I293="white",onchangeTags!I293="yellow",onchangeTags!I293="grey"),IF('Currently Exported 2'!I293=1, "have", "missing"),IF('Currently Exported 2'!I293=1, "extra", "ignore"))</f>
        <v>ignore</v>
      </c>
      <c r="J293" s="1" t="str">
        <f ca="1">IF(OR(onchangeTags!J293="white",onchangeTags!J293="yellow",onchangeTags!J293="grey"),IF('Currently Exported 2'!J293=1, "have", "missing"),IF('Currently Exported 2'!J293=1, "extra", "ignore"))</f>
        <v>ignore</v>
      </c>
      <c r="K293" s="1" t="str">
        <f ca="1">IF(OR(onchangeTags!K293="white",onchangeTags!K293="yellow",onchangeTags!K293="grey"),IF('Currently Exported 2'!K293=1, "have", "missing"),IF('Currently Exported 2'!K293=1, "extra", "ignore"))</f>
        <v>ignore</v>
      </c>
      <c r="L293" s="1" t="str">
        <f ca="1">IF(OR(onchangeTags!L293="white",onchangeTags!L293="yellow",onchangeTags!L293="grey"),IF('Currently Exported 2'!L293=1, "have", "missing"),IF('Currently Exported 2'!L293=1, "extra", "ignore"))</f>
        <v>ignore</v>
      </c>
      <c r="M293" s="1" t="str">
        <f ca="1">IF(OR(onchangeTags!M293="white",onchangeTags!M293="yellow",onchangeTags!M293="grey"),IF('Currently Exported 2'!M293=1, "have", "missing"),IF('Currently Exported 2'!M293=1, "extra", "ignore"))</f>
        <v>ignore</v>
      </c>
      <c r="N293" s="1" t="str">
        <f ca="1">IF(OR(onchangeTags!N293="white",onchangeTags!N293="yellow",onchangeTags!N293="grey"),IF('Currently Exported 2'!N293=1, "have", "missing"),IF('Currently Exported 2'!N293=1, "extra", "ignore"))</f>
        <v>ignore</v>
      </c>
      <c r="O293" s="1" t="str">
        <f ca="1">IF(OR(onchangeTags!O293="white",onchangeTags!O293="yellow",onchangeTags!O293="grey"),IF('Currently Exported 2'!O293=1, "have", "missing"),IF('Currently Exported 2'!O293=1, "extra", "ignore"))</f>
        <v>ignore</v>
      </c>
      <c r="P293" s="1" t="str">
        <f ca="1">IF(OR(onchangeTags!P293="white",onchangeTags!P293="yellow",onchangeTags!P293="grey"),IF('Currently Exported 2'!P293=1, "have", "missing"),IF('Currently Exported 2'!P293=1, "extra", "ignore"))</f>
        <v>ignore</v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IF(OR(onchangeTags!B294="white",onchangeTags!B294="yellow",onchangeTags!B294="grey"),IF('Currently Exported 2'!B294=1, "have", "missing"),IF('Currently Exported 2'!B294=1, "extra", "ignore"))</f>
        <v>ignore</v>
      </c>
      <c r="C294" s="1" t="str">
        <f ca="1">IF(OR(onchangeTags!C294="white",onchangeTags!C294="yellow",onchangeTags!C294="grey"),IF('Currently Exported 2'!C294=1, "have", "missing"),IF('Currently Exported 2'!C294=1, "extra", "ignore"))</f>
        <v>ignore</v>
      </c>
      <c r="D294" s="1" t="str">
        <f ca="1">IF(OR(onchangeTags!D294="white",onchangeTags!D294="yellow",onchangeTags!D294="grey"),IF('Currently Exported 2'!D294=1, "have", "missing"),IF('Currently Exported 2'!D294=1, "extra", "ignore"))</f>
        <v>ignore</v>
      </c>
      <c r="E294" s="1" t="str">
        <f ca="1">IF(OR(onchangeTags!E294="white",onchangeTags!E294="yellow",onchangeTags!E294="grey"),IF('Currently Exported 2'!E294=1, "have", "missing"),IF('Currently Exported 2'!E294=1, "extra", "ignore"))</f>
        <v>ignore</v>
      </c>
      <c r="F294" s="1" t="str">
        <f ca="1">IF(OR(onchangeTags!F294="white",onchangeTags!F294="yellow",onchangeTags!F294="grey"),IF('Currently Exported 2'!F294=1, "have", "missing"),IF('Currently Exported 2'!F294=1, "extra", "ignore"))</f>
        <v>ignore</v>
      </c>
      <c r="G294" s="1" t="str">
        <f ca="1">IF(OR(onchangeTags!G294="white",onchangeTags!G294="yellow",onchangeTags!G294="grey"),IF('Currently Exported 2'!G294=1, "have", "missing"),IF('Currently Exported 2'!G294=1, "extra", "ignore"))</f>
        <v>ignore</v>
      </c>
      <c r="H294" s="1" t="str">
        <f ca="1">IF(OR(onchangeTags!H294="white",onchangeTags!H294="yellow",onchangeTags!H294="grey"),IF('Currently Exported 2'!H294=1, "have", "missing"),IF('Currently Exported 2'!H294=1, "extra", "ignore"))</f>
        <v>ignore</v>
      </c>
      <c r="I294" s="1" t="str">
        <f ca="1">IF(OR(onchangeTags!I294="white",onchangeTags!I294="yellow",onchangeTags!I294="grey"),IF('Currently Exported 2'!I294=1, "have", "missing"),IF('Currently Exported 2'!I294=1, "extra", "ignore"))</f>
        <v>ignore</v>
      </c>
      <c r="J294" s="1" t="str">
        <f ca="1">IF(OR(onchangeTags!J294="white",onchangeTags!J294="yellow",onchangeTags!J294="grey"),IF('Currently Exported 2'!J294=1, "have", "missing"),IF('Currently Exported 2'!J294=1, "extra", "ignore"))</f>
        <v>ignore</v>
      </c>
      <c r="K294" s="1" t="str">
        <f ca="1">IF(OR(onchangeTags!K294="white",onchangeTags!K294="yellow",onchangeTags!K294="grey"),IF('Currently Exported 2'!K294=1, "have", "missing"),IF('Currently Exported 2'!K294=1, "extra", "ignore"))</f>
        <v>ignore</v>
      </c>
      <c r="L294" s="1" t="str">
        <f ca="1">IF(OR(onchangeTags!L294="white",onchangeTags!L294="yellow",onchangeTags!L294="grey"),IF('Currently Exported 2'!L294=1, "have", "missing"),IF('Currently Exported 2'!L294=1, "extra", "ignore"))</f>
        <v>ignore</v>
      </c>
      <c r="M294" s="1" t="str">
        <f ca="1">IF(OR(onchangeTags!M294="white",onchangeTags!M294="yellow",onchangeTags!M294="grey"),IF('Currently Exported 2'!M294=1, "have", "missing"),IF('Currently Exported 2'!M294=1, "extra", "ignore"))</f>
        <v>ignore</v>
      </c>
      <c r="N294" s="1" t="str">
        <f ca="1">IF(OR(onchangeTags!N294="white",onchangeTags!N294="yellow",onchangeTags!N294="grey"),IF('Currently Exported 2'!N294=1, "have", "missing"),IF('Currently Exported 2'!N294=1, "extra", "ignore"))</f>
        <v>ignore</v>
      </c>
      <c r="O294" s="1" t="str">
        <f ca="1">IF(OR(onchangeTags!O294="white",onchangeTags!O294="yellow",onchangeTags!O294="grey"),IF('Currently Exported 2'!O294=1, "have", "missing"),IF('Currently Exported 2'!O294=1, "extra", "ignore"))</f>
        <v>ignore</v>
      </c>
      <c r="P294" s="1" t="str">
        <f ca="1">IF(OR(onchangeTags!P294="white",onchangeTags!P294="yellow",onchangeTags!P294="grey"),IF('Currently Exported 2'!P294=1, "have", "missing"),IF('Currently Exported 2'!P294=1, "extra", "ignore"))</f>
        <v>ignore</v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IF(OR(onchangeTags!B295="white",onchangeTags!B295="yellow",onchangeTags!B295="grey"),IF('Currently Exported 2'!B295=1, "have", "missing"),IF('Currently Exported 2'!B295=1, "extra", "ignore"))</f>
        <v>ignore</v>
      </c>
      <c r="C295" s="1" t="str">
        <f ca="1">IF(OR(onchangeTags!C295="white",onchangeTags!C295="yellow",onchangeTags!C295="grey"),IF('Currently Exported 2'!C295=1, "have", "missing"),IF('Currently Exported 2'!C295=1, "extra", "ignore"))</f>
        <v>ignore</v>
      </c>
      <c r="D295" s="1" t="str">
        <f ca="1">IF(OR(onchangeTags!D295="white",onchangeTags!D295="yellow",onchangeTags!D295="grey"),IF('Currently Exported 2'!D295=1, "have", "missing"),IF('Currently Exported 2'!D295=1, "extra", "ignore"))</f>
        <v>ignore</v>
      </c>
      <c r="E295" s="1" t="str">
        <f ca="1">IF(OR(onchangeTags!E295="white",onchangeTags!E295="yellow",onchangeTags!E295="grey"),IF('Currently Exported 2'!E295=1, "have", "missing"),IF('Currently Exported 2'!E295=1, "extra", "ignore"))</f>
        <v>ignore</v>
      </c>
      <c r="F295" s="1" t="str">
        <f ca="1">IF(OR(onchangeTags!F295="white",onchangeTags!F295="yellow",onchangeTags!F295="grey"),IF('Currently Exported 2'!F295=1, "have", "missing"),IF('Currently Exported 2'!F295=1, "extra", "ignore"))</f>
        <v>ignore</v>
      </c>
      <c r="G295" s="1" t="str">
        <f ca="1">IF(OR(onchangeTags!G295="white",onchangeTags!G295="yellow",onchangeTags!G295="grey"),IF('Currently Exported 2'!G295=1, "have", "missing"),IF('Currently Exported 2'!G295=1, "extra", "ignore"))</f>
        <v>ignore</v>
      </c>
      <c r="H295" s="1" t="str">
        <f ca="1">IF(OR(onchangeTags!H295="white",onchangeTags!H295="yellow",onchangeTags!H295="grey"),IF('Currently Exported 2'!H295=1, "have", "missing"),IF('Currently Exported 2'!H295=1, "extra", "ignore"))</f>
        <v>ignore</v>
      </c>
      <c r="I295" s="1" t="str">
        <f ca="1">IF(OR(onchangeTags!I295="white",onchangeTags!I295="yellow",onchangeTags!I295="grey"),IF('Currently Exported 2'!I295=1, "have", "missing"),IF('Currently Exported 2'!I295=1, "extra", "ignore"))</f>
        <v>ignore</v>
      </c>
      <c r="J295" s="1" t="str">
        <f ca="1">IF(OR(onchangeTags!J295="white",onchangeTags!J295="yellow",onchangeTags!J295="grey"),IF('Currently Exported 2'!J295=1, "have", "missing"),IF('Currently Exported 2'!J295=1, "extra", "ignore"))</f>
        <v>ignore</v>
      </c>
      <c r="K295" s="1" t="str">
        <f ca="1">IF(OR(onchangeTags!K295="white",onchangeTags!K295="yellow",onchangeTags!K295="grey"),IF('Currently Exported 2'!K295=1, "have", "missing"),IF('Currently Exported 2'!K295=1, "extra", "ignore"))</f>
        <v>ignore</v>
      </c>
      <c r="L295" s="1" t="str">
        <f ca="1">IF(OR(onchangeTags!L295="white",onchangeTags!L295="yellow",onchangeTags!L295="grey"),IF('Currently Exported 2'!L295=1, "have", "missing"),IF('Currently Exported 2'!L295=1, "extra", "ignore"))</f>
        <v>ignore</v>
      </c>
      <c r="M295" s="1" t="str">
        <f ca="1">IF(OR(onchangeTags!M295="white",onchangeTags!M295="yellow",onchangeTags!M295="grey"),IF('Currently Exported 2'!M295=1, "have", "missing"),IF('Currently Exported 2'!M295=1, "extra", "ignore"))</f>
        <v>ignore</v>
      </c>
      <c r="N295" s="1" t="str">
        <f ca="1">IF(OR(onchangeTags!N295="white",onchangeTags!N295="yellow",onchangeTags!N295="grey"),IF('Currently Exported 2'!N295=1, "have", "missing"),IF('Currently Exported 2'!N295=1, "extra", "ignore"))</f>
        <v>ignore</v>
      </c>
      <c r="O295" s="1" t="str">
        <f ca="1">IF(OR(onchangeTags!O295="white",onchangeTags!O295="yellow",onchangeTags!O295="grey"),IF('Currently Exported 2'!O295=1, "have", "missing"),IF('Currently Exported 2'!O295=1, "extra", "ignore"))</f>
        <v>ignore</v>
      </c>
      <c r="P295" s="1" t="str">
        <f ca="1">IF(OR(onchangeTags!P295="white",onchangeTags!P295="yellow",onchangeTags!P295="grey"),IF('Currently Exported 2'!P295=1, "have", "missing"),IF('Currently Exported 2'!P295=1, "extra", "ignore"))</f>
        <v>ignore</v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IF(OR(onchangeTags!B296="white",onchangeTags!B296="yellow",onchangeTags!B296="grey"),IF('Currently Exported 2'!B296=1, "have", "missing"),IF('Currently Exported 2'!B296=1, "extra", "ignore"))</f>
        <v>ignore</v>
      </c>
      <c r="C296" s="1" t="str">
        <f ca="1">IF(OR(onchangeTags!C296="white",onchangeTags!C296="yellow",onchangeTags!C296="grey"),IF('Currently Exported 2'!C296=1, "have", "missing"),IF('Currently Exported 2'!C296=1, "extra", "ignore"))</f>
        <v>ignore</v>
      </c>
      <c r="D296" s="1" t="str">
        <f ca="1">IF(OR(onchangeTags!D296="white",onchangeTags!D296="yellow",onchangeTags!D296="grey"),IF('Currently Exported 2'!D296=1, "have", "missing"),IF('Currently Exported 2'!D296=1, "extra", "ignore"))</f>
        <v>ignore</v>
      </c>
      <c r="E296" s="1" t="str">
        <f ca="1">IF(OR(onchangeTags!E296="white",onchangeTags!E296="yellow",onchangeTags!E296="grey"),IF('Currently Exported 2'!E296=1, "have", "missing"),IF('Currently Exported 2'!E296=1, "extra", "ignore"))</f>
        <v>ignore</v>
      </c>
      <c r="F296" s="1" t="str">
        <f ca="1">IF(OR(onchangeTags!F296="white",onchangeTags!F296="yellow",onchangeTags!F296="grey"),IF('Currently Exported 2'!F296=1, "have", "missing"),IF('Currently Exported 2'!F296=1, "extra", "ignore"))</f>
        <v>ignore</v>
      </c>
      <c r="G296" s="1" t="str">
        <f ca="1">IF(OR(onchangeTags!G296="white",onchangeTags!G296="yellow",onchangeTags!G296="grey"),IF('Currently Exported 2'!G296=1, "have", "missing"),IF('Currently Exported 2'!G296=1, "extra", "ignore"))</f>
        <v>ignore</v>
      </c>
      <c r="H296" s="1" t="str">
        <f ca="1">IF(OR(onchangeTags!H296="white",onchangeTags!H296="yellow",onchangeTags!H296="grey"),IF('Currently Exported 2'!H296=1, "have", "missing"),IF('Currently Exported 2'!H296=1, "extra", "ignore"))</f>
        <v>ignore</v>
      </c>
      <c r="I296" s="1" t="str">
        <f ca="1">IF(OR(onchangeTags!I296="white",onchangeTags!I296="yellow",onchangeTags!I296="grey"),IF('Currently Exported 2'!I296=1, "have", "missing"),IF('Currently Exported 2'!I296=1, "extra", "ignore"))</f>
        <v>ignore</v>
      </c>
      <c r="J296" s="1" t="str">
        <f ca="1">IF(OR(onchangeTags!J296="white",onchangeTags!J296="yellow",onchangeTags!J296="grey"),IF('Currently Exported 2'!J296=1, "have", "missing"),IF('Currently Exported 2'!J296=1, "extra", "ignore"))</f>
        <v>ignore</v>
      </c>
      <c r="K296" s="1" t="str">
        <f ca="1">IF(OR(onchangeTags!K296="white",onchangeTags!K296="yellow",onchangeTags!K296="grey"),IF('Currently Exported 2'!K296=1, "have", "missing"),IF('Currently Exported 2'!K296=1, "extra", "ignore"))</f>
        <v>ignore</v>
      </c>
      <c r="L296" s="1" t="str">
        <f ca="1">IF(OR(onchangeTags!L296="white",onchangeTags!L296="yellow",onchangeTags!L296="grey"),IF('Currently Exported 2'!L296=1, "have", "missing"),IF('Currently Exported 2'!L296=1, "extra", "ignore"))</f>
        <v>ignore</v>
      </c>
      <c r="M296" s="1" t="str">
        <f ca="1">IF(OR(onchangeTags!M296="white",onchangeTags!M296="yellow",onchangeTags!M296="grey"),IF('Currently Exported 2'!M296=1, "have", "missing"),IF('Currently Exported 2'!M296=1, "extra", "ignore"))</f>
        <v>ignore</v>
      </c>
      <c r="N296" s="1" t="str">
        <f ca="1">IF(OR(onchangeTags!N296="white",onchangeTags!N296="yellow",onchangeTags!N296="grey"),IF('Currently Exported 2'!N296=1, "have", "missing"),IF('Currently Exported 2'!N296=1, "extra", "ignore"))</f>
        <v>ignore</v>
      </c>
      <c r="O296" s="1" t="str">
        <f ca="1">IF(OR(onchangeTags!O296="white",onchangeTags!O296="yellow",onchangeTags!O296="grey"),IF('Currently Exported 2'!O296=1, "have", "missing"),IF('Currently Exported 2'!O296=1, "extra", "ignore"))</f>
        <v>ignore</v>
      </c>
      <c r="P296" s="1" t="str">
        <f ca="1">IF(OR(onchangeTags!P296="white",onchangeTags!P296="yellow",onchangeTags!P296="grey"),IF('Currently Exported 2'!P296=1, "have", "missing"),IF('Currently Exported 2'!P296=1, "extra", "ignore"))</f>
        <v>ignore</v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IF(OR(onchangeTags!B297="white",onchangeTags!B297="yellow",onchangeTags!B297="grey"),IF('Currently Exported 2'!B297=1, "have", "missing"),IF('Currently Exported 2'!B297=1, "extra", "ignore"))</f>
        <v>ignore</v>
      </c>
      <c r="C297" s="1" t="str">
        <f ca="1">IF(OR(onchangeTags!C297="white",onchangeTags!C297="yellow",onchangeTags!C297="grey"),IF('Currently Exported 2'!C297=1, "have", "missing"),IF('Currently Exported 2'!C297=1, "extra", "ignore"))</f>
        <v>ignore</v>
      </c>
      <c r="D297" s="1" t="str">
        <f ca="1">IF(OR(onchangeTags!D297="white",onchangeTags!D297="yellow",onchangeTags!D297="grey"),IF('Currently Exported 2'!D297=1, "have", "missing"),IF('Currently Exported 2'!D297=1, "extra", "ignore"))</f>
        <v>ignore</v>
      </c>
      <c r="E297" s="1" t="str">
        <f ca="1">IF(OR(onchangeTags!E297="white",onchangeTags!E297="yellow",onchangeTags!E297="grey"),IF('Currently Exported 2'!E297=1, "have", "missing"),IF('Currently Exported 2'!E297=1, "extra", "ignore"))</f>
        <v>ignore</v>
      </c>
      <c r="F297" s="1" t="str">
        <f ca="1">IF(OR(onchangeTags!F297="white",onchangeTags!F297="yellow",onchangeTags!F297="grey"),IF('Currently Exported 2'!F297=1, "have", "missing"),IF('Currently Exported 2'!F297=1, "extra", "ignore"))</f>
        <v>ignore</v>
      </c>
      <c r="G297" s="1" t="str">
        <f ca="1">IF(OR(onchangeTags!G297="white",onchangeTags!G297="yellow",onchangeTags!G297="grey"),IF('Currently Exported 2'!G297=1, "have", "missing"),IF('Currently Exported 2'!G297=1, "extra", "ignore"))</f>
        <v>ignore</v>
      </c>
      <c r="H297" s="1" t="str">
        <f ca="1">IF(OR(onchangeTags!H297="white",onchangeTags!H297="yellow",onchangeTags!H297="grey"),IF('Currently Exported 2'!H297=1, "have", "missing"),IF('Currently Exported 2'!H297=1, "extra", "ignore"))</f>
        <v>ignore</v>
      </c>
      <c r="I297" s="1" t="str">
        <f ca="1">IF(OR(onchangeTags!I297="white",onchangeTags!I297="yellow",onchangeTags!I297="grey"),IF('Currently Exported 2'!I297=1, "have", "missing"),IF('Currently Exported 2'!I297=1, "extra", "ignore"))</f>
        <v>ignore</v>
      </c>
      <c r="J297" s="1" t="str">
        <f ca="1">IF(OR(onchangeTags!J297="white",onchangeTags!J297="yellow",onchangeTags!J297="grey"),IF('Currently Exported 2'!J297=1, "have", "missing"),IF('Currently Exported 2'!J297=1, "extra", "ignore"))</f>
        <v>ignore</v>
      </c>
      <c r="K297" s="1" t="str">
        <f ca="1">IF(OR(onchangeTags!K297="white",onchangeTags!K297="yellow",onchangeTags!K297="grey"),IF('Currently Exported 2'!K297=1, "have", "missing"),IF('Currently Exported 2'!K297=1, "extra", "ignore"))</f>
        <v>ignore</v>
      </c>
      <c r="L297" s="1" t="str">
        <f ca="1">IF(OR(onchangeTags!L297="white",onchangeTags!L297="yellow",onchangeTags!L297="grey"),IF('Currently Exported 2'!L297=1, "have", "missing"),IF('Currently Exported 2'!L297=1, "extra", "ignore"))</f>
        <v>ignore</v>
      </c>
      <c r="M297" s="1" t="str">
        <f ca="1">IF(OR(onchangeTags!M297="white",onchangeTags!M297="yellow",onchangeTags!M297="grey"),IF('Currently Exported 2'!M297=1, "have", "missing"),IF('Currently Exported 2'!M297=1, "extra", "ignore"))</f>
        <v>ignore</v>
      </c>
      <c r="N297" s="1" t="str">
        <f ca="1">IF(OR(onchangeTags!N297="white",onchangeTags!N297="yellow",onchangeTags!N297="grey"),IF('Currently Exported 2'!N297=1, "have", "missing"),IF('Currently Exported 2'!N297=1, "extra", "ignore"))</f>
        <v>ignore</v>
      </c>
      <c r="O297" s="1" t="str">
        <f ca="1">IF(OR(onchangeTags!O297="white",onchangeTags!O297="yellow",onchangeTags!O297="grey"),IF('Currently Exported 2'!O297=1, "have", "missing"),IF('Currently Exported 2'!O297=1, "extra", "ignore"))</f>
        <v>ignore</v>
      </c>
      <c r="P297" s="1" t="str">
        <f ca="1">IF(OR(onchangeTags!P297="white",onchangeTags!P297="yellow",onchangeTags!P297="grey"),IF('Currently Exported 2'!P297=1, "have", "missing"),IF('Currently Exported 2'!P297=1, "extra", "ignore"))</f>
        <v>ignore</v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IF(OR(onchangeTags!B298="white",onchangeTags!B298="yellow",onchangeTags!B298="grey"),IF('Currently Exported 2'!B298=1, "have", "missing"),IF('Currently Exported 2'!B298=1, "extra", "ignore"))</f>
        <v>ignore</v>
      </c>
      <c r="C298" s="1" t="str">
        <f ca="1">IF(OR(onchangeTags!C298="white",onchangeTags!C298="yellow",onchangeTags!C298="grey"),IF('Currently Exported 2'!C298=1, "have", "missing"),IF('Currently Exported 2'!C298=1, "extra", "ignore"))</f>
        <v>ignore</v>
      </c>
      <c r="D298" s="1" t="str">
        <f ca="1">IF(OR(onchangeTags!D298="white",onchangeTags!D298="yellow",onchangeTags!D298="grey"),IF('Currently Exported 2'!D298=1, "have", "missing"),IF('Currently Exported 2'!D298=1, "extra", "ignore"))</f>
        <v>ignore</v>
      </c>
      <c r="E298" s="1" t="str">
        <f ca="1">IF(OR(onchangeTags!E298="white",onchangeTags!E298="yellow",onchangeTags!E298="grey"),IF('Currently Exported 2'!E298=1, "have", "missing"),IF('Currently Exported 2'!E298=1, "extra", "ignore"))</f>
        <v>ignore</v>
      </c>
      <c r="F298" s="1" t="str">
        <f ca="1">IF(OR(onchangeTags!F298="white",onchangeTags!F298="yellow",onchangeTags!F298="grey"),IF('Currently Exported 2'!F298=1, "have", "missing"),IF('Currently Exported 2'!F298=1, "extra", "ignore"))</f>
        <v>ignore</v>
      </c>
      <c r="G298" s="1" t="str">
        <f ca="1">IF(OR(onchangeTags!G298="white",onchangeTags!G298="yellow",onchangeTags!G298="grey"),IF('Currently Exported 2'!G298=1, "have", "missing"),IF('Currently Exported 2'!G298=1, "extra", "ignore"))</f>
        <v>ignore</v>
      </c>
      <c r="H298" s="1" t="str">
        <f ca="1">IF(OR(onchangeTags!H298="white",onchangeTags!H298="yellow",onchangeTags!H298="grey"),IF('Currently Exported 2'!H298=1, "have", "missing"),IF('Currently Exported 2'!H298=1, "extra", "ignore"))</f>
        <v>ignore</v>
      </c>
      <c r="I298" s="1" t="str">
        <f ca="1">IF(OR(onchangeTags!I298="white",onchangeTags!I298="yellow",onchangeTags!I298="grey"),IF('Currently Exported 2'!I298=1, "have", "missing"),IF('Currently Exported 2'!I298=1, "extra", "ignore"))</f>
        <v>ignore</v>
      </c>
      <c r="J298" s="1" t="str">
        <f ca="1">IF(OR(onchangeTags!J298="white",onchangeTags!J298="yellow",onchangeTags!J298="grey"),IF('Currently Exported 2'!J298=1, "have", "missing"),IF('Currently Exported 2'!J298=1, "extra", "ignore"))</f>
        <v>ignore</v>
      </c>
      <c r="K298" s="1" t="str">
        <f ca="1">IF(OR(onchangeTags!K298="white",onchangeTags!K298="yellow",onchangeTags!K298="grey"),IF('Currently Exported 2'!K298=1, "have", "missing"),IF('Currently Exported 2'!K298=1, "extra", "ignore"))</f>
        <v>ignore</v>
      </c>
      <c r="L298" s="1" t="str">
        <f ca="1">IF(OR(onchangeTags!L298="white",onchangeTags!L298="yellow",onchangeTags!L298="grey"),IF('Currently Exported 2'!L298=1, "have", "missing"),IF('Currently Exported 2'!L298=1, "extra", "ignore"))</f>
        <v>ignore</v>
      </c>
      <c r="M298" s="1" t="str">
        <f ca="1">IF(OR(onchangeTags!M298="white",onchangeTags!M298="yellow",onchangeTags!M298="grey"),IF('Currently Exported 2'!M298=1, "have", "missing"),IF('Currently Exported 2'!M298=1, "extra", "ignore"))</f>
        <v>ignore</v>
      </c>
      <c r="N298" s="1" t="str">
        <f ca="1">IF(OR(onchangeTags!N298="white",onchangeTags!N298="yellow",onchangeTags!N298="grey"),IF('Currently Exported 2'!N298=1, "have", "missing"),IF('Currently Exported 2'!N298=1, "extra", "ignore"))</f>
        <v>ignore</v>
      </c>
      <c r="O298" s="1" t="str">
        <f ca="1">IF(OR(onchangeTags!O298="white",onchangeTags!O298="yellow",onchangeTags!O298="grey"),IF('Currently Exported 2'!O298=1, "have", "missing"),IF('Currently Exported 2'!O298=1, "extra", "ignore"))</f>
        <v>ignore</v>
      </c>
      <c r="P298" s="1" t="str">
        <f ca="1">IF(OR(onchangeTags!P298="white",onchangeTags!P298="yellow",onchangeTags!P298="grey"),IF('Currently Exported 2'!P298=1, "have", "missing"),IF('Currently Exported 2'!P298=1, "extra", "ignore"))</f>
        <v>ignore</v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IF(OR(onchangeTags!B299="white",onchangeTags!B299="yellow",onchangeTags!B299="grey"),IF('Currently Exported 2'!B299=1, "have", "missing"),IF('Currently Exported 2'!B299=1, "extra", "ignore"))</f>
        <v>ignore</v>
      </c>
      <c r="C299" s="1" t="str">
        <f ca="1">IF(OR(onchangeTags!C299="white",onchangeTags!C299="yellow",onchangeTags!C299="grey"),IF('Currently Exported 2'!C299=1, "have", "missing"),IF('Currently Exported 2'!C299=1, "extra", "ignore"))</f>
        <v>ignore</v>
      </c>
      <c r="D299" s="1" t="str">
        <f ca="1">IF(OR(onchangeTags!D299="white",onchangeTags!D299="yellow",onchangeTags!D299="grey"),IF('Currently Exported 2'!D299=1, "have", "missing"),IF('Currently Exported 2'!D299=1, "extra", "ignore"))</f>
        <v>ignore</v>
      </c>
      <c r="E299" s="1" t="str">
        <f ca="1">IF(OR(onchangeTags!E299="white",onchangeTags!E299="yellow",onchangeTags!E299="grey"),IF('Currently Exported 2'!E299=1, "have", "missing"),IF('Currently Exported 2'!E299=1, "extra", "ignore"))</f>
        <v>ignore</v>
      </c>
      <c r="F299" s="1" t="str">
        <f ca="1">IF(OR(onchangeTags!F299="white",onchangeTags!F299="yellow",onchangeTags!F299="grey"),IF('Currently Exported 2'!F299=1, "have", "missing"),IF('Currently Exported 2'!F299=1, "extra", "ignore"))</f>
        <v>ignore</v>
      </c>
      <c r="G299" s="1" t="str">
        <f ca="1">IF(OR(onchangeTags!G299="white",onchangeTags!G299="yellow",onchangeTags!G299="grey"),IF('Currently Exported 2'!G299=1, "have", "missing"),IF('Currently Exported 2'!G299=1, "extra", "ignore"))</f>
        <v>ignore</v>
      </c>
      <c r="H299" s="1" t="str">
        <f ca="1">IF(OR(onchangeTags!H299="white",onchangeTags!H299="yellow",onchangeTags!H299="grey"),IF('Currently Exported 2'!H299=1, "have", "missing"),IF('Currently Exported 2'!H299=1, "extra", "ignore"))</f>
        <v>ignore</v>
      </c>
      <c r="I299" s="1" t="str">
        <f ca="1">IF(OR(onchangeTags!I299="white",onchangeTags!I299="yellow",onchangeTags!I299="grey"),IF('Currently Exported 2'!I299=1, "have", "missing"),IF('Currently Exported 2'!I299=1, "extra", "ignore"))</f>
        <v>ignore</v>
      </c>
      <c r="J299" s="1" t="str">
        <f ca="1">IF(OR(onchangeTags!J299="white",onchangeTags!J299="yellow",onchangeTags!J299="grey"),IF('Currently Exported 2'!J299=1, "have", "missing"),IF('Currently Exported 2'!J299=1, "extra", "ignore"))</f>
        <v>ignore</v>
      </c>
      <c r="K299" s="1" t="str">
        <f ca="1">IF(OR(onchangeTags!K299="white",onchangeTags!K299="yellow",onchangeTags!K299="grey"),IF('Currently Exported 2'!K299=1, "have", "missing"),IF('Currently Exported 2'!K299=1, "extra", "ignore"))</f>
        <v>ignore</v>
      </c>
      <c r="L299" s="1" t="str">
        <f ca="1">IF(OR(onchangeTags!L299="white",onchangeTags!L299="yellow",onchangeTags!L299="grey"),IF('Currently Exported 2'!L299=1, "have", "missing"),IF('Currently Exported 2'!L299=1, "extra", "ignore"))</f>
        <v>ignore</v>
      </c>
      <c r="M299" s="1" t="str">
        <f ca="1">IF(OR(onchangeTags!M299="white",onchangeTags!M299="yellow",onchangeTags!M299="grey"),IF('Currently Exported 2'!M299=1, "have", "missing"),IF('Currently Exported 2'!M299=1, "extra", "ignore"))</f>
        <v>ignore</v>
      </c>
      <c r="N299" s="1" t="str">
        <f ca="1">IF(OR(onchangeTags!N299="white",onchangeTags!N299="yellow",onchangeTags!N299="grey"),IF('Currently Exported 2'!N299=1, "have", "missing"),IF('Currently Exported 2'!N299=1, "extra", "ignore"))</f>
        <v>ignore</v>
      </c>
      <c r="O299" s="1" t="str">
        <f ca="1">IF(OR(onchangeTags!O299="white",onchangeTags!O299="yellow",onchangeTags!O299="grey"),IF('Currently Exported 2'!O299=1, "have", "missing"),IF('Currently Exported 2'!O299=1, "extra", "ignore"))</f>
        <v>ignore</v>
      </c>
      <c r="P299" s="1" t="str">
        <f ca="1">IF(OR(onchangeTags!P299="white",onchangeTags!P299="yellow",onchangeTags!P299="grey"),IF('Currently Exported 2'!P299=1, "have", "missing"),IF('Currently Exported 2'!P299=1, "extra", "ignore"))</f>
        <v>ignore</v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IF(OR(onchangeTags!B300="white",onchangeTags!B300="yellow",onchangeTags!B300="grey"),IF('Currently Exported 2'!B300=1, "have", "missing"),IF('Currently Exported 2'!B300=1, "extra", "ignore"))</f>
        <v>ignore</v>
      </c>
      <c r="C300" s="1" t="str">
        <f ca="1">IF(OR(onchangeTags!C300="white",onchangeTags!C300="yellow",onchangeTags!C300="grey"),IF('Currently Exported 2'!C300=1, "have", "missing"),IF('Currently Exported 2'!C300=1, "extra", "ignore"))</f>
        <v>ignore</v>
      </c>
      <c r="D300" s="1" t="str">
        <f ca="1">IF(OR(onchangeTags!D300="white",onchangeTags!D300="yellow",onchangeTags!D300="grey"),IF('Currently Exported 2'!D300=1, "have", "missing"),IF('Currently Exported 2'!D300=1, "extra", "ignore"))</f>
        <v>ignore</v>
      </c>
      <c r="E300" s="1" t="str">
        <f ca="1">IF(OR(onchangeTags!E300="white",onchangeTags!E300="yellow",onchangeTags!E300="grey"),IF('Currently Exported 2'!E300=1, "have", "missing"),IF('Currently Exported 2'!E300=1, "extra", "ignore"))</f>
        <v>ignore</v>
      </c>
      <c r="F300" s="1" t="str">
        <f ca="1">IF(OR(onchangeTags!F300="white",onchangeTags!F300="yellow",onchangeTags!F300="grey"),IF('Currently Exported 2'!F300=1, "have", "missing"),IF('Currently Exported 2'!F300=1, "extra", "ignore"))</f>
        <v>ignore</v>
      </c>
      <c r="G300" s="1" t="str">
        <f ca="1">IF(OR(onchangeTags!G300="white",onchangeTags!G300="yellow",onchangeTags!G300="grey"),IF('Currently Exported 2'!G300=1, "have", "missing"),IF('Currently Exported 2'!G300=1, "extra", "ignore"))</f>
        <v>ignore</v>
      </c>
      <c r="H300" s="1" t="str">
        <f ca="1">IF(OR(onchangeTags!H300="white",onchangeTags!H300="yellow",onchangeTags!H300="grey"),IF('Currently Exported 2'!H300=1, "have", "missing"),IF('Currently Exported 2'!H300=1, "extra", "ignore"))</f>
        <v>ignore</v>
      </c>
      <c r="I300" s="1" t="str">
        <f ca="1">IF(OR(onchangeTags!I300="white",onchangeTags!I300="yellow",onchangeTags!I300="grey"),IF('Currently Exported 2'!I300=1, "have", "missing"),IF('Currently Exported 2'!I300=1, "extra", "ignore"))</f>
        <v>ignore</v>
      </c>
      <c r="J300" s="1" t="str">
        <f ca="1">IF(OR(onchangeTags!J300="white",onchangeTags!J300="yellow",onchangeTags!J300="grey"),IF('Currently Exported 2'!J300=1, "have", "missing"),IF('Currently Exported 2'!J300=1, "extra", "ignore"))</f>
        <v>ignore</v>
      </c>
      <c r="K300" s="1" t="str">
        <f ca="1">IF(OR(onchangeTags!K300="white",onchangeTags!K300="yellow",onchangeTags!K300="grey"),IF('Currently Exported 2'!K300=1, "have", "missing"),IF('Currently Exported 2'!K300=1, "extra", "ignore"))</f>
        <v>ignore</v>
      </c>
      <c r="L300" s="1" t="str">
        <f ca="1">IF(OR(onchangeTags!L300="white",onchangeTags!L300="yellow",onchangeTags!L300="grey"),IF('Currently Exported 2'!L300=1, "have", "missing"),IF('Currently Exported 2'!L300=1, "extra", "ignore"))</f>
        <v>ignore</v>
      </c>
      <c r="M300" s="1" t="str">
        <f ca="1">IF(OR(onchangeTags!M300="white",onchangeTags!M300="yellow",onchangeTags!M300="grey"),IF('Currently Exported 2'!M300=1, "have", "missing"),IF('Currently Exported 2'!M300=1, "extra", "ignore"))</f>
        <v>ignore</v>
      </c>
      <c r="N300" s="1" t="str">
        <f ca="1">IF(OR(onchangeTags!N300="white",onchangeTags!N300="yellow",onchangeTags!N300="grey"),IF('Currently Exported 2'!N300=1, "have", "missing"),IF('Currently Exported 2'!N300=1, "extra", "ignore"))</f>
        <v>ignore</v>
      </c>
      <c r="O300" s="1" t="str">
        <f ca="1">IF(OR(onchangeTags!O300="white",onchangeTags!O300="yellow",onchangeTags!O300="grey"),IF('Currently Exported 2'!O300=1, "have", "missing"),IF('Currently Exported 2'!O300=1, "extra", "ignore"))</f>
        <v>ignore</v>
      </c>
      <c r="P300" s="1" t="str">
        <f ca="1">IF(OR(onchangeTags!P300="white",onchangeTags!P300="yellow",onchangeTags!P300="grey"),IF('Currently Exported 2'!P300=1, "have", "missing"),IF('Currently Exported 2'!P300=1, "extra", "ignore"))</f>
        <v>ignore</v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IF(OR(onchangeTags!B301="white",onchangeTags!B301="yellow",onchangeTags!B301="grey"),IF('Currently Exported 2'!B301=1, "have", "missing"),IF('Currently Exported 2'!B301=1, "extra", "ignore"))</f>
        <v>ignore</v>
      </c>
      <c r="C301" s="1" t="str">
        <f ca="1">IF(OR(onchangeTags!C301="white",onchangeTags!C301="yellow",onchangeTags!C301="grey"),IF('Currently Exported 2'!C301=1, "have", "missing"),IF('Currently Exported 2'!C301=1, "extra", "ignore"))</f>
        <v>ignore</v>
      </c>
      <c r="D301" s="1" t="str">
        <f ca="1">IF(OR(onchangeTags!D301="white",onchangeTags!D301="yellow",onchangeTags!D301="grey"),IF('Currently Exported 2'!D301=1, "have", "missing"),IF('Currently Exported 2'!D301=1, "extra", "ignore"))</f>
        <v>ignore</v>
      </c>
      <c r="E301" s="1" t="str">
        <f ca="1">IF(OR(onchangeTags!E301="white",onchangeTags!E301="yellow",onchangeTags!E301="grey"),IF('Currently Exported 2'!E301=1, "have", "missing"),IF('Currently Exported 2'!E301=1, "extra", "ignore"))</f>
        <v>ignore</v>
      </c>
      <c r="F301" s="1" t="str">
        <f ca="1">IF(OR(onchangeTags!F301="white",onchangeTags!F301="yellow",onchangeTags!F301="grey"),IF('Currently Exported 2'!F301=1, "have", "missing"),IF('Currently Exported 2'!F301=1, "extra", "ignore"))</f>
        <v>ignore</v>
      </c>
      <c r="G301" s="1" t="str">
        <f ca="1">IF(OR(onchangeTags!G301="white",onchangeTags!G301="yellow",onchangeTags!G301="grey"),IF('Currently Exported 2'!G301=1, "have", "missing"),IF('Currently Exported 2'!G301=1, "extra", "ignore"))</f>
        <v>ignore</v>
      </c>
      <c r="H301" s="1" t="str">
        <f ca="1">IF(OR(onchangeTags!H301="white",onchangeTags!H301="yellow",onchangeTags!H301="grey"),IF('Currently Exported 2'!H301=1, "have", "missing"),IF('Currently Exported 2'!H301=1, "extra", "ignore"))</f>
        <v>ignore</v>
      </c>
      <c r="I301" s="1" t="str">
        <f ca="1">IF(OR(onchangeTags!I301="white",onchangeTags!I301="yellow",onchangeTags!I301="grey"),IF('Currently Exported 2'!I301=1, "have", "missing"),IF('Currently Exported 2'!I301=1, "extra", "ignore"))</f>
        <v>ignore</v>
      </c>
      <c r="J301" s="1" t="str">
        <f ca="1">IF(OR(onchangeTags!J301="white",onchangeTags!J301="yellow",onchangeTags!J301="grey"),IF('Currently Exported 2'!J301=1, "have", "missing"),IF('Currently Exported 2'!J301=1, "extra", "ignore"))</f>
        <v>ignore</v>
      </c>
      <c r="K301" s="1" t="str">
        <f ca="1">IF(OR(onchangeTags!K301="white",onchangeTags!K301="yellow",onchangeTags!K301="grey"),IF('Currently Exported 2'!K301=1, "have", "missing"),IF('Currently Exported 2'!K301=1, "extra", "ignore"))</f>
        <v>ignore</v>
      </c>
      <c r="L301" s="1" t="str">
        <f ca="1">IF(OR(onchangeTags!L301="white",onchangeTags!L301="yellow",onchangeTags!L301="grey"),IF('Currently Exported 2'!L301=1, "have", "missing"),IF('Currently Exported 2'!L301=1, "extra", "ignore"))</f>
        <v>ignore</v>
      </c>
      <c r="M301" s="1" t="str">
        <f ca="1">IF(OR(onchangeTags!M301="white",onchangeTags!M301="yellow",onchangeTags!M301="grey"),IF('Currently Exported 2'!M301=1, "have", "missing"),IF('Currently Exported 2'!M301=1, "extra", "ignore"))</f>
        <v>ignore</v>
      </c>
      <c r="N301" s="1" t="str">
        <f ca="1">IF(OR(onchangeTags!N301="white",onchangeTags!N301="yellow",onchangeTags!N301="grey"),IF('Currently Exported 2'!N301=1, "have", "missing"),IF('Currently Exported 2'!N301=1, "extra", "ignore"))</f>
        <v>ignore</v>
      </c>
      <c r="O301" s="1" t="str">
        <f ca="1">IF(OR(onchangeTags!O301="white",onchangeTags!O301="yellow",onchangeTags!O301="grey"),IF('Currently Exported 2'!O301=1, "have", "missing"),IF('Currently Exported 2'!O301=1, "extra", "ignore"))</f>
        <v>ignore</v>
      </c>
      <c r="P301" s="1" t="str">
        <f ca="1">IF(OR(onchangeTags!P301="white",onchangeTags!P301="yellow",onchangeTags!P301="grey"),IF('Currently Exported 2'!P301=1, "have", "missing"),IF('Currently Exported 2'!P301=1, "extra", "ignore"))</f>
        <v>ignore</v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IF(OR(onchangeTags!B302="white",onchangeTags!B302="yellow",onchangeTags!B302="grey"),IF('Currently Exported 2'!B302=1, "have", "missing"),IF('Currently Exported 2'!B302=1, "extra", "ignore"))</f>
        <v>ignore</v>
      </c>
      <c r="C302" s="1" t="str">
        <f ca="1">IF(OR(onchangeTags!C302="white",onchangeTags!C302="yellow",onchangeTags!C302="grey"),IF('Currently Exported 2'!C302=1, "have", "missing"),IF('Currently Exported 2'!C302=1, "extra", "ignore"))</f>
        <v>ignore</v>
      </c>
      <c r="D302" s="1" t="str">
        <f ca="1">IF(OR(onchangeTags!D302="white",onchangeTags!D302="yellow",onchangeTags!D302="grey"),IF('Currently Exported 2'!D302=1, "have", "missing"),IF('Currently Exported 2'!D302=1, "extra", "ignore"))</f>
        <v>ignore</v>
      </c>
      <c r="E302" s="1" t="str">
        <f ca="1">IF(OR(onchangeTags!E302="white",onchangeTags!E302="yellow",onchangeTags!E302="grey"),IF('Currently Exported 2'!E302=1, "have", "missing"),IF('Currently Exported 2'!E302=1, "extra", "ignore"))</f>
        <v>ignore</v>
      </c>
      <c r="F302" s="1" t="str">
        <f ca="1">IF(OR(onchangeTags!F302="white",onchangeTags!F302="yellow",onchangeTags!F302="grey"),IF('Currently Exported 2'!F302=1, "have", "missing"),IF('Currently Exported 2'!F302=1, "extra", "ignore"))</f>
        <v>ignore</v>
      </c>
      <c r="G302" s="1" t="str">
        <f ca="1">IF(OR(onchangeTags!G302="white",onchangeTags!G302="yellow",onchangeTags!G302="grey"),IF('Currently Exported 2'!G302=1, "have", "missing"),IF('Currently Exported 2'!G302=1, "extra", "ignore"))</f>
        <v>ignore</v>
      </c>
      <c r="H302" s="1" t="str">
        <f ca="1">IF(OR(onchangeTags!H302="white",onchangeTags!H302="yellow",onchangeTags!H302="grey"),IF('Currently Exported 2'!H302=1, "have", "missing"),IF('Currently Exported 2'!H302=1, "extra", "ignore"))</f>
        <v>ignore</v>
      </c>
      <c r="I302" s="1" t="str">
        <f ca="1">IF(OR(onchangeTags!I302="white",onchangeTags!I302="yellow",onchangeTags!I302="grey"),IF('Currently Exported 2'!I302=1, "have", "missing"),IF('Currently Exported 2'!I302=1, "extra", "ignore"))</f>
        <v>ignore</v>
      </c>
      <c r="J302" s="1" t="str">
        <f ca="1">IF(OR(onchangeTags!J302="white",onchangeTags!J302="yellow",onchangeTags!J302="grey"),IF('Currently Exported 2'!J302=1, "have", "missing"),IF('Currently Exported 2'!J302=1, "extra", "ignore"))</f>
        <v>ignore</v>
      </c>
      <c r="K302" s="1" t="str">
        <f ca="1">IF(OR(onchangeTags!K302="white",onchangeTags!K302="yellow",onchangeTags!K302="grey"),IF('Currently Exported 2'!K302=1, "have", "missing"),IF('Currently Exported 2'!K302=1, "extra", "ignore"))</f>
        <v>ignore</v>
      </c>
      <c r="L302" s="1" t="str">
        <f ca="1">IF(OR(onchangeTags!L302="white",onchangeTags!L302="yellow",onchangeTags!L302="grey"),IF('Currently Exported 2'!L302=1, "have", "missing"),IF('Currently Exported 2'!L302=1, "extra", "ignore"))</f>
        <v>ignore</v>
      </c>
      <c r="M302" s="1" t="str">
        <f ca="1">IF(OR(onchangeTags!M302="white",onchangeTags!M302="yellow",onchangeTags!M302="grey"),IF('Currently Exported 2'!M302=1, "have", "missing"),IF('Currently Exported 2'!M302=1, "extra", "ignore"))</f>
        <v>ignore</v>
      </c>
      <c r="N302" s="1" t="str">
        <f ca="1">IF(OR(onchangeTags!N302="white",onchangeTags!N302="yellow",onchangeTags!N302="grey"),IF('Currently Exported 2'!N302=1, "have", "missing"),IF('Currently Exported 2'!N302=1, "extra", "ignore"))</f>
        <v>ignore</v>
      </c>
      <c r="O302" s="1" t="str">
        <f ca="1">IF(OR(onchangeTags!O302="white",onchangeTags!O302="yellow",onchangeTags!O302="grey"),IF('Currently Exported 2'!O302=1, "have", "missing"),IF('Currently Exported 2'!O302=1, "extra", "ignore"))</f>
        <v>ignore</v>
      </c>
      <c r="P302" s="1" t="str">
        <f ca="1">IF(OR(onchangeTags!P302="white",onchangeTags!P302="yellow",onchangeTags!P302="grey"),IF('Currently Exported 2'!P302=1, "have", "missing"),IF('Currently Exported 2'!P302=1, "extra", "ignore"))</f>
        <v>ignore</v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IF(OR(onchangeTags!B303="white",onchangeTags!B303="yellow",onchangeTags!B303="grey"),IF('Currently Exported 2'!B303=1, "have", "missing"),IF('Currently Exported 2'!B303=1, "extra", "ignore"))</f>
        <v>ignore</v>
      </c>
      <c r="C303" s="1" t="str">
        <f ca="1">IF(OR(onchangeTags!C303="white",onchangeTags!C303="yellow",onchangeTags!C303="grey"),IF('Currently Exported 2'!C303=1, "have", "missing"),IF('Currently Exported 2'!C303=1, "extra", "ignore"))</f>
        <v>ignore</v>
      </c>
      <c r="D303" s="1" t="str">
        <f ca="1">IF(OR(onchangeTags!D303="white",onchangeTags!D303="yellow",onchangeTags!D303="grey"),IF('Currently Exported 2'!D303=1, "have", "missing"),IF('Currently Exported 2'!D303=1, "extra", "ignore"))</f>
        <v>ignore</v>
      </c>
      <c r="E303" s="1" t="str">
        <f ca="1">IF(OR(onchangeTags!E303="white",onchangeTags!E303="yellow",onchangeTags!E303="grey"),IF('Currently Exported 2'!E303=1, "have", "missing"),IF('Currently Exported 2'!E303=1, "extra", "ignore"))</f>
        <v>ignore</v>
      </c>
      <c r="F303" s="1" t="str">
        <f ca="1">IF(OR(onchangeTags!F303="white",onchangeTags!F303="yellow",onchangeTags!F303="grey"),IF('Currently Exported 2'!F303=1, "have", "missing"),IF('Currently Exported 2'!F303=1, "extra", "ignore"))</f>
        <v>ignore</v>
      </c>
      <c r="G303" s="1" t="str">
        <f ca="1">IF(OR(onchangeTags!G303="white",onchangeTags!G303="yellow",onchangeTags!G303="grey"),IF('Currently Exported 2'!G303=1, "have", "missing"),IF('Currently Exported 2'!G303=1, "extra", "ignore"))</f>
        <v>ignore</v>
      </c>
      <c r="H303" s="1" t="str">
        <f ca="1">IF(OR(onchangeTags!H303="white",onchangeTags!H303="yellow",onchangeTags!H303="grey"),IF('Currently Exported 2'!H303=1, "have", "missing"),IF('Currently Exported 2'!H303=1, "extra", "ignore"))</f>
        <v>ignore</v>
      </c>
      <c r="I303" s="1" t="str">
        <f ca="1">IF(OR(onchangeTags!I303="white",onchangeTags!I303="yellow",onchangeTags!I303="grey"),IF('Currently Exported 2'!I303=1, "have", "missing"),IF('Currently Exported 2'!I303=1, "extra", "ignore"))</f>
        <v>ignore</v>
      </c>
      <c r="J303" s="1" t="str">
        <f ca="1">IF(OR(onchangeTags!J303="white",onchangeTags!J303="yellow",onchangeTags!J303="grey"),IF('Currently Exported 2'!J303=1, "have", "missing"),IF('Currently Exported 2'!J303=1, "extra", "ignore"))</f>
        <v>ignore</v>
      </c>
      <c r="K303" s="1" t="str">
        <f ca="1">IF(OR(onchangeTags!K303="white",onchangeTags!K303="yellow",onchangeTags!K303="grey"),IF('Currently Exported 2'!K303=1, "have", "missing"),IF('Currently Exported 2'!K303=1, "extra", "ignore"))</f>
        <v>ignore</v>
      </c>
      <c r="L303" s="1" t="str">
        <f ca="1">IF(OR(onchangeTags!L303="white",onchangeTags!L303="yellow",onchangeTags!L303="grey"),IF('Currently Exported 2'!L303=1, "have", "missing"),IF('Currently Exported 2'!L303=1, "extra", "ignore"))</f>
        <v>ignore</v>
      </c>
      <c r="M303" s="1" t="str">
        <f ca="1">IF(OR(onchangeTags!M303="white",onchangeTags!M303="yellow",onchangeTags!M303="grey"),IF('Currently Exported 2'!M303=1, "have", "missing"),IF('Currently Exported 2'!M303=1, "extra", "ignore"))</f>
        <v>ignore</v>
      </c>
      <c r="N303" s="1" t="str">
        <f ca="1">IF(OR(onchangeTags!N303="white",onchangeTags!N303="yellow",onchangeTags!N303="grey"),IF('Currently Exported 2'!N303=1, "have", "missing"),IF('Currently Exported 2'!N303=1, "extra", "ignore"))</f>
        <v>ignore</v>
      </c>
      <c r="O303" s="1" t="str">
        <f ca="1">IF(OR(onchangeTags!O303="white",onchangeTags!O303="yellow",onchangeTags!O303="grey"),IF('Currently Exported 2'!O303=1, "have", "missing"),IF('Currently Exported 2'!O303=1, "extra", "ignore"))</f>
        <v>ignore</v>
      </c>
      <c r="P303" s="1" t="str">
        <f ca="1">IF(OR(onchangeTags!P303="white",onchangeTags!P303="yellow",onchangeTags!P303="grey"),IF('Currently Exported 2'!P303=1, "have", "missing"),IF('Currently Exported 2'!P303=1, "extra", "ignore"))</f>
        <v>ignore</v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IF(OR(onchangeTags!B304="white",onchangeTags!B304="yellow",onchangeTags!B304="grey"),IF('Currently Exported 2'!B304=1, "have", "missing"),IF('Currently Exported 2'!B304=1, "extra", "ignore"))</f>
        <v>ignore</v>
      </c>
      <c r="C304" s="1" t="str">
        <f ca="1">IF(OR(onchangeTags!C304="white",onchangeTags!C304="yellow",onchangeTags!C304="grey"),IF('Currently Exported 2'!C304=1, "have", "missing"),IF('Currently Exported 2'!C304=1, "extra", "ignore"))</f>
        <v>ignore</v>
      </c>
      <c r="D304" s="1" t="str">
        <f ca="1">IF(OR(onchangeTags!D304="white",onchangeTags!D304="yellow",onchangeTags!D304="grey"),IF('Currently Exported 2'!D304=1, "have", "missing"),IF('Currently Exported 2'!D304=1, "extra", "ignore"))</f>
        <v>ignore</v>
      </c>
      <c r="E304" s="1" t="str">
        <f ca="1">IF(OR(onchangeTags!E304="white",onchangeTags!E304="yellow",onchangeTags!E304="grey"),IF('Currently Exported 2'!E304=1, "have", "missing"),IF('Currently Exported 2'!E304=1, "extra", "ignore"))</f>
        <v>ignore</v>
      </c>
      <c r="F304" s="1" t="str">
        <f ca="1">IF(OR(onchangeTags!F304="white",onchangeTags!F304="yellow",onchangeTags!F304="grey"),IF('Currently Exported 2'!F304=1, "have", "missing"),IF('Currently Exported 2'!F304=1, "extra", "ignore"))</f>
        <v>ignore</v>
      </c>
      <c r="G304" s="1" t="str">
        <f ca="1">IF(OR(onchangeTags!G304="white",onchangeTags!G304="yellow",onchangeTags!G304="grey"),IF('Currently Exported 2'!G304=1, "have", "missing"),IF('Currently Exported 2'!G304=1, "extra", "ignore"))</f>
        <v>ignore</v>
      </c>
      <c r="H304" s="1" t="str">
        <f ca="1">IF(OR(onchangeTags!H304="white",onchangeTags!H304="yellow",onchangeTags!H304="grey"),IF('Currently Exported 2'!H304=1, "have", "missing"),IF('Currently Exported 2'!H304=1, "extra", "ignore"))</f>
        <v>ignore</v>
      </c>
      <c r="I304" s="1" t="str">
        <f ca="1">IF(OR(onchangeTags!I304="white",onchangeTags!I304="yellow",onchangeTags!I304="grey"),IF('Currently Exported 2'!I304=1, "have", "missing"),IF('Currently Exported 2'!I304=1, "extra", "ignore"))</f>
        <v>ignore</v>
      </c>
      <c r="J304" s="1" t="str">
        <f ca="1">IF(OR(onchangeTags!J304="white",onchangeTags!J304="yellow",onchangeTags!J304="grey"),IF('Currently Exported 2'!J304=1, "have", "missing"),IF('Currently Exported 2'!J304=1, "extra", "ignore"))</f>
        <v>ignore</v>
      </c>
      <c r="K304" s="1" t="str">
        <f ca="1">IF(OR(onchangeTags!K304="white",onchangeTags!K304="yellow",onchangeTags!K304="grey"),IF('Currently Exported 2'!K304=1, "have", "missing"),IF('Currently Exported 2'!K304=1, "extra", "ignore"))</f>
        <v>ignore</v>
      </c>
      <c r="L304" s="1" t="str">
        <f ca="1">IF(OR(onchangeTags!L304="white",onchangeTags!L304="yellow",onchangeTags!L304="grey"),IF('Currently Exported 2'!L304=1, "have", "missing"),IF('Currently Exported 2'!L304=1, "extra", "ignore"))</f>
        <v>ignore</v>
      </c>
      <c r="M304" s="1" t="str">
        <f ca="1">IF(OR(onchangeTags!M304="white",onchangeTags!M304="yellow",onchangeTags!M304="grey"),IF('Currently Exported 2'!M304=1, "have", "missing"),IF('Currently Exported 2'!M304=1, "extra", "ignore"))</f>
        <v>ignore</v>
      </c>
      <c r="N304" s="1" t="str">
        <f ca="1">IF(OR(onchangeTags!N304="white",onchangeTags!N304="yellow",onchangeTags!N304="grey"),IF('Currently Exported 2'!N304=1, "have", "missing"),IF('Currently Exported 2'!N304=1, "extra", "ignore"))</f>
        <v>ignore</v>
      </c>
      <c r="O304" s="1" t="str">
        <f ca="1">IF(OR(onchangeTags!O304="white",onchangeTags!O304="yellow",onchangeTags!O304="grey"),IF('Currently Exported 2'!O304=1, "have", "missing"),IF('Currently Exported 2'!O304=1, "extra", "ignore"))</f>
        <v>ignore</v>
      </c>
      <c r="P304" s="1" t="str">
        <f ca="1">IF(OR(onchangeTags!P304="white",onchangeTags!P304="yellow",onchangeTags!P304="grey"),IF('Currently Exported 2'!P304=1, "have", "missing"),IF('Currently Exported 2'!P304=1, "extra", "ignore"))</f>
        <v>ignore</v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IF(OR(onchangeTags!B305="white",onchangeTags!B305="yellow",onchangeTags!B305="grey"),IF('Currently Exported 2'!B305=1, "have", "missing"),IF('Currently Exported 2'!B305=1, "extra", "ignore"))</f>
        <v>ignore</v>
      </c>
      <c r="C305" s="1" t="str">
        <f ca="1">IF(OR(onchangeTags!C305="white",onchangeTags!C305="yellow",onchangeTags!C305="grey"),IF('Currently Exported 2'!C305=1, "have", "missing"),IF('Currently Exported 2'!C305=1, "extra", "ignore"))</f>
        <v>ignore</v>
      </c>
      <c r="D305" s="1" t="str">
        <f ca="1">IF(OR(onchangeTags!D305="white",onchangeTags!D305="yellow",onchangeTags!D305="grey"),IF('Currently Exported 2'!D305=1, "have", "missing"),IF('Currently Exported 2'!D305=1, "extra", "ignore"))</f>
        <v>ignore</v>
      </c>
      <c r="E305" s="1" t="str">
        <f ca="1">IF(OR(onchangeTags!E305="white",onchangeTags!E305="yellow",onchangeTags!E305="grey"),IF('Currently Exported 2'!E305=1, "have", "missing"),IF('Currently Exported 2'!E305=1, "extra", "ignore"))</f>
        <v>ignore</v>
      </c>
      <c r="F305" s="1" t="str">
        <f ca="1">IF(OR(onchangeTags!F305="white",onchangeTags!F305="yellow",onchangeTags!F305="grey"),IF('Currently Exported 2'!F305=1, "have", "missing"),IF('Currently Exported 2'!F305=1, "extra", "ignore"))</f>
        <v>ignore</v>
      </c>
      <c r="G305" s="1" t="str">
        <f ca="1">IF(OR(onchangeTags!G305="white",onchangeTags!G305="yellow",onchangeTags!G305="grey"),IF('Currently Exported 2'!G305=1, "have", "missing"),IF('Currently Exported 2'!G305=1, "extra", "ignore"))</f>
        <v>ignore</v>
      </c>
      <c r="H305" s="1" t="str">
        <f ca="1">IF(OR(onchangeTags!H305="white",onchangeTags!H305="yellow",onchangeTags!H305="grey"),IF('Currently Exported 2'!H305=1, "have", "missing"),IF('Currently Exported 2'!H305=1, "extra", "ignore"))</f>
        <v>ignore</v>
      </c>
      <c r="I305" s="1" t="str">
        <f ca="1">IF(OR(onchangeTags!I305="white",onchangeTags!I305="yellow",onchangeTags!I305="grey"),IF('Currently Exported 2'!I305=1, "have", "missing"),IF('Currently Exported 2'!I305=1, "extra", "ignore"))</f>
        <v>ignore</v>
      </c>
      <c r="J305" s="1" t="str">
        <f ca="1">IF(OR(onchangeTags!J305="white",onchangeTags!J305="yellow",onchangeTags!J305="grey"),IF('Currently Exported 2'!J305=1, "have", "missing"),IF('Currently Exported 2'!J305=1, "extra", "ignore"))</f>
        <v>ignore</v>
      </c>
      <c r="K305" s="1" t="str">
        <f ca="1">IF(OR(onchangeTags!K305="white",onchangeTags!K305="yellow",onchangeTags!K305="grey"),IF('Currently Exported 2'!K305=1, "have", "missing"),IF('Currently Exported 2'!K305=1, "extra", "ignore"))</f>
        <v>ignore</v>
      </c>
      <c r="L305" s="1" t="str">
        <f ca="1">IF(OR(onchangeTags!L305="white",onchangeTags!L305="yellow",onchangeTags!L305="grey"),IF('Currently Exported 2'!L305=1, "have", "missing"),IF('Currently Exported 2'!L305=1, "extra", "ignore"))</f>
        <v>ignore</v>
      </c>
      <c r="M305" s="1" t="str">
        <f ca="1">IF(OR(onchangeTags!M305="white",onchangeTags!M305="yellow",onchangeTags!M305="grey"),IF('Currently Exported 2'!M305=1, "have", "missing"),IF('Currently Exported 2'!M305=1, "extra", "ignore"))</f>
        <v>ignore</v>
      </c>
      <c r="N305" s="1" t="str">
        <f ca="1">IF(OR(onchangeTags!N305="white",onchangeTags!N305="yellow",onchangeTags!N305="grey"),IF('Currently Exported 2'!N305=1, "have", "missing"),IF('Currently Exported 2'!N305=1, "extra", "ignore"))</f>
        <v>ignore</v>
      </c>
      <c r="O305" s="1" t="str">
        <f ca="1">IF(OR(onchangeTags!O305="white",onchangeTags!O305="yellow",onchangeTags!O305="grey"),IF('Currently Exported 2'!O305=1, "have", "missing"),IF('Currently Exported 2'!O305=1, "extra", "ignore"))</f>
        <v>ignore</v>
      </c>
      <c r="P305" s="1" t="str">
        <f ca="1">IF(OR(onchangeTags!P305="white",onchangeTags!P305="yellow",onchangeTags!P305="grey"),IF('Currently Exported 2'!P305=1, "have", "missing"),IF('Currently Exported 2'!P305=1, "extra", "ignore"))</f>
        <v>ignore</v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IF(OR(onchangeTags!B306="white",onchangeTags!B306="yellow",onchangeTags!B306="grey"),IF('Currently Exported 2'!B306=1, "have", "missing"),IF('Currently Exported 2'!B306=1, "extra", "ignore"))</f>
        <v>ignore</v>
      </c>
      <c r="C306" s="1" t="str">
        <f ca="1">IF(OR(onchangeTags!C306="white",onchangeTags!C306="yellow",onchangeTags!C306="grey"),IF('Currently Exported 2'!C306=1, "have", "missing"),IF('Currently Exported 2'!C306=1, "extra", "ignore"))</f>
        <v>ignore</v>
      </c>
      <c r="D306" s="1" t="str">
        <f ca="1">IF(OR(onchangeTags!D306="white",onchangeTags!D306="yellow",onchangeTags!D306="grey"),IF('Currently Exported 2'!D306=1, "have", "missing"),IF('Currently Exported 2'!D306=1, "extra", "ignore"))</f>
        <v>ignore</v>
      </c>
      <c r="E306" s="1" t="str">
        <f ca="1">IF(OR(onchangeTags!E306="white",onchangeTags!E306="yellow",onchangeTags!E306="grey"),IF('Currently Exported 2'!E306=1, "have", "missing"),IF('Currently Exported 2'!E306=1, "extra", "ignore"))</f>
        <v>ignore</v>
      </c>
      <c r="F306" s="1" t="str">
        <f ca="1">IF(OR(onchangeTags!F306="white",onchangeTags!F306="yellow",onchangeTags!F306="grey"),IF('Currently Exported 2'!F306=1, "have", "missing"),IF('Currently Exported 2'!F306=1, "extra", "ignore"))</f>
        <v>ignore</v>
      </c>
      <c r="G306" s="1" t="str">
        <f ca="1">IF(OR(onchangeTags!G306="white",onchangeTags!G306="yellow",onchangeTags!G306="grey"),IF('Currently Exported 2'!G306=1, "have", "missing"),IF('Currently Exported 2'!G306=1, "extra", "ignore"))</f>
        <v>ignore</v>
      </c>
      <c r="H306" s="1" t="str">
        <f ca="1">IF(OR(onchangeTags!H306="white",onchangeTags!H306="yellow",onchangeTags!H306="grey"),IF('Currently Exported 2'!H306=1, "have", "missing"),IF('Currently Exported 2'!H306=1, "extra", "ignore"))</f>
        <v>ignore</v>
      </c>
      <c r="I306" s="1" t="str">
        <f ca="1">IF(OR(onchangeTags!I306="white",onchangeTags!I306="yellow",onchangeTags!I306="grey"),IF('Currently Exported 2'!I306=1, "have", "missing"),IF('Currently Exported 2'!I306=1, "extra", "ignore"))</f>
        <v>ignore</v>
      </c>
      <c r="J306" s="1" t="str">
        <f ca="1">IF(OR(onchangeTags!J306="white",onchangeTags!J306="yellow",onchangeTags!J306="grey"),IF('Currently Exported 2'!J306=1, "have", "missing"),IF('Currently Exported 2'!J306=1, "extra", "ignore"))</f>
        <v>ignore</v>
      </c>
      <c r="K306" s="1" t="str">
        <f ca="1">IF(OR(onchangeTags!K306="white",onchangeTags!K306="yellow",onchangeTags!K306="grey"),IF('Currently Exported 2'!K306=1, "have", "missing"),IF('Currently Exported 2'!K306=1, "extra", "ignore"))</f>
        <v>ignore</v>
      </c>
      <c r="L306" s="1" t="str">
        <f ca="1">IF(OR(onchangeTags!L306="white",onchangeTags!L306="yellow",onchangeTags!L306="grey"),IF('Currently Exported 2'!L306=1, "have", "missing"),IF('Currently Exported 2'!L306=1, "extra", "ignore"))</f>
        <v>ignore</v>
      </c>
      <c r="M306" s="1" t="str">
        <f ca="1">IF(OR(onchangeTags!M306="white",onchangeTags!M306="yellow",onchangeTags!M306="grey"),IF('Currently Exported 2'!M306=1, "have", "missing"),IF('Currently Exported 2'!M306=1, "extra", "ignore"))</f>
        <v>ignore</v>
      </c>
      <c r="N306" s="1" t="str">
        <f ca="1">IF(OR(onchangeTags!N306="white",onchangeTags!N306="yellow",onchangeTags!N306="grey"),IF('Currently Exported 2'!N306=1, "have", "missing"),IF('Currently Exported 2'!N306=1, "extra", "ignore"))</f>
        <v>ignore</v>
      </c>
      <c r="O306" s="1" t="str">
        <f ca="1">IF(OR(onchangeTags!O306="white",onchangeTags!O306="yellow",onchangeTags!O306="grey"),IF('Currently Exported 2'!O306=1, "have", "missing"),IF('Currently Exported 2'!O306=1, "extra", "ignore"))</f>
        <v>ignore</v>
      </c>
      <c r="P306" s="1" t="str">
        <f ca="1">IF(OR(onchangeTags!P306="white",onchangeTags!P306="yellow",onchangeTags!P306="grey"),IF('Currently Exported 2'!P306=1, "have", "missing"),IF('Currently Exported 2'!P306=1, "extra", "ignore"))</f>
        <v>ignore</v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IF(OR(onchangeTags!B307="white",onchangeTags!B307="yellow",onchangeTags!B307="grey"),IF('Currently Exported 2'!B307=1, "have", "missing"),IF('Currently Exported 2'!B307=1, "extra", "ignore"))</f>
        <v>ignore</v>
      </c>
      <c r="C307" s="1" t="str">
        <f ca="1">IF(OR(onchangeTags!C307="white",onchangeTags!C307="yellow",onchangeTags!C307="grey"),IF('Currently Exported 2'!C307=1, "have", "missing"),IF('Currently Exported 2'!C307=1, "extra", "ignore"))</f>
        <v>ignore</v>
      </c>
      <c r="D307" s="1" t="str">
        <f ca="1">IF(OR(onchangeTags!D307="white",onchangeTags!D307="yellow",onchangeTags!D307="grey"),IF('Currently Exported 2'!D307=1, "have", "missing"),IF('Currently Exported 2'!D307=1, "extra", "ignore"))</f>
        <v>ignore</v>
      </c>
      <c r="E307" s="1" t="str">
        <f ca="1">IF(OR(onchangeTags!E307="white",onchangeTags!E307="yellow",onchangeTags!E307="grey"),IF('Currently Exported 2'!E307=1, "have", "missing"),IF('Currently Exported 2'!E307=1, "extra", "ignore"))</f>
        <v>ignore</v>
      </c>
      <c r="F307" s="1" t="str">
        <f ca="1">IF(OR(onchangeTags!F307="white",onchangeTags!F307="yellow",onchangeTags!F307="grey"),IF('Currently Exported 2'!F307=1, "have", "missing"),IF('Currently Exported 2'!F307=1, "extra", "ignore"))</f>
        <v>ignore</v>
      </c>
      <c r="G307" s="1" t="str">
        <f ca="1">IF(OR(onchangeTags!G307="white",onchangeTags!G307="yellow",onchangeTags!G307="grey"),IF('Currently Exported 2'!G307=1, "have", "missing"),IF('Currently Exported 2'!G307=1, "extra", "ignore"))</f>
        <v>ignore</v>
      </c>
      <c r="H307" s="1" t="str">
        <f ca="1">IF(OR(onchangeTags!H307="white",onchangeTags!H307="yellow",onchangeTags!H307="grey"),IF('Currently Exported 2'!H307=1, "have", "missing"),IF('Currently Exported 2'!H307=1, "extra", "ignore"))</f>
        <v>ignore</v>
      </c>
      <c r="I307" s="1" t="str">
        <f ca="1">IF(OR(onchangeTags!I307="white",onchangeTags!I307="yellow",onchangeTags!I307="grey"),IF('Currently Exported 2'!I307=1, "have", "missing"),IF('Currently Exported 2'!I307=1, "extra", "ignore"))</f>
        <v>ignore</v>
      </c>
      <c r="J307" s="1" t="str">
        <f ca="1">IF(OR(onchangeTags!J307="white",onchangeTags!J307="yellow",onchangeTags!J307="grey"),IF('Currently Exported 2'!J307=1, "have", "missing"),IF('Currently Exported 2'!J307=1, "extra", "ignore"))</f>
        <v>ignore</v>
      </c>
      <c r="K307" s="1" t="str">
        <f ca="1">IF(OR(onchangeTags!K307="white",onchangeTags!K307="yellow",onchangeTags!K307="grey"),IF('Currently Exported 2'!K307=1, "have", "missing"),IF('Currently Exported 2'!K307=1, "extra", "ignore"))</f>
        <v>ignore</v>
      </c>
      <c r="L307" s="1" t="str">
        <f ca="1">IF(OR(onchangeTags!L307="white",onchangeTags!L307="yellow",onchangeTags!L307="grey"),IF('Currently Exported 2'!L307=1, "have", "missing"),IF('Currently Exported 2'!L307=1, "extra", "ignore"))</f>
        <v>ignore</v>
      </c>
      <c r="M307" s="1" t="str">
        <f ca="1">IF(OR(onchangeTags!M307="white",onchangeTags!M307="yellow",onchangeTags!M307="grey"),IF('Currently Exported 2'!M307=1, "have", "missing"),IF('Currently Exported 2'!M307=1, "extra", "ignore"))</f>
        <v>ignore</v>
      </c>
      <c r="N307" s="1" t="str">
        <f ca="1">IF(OR(onchangeTags!N307="white",onchangeTags!N307="yellow",onchangeTags!N307="grey"),IF('Currently Exported 2'!N307=1, "have", "missing"),IF('Currently Exported 2'!N307=1, "extra", "ignore"))</f>
        <v>ignore</v>
      </c>
      <c r="O307" s="1" t="str">
        <f ca="1">IF(OR(onchangeTags!O307="white",onchangeTags!O307="yellow",onchangeTags!O307="grey"),IF('Currently Exported 2'!O307=1, "have", "missing"),IF('Currently Exported 2'!O307=1, "extra", "ignore"))</f>
        <v>ignore</v>
      </c>
      <c r="P307" s="1" t="str">
        <f ca="1">IF(OR(onchangeTags!P307="white",onchangeTags!P307="yellow",onchangeTags!P307="grey"),IF('Currently Exported 2'!P307=1, "have", "missing"),IF('Currently Exported 2'!P307=1, "extra", "ignore"))</f>
        <v>ignore</v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IF(OR(onchangeTags!B308="white",onchangeTags!B308="yellow",onchangeTags!B308="grey"),IF('Currently Exported 2'!B308=1, "have", "missing"),IF('Currently Exported 2'!B308=1, "extra", "ignore"))</f>
        <v>ignore</v>
      </c>
      <c r="C308" s="1" t="str">
        <f ca="1">IF(OR(onchangeTags!C308="white",onchangeTags!C308="yellow",onchangeTags!C308="grey"),IF('Currently Exported 2'!C308=1, "have", "missing"),IF('Currently Exported 2'!C308=1, "extra", "ignore"))</f>
        <v>ignore</v>
      </c>
      <c r="D308" s="1" t="str">
        <f ca="1">IF(OR(onchangeTags!D308="white",onchangeTags!D308="yellow",onchangeTags!D308="grey"),IF('Currently Exported 2'!D308=1, "have", "missing"),IF('Currently Exported 2'!D308=1, "extra", "ignore"))</f>
        <v>ignore</v>
      </c>
      <c r="E308" s="1" t="str">
        <f ca="1">IF(OR(onchangeTags!E308="white",onchangeTags!E308="yellow",onchangeTags!E308="grey"),IF('Currently Exported 2'!E308=1, "have", "missing"),IF('Currently Exported 2'!E308=1, "extra", "ignore"))</f>
        <v>ignore</v>
      </c>
      <c r="F308" s="1" t="str">
        <f ca="1">IF(OR(onchangeTags!F308="white",onchangeTags!F308="yellow",onchangeTags!F308="grey"),IF('Currently Exported 2'!F308=1, "have", "missing"),IF('Currently Exported 2'!F308=1, "extra", "ignore"))</f>
        <v>ignore</v>
      </c>
      <c r="G308" s="1" t="str">
        <f ca="1">IF(OR(onchangeTags!G308="white",onchangeTags!G308="yellow",onchangeTags!G308="grey"),IF('Currently Exported 2'!G308=1, "have", "missing"),IF('Currently Exported 2'!G308=1, "extra", "ignore"))</f>
        <v>ignore</v>
      </c>
      <c r="H308" s="1" t="str">
        <f ca="1">IF(OR(onchangeTags!H308="white",onchangeTags!H308="yellow",onchangeTags!H308="grey"),IF('Currently Exported 2'!H308=1, "have", "missing"),IF('Currently Exported 2'!H308=1, "extra", "ignore"))</f>
        <v>ignore</v>
      </c>
      <c r="I308" s="1" t="str">
        <f ca="1">IF(OR(onchangeTags!I308="white",onchangeTags!I308="yellow",onchangeTags!I308="grey"),IF('Currently Exported 2'!I308=1, "have", "missing"),IF('Currently Exported 2'!I308=1, "extra", "ignore"))</f>
        <v>ignore</v>
      </c>
      <c r="J308" s="1" t="str">
        <f ca="1">IF(OR(onchangeTags!J308="white",onchangeTags!J308="yellow",onchangeTags!J308="grey"),IF('Currently Exported 2'!J308=1, "have", "missing"),IF('Currently Exported 2'!J308=1, "extra", "ignore"))</f>
        <v>ignore</v>
      </c>
      <c r="K308" s="1" t="str">
        <f ca="1">IF(OR(onchangeTags!K308="white",onchangeTags!K308="yellow",onchangeTags!K308="grey"),IF('Currently Exported 2'!K308=1, "have", "missing"),IF('Currently Exported 2'!K308=1, "extra", "ignore"))</f>
        <v>ignore</v>
      </c>
      <c r="L308" s="1" t="str">
        <f ca="1">IF(OR(onchangeTags!L308="white",onchangeTags!L308="yellow",onchangeTags!L308="grey"),IF('Currently Exported 2'!L308=1, "have", "missing"),IF('Currently Exported 2'!L308=1, "extra", "ignore"))</f>
        <v>ignore</v>
      </c>
      <c r="M308" s="1" t="str">
        <f ca="1">IF(OR(onchangeTags!M308="white",onchangeTags!M308="yellow",onchangeTags!M308="grey"),IF('Currently Exported 2'!M308=1, "have", "missing"),IF('Currently Exported 2'!M308=1, "extra", "ignore"))</f>
        <v>ignore</v>
      </c>
      <c r="N308" s="1" t="str">
        <f ca="1">IF(OR(onchangeTags!N308="white",onchangeTags!N308="yellow",onchangeTags!N308="grey"),IF('Currently Exported 2'!N308=1, "have", "missing"),IF('Currently Exported 2'!N308=1, "extra", "ignore"))</f>
        <v>ignore</v>
      </c>
      <c r="O308" s="1" t="str">
        <f ca="1">IF(OR(onchangeTags!O308="white",onchangeTags!O308="yellow",onchangeTags!O308="grey"),IF('Currently Exported 2'!O308=1, "have", "missing"),IF('Currently Exported 2'!O308=1, "extra", "ignore"))</f>
        <v>ignore</v>
      </c>
      <c r="P308" s="1" t="str">
        <f ca="1">IF(OR(onchangeTags!P308="white",onchangeTags!P308="yellow",onchangeTags!P308="grey"),IF('Currently Exported 2'!P308=1, "have", "missing"),IF('Currently Exported 2'!P308=1, "extra", "ignore"))</f>
        <v>ignore</v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IF(OR(onchangeTags!B309="white",onchangeTags!B309="yellow",onchangeTags!B309="grey"),IF('Currently Exported 2'!B309=1, "have", "missing"),IF('Currently Exported 2'!B309=1, "extra", "ignore"))</f>
        <v>ignore</v>
      </c>
      <c r="C309" s="1" t="str">
        <f ca="1">IF(OR(onchangeTags!C309="white",onchangeTags!C309="yellow",onchangeTags!C309="grey"),IF('Currently Exported 2'!C309=1, "have", "missing"),IF('Currently Exported 2'!C309=1, "extra", "ignore"))</f>
        <v>ignore</v>
      </c>
      <c r="D309" s="1" t="str">
        <f ca="1">IF(OR(onchangeTags!D309="white",onchangeTags!D309="yellow",onchangeTags!D309="grey"),IF('Currently Exported 2'!D309=1, "have", "missing"),IF('Currently Exported 2'!D309=1, "extra", "ignore"))</f>
        <v>ignore</v>
      </c>
      <c r="E309" s="1" t="str">
        <f ca="1">IF(OR(onchangeTags!E309="white",onchangeTags!E309="yellow",onchangeTags!E309="grey"),IF('Currently Exported 2'!E309=1, "have", "missing"),IF('Currently Exported 2'!E309=1, "extra", "ignore"))</f>
        <v>ignore</v>
      </c>
      <c r="F309" s="1" t="str">
        <f ca="1">IF(OR(onchangeTags!F309="white",onchangeTags!F309="yellow",onchangeTags!F309="grey"),IF('Currently Exported 2'!F309=1, "have", "missing"),IF('Currently Exported 2'!F309=1, "extra", "ignore"))</f>
        <v>ignore</v>
      </c>
      <c r="G309" s="1" t="str">
        <f ca="1">IF(OR(onchangeTags!G309="white",onchangeTags!G309="yellow",onchangeTags!G309="grey"),IF('Currently Exported 2'!G309=1, "have", "missing"),IF('Currently Exported 2'!G309=1, "extra", "ignore"))</f>
        <v>ignore</v>
      </c>
      <c r="H309" s="1" t="str">
        <f ca="1">IF(OR(onchangeTags!H309="white",onchangeTags!H309="yellow",onchangeTags!H309="grey"),IF('Currently Exported 2'!H309=1, "have", "missing"),IF('Currently Exported 2'!H309=1, "extra", "ignore"))</f>
        <v>ignore</v>
      </c>
      <c r="I309" s="1" t="str">
        <f ca="1">IF(OR(onchangeTags!I309="white",onchangeTags!I309="yellow",onchangeTags!I309="grey"),IF('Currently Exported 2'!I309=1, "have", "missing"),IF('Currently Exported 2'!I309=1, "extra", "ignore"))</f>
        <v>ignore</v>
      </c>
      <c r="J309" s="1" t="str">
        <f ca="1">IF(OR(onchangeTags!J309="white",onchangeTags!J309="yellow",onchangeTags!J309="grey"),IF('Currently Exported 2'!J309=1, "have", "missing"),IF('Currently Exported 2'!J309=1, "extra", "ignore"))</f>
        <v>ignore</v>
      </c>
      <c r="K309" s="1" t="str">
        <f ca="1">IF(OR(onchangeTags!K309="white",onchangeTags!K309="yellow",onchangeTags!K309="grey"),IF('Currently Exported 2'!K309=1, "have", "missing"),IF('Currently Exported 2'!K309=1, "extra", "ignore"))</f>
        <v>ignore</v>
      </c>
      <c r="L309" s="1" t="str">
        <f ca="1">IF(OR(onchangeTags!L309="white",onchangeTags!L309="yellow",onchangeTags!L309="grey"),IF('Currently Exported 2'!L309=1, "have", "missing"),IF('Currently Exported 2'!L309=1, "extra", "ignore"))</f>
        <v>ignore</v>
      </c>
      <c r="M309" s="1" t="str">
        <f ca="1">IF(OR(onchangeTags!M309="white",onchangeTags!M309="yellow",onchangeTags!M309="grey"),IF('Currently Exported 2'!M309=1, "have", "missing"),IF('Currently Exported 2'!M309=1, "extra", "ignore"))</f>
        <v>ignore</v>
      </c>
      <c r="N309" s="1" t="str">
        <f ca="1">IF(OR(onchangeTags!N309="white",onchangeTags!N309="yellow",onchangeTags!N309="grey"),IF('Currently Exported 2'!N309=1, "have", "missing"),IF('Currently Exported 2'!N309=1, "extra", "ignore"))</f>
        <v>ignore</v>
      </c>
      <c r="O309" s="1" t="str">
        <f ca="1">IF(OR(onchangeTags!O309="white",onchangeTags!O309="yellow",onchangeTags!O309="grey"),IF('Currently Exported 2'!O309=1, "have", "missing"),IF('Currently Exported 2'!O309=1, "extra", "ignore"))</f>
        <v>ignore</v>
      </c>
      <c r="P309" s="1" t="str">
        <f ca="1">IF(OR(onchangeTags!P309="white",onchangeTags!P309="yellow",onchangeTags!P309="grey"),IF('Currently Exported 2'!P309=1, "have", "missing"),IF('Currently Exported 2'!P309=1, "extra", "ignore"))</f>
        <v>ignore</v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IF(OR(onchangeTags!B310="white",onchangeTags!B310="yellow",onchangeTags!B310="grey"),IF('Currently Exported 2'!B310=1, "have", "missing"),IF('Currently Exported 2'!B310=1, "extra", "ignore"))</f>
        <v>ignore</v>
      </c>
      <c r="C310" s="1" t="str">
        <f ca="1">IF(OR(onchangeTags!C310="white",onchangeTags!C310="yellow",onchangeTags!C310="grey"),IF('Currently Exported 2'!C310=1, "have", "missing"),IF('Currently Exported 2'!C310=1, "extra", "ignore"))</f>
        <v>ignore</v>
      </c>
      <c r="D310" s="1" t="str">
        <f ca="1">IF(OR(onchangeTags!D310="white",onchangeTags!D310="yellow",onchangeTags!D310="grey"),IF('Currently Exported 2'!D310=1, "have", "missing"),IF('Currently Exported 2'!D310=1, "extra", "ignore"))</f>
        <v>ignore</v>
      </c>
      <c r="E310" s="1" t="str">
        <f ca="1">IF(OR(onchangeTags!E310="white",onchangeTags!E310="yellow",onchangeTags!E310="grey"),IF('Currently Exported 2'!E310=1, "have", "missing"),IF('Currently Exported 2'!E310=1, "extra", "ignore"))</f>
        <v>ignore</v>
      </c>
      <c r="F310" s="1" t="str">
        <f ca="1">IF(OR(onchangeTags!F310="white",onchangeTags!F310="yellow",onchangeTags!F310="grey"),IF('Currently Exported 2'!F310=1, "have", "missing"),IF('Currently Exported 2'!F310=1, "extra", "ignore"))</f>
        <v>ignore</v>
      </c>
      <c r="G310" s="1" t="str">
        <f ca="1">IF(OR(onchangeTags!G310="white",onchangeTags!G310="yellow",onchangeTags!G310="grey"),IF('Currently Exported 2'!G310=1, "have", "missing"),IF('Currently Exported 2'!G310=1, "extra", "ignore"))</f>
        <v>ignore</v>
      </c>
      <c r="H310" s="1" t="str">
        <f ca="1">IF(OR(onchangeTags!H310="white",onchangeTags!H310="yellow",onchangeTags!H310="grey"),IF('Currently Exported 2'!H310=1, "have", "missing"),IF('Currently Exported 2'!H310=1, "extra", "ignore"))</f>
        <v>ignore</v>
      </c>
      <c r="I310" s="1" t="str">
        <f ca="1">IF(OR(onchangeTags!I310="white",onchangeTags!I310="yellow",onchangeTags!I310="grey"),IF('Currently Exported 2'!I310=1, "have", "missing"),IF('Currently Exported 2'!I310=1, "extra", "ignore"))</f>
        <v>ignore</v>
      </c>
      <c r="J310" s="1" t="str">
        <f ca="1">IF(OR(onchangeTags!J310="white",onchangeTags!J310="yellow",onchangeTags!J310="grey"),IF('Currently Exported 2'!J310=1, "have", "missing"),IF('Currently Exported 2'!J310=1, "extra", "ignore"))</f>
        <v>ignore</v>
      </c>
      <c r="K310" s="1" t="str">
        <f ca="1">IF(OR(onchangeTags!K310="white",onchangeTags!K310="yellow",onchangeTags!K310="grey"),IF('Currently Exported 2'!K310=1, "have", "missing"),IF('Currently Exported 2'!K310=1, "extra", "ignore"))</f>
        <v>ignore</v>
      </c>
      <c r="L310" s="1" t="str">
        <f ca="1">IF(OR(onchangeTags!L310="white",onchangeTags!L310="yellow",onchangeTags!L310="grey"),IF('Currently Exported 2'!L310=1, "have", "missing"),IF('Currently Exported 2'!L310=1, "extra", "ignore"))</f>
        <v>ignore</v>
      </c>
      <c r="M310" s="1" t="str">
        <f ca="1">IF(OR(onchangeTags!M310="white",onchangeTags!M310="yellow",onchangeTags!M310="grey"),IF('Currently Exported 2'!M310=1, "have", "missing"),IF('Currently Exported 2'!M310=1, "extra", "ignore"))</f>
        <v>ignore</v>
      </c>
      <c r="N310" s="1" t="str">
        <f ca="1">IF(OR(onchangeTags!N310="white",onchangeTags!N310="yellow",onchangeTags!N310="grey"),IF('Currently Exported 2'!N310=1, "have", "missing"),IF('Currently Exported 2'!N310=1, "extra", "ignore"))</f>
        <v>ignore</v>
      </c>
      <c r="O310" s="1" t="str">
        <f ca="1">IF(OR(onchangeTags!O310="white",onchangeTags!O310="yellow",onchangeTags!O310="grey"),IF('Currently Exported 2'!O310=1, "have", "missing"),IF('Currently Exported 2'!O310=1, "extra", "ignore"))</f>
        <v>ignore</v>
      </c>
      <c r="P310" s="1" t="str">
        <f ca="1">IF(OR(onchangeTags!P310="white",onchangeTags!P310="yellow",onchangeTags!P310="grey"),IF('Currently Exported 2'!P310=1, "have", "missing"),IF('Currently Exported 2'!P310=1, "extra", "ignore"))</f>
        <v>ignore</v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IF(OR(onchangeTags!B311="white",onchangeTags!B311="yellow",onchangeTags!B311="grey"),IF('Currently Exported 2'!B311=1, "have", "missing"),IF('Currently Exported 2'!B311=1, "extra", "ignore"))</f>
        <v>ignore</v>
      </c>
      <c r="C311" s="1" t="str">
        <f ca="1">IF(OR(onchangeTags!C311="white",onchangeTags!C311="yellow",onchangeTags!C311="grey"),IF('Currently Exported 2'!C311=1, "have", "missing"),IF('Currently Exported 2'!C311=1, "extra", "ignore"))</f>
        <v>ignore</v>
      </c>
      <c r="D311" s="1" t="str">
        <f ca="1">IF(OR(onchangeTags!D311="white",onchangeTags!D311="yellow",onchangeTags!D311="grey"),IF('Currently Exported 2'!D311=1, "have", "missing"),IF('Currently Exported 2'!D311=1, "extra", "ignore"))</f>
        <v>ignore</v>
      </c>
      <c r="E311" s="1" t="str">
        <f ca="1">IF(OR(onchangeTags!E311="white",onchangeTags!E311="yellow",onchangeTags!E311="grey"),IF('Currently Exported 2'!E311=1, "have", "missing"),IF('Currently Exported 2'!E311=1, "extra", "ignore"))</f>
        <v>ignore</v>
      </c>
      <c r="F311" s="1" t="str">
        <f ca="1">IF(OR(onchangeTags!F311="white",onchangeTags!F311="yellow",onchangeTags!F311="grey"),IF('Currently Exported 2'!F311=1, "have", "missing"),IF('Currently Exported 2'!F311=1, "extra", "ignore"))</f>
        <v>ignore</v>
      </c>
      <c r="G311" s="1" t="str">
        <f ca="1">IF(OR(onchangeTags!G311="white",onchangeTags!G311="yellow",onchangeTags!G311="grey"),IF('Currently Exported 2'!G311=1, "have", "missing"),IF('Currently Exported 2'!G311=1, "extra", "ignore"))</f>
        <v>ignore</v>
      </c>
      <c r="H311" s="1" t="str">
        <f ca="1">IF(OR(onchangeTags!H311="white",onchangeTags!H311="yellow",onchangeTags!H311="grey"),IF('Currently Exported 2'!H311=1, "have", "missing"),IF('Currently Exported 2'!H311=1, "extra", "ignore"))</f>
        <v>ignore</v>
      </c>
      <c r="I311" s="1" t="str">
        <f ca="1">IF(OR(onchangeTags!I311="white",onchangeTags!I311="yellow",onchangeTags!I311="grey"),IF('Currently Exported 2'!I311=1, "have", "missing"),IF('Currently Exported 2'!I311=1, "extra", "ignore"))</f>
        <v>ignore</v>
      </c>
      <c r="J311" s="1" t="str">
        <f ca="1">IF(OR(onchangeTags!J311="white",onchangeTags!J311="yellow",onchangeTags!J311="grey"),IF('Currently Exported 2'!J311=1, "have", "missing"),IF('Currently Exported 2'!J311=1, "extra", "ignore"))</f>
        <v>ignore</v>
      </c>
      <c r="K311" s="1" t="str">
        <f ca="1">IF(OR(onchangeTags!K311="white",onchangeTags!K311="yellow",onchangeTags!K311="grey"),IF('Currently Exported 2'!K311=1, "have", "missing"),IF('Currently Exported 2'!K311=1, "extra", "ignore"))</f>
        <v>ignore</v>
      </c>
      <c r="L311" s="1" t="str">
        <f ca="1">IF(OR(onchangeTags!L311="white",onchangeTags!L311="yellow",onchangeTags!L311="grey"),IF('Currently Exported 2'!L311=1, "have", "missing"),IF('Currently Exported 2'!L311=1, "extra", "ignore"))</f>
        <v>ignore</v>
      </c>
      <c r="M311" s="1" t="str">
        <f ca="1">IF(OR(onchangeTags!M311="white",onchangeTags!M311="yellow",onchangeTags!M311="grey"),IF('Currently Exported 2'!M311=1, "have", "missing"),IF('Currently Exported 2'!M311=1, "extra", "ignore"))</f>
        <v>ignore</v>
      </c>
      <c r="N311" s="1" t="str">
        <f ca="1">IF(OR(onchangeTags!N311="white",onchangeTags!N311="yellow",onchangeTags!N311="grey"),IF('Currently Exported 2'!N311=1, "have", "missing"),IF('Currently Exported 2'!N311=1, "extra", "ignore"))</f>
        <v>ignore</v>
      </c>
      <c r="O311" s="1" t="str">
        <f ca="1">IF(OR(onchangeTags!O311="white",onchangeTags!O311="yellow",onchangeTags!O311="grey"),IF('Currently Exported 2'!O311=1, "have", "missing"),IF('Currently Exported 2'!O311=1, "extra", "ignore"))</f>
        <v>ignore</v>
      </c>
      <c r="P311" s="1" t="str">
        <f ca="1">IF(OR(onchangeTags!P311="white",onchangeTags!P311="yellow",onchangeTags!P311="grey"),IF('Currently Exported 2'!P311=1, "have", "missing"),IF('Currently Exported 2'!P311=1, "extra", "ignore"))</f>
        <v>ignore</v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IF(OR(onchangeTags!B312="white",onchangeTags!B312="yellow",onchangeTags!B312="grey"),IF('Currently Exported 2'!B312=1, "have", "missing"),IF('Currently Exported 2'!B312=1, "extra", "ignore"))</f>
        <v>ignore</v>
      </c>
      <c r="C312" s="1" t="str">
        <f ca="1">IF(OR(onchangeTags!C312="white",onchangeTags!C312="yellow",onchangeTags!C312="grey"),IF('Currently Exported 2'!C312=1, "have", "missing"),IF('Currently Exported 2'!C312=1, "extra", "ignore"))</f>
        <v>ignore</v>
      </c>
      <c r="D312" s="1" t="str">
        <f ca="1">IF(OR(onchangeTags!D312="white",onchangeTags!D312="yellow",onchangeTags!D312="grey"),IF('Currently Exported 2'!D312=1, "have", "missing"),IF('Currently Exported 2'!D312=1, "extra", "ignore"))</f>
        <v>ignore</v>
      </c>
      <c r="E312" s="1" t="str">
        <f ca="1">IF(OR(onchangeTags!E312="white",onchangeTags!E312="yellow",onchangeTags!E312="grey"),IF('Currently Exported 2'!E312=1, "have", "missing"),IF('Currently Exported 2'!E312=1, "extra", "ignore"))</f>
        <v>ignore</v>
      </c>
      <c r="F312" s="1" t="str">
        <f ca="1">IF(OR(onchangeTags!F312="white",onchangeTags!F312="yellow",onchangeTags!F312="grey"),IF('Currently Exported 2'!F312=1, "have", "missing"),IF('Currently Exported 2'!F312=1, "extra", "ignore"))</f>
        <v>ignore</v>
      </c>
      <c r="G312" s="1" t="str">
        <f ca="1">IF(OR(onchangeTags!G312="white",onchangeTags!G312="yellow",onchangeTags!G312="grey"),IF('Currently Exported 2'!G312=1, "have", "missing"),IF('Currently Exported 2'!G312=1, "extra", "ignore"))</f>
        <v>ignore</v>
      </c>
      <c r="H312" s="1" t="str">
        <f ca="1">IF(OR(onchangeTags!H312="white",onchangeTags!H312="yellow",onchangeTags!H312="grey"),IF('Currently Exported 2'!H312=1, "have", "missing"),IF('Currently Exported 2'!H312=1, "extra", "ignore"))</f>
        <v>ignore</v>
      </c>
      <c r="I312" s="1" t="str">
        <f ca="1">IF(OR(onchangeTags!I312="white",onchangeTags!I312="yellow",onchangeTags!I312="grey"),IF('Currently Exported 2'!I312=1, "have", "missing"),IF('Currently Exported 2'!I312=1, "extra", "ignore"))</f>
        <v>ignore</v>
      </c>
      <c r="J312" s="1" t="str">
        <f ca="1">IF(OR(onchangeTags!J312="white",onchangeTags!J312="yellow",onchangeTags!J312="grey"),IF('Currently Exported 2'!J312=1, "have", "missing"),IF('Currently Exported 2'!J312=1, "extra", "ignore"))</f>
        <v>ignore</v>
      </c>
      <c r="K312" s="1" t="str">
        <f ca="1">IF(OR(onchangeTags!K312="white",onchangeTags!K312="yellow",onchangeTags!K312="grey"),IF('Currently Exported 2'!K312=1, "have", "missing"),IF('Currently Exported 2'!K312=1, "extra", "ignore"))</f>
        <v>ignore</v>
      </c>
      <c r="L312" s="1" t="str">
        <f ca="1">IF(OR(onchangeTags!L312="white",onchangeTags!L312="yellow",onchangeTags!L312="grey"),IF('Currently Exported 2'!L312=1, "have", "missing"),IF('Currently Exported 2'!L312=1, "extra", "ignore"))</f>
        <v>ignore</v>
      </c>
      <c r="M312" s="1" t="str">
        <f ca="1">IF(OR(onchangeTags!M312="white",onchangeTags!M312="yellow",onchangeTags!M312="grey"),IF('Currently Exported 2'!M312=1, "have", "missing"),IF('Currently Exported 2'!M312=1, "extra", "ignore"))</f>
        <v>ignore</v>
      </c>
      <c r="N312" s="1" t="str">
        <f ca="1">IF(OR(onchangeTags!N312="white",onchangeTags!N312="yellow",onchangeTags!N312="grey"),IF('Currently Exported 2'!N312=1, "have", "missing"),IF('Currently Exported 2'!N312=1, "extra", "ignore"))</f>
        <v>ignore</v>
      </c>
      <c r="O312" s="1" t="str">
        <f ca="1">IF(OR(onchangeTags!O312="white",onchangeTags!O312="yellow",onchangeTags!O312="grey"),IF('Currently Exported 2'!O312=1, "have", "missing"),IF('Currently Exported 2'!O312=1, "extra", "ignore"))</f>
        <v>ignore</v>
      </c>
      <c r="P312" s="1" t="str">
        <f ca="1">IF(OR(onchangeTags!P312="white",onchangeTags!P312="yellow",onchangeTags!P312="grey"),IF('Currently Exported 2'!P312=1, "have", "missing"),IF('Currently Exported 2'!P312=1, "extra", "ignore"))</f>
        <v>ignore</v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IF(OR(onchangeTags!B313="white",onchangeTags!B313="yellow",onchangeTags!B313="grey"),IF('Currently Exported 2'!B313=1, "have", "missing"),IF('Currently Exported 2'!B313=1, "extra", "ignore"))</f>
        <v>ignore</v>
      </c>
      <c r="C313" s="1" t="str">
        <f ca="1">IF(OR(onchangeTags!C313="white",onchangeTags!C313="yellow",onchangeTags!C313="grey"),IF('Currently Exported 2'!C313=1, "have", "missing"),IF('Currently Exported 2'!C313=1, "extra", "ignore"))</f>
        <v>ignore</v>
      </c>
      <c r="D313" s="1" t="str">
        <f ca="1">IF(OR(onchangeTags!D313="white",onchangeTags!D313="yellow",onchangeTags!D313="grey"),IF('Currently Exported 2'!D313=1, "have", "missing"),IF('Currently Exported 2'!D313=1, "extra", "ignore"))</f>
        <v>ignore</v>
      </c>
      <c r="E313" s="1" t="str">
        <f ca="1">IF(OR(onchangeTags!E313="white",onchangeTags!E313="yellow",onchangeTags!E313="grey"),IF('Currently Exported 2'!E313=1, "have", "missing"),IF('Currently Exported 2'!E313=1, "extra", "ignore"))</f>
        <v>ignore</v>
      </c>
      <c r="F313" s="1" t="str">
        <f ca="1">IF(OR(onchangeTags!F313="white",onchangeTags!F313="yellow",onchangeTags!F313="grey"),IF('Currently Exported 2'!F313=1, "have", "missing"),IF('Currently Exported 2'!F313=1, "extra", "ignore"))</f>
        <v>ignore</v>
      </c>
      <c r="G313" s="1" t="str">
        <f ca="1">IF(OR(onchangeTags!G313="white",onchangeTags!G313="yellow",onchangeTags!G313="grey"),IF('Currently Exported 2'!G313=1, "have", "missing"),IF('Currently Exported 2'!G313=1, "extra", "ignore"))</f>
        <v>ignore</v>
      </c>
      <c r="H313" s="1" t="str">
        <f ca="1">IF(OR(onchangeTags!H313="white",onchangeTags!H313="yellow",onchangeTags!H313="grey"),IF('Currently Exported 2'!H313=1, "have", "missing"),IF('Currently Exported 2'!H313=1, "extra", "ignore"))</f>
        <v>ignore</v>
      </c>
      <c r="I313" s="1" t="str">
        <f ca="1">IF(OR(onchangeTags!I313="white",onchangeTags!I313="yellow",onchangeTags!I313="grey"),IF('Currently Exported 2'!I313=1, "have", "missing"),IF('Currently Exported 2'!I313=1, "extra", "ignore"))</f>
        <v>ignore</v>
      </c>
      <c r="J313" s="1" t="str">
        <f ca="1">IF(OR(onchangeTags!J313="white",onchangeTags!J313="yellow",onchangeTags!J313="grey"),IF('Currently Exported 2'!J313=1, "have", "missing"),IF('Currently Exported 2'!J313=1, "extra", "ignore"))</f>
        <v>ignore</v>
      </c>
      <c r="K313" s="1" t="str">
        <f ca="1">IF(OR(onchangeTags!K313="white",onchangeTags!K313="yellow",onchangeTags!K313="grey"),IF('Currently Exported 2'!K313=1, "have", "missing"),IF('Currently Exported 2'!K313=1, "extra", "ignore"))</f>
        <v>ignore</v>
      </c>
      <c r="L313" s="1" t="str">
        <f ca="1">IF(OR(onchangeTags!L313="white",onchangeTags!L313="yellow",onchangeTags!L313="grey"),IF('Currently Exported 2'!L313=1, "have", "missing"),IF('Currently Exported 2'!L313=1, "extra", "ignore"))</f>
        <v>ignore</v>
      </c>
      <c r="M313" s="1" t="str">
        <f ca="1">IF(OR(onchangeTags!M313="white",onchangeTags!M313="yellow",onchangeTags!M313="grey"),IF('Currently Exported 2'!M313=1, "have", "missing"),IF('Currently Exported 2'!M313=1, "extra", "ignore"))</f>
        <v>ignore</v>
      </c>
      <c r="N313" s="1" t="str">
        <f ca="1">IF(OR(onchangeTags!N313="white",onchangeTags!N313="yellow",onchangeTags!N313="grey"),IF('Currently Exported 2'!N313=1, "have", "missing"),IF('Currently Exported 2'!N313=1, "extra", "ignore"))</f>
        <v>ignore</v>
      </c>
      <c r="O313" s="1" t="str">
        <f ca="1">IF(OR(onchangeTags!O313="white",onchangeTags!O313="yellow",onchangeTags!O313="grey"),IF('Currently Exported 2'!O313=1, "have", "missing"),IF('Currently Exported 2'!O313=1, "extra", "ignore"))</f>
        <v>ignore</v>
      </c>
      <c r="P313" s="1" t="str">
        <f ca="1">IF(OR(onchangeTags!P313="white",onchangeTags!P313="yellow",onchangeTags!P313="grey"),IF('Currently Exported 2'!P313=1, "have", "missing"),IF('Currently Exported 2'!P313=1, "extra", "ignore"))</f>
        <v>ignore</v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IF(OR(onchangeTags!B314="white",onchangeTags!B314="yellow",onchangeTags!B314="grey"),IF('Currently Exported 2'!B314=1, "have", "missing"),IF('Currently Exported 2'!B314=1, "extra", "ignore"))</f>
        <v>ignore</v>
      </c>
      <c r="C314" s="1" t="str">
        <f ca="1">IF(OR(onchangeTags!C314="white",onchangeTags!C314="yellow",onchangeTags!C314="grey"),IF('Currently Exported 2'!C314=1, "have", "missing"),IF('Currently Exported 2'!C314=1, "extra", "ignore"))</f>
        <v>ignore</v>
      </c>
      <c r="D314" s="1" t="str">
        <f ca="1">IF(OR(onchangeTags!D314="white",onchangeTags!D314="yellow",onchangeTags!D314="grey"),IF('Currently Exported 2'!D314=1, "have", "missing"),IF('Currently Exported 2'!D314=1, "extra", "ignore"))</f>
        <v>ignore</v>
      </c>
      <c r="E314" s="1" t="str">
        <f ca="1">IF(OR(onchangeTags!E314="white",onchangeTags!E314="yellow",onchangeTags!E314="grey"),IF('Currently Exported 2'!E314=1, "have", "missing"),IF('Currently Exported 2'!E314=1, "extra", "ignore"))</f>
        <v>ignore</v>
      </c>
      <c r="F314" s="1" t="str">
        <f ca="1">IF(OR(onchangeTags!F314="white",onchangeTags!F314="yellow",onchangeTags!F314="grey"),IF('Currently Exported 2'!F314=1, "have", "missing"),IF('Currently Exported 2'!F314=1, "extra", "ignore"))</f>
        <v>ignore</v>
      </c>
      <c r="G314" s="1" t="str">
        <f ca="1">IF(OR(onchangeTags!G314="white",onchangeTags!G314="yellow",onchangeTags!G314="grey"),IF('Currently Exported 2'!G314=1, "have", "missing"),IF('Currently Exported 2'!G314=1, "extra", "ignore"))</f>
        <v>ignore</v>
      </c>
      <c r="H314" s="1" t="str">
        <f ca="1">IF(OR(onchangeTags!H314="white",onchangeTags!H314="yellow",onchangeTags!H314="grey"),IF('Currently Exported 2'!H314=1, "have", "missing"),IF('Currently Exported 2'!H314=1, "extra", "ignore"))</f>
        <v>ignore</v>
      </c>
      <c r="I314" s="1" t="str">
        <f ca="1">IF(OR(onchangeTags!I314="white",onchangeTags!I314="yellow",onchangeTags!I314="grey"),IF('Currently Exported 2'!I314=1, "have", "missing"),IF('Currently Exported 2'!I314=1, "extra", "ignore"))</f>
        <v>ignore</v>
      </c>
      <c r="J314" s="1" t="str">
        <f ca="1">IF(OR(onchangeTags!J314="white",onchangeTags!J314="yellow",onchangeTags!J314="grey"),IF('Currently Exported 2'!J314=1, "have", "missing"),IF('Currently Exported 2'!J314=1, "extra", "ignore"))</f>
        <v>ignore</v>
      </c>
      <c r="K314" s="1" t="str">
        <f ca="1">IF(OR(onchangeTags!K314="white",onchangeTags!K314="yellow",onchangeTags!K314="grey"),IF('Currently Exported 2'!K314=1, "have", "missing"),IF('Currently Exported 2'!K314=1, "extra", "ignore"))</f>
        <v>ignore</v>
      </c>
      <c r="L314" s="1" t="str">
        <f ca="1">IF(OR(onchangeTags!L314="white",onchangeTags!L314="yellow",onchangeTags!L314="grey"),IF('Currently Exported 2'!L314=1, "have", "missing"),IF('Currently Exported 2'!L314=1, "extra", "ignore"))</f>
        <v>ignore</v>
      </c>
      <c r="M314" s="1" t="str">
        <f ca="1">IF(OR(onchangeTags!M314="white",onchangeTags!M314="yellow",onchangeTags!M314="grey"),IF('Currently Exported 2'!M314=1, "have", "missing"),IF('Currently Exported 2'!M314=1, "extra", "ignore"))</f>
        <v>ignore</v>
      </c>
      <c r="N314" s="1" t="str">
        <f ca="1">IF(OR(onchangeTags!N314="white",onchangeTags!N314="yellow",onchangeTags!N314="grey"),IF('Currently Exported 2'!N314=1, "have", "missing"),IF('Currently Exported 2'!N314=1, "extra", "ignore"))</f>
        <v>ignore</v>
      </c>
      <c r="O314" s="1" t="str">
        <f ca="1">IF(OR(onchangeTags!O314="white",onchangeTags!O314="yellow",onchangeTags!O314="grey"),IF('Currently Exported 2'!O314=1, "have", "missing"),IF('Currently Exported 2'!O314=1, "extra", "ignore"))</f>
        <v>ignore</v>
      </c>
      <c r="P314" s="1" t="str">
        <f ca="1">IF(OR(onchangeTags!P314="white",onchangeTags!P314="yellow",onchangeTags!P314="grey"),IF('Currently Exported 2'!P314=1, "have", "missing"),IF('Currently Exported 2'!P314=1, "extra", "ignore"))</f>
        <v>ignore</v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IF(OR(onchangeTags!B315="white",onchangeTags!B315="yellow",onchangeTags!B315="grey"),IF('Currently Exported 2'!B315=1, "have", "missing"),IF('Currently Exported 2'!B315=1, "extra", "ignore"))</f>
        <v>ignore</v>
      </c>
      <c r="C315" s="1" t="str">
        <f ca="1">IF(OR(onchangeTags!C315="white",onchangeTags!C315="yellow",onchangeTags!C315="grey"),IF('Currently Exported 2'!C315=1, "have", "missing"),IF('Currently Exported 2'!C315=1, "extra", "ignore"))</f>
        <v>ignore</v>
      </c>
      <c r="D315" s="1" t="str">
        <f ca="1">IF(OR(onchangeTags!D315="white",onchangeTags!D315="yellow",onchangeTags!D315="grey"),IF('Currently Exported 2'!D315=1, "have", "missing"),IF('Currently Exported 2'!D315=1, "extra", "ignore"))</f>
        <v>ignore</v>
      </c>
      <c r="E315" s="1" t="str">
        <f ca="1">IF(OR(onchangeTags!E315="white",onchangeTags!E315="yellow",onchangeTags!E315="grey"),IF('Currently Exported 2'!E315=1, "have", "missing"),IF('Currently Exported 2'!E315=1, "extra", "ignore"))</f>
        <v>ignore</v>
      </c>
      <c r="F315" s="1" t="str">
        <f ca="1">IF(OR(onchangeTags!F315="white",onchangeTags!F315="yellow",onchangeTags!F315="grey"),IF('Currently Exported 2'!F315=1, "have", "missing"),IF('Currently Exported 2'!F315=1, "extra", "ignore"))</f>
        <v>ignore</v>
      </c>
      <c r="G315" s="1" t="str">
        <f ca="1">IF(OR(onchangeTags!G315="white",onchangeTags!G315="yellow",onchangeTags!G315="grey"),IF('Currently Exported 2'!G315=1, "have", "missing"),IF('Currently Exported 2'!G315=1, "extra", "ignore"))</f>
        <v>ignore</v>
      </c>
      <c r="H315" s="1" t="str">
        <f ca="1">IF(OR(onchangeTags!H315="white",onchangeTags!H315="yellow",onchangeTags!H315="grey"),IF('Currently Exported 2'!H315=1, "have", "missing"),IF('Currently Exported 2'!H315=1, "extra", "ignore"))</f>
        <v>ignore</v>
      </c>
      <c r="I315" s="1" t="str">
        <f ca="1">IF(OR(onchangeTags!I315="white",onchangeTags!I315="yellow",onchangeTags!I315="grey"),IF('Currently Exported 2'!I315=1, "have", "missing"),IF('Currently Exported 2'!I315=1, "extra", "ignore"))</f>
        <v>ignore</v>
      </c>
      <c r="J315" s="1" t="str">
        <f ca="1">IF(OR(onchangeTags!J315="white",onchangeTags!J315="yellow",onchangeTags!J315="grey"),IF('Currently Exported 2'!J315=1, "have", "missing"),IF('Currently Exported 2'!J315=1, "extra", "ignore"))</f>
        <v>ignore</v>
      </c>
      <c r="K315" s="1" t="str">
        <f ca="1">IF(OR(onchangeTags!K315="white",onchangeTags!K315="yellow",onchangeTags!K315="grey"),IF('Currently Exported 2'!K315=1, "have", "missing"),IF('Currently Exported 2'!K315=1, "extra", "ignore"))</f>
        <v>ignore</v>
      </c>
      <c r="L315" s="1" t="str">
        <f ca="1">IF(OR(onchangeTags!L315="white",onchangeTags!L315="yellow",onchangeTags!L315="grey"),IF('Currently Exported 2'!L315=1, "have", "missing"),IF('Currently Exported 2'!L315=1, "extra", "ignore"))</f>
        <v>ignore</v>
      </c>
      <c r="M315" s="1" t="str">
        <f ca="1">IF(OR(onchangeTags!M315="white",onchangeTags!M315="yellow",onchangeTags!M315="grey"),IF('Currently Exported 2'!M315=1, "have", "missing"),IF('Currently Exported 2'!M315=1, "extra", "ignore"))</f>
        <v>ignore</v>
      </c>
      <c r="N315" s="1" t="str">
        <f ca="1">IF(OR(onchangeTags!N315="white",onchangeTags!N315="yellow",onchangeTags!N315="grey"),IF('Currently Exported 2'!N315=1, "have", "missing"),IF('Currently Exported 2'!N315=1, "extra", "ignore"))</f>
        <v>ignore</v>
      </c>
      <c r="O315" s="1" t="str">
        <f ca="1">IF(OR(onchangeTags!O315="white",onchangeTags!O315="yellow",onchangeTags!O315="grey"),IF('Currently Exported 2'!O315=1, "have", "missing"),IF('Currently Exported 2'!O315=1, "extra", "ignore"))</f>
        <v>ignore</v>
      </c>
      <c r="P315" s="1" t="str">
        <f ca="1">IF(OR(onchangeTags!P315="white",onchangeTags!P315="yellow",onchangeTags!P315="grey"),IF('Currently Exported 2'!P315=1, "have", "missing"),IF('Currently Exported 2'!P315=1, "extra", "ignore"))</f>
        <v>ignore</v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IF(OR(onchangeTags!B316="white",onchangeTags!B316="yellow",onchangeTags!B316="grey"),IF('Currently Exported 2'!B316=1, "have", "missing"),IF('Currently Exported 2'!B316=1, "extra", "ignore"))</f>
        <v>ignore</v>
      </c>
      <c r="C316" s="1" t="str">
        <f ca="1">IF(OR(onchangeTags!C316="white",onchangeTags!C316="yellow",onchangeTags!C316="grey"),IF('Currently Exported 2'!C316=1, "have", "missing"),IF('Currently Exported 2'!C316=1, "extra", "ignore"))</f>
        <v>ignore</v>
      </c>
      <c r="D316" s="1" t="str">
        <f ca="1">IF(OR(onchangeTags!D316="white",onchangeTags!D316="yellow",onchangeTags!D316="grey"),IF('Currently Exported 2'!D316=1, "have", "missing"),IF('Currently Exported 2'!D316=1, "extra", "ignore"))</f>
        <v>ignore</v>
      </c>
      <c r="E316" s="1" t="str">
        <f ca="1">IF(OR(onchangeTags!E316="white",onchangeTags!E316="yellow",onchangeTags!E316="grey"),IF('Currently Exported 2'!E316=1, "have", "missing"),IF('Currently Exported 2'!E316=1, "extra", "ignore"))</f>
        <v>ignore</v>
      </c>
      <c r="F316" s="1" t="str">
        <f ca="1">IF(OR(onchangeTags!F316="white",onchangeTags!F316="yellow",onchangeTags!F316="grey"),IF('Currently Exported 2'!F316=1, "have", "missing"),IF('Currently Exported 2'!F316=1, "extra", "ignore"))</f>
        <v>ignore</v>
      </c>
      <c r="G316" s="1" t="str">
        <f ca="1">IF(OR(onchangeTags!G316="white",onchangeTags!G316="yellow",onchangeTags!G316="grey"),IF('Currently Exported 2'!G316=1, "have", "missing"),IF('Currently Exported 2'!G316=1, "extra", "ignore"))</f>
        <v>ignore</v>
      </c>
      <c r="H316" s="1" t="str">
        <f ca="1">IF(OR(onchangeTags!H316="white",onchangeTags!H316="yellow",onchangeTags!H316="grey"),IF('Currently Exported 2'!H316=1, "have", "missing"),IF('Currently Exported 2'!H316=1, "extra", "ignore"))</f>
        <v>ignore</v>
      </c>
      <c r="I316" s="1" t="str">
        <f ca="1">IF(OR(onchangeTags!I316="white",onchangeTags!I316="yellow",onchangeTags!I316="grey"),IF('Currently Exported 2'!I316=1, "have", "missing"),IF('Currently Exported 2'!I316=1, "extra", "ignore"))</f>
        <v>ignore</v>
      </c>
      <c r="J316" s="1" t="str">
        <f ca="1">IF(OR(onchangeTags!J316="white",onchangeTags!J316="yellow",onchangeTags!J316="grey"),IF('Currently Exported 2'!J316=1, "have", "missing"),IF('Currently Exported 2'!J316=1, "extra", "ignore"))</f>
        <v>ignore</v>
      </c>
      <c r="K316" s="1" t="str">
        <f ca="1">IF(OR(onchangeTags!K316="white",onchangeTags!K316="yellow",onchangeTags!K316="grey"),IF('Currently Exported 2'!K316=1, "have", "missing"),IF('Currently Exported 2'!K316=1, "extra", "ignore"))</f>
        <v>ignore</v>
      </c>
      <c r="L316" s="1" t="str">
        <f ca="1">IF(OR(onchangeTags!L316="white",onchangeTags!L316="yellow",onchangeTags!L316="grey"),IF('Currently Exported 2'!L316=1, "have", "missing"),IF('Currently Exported 2'!L316=1, "extra", "ignore"))</f>
        <v>ignore</v>
      </c>
      <c r="M316" s="1" t="str">
        <f ca="1">IF(OR(onchangeTags!M316="white",onchangeTags!M316="yellow",onchangeTags!M316="grey"),IF('Currently Exported 2'!M316=1, "have", "missing"),IF('Currently Exported 2'!M316=1, "extra", "ignore"))</f>
        <v>ignore</v>
      </c>
      <c r="N316" s="1" t="str">
        <f ca="1">IF(OR(onchangeTags!N316="white",onchangeTags!N316="yellow",onchangeTags!N316="grey"),IF('Currently Exported 2'!N316=1, "have", "missing"),IF('Currently Exported 2'!N316=1, "extra", "ignore"))</f>
        <v>ignore</v>
      </c>
      <c r="O316" s="1" t="str">
        <f ca="1">IF(OR(onchangeTags!O316="white",onchangeTags!O316="yellow",onchangeTags!O316="grey"),IF('Currently Exported 2'!O316=1, "have", "missing"),IF('Currently Exported 2'!O316=1, "extra", "ignore"))</f>
        <v>ignore</v>
      </c>
      <c r="P316" s="1" t="str">
        <f ca="1">IF(OR(onchangeTags!P316="white",onchangeTags!P316="yellow",onchangeTags!P316="grey"),IF('Currently Exported 2'!P316=1, "have", "missing"),IF('Currently Exported 2'!P316=1, "extra", "ignore"))</f>
        <v>ignore</v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IF(OR(onchangeTags!B317="white",onchangeTags!B317="yellow",onchangeTags!B317="grey"),IF('Currently Exported 2'!B317=1, "have", "missing"),IF('Currently Exported 2'!B317=1, "extra", "ignore"))</f>
        <v>ignore</v>
      </c>
      <c r="C317" s="1" t="str">
        <f ca="1">IF(OR(onchangeTags!C317="white",onchangeTags!C317="yellow",onchangeTags!C317="grey"),IF('Currently Exported 2'!C317=1, "have", "missing"),IF('Currently Exported 2'!C317=1, "extra", "ignore"))</f>
        <v>ignore</v>
      </c>
      <c r="D317" s="1" t="str">
        <f ca="1">IF(OR(onchangeTags!D317="white",onchangeTags!D317="yellow",onchangeTags!D317="grey"),IF('Currently Exported 2'!D317=1, "have", "missing"),IF('Currently Exported 2'!D317=1, "extra", "ignore"))</f>
        <v>ignore</v>
      </c>
      <c r="E317" s="1" t="str">
        <f ca="1">IF(OR(onchangeTags!E317="white",onchangeTags!E317="yellow",onchangeTags!E317="grey"),IF('Currently Exported 2'!E317=1, "have", "missing"),IF('Currently Exported 2'!E317=1, "extra", "ignore"))</f>
        <v>ignore</v>
      </c>
      <c r="F317" s="1" t="str">
        <f ca="1">IF(OR(onchangeTags!F317="white",onchangeTags!F317="yellow",onchangeTags!F317="grey"),IF('Currently Exported 2'!F317=1, "have", "missing"),IF('Currently Exported 2'!F317=1, "extra", "ignore"))</f>
        <v>ignore</v>
      </c>
      <c r="G317" s="1" t="str">
        <f ca="1">IF(OR(onchangeTags!G317="white",onchangeTags!G317="yellow",onchangeTags!G317="grey"),IF('Currently Exported 2'!G317=1, "have", "missing"),IF('Currently Exported 2'!G317=1, "extra", "ignore"))</f>
        <v>ignore</v>
      </c>
      <c r="H317" s="1" t="str">
        <f ca="1">IF(OR(onchangeTags!H317="white",onchangeTags!H317="yellow",onchangeTags!H317="grey"),IF('Currently Exported 2'!H317=1, "have", "missing"),IF('Currently Exported 2'!H317=1, "extra", "ignore"))</f>
        <v>ignore</v>
      </c>
      <c r="I317" s="1" t="str">
        <f ca="1">IF(OR(onchangeTags!I317="white",onchangeTags!I317="yellow",onchangeTags!I317="grey"),IF('Currently Exported 2'!I317=1, "have", "missing"),IF('Currently Exported 2'!I317=1, "extra", "ignore"))</f>
        <v>ignore</v>
      </c>
      <c r="J317" s="1" t="str">
        <f ca="1">IF(OR(onchangeTags!J317="white",onchangeTags!J317="yellow",onchangeTags!J317="grey"),IF('Currently Exported 2'!J317=1, "have", "missing"),IF('Currently Exported 2'!J317=1, "extra", "ignore"))</f>
        <v>ignore</v>
      </c>
      <c r="K317" s="1" t="str">
        <f ca="1">IF(OR(onchangeTags!K317="white",onchangeTags!K317="yellow",onchangeTags!K317="grey"),IF('Currently Exported 2'!K317=1, "have", "missing"),IF('Currently Exported 2'!K317=1, "extra", "ignore"))</f>
        <v>ignore</v>
      </c>
      <c r="L317" s="1" t="str">
        <f ca="1">IF(OR(onchangeTags!L317="white",onchangeTags!L317="yellow",onchangeTags!L317="grey"),IF('Currently Exported 2'!L317=1, "have", "missing"),IF('Currently Exported 2'!L317=1, "extra", "ignore"))</f>
        <v>ignore</v>
      </c>
      <c r="M317" s="1" t="str">
        <f ca="1">IF(OR(onchangeTags!M317="white",onchangeTags!M317="yellow",onchangeTags!M317="grey"),IF('Currently Exported 2'!M317=1, "have", "missing"),IF('Currently Exported 2'!M317=1, "extra", "ignore"))</f>
        <v>ignore</v>
      </c>
      <c r="N317" s="1" t="str">
        <f ca="1">IF(OR(onchangeTags!N317="white",onchangeTags!N317="yellow",onchangeTags!N317="grey"),IF('Currently Exported 2'!N317=1, "have", "missing"),IF('Currently Exported 2'!N317=1, "extra", "ignore"))</f>
        <v>ignore</v>
      </c>
      <c r="O317" s="1" t="str">
        <f ca="1">IF(OR(onchangeTags!O317="white",onchangeTags!O317="yellow",onchangeTags!O317="grey"),IF('Currently Exported 2'!O317=1, "have", "missing"),IF('Currently Exported 2'!O317=1, "extra", "ignore"))</f>
        <v>ignore</v>
      </c>
      <c r="P317" s="1" t="str">
        <f ca="1">IF(OR(onchangeTags!P317="white",onchangeTags!P317="yellow",onchangeTags!P317="grey"),IF('Currently Exported 2'!P317=1, "have", "missing"),IF('Currently Exported 2'!P317=1, "extra", "ignore"))</f>
        <v>ignore</v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IF(OR(onchangeTags!B318="white",onchangeTags!B318="yellow",onchangeTags!B318="grey"),IF('Currently Exported 2'!B318=1, "have", "missing"),IF('Currently Exported 2'!B318=1, "extra", "ignore"))</f>
        <v>ignore</v>
      </c>
      <c r="C318" s="1" t="str">
        <f ca="1">IF(OR(onchangeTags!C318="white",onchangeTags!C318="yellow",onchangeTags!C318="grey"),IF('Currently Exported 2'!C318=1, "have", "missing"),IF('Currently Exported 2'!C318=1, "extra", "ignore"))</f>
        <v>ignore</v>
      </c>
      <c r="D318" s="1" t="str">
        <f ca="1">IF(OR(onchangeTags!D318="white",onchangeTags!D318="yellow",onchangeTags!D318="grey"),IF('Currently Exported 2'!D318=1, "have", "missing"),IF('Currently Exported 2'!D318=1, "extra", "ignore"))</f>
        <v>ignore</v>
      </c>
      <c r="E318" s="1" t="str">
        <f ca="1">IF(OR(onchangeTags!E318="white",onchangeTags!E318="yellow",onchangeTags!E318="grey"),IF('Currently Exported 2'!E318=1, "have", "missing"),IF('Currently Exported 2'!E318=1, "extra", "ignore"))</f>
        <v>ignore</v>
      </c>
      <c r="F318" s="1" t="str">
        <f ca="1">IF(OR(onchangeTags!F318="white",onchangeTags!F318="yellow",onchangeTags!F318="grey"),IF('Currently Exported 2'!F318=1, "have", "missing"),IF('Currently Exported 2'!F318=1, "extra", "ignore"))</f>
        <v>ignore</v>
      </c>
      <c r="G318" s="1" t="str">
        <f ca="1">IF(OR(onchangeTags!G318="white",onchangeTags!G318="yellow",onchangeTags!G318="grey"),IF('Currently Exported 2'!G318=1, "have", "missing"),IF('Currently Exported 2'!G318=1, "extra", "ignore"))</f>
        <v>ignore</v>
      </c>
      <c r="H318" s="1" t="str">
        <f ca="1">IF(OR(onchangeTags!H318="white",onchangeTags!H318="yellow",onchangeTags!H318="grey"),IF('Currently Exported 2'!H318=1, "have", "missing"),IF('Currently Exported 2'!H318=1, "extra", "ignore"))</f>
        <v>ignore</v>
      </c>
      <c r="I318" s="1" t="str">
        <f ca="1">IF(OR(onchangeTags!I318="white",onchangeTags!I318="yellow",onchangeTags!I318="grey"),IF('Currently Exported 2'!I318=1, "have", "missing"),IF('Currently Exported 2'!I318=1, "extra", "ignore"))</f>
        <v>ignore</v>
      </c>
      <c r="J318" s="1" t="str">
        <f ca="1">IF(OR(onchangeTags!J318="white",onchangeTags!J318="yellow",onchangeTags!J318="grey"),IF('Currently Exported 2'!J318=1, "have", "missing"),IF('Currently Exported 2'!J318=1, "extra", "ignore"))</f>
        <v>ignore</v>
      </c>
      <c r="K318" s="1" t="str">
        <f ca="1">IF(OR(onchangeTags!K318="white",onchangeTags!K318="yellow",onchangeTags!K318="grey"),IF('Currently Exported 2'!K318=1, "have", "missing"),IF('Currently Exported 2'!K318=1, "extra", "ignore"))</f>
        <v>ignore</v>
      </c>
      <c r="L318" s="1" t="str">
        <f ca="1">IF(OR(onchangeTags!L318="white",onchangeTags!L318="yellow",onchangeTags!L318="grey"),IF('Currently Exported 2'!L318=1, "have", "missing"),IF('Currently Exported 2'!L318=1, "extra", "ignore"))</f>
        <v>ignore</v>
      </c>
      <c r="M318" s="1" t="str">
        <f ca="1">IF(OR(onchangeTags!M318="white",onchangeTags!M318="yellow",onchangeTags!M318="grey"),IF('Currently Exported 2'!M318=1, "have", "missing"),IF('Currently Exported 2'!M318=1, "extra", "ignore"))</f>
        <v>ignore</v>
      </c>
      <c r="N318" s="1" t="str">
        <f ca="1">IF(OR(onchangeTags!N318="white",onchangeTags!N318="yellow",onchangeTags!N318="grey"),IF('Currently Exported 2'!N318=1, "have", "missing"),IF('Currently Exported 2'!N318=1, "extra", "ignore"))</f>
        <v>ignore</v>
      </c>
      <c r="O318" s="1" t="str">
        <f ca="1">IF(OR(onchangeTags!O318="white",onchangeTags!O318="yellow",onchangeTags!O318="grey"),IF('Currently Exported 2'!O318=1, "have", "missing"),IF('Currently Exported 2'!O318=1, "extra", "ignore"))</f>
        <v>ignore</v>
      </c>
      <c r="P318" s="1" t="str">
        <f ca="1">IF(OR(onchangeTags!P318="white",onchangeTags!P318="yellow",onchangeTags!P318="grey"),IF('Currently Exported 2'!P318=1, "have", "missing"),IF('Currently Exported 2'!P318=1, "extra", "ignore"))</f>
        <v>ignore</v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IF(OR(onchangeTags!B319="white",onchangeTags!B319="yellow",onchangeTags!B319="grey"),IF('Currently Exported 2'!B319=1, "have", "missing"),IF('Currently Exported 2'!B319=1, "extra", "ignore"))</f>
        <v>ignore</v>
      </c>
      <c r="C319" s="1" t="str">
        <f ca="1">IF(OR(onchangeTags!C319="white",onchangeTags!C319="yellow",onchangeTags!C319="grey"),IF('Currently Exported 2'!C319=1, "have", "missing"),IF('Currently Exported 2'!C319=1, "extra", "ignore"))</f>
        <v>ignore</v>
      </c>
      <c r="D319" s="1" t="str">
        <f ca="1">IF(OR(onchangeTags!D319="white",onchangeTags!D319="yellow",onchangeTags!D319="grey"),IF('Currently Exported 2'!D319=1, "have", "missing"),IF('Currently Exported 2'!D319=1, "extra", "ignore"))</f>
        <v>ignore</v>
      </c>
      <c r="E319" s="1" t="str">
        <f ca="1">IF(OR(onchangeTags!E319="white",onchangeTags!E319="yellow",onchangeTags!E319="grey"),IF('Currently Exported 2'!E319=1, "have", "missing"),IF('Currently Exported 2'!E319=1, "extra", "ignore"))</f>
        <v>ignore</v>
      </c>
      <c r="F319" s="1" t="str">
        <f ca="1">IF(OR(onchangeTags!F319="white",onchangeTags!F319="yellow",onchangeTags!F319="grey"),IF('Currently Exported 2'!F319=1, "have", "missing"),IF('Currently Exported 2'!F319=1, "extra", "ignore"))</f>
        <v>ignore</v>
      </c>
      <c r="G319" s="1" t="str">
        <f ca="1">IF(OR(onchangeTags!G319="white",onchangeTags!G319="yellow",onchangeTags!G319="grey"),IF('Currently Exported 2'!G319=1, "have", "missing"),IF('Currently Exported 2'!G319=1, "extra", "ignore"))</f>
        <v>ignore</v>
      </c>
      <c r="H319" s="1" t="str">
        <f ca="1">IF(OR(onchangeTags!H319="white",onchangeTags!H319="yellow",onchangeTags!H319="grey"),IF('Currently Exported 2'!H319=1, "have", "missing"),IF('Currently Exported 2'!H319=1, "extra", "ignore"))</f>
        <v>ignore</v>
      </c>
      <c r="I319" s="1" t="str">
        <f ca="1">IF(OR(onchangeTags!I319="white",onchangeTags!I319="yellow",onchangeTags!I319="grey"),IF('Currently Exported 2'!I319=1, "have", "missing"),IF('Currently Exported 2'!I319=1, "extra", "ignore"))</f>
        <v>ignore</v>
      </c>
      <c r="J319" s="1" t="str">
        <f ca="1">IF(OR(onchangeTags!J319="white",onchangeTags!J319="yellow",onchangeTags!J319="grey"),IF('Currently Exported 2'!J319=1, "have", "missing"),IF('Currently Exported 2'!J319=1, "extra", "ignore"))</f>
        <v>ignore</v>
      </c>
      <c r="K319" s="1" t="str">
        <f ca="1">IF(OR(onchangeTags!K319="white",onchangeTags!K319="yellow",onchangeTags!K319="grey"),IF('Currently Exported 2'!K319=1, "have", "missing"),IF('Currently Exported 2'!K319=1, "extra", "ignore"))</f>
        <v>ignore</v>
      </c>
      <c r="L319" s="1" t="str">
        <f ca="1">IF(OR(onchangeTags!L319="white",onchangeTags!L319="yellow",onchangeTags!L319="grey"),IF('Currently Exported 2'!L319=1, "have", "missing"),IF('Currently Exported 2'!L319=1, "extra", "ignore"))</f>
        <v>ignore</v>
      </c>
      <c r="M319" s="1" t="str">
        <f ca="1">IF(OR(onchangeTags!M319="white",onchangeTags!M319="yellow",onchangeTags!M319="grey"),IF('Currently Exported 2'!M319=1, "have", "missing"),IF('Currently Exported 2'!M319=1, "extra", "ignore"))</f>
        <v>ignore</v>
      </c>
      <c r="N319" s="1" t="str">
        <f ca="1">IF(OR(onchangeTags!N319="white",onchangeTags!N319="yellow",onchangeTags!N319="grey"),IF('Currently Exported 2'!N319=1, "have", "missing"),IF('Currently Exported 2'!N319=1, "extra", "ignore"))</f>
        <v>ignore</v>
      </c>
      <c r="O319" s="1" t="str">
        <f ca="1">IF(OR(onchangeTags!O319="white",onchangeTags!O319="yellow",onchangeTags!O319="grey"),IF('Currently Exported 2'!O319=1, "have", "missing"),IF('Currently Exported 2'!O319=1, "extra", "ignore"))</f>
        <v>ignore</v>
      </c>
      <c r="P319" s="1" t="str">
        <f ca="1">IF(OR(onchangeTags!P319="white",onchangeTags!P319="yellow",onchangeTags!P319="grey"),IF('Currently Exported 2'!P319=1, "have", "missing"),IF('Currently Exported 2'!P319=1, "extra", "ignore"))</f>
        <v>ignore</v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IF(OR(onchangeTags!B320="white",onchangeTags!B320="yellow",onchangeTags!B320="grey"),IF('Currently Exported 2'!B320=1, "have", "missing"),IF('Currently Exported 2'!B320=1, "extra", "ignore"))</f>
        <v>ignore</v>
      </c>
      <c r="C320" s="1" t="str">
        <f ca="1">IF(OR(onchangeTags!C320="white",onchangeTags!C320="yellow",onchangeTags!C320="grey"),IF('Currently Exported 2'!C320=1, "have", "missing"),IF('Currently Exported 2'!C320=1, "extra", "ignore"))</f>
        <v>ignore</v>
      </c>
      <c r="D320" s="1" t="str">
        <f ca="1">IF(OR(onchangeTags!D320="white",onchangeTags!D320="yellow",onchangeTags!D320="grey"),IF('Currently Exported 2'!D320=1, "have", "missing"),IF('Currently Exported 2'!D320=1, "extra", "ignore"))</f>
        <v>ignore</v>
      </c>
      <c r="E320" s="1" t="str">
        <f ca="1">IF(OR(onchangeTags!E320="white",onchangeTags!E320="yellow",onchangeTags!E320="grey"),IF('Currently Exported 2'!E320=1, "have", "missing"),IF('Currently Exported 2'!E320=1, "extra", "ignore"))</f>
        <v>ignore</v>
      </c>
      <c r="F320" s="1" t="str">
        <f ca="1">IF(OR(onchangeTags!F320="white",onchangeTags!F320="yellow",onchangeTags!F320="grey"),IF('Currently Exported 2'!F320=1, "have", "missing"),IF('Currently Exported 2'!F320=1, "extra", "ignore"))</f>
        <v>ignore</v>
      </c>
      <c r="G320" s="1" t="str">
        <f ca="1">IF(OR(onchangeTags!G320="white",onchangeTags!G320="yellow",onchangeTags!G320="grey"),IF('Currently Exported 2'!G320=1, "have", "missing"),IF('Currently Exported 2'!G320=1, "extra", "ignore"))</f>
        <v>ignore</v>
      </c>
      <c r="H320" s="1" t="str">
        <f ca="1">IF(OR(onchangeTags!H320="white",onchangeTags!H320="yellow",onchangeTags!H320="grey"),IF('Currently Exported 2'!H320=1, "have", "missing"),IF('Currently Exported 2'!H320=1, "extra", "ignore"))</f>
        <v>ignore</v>
      </c>
      <c r="I320" s="1" t="str">
        <f ca="1">IF(OR(onchangeTags!I320="white",onchangeTags!I320="yellow",onchangeTags!I320="grey"),IF('Currently Exported 2'!I320=1, "have", "missing"),IF('Currently Exported 2'!I320=1, "extra", "ignore"))</f>
        <v>ignore</v>
      </c>
      <c r="J320" s="1" t="str">
        <f ca="1">IF(OR(onchangeTags!J320="white",onchangeTags!J320="yellow",onchangeTags!J320="grey"),IF('Currently Exported 2'!J320=1, "have", "missing"),IF('Currently Exported 2'!J320=1, "extra", "ignore"))</f>
        <v>ignore</v>
      </c>
      <c r="K320" s="1" t="str">
        <f ca="1">IF(OR(onchangeTags!K320="white",onchangeTags!K320="yellow",onchangeTags!K320="grey"),IF('Currently Exported 2'!K320=1, "have", "missing"),IF('Currently Exported 2'!K320=1, "extra", "ignore"))</f>
        <v>ignore</v>
      </c>
      <c r="L320" s="1" t="str">
        <f ca="1">IF(OR(onchangeTags!L320="white",onchangeTags!L320="yellow",onchangeTags!L320="grey"),IF('Currently Exported 2'!L320=1, "have", "missing"),IF('Currently Exported 2'!L320=1, "extra", "ignore"))</f>
        <v>ignore</v>
      </c>
      <c r="M320" s="1" t="str">
        <f ca="1">IF(OR(onchangeTags!M320="white",onchangeTags!M320="yellow",onchangeTags!M320="grey"),IF('Currently Exported 2'!M320=1, "have", "missing"),IF('Currently Exported 2'!M320=1, "extra", "ignore"))</f>
        <v>ignore</v>
      </c>
      <c r="N320" s="1" t="str">
        <f ca="1">IF(OR(onchangeTags!N320="white",onchangeTags!N320="yellow",onchangeTags!N320="grey"),IF('Currently Exported 2'!N320=1, "have", "missing"),IF('Currently Exported 2'!N320=1, "extra", "ignore"))</f>
        <v>ignore</v>
      </c>
      <c r="O320" s="1" t="str">
        <f ca="1">IF(OR(onchangeTags!O320="white",onchangeTags!O320="yellow",onchangeTags!O320="grey"),IF('Currently Exported 2'!O320=1, "have", "missing"),IF('Currently Exported 2'!O320=1, "extra", "ignore"))</f>
        <v>ignore</v>
      </c>
      <c r="P320" s="1" t="str">
        <f ca="1">IF(OR(onchangeTags!P320="white",onchangeTags!P320="yellow",onchangeTags!P320="grey"),IF('Currently Exported 2'!P320=1, "have", "missing"),IF('Currently Exported 2'!P320=1, "extra", "ignore"))</f>
        <v>ignore</v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IF(OR(onchangeTags!B321="white",onchangeTags!B321="yellow",onchangeTags!B321="grey"),IF('Currently Exported 2'!B321=1, "have", "missing"),IF('Currently Exported 2'!B321=1, "extra", "ignore"))</f>
        <v>ignore</v>
      </c>
      <c r="C321" s="1" t="str">
        <f ca="1">IF(OR(onchangeTags!C321="white",onchangeTags!C321="yellow",onchangeTags!C321="grey"),IF('Currently Exported 2'!C321=1, "have", "missing"),IF('Currently Exported 2'!C321=1, "extra", "ignore"))</f>
        <v>ignore</v>
      </c>
      <c r="D321" s="1" t="str">
        <f ca="1">IF(OR(onchangeTags!D321="white",onchangeTags!D321="yellow",onchangeTags!D321="grey"),IF('Currently Exported 2'!D321=1, "have", "missing"),IF('Currently Exported 2'!D321=1, "extra", "ignore"))</f>
        <v>ignore</v>
      </c>
      <c r="E321" s="1" t="str">
        <f ca="1">IF(OR(onchangeTags!E321="white",onchangeTags!E321="yellow",onchangeTags!E321="grey"),IF('Currently Exported 2'!E321=1, "have", "missing"),IF('Currently Exported 2'!E321=1, "extra", "ignore"))</f>
        <v>ignore</v>
      </c>
      <c r="F321" s="1" t="str">
        <f ca="1">IF(OR(onchangeTags!F321="white",onchangeTags!F321="yellow",onchangeTags!F321="grey"),IF('Currently Exported 2'!F321=1, "have", "missing"),IF('Currently Exported 2'!F321=1, "extra", "ignore"))</f>
        <v>ignore</v>
      </c>
      <c r="G321" s="1" t="str">
        <f ca="1">IF(OR(onchangeTags!G321="white",onchangeTags!G321="yellow",onchangeTags!G321="grey"),IF('Currently Exported 2'!G321=1, "have", "missing"),IF('Currently Exported 2'!G321=1, "extra", "ignore"))</f>
        <v>ignore</v>
      </c>
      <c r="H321" s="1" t="str">
        <f ca="1">IF(OR(onchangeTags!H321="white",onchangeTags!H321="yellow",onchangeTags!H321="grey"),IF('Currently Exported 2'!H321=1, "have", "missing"),IF('Currently Exported 2'!H321=1, "extra", "ignore"))</f>
        <v>ignore</v>
      </c>
      <c r="I321" s="1" t="str">
        <f ca="1">IF(OR(onchangeTags!I321="white",onchangeTags!I321="yellow",onchangeTags!I321="grey"),IF('Currently Exported 2'!I321=1, "have", "missing"),IF('Currently Exported 2'!I321=1, "extra", "ignore"))</f>
        <v>ignore</v>
      </c>
      <c r="J321" s="1" t="str">
        <f ca="1">IF(OR(onchangeTags!J321="white",onchangeTags!J321="yellow",onchangeTags!J321="grey"),IF('Currently Exported 2'!J321=1, "have", "missing"),IF('Currently Exported 2'!J321=1, "extra", "ignore"))</f>
        <v>ignore</v>
      </c>
      <c r="K321" s="1" t="str">
        <f ca="1">IF(OR(onchangeTags!K321="white",onchangeTags!K321="yellow",onchangeTags!K321="grey"),IF('Currently Exported 2'!K321=1, "have", "missing"),IF('Currently Exported 2'!K321=1, "extra", "ignore"))</f>
        <v>ignore</v>
      </c>
      <c r="L321" s="1" t="str">
        <f ca="1">IF(OR(onchangeTags!L321="white",onchangeTags!L321="yellow",onchangeTags!L321="grey"),IF('Currently Exported 2'!L321=1, "have", "missing"),IF('Currently Exported 2'!L321=1, "extra", "ignore"))</f>
        <v>ignore</v>
      </c>
      <c r="M321" s="1" t="str">
        <f ca="1">IF(OR(onchangeTags!M321="white",onchangeTags!M321="yellow",onchangeTags!M321="grey"),IF('Currently Exported 2'!M321=1, "have", "missing"),IF('Currently Exported 2'!M321=1, "extra", "ignore"))</f>
        <v>ignore</v>
      </c>
      <c r="N321" s="1" t="str">
        <f ca="1">IF(OR(onchangeTags!N321="white",onchangeTags!N321="yellow",onchangeTags!N321="grey"),IF('Currently Exported 2'!N321=1, "have", "missing"),IF('Currently Exported 2'!N321=1, "extra", "ignore"))</f>
        <v>ignore</v>
      </c>
      <c r="O321" s="1" t="str">
        <f ca="1">IF(OR(onchangeTags!O321="white",onchangeTags!O321="yellow",onchangeTags!O321="grey"),IF('Currently Exported 2'!O321=1, "have", "missing"),IF('Currently Exported 2'!O321=1, "extra", "ignore"))</f>
        <v>ignore</v>
      </c>
      <c r="P321" s="1" t="str">
        <f ca="1">IF(OR(onchangeTags!P321="white",onchangeTags!P321="yellow",onchangeTags!P321="grey"),IF('Currently Exported 2'!P321=1, "have", "missing"),IF('Currently Exported 2'!P321=1, "extra", "ignore"))</f>
        <v>ignore</v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IF(OR(onchangeTags!B322="white",onchangeTags!B322="yellow",onchangeTags!B322="grey"),IF('Currently Exported 2'!B322=1, "have", "missing"),IF('Currently Exported 2'!B322=1, "extra", "ignore"))</f>
        <v>ignore</v>
      </c>
      <c r="C322" s="1" t="str">
        <f ca="1">IF(OR(onchangeTags!C322="white",onchangeTags!C322="yellow",onchangeTags!C322="grey"),IF('Currently Exported 2'!C322=1, "have", "missing"),IF('Currently Exported 2'!C322=1, "extra", "ignore"))</f>
        <v>ignore</v>
      </c>
      <c r="D322" s="1" t="str">
        <f ca="1">IF(OR(onchangeTags!D322="white",onchangeTags!D322="yellow",onchangeTags!D322="grey"),IF('Currently Exported 2'!D322=1, "have", "missing"),IF('Currently Exported 2'!D322=1, "extra", "ignore"))</f>
        <v>ignore</v>
      </c>
      <c r="E322" s="1" t="str">
        <f ca="1">IF(OR(onchangeTags!E322="white",onchangeTags!E322="yellow",onchangeTags!E322="grey"),IF('Currently Exported 2'!E322=1, "have", "missing"),IF('Currently Exported 2'!E322=1, "extra", "ignore"))</f>
        <v>ignore</v>
      </c>
      <c r="F322" s="1" t="str">
        <f ca="1">IF(OR(onchangeTags!F322="white",onchangeTags!F322="yellow",onchangeTags!F322="grey"),IF('Currently Exported 2'!F322=1, "have", "missing"),IF('Currently Exported 2'!F322=1, "extra", "ignore"))</f>
        <v>ignore</v>
      </c>
      <c r="G322" s="1" t="str">
        <f ca="1">IF(OR(onchangeTags!G322="white",onchangeTags!G322="yellow",onchangeTags!G322="grey"),IF('Currently Exported 2'!G322=1, "have", "missing"),IF('Currently Exported 2'!G322=1, "extra", "ignore"))</f>
        <v>ignore</v>
      </c>
      <c r="H322" s="1" t="str">
        <f ca="1">IF(OR(onchangeTags!H322="white",onchangeTags!H322="yellow",onchangeTags!H322="grey"),IF('Currently Exported 2'!H322=1, "have", "missing"),IF('Currently Exported 2'!H322=1, "extra", "ignore"))</f>
        <v>ignore</v>
      </c>
      <c r="I322" s="1" t="str">
        <f ca="1">IF(OR(onchangeTags!I322="white",onchangeTags!I322="yellow",onchangeTags!I322="grey"),IF('Currently Exported 2'!I322=1, "have", "missing"),IF('Currently Exported 2'!I322=1, "extra", "ignore"))</f>
        <v>ignore</v>
      </c>
      <c r="J322" s="1" t="str">
        <f ca="1">IF(OR(onchangeTags!J322="white",onchangeTags!J322="yellow",onchangeTags!J322="grey"),IF('Currently Exported 2'!J322=1, "have", "missing"),IF('Currently Exported 2'!J322=1, "extra", "ignore"))</f>
        <v>ignore</v>
      </c>
      <c r="K322" s="1" t="str">
        <f ca="1">IF(OR(onchangeTags!K322="white",onchangeTags!K322="yellow",onchangeTags!K322="grey"),IF('Currently Exported 2'!K322=1, "have", "missing"),IF('Currently Exported 2'!K322=1, "extra", "ignore"))</f>
        <v>ignore</v>
      </c>
      <c r="L322" s="1" t="str">
        <f ca="1">IF(OR(onchangeTags!L322="white",onchangeTags!L322="yellow",onchangeTags!L322="grey"),IF('Currently Exported 2'!L322=1, "have", "missing"),IF('Currently Exported 2'!L322=1, "extra", "ignore"))</f>
        <v>ignore</v>
      </c>
      <c r="M322" s="1" t="str">
        <f ca="1">IF(OR(onchangeTags!M322="white",onchangeTags!M322="yellow",onchangeTags!M322="grey"),IF('Currently Exported 2'!M322=1, "have", "missing"),IF('Currently Exported 2'!M322=1, "extra", "ignore"))</f>
        <v>ignore</v>
      </c>
      <c r="N322" s="1" t="str">
        <f ca="1">IF(OR(onchangeTags!N322="white",onchangeTags!N322="yellow",onchangeTags!N322="grey"),IF('Currently Exported 2'!N322=1, "have", "missing"),IF('Currently Exported 2'!N322=1, "extra", "ignore"))</f>
        <v>ignore</v>
      </c>
      <c r="O322" s="1" t="str">
        <f ca="1">IF(OR(onchangeTags!O322="white",onchangeTags!O322="yellow",onchangeTags!O322="grey"),IF('Currently Exported 2'!O322=1, "have", "missing"),IF('Currently Exported 2'!O322=1, "extra", "ignore"))</f>
        <v>ignore</v>
      </c>
      <c r="P322" s="1" t="str">
        <f ca="1">IF(OR(onchangeTags!P322="white",onchangeTags!P322="yellow",onchangeTags!P322="grey"),IF('Currently Exported 2'!P322=1, "have", "missing"),IF('Currently Exported 2'!P322=1, "extra", "ignore"))</f>
        <v>ignore</v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IF(OR(onchangeTags!B323="white",onchangeTags!B323="yellow",onchangeTags!B323="grey"),IF('Currently Exported 2'!B323=1, "have", "missing"),IF('Currently Exported 2'!B323=1, "extra", "ignore"))</f>
        <v>ignore</v>
      </c>
      <c r="C323" s="1" t="str">
        <f ca="1">IF(OR(onchangeTags!C323="white",onchangeTags!C323="yellow",onchangeTags!C323="grey"),IF('Currently Exported 2'!C323=1, "have", "missing"),IF('Currently Exported 2'!C323=1, "extra", "ignore"))</f>
        <v>ignore</v>
      </c>
      <c r="D323" s="1" t="str">
        <f ca="1">IF(OR(onchangeTags!D323="white",onchangeTags!D323="yellow",onchangeTags!D323="grey"),IF('Currently Exported 2'!D323=1, "have", "missing"),IF('Currently Exported 2'!D323=1, "extra", "ignore"))</f>
        <v>ignore</v>
      </c>
      <c r="E323" s="1" t="str">
        <f ca="1">IF(OR(onchangeTags!E323="white",onchangeTags!E323="yellow",onchangeTags!E323="grey"),IF('Currently Exported 2'!E323=1, "have", "missing"),IF('Currently Exported 2'!E323=1, "extra", "ignore"))</f>
        <v>ignore</v>
      </c>
      <c r="F323" s="1" t="str">
        <f ca="1">IF(OR(onchangeTags!F323="white",onchangeTags!F323="yellow",onchangeTags!F323="grey"),IF('Currently Exported 2'!F323=1, "have", "missing"),IF('Currently Exported 2'!F323=1, "extra", "ignore"))</f>
        <v>ignore</v>
      </c>
      <c r="G323" s="1" t="str">
        <f ca="1">IF(OR(onchangeTags!G323="white",onchangeTags!G323="yellow",onchangeTags!G323="grey"),IF('Currently Exported 2'!G323=1, "have", "missing"),IF('Currently Exported 2'!G323=1, "extra", "ignore"))</f>
        <v>ignore</v>
      </c>
      <c r="H323" s="1" t="str">
        <f ca="1">IF(OR(onchangeTags!H323="white",onchangeTags!H323="yellow",onchangeTags!H323="grey"),IF('Currently Exported 2'!H323=1, "have", "missing"),IF('Currently Exported 2'!H323=1, "extra", "ignore"))</f>
        <v>ignore</v>
      </c>
      <c r="I323" s="1" t="str">
        <f ca="1">IF(OR(onchangeTags!I323="white",onchangeTags!I323="yellow",onchangeTags!I323="grey"),IF('Currently Exported 2'!I323=1, "have", "missing"),IF('Currently Exported 2'!I323=1, "extra", "ignore"))</f>
        <v>ignore</v>
      </c>
      <c r="J323" s="1" t="str">
        <f ca="1">IF(OR(onchangeTags!J323="white",onchangeTags!J323="yellow",onchangeTags!J323="grey"),IF('Currently Exported 2'!J323=1, "have", "missing"),IF('Currently Exported 2'!J323=1, "extra", "ignore"))</f>
        <v>ignore</v>
      </c>
      <c r="K323" s="1" t="str">
        <f ca="1">IF(OR(onchangeTags!K323="white",onchangeTags!K323="yellow",onchangeTags!K323="grey"),IF('Currently Exported 2'!K323=1, "have", "missing"),IF('Currently Exported 2'!K323=1, "extra", "ignore"))</f>
        <v>ignore</v>
      </c>
      <c r="L323" s="1" t="str">
        <f ca="1">IF(OR(onchangeTags!L323="white",onchangeTags!L323="yellow",onchangeTags!L323="grey"),IF('Currently Exported 2'!L323=1, "have", "missing"),IF('Currently Exported 2'!L323=1, "extra", "ignore"))</f>
        <v>ignore</v>
      </c>
      <c r="M323" s="1" t="str">
        <f ca="1">IF(OR(onchangeTags!M323="white",onchangeTags!M323="yellow",onchangeTags!M323="grey"),IF('Currently Exported 2'!M323=1, "have", "missing"),IF('Currently Exported 2'!M323=1, "extra", "ignore"))</f>
        <v>ignore</v>
      </c>
      <c r="N323" s="1" t="str">
        <f ca="1">IF(OR(onchangeTags!N323="white",onchangeTags!N323="yellow",onchangeTags!N323="grey"),IF('Currently Exported 2'!N323=1, "have", "missing"),IF('Currently Exported 2'!N323=1, "extra", "ignore"))</f>
        <v>ignore</v>
      </c>
      <c r="O323" s="1" t="str">
        <f ca="1">IF(OR(onchangeTags!O323="white",onchangeTags!O323="yellow",onchangeTags!O323="grey"),IF('Currently Exported 2'!O323=1, "have", "missing"),IF('Currently Exported 2'!O323=1, "extra", "ignore"))</f>
        <v>ignore</v>
      </c>
      <c r="P323" s="1" t="str">
        <f ca="1">IF(OR(onchangeTags!P323="white",onchangeTags!P323="yellow",onchangeTags!P323="grey"),IF('Currently Exported 2'!P323=1, "have", "missing"),IF('Currently Exported 2'!P323=1, "extra", "ignore"))</f>
        <v>ignore</v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IF(OR(onchangeTags!B324="white",onchangeTags!B324="yellow",onchangeTags!B324="grey"),IF('Currently Exported 2'!B324=1, "have", "missing"),IF('Currently Exported 2'!B324=1, "extra", "ignore"))</f>
        <v>ignore</v>
      </c>
      <c r="C324" s="1" t="str">
        <f ca="1">IF(OR(onchangeTags!C324="white",onchangeTags!C324="yellow",onchangeTags!C324="grey"),IF('Currently Exported 2'!C324=1, "have", "missing"),IF('Currently Exported 2'!C324=1, "extra", "ignore"))</f>
        <v>ignore</v>
      </c>
      <c r="D324" s="1" t="str">
        <f ca="1">IF(OR(onchangeTags!D324="white",onchangeTags!D324="yellow",onchangeTags!D324="grey"),IF('Currently Exported 2'!D324=1, "have", "missing"),IF('Currently Exported 2'!D324=1, "extra", "ignore"))</f>
        <v>ignore</v>
      </c>
      <c r="E324" s="1" t="str">
        <f ca="1">IF(OR(onchangeTags!E324="white",onchangeTags!E324="yellow",onchangeTags!E324="grey"),IF('Currently Exported 2'!E324=1, "have", "missing"),IF('Currently Exported 2'!E324=1, "extra", "ignore"))</f>
        <v>ignore</v>
      </c>
      <c r="F324" s="1" t="str">
        <f ca="1">IF(OR(onchangeTags!F324="white",onchangeTags!F324="yellow",onchangeTags!F324="grey"),IF('Currently Exported 2'!F324=1, "have", "missing"),IF('Currently Exported 2'!F324=1, "extra", "ignore"))</f>
        <v>ignore</v>
      </c>
      <c r="G324" s="1" t="str">
        <f ca="1">IF(OR(onchangeTags!G324="white",onchangeTags!G324="yellow",onchangeTags!G324="grey"),IF('Currently Exported 2'!G324=1, "have", "missing"),IF('Currently Exported 2'!G324=1, "extra", "ignore"))</f>
        <v>ignore</v>
      </c>
      <c r="H324" s="1" t="str">
        <f ca="1">IF(OR(onchangeTags!H324="white",onchangeTags!H324="yellow",onchangeTags!H324="grey"),IF('Currently Exported 2'!H324=1, "have", "missing"),IF('Currently Exported 2'!H324=1, "extra", "ignore"))</f>
        <v>ignore</v>
      </c>
      <c r="I324" s="1" t="str">
        <f ca="1">IF(OR(onchangeTags!I324="white",onchangeTags!I324="yellow",onchangeTags!I324="grey"),IF('Currently Exported 2'!I324=1, "have", "missing"),IF('Currently Exported 2'!I324=1, "extra", "ignore"))</f>
        <v>ignore</v>
      </c>
      <c r="J324" s="1" t="str">
        <f ca="1">IF(OR(onchangeTags!J324="white",onchangeTags!J324="yellow",onchangeTags!J324="grey"),IF('Currently Exported 2'!J324=1, "have", "missing"),IF('Currently Exported 2'!J324=1, "extra", "ignore"))</f>
        <v>ignore</v>
      </c>
      <c r="K324" s="1" t="str">
        <f ca="1">IF(OR(onchangeTags!K324="white",onchangeTags!K324="yellow",onchangeTags!K324="grey"),IF('Currently Exported 2'!K324=1, "have", "missing"),IF('Currently Exported 2'!K324=1, "extra", "ignore"))</f>
        <v>ignore</v>
      </c>
      <c r="L324" s="1" t="str">
        <f ca="1">IF(OR(onchangeTags!L324="white",onchangeTags!L324="yellow",onchangeTags!L324="grey"),IF('Currently Exported 2'!L324=1, "have", "missing"),IF('Currently Exported 2'!L324=1, "extra", "ignore"))</f>
        <v>ignore</v>
      </c>
      <c r="M324" s="1" t="str">
        <f ca="1">IF(OR(onchangeTags!M324="white",onchangeTags!M324="yellow",onchangeTags!M324="grey"),IF('Currently Exported 2'!M324=1, "have", "missing"),IF('Currently Exported 2'!M324=1, "extra", "ignore"))</f>
        <v>ignore</v>
      </c>
      <c r="N324" s="1" t="str">
        <f ca="1">IF(OR(onchangeTags!N324="white",onchangeTags!N324="yellow",onchangeTags!N324="grey"),IF('Currently Exported 2'!N324=1, "have", "missing"),IF('Currently Exported 2'!N324=1, "extra", "ignore"))</f>
        <v>ignore</v>
      </c>
      <c r="O324" s="1" t="str">
        <f ca="1">IF(OR(onchangeTags!O324="white",onchangeTags!O324="yellow",onchangeTags!O324="grey"),IF('Currently Exported 2'!O324=1, "have", "missing"),IF('Currently Exported 2'!O324=1, "extra", "ignore"))</f>
        <v>ignore</v>
      </c>
      <c r="P324" s="1" t="str">
        <f ca="1">IF(OR(onchangeTags!P324="white",onchangeTags!P324="yellow",onchangeTags!P324="grey"),IF('Currently Exported 2'!P324=1, "have", "missing"),IF('Currently Exported 2'!P324=1, "extra", "ignore"))</f>
        <v>ignore</v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IF(OR(onchangeTags!B325="white",onchangeTags!B325="yellow",onchangeTags!B325="grey"),IF('Currently Exported 2'!B325=1, "have", "missing"),IF('Currently Exported 2'!B325=1, "extra", "ignore"))</f>
        <v>ignore</v>
      </c>
      <c r="C325" s="1" t="str">
        <f ca="1">IF(OR(onchangeTags!C325="white",onchangeTags!C325="yellow",onchangeTags!C325="grey"),IF('Currently Exported 2'!C325=1, "have", "missing"),IF('Currently Exported 2'!C325=1, "extra", "ignore"))</f>
        <v>ignore</v>
      </c>
      <c r="D325" s="1" t="str">
        <f ca="1">IF(OR(onchangeTags!D325="white",onchangeTags!D325="yellow",onchangeTags!D325="grey"),IF('Currently Exported 2'!D325=1, "have", "missing"),IF('Currently Exported 2'!D325=1, "extra", "ignore"))</f>
        <v>ignore</v>
      </c>
      <c r="E325" s="1" t="str">
        <f ca="1">IF(OR(onchangeTags!E325="white",onchangeTags!E325="yellow",onchangeTags!E325="grey"),IF('Currently Exported 2'!E325=1, "have", "missing"),IF('Currently Exported 2'!E325=1, "extra", "ignore"))</f>
        <v>ignore</v>
      </c>
      <c r="F325" s="1" t="str">
        <f ca="1">IF(OR(onchangeTags!F325="white",onchangeTags!F325="yellow",onchangeTags!F325="grey"),IF('Currently Exported 2'!F325=1, "have", "missing"),IF('Currently Exported 2'!F325=1, "extra", "ignore"))</f>
        <v>ignore</v>
      </c>
      <c r="G325" s="1" t="str">
        <f ca="1">IF(OR(onchangeTags!G325="white",onchangeTags!G325="yellow",onchangeTags!G325="grey"),IF('Currently Exported 2'!G325=1, "have", "missing"),IF('Currently Exported 2'!G325=1, "extra", "ignore"))</f>
        <v>ignore</v>
      </c>
      <c r="H325" s="1" t="str">
        <f ca="1">IF(OR(onchangeTags!H325="white",onchangeTags!H325="yellow",onchangeTags!H325="grey"),IF('Currently Exported 2'!H325=1, "have", "missing"),IF('Currently Exported 2'!H325=1, "extra", "ignore"))</f>
        <v>ignore</v>
      </c>
      <c r="I325" s="1" t="str">
        <f ca="1">IF(OR(onchangeTags!I325="white",onchangeTags!I325="yellow",onchangeTags!I325="grey"),IF('Currently Exported 2'!I325=1, "have", "missing"),IF('Currently Exported 2'!I325=1, "extra", "ignore"))</f>
        <v>ignore</v>
      </c>
      <c r="J325" s="1" t="str">
        <f ca="1">IF(OR(onchangeTags!J325="white",onchangeTags!J325="yellow",onchangeTags!J325="grey"),IF('Currently Exported 2'!J325=1, "have", "missing"),IF('Currently Exported 2'!J325=1, "extra", "ignore"))</f>
        <v>ignore</v>
      </c>
      <c r="K325" s="1" t="str">
        <f ca="1">IF(OR(onchangeTags!K325="white",onchangeTags!K325="yellow",onchangeTags!K325="grey"),IF('Currently Exported 2'!K325=1, "have", "missing"),IF('Currently Exported 2'!K325=1, "extra", "ignore"))</f>
        <v>ignore</v>
      </c>
      <c r="L325" s="1" t="str">
        <f ca="1">IF(OR(onchangeTags!L325="white",onchangeTags!L325="yellow",onchangeTags!L325="grey"),IF('Currently Exported 2'!L325=1, "have", "missing"),IF('Currently Exported 2'!L325=1, "extra", "ignore"))</f>
        <v>ignore</v>
      </c>
      <c r="M325" s="1" t="str">
        <f ca="1">IF(OR(onchangeTags!M325="white",onchangeTags!M325="yellow",onchangeTags!M325="grey"),IF('Currently Exported 2'!M325=1, "have", "missing"),IF('Currently Exported 2'!M325=1, "extra", "ignore"))</f>
        <v>ignore</v>
      </c>
      <c r="N325" s="1" t="str">
        <f ca="1">IF(OR(onchangeTags!N325="white",onchangeTags!N325="yellow",onchangeTags!N325="grey"),IF('Currently Exported 2'!N325=1, "have", "missing"),IF('Currently Exported 2'!N325=1, "extra", "ignore"))</f>
        <v>ignore</v>
      </c>
      <c r="O325" s="1" t="str">
        <f ca="1">IF(OR(onchangeTags!O325="white",onchangeTags!O325="yellow",onchangeTags!O325="grey"),IF('Currently Exported 2'!O325=1, "have", "missing"),IF('Currently Exported 2'!O325=1, "extra", "ignore"))</f>
        <v>ignore</v>
      </c>
      <c r="P325" s="1" t="str">
        <f ca="1">IF(OR(onchangeTags!P325="white",onchangeTags!P325="yellow",onchangeTags!P325="grey"),IF('Currently Exported 2'!P325=1, "have", "missing"),IF('Currently Exported 2'!P325=1, "extra", "ignore"))</f>
        <v>ignore</v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IF(OR(onchangeTags!B326="white",onchangeTags!B326="yellow",onchangeTags!B326="grey"),IF('Currently Exported 2'!B326=1, "have", "missing"),IF('Currently Exported 2'!B326=1, "extra", "ignore"))</f>
        <v>ignore</v>
      </c>
      <c r="C326" s="1" t="str">
        <f ca="1">IF(OR(onchangeTags!C326="white",onchangeTags!C326="yellow",onchangeTags!C326="grey"),IF('Currently Exported 2'!C326=1, "have", "missing"),IF('Currently Exported 2'!C326=1, "extra", "ignore"))</f>
        <v>ignore</v>
      </c>
      <c r="D326" s="1" t="str">
        <f ca="1">IF(OR(onchangeTags!D326="white",onchangeTags!D326="yellow",onchangeTags!D326="grey"),IF('Currently Exported 2'!D326=1, "have", "missing"),IF('Currently Exported 2'!D326=1, "extra", "ignore"))</f>
        <v>ignore</v>
      </c>
      <c r="E326" s="1" t="str">
        <f ca="1">IF(OR(onchangeTags!E326="white",onchangeTags!E326="yellow",onchangeTags!E326="grey"),IF('Currently Exported 2'!E326=1, "have", "missing"),IF('Currently Exported 2'!E326=1, "extra", "ignore"))</f>
        <v>ignore</v>
      </c>
      <c r="F326" s="1" t="str">
        <f ca="1">IF(OR(onchangeTags!F326="white",onchangeTags!F326="yellow",onchangeTags!F326="grey"),IF('Currently Exported 2'!F326=1, "have", "missing"),IF('Currently Exported 2'!F326=1, "extra", "ignore"))</f>
        <v>ignore</v>
      </c>
      <c r="G326" s="1" t="str">
        <f ca="1">IF(OR(onchangeTags!G326="white",onchangeTags!G326="yellow",onchangeTags!G326="grey"),IF('Currently Exported 2'!G326=1, "have", "missing"),IF('Currently Exported 2'!G326=1, "extra", "ignore"))</f>
        <v>ignore</v>
      </c>
      <c r="H326" s="1" t="str">
        <f ca="1">IF(OR(onchangeTags!H326="white",onchangeTags!H326="yellow",onchangeTags!H326="grey"),IF('Currently Exported 2'!H326=1, "have", "missing"),IF('Currently Exported 2'!H326=1, "extra", "ignore"))</f>
        <v>ignore</v>
      </c>
      <c r="I326" s="1" t="str">
        <f ca="1">IF(OR(onchangeTags!I326="white",onchangeTags!I326="yellow",onchangeTags!I326="grey"),IF('Currently Exported 2'!I326=1, "have", "missing"),IF('Currently Exported 2'!I326=1, "extra", "ignore"))</f>
        <v>ignore</v>
      </c>
      <c r="J326" s="1" t="str">
        <f ca="1">IF(OR(onchangeTags!J326="white",onchangeTags!J326="yellow",onchangeTags!J326="grey"),IF('Currently Exported 2'!J326=1, "have", "missing"),IF('Currently Exported 2'!J326=1, "extra", "ignore"))</f>
        <v>ignore</v>
      </c>
      <c r="K326" s="1" t="str">
        <f ca="1">IF(OR(onchangeTags!K326="white",onchangeTags!K326="yellow",onchangeTags!K326="grey"),IF('Currently Exported 2'!K326=1, "have", "missing"),IF('Currently Exported 2'!K326=1, "extra", "ignore"))</f>
        <v>ignore</v>
      </c>
      <c r="L326" s="1" t="str">
        <f ca="1">IF(OR(onchangeTags!L326="white",onchangeTags!L326="yellow",onchangeTags!L326="grey"),IF('Currently Exported 2'!L326=1, "have", "missing"),IF('Currently Exported 2'!L326=1, "extra", "ignore"))</f>
        <v>ignore</v>
      </c>
      <c r="M326" s="1" t="str">
        <f ca="1">IF(OR(onchangeTags!M326="white",onchangeTags!M326="yellow",onchangeTags!M326="grey"),IF('Currently Exported 2'!M326=1, "have", "missing"),IF('Currently Exported 2'!M326=1, "extra", "ignore"))</f>
        <v>ignore</v>
      </c>
      <c r="N326" s="1" t="str">
        <f ca="1">IF(OR(onchangeTags!N326="white",onchangeTags!N326="yellow",onchangeTags!N326="grey"),IF('Currently Exported 2'!N326=1, "have", "missing"),IF('Currently Exported 2'!N326=1, "extra", "ignore"))</f>
        <v>ignore</v>
      </c>
      <c r="O326" s="1" t="str">
        <f ca="1">IF(OR(onchangeTags!O326="white",onchangeTags!O326="yellow",onchangeTags!O326="grey"),IF('Currently Exported 2'!O326=1, "have", "missing"),IF('Currently Exported 2'!O326=1, "extra", "ignore"))</f>
        <v>ignore</v>
      </c>
      <c r="P326" s="1" t="str">
        <f ca="1">IF(OR(onchangeTags!P326="white",onchangeTags!P326="yellow",onchangeTags!P326="grey"),IF('Currently Exported 2'!P326=1, "have", "missing"),IF('Currently Exported 2'!P326=1, "extra", "ignore"))</f>
        <v>ignore</v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IF(OR(onchangeTags!B327="white",onchangeTags!B327="yellow",onchangeTags!B327="grey"),IF('Currently Exported 2'!B327=1, "have", "missing"),IF('Currently Exported 2'!B327=1, "extra", "ignore"))</f>
        <v>ignore</v>
      </c>
      <c r="C327" s="1" t="str">
        <f ca="1">IF(OR(onchangeTags!C327="white",onchangeTags!C327="yellow",onchangeTags!C327="grey"),IF('Currently Exported 2'!C327=1, "have", "missing"),IF('Currently Exported 2'!C327=1, "extra", "ignore"))</f>
        <v>ignore</v>
      </c>
      <c r="D327" s="1" t="str">
        <f ca="1">IF(OR(onchangeTags!D327="white",onchangeTags!D327="yellow",onchangeTags!D327="grey"),IF('Currently Exported 2'!D327=1, "have", "missing"),IF('Currently Exported 2'!D327=1, "extra", "ignore"))</f>
        <v>ignore</v>
      </c>
      <c r="E327" s="1" t="str">
        <f ca="1">IF(OR(onchangeTags!E327="white",onchangeTags!E327="yellow",onchangeTags!E327="grey"),IF('Currently Exported 2'!E327=1, "have", "missing"),IF('Currently Exported 2'!E327=1, "extra", "ignore"))</f>
        <v>ignore</v>
      </c>
      <c r="F327" s="1" t="str">
        <f ca="1">IF(OR(onchangeTags!F327="white",onchangeTags!F327="yellow",onchangeTags!F327="grey"),IF('Currently Exported 2'!F327=1, "have", "missing"),IF('Currently Exported 2'!F327=1, "extra", "ignore"))</f>
        <v>ignore</v>
      </c>
      <c r="G327" s="1" t="str">
        <f ca="1">IF(OR(onchangeTags!G327="white",onchangeTags!G327="yellow",onchangeTags!G327="grey"),IF('Currently Exported 2'!G327=1, "have", "missing"),IF('Currently Exported 2'!G327=1, "extra", "ignore"))</f>
        <v>ignore</v>
      </c>
      <c r="H327" s="1" t="str">
        <f ca="1">IF(OR(onchangeTags!H327="white",onchangeTags!H327="yellow",onchangeTags!H327="grey"),IF('Currently Exported 2'!H327=1, "have", "missing"),IF('Currently Exported 2'!H327=1, "extra", "ignore"))</f>
        <v>ignore</v>
      </c>
      <c r="I327" s="1" t="str">
        <f ca="1">IF(OR(onchangeTags!I327="white",onchangeTags!I327="yellow",onchangeTags!I327="grey"),IF('Currently Exported 2'!I327=1, "have", "missing"),IF('Currently Exported 2'!I327=1, "extra", "ignore"))</f>
        <v>ignore</v>
      </c>
      <c r="J327" s="1" t="str">
        <f ca="1">IF(OR(onchangeTags!J327="white",onchangeTags!J327="yellow",onchangeTags!J327="grey"),IF('Currently Exported 2'!J327=1, "have", "missing"),IF('Currently Exported 2'!J327=1, "extra", "ignore"))</f>
        <v>ignore</v>
      </c>
      <c r="K327" s="1" t="str">
        <f ca="1">IF(OR(onchangeTags!K327="white",onchangeTags!K327="yellow",onchangeTags!K327="grey"),IF('Currently Exported 2'!K327=1, "have", "missing"),IF('Currently Exported 2'!K327=1, "extra", "ignore"))</f>
        <v>ignore</v>
      </c>
      <c r="L327" s="1" t="str">
        <f ca="1">IF(OR(onchangeTags!L327="white",onchangeTags!L327="yellow",onchangeTags!L327="grey"),IF('Currently Exported 2'!L327=1, "have", "missing"),IF('Currently Exported 2'!L327=1, "extra", "ignore"))</f>
        <v>ignore</v>
      </c>
      <c r="M327" s="1" t="str">
        <f ca="1">IF(OR(onchangeTags!M327="white",onchangeTags!M327="yellow",onchangeTags!M327="grey"),IF('Currently Exported 2'!M327=1, "have", "missing"),IF('Currently Exported 2'!M327=1, "extra", "ignore"))</f>
        <v>ignore</v>
      </c>
      <c r="N327" s="1" t="str">
        <f ca="1">IF(OR(onchangeTags!N327="white",onchangeTags!N327="yellow",onchangeTags!N327="grey"),IF('Currently Exported 2'!N327=1, "have", "missing"),IF('Currently Exported 2'!N327=1, "extra", "ignore"))</f>
        <v>ignore</v>
      </c>
      <c r="O327" s="1" t="str">
        <f ca="1">IF(OR(onchangeTags!O327="white",onchangeTags!O327="yellow",onchangeTags!O327="grey"),IF('Currently Exported 2'!O327=1, "have", "missing"),IF('Currently Exported 2'!O327=1, "extra", "ignore"))</f>
        <v>ignore</v>
      </c>
      <c r="P327" s="1" t="str">
        <f ca="1">IF(OR(onchangeTags!P327="white",onchangeTags!P327="yellow",onchangeTags!P327="grey"),IF('Currently Exported 2'!P327=1, "have", "missing"),IF('Currently Exported 2'!P327=1, "extra", "ignore"))</f>
        <v>ignore</v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IF(OR(onchangeTags!B328="white",onchangeTags!B328="yellow",onchangeTags!B328="grey"),IF('Currently Exported 2'!B328=1, "have", "missing"),IF('Currently Exported 2'!B328=1, "extra", "ignore"))</f>
        <v>ignore</v>
      </c>
      <c r="C328" s="1" t="str">
        <f ca="1">IF(OR(onchangeTags!C328="white",onchangeTags!C328="yellow",onchangeTags!C328="grey"),IF('Currently Exported 2'!C328=1, "have", "missing"),IF('Currently Exported 2'!C328=1, "extra", "ignore"))</f>
        <v>ignore</v>
      </c>
      <c r="D328" s="1" t="str">
        <f ca="1">IF(OR(onchangeTags!D328="white",onchangeTags!D328="yellow",onchangeTags!D328="grey"),IF('Currently Exported 2'!D328=1, "have", "missing"),IF('Currently Exported 2'!D328=1, "extra", "ignore"))</f>
        <v>ignore</v>
      </c>
      <c r="E328" s="1" t="str">
        <f ca="1">IF(OR(onchangeTags!E328="white",onchangeTags!E328="yellow",onchangeTags!E328="grey"),IF('Currently Exported 2'!E328=1, "have", "missing"),IF('Currently Exported 2'!E328=1, "extra", "ignore"))</f>
        <v>ignore</v>
      </c>
      <c r="F328" s="1" t="str">
        <f ca="1">IF(OR(onchangeTags!F328="white",onchangeTags!F328="yellow",onchangeTags!F328="grey"),IF('Currently Exported 2'!F328=1, "have", "missing"),IF('Currently Exported 2'!F328=1, "extra", "ignore"))</f>
        <v>ignore</v>
      </c>
      <c r="G328" s="1" t="str">
        <f ca="1">IF(OR(onchangeTags!G328="white",onchangeTags!G328="yellow",onchangeTags!G328="grey"),IF('Currently Exported 2'!G328=1, "have", "missing"),IF('Currently Exported 2'!G328=1, "extra", "ignore"))</f>
        <v>ignore</v>
      </c>
      <c r="H328" s="1" t="str">
        <f ca="1">IF(OR(onchangeTags!H328="white",onchangeTags!H328="yellow",onchangeTags!H328="grey"),IF('Currently Exported 2'!H328=1, "have", "missing"),IF('Currently Exported 2'!H328=1, "extra", "ignore"))</f>
        <v>ignore</v>
      </c>
      <c r="I328" s="1" t="str">
        <f ca="1">IF(OR(onchangeTags!I328="white",onchangeTags!I328="yellow",onchangeTags!I328="grey"),IF('Currently Exported 2'!I328=1, "have", "missing"),IF('Currently Exported 2'!I328=1, "extra", "ignore"))</f>
        <v>ignore</v>
      </c>
      <c r="J328" s="1" t="str">
        <f ca="1">IF(OR(onchangeTags!J328="white",onchangeTags!J328="yellow",onchangeTags!J328="grey"),IF('Currently Exported 2'!J328=1, "have", "missing"),IF('Currently Exported 2'!J328=1, "extra", "ignore"))</f>
        <v>ignore</v>
      </c>
      <c r="K328" s="1" t="str">
        <f ca="1">IF(OR(onchangeTags!K328="white",onchangeTags!K328="yellow",onchangeTags!K328="grey"),IF('Currently Exported 2'!K328=1, "have", "missing"),IF('Currently Exported 2'!K328=1, "extra", "ignore"))</f>
        <v>ignore</v>
      </c>
      <c r="L328" s="1" t="str">
        <f ca="1">IF(OR(onchangeTags!L328="white",onchangeTags!L328="yellow",onchangeTags!L328="grey"),IF('Currently Exported 2'!L328=1, "have", "missing"),IF('Currently Exported 2'!L328=1, "extra", "ignore"))</f>
        <v>ignore</v>
      </c>
      <c r="M328" s="1" t="str">
        <f ca="1">IF(OR(onchangeTags!M328="white",onchangeTags!M328="yellow",onchangeTags!M328="grey"),IF('Currently Exported 2'!M328=1, "have", "missing"),IF('Currently Exported 2'!M328=1, "extra", "ignore"))</f>
        <v>ignore</v>
      </c>
      <c r="N328" s="1" t="str">
        <f ca="1">IF(OR(onchangeTags!N328="white",onchangeTags!N328="yellow",onchangeTags!N328="grey"),IF('Currently Exported 2'!N328=1, "have", "missing"),IF('Currently Exported 2'!N328=1, "extra", "ignore"))</f>
        <v>ignore</v>
      </c>
      <c r="O328" s="1" t="str">
        <f ca="1">IF(OR(onchangeTags!O328="white",onchangeTags!O328="yellow",onchangeTags!O328="grey"),IF('Currently Exported 2'!O328=1, "have", "missing"),IF('Currently Exported 2'!O328=1, "extra", "ignore"))</f>
        <v>ignore</v>
      </c>
      <c r="P328" s="1" t="str">
        <f ca="1">IF(OR(onchangeTags!P328="white",onchangeTags!P328="yellow",onchangeTags!P328="grey"),IF('Currently Exported 2'!P328=1, "have", "missing"),IF('Currently Exported 2'!P328=1, "extra", "ignore"))</f>
        <v>ignore</v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IF(OR(onchangeTags!B329="white",onchangeTags!B329="yellow",onchangeTags!B329="grey"),IF('Currently Exported 2'!B329=1, "have", "missing"),IF('Currently Exported 2'!B329=1, "extra", "ignore"))</f>
        <v>ignore</v>
      </c>
      <c r="C329" s="1" t="str">
        <f ca="1">IF(OR(onchangeTags!C329="white",onchangeTags!C329="yellow",onchangeTags!C329="grey"),IF('Currently Exported 2'!C329=1, "have", "missing"),IF('Currently Exported 2'!C329=1, "extra", "ignore"))</f>
        <v>ignore</v>
      </c>
      <c r="D329" s="1" t="str">
        <f ca="1">IF(OR(onchangeTags!D329="white",onchangeTags!D329="yellow",onchangeTags!D329="grey"),IF('Currently Exported 2'!D329=1, "have", "missing"),IF('Currently Exported 2'!D329=1, "extra", "ignore"))</f>
        <v>ignore</v>
      </c>
      <c r="E329" s="1" t="str">
        <f ca="1">IF(OR(onchangeTags!E329="white",onchangeTags!E329="yellow",onchangeTags!E329="grey"),IF('Currently Exported 2'!E329=1, "have", "missing"),IF('Currently Exported 2'!E329=1, "extra", "ignore"))</f>
        <v>ignore</v>
      </c>
      <c r="F329" s="1" t="str">
        <f ca="1">IF(OR(onchangeTags!F329="white",onchangeTags!F329="yellow",onchangeTags!F329="grey"),IF('Currently Exported 2'!F329=1, "have", "missing"),IF('Currently Exported 2'!F329=1, "extra", "ignore"))</f>
        <v>ignore</v>
      </c>
      <c r="G329" s="1" t="str">
        <f ca="1">IF(OR(onchangeTags!G329="white",onchangeTags!G329="yellow",onchangeTags!G329="grey"),IF('Currently Exported 2'!G329=1, "have", "missing"),IF('Currently Exported 2'!G329=1, "extra", "ignore"))</f>
        <v>ignore</v>
      </c>
      <c r="H329" s="1" t="str">
        <f ca="1">IF(OR(onchangeTags!H329="white",onchangeTags!H329="yellow",onchangeTags!H329="grey"),IF('Currently Exported 2'!H329=1, "have", "missing"),IF('Currently Exported 2'!H329=1, "extra", "ignore"))</f>
        <v>ignore</v>
      </c>
      <c r="I329" s="1" t="str">
        <f ca="1">IF(OR(onchangeTags!I329="white",onchangeTags!I329="yellow",onchangeTags!I329="grey"),IF('Currently Exported 2'!I329=1, "have", "missing"),IF('Currently Exported 2'!I329=1, "extra", "ignore"))</f>
        <v>ignore</v>
      </c>
      <c r="J329" s="1" t="str">
        <f ca="1">IF(OR(onchangeTags!J329="white",onchangeTags!J329="yellow",onchangeTags!J329="grey"),IF('Currently Exported 2'!J329=1, "have", "missing"),IF('Currently Exported 2'!J329=1, "extra", "ignore"))</f>
        <v>ignore</v>
      </c>
      <c r="K329" s="1" t="str">
        <f ca="1">IF(OR(onchangeTags!K329="white",onchangeTags!K329="yellow",onchangeTags!K329="grey"),IF('Currently Exported 2'!K329=1, "have", "missing"),IF('Currently Exported 2'!K329=1, "extra", "ignore"))</f>
        <v>ignore</v>
      </c>
      <c r="L329" s="1" t="str">
        <f ca="1">IF(OR(onchangeTags!L329="white",onchangeTags!L329="yellow",onchangeTags!L329="grey"),IF('Currently Exported 2'!L329=1, "have", "missing"),IF('Currently Exported 2'!L329=1, "extra", "ignore"))</f>
        <v>ignore</v>
      </c>
      <c r="M329" s="1" t="str">
        <f ca="1">IF(OR(onchangeTags!M329="white",onchangeTags!M329="yellow",onchangeTags!M329="grey"),IF('Currently Exported 2'!M329=1, "have", "missing"),IF('Currently Exported 2'!M329=1, "extra", "ignore"))</f>
        <v>ignore</v>
      </c>
      <c r="N329" s="1" t="str">
        <f ca="1">IF(OR(onchangeTags!N329="white",onchangeTags!N329="yellow",onchangeTags!N329="grey"),IF('Currently Exported 2'!N329=1, "have", "missing"),IF('Currently Exported 2'!N329=1, "extra", "ignore"))</f>
        <v>ignore</v>
      </c>
      <c r="O329" s="1" t="str">
        <f ca="1">IF(OR(onchangeTags!O329="white",onchangeTags!O329="yellow",onchangeTags!O329="grey"),IF('Currently Exported 2'!O329=1, "have", "missing"),IF('Currently Exported 2'!O329=1, "extra", "ignore"))</f>
        <v>ignore</v>
      </c>
      <c r="P329" s="1" t="str">
        <f ca="1">IF(OR(onchangeTags!P329="white",onchangeTags!P329="yellow",onchangeTags!P329="grey"),IF('Currently Exported 2'!P329=1, "have", "missing"),IF('Currently Exported 2'!P329=1, "extra", "ignore"))</f>
        <v>ignore</v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IF(OR(onchangeTags!B330="white",onchangeTags!B330="yellow",onchangeTags!B330="grey"),IF('Currently Exported 2'!B330=1, "have", "missing"),IF('Currently Exported 2'!B330=1, "extra", "ignore"))</f>
        <v>ignore</v>
      </c>
      <c r="C330" s="1" t="str">
        <f ca="1">IF(OR(onchangeTags!C330="white",onchangeTags!C330="yellow",onchangeTags!C330="grey"),IF('Currently Exported 2'!C330=1, "have", "missing"),IF('Currently Exported 2'!C330=1, "extra", "ignore"))</f>
        <v>ignore</v>
      </c>
      <c r="D330" s="1" t="str">
        <f ca="1">IF(OR(onchangeTags!D330="white",onchangeTags!D330="yellow",onchangeTags!D330="grey"),IF('Currently Exported 2'!D330=1, "have", "missing"),IF('Currently Exported 2'!D330=1, "extra", "ignore"))</f>
        <v>ignore</v>
      </c>
      <c r="E330" s="1" t="str">
        <f ca="1">IF(OR(onchangeTags!E330="white",onchangeTags!E330="yellow",onchangeTags!E330="grey"),IF('Currently Exported 2'!E330=1, "have", "missing"),IF('Currently Exported 2'!E330=1, "extra", "ignore"))</f>
        <v>ignore</v>
      </c>
      <c r="F330" s="1" t="str">
        <f ca="1">IF(OR(onchangeTags!F330="white",onchangeTags!F330="yellow",onchangeTags!F330="grey"),IF('Currently Exported 2'!F330=1, "have", "missing"),IF('Currently Exported 2'!F330=1, "extra", "ignore"))</f>
        <v>ignore</v>
      </c>
      <c r="G330" s="1" t="str">
        <f ca="1">IF(OR(onchangeTags!G330="white",onchangeTags!G330="yellow",onchangeTags!G330="grey"),IF('Currently Exported 2'!G330=1, "have", "missing"),IF('Currently Exported 2'!G330=1, "extra", "ignore"))</f>
        <v>ignore</v>
      </c>
      <c r="H330" s="1" t="str">
        <f ca="1">IF(OR(onchangeTags!H330="white",onchangeTags!H330="yellow",onchangeTags!H330="grey"),IF('Currently Exported 2'!H330=1, "have", "missing"),IF('Currently Exported 2'!H330=1, "extra", "ignore"))</f>
        <v>ignore</v>
      </c>
      <c r="I330" s="1" t="str">
        <f ca="1">IF(OR(onchangeTags!I330="white",onchangeTags!I330="yellow",onchangeTags!I330="grey"),IF('Currently Exported 2'!I330=1, "have", "missing"),IF('Currently Exported 2'!I330=1, "extra", "ignore"))</f>
        <v>ignore</v>
      </c>
      <c r="J330" s="1" t="str">
        <f ca="1">IF(OR(onchangeTags!J330="white",onchangeTags!J330="yellow",onchangeTags!J330="grey"),IF('Currently Exported 2'!J330=1, "have", "missing"),IF('Currently Exported 2'!J330=1, "extra", "ignore"))</f>
        <v>ignore</v>
      </c>
      <c r="K330" s="1" t="str">
        <f ca="1">IF(OR(onchangeTags!K330="white",onchangeTags!K330="yellow",onchangeTags!K330="grey"),IF('Currently Exported 2'!K330=1, "have", "missing"),IF('Currently Exported 2'!K330=1, "extra", "ignore"))</f>
        <v>ignore</v>
      </c>
      <c r="L330" s="1" t="str">
        <f ca="1">IF(OR(onchangeTags!L330="white",onchangeTags!L330="yellow",onchangeTags!L330="grey"),IF('Currently Exported 2'!L330=1, "have", "missing"),IF('Currently Exported 2'!L330=1, "extra", "ignore"))</f>
        <v>ignore</v>
      </c>
      <c r="M330" s="1" t="str">
        <f ca="1">IF(OR(onchangeTags!M330="white",onchangeTags!M330="yellow",onchangeTags!M330="grey"),IF('Currently Exported 2'!M330=1, "have", "missing"),IF('Currently Exported 2'!M330=1, "extra", "ignore"))</f>
        <v>ignore</v>
      </c>
      <c r="N330" s="1" t="str">
        <f ca="1">IF(OR(onchangeTags!N330="white",onchangeTags!N330="yellow",onchangeTags!N330="grey"),IF('Currently Exported 2'!N330=1, "have", "missing"),IF('Currently Exported 2'!N330=1, "extra", "ignore"))</f>
        <v>ignore</v>
      </c>
      <c r="O330" s="1" t="str">
        <f ca="1">IF(OR(onchangeTags!O330="white",onchangeTags!O330="yellow",onchangeTags!O330="grey"),IF('Currently Exported 2'!O330=1, "have", "missing"),IF('Currently Exported 2'!O330=1, "extra", "ignore"))</f>
        <v>ignore</v>
      </c>
      <c r="P330" s="1" t="str">
        <f ca="1">IF(OR(onchangeTags!P330="white",onchangeTags!P330="yellow",onchangeTags!P330="grey"),IF('Currently Exported 2'!P330=1, "have", "missing"),IF('Currently Exported 2'!P330=1, "extra", "ignore"))</f>
        <v>ignore</v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IF(OR(onchangeTags!B331="white",onchangeTags!B331="yellow",onchangeTags!B331="grey"),IF('Currently Exported 2'!B331=1, "have", "missing"),IF('Currently Exported 2'!B331=1, "extra", "ignore"))</f>
        <v>ignore</v>
      </c>
      <c r="C331" s="1" t="str">
        <f ca="1">IF(OR(onchangeTags!C331="white",onchangeTags!C331="yellow",onchangeTags!C331="grey"),IF('Currently Exported 2'!C331=1, "have", "missing"),IF('Currently Exported 2'!C331=1, "extra", "ignore"))</f>
        <v>ignore</v>
      </c>
      <c r="D331" s="1" t="str">
        <f ca="1">IF(OR(onchangeTags!D331="white",onchangeTags!D331="yellow",onchangeTags!D331="grey"),IF('Currently Exported 2'!D331=1, "have", "missing"),IF('Currently Exported 2'!D331=1, "extra", "ignore"))</f>
        <v>ignore</v>
      </c>
      <c r="E331" s="1" t="str">
        <f ca="1">IF(OR(onchangeTags!E331="white",onchangeTags!E331="yellow",onchangeTags!E331="grey"),IF('Currently Exported 2'!E331=1, "have", "missing"),IF('Currently Exported 2'!E331=1, "extra", "ignore"))</f>
        <v>ignore</v>
      </c>
      <c r="F331" s="1" t="str">
        <f ca="1">IF(OR(onchangeTags!F331="white",onchangeTags!F331="yellow",onchangeTags!F331="grey"),IF('Currently Exported 2'!F331=1, "have", "missing"),IF('Currently Exported 2'!F331=1, "extra", "ignore"))</f>
        <v>ignore</v>
      </c>
      <c r="G331" s="1" t="str">
        <f ca="1">IF(OR(onchangeTags!G331="white",onchangeTags!G331="yellow",onchangeTags!G331="grey"),IF('Currently Exported 2'!G331=1, "have", "missing"),IF('Currently Exported 2'!G331=1, "extra", "ignore"))</f>
        <v>ignore</v>
      </c>
      <c r="H331" s="1" t="str">
        <f ca="1">IF(OR(onchangeTags!H331="white",onchangeTags!H331="yellow",onchangeTags!H331="grey"),IF('Currently Exported 2'!H331=1, "have", "missing"),IF('Currently Exported 2'!H331=1, "extra", "ignore"))</f>
        <v>ignore</v>
      </c>
      <c r="I331" s="1" t="str">
        <f ca="1">IF(OR(onchangeTags!I331="white",onchangeTags!I331="yellow",onchangeTags!I331="grey"),IF('Currently Exported 2'!I331=1, "have", "missing"),IF('Currently Exported 2'!I331=1, "extra", "ignore"))</f>
        <v>ignore</v>
      </c>
      <c r="J331" s="1" t="str">
        <f ca="1">IF(OR(onchangeTags!J331="white",onchangeTags!J331="yellow",onchangeTags!J331="grey"),IF('Currently Exported 2'!J331=1, "have", "missing"),IF('Currently Exported 2'!J331=1, "extra", "ignore"))</f>
        <v>ignore</v>
      </c>
      <c r="K331" s="1" t="str">
        <f ca="1">IF(OR(onchangeTags!K331="white",onchangeTags!K331="yellow",onchangeTags!K331="grey"),IF('Currently Exported 2'!K331=1, "have", "missing"),IF('Currently Exported 2'!K331=1, "extra", "ignore"))</f>
        <v>ignore</v>
      </c>
      <c r="L331" s="1" t="str">
        <f ca="1">IF(OR(onchangeTags!L331="white",onchangeTags!L331="yellow",onchangeTags!L331="grey"),IF('Currently Exported 2'!L331=1, "have", "missing"),IF('Currently Exported 2'!L331=1, "extra", "ignore"))</f>
        <v>ignore</v>
      </c>
      <c r="M331" s="1" t="str">
        <f ca="1">IF(OR(onchangeTags!M331="white",onchangeTags!M331="yellow",onchangeTags!M331="grey"),IF('Currently Exported 2'!M331=1, "have", "missing"),IF('Currently Exported 2'!M331=1, "extra", "ignore"))</f>
        <v>ignore</v>
      </c>
      <c r="N331" s="1" t="str">
        <f ca="1">IF(OR(onchangeTags!N331="white",onchangeTags!N331="yellow",onchangeTags!N331="grey"),IF('Currently Exported 2'!N331=1, "have", "missing"),IF('Currently Exported 2'!N331=1, "extra", "ignore"))</f>
        <v>ignore</v>
      </c>
      <c r="O331" s="1" t="str">
        <f ca="1">IF(OR(onchangeTags!O331="white",onchangeTags!O331="yellow",onchangeTags!O331="grey"),IF('Currently Exported 2'!O331=1, "have", "missing"),IF('Currently Exported 2'!O331=1, "extra", "ignore"))</f>
        <v>ignore</v>
      </c>
      <c r="P331" s="1" t="str">
        <f ca="1">IF(OR(onchangeTags!P331="white",onchangeTags!P331="yellow",onchangeTags!P331="grey"),IF('Currently Exported 2'!P331=1, "have", "missing"),IF('Currently Exported 2'!P331=1, "extra", "ignore"))</f>
        <v>ignore</v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IF(OR(onchangeTags!B332="white",onchangeTags!B332="yellow",onchangeTags!B332="grey"),IF('Currently Exported 2'!B332=1, "have", "missing"),IF('Currently Exported 2'!B332=1, "extra", "ignore"))</f>
        <v>ignore</v>
      </c>
      <c r="C332" s="1" t="str">
        <f ca="1">IF(OR(onchangeTags!C332="white",onchangeTags!C332="yellow",onchangeTags!C332="grey"),IF('Currently Exported 2'!C332=1, "have", "missing"),IF('Currently Exported 2'!C332=1, "extra", "ignore"))</f>
        <v>ignore</v>
      </c>
      <c r="D332" s="1" t="str">
        <f ca="1">IF(OR(onchangeTags!D332="white",onchangeTags!D332="yellow",onchangeTags!D332="grey"),IF('Currently Exported 2'!D332=1, "have", "missing"),IF('Currently Exported 2'!D332=1, "extra", "ignore"))</f>
        <v>ignore</v>
      </c>
      <c r="E332" s="1" t="str">
        <f ca="1">IF(OR(onchangeTags!E332="white",onchangeTags!E332="yellow",onchangeTags!E332="grey"),IF('Currently Exported 2'!E332=1, "have", "missing"),IF('Currently Exported 2'!E332=1, "extra", "ignore"))</f>
        <v>ignore</v>
      </c>
      <c r="F332" s="1" t="str">
        <f ca="1">IF(OR(onchangeTags!F332="white",onchangeTags!F332="yellow",onchangeTags!F332="grey"),IF('Currently Exported 2'!F332=1, "have", "missing"),IF('Currently Exported 2'!F332=1, "extra", "ignore"))</f>
        <v>ignore</v>
      </c>
      <c r="G332" s="1" t="str">
        <f ca="1">IF(OR(onchangeTags!G332="white",onchangeTags!G332="yellow",onchangeTags!G332="grey"),IF('Currently Exported 2'!G332=1, "have", "missing"),IF('Currently Exported 2'!G332=1, "extra", "ignore"))</f>
        <v>ignore</v>
      </c>
      <c r="H332" s="1" t="str">
        <f ca="1">IF(OR(onchangeTags!H332="white",onchangeTags!H332="yellow",onchangeTags!H332="grey"),IF('Currently Exported 2'!H332=1, "have", "missing"),IF('Currently Exported 2'!H332=1, "extra", "ignore"))</f>
        <v>ignore</v>
      </c>
      <c r="I332" s="1" t="str">
        <f ca="1">IF(OR(onchangeTags!I332="white",onchangeTags!I332="yellow",onchangeTags!I332="grey"),IF('Currently Exported 2'!I332=1, "have", "missing"),IF('Currently Exported 2'!I332=1, "extra", "ignore"))</f>
        <v>ignore</v>
      </c>
      <c r="J332" s="1" t="str">
        <f ca="1">IF(OR(onchangeTags!J332="white",onchangeTags!J332="yellow",onchangeTags!J332="grey"),IF('Currently Exported 2'!J332=1, "have", "missing"),IF('Currently Exported 2'!J332=1, "extra", "ignore"))</f>
        <v>ignore</v>
      </c>
      <c r="K332" s="1" t="str">
        <f ca="1">IF(OR(onchangeTags!K332="white",onchangeTags!K332="yellow",onchangeTags!K332="grey"),IF('Currently Exported 2'!K332=1, "have", "missing"),IF('Currently Exported 2'!K332=1, "extra", "ignore"))</f>
        <v>ignore</v>
      </c>
      <c r="L332" s="1" t="str">
        <f ca="1">IF(OR(onchangeTags!L332="white",onchangeTags!L332="yellow",onchangeTags!L332="grey"),IF('Currently Exported 2'!L332=1, "have", "missing"),IF('Currently Exported 2'!L332=1, "extra", "ignore"))</f>
        <v>ignore</v>
      </c>
      <c r="M332" s="1" t="str">
        <f ca="1">IF(OR(onchangeTags!M332="white",onchangeTags!M332="yellow",onchangeTags!M332="grey"),IF('Currently Exported 2'!M332=1, "have", "missing"),IF('Currently Exported 2'!M332=1, "extra", "ignore"))</f>
        <v>ignore</v>
      </c>
      <c r="N332" s="1" t="str">
        <f ca="1">IF(OR(onchangeTags!N332="white",onchangeTags!N332="yellow",onchangeTags!N332="grey"),IF('Currently Exported 2'!N332=1, "have", "missing"),IF('Currently Exported 2'!N332=1, "extra", "ignore"))</f>
        <v>ignore</v>
      </c>
      <c r="O332" s="1" t="str">
        <f ca="1">IF(OR(onchangeTags!O332="white",onchangeTags!O332="yellow",onchangeTags!O332="grey"),IF('Currently Exported 2'!O332=1, "have", "missing"),IF('Currently Exported 2'!O332=1, "extra", "ignore"))</f>
        <v>ignore</v>
      </c>
      <c r="P332" s="1" t="str">
        <f ca="1">IF(OR(onchangeTags!P332="white",onchangeTags!P332="yellow",onchangeTags!P332="grey"),IF('Currently Exported 2'!P332=1, "have", "missing"),IF('Currently Exported 2'!P332=1, "extra", "ignore"))</f>
        <v>ignore</v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IF(OR(onchangeTags!B333="white",onchangeTags!B333="yellow",onchangeTags!B333="grey"),IF('Currently Exported 2'!B333=1, "have", "missing"),IF('Currently Exported 2'!B333=1, "extra", "ignore"))</f>
        <v>ignore</v>
      </c>
      <c r="C333" s="1" t="str">
        <f ca="1">IF(OR(onchangeTags!C333="white",onchangeTags!C333="yellow",onchangeTags!C333="grey"),IF('Currently Exported 2'!C333=1, "have", "missing"),IF('Currently Exported 2'!C333=1, "extra", "ignore"))</f>
        <v>ignore</v>
      </c>
      <c r="D333" s="1" t="str">
        <f ca="1">IF(OR(onchangeTags!D333="white",onchangeTags!D333="yellow",onchangeTags!D333="grey"),IF('Currently Exported 2'!D333=1, "have", "missing"),IF('Currently Exported 2'!D333=1, "extra", "ignore"))</f>
        <v>ignore</v>
      </c>
      <c r="E333" s="1" t="str">
        <f ca="1">IF(OR(onchangeTags!E333="white",onchangeTags!E333="yellow",onchangeTags!E333="grey"),IF('Currently Exported 2'!E333=1, "have", "missing"),IF('Currently Exported 2'!E333=1, "extra", "ignore"))</f>
        <v>ignore</v>
      </c>
      <c r="F333" s="1" t="str">
        <f ca="1">IF(OR(onchangeTags!F333="white",onchangeTags!F333="yellow",onchangeTags!F333="grey"),IF('Currently Exported 2'!F333=1, "have", "missing"),IF('Currently Exported 2'!F333=1, "extra", "ignore"))</f>
        <v>ignore</v>
      </c>
      <c r="G333" s="1" t="str">
        <f ca="1">IF(OR(onchangeTags!G333="white",onchangeTags!G333="yellow",onchangeTags!G333="grey"),IF('Currently Exported 2'!G333=1, "have", "missing"),IF('Currently Exported 2'!G333=1, "extra", "ignore"))</f>
        <v>ignore</v>
      </c>
      <c r="H333" s="1" t="str">
        <f ca="1">IF(OR(onchangeTags!H333="white",onchangeTags!H333="yellow",onchangeTags!H333="grey"),IF('Currently Exported 2'!H333=1, "have", "missing"),IF('Currently Exported 2'!H333=1, "extra", "ignore"))</f>
        <v>ignore</v>
      </c>
      <c r="I333" s="1" t="str">
        <f ca="1">IF(OR(onchangeTags!I333="white",onchangeTags!I333="yellow",onchangeTags!I333="grey"),IF('Currently Exported 2'!I333=1, "have", "missing"),IF('Currently Exported 2'!I333=1, "extra", "ignore"))</f>
        <v>ignore</v>
      </c>
      <c r="J333" s="1" t="str">
        <f ca="1">IF(OR(onchangeTags!J333="white",onchangeTags!J333="yellow",onchangeTags!J333="grey"),IF('Currently Exported 2'!J333=1, "have", "missing"),IF('Currently Exported 2'!J333=1, "extra", "ignore"))</f>
        <v>ignore</v>
      </c>
      <c r="K333" s="1" t="str">
        <f ca="1">IF(OR(onchangeTags!K333="white",onchangeTags!K333="yellow",onchangeTags!K333="grey"),IF('Currently Exported 2'!K333=1, "have", "missing"),IF('Currently Exported 2'!K333=1, "extra", "ignore"))</f>
        <v>ignore</v>
      </c>
      <c r="L333" s="1" t="str">
        <f ca="1">IF(OR(onchangeTags!L333="white",onchangeTags!L333="yellow",onchangeTags!L333="grey"),IF('Currently Exported 2'!L333=1, "have", "missing"),IF('Currently Exported 2'!L333=1, "extra", "ignore"))</f>
        <v>ignore</v>
      </c>
      <c r="M333" s="1" t="str">
        <f ca="1">IF(OR(onchangeTags!M333="white",onchangeTags!M333="yellow",onchangeTags!M333="grey"),IF('Currently Exported 2'!M333=1, "have", "missing"),IF('Currently Exported 2'!M333=1, "extra", "ignore"))</f>
        <v>ignore</v>
      </c>
      <c r="N333" s="1" t="str">
        <f ca="1">IF(OR(onchangeTags!N333="white",onchangeTags!N333="yellow",onchangeTags!N333="grey"),IF('Currently Exported 2'!N333=1, "have", "missing"),IF('Currently Exported 2'!N333=1, "extra", "ignore"))</f>
        <v>ignore</v>
      </c>
      <c r="O333" s="1" t="str">
        <f ca="1">IF(OR(onchangeTags!O333="white",onchangeTags!O333="yellow",onchangeTags!O333="grey"),IF('Currently Exported 2'!O333=1, "have", "missing"),IF('Currently Exported 2'!O333=1, "extra", "ignore"))</f>
        <v>ignore</v>
      </c>
      <c r="P333" s="1" t="str">
        <f ca="1">IF(OR(onchangeTags!P333="white",onchangeTags!P333="yellow",onchangeTags!P333="grey"),IF('Currently Exported 2'!P333=1, "have", "missing"),IF('Currently Exported 2'!P333=1, "extra", "ignore"))</f>
        <v>ignore</v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IF(OR(onchangeTags!B334="white",onchangeTags!B334="yellow",onchangeTags!B334="grey"),IF('Currently Exported 2'!B334=1, "have", "missing"),IF('Currently Exported 2'!B334=1, "extra", "ignore"))</f>
        <v>ignore</v>
      </c>
      <c r="C334" s="1" t="str">
        <f ca="1">IF(OR(onchangeTags!C334="white",onchangeTags!C334="yellow",onchangeTags!C334="grey"),IF('Currently Exported 2'!C334=1, "have", "missing"),IF('Currently Exported 2'!C334=1, "extra", "ignore"))</f>
        <v>ignore</v>
      </c>
      <c r="D334" s="1" t="str">
        <f ca="1">IF(OR(onchangeTags!D334="white",onchangeTags!D334="yellow",onchangeTags!D334="grey"),IF('Currently Exported 2'!D334=1, "have", "missing"),IF('Currently Exported 2'!D334=1, "extra", "ignore"))</f>
        <v>ignore</v>
      </c>
      <c r="E334" s="1" t="str">
        <f ca="1">IF(OR(onchangeTags!E334="white",onchangeTags!E334="yellow",onchangeTags!E334="grey"),IF('Currently Exported 2'!E334=1, "have", "missing"),IF('Currently Exported 2'!E334=1, "extra", "ignore"))</f>
        <v>ignore</v>
      </c>
      <c r="F334" s="1" t="str">
        <f ca="1">IF(OR(onchangeTags!F334="white",onchangeTags!F334="yellow",onchangeTags!F334="grey"),IF('Currently Exported 2'!F334=1, "have", "missing"),IF('Currently Exported 2'!F334=1, "extra", "ignore"))</f>
        <v>ignore</v>
      </c>
      <c r="G334" s="1" t="str">
        <f ca="1">IF(OR(onchangeTags!G334="white",onchangeTags!G334="yellow",onchangeTags!G334="grey"),IF('Currently Exported 2'!G334=1, "have", "missing"),IF('Currently Exported 2'!G334=1, "extra", "ignore"))</f>
        <v>ignore</v>
      </c>
      <c r="H334" s="1" t="str">
        <f ca="1">IF(OR(onchangeTags!H334="white",onchangeTags!H334="yellow",onchangeTags!H334="grey"),IF('Currently Exported 2'!H334=1, "have", "missing"),IF('Currently Exported 2'!H334=1, "extra", "ignore"))</f>
        <v>ignore</v>
      </c>
      <c r="I334" s="1" t="str">
        <f ca="1">IF(OR(onchangeTags!I334="white",onchangeTags!I334="yellow",onchangeTags!I334="grey"),IF('Currently Exported 2'!I334=1, "have", "missing"),IF('Currently Exported 2'!I334=1, "extra", "ignore"))</f>
        <v>ignore</v>
      </c>
      <c r="J334" s="1" t="str">
        <f ca="1">IF(OR(onchangeTags!J334="white",onchangeTags!J334="yellow",onchangeTags!J334="grey"),IF('Currently Exported 2'!J334=1, "have", "missing"),IF('Currently Exported 2'!J334=1, "extra", "ignore"))</f>
        <v>ignore</v>
      </c>
      <c r="K334" s="1" t="str">
        <f ca="1">IF(OR(onchangeTags!K334="white",onchangeTags!K334="yellow",onchangeTags!K334="grey"),IF('Currently Exported 2'!K334=1, "have", "missing"),IF('Currently Exported 2'!K334=1, "extra", "ignore"))</f>
        <v>ignore</v>
      </c>
      <c r="L334" s="1" t="str">
        <f ca="1">IF(OR(onchangeTags!L334="white",onchangeTags!L334="yellow",onchangeTags!L334="grey"),IF('Currently Exported 2'!L334=1, "have", "missing"),IF('Currently Exported 2'!L334=1, "extra", "ignore"))</f>
        <v>ignore</v>
      </c>
      <c r="M334" s="1" t="str">
        <f ca="1">IF(OR(onchangeTags!M334="white",onchangeTags!M334="yellow",onchangeTags!M334="grey"),IF('Currently Exported 2'!M334=1, "have", "missing"),IF('Currently Exported 2'!M334=1, "extra", "ignore"))</f>
        <v>ignore</v>
      </c>
      <c r="N334" s="1" t="str">
        <f ca="1">IF(OR(onchangeTags!N334="white",onchangeTags!N334="yellow",onchangeTags!N334="grey"),IF('Currently Exported 2'!N334=1, "have", "missing"),IF('Currently Exported 2'!N334=1, "extra", "ignore"))</f>
        <v>ignore</v>
      </c>
      <c r="O334" s="1" t="str">
        <f ca="1">IF(OR(onchangeTags!O334="white",onchangeTags!O334="yellow",onchangeTags!O334="grey"),IF('Currently Exported 2'!O334=1, "have", "missing"),IF('Currently Exported 2'!O334=1, "extra", "ignore"))</f>
        <v>ignore</v>
      </c>
      <c r="P334" s="1" t="str">
        <f ca="1">IF(OR(onchangeTags!P334="white",onchangeTags!P334="yellow",onchangeTags!P334="grey"),IF('Currently Exported 2'!P334=1, "have", "missing"),IF('Currently Exported 2'!P334=1, "extra", "ignore"))</f>
        <v>ignore</v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IF(OR(onchangeTags!B335="white",onchangeTags!B335="yellow",onchangeTags!B335="grey"),IF('Currently Exported 2'!B335=1, "have", "missing"),IF('Currently Exported 2'!B335=1, "extra", "ignore"))</f>
        <v>ignore</v>
      </c>
      <c r="C335" s="1" t="str">
        <f ca="1">IF(OR(onchangeTags!C335="white",onchangeTags!C335="yellow",onchangeTags!C335="grey"),IF('Currently Exported 2'!C335=1, "have", "missing"),IF('Currently Exported 2'!C335=1, "extra", "ignore"))</f>
        <v>ignore</v>
      </c>
      <c r="D335" s="1" t="str">
        <f ca="1">IF(OR(onchangeTags!D335="white",onchangeTags!D335="yellow",onchangeTags!D335="grey"),IF('Currently Exported 2'!D335=1, "have", "missing"),IF('Currently Exported 2'!D335=1, "extra", "ignore"))</f>
        <v>ignore</v>
      </c>
      <c r="E335" s="1" t="str">
        <f ca="1">IF(OR(onchangeTags!E335="white",onchangeTags!E335="yellow",onchangeTags!E335="grey"),IF('Currently Exported 2'!E335=1, "have", "missing"),IF('Currently Exported 2'!E335=1, "extra", "ignore"))</f>
        <v>ignore</v>
      </c>
      <c r="F335" s="1" t="str">
        <f ca="1">IF(OR(onchangeTags!F335="white",onchangeTags!F335="yellow",onchangeTags!F335="grey"),IF('Currently Exported 2'!F335=1, "have", "missing"),IF('Currently Exported 2'!F335=1, "extra", "ignore"))</f>
        <v>ignore</v>
      </c>
      <c r="G335" s="1" t="str">
        <f ca="1">IF(OR(onchangeTags!G335="white",onchangeTags!G335="yellow",onchangeTags!G335="grey"),IF('Currently Exported 2'!G335=1, "have", "missing"),IF('Currently Exported 2'!G335=1, "extra", "ignore"))</f>
        <v>ignore</v>
      </c>
      <c r="H335" s="1" t="str">
        <f ca="1">IF(OR(onchangeTags!H335="white",onchangeTags!H335="yellow",onchangeTags!H335="grey"),IF('Currently Exported 2'!H335=1, "have", "missing"),IF('Currently Exported 2'!H335=1, "extra", "ignore"))</f>
        <v>ignore</v>
      </c>
      <c r="I335" s="1" t="str">
        <f ca="1">IF(OR(onchangeTags!I335="white",onchangeTags!I335="yellow",onchangeTags!I335="grey"),IF('Currently Exported 2'!I335=1, "have", "missing"),IF('Currently Exported 2'!I335=1, "extra", "ignore"))</f>
        <v>ignore</v>
      </c>
      <c r="J335" s="1" t="str">
        <f ca="1">IF(OR(onchangeTags!J335="white",onchangeTags!J335="yellow",onchangeTags!J335="grey"),IF('Currently Exported 2'!J335=1, "have", "missing"),IF('Currently Exported 2'!J335=1, "extra", "ignore"))</f>
        <v>ignore</v>
      </c>
      <c r="K335" s="1" t="str">
        <f ca="1">IF(OR(onchangeTags!K335="white",onchangeTags!K335="yellow",onchangeTags!K335="grey"),IF('Currently Exported 2'!K335=1, "have", "missing"),IF('Currently Exported 2'!K335=1, "extra", "ignore"))</f>
        <v>ignore</v>
      </c>
      <c r="L335" s="1" t="str">
        <f ca="1">IF(OR(onchangeTags!L335="white",onchangeTags!L335="yellow",onchangeTags!L335="grey"),IF('Currently Exported 2'!L335=1, "have", "missing"),IF('Currently Exported 2'!L335=1, "extra", "ignore"))</f>
        <v>ignore</v>
      </c>
      <c r="M335" s="1" t="str">
        <f ca="1">IF(OR(onchangeTags!M335="white",onchangeTags!M335="yellow",onchangeTags!M335="grey"),IF('Currently Exported 2'!M335=1, "have", "missing"),IF('Currently Exported 2'!M335=1, "extra", "ignore"))</f>
        <v>ignore</v>
      </c>
      <c r="N335" s="1" t="str">
        <f ca="1">IF(OR(onchangeTags!N335="white",onchangeTags!N335="yellow",onchangeTags!N335="grey"),IF('Currently Exported 2'!N335=1, "have", "missing"),IF('Currently Exported 2'!N335=1, "extra", "ignore"))</f>
        <v>ignore</v>
      </c>
      <c r="O335" s="1" t="str">
        <f ca="1">IF(OR(onchangeTags!O335="white",onchangeTags!O335="yellow",onchangeTags!O335="grey"),IF('Currently Exported 2'!O335=1, "have", "missing"),IF('Currently Exported 2'!O335=1, "extra", "ignore"))</f>
        <v>ignore</v>
      </c>
      <c r="P335" s="1" t="str">
        <f ca="1">IF(OR(onchangeTags!P335="white",onchangeTags!P335="yellow",onchangeTags!P335="grey"),IF('Currently Exported 2'!P335=1, "have", "missing"),IF('Currently Exported 2'!P335=1, "extra", "ignore"))</f>
        <v>ignore</v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IF(OR(onchangeTags!B336="white",onchangeTags!B336="yellow",onchangeTags!B336="grey"),IF('Currently Exported 2'!B336=1, "have", "missing"),IF('Currently Exported 2'!B336=1, "extra", "ignore"))</f>
        <v>ignore</v>
      </c>
      <c r="C336" s="1" t="str">
        <f ca="1">IF(OR(onchangeTags!C336="white",onchangeTags!C336="yellow",onchangeTags!C336="grey"),IF('Currently Exported 2'!C336=1, "have", "missing"),IF('Currently Exported 2'!C336=1, "extra", "ignore"))</f>
        <v>ignore</v>
      </c>
      <c r="D336" s="1" t="str">
        <f ca="1">IF(OR(onchangeTags!D336="white",onchangeTags!D336="yellow",onchangeTags!D336="grey"),IF('Currently Exported 2'!D336=1, "have", "missing"),IF('Currently Exported 2'!D336=1, "extra", "ignore"))</f>
        <v>ignore</v>
      </c>
      <c r="E336" s="1" t="str">
        <f ca="1">IF(OR(onchangeTags!E336="white",onchangeTags!E336="yellow",onchangeTags!E336="grey"),IF('Currently Exported 2'!E336=1, "have", "missing"),IF('Currently Exported 2'!E336=1, "extra", "ignore"))</f>
        <v>ignore</v>
      </c>
      <c r="F336" s="1" t="str">
        <f ca="1">IF(OR(onchangeTags!F336="white",onchangeTags!F336="yellow",onchangeTags!F336="grey"),IF('Currently Exported 2'!F336=1, "have", "missing"),IF('Currently Exported 2'!F336=1, "extra", "ignore"))</f>
        <v>ignore</v>
      </c>
      <c r="G336" s="1" t="str">
        <f ca="1">IF(OR(onchangeTags!G336="white",onchangeTags!G336="yellow",onchangeTags!G336="grey"),IF('Currently Exported 2'!G336=1, "have", "missing"),IF('Currently Exported 2'!G336=1, "extra", "ignore"))</f>
        <v>ignore</v>
      </c>
      <c r="H336" s="1" t="str">
        <f ca="1">IF(OR(onchangeTags!H336="white",onchangeTags!H336="yellow",onchangeTags!H336="grey"),IF('Currently Exported 2'!H336=1, "have", "missing"),IF('Currently Exported 2'!H336=1, "extra", "ignore"))</f>
        <v>ignore</v>
      </c>
      <c r="I336" s="1" t="str">
        <f ca="1">IF(OR(onchangeTags!I336="white",onchangeTags!I336="yellow",onchangeTags!I336="grey"),IF('Currently Exported 2'!I336=1, "have", "missing"),IF('Currently Exported 2'!I336=1, "extra", "ignore"))</f>
        <v>ignore</v>
      </c>
      <c r="J336" s="1" t="str">
        <f ca="1">IF(OR(onchangeTags!J336="white",onchangeTags!J336="yellow",onchangeTags!J336="grey"),IF('Currently Exported 2'!J336=1, "have", "missing"),IF('Currently Exported 2'!J336=1, "extra", "ignore"))</f>
        <v>ignore</v>
      </c>
      <c r="K336" s="1" t="str">
        <f ca="1">IF(OR(onchangeTags!K336="white",onchangeTags!K336="yellow",onchangeTags!K336="grey"),IF('Currently Exported 2'!K336=1, "have", "missing"),IF('Currently Exported 2'!K336=1, "extra", "ignore"))</f>
        <v>ignore</v>
      </c>
      <c r="L336" s="1" t="str">
        <f ca="1">IF(OR(onchangeTags!L336="white",onchangeTags!L336="yellow",onchangeTags!L336="grey"),IF('Currently Exported 2'!L336=1, "have", "missing"),IF('Currently Exported 2'!L336=1, "extra", "ignore"))</f>
        <v>ignore</v>
      </c>
      <c r="M336" s="1" t="str">
        <f ca="1">IF(OR(onchangeTags!M336="white",onchangeTags!M336="yellow",onchangeTags!M336="grey"),IF('Currently Exported 2'!M336=1, "have", "missing"),IF('Currently Exported 2'!M336=1, "extra", "ignore"))</f>
        <v>ignore</v>
      </c>
      <c r="N336" s="1" t="str">
        <f ca="1">IF(OR(onchangeTags!N336="white",onchangeTags!N336="yellow",onchangeTags!N336="grey"),IF('Currently Exported 2'!N336=1, "have", "missing"),IF('Currently Exported 2'!N336=1, "extra", "ignore"))</f>
        <v>ignore</v>
      </c>
      <c r="O336" s="1" t="str">
        <f ca="1">IF(OR(onchangeTags!O336="white",onchangeTags!O336="yellow",onchangeTags!O336="grey"),IF('Currently Exported 2'!O336=1, "have", "missing"),IF('Currently Exported 2'!O336=1, "extra", "ignore"))</f>
        <v>ignore</v>
      </c>
      <c r="P336" s="1" t="str">
        <f ca="1">IF(OR(onchangeTags!P336="white",onchangeTags!P336="yellow",onchangeTags!P336="grey"),IF('Currently Exported 2'!P336=1, "have", "missing"),IF('Currently Exported 2'!P336=1, "extra", "ignore"))</f>
        <v>ignore</v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IF(OR(onchangeTags!B337="white",onchangeTags!B337="yellow",onchangeTags!B337="grey"),IF('Currently Exported 2'!B337=1, "have", "missing"),IF('Currently Exported 2'!B337=1, "extra", "ignore"))</f>
        <v>ignore</v>
      </c>
      <c r="C337" s="1" t="str">
        <f ca="1">IF(OR(onchangeTags!C337="white",onchangeTags!C337="yellow",onchangeTags!C337="grey"),IF('Currently Exported 2'!C337=1, "have", "missing"),IF('Currently Exported 2'!C337=1, "extra", "ignore"))</f>
        <v>ignore</v>
      </c>
      <c r="D337" s="1" t="str">
        <f ca="1">IF(OR(onchangeTags!D337="white",onchangeTags!D337="yellow",onchangeTags!D337="grey"),IF('Currently Exported 2'!D337=1, "have", "missing"),IF('Currently Exported 2'!D337=1, "extra", "ignore"))</f>
        <v>ignore</v>
      </c>
      <c r="E337" s="1" t="str">
        <f ca="1">IF(OR(onchangeTags!E337="white",onchangeTags!E337="yellow",onchangeTags!E337="grey"),IF('Currently Exported 2'!E337=1, "have", "missing"),IF('Currently Exported 2'!E337=1, "extra", "ignore"))</f>
        <v>ignore</v>
      </c>
      <c r="F337" s="1" t="str">
        <f ca="1">IF(OR(onchangeTags!F337="white",onchangeTags!F337="yellow",onchangeTags!F337="grey"),IF('Currently Exported 2'!F337=1, "have", "missing"),IF('Currently Exported 2'!F337=1, "extra", "ignore"))</f>
        <v>ignore</v>
      </c>
      <c r="G337" s="1" t="str">
        <f ca="1">IF(OR(onchangeTags!G337="white",onchangeTags!G337="yellow",onchangeTags!G337="grey"),IF('Currently Exported 2'!G337=1, "have", "missing"),IF('Currently Exported 2'!G337=1, "extra", "ignore"))</f>
        <v>ignore</v>
      </c>
      <c r="H337" s="1" t="str">
        <f ca="1">IF(OR(onchangeTags!H337="white",onchangeTags!H337="yellow",onchangeTags!H337="grey"),IF('Currently Exported 2'!H337=1, "have", "missing"),IF('Currently Exported 2'!H337=1, "extra", "ignore"))</f>
        <v>ignore</v>
      </c>
      <c r="I337" s="1" t="str">
        <f ca="1">IF(OR(onchangeTags!I337="white",onchangeTags!I337="yellow",onchangeTags!I337="grey"),IF('Currently Exported 2'!I337=1, "have", "missing"),IF('Currently Exported 2'!I337=1, "extra", "ignore"))</f>
        <v>ignore</v>
      </c>
      <c r="J337" s="1" t="str">
        <f ca="1">IF(OR(onchangeTags!J337="white",onchangeTags!J337="yellow",onchangeTags!J337="grey"),IF('Currently Exported 2'!J337=1, "have", "missing"),IF('Currently Exported 2'!J337=1, "extra", "ignore"))</f>
        <v>ignore</v>
      </c>
      <c r="K337" s="1" t="str">
        <f ca="1">IF(OR(onchangeTags!K337="white",onchangeTags!K337="yellow",onchangeTags!K337="grey"),IF('Currently Exported 2'!K337=1, "have", "missing"),IF('Currently Exported 2'!K337=1, "extra", "ignore"))</f>
        <v>ignore</v>
      </c>
      <c r="L337" s="1" t="str">
        <f ca="1">IF(OR(onchangeTags!L337="white",onchangeTags!L337="yellow",onchangeTags!L337="grey"),IF('Currently Exported 2'!L337=1, "have", "missing"),IF('Currently Exported 2'!L337=1, "extra", "ignore"))</f>
        <v>ignore</v>
      </c>
      <c r="M337" s="1" t="str">
        <f ca="1">IF(OR(onchangeTags!M337="white",onchangeTags!M337="yellow",onchangeTags!M337="grey"),IF('Currently Exported 2'!M337=1, "have", "missing"),IF('Currently Exported 2'!M337=1, "extra", "ignore"))</f>
        <v>ignore</v>
      </c>
      <c r="N337" s="1" t="str">
        <f ca="1">IF(OR(onchangeTags!N337="white",onchangeTags!N337="yellow",onchangeTags!N337="grey"),IF('Currently Exported 2'!N337=1, "have", "missing"),IF('Currently Exported 2'!N337=1, "extra", "ignore"))</f>
        <v>ignore</v>
      </c>
      <c r="O337" s="1" t="str">
        <f ca="1">IF(OR(onchangeTags!O337="white",onchangeTags!O337="yellow",onchangeTags!O337="grey"),IF('Currently Exported 2'!O337=1, "have", "missing"),IF('Currently Exported 2'!O337=1, "extra", "ignore"))</f>
        <v>ignore</v>
      </c>
      <c r="P337" s="1" t="str">
        <f ca="1">IF(OR(onchangeTags!P337="white",onchangeTags!P337="yellow",onchangeTags!P337="grey"),IF('Currently Exported 2'!P337=1, "have", "missing"),IF('Currently Exported 2'!P337=1, "extra", "ignore"))</f>
        <v>ignore</v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IF(OR(onchangeTags!B338="white",onchangeTags!B338="yellow",onchangeTags!B338="grey"),IF('Currently Exported 2'!B338=1, "have", "missing"),IF('Currently Exported 2'!B338=1, "extra", "ignore"))</f>
        <v>ignore</v>
      </c>
      <c r="C338" s="1" t="str">
        <f ca="1">IF(OR(onchangeTags!C338="white",onchangeTags!C338="yellow",onchangeTags!C338="grey"),IF('Currently Exported 2'!C338=1, "have", "missing"),IF('Currently Exported 2'!C338=1, "extra", "ignore"))</f>
        <v>ignore</v>
      </c>
      <c r="D338" s="1" t="str">
        <f ca="1">IF(OR(onchangeTags!D338="white",onchangeTags!D338="yellow",onchangeTags!D338="grey"),IF('Currently Exported 2'!D338=1, "have", "missing"),IF('Currently Exported 2'!D338=1, "extra", "ignore"))</f>
        <v>ignore</v>
      </c>
      <c r="E338" s="1" t="str">
        <f ca="1">IF(OR(onchangeTags!E338="white",onchangeTags!E338="yellow",onchangeTags!E338="grey"),IF('Currently Exported 2'!E338=1, "have", "missing"),IF('Currently Exported 2'!E338=1, "extra", "ignore"))</f>
        <v>ignore</v>
      </c>
      <c r="F338" s="1" t="str">
        <f ca="1">IF(OR(onchangeTags!F338="white",onchangeTags!F338="yellow",onchangeTags!F338="grey"),IF('Currently Exported 2'!F338=1, "have", "missing"),IF('Currently Exported 2'!F338=1, "extra", "ignore"))</f>
        <v>ignore</v>
      </c>
      <c r="G338" s="1" t="str">
        <f ca="1">IF(OR(onchangeTags!G338="white",onchangeTags!G338="yellow",onchangeTags!G338="grey"),IF('Currently Exported 2'!G338=1, "have", "missing"),IF('Currently Exported 2'!G338=1, "extra", "ignore"))</f>
        <v>ignore</v>
      </c>
      <c r="H338" s="1" t="str">
        <f ca="1">IF(OR(onchangeTags!H338="white",onchangeTags!H338="yellow",onchangeTags!H338="grey"),IF('Currently Exported 2'!H338=1, "have", "missing"),IF('Currently Exported 2'!H338=1, "extra", "ignore"))</f>
        <v>ignore</v>
      </c>
      <c r="I338" s="1" t="str">
        <f ca="1">IF(OR(onchangeTags!I338="white",onchangeTags!I338="yellow",onchangeTags!I338="grey"),IF('Currently Exported 2'!I338=1, "have", "missing"),IF('Currently Exported 2'!I338=1, "extra", "ignore"))</f>
        <v>ignore</v>
      </c>
      <c r="J338" s="1" t="str">
        <f ca="1">IF(OR(onchangeTags!J338="white",onchangeTags!J338="yellow",onchangeTags!J338="grey"),IF('Currently Exported 2'!J338=1, "have", "missing"),IF('Currently Exported 2'!J338=1, "extra", "ignore"))</f>
        <v>ignore</v>
      </c>
      <c r="K338" s="1" t="str">
        <f ca="1">IF(OR(onchangeTags!K338="white",onchangeTags!K338="yellow",onchangeTags!K338="grey"),IF('Currently Exported 2'!K338=1, "have", "missing"),IF('Currently Exported 2'!K338=1, "extra", "ignore"))</f>
        <v>ignore</v>
      </c>
      <c r="L338" s="1" t="str">
        <f ca="1">IF(OR(onchangeTags!L338="white",onchangeTags!L338="yellow",onchangeTags!L338="grey"),IF('Currently Exported 2'!L338=1, "have", "missing"),IF('Currently Exported 2'!L338=1, "extra", "ignore"))</f>
        <v>ignore</v>
      </c>
      <c r="M338" s="1" t="str">
        <f ca="1">IF(OR(onchangeTags!M338="white",onchangeTags!M338="yellow",onchangeTags!M338="grey"),IF('Currently Exported 2'!M338=1, "have", "missing"),IF('Currently Exported 2'!M338=1, "extra", "ignore"))</f>
        <v>ignore</v>
      </c>
      <c r="N338" s="1" t="str">
        <f ca="1">IF(OR(onchangeTags!N338="white",onchangeTags!N338="yellow",onchangeTags!N338="grey"),IF('Currently Exported 2'!N338=1, "have", "missing"),IF('Currently Exported 2'!N338=1, "extra", "ignore"))</f>
        <v>ignore</v>
      </c>
      <c r="O338" s="1" t="str">
        <f ca="1">IF(OR(onchangeTags!O338="white",onchangeTags!O338="yellow",onchangeTags!O338="grey"),IF('Currently Exported 2'!O338=1, "have", "missing"),IF('Currently Exported 2'!O338=1, "extra", "ignore"))</f>
        <v>ignore</v>
      </c>
      <c r="P338" s="1" t="str">
        <f ca="1">IF(OR(onchangeTags!P338="white",onchangeTags!P338="yellow",onchangeTags!P338="grey"),IF('Currently Exported 2'!P338=1, "have", "missing"),IF('Currently Exported 2'!P338=1, "extra", "ignore"))</f>
        <v>ignore</v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IF(OR(onchangeTags!B339="white",onchangeTags!B339="yellow",onchangeTags!B339="grey"),IF('Currently Exported 2'!B339=1, "have", "missing"),IF('Currently Exported 2'!B339=1, "extra", "ignore"))</f>
        <v>ignore</v>
      </c>
      <c r="C339" s="1" t="str">
        <f ca="1">IF(OR(onchangeTags!C339="white",onchangeTags!C339="yellow",onchangeTags!C339="grey"),IF('Currently Exported 2'!C339=1, "have", "missing"),IF('Currently Exported 2'!C339=1, "extra", "ignore"))</f>
        <v>ignore</v>
      </c>
      <c r="D339" s="1" t="str">
        <f ca="1">IF(OR(onchangeTags!D339="white",onchangeTags!D339="yellow",onchangeTags!D339="grey"),IF('Currently Exported 2'!D339=1, "have", "missing"),IF('Currently Exported 2'!D339=1, "extra", "ignore"))</f>
        <v>ignore</v>
      </c>
      <c r="E339" s="1" t="str">
        <f ca="1">IF(OR(onchangeTags!E339="white",onchangeTags!E339="yellow",onchangeTags!E339="grey"),IF('Currently Exported 2'!E339=1, "have", "missing"),IF('Currently Exported 2'!E339=1, "extra", "ignore"))</f>
        <v>ignore</v>
      </c>
      <c r="F339" s="1" t="str">
        <f ca="1">IF(OR(onchangeTags!F339="white",onchangeTags!F339="yellow",onchangeTags!F339="grey"),IF('Currently Exported 2'!F339=1, "have", "missing"),IF('Currently Exported 2'!F339=1, "extra", "ignore"))</f>
        <v>ignore</v>
      </c>
      <c r="G339" s="1" t="str">
        <f ca="1">IF(OR(onchangeTags!G339="white",onchangeTags!G339="yellow",onchangeTags!G339="grey"),IF('Currently Exported 2'!G339=1, "have", "missing"),IF('Currently Exported 2'!G339=1, "extra", "ignore"))</f>
        <v>ignore</v>
      </c>
      <c r="H339" s="1" t="str">
        <f ca="1">IF(OR(onchangeTags!H339="white",onchangeTags!H339="yellow",onchangeTags!H339="grey"),IF('Currently Exported 2'!H339=1, "have", "missing"),IF('Currently Exported 2'!H339=1, "extra", "ignore"))</f>
        <v>ignore</v>
      </c>
      <c r="I339" s="1" t="str">
        <f ca="1">IF(OR(onchangeTags!I339="white",onchangeTags!I339="yellow",onchangeTags!I339="grey"),IF('Currently Exported 2'!I339=1, "have", "missing"),IF('Currently Exported 2'!I339=1, "extra", "ignore"))</f>
        <v>ignore</v>
      </c>
      <c r="J339" s="1" t="str">
        <f ca="1">IF(OR(onchangeTags!J339="white",onchangeTags!J339="yellow",onchangeTags!J339="grey"),IF('Currently Exported 2'!J339=1, "have", "missing"),IF('Currently Exported 2'!J339=1, "extra", "ignore"))</f>
        <v>ignore</v>
      </c>
      <c r="K339" s="1" t="str">
        <f ca="1">IF(OR(onchangeTags!K339="white",onchangeTags!K339="yellow",onchangeTags!K339="grey"),IF('Currently Exported 2'!K339=1, "have", "missing"),IF('Currently Exported 2'!K339=1, "extra", "ignore"))</f>
        <v>ignore</v>
      </c>
      <c r="L339" s="1" t="str">
        <f ca="1">IF(OR(onchangeTags!L339="white",onchangeTags!L339="yellow",onchangeTags!L339="grey"),IF('Currently Exported 2'!L339=1, "have", "missing"),IF('Currently Exported 2'!L339=1, "extra", "ignore"))</f>
        <v>ignore</v>
      </c>
      <c r="M339" s="1" t="str">
        <f ca="1">IF(OR(onchangeTags!M339="white",onchangeTags!M339="yellow",onchangeTags!M339="grey"),IF('Currently Exported 2'!M339=1, "have", "missing"),IF('Currently Exported 2'!M339=1, "extra", "ignore"))</f>
        <v>ignore</v>
      </c>
      <c r="N339" s="1" t="str">
        <f ca="1">IF(OR(onchangeTags!N339="white",onchangeTags!N339="yellow",onchangeTags!N339="grey"),IF('Currently Exported 2'!N339=1, "have", "missing"),IF('Currently Exported 2'!N339=1, "extra", "ignore"))</f>
        <v>ignore</v>
      </c>
      <c r="O339" s="1" t="str">
        <f ca="1">IF(OR(onchangeTags!O339="white",onchangeTags!O339="yellow",onchangeTags!O339="grey"),IF('Currently Exported 2'!O339=1, "have", "missing"),IF('Currently Exported 2'!O339=1, "extra", "ignore"))</f>
        <v>ignore</v>
      </c>
      <c r="P339" s="1" t="str">
        <f ca="1">IF(OR(onchangeTags!P339="white",onchangeTags!P339="yellow",onchangeTags!P339="grey"),IF('Currently Exported 2'!P339=1, "have", "missing"),IF('Currently Exported 2'!P339=1, "extra", "ignore"))</f>
        <v>ignore</v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IF(OR(onchangeTags!B340="white",onchangeTags!B340="yellow",onchangeTags!B340="grey"),IF('Currently Exported 2'!B340=1, "have", "missing"),IF('Currently Exported 2'!B340=1, "extra", "ignore"))</f>
        <v>ignore</v>
      </c>
      <c r="C340" s="1" t="str">
        <f ca="1">IF(OR(onchangeTags!C340="white",onchangeTags!C340="yellow",onchangeTags!C340="grey"),IF('Currently Exported 2'!C340=1, "have", "missing"),IF('Currently Exported 2'!C340=1, "extra", "ignore"))</f>
        <v>ignore</v>
      </c>
      <c r="D340" s="1" t="str">
        <f ca="1">IF(OR(onchangeTags!D340="white",onchangeTags!D340="yellow",onchangeTags!D340="grey"),IF('Currently Exported 2'!D340=1, "have", "missing"),IF('Currently Exported 2'!D340=1, "extra", "ignore"))</f>
        <v>ignore</v>
      </c>
      <c r="E340" s="1" t="str">
        <f ca="1">IF(OR(onchangeTags!E340="white",onchangeTags!E340="yellow",onchangeTags!E340="grey"),IF('Currently Exported 2'!E340=1, "have", "missing"),IF('Currently Exported 2'!E340=1, "extra", "ignore"))</f>
        <v>ignore</v>
      </c>
      <c r="F340" s="1" t="str">
        <f ca="1">IF(OR(onchangeTags!F340="white",onchangeTags!F340="yellow",onchangeTags!F340="grey"),IF('Currently Exported 2'!F340=1, "have", "missing"),IF('Currently Exported 2'!F340=1, "extra", "ignore"))</f>
        <v>ignore</v>
      </c>
      <c r="G340" s="1" t="str">
        <f ca="1">IF(OR(onchangeTags!G340="white",onchangeTags!G340="yellow",onchangeTags!G340="grey"),IF('Currently Exported 2'!G340=1, "have", "missing"),IF('Currently Exported 2'!G340=1, "extra", "ignore"))</f>
        <v>ignore</v>
      </c>
      <c r="H340" s="1" t="str">
        <f ca="1">IF(OR(onchangeTags!H340="white",onchangeTags!H340="yellow",onchangeTags!H340="grey"),IF('Currently Exported 2'!H340=1, "have", "missing"),IF('Currently Exported 2'!H340=1, "extra", "ignore"))</f>
        <v>ignore</v>
      </c>
      <c r="I340" s="1" t="str">
        <f ca="1">IF(OR(onchangeTags!I340="white",onchangeTags!I340="yellow",onchangeTags!I340="grey"),IF('Currently Exported 2'!I340=1, "have", "missing"),IF('Currently Exported 2'!I340=1, "extra", "ignore"))</f>
        <v>ignore</v>
      </c>
      <c r="J340" s="1" t="str">
        <f ca="1">IF(OR(onchangeTags!J340="white",onchangeTags!J340="yellow",onchangeTags!J340="grey"),IF('Currently Exported 2'!J340=1, "have", "missing"),IF('Currently Exported 2'!J340=1, "extra", "ignore"))</f>
        <v>ignore</v>
      </c>
      <c r="K340" s="1" t="str">
        <f ca="1">IF(OR(onchangeTags!K340="white",onchangeTags!K340="yellow",onchangeTags!K340="grey"),IF('Currently Exported 2'!K340=1, "have", "missing"),IF('Currently Exported 2'!K340=1, "extra", "ignore"))</f>
        <v>ignore</v>
      </c>
      <c r="L340" s="1" t="str">
        <f ca="1">IF(OR(onchangeTags!L340="white",onchangeTags!L340="yellow",onchangeTags!L340="grey"),IF('Currently Exported 2'!L340=1, "have", "missing"),IF('Currently Exported 2'!L340=1, "extra", "ignore"))</f>
        <v>ignore</v>
      </c>
      <c r="M340" s="1" t="str">
        <f ca="1">IF(OR(onchangeTags!M340="white",onchangeTags!M340="yellow",onchangeTags!M340="grey"),IF('Currently Exported 2'!M340=1, "have", "missing"),IF('Currently Exported 2'!M340=1, "extra", "ignore"))</f>
        <v>ignore</v>
      </c>
      <c r="N340" s="1" t="str">
        <f ca="1">IF(OR(onchangeTags!N340="white",onchangeTags!N340="yellow",onchangeTags!N340="grey"),IF('Currently Exported 2'!N340=1, "have", "missing"),IF('Currently Exported 2'!N340=1, "extra", "ignore"))</f>
        <v>ignore</v>
      </c>
      <c r="O340" s="1" t="str">
        <f ca="1">IF(OR(onchangeTags!O340="white",onchangeTags!O340="yellow",onchangeTags!O340="grey"),IF('Currently Exported 2'!O340=1, "have", "missing"),IF('Currently Exported 2'!O340=1, "extra", "ignore"))</f>
        <v>ignore</v>
      </c>
      <c r="P340" s="1" t="str">
        <f ca="1">IF(OR(onchangeTags!P340="white",onchangeTags!P340="yellow",onchangeTags!P340="grey"),IF('Currently Exported 2'!P340=1, "have", "missing"),IF('Currently Exported 2'!P340=1, "extra", "ignore"))</f>
        <v>ignore</v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IF(OR(onchangeTags!B341="white",onchangeTags!B341="yellow",onchangeTags!B341="grey"),IF('Currently Exported 2'!B341=1, "have", "missing"),IF('Currently Exported 2'!B341=1, "extra", "ignore"))</f>
        <v>ignore</v>
      </c>
      <c r="C341" s="1" t="str">
        <f ca="1">IF(OR(onchangeTags!C341="white",onchangeTags!C341="yellow",onchangeTags!C341="grey"),IF('Currently Exported 2'!C341=1, "have", "missing"),IF('Currently Exported 2'!C341=1, "extra", "ignore"))</f>
        <v>ignore</v>
      </c>
      <c r="D341" s="1" t="str">
        <f ca="1">IF(OR(onchangeTags!D341="white",onchangeTags!D341="yellow",onchangeTags!D341="grey"),IF('Currently Exported 2'!D341=1, "have", "missing"),IF('Currently Exported 2'!D341=1, "extra", "ignore"))</f>
        <v>ignore</v>
      </c>
      <c r="E341" s="1" t="str">
        <f ca="1">IF(OR(onchangeTags!E341="white",onchangeTags!E341="yellow",onchangeTags!E341="grey"),IF('Currently Exported 2'!E341=1, "have", "missing"),IF('Currently Exported 2'!E341=1, "extra", "ignore"))</f>
        <v>ignore</v>
      </c>
      <c r="F341" s="1" t="str">
        <f ca="1">IF(OR(onchangeTags!F341="white",onchangeTags!F341="yellow",onchangeTags!F341="grey"),IF('Currently Exported 2'!F341=1, "have", "missing"),IF('Currently Exported 2'!F341=1, "extra", "ignore"))</f>
        <v>ignore</v>
      </c>
      <c r="G341" s="1" t="str">
        <f ca="1">IF(OR(onchangeTags!G341="white",onchangeTags!G341="yellow",onchangeTags!G341="grey"),IF('Currently Exported 2'!G341=1, "have", "missing"),IF('Currently Exported 2'!G341=1, "extra", "ignore"))</f>
        <v>ignore</v>
      </c>
      <c r="H341" s="1" t="str">
        <f ca="1">IF(OR(onchangeTags!H341="white",onchangeTags!H341="yellow",onchangeTags!H341="grey"),IF('Currently Exported 2'!H341=1, "have", "missing"),IF('Currently Exported 2'!H341=1, "extra", "ignore"))</f>
        <v>ignore</v>
      </c>
      <c r="I341" s="1" t="str">
        <f ca="1">IF(OR(onchangeTags!I341="white",onchangeTags!I341="yellow",onchangeTags!I341="grey"),IF('Currently Exported 2'!I341=1, "have", "missing"),IF('Currently Exported 2'!I341=1, "extra", "ignore"))</f>
        <v>ignore</v>
      </c>
      <c r="J341" s="1" t="str">
        <f ca="1">IF(OR(onchangeTags!J341="white",onchangeTags!J341="yellow",onchangeTags!J341="grey"),IF('Currently Exported 2'!J341=1, "have", "missing"),IF('Currently Exported 2'!J341=1, "extra", "ignore"))</f>
        <v>ignore</v>
      </c>
      <c r="K341" s="1" t="str">
        <f ca="1">IF(OR(onchangeTags!K341="white",onchangeTags!K341="yellow",onchangeTags!K341="grey"),IF('Currently Exported 2'!K341=1, "have", "missing"),IF('Currently Exported 2'!K341=1, "extra", "ignore"))</f>
        <v>ignore</v>
      </c>
      <c r="L341" s="1" t="str">
        <f ca="1">IF(OR(onchangeTags!L341="white",onchangeTags!L341="yellow",onchangeTags!L341="grey"),IF('Currently Exported 2'!L341=1, "have", "missing"),IF('Currently Exported 2'!L341=1, "extra", "ignore"))</f>
        <v>ignore</v>
      </c>
      <c r="M341" s="1" t="str">
        <f ca="1">IF(OR(onchangeTags!M341="white",onchangeTags!M341="yellow",onchangeTags!M341="grey"),IF('Currently Exported 2'!M341=1, "have", "missing"),IF('Currently Exported 2'!M341=1, "extra", "ignore"))</f>
        <v>ignore</v>
      </c>
      <c r="N341" s="1" t="str">
        <f ca="1">IF(OR(onchangeTags!N341="white",onchangeTags!N341="yellow",onchangeTags!N341="grey"),IF('Currently Exported 2'!N341=1, "have", "missing"),IF('Currently Exported 2'!N341=1, "extra", "ignore"))</f>
        <v>ignore</v>
      </c>
      <c r="O341" s="1" t="str">
        <f ca="1">IF(OR(onchangeTags!O341="white",onchangeTags!O341="yellow",onchangeTags!O341="grey"),IF('Currently Exported 2'!O341=1, "have", "missing"),IF('Currently Exported 2'!O341=1, "extra", "ignore"))</f>
        <v>ignore</v>
      </c>
      <c r="P341" s="1" t="str">
        <f ca="1">IF(OR(onchangeTags!P341="white",onchangeTags!P341="yellow",onchangeTags!P341="grey"),IF('Currently Exported 2'!P341=1, "have", "missing"),IF('Currently Exported 2'!P341=1, "extra", "ignore"))</f>
        <v>ignore</v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IF(OR(onchangeTags!B342="white",onchangeTags!B342="yellow",onchangeTags!B342="grey"),IF('Currently Exported 2'!B342=1, "have", "missing"),IF('Currently Exported 2'!B342=1, "extra", "ignore"))</f>
        <v>ignore</v>
      </c>
      <c r="C342" s="1" t="str">
        <f ca="1">IF(OR(onchangeTags!C342="white",onchangeTags!C342="yellow",onchangeTags!C342="grey"),IF('Currently Exported 2'!C342=1, "have", "missing"),IF('Currently Exported 2'!C342=1, "extra", "ignore"))</f>
        <v>ignore</v>
      </c>
      <c r="D342" s="1" t="str">
        <f ca="1">IF(OR(onchangeTags!D342="white",onchangeTags!D342="yellow",onchangeTags!D342="grey"),IF('Currently Exported 2'!D342=1, "have", "missing"),IF('Currently Exported 2'!D342=1, "extra", "ignore"))</f>
        <v>ignore</v>
      </c>
      <c r="E342" s="1" t="str">
        <f ca="1">IF(OR(onchangeTags!E342="white",onchangeTags!E342="yellow",onchangeTags!E342="grey"),IF('Currently Exported 2'!E342=1, "have", "missing"),IF('Currently Exported 2'!E342=1, "extra", "ignore"))</f>
        <v>ignore</v>
      </c>
      <c r="F342" s="1" t="str">
        <f ca="1">IF(OR(onchangeTags!F342="white",onchangeTags!F342="yellow",onchangeTags!F342="grey"),IF('Currently Exported 2'!F342=1, "have", "missing"),IF('Currently Exported 2'!F342=1, "extra", "ignore"))</f>
        <v>ignore</v>
      </c>
      <c r="G342" s="1" t="str">
        <f ca="1">IF(OR(onchangeTags!G342="white",onchangeTags!G342="yellow",onchangeTags!G342="grey"),IF('Currently Exported 2'!G342=1, "have", "missing"),IF('Currently Exported 2'!G342=1, "extra", "ignore"))</f>
        <v>ignore</v>
      </c>
      <c r="H342" s="1" t="str">
        <f ca="1">IF(OR(onchangeTags!H342="white",onchangeTags!H342="yellow",onchangeTags!H342="grey"),IF('Currently Exported 2'!H342=1, "have", "missing"),IF('Currently Exported 2'!H342=1, "extra", "ignore"))</f>
        <v>ignore</v>
      </c>
      <c r="I342" s="1" t="str">
        <f ca="1">IF(OR(onchangeTags!I342="white",onchangeTags!I342="yellow",onchangeTags!I342="grey"),IF('Currently Exported 2'!I342=1, "have", "missing"),IF('Currently Exported 2'!I342=1, "extra", "ignore"))</f>
        <v>ignore</v>
      </c>
      <c r="J342" s="1" t="str">
        <f ca="1">IF(OR(onchangeTags!J342="white",onchangeTags!J342="yellow",onchangeTags!J342="grey"),IF('Currently Exported 2'!J342=1, "have", "missing"),IF('Currently Exported 2'!J342=1, "extra", "ignore"))</f>
        <v>ignore</v>
      </c>
      <c r="K342" s="1" t="str">
        <f ca="1">IF(OR(onchangeTags!K342="white",onchangeTags!K342="yellow",onchangeTags!K342="grey"),IF('Currently Exported 2'!K342=1, "have", "missing"),IF('Currently Exported 2'!K342=1, "extra", "ignore"))</f>
        <v>ignore</v>
      </c>
      <c r="L342" s="1" t="str">
        <f ca="1">IF(OR(onchangeTags!L342="white",onchangeTags!L342="yellow",onchangeTags!L342="grey"),IF('Currently Exported 2'!L342=1, "have", "missing"),IF('Currently Exported 2'!L342=1, "extra", "ignore"))</f>
        <v>ignore</v>
      </c>
      <c r="M342" s="1" t="str">
        <f ca="1">IF(OR(onchangeTags!M342="white",onchangeTags!M342="yellow",onchangeTags!M342="grey"),IF('Currently Exported 2'!M342=1, "have", "missing"),IF('Currently Exported 2'!M342=1, "extra", "ignore"))</f>
        <v>ignore</v>
      </c>
      <c r="N342" s="1" t="str">
        <f ca="1">IF(OR(onchangeTags!N342="white",onchangeTags!N342="yellow",onchangeTags!N342="grey"),IF('Currently Exported 2'!N342=1, "have", "missing"),IF('Currently Exported 2'!N342=1, "extra", "ignore"))</f>
        <v>ignore</v>
      </c>
      <c r="O342" s="1" t="str">
        <f ca="1">IF(OR(onchangeTags!O342="white",onchangeTags!O342="yellow",onchangeTags!O342="grey"),IF('Currently Exported 2'!O342=1, "have", "missing"),IF('Currently Exported 2'!O342=1, "extra", "ignore"))</f>
        <v>ignore</v>
      </c>
      <c r="P342" s="1" t="str">
        <f ca="1">IF(OR(onchangeTags!P342="white",onchangeTags!P342="yellow",onchangeTags!P342="grey"),IF('Currently Exported 2'!P342=1, "have", "missing"),IF('Currently Exported 2'!P342=1, "extra", "ignore"))</f>
        <v>ignore</v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IF(OR(onchangeTags!B343="white",onchangeTags!B343="yellow",onchangeTags!B343="grey"),IF('Currently Exported 2'!B343=1, "have", "missing"),IF('Currently Exported 2'!B343=1, "extra", "ignore"))</f>
        <v>ignore</v>
      </c>
      <c r="C343" s="1" t="str">
        <f ca="1">IF(OR(onchangeTags!C343="white",onchangeTags!C343="yellow",onchangeTags!C343="grey"),IF('Currently Exported 2'!C343=1, "have", "missing"),IF('Currently Exported 2'!C343=1, "extra", "ignore"))</f>
        <v>ignore</v>
      </c>
      <c r="D343" s="1" t="str">
        <f ca="1">IF(OR(onchangeTags!D343="white",onchangeTags!D343="yellow",onchangeTags!D343="grey"),IF('Currently Exported 2'!D343=1, "have", "missing"),IF('Currently Exported 2'!D343=1, "extra", "ignore"))</f>
        <v>ignore</v>
      </c>
      <c r="E343" s="1" t="str">
        <f ca="1">IF(OR(onchangeTags!E343="white",onchangeTags!E343="yellow",onchangeTags!E343="grey"),IF('Currently Exported 2'!E343=1, "have", "missing"),IF('Currently Exported 2'!E343=1, "extra", "ignore"))</f>
        <v>ignore</v>
      </c>
      <c r="F343" s="1" t="str">
        <f ca="1">IF(OR(onchangeTags!F343="white",onchangeTags!F343="yellow",onchangeTags!F343="grey"),IF('Currently Exported 2'!F343=1, "have", "missing"),IF('Currently Exported 2'!F343=1, "extra", "ignore"))</f>
        <v>ignore</v>
      </c>
      <c r="G343" s="1" t="str">
        <f ca="1">IF(OR(onchangeTags!G343="white",onchangeTags!G343="yellow",onchangeTags!G343="grey"),IF('Currently Exported 2'!G343=1, "have", "missing"),IF('Currently Exported 2'!G343=1, "extra", "ignore"))</f>
        <v>ignore</v>
      </c>
      <c r="H343" s="1" t="str">
        <f ca="1">IF(OR(onchangeTags!H343="white",onchangeTags!H343="yellow",onchangeTags!H343="grey"),IF('Currently Exported 2'!H343=1, "have", "missing"),IF('Currently Exported 2'!H343=1, "extra", "ignore"))</f>
        <v>ignore</v>
      </c>
      <c r="I343" s="1" t="str">
        <f ca="1">IF(OR(onchangeTags!I343="white",onchangeTags!I343="yellow",onchangeTags!I343="grey"),IF('Currently Exported 2'!I343=1, "have", "missing"),IF('Currently Exported 2'!I343=1, "extra", "ignore"))</f>
        <v>ignore</v>
      </c>
      <c r="J343" s="1" t="str">
        <f ca="1">IF(OR(onchangeTags!J343="white",onchangeTags!J343="yellow",onchangeTags!J343="grey"),IF('Currently Exported 2'!J343=1, "have", "missing"),IF('Currently Exported 2'!J343=1, "extra", "ignore"))</f>
        <v>ignore</v>
      </c>
      <c r="K343" s="1" t="str">
        <f ca="1">IF(OR(onchangeTags!K343="white",onchangeTags!K343="yellow",onchangeTags!K343="grey"),IF('Currently Exported 2'!K343=1, "have", "missing"),IF('Currently Exported 2'!K343=1, "extra", "ignore"))</f>
        <v>ignore</v>
      </c>
      <c r="L343" s="1" t="str">
        <f ca="1">IF(OR(onchangeTags!L343="white",onchangeTags!L343="yellow",onchangeTags!L343="grey"),IF('Currently Exported 2'!L343=1, "have", "missing"),IF('Currently Exported 2'!L343=1, "extra", "ignore"))</f>
        <v>ignore</v>
      </c>
      <c r="M343" s="1" t="str">
        <f ca="1">IF(OR(onchangeTags!M343="white",onchangeTags!M343="yellow",onchangeTags!M343="grey"),IF('Currently Exported 2'!M343=1, "have", "missing"),IF('Currently Exported 2'!M343=1, "extra", "ignore"))</f>
        <v>ignore</v>
      </c>
      <c r="N343" s="1" t="str">
        <f ca="1">IF(OR(onchangeTags!N343="white",onchangeTags!N343="yellow",onchangeTags!N343="grey"),IF('Currently Exported 2'!N343=1, "have", "missing"),IF('Currently Exported 2'!N343=1, "extra", "ignore"))</f>
        <v>ignore</v>
      </c>
      <c r="O343" s="1" t="str">
        <f ca="1">IF(OR(onchangeTags!O343="white",onchangeTags!O343="yellow",onchangeTags!O343="grey"),IF('Currently Exported 2'!O343=1, "have", "missing"),IF('Currently Exported 2'!O343=1, "extra", "ignore"))</f>
        <v>ignore</v>
      </c>
      <c r="P343" s="1" t="str">
        <f ca="1">IF(OR(onchangeTags!P343="white",onchangeTags!P343="yellow",onchangeTags!P343="grey"),IF('Currently Exported 2'!P343=1, "have", "missing"),IF('Currently Exported 2'!P343=1, "extra", "ignore"))</f>
        <v>ignore</v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IF(OR(onchangeTags!B344="white",onchangeTags!B344="yellow",onchangeTags!B344="grey"),IF('Currently Exported 2'!B344=1, "have", "missing"),IF('Currently Exported 2'!B344=1, "extra", "ignore"))</f>
        <v>ignore</v>
      </c>
      <c r="C344" s="1" t="str">
        <f ca="1">IF(OR(onchangeTags!C344="white",onchangeTags!C344="yellow",onchangeTags!C344="grey"),IF('Currently Exported 2'!C344=1, "have", "missing"),IF('Currently Exported 2'!C344=1, "extra", "ignore"))</f>
        <v>ignore</v>
      </c>
      <c r="D344" s="1" t="str">
        <f ca="1">IF(OR(onchangeTags!D344="white",onchangeTags!D344="yellow",onchangeTags!D344="grey"),IF('Currently Exported 2'!D344=1, "have", "missing"),IF('Currently Exported 2'!D344=1, "extra", "ignore"))</f>
        <v>ignore</v>
      </c>
      <c r="E344" s="1" t="str">
        <f ca="1">IF(OR(onchangeTags!E344="white",onchangeTags!E344="yellow",onchangeTags!E344="grey"),IF('Currently Exported 2'!E344=1, "have", "missing"),IF('Currently Exported 2'!E344=1, "extra", "ignore"))</f>
        <v>ignore</v>
      </c>
      <c r="F344" s="1" t="str">
        <f ca="1">IF(OR(onchangeTags!F344="white",onchangeTags!F344="yellow",onchangeTags!F344="grey"),IF('Currently Exported 2'!F344=1, "have", "missing"),IF('Currently Exported 2'!F344=1, "extra", "ignore"))</f>
        <v>ignore</v>
      </c>
      <c r="G344" s="1" t="str">
        <f ca="1">IF(OR(onchangeTags!G344="white",onchangeTags!G344="yellow",onchangeTags!G344="grey"),IF('Currently Exported 2'!G344=1, "have", "missing"),IF('Currently Exported 2'!G344=1, "extra", "ignore"))</f>
        <v>ignore</v>
      </c>
      <c r="H344" s="1" t="str">
        <f ca="1">IF(OR(onchangeTags!H344="white",onchangeTags!H344="yellow",onchangeTags!H344="grey"),IF('Currently Exported 2'!H344=1, "have", "missing"),IF('Currently Exported 2'!H344=1, "extra", "ignore"))</f>
        <v>ignore</v>
      </c>
      <c r="I344" s="1" t="str">
        <f ca="1">IF(OR(onchangeTags!I344="white",onchangeTags!I344="yellow",onchangeTags!I344="grey"),IF('Currently Exported 2'!I344=1, "have", "missing"),IF('Currently Exported 2'!I344=1, "extra", "ignore"))</f>
        <v>ignore</v>
      </c>
      <c r="J344" s="1" t="str">
        <f ca="1">IF(OR(onchangeTags!J344="white",onchangeTags!J344="yellow",onchangeTags!J344="grey"),IF('Currently Exported 2'!J344=1, "have", "missing"),IF('Currently Exported 2'!J344=1, "extra", "ignore"))</f>
        <v>ignore</v>
      </c>
      <c r="K344" s="1" t="str">
        <f ca="1">IF(OR(onchangeTags!K344="white",onchangeTags!K344="yellow",onchangeTags!K344="grey"),IF('Currently Exported 2'!K344=1, "have", "missing"),IF('Currently Exported 2'!K344=1, "extra", "ignore"))</f>
        <v>ignore</v>
      </c>
      <c r="L344" s="1" t="str">
        <f ca="1">IF(OR(onchangeTags!L344="white",onchangeTags!L344="yellow",onchangeTags!L344="grey"),IF('Currently Exported 2'!L344=1, "have", "missing"),IF('Currently Exported 2'!L344=1, "extra", "ignore"))</f>
        <v>ignore</v>
      </c>
      <c r="M344" s="1" t="str">
        <f ca="1">IF(OR(onchangeTags!M344="white",onchangeTags!M344="yellow",onchangeTags!M344="grey"),IF('Currently Exported 2'!M344=1, "have", "missing"),IF('Currently Exported 2'!M344=1, "extra", "ignore"))</f>
        <v>ignore</v>
      </c>
      <c r="N344" s="1" t="str">
        <f ca="1">IF(OR(onchangeTags!N344="white",onchangeTags!N344="yellow",onchangeTags!N344="grey"),IF('Currently Exported 2'!N344=1, "have", "missing"),IF('Currently Exported 2'!N344=1, "extra", "ignore"))</f>
        <v>ignore</v>
      </c>
      <c r="O344" s="1" t="str">
        <f ca="1">IF(OR(onchangeTags!O344="white",onchangeTags!O344="yellow",onchangeTags!O344="grey"),IF('Currently Exported 2'!O344=1, "have", "missing"),IF('Currently Exported 2'!O344=1, "extra", "ignore"))</f>
        <v>ignore</v>
      </c>
      <c r="P344" s="1" t="str">
        <f ca="1">IF(OR(onchangeTags!P344="white",onchangeTags!P344="yellow",onchangeTags!P344="grey"),IF('Currently Exported 2'!P344=1, "have", "missing"),IF('Currently Exported 2'!P344=1, "extra", "ignore"))</f>
        <v>ignore</v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IF(OR(onchangeTags!B345="white",onchangeTags!B345="yellow",onchangeTags!B345="grey"),IF('Currently Exported 2'!B345=1, "have", "missing"),IF('Currently Exported 2'!B345=1, "extra", "ignore"))</f>
        <v>ignore</v>
      </c>
      <c r="C345" s="1" t="str">
        <f ca="1">IF(OR(onchangeTags!C345="white",onchangeTags!C345="yellow",onchangeTags!C345="grey"),IF('Currently Exported 2'!C345=1, "have", "missing"),IF('Currently Exported 2'!C345=1, "extra", "ignore"))</f>
        <v>ignore</v>
      </c>
      <c r="D345" s="1" t="str">
        <f ca="1">IF(OR(onchangeTags!D345="white",onchangeTags!D345="yellow",onchangeTags!D345="grey"),IF('Currently Exported 2'!D345=1, "have", "missing"),IF('Currently Exported 2'!D345=1, "extra", "ignore"))</f>
        <v>ignore</v>
      </c>
      <c r="E345" s="1" t="str">
        <f ca="1">IF(OR(onchangeTags!E345="white",onchangeTags!E345="yellow",onchangeTags!E345="grey"),IF('Currently Exported 2'!E345=1, "have", "missing"),IF('Currently Exported 2'!E345=1, "extra", "ignore"))</f>
        <v>ignore</v>
      </c>
      <c r="F345" s="1" t="str">
        <f ca="1">IF(OR(onchangeTags!F345="white",onchangeTags!F345="yellow",onchangeTags!F345="grey"),IF('Currently Exported 2'!F345=1, "have", "missing"),IF('Currently Exported 2'!F345=1, "extra", "ignore"))</f>
        <v>ignore</v>
      </c>
      <c r="G345" s="1" t="str">
        <f ca="1">IF(OR(onchangeTags!G345="white",onchangeTags!G345="yellow",onchangeTags!G345="grey"),IF('Currently Exported 2'!G345=1, "have", "missing"),IF('Currently Exported 2'!G345=1, "extra", "ignore"))</f>
        <v>ignore</v>
      </c>
      <c r="H345" s="1" t="str">
        <f ca="1">IF(OR(onchangeTags!H345="white",onchangeTags!H345="yellow",onchangeTags!H345="grey"),IF('Currently Exported 2'!H345=1, "have", "missing"),IF('Currently Exported 2'!H345=1, "extra", "ignore"))</f>
        <v>ignore</v>
      </c>
      <c r="I345" s="1" t="str">
        <f ca="1">IF(OR(onchangeTags!I345="white",onchangeTags!I345="yellow",onchangeTags!I345="grey"),IF('Currently Exported 2'!I345=1, "have", "missing"),IF('Currently Exported 2'!I345=1, "extra", "ignore"))</f>
        <v>ignore</v>
      </c>
      <c r="J345" s="1" t="str">
        <f ca="1">IF(OR(onchangeTags!J345="white",onchangeTags!J345="yellow",onchangeTags!J345="grey"),IF('Currently Exported 2'!J345=1, "have", "missing"),IF('Currently Exported 2'!J345=1, "extra", "ignore"))</f>
        <v>ignore</v>
      </c>
      <c r="K345" s="1" t="str">
        <f ca="1">IF(OR(onchangeTags!K345="white",onchangeTags!K345="yellow",onchangeTags!K345="grey"),IF('Currently Exported 2'!K345=1, "have", "missing"),IF('Currently Exported 2'!K345=1, "extra", "ignore"))</f>
        <v>ignore</v>
      </c>
      <c r="L345" s="1" t="str">
        <f ca="1">IF(OR(onchangeTags!L345="white",onchangeTags!L345="yellow",onchangeTags!L345="grey"),IF('Currently Exported 2'!L345=1, "have", "missing"),IF('Currently Exported 2'!L345=1, "extra", "ignore"))</f>
        <v>ignore</v>
      </c>
      <c r="M345" s="1" t="str">
        <f ca="1">IF(OR(onchangeTags!M345="white",onchangeTags!M345="yellow",onchangeTags!M345="grey"),IF('Currently Exported 2'!M345=1, "have", "missing"),IF('Currently Exported 2'!M345=1, "extra", "ignore"))</f>
        <v>ignore</v>
      </c>
      <c r="N345" s="1" t="str">
        <f ca="1">IF(OR(onchangeTags!N345="white",onchangeTags!N345="yellow",onchangeTags!N345="grey"),IF('Currently Exported 2'!N345=1, "have", "missing"),IF('Currently Exported 2'!N345=1, "extra", "ignore"))</f>
        <v>ignore</v>
      </c>
      <c r="O345" s="1" t="str">
        <f ca="1">IF(OR(onchangeTags!O345="white",onchangeTags!O345="yellow",onchangeTags!O345="grey"),IF('Currently Exported 2'!O345=1, "have", "missing"),IF('Currently Exported 2'!O345=1, "extra", "ignore"))</f>
        <v>ignore</v>
      </c>
      <c r="P345" s="1" t="str">
        <f ca="1">IF(OR(onchangeTags!P345="white",onchangeTags!P345="yellow",onchangeTags!P345="grey"),IF('Currently Exported 2'!P345=1, "have", "missing"),IF('Currently Exported 2'!P345=1, "extra", "ignore"))</f>
        <v>ignore</v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IF(OR(onchangeTags!B346="white",onchangeTags!B346="yellow",onchangeTags!B346="grey"),IF('Currently Exported 2'!B346=1, "have", "missing"),IF('Currently Exported 2'!B346=1, "extra", "ignore"))</f>
        <v>ignore</v>
      </c>
      <c r="C346" s="1" t="str">
        <f ca="1">IF(OR(onchangeTags!C346="white",onchangeTags!C346="yellow",onchangeTags!C346="grey"),IF('Currently Exported 2'!C346=1, "have", "missing"),IF('Currently Exported 2'!C346=1, "extra", "ignore"))</f>
        <v>ignore</v>
      </c>
      <c r="D346" s="1" t="str">
        <f ca="1">IF(OR(onchangeTags!D346="white",onchangeTags!D346="yellow",onchangeTags!D346="grey"),IF('Currently Exported 2'!D346=1, "have", "missing"),IF('Currently Exported 2'!D346=1, "extra", "ignore"))</f>
        <v>ignore</v>
      </c>
      <c r="E346" s="1" t="str">
        <f ca="1">IF(OR(onchangeTags!E346="white",onchangeTags!E346="yellow",onchangeTags!E346="grey"),IF('Currently Exported 2'!E346=1, "have", "missing"),IF('Currently Exported 2'!E346=1, "extra", "ignore"))</f>
        <v>ignore</v>
      </c>
      <c r="F346" s="1" t="str">
        <f ca="1">IF(OR(onchangeTags!F346="white",onchangeTags!F346="yellow",onchangeTags!F346="grey"),IF('Currently Exported 2'!F346=1, "have", "missing"),IF('Currently Exported 2'!F346=1, "extra", "ignore"))</f>
        <v>ignore</v>
      </c>
      <c r="G346" s="1" t="str">
        <f ca="1">IF(OR(onchangeTags!G346="white",onchangeTags!G346="yellow",onchangeTags!G346="grey"),IF('Currently Exported 2'!G346=1, "have", "missing"),IF('Currently Exported 2'!G346=1, "extra", "ignore"))</f>
        <v>ignore</v>
      </c>
      <c r="H346" s="1" t="str">
        <f ca="1">IF(OR(onchangeTags!H346="white",onchangeTags!H346="yellow",onchangeTags!H346="grey"),IF('Currently Exported 2'!H346=1, "have", "missing"),IF('Currently Exported 2'!H346=1, "extra", "ignore"))</f>
        <v>ignore</v>
      </c>
      <c r="I346" s="1" t="str">
        <f ca="1">IF(OR(onchangeTags!I346="white",onchangeTags!I346="yellow",onchangeTags!I346="grey"),IF('Currently Exported 2'!I346=1, "have", "missing"),IF('Currently Exported 2'!I346=1, "extra", "ignore"))</f>
        <v>ignore</v>
      </c>
      <c r="J346" s="1" t="str">
        <f ca="1">IF(OR(onchangeTags!J346="white",onchangeTags!J346="yellow",onchangeTags!J346="grey"),IF('Currently Exported 2'!J346=1, "have", "missing"),IF('Currently Exported 2'!J346=1, "extra", "ignore"))</f>
        <v>ignore</v>
      </c>
      <c r="K346" s="1" t="str">
        <f ca="1">IF(OR(onchangeTags!K346="white",onchangeTags!K346="yellow",onchangeTags!K346="grey"),IF('Currently Exported 2'!K346=1, "have", "missing"),IF('Currently Exported 2'!K346=1, "extra", "ignore"))</f>
        <v>ignore</v>
      </c>
      <c r="L346" s="1" t="str">
        <f ca="1">IF(OR(onchangeTags!L346="white",onchangeTags!L346="yellow",onchangeTags!L346="grey"),IF('Currently Exported 2'!L346=1, "have", "missing"),IF('Currently Exported 2'!L346=1, "extra", "ignore"))</f>
        <v>ignore</v>
      </c>
      <c r="M346" s="1" t="str">
        <f ca="1">IF(OR(onchangeTags!M346="white",onchangeTags!M346="yellow",onchangeTags!M346="grey"),IF('Currently Exported 2'!M346=1, "have", "missing"),IF('Currently Exported 2'!M346=1, "extra", "ignore"))</f>
        <v>ignore</v>
      </c>
      <c r="N346" s="1" t="str">
        <f ca="1">IF(OR(onchangeTags!N346="white",onchangeTags!N346="yellow",onchangeTags!N346="grey"),IF('Currently Exported 2'!N346=1, "have", "missing"),IF('Currently Exported 2'!N346=1, "extra", "ignore"))</f>
        <v>ignore</v>
      </c>
      <c r="O346" s="1" t="str">
        <f ca="1">IF(OR(onchangeTags!O346="white",onchangeTags!O346="yellow",onchangeTags!O346="grey"),IF('Currently Exported 2'!O346=1, "have", "missing"),IF('Currently Exported 2'!O346=1, "extra", "ignore"))</f>
        <v>ignore</v>
      </c>
      <c r="P346" s="1" t="str">
        <f ca="1">IF(OR(onchangeTags!P346="white",onchangeTags!P346="yellow",onchangeTags!P346="grey"),IF('Currently Exported 2'!P346=1, "have", "missing"),IF('Currently Exported 2'!P346=1, "extra", "ignore"))</f>
        <v>ignore</v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IF(OR(onchangeTags!B347="white",onchangeTags!B347="yellow",onchangeTags!B347="grey"),IF('Currently Exported 2'!B347=1, "have", "missing"),IF('Currently Exported 2'!B347=1, "extra", "ignore"))</f>
        <v>ignore</v>
      </c>
      <c r="C347" s="1" t="str">
        <f ca="1">IF(OR(onchangeTags!C347="white",onchangeTags!C347="yellow",onchangeTags!C347="grey"),IF('Currently Exported 2'!C347=1, "have", "missing"),IF('Currently Exported 2'!C347=1, "extra", "ignore"))</f>
        <v>ignore</v>
      </c>
      <c r="D347" s="1" t="str">
        <f ca="1">IF(OR(onchangeTags!D347="white",onchangeTags!D347="yellow",onchangeTags!D347="grey"),IF('Currently Exported 2'!D347=1, "have", "missing"),IF('Currently Exported 2'!D347=1, "extra", "ignore"))</f>
        <v>ignore</v>
      </c>
      <c r="E347" s="1" t="str">
        <f ca="1">IF(OR(onchangeTags!E347="white",onchangeTags!E347="yellow",onchangeTags!E347="grey"),IF('Currently Exported 2'!E347=1, "have", "missing"),IF('Currently Exported 2'!E347=1, "extra", "ignore"))</f>
        <v>ignore</v>
      </c>
      <c r="F347" s="1" t="str">
        <f ca="1">IF(OR(onchangeTags!F347="white",onchangeTags!F347="yellow",onchangeTags!F347="grey"),IF('Currently Exported 2'!F347=1, "have", "missing"),IF('Currently Exported 2'!F347=1, "extra", "ignore"))</f>
        <v>ignore</v>
      </c>
      <c r="G347" s="1" t="str">
        <f ca="1">IF(OR(onchangeTags!G347="white",onchangeTags!G347="yellow",onchangeTags!G347="grey"),IF('Currently Exported 2'!G347=1, "have", "missing"),IF('Currently Exported 2'!G347=1, "extra", "ignore"))</f>
        <v>ignore</v>
      </c>
      <c r="H347" s="1" t="str">
        <f ca="1">IF(OR(onchangeTags!H347="white",onchangeTags!H347="yellow",onchangeTags!H347="grey"),IF('Currently Exported 2'!H347=1, "have", "missing"),IF('Currently Exported 2'!H347=1, "extra", "ignore"))</f>
        <v>ignore</v>
      </c>
      <c r="I347" s="1" t="str">
        <f ca="1">IF(OR(onchangeTags!I347="white",onchangeTags!I347="yellow",onchangeTags!I347="grey"),IF('Currently Exported 2'!I347=1, "have", "missing"),IF('Currently Exported 2'!I347=1, "extra", "ignore"))</f>
        <v>ignore</v>
      </c>
      <c r="J347" s="1" t="str">
        <f ca="1">IF(OR(onchangeTags!J347="white",onchangeTags!J347="yellow",onchangeTags!J347="grey"),IF('Currently Exported 2'!J347=1, "have", "missing"),IF('Currently Exported 2'!J347=1, "extra", "ignore"))</f>
        <v>ignore</v>
      </c>
      <c r="K347" s="1" t="str">
        <f ca="1">IF(OR(onchangeTags!K347="white",onchangeTags!K347="yellow",onchangeTags!K347="grey"),IF('Currently Exported 2'!K347=1, "have", "missing"),IF('Currently Exported 2'!K347=1, "extra", "ignore"))</f>
        <v>ignore</v>
      </c>
      <c r="L347" s="1" t="str">
        <f ca="1">IF(OR(onchangeTags!L347="white",onchangeTags!L347="yellow",onchangeTags!L347="grey"),IF('Currently Exported 2'!L347=1, "have", "missing"),IF('Currently Exported 2'!L347=1, "extra", "ignore"))</f>
        <v>ignore</v>
      </c>
      <c r="M347" s="1" t="str">
        <f ca="1">IF(OR(onchangeTags!M347="white",onchangeTags!M347="yellow",onchangeTags!M347="grey"),IF('Currently Exported 2'!M347=1, "have", "missing"),IF('Currently Exported 2'!M347=1, "extra", "ignore"))</f>
        <v>ignore</v>
      </c>
      <c r="N347" s="1" t="str">
        <f ca="1">IF(OR(onchangeTags!N347="white",onchangeTags!N347="yellow",onchangeTags!N347="grey"),IF('Currently Exported 2'!N347=1, "have", "missing"),IF('Currently Exported 2'!N347=1, "extra", "ignore"))</f>
        <v>ignore</v>
      </c>
      <c r="O347" s="1" t="str">
        <f ca="1">IF(OR(onchangeTags!O347="white",onchangeTags!O347="yellow",onchangeTags!O347="grey"),IF('Currently Exported 2'!O347=1, "have", "missing"),IF('Currently Exported 2'!O347=1, "extra", "ignore"))</f>
        <v>ignore</v>
      </c>
      <c r="P347" s="1" t="str">
        <f ca="1">IF(OR(onchangeTags!P347="white",onchangeTags!P347="yellow",onchangeTags!P347="grey"),IF('Currently Exported 2'!P347=1, "have", "missing"),IF('Currently Exported 2'!P347=1, "extra", "ignore"))</f>
        <v>ignore</v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IF(OR(onchangeTags!B348="white",onchangeTags!B348="yellow",onchangeTags!B348="grey"),IF('Currently Exported 2'!B348=1, "have", "missing"),IF('Currently Exported 2'!B348=1, "extra", "ignore"))</f>
        <v>ignore</v>
      </c>
      <c r="C348" s="1" t="str">
        <f ca="1">IF(OR(onchangeTags!C348="white",onchangeTags!C348="yellow",onchangeTags!C348="grey"),IF('Currently Exported 2'!C348=1, "have", "missing"),IF('Currently Exported 2'!C348=1, "extra", "ignore"))</f>
        <v>ignore</v>
      </c>
      <c r="D348" s="1" t="str">
        <f ca="1">IF(OR(onchangeTags!D348="white",onchangeTags!D348="yellow",onchangeTags!D348="grey"),IF('Currently Exported 2'!D348=1, "have", "missing"),IF('Currently Exported 2'!D348=1, "extra", "ignore"))</f>
        <v>ignore</v>
      </c>
      <c r="E348" s="1" t="str">
        <f ca="1">IF(OR(onchangeTags!E348="white",onchangeTags!E348="yellow",onchangeTags!E348="grey"),IF('Currently Exported 2'!E348=1, "have", "missing"),IF('Currently Exported 2'!E348=1, "extra", "ignore"))</f>
        <v>ignore</v>
      </c>
      <c r="F348" s="1" t="str">
        <f ca="1">IF(OR(onchangeTags!F348="white",onchangeTags!F348="yellow",onchangeTags!F348="grey"),IF('Currently Exported 2'!F348=1, "have", "missing"),IF('Currently Exported 2'!F348=1, "extra", "ignore"))</f>
        <v>ignore</v>
      </c>
      <c r="G348" s="1" t="str">
        <f ca="1">IF(OR(onchangeTags!G348="white",onchangeTags!G348="yellow",onchangeTags!G348="grey"),IF('Currently Exported 2'!G348=1, "have", "missing"),IF('Currently Exported 2'!G348=1, "extra", "ignore"))</f>
        <v>ignore</v>
      </c>
      <c r="H348" s="1" t="str">
        <f ca="1">IF(OR(onchangeTags!H348="white",onchangeTags!H348="yellow",onchangeTags!H348="grey"),IF('Currently Exported 2'!H348=1, "have", "missing"),IF('Currently Exported 2'!H348=1, "extra", "ignore"))</f>
        <v>ignore</v>
      </c>
      <c r="I348" s="1" t="str">
        <f ca="1">IF(OR(onchangeTags!I348="white",onchangeTags!I348="yellow",onchangeTags!I348="grey"),IF('Currently Exported 2'!I348=1, "have", "missing"),IF('Currently Exported 2'!I348=1, "extra", "ignore"))</f>
        <v>ignore</v>
      </c>
      <c r="J348" s="1" t="str">
        <f ca="1">IF(OR(onchangeTags!J348="white",onchangeTags!J348="yellow",onchangeTags!J348="grey"),IF('Currently Exported 2'!J348=1, "have", "missing"),IF('Currently Exported 2'!J348=1, "extra", "ignore"))</f>
        <v>ignore</v>
      </c>
      <c r="K348" s="1" t="str">
        <f ca="1">IF(OR(onchangeTags!K348="white",onchangeTags!K348="yellow",onchangeTags!K348="grey"),IF('Currently Exported 2'!K348=1, "have", "missing"),IF('Currently Exported 2'!K348=1, "extra", "ignore"))</f>
        <v>ignore</v>
      </c>
      <c r="L348" s="1" t="str">
        <f ca="1">IF(OR(onchangeTags!L348="white",onchangeTags!L348="yellow",onchangeTags!L348="grey"),IF('Currently Exported 2'!L348=1, "have", "missing"),IF('Currently Exported 2'!L348=1, "extra", "ignore"))</f>
        <v>ignore</v>
      </c>
      <c r="M348" s="1" t="str">
        <f ca="1">IF(OR(onchangeTags!M348="white",onchangeTags!M348="yellow",onchangeTags!M348="grey"),IF('Currently Exported 2'!M348=1, "have", "missing"),IF('Currently Exported 2'!M348=1, "extra", "ignore"))</f>
        <v>ignore</v>
      </c>
      <c r="N348" s="1" t="str">
        <f ca="1">IF(OR(onchangeTags!N348="white",onchangeTags!N348="yellow",onchangeTags!N348="grey"),IF('Currently Exported 2'!N348=1, "have", "missing"),IF('Currently Exported 2'!N348=1, "extra", "ignore"))</f>
        <v>ignore</v>
      </c>
      <c r="O348" s="1" t="str">
        <f ca="1">IF(OR(onchangeTags!O348="white",onchangeTags!O348="yellow",onchangeTags!O348="grey"),IF('Currently Exported 2'!O348=1, "have", "missing"),IF('Currently Exported 2'!O348=1, "extra", "ignore"))</f>
        <v>ignore</v>
      </c>
      <c r="P348" s="1" t="str">
        <f ca="1">IF(OR(onchangeTags!P348="white",onchangeTags!P348="yellow",onchangeTags!P348="grey"),IF('Currently Exported 2'!P348=1, "have", "missing"),IF('Currently Exported 2'!P348=1, "extra", "ignore"))</f>
        <v>ignore</v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IF(OR(onchangeTags!B349="white",onchangeTags!B349="yellow",onchangeTags!B349="grey"),IF('Currently Exported 2'!B349=1, "have", "missing"),IF('Currently Exported 2'!B349=1, "extra", "ignore"))</f>
        <v>ignore</v>
      </c>
      <c r="C349" s="1" t="str">
        <f ca="1">IF(OR(onchangeTags!C349="white",onchangeTags!C349="yellow",onchangeTags!C349="grey"),IF('Currently Exported 2'!C349=1, "have", "missing"),IF('Currently Exported 2'!C349=1, "extra", "ignore"))</f>
        <v>ignore</v>
      </c>
      <c r="D349" s="1" t="str">
        <f ca="1">IF(OR(onchangeTags!D349="white",onchangeTags!D349="yellow",onchangeTags!D349="grey"),IF('Currently Exported 2'!D349=1, "have", "missing"),IF('Currently Exported 2'!D349=1, "extra", "ignore"))</f>
        <v>ignore</v>
      </c>
      <c r="E349" s="1" t="str">
        <f ca="1">IF(OR(onchangeTags!E349="white",onchangeTags!E349="yellow",onchangeTags!E349="grey"),IF('Currently Exported 2'!E349=1, "have", "missing"),IF('Currently Exported 2'!E349=1, "extra", "ignore"))</f>
        <v>ignore</v>
      </c>
      <c r="F349" s="1" t="str">
        <f ca="1">IF(OR(onchangeTags!F349="white",onchangeTags!F349="yellow",onchangeTags!F349="grey"),IF('Currently Exported 2'!F349=1, "have", "missing"),IF('Currently Exported 2'!F349=1, "extra", "ignore"))</f>
        <v>ignore</v>
      </c>
      <c r="G349" s="1" t="str">
        <f ca="1">IF(OR(onchangeTags!G349="white",onchangeTags!G349="yellow",onchangeTags!G349="grey"),IF('Currently Exported 2'!G349=1, "have", "missing"),IF('Currently Exported 2'!G349=1, "extra", "ignore"))</f>
        <v>ignore</v>
      </c>
      <c r="H349" s="1" t="str">
        <f ca="1">IF(OR(onchangeTags!H349="white",onchangeTags!H349="yellow",onchangeTags!H349="grey"),IF('Currently Exported 2'!H349=1, "have", "missing"),IF('Currently Exported 2'!H349=1, "extra", "ignore"))</f>
        <v>ignore</v>
      </c>
      <c r="I349" s="1" t="str">
        <f ca="1">IF(OR(onchangeTags!I349="white",onchangeTags!I349="yellow",onchangeTags!I349="grey"),IF('Currently Exported 2'!I349=1, "have", "missing"),IF('Currently Exported 2'!I349=1, "extra", "ignore"))</f>
        <v>ignore</v>
      </c>
      <c r="J349" s="1" t="str">
        <f ca="1">IF(OR(onchangeTags!J349="white",onchangeTags!J349="yellow",onchangeTags!J349="grey"),IF('Currently Exported 2'!J349=1, "have", "missing"),IF('Currently Exported 2'!J349=1, "extra", "ignore"))</f>
        <v>ignore</v>
      </c>
      <c r="K349" s="1" t="str">
        <f ca="1">IF(OR(onchangeTags!K349="white",onchangeTags!K349="yellow",onchangeTags!K349="grey"),IF('Currently Exported 2'!K349=1, "have", "missing"),IF('Currently Exported 2'!K349=1, "extra", "ignore"))</f>
        <v>ignore</v>
      </c>
      <c r="L349" s="1" t="str">
        <f ca="1">IF(OR(onchangeTags!L349="white",onchangeTags!L349="yellow",onchangeTags!L349="grey"),IF('Currently Exported 2'!L349=1, "have", "missing"),IF('Currently Exported 2'!L349=1, "extra", "ignore"))</f>
        <v>ignore</v>
      </c>
      <c r="M349" s="1" t="str">
        <f ca="1">IF(OR(onchangeTags!M349="white",onchangeTags!M349="yellow",onchangeTags!M349="grey"),IF('Currently Exported 2'!M349=1, "have", "missing"),IF('Currently Exported 2'!M349=1, "extra", "ignore"))</f>
        <v>ignore</v>
      </c>
      <c r="N349" s="1" t="str">
        <f ca="1">IF(OR(onchangeTags!N349="white",onchangeTags!N349="yellow",onchangeTags!N349="grey"),IF('Currently Exported 2'!N349=1, "have", "missing"),IF('Currently Exported 2'!N349=1, "extra", "ignore"))</f>
        <v>ignore</v>
      </c>
      <c r="O349" s="1" t="str">
        <f ca="1">IF(OR(onchangeTags!O349="white",onchangeTags!O349="yellow",onchangeTags!O349="grey"),IF('Currently Exported 2'!O349=1, "have", "missing"),IF('Currently Exported 2'!O349=1, "extra", "ignore"))</f>
        <v>ignore</v>
      </c>
      <c r="P349" s="1" t="str">
        <f ca="1">IF(OR(onchangeTags!P349="white",onchangeTags!P349="yellow",onchangeTags!P349="grey"),IF('Currently Exported 2'!P349=1, "have", "missing"),IF('Currently Exported 2'!P349=1, "extra", "ignore"))</f>
        <v>ignore</v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IF(OR(onchangeTags!B350="white",onchangeTags!B350="yellow",onchangeTags!B350="grey"),IF('Currently Exported 2'!B350=1, "have", "missing"),IF('Currently Exported 2'!B350=1, "extra", "ignore"))</f>
        <v>ignore</v>
      </c>
      <c r="C350" s="1" t="str">
        <f ca="1">IF(OR(onchangeTags!C350="white",onchangeTags!C350="yellow",onchangeTags!C350="grey"),IF('Currently Exported 2'!C350=1, "have", "missing"),IF('Currently Exported 2'!C350=1, "extra", "ignore"))</f>
        <v>ignore</v>
      </c>
      <c r="D350" s="1" t="str">
        <f ca="1">IF(OR(onchangeTags!D350="white",onchangeTags!D350="yellow",onchangeTags!D350="grey"),IF('Currently Exported 2'!D350=1, "have", "missing"),IF('Currently Exported 2'!D350=1, "extra", "ignore"))</f>
        <v>ignore</v>
      </c>
      <c r="E350" s="1" t="str">
        <f ca="1">IF(OR(onchangeTags!E350="white",onchangeTags!E350="yellow",onchangeTags!E350="grey"),IF('Currently Exported 2'!E350=1, "have", "missing"),IF('Currently Exported 2'!E350=1, "extra", "ignore"))</f>
        <v>ignore</v>
      </c>
      <c r="F350" s="1" t="str">
        <f ca="1">IF(OR(onchangeTags!F350="white",onchangeTags!F350="yellow",onchangeTags!F350="grey"),IF('Currently Exported 2'!F350=1, "have", "missing"),IF('Currently Exported 2'!F350=1, "extra", "ignore"))</f>
        <v>ignore</v>
      </c>
      <c r="G350" s="1" t="str">
        <f ca="1">IF(OR(onchangeTags!G350="white",onchangeTags!G350="yellow",onchangeTags!G350="grey"),IF('Currently Exported 2'!G350=1, "have", "missing"),IF('Currently Exported 2'!G350=1, "extra", "ignore"))</f>
        <v>ignore</v>
      </c>
      <c r="H350" s="1" t="str">
        <f ca="1">IF(OR(onchangeTags!H350="white",onchangeTags!H350="yellow",onchangeTags!H350="grey"),IF('Currently Exported 2'!H350=1, "have", "missing"),IF('Currently Exported 2'!H350=1, "extra", "ignore"))</f>
        <v>ignore</v>
      </c>
      <c r="I350" s="1" t="str">
        <f ca="1">IF(OR(onchangeTags!I350="white",onchangeTags!I350="yellow",onchangeTags!I350="grey"),IF('Currently Exported 2'!I350=1, "have", "missing"),IF('Currently Exported 2'!I350=1, "extra", "ignore"))</f>
        <v>ignore</v>
      </c>
      <c r="J350" s="1" t="str">
        <f ca="1">IF(OR(onchangeTags!J350="white",onchangeTags!J350="yellow",onchangeTags!J350="grey"),IF('Currently Exported 2'!J350=1, "have", "missing"),IF('Currently Exported 2'!J350=1, "extra", "ignore"))</f>
        <v>ignore</v>
      </c>
      <c r="K350" s="1" t="str">
        <f ca="1">IF(OR(onchangeTags!K350="white",onchangeTags!K350="yellow",onchangeTags!K350="grey"),IF('Currently Exported 2'!K350=1, "have", "missing"),IF('Currently Exported 2'!K350=1, "extra", "ignore"))</f>
        <v>ignore</v>
      </c>
      <c r="L350" s="1" t="str">
        <f ca="1">IF(OR(onchangeTags!L350="white",onchangeTags!L350="yellow",onchangeTags!L350="grey"),IF('Currently Exported 2'!L350=1, "have", "missing"),IF('Currently Exported 2'!L350=1, "extra", "ignore"))</f>
        <v>ignore</v>
      </c>
      <c r="M350" s="1" t="str">
        <f ca="1">IF(OR(onchangeTags!M350="white",onchangeTags!M350="yellow",onchangeTags!M350="grey"),IF('Currently Exported 2'!M350=1, "have", "missing"),IF('Currently Exported 2'!M350=1, "extra", "ignore"))</f>
        <v>ignore</v>
      </c>
      <c r="N350" s="1" t="str">
        <f ca="1">IF(OR(onchangeTags!N350="white",onchangeTags!N350="yellow",onchangeTags!N350="grey"),IF('Currently Exported 2'!N350=1, "have", "missing"),IF('Currently Exported 2'!N350=1, "extra", "ignore"))</f>
        <v>ignore</v>
      </c>
      <c r="O350" s="1" t="str">
        <f ca="1">IF(OR(onchangeTags!O350="white",onchangeTags!O350="yellow",onchangeTags!O350="grey"),IF('Currently Exported 2'!O350=1, "have", "missing"),IF('Currently Exported 2'!O350=1, "extra", "ignore"))</f>
        <v>ignore</v>
      </c>
      <c r="P350" s="1" t="str">
        <f ca="1">IF(OR(onchangeTags!P350="white",onchangeTags!P350="yellow",onchangeTags!P350="grey"),IF('Currently Exported 2'!P350=1, "have", "missing"),IF('Currently Exported 2'!P350=1, "extra", "ignore"))</f>
        <v>ignore</v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IF(OR(onchangeTags!B351="white",onchangeTags!B351="yellow",onchangeTags!B351="grey"),IF('Currently Exported 2'!B351=1, "have", "missing"),IF('Currently Exported 2'!B351=1, "extra", "ignore"))</f>
        <v>ignore</v>
      </c>
      <c r="C351" s="1" t="str">
        <f ca="1">IF(OR(onchangeTags!C351="white",onchangeTags!C351="yellow",onchangeTags!C351="grey"),IF('Currently Exported 2'!C351=1, "have", "missing"),IF('Currently Exported 2'!C351=1, "extra", "ignore"))</f>
        <v>ignore</v>
      </c>
      <c r="D351" s="1" t="str">
        <f ca="1">IF(OR(onchangeTags!D351="white",onchangeTags!D351="yellow",onchangeTags!D351="grey"),IF('Currently Exported 2'!D351=1, "have", "missing"),IF('Currently Exported 2'!D351=1, "extra", "ignore"))</f>
        <v>ignore</v>
      </c>
      <c r="E351" s="1" t="str">
        <f ca="1">IF(OR(onchangeTags!E351="white",onchangeTags!E351="yellow",onchangeTags!E351="grey"),IF('Currently Exported 2'!E351=1, "have", "missing"),IF('Currently Exported 2'!E351=1, "extra", "ignore"))</f>
        <v>ignore</v>
      </c>
      <c r="F351" s="1" t="str">
        <f ca="1">IF(OR(onchangeTags!F351="white",onchangeTags!F351="yellow",onchangeTags!F351="grey"),IF('Currently Exported 2'!F351=1, "have", "missing"),IF('Currently Exported 2'!F351=1, "extra", "ignore"))</f>
        <v>ignore</v>
      </c>
      <c r="G351" s="1" t="str">
        <f ca="1">IF(OR(onchangeTags!G351="white",onchangeTags!G351="yellow",onchangeTags!G351="grey"),IF('Currently Exported 2'!G351=1, "have", "missing"),IF('Currently Exported 2'!G351=1, "extra", "ignore"))</f>
        <v>ignore</v>
      </c>
      <c r="H351" s="1" t="str">
        <f ca="1">IF(OR(onchangeTags!H351="white",onchangeTags!H351="yellow",onchangeTags!H351="grey"),IF('Currently Exported 2'!H351=1, "have", "missing"),IF('Currently Exported 2'!H351=1, "extra", "ignore"))</f>
        <v>ignore</v>
      </c>
      <c r="I351" s="1" t="str">
        <f ca="1">IF(OR(onchangeTags!I351="white",onchangeTags!I351="yellow",onchangeTags!I351="grey"),IF('Currently Exported 2'!I351=1, "have", "missing"),IF('Currently Exported 2'!I351=1, "extra", "ignore"))</f>
        <v>ignore</v>
      </c>
      <c r="J351" s="1" t="str">
        <f ca="1">IF(OR(onchangeTags!J351="white",onchangeTags!J351="yellow",onchangeTags!J351="grey"),IF('Currently Exported 2'!J351=1, "have", "missing"),IF('Currently Exported 2'!J351=1, "extra", "ignore"))</f>
        <v>ignore</v>
      </c>
      <c r="K351" s="1" t="str">
        <f ca="1">IF(OR(onchangeTags!K351="white",onchangeTags!K351="yellow",onchangeTags!K351="grey"),IF('Currently Exported 2'!K351=1, "have", "missing"),IF('Currently Exported 2'!K351=1, "extra", "ignore"))</f>
        <v>ignore</v>
      </c>
      <c r="L351" s="1" t="str">
        <f ca="1">IF(OR(onchangeTags!L351="white",onchangeTags!L351="yellow",onchangeTags!L351="grey"),IF('Currently Exported 2'!L351=1, "have", "missing"),IF('Currently Exported 2'!L351=1, "extra", "ignore"))</f>
        <v>ignore</v>
      </c>
      <c r="M351" s="1" t="str">
        <f ca="1">IF(OR(onchangeTags!M351="white",onchangeTags!M351="yellow",onchangeTags!M351="grey"),IF('Currently Exported 2'!M351=1, "have", "missing"),IF('Currently Exported 2'!M351=1, "extra", "ignore"))</f>
        <v>ignore</v>
      </c>
      <c r="N351" s="1" t="str">
        <f ca="1">IF(OR(onchangeTags!N351="white",onchangeTags!N351="yellow",onchangeTags!N351="grey"),IF('Currently Exported 2'!N351=1, "have", "missing"),IF('Currently Exported 2'!N351=1, "extra", "ignore"))</f>
        <v>ignore</v>
      </c>
      <c r="O351" s="1" t="str">
        <f ca="1">IF(OR(onchangeTags!O351="white",onchangeTags!O351="yellow",onchangeTags!O351="grey"),IF('Currently Exported 2'!O351=1, "have", "missing"),IF('Currently Exported 2'!O351=1, "extra", "ignore"))</f>
        <v>ignore</v>
      </c>
      <c r="P351" s="1" t="str">
        <f ca="1">IF(OR(onchangeTags!P351="white",onchangeTags!P351="yellow",onchangeTags!P351="grey"),IF('Currently Exported 2'!P351=1, "have", "missing"),IF('Currently Exported 2'!P351=1, "extra", "ignore"))</f>
        <v>ignore</v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IF(OR(onchangeTags!B352="white",onchangeTags!B352="yellow",onchangeTags!B352="grey"),IF('Currently Exported 2'!B352=1, "have", "missing"),IF('Currently Exported 2'!B352=1, "extra", "ignore"))</f>
        <v>ignore</v>
      </c>
      <c r="C352" s="1" t="str">
        <f ca="1">IF(OR(onchangeTags!C352="white",onchangeTags!C352="yellow",onchangeTags!C352="grey"),IF('Currently Exported 2'!C352=1, "have", "missing"),IF('Currently Exported 2'!C352=1, "extra", "ignore"))</f>
        <v>ignore</v>
      </c>
      <c r="D352" s="1" t="str">
        <f ca="1">IF(OR(onchangeTags!D352="white",onchangeTags!D352="yellow",onchangeTags!D352="grey"),IF('Currently Exported 2'!D352=1, "have", "missing"),IF('Currently Exported 2'!D352=1, "extra", "ignore"))</f>
        <v>ignore</v>
      </c>
      <c r="E352" s="1" t="str">
        <f ca="1">IF(OR(onchangeTags!E352="white",onchangeTags!E352="yellow",onchangeTags!E352="grey"),IF('Currently Exported 2'!E352=1, "have", "missing"),IF('Currently Exported 2'!E352=1, "extra", "ignore"))</f>
        <v>ignore</v>
      </c>
      <c r="F352" s="1" t="str">
        <f ca="1">IF(OR(onchangeTags!F352="white",onchangeTags!F352="yellow",onchangeTags!F352="grey"),IF('Currently Exported 2'!F352=1, "have", "missing"),IF('Currently Exported 2'!F352=1, "extra", "ignore"))</f>
        <v>ignore</v>
      </c>
      <c r="G352" s="1" t="str">
        <f ca="1">IF(OR(onchangeTags!G352="white",onchangeTags!G352="yellow",onchangeTags!G352="grey"),IF('Currently Exported 2'!G352=1, "have", "missing"),IF('Currently Exported 2'!G352=1, "extra", "ignore"))</f>
        <v>ignore</v>
      </c>
      <c r="H352" s="1" t="str">
        <f ca="1">IF(OR(onchangeTags!H352="white",onchangeTags!H352="yellow",onchangeTags!H352="grey"),IF('Currently Exported 2'!H352=1, "have", "missing"),IF('Currently Exported 2'!H352=1, "extra", "ignore"))</f>
        <v>ignore</v>
      </c>
      <c r="I352" s="1" t="str">
        <f ca="1">IF(OR(onchangeTags!I352="white",onchangeTags!I352="yellow",onchangeTags!I352="grey"),IF('Currently Exported 2'!I352=1, "have", "missing"),IF('Currently Exported 2'!I352=1, "extra", "ignore"))</f>
        <v>ignore</v>
      </c>
      <c r="J352" s="1" t="str">
        <f ca="1">IF(OR(onchangeTags!J352="white",onchangeTags!J352="yellow",onchangeTags!J352="grey"),IF('Currently Exported 2'!J352=1, "have", "missing"),IF('Currently Exported 2'!J352=1, "extra", "ignore"))</f>
        <v>ignore</v>
      </c>
      <c r="K352" s="1" t="str">
        <f ca="1">IF(OR(onchangeTags!K352="white",onchangeTags!K352="yellow",onchangeTags!K352="grey"),IF('Currently Exported 2'!K352=1, "have", "missing"),IF('Currently Exported 2'!K352=1, "extra", "ignore"))</f>
        <v>ignore</v>
      </c>
      <c r="L352" s="1" t="str">
        <f ca="1">IF(OR(onchangeTags!L352="white",onchangeTags!L352="yellow",onchangeTags!L352="grey"),IF('Currently Exported 2'!L352=1, "have", "missing"),IF('Currently Exported 2'!L352=1, "extra", "ignore"))</f>
        <v>ignore</v>
      </c>
      <c r="M352" s="1" t="str">
        <f ca="1">IF(OR(onchangeTags!M352="white",onchangeTags!M352="yellow",onchangeTags!M352="grey"),IF('Currently Exported 2'!M352=1, "have", "missing"),IF('Currently Exported 2'!M352=1, "extra", "ignore"))</f>
        <v>ignore</v>
      </c>
      <c r="N352" s="1" t="str">
        <f ca="1">IF(OR(onchangeTags!N352="white",onchangeTags!N352="yellow",onchangeTags!N352="grey"),IF('Currently Exported 2'!N352=1, "have", "missing"),IF('Currently Exported 2'!N352=1, "extra", "ignore"))</f>
        <v>ignore</v>
      </c>
      <c r="O352" s="1" t="str">
        <f ca="1">IF(OR(onchangeTags!O352="white",onchangeTags!O352="yellow",onchangeTags!O352="grey"),IF('Currently Exported 2'!O352=1, "have", "missing"),IF('Currently Exported 2'!O352=1, "extra", "ignore"))</f>
        <v>ignore</v>
      </c>
      <c r="P352" s="1" t="str">
        <f ca="1">IF(OR(onchangeTags!P352="white",onchangeTags!P352="yellow",onchangeTags!P352="grey"),IF('Currently Exported 2'!P352=1, "have", "missing"),IF('Currently Exported 2'!P352=1, "extra", "ignore"))</f>
        <v>ignore</v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IF(OR(onchangeTags!B353="white",onchangeTags!B353="yellow",onchangeTags!B353="grey"),IF('Currently Exported 2'!B353=1, "have", "missing"),IF('Currently Exported 2'!B353=1, "extra", "ignore"))</f>
        <v>ignore</v>
      </c>
      <c r="C353" s="1" t="str">
        <f ca="1">IF(OR(onchangeTags!C353="white",onchangeTags!C353="yellow",onchangeTags!C353="grey"),IF('Currently Exported 2'!C353=1, "have", "missing"),IF('Currently Exported 2'!C353=1, "extra", "ignore"))</f>
        <v>ignore</v>
      </c>
      <c r="D353" s="1" t="str">
        <f ca="1">IF(OR(onchangeTags!D353="white",onchangeTags!D353="yellow",onchangeTags!D353="grey"),IF('Currently Exported 2'!D353=1, "have", "missing"),IF('Currently Exported 2'!D353=1, "extra", "ignore"))</f>
        <v>ignore</v>
      </c>
      <c r="E353" s="1" t="str">
        <f ca="1">IF(OR(onchangeTags!E353="white",onchangeTags!E353="yellow",onchangeTags!E353="grey"),IF('Currently Exported 2'!E353=1, "have", "missing"),IF('Currently Exported 2'!E353=1, "extra", "ignore"))</f>
        <v>ignore</v>
      </c>
      <c r="F353" s="1" t="str">
        <f ca="1">IF(OR(onchangeTags!F353="white",onchangeTags!F353="yellow",onchangeTags!F353="grey"),IF('Currently Exported 2'!F353=1, "have", "missing"),IF('Currently Exported 2'!F353=1, "extra", "ignore"))</f>
        <v>ignore</v>
      </c>
      <c r="G353" s="1" t="str">
        <f ca="1">IF(OR(onchangeTags!G353="white",onchangeTags!G353="yellow",onchangeTags!G353="grey"),IF('Currently Exported 2'!G353=1, "have", "missing"),IF('Currently Exported 2'!G353=1, "extra", "ignore"))</f>
        <v>ignore</v>
      </c>
      <c r="H353" s="1" t="str">
        <f ca="1">IF(OR(onchangeTags!H353="white",onchangeTags!H353="yellow",onchangeTags!H353="grey"),IF('Currently Exported 2'!H353=1, "have", "missing"),IF('Currently Exported 2'!H353=1, "extra", "ignore"))</f>
        <v>ignore</v>
      </c>
      <c r="I353" s="1" t="str">
        <f ca="1">IF(OR(onchangeTags!I353="white",onchangeTags!I353="yellow",onchangeTags!I353="grey"),IF('Currently Exported 2'!I353=1, "have", "missing"),IF('Currently Exported 2'!I353=1, "extra", "ignore"))</f>
        <v>ignore</v>
      </c>
      <c r="J353" s="1" t="str">
        <f ca="1">IF(OR(onchangeTags!J353="white",onchangeTags!J353="yellow",onchangeTags!J353="grey"),IF('Currently Exported 2'!J353=1, "have", "missing"),IF('Currently Exported 2'!J353=1, "extra", "ignore"))</f>
        <v>ignore</v>
      </c>
      <c r="K353" s="1" t="str">
        <f ca="1">IF(OR(onchangeTags!K353="white",onchangeTags!K353="yellow",onchangeTags!K353="grey"),IF('Currently Exported 2'!K353=1, "have", "missing"),IF('Currently Exported 2'!K353=1, "extra", "ignore"))</f>
        <v>ignore</v>
      </c>
      <c r="L353" s="1" t="str">
        <f ca="1">IF(OR(onchangeTags!L353="white",onchangeTags!L353="yellow",onchangeTags!L353="grey"),IF('Currently Exported 2'!L353=1, "have", "missing"),IF('Currently Exported 2'!L353=1, "extra", "ignore"))</f>
        <v>ignore</v>
      </c>
      <c r="M353" s="1" t="str">
        <f ca="1">IF(OR(onchangeTags!M353="white",onchangeTags!M353="yellow",onchangeTags!M353="grey"),IF('Currently Exported 2'!M353=1, "have", "missing"),IF('Currently Exported 2'!M353=1, "extra", "ignore"))</f>
        <v>ignore</v>
      </c>
      <c r="N353" s="1" t="str">
        <f ca="1">IF(OR(onchangeTags!N353="white",onchangeTags!N353="yellow",onchangeTags!N353="grey"),IF('Currently Exported 2'!N353=1, "have", "missing"),IF('Currently Exported 2'!N353=1, "extra", "ignore"))</f>
        <v>ignore</v>
      </c>
      <c r="O353" s="1" t="str">
        <f ca="1">IF(OR(onchangeTags!O353="white",onchangeTags!O353="yellow",onchangeTags!O353="grey"),IF('Currently Exported 2'!O353=1, "have", "missing"),IF('Currently Exported 2'!O353=1, "extra", "ignore"))</f>
        <v>ignore</v>
      </c>
      <c r="P353" s="1" t="str">
        <f ca="1">IF(OR(onchangeTags!P353="white",onchangeTags!P353="yellow",onchangeTags!P353="grey"),IF('Currently Exported 2'!P353=1, "have", "missing"),IF('Currently Exported 2'!P353=1, "extra", "ignore"))</f>
        <v>ignore</v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IF(OR(onchangeTags!B354="white",onchangeTags!B354="yellow",onchangeTags!B354="grey"),IF('Currently Exported 2'!B354=1, "have", "missing"),IF('Currently Exported 2'!B354=1, "extra", "ignore"))</f>
        <v>ignore</v>
      </c>
      <c r="C354" s="1" t="str">
        <f ca="1">IF(OR(onchangeTags!C354="white",onchangeTags!C354="yellow",onchangeTags!C354="grey"),IF('Currently Exported 2'!C354=1, "have", "missing"),IF('Currently Exported 2'!C354=1, "extra", "ignore"))</f>
        <v>ignore</v>
      </c>
      <c r="D354" s="1" t="str">
        <f ca="1">IF(OR(onchangeTags!D354="white",onchangeTags!D354="yellow",onchangeTags!D354="grey"),IF('Currently Exported 2'!D354=1, "have", "missing"),IF('Currently Exported 2'!D354=1, "extra", "ignore"))</f>
        <v>ignore</v>
      </c>
      <c r="E354" s="1" t="str">
        <f ca="1">IF(OR(onchangeTags!E354="white",onchangeTags!E354="yellow",onchangeTags!E354="grey"),IF('Currently Exported 2'!E354=1, "have", "missing"),IF('Currently Exported 2'!E354=1, "extra", "ignore"))</f>
        <v>ignore</v>
      </c>
      <c r="F354" s="1" t="str">
        <f ca="1">IF(OR(onchangeTags!F354="white",onchangeTags!F354="yellow",onchangeTags!F354="grey"),IF('Currently Exported 2'!F354=1, "have", "missing"),IF('Currently Exported 2'!F354=1, "extra", "ignore"))</f>
        <v>ignore</v>
      </c>
      <c r="G354" s="1" t="str">
        <f ca="1">IF(OR(onchangeTags!G354="white",onchangeTags!G354="yellow",onchangeTags!G354="grey"),IF('Currently Exported 2'!G354=1, "have", "missing"),IF('Currently Exported 2'!G354=1, "extra", "ignore"))</f>
        <v>ignore</v>
      </c>
      <c r="H354" s="1" t="str">
        <f ca="1">IF(OR(onchangeTags!H354="white",onchangeTags!H354="yellow",onchangeTags!H354="grey"),IF('Currently Exported 2'!H354=1, "have", "missing"),IF('Currently Exported 2'!H354=1, "extra", "ignore"))</f>
        <v>ignore</v>
      </c>
      <c r="I354" s="1" t="str">
        <f ca="1">IF(OR(onchangeTags!I354="white",onchangeTags!I354="yellow",onchangeTags!I354="grey"),IF('Currently Exported 2'!I354=1, "have", "missing"),IF('Currently Exported 2'!I354=1, "extra", "ignore"))</f>
        <v>ignore</v>
      </c>
      <c r="J354" s="1" t="str">
        <f ca="1">IF(OR(onchangeTags!J354="white",onchangeTags!J354="yellow",onchangeTags!J354="grey"),IF('Currently Exported 2'!J354=1, "have", "missing"),IF('Currently Exported 2'!J354=1, "extra", "ignore"))</f>
        <v>ignore</v>
      </c>
      <c r="K354" s="1" t="str">
        <f ca="1">IF(OR(onchangeTags!K354="white",onchangeTags!K354="yellow",onchangeTags!K354="grey"),IF('Currently Exported 2'!K354=1, "have", "missing"),IF('Currently Exported 2'!K354=1, "extra", "ignore"))</f>
        <v>ignore</v>
      </c>
      <c r="L354" s="1" t="str">
        <f ca="1">IF(OR(onchangeTags!L354="white",onchangeTags!L354="yellow",onchangeTags!L354="grey"),IF('Currently Exported 2'!L354=1, "have", "missing"),IF('Currently Exported 2'!L354=1, "extra", "ignore"))</f>
        <v>ignore</v>
      </c>
      <c r="M354" s="1" t="str">
        <f ca="1">IF(OR(onchangeTags!M354="white",onchangeTags!M354="yellow",onchangeTags!M354="grey"),IF('Currently Exported 2'!M354=1, "have", "missing"),IF('Currently Exported 2'!M354=1, "extra", "ignore"))</f>
        <v>ignore</v>
      </c>
      <c r="N354" s="1" t="str">
        <f ca="1">IF(OR(onchangeTags!N354="white",onchangeTags!N354="yellow",onchangeTags!N354="grey"),IF('Currently Exported 2'!N354=1, "have", "missing"),IF('Currently Exported 2'!N354=1, "extra", "ignore"))</f>
        <v>ignore</v>
      </c>
      <c r="O354" s="1" t="str">
        <f ca="1">IF(OR(onchangeTags!O354="white",onchangeTags!O354="yellow",onchangeTags!O354="grey"),IF('Currently Exported 2'!O354=1, "have", "missing"),IF('Currently Exported 2'!O354=1, "extra", "ignore"))</f>
        <v>ignore</v>
      </c>
      <c r="P354" s="1" t="str">
        <f ca="1">IF(OR(onchangeTags!P354="white",onchangeTags!P354="yellow",onchangeTags!P354="grey"),IF('Currently Exported 2'!P354=1, "have", "missing"),IF('Currently Exported 2'!P354=1, "extra", "ignore"))</f>
        <v>ignore</v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IF(OR(onchangeTags!B355="white",onchangeTags!B355="yellow",onchangeTags!B355="grey"),IF('Currently Exported 2'!B355=1, "have", "missing"),IF('Currently Exported 2'!B355=1, "extra", "ignore"))</f>
        <v>ignore</v>
      </c>
      <c r="C355" s="1" t="str">
        <f ca="1">IF(OR(onchangeTags!C355="white",onchangeTags!C355="yellow",onchangeTags!C355="grey"),IF('Currently Exported 2'!C355=1, "have", "missing"),IF('Currently Exported 2'!C355=1, "extra", "ignore"))</f>
        <v>ignore</v>
      </c>
      <c r="D355" s="1" t="str">
        <f ca="1">IF(OR(onchangeTags!D355="white",onchangeTags!D355="yellow",onchangeTags!D355="grey"),IF('Currently Exported 2'!D355=1, "have", "missing"),IF('Currently Exported 2'!D355=1, "extra", "ignore"))</f>
        <v>ignore</v>
      </c>
      <c r="E355" s="1" t="str">
        <f ca="1">IF(OR(onchangeTags!E355="white",onchangeTags!E355="yellow",onchangeTags!E355="grey"),IF('Currently Exported 2'!E355=1, "have", "missing"),IF('Currently Exported 2'!E355=1, "extra", "ignore"))</f>
        <v>ignore</v>
      </c>
      <c r="F355" s="1" t="str">
        <f ca="1">IF(OR(onchangeTags!F355="white",onchangeTags!F355="yellow",onchangeTags!F355="grey"),IF('Currently Exported 2'!F355=1, "have", "missing"),IF('Currently Exported 2'!F355=1, "extra", "ignore"))</f>
        <v>ignore</v>
      </c>
      <c r="G355" s="1" t="str">
        <f ca="1">IF(OR(onchangeTags!G355="white",onchangeTags!G355="yellow",onchangeTags!G355="grey"),IF('Currently Exported 2'!G355=1, "have", "missing"),IF('Currently Exported 2'!G355=1, "extra", "ignore"))</f>
        <v>ignore</v>
      </c>
      <c r="H355" s="1" t="str">
        <f ca="1">IF(OR(onchangeTags!H355="white",onchangeTags!H355="yellow",onchangeTags!H355="grey"),IF('Currently Exported 2'!H355=1, "have", "missing"),IF('Currently Exported 2'!H355=1, "extra", "ignore"))</f>
        <v>ignore</v>
      </c>
      <c r="I355" s="1" t="str">
        <f ca="1">IF(OR(onchangeTags!I355="white",onchangeTags!I355="yellow",onchangeTags!I355="grey"),IF('Currently Exported 2'!I355=1, "have", "missing"),IF('Currently Exported 2'!I355=1, "extra", "ignore"))</f>
        <v>ignore</v>
      </c>
      <c r="J355" s="1" t="str">
        <f ca="1">IF(OR(onchangeTags!J355="white",onchangeTags!J355="yellow",onchangeTags!J355="grey"),IF('Currently Exported 2'!J355=1, "have", "missing"),IF('Currently Exported 2'!J355=1, "extra", "ignore"))</f>
        <v>ignore</v>
      </c>
      <c r="K355" s="1" t="str">
        <f ca="1">IF(OR(onchangeTags!K355="white",onchangeTags!K355="yellow",onchangeTags!K355="grey"),IF('Currently Exported 2'!K355=1, "have", "missing"),IF('Currently Exported 2'!K355=1, "extra", "ignore"))</f>
        <v>ignore</v>
      </c>
      <c r="L355" s="1" t="str">
        <f ca="1">IF(OR(onchangeTags!L355="white",onchangeTags!L355="yellow",onchangeTags!L355="grey"),IF('Currently Exported 2'!L355=1, "have", "missing"),IF('Currently Exported 2'!L355=1, "extra", "ignore"))</f>
        <v>ignore</v>
      </c>
      <c r="M355" s="1" t="str">
        <f ca="1">IF(OR(onchangeTags!M355="white",onchangeTags!M355="yellow",onchangeTags!M355="grey"),IF('Currently Exported 2'!M355=1, "have", "missing"),IF('Currently Exported 2'!M355=1, "extra", "ignore"))</f>
        <v>ignore</v>
      </c>
      <c r="N355" s="1" t="str">
        <f ca="1">IF(OR(onchangeTags!N355="white",onchangeTags!N355="yellow",onchangeTags!N355="grey"),IF('Currently Exported 2'!N355=1, "have", "missing"),IF('Currently Exported 2'!N355=1, "extra", "ignore"))</f>
        <v>ignore</v>
      </c>
      <c r="O355" s="1" t="str">
        <f ca="1">IF(OR(onchangeTags!O355="white",onchangeTags!O355="yellow",onchangeTags!O355="grey"),IF('Currently Exported 2'!O355=1, "have", "missing"),IF('Currently Exported 2'!O355=1, "extra", "ignore"))</f>
        <v>ignore</v>
      </c>
      <c r="P355" s="1" t="str">
        <f ca="1">IF(OR(onchangeTags!P355="white",onchangeTags!P355="yellow",onchangeTags!P355="grey"),IF('Currently Exported 2'!P355=1, "have", "missing"),IF('Currently Exported 2'!P355=1, "extra", "ignore"))</f>
        <v>ignore</v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IF(OR(onchangeTags!B356="white",onchangeTags!B356="yellow",onchangeTags!B356="grey"),IF('Currently Exported 2'!B356=1, "have", "missing"),IF('Currently Exported 2'!B356=1, "extra", "ignore"))</f>
        <v>ignore</v>
      </c>
      <c r="C356" s="1" t="str">
        <f ca="1">IF(OR(onchangeTags!C356="white",onchangeTags!C356="yellow",onchangeTags!C356="grey"),IF('Currently Exported 2'!C356=1, "have", "missing"),IF('Currently Exported 2'!C356=1, "extra", "ignore"))</f>
        <v>ignore</v>
      </c>
      <c r="D356" s="1" t="str">
        <f ca="1">IF(OR(onchangeTags!D356="white",onchangeTags!D356="yellow",onchangeTags!D356="grey"),IF('Currently Exported 2'!D356=1, "have", "missing"),IF('Currently Exported 2'!D356=1, "extra", "ignore"))</f>
        <v>ignore</v>
      </c>
      <c r="E356" s="1" t="str">
        <f ca="1">IF(OR(onchangeTags!E356="white",onchangeTags!E356="yellow",onchangeTags!E356="grey"),IF('Currently Exported 2'!E356=1, "have", "missing"),IF('Currently Exported 2'!E356=1, "extra", "ignore"))</f>
        <v>ignore</v>
      </c>
      <c r="F356" s="1" t="str">
        <f ca="1">IF(OR(onchangeTags!F356="white",onchangeTags!F356="yellow",onchangeTags!F356="grey"),IF('Currently Exported 2'!F356=1, "have", "missing"),IF('Currently Exported 2'!F356=1, "extra", "ignore"))</f>
        <v>ignore</v>
      </c>
      <c r="G356" s="1" t="str">
        <f ca="1">IF(OR(onchangeTags!G356="white",onchangeTags!G356="yellow",onchangeTags!G356="grey"),IF('Currently Exported 2'!G356=1, "have", "missing"),IF('Currently Exported 2'!G356=1, "extra", "ignore"))</f>
        <v>ignore</v>
      </c>
      <c r="H356" s="1" t="str">
        <f ca="1">IF(OR(onchangeTags!H356="white",onchangeTags!H356="yellow",onchangeTags!H356="grey"),IF('Currently Exported 2'!H356=1, "have", "missing"),IF('Currently Exported 2'!H356=1, "extra", "ignore"))</f>
        <v>ignore</v>
      </c>
      <c r="I356" s="1" t="str">
        <f ca="1">IF(OR(onchangeTags!I356="white",onchangeTags!I356="yellow",onchangeTags!I356="grey"),IF('Currently Exported 2'!I356=1, "have", "missing"),IF('Currently Exported 2'!I356=1, "extra", "ignore"))</f>
        <v>ignore</v>
      </c>
      <c r="J356" s="1" t="str">
        <f ca="1">IF(OR(onchangeTags!J356="white",onchangeTags!J356="yellow",onchangeTags!J356="grey"),IF('Currently Exported 2'!J356=1, "have", "missing"),IF('Currently Exported 2'!J356=1, "extra", "ignore"))</f>
        <v>ignore</v>
      </c>
      <c r="K356" s="1" t="str">
        <f ca="1">IF(OR(onchangeTags!K356="white",onchangeTags!K356="yellow",onchangeTags!K356="grey"),IF('Currently Exported 2'!K356=1, "have", "missing"),IF('Currently Exported 2'!K356=1, "extra", "ignore"))</f>
        <v>ignore</v>
      </c>
      <c r="L356" s="1" t="str">
        <f ca="1">IF(OR(onchangeTags!L356="white",onchangeTags!L356="yellow",onchangeTags!L356="grey"),IF('Currently Exported 2'!L356=1, "have", "missing"),IF('Currently Exported 2'!L356=1, "extra", "ignore"))</f>
        <v>ignore</v>
      </c>
      <c r="M356" s="1" t="str">
        <f ca="1">IF(OR(onchangeTags!M356="white",onchangeTags!M356="yellow",onchangeTags!M356="grey"),IF('Currently Exported 2'!M356=1, "have", "missing"),IF('Currently Exported 2'!M356=1, "extra", "ignore"))</f>
        <v>ignore</v>
      </c>
      <c r="N356" s="1" t="str">
        <f ca="1">IF(OR(onchangeTags!N356="white",onchangeTags!N356="yellow",onchangeTags!N356="grey"),IF('Currently Exported 2'!N356=1, "have", "missing"),IF('Currently Exported 2'!N356=1, "extra", "ignore"))</f>
        <v>ignore</v>
      </c>
      <c r="O356" s="1" t="str">
        <f ca="1">IF(OR(onchangeTags!O356="white",onchangeTags!O356="yellow",onchangeTags!O356="grey"),IF('Currently Exported 2'!O356=1, "have", "missing"),IF('Currently Exported 2'!O356=1, "extra", "ignore"))</f>
        <v>ignore</v>
      </c>
      <c r="P356" s="1" t="str">
        <f ca="1">IF(OR(onchangeTags!P356="white",onchangeTags!P356="yellow",onchangeTags!P356="grey"),IF('Currently Exported 2'!P356=1, "have", "missing"),IF('Currently Exported 2'!P356=1, "extra", "ignore"))</f>
        <v>ignore</v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IF(OR(onchangeTags!B357="white",onchangeTags!B357="yellow",onchangeTags!B357="grey"),IF('Currently Exported 2'!B357=1, "have", "missing"),IF('Currently Exported 2'!B357=1, "extra", "ignore"))</f>
        <v>ignore</v>
      </c>
      <c r="C357" s="1" t="str">
        <f ca="1">IF(OR(onchangeTags!C357="white",onchangeTags!C357="yellow",onchangeTags!C357="grey"),IF('Currently Exported 2'!C357=1, "have", "missing"),IF('Currently Exported 2'!C357=1, "extra", "ignore"))</f>
        <v>ignore</v>
      </c>
      <c r="D357" s="1" t="str">
        <f ca="1">IF(OR(onchangeTags!D357="white",onchangeTags!D357="yellow",onchangeTags!D357="grey"),IF('Currently Exported 2'!D357=1, "have", "missing"),IF('Currently Exported 2'!D357=1, "extra", "ignore"))</f>
        <v>ignore</v>
      </c>
      <c r="E357" s="1" t="str">
        <f ca="1">IF(OR(onchangeTags!E357="white",onchangeTags!E357="yellow",onchangeTags!E357="grey"),IF('Currently Exported 2'!E357=1, "have", "missing"),IF('Currently Exported 2'!E357=1, "extra", "ignore"))</f>
        <v>ignore</v>
      </c>
      <c r="F357" s="1" t="str">
        <f ca="1">IF(OR(onchangeTags!F357="white",onchangeTags!F357="yellow",onchangeTags!F357="grey"),IF('Currently Exported 2'!F357=1, "have", "missing"),IF('Currently Exported 2'!F357=1, "extra", "ignore"))</f>
        <v>ignore</v>
      </c>
      <c r="G357" s="1" t="str">
        <f ca="1">IF(OR(onchangeTags!G357="white",onchangeTags!G357="yellow",onchangeTags!G357="grey"),IF('Currently Exported 2'!G357=1, "have", "missing"),IF('Currently Exported 2'!G357=1, "extra", "ignore"))</f>
        <v>ignore</v>
      </c>
      <c r="H357" s="1" t="str">
        <f ca="1">IF(OR(onchangeTags!H357="white",onchangeTags!H357="yellow",onchangeTags!H357="grey"),IF('Currently Exported 2'!H357=1, "have", "missing"),IF('Currently Exported 2'!H357=1, "extra", "ignore"))</f>
        <v>ignore</v>
      </c>
      <c r="I357" s="1" t="str">
        <f ca="1">IF(OR(onchangeTags!I357="white",onchangeTags!I357="yellow",onchangeTags!I357="grey"),IF('Currently Exported 2'!I357=1, "have", "missing"),IF('Currently Exported 2'!I357=1, "extra", "ignore"))</f>
        <v>ignore</v>
      </c>
      <c r="J357" s="1" t="str">
        <f ca="1">IF(OR(onchangeTags!J357="white",onchangeTags!J357="yellow",onchangeTags!J357="grey"),IF('Currently Exported 2'!J357=1, "have", "missing"),IF('Currently Exported 2'!J357=1, "extra", "ignore"))</f>
        <v>ignore</v>
      </c>
      <c r="K357" s="1" t="str">
        <f ca="1">IF(OR(onchangeTags!K357="white",onchangeTags!K357="yellow",onchangeTags!K357="grey"),IF('Currently Exported 2'!K357=1, "have", "missing"),IF('Currently Exported 2'!K357=1, "extra", "ignore"))</f>
        <v>ignore</v>
      </c>
      <c r="L357" s="1" t="str">
        <f ca="1">IF(OR(onchangeTags!L357="white",onchangeTags!L357="yellow",onchangeTags!L357="grey"),IF('Currently Exported 2'!L357=1, "have", "missing"),IF('Currently Exported 2'!L357=1, "extra", "ignore"))</f>
        <v>ignore</v>
      </c>
      <c r="M357" s="1" t="str">
        <f ca="1">IF(OR(onchangeTags!M357="white",onchangeTags!M357="yellow",onchangeTags!M357="grey"),IF('Currently Exported 2'!M357=1, "have", "missing"),IF('Currently Exported 2'!M357=1, "extra", "ignore"))</f>
        <v>ignore</v>
      </c>
      <c r="N357" s="1" t="str">
        <f ca="1">IF(OR(onchangeTags!N357="white",onchangeTags!N357="yellow",onchangeTags!N357="grey"),IF('Currently Exported 2'!N357=1, "have", "missing"),IF('Currently Exported 2'!N357=1, "extra", "ignore"))</f>
        <v>ignore</v>
      </c>
      <c r="O357" s="1" t="str">
        <f ca="1">IF(OR(onchangeTags!O357="white",onchangeTags!O357="yellow",onchangeTags!O357="grey"),IF('Currently Exported 2'!O357=1, "have", "missing"),IF('Currently Exported 2'!O357=1, "extra", "ignore"))</f>
        <v>ignore</v>
      </c>
      <c r="P357" s="1" t="str">
        <f ca="1">IF(OR(onchangeTags!P357="white",onchangeTags!P357="yellow",onchangeTags!P357="grey"),IF('Currently Exported 2'!P357=1, "have", "missing"),IF('Currently Exported 2'!P357=1, "extra", "ignore"))</f>
        <v>ignore</v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IF(OR(onchangeTags!B358="white",onchangeTags!B358="yellow",onchangeTags!B358="grey"),IF('Currently Exported 2'!B358=1, "have", "missing"),IF('Currently Exported 2'!B358=1, "extra", "ignore"))</f>
        <v>ignore</v>
      </c>
      <c r="C358" s="1" t="str">
        <f ca="1">IF(OR(onchangeTags!C358="white",onchangeTags!C358="yellow",onchangeTags!C358="grey"),IF('Currently Exported 2'!C358=1, "have", "missing"),IF('Currently Exported 2'!C358=1, "extra", "ignore"))</f>
        <v>ignore</v>
      </c>
      <c r="D358" s="1" t="str">
        <f ca="1">IF(OR(onchangeTags!D358="white",onchangeTags!D358="yellow",onchangeTags!D358="grey"),IF('Currently Exported 2'!D358=1, "have", "missing"),IF('Currently Exported 2'!D358=1, "extra", "ignore"))</f>
        <v>ignore</v>
      </c>
      <c r="E358" s="1" t="str">
        <f ca="1">IF(OR(onchangeTags!E358="white",onchangeTags!E358="yellow",onchangeTags!E358="grey"),IF('Currently Exported 2'!E358=1, "have", "missing"),IF('Currently Exported 2'!E358=1, "extra", "ignore"))</f>
        <v>ignore</v>
      </c>
      <c r="F358" s="1" t="str">
        <f ca="1">IF(OR(onchangeTags!F358="white",onchangeTags!F358="yellow",onchangeTags!F358="grey"),IF('Currently Exported 2'!F358=1, "have", "missing"),IF('Currently Exported 2'!F358=1, "extra", "ignore"))</f>
        <v>ignore</v>
      </c>
      <c r="G358" s="1" t="str">
        <f ca="1">IF(OR(onchangeTags!G358="white",onchangeTags!G358="yellow",onchangeTags!G358="grey"),IF('Currently Exported 2'!G358=1, "have", "missing"),IF('Currently Exported 2'!G358=1, "extra", "ignore"))</f>
        <v>ignore</v>
      </c>
      <c r="H358" s="1" t="str">
        <f ca="1">IF(OR(onchangeTags!H358="white",onchangeTags!H358="yellow",onchangeTags!H358="grey"),IF('Currently Exported 2'!H358=1, "have", "missing"),IF('Currently Exported 2'!H358=1, "extra", "ignore"))</f>
        <v>ignore</v>
      </c>
      <c r="I358" s="1" t="str">
        <f ca="1">IF(OR(onchangeTags!I358="white",onchangeTags!I358="yellow",onchangeTags!I358="grey"),IF('Currently Exported 2'!I358=1, "have", "missing"),IF('Currently Exported 2'!I358=1, "extra", "ignore"))</f>
        <v>ignore</v>
      </c>
      <c r="J358" s="1" t="str">
        <f ca="1">IF(OR(onchangeTags!J358="white",onchangeTags!J358="yellow",onchangeTags!J358="grey"),IF('Currently Exported 2'!J358=1, "have", "missing"),IF('Currently Exported 2'!J358=1, "extra", "ignore"))</f>
        <v>ignore</v>
      </c>
      <c r="K358" s="1" t="str">
        <f ca="1">IF(OR(onchangeTags!K358="white",onchangeTags!K358="yellow",onchangeTags!K358="grey"),IF('Currently Exported 2'!K358=1, "have", "missing"),IF('Currently Exported 2'!K358=1, "extra", "ignore"))</f>
        <v>ignore</v>
      </c>
      <c r="L358" s="1" t="str">
        <f ca="1">IF(OR(onchangeTags!L358="white",onchangeTags!L358="yellow",onchangeTags!L358="grey"),IF('Currently Exported 2'!L358=1, "have", "missing"),IF('Currently Exported 2'!L358=1, "extra", "ignore"))</f>
        <v>ignore</v>
      </c>
      <c r="M358" s="1" t="str">
        <f ca="1">IF(OR(onchangeTags!M358="white",onchangeTags!M358="yellow",onchangeTags!M358="grey"),IF('Currently Exported 2'!M358=1, "have", "missing"),IF('Currently Exported 2'!M358=1, "extra", "ignore"))</f>
        <v>ignore</v>
      </c>
      <c r="N358" s="1" t="str">
        <f ca="1">IF(OR(onchangeTags!N358="white",onchangeTags!N358="yellow",onchangeTags!N358="grey"),IF('Currently Exported 2'!N358=1, "have", "missing"),IF('Currently Exported 2'!N358=1, "extra", "ignore"))</f>
        <v>ignore</v>
      </c>
      <c r="O358" s="1" t="str">
        <f ca="1">IF(OR(onchangeTags!O358="white",onchangeTags!O358="yellow",onchangeTags!O358="grey"),IF('Currently Exported 2'!O358=1, "have", "missing"),IF('Currently Exported 2'!O358=1, "extra", "ignore"))</f>
        <v>ignore</v>
      </c>
      <c r="P358" s="1" t="str">
        <f ca="1">IF(OR(onchangeTags!P358="white",onchangeTags!P358="yellow",onchangeTags!P358="grey"),IF('Currently Exported 2'!P358=1, "have", "missing"),IF('Currently Exported 2'!P358=1, "extra", "ignore"))</f>
        <v>ignore</v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IF(OR(onchangeTags!B359="white",onchangeTags!B359="yellow",onchangeTags!B359="grey"),IF('Currently Exported 2'!B359=1, "have", "missing"),IF('Currently Exported 2'!B359=1, "extra", "ignore"))</f>
        <v>ignore</v>
      </c>
      <c r="C359" s="1" t="str">
        <f ca="1">IF(OR(onchangeTags!C359="white",onchangeTags!C359="yellow",onchangeTags!C359="grey"),IF('Currently Exported 2'!C359=1, "have", "missing"),IF('Currently Exported 2'!C359=1, "extra", "ignore"))</f>
        <v>ignore</v>
      </c>
      <c r="D359" s="1" t="str">
        <f ca="1">IF(OR(onchangeTags!D359="white",onchangeTags!D359="yellow",onchangeTags!D359="grey"),IF('Currently Exported 2'!D359=1, "have", "missing"),IF('Currently Exported 2'!D359=1, "extra", "ignore"))</f>
        <v>ignore</v>
      </c>
      <c r="E359" s="1" t="str">
        <f ca="1">IF(OR(onchangeTags!E359="white",onchangeTags!E359="yellow",onchangeTags!E359="grey"),IF('Currently Exported 2'!E359=1, "have", "missing"),IF('Currently Exported 2'!E359=1, "extra", "ignore"))</f>
        <v>ignore</v>
      </c>
      <c r="F359" s="1" t="str">
        <f ca="1">IF(OR(onchangeTags!F359="white",onchangeTags!F359="yellow",onchangeTags!F359="grey"),IF('Currently Exported 2'!F359=1, "have", "missing"),IF('Currently Exported 2'!F359=1, "extra", "ignore"))</f>
        <v>ignore</v>
      </c>
      <c r="G359" s="1" t="str">
        <f ca="1">IF(OR(onchangeTags!G359="white",onchangeTags!G359="yellow",onchangeTags!G359="grey"),IF('Currently Exported 2'!G359=1, "have", "missing"),IF('Currently Exported 2'!G359=1, "extra", "ignore"))</f>
        <v>ignore</v>
      </c>
      <c r="H359" s="1" t="str">
        <f ca="1">IF(OR(onchangeTags!H359="white",onchangeTags!H359="yellow",onchangeTags!H359="grey"),IF('Currently Exported 2'!H359=1, "have", "missing"),IF('Currently Exported 2'!H359=1, "extra", "ignore"))</f>
        <v>ignore</v>
      </c>
      <c r="I359" s="1" t="str">
        <f ca="1">IF(OR(onchangeTags!I359="white",onchangeTags!I359="yellow",onchangeTags!I359="grey"),IF('Currently Exported 2'!I359=1, "have", "missing"),IF('Currently Exported 2'!I359=1, "extra", "ignore"))</f>
        <v>ignore</v>
      </c>
      <c r="J359" s="1" t="str">
        <f ca="1">IF(OR(onchangeTags!J359="white",onchangeTags!J359="yellow",onchangeTags!J359="grey"),IF('Currently Exported 2'!J359=1, "have", "missing"),IF('Currently Exported 2'!J359=1, "extra", "ignore"))</f>
        <v>ignore</v>
      </c>
      <c r="K359" s="1" t="str">
        <f ca="1">IF(OR(onchangeTags!K359="white",onchangeTags!K359="yellow",onchangeTags!K359="grey"),IF('Currently Exported 2'!K359=1, "have", "missing"),IF('Currently Exported 2'!K359=1, "extra", "ignore"))</f>
        <v>ignore</v>
      </c>
      <c r="L359" s="1" t="str">
        <f ca="1">IF(OR(onchangeTags!L359="white",onchangeTags!L359="yellow",onchangeTags!L359="grey"),IF('Currently Exported 2'!L359=1, "have", "missing"),IF('Currently Exported 2'!L359=1, "extra", "ignore"))</f>
        <v>ignore</v>
      </c>
      <c r="M359" s="1" t="str">
        <f ca="1">IF(OR(onchangeTags!M359="white",onchangeTags!M359="yellow",onchangeTags!M359="grey"),IF('Currently Exported 2'!M359=1, "have", "missing"),IF('Currently Exported 2'!M359=1, "extra", "ignore"))</f>
        <v>ignore</v>
      </c>
      <c r="N359" s="1" t="str">
        <f ca="1">IF(OR(onchangeTags!N359="white",onchangeTags!N359="yellow",onchangeTags!N359="grey"),IF('Currently Exported 2'!N359=1, "have", "missing"),IF('Currently Exported 2'!N359=1, "extra", "ignore"))</f>
        <v>ignore</v>
      </c>
      <c r="O359" s="1" t="str">
        <f ca="1">IF(OR(onchangeTags!O359="white",onchangeTags!O359="yellow",onchangeTags!O359="grey"),IF('Currently Exported 2'!O359=1, "have", "missing"),IF('Currently Exported 2'!O359=1, "extra", "ignore"))</f>
        <v>ignore</v>
      </c>
      <c r="P359" s="1" t="str">
        <f ca="1">IF(OR(onchangeTags!P359="white",onchangeTags!P359="yellow",onchangeTags!P359="grey"),IF('Currently Exported 2'!P359=1, "have", "missing"),IF('Currently Exported 2'!P359=1, "extra", "ignore"))</f>
        <v>ignore</v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IF(OR(onchangeTags!B360="white",onchangeTags!B360="yellow",onchangeTags!B360="grey"),IF('Currently Exported 2'!B360=1, "have", "missing"),IF('Currently Exported 2'!B360=1, "extra", "ignore"))</f>
        <v>ignore</v>
      </c>
      <c r="C360" s="1" t="str">
        <f ca="1">IF(OR(onchangeTags!C360="white",onchangeTags!C360="yellow",onchangeTags!C360="grey"),IF('Currently Exported 2'!C360=1, "have", "missing"),IF('Currently Exported 2'!C360=1, "extra", "ignore"))</f>
        <v>ignore</v>
      </c>
      <c r="D360" s="1" t="str">
        <f ca="1">IF(OR(onchangeTags!D360="white",onchangeTags!D360="yellow",onchangeTags!D360="grey"),IF('Currently Exported 2'!D360=1, "have", "missing"),IF('Currently Exported 2'!D360=1, "extra", "ignore"))</f>
        <v>ignore</v>
      </c>
      <c r="E360" s="1" t="str">
        <f ca="1">IF(OR(onchangeTags!E360="white",onchangeTags!E360="yellow",onchangeTags!E360="grey"),IF('Currently Exported 2'!E360=1, "have", "missing"),IF('Currently Exported 2'!E360=1, "extra", "ignore"))</f>
        <v>ignore</v>
      </c>
      <c r="F360" s="1" t="str">
        <f ca="1">IF(OR(onchangeTags!F360="white",onchangeTags!F360="yellow",onchangeTags!F360="grey"),IF('Currently Exported 2'!F360=1, "have", "missing"),IF('Currently Exported 2'!F360=1, "extra", "ignore"))</f>
        <v>ignore</v>
      </c>
      <c r="G360" s="1" t="str">
        <f ca="1">IF(OR(onchangeTags!G360="white",onchangeTags!G360="yellow",onchangeTags!G360="grey"),IF('Currently Exported 2'!G360=1, "have", "missing"),IF('Currently Exported 2'!G360=1, "extra", "ignore"))</f>
        <v>ignore</v>
      </c>
      <c r="H360" s="1" t="str">
        <f ca="1">IF(OR(onchangeTags!H360="white",onchangeTags!H360="yellow",onchangeTags!H360="grey"),IF('Currently Exported 2'!H360=1, "have", "missing"),IF('Currently Exported 2'!H360=1, "extra", "ignore"))</f>
        <v>ignore</v>
      </c>
      <c r="I360" s="1" t="str">
        <f ca="1">IF(OR(onchangeTags!I360="white",onchangeTags!I360="yellow",onchangeTags!I360="grey"),IF('Currently Exported 2'!I360=1, "have", "missing"),IF('Currently Exported 2'!I360=1, "extra", "ignore"))</f>
        <v>ignore</v>
      </c>
      <c r="J360" s="1" t="str">
        <f ca="1">IF(OR(onchangeTags!J360="white",onchangeTags!J360="yellow",onchangeTags!J360="grey"),IF('Currently Exported 2'!J360=1, "have", "missing"),IF('Currently Exported 2'!J360=1, "extra", "ignore"))</f>
        <v>ignore</v>
      </c>
      <c r="K360" s="1" t="str">
        <f ca="1">IF(OR(onchangeTags!K360="white",onchangeTags!K360="yellow",onchangeTags!K360="grey"),IF('Currently Exported 2'!K360=1, "have", "missing"),IF('Currently Exported 2'!K360=1, "extra", "ignore"))</f>
        <v>ignore</v>
      </c>
      <c r="L360" s="1" t="str">
        <f ca="1">IF(OR(onchangeTags!L360="white",onchangeTags!L360="yellow",onchangeTags!L360="grey"),IF('Currently Exported 2'!L360=1, "have", "missing"),IF('Currently Exported 2'!L360=1, "extra", "ignore"))</f>
        <v>ignore</v>
      </c>
      <c r="M360" s="1" t="str">
        <f ca="1">IF(OR(onchangeTags!M360="white",onchangeTags!M360="yellow",onchangeTags!M360="grey"),IF('Currently Exported 2'!M360=1, "have", "missing"),IF('Currently Exported 2'!M360=1, "extra", "ignore"))</f>
        <v>ignore</v>
      </c>
      <c r="N360" s="1" t="str">
        <f ca="1">IF(OR(onchangeTags!N360="white",onchangeTags!N360="yellow",onchangeTags!N360="grey"),IF('Currently Exported 2'!N360=1, "have", "missing"),IF('Currently Exported 2'!N360=1, "extra", "ignore"))</f>
        <v>ignore</v>
      </c>
      <c r="O360" s="1" t="str">
        <f ca="1">IF(OR(onchangeTags!O360="white",onchangeTags!O360="yellow",onchangeTags!O360="grey"),IF('Currently Exported 2'!O360=1, "have", "missing"),IF('Currently Exported 2'!O360=1, "extra", "ignore"))</f>
        <v>ignore</v>
      </c>
      <c r="P360" s="1" t="str">
        <f ca="1">IF(OR(onchangeTags!P360="white",onchangeTags!P360="yellow",onchangeTags!P360="grey"),IF('Currently Exported 2'!P360=1, "have", "missing"),IF('Currently Exported 2'!P360=1, "extra", "ignore"))</f>
        <v>ignore</v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IF(OR(onchangeTags!B361="white",onchangeTags!B361="yellow",onchangeTags!B361="grey"),IF('Currently Exported 2'!B361=1, "have", "missing"),IF('Currently Exported 2'!B361=1, "extra", "ignore"))</f>
        <v>ignore</v>
      </c>
      <c r="C361" s="1" t="str">
        <f ca="1">IF(OR(onchangeTags!C361="white",onchangeTags!C361="yellow",onchangeTags!C361="grey"),IF('Currently Exported 2'!C361=1, "have", "missing"),IF('Currently Exported 2'!C361=1, "extra", "ignore"))</f>
        <v>ignore</v>
      </c>
      <c r="D361" s="1" t="str">
        <f ca="1">IF(OR(onchangeTags!D361="white",onchangeTags!D361="yellow",onchangeTags!D361="grey"),IF('Currently Exported 2'!D361=1, "have", "missing"),IF('Currently Exported 2'!D361=1, "extra", "ignore"))</f>
        <v>ignore</v>
      </c>
      <c r="E361" s="1" t="str">
        <f ca="1">IF(OR(onchangeTags!E361="white",onchangeTags!E361="yellow",onchangeTags!E361="grey"),IF('Currently Exported 2'!E361=1, "have", "missing"),IF('Currently Exported 2'!E361=1, "extra", "ignore"))</f>
        <v>ignore</v>
      </c>
      <c r="F361" s="1" t="str">
        <f ca="1">IF(OR(onchangeTags!F361="white",onchangeTags!F361="yellow",onchangeTags!F361="grey"),IF('Currently Exported 2'!F361=1, "have", "missing"),IF('Currently Exported 2'!F361=1, "extra", "ignore"))</f>
        <v>ignore</v>
      </c>
      <c r="G361" s="1" t="str">
        <f ca="1">IF(OR(onchangeTags!G361="white",onchangeTags!G361="yellow",onchangeTags!G361="grey"),IF('Currently Exported 2'!G361=1, "have", "missing"),IF('Currently Exported 2'!G361=1, "extra", "ignore"))</f>
        <v>ignore</v>
      </c>
      <c r="H361" s="1" t="str">
        <f ca="1">IF(OR(onchangeTags!H361="white",onchangeTags!H361="yellow",onchangeTags!H361="grey"),IF('Currently Exported 2'!H361=1, "have", "missing"),IF('Currently Exported 2'!H361=1, "extra", "ignore"))</f>
        <v>ignore</v>
      </c>
      <c r="I361" s="1" t="str">
        <f ca="1">IF(OR(onchangeTags!I361="white",onchangeTags!I361="yellow",onchangeTags!I361="grey"),IF('Currently Exported 2'!I361=1, "have", "missing"),IF('Currently Exported 2'!I361=1, "extra", "ignore"))</f>
        <v>ignore</v>
      </c>
      <c r="J361" s="1" t="str">
        <f ca="1">IF(OR(onchangeTags!J361="white",onchangeTags!J361="yellow",onchangeTags!J361="grey"),IF('Currently Exported 2'!J361=1, "have", "missing"),IF('Currently Exported 2'!J361=1, "extra", "ignore"))</f>
        <v>ignore</v>
      </c>
      <c r="K361" s="1" t="str">
        <f ca="1">IF(OR(onchangeTags!K361="white",onchangeTags!K361="yellow",onchangeTags!K361="grey"),IF('Currently Exported 2'!K361=1, "have", "missing"),IF('Currently Exported 2'!K361=1, "extra", "ignore"))</f>
        <v>ignore</v>
      </c>
      <c r="L361" s="1" t="str">
        <f ca="1">IF(OR(onchangeTags!L361="white",onchangeTags!L361="yellow",onchangeTags!L361="grey"),IF('Currently Exported 2'!L361=1, "have", "missing"),IF('Currently Exported 2'!L361=1, "extra", "ignore"))</f>
        <v>ignore</v>
      </c>
      <c r="M361" s="1" t="str">
        <f ca="1">IF(OR(onchangeTags!M361="white",onchangeTags!M361="yellow",onchangeTags!M361="grey"),IF('Currently Exported 2'!M361=1, "have", "missing"),IF('Currently Exported 2'!M361=1, "extra", "ignore"))</f>
        <v>ignore</v>
      </c>
      <c r="N361" s="1" t="str">
        <f ca="1">IF(OR(onchangeTags!N361="white",onchangeTags!N361="yellow",onchangeTags!N361="grey"),IF('Currently Exported 2'!N361=1, "have", "missing"),IF('Currently Exported 2'!N361=1, "extra", "ignore"))</f>
        <v>ignore</v>
      </c>
      <c r="O361" s="1" t="str">
        <f ca="1">IF(OR(onchangeTags!O361="white",onchangeTags!O361="yellow",onchangeTags!O361="grey"),IF('Currently Exported 2'!O361=1, "have", "missing"),IF('Currently Exported 2'!O361=1, "extra", "ignore"))</f>
        <v>ignore</v>
      </c>
      <c r="P361" s="1" t="str">
        <f ca="1">IF(OR(onchangeTags!P361="white",onchangeTags!P361="yellow",onchangeTags!P361="grey"),IF('Currently Exported 2'!P361=1, "have", "missing"),IF('Currently Exported 2'!P361=1, "extra", "ignore"))</f>
        <v>ignore</v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IF(OR(onchangeTags!B362="white",onchangeTags!B362="yellow",onchangeTags!B362="grey"),IF('Currently Exported 2'!B362=1, "have", "missing"),IF('Currently Exported 2'!B362=1, "extra", "ignore"))</f>
        <v>ignore</v>
      </c>
      <c r="C362" s="1" t="str">
        <f ca="1">IF(OR(onchangeTags!C362="white",onchangeTags!C362="yellow",onchangeTags!C362="grey"),IF('Currently Exported 2'!C362=1, "have", "missing"),IF('Currently Exported 2'!C362=1, "extra", "ignore"))</f>
        <v>ignore</v>
      </c>
      <c r="D362" s="1" t="str">
        <f ca="1">IF(OR(onchangeTags!D362="white",onchangeTags!D362="yellow",onchangeTags!D362="grey"),IF('Currently Exported 2'!D362=1, "have", "missing"),IF('Currently Exported 2'!D362=1, "extra", "ignore"))</f>
        <v>ignore</v>
      </c>
      <c r="E362" s="1" t="str">
        <f ca="1">IF(OR(onchangeTags!E362="white",onchangeTags!E362="yellow",onchangeTags!E362="grey"),IF('Currently Exported 2'!E362=1, "have", "missing"),IF('Currently Exported 2'!E362=1, "extra", "ignore"))</f>
        <v>ignore</v>
      </c>
      <c r="F362" s="1" t="str">
        <f ca="1">IF(OR(onchangeTags!F362="white",onchangeTags!F362="yellow",onchangeTags!F362="grey"),IF('Currently Exported 2'!F362=1, "have", "missing"),IF('Currently Exported 2'!F362=1, "extra", "ignore"))</f>
        <v>ignore</v>
      </c>
      <c r="G362" s="1" t="str">
        <f ca="1">IF(OR(onchangeTags!G362="white",onchangeTags!G362="yellow",onchangeTags!G362="grey"),IF('Currently Exported 2'!G362=1, "have", "missing"),IF('Currently Exported 2'!G362=1, "extra", "ignore"))</f>
        <v>ignore</v>
      </c>
      <c r="H362" s="1" t="str">
        <f ca="1">IF(OR(onchangeTags!H362="white",onchangeTags!H362="yellow",onchangeTags!H362="grey"),IF('Currently Exported 2'!H362=1, "have", "missing"),IF('Currently Exported 2'!H362=1, "extra", "ignore"))</f>
        <v>ignore</v>
      </c>
      <c r="I362" s="1" t="str">
        <f ca="1">IF(OR(onchangeTags!I362="white",onchangeTags!I362="yellow",onchangeTags!I362="grey"),IF('Currently Exported 2'!I362=1, "have", "missing"),IF('Currently Exported 2'!I362=1, "extra", "ignore"))</f>
        <v>ignore</v>
      </c>
      <c r="J362" s="1" t="str">
        <f ca="1">IF(OR(onchangeTags!J362="white",onchangeTags!J362="yellow",onchangeTags!J362="grey"),IF('Currently Exported 2'!J362=1, "have", "missing"),IF('Currently Exported 2'!J362=1, "extra", "ignore"))</f>
        <v>ignore</v>
      </c>
      <c r="K362" s="1" t="str">
        <f ca="1">IF(OR(onchangeTags!K362="white",onchangeTags!K362="yellow",onchangeTags!K362="grey"),IF('Currently Exported 2'!K362=1, "have", "missing"),IF('Currently Exported 2'!K362=1, "extra", "ignore"))</f>
        <v>ignore</v>
      </c>
      <c r="L362" s="1" t="str">
        <f ca="1">IF(OR(onchangeTags!L362="white",onchangeTags!L362="yellow",onchangeTags!L362="grey"),IF('Currently Exported 2'!L362=1, "have", "missing"),IF('Currently Exported 2'!L362=1, "extra", "ignore"))</f>
        <v>ignore</v>
      </c>
      <c r="M362" s="1" t="str">
        <f ca="1">IF(OR(onchangeTags!M362="white",onchangeTags!M362="yellow",onchangeTags!M362="grey"),IF('Currently Exported 2'!M362=1, "have", "missing"),IF('Currently Exported 2'!M362=1, "extra", "ignore"))</f>
        <v>ignore</v>
      </c>
      <c r="N362" s="1" t="str">
        <f ca="1">IF(OR(onchangeTags!N362="white",onchangeTags!N362="yellow",onchangeTags!N362="grey"),IF('Currently Exported 2'!N362=1, "have", "missing"),IF('Currently Exported 2'!N362=1, "extra", "ignore"))</f>
        <v>ignore</v>
      </c>
      <c r="O362" s="1" t="str">
        <f ca="1">IF(OR(onchangeTags!O362="white",onchangeTags!O362="yellow",onchangeTags!O362="grey"),IF('Currently Exported 2'!O362=1, "have", "missing"),IF('Currently Exported 2'!O362=1, "extra", "ignore"))</f>
        <v>ignore</v>
      </c>
      <c r="P362" s="1" t="str">
        <f ca="1">IF(OR(onchangeTags!P362="white",onchangeTags!P362="yellow",onchangeTags!P362="grey"),IF('Currently Exported 2'!P362=1, "have", "missing"),IF('Currently Exported 2'!P362=1, "extra", "ignore"))</f>
        <v>ignore</v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IF(OR(onchangeTags!B363="white",onchangeTags!B363="yellow",onchangeTags!B363="grey"),IF('Currently Exported 2'!B363=1, "have", "missing"),IF('Currently Exported 2'!B363=1, "extra", "ignore"))</f>
        <v>ignore</v>
      </c>
      <c r="C363" s="1" t="str">
        <f ca="1">IF(OR(onchangeTags!C363="white",onchangeTags!C363="yellow",onchangeTags!C363="grey"),IF('Currently Exported 2'!C363=1, "have", "missing"),IF('Currently Exported 2'!C363=1, "extra", "ignore"))</f>
        <v>ignore</v>
      </c>
      <c r="D363" s="1" t="str">
        <f ca="1">IF(OR(onchangeTags!D363="white",onchangeTags!D363="yellow",onchangeTags!D363="grey"),IF('Currently Exported 2'!D363=1, "have", "missing"),IF('Currently Exported 2'!D363=1, "extra", "ignore"))</f>
        <v>ignore</v>
      </c>
      <c r="E363" s="1" t="str">
        <f ca="1">IF(OR(onchangeTags!E363="white",onchangeTags!E363="yellow",onchangeTags!E363="grey"),IF('Currently Exported 2'!E363=1, "have", "missing"),IF('Currently Exported 2'!E363=1, "extra", "ignore"))</f>
        <v>ignore</v>
      </c>
      <c r="F363" s="1" t="str">
        <f ca="1">IF(OR(onchangeTags!F363="white",onchangeTags!F363="yellow",onchangeTags!F363="grey"),IF('Currently Exported 2'!F363=1, "have", "missing"),IF('Currently Exported 2'!F363=1, "extra", "ignore"))</f>
        <v>ignore</v>
      </c>
      <c r="G363" s="1" t="str">
        <f ca="1">IF(OR(onchangeTags!G363="white",onchangeTags!G363="yellow",onchangeTags!G363="grey"),IF('Currently Exported 2'!G363=1, "have", "missing"),IF('Currently Exported 2'!G363=1, "extra", "ignore"))</f>
        <v>ignore</v>
      </c>
      <c r="H363" s="1" t="str">
        <f ca="1">IF(OR(onchangeTags!H363="white",onchangeTags!H363="yellow",onchangeTags!H363="grey"),IF('Currently Exported 2'!H363=1, "have", "missing"),IF('Currently Exported 2'!H363=1, "extra", "ignore"))</f>
        <v>ignore</v>
      </c>
      <c r="I363" s="1" t="str">
        <f ca="1">IF(OR(onchangeTags!I363="white",onchangeTags!I363="yellow",onchangeTags!I363="grey"),IF('Currently Exported 2'!I363=1, "have", "missing"),IF('Currently Exported 2'!I363=1, "extra", "ignore"))</f>
        <v>ignore</v>
      </c>
      <c r="J363" s="1" t="str">
        <f ca="1">IF(OR(onchangeTags!J363="white",onchangeTags!J363="yellow",onchangeTags!J363="grey"),IF('Currently Exported 2'!J363=1, "have", "missing"),IF('Currently Exported 2'!J363=1, "extra", "ignore"))</f>
        <v>ignore</v>
      </c>
      <c r="K363" s="1" t="str">
        <f ca="1">IF(OR(onchangeTags!K363="white",onchangeTags!K363="yellow",onchangeTags!K363="grey"),IF('Currently Exported 2'!K363=1, "have", "missing"),IF('Currently Exported 2'!K363=1, "extra", "ignore"))</f>
        <v>ignore</v>
      </c>
      <c r="L363" s="1" t="str">
        <f ca="1">IF(OR(onchangeTags!L363="white",onchangeTags!L363="yellow",onchangeTags!L363="grey"),IF('Currently Exported 2'!L363=1, "have", "missing"),IF('Currently Exported 2'!L363=1, "extra", "ignore"))</f>
        <v>ignore</v>
      </c>
      <c r="M363" s="1" t="str">
        <f ca="1">IF(OR(onchangeTags!M363="white",onchangeTags!M363="yellow",onchangeTags!M363="grey"),IF('Currently Exported 2'!M363=1, "have", "missing"),IF('Currently Exported 2'!M363=1, "extra", "ignore"))</f>
        <v>ignore</v>
      </c>
      <c r="N363" s="1" t="str">
        <f ca="1">IF(OR(onchangeTags!N363="white",onchangeTags!N363="yellow",onchangeTags!N363="grey"),IF('Currently Exported 2'!N363=1, "have", "missing"),IF('Currently Exported 2'!N363=1, "extra", "ignore"))</f>
        <v>ignore</v>
      </c>
      <c r="O363" s="1" t="str">
        <f ca="1">IF(OR(onchangeTags!O363="white",onchangeTags!O363="yellow",onchangeTags!O363="grey"),IF('Currently Exported 2'!O363=1, "have", "missing"),IF('Currently Exported 2'!O363=1, "extra", "ignore"))</f>
        <v>ignore</v>
      </c>
      <c r="P363" s="1" t="str">
        <f ca="1">IF(OR(onchangeTags!P363="white",onchangeTags!P363="yellow",onchangeTags!P363="grey"),IF('Currently Exported 2'!P363=1, "have", "missing"),IF('Currently Exported 2'!P363=1, "extra", "ignore"))</f>
        <v>ignore</v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IF(OR(onchangeTags!B364="white",onchangeTags!B364="yellow",onchangeTags!B364="grey"),IF('Currently Exported 2'!B364=1, "have", "missing"),IF('Currently Exported 2'!B364=1, "extra", "ignore"))</f>
        <v>ignore</v>
      </c>
      <c r="C364" s="1" t="str">
        <f ca="1">IF(OR(onchangeTags!C364="white",onchangeTags!C364="yellow",onchangeTags!C364="grey"),IF('Currently Exported 2'!C364=1, "have", "missing"),IF('Currently Exported 2'!C364=1, "extra", "ignore"))</f>
        <v>ignore</v>
      </c>
      <c r="D364" s="1" t="str">
        <f ca="1">IF(OR(onchangeTags!D364="white",onchangeTags!D364="yellow",onchangeTags!D364="grey"),IF('Currently Exported 2'!D364=1, "have", "missing"),IF('Currently Exported 2'!D364=1, "extra", "ignore"))</f>
        <v>ignore</v>
      </c>
      <c r="E364" s="1" t="str">
        <f ca="1">IF(OR(onchangeTags!E364="white",onchangeTags!E364="yellow",onchangeTags!E364="grey"),IF('Currently Exported 2'!E364=1, "have", "missing"),IF('Currently Exported 2'!E364=1, "extra", "ignore"))</f>
        <v>ignore</v>
      </c>
      <c r="F364" s="1" t="str">
        <f ca="1">IF(OR(onchangeTags!F364="white",onchangeTags!F364="yellow",onchangeTags!F364="grey"),IF('Currently Exported 2'!F364=1, "have", "missing"),IF('Currently Exported 2'!F364=1, "extra", "ignore"))</f>
        <v>ignore</v>
      </c>
      <c r="G364" s="1" t="str">
        <f ca="1">IF(OR(onchangeTags!G364="white",onchangeTags!G364="yellow",onchangeTags!G364="grey"),IF('Currently Exported 2'!G364=1, "have", "missing"),IF('Currently Exported 2'!G364=1, "extra", "ignore"))</f>
        <v>ignore</v>
      </c>
      <c r="H364" s="1" t="str">
        <f ca="1">IF(OR(onchangeTags!H364="white",onchangeTags!H364="yellow",onchangeTags!H364="grey"),IF('Currently Exported 2'!H364=1, "have", "missing"),IF('Currently Exported 2'!H364=1, "extra", "ignore"))</f>
        <v>ignore</v>
      </c>
      <c r="I364" s="1" t="str">
        <f ca="1">IF(OR(onchangeTags!I364="white",onchangeTags!I364="yellow",onchangeTags!I364="grey"),IF('Currently Exported 2'!I364=1, "have", "missing"),IF('Currently Exported 2'!I364=1, "extra", "ignore"))</f>
        <v>ignore</v>
      </c>
      <c r="J364" s="1" t="str">
        <f ca="1">IF(OR(onchangeTags!J364="white",onchangeTags!J364="yellow",onchangeTags!J364="grey"),IF('Currently Exported 2'!J364=1, "have", "missing"),IF('Currently Exported 2'!J364=1, "extra", "ignore"))</f>
        <v>ignore</v>
      </c>
      <c r="K364" s="1" t="str">
        <f ca="1">IF(OR(onchangeTags!K364="white",onchangeTags!K364="yellow",onchangeTags!K364="grey"),IF('Currently Exported 2'!K364=1, "have", "missing"),IF('Currently Exported 2'!K364=1, "extra", "ignore"))</f>
        <v>ignore</v>
      </c>
      <c r="L364" s="1" t="str">
        <f ca="1">IF(OR(onchangeTags!L364="white",onchangeTags!L364="yellow",onchangeTags!L364="grey"),IF('Currently Exported 2'!L364=1, "have", "missing"),IF('Currently Exported 2'!L364=1, "extra", "ignore"))</f>
        <v>ignore</v>
      </c>
      <c r="M364" s="1" t="str">
        <f ca="1">IF(OR(onchangeTags!M364="white",onchangeTags!M364="yellow",onchangeTags!M364="grey"),IF('Currently Exported 2'!M364=1, "have", "missing"),IF('Currently Exported 2'!M364=1, "extra", "ignore"))</f>
        <v>ignore</v>
      </c>
      <c r="N364" s="1" t="str">
        <f ca="1">IF(OR(onchangeTags!N364="white",onchangeTags!N364="yellow",onchangeTags!N364="grey"),IF('Currently Exported 2'!N364=1, "have", "missing"),IF('Currently Exported 2'!N364=1, "extra", "ignore"))</f>
        <v>ignore</v>
      </c>
      <c r="O364" s="1" t="str">
        <f ca="1">IF(OR(onchangeTags!O364="white",onchangeTags!O364="yellow",onchangeTags!O364="grey"),IF('Currently Exported 2'!O364=1, "have", "missing"),IF('Currently Exported 2'!O364=1, "extra", "ignore"))</f>
        <v>ignore</v>
      </c>
      <c r="P364" s="1" t="str">
        <f ca="1">IF(OR(onchangeTags!P364="white",onchangeTags!P364="yellow",onchangeTags!P364="grey"),IF('Currently Exported 2'!P364=1, "have", "missing"),IF('Currently Exported 2'!P364=1, "extra", "ignore"))</f>
        <v>ignore</v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IF(OR(onchangeTags!B365="white",onchangeTags!B365="yellow",onchangeTags!B365="grey"),IF('Currently Exported 2'!B365=1, "have", "missing"),IF('Currently Exported 2'!B365=1, "extra", "ignore"))</f>
        <v>ignore</v>
      </c>
      <c r="C365" s="1" t="str">
        <f ca="1">IF(OR(onchangeTags!C365="white",onchangeTags!C365="yellow",onchangeTags!C365="grey"),IF('Currently Exported 2'!C365=1, "have", "missing"),IF('Currently Exported 2'!C365=1, "extra", "ignore"))</f>
        <v>ignore</v>
      </c>
      <c r="D365" s="1" t="str">
        <f ca="1">IF(OR(onchangeTags!D365="white",onchangeTags!D365="yellow",onchangeTags!D365="grey"),IF('Currently Exported 2'!D365=1, "have", "missing"),IF('Currently Exported 2'!D365=1, "extra", "ignore"))</f>
        <v>ignore</v>
      </c>
      <c r="E365" s="1" t="str">
        <f ca="1">IF(OR(onchangeTags!E365="white",onchangeTags!E365="yellow",onchangeTags!E365="grey"),IF('Currently Exported 2'!E365=1, "have", "missing"),IF('Currently Exported 2'!E365=1, "extra", "ignore"))</f>
        <v>ignore</v>
      </c>
      <c r="F365" s="1" t="str">
        <f ca="1">IF(OR(onchangeTags!F365="white",onchangeTags!F365="yellow",onchangeTags!F365="grey"),IF('Currently Exported 2'!F365=1, "have", "missing"),IF('Currently Exported 2'!F365=1, "extra", "ignore"))</f>
        <v>ignore</v>
      </c>
      <c r="G365" s="1" t="str">
        <f ca="1">IF(OR(onchangeTags!G365="white",onchangeTags!G365="yellow",onchangeTags!G365="grey"),IF('Currently Exported 2'!G365=1, "have", "missing"),IF('Currently Exported 2'!G365=1, "extra", "ignore"))</f>
        <v>ignore</v>
      </c>
      <c r="H365" s="1" t="str">
        <f ca="1">IF(OR(onchangeTags!H365="white",onchangeTags!H365="yellow",onchangeTags!H365="grey"),IF('Currently Exported 2'!H365=1, "have", "missing"),IF('Currently Exported 2'!H365=1, "extra", "ignore"))</f>
        <v>ignore</v>
      </c>
      <c r="I365" s="1" t="str">
        <f ca="1">IF(OR(onchangeTags!I365="white",onchangeTags!I365="yellow",onchangeTags!I365="grey"),IF('Currently Exported 2'!I365=1, "have", "missing"),IF('Currently Exported 2'!I365=1, "extra", "ignore"))</f>
        <v>ignore</v>
      </c>
      <c r="J365" s="1" t="str">
        <f ca="1">IF(OR(onchangeTags!J365="white",onchangeTags!J365="yellow",onchangeTags!J365="grey"),IF('Currently Exported 2'!J365=1, "have", "missing"),IF('Currently Exported 2'!J365=1, "extra", "ignore"))</f>
        <v>ignore</v>
      </c>
      <c r="K365" s="1" t="str">
        <f ca="1">IF(OR(onchangeTags!K365="white",onchangeTags!K365="yellow",onchangeTags!K365="grey"),IF('Currently Exported 2'!K365=1, "have", "missing"),IF('Currently Exported 2'!K365=1, "extra", "ignore"))</f>
        <v>ignore</v>
      </c>
      <c r="L365" s="1" t="str">
        <f ca="1">IF(OR(onchangeTags!L365="white",onchangeTags!L365="yellow",onchangeTags!L365="grey"),IF('Currently Exported 2'!L365=1, "have", "missing"),IF('Currently Exported 2'!L365=1, "extra", "ignore"))</f>
        <v>ignore</v>
      </c>
      <c r="M365" s="1" t="str">
        <f ca="1">IF(OR(onchangeTags!M365="white",onchangeTags!M365="yellow",onchangeTags!M365="grey"),IF('Currently Exported 2'!M365=1, "have", "missing"),IF('Currently Exported 2'!M365=1, "extra", "ignore"))</f>
        <v>ignore</v>
      </c>
      <c r="N365" s="1" t="str">
        <f ca="1">IF(OR(onchangeTags!N365="white",onchangeTags!N365="yellow",onchangeTags!N365="grey"),IF('Currently Exported 2'!N365=1, "have", "missing"),IF('Currently Exported 2'!N365=1, "extra", "ignore"))</f>
        <v>ignore</v>
      </c>
      <c r="O365" s="1" t="str">
        <f ca="1">IF(OR(onchangeTags!O365="white",onchangeTags!O365="yellow",onchangeTags!O365="grey"),IF('Currently Exported 2'!O365=1, "have", "missing"),IF('Currently Exported 2'!O365=1, "extra", "ignore"))</f>
        <v>ignore</v>
      </c>
      <c r="P365" s="1" t="str">
        <f ca="1">IF(OR(onchangeTags!P365="white",onchangeTags!P365="yellow",onchangeTags!P365="grey"),IF('Currently Exported 2'!P365=1, "have", "missing"),IF('Currently Exported 2'!P365=1, "extra", "ignore"))</f>
        <v>ignore</v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IF(OR(onchangeTags!B366="white",onchangeTags!B366="yellow",onchangeTags!B366="grey"),IF('Currently Exported 2'!B366=1, "have", "missing"),IF('Currently Exported 2'!B366=1, "extra", "ignore"))</f>
        <v>ignore</v>
      </c>
      <c r="C366" s="1" t="str">
        <f ca="1">IF(OR(onchangeTags!C366="white",onchangeTags!C366="yellow",onchangeTags!C366="grey"),IF('Currently Exported 2'!C366=1, "have", "missing"),IF('Currently Exported 2'!C366=1, "extra", "ignore"))</f>
        <v>ignore</v>
      </c>
      <c r="D366" s="1" t="str">
        <f ca="1">IF(OR(onchangeTags!D366="white",onchangeTags!D366="yellow",onchangeTags!D366="grey"),IF('Currently Exported 2'!D366=1, "have", "missing"),IF('Currently Exported 2'!D366=1, "extra", "ignore"))</f>
        <v>ignore</v>
      </c>
      <c r="E366" s="1" t="str">
        <f ca="1">IF(OR(onchangeTags!E366="white",onchangeTags!E366="yellow",onchangeTags!E366="grey"),IF('Currently Exported 2'!E366=1, "have", "missing"),IF('Currently Exported 2'!E366=1, "extra", "ignore"))</f>
        <v>ignore</v>
      </c>
      <c r="F366" s="1" t="str">
        <f ca="1">IF(OR(onchangeTags!F366="white",onchangeTags!F366="yellow",onchangeTags!F366="grey"),IF('Currently Exported 2'!F366=1, "have", "missing"),IF('Currently Exported 2'!F366=1, "extra", "ignore"))</f>
        <v>ignore</v>
      </c>
      <c r="G366" s="1" t="str">
        <f ca="1">IF(OR(onchangeTags!G366="white",onchangeTags!G366="yellow",onchangeTags!G366="grey"),IF('Currently Exported 2'!G366=1, "have", "missing"),IF('Currently Exported 2'!G366=1, "extra", "ignore"))</f>
        <v>ignore</v>
      </c>
      <c r="H366" s="1" t="str">
        <f ca="1">IF(OR(onchangeTags!H366="white",onchangeTags!H366="yellow",onchangeTags!H366="grey"),IF('Currently Exported 2'!H366=1, "have", "missing"),IF('Currently Exported 2'!H366=1, "extra", "ignore"))</f>
        <v>ignore</v>
      </c>
      <c r="I366" s="1" t="str">
        <f ca="1">IF(OR(onchangeTags!I366="white",onchangeTags!I366="yellow",onchangeTags!I366="grey"),IF('Currently Exported 2'!I366=1, "have", "missing"),IF('Currently Exported 2'!I366=1, "extra", "ignore"))</f>
        <v>ignore</v>
      </c>
      <c r="J366" s="1" t="str">
        <f ca="1">IF(OR(onchangeTags!J366="white",onchangeTags!J366="yellow",onchangeTags!J366="grey"),IF('Currently Exported 2'!J366=1, "have", "missing"),IF('Currently Exported 2'!J366=1, "extra", "ignore"))</f>
        <v>ignore</v>
      </c>
      <c r="K366" s="1" t="str">
        <f ca="1">IF(OR(onchangeTags!K366="white",onchangeTags!K366="yellow",onchangeTags!K366="grey"),IF('Currently Exported 2'!K366=1, "have", "missing"),IF('Currently Exported 2'!K366=1, "extra", "ignore"))</f>
        <v>ignore</v>
      </c>
      <c r="L366" s="1" t="str">
        <f ca="1">IF(OR(onchangeTags!L366="white",onchangeTags!L366="yellow",onchangeTags!L366="grey"),IF('Currently Exported 2'!L366=1, "have", "missing"),IF('Currently Exported 2'!L366=1, "extra", "ignore"))</f>
        <v>ignore</v>
      </c>
      <c r="M366" s="1" t="str">
        <f ca="1">IF(OR(onchangeTags!M366="white",onchangeTags!M366="yellow",onchangeTags!M366="grey"),IF('Currently Exported 2'!M366=1, "have", "missing"),IF('Currently Exported 2'!M366=1, "extra", "ignore"))</f>
        <v>ignore</v>
      </c>
      <c r="N366" s="1" t="str">
        <f ca="1">IF(OR(onchangeTags!N366="white",onchangeTags!N366="yellow",onchangeTags!N366="grey"),IF('Currently Exported 2'!N366=1, "have", "missing"),IF('Currently Exported 2'!N366=1, "extra", "ignore"))</f>
        <v>ignore</v>
      </c>
      <c r="O366" s="1" t="str">
        <f ca="1">IF(OR(onchangeTags!O366="white",onchangeTags!O366="yellow",onchangeTags!O366="grey"),IF('Currently Exported 2'!O366=1, "have", "missing"),IF('Currently Exported 2'!O366=1, "extra", "ignore"))</f>
        <v>ignore</v>
      </c>
      <c r="P366" s="1" t="str">
        <f ca="1">IF(OR(onchangeTags!P366="white",onchangeTags!P366="yellow",onchangeTags!P366="grey"),IF('Currently Exported 2'!P366=1, "have", "missing"),IF('Currently Exported 2'!P366=1, "extra", "ignore"))</f>
        <v>ignore</v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IF(OR(onchangeTags!B367="white",onchangeTags!B367="yellow",onchangeTags!B367="grey"),IF('Currently Exported 2'!B367=1, "have", "missing"),IF('Currently Exported 2'!B367=1, "extra", "ignore"))</f>
        <v>ignore</v>
      </c>
      <c r="C367" s="1" t="str">
        <f ca="1">IF(OR(onchangeTags!C367="white",onchangeTags!C367="yellow",onchangeTags!C367="grey"),IF('Currently Exported 2'!C367=1, "have", "missing"),IF('Currently Exported 2'!C367=1, "extra", "ignore"))</f>
        <v>ignore</v>
      </c>
      <c r="D367" s="1" t="str">
        <f ca="1">IF(OR(onchangeTags!D367="white",onchangeTags!D367="yellow",onchangeTags!D367="grey"),IF('Currently Exported 2'!D367=1, "have", "missing"),IF('Currently Exported 2'!D367=1, "extra", "ignore"))</f>
        <v>ignore</v>
      </c>
      <c r="E367" s="1" t="str">
        <f ca="1">IF(OR(onchangeTags!E367="white",onchangeTags!E367="yellow",onchangeTags!E367="grey"),IF('Currently Exported 2'!E367=1, "have", "missing"),IF('Currently Exported 2'!E367=1, "extra", "ignore"))</f>
        <v>ignore</v>
      </c>
      <c r="F367" s="1" t="str">
        <f ca="1">IF(OR(onchangeTags!F367="white",onchangeTags!F367="yellow",onchangeTags!F367="grey"),IF('Currently Exported 2'!F367=1, "have", "missing"),IF('Currently Exported 2'!F367=1, "extra", "ignore"))</f>
        <v>ignore</v>
      </c>
      <c r="G367" s="1" t="str">
        <f ca="1">IF(OR(onchangeTags!G367="white",onchangeTags!G367="yellow",onchangeTags!G367="grey"),IF('Currently Exported 2'!G367=1, "have", "missing"),IF('Currently Exported 2'!G367=1, "extra", "ignore"))</f>
        <v>ignore</v>
      </c>
      <c r="H367" s="1" t="str">
        <f ca="1">IF(OR(onchangeTags!H367="white",onchangeTags!H367="yellow",onchangeTags!H367="grey"),IF('Currently Exported 2'!H367=1, "have", "missing"),IF('Currently Exported 2'!H367=1, "extra", "ignore"))</f>
        <v>ignore</v>
      </c>
      <c r="I367" s="1" t="str">
        <f ca="1">IF(OR(onchangeTags!I367="white",onchangeTags!I367="yellow",onchangeTags!I367="grey"),IF('Currently Exported 2'!I367=1, "have", "missing"),IF('Currently Exported 2'!I367=1, "extra", "ignore"))</f>
        <v>ignore</v>
      </c>
      <c r="J367" s="1" t="str">
        <f ca="1">IF(OR(onchangeTags!J367="white",onchangeTags!J367="yellow",onchangeTags!J367="grey"),IF('Currently Exported 2'!J367=1, "have", "missing"),IF('Currently Exported 2'!J367=1, "extra", "ignore"))</f>
        <v>ignore</v>
      </c>
      <c r="K367" s="1" t="str">
        <f ca="1">IF(OR(onchangeTags!K367="white",onchangeTags!K367="yellow",onchangeTags!K367="grey"),IF('Currently Exported 2'!K367=1, "have", "missing"),IF('Currently Exported 2'!K367=1, "extra", "ignore"))</f>
        <v>ignore</v>
      </c>
      <c r="L367" s="1" t="str">
        <f ca="1">IF(OR(onchangeTags!L367="white",onchangeTags!L367="yellow",onchangeTags!L367="grey"),IF('Currently Exported 2'!L367=1, "have", "missing"),IF('Currently Exported 2'!L367=1, "extra", "ignore"))</f>
        <v>ignore</v>
      </c>
      <c r="M367" s="1" t="str">
        <f ca="1">IF(OR(onchangeTags!M367="white",onchangeTags!M367="yellow",onchangeTags!M367="grey"),IF('Currently Exported 2'!M367=1, "have", "missing"),IF('Currently Exported 2'!M367=1, "extra", "ignore"))</f>
        <v>ignore</v>
      </c>
      <c r="N367" s="1" t="str">
        <f ca="1">IF(OR(onchangeTags!N367="white",onchangeTags!N367="yellow",onchangeTags!N367="grey"),IF('Currently Exported 2'!N367=1, "have", "missing"),IF('Currently Exported 2'!N367=1, "extra", "ignore"))</f>
        <v>ignore</v>
      </c>
      <c r="O367" s="1" t="str">
        <f ca="1">IF(OR(onchangeTags!O367="white",onchangeTags!O367="yellow",onchangeTags!O367="grey"),IF('Currently Exported 2'!O367=1, "have", "missing"),IF('Currently Exported 2'!O367=1, "extra", "ignore"))</f>
        <v>ignore</v>
      </c>
      <c r="P367" s="1" t="str">
        <f ca="1">IF(OR(onchangeTags!P367="white",onchangeTags!P367="yellow",onchangeTags!P367="grey"),IF('Currently Exported 2'!P367=1, "have", "missing"),IF('Currently Exported 2'!P367=1, "extra", "ignore"))</f>
        <v>extra</v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IF(OR(onchangeTags!B368="white",onchangeTags!B368="yellow",onchangeTags!B368="grey"),IF('Currently Exported 2'!B368=1, "have", "missing"),IF('Currently Exported 2'!B368=1, "extra", "ignore"))</f>
        <v>ignore</v>
      </c>
      <c r="C368" s="1" t="str">
        <f ca="1">IF(OR(onchangeTags!C368="white",onchangeTags!C368="yellow",onchangeTags!C368="grey"),IF('Currently Exported 2'!C368=1, "have", "missing"),IF('Currently Exported 2'!C368=1, "extra", "ignore"))</f>
        <v>ignore</v>
      </c>
      <c r="D368" s="1" t="str">
        <f ca="1">IF(OR(onchangeTags!D368="white",onchangeTags!D368="yellow",onchangeTags!D368="grey"),IF('Currently Exported 2'!D368=1, "have", "missing"),IF('Currently Exported 2'!D368=1, "extra", "ignore"))</f>
        <v>ignore</v>
      </c>
      <c r="E368" s="1" t="str">
        <f ca="1">IF(OR(onchangeTags!E368="white",onchangeTags!E368="yellow",onchangeTags!E368="grey"),IF('Currently Exported 2'!E368=1, "have", "missing"),IF('Currently Exported 2'!E368=1, "extra", "ignore"))</f>
        <v>ignore</v>
      </c>
      <c r="F368" s="1" t="str">
        <f ca="1">IF(OR(onchangeTags!F368="white",onchangeTags!F368="yellow",onchangeTags!F368="grey"),IF('Currently Exported 2'!F368=1, "have", "missing"),IF('Currently Exported 2'!F368=1, "extra", "ignore"))</f>
        <v>ignore</v>
      </c>
      <c r="G368" s="1" t="str">
        <f ca="1">IF(OR(onchangeTags!G368="white",onchangeTags!G368="yellow",onchangeTags!G368="grey"),IF('Currently Exported 2'!G368=1, "have", "missing"),IF('Currently Exported 2'!G368=1, "extra", "ignore"))</f>
        <v>ignore</v>
      </c>
      <c r="H368" s="1" t="str">
        <f ca="1">IF(OR(onchangeTags!H368="white",onchangeTags!H368="yellow",onchangeTags!H368="grey"),IF('Currently Exported 2'!H368=1, "have", "missing"),IF('Currently Exported 2'!H368=1, "extra", "ignore"))</f>
        <v>ignore</v>
      </c>
      <c r="I368" s="1" t="str">
        <f ca="1">IF(OR(onchangeTags!I368="white",onchangeTags!I368="yellow",onchangeTags!I368="grey"),IF('Currently Exported 2'!I368=1, "have", "missing"),IF('Currently Exported 2'!I368=1, "extra", "ignore"))</f>
        <v>ignore</v>
      </c>
      <c r="J368" s="1" t="str">
        <f ca="1">IF(OR(onchangeTags!J368="white",onchangeTags!J368="yellow",onchangeTags!J368="grey"),IF('Currently Exported 2'!J368=1, "have", "missing"),IF('Currently Exported 2'!J368=1, "extra", "ignore"))</f>
        <v>ignore</v>
      </c>
      <c r="K368" s="1" t="str">
        <f ca="1">IF(OR(onchangeTags!K368="white",onchangeTags!K368="yellow",onchangeTags!K368="grey"),IF('Currently Exported 2'!K368=1, "have", "missing"),IF('Currently Exported 2'!K368=1, "extra", "ignore"))</f>
        <v>ignore</v>
      </c>
      <c r="L368" s="1" t="str">
        <f ca="1">IF(OR(onchangeTags!L368="white",onchangeTags!L368="yellow",onchangeTags!L368="grey"),IF('Currently Exported 2'!L368=1, "have", "missing"),IF('Currently Exported 2'!L368=1, "extra", "ignore"))</f>
        <v>ignore</v>
      </c>
      <c r="M368" s="1" t="str">
        <f ca="1">IF(OR(onchangeTags!M368="white",onchangeTags!M368="yellow",onchangeTags!M368="grey"),IF('Currently Exported 2'!M368=1, "have", "missing"),IF('Currently Exported 2'!M368=1, "extra", "ignore"))</f>
        <v>ignore</v>
      </c>
      <c r="N368" s="1" t="str">
        <f ca="1">IF(OR(onchangeTags!N368="white",onchangeTags!N368="yellow",onchangeTags!N368="grey"),IF('Currently Exported 2'!N368=1, "have", "missing"),IF('Currently Exported 2'!N368=1, "extra", "ignore"))</f>
        <v>ignore</v>
      </c>
      <c r="O368" s="1" t="str">
        <f ca="1">IF(OR(onchangeTags!O368="white",onchangeTags!O368="yellow",onchangeTags!O368="grey"),IF('Currently Exported 2'!O368=1, "have", "missing"),IF('Currently Exported 2'!O368=1, "extra", "ignore"))</f>
        <v>ignore</v>
      </c>
      <c r="P368" s="1" t="str">
        <f ca="1">IF(OR(onchangeTags!P368="white",onchangeTags!P368="yellow",onchangeTags!P368="grey"),IF('Currently Exported 2'!P368=1, "have", "missing"),IF('Currently Exported 2'!P368=1, "extra", "ignore"))</f>
        <v>ignore</v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IF(OR(onchangeTags!B369="white",onchangeTags!B369="yellow",onchangeTags!B369="grey"),IF('Currently Exported 2'!B369=1, "have", "missing"),IF('Currently Exported 2'!B369=1, "extra", "ignore"))</f>
        <v>ignore</v>
      </c>
      <c r="C369" s="1" t="str">
        <f ca="1">IF(OR(onchangeTags!C369="white",onchangeTags!C369="yellow",onchangeTags!C369="grey"),IF('Currently Exported 2'!C369=1, "have", "missing"),IF('Currently Exported 2'!C369=1, "extra", "ignore"))</f>
        <v>ignore</v>
      </c>
      <c r="D369" s="1" t="str">
        <f ca="1">IF(OR(onchangeTags!D369="white",onchangeTags!D369="yellow",onchangeTags!D369="grey"),IF('Currently Exported 2'!D369=1, "have", "missing"),IF('Currently Exported 2'!D369=1, "extra", "ignore"))</f>
        <v>have</v>
      </c>
      <c r="E369" s="1" t="str">
        <f ca="1">IF(OR(onchangeTags!E369="white",onchangeTags!E369="yellow",onchangeTags!E369="grey"),IF('Currently Exported 2'!E369=1, "have", "missing"),IF('Currently Exported 2'!E369=1, "extra", "ignore"))</f>
        <v>have</v>
      </c>
      <c r="F369" s="1" t="str">
        <f ca="1">IF(OR(onchangeTags!F369="white",onchangeTags!F369="yellow",onchangeTags!F369="grey"),IF('Currently Exported 2'!F369=1, "have", "missing"),IF('Currently Exported 2'!F369=1, "extra", "ignore"))</f>
        <v>have</v>
      </c>
      <c r="G369" s="1" t="str">
        <f ca="1">IF(OR(onchangeTags!G369="white",onchangeTags!G369="yellow",onchangeTags!G369="grey"),IF('Currently Exported 2'!G369=1, "have", "missing"),IF('Currently Exported 2'!G369=1, "extra", "ignore"))</f>
        <v>have</v>
      </c>
      <c r="H369" s="1" t="str">
        <f ca="1">IF(OR(onchangeTags!H369="white",onchangeTags!H369="yellow",onchangeTags!H369="grey"),IF('Currently Exported 2'!H369=1, "have", "missing"),IF('Currently Exported 2'!H369=1, "extra", "ignore"))</f>
        <v>have</v>
      </c>
      <c r="I369" s="1" t="str">
        <f ca="1">IF(OR(onchangeTags!I369="white",onchangeTags!I369="yellow",onchangeTags!I369="grey"),IF('Currently Exported 2'!I369=1, "have", "missing"),IF('Currently Exported 2'!I369=1, "extra", "ignore"))</f>
        <v>have</v>
      </c>
      <c r="J369" s="1" t="str">
        <f ca="1">IF(OR(onchangeTags!J369="white",onchangeTags!J369="yellow",onchangeTags!J369="grey"),IF('Currently Exported 2'!J369=1, "have", "missing"),IF('Currently Exported 2'!J369=1, "extra", "ignore"))</f>
        <v>have</v>
      </c>
      <c r="K369" s="1" t="str">
        <f ca="1">IF(OR(onchangeTags!K369="white",onchangeTags!K369="yellow",onchangeTags!K369="grey"),IF('Currently Exported 2'!K369=1, "have", "missing"),IF('Currently Exported 2'!K369=1, "extra", "ignore"))</f>
        <v>have</v>
      </c>
      <c r="L369" s="1" t="str">
        <f ca="1">IF(OR(onchangeTags!L369="white",onchangeTags!L369="yellow",onchangeTags!L369="grey"),IF('Currently Exported 2'!L369=1, "have", "missing"),IF('Currently Exported 2'!L369=1, "extra", "ignore"))</f>
        <v>have</v>
      </c>
      <c r="M369" s="1" t="str">
        <f ca="1">IF(OR(onchangeTags!M369="white",onchangeTags!M369="yellow",onchangeTags!M369="grey"),IF('Currently Exported 2'!M369=1, "have", "missing"),IF('Currently Exported 2'!M369=1, "extra", "ignore"))</f>
        <v>have</v>
      </c>
      <c r="N369" s="1" t="str">
        <f ca="1">IF(OR(onchangeTags!N369="white",onchangeTags!N369="yellow",onchangeTags!N369="grey"),IF('Currently Exported 2'!N369=1, "have", "missing"),IF('Currently Exported 2'!N369=1, "extra", "ignore"))</f>
        <v>have</v>
      </c>
      <c r="O369" s="1" t="str">
        <f ca="1">IF(OR(onchangeTags!O369="white",onchangeTags!O369="yellow",onchangeTags!O369="grey"),IF('Currently Exported 2'!O369=1, "have", "missing"),IF('Currently Exported 2'!O369=1, "extra", "ignore"))</f>
        <v>have</v>
      </c>
      <c r="P369" s="1" t="str">
        <f ca="1">IF(OR(onchangeTags!P369="white",onchangeTags!P369="yellow",onchangeTags!P369="grey"),IF('Currently Exported 2'!P369=1, "have", "missing"),IF('Currently Exported 2'!P369=1, "extra", "ignore"))</f>
        <v>ignore</v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IF(OR(onchangeTags!B370="white",onchangeTags!B370="yellow",onchangeTags!B370="grey"),IF('Currently Exported 2'!B370=1, "have", "missing"),IF('Currently Exported 2'!B370=1, "extra", "ignore"))</f>
        <v>ignore</v>
      </c>
      <c r="C370" s="1" t="str">
        <f ca="1">IF(OR(onchangeTags!C370="white",onchangeTags!C370="yellow",onchangeTags!C370="grey"),IF('Currently Exported 2'!C370=1, "have", "missing"),IF('Currently Exported 2'!C370=1, "extra", "ignore"))</f>
        <v>ignore</v>
      </c>
      <c r="D370" s="1" t="str">
        <f ca="1">IF(OR(onchangeTags!D370="white",onchangeTags!D370="yellow",onchangeTags!D370="grey"),IF('Currently Exported 2'!D370=1, "have", "missing"),IF('Currently Exported 2'!D370=1, "extra", "ignore"))</f>
        <v>extra</v>
      </c>
      <c r="E370" s="1" t="str">
        <f ca="1">IF(OR(onchangeTags!E370="white",onchangeTags!E370="yellow",onchangeTags!E370="grey"),IF('Currently Exported 2'!E370=1, "have", "missing"),IF('Currently Exported 2'!E370=1, "extra", "ignore"))</f>
        <v>extra</v>
      </c>
      <c r="F370" s="1" t="str">
        <f ca="1">IF(OR(onchangeTags!F370="white",onchangeTags!F370="yellow",onchangeTags!F370="grey"),IF('Currently Exported 2'!F370=1, "have", "missing"),IF('Currently Exported 2'!F370=1, "extra", "ignore"))</f>
        <v>extra</v>
      </c>
      <c r="G370" s="1" t="str">
        <f ca="1">IF(OR(onchangeTags!G370="white",onchangeTags!G370="yellow",onchangeTags!G370="grey"),IF('Currently Exported 2'!G370=1, "have", "missing"),IF('Currently Exported 2'!G370=1, "extra", "ignore"))</f>
        <v>extra</v>
      </c>
      <c r="H370" s="1" t="str">
        <f ca="1">IF(OR(onchangeTags!H370="white",onchangeTags!H370="yellow",onchangeTags!H370="grey"),IF('Currently Exported 2'!H370=1, "have", "missing"),IF('Currently Exported 2'!H370=1, "extra", "ignore"))</f>
        <v>extra</v>
      </c>
      <c r="I370" s="1" t="str">
        <f ca="1">IF(OR(onchangeTags!I370="white",onchangeTags!I370="yellow",onchangeTags!I370="grey"),IF('Currently Exported 2'!I370=1, "have", "missing"),IF('Currently Exported 2'!I370=1, "extra", "ignore"))</f>
        <v>extra</v>
      </c>
      <c r="J370" s="1" t="str">
        <f ca="1">IF(OR(onchangeTags!J370="white",onchangeTags!J370="yellow",onchangeTags!J370="grey"),IF('Currently Exported 2'!J370=1, "have", "missing"),IF('Currently Exported 2'!J370=1, "extra", "ignore"))</f>
        <v>extra</v>
      </c>
      <c r="K370" s="1" t="str">
        <f ca="1">IF(OR(onchangeTags!K370="white",onchangeTags!K370="yellow",onchangeTags!K370="grey"),IF('Currently Exported 2'!K370=1, "have", "missing"),IF('Currently Exported 2'!K370=1, "extra", "ignore"))</f>
        <v>extra</v>
      </c>
      <c r="L370" s="1" t="str">
        <f ca="1">IF(OR(onchangeTags!L370="white",onchangeTags!L370="yellow",onchangeTags!L370="grey"),IF('Currently Exported 2'!L370=1, "have", "missing"),IF('Currently Exported 2'!L370=1, "extra", "ignore"))</f>
        <v>extra</v>
      </c>
      <c r="M370" s="1" t="str">
        <f ca="1">IF(OR(onchangeTags!M370="white",onchangeTags!M370="yellow",onchangeTags!M370="grey"),IF('Currently Exported 2'!M370=1, "have", "missing"),IF('Currently Exported 2'!M370=1, "extra", "ignore"))</f>
        <v>extra</v>
      </c>
      <c r="N370" s="1" t="str">
        <f ca="1">IF(OR(onchangeTags!N370="white",onchangeTags!N370="yellow",onchangeTags!N370="grey"),IF('Currently Exported 2'!N370=1, "have", "missing"),IF('Currently Exported 2'!N370=1, "extra", "ignore"))</f>
        <v>extra</v>
      </c>
      <c r="O370" s="1" t="str">
        <f ca="1">IF(OR(onchangeTags!O370="white",onchangeTags!O370="yellow",onchangeTags!O370="grey"),IF('Currently Exported 2'!O370=1, "have", "missing"),IF('Currently Exported 2'!O370=1, "extra", "ignore"))</f>
        <v>extra</v>
      </c>
      <c r="P370" s="1" t="str">
        <f ca="1">IF(OR(onchangeTags!P370="white",onchangeTags!P370="yellow",onchangeTags!P370="grey"),IF('Currently Exported 2'!P370=1, "have", "missing"),IF('Currently Exported 2'!P370=1, "extra", "ignore"))</f>
        <v>ignore</v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IF(OR(onchangeTags!B371="white",onchangeTags!B371="yellow",onchangeTags!B371="grey"),IF('Currently Exported 2'!B371=1, "have", "missing"),IF('Currently Exported 2'!B371=1, "extra", "ignore"))</f>
        <v>ignore</v>
      </c>
      <c r="C371" s="1" t="str">
        <f ca="1">IF(OR(onchangeTags!C371="white",onchangeTags!C371="yellow",onchangeTags!C371="grey"),IF('Currently Exported 2'!C371=1, "have", "missing"),IF('Currently Exported 2'!C371=1, "extra", "ignore"))</f>
        <v>ignore</v>
      </c>
      <c r="D371" s="1" t="str">
        <f ca="1">IF(OR(onchangeTags!D371="white",onchangeTags!D371="yellow",onchangeTags!D371="grey"),IF('Currently Exported 2'!D371=1, "have", "missing"),IF('Currently Exported 2'!D371=1, "extra", "ignore"))</f>
        <v>ignore</v>
      </c>
      <c r="E371" s="1" t="str">
        <f ca="1">IF(OR(onchangeTags!E371="white",onchangeTags!E371="yellow",onchangeTags!E371="grey"),IF('Currently Exported 2'!E371=1, "have", "missing"),IF('Currently Exported 2'!E371=1, "extra", "ignore"))</f>
        <v>ignore</v>
      </c>
      <c r="F371" s="1" t="str">
        <f ca="1">IF(OR(onchangeTags!F371="white",onchangeTags!F371="yellow",onchangeTags!F371="grey"),IF('Currently Exported 2'!F371=1, "have", "missing"),IF('Currently Exported 2'!F371=1, "extra", "ignore"))</f>
        <v>ignore</v>
      </c>
      <c r="G371" s="1" t="str">
        <f ca="1">IF(OR(onchangeTags!G371="white",onchangeTags!G371="yellow",onchangeTags!G371="grey"),IF('Currently Exported 2'!G371=1, "have", "missing"),IF('Currently Exported 2'!G371=1, "extra", "ignore"))</f>
        <v>ignore</v>
      </c>
      <c r="H371" s="1" t="str">
        <f ca="1">IF(OR(onchangeTags!H371="white",onchangeTags!H371="yellow",onchangeTags!H371="grey"),IF('Currently Exported 2'!H371=1, "have", "missing"),IF('Currently Exported 2'!H371=1, "extra", "ignore"))</f>
        <v>ignore</v>
      </c>
      <c r="I371" s="1" t="str">
        <f ca="1">IF(OR(onchangeTags!I371="white",onchangeTags!I371="yellow",onchangeTags!I371="grey"),IF('Currently Exported 2'!I371=1, "have", "missing"),IF('Currently Exported 2'!I371=1, "extra", "ignore"))</f>
        <v>ignore</v>
      </c>
      <c r="J371" s="1" t="str">
        <f ca="1">IF(OR(onchangeTags!J371="white",onchangeTags!J371="yellow",onchangeTags!J371="grey"),IF('Currently Exported 2'!J371=1, "have", "missing"),IF('Currently Exported 2'!J371=1, "extra", "ignore"))</f>
        <v>ignore</v>
      </c>
      <c r="K371" s="1" t="str">
        <f ca="1">IF(OR(onchangeTags!K371="white",onchangeTags!K371="yellow",onchangeTags!K371="grey"),IF('Currently Exported 2'!K371=1, "have", "missing"),IF('Currently Exported 2'!K371=1, "extra", "ignore"))</f>
        <v>ignore</v>
      </c>
      <c r="L371" s="1" t="str">
        <f ca="1">IF(OR(onchangeTags!L371="white",onchangeTags!L371="yellow",onchangeTags!L371="grey"),IF('Currently Exported 2'!L371=1, "have", "missing"),IF('Currently Exported 2'!L371=1, "extra", "ignore"))</f>
        <v>ignore</v>
      </c>
      <c r="M371" s="1" t="str">
        <f ca="1">IF(OR(onchangeTags!M371="white",onchangeTags!M371="yellow",onchangeTags!M371="grey"),IF('Currently Exported 2'!M371=1, "have", "missing"),IF('Currently Exported 2'!M371=1, "extra", "ignore"))</f>
        <v>ignore</v>
      </c>
      <c r="N371" s="1" t="str">
        <f ca="1">IF(OR(onchangeTags!N371="white",onchangeTags!N371="yellow",onchangeTags!N371="grey"),IF('Currently Exported 2'!N371=1, "have", "missing"),IF('Currently Exported 2'!N371=1, "extra", "ignore"))</f>
        <v>ignore</v>
      </c>
      <c r="O371" s="1" t="str">
        <f ca="1">IF(OR(onchangeTags!O371="white",onchangeTags!O371="yellow",onchangeTags!O371="grey"),IF('Currently Exported 2'!O371=1, "have", "missing"),IF('Currently Exported 2'!O371=1, "extra", "ignore"))</f>
        <v>ignore</v>
      </c>
      <c r="P371" s="1" t="str">
        <f ca="1">IF(OR(onchangeTags!P371="white",onchangeTags!P371="yellow",onchangeTags!P371="grey"),IF('Currently Exported 2'!P371=1, "have", "missing"),IF('Currently Exported 2'!P371=1, "extra", "ignore"))</f>
        <v>ignore</v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IF(OR(onchangeTags!B372="white",onchangeTags!B372="yellow",onchangeTags!B372="grey"),IF('Currently Exported 2'!B372=1, "have", "missing"),IF('Currently Exported 2'!B372=1, "extra", "ignore"))</f>
        <v>ignore</v>
      </c>
      <c r="C372" s="1" t="str">
        <f ca="1">IF(OR(onchangeTags!C372="white",onchangeTags!C372="yellow",onchangeTags!C372="grey"),IF('Currently Exported 2'!C372=1, "have", "missing"),IF('Currently Exported 2'!C372=1, "extra", "ignore"))</f>
        <v>ignore</v>
      </c>
      <c r="D372" s="1" t="str">
        <f ca="1">IF(OR(onchangeTags!D372="white",onchangeTags!D372="yellow",onchangeTags!D372="grey"),IF('Currently Exported 2'!D372=1, "have", "missing"),IF('Currently Exported 2'!D372=1, "extra", "ignore"))</f>
        <v>ignore</v>
      </c>
      <c r="E372" s="1" t="str">
        <f ca="1">IF(OR(onchangeTags!E372="white",onchangeTags!E372="yellow",onchangeTags!E372="grey"),IF('Currently Exported 2'!E372=1, "have", "missing"),IF('Currently Exported 2'!E372=1, "extra", "ignore"))</f>
        <v>ignore</v>
      </c>
      <c r="F372" s="1" t="str">
        <f ca="1">IF(OR(onchangeTags!F372="white",onchangeTags!F372="yellow",onchangeTags!F372="grey"),IF('Currently Exported 2'!F372=1, "have", "missing"),IF('Currently Exported 2'!F372=1, "extra", "ignore"))</f>
        <v>ignore</v>
      </c>
      <c r="G372" s="1" t="str">
        <f ca="1">IF(OR(onchangeTags!G372="white",onchangeTags!G372="yellow",onchangeTags!G372="grey"),IF('Currently Exported 2'!G372=1, "have", "missing"),IF('Currently Exported 2'!G372=1, "extra", "ignore"))</f>
        <v>ignore</v>
      </c>
      <c r="H372" s="1" t="str">
        <f ca="1">IF(OR(onchangeTags!H372="white",onchangeTags!H372="yellow",onchangeTags!H372="grey"),IF('Currently Exported 2'!H372=1, "have", "missing"),IF('Currently Exported 2'!H372=1, "extra", "ignore"))</f>
        <v>ignore</v>
      </c>
      <c r="I372" s="1" t="str">
        <f ca="1">IF(OR(onchangeTags!I372="white",onchangeTags!I372="yellow",onchangeTags!I372="grey"),IF('Currently Exported 2'!I372=1, "have", "missing"),IF('Currently Exported 2'!I372=1, "extra", "ignore"))</f>
        <v>ignore</v>
      </c>
      <c r="J372" s="1" t="str">
        <f ca="1">IF(OR(onchangeTags!J372="white",onchangeTags!J372="yellow",onchangeTags!J372="grey"),IF('Currently Exported 2'!J372=1, "have", "missing"),IF('Currently Exported 2'!J372=1, "extra", "ignore"))</f>
        <v>ignore</v>
      </c>
      <c r="K372" s="1" t="str">
        <f ca="1">IF(OR(onchangeTags!K372="white",onchangeTags!K372="yellow",onchangeTags!K372="grey"),IF('Currently Exported 2'!K372=1, "have", "missing"),IF('Currently Exported 2'!K372=1, "extra", "ignore"))</f>
        <v>ignore</v>
      </c>
      <c r="L372" s="1" t="str">
        <f ca="1">IF(OR(onchangeTags!L372="white",onchangeTags!L372="yellow",onchangeTags!L372="grey"),IF('Currently Exported 2'!L372=1, "have", "missing"),IF('Currently Exported 2'!L372=1, "extra", "ignore"))</f>
        <v>ignore</v>
      </c>
      <c r="M372" s="1" t="str">
        <f ca="1">IF(OR(onchangeTags!M372="white",onchangeTags!M372="yellow",onchangeTags!M372="grey"),IF('Currently Exported 2'!M372=1, "have", "missing"),IF('Currently Exported 2'!M372=1, "extra", "ignore"))</f>
        <v>ignore</v>
      </c>
      <c r="N372" s="1" t="str">
        <f ca="1">IF(OR(onchangeTags!N372="white",onchangeTags!N372="yellow",onchangeTags!N372="grey"),IF('Currently Exported 2'!N372=1, "have", "missing"),IF('Currently Exported 2'!N372=1, "extra", "ignore"))</f>
        <v>ignore</v>
      </c>
      <c r="O372" s="1" t="str">
        <f ca="1">IF(OR(onchangeTags!O372="white",onchangeTags!O372="yellow",onchangeTags!O372="grey"),IF('Currently Exported 2'!O372=1, "have", "missing"),IF('Currently Exported 2'!O372=1, "extra", "ignore"))</f>
        <v>ignore</v>
      </c>
      <c r="P372" s="1" t="str">
        <f ca="1">IF(OR(onchangeTags!P372="white",onchangeTags!P372="yellow",onchangeTags!P372="grey"),IF('Currently Exported 2'!P372=1, "have", "missing"),IF('Currently Exported 2'!P372=1, "extra", "ignore"))</f>
        <v>extra</v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IF(OR(onchangeTags!B373="white",onchangeTags!B373="yellow",onchangeTags!B373="grey"),IF('Currently Exported 2'!B373=1, "have", "missing"),IF('Currently Exported 2'!B373=1, "extra", "ignore"))</f>
        <v>ignore</v>
      </c>
      <c r="C373" s="1" t="str">
        <f ca="1">IF(OR(onchangeTags!C373="white",onchangeTags!C373="yellow",onchangeTags!C373="grey"),IF('Currently Exported 2'!C373=1, "have", "missing"),IF('Currently Exported 2'!C373=1, "extra", "ignore"))</f>
        <v>ignore</v>
      </c>
      <c r="D373" s="1" t="str">
        <f ca="1">IF(OR(onchangeTags!D373="white",onchangeTags!D373="yellow",onchangeTags!D373="grey"),IF('Currently Exported 2'!D373=1, "have", "missing"),IF('Currently Exported 2'!D373=1, "extra", "ignore"))</f>
        <v>ignore</v>
      </c>
      <c r="E373" s="1" t="str">
        <f ca="1">IF(OR(onchangeTags!E373="white",onchangeTags!E373="yellow",onchangeTags!E373="grey"),IF('Currently Exported 2'!E373=1, "have", "missing"),IF('Currently Exported 2'!E373=1, "extra", "ignore"))</f>
        <v>ignore</v>
      </c>
      <c r="F373" s="1" t="str">
        <f ca="1">IF(OR(onchangeTags!F373="white",onchangeTags!F373="yellow",onchangeTags!F373="grey"),IF('Currently Exported 2'!F373=1, "have", "missing"),IF('Currently Exported 2'!F373=1, "extra", "ignore"))</f>
        <v>ignore</v>
      </c>
      <c r="G373" s="1" t="str">
        <f ca="1">IF(OR(onchangeTags!G373="white",onchangeTags!G373="yellow",onchangeTags!G373="grey"),IF('Currently Exported 2'!G373=1, "have", "missing"),IF('Currently Exported 2'!G373=1, "extra", "ignore"))</f>
        <v>ignore</v>
      </c>
      <c r="H373" s="1" t="str">
        <f ca="1">IF(OR(onchangeTags!H373="white",onchangeTags!H373="yellow",onchangeTags!H373="grey"),IF('Currently Exported 2'!H373=1, "have", "missing"),IF('Currently Exported 2'!H373=1, "extra", "ignore"))</f>
        <v>ignore</v>
      </c>
      <c r="I373" s="1" t="str">
        <f ca="1">IF(OR(onchangeTags!I373="white",onchangeTags!I373="yellow",onchangeTags!I373="grey"),IF('Currently Exported 2'!I373=1, "have", "missing"),IF('Currently Exported 2'!I373=1, "extra", "ignore"))</f>
        <v>ignore</v>
      </c>
      <c r="J373" s="1" t="str">
        <f ca="1">IF(OR(onchangeTags!J373="white",onchangeTags!J373="yellow",onchangeTags!J373="grey"),IF('Currently Exported 2'!J373=1, "have", "missing"),IF('Currently Exported 2'!J373=1, "extra", "ignore"))</f>
        <v>ignore</v>
      </c>
      <c r="K373" s="1" t="str">
        <f ca="1">IF(OR(onchangeTags!K373="white",onchangeTags!K373="yellow",onchangeTags!K373="grey"),IF('Currently Exported 2'!K373=1, "have", "missing"),IF('Currently Exported 2'!K373=1, "extra", "ignore"))</f>
        <v>ignore</v>
      </c>
      <c r="L373" s="1" t="str">
        <f ca="1">IF(OR(onchangeTags!L373="white",onchangeTags!L373="yellow",onchangeTags!L373="grey"),IF('Currently Exported 2'!L373=1, "have", "missing"),IF('Currently Exported 2'!L373=1, "extra", "ignore"))</f>
        <v>ignore</v>
      </c>
      <c r="M373" s="1" t="str">
        <f ca="1">IF(OR(onchangeTags!M373="white",onchangeTags!M373="yellow",onchangeTags!M373="grey"),IF('Currently Exported 2'!M373=1, "have", "missing"),IF('Currently Exported 2'!M373=1, "extra", "ignore"))</f>
        <v>ignore</v>
      </c>
      <c r="N373" s="1" t="str">
        <f ca="1">IF(OR(onchangeTags!N373="white",onchangeTags!N373="yellow",onchangeTags!N373="grey"),IF('Currently Exported 2'!N373=1, "have", "missing"),IF('Currently Exported 2'!N373=1, "extra", "ignore"))</f>
        <v>ignore</v>
      </c>
      <c r="O373" s="1" t="str">
        <f ca="1">IF(OR(onchangeTags!O373="white",onchangeTags!O373="yellow",onchangeTags!O373="grey"),IF('Currently Exported 2'!O373=1, "have", "missing"),IF('Currently Exported 2'!O373=1, "extra", "ignore"))</f>
        <v>ignore</v>
      </c>
      <c r="P373" s="1" t="str">
        <f ca="1">IF(OR(onchangeTags!P373="white",onchangeTags!P373="yellow",onchangeTags!P373="grey"),IF('Currently Exported 2'!P373=1, "have", "missing"),IF('Currently Exported 2'!P373=1, "extra", "ignore"))</f>
        <v>extra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IF(OR(onchangeTags!B374="white",onchangeTags!B374="yellow",onchangeTags!B374="grey"),IF('Currently Exported 2'!B374=1, "have", "missing"),IF('Currently Exported 2'!B374=1, "extra", "ignore"))</f>
        <v>ignore</v>
      </c>
      <c r="C374" s="1" t="str">
        <f ca="1">IF(OR(onchangeTags!C374="white",onchangeTags!C374="yellow",onchangeTags!C374="grey"),IF('Currently Exported 2'!C374=1, "have", "missing"),IF('Currently Exported 2'!C374=1, "extra", "ignore"))</f>
        <v>ignore</v>
      </c>
      <c r="D374" s="1" t="str">
        <f ca="1">IF(OR(onchangeTags!D374="white",onchangeTags!D374="yellow",onchangeTags!D374="grey"),IF('Currently Exported 2'!D374=1, "have", "missing"),IF('Currently Exported 2'!D374=1, "extra", "ignore"))</f>
        <v>have</v>
      </c>
      <c r="E374" s="1" t="str">
        <f ca="1">IF(OR(onchangeTags!E374="white",onchangeTags!E374="yellow",onchangeTags!E374="grey"),IF('Currently Exported 2'!E374=1, "have", "missing"),IF('Currently Exported 2'!E374=1, "extra", "ignore"))</f>
        <v>have</v>
      </c>
      <c r="F374" s="1" t="str">
        <f ca="1">IF(OR(onchangeTags!F374="white",onchangeTags!F374="yellow",onchangeTags!F374="grey"),IF('Currently Exported 2'!F374=1, "have", "missing"),IF('Currently Exported 2'!F374=1, "extra", "ignore"))</f>
        <v>have</v>
      </c>
      <c r="G374" s="1" t="str">
        <f ca="1">IF(OR(onchangeTags!G374="white",onchangeTags!G374="yellow",onchangeTags!G374="grey"),IF('Currently Exported 2'!G374=1, "have", "missing"),IF('Currently Exported 2'!G374=1, "extra", "ignore"))</f>
        <v>have</v>
      </c>
      <c r="H374" s="1" t="str">
        <f ca="1">IF(OR(onchangeTags!H374="white",onchangeTags!H374="yellow",onchangeTags!H374="grey"),IF('Currently Exported 2'!H374=1, "have", "missing"),IF('Currently Exported 2'!H374=1, "extra", "ignore"))</f>
        <v>have</v>
      </c>
      <c r="I374" s="1" t="str">
        <f ca="1">IF(OR(onchangeTags!I374="white",onchangeTags!I374="yellow",onchangeTags!I374="grey"),IF('Currently Exported 2'!I374=1, "have", "missing"),IF('Currently Exported 2'!I374=1, "extra", "ignore"))</f>
        <v>have</v>
      </c>
      <c r="J374" s="1" t="str">
        <f ca="1">IF(OR(onchangeTags!J374="white",onchangeTags!J374="yellow",onchangeTags!J374="grey"),IF('Currently Exported 2'!J374=1, "have", "missing"),IF('Currently Exported 2'!J374=1, "extra", "ignore"))</f>
        <v>have</v>
      </c>
      <c r="K374" s="1" t="str">
        <f ca="1">IF(OR(onchangeTags!K374="white",onchangeTags!K374="yellow",onchangeTags!K374="grey"),IF('Currently Exported 2'!K374=1, "have", "missing"),IF('Currently Exported 2'!K374=1, "extra", "ignore"))</f>
        <v>have</v>
      </c>
      <c r="L374" s="1" t="str">
        <f ca="1">IF(OR(onchangeTags!L374="white",onchangeTags!L374="yellow",onchangeTags!L374="grey"),IF('Currently Exported 2'!L374=1, "have", "missing"),IF('Currently Exported 2'!L374=1, "extra", "ignore"))</f>
        <v>have</v>
      </c>
      <c r="M374" s="1" t="str">
        <f ca="1">IF(OR(onchangeTags!M374="white",onchangeTags!M374="yellow",onchangeTags!M374="grey"),IF('Currently Exported 2'!M374=1, "have", "missing"),IF('Currently Exported 2'!M374=1, "extra", "ignore"))</f>
        <v>have</v>
      </c>
      <c r="N374" s="1" t="str">
        <f ca="1">IF(OR(onchangeTags!N374="white",onchangeTags!N374="yellow",onchangeTags!N374="grey"),IF('Currently Exported 2'!N374=1, "have", "missing"),IF('Currently Exported 2'!N374=1, "extra", "ignore"))</f>
        <v>have</v>
      </c>
      <c r="O374" s="1" t="str">
        <f ca="1">IF(OR(onchangeTags!O374="white",onchangeTags!O374="yellow",onchangeTags!O374="grey"),IF('Currently Exported 2'!O374=1, "have", "missing"),IF('Currently Exported 2'!O374=1, "extra", "ignore"))</f>
        <v>have</v>
      </c>
      <c r="P374" s="1" t="str">
        <f ca="1">IF(OR(onchangeTags!P374="white",onchangeTags!P374="yellow",onchangeTags!P374="grey"),IF('Currently Exported 2'!P374=1, "have", "missing"),IF('Currently Exported 2'!P374=1, "extra", "ignore"))</f>
        <v>ignore</v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IF(OR(onchangeTags!B375="white",onchangeTags!B375="yellow",onchangeTags!B375="grey"),IF('Currently Exported 2'!B375=1, "have", "missing"),IF('Currently Exported 2'!B375=1, "extra", "ignore"))</f>
        <v>ignore</v>
      </c>
      <c r="C375" s="1" t="str">
        <f ca="1">IF(OR(onchangeTags!C375="white",onchangeTags!C375="yellow",onchangeTags!C375="grey"),IF('Currently Exported 2'!C375=1, "have", "missing"),IF('Currently Exported 2'!C375=1, "extra", "ignore"))</f>
        <v>ignore</v>
      </c>
      <c r="D375" s="1" t="str">
        <f ca="1">IF(OR(onchangeTags!D375="white",onchangeTags!D375="yellow",onchangeTags!D375="grey"),IF('Currently Exported 2'!D375=1, "have", "missing"),IF('Currently Exported 2'!D375=1, "extra", "ignore"))</f>
        <v>ignore</v>
      </c>
      <c r="E375" s="1" t="str">
        <f ca="1">IF(OR(onchangeTags!E375="white",onchangeTags!E375="yellow",onchangeTags!E375="grey"),IF('Currently Exported 2'!E375=1, "have", "missing"),IF('Currently Exported 2'!E375=1, "extra", "ignore"))</f>
        <v>ignore</v>
      </c>
      <c r="F375" s="1" t="str">
        <f ca="1">IF(OR(onchangeTags!F375="white",onchangeTags!F375="yellow",onchangeTags!F375="grey"),IF('Currently Exported 2'!F375=1, "have", "missing"),IF('Currently Exported 2'!F375=1, "extra", "ignore"))</f>
        <v>ignore</v>
      </c>
      <c r="G375" s="1" t="str">
        <f ca="1">IF(OR(onchangeTags!G375="white",onchangeTags!G375="yellow",onchangeTags!G375="grey"),IF('Currently Exported 2'!G375=1, "have", "missing"),IF('Currently Exported 2'!G375=1, "extra", "ignore"))</f>
        <v>ignore</v>
      </c>
      <c r="H375" s="1" t="str">
        <f ca="1">IF(OR(onchangeTags!H375="white",onchangeTags!H375="yellow",onchangeTags!H375="grey"),IF('Currently Exported 2'!H375=1, "have", "missing"),IF('Currently Exported 2'!H375=1, "extra", "ignore"))</f>
        <v>ignore</v>
      </c>
      <c r="I375" s="1" t="str">
        <f ca="1">IF(OR(onchangeTags!I375="white",onchangeTags!I375="yellow",onchangeTags!I375="grey"),IF('Currently Exported 2'!I375=1, "have", "missing"),IF('Currently Exported 2'!I375=1, "extra", "ignore"))</f>
        <v>ignore</v>
      </c>
      <c r="J375" s="1" t="str">
        <f ca="1">IF(OR(onchangeTags!J375="white",onchangeTags!J375="yellow",onchangeTags!J375="grey"),IF('Currently Exported 2'!J375=1, "have", "missing"),IF('Currently Exported 2'!J375=1, "extra", "ignore"))</f>
        <v>ignore</v>
      </c>
      <c r="K375" s="1" t="str">
        <f ca="1">IF(OR(onchangeTags!K375="white",onchangeTags!K375="yellow",onchangeTags!K375="grey"),IF('Currently Exported 2'!K375=1, "have", "missing"),IF('Currently Exported 2'!K375=1, "extra", "ignore"))</f>
        <v>ignore</v>
      </c>
      <c r="L375" s="1" t="str">
        <f ca="1">IF(OR(onchangeTags!L375="white",onchangeTags!L375="yellow",onchangeTags!L375="grey"),IF('Currently Exported 2'!L375=1, "have", "missing"),IF('Currently Exported 2'!L375=1, "extra", "ignore"))</f>
        <v>ignore</v>
      </c>
      <c r="M375" s="1" t="str">
        <f ca="1">IF(OR(onchangeTags!M375="white",onchangeTags!M375="yellow",onchangeTags!M375="grey"),IF('Currently Exported 2'!M375=1, "have", "missing"),IF('Currently Exported 2'!M375=1, "extra", "ignore"))</f>
        <v>ignore</v>
      </c>
      <c r="N375" s="1" t="str">
        <f ca="1">IF(OR(onchangeTags!N375="white",onchangeTags!N375="yellow",onchangeTags!N375="grey"),IF('Currently Exported 2'!N375=1, "have", "missing"),IF('Currently Exported 2'!N375=1, "extra", "ignore"))</f>
        <v>ignore</v>
      </c>
      <c r="O375" s="1" t="str">
        <f ca="1">IF(OR(onchangeTags!O375="white",onchangeTags!O375="yellow",onchangeTags!O375="grey"),IF('Currently Exported 2'!O375=1, "have", "missing"),IF('Currently Exported 2'!O375=1, "extra", "ignore"))</f>
        <v>ignore</v>
      </c>
      <c r="P375" s="1" t="str">
        <f ca="1">IF(OR(onchangeTags!P375="white",onchangeTags!P375="yellow",onchangeTags!P375="grey"),IF('Currently Exported 2'!P375=1, "have", "missing"),IF('Currently Exported 2'!P375=1, "extra", "ignore"))</f>
        <v>ignore</v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IF(OR(onchangeTags!B376="white",onchangeTags!B376="yellow",onchangeTags!B376="grey"),IF('Currently Exported 2'!B376=1, "have", "missing"),IF('Currently Exported 2'!B376=1, "extra", "ignore"))</f>
        <v>ignore</v>
      </c>
      <c r="C376" s="1" t="str">
        <f ca="1">IF(OR(onchangeTags!C376="white",onchangeTags!C376="yellow",onchangeTags!C376="grey"),IF('Currently Exported 2'!C376=1, "have", "missing"),IF('Currently Exported 2'!C376=1, "extra", "ignore"))</f>
        <v>ignore</v>
      </c>
      <c r="D376" s="1" t="str">
        <f ca="1">IF(OR(onchangeTags!D376="white",onchangeTags!D376="yellow",onchangeTags!D376="grey"),IF('Currently Exported 2'!D376=1, "have", "missing"),IF('Currently Exported 2'!D376=1, "extra", "ignore"))</f>
        <v>have</v>
      </c>
      <c r="E376" s="1" t="str">
        <f ca="1">IF(OR(onchangeTags!E376="white",onchangeTags!E376="yellow",onchangeTags!E376="grey"),IF('Currently Exported 2'!E376=1, "have", "missing"),IF('Currently Exported 2'!E376=1, "extra", "ignore"))</f>
        <v>have</v>
      </c>
      <c r="F376" s="1" t="str">
        <f ca="1">IF(OR(onchangeTags!F376="white",onchangeTags!F376="yellow",onchangeTags!F376="grey"),IF('Currently Exported 2'!F376=1, "have", "missing"),IF('Currently Exported 2'!F376=1, "extra", "ignore"))</f>
        <v>have</v>
      </c>
      <c r="G376" s="1" t="str">
        <f ca="1">IF(OR(onchangeTags!G376="white",onchangeTags!G376="yellow",onchangeTags!G376="grey"),IF('Currently Exported 2'!G376=1, "have", "missing"),IF('Currently Exported 2'!G376=1, "extra", "ignore"))</f>
        <v>have</v>
      </c>
      <c r="H376" s="1" t="str">
        <f ca="1">IF(OR(onchangeTags!H376="white",onchangeTags!H376="yellow",onchangeTags!H376="grey"),IF('Currently Exported 2'!H376=1, "have", "missing"),IF('Currently Exported 2'!H376=1, "extra", "ignore"))</f>
        <v>have</v>
      </c>
      <c r="I376" s="1" t="str">
        <f ca="1">IF(OR(onchangeTags!I376="white",onchangeTags!I376="yellow",onchangeTags!I376="grey"),IF('Currently Exported 2'!I376=1, "have", "missing"),IF('Currently Exported 2'!I376=1, "extra", "ignore"))</f>
        <v>have</v>
      </c>
      <c r="J376" s="1" t="str">
        <f ca="1">IF(OR(onchangeTags!J376="white",onchangeTags!J376="yellow",onchangeTags!J376="grey"),IF('Currently Exported 2'!J376=1, "have", "missing"),IF('Currently Exported 2'!J376=1, "extra", "ignore"))</f>
        <v>have</v>
      </c>
      <c r="K376" s="1" t="str">
        <f ca="1">IF(OR(onchangeTags!K376="white",onchangeTags!K376="yellow",onchangeTags!K376="grey"),IF('Currently Exported 2'!K376=1, "have", "missing"),IF('Currently Exported 2'!K376=1, "extra", "ignore"))</f>
        <v>have</v>
      </c>
      <c r="L376" s="1" t="str">
        <f ca="1">IF(OR(onchangeTags!L376="white",onchangeTags!L376="yellow",onchangeTags!L376="grey"),IF('Currently Exported 2'!L376=1, "have", "missing"),IF('Currently Exported 2'!L376=1, "extra", "ignore"))</f>
        <v>have</v>
      </c>
      <c r="M376" s="1" t="str">
        <f ca="1">IF(OR(onchangeTags!M376="white",onchangeTags!M376="yellow",onchangeTags!M376="grey"),IF('Currently Exported 2'!M376=1, "have", "missing"),IF('Currently Exported 2'!M376=1, "extra", "ignore"))</f>
        <v>have</v>
      </c>
      <c r="N376" s="1" t="str">
        <f ca="1">IF(OR(onchangeTags!N376="white",onchangeTags!N376="yellow",onchangeTags!N376="grey"),IF('Currently Exported 2'!N376=1, "have", "missing"),IF('Currently Exported 2'!N376=1, "extra", "ignore"))</f>
        <v>have</v>
      </c>
      <c r="O376" s="1" t="str">
        <f ca="1">IF(OR(onchangeTags!O376="white",onchangeTags!O376="yellow",onchangeTags!O376="grey"),IF('Currently Exported 2'!O376=1, "have", "missing"),IF('Currently Exported 2'!O376=1, "extra", "ignore"))</f>
        <v>have</v>
      </c>
      <c r="P376" s="1" t="str">
        <f ca="1">IF(OR(onchangeTags!P376="white",onchangeTags!P376="yellow",onchangeTags!P376="grey"),IF('Currently Exported 2'!P376=1, "have", "missing"),IF('Currently Exported 2'!P376=1, "extra", "ignore"))</f>
        <v>ignore</v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IF(OR(onchangeTags!B377="white",onchangeTags!B377="yellow",onchangeTags!B377="grey"),IF('Currently Exported 2'!B377=1, "have", "missing"),IF('Currently Exported 2'!B377=1, "extra", "ignore"))</f>
        <v>ignore</v>
      </c>
      <c r="C377" s="1" t="str">
        <f ca="1">IF(OR(onchangeTags!C377="white",onchangeTags!C377="yellow",onchangeTags!C377="grey"),IF('Currently Exported 2'!C377=1, "have", "missing"),IF('Currently Exported 2'!C377=1, "extra", "ignore"))</f>
        <v>ignore</v>
      </c>
      <c r="D377" s="1" t="str">
        <f ca="1">IF(OR(onchangeTags!D377="white",onchangeTags!D377="yellow",onchangeTags!D377="grey"),IF('Currently Exported 2'!D377=1, "have", "missing"),IF('Currently Exported 2'!D377=1, "extra", "ignore"))</f>
        <v>extra</v>
      </c>
      <c r="E377" s="1" t="str">
        <f ca="1">IF(OR(onchangeTags!E377="white",onchangeTags!E377="yellow",onchangeTags!E377="grey"),IF('Currently Exported 2'!E377=1, "have", "missing"),IF('Currently Exported 2'!E377=1, "extra", "ignore"))</f>
        <v>extra</v>
      </c>
      <c r="F377" s="1" t="str">
        <f ca="1">IF(OR(onchangeTags!F377="white",onchangeTags!F377="yellow",onchangeTags!F377="grey"),IF('Currently Exported 2'!F377=1, "have", "missing"),IF('Currently Exported 2'!F377=1, "extra", "ignore"))</f>
        <v>extra</v>
      </c>
      <c r="G377" s="1" t="str">
        <f ca="1">IF(OR(onchangeTags!G377="white",onchangeTags!G377="yellow",onchangeTags!G377="grey"),IF('Currently Exported 2'!G377=1, "have", "missing"),IF('Currently Exported 2'!G377=1, "extra", "ignore"))</f>
        <v>extra</v>
      </c>
      <c r="H377" s="1" t="str">
        <f ca="1">IF(OR(onchangeTags!H377="white",onchangeTags!H377="yellow",onchangeTags!H377="grey"),IF('Currently Exported 2'!H377=1, "have", "missing"),IF('Currently Exported 2'!H377=1, "extra", "ignore"))</f>
        <v>extra</v>
      </c>
      <c r="I377" s="1" t="str">
        <f ca="1">IF(OR(onchangeTags!I377="white",onchangeTags!I377="yellow",onchangeTags!I377="grey"),IF('Currently Exported 2'!I377=1, "have", "missing"),IF('Currently Exported 2'!I377=1, "extra", "ignore"))</f>
        <v>extra</v>
      </c>
      <c r="J377" s="1" t="str">
        <f ca="1">IF(OR(onchangeTags!J377="white",onchangeTags!J377="yellow",onchangeTags!J377="grey"),IF('Currently Exported 2'!J377=1, "have", "missing"),IF('Currently Exported 2'!J377=1, "extra", "ignore"))</f>
        <v>extra</v>
      </c>
      <c r="K377" s="1" t="str">
        <f ca="1">IF(OR(onchangeTags!K377="white",onchangeTags!K377="yellow",onchangeTags!K377="grey"),IF('Currently Exported 2'!K377=1, "have", "missing"),IF('Currently Exported 2'!K377=1, "extra", "ignore"))</f>
        <v>extra</v>
      </c>
      <c r="L377" s="1" t="str">
        <f ca="1">IF(OR(onchangeTags!L377="white",onchangeTags!L377="yellow",onchangeTags!L377="grey"),IF('Currently Exported 2'!L377=1, "have", "missing"),IF('Currently Exported 2'!L377=1, "extra", "ignore"))</f>
        <v>extra</v>
      </c>
      <c r="M377" s="1" t="str">
        <f ca="1">IF(OR(onchangeTags!M377="white",onchangeTags!M377="yellow",onchangeTags!M377="grey"),IF('Currently Exported 2'!M377=1, "have", "missing"),IF('Currently Exported 2'!M377=1, "extra", "ignore"))</f>
        <v>extra</v>
      </c>
      <c r="N377" s="1" t="str">
        <f ca="1">IF(OR(onchangeTags!N377="white",onchangeTags!N377="yellow",onchangeTags!N377="grey"),IF('Currently Exported 2'!N377=1, "have", "missing"),IF('Currently Exported 2'!N377=1, "extra", "ignore"))</f>
        <v>extra</v>
      </c>
      <c r="O377" s="1" t="str">
        <f ca="1">IF(OR(onchangeTags!O377="white",onchangeTags!O377="yellow",onchangeTags!O377="grey"),IF('Currently Exported 2'!O377=1, "have", "missing"),IF('Currently Exported 2'!O377=1, "extra", "ignore"))</f>
        <v>extra</v>
      </c>
      <c r="P377" s="1" t="str">
        <f ca="1">IF(OR(onchangeTags!P377="white",onchangeTags!P377="yellow",onchangeTags!P377="grey"),IF('Currently Exported 2'!P377=1, "have", "missing"),IF('Currently Exported 2'!P377=1, "extra", "ignore"))</f>
        <v>ignore</v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IF(OR(onchangeTags!B378="white",onchangeTags!B378="yellow",onchangeTags!B378="grey"),IF('Currently Exported 2'!B378=1, "have", "missing"),IF('Currently Exported 2'!B378=1, "extra", "ignore"))</f>
        <v>ignore</v>
      </c>
      <c r="C378" s="1" t="str">
        <f ca="1">IF(OR(onchangeTags!C378="white",onchangeTags!C378="yellow",onchangeTags!C378="grey"),IF('Currently Exported 2'!C378=1, "have", "missing"),IF('Currently Exported 2'!C378=1, "extra", "ignore"))</f>
        <v>ignore</v>
      </c>
      <c r="D378" s="1" t="str">
        <f ca="1">IF(OR(onchangeTags!D378="white",onchangeTags!D378="yellow",onchangeTags!D378="grey"),IF('Currently Exported 2'!D378=1, "have", "missing"),IF('Currently Exported 2'!D378=1, "extra", "ignore"))</f>
        <v>missing</v>
      </c>
      <c r="E378" s="1" t="str">
        <f ca="1">IF(OR(onchangeTags!E378="white",onchangeTags!E378="yellow",onchangeTags!E378="grey"),IF('Currently Exported 2'!E378=1, "have", "missing"),IF('Currently Exported 2'!E378=1, "extra", "ignore"))</f>
        <v>missing</v>
      </c>
      <c r="F378" s="1" t="str">
        <f ca="1">IF(OR(onchangeTags!F378="white",onchangeTags!F378="yellow",onchangeTags!F378="grey"),IF('Currently Exported 2'!F378=1, "have", "missing"),IF('Currently Exported 2'!F378=1, "extra", "ignore"))</f>
        <v>missing</v>
      </c>
      <c r="G378" s="1" t="str">
        <f ca="1">IF(OR(onchangeTags!G378="white",onchangeTags!G378="yellow",onchangeTags!G378="grey"),IF('Currently Exported 2'!G378=1, "have", "missing"),IF('Currently Exported 2'!G378=1, "extra", "ignore"))</f>
        <v>missing</v>
      </c>
      <c r="H378" s="1" t="str">
        <f ca="1">IF(OR(onchangeTags!H378="white",onchangeTags!H378="yellow",onchangeTags!H378="grey"),IF('Currently Exported 2'!H378=1, "have", "missing"),IF('Currently Exported 2'!H378=1, "extra", "ignore"))</f>
        <v>missing</v>
      </c>
      <c r="I378" s="1" t="str">
        <f ca="1">IF(OR(onchangeTags!I378="white",onchangeTags!I378="yellow",onchangeTags!I378="grey"),IF('Currently Exported 2'!I378=1, "have", "missing"),IF('Currently Exported 2'!I378=1, "extra", "ignore"))</f>
        <v>missing</v>
      </c>
      <c r="J378" s="1" t="str">
        <f ca="1">IF(OR(onchangeTags!J378="white",onchangeTags!J378="yellow",onchangeTags!J378="grey"),IF('Currently Exported 2'!J378=1, "have", "missing"),IF('Currently Exported 2'!J378=1, "extra", "ignore"))</f>
        <v>missing</v>
      </c>
      <c r="K378" s="1" t="str">
        <f ca="1">IF(OR(onchangeTags!K378="white",onchangeTags!K378="yellow",onchangeTags!K378="grey"),IF('Currently Exported 2'!K378=1, "have", "missing"),IF('Currently Exported 2'!K378=1, "extra", "ignore"))</f>
        <v>missing</v>
      </c>
      <c r="L378" s="1" t="str">
        <f ca="1">IF(OR(onchangeTags!L378="white",onchangeTags!L378="yellow",onchangeTags!L378="grey"),IF('Currently Exported 2'!L378=1, "have", "missing"),IF('Currently Exported 2'!L378=1, "extra", "ignore"))</f>
        <v>missing</v>
      </c>
      <c r="M378" s="1" t="str">
        <f ca="1">IF(OR(onchangeTags!M378="white",onchangeTags!M378="yellow",onchangeTags!M378="grey"),IF('Currently Exported 2'!M378=1, "have", "missing"),IF('Currently Exported 2'!M378=1, "extra", "ignore"))</f>
        <v>missing</v>
      </c>
      <c r="N378" s="1" t="str">
        <f ca="1">IF(OR(onchangeTags!N378="white",onchangeTags!N378="yellow",onchangeTags!N378="grey"),IF('Currently Exported 2'!N378=1, "have", "missing"),IF('Currently Exported 2'!N378=1, "extra", "ignore"))</f>
        <v>missing</v>
      </c>
      <c r="O378" s="1" t="str">
        <f ca="1">IF(OR(onchangeTags!O378="white",onchangeTags!O378="yellow",onchangeTags!O378="grey"),IF('Currently Exported 2'!O378=1, "have", "missing"),IF('Currently Exported 2'!O378=1, "extra", "ignore"))</f>
        <v>missing</v>
      </c>
      <c r="P378" s="1" t="str">
        <f ca="1">IF(OR(onchangeTags!P378="white",onchangeTags!P378="yellow",onchangeTags!P378="grey"),IF('Currently Exported 2'!P378=1, "have", "missing"),IF('Currently Exported 2'!P378=1, "extra", "ignore"))</f>
        <v>ignore</v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IF(OR(onchangeTags!B379="white",onchangeTags!B379="yellow",onchangeTags!B379="grey"),IF('Currently Exported 2'!B379=1, "have", "missing"),IF('Currently Exported 2'!B379=1, "extra", "ignore"))</f>
        <v>ignore</v>
      </c>
      <c r="C379" s="1" t="str">
        <f ca="1">IF(OR(onchangeTags!C379="white",onchangeTags!C379="yellow",onchangeTags!C379="grey"),IF('Currently Exported 2'!C379=1, "have", "missing"),IF('Currently Exported 2'!C379=1, "extra", "ignore"))</f>
        <v>ignore</v>
      </c>
      <c r="D379" s="1" t="str">
        <f ca="1">IF(OR(onchangeTags!D379="white",onchangeTags!D379="yellow",onchangeTags!D379="grey"),IF('Currently Exported 2'!D379=1, "have", "missing"),IF('Currently Exported 2'!D379=1, "extra", "ignore"))</f>
        <v>have</v>
      </c>
      <c r="E379" s="1" t="str">
        <f ca="1">IF(OR(onchangeTags!E379="white",onchangeTags!E379="yellow",onchangeTags!E379="grey"),IF('Currently Exported 2'!E379=1, "have", "missing"),IF('Currently Exported 2'!E379=1, "extra", "ignore"))</f>
        <v>have</v>
      </c>
      <c r="F379" s="1" t="str">
        <f ca="1">IF(OR(onchangeTags!F379="white",onchangeTags!F379="yellow",onchangeTags!F379="grey"),IF('Currently Exported 2'!F379=1, "have", "missing"),IF('Currently Exported 2'!F379=1, "extra", "ignore"))</f>
        <v>have</v>
      </c>
      <c r="G379" s="1" t="str">
        <f ca="1">IF(OR(onchangeTags!G379="white",onchangeTags!G379="yellow",onchangeTags!G379="grey"),IF('Currently Exported 2'!G379=1, "have", "missing"),IF('Currently Exported 2'!G379=1, "extra", "ignore"))</f>
        <v>have</v>
      </c>
      <c r="H379" s="1" t="str">
        <f ca="1">IF(OR(onchangeTags!H379="white",onchangeTags!H379="yellow",onchangeTags!H379="grey"),IF('Currently Exported 2'!H379=1, "have", "missing"),IF('Currently Exported 2'!H379=1, "extra", "ignore"))</f>
        <v>have</v>
      </c>
      <c r="I379" s="1" t="str">
        <f ca="1">IF(OR(onchangeTags!I379="white",onchangeTags!I379="yellow",onchangeTags!I379="grey"),IF('Currently Exported 2'!I379=1, "have", "missing"),IF('Currently Exported 2'!I379=1, "extra", "ignore"))</f>
        <v>have</v>
      </c>
      <c r="J379" s="1" t="str">
        <f ca="1">IF(OR(onchangeTags!J379="white",onchangeTags!J379="yellow",onchangeTags!J379="grey"),IF('Currently Exported 2'!J379=1, "have", "missing"),IF('Currently Exported 2'!J379=1, "extra", "ignore"))</f>
        <v>have</v>
      </c>
      <c r="K379" s="1" t="str">
        <f ca="1">IF(OR(onchangeTags!K379="white",onchangeTags!K379="yellow",onchangeTags!K379="grey"),IF('Currently Exported 2'!K379=1, "have", "missing"),IF('Currently Exported 2'!K379=1, "extra", "ignore"))</f>
        <v>have</v>
      </c>
      <c r="L379" s="1" t="str">
        <f ca="1">IF(OR(onchangeTags!L379="white",onchangeTags!L379="yellow",onchangeTags!L379="grey"),IF('Currently Exported 2'!L379=1, "have", "missing"),IF('Currently Exported 2'!L379=1, "extra", "ignore"))</f>
        <v>have</v>
      </c>
      <c r="M379" s="1" t="str">
        <f ca="1">IF(OR(onchangeTags!M379="white",onchangeTags!M379="yellow",onchangeTags!M379="grey"),IF('Currently Exported 2'!M379=1, "have", "missing"),IF('Currently Exported 2'!M379=1, "extra", "ignore"))</f>
        <v>have</v>
      </c>
      <c r="N379" s="1" t="str">
        <f ca="1">IF(OR(onchangeTags!N379="white",onchangeTags!N379="yellow",onchangeTags!N379="grey"),IF('Currently Exported 2'!N379=1, "have", "missing"),IF('Currently Exported 2'!N379=1, "extra", "ignore"))</f>
        <v>have</v>
      </c>
      <c r="O379" s="1" t="str">
        <f ca="1">IF(OR(onchangeTags!O379="white",onchangeTags!O379="yellow",onchangeTags!O379="grey"),IF('Currently Exported 2'!O379=1, "have", "missing"),IF('Currently Exported 2'!O379=1, "extra", "ignore"))</f>
        <v>have</v>
      </c>
      <c r="P379" s="1" t="str">
        <f ca="1">IF(OR(onchangeTags!P379="white",onchangeTags!P379="yellow",onchangeTags!P379="grey"),IF('Currently Exported 2'!P379=1, "have", "missing"),IF('Currently Exported 2'!P379=1, "extra", "ignore"))</f>
        <v>ignore</v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IF(OR(onchangeTags!B380="white",onchangeTags!B380="yellow",onchangeTags!B380="grey"),IF('Currently Exported 2'!B380=1, "have", "missing"),IF('Currently Exported 2'!B380=1, "extra", "ignore"))</f>
        <v>ignore</v>
      </c>
      <c r="C380" s="1" t="str">
        <f ca="1">IF(OR(onchangeTags!C380="white",onchangeTags!C380="yellow",onchangeTags!C380="grey"),IF('Currently Exported 2'!C380=1, "have", "missing"),IF('Currently Exported 2'!C380=1, "extra", "ignore"))</f>
        <v>ignore</v>
      </c>
      <c r="D380" s="1" t="str">
        <f ca="1">IF(OR(onchangeTags!D380="white",onchangeTags!D380="yellow",onchangeTags!D380="grey"),IF('Currently Exported 2'!D380=1, "have", "missing"),IF('Currently Exported 2'!D380=1, "extra", "ignore"))</f>
        <v>extra</v>
      </c>
      <c r="E380" s="1" t="str">
        <f ca="1">IF(OR(onchangeTags!E380="white",onchangeTags!E380="yellow",onchangeTags!E380="grey"),IF('Currently Exported 2'!E380=1, "have", "missing"),IF('Currently Exported 2'!E380=1, "extra", "ignore"))</f>
        <v>extra</v>
      </c>
      <c r="F380" s="1" t="str">
        <f ca="1">IF(OR(onchangeTags!F380="white",onchangeTags!F380="yellow",onchangeTags!F380="grey"),IF('Currently Exported 2'!F380=1, "have", "missing"),IF('Currently Exported 2'!F380=1, "extra", "ignore"))</f>
        <v>extra</v>
      </c>
      <c r="G380" s="1" t="str">
        <f ca="1">IF(OR(onchangeTags!G380="white",onchangeTags!G380="yellow",onchangeTags!G380="grey"),IF('Currently Exported 2'!G380=1, "have", "missing"),IF('Currently Exported 2'!G380=1, "extra", "ignore"))</f>
        <v>extra</v>
      </c>
      <c r="H380" s="1" t="str">
        <f ca="1">IF(OR(onchangeTags!H380="white",onchangeTags!H380="yellow",onchangeTags!H380="grey"),IF('Currently Exported 2'!H380=1, "have", "missing"),IF('Currently Exported 2'!H380=1, "extra", "ignore"))</f>
        <v>extra</v>
      </c>
      <c r="I380" s="1" t="str">
        <f ca="1">IF(OR(onchangeTags!I380="white",onchangeTags!I380="yellow",onchangeTags!I380="grey"),IF('Currently Exported 2'!I380=1, "have", "missing"),IF('Currently Exported 2'!I380=1, "extra", "ignore"))</f>
        <v>extra</v>
      </c>
      <c r="J380" s="1" t="str">
        <f ca="1">IF(OR(onchangeTags!J380="white",onchangeTags!J380="yellow",onchangeTags!J380="grey"),IF('Currently Exported 2'!J380=1, "have", "missing"),IF('Currently Exported 2'!J380=1, "extra", "ignore"))</f>
        <v>extra</v>
      </c>
      <c r="K380" s="1" t="str">
        <f ca="1">IF(OR(onchangeTags!K380="white",onchangeTags!K380="yellow",onchangeTags!K380="grey"),IF('Currently Exported 2'!K380=1, "have", "missing"),IF('Currently Exported 2'!K380=1, "extra", "ignore"))</f>
        <v>extra</v>
      </c>
      <c r="L380" s="1" t="str">
        <f ca="1">IF(OR(onchangeTags!L380="white",onchangeTags!L380="yellow",onchangeTags!L380="grey"),IF('Currently Exported 2'!L380=1, "have", "missing"),IF('Currently Exported 2'!L380=1, "extra", "ignore"))</f>
        <v>extra</v>
      </c>
      <c r="M380" s="1" t="str">
        <f ca="1">IF(OR(onchangeTags!M380="white",onchangeTags!M380="yellow",onchangeTags!M380="grey"),IF('Currently Exported 2'!M380=1, "have", "missing"),IF('Currently Exported 2'!M380=1, "extra", "ignore"))</f>
        <v>extra</v>
      </c>
      <c r="N380" s="1" t="str">
        <f ca="1">IF(OR(onchangeTags!N380="white",onchangeTags!N380="yellow",onchangeTags!N380="grey"),IF('Currently Exported 2'!N380=1, "have", "missing"),IF('Currently Exported 2'!N380=1, "extra", "ignore"))</f>
        <v>extra</v>
      </c>
      <c r="O380" s="1" t="str">
        <f ca="1">IF(OR(onchangeTags!O380="white",onchangeTags!O380="yellow",onchangeTags!O380="grey"),IF('Currently Exported 2'!O380=1, "have", "missing"),IF('Currently Exported 2'!O380=1, "extra", "ignore"))</f>
        <v>extra</v>
      </c>
      <c r="P380" s="1" t="str">
        <f ca="1">IF(OR(onchangeTags!P380="white",onchangeTags!P380="yellow",onchangeTags!P380="grey"),IF('Currently Exported 2'!P380=1, "have", "missing"),IF('Currently Exported 2'!P380=1, "extra", "ignore"))</f>
        <v>ignore</v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IF(OR(onchangeTags!B381="white",onchangeTags!B381="yellow",onchangeTags!B381="grey"),IF('Currently Exported 2'!B381=1, "have", "missing"),IF('Currently Exported 2'!B381=1, "extra", "ignore"))</f>
        <v>ignore</v>
      </c>
      <c r="C381" s="1" t="str">
        <f ca="1">IF(OR(onchangeTags!C381="white",onchangeTags!C381="yellow",onchangeTags!C381="grey"),IF('Currently Exported 2'!C381=1, "have", "missing"),IF('Currently Exported 2'!C381=1, "extra", "ignore"))</f>
        <v>ignore</v>
      </c>
      <c r="D381" s="1" t="str">
        <f ca="1">IF(OR(onchangeTags!D381="white",onchangeTags!D381="yellow",onchangeTags!D381="grey"),IF('Currently Exported 2'!D381=1, "have", "missing"),IF('Currently Exported 2'!D381=1, "extra", "ignore"))</f>
        <v>have</v>
      </c>
      <c r="E381" s="1" t="str">
        <f ca="1">IF(OR(onchangeTags!E381="white",onchangeTags!E381="yellow",onchangeTags!E381="grey"),IF('Currently Exported 2'!E381=1, "have", "missing"),IF('Currently Exported 2'!E381=1, "extra", "ignore"))</f>
        <v>have</v>
      </c>
      <c r="F381" s="1" t="str">
        <f ca="1">IF(OR(onchangeTags!F381="white",onchangeTags!F381="yellow",onchangeTags!F381="grey"),IF('Currently Exported 2'!F381=1, "have", "missing"),IF('Currently Exported 2'!F381=1, "extra", "ignore"))</f>
        <v>have</v>
      </c>
      <c r="G381" s="1" t="str">
        <f ca="1">IF(OR(onchangeTags!G381="white",onchangeTags!G381="yellow",onchangeTags!G381="grey"),IF('Currently Exported 2'!G381=1, "have", "missing"),IF('Currently Exported 2'!G381=1, "extra", "ignore"))</f>
        <v>have</v>
      </c>
      <c r="H381" s="1" t="str">
        <f ca="1">IF(OR(onchangeTags!H381="white",onchangeTags!H381="yellow",onchangeTags!H381="grey"),IF('Currently Exported 2'!H381=1, "have", "missing"),IF('Currently Exported 2'!H381=1, "extra", "ignore"))</f>
        <v>have</v>
      </c>
      <c r="I381" s="1" t="str">
        <f ca="1">IF(OR(onchangeTags!I381="white",onchangeTags!I381="yellow",onchangeTags!I381="grey"),IF('Currently Exported 2'!I381=1, "have", "missing"),IF('Currently Exported 2'!I381=1, "extra", "ignore"))</f>
        <v>have</v>
      </c>
      <c r="J381" s="1" t="str">
        <f ca="1">IF(OR(onchangeTags!J381="white",onchangeTags!J381="yellow",onchangeTags!J381="grey"),IF('Currently Exported 2'!J381=1, "have", "missing"),IF('Currently Exported 2'!J381=1, "extra", "ignore"))</f>
        <v>have</v>
      </c>
      <c r="K381" s="1" t="str">
        <f ca="1">IF(OR(onchangeTags!K381="white",onchangeTags!K381="yellow",onchangeTags!K381="grey"),IF('Currently Exported 2'!K381=1, "have", "missing"),IF('Currently Exported 2'!K381=1, "extra", "ignore"))</f>
        <v>have</v>
      </c>
      <c r="L381" s="1" t="str">
        <f ca="1">IF(OR(onchangeTags!L381="white",onchangeTags!L381="yellow",onchangeTags!L381="grey"),IF('Currently Exported 2'!L381=1, "have", "missing"),IF('Currently Exported 2'!L381=1, "extra", "ignore"))</f>
        <v>have</v>
      </c>
      <c r="M381" s="1" t="str">
        <f ca="1">IF(OR(onchangeTags!M381="white",onchangeTags!M381="yellow",onchangeTags!M381="grey"),IF('Currently Exported 2'!M381=1, "have", "missing"),IF('Currently Exported 2'!M381=1, "extra", "ignore"))</f>
        <v>have</v>
      </c>
      <c r="N381" s="1" t="str">
        <f ca="1">IF(OR(onchangeTags!N381="white",onchangeTags!N381="yellow",onchangeTags!N381="grey"),IF('Currently Exported 2'!N381=1, "have", "missing"),IF('Currently Exported 2'!N381=1, "extra", "ignore"))</f>
        <v>have</v>
      </c>
      <c r="O381" s="1" t="str">
        <f ca="1">IF(OR(onchangeTags!O381="white",onchangeTags!O381="yellow",onchangeTags!O381="grey"),IF('Currently Exported 2'!O381=1, "have", "missing"),IF('Currently Exported 2'!O381=1, "extra", "ignore"))</f>
        <v>have</v>
      </c>
      <c r="P381" s="1" t="str">
        <f ca="1">IF(OR(onchangeTags!P381="white",onchangeTags!P381="yellow",onchangeTags!P381="grey"),IF('Currently Exported 2'!P381=1, "have", "missing"),IF('Currently Exported 2'!P381=1, "extra", "ignore"))</f>
        <v>ignore</v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IF(OR(onchangeTags!B382="white",onchangeTags!B382="yellow",onchangeTags!B382="grey"),IF('Currently Exported 2'!B382=1, "have", "missing"),IF('Currently Exported 2'!B382=1, "extra", "ignore"))</f>
        <v>ignore</v>
      </c>
      <c r="C382" s="1" t="str">
        <f ca="1">IF(OR(onchangeTags!C382="white",onchangeTags!C382="yellow",onchangeTags!C382="grey"),IF('Currently Exported 2'!C382=1, "have", "missing"),IF('Currently Exported 2'!C382=1, "extra", "ignore"))</f>
        <v>ignore</v>
      </c>
      <c r="D382" s="1" t="str">
        <f ca="1">IF(OR(onchangeTags!D382="white",onchangeTags!D382="yellow",onchangeTags!D382="grey"),IF('Currently Exported 2'!D382=1, "have", "missing"),IF('Currently Exported 2'!D382=1, "extra", "ignore"))</f>
        <v>have</v>
      </c>
      <c r="E382" s="1" t="str">
        <f ca="1">IF(OR(onchangeTags!E382="white",onchangeTags!E382="yellow",onchangeTags!E382="grey"),IF('Currently Exported 2'!E382=1, "have", "missing"),IF('Currently Exported 2'!E382=1, "extra", "ignore"))</f>
        <v>have</v>
      </c>
      <c r="F382" s="1" t="str">
        <f ca="1">IF(OR(onchangeTags!F382="white",onchangeTags!F382="yellow",onchangeTags!F382="grey"),IF('Currently Exported 2'!F382=1, "have", "missing"),IF('Currently Exported 2'!F382=1, "extra", "ignore"))</f>
        <v>have</v>
      </c>
      <c r="G382" s="1" t="str">
        <f ca="1">IF(OR(onchangeTags!G382="white",onchangeTags!G382="yellow",onchangeTags!G382="grey"),IF('Currently Exported 2'!G382=1, "have", "missing"),IF('Currently Exported 2'!G382=1, "extra", "ignore"))</f>
        <v>have</v>
      </c>
      <c r="H382" s="1" t="str">
        <f ca="1">IF(OR(onchangeTags!H382="white",onchangeTags!H382="yellow",onchangeTags!H382="grey"),IF('Currently Exported 2'!H382=1, "have", "missing"),IF('Currently Exported 2'!H382=1, "extra", "ignore"))</f>
        <v>have</v>
      </c>
      <c r="I382" s="1" t="str">
        <f ca="1">IF(OR(onchangeTags!I382="white",onchangeTags!I382="yellow",onchangeTags!I382="grey"),IF('Currently Exported 2'!I382=1, "have", "missing"),IF('Currently Exported 2'!I382=1, "extra", "ignore"))</f>
        <v>have</v>
      </c>
      <c r="J382" s="1" t="str">
        <f ca="1">IF(OR(onchangeTags!J382="white",onchangeTags!J382="yellow",onchangeTags!J382="grey"),IF('Currently Exported 2'!J382=1, "have", "missing"),IF('Currently Exported 2'!J382=1, "extra", "ignore"))</f>
        <v>have</v>
      </c>
      <c r="K382" s="1" t="str">
        <f ca="1">IF(OR(onchangeTags!K382="white",onchangeTags!K382="yellow",onchangeTags!K382="grey"),IF('Currently Exported 2'!K382=1, "have", "missing"),IF('Currently Exported 2'!K382=1, "extra", "ignore"))</f>
        <v>have</v>
      </c>
      <c r="L382" s="1" t="str">
        <f ca="1">IF(OR(onchangeTags!L382="white",onchangeTags!L382="yellow",onchangeTags!L382="grey"),IF('Currently Exported 2'!L382=1, "have", "missing"),IF('Currently Exported 2'!L382=1, "extra", "ignore"))</f>
        <v>have</v>
      </c>
      <c r="M382" s="1" t="str">
        <f ca="1">IF(OR(onchangeTags!M382="white",onchangeTags!M382="yellow",onchangeTags!M382="grey"),IF('Currently Exported 2'!M382=1, "have", "missing"),IF('Currently Exported 2'!M382=1, "extra", "ignore"))</f>
        <v>have</v>
      </c>
      <c r="N382" s="1" t="str">
        <f ca="1">IF(OR(onchangeTags!N382="white",onchangeTags!N382="yellow",onchangeTags!N382="grey"),IF('Currently Exported 2'!N382=1, "have", "missing"),IF('Currently Exported 2'!N382=1, "extra", "ignore"))</f>
        <v>have</v>
      </c>
      <c r="O382" s="1" t="str">
        <f ca="1">IF(OR(onchangeTags!O382="white",onchangeTags!O382="yellow",onchangeTags!O382="grey"),IF('Currently Exported 2'!O382=1, "have", "missing"),IF('Currently Exported 2'!O382=1, "extra", "ignore"))</f>
        <v>have</v>
      </c>
      <c r="P382" s="1" t="str">
        <f ca="1">IF(OR(onchangeTags!P382="white",onchangeTags!P382="yellow",onchangeTags!P382="grey"),IF('Currently Exported 2'!P382=1, "have", "missing"),IF('Currently Exported 2'!P382=1, "extra", "ignore"))</f>
        <v>ignore</v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IF(OR(onchangeTags!B383="white",onchangeTags!B383="yellow",onchangeTags!B383="grey"),IF('Currently Exported 2'!B383=1, "have", "missing"),IF('Currently Exported 2'!B383=1, "extra", "ignore"))</f>
        <v>ignore</v>
      </c>
      <c r="C383" s="1" t="str">
        <f ca="1">IF(OR(onchangeTags!C383="white",onchangeTags!C383="yellow",onchangeTags!C383="grey"),IF('Currently Exported 2'!C383=1, "have", "missing"),IF('Currently Exported 2'!C383=1, "extra", "ignore"))</f>
        <v>ignore</v>
      </c>
      <c r="D383" s="1" t="str">
        <f ca="1">IF(OR(onchangeTags!D383="white",onchangeTags!D383="yellow",onchangeTags!D383="grey"),IF('Currently Exported 2'!D383=1, "have", "missing"),IF('Currently Exported 2'!D383=1, "extra", "ignore"))</f>
        <v>have</v>
      </c>
      <c r="E383" s="1" t="str">
        <f ca="1">IF(OR(onchangeTags!E383="white",onchangeTags!E383="yellow",onchangeTags!E383="grey"),IF('Currently Exported 2'!E383=1, "have", "missing"),IF('Currently Exported 2'!E383=1, "extra", "ignore"))</f>
        <v>have</v>
      </c>
      <c r="F383" s="1" t="str">
        <f ca="1">IF(OR(onchangeTags!F383="white",onchangeTags!F383="yellow",onchangeTags!F383="grey"),IF('Currently Exported 2'!F383=1, "have", "missing"),IF('Currently Exported 2'!F383=1, "extra", "ignore"))</f>
        <v>have</v>
      </c>
      <c r="G383" s="1" t="str">
        <f ca="1">IF(OR(onchangeTags!G383="white",onchangeTags!G383="yellow",onchangeTags!G383="grey"),IF('Currently Exported 2'!G383=1, "have", "missing"),IF('Currently Exported 2'!G383=1, "extra", "ignore"))</f>
        <v>have</v>
      </c>
      <c r="H383" s="1" t="str">
        <f ca="1">IF(OR(onchangeTags!H383="white",onchangeTags!H383="yellow",onchangeTags!H383="grey"),IF('Currently Exported 2'!H383=1, "have", "missing"),IF('Currently Exported 2'!H383=1, "extra", "ignore"))</f>
        <v>have</v>
      </c>
      <c r="I383" s="1" t="str">
        <f ca="1">IF(OR(onchangeTags!I383="white",onchangeTags!I383="yellow",onchangeTags!I383="grey"),IF('Currently Exported 2'!I383=1, "have", "missing"),IF('Currently Exported 2'!I383=1, "extra", "ignore"))</f>
        <v>have</v>
      </c>
      <c r="J383" s="1" t="str">
        <f ca="1">IF(OR(onchangeTags!J383="white",onchangeTags!J383="yellow",onchangeTags!J383="grey"),IF('Currently Exported 2'!J383=1, "have", "missing"),IF('Currently Exported 2'!J383=1, "extra", "ignore"))</f>
        <v>have</v>
      </c>
      <c r="K383" s="1" t="str">
        <f ca="1">IF(OR(onchangeTags!K383="white",onchangeTags!K383="yellow",onchangeTags!K383="grey"),IF('Currently Exported 2'!K383=1, "have", "missing"),IF('Currently Exported 2'!K383=1, "extra", "ignore"))</f>
        <v>have</v>
      </c>
      <c r="L383" s="1" t="str">
        <f ca="1">IF(OR(onchangeTags!L383="white",onchangeTags!L383="yellow",onchangeTags!L383="grey"),IF('Currently Exported 2'!L383=1, "have", "missing"),IF('Currently Exported 2'!L383=1, "extra", "ignore"))</f>
        <v>have</v>
      </c>
      <c r="M383" s="1" t="str">
        <f ca="1">IF(OR(onchangeTags!M383="white",onchangeTags!M383="yellow",onchangeTags!M383="grey"),IF('Currently Exported 2'!M383=1, "have", "missing"),IF('Currently Exported 2'!M383=1, "extra", "ignore"))</f>
        <v>have</v>
      </c>
      <c r="N383" s="1" t="str">
        <f ca="1">IF(OR(onchangeTags!N383="white",onchangeTags!N383="yellow",onchangeTags!N383="grey"),IF('Currently Exported 2'!N383=1, "have", "missing"),IF('Currently Exported 2'!N383=1, "extra", "ignore"))</f>
        <v>have</v>
      </c>
      <c r="O383" s="1" t="str">
        <f ca="1">IF(OR(onchangeTags!O383="white",onchangeTags!O383="yellow",onchangeTags!O383="grey"),IF('Currently Exported 2'!O383=1, "have", "missing"),IF('Currently Exported 2'!O383=1, "extra", "ignore"))</f>
        <v>have</v>
      </c>
      <c r="P383" s="1" t="str">
        <f ca="1">IF(OR(onchangeTags!P383="white",onchangeTags!P383="yellow",onchangeTags!P383="grey"),IF('Currently Exported 2'!P383=1, "have", "missing"),IF('Currently Exported 2'!P383=1, "extra", "ignore"))</f>
        <v>ignore</v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IF(OR(onchangeTags!B384="white",onchangeTags!B384="yellow",onchangeTags!B384="grey"),IF('Currently Exported 2'!B384=1, "have", "missing"),IF('Currently Exported 2'!B384=1, "extra", "ignore"))</f>
        <v>ignore</v>
      </c>
      <c r="C384" s="1" t="str">
        <f ca="1">IF(OR(onchangeTags!C384="white",onchangeTags!C384="yellow",onchangeTags!C384="grey"),IF('Currently Exported 2'!C384=1, "have", "missing"),IF('Currently Exported 2'!C384=1, "extra", "ignore"))</f>
        <v>ignore</v>
      </c>
      <c r="D384" s="1" t="str">
        <f ca="1">IF(OR(onchangeTags!D384="white",onchangeTags!D384="yellow",onchangeTags!D384="grey"),IF('Currently Exported 2'!D384=1, "have", "missing"),IF('Currently Exported 2'!D384=1, "extra", "ignore"))</f>
        <v>have</v>
      </c>
      <c r="E384" s="1" t="str">
        <f ca="1">IF(OR(onchangeTags!E384="white",onchangeTags!E384="yellow",onchangeTags!E384="grey"),IF('Currently Exported 2'!E384=1, "have", "missing"),IF('Currently Exported 2'!E384=1, "extra", "ignore"))</f>
        <v>have</v>
      </c>
      <c r="F384" s="1" t="str">
        <f ca="1">IF(OR(onchangeTags!F384="white",onchangeTags!F384="yellow",onchangeTags!F384="grey"),IF('Currently Exported 2'!F384=1, "have", "missing"),IF('Currently Exported 2'!F384=1, "extra", "ignore"))</f>
        <v>have</v>
      </c>
      <c r="G384" s="1" t="str">
        <f ca="1">IF(OR(onchangeTags!G384="white",onchangeTags!G384="yellow",onchangeTags!G384="grey"),IF('Currently Exported 2'!G384=1, "have", "missing"),IF('Currently Exported 2'!G384=1, "extra", "ignore"))</f>
        <v>have</v>
      </c>
      <c r="H384" s="1" t="str">
        <f ca="1">IF(OR(onchangeTags!H384="white",onchangeTags!H384="yellow",onchangeTags!H384="grey"),IF('Currently Exported 2'!H384=1, "have", "missing"),IF('Currently Exported 2'!H384=1, "extra", "ignore"))</f>
        <v>have</v>
      </c>
      <c r="I384" s="1" t="str">
        <f ca="1">IF(OR(onchangeTags!I384="white",onchangeTags!I384="yellow",onchangeTags!I384="grey"),IF('Currently Exported 2'!I384=1, "have", "missing"),IF('Currently Exported 2'!I384=1, "extra", "ignore"))</f>
        <v>have</v>
      </c>
      <c r="J384" s="1" t="str">
        <f ca="1">IF(OR(onchangeTags!J384="white",onchangeTags!J384="yellow",onchangeTags!J384="grey"),IF('Currently Exported 2'!J384=1, "have", "missing"),IF('Currently Exported 2'!J384=1, "extra", "ignore"))</f>
        <v>have</v>
      </c>
      <c r="K384" s="1" t="str">
        <f ca="1">IF(OR(onchangeTags!K384="white",onchangeTags!K384="yellow",onchangeTags!K384="grey"),IF('Currently Exported 2'!K384=1, "have", "missing"),IF('Currently Exported 2'!K384=1, "extra", "ignore"))</f>
        <v>have</v>
      </c>
      <c r="L384" s="1" t="str">
        <f ca="1">IF(OR(onchangeTags!L384="white",onchangeTags!L384="yellow",onchangeTags!L384="grey"),IF('Currently Exported 2'!L384=1, "have", "missing"),IF('Currently Exported 2'!L384=1, "extra", "ignore"))</f>
        <v>have</v>
      </c>
      <c r="M384" s="1" t="str">
        <f ca="1">IF(OR(onchangeTags!M384="white",onchangeTags!M384="yellow",onchangeTags!M384="grey"),IF('Currently Exported 2'!M384=1, "have", "missing"),IF('Currently Exported 2'!M384=1, "extra", "ignore"))</f>
        <v>have</v>
      </c>
      <c r="N384" s="1" t="str">
        <f ca="1">IF(OR(onchangeTags!N384="white",onchangeTags!N384="yellow",onchangeTags!N384="grey"),IF('Currently Exported 2'!N384=1, "have", "missing"),IF('Currently Exported 2'!N384=1, "extra", "ignore"))</f>
        <v>have</v>
      </c>
      <c r="O384" s="1" t="str">
        <f ca="1">IF(OR(onchangeTags!O384="white",onchangeTags!O384="yellow",onchangeTags!O384="grey"),IF('Currently Exported 2'!O384=1, "have", "missing"),IF('Currently Exported 2'!O384=1, "extra", "ignore"))</f>
        <v>have</v>
      </c>
      <c r="P384" s="1" t="str">
        <f ca="1">IF(OR(onchangeTags!P384="white",onchangeTags!P384="yellow",onchangeTags!P384="grey"),IF('Currently Exported 2'!P384=1, "have", "missing"),IF('Currently Exported 2'!P384=1, "extra", "ignore"))</f>
        <v>ignore</v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IF(OR(onchangeTags!B385="white",onchangeTags!B385="yellow",onchangeTags!B385="grey"),IF('Currently Exported 2'!B385=1, "have", "missing"),IF('Currently Exported 2'!B385=1, "extra", "ignore"))</f>
        <v>ignore</v>
      </c>
      <c r="C385" s="1" t="str">
        <f ca="1">IF(OR(onchangeTags!C385="white",onchangeTags!C385="yellow",onchangeTags!C385="grey"),IF('Currently Exported 2'!C385=1, "have", "missing"),IF('Currently Exported 2'!C385=1, "extra", "ignore"))</f>
        <v>ignore</v>
      </c>
      <c r="D385" s="1" t="str">
        <f ca="1">IF(OR(onchangeTags!D385="white",onchangeTags!D385="yellow",onchangeTags!D385="grey"),IF('Currently Exported 2'!D385=1, "have", "missing"),IF('Currently Exported 2'!D385=1, "extra", "ignore"))</f>
        <v>extra</v>
      </c>
      <c r="E385" s="1" t="str">
        <f ca="1">IF(OR(onchangeTags!E385="white",onchangeTags!E385="yellow",onchangeTags!E385="grey"),IF('Currently Exported 2'!E385=1, "have", "missing"),IF('Currently Exported 2'!E385=1, "extra", "ignore"))</f>
        <v>extra</v>
      </c>
      <c r="F385" s="1" t="str">
        <f ca="1">IF(OR(onchangeTags!F385="white",onchangeTags!F385="yellow",onchangeTags!F385="grey"),IF('Currently Exported 2'!F385=1, "have", "missing"),IF('Currently Exported 2'!F385=1, "extra", "ignore"))</f>
        <v>extra</v>
      </c>
      <c r="G385" s="1" t="str">
        <f ca="1">IF(OR(onchangeTags!G385="white",onchangeTags!G385="yellow",onchangeTags!G385="grey"),IF('Currently Exported 2'!G385=1, "have", "missing"),IF('Currently Exported 2'!G385=1, "extra", "ignore"))</f>
        <v>extra</v>
      </c>
      <c r="H385" s="1" t="str">
        <f ca="1">IF(OR(onchangeTags!H385="white",onchangeTags!H385="yellow",onchangeTags!H385="grey"),IF('Currently Exported 2'!H385=1, "have", "missing"),IF('Currently Exported 2'!H385=1, "extra", "ignore"))</f>
        <v>extra</v>
      </c>
      <c r="I385" s="1" t="str">
        <f ca="1">IF(OR(onchangeTags!I385="white",onchangeTags!I385="yellow",onchangeTags!I385="grey"),IF('Currently Exported 2'!I385=1, "have", "missing"),IF('Currently Exported 2'!I385=1, "extra", "ignore"))</f>
        <v>extra</v>
      </c>
      <c r="J385" s="1" t="str">
        <f ca="1">IF(OR(onchangeTags!J385="white",onchangeTags!J385="yellow",onchangeTags!J385="grey"),IF('Currently Exported 2'!J385=1, "have", "missing"),IF('Currently Exported 2'!J385=1, "extra", "ignore"))</f>
        <v>extra</v>
      </c>
      <c r="K385" s="1" t="str">
        <f ca="1">IF(OR(onchangeTags!K385="white",onchangeTags!K385="yellow",onchangeTags!K385="grey"),IF('Currently Exported 2'!K385=1, "have", "missing"),IF('Currently Exported 2'!K385=1, "extra", "ignore"))</f>
        <v>extra</v>
      </c>
      <c r="L385" s="1" t="str">
        <f ca="1">IF(OR(onchangeTags!L385="white",onchangeTags!L385="yellow",onchangeTags!L385="grey"),IF('Currently Exported 2'!L385=1, "have", "missing"),IF('Currently Exported 2'!L385=1, "extra", "ignore"))</f>
        <v>extra</v>
      </c>
      <c r="M385" s="1" t="str">
        <f ca="1">IF(OR(onchangeTags!M385="white",onchangeTags!M385="yellow",onchangeTags!M385="grey"),IF('Currently Exported 2'!M385=1, "have", "missing"),IF('Currently Exported 2'!M385=1, "extra", "ignore"))</f>
        <v>extra</v>
      </c>
      <c r="N385" s="1" t="str">
        <f ca="1">IF(OR(onchangeTags!N385="white",onchangeTags!N385="yellow",onchangeTags!N385="grey"),IF('Currently Exported 2'!N385=1, "have", "missing"),IF('Currently Exported 2'!N385=1, "extra", "ignore"))</f>
        <v>extra</v>
      </c>
      <c r="O385" s="1" t="str">
        <f ca="1">IF(OR(onchangeTags!O385="white",onchangeTags!O385="yellow",onchangeTags!O385="grey"),IF('Currently Exported 2'!O385=1, "have", "missing"),IF('Currently Exported 2'!O385=1, "extra", "ignore"))</f>
        <v>extra</v>
      </c>
      <c r="P385" s="1" t="str">
        <f ca="1">IF(OR(onchangeTags!P385="white",onchangeTags!P385="yellow",onchangeTags!P385="grey"),IF('Currently Exported 2'!P385=1, "have", "missing"),IF('Currently Exported 2'!P385=1, "extra", "ignore"))</f>
        <v>ignore</v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IF(OR(onchangeTags!B386="white",onchangeTags!B386="yellow",onchangeTags!B386="grey"),IF('Currently Exported 2'!B386=1, "have", "missing"),IF('Currently Exported 2'!B386=1, "extra", "ignore"))</f>
        <v>ignore</v>
      </c>
      <c r="C386" s="1" t="str">
        <f ca="1">IF(OR(onchangeTags!C386="white",onchangeTags!C386="yellow",onchangeTags!C386="grey"),IF('Currently Exported 2'!C386=1, "have", "missing"),IF('Currently Exported 2'!C386=1, "extra", "ignore"))</f>
        <v>ignore</v>
      </c>
      <c r="D386" s="1" t="str">
        <f ca="1">IF(OR(onchangeTags!D386="white",onchangeTags!D386="yellow",onchangeTags!D386="grey"),IF('Currently Exported 2'!D386=1, "have", "missing"),IF('Currently Exported 2'!D386=1, "extra", "ignore"))</f>
        <v>have</v>
      </c>
      <c r="E386" s="1" t="str">
        <f ca="1">IF(OR(onchangeTags!E386="white",onchangeTags!E386="yellow",onchangeTags!E386="grey"),IF('Currently Exported 2'!E386=1, "have", "missing"),IF('Currently Exported 2'!E386=1, "extra", "ignore"))</f>
        <v>have</v>
      </c>
      <c r="F386" s="1" t="str">
        <f ca="1">IF(OR(onchangeTags!F386="white",onchangeTags!F386="yellow",onchangeTags!F386="grey"),IF('Currently Exported 2'!F386=1, "have", "missing"),IF('Currently Exported 2'!F386=1, "extra", "ignore"))</f>
        <v>have</v>
      </c>
      <c r="G386" s="1" t="str">
        <f ca="1">IF(OR(onchangeTags!G386="white",onchangeTags!G386="yellow",onchangeTags!G386="grey"),IF('Currently Exported 2'!G386=1, "have", "missing"),IF('Currently Exported 2'!G386=1, "extra", "ignore"))</f>
        <v>have</v>
      </c>
      <c r="H386" s="1" t="str">
        <f ca="1">IF(OR(onchangeTags!H386="white",onchangeTags!H386="yellow",onchangeTags!H386="grey"),IF('Currently Exported 2'!H386=1, "have", "missing"),IF('Currently Exported 2'!H386=1, "extra", "ignore"))</f>
        <v>have</v>
      </c>
      <c r="I386" s="1" t="str">
        <f ca="1">IF(OR(onchangeTags!I386="white",onchangeTags!I386="yellow",onchangeTags!I386="grey"),IF('Currently Exported 2'!I386=1, "have", "missing"),IF('Currently Exported 2'!I386=1, "extra", "ignore"))</f>
        <v>have</v>
      </c>
      <c r="J386" s="1" t="str">
        <f ca="1">IF(OR(onchangeTags!J386="white",onchangeTags!J386="yellow",onchangeTags!J386="grey"),IF('Currently Exported 2'!J386=1, "have", "missing"),IF('Currently Exported 2'!J386=1, "extra", "ignore"))</f>
        <v>have</v>
      </c>
      <c r="K386" s="1" t="str">
        <f ca="1">IF(OR(onchangeTags!K386="white",onchangeTags!K386="yellow",onchangeTags!K386="grey"),IF('Currently Exported 2'!K386=1, "have", "missing"),IF('Currently Exported 2'!K386=1, "extra", "ignore"))</f>
        <v>have</v>
      </c>
      <c r="L386" s="1" t="str">
        <f ca="1">IF(OR(onchangeTags!L386="white",onchangeTags!L386="yellow",onchangeTags!L386="grey"),IF('Currently Exported 2'!L386=1, "have", "missing"),IF('Currently Exported 2'!L386=1, "extra", "ignore"))</f>
        <v>have</v>
      </c>
      <c r="M386" s="1" t="str">
        <f ca="1">IF(OR(onchangeTags!M386="white",onchangeTags!M386="yellow",onchangeTags!M386="grey"),IF('Currently Exported 2'!M386=1, "have", "missing"),IF('Currently Exported 2'!M386=1, "extra", "ignore"))</f>
        <v>have</v>
      </c>
      <c r="N386" s="1" t="str">
        <f ca="1">IF(OR(onchangeTags!N386="white",onchangeTags!N386="yellow",onchangeTags!N386="grey"),IF('Currently Exported 2'!N386=1, "have", "missing"),IF('Currently Exported 2'!N386=1, "extra", "ignore"))</f>
        <v>have</v>
      </c>
      <c r="O386" s="1" t="str">
        <f ca="1">IF(OR(onchangeTags!O386="white",onchangeTags!O386="yellow",onchangeTags!O386="grey"),IF('Currently Exported 2'!O386=1, "have", "missing"),IF('Currently Exported 2'!O386=1, "extra", "ignore"))</f>
        <v>have</v>
      </c>
      <c r="P386" s="1" t="str">
        <f ca="1">IF(OR(onchangeTags!P386="white",onchangeTags!P386="yellow",onchangeTags!P386="grey"),IF('Currently Exported 2'!P386=1, "have", "missing"),IF('Currently Exported 2'!P386=1, "extra", "ignore"))</f>
        <v>ignore</v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IF(OR(onchangeTags!B387="white",onchangeTags!B387="yellow",onchangeTags!B387="grey"),IF('Currently Exported 2'!B387=1, "have", "missing"),IF('Currently Exported 2'!B387=1, "extra", "ignore"))</f>
        <v>ignore</v>
      </c>
      <c r="C387" s="1" t="str">
        <f ca="1">IF(OR(onchangeTags!C387="white",onchangeTags!C387="yellow",onchangeTags!C387="grey"),IF('Currently Exported 2'!C387=1, "have", "missing"),IF('Currently Exported 2'!C387=1, "extra", "ignore"))</f>
        <v>ignore</v>
      </c>
      <c r="D387" s="1" t="str">
        <f ca="1">IF(OR(onchangeTags!D387="white",onchangeTags!D387="yellow",onchangeTags!D387="grey"),IF('Currently Exported 2'!D387=1, "have", "missing"),IF('Currently Exported 2'!D387=1, "extra", "ignore"))</f>
        <v>ignore</v>
      </c>
      <c r="E387" s="1" t="str">
        <f ca="1">IF(OR(onchangeTags!E387="white",onchangeTags!E387="yellow",onchangeTags!E387="grey"),IF('Currently Exported 2'!E387=1, "have", "missing"),IF('Currently Exported 2'!E387=1, "extra", "ignore"))</f>
        <v>ignore</v>
      </c>
      <c r="F387" s="1" t="str">
        <f ca="1">IF(OR(onchangeTags!F387="white",onchangeTags!F387="yellow",onchangeTags!F387="grey"),IF('Currently Exported 2'!F387=1, "have", "missing"),IF('Currently Exported 2'!F387=1, "extra", "ignore"))</f>
        <v>ignore</v>
      </c>
      <c r="G387" s="1" t="str">
        <f ca="1">IF(OR(onchangeTags!G387="white",onchangeTags!G387="yellow",onchangeTags!G387="grey"),IF('Currently Exported 2'!G387=1, "have", "missing"),IF('Currently Exported 2'!G387=1, "extra", "ignore"))</f>
        <v>ignore</v>
      </c>
      <c r="H387" s="1" t="str">
        <f ca="1">IF(OR(onchangeTags!H387="white",onchangeTags!H387="yellow",onchangeTags!H387="grey"),IF('Currently Exported 2'!H387=1, "have", "missing"),IF('Currently Exported 2'!H387=1, "extra", "ignore"))</f>
        <v>ignore</v>
      </c>
      <c r="I387" s="1" t="str">
        <f ca="1">IF(OR(onchangeTags!I387="white",onchangeTags!I387="yellow",onchangeTags!I387="grey"),IF('Currently Exported 2'!I387=1, "have", "missing"),IF('Currently Exported 2'!I387=1, "extra", "ignore"))</f>
        <v>ignore</v>
      </c>
      <c r="J387" s="1" t="str">
        <f ca="1">IF(OR(onchangeTags!J387="white",onchangeTags!J387="yellow",onchangeTags!J387="grey"),IF('Currently Exported 2'!J387=1, "have", "missing"),IF('Currently Exported 2'!J387=1, "extra", "ignore"))</f>
        <v>ignore</v>
      </c>
      <c r="K387" s="1" t="str">
        <f ca="1">IF(OR(onchangeTags!K387="white",onchangeTags!K387="yellow",onchangeTags!K387="grey"),IF('Currently Exported 2'!K387=1, "have", "missing"),IF('Currently Exported 2'!K387=1, "extra", "ignore"))</f>
        <v>ignore</v>
      </c>
      <c r="L387" s="1" t="str">
        <f ca="1">IF(OR(onchangeTags!L387="white",onchangeTags!L387="yellow",onchangeTags!L387="grey"),IF('Currently Exported 2'!L387=1, "have", "missing"),IF('Currently Exported 2'!L387=1, "extra", "ignore"))</f>
        <v>ignore</v>
      </c>
      <c r="M387" s="1" t="str">
        <f ca="1">IF(OR(onchangeTags!M387="white",onchangeTags!M387="yellow",onchangeTags!M387="grey"),IF('Currently Exported 2'!M387=1, "have", "missing"),IF('Currently Exported 2'!M387=1, "extra", "ignore"))</f>
        <v>ignore</v>
      </c>
      <c r="N387" s="1" t="str">
        <f ca="1">IF(OR(onchangeTags!N387="white",onchangeTags!N387="yellow",onchangeTags!N387="grey"),IF('Currently Exported 2'!N387=1, "have", "missing"),IF('Currently Exported 2'!N387=1, "extra", "ignore"))</f>
        <v>ignore</v>
      </c>
      <c r="O387" s="1" t="str">
        <f ca="1">IF(OR(onchangeTags!O387="white",onchangeTags!O387="yellow",onchangeTags!O387="grey"),IF('Currently Exported 2'!O387=1, "have", "missing"),IF('Currently Exported 2'!O387=1, "extra", "ignore"))</f>
        <v>ignore</v>
      </c>
      <c r="P387" s="1" t="str">
        <f ca="1">IF(OR(onchangeTags!P387="white",onchangeTags!P387="yellow",onchangeTags!P387="grey"),IF('Currently Exported 2'!P387=1, "have", "missing"),IF('Currently Exported 2'!P387=1, "extra", "ignore"))</f>
        <v>ignore</v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IF(OR(onchangeTags!B388="white",onchangeTags!B388="yellow",onchangeTags!B388="grey"),IF('Currently Exported 2'!B388=1, "have", "missing"),IF('Currently Exported 2'!B388=1, "extra", "ignore"))</f>
        <v>ignore</v>
      </c>
      <c r="C388" s="1" t="str">
        <f ca="1">IF(OR(onchangeTags!C388="white",onchangeTags!C388="yellow",onchangeTags!C388="grey"),IF('Currently Exported 2'!C388=1, "have", "missing"),IF('Currently Exported 2'!C388=1, "extra", "ignore"))</f>
        <v>ignore</v>
      </c>
      <c r="D388" s="1" t="str">
        <f ca="1">IF(OR(onchangeTags!D388="white",onchangeTags!D388="yellow",onchangeTags!D388="grey"),IF('Currently Exported 2'!D388=1, "have", "missing"),IF('Currently Exported 2'!D388=1, "extra", "ignore"))</f>
        <v>ignore</v>
      </c>
      <c r="E388" s="1" t="str">
        <f ca="1">IF(OR(onchangeTags!E388="white",onchangeTags!E388="yellow",onchangeTags!E388="grey"),IF('Currently Exported 2'!E388=1, "have", "missing"),IF('Currently Exported 2'!E388=1, "extra", "ignore"))</f>
        <v>ignore</v>
      </c>
      <c r="F388" s="1" t="str">
        <f ca="1">IF(OR(onchangeTags!F388="white",onchangeTags!F388="yellow",onchangeTags!F388="grey"),IF('Currently Exported 2'!F388=1, "have", "missing"),IF('Currently Exported 2'!F388=1, "extra", "ignore"))</f>
        <v>ignore</v>
      </c>
      <c r="G388" s="1" t="str">
        <f ca="1">IF(OR(onchangeTags!G388="white",onchangeTags!G388="yellow",onchangeTags!G388="grey"),IF('Currently Exported 2'!G388=1, "have", "missing"),IF('Currently Exported 2'!G388=1, "extra", "ignore"))</f>
        <v>ignore</v>
      </c>
      <c r="H388" s="1" t="str">
        <f ca="1">IF(OR(onchangeTags!H388="white",onchangeTags!H388="yellow",onchangeTags!H388="grey"),IF('Currently Exported 2'!H388=1, "have", "missing"),IF('Currently Exported 2'!H388=1, "extra", "ignore"))</f>
        <v>ignore</v>
      </c>
      <c r="I388" s="1" t="str">
        <f ca="1">IF(OR(onchangeTags!I388="white",onchangeTags!I388="yellow",onchangeTags!I388="grey"),IF('Currently Exported 2'!I388=1, "have", "missing"),IF('Currently Exported 2'!I388=1, "extra", "ignore"))</f>
        <v>ignore</v>
      </c>
      <c r="J388" s="1" t="str">
        <f ca="1">IF(OR(onchangeTags!J388="white",onchangeTags!J388="yellow",onchangeTags!J388="grey"),IF('Currently Exported 2'!J388=1, "have", "missing"),IF('Currently Exported 2'!J388=1, "extra", "ignore"))</f>
        <v>ignore</v>
      </c>
      <c r="K388" s="1" t="str">
        <f ca="1">IF(OR(onchangeTags!K388="white",onchangeTags!K388="yellow",onchangeTags!K388="grey"),IF('Currently Exported 2'!K388=1, "have", "missing"),IF('Currently Exported 2'!K388=1, "extra", "ignore"))</f>
        <v>ignore</v>
      </c>
      <c r="L388" s="1" t="str">
        <f ca="1">IF(OR(onchangeTags!L388="white",onchangeTags!L388="yellow",onchangeTags!L388="grey"),IF('Currently Exported 2'!L388=1, "have", "missing"),IF('Currently Exported 2'!L388=1, "extra", "ignore"))</f>
        <v>ignore</v>
      </c>
      <c r="M388" s="1" t="str">
        <f ca="1">IF(OR(onchangeTags!M388="white",onchangeTags!M388="yellow",onchangeTags!M388="grey"),IF('Currently Exported 2'!M388=1, "have", "missing"),IF('Currently Exported 2'!M388=1, "extra", "ignore"))</f>
        <v>ignore</v>
      </c>
      <c r="N388" s="1" t="str">
        <f ca="1">IF(OR(onchangeTags!N388="white",onchangeTags!N388="yellow",onchangeTags!N388="grey"),IF('Currently Exported 2'!N388=1, "have", "missing"),IF('Currently Exported 2'!N388=1, "extra", "ignore"))</f>
        <v>ignore</v>
      </c>
      <c r="O388" s="1" t="str">
        <f ca="1">IF(OR(onchangeTags!O388="white",onchangeTags!O388="yellow",onchangeTags!O388="grey"),IF('Currently Exported 2'!O388=1, "have", "missing"),IF('Currently Exported 2'!O388=1, "extra", "ignore"))</f>
        <v>ignore</v>
      </c>
      <c r="P388" s="1" t="str">
        <f ca="1">IF(OR(onchangeTags!P388="white",onchangeTags!P388="yellow",onchangeTags!P388="grey"),IF('Currently Exported 2'!P388=1, "have", "missing"),IF('Currently Exported 2'!P388=1, "extra", "ignore"))</f>
        <v>ignore</v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IF(OR(onchangeTags!B389="white",onchangeTags!B389="yellow",onchangeTags!B389="grey"),IF('Currently Exported 2'!B389=1, "have", "missing"),IF('Currently Exported 2'!B389=1, "extra", "ignore"))</f>
        <v>ignore</v>
      </c>
      <c r="C389" s="1" t="str">
        <f ca="1">IF(OR(onchangeTags!C389="white",onchangeTags!C389="yellow",onchangeTags!C389="grey"),IF('Currently Exported 2'!C389=1, "have", "missing"),IF('Currently Exported 2'!C389=1, "extra", "ignore"))</f>
        <v>ignore</v>
      </c>
      <c r="D389" s="1" t="str">
        <f ca="1">IF(OR(onchangeTags!D389="white",onchangeTags!D389="yellow",onchangeTags!D389="grey"),IF('Currently Exported 2'!D389=1, "have", "missing"),IF('Currently Exported 2'!D389=1, "extra", "ignore"))</f>
        <v>have</v>
      </c>
      <c r="E389" s="1" t="str">
        <f ca="1">IF(OR(onchangeTags!E389="white",onchangeTags!E389="yellow",onchangeTags!E389="grey"),IF('Currently Exported 2'!E389=1, "have", "missing"),IF('Currently Exported 2'!E389=1, "extra", "ignore"))</f>
        <v>have</v>
      </c>
      <c r="F389" s="1" t="str">
        <f ca="1">IF(OR(onchangeTags!F389="white",onchangeTags!F389="yellow",onchangeTags!F389="grey"),IF('Currently Exported 2'!F389=1, "have", "missing"),IF('Currently Exported 2'!F389=1, "extra", "ignore"))</f>
        <v>have</v>
      </c>
      <c r="G389" s="1" t="str">
        <f ca="1">IF(OR(onchangeTags!G389="white",onchangeTags!G389="yellow",onchangeTags!G389="grey"),IF('Currently Exported 2'!G389=1, "have", "missing"),IF('Currently Exported 2'!G389=1, "extra", "ignore"))</f>
        <v>have</v>
      </c>
      <c r="H389" s="1" t="str">
        <f ca="1">IF(OR(onchangeTags!H389="white",onchangeTags!H389="yellow",onchangeTags!H389="grey"),IF('Currently Exported 2'!H389=1, "have", "missing"),IF('Currently Exported 2'!H389=1, "extra", "ignore"))</f>
        <v>have</v>
      </c>
      <c r="I389" s="1" t="str">
        <f ca="1">IF(OR(onchangeTags!I389="white",onchangeTags!I389="yellow",onchangeTags!I389="grey"),IF('Currently Exported 2'!I389=1, "have", "missing"),IF('Currently Exported 2'!I389=1, "extra", "ignore"))</f>
        <v>have</v>
      </c>
      <c r="J389" s="1" t="str">
        <f ca="1">IF(OR(onchangeTags!J389="white",onchangeTags!J389="yellow",onchangeTags!J389="grey"),IF('Currently Exported 2'!J389=1, "have", "missing"),IF('Currently Exported 2'!J389=1, "extra", "ignore"))</f>
        <v>have</v>
      </c>
      <c r="K389" s="1" t="str">
        <f ca="1">IF(OR(onchangeTags!K389="white",onchangeTags!K389="yellow",onchangeTags!K389="grey"),IF('Currently Exported 2'!K389=1, "have", "missing"),IF('Currently Exported 2'!K389=1, "extra", "ignore"))</f>
        <v>have</v>
      </c>
      <c r="L389" s="1" t="str">
        <f ca="1">IF(OR(onchangeTags!L389="white",onchangeTags!L389="yellow",onchangeTags!L389="grey"),IF('Currently Exported 2'!L389=1, "have", "missing"),IF('Currently Exported 2'!L389=1, "extra", "ignore"))</f>
        <v>have</v>
      </c>
      <c r="M389" s="1" t="str">
        <f ca="1">IF(OR(onchangeTags!M389="white",onchangeTags!M389="yellow",onchangeTags!M389="grey"),IF('Currently Exported 2'!M389=1, "have", "missing"),IF('Currently Exported 2'!M389=1, "extra", "ignore"))</f>
        <v>have</v>
      </c>
      <c r="N389" s="1" t="str">
        <f ca="1">IF(OR(onchangeTags!N389="white",onchangeTags!N389="yellow",onchangeTags!N389="grey"),IF('Currently Exported 2'!N389=1, "have", "missing"),IF('Currently Exported 2'!N389=1, "extra", "ignore"))</f>
        <v>have</v>
      </c>
      <c r="O389" s="1" t="str">
        <f ca="1">IF(OR(onchangeTags!O389="white",onchangeTags!O389="yellow",onchangeTags!O389="grey"),IF('Currently Exported 2'!O389=1, "have", "missing"),IF('Currently Exported 2'!O389=1, "extra", "ignore"))</f>
        <v>have</v>
      </c>
      <c r="P389" s="1" t="str">
        <f ca="1">IF(OR(onchangeTags!P389="white",onchangeTags!P389="yellow",onchangeTags!P389="grey"),IF('Currently Exported 2'!P389=1, "have", "missing"),IF('Currently Exported 2'!P389=1, "extra", "ignore"))</f>
        <v>ignore</v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IF(OR(onchangeTags!B390="white",onchangeTags!B390="yellow",onchangeTags!B390="grey"),IF('Currently Exported 2'!B390=1, "have", "missing"),IF('Currently Exported 2'!B390=1, "extra", "ignore"))</f>
        <v>ignore</v>
      </c>
      <c r="C390" s="1" t="str">
        <f ca="1">IF(OR(onchangeTags!C390="white",onchangeTags!C390="yellow",onchangeTags!C390="grey"),IF('Currently Exported 2'!C390=1, "have", "missing"),IF('Currently Exported 2'!C390=1, "extra", "ignore"))</f>
        <v>ignore</v>
      </c>
      <c r="D390" s="1" t="str">
        <f ca="1">IF(OR(onchangeTags!D390="white",onchangeTags!D390="yellow",onchangeTags!D390="grey"),IF('Currently Exported 2'!D390=1, "have", "missing"),IF('Currently Exported 2'!D390=1, "extra", "ignore"))</f>
        <v>have</v>
      </c>
      <c r="E390" s="1" t="str">
        <f ca="1">IF(OR(onchangeTags!E390="white",onchangeTags!E390="yellow",onchangeTags!E390="grey"),IF('Currently Exported 2'!E390=1, "have", "missing"),IF('Currently Exported 2'!E390=1, "extra", "ignore"))</f>
        <v>have</v>
      </c>
      <c r="F390" s="1" t="str">
        <f ca="1">IF(OR(onchangeTags!F390="white",onchangeTags!F390="yellow",onchangeTags!F390="grey"),IF('Currently Exported 2'!F390=1, "have", "missing"),IF('Currently Exported 2'!F390=1, "extra", "ignore"))</f>
        <v>have</v>
      </c>
      <c r="G390" s="1" t="str">
        <f ca="1">IF(OR(onchangeTags!G390="white",onchangeTags!G390="yellow",onchangeTags!G390="grey"),IF('Currently Exported 2'!G390=1, "have", "missing"),IF('Currently Exported 2'!G390=1, "extra", "ignore"))</f>
        <v>have</v>
      </c>
      <c r="H390" s="1" t="str">
        <f ca="1">IF(OR(onchangeTags!H390="white",onchangeTags!H390="yellow",onchangeTags!H390="grey"),IF('Currently Exported 2'!H390=1, "have", "missing"),IF('Currently Exported 2'!H390=1, "extra", "ignore"))</f>
        <v>have</v>
      </c>
      <c r="I390" s="1" t="str">
        <f ca="1">IF(OR(onchangeTags!I390="white",onchangeTags!I390="yellow",onchangeTags!I390="grey"),IF('Currently Exported 2'!I390=1, "have", "missing"),IF('Currently Exported 2'!I390=1, "extra", "ignore"))</f>
        <v>have</v>
      </c>
      <c r="J390" s="1" t="str">
        <f ca="1">IF(OR(onchangeTags!J390="white",onchangeTags!J390="yellow",onchangeTags!J390="grey"),IF('Currently Exported 2'!J390=1, "have", "missing"),IF('Currently Exported 2'!J390=1, "extra", "ignore"))</f>
        <v>have</v>
      </c>
      <c r="K390" s="1" t="str">
        <f ca="1">IF(OR(onchangeTags!K390="white",onchangeTags!K390="yellow",onchangeTags!K390="grey"),IF('Currently Exported 2'!K390=1, "have", "missing"),IF('Currently Exported 2'!K390=1, "extra", "ignore"))</f>
        <v>have</v>
      </c>
      <c r="L390" s="1" t="str">
        <f ca="1">IF(OR(onchangeTags!L390="white",onchangeTags!L390="yellow",onchangeTags!L390="grey"),IF('Currently Exported 2'!L390=1, "have", "missing"),IF('Currently Exported 2'!L390=1, "extra", "ignore"))</f>
        <v>have</v>
      </c>
      <c r="M390" s="1" t="str">
        <f ca="1">IF(OR(onchangeTags!M390="white",onchangeTags!M390="yellow",onchangeTags!M390="grey"),IF('Currently Exported 2'!M390=1, "have", "missing"),IF('Currently Exported 2'!M390=1, "extra", "ignore"))</f>
        <v>have</v>
      </c>
      <c r="N390" s="1" t="str">
        <f ca="1">IF(OR(onchangeTags!N390="white",onchangeTags!N390="yellow",onchangeTags!N390="grey"),IF('Currently Exported 2'!N390=1, "have", "missing"),IF('Currently Exported 2'!N390=1, "extra", "ignore"))</f>
        <v>have</v>
      </c>
      <c r="O390" s="1" t="str">
        <f ca="1">IF(OR(onchangeTags!O390="white",onchangeTags!O390="yellow",onchangeTags!O390="grey"),IF('Currently Exported 2'!O390=1, "have", "missing"),IF('Currently Exported 2'!O390=1, "extra", "ignore"))</f>
        <v>have</v>
      </c>
      <c r="P390" s="1" t="str">
        <f ca="1">IF(OR(onchangeTags!P390="white",onchangeTags!P390="yellow",onchangeTags!P390="grey"),IF('Currently Exported 2'!P390=1, "have", "missing"),IF('Currently Exported 2'!P390=1, "extra", "ignore"))</f>
        <v>ignore</v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IF(OR(onchangeTags!B391="white",onchangeTags!B391="yellow",onchangeTags!B391="grey"),IF('Currently Exported 2'!B391=1, "have", "missing"),IF('Currently Exported 2'!B391=1, "extra", "ignore"))</f>
        <v>ignore</v>
      </c>
      <c r="C391" s="1" t="str">
        <f ca="1">IF(OR(onchangeTags!C391="white",onchangeTags!C391="yellow",onchangeTags!C391="grey"),IF('Currently Exported 2'!C391=1, "have", "missing"),IF('Currently Exported 2'!C391=1, "extra", "ignore"))</f>
        <v>ignore</v>
      </c>
      <c r="D391" s="1" t="str">
        <f ca="1">IF(OR(onchangeTags!D391="white",onchangeTags!D391="yellow",onchangeTags!D391="grey"),IF('Currently Exported 2'!D391=1, "have", "missing"),IF('Currently Exported 2'!D391=1, "extra", "ignore"))</f>
        <v>have</v>
      </c>
      <c r="E391" s="1" t="str">
        <f ca="1">IF(OR(onchangeTags!E391="white",onchangeTags!E391="yellow",onchangeTags!E391="grey"),IF('Currently Exported 2'!E391=1, "have", "missing"),IF('Currently Exported 2'!E391=1, "extra", "ignore"))</f>
        <v>have</v>
      </c>
      <c r="F391" s="1" t="str">
        <f ca="1">IF(OR(onchangeTags!F391="white",onchangeTags!F391="yellow",onchangeTags!F391="grey"),IF('Currently Exported 2'!F391=1, "have", "missing"),IF('Currently Exported 2'!F391=1, "extra", "ignore"))</f>
        <v>have</v>
      </c>
      <c r="G391" s="1" t="str">
        <f ca="1">IF(OR(onchangeTags!G391="white",onchangeTags!G391="yellow",onchangeTags!G391="grey"),IF('Currently Exported 2'!G391=1, "have", "missing"),IF('Currently Exported 2'!G391=1, "extra", "ignore"))</f>
        <v>have</v>
      </c>
      <c r="H391" s="1" t="str">
        <f ca="1">IF(OR(onchangeTags!H391="white",onchangeTags!H391="yellow",onchangeTags!H391="grey"),IF('Currently Exported 2'!H391=1, "have", "missing"),IF('Currently Exported 2'!H391=1, "extra", "ignore"))</f>
        <v>have</v>
      </c>
      <c r="I391" s="1" t="str">
        <f ca="1">IF(OR(onchangeTags!I391="white",onchangeTags!I391="yellow",onchangeTags!I391="grey"),IF('Currently Exported 2'!I391=1, "have", "missing"),IF('Currently Exported 2'!I391=1, "extra", "ignore"))</f>
        <v>have</v>
      </c>
      <c r="J391" s="1" t="str">
        <f ca="1">IF(OR(onchangeTags!J391="white",onchangeTags!J391="yellow",onchangeTags!J391="grey"),IF('Currently Exported 2'!J391=1, "have", "missing"),IF('Currently Exported 2'!J391=1, "extra", "ignore"))</f>
        <v>have</v>
      </c>
      <c r="K391" s="1" t="str">
        <f ca="1">IF(OR(onchangeTags!K391="white",onchangeTags!K391="yellow",onchangeTags!K391="grey"),IF('Currently Exported 2'!K391=1, "have", "missing"),IF('Currently Exported 2'!K391=1, "extra", "ignore"))</f>
        <v>have</v>
      </c>
      <c r="L391" s="1" t="str">
        <f ca="1">IF(OR(onchangeTags!L391="white",onchangeTags!L391="yellow",onchangeTags!L391="grey"),IF('Currently Exported 2'!L391=1, "have", "missing"),IF('Currently Exported 2'!L391=1, "extra", "ignore"))</f>
        <v>have</v>
      </c>
      <c r="M391" s="1" t="str">
        <f ca="1">IF(OR(onchangeTags!M391="white",onchangeTags!M391="yellow",onchangeTags!M391="grey"),IF('Currently Exported 2'!M391=1, "have", "missing"),IF('Currently Exported 2'!M391=1, "extra", "ignore"))</f>
        <v>have</v>
      </c>
      <c r="N391" s="1" t="str">
        <f ca="1">IF(OR(onchangeTags!N391="white",onchangeTags!N391="yellow",onchangeTags!N391="grey"),IF('Currently Exported 2'!N391=1, "have", "missing"),IF('Currently Exported 2'!N391=1, "extra", "ignore"))</f>
        <v>have</v>
      </c>
      <c r="O391" s="1" t="str">
        <f ca="1">IF(OR(onchangeTags!O391="white",onchangeTags!O391="yellow",onchangeTags!O391="grey"),IF('Currently Exported 2'!O391=1, "have", "missing"),IF('Currently Exported 2'!O391=1, "extra", "ignore"))</f>
        <v>have</v>
      </c>
      <c r="P391" s="1" t="str">
        <f ca="1">IF(OR(onchangeTags!P391="white",onchangeTags!P391="yellow",onchangeTags!P391="grey"),IF('Currently Exported 2'!P391=1, "have", "missing"),IF('Currently Exported 2'!P391=1, "extra", "ignore"))</f>
        <v>ignore</v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IF(OR(onchangeTags!B392="white",onchangeTags!B392="yellow",onchangeTags!B392="grey"),IF('Currently Exported 2'!B392=1, "have", "missing"),IF('Currently Exported 2'!B392=1, "extra", "ignore"))</f>
        <v>ignore</v>
      </c>
      <c r="C392" s="1" t="str">
        <f ca="1">IF(OR(onchangeTags!C392="white",onchangeTags!C392="yellow",onchangeTags!C392="grey"),IF('Currently Exported 2'!C392=1, "have", "missing"),IF('Currently Exported 2'!C392=1, "extra", "ignore"))</f>
        <v>ignore</v>
      </c>
      <c r="D392" s="1" t="str">
        <f ca="1">IF(OR(onchangeTags!D392="white",onchangeTags!D392="yellow",onchangeTags!D392="grey"),IF('Currently Exported 2'!D392=1, "have", "missing"),IF('Currently Exported 2'!D392=1, "extra", "ignore"))</f>
        <v>ignore</v>
      </c>
      <c r="E392" s="1" t="str">
        <f ca="1">IF(OR(onchangeTags!E392="white",onchangeTags!E392="yellow",onchangeTags!E392="grey"),IF('Currently Exported 2'!E392=1, "have", "missing"),IF('Currently Exported 2'!E392=1, "extra", "ignore"))</f>
        <v>ignore</v>
      </c>
      <c r="F392" s="1" t="str">
        <f ca="1">IF(OR(onchangeTags!F392="white",onchangeTags!F392="yellow",onchangeTags!F392="grey"),IF('Currently Exported 2'!F392=1, "have", "missing"),IF('Currently Exported 2'!F392=1, "extra", "ignore"))</f>
        <v>ignore</v>
      </c>
      <c r="G392" s="1" t="str">
        <f ca="1">IF(OR(onchangeTags!G392="white",onchangeTags!G392="yellow",onchangeTags!G392="grey"),IF('Currently Exported 2'!G392=1, "have", "missing"),IF('Currently Exported 2'!G392=1, "extra", "ignore"))</f>
        <v>ignore</v>
      </c>
      <c r="H392" s="1" t="str">
        <f ca="1">IF(OR(onchangeTags!H392="white",onchangeTags!H392="yellow",onchangeTags!H392="grey"),IF('Currently Exported 2'!H392=1, "have", "missing"),IF('Currently Exported 2'!H392=1, "extra", "ignore"))</f>
        <v>ignore</v>
      </c>
      <c r="I392" s="1" t="str">
        <f ca="1">IF(OR(onchangeTags!I392="white",onchangeTags!I392="yellow",onchangeTags!I392="grey"),IF('Currently Exported 2'!I392=1, "have", "missing"),IF('Currently Exported 2'!I392=1, "extra", "ignore"))</f>
        <v>ignore</v>
      </c>
      <c r="J392" s="1" t="str">
        <f ca="1">IF(OR(onchangeTags!J392="white",onchangeTags!J392="yellow",onchangeTags!J392="grey"),IF('Currently Exported 2'!J392=1, "have", "missing"),IF('Currently Exported 2'!J392=1, "extra", "ignore"))</f>
        <v>ignore</v>
      </c>
      <c r="K392" s="1" t="str">
        <f ca="1">IF(OR(onchangeTags!K392="white",onchangeTags!K392="yellow",onchangeTags!K392="grey"),IF('Currently Exported 2'!K392=1, "have", "missing"),IF('Currently Exported 2'!K392=1, "extra", "ignore"))</f>
        <v>ignore</v>
      </c>
      <c r="L392" s="1" t="str">
        <f ca="1">IF(OR(onchangeTags!L392="white",onchangeTags!L392="yellow",onchangeTags!L392="grey"),IF('Currently Exported 2'!L392=1, "have", "missing"),IF('Currently Exported 2'!L392=1, "extra", "ignore"))</f>
        <v>ignore</v>
      </c>
      <c r="M392" s="1" t="str">
        <f ca="1">IF(OR(onchangeTags!M392="white",onchangeTags!M392="yellow",onchangeTags!M392="grey"),IF('Currently Exported 2'!M392=1, "have", "missing"),IF('Currently Exported 2'!M392=1, "extra", "ignore"))</f>
        <v>ignore</v>
      </c>
      <c r="N392" s="1" t="str">
        <f ca="1">IF(OR(onchangeTags!N392="white",onchangeTags!N392="yellow",onchangeTags!N392="grey"),IF('Currently Exported 2'!N392=1, "have", "missing"),IF('Currently Exported 2'!N392=1, "extra", "ignore"))</f>
        <v>ignore</v>
      </c>
      <c r="O392" s="1" t="str">
        <f ca="1">IF(OR(onchangeTags!O392="white",onchangeTags!O392="yellow",onchangeTags!O392="grey"),IF('Currently Exported 2'!O392=1, "have", "missing"),IF('Currently Exported 2'!O392=1, "extra", "ignore"))</f>
        <v>ignore</v>
      </c>
      <c r="P392" s="1" t="str">
        <f ca="1">IF(OR(onchangeTags!P392="white",onchangeTags!P392="yellow",onchangeTags!P392="grey"),IF('Currently Exported 2'!P392=1, "have", "missing"),IF('Currently Exported 2'!P392=1, "extra", "ignore"))</f>
        <v>ignore</v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IF(OR(onchangeTags!B393="white",onchangeTags!B393="yellow",onchangeTags!B393="grey"),IF('Currently Exported 2'!B393=1, "have", "missing"),IF('Currently Exported 2'!B393=1, "extra", "ignore"))</f>
        <v>ignore</v>
      </c>
      <c r="C393" s="1" t="str">
        <f ca="1">IF(OR(onchangeTags!C393="white",onchangeTags!C393="yellow",onchangeTags!C393="grey"),IF('Currently Exported 2'!C393=1, "have", "missing"),IF('Currently Exported 2'!C393=1, "extra", "ignore"))</f>
        <v>ignore</v>
      </c>
      <c r="D393" s="1" t="str">
        <f ca="1">IF(OR(onchangeTags!D393="white",onchangeTags!D393="yellow",onchangeTags!D393="grey"),IF('Currently Exported 2'!D393=1, "have", "missing"),IF('Currently Exported 2'!D393=1, "extra", "ignore"))</f>
        <v>extra</v>
      </c>
      <c r="E393" s="1" t="str">
        <f ca="1">IF(OR(onchangeTags!E393="white",onchangeTags!E393="yellow",onchangeTags!E393="grey"),IF('Currently Exported 2'!E393=1, "have", "missing"),IF('Currently Exported 2'!E393=1, "extra", "ignore"))</f>
        <v>extra</v>
      </c>
      <c r="F393" s="1" t="str">
        <f ca="1">IF(OR(onchangeTags!F393="white",onchangeTags!F393="yellow",onchangeTags!F393="grey"),IF('Currently Exported 2'!F393=1, "have", "missing"),IF('Currently Exported 2'!F393=1, "extra", "ignore"))</f>
        <v>extra</v>
      </c>
      <c r="G393" s="1" t="str">
        <f ca="1">IF(OR(onchangeTags!G393="white",onchangeTags!G393="yellow",onchangeTags!G393="grey"),IF('Currently Exported 2'!G393=1, "have", "missing"),IF('Currently Exported 2'!G393=1, "extra", "ignore"))</f>
        <v>extra</v>
      </c>
      <c r="H393" s="1" t="str">
        <f ca="1">IF(OR(onchangeTags!H393="white",onchangeTags!H393="yellow",onchangeTags!H393="grey"),IF('Currently Exported 2'!H393=1, "have", "missing"),IF('Currently Exported 2'!H393=1, "extra", "ignore"))</f>
        <v>extra</v>
      </c>
      <c r="I393" s="1" t="str">
        <f ca="1">IF(OR(onchangeTags!I393="white",onchangeTags!I393="yellow",onchangeTags!I393="grey"),IF('Currently Exported 2'!I393=1, "have", "missing"),IF('Currently Exported 2'!I393=1, "extra", "ignore"))</f>
        <v>extra</v>
      </c>
      <c r="J393" s="1" t="str">
        <f ca="1">IF(OR(onchangeTags!J393="white",onchangeTags!J393="yellow",onchangeTags!J393="grey"),IF('Currently Exported 2'!J393=1, "have", "missing"),IF('Currently Exported 2'!J393=1, "extra", "ignore"))</f>
        <v>extra</v>
      </c>
      <c r="K393" s="1" t="str">
        <f ca="1">IF(OR(onchangeTags!K393="white",onchangeTags!K393="yellow",onchangeTags!K393="grey"),IF('Currently Exported 2'!K393=1, "have", "missing"),IF('Currently Exported 2'!K393=1, "extra", "ignore"))</f>
        <v>extra</v>
      </c>
      <c r="L393" s="1" t="str">
        <f ca="1">IF(OR(onchangeTags!L393="white",onchangeTags!L393="yellow",onchangeTags!L393="grey"),IF('Currently Exported 2'!L393=1, "have", "missing"),IF('Currently Exported 2'!L393=1, "extra", "ignore"))</f>
        <v>extra</v>
      </c>
      <c r="M393" s="1" t="str">
        <f ca="1">IF(OR(onchangeTags!M393="white",onchangeTags!M393="yellow",onchangeTags!M393="grey"),IF('Currently Exported 2'!M393=1, "have", "missing"),IF('Currently Exported 2'!M393=1, "extra", "ignore"))</f>
        <v>extra</v>
      </c>
      <c r="N393" s="1" t="str">
        <f ca="1">IF(OR(onchangeTags!N393="white",onchangeTags!N393="yellow",onchangeTags!N393="grey"),IF('Currently Exported 2'!N393=1, "have", "missing"),IF('Currently Exported 2'!N393=1, "extra", "ignore"))</f>
        <v>extra</v>
      </c>
      <c r="O393" s="1" t="str">
        <f ca="1">IF(OR(onchangeTags!O393="white",onchangeTags!O393="yellow",onchangeTags!O393="grey"),IF('Currently Exported 2'!O393=1, "have", "missing"),IF('Currently Exported 2'!O393=1, "extra", "ignore"))</f>
        <v>extra</v>
      </c>
      <c r="P393" s="1" t="str">
        <f ca="1">IF(OR(onchangeTags!P393="white",onchangeTags!P393="yellow",onchangeTags!P393="grey"),IF('Currently Exported 2'!P393=1, "have", "missing"),IF('Currently Exported 2'!P393=1, "extra", "ignore"))</f>
        <v>extra</v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IF(OR(onchangeTags!B394="white",onchangeTags!B394="yellow",onchangeTags!B394="grey"),IF('Currently Exported 2'!B394=1, "have", "missing"),IF('Currently Exported 2'!B394=1, "extra", "ignore"))</f>
        <v>ignore</v>
      </c>
      <c r="C394" s="1" t="str">
        <f ca="1">IF(OR(onchangeTags!C394="white",onchangeTags!C394="yellow",onchangeTags!C394="grey"),IF('Currently Exported 2'!C394=1, "have", "missing"),IF('Currently Exported 2'!C394=1, "extra", "ignore"))</f>
        <v>ignore</v>
      </c>
      <c r="D394" s="1" t="str">
        <f ca="1">IF(OR(onchangeTags!D394="white",onchangeTags!D394="yellow",onchangeTags!D394="grey"),IF('Currently Exported 2'!D394=1, "have", "missing"),IF('Currently Exported 2'!D394=1, "extra", "ignore"))</f>
        <v>extra</v>
      </c>
      <c r="E394" s="1" t="str">
        <f ca="1">IF(OR(onchangeTags!E394="white",onchangeTags!E394="yellow",onchangeTags!E394="grey"),IF('Currently Exported 2'!E394=1, "have", "missing"),IF('Currently Exported 2'!E394=1, "extra", "ignore"))</f>
        <v>extra</v>
      </c>
      <c r="F394" s="1" t="str">
        <f ca="1">IF(OR(onchangeTags!F394="white",onchangeTags!F394="yellow",onchangeTags!F394="grey"),IF('Currently Exported 2'!F394=1, "have", "missing"),IF('Currently Exported 2'!F394=1, "extra", "ignore"))</f>
        <v>extra</v>
      </c>
      <c r="G394" s="1" t="str">
        <f ca="1">IF(OR(onchangeTags!G394="white",onchangeTags!G394="yellow",onchangeTags!G394="grey"),IF('Currently Exported 2'!G394=1, "have", "missing"),IF('Currently Exported 2'!G394=1, "extra", "ignore"))</f>
        <v>extra</v>
      </c>
      <c r="H394" s="1" t="str">
        <f ca="1">IF(OR(onchangeTags!H394="white",onchangeTags!H394="yellow",onchangeTags!H394="grey"),IF('Currently Exported 2'!H394=1, "have", "missing"),IF('Currently Exported 2'!H394=1, "extra", "ignore"))</f>
        <v>extra</v>
      </c>
      <c r="I394" s="1" t="str">
        <f ca="1">IF(OR(onchangeTags!I394="white",onchangeTags!I394="yellow",onchangeTags!I394="grey"),IF('Currently Exported 2'!I394=1, "have", "missing"),IF('Currently Exported 2'!I394=1, "extra", "ignore"))</f>
        <v>extra</v>
      </c>
      <c r="J394" s="1" t="str">
        <f ca="1">IF(OR(onchangeTags!J394="white",onchangeTags!J394="yellow",onchangeTags!J394="grey"),IF('Currently Exported 2'!J394=1, "have", "missing"),IF('Currently Exported 2'!J394=1, "extra", "ignore"))</f>
        <v>extra</v>
      </c>
      <c r="K394" s="1" t="str">
        <f ca="1">IF(OR(onchangeTags!K394="white",onchangeTags!K394="yellow",onchangeTags!K394="grey"),IF('Currently Exported 2'!K394=1, "have", "missing"),IF('Currently Exported 2'!K394=1, "extra", "ignore"))</f>
        <v>extra</v>
      </c>
      <c r="L394" s="1" t="str">
        <f ca="1">IF(OR(onchangeTags!L394="white",onchangeTags!L394="yellow",onchangeTags!L394="grey"),IF('Currently Exported 2'!L394=1, "have", "missing"),IF('Currently Exported 2'!L394=1, "extra", "ignore"))</f>
        <v>extra</v>
      </c>
      <c r="M394" s="1" t="str">
        <f ca="1">IF(OR(onchangeTags!M394="white",onchangeTags!M394="yellow",onchangeTags!M394="grey"),IF('Currently Exported 2'!M394=1, "have", "missing"),IF('Currently Exported 2'!M394=1, "extra", "ignore"))</f>
        <v>extra</v>
      </c>
      <c r="N394" s="1" t="str">
        <f ca="1">IF(OR(onchangeTags!N394="white",onchangeTags!N394="yellow",onchangeTags!N394="grey"),IF('Currently Exported 2'!N394=1, "have", "missing"),IF('Currently Exported 2'!N394=1, "extra", "ignore"))</f>
        <v>extra</v>
      </c>
      <c r="O394" s="1" t="str">
        <f ca="1">IF(OR(onchangeTags!O394="white",onchangeTags!O394="yellow",onchangeTags!O394="grey"),IF('Currently Exported 2'!O394=1, "have", "missing"),IF('Currently Exported 2'!O394=1, "extra", "ignore"))</f>
        <v>extra</v>
      </c>
      <c r="P394" s="1" t="str">
        <f ca="1">IF(OR(onchangeTags!P394="white",onchangeTags!P394="yellow",onchangeTags!P394="grey"),IF('Currently Exported 2'!P394=1, "have", "missing"),IF('Currently Exported 2'!P394=1, "extra", "ignore"))</f>
        <v>ignore</v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IF(OR(onchangeTags!B395="white",onchangeTags!B395="yellow",onchangeTags!B395="grey"),IF('Currently Exported 2'!B395=1, "have", "missing"),IF('Currently Exported 2'!B395=1, "extra", "ignore"))</f>
        <v>ignore</v>
      </c>
      <c r="C395" s="1" t="str">
        <f ca="1">IF(OR(onchangeTags!C395="white",onchangeTags!C395="yellow",onchangeTags!C395="grey"),IF('Currently Exported 2'!C395=1, "have", "missing"),IF('Currently Exported 2'!C395=1, "extra", "ignore"))</f>
        <v>ignore</v>
      </c>
      <c r="D395" s="1" t="str">
        <f ca="1">IF(OR(onchangeTags!D395="white",onchangeTags!D395="yellow",onchangeTags!D395="grey"),IF('Currently Exported 2'!D395=1, "have", "missing"),IF('Currently Exported 2'!D395=1, "extra", "ignore"))</f>
        <v>extra</v>
      </c>
      <c r="E395" s="1" t="str">
        <f ca="1">IF(OR(onchangeTags!E395="white",onchangeTags!E395="yellow",onchangeTags!E395="grey"),IF('Currently Exported 2'!E395=1, "have", "missing"),IF('Currently Exported 2'!E395=1, "extra", "ignore"))</f>
        <v>extra</v>
      </c>
      <c r="F395" s="1" t="str">
        <f ca="1">IF(OR(onchangeTags!F395="white",onchangeTags!F395="yellow",onchangeTags!F395="grey"),IF('Currently Exported 2'!F395=1, "have", "missing"),IF('Currently Exported 2'!F395=1, "extra", "ignore"))</f>
        <v>extra</v>
      </c>
      <c r="G395" s="1" t="str">
        <f ca="1">IF(OR(onchangeTags!G395="white",onchangeTags!G395="yellow",onchangeTags!G395="grey"),IF('Currently Exported 2'!G395=1, "have", "missing"),IF('Currently Exported 2'!G395=1, "extra", "ignore"))</f>
        <v>extra</v>
      </c>
      <c r="H395" s="1" t="str">
        <f ca="1">IF(OR(onchangeTags!H395="white",onchangeTags!H395="yellow",onchangeTags!H395="grey"),IF('Currently Exported 2'!H395=1, "have", "missing"),IF('Currently Exported 2'!H395=1, "extra", "ignore"))</f>
        <v>extra</v>
      </c>
      <c r="I395" s="1" t="str">
        <f ca="1">IF(OR(onchangeTags!I395="white",onchangeTags!I395="yellow",onchangeTags!I395="grey"),IF('Currently Exported 2'!I395=1, "have", "missing"),IF('Currently Exported 2'!I395=1, "extra", "ignore"))</f>
        <v>extra</v>
      </c>
      <c r="J395" s="1" t="str">
        <f ca="1">IF(OR(onchangeTags!J395="white",onchangeTags!J395="yellow",onchangeTags!J395="grey"),IF('Currently Exported 2'!J395=1, "have", "missing"),IF('Currently Exported 2'!J395=1, "extra", "ignore"))</f>
        <v>extra</v>
      </c>
      <c r="K395" s="1" t="str">
        <f ca="1">IF(OR(onchangeTags!K395="white",onchangeTags!K395="yellow",onchangeTags!K395="grey"),IF('Currently Exported 2'!K395=1, "have", "missing"),IF('Currently Exported 2'!K395=1, "extra", "ignore"))</f>
        <v>extra</v>
      </c>
      <c r="L395" s="1" t="str">
        <f ca="1">IF(OR(onchangeTags!L395="white",onchangeTags!L395="yellow",onchangeTags!L395="grey"),IF('Currently Exported 2'!L395=1, "have", "missing"),IF('Currently Exported 2'!L395=1, "extra", "ignore"))</f>
        <v>extra</v>
      </c>
      <c r="M395" s="1" t="str">
        <f ca="1">IF(OR(onchangeTags!M395="white",onchangeTags!M395="yellow",onchangeTags!M395="grey"),IF('Currently Exported 2'!M395=1, "have", "missing"),IF('Currently Exported 2'!M395=1, "extra", "ignore"))</f>
        <v>extra</v>
      </c>
      <c r="N395" s="1" t="str">
        <f ca="1">IF(OR(onchangeTags!N395="white",onchangeTags!N395="yellow",onchangeTags!N395="grey"),IF('Currently Exported 2'!N395=1, "have", "missing"),IF('Currently Exported 2'!N395=1, "extra", "ignore"))</f>
        <v>extra</v>
      </c>
      <c r="O395" s="1" t="str">
        <f ca="1">IF(OR(onchangeTags!O395="white",onchangeTags!O395="yellow",onchangeTags!O395="grey"),IF('Currently Exported 2'!O395=1, "have", "missing"),IF('Currently Exported 2'!O395=1, "extra", "ignore"))</f>
        <v>extra</v>
      </c>
      <c r="P395" s="1" t="str">
        <f ca="1">IF(OR(onchangeTags!P395="white",onchangeTags!P395="yellow",onchangeTags!P395="grey"),IF('Currently Exported 2'!P395=1, "have", "missing"),IF('Currently Exported 2'!P395=1, "extra", "ignore"))</f>
        <v>ignore</v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IF(OR(onchangeTags!B396="white",onchangeTags!B396="yellow",onchangeTags!B396="grey"),IF('Currently Exported 2'!B396=1, "have", "missing"),IF('Currently Exported 2'!B396=1, "extra", "ignore"))</f>
        <v>ignore</v>
      </c>
      <c r="C396" s="1" t="str">
        <f ca="1">IF(OR(onchangeTags!C396="white",onchangeTags!C396="yellow",onchangeTags!C396="grey"),IF('Currently Exported 2'!C396=1, "have", "missing"),IF('Currently Exported 2'!C396=1, "extra", "ignore"))</f>
        <v>ignore</v>
      </c>
      <c r="D396" s="1" t="str">
        <f ca="1">IF(OR(onchangeTags!D396="white",onchangeTags!D396="yellow",onchangeTags!D396="grey"),IF('Currently Exported 2'!D396=1, "have", "missing"),IF('Currently Exported 2'!D396=1, "extra", "ignore"))</f>
        <v>extra</v>
      </c>
      <c r="E396" s="1" t="str">
        <f ca="1">IF(OR(onchangeTags!E396="white",onchangeTags!E396="yellow",onchangeTags!E396="grey"),IF('Currently Exported 2'!E396=1, "have", "missing"),IF('Currently Exported 2'!E396=1, "extra", "ignore"))</f>
        <v>extra</v>
      </c>
      <c r="F396" s="1" t="str">
        <f ca="1">IF(OR(onchangeTags!F396="white",onchangeTags!F396="yellow",onchangeTags!F396="grey"),IF('Currently Exported 2'!F396=1, "have", "missing"),IF('Currently Exported 2'!F396=1, "extra", "ignore"))</f>
        <v>extra</v>
      </c>
      <c r="G396" s="1" t="str">
        <f ca="1">IF(OR(onchangeTags!G396="white",onchangeTags!G396="yellow",onchangeTags!G396="grey"),IF('Currently Exported 2'!G396=1, "have", "missing"),IF('Currently Exported 2'!G396=1, "extra", "ignore"))</f>
        <v>extra</v>
      </c>
      <c r="H396" s="1" t="str">
        <f ca="1">IF(OR(onchangeTags!H396="white",onchangeTags!H396="yellow",onchangeTags!H396="grey"),IF('Currently Exported 2'!H396=1, "have", "missing"),IF('Currently Exported 2'!H396=1, "extra", "ignore"))</f>
        <v>extra</v>
      </c>
      <c r="I396" s="1" t="str">
        <f ca="1">IF(OR(onchangeTags!I396="white",onchangeTags!I396="yellow",onchangeTags!I396="grey"),IF('Currently Exported 2'!I396=1, "have", "missing"),IF('Currently Exported 2'!I396=1, "extra", "ignore"))</f>
        <v>extra</v>
      </c>
      <c r="J396" s="1" t="str">
        <f ca="1">IF(OR(onchangeTags!J396="white",onchangeTags!J396="yellow",onchangeTags!J396="grey"),IF('Currently Exported 2'!J396=1, "have", "missing"),IF('Currently Exported 2'!J396=1, "extra", "ignore"))</f>
        <v>extra</v>
      </c>
      <c r="K396" s="1" t="str">
        <f ca="1">IF(OR(onchangeTags!K396="white",onchangeTags!K396="yellow",onchangeTags!K396="grey"),IF('Currently Exported 2'!K396=1, "have", "missing"),IF('Currently Exported 2'!K396=1, "extra", "ignore"))</f>
        <v>extra</v>
      </c>
      <c r="L396" s="1" t="str">
        <f ca="1">IF(OR(onchangeTags!L396="white",onchangeTags!L396="yellow",onchangeTags!L396="grey"),IF('Currently Exported 2'!L396=1, "have", "missing"),IF('Currently Exported 2'!L396=1, "extra", "ignore"))</f>
        <v>extra</v>
      </c>
      <c r="M396" s="1" t="str">
        <f ca="1">IF(OR(onchangeTags!M396="white",onchangeTags!M396="yellow",onchangeTags!M396="grey"),IF('Currently Exported 2'!M396=1, "have", "missing"),IF('Currently Exported 2'!M396=1, "extra", "ignore"))</f>
        <v>extra</v>
      </c>
      <c r="N396" s="1" t="str">
        <f ca="1">IF(OR(onchangeTags!N396="white",onchangeTags!N396="yellow",onchangeTags!N396="grey"),IF('Currently Exported 2'!N396=1, "have", "missing"),IF('Currently Exported 2'!N396=1, "extra", "ignore"))</f>
        <v>extra</v>
      </c>
      <c r="O396" s="1" t="str">
        <f ca="1">IF(OR(onchangeTags!O396="white",onchangeTags!O396="yellow",onchangeTags!O396="grey"),IF('Currently Exported 2'!O396=1, "have", "missing"),IF('Currently Exported 2'!O396=1, "extra", "ignore"))</f>
        <v>extra</v>
      </c>
      <c r="P396" s="1" t="str">
        <f ca="1">IF(OR(onchangeTags!P396="white",onchangeTags!P396="yellow",onchangeTags!P396="grey"),IF('Currently Exported 2'!P396=1, "have", "missing"),IF('Currently Exported 2'!P396=1, "extra", "ignore"))</f>
        <v>ignore</v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IF(OR(onchangeTags!B397="white",onchangeTags!B397="yellow",onchangeTags!B397="grey"),IF('Currently Exported 2'!B397=1, "have", "missing"),IF('Currently Exported 2'!B397=1, "extra", "ignore"))</f>
        <v>ignore</v>
      </c>
      <c r="C397" s="1" t="str">
        <f ca="1">IF(OR(onchangeTags!C397="white",onchangeTags!C397="yellow",onchangeTags!C397="grey"),IF('Currently Exported 2'!C397=1, "have", "missing"),IF('Currently Exported 2'!C397=1, "extra", "ignore"))</f>
        <v>ignore</v>
      </c>
      <c r="D397" s="1" t="str">
        <f ca="1">IF(OR(onchangeTags!D397="white",onchangeTags!D397="yellow",onchangeTags!D397="grey"),IF('Currently Exported 2'!D397=1, "have", "missing"),IF('Currently Exported 2'!D397=1, "extra", "ignore"))</f>
        <v>extra</v>
      </c>
      <c r="E397" s="1" t="str">
        <f ca="1">IF(OR(onchangeTags!E397="white",onchangeTags!E397="yellow",onchangeTags!E397="grey"),IF('Currently Exported 2'!E397=1, "have", "missing"),IF('Currently Exported 2'!E397=1, "extra", "ignore"))</f>
        <v>extra</v>
      </c>
      <c r="F397" s="1" t="str">
        <f ca="1">IF(OR(onchangeTags!F397="white",onchangeTags!F397="yellow",onchangeTags!F397="grey"),IF('Currently Exported 2'!F397=1, "have", "missing"),IF('Currently Exported 2'!F397=1, "extra", "ignore"))</f>
        <v>extra</v>
      </c>
      <c r="G397" s="1" t="str">
        <f ca="1">IF(OR(onchangeTags!G397="white",onchangeTags!G397="yellow",onchangeTags!G397="grey"),IF('Currently Exported 2'!G397=1, "have", "missing"),IF('Currently Exported 2'!G397=1, "extra", "ignore"))</f>
        <v>extra</v>
      </c>
      <c r="H397" s="1" t="str">
        <f ca="1">IF(OR(onchangeTags!H397="white",onchangeTags!H397="yellow",onchangeTags!H397="grey"),IF('Currently Exported 2'!H397=1, "have", "missing"),IF('Currently Exported 2'!H397=1, "extra", "ignore"))</f>
        <v>extra</v>
      </c>
      <c r="I397" s="1" t="str">
        <f ca="1">IF(OR(onchangeTags!I397="white",onchangeTags!I397="yellow",onchangeTags!I397="grey"),IF('Currently Exported 2'!I397=1, "have", "missing"),IF('Currently Exported 2'!I397=1, "extra", "ignore"))</f>
        <v>extra</v>
      </c>
      <c r="J397" s="1" t="str">
        <f ca="1">IF(OR(onchangeTags!J397="white",onchangeTags!J397="yellow",onchangeTags!J397="grey"),IF('Currently Exported 2'!J397=1, "have", "missing"),IF('Currently Exported 2'!J397=1, "extra", "ignore"))</f>
        <v>extra</v>
      </c>
      <c r="K397" s="1" t="str">
        <f ca="1">IF(OR(onchangeTags!K397="white",onchangeTags!K397="yellow",onchangeTags!K397="grey"),IF('Currently Exported 2'!K397=1, "have", "missing"),IF('Currently Exported 2'!K397=1, "extra", "ignore"))</f>
        <v>extra</v>
      </c>
      <c r="L397" s="1" t="str">
        <f ca="1">IF(OR(onchangeTags!L397="white",onchangeTags!L397="yellow",onchangeTags!L397="grey"),IF('Currently Exported 2'!L397=1, "have", "missing"),IF('Currently Exported 2'!L397=1, "extra", "ignore"))</f>
        <v>extra</v>
      </c>
      <c r="M397" s="1" t="str">
        <f ca="1">IF(OR(onchangeTags!M397="white",onchangeTags!M397="yellow",onchangeTags!M397="grey"),IF('Currently Exported 2'!M397=1, "have", "missing"),IF('Currently Exported 2'!M397=1, "extra", "ignore"))</f>
        <v>extra</v>
      </c>
      <c r="N397" s="1" t="str">
        <f ca="1">IF(OR(onchangeTags!N397="white",onchangeTags!N397="yellow",onchangeTags!N397="grey"),IF('Currently Exported 2'!N397=1, "have", "missing"),IF('Currently Exported 2'!N397=1, "extra", "ignore"))</f>
        <v>extra</v>
      </c>
      <c r="O397" s="1" t="str">
        <f ca="1">IF(OR(onchangeTags!O397="white",onchangeTags!O397="yellow",onchangeTags!O397="grey"),IF('Currently Exported 2'!O397=1, "have", "missing"),IF('Currently Exported 2'!O397=1, "extra", "ignore"))</f>
        <v>extra</v>
      </c>
      <c r="P397" s="1" t="str">
        <f ca="1">IF(OR(onchangeTags!P397="white",onchangeTags!P397="yellow",onchangeTags!P397="grey"),IF('Currently Exported 2'!P397=1, "have", "missing"),IF('Currently Exported 2'!P397=1, "extra", "ignore"))</f>
        <v>ignore</v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IF(OR(onchangeTags!B398="white",onchangeTags!B398="yellow",onchangeTags!B398="grey"),IF('Currently Exported 2'!B398=1, "have", "missing"),IF('Currently Exported 2'!B398=1, "extra", "ignore"))</f>
        <v>ignore</v>
      </c>
      <c r="C398" s="1" t="str">
        <f ca="1">IF(OR(onchangeTags!C398="white",onchangeTags!C398="yellow",onchangeTags!C398="grey"),IF('Currently Exported 2'!C398=1, "have", "missing"),IF('Currently Exported 2'!C398=1, "extra", "ignore"))</f>
        <v>ignore</v>
      </c>
      <c r="D398" s="1" t="str">
        <f ca="1">IF(OR(onchangeTags!D398="white",onchangeTags!D398="yellow",onchangeTags!D398="grey"),IF('Currently Exported 2'!D398=1, "have", "missing"),IF('Currently Exported 2'!D398=1, "extra", "ignore"))</f>
        <v>extra</v>
      </c>
      <c r="E398" s="1" t="str">
        <f ca="1">IF(OR(onchangeTags!E398="white",onchangeTags!E398="yellow",onchangeTags!E398="grey"),IF('Currently Exported 2'!E398=1, "have", "missing"),IF('Currently Exported 2'!E398=1, "extra", "ignore"))</f>
        <v>extra</v>
      </c>
      <c r="F398" s="1" t="str">
        <f ca="1">IF(OR(onchangeTags!F398="white",onchangeTags!F398="yellow",onchangeTags!F398="grey"),IF('Currently Exported 2'!F398=1, "have", "missing"),IF('Currently Exported 2'!F398=1, "extra", "ignore"))</f>
        <v>extra</v>
      </c>
      <c r="G398" s="1" t="str">
        <f ca="1">IF(OR(onchangeTags!G398="white",onchangeTags!G398="yellow",onchangeTags!G398="grey"),IF('Currently Exported 2'!G398=1, "have", "missing"),IF('Currently Exported 2'!G398=1, "extra", "ignore"))</f>
        <v>extra</v>
      </c>
      <c r="H398" s="1" t="str">
        <f ca="1">IF(OR(onchangeTags!H398="white",onchangeTags!H398="yellow",onchangeTags!H398="grey"),IF('Currently Exported 2'!H398=1, "have", "missing"),IF('Currently Exported 2'!H398=1, "extra", "ignore"))</f>
        <v>extra</v>
      </c>
      <c r="I398" s="1" t="str">
        <f ca="1">IF(OR(onchangeTags!I398="white",onchangeTags!I398="yellow",onchangeTags!I398="grey"),IF('Currently Exported 2'!I398=1, "have", "missing"),IF('Currently Exported 2'!I398=1, "extra", "ignore"))</f>
        <v>extra</v>
      </c>
      <c r="J398" s="1" t="str">
        <f ca="1">IF(OR(onchangeTags!J398="white",onchangeTags!J398="yellow",onchangeTags!J398="grey"),IF('Currently Exported 2'!J398=1, "have", "missing"),IF('Currently Exported 2'!J398=1, "extra", "ignore"))</f>
        <v>extra</v>
      </c>
      <c r="K398" s="1" t="str">
        <f ca="1">IF(OR(onchangeTags!K398="white",onchangeTags!K398="yellow",onchangeTags!K398="grey"),IF('Currently Exported 2'!K398=1, "have", "missing"),IF('Currently Exported 2'!K398=1, "extra", "ignore"))</f>
        <v>extra</v>
      </c>
      <c r="L398" s="1" t="str">
        <f ca="1">IF(OR(onchangeTags!L398="white",onchangeTags!L398="yellow",onchangeTags!L398="grey"),IF('Currently Exported 2'!L398=1, "have", "missing"),IF('Currently Exported 2'!L398=1, "extra", "ignore"))</f>
        <v>extra</v>
      </c>
      <c r="M398" s="1" t="str">
        <f ca="1">IF(OR(onchangeTags!M398="white",onchangeTags!M398="yellow",onchangeTags!M398="grey"),IF('Currently Exported 2'!M398=1, "have", "missing"),IF('Currently Exported 2'!M398=1, "extra", "ignore"))</f>
        <v>extra</v>
      </c>
      <c r="N398" s="1" t="str">
        <f ca="1">IF(OR(onchangeTags!N398="white",onchangeTags!N398="yellow",onchangeTags!N398="grey"),IF('Currently Exported 2'!N398=1, "have", "missing"),IF('Currently Exported 2'!N398=1, "extra", "ignore"))</f>
        <v>extra</v>
      </c>
      <c r="O398" s="1" t="str">
        <f ca="1">IF(OR(onchangeTags!O398="white",onchangeTags!O398="yellow",onchangeTags!O398="grey"),IF('Currently Exported 2'!O398=1, "have", "missing"),IF('Currently Exported 2'!O398=1, "extra", "ignore"))</f>
        <v>extra</v>
      </c>
      <c r="P398" s="1" t="str">
        <f ca="1">IF(OR(onchangeTags!P398="white",onchangeTags!P398="yellow",onchangeTags!P398="grey"),IF('Currently Exported 2'!P398=1, "have", "missing"),IF('Currently Exported 2'!P398=1, "extra", "ignore"))</f>
        <v>ignore</v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IF(OR(onchangeTags!B399="white",onchangeTags!B399="yellow",onchangeTags!B399="grey"),IF('Currently Exported 2'!B399=1, "have", "missing"),IF('Currently Exported 2'!B399=1, "extra", "ignore"))</f>
        <v>ignore</v>
      </c>
      <c r="C399" s="1" t="str">
        <f ca="1">IF(OR(onchangeTags!C399="white",onchangeTags!C399="yellow",onchangeTags!C399="grey"),IF('Currently Exported 2'!C399=1, "have", "missing"),IF('Currently Exported 2'!C399=1, "extra", "ignore"))</f>
        <v>ignore</v>
      </c>
      <c r="D399" s="1" t="str">
        <f ca="1">IF(OR(onchangeTags!D399="white",onchangeTags!D399="yellow",onchangeTags!D399="grey"),IF('Currently Exported 2'!D399=1, "have", "missing"),IF('Currently Exported 2'!D399=1, "extra", "ignore"))</f>
        <v>extra</v>
      </c>
      <c r="E399" s="1" t="str">
        <f ca="1">IF(OR(onchangeTags!E399="white",onchangeTags!E399="yellow",onchangeTags!E399="grey"),IF('Currently Exported 2'!E399=1, "have", "missing"),IF('Currently Exported 2'!E399=1, "extra", "ignore"))</f>
        <v>extra</v>
      </c>
      <c r="F399" s="1" t="str">
        <f ca="1">IF(OR(onchangeTags!F399="white",onchangeTags!F399="yellow",onchangeTags!F399="grey"),IF('Currently Exported 2'!F399=1, "have", "missing"),IF('Currently Exported 2'!F399=1, "extra", "ignore"))</f>
        <v>extra</v>
      </c>
      <c r="G399" s="1" t="str">
        <f ca="1">IF(OR(onchangeTags!G399="white",onchangeTags!G399="yellow",onchangeTags!G399="grey"),IF('Currently Exported 2'!G399=1, "have", "missing"),IF('Currently Exported 2'!G399=1, "extra", "ignore"))</f>
        <v>extra</v>
      </c>
      <c r="H399" s="1" t="str">
        <f ca="1">IF(OR(onchangeTags!H399="white",onchangeTags!H399="yellow",onchangeTags!H399="grey"),IF('Currently Exported 2'!H399=1, "have", "missing"),IF('Currently Exported 2'!H399=1, "extra", "ignore"))</f>
        <v>extra</v>
      </c>
      <c r="I399" s="1" t="str">
        <f ca="1">IF(OR(onchangeTags!I399="white",onchangeTags!I399="yellow",onchangeTags!I399="grey"),IF('Currently Exported 2'!I399=1, "have", "missing"),IF('Currently Exported 2'!I399=1, "extra", "ignore"))</f>
        <v>extra</v>
      </c>
      <c r="J399" s="1" t="str">
        <f ca="1">IF(OR(onchangeTags!J399="white",onchangeTags!J399="yellow",onchangeTags!J399="grey"),IF('Currently Exported 2'!J399=1, "have", "missing"),IF('Currently Exported 2'!J399=1, "extra", "ignore"))</f>
        <v>extra</v>
      </c>
      <c r="K399" s="1" t="str">
        <f ca="1">IF(OR(onchangeTags!K399="white",onchangeTags!K399="yellow",onchangeTags!K399="grey"),IF('Currently Exported 2'!K399=1, "have", "missing"),IF('Currently Exported 2'!K399=1, "extra", "ignore"))</f>
        <v>extra</v>
      </c>
      <c r="L399" s="1" t="str">
        <f ca="1">IF(OR(onchangeTags!L399="white",onchangeTags!L399="yellow",onchangeTags!L399="grey"),IF('Currently Exported 2'!L399=1, "have", "missing"),IF('Currently Exported 2'!L399=1, "extra", "ignore"))</f>
        <v>extra</v>
      </c>
      <c r="M399" s="1" t="str">
        <f ca="1">IF(OR(onchangeTags!M399="white",onchangeTags!M399="yellow",onchangeTags!M399="grey"),IF('Currently Exported 2'!M399=1, "have", "missing"),IF('Currently Exported 2'!M399=1, "extra", "ignore"))</f>
        <v>extra</v>
      </c>
      <c r="N399" s="1" t="str">
        <f ca="1">IF(OR(onchangeTags!N399="white",onchangeTags!N399="yellow",onchangeTags!N399="grey"),IF('Currently Exported 2'!N399=1, "have", "missing"),IF('Currently Exported 2'!N399=1, "extra", "ignore"))</f>
        <v>extra</v>
      </c>
      <c r="O399" s="1" t="str">
        <f ca="1">IF(OR(onchangeTags!O399="white",onchangeTags!O399="yellow",onchangeTags!O399="grey"),IF('Currently Exported 2'!O399=1, "have", "missing"),IF('Currently Exported 2'!O399=1, "extra", "ignore"))</f>
        <v>extra</v>
      </c>
      <c r="P399" s="1" t="str">
        <f ca="1">IF(OR(onchangeTags!P399="white",onchangeTags!P399="yellow",onchangeTags!P399="grey"),IF('Currently Exported 2'!P399=1, "have", "missing"),IF('Currently Exported 2'!P399=1, "extra", "ignore"))</f>
        <v>ignore</v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IF(OR(onchangeTags!B400="white",onchangeTags!B400="yellow",onchangeTags!B400="grey"),IF('Currently Exported 2'!B400=1, "have", "missing"),IF('Currently Exported 2'!B400=1, "extra", "ignore"))</f>
        <v>ignore</v>
      </c>
      <c r="C400" s="1" t="str">
        <f ca="1">IF(OR(onchangeTags!C400="white",onchangeTags!C400="yellow",onchangeTags!C400="grey"),IF('Currently Exported 2'!C400=1, "have", "missing"),IF('Currently Exported 2'!C400=1, "extra", "ignore"))</f>
        <v>ignore</v>
      </c>
      <c r="D400" s="1" t="str">
        <f ca="1">IF(OR(onchangeTags!D400="white",onchangeTags!D400="yellow",onchangeTags!D400="grey"),IF('Currently Exported 2'!D400=1, "have", "missing"),IF('Currently Exported 2'!D400=1, "extra", "ignore"))</f>
        <v>ignore</v>
      </c>
      <c r="E400" s="1" t="str">
        <f ca="1">IF(OR(onchangeTags!E400="white",onchangeTags!E400="yellow",onchangeTags!E400="grey"),IF('Currently Exported 2'!E400=1, "have", "missing"),IF('Currently Exported 2'!E400=1, "extra", "ignore"))</f>
        <v>ignore</v>
      </c>
      <c r="F400" s="1" t="str">
        <f ca="1">IF(OR(onchangeTags!F400="white",onchangeTags!F400="yellow",onchangeTags!F400="grey"),IF('Currently Exported 2'!F400=1, "have", "missing"),IF('Currently Exported 2'!F400=1, "extra", "ignore"))</f>
        <v>ignore</v>
      </c>
      <c r="G400" s="1" t="str">
        <f ca="1">IF(OR(onchangeTags!G400="white",onchangeTags!G400="yellow",onchangeTags!G400="grey"),IF('Currently Exported 2'!G400=1, "have", "missing"),IF('Currently Exported 2'!G400=1, "extra", "ignore"))</f>
        <v>ignore</v>
      </c>
      <c r="H400" s="1" t="str">
        <f ca="1">IF(OR(onchangeTags!H400="white",onchangeTags!H400="yellow",onchangeTags!H400="grey"),IF('Currently Exported 2'!H400=1, "have", "missing"),IF('Currently Exported 2'!H400=1, "extra", "ignore"))</f>
        <v>ignore</v>
      </c>
      <c r="I400" s="1" t="str">
        <f ca="1">IF(OR(onchangeTags!I400="white",onchangeTags!I400="yellow",onchangeTags!I400="grey"),IF('Currently Exported 2'!I400=1, "have", "missing"),IF('Currently Exported 2'!I400=1, "extra", "ignore"))</f>
        <v>ignore</v>
      </c>
      <c r="J400" s="1" t="str">
        <f ca="1">IF(OR(onchangeTags!J400="white",onchangeTags!J400="yellow",onchangeTags!J400="grey"),IF('Currently Exported 2'!J400=1, "have", "missing"),IF('Currently Exported 2'!J400=1, "extra", "ignore"))</f>
        <v>ignore</v>
      </c>
      <c r="K400" s="1" t="str">
        <f ca="1">IF(OR(onchangeTags!K400="white",onchangeTags!K400="yellow",onchangeTags!K400="grey"),IF('Currently Exported 2'!K400=1, "have", "missing"),IF('Currently Exported 2'!K400=1, "extra", "ignore"))</f>
        <v>ignore</v>
      </c>
      <c r="L400" s="1" t="str">
        <f ca="1">IF(OR(onchangeTags!L400="white",onchangeTags!L400="yellow",onchangeTags!L400="grey"),IF('Currently Exported 2'!L400=1, "have", "missing"),IF('Currently Exported 2'!L400=1, "extra", "ignore"))</f>
        <v>ignore</v>
      </c>
      <c r="M400" s="1" t="str">
        <f ca="1">IF(OR(onchangeTags!M400="white",onchangeTags!M400="yellow",onchangeTags!M400="grey"),IF('Currently Exported 2'!M400=1, "have", "missing"),IF('Currently Exported 2'!M400=1, "extra", "ignore"))</f>
        <v>ignore</v>
      </c>
      <c r="N400" s="1" t="str">
        <f ca="1">IF(OR(onchangeTags!N400="white",onchangeTags!N400="yellow",onchangeTags!N400="grey"),IF('Currently Exported 2'!N400=1, "have", "missing"),IF('Currently Exported 2'!N400=1, "extra", "ignore"))</f>
        <v>ignore</v>
      </c>
      <c r="O400" s="1" t="str">
        <f ca="1">IF(OR(onchangeTags!O400="white",onchangeTags!O400="yellow",onchangeTags!O400="grey"),IF('Currently Exported 2'!O400=1, "have", "missing"),IF('Currently Exported 2'!O400=1, "extra", "ignore"))</f>
        <v>ignore</v>
      </c>
      <c r="P400" s="1" t="str">
        <f ca="1">IF(OR(onchangeTags!P400="white",onchangeTags!P400="yellow",onchangeTags!P400="grey"),IF('Currently Exported 2'!P400=1, "have", "missing"),IF('Currently Exported 2'!P400=1, "extra", "ignore"))</f>
        <v>ignore</v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IF(OR(onchangeTags!B401="white",onchangeTags!B401="yellow",onchangeTags!B401="grey"),IF('Currently Exported 2'!B401=1, "have", "missing"),IF('Currently Exported 2'!B401=1, "extra", "ignore"))</f>
        <v>ignore</v>
      </c>
      <c r="C401" s="1" t="str">
        <f ca="1">IF(OR(onchangeTags!C401="white",onchangeTags!C401="yellow",onchangeTags!C401="grey"),IF('Currently Exported 2'!C401=1, "have", "missing"),IF('Currently Exported 2'!C401=1, "extra", "ignore"))</f>
        <v>ignore</v>
      </c>
      <c r="D401" s="1" t="str">
        <f ca="1">IF(OR(onchangeTags!D401="white",onchangeTags!D401="yellow",onchangeTags!D401="grey"),IF('Currently Exported 2'!D401=1, "have", "missing"),IF('Currently Exported 2'!D401=1, "extra", "ignore"))</f>
        <v>ignore</v>
      </c>
      <c r="E401" s="1" t="str">
        <f ca="1">IF(OR(onchangeTags!E401="white",onchangeTags!E401="yellow",onchangeTags!E401="grey"),IF('Currently Exported 2'!E401=1, "have", "missing"),IF('Currently Exported 2'!E401=1, "extra", "ignore"))</f>
        <v>ignore</v>
      </c>
      <c r="F401" s="1" t="str">
        <f ca="1">IF(OR(onchangeTags!F401="white",onchangeTags!F401="yellow",onchangeTags!F401="grey"),IF('Currently Exported 2'!F401=1, "have", "missing"),IF('Currently Exported 2'!F401=1, "extra", "ignore"))</f>
        <v>ignore</v>
      </c>
      <c r="G401" s="1" t="str">
        <f ca="1">IF(OR(onchangeTags!G401="white",onchangeTags!G401="yellow",onchangeTags!G401="grey"),IF('Currently Exported 2'!G401=1, "have", "missing"),IF('Currently Exported 2'!G401=1, "extra", "ignore"))</f>
        <v>ignore</v>
      </c>
      <c r="H401" s="1" t="str">
        <f ca="1">IF(OR(onchangeTags!H401="white",onchangeTags!H401="yellow",onchangeTags!H401="grey"),IF('Currently Exported 2'!H401=1, "have", "missing"),IF('Currently Exported 2'!H401=1, "extra", "ignore"))</f>
        <v>ignore</v>
      </c>
      <c r="I401" s="1" t="str">
        <f ca="1">IF(OR(onchangeTags!I401="white",onchangeTags!I401="yellow",onchangeTags!I401="grey"),IF('Currently Exported 2'!I401=1, "have", "missing"),IF('Currently Exported 2'!I401=1, "extra", "ignore"))</f>
        <v>ignore</v>
      </c>
      <c r="J401" s="1" t="str">
        <f ca="1">IF(OR(onchangeTags!J401="white",onchangeTags!J401="yellow",onchangeTags!J401="grey"),IF('Currently Exported 2'!J401=1, "have", "missing"),IF('Currently Exported 2'!J401=1, "extra", "ignore"))</f>
        <v>ignore</v>
      </c>
      <c r="K401" s="1" t="str">
        <f ca="1">IF(OR(onchangeTags!K401="white",onchangeTags!K401="yellow",onchangeTags!K401="grey"),IF('Currently Exported 2'!K401=1, "have", "missing"),IF('Currently Exported 2'!K401=1, "extra", "ignore"))</f>
        <v>ignore</v>
      </c>
      <c r="L401" s="1" t="str">
        <f ca="1">IF(OR(onchangeTags!L401="white",onchangeTags!L401="yellow",onchangeTags!L401="grey"),IF('Currently Exported 2'!L401=1, "have", "missing"),IF('Currently Exported 2'!L401=1, "extra", "ignore"))</f>
        <v>ignore</v>
      </c>
      <c r="M401" s="1" t="str">
        <f ca="1">IF(OR(onchangeTags!M401="white",onchangeTags!M401="yellow",onchangeTags!M401="grey"),IF('Currently Exported 2'!M401=1, "have", "missing"),IF('Currently Exported 2'!M401=1, "extra", "ignore"))</f>
        <v>ignore</v>
      </c>
      <c r="N401" s="1" t="str">
        <f ca="1">IF(OR(onchangeTags!N401="white",onchangeTags!N401="yellow",onchangeTags!N401="grey"),IF('Currently Exported 2'!N401=1, "have", "missing"),IF('Currently Exported 2'!N401=1, "extra", "ignore"))</f>
        <v>ignore</v>
      </c>
      <c r="O401" s="1" t="str">
        <f ca="1">IF(OR(onchangeTags!O401="white",onchangeTags!O401="yellow",onchangeTags!O401="grey"),IF('Currently Exported 2'!O401=1, "have", "missing"),IF('Currently Exported 2'!O401=1, "extra", "ignore"))</f>
        <v>ignore</v>
      </c>
      <c r="P401" s="1" t="str">
        <f ca="1">IF(OR(onchangeTags!P401="white",onchangeTags!P401="yellow",onchangeTags!P401="grey"),IF('Currently Exported 2'!P401=1, "have", "missing"),IF('Currently Exported 2'!P401=1, "extra", "ignore"))</f>
        <v>extra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IF(OR(onchangeTags!B402="white",onchangeTags!B402="yellow",onchangeTags!B402="grey"),IF('Currently Exported 2'!B402=1, "have", "missing"),IF('Currently Exported 2'!B402=1, "extra", "ignore"))</f>
        <v>ignore</v>
      </c>
      <c r="C402" s="1" t="str">
        <f ca="1">IF(OR(onchangeTags!C402="white",onchangeTags!C402="yellow",onchangeTags!C402="grey"),IF('Currently Exported 2'!C402=1, "have", "missing"),IF('Currently Exported 2'!C402=1, "extra", "ignore"))</f>
        <v>ignore</v>
      </c>
      <c r="D402" s="1" t="str">
        <f ca="1">IF(OR(onchangeTags!D402="white",onchangeTags!D402="yellow",onchangeTags!D402="grey"),IF('Currently Exported 2'!D402=1, "have", "missing"),IF('Currently Exported 2'!D402=1, "extra", "ignore"))</f>
        <v>have</v>
      </c>
      <c r="E402" s="1" t="str">
        <f ca="1">IF(OR(onchangeTags!E402="white",onchangeTags!E402="yellow",onchangeTags!E402="grey"),IF('Currently Exported 2'!E402=1, "have", "missing"),IF('Currently Exported 2'!E402=1, "extra", "ignore"))</f>
        <v>have</v>
      </c>
      <c r="F402" s="1" t="str">
        <f ca="1">IF(OR(onchangeTags!F402="white",onchangeTags!F402="yellow",onchangeTags!F402="grey"),IF('Currently Exported 2'!F402=1, "have", "missing"),IF('Currently Exported 2'!F402=1, "extra", "ignore"))</f>
        <v>have</v>
      </c>
      <c r="G402" s="1" t="str">
        <f ca="1">IF(OR(onchangeTags!G402="white",onchangeTags!G402="yellow",onchangeTags!G402="grey"),IF('Currently Exported 2'!G402=1, "have", "missing"),IF('Currently Exported 2'!G402=1, "extra", "ignore"))</f>
        <v>have</v>
      </c>
      <c r="H402" s="1" t="str">
        <f ca="1">IF(OR(onchangeTags!H402="white",onchangeTags!H402="yellow",onchangeTags!H402="grey"),IF('Currently Exported 2'!H402=1, "have", "missing"),IF('Currently Exported 2'!H402=1, "extra", "ignore"))</f>
        <v>have</v>
      </c>
      <c r="I402" s="1" t="str">
        <f ca="1">IF(OR(onchangeTags!I402="white",onchangeTags!I402="yellow",onchangeTags!I402="grey"),IF('Currently Exported 2'!I402=1, "have", "missing"),IF('Currently Exported 2'!I402=1, "extra", "ignore"))</f>
        <v>have</v>
      </c>
      <c r="J402" s="1" t="str">
        <f ca="1">IF(OR(onchangeTags!J402="white",onchangeTags!J402="yellow",onchangeTags!J402="grey"),IF('Currently Exported 2'!J402=1, "have", "missing"),IF('Currently Exported 2'!J402=1, "extra", "ignore"))</f>
        <v>have</v>
      </c>
      <c r="K402" s="1" t="str">
        <f ca="1">IF(OR(onchangeTags!K402="white",onchangeTags!K402="yellow",onchangeTags!K402="grey"),IF('Currently Exported 2'!K402=1, "have", "missing"),IF('Currently Exported 2'!K402=1, "extra", "ignore"))</f>
        <v>have</v>
      </c>
      <c r="L402" s="1" t="str">
        <f ca="1">IF(OR(onchangeTags!L402="white",onchangeTags!L402="yellow",onchangeTags!L402="grey"),IF('Currently Exported 2'!L402=1, "have", "missing"),IF('Currently Exported 2'!L402=1, "extra", "ignore"))</f>
        <v>have</v>
      </c>
      <c r="M402" s="1" t="str">
        <f ca="1">IF(OR(onchangeTags!M402="white",onchangeTags!M402="yellow",onchangeTags!M402="grey"),IF('Currently Exported 2'!M402=1, "have", "missing"),IF('Currently Exported 2'!M402=1, "extra", "ignore"))</f>
        <v>have</v>
      </c>
      <c r="N402" s="1" t="str">
        <f ca="1">IF(OR(onchangeTags!N402="white",onchangeTags!N402="yellow",onchangeTags!N402="grey"),IF('Currently Exported 2'!N402=1, "have", "missing"),IF('Currently Exported 2'!N402=1, "extra", "ignore"))</f>
        <v>have</v>
      </c>
      <c r="O402" s="1" t="str">
        <f ca="1">IF(OR(onchangeTags!O402="white",onchangeTags!O402="yellow",onchangeTags!O402="grey"),IF('Currently Exported 2'!O402=1, "have", "missing"),IF('Currently Exported 2'!O402=1, "extra", "ignore"))</f>
        <v>have</v>
      </c>
      <c r="P402" s="1" t="str">
        <f ca="1">IF(OR(onchangeTags!P402="white",onchangeTags!P402="yellow",onchangeTags!P402="grey"),IF('Currently Exported 2'!P402=1, "have", "missing"),IF('Currently Exported 2'!P402=1, "extra", "ignore"))</f>
        <v>ignore</v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IF(OR(onchangeTags!B403="white",onchangeTags!B403="yellow",onchangeTags!B403="grey"),IF('Currently Exported 2'!B403=1, "have", "missing"),IF('Currently Exported 2'!B403=1, "extra", "ignore"))</f>
        <v>ignore</v>
      </c>
      <c r="C403" s="1" t="str">
        <f ca="1">IF(OR(onchangeTags!C403="white",onchangeTags!C403="yellow",onchangeTags!C403="grey"),IF('Currently Exported 2'!C403=1, "have", "missing"),IF('Currently Exported 2'!C403=1, "extra", "ignore"))</f>
        <v>ignore</v>
      </c>
      <c r="D403" s="1" t="str">
        <f ca="1">IF(OR(onchangeTags!D403="white",onchangeTags!D403="yellow",onchangeTags!D403="grey"),IF('Currently Exported 2'!D403=1, "have", "missing"),IF('Currently Exported 2'!D403=1, "extra", "ignore"))</f>
        <v>ignore</v>
      </c>
      <c r="E403" s="1" t="str">
        <f ca="1">IF(OR(onchangeTags!E403="white",onchangeTags!E403="yellow",onchangeTags!E403="grey"),IF('Currently Exported 2'!E403=1, "have", "missing"),IF('Currently Exported 2'!E403=1, "extra", "ignore"))</f>
        <v>ignore</v>
      </c>
      <c r="F403" s="1" t="str">
        <f ca="1">IF(OR(onchangeTags!F403="white",onchangeTags!F403="yellow",onchangeTags!F403="grey"),IF('Currently Exported 2'!F403=1, "have", "missing"),IF('Currently Exported 2'!F403=1, "extra", "ignore"))</f>
        <v>ignore</v>
      </c>
      <c r="G403" s="1" t="str">
        <f ca="1">IF(OR(onchangeTags!G403="white",onchangeTags!G403="yellow",onchangeTags!G403="grey"),IF('Currently Exported 2'!G403=1, "have", "missing"),IF('Currently Exported 2'!G403=1, "extra", "ignore"))</f>
        <v>ignore</v>
      </c>
      <c r="H403" s="1" t="str">
        <f ca="1">IF(OR(onchangeTags!H403="white",onchangeTags!H403="yellow",onchangeTags!H403="grey"),IF('Currently Exported 2'!H403=1, "have", "missing"),IF('Currently Exported 2'!H403=1, "extra", "ignore"))</f>
        <v>ignore</v>
      </c>
      <c r="I403" s="1" t="str">
        <f ca="1">IF(OR(onchangeTags!I403="white",onchangeTags!I403="yellow",onchangeTags!I403="grey"),IF('Currently Exported 2'!I403=1, "have", "missing"),IF('Currently Exported 2'!I403=1, "extra", "ignore"))</f>
        <v>ignore</v>
      </c>
      <c r="J403" s="1" t="str">
        <f ca="1">IF(OR(onchangeTags!J403="white",onchangeTags!J403="yellow",onchangeTags!J403="grey"),IF('Currently Exported 2'!J403=1, "have", "missing"),IF('Currently Exported 2'!J403=1, "extra", "ignore"))</f>
        <v>ignore</v>
      </c>
      <c r="K403" s="1" t="str">
        <f ca="1">IF(OR(onchangeTags!K403="white",onchangeTags!K403="yellow",onchangeTags!K403="grey"),IF('Currently Exported 2'!K403=1, "have", "missing"),IF('Currently Exported 2'!K403=1, "extra", "ignore"))</f>
        <v>ignore</v>
      </c>
      <c r="L403" s="1" t="str">
        <f ca="1">IF(OR(onchangeTags!L403="white",onchangeTags!L403="yellow",onchangeTags!L403="grey"),IF('Currently Exported 2'!L403=1, "have", "missing"),IF('Currently Exported 2'!L403=1, "extra", "ignore"))</f>
        <v>ignore</v>
      </c>
      <c r="M403" s="1" t="str">
        <f ca="1">IF(OR(onchangeTags!M403="white",onchangeTags!M403="yellow",onchangeTags!M403="grey"),IF('Currently Exported 2'!M403=1, "have", "missing"),IF('Currently Exported 2'!M403=1, "extra", "ignore"))</f>
        <v>ignore</v>
      </c>
      <c r="N403" s="1" t="str">
        <f ca="1">IF(OR(onchangeTags!N403="white",onchangeTags!N403="yellow",onchangeTags!N403="grey"),IF('Currently Exported 2'!N403=1, "have", "missing"),IF('Currently Exported 2'!N403=1, "extra", "ignore"))</f>
        <v>ignore</v>
      </c>
      <c r="O403" s="1" t="str">
        <f ca="1">IF(OR(onchangeTags!O403="white",onchangeTags!O403="yellow",onchangeTags!O403="grey"),IF('Currently Exported 2'!O403=1, "have", "missing"),IF('Currently Exported 2'!O403=1, "extra", "ignore"))</f>
        <v>ignore</v>
      </c>
      <c r="P403" s="1" t="str">
        <f ca="1">IF(OR(onchangeTags!P403="white",onchangeTags!P403="yellow",onchangeTags!P403="grey"),IF('Currently Exported 2'!P403=1, "have", "missing"),IF('Currently Exported 2'!P403=1, "extra", "ignore"))</f>
        <v>ignore</v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IF(OR(onchangeTags!B404="white",onchangeTags!B404="yellow",onchangeTags!B404="grey"),IF('Currently Exported 2'!B404=1, "have", "missing"),IF('Currently Exported 2'!B404=1, "extra", "ignore"))</f>
        <v>ignore</v>
      </c>
      <c r="C404" s="1" t="str">
        <f ca="1">IF(OR(onchangeTags!C404="white",onchangeTags!C404="yellow",onchangeTags!C404="grey"),IF('Currently Exported 2'!C404=1, "have", "missing"),IF('Currently Exported 2'!C404=1, "extra", "ignore"))</f>
        <v>ignore</v>
      </c>
      <c r="D404" s="1" t="str">
        <f ca="1">IF(OR(onchangeTags!D404="white",onchangeTags!D404="yellow",onchangeTags!D404="grey"),IF('Currently Exported 2'!D404=1, "have", "missing"),IF('Currently Exported 2'!D404=1, "extra", "ignore"))</f>
        <v>extra</v>
      </c>
      <c r="E404" s="1" t="str">
        <f ca="1">IF(OR(onchangeTags!E404="white",onchangeTags!E404="yellow",onchangeTags!E404="grey"),IF('Currently Exported 2'!E404=1, "have", "missing"),IF('Currently Exported 2'!E404=1, "extra", "ignore"))</f>
        <v>extra</v>
      </c>
      <c r="F404" s="1" t="str">
        <f ca="1">IF(OR(onchangeTags!F404="white",onchangeTags!F404="yellow",onchangeTags!F404="grey"),IF('Currently Exported 2'!F404=1, "have", "missing"),IF('Currently Exported 2'!F404=1, "extra", "ignore"))</f>
        <v>extra</v>
      </c>
      <c r="G404" s="1" t="str">
        <f ca="1">IF(OR(onchangeTags!G404="white",onchangeTags!G404="yellow",onchangeTags!G404="grey"),IF('Currently Exported 2'!G404=1, "have", "missing"),IF('Currently Exported 2'!G404=1, "extra", "ignore"))</f>
        <v>extra</v>
      </c>
      <c r="H404" s="1" t="str">
        <f ca="1">IF(OR(onchangeTags!H404="white",onchangeTags!H404="yellow",onchangeTags!H404="grey"),IF('Currently Exported 2'!H404=1, "have", "missing"),IF('Currently Exported 2'!H404=1, "extra", "ignore"))</f>
        <v>extra</v>
      </c>
      <c r="I404" s="1" t="str">
        <f ca="1">IF(OR(onchangeTags!I404="white",onchangeTags!I404="yellow",onchangeTags!I404="grey"),IF('Currently Exported 2'!I404=1, "have", "missing"),IF('Currently Exported 2'!I404=1, "extra", "ignore"))</f>
        <v>extra</v>
      </c>
      <c r="J404" s="1" t="str">
        <f ca="1">IF(OR(onchangeTags!J404="white",onchangeTags!J404="yellow",onchangeTags!J404="grey"),IF('Currently Exported 2'!J404=1, "have", "missing"),IF('Currently Exported 2'!J404=1, "extra", "ignore"))</f>
        <v>extra</v>
      </c>
      <c r="K404" s="1" t="str">
        <f ca="1">IF(OR(onchangeTags!K404="white",onchangeTags!K404="yellow",onchangeTags!K404="grey"),IF('Currently Exported 2'!K404=1, "have", "missing"),IF('Currently Exported 2'!K404=1, "extra", "ignore"))</f>
        <v>extra</v>
      </c>
      <c r="L404" s="1" t="str">
        <f ca="1">IF(OR(onchangeTags!L404="white",onchangeTags!L404="yellow",onchangeTags!L404="grey"),IF('Currently Exported 2'!L404=1, "have", "missing"),IF('Currently Exported 2'!L404=1, "extra", "ignore"))</f>
        <v>extra</v>
      </c>
      <c r="M404" s="1" t="str">
        <f ca="1">IF(OR(onchangeTags!M404="white",onchangeTags!M404="yellow",onchangeTags!M404="grey"),IF('Currently Exported 2'!M404=1, "have", "missing"),IF('Currently Exported 2'!M404=1, "extra", "ignore"))</f>
        <v>extra</v>
      </c>
      <c r="N404" s="1" t="str">
        <f ca="1">IF(OR(onchangeTags!N404="white",onchangeTags!N404="yellow",onchangeTags!N404="grey"),IF('Currently Exported 2'!N404=1, "have", "missing"),IF('Currently Exported 2'!N404=1, "extra", "ignore"))</f>
        <v>extra</v>
      </c>
      <c r="O404" s="1" t="str">
        <f ca="1">IF(OR(onchangeTags!O404="white",onchangeTags!O404="yellow",onchangeTags!O404="grey"),IF('Currently Exported 2'!O404=1, "have", "missing"),IF('Currently Exported 2'!O404=1, "extra", "ignore"))</f>
        <v>extra</v>
      </c>
      <c r="P404" s="1" t="str">
        <f ca="1">IF(OR(onchangeTags!P404="white",onchangeTags!P404="yellow",onchangeTags!P404="grey"),IF('Currently Exported 2'!P404=1, "have", "missing"),IF('Currently Exported 2'!P404=1, "extra", "ignore"))</f>
        <v>ignore</v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IF(OR(onchangeTags!B405="white",onchangeTags!B405="yellow",onchangeTags!B405="grey"),IF('Currently Exported 2'!B405=1, "have", "missing"),IF('Currently Exported 2'!B405=1, "extra", "ignore"))</f>
        <v>ignore</v>
      </c>
      <c r="C405" s="1" t="str">
        <f ca="1">IF(OR(onchangeTags!C405="white",onchangeTags!C405="yellow",onchangeTags!C405="grey"),IF('Currently Exported 2'!C405=1, "have", "missing"),IF('Currently Exported 2'!C405=1, "extra", "ignore"))</f>
        <v>ignore</v>
      </c>
      <c r="D405" s="1" t="str">
        <f ca="1">IF(OR(onchangeTags!D405="white",onchangeTags!D405="yellow",onchangeTags!D405="grey"),IF('Currently Exported 2'!D405=1, "have", "missing"),IF('Currently Exported 2'!D405=1, "extra", "ignore"))</f>
        <v>have</v>
      </c>
      <c r="E405" s="1" t="str">
        <f ca="1">IF(OR(onchangeTags!E405="white",onchangeTags!E405="yellow",onchangeTags!E405="grey"),IF('Currently Exported 2'!E405=1, "have", "missing"),IF('Currently Exported 2'!E405=1, "extra", "ignore"))</f>
        <v>have</v>
      </c>
      <c r="F405" s="1" t="str">
        <f ca="1">IF(OR(onchangeTags!F405="white",onchangeTags!F405="yellow",onchangeTags!F405="grey"),IF('Currently Exported 2'!F405=1, "have", "missing"),IF('Currently Exported 2'!F405=1, "extra", "ignore"))</f>
        <v>have</v>
      </c>
      <c r="G405" s="1" t="str">
        <f ca="1">IF(OR(onchangeTags!G405="white",onchangeTags!G405="yellow",onchangeTags!G405="grey"),IF('Currently Exported 2'!G405=1, "have", "missing"),IF('Currently Exported 2'!G405=1, "extra", "ignore"))</f>
        <v>have</v>
      </c>
      <c r="H405" s="1" t="str">
        <f ca="1">IF(OR(onchangeTags!H405="white",onchangeTags!H405="yellow",onchangeTags!H405="grey"),IF('Currently Exported 2'!H405=1, "have", "missing"),IF('Currently Exported 2'!H405=1, "extra", "ignore"))</f>
        <v>have</v>
      </c>
      <c r="I405" s="1" t="str">
        <f ca="1">IF(OR(onchangeTags!I405="white",onchangeTags!I405="yellow",onchangeTags!I405="grey"),IF('Currently Exported 2'!I405=1, "have", "missing"),IF('Currently Exported 2'!I405=1, "extra", "ignore"))</f>
        <v>have</v>
      </c>
      <c r="J405" s="1" t="str">
        <f ca="1">IF(OR(onchangeTags!J405="white",onchangeTags!J405="yellow",onchangeTags!J405="grey"),IF('Currently Exported 2'!J405=1, "have", "missing"),IF('Currently Exported 2'!J405=1, "extra", "ignore"))</f>
        <v>have</v>
      </c>
      <c r="K405" s="1" t="str">
        <f ca="1">IF(OR(onchangeTags!K405="white",onchangeTags!K405="yellow",onchangeTags!K405="grey"),IF('Currently Exported 2'!K405=1, "have", "missing"),IF('Currently Exported 2'!K405=1, "extra", "ignore"))</f>
        <v>have</v>
      </c>
      <c r="L405" s="1" t="str">
        <f ca="1">IF(OR(onchangeTags!L405="white",onchangeTags!L405="yellow",onchangeTags!L405="grey"),IF('Currently Exported 2'!L405=1, "have", "missing"),IF('Currently Exported 2'!L405=1, "extra", "ignore"))</f>
        <v>have</v>
      </c>
      <c r="M405" s="1" t="str">
        <f ca="1">IF(OR(onchangeTags!M405="white",onchangeTags!M405="yellow",onchangeTags!M405="grey"),IF('Currently Exported 2'!M405=1, "have", "missing"),IF('Currently Exported 2'!M405=1, "extra", "ignore"))</f>
        <v>have</v>
      </c>
      <c r="N405" s="1" t="str">
        <f ca="1">IF(OR(onchangeTags!N405="white",onchangeTags!N405="yellow",onchangeTags!N405="grey"),IF('Currently Exported 2'!N405=1, "have", "missing"),IF('Currently Exported 2'!N405=1, "extra", "ignore"))</f>
        <v>have</v>
      </c>
      <c r="O405" s="1" t="str">
        <f ca="1">IF(OR(onchangeTags!O405="white",onchangeTags!O405="yellow",onchangeTags!O405="grey"),IF('Currently Exported 2'!O405=1, "have", "missing"),IF('Currently Exported 2'!O405=1, "extra", "ignore"))</f>
        <v>have</v>
      </c>
      <c r="P405" s="1" t="str">
        <f ca="1">IF(OR(onchangeTags!P405="white",onchangeTags!P405="yellow",onchangeTags!P405="grey"),IF('Currently Exported 2'!P405=1, "have", "missing"),IF('Currently Exported 2'!P405=1, "extra", "ignore"))</f>
        <v>ignore</v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IF(OR(onchangeTags!B406="white",onchangeTags!B406="yellow",onchangeTags!B406="grey"),IF('Currently Exported 2'!B406=1, "have", "missing"),IF('Currently Exported 2'!B406=1, "extra", "ignore"))</f>
        <v>ignore</v>
      </c>
      <c r="C406" s="1" t="str">
        <f ca="1">IF(OR(onchangeTags!C406="white",onchangeTags!C406="yellow",onchangeTags!C406="grey"),IF('Currently Exported 2'!C406=1, "have", "missing"),IF('Currently Exported 2'!C406=1, "extra", "ignore"))</f>
        <v>ignore</v>
      </c>
      <c r="D406" s="1" t="str">
        <f ca="1">IF(OR(onchangeTags!D406="white",onchangeTags!D406="yellow",onchangeTags!D406="grey"),IF('Currently Exported 2'!D406=1, "have", "missing"),IF('Currently Exported 2'!D406=1, "extra", "ignore"))</f>
        <v>ignore</v>
      </c>
      <c r="E406" s="1" t="str">
        <f ca="1">IF(OR(onchangeTags!E406="white",onchangeTags!E406="yellow",onchangeTags!E406="grey"),IF('Currently Exported 2'!E406=1, "have", "missing"),IF('Currently Exported 2'!E406=1, "extra", "ignore"))</f>
        <v>ignore</v>
      </c>
      <c r="F406" s="1" t="str">
        <f ca="1">IF(OR(onchangeTags!F406="white",onchangeTags!F406="yellow",onchangeTags!F406="grey"),IF('Currently Exported 2'!F406=1, "have", "missing"),IF('Currently Exported 2'!F406=1, "extra", "ignore"))</f>
        <v>ignore</v>
      </c>
      <c r="G406" s="1" t="str">
        <f ca="1">IF(OR(onchangeTags!G406="white",onchangeTags!G406="yellow",onchangeTags!G406="grey"),IF('Currently Exported 2'!G406=1, "have", "missing"),IF('Currently Exported 2'!G406=1, "extra", "ignore"))</f>
        <v>ignore</v>
      </c>
      <c r="H406" s="1" t="str">
        <f ca="1">IF(OR(onchangeTags!H406="white",onchangeTags!H406="yellow",onchangeTags!H406="grey"),IF('Currently Exported 2'!H406=1, "have", "missing"),IF('Currently Exported 2'!H406=1, "extra", "ignore"))</f>
        <v>ignore</v>
      </c>
      <c r="I406" s="1" t="str">
        <f ca="1">IF(OR(onchangeTags!I406="white",onchangeTags!I406="yellow",onchangeTags!I406="grey"),IF('Currently Exported 2'!I406=1, "have", "missing"),IF('Currently Exported 2'!I406=1, "extra", "ignore"))</f>
        <v>ignore</v>
      </c>
      <c r="J406" s="1" t="str">
        <f ca="1">IF(OR(onchangeTags!J406="white",onchangeTags!J406="yellow",onchangeTags!J406="grey"),IF('Currently Exported 2'!J406=1, "have", "missing"),IF('Currently Exported 2'!J406=1, "extra", "ignore"))</f>
        <v>ignore</v>
      </c>
      <c r="K406" s="1" t="str">
        <f ca="1">IF(OR(onchangeTags!K406="white",onchangeTags!K406="yellow",onchangeTags!K406="grey"),IF('Currently Exported 2'!K406=1, "have", "missing"),IF('Currently Exported 2'!K406=1, "extra", "ignore"))</f>
        <v>ignore</v>
      </c>
      <c r="L406" s="1" t="str">
        <f ca="1">IF(OR(onchangeTags!L406="white",onchangeTags!L406="yellow",onchangeTags!L406="grey"),IF('Currently Exported 2'!L406=1, "have", "missing"),IF('Currently Exported 2'!L406=1, "extra", "ignore"))</f>
        <v>ignore</v>
      </c>
      <c r="M406" s="1" t="str">
        <f ca="1">IF(OR(onchangeTags!M406="white",onchangeTags!M406="yellow",onchangeTags!M406="grey"),IF('Currently Exported 2'!M406=1, "have", "missing"),IF('Currently Exported 2'!M406=1, "extra", "ignore"))</f>
        <v>ignore</v>
      </c>
      <c r="N406" s="1" t="str">
        <f ca="1">IF(OR(onchangeTags!N406="white",onchangeTags!N406="yellow",onchangeTags!N406="grey"),IF('Currently Exported 2'!N406=1, "have", "missing"),IF('Currently Exported 2'!N406=1, "extra", "ignore"))</f>
        <v>ignore</v>
      </c>
      <c r="O406" s="1" t="str">
        <f ca="1">IF(OR(onchangeTags!O406="white",onchangeTags!O406="yellow",onchangeTags!O406="grey"),IF('Currently Exported 2'!O406=1, "have", "missing"),IF('Currently Exported 2'!O406=1, "extra", "ignore"))</f>
        <v>ignore</v>
      </c>
      <c r="P406" s="1" t="str">
        <f ca="1">IF(OR(onchangeTags!P406="white",onchangeTags!P406="yellow",onchangeTags!P406="grey"),IF('Currently Exported 2'!P406=1, "have", "missing"),IF('Currently Exported 2'!P406=1, "extra", "ignore"))</f>
        <v>ignore</v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IF(OR(onchangeTags!B407="white",onchangeTags!B407="yellow",onchangeTags!B407="grey"),IF('Currently Exported 2'!B407=1, "have", "missing"),IF('Currently Exported 2'!B407=1, "extra", "ignore"))</f>
        <v>ignore</v>
      </c>
      <c r="C407" s="1" t="str">
        <f ca="1">IF(OR(onchangeTags!C407="white",onchangeTags!C407="yellow",onchangeTags!C407="grey"),IF('Currently Exported 2'!C407=1, "have", "missing"),IF('Currently Exported 2'!C407=1, "extra", "ignore"))</f>
        <v>ignore</v>
      </c>
      <c r="D407" s="1" t="str">
        <f ca="1">IF(OR(onchangeTags!D407="white",onchangeTags!D407="yellow",onchangeTags!D407="grey"),IF('Currently Exported 2'!D407=1, "have", "missing"),IF('Currently Exported 2'!D407=1, "extra", "ignore"))</f>
        <v>have</v>
      </c>
      <c r="E407" s="1" t="str">
        <f ca="1">IF(OR(onchangeTags!E407="white",onchangeTags!E407="yellow",onchangeTags!E407="grey"),IF('Currently Exported 2'!E407=1, "have", "missing"),IF('Currently Exported 2'!E407=1, "extra", "ignore"))</f>
        <v>have</v>
      </c>
      <c r="F407" s="1" t="str">
        <f ca="1">IF(OR(onchangeTags!F407="white",onchangeTags!F407="yellow",onchangeTags!F407="grey"),IF('Currently Exported 2'!F407=1, "have", "missing"),IF('Currently Exported 2'!F407=1, "extra", "ignore"))</f>
        <v>have</v>
      </c>
      <c r="G407" s="1" t="str">
        <f ca="1">IF(OR(onchangeTags!G407="white",onchangeTags!G407="yellow",onchangeTags!G407="grey"),IF('Currently Exported 2'!G407=1, "have", "missing"),IF('Currently Exported 2'!G407=1, "extra", "ignore"))</f>
        <v>have</v>
      </c>
      <c r="H407" s="1" t="str">
        <f ca="1">IF(OR(onchangeTags!H407="white",onchangeTags!H407="yellow",onchangeTags!H407="grey"),IF('Currently Exported 2'!H407=1, "have", "missing"),IF('Currently Exported 2'!H407=1, "extra", "ignore"))</f>
        <v>have</v>
      </c>
      <c r="I407" s="1" t="str">
        <f ca="1">IF(OR(onchangeTags!I407="white",onchangeTags!I407="yellow",onchangeTags!I407="grey"),IF('Currently Exported 2'!I407=1, "have", "missing"),IF('Currently Exported 2'!I407=1, "extra", "ignore"))</f>
        <v>have</v>
      </c>
      <c r="J407" s="1" t="str">
        <f ca="1">IF(OR(onchangeTags!J407="white",onchangeTags!J407="yellow",onchangeTags!J407="grey"),IF('Currently Exported 2'!J407=1, "have", "missing"),IF('Currently Exported 2'!J407=1, "extra", "ignore"))</f>
        <v>have</v>
      </c>
      <c r="K407" s="1" t="str">
        <f ca="1">IF(OR(onchangeTags!K407="white",onchangeTags!K407="yellow",onchangeTags!K407="grey"),IF('Currently Exported 2'!K407=1, "have", "missing"),IF('Currently Exported 2'!K407=1, "extra", "ignore"))</f>
        <v>have</v>
      </c>
      <c r="L407" s="1" t="str">
        <f ca="1">IF(OR(onchangeTags!L407="white",onchangeTags!L407="yellow",onchangeTags!L407="grey"),IF('Currently Exported 2'!L407=1, "have", "missing"),IF('Currently Exported 2'!L407=1, "extra", "ignore"))</f>
        <v>have</v>
      </c>
      <c r="M407" s="1" t="str">
        <f ca="1">IF(OR(onchangeTags!M407="white",onchangeTags!M407="yellow",onchangeTags!M407="grey"),IF('Currently Exported 2'!M407=1, "have", "missing"),IF('Currently Exported 2'!M407=1, "extra", "ignore"))</f>
        <v>have</v>
      </c>
      <c r="N407" s="1" t="str">
        <f ca="1">IF(OR(onchangeTags!N407="white",onchangeTags!N407="yellow",onchangeTags!N407="grey"),IF('Currently Exported 2'!N407=1, "have", "missing"),IF('Currently Exported 2'!N407=1, "extra", "ignore"))</f>
        <v>have</v>
      </c>
      <c r="O407" s="1" t="str">
        <f ca="1">IF(OR(onchangeTags!O407="white",onchangeTags!O407="yellow",onchangeTags!O407="grey"),IF('Currently Exported 2'!O407=1, "have", "missing"),IF('Currently Exported 2'!O407=1, "extra", "ignore"))</f>
        <v>have</v>
      </c>
      <c r="P407" s="1" t="str">
        <f ca="1">IF(OR(onchangeTags!P407="white",onchangeTags!P407="yellow",onchangeTags!P407="grey"),IF('Currently Exported 2'!P407=1, "have", "missing"),IF('Currently Exported 2'!P407=1, "extra", "ignore"))</f>
        <v>ignore</v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IF(OR(onchangeTags!B408="white",onchangeTags!B408="yellow",onchangeTags!B408="grey"),IF('Currently Exported 2'!B408=1, "have", "missing"),IF('Currently Exported 2'!B408=1, "extra", "ignore"))</f>
        <v>ignore</v>
      </c>
      <c r="C408" s="1" t="str">
        <f ca="1">IF(OR(onchangeTags!C408="white",onchangeTags!C408="yellow",onchangeTags!C408="grey"),IF('Currently Exported 2'!C408=1, "have", "missing"),IF('Currently Exported 2'!C408=1, "extra", "ignore"))</f>
        <v>ignore</v>
      </c>
      <c r="D408" s="1" t="str">
        <f ca="1">IF(OR(onchangeTags!D408="white",onchangeTags!D408="yellow",onchangeTags!D408="grey"),IF('Currently Exported 2'!D408=1, "have", "missing"),IF('Currently Exported 2'!D408=1, "extra", "ignore"))</f>
        <v>ignore</v>
      </c>
      <c r="E408" s="1" t="str">
        <f ca="1">IF(OR(onchangeTags!E408="white",onchangeTags!E408="yellow",onchangeTags!E408="grey"),IF('Currently Exported 2'!E408=1, "have", "missing"),IF('Currently Exported 2'!E408=1, "extra", "ignore"))</f>
        <v>ignore</v>
      </c>
      <c r="F408" s="1" t="str">
        <f ca="1">IF(OR(onchangeTags!F408="white",onchangeTags!F408="yellow",onchangeTags!F408="grey"),IF('Currently Exported 2'!F408=1, "have", "missing"),IF('Currently Exported 2'!F408=1, "extra", "ignore"))</f>
        <v>ignore</v>
      </c>
      <c r="G408" s="1" t="str">
        <f ca="1">IF(OR(onchangeTags!G408="white",onchangeTags!G408="yellow",onchangeTags!G408="grey"),IF('Currently Exported 2'!G408=1, "have", "missing"),IF('Currently Exported 2'!G408=1, "extra", "ignore"))</f>
        <v>ignore</v>
      </c>
      <c r="H408" s="1" t="str">
        <f ca="1">IF(OR(onchangeTags!H408="white",onchangeTags!H408="yellow",onchangeTags!H408="grey"),IF('Currently Exported 2'!H408=1, "have", "missing"),IF('Currently Exported 2'!H408=1, "extra", "ignore"))</f>
        <v>ignore</v>
      </c>
      <c r="I408" s="1" t="str">
        <f ca="1">IF(OR(onchangeTags!I408="white",onchangeTags!I408="yellow",onchangeTags!I408="grey"),IF('Currently Exported 2'!I408=1, "have", "missing"),IF('Currently Exported 2'!I408=1, "extra", "ignore"))</f>
        <v>ignore</v>
      </c>
      <c r="J408" s="1" t="str">
        <f ca="1">IF(OR(onchangeTags!J408="white",onchangeTags!J408="yellow",onchangeTags!J408="grey"),IF('Currently Exported 2'!J408=1, "have", "missing"),IF('Currently Exported 2'!J408=1, "extra", "ignore"))</f>
        <v>ignore</v>
      </c>
      <c r="K408" s="1" t="str">
        <f ca="1">IF(OR(onchangeTags!K408="white",onchangeTags!K408="yellow",onchangeTags!K408="grey"),IF('Currently Exported 2'!K408=1, "have", "missing"),IF('Currently Exported 2'!K408=1, "extra", "ignore"))</f>
        <v>ignore</v>
      </c>
      <c r="L408" s="1" t="str">
        <f ca="1">IF(OR(onchangeTags!L408="white",onchangeTags!L408="yellow",onchangeTags!L408="grey"),IF('Currently Exported 2'!L408=1, "have", "missing"),IF('Currently Exported 2'!L408=1, "extra", "ignore"))</f>
        <v>ignore</v>
      </c>
      <c r="M408" s="1" t="str">
        <f ca="1">IF(OR(onchangeTags!M408="white",onchangeTags!M408="yellow",onchangeTags!M408="grey"),IF('Currently Exported 2'!M408=1, "have", "missing"),IF('Currently Exported 2'!M408=1, "extra", "ignore"))</f>
        <v>ignore</v>
      </c>
      <c r="N408" s="1" t="str">
        <f ca="1">IF(OR(onchangeTags!N408="white",onchangeTags!N408="yellow",onchangeTags!N408="grey"),IF('Currently Exported 2'!N408=1, "have", "missing"),IF('Currently Exported 2'!N408=1, "extra", "ignore"))</f>
        <v>ignore</v>
      </c>
      <c r="O408" s="1" t="str">
        <f ca="1">IF(OR(onchangeTags!O408="white",onchangeTags!O408="yellow",onchangeTags!O408="grey"),IF('Currently Exported 2'!O408=1, "have", "missing"),IF('Currently Exported 2'!O408=1, "extra", "ignore"))</f>
        <v>ignore</v>
      </c>
      <c r="P408" s="1" t="str">
        <f ca="1">IF(OR(onchangeTags!P408="white",onchangeTags!P408="yellow",onchangeTags!P408="grey"),IF('Currently Exported 2'!P408=1, "have", "missing"),IF('Currently Exported 2'!P408=1, "extra", "ignore"))</f>
        <v>ignore</v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IF(OR(onchangeTags!B409="white",onchangeTags!B409="yellow",onchangeTags!B409="grey"),IF('Currently Exported 2'!B409=1, "have", "missing"),IF('Currently Exported 2'!B409=1, "extra", "ignore"))</f>
        <v>ignore</v>
      </c>
      <c r="C409" s="1" t="str">
        <f ca="1">IF(OR(onchangeTags!C409="white",onchangeTags!C409="yellow",onchangeTags!C409="grey"),IF('Currently Exported 2'!C409=1, "have", "missing"),IF('Currently Exported 2'!C409=1, "extra", "ignore"))</f>
        <v>ignore</v>
      </c>
      <c r="D409" s="1" t="str">
        <f ca="1">IF(OR(onchangeTags!D409="white",onchangeTags!D409="yellow",onchangeTags!D409="grey"),IF('Currently Exported 2'!D409=1, "have", "missing"),IF('Currently Exported 2'!D409=1, "extra", "ignore"))</f>
        <v>ignore</v>
      </c>
      <c r="E409" s="1" t="str">
        <f ca="1">IF(OR(onchangeTags!E409="white",onchangeTags!E409="yellow",onchangeTags!E409="grey"),IF('Currently Exported 2'!E409=1, "have", "missing"),IF('Currently Exported 2'!E409=1, "extra", "ignore"))</f>
        <v>ignore</v>
      </c>
      <c r="F409" s="1" t="str">
        <f ca="1">IF(OR(onchangeTags!F409="white",onchangeTags!F409="yellow",onchangeTags!F409="grey"),IF('Currently Exported 2'!F409=1, "have", "missing"),IF('Currently Exported 2'!F409=1, "extra", "ignore"))</f>
        <v>ignore</v>
      </c>
      <c r="G409" s="1" t="str">
        <f ca="1">IF(OR(onchangeTags!G409="white",onchangeTags!G409="yellow",onchangeTags!G409="grey"),IF('Currently Exported 2'!G409=1, "have", "missing"),IF('Currently Exported 2'!G409=1, "extra", "ignore"))</f>
        <v>ignore</v>
      </c>
      <c r="H409" s="1" t="str">
        <f ca="1">IF(OR(onchangeTags!H409="white",onchangeTags!H409="yellow",onchangeTags!H409="grey"),IF('Currently Exported 2'!H409=1, "have", "missing"),IF('Currently Exported 2'!H409=1, "extra", "ignore"))</f>
        <v>ignore</v>
      </c>
      <c r="I409" s="1" t="str">
        <f ca="1">IF(OR(onchangeTags!I409="white",onchangeTags!I409="yellow",onchangeTags!I409="grey"),IF('Currently Exported 2'!I409=1, "have", "missing"),IF('Currently Exported 2'!I409=1, "extra", "ignore"))</f>
        <v>ignore</v>
      </c>
      <c r="J409" s="1" t="str">
        <f ca="1">IF(OR(onchangeTags!J409="white",onchangeTags!J409="yellow",onchangeTags!J409="grey"),IF('Currently Exported 2'!J409=1, "have", "missing"),IF('Currently Exported 2'!J409=1, "extra", "ignore"))</f>
        <v>ignore</v>
      </c>
      <c r="K409" s="1" t="str">
        <f ca="1">IF(OR(onchangeTags!K409="white",onchangeTags!K409="yellow",onchangeTags!K409="grey"),IF('Currently Exported 2'!K409=1, "have", "missing"),IF('Currently Exported 2'!K409=1, "extra", "ignore"))</f>
        <v>ignore</v>
      </c>
      <c r="L409" s="1" t="str">
        <f ca="1">IF(OR(onchangeTags!L409="white",onchangeTags!L409="yellow",onchangeTags!L409="grey"),IF('Currently Exported 2'!L409=1, "have", "missing"),IF('Currently Exported 2'!L409=1, "extra", "ignore"))</f>
        <v>ignore</v>
      </c>
      <c r="M409" s="1" t="str">
        <f ca="1">IF(OR(onchangeTags!M409="white",onchangeTags!M409="yellow",onchangeTags!M409="grey"),IF('Currently Exported 2'!M409=1, "have", "missing"),IF('Currently Exported 2'!M409=1, "extra", "ignore"))</f>
        <v>ignore</v>
      </c>
      <c r="N409" s="1" t="str">
        <f ca="1">IF(OR(onchangeTags!N409="white",onchangeTags!N409="yellow",onchangeTags!N409="grey"),IF('Currently Exported 2'!N409=1, "have", "missing"),IF('Currently Exported 2'!N409=1, "extra", "ignore"))</f>
        <v>ignore</v>
      </c>
      <c r="O409" s="1" t="str">
        <f ca="1">IF(OR(onchangeTags!O409="white",onchangeTags!O409="yellow",onchangeTags!O409="grey"),IF('Currently Exported 2'!O409=1, "have", "missing"),IF('Currently Exported 2'!O409=1, "extra", "ignore"))</f>
        <v>ignore</v>
      </c>
      <c r="P409" s="1" t="str">
        <f ca="1">IF(OR(onchangeTags!P409="white",onchangeTags!P409="yellow",onchangeTags!P409="grey"),IF('Currently Exported 2'!P409=1, "have", "missing"),IF('Currently Exported 2'!P409=1, "extra", "ignore"))</f>
        <v>ignore</v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IF(OR(onchangeTags!B410="white",onchangeTags!B410="yellow",onchangeTags!B410="grey"),IF('Currently Exported 2'!B410=1, "have", "missing"),IF('Currently Exported 2'!B410=1, "extra", "ignore"))</f>
        <v>ignore</v>
      </c>
      <c r="C410" s="1" t="str">
        <f ca="1">IF(OR(onchangeTags!C410="white",onchangeTags!C410="yellow",onchangeTags!C410="grey"),IF('Currently Exported 2'!C410=1, "have", "missing"),IF('Currently Exported 2'!C410=1, "extra", "ignore"))</f>
        <v>ignore</v>
      </c>
      <c r="D410" s="1" t="str">
        <f ca="1">IF(OR(onchangeTags!D410="white",onchangeTags!D410="yellow",onchangeTags!D410="grey"),IF('Currently Exported 2'!D410=1, "have", "missing"),IF('Currently Exported 2'!D410=1, "extra", "ignore"))</f>
        <v>ignore</v>
      </c>
      <c r="E410" s="1" t="str">
        <f ca="1">IF(OR(onchangeTags!E410="white",onchangeTags!E410="yellow",onchangeTags!E410="grey"),IF('Currently Exported 2'!E410=1, "have", "missing"),IF('Currently Exported 2'!E410=1, "extra", "ignore"))</f>
        <v>ignore</v>
      </c>
      <c r="F410" s="1" t="str">
        <f ca="1">IF(OR(onchangeTags!F410="white",onchangeTags!F410="yellow",onchangeTags!F410="grey"),IF('Currently Exported 2'!F410=1, "have", "missing"),IF('Currently Exported 2'!F410=1, "extra", "ignore"))</f>
        <v>ignore</v>
      </c>
      <c r="G410" s="1" t="str">
        <f ca="1">IF(OR(onchangeTags!G410="white",onchangeTags!G410="yellow",onchangeTags!G410="grey"),IF('Currently Exported 2'!G410=1, "have", "missing"),IF('Currently Exported 2'!G410=1, "extra", "ignore"))</f>
        <v>ignore</v>
      </c>
      <c r="H410" s="1" t="str">
        <f ca="1">IF(OR(onchangeTags!H410="white",onchangeTags!H410="yellow",onchangeTags!H410="grey"),IF('Currently Exported 2'!H410=1, "have", "missing"),IF('Currently Exported 2'!H410=1, "extra", "ignore"))</f>
        <v>ignore</v>
      </c>
      <c r="I410" s="1" t="str">
        <f ca="1">IF(OR(onchangeTags!I410="white",onchangeTags!I410="yellow",onchangeTags!I410="grey"),IF('Currently Exported 2'!I410=1, "have", "missing"),IF('Currently Exported 2'!I410=1, "extra", "ignore"))</f>
        <v>ignore</v>
      </c>
      <c r="J410" s="1" t="str">
        <f ca="1">IF(OR(onchangeTags!J410="white",onchangeTags!J410="yellow",onchangeTags!J410="grey"),IF('Currently Exported 2'!J410=1, "have", "missing"),IF('Currently Exported 2'!J410=1, "extra", "ignore"))</f>
        <v>ignore</v>
      </c>
      <c r="K410" s="1" t="str">
        <f ca="1">IF(OR(onchangeTags!K410="white",onchangeTags!K410="yellow",onchangeTags!K410="grey"),IF('Currently Exported 2'!K410=1, "have", "missing"),IF('Currently Exported 2'!K410=1, "extra", "ignore"))</f>
        <v>ignore</v>
      </c>
      <c r="L410" s="1" t="str">
        <f ca="1">IF(OR(onchangeTags!L410="white",onchangeTags!L410="yellow",onchangeTags!L410="grey"),IF('Currently Exported 2'!L410=1, "have", "missing"),IF('Currently Exported 2'!L410=1, "extra", "ignore"))</f>
        <v>ignore</v>
      </c>
      <c r="M410" s="1" t="str">
        <f ca="1">IF(OR(onchangeTags!M410="white",onchangeTags!M410="yellow",onchangeTags!M410="grey"),IF('Currently Exported 2'!M410=1, "have", "missing"),IF('Currently Exported 2'!M410=1, "extra", "ignore"))</f>
        <v>ignore</v>
      </c>
      <c r="N410" s="1" t="str">
        <f ca="1">IF(OR(onchangeTags!N410="white",onchangeTags!N410="yellow",onchangeTags!N410="grey"),IF('Currently Exported 2'!N410=1, "have", "missing"),IF('Currently Exported 2'!N410=1, "extra", "ignore"))</f>
        <v>ignore</v>
      </c>
      <c r="O410" s="1" t="str">
        <f ca="1">IF(OR(onchangeTags!O410="white",onchangeTags!O410="yellow",onchangeTags!O410="grey"),IF('Currently Exported 2'!O410=1, "have", "missing"),IF('Currently Exported 2'!O410=1, "extra", "ignore"))</f>
        <v>ignore</v>
      </c>
      <c r="P410" s="1" t="str">
        <f ca="1">IF(OR(onchangeTags!P410="white",onchangeTags!P410="yellow",onchangeTags!P410="grey"),IF('Currently Exported 2'!P410=1, "have", "missing"),IF('Currently Exported 2'!P410=1, "extra", "ignore"))</f>
        <v>ignore</v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IF(OR(onchangeTags!B411="white",onchangeTags!B411="yellow",onchangeTags!B411="grey"),IF('Currently Exported 2'!B411=1, "have", "missing"),IF('Currently Exported 2'!B411=1, "extra", "ignore"))</f>
        <v>ignore</v>
      </c>
      <c r="C411" s="1" t="str">
        <f ca="1">IF(OR(onchangeTags!C411="white",onchangeTags!C411="yellow",onchangeTags!C411="grey"),IF('Currently Exported 2'!C411=1, "have", "missing"),IF('Currently Exported 2'!C411=1, "extra", "ignore"))</f>
        <v>ignore</v>
      </c>
      <c r="D411" s="1" t="str">
        <f ca="1">IF(OR(onchangeTags!D411="white",onchangeTags!D411="yellow",onchangeTags!D411="grey"),IF('Currently Exported 2'!D411=1, "have", "missing"),IF('Currently Exported 2'!D411=1, "extra", "ignore"))</f>
        <v>ignore</v>
      </c>
      <c r="E411" s="1" t="str">
        <f ca="1">IF(OR(onchangeTags!E411="white",onchangeTags!E411="yellow",onchangeTags!E411="grey"),IF('Currently Exported 2'!E411=1, "have", "missing"),IF('Currently Exported 2'!E411=1, "extra", "ignore"))</f>
        <v>ignore</v>
      </c>
      <c r="F411" s="1" t="str">
        <f ca="1">IF(OR(onchangeTags!F411="white",onchangeTags!F411="yellow",onchangeTags!F411="grey"),IF('Currently Exported 2'!F411=1, "have", "missing"),IF('Currently Exported 2'!F411=1, "extra", "ignore"))</f>
        <v>ignore</v>
      </c>
      <c r="G411" s="1" t="str">
        <f ca="1">IF(OR(onchangeTags!G411="white",onchangeTags!G411="yellow",onchangeTags!G411="grey"),IF('Currently Exported 2'!G411=1, "have", "missing"),IF('Currently Exported 2'!G411=1, "extra", "ignore"))</f>
        <v>ignore</v>
      </c>
      <c r="H411" s="1" t="str">
        <f ca="1">IF(OR(onchangeTags!H411="white",onchangeTags!H411="yellow",onchangeTags!H411="grey"),IF('Currently Exported 2'!H411=1, "have", "missing"),IF('Currently Exported 2'!H411=1, "extra", "ignore"))</f>
        <v>ignore</v>
      </c>
      <c r="I411" s="1" t="str">
        <f ca="1">IF(OR(onchangeTags!I411="white",onchangeTags!I411="yellow",onchangeTags!I411="grey"),IF('Currently Exported 2'!I411=1, "have", "missing"),IF('Currently Exported 2'!I411=1, "extra", "ignore"))</f>
        <v>ignore</v>
      </c>
      <c r="J411" s="1" t="str">
        <f ca="1">IF(OR(onchangeTags!J411="white",onchangeTags!J411="yellow",onchangeTags!J411="grey"),IF('Currently Exported 2'!J411=1, "have", "missing"),IF('Currently Exported 2'!J411=1, "extra", "ignore"))</f>
        <v>ignore</v>
      </c>
      <c r="K411" s="1" t="str">
        <f ca="1">IF(OR(onchangeTags!K411="white",onchangeTags!K411="yellow",onchangeTags!K411="grey"),IF('Currently Exported 2'!K411=1, "have", "missing"),IF('Currently Exported 2'!K411=1, "extra", "ignore"))</f>
        <v>ignore</v>
      </c>
      <c r="L411" s="1" t="str">
        <f ca="1">IF(OR(onchangeTags!L411="white",onchangeTags!L411="yellow",onchangeTags!L411="grey"),IF('Currently Exported 2'!L411=1, "have", "missing"),IF('Currently Exported 2'!L411=1, "extra", "ignore"))</f>
        <v>ignore</v>
      </c>
      <c r="M411" s="1" t="str">
        <f ca="1">IF(OR(onchangeTags!M411="white",onchangeTags!M411="yellow",onchangeTags!M411="grey"),IF('Currently Exported 2'!M411=1, "have", "missing"),IF('Currently Exported 2'!M411=1, "extra", "ignore"))</f>
        <v>ignore</v>
      </c>
      <c r="N411" s="1" t="str">
        <f ca="1">IF(OR(onchangeTags!N411="white",onchangeTags!N411="yellow",onchangeTags!N411="grey"),IF('Currently Exported 2'!N411=1, "have", "missing"),IF('Currently Exported 2'!N411=1, "extra", "ignore"))</f>
        <v>ignore</v>
      </c>
      <c r="O411" s="1" t="str">
        <f ca="1">IF(OR(onchangeTags!O411="white",onchangeTags!O411="yellow",onchangeTags!O411="grey"),IF('Currently Exported 2'!O411=1, "have", "missing"),IF('Currently Exported 2'!O411=1, "extra", "ignore"))</f>
        <v>ignore</v>
      </c>
      <c r="P411" s="1" t="str">
        <f ca="1">IF(OR(onchangeTags!P411="white",onchangeTags!P411="yellow",onchangeTags!P411="grey"),IF('Currently Exported 2'!P411=1, "have", "missing"),IF('Currently Exported 2'!P411=1, "extra", "ignore"))</f>
        <v>ignore</v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IF(OR(onchangeTags!B412="white",onchangeTags!B412="yellow",onchangeTags!B412="grey"),IF('Currently Exported 2'!B412=1, "have", "missing"),IF('Currently Exported 2'!B412=1, "extra", "ignore"))</f>
        <v>ignore</v>
      </c>
      <c r="C412" s="1" t="str">
        <f ca="1">IF(OR(onchangeTags!C412="white",onchangeTags!C412="yellow",onchangeTags!C412="grey"),IF('Currently Exported 2'!C412=1, "have", "missing"),IF('Currently Exported 2'!C412=1, "extra", "ignore"))</f>
        <v>ignore</v>
      </c>
      <c r="D412" s="1" t="str">
        <f ca="1">IF(OR(onchangeTags!D412="white",onchangeTags!D412="yellow",onchangeTags!D412="grey"),IF('Currently Exported 2'!D412=1, "have", "missing"),IF('Currently Exported 2'!D412=1, "extra", "ignore"))</f>
        <v>ignore</v>
      </c>
      <c r="E412" s="1" t="str">
        <f ca="1">IF(OR(onchangeTags!E412="white",onchangeTags!E412="yellow",onchangeTags!E412="grey"),IF('Currently Exported 2'!E412=1, "have", "missing"),IF('Currently Exported 2'!E412=1, "extra", "ignore"))</f>
        <v>ignore</v>
      </c>
      <c r="F412" s="1" t="str">
        <f ca="1">IF(OR(onchangeTags!F412="white",onchangeTags!F412="yellow",onchangeTags!F412="grey"),IF('Currently Exported 2'!F412=1, "have", "missing"),IF('Currently Exported 2'!F412=1, "extra", "ignore"))</f>
        <v>ignore</v>
      </c>
      <c r="G412" s="1" t="str">
        <f ca="1">IF(OR(onchangeTags!G412="white",onchangeTags!G412="yellow",onchangeTags!G412="grey"),IF('Currently Exported 2'!G412=1, "have", "missing"),IF('Currently Exported 2'!G412=1, "extra", "ignore"))</f>
        <v>ignore</v>
      </c>
      <c r="H412" s="1" t="str">
        <f ca="1">IF(OR(onchangeTags!H412="white",onchangeTags!H412="yellow",onchangeTags!H412="grey"),IF('Currently Exported 2'!H412=1, "have", "missing"),IF('Currently Exported 2'!H412=1, "extra", "ignore"))</f>
        <v>ignore</v>
      </c>
      <c r="I412" s="1" t="str">
        <f ca="1">IF(OR(onchangeTags!I412="white",onchangeTags!I412="yellow",onchangeTags!I412="grey"),IF('Currently Exported 2'!I412=1, "have", "missing"),IF('Currently Exported 2'!I412=1, "extra", "ignore"))</f>
        <v>ignore</v>
      </c>
      <c r="J412" s="1" t="str">
        <f ca="1">IF(OR(onchangeTags!J412="white",onchangeTags!J412="yellow",onchangeTags!J412="grey"),IF('Currently Exported 2'!J412=1, "have", "missing"),IF('Currently Exported 2'!J412=1, "extra", "ignore"))</f>
        <v>ignore</v>
      </c>
      <c r="K412" s="1" t="str">
        <f ca="1">IF(OR(onchangeTags!K412="white",onchangeTags!K412="yellow",onchangeTags!K412="grey"),IF('Currently Exported 2'!K412=1, "have", "missing"),IF('Currently Exported 2'!K412=1, "extra", "ignore"))</f>
        <v>ignore</v>
      </c>
      <c r="L412" s="1" t="str">
        <f ca="1">IF(OR(onchangeTags!L412="white",onchangeTags!L412="yellow",onchangeTags!L412="grey"),IF('Currently Exported 2'!L412=1, "have", "missing"),IF('Currently Exported 2'!L412=1, "extra", "ignore"))</f>
        <v>ignore</v>
      </c>
      <c r="M412" s="1" t="str">
        <f ca="1">IF(OR(onchangeTags!M412="white",onchangeTags!M412="yellow",onchangeTags!M412="grey"),IF('Currently Exported 2'!M412=1, "have", "missing"),IF('Currently Exported 2'!M412=1, "extra", "ignore"))</f>
        <v>ignore</v>
      </c>
      <c r="N412" s="1" t="str">
        <f ca="1">IF(OR(onchangeTags!N412="white",onchangeTags!N412="yellow",onchangeTags!N412="grey"),IF('Currently Exported 2'!N412=1, "have", "missing"),IF('Currently Exported 2'!N412=1, "extra", "ignore"))</f>
        <v>ignore</v>
      </c>
      <c r="O412" s="1" t="str">
        <f ca="1">IF(OR(onchangeTags!O412="white",onchangeTags!O412="yellow",onchangeTags!O412="grey"),IF('Currently Exported 2'!O412=1, "have", "missing"),IF('Currently Exported 2'!O412=1, "extra", "ignore"))</f>
        <v>ignore</v>
      </c>
      <c r="P412" s="1" t="str">
        <f ca="1">IF(OR(onchangeTags!P412="white",onchangeTags!P412="yellow",onchangeTags!P412="grey"),IF('Currently Exported 2'!P412=1, "have", "missing"),IF('Currently Exported 2'!P412=1, "extra", "ignore"))</f>
        <v>ignore</v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IF(OR(onchangeTags!B413="white",onchangeTags!B413="yellow",onchangeTags!B413="grey"),IF('Currently Exported 2'!B413=1, "have", "missing"),IF('Currently Exported 2'!B413=1, "extra", "ignore"))</f>
        <v>ignore</v>
      </c>
      <c r="C413" s="1" t="str">
        <f ca="1">IF(OR(onchangeTags!C413="white",onchangeTags!C413="yellow",onchangeTags!C413="grey"),IF('Currently Exported 2'!C413=1, "have", "missing"),IF('Currently Exported 2'!C413=1, "extra", "ignore"))</f>
        <v>ignore</v>
      </c>
      <c r="D413" s="1" t="str">
        <f ca="1">IF(OR(onchangeTags!D413="white",onchangeTags!D413="yellow",onchangeTags!D413="grey"),IF('Currently Exported 2'!D413=1, "have", "missing"),IF('Currently Exported 2'!D413=1, "extra", "ignore"))</f>
        <v>have</v>
      </c>
      <c r="E413" s="1" t="str">
        <f ca="1">IF(OR(onchangeTags!E413="white",onchangeTags!E413="yellow",onchangeTags!E413="grey"),IF('Currently Exported 2'!E413=1, "have", "missing"),IF('Currently Exported 2'!E413=1, "extra", "ignore"))</f>
        <v>have</v>
      </c>
      <c r="F413" s="1" t="str">
        <f ca="1">IF(OR(onchangeTags!F413="white",onchangeTags!F413="yellow",onchangeTags!F413="grey"),IF('Currently Exported 2'!F413=1, "have", "missing"),IF('Currently Exported 2'!F413=1, "extra", "ignore"))</f>
        <v>have</v>
      </c>
      <c r="G413" s="1" t="str">
        <f ca="1">IF(OR(onchangeTags!G413="white",onchangeTags!G413="yellow",onchangeTags!G413="grey"),IF('Currently Exported 2'!G413=1, "have", "missing"),IF('Currently Exported 2'!G413=1, "extra", "ignore"))</f>
        <v>have</v>
      </c>
      <c r="H413" s="1" t="str">
        <f ca="1">IF(OR(onchangeTags!H413="white",onchangeTags!H413="yellow",onchangeTags!H413="grey"),IF('Currently Exported 2'!H413=1, "have", "missing"),IF('Currently Exported 2'!H413=1, "extra", "ignore"))</f>
        <v>have</v>
      </c>
      <c r="I413" s="1" t="str">
        <f ca="1">IF(OR(onchangeTags!I413="white",onchangeTags!I413="yellow",onchangeTags!I413="grey"),IF('Currently Exported 2'!I413=1, "have", "missing"),IF('Currently Exported 2'!I413=1, "extra", "ignore"))</f>
        <v>have</v>
      </c>
      <c r="J413" s="1" t="str">
        <f ca="1">IF(OR(onchangeTags!J413="white",onchangeTags!J413="yellow",onchangeTags!J413="grey"),IF('Currently Exported 2'!J413=1, "have", "missing"),IF('Currently Exported 2'!J413=1, "extra", "ignore"))</f>
        <v>have</v>
      </c>
      <c r="K413" s="1" t="str">
        <f ca="1">IF(OR(onchangeTags!K413="white",onchangeTags!K413="yellow",onchangeTags!K413="grey"),IF('Currently Exported 2'!K413=1, "have", "missing"),IF('Currently Exported 2'!K413=1, "extra", "ignore"))</f>
        <v>have</v>
      </c>
      <c r="L413" s="1" t="str">
        <f ca="1">IF(OR(onchangeTags!L413="white",onchangeTags!L413="yellow",onchangeTags!L413="grey"),IF('Currently Exported 2'!L413=1, "have", "missing"),IF('Currently Exported 2'!L413=1, "extra", "ignore"))</f>
        <v>have</v>
      </c>
      <c r="M413" s="1" t="str">
        <f ca="1">IF(OR(onchangeTags!M413="white",onchangeTags!M413="yellow",onchangeTags!M413="grey"),IF('Currently Exported 2'!M413=1, "have", "missing"),IF('Currently Exported 2'!M413=1, "extra", "ignore"))</f>
        <v>have</v>
      </c>
      <c r="N413" s="1" t="str">
        <f ca="1">IF(OR(onchangeTags!N413="white",onchangeTags!N413="yellow",onchangeTags!N413="grey"),IF('Currently Exported 2'!N413=1, "have", "missing"),IF('Currently Exported 2'!N413=1, "extra", "ignore"))</f>
        <v>have</v>
      </c>
      <c r="O413" s="1" t="str">
        <f ca="1">IF(OR(onchangeTags!O413="white",onchangeTags!O413="yellow",onchangeTags!O413="grey"),IF('Currently Exported 2'!O413=1, "have", "missing"),IF('Currently Exported 2'!O413=1, "extra", "ignore"))</f>
        <v>have</v>
      </c>
      <c r="P413" s="1" t="str">
        <f ca="1">IF(OR(onchangeTags!P413="white",onchangeTags!P413="yellow",onchangeTags!P413="grey"),IF('Currently Exported 2'!P413=1, "have", "missing"),IF('Currently Exported 2'!P413=1, "extra", "ignore"))</f>
        <v>ignore</v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IF(OR(onchangeTags!B414="white",onchangeTags!B414="yellow",onchangeTags!B414="grey"),IF('Currently Exported 2'!B414=1, "have", "missing"),IF('Currently Exported 2'!B414=1, "extra", "ignore"))</f>
        <v>ignore</v>
      </c>
      <c r="C414" s="1" t="str">
        <f ca="1">IF(OR(onchangeTags!C414="white",onchangeTags!C414="yellow",onchangeTags!C414="grey"),IF('Currently Exported 2'!C414=1, "have", "missing"),IF('Currently Exported 2'!C414=1, "extra", "ignore"))</f>
        <v>ignore</v>
      </c>
      <c r="D414" s="1" t="str">
        <f ca="1">IF(OR(onchangeTags!D414="white",onchangeTags!D414="yellow",onchangeTags!D414="grey"),IF('Currently Exported 2'!D414=1, "have", "missing"),IF('Currently Exported 2'!D414=1, "extra", "ignore"))</f>
        <v>have</v>
      </c>
      <c r="E414" s="1" t="str">
        <f ca="1">IF(OR(onchangeTags!E414="white",onchangeTags!E414="yellow",onchangeTags!E414="grey"),IF('Currently Exported 2'!E414=1, "have", "missing"),IF('Currently Exported 2'!E414=1, "extra", "ignore"))</f>
        <v>have</v>
      </c>
      <c r="F414" s="1" t="str">
        <f ca="1">IF(OR(onchangeTags!F414="white",onchangeTags!F414="yellow",onchangeTags!F414="grey"),IF('Currently Exported 2'!F414=1, "have", "missing"),IF('Currently Exported 2'!F414=1, "extra", "ignore"))</f>
        <v>have</v>
      </c>
      <c r="G414" s="1" t="str">
        <f ca="1">IF(OR(onchangeTags!G414="white",onchangeTags!G414="yellow",onchangeTags!G414="grey"),IF('Currently Exported 2'!G414=1, "have", "missing"),IF('Currently Exported 2'!G414=1, "extra", "ignore"))</f>
        <v>have</v>
      </c>
      <c r="H414" s="1" t="str">
        <f ca="1">IF(OR(onchangeTags!H414="white",onchangeTags!H414="yellow",onchangeTags!H414="grey"),IF('Currently Exported 2'!H414=1, "have", "missing"),IF('Currently Exported 2'!H414=1, "extra", "ignore"))</f>
        <v>have</v>
      </c>
      <c r="I414" s="1" t="str">
        <f ca="1">IF(OR(onchangeTags!I414="white",onchangeTags!I414="yellow",onchangeTags!I414="grey"),IF('Currently Exported 2'!I414=1, "have", "missing"),IF('Currently Exported 2'!I414=1, "extra", "ignore"))</f>
        <v>have</v>
      </c>
      <c r="J414" s="1" t="str">
        <f ca="1">IF(OR(onchangeTags!J414="white",onchangeTags!J414="yellow",onchangeTags!J414="grey"),IF('Currently Exported 2'!J414=1, "have", "missing"),IF('Currently Exported 2'!J414=1, "extra", "ignore"))</f>
        <v>have</v>
      </c>
      <c r="K414" s="1" t="str">
        <f ca="1">IF(OR(onchangeTags!K414="white",onchangeTags!K414="yellow",onchangeTags!K414="grey"),IF('Currently Exported 2'!K414=1, "have", "missing"),IF('Currently Exported 2'!K414=1, "extra", "ignore"))</f>
        <v>have</v>
      </c>
      <c r="L414" s="1" t="str">
        <f ca="1">IF(OR(onchangeTags!L414="white",onchangeTags!L414="yellow",onchangeTags!L414="grey"),IF('Currently Exported 2'!L414=1, "have", "missing"),IF('Currently Exported 2'!L414=1, "extra", "ignore"))</f>
        <v>have</v>
      </c>
      <c r="M414" s="1" t="str">
        <f ca="1">IF(OR(onchangeTags!M414="white",onchangeTags!M414="yellow",onchangeTags!M414="grey"),IF('Currently Exported 2'!M414=1, "have", "missing"),IF('Currently Exported 2'!M414=1, "extra", "ignore"))</f>
        <v>have</v>
      </c>
      <c r="N414" s="1" t="str">
        <f ca="1">IF(OR(onchangeTags!N414="white",onchangeTags!N414="yellow",onchangeTags!N414="grey"),IF('Currently Exported 2'!N414=1, "have", "missing"),IF('Currently Exported 2'!N414=1, "extra", "ignore"))</f>
        <v>have</v>
      </c>
      <c r="O414" s="1" t="str">
        <f ca="1">IF(OR(onchangeTags!O414="white",onchangeTags!O414="yellow",onchangeTags!O414="grey"),IF('Currently Exported 2'!O414=1, "have", "missing"),IF('Currently Exported 2'!O414=1, "extra", "ignore"))</f>
        <v>have</v>
      </c>
      <c r="P414" s="1" t="str">
        <f ca="1">IF(OR(onchangeTags!P414="white",onchangeTags!P414="yellow",onchangeTags!P414="grey"),IF('Currently Exported 2'!P414=1, "have", "missing"),IF('Currently Exported 2'!P414=1, "extra", "ignore"))</f>
        <v>ignore</v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IF(OR(onchangeTags!B415="white",onchangeTags!B415="yellow",onchangeTags!B415="grey"),IF('Currently Exported 2'!B415=1, "have", "missing"),IF('Currently Exported 2'!B415=1, "extra", "ignore"))</f>
        <v>ignore</v>
      </c>
      <c r="C415" s="1" t="str">
        <f ca="1">IF(OR(onchangeTags!C415="white",onchangeTags!C415="yellow",onchangeTags!C415="grey"),IF('Currently Exported 2'!C415=1, "have", "missing"),IF('Currently Exported 2'!C415=1, "extra", "ignore"))</f>
        <v>ignore</v>
      </c>
      <c r="D415" s="1" t="str">
        <f ca="1">IF(OR(onchangeTags!D415="white",onchangeTags!D415="yellow",onchangeTags!D415="grey"),IF('Currently Exported 2'!D415=1, "have", "missing"),IF('Currently Exported 2'!D415=1, "extra", "ignore"))</f>
        <v>ignore</v>
      </c>
      <c r="E415" s="1" t="str">
        <f ca="1">IF(OR(onchangeTags!E415="white",onchangeTags!E415="yellow",onchangeTags!E415="grey"),IF('Currently Exported 2'!E415=1, "have", "missing"),IF('Currently Exported 2'!E415=1, "extra", "ignore"))</f>
        <v>ignore</v>
      </c>
      <c r="F415" s="1" t="str">
        <f ca="1">IF(OR(onchangeTags!F415="white",onchangeTags!F415="yellow",onchangeTags!F415="grey"),IF('Currently Exported 2'!F415=1, "have", "missing"),IF('Currently Exported 2'!F415=1, "extra", "ignore"))</f>
        <v>ignore</v>
      </c>
      <c r="G415" s="1" t="str">
        <f ca="1">IF(OR(onchangeTags!G415="white",onchangeTags!G415="yellow",onchangeTags!G415="grey"),IF('Currently Exported 2'!G415=1, "have", "missing"),IF('Currently Exported 2'!G415=1, "extra", "ignore"))</f>
        <v>ignore</v>
      </c>
      <c r="H415" s="1" t="str">
        <f ca="1">IF(OR(onchangeTags!H415="white",onchangeTags!H415="yellow",onchangeTags!H415="grey"),IF('Currently Exported 2'!H415=1, "have", "missing"),IF('Currently Exported 2'!H415=1, "extra", "ignore"))</f>
        <v>ignore</v>
      </c>
      <c r="I415" s="1" t="str">
        <f ca="1">IF(OR(onchangeTags!I415="white",onchangeTags!I415="yellow",onchangeTags!I415="grey"),IF('Currently Exported 2'!I415=1, "have", "missing"),IF('Currently Exported 2'!I415=1, "extra", "ignore"))</f>
        <v>ignore</v>
      </c>
      <c r="J415" s="1" t="str">
        <f ca="1">IF(OR(onchangeTags!J415="white",onchangeTags!J415="yellow",onchangeTags!J415="grey"),IF('Currently Exported 2'!J415=1, "have", "missing"),IF('Currently Exported 2'!J415=1, "extra", "ignore"))</f>
        <v>ignore</v>
      </c>
      <c r="K415" s="1" t="str">
        <f ca="1">IF(OR(onchangeTags!K415="white",onchangeTags!K415="yellow",onchangeTags!K415="grey"),IF('Currently Exported 2'!K415=1, "have", "missing"),IF('Currently Exported 2'!K415=1, "extra", "ignore"))</f>
        <v>ignore</v>
      </c>
      <c r="L415" s="1" t="str">
        <f ca="1">IF(OR(onchangeTags!L415="white",onchangeTags!L415="yellow",onchangeTags!L415="grey"),IF('Currently Exported 2'!L415=1, "have", "missing"),IF('Currently Exported 2'!L415=1, "extra", "ignore"))</f>
        <v>ignore</v>
      </c>
      <c r="M415" s="1" t="str">
        <f ca="1">IF(OR(onchangeTags!M415="white",onchangeTags!M415="yellow",onchangeTags!M415="grey"),IF('Currently Exported 2'!M415=1, "have", "missing"),IF('Currently Exported 2'!M415=1, "extra", "ignore"))</f>
        <v>ignore</v>
      </c>
      <c r="N415" s="1" t="str">
        <f ca="1">IF(OR(onchangeTags!N415="white",onchangeTags!N415="yellow",onchangeTags!N415="grey"),IF('Currently Exported 2'!N415=1, "have", "missing"),IF('Currently Exported 2'!N415=1, "extra", "ignore"))</f>
        <v>ignore</v>
      </c>
      <c r="O415" s="1" t="str">
        <f ca="1">IF(OR(onchangeTags!O415="white",onchangeTags!O415="yellow",onchangeTags!O415="grey"),IF('Currently Exported 2'!O415=1, "have", "missing"),IF('Currently Exported 2'!O415=1, "extra", "ignore"))</f>
        <v>ignore</v>
      </c>
      <c r="P415" s="1" t="str">
        <f ca="1">IF(OR(onchangeTags!P415="white",onchangeTags!P415="yellow",onchangeTags!P415="grey"),IF('Currently Exported 2'!P415=1, "have", "missing"),IF('Currently Exported 2'!P415=1, "extra", "ignore"))</f>
        <v>ignore</v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IF(OR(onchangeTags!B416="white",onchangeTags!B416="yellow",onchangeTags!B416="grey"),IF('Currently Exported 2'!B416=1, "have", "missing"),IF('Currently Exported 2'!B416=1, "extra", "ignore"))</f>
        <v>ignore</v>
      </c>
      <c r="C416" s="1" t="str">
        <f ca="1">IF(OR(onchangeTags!C416="white",onchangeTags!C416="yellow",onchangeTags!C416="grey"),IF('Currently Exported 2'!C416=1, "have", "missing"),IF('Currently Exported 2'!C416=1, "extra", "ignore"))</f>
        <v>ignore</v>
      </c>
      <c r="D416" s="1" t="str">
        <f ca="1">IF(OR(onchangeTags!D416="white",onchangeTags!D416="yellow",onchangeTags!D416="grey"),IF('Currently Exported 2'!D416=1, "have", "missing"),IF('Currently Exported 2'!D416=1, "extra", "ignore"))</f>
        <v>have</v>
      </c>
      <c r="E416" s="1" t="str">
        <f ca="1">IF(OR(onchangeTags!E416="white",onchangeTags!E416="yellow",onchangeTags!E416="grey"),IF('Currently Exported 2'!E416=1, "have", "missing"),IF('Currently Exported 2'!E416=1, "extra", "ignore"))</f>
        <v>have</v>
      </c>
      <c r="F416" s="1" t="str">
        <f ca="1">IF(OR(onchangeTags!F416="white",onchangeTags!F416="yellow",onchangeTags!F416="grey"),IF('Currently Exported 2'!F416=1, "have", "missing"),IF('Currently Exported 2'!F416=1, "extra", "ignore"))</f>
        <v>have</v>
      </c>
      <c r="G416" s="1" t="str">
        <f ca="1">IF(OR(onchangeTags!G416="white",onchangeTags!G416="yellow",onchangeTags!G416="grey"),IF('Currently Exported 2'!G416=1, "have", "missing"),IF('Currently Exported 2'!G416=1, "extra", "ignore"))</f>
        <v>have</v>
      </c>
      <c r="H416" s="1" t="str">
        <f ca="1">IF(OR(onchangeTags!H416="white",onchangeTags!H416="yellow",onchangeTags!H416="grey"),IF('Currently Exported 2'!H416=1, "have", "missing"),IF('Currently Exported 2'!H416=1, "extra", "ignore"))</f>
        <v>have</v>
      </c>
      <c r="I416" s="1" t="str">
        <f ca="1">IF(OR(onchangeTags!I416="white",onchangeTags!I416="yellow",onchangeTags!I416="grey"),IF('Currently Exported 2'!I416=1, "have", "missing"),IF('Currently Exported 2'!I416=1, "extra", "ignore"))</f>
        <v>have</v>
      </c>
      <c r="J416" s="1" t="str">
        <f ca="1">IF(OR(onchangeTags!J416="white",onchangeTags!J416="yellow",onchangeTags!J416="grey"),IF('Currently Exported 2'!J416=1, "have", "missing"),IF('Currently Exported 2'!J416=1, "extra", "ignore"))</f>
        <v>have</v>
      </c>
      <c r="K416" s="1" t="str">
        <f ca="1">IF(OR(onchangeTags!K416="white",onchangeTags!K416="yellow",onchangeTags!K416="grey"),IF('Currently Exported 2'!K416=1, "have", "missing"),IF('Currently Exported 2'!K416=1, "extra", "ignore"))</f>
        <v>have</v>
      </c>
      <c r="L416" s="1" t="str">
        <f ca="1">IF(OR(onchangeTags!L416="white",onchangeTags!L416="yellow",onchangeTags!L416="grey"),IF('Currently Exported 2'!L416=1, "have", "missing"),IF('Currently Exported 2'!L416=1, "extra", "ignore"))</f>
        <v>have</v>
      </c>
      <c r="M416" s="1" t="str">
        <f ca="1">IF(OR(onchangeTags!M416="white",onchangeTags!M416="yellow",onchangeTags!M416="grey"),IF('Currently Exported 2'!M416=1, "have", "missing"),IF('Currently Exported 2'!M416=1, "extra", "ignore"))</f>
        <v>have</v>
      </c>
      <c r="N416" s="1" t="str">
        <f ca="1">IF(OR(onchangeTags!N416="white",onchangeTags!N416="yellow",onchangeTags!N416="grey"),IF('Currently Exported 2'!N416=1, "have", "missing"),IF('Currently Exported 2'!N416=1, "extra", "ignore"))</f>
        <v>have</v>
      </c>
      <c r="O416" s="1" t="str">
        <f ca="1">IF(OR(onchangeTags!O416="white",onchangeTags!O416="yellow",onchangeTags!O416="grey"),IF('Currently Exported 2'!O416=1, "have", "missing"),IF('Currently Exported 2'!O416=1, "extra", "ignore"))</f>
        <v>have</v>
      </c>
      <c r="P416" s="1" t="str">
        <f ca="1">IF(OR(onchangeTags!P416="white",onchangeTags!P416="yellow",onchangeTags!P416="grey"),IF('Currently Exported 2'!P416=1, "have", "missing"),IF('Currently Exported 2'!P416=1, "extra", "ignore"))</f>
        <v>ignore</v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IF(OR(onchangeTags!B417="white",onchangeTags!B417="yellow",onchangeTags!B417="grey"),IF('Currently Exported 2'!B417=1, "have", "missing"),IF('Currently Exported 2'!B417=1, "extra", "ignore"))</f>
        <v>ignore</v>
      </c>
      <c r="C417" s="1" t="str">
        <f ca="1">IF(OR(onchangeTags!C417="white",onchangeTags!C417="yellow",onchangeTags!C417="grey"),IF('Currently Exported 2'!C417=1, "have", "missing"),IF('Currently Exported 2'!C417=1, "extra", "ignore"))</f>
        <v>ignore</v>
      </c>
      <c r="D417" s="1" t="str">
        <f ca="1">IF(OR(onchangeTags!D417="white",onchangeTags!D417="yellow",onchangeTags!D417="grey"),IF('Currently Exported 2'!D417=1, "have", "missing"),IF('Currently Exported 2'!D417=1, "extra", "ignore"))</f>
        <v>ignore</v>
      </c>
      <c r="E417" s="1" t="str">
        <f ca="1">IF(OR(onchangeTags!E417="white",onchangeTags!E417="yellow",onchangeTags!E417="grey"),IF('Currently Exported 2'!E417=1, "have", "missing"),IF('Currently Exported 2'!E417=1, "extra", "ignore"))</f>
        <v>ignore</v>
      </c>
      <c r="F417" s="1" t="str">
        <f ca="1">IF(OR(onchangeTags!F417="white",onchangeTags!F417="yellow",onchangeTags!F417="grey"),IF('Currently Exported 2'!F417=1, "have", "missing"),IF('Currently Exported 2'!F417=1, "extra", "ignore"))</f>
        <v>ignore</v>
      </c>
      <c r="G417" s="1" t="str">
        <f ca="1">IF(OR(onchangeTags!G417="white",onchangeTags!G417="yellow",onchangeTags!G417="grey"),IF('Currently Exported 2'!G417=1, "have", "missing"),IF('Currently Exported 2'!G417=1, "extra", "ignore"))</f>
        <v>ignore</v>
      </c>
      <c r="H417" s="1" t="str">
        <f ca="1">IF(OR(onchangeTags!H417="white",onchangeTags!H417="yellow",onchangeTags!H417="grey"),IF('Currently Exported 2'!H417=1, "have", "missing"),IF('Currently Exported 2'!H417=1, "extra", "ignore"))</f>
        <v>ignore</v>
      </c>
      <c r="I417" s="1" t="str">
        <f ca="1">IF(OR(onchangeTags!I417="white",onchangeTags!I417="yellow",onchangeTags!I417="grey"),IF('Currently Exported 2'!I417=1, "have", "missing"),IF('Currently Exported 2'!I417=1, "extra", "ignore"))</f>
        <v>ignore</v>
      </c>
      <c r="J417" s="1" t="str">
        <f ca="1">IF(OR(onchangeTags!J417="white",onchangeTags!J417="yellow",onchangeTags!J417="grey"),IF('Currently Exported 2'!J417=1, "have", "missing"),IF('Currently Exported 2'!J417=1, "extra", "ignore"))</f>
        <v>ignore</v>
      </c>
      <c r="K417" s="1" t="str">
        <f ca="1">IF(OR(onchangeTags!K417="white",onchangeTags!K417="yellow",onchangeTags!K417="grey"),IF('Currently Exported 2'!K417=1, "have", "missing"),IF('Currently Exported 2'!K417=1, "extra", "ignore"))</f>
        <v>ignore</v>
      </c>
      <c r="L417" s="1" t="str">
        <f ca="1">IF(OR(onchangeTags!L417="white",onchangeTags!L417="yellow",onchangeTags!L417="grey"),IF('Currently Exported 2'!L417=1, "have", "missing"),IF('Currently Exported 2'!L417=1, "extra", "ignore"))</f>
        <v>ignore</v>
      </c>
      <c r="M417" s="1" t="str">
        <f ca="1">IF(OR(onchangeTags!M417="white",onchangeTags!M417="yellow",onchangeTags!M417="grey"),IF('Currently Exported 2'!M417=1, "have", "missing"),IF('Currently Exported 2'!M417=1, "extra", "ignore"))</f>
        <v>ignore</v>
      </c>
      <c r="N417" s="1" t="str">
        <f ca="1">IF(OR(onchangeTags!N417="white",onchangeTags!N417="yellow",onchangeTags!N417="grey"),IF('Currently Exported 2'!N417=1, "have", "missing"),IF('Currently Exported 2'!N417=1, "extra", "ignore"))</f>
        <v>ignore</v>
      </c>
      <c r="O417" s="1" t="str">
        <f ca="1">IF(OR(onchangeTags!O417="white",onchangeTags!O417="yellow",onchangeTags!O417="grey"),IF('Currently Exported 2'!O417=1, "have", "missing"),IF('Currently Exported 2'!O417=1, "extra", "ignore"))</f>
        <v>ignore</v>
      </c>
      <c r="P417" s="1" t="str">
        <f ca="1">IF(OR(onchangeTags!P417="white",onchangeTags!P417="yellow",onchangeTags!P417="grey"),IF('Currently Exported 2'!P417=1, "have", "missing"),IF('Currently Exported 2'!P417=1, "extra", "ignore"))</f>
        <v>ignore</v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IF(OR(onchangeTags!B418="white",onchangeTags!B418="yellow",onchangeTags!B418="grey"),IF('Currently Exported 2'!B418=1, "have", "missing"),IF('Currently Exported 2'!B418=1, "extra", "ignore"))</f>
        <v>ignore</v>
      </c>
      <c r="C418" s="1" t="str">
        <f ca="1">IF(OR(onchangeTags!C418="white",onchangeTags!C418="yellow",onchangeTags!C418="grey"),IF('Currently Exported 2'!C418=1, "have", "missing"),IF('Currently Exported 2'!C418=1, "extra", "ignore"))</f>
        <v>ignore</v>
      </c>
      <c r="D418" s="1" t="str">
        <f ca="1">IF(OR(onchangeTags!D418="white",onchangeTags!D418="yellow",onchangeTags!D418="grey"),IF('Currently Exported 2'!D418=1, "have", "missing"),IF('Currently Exported 2'!D418=1, "extra", "ignore"))</f>
        <v>extra</v>
      </c>
      <c r="E418" s="1" t="str">
        <f ca="1">IF(OR(onchangeTags!E418="white",onchangeTags!E418="yellow",onchangeTags!E418="grey"),IF('Currently Exported 2'!E418=1, "have", "missing"),IF('Currently Exported 2'!E418=1, "extra", "ignore"))</f>
        <v>ignore</v>
      </c>
      <c r="F418" s="1" t="str">
        <f ca="1">IF(OR(onchangeTags!F418="white",onchangeTags!F418="yellow",onchangeTags!F418="grey"),IF('Currently Exported 2'!F418=1, "have", "missing"),IF('Currently Exported 2'!F418=1, "extra", "ignore"))</f>
        <v>ignore</v>
      </c>
      <c r="G418" s="1" t="str">
        <f ca="1">IF(OR(onchangeTags!G418="white",onchangeTags!G418="yellow",onchangeTags!G418="grey"),IF('Currently Exported 2'!G418=1, "have", "missing"),IF('Currently Exported 2'!G418=1, "extra", "ignore"))</f>
        <v>ignore</v>
      </c>
      <c r="H418" s="1" t="str">
        <f ca="1">IF(OR(onchangeTags!H418="white",onchangeTags!H418="yellow",onchangeTags!H418="grey"),IF('Currently Exported 2'!H418=1, "have", "missing"),IF('Currently Exported 2'!H418=1, "extra", "ignore"))</f>
        <v>ignore</v>
      </c>
      <c r="I418" s="1" t="str">
        <f ca="1">IF(OR(onchangeTags!I418="white",onchangeTags!I418="yellow",onchangeTags!I418="grey"),IF('Currently Exported 2'!I418=1, "have", "missing"),IF('Currently Exported 2'!I418=1, "extra", "ignore"))</f>
        <v>ignore</v>
      </c>
      <c r="J418" s="1" t="str">
        <f ca="1">IF(OR(onchangeTags!J418="white",onchangeTags!J418="yellow",onchangeTags!J418="grey"),IF('Currently Exported 2'!J418=1, "have", "missing"),IF('Currently Exported 2'!J418=1, "extra", "ignore"))</f>
        <v>ignore</v>
      </c>
      <c r="K418" s="1" t="str">
        <f ca="1">IF(OR(onchangeTags!K418="white",onchangeTags!K418="yellow",onchangeTags!K418="grey"),IF('Currently Exported 2'!K418=1, "have", "missing"),IF('Currently Exported 2'!K418=1, "extra", "ignore"))</f>
        <v>ignore</v>
      </c>
      <c r="L418" s="1" t="str">
        <f ca="1">IF(OR(onchangeTags!L418="white",onchangeTags!L418="yellow",onchangeTags!L418="grey"),IF('Currently Exported 2'!L418=1, "have", "missing"),IF('Currently Exported 2'!L418=1, "extra", "ignore"))</f>
        <v>ignore</v>
      </c>
      <c r="M418" s="1" t="str">
        <f ca="1">IF(OR(onchangeTags!M418="white",onchangeTags!M418="yellow",onchangeTags!M418="grey"),IF('Currently Exported 2'!M418=1, "have", "missing"),IF('Currently Exported 2'!M418=1, "extra", "ignore"))</f>
        <v>ignore</v>
      </c>
      <c r="N418" s="1" t="str">
        <f ca="1">IF(OR(onchangeTags!N418="white",onchangeTags!N418="yellow",onchangeTags!N418="grey"),IF('Currently Exported 2'!N418=1, "have", "missing"),IF('Currently Exported 2'!N418=1, "extra", "ignore"))</f>
        <v>ignore</v>
      </c>
      <c r="O418" s="1" t="str">
        <f ca="1">IF(OR(onchangeTags!O418="white",onchangeTags!O418="yellow",onchangeTags!O418="grey"),IF('Currently Exported 2'!O418=1, "have", "missing"),IF('Currently Exported 2'!O418=1, "extra", "ignore"))</f>
        <v>ignore</v>
      </c>
      <c r="P418" s="1" t="str">
        <f ca="1">IF(OR(onchangeTags!P418="white",onchangeTags!P418="yellow",onchangeTags!P418="grey"),IF('Currently Exported 2'!P418=1, "have", "missing"),IF('Currently Exported 2'!P418=1, "extra", "ignore"))</f>
        <v>ignore</v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IF(OR(onchangeTags!B419="white",onchangeTags!B419="yellow",onchangeTags!B419="grey"),IF('Currently Exported 2'!B419=1, "have", "missing"),IF('Currently Exported 2'!B419=1, "extra", "ignore"))</f>
        <v>ignore</v>
      </c>
      <c r="C419" s="1" t="str">
        <f ca="1">IF(OR(onchangeTags!C419="white",onchangeTags!C419="yellow",onchangeTags!C419="grey"),IF('Currently Exported 2'!C419=1, "have", "missing"),IF('Currently Exported 2'!C419=1, "extra", "ignore"))</f>
        <v>ignore</v>
      </c>
      <c r="D419" s="1" t="str">
        <f ca="1">IF(OR(onchangeTags!D419="white",onchangeTags!D419="yellow",onchangeTags!D419="grey"),IF('Currently Exported 2'!D419=1, "have", "missing"),IF('Currently Exported 2'!D419=1, "extra", "ignore"))</f>
        <v>extra</v>
      </c>
      <c r="E419" s="1" t="str">
        <f ca="1">IF(OR(onchangeTags!E419="white",onchangeTags!E419="yellow",onchangeTags!E419="grey"),IF('Currently Exported 2'!E419=1, "have", "missing"),IF('Currently Exported 2'!E419=1, "extra", "ignore"))</f>
        <v>extra</v>
      </c>
      <c r="F419" s="1" t="str">
        <f ca="1">IF(OR(onchangeTags!F419="white",onchangeTags!F419="yellow",onchangeTags!F419="grey"),IF('Currently Exported 2'!F419=1, "have", "missing"),IF('Currently Exported 2'!F419=1, "extra", "ignore"))</f>
        <v>extra</v>
      </c>
      <c r="G419" s="1" t="str">
        <f ca="1">IF(OR(onchangeTags!G419="white",onchangeTags!G419="yellow",onchangeTags!G419="grey"),IF('Currently Exported 2'!G419=1, "have", "missing"),IF('Currently Exported 2'!G419=1, "extra", "ignore"))</f>
        <v>extra</v>
      </c>
      <c r="H419" s="1" t="str">
        <f ca="1">IF(OR(onchangeTags!H419="white",onchangeTags!H419="yellow",onchangeTags!H419="grey"),IF('Currently Exported 2'!H419=1, "have", "missing"),IF('Currently Exported 2'!H419=1, "extra", "ignore"))</f>
        <v>extra</v>
      </c>
      <c r="I419" s="1" t="str">
        <f ca="1">IF(OR(onchangeTags!I419="white",onchangeTags!I419="yellow",onchangeTags!I419="grey"),IF('Currently Exported 2'!I419=1, "have", "missing"),IF('Currently Exported 2'!I419=1, "extra", "ignore"))</f>
        <v>extra</v>
      </c>
      <c r="J419" s="1" t="str">
        <f ca="1">IF(OR(onchangeTags!J419="white",onchangeTags!J419="yellow",onchangeTags!J419="grey"),IF('Currently Exported 2'!J419=1, "have", "missing"),IF('Currently Exported 2'!J419=1, "extra", "ignore"))</f>
        <v>extra</v>
      </c>
      <c r="K419" s="1" t="str">
        <f ca="1">IF(OR(onchangeTags!K419="white",onchangeTags!K419="yellow",onchangeTags!K419="grey"),IF('Currently Exported 2'!K419=1, "have", "missing"),IF('Currently Exported 2'!K419=1, "extra", "ignore"))</f>
        <v>extra</v>
      </c>
      <c r="L419" s="1" t="str">
        <f ca="1">IF(OR(onchangeTags!L419="white",onchangeTags!L419="yellow",onchangeTags!L419="grey"),IF('Currently Exported 2'!L419=1, "have", "missing"),IF('Currently Exported 2'!L419=1, "extra", "ignore"))</f>
        <v>extra</v>
      </c>
      <c r="M419" s="1" t="str">
        <f ca="1">IF(OR(onchangeTags!M419="white",onchangeTags!M419="yellow",onchangeTags!M419="grey"),IF('Currently Exported 2'!M419=1, "have", "missing"),IF('Currently Exported 2'!M419=1, "extra", "ignore"))</f>
        <v>extra</v>
      </c>
      <c r="N419" s="1" t="str">
        <f ca="1">IF(OR(onchangeTags!N419="white",onchangeTags!N419="yellow",onchangeTags!N419="grey"),IF('Currently Exported 2'!N419=1, "have", "missing"),IF('Currently Exported 2'!N419=1, "extra", "ignore"))</f>
        <v>extra</v>
      </c>
      <c r="O419" s="1" t="str">
        <f ca="1">IF(OR(onchangeTags!O419="white",onchangeTags!O419="yellow",onchangeTags!O419="grey"),IF('Currently Exported 2'!O419=1, "have", "missing"),IF('Currently Exported 2'!O419=1, "extra", "ignore"))</f>
        <v>extra</v>
      </c>
      <c r="P419" s="1" t="str">
        <f ca="1">IF(OR(onchangeTags!P419="white",onchangeTags!P419="yellow",onchangeTags!P419="grey"),IF('Currently Exported 2'!P419=1, "have", "missing"),IF('Currently Exported 2'!P419=1, "extra", "ignore"))</f>
        <v>extra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IF(OR(onchangeTags!B420="white",onchangeTags!B420="yellow",onchangeTags!B420="grey"),IF('Currently Exported 2'!B420=1, "have", "missing"),IF('Currently Exported 2'!B420=1, "extra", "ignore"))</f>
        <v>ignore</v>
      </c>
      <c r="C420" s="1" t="str">
        <f ca="1">IF(OR(onchangeTags!C420="white",onchangeTags!C420="yellow",onchangeTags!C420="grey"),IF('Currently Exported 2'!C420=1, "have", "missing"),IF('Currently Exported 2'!C420=1, "extra", "ignore"))</f>
        <v>ignore</v>
      </c>
      <c r="D420" s="1" t="str">
        <f ca="1">IF(OR(onchangeTags!D420="white",onchangeTags!D420="yellow",onchangeTags!D420="grey"),IF('Currently Exported 2'!D420=1, "have", "missing"),IF('Currently Exported 2'!D420=1, "extra", "ignore"))</f>
        <v>ignore</v>
      </c>
      <c r="E420" s="1" t="str">
        <f ca="1">IF(OR(onchangeTags!E420="white",onchangeTags!E420="yellow",onchangeTags!E420="grey"),IF('Currently Exported 2'!E420=1, "have", "missing"),IF('Currently Exported 2'!E420=1, "extra", "ignore"))</f>
        <v>ignore</v>
      </c>
      <c r="F420" s="1" t="str">
        <f ca="1">IF(OR(onchangeTags!F420="white",onchangeTags!F420="yellow",onchangeTags!F420="grey"),IF('Currently Exported 2'!F420=1, "have", "missing"),IF('Currently Exported 2'!F420=1, "extra", "ignore"))</f>
        <v>ignore</v>
      </c>
      <c r="G420" s="1" t="str">
        <f ca="1">IF(OR(onchangeTags!G420="white",onchangeTags!G420="yellow",onchangeTags!G420="grey"),IF('Currently Exported 2'!G420=1, "have", "missing"),IF('Currently Exported 2'!G420=1, "extra", "ignore"))</f>
        <v>ignore</v>
      </c>
      <c r="H420" s="1" t="str">
        <f ca="1">IF(OR(onchangeTags!H420="white",onchangeTags!H420="yellow",onchangeTags!H420="grey"),IF('Currently Exported 2'!H420=1, "have", "missing"),IF('Currently Exported 2'!H420=1, "extra", "ignore"))</f>
        <v>ignore</v>
      </c>
      <c r="I420" s="1" t="str">
        <f ca="1">IF(OR(onchangeTags!I420="white",onchangeTags!I420="yellow",onchangeTags!I420="grey"),IF('Currently Exported 2'!I420=1, "have", "missing"),IF('Currently Exported 2'!I420=1, "extra", "ignore"))</f>
        <v>ignore</v>
      </c>
      <c r="J420" s="1" t="str">
        <f ca="1">IF(OR(onchangeTags!J420="white",onchangeTags!J420="yellow",onchangeTags!J420="grey"),IF('Currently Exported 2'!J420=1, "have", "missing"),IF('Currently Exported 2'!J420=1, "extra", "ignore"))</f>
        <v>ignore</v>
      </c>
      <c r="K420" s="1" t="str">
        <f ca="1">IF(OR(onchangeTags!K420="white",onchangeTags!K420="yellow",onchangeTags!K420="grey"),IF('Currently Exported 2'!K420=1, "have", "missing"),IF('Currently Exported 2'!K420=1, "extra", "ignore"))</f>
        <v>ignore</v>
      </c>
      <c r="L420" s="1" t="str">
        <f ca="1">IF(OR(onchangeTags!L420="white",onchangeTags!L420="yellow",onchangeTags!L420="grey"),IF('Currently Exported 2'!L420=1, "have", "missing"),IF('Currently Exported 2'!L420=1, "extra", "ignore"))</f>
        <v>ignore</v>
      </c>
      <c r="M420" s="1" t="str">
        <f ca="1">IF(OR(onchangeTags!M420="white",onchangeTags!M420="yellow",onchangeTags!M420="grey"),IF('Currently Exported 2'!M420=1, "have", "missing"),IF('Currently Exported 2'!M420=1, "extra", "ignore"))</f>
        <v>ignore</v>
      </c>
      <c r="N420" s="1" t="str">
        <f ca="1">IF(OR(onchangeTags!N420="white",onchangeTags!N420="yellow",onchangeTags!N420="grey"),IF('Currently Exported 2'!N420=1, "have", "missing"),IF('Currently Exported 2'!N420=1, "extra", "ignore"))</f>
        <v>ignore</v>
      </c>
      <c r="O420" s="1" t="str">
        <f ca="1">IF(OR(onchangeTags!O420="white",onchangeTags!O420="yellow",onchangeTags!O420="grey"),IF('Currently Exported 2'!O420=1, "have", "missing"),IF('Currently Exported 2'!O420=1, "extra", "ignore"))</f>
        <v>ignore</v>
      </c>
      <c r="P420" s="1" t="str">
        <f ca="1">IF(OR(onchangeTags!P420="white",onchangeTags!P420="yellow",onchangeTags!P420="grey"),IF('Currently Exported 2'!P420=1, "have", "missing"),IF('Currently Exported 2'!P420=1, "extra", "ignore"))</f>
        <v>extra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IF(OR(onchangeTags!B421="white",onchangeTags!B421="yellow",onchangeTags!B421="grey"),IF('Currently Exported 2'!B421=1, "have", "missing"),IF('Currently Exported 2'!B421=1, "extra", "ignore"))</f>
        <v>ignore</v>
      </c>
      <c r="C421" s="1" t="str">
        <f ca="1">IF(OR(onchangeTags!C421="white",onchangeTags!C421="yellow",onchangeTags!C421="grey"),IF('Currently Exported 2'!C421=1, "have", "missing"),IF('Currently Exported 2'!C421=1, "extra", "ignore"))</f>
        <v>ignore</v>
      </c>
      <c r="D421" s="1" t="str">
        <f ca="1">IF(OR(onchangeTags!D421="white",onchangeTags!D421="yellow",onchangeTags!D421="grey"),IF('Currently Exported 2'!D421=1, "have", "missing"),IF('Currently Exported 2'!D421=1, "extra", "ignore"))</f>
        <v>ignore</v>
      </c>
      <c r="E421" s="1" t="str">
        <f ca="1">IF(OR(onchangeTags!E421="white",onchangeTags!E421="yellow",onchangeTags!E421="grey"),IF('Currently Exported 2'!E421=1, "have", "missing"),IF('Currently Exported 2'!E421=1, "extra", "ignore"))</f>
        <v>ignore</v>
      </c>
      <c r="F421" s="1" t="str">
        <f ca="1">IF(OR(onchangeTags!F421="white",onchangeTags!F421="yellow",onchangeTags!F421="grey"),IF('Currently Exported 2'!F421=1, "have", "missing"),IF('Currently Exported 2'!F421=1, "extra", "ignore"))</f>
        <v>ignore</v>
      </c>
      <c r="G421" s="1" t="str">
        <f ca="1">IF(OR(onchangeTags!G421="white",onchangeTags!G421="yellow",onchangeTags!G421="grey"),IF('Currently Exported 2'!G421=1, "have", "missing"),IF('Currently Exported 2'!G421=1, "extra", "ignore"))</f>
        <v>ignore</v>
      </c>
      <c r="H421" s="1" t="str">
        <f ca="1">IF(OR(onchangeTags!H421="white",onchangeTags!H421="yellow",onchangeTags!H421="grey"),IF('Currently Exported 2'!H421=1, "have", "missing"),IF('Currently Exported 2'!H421=1, "extra", "ignore"))</f>
        <v>ignore</v>
      </c>
      <c r="I421" s="1" t="str">
        <f ca="1">IF(OR(onchangeTags!I421="white",onchangeTags!I421="yellow",onchangeTags!I421="grey"),IF('Currently Exported 2'!I421=1, "have", "missing"),IF('Currently Exported 2'!I421=1, "extra", "ignore"))</f>
        <v>ignore</v>
      </c>
      <c r="J421" s="1" t="str">
        <f ca="1">IF(OR(onchangeTags!J421="white",onchangeTags!J421="yellow",onchangeTags!J421="grey"),IF('Currently Exported 2'!J421=1, "have", "missing"),IF('Currently Exported 2'!J421=1, "extra", "ignore"))</f>
        <v>ignore</v>
      </c>
      <c r="K421" s="1" t="str">
        <f ca="1">IF(OR(onchangeTags!K421="white",onchangeTags!K421="yellow",onchangeTags!K421="grey"),IF('Currently Exported 2'!K421=1, "have", "missing"),IF('Currently Exported 2'!K421=1, "extra", "ignore"))</f>
        <v>ignore</v>
      </c>
      <c r="L421" s="1" t="str">
        <f ca="1">IF(OR(onchangeTags!L421="white",onchangeTags!L421="yellow",onchangeTags!L421="grey"),IF('Currently Exported 2'!L421=1, "have", "missing"),IF('Currently Exported 2'!L421=1, "extra", "ignore"))</f>
        <v>ignore</v>
      </c>
      <c r="M421" s="1" t="str">
        <f ca="1">IF(OR(onchangeTags!M421="white",onchangeTags!M421="yellow",onchangeTags!M421="grey"),IF('Currently Exported 2'!M421=1, "have", "missing"),IF('Currently Exported 2'!M421=1, "extra", "ignore"))</f>
        <v>ignore</v>
      </c>
      <c r="N421" s="1" t="str">
        <f ca="1">IF(OR(onchangeTags!N421="white",onchangeTags!N421="yellow",onchangeTags!N421="grey"),IF('Currently Exported 2'!N421=1, "have", "missing"),IF('Currently Exported 2'!N421=1, "extra", "ignore"))</f>
        <v>ignore</v>
      </c>
      <c r="O421" s="1" t="str">
        <f ca="1">IF(OR(onchangeTags!O421="white",onchangeTags!O421="yellow",onchangeTags!O421="grey"),IF('Currently Exported 2'!O421=1, "have", "missing"),IF('Currently Exported 2'!O421=1, "extra", "ignore"))</f>
        <v>ignore</v>
      </c>
      <c r="P421" s="1" t="str">
        <f ca="1">IF(OR(onchangeTags!P421="white",onchangeTags!P421="yellow",onchangeTags!P421="grey"),IF('Currently Exported 2'!P421=1, "have", "missing"),IF('Currently Exported 2'!P421=1, "extra", "ignore"))</f>
        <v>extra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IF(OR(onchangeTags!B422="white",onchangeTags!B422="yellow",onchangeTags!B422="grey"),IF('Currently Exported 2'!B422=1, "have", "missing"),IF('Currently Exported 2'!B422=1, "extra", "ignore"))</f>
        <v>ignore</v>
      </c>
      <c r="C422" s="1" t="str">
        <f ca="1">IF(OR(onchangeTags!C422="white",onchangeTags!C422="yellow",onchangeTags!C422="grey"),IF('Currently Exported 2'!C422=1, "have", "missing"),IF('Currently Exported 2'!C422=1, "extra", "ignore"))</f>
        <v>ignore</v>
      </c>
      <c r="D422" s="1" t="str">
        <f ca="1">IF(OR(onchangeTags!D422="white",onchangeTags!D422="yellow",onchangeTags!D422="grey"),IF('Currently Exported 2'!D422=1, "have", "missing"),IF('Currently Exported 2'!D422=1, "extra", "ignore"))</f>
        <v>ignore</v>
      </c>
      <c r="E422" s="1" t="str">
        <f ca="1">IF(OR(onchangeTags!E422="white",onchangeTags!E422="yellow",onchangeTags!E422="grey"),IF('Currently Exported 2'!E422=1, "have", "missing"),IF('Currently Exported 2'!E422=1, "extra", "ignore"))</f>
        <v>ignore</v>
      </c>
      <c r="F422" s="1" t="str">
        <f ca="1">IF(OR(onchangeTags!F422="white",onchangeTags!F422="yellow",onchangeTags!F422="grey"),IF('Currently Exported 2'!F422=1, "have", "missing"),IF('Currently Exported 2'!F422=1, "extra", "ignore"))</f>
        <v>ignore</v>
      </c>
      <c r="G422" s="1" t="str">
        <f ca="1">IF(OR(onchangeTags!G422="white",onchangeTags!G422="yellow",onchangeTags!G422="grey"),IF('Currently Exported 2'!G422=1, "have", "missing"),IF('Currently Exported 2'!G422=1, "extra", "ignore"))</f>
        <v>ignore</v>
      </c>
      <c r="H422" s="1" t="str">
        <f ca="1">IF(OR(onchangeTags!H422="white",onchangeTags!H422="yellow",onchangeTags!H422="grey"),IF('Currently Exported 2'!H422=1, "have", "missing"),IF('Currently Exported 2'!H422=1, "extra", "ignore"))</f>
        <v>ignore</v>
      </c>
      <c r="I422" s="1" t="str">
        <f ca="1">IF(OR(onchangeTags!I422="white",onchangeTags!I422="yellow",onchangeTags!I422="grey"),IF('Currently Exported 2'!I422=1, "have", "missing"),IF('Currently Exported 2'!I422=1, "extra", "ignore"))</f>
        <v>ignore</v>
      </c>
      <c r="J422" s="1" t="str">
        <f ca="1">IF(OR(onchangeTags!J422="white",onchangeTags!J422="yellow",onchangeTags!J422="grey"),IF('Currently Exported 2'!J422=1, "have", "missing"),IF('Currently Exported 2'!J422=1, "extra", "ignore"))</f>
        <v>ignore</v>
      </c>
      <c r="K422" s="1" t="str">
        <f ca="1">IF(OR(onchangeTags!K422="white",onchangeTags!K422="yellow",onchangeTags!K422="grey"),IF('Currently Exported 2'!K422=1, "have", "missing"),IF('Currently Exported 2'!K422=1, "extra", "ignore"))</f>
        <v>ignore</v>
      </c>
      <c r="L422" s="1" t="str">
        <f ca="1">IF(OR(onchangeTags!L422="white",onchangeTags!L422="yellow",onchangeTags!L422="grey"),IF('Currently Exported 2'!L422=1, "have", "missing"),IF('Currently Exported 2'!L422=1, "extra", "ignore"))</f>
        <v>ignore</v>
      </c>
      <c r="M422" s="1" t="str">
        <f ca="1">IF(OR(onchangeTags!M422="white",onchangeTags!M422="yellow",onchangeTags!M422="grey"),IF('Currently Exported 2'!M422=1, "have", "missing"),IF('Currently Exported 2'!M422=1, "extra", "ignore"))</f>
        <v>ignore</v>
      </c>
      <c r="N422" s="1" t="str">
        <f ca="1">IF(OR(onchangeTags!N422="white",onchangeTags!N422="yellow",onchangeTags!N422="grey"),IF('Currently Exported 2'!N422=1, "have", "missing"),IF('Currently Exported 2'!N422=1, "extra", "ignore"))</f>
        <v>ignore</v>
      </c>
      <c r="O422" s="1" t="str">
        <f ca="1">IF(OR(onchangeTags!O422="white",onchangeTags!O422="yellow",onchangeTags!O422="grey"),IF('Currently Exported 2'!O422=1, "have", "missing"),IF('Currently Exported 2'!O422=1, "extra", "ignore"))</f>
        <v>ignore</v>
      </c>
      <c r="P422" s="1" t="str">
        <f ca="1">IF(OR(onchangeTags!P422="white",onchangeTags!P422="yellow",onchangeTags!P422="grey"),IF('Currently Exported 2'!P422=1, "have", "missing"),IF('Currently Exported 2'!P422=1, "extra", "ignore"))</f>
        <v>extra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IF(OR(onchangeTags!B423="white",onchangeTags!B423="yellow",onchangeTags!B423="grey"),IF('Currently Exported 2'!B423=1, "have", "missing"),IF('Currently Exported 2'!B423=1, "extra", "ignore"))</f>
        <v>ignore</v>
      </c>
      <c r="C423" s="1" t="str">
        <f ca="1">IF(OR(onchangeTags!C423="white",onchangeTags!C423="yellow",onchangeTags!C423="grey"),IF('Currently Exported 2'!C423=1, "have", "missing"),IF('Currently Exported 2'!C423=1, "extra", "ignore"))</f>
        <v>ignore</v>
      </c>
      <c r="D423" s="1" t="str">
        <f ca="1">IF(OR(onchangeTags!D423="white",onchangeTags!D423="yellow",onchangeTags!D423="grey"),IF('Currently Exported 2'!D423=1, "have", "missing"),IF('Currently Exported 2'!D423=1, "extra", "ignore"))</f>
        <v>ignore</v>
      </c>
      <c r="E423" s="1" t="str">
        <f ca="1">IF(OR(onchangeTags!E423="white",onchangeTags!E423="yellow",onchangeTags!E423="grey"),IF('Currently Exported 2'!E423=1, "have", "missing"),IF('Currently Exported 2'!E423=1, "extra", "ignore"))</f>
        <v>ignore</v>
      </c>
      <c r="F423" s="1" t="str">
        <f ca="1">IF(OR(onchangeTags!F423="white",onchangeTags!F423="yellow",onchangeTags!F423="grey"),IF('Currently Exported 2'!F423=1, "have", "missing"),IF('Currently Exported 2'!F423=1, "extra", "ignore"))</f>
        <v>ignore</v>
      </c>
      <c r="G423" s="1" t="str">
        <f ca="1">IF(OR(onchangeTags!G423="white",onchangeTags!G423="yellow",onchangeTags!G423="grey"),IF('Currently Exported 2'!G423=1, "have", "missing"),IF('Currently Exported 2'!G423=1, "extra", "ignore"))</f>
        <v>ignore</v>
      </c>
      <c r="H423" s="1" t="str">
        <f ca="1">IF(OR(onchangeTags!H423="white",onchangeTags!H423="yellow",onchangeTags!H423="grey"),IF('Currently Exported 2'!H423=1, "have", "missing"),IF('Currently Exported 2'!H423=1, "extra", "ignore"))</f>
        <v>ignore</v>
      </c>
      <c r="I423" s="1" t="str">
        <f ca="1">IF(OR(onchangeTags!I423="white",onchangeTags!I423="yellow",onchangeTags!I423="grey"),IF('Currently Exported 2'!I423=1, "have", "missing"),IF('Currently Exported 2'!I423=1, "extra", "ignore"))</f>
        <v>ignore</v>
      </c>
      <c r="J423" s="1" t="str">
        <f ca="1">IF(OR(onchangeTags!J423="white",onchangeTags!J423="yellow",onchangeTags!J423="grey"),IF('Currently Exported 2'!J423=1, "have", "missing"),IF('Currently Exported 2'!J423=1, "extra", "ignore"))</f>
        <v>ignore</v>
      </c>
      <c r="K423" s="1" t="str">
        <f ca="1">IF(OR(onchangeTags!K423="white",onchangeTags!K423="yellow",onchangeTags!K423="grey"),IF('Currently Exported 2'!K423=1, "have", "missing"),IF('Currently Exported 2'!K423=1, "extra", "ignore"))</f>
        <v>ignore</v>
      </c>
      <c r="L423" s="1" t="str">
        <f ca="1">IF(OR(onchangeTags!L423="white",onchangeTags!L423="yellow",onchangeTags!L423="grey"),IF('Currently Exported 2'!L423=1, "have", "missing"),IF('Currently Exported 2'!L423=1, "extra", "ignore"))</f>
        <v>ignore</v>
      </c>
      <c r="M423" s="1" t="str">
        <f ca="1">IF(OR(onchangeTags!M423="white",onchangeTags!M423="yellow",onchangeTags!M423="grey"),IF('Currently Exported 2'!M423=1, "have", "missing"),IF('Currently Exported 2'!M423=1, "extra", "ignore"))</f>
        <v>ignore</v>
      </c>
      <c r="N423" s="1" t="str">
        <f ca="1">IF(OR(onchangeTags!N423="white",onchangeTags!N423="yellow",onchangeTags!N423="grey"),IF('Currently Exported 2'!N423=1, "have", "missing"),IF('Currently Exported 2'!N423=1, "extra", "ignore"))</f>
        <v>ignore</v>
      </c>
      <c r="O423" s="1" t="str">
        <f ca="1">IF(OR(onchangeTags!O423="white",onchangeTags!O423="yellow",onchangeTags!O423="grey"),IF('Currently Exported 2'!O423=1, "have", "missing"),IF('Currently Exported 2'!O423=1, "extra", "ignore"))</f>
        <v>ignore</v>
      </c>
      <c r="P423" s="1" t="str">
        <f ca="1">IF(OR(onchangeTags!P423="white",onchangeTags!P423="yellow",onchangeTags!P423="grey"),IF('Currently Exported 2'!P423=1, "have", "missing"),IF('Currently Exported 2'!P423=1, "extra", "ignore"))</f>
        <v>have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IF(OR(onchangeTags!B424="white",onchangeTags!B424="yellow",onchangeTags!B424="grey"),IF('Currently Exported 2'!B424=1, "have", "missing"),IF('Currently Exported 2'!B424=1, "extra", "ignore"))</f>
        <v>ignore</v>
      </c>
      <c r="C424" s="1" t="str">
        <f ca="1">IF(OR(onchangeTags!C424="white",onchangeTags!C424="yellow",onchangeTags!C424="grey"),IF('Currently Exported 2'!C424=1, "have", "missing"),IF('Currently Exported 2'!C424=1, "extra", "ignore"))</f>
        <v>ignore</v>
      </c>
      <c r="D424" s="1" t="str">
        <f ca="1">IF(OR(onchangeTags!D424="white",onchangeTags!D424="yellow",onchangeTags!D424="grey"),IF('Currently Exported 2'!D424=1, "have", "missing"),IF('Currently Exported 2'!D424=1, "extra", "ignore"))</f>
        <v>extra</v>
      </c>
      <c r="E424" s="1" t="str">
        <f ca="1">IF(OR(onchangeTags!E424="white",onchangeTags!E424="yellow",onchangeTags!E424="grey"),IF('Currently Exported 2'!E424=1, "have", "missing"),IF('Currently Exported 2'!E424=1, "extra", "ignore"))</f>
        <v>extra</v>
      </c>
      <c r="F424" s="1" t="str">
        <f ca="1">IF(OR(onchangeTags!F424="white",onchangeTags!F424="yellow",onchangeTags!F424="grey"),IF('Currently Exported 2'!F424=1, "have", "missing"),IF('Currently Exported 2'!F424=1, "extra", "ignore"))</f>
        <v>extra</v>
      </c>
      <c r="G424" s="1" t="str">
        <f ca="1">IF(OR(onchangeTags!G424="white",onchangeTags!G424="yellow",onchangeTags!G424="grey"),IF('Currently Exported 2'!G424=1, "have", "missing"),IF('Currently Exported 2'!G424=1, "extra", "ignore"))</f>
        <v>extra</v>
      </c>
      <c r="H424" s="1" t="str">
        <f ca="1">IF(OR(onchangeTags!H424="white",onchangeTags!H424="yellow",onchangeTags!H424="grey"),IF('Currently Exported 2'!H424=1, "have", "missing"),IF('Currently Exported 2'!H424=1, "extra", "ignore"))</f>
        <v>extra</v>
      </c>
      <c r="I424" s="1" t="str">
        <f ca="1">IF(OR(onchangeTags!I424="white",onchangeTags!I424="yellow",onchangeTags!I424="grey"),IF('Currently Exported 2'!I424=1, "have", "missing"),IF('Currently Exported 2'!I424=1, "extra", "ignore"))</f>
        <v>extra</v>
      </c>
      <c r="J424" s="1" t="str">
        <f ca="1">IF(OR(onchangeTags!J424="white",onchangeTags!J424="yellow",onchangeTags!J424="grey"),IF('Currently Exported 2'!J424=1, "have", "missing"),IF('Currently Exported 2'!J424=1, "extra", "ignore"))</f>
        <v>extra</v>
      </c>
      <c r="K424" s="1" t="str">
        <f ca="1">IF(OR(onchangeTags!K424="white",onchangeTags!K424="yellow",onchangeTags!K424="grey"),IF('Currently Exported 2'!K424=1, "have", "missing"),IF('Currently Exported 2'!K424=1, "extra", "ignore"))</f>
        <v>extra</v>
      </c>
      <c r="L424" s="1" t="str">
        <f ca="1">IF(OR(onchangeTags!L424="white",onchangeTags!L424="yellow",onchangeTags!L424="grey"),IF('Currently Exported 2'!L424=1, "have", "missing"),IF('Currently Exported 2'!L424=1, "extra", "ignore"))</f>
        <v>extra</v>
      </c>
      <c r="M424" s="1" t="str">
        <f ca="1">IF(OR(onchangeTags!M424="white",onchangeTags!M424="yellow",onchangeTags!M424="grey"),IF('Currently Exported 2'!M424=1, "have", "missing"),IF('Currently Exported 2'!M424=1, "extra", "ignore"))</f>
        <v>extra</v>
      </c>
      <c r="N424" s="1" t="str">
        <f ca="1">IF(OR(onchangeTags!N424="white",onchangeTags!N424="yellow",onchangeTags!N424="grey"),IF('Currently Exported 2'!N424=1, "have", "missing"),IF('Currently Exported 2'!N424=1, "extra", "ignore"))</f>
        <v>extra</v>
      </c>
      <c r="O424" s="1" t="str">
        <f ca="1">IF(OR(onchangeTags!O424="white",onchangeTags!O424="yellow",onchangeTags!O424="grey"),IF('Currently Exported 2'!O424=1, "have", "missing"),IF('Currently Exported 2'!O424=1, "extra", "ignore"))</f>
        <v>extra</v>
      </c>
      <c r="P424" s="1" t="str">
        <f ca="1">IF(OR(onchangeTags!P424="white",onchangeTags!P424="yellow",onchangeTags!P424="grey"),IF('Currently Exported 2'!P424=1, "have", "missing"),IF('Currently Exported 2'!P424=1, "extra", "ignore"))</f>
        <v>ignore</v>
      </c>
    </row>
    <row r="425" spans="1:16" x14ac:dyDescent="0.2">
      <c r="A425" s="1" t="str">
        <f ca="1">IFERROR(__xludf.DUMMYFUNCTION("""COMPUTED_VALUE"""),"tr_rh")</f>
        <v>tr_rh</v>
      </c>
      <c r="B425" s="1" t="str">
        <f ca="1">IF(OR(onchangeTags!B425="white",onchangeTags!B425="yellow",onchangeTags!B425="grey"),IF('Currently Exported 2'!B425=1, "have", "missing"),IF('Currently Exported 2'!B425=1, "extra", "ignore"))</f>
        <v>ignore</v>
      </c>
      <c r="C425" s="1" t="str">
        <f ca="1">IF(OR(onchangeTags!C425="white",onchangeTags!C425="yellow",onchangeTags!C425="grey"),IF('Currently Exported 2'!C425=1, "have", "missing"),IF('Currently Exported 2'!C425=1, "extra", "ignore"))</f>
        <v>ignore</v>
      </c>
      <c r="D425" s="1" t="str">
        <f ca="1">IF(OR(onchangeTags!D425="white",onchangeTags!D425="yellow",onchangeTags!D425="grey"),IF('Currently Exported 2'!D425=1, "have", "missing"),IF('Currently Exported 2'!D425=1, "extra", "ignore"))</f>
        <v>ignore</v>
      </c>
      <c r="E425" s="1" t="str">
        <f ca="1">IF(OR(onchangeTags!E425="white",onchangeTags!E425="yellow",onchangeTags!E425="grey"),IF('Currently Exported 2'!E425=1, "have", "missing"),IF('Currently Exported 2'!E425=1, "extra", "ignore"))</f>
        <v>ignore</v>
      </c>
      <c r="F425" s="1" t="str">
        <f ca="1">IF(OR(onchangeTags!F425="white",onchangeTags!F425="yellow",onchangeTags!F425="grey"),IF('Currently Exported 2'!F425=1, "have", "missing"),IF('Currently Exported 2'!F425=1, "extra", "ignore"))</f>
        <v>ignore</v>
      </c>
      <c r="G425" s="1" t="str">
        <f ca="1">IF(OR(onchangeTags!G425="white",onchangeTags!G425="yellow",onchangeTags!G425="grey"),IF('Currently Exported 2'!G425=1, "have", "missing"),IF('Currently Exported 2'!G425=1, "extra", "ignore"))</f>
        <v>ignore</v>
      </c>
      <c r="H425" s="1" t="str">
        <f ca="1">IF(OR(onchangeTags!H425="white",onchangeTags!H425="yellow",onchangeTags!H425="grey"),IF('Currently Exported 2'!H425=1, "have", "missing"),IF('Currently Exported 2'!H425=1, "extra", "ignore"))</f>
        <v>ignore</v>
      </c>
      <c r="I425" s="1" t="str">
        <f ca="1">IF(OR(onchangeTags!I425="white",onchangeTags!I425="yellow",onchangeTags!I425="grey"),IF('Currently Exported 2'!I425=1, "have", "missing"),IF('Currently Exported 2'!I425=1, "extra", "ignore"))</f>
        <v>ignore</v>
      </c>
      <c r="J425" s="1" t="str">
        <f ca="1">IF(OR(onchangeTags!J425="white",onchangeTags!J425="yellow",onchangeTags!J425="grey"),IF('Currently Exported 2'!J425=1, "have", "missing"),IF('Currently Exported 2'!J425=1, "extra", "ignore"))</f>
        <v>ignore</v>
      </c>
      <c r="K425" s="1" t="str">
        <f ca="1">IF(OR(onchangeTags!K425="white",onchangeTags!K425="yellow",onchangeTags!K425="grey"),IF('Currently Exported 2'!K425=1, "have", "missing"),IF('Currently Exported 2'!K425=1, "extra", "ignore"))</f>
        <v>ignore</v>
      </c>
      <c r="L425" s="1" t="str">
        <f ca="1">IF(OR(onchangeTags!L425="white",onchangeTags!L425="yellow",onchangeTags!L425="grey"),IF('Currently Exported 2'!L425=1, "have", "missing"),IF('Currently Exported 2'!L425=1, "extra", "ignore"))</f>
        <v>ignore</v>
      </c>
      <c r="M425" s="1" t="str">
        <f ca="1">IF(OR(onchangeTags!M425="white",onchangeTags!M425="yellow",onchangeTags!M425="grey"),IF('Currently Exported 2'!M425=1, "have", "missing"),IF('Currently Exported 2'!M425=1, "extra", "ignore"))</f>
        <v>ignore</v>
      </c>
      <c r="N425" s="1" t="str">
        <f ca="1">IF(OR(onchangeTags!N425="white",onchangeTags!N425="yellow",onchangeTags!N425="grey"),IF('Currently Exported 2'!N425=1, "have", "missing"),IF('Currently Exported 2'!N425=1, "extra", "ignore"))</f>
        <v>ignore</v>
      </c>
      <c r="O425" s="1" t="str">
        <f ca="1">IF(OR(onchangeTags!O425="white",onchangeTags!O425="yellow",onchangeTags!O425="grey"),IF('Currently Exported 2'!O425=1, "have", "missing"),IF('Currently Exported 2'!O425=1, "extra", "ignore"))</f>
        <v>ignore</v>
      </c>
      <c r="P425" s="1" t="str">
        <f ca="1">IF(OR(onchangeTags!P425="white",onchangeTags!P425="yellow",onchangeTags!P425="grey"),IF('Currently Exported 2'!P425=1, "have", "missing"),IF('Currently Exported 2'!P425=1, "extra", "ignore"))</f>
        <v>extra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IF(OR(onchangeTags!B426="white",onchangeTags!B426="yellow",onchangeTags!B426="grey"),IF('Currently Exported 2'!B426=1, "have", "missing"),IF('Currently Exported 2'!B426=1, "extra", "ignore"))</f>
        <v>ignore</v>
      </c>
      <c r="C426" s="1" t="str">
        <f ca="1">IF(OR(onchangeTags!C426="white",onchangeTags!C426="yellow",onchangeTags!C426="grey"),IF('Currently Exported 2'!C426=1, "have", "missing"),IF('Currently Exported 2'!C426=1, "extra", "ignore"))</f>
        <v>ignore</v>
      </c>
      <c r="D426" s="1" t="str">
        <f ca="1">IF(OR(onchangeTags!D426="white",onchangeTags!D426="yellow",onchangeTags!D426="grey"),IF('Currently Exported 2'!D426=1, "have", "missing"),IF('Currently Exported 2'!D426=1, "extra", "ignore"))</f>
        <v>ignore</v>
      </c>
      <c r="E426" s="1" t="str">
        <f ca="1">IF(OR(onchangeTags!E426="white",onchangeTags!E426="yellow",onchangeTags!E426="grey"),IF('Currently Exported 2'!E426=1, "have", "missing"),IF('Currently Exported 2'!E426=1, "extra", "ignore"))</f>
        <v>ignore</v>
      </c>
      <c r="F426" s="1" t="str">
        <f ca="1">IF(OR(onchangeTags!F426="white",onchangeTags!F426="yellow",onchangeTags!F426="grey"),IF('Currently Exported 2'!F426=1, "have", "missing"),IF('Currently Exported 2'!F426=1, "extra", "ignore"))</f>
        <v>ignore</v>
      </c>
      <c r="G426" s="1" t="str">
        <f ca="1">IF(OR(onchangeTags!G426="white",onchangeTags!G426="yellow",onchangeTags!G426="grey"),IF('Currently Exported 2'!G426=1, "have", "missing"),IF('Currently Exported 2'!G426=1, "extra", "ignore"))</f>
        <v>ignore</v>
      </c>
      <c r="H426" s="1" t="str">
        <f ca="1">IF(OR(onchangeTags!H426="white",onchangeTags!H426="yellow",onchangeTags!H426="grey"),IF('Currently Exported 2'!H426=1, "have", "missing"),IF('Currently Exported 2'!H426=1, "extra", "ignore"))</f>
        <v>ignore</v>
      </c>
      <c r="I426" s="1" t="str">
        <f ca="1">IF(OR(onchangeTags!I426="white",onchangeTags!I426="yellow",onchangeTags!I426="grey"),IF('Currently Exported 2'!I426=1, "have", "missing"),IF('Currently Exported 2'!I426=1, "extra", "ignore"))</f>
        <v>ignore</v>
      </c>
      <c r="J426" s="1" t="str">
        <f ca="1">IF(OR(onchangeTags!J426="white",onchangeTags!J426="yellow",onchangeTags!J426="grey"),IF('Currently Exported 2'!J426=1, "have", "missing"),IF('Currently Exported 2'!J426=1, "extra", "ignore"))</f>
        <v>ignore</v>
      </c>
      <c r="K426" s="1" t="str">
        <f ca="1">IF(OR(onchangeTags!K426="white",onchangeTags!K426="yellow",onchangeTags!K426="grey"),IF('Currently Exported 2'!K426=1, "have", "missing"),IF('Currently Exported 2'!K426=1, "extra", "ignore"))</f>
        <v>ignore</v>
      </c>
      <c r="L426" s="1" t="str">
        <f ca="1">IF(OR(onchangeTags!L426="white",onchangeTags!L426="yellow",onchangeTags!L426="grey"),IF('Currently Exported 2'!L426=1, "have", "missing"),IF('Currently Exported 2'!L426=1, "extra", "ignore"))</f>
        <v>ignore</v>
      </c>
      <c r="M426" s="1" t="str">
        <f ca="1">IF(OR(onchangeTags!M426="white",onchangeTags!M426="yellow",onchangeTags!M426="grey"),IF('Currently Exported 2'!M426=1, "have", "missing"),IF('Currently Exported 2'!M426=1, "extra", "ignore"))</f>
        <v>ignore</v>
      </c>
      <c r="N426" s="1" t="str">
        <f ca="1">IF(OR(onchangeTags!N426="white",onchangeTags!N426="yellow",onchangeTags!N426="grey"),IF('Currently Exported 2'!N426=1, "have", "missing"),IF('Currently Exported 2'!N426=1, "extra", "ignore"))</f>
        <v>ignore</v>
      </c>
      <c r="O426" s="1" t="str">
        <f ca="1">IF(OR(onchangeTags!O426="white",onchangeTags!O426="yellow",onchangeTags!O426="grey"),IF('Currently Exported 2'!O426=1, "have", "missing"),IF('Currently Exported 2'!O426=1, "extra", "ignore"))</f>
        <v>ignore</v>
      </c>
      <c r="P426" s="1" t="str">
        <f ca="1">IF(OR(onchangeTags!P426="white",onchangeTags!P426="yellow",onchangeTags!P426="grey"),IF('Currently Exported 2'!P426=1, "have", "missing"),IF('Currently Exported 2'!P426=1, "extra", "ignore"))</f>
        <v>ignore</v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IF(OR(onchangeTags!B427="white",onchangeTags!B427="yellow",onchangeTags!B427="grey"),IF('Currently Exported 2'!B427=1, "have", "missing"),IF('Currently Exported 2'!B427=1, "extra", "ignore"))</f>
        <v>ignore</v>
      </c>
      <c r="C427" s="1" t="str">
        <f ca="1">IF(OR(onchangeTags!C427="white",onchangeTags!C427="yellow",onchangeTags!C427="grey"),IF('Currently Exported 2'!C427=1, "have", "missing"),IF('Currently Exported 2'!C427=1, "extra", "ignore"))</f>
        <v>ignore</v>
      </c>
      <c r="D427" s="1" t="str">
        <f ca="1">IF(OR(onchangeTags!D427="white",onchangeTags!D427="yellow",onchangeTags!D427="grey"),IF('Currently Exported 2'!D427=1, "have", "missing"),IF('Currently Exported 2'!D427=1, "extra", "ignore"))</f>
        <v>extra</v>
      </c>
      <c r="E427" s="1" t="str">
        <f ca="1">IF(OR(onchangeTags!E427="white",onchangeTags!E427="yellow",onchangeTags!E427="grey"),IF('Currently Exported 2'!E427=1, "have", "missing"),IF('Currently Exported 2'!E427=1, "extra", "ignore"))</f>
        <v>extra</v>
      </c>
      <c r="F427" s="1" t="str">
        <f ca="1">IF(OR(onchangeTags!F427="white",onchangeTags!F427="yellow",onchangeTags!F427="grey"),IF('Currently Exported 2'!F427=1, "have", "missing"),IF('Currently Exported 2'!F427=1, "extra", "ignore"))</f>
        <v>extra</v>
      </c>
      <c r="G427" s="1" t="str">
        <f ca="1">IF(OR(onchangeTags!G427="white",onchangeTags!G427="yellow",onchangeTags!G427="grey"),IF('Currently Exported 2'!G427=1, "have", "missing"),IF('Currently Exported 2'!G427=1, "extra", "ignore"))</f>
        <v>extra</v>
      </c>
      <c r="H427" s="1" t="str">
        <f ca="1">IF(OR(onchangeTags!H427="white",onchangeTags!H427="yellow",onchangeTags!H427="grey"),IF('Currently Exported 2'!H427=1, "have", "missing"),IF('Currently Exported 2'!H427=1, "extra", "ignore"))</f>
        <v>extra</v>
      </c>
      <c r="I427" s="1" t="str">
        <f ca="1">IF(OR(onchangeTags!I427="white",onchangeTags!I427="yellow",onchangeTags!I427="grey"),IF('Currently Exported 2'!I427=1, "have", "missing"),IF('Currently Exported 2'!I427=1, "extra", "ignore"))</f>
        <v>extra</v>
      </c>
      <c r="J427" s="1" t="str">
        <f ca="1">IF(OR(onchangeTags!J427="white",onchangeTags!J427="yellow",onchangeTags!J427="grey"),IF('Currently Exported 2'!J427=1, "have", "missing"),IF('Currently Exported 2'!J427=1, "extra", "ignore"))</f>
        <v>extra</v>
      </c>
      <c r="K427" s="1" t="str">
        <f ca="1">IF(OR(onchangeTags!K427="white",onchangeTags!K427="yellow",onchangeTags!K427="grey"),IF('Currently Exported 2'!K427=1, "have", "missing"),IF('Currently Exported 2'!K427=1, "extra", "ignore"))</f>
        <v>extra</v>
      </c>
      <c r="L427" s="1" t="str">
        <f ca="1">IF(OR(onchangeTags!L427="white",onchangeTags!L427="yellow",onchangeTags!L427="grey"),IF('Currently Exported 2'!L427=1, "have", "missing"),IF('Currently Exported 2'!L427=1, "extra", "ignore"))</f>
        <v>extra</v>
      </c>
      <c r="M427" s="1" t="str">
        <f ca="1">IF(OR(onchangeTags!M427="white",onchangeTags!M427="yellow",onchangeTags!M427="grey"),IF('Currently Exported 2'!M427=1, "have", "missing"),IF('Currently Exported 2'!M427=1, "extra", "ignore"))</f>
        <v>extra</v>
      </c>
      <c r="N427" s="1" t="str">
        <f ca="1">IF(OR(onchangeTags!N427="white",onchangeTags!N427="yellow",onchangeTags!N427="grey"),IF('Currently Exported 2'!N427=1, "have", "missing"),IF('Currently Exported 2'!N427=1, "extra", "ignore"))</f>
        <v>extra</v>
      </c>
      <c r="O427" s="1" t="str">
        <f ca="1">IF(OR(onchangeTags!O427="white",onchangeTags!O427="yellow",onchangeTags!O427="grey"),IF('Currently Exported 2'!O427=1, "have", "missing"),IF('Currently Exported 2'!O427=1, "extra", "ignore"))</f>
        <v>extra</v>
      </c>
      <c r="P427" s="1" t="str">
        <f ca="1">IF(OR(onchangeTags!P427="white",onchangeTags!P427="yellow",onchangeTags!P427="grey"),IF('Currently Exported 2'!P427=1, "have", "missing"),IF('Currently Exported 2'!P427=1, "extra", "ignore"))</f>
        <v>ignore</v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IF(OR(onchangeTags!B428="white",onchangeTags!B428="yellow",onchangeTags!B428="grey"),IF('Currently Exported 2'!B428=1, "have", "missing"),IF('Currently Exported 2'!B428=1, "extra", "ignore"))</f>
        <v>ignore</v>
      </c>
      <c r="C428" s="1" t="str">
        <f ca="1">IF(OR(onchangeTags!C428="white",onchangeTags!C428="yellow",onchangeTags!C428="grey"),IF('Currently Exported 2'!C428=1, "have", "missing"),IF('Currently Exported 2'!C428=1, "extra", "ignore"))</f>
        <v>ignore</v>
      </c>
      <c r="D428" s="1" t="str">
        <f ca="1">IF(OR(onchangeTags!D428="white",onchangeTags!D428="yellow",onchangeTags!D428="grey"),IF('Currently Exported 2'!D428=1, "have", "missing"),IF('Currently Exported 2'!D428=1, "extra", "ignore"))</f>
        <v>ignore</v>
      </c>
      <c r="E428" s="1" t="str">
        <f ca="1">IF(OR(onchangeTags!E428="white",onchangeTags!E428="yellow",onchangeTags!E428="grey"),IF('Currently Exported 2'!E428=1, "have", "missing"),IF('Currently Exported 2'!E428=1, "extra", "ignore"))</f>
        <v>ignore</v>
      </c>
      <c r="F428" s="1" t="str">
        <f ca="1">IF(OR(onchangeTags!F428="white",onchangeTags!F428="yellow",onchangeTags!F428="grey"),IF('Currently Exported 2'!F428=1, "have", "missing"),IF('Currently Exported 2'!F428=1, "extra", "ignore"))</f>
        <v>ignore</v>
      </c>
      <c r="G428" s="1" t="str">
        <f ca="1">IF(OR(onchangeTags!G428="white",onchangeTags!G428="yellow",onchangeTags!G428="grey"),IF('Currently Exported 2'!G428=1, "have", "missing"),IF('Currently Exported 2'!G428=1, "extra", "ignore"))</f>
        <v>ignore</v>
      </c>
      <c r="H428" s="1" t="str">
        <f ca="1">IF(OR(onchangeTags!H428="white",onchangeTags!H428="yellow",onchangeTags!H428="grey"),IF('Currently Exported 2'!H428=1, "have", "missing"),IF('Currently Exported 2'!H428=1, "extra", "ignore"))</f>
        <v>ignore</v>
      </c>
      <c r="I428" s="1" t="str">
        <f ca="1">IF(OR(onchangeTags!I428="white",onchangeTags!I428="yellow",onchangeTags!I428="grey"),IF('Currently Exported 2'!I428=1, "have", "missing"),IF('Currently Exported 2'!I428=1, "extra", "ignore"))</f>
        <v>ignore</v>
      </c>
      <c r="J428" s="1" t="str">
        <f ca="1">IF(OR(onchangeTags!J428="white",onchangeTags!J428="yellow",onchangeTags!J428="grey"),IF('Currently Exported 2'!J428=1, "have", "missing"),IF('Currently Exported 2'!J428=1, "extra", "ignore"))</f>
        <v>ignore</v>
      </c>
      <c r="K428" s="1" t="str">
        <f ca="1">IF(OR(onchangeTags!K428="white",onchangeTags!K428="yellow",onchangeTags!K428="grey"),IF('Currently Exported 2'!K428=1, "have", "missing"),IF('Currently Exported 2'!K428=1, "extra", "ignore"))</f>
        <v>ignore</v>
      </c>
      <c r="L428" s="1" t="str">
        <f ca="1">IF(OR(onchangeTags!L428="white",onchangeTags!L428="yellow",onchangeTags!L428="grey"),IF('Currently Exported 2'!L428=1, "have", "missing"),IF('Currently Exported 2'!L428=1, "extra", "ignore"))</f>
        <v>ignore</v>
      </c>
      <c r="M428" s="1" t="str">
        <f ca="1">IF(OR(onchangeTags!M428="white",onchangeTags!M428="yellow",onchangeTags!M428="grey"),IF('Currently Exported 2'!M428=1, "have", "missing"),IF('Currently Exported 2'!M428=1, "extra", "ignore"))</f>
        <v>ignore</v>
      </c>
      <c r="N428" s="1" t="str">
        <f ca="1">IF(OR(onchangeTags!N428="white",onchangeTags!N428="yellow",onchangeTags!N428="grey"),IF('Currently Exported 2'!N428=1, "have", "missing"),IF('Currently Exported 2'!N428=1, "extra", "ignore"))</f>
        <v>ignore</v>
      </c>
      <c r="O428" s="1" t="str">
        <f ca="1">IF(OR(onchangeTags!O428="white",onchangeTags!O428="yellow",onchangeTags!O428="grey"),IF('Currently Exported 2'!O428=1, "have", "missing"),IF('Currently Exported 2'!O428=1, "extra", "ignore"))</f>
        <v>ignore</v>
      </c>
      <c r="P428" s="1" t="str">
        <f ca="1">IF(OR(onchangeTags!P428="white",onchangeTags!P428="yellow",onchangeTags!P428="grey"),IF('Currently Exported 2'!P428=1, "have", "missing"),IF('Currently Exported 2'!P428=1, "extra", "ignore"))</f>
        <v>ignore</v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IF(OR(onchangeTags!B429="white",onchangeTags!B429="yellow",onchangeTags!B429="grey"),IF('Currently Exported 2'!B429=1, "have", "missing"),IF('Currently Exported 2'!B429=1, "extra", "ignore"))</f>
        <v>ignore</v>
      </c>
      <c r="C429" s="1" t="str">
        <f ca="1">IF(OR(onchangeTags!C429="white",onchangeTags!C429="yellow",onchangeTags!C429="grey"),IF('Currently Exported 2'!C429=1, "have", "missing"),IF('Currently Exported 2'!C429=1, "extra", "ignore"))</f>
        <v>ignore</v>
      </c>
      <c r="D429" s="1" t="str">
        <f ca="1">IF(OR(onchangeTags!D429="white",onchangeTags!D429="yellow",onchangeTags!D429="grey"),IF('Currently Exported 2'!D429=1, "have", "missing"),IF('Currently Exported 2'!D429=1, "extra", "ignore"))</f>
        <v>ignore</v>
      </c>
      <c r="E429" s="1" t="str">
        <f ca="1">IF(OR(onchangeTags!E429="white",onchangeTags!E429="yellow",onchangeTags!E429="grey"),IF('Currently Exported 2'!E429=1, "have", "missing"),IF('Currently Exported 2'!E429=1, "extra", "ignore"))</f>
        <v>ignore</v>
      </c>
      <c r="F429" s="1" t="str">
        <f ca="1">IF(OR(onchangeTags!F429="white",onchangeTags!F429="yellow",onchangeTags!F429="grey"),IF('Currently Exported 2'!F429=1, "have", "missing"),IF('Currently Exported 2'!F429=1, "extra", "ignore"))</f>
        <v>ignore</v>
      </c>
      <c r="G429" s="1" t="str">
        <f ca="1">IF(OR(onchangeTags!G429="white",onchangeTags!G429="yellow",onchangeTags!G429="grey"),IF('Currently Exported 2'!G429=1, "have", "missing"),IF('Currently Exported 2'!G429=1, "extra", "ignore"))</f>
        <v>ignore</v>
      </c>
      <c r="H429" s="1" t="str">
        <f ca="1">IF(OR(onchangeTags!H429="white",onchangeTags!H429="yellow",onchangeTags!H429="grey"),IF('Currently Exported 2'!H429=1, "have", "missing"),IF('Currently Exported 2'!H429=1, "extra", "ignore"))</f>
        <v>ignore</v>
      </c>
      <c r="I429" s="1" t="str">
        <f ca="1">IF(OR(onchangeTags!I429="white",onchangeTags!I429="yellow",onchangeTags!I429="grey"),IF('Currently Exported 2'!I429=1, "have", "missing"),IF('Currently Exported 2'!I429=1, "extra", "ignore"))</f>
        <v>ignore</v>
      </c>
      <c r="J429" s="1" t="str">
        <f ca="1">IF(OR(onchangeTags!J429="white",onchangeTags!J429="yellow",onchangeTags!J429="grey"),IF('Currently Exported 2'!J429=1, "have", "missing"),IF('Currently Exported 2'!J429=1, "extra", "ignore"))</f>
        <v>ignore</v>
      </c>
      <c r="K429" s="1" t="str">
        <f ca="1">IF(OR(onchangeTags!K429="white",onchangeTags!K429="yellow",onchangeTags!K429="grey"),IF('Currently Exported 2'!K429=1, "have", "missing"),IF('Currently Exported 2'!K429=1, "extra", "ignore"))</f>
        <v>ignore</v>
      </c>
      <c r="L429" s="1" t="str">
        <f ca="1">IF(OR(onchangeTags!L429="white",onchangeTags!L429="yellow",onchangeTags!L429="grey"),IF('Currently Exported 2'!L429=1, "have", "missing"),IF('Currently Exported 2'!L429=1, "extra", "ignore"))</f>
        <v>ignore</v>
      </c>
      <c r="M429" s="1" t="str">
        <f ca="1">IF(OR(onchangeTags!M429="white",onchangeTags!M429="yellow",onchangeTags!M429="grey"),IF('Currently Exported 2'!M429=1, "have", "missing"),IF('Currently Exported 2'!M429=1, "extra", "ignore"))</f>
        <v>ignore</v>
      </c>
      <c r="N429" s="1" t="str">
        <f ca="1">IF(OR(onchangeTags!N429="white",onchangeTags!N429="yellow",onchangeTags!N429="grey"),IF('Currently Exported 2'!N429=1, "have", "missing"),IF('Currently Exported 2'!N429=1, "extra", "ignore"))</f>
        <v>ignore</v>
      </c>
      <c r="O429" s="1" t="str">
        <f ca="1">IF(OR(onchangeTags!O429="white",onchangeTags!O429="yellow",onchangeTags!O429="grey"),IF('Currently Exported 2'!O429=1, "have", "missing"),IF('Currently Exported 2'!O429=1, "extra", "ignore"))</f>
        <v>ignore</v>
      </c>
      <c r="P429" s="1" t="str">
        <f ca="1">IF(OR(onchangeTags!P429="white",onchangeTags!P429="yellow",onchangeTags!P429="grey"),IF('Currently Exported 2'!P429=1, "have", "missing"),IF('Currently Exported 2'!P429=1, "extra", "ignore"))</f>
        <v>ignore</v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IF(OR(onchangeTags!B430="white",onchangeTags!B430="yellow",onchangeTags!B430="grey"),IF('Currently Exported 2'!B430=1, "have", "missing"),IF('Currently Exported 2'!B430=1, "extra", "ignore"))</f>
        <v>ignore</v>
      </c>
      <c r="C430" s="1" t="str">
        <f ca="1">IF(OR(onchangeTags!C430="white",onchangeTags!C430="yellow",onchangeTags!C430="grey"),IF('Currently Exported 2'!C430=1, "have", "missing"),IF('Currently Exported 2'!C430=1, "extra", "ignore"))</f>
        <v>ignore</v>
      </c>
      <c r="D430" s="1" t="str">
        <f ca="1">IF(OR(onchangeTags!D430="white",onchangeTags!D430="yellow",onchangeTags!D430="grey"),IF('Currently Exported 2'!D430=1, "have", "missing"),IF('Currently Exported 2'!D430=1, "extra", "ignore"))</f>
        <v>ignore</v>
      </c>
      <c r="E430" s="1" t="str">
        <f ca="1">IF(OR(onchangeTags!E430="white",onchangeTags!E430="yellow",onchangeTags!E430="grey"),IF('Currently Exported 2'!E430=1, "have", "missing"),IF('Currently Exported 2'!E430=1, "extra", "ignore"))</f>
        <v>ignore</v>
      </c>
      <c r="F430" s="1" t="str">
        <f ca="1">IF(OR(onchangeTags!F430="white",onchangeTags!F430="yellow",onchangeTags!F430="grey"),IF('Currently Exported 2'!F430=1, "have", "missing"),IF('Currently Exported 2'!F430=1, "extra", "ignore"))</f>
        <v>ignore</v>
      </c>
      <c r="G430" s="1" t="str">
        <f ca="1">IF(OR(onchangeTags!G430="white",onchangeTags!G430="yellow",onchangeTags!G430="grey"),IF('Currently Exported 2'!G430=1, "have", "missing"),IF('Currently Exported 2'!G430=1, "extra", "ignore"))</f>
        <v>ignore</v>
      </c>
      <c r="H430" s="1" t="str">
        <f ca="1">IF(OR(onchangeTags!H430="white",onchangeTags!H430="yellow",onchangeTags!H430="grey"),IF('Currently Exported 2'!H430=1, "have", "missing"),IF('Currently Exported 2'!H430=1, "extra", "ignore"))</f>
        <v>ignore</v>
      </c>
      <c r="I430" s="1" t="str">
        <f ca="1">IF(OR(onchangeTags!I430="white",onchangeTags!I430="yellow",onchangeTags!I430="grey"),IF('Currently Exported 2'!I430=1, "have", "missing"),IF('Currently Exported 2'!I430=1, "extra", "ignore"))</f>
        <v>ignore</v>
      </c>
      <c r="J430" s="1" t="str">
        <f ca="1">IF(OR(onchangeTags!J430="white",onchangeTags!J430="yellow",onchangeTags!J430="grey"),IF('Currently Exported 2'!J430=1, "have", "missing"),IF('Currently Exported 2'!J430=1, "extra", "ignore"))</f>
        <v>ignore</v>
      </c>
      <c r="K430" s="1" t="str">
        <f ca="1">IF(OR(onchangeTags!K430="white",onchangeTags!K430="yellow",onchangeTags!K430="grey"),IF('Currently Exported 2'!K430=1, "have", "missing"),IF('Currently Exported 2'!K430=1, "extra", "ignore"))</f>
        <v>ignore</v>
      </c>
      <c r="L430" s="1" t="str">
        <f ca="1">IF(OR(onchangeTags!L430="white",onchangeTags!L430="yellow",onchangeTags!L430="grey"),IF('Currently Exported 2'!L430=1, "have", "missing"),IF('Currently Exported 2'!L430=1, "extra", "ignore"))</f>
        <v>ignore</v>
      </c>
      <c r="M430" s="1" t="str">
        <f ca="1">IF(OR(onchangeTags!M430="white",onchangeTags!M430="yellow",onchangeTags!M430="grey"),IF('Currently Exported 2'!M430=1, "have", "missing"),IF('Currently Exported 2'!M430=1, "extra", "ignore"))</f>
        <v>ignore</v>
      </c>
      <c r="N430" s="1" t="str">
        <f ca="1">IF(OR(onchangeTags!N430="white",onchangeTags!N430="yellow",onchangeTags!N430="grey"),IF('Currently Exported 2'!N430=1, "have", "missing"),IF('Currently Exported 2'!N430=1, "extra", "ignore"))</f>
        <v>ignore</v>
      </c>
      <c r="O430" s="1" t="str">
        <f ca="1">IF(OR(onchangeTags!O430="white",onchangeTags!O430="yellow",onchangeTags!O430="grey"),IF('Currently Exported 2'!O430=1, "have", "missing"),IF('Currently Exported 2'!O430=1, "extra", "ignore"))</f>
        <v>ignore</v>
      </c>
      <c r="P430" s="1" t="str">
        <f ca="1">IF(OR(onchangeTags!P430="white",onchangeTags!P430="yellow",onchangeTags!P430="grey"),IF('Currently Exported 2'!P430=1, "have", "missing"),IF('Currently Exported 2'!P430=1, "extra", "ignore"))</f>
        <v>ignore</v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IF(OR(onchangeTags!B431="white",onchangeTags!B431="yellow",onchangeTags!B431="grey"),IF('Currently Exported 2'!B431=1, "have", "missing"),IF('Currently Exported 2'!B431=1, "extra", "ignore"))</f>
        <v>ignore</v>
      </c>
      <c r="C431" s="1" t="str">
        <f ca="1">IF(OR(onchangeTags!C431="white",onchangeTags!C431="yellow",onchangeTags!C431="grey"),IF('Currently Exported 2'!C431=1, "have", "missing"),IF('Currently Exported 2'!C431=1, "extra", "ignore"))</f>
        <v>ignore</v>
      </c>
      <c r="D431" s="1" t="str">
        <f ca="1">IF(OR(onchangeTags!D431="white",onchangeTags!D431="yellow",onchangeTags!D431="grey"),IF('Currently Exported 2'!D431=1, "have", "missing"),IF('Currently Exported 2'!D431=1, "extra", "ignore"))</f>
        <v>extra</v>
      </c>
      <c r="E431" s="1" t="str">
        <f ca="1">IF(OR(onchangeTags!E431="white",onchangeTags!E431="yellow",onchangeTags!E431="grey"),IF('Currently Exported 2'!E431=1, "have", "missing"),IF('Currently Exported 2'!E431=1, "extra", "ignore"))</f>
        <v>extra</v>
      </c>
      <c r="F431" s="1" t="str">
        <f ca="1">IF(OR(onchangeTags!F431="white",onchangeTags!F431="yellow",onchangeTags!F431="grey"),IF('Currently Exported 2'!F431=1, "have", "missing"),IF('Currently Exported 2'!F431=1, "extra", "ignore"))</f>
        <v>extra</v>
      </c>
      <c r="G431" s="1" t="str">
        <f ca="1">IF(OR(onchangeTags!G431="white",onchangeTags!G431="yellow",onchangeTags!G431="grey"),IF('Currently Exported 2'!G431=1, "have", "missing"),IF('Currently Exported 2'!G431=1, "extra", "ignore"))</f>
        <v>extra</v>
      </c>
      <c r="H431" s="1" t="str">
        <f ca="1">IF(OR(onchangeTags!H431="white",onchangeTags!H431="yellow",onchangeTags!H431="grey"),IF('Currently Exported 2'!H431=1, "have", "missing"),IF('Currently Exported 2'!H431=1, "extra", "ignore"))</f>
        <v>extra</v>
      </c>
      <c r="I431" s="1" t="str">
        <f ca="1">IF(OR(onchangeTags!I431="white",onchangeTags!I431="yellow",onchangeTags!I431="grey"),IF('Currently Exported 2'!I431=1, "have", "missing"),IF('Currently Exported 2'!I431=1, "extra", "ignore"))</f>
        <v>extra</v>
      </c>
      <c r="J431" s="1" t="str">
        <f ca="1">IF(OR(onchangeTags!J431="white",onchangeTags!J431="yellow",onchangeTags!J431="grey"),IF('Currently Exported 2'!J431=1, "have", "missing"),IF('Currently Exported 2'!J431=1, "extra", "ignore"))</f>
        <v>extra</v>
      </c>
      <c r="K431" s="1" t="str">
        <f ca="1">IF(OR(onchangeTags!K431="white",onchangeTags!K431="yellow",onchangeTags!K431="grey"),IF('Currently Exported 2'!K431=1, "have", "missing"),IF('Currently Exported 2'!K431=1, "extra", "ignore"))</f>
        <v>extra</v>
      </c>
      <c r="L431" s="1" t="str">
        <f ca="1">IF(OR(onchangeTags!L431="white",onchangeTags!L431="yellow",onchangeTags!L431="grey"),IF('Currently Exported 2'!L431=1, "have", "missing"),IF('Currently Exported 2'!L431=1, "extra", "ignore"))</f>
        <v>extra</v>
      </c>
      <c r="M431" s="1" t="str">
        <f ca="1">IF(OR(onchangeTags!M431="white",onchangeTags!M431="yellow",onchangeTags!M431="grey"),IF('Currently Exported 2'!M431=1, "have", "missing"),IF('Currently Exported 2'!M431=1, "extra", "ignore"))</f>
        <v>extra</v>
      </c>
      <c r="N431" s="1" t="str">
        <f ca="1">IF(OR(onchangeTags!N431="white",onchangeTags!N431="yellow",onchangeTags!N431="grey"),IF('Currently Exported 2'!N431=1, "have", "missing"),IF('Currently Exported 2'!N431=1, "extra", "ignore"))</f>
        <v>extra</v>
      </c>
      <c r="O431" s="1" t="str">
        <f ca="1">IF(OR(onchangeTags!O431="white",onchangeTags!O431="yellow",onchangeTags!O431="grey"),IF('Currently Exported 2'!O431=1, "have", "missing"),IF('Currently Exported 2'!O431=1, "extra", "ignore"))</f>
        <v>extra</v>
      </c>
      <c r="P431" s="1" t="str">
        <f ca="1">IF(OR(onchangeTags!P431="white",onchangeTags!P431="yellow",onchangeTags!P431="grey"),IF('Currently Exported 2'!P431=1, "have", "missing"),IF('Currently Exported 2'!P431=1, "extra", "ignore"))</f>
        <v>ignore</v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IF(OR(onchangeTags!B432="white",onchangeTags!B432="yellow",onchangeTags!B432="grey"),IF('Currently Exported 2'!B432=1, "have", "missing"),IF('Currently Exported 2'!B432=1, "extra", "ignore"))</f>
        <v>ignore</v>
      </c>
      <c r="C432" s="1" t="str">
        <f ca="1">IF(OR(onchangeTags!C432="white",onchangeTags!C432="yellow",onchangeTags!C432="grey"),IF('Currently Exported 2'!C432=1, "have", "missing"),IF('Currently Exported 2'!C432=1, "extra", "ignore"))</f>
        <v>ignore</v>
      </c>
      <c r="D432" s="1" t="str">
        <f ca="1">IF(OR(onchangeTags!D432="white",onchangeTags!D432="yellow",onchangeTags!D432="grey"),IF('Currently Exported 2'!D432=1, "have", "missing"),IF('Currently Exported 2'!D432=1, "extra", "ignore"))</f>
        <v>extra</v>
      </c>
      <c r="E432" s="1" t="str">
        <f ca="1">IF(OR(onchangeTags!E432="white",onchangeTags!E432="yellow",onchangeTags!E432="grey"),IF('Currently Exported 2'!E432=1, "have", "missing"),IF('Currently Exported 2'!E432=1, "extra", "ignore"))</f>
        <v>extra</v>
      </c>
      <c r="F432" s="1" t="str">
        <f ca="1">IF(OR(onchangeTags!F432="white",onchangeTags!F432="yellow",onchangeTags!F432="grey"),IF('Currently Exported 2'!F432=1, "have", "missing"),IF('Currently Exported 2'!F432=1, "extra", "ignore"))</f>
        <v>extra</v>
      </c>
      <c r="G432" s="1" t="str">
        <f ca="1">IF(OR(onchangeTags!G432="white",onchangeTags!G432="yellow",onchangeTags!G432="grey"),IF('Currently Exported 2'!G432=1, "have", "missing"),IF('Currently Exported 2'!G432=1, "extra", "ignore"))</f>
        <v>extra</v>
      </c>
      <c r="H432" s="1" t="str">
        <f ca="1">IF(OR(onchangeTags!H432="white",onchangeTags!H432="yellow",onchangeTags!H432="grey"),IF('Currently Exported 2'!H432=1, "have", "missing"),IF('Currently Exported 2'!H432=1, "extra", "ignore"))</f>
        <v>extra</v>
      </c>
      <c r="I432" s="1" t="str">
        <f ca="1">IF(OR(onchangeTags!I432="white",onchangeTags!I432="yellow",onchangeTags!I432="grey"),IF('Currently Exported 2'!I432=1, "have", "missing"),IF('Currently Exported 2'!I432=1, "extra", "ignore"))</f>
        <v>extra</v>
      </c>
      <c r="J432" s="1" t="str">
        <f ca="1">IF(OR(onchangeTags!J432="white",onchangeTags!J432="yellow",onchangeTags!J432="grey"),IF('Currently Exported 2'!J432=1, "have", "missing"),IF('Currently Exported 2'!J432=1, "extra", "ignore"))</f>
        <v>extra</v>
      </c>
      <c r="K432" s="1" t="str">
        <f ca="1">IF(OR(onchangeTags!K432="white",onchangeTags!K432="yellow",onchangeTags!K432="grey"),IF('Currently Exported 2'!K432=1, "have", "missing"),IF('Currently Exported 2'!K432=1, "extra", "ignore"))</f>
        <v>extra</v>
      </c>
      <c r="L432" s="1" t="str">
        <f ca="1">IF(OR(onchangeTags!L432="white",onchangeTags!L432="yellow",onchangeTags!L432="grey"),IF('Currently Exported 2'!L432=1, "have", "missing"),IF('Currently Exported 2'!L432=1, "extra", "ignore"))</f>
        <v>extra</v>
      </c>
      <c r="M432" s="1" t="str">
        <f ca="1">IF(OR(onchangeTags!M432="white",onchangeTags!M432="yellow",onchangeTags!M432="grey"),IF('Currently Exported 2'!M432=1, "have", "missing"),IF('Currently Exported 2'!M432=1, "extra", "ignore"))</f>
        <v>extra</v>
      </c>
      <c r="N432" s="1" t="str">
        <f ca="1">IF(OR(onchangeTags!N432="white",onchangeTags!N432="yellow",onchangeTags!N432="grey"),IF('Currently Exported 2'!N432=1, "have", "missing"),IF('Currently Exported 2'!N432=1, "extra", "ignore"))</f>
        <v>extra</v>
      </c>
      <c r="O432" s="1" t="str">
        <f ca="1">IF(OR(onchangeTags!O432="white",onchangeTags!O432="yellow",onchangeTags!O432="grey"),IF('Currently Exported 2'!O432=1, "have", "missing"),IF('Currently Exported 2'!O432=1, "extra", "ignore"))</f>
        <v>extra</v>
      </c>
      <c r="P432" s="1" t="str">
        <f ca="1">IF(OR(onchangeTags!P432="white",onchangeTags!P432="yellow",onchangeTags!P432="grey"),IF('Currently Exported 2'!P432=1, "have", "missing"),IF('Currently Exported 2'!P432=1, "extra", "ignore"))</f>
        <v>ignore</v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IF(OR(onchangeTags!B433="white",onchangeTags!B433="yellow",onchangeTags!B433="grey"),IF('Currently Exported 2'!B433=1, "have", "missing"),IF('Currently Exported 2'!B433=1, "extra", "ignore"))</f>
        <v>ignore</v>
      </c>
      <c r="C433" s="1" t="str">
        <f ca="1">IF(OR(onchangeTags!C433="white",onchangeTags!C433="yellow",onchangeTags!C433="grey"),IF('Currently Exported 2'!C433=1, "have", "missing"),IF('Currently Exported 2'!C433=1, "extra", "ignore"))</f>
        <v>ignore</v>
      </c>
      <c r="D433" s="1" t="str">
        <f ca="1">IF(OR(onchangeTags!D433="white",onchangeTags!D433="yellow",onchangeTags!D433="grey"),IF('Currently Exported 2'!D433=1, "have", "missing"),IF('Currently Exported 2'!D433=1, "extra", "ignore"))</f>
        <v>extra</v>
      </c>
      <c r="E433" s="1" t="str">
        <f ca="1">IF(OR(onchangeTags!E433="white",onchangeTags!E433="yellow",onchangeTags!E433="grey"),IF('Currently Exported 2'!E433=1, "have", "missing"),IF('Currently Exported 2'!E433=1, "extra", "ignore"))</f>
        <v>extra</v>
      </c>
      <c r="F433" s="1" t="str">
        <f ca="1">IF(OR(onchangeTags!F433="white",onchangeTags!F433="yellow",onchangeTags!F433="grey"),IF('Currently Exported 2'!F433=1, "have", "missing"),IF('Currently Exported 2'!F433=1, "extra", "ignore"))</f>
        <v>extra</v>
      </c>
      <c r="G433" s="1" t="str">
        <f ca="1">IF(OR(onchangeTags!G433="white",onchangeTags!G433="yellow",onchangeTags!G433="grey"),IF('Currently Exported 2'!G433=1, "have", "missing"),IF('Currently Exported 2'!G433=1, "extra", "ignore"))</f>
        <v>extra</v>
      </c>
      <c r="H433" s="1" t="str">
        <f ca="1">IF(OR(onchangeTags!H433="white",onchangeTags!H433="yellow",onchangeTags!H433="grey"),IF('Currently Exported 2'!H433=1, "have", "missing"),IF('Currently Exported 2'!H433=1, "extra", "ignore"))</f>
        <v>extra</v>
      </c>
      <c r="I433" s="1" t="str">
        <f ca="1">IF(OR(onchangeTags!I433="white",onchangeTags!I433="yellow",onchangeTags!I433="grey"),IF('Currently Exported 2'!I433=1, "have", "missing"),IF('Currently Exported 2'!I433=1, "extra", "ignore"))</f>
        <v>extra</v>
      </c>
      <c r="J433" s="1" t="str">
        <f ca="1">IF(OR(onchangeTags!J433="white",onchangeTags!J433="yellow",onchangeTags!J433="grey"),IF('Currently Exported 2'!J433=1, "have", "missing"),IF('Currently Exported 2'!J433=1, "extra", "ignore"))</f>
        <v>extra</v>
      </c>
      <c r="K433" s="1" t="str">
        <f ca="1">IF(OR(onchangeTags!K433="white",onchangeTags!K433="yellow",onchangeTags!K433="grey"),IF('Currently Exported 2'!K433=1, "have", "missing"),IF('Currently Exported 2'!K433=1, "extra", "ignore"))</f>
        <v>extra</v>
      </c>
      <c r="L433" s="1" t="str">
        <f ca="1">IF(OR(onchangeTags!L433="white",onchangeTags!L433="yellow",onchangeTags!L433="grey"),IF('Currently Exported 2'!L433=1, "have", "missing"),IF('Currently Exported 2'!L433=1, "extra", "ignore"))</f>
        <v>extra</v>
      </c>
      <c r="M433" s="1" t="str">
        <f ca="1">IF(OR(onchangeTags!M433="white",onchangeTags!M433="yellow",onchangeTags!M433="grey"),IF('Currently Exported 2'!M433=1, "have", "missing"),IF('Currently Exported 2'!M433=1, "extra", "ignore"))</f>
        <v>extra</v>
      </c>
      <c r="N433" s="1" t="str">
        <f ca="1">IF(OR(onchangeTags!N433="white",onchangeTags!N433="yellow",onchangeTags!N433="grey"),IF('Currently Exported 2'!N433=1, "have", "missing"),IF('Currently Exported 2'!N433=1, "extra", "ignore"))</f>
        <v>extra</v>
      </c>
      <c r="O433" s="1" t="str">
        <f ca="1">IF(OR(onchangeTags!O433="white",onchangeTags!O433="yellow",onchangeTags!O433="grey"),IF('Currently Exported 2'!O433=1, "have", "missing"),IF('Currently Exported 2'!O433=1, "extra", "ignore"))</f>
        <v>extra</v>
      </c>
      <c r="P433" s="1" t="str">
        <f ca="1">IF(OR(onchangeTags!P433="white",onchangeTags!P433="yellow",onchangeTags!P433="grey"),IF('Currently Exported 2'!P433=1, "have", "missing"),IF('Currently Exported 2'!P433=1, "extra", "ignore"))</f>
        <v>ignore</v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IF(OR(onchangeTags!B434="white",onchangeTags!B434="yellow",onchangeTags!B434="grey"),IF('Currently Exported 2'!B434=1, "have", "missing"),IF('Currently Exported 2'!B434=1, "extra", "ignore"))</f>
        <v>ignore</v>
      </c>
      <c r="C434" s="1" t="str">
        <f ca="1">IF(OR(onchangeTags!C434="white",onchangeTags!C434="yellow",onchangeTags!C434="grey"),IF('Currently Exported 2'!C434=1, "have", "missing"),IF('Currently Exported 2'!C434=1, "extra", "ignore"))</f>
        <v>ignore</v>
      </c>
      <c r="D434" s="1" t="str">
        <f ca="1">IF(OR(onchangeTags!D434="white",onchangeTags!D434="yellow",onchangeTags!D434="grey"),IF('Currently Exported 2'!D434=1, "have", "missing"),IF('Currently Exported 2'!D434=1, "extra", "ignore"))</f>
        <v>extra</v>
      </c>
      <c r="E434" s="1" t="str">
        <f ca="1">IF(OR(onchangeTags!E434="white",onchangeTags!E434="yellow",onchangeTags!E434="grey"),IF('Currently Exported 2'!E434=1, "have", "missing"),IF('Currently Exported 2'!E434=1, "extra", "ignore"))</f>
        <v>extra</v>
      </c>
      <c r="F434" s="1" t="str">
        <f ca="1">IF(OR(onchangeTags!F434="white",onchangeTags!F434="yellow",onchangeTags!F434="grey"),IF('Currently Exported 2'!F434=1, "have", "missing"),IF('Currently Exported 2'!F434=1, "extra", "ignore"))</f>
        <v>extra</v>
      </c>
      <c r="G434" s="1" t="str">
        <f ca="1">IF(OR(onchangeTags!G434="white",onchangeTags!G434="yellow",onchangeTags!G434="grey"),IF('Currently Exported 2'!G434=1, "have", "missing"),IF('Currently Exported 2'!G434=1, "extra", "ignore"))</f>
        <v>extra</v>
      </c>
      <c r="H434" s="1" t="str">
        <f ca="1">IF(OR(onchangeTags!H434="white",onchangeTags!H434="yellow",onchangeTags!H434="grey"),IF('Currently Exported 2'!H434=1, "have", "missing"),IF('Currently Exported 2'!H434=1, "extra", "ignore"))</f>
        <v>extra</v>
      </c>
      <c r="I434" s="1" t="str">
        <f ca="1">IF(OR(onchangeTags!I434="white",onchangeTags!I434="yellow",onchangeTags!I434="grey"),IF('Currently Exported 2'!I434=1, "have", "missing"),IF('Currently Exported 2'!I434=1, "extra", "ignore"))</f>
        <v>extra</v>
      </c>
      <c r="J434" s="1" t="str">
        <f ca="1">IF(OR(onchangeTags!J434="white",onchangeTags!J434="yellow",onchangeTags!J434="grey"),IF('Currently Exported 2'!J434=1, "have", "missing"),IF('Currently Exported 2'!J434=1, "extra", "ignore"))</f>
        <v>extra</v>
      </c>
      <c r="K434" s="1" t="str">
        <f ca="1">IF(OR(onchangeTags!K434="white",onchangeTags!K434="yellow",onchangeTags!K434="grey"),IF('Currently Exported 2'!K434=1, "have", "missing"),IF('Currently Exported 2'!K434=1, "extra", "ignore"))</f>
        <v>extra</v>
      </c>
      <c r="L434" s="1" t="str">
        <f ca="1">IF(OR(onchangeTags!L434="white",onchangeTags!L434="yellow",onchangeTags!L434="grey"),IF('Currently Exported 2'!L434=1, "have", "missing"),IF('Currently Exported 2'!L434=1, "extra", "ignore"))</f>
        <v>extra</v>
      </c>
      <c r="M434" s="1" t="str">
        <f ca="1">IF(OR(onchangeTags!M434="white",onchangeTags!M434="yellow",onchangeTags!M434="grey"),IF('Currently Exported 2'!M434=1, "have", "missing"),IF('Currently Exported 2'!M434=1, "extra", "ignore"))</f>
        <v>extra</v>
      </c>
      <c r="N434" s="1" t="str">
        <f ca="1">IF(OR(onchangeTags!N434="white",onchangeTags!N434="yellow",onchangeTags!N434="grey"),IF('Currently Exported 2'!N434=1, "have", "missing"),IF('Currently Exported 2'!N434=1, "extra", "ignore"))</f>
        <v>extra</v>
      </c>
      <c r="O434" s="1" t="str">
        <f ca="1">IF(OR(onchangeTags!O434="white",onchangeTags!O434="yellow",onchangeTags!O434="grey"),IF('Currently Exported 2'!O434=1, "have", "missing"),IF('Currently Exported 2'!O434=1, "extra", "ignore"))</f>
        <v>extra</v>
      </c>
      <c r="P434" s="1" t="str">
        <f ca="1">IF(OR(onchangeTags!P434="white",onchangeTags!P434="yellow",onchangeTags!P434="grey"),IF('Currently Exported 2'!P434=1, "have", "missing"),IF('Currently Exported 2'!P434=1, "extra", "ignore"))</f>
        <v>ignore</v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IF(OR(onchangeTags!B435="white",onchangeTags!B435="yellow",onchangeTags!B435="grey"),IF('Currently Exported 2'!B435=1, "have", "missing"),IF('Currently Exported 2'!B435=1, "extra", "ignore"))</f>
        <v>ignore</v>
      </c>
      <c r="C435" s="1" t="str">
        <f ca="1">IF(OR(onchangeTags!C435="white",onchangeTags!C435="yellow",onchangeTags!C435="grey"),IF('Currently Exported 2'!C435=1, "have", "missing"),IF('Currently Exported 2'!C435=1, "extra", "ignore"))</f>
        <v>ignore</v>
      </c>
      <c r="D435" s="1" t="str">
        <f ca="1">IF(OR(onchangeTags!D435="white",onchangeTags!D435="yellow",onchangeTags!D435="grey"),IF('Currently Exported 2'!D435=1, "have", "missing"),IF('Currently Exported 2'!D435=1, "extra", "ignore"))</f>
        <v>extra</v>
      </c>
      <c r="E435" s="1" t="str">
        <f ca="1">IF(OR(onchangeTags!E435="white",onchangeTags!E435="yellow",onchangeTags!E435="grey"),IF('Currently Exported 2'!E435=1, "have", "missing"),IF('Currently Exported 2'!E435=1, "extra", "ignore"))</f>
        <v>extra</v>
      </c>
      <c r="F435" s="1" t="str">
        <f ca="1">IF(OR(onchangeTags!F435="white",onchangeTags!F435="yellow",onchangeTags!F435="grey"),IF('Currently Exported 2'!F435=1, "have", "missing"),IF('Currently Exported 2'!F435=1, "extra", "ignore"))</f>
        <v>extra</v>
      </c>
      <c r="G435" s="1" t="str">
        <f ca="1">IF(OR(onchangeTags!G435="white",onchangeTags!G435="yellow",onchangeTags!G435="grey"),IF('Currently Exported 2'!G435=1, "have", "missing"),IF('Currently Exported 2'!G435=1, "extra", "ignore"))</f>
        <v>extra</v>
      </c>
      <c r="H435" s="1" t="str">
        <f ca="1">IF(OR(onchangeTags!H435="white",onchangeTags!H435="yellow",onchangeTags!H435="grey"),IF('Currently Exported 2'!H435=1, "have", "missing"),IF('Currently Exported 2'!H435=1, "extra", "ignore"))</f>
        <v>extra</v>
      </c>
      <c r="I435" s="1" t="str">
        <f ca="1">IF(OR(onchangeTags!I435="white",onchangeTags!I435="yellow",onchangeTags!I435="grey"),IF('Currently Exported 2'!I435=1, "have", "missing"),IF('Currently Exported 2'!I435=1, "extra", "ignore"))</f>
        <v>extra</v>
      </c>
      <c r="J435" s="1" t="str">
        <f ca="1">IF(OR(onchangeTags!J435="white",onchangeTags!J435="yellow",onchangeTags!J435="grey"),IF('Currently Exported 2'!J435=1, "have", "missing"),IF('Currently Exported 2'!J435=1, "extra", "ignore"))</f>
        <v>extra</v>
      </c>
      <c r="K435" s="1" t="str">
        <f ca="1">IF(OR(onchangeTags!K435="white",onchangeTags!K435="yellow",onchangeTags!K435="grey"),IF('Currently Exported 2'!K435=1, "have", "missing"),IF('Currently Exported 2'!K435=1, "extra", "ignore"))</f>
        <v>extra</v>
      </c>
      <c r="L435" s="1" t="str">
        <f ca="1">IF(OR(onchangeTags!L435="white",onchangeTags!L435="yellow",onchangeTags!L435="grey"),IF('Currently Exported 2'!L435=1, "have", "missing"),IF('Currently Exported 2'!L435=1, "extra", "ignore"))</f>
        <v>extra</v>
      </c>
      <c r="M435" s="1" t="str">
        <f ca="1">IF(OR(onchangeTags!M435="white",onchangeTags!M435="yellow",onchangeTags!M435="grey"),IF('Currently Exported 2'!M435=1, "have", "missing"),IF('Currently Exported 2'!M435=1, "extra", "ignore"))</f>
        <v>extra</v>
      </c>
      <c r="N435" s="1" t="str">
        <f ca="1">IF(OR(onchangeTags!N435="white",onchangeTags!N435="yellow",onchangeTags!N435="grey"),IF('Currently Exported 2'!N435=1, "have", "missing"),IF('Currently Exported 2'!N435=1, "extra", "ignore"))</f>
        <v>extra</v>
      </c>
      <c r="O435" s="1" t="str">
        <f ca="1">IF(OR(onchangeTags!O435="white",onchangeTags!O435="yellow",onchangeTags!O435="grey"),IF('Currently Exported 2'!O435=1, "have", "missing"),IF('Currently Exported 2'!O435=1, "extra", "ignore"))</f>
        <v>extra</v>
      </c>
      <c r="P435" s="1" t="str">
        <f ca="1">IF(OR(onchangeTags!P435="white",onchangeTags!P435="yellow",onchangeTags!P435="grey"),IF('Currently Exported 2'!P435=1, "have", "missing"),IF('Currently Exported 2'!P435=1, "extra", "ignore"))</f>
        <v>ignore</v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IF(OR(onchangeTags!B436="white",onchangeTags!B436="yellow",onchangeTags!B436="grey"),IF('Currently Exported 2'!B436=1, "have", "missing"),IF('Currently Exported 2'!B436=1, "extra", "ignore"))</f>
        <v>ignore</v>
      </c>
      <c r="C436" s="1" t="str">
        <f ca="1">IF(OR(onchangeTags!C436="white",onchangeTags!C436="yellow",onchangeTags!C436="grey"),IF('Currently Exported 2'!C436=1, "have", "missing"),IF('Currently Exported 2'!C436=1, "extra", "ignore"))</f>
        <v>ignore</v>
      </c>
      <c r="D436" s="1" t="str">
        <f ca="1">IF(OR(onchangeTags!D436="white",onchangeTags!D436="yellow",onchangeTags!D436="grey"),IF('Currently Exported 2'!D436=1, "have", "missing"),IF('Currently Exported 2'!D436=1, "extra", "ignore"))</f>
        <v>extra</v>
      </c>
      <c r="E436" s="1" t="str">
        <f ca="1">IF(OR(onchangeTags!E436="white",onchangeTags!E436="yellow",onchangeTags!E436="grey"),IF('Currently Exported 2'!E436=1, "have", "missing"),IF('Currently Exported 2'!E436=1, "extra", "ignore"))</f>
        <v>extra</v>
      </c>
      <c r="F436" s="1" t="str">
        <f ca="1">IF(OR(onchangeTags!F436="white",onchangeTags!F436="yellow",onchangeTags!F436="grey"),IF('Currently Exported 2'!F436=1, "have", "missing"),IF('Currently Exported 2'!F436=1, "extra", "ignore"))</f>
        <v>extra</v>
      </c>
      <c r="G436" s="1" t="str">
        <f ca="1">IF(OR(onchangeTags!G436="white",onchangeTags!G436="yellow",onchangeTags!G436="grey"),IF('Currently Exported 2'!G436=1, "have", "missing"),IF('Currently Exported 2'!G436=1, "extra", "ignore"))</f>
        <v>extra</v>
      </c>
      <c r="H436" s="1" t="str">
        <f ca="1">IF(OR(onchangeTags!H436="white",onchangeTags!H436="yellow",onchangeTags!H436="grey"),IF('Currently Exported 2'!H436=1, "have", "missing"),IF('Currently Exported 2'!H436=1, "extra", "ignore"))</f>
        <v>extra</v>
      </c>
      <c r="I436" s="1" t="str">
        <f ca="1">IF(OR(onchangeTags!I436="white",onchangeTags!I436="yellow",onchangeTags!I436="grey"),IF('Currently Exported 2'!I436=1, "have", "missing"),IF('Currently Exported 2'!I436=1, "extra", "ignore"))</f>
        <v>extra</v>
      </c>
      <c r="J436" s="1" t="str">
        <f ca="1">IF(OR(onchangeTags!J436="white",onchangeTags!J436="yellow",onchangeTags!J436="grey"),IF('Currently Exported 2'!J436=1, "have", "missing"),IF('Currently Exported 2'!J436=1, "extra", "ignore"))</f>
        <v>extra</v>
      </c>
      <c r="K436" s="1" t="str">
        <f ca="1">IF(OR(onchangeTags!K436="white",onchangeTags!K436="yellow",onchangeTags!K436="grey"),IF('Currently Exported 2'!K436=1, "have", "missing"),IF('Currently Exported 2'!K436=1, "extra", "ignore"))</f>
        <v>extra</v>
      </c>
      <c r="L436" s="1" t="str">
        <f ca="1">IF(OR(onchangeTags!L436="white",onchangeTags!L436="yellow",onchangeTags!L436="grey"),IF('Currently Exported 2'!L436=1, "have", "missing"),IF('Currently Exported 2'!L436=1, "extra", "ignore"))</f>
        <v>extra</v>
      </c>
      <c r="M436" s="1" t="str">
        <f ca="1">IF(OR(onchangeTags!M436="white",onchangeTags!M436="yellow",onchangeTags!M436="grey"),IF('Currently Exported 2'!M436=1, "have", "missing"),IF('Currently Exported 2'!M436=1, "extra", "ignore"))</f>
        <v>extra</v>
      </c>
      <c r="N436" s="1" t="str">
        <f ca="1">IF(OR(onchangeTags!N436="white",onchangeTags!N436="yellow",onchangeTags!N436="grey"),IF('Currently Exported 2'!N436=1, "have", "missing"),IF('Currently Exported 2'!N436=1, "extra", "ignore"))</f>
        <v>extra</v>
      </c>
      <c r="O436" s="1" t="str">
        <f ca="1">IF(OR(onchangeTags!O436="white",onchangeTags!O436="yellow",onchangeTags!O436="grey"),IF('Currently Exported 2'!O436=1, "have", "missing"),IF('Currently Exported 2'!O436=1, "extra", "ignore"))</f>
        <v>extra</v>
      </c>
      <c r="P436" s="1" t="str">
        <f ca="1">IF(OR(onchangeTags!P436="white",onchangeTags!P436="yellow",onchangeTags!P436="grey"),IF('Currently Exported 2'!P436=1, "have", "missing"),IF('Currently Exported 2'!P436=1, "extra", "ignore"))</f>
        <v>ignore</v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IF(OR(onchangeTags!B437="white",onchangeTags!B437="yellow",onchangeTags!B437="grey"),IF('Currently Exported 2'!B437=1, "have", "missing"),IF('Currently Exported 2'!B437=1, "extra", "ignore"))</f>
        <v>ignore</v>
      </c>
      <c r="C437" s="1" t="str">
        <f ca="1">IF(OR(onchangeTags!C437="white",onchangeTags!C437="yellow",onchangeTags!C437="grey"),IF('Currently Exported 2'!C437=1, "have", "missing"),IF('Currently Exported 2'!C437=1, "extra", "ignore"))</f>
        <v>ignore</v>
      </c>
      <c r="D437" s="1" t="str">
        <f ca="1">IF(OR(onchangeTags!D437="white",onchangeTags!D437="yellow",onchangeTags!D437="grey"),IF('Currently Exported 2'!D437=1, "have", "missing"),IF('Currently Exported 2'!D437=1, "extra", "ignore"))</f>
        <v>extra</v>
      </c>
      <c r="E437" s="1" t="str">
        <f ca="1">IF(OR(onchangeTags!E437="white",onchangeTags!E437="yellow",onchangeTags!E437="grey"),IF('Currently Exported 2'!E437=1, "have", "missing"),IF('Currently Exported 2'!E437=1, "extra", "ignore"))</f>
        <v>extra</v>
      </c>
      <c r="F437" s="1" t="str">
        <f ca="1">IF(OR(onchangeTags!F437="white",onchangeTags!F437="yellow",onchangeTags!F437="grey"),IF('Currently Exported 2'!F437=1, "have", "missing"),IF('Currently Exported 2'!F437=1, "extra", "ignore"))</f>
        <v>extra</v>
      </c>
      <c r="G437" s="1" t="str">
        <f ca="1">IF(OR(onchangeTags!G437="white",onchangeTags!G437="yellow",onchangeTags!G437="grey"),IF('Currently Exported 2'!G437=1, "have", "missing"),IF('Currently Exported 2'!G437=1, "extra", "ignore"))</f>
        <v>extra</v>
      </c>
      <c r="H437" s="1" t="str">
        <f ca="1">IF(OR(onchangeTags!H437="white",onchangeTags!H437="yellow",onchangeTags!H437="grey"),IF('Currently Exported 2'!H437=1, "have", "missing"),IF('Currently Exported 2'!H437=1, "extra", "ignore"))</f>
        <v>extra</v>
      </c>
      <c r="I437" s="1" t="str">
        <f ca="1">IF(OR(onchangeTags!I437="white",onchangeTags!I437="yellow",onchangeTags!I437="grey"),IF('Currently Exported 2'!I437=1, "have", "missing"),IF('Currently Exported 2'!I437=1, "extra", "ignore"))</f>
        <v>extra</v>
      </c>
      <c r="J437" s="1" t="str">
        <f ca="1">IF(OR(onchangeTags!J437="white",onchangeTags!J437="yellow",onchangeTags!J437="grey"),IF('Currently Exported 2'!J437=1, "have", "missing"),IF('Currently Exported 2'!J437=1, "extra", "ignore"))</f>
        <v>extra</v>
      </c>
      <c r="K437" s="1" t="str">
        <f ca="1">IF(OR(onchangeTags!K437="white",onchangeTags!K437="yellow",onchangeTags!K437="grey"),IF('Currently Exported 2'!K437=1, "have", "missing"),IF('Currently Exported 2'!K437=1, "extra", "ignore"))</f>
        <v>extra</v>
      </c>
      <c r="L437" s="1" t="str">
        <f ca="1">IF(OR(onchangeTags!L437="white",onchangeTags!L437="yellow",onchangeTags!L437="grey"),IF('Currently Exported 2'!L437=1, "have", "missing"),IF('Currently Exported 2'!L437=1, "extra", "ignore"))</f>
        <v>extra</v>
      </c>
      <c r="M437" s="1" t="str">
        <f ca="1">IF(OR(onchangeTags!M437="white",onchangeTags!M437="yellow",onchangeTags!M437="grey"),IF('Currently Exported 2'!M437=1, "have", "missing"),IF('Currently Exported 2'!M437=1, "extra", "ignore"))</f>
        <v>extra</v>
      </c>
      <c r="N437" s="1" t="str">
        <f ca="1">IF(OR(onchangeTags!N437="white",onchangeTags!N437="yellow",onchangeTags!N437="grey"),IF('Currently Exported 2'!N437=1, "have", "missing"),IF('Currently Exported 2'!N437=1, "extra", "ignore"))</f>
        <v>extra</v>
      </c>
      <c r="O437" s="1" t="str">
        <f ca="1">IF(OR(onchangeTags!O437="white",onchangeTags!O437="yellow",onchangeTags!O437="grey"),IF('Currently Exported 2'!O437=1, "have", "missing"),IF('Currently Exported 2'!O437=1, "extra", "ignore"))</f>
        <v>extra</v>
      </c>
      <c r="P437" s="1" t="str">
        <f ca="1">IF(OR(onchangeTags!P437="white",onchangeTags!P437="yellow",onchangeTags!P437="grey"),IF('Currently Exported 2'!P437=1, "have", "missing"),IF('Currently Exported 2'!P437=1, "extra", "ignore"))</f>
        <v>ignore</v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IF(OR(onchangeTags!B438="white",onchangeTags!B438="yellow",onchangeTags!B438="grey"),IF('Currently Exported 2'!B438=1, "have", "missing"),IF('Currently Exported 2'!B438=1, "extra", "ignore"))</f>
        <v>ignore</v>
      </c>
      <c r="C438" s="1" t="str">
        <f ca="1">IF(OR(onchangeTags!C438="white",onchangeTags!C438="yellow",onchangeTags!C438="grey"),IF('Currently Exported 2'!C438=1, "have", "missing"),IF('Currently Exported 2'!C438=1, "extra", "ignore"))</f>
        <v>ignore</v>
      </c>
      <c r="D438" s="1" t="str">
        <f ca="1">IF(OR(onchangeTags!D438="white",onchangeTags!D438="yellow",onchangeTags!D438="grey"),IF('Currently Exported 2'!D438=1, "have", "missing"),IF('Currently Exported 2'!D438=1, "extra", "ignore"))</f>
        <v>ignore</v>
      </c>
      <c r="E438" s="1" t="str">
        <f ca="1">IF(OR(onchangeTags!E438="white",onchangeTags!E438="yellow",onchangeTags!E438="grey"),IF('Currently Exported 2'!E438=1, "have", "missing"),IF('Currently Exported 2'!E438=1, "extra", "ignore"))</f>
        <v>ignore</v>
      </c>
      <c r="F438" s="1" t="str">
        <f ca="1">IF(OR(onchangeTags!F438="white",onchangeTags!F438="yellow",onchangeTags!F438="grey"),IF('Currently Exported 2'!F438=1, "have", "missing"),IF('Currently Exported 2'!F438=1, "extra", "ignore"))</f>
        <v>ignore</v>
      </c>
      <c r="G438" s="1" t="str">
        <f ca="1">IF(OR(onchangeTags!G438="white",onchangeTags!G438="yellow",onchangeTags!G438="grey"),IF('Currently Exported 2'!G438=1, "have", "missing"),IF('Currently Exported 2'!G438=1, "extra", "ignore"))</f>
        <v>ignore</v>
      </c>
      <c r="H438" s="1" t="str">
        <f ca="1">IF(OR(onchangeTags!H438="white",onchangeTags!H438="yellow",onchangeTags!H438="grey"),IF('Currently Exported 2'!H438=1, "have", "missing"),IF('Currently Exported 2'!H438=1, "extra", "ignore"))</f>
        <v>ignore</v>
      </c>
      <c r="I438" s="1" t="str">
        <f ca="1">IF(OR(onchangeTags!I438="white",onchangeTags!I438="yellow",onchangeTags!I438="grey"),IF('Currently Exported 2'!I438=1, "have", "missing"),IF('Currently Exported 2'!I438=1, "extra", "ignore"))</f>
        <v>ignore</v>
      </c>
      <c r="J438" s="1" t="str">
        <f ca="1">IF(OR(onchangeTags!J438="white",onchangeTags!J438="yellow",onchangeTags!J438="grey"),IF('Currently Exported 2'!J438=1, "have", "missing"),IF('Currently Exported 2'!J438=1, "extra", "ignore"))</f>
        <v>ignore</v>
      </c>
      <c r="K438" s="1" t="str">
        <f ca="1">IF(OR(onchangeTags!K438="white",onchangeTags!K438="yellow",onchangeTags!K438="grey"),IF('Currently Exported 2'!K438=1, "have", "missing"),IF('Currently Exported 2'!K438=1, "extra", "ignore"))</f>
        <v>ignore</v>
      </c>
      <c r="L438" s="1" t="str">
        <f ca="1">IF(OR(onchangeTags!L438="white",onchangeTags!L438="yellow",onchangeTags!L438="grey"),IF('Currently Exported 2'!L438=1, "have", "missing"),IF('Currently Exported 2'!L438=1, "extra", "ignore"))</f>
        <v>ignore</v>
      </c>
      <c r="M438" s="1" t="str">
        <f ca="1">IF(OR(onchangeTags!M438="white",onchangeTags!M438="yellow",onchangeTags!M438="grey"),IF('Currently Exported 2'!M438=1, "have", "missing"),IF('Currently Exported 2'!M438=1, "extra", "ignore"))</f>
        <v>ignore</v>
      </c>
      <c r="N438" s="1" t="str">
        <f ca="1">IF(OR(onchangeTags!N438="white",onchangeTags!N438="yellow",onchangeTags!N438="grey"),IF('Currently Exported 2'!N438=1, "have", "missing"),IF('Currently Exported 2'!N438=1, "extra", "ignore"))</f>
        <v>ignore</v>
      </c>
      <c r="O438" s="1" t="str">
        <f ca="1">IF(OR(onchangeTags!O438="white",onchangeTags!O438="yellow",onchangeTags!O438="grey"),IF('Currently Exported 2'!O438=1, "have", "missing"),IF('Currently Exported 2'!O438=1, "extra", "ignore"))</f>
        <v>ignore</v>
      </c>
      <c r="P438" s="1" t="str">
        <f ca="1">IF(OR(onchangeTags!P438="white",onchangeTags!P438="yellow",onchangeTags!P438="grey"),IF('Currently Exported 2'!P438=1, "have", "missing"),IF('Currently Exported 2'!P438=1, "extra", "ignore"))</f>
        <v>ignore</v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IF(OR(onchangeTags!B439="white",onchangeTags!B439="yellow",onchangeTags!B439="grey"),IF('Currently Exported 2'!B439=1, "have", "missing"),IF('Currently Exported 2'!B439=1, "extra", "ignore"))</f>
        <v>ignore</v>
      </c>
      <c r="C439" s="1" t="str">
        <f ca="1">IF(OR(onchangeTags!C439="white",onchangeTags!C439="yellow",onchangeTags!C439="grey"),IF('Currently Exported 2'!C439=1, "have", "missing"),IF('Currently Exported 2'!C439=1, "extra", "ignore"))</f>
        <v>ignore</v>
      </c>
      <c r="D439" s="1" t="str">
        <f ca="1">IF(OR(onchangeTags!D439="white",onchangeTags!D439="yellow",onchangeTags!D439="grey"),IF('Currently Exported 2'!D439=1, "have", "missing"),IF('Currently Exported 2'!D439=1, "extra", "ignore"))</f>
        <v>ignore</v>
      </c>
      <c r="E439" s="1" t="str">
        <f ca="1">IF(OR(onchangeTags!E439="white",onchangeTags!E439="yellow",onchangeTags!E439="grey"),IF('Currently Exported 2'!E439=1, "have", "missing"),IF('Currently Exported 2'!E439=1, "extra", "ignore"))</f>
        <v>ignore</v>
      </c>
      <c r="F439" s="1" t="str">
        <f ca="1">IF(OR(onchangeTags!F439="white",onchangeTags!F439="yellow",onchangeTags!F439="grey"),IF('Currently Exported 2'!F439=1, "have", "missing"),IF('Currently Exported 2'!F439=1, "extra", "ignore"))</f>
        <v>ignore</v>
      </c>
      <c r="G439" s="1" t="str">
        <f ca="1">IF(OR(onchangeTags!G439="white",onchangeTags!G439="yellow",onchangeTags!G439="grey"),IF('Currently Exported 2'!G439=1, "have", "missing"),IF('Currently Exported 2'!G439=1, "extra", "ignore"))</f>
        <v>ignore</v>
      </c>
      <c r="H439" s="1" t="str">
        <f ca="1">IF(OR(onchangeTags!H439="white",onchangeTags!H439="yellow",onchangeTags!H439="grey"),IF('Currently Exported 2'!H439=1, "have", "missing"),IF('Currently Exported 2'!H439=1, "extra", "ignore"))</f>
        <v>ignore</v>
      </c>
      <c r="I439" s="1" t="str">
        <f ca="1">IF(OR(onchangeTags!I439="white",onchangeTags!I439="yellow",onchangeTags!I439="grey"),IF('Currently Exported 2'!I439=1, "have", "missing"),IF('Currently Exported 2'!I439=1, "extra", "ignore"))</f>
        <v>ignore</v>
      </c>
      <c r="J439" s="1" t="str">
        <f ca="1">IF(OR(onchangeTags!J439="white",onchangeTags!J439="yellow",onchangeTags!J439="grey"),IF('Currently Exported 2'!J439=1, "have", "missing"),IF('Currently Exported 2'!J439=1, "extra", "ignore"))</f>
        <v>ignore</v>
      </c>
      <c r="K439" s="1" t="str">
        <f ca="1">IF(OR(onchangeTags!K439="white",onchangeTags!K439="yellow",onchangeTags!K439="grey"),IF('Currently Exported 2'!K439=1, "have", "missing"),IF('Currently Exported 2'!K439=1, "extra", "ignore"))</f>
        <v>ignore</v>
      </c>
      <c r="L439" s="1" t="str">
        <f ca="1">IF(OR(onchangeTags!L439="white",onchangeTags!L439="yellow",onchangeTags!L439="grey"),IF('Currently Exported 2'!L439=1, "have", "missing"),IF('Currently Exported 2'!L439=1, "extra", "ignore"))</f>
        <v>ignore</v>
      </c>
      <c r="M439" s="1" t="str">
        <f ca="1">IF(OR(onchangeTags!M439="white",onchangeTags!M439="yellow",onchangeTags!M439="grey"),IF('Currently Exported 2'!M439=1, "have", "missing"),IF('Currently Exported 2'!M439=1, "extra", "ignore"))</f>
        <v>ignore</v>
      </c>
      <c r="N439" s="1" t="str">
        <f ca="1">IF(OR(onchangeTags!N439="white",onchangeTags!N439="yellow",onchangeTags!N439="grey"),IF('Currently Exported 2'!N439=1, "have", "missing"),IF('Currently Exported 2'!N439=1, "extra", "ignore"))</f>
        <v>ignore</v>
      </c>
      <c r="O439" s="1" t="str">
        <f ca="1">IF(OR(onchangeTags!O439="white",onchangeTags!O439="yellow",onchangeTags!O439="grey"),IF('Currently Exported 2'!O439=1, "have", "missing"),IF('Currently Exported 2'!O439=1, "extra", "ignore"))</f>
        <v>ignore</v>
      </c>
      <c r="P439" s="1" t="str">
        <f ca="1">IF(OR(onchangeTags!P439="white",onchangeTags!P439="yellow",onchangeTags!P439="grey"),IF('Currently Exported 2'!P439=1, "have", "missing"),IF('Currently Exported 2'!P439=1, "extra", "ignore"))</f>
        <v>ignore</v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IF(OR(onchangeTags!B440="white",onchangeTags!B440="yellow",onchangeTags!B440="grey"),IF('Currently Exported 2'!B440=1, "have", "missing"),IF('Currently Exported 2'!B440=1, "extra", "ignore"))</f>
        <v>ignore</v>
      </c>
      <c r="C440" s="1" t="str">
        <f ca="1">IF(OR(onchangeTags!C440="white",onchangeTags!C440="yellow",onchangeTags!C440="grey"),IF('Currently Exported 2'!C440=1, "have", "missing"),IF('Currently Exported 2'!C440=1, "extra", "ignore"))</f>
        <v>ignore</v>
      </c>
      <c r="D440" s="1" t="str">
        <f ca="1">IF(OR(onchangeTags!D440="white",onchangeTags!D440="yellow",onchangeTags!D440="grey"),IF('Currently Exported 2'!D440=1, "have", "missing"),IF('Currently Exported 2'!D440=1, "extra", "ignore"))</f>
        <v>extra</v>
      </c>
      <c r="E440" s="1" t="str">
        <f ca="1">IF(OR(onchangeTags!E440="white",onchangeTags!E440="yellow",onchangeTags!E440="grey"),IF('Currently Exported 2'!E440=1, "have", "missing"),IF('Currently Exported 2'!E440=1, "extra", "ignore"))</f>
        <v>extra</v>
      </c>
      <c r="F440" s="1" t="str">
        <f ca="1">IF(OR(onchangeTags!F440="white",onchangeTags!F440="yellow",onchangeTags!F440="grey"),IF('Currently Exported 2'!F440=1, "have", "missing"),IF('Currently Exported 2'!F440=1, "extra", "ignore"))</f>
        <v>extra</v>
      </c>
      <c r="G440" s="1" t="str">
        <f ca="1">IF(OR(onchangeTags!G440="white",onchangeTags!G440="yellow",onchangeTags!G440="grey"),IF('Currently Exported 2'!G440=1, "have", "missing"),IF('Currently Exported 2'!G440=1, "extra", "ignore"))</f>
        <v>extra</v>
      </c>
      <c r="H440" s="1" t="str">
        <f ca="1">IF(OR(onchangeTags!H440="white",onchangeTags!H440="yellow",onchangeTags!H440="grey"),IF('Currently Exported 2'!H440=1, "have", "missing"),IF('Currently Exported 2'!H440=1, "extra", "ignore"))</f>
        <v>extra</v>
      </c>
      <c r="I440" s="1" t="str">
        <f ca="1">IF(OR(onchangeTags!I440="white",onchangeTags!I440="yellow",onchangeTags!I440="grey"),IF('Currently Exported 2'!I440=1, "have", "missing"),IF('Currently Exported 2'!I440=1, "extra", "ignore"))</f>
        <v>extra</v>
      </c>
      <c r="J440" s="1" t="str">
        <f ca="1">IF(OR(onchangeTags!J440="white",onchangeTags!J440="yellow",onchangeTags!J440="grey"),IF('Currently Exported 2'!J440=1, "have", "missing"),IF('Currently Exported 2'!J440=1, "extra", "ignore"))</f>
        <v>extra</v>
      </c>
      <c r="K440" s="1" t="str">
        <f ca="1">IF(OR(onchangeTags!K440="white",onchangeTags!K440="yellow",onchangeTags!K440="grey"),IF('Currently Exported 2'!K440=1, "have", "missing"),IF('Currently Exported 2'!K440=1, "extra", "ignore"))</f>
        <v>extra</v>
      </c>
      <c r="L440" s="1" t="str">
        <f ca="1">IF(OR(onchangeTags!L440="white",onchangeTags!L440="yellow",onchangeTags!L440="grey"),IF('Currently Exported 2'!L440=1, "have", "missing"),IF('Currently Exported 2'!L440=1, "extra", "ignore"))</f>
        <v>extra</v>
      </c>
      <c r="M440" s="1" t="str">
        <f ca="1">IF(OR(onchangeTags!M440="white",onchangeTags!M440="yellow",onchangeTags!M440="grey"),IF('Currently Exported 2'!M440=1, "have", "missing"),IF('Currently Exported 2'!M440=1, "extra", "ignore"))</f>
        <v>extra</v>
      </c>
      <c r="N440" s="1" t="str">
        <f ca="1">IF(OR(onchangeTags!N440="white",onchangeTags!N440="yellow",onchangeTags!N440="grey"),IF('Currently Exported 2'!N440=1, "have", "missing"),IF('Currently Exported 2'!N440=1, "extra", "ignore"))</f>
        <v>extra</v>
      </c>
      <c r="O440" s="1" t="str">
        <f ca="1">IF(OR(onchangeTags!O440="white",onchangeTags!O440="yellow",onchangeTags!O440="grey"),IF('Currently Exported 2'!O440=1, "have", "missing"),IF('Currently Exported 2'!O440=1, "extra", "ignore"))</f>
        <v>extra</v>
      </c>
      <c r="P440" s="1" t="str">
        <f ca="1">IF(OR(onchangeTags!P440="white",onchangeTags!P440="yellow",onchangeTags!P440="grey"),IF('Currently Exported 2'!P440=1, "have", "missing"),IF('Currently Exported 2'!P440=1, "extra", "ignore"))</f>
        <v>ignore</v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IF(OR(onchangeTags!B441="white",onchangeTags!B441="yellow",onchangeTags!B441="grey"),IF('Currently Exported 2'!B441=1, "have", "missing"),IF('Currently Exported 2'!B441=1, "extra", "ignore"))</f>
        <v>ignore</v>
      </c>
      <c r="C441" s="1" t="str">
        <f ca="1">IF(OR(onchangeTags!C441="white",onchangeTags!C441="yellow",onchangeTags!C441="grey"),IF('Currently Exported 2'!C441=1, "have", "missing"),IF('Currently Exported 2'!C441=1, "extra", "ignore"))</f>
        <v>ignore</v>
      </c>
      <c r="D441" s="1" t="str">
        <f ca="1">IF(OR(onchangeTags!D441="white",onchangeTags!D441="yellow",onchangeTags!D441="grey"),IF('Currently Exported 2'!D441=1, "have", "missing"),IF('Currently Exported 2'!D441=1, "extra", "ignore"))</f>
        <v>ignore</v>
      </c>
      <c r="E441" s="1" t="str">
        <f ca="1">IF(OR(onchangeTags!E441="white",onchangeTags!E441="yellow",onchangeTags!E441="grey"),IF('Currently Exported 2'!E441=1, "have", "missing"),IF('Currently Exported 2'!E441=1, "extra", "ignore"))</f>
        <v>ignore</v>
      </c>
      <c r="F441" s="1" t="str">
        <f ca="1">IF(OR(onchangeTags!F441="white",onchangeTags!F441="yellow",onchangeTags!F441="grey"),IF('Currently Exported 2'!F441=1, "have", "missing"),IF('Currently Exported 2'!F441=1, "extra", "ignore"))</f>
        <v>ignore</v>
      </c>
      <c r="G441" s="1" t="str">
        <f ca="1">IF(OR(onchangeTags!G441="white",onchangeTags!G441="yellow",onchangeTags!G441="grey"),IF('Currently Exported 2'!G441=1, "have", "missing"),IF('Currently Exported 2'!G441=1, "extra", "ignore"))</f>
        <v>ignore</v>
      </c>
      <c r="H441" s="1" t="str">
        <f ca="1">IF(OR(onchangeTags!H441="white",onchangeTags!H441="yellow",onchangeTags!H441="grey"),IF('Currently Exported 2'!H441=1, "have", "missing"),IF('Currently Exported 2'!H441=1, "extra", "ignore"))</f>
        <v>ignore</v>
      </c>
      <c r="I441" s="1" t="str">
        <f ca="1">IF(OR(onchangeTags!I441="white",onchangeTags!I441="yellow",onchangeTags!I441="grey"),IF('Currently Exported 2'!I441=1, "have", "missing"),IF('Currently Exported 2'!I441=1, "extra", "ignore"))</f>
        <v>ignore</v>
      </c>
      <c r="J441" s="1" t="str">
        <f ca="1">IF(OR(onchangeTags!J441="white",onchangeTags!J441="yellow",onchangeTags!J441="grey"),IF('Currently Exported 2'!J441=1, "have", "missing"),IF('Currently Exported 2'!J441=1, "extra", "ignore"))</f>
        <v>ignore</v>
      </c>
      <c r="K441" s="1" t="str">
        <f ca="1">IF(OR(onchangeTags!K441="white",onchangeTags!K441="yellow",onchangeTags!K441="grey"),IF('Currently Exported 2'!K441=1, "have", "missing"),IF('Currently Exported 2'!K441=1, "extra", "ignore"))</f>
        <v>ignore</v>
      </c>
      <c r="L441" s="1" t="str">
        <f ca="1">IF(OR(onchangeTags!L441="white",onchangeTags!L441="yellow",onchangeTags!L441="grey"),IF('Currently Exported 2'!L441=1, "have", "missing"),IF('Currently Exported 2'!L441=1, "extra", "ignore"))</f>
        <v>ignore</v>
      </c>
      <c r="M441" s="1" t="str">
        <f ca="1">IF(OR(onchangeTags!M441="white",onchangeTags!M441="yellow",onchangeTags!M441="grey"),IF('Currently Exported 2'!M441=1, "have", "missing"),IF('Currently Exported 2'!M441=1, "extra", "ignore"))</f>
        <v>ignore</v>
      </c>
      <c r="N441" s="1" t="str">
        <f ca="1">IF(OR(onchangeTags!N441="white",onchangeTags!N441="yellow",onchangeTags!N441="grey"),IF('Currently Exported 2'!N441=1, "have", "missing"),IF('Currently Exported 2'!N441=1, "extra", "ignore"))</f>
        <v>ignore</v>
      </c>
      <c r="O441" s="1" t="str">
        <f ca="1">IF(OR(onchangeTags!O441="white",onchangeTags!O441="yellow",onchangeTags!O441="grey"),IF('Currently Exported 2'!O441=1, "have", "missing"),IF('Currently Exported 2'!O441=1, "extra", "ignore"))</f>
        <v>ignore</v>
      </c>
      <c r="P441" s="1" t="str">
        <f ca="1">IF(OR(onchangeTags!P441="white",onchangeTags!P441="yellow",onchangeTags!P441="grey"),IF('Currently Exported 2'!P441=1, "have", "missing"),IF('Currently Exported 2'!P441=1, "extra", "ignore"))</f>
        <v>ignore</v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IF(OR(onchangeTags!B442="white",onchangeTags!B442="yellow",onchangeTags!B442="grey"),IF('Currently Exported 2'!B442=1, "have", "missing"),IF('Currently Exported 2'!B442=1, "extra", "ignore"))</f>
        <v>ignore</v>
      </c>
      <c r="C442" s="1" t="str">
        <f ca="1">IF(OR(onchangeTags!C442="white",onchangeTags!C442="yellow",onchangeTags!C442="grey"),IF('Currently Exported 2'!C442=1, "have", "missing"),IF('Currently Exported 2'!C442=1, "extra", "ignore"))</f>
        <v>ignore</v>
      </c>
      <c r="D442" s="1" t="str">
        <f ca="1">IF(OR(onchangeTags!D442="white",onchangeTags!D442="yellow",onchangeTags!D442="grey"),IF('Currently Exported 2'!D442=1, "have", "missing"),IF('Currently Exported 2'!D442=1, "extra", "ignore"))</f>
        <v>ignore</v>
      </c>
      <c r="E442" s="1" t="str">
        <f ca="1">IF(OR(onchangeTags!E442="white",onchangeTags!E442="yellow",onchangeTags!E442="grey"),IF('Currently Exported 2'!E442=1, "have", "missing"),IF('Currently Exported 2'!E442=1, "extra", "ignore"))</f>
        <v>ignore</v>
      </c>
      <c r="F442" s="1" t="str">
        <f ca="1">IF(OR(onchangeTags!F442="white",onchangeTags!F442="yellow",onchangeTags!F442="grey"),IF('Currently Exported 2'!F442=1, "have", "missing"),IF('Currently Exported 2'!F442=1, "extra", "ignore"))</f>
        <v>ignore</v>
      </c>
      <c r="G442" s="1" t="str">
        <f ca="1">IF(OR(onchangeTags!G442="white",onchangeTags!G442="yellow",onchangeTags!G442="grey"),IF('Currently Exported 2'!G442=1, "have", "missing"),IF('Currently Exported 2'!G442=1, "extra", "ignore"))</f>
        <v>ignore</v>
      </c>
      <c r="H442" s="1" t="str">
        <f ca="1">IF(OR(onchangeTags!H442="white",onchangeTags!H442="yellow",onchangeTags!H442="grey"),IF('Currently Exported 2'!H442=1, "have", "missing"),IF('Currently Exported 2'!H442=1, "extra", "ignore"))</f>
        <v>ignore</v>
      </c>
      <c r="I442" s="1" t="str">
        <f ca="1">IF(OR(onchangeTags!I442="white",onchangeTags!I442="yellow",onchangeTags!I442="grey"),IF('Currently Exported 2'!I442=1, "have", "missing"),IF('Currently Exported 2'!I442=1, "extra", "ignore"))</f>
        <v>ignore</v>
      </c>
      <c r="J442" s="1" t="str">
        <f ca="1">IF(OR(onchangeTags!J442="white",onchangeTags!J442="yellow",onchangeTags!J442="grey"),IF('Currently Exported 2'!J442=1, "have", "missing"),IF('Currently Exported 2'!J442=1, "extra", "ignore"))</f>
        <v>ignore</v>
      </c>
      <c r="K442" s="1" t="str">
        <f ca="1">IF(OR(onchangeTags!K442="white",onchangeTags!K442="yellow",onchangeTags!K442="grey"),IF('Currently Exported 2'!K442=1, "have", "missing"),IF('Currently Exported 2'!K442=1, "extra", "ignore"))</f>
        <v>ignore</v>
      </c>
      <c r="L442" s="1" t="str">
        <f ca="1">IF(OR(onchangeTags!L442="white",onchangeTags!L442="yellow",onchangeTags!L442="grey"),IF('Currently Exported 2'!L442=1, "have", "missing"),IF('Currently Exported 2'!L442=1, "extra", "ignore"))</f>
        <v>ignore</v>
      </c>
      <c r="M442" s="1" t="str">
        <f ca="1">IF(OR(onchangeTags!M442="white",onchangeTags!M442="yellow",onchangeTags!M442="grey"),IF('Currently Exported 2'!M442=1, "have", "missing"),IF('Currently Exported 2'!M442=1, "extra", "ignore"))</f>
        <v>ignore</v>
      </c>
      <c r="N442" s="1" t="str">
        <f ca="1">IF(OR(onchangeTags!N442="white",onchangeTags!N442="yellow",onchangeTags!N442="grey"),IF('Currently Exported 2'!N442=1, "have", "missing"),IF('Currently Exported 2'!N442=1, "extra", "ignore"))</f>
        <v>ignore</v>
      </c>
      <c r="O442" s="1" t="str">
        <f ca="1">IF(OR(onchangeTags!O442="white",onchangeTags!O442="yellow",onchangeTags!O442="grey"),IF('Currently Exported 2'!O442=1, "have", "missing"),IF('Currently Exported 2'!O442=1, "extra", "ignore"))</f>
        <v>ignore</v>
      </c>
      <c r="P442" s="1" t="str">
        <f ca="1">IF(OR(onchangeTags!P442="white",onchangeTags!P442="yellow",onchangeTags!P442="grey"),IF('Currently Exported 2'!P442=1, "have", "missing"),IF('Currently Exported 2'!P442=1, "extra", "ignore"))</f>
        <v>ignore</v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IF(OR(onchangeTags!B443="white",onchangeTags!B443="yellow",onchangeTags!B443="grey"),IF('Currently Exported 2'!B443=1, "have", "missing"),IF('Currently Exported 2'!B443=1, "extra", "ignore"))</f>
        <v>ignore</v>
      </c>
      <c r="C443" s="1" t="str">
        <f ca="1">IF(OR(onchangeTags!C443="white",onchangeTags!C443="yellow",onchangeTags!C443="grey"),IF('Currently Exported 2'!C443=1, "have", "missing"),IF('Currently Exported 2'!C443=1, "extra", "ignore"))</f>
        <v>ignore</v>
      </c>
      <c r="D443" s="1" t="str">
        <f ca="1">IF(OR(onchangeTags!D443="white",onchangeTags!D443="yellow",onchangeTags!D443="grey"),IF('Currently Exported 2'!D443=1, "have", "missing"),IF('Currently Exported 2'!D443=1, "extra", "ignore"))</f>
        <v>ignore</v>
      </c>
      <c r="E443" s="1" t="str">
        <f ca="1">IF(OR(onchangeTags!E443="white",onchangeTags!E443="yellow",onchangeTags!E443="grey"),IF('Currently Exported 2'!E443=1, "have", "missing"),IF('Currently Exported 2'!E443=1, "extra", "ignore"))</f>
        <v>ignore</v>
      </c>
      <c r="F443" s="1" t="str">
        <f ca="1">IF(OR(onchangeTags!F443="white",onchangeTags!F443="yellow",onchangeTags!F443="grey"),IF('Currently Exported 2'!F443=1, "have", "missing"),IF('Currently Exported 2'!F443=1, "extra", "ignore"))</f>
        <v>ignore</v>
      </c>
      <c r="G443" s="1" t="str">
        <f ca="1">IF(OR(onchangeTags!G443="white",onchangeTags!G443="yellow",onchangeTags!G443="grey"),IF('Currently Exported 2'!G443=1, "have", "missing"),IF('Currently Exported 2'!G443=1, "extra", "ignore"))</f>
        <v>ignore</v>
      </c>
      <c r="H443" s="1" t="str">
        <f ca="1">IF(OR(onchangeTags!H443="white",onchangeTags!H443="yellow",onchangeTags!H443="grey"),IF('Currently Exported 2'!H443=1, "have", "missing"),IF('Currently Exported 2'!H443=1, "extra", "ignore"))</f>
        <v>ignore</v>
      </c>
      <c r="I443" s="1" t="str">
        <f ca="1">IF(OR(onchangeTags!I443="white",onchangeTags!I443="yellow",onchangeTags!I443="grey"),IF('Currently Exported 2'!I443=1, "have", "missing"),IF('Currently Exported 2'!I443=1, "extra", "ignore"))</f>
        <v>ignore</v>
      </c>
      <c r="J443" s="1" t="str">
        <f ca="1">IF(OR(onchangeTags!J443="white",onchangeTags!J443="yellow",onchangeTags!J443="grey"),IF('Currently Exported 2'!J443=1, "have", "missing"),IF('Currently Exported 2'!J443=1, "extra", "ignore"))</f>
        <v>ignore</v>
      </c>
      <c r="K443" s="1" t="str">
        <f ca="1">IF(OR(onchangeTags!K443="white",onchangeTags!K443="yellow",onchangeTags!K443="grey"),IF('Currently Exported 2'!K443=1, "have", "missing"),IF('Currently Exported 2'!K443=1, "extra", "ignore"))</f>
        <v>ignore</v>
      </c>
      <c r="L443" s="1" t="str">
        <f ca="1">IF(OR(onchangeTags!L443="white",onchangeTags!L443="yellow",onchangeTags!L443="grey"),IF('Currently Exported 2'!L443=1, "have", "missing"),IF('Currently Exported 2'!L443=1, "extra", "ignore"))</f>
        <v>ignore</v>
      </c>
      <c r="M443" s="1" t="str">
        <f ca="1">IF(OR(onchangeTags!M443="white",onchangeTags!M443="yellow",onchangeTags!M443="grey"),IF('Currently Exported 2'!M443=1, "have", "missing"),IF('Currently Exported 2'!M443=1, "extra", "ignore"))</f>
        <v>ignore</v>
      </c>
      <c r="N443" s="1" t="str">
        <f ca="1">IF(OR(onchangeTags!N443="white",onchangeTags!N443="yellow",onchangeTags!N443="grey"),IF('Currently Exported 2'!N443=1, "have", "missing"),IF('Currently Exported 2'!N443=1, "extra", "ignore"))</f>
        <v>ignore</v>
      </c>
      <c r="O443" s="1" t="str">
        <f ca="1">IF(OR(onchangeTags!O443="white",onchangeTags!O443="yellow",onchangeTags!O443="grey"),IF('Currently Exported 2'!O443=1, "have", "missing"),IF('Currently Exported 2'!O443=1, "extra", "ignore"))</f>
        <v>ignore</v>
      </c>
      <c r="P443" s="1" t="str">
        <f ca="1">IF(OR(onchangeTags!P443="white",onchangeTags!P443="yellow",onchangeTags!P443="grey"),IF('Currently Exported 2'!P443=1, "have", "missing"),IF('Currently Exported 2'!P443=1, "extra", "ignore"))</f>
        <v>ignore</v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IF(OR(onchangeTags!B444="white",onchangeTags!B444="yellow",onchangeTags!B444="grey"),IF('Currently Exported 2'!B444=1, "have", "missing"),IF('Currently Exported 2'!B444=1, "extra", "ignore"))</f>
        <v>ignore</v>
      </c>
      <c r="C444" s="1" t="str">
        <f ca="1">IF(OR(onchangeTags!C444="white",onchangeTags!C444="yellow",onchangeTags!C444="grey"),IF('Currently Exported 2'!C444=1, "have", "missing"),IF('Currently Exported 2'!C444=1, "extra", "ignore"))</f>
        <v>ignore</v>
      </c>
      <c r="D444" s="1" t="str">
        <f ca="1">IF(OR(onchangeTags!D444="white",onchangeTags!D444="yellow",onchangeTags!D444="grey"),IF('Currently Exported 2'!D444=1, "have", "missing"),IF('Currently Exported 2'!D444=1, "extra", "ignore"))</f>
        <v>ignore</v>
      </c>
      <c r="E444" s="1" t="str">
        <f ca="1">IF(OR(onchangeTags!E444="white",onchangeTags!E444="yellow",onchangeTags!E444="grey"),IF('Currently Exported 2'!E444=1, "have", "missing"),IF('Currently Exported 2'!E444=1, "extra", "ignore"))</f>
        <v>ignore</v>
      </c>
      <c r="F444" s="1" t="str">
        <f ca="1">IF(OR(onchangeTags!F444="white",onchangeTags!F444="yellow",onchangeTags!F444="grey"),IF('Currently Exported 2'!F444=1, "have", "missing"),IF('Currently Exported 2'!F444=1, "extra", "ignore"))</f>
        <v>ignore</v>
      </c>
      <c r="G444" s="1" t="str">
        <f ca="1">IF(OR(onchangeTags!G444="white",onchangeTags!G444="yellow",onchangeTags!G444="grey"),IF('Currently Exported 2'!G444=1, "have", "missing"),IF('Currently Exported 2'!G444=1, "extra", "ignore"))</f>
        <v>ignore</v>
      </c>
      <c r="H444" s="1" t="str">
        <f ca="1">IF(OR(onchangeTags!H444="white",onchangeTags!H444="yellow",onchangeTags!H444="grey"),IF('Currently Exported 2'!H444=1, "have", "missing"),IF('Currently Exported 2'!H444=1, "extra", "ignore"))</f>
        <v>ignore</v>
      </c>
      <c r="I444" s="1" t="str">
        <f ca="1">IF(OR(onchangeTags!I444="white",onchangeTags!I444="yellow",onchangeTags!I444="grey"),IF('Currently Exported 2'!I444=1, "have", "missing"),IF('Currently Exported 2'!I444=1, "extra", "ignore"))</f>
        <v>ignore</v>
      </c>
      <c r="J444" s="1" t="str">
        <f ca="1">IF(OR(onchangeTags!J444="white",onchangeTags!J444="yellow",onchangeTags!J444="grey"),IF('Currently Exported 2'!J444=1, "have", "missing"),IF('Currently Exported 2'!J444=1, "extra", "ignore"))</f>
        <v>ignore</v>
      </c>
      <c r="K444" s="1" t="str">
        <f ca="1">IF(OR(onchangeTags!K444="white",onchangeTags!K444="yellow",onchangeTags!K444="grey"),IF('Currently Exported 2'!K444=1, "have", "missing"),IF('Currently Exported 2'!K444=1, "extra", "ignore"))</f>
        <v>ignore</v>
      </c>
      <c r="L444" s="1" t="str">
        <f ca="1">IF(OR(onchangeTags!L444="white",onchangeTags!L444="yellow",onchangeTags!L444="grey"),IF('Currently Exported 2'!L444=1, "have", "missing"),IF('Currently Exported 2'!L444=1, "extra", "ignore"))</f>
        <v>ignore</v>
      </c>
      <c r="M444" s="1" t="str">
        <f ca="1">IF(OR(onchangeTags!M444="white",onchangeTags!M444="yellow",onchangeTags!M444="grey"),IF('Currently Exported 2'!M444=1, "have", "missing"),IF('Currently Exported 2'!M444=1, "extra", "ignore"))</f>
        <v>ignore</v>
      </c>
      <c r="N444" s="1" t="str">
        <f ca="1">IF(OR(onchangeTags!N444="white",onchangeTags!N444="yellow",onchangeTags!N444="grey"),IF('Currently Exported 2'!N444=1, "have", "missing"),IF('Currently Exported 2'!N444=1, "extra", "ignore"))</f>
        <v>ignore</v>
      </c>
      <c r="O444" s="1" t="str">
        <f ca="1">IF(OR(onchangeTags!O444="white",onchangeTags!O444="yellow",onchangeTags!O444="grey"),IF('Currently Exported 2'!O444=1, "have", "missing"),IF('Currently Exported 2'!O444=1, "extra", "ignore"))</f>
        <v>ignore</v>
      </c>
      <c r="P444" s="1" t="str">
        <f ca="1">IF(OR(onchangeTags!P444="white",onchangeTags!P444="yellow",onchangeTags!P444="grey"),IF('Currently Exported 2'!P444=1, "have", "missing"),IF('Currently Exported 2'!P444=1, "extra", "ignore"))</f>
        <v>ignore</v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IF(OR(onchangeTags!B445="white",onchangeTags!B445="yellow",onchangeTags!B445="grey"),IF('Currently Exported 2'!B445=1, "have", "missing"),IF('Currently Exported 2'!B445=1, "extra", "ignore"))</f>
        <v>ignore</v>
      </c>
      <c r="C445" s="1" t="str">
        <f ca="1">IF(OR(onchangeTags!C445="white",onchangeTags!C445="yellow",onchangeTags!C445="grey"),IF('Currently Exported 2'!C445=1, "have", "missing"),IF('Currently Exported 2'!C445=1, "extra", "ignore"))</f>
        <v>ignore</v>
      </c>
      <c r="D445" s="1" t="str">
        <f ca="1">IF(OR(onchangeTags!D445="white",onchangeTags!D445="yellow",onchangeTags!D445="grey"),IF('Currently Exported 2'!D445=1, "have", "missing"),IF('Currently Exported 2'!D445=1, "extra", "ignore"))</f>
        <v>extra</v>
      </c>
      <c r="E445" s="1" t="str">
        <f ca="1">IF(OR(onchangeTags!E445="white",onchangeTags!E445="yellow",onchangeTags!E445="grey"),IF('Currently Exported 2'!E445=1, "have", "missing"),IF('Currently Exported 2'!E445=1, "extra", "ignore"))</f>
        <v>extra</v>
      </c>
      <c r="F445" s="1" t="str">
        <f ca="1">IF(OR(onchangeTags!F445="white",onchangeTags!F445="yellow",onchangeTags!F445="grey"),IF('Currently Exported 2'!F445=1, "have", "missing"),IF('Currently Exported 2'!F445=1, "extra", "ignore"))</f>
        <v>extra</v>
      </c>
      <c r="G445" s="1" t="str">
        <f ca="1">IF(OR(onchangeTags!G445="white",onchangeTags!G445="yellow",onchangeTags!G445="grey"),IF('Currently Exported 2'!G445=1, "have", "missing"),IF('Currently Exported 2'!G445=1, "extra", "ignore"))</f>
        <v>extra</v>
      </c>
      <c r="H445" s="1" t="str">
        <f ca="1">IF(OR(onchangeTags!H445="white",onchangeTags!H445="yellow",onchangeTags!H445="grey"),IF('Currently Exported 2'!H445=1, "have", "missing"),IF('Currently Exported 2'!H445=1, "extra", "ignore"))</f>
        <v>extra</v>
      </c>
      <c r="I445" s="1" t="str">
        <f ca="1">IF(OR(onchangeTags!I445="white",onchangeTags!I445="yellow",onchangeTags!I445="grey"),IF('Currently Exported 2'!I445=1, "have", "missing"),IF('Currently Exported 2'!I445=1, "extra", "ignore"))</f>
        <v>extra</v>
      </c>
      <c r="J445" s="1" t="str">
        <f ca="1">IF(OR(onchangeTags!J445="white",onchangeTags!J445="yellow",onchangeTags!J445="grey"),IF('Currently Exported 2'!J445=1, "have", "missing"),IF('Currently Exported 2'!J445=1, "extra", "ignore"))</f>
        <v>extra</v>
      </c>
      <c r="K445" s="1" t="str">
        <f ca="1">IF(OR(onchangeTags!K445="white",onchangeTags!K445="yellow",onchangeTags!K445="grey"),IF('Currently Exported 2'!K445=1, "have", "missing"),IF('Currently Exported 2'!K445=1, "extra", "ignore"))</f>
        <v>extra</v>
      </c>
      <c r="L445" s="1" t="str">
        <f ca="1">IF(OR(onchangeTags!L445="white",onchangeTags!L445="yellow",onchangeTags!L445="grey"),IF('Currently Exported 2'!L445=1, "have", "missing"),IF('Currently Exported 2'!L445=1, "extra", "ignore"))</f>
        <v>extra</v>
      </c>
      <c r="M445" s="1" t="str">
        <f ca="1">IF(OR(onchangeTags!M445="white",onchangeTags!M445="yellow",onchangeTags!M445="grey"),IF('Currently Exported 2'!M445=1, "have", "missing"),IF('Currently Exported 2'!M445=1, "extra", "ignore"))</f>
        <v>extra</v>
      </c>
      <c r="N445" s="1" t="str">
        <f ca="1">IF(OR(onchangeTags!N445="white",onchangeTags!N445="yellow",onchangeTags!N445="grey"),IF('Currently Exported 2'!N445=1, "have", "missing"),IF('Currently Exported 2'!N445=1, "extra", "ignore"))</f>
        <v>extra</v>
      </c>
      <c r="O445" s="1" t="str">
        <f ca="1">IF(OR(onchangeTags!O445="white",onchangeTags!O445="yellow",onchangeTags!O445="grey"),IF('Currently Exported 2'!O445=1, "have", "missing"),IF('Currently Exported 2'!O445=1, "extra", "ignore"))</f>
        <v>extra</v>
      </c>
      <c r="P445" s="1" t="str">
        <f ca="1">IF(OR(onchangeTags!P445="white",onchangeTags!P445="yellow",onchangeTags!P445="grey"),IF('Currently Exported 2'!P445=1, "have", "missing"),IF('Currently Exported 2'!P445=1, "extra", "ignore"))</f>
        <v>ignore</v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IF(OR(onchangeTags!B446="white",onchangeTags!B446="yellow",onchangeTags!B446="grey"),IF('Currently Exported 2'!B446=1, "have", "missing"),IF('Currently Exported 2'!B446=1, "extra", "ignore"))</f>
        <v>ignore</v>
      </c>
      <c r="C446" s="1" t="str">
        <f ca="1">IF(OR(onchangeTags!C446="white",onchangeTags!C446="yellow",onchangeTags!C446="grey"),IF('Currently Exported 2'!C446=1, "have", "missing"),IF('Currently Exported 2'!C446=1, "extra", "ignore"))</f>
        <v>ignore</v>
      </c>
      <c r="D446" s="1" t="str">
        <f ca="1">IF(OR(onchangeTags!D446="white",onchangeTags!D446="yellow",onchangeTags!D446="grey"),IF('Currently Exported 2'!D446=1, "have", "missing"),IF('Currently Exported 2'!D446=1, "extra", "ignore"))</f>
        <v>extra</v>
      </c>
      <c r="E446" s="1" t="str">
        <f ca="1">IF(OR(onchangeTags!E446="white",onchangeTags!E446="yellow",onchangeTags!E446="grey"),IF('Currently Exported 2'!E446=1, "have", "missing"),IF('Currently Exported 2'!E446=1, "extra", "ignore"))</f>
        <v>extra</v>
      </c>
      <c r="F446" s="1" t="str">
        <f ca="1">IF(OR(onchangeTags!F446="white",onchangeTags!F446="yellow",onchangeTags!F446="grey"),IF('Currently Exported 2'!F446=1, "have", "missing"),IF('Currently Exported 2'!F446=1, "extra", "ignore"))</f>
        <v>extra</v>
      </c>
      <c r="G446" s="1" t="str">
        <f ca="1">IF(OR(onchangeTags!G446="white",onchangeTags!G446="yellow",onchangeTags!G446="grey"),IF('Currently Exported 2'!G446=1, "have", "missing"),IF('Currently Exported 2'!G446=1, "extra", "ignore"))</f>
        <v>extra</v>
      </c>
      <c r="H446" s="1" t="str">
        <f ca="1">IF(OR(onchangeTags!H446="white",onchangeTags!H446="yellow",onchangeTags!H446="grey"),IF('Currently Exported 2'!H446=1, "have", "missing"),IF('Currently Exported 2'!H446=1, "extra", "ignore"))</f>
        <v>extra</v>
      </c>
      <c r="I446" s="1" t="str">
        <f ca="1">IF(OR(onchangeTags!I446="white",onchangeTags!I446="yellow",onchangeTags!I446="grey"),IF('Currently Exported 2'!I446=1, "have", "missing"),IF('Currently Exported 2'!I446=1, "extra", "ignore"))</f>
        <v>extra</v>
      </c>
      <c r="J446" s="1" t="str">
        <f ca="1">IF(OR(onchangeTags!J446="white",onchangeTags!J446="yellow",onchangeTags!J446="grey"),IF('Currently Exported 2'!J446=1, "have", "missing"),IF('Currently Exported 2'!J446=1, "extra", "ignore"))</f>
        <v>extra</v>
      </c>
      <c r="K446" s="1" t="str">
        <f ca="1">IF(OR(onchangeTags!K446="white",onchangeTags!K446="yellow",onchangeTags!K446="grey"),IF('Currently Exported 2'!K446=1, "have", "missing"),IF('Currently Exported 2'!K446=1, "extra", "ignore"))</f>
        <v>extra</v>
      </c>
      <c r="L446" s="1" t="str">
        <f ca="1">IF(OR(onchangeTags!L446="white",onchangeTags!L446="yellow",onchangeTags!L446="grey"),IF('Currently Exported 2'!L446=1, "have", "missing"),IF('Currently Exported 2'!L446=1, "extra", "ignore"))</f>
        <v>extra</v>
      </c>
      <c r="M446" s="1" t="str">
        <f ca="1">IF(OR(onchangeTags!M446="white",onchangeTags!M446="yellow",onchangeTags!M446="grey"),IF('Currently Exported 2'!M446=1, "have", "missing"),IF('Currently Exported 2'!M446=1, "extra", "ignore"))</f>
        <v>extra</v>
      </c>
      <c r="N446" s="1" t="str">
        <f ca="1">IF(OR(onchangeTags!N446="white",onchangeTags!N446="yellow",onchangeTags!N446="grey"),IF('Currently Exported 2'!N446=1, "have", "missing"),IF('Currently Exported 2'!N446=1, "extra", "ignore"))</f>
        <v>extra</v>
      </c>
      <c r="O446" s="1" t="str">
        <f ca="1">IF(OR(onchangeTags!O446="white",onchangeTags!O446="yellow",onchangeTags!O446="grey"),IF('Currently Exported 2'!O446=1, "have", "missing"),IF('Currently Exported 2'!O446=1, "extra", "ignore"))</f>
        <v>extra</v>
      </c>
      <c r="P446" s="1" t="str">
        <f ca="1">IF(OR(onchangeTags!P446="white",onchangeTags!P446="yellow",onchangeTags!P446="grey"),IF('Currently Exported 2'!P446=1, "have", "missing"),IF('Currently Exported 2'!P446=1, "extra", "ignore"))</f>
        <v>ignore</v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IF(OR(onchangeTags!B447="white",onchangeTags!B447="yellow",onchangeTags!B447="grey"),IF('Currently Exported 2'!B447=1, "have", "missing"),IF('Currently Exported 2'!B447=1, "extra", "ignore"))</f>
        <v>ignore</v>
      </c>
      <c r="C447" s="1" t="str">
        <f ca="1">IF(OR(onchangeTags!C447="white",onchangeTags!C447="yellow",onchangeTags!C447="grey"),IF('Currently Exported 2'!C447=1, "have", "missing"),IF('Currently Exported 2'!C447=1, "extra", "ignore"))</f>
        <v>ignore</v>
      </c>
      <c r="D447" s="1" t="str">
        <f ca="1">IF(OR(onchangeTags!D447="white",onchangeTags!D447="yellow",onchangeTags!D447="grey"),IF('Currently Exported 2'!D447=1, "have", "missing"),IF('Currently Exported 2'!D447=1, "extra", "ignore"))</f>
        <v>ignore</v>
      </c>
      <c r="E447" s="1" t="str">
        <f ca="1">IF(OR(onchangeTags!E447="white",onchangeTags!E447="yellow",onchangeTags!E447="grey"),IF('Currently Exported 2'!E447=1, "have", "missing"),IF('Currently Exported 2'!E447=1, "extra", "ignore"))</f>
        <v>ignore</v>
      </c>
      <c r="F447" s="1" t="str">
        <f ca="1">IF(OR(onchangeTags!F447="white",onchangeTags!F447="yellow",onchangeTags!F447="grey"),IF('Currently Exported 2'!F447=1, "have", "missing"),IF('Currently Exported 2'!F447=1, "extra", "ignore"))</f>
        <v>ignore</v>
      </c>
      <c r="G447" s="1" t="str">
        <f ca="1">IF(OR(onchangeTags!G447="white",onchangeTags!G447="yellow",onchangeTags!G447="grey"),IF('Currently Exported 2'!G447=1, "have", "missing"),IF('Currently Exported 2'!G447=1, "extra", "ignore"))</f>
        <v>ignore</v>
      </c>
      <c r="H447" s="1" t="str">
        <f ca="1">IF(OR(onchangeTags!H447="white",onchangeTags!H447="yellow",onchangeTags!H447="grey"),IF('Currently Exported 2'!H447=1, "have", "missing"),IF('Currently Exported 2'!H447=1, "extra", "ignore"))</f>
        <v>ignore</v>
      </c>
      <c r="I447" s="1" t="str">
        <f ca="1">IF(OR(onchangeTags!I447="white",onchangeTags!I447="yellow",onchangeTags!I447="grey"),IF('Currently Exported 2'!I447=1, "have", "missing"),IF('Currently Exported 2'!I447=1, "extra", "ignore"))</f>
        <v>ignore</v>
      </c>
      <c r="J447" s="1" t="str">
        <f ca="1">IF(OR(onchangeTags!J447="white",onchangeTags!J447="yellow",onchangeTags!J447="grey"),IF('Currently Exported 2'!J447=1, "have", "missing"),IF('Currently Exported 2'!J447=1, "extra", "ignore"))</f>
        <v>ignore</v>
      </c>
      <c r="K447" s="1" t="str">
        <f ca="1">IF(OR(onchangeTags!K447="white",onchangeTags!K447="yellow",onchangeTags!K447="grey"),IF('Currently Exported 2'!K447=1, "have", "missing"),IF('Currently Exported 2'!K447=1, "extra", "ignore"))</f>
        <v>ignore</v>
      </c>
      <c r="L447" s="1" t="str">
        <f ca="1">IF(OR(onchangeTags!L447="white",onchangeTags!L447="yellow",onchangeTags!L447="grey"),IF('Currently Exported 2'!L447=1, "have", "missing"),IF('Currently Exported 2'!L447=1, "extra", "ignore"))</f>
        <v>ignore</v>
      </c>
      <c r="M447" s="1" t="str">
        <f ca="1">IF(OR(onchangeTags!M447="white",onchangeTags!M447="yellow",onchangeTags!M447="grey"),IF('Currently Exported 2'!M447=1, "have", "missing"),IF('Currently Exported 2'!M447=1, "extra", "ignore"))</f>
        <v>ignore</v>
      </c>
      <c r="N447" s="1" t="str">
        <f ca="1">IF(OR(onchangeTags!N447="white",onchangeTags!N447="yellow",onchangeTags!N447="grey"),IF('Currently Exported 2'!N447=1, "have", "missing"),IF('Currently Exported 2'!N447=1, "extra", "ignore"))</f>
        <v>ignore</v>
      </c>
      <c r="O447" s="1" t="str">
        <f ca="1">IF(OR(onchangeTags!O447="white",onchangeTags!O447="yellow",onchangeTags!O447="grey"),IF('Currently Exported 2'!O447=1, "have", "missing"),IF('Currently Exported 2'!O447=1, "extra", "ignore"))</f>
        <v>ignore</v>
      </c>
      <c r="P447" s="1" t="str">
        <f ca="1">IF(OR(onchangeTags!P447="white",onchangeTags!P447="yellow",onchangeTags!P447="grey"),IF('Currently Exported 2'!P447=1, "have", "missing"),IF('Currently Exported 2'!P447=1, "extra", "ignore"))</f>
        <v>ignore</v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IF(OR(onchangeTags!B448="white",onchangeTags!B448="yellow",onchangeTags!B448="grey"),IF('Currently Exported 2'!B448=1, "have", "missing"),IF('Currently Exported 2'!B448=1, "extra", "ignore"))</f>
        <v>ignore</v>
      </c>
      <c r="C448" s="1" t="str">
        <f ca="1">IF(OR(onchangeTags!C448="white",onchangeTags!C448="yellow",onchangeTags!C448="grey"),IF('Currently Exported 2'!C448=1, "have", "missing"),IF('Currently Exported 2'!C448=1, "extra", "ignore"))</f>
        <v>ignore</v>
      </c>
      <c r="D448" s="1" t="str">
        <f ca="1">IF(OR(onchangeTags!D448="white",onchangeTags!D448="yellow",onchangeTags!D448="grey"),IF('Currently Exported 2'!D448=1, "have", "missing"),IF('Currently Exported 2'!D448=1, "extra", "ignore"))</f>
        <v>ignore</v>
      </c>
      <c r="E448" s="1" t="str">
        <f ca="1">IF(OR(onchangeTags!E448="white",onchangeTags!E448="yellow",onchangeTags!E448="grey"),IF('Currently Exported 2'!E448=1, "have", "missing"),IF('Currently Exported 2'!E448=1, "extra", "ignore"))</f>
        <v>ignore</v>
      </c>
      <c r="F448" s="1" t="str">
        <f ca="1">IF(OR(onchangeTags!F448="white",onchangeTags!F448="yellow",onchangeTags!F448="grey"),IF('Currently Exported 2'!F448=1, "have", "missing"),IF('Currently Exported 2'!F448=1, "extra", "ignore"))</f>
        <v>ignore</v>
      </c>
      <c r="G448" s="1" t="str">
        <f ca="1">IF(OR(onchangeTags!G448="white",onchangeTags!G448="yellow",onchangeTags!G448="grey"),IF('Currently Exported 2'!G448=1, "have", "missing"),IF('Currently Exported 2'!G448=1, "extra", "ignore"))</f>
        <v>ignore</v>
      </c>
      <c r="H448" s="1" t="str">
        <f ca="1">IF(OR(onchangeTags!H448="white",onchangeTags!H448="yellow",onchangeTags!H448="grey"),IF('Currently Exported 2'!H448=1, "have", "missing"),IF('Currently Exported 2'!H448=1, "extra", "ignore"))</f>
        <v>ignore</v>
      </c>
      <c r="I448" s="1" t="str">
        <f ca="1">IF(OR(onchangeTags!I448="white",onchangeTags!I448="yellow",onchangeTags!I448="grey"),IF('Currently Exported 2'!I448=1, "have", "missing"),IF('Currently Exported 2'!I448=1, "extra", "ignore"))</f>
        <v>ignore</v>
      </c>
      <c r="J448" s="1" t="str">
        <f ca="1">IF(OR(onchangeTags!J448="white",onchangeTags!J448="yellow",onchangeTags!J448="grey"),IF('Currently Exported 2'!J448=1, "have", "missing"),IF('Currently Exported 2'!J448=1, "extra", "ignore"))</f>
        <v>ignore</v>
      </c>
      <c r="K448" s="1" t="str">
        <f ca="1">IF(OR(onchangeTags!K448="white",onchangeTags!K448="yellow",onchangeTags!K448="grey"),IF('Currently Exported 2'!K448=1, "have", "missing"),IF('Currently Exported 2'!K448=1, "extra", "ignore"))</f>
        <v>ignore</v>
      </c>
      <c r="L448" s="1" t="str">
        <f ca="1">IF(OR(onchangeTags!L448="white",onchangeTags!L448="yellow",onchangeTags!L448="grey"),IF('Currently Exported 2'!L448=1, "have", "missing"),IF('Currently Exported 2'!L448=1, "extra", "ignore"))</f>
        <v>ignore</v>
      </c>
      <c r="M448" s="1" t="str">
        <f ca="1">IF(OR(onchangeTags!M448="white",onchangeTags!M448="yellow",onchangeTags!M448="grey"),IF('Currently Exported 2'!M448=1, "have", "missing"),IF('Currently Exported 2'!M448=1, "extra", "ignore"))</f>
        <v>ignore</v>
      </c>
      <c r="N448" s="1" t="str">
        <f ca="1">IF(OR(onchangeTags!N448="white",onchangeTags!N448="yellow",onchangeTags!N448="grey"),IF('Currently Exported 2'!N448=1, "have", "missing"),IF('Currently Exported 2'!N448=1, "extra", "ignore"))</f>
        <v>ignore</v>
      </c>
      <c r="O448" s="1" t="str">
        <f ca="1">IF(OR(onchangeTags!O448="white",onchangeTags!O448="yellow",onchangeTags!O448="grey"),IF('Currently Exported 2'!O448=1, "have", "missing"),IF('Currently Exported 2'!O448=1, "extra", "ignore"))</f>
        <v>ignore</v>
      </c>
      <c r="P448" s="1" t="str">
        <f ca="1">IF(OR(onchangeTags!P448="white",onchangeTags!P448="yellow",onchangeTags!P448="grey"),IF('Currently Exported 2'!P448=1, "have", "missing"),IF('Currently Exported 2'!P448=1, "extra", "ignore"))</f>
        <v>ignore</v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IF(OR(onchangeTags!B449="white",onchangeTags!B449="yellow",onchangeTags!B449="grey"),IF('Currently Exported 2'!B449=1, "have", "missing"),IF('Currently Exported 2'!B449=1, "extra", "ignore"))</f>
        <v>ignore</v>
      </c>
      <c r="C449" s="1" t="str">
        <f ca="1">IF(OR(onchangeTags!C449="white",onchangeTags!C449="yellow",onchangeTags!C449="grey"),IF('Currently Exported 2'!C449=1, "have", "missing"),IF('Currently Exported 2'!C449=1, "extra", "ignore"))</f>
        <v>ignore</v>
      </c>
      <c r="D449" s="1" t="str">
        <f ca="1">IF(OR(onchangeTags!D449="white",onchangeTags!D449="yellow",onchangeTags!D449="grey"),IF('Currently Exported 2'!D449=1, "have", "missing"),IF('Currently Exported 2'!D449=1, "extra", "ignore"))</f>
        <v>ignore</v>
      </c>
      <c r="E449" s="1" t="str">
        <f ca="1">IF(OR(onchangeTags!E449="white",onchangeTags!E449="yellow",onchangeTags!E449="grey"),IF('Currently Exported 2'!E449=1, "have", "missing"),IF('Currently Exported 2'!E449=1, "extra", "ignore"))</f>
        <v>ignore</v>
      </c>
      <c r="F449" s="1" t="str">
        <f ca="1">IF(OR(onchangeTags!F449="white",onchangeTags!F449="yellow",onchangeTags!F449="grey"),IF('Currently Exported 2'!F449=1, "have", "missing"),IF('Currently Exported 2'!F449=1, "extra", "ignore"))</f>
        <v>ignore</v>
      </c>
      <c r="G449" s="1" t="str">
        <f ca="1">IF(OR(onchangeTags!G449="white",onchangeTags!G449="yellow",onchangeTags!G449="grey"),IF('Currently Exported 2'!G449=1, "have", "missing"),IF('Currently Exported 2'!G449=1, "extra", "ignore"))</f>
        <v>ignore</v>
      </c>
      <c r="H449" s="1" t="str">
        <f ca="1">IF(OR(onchangeTags!H449="white",onchangeTags!H449="yellow",onchangeTags!H449="grey"),IF('Currently Exported 2'!H449=1, "have", "missing"),IF('Currently Exported 2'!H449=1, "extra", "ignore"))</f>
        <v>ignore</v>
      </c>
      <c r="I449" s="1" t="str">
        <f ca="1">IF(OR(onchangeTags!I449="white",onchangeTags!I449="yellow",onchangeTags!I449="grey"),IF('Currently Exported 2'!I449=1, "have", "missing"),IF('Currently Exported 2'!I449=1, "extra", "ignore"))</f>
        <v>ignore</v>
      </c>
      <c r="J449" s="1" t="str">
        <f ca="1">IF(OR(onchangeTags!J449="white",onchangeTags!J449="yellow",onchangeTags!J449="grey"),IF('Currently Exported 2'!J449=1, "have", "missing"),IF('Currently Exported 2'!J449=1, "extra", "ignore"))</f>
        <v>ignore</v>
      </c>
      <c r="K449" s="1" t="str">
        <f ca="1">IF(OR(onchangeTags!K449="white",onchangeTags!K449="yellow",onchangeTags!K449="grey"),IF('Currently Exported 2'!K449=1, "have", "missing"),IF('Currently Exported 2'!K449=1, "extra", "ignore"))</f>
        <v>ignore</v>
      </c>
      <c r="L449" s="1" t="str">
        <f ca="1">IF(OR(onchangeTags!L449="white",onchangeTags!L449="yellow",onchangeTags!L449="grey"),IF('Currently Exported 2'!L449=1, "have", "missing"),IF('Currently Exported 2'!L449=1, "extra", "ignore"))</f>
        <v>ignore</v>
      </c>
      <c r="M449" s="1" t="str">
        <f ca="1">IF(OR(onchangeTags!M449="white",onchangeTags!M449="yellow",onchangeTags!M449="grey"),IF('Currently Exported 2'!M449=1, "have", "missing"),IF('Currently Exported 2'!M449=1, "extra", "ignore"))</f>
        <v>ignore</v>
      </c>
      <c r="N449" s="1" t="str">
        <f ca="1">IF(OR(onchangeTags!N449="white",onchangeTags!N449="yellow",onchangeTags!N449="grey"),IF('Currently Exported 2'!N449=1, "have", "missing"),IF('Currently Exported 2'!N449=1, "extra", "ignore"))</f>
        <v>ignore</v>
      </c>
      <c r="O449" s="1" t="str">
        <f ca="1">IF(OR(onchangeTags!O449="white",onchangeTags!O449="yellow",onchangeTags!O449="grey"),IF('Currently Exported 2'!O449=1, "have", "missing"),IF('Currently Exported 2'!O449=1, "extra", "ignore"))</f>
        <v>ignore</v>
      </c>
      <c r="P449" s="1" t="str">
        <f ca="1">IF(OR(onchangeTags!P449="white",onchangeTags!P449="yellow",onchangeTags!P449="grey"),IF('Currently Exported 2'!P449=1, "have", "missing"),IF('Currently Exported 2'!P449=1, "extra", "ignore"))</f>
        <v>ignore</v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IF(OR(onchangeTags!B450="white",onchangeTags!B450="yellow",onchangeTags!B450="grey"),IF('Currently Exported 2'!B450=1, "have", "missing"),IF('Currently Exported 2'!B450=1, "extra", "ignore"))</f>
        <v>ignore</v>
      </c>
      <c r="C450" s="1" t="str">
        <f ca="1">IF(OR(onchangeTags!C450="white",onchangeTags!C450="yellow",onchangeTags!C450="grey"),IF('Currently Exported 2'!C450=1, "have", "missing"),IF('Currently Exported 2'!C450=1, "extra", "ignore"))</f>
        <v>ignore</v>
      </c>
      <c r="D450" s="1" t="str">
        <f ca="1">IF(OR(onchangeTags!D450="white",onchangeTags!D450="yellow",onchangeTags!D450="grey"),IF('Currently Exported 2'!D450=1, "have", "missing"),IF('Currently Exported 2'!D450=1, "extra", "ignore"))</f>
        <v>extra</v>
      </c>
      <c r="E450" s="1" t="str">
        <f ca="1">IF(OR(onchangeTags!E450="white",onchangeTags!E450="yellow",onchangeTags!E450="grey"),IF('Currently Exported 2'!E450=1, "have", "missing"),IF('Currently Exported 2'!E450=1, "extra", "ignore"))</f>
        <v>extra</v>
      </c>
      <c r="F450" s="1" t="str">
        <f ca="1">IF(OR(onchangeTags!F450="white",onchangeTags!F450="yellow",onchangeTags!F450="grey"),IF('Currently Exported 2'!F450=1, "have", "missing"),IF('Currently Exported 2'!F450=1, "extra", "ignore"))</f>
        <v>extra</v>
      </c>
      <c r="G450" s="1" t="str">
        <f ca="1">IF(OR(onchangeTags!G450="white",onchangeTags!G450="yellow",onchangeTags!G450="grey"),IF('Currently Exported 2'!G450=1, "have", "missing"),IF('Currently Exported 2'!G450=1, "extra", "ignore"))</f>
        <v>extra</v>
      </c>
      <c r="H450" s="1" t="str">
        <f ca="1">IF(OR(onchangeTags!H450="white",onchangeTags!H450="yellow",onchangeTags!H450="grey"),IF('Currently Exported 2'!H450=1, "have", "missing"),IF('Currently Exported 2'!H450=1, "extra", "ignore"))</f>
        <v>extra</v>
      </c>
      <c r="I450" s="1" t="str">
        <f ca="1">IF(OR(onchangeTags!I450="white",onchangeTags!I450="yellow",onchangeTags!I450="grey"),IF('Currently Exported 2'!I450=1, "have", "missing"),IF('Currently Exported 2'!I450=1, "extra", "ignore"))</f>
        <v>extra</v>
      </c>
      <c r="J450" s="1" t="str">
        <f ca="1">IF(OR(onchangeTags!J450="white",onchangeTags!J450="yellow",onchangeTags!J450="grey"),IF('Currently Exported 2'!J450=1, "have", "missing"),IF('Currently Exported 2'!J450=1, "extra", "ignore"))</f>
        <v>extra</v>
      </c>
      <c r="K450" s="1" t="str">
        <f ca="1">IF(OR(onchangeTags!K450="white",onchangeTags!K450="yellow",onchangeTags!K450="grey"),IF('Currently Exported 2'!K450=1, "have", "missing"),IF('Currently Exported 2'!K450=1, "extra", "ignore"))</f>
        <v>extra</v>
      </c>
      <c r="L450" s="1" t="str">
        <f ca="1">IF(OR(onchangeTags!L450="white",onchangeTags!L450="yellow",onchangeTags!L450="grey"),IF('Currently Exported 2'!L450=1, "have", "missing"),IF('Currently Exported 2'!L450=1, "extra", "ignore"))</f>
        <v>extra</v>
      </c>
      <c r="M450" s="1" t="str">
        <f ca="1">IF(OR(onchangeTags!M450="white",onchangeTags!M450="yellow",onchangeTags!M450="grey"),IF('Currently Exported 2'!M450=1, "have", "missing"),IF('Currently Exported 2'!M450=1, "extra", "ignore"))</f>
        <v>extra</v>
      </c>
      <c r="N450" s="1" t="str">
        <f ca="1">IF(OR(onchangeTags!N450="white",onchangeTags!N450="yellow",onchangeTags!N450="grey"),IF('Currently Exported 2'!N450=1, "have", "missing"),IF('Currently Exported 2'!N450=1, "extra", "ignore"))</f>
        <v>extra</v>
      </c>
      <c r="O450" s="1" t="str">
        <f ca="1">IF(OR(onchangeTags!O450="white",onchangeTags!O450="yellow",onchangeTags!O450="grey"),IF('Currently Exported 2'!O450=1, "have", "missing"),IF('Currently Exported 2'!O450=1, "extra", "ignore"))</f>
        <v>extra</v>
      </c>
      <c r="P450" s="1" t="str">
        <f ca="1">IF(OR(onchangeTags!P450="white",onchangeTags!P450="yellow",onchangeTags!P450="grey"),IF('Currently Exported 2'!P450=1, "have", "missing"),IF('Currently Exported 2'!P450=1, "extra", "ignore"))</f>
        <v>ignore</v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IF(OR(onchangeTags!B451="white",onchangeTags!B451="yellow",onchangeTags!B451="grey"),IF('Currently Exported 2'!B451=1, "have", "missing"),IF('Currently Exported 2'!B451=1, "extra", "ignore"))</f>
        <v>ignore</v>
      </c>
      <c r="C451" s="1" t="str">
        <f ca="1">IF(OR(onchangeTags!C451="white",onchangeTags!C451="yellow",onchangeTags!C451="grey"),IF('Currently Exported 2'!C451=1, "have", "missing"),IF('Currently Exported 2'!C451=1, "extra", "ignore"))</f>
        <v>ignore</v>
      </c>
      <c r="D451" s="1" t="str">
        <f ca="1">IF(OR(onchangeTags!D451="white",onchangeTags!D451="yellow",onchangeTags!D451="grey"),IF('Currently Exported 2'!D451=1, "have", "missing"),IF('Currently Exported 2'!D451=1, "extra", "ignore"))</f>
        <v>ignore</v>
      </c>
      <c r="E451" s="1" t="str">
        <f ca="1">IF(OR(onchangeTags!E451="white",onchangeTags!E451="yellow",onchangeTags!E451="grey"),IF('Currently Exported 2'!E451=1, "have", "missing"),IF('Currently Exported 2'!E451=1, "extra", "ignore"))</f>
        <v>ignore</v>
      </c>
      <c r="F451" s="1" t="str">
        <f ca="1">IF(OR(onchangeTags!F451="white",onchangeTags!F451="yellow",onchangeTags!F451="grey"),IF('Currently Exported 2'!F451=1, "have", "missing"),IF('Currently Exported 2'!F451=1, "extra", "ignore"))</f>
        <v>ignore</v>
      </c>
      <c r="G451" s="1" t="str">
        <f ca="1">IF(OR(onchangeTags!G451="white",onchangeTags!G451="yellow",onchangeTags!G451="grey"),IF('Currently Exported 2'!G451=1, "have", "missing"),IF('Currently Exported 2'!G451=1, "extra", "ignore"))</f>
        <v>ignore</v>
      </c>
      <c r="H451" s="1" t="str">
        <f ca="1">IF(OR(onchangeTags!H451="white",onchangeTags!H451="yellow",onchangeTags!H451="grey"),IF('Currently Exported 2'!H451=1, "have", "missing"),IF('Currently Exported 2'!H451=1, "extra", "ignore"))</f>
        <v>ignore</v>
      </c>
      <c r="I451" s="1" t="str">
        <f ca="1">IF(OR(onchangeTags!I451="white",onchangeTags!I451="yellow",onchangeTags!I451="grey"),IF('Currently Exported 2'!I451=1, "have", "missing"),IF('Currently Exported 2'!I451=1, "extra", "ignore"))</f>
        <v>ignore</v>
      </c>
      <c r="J451" s="1" t="str">
        <f ca="1">IF(OR(onchangeTags!J451="white",onchangeTags!J451="yellow",onchangeTags!J451="grey"),IF('Currently Exported 2'!J451=1, "have", "missing"),IF('Currently Exported 2'!J451=1, "extra", "ignore"))</f>
        <v>ignore</v>
      </c>
      <c r="K451" s="1" t="str">
        <f ca="1">IF(OR(onchangeTags!K451="white",onchangeTags!K451="yellow",onchangeTags!K451="grey"),IF('Currently Exported 2'!K451=1, "have", "missing"),IF('Currently Exported 2'!K451=1, "extra", "ignore"))</f>
        <v>ignore</v>
      </c>
      <c r="L451" s="1" t="str">
        <f ca="1">IF(OR(onchangeTags!L451="white",onchangeTags!L451="yellow",onchangeTags!L451="grey"),IF('Currently Exported 2'!L451=1, "have", "missing"),IF('Currently Exported 2'!L451=1, "extra", "ignore"))</f>
        <v>ignore</v>
      </c>
      <c r="M451" s="1" t="str">
        <f ca="1">IF(OR(onchangeTags!M451="white",onchangeTags!M451="yellow",onchangeTags!M451="grey"),IF('Currently Exported 2'!M451=1, "have", "missing"),IF('Currently Exported 2'!M451=1, "extra", "ignore"))</f>
        <v>ignore</v>
      </c>
      <c r="N451" s="1" t="str">
        <f ca="1">IF(OR(onchangeTags!N451="white",onchangeTags!N451="yellow",onchangeTags!N451="grey"),IF('Currently Exported 2'!N451=1, "have", "missing"),IF('Currently Exported 2'!N451=1, "extra", "ignore"))</f>
        <v>ignore</v>
      </c>
      <c r="O451" s="1" t="str">
        <f ca="1">IF(OR(onchangeTags!O451="white",onchangeTags!O451="yellow",onchangeTags!O451="grey"),IF('Currently Exported 2'!O451=1, "have", "missing"),IF('Currently Exported 2'!O451=1, "extra", "ignore"))</f>
        <v>ignore</v>
      </c>
      <c r="P451" s="1" t="str">
        <f ca="1">IF(OR(onchangeTags!P451="white",onchangeTags!P451="yellow",onchangeTags!P451="grey"),IF('Currently Exported 2'!P451=1, "have", "missing"),IF('Currently Exported 2'!P451=1, "extra", "ignore"))</f>
        <v>ignore</v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IF(OR(onchangeTags!B452="white",onchangeTags!B452="yellow",onchangeTags!B452="grey"),IF('Currently Exported 2'!B452=1, "have", "missing"),IF('Currently Exported 2'!B452=1, "extra", "ignore"))</f>
        <v>ignore</v>
      </c>
      <c r="C452" s="1" t="str">
        <f ca="1">IF(OR(onchangeTags!C452="white",onchangeTags!C452="yellow",onchangeTags!C452="grey"),IF('Currently Exported 2'!C452=1, "have", "missing"),IF('Currently Exported 2'!C452=1, "extra", "ignore"))</f>
        <v>ignore</v>
      </c>
      <c r="D452" s="1" t="str">
        <f ca="1">IF(OR(onchangeTags!D452="white",onchangeTags!D452="yellow",onchangeTags!D452="grey"),IF('Currently Exported 2'!D452=1, "have", "missing"),IF('Currently Exported 2'!D452=1, "extra", "ignore"))</f>
        <v>ignore</v>
      </c>
      <c r="E452" s="1" t="str">
        <f ca="1">IF(OR(onchangeTags!E452="white",onchangeTags!E452="yellow",onchangeTags!E452="grey"),IF('Currently Exported 2'!E452=1, "have", "missing"),IF('Currently Exported 2'!E452=1, "extra", "ignore"))</f>
        <v>ignore</v>
      </c>
      <c r="F452" s="1" t="str">
        <f ca="1">IF(OR(onchangeTags!F452="white",onchangeTags!F452="yellow",onchangeTags!F452="grey"),IF('Currently Exported 2'!F452=1, "have", "missing"),IF('Currently Exported 2'!F452=1, "extra", "ignore"))</f>
        <v>ignore</v>
      </c>
      <c r="G452" s="1" t="str">
        <f ca="1">IF(OR(onchangeTags!G452="white",onchangeTags!G452="yellow",onchangeTags!G452="grey"),IF('Currently Exported 2'!G452=1, "have", "missing"),IF('Currently Exported 2'!G452=1, "extra", "ignore"))</f>
        <v>ignore</v>
      </c>
      <c r="H452" s="1" t="str">
        <f ca="1">IF(OR(onchangeTags!H452="white",onchangeTags!H452="yellow",onchangeTags!H452="grey"),IF('Currently Exported 2'!H452=1, "have", "missing"),IF('Currently Exported 2'!H452=1, "extra", "ignore"))</f>
        <v>ignore</v>
      </c>
      <c r="I452" s="1" t="str">
        <f ca="1">IF(OR(onchangeTags!I452="white",onchangeTags!I452="yellow",onchangeTags!I452="grey"),IF('Currently Exported 2'!I452=1, "have", "missing"),IF('Currently Exported 2'!I452=1, "extra", "ignore"))</f>
        <v>ignore</v>
      </c>
      <c r="J452" s="1" t="str">
        <f ca="1">IF(OR(onchangeTags!J452="white",onchangeTags!J452="yellow",onchangeTags!J452="grey"),IF('Currently Exported 2'!J452=1, "have", "missing"),IF('Currently Exported 2'!J452=1, "extra", "ignore"))</f>
        <v>ignore</v>
      </c>
      <c r="K452" s="1" t="str">
        <f ca="1">IF(OR(onchangeTags!K452="white",onchangeTags!K452="yellow",onchangeTags!K452="grey"),IF('Currently Exported 2'!K452=1, "have", "missing"),IF('Currently Exported 2'!K452=1, "extra", "ignore"))</f>
        <v>ignore</v>
      </c>
      <c r="L452" s="1" t="str">
        <f ca="1">IF(OR(onchangeTags!L452="white",onchangeTags!L452="yellow",onchangeTags!L452="grey"),IF('Currently Exported 2'!L452=1, "have", "missing"),IF('Currently Exported 2'!L452=1, "extra", "ignore"))</f>
        <v>ignore</v>
      </c>
      <c r="M452" s="1" t="str">
        <f ca="1">IF(OR(onchangeTags!M452="white",onchangeTags!M452="yellow",onchangeTags!M452="grey"),IF('Currently Exported 2'!M452=1, "have", "missing"),IF('Currently Exported 2'!M452=1, "extra", "ignore"))</f>
        <v>ignore</v>
      </c>
      <c r="N452" s="1" t="str">
        <f ca="1">IF(OR(onchangeTags!N452="white",onchangeTags!N452="yellow",onchangeTags!N452="grey"),IF('Currently Exported 2'!N452=1, "have", "missing"),IF('Currently Exported 2'!N452=1, "extra", "ignore"))</f>
        <v>ignore</v>
      </c>
      <c r="O452" s="1" t="str">
        <f ca="1">IF(OR(onchangeTags!O452="white",onchangeTags!O452="yellow",onchangeTags!O452="grey"),IF('Currently Exported 2'!O452=1, "have", "missing"),IF('Currently Exported 2'!O452=1, "extra", "ignore"))</f>
        <v>ignore</v>
      </c>
      <c r="P452" s="1" t="str">
        <f ca="1">IF(OR(onchangeTags!P452="white",onchangeTags!P452="yellow",onchangeTags!P452="grey"),IF('Currently Exported 2'!P452=1, "have", "missing"),IF('Currently Exported 2'!P452=1, "extra", "ignore"))</f>
        <v>ignore</v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IF(OR(onchangeTags!B453="white",onchangeTags!B453="yellow",onchangeTags!B453="grey"),IF('Currently Exported 2'!B453=1, "have", "missing"),IF('Currently Exported 2'!B453=1, "extra", "ignore"))</f>
        <v>ignore</v>
      </c>
      <c r="C453" s="1" t="str">
        <f ca="1">IF(OR(onchangeTags!C453="white",onchangeTags!C453="yellow",onchangeTags!C453="grey"),IF('Currently Exported 2'!C453=1, "have", "missing"),IF('Currently Exported 2'!C453=1, "extra", "ignore"))</f>
        <v>ignore</v>
      </c>
      <c r="D453" s="1" t="str">
        <f ca="1">IF(OR(onchangeTags!D453="white",onchangeTags!D453="yellow",onchangeTags!D453="grey"),IF('Currently Exported 2'!D453=1, "have", "missing"),IF('Currently Exported 2'!D453=1, "extra", "ignore"))</f>
        <v>missing</v>
      </c>
      <c r="E453" s="1" t="str">
        <f ca="1">IF(OR(onchangeTags!E453="white",onchangeTags!E453="yellow",onchangeTags!E453="grey"),IF('Currently Exported 2'!E453=1, "have", "missing"),IF('Currently Exported 2'!E453=1, "extra", "ignore"))</f>
        <v>ignore</v>
      </c>
      <c r="F453" s="1" t="str">
        <f ca="1">IF(OR(onchangeTags!F453="white",onchangeTags!F453="yellow",onchangeTags!F453="grey"),IF('Currently Exported 2'!F453=1, "have", "missing"),IF('Currently Exported 2'!F453=1, "extra", "ignore"))</f>
        <v>ignore</v>
      </c>
      <c r="G453" s="1" t="str">
        <f ca="1">IF(OR(onchangeTags!G453="white",onchangeTags!G453="yellow",onchangeTags!G453="grey"),IF('Currently Exported 2'!G453=1, "have", "missing"),IF('Currently Exported 2'!G453=1, "extra", "ignore"))</f>
        <v>ignore</v>
      </c>
      <c r="H453" s="1" t="str">
        <f ca="1">IF(OR(onchangeTags!H453="white",onchangeTags!H453="yellow",onchangeTags!H453="grey"),IF('Currently Exported 2'!H453=1, "have", "missing"),IF('Currently Exported 2'!H453=1, "extra", "ignore"))</f>
        <v>ignore</v>
      </c>
      <c r="I453" s="1" t="str">
        <f ca="1">IF(OR(onchangeTags!I453="white",onchangeTags!I453="yellow",onchangeTags!I453="grey"),IF('Currently Exported 2'!I453=1, "have", "missing"),IF('Currently Exported 2'!I453=1, "extra", "ignore"))</f>
        <v>ignore</v>
      </c>
      <c r="J453" s="1" t="str">
        <f ca="1">IF(OR(onchangeTags!J453="white",onchangeTags!J453="yellow",onchangeTags!J453="grey"),IF('Currently Exported 2'!J453=1, "have", "missing"),IF('Currently Exported 2'!J453=1, "extra", "ignore"))</f>
        <v>ignore</v>
      </c>
      <c r="K453" s="1" t="str">
        <f ca="1">IF(OR(onchangeTags!K453="white",onchangeTags!K453="yellow",onchangeTags!K453="grey"),IF('Currently Exported 2'!K453=1, "have", "missing"),IF('Currently Exported 2'!K453=1, "extra", "ignore"))</f>
        <v>ignore</v>
      </c>
      <c r="L453" s="1" t="str">
        <f ca="1">IF(OR(onchangeTags!L453="white",onchangeTags!L453="yellow",onchangeTags!L453="grey"),IF('Currently Exported 2'!L453=1, "have", "missing"),IF('Currently Exported 2'!L453=1, "extra", "ignore"))</f>
        <v>ignore</v>
      </c>
      <c r="M453" s="1" t="str">
        <f ca="1">IF(OR(onchangeTags!M453="white",onchangeTags!M453="yellow",onchangeTags!M453="grey"),IF('Currently Exported 2'!M453=1, "have", "missing"),IF('Currently Exported 2'!M453=1, "extra", "ignore"))</f>
        <v>ignore</v>
      </c>
      <c r="N453" s="1" t="str">
        <f ca="1">IF(OR(onchangeTags!N453="white",onchangeTags!N453="yellow",onchangeTags!N453="grey"),IF('Currently Exported 2'!N453=1, "have", "missing"),IF('Currently Exported 2'!N453=1, "extra", "ignore"))</f>
        <v>ignore</v>
      </c>
      <c r="O453" s="1" t="str">
        <f ca="1">IF(OR(onchangeTags!O453="white",onchangeTags!O453="yellow",onchangeTags!O453="grey"),IF('Currently Exported 2'!O453=1, "have", "missing"),IF('Currently Exported 2'!O453=1, "extra", "ignore"))</f>
        <v>ignore</v>
      </c>
      <c r="P453" s="1" t="str">
        <f ca="1">IF(OR(onchangeTags!P453="white",onchangeTags!P453="yellow",onchangeTags!P453="grey"),IF('Currently Exported 2'!P453=1, "have", "missing"),IF('Currently Exported 2'!P453=1, "extra", "ignore"))</f>
        <v>ignore</v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IF(OR(onchangeTags!B454="white",onchangeTags!B454="yellow",onchangeTags!B454="grey"),IF('Currently Exported 2'!B454=1, "have", "missing"),IF('Currently Exported 2'!B454=1, "extra", "ignore"))</f>
        <v>ignore</v>
      </c>
      <c r="C454" s="1" t="str">
        <f ca="1">IF(OR(onchangeTags!C454="white",onchangeTags!C454="yellow",onchangeTags!C454="grey"),IF('Currently Exported 2'!C454=1, "have", "missing"),IF('Currently Exported 2'!C454=1, "extra", "ignore"))</f>
        <v>ignore</v>
      </c>
      <c r="D454" s="1" t="str">
        <f ca="1">IF(OR(onchangeTags!D454="white",onchangeTags!D454="yellow",onchangeTags!D454="grey"),IF('Currently Exported 2'!D454=1, "have", "missing"),IF('Currently Exported 2'!D454=1, "extra", "ignore"))</f>
        <v>ignore</v>
      </c>
      <c r="E454" s="1" t="str">
        <f ca="1">IF(OR(onchangeTags!E454="white",onchangeTags!E454="yellow",onchangeTags!E454="grey"),IF('Currently Exported 2'!E454=1, "have", "missing"),IF('Currently Exported 2'!E454=1, "extra", "ignore"))</f>
        <v>ignore</v>
      </c>
      <c r="F454" s="1" t="str">
        <f ca="1">IF(OR(onchangeTags!F454="white",onchangeTags!F454="yellow",onchangeTags!F454="grey"),IF('Currently Exported 2'!F454=1, "have", "missing"),IF('Currently Exported 2'!F454=1, "extra", "ignore"))</f>
        <v>ignore</v>
      </c>
      <c r="G454" s="1" t="str">
        <f ca="1">IF(OR(onchangeTags!G454="white",onchangeTags!G454="yellow",onchangeTags!G454="grey"),IF('Currently Exported 2'!G454=1, "have", "missing"),IF('Currently Exported 2'!G454=1, "extra", "ignore"))</f>
        <v>ignore</v>
      </c>
      <c r="H454" s="1" t="str">
        <f ca="1">IF(OR(onchangeTags!H454="white",onchangeTags!H454="yellow",onchangeTags!H454="grey"),IF('Currently Exported 2'!H454=1, "have", "missing"),IF('Currently Exported 2'!H454=1, "extra", "ignore"))</f>
        <v>ignore</v>
      </c>
      <c r="I454" s="1" t="str">
        <f ca="1">IF(OR(onchangeTags!I454="white",onchangeTags!I454="yellow",onchangeTags!I454="grey"),IF('Currently Exported 2'!I454=1, "have", "missing"),IF('Currently Exported 2'!I454=1, "extra", "ignore"))</f>
        <v>ignore</v>
      </c>
      <c r="J454" s="1" t="str">
        <f ca="1">IF(OR(onchangeTags!J454="white",onchangeTags!J454="yellow",onchangeTags!J454="grey"),IF('Currently Exported 2'!J454=1, "have", "missing"),IF('Currently Exported 2'!J454=1, "extra", "ignore"))</f>
        <v>ignore</v>
      </c>
      <c r="K454" s="1" t="str">
        <f ca="1">IF(OR(onchangeTags!K454="white",onchangeTags!K454="yellow",onchangeTags!K454="grey"),IF('Currently Exported 2'!K454=1, "have", "missing"),IF('Currently Exported 2'!K454=1, "extra", "ignore"))</f>
        <v>ignore</v>
      </c>
      <c r="L454" s="1" t="str">
        <f ca="1">IF(OR(onchangeTags!L454="white",onchangeTags!L454="yellow",onchangeTags!L454="grey"),IF('Currently Exported 2'!L454=1, "have", "missing"),IF('Currently Exported 2'!L454=1, "extra", "ignore"))</f>
        <v>ignore</v>
      </c>
      <c r="M454" s="1" t="str">
        <f ca="1">IF(OR(onchangeTags!M454="white",onchangeTags!M454="yellow",onchangeTags!M454="grey"),IF('Currently Exported 2'!M454=1, "have", "missing"),IF('Currently Exported 2'!M454=1, "extra", "ignore"))</f>
        <v>ignore</v>
      </c>
      <c r="N454" s="1" t="str">
        <f ca="1">IF(OR(onchangeTags!N454="white",onchangeTags!N454="yellow",onchangeTags!N454="grey"),IF('Currently Exported 2'!N454=1, "have", "missing"),IF('Currently Exported 2'!N454=1, "extra", "ignore"))</f>
        <v>ignore</v>
      </c>
      <c r="O454" s="1" t="str">
        <f ca="1">IF(OR(onchangeTags!O454="white",onchangeTags!O454="yellow",onchangeTags!O454="grey"),IF('Currently Exported 2'!O454=1, "have", "missing"),IF('Currently Exported 2'!O454=1, "extra", "ignore"))</f>
        <v>ignore</v>
      </c>
      <c r="P454" s="1" t="str">
        <f ca="1">IF(OR(onchangeTags!P454="white",onchangeTags!P454="yellow",onchangeTags!P454="grey"),IF('Currently Exported 2'!P454=1, "have", "missing"),IF('Currently Exported 2'!P454=1, "extra", "ignore"))</f>
        <v>ignore</v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IF(OR(onchangeTags!B455="white",onchangeTags!B455="yellow",onchangeTags!B455="grey"),IF('Currently Exported 2'!B455=1, "have", "missing"),IF('Currently Exported 2'!B455=1, "extra", "ignore"))</f>
        <v>ignore</v>
      </c>
      <c r="C455" s="1" t="str">
        <f ca="1">IF(OR(onchangeTags!C455="white",onchangeTags!C455="yellow",onchangeTags!C455="grey"),IF('Currently Exported 2'!C455=1, "have", "missing"),IF('Currently Exported 2'!C455=1, "extra", "ignore"))</f>
        <v>ignore</v>
      </c>
      <c r="D455" s="1" t="str">
        <f ca="1">IF(OR(onchangeTags!D455="white",onchangeTags!D455="yellow",onchangeTags!D455="grey"),IF('Currently Exported 2'!D455=1, "have", "missing"),IF('Currently Exported 2'!D455=1, "extra", "ignore"))</f>
        <v>ignore</v>
      </c>
      <c r="E455" s="1" t="str">
        <f ca="1">IF(OR(onchangeTags!E455="white",onchangeTags!E455="yellow",onchangeTags!E455="grey"),IF('Currently Exported 2'!E455=1, "have", "missing"),IF('Currently Exported 2'!E455=1, "extra", "ignore"))</f>
        <v>ignore</v>
      </c>
      <c r="F455" s="1" t="str">
        <f ca="1">IF(OR(onchangeTags!F455="white",onchangeTags!F455="yellow",onchangeTags!F455="grey"),IF('Currently Exported 2'!F455=1, "have", "missing"),IF('Currently Exported 2'!F455=1, "extra", "ignore"))</f>
        <v>ignore</v>
      </c>
      <c r="G455" s="1" t="str">
        <f ca="1">IF(OR(onchangeTags!G455="white",onchangeTags!G455="yellow",onchangeTags!G455="grey"),IF('Currently Exported 2'!G455=1, "have", "missing"),IF('Currently Exported 2'!G455=1, "extra", "ignore"))</f>
        <v>ignore</v>
      </c>
      <c r="H455" s="1" t="str">
        <f ca="1">IF(OR(onchangeTags!H455="white",onchangeTags!H455="yellow",onchangeTags!H455="grey"),IF('Currently Exported 2'!H455=1, "have", "missing"),IF('Currently Exported 2'!H455=1, "extra", "ignore"))</f>
        <v>ignore</v>
      </c>
      <c r="I455" s="1" t="str">
        <f ca="1">IF(OR(onchangeTags!I455="white",onchangeTags!I455="yellow",onchangeTags!I455="grey"),IF('Currently Exported 2'!I455=1, "have", "missing"),IF('Currently Exported 2'!I455=1, "extra", "ignore"))</f>
        <v>ignore</v>
      </c>
      <c r="J455" s="1" t="str">
        <f ca="1">IF(OR(onchangeTags!J455="white",onchangeTags!J455="yellow",onchangeTags!J455="grey"),IF('Currently Exported 2'!J455=1, "have", "missing"),IF('Currently Exported 2'!J455=1, "extra", "ignore"))</f>
        <v>ignore</v>
      </c>
      <c r="K455" s="1" t="str">
        <f ca="1">IF(OR(onchangeTags!K455="white",onchangeTags!K455="yellow",onchangeTags!K455="grey"),IF('Currently Exported 2'!K455=1, "have", "missing"),IF('Currently Exported 2'!K455=1, "extra", "ignore"))</f>
        <v>ignore</v>
      </c>
      <c r="L455" s="1" t="str">
        <f ca="1">IF(OR(onchangeTags!L455="white",onchangeTags!L455="yellow",onchangeTags!L455="grey"),IF('Currently Exported 2'!L455=1, "have", "missing"),IF('Currently Exported 2'!L455=1, "extra", "ignore"))</f>
        <v>ignore</v>
      </c>
      <c r="M455" s="1" t="str">
        <f ca="1">IF(OR(onchangeTags!M455="white",onchangeTags!M455="yellow",onchangeTags!M455="grey"),IF('Currently Exported 2'!M455=1, "have", "missing"),IF('Currently Exported 2'!M455=1, "extra", "ignore"))</f>
        <v>ignore</v>
      </c>
      <c r="N455" s="1" t="str">
        <f ca="1">IF(OR(onchangeTags!N455="white",onchangeTags!N455="yellow",onchangeTags!N455="grey"),IF('Currently Exported 2'!N455=1, "have", "missing"),IF('Currently Exported 2'!N455=1, "extra", "ignore"))</f>
        <v>ignore</v>
      </c>
      <c r="O455" s="1" t="str">
        <f ca="1">IF(OR(onchangeTags!O455="white",onchangeTags!O455="yellow",onchangeTags!O455="grey"),IF('Currently Exported 2'!O455=1, "have", "missing"),IF('Currently Exported 2'!O455=1, "extra", "ignore"))</f>
        <v>ignore</v>
      </c>
      <c r="P455" s="1" t="str">
        <f ca="1">IF(OR(onchangeTags!P455="white",onchangeTags!P455="yellow",onchangeTags!P455="grey"),IF('Currently Exported 2'!P455=1, "have", "missing"),IF('Currently Exported 2'!P455=1, "extra", "ignore"))</f>
        <v>ignore</v>
      </c>
    </row>
  </sheetData>
  <mergeCells count="5">
    <mergeCell ref="B1:P1"/>
    <mergeCell ref="T5:U5"/>
    <mergeCell ref="T6:U6"/>
    <mergeCell ref="T7:U7"/>
    <mergeCell ref="T8:U8"/>
  </mergeCells>
  <conditionalFormatting sqref="O457">
    <cfRule type="cellIs" dxfId="19" priority="1" operator="equal">
      <formula>"white"</formula>
    </cfRule>
  </conditionalFormatting>
  <conditionalFormatting sqref="B3:P455">
    <cfRule type="cellIs" dxfId="18" priority="2" operator="equal">
      <formula>"ignore"</formula>
    </cfRule>
  </conditionalFormatting>
  <conditionalFormatting sqref="B3:P455">
    <cfRule type="cellIs" dxfId="17" priority="3" operator="equal">
      <formula>"extra"</formula>
    </cfRule>
  </conditionalFormatting>
  <conditionalFormatting sqref="B3:P455">
    <cfRule type="cellIs" dxfId="16" priority="4" operator="equal">
      <formula>"have"</formula>
    </cfRule>
  </conditionalFormatting>
  <conditionalFormatting sqref="B3:P455">
    <cfRule type="cellIs" dxfId="15" priority="5" operator="equal">
      <formula>"missing"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IFERROR(__xludf.DUMMYFUNCTION("IFERROR(FILTER('Tag Library'!$AE$14:$AE$736, LEFT('Tag Library'!$AD$14:$AD$736, LEN(B$2))=B$2, RIGHT('Tag Library'!$AD$14:$AD$736, LEN($A3))=$A3), """")"),"")</f>
        <v/>
      </c>
      <c r="C3" s="1" t="str">
        <f ca="1">IFERROR(__xludf.DUMMYFUNCTION("IFERROR(FILTER('Tag Library'!$AE$14:$AE$736, LEFT('Tag Library'!$AD$14:$AD$736, LEN(C$2))=C$2, RIGHT('Tag Library'!$AD$14:$AD$736, LEN($A3))=$A3), """")"),"")</f>
        <v/>
      </c>
      <c r="D3" s="1" t="str">
        <f ca="1">IFERROR(__xludf.DUMMYFUNCTION("IFERROR(FILTER('Tag Library'!$AE$14:$AE$736, LEFT('Tag Library'!$AD$14:$AD$736, LEN(D$2))=D$2, RIGHT('Tag Library'!$AD$14:$AD$736, LEN($A3))=$A3), """")"),"")</f>
        <v/>
      </c>
      <c r="E3" s="1" t="str">
        <f ca="1">IFERROR(__xludf.DUMMYFUNCTION("IFERROR(FILTER('Tag Library'!$AE$14:$AE$736, LEFT('Tag Library'!$AD$14:$AD$736, LEN(E$2))=E$2, RIGHT('Tag Library'!$AD$14:$AD$736, LEN($A3))=$A3), """")"),"")</f>
        <v/>
      </c>
      <c r="F3" s="1" t="str">
        <f ca="1">IFERROR(__xludf.DUMMYFUNCTION("IFERROR(FILTER('Tag Library'!$AE$14:$AE$736, LEFT('Tag Library'!$AD$14:$AD$736, LEN(F$2))=F$2, RIGHT('Tag Library'!$AD$14:$AD$736, LEN($A3))=$A3), """")"),"")</f>
        <v/>
      </c>
      <c r="G3" s="1" t="str">
        <f ca="1">IFERROR(__xludf.DUMMYFUNCTION("IFERROR(FILTER('Tag Library'!$AE$14:$AE$736, LEFT('Tag Library'!$AD$14:$AD$736, LEN(G$2))=G$2, RIGHT('Tag Library'!$AD$14:$AD$736, LEN($A3))=$A3), """")"),"")</f>
        <v/>
      </c>
      <c r="H3" s="1" t="str">
        <f ca="1">IFERROR(__xludf.DUMMYFUNCTION("IFERROR(FILTER('Tag Library'!$AE$14:$AE$736, LEFT('Tag Library'!$AD$14:$AD$736, LEN(H$2))=H$2, RIGHT('Tag Library'!$AD$14:$AD$736, LEN($A3))=$A3), """")"),"")</f>
        <v/>
      </c>
      <c r="I3" s="1" t="str">
        <f ca="1">IFERROR(__xludf.DUMMYFUNCTION("IFERROR(FILTER('Tag Library'!$AE$14:$AE$736, LEFT('Tag Library'!$AD$14:$AD$736, LEN(I$2))=I$2, RIGHT('Tag Library'!$AD$14:$AD$736, LEN($A3))=$A3), """")"),"")</f>
        <v/>
      </c>
      <c r="J3" s="1" t="str">
        <f ca="1">IFERROR(__xludf.DUMMYFUNCTION("IFERROR(FILTER('Tag Library'!$AE$14:$AE$736, LEFT('Tag Library'!$AD$14:$AD$736, LEN(J$2))=J$2, RIGHT('Tag Library'!$AD$14:$AD$736, LEN($A3))=$A3), """")"),"")</f>
        <v/>
      </c>
      <c r="K3" s="1" t="str">
        <f ca="1">IFERROR(__xludf.DUMMYFUNCTION("IFERROR(FILTER('Tag Library'!$AE$14:$AE$736, LEFT('Tag Library'!$AD$14:$AD$736, LEN(K$2))=K$2, RIGHT('Tag Library'!$AD$14:$AD$736, LEN($A3))=$A3), """")"),"")</f>
        <v/>
      </c>
      <c r="L3" s="1" t="str">
        <f ca="1">IFERROR(__xludf.DUMMYFUNCTION("IFERROR(FILTER('Tag Library'!$AE$14:$AE$736, LEFT('Tag Library'!$AD$14:$AD$736, LEN(L$2))=L$2, RIGHT('Tag Library'!$AD$14:$AD$736, LEN($A3))=$A3), """")"),"")</f>
        <v/>
      </c>
      <c r="M3" s="1" t="str">
        <f ca="1">IFERROR(__xludf.DUMMYFUNCTION("IFERROR(FILTER('Tag Library'!$AE$14:$AE$736, LEFT('Tag Library'!$AD$14:$AD$736, LEN(M$2))=M$2, RIGHT('Tag Library'!$AD$14:$AD$736, LEN($A3))=$A3), """")"),"")</f>
        <v/>
      </c>
      <c r="N3" s="1" t="str">
        <f ca="1">IFERROR(__xludf.DUMMYFUNCTION("IFERROR(FILTER('Tag Library'!$AE$14:$AE$736, LEFT('Tag Library'!$AD$14:$AD$736, LEN(N$2))=N$2, RIGHT('Tag Library'!$AD$14:$AD$736, LEN($A3))=$A3), """")"),"")</f>
        <v/>
      </c>
      <c r="O3" s="1" t="str">
        <f ca="1">IFERROR(__xludf.DUMMYFUNCTION("IFERROR(FILTER('Tag Library'!$AE$14:$AE$736, LEFT('Tag Library'!$AD$14:$AD$736, LEN(O$2))=O$2, RIGHT('Tag Library'!$AD$14:$AD$736, LEN($A3))=$A3), """")"),"")</f>
        <v/>
      </c>
      <c r="P3" s="1" t="str">
        <f ca="1">IFERROR(__xludf.DUMMYFUNCTION("IFERROR(FILTER('Tag Library'!$AE$14:$AE$736, LEFT('Tag Library'!$AD$14:$AD$736, LEN(P$2))=P$2, RIGHT('Tag Library'!$AD$14:$AD$736, LEN($A3))=$A3), """")"),"")</f>
        <v/>
      </c>
    </row>
    <row r="4" spans="1:26" x14ac:dyDescent="0.2">
      <c r="A4" s="1" t="str">
        <f ca="1">IFERROR(__xludf.DUMMYFUNCTION("""COMPUTED_VALUE"""),"250_tag")</f>
        <v>250_tag</v>
      </c>
      <c r="B4" s="1" t="str">
        <f ca="1">IFERROR(__xludf.DUMMYFUNCTION("IFERROR(FILTER('Tag Library'!$AE$14:$AE$736, LEFT('Tag Library'!$AD$14:$AD$736, LEN(B$2))=B$2, RIGHT('Tag Library'!$AD$14:$AD$736, LEN($A4))=$A4), """")"),"")</f>
        <v/>
      </c>
      <c r="C4" s="1" t="str">
        <f ca="1">IFERROR(__xludf.DUMMYFUNCTION("IFERROR(FILTER('Tag Library'!$AE$14:$AE$736, LEFT('Tag Library'!$AD$14:$AD$736, LEN(C$2))=C$2, RIGHT('Tag Library'!$AD$14:$AD$736, LEN($A4))=$A4), """")"),"")</f>
        <v/>
      </c>
      <c r="D4" s="1" t="str">
        <f ca="1">IFERROR(__xludf.DUMMYFUNCTION("IFERROR(FILTER('Tag Library'!$AE$14:$AE$736, LEFT('Tag Library'!$AD$14:$AD$736, LEN(D$2))=D$2, RIGHT('Tag Library'!$AD$14:$AD$736, LEN($A4))=$A4), """")"),"")</f>
        <v/>
      </c>
      <c r="E4" s="1" t="str">
        <f ca="1">IFERROR(__xludf.DUMMYFUNCTION("IFERROR(FILTER('Tag Library'!$AE$14:$AE$736, LEFT('Tag Library'!$AD$14:$AD$736, LEN(E$2))=E$2, RIGHT('Tag Library'!$AD$14:$AD$736, LEN($A4))=$A4), """")"),"")</f>
        <v/>
      </c>
      <c r="F4" s="1" t="str">
        <f ca="1">IFERROR(__xludf.DUMMYFUNCTION("IFERROR(FILTER('Tag Library'!$AE$14:$AE$736, LEFT('Tag Library'!$AD$14:$AD$736, LEN(F$2))=F$2, RIGHT('Tag Library'!$AD$14:$AD$736, LEN($A4))=$A4), """")"),"")</f>
        <v/>
      </c>
      <c r="G4" s="1" t="str">
        <f ca="1">IFERROR(__xludf.DUMMYFUNCTION("IFERROR(FILTER('Tag Library'!$AE$14:$AE$736, LEFT('Tag Library'!$AD$14:$AD$736, LEN(G$2))=G$2, RIGHT('Tag Library'!$AD$14:$AD$736, LEN($A4))=$A4), """")"),"")</f>
        <v/>
      </c>
      <c r="H4" s="1" t="str">
        <f ca="1">IFERROR(__xludf.DUMMYFUNCTION("IFERROR(FILTER('Tag Library'!$AE$14:$AE$736, LEFT('Tag Library'!$AD$14:$AD$736, LEN(H$2))=H$2, RIGHT('Tag Library'!$AD$14:$AD$736, LEN($A4))=$A4), """")"),"")</f>
        <v/>
      </c>
      <c r="I4" s="1" t="str">
        <f ca="1">IFERROR(__xludf.DUMMYFUNCTION("IFERROR(FILTER('Tag Library'!$AE$14:$AE$736, LEFT('Tag Library'!$AD$14:$AD$736, LEN(I$2))=I$2, RIGHT('Tag Library'!$AD$14:$AD$736, LEN($A4))=$A4), """")"),"")</f>
        <v/>
      </c>
      <c r="J4" s="1" t="str">
        <f ca="1">IFERROR(__xludf.DUMMYFUNCTION("IFERROR(FILTER('Tag Library'!$AE$14:$AE$736, LEFT('Tag Library'!$AD$14:$AD$736, LEN(J$2))=J$2, RIGHT('Tag Library'!$AD$14:$AD$736, LEN($A4))=$A4), """")"),"")</f>
        <v/>
      </c>
      <c r="K4" s="1" t="str">
        <f ca="1">IFERROR(__xludf.DUMMYFUNCTION("IFERROR(FILTER('Tag Library'!$AE$14:$AE$736, LEFT('Tag Library'!$AD$14:$AD$736, LEN(K$2))=K$2, RIGHT('Tag Library'!$AD$14:$AD$736, LEN($A4))=$A4), """")"),"")</f>
        <v/>
      </c>
      <c r="L4" s="1" t="str">
        <f ca="1">IFERROR(__xludf.DUMMYFUNCTION("IFERROR(FILTER('Tag Library'!$AE$14:$AE$736, LEFT('Tag Library'!$AD$14:$AD$736, LEN(L$2))=L$2, RIGHT('Tag Library'!$AD$14:$AD$736, LEN($A4))=$A4), """")"),"")</f>
        <v/>
      </c>
      <c r="M4" s="1" t="str">
        <f ca="1">IFERROR(__xludf.DUMMYFUNCTION("IFERROR(FILTER('Tag Library'!$AE$14:$AE$736, LEFT('Tag Library'!$AD$14:$AD$736, LEN(M$2))=M$2, RIGHT('Tag Library'!$AD$14:$AD$736, LEN($A4))=$A4), """")"),"")</f>
        <v/>
      </c>
      <c r="N4" s="1" t="str">
        <f ca="1">IFERROR(__xludf.DUMMYFUNCTION("IFERROR(FILTER('Tag Library'!$AE$14:$AE$736, LEFT('Tag Library'!$AD$14:$AD$736, LEN(N$2))=N$2, RIGHT('Tag Library'!$AD$14:$AD$736, LEN($A4))=$A4), """")"),"")</f>
        <v/>
      </c>
      <c r="O4" s="1" t="str">
        <f ca="1">IFERROR(__xludf.DUMMYFUNCTION("IFERROR(FILTER('Tag Library'!$AE$14:$AE$736, LEFT('Tag Library'!$AD$14:$AD$736, LEN(O$2))=O$2, RIGHT('Tag Library'!$AD$14:$AD$736, LEN($A4))=$A4), """")"),"")</f>
        <v/>
      </c>
      <c r="P4" s="1" t="str">
        <f ca="1">IFERROR(__xludf.DUMMYFUNCTION("IFERROR(FILTER('Tag Library'!$AE$14:$AE$736, LEFT('Tag Library'!$AD$14:$AD$736, LEN(P$2))=P$2, RIGHT('Tag Library'!$AD$14:$AD$736, LEN($A4))=$A4), """")"),"")</f>
        <v/>
      </c>
    </row>
    <row r="5" spans="1:26" x14ac:dyDescent="0.2">
      <c r="A5" s="1" t="str">
        <f ca="1">IFERROR(__xludf.DUMMYFUNCTION("""COMPUTED_VALUE"""),"75_tag")</f>
        <v>75_tag</v>
      </c>
      <c r="B5" s="1" t="str">
        <f ca="1">IFERROR(__xludf.DUMMYFUNCTION("IFERROR(FILTER('Tag Library'!$AE$14:$AE$736, LEFT('Tag Library'!$AD$14:$AD$736, LEN(B$2))=B$2, RIGHT('Tag Library'!$AD$14:$AD$736, LEN($A5))=$A5), """")"),"")</f>
        <v/>
      </c>
      <c r="C5" s="1" t="str">
        <f ca="1">IFERROR(__xludf.DUMMYFUNCTION("IFERROR(FILTER('Tag Library'!$AE$14:$AE$736, LEFT('Tag Library'!$AD$14:$AD$736, LEN(C$2))=C$2, RIGHT('Tag Library'!$AD$14:$AD$736, LEN($A5))=$A5), """")"),"")</f>
        <v/>
      </c>
      <c r="D5" s="1" t="str">
        <f ca="1">IFERROR(__xludf.DUMMYFUNCTION("IFERROR(FILTER('Tag Library'!$AE$14:$AE$736, LEFT('Tag Library'!$AD$14:$AD$736, LEN(D$2))=D$2, RIGHT('Tag Library'!$AD$14:$AD$736, LEN($A5))=$A5), """")"),"")</f>
        <v/>
      </c>
      <c r="E5" s="1" t="str">
        <f ca="1">IFERROR(__xludf.DUMMYFUNCTION("IFERROR(FILTER('Tag Library'!$AE$14:$AE$736, LEFT('Tag Library'!$AD$14:$AD$736, LEN(E$2))=E$2, RIGHT('Tag Library'!$AD$14:$AD$736, LEN($A5))=$A5), """")"),"")</f>
        <v/>
      </c>
      <c r="F5" s="1" t="str">
        <f ca="1">IFERROR(__xludf.DUMMYFUNCTION("IFERROR(FILTER('Tag Library'!$AE$14:$AE$736, LEFT('Tag Library'!$AD$14:$AD$736, LEN(F$2))=F$2, RIGHT('Tag Library'!$AD$14:$AD$736, LEN($A5))=$A5), """")"),"")</f>
        <v/>
      </c>
      <c r="G5" s="1" t="str">
        <f ca="1">IFERROR(__xludf.DUMMYFUNCTION("IFERROR(FILTER('Tag Library'!$AE$14:$AE$736, LEFT('Tag Library'!$AD$14:$AD$736, LEN(G$2))=G$2, RIGHT('Tag Library'!$AD$14:$AD$736, LEN($A5))=$A5), """")"),"")</f>
        <v/>
      </c>
      <c r="H5" s="1" t="str">
        <f ca="1">IFERROR(__xludf.DUMMYFUNCTION("IFERROR(FILTER('Tag Library'!$AE$14:$AE$736, LEFT('Tag Library'!$AD$14:$AD$736, LEN(H$2))=H$2, RIGHT('Tag Library'!$AD$14:$AD$736, LEN($A5))=$A5), """")"),"")</f>
        <v/>
      </c>
      <c r="I5" s="1" t="str">
        <f ca="1">IFERROR(__xludf.DUMMYFUNCTION("IFERROR(FILTER('Tag Library'!$AE$14:$AE$736, LEFT('Tag Library'!$AD$14:$AD$736, LEN(I$2))=I$2, RIGHT('Tag Library'!$AD$14:$AD$736, LEN($A5))=$A5), """")"),"")</f>
        <v/>
      </c>
      <c r="J5" s="1" t="str">
        <f ca="1">IFERROR(__xludf.DUMMYFUNCTION("IFERROR(FILTER('Tag Library'!$AE$14:$AE$736, LEFT('Tag Library'!$AD$14:$AD$736, LEN(J$2))=J$2, RIGHT('Tag Library'!$AD$14:$AD$736, LEN($A5))=$A5), """")"),"")</f>
        <v/>
      </c>
      <c r="K5" s="1" t="str">
        <f ca="1">IFERROR(__xludf.DUMMYFUNCTION("IFERROR(FILTER('Tag Library'!$AE$14:$AE$736, LEFT('Tag Library'!$AD$14:$AD$736, LEN(K$2))=K$2, RIGHT('Tag Library'!$AD$14:$AD$736, LEN($A5))=$A5), """")"),"")</f>
        <v/>
      </c>
      <c r="L5" s="1" t="str">
        <f ca="1">IFERROR(__xludf.DUMMYFUNCTION("IFERROR(FILTER('Tag Library'!$AE$14:$AE$736, LEFT('Tag Library'!$AD$14:$AD$736, LEN(L$2))=L$2, RIGHT('Tag Library'!$AD$14:$AD$736, LEN($A5))=$A5), """")"),"")</f>
        <v/>
      </c>
      <c r="M5" s="1" t="str">
        <f ca="1">IFERROR(__xludf.DUMMYFUNCTION("IFERROR(FILTER('Tag Library'!$AE$14:$AE$736, LEFT('Tag Library'!$AD$14:$AD$736, LEN(M$2))=M$2, RIGHT('Tag Library'!$AD$14:$AD$736, LEN($A5))=$A5), """")"),"")</f>
        <v/>
      </c>
      <c r="N5" s="1" t="str">
        <f ca="1">IFERROR(__xludf.DUMMYFUNCTION("IFERROR(FILTER('Tag Library'!$AE$14:$AE$736, LEFT('Tag Library'!$AD$14:$AD$736, LEN(N$2))=N$2, RIGHT('Tag Library'!$AD$14:$AD$736, LEN($A5))=$A5), """")"),"")</f>
        <v/>
      </c>
      <c r="O5" s="1" t="str">
        <f ca="1">IFERROR(__xludf.DUMMYFUNCTION("IFERROR(FILTER('Tag Library'!$AE$14:$AE$736, LEFT('Tag Library'!$AD$14:$AD$736, LEN(O$2))=O$2, RIGHT('Tag Library'!$AD$14:$AD$736, LEN($A5))=$A5), """")"),"")</f>
        <v/>
      </c>
      <c r="P5" s="1" t="str">
        <f ca="1">IFERROR(__xludf.DUMMYFUNCTION("IFERROR(FILTER('Tag Library'!$AE$14:$AE$736, LEFT('Tag Library'!$AD$14:$AD$736, LEN(P$2))=P$2, RIGHT('Tag Library'!$AD$14:$AD$736, LEN($A5))=$A5), """")"),"")</f>
        <v/>
      </c>
    </row>
    <row r="6" spans="1:26" x14ac:dyDescent="0.2">
      <c r="A6" s="1" t="str">
        <f ca="1">IFERROR(__xludf.DUMMYFUNCTION("""COMPUTED_VALUE"""),"adjust_t_sp")</f>
        <v>adjust_t_sp</v>
      </c>
      <c r="B6" s="1" t="str">
        <f ca="1">IFERROR(__xludf.DUMMYFUNCTION("IFERROR(FILTER('Tag Library'!$AE$14:$AE$736, LEFT('Tag Library'!$AD$14:$AD$736, LEN(B$2))=B$2, RIGHT('Tag Library'!$AD$14:$AD$736, LEN($A6))=$A6), """")"),"")</f>
        <v/>
      </c>
      <c r="C6" s="1" t="str">
        <f ca="1">IFERROR(__xludf.DUMMYFUNCTION("IFERROR(FILTER('Tag Library'!$AE$14:$AE$736, LEFT('Tag Library'!$AD$14:$AD$736, LEN(C$2))=C$2, RIGHT('Tag Library'!$AD$14:$AD$736, LEN($A6))=$A6), """")"),"")</f>
        <v/>
      </c>
      <c r="D6" s="1" t="str">
        <f ca="1">IFERROR(__xludf.DUMMYFUNCTION("IFERROR(FILTER('Tag Library'!$AE$14:$AE$736, LEFT('Tag Library'!$AD$14:$AD$736, LEN(D$2))=D$2, RIGHT('Tag Library'!$AD$14:$AD$736, LEN($A6))=$A6), """")"),"")</f>
        <v/>
      </c>
      <c r="E6" s="1" t="str">
        <f ca="1">IFERROR(__xludf.DUMMYFUNCTION("IFERROR(FILTER('Tag Library'!$AE$14:$AE$736, LEFT('Tag Library'!$AD$14:$AD$736, LEN(E$2))=E$2, RIGHT('Tag Library'!$AD$14:$AD$736, LEN($A6))=$A6), """")"),"")</f>
        <v/>
      </c>
      <c r="F6" s="1" t="str">
        <f ca="1">IFERROR(__xludf.DUMMYFUNCTION("IFERROR(FILTER('Tag Library'!$AE$14:$AE$736, LEFT('Tag Library'!$AD$14:$AD$736, LEN(F$2))=F$2, RIGHT('Tag Library'!$AD$14:$AD$736, LEN($A6))=$A6), """")"),"")</f>
        <v/>
      </c>
      <c r="G6" s="1" t="str">
        <f ca="1">IFERROR(__xludf.DUMMYFUNCTION("IFERROR(FILTER('Tag Library'!$AE$14:$AE$736, LEFT('Tag Library'!$AD$14:$AD$736, LEN(G$2))=G$2, RIGHT('Tag Library'!$AD$14:$AD$736, LEN($A6))=$A6), """")"),"")</f>
        <v/>
      </c>
      <c r="H6" s="1" t="str">
        <f ca="1">IFERROR(__xludf.DUMMYFUNCTION("IFERROR(FILTER('Tag Library'!$AE$14:$AE$736, LEFT('Tag Library'!$AD$14:$AD$736, LEN(H$2))=H$2, RIGHT('Tag Library'!$AD$14:$AD$736, LEN($A6))=$A6), """")"),"")</f>
        <v/>
      </c>
      <c r="I6" s="1" t="str">
        <f ca="1">IFERROR(__xludf.DUMMYFUNCTION("IFERROR(FILTER('Tag Library'!$AE$14:$AE$736, LEFT('Tag Library'!$AD$14:$AD$736, LEN(I$2))=I$2, RIGHT('Tag Library'!$AD$14:$AD$736, LEN($A6))=$A6), """")"),"")</f>
        <v/>
      </c>
      <c r="J6" s="1" t="str">
        <f ca="1">IFERROR(__xludf.DUMMYFUNCTION("IFERROR(FILTER('Tag Library'!$AE$14:$AE$736, LEFT('Tag Library'!$AD$14:$AD$736, LEN(J$2))=J$2, RIGHT('Tag Library'!$AD$14:$AD$736, LEN($A6))=$A6), """")"),"")</f>
        <v/>
      </c>
      <c r="K6" s="1" t="str">
        <f ca="1">IFERROR(__xludf.DUMMYFUNCTION("IFERROR(FILTER('Tag Library'!$AE$14:$AE$736, LEFT('Tag Library'!$AD$14:$AD$736, LEN(K$2))=K$2, RIGHT('Tag Library'!$AD$14:$AD$736, LEN($A6))=$A6), """")"),"")</f>
        <v/>
      </c>
      <c r="L6" s="1" t="str">
        <f ca="1">IFERROR(__xludf.DUMMYFUNCTION("IFERROR(FILTER('Tag Library'!$AE$14:$AE$736, LEFT('Tag Library'!$AD$14:$AD$736, LEN(L$2))=L$2, RIGHT('Tag Library'!$AD$14:$AD$736, LEN($A6))=$A6), """")"),"")</f>
        <v/>
      </c>
      <c r="M6" s="1" t="str">
        <f ca="1">IFERROR(__xludf.DUMMYFUNCTION("IFERROR(FILTER('Tag Library'!$AE$14:$AE$736, LEFT('Tag Library'!$AD$14:$AD$736, LEN(M$2))=M$2, RIGHT('Tag Library'!$AD$14:$AD$736, LEN($A6))=$A6), """")"),"")</f>
        <v/>
      </c>
      <c r="N6" s="1" t="str">
        <f ca="1">IFERROR(__xludf.DUMMYFUNCTION("IFERROR(FILTER('Tag Library'!$AE$14:$AE$736, LEFT('Tag Library'!$AD$14:$AD$736, LEN(N$2))=N$2, RIGHT('Tag Library'!$AD$14:$AD$736, LEN($A6))=$A6), """")"),"")</f>
        <v/>
      </c>
      <c r="O6" s="1" t="str">
        <f ca="1">IFERROR(__xludf.DUMMYFUNCTION("IFERROR(FILTER('Tag Library'!$AE$14:$AE$736, LEFT('Tag Library'!$AD$14:$AD$736, LEN(O$2))=O$2, RIGHT('Tag Library'!$AD$14:$AD$736, LEN($A6))=$A6), """")"),"")</f>
        <v/>
      </c>
      <c r="P6" s="1" t="str">
        <f ca="1">IFERROR(__xludf.DUMMYFUNCTION("IFERROR(FILTER('Tag Library'!$AE$14:$AE$736, LEFT('Tag Library'!$AD$14:$AD$736, LEN(P$2))=P$2, RIGHT('Tag Library'!$AD$14:$AD$736, LEN($A6))=$A6), """")"),"")</f>
        <v/>
      </c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IFERROR(__xludf.DUMMYFUNCTION("IFERROR(FILTER('Tag Library'!$AE$14:$AE$736, LEFT('Tag Library'!$AD$14:$AD$736, LEN(B$2))=B$2, RIGHT('Tag Library'!$AD$14:$AD$736, LEN($A7))=$A7), """")"),"")</f>
        <v/>
      </c>
      <c r="C7" s="1" t="str">
        <f ca="1">IFERROR(__xludf.DUMMYFUNCTION("IFERROR(FILTER('Tag Library'!$AE$14:$AE$736, LEFT('Tag Library'!$AD$14:$AD$736, LEN(C$2))=C$2, RIGHT('Tag Library'!$AD$14:$AD$736, LEN($A7))=$A7), """")"),"")</f>
        <v/>
      </c>
      <c r="D7" s="1" t="str">
        <f ca="1">IFERROR(__xludf.DUMMYFUNCTION("IFERROR(FILTER('Tag Library'!$AE$14:$AE$736, LEFT('Tag Library'!$AD$14:$AD$736, LEN(D$2))=D$2, RIGHT('Tag Library'!$AD$14:$AD$736, LEN($A7))=$A7), """")"),"")</f>
        <v/>
      </c>
      <c r="E7" s="1" t="str">
        <f ca="1">IFERROR(__xludf.DUMMYFUNCTION("IFERROR(FILTER('Tag Library'!$AE$14:$AE$736, LEFT('Tag Library'!$AD$14:$AD$736, LEN(E$2))=E$2, RIGHT('Tag Library'!$AD$14:$AD$736, LEN($A7))=$A7), """")"),"")</f>
        <v/>
      </c>
      <c r="F7" s="1" t="str">
        <f ca="1">IFERROR(__xludf.DUMMYFUNCTION("IFERROR(FILTER('Tag Library'!$AE$14:$AE$736, LEFT('Tag Library'!$AD$14:$AD$736, LEN(F$2))=F$2, RIGHT('Tag Library'!$AD$14:$AD$736, LEN($A7))=$A7), """")"),"")</f>
        <v/>
      </c>
      <c r="G7" s="1" t="str">
        <f ca="1">IFERROR(__xludf.DUMMYFUNCTION("IFERROR(FILTER('Tag Library'!$AE$14:$AE$736, LEFT('Tag Library'!$AD$14:$AD$736, LEN(G$2))=G$2, RIGHT('Tag Library'!$AD$14:$AD$736, LEN($A7))=$A7), """")"),"")</f>
        <v/>
      </c>
      <c r="H7" s="1" t="str">
        <f ca="1">IFERROR(__xludf.DUMMYFUNCTION("IFERROR(FILTER('Tag Library'!$AE$14:$AE$736, LEFT('Tag Library'!$AD$14:$AD$736, LEN(H$2))=H$2, RIGHT('Tag Library'!$AD$14:$AD$736, LEN($A7))=$A7), """")"),"")</f>
        <v/>
      </c>
      <c r="I7" s="1" t="str">
        <f ca="1">IFERROR(__xludf.DUMMYFUNCTION("IFERROR(FILTER('Tag Library'!$AE$14:$AE$736, LEFT('Tag Library'!$AD$14:$AD$736, LEN(I$2))=I$2, RIGHT('Tag Library'!$AD$14:$AD$736, LEN($A7))=$A7), """")"),"")</f>
        <v/>
      </c>
      <c r="J7" s="1" t="str">
        <f ca="1">IFERROR(__xludf.DUMMYFUNCTION("IFERROR(FILTER('Tag Library'!$AE$14:$AE$736, LEFT('Tag Library'!$AD$14:$AD$736, LEN(J$2))=J$2, RIGHT('Tag Library'!$AD$14:$AD$736, LEN($A7))=$A7), """")"),"")</f>
        <v/>
      </c>
      <c r="K7" s="1" t="str">
        <f ca="1">IFERROR(__xludf.DUMMYFUNCTION("IFERROR(FILTER('Tag Library'!$AE$14:$AE$736, LEFT('Tag Library'!$AD$14:$AD$736, LEN(K$2))=K$2, RIGHT('Tag Library'!$AD$14:$AD$736, LEN($A7))=$A7), """")"),"")</f>
        <v/>
      </c>
      <c r="L7" s="1" t="str">
        <f ca="1">IFERROR(__xludf.DUMMYFUNCTION("IFERROR(FILTER('Tag Library'!$AE$14:$AE$736, LEFT('Tag Library'!$AD$14:$AD$736, LEN(L$2))=L$2, RIGHT('Tag Library'!$AD$14:$AD$736, LEN($A7))=$A7), """")"),"")</f>
        <v/>
      </c>
      <c r="M7" s="1" t="str">
        <f ca="1">IFERROR(__xludf.DUMMYFUNCTION("IFERROR(FILTER('Tag Library'!$AE$14:$AE$736, LEFT('Tag Library'!$AD$14:$AD$736, LEN(M$2))=M$2, RIGHT('Tag Library'!$AD$14:$AD$736, LEN($A7))=$A7), """")"),"")</f>
        <v/>
      </c>
      <c r="N7" s="1" t="str">
        <f ca="1">IFERROR(__xludf.DUMMYFUNCTION("IFERROR(FILTER('Tag Library'!$AE$14:$AE$736, LEFT('Tag Library'!$AD$14:$AD$736, LEN(N$2))=N$2, RIGHT('Tag Library'!$AD$14:$AD$736, LEN($A7))=$A7), """")"),"")</f>
        <v/>
      </c>
      <c r="O7" s="1" t="str">
        <f ca="1">IFERROR(__xludf.DUMMYFUNCTION("IFERROR(FILTER('Tag Library'!$AE$14:$AE$736, LEFT('Tag Library'!$AD$14:$AD$736, LEN(O$2))=O$2, RIGHT('Tag Library'!$AD$14:$AD$736, LEN($A7))=$A7), """")"),"")</f>
        <v/>
      </c>
      <c r="P7" s="1" t="str">
        <f ca="1">IFERROR(__xludf.DUMMYFUNCTION("IFERROR(FILTER('Tag Library'!$AE$14:$AE$736, LEFT('Tag Library'!$AD$14:$AD$736, LEN(P$2))=P$2, RIGHT('Tag Library'!$AD$14:$AD$736, LEN($A7))=$A7), """")"),"")</f>
        <v/>
      </c>
    </row>
    <row r="8" spans="1:26" x14ac:dyDescent="0.2">
      <c r="A8" s="1" t="str">
        <f ca="1">IFERROR(__xludf.DUMMYFUNCTION("""COMPUTED_VALUE"""),"ahu_fan_mv")</f>
        <v>ahu_fan_mv</v>
      </c>
      <c r="B8" s="1" t="str">
        <f ca="1">IFERROR(__xludf.DUMMYFUNCTION("IFERROR(FILTER('Tag Library'!$AE$14:$AE$736, LEFT('Tag Library'!$AD$14:$AD$736, LEN(B$2))=B$2, RIGHT('Tag Library'!$AD$14:$AD$736, LEN($A8))=$A8), """")"),"")</f>
        <v/>
      </c>
      <c r="C8" s="1" t="str">
        <f ca="1">IFERROR(__xludf.DUMMYFUNCTION("IFERROR(FILTER('Tag Library'!$AE$14:$AE$736, LEFT('Tag Library'!$AD$14:$AD$736, LEN(C$2))=C$2, RIGHT('Tag Library'!$AD$14:$AD$736, LEN($A8))=$A8), """")"),"")</f>
        <v/>
      </c>
      <c r="D8" s="1" t="str">
        <f ca="1">IFERROR(__xludf.DUMMYFUNCTION("IFERROR(FILTER('Tag Library'!$AE$14:$AE$736, LEFT('Tag Library'!$AD$14:$AD$736, LEN(D$2))=D$2, RIGHT('Tag Library'!$AD$14:$AD$736, LEN($A8))=$A8), """")"),"green")</f>
        <v>green</v>
      </c>
      <c r="E8" s="1" t="str">
        <f ca="1">IFERROR(__xludf.DUMMYFUNCTION("IFERROR(FILTER('Tag Library'!$AE$14:$AE$736, LEFT('Tag Library'!$AD$14:$AD$736, LEN(E$2))=E$2, RIGHT('Tag Library'!$AD$14:$AD$736, LEN($A8))=$A8), """")"),"green")</f>
        <v>green</v>
      </c>
      <c r="F8" s="1" t="str">
        <f ca="1">IFERROR(__xludf.DUMMYFUNCTION("IFERROR(FILTER('Tag Library'!$AE$14:$AE$736, LEFT('Tag Library'!$AD$14:$AD$736, LEN(F$2))=F$2, RIGHT('Tag Library'!$AD$14:$AD$736, LEN($A8))=$A8), """")"),"green")</f>
        <v>green</v>
      </c>
      <c r="G8" s="1" t="str">
        <f ca="1">IFERROR(__xludf.DUMMYFUNCTION("IFERROR(FILTER('Tag Library'!$AE$14:$AE$736, LEFT('Tag Library'!$AD$14:$AD$736, LEN(G$2))=G$2, RIGHT('Tag Library'!$AD$14:$AD$736, LEN($A8))=$A8), """")"),"green")</f>
        <v>green</v>
      </c>
      <c r="H8" s="1" t="str">
        <f ca="1">IFERROR(__xludf.DUMMYFUNCTION("IFERROR(FILTER('Tag Library'!$AE$14:$AE$736, LEFT('Tag Library'!$AD$14:$AD$736, LEN(H$2))=H$2, RIGHT('Tag Library'!$AD$14:$AD$736, LEN($A8))=$A8), """")"),"green")</f>
        <v>green</v>
      </c>
      <c r="I8" s="1" t="str">
        <f ca="1">IFERROR(__xludf.DUMMYFUNCTION("IFERROR(FILTER('Tag Library'!$AE$14:$AE$736, LEFT('Tag Library'!$AD$14:$AD$736, LEN(I$2))=I$2, RIGHT('Tag Library'!$AD$14:$AD$736, LEN($A8))=$A8), """")"),"green")</f>
        <v>green</v>
      </c>
      <c r="J8" s="1" t="str">
        <f ca="1">IFERROR(__xludf.DUMMYFUNCTION("IFERROR(FILTER('Tag Library'!$AE$14:$AE$736, LEFT('Tag Library'!$AD$14:$AD$736, LEN(J$2))=J$2, RIGHT('Tag Library'!$AD$14:$AD$736, LEN($A8))=$A8), """")"),"green")</f>
        <v>green</v>
      </c>
      <c r="K8" s="1" t="str">
        <f ca="1">IFERROR(__xludf.DUMMYFUNCTION("IFERROR(FILTER('Tag Library'!$AE$14:$AE$736, LEFT('Tag Library'!$AD$14:$AD$736, LEN(K$2))=K$2, RIGHT('Tag Library'!$AD$14:$AD$736, LEN($A8))=$A8), """")"),"green")</f>
        <v>green</v>
      </c>
      <c r="L8" s="1" t="str">
        <f ca="1">IFERROR(__xludf.DUMMYFUNCTION("IFERROR(FILTER('Tag Library'!$AE$14:$AE$736, LEFT('Tag Library'!$AD$14:$AD$736, LEN(L$2))=L$2, RIGHT('Tag Library'!$AD$14:$AD$736, LEN($A8))=$A8), """")"),"green")</f>
        <v>green</v>
      </c>
      <c r="M8" s="1" t="str">
        <f ca="1">IFERROR(__xludf.DUMMYFUNCTION("IFERROR(FILTER('Tag Library'!$AE$14:$AE$736, LEFT('Tag Library'!$AD$14:$AD$736, LEN(M$2))=M$2, RIGHT('Tag Library'!$AD$14:$AD$736, LEN($A8))=$A8), """")"),"green")</f>
        <v>green</v>
      </c>
      <c r="N8" s="1" t="str">
        <f ca="1">IFERROR(__xludf.DUMMYFUNCTION("IFERROR(FILTER('Tag Library'!$AE$14:$AE$736, LEFT('Tag Library'!$AD$14:$AD$736, LEN(N$2))=N$2, RIGHT('Tag Library'!$AD$14:$AD$736, LEN($A8))=$A8), """")"),"green")</f>
        <v>green</v>
      </c>
      <c r="O8" s="1" t="str">
        <f ca="1">IFERROR(__xludf.DUMMYFUNCTION("IFERROR(FILTER('Tag Library'!$AE$14:$AE$736, LEFT('Tag Library'!$AD$14:$AD$736, LEN(O$2))=O$2, RIGHT('Tag Library'!$AD$14:$AD$736, LEN($A8))=$A8), """")"),"green")</f>
        <v>green</v>
      </c>
      <c r="P8" s="1" t="str">
        <f ca="1">IFERROR(__xludf.DUMMYFUNCTION("IFERROR(FILTER('Tag Library'!$AE$14:$AE$736, LEFT('Tag Library'!$AD$14:$AD$736, LEN(P$2))=P$2, RIGHT('Tag Library'!$AD$14:$AD$736, LEN($A8))=$A8), """")"),"")</f>
        <v/>
      </c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IFERROR(__xludf.DUMMYFUNCTION("IFERROR(FILTER('Tag Library'!$AE$14:$AE$736, LEFT('Tag Library'!$AD$14:$AD$736, LEN(B$2))=B$2, RIGHT('Tag Library'!$AD$14:$AD$736, LEN($A9))=$A9), """")"),"")</f>
        <v/>
      </c>
      <c r="C9" s="1" t="str">
        <f ca="1">IFERROR(__xludf.DUMMYFUNCTION("IFERROR(FILTER('Tag Library'!$AE$14:$AE$736, LEFT('Tag Library'!$AD$14:$AD$736, LEN(C$2))=C$2, RIGHT('Tag Library'!$AD$14:$AD$736, LEN($A9))=$A9), """")"),"")</f>
        <v/>
      </c>
      <c r="D9" s="1" t="str">
        <f ca="1">IFERROR(__xludf.DUMMYFUNCTION("IFERROR(FILTER('Tag Library'!$AE$14:$AE$736, LEFT('Tag Library'!$AD$14:$AD$736, LEN(D$2))=D$2, RIGHT('Tag Library'!$AD$14:$AD$736, LEN($A9))=$A9), """")"),"")</f>
        <v/>
      </c>
      <c r="E9" s="1" t="str">
        <f ca="1">IFERROR(__xludf.DUMMYFUNCTION("IFERROR(FILTER('Tag Library'!$AE$14:$AE$736, LEFT('Tag Library'!$AD$14:$AD$736, LEN(E$2))=E$2, RIGHT('Tag Library'!$AD$14:$AD$736, LEN($A9))=$A9), """")"),"")</f>
        <v/>
      </c>
      <c r="F9" s="1" t="str">
        <f ca="1">IFERROR(__xludf.DUMMYFUNCTION("IFERROR(FILTER('Tag Library'!$AE$14:$AE$736, LEFT('Tag Library'!$AD$14:$AD$736, LEN(F$2))=F$2, RIGHT('Tag Library'!$AD$14:$AD$736, LEN($A9))=$A9), """")"),"")</f>
        <v/>
      </c>
      <c r="G9" s="1" t="str">
        <f ca="1">IFERROR(__xludf.DUMMYFUNCTION("IFERROR(FILTER('Tag Library'!$AE$14:$AE$736, LEFT('Tag Library'!$AD$14:$AD$736, LEN(G$2))=G$2, RIGHT('Tag Library'!$AD$14:$AD$736, LEN($A9))=$A9), """")"),"")</f>
        <v/>
      </c>
      <c r="H9" s="1" t="str">
        <f ca="1">IFERROR(__xludf.DUMMYFUNCTION("IFERROR(FILTER('Tag Library'!$AE$14:$AE$736, LEFT('Tag Library'!$AD$14:$AD$736, LEN(H$2))=H$2, RIGHT('Tag Library'!$AD$14:$AD$736, LEN($A9))=$A9), """")"),"")</f>
        <v/>
      </c>
      <c r="I9" s="1" t="str">
        <f ca="1">IFERROR(__xludf.DUMMYFUNCTION("IFERROR(FILTER('Tag Library'!$AE$14:$AE$736, LEFT('Tag Library'!$AD$14:$AD$736, LEN(I$2))=I$2, RIGHT('Tag Library'!$AD$14:$AD$736, LEN($A9))=$A9), """")"),"")</f>
        <v/>
      </c>
      <c r="J9" s="1" t="str">
        <f ca="1">IFERROR(__xludf.DUMMYFUNCTION("IFERROR(FILTER('Tag Library'!$AE$14:$AE$736, LEFT('Tag Library'!$AD$14:$AD$736, LEN(J$2))=J$2, RIGHT('Tag Library'!$AD$14:$AD$736, LEN($A9))=$A9), """")"),"")</f>
        <v/>
      </c>
      <c r="K9" s="1" t="str">
        <f ca="1">IFERROR(__xludf.DUMMYFUNCTION("IFERROR(FILTER('Tag Library'!$AE$14:$AE$736, LEFT('Tag Library'!$AD$14:$AD$736, LEN(K$2))=K$2, RIGHT('Tag Library'!$AD$14:$AD$736, LEN($A9))=$A9), """")"),"")</f>
        <v/>
      </c>
      <c r="L9" s="1" t="str">
        <f ca="1">IFERROR(__xludf.DUMMYFUNCTION("IFERROR(FILTER('Tag Library'!$AE$14:$AE$736, LEFT('Tag Library'!$AD$14:$AD$736, LEN(L$2))=L$2, RIGHT('Tag Library'!$AD$14:$AD$736, LEN($A9))=$A9), """")"),"")</f>
        <v/>
      </c>
      <c r="M9" s="1" t="str">
        <f ca="1">IFERROR(__xludf.DUMMYFUNCTION("IFERROR(FILTER('Tag Library'!$AE$14:$AE$736, LEFT('Tag Library'!$AD$14:$AD$736, LEN(M$2))=M$2, RIGHT('Tag Library'!$AD$14:$AD$736, LEN($A9))=$A9), """")"),"")</f>
        <v/>
      </c>
      <c r="N9" s="1" t="str">
        <f ca="1">IFERROR(__xludf.DUMMYFUNCTION("IFERROR(FILTER('Tag Library'!$AE$14:$AE$736, LEFT('Tag Library'!$AD$14:$AD$736, LEN(N$2))=N$2, RIGHT('Tag Library'!$AD$14:$AD$736, LEN($A9))=$A9), """")"),"")</f>
        <v/>
      </c>
      <c r="O9" s="1" t="str">
        <f ca="1">IFERROR(__xludf.DUMMYFUNCTION("IFERROR(FILTER('Tag Library'!$AE$14:$AE$736, LEFT('Tag Library'!$AD$14:$AD$736, LEN(O$2))=O$2, RIGHT('Tag Library'!$AD$14:$AD$736, LEN($A9))=$A9), """")"),"")</f>
        <v/>
      </c>
      <c r="P9" s="1" t="str">
        <f ca="1">IFERROR(__xludf.DUMMYFUNCTION("IFERROR(FILTER('Tag Library'!$AE$14:$AE$736, LEFT('Tag Library'!$AD$14:$AD$736, LEN(P$2))=P$2, RIGHT('Tag Library'!$AD$14:$AD$736, LEN($A9))=$A9), """")"),"")</f>
        <v/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IFERROR(__xludf.DUMMYFUNCTION("IFERROR(FILTER('Tag Library'!$AE$14:$AE$736, LEFT('Tag Library'!$AD$14:$AD$736, LEN(B$2))=B$2, RIGHT('Tag Library'!$AD$14:$AD$736, LEN($A10))=$A10), """")"),"")</f>
        <v/>
      </c>
      <c r="C10" s="1" t="str">
        <f ca="1">IFERROR(__xludf.DUMMYFUNCTION("IFERROR(FILTER('Tag Library'!$AE$14:$AE$736, LEFT('Tag Library'!$AD$14:$AD$736, LEN(C$2))=C$2, RIGHT('Tag Library'!$AD$14:$AD$736, LEN($A10))=$A10), """")"),"")</f>
        <v/>
      </c>
      <c r="D10" s="1" t="str">
        <f ca="1">IFERROR(__xludf.DUMMYFUNCTION("IFERROR(FILTER('Tag Library'!$AE$14:$AE$736, LEFT('Tag Library'!$AD$14:$AD$736, LEN(D$2))=D$2, RIGHT('Tag Library'!$AD$14:$AD$736, LEN($A10))=$A10), """")"),"")</f>
        <v/>
      </c>
      <c r="E10" s="1" t="str">
        <f ca="1">IFERROR(__xludf.DUMMYFUNCTION("IFERROR(FILTER('Tag Library'!$AE$14:$AE$736, LEFT('Tag Library'!$AD$14:$AD$736, LEN(E$2))=E$2, RIGHT('Tag Library'!$AD$14:$AD$736, LEN($A10))=$A10), """")"),"")</f>
        <v/>
      </c>
      <c r="F10" s="1" t="str">
        <f ca="1">IFERROR(__xludf.DUMMYFUNCTION("IFERROR(FILTER('Tag Library'!$AE$14:$AE$736, LEFT('Tag Library'!$AD$14:$AD$736, LEN(F$2))=F$2, RIGHT('Tag Library'!$AD$14:$AD$736, LEN($A10))=$A10), """")"),"")</f>
        <v/>
      </c>
      <c r="G10" s="1" t="str">
        <f ca="1">IFERROR(__xludf.DUMMYFUNCTION("IFERROR(FILTER('Tag Library'!$AE$14:$AE$736, LEFT('Tag Library'!$AD$14:$AD$736, LEN(G$2))=G$2, RIGHT('Tag Library'!$AD$14:$AD$736, LEN($A10))=$A10), """")"),"")</f>
        <v/>
      </c>
      <c r="H10" s="1" t="str">
        <f ca="1">IFERROR(__xludf.DUMMYFUNCTION("IFERROR(FILTER('Tag Library'!$AE$14:$AE$736, LEFT('Tag Library'!$AD$14:$AD$736, LEN(H$2))=H$2, RIGHT('Tag Library'!$AD$14:$AD$736, LEN($A10))=$A10), """")"),"")</f>
        <v/>
      </c>
      <c r="I10" s="1" t="str">
        <f ca="1">IFERROR(__xludf.DUMMYFUNCTION("IFERROR(FILTER('Tag Library'!$AE$14:$AE$736, LEFT('Tag Library'!$AD$14:$AD$736, LEN(I$2))=I$2, RIGHT('Tag Library'!$AD$14:$AD$736, LEN($A10))=$A10), """")"),"")</f>
        <v/>
      </c>
      <c r="J10" s="1" t="str">
        <f ca="1">IFERROR(__xludf.DUMMYFUNCTION("IFERROR(FILTER('Tag Library'!$AE$14:$AE$736, LEFT('Tag Library'!$AD$14:$AD$736, LEN(J$2))=J$2, RIGHT('Tag Library'!$AD$14:$AD$736, LEN($A10))=$A10), """")"),"")</f>
        <v/>
      </c>
      <c r="K10" s="1" t="str">
        <f ca="1">IFERROR(__xludf.DUMMYFUNCTION("IFERROR(FILTER('Tag Library'!$AE$14:$AE$736, LEFT('Tag Library'!$AD$14:$AD$736, LEN(K$2))=K$2, RIGHT('Tag Library'!$AD$14:$AD$736, LEN($A10))=$A10), """")"),"")</f>
        <v/>
      </c>
      <c r="L10" s="1" t="str">
        <f ca="1">IFERROR(__xludf.DUMMYFUNCTION("IFERROR(FILTER('Tag Library'!$AE$14:$AE$736, LEFT('Tag Library'!$AD$14:$AD$736, LEN(L$2))=L$2, RIGHT('Tag Library'!$AD$14:$AD$736, LEN($A10))=$A10), """")"),"")</f>
        <v/>
      </c>
      <c r="M10" s="1" t="str">
        <f ca="1">IFERROR(__xludf.DUMMYFUNCTION("IFERROR(FILTER('Tag Library'!$AE$14:$AE$736, LEFT('Tag Library'!$AD$14:$AD$736, LEN(M$2))=M$2, RIGHT('Tag Library'!$AD$14:$AD$736, LEN($A10))=$A10), """")"),"")</f>
        <v/>
      </c>
      <c r="N10" s="1" t="str">
        <f ca="1">IFERROR(__xludf.DUMMYFUNCTION("IFERROR(FILTER('Tag Library'!$AE$14:$AE$736, LEFT('Tag Library'!$AD$14:$AD$736, LEN(N$2))=N$2, RIGHT('Tag Library'!$AD$14:$AD$736, LEN($A10))=$A10), """")"),"")</f>
        <v/>
      </c>
      <c r="O10" s="1" t="str">
        <f ca="1">IFERROR(__xludf.DUMMYFUNCTION("IFERROR(FILTER('Tag Library'!$AE$14:$AE$736, LEFT('Tag Library'!$AD$14:$AD$736, LEN(O$2))=O$2, RIGHT('Tag Library'!$AD$14:$AD$736, LEN($A10))=$A10), """")"),"")</f>
        <v/>
      </c>
      <c r="P10" s="1" t="str">
        <f ca="1">IFERROR(__xludf.DUMMYFUNCTION("IFERROR(FILTER('Tag Library'!$AE$14:$AE$736, LEFT('Tag Library'!$AD$14:$AD$736, LEN(P$2))=P$2, RIGHT('Tag Library'!$AD$14:$AD$736, LEN($A10))=$A10), """")"),"")</f>
        <v/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IFERROR(__xludf.DUMMYFUNCTION("IFERROR(FILTER('Tag Library'!$AE$14:$AE$736, LEFT('Tag Library'!$AD$14:$AD$736, LEN(B$2))=B$2, RIGHT('Tag Library'!$AD$14:$AD$736, LEN($A11))=$A11), """")"),"")</f>
        <v/>
      </c>
      <c r="C11" s="1" t="str">
        <f ca="1">IFERROR(__xludf.DUMMYFUNCTION("IFERROR(FILTER('Tag Library'!$AE$14:$AE$736, LEFT('Tag Library'!$AD$14:$AD$736, LEN(C$2))=C$2, RIGHT('Tag Library'!$AD$14:$AD$736, LEN($A11))=$A11), """")"),"")</f>
        <v/>
      </c>
      <c r="D11" s="1" t="str">
        <f ca="1">IFERROR(__xludf.DUMMYFUNCTION("IFERROR(FILTER('Tag Library'!$AE$14:$AE$736, LEFT('Tag Library'!$AD$14:$AD$736, LEN(D$2))=D$2, RIGHT('Tag Library'!$AD$14:$AD$736, LEN($A11))=$A11), """")"),"")</f>
        <v/>
      </c>
      <c r="E11" s="1" t="str">
        <f ca="1">IFERROR(__xludf.DUMMYFUNCTION("IFERROR(FILTER('Tag Library'!$AE$14:$AE$736, LEFT('Tag Library'!$AD$14:$AD$736, LEN(E$2))=E$2, RIGHT('Tag Library'!$AD$14:$AD$736, LEN($A11))=$A11), """")"),"")</f>
        <v/>
      </c>
      <c r="F11" s="1" t="str">
        <f ca="1">IFERROR(__xludf.DUMMYFUNCTION("IFERROR(FILTER('Tag Library'!$AE$14:$AE$736, LEFT('Tag Library'!$AD$14:$AD$736, LEN(F$2))=F$2, RIGHT('Tag Library'!$AD$14:$AD$736, LEN($A11))=$A11), """")"),"")</f>
        <v/>
      </c>
      <c r="G11" s="1" t="str">
        <f ca="1">IFERROR(__xludf.DUMMYFUNCTION("IFERROR(FILTER('Tag Library'!$AE$14:$AE$736, LEFT('Tag Library'!$AD$14:$AD$736, LEN(G$2))=G$2, RIGHT('Tag Library'!$AD$14:$AD$736, LEN($A11))=$A11), """")"),"")</f>
        <v/>
      </c>
      <c r="H11" s="1" t="str">
        <f ca="1">IFERROR(__xludf.DUMMYFUNCTION("IFERROR(FILTER('Tag Library'!$AE$14:$AE$736, LEFT('Tag Library'!$AD$14:$AD$736, LEN(H$2))=H$2, RIGHT('Tag Library'!$AD$14:$AD$736, LEN($A11))=$A11), """")"),"")</f>
        <v/>
      </c>
      <c r="I11" s="1" t="str">
        <f ca="1">IFERROR(__xludf.DUMMYFUNCTION("IFERROR(FILTER('Tag Library'!$AE$14:$AE$736, LEFT('Tag Library'!$AD$14:$AD$736, LEN(I$2))=I$2, RIGHT('Tag Library'!$AD$14:$AD$736, LEN($A11))=$A11), """")"),"")</f>
        <v/>
      </c>
      <c r="J11" s="1" t="str">
        <f ca="1">IFERROR(__xludf.DUMMYFUNCTION("IFERROR(FILTER('Tag Library'!$AE$14:$AE$736, LEFT('Tag Library'!$AD$14:$AD$736, LEN(J$2))=J$2, RIGHT('Tag Library'!$AD$14:$AD$736, LEN($A11))=$A11), """")"),"")</f>
        <v/>
      </c>
      <c r="K11" s="1" t="str">
        <f ca="1">IFERROR(__xludf.DUMMYFUNCTION("IFERROR(FILTER('Tag Library'!$AE$14:$AE$736, LEFT('Tag Library'!$AD$14:$AD$736, LEN(K$2))=K$2, RIGHT('Tag Library'!$AD$14:$AD$736, LEN($A11))=$A11), """")"),"")</f>
        <v/>
      </c>
      <c r="L11" s="1" t="str">
        <f ca="1">IFERROR(__xludf.DUMMYFUNCTION("IFERROR(FILTER('Tag Library'!$AE$14:$AE$736, LEFT('Tag Library'!$AD$14:$AD$736, LEN(L$2))=L$2, RIGHT('Tag Library'!$AD$14:$AD$736, LEN($A11))=$A11), """")"),"")</f>
        <v/>
      </c>
      <c r="M11" s="1" t="str">
        <f ca="1">IFERROR(__xludf.DUMMYFUNCTION("IFERROR(FILTER('Tag Library'!$AE$14:$AE$736, LEFT('Tag Library'!$AD$14:$AD$736, LEN(M$2))=M$2, RIGHT('Tag Library'!$AD$14:$AD$736, LEN($A11))=$A11), """")"),"")</f>
        <v/>
      </c>
      <c r="N11" s="1" t="str">
        <f ca="1">IFERROR(__xludf.DUMMYFUNCTION("IFERROR(FILTER('Tag Library'!$AE$14:$AE$736, LEFT('Tag Library'!$AD$14:$AD$736, LEN(N$2))=N$2, RIGHT('Tag Library'!$AD$14:$AD$736, LEN($A11))=$A11), """")"),"")</f>
        <v/>
      </c>
      <c r="O11" s="1" t="str">
        <f ca="1">IFERROR(__xludf.DUMMYFUNCTION("IFERROR(FILTER('Tag Library'!$AE$14:$AE$736, LEFT('Tag Library'!$AD$14:$AD$736, LEN(O$2))=O$2, RIGHT('Tag Library'!$AD$14:$AD$736, LEN($A11))=$A11), """")"),"")</f>
        <v/>
      </c>
      <c r="P11" s="1" t="str">
        <f ca="1">IFERROR(__xludf.DUMMYFUNCTION("IFERROR(FILTER('Tag Library'!$AE$14:$AE$736, LEFT('Tag Library'!$AD$14:$AD$736, LEN(P$2))=P$2, RIGHT('Tag Library'!$AD$14:$AD$736, LEN($A11))=$A11), """")"),"")</f>
        <v/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IFERROR(__xludf.DUMMYFUNCTION("IFERROR(FILTER('Tag Library'!$AE$14:$AE$736, LEFT('Tag Library'!$AD$14:$AD$736, LEN(B$2))=B$2, RIGHT('Tag Library'!$AD$14:$AD$736, LEN($A12))=$A12), """")"),"")</f>
        <v/>
      </c>
      <c r="C12" s="1" t="str">
        <f ca="1">IFERROR(__xludf.DUMMYFUNCTION("IFERROR(FILTER('Tag Library'!$AE$14:$AE$736, LEFT('Tag Library'!$AD$14:$AD$736, LEN(C$2))=C$2, RIGHT('Tag Library'!$AD$14:$AD$736, LEN($A12))=$A12), """")"),"")</f>
        <v/>
      </c>
      <c r="D12" s="1" t="str">
        <f ca="1">IFERROR(__xludf.DUMMYFUNCTION("IFERROR(FILTER('Tag Library'!$AE$14:$AE$736, LEFT('Tag Library'!$AD$14:$AD$736, LEN(D$2))=D$2, RIGHT('Tag Library'!$AD$14:$AD$736, LEN($A12))=$A12), """")"),"")</f>
        <v/>
      </c>
      <c r="E12" s="1" t="str">
        <f ca="1">IFERROR(__xludf.DUMMYFUNCTION("IFERROR(FILTER('Tag Library'!$AE$14:$AE$736, LEFT('Tag Library'!$AD$14:$AD$736, LEN(E$2))=E$2, RIGHT('Tag Library'!$AD$14:$AD$736, LEN($A12))=$A12), """")"),"")</f>
        <v/>
      </c>
      <c r="F12" s="1" t="str">
        <f ca="1">IFERROR(__xludf.DUMMYFUNCTION("IFERROR(FILTER('Tag Library'!$AE$14:$AE$736, LEFT('Tag Library'!$AD$14:$AD$736, LEN(F$2))=F$2, RIGHT('Tag Library'!$AD$14:$AD$736, LEN($A12))=$A12), """")"),"")</f>
        <v/>
      </c>
      <c r="G12" s="1" t="str">
        <f ca="1">IFERROR(__xludf.DUMMYFUNCTION("IFERROR(FILTER('Tag Library'!$AE$14:$AE$736, LEFT('Tag Library'!$AD$14:$AD$736, LEN(G$2))=G$2, RIGHT('Tag Library'!$AD$14:$AD$736, LEN($A12))=$A12), """")"),"")</f>
        <v/>
      </c>
      <c r="H12" s="1" t="str">
        <f ca="1">IFERROR(__xludf.DUMMYFUNCTION("IFERROR(FILTER('Tag Library'!$AE$14:$AE$736, LEFT('Tag Library'!$AD$14:$AD$736, LEN(H$2))=H$2, RIGHT('Tag Library'!$AD$14:$AD$736, LEN($A12))=$A12), """")"),"")</f>
        <v/>
      </c>
      <c r="I12" s="1" t="str">
        <f ca="1">IFERROR(__xludf.DUMMYFUNCTION("IFERROR(FILTER('Tag Library'!$AE$14:$AE$736, LEFT('Tag Library'!$AD$14:$AD$736, LEN(I$2))=I$2, RIGHT('Tag Library'!$AD$14:$AD$736, LEN($A12))=$A12), """")"),"")</f>
        <v/>
      </c>
      <c r="J12" s="1" t="str">
        <f ca="1">IFERROR(__xludf.DUMMYFUNCTION("IFERROR(FILTER('Tag Library'!$AE$14:$AE$736, LEFT('Tag Library'!$AD$14:$AD$736, LEN(J$2))=J$2, RIGHT('Tag Library'!$AD$14:$AD$736, LEN($A12))=$A12), """")"),"")</f>
        <v/>
      </c>
      <c r="K12" s="1" t="str">
        <f ca="1">IFERROR(__xludf.DUMMYFUNCTION("IFERROR(FILTER('Tag Library'!$AE$14:$AE$736, LEFT('Tag Library'!$AD$14:$AD$736, LEN(K$2))=K$2, RIGHT('Tag Library'!$AD$14:$AD$736, LEN($A12))=$A12), """")"),"")</f>
        <v/>
      </c>
      <c r="L12" s="1" t="str">
        <f ca="1">IFERROR(__xludf.DUMMYFUNCTION("IFERROR(FILTER('Tag Library'!$AE$14:$AE$736, LEFT('Tag Library'!$AD$14:$AD$736, LEN(L$2))=L$2, RIGHT('Tag Library'!$AD$14:$AD$736, LEN($A12))=$A12), """")"),"")</f>
        <v/>
      </c>
      <c r="M12" s="1" t="str">
        <f ca="1">IFERROR(__xludf.DUMMYFUNCTION("IFERROR(FILTER('Tag Library'!$AE$14:$AE$736, LEFT('Tag Library'!$AD$14:$AD$736, LEN(M$2))=M$2, RIGHT('Tag Library'!$AD$14:$AD$736, LEN($A12))=$A12), """")"),"")</f>
        <v/>
      </c>
      <c r="N12" s="1" t="str">
        <f ca="1">IFERROR(__xludf.DUMMYFUNCTION("IFERROR(FILTER('Tag Library'!$AE$14:$AE$736, LEFT('Tag Library'!$AD$14:$AD$736, LEN(N$2))=N$2, RIGHT('Tag Library'!$AD$14:$AD$736, LEN($A12))=$A12), """")"),"")</f>
        <v/>
      </c>
      <c r="O12" s="1" t="str">
        <f ca="1">IFERROR(__xludf.DUMMYFUNCTION("IFERROR(FILTER('Tag Library'!$AE$14:$AE$736, LEFT('Tag Library'!$AD$14:$AD$736, LEN(O$2))=O$2, RIGHT('Tag Library'!$AD$14:$AD$736, LEN($A12))=$A12), """")"),"")</f>
        <v/>
      </c>
      <c r="P12" s="1" t="str">
        <f ca="1">IFERROR(__xludf.DUMMYFUNCTION("IFERROR(FILTER('Tag Library'!$AE$14:$AE$736, LEFT('Tag Library'!$AD$14:$AD$736, LEN(P$2))=P$2, RIGHT('Tag Library'!$AD$14:$AD$736, LEN($A12))=$A12), """")"),"")</f>
        <v/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IFERROR(__xludf.DUMMYFUNCTION("IFERROR(FILTER('Tag Library'!$AE$14:$AE$736, LEFT('Tag Library'!$AD$14:$AD$736, LEN(B$2))=B$2, RIGHT('Tag Library'!$AD$14:$AD$736, LEN($A13))=$A13), """")"),"")</f>
        <v/>
      </c>
      <c r="C13" s="1" t="str">
        <f ca="1">IFERROR(__xludf.DUMMYFUNCTION("IFERROR(FILTER('Tag Library'!$AE$14:$AE$736, LEFT('Tag Library'!$AD$14:$AD$736, LEN(C$2))=C$2, RIGHT('Tag Library'!$AD$14:$AD$736, LEN($A13))=$A13), """")"),"")</f>
        <v/>
      </c>
      <c r="D13" s="1" t="str">
        <f ca="1">IFERROR(__xludf.DUMMYFUNCTION("IFERROR(FILTER('Tag Library'!$AE$14:$AE$736, LEFT('Tag Library'!$AD$14:$AD$736, LEN(D$2))=D$2, RIGHT('Tag Library'!$AD$14:$AD$736, LEN($A13))=$A13), """")"),"")</f>
        <v/>
      </c>
      <c r="E13" s="1" t="str">
        <f ca="1">IFERROR(__xludf.DUMMYFUNCTION("IFERROR(FILTER('Tag Library'!$AE$14:$AE$736, LEFT('Tag Library'!$AD$14:$AD$736, LEN(E$2))=E$2, RIGHT('Tag Library'!$AD$14:$AD$736, LEN($A13))=$A13), """")"),"")</f>
        <v/>
      </c>
      <c r="F13" s="1" t="str">
        <f ca="1">IFERROR(__xludf.DUMMYFUNCTION("IFERROR(FILTER('Tag Library'!$AE$14:$AE$736, LEFT('Tag Library'!$AD$14:$AD$736, LEN(F$2))=F$2, RIGHT('Tag Library'!$AD$14:$AD$736, LEN($A13))=$A13), """")"),"")</f>
        <v/>
      </c>
      <c r="G13" s="1" t="str">
        <f ca="1">IFERROR(__xludf.DUMMYFUNCTION("IFERROR(FILTER('Tag Library'!$AE$14:$AE$736, LEFT('Tag Library'!$AD$14:$AD$736, LEN(G$2))=G$2, RIGHT('Tag Library'!$AD$14:$AD$736, LEN($A13))=$A13), """")"),"")</f>
        <v/>
      </c>
      <c r="H13" s="1" t="str">
        <f ca="1">IFERROR(__xludf.DUMMYFUNCTION("IFERROR(FILTER('Tag Library'!$AE$14:$AE$736, LEFT('Tag Library'!$AD$14:$AD$736, LEN(H$2))=H$2, RIGHT('Tag Library'!$AD$14:$AD$736, LEN($A13))=$A13), """")"),"")</f>
        <v/>
      </c>
      <c r="I13" s="1" t="str">
        <f ca="1">IFERROR(__xludf.DUMMYFUNCTION("IFERROR(FILTER('Tag Library'!$AE$14:$AE$736, LEFT('Tag Library'!$AD$14:$AD$736, LEN(I$2))=I$2, RIGHT('Tag Library'!$AD$14:$AD$736, LEN($A13))=$A13), """")"),"")</f>
        <v/>
      </c>
      <c r="J13" s="1" t="str">
        <f ca="1">IFERROR(__xludf.DUMMYFUNCTION("IFERROR(FILTER('Tag Library'!$AE$14:$AE$736, LEFT('Tag Library'!$AD$14:$AD$736, LEN(J$2))=J$2, RIGHT('Tag Library'!$AD$14:$AD$736, LEN($A13))=$A13), """")"),"")</f>
        <v/>
      </c>
      <c r="K13" s="1" t="str">
        <f ca="1">IFERROR(__xludf.DUMMYFUNCTION("IFERROR(FILTER('Tag Library'!$AE$14:$AE$736, LEFT('Tag Library'!$AD$14:$AD$736, LEN(K$2))=K$2, RIGHT('Tag Library'!$AD$14:$AD$736, LEN($A13))=$A13), """")"),"")</f>
        <v/>
      </c>
      <c r="L13" s="1" t="str">
        <f ca="1">IFERROR(__xludf.DUMMYFUNCTION("IFERROR(FILTER('Tag Library'!$AE$14:$AE$736, LEFT('Tag Library'!$AD$14:$AD$736, LEN(L$2))=L$2, RIGHT('Tag Library'!$AD$14:$AD$736, LEN($A13))=$A13), """")"),"")</f>
        <v/>
      </c>
      <c r="M13" s="1" t="str">
        <f ca="1">IFERROR(__xludf.DUMMYFUNCTION("IFERROR(FILTER('Tag Library'!$AE$14:$AE$736, LEFT('Tag Library'!$AD$14:$AD$736, LEN(M$2))=M$2, RIGHT('Tag Library'!$AD$14:$AD$736, LEN($A13))=$A13), """")"),"")</f>
        <v/>
      </c>
      <c r="N13" s="1" t="str">
        <f ca="1">IFERROR(__xludf.DUMMYFUNCTION("IFERROR(FILTER('Tag Library'!$AE$14:$AE$736, LEFT('Tag Library'!$AD$14:$AD$736, LEN(N$2))=N$2, RIGHT('Tag Library'!$AD$14:$AD$736, LEN($A13))=$A13), """")"),"")</f>
        <v/>
      </c>
      <c r="O13" s="1" t="str">
        <f ca="1">IFERROR(__xludf.DUMMYFUNCTION("IFERROR(FILTER('Tag Library'!$AE$14:$AE$736, LEFT('Tag Library'!$AD$14:$AD$736, LEN(O$2))=O$2, RIGHT('Tag Library'!$AD$14:$AD$736, LEN($A13))=$A13), """")"),"")</f>
        <v/>
      </c>
      <c r="P13" s="1" t="str">
        <f ca="1">IFERROR(__xludf.DUMMYFUNCTION("IFERROR(FILTER('Tag Library'!$AE$14:$AE$736, LEFT('Tag Library'!$AD$14:$AD$736, LEN(P$2))=P$2, RIGHT('Tag Library'!$AD$14:$AD$736, LEN($A13))=$A13), """")"),"")</f>
        <v/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IFERROR(__xludf.DUMMYFUNCTION("IFERROR(FILTER('Tag Library'!$AE$14:$AE$736, LEFT('Tag Library'!$AD$14:$AD$736, LEN(B$2))=B$2, RIGHT('Tag Library'!$AD$14:$AD$736, LEN($A14))=$A14), """")"),"")</f>
        <v/>
      </c>
      <c r="C14" s="1" t="str">
        <f ca="1">IFERROR(__xludf.DUMMYFUNCTION("IFERROR(FILTER('Tag Library'!$AE$14:$AE$736, LEFT('Tag Library'!$AD$14:$AD$736, LEN(C$2))=C$2, RIGHT('Tag Library'!$AD$14:$AD$736, LEN($A14))=$A14), """")"),"")</f>
        <v/>
      </c>
      <c r="D14" s="1" t="str">
        <f ca="1">IFERROR(__xludf.DUMMYFUNCTION("IFERROR(FILTER('Tag Library'!$AE$14:$AE$736, LEFT('Tag Library'!$AD$14:$AD$736, LEN(D$2))=D$2, RIGHT('Tag Library'!$AD$14:$AD$736, LEN($A14))=$A14), """")"),"")</f>
        <v/>
      </c>
      <c r="E14" s="1" t="str">
        <f ca="1">IFERROR(__xludf.DUMMYFUNCTION("IFERROR(FILTER('Tag Library'!$AE$14:$AE$736, LEFT('Tag Library'!$AD$14:$AD$736, LEN(E$2))=E$2, RIGHT('Tag Library'!$AD$14:$AD$736, LEN($A14))=$A14), """")"),"")</f>
        <v/>
      </c>
      <c r="F14" s="1" t="str">
        <f ca="1">IFERROR(__xludf.DUMMYFUNCTION("IFERROR(FILTER('Tag Library'!$AE$14:$AE$736, LEFT('Tag Library'!$AD$14:$AD$736, LEN(F$2))=F$2, RIGHT('Tag Library'!$AD$14:$AD$736, LEN($A14))=$A14), """")"),"")</f>
        <v/>
      </c>
      <c r="G14" s="1" t="str">
        <f ca="1">IFERROR(__xludf.DUMMYFUNCTION("IFERROR(FILTER('Tag Library'!$AE$14:$AE$736, LEFT('Tag Library'!$AD$14:$AD$736, LEN(G$2))=G$2, RIGHT('Tag Library'!$AD$14:$AD$736, LEN($A14))=$A14), """")"),"")</f>
        <v/>
      </c>
      <c r="H14" s="1" t="str">
        <f ca="1">IFERROR(__xludf.DUMMYFUNCTION("IFERROR(FILTER('Tag Library'!$AE$14:$AE$736, LEFT('Tag Library'!$AD$14:$AD$736, LEN(H$2))=H$2, RIGHT('Tag Library'!$AD$14:$AD$736, LEN($A14))=$A14), """")"),"")</f>
        <v/>
      </c>
      <c r="I14" s="1" t="str">
        <f ca="1">IFERROR(__xludf.DUMMYFUNCTION("IFERROR(FILTER('Tag Library'!$AE$14:$AE$736, LEFT('Tag Library'!$AD$14:$AD$736, LEN(I$2))=I$2, RIGHT('Tag Library'!$AD$14:$AD$736, LEN($A14))=$A14), """")"),"")</f>
        <v/>
      </c>
      <c r="J14" s="1" t="str">
        <f ca="1">IFERROR(__xludf.DUMMYFUNCTION("IFERROR(FILTER('Tag Library'!$AE$14:$AE$736, LEFT('Tag Library'!$AD$14:$AD$736, LEN(J$2))=J$2, RIGHT('Tag Library'!$AD$14:$AD$736, LEN($A14))=$A14), """")"),"")</f>
        <v/>
      </c>
      <c r="K14" s="1" t="str">
        <f ca="1">IFERROR(__xludf.DUMMYFUNCTION("IFERROR(FILTER('Tag Library'!$AE$14:$AE$736, LEFT('Tag Library'!$AD$14:$AD$736, LEN(K$2))=K$2, RIGHT('Tag Library'!$AD$14:$AD$736, LEN($A14))=$A14), """")"),"")</f>
        <v/>
      </c>
      <c r="L14" s="1" t="str">
        <f ca="1">IFERROR(__xludf.DUMMYFUNCTION("IFERROR(FILTER('Tag Library'!$AE$14:$AE$736, LEFT('Tag Library'!$AD$14:$AD$736, LEN(L$2))=L$2, RIGHT('Tag Library'!$AD$14:$AD$736, LEN($A14))=$A14), """")"),"")</f>
        <v/>
      </c>
      <c r="M14" s="1" t="str">
        <f ca="1">IFERROR(__xludf.DUMMYFUNCTION("IFERROR(FILTER('Tag Library'!$AE$14:$AE$736, LEFT('Tag Library'!$AD$14:$AD$736, LEN(M$2))=M$2, RIGHT('Tag Library'!$AD$14:$AD$736, LEN($A14))=$A14), """")"),"")</f>
        <v/>
      </c>
      <c r="N14" s="1" t="str">
        <f ca="1">IFERROR(__xludf.DUMMYFUNCTION("IFERROR(FILTER('Tag Library'!$AE$14:$AE$736, LEFT('Tag Library'!$AD$14:$AD$736, LEN(N$2))=N$2, RIGHT('Tag Library'!$AD$14:$AD$736, LEN($A14))=$A14), """")"),"")</f>
        <v/>
      </c>
      <c r="O14" s="1" t="str">
        <f ca="1">IFERROR(__xludf.DUMMYFUNCTION("IFERROR(FILTER('Tag Library'!$AE$14:$AE$736, LEFT('Tag Library'!$AD$14:$AD$736, LEN(O$2))=O$2, RIGHT('Tag Library'!$AD$14:$AD$736, LEN($A14))=$A14), """")"),"")</f>
        <v/>
      </c>
      <c r="P14" s="1" t="str">
        <f ca="1">IFERROR(__xludf.DUMMYFUNCTION("IFERROR(FILTER('Tag Library'!$AE$14:$AE$736, LEFT('Tag Library'!$AD$14:$AD$736, LEN(P$2))=P$2, RIGHT('Tag Library'!$AD$14:$AD$736, LEN($A14))=$A14), """")"),"")</f>
        <v/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IFERROR(__xludf.DUMMYFUNCTION("IFERROR(FILTER('Tag Library'!$AE$14:$AE$736, LEFT('Tag Library'!$AD$14:$AD$736, LEN(B$2))=B$2, RIGHT('Tag Library'!$AD$14:$AD$736, LEN($A15))=$A15), """")"),"")</f>
        <v/>
      </c>
      <c r="C15" s="1" t="str">
        <f ca="1">IFERROR(__xludf.DUMMYFUNCTION("IFERROR(FILTER('Tag Library'!$AE$14:$AE$736, LEFT('Tag Library'!$AD$14:$AD$736, LEN(C$2))=C$2, RIGHT('Tag Library'!$AD$14:$AD$736, LEN($A15))=$A15), """")"),"")</f>
        <v/>
      </c>
      <c r="D15" s="1" t="str">
        <f ca="1">IFERROR(__xludf.DUMMYFUNCTION("IFERROR(FILTER('Tag Library'!$AE$14:$AE$736, LEFT('Tag Library'!$AD$14:$AD$736, LEN(D$2))=D$2, RIGHT('Tag Library'!$AD$14:$AD$736, LEN($A15))=$A15), """")"),"")</f>
        <v/>
      </c>
      <c r="E15" s="1" t="str">
        <f ca="1">IFERROR(__xludf.DUMMYFUNCTION("IFERROR(FILTER('Tag Library'!$AE$14:$AE$736, LEFT('Tag Library'!$AD$14:$AD$736, LEN(E$2))=E$2, RIGHT('Tag Library'!$AD$14:$AD$736, LEN($A15))=$A15), """")"),"")</f>
        <v/>
      </c>
      <c r="F15" s="1" t="str">
        <f ca="1">IFERROR(__xludf.DUMMYFUNCTION("IFERROR(FILTER('Tag Library'!$AE$14:$AE$736, LEFT('Tag Library'!$AD$14:$AD$736, LEN(F$2))=F$2, RIGHT('Tag Library'!$AD$14:$AD$736, LEN($A15))=$A15), """")"),"")</f>
        <v/>
      </c>
      <c r="G15" s="1" t="str">
        <f ca="1">IFERROR(__xludf.DUMMYFUNCTION("IFERROR(FILTER('Tag Library'!$AE$14:$AE$736, LEFT('Tag Library'!$AD$14:$AD$736, LEN(G$2))=G$2, RIGHT('Tag Library'!$AD$14:$AD$736, LEN($A15))=$A15), """")"),"")</f>
        <v/>
      </c>
      <c r="H15" s="1" t="str">
        <f ca="1">IFERROR(__xludf.DUMMYFUNCTION("IFERROR(FILTER('Tag Library'!$AE$14:$AE$736, LEFT('Tag Library'!$AD$14:$AD$736, LEN(H$2))=H$2, RIGHT('Tag Library'!$AD$14:$AD$736, LEN($A15))=$A15), """")"),"")</f>
        <v/>
      </c>
      <c r="I15" s="1" t="str">
        <f ca="1">IFERROR(__xludf.DUMMYFUNCTION("IFERROR(FILTER('Tag Library'!$AE$14:$AE$736, LEFT('Tag Library'!$AD$14:$AD$736, LEN(I$2))=I$2, RIGHT('Tag Library'!$AD$14:$AD$736, LEN($A15))=$A15), """")"),"")</f>
        <v/>
      </c>
      <c r="J15" s="1" t="str">
        <f ca="1">IFERROR(__xludf.DUMMYFUNCTION("IFERROR(FILTER('Tag Library'!$AE$14:$AE$736, LEFT('Tag Library'!$AD$14:$AD$736, LEN(J$2))=J$2, RIGHT('Tag Library'!$AD$14:$AD$736, LEN($A15))=$A15), """")"),"")</f>
        <v/>
      </c>
      <c r="K15" s="1" t="str">
        <f ca="1">IFERROR(__xludf.DUMMYFUNCTION("IFERROR(FILTER('Tag Library'!$AE$14:$AE$736, LEFT('Tag Library'!$AD$14:$AD$736, LEN(K$2))=K$2, RIGHT('Tag Library'!$AD$14:$AD$736, LEN($A15))=$A15), """")"),"")</f>
        <v/>
      </c>
      <c r="L15" s="1" t="str">
        <f ca="1">IFERROR(__xludf.DUMMYFUNCTION("IFERROR(FILTER('Tag Library'!$AE$14:$AE$736, LEFT('Tag Library'!$AD$14:$AD$736, LEN(L$2))=L$2, RIGHT('Tag Library'!$AD$14:$AD$736, LEN($A15))=$A15), """")"),"")</f>
        <v/>
      </c>
      <c r="M15" s="1" t="str">
        <f ca="1">IFERROR(__xludf.DUMMYFUNCTION("IFERROR(FILTER('Tag Library'!$AE$14:$AE$736, LEFT('Tag Library'!$AD$14:$AD$736, LEN(M$2))=M$2, RIGHT('Tag Library'!$AD$14:$AD$736, LEN($A15))=$A15), """")"),"")</f>
        <v/>
      </c>
      <c r="N15" s="1" t="str">
        <f ca="1">IFERROR(__xludf.DUMMYFUNCTION("IFERROR(FILTER('Tag Library'!$AE$14:$AE$736, LEFT('Tag Library'!$AD$14:$AD$736, LEN(N$2))=N$2, RIGHT('Tag Library'!$AD$14:$AD$736, LEN($A15))=$A15), """")"),"")</f>
        <v/>
      </c>
      <c r="O15" s="1" t="str">
        <f ca="1">IFERROR(__xludf.DUMMYFUNCTION("IFERROR(FILTER('Tag Library'!$AE$14:$AE$736, LEFT('Tag Library'!$AD$14:$AD$736, LEN(O$2))=O$2, RIGHT('Tag Library'!$AD$14:$AD$736, LEN($A15))=$A15), """")"),"")</f>
        <v/>
      </c>
      <c r="P15" s="1" t="str">
        <f ca="1">IFERROR(__xludf.DUMMYFUNCTION("IFERROR(FILTER('Tag Library'!$AE$14:$AE$736, LEFT('Tag Library'!$AD$14:$AD$736, LEN(P$2))=P$2, RIGHT('Tag Library'!$AD$14:$AD$736, LEN($A15))=$A15), """")"),"")</f>
        <v/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IFERROR(__xludf.DUMMYFUNCTION("IFERROR(FILTER('Tag Library'!$AE$14:$AE$736, LEFT('Tag Library'!$AD$14:$AD$736, LEN(B$2))=B$2, RIGHT('Tag Library'!$AD$14:$AD$736, LEN($A16))=$A16), """")"),"")</f>
        <v/>
      </c>
      <c r="C16" s="1" t="str">
        <f ca="1">IFERROR(__xludf.DUMMYFUNCTION("IFERROR(FILTER('Tag Library'!$AE$14:$AE$736, LEFT('Tag Library'!$AD$14:$AD$736, LEN(C$2))=C$2, RIGHT('Tag Library'!$AD$14:$AD$736, LEN($A16))=$A16), """")"),"")</f>
        <v/>
      </c>
      <c r="D16" s="1" t="str">
        <f ca="1">IFERROR(__xludf.DUMMYFUNCTION("IFERROR(FILTER('Tag Library'!$AE$14:$AE$736, LEFT('Tag Library'!$AD$14:$AD$736, LEN(D$2))=D$2, RIGHT('Tag Library'!$AD$14:$AD$736, LEN($A16))=$A16), """")"),"")</f>
        <v/>
      </c>
      <c r="E16" s="1" t="str">
        <f ca="1">IFERROR(__xludf.DUMMYFUNCTION("IFERROR(FILTER('Tag Library'!$AE$14:$AE$736, LEFT('Tag Library'!$AD$14:$AD$736, LEN(E$2))=E$2, RIGHT('Tag Library'!$AD$14:$AD$736, LEN($A16))=$A16), """")"),"")</f>
        <v/>
      </c>
      <c r="F16" s="1" t="str">
        <f ca="1">IFERROR(__xludf.DUMMYFUNCTION("IFERROR(FILTER('Tag Library'!$AE$14:$AE$736, LEFT('Tag Library'!$AD$14:$AD$736, LEN(F$2))=F$2, RIGHT('Tag Library'!$AD$14:$AD$736, LEN($A16))=$A16), """")"),"")</f>
        <v/>
      </c>
      <c r="G16" s="1" t="str">
        <f ca="1">IFERROR(__xludf.DUMMYFUNCTION("IFERROR(FILTER('Tag Library'!$AE$14:$AE$736, LEFT('Tag Library'!$AD$14:$AD$736, LEN(G$2))=G$2, RIGHT('Tag Library'!$AD$14:$AD$736, LEN($A16))=$A16), """")"),"")</f>
        <v/>
      </c>
      <c r="H16" s="1" t="str">
        <f ca="1">IFERROR(__xludf.DUMMYFUNCTION("IFERROR(FILTER('Tag Library'!$AE$14:$AE$736, LEFT('Tag Library'!$AD$14:$AD$736, LEN(H$2))=H$2, RIGHT('Tag Library'!$AD$14:$AD$736, LEN($A16))=$A16), """")"),"")</f>
        <v/>
      </c>
      <c r="I16" s="1" t="str">
        <f ca="1">IFERROR(__xludf.DUMMYFUNCTION("IFERROR(FILTER('Tag Library'!$AE$14:$AE$736, LEFT('Tag Library'!$AD$14:$AD$736, LEN(I$2))=I$2, RIGHT('Tag Library'!$AD$14:$AD$736, LEN($A16))=$A16), """")"),"")</f>
        <v/>
      </c>
      <c r="J16" s="1" t="str">
        <f ca="1">IFERROR(__xludf.DUMMYFUNCTION("IFERROR(FILTER('Tag Library'!$AE$14:$AE$736, LEFT('Tag Library'!$AD$14:$AD$736, LEN(J$2))=J$2, RIGHT('Tag Library'!$AD$14:$AD$736, LEN($A16))=$A16), """")"),"")</f>
        <v/>
      </c>
      <c r="K16" s="1" t="str">
        <f ca="1">IFERROR(__xludf.DUMMYFUNCTION("IFERROR(FILTER('Tag Library'!$AE$14:$AE$736, LEFT('Tag Library'!$AD$14:$AD$736, LEN(K$2))=K$2, RIGHT('Tag Library'!$AD$14:$AD$736, LEN($A16))=$A16), """")"),"")</f>
        <v/>
      </c>
      <c r="L16" s="1" t="str">
        <f ca="1">IFERROR(__xludf.DUMMYFUNCTION("IFERROR(FILTER('Tag Library'!$AE$14:$AE$736, LEFT('Tag Library'!$AD$14:$AD$736, LEN(L$2))=L$2, RIGHT('Tag Library'!$AD$14:$AD$736, LEN($A16))=$A16), """")"),"")</f>
        <v/>
      </c>
      <c r="M16" s="1" t="str">
        <f ca="1">IFERROR(__xludf.DUMMYFUNCTION("IFERROR(FILTER('Tag Library'!$AE$14:$AE$736, LEFT('Tag Library'!$AD$14:$AD$736, LEN(M$2))=M$2, RIGHT('Tag Library'!$AD$14:$AD$736, LEN($A16))=$A16), """")"),"")</f>
        <v/>
      </c>
      <c r="N16" s="1" t="str">
        <f ca="1">IFERROR(__xludf.DUMMYFUNCTION("IFERROR(FILTER('Tag Library'!$AE$14:$AE$736, LEFT('Tag Library'!$AD$14:$AD$736, LEN(N$2))=N$2, RIGHT('Tag Library'!$AD$14:$AD$736, LEN($A16))=$A16), """")"),"")</f>
        <v/>
      </c>
      <c r="O16" s="1" t="str">
        <f ca="1">IFERROR(__xludf.DUMMYFUNCTION("IFERROR(FILTER('Tag Library'!$AE$14:$AE$736, LEFT('Tag Library'!$AD$14:$AD$736, LEN(O$2))=O$2, RIGHT('Tag Library'!$AD$14:$AD$736, LEN($A16))=$A16), """")"),"")</f>
        <v/>
      </c>
      <c r="P16" s="1" t="str">
        <f ca="1">IFERROR(__xludf.DUMMYFUNCTION("IFERROR(FILTER('Tag Library'!$AE$14:$AE$736, LEFT('Tag Library'!$AD$14:$AD$736, LEN(P$2))=P$2, RIGHT('Tag Library'!$AD$14:$AD$736, LEN($A16))=$A16), """")"),"")</f>
        <v/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IFERROR(__xludf.DUMMYFUNCTION("IFERROR(FILTER('Tag Library'!$AE$14:$AE$736, LEFT('Tag Library'!$AD$14:$AD$736, LEN(B$2))=B$2, RIGHT('Tag Library'!$AD$14:$AD$736, LEN($A17))=$A17), """")"),"")</f>
        <v/>
      </c>
      <c r="C17" s="1" t="str">
        <f ca="1">IFERROR(__xludf.DUMMYFUNCTION("IFERROR(FILTER('Tag Library'!$AE$14:$AE$736, LEFT('Tag Library'!$AD$14:$AD$736, LEN(C$2))=C$2, RIGHT('Tag Library'!$AD$14:$AD$736, LEN($A17))=$A17), """")"),"")</f>
        <v/>
      </c>
      <c r="D17" s="1" t="str">
        <f ca="1">IFERROR(__xludf.DUMMYFUNCTION("IFERROR(FILTER('Tag Library'!$AE$14:$AE$736, LEFT('Tag Library'!$AD$14:$AD$736, LEN(D$2))=D$2, RIGHT('Tag Library'!$AD$14:$AD$736, LEN($A17))=$A17), """")"),"")</f>
        <v/>
      </c>
      <c r="E17" s="1" t="str">
        <f ca="1">IFERROR(__xludf.DUMMYFUNCTION("IFERROR(FILTER('Tag Library'!$AE$14:$AE$736, LEFT('Tag Library'!$AD$14:$AD$736, LEN(E$2))=E$2, RIGHT('Tag Library'!$AD$14:$AD$736, LEN($A17))=$A17), """")"),"")</f>
        <v/>
      </c>
      <c r="F17" s="1" t="str">
        <f ca="1">IFERROR(__xludf.DUMMYFUNCTION("IFERROR(FILTER('Tag Library'!$AE$14:$AE$736, LEFT('Tag Library'!$AD$14:$AD$736, LEN(F$2))=F$2, RIGHT('Tag Library'!$AD$14:$AD$736, LEN($A17))=$A17), """")"),"")</f>
        <v/>
      </c>
      <c r="G17" s="1" t="str">
        <f ca="1">IFERROR(__xludf.DUMMYFUNCTION("IFERROR(FILTER('Tag Library'!$AE$14:$AE$736, LEFT('Tag Library'!$AD$14:$AD$736, LEN(G$2))=G$2, RIGHT('Tag Library'!$AD$14:$AD$736, LEN($A17))=$A17), """")"),"")</f>
        <v/>
      </c>
      <c r="H17" s="1" t="str">
        <f ca="1">IFERROR(__xludf.DUMMYFUNCTION("IFERROR(FILTER('Tag Library'!$AE$14:$AE$736, LEFT('Tag Library'!$AD$14:$AD$736, LEN(H$2))=H$2, RIGHT('Tag Library'!$AD$14:$AD$736, LEN($A17))=$A17), """")"),"")</f>
        <v/>
      </c>
      <c r="I17" s="1" t="str">
        <f ca="1">IFERROR(__xludf.DUMMYFUNCTION("IFERROR(FILTER('Tag Library'!$AE$14:$AE$736, LEFT('Tag Library'!$AD$14:$AD$736, LEN(I$2))=I$2, RIGHT('Tag Library'!$AD$14:$AD$736, LEN($A17))=$A17), """")"),"")</f>
        <v/>
      </c>
      <c r="J17" s="1" t="str">
        <f ca="1">IFERROR(__xludf.DUMMYFUNCTION("IFERROR(FILTER('Tag Library'!$AE$14:$AE$736, LEFT('Tag Library'!$AD$14:$AD$736, LEN(J$2))=J$2, RIGHT('Tag Library'!$AD$14:$AD$736, LEN($A17))=$A17), """")"),"")</f>
        <v/>
      </c>
      <c r="K17" s="1" t="str">
        <f ca="1">IFERROR(__xludf.DUMMYFUNCTION("IFERROR(FILTER('Tag Library'!$AE$14:$AE$736, LEFT('Tag Library'!$AD$14:$AD$736, LEN(K$2))=K$2, RIGHT('Tag Library'!$AD$14:$AD$736, LEN($A17))=$A17), """")"),"")</f>
        <v/>
      </c>
      <c r="L17" s="1" t="str">
        <f ca="1">IFERROR(__xludf.DUMMYFUNCTION("IFERROR(FILTER('Tag Library'!$AE$14:$AE$736, LEFT('Tag Library'!$AD$14:$AD$736, LEN(L$2))=L$2, RIGHT('Tag Library'!$AD$14:$AD$736, LEN($A17))=$A17), """")"),"")</f>
        <v/>
      </c>
      <c r="M17" s="1" t="str">
        <f ca="1">IFERROR(__xludf.DUMMYFUNCTION("IFERROR(FILTER('Tag Library'!$AE$14:$AE$736, LEFT('Tag Library'!$AD$14:$AD$736, LEN(M$2))=M$2, RIGHT('Tag Library'!$AD$14:$AD$736, LEN($A17))=$A17), """")"),"")</f>
        <v/>
      </c>
      <c r="N17" s="1" t="str">
        <f ca="1">IFERROR(__xludf.DUMMYFUNCTION("IFERROR(FILTER('Tag Library'!$AE$14:$AE$736, LEFT('Tag Library'!$AD$14:$AD$736, LEN(N$2))=N$2, RIGHT('Tag Library'!$AD$14:$AD$736, LEN($A17))=$A17), """")"),"")</f>
        <v/>
      </c>
      <c r="O17" s="1" t="str">
        <f ca="1">IFERROR(__xludf.DUMMYFUNCTION("IFERROR(FILTER('Tag Library'!$AE$14:$AE$736, LEFT('Tag Library'!$AD$14:$AD$736, LEN(O$2))=O$2, RIGHT('Tag Library'!$AD$14:$AD$736, LEN($A17))=$A17), """")"),"")</f>
        <v/>
      </c>
      <c r="P17" s="1" t="str">
        <f ca="1">IFERROR(__xludf.DUMMYFUNCTION("IFERROR(FILTER('Tag Library'!$AE$14:$AE$736, LEFT('Tag Library'!$AD$14:$AD$736, LEN(P$2))=P$2, RIGHT('Tag Library'!$AD$14:$AD$736, LEN($A17))=$A17), """")"),"")</f>
        <v/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IFERROR(__xludf.DUMMYFUNCTION("IFERROR(FILTER('Tag Library'!$AE$14:$AE$736, LEFT('Tag Library'!$AD$14:$AD$736, LEN(B$2))=B$2, RIGHT('Tag Library'!$AD$14:$AD$736, LEN($A18))=$A18), """")"),"")</f>
        <v/>
      </c>
      <c r="C18" s="1" t="str">
        <f ca="1">IFERROR(__xludf.DUMMYFUNCTION("IFERROR(FILTER('Tag Library'!$AE$14:$AE$736, LEFT('Tag Library'!$AD$14:$AD$736, LEN(C$2))=C$2, RIGHT('Tag Library'!$AD$14:$AD$736, LEN($A18))=$A18), """")"),"")</f>
        <v/>
      </c>
      <c r="D18" s="1" t="str">
        <f ca="1">IFERROR(__xludf.DUMMYFUNCTION("IFERROR(FILTER('Tag Library'!$AE$14:$AE$736, LEFT('Tag Library'!$AD$14:$AD$736, LEN(D$2))=D$2, RIGHT('Tag Library'!$AD$14:$AD$736, LEN($A18))=$A18), """")"),"")</f>
        <v/>
      </c>
      <c r="E18" s="1" t="str">
        <f ca="1">IFERROR(__xludf.DUMMYFUNCTION("IFERROR(FILTER('Tag Library'!$AE$14:$AE$736, LEFT('Tag Library'!$AD$14:$AD$736, LEN(E$2))=E$2, RIGHT('Tag Library'!$AD$14:$AD$736, LEN($A18))=$A18), """")"),"")</f>
        <v/>
      </c>
      <c r="F18" s="1" t="str">
        <f ca="1">IFERROR(__xludf.DUMMYFUNCTION("IFERROR(FILTER('Tag Library'!$AE$14:$AE$736, LEFT('Tag Library'!$AD$14:$AD$736, LEN(F$2))=F$2, RIGHT('Tag Library'!$AD$14:$AD$736, LEN($A18))=$A18), """")"),"")</f>
        <v/>
      </c>
      <c r="G18" s="1" t="str">
        <f ca="1">IFERROR(__xludf.DUMMYFUNCTION("IFERROR(FILTER('Tag Library'!$AE$14:$AE$736, LEFT('Tag Library'!$AD$14:$AD$736, LEN(G$2))=G$2, RIGHT('Tag Library'!$AD$14:$AD$736, LEN($A18))=$A18), """")"),"")</f>
        <v/>
      </c>
      <c r="H18" s="1" t="str">
        <f ca="1">IFERROR(__xludf.DUMMYFUNCTION("IFERROR(FILTER('Tag Library'!$AE$14:$AE$736, LEFT('Tag Library'!$AD$14:$AD$736, LEN(H$2))=H$2, RIGHT('Tag Library'!$AD$14:$AD$736, LEN($A18))=$A18), """")"),"")</f>
        <v/>
      </c>
      <c r="I18" s="1" t="str">
        <f ca="1">IFERROR(__xludf.DUMMYFUNCTION("IFERROR(FILTER('Tag Library'!$AE$14:$AE$736, LEFT('Tag Library'!$AD$14:$AD$736, LEN(I$2))=I$2, RIGHT('Tag Library'!$AD$14:$AD$736, LEN($A18))=$A18), """")"),"")</f>
        <v/>
      </c>
      <c r="J18" s="1" t="str">
        <f ca="1">IFERROR(__xludf.DUMMYFUNCTION("IFERROR(FILTER('Tag Library'!$AE$14:$AE$736, LEFT('Tag Library'!$AD$14:$AD$736, LEN(J$2))=J$2, RIGHT('Tag Library'!$AD$14:$AD$736, LEN($A18))=$A18), """")"),"")</f>
        <v/>
      </c>
      <c r="K18" s="1" t="str">
        <f ca="1">IFERROR(__xludf.DUMMYFUNCTION("IFERROR(FILTER('Tag Library'!$AE$14:$AE$736, LEFT('Tag Library'!$AD$14:$AD$736, LEN(K$2))=K$2, RIGHT('Tag Library'!$AD$14:$AD$736, LEN($A18))=$A18), """")"),"")</f>
        <v/>
      </c>
      <c r="L18" s="1" t="str">
        <f ca="1">IFERROR(__xludf.DUMMYFUNCTION("IFERROR(FILTER('Tag Library'!$AE$14:$AE$736, LEFT('Tag Library'!$AD$14:$AD$736, LEN(L$2))=L$2, RIGHT('Tag Library'!$AD$14:$AD$736, LEN($A18))=$A18), """")"),"")</f>
        <v/>
      </c>
      <c r="M18" s="1" t="str">
        <f ca="1">IFERROR(__xludf.DUMMYFUNCTION("IFERROR(FILTER('Tag Library'!$AE$14:$AE$736, LEFT('Tag Library'!$AD$14:$AD$736, LEN(M$2))=M$2, RIGHT('Tag Library'!$AD$14:$AD$736, LEN($A18))=$A18), """")"),"")</f>
        <v/>
      </c>
      <c r="N18" s="1" t="str">
        <f ca="1">IFERROR(__xludf.DUMMYFUNCTION("IFERROR(FILTER('Tag Library'!$AE$14:$AE$736, LEFT('Tag Library'!$AD$14:$AD$736, LEN(N$2))=N$2, RIGHT('Tag Library'!$AD$14:$AD$736, LEN($A18))=$A18), """")"),"")</f>
        <v/>
      </c>
      <c r="O18" s="1" t="str">
        <f ca="1">IFERROR(__xludf.DUMMYFUNCTION("IFERROR(FILTER('Tag Library'!$AE$14:$AE$736, LEFT('Tag Library'!$AD$14:$AD$736, LEN(O$2))=O$2, RIGHT('Tag Library'!$AD$14:$AD$736, LEN($A18))=$A18), """")"),"")</f>
        <v/>
      </c>
      <c r="P18" s="1" t="str">
        <f ca="1">IFERROR(__xludf.DUMMYFUNCTION("IFERROR(FILTER('Tag Library'!$AE$14:$AE$736, LEFT('Tag Library'!$AD$14:$AD$736, LEN(P$2))=P$2, RIGHT('Tag Library'!$AD$14:$AD$736, LEN($A18))=$A18), """")"),"")</f>
        <v/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IFERROR(__xludf.DUMMYFUNCTION("IFERROR(FILTER('Tag Library'!$AE$14:$AE$736, LEFT('Tag Library'!$AD$14:$AD$736, LEN(B$2))=B$2, RIGHT('Tag Library'!$AD$14:$AD$736, LEN($A19))=$A19), """")"),"")</f>
        <v/>
      </c>
      <c r="C19" s="1" t="str">
        <f ca="1">IFERROR(__xludf.DUMMYFUNCTION("IFERROR(FILTER('Tag Library'!$AE$14:$AE$736, LEFT('Tag Library'!$AD$14:$AD$736, LEN(C$2))=C$2, RIGHT('Tag Library'!$AD$14:$AD$736, LEN($A19))=$A19), """")"),"")</f>
        <v/>
      </c>
      <c r="D19" s="1" t="str">
        <f ca="1">IFERROR(__xludf.DUMMYFUNCTION("IFERROR(FILTER('Tag Library'!$AE$14:$AE$736, LEFT('Tag Library'!$AD$14:$AD$736, LEN(D$2))=D$2, RIGHT('Tag Library'!$AD$14:$AD$736, LEN($A19))=$A19), """")"),"")</f>
        <v/>
      </c>
      <c r="E19" s="1" t="str">
        <f ca="1">IFERROR(__xludf.DUMMYFUNCTION("IFERROR(FILTER('Tag Library'!$AE$14:$AE$736, LEFT('Tag Library'!$AD$14:$AD$736, LEN(E$2))=E$2, RIGHT('Tag Library'!$AD$14:$AD$736, LEN($A19))=$A19), """")"),"")</f>
        <v/>
      </c>
      <c r="F19" s="1" t="str">
        <f ca="1">IFERROR(__xludf.DUMMYFUNCTION("IFERROR(FILTER('Tag Library'!$AE$14:$AE$736, LEFT('Tag Library'!$AD$14:$AD$736, LEN(F$2))=F$2, RIGHT('Tag Library'!$AD$14:$AD$736, LEN($A19))=$A19), """")"),"")</f>
        <v/>
      </c>
      <c r="G19" s="1" t="str">
        <f ca="1">IFERROR(__xludf.DUMMYFUNCTION("IFERROR(FILTER('Tag Library'!$AE$14:$AE$736, LEFT('Tag Library'!$AD$14:$AD$736, LEN(G$2))=G$2, RIGHT('Tag Library'!$AD$14:$AD$736, LEN($A19))=$A19), """")"),"")</f>
        <v/>
      </c>
      <c r="H19" s="1" t="str">
        <f ca="1">IFERROR(__xludf.DUMMYFUNCTION("IFERROR(FILTER('Tag Library'!$AE$14:$AE$736, LEFT('Tag Library'!$AD$14:$AD$736, LEN(H$2))=H$2, RIGHT('Tag Library'!$AD$14:$AD$736, LEN($A19))=$A19), """")"),"")</f>
        <v/>
      </c>
      <c r="I19" s="1" t="str">
        <f ca="1">IFERROR(__xludf.DUMMYFUNCTION("IFERROR(FILTER('Tag Library'!$AE$14:$AE$736, LEFT('Tag Library'!$AD$14:$AD$736, LEN(I$2))=I$2, RIGHT('Tag Library'!$AD$14:$AD$736, LEN($A19))=$A19), """")"),"")</f>
        <v/>
      </c>
      <c r="J19" s="1" t="str">
        <f ca="1">IFERROR(__xludf.DUMMYFUNCTION("IFERROR(FILTER('Tag Library'!$AE$14:$AE$736, LEFT('Tag Library'!$AD$14:$AD$736, LEN(J$2))=J$2, RIGHT('Tag Library'!$AD$14:$AD$736, LEN($A19))=$A19), """")"),"")</f>
        <v/>
      </c>
      <c r="K19" s="1" t="str">
        <f ca="1">IFERROR(__xludf.DUMMYFUNCTION("IFERROR(FILTER('Tag Library'!$AE$14:$AE$736, LEFT('Tag Library'!$AD$14:$AD$736, LEN(K$2))=K$2, RIGHT('Tag Library'!$AD$14:$AD$736, LEN($A19))=$A19), """")"),"")</f>
        <v/>
      </c>
      <c r="L19" s="1" t="str">
        <f ca="1">IFERROR(__xludf.DUMMYFUNCTION("IFERROR(FILTER('Tag Library'!$AE$14:$AE$736, LEFT('Tag Library'!$AD$14:$AD$736, LEN(L$2))=L$2, RIGHT('Tag Library'!$AD$14:$AD$736, LEN($A19))=$A19), """")"),"")</f>
        <v/>
      </c>
      <c r="M19" s="1" t="str">
        <f ca="1">IFERROR(__xludf.DUMMYFUNCTION("IFERROR(FILTER('Tag Library'!$AE$14:$AE$736, LEFT('Tag Library'!$AD$14:$AD$736, LEN(M$2))=M$2, RIGHT('Tag Library'!$AD$14:$AD$736, LEN($A19))=$A19), """")"),"")</f>
        <v/>
      </c>
      <c r="N19" s="1" t="str">
        <f ca="1">IFERROR(__xludf.DUMMYFUNCTION("IFERROR(FILTER('Tag Library'!$AE$14:$AE$736, LEFT('Tag Library'!$AD$14:$AD$736, LEN(N$2))=N$2, RIGHT('Tag Library'!$AD$14:$AD$736, LEN($A19))=$A19), """")"),"")</f>
        <v/>
      </c>
      <c r="O19" s="1" t="str">
        <f ca="1">IFERROR(__xludf.DUMMYFUNCTION("IFERROR(FILTER('Tag Library'!$AE$14:$AE$736, LEFT('Tag Library'!$AD$14:$AD$736, LEN(O$2))=O$2, RIGHT('Tag Library'!$AD$14:$AD$736, LEN($A19))=$A19), """")"),"")</f>
        <v/>
      </c>
      <c r="P19" s="1" t="str">
        <f ca="1">IFERROR(__xludf.DUMMYFUNCTION("IFERROR(FILTER('Tag Library'!$AE$14:$AE$736, LEFT('Tag Library'!$AD$14:$AD$736, LEN(P$2))=P$2, RIGHT('Tag Library'!$AD$14:$AD$736, LEN($A19))=$A19), """")"),"")</f>
        <v/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IFERROR(__xludf.DUMMYFUNCTION("IFERROR(FILTER('Tag Library'!$AE$14:$AE$736, LEFT('Tag Library'!$AD$14:$AD$736, LEN(B$2))=B$2, RIGHT('Tag Library'!$AD$14:$AD$736, LEN($A20))=$A20), """")"),"")</f>
        <v/>
      </c>
      <c r="C20" s="1" t="str">
        <f ca="1">IFERROR(__xludf.DUMMYFUNCTION("IFERROR(FILTER('Tag Library'!$AE$14:$AE$736, LEFT('Tag Library'!$AD$14:$AD$736, LEN(C$2))=C$2, RIGHT('Tag Library'!$AD$14:$AD$736, LEN($A20))=$A20), """")"),"")</f>
        <v/>
      </c>
      <c r="D20" s="1" t="str">
        <f ca="1">IFERROR(__xludf.DUMMYFUNCTION("IFERROR(FILTER('Tag Library'!$AE$14:$AE$736, LEFT('Tag Library'!$AD$14:$AD$736, LEN(D$2))=D$2, RIGHT('Tag Library'!$AD$14:$AD$736, LEN($A20))=$A20), """")"),"")</f>
        <v/>
      </c>
      <c r="E20" s="1" t="str">
        <f ca="1">IFERROR(__xludf.DUMMYFUNCTION("IFERROR(FILTER('Tag Library'!$AE$14:$AE$736, LEFT('Tag Library'!$AD$14:$AD$736, LEN(E$2))=E$2, RIGHT('Tag Library'!$AD$14:$AD$736, LEN($A20))=$A20), """")"),"")</f>
        <v/>
      </c>
      <c r="F20" s="1" t="str">
        <f ca="1">IFERROR(__xludf.DUMMYFUNCTION("IFERROR(FILTER('Tag Library'!$AE$14:$AE$736, LEFT('Tag Library'!$AD$14:$AD$736, LEN(F$2))=F$2, RIGHT('Tag Library'!$AD$14:$AD$736, LEN($A20))=$A20), """")"),"")</f>
        <v/>
      </c>
      <c r="G20" s="1" t="str">
        <f ca="1">IFERROR(__xludf.DUMMYFUNCTION("IFERROR(FILTER('Tag Library'!$AE$14:$AE$736, LEFT('Tag Library'!$AD$14:$AD$736, LEN(G$2))=G$2, RIGHT('Tag Library'!$AD$14:$AD$736, LEN($A20))=$A20), """")"),"")</f>
        <v/>
      </c>
      <c r="H20" s="1" t="str">
        <f ca="1">IFERROR(__xludf.DUMMYFUNCTION("IFERROR(FILTER('Tag Library'!$AE$14:$AE$736, LEFT('Tag Library'!$AD$14:$AD$736, LEN(H$2))=H$2, RIGHT('Tag Library'!$AD$14:$AD$736, LEN($A20))=$A20), """")"),"")</f>
        <v/>
      </c>
      <c r="I20" s="1" t="str">
        <f ca="1">IFERROR(__xludf.DUMMYFUNCTION("IFERROR(FILTER('Tag Library'!$AE$14:$AE$736, LEFT('Tag Library'!$AD$14:$AD$736, LEN(I$2))=I$2, RIGHT('Tag Library'!$AD$14:$AD$736, LEN($A20))=$A20), """")"),"")</f>
        <v/>
      </c>
      <c r="J20" s="1" t="str">
        <f ca="1">IFERROR(__xludf.DUMMYFUNCTION("IFERROR(FILTER('Tag Library'!$AE$14:$AE$736, LEFT('Tag Library'!$AD$14:$AD$736, LEN(J$2))=J$2, RIGHT('Tag Library'!$AD$14:$AD$736, LEN($A20))=$A20), """")"),"")</f>
        <v/>
      </c>
      <c r="K20" s="1" t="str">
        <f ca="1">IFERROR(__xludf.DUMMYFUNCTION("IFERROR(FILTER('Tag Library'!$AE$14:$AE$736, LEFT('Tag Library'!$AD$14:$AD$736, LEN(K$2))=K$2, RIGHT('Tag Library'!$AD$14:$AD$736, LEN($A20))=$A20), """")"),"")</f>
        <v/>
      </c>
      <c r="L20" s="1" t="str">
        <f ca="1">IFERROR(__xludf.DUMMYFUNCTION("IFERROR(FILTER('Tag Library'!$AE$14:$AE$736, LEFT('Tag Library'!$AD$14:$AD$736, LEN(L$2))=L$2, RIGHT('Tag Library'!$AD$14:$AD$736, LEN($A20))=$A20), """")"),"")</f>
        <v/>
      </c>
      <c r="M20" s="1" t="str">
        <f ca="1">IFERROR(__xludf.DUMMYFUNCTION("IFERROR(FILTER('Tag Library'!$AE$14:$AE$736, LEFT('Tag Library'!$AD$14:$AD$736, LEN(M$2))=M$2, RIGHT('Tag Library'!$AD$14:$AD$736, LEN($A20))=$A20), """")"),"")</f>
        <v/>
      </c>
      <c r="N20" s="1" t="str">
        <f ca="1">IFERROR(__xludf.DUMMYFUNCTION("IFERROR(FILTER('Tag Library'!$AE$14:$AE$736, LEFT('Tag Library'!$AD$14:$AD$736, LEN(N$2))=N$2, RIGHT('Tag Library'!$AD$14:$AD$736, LEN($A20))=$A20), """")"),"")</f>
        <v/>
      </c>
      <c r="O20" s="1" t="str">
        <f ca="1">IFERROR(__xludf.DUMMYFUNCTION("IFERROR(FILTER('Tag Library'!$AE$14:$AE$736, LEFT('Tag Library'!$AD$14:$AD$736, LEN(O$2))=O$2, RIGHT('Tag Library'!$AD$14:$AD$736, LEN($A20))=$A20), """")"),"")</f>
        <v/>
      </c>
      <c r="P20" s="1" t="str">
        <f ca="1">IFERROR(__xludf.DUMMYFUNCTION("IFERROR(FILTER('Tag Library'!$AE$14:$AE$736, LEFT('Tag Library'!$AD$14:$AD$736, LEN(P$2))=P$2, RIGHT('Tag Library'!$AD$14:$AD$736, LEN($A20))=$A20), """")"),"")</f>
        <v/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IFERROR(__xludf.DUMMYFUNCTION("IFERROR(FILTER('Tag Library'!$AE$14:$AE$736, LEFT('Tag Library'!$AD$14:$AD$736, LEN(B$2))=B$2, RIGHT('Tag Library'!$AD$14:$AD$736, LEN($A21))=$A21), """")"),"")</f>
        <v/>
      </c>
      <c r="C21" s="1" t="str">
        <f ca="1">IFERROR(__xludf.DUMMYFUNCTION("IFERROR(FILTER('Tag Library'!$AE$14:$AE$736, LEFT('Tag Library'!$AD$14:$AD$736, LEN(C$2))=C$2, RIGHT('Tag Library'!$AD$14:$AD$736, LEN($A21))=$A21), """")"),"")</f>
        <v/>
      </c>
      <c r="D21" s="1" t="str">
        <f ca="1">IFERROR(__xludf.DUMMYFUNCTION("IFERROR(FILTER('Tag Library'!$AE$14:$AE$736, LEFT('Tag Library'!$AD$14:$AD$736, LEN(D$2))=D$2, RIGHT('Tag Library'!$AD$14:$AD$736, LEN($A21))=$A21), """")"),"")</f>
        <v/>
      </c>
      <c r="E21" s="1" t="str">
        <f ca="1">IFERROR(__xludf.DUMMYFUNCTION("IFERROR(FILTER('Tag Library'!$AE$14:$AE$736, LEFT('Tag Library'!$AD$14:$AD$736, LEN(E$2))=E$2, RIGHT('Tag Library'!$AD$14:$AD$736, LEN($A21))=$A21), """")"),"")</f>
        <v/>
      </c>
      <c r="F21" s="1" t="str">
        <f ca="1">IFERROR(__xludf.DUMMYFUNCTION("IFERROR(FILTER('Tag Library'!$AE$14:$AE$736, LEFT('Tag Library'!$AD$14:$AD$736, LEN(F$2))=F$2, RIGHT('Tag Library'!$AD$14:$AD$736, LEN($A21))=$A21), """")"),"")</f>
        <v/>
      </c>
      <c r="G21" s="1" t="str">
        <f ca="1">IFERROR(__xludf.DUMMYFUNCTION("IFERROR(FILTER('Tag Library'!$AE$14:$AE$736, LEFT('Tag Library'!$AD$14:$AD$736, LEN(G$2))=G$2, RIGHT('Tag Library'!$AD$14:$AD$736, LEN($A21))=$A21), """")"),"")</f>
        <v/>
      </c>
      <c r="H21" s="1" t="str">
        <f ca="1">IFERROR(__xludf.DUMMYFUNCTION("IFERROR(FILTER('Tag Library'!$AE$14:$AE$736, LEFT('Tag Library'!$AD$14:$AD$736, LEN(H$2))=H$2, RIGHT('Tag Library'!$AD$14:$AD$736, LEN($A21))=$A21), """")"),"")</f>
        <v/>
      </c>
      <c r="I21" s="1" t="str">
        <f ca="1">IFERROR(__xludf.DUMMYFUNCTION("IFERROR(FILTER('Tag Library'!$AE$14:$AE$736, LEFT('Tag Library'!$AD$14:$AD$736, LEN(I$2))=I$2, RIGHT('Tag Library'!$AD$14:$AD$736, LEN($A21))=$A21), """")"),"")</f>
        <v/>
      </c>
      <c r="J21" s="1" t="str">
        <f ca="1">IFERROR(__xludf.DUMMYFUNCTION("IFERROR(FILTER('Tag Library'!$AE$14:$AE$736, LEFT('Tag Library'!$AD$14:$AD$736, LEN(J$2))=J$2, RIGHT('Tag Library'!$AD$14:$AD$736, LEN($A21))=$A21), """")"),"")</f>
        <v/>
      </c>
      <c r="K21" s="1" t="str">
        <f ca="1">IFERROR(__xludf.DUMMYFUNCTION("IFERROR(FILTER('Tag Library'!$AE$14:$AE$736, LEFT('Tag Library'!$AD$14:$AD$736, LEN(K$2))=K$2, RIGHT('Tag Library'!$AD$14:$AD$736, LEN($A21))=$A21), """")"),"")</f>
        <v/>
      </c>
      <c r="L21" s="1" t="str">
        <f ca="1">IFERROR(__xludf.DUMMYFUNCTION("IFERROR(FILTER('Tag Library'!$AE$14:$AE$736, LEFT('Tag Library'!$AD$14:$AD$736, LEN(L$2))=L$2, RIGHT('Tag Library'!$AD$14:$AD$736, LEN($A21))=$A21), """")"),"")</f>
        <v/>
      </c>
      <c r="M21" s="1" t="str">
        <f ca="1">IFERROR(__xludf.DUMMYFUNCTION("IFERROR(FILTER('Tag Library'!$AE$14:$AE$736, LEFT('Tag Library'!$AD$14:$AD$736, LEN(M$2))=M$2, RIGHT('Tag Library'!$AD$14:$AD$736, LEN($A21))=$A21), """")"),"")</f>
        <v/>
      </c>
      <c r="N21" s="1" t="str">
        <f ca="1">IFERROR(__xludf.DUMMYFUNCTION("IFERROR(FILTER('Tag Library'!$AE$14:$AE$736, LEFT('Tag Library'!$AD$14:$AD$736, LEN(N$2))=N$2, RIGHT('Tag Library'!$AD$14:$AD$736, LEN($A21))=$A21), """")"),"")</f>
        <v/>
      </c>
      <c r="O21" s="1" t="str">
        <f ca="1">IFERROR(__xludf.DUMMYFUNCTION("IFERROR(FILTER('Tag Library'!$AE$14:$AE$736, LEFT('Tag Library'!$AD$14:$AD$736, LEN(O$2))=O$2, RIGHT('Tag Library'!$AD$14:$AD$736, LEN($A21))=$A21), """")"),"")</f>
        <v/>
      </c>
      <c r="P21" s="1" t="str">
        <f ca="1">IFERROR(__xludf.DUMMYFUNCTION("IFERROR(FILTER('Tag Library'!$AE$14:$AE$736, LEFT('Tag Library'!$AD$14:$AD$736, LEN(P$2))=P$2, RIGHT('Tag Library'!$AD$14:$AD$736, LEN($A21))=$A21), """")"),"")</f>
        <v/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IFERROR(__xludf.DUMMYFUNCTION("IFERROR(FILTER('Tag Library'!$AE$14:$AE$736, LEFT('Tag Library'!$AD$14:$AD$736, LEN(B$2))=B$2, RIGHT('Tag Library'!$AD$14:$AD$736, LEN($A22))=$A22), """")"),"")</f>
        <v/>
      </c>
      <c r="C22" s="1" t="str">
        <f ca="1">IFERROR(__xludf.DUMMYFUNCTION("IFERROR(FILTER('Tag Library'!$AE$14:$AE$736, LEFT('Tag Library'!$AD$14:$AD$736, LEN(C$2))=C$2, RIGHT('Tag Library'!$AD$14:$AD$736, LEN($A22))=$A22), """")"),"")</f>
        <v/>
      </c>
      <c r="D22" s="1" t="str">
        <f ca="1">IFERROR(__xludf.DUMMYFUNCTION("IFERROR(FILTER('Tag Library'!$AE$14:$AE$736, LEFT('Tag Library'!$AD$14:$AD$736, LEN(D$2))=D$2, RIGHT('Tag Library'!$AD$14:$AD$736, LEN($A22))=$A22), """")"),"")</f>
        <v/>
      </c>
      <c r="E22" s="1" t="str">
        <f ca="1">IFERROR(__xludf.DUMMYFUNCTION("IFERROR(FILTER('Tag Library'!$AE$14:$AE$736, LEFT('Tag Library'!$AD$14:$AD$736, LEN(E$2))=E$2, RIGHT('Tag Library'!$AD$14:$AD$736, LEN($A22))=$A22), """")"),"")</f>
        <v/>
      </c>
      <c r="F22" s="1" t="str">
        <f ca="1">IFERROR(__xludf.DUMMYFUNCTION("IFERROR(FILTER('Tag Library'!$AE$14:$AE$736, LEFT('Tag Library'!$AD$14:$AD$736, LEN(F$2))=F$2, RIGHT('Tag Library'!$AD$14:$AD$736, LEN($A22))=$A22), """")"),"")</f>
        <v/>
      </c>
      <c r="G22" s="1" t="str">
        <f ca="1">IFERROR(__xludf.DUMMYFUNCTION("IFERROR(FILTER('Tag Library'!$AE$14:$AE$736, LEFT('Tag Library'!$AD$14:$AD$736, LEN(G$2))=G$2, RIGHT('Tag Library'!$AD$14:$AD$736, LEN($A22))=$A22), """")"),"")</f>
        <v/>
      </c>
      <c r="H22" s="1" t="str">
        <f ca="1">IFERROR(__xludf.DUMMYFUNCTION("IFERROR(FILTER('Tag Library'!$AE$14:$AE$736, LEFT('Tag Library'!$AD$14:$AD$736, LEN(H$2))=H$2, RIGHT('Tag Library'!$AD$14:$AD$736, LEN($A22))=$A22), """")"),"")</f>
        <v/>
      </c>
      <c r="I22" s="1" t="str">
        <f ca="1">IFERROR(__xludf.DUMMYFUNCTION("IFERROR(FILTER('Tag Library'!$AE$14:$AE$736, LEFT('Tag Library'!$AD$14:$AD$736, LEN(I$2))=I$2, RIGHT('Tag Library'!$AD$14:$AD$736, LEN($A22))=$A22), """")"),"")</f>
        <v/>
      </c>
      <c r="J22" s="1" t="str">
        <f ca="1">IFERROR(__xludf.DUMMYFUNCTION("IFERROR(FILTER('Tag Library'!$AE$14:$AE$736, LEFT('Tag Library'!$AD$14:$AD$736, LEN(J$2))=J$2, RIGHT('Tag Library'!$AD$14:$AD$736, LEN($A22))=$A22), """")"),"")</f>
        <v/>
      </c>
      <c r="K22" s="1" t="str">
        <f ca="1">IFERROR(__xludf.DUMMYFUNCTION("IFERROR(FILTER('Tag Library'!$AE$14:$AE$736, LEFT('Tag Library'!$AD$14:$AD$736, LEN(K$2))=K$2, RIGHT('Tag Library'!$AD$14:$AD$736, LEN($A22))=$A22), """")"),"")</f>
        <v/>
      </c>
      <c r="L22" s="1" t="str">
        <f ca="1">IFERROR(__xludf.DUMMYFUNCTION("IFERROR(FILTER('Tag Library'!$AE$14:$AE$736, LEFT('Tag Library'!$AD$14:$AD$736, LEN(L$2))=L$2, RIGHT('Tag Library'!$AD$14:$AD$736, LEN($A22))=$A22), """")"),"")</f>
        <v/>
      </c>
      <c r="M22" s="1" t="str">
        <f ca="1">IFERROR(__xludf.DUMMYFUNCTION("IFERROR(FILTER('Tag Library'!$AE$14:$AE$736, LEFT('Tag Library'!$AD$14:$AD$736, LEN(M$2))=M$2, RIGHT('Tag Library'!$AD$14:$AD$736, LEN($A22))=$A22), """")"),"")</f>
        <v/>
      </c>
      <c r="N22" s="1" t="str">
        <f ca="1">IFERROR(__xludf.DUMMYFUNCTION("IFERROR(FILTER('Tag Library'!$AE$14:$AE$736, LEFT('Tag Library'!$AD$14:$AD$736, LEN(N$2))=N$2, RIGHT('Tag Library'!$AD$14:$AD$736, LEN($A22))=$A22), """")"),"")</f>
        <v/>
      </c>
      <c r="O22" s="1" t="str">
        <f ca="1">IFERROR(__xludf.DUMMYFUNCTION("IFERROR(FILTER('Tag Library'!$AE$14:$AE$736, LEFT('Tag Library'!$AD$14:$AD$736, LEN(O$2))=O$2, RIGHT('Tag Library'!$AD$14:$AD$736, LEN($A22))=$A22), """")"),"")</f>
        <v/>
      </c>
      <c r="P22" s="1" t="str">
        <f ca="1">IFERROR(__xludf.DUMMYFUNCTION("IFERROR(FILTER('Tag Library'!$AE$14:$AE$736, LEFT('Tag Library'!$AD$14:$AD$736, LEN(P$2))=P$2, RIGHT('Tag Library'!$AD$14:$AD$736, LEN($A22))=$A22), """")"),"")</f>
        <v/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IFERROR(__xludf.DUMMYFUNCTION("IFERROR(FILTER('Tag Library'!$AE$14:$AE$736, LEFT('Tag Library'!$AD$14:$AD$736, LEN(B$2))=B$2, RIGHT('Tag Library'!$AD$14:$AD$736, LEN($A23))=$A23), """")"),"")</f>
        <v/>
      </c>
      <c r="C23" s="1" t="str">
        <f ca="1">IFERROR(__xludf.DUMMYFUNCTION("IFERROR(FILTER('Tag Library'!$AE$14:$AE$736, LEFT('Tag Library'!$AD$14:$AD$736, LEN(C$2))=C$2, RIGHT('Tag Library'!$AD$14:$AD$736, LEN($A23))=$A23), """")"),"")</f>
        <v/>
      </c>
      <c r="D23" s="1" t="str">
        <f ca="1">IFERROR(__xludf.DUMMYFUNCTION("IFERROR(FILTER('Tag Library'!$AE$14:$AE$736, LEFT('Tag Library'!$AD$14:$AD$736, LEN(D$2))=D$2, RIGHT('Tag Library'!$AD$14:$AD$736, LEN($A23))=$A23), """")"),"")</f>
        <v/>
      </c>
      <c r="E23" s="1" t="str">
        <f ca="1">IFERROR(__xludf.DUMMYFUNCTION("IFERROR(FILTER('Tag Library'!$AE$14:$AE$736, LEFT('Tag Library'!$AD$14:$AD$736, LEN(E$2))=E$2, RIGHT('Tag Library'!$AD$14:$AD$736, LEN($A23))=$A23), """")"),"")</f>
        <v/>
      </c>
      <c r="F23" s="1" t="str">
        <f ca="1">IFERROR(__xludf.DUMMYFUNCTION("IFERROR(FILTER('Tag Library'!$AE$14:$AE$736, LEFT('Tag Library'!$AD$14:$AD$736, LEN(F$2))=F$2, RIGHT('Tag Library'!$AD$14:$AD$736, LEN($A23))=$A23), """")"),"")</f>
        <v/>
      </c>
      <c r="G23" s="1" t="str">
        <f ca="1">IFERROR(__xludf.DUMMYFUNCTION("IFERROR(FILTER('Tag Library'!$AE$14:$AE$736, LEFT('Tag Library'!$AD$14:$AD$736, LEN(G$2))=G$2, RIGHT('Tag Library'!$AD$14:$AD$736, LEN($A23))=$A23), """")"),"")</f>
        <v/>
      </c>
      <c r="H23" s="1" t="str">
        <f ca="1">IFERROR(__xludf.DUMMYFUNCTION("IFERROR(FILTER('Tag Library'!$AE$14:$AE$736, LEFT('Tag Library'!$AD$14:$AD$736, LEN(H$2))=H$2, RIGHT('Tag Library'!$AD$14:$AD$736, LEN($A23))=$A23), """")"),"")</f>
        <v/>
      </c>
      <c r="I23" s="1" t="str">
        <f ca="1">IFERROR(__xludf.DUMMYFUNCTION("IFERROR(FILTER('Tag Library'!$AE$14:$AE$736, LEFT('Tag Library'!$AD$14:$AD$736, LEN(I$2))=I$2, RIGHT('Tag Library'!$AD$14:$AD$736, LEN($A23))=$A23), """")"),"")</f>
        <v/>
      </c>
      <c r="J23" s="1" t="str">
        <f ca="1">IFERROR(__xludf.DUMMYFUNCTION("IFERROR(FILTER('Tag Library'!$AE$14:$AE$736, LEFT('Tag Library'!$AD$14:$AD$736, LEN(J$2))=J$2, RIGHT('Tag Library'!$AD$14:$AD$736, LEN($A23))=$A23), """")"),"")</f>
        <v/>
      </c>
      <c r="K23" s="1" t="str">
        <f ca="1">IFERROR(__xludf.DUMMYFUNCTION("IFERROR(FILTER('Tag Library'!$AE$14:$AE$736, LEFT('Tag Library'!$AD$14:$AD$736, LEN(K$2))=K$2, RIGHT('Tag Library'!$AD$14:$AD$736, LEN($A23))=$A23), """")"),"")</f>
        <v/>
      </c>
      <c r="L23" s="1" t="str">
        <f ca="1">IFERROR(__xludf.DUMMYFUNCTION("IFERROR(FILTER('Tag Library'!$AE$14:$AE$736, LEFT('Tag Library'!$AD$14:$AD$736, LEN(L$2))=L$2, RIGHT('Tag Library'!$AD$14:$AD$736, LEN($A23))=$A23), """")"),"")</f>
        <v/>
      </c>
      <c r="M23" s="1" t="str">
        <f ca="1">IFERROR(__xludf.DUMMYFUNCTION("IFERROR(FILTER('Tag Library'!$AE$14:$AE$736, LEFT('Tag Library'!$AD$14:$AD$736, LEN(M$2))=M$2, RIGHT('Tag Library'!$AD$14:$AD$736, LEN($A23))=$A23), """")"),"")</f>
        <v/>
      </c>
      <c r="N23" s="1" t="str">
        <f ca="1">IFERROR(__xludf.DUMMYFUNCTION("IFERROR(FILTER('Tag Library'!$AE$14:$AE$736, LEFT('Tag Library'!$AD$14:$AD$736, LEN(N$2))=N$2, RIGHT('Tag Library'!$AD$14:$AD$736, LEN($A23))=$A23), """")"),"")</f>
        <v/>
      </c>
      <c r="O23" s="1" t="str">
        <f ca="1">IFERROR(__xludf.DUMMYFUNCTION("IFERROR(FILTER('Tag Library'!$AE$14:$AE$736, LEFT('Tag Library'!$AD$14:$AD$736, LEN(O$2))=O$2, RIGHT('Tag Library'!$AD$14:$AD$736, LEN($A23))=$A23), """")"),"")</f>
        <v/>
      </c>
      <c r="P23" s="1" t="str">
        <f ca="1">IFERROR(__xludf.DUMMYFUNCTION("IFERROR(FILTER('Tag Library'!$AE$14:$AE$736, LEFT('Tag Library'!$AD$14:$AD$736, LEN(P$2))=P$2, RIGHT('Tag Library'!$AD$14:$AD$736, LEN($A23))=$A23), """")"),"")</f>
        <v/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IFERROR(__xludf.DUMMYFUNCTION("IFERROR(FILTER('Tag Library'!$AE$14:$AE$736, LEFT('Tag Library'!$AD$14:$AD$736, LEN(B$2))=B$2, RIGHT('Tag Library'!$AD$14:$AD$736, LEN($A24))=$A24), """")"),"")</f>
        <v/>
      </c>
      <c r="C24" s="1" t="str">
        <f ca="1">IFERROR(__xludf.DUMMYFUNCTION("IFERROR(FILTER('Tag Library'!$AE$14:$AE$736, LEFT('Tag Library'!$AD$14:$AD$736, LEN(C$2))=C$2, RIGHT('Tag Library'!$AD$14:$AD$736, LEN($A24))=$A24), """")"),"")</f>
        <v/>
      </c>
      <c r="D24" s="1" t="str">
        <f ca="1">IFERROR(__xludf.DUMMYFUNCTION("IFERROR(FILTER('Tag Library'!$AE$14:$AE$736, LEFT('Tag Library'!$AD$14:$AD$736, LEN(D$2))=D$2, RIGHT('Tag Library'!$AD$14:$AD$736, LEN($A24))=$A24), """")"),"")</f>
        <v/>
      </c>
      <c r="E24" s="1" t="str">
        <f ca="1">IFERROR(__xludf.DUMMYFUNCTION("IFERROR(FILTER('Tag Library'!$AE$14:$AE$736, LEFT('Tag Library'!$AD$14:$AD$736, LEN(E$2))=E$2, RIGHT('Tag Library'!$AD$14:$AD$736, LEN($A24))=$A24), """")"),"")</f>
        <v/>
      </c>
      <c r="F24" s="1" t="str">
        <f ca="1">IFERROR(__xludf.DUMMYFUNCTION("IFERROR(FILTER('Tag Library'!$AE$14:$AE$736, LEFT('Tag Library'!$AD$14:$AD$736, LEN(F$2))=F$2, RIGHT('Tag Library'!$AD$14:$AD$736, LEN($A24))=$A24), """")"),"")</f>
        <v/>
      </c>
      <c r="G24" s="1" t="str">
        <f ca="1">IFERROR(__xludf.DUMMYFUNCTION("IFERROR(FILTER('Tag Library'!$AE$14:$AE$736, LEFT('Tag Library'!$AD$14:$AD$736, LEN(G$2))=G$2, RIGHT('Tag Library'!$AD$14:$AD$736, LEN($A24))=$A24), """")"),"")</f>
        <v/>
      </c>
      <c r="H24" s="1" t="str">
        <f ca="1">IFERROR(__xludf.DUMMYFUNCTION("IFERROR(FILTER('Tag Library'!$AE$14:$AE$736, LEFT('Tag Library'!$AD$14:$AD$736, LEN(H$2))=H$2, RIGHT('Tag Library'!$AD$14:$AD$736, LEN($A24))=$A24), """")"),"")</f>
        <v/>
      </c>
      <c r="I24" s="1" t="str">
        <f ca="1">IFERROR(__xludf.DUMMYFUNCTION("IFERROR(FILTER('Tag Library'!$AE$14:$AE$736, LEFT('Tag Library'!$AD$14:$AD$736, LEN(I$2))=I$2, RIGHT('Tag Library'!$AD$14:$AD$736, LEN($A24))=$A24), """")"),"")</f>
        <v/>
      </c>
      <c r="J24" s="1" t="str">
        <f ca="1">IFERROR(__xludf.DUMMYFUNCTION("IFERROR(FILTER('Tag Library'!$AE$14:$AE$736, LEFT('Tag Library'!$AD$14:$AD$736, LEN(J$2))=J$2, RIGHT('Tag Library'!$AD$14:$AD$736, LEN($A24))=$A24), """")"),"")</f>
        <v/>
      </c>
      <c r="K24" s="1" t="str">
        <f ca="1">IFERROR(__xludf.DUMMYFUNCTION("IFERROR(FILTER('Tag Library'!$AE$14:$AE$736, LEFT('Tag Library'!$AD$14:$AD$736, LEN(K$2))=K$2, RIGHT('Tag Library'!$AD$14:$AD$736, LEN($A24))=$A24), """")"),"")</f>
        <v/>
      </c>
      <c r="L24" s="1" t="str">
        <f ca="1">IFERROR(__xludf.DUMMYFUNCTION("IFERROR(FILTER('Tag Library'!$AE$14:$AE$736, LEFT('Tag Library'!$AD$14:$AD$736, LEN(L$2))=L$2, RIGHT('Tag Library'!$AD$14:$AD$736, LEN($A24))=$A24), """")"),"")</f>
        <v/>
      </c>
      <c r="M24" s="1" t="str">
        <f ca="1">IFERROR(__xludf.DUMMYFUNCTION("IFERROR(FILTER('Tag Library'!$AE$14:$AE$736, LEFT('Tag Library'!$AD$14:$AD$736, LEN(M$2))=M$2, RIGHT('Tag Library'!$AD$14:$AD$736, LEN($A24))=$A24), """")"),"")</f>
        <v/>
      </c>
      <c r="N24" s="1" t="str">
        <f ca="1">IFERROR(__xludf.DUMMYFUNCTION("IFERROR(FILTER('Tag Library'!$AE$14:$AE$736, LEFT('Tag Library'!$AD$14:$AD$736, LEN(N$2))=N$2, RIGHT('Tag Library'!$AD$14:$AD$736, LEN($A24))=$A24), """")"),"")</f>
        <v/>
      </c>
      <c r="O24" s="1" t="str">
        <f ca="1">IFERROR(__xludf.DUMMYFUNCTION("IFERROR(FILTER('Tag Library'!$AE$14:$AE$736, LEFT('Tag Library'!$AD$14:$AD$736, LEN(O$2))=O$2, RIGHT('Tag Library'!$AD$14:$AD$736, LEN($A24))=$A24), """")"),"")</f>
        <v/>
      </c>
      <c r="P24" s="1" t="str">
        <f ca="1">IFERROR(__xludf.DUMMYFUNCTION("IFERROR(FILTER('Tag Library'!$AE$14:$AE$736, LEFT('Tag Library'!$AD$14:$AD$736, LEN(P$2))=P$2, RIGHT('Tag Library'!$AD$14:$AD$736, LEN($A24))=$A24), """")"),"")</f>
        <v/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IFERROR(__xludf.DUMMYFUNCTION("IFERROR(FILTER('Tag Library'!$AE$14:$AE$736, LEFT('Tag Library'!$AD$14:$AD$736, LEN(B$2))=B$2, RIGHT('Tag Library'!$AD$14:$AD$736, LEN($A25))=$A25), """")"),"")</f>
        <v/>
      </c>
      <c r="C25" s="1" t="str">
        <f ca="1">IFERROR(__xludf.DUMMYFUNCTION("IFERROR(FILTER('Tag Library'!$AE$14:$AE$736, LEFT('Tag Library'!$AD$14:$AD$736, LEN(C$2))=C$2, RIGHT('Tag Library'!$AD$14:$AD$736, LEN($A25))=$A25), """")"),"")</f>
        <v/>
      </c>
      <c r="D25" s="1" t="str">
        <f ca="1">IFERROR(__xludf.DUMMYFUNCTION("IFERROR(FILTER('Tag Library'!$AE$14:$AE$736, LEFT('Tag Library'!$AD$14:$AD$736, LEN(D$2))=D$2, RIGHT('Tag Library'!$AD$14:$AD$736, LEN($A25))=$A25), """")"),"")</f>
        <v/>
      </c>
      <c r="E25" s="1" t="str">
        <f ca="1">IFERROR(__xludf.DUMMYFUNCTION("IFERROR(FILTER('Tag Library'!$AE$14:$AE$736, LEFT('Tag Library'!$AD$14:$AD$736, LEN(E$2))=E$2, RIGHT('Tag Library'!$AD$14:$AD$736, LEN($A25))=$A25), """")"),"")</f>
        <v/>
      </c>
      <c r="F25" s="1" t="str">
        <f ca="1">IFERROR(__xludf.DUMMYFUNCTION("IFERROR(FILTER('Tag Library'!$AE$14:$AE$736, LEFT('Tag Library'!$AD$14:$AD$736, LEN(F$2))=F$2, RIGHT('Tag Library'!$AD$14:$AD$736, LEN($A25))=$A25), """")"),"")</f>
        <v/>
      </c>
      <c r="G25" s="1" t="str">
        <f ca="1">IFERROR(__xludf.DUMMYFUNCTION("IFERROR(FILTER('Tag Library'!$AE$14:$AE$736, LEFT('Tag Library'!$AD$14:$AD$736, LEN(G$2))=G$2, RIGHT('Tag Library'!$AD$14:$AD$736, LEN($A25))=$A25), """")"),"")</f>
        <v/>
      </c>
      <c r="H25" s="1" t="str">
        <f ca="1">IFERROR(__xludf.DUMMYFUNCTION("IFERROR(FILTER('Tag Library'!$AE$14:$AE$736, LEFT('Tag Library'!$AD$14:$AD$736, LEN(H$2))=H$2, RIGHT('Tag Library'!$AD$14:$AD$736, LEN($A25))=$A25), """")"),"")</f>
        <v/>
      </c>
      <c r="I25" s="1" t="str">
        <f ca="1">IFERROR(__xludf.DUMMYFUNCTION("IFERROR(FILTER('Tag Library'!$AE$14:$AE$736, LEFT('Tag Library'!$AD$14:$AD$736, LEN(I$2))=I$2, RIGHT('Tag Library'!$AD$14:$AD$736, LEN($A25))=$A25), """")"),"")</f>
        <v/>
      </c>
      <c r="J25" s="1" t="str">
        <f ca="1">IFERROR(__xludf.DUMMYFUNCTION("IFERROR(FILTER('Tag Library'!$AE$14:$AE$736, LEFT('Tag Library'!$AD$14:$AD$736, LEN(J$2))=J$2, RIGHT('Tag Library'!$AD$14:$AD$736, LEN($A25))=$A25), """")"),"")</f>
        <v/>
      </c>
      <c r="K25" s="1" t="str">
        <f ca="1">IFERROR(__xludf.DUMMYFUNCTION("IFERROR(FILTER('Tag Library'!$AE$14:$AE$736, LEFT('Tag Library'!$AD$14:$AD$736, LEN(K$2))=K$2, RIGHT('Tag Library'!$AD$14:$AD$736, LEN($A25))=$A25), """")"),"")</f>
        <v/>
      </c>
      <c r="L25" s="1" t="str">
        <f ca="1">IFERROR(__xludf.DUMMYFUNCTION("IFERROR(FILTER('Tag Library'!$AE$14:$AE$736, LEFT('Tag Library'!$AD$14:$AD$736, LEN(L$2))=L$2, RIGHT('Tag Library'!$AD$14:$AD$736, LEN($A25))=$A25), """")"),"")</f>
        <v/>
      </c>
      <c r="M25" s="1" t="str">
        <f ca="1">IFERROR(__xludf.DUMMYFUNCTION("IFERROR(FILTER('Tag Library'!$AE$14:$AE$736, LEFT('Tag Library'!$AD$14:$AD$736, LEN(M$2))=M$2, RIGHT('Tag Library'!$AD$14:$AD$736, LEN($A25))=$A25), """")"),"")</f>
        <v/>
      </c>
      <c r="N25" s="1" t="str">
        <f ca="1">IFERROR(__xludf.DUMMYFUNCTION("IFERROR(FILTER('Tag Library'!$AE$14:$AE$736, LEFT('Tag Library'!$AD$14:$AD$736, LEN(N$2))=N$2, RIGHT('Tag Library'!$AD$14:$AD$736, LEN($A25))=$A25), """")"),"")</f>
        <v/>
      </c>
      <c r="O25" s="1" t="str">
        <f ca="1">IFERROR(__xludf.DUMMYFUNCTION("IFERROR(FILTER('Tag Library'!$AE$14:$AE$736, LEFT('Tag Library'!$AD$14:$AD$736, LEN(O$2))=O$2, RIGHT('Tag Library'!$AD$14:$AD$736, LEN($A25))=$A25), """")"),"")</f>
        <v/>
      </c>
      <c r="P25" s="1" t="str">
        <f ca="1">IFERROR(__xludf.DUMMYFUNCTION("IFERROR(FILTER('Tag Library'!$AE$14:$AE$736, LEFT('Tag Library'!$AD$14:$AD$736, LEN(P$2))=P$2, RIGHT('Tag Library'!$AD$14:$AD$736, LEN($A25))=$A25), """")"),"")</f>
        <v/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IFERROR(__xludf.DUMMYFUNCTION("IFERROR(FILTER('Tag Library'!$AE$14:$AE$736, LEFT('Tag Library'!$AD$14:$AD$736, LEN(B$2))=B$2, RIGHT('Tag Library'!$AD$14:$AD$736, LEN($A26))=$A26), """")"),"")</f>
        <v/>
      </c>
      <c r="C26" s="1" t="str">
        <f ca="1">IFERROR(__xludf.DUMMYFUNCTION("IFERROR(FILTER('Tag Library'!$AE$14:$AE$736, LEFT('Tag Library'!$AD$14:$AD$736, LEN(C$2))=C$2, RIGHT('Tag Library'!$AD$14:$AD$736, LEN($A26))=$A26), """")"),"")</f>
        <v/>
      </c>
      <c r="D26" s="1" t="str">
        <f ca="1">IFERROR(__xludf.DUMMYFUNCTION("IFERROR(FILTER('Tag Library'!$AE$14:$AE$736, LEFT('Tag Library'!$AD$14:$AD$736, LEN(D$2))=D$2, RIGHT('Tag Library'!$AD$14:$AD$736, LEN($A26))=$A26), """")"),"")</f>
        <v/>
      </c>
      <c r="E26" s="1" t="str">
        <f ca="1">IFERROR(__xludf.DUMMYFUNCTION("IFERROR(FILTER('Tag Library'!$AE$14:$AE$736, LEFT('Tag Library'!$AD$14:$AD$736, LEN(E$2))=E$2, RIGHT('Tag Library'!$AD$14:$AD$736, LEN($A26))=$A26), """")"),"")</f>
        <v/>
      </c>
      <c r="F26" s="1" t="str">
        <f ca="1">IFERROR(__xludf.DUMMYFUNCTION("IFERROR(FILTER('Tag Library'!$AE$14:$AE$736, LEFT('Tag Library'!$AD$14:$AD$736, LEN(F$2))=F$2, RIGHT('Tag Library'!$AD$14:$AD$736, LEN($A26))=$A26), """")"),"")</f>
        <v/>
      </c>
      <c r="G26" s="1" t="str">
        <f ca="1">IFERROR(__xludf.DUMMYFUNCTION("IFERROR(FILTER('Tag Library'!$AE$14:$AE$736, LEFT('Tag Library'!$AD$14:$AD$736, LEN(G$2))=G$2, RIGHT('Tag Library'!$AD$14:$AD$736, LEN($A26))=$A26), """")"),"")</f>
        <v/>
      </c>
      <c r="H26" s="1" t="str">
        <f ca="1">IFERROR(__xludf.DUMMYFUNCTION("IFERROR(FILTER('Tag Library'!$AE$14:$AE$736, LEFT('Tag Library'!$AD$14:$AD$736, LEN(H$2))=H$2, RIGHT('Tag Library'!$AD$14:$AD$736, LEN($A26))=$A26), """")"),"")</f>
        <v/>
      </c>
      <c r="I26" s="1" t="str">
        <f ca="1">IFERROR(__xludf.DUMMYFUNCTION("IFERROR(FILTER('Tag Library'!$AE$14:$AE$736, LEFT('Tag Library'!$AD$14:$AD$736, LEN(I$2))=I$2, RIGHT('Tag Library'!$AD$14:$AD$736, LEN($A26))=$A26), """")"),"")</f>
        <v/>
      </c>
      <c r="J26" s="1" t="str">
        <f ca="1">IFERROR(__xludf.DUMMYFUNCTION("IFERROR(FILTER('Tag Library'!$AE$14:$AE$736, LEFT('Tag Library'!$AD$14:$AD$736, LEN(J$2))=J$2, RIGHT('Tag Library'!$AD$14:$AD$736, LEN($A26))=$A26), """")"),"")</f>
        <v/>
      </c>
      <c r="K26" s="1" t="str">
        <f ca="1">IFERROR(__xludf.DUMMYFUNCTION("IFERROR(FILTER('Tag Library'!$AE$14:$AE$736, LEFT('Tag Library'!$AD$14:$AD$736, LEN(K$2))=K$2, RIGHT('Tag Library'!$AD$14:$AD$736, LEN($A26))=$A26), """")"),"")</f>
        <v/>
      </c>
      <c r="L26" s="1" t="str">
        <f ca="1">IFERROR(__xludf.DUMMYFUNCTION("IFERROR(FILTER('Tag Library'!$AE$14:$AE$736, LEFT('Tag Library'!$AD$14:$AD$736, LEN(L$2))=L$2, RIGHT('Tag Library'!$AD$14:$AD$736, LEN($A26))=$A26), """")"),"")</f>
        <v/>
      </c>
      <c r="M26" s="1" t="str">
        <f ca="1">IFERROR(__xludf.DUMMYFUNCTION("IFERROR(FILTER('Tag Library'!$AE$14:$AE$736, LEFT('Tag Library'!$AD$14:$AD$736, LEN(M$2))=M$2, RIGHT('Tag Library'!$AD$14:$AD$736, LEN($A26))=$A26), """")"),"")</f>
        <v/>
      </c>
      <c r="N26" s="1" t="str">
        <f ca="1">IFERROR(__xludf.DUMMYFUNCTION("IFERROR(FILTER('Tag Library'!$AE$14:$AE$736, LEFT('Tag Library'!$AD$14:$AD$736, LEN(N$2))=N$2, RIGHT('Tag Library'!$AD$14:$AD$736, LEN($A26))=$A26), """")"),"")</f>
        <v/>
      </c>
      <c r="O26" s="1" t="str">
        <f ca="1">IFERROR(__xludf.DUMMYFUNCTION("IFERROR(FILTER('Tag Library'!$AE$14:$AE$736, LEFT('Tag Library'!$AD$14:$AD$736, LEN(O$2))=O$2, RIGHT('Tag Library'!$AD$14:$AD$736, LEN($A26))=$A26), """")"),"")</f>
        <v/>
      </c>
      <c r="P26" s="1" t="str">
        <f ca="1">IFERROR(__xludf.DUMMYFUNCTION("IFERROR(FILTER('Tag Library'!$AE$14:$AE$736, LEFT('Tag Library'!$AD$14:$AD$736, LEN(P$2))=P$2, RIGHT('Tag Library'!$AD$14:$AD$736, LEN($A26))=$A26), """")"),"")</f>
        <v/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IFERROR(__xludf.DUMMYFUNCTION("IFERROR(FILTER('Tag Library'!$AE$14:$AE$736, LEFT('Tag Library'!$AD$14:$AD$736, LEN(B$2))=B$2, RIGHT('Tag Library'!$AD$14:$AD$736, LEN($A27))=$A27), """")"),"")</f>
        <v/>
      </c>
      <c r="C27" s="1" t="str">
        <f ca="1">IFERROR(__xludf.DUMMYFUNCTION("IFERROR(FILTER('Tag Library'!$AE$14:$AE$736, LEFT('Tag Library'!$AD$14:$AD$736, LEN(C$2))=C$2, RIGHT('Tag Library'!$AD$14:$AD$736, LEN($A27))=$A27), """")"),"")</f>
        <v/>
      </c>
      <c r="D27" s="1" t="str">
        <f ca="1">IFERROR(__xludf.DUMMYFUNCTION("IFERROR(FILTER('Tag Library'!$AE$14:$AE$736, LEFT('Tag Library'!$AD$14:$AD$736, LEN(D$2))=D$2, RIGHT('Tag Library'!$AD$14:$AD$736, LEN($A27))=$A27), """")"),"")</f>
        <v/>
      </c>
      <c r="E27" s="1" t="str">
        <f ca="1">IFERROR(__xludf.DUMMYFUNCTION("IFERROR(FILTER('Tag Library'!$AE$14:$AE$736, LEFT('Tag Library'!$AD$14:$AD$736, LEN(E$2))=E$2, RIGHT('Tag Library'!$AD$14:$AD$736, LEN($A27))=$A27), """")"),"")</f>
        <v/>
      </c>
      <c r="F27" s="1" t="str">
        <f ca="1">IFERROR(__xludf.DUMMYFUNCTION("IFERROR(FILTER('Tag Library'!$AE$14:$AE$736, LEFT('Tag Library'!$AD$14:$AD$736, LEN(F$2))=F$2, RIGHT('Tag Library'!$AD$14:$AD$736, LEN($A27))=$A27), """")"),"")</f>
        <v/>
      </c>
      <c r="G27" s="1" t="str">
        <f ca="1">IFERROR(__xludf.DUMMYFUNCTION("IFERROR(FILTER('Tag Library'!$AE$14:$AE$736, LEFT('Tag Library'!$AD$14:$AD$736, LEN(G$2))=G$2, RIGHT('Tag Library'!$AD$14:$AD$736, LEN($A27))=$A27), """")"),"")</f>
        <v/>
      </c>
      <c r="H27" s="1" t="str">
        <f ca="1">IFERROR(__xludf.DUMMYFUNCTION("IFERROR(FILTER('Tag Library'!$AE$14:$AE$736, LEFT('Tag Library'!$AD$14:$AD$736, LEN(H$2))=H$2, RIGHT('Tag Library'!$AD$14:$AD$736, LEN($A27))=$A27), """")"),"")</f>
        <v/>
      </c>
      <c r="I27" s="1" t="str">
        <f ca="1">IFERROR(__xludf.DUMMYFUNCTION("IFERROR(FILTER('Tag Library'!$AE$14:$AE$736, LEFT('Tag Library'!$AD$14:$AD$736, LEN(I$2))=I$2, RIGHT('Tag Library'!$AD$14:$AD$736, LEN($A27))=$A27), """")"),"")</f>
        <v/>
      </c>
      <c r="J27" s="1" t="str">
        <f ca="1">IFERROR(__xludf.DUMMYFUNCTION("IFERROR(FILTER('Tag Library'!$AE$14:$AE$736, LEFT('Tag Library'!$AD$14:$AD$736, LEN(J$2))=J$2, RIGHT('Tag Library'!$AD$14:$AD$736, LEN($A27))=$A27), """")"),"")</f>
        <v/>
      </c>
      <c r="K27" s="1" t="str">
        <f ca="1">IFERROR(__xludf.DUMMYFUNCTION("IFERROR(FILTER('Tag Library'!$AE$14:$AE$736, LEFT('Tag Library'!$AD$14:$AD$736, LEN(K$2))=K$2, RIGHT('Tag Library'!$AD$14:$AD$736, LEN($A27))=$A27), """")"),"")</f>
        <v/>
      </c>
      <c r="L27" s="1" t="str">
        <f ca="1">IFERROR(__xludf.DUMMYFUNCTION("IFERROR(FILTER('Tag Library'!$AE$14:$AE$736, LEFT('Tag Library'!$AD$14:$AD$736, LEN(L$2))=L$2, RIGHT('Tag Library'!$AD$14:$AD$736, LEN($A27))=$A27), """")"),"")</f>
        <v/>
      </c>
      <c r="M27" s="1" t="str">
        <f ca="1">IFERROR(__xludf.DUMMYFUNCTION("IFERROR(FILTER('Tag Library'!$AE$14:$AE$736, LEFT('Tag Library'!$AD$14:$AD$736, LEN(M$2))=M$2, RIGHT('Tag Library'!$AD$14:$AD$736, LEN($A27))=$A27), """")"),"")</f>
        <v/>
      </c>
      <c r="N27" s="1" t="str">
        <f ca="1">IFERROR(__xludf.DUMMYFUNCTION("IFERROR(FILTER('Tag Library'!$AE$14:$AE$736, LEFT('Tag Library'!$AD$14:$AD$736, LEN(N$2))=N$2, RIGHT('Tag Library'!$AD$14:$AD$736, LEN($A27))=$A27), """")"),"")</f>
        <v/>
      </c>
      <c r="O27" s="1" t="str">
        <f ca="1">IFERROR(__xludf.DUMMYFUNCTION("IFERROR(FILTER('Tag Library'!$AE$14:$AE$736, LEFT('Tag Library'!$AD$14:$AD$736, LEN(O$2))=O$2, RIGHT('Tag Library'!$AD$14:$AD$736, LEN($A27))=$A27), """")"),"")</f>
        <v/>
      </c>
      <c r="P27" s="1" t="str">
        <f ca="1">IFERROR(__xludf.DUMMYFUNCTION("IFERROR(FILTER('Tag Library'!$AE$14:$AE$736, LEFT('Tag Library'!$AD$14:$AD$736, LEN(P$2))=P$2, RIGHT('Tag Library'!$AD$14:$AD$736, LEN($A27))=$A27), """")"),"")</f>
        <v/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IFERROR(__xludf.DUMMYFUNCTION("IFERROR(FILTER('Tag Library'!$AE$14:$AE$736, LEFT('Tag Library'!$AD$14:$AD$736, LEN(B$2))=B$2, RIGHT('Tag Library'!$AD$14:$AD$736, LEN($A28))=$A28), """")"),"")</f>
        <v/>
      </c>
      <c r="C28" s="1" t="str">
        <f ca="1">IFERROR(__xludf.DUMMYFUNCTION("IFERROR(FILTER('Tag Library'!$AE$14:$AE$736, LEFT('Tag Library'!$AD$14:$AD$736, LEN(C$2))=C$2, RIGHT('Tag Library'!$AD$14:$AD$736, LEN($A28))=$A28), """")"),"")</f>
        <v/>
      </c>
      <c r="D28" s="1" t="str">
        <f ca="1">IFERROR(__xludf.DUMMYFUNCTION("IFERROR(FILTER('Tag Library'!$AE$14:$AE$736, LEFT('Tag Library'!$AD$14:$AD$736, LEN(D$2))=D$2, RIGHT('Tag Library'!$AD$14:$AD$736, LEN($A28))=$A28), """")"),"")</f>
        <v/>
      </c>
      <c r="E28" s="1" t="str">
        <f ca="1">IFERROR(__xludf.DUMMYFUNCTION("IFERROR(FILTER('Tag Library'!$AE$14:$AE$736, LEFT('Tag Library'!$AD$14:$AD$736, LEN(E$2))=E$2, RIGHT('Tag Library'!$AD$14:$AD$736, LEN($A28))=$A28), """")"),"")</f>
        <v/>
      </c>
      <c r="F28" s="1" t="str">
        <f ca="1">IFERROR(__xludf.DUMMYFUNCTION("IFERROR(FILTER('Tag Library'!$AE$14:$AE$736, LEFT('Tag Library'!$AD$14:$AD$736, LEN(F$2))=F$2, RIGHT('Tag Library'!$AD$14:$AD$736, LEN($A28))=$A28), """")"),"")</f>
        <v/>
      </c>
      <c r="G28" s="1" t="str">
        <f ca="1">IFERROR(__xludf.DUMMYFUNCTION("IFERROR(FILTER('Tag Library'!$AE$14:$AE$736, LEFT('Tag Library'!$AD$14:$AD$736, LEN(G$2))=G$2, RIGHT('Tag Library'!$AD$14:$AD$736, LEN($A28))=$A28), """")"),"")</f>
        <v/>
      </c>
      <c r="H28" s="1" t="str">
        <f ca="1">IFERROR(__xludf.DUMMYFUNCTION("IFERROR(FILTER('Tag Library'!$AE$14:$AE$736, LEFT('Tag Library'!$AD$14:$AD$736, LEN(H$2))=H$2, RIGHT('Tag Library'!$AD$14:$AD$736, LEN($A28))=$A28), """")"),"")</f>
        <v/>
      </c>
      <c r="I28" s="1" t="str">
        <f ca="1">IFERROR(__xludf.DUMMYFUNCTION("IFERROR(FILTER('Tag Library'!$AE$14:$AE$736, LEFT('Tag Library'!$AD$14:$AD$736, LEN(I$2))=I$2, RIGHT('Tag Library'!$AD$14:$AD$736, LEN($A28))=$A28), """")"),"")</f>
        <v/>
      </c>
      <c r="J28" s="1" t="str">
        <f ca="1">IFERROR(__xludf.DUMMYFUNCTION("IFERROR(FILTER('Tag Library'!$AE$14:$AE$736, LEFT('Tag Library'!$AD$14:$AD$736, LEN(J$2))=J$2, RIGHT('Tag Library'!$AD$14:$AD$736, LEN($A28))=$A28), """")"),"")</f>
        <v/>
      </c>
      <c r="K28" s="1" t="str">
        <f ca="1">IFERROR(__xludf.DUMMYFUNCTION("IFERROR(FILTER('Tag Library'!$AE$14:$AE$736, LEFT('Tag Library'!$AD$14:$AD$736, LEN(K$2))=K$2, RIGHT('Tag Library'!$AD$14:$AD$736, LEN($A28))=$A28), """")"),"")</f>
        <v/>
      </c>
      <c r="L28" s="1" t="str">
        <f ca="1">IFERROR(__xludf.DUMMYFUNCTION("IFERROR(FILTER('Tag Library'!$AE$14:$AE$736, LEFT('Tag Library'!$AD$14:$AD$736, LEN(L$2))=L$2, RIGHT('Tag Library'!$AD$14:$AD$736, LEN($A28))=$A28), """")"),"")</f>
        <v/>
      </c>
      <c r="M28" s="1" t="str">
        <f ca="1">IFERROR(__xludf.DUMMYFUNCTION("IFERROR(FILTER('Tag Library'!$AE$14:$AE$736, LEFT('Tag Library'!$AD$14:$AD$736, LEN(M$2))=M$2, RIGHT('Tag Library'!$AD$14:$AD$736, LEN($A28))=$A28), """")"),"")</f>
        <v/>
      </c>
      <c r="N28" s="1" t="str">
        <f ca="1">IFERROR(__xludf.DUMMYFUNCTION("IFERROR(FILTER('Tag Library'!$AE$14:$AE$736, LEFT('Tag Library'!$AD$14:$AD$736, LEN(N$2))=N$2, RIGHT('Tag Library'!$AD$14:$AD$736, LEN($A28))=$A28), """")"),"")</f>
        <v/>
      </c>
      <c r="O28" s="1" t="str">
        <f ca="1">IFERROR(__xludf.DUMMYFUNCTION("IFERROR(FILTER('Tag Library'!$AE$14:$AE$736, LEFT('Tag Library'!$AD$14:$AD$736, LEN(O$2))=O$2, RIGHT('Tag Library'!$AD$14:$AD$736, LEN($A28))=$A28), """")"),"")</f>
        <v/>
      </c>
      <c r="P28" s="1" t="str">
        <f ca="1">IFERROR(__xludf.DUMMYFUNCTION("IFERROR(FILTER('Tag Library'!$AE$14:$AE$736, LEFT('Tag Library'!$AD$14:$AD$736, LEN(P$2))=P$2, RIGHT('Tag Library'!$AD$14:$AD$736, LEN($A28))=$A28), """")"),"")</f>
        <v/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IFERROR(__xludf.DUMMYFUNCTION("IFERROR(FILTER('Tag Library'!$AE$14:$AE$736, LEFT('Tag Library'!$AD$14:$AD$736, LEN(B$2))=B$2, RIGHT('Tag Library'!$AD$14:$AD$736, LEN($A29))=$A29), """")"),"")</f>
        <v/>
      </c>
      <c r="C29" s="1" t="str">
        <f ca="1">IFERROR(__xludf.DUMMYFUNCTION("IFERROR(FILTER('Tag Library'!$AE$14:$AE$736, LEFT('Tag Library'!$AD$14:$AD$736, LEN(C$2))=C$2, RIGHT('Tag Library'!$AD$14:$AD$736, LEN($A29))=$A29), """")"),"")</f>
        <v/>
      </c>
      <c r="D29" s="1" t="str">
        <f ca="1">IFERROR(__xludf.DUMMYFUNCTION("IFERROR(FILTER('Tag Library'!$AE$14:$AE$736, LEFT('Tag Library'!$AD$14:$AD$736, LEN(D$2))=D$2, RIGHT('Tag Library'!$AD$14:$AD$736, LEN($A29))=$A29), """")"),"")</f>
        <v/>
      </c>
      <c r="E29" s="1" t="str">
        <f ca="1">IFERROR(__xludf.DUMMYFUNCTION("IFERROR(FILTER('Tag Library'!$AE$14:$AE$736, LEFT('Tag Library'!$AD$14:$AD$736, LEN(E$2))=E$2, RIGHT('Tag Library'!$AD$14:$AD$736, LEN($A29))=$A29), """")"),"")</f>
        <v/>
      </c>
      <c r="F29" s="1" t="str">
        <f ca="1">IFERROR(__xludf.DUMMYFUNCTION("IFERROR(FILTER('Tag Library'!$AE$14:$AE$736, LEFT('Tag Library'!$AD$14:$AD$736, LEN(F$2))=F$2, RIGHT('Tag Library'!$AD$14:$AD$736, LEN($A29))=$A29), """")"),"")</f>
        <v/>
      </c>
      <c r="G29" s="1" t="str">
        <f ca="1">IFERROR(__xludf.DUMMYFUNCTION("IFERROR(FILTER('Tag Library'!$AE$14:$AE$736, LEFT('Tag Library'!$AD$14:$AD$736, LEN(G$2))=G$2, RIGHT('Tag Library'!$AD$14:$AD$736, LEN($A29))=$A29), """")"),"")</f>
        <v/>
      </c>
      <c r="H29" s="1" t="str">
        <f ca="1">IFERROR(__xludf.DUMMYFUNCTION("IFERROR(FILTER('Tag Library'!$AE$14:$AE$736, LEFT('Tag Library'!$AD$14:$AD$736, LEN(H$2))=H$2, RIGHT('Tag Library'!$AD$14:$AD$736, LEN($A29))=$A29), """")"),"")</f>
        <v/>
      </c>
      <c r="I29" s="1" t="str">
        <f ca="1">IFERROR(__xludf.DUMMYFUNCTION("IFERROR(FILTER('Tag Library'!$AE$14:$AE$736, LEFT('Tag Library'!$AD$14:$AD$736, LEN(I$2))=I$2, RIGHT('Tag Library'!$AD$14:$AD$736, LEN($A29))=$A29), """")"),"")</f>
        <v/>
      </c>
      <c r="J29" s="1" t="str">
        <f ca="1">IFERROR(__xludf.DUMMYFUNCTION("IFERROR(FILTER('Tag Library'!$AE$14:$AE$736, LEFT('Tag Library'!$AD$14:$AD$736, LEN(J$2))=J$2, RIGHT('Tag Library'!$AD$14:$AD$736, LEN($A29))=$A29), """")"),"")</f>
        <v/>
      </c>
      <c r="K29" s="1" t="str">
        <f ca="1">IFERROR(__xludf.DUMMYFUNCTION("IFERROR(FILTER('Tag Library'!$AE$14:$AE$736, LEFT('Tag Library'!$AD$14:$AD$736, LEN(K$2))=K$2, RIGHT('Tag Library'!$AD$14:$AD$736, LEN($A29))=$A29), """")"),"")</f>
        <v/>
      </c>
      <c r="L29" s="1" t="str">
        <f ca="1">IFERROR(__xludf.DUMMYFUNCTION("IFERROR(FILTER('Tag Library'!$AE$14:$AE$736, LEFT('Tag Library'!$AD$14:$AD$736, LEN(L$2))=L$2, RIGHT('Tag Library'!$AD$14:$AD$736, LEN($A29))=$A29), """")"),"")</f>
        <v/>
      </c>
      <c r="M29" s="1" t="str">
        <f ca="1">IFERROR(__xludf.DUMMYFUNCTION("IFERROR(FILTER('Tag Library'!$AE$14:$AE$736, LEFT('Tag Library'!$AD$14:$AD$736, LEN(M$2))=M$2, RIGHT('Tag Library'!$AD$14:$AD$736, LEN($A29))=$A29), """")"),"")</f>
        <v/>
      </c>
      <c r="N29" s="1" t="str">
        <f ca="1">IFERROR(__xludf.DUMMYFUNCTION("IFERROR(FILTER('Tag Library'!$AE$14:$AE$736, LEFT('Tag Library'!$AD$14:$AD$736, LEN(N$2))=N$2, RIGHT('Tag Library'!$AD$14:$AD$736, LEN($A29))=$A29), """")"),"")</f>
        <v/>
      </c>
      <c r="O29" s="1" t="str">
        <f ca="1">IFERROR(__xludf.DUMMYFUNCTION("IFERROR(FILTER('Tag Library'!$AE$14:$AE$736, LEFT('Tag Library'!$AD$14:$AD$736, LEN(O$2))=O$2, RIGHT('Tag Library'!$AD$14:$AD$736, LEN($A29))=$A29), """")"),"")</f>
        <v/>
      </c>
      <c r="P29" s="1" t="str">
        <f ca="1">IFERROR(__xludf.DUMMYFUNCTION("IFERROR(FILTER('Tag Library'!$AE$14:$AE$736, LEFT('Tag Library'!$AD$14:$AD$736, LEN(P$2))=P$2, RIGHT('Tag Library'!$AD$14:$AD$736, LEN($A29))=$A29), """")"),"")</f>
        <v/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IFERROR(__xludf.DUMMYFUNCTION("IFERROR(FILTER('Tag Library'!$AE$14:$AE$736, LEFT('Tag Library'!$AD$14:$AD$736, LEN(B$2))=B$2, RIGHT('Tag Library'!$AD$14:$AD$736, LEN($A30))=$A30), """")"),"")</f>
        <v/>
      </c>
      <c r="C30" s="1" t="str">
        <f ca="1">IFERROR(__xludf.DUMMYFUNCTION("IFERROR(FILTER('Tag Library'!$AE$14:$AE$736, LEFT('Tag Library'!$AD$14:$AD$736, LEN(C$2))=C$2, RIGHT('Tag Library'!$AD$14:$AD$736, LEN($A30))=$A30), """")"),"")</f>
        <v/>
      </c>
      <c r="D30" s="1" t="str">
        <f ca="1">IFERROR(__xludf.DUMMYFUNCTION("IFERROR(FILTER('Tag Library'!$AE$14:$AE$736, LEFT('Tag Library'!$AD$14:$AD$736, LEN(D$2))=D$2, RIGHT('Tag Library'!$AD$14:$AD$736, LEN($A30))=$A30), """")"),"")</f>
        <v/>
      </c>
      <c r="E30" s="1" t="str">
        <f ca="1">IFERROR(__xludf.DUMMYFUNCTION("IFERROR(FILTER('Tag Library'!$AE$14:$AE$736, LEFT('Tag Library'!$AD$14:$AD$736, LEN(E$2))=E$2, RIGHT('Tag Library'!$AD$14:$AD$736, LEN($A30))=$A30), """")"),"")</f>
        <v/>
      </c>
      <c r="F30" s="1" t="str">
        <f ca="1">IFERROR(__xludf.DUMMYFUNCTION("IFERROR(FILTER('Tag Library'!$AE$14:$AE$736, LEFT('Tag Library'!$AD$14:$AD$736, LEN(F$2))=F$2, RIGHT('Tag Library'!$AD$14:$AD$736, LEN($A30))=$A30), """")"),"")</f>
        <v/>
      </c>
      <c r="G30" s="1" t="str">
        <f ca="1">IFERROR(__xludf.DUMMYFUNCTION("IFERROR(FILTER('Tag Library'!$AE$14:$AE$736, LEFT('Tag Library'!$AD$14:$AD$736, LEN(G$2))=G$2, RIGHT('Tag Library'!$AD$14:$AD$736, LEN($A30))=$A30), """")"),"")</f>
        <v/>
      </c>
      <c r="H30" s="1" t="str">
        <f ca="1">IFERROR(__xludf.DUMMYFUNCTION("IFERROR(FILTER('Tag Library'!$AE$14:$AE$736, LEFT('Tag Library'!$AD$14:$AD$736, LEN(H$2))=H$2, RIGHT('Tag Library'!$AD$14:$AD$736, LEN($A30))=$A30), """")"),"")</f>
        <v/>
      </c>
      <c r="I30" s="1" t="str">
        <f ca="1">IFERROR(__xludf.DUMMYFUNCTION("IFERROR(FILTER('Tag Library'!$AE$14:$AE$736, LEFT('Tag Library'!$AD$14:$AD$736, LEN(I$2))=I$2, RIGHT('Tag Library'!$AD$14:$AD$736, LEN($A30))=$A30), """")"),"")</f>
        <v/>
      </c>
      <c r="J30" s="1" t="str">
        <f ca="1">IFERROR(__xludf.DUMMYFUNCTION("IFERROR(FILTER('Tag Library'!$AE$14:$AE$736, LEFT('Tag Library'!$AD$14:$AD$736, LEN(J$2))=J$2, RIGHT('Tag Library'!$AD$14:$AD$736, LEN($A30))=$A30), """")"),"")</f>
        <v/>
      </c>
      <c r="K30" s="1" t="str">
        <f ca="1">IFERROR(__xludf.DUMMYFUNCTION("IFERROR(FILTER('Tag Library'!$AE$14:$AE$736, LEFT('Tag Library'!$AD$14:$AD$736, LEN(K$2))=K$2, RIGHT('Tag Library'!$AD$14:$AD$736, LEN($A30))=$A30), """")"),"")</f>
        <v/>
      </c>
      <c r="L30" s="1" t="str">
        <f ca="1">IFERROR(__xludf.DUMMYFUNCTION("IFERROR(FILTER('Tag Library'!$AE$14:$AE$736, LEFT('Tag Library'!$AD$14:$AD$736, LEN(L$2))=L$2, RIGHT('Tag Library'!$AD$14:$AD$736, LEN($A30))=$A30), """")"),"")</f>
        <v/>
      </c>
      <c r="M30" s="1" t="str">
        <f ca="1">IFERROR(__xludf.DUMMYFUNCTION("IFERROR(FILTER('Tag Library'!$AE$14:$AE$736, LEFT('Tag Library'!$AD$14:$AD$736, LEN(M$2))=M$2, RIGHT('Tag Library'!$AD$14:$AD$736, LEN($A30))=$A30), """")"),"")</f>
        <v/>
      </c>
      <c r="N30" s="1" t="str">
        <f ca="1">IFERROR(__xludf.DUMMYFUNCTION("IFERROR(FILTER('Tag Library'!$AE$14:$AE$736, LEFT('Tag Library'!$AD$14:$AD$736, LEN(N$2))=N$2, RIGHT('Tag Library'!$AD$14:$AD$736, LEN($A30))=$A30), """")"),"")</f>
        <v/>
      </c>
      <c r="O30" s="1" t="str">
        <f ca="1">IFERROR(__xludf.DUMMYFUNCTION("IFERROR(FILTER('Tag Library'!$AE$14:$AE$736, LEFT('Tag Library'!$AD$14:$AD$736, LEN(O$2))=O$2, RIGHT('Tag Library'!$AD$14:$AD$736, LEN($A30))=$A30), """")"),"")</f>
        <v/>
      </c>
      <c r="P30" s="1" t="str">
        <f ca="1">IFERROR(__xludf.DUMMYFUNCTION("IFERROR(FILTER('Tag Library'!$AE$14:$AE$736, LEFT('Tag Library'!$AD$14:$AD$736, LEN(P$2))=P$2, RIGHT('Tag Library'!$AD$14:$AD$736, LEN($A30))=$A30), """")"),"")</f>
        <v/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IFERROR(__xludf.DUMMYFUNCTION("IFERROR(FILTER('Tag Library'!$AE$14:$AE$736, LEFT('Tag Library'!$AD$14:$AD$736, LEN(B$2))=B$2, RIGHT('Tag Library'!$AD$14:$AD$736, LEN($A31))=$A31), """")"),"")</f>
        <v/>
      </c>
      <c r="C31" s="1" t="str">
        <f ca="1">IFERROR(__xludf.DUMMYFUNCTION("IFERROR(FILTER('Tag Library'!$AE$14:$AE$736, LEFT('Tag Library'!$AD$14:$AD$736, LEN(C$2))=C$2, RIGHT('Tag Library'!$AD$14:$AD$736, LEN($A31))=$A31), """")"),"")</f>
        <v/>
      </c>
      <c r="D31" s="1" t="str">
        <f ca="1">IFERROR(__xludf.DUMMYFUNCTION("IFERROR(FILTER('Tag Library'!$AE$14:$AE$736, LEFT('Tag Library'!$AD$14:$AD$736, LEN(D$2))=D$2, RIGHT('Tag Library'!$AD$14:$AD$736, LEN($A31))=$A31), """")"),"")</f>
        <v/>
      </c>
      <c r="E31" s="1" t="str">
        <f ca="1">IFERROR(__xludf.DUMMYFUNCTION("IFERROR(FILTER('Tag Library'!$AE$14:$AE$736, LEFT('Tag Library'!$AD$14:$AD$736, LEN(E$2))=E$2, RIGHT('Tag Library'!$AD$14:$AD$736, LEN($A31))=$A31), """")"),"")</f>
        <v/>
      </c>
      <c r="F31" s="1" t="str">
        <f ca="1">IFERROR(__xludf.DUMMYFUNCTION("IFERROR(FILTER('Tag Library'!$AE$14:$AE$736, LEFT('Tag Library'!$AD$14:$AD$736, LEN(F$2))=F$2, RIGHT('Tag Library'!$AD$14:$AD$736, LEN($A31))=$A31), """")"),"")</f>
        <v/>
      </c>
      <c r="G31" s="1" t="str">
        <f ca="1">IFERROR(__xludf.DUMMYFUNCTION("IFERROR(FILTER('Tag Library'!$AE$14:$AE$736, LEFT('Tag Library'!$AD$14:$AD$736, LEN(G$2))=G$2, RIGHT('Tag Library'!$AD$14:$AD$736, LEN($A31))=$A31), """")"),"")</f>
        <v/>
      </c>
      <c r="H31" s="1" t="str">
        <f ca="1">IFERROR(__xludf.DUMMYFUNCTION("IFERROR(FILTER('Tag Library'!$AE$14:$AE$736, LEFT('Tag Library'!$AD$14:$AD$736, LEN(H$2))=H$2, RIGHT('Tag Library'!$AD$14:$AD$736, LEN($A31))=$A31), """")"),"")</f>
        <v/>
      </c>
      <c r="I31" s="1" t="str">
        <f ca="1">IFERROR(__xludf.DUMMYFUNCTION("IFERROR(FILTER('Tag Library'!$AE$14:$AE$736, LEFT('Tag Library'!$AD$14:$AD$736, LEN(I$2))=I$2, RIGHT('Tag Library'!$AD$14:$AD$736, LEN($A31))=$A31), """")"),"")</f>
        <v/>
      </c>
      <c r="J31" s="1" t="str">
        <f ca="1">IFERROR(__xludf.DUMMYFUNCTION("IFERROR(FILTER('Tag Library'!$AE$14:$AE$736, LEFT('Tag Library'!$AD$14:$AD$736, LEN(J$2))=J$2, RIGHT('Tag Library'!$AD$14:$AD$736, LEN($A31))=$A31), """")"),"")</f>
        <v/>
      </c>
      <c r="K31" s="1" t="str">
        <f ca="1">IFERROR(__xludf.DUMMYFUNCTION("IFERROR(FILTER('Tag Library'!$AE$14:$AE$736, LEFT('Tag Library'!$AD$14:$AD$736, LEN(K$2))=K$2, RIGHT('Tag Library'!$AD$14:$AD$736, LEN($A31))=$A31), """")"),"")</f>
        <v/>
      </c>
      <c r="L31" s="1" t="str">
        <f ca="1">IFERROR(__xludf.DUMMYFUNCTION("IFERROR(FILTER('Tag Library'!$AE$14:$AE$736, LEFT('Tag Library'!$AD$14:$AD$736, LEN(L$2))=L$2, RIGHT('Tag Library'!$AD$14:$AD$736, LEN($A31))=$A31), """")"),"")</f>
        <v/>
      </c>
      <c r="M31" s="1" t="str">
        <f ca="1">IFERROR(__xludf.DUMMYFUNCTION("IFERROR(FILTER('Tag Library'!$AE$14:$AE$736, LEFT('Tag Library'!$AD$14:$AD$736, LEN(M$2))=M$2, RIGHT('Tag Library'!$AD$14:$AD$736, LEN($A31))=$A31), """")"),"")</f>
        <v/>
      </c>
      <c r="N31" s="1" t="str">
        <f ca="1">IFERROR(__xludf.DUMMYFUNCTION("IFERROR(FILTER('Tag Library'!$AE$14:$AE$736, LEFT('Tag Library'!$AD$14:$AD$736, LEN(N$2))=N$2, RIGHT('Tag Library'!$AD$14:$AD$736, LEN($A31))=$A31), """")"),"")</f>
        <v/>
      </c>
      <c r="O31" s="1" t="str">
        <f ca="1">IFERROR(__xludf.DUMMYFUNCTION("IFERROR(FILTER('Tag Library'!$AE$14:$AE$736, LEFT('Tag Library'!$AD$14:$AD$736, LEN(O$2))=O$2, RIGHT('Tag Library'!$AD$14:$AD$736, LEN($A31))=$A31), """")"),"")</f>
        <v/>
      </c>
      <c r="P31" s="1" t="str">
        <f ca="1">IFERROR(__xludf.DUMMYFUNCTION("IFERROR(FILTER('Tag Library'!$AE$14:$AE$736, LEFT('Tag Library'!$AD$14:$AD$736, LEN(P$2))=P$2, RIGHT('Tag Library'!$AD$14:$AD$736, LEN($A31))=$A31), """")"),"")</f>
        <v/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IFERROR(__xludf.DUMMYFUNCTION("IFERROR(FILTER('Tag Library'!$AE$14:$AE$736, LEFT('Tag Library'!$AD$14:$AD$736, LEN(B$2))=B$2, RIGHT('Tag Library'!$AD$14:$AD$736, LEN($A32))=$A32), """")"),"")</f>
        <v/>
      </c>
      <c r="C32" s="1" t="str">
        <f ca="1">IFERROR(__xludf.DUMMYFUNCTION("IFERROR(FILTER('Tag Library'!$AE$14:$AE$736, LEFT('Tag Library'!$AD$14:$AD$736, LEN(C$2))=C$2, RIGHT('Tag Library'!$AD$14:$AD$736, LEN($A32))=$A32), """")"),"")</f>
        <v/>
      </c>
      <c r="D32" s="1" t="str">
        <f ca="1">IFERROR(__xludf.DUMMYFUNCTION("IFERROR(FILTER('Tag Library'!$AE$14:$AE$736, LEFT('Tag Library'!$AD$14:$AD$736, LEN(D$2))=D$2, RIGHT('Tag Library'!$AD$14:$AD$736, LEN($A32))=$A32), """")"),"")</f>
        <v/>
      </c>
      <c r="E32" s="1" t="str">
        <f ca="1">IFERROR(__xludf.DUMMYFUNCTION("IFERROR(FILTER('Tag Library'!$AE$14:$AE$736, LEFT('Tag Library'!$AD$14:$AD$736, LEN(E$2))=E$2, RIGHT('Tag Library'!$AD$14:$AD$736, LEN($A32))=$A32), """")"),"")</f>
        <v/>
      </c>
      <c r="F32" s="1" t="str">
        <f ca="1">IFERROR(__xludf.DUMMYFUNCTION("IFERROR(FILTER('Tag Library'!$AE$14:$AE$736, LEFT('Tag Library'!$AD$14:$AD$736, LEN(F$2))=F$2, RIGHT('Tag Library'!$AD$14:$AD$736, LEN($A32))=$A32), """")"),"")</f>
        <v/>
      </c>
      <c r="G32" s="1" t="str">
        <f ca="1">IFERROR(__xludf.DUMMYFUNCTION("IFERROR(FILTER('Tag Library'!$AE$14:$AE$736, LEFT('Tag Library'!$AD$14:$AD$736, LEN(G$2))=G$2, RIGHT('Tag Library'!$AD$14:$AD$736, LEN($A32))=$A32), """")"),"")</f>
        <v/>
      </c>
      <c r="H32" s="1" t="str">
        <f ca="1">IFERROR(__xludf.DUMMYFUNCTION("IFERROR(FILTER('Tag Library'!$AE$14:$AE$736, LEFT('Tag Library'!$AD$14:$AD$736, LEN(H$2))=H$2, RIGHT('Tag Library'!$AD$14:$AD$736, LEN($A32))=$A32), """")"),"")</f>
        <v/>
      </c>
      <c r="I32" s="1" t="str">
        <f ca="1">IFERROR(__xludf.DUMMYFUNCTION("IFERROR(FILTER('Tag Library'!$AE$14:$AE$736, LEFT('Tag Library'!$AD$14:$AD$736, LEN(I$2))=I$2, RIGHT('Tag Library'!$AD$14:$AD$736, LEN($A32))=$A32), """")"),"")</f>
        <v/>
      </c>
      <c r="J32" s="1" t="str">
        <f ca="1">IFERROR(__xludf.DUMMYFUNCTION("IFERROR(FILTER('Tag Library'!$AE$14:$AE$736, LEFT('Tag Library'!$AD$14:$AD$736, LEN(J$2))=J$2, RIGHT('Tag Library'!$AD$14:$AD$736, LEN($A32))=$A32), """")"),"")</f>
        <v/>
      </c>
      <c r="K32" s="1" t="str">
        <f ca="1">IFERROR(__xludf.DUMMYFUNCTION("IFERROR(FILTER('Tag Library'!$AE$14:$AE$736, LEFT('Tag Library'!$AD$14:$AD$736, LEN(K$2))=K$2, RIGHT('Tag Library'!$AD$14:$AD$736, LEN($A32))=$A32), """")"),"")</f>
        <v/>
      </c>
      <c r="L32" s="1" t="str">
        <f ca="1">IFERROR(__xludf.DUMMYFUNCTION("IFERROR(FILTER('Tag Library'!$AE$14:$AE$736, LEFT('Tag Library'!$AD$14:$AD$736, LEN(L$2))=L$2, RIGHT('Tag Library'!$AD$14:$AD$736, LEN($A32))=$A32), """")"),"")</f>
        <v/>
      </c>
      <c r="M32" s="1" t="str">
        <f ca="1">IFERROR(__xludf.DUMMYFUNCTION("IFERROR(FILTER('Tag Library'!$AE$14:$AE$736, LEFT('Tag Library'!$AD$14:$AD$736, LEN(M$2))=M$2, RIGHT('Tag Library'!$AD$14:$AD$736, LEN($A32))=$A32), """")"),"")</f>
        <v/>
      </c>
      <c r="N32" s="1" t="str">
        <f ca="1">IFERROR(__xludf.DUMMYFUNCTION("IFERROR(FILTER('Tag Library'!$AE$14:$AE$736, LEFT('Tag Library'!$AD$14:$AD$736, LEN(N$2))=N$2, RIGHT('Tag Library'!$AD$14:$AD$736, LEN($A32))=$A32), """")"),"")</f>
        <v/>
      </c>
      <c r="O32" s="1" t="str">
        <f ca="1">IFERROR(__xludf.DUMMYFUNCTION("IFERROR(FILTER('Tag Library'!$AE$14:$AE$736, LEFT('Tag Library'!$AD$14:$AD$736, LEN(O$2))=O$2, RIGHT('Tag Library'!$AD$14:$AD$736, LEN($A32))=$A32), """")"),"")</f>
        <v/>
      </c>
      <c r="P32" s="1" t="str">
        <f ca="1">IFERROR(__xludf.DUMMYFUNCTION("IFERROR(FILTER('Tag Library'!$AE$14:$AE$736, LEFT('Tag Library'!$AD$14:$AD$736, LEN(P$2))=P$2, RIGHT('Tag Library'!$AD$14:$AD$736, LEN($A32))=$A32), """")"),"")</f>
        <v/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IFERROR(__xludf.DUMMYFUNCTION("IFERROR(FILTER('Tag Library'!$AE$14:$AE$736, LEFT('Tag Library'!$AD$14:$AD$736, LEN(B$2))=B$2, RIGHT('Tag Library'!$AD$14:$AD$736, LEN($A33))=$A33), """")"),"")</f>
        <v/>
      </c>
      <c r="C33" s="1" t="str">
        <f ca="1">IFERROR(__xludf.DUMMYFUNCTION("IFERROR(FILTER('Tag Library'!$AE$14:$AE$736, LEFT('Tag Library'!$AD$14:$AD$736, LEN(C$2))=C$2, RIGHT('Tag Library'!$AD$14:$AD$736, LEN($A33))=$A33), """")"),"")</f>
        <v/>
      </c>
      <c r="D33" s="1" t="str">
        <f ca="1">IFERROR(__xludf.DUMMYFUNCTION("IFERROR(FILTER('Tag Library'!$AE$14:$AE$736, LEFT('Tag Library'!$AD$14:$AD$736, LEN(D$2))=D$2, RIGHT('Tag Library'!$AD$14:$AD$736, LEN($A33))=$A33), """")"),"")</f>
        <v/>
      </c>
      <c r="E33" s="1" t="str">
        <f ca="1">IFERROR(__xludf.DUMMYFUNCTION("IFERROR(FILTER('Tag Library'!$AE$14:$AE$736, LEFT('Tag Library'!$AD$14:$AD$736, LEN(E$2))=E$2, RIGHT('Tag Library'!$AD$14:$AD$736, LEN($A33))=$A33), """")"),"")</f>
        <v/>
      </c>
      <c r="F33" s="1" t="str">
        <f ca="1">IFERROR(__xludf.DUMMYFUNCTION("IFERROR(FILTER('Tag Library'!$AE$14:$AE$736, LEFT('Tag Library'!$AD$14:$AD$736, LEN(F$2))=F$2, RIGHT('Tag Library'!$AD$14:$AD$736, LEN($A33))=$A33), """")"),"")</f>
        <v/>
      </c>
      <c r="G33" s="1" t="str">
        <f ca="1">IFERROR(__xludf.DUMMYFUNCTION("IFERROR(FILTER('Tag Library'!$AE$14:$AE$736, LEFT('Tag Library'!$AD$14:$AD$736, LEN(G$2))=G$2, RIGHT('Tag Library'!$AD$14:$AD$736, LEN($A33))=$A33), """")"),"")</f>
        <v/>
      </c>
      <c r="H33" s="1" t="str">
        <f ca="1">IFERROR(__xludf.DUMMYFUNCTION("IFERROR(FILTER('Tag Library'!$AE$14:$AE$736, LEFT('Tag Library'!$AD$14:$AD$736, LEN(H$2))=H$2, RIGHT('Tag Library'!$AD$14:$AD$736, LEN($A33))=$A33), """")"),"")</f>
        <v/>
      </c>
      <c r="I33" s="1" t="str">
        <f ca="1">IFERROR(__xludf.DUMMYFUNCTION("IFERROR(FILTER('Tag Library'!$AE$14:$AE$736, LEFT('Tag Library'!$AD$14:$AD$736, LEN(I$2))=I$2, RIGHT('Tag Library'!$AD$14:$AD$736, LEN($A33))=$A33), """")"),"")</f>
        <v/>
      </c>
      <c r="J33" s="1" t="str">
        <f ca="1">IFERROR(__xludf.DUMMYFUNCTION("IFERROR(FILTER('Tag Library'!$AE$14:$AE$736, LEFT('Tag Library'!$AD$14:$AD$736, LEN(J$2))=J$2, RIGHT('Tag Library'!$AD$14:$AD$736, LEN($A33))=$A33), """")"),"")</f>
        <v/>
      </c>
      <c r="K33" s="1" t="str">
        <f ca="1">IFERROR(__xludf.DUMMYFUNCTION("IFERROR(FILTER('Tag Library'!$AE$14:$AE$736, LEFT('Tag Library'!$AD$14:$AD$736, LEN(K$2))=K$2, RIGHT('Tag Library'!$AD$14:$AD$736, LEN($A33))=$A33), """")"),"")</f>
        <v/>
      </c>
      <c r="L33" s="1" t="str">
        <f ca="1">IFERROR(__xludf.DUMMYFUNCTION("IFERROR(FILTER('Tag Library'!$AE$14:$AE$736, LEFT('Tag Library'!$AD$14:$AD$736, LEN(L$2))=L$2, RIGHT('Tag Library'!$AD$14:$AD$736, LEN($A33))=$A33), """")"),"")</f>
        <v/>
      </c>
      <c r="M33" s="1" t="str">
        <f ca="1">IFERROR(__xludf.DUMMYFUNCTION("IFERROR(FILTER('Tag Library'!$AE$14:$AE$736, LEFT('Tag Library'!$AD$14:$AD$736, LEN(M$2))=M$2, RIGHT('Tag Library'!$AD$14:$AD$736, LEN($A33))=$A33), """")"),"")</f>
        <v/>
      </c>
      <c r="N33" s="1" t="str">
        <f ca="1">IFERROR(__xludf.DUMMYFUNCTION("IFERROR(FILTER('Tag Library'!$AE$14:$AE$736, LEFT('Tag Library'!$AD$14:$AD$736, LEN(N$2))=N$2, RIGHT('Tag Library'!$AD$14:$AD$736, LEN($A33))=$A33), """")"),"")</f>
        <v/>
      </c>
      <c r="O33" s="1" t="str">
        <f ca="1">IFERROR(__xludf.DUMMYFUNCTION("IFERROR(FILTER('Tag Library'!$AE$14:$AE$736, LEFT('Tag Library'!$AD$14:$AD$736, LEN(O$2))=O$2, RIGHT('Tag Library'!$AD$14:$AD$736, LEN($A33))=$A33), """")"),"")</f>
        <v/>
      </c>
      <c r="P33" s="1" t="str">
        <f ca="1">IFERROR(__xludf.DUMMYFUNCTION("IFERROR(FILTER('Tag Library'!$AE$14:$AE$736, LEFT('Tag Library'!$AD$14:$AD$736, LEN(P$2))=P$2, RIGHT('Tag Library'!$AD$14:$AD$736, LEN($A33))=$A33), """")"),"")</f>
        <v/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IFERROR(__xludf.DUMMYFUNCTION("IFERROR(FILTER('Tag Library'!$AE$14:$AE$736, LEFT('Tag Library'!$AD$14:$AD$736, LEN(B$2))=B$2, RIGHT('Tag Library'!$AD$14:$AD$736, LEN($A34))=$A34), """")"),"")</f>
        <v/>
      </c>
      <c r="C34" s="1" t="str">
        <f ca="1">IFERROR(__xludf.DUMMYFUNCTION("IFERROR(FILTER('Tag Library'!$AE$14:$AE$736, LEFT('Tag Library'!$AD$14:$AD$736, LEN(C$2))=C$2, RIGHT('Tag Library'!$AD$14:$AD$736, LEN($A34))=$A34), """")"),"")</f>
        <v/>
      </c>
      <c r="D34" s="1" t="str">
        <f ca="1">IFERROR(__xludf.DUMMYFUNCTION("IFERROR(FILTER('Tag Library'!$AE$14:$AE$736, LEFT('Tag Library'!$AD$14:$AD$736, LEN(D$2))=D$2, RIGHT('Tag Library'!$AD$14:$AD$736, LEN($A34))=$A34), """")"),"")</f>
        <v/>
      </c>
      <c r="E34" s="1" t="str">
        <f ca="1">IFERROR(__xludf.DUMMYFUNCTION("IFERROR(FILTER('Tag Library'!$AE$14:$AE$736, LEFT('Tag Library'!$AD$14:$AD$736, LEN(E$2))=E$2, RIGHT('Tag Library'!$AD$14:$AD$736, LEN($A34))=$A34), """")"),"")</f>
        <v/>
      </c>
      <c r="F34" s="1" t="str">
        <f ca="1">IFERROR(__xludf.DUMMYFUNCTION("IFERROR(FILTER('Tag Library'!$AE$14:$AE$736, LEFT('Tag Library'!$AD$14:$AD$736, LEN(F$2))=F$2, RIGHT('Tag Library'!$AD$14:$AD$736, LEN($A34))=$A34), """")"),"")</f>
        <v/>
      </c>
      <c r="G34" s="1" t="str">
        <f ca="1">IFERROR(__xludf.DUMMYFUNCTION("IFERROR(FILTER('Tag Library'!$AE$14:$AE$736, LEFT('Tag Library'!$AD$14:$AD$736, LEN(G$2))=G$2, RIGHT('Tag Library'!$AD$14:$AD$736, LEN($A34))=$A34), """")"),"")</f>
        <v/>
      </c>
      <c r="H34" s="1" t="str">
        <f ca="1">IFERROR(__xludf.DUMMYFUNCTION("IFERROR(FILTER('Tag Library'!$AE$14:$AE$736, LEFT('Tag Library'!$AD$14:$AD$736, LEN(H$2))=H$2, RIGHT('Tag Library'!$AD$14:$AD$736, LEN($A34))=$A34), """")"),"")</f>
        <v/>
      </c>
      <c r="I34" s="1" t="str">
        <f ca="1">IFERROR(__xludf.DUMMYFUNCTION("IFERROR(FILTER('Tag Library'!$AE$14:$AE$736, LEFT('Tag Library'!$AD$14:$AD$736, LEN(I$2))=I$2, RIGHT('Tag Library'!$AD$14:$AD$736, LEN($A34))=$A34), """")"),"")</f>
        <v/>
      </c>
      <c r="J34" s="1" t="str">
        <f ca="1">IFERROR(__xludf.DUMMYFUNCTION("IFERROR(FILTER('Tag Library'!$AE$14:$AE$736, LEFT('Tag Library'!$AD$14:$AD$736, LEN(J$2))=J$2, RIGHT('Tag Library'!$AD$14:$AD$736, LEN($A34))=$A34), """")"),"")</f>
        <v/>
      </c>
      <c r="K34" s="1" t="str">
        <f ca="1">IFERROR(__xludf.DUMMYFUNCTION("IFERROR(FILTER('Tag Library'!$AE$14:$AE$736, LEFT('Tag Library'!$AD$14:$AD$736, LEN(K$2))=K$2, RIGHT('Tag Library'!$AD$14:$AD$736, LEN($A34))=$A34), """")"),"")</f>
        <v/>
      </c>
      <c r="L34" s="1" t="str">
        <f ca="1">IFERROR(__xludf.DUMMYFUNCTION("IFERROR(FILTER('Tag Library'!$AE$14:$AE$736, LEFT('Tag Library'!$AD$14:$AD$736, LEN(L$2))=L$2, RIGHT('Tag Library'!$AD$14:$AD$736, LEN($A34))=$A34), """")"),"")</f>
        <v/>
      </c>
      <c r="M34" s="1" t="str">
        <f ca="1">IFERROR(__xludf.DUMMYFUNCTION("IFERROR(FILTER('Tag Library'!$AE$14:$AE$736, LEFT('Tag Library'!$AD$14:$AD$736, LEN(M$2))=M$2, RIGHT('Tag Library'!$AD$14:$AD$736, LEN($A34))=$A34), """")"),"")</f>
        <v/>
      </c>
      <c r="N34" s="1" t="str">
        <f ca="1">IFERROR(__xludf.DUMMYFUNCTION("IFERROR(FILTER('Tag Library'!$AE$14:$AE$736, LEFT('Tag Library'!$AD$14:$AD$736, LEN(N$2))=N$2, RIGHT('Tag Library'!$AD$14:$AD$736, LEN($A34))=$A34), """")"),"")</f>
        <v/>
      </c>
      <c r="O34" s="1" t="str">
        <f ca="1">IFERROR(__xludf.DUMMYFUNCTION("IFERROR(FILTER('Tag Library'!$AE$14:$AE$736, LEFT('Tag Library'!$AD$14:$AD$736, LEN(O$2))=O$2, RIGHT('Tag Library'!$AD$14:$AD$736, LEN($A34))=$A34), """")"),"")</f>
        <v/>
      </c>
      <c r="P34" s="1" t="str">
        <f ca="1">IFERROR(__xludf.DUMMYFUNCTION("IFERROR(FILTER('Tag Library'!$AE$14:$AE$736, LEFT('Tag Library'!$AD$14:$AD$736, LEN(P$2))=P$2, RIGHT('Tag Library'!$AD$14:$AD$736, LEN($A34))=$A34), """")"),"")</f>
        <v/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IFERROR(__xludf.DUMMYFUNCTION("IFERROR(FILTER('Tag Library'!$AE$14:$AE$736, LEFT('Tag Library'!$AD$14:$AD$736, LEN(B$2))=B$2, RIGHT('Tag Library'!$AD$14:$AD$736, LEN($A35))=$A35), """")"),"")</f>
        <v/>
      </c>
      <c r="C35" s="1" t="str">
        <f ca="1">IFERROR(__xludf.DUMMYFUNCTION("IFERROR(FILTER('Tag Library'!$AE$14:$AE$736, LEFT('Tag Library'!$AD$14:$AD$736, LEN(C$2))=C$2, RIGHT('Tag Library'!$AD$14:$AD$736, LEN($A35))=$A35), """")"),"")</f>
        <v/>
      </c>
      <c r="D35" s="1" t="str">
        <f ca="1">IFERROR(__xludf.DUMMYFUNCTION("IFERROR(FILTER('Tag Library'!$AE$14:$AE$736, LEFT('Tag Library'!$AD$14:$AD$736, LEN(D$2))=D$2, RIGHT('Tag Library'!$AD$14:$AD$736, LEN($A35))=$A35), """")"),"")</f>
        <v/>
      </c>
      <c r="E35" s="1" t="str">
        <f ca="1">IFERROR(__xludf.DUMMYFUNCTION("IFERROR(FILTER('Tag Library'!$AE$14:$AE$736, LEFT('Tag Library'!$AD$14:$AD$736, LEN(E$2))=E$2, RIGHT('Tag Library'!$AD$14:$AD$736, LEN($A35))=$A35), """")"),"")</f>
        <v/>
      </c>
      <c r="F35" s="1" t="str">
        <f ca="1">IFERROR(__xludf.DUMMYFUNCTION("IFERROR(FILTER('Tag Library'!$AE$14:$AE$736, LEFT('Tag Library'!$AD$14:$AD$736, LEN(F$2))=F$2, RIGHT('Tag Library'!$AD$14:$AD$736, LEN($A35))=$A35), """")"),"")</f>
        <v/>
      </c>
      <c r="G35" s="1" t="str">
        <f ca="1">IFERROR(__xludf.DUMMYFUNCTION("IFERROR(FILTER('Tag Library'!$AE$14:$AE$736, LEFT('Tag Library'!$AD$14:$AD$736, LEN(G$2))=G$2, RIGHT('Tag Library'!$AD$14:$AD$736, LEN($A35))=$A35), """")"),"")</f>
        <v/>
      </c>
      <c r="H35" s="1" t="str">
        <f ca="1">IFERROR(__xludf.DUMMYFUNCTION("IFERROR(FILTER('Tag Library'!$AE$14:$AE$736, LEFT('Tag Library'!$AD$14:$AD$736, LEN(H$2))=H$2, RIGHT('Tag Library'!$AD$14:$AD$736, LEN($A35))=$A35), """")"),"")</f>
        <v/>
      </c>
      <c r="I35" s="1" t="str">
        <f ca="1">IFERROR(__xludf.DUMMYFUNCTION("IFERROR(FILTER('Tag Library'!$AE$14:$AE$736, LEFT('Tag Library'!$AD$14:$AD$736, LEN(I$2))=I$2, RIGHT('Tag Library'!$AD$14:$AD$736, LEN($A35))=$A35), """")"),"")</f>
        <v/>
      </c>
      <c r="J35" s="1" t="str">
        <f ca="1">IFERROR(__xludf.DUMMYFUNCTION("IFERROR(FILTER('Tag Library'!$AE$14:$AE$736, LEFT('Tag Library'!$AD$14:$AD$736, LEN(J$2))=J$2, RIGHT('Tag Library'!$AD$14:$AD$736, LEN($A35))=$A35), """")"),"")</f>
        <v/>
      </c>
      <c r="K35" s="1" t="str">
        <f ca="1">IFERROR(__xludf.DUMMYFUNCTION("IFERROR(FILTER('Tag Library'!$AE$14:$AE$736, LEFT('Tag Library'!$AD$14:$AD$736, LEN(K$2))=K$2, RIGHT('Tag Library'!$AD$14:$AD$736, LEN($A35))=$A35), """")"),"")</f>
        <v/>
      </c>
      <c r="L35" s="1" t="str">
        <f ca="1">IFERROR(__xludf.DUMMYFUNCTION("IFERROR(FILTER('Tag Library'!$AE$14:$AE$736, LEFT('Tag Library'!$AD$14:$AD$736, LEN(L$2))=L$2, RIGHT('Tag Library'!$AD$14:$AD$736, LEN($A35))=$A35), """")"),"")</f>
        <v/>
      </c>
      <c r="M35" s="1" t="str">
        <f ca="1">IFERROR(__xludf.DUMMYFUNCTION("IFERROR(FILTER('Tag Library'!$AE$14:$AE$736, LEFT('Tag Library'!$AD$14:$AD$736, LEN(M$2))=M$2, RIGHT('Tag Library'!$AD$14:$AD$736, LEN($A35))=$A35), """")"),"")</f>
        <v/>
      </c>
      <c r="N35" s="1" t="str">
        <f ca="1">IFERROR(__xludf.DUMMYFUNCTION("IFERROR(FILTER('Tag Library'!$AE$14:$AE$736, LEFT('Tag Library'!$AD$14:$AD$736, LEN(N$2))=N$2, RIGHT('Tag Library'!$AD$14:$AD$736, LEN($A35))=$A35), """")"),"")</f>
        <v/>
      </c>
      <c r="O35" s="1" t="str">
        <f ca="1">IFERROR(__xludf.DUMMYFUNCTION("IFERROR(FILTER('Tag Library'!$AE$14:$AE$736, LEFT('Tag Library'!$AD$14:$AD$736, LEN(O$2))=O$2, RIGHT('Tag Library'!$AD$14:$AD$736, LEN($A35))=$A35), """")"),"")</f>
        <v/>
      </c>
      <c r="P35" s="1" t="str">
        <f ca="1">IFERROR(__xludf.DUMMYFUNCTION("IFERROR(FILTER('Tag Library'!$AE$14:$AE$736, LEFT('Tag Library'!$AD$14:$AD$736, LEN(P$2))=P$2, RIGHT('Tag Library'!$AD$14:$AD$736, LEN($A35))=$A35), """")"),"")</f>
        <v/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IFERROR(__xludf.DUMMYFUNCTION("IFERROR(FILTER('Tag Library'!$AE$14:$AE$736, LEFT('Tag Library'!$AD$14:$AD$736, LEN(B$2))=B$2, RIGHT('Tag Library'!$AD$14:$AD$736, LEN($A36))=$A36), """")"),"")</f>
        <v/>
      </c>
      <c r="C36" s="1" t="str">
        <f ca="1">IFERROR(__xludf.DUMMYFUNCTION("IFERROR(FILTER('Tag Library'!$AE$14:$AE$736, LEFT('Tag Library'!$AD$14:$AD$736, LEN(C$2))=C$2, RIGHT('Tag Library'!$AD$14:$AD$736, LEN($A36))=$A36), """")"),"")</f>
        <v/>
      </c>
      <c r="D36" s="1" t="str">
        <f ca="1">IFERROR(__xludf.DUMMYFUNCTION("IFERROR(FILTER('Tag Library'!$AE$14:$AE$736, LEFT('Tag Library'!$AD$14:$AD$736, LEN(D$2))=D$2, RIGHT('Tag Library'!$AD$14:$AD$736, LEN($A36))=$A36), """")"),"")</f>
        <v/>
      </c>
      <c r="E36" s="1" t="str">
        <f ca="1">IFERROR(__xludf.DUMMYFUNCTION("IFERROR(FILTER('Tag Library'!$AE$14:$AE$736, LEFT('Tag Library'!$AD$14:$AD$736, LEN(E$2))=E$2, RIGHT('Tag Library'!$AD$14:$AD$736, LEN($A36))=$A36), """")"),"")</f>
        <v/>
      </c>
      <c r="F36" s="1" t="str">
        <f ca="1">IFERROR(__xludf.DUMMYFUNCTION("IFERROR(FILTER('Tag Library'!$AE$14:$AE$736, LEFT('Tag Library'!$AD$14:$AD$736, LEN(F$2))=F$2, RIGHT('Tag Library'!$AD$14:$AD$736, LEN($A36))=$A36), """")"),"")</f>
        <v/>
      </c>
      <c r="G36" s="1" t="str">
        <f ca="1">IFERROR(__xludf.DUMMYFUNCTION("IFERROR(FILTER('Tag Library'!$AE$14:$AE$736, LEFT('Tag Library'!$AD$14:$AD$736, LEN(G$2))=G$2, RIGHT('Tag Library'!$AD$14:$AD$736, LEN($A36))=$A36), """")"),"")</f>
        <v/>
      </c>
      <c r="H36" s="1" t="str">
        <f ca="1">IFERROR(__xludf.DUMMYFUNCTION("IFERROR(FILTER('Tag Library'!$AE$14:$AE$736, LEFT('Tag Library'!$AD$14:$AD$736, LEN(H$2))=H$2, RIGHT('Tag Library'!$AD$14:$AD$736, LEN($A36))=$A36), """")"),"")</f>
        <v/>
      </c>
      <c r="I36" s="1" t="str">
        <f ca="1">IFERROR(__xludf.DUMMYFUNCTION("IFERROR(FILTER('Tag Library'!$AE$14:$AE$736, LEFT('Tag Library'!$AD$14:$AD$736, LEN(I$2))=I$2, RIGHT('Tag Library'!$AD$14:$AD$736, LEN($A36))=$A36), """")"),"")</f>
        <v/>
      </c>
      <c r="J36" s="1" t="str">
        <f ca="1">IFERROR(__xludf.DUMMYFUNCTION("IFERROR(FILTER('Tag Library'!$AE$14:$AE$736, LEFT('Tag Library'!$AD$14:$AD$736, LEN(J$2))=J$2, RIGHT('Tag Library'!$AD$14:$AD$736, LEN($A36))=$A36), """")"),"")</f>
        <v/>
      </c>
      <c r="K36" s="1" t="str">
        <f ca="1">IFERROR(__xludf.DUMMYFUNCTION("IFERROR(FILTER('Tag Library'!$AE$14:$AE$736, LEFT('Tag Library'!$AD$14:$AD$736, LEN(K$2))=K$2, RIGHT('Tag Library'!$AD$14:$AD$736, LEN($A36))=$A36), """")"),"")</f>
        <v/>
      </c>
      <c r="L36" s="1" t="str">
        <f ca="1">IFERROR(__xludf.DUMMYFUNCTION("IFERROR(FILTER('Tag Library'!$AE$14:$AE$736, LEFT('Tag Library'!$AD$14:$AD$736, LEN(L$2))=L$2, RIGHT('Tag Library'!$AD$14:$AD$736, LEN($A36))=$A36), """")"),"")</f>
        <v/>
      </c>
      <c r="M36" s="1" t="str">
        <f ca="1">IFERROR(__xludf.DUMMYFUNCTION("IFERROR(FILTER('Tag Library'!$AE$14:$AE$736, LEFT('Tag Library'!$AD$14:$AD$736, LEN(M$2))=M$2, RIGHT('Tag Library'!$AD$14:$AD$736, LEN($A36))=$A36), """")"),"")</f>
        <v/>
      </c>
      <c r="N36" s="1" t="str">
        <f ca="1">IFERROR(__xludf.DUMMYFUNCTION("IFERROR(FILTER('Tag Library'!$AE$14:$AE$736, LEFT('Tag Library'!$AD$14:$AD$736, LEN(N$2))=N$2, RIGHT('Tag Library'!$AD$14:$AD$736, LEN($A36))=$A36), """")"),"")</f>
        <v/>
      </c>
      <c r="O36" s="1" t="str">
        <f ca="1">IFERROR(__xludf.DUMMYFUNCTION("IFERROR(FILTER('Tag Library'!$AE$14:$AE$736, LEFT('Tag Library'!$AD$14:$AD$736, LEN(O$2))=O$2, RIGHT('Tag Library'!$AD$14:$AD$736, LEN($A36))=$A36), """")"),"")</f>
        <v/>
      </c>
      <c r="P36" s="1" t="str">
        <f ca="1">IFERROR(__xludf.DUMMYFUNCTION("IFERROR(FILTER('Tag Library'!$AE$14:$AE$736, LEFT('Tag Library'!$AD$14:$AD$736, LEN(P$2))=P$2, RIGHT('Tag Library'!$AD$14:$AD$736, LEN($A36))=$A36), """")"),"")</f>
        <v/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IFERROR(__xludf.DUMMYFUNCTION("IFERROR(FILTER('Tag Library'!$AE$14:$AE$736, LEFT('Tag Library'!$AD$14:$AD$736, LEN(B$2))=B$2, RIGHT('Tag Library'!$AD$14:$AD$736, LEN($A37))=$A37), """")"),"")</f>
        <v/>
      </c>
      <c r="C37" s="1" t="str">
        <f ca="1">IFERROR(__xludf.DUMMYFUNCTION("IFERROR(FILTER('Tag Library'!$AE$14:$AE$736, LEFT('Tag Library'!$AD$14:$AD$736, LEN(C$2))=C$2, RIGHT('Tag Library'!$AD$14:$AD$736, LEN($A37))=$A37), """")"),"")</f>
        <v/>
      </c>
      <c r="D37" s="1" t="str">
        <f ca="1">IFERROR(__xludf.DUMMYFUNCTION("IFERROR(FILTER('Tag Library'!$AE$14:$AE$736, LEFT('Tag Library'!$AD$14:$AD$736, LEN(D$2))=D$2, RIGHT('Tag Library'!$AD$14:$AD$736, LEN($A37))=$A37), """")"),"")</f>
        <v/>
      </c>
      <c r="E37" s="1" t="str">
        <f ca="1">IFERROR(__xludf.DUMMYFUNCTION("IFERROR(FILTER('Tag Library'!$AE$14:$AE$736, LEFT('Tag Library'!$AD$14:$AD$736, LEN(E$2))=E$2, RIGHT('Tag Library'!$AD$14:$AD$736, LEN($A37))=$A37), """")"),"")</f>
        <v/>
      </c>
      <c r="F37" s="1" t="str">
        <f ca="1">IFERROR(__xludf.DUMMYFUNCTION("IFERROR(FILTER('Tag Library'!$AE$14:$AE$736, LEFT('Tag Library'!$AD$14:$AD$736, LEN(F$2))=F$2, RIGHT('Tag Library'!$AD$14:$AD$736, LEN($A37))=$A37), """")"),"")</f>
        <v/>
      </c>
      <c r="G37" s="1" t="str">
        <f ca="1">IFERROR(__xludf.DUMMYFUNCTION("IFERROR(FILTER('Tag Library'!$AE$14:$AE$736, LEFT('Tag Library'!$AD$14:$AD$736, LEN(G$2))=G$2, RIGHT('Tag Library'!$AD$14:$AD$736, LEN($A37))=$A37), """")"),"")</f>
        <v/>
      </c>
      <c r="H37" s="1" t="str">
        <f ca="1">IFERROR(__xludf.DUMMYFUNCTION("IFERROR(FILTER('Tag Library'!$AE$14:$AE$736, LEFT('Tag Library'!$AD$14:$AD$736, LEN(H$2))=H$2, RIGHT('Tag Library'!$AD$14:$AD$736, LEN($A37))=$A37), """")"),"")</f>
        <v/>
      </c>
      <c r="I37" s="1" t="str">
        <f ca="1">IFERROR(__xludf.DUMMYFUNCTION("IFERROR(FILTER('Tag Library'!$AE$14:$AE$736, LEFT('Tag Library'!$AD$14:$AD$736, LEN(I$2))=I$2, RIGHT('Tag Library'!$AD$14:$AD$736, LEN($A37))=$A37), """")"),"")</f>
        <v/>
      </c>
      <c r="J37" s="1" t="str">
        <f ca="1">IFERROR(__xludf.DUMMYFUNCTION("IFERROR(FILTER('Tag Library'!$AE$14:$AE$736, LEFT('Tag Library'!$AD$14:$AD$736, LEN(J$2))=J$2, RIGHT('Tag Library'!$AD$14:$AD$736, LEN($A37))=$A37), """")"),"")</f>
        <v/>
      </c>
      <c r="K37" s="1" t="str">
        <f ca="1">IFERROR(__xludf.DUMMYFUNCTION("IFERROR(FILTER('Tag Library'!$AE$14:$AE$736, LEFT('Tag Library'!$AD$14:$AD$736, LEN(K$2))=K$2, RIGHT('Tag Library'!$AD$14:$AD$736, LEN($A37))=$A37), """")"),"")</f>
        <v/>
      </c>
      <c r="L37" s="1" t="str">
        <f ca="1">IFERROR(__xludf.DUMMYFUNCTION("IFERROR(FILTER('Tag Library'!$AE$14:$AE$736, LEFT('Tag Library'!$AD$14:$AD$736, LEN(L$2))=L$2, RIGHT('Tag Library'!$AD$14:$AD$736, LEN($A37))=$A37), """")"),"")</f>
        <v/>
      </c>
      <c r="M37" s="1" t="str">
        <f ca="1">IFERROR(__xludf.DUMMYFUNCTION("IFERROR(FILTER('Tag Library'!$AE$14:$AE$736, LEFT('Tag Library'!$AD$14:$AD$736, LEN(M$2))=M$2, RIGHT('Tag Library'!$AD$14:$AD$736, LEN($A37))=$A37), """")"),"")</f>
        <v/>
      </c>
      <c r="N37" s="1" t="str">
        <f ca="1">IFERROR(__xludf.DUMMYFUNCTION("IFERROR(FILTER('Tag Library'!$AE$14:$AE$736, LEFT('Tag Library'!$AD$14:$AD$736, LEN(N$2))=N$2, RIGHT('Tag Library'!$AD$14:$AD$736, LEN($A37))=$A37), """")"),"")</f>
        <v/>
      </c>
      <c r="O37" s="1" t="str">
        <f ca="1">IFERROR(__xludf.DUMMYFUNCTION("IFERROR(FILTER('Tag Library'!$AE$14:$AE$736, LEFT('Tag Library'!$AD$14:$AD$736, LEN(O$2))=O$2, RIGHT('Tag Library'!$AD$14:$AD$736, LEN($A37))=$A37), """")"),"")</f>
        <v/>
      </c>
      <c r="P37" s="1" t="str">
        <f ca="1">IFERROR(__xludf.DUMMYFUNCTION("IFERROR(FILTER('Tag Library'!$AE$14:$AE$736, LEFT('Tag Library'!$AD$14:$AD$736, LEN(P$2))=P$2, RIGHT('Tag Library'!$AD$14:$AD$736, LEN($A37))=$A37), """")"),"")</f>
        <v/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IFERROR(__xludf.DUMMYFUNCTION("IFERROR(FILTER('Tag Library'!$AE$14:$AE$736, LEFT('Tag Library'!$AD$14:$AD$736, LEN(B$2))=B$2, RIGHT('Tag Library'!$AD$14:$AD$736, LEN($A38))=$A38), """")"),"")</f>
        <v/>
      </c>
      <c r="C38" s="1" t="str">
        <f ca="1">IFERROR(__xludf.DUMMYFUNCTION("IFERROR(FILTER('Tag Library'!$AE$14:$AE$736, LEFT('Tag Library'!$AD$14:$AD$736, LEN(C$2))=C$2, RIGHT('Tag Library'!$AD$14:$AD$736, LEN($A38))=$A38), """")"),"")</f>
        <v/>
      </c>
      <c r="D38" s="1" t="str">
        <f ca="1">IFERROR(__xludf.DUMMYFUNCTION("IFERROR(FILTER('Tag Library'!$AE$14:$AE$736, LEFT('Tag Library'!$AD$14:$AD$736, LEN(D$2))=D$2, RIGHT('Tag Library'!$AD$14:$AD$736, LEN($A38))=$A38), """")"),"")</f>
        <v/>
      </c>
      <c r="E38" s="1" t="str">
        <f ca="1">IFERROR(__xludf.DUMMYFUNCTION("IFERROR(FILTER('Tag Library'!$AE$14:$AE$736, LEFT('Tag Library'!$AD$14:$AD$736, LEN(E$2))=E$2, RIGHT('Tag Library'!$AD$14:$AD$736, LEN($A38))=$A38), """")"),"")</f>
        <v/>
      </c>
      <c r="F38" s="1" t="str">
        <f ca="1">IFERROR(__xludf.DUMMYFUNCTION("IFERROR(FILTER('Tag Library'!$AE$14:$AE$736, LEFT('Tag Library'!$AD$14:$AD$736, LEN(F$2))=F$2, RIGHT('Tag Library'!$AD$14:$AD$736, LEN($A38))=$A38), """")"),"")</f>
        <v/>
      </c>
      <c r="G38" s="1" t="str">
        <f ca="1">IFERROR(__xludf.DUMMYFUNCTION("IFERROR(FILTER('Tag Library'!$AE$14:$AE$736, LEFT('Tag Library'!$AD$14:$AD$736, LEN(G$2))=G$2, RIGHT('Tag Library'!$AD$14:$AD$736, LEN($A38))=$A38), """")"),"")</f>
        <v/>
      </c>
      <c r="H38" s="1" t="str">
        <f ca="1">IFERROR(__xludf.DUMMYFUNCTION("IFERROR(FILTER('Tag Library'!$AE$14:$AE$736, LEFT('Tag Library'!$AD$14:$AD$736, LEN(H$2))=H$2, RIGHT('Tag Library'!$AD$14:$AD$736, LEN($A38))=$A38), """")"),"")</f>
        <v/>
      </c>
      <c r="I38" s="1" t="str">
        <f ca="1">IFERROR(__xludf.DUMMYFUNCTION("IFERROR(FILTER('Tag Library'!$AE$14:$AE$736, LEFT('Tag Library'!$AD$14:$AD$736, LEN(I$2))=I$2, RIGHT('Tag Library'!$AD$14:$AD$736, LEN($A38))=$A38), """")"),"")</f>
        <v/>
      </c>
      <c r="J38" s="1" t="str">
        <f ca="1">IFERROR(__xludf.DUMMYFUNCTION("IFERROR(FILTER('Tag Library'!$AE$14:$AE$736, LEFT('Tag Library'!$AD$14:$AD$736, LEN(J$2))=J$2, RIGHT('Tag Library'!$AD$14:$AD$736, LEN($A38))=$A38), """")"),"")</f>
        <v/>
      </c>
      <c r="K38" s="1" t="str">
        <f ca="1">IFERROR(__xludf.DUMMYFUNCTION("IFERROR(FILTER('Tag Library'!$AE$14:$AE$736, LEFT('Tag Library'!$AD$14:$AD$736, LEN(K$2))=K$2, RIGHT('Tag Library'!$AD$14:$AD$736, LEN($A38))=$A38), """")"),"")</f>
        <v/>
      </c>
      <c r="L38" s="1" t="str">
        <f ca="1">IFERROR(__xludf.DUMMYFUNCTION("IFERROR(FILTER('Tag Library'!$AE$14:$AE$736, LEFT('Tag Library'!$AD$14:$AD$736, LEN(L$2))=L$2, RIGHT('Tag Library'!$AD$14:$AD$736, LEN($A38))=$A38), """")"),"")</f>
        <v/>
      </c>
      <c r="M38" s="1" t="str">
        <f ca="1">IFERROR(__xludf.DUMMYFUNCTION("IFERROR(FILTER('Tag Library'!$AE$14:$AE$736, LEFT('Tag Library'!$AD$14:$AD$736, LEN(M$2))=M$2, RIGHT('Tag Library'!$AD$14:$AD$736, LEN($A38))=$A38), """")"),"")</f>
        <v/>
      </c>
      <c r="N38" s="1" t="str">
        <f ca="1">IFERROR(__xludf.DUMMYFUNCTION("IFERROR(FILTER('Tag Library'!$AE$14:$AE$736, LEFT('Tag Library'!$AD$14:$AD$736, LEN(N$2))=N$2, RIGHT('Tag Library'!$AD$14:$AD$736, LEN($A38))=$A38), """")"),"")</f>
        <v/>
      </c>
      <c r="O38" s="1" t="str">
        <f ca="1">IFERROR(__xludf.DUMMYFUNCTION("IFERROR(FILTER('Tag Library'!$AE$14:$AE$736, LEFT('Tag Library'!$AD$14:$AD$736, LEN(O$2))=O$2, RIGHT('Tag Library'!$AD$14:$AD$736, LEN($A38))=$A38), """")"),"")</f>
        <v/>
      </c>
      <c r="P38" s="1" t="str">
        <f ca="1">IFERROR(__xludf.DUMMYFUNCTION("IFERROR(FILTER('Tag Library'!$AE$14:$AE$736, LEFT('Tag Library'!$AD$14:$AD$736, LEN(P$2))=P$2, RIGHT('Tag Library'!$AD$14:$AD$736, LEN($A38))=$A38), """")"),"")</f>
        <v/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IFERROR(__xludf.DUMMYFUNCTION("IFERROR(FILTER('Tag Library'!$AE$14:$AE$736, LEFT('Tag Library'!$AD$14:$AD$736, LEN(B$2))=B$2, RIGHT('Tag Library'!$AD$14:$AD$736, LEN($A39))=$A39), """")"),"")</f>
        <v/>
      </c>
      <c r="C39" s="1" t="str">
        <f ca="1">IFERROR(__xludf.DUMMYFUNCTION("IFERROR(FILTER('Tag Library'!$AE$14:$AE$736, LEFT('Tag Library'!$AD$14:$AD$736, LEN(C$2))=C$2, RIGHT('Tag Library'!$AD$14:$AD$736, LEN($A39))=$A39), """")"),"")</f>
        <v/>
      </c>
      <c r="D39" s="1" t="str">
        <f ca="1">IFERROR(__xludf.DUMMYFUNCTION("IFERROR(FILTER('Tag Library'!$AE$14:$AE$736, LEFT('Tag Library'!$AD$14:$AD$736, LEN(D$2))=D$2, RIGHT('Tag Library'!$AD$14:$AD$736, LEN($A39))=$A39), """")"),"")</f>
        <v/>
      </c>
      <c r="E39" s="1" t="str">
        <f ca="1">IFERROR(__xludf.DUMMYFUNCTION("IFERROR(FILTER('Tag Library'!$AE$14:$AE$736, LEFT('Tag Library'!$AD$14:$AD$736, LEN(E$2))=E$2, RIGHT('Tag Library'!$AD$14:$AD$736, LEN($A39))=$A39), """")"),"")</f>
        <v/>
      </c>
      <c r="F39" s="1" t="str">
        <f ca="1">IFERROR(__xludf.DUMMYFUNCTION("IFERROR(FILTER('Tag Library'!$AE$14:$AE$736, LEFT('Tag Library'!$AD$14:$AD$736, LEN(F$2))=F$2, RIGHT('Tag Library'!$AD$14:$AD$736, LEN($A39))=$A39), """")"),"")</f>
        <v/>
      </c>
      <c r="G39" s="1" t="str">
        <f ca="1">IFERROR(__xludf.DUMMYFUNCTION("IFERROR(FILTER('Tag Library'!$AE$14:$AE$736, LEFT('Tag Library'!$AD$14:$AD$736, LEN(G$2))=G$2, RIGHT('Tag Library'!$AD$14:$AD$736, LEN($A39))=$A39), """")"),"")</f>
        <v/>
      </c>
      <c r="H39" s="1" t="str">
        <f ca="1">IFERROR(__xludf.DUMMYFUNCTION("IFERROR(FILTER('Tag Library'!$AE$14:$AE$736, LEFT('Tag Library'!$AD$14:$AD$736, LEN(H$2))=H$2, RIGHT('Tag Library'!$AD$14:$AD$736, LEN($A39))=$A39), """")"),"")</f>
        <v/>
      </c>
      <c r="I39" s="1" t="str">
        <f ca="1">IFERROR(__xludf.DUMMYFUNCTION("IFERROR(FILTER('Tag Library'!$AE$14:$AE$736, LEFT('Tag Library'!$AD$14:$AD$736, LEN(I$2))=I$2, RIGHT('Tag Library'!$AD$14:$AD$736, LEN($A39))=$A39), """")"),"")</f>
        <v/>
      </c>
      <c r="J39" s="1" t="str">
        <f ca="1">IFERROR(__xludf.DUMMYFUNCTION("IFERROR(FILTER('Tag Library'!$AE$14:$AE$736, LEFT('Tag Library'!$AD$14:$AD$736, LEN(J$2))=J$2, RIGHT('Tag Library'!$AD$14:$AD$736, LEN($A39))=$A39), """")"),"")</f>
        <v/>
      </c>
      <c r="K39" s="1" t="str">
        <f ca="1">IFERROR(__xludf.DUMMYFUNCTION("IFERROR(FILTER('Tag Library'!$AE$14:$AE$736, LEFT('Tag Library'!$AD$14:$AD$736, LEN(K$2))=K$2, RIGHT('Tag Library'!$AD$14:$AD$736, LEN($A39))=$A39), """")"),"")</f>
        <v/>
      </c>
      <c r="L39" s="1" t="str">
        <f ca="1">IFERROR(__xludf.DUMMYFUNCTION("IFERROR(FILTER('Tag Library'!$AE$14:$AE$736, LEFT('Tag Library'!$AD$14:$AD$736, LEN(L$2))=L$2, RIGHT('Tag Library'!$AD$14:$AD$736, LEN($A39))=$A39), """")"),"")</f>
        <v/>
      </c>
      <c r="M39" s="1" t="str">
        <f ca="1">IFERROR(__xludf.DUMMYFUNCTION("IFERROR(FILTER('Tag Library'!$AE$14:$AE$736, LEFT('Tag Library'!$AD$14:$AD$736, LEN(M$2))=M$2, RIGHT('Tag Library'!$AD$14:$AD$736, LEN($A39))=$A39), """")"),"")</f>
        <v/>
      </c>
      <c r="N39" s="1" t="str">
        <f ca="1">IFERROR(__xludf.DUMMYFUNCTION("IFERROR(FILTER('Tag Library'!$AE$14:$AE$736, LEFT('Tag Library'!$AD$14:$AD$736, LEN(N$2))=N$2, RIGHT('Tag Library'!$AD$14:$AD$736, LEN($A39))=$A39), """")"),"")</f>
        <v/>
      </c>
      <c r="O39" s="1" t="str">
        <f ca="1">IFERROR(__xludf.DUMMYFUNCTION("IFERROR(FILTER('Tag Library'!$AE$14:$AE$736, LEFT('Tag Library'!$AD$14:$AD$736, LEN(O$2))=O$2, RIGHT('Tag Library'!$AD$14:$AD$736, LEN($A39))=$A39), """")"),"")</f>
        <v/>
      </c>
      <c r="P39" s="1" t="str">
        <f ca="1">IFERROR(__xludf.DUMMYFUNCTION("IFERROR(FILTER('Tag Library'!$AE$14:$AE$736, LEFT('Tag Library'!$AD$14:$AD$736, LEN(P$2))=P$2, RIGHT('Tag Library'!$AD$14:$AD$736, LEN($A39))=$A39), """")"),"")</f>
        <v/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IFERROR(__xludf.DUMMYFUNCTION("IFERROR(FILTER('Tag Library'!$AE$14:$AE$736, LEFT('Tag Library'!$AD$14:$AD$736, LEN(B$2))=B$2, RIGHT('Tag Library'!$AD$14:$AD$736, LEN($A40))=$A40), """")"),"")</f>
        <v/>
      </c>
      <c r="C40" s="1" t="str">
        <f ca="1">IFERROR(__xludf.DUMMYFUNCTION("IFERROR(FILTER('Tag Library'!$AE$14:$AE$736, LEFT('Tag Library'!$AD$14:$AD$736, LEN(C$2))=C$2, RIGHT('Tag Library'!$AD$14:$AD$736, LEN($A40))=$A40), """")"),"")</f>
        <v/>
      </c>
      <c r="D40" s="1" t="str">
        <f ca="1">IFERROR(__xludf.DUMMYFUNCTION("IFERROR(FILTER('Tag Library'!$AE$14:$AE$736, LEFT('Tag Library'!$AD$14:$AD$736, LEN(D$2))=D$2, RIGHT('Tag Library'!$AD$14:$AD$736, LEN($A40))=$A40), """")"),"")</f>
        <v/>
      </c>
      <c r="E40" s="1" t="str">
        <f ca="1">IFERROR(__xludf.DUMMYFUNCTION("IFERROR(FILTER('Tag Library'!$AE$14:$AE$736, LEFT('Tag Library'!$AD$14:$AD$736, LEN(E$2))=E$2, RIGHT('Tag Library'!$AD$14:$AD$736, LEN($A40))=$A40), """")"),"")</f>
        <v/>
      </c>
      <c r="F40" s="1" t="str">
        <f ca="1">IFERROR(__xludf.DUMMYFUNCTION("IFERROR(FILTER('Tag Library'!$AE$14:$AE$736, LEFT('Tag Library'!$AD$14:$AD$736, LEN(F$2))=F$2, RIGHT('Tag Library'!$AD$14:$AD$736, LEN($A40))=$A40), """")"),"")</f>
        <v/>
      </c>
      <c r="G40" s="1" t="str">
        <f ca="1">IFERROR(__xludf.DUMMYFUNCTION("IFERROR(FILTER('Tag Library'!$AE$14:$AE$736, LEFT('Tag Library'!$AD$14:$AD$736, LEN(G$2))=G$2, RIGHT('Tag Library'!$AD$14:$AD$736, LEN($A40))=$A40), """")"),"")</f>
        <v/>
      </c>
      <c r="H40" s="1" t="str">
        <f ca="1">IFERROR(__xludf.DUMMYFUNCTION("IFERROR(FILTER('Tag Library'!$AE$14:$AE$736, LEFT('Tag Library'!$AD$14:$AD$736, LEN(H$2))=H$2, RIGHT('Tag Library'!$AD$14:$AD$736, LEN($A40))=$A40), """")"),"")</f>
        <v/>
      </c>
      <c r="I40" s="1" t="str">
        <f ca="1">IFERROR(__xludf.DUMMYFUNCTION("IFERROR(FILTER('Tag Library'!$AE$14:$AE$736, LEFT('Tag Library'!$AD$14:$AD$736, LEN(I$2))=I$2, RIGHT('Tag Library'!$AD$14:$AD$736, LEN($A40))=$A40), """")"),"")</f>
        <v/>
      </c>
      <c r="J40" s="1" t="str">
        <f ca="1">IFERROR(__xludf.DUMMYFUNCTION("IFERROR(FILTER('Tag Library'!$AE$14:$AE$736, LEFT('Tag Library'!$AD$14:$AD$736, LEN(J$2))=J$2, RIGHT('Tag Library'!$AD$14:$AD$736, LEN($A40))=$A40), """")"),"")</f>
        <v/>
      </c>
      <c r="K40" s="1" t="str">
        <f ca="1">IFERROR(__xludf.DUMMYFUNCTION("IFERROR(FILTER('Tag Library'!$AE$14:$AE$736, LEFT('Tag Library'!$AD$14:$AD$736, LEN(K$2))=K$2, RIGHT('Tag Library'!$AD$14:$AD$736, LEN($A40))=$A40), """")"),"")</f>
        <v/>
      </c>
      <c r="L40" s="1" t="str">
        <f ca="1">IFERROR(__xludf.DUMMYFUNCTION("IFERROR(FILTER('Tag Library'!$AE$14:$AE$736, LEFT('Tag Library'!$AD$14:$AD$736, LEN(L$2))=L$2, RIGHT('Tag Library'!$AD$14:$AD$736, LEN($A40))=$A40), """")"),"")</f>
        <v/>
      </c>
      <c r="M40" s="1" t="str">
        <f ca="1">IFERROR(__xludf.DUMMYFUNCTION("IFERROR(FILTER('Tag Library'!$AE$14:$AE$736, LEFT('Tag Library'!$AD$14:$AD$736, LEN(M$2))=M$2, RIGHT('Tag Library'!$AD$14:$AD$736, LEN($A40))=$A40), """")"),"")</f>
        <v/>
      </c>
      <c r="N40" s="1" t="str">
        <f ca="1">IFERROR(__xludf.DUMMYFUNCTION("IFERROR(FILTER('Tag Library'!$AE$14:$AE$736, LEFT('Tag Library'!$AD$14:$AD$736, LEN(N$2))=N$2, RIGHT('Tag Library'!$AD$14:$AD$736, LEN($A40))=$A40), """")"),"")</f>
        <v/>
      </c>
      <c r="O40" s="1" t="str">
        <f ca="1">IFERROR(__xludf.DUMMYFUNCTION("IFERROR(FILTER('Tag Library'!$AE$14:$AE$736, LEFT('Tag Library'!$AD$14:$AD$736, LEN(O$2))=O$2, RIGHT('Tag Library'!$AD$14:$AD$736, LEN($A40))=$A40), """")"),"")</f>
        <v/>
      </c>
      <c r="P40" s="1" t="str">
        <f ca="1">IFERROR(__xludf.DUMMYFUNCTION("IFERROR(FILTER('Tag Library'!$AE$14:$AE$736, LEFT('Tag Library'!$AD$14:$AD$736, LEN(P$2))=P$2, RIGHT('Tag Library'!$AD$14:$AD$736, LEN($A40))=$A40), """")"),"")</f>
        <v/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IFERROR(__xludf.DUMMYFUNCTION("IFERROR(FILTER('Tag Library'!$AE$14:$AE$736, LEFT('Tag Library'!$AD$14:$AD$736, LEN(B$2))=B$2, RIGHT('Tag Library'!$AD$14:$AD$736, LEN($A41))=$A41), """")"),"")</f>
        <v/>
      </c>
      <c r="C41" s="1" t="str">
        <f ca="1">IFERROR(__xludf.DUMMYFUNCTION("IFERROR(FILTER('Tag Library'!$AE$14:$AE$736, LEFT('Tag Library'!$AD$14:$AD$736, LEN(C$2))=C$2, RIGHT('Tag Library'!$AD$14:$AD$736, LEN($A41))=$A41), """")"),"")</f>
        <v/>
      </c>
      <c r="D41" s="1" t="str">
        <f ca="1">IFERROR(__xludf.DUMMYFUNCTION("IFERROR(FILTER('Tag Library'!$AE$14:$AE$736, LEFT('Tag Library'!$AD$14:$AD$736, LEN(D$2))=D$2, RIGHT('Tag Library'!$AD$14:$AD$736, LEN($A41))=$A41), """")"),"")</f>
        <v/>
      </c>
      <c r="E41" s="1" t="str">
        <f ca="1">IFERROR(__xludf.DUMMYFUNCTION("IFERROR(FILTER('Tag Library'!$AE$14:$AE$736, LEFT('Tag Library'!$AD$14:$AD$736, LEN(E$2))=E$2, RIGHT('Tag Library'!$AD$14:$AD$736, LEN($A41))=$A41), """")"),"")</f>
        <v/>
      </c>
      <c r="F41" s="1" t="str">
        <f ca="1">IFERROR(__xludf.DUMMYFUNCTION("IFERROR(FILTER('Tag Library'!$AE$14:$AE$736, LEFT('Tag Library'!$AD$14:$AD$736, LEN(F$2))=F$2, RIGHT('Tag Library'!$AD$14:$AD$736, LEN($A41))=$A41), """")"),"")</f>
        <v/>
      </c>
      <c r="G41" s="1" t="str">
        <f ca="1">IFERROR(__xludf.DUMMYFUNCTION("IFERROR(FILTER('Tag Library'!$AE$14:$AE$736, LEFT('Tag Library'!$AD$14:$AD$736, LEN(G$2))=G$2, RIGHT('Tag Library'!$AD$14:$AD$736, LEN($A41))=$A41), """")"),"")</f>
        <v/>
      </c>
      <c r="H41" s="1" t="str">
        <f ca="1">IFERROR(__xludf.DUMMYFUNCTION("IFERROR(FILTER('Tag Library'!$AE$14:$AE$736, LEFT('Tag Library'!$AD$14:$AD$736, LEN(H$2))=H$2, RIGHT('Tag Library'!$AD$14:$AD$736, LEN($A41))=$A41), """")"),"")</f>
        <v/>
      </c>
      <c r="I41" s="1" t="str">
        <f ca="1">IFERROR(__xludf.DUMMYFUNCTION("IFERROR(FILTER('Tag Library'!$AE$14:$AE$736, LEFT('Tag Library'!$AD$14:$AD$736, LEN(I$2))=I$2, RIGHT('Tag Library'!$AD$14:$AD$736, LEN($A41))=$A41), """")"),"")</f>
        <v/>
      </c>
      <c r="J41" s="1" t="str">
        <f ca="1">IFERROR(__xludf.DUMMYFUNCTION("IFERROR(FILTER('Tag Library'!$AE$14:$AE$736, LEFT('Tag Library'!$AD$14:$AD$736, LEN(J$2))=J$2, RIGHT('Tag Library'!$AD$14:$AD$736, LEN($A41))=$A41), """")"),"")</f>
        <v/>
      </c>
      <c r="K41" s="1" t="str">
        <f ca="1">IFERROR(__xludf.DUMMYFUNCTION("IFERROR(FILTER('Tag Library'!$AE$14:$AE$736, LEFT('Tag Library'!$AD$14:$AD$736, LEN(K$2))=K$2, RIGHT('Tag Library'!$AD$14:$AD$736, LEN($A41))=$A41), """")"),"")</f>
        <v/>
      </c>
      <c r="L41" s="1" t="str">
        <f ca="1">IFERROR(__xludf.DUMMYFUNCTION("IFERROR(FILTER('Tag Library'!$AE$14:$AE$736, LEFT('Tag Library'!$AD$14:$AD$736, LEN(L$2))=L$2, RIGHT('Tag Library'!$AD$14:$AD$736, LEN($A41))=$A41), """")"),"")</f>
        <v/>
      </c>
      <c r="M41" s="1" t="str">
        <f ca="1">IFERROR(__xludf.DUMMYFUNCTION("IFERROR(FILTER('Tag Library'!$AE$14:$AE$736, LEFT('Tag Library'!$AD$14:$AD$736, LEN(M$2))=M$2, RIGHT('Tag Library'!$AD$14:$AD$736, LEN($A41))=$A41), """")"),"")</f>
        <v/>
      </c>
      <c r="N41" s="1" t="str">
        <f ca="1">IFERROR(__xludf.DUMMYFUNCTION("IFERROR(FILTER('Tag Library'!$AE$14:$AE$736, LEFT('Tag Library'!$AD$14:$AD$736, LEN(N$2))=N$2, RIGHT('Tag Library'!$AD$14:$AD$736, LEN($A41))=$A41), """")"),"")</f>
        <v/>
      </c>
      <c r="O41" s="1" t="str">
        <f ca="1">IFERROR(__xludf.DUMMYFUNCTION("IFERROR(FILTER('Tag Library'!$AE$14:$AE$736, LEFT('Tag Library'!$AD$14:$AD$736, LEN(O$2))=O$2, RIGHT('Tag Library'!$AD$14:$AD$736, LEN($A41))=$A41), """")"),"")</f>
        <v/>
      </c>
      <c r="P41" s="1" t="str">
        <f ca="1">IFERROR(__xludf.DUMMYFUNCTION("IFERROR(FILTER('Tag Library'!$AE$14:$AE$736, LEFT('Tag Library'!$AD$14:$AD$736, LEN(P$2))=P$2, RIGHT('Tag Library'!$AD$14:$AD$736, LEN($A41))=$A41), """")"),"")</f>
        <v/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IFERROR(__xludf.DUMMYFUNCTION("IFERROR(FILTER('Tag Library'!$AE$14:$AE$736, LEFT('Tag Library'!$AD$14:$AD$736, LEN(B$2))=B$2, RIGHT('Tag Library'!$AD$14:$AD$736, LEN($A42))=$A42), """")"),"")</f>
        <v/>
      </c>
      <c r="C42" s="1" t="str">
        <f ca="1">IFERROR(__xludf.DUMMYFUNCTION("IFERROR(FILTER('Tag Library'!$AE$14:$AE$736, LEFT('Tag Library'!$AD$14:$AD$736, LEN(C$2))=C$2, RIGHT('Tag Library'!$AD$14:$AD$736, LEN($A42))=$A42), """")"),"")</f>
        <v/>
      </c>
      <c r="D42" s="1" t="str">
        <f ca="1">IFERROR(__xludf.DUMMYFUNCTION("IFERROR(FILTER('Tag Library'!$AE$14:$AE$736, LEFT('Tag Library'!$AD$14:$AD$736, LEN(D$2))=D$2, RIGHT('Tag Library'!$AD$14:$AD$736, LEN($A42))=$A42), """")"),"")</f>
        <v/>
      </c>
      <c r="E42" s="1" t="str">
        <f ca="1">IFERROR(__xludf.DUMMYFUNCTION("IFERROR(FILTER('Tag Library'!$AE$14:$AE$736, LEFT('Tag Library'!$AD$14:$AD$736, LEN(E$2))=E$2, RIGHT('Tag Library'!$AD$14:$AD$736, LEN($A42))=$A42), """")"),"")</f>
        <v/>
      </c>
      <c r="F42" s="1" t="str">
        <f ca="1">IFERROR(__xludf.DUMMYFUNCTION("IFERROR(FILTER('Tag Library'!$AE$14:$AE$736, LEFT('Tag Library'!$AD$14:$AD$736, LEN(F$2))=F$2, RIGHT('Tag Library'!$AD$14:$AD$736, LEN($A42))=$A42), """")"),"")</f>
        <v/>
      </c>
      <c r="G42" s="1" t="str">
        <f ca="1">IFERROR(__xludf.DUMMYFUNCTION("IFERROR(FILTER('Tag Library'!$AE$14:$AE$736, LEFT('Tag Library'!$AD$14:$AD$736, LEN(G$2))=G$2, RIGHT('Tag Library'!$AD$14:$AD$736, LEN($A42))=$A42), """")"),"")</f>
        <v/>
      </c>
      <c r="H42" s="1" t="str">
        <f ca="1">IFERROR(__xludf.DUMMYFUNCTION("IFERROR(FILTER('Tag Library'!$AE$14:$AE$736, LEFT('Tag Library'!$AD$14:$AD$736, LEN(H$2))=H$2, RIGHT('Tag Library'!$AD$14:$AD$736, LEN($A42))=$A42), """")"),"")</f>
        <v/>
      </c>
      <c r="I42" s="1" t="str">
        <f ca="1">IFERROR(__xludf.DUMMYFUNCTION("IFERROR(FILTER('Tag Library'!$AE$14:$AE$736, LEFT('Tag Library'!$AD$14:$AD$736, LEN(I$2))=I$2, RIGHT('Tag Library'!$AD$14:$AD$736, LEN($A42))=$A42), """")"),"")</f>
        <v/>
      </c>
      <c r="J42" s="1" t="str">
        <f ca="1">IFERROR(__xludf.DUMMYFUNCTION("IFERROR(FILTER('Tag Library'!$AE$14:$AE$736, LEFT('Tag Library'!$AD$14:$AD$736, LEN(J$2))=J$2, RIGHT('Tag Library'!$AD$14:$AD$736, LEN($A42))=$A42), """")"),"")</f>
        <v/>
      </c>
      <c r="K42" s="1" t="str">
        <f ca="1">IFERROR(__xludf.DUMMYFUNCTION("IFERROR(FILTER('Tag Library'!$AE$14:$AE$736, LEFT('Tag Library'!$AD$14:$AD$736, LEN(K$2))=K$2, RIGHT('Tag Library'!$AD$14:$AD$736, LEN($A42))=$A42), """")"),"")</f>
        <v/>
      </c>
      <c r="L42" s="1" t="str">
        <f ca="1">IFERROR(__xludf.DUMMYFUNCTION("IFERROR(FILTER('Tag Library'!$AE$14:$AE$736, LEFT('Tag Library'!$AD$14:$AD$736, LEN(L$2))=L$2, RIGHT('Tag Library'!$AD$14:$AD$736, LEN($A42))=$A42), """")"),"")</f>
        <v/>
      </c>
      <c r="M42" s="1" t="str">
        <f ca="1">IFERROR(__xludf.DUMMYFUNCTION("IFERROR(FILTER('Tag Library'!$AE$14:$AE$736, LEFT('Tag Library'!$AD$14:$AD$736, LEN(M$2))=M$2, RIGHT('Tag Library'!$AD$14:$AD$736, LEN($A42))=$A42), """")"),"")</f>
        <v/>
      </c>
      <c r="N42" s="1" t="str">
        <f ca="1">IFERROR(__xludf.DUMMYFUNCTION("IFERROR(FILTER('Tag Library'!$AE$14:$AE$736, LEFT('Tag Library'!$AD$14:$AD$736, LEN(N$2))=N$2, RIGHT('Tag Library'!$AD$14:$AD$736, LEN($A42))=$A42), """")"),"")</f>
        <v/>
      </c>
      <c r="O42" s="1" t="str">
        <f ca="1">IFERROR(__xludf.DUMMYFUNCTION("IFERROR(FILTER('Tag Library'!$AE$14:$AE$736, LEFT('Tag Library'!$AD$14:$AD$736, LEN(O$2))=O$2, RIGHT('Tag Library'!$AD$14:$AD$736, LEN($A42))=$A42), """")"),"")</f>
        <v/>
      </c>
      <c r="P42" s="1" t="str">
        <f ca="1">IFERROR(__xludf.DUMMYFUNCTION("IFERROR(FILTER('Tag Library'!$AE$14:$AE$736, LEFT('Tag Library'!$AD$14:$AD$736, LEN(P$2))=P$2, RIGHT('Tag Library'!$AD$14:$AD$736, LEN($A42))=$A42), """")"),"")</f>
        <v/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IFERROR(__xludf.DUMMYFUNCTION("IFERROR(FILTER('Tag Library'!$AE$14:$AE$736, LEFT('Tag Library'!$AD$14:$AD$736, LEN(B$2))=B$2, RIGHT('Tag Library'!$AD$14:$AD$736, LEN($A43))=$A43), """")"),"")</f>
        <v/>
      </c>
      <c r="C43" s="1" t="str">
        <f ca="1">IFERROR(__xludf.DUMMYFUNCTION("IFERROR(FILTER('Tag Library'!$AE$14:$AE$736, LEFT('Tag Library'!$AD$14:$AD$736, LEN(C$2))=C$2, RIGHT('Tag Library'!$AD$14:$AD$736, LEN($A43))=$A43), """")"),"")</f>
        <v/>
      </c>
      <c r="D43" s="1" t="str">
        <f ca="1">IFERROR(__xludf.DUMMYFUNCTION("IFERROR(FILTER('Tag Library'!$AE$14:$AE$736, LEFT('Tag Library'!$AD$14:$AD$736, LEN(D$2))=D$2, RIGHT('Tag Library'!$AD$14:$AD$736, LEN($A43))=$A43), """")"),"")</f>
        <v/>
      </c>
      <c r="E43" s="1" t="str">
        <f ca="1">IFERROR(__xludf.DUMMYFUNCTION("IFERROR(FILTER('Tag Library'!$AE$14:$AE$736, LEFT('Tag Library'!$AD$14:$AD$736, LEN(E$2))=E$2, RIGHT('Tag Library'!$AD$14:$AD$736, LEN($A43))=$A43), """")"),"")</f>
        <v/>
      </c>
      <c r="F43" s="1" t="str">
        <f ca="1">IFERROR(__xludf.DUMMYFUNCTION("IFERROR(FILTER('Tag Library'!$AE$14:$AE$736, LEFT('Tag Library'!$AD$14:$AD$736, LEN(F$2))=F$2, RIGHT('Tag Library'!$AD$14:$AD$736, LEN($A43))=$A43), """")"),"")</f>
        <v/>
      </c>
      <c r="G43" s="1" t="str">
        <f ca="1">IFERROR(__xludf.DUMMYFUNCTION("IFERROR(FILTER('Tag Library'!$AE$14:$AE$736, LEFT('Tag Library'!$AD$14:$AD$736, LEN(G$2))=G$2, RIGHT('Tag Library'!$AD$14:$AD$736, LEN($A43))=$A43), """")"),"")</f>
        <v/>
      </c>
      <c r="H43" s="1" t="str">
        <f ca="1">IFERROR(__xludf.DUMMYFUNCTION("IFERROR(FILTER('Tag Library'!$AE$14:$AE$736, LEFT('Tag Library'!$AD$14:$AD$736, LEN(H$2))=H$2, RIGHT('Tag Library'!$AD$14:$AD$736, LEN($A43))=$A43), """")"),"")</f>
        <v/>
      </c>
      <c r="I43" s="1" t="str">
        <f ca="1">IFERROR(__xludf.DUMMYFUNCTION("IFERROR(FILTER('Tag Library'!$AE$14:$AE$736, LEFT('Tag Library'!$AD$14:$AD$736, LEN(I$2))=I$2, RIGHT('Tag Library'!$AD$14:$AD$736, LEN($A43))=$A43), """")"),"")</f>
        <v/>
      </c>
      <c r="J43" s="1" t="str">
        <f ca="1">IFERROR(__xludf.DUMMYFUNCTION("IFERROR(FILTER('Tag Library'!$AE$14:$AE$736, LEFT('Tag Library'!$AD$14:$AD$736, LEN(J$2))=J$2, RIGHT('Tag Library'!$AD$14:$AD$736, LEN($A43))=$A43), """")"),"")</f>
        <v/>
      </c>
      <c r="K43" s="1" t="str">
        <f ca="1">IFERROR(__xludf.DUMMYFUNCTION("IFERROR(FILTER('Tag Library'!$AE$14:$AE$736, LEFT('Tag Library'!$AD$14:$AD$736, LEN(K$2))=K$2, RIGHT('Tag Library'!$AD$14:$AD$736, LEN($A43))=$A43), """")"),"")</f>
        <v/>
      </c>
      <c r="L43" s="1" t="str">
        <f ca="1">IFERROR(__xludf.DUMMYFUNCTION("IFERROR(FILTER('Tag Library'!$AE$14:$AE$736, LEFT('Tag Library'!$AD$14:$AD$736, LEN(L$2))=L$2, RIGHT('Tag Library'!$AD$14:$AD$736, LEN($A43))=$A43), """")"),"")</f>
        <v/>
      </c>
      <c r="M43" s="1" t="str">
        <f ca="1">IFERROR(__xludf.DUMMYFUNCTION("IFERROR(FILTER('Tag Library'!$AE$14:$AE$736, LEFT('Tag Library'!$AD$14:$AD$736, LEN(M$2))=M$2, RIGHT('Tag Library'!$AD$14:$AD$736, LEN($A43))=$A43), """")"),"")</f>
        <v/>
      </c>
      <c r="N43" s="1" t="str">
        <f ca="1">IFERROR(__xludf.DUMMYFUNCTION("IFERROR(FILTER('Tag Library'!$AE$14:$AE$736, LEFT('Tag Library'!$AD$14:$AD$736, LEN(N$2))=N$2, RIGHT('Tag Library'!$AD$14:$AD$736, LEN($A43))=$A43), """")"),"")</f>
        <v/>
      </c>
      <c r="O43" s="1" t="str">
        <f ca="1">IFERROR(__xludf.DUMMYFUNCTION("IFERROR(FILTER('Tag Library'!$AE$14:$AE$736, LEFT('Tag Library'!$AD$14:$AD$736, LEN(O$2))=O$2, RIGHT('Tag Library'!$AD$14:$AD$736, LEN($A43))=$A43), """")"),"")</f>
        <v/>
      </c>
      <c r="P43" s="1" t="str">
        <f ca="1">IFERROR(__xludf.DUMMYFUNCTION("IFERROR(FILTER('Tag Library'!$AE$14:$AE$736, LEFT('Tag Library'!$AD$14:$AD$736, LEN(P$2))=P$2, RIGHT('Tag Library'!$AD$14:$AD$736, LEN($A43))=$A43), """")"),"")</f>
        <v/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IFERROR(__xludf.DUMMYFUNCTION("IFERROR(FILTER('Tag Library'!$AE$14:$AE$736, LEFT('Tag Library'!$AD$14:$AD$736, LEN(B$2))=B$2, RIGHT('Tag Library'!$AD$14:$AD$736, LEN($A44))=$A44), """")"),"")</f>
        <v/>
      </c>
      <c r="C44" s="1" t="str">
        <f ca="1">IFERROR(__xludf.DUMMYFUNCTION("IFERROR(FILTER('Tag Library'!$AE$14:$AE$736, LEFT('Tag Library'!$AD$14:$AD$736, LEN(C$2))=C$2, RIGHT('Tag Library'!$AD$14:$AD$736, LEN($A44))=$A44), """")"),"")</f>
        <v/>
      </c>
      <c r="D44" s="1" t="str">
        <f ca="1">IFERROR(__xludf.DUMMYFUNCTION("IFERROR(FILTER('Tag Library'!$AE$14:$AE$736, LEFT('Tag Library'!$AD$14:$AD$736, LEN(D$2))=D$2, RIGHT('Tag Library'!$AD$14:$AD$736, LEN($A44))=$A44), """")"),"")</f>
        <v/>
      </c>
      <c r="E44" s="1" t="str">
        <f ca="1">IFERROR(__xludf.DUMMYFUNCTION("IFERROR(FILTER('Tag Library'!$AE$14:$AE$736, LEFT('Tag Library'!$AD$14:$AD$736, LEN(E$2))=E$2, RIGHT('Tag Library'!$AD$14:$AD$736, LEN($A44))=$A44), """")"),"")</f>
        <v/>
      </c>
      <c r="F44" s="1" t="str">
        <f ca="1">IFERROR(__xludf.DUMMYFUNCTION("IFERROR(FILTER('Tag Library'!$AE$14:$AE$736, LEFT('Tag Library'!$AD$14:$AD$736, LEN(F$2))=F$2, RIGHT('Tag Library'!$AD$14:$AD$736, LEN($A44))=$A44), """")"),"")</f>
        <v/>
      </c>
      <c r="G44" s="1" t="str">
        <f ca="1">IFERROR(__xludf.DUMMYFUNCTION("IFERROR(FILTER('Tag Library'!$AE$14:$AE$736, LEFT('Tag Library'!$AD$14:$AD$736, LEN(G$2))=G$2, RIGHT('Tag Library'!$AD$14:$AD$736, LEN($A44))=$A44), """")"),"")</f>
        <v/>
      </c>
      <c r="H44" s="1" t="str">
        <f ca="1">IFERROR(__xludf.DUMMYFUNCTION("IFERROR(FILTER('Tag Library'!$AE$14:$AE$736, LEFT('Tag Library'!$AD$14:$AD$736, LEN(H$2))=H$2, RIGHT('Tag Library'!$AD$14:$AD$736, LEN($A44))=$A44), """")"),"")</f>
        <v/>
      </c>
      <c r="I44" s="1" t="str">
        <f ca="1">IFERROR(__xludf.DUMMYFUNCTION("IFERROR(FILTER('Tag Library'!$AE$14:$AE$736, LEFT('Tag Library'!$AD$14:$AD$736, LEN(I$2))=I$2, RIGHT('Tag Library'!$AD$14:$AD$736, LEN($A44))=$A44), """")"),"")</f>
        <v/>
      </c>
      <c r="J44" s="1" t="str">
        <f ca="1">IFERROR(__xludf.DUMMYFUNCTION("IFERROR(FILTER('Tag Library'!$AE$14:$AE$736, LEFT('Tag Library'!$AD$14:$AD$736, LEN(J$2))=J$2, RIGHT('Tag Library'!$AD$14:$AD$736, LEN($A44))=$A44), """")"),"")</f>
        <v/>
      </c>
      <c r="K44" s="1" t="str">
        <f ca="1">IFERROR(__xludf.DUMMYFUNCTION("IFERROR(FILTER('Tag Library'!$AE$14:$AE$736, LEFT('Tag Library'!$AD$14:$AD$736, LEN(K$2))=K$2, RIGHT('Tag Library'!$AD$14:$AD$736, LEN($A44))=$A44), """")"),"")</f>
        <v/>
      </c>
      <c r="L44" s="1" t="str">
        <f ca="1">IFERROR(__xludf.DUMMYFUNCTION("IFERROR(FILTER('Tag Library'!$AE$14:$AE$736, LEFT('Tag Library'!$AD$14:$AD$736, LEN(L$2))=L$2, RIGHT('Tag Library'!$AD$14:$AD$736, LEN($A44))=$A44), """")"),"")</f>
        <v/>
      </c>
      <c r="M44" s="1" t="str">
        <f ca="1">IFERROR(__xludf.DUMMYFUNCTION("IFERROR(FILTER('Tag Library'!$AE$14:$AE$736, LEFT('Tag Library'!$AD$14:$AD$736, LEN(M$2))=M$2, RIGHT('Tag Library'!$AD$14:$AD$736, LEN($A44))=$A44), """")"),"")</f>
        <v/>
      </c>
      <c r="N44" s="1" t="str">
        <f ca="1">IFERROR(__xludf.DUMMYFUNCTION("IFERROR(FILTER('Tag Library'!$AE$14:$AE$736, LEFT('Tag Library'!$AD$14:$AD$736, LEN(N$2))=N$2, RIGHT('Tag Library'!$AD$14:$AD$736, LEN($A44))=$A44), """")"),"")</f>
        <v/>
      </c>
      <c r="O44" s="1" t="str">
        <f ca="1">IFERROR(__xludf.DUMMYFUNCTION("IFERROR(FILTER('Tag Library'!$AE$14:$AE$736, LEFT('Tag Library'!$AD$14:$AD$736, LEN(O$2))=O$2, RIGHT('Tag Library'!$AD$14:$AD$736, LEN($A44))=$A44), """")"),"")</f>
        <v/>
      </c>
      <c r="P44" s="1" t="str">
        <f ca="1">IFERROR(__xludf.DUMMYFUNCTION("IFERROR(FILTER('Tag Library'!$AE$14:$AE$736, LEFT('Tag Library'!$AD$14:$AD$736, LEN(P$2))=P$2, RIGHT('Tag Library'!$AD$14:$AD$736, LEN($A44))=$A44), """")"),"")</f>
        <v/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IFERROR(__xludf.DUMMYFUNCTION("IFERROR(FILTER('Tag Library'!$AE$14:$AE$736, LEFT('Tag Library'!$AD$14:$AD$736, LEN(B$2))=B$2, RIGHT('Tag Library'!$AD$14:$AD$736, LEN($A45))=$A45), """")"),"")</f>
        <v/>
      </c>
      <c r="C45" s="1" t="str">
        <f ca="1">IFERROR(__xludf.DUMMYFUNCTION("IFERROR(FILTER('Tag Library'!$AE$14:$AE$736, LEFT('Tag Library'!$AD$14:$AD$736, LEN(C$2))=C$2, RIGHT('Tag Library'!$AD$14:$AD$736, LEN($A45))=$A45), """")"),"")</f>
        <v/>
      </c>
      <c r="D45" s="1" t="str">
        <f ca="1">IFERROR(__xludf.DUMMYFUNCTION("IFERROR(FILTER('Tag Library'!$AE$14:$AE$736, LEFT('Tag Library'!$AD$14:$AD$736, LEN(D$2))=D$2, RIGHT('Tag Library'!$AD$14:$AD$736, LEN($A45))=$A45), """")"),"")</f>
        <v/>
      </c>
      <c r="E45" s="1" t="str">
        <f ca="1">IFERROR(__xludf.DUMMYFUNCTION("IFERROR(FILTER('Tag Library'!$AE$14:$AE$736, LEFT('Tag Library'!$AD$14:$AD$736, LEN(E$2))=E$2, RIGHT('Tag Library'!$AD$14:$AD$736, LEN($A45))=$A45), """")"),"")</f>
        <v/>
      </c>
      <c r="F45" s="1" t="str">
        <f ca="1">IFERROR(__xludf.DUMMYFUNCTION("IFERROR(FILTER('Tag Library'!$AE$14:$AE$736, LEFT('Tag Library'!$AD$14:$AD$736, LEN(F$2))=F$2, RIGHT('Tag Library'!$AD$14:$AD$736, LEN($A45))=$A45), """")"),"")</f>
        <v/>
      </c>
      <c r="G45" s="1" t="str">
        <f ca="1">IFERROR(__xludf.DUMMYFUNCTION("IFERROR(FILTER('Tag Library'!$AE$14:$AE$736, LEFT('Tag Library'!$AD$14:$AD$736, LEN(G$2))=G$2, RIGHT('Tag Library'!$AD$14:$AD$736, LEN($A45))=$A45), """")"),"")</f>
        <v/>
      </c>
      <c r="H45" s="1" t="str">
        <f ca="1">IFERROR(__xludf.DUMMYFUNCTION("IFERROR(FILTER('Tag Library'!$AE$14:$AE$736, LEFT('Tag Library'!$AD$14:$AD$736, LEN(H$2))=H$2, RIGHT('Tag Library'!$AD$14:$AD$736, LEN($A45))=$A45), """")"),"")</f>
        <v/>
      </c>
      <c r="I45" s="1" t="str">
        <f ca="1">IFERROR(__xludf.DUMMYFUNCTION("IFERROR(FILTER('Tag Library'!$AE$14:$AE$736, LEFT('Tag Library'!$AD$14:$AD$736, LEN(I$2))=I$2, RIGHT('Tag Library'!$AD$14:$AD$736, LEN($A45))=$A45), """")"),"")</f>
        <v/>
      </c>
      <c r="J45" s="1" t="str">
        <f ca="1">IFERROR(__xludf.DUMMYFUNCTION("IFERROR(FILTER('Tag Library'!$AE$14:$AE$736, LEFT('Tag Library'!$AD$14:$AD$736, LEN(J$2))=J$2, RIGHT('Tag Library'!$AD$14:$AD$736, LEN($A45))=$A45), """")"),"")</f>
        <v/>
      </c>
      <c r="K45" s="1" t="str">
        <f ca="1">IFERROR(__xludf.DUMMYFUNCTION("IFERROR(FILTER('Tag Library'!$AE$14:$AE$736, LEFT('Tag Library'!$AD$14:$AD$736, LEN(K$2))=K$2, RIGHT('Tag Library'!$AD$14:$AD$736, LEN($A45))=$A45), """")"),"")</f>
        <v/>
      </c>
      <c r="L45" s="1" t="str">
        <f ca="1">IFERROR(__xludf.DUMMYFUNCTION("IFERROR(FILTER('Tag Library'!$AE$14:$AE$736, LEFT('Tag Library'!$AD$14:$AD$736, LEN(L$2))=L$2, RIGHT('Tag Library'!$AD$14:$AD$736, LEN($A45))=$A45), """")"),"")</f>
        <v/>
      </c>
      <c r="M45" s="1" t="str">
        <f ca="1">IFERROR(__xludf.DUMMYFUNCTION("IFERROR(FILTER('Tag Library'!$AE$14:$AE$736, LEFT('Tag Library'!$AD$14:$AD$736, LEN(M$2))=M$2, RIGHT('Tag Library'!$AD$14:$AD$736, LEN($A45))=$A45), """")"),"")</f>
        <v/>
      </c>
      <c r="N45" s="1" t="str">
        <f ca="1">IFERROR(__xludf.DUMMYFUNCTION("IFERROR(FILTER('Tag Library'!$AE$14:$AE$736, LEFT('Tag Library'!$AD$14:$AD$736, LEN(N$2))=N$2, RIGHT('Tag Library'!$AD$14:$AD$736, LEN($A45))=$A45), """")"),"")</f>
        <v/>
      </c>
      <c r="O45" s="1" t="str">
        <f ca="1">IFERROR(__xludf.DUMMYFUNCTION("IFERROR(FILTER('Tag Library'!$AE$14:$AE$736, LEFT('Tag Library'!$AD$14:$AD$736, LEN(O$2))=O$2, RIGHT('Tag Library'!$AD$14:$AD$736, LEN($A45))=$A45), """")"),"")</f>
        <v/>
      </c>
      <c r="P45" s="1" t="str">
        <f ca="1">IFERROR(__xludf.DUMMYFUNCTION("IFERROR(FILTER('Tag Library'!$AE$14:$AE$736, LEFT('Tag Library'!$AD$14:$AD$736, LEN(P$2))=P$2, RIGHT('Tag Library'!$AD$14:$AD$736, LEN($A45))=$A45), """")"),"")</f>
        <v/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IFERROR(__xludf.DUMMYFUNCTION("IFERROR(FILTER('Tag Library'!$AE$14:$AE$736, LEFT('Tag Library'!$AD$14:$AD$736, LEN(B$2))=B$2, RIGHT('Tag Library'!$AD$14:$AD$736, LEN($A46))=$A46), """")"),"")</f>
        <v/>
      </c>
      <c r="C46" s="1" t="str">
        <f ca="1">IFERROR(__xludf.DUMMYFUNCTION("IFERROR(FILTER('Tag Library'!$AE$14:$AE$736, LEFT('Tag Library'!$AD$14:$AD$736, LEN(C$2))=C$2, RIGHT('Tag Library'!$AD$14:$AD$736, LEN($A46))=$A46), """")"),"")</f>
        <v/>
      </c>
      <c r="D46" s="1" t="str">
        <f ca="1">IFERROR(__xludf.DUMMYFUNCTION("IFERROR(FILTER('Tag Library'!$AE$14:$AE$736, LEFT('Tag Library'!$AD$14:$AD$736, LEN(D$2))=D$2, RIGHT('Tag Library'!$AD$14:$AD$736, LEN($A46))=$A46), """")"),"")</f>
        <v/>
      </c>
      <c r="E46" s="1" t="str">
        <f ca="1">IFERROR(__xludf.DUMMYFUNCTION("IFERROR(FILTER('Tag Library'!$AE$14:$AE$736, LEFT('Tag Library'!$AD$14:$AD$736, LEN(E$2))=E$2, RIGHT('Tag Library'!$AD$14:$AD$736, LEN($A46))=$A46), """")"),"")</f>
        <v/>
      </c>
      <c r="F46" s="1" t="str">
        <f ca="1">IFERROR(__xludf.DUMMYFUNCTION("IFERROR(FILTER('Tag Library'!$AE$14:$AE$736, LEFT('Tag Library'!$AD$14:$AD$736, LEN(F$2))=F$2, RIGHT('Tag Library'!$AD$14:$AD$736, LEN($A46))=$A46), """")"),"")</f>
        <v/>
      </c>
      <c r="G46" s="1" t="str">
        <f ca="1">IFERROR(__xludf.DUMMYFUNCTION("IFERROR(FILTER('Tag Library'!$AE$14:$AE$736, LEFT('Tag Library'!$AD$14:$AD$736, LEN(G$2))=G$2, RIGHT('Tag Library'!$AD$14:$AD$736, LEN($A46))=$A46), """")"),"")</f>
        <v/>
      </c>
      <c r="H46" s="1" t="str">
        <f ca="1">IFERROR(__xludf.DUMMYFUNCTION("IFERROR(FILTER('Tag Library'!$AE$14:$AE$736, LEFT('Tag Library'!$AD$14:$AD$736, LEN(H$2))=H$2, RIGHT('Tag Library'!$AD$14:$AD$736, LEN($A46))=$A46), """")"),"")</f>
        <v/>
      </c>
      <c r="I46" s="1" t="str">
        <f ca="1">IFERROR(__xludf.DUMMYFUNCTION("IFERROR(FILTER('Tag Library'!$AE$14:$AE$736, LEFT('Tag Library'!$AD$14:$AD$736, LEN(I$2))=I$2, RIGHT('Tag Library'!$AD$14:$AD$736, LEN($A46))=$A46), """")"),"")</f>
        <v/>
      </c>
      <c r="J46" s="1" t="str">
        <f ca="1">IFERROR(__xludf.DUMMYFUNCTION("IFERROR(FILTER('Tag Library'!$AE$14:$AE$736, LEFT('Tag Library'!$AD$14:$AD$736, LEN(J$2))=J$2, RIGHT('Tag Library'!$AD$14:$AD$736, LEN($A46))=$A46), """")"),"")</f>
        <v/>
      </c>
      <c r="K46" s="1" t="str">
        <f ca="1">IFERROR(__xludf.DUMMYFUNCTION("IFERROR(FILTER('Tag Library'!$AE$14:$AE$736, LEFT('Tag Library'!$AD$14:$AD$736, LEN(K$2))=K$2, RIGHT('Tag Library'!$AD$14:$AD$736, LEN($A46))=$A46), """")"),"")</f>
        <v/>
      </c>
      <c r="L46" s="1" t="str">
        <f ca="1">IFERROR(__xludf.DUMMYFUNCTION("IFERROR(FILTER('Tag Library'!$AE$14:$AE$736, LEFT('Tag Library'!$AD$14:$AD$736, LEN(L$2))=L$2, RIGHT('Tag Library'!$AD$14:$AD$736, LEN($A46))=$A46), """")"),"")</f>
        <v/>
      </c>
      <c r="M46" s="1" t="str">
        <f ca="1">IFERROR(__xludf.DUMMYFUNCTION("IFERROR(FILTER('Tag Library'!$AE$14:$AE$736, LEFT('Tag Library'!$AD$14:$AD$736, LEN(M$2))=M$2, RIGHT('Tag Library'!$AD$14:$AD$736, LEN($A46))=$A46), """")"),"")</f>
        <v/>
      </c>
      <c r="N46" s="1" t="str">
        <f ca="1">IFERROR(__xludf.DUMMYFUNCTION("IFERROR(FILTER('Tag Library'!$AE$14:$AE$736, LEFT('Tag Library'!$AD$14:$AD$736, LEN(N$2))=N$2, RIGHT('Tag Library'!$AD$14:$AD$736, LEN($A46))=$A46), """")"),"")</f>
        <v/>
      </c>
      <c r="O46" s="1" t="str">
        <f ca="1">IFERROR(__xludf.DUMMYFUNCTION("IFERROR(FILTER('Tag Library'!$AE$14:$AE$736, LEFT('Tag Library'!$AD$14:$AD$736, LEN(O$2))=O$2, RIGHT('Tag Library'!$AD$14:$AD$736, LEN($A46))=$A46), """")"),"")</f>
        <v/>
      </c>
      <c r="P46" s="1" t="str">
        <f ca="1">IFERROR(__xludf.DUMMYFUNCTION("IFERROR(FILTER('Tag Library'!$AE$14:$AE$736, LEFT('Tag Library'!$AD$14:$AD$736, LEN(P$2))=P$2, RIGHT('Tag Library'!$AD$14:$AD$736, LEN($A46))=$A46), """")"),"")</f>
        <v/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IFERROR(__xludf.DUMMYFUNCTION("IFERROR(FILTER('Tag Library'!$AE$14:$AE$736, LEFT('Tag Library'!$AD$14:$AD$736, LEN(B$2))=B$2, RIGHT('Tag Library'!$AD$14:$AD$736, LEN($A47))=$A47), """")"),"")</f>
        <v/>
      </c>
      <c r="C47" s="1" t="str">
        <f ca="1">IFERROR(__xludf.DUMMYFUNCTION("IFERROR(FILTER('Tag Library'!$AE$14:$AE$736, LEFT('Tag Library'!$AD$14:$AD$736, LEN(C$2))=C$2, RIGHT('Tag Library'!$AD$14:$AD$736, LEN($A47))=$A47), """")"),"")</f>
        <v/>
      </c>
      <c r="D47" s="1" t="str">
        <f ca="1">IFERROR(__xludf.DUMMYFUNCTION("IFERROR(FILTER('Tag Library'!$AE$14:$AE$736, LEFT('Tag Library'!$AD$14:$AD$736, LEN(D$2))=D$2, RIGHT('Tag Library'!$AD$14:$AD$736, LEN($A47))=$A47), """")"),"")</f>
        <v/>
      </c>
      <c r="E47" s="1" t="str">
        <f ca="1">IFERROR(__xludf.DUMMYFUNCTION("IFERROR(FILTER('Tag Library'!$AE$14:$AE$736, LEFT('Tag Library'!$AD$14:$AD$736, LEN(E$2))=E$2, RIGHT('Tag Library'!$AD$14:$AD$736, LEN($A47))=$A47), """")"),"")</f>
        <v/>
      </c>
      <c r="F47" s="1" t="str">
        <f ca="1">IFERROR(__xludf.DUMMYFUNCTION("IFERROR(FILTER('Tag Library'!$AE$14:$AE$736, LEFT('Tag Library'!$AD$14:$AD$736, LEN(F$2))=F$2, RIGHT('Tag Library'!$AD$14:$AD$736, LEN($A47))=$A47), """")"),"")</f>
        <v/>
      </c>
      <c r="G47" s="1" t="str">
        <f ca="1">IFERROR(__xludf.DUMMYFUNCTION("IFERROR(FILTER('Tag Library'!$AE$14:$AE$736, LEFT('Tag Library'!$AD$14:$AD$736, LEN(G$2))=G$2, RIGHT('Tag Library'!$AD$14:$AD$736, LEN($A47))=$A47), """")"),"")</f>
        <v/>
      </c>
      <c r="H47" s="1" t="str">
        <f ca="1">IFERROR(__xludf.DUMMYFUNCTION("IFERROR(FILTER('Tag Library'!$AE$14:$AE$736, LEFT('Tag Library'!$AD$14:$AD$736, LEN(H$2))=H$2, RIGHT('Tag Library'!$AD$14:$AD$736, LEN($A47))=$A47), """")"),"")</f>
        <v/>
      </c>
      <c r="I47" s="1" t="str">
        <f ca="1">IFERROR(__xludf.DUMMYFUNCTION("IFERROR(FILTER('Tag Library'!$AE$14:$AE$736, LEFT('Tag Library'!$AD$14:$AD$736, LEN(I$2))=I$2, RIGHT('Tag Library'!$AD$14:$AD$736, LEN($A47))=$A47), """")"),"")</f>
        <v/>
      </c>
      <c r="J47" s="1" t="str">
        <f ca="1">IFERROR(__xludf.DUMMYFUNCTION("IFERROR(FILTER('Tag Library'!$AE$14:$AE$736, LEFT('Tag Library'!$AD$14:$AD$736, LEN(J$2))=J$2, RIGHT('Tag Library'!$AD$14:$AD$736, LEN($A47))=$A47), """")"),"")</f>
        <v/>
      </c>
      <c r="K47" s="1" t="str">
        <f ca="1">IFERROR(__xludf.DUMMYFUNCTION("IFERROR(FILTER('Tag Library'!$AE$14:$AE$736, LEFT('Tag Library'!$AD$14:$AD$736, LEN(K$2))=K$2, RIGHT('Tag Library'!$AD$14:$AD$736, LEN($A47))=$A47), """")"),"")</f>
        <v/>
      </c>
      <c r="L47" s="1" t="str">
        <f ca="1">IFERROR(__xludf.DUMMYFUNCTION("IFERROR(FILTER('Tag Library'!$AE$14:$AE$736, LEFT('Tag Library'!$AD$14:$AD$736, LEN(L$2))=L$2, RIGHT('Tag Library'!$AD$14:$AD$736, LEN($A47))=$A47), """")"),"")</f>
        <v/>
      </c>
      <c r="M47" s="1" t="str">
        <f ca="1">IFERROR(__xludf.DUMMYFUNCTION("IFERROR(FILTER('Tag Library'!$AE$14:$AE$736, LEFT('Tag Library'!$AD$14:$AD$736, LEN(M$2))=M$2, RIGHT('Tag Library'!$AD$14:$AD$736, LEN($A47))=$A47), """")"),"")</f>
        <v/>
      </c>
      <c r="N47" s="1" t="str">
        <f ca="1">IFERROR(__xludf.DUMMYFUNCTION("IFERROR(FILTER('Tag Library'!$AE$14:$AE$736, LEFT('Tag Library'!$AD$14:$AD$736, LEN(N$2))=N$2, RIGHT('Tag Library'!$AD$14:$AD$736, LEN($A47))=$A47), """")"),"")</f>
        <v/>
      </c>
      <c r="O47" s="1" t="str">
        <f ca="1">IFERROR(__xludf.DUMMYFUNCTION("IFERROR(FILTER('Tag Library'!$AE$14:$AE$736, LEFT('Tag Library'!$AD$14:$AD$736, LEN(O$2))=O$2, RIGHT('Tag Library'!$AD$14:$AD$736, LEN($A47))=$A47), """")"),"")</f>
        <v/>
      </c>
      <c r="P47" s="1" t="str">
        <f ca="1">IFERROR(__xludf.DUMMYFUNCTION("IFERROR(FILTER('Tag Library'!$AE$14:$AE$736, LEFT('Tag Library'!$AD$14:$AD$736, LEN(P$2))=P$2, RIGHT('Tag Library'!$AD$14:$AD$736, LEN($A47))=$A47), """")"),"")</f>
        <v/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IFERROR(__xludf.DUMMYFUNCTION("IFERROR(FILTER('Tag Library'!$AE$14:$AE$736, LEFT('Tag Library'!$AD$14:$AD$736, LEN(B$2))=B$2, RIGHT('Tag Library'!$AD$14:$AD$736, LEN($A48))=$A48), """")"),"")</f>
        <v/>
      </c>
      <c r="C48" s="1" t="str">
        <f ca="1">IFERROR(__xludf.DUMMYFUNCTION("IFERROR(FILTER('Tag Library'!$AE$14:$AE$736, LEFT('Tag Library'!$AD$14:$AD$736, LEN(C$2))=C$2, RIGHT('Tag Library'!$AD$14:$AD$736, LEN($A48))=$A48), """")"),"")</f>
        <v/>
      </c>
      <c r="D48" s="1" t="str">
        <f ca="1">IFERROR(__xludf.DUMMYFUNCTION("IFERROR(FILTER('Tag Library'!$AE$14:$AE$736, LEFT('Tag Library'!$AD$14:$AD$736, LEN(D$2))=D$2, RIGHT('Tag Library'!$AD$14:$AD$736, LEN($A48))=$A48), """")"),"")</f>
        <v/>
      </c>
      <c r="E48" s="1" t="str">
        <f ca="1">IFERROR(__xludf.DUMMYFUNCTION("IFERROR(FILTER('Tag Library'!$AE$14:$AE$736, LEFT('Tag Library'!$AD$14:$AD$736, LEN(E$2))=E$2, RIGHT('Tag Library'!$AD$14:$AD$736, LEN($A48))=$A48), """")"),"")</f>
        <v/>
      </c>
      <c r="F48" s="1" t="str">
        <f ca="1">IFERROR(__xludf.DUMMYFUNCTION("IFERROR(FILTER('Tag Library'!$AE$14:$AE$736, LEFT('Tag Library'!$AD$14:$AD$736, LEN(F$2))=F$2, RIGHT('Tag Library'!$AD$14:$AD$736, LEN($A48))=$A48), """")"),"")</f>
        <v/>
      </c>
      <c r="G48" s="1" t="str">
        <f ca="1">IFERROR(__xludf.DUMMYFUNCTION("IFERROR(FILTER('Tag Library'!$AE$14:$AE$736, LEFT('Tag Library'!$AD$14:$AD$736, LEN(G$2))=G$2, RIGHT('Tag Library'!$AD$14:$AD$736, LEN($A48))=$A48), """")"),"")</f>
        <v/>
      </c>
      <c r="H48" s="1" t="str">
        <f ca="1">IFERROR(__xludf.DUMMYFUNCTION("IFERROR(FILTER('Tag Library'!$AE$14:$AE$736, LEFT('Tag Library'!$AD$14:$AD$736, LEN(H$2))=H$2, RIGHT('Tag Library'!$AD$14:$AD$736, LEN($A48))=$A48), """")"),"")</f>
        <v/>
      </c>
      <c r="I48" s="1" t="str">
        <f ca="1">IFERROR(__xludf.DUMMYFUNCTION("IFERROR(FILTER('Tag Library'!$AE$14:$AE$736, LEFT('Tag Library'!$AD$14:$AD$736, LEN(I$2))=I$2, RIGHT('Tag Library'!$AD$14:$AD$736, LEN($A48))=$A48), """")"),"")</f>
        <v/>
      </c>
      <c r="J48" s="1" t="str">
        <f ca="1">IFERROR(__xludf.DUMMYFUNCTION("IFERROR(FILTER('Tag Library'!$AE$14:$AE$736, LEFT('Tag Library'!$AD$14:$AD$736, LEN(J$2))=J$2, RIGHT('Tag Library'!$AD$14:$AD$736, LEN($A48))=$A48), """")"),"")</f>
        <v/>
      </c>
      <c r="K48" s="1" t="str">
        <f ca="1">IFERROR(__xludf.DUMMYFUNCTION("IFERROR(FILTER('Tag Library'!$AE$14:$AE$736, LEFT('Tag Library'!$AD$14:$AD$736, LEN(K$2))=K$2, RIGHT('Tag Library'!$AD$14:$AD$736, LEN($A48))=$A48), """")"),"")</f>
        <v/>
      </c>
      <c r="L48" s="1" t="str">
        <f ca="1">IFERROR(__xludf.DUMMYFUNCTION("IFERROR(FILTER('Tag Library'!$AE$14:$AE$736, LEFT('Tag Library'!$AD$14:$AD$736, LEN(L$2))=L$2, RIGHT('Tag Library'!$AD$14:$AD$736, LEN($A48))=$A48), """")"),"")</f>
        <v/>
      </c>
      <c r="M48" s="1" t="str">
        <f ca="1">IFERROR(__xludf.DUMMYFUNCTION("IFERROR(FILTER('Tag Library'!$AE$14:$AE$736, LEFT('Tag Library'!$AD$14:$AD$736, LEN(M$2))=M$2, RIGHT('Tag Library'!$AD$14:$AD$736, LEN($A48))=$A48), """")"),"")</f>
        <v/>
      </c>
      <c r="N48" s="1" t="str">
        <f ca="1">IFERROR(__xludf.DUMMYFUNCTION("IFERROR(FILTER('Tag Library'!$AE$14:$AE$736, LEFT('Tag Library'!$AD$14:$AD$736, LEN(N$2))=N$2, RIGHT('Tag Library'!$AD$14:$AD$736, LEN($A48))=$A48), """")"),"")</f>
        <v/>
      </c>
      <c r="O48" s="1" t="str">
        <f ca="1">IFERROR(__xludf.DUMMYFUNCTION("IFERROR(FILTER('Tag Library'!$AE$14:$AE$736, LEFT('Tag Library'!$AD$14:$AD$736, LEN(O$2))=O$2, RIGHT('Tag Library'!$AD$14:$AD$736, LEN($A48))=$A48), """")"),"")</f>
        <v/>
      </c>
      <c r="P48" s="1" t="str">
        <f ca="1">IFERROR(__xludf.DUMMYFUNCTION("IFERROR(FILTER('Tag Library'!$AE$14:$AE$736, LEFT('Tag Library'!$AD$14:$AD$736, LEN(P$2))=P$2, RIGHT('Tag Library'!$AD$14:$AD$736, LEN($A48))=$A48), """")"),"")</f>
        <v/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IFERROR(__xludf.DUMMYFUNCTION("IFERROR(FILTER('Tag Library'!$AE$14:$AE$736, LEFT('Tag Library'!$AD$14:$AD$736, LEN(B$2))=B$2, RIGHT('Tag Library'!$AD$14:$AD$736, LEN($A49))=$A49), """")"),"")</f>
        <v/>
      </c>
      <c r="C49" s="1" t="str">
        <f ca="1">IFERROR(__xludf.DUMMYFUNCTION("IFERROR(FILTER('Tag Library'!$AE$14:$AE$736, LEFT('Tag Library'!$AD$14:$AD$736, LEN(C$2))=C$2, RIGHT('Tag Library'!$AD$14:$AD$736, LEN($A49))=$A49), """")"),"")</f>
        <v/>
      </c>
      <c r="D49" s="1" t="str">
        <f ca="1">IFERROR(__xludf.DUMMYFUNCTION("IFERROR(FILTER('Tag Library'!$AE$14:$AE$736, LEFT('Tag Library'!$AD$14:$AD$736, LEN(D$2))=D$2, RIGHT('Tag Library'!$AD$14:$AD$736, LEN($A49))=$A49), """")"),"")</f>
        <v/>
      </c>
      <c r="E49" s="1" t="str">
        <f ca="1">IFERROR(__xludf.DUMMYFUNCTION("IFERROR(FILTER('Tag Library'!$AE$14:$AE$736, LEFT('Tag Library'!$AD$14:$AD$736, LEN(E$2))=E$2, RIGHT('Tag Library'!$AD$14:$AD$736, LEN($A49))=$A49), """")"),"")</f>
        <v/>
      </c>
      <c r="F49" s="1" t="str">
        <f ca="1">IFERROR(__xludf.DUMMYFUNCTION("IFERROR(FILTER('Tag Library'!$AE$14:$AE$736, LEFT('Tag Library'!$AD$14:$AD$736, LEN(F$2))=F$2, RIGHT('Tag Library'!$AD$14:$AD$736, LEN($A49))=$A49), """")"),"")</f>
        <v/>
      </c>
      <c r="G49" s="1" t="str">
        <f ca="1">IFERROR(__xludf.DUMMYFUNCTION("IFERROR(FILTER('Tag Library'!$AE$14:$AE$736, LEFT('Tag Library'!$AD$14:$AD$736, LEN(G$2))=G$2, RIGHT('Tag Library'!$AD$14:$AD$736, LEN($A49))=$A49), """")"),"")</f>
        <v/>
      </c>
      <c r="H49" s="1" t="str">
        <f ca="1">IFERROR(__xludf.DUMMYFUNCTION("IFERROR(FILTER('Tag Library'!$AE$14:$AE$736, LEFT('Tag Library'!$AD$14:$AD$736, LEN(H$2))=H$2, RIGHT('Tag Library'!$AD$14:$AD$736, LEN($A49))=$A49), """")"),"")</f>
        <v/>
      </c>
      <c r="I49" s="1" t="str">
        <f ca="1">IFERROR(__xludf.DUMMYFUNCTION("IFERROR(FILTER('Tag Library'!$AE$14:$AE$736, LEFT('Tag Library'!$AD$14:$AD$736, LEN(I$2))=I$2, RIGHT('Tag Library'!$AD$14:$AD$736, LEN($A49))=$A49), """")"),"")</f>
        <v/>
      </c>
      <c r="J49" s="1" t="str">
        <f ca="1">IFERROR(__xludf.DUMMYFUNCTION("IFERROR(FILTER('Tag Library'!$AE$14:$AE$736, LEFT('Tag Library'!$AD$14:$AD$736, LEN(J$2))=J$2, RIGHT('Tag Library'!$AD$14:$AD$736, LEN($A49))=$A49), """")"),"")</f>
        <v/>
      </c>
      <c r="K49" s="1" t="str">
        <f ca="1">IFERROR(__xludf.DUMMYFUNCTION("IFERROR(FILTER('Tag Library'!$AE$14:$AE$736, LEFT('Tag Library'!$AD$14:$AD$736, LEN(K$2))=K$2, RIGHT('Tag Library'!$AD$14:$AD$736, LEN($A49))=$A49), """")"),"")</f>
        <v/>
      </c>
      <c r="L49" s="1" t="str">
        <f ca="1">IFERROR(__xludf.DUMMYFUNCTION("IFERROR(FILTER('Tag Library'!$AE$14:$AE$736, LEFT('Tag Library'!$AD$14:$AD$736, LEN(L$2))=L$2, RIGHT('Tag Library'!$AD$14:$AD$736, LEN($A49))=$A49), """")"),"")</f>
        <v/>
      </c>
      <c r="M49" s="1" t="str">
        <f ca="1">IFERROR(__xludf.DUMMYFUNCTION("IFERROR(FILTER('Tag Library'!$AE$14:$AE$736, LEFT('Tag Library'!$AD$14:$AD$736, LEN(M$2))=M$2, RIGHT('Tag Library'!$AD$14:$AD$736, LEN($A49))=$A49), """")"),"")</f>
        <v/>
      </c>
      <c r="N49" s="1" t="str">
        <f ca="1">IFERROR(__xludf.DUMMYFUNCTION("IFERROR(FILTER('Tag Library'!$AE$14:$AE$736, LEFT('Tag Library'!$AD$14:$AD$736, LEN(N$2))=N$2, RIGHT('Tag Library'!$AD$14:$AD$736, LEN($A49))=$A49), """")"),"")</f>
        <v/>
      </c>
      <c r="O49" s="1" t="str">
        <f ca="1">IFERROR(__xludf.DUMMYFUNCTION("IFERROR(FILTER('Tag Library'!$AE$14:$AE$736, LEFT('Tag Library'!$AD$14:$AD$736, LEN(O$2))=O$2, RIGHT('Tag Library'!$AD$14:$AD$736, LEN($A49))=$A49), """")"),"")</f>
        <v/>
      </c>
      <c r="P49" s="1" t="str">
        <f ca="1">IFERROR(__xludf.DUMMYFUNCTION("IFERROR(FILTER('Tag Library'!$AE$14:$AE$736, LEFT('Tag Library'!$AD$14:$AD$736, LEN(P$2))=P$2, RIGHT('Tag Library'!$AD$14:$AD$736, LEN($A49))=$A49), """")"),"")</f>
        <v/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IFERROR(__xludf.DUMMYFUNCTION("IFERROR(FILTER('Tag Library'!$AE$14:$AE$736, LEFT('Tag Library'!$AD$14:$AD$736, LEN(B$2))=B$2, RIGHT('Tag Library'!$AD$14:$AD$736, LEN($A50))=$A50), """")"),"")</f>
        <v/>
      </c>
      <c r="C50" s="1" t="str">
        <f ca="1">IFERROR(__xludf.DUMMYFUNCTION("IFERROR(FILTER('Tag Library'!$AE$14:$AE$736, LEFT('Tag Library'!$AD$14:$AD$736, LEN(C$2))=C$2, RIGHT('Tag Library'!$AD$14:$AD$736, LEN($A50))=$A50), """")"),"")</f>
        <v/>
      </c>
      <c r="D50" s="1" t="str">
        <f ca="1">IFERROR(__xludf.DUMMYFUNCTION("IFERROR(FILTER('Tag Library'!$AE$14:$AE$736, LEFT('Tag Library'!$AD$14:$AD$736, LEN(D$2))=D$2, RIGHT('Tag Library'!$AD$14:$AD$736, LEN($A50))=$A50), """")"),"")</f>
        <v/>
      </c>
      <c r="E50" s="1" t="str">
        <f ca="1">IFERROR(__xludf.DUMMYFUNCTION("IFERROR(FILTER('Tag Library'!$AE$14:$AE$736, LEFT('Tag Library'!$AD$14:$AD$736, LEN(E$2))=E$2, RIGHT('Tag Library'!$AD$14:$AD$736, LEN($A50))=$A50), """")"),"")</f>
        <v/>
      </c>
      <c r="F50" s="1" t="str">
        <f ca="1">IFERROR(__xludf.DUMMYFUNCTION("IFERROR(FILTER('Tag Library'!$AE$14:$AE$736, LEFT('Tag Library'!$AD$14:$AD$736, LEN(F$2))=F$2, RIGHT('Tag Library'!$AD$14:$AD$736, LEN($A50))=$A50), """")"),"")</f>
        <v/>
      </c>
      <c r="G50" s="1" t="str">
        <f ca="1">IFERROR(__xludf.DUMMYFUNCTION("IFERROR(FILTER('Tag Library'!$AE$14:$AE$736, LEFT('Tag Library'!$AD$14:$AD$736, LEN(G$2))=G$2, RIGHT('Tag Library'!$AD$14:$AD$736, LEN($A50))=$A50), """")"),"")</f>
        <v/>
      </c>
      <c r="H50" s="1" t="str">
        <f ca="1">IFERROR(__xludf.DUMMYFUNCTION("IFERROR(FILTER('Tag Library'!$AE$14:$AE$736, LEFT('Tag Library'!$AD$14:$AD$736, LEN(H$2))=H$2, RIGHT('Tag Library'!$AD$14:$AD$736, LEN($A50))=$A50), """")"),"")</f>
        <v/>
      </c>
      <c r="I50" s="1" t="str">
        <f ca="1">IFERROR(__xludf.DUMMYFUNCTION("IFERROR(FILTER('Tag Library'!$AE$14:$AE$736, LEFT('Tag Library'!$AD$14:$AD$736, LEN(I$2))=I$2, RIGHT('Tag Library'!$AD$14:$AD$736, LEN($A50))=$A50), """")"),"")</f>
        <v/>
      </c>
      <c r="J50" s="1" t="str">
        <f ca="1">IFERROR(__xludf.DUMMYFUNCTION("IFERROR(FILTER('Tag Library'!$AE$14:$AE$736, LEFT('Tag Library'!$AD$14:$AD$736, LEN(J$2))=J$2, RIGHT('Tag Library'!$AD$14:$AD$736, LEN($A50))=$A50), """")"),"")</f>
        <v/>
      </c>
      <c r="K50" s="1" t="str">
        <f ca="1">IFERROR(__xludf.DUMMYFUNCTION("IFERROR(FILTER('Tag Library'!$AE$14:$AE$736, LEFT('Tag Library'!$AD$14:$AD$736, LEN(K$2))=K$2, RIGHT('Tag Library'!$AD$14:$AD$736, LEN($A50))=$A50), """")"),"")</f>
        <v/>
      </c>
      <c r="L50" s="1" t="str">
        <f ca="1">IFERROR(__xludf.DUMMYFUNCTION("IFERROR(FILTER('Tag Library'!$AE$14:$AE$736, LEFT('Tag Library'!$AD$14:$AD$736, LEN(L$2))=L$2, RIGHT('Tag Library'!$AD$14:$AD$736, LEN($A50))=$A50), """")"),"")</f>
        <v/>
      </c>
      <c r="M50" s="1" t="str">
        <f ca="1">IFERROR(__xludf.DUMMYFUNCTION("IFERROR(FILTER('Tag Library'!$AE$14:$AE$736, LEFT('Tag Library'!$AD$14:$AD$736, LEN(M$2))=M$2, RIGHT('Tag Library'!$AD$14:$AD$736, LEN($A50))=$A50), """")"),"")</f>
        <v/>
      </c>
      <c r="N50" s="1" t="str">
        <f ca="1">IFERROR(__xludf.DUMMYFUNCTION("IFERROR(FILTER('Tag Library'!$AE$14:$AE$736, LEFT('Tag Library'!$AD$14:$AD$736, LEN(N$2))=N$2, RIGHT('Tag Library'!$AD$14:$AD$736, LEN($A50))=$A50), """")"),"")</f>
        <v/>
      </c>
      <c r="O50" s="1" t="str">
        <f ca="1">IFERROR(__xludf.DUMMYFUNCTION("IFERROR(FILTER('Tag Library'!$AE$14:$AE$736, LEFT('Tag Library'!$AD$14:$AD$736, LEN(O$2))=O$2, RIGHT('Tag Library'!$AD$14:$AD$736, LEN($A50))=$A50), """")"),"")</f>
        <v/>
      </c>
      <c r="P50" s="1" t="str">
        <f ca="1">IFERROR(__xludf.DUMMYFUNCTION("IFERROR(FILTER('Tag Library'!$AE$14:$AE$736, LEFT('Tag Library'!$AD$14:$AD$736, LEN(P$2))=P$2, RIGHT('Tag Library'!$AD$14:$AD$736, LEN($A50))=$A50), """")"),"")</f>
        <v/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IFERROR(__xludf.DUMMYFUNCTION("IFERROR(FILTER('Tag Library'!$AE$14:$AE$736, LEFT('Tag Library'!$AD$14:$AD$736, LEN(B$2))=B$2, RIGHT('Tag Library'!$AD$14:$AD$736, LEN($A51))=$A51), """")"),"")</f>
        <v/>
      </c>
      <c r="C51" s="1" t="str">
        <f ca="1">IFERROR(__xludf.DUMMYFUNCTION("IFERROR(FILTER('Tag Library'!$AE$14:$AE$736, LEFT('Tag Library'!$AD$14:$AD$736, LEN(C$2))=C$2, RIGHT('Tag Library'!$AD$14:$AD$736, LEN($A51))=$A51), """")"),"")</f>
        <v/>
      </c>
      <c r="D51" s="1" t="str">
        <f ca="1">IFERROR(__xludf.DUMMYFUNCTION("IFERROR(FILTER('Tag Library'!$AE$14:$AE$736, LEFT('Tag Library'!$AD$14:$AD$736, LEN(D$2))=D$2, RIGHT('Tag Library'!$AD$14:$AD$736, LEN($A51))=$A51), """")"),"")</f>
        <v/>
      </c>
      <c r="E51" s="1" t="str">
        <f ca="1">IFERROR(__xludf.DUMMYFUNCTION("IFERROR(FILTER('Tag Library'!$AE$14:$AE$736, LEFT('Tag Library'!$AD$14:$AD$736, LEN(E$2))=E$2, RIGHT('Tag Library'!$AD$14:$AD$736, LEN($A51))=$A51), """")"),"")</f>
        <v/>
      </c>
      <c r="F51" s="1" t="str">
        <f ca="1">IFERROR(__xludf.DUMMYFUNCTION("IFERROR(FILTER('Tag Library'!$AE$14:$AE$736, LEFT('Tag Library'!$AD$14:$AD$736, LEN(F$2))=F$2, RIGHT('Tag Library'!$AD$14:$AD$736, LEN($A51))=$A51), """")"),"")</f>
        <v/>
      </c>
      <c r="G51" s="1" t="str">
        <f ca="1">IFERROR(__xludf.DUMMYFUNCTION("IFERROR(FILTER('Tag Library'!$AE$14:$AE$736, LEFT('Tag Library'!$AD$14:$AD$736, LEN(G$2))=G$2, RIGHT('Tag Library'!$AD$14:$AD$736, LEN($A51))=$A51), """")"),"")</f>
        <v/>
      </c>
      <c r="H51" s="1" t="str">
        <f ca="1">IFERROR(__xludf.DUMMYFUNCTION("IFERROR(FILTER('Tag Library'!$AE$14:$AE$736, LEFT('Tag Library'!$AD$14:$AD$736, LEN(H$2))=H$2, RIGHT('Tag Library'!$AD$14:$AD$736, LEN($A51))=$A51), """")"),"")</f>
        <v/>
      </c>
      <c r="I51" s="1" t="str">
        <f ca="1">IFERROR(__xludf.DUMMYFUNCTION("IFERROR(FILTER('Tag Library'!$AE$14:$AE$736, LEFT('Tag Library'!$AD$14:$AD$736, LEN(I$2))=I$2, RIGHT('Tag Library'!$AD$14:$AD$736, LEN($A51))=$A51), """")"),"")</f>
        <v/>
      </c>
      <c r="J51" s="1" t="str">
        <f ca="1">IFERROR(__xludf.DUMMYFUNCTION("IFERROR(FILTER('Tag Library'!$AE$14:$AE$736, LEFT('Tag Library'!$AD$14:$AD$736, LEN(J$2))=J$2, RIGHT('Tag Library'!$AD$14:$AD$736, LEN($A51))=$A51), """")"),"")</f>
        <v/>
      </c>
      <c r="K51" s="1" t="str">
        <f ca="1">IFERROR(__xludf.DUMMYFUNCTION("IFERROR(FILTER('Tag Library'!$AE$14:$AE$736, LEFT('Tag Library'!$AD$14:$AD$736, LEN(K$2))=K$2, RIGHT('Tag Library'!$AD$14:$AD$736, LEN($A51))=$A51), """")"),"")</f>
        <v/>
      </c>
      <c r="L51" s="1" t="str">
        <f ca="1">IFERROR(__xludf.DUMMYFUNCTION("IFERROR(FILTER('Tag Library'!$AE$14:$AE$736, LEFT('Tag Library'!$AD$14:$AD$736, LEN(L$2))=L$2, RIGHT('Tag Library'!$AD$14:$AD$736, LEN($A51))=$A51), """")"),"")</f>
        <v/>
      </c>
      <c r="M51" s="1" t="str">
        <f ca="1">IFERROR(__xludf.DUMMYFUNCTION("IFERROR(FILTER('Tag Library'!$AE$14:$AE$736, LEFT('Tag Library'!$AD$14:$AD$736, LEN(M$2))=M$2, RIGHT('Tag Library'!$AD$14:$AD$736, LEN($A51))=$A51), """")"),"")</f>
        <v/>
      </c>
      <c r="N51" s="1" t="str">
        <f ca="1">IFERROR(__xludf.DUMMYFUNCTION("IFERROR(FILTER('Tag Library'!$AE$14:$AE$736, LEFT('Tag Library'!$AD$14:$AD$736, LEN(N$2))=N$2, RIGHT('Tag Library'!$AD$14:$AD$736, LEN($A51))=$A51), """")"),"")</f>
        <v/>
      </c>
      <c r="O51" s="1" t="str">
        <f ca="1">IFERROR(__xludf.DUMMYFUNCTION("IFERROR(FILTER('Tag Library'!$AE$14:$AE$736, LEFT('Tag Library'!$AD$14:$AD$736, LEN(O$2))=O$2, RIGHT('Tag Library'!$AD$14:$AD$736, LEN($A51))=$A51), """")"),"")</f>
        <v/>
      </c>
      <c r="P51" s="1" t="str">
        <f ca="1">IFERROR(__xludf.DUMMYFUNCTION("IFERROR(FILTER('Tag Library'!$AE$14:$AE$736, LEFT('Tag Library'!$AD$14:$AD$736, LEN(P$2))=P$2, RIGHT('Tag Library'!$AD$14:$AD$736, LEN($A51))=$A51), """")"),"")</f>
        <v/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IFERROR(__xludf.DUMMYFUNCTION("IFERROR(FILTER('Tag Library'!$AE$14:$AE$736, LEFT('Tag Library'!$AD$14:$AD$736, LEN(B$2))=B$2, RIGHT('Tag Library'!$AD$14:$AD$736, LEN($A52))=$A52), """")"),"")</f>
        <v/>
      </c>
      <c r="C52" s="1" t="str">
        <f ca="1">IFERROR(__xludf.DUMMYFUNCTION("IFERROR(FILTER('Tag Library'!$AE$14:$AE$736, LEFT('Tag Library'!$AD$14:$AD$736, LEN(C$2))=C$2, RIGHT('Tag Library'!$AD$14:$AD$736, LEN($A52))=$A52), """")"),"")</f>
        <v/>
      </c>
      <c r="D52" s="1" t="str">
        <f ca="1">IFERROR(__xludf.DUMMYFUNCTION("IFERROR(FILTER('Tag Library'!$AE$14:$AE$736, LEFT('Tag Library'!$AD$14:$AD$736, LEN(D$2))=D$2, RIGHT('Tag Library'!$AD$14:$AD$736, LEN($A52))=$A52), """")"),"")</f>
        <v/>
      </c>
      <c r="E52" s="1" t="str">
        <f ca="1">IFERROR(__xludf.DUMMYFUNCTION("IFERROR(FILTER('Tag Library'!$AE$14:$AE$736, LEFT('Tag Library'!$AD$14:$AD$736, LEN(E$2))=E$2, RIGHT('Tag Library'!$AD$14:$AD$736, LEN($A52))=$A52), """")"),"")</f>
        <v/>
      </c>
      <c r="F52" s="1" t="str">
        <f ca="1">IFERROR(__xludf.DUMMYFUNCTION("IFERROR(FILTER('Tag Library'!$AE$14:$AE$736, LEFT('Tag Library'!$AD$14:$AD$736, LEN(F$2))=F$2, RIGHT('Tag Library'!$AD$14:$AD$736, LEN($A52))=$A52), """")"),"")</f>
        <v/>
      </c>
      <c r="G52" s="1" t="str">
        <f ca="1">IFERROR(__xludf.DUMMYFUNCTION("IFERROR(FILTER('Tag Library'!$AE$14:$AE$736, LEFT('Tag Library'!$AD$14:$AD$736, LEN(G$2))=G$2, RIGHT('Tag Library'!$AD$14:$AD$736, LEN($A52))=$A52), """")"),"")</f>
        <v/>
      </c>
      <c r="H52" s="1" t="str">
        <f ca="1">IFERROR(__xludf.DUMMYFUNCTION("IFERROR(FILTER('Tag Library'!$AE$14:$AE$736, LEFT('Tag Library'!$AD$14:$AD$736, LEN(H$2))=H$2, RIGHT('Tag Library'!$AD$14:$AD$736, LEN($A52))=$A52), """")"),"")</f>
        <v/>
      </c>
      <c r="I52" s="1" t="str">
        <f ca="1">IFERROR(__xludf.DUMMYFUNCTION("IFERROR(FILTER('Tag Library'!$AE$14:$AE$736, LEFT('Tag Library'!$AD$14:$AD$736, LEN(I$2))=I$2, RIGHT('Tag Library'!$AD$14:$AD$736, LEN($A52))=$A52), """")"),"")</f>
        <v/>
      </c>
      <c r="J52" s="1" t="str">
        <f ca="1">IFERROR(__xludf.DUMMYFUNCTION("IFERROR(FILTER('Tag Library'!$AE$14:$AE$736, LEFT('Tag Library'!$AD$14:$AD$736, LEN(J$2))=J$2, RIGHT('Tag Library'!$AD$14:$AD$736, LEN($A52))=$A52), """")"),"")</f>
        <v/>
      </c>
      <c r="K52" s="1" t="str">
        <f ca="1">IFERROR(__xludf.DUMMYFUNCTION("IFERROR(FILTER('Tag Library'!$AE$14:$AE$736, LEFT('Tag Library'!$AD$14:$AD$736, LEN(K$2))=K$2, RIGHT('Tag Library'!$AD$14:$AD$736, LEN($A52))=$A52), """")"),"")</f>
        <v/>
      </c>
      <c r="L52" s="1" t="str">
        <f ca="1">IFERROR(__xludf.DUMMYFUNCTION("IFERROR(FILTER('Tag Library'!$AE$14:$AE$736, LEFT('Tag Library'!$AD$14:$AD$736, LEN(L$2))=L$2, RIGHT('Tag Library'!$AD$14:$AD$736, LEN($A52))=$A52), """")"),"")</f>
        <v/>
      </c>
      <c r="M52" s="1" t="str">
        <f ca="1">IFERROR(__xludf.DUMMYFUNCTION("IFERROR(FILTER('Tag Library'!$AE$14:$AE$736, LEFT('Tag Library'!$AD$14:$AD$736, LEN(M$2))=M$2, RIGHT('Tag Library'!$AD$14:$AD$736, LEN($A52))=$A52), """")"),"")</f>
        <v/>
      </c>
      <c r="N52" s="1" t="str">
        <f ca="1">IFERROR(__xludf.DUMMYFUNCTION("IFERROR(FILTER('Tag Library'!$AE$14:$AE$736, LEFT('Tag Library'!$AD$14:$AD$736, LEN(N$2))=N$2, RIGHT('Tag Library'!$AD$14:$AD$736, LEN($A52))=$A52), """")"),"")</f>
        <v/>
      </c>
      <c r="O52" s="1" t="str">
        <f ca="1">IFERROR(__xludf.DUMMYFUNCTION("IFERROR(FILTER('Tag Library'!$AE$14:$AE$736, LEFT('Tag Library'!$AD$14:$AD$736, LEN(O$2))=O$2, RIGHT('Tag Library'!$AD$14:$AD$736, LEN($A52))=$A52), """")"),"")</f>
        <v/>
      </c>
      <c r="P52" s="1" t="str">
        <f ca="1">IFERROR(__xludf.DUMMYFUNCTION("IFERROR(FILTER('Tag Library'!$AE$14:$AE$736, LEFT('Tag Library'!$AD$14:$AD$736, LEN(P$2))=P$2, RIGHT('Tag Library'!$AD$14:$AD$736, LEN($A52))=$A52), """")"),"")</f>
        <v/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IFERROR(__xludf.DUMMYFUNCTION("IFERROR(FILTER('Tag Library'!$AE$14:$AE$736, LEFT('Tag Library'!$AD$14:$AD$736, LEN(B$2))=B$2, RIGHT('Tag Library'!$AD$14:$AD$736, LEN($A53))=$A53), """")"),"")</f>
        <v/>
      </c>
      <c r="C53" s="1" t="str">
        <f ca="1">IFERROR(__xludf.DUMMYFUNCTION("IFERROR(FILTER('Tag Library'!$AE$14:$AE$736, LEFT('Tag Library'!$AD$14:$AD$736, LEN(C$2))=C$2, RIGHT('Tag Library'!$AD$14:$AD$736, LEN($A53))=$A53), """")"),"")</f>
        <v/>
      </c>
      <c r="D53" s="1" t="str">
        <f ca="1">IFERROR(__xludf.DUMMYFUNCTION("IFERROR(FILTER('Tag Library'!$AE$14:$AE$736, LEFT('Tag Library'!$AD$14:$AD$736, LEN(D$2))=D$2, RIGHT('Tag Library'!$AD$14:$AD$736, LEN($A53))=$A53), """")"),"")</f>
        <v/>
      </c>
      <c r="E53" s="1" t="str">
        <f ca="1">IFERROR(__xludf.DUMMYFUNCTION("IFERROR(FILTER('Tag Library'!$AE$14:$AE$736, LEFT('Tag Library'!$AD$14:$AD$736, LEN(E$2))=E$2, RIGHT('Tag Library'!$AD$14:$AD$736, LEN($A53))=$A53), """")"),"")</f>
        <v/>
      </c>
      <c r="F53" s="1" t="str">
        <f ca="1">IFERROR(__xludf.DUMMYFUNCTION("IFERROR(FILTER('Tag Library'!$AE$14:$AE$736, LEFT('Tag Library'!$AD$14:$AD$736, LEN(F$2))=F$2, RIGHT('Tag Library'!$AD$14:$AD$736, LEN($A53))=$A53), """")"),"")</f>
        <v/>
      </c>
      <c r="G53" s="1" t="str">
        <f ca="1">IFERROR(__xludf.DUMMYFUNCTION("IFERROR(FILTER('Tag Library'!$AE$14:$AE$736, LEFT('Tag Library'!$AD$14:$AD$736, LEN(G$2))=G$2, RIGHT('Tag Library'!$AD$14:$AD$736, LEN($A53))=$A53), """")"),"")</f>
        <v/>
      </c>
      <c r="H53" s="1" t="str">
        <f ca="1">IFERROR(__xludf.DUMMYFUNCTION("IFERROR(FILTER('Tag Library'!$AE$14:$AE$736, LEFT('Tag Library'!$AD$14:$AD$736, LEN(H$2))=H$2, RIGHT('Tag Library'!$AD$14:$AD$736, LEN($A53))=$A53), """")"),"")</f>
        <v/>
      </c>
      <c r="I53" s="1" t="str">
        <f ca="1">IFERROR(__xludf.DUMMYFUNCTION("IFERROR(FILTER('Tag Library'!$AE$14:$AE$736, LEFT('Tag Library'!$AD$14:$AD$736, LEN(I$2))=I$2, RIGHT('Tag Library'!$AD$14:$AD$736, LEN($A53))=$A53), """")"),"")</f>
        <v/>
      </c>
      <c r="J53" s="1" t="str">
        <f ca="1">IFERROR(__xludf.DUMMYFUNCTION("IFERROR(FILTER('Tag Library'!$AE$14:$AE$736, LEFT('Tag Library'!$AD$14:$AD$736, LEN(J$2))=J$2, RIGHT('Tag Library'!$AD$14:$AD$736, LEN($A53))=$A53), """")"),"")</f>
        <v/>
      </c>
      <c r="K53" s="1" t="str">
        <f ca="1">IFERROR(__xludf.DUMMYFUNCTION("IFERROR(FILTER('Tag Library'!$AE$14:$AE$736, LEFT('Tag Library'!$AD$14:$AD$736, LEN(K$2))=K$2, RIGHT('Tag Library'!$AD$14:$AD$736, LEN($A53))=$A53), """")"),"")</f>
        <v/>
      </c>
      <c r="L53" s="1" t="str">
        <f ca="1">IFERROR(__xludf.DUMMYFUNCTION("IFERROR(FILTER('Tag Library'!$AE$14:$AE$736, LEFT('Tag Library'!$AD$14:$AD$736, LEN(L$2))=L$2, RIGHT('Tag Library'!$AD$14:$AD$736, LEN($A53))=$A53), """")"),"")</f>
        <v/>
      </c>
      <c r="M53" s="1" t="str">
        <f ca="1">IFERROR(__xludf.DUMMYFUNCTION("IFERROR(FILTER('Tag Library'!$AE$14:$AE$736, LEFT('Tag Library'!$AD$14:$AD$736, LEN(M$2))=M$2, RIGHT('Tag Library'!$AD$14:$AD$736, LEN($A53))=$A53), """")"),"")</f>
        <v/>
      </c>
      <c r="N53" s="1" t="str">
        <f ca="1">IFERROR(__xludf.DUMMYFUNCTION("IFERROR(FILTER('Tag Library'!$AE$14:$AE$736, LEFT('Tag Library'!$AD$14:$AD$736, LEN(N$2))=N$2, RIGHT('Tag Library'!$AD$14:$AD$736, LEN($A53))=$A53), """")"),"")</f>
        <v/>
      </c>
      <c r="O53" s="1" t="str">
        <f ca="1">IFERROR(__xludf.DUMMYFUNCTION("IFERROR(FILTER('Tag Library'!$AE$14:$AE$736, LEFT('Tag Library'!$AD$14:$AD$736, LEN(O$2))=O$2, RIGHT('Tag Library'!$AD$14:$AD$736, LEN($A53))=$A53), """")"),"")</f>
        <v/>
      </c>
      <c r="P53" s="1" t="str">
        <f ca="1">IFERROR(__xludf.DUMMYFUNCTION("IFERROR(FILTER('Tag Library'!$AE$14:$AE$736, LEFT('Tag Library'!$AD$14:$AD$736, LEN(P$2))=P$2, RIGHT('Tag Library'!$AD$14:$AD$736, LEN($A53))=$A53), """")"),"")</f>
        <v/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IFERROR(__xludf.DUMMYFUNCTION("IFERROR(FILTER('Tag Library'!$AE$14:$AE$736, LEFT('Tag Library'!$AD$14:$AD$736, LEN(B$2))=B$2, RIGHT('Tag Library'!$AD$14:$AD$736, LEN($A54))=$A54), """")"),"")</f>
        <v/>
      </c>
      <c r="C54" s="1" t="str">
        <f ca="1">IFERROR(__xludf.DUMMYFUNCTION("IFERROR(FILTER('Tag Library'!$AE$14:$AE$736, LEFT('Tag Library'!$AD$14:$AD$736, LEN(C$2))=C$2, RIGHT('Tag Library'!$AD$14:$AD$736, LEN($A54))=$A54), """")"),"")</f>
        <v/>
      </c>
      <c r="D54" s="1" t="str">
        <f ca="1">IFERROR(__xludf.DUMMYFUNCTION("IFERROR(FILTER('Tag Library'!$AE$14:$AE$736, LEFT('Tag Library'!$AD$14:$AD$736, LEN(D$2))=D$2, RIGHT('Tag Library'!$AD$14:$AD$736, LEN($A54))=$A54), """")"),"")</f>
        <v/>
      </c>
      <c r="E54" s="1" t="str">
        <f ca="1">IFERROR(__xludf.DUMMYFUNCTION("IFERROR(FILTER('Tag Library'!$AE$14:$AE$736, LEFT('Tag Library'!$AD$14:$AD$736, LEN(E$2))=E$2, RIGHT('Tag Library'!$AD$14:$AD$736, LEN($A54))=$A54), """")"),"")</f>
        <v/>
      </c>
      <c r="F54" s="1" t="str">
        <f ca="1">IFERROR(__xludf.DUMMYFUNCTION("IFERROR(FILTER('Tag Library'!$AE$14:$AE$736, LEFT('Tag Library'!$AD$14:$AD$736, LEN(F$2))=F$2, RIGHT('Tag Library'!$AD$14:$AD$736, LEN($A54))=$A54), """")"),"")</f>
        <v/>
      </c>
      <c r="G54" s="1" t="str">
        <f ca="1">IFERROR(__xludf.DUMMYFUNCTION("IFERROR(FILTER('Tag Library'!$AE$14:$AE$736, LEFT('Tag Library'!$AD$14:$AD$736, LEN(G$2))=G$2, RIGHT('Tag Library'!$AD$14:$AD$736, LEN($A54))=$A54), """")"),"")</f>
        <v/>
      </c>
      <c r="H54" s="1" t="str">
        <f ca="1">IFERROR(__xludf.DUMMYFUNCTION("IFERROR(FILTER('Tag Library'!$AE$14:$AE$736, LEFT('Tag Library'!$AD$14:$AD$736, LEN(H$2))=H$2, RIGHT('Tag Library'!$AD$14:$AD$736, LEN($A54))=$A54), """")"),"")</f>
        <v/>
      </c>
      <c r="I54" s="1" t="str">
        <f ca="1">IFERROR(__xludf.DUMMYFUNCTION("IFERROR(FILTER('Tag Library'!$AE$14:$AE$736, LEFT('Tag Library'!$AD$14:$AD$736, LEN(I$2))=I$2, RIGHT('Tag Library'!$AD$14:$AD$736, LEN($A54))=$A54), """")"),"")</f>
        <v/>
      </c>
      <c r="J54" s="1" t="str">
        <f ca="1">IFERROR(__xludf.DUMMYFUNCTION("IFERROR(FILTER('Tag Library'!$AE$14:$AE$736, LEFT('Tag Library'!$AD$14:$AD$736, LEN(J$2))=J$2, RIGHT('Tag Library'!$AD$14:$AD$736, LEN($A54))=$A54), """")"),"")</f>
        <v/>
      </c>
      <c r="K54" s="1" t="str">
        <f ca="1">IFERROR(__xludf.DUMMYFUNCTION("IFERROR(FILTER('Tag Library'!$AE$14:$AE$736, LEFT('Tag Library'!$AD$14:$AD$736, LEN(K$2))=K$2, RIGHT('Tag Library'!$AD$14:$AD$736, LEN($A54))=$A54), """")"),"")</f>
        <v/>
      </c>
      <c r="L54" s="1" t="str">
        <f ca="1">IFERROR(__xludf.DUMMYFUNCTION("IFERROR(FILTER('Tag Library'!$AE$14:$AE$736, LEFT('Tag Library'!$AD$14:$AD$736, LEN(L$2))=L$2, RIGHT('Tag Library'!$AD$14:$AD$736, LEN($A54))=$A54), """")"),"")</f>
        <v/>
      </c>
      <c r="M54" s="1" t="str">
        <f ca="1">IFERROR(__xludf.DUMMYFUNCTION("IFERROR(FILTER('Tag Library'!$AE$14:$AE$736, LEFT('Tag Library'!$AD$14:$AD$736, LEN(M$2))=M$2, RIGHT('Tag Library'!$AD$14:$AD$736, LEN($A54))=$A54), """")"),"")</f>
        <v/>
      </c>
      <c r="N54" s="1" t="str">
        <f ca="1">IFERROR(__xludf.DUMMYFUNCTION("IFERROR(FILTER('Tag Library'!$AE$14:$AE$736, LEFT('Tag Library'!$AD$14:$AD$736, LEN(N$2))=N$2, RIGHT('Tag Library'!$AD$14:$AD$736, LEN($A54))=$A54), """")"),"")</f>
        <v/>
      </c>
      <c r="O54" s="1" t="str">
        <f ca="1">IFERROR(__xludf.DUMMYFUNCTION("IFERROR(FILTER('Tag Library'!$AE$14:$AE$736, LEFT('Tag Library'!$AD$14:$AD$736, LEN(O$2))=O$2, RIGHT('Tag Library'!$AD$14:$AD$736, LEN($A54))=$A54), """")"),"")</f>
        <v/>
      </c>
      <c r="P54" s="1" t="str">
        <f ca="1">IFERROR(__xludf.DUMMYFUNCTION("IFERROR(FILTER('Tag Library'!$AE$14:$AE$736, LEFT('Tag Library'!$AD$14:$AD$736, LEN(P$2))=P$2, RIGHT('Tag Library'!$AD$14:$AD$736, LEN($A54))=$A54), """")"),"")</f>
        <v/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IFERROR(__xludf.DUMMYFUNCTION("IFERROR(FILTER('Tag Library'!$AE$14:$AE$736, LEFT('Tag Library'!$AD$14:$AD$736, LEN(B$2))=B$2, RIGHT('Tag Library'!$AD$14:$AD$736, LEN($A55))=$A55), """")"),"")</f>
        <v/>
      </c>
      <c r="C55" s="1" t="str">
        <f ca="1">IFERROR(__xludf.DUMMYFUNCTION("IFERROR(FILTER('Tag Library'!$AE$14:$AE$736, LEFT('Tag Library'!$AD$14:$AD$736, LEN(C$2))=C$2, RIGHT('Tag Library'!$AD$14:$AD$736, LEN($A55))=$A55), """")"),"")</f>
        <v/>
      </c>
      <c r="D55" s="1" t="str">
        <f ca="1">IFERROR(__xludf.DUMMYFUNCTION("IFERROR(FILTER('Tag Library'!$AE$14:$AE$736, LEFT('Tag Library'!$AD$14:$AD$736, LEN(D$2))=D$2, RIGHT('Tag Library'!$AD$14:$AD$736, LEN($A55))=$A55), """")"),"")</f>
        <v/>
      </c>
      <c r="E55" s="1" t="str">
        <f ca="1">IFERROR(__xludf.DUMMYFUNCTION("IFERROR(FILTER('Tag Library'!$AE$14:$AE$736, LEFT('Tag Library'!$AD$14:$AD$736, LEN(E$2))=E$2, RIGHT('Tag Library'!$AD$14:$AD$736, LEN($A55))=$A55), """")"),"")</f>
        <v/>
      </c>
      <c r="F55" s="1" t="str">
        <f ca="1">IFERROR(__xludf.DUMMYFUNCTION("IFERROR(FILTER('Tag Library'!$AE$14:$AE$736, LEFT('Tag Library'!$AD$14:$AD$736, LEN(F$2))=F$2, RIGHT('Tag Library'!$AD$14:$AD$736, LEN($A55))=$A55), """")"),"")</f>
        <v/>
      </c>
      <c r="G55" s="1" t="str">
        <f ca="1">IFERROR(__xludf.DUMMYFUNCTION("IFERROR(FILTER('Tag Library'!$AE$14:$AE$736, LEFT('Tag Library'!$AD$14:$AD$736, LEN(G$2))=G$2, RIGHT('Tag Library'!$AD$14:$AD$736, LEN($A55))=$A55), """")"),"")</f>
        <v/>
      </c>
      <c r="H55" s="1" t="str">
        <f ca="1">IFERROR(__xludf.DUMMYFUNCTION("IFERROR(FILTER('Tag Library'!$AE$14:$AE$736, LEFT('Tag Library'!$AD$14:$AD$736, LEN(H$2))=H$2, RIGHT('Tag Library'!$AD$14:$AD$736, LEN($A55))=$A55), """")"),"")</f>
        <v/>
      </c>
      <c r="I55" s="1" t="str">
        <f ca="1">IFERROR(__xludf.DUMMYFUNCTION("IFERROR(FILTER('Tag Library'!$AE$14:$AE$736, LEFT('Tag Library'!$AD$14:$AD$736, LEN(I$2))=I$2, RIGHT('Tag Library'!$AD$14:$AD$736, LEN($A55))=$A55), """")"),"")</f>
        <v/>
      </c>
      <c r="J55" s="1" t="str">
        <f ca="1">IFERROR(__xludf.DUMMYFUNCTION("IFERROR(FILTER('Tag Library'!$AE$14:$AE$736, LEFT('Tag Library'!$AD$14:$AD$736, LEN(J$2))=J$2, RIGHT('Tag Library'!$AD$14:$AD$736, LEN($A55))=$A55), """")"),"")</f>
        <v/>
      </c>
      <c r="K55" s="1" t="str">
        <f ca="1">IFERROR(__xludf.DUMMYFUNCTION("IFERROR(FILTER('Tag Library'!$AE$14:$AE$736, LEFT('Tag Library'!$AD$14:$AD$736, LEN(K$2))=K$2, RIGHT('Tag Library'!$AD$14:$AD$736, LEN($A55))=$A55), """")"),"")</f>
        <v/>
      </c>
      <c r="L55" s="1" t="str">
        <f ca="1">IFERROR(__xludf.DUMMYFUNCTION("IFERROR(FILTER('Tag Library'!$AE$14:$AE$736, LEFT('Tag Library'!$AD$14:$AD$736, LEN(L$2))=L$2, RIGHT('Tag Library'!$AD$14:$AD$736, LEN($A55))=$A55), """")"),"")</f>
        <v/>
      </c>
      <c r="M55" s="1" t="str">
        <f ca="1">IFERROR(__xludf.DUMMYFUNCTION("IFERROR(FILTER('Tag Library'!$AE$14:$AE$736, LEFT('Tag Library'!$AD$14:$AD$736, LEN(M$2))=M$2, RIGHT('Tag Library'!$AD$14:$AD$736, LEN($A55))=$A55), """")"),"")</f>
        <v/>
      </c>
      <c r="N55" s="1" t="str">
        <f ca="1">IFERROR(__xludf.DUMMYFUNCTION("IFERROR(FILTER('Tag Library'!$AE$14:$AE$736, LEFT('Tag Library'!$AD$14:$AD$736, LEN(N$2))=N$2, RIGHT('Tag Library'!$AD$14:$AD$736, LEN($A55))=$A55), """")"),"")</f>
        <v/>
      </c>
      <c r="O55" s="1" t="str">
        <f ca="1">IFERROR(__xludf.DUMMYFUNCTION("IFERROR(FILTER('Tag Library'!$AE$14:$AE$736, LEFT('Tag Library'!$AD$14:$AD$736, LEN(O$2))=O$2, RIGHT('Tag Library'!$AD$14:$AD$736, LEN($A55))=$A55), """")"),"")</f>
        <v/>
      </c>
      <c r="P55" s="1" t="str">
        <f ca="1">IFERROR(__xludf.DUMMYFUNCTION("IFERROR(FILTER('Tag Library'!$AE$14:$AE$736, LEFT('Tag Library'!$AD$14:$AD$736, LEN(P$2))=P$2, RIGHT('Tag Library'!$AD$14:$AD$736, LEN($A55))=$A55), """")"),"")</f>
        <v/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IFERROR(__xludf.DUMMYFUNCTION("IFERROR(FILTER('Tag Library'!$AE$14:$AE$736, LEFT('Tag Library'!$AD$14:$AD$736, LEN(B$2))=B$2, RIGHT('Tag Library'!$AD$14:$AD$736, LEN($A56))=$A56), """")"),"")</f>
        <v/>
      </c>
      <c r="C56" s="1" t="str">
        <f ca="1">IFERROR(__xludf.DUMMYFUNCTION("IFERROR(FILTER('Tag Library'!$AE$14:$AE$736, LEFT('Tag Library'!$AD$14:$AD$736, LEN(C$2))=C$2, RIGHT('Tag Library'!$AD$14:$AD$736, LEN($A56))=$A56), """")"),"")</f>
        <v/>
      </c>
      <c r="D56" s="1" t="str">
        <f ca="1">IFERROR(__xludf.DUMMYFUNCTION("IFERROR(FILTER('Tag Library'!$AE$14:$AE$736, LEFT('Tag Library'!$AD$14:$AD$736, LEN(D$2))=D$2, RIGHT('Tag Library'!$AD$14:$AD$736, LEN($A56))=$A56), """")"),"")</f>
        <v/>
      </c>
      <c r="E56" s="1" t="str">
        <f ca="1">IFERROR(__xludf.DUMMYFUNCTION("IFERROR(FILTER('Tag Library'!$AE$14:$AE$736, LEFT('Tag Library'!$AD$14:$AD$736, LEN(E$2))=E$2, RIGHT('Tag Library'!$AD$14:$AD$736, LEN($A56))=$A56), """")"),"")</f>
        <v/>
      </c>
      <c r="F56" s="1" t="str">
        <f ca="1">IFERROR(__xludf.DUMMYFUNCTION("IFERROR(FILTER('Tag Library'!$AE$14:$AE$736, LEFT('Tag Library'!$AD$14:$AD$736, LEN(F$2))=F$2, RIGHT('Tag Library'!$AD$14:$AD$736, LEN($A56))=$A56), """")"),"")</f>
        <v/>
      </c>
      <c r="G56" s="1" t="str">
        <f ca="1">IFERROR(__xludf.DUMMYFUNCTION("IFERROR(FILTER('Tag Library'!$AE$14:$AE$736, LEFT('Tag Library'!$AD$14:$AD$736, LEN(G$2))=G$2, RIGHT('Tag Library'!$AD$14:$AD$736, LEN($A56))=$A56), """")"),"")</f>
        <v/>
      </c>
      <c r="H56" s="1" t="str">
        <f ca="1">IFERROR(__xludf.DUMMYFUNCTION("IFERROR(FILTER('Tag Library'!$AE$14:$AE$736, LEFT('Tag Library'!$AD$14:$AD$736, LEN(H$2))=H$2, RIGHT('Tag Library'!$AD$14:$AD$736, LEN($A56))=$A56), """")"),"")</f>
        <v/>
      </c>
      <c r="I56" s="1" t="str">
        <f ca="1">IFERROR(__xludf.DUMMYFUNCTION("IFERROR(FILTER('Tag Library'!$AE$14:$AE$736, LEFT('Tag Library'!$AD$14:$AD$736, LEN(I$2))=I$2, RIGHT('Tag Library'!$AD$14:$AD$736, LEN($A56))=$A56), """")"),"")</f>
        <v/>
      </c>
      <c r="J56" s="1" t="str">
        <f ca="1">IFERROR(__xludf.DUMMYFUNCTION("IFERROR(FILTER('Tag Library'!$AE$14:$AE$736, LEFT('Tag Library'!$AD$14:$AD$736, LEN(J$2))=J$2, RIGHT('Tag Library'!$AD$14:$AD$736, LEN($A56))=$A56), """")"),"")</f>
        <v/>
      </c>
      <c r="K56" s="1" t="str">
        <f ca="1">IFERROR(__xludf.DUMMYFUNCTION("IFERROR(FILTER('Tag Library'!$AE$14:$AE$736, LEFT('Tag Library'!$AD$14:$AD$736, LEN(K$2))=K$2, RIGHT('Tag Library'!$AD$14:$AD$736, LEN($A56))=$A56), """")"),"")</f>
        <v/>
      </c>
      <c r="L56" s="1" t="str">
        <f ca="1">IFERROR(__xludf.DUMMYFUNCTION("IFERROR(FILTER('Tag Library'!$AE$14:$AE$736, LEFT('Tag Library'!$AD$14:$AD$736, LEN(L$2))=L$2, RIGHT('Tag Library'!$AD$14:$AD$736, LEN($A56))=$A56), """")"),"")</f>
        <v/>
      </c>
      <c r="M56" s="1" t="str">
        <f ca="1">IFERROR(__xludf.DUMMYFUNCTION("IFERROR(FILTER('Tag Library'!$AE$14:$AE$736, LEFT('Tag Library'!$AD$14:$AD$736, LEN(M$2))=M$2, RIGHT('Tag Library'!$AD$14:$AD$736, LEN($A56))=$A56), """")"),"")</f>
        <v/>
      </c>
      <c r="N56" s="1" t="str">
        <f ca="1">IFERROR(__xludf.DUMMYFUNCTION("IFERROR(FILTER('Tag Library'!$AE$14:$AE$736, LEFT('Tag Library'!$AD$14:$AD$736, LEN(N$2))=N$2, RIGHT('Tag Library'!$AD$14:$AD$736, LEN($A56))=$A56), """")"),"")</f>
        <v/>
      </c>
      <c r="O56" s="1" t="str">
        <f ca="1">IFERROR(__xludf.DUMMYFUNCTION("IFERROR(FILTER('Tag Library'!$AE$14:$AE$736, LEFT('Tag Library'!$AD$14:$AD$736, LEN(O$2))=O$2, RIGHT('Tag Library'!$AD$14:$AD$736, LEN($A56))=$A56), """")"),"")</f>
        <v/>
      </c>
      <c r="P56" s="1" t="str">
        <f ca="1">IFERROR(__xludf.DUMMYFUNCTION("IFERROR(FILTER('Tag Library'!$AE$14:$AE$736, LEFT('Tag Library'!$AD$14:$AD$736, LEN(P$2))=P$2, RIGHT('Tag Library'!$AD$14:$AD$736, LEN($A56))=$A56), """")"),"")</f>
        <v/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IFERROR(__xludf.DUMMYFUNCTION("IFERROR(FILTER('Tag Library'!$AE$14:$AE$736, LEFT('Tag Library'!$AD$14:$AD$736, LEN(B$2))=B$2, RIGHT('Tag Library'!$AD$14:$AD$736, LEN($A57))=$A57), """")"),"")</f>
        <v/>
      </c>
      <c r="C57" s="1" t="str">
        <f ca="1">IFERROR(__xludf.DUMMYFUNCTION("IFERROR(FILTER('Tag Library'!$AE$14:$AE$736, LEFT('Tag Library'!$AD$14:$AD$736, LEN(C$2))=C$2, RIGHT('Tag Library'!$AD$14:$AD$736, LEN($A57))=$A57), """")"),"")</f>
        <v/>
      </c>
      <c r="D57" s="1" t="str">
        <f ca="1">IFERROR(__xludf.DUMMYFUNCTION("IFERROR(FILTER('Tag Library'!$AE$14:$AE$736, LEFT('Tag Library'!$AD$14:$AD$736, LEN(D$2))=D$2, RIGHT('Tag Library'!$AD$14:$AD$736, LEN($A57))=$A57), """")"),"")</f>
        <v/>
      </c>
      <c r="E57" s="1" t="str">
        <f ca="1">IFERROR(__xludf.DUMMYFUNCTION("IFERROR(FILTER('Tag Library'!$AE$14:$AE$736, LEFT('Tag Library'!$AD$14:$AD$736, LEN(E$2))=E$2, RIGHT('Tag Library'!$AD$14:$AD$736, LEN($A57))=$A57), """")"),"")</f>
        <v/>
      </c>
      <c r="F57" s="1" t="str">
        <f ca="1">IFERROR(__xludf.DUMMYFUNCTION("IFERROR(FILTER('Tag Library'!$AE$14:$AE$736, LEFT('Tag Library'!$AD$14:$AD$736, LEN(F$2))=F$2, RIGHT('Tag Library'!$AD$14:$AD$736, LEN($A57))=$A57), """")"),"")</f>
        <v/>
      </c>
      <c r="G57" s="1" t="str">
        <f ca="1">IFERROR(__xludf.DUMMYFUNCTION("IFERROR(FILTER('Tag Library'!$AE$14:$AE$736, LEFT('Tag Library'!$AD$14:$AD$736, LEN(G$2))=G$2, RIGHT('Tag Library'!$AD$14:$AD$736, LEN($A57))=$A57), """")"),"")</f>
        <v/>
      </c>
      <c r="H57" s="1" t="str">
        <f ca="1">IFERROR(__xludf.DUMMYFUNCTION("IFERROR(FILTER('Tag Library'!$AE$14:$AE$736, LEFT('Tag Library'!$AD$14:$AD$736, LEN(H$2))=H$2, RIGHT('Tag Library'!$AD$14:$AD$736, LEN($A57))=$A57), """")"),"")</f>
        <v/>
      </c>
      <c r="I57" s="1" t="str">
        <f ca="1">IFERROR(__xludf.DUMMYFUNCTION("IFERROR(FILTER('Tag Library'!$AE$14:$AE$736, LEFT('Tag Library'!$AD$14:$AD$736, LEN(I$2))=I$2, RIGHT('Tag Library'!$AD$14:$AD$736, LEN($A57))=$A57), """")"),"")</f>
        <v/>
      </c>
      <c r="J57" s="1" t="str">
        <f ca="1">IFERROR(__xludf.DUMMYFUNCTION("IFERROR(FILTER('Tag Library'!$AE$14:$AE$736, LEFT('Tag Library'!$AD$14:$AD$736, LEN(J$2))=J$2, RIGHT('Tag Library'!$AD$14:$AD$736, LEN($A57))=$A57), """")"),"")</f>
        <v/>
      </c>
      <c r="K57" s="1" t="str">
        <f ca="1">IFERROR(__xludf.DUMMYFUNCTION("IFERROR(FILTER('Tag Library'!$AE$14:$AE$736, LEFT('Tag Library'!$AD$14:$AD$736, LEN(K$2))=K$2, RIGHT('Tag Library'!$AD$14:$AD$736, LEN($A57))=$A57), """")"),"")</f>
        <v/>
      </c>
      <c r="L57" s="1" t="str">
        <f ca="1">IFERROR(__xludf.DUMMYFUNCTION("IFERROR(FILTER('Tag Library'!$AE$14:$AE$736, LEFT('Tag Library'!$AD$14:$AD$736, LEN(L$2))=L$2, RIGHT('Tag Library'!$AD$14:$AD$736, LEN($A57))=$A57), """")"),"")</f>
        <v/>
      </c>
      <c r="M57" s="1" t="str">
        <f ca="1">IFERROR(__xludf.DUMMYFUNCTION("IFERROR(FILTER('Tag Library'!$AE$14:$AE$736, LEFT('Tag Library'!$AD$14:$AD$736, LEN(M$2))=M$2, RIGHT('Tag Library'!$AD$14:$AD$736, LEN($A57))=$A57), """")"),"")</f>
        <v/>
      </c>
      <c r="N57" s="1" t="str">
        <f ca="1">IFERROR(__xludf.DUMMYFUNCTION("IFERROR(FILTER('Tag Library'!$AE$14:$AE$736, LEFT('Tag Library'!$AD$14:$AD$736, LEN(N$2))=N$2, RIGHT('Tag Library'!$AD$14:$AD$736, LEN($A57))=$A57), """")"),"")</f>
        <v/>
      </c>
      <c r="O57" s="1" t="str">
        <f ca="1">IFERROR(__xludf.DUMMYFUNCTION("IFERROR(FILTER('Tag Library'!$AE$14:$AE$736, LEFT('Tag Library'!$AD$14:$AD$736, LEN(O$2))=O$2, RIGHT('Tag Library'!$AD$14:$AD$736, LEN($A57))=$A57), """")"),"")</f>
        <v/>
      </c>
      <c r="P57" s="1" t="str">
        <f ca="1">IFERROR(__xludf.DUMMYFUNCTION("IFERROR(FILTER('Tag Library'!$AE$14:$AE$736, LEFT('Tag Library'!$AD$14:$AD$736, LEN(P$2))=P$2, RIGHT('Tag Library'!$AD$14:$AD$736, LEN($A57))=$A57), """")"),"")</f>
        <v/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IFERROR(__xludf.DUMMYFUNCTION("IFERROR(FILTER('Tag Library'!$AE$14:$AE$736, LEFT('Tag Library'!$AD$14:$AD$736, LEN(B$2))=B$2, RIGHT('Tag Library'!$AD$14:$AD$736, LEN($A58))=$A58), """")"),"")</f>
        <v/>
      </c>
      <c r="C58" s="1" t="str">
        <f ca="1">IFERROR(__xludf.DUMMYFUNCTION("IFERROR(FILTER('Tag Library'!$AE$14:$AE$736, LEFT('Tag Library'!$AD$14:$AD$736, LEN(C$2))=C$2, RIGHT('Tag Library'!$AD$14:$AD$736, LEN($A58))=$A58), """")"),"")</f>
        <v/>
      </c>
      <c r="D58" s="1" t="str">
        <f ca="1">IFERROR(__xludf.DUMMYFUNCTION("IFERROR(FILTER('Tag Library'!$AE$14:$AE$736, LEFT('Tag Library'!$AD$14:$AD$736, LEN(D$2))=D$2, RIGHT('Tag Library'!$AD$14:$AD$736, LEN($A58))=$A58), """")"),"")</f>
        <v/>
      </c>
      <c r="E58" s="1" t="str">
        <f ca="1">IFERROR(__xludf.DUMMYFUNCTION("IFERROR(FILTER('Tag Library'!$AE$14:$AE$736, LEFT('Tag Library'!$AD$14:$AD$736, LEN(E$2))=E$2, RIGHT('Tag Library'!$AD$14:$AD$736, LEN($A58))=$A58), """")"),"")</f>
        <v/>
      </c>
      <c r="F58" s="1" t="str">
        <f ca="1">IFERROR(__xludf.DUMMYFUNCTION("IFERROR(FILTER('Tag Library'!$AE$14:$AE$736, LEFT('Tag Library'!$AD$14:$AD$736, LEN(F$2))=F$2, RIGHT('Tag Library'!$AD$14:$AD$736, LEN($A58))=$A58), """")"),"")</f>
        <v/>
      </c>
      <c r="G58" s="1" t="str">
        <f ca="1">IFERROR(__xludf.DUMMYFUNCTION("IFERROR(FILTER('Tag Library'!$AE$14:$AE$736, LEFT('Tag Library'!$AD$14:$AD$736, LEN(G$2))=G$2, RIGHT('Tag Library'!$AD$14:$AD$736, LEN($A58))=$A58), """")"),"")</f>
        <v/>
      </c>
      <c r="H58" s="1" t="str">
        <f ca="1">IFERROR(__xludf.DUMMYFUNCTION("IFERROR(FILTER('Tag Library'!$AE$14:$AE$736, LEFT('Tag Library'!$AD$14:$AD$736, LEN(H$2))=H$2, RIGHT('Tag Library'!$AD$14:$AD$736, LEN($A58))=$A58), """")"),"")</f>
        <v/>
      </c>
      <c r="I58" s="1" t="str">
        <f ca="1">IFERROR(__xludf.DUMMYFUNCTION("IFERROR(FILTER('Tag Library'!$AE$14:$AE$736, LEFT('Tag Library'!$AD$14:$AD$736, LEN(I$2))=I$2, RIGHT('Tag Library'!$AD$14:$AD$736, LEN($A58))=$A58), """")"),"")</f>
        <v/>
      </c>
      <c r="J58" s="1" t="str">
        <f ca="1">IFERROR(__xludf.DUMMYFUNCTION("IFERROR(FILTER('Tag Library'!$AE$14:$AE$736, LEFT('Tag Library'!$AD$14:$AD$736, LEN(J$2))=J$2, RIGHT('Tag Library'!$AD$14:$AD$736, LEN($A58))=$A58), """")"),"")</f>
        <v/>
      </c>
      <c r="K58" s="1" t="str">
        <f ca="1">IFERROR(__xludf.DUMMYFUNCTION("IFERROR(FILTER('Tag Library'!$AE$14:$AE$736, LEFT('Tag Library'!$AD$14:$AD$736, LEN(K$2))=K$2, RIGHT('Tag Library'!$AD$14:$AD$736, LEN($A58))=$A58), """")"),"")</f>
        <v/>
      </c>
      <c r="L58" s="1" t="str">
        <f ca="1">IFERROR(__xludf.DUMMYFUNCTION("IFERROR(FILTER('Tag Library'!$AE$14:$AE$736, LEFT('Tag Library'!$AD$14:$AD$736, LEN(L$2))=L$2, RIGHT('Tag Library'!$AD$14:$AD$736, LEN($A58))=$A58), """")"),"")</f>
        <v/>
      </c>
      <c r="M58" s="1" t="str">
        <f ca="1">IFERROR(__xludf.DUMMYFUNCTION("IFERROR(FILTER('Tag Library'!$AE$14:$AE$736, LEFT('Tag Library'!$AD$14:$AD$736, LEN(M$2))=M$2, RIGHT('Tag Library'!$AD$14:$AD$736, LEN($A58))=$A58), """")"),"")</f>
        <v/>
      </c>
      <c r="N58" s="1" t="str">
        <f ca="1">IFERROR(__xludf.DUMMYFUNCTION("IFERROR(FILTER('Tag Library'!$AE$14:$AE$736, LEFT('Tag Library'!$AD$14:$AD$736, LEN(N$2))=N$2, RIGHT('Tag Library'!$AD$14:$AD$736, LEN($A58))=$A58), """")"),"")</f>
        <v/>
      </c>
      <c r="O58" s="1" t="str">
        <f ca="1">IFERROR(__xludf.DUMMYFUNCTION("IFERROR(FILTER('Tag Library'!$AE$14:$AE$736, LEFT('Tag Library'!$AD$14:$AD$736, LEN(O$2))=O$2, RIGHT('Tag Library'!$AD$14:$AD$736, LEN($A58))=$A58), """")"),"")</f>
        <v/>
      </c>
      <c r="P58" s="1" t="str">
        <f ca="1">IFERROR(__xludf.DUMMYFUNCTION("IFERROR(FILTER('Tag Library'!$AE$14:$AE$736, LEFT('Tag Library'!$AD$14:$AD$736, LEN(P$2))=P$2, RIGHT('Tag Library'!$AD$14:$AD$736, LEN($A58))=$A58), """")"),"")</f>
        <v/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IFERROR(__xludf.DUMMYFUNCTION("IFERROR(FILTER('Tag Library'!$AE$14:$AE$736, LEFT('Tag Library'!$AD$14:$AD$736, LEN(B$2))=B$2, RIGHT('Tag Library'!$AD$14:$AD$736, LEN($A59))=$A59), """")"),"")</f>
        <v/>
      </c>
      <c r="C59" s="1" t="str">
        <f ca="1">IFERROR(__xludf.DUMMYFUNCTION("IFERROR(FILTER('Tag Library'!$AE$14:$AE$736, LEFT('Tag Library'!$AD$14:$AD$736, LEN(C$2))=C$2, RIGHT('Tag Library'!$AD$14:$AD$736, LEN($A59))=$A59), """")"),"")</f>
        <v/>
      </c>
      <c r="D59" s="1" t="str">
        <f ca="1">IFERROR(__xludf.DUMMYFUNCTION("IFERROR(FILTER('Tag Library'!$AE$14:$AE$736, LEFT('Tag Library'!$AD$14:$AD$736, LEN(D$2))=D$2, RIGHT('Tag Library'!$AD$14:$AD$736, LEN($A59))=$A59), """")"),"")</f>
        <v/>
      </c>
      <c r="E59" s="1" t="str">
        <f ca="1">IFERROR(__xludf.DUMMYFUNCTION("IFERROR(FILTER('Tag Library'!$AE$14:$AE$736, LEFT('Tag Library'!$AD$14:$AD$736, LEN(E$2))=E$2, RIGHT('Tag Library'!$AD$14:$AD$736, LEN($A59))=$A59), """")"),"")</f>
        <v/>
      </c>
      <c r="F59" s="1" t="str">
        <f ca="1">IFERROR(__xludf.DUMMYFUNCTION("IFERROR(FILTER('Tag Library'!$AE$14:$AE$736, LEFT('Tag Library'!$AD$14:$AD$736, LEN(F$2))=F$2, RIGHT('Tag Library'!$AD$14:$AD$736, LEN($A59))=$A59), """")"),"")</f>
        <v/>
      </c>
      <c r="G59" s="1" t="str">
        <f ca="1">IFERROR(__xludf.DUMMYFUNCTION("IFERROR(FILTER('Tag Library'!$AE$14:$AE$736, LEFT('Tag Library'!$AD$14:$AD$736, LEN(G$2))=G$2, RIGHT('Tag Library'!$AD$14:$AD$736, LEN($A59))=$A59), """")"),"")</f>
        <v/>
      </c>
      <c r="H59" s="1" t="str">
        <f ca="1">IFERROR(__xludf.DUMMYFUNCTION("IFERROR(FILTER('Tag Library'!$AE$14:$AE$736, LEFT('Tag Library'!$AD$14:$AD$736, LEN(H$2))=H$2, RIGHT('Tag Library'!$AD$14:$AD$736, LEN($A59))=$A59), """")"),"")</f>
        <v/>
      </c>
      <c r="I59" s="1" t="str">
        <f ca="1">IFERROR(__xludf.DUMMYFUNCTION("IFERROR(FILTER('Tag Library'!$AE$14:$AE$736, LEFT('Tag Library'!$AD$14:$AD$736, LEN(I$2))=I$2, RIGHT('Tag Library'!$AD$14:$AD$736, LEN($A59))=$A59), """")"),"")</f>
        <v/>
      </c>
      <c r="J59" s="1" t="str">
        <f ca="1">IFERROR(__xludf.DUMMYFUNCTION("IFERROR(FILTER('Tag Library'!$AE$14:$AE$736, LEFT('Tag Library'!$AD$14:$AD$736, LEN(J$2))=J$2, RIGHT('Tag Library'!$AD$14:$AD$736, LEN($A59))=$A59), """")"),"")</f>
        <v/>
      </c>
      <c r="K59" s="1" t="str">
        <f ca="1">IFERROR(__xludf.DUMMYFUNCTION("IFERROR(FILTER('Tag Library'!$AE$14:$AE$736, LEFT('Tag Library'!$AD$14:$AD$736, LEN(K$2))=K$2, RIGHT('Tag Library'!$AD$14:$AD$736, LEN($A59))=$A59), """")"),"")</f>
        <v/>
      </c>
      <c r="L59" s="1" t="str">
        <f ca="1">IFERROR(__xludf.DUMMYFUNCTION("IFERROR(FILTER('Tag Library'!$AE$14:$AE$736, LEFT('Tag Library'!$AD$14:$AD$736, LEN(L$2))=L$2, RIGHT('Tag Library'!$AD$14:$AD$736, LEN($A59))=$A59), """")"),"")</f>
        <v/>
      </c>
      <c r="M59" s="1" t="str">
        <f ca="1">IFERROR(__xludf.DUMMYFUNCTION("IFERROR(FILTER('Tag Library'!$AE$14:$AE$736, LEFT('Tag Library'!$AD$14:$AD$736, LEN(M$2))=M$2, RIGHT('Tag Library'!$AD$14:$AD$736, LEN($A59))=$A59), """")"),"")</f>
        <v/>
      </c>
      <c r="N59" s="1" t="str">
        <f ca="1">IFERROR(__xludf.DUMMYFUNCTION("IFERROR(FILTER('Tag Library'!$AE$14:$AE$736, LEFT('Tag Library'!$AD$14:$AD$736, LEN(N$2))=N$2, RIGHT('Tag Library'!$AD$14:$AD$736, LEN($A59))=$A59), """")"),"")</f>
        <v/>
      </c>
      <c r="O59" s="1" t="str">
        <f ca="1">IFERROR(__xludf.DUMMYFUNCTION("IFERROR(FILTER('Tag Library'!$AE$14:$AE$736, LEFT('Tag Library'!$AD$14:$AD$736, LEN(O$2))=O$2, RIGHT('Tag Library'!$AD$14:$AD$736, LEN($A59))=$A59), """")"),"")</f>
        <v/>
      </c>
      <c r="P59" s="1" t="str">
        <f ca="1">IFERROR(__xludf.DUMMYFUNCTION("IFERROR(FILTER('Tag Library'!$AE$14:$AE$736, LEFT('Tag Library'!$AD$14:$AD$736, LEN(P$2))=P$2, RIGHT('Tag Library'!$AD$14:$AD$736, LEN($A59))=$A59), """")"),"")</f>
        <v/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IFERROR(__xludf.DUMMYFUNCTION("IFERROR(FILTER('Tag Library'!$AE$14:$AE$736, LEFT('Tag Library'!$AD$14:$AD$736, LEN(B$2))=B$2, RIGHT('Tag Library'!$AD$14:$AD$736, LEN($A60))=$A60), """")"),"")</f>
        <v/>
      </c>
      <c r="C60" s="1" t="str">
        <f ca="1">IFERROR(__xludf.DUMMYFUNCTION("IFERROR(FILTER('Tag Library'!$AE$14:$AE$736, LEFT('Tag Library'!$AD$14:$AD$736, LEN(C$2))=C$2, RIGHT('Tag Library'!$AD$14:$AD$736, LEN($A60))=$A60), """")"),"")</f>
        <v/>
      </c>
      <c r="D60" s="1" t="str">
        <f ca="1">IFERROR(__xludf.DUMMYFUNCTION("IFERROR(FILTER('Tag Library'!$AE$14:$AE$736, LEFT('Tag Library'!$AD$14:$AD$736, LEN(D$2))=D$2, RIGHT('Tag Library'!$AD$14:$AD$736, LEN($A60))=$A60), """")"),"")</f>
        <v/>
      </c>
      <c r="E60" s="1" t="str">
        <f ca="1">IFERROR(__xludf.DUMMYFUNCTION("IFERROR(FILTER('Tag Library'!$AE$14:$AE$736, LEFT('Tag Library'!$AD$14:$AD$736, LEN(E$2))=E$2, RIGHT('Tag Library'!$AD$14:$AD$736, LEN($A60))=$A60), """")"),"")</f>
        <v/>
      </c>
      <c r="F60" s="1" t="str">
        <f ca="1">IFERROR(__xludf.DUMMYFUNCTION("IFERROR(FILTER('Tag Library'!$AE$14:$AE$736, LEFT('Tag Library'!$AD$14:$AD$736, LEN(F$2))=F$2, RIGHT('Tag Library'!$AD$14:$AD$736, LEN($A60))=$A60), """")"),"")</f>
        <v/>
      </c>
      <c r="G60" s="1" t="str">
        <f ca="1">IFERROR(__xludf.DUMMYFUNCTION("IFERROR(FILTER('Tag Library'!$AE$14:$AE$736, LEFT('Tag Library'!$AD$14:$AD$736, LEN(G$2))=G$2, RIGHT('Tag Library'!$AD$14:$AD$736, LEN($A60))=$A60), """")"),"")</f>
        <v/>
      </c>
      <c r="H60" s="1" t="str">
        <f ca="1">IFERROR(__xludf.DUMMYFUNCTION("IFERROR(FILTER('Tag Library'!$AE$14:$AE$736, LEFT('Tag Library'!$AD$14:$AD$736, LEN(H$2))=H$2, RIGHT('Tag Library'!$AD$14:$AD$736, LEN($A60))=$A60), """")"),"")</f>
        <v/>
      </c>
      <c r="I60" s="1" t="str">
        <f ca="1">IFERROR(__xludf.DUMMYFUNCTION("IFERROR(FILTER('Tag Library'!$AE$14:$AE$736, LEFT('Tag Library'!$AD$14:$AD$736, LEN(I$2))=I$2, RIGHT('Tag Library'!$AD$14:$AD$736, LEN($A60))=$A60), """")"),"")</f>
        <v/>
      </c>
      <c r="J60" s="1" t="str">
        <f ca="1">IFERROR(__xludf.DUMMYFUNCTION("IFERROR(FILTER('Tag Library'!$AE$14:$AE$736, LEFT('Tag Library'!$AD$14:$AD$736, LEN(J$2))=J$2, RIGHT('Tag Library'!$AD$14:$AD$736, LEN($A60))=$A60), """")"),"")</f>
        <v/>
      </c>
      <c r="K60" s="1" t="str">
        <f ca="1">IFERROR(__xludf.DUMMYFUNCTION("IFERROR(FILTER('Tag Library'!$AE$14:$AE$736, LEFT('Tag Library'!$AD$14:$AD$736, LEN(K$2))=K$2, RIGHT('Tag Library'!$AD$14:$AD$736, LEN($A60))=$A60), """")"),"")</f>
        <v/>
      </c>
      <c r="L60" s="1" t="str">
        <f ca="1">IFERROR(__xludf.DUMMYFUNCTION("IFERROR(FILTER('Tag Library'!$AE$14:$AE$736, LEFT('Tag Library'!$AD$14:$AD$736, LEN(L$2))=L$2, RIGHT('Tag Library'!$AD$14:$AD$736, LEN($A60))=$A60), """")"),"")</f>
        <v/>
      </c>
      <c r="M60" s="1" t="str">
        <f ca="1">IFERROR(__xludf.DUMMYFUNCTION("IFERROR(FILTER('Tag Library'!$AE$14:$AE$736, LEFT('Tag Library'!$AD$14:$AD$736, LEN(M$2))=M$2, RIGHT('Tag Library'!$AD$14:$AD$736, LEN($A60))=$A60), """")"),"")</f>
        <v/>
      </c>
      <c r="N60" s="1" t="str">
        <f ca="1">IFERROR(__xludf.DUMMYFUNCTION("IFERROR(FILTER('Tag Library'!$AE$14:$AE$736, LEFT('Tag Library'!$AD$14:$AD$736, LEN(N$2))=N$2, RIGHT('Tag Library'!$AD$14:$AD$736, LEN($A60))=$A60), """")"),"")</f>
        <v/>
      </c>
      <c r="O60" s="1" t="str">
        <f ca="1">IFERROR(__xludf.DUMMYFUNCTION("IFERROR(FILTER('Tag Library'!$AE$14:$AE$736, LEFT('Tag Library'!$AD$14:$AD$736, LEN(O$2))=O$2, RIGHT('Tag Library'!$AD$14:$AD$736, LEN($A60))=$A60), """")"),"")</f>
        <v/>
      </c>
      <c r="P60" s="1" t="str">
        <f ca="1">IFERROR(__xludf.DUMMYFUNCTION("IFERROR(FILTER('Tag Library'!$AE$14:$AE$736, LEFT('Tag Library'!$AD$14:$AD$736, LEN(P$2))=P$2, RIGHT('Tag Library'!$AD$14:$AD$736, LEN($A60))=$A60), """")"),"")</f>
        <v/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IFERROR(__xludf.DUMMYFUNCTION("IFERROR(FILTER('Tag Library'!$AE$14:$AE$736, LEFT('Tag Library'!$AD$14:$AD$736, LEN(B$2))=B$2, RIGHT('Tag Library'!$AD$14:$AD$736, LEN($A61))=$A61), """")"),"")</f>
        <v/>
      </c>
      <c r="C61" s="1" t="str">
        <f ca="1">IFERROR(__xludf.DUMMYFUNCTION("IFERROR(FILTER('Tag Library'!$AE$14:$AE$736, LEFT('Tag Library'!$AD$14:$AD$736, LEN(C$2))=C$2, RIGHT('Tag Library'!$AD$14:$AD$736, LEN($A61))=$A61), """")"),"")</f>
        <v/>
      </c>
      <c r="D61" s="1" t="str">
        <f ca="1">IFERROR(__xludf.DUMMYFUNCTION("IFERROR(FILTER('Tag Library'!$AE$14:$AE$736, LEFT('Tag Library'!$AD$14:$AD$736, LEN(D$2))=D$2, RIGHT('Tag Library'!$AD$14:$AD$736, LEN($A61))=$A61), """")"),"")</f>
        <v/>
      </c>
      <c r="E61" s="1" t="str">
        <f ca="1">IFERROR(__xludf.DUMMYFUNCTION("IFERROR(FILTER('Tag Library'!$AE$14:$AE$736, LEFT('Tag Library'!$AD$14:$AD$736, LEN(E$2))=E$2, RIGHT('Tag Library'!$AD$14:$AD$736, LEN($A61))=$A61), """")"),"")</f>
        <v/>
      </c>
      <c r="F61" s="1" t="str">
        <f ca="1">IFERROR(__xludf.DUMMYFUNCTION("IFERROR(FILTER('Tag Library'!$AE$14:$AE$736, LEFT('Tag Library'!$AD$14:$AD$736, LEN(F$2))=F$2, RIGHT('Tag Library'!$AD$14:$AD$736, LEN($A61))=$A61), """")"),"")</f>
        <v/>
      </c>
      <c r="G61" s="1" t="str">
        <f ca="1">IFERROR(__xludf.DUMMYFUNCTION("IFERROR(FILTER('Tag Library'!$AE$14:$AE$736, LEFT('Tag Library'!$AD$14:$AD$736, LEN(G$2))=G$2, RIGHT('Tag Library'!$AD$14:$AD$736, LEN($A61))=$A61), """")"),"")</f>
        <v/>
      </c>
      <c r="H61" s="1" t="str">
        <f ca="1">IFERROR(__xludf.DUMMYFUNCTION("IFERROR(FILTER('Tag Library'!$AE$14:$AE$736, LEFT('Tag Library'!$AD$14:$AD$736, LEN(H$2))=H$2, RIGHT('Tag Library'!$AD$14:$AD$736, LEN($A61))=$A61), """")"),"")</f>
        <v/>
      </c>
      <c r="I61" s="1" t="str">
        <f ca="1">IFERROR(__xludf.DUMMYFUNCTION("IFERROR(FILTER('Tag Library'!$AE$14:$AE$736, LEFT('Tag Library'!$AD$14:$AD$736, LEN(I$2))=I$2, RIGHT('Tag Library'!$AD$14:$AD$736, LEN($A61))=$A61), """")"),"")</f>
        <v/>
      </c>
      <c r="J61" s="1" t="str">
        <f ca="1">IFERROR(__xludf.DUMMYFUNCTION("IFERROR(FILTER('Tag Library'!$AE$14:$AE$736, LEFT('Tag Library'!$AD$14:$AD$736, LEN(J$2))=J$2, RIGHT('Tag Library'!$AD$14:$AD$736, LEN($A61))=$A61), """")"),"")</f>
        <v/>
      </c>
      <c r="K61" s="1" t="str">
        <f ca="1">IFERROR(__xludf.DUMMYFUNCTION("IFERROR(FILTER('Tag Library'!$AE$14:$AE$736, LEFT('Tag Library'!$AD$14:$AD$736, LEN(K$2))=K$2, RIGHT('Tag Library'!$AD$14:$AD$736, LEN($A61))=$A61), """")"),"")</f>
        <v/>
      </c>
      <c r="L61" s="1" t="str">
        <f ca="1">IFERROR(__xludf.DUMMYFUNCTION("IFERROR(FILTER('Tag Library'!$AE$14:$AE$736, LEFT('Tag Library'!$AD$14:$AD$736, LEN(L$2))=L$2, RIGHT('Tag Library'!$AD$14:$AD$736, LEN($A61))=$A61), """")"),"")</f>
        <v/>
      </c>
      <c r="M61" s="1" t="str">
        <f ca="1">IFERROR(__xludf.DUMMYFUNCTION("IFERROR(FILTER('Tag Library'!$AE$14:$AE$736, LEFT('Tag Library'!$AD$14:$AD$736, LEN(M$2))=M$2, RIGHT('Tag Library'!$AD$14:$AD$736, LEN($A61))=$A61), """")"),"")</f>
        <v/>
      </c>
      <c r="N61" s="1" t="str">
        <f ca="1">IFERROR(__xludf.DUMMYFUNCTION("IFERROR(FILTER('Tag Library'!$AE$14:$AE$736, LEFT('Tag Library'!$AD$14:$AD$736, LEN(N$2))=N$2, RIGHT('Tag Library'!$AD$14:$AD$736, LEN($A61))=$A61), """")"),"")</f>
        <v/>
      </c>
      <c r="O61" s="1" t="str">
        <f ca="1">IFERROR(__xludf.DUMMYFUNCTION("IFERROR(FILTER('Tag Library'!$AE$14:$AE$736, LEFT('Tag Library'!$AD$14:$AD$736, LEN(O$2))=O$2, RIGHT('Tag Library'!$AD$14:$AD$736, LEN($A61))=$A61), """")"),"")</f>
        <v/>
      </c>
      <c r="P61" s="1" t="str">
        <f ca="1">IFERROR(__xludf.DUMMYFUNCTION("IFERROR(FILTER('Tag Library'!$AE$14:$AE$736, LEFT('Tag Library'!$AD$14:$AD$736, LEN(P$2))=P$2, RIGHT('Tag Library'!$AD$14:$AD$736, LEN($A61))=$A61), """")"),"")</f>
        <v/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IFERROR(__xludf.DUMMYFUNCTION("IFERROR(FILTER('Tag Library'!$AE$14:$AE$736, LEFT('Tag Library'!$AD$14:$AD$736, LEN(B$2))=B$2, RIGHT('Tag Library'!$AD$14:$AD$736, LEN($A62))=$A62), """")"),"")</f>
        <v/>
      </c>
      <c r="C62" s="1" t="str">
        <f ca="1">IFERROR(__xludf.DUMMYFUNCTION("IFERROR(FILTER('Tag Library'!$AE$14:$AE$736, LEFT('Tag Library'!$AD$14:$AD$736, LEN(C$2))=C$2, RIGHT('Tag Library'!$AD$14:$AD$736, LEN($A62))=$A62), """")"),"")</f>
        <v/>
      </c>
      <c r="D62" s="1" t="str">
        <f ca="1">IFERROR(__xludf.DUMMYFUNCTION("IFERROR(FILTER('Tag Library'!$AE$14:$AE$736, LEFT('Tag Library'!$AD$14:$AD$736, LEN(D$2))=D$2, RIGHT('Tag Library'!$AD$14:$AD$736, LEN($A62))=$A62), """")"),"")</f>
        <v/>
      </c>
      <c r="E62" s="1" t="str">
        <f ca="1">IFERROR(__xludf.DUMMYFUNCTION("IFERROR(FILTER('Tag Library'!$AE$14:$AE$736, LEFT('Tag Library'!$AD$14:$AD$736, LEN(E$2))=E$2, RIGHT('Tag Library'!$AD$14:$AD$736, LEN($A62))=$A62), """")"),"")</f>
        <v/>
      </c>
      <c r="F62" s="1" t="str">
        <f ca="1">IFERROR(__xludf.DUMMYFUNCTION("IFERROR(FILTER('Tag Library'!$AE$14:$AE$736, LEFT('Tag Library'!$AD$14:$AD$736, LEN(F$2))=F$2, RIGHT('Tag Library'!$AD$14:$AD$736, LEN($A62))=$A62), """")"),"")</f>
        <v/>
      </c>
      <c r="G62" s="1" t="str">
        <f ca="1">IFERROR(__xludf.DUMMYFUNCTION("IFERROR(FILTER('Tag Library'!$AE$14:$AE$736, LEFT('Tag Library'!$AD$14:$AD$736, LEN(G$2))=G$2, RIGHT('Tag Library'!$AD$14:$AD$736, LEN($A62))=$A62), """")"),"")</f>
        <v/>
      </c>
      <c r="H62" s="1" t="str">
        <f ca="1">IFERROR(__xludf.DUMMYFUNCTION("IFERROR(FILTER('Tag Library'!$AE$14:$AE$736, LEFT('Tag Library'!$AD$14:$AD$736, LEN(H$2))=H$2, RIGHT('Tag Library'!$AD$14:$AD$736, LEN($A62))=$A62), """")"),"")</f>
        <v/>
      </c>
      <c r="I62" s="1" t="str">
        <f ca="1">IFERROR(__xludf.DUMMYFUNCTION("IFERROR(FILTER('Tag Library'!$AE$14:$AE$736, LEFT('Tag Library'!$AD$14:$AD$736, LEN(I$2))=I$2, RIGHT('Tag Library'!$AD$14:$AD$736, LEN($A62))=$A62), """")"),"")</f>
        <v/>
      </c>
      <c r="J62" s="1" t="str">
        <f ca="1">IFERROR(__xludf.DUMMYFUNCTION("IFERROR(FILTER('Tag Library'!$AE$14:$AE$736, LEFT('Tag Library'!$AD$14:$AD$736, LEN(J$2))=J$2, RIGHT('Tag Library'!$AD$14:$AD$736, LEN($A62))=$A62), """")"),"")</f>
        <v/>
      </c>
      <c r="K62" s="1" t="str">
        <f ca="1">IFERROR(__xludf.DUMMYFUNCTION("IFERROR(FILTER('Tag Library'!$AE$14:$AE$736, LEFT('Tag Library'!$AD$14:$AD$736, LEN(K$2))=K$2, RIGHT('Tag Library'!$AD$14:$AD$736, LEN($A62))=$A62), """")"),"")</f>
        <v/>
      </c>
      <c r="L62" s="1" t="str">
        <f ca="1">IFERROR(__xludf.DUMMYFUNCTION("IFERROR(FILTER('Tag Library'!$AE$14:$AE$736, LEFT('Tag Library'!$AD$14:$AD$736, LEN(L$2))=L$2, RIGHT('Tag Library'!$AD$14:$AD$736, LEN($A62))=$A62), """")"),"")</f>
        <v/>
      </c>
      <c r="M62" s="1" t="str">
        <f ca="1">IFERROR(__xludf.DUMMYFUNCTION("IFERROR(FILTER('Tag Library'!$AE$14:$AE$736, LEFT('Tag Library'!$AD$14:$AD$736, LEN(M$2))=M$2, RIGHT('Tag Library'!$AD$14:$AD$736, LEN($A62))=$A62), """")"),"")</f>
        <v/>
      </c>
      <c r="N62" s="1" t="str">
        <f ca="1">IFERROR(__xludf.DUMMYFUNCTION("IFERROR(FILTER('Tag Library'!$AE$14:$AE$736, LEFT('Tag Library'!$AD$14:$AD$736, LEN(N$2))=N$2, RIGHT('Tag Library'!$AD$14:$AD$736, LEN($A62))=$A62), """")"),"")</f>
        <v/>
      </c>
      <c r="O62" s="1" t="str">
        <f ca="1">IFERROR(__xludf.DUMMYFUNCTION("IFERROR(FILTER('Tag Library'!$AE$14:$AE$736, LEFT('Tag Library'!$AD$14:$AD$736, LEN(O$2))=O$2, RIGHT('Tag Library'!$AD$14:$AD$736, LEN($A62))=$A62), """")"),"")</f>
        <v/>
      </c>
      <c r="P62" s="1" t="str">
        <f ca="1">IFERROR(__xludf.DUMMYFUNCTION("IFERROR(FILTER('Tag Library'!$AE$14:$AE$736, LEFT('Tag Library'!$AD$14:$AD$736, LEN(P$2))=P$2, RIGHT('Tag Library'!$AD$14:$AD$736, LEN($A62))=$A62), """")"),"")</f>
        <v/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IFERROR(__xludf.DUMMYFUNCTION("IFERROR(FILTER('Tag Library'!$AE$14:$AE$736, LEFT('Tag Library'!$AD$14:$AD$736, LEN(B$2))=B$2, RIGHT('Tag Library'!$AD$14:$AD$736, LEN($A63))=$A63), """")"),"")</f>
        <v/>
      </c>
      <c r="C63" s="1" t="str">
        <f ca="1">IFERROR(__xludf.DUMMYFUNCTION("IFERROR(FILTER('Tag Library'!$AE$14:$AE$736, LEFT('Tag Library'!$AD$14:$AD$736, LEN(C$2))=C$2, RIGHT('Tag Library'!$AD$14:$AD$736, LEN($A63))=$A63), """")"),"")</f>
        <v/>
      </c>
      <c r="D63" s="1" t="str">
        <f ca="1">IFERROR(__xludf.DUMMYFUNCTION("IFERROR(FILTER('Tag Library'!$AE$14:$AE$736, LEFT('Tag Library'!$AD$14:$AD$736, LEN(D$2))=D$2, RIGHT('Tag Library'!$AD$14:$AD$736, LEN($A63))=$A63), """")"),"")</f>
        <v/>
      </c>
      <c r="E63" s="1" t="str">
        <f ca="1">IFERROR(__xludf.DUMMYFUNCTION("IFERROR(FILTER('Tag Library'!$AE$14:$AE$736, LEFT('Tag Library'!$AD$14:$AD$736, LEN(E$2))=E$2, RIGHT('Tag Library'!$AD$14:$AD$736, LEN($A63))=$A63), """")"),"")</f>
        <v/>
      </c>
      <c r="F63" s="1" t="str">
        <f ca="1">IFERROR(__xludf.DUMMYFUNCTION("IFERROR(FILTER('Tag Library'!$AE$14:$AE$736, LEFT('Tag Library'!$AD$14:$AD$736, LEN(F$2))=F$2, RIGHT('Tag Library'!$AD$14:$AD$736, LEN($A63))=$A63), """")"),"")</f>
        <v/>
      </c>
      <c r="G63" s="1" t="str">
        <f ca="1">IFERROR(__xludf.DUMMYFUNCTION("IFERROR(FILTER('Tag Library'!$AE$14:$AE$736, LEFT('Tag Library'!$AD$14:$AD$736, LEN(G$2))=G$2, RIGHT('Tag Library'!$AD$14:$AD$736, LEN($A63))=$A63), """")"),"")</f>
        <v/>
      </c>
      <c r="H63" s="1" t="str">
        <f ca="1">IFERROR(__xludf.DUMMYFUNCTION("IFERROR(FILTER('Tag Library'!$AE$14:$AE$736, LEFT('Tag Library'!$AD$14:$AD$736, LEN(H$2))=H$2, RIGHT('Tag Library'!$AD$14:$AD$736, LEN($A63))=$A63), """")"),"")</f>
        <v/>
      </c>
      <c r="I63" s="1" t="str">
        <f ca="1">IFERROR(__xludf.DUMMYFUNCTION("IFERROR(FILTER('Tag Library'!$AE$14:$AE$736, LEFT('Tag Library'!$AD$14:$AD$736, LEN(I$2))=I$2, RIGHT('Tag Library'!$AD$14:$AD$736, LEN($A63))=$A63), """")"),"")</f>
        <v/>
      </c>
      <c r="J63" s="1" t="str">
        <f ca="1">IFERROR(__xludf.DUMMYFUNCTION("IFERROR(FILTER('Tag Library'!$AE$14:$AE$736, LEFT('Tag Library'!$AD$14:$AD$736, LEN(J$2))=J$2, RIGHT('Tag Library'!$AD$14:$AD$736, LEN($A63))=$A63), """")"),"")</f>
        <v/>
      </c>
      <c r="K63" s="1" t="str">
        <f ca="1">IFERROR(__xludf.DUMMYFUNCTION("IFERROR(FILTER('Tag Library'!$AE$14:$AE$736, LEFT('Tag Library'!$AD$14:$AD$736, LEN(K$2))=K$2, RIGHT('Tag Library'!$AD$14:$AD$736, LEN($A63))=$A63), """")"),"")</f>
        <v/>
      </c>
      <c r="L63" s="1" t="str">
        <f ca="1">IFERROR(__xludf.DUMMYFUNCTION("IFERROR(FILTER('Tag Library'!$AE$14:$AE$736, LEFT('Tag Library'!$AD$14:$AD$736, LEN(L$2))=L$2, RIGHT('Tag Library'!$AD$14:$AD$736, LEN($A63))=$A63), """")"),"")</f>
        <v/>
      </c>
      <c r="M63" s="1" t="str">
        <f ca="1">IFERROR(__xludf.DUMMYFUNCTION("IFERROR(FILTER('Tag Library'!$AE$14:$AE$736, LEFT('Tag Library'!$AD$14:$AD$736, LEN(M$2))=M$2, RIGHT('Tag Library'!$AD$14:$AD$736, LEN($A63))=$A63), """")"),"")</f>
        <v/>
      </c>
      <c r="N63" s="1" t="str">
        <f ca="1">IFERROR(__xludf.DUMMYFUNCTION("IFERROR(FILTER('Tag Library'!$AE$14:$AE$736, LEFT('Tag Library'!$AD$14:$AD$736, LEN(N$2))=N$2, RIGHT('Tag Library'!$AD$14:$AD$736, LEN($A63))=$A63), """")"),"")</f>
        <v/>
      </c>
      <c r="O63" s="1" t="str">
        <f ca="1">IFERROR(__xludf.DUMMYFUNCTION("IFERROR(FILTER('Tag Library'!$AE$14:$AE$736, LEFT('Tag Library'!$AD$14:$AD$736, LEN(O$2))=O$2, RIGHT('Tag Library'!$AD$14:$AD$736, LEN($A63))=$A63), """")"),"")</f>
        <v/>
      </c>
      <c r="P63" s="1" t="str">
        <f ca="1">IFERROR(__xludf.DUMMYFUNCTION("IFERROR(FILTER('Tag Library'!$AE$14:$AE$736, LEFT('Tag Library'!$AD$14:$AD$736, LEN(P$2))=P$2, RIGHT('Tag Library'!$AD$14:$AD$736, LEN($A63))=$A63), """")"),"")</f>
        <v/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IFERROR(__xludf.DUMMYFUNCTION("IFERROR(FILTER('Tag Library'!$AE$14:$AE$736, LEFT('Tag Library'!$AD$14:$AD$736, LEN(B$2))=B$2, RIGHT('Tag Library'!$AD$14:$AD$736, LEN($A64))=$A64), """")"),"")</f>
        <v/>
      </c>
      <c r="C64" s="1" t="str">
        <f ca="1">IFERROR(__xludf.DUMMYFUNCTION("IFERROR(FILTER('Tag Library'!$AE$14:$AE$736, LEFT('Tag Library'!$AD$14:$AD$736, LEN(C$2))=C$2, RIGHT('Tag Library'!$AD$14:$AD$736, LEN($A64))=$A64), """")"),"")</f>
        <v/>
      </c>
      <c r="D64" s="1" t="str">
        <f ca="1">IFERROR(__xludf.DUMMYFUNCTION("IFERROR(FILTER('Tag Library'!$AE$14:$AE$736, LEFT('Tag Library'!$AD$14:$AD$736, LEN(D$2))=D$2, RIGHT('Tag Library'!$AD$14:$AD$736, LEN($A64))=$A64), """")"),"")</f>
        <v/>
      </c>
      <c r="E64" s="1" t="str">
        <f ca="1">IFERROR(__xludf.DUMMYFUNCTION("IFERROR(FILTER('Tag Library'!$AE$14:$AE$736, LEFT('Tag Library'!$AD$14:$AD$736, LEN(E$2))=E$2, RIGHT('Tag Library'!$AD$14:$AD$736, LEN($A64))=$A64), """")"),"")</f>
        <v/>
      </c>
      <c r="F64" s="1" t="str">
        <f ca="1">IFERROR(__xludf.DUMMYFUNCTION("IFERROR(FILTER('Tag Library'!$AE$14:$AE$736, LEFT('Tag Library'!$AD$14:$AD$736, LEN(F$2))=F$2, RIGHT('Tag Library'!$AD$14:$AD$736, LEN($A64))=$A64), """")"),"")</f>
        <v/>
      </c>
      <c r="G64" s="1" t="str">
        <f ca="1">IFERROR(__xludf.DUMMYFUNCTION("IFERROR(FILTER('Tag Library'!$AE$14:$AE$736, LEFT('Tag Library'!$AD$14:$AD$736, LEN(G$2))=G$2, RIGHT('Tag Library'!$AD$14:$AD$736, LEN($A64))=$A64), """")"),"")</f>
        <v/>
      </c>
      <c r="H64" s="1" t="str">
        <f ca="1">IFERROR(__xludf.DUMMYFUNCTION("IFERROR(FILTER('Tag Library'!$AE$14:$AE$736, LEFT('Tag Library'!$AD$14:$AD$736, LEN(H$2))=H$2, RIGHT('Tag Library'!$AD$14:$AD$736, LEN($A64))=$A64), """")"),"")</f>
        <v/>
      </c>
      <c r="I64" s="1" t="str">
        <f ca="1">IFERROR(__xludf.DUMMYFUNCTION("IFERROR(FILTER('Tag Library'!$AE$14:$AE$736, LEFT('Tag Library'!$AD$14:$AD$736, LEN(I$2))=I$2, RIGHT('Tag Library'!$AD$14:$AD$736, LEN($A64))=$A64), """")"),"")</f>
        <v/>
      </c>
      <c r="J64" s="1" t="str">
        <f ca="1">IFERROR(__xludf.DUMMYFUNCTION("IFERROR(FILTER('Tag Library'!$AE$14:$AE$736, LEFT('Tag Library'!$AD$14:$AD$736, LEN(J$2))=J$2, RIGHT('Tag Library'!$AD$14:$AD$736, LEN($A64))=$A64), """")"),"")</f>
        <v/>
      </c>
      <c r="K64" s="1" t="str">
        <f ca="1">IFERROR(__xludf.DUMMYFUNCTION("IFERROR(FILTER('Tag Library'!$AE$14:$AE$736, LEFT('Tag Library'!$AD$14:$AD$736, LEN(K$2))=K$2, RIGHT('Tag Library'!$AD$14:$AD$736, LEN($A64))=$A64), """")"),"")</f>
        <v/>
      </c>
      <c r="L64" s="1" t="str">
        <f ca="1">IFERROR(__xludf.DUMMYFUNCTION("IFERROR(FILTER('Tag Library'!$AE$14:$AE$736, LEFT('Tag Library'!$AD$14:$AD$736, LEN(L$2))=L$2, RIGHT('Tag Library'!$AD$14:$AD$736, LEN($A64))=$A64), """")"),"")</f>
        <v/>
      </c>
      <c r="M64" s="1" t="str">
        <f ca="1">IFERROR(__xludf.DUMMYFUNCTION("IFERROR(FILTER('Tag Library'!$AE$14:$AE$736, LEFT('Tag Library'!$AD$14:$AD$736, LEN(M$2))=M$2, RIGHT('Tag Library'!$AD$14:$AD$736, LEN($A64))=$A64), """")"),"")</f>
        <v/>
      </c>
      <c r="N64" s="1" t="str">
        <f ca="1">IFERROR(__xludf.DUMMYFUNCTION("IFERROR(FILTER('Tag Library'!$AE$14:$AE$736, LEFT('Tag Library'!$AD$14:$AD$736, LEN(N$2))=N$2, RIGHT('Tag Library'!$AD$14:$AD$736, LEN($A64))=$A64), """")"),"")</f>
        <v/>
      </c>
      <c r="O64" s="1" t="str">
        <f ca="1">IFERROR(__xludf.DUMMYFUNCTION("IFERROR(FILTER('Tag Library'!$AE$14:$AE$736, LEFT('Tag Library'!$AD$14:$AD$736, LEN(O$2))=O$2, RIGHT('Tag Library'!$AD$14:$AD$736, LEN($A64))=$A64), """")"),"")</f>
        <v/>
      </c>
      <c r="P64" s="1" t="str">
        <f ca="1">IFERROR(__xludf.DUMMYFUNCTION("IFERROR(FILTER('Tag Library'!$AE$14:$AE$736, LEFT('Tag Library'!$AD$14:$AD$736, LEN(P$2))=P$2, RIGHT('Tag Library'!$AD$14:$AD$736, LEN($A64))=$A64), """")"),"")</f>
        <v/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IFERROR(__xludf.DUMMYFUNCTION("IFERROR(FILTER('Tag Library'!$AE$14:$AE$736, LEFT('Tag Library'!$AD$14:$AD$736, LEN(B$2))=B$2, RIGHT('Tag Library'!$AD$14:$AD$736, LEN($A65))=$A65), """")"),"")</f>
        <v/>
      </c>
      <c r="C65" s="1" t="str">
        <f ca="1">IFERROR(__xludf.DUMMYFUNCTION("IFERROR(FILTER('Tag Library'!$AE$14:$AE$736, LEFT('Tag Library'!$AD$14:$AD$736, LEN(C$2))=C$2, RIGHT('Tag Library'!$AD$14:$AD$736, LEN($A65))=$A65), """")"),"")</f>
        <v/>
      </c>
      <c r="D65" s="1" t="str">
        <f ca="1">IFERROR(__xludf.DUMMYFUNCTION("IFERROR(FILTER('Tag Library'!$AE$14:$AE$736, LEFT('Tag Library'!$AD$14:$AD$736, LEN(D$2))=D$2, RIGHT('Tag Library'!$AD$14:$AD$736, LEN($A65))=$A65), """")"),"")</f>
        <v/>
      </c>
      <c r="E65" s="1" t="str">
        <f ca="1">IFERROR(__xludf.DUMMYFUNCTION("IFERROR(FILTER('Tag Library'!$AE$14:$AE$736, LEFT('Tag Library'!$AD$14:$AD$736, LEN(E$2))=E$2, RIGHT('Tag Library'!$AD$14:$AD$736, LEN($A65))=$A65), """")"),"")</f>
        <v/>
      </c>
      <c r="F65" s="1" t="str">
        <f ca="1">IFERROR(__xludf.DUMMYFUNCTION("IFERROR(FILTER('Tag Library'!$AE$14:$AE$736, LEFT('Tag Library'!$AD$14:$AD$736, LEN(F$2))=F$2, RIGHT('Tag Library'!$AD$14:$AD$736, LEN($A65))=$A65), """")"),"")</f>
        <v/>
      </c>
      <c r="G65" s="1" t="str">
        <f ca="1">IFERROR(__xludf.DUMMYFUNCTION("IFERROR(FILTER('Tag Library'!$AE$14:$AE$736, LEFT('Tag Library'!$AD$14:$AD$736, LEN(G$2))=G$2, RIGHT('Tag Library'!$AD$14:$AD$736, LEN($A65))=$A65), """")"),"")</f>
        <v/>
      </c>
      <c r="H65" s="1" t="str">
        <f ca="1">IFERROR(__xludf.DUMMYFUNCTION("IFERROR(FILTER('Tag Library'!$AE$14:$AE$736, LEFT('Tag Library'!$AD$14:$AD$736, LEN(H$2))=H$2, RIGHT('Tag Library'!$AD$14:$AD$736, LEN($A65))=$A65), """")"),"")</f>
        <v/>
      </c>
      <c r="I65" s="1" t="str">
        <f ca="1">IFERROR(__xludf.DUMMYFUNCTION("IFERROR(FILTER('Tag Library'!$AE$14:$AE$736, LEFT('Tag Library'!$AD$14:$AD$736, LEN(I$2))=I$2, RIGHT('Tag Library'!$AD$14:$AD$736, LEN($A65))=$A65), """")"),"")</f>
        <v/>
      </c>
      <c r="J65" s="1" t="str">
        <f ca="1">IFERROR(__xludf.DUMMYFUNCTION("IFERROR(FILTER('Tag Library'!$AE$14:$AE$736, LEFT('Tag Library'!$AD$14:$AD$736, LEN(J$2))=J$2, RIGHT('Tag Library'!$AD$14:$AD$736, LEN($A65))=$A65), """")"),"")</f>
        <v/>
      </c>
      <c r="K65" s="1" t="str">
        <f ca="1">IFERROR(__xludf.DUMMYFUNCTION("IFERROR(FILTER('Tag Library'!$AE$14:$AE$736, LEFT('Tag Library'!$AD$14:$AD$736, LEN(K$2))=K$2, RIGHT('Tag Library'!$AD$14:$AD$736, LEN($A65))=$A65), """")"),"")</f>
        <v/>
      </c>
      <c r="L65" s="1" t="str">
        <f ca="1">IFERROR(__xludf.DUMMYFUNCTION("IFERROR(FILTER('Tag Library'!$AE$14:$AE$736, LEFT('Tag Library'!$AD$14:$AD$736, LEN(L$2))=L$2, RIGHT('Tag Library'!$AD$14:$AD$736, LEN($A65))=$A65), """")"),"")</f>
        <v/>
      </c>
      <c r="M65" s="1" t="str">
        <f ca="1">IFERROR(__xludf.DUMMYFUNCTION("IFERROR(FILTER('Tag Library'!$AE$14:$AE$736, LEFT('Tag Library'!$AD$14:$AD$736, LEN(M$2))=M$2, RIGHT('Tag Library'!$AD$14:$AD$736, LEN($A65))=$A65), """")"),"")</f>
        <v/>
      </c>
      <c r="N65" s="1" t="str">
        <f ca="1">IFERROR(__xludf.DUMMYFUNCTION("IFERROR(FILTER('Tag Library'!$AE$14:$AE$736, LEFT('Tag Library'!$AD$14:$AD$736, LEN(N$2))=N$2, RIGHT('Tag Library'!$AD$14:$AD$736, LEN($A65))=$A65), """")"),"")</f>
        <v/>
      </c>
      <c r="O65" s="1" t="str">
        <f ca="1">IFERROR(__xludf.DUMMYFUNCTION("IFERROR(FILTER('Tag Library'!$AE$14:$AE$736, LEFT('Tag Library'!$AD$14:$AD$736, LEN(O$2))=O$2, RIGHT('Tag Library'!$AD$14:$AD$736, LEN($A65))=$A65), """")"),"")</f>
        <v/>
      </c>
      <c r="P65" s="1" t="str">
        <f ca="1">IFERROR(__xludf.DUMMYFUNCTION("IFERROR(FILTER('Tag Library'!$AE$14:$AE$736, LEFT('Tag Library'!$AD$14:$AD$736, LEN(P$2))=P$2, RIGHT('Tag Library'!$AD$14:$AD$736, LEN($A65))=$A65), """")"),"")</f>
        <v/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IFERROR(__xludf.DUMMYFUNCTION("IFERROR(FILTER('Tag Library'!$AE$14:$AE$736, LEFT('Tag Library'!$AD$14:$AD$736, LEN(B$2))=B$2, RIGHT('Tag Library'!$AD$14:$AD$736, LEN($A66))=$A66), """")"),"")</f>
        <v/>
      </c>
      <c r="C66" s="1" t="str">
        <f ca="1">IFERROR(__xludf.DUMMYFUNCTION("IFERROR(FILTER('Tag Library'!$AE$14:$AE$736, LEFT('Tag Library'!$AD$14:$AD$736, LEN(C$2))=C$2, RIGHT('Tag Library'!$AD$14:$AD$736, LEN($A66))=$A66), """")"),"")</f>
        <v/>
      </c>
      <c r="D66" s="1" t="str">
        <f ca="1">IFERROR(__xludf.DUMMYFUNCTION("IFERROR(FILTER('Tag Library'!$AE$14:$AE$736, LEFT('Tag Library'!$AD$14:$AD$736, LEN(D$2))=D$2, RIGHT('Tag Library'!$AD$14:$AD$736, LEN($A66))=$A66), """")"),"")</f>
        <v/>
      </c>
      <c r="E66" s="1" t="str">
        <f ca="1">IFERROR(__xludf.DUMMYFUNCTION("IFERROR(FILTER('Tag Library'!$AE$14:$AE$736, LEFT('Tag Library'!$AD$14:$AD$736, LEN(E$2))=E$2, RIGHT('Tag Library'!$AD$14:$AD$736, LEN($A66))=$A66), """")"),"")</f>
        <v/>
      </c>
      <c r="F66" s="1" t="str">
        <f ca="1">IFERROR(__xludf.DUMMYFUNCTION("IFERROR(FILTER('Tag Library'!$AE$14:$AE$736, LEFT('Tag Library'!$AD$14:$AD$736, LEN(F$2))=F$2, RIGHT('Tag Library'!$AD$14:$AD$736, LEN($A66))=$A66), """")"),"")</f>
        <v/>
      </c>
      <c r="G66" s="1" t="str">
        <f ca="1">IFERROR(__xludf.DUMMYFUNCTION("IFERROR(FILTER('Tag Library'!$AE$14:$AE$736, LEFT('Tag Library'!$AD$14:$AD$736, LEN(G$2))=G$2, RIGHT('Tag Library'!$AD$14:$AD$736, LEN($A66))=$A66), """")"),"")</f>
        <v/>
      </c>
      <c r="H66" s="1" t="str">
        <f ca="1">IFERROR(__xludf.DUMMYFUNCTION("IFERROR(FILTER('Tag Library'!$AE$14:$AE$736, LEFT('Tag Library'!$AD$14:$AD$736, LEN(H$2))=H$2, RIGHT('Tag Library'!$AD$14:$AD$736, LEN($A66))=$A66), """")"),"")</f>
        <v/>
      </c>
      <c r="I66" s="1" t="str">
        <f ca="1">IFERROR(__xludf.DUMMYFUNCTION("IFERROR(FILTER('Tag Library'!$AE$14:$AE$736, LEFT('Tag Library'!$AD$14:$AD$736, LEN(I$2))=I$2, RIGHT('Tag Library'!$AD$14:$AD$736, LEN($A66))=$A66), """")"),"")</f>
        <v/>
      </c>
      <c r="J66" s="1" t="str">
        <f ca="1">IFERROR(__xludf.DUMMYFUNCTION("IFERROR(FILTER('Tag Library'!$AE$14:$AE$736, LEFT('Tag Library'!$AD$14:$AD$736, LEN(J$2))=J$2, RIGHT('Tag Library'!$AD$14:$AD$736, LEN($A66))=$A66), """")"),"")</f>
        <v/>
      </c>
      <c r="K66" s="1" t="str">
        <f ca="1">IFERROR(__xludf.DUMMYFUNCTION("IFERROR(FILTER('Tag Library'!$AE$14:$AE$736, LEFT('Tag Library'!$AD$14:$AD$736, LEN(K$2))=K$2, RIGHT('Tag Library'!$AD$14:$AD$736, LEN($A66))=$A66), """")"),"")</f>
        <v/>
      </c>
      <c r="L66" s="1" t="str">
        <f ca="1">IFERROR(__xludf.DUMMYFUNCTION("IFERROR(FILTER('Tag Library'!$AE$14:$AE$736, LEFT('Tag Library'!$AD$14:$AD$736, LEN(L$2))=L$2, RIGHT('Tag Library'!$AD$14:$AD$736, LEN($A66))=$A66), """")"),"")</f>
        <v/>
      </c>
      <c r="M66" s="1" t="str">
        <f ca="1">IFERROR(__xludf.DUMMYFUNCTION("IFERROR(FILTER('Tag Library'!$AE$14:$AE$736, LEFT('Tag Library'!$AD$14:$AD$736, LEN(M$2))=M$2, RIGHT('Tag Library'!$AD$14:$AD$736, LEN($A66))=$A66), """")"),"")</f>
        <v/>
      </c>
      <c r="N66" s="1" t="str">
        <f ca="1">IFERROR(__xludf.DUMMYFUNCTION("IFERROR(FILTER('Tag Library'!$AE$14:$AE$736, LEFT('Tag Library'!$AD$14:$AD$736, LEN(N$2))=N$2, RIGHT('Tag Library'!$AD$14:$AD$736, LEN($A66))=$A66), """")"),"")</f>
        <v/>
      </c>
      <c r="O66" s="1" t="str">
        <f ca="1">IFERROR(__xludf.DUMMYFUNCTION("IFERROR(FILTER('Tag Library'!$AE$14:$AE$736, LEFT('Tag Library'!$AD$14:$AD$736, LEN(O$2))=O$2, RIGHT('Tag Library'!$AD$14:$AD$736, LEN($A66))=$A66), """")"),"")</f>
        <v/>
      </c>
      <c r="P66" s="1" t="str">
        <f ca="1">IFERROR(__xludf.DUMMYFUNCTION("IFERROR(FILTER('Tag Library'!$AE$14:$AE$736, LEFT('Tag Library'!$AD$14:$AD$736, LEN(P$2))=P$2, RIGHT('Tag Library'!$AD$14:$AD$736, LEN($A66))=$A66), """")"),"")</f>
        <v/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IFERROR(__xludf.DUMMYFUNCTION("IFERROR(FILTER('Tag Library'!$AE$14:$AE$736, LEFT('Tag Library'!$AD$14:$AD$736, LEN(B$2))=B$2, RIGHT('Tag Library'!$AD$14:$AD$736, LEN($A67))=$A67), """")"),"")</f>
        <v/>
      </c>
      <c r="C67" s="1" t="str">
        <f ca="1">IFERROR(__xludf.DUMMYFUNCTION("IFERROR(FILTER('Tag Library'!$AE$14:$AE$736, LEFT('Tag Library'!$AD$14:$AD$736, LEN(C$2))=C$2, RIGHT('Tag Library'!$AD$14:$AD$736, LEN($A67))=$A67), """")"),"")</f>
        <v/>
      </c>
      <c r="D67" s="1" t="str">
        <f ca="1">IFERROR(__xludf.DUMMYFUNCTION("IFERROR(FILTER('Tag Library'!$AE$14:$AE$736, LEFT('Tag Library'!$AD$14:$AD$736, LEN(D$2))=D$2, RIGHT('Tag Library'!$AD$14:$AD$736, LEN($A67))=$A67), """")"),"")</f>
        <v/>
      </c>
      <c r="E67" s="1" t="str">
        <f ca="1">IFERROR(__xludf.DUMMYFUNCTION("IFERROR(FILTER('Tag Library'!$AE$14:$AE$736, LEFT('Tag Library'!$AD$14:$AD$736, LEN(E$2))=E$2, RIGHT('Tag Library'!$AD$14:$AD$736, LEN($A67))=$A67), """")"),"")</f>
        <v/>
      </c>
      <c r="F67" s="1" t="str">
        <f ca="1">IFERROR(__xludf.DUMMYFUNCTION("IFERROR(FILTER('Tag Library'!$AE$14:$AE$736, LEFT('Tag Library'!$AD$14:$AD$736, LEN(F$2))=F$2, RIGHT('Tag Library'!$AD$14:$AD$736, LEN($A67))=$A67), """")"),"")</f>
        <v/>
      </c>
      <c r="G67" s="1" t="str">
        <f ca="1">IFERROR(__xludf.DUMMYFUNCTION("IFERROR(FILTER('Tag Library'!$AE$14:$AE$736, LEFT('Tag Library'!$AD$14:$AD$736, LEN(G$2))=G$2, RIGHT('Tag Library'!$AD$14:$AD$736, LEN($A67))=$A67), """")"),"")</f>
        <v/>
      </c>
      <c r="H67" s="1" t="str">
        <f ca="1">IFERROR(__xludf.DUMMYFUNCTION("IFERROR(FILTER('Tag Library'!$AE$14:$AE$736, LEFT('Tag Library'!$AD$14:$AD$736, LEN(H$2))=H$2, RIGHT('Tag Library'!$AD$14:$AD$736, LEN($A67))=$A67), """")"),"")</f>
        <v/>
      </c>
      <c r="I67" s="1" t="str">
        <f ca="1">IFERROR(__xludf.DUMMYFUNCTION("IFERROR(FILTER('Tag Library'!$AE$14:$AE$736, LEFT('Tag Library'!$AD$14:$AD$736, LEN(I$2))=I$2, RIGHT('Tag Library'!$AD$14:$AD$736, LEN($A67))=$A67), """")"),"")</f>
        <v/>
      </c>
      <c r="J67" s="1" t="str">
        <f ca="1">IFERROR(__xludf.DUMMYFUNCTION("IFERROR(FILTER('Tag Library'!$AE$14:$AE$736, LEFT('Tag Library'!$AD$14:$AD$736, LEN(J$2))=J$2, RIGHT('Tag Library'!$AD$14:$AD$736, LEN($A67))=$A67), """")"),"")</f>
        <v/>
      </c>
      <c r="K67" s="1" t="str">
        <f ca="1">IFERROR(__xludf.DUMMYFUNCTION("IFERROR(FILTER('Tag Library'!$AE$14:$AE$736, LEFT('Tag Library'!$AD$14:$AD$736, LEN(K$2))=K$2, RIGHT('Tag Library'!$AD$14:$AD$736, LEN($A67))=$A67), """")"),"")</f>
        <v/>
      </c>
      <c r="L67" s="1" t="str">
        <f ca="1">IFERROR(__xludf.DUMMYFUNCTION("IFERROR(FILTER('Tag Library'!$AE$14:$AE$736, LEFT('Tag Library'!$AD$14:$AD$736, LEN(L$2))=L$2, RIGHT('Tag Library'!$AD$14:$AD$736, LEN($A67))=$A67), """")"),"")</f>
        <v/>
      </c>
      <c r="M67" s="1" t="str">
        <f ca="1">IFERROR(__xludf.DUMMYFUNCTION("IFERROR(FILTER('Tag Library'!$AE$14:$AE$736, LEFT('Tag Library'!$AD$14:$AD$736, LEN(M$2))=M$2, RIGHT('Tag Library'!$AD$14:$AD$736, LEN($A67))=$A67), """")"),"")</f>
        <v/>
      </c>
      <c r="N67" s="1" t="str">
        <f ca="1">IFERROR(__xludf.DUMMYFUNCTION("IFERROR(FILTER('Tag Library'!$AE$14:$AE$736, LEFT('Tag Library'!$AD$14:$AD$736, LEN(N$2))=N$2, RIGHT('Tag Library'!$AD$14:$AD$736, LEN($A67))=$A67), """")"),"")</f>
        <v/>
      </c>
      <c r="O67" s="1" t="str">
        <f ca="1">IFERROR(__xludf.DUMMYFUNCTION("IFERROR(FILTER('Tag Library'!$AE$14:$AE$736, LEFT('Tag Library'!$AD$14:$AD$736, LEN(O$2))=O$2, RIGHT('Tag Library'!$AD$14:$AD$736, LEN($A67))=$A67), """")"),"")</f>
        <v/>
      </c>
      <c r="P67" s="1" t="str">
        <f ca="1">IFERROR(__xludf.DUMMYFUNCTION("IFERROR(FILTER('Tag Library'!$AE$14:$AE$736, LEFT('Tag Library'!$AD$14:$AD$736, LEN(P$2))=P$2, RIGHT('Tag Library'!$AD$14:$AD$736, LEN($A67))=$A67), """")"),"")</f>
        <v/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IFERROR(__xludf.DUMMYFUNCTION("IFERROR(FILTER('Tag Library'!$AE$14:$AE$736, LEFT('Tag Library'!$AD$14:$AD$736, LEN(B$2))=B$2, RIGHT('Tag Library'!$AD$14:$AD$736, LEN($A68))=$A68), """")"),"")</f>
        <v/>
      </c>
      <c r="C68" s="1" t="str">
        <f ca="1">IFERROR(__xludf.DUMMYFUNCTION("IFERROR(FILTER('Tag Library'!$AE$14:$AE$736, LEFT('Tag Library'!$AD$14:$AD$736, LEN(C$2))=C$2, RIGHT('Tag Library'!$AD$14:$AD$736, LEN($A68))=$A68), """")"),"")</f>
        <v/>
      </c>
      <c r="D68" s="1" t="str">
        <f ca="1">IFERROR(__xludf.DUMMYFUNCTION("IFERROR(FILTER('Tag Library'!$AE$14:$AE$736, LEFT('Tag Library'!$AD$14:$AD$736, LEN(D$2))=D$2, RIGHT('Tag Library'!$AD$14:$AD$736, LEN($A68))=$A68), """")"),"")</f>
        <v/>
      </c>
      <c r="E68" s="1" t="str">
        <f ca="1">IFERROR(__xludf.DUMMYFUNCTION("IFERROR(FILTER('Tag Library'!$AE$14:$AE$736, LEFT('Tag Library'!$AD$14:$AD$736, LEN(E$2))=E$2, RIGHT('Tag Library'!$AD$14:$AD$736, LEN($A68))=$A68), """")"),"")</f>
        <v/>
      </c>
      <c r="F68" s="1" t="str">
        <f ca="1">IFERROR(__xludf.DUMMYFUNCTION("IFERROR(FILTER('Tag Library'!$AE$14:$AE$736, LEFT('Tag Library'!$AD$14:$AD$736, LEN(F$2))=F$2, RIGHT('Tag Library'!$AD$14:$AD$736, LEN($A68))=$A68), """")"),"")</f>
        <v/>
      </c>
      <c r="G68" s="1" t="str">
        <f ca="1">IFERROR(__xludf.DUMMYFUNCTION("IFERROR(FILTER('Tag Library'!$AE$14:$AE$736, LEFT('Tag Library'!$AD$14:$AD$736, LEN(G$2))=G$2, RIGHT('Tag Library'!$AD$14:$AD$736, LEN($A68))=$A68), """")"),"")</f>
        <v/>
      </c>
      <c r="H68" s="1" t="str">
        <f ca="1">IFERROR(__xludf.DUMMYFUNCTION("IFERROR(FILTER('Tag Library'!$AE$14:$AE$736, LEFT('Tag Library'!$AD$14:$AD$736, LEN(H$2))=H$2, RIGHT('Tag Library'!$AD$14:$AD$736, LEN($A68))=$A68), """")"),"")</f>
        <v/>
      </c>
      <c r="I68" s="1" t="str">
        <f ca="1">IFERROR(__xludf.DUMMYFUNCTION("IFERROR(FILTER('Tag Library'!$AE$14:$AE$736, LEFT('Tag Library'!$AD$14:$AD$736, LEN(I$2))=I$2, RIGHT('Tag Library'!$AD$14:$AD$736, LEN($A68))=$A68), """")"),"")</f>
        <v/>
      </c>
      <c r="J68" s="1" t="str">
        <f ca="1">IFERROR(__xludf.DUMMYFUNCTION("IFERROR(FILTER('Tag Library'!$AE$14:$AE$736, LEFT('Tag Library'!$AD$14:$AD$736, LEN(J$2))=J$2, RIGHT('Tag Library'!$AD$14:$AD$736, LEN($A68))=$A68), """")"),"")</f>
        <v/>
      </c>
      <c r="K68" s="1" t="str">
        <f ca="1">IFERROR(__xludf.DUMMYFUNCTION("IFERROR(FILTER('Tag Library'!$AE$14:$AE$736, LEFT('Tag Library'!$AD$14:$AD$736, LEN(K$2))=K$2, RIGHT('Tag Library'!$AD$14:$AD$736, LEN($A68))=$A68), """")"),"")</f>
        <v/>
      </c>
      <c r="L68" s="1" t="str">
        <f ca="1">IFERROR(__xludf.DUMMYFUNCTION("IFERROR(FILTER('Tag Library'!$AE$14:$AE$736, LEFT('Tag Library'!$AD$14:$AD$736, LEN(L$2))=L$2, RIGHT('Tag Library'!$AD$14:$AD$736, LEN($A68))=$A68), """")"),"")</f>
        <v/>
      </c>
      <c r="M68" s="1" t="str">
        <f ca="1">IFERROR(__xludf.DUMMYFUNCTION("IFERROR(FILTER('Tag Library'!$AE$14:$AE$736, LEFT('Tag Library'!$AD$14:$AD$736, LEN(M$2))=M$2, RIGHT('Tag Library'!$AD$14:$AD$736, LEN($A68))=$A68), """")"),"")</f>
        <v/>
      </c>
      <c r="N68" s="1" t="str">
        <f ca="1">IFERROR(__xludf.DUMMYFUNCTION("IFERROR(FILTER('Tag Library'!$AE$14:$AE$736, LEFT('Tag Library'!$AD$14:$AD$736, LEN(N$2))=N$2, RIGHT('Tag Library'!$AD$14:$AD$736, LEN($A68))=$A68), """")"),"")</f>
        <v/>
      </c>
      <c r="O68" s="1" t="str">
        <f ca="1">IFERROR(__xludf.DUMMYFUNCTION("IFERROR(FILTER('Tag Library'!$AE$14:$AE$736, LEFT('Tag Library'!$AD$14:$AD$736, LEN(O$2))=O$2, RIGHT('Tag Library'!$AD$14:$AD$736, LEN($A68))=$A68), """")"),"")</f>
        <v/>
      </c>
      <c r="P68" s="1" t="str">
        <f ca="1">IFERROR(__xludf.DUMMYFUNCTION("IFERROR(FILTER('Tag Library'!$AE$14:$AE$736, LEFT('Tag Library'!$AD$14:$AD$736, LEN(P$2))=P$2, RIGHT('Tag Library'!$AD$14:$AD$736, LEN($A68))=$A68), """")"),"")</f>
        <v/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IFERROR(__xludf.DUMMYFUNCTION("IFERROR(FILTER('Tag Library'!$AE$14:$AE$736, LEFT('Tag Library'!$AD$14:$AD$736, LEN(B$2))=B$2, RIGHT('Tag Library'!$AD$14:$AD$736, LEN($A69))=$A69), """")"),"")</f>
        <v/>
      </c>
      <c r="C69" s="1" t="str">
        <f ca="1">IFERROR(__xludf.DUMMYFUNCTION("IFERROR(FILTER('Tag Library'!$AE$14:$AE$736, LEFT('Tag Library'!$AD$14:$AD$736, LEN(C$2))=C$2, RIGHT('Tag Library'!$AD$14:$AD$736, LEN($A69))=$A69), """")"),"")</f>
        <v/>
      </c>
      <c r="D69" s="1" t="str">
        <f ca="1">IFERROR(__xludf.DUMMYFUNCTION("IFERROR(FILTER('Tag Library'!$AE$14:$AE$736, LEFT('Tag Library'!$AD$14:$AD$736, LEN(D$2))=D$2, RIGHT('Tag Library'!$AD$14:$AD$736, LEN($A69))=$A69), """")"),"")</f>
        <v/>
      </c>
      <c r="E69" s="1" t="str">
        <f ca="1">IFERROR(__xludf.DUMMYFUNCTION("IFERROR(FILTER('Tag Library'!$AE$14:$AE$736, LEFT('Tag Library'!$AD$14:$AD$736, LEN(E$2))=E$2, RIGHT('Tag Library'!$AD$14:$AD$736, LEN($A69))=$A69), """")"),"")</f>
        <v/>
      </c>
      <c r="F69" s="1" t="str">
        <f ca="1">IFERROR(__xludf.DUMMYFUNCTION("IFERROR(FILTER('Tag Library'!$AE$14:$AE$736, LEFT('Tag Library'!$AD$14:$AD$736, LEN(F$2))=F$2, RIGHT('Tag Library'!$AD$14:$AD$736, LEN($A69))=$A69), """")"),"")</f>
        <v/>
      </c>
      <c r="G69" s="1" t="str">
        <f ca="1">IFERROR(__xludf.DUMMYFUNCTION("IFERROR(FILTER('Tag Library'!$AE$14:$AE$736, LEFT('Tag Library'!$AD$14:$AD$736, LEN(G$2))=G$2, RIGHT('Tag Library'!$AD$14:$AD$736, LEN($A69))=$A69), """")"),"")</f>
        <v/>
      </c>
      <c r="H69" s="1" t="str">
        <f ca="1">IFERROR(__xludf.DUMMYFUNCTION("IFERROR(FILTER('Tag Library'!$AE$14:$AE$736, LEFT('Tag Library'!$AD$14:$AD$736, LEN(H$2))=H$2, RIGHT('Tag Library'!$AD$14:$AD$736, LEN($A69))=$A69), """")"),"")</f>
        <v/>
      </c>
      <c r="I69" s="1" t="str">
        <f ca="1">IFERROR(__xludf.DUMMYFUNCTION("IFERROR(FILTER('Tag Library'!$AE$14:$AE$736, LEFT('Tag Library'!$AD$14:$AD$736, LEN(I$2))=I$2, RIGHT('Tag Library'!$AD$14:$AD$736, LEN($A69))=$A69), """")"),"")</f>
        <v/>
      </c>
      <c r="J69" s="1" t="str">
        <f ca="1">IFERROR(__xludf.DUMMYFUNCTION("IFERROR(FILTER('Tag Library'!$AE$14:$AE$736, LEFT('Tag Library'!$AD$14:$AD$736, LEN(J$2))=J$2, RIGHT('Tag Library'!$AD$14:$AD$736, LEN($A69))=$A69), """")"),"")</f>
        <v/>
      </c>
      <c r="K69" s="1" t="str">
        <f ca="1">IFERROR(__xludf.DUMMYFUNCTION("IFERROR(FILTER('Tag Library'!$AE$14:$AE$736, LEFT('Tag Library'!$AD$14:$AD$736, LEN(K$2))=K$2, RIGHT('Tag Library'!$AD$14:$AD$736, LEN($A69))=$A69), """")"),"")</f>
        <v/>
      </c>
      <c r="L69" s="1" t="str">
        <f ca="1">IFERROR(__xludf.DUMMYFUNCTION("IFERROR(FILTER('Tag Library'!$AE$14:$AE$736, LEFT('Tag Library'!$AD$14:$AD$736, LEN(L$2))=L$2, RIGHT('Tag Library'!$AD$14:$AD$736, LEN($A69))=$A69), """")"),"")</f>
        <v/>
      </c>
      <c r="M69" s="1" t="str">
        <f ca="1">IFERROR(__xludf.DUMMYFUNCTION("IFERROR(FILTER('Tag Library'!$AE$14:$AE$736, LEFT('Tag Library'!$AD$14:$AD$736, LEN(M$2))=M$2, RIGHT('Tag Library'!$AD$14:$AD$736, LEN($A69))=$A69), """")"),"")</f>
        <v/>
      </c>
      <c r="N69" s="1" t="str">
        <f ca="1">IFERROR(__xludf.DUMMYFUNCTION("IFERROR(FILTER('Tag Library'!$AE$14:$AE$736, LEFT('Tag Library'!$AD$14:$AD$736, LEN(N$2))=N$2, RIGHT('Tag Library'!$AD$14:$AD$736, LEN($A69))=$A69), """")"),"")</f>
        <v/>
      </c>
      <c r="O69" s="1" t="str">
        <f ca="1">IFERROR(__xludf.DUMMYFUNCTION("IFERROR(FILTER('Tag Library'!$AE$14:$AE$736, LEFT('Tag Library'!$AD$14:$AD$736, LEN(O$2))=O$2, RIGHT('Tag Library'!$AD$14:$AD$736, LEN($A69))=$A69), """")"),"")</f>
        <v/>
      </c>
      <c r="P69" s="1" t="str">
        <f ca="1">IFERROR(__xludf.DUMMYFUNCTION("IFERROR(FILTER('Tag Library'!$AE$14:$AE$736, LEFT('Tag Library'!$AD$14:$AD$736, LEN(P$2))=P$2, RIGHT('Tag Library'!$AD$14:$AD$736, LEN($A69))=$A69), """")"),"")</f>
        <v/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IFERROR(__xludf.DUMMYFUNCTION("IFERROR(FILTER('Tag Library'!$AE$14:$AE$736, LEFT('Tag Library'!$AD$14:$AD$736, LEN(B$2))=B$2, RIGHT('Tag Library'!$AD$14:$AD$736, LEN($A70))=$A70), """")"),"")</f>
        <v/>
      </c>
      <c r="C70" s="1" t="str">
        <f ca="1">IFERROR(__xludf.DUMMYFUNCTION("IFERROR(FILTER('Tag Library'!$AE$14:$AE$736, LEFT('Tag Library'!$AD$14:$AD$736, LEN(C$2))=C$2, RIGHT('Tag Library'!$AD$14:$AD$736, LEN($A70))=$A70), """")"),"")</f>
        <v/>
      </c>
      <c r="D70" s="1" t="str">
        <f ca="1">IFERROR(__xludf.DUMMYFUNCTION("IFERROR(FILTER('Tag Library'!$AE$14:$AE$736, LEFT('Tag Library'!$AD$14:$AD$736, LEN(D$2))=D$2, RIGHT('Tag Library'!$AD$14:$AD$736, LEN($A70))=$A70), """")"),"")</f>
        <v/>
      </c>
      <c r="E70" s="1" t="str">
        <f ca="1">IFERROR(__xludf.DUMMYFUNCTION("IFERROR(FILTER('Tag Library'!$AE$14:$AE$736, LEFT('Tag Library'!$AD$14:$AD$736, LEN(E$2))=E$2, RIGHT('Tag Library'!$AD$14:$AD$736, LEN($A70))=$A70), """")"),"")</f>
        <v/>
      </c>
      <c r="F70" s="1" t="str">
        <f ca="1">IFERROR(__xludf.DUMMYFUNCTION("IFERROR(FILTER('Tag Library'!$AE$14:$AE$736, LEFT('Tag Library'!$AD$14:$AD$736, LEN(F$2))=F$2, RIGHT('Tag Library'!$AD$14:$AD$736, LEN($A70))=$A70), """")"),"")</f>
        <v/>
      </c>
      <c r="G70" s="1" t="str">
        <f ca="1">IFERROR(__xludf.DUMMYFUNCTION("IFERROR(FILTER('Tag Library'!$AE$14:$AE$736, LEFT('Tag Library'!$AD$14:$AD$736, LEN(G$2))=G$2, RIGHT('Tag Library'!$AD$14:$AD$736, LEN($A70))=$A70), """")"),"")</f>
        <v/>
      </c>
      <c r="H70" s="1" t="str">
        <f ca="1">IFERROR(__xludf.DUMMYFUNCTION("IFERROR(FILTER('Tag Library'!$AE$14:$AE$736, LEFT('Tag Library'!$AD$14:$AD$736, LEN(H$2))=H$2, RIGHT('Tag Library'!$AD$14:$AD$736, LEN($A70))=$A70), """")"),"")</f>
        <v/>
      </c>
      <c r="I70" s="1" t="str">
        <f ca="1">IFERROR(__xludf.DUMMYFUNCTION("IFERROR(FILTER('Tag Library'!$AE$14:$AE$736, LEFT('Tag Library'!$AD$14:$AD$736, LEN(I$2))=I$2, RIGHT('Tag Library'!$AD$14:$AD$736, LEN($A70))=$A70), """")"),"")</f>
        <v/>
      </c>
      <c r="J70" s="1" t="str">
        <f ca="1">IFERROR(__xludf.DUMMYFUNCTION("IFERROR(FILTER('Tag Library'!$AE$14:$AE$736, LEFT('Tag Library'!$AD$14:$AD$736, LEN(J$2))=J$2, RIGHT('Tag Library'!$AD$14:$AD$736, LEN($A70))=$A70), """")"),"")</f>
        <v/>
      </c>
      <c r="K70" s="1" t="str">
        <f ca="1">IFERROR(__xludf.DUMMYFUNCTION("IFERROR(FILTER('Tag Library'!$AE$14:$AE$736, LEFT('Tag Library'!$AD$14:$AD$736, LEN(K$2))=K$2, RIGHT('Tag Library'!$AD$14:$AD$736, LEN($A70))=$A70), """")"),"")</f>
        <v/>
      </c>
      <c r="L70" s="1" t="str">
        <f ca="1">IFERROR(__xludf.DUMMYFUNCTION("IFERROR(FILTER('Tag Library'!$AE$14:$AE$736, LEFT('Tag Library'!$AD$14:$AD$736, LEN(L$2))=L$2, RIGHT('Tag Library'!$AD$14:$AD$736, LEN($A70))=$A70), """")"),"")</f>
        <v/>
      </c>
      <c r="M70" s="1" t="str">
        <f ca="1">IFERROR(__xludf.DUMMYFUNCTION("IFERROR(FILTER('Tag Library'!$AE$14:$AE$736, LEFT('Tag Library'!$AD$14:$AD$736, LEN(M$2))=M$2, RIGHT('Tag Library'!$AD$14:$AD$736, LEN($A70))=$A70), """")"),"")</f>
        <v/>
      </c>
      <c r="N70" s="1" t="str">
        <f ca="1">IFERROR(__xludf.DUMMYFUNCTION("IFERROR(FILTER('Tag Library'!$AE$14:$AE$736, LEFT('Tag Library'!$AD$14:$AD$736, LEN(N$2))=N$2, RIGHT('Tag Library'!$AD$14:$AD$736, LEN($A70))=$A70), """")"),"")</f>
        <v/>
      </c>
      <c r="O70" s="1" t="str">
        <f ca="1">IFERROR(__xludf.DUMMYFUNCTION("IFERROR(FILTER('Tag Library'!$AE$14:$AE$736, LEFT('Tag Library'!$AD$14:$AD$736, LEN(O$2))=O$2, RIGHT('Tag Library'!$AD$14:$AD$736, LEN($A70))=$A70), """")"),"")</f>
        <v/>
      </c>
      <c r="P70" s="1" t="str">
        <f ca="1">IFERROR(__xludf.DUMMYFUNCTION("IFERROR(FILTER('Tag Library'!$AE$14:$AE$736, LEFT('Tag Library'!$AD$14:$AD$736, LEN(P$2))=P$2, RIGHT('Tag Library'!$AD$14:$AD$736, LEN($A70))=$A70), """")"),"")</f>
        <v/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IFERROR(__xludf.DUMMYFUNCTION("IFERROR(FILTER('Tag Library'!$AE$14:$AE$736, LEFT('Tag Library'!$AD$14:$AD$736, LEN(B$2))=B$2, RIGHT('Tag Library'!$AD$14:$AD$736, LEN($A71))=$A71), """")"),"")</f>
        <v/>
      </c>
      <c r="C71" s="1" t="str">
        <f ca="1">IFERROR(__xludf.DUMMYFUNCTION("IFERROR(FILTER('Tag Library'!$AE$14:$AE$736, LEFT('Tag Library'!$AD$14:$AD$736, LEN(C$2))=C$2, RIGHT('Tag Library'!$AD$14:$AD$736, LEN($A71))=$A71), """")"),"")</f>
        <v/>
      </c>
      <c r="D71" s="1" t="str">
        <f ca="1">IFERROR(__xludf.DUMMYFUNCTION("IFERROR(FILTER('Tag Library'!$AE$14:$AE$736, LEFT('Tag Library'!$AD$14:$AD$736, LEN(D$2))=D$2, RIGHT('Tag Library'!$AD$14:$AD$736, LEN($A71))=$A71), """")"),"")</f>
        <v/>
      </c>
      <c r="E71" s="1" t="str">
        <f ca="1">IFERROR(__xludf.DUMMYFUNCTION("IFERROR(FILTER('Tag Library'!$AE$14:$AE$736, LEFT('Tag Library'!$AD$14:$AD$736, LEN(E$2))=E$2, RIGHT('Tag Library'!$AD$14:$AD$736, LEN($A71))=$A71), """")"),"")</f>
        <v/>
      </c>
      <c r="F71" s="1" t="str">
        <f ca="1">IFERROR(__xludf.DUMMYFUNCTION("IFERROR(FILTER('Tag Library'!$AE$14:$AE$736, LEFT('Tag Library'!$AD$14:$AD$736, LEN(F$2))=F$2, RIGHT('Tag Library'!$AD$14:$AD$736, LEN($A71))=$A71), """")"),"")</f>
        <v/>
      </c>
      <c r="G71" s="1" t="str">
        <f ca="1">IFERROR(__xludf.DUMMYFUNCTION("IFERROR(FILTER('Tag Library'!$AE$14:$AE$736, LEFT('Tag Library'!$AD$14:$AD$736, LEN(G$2))=G$2, RIGHT('Tag Library'!$AD$14:$AD$736, LEN($A71))=$A71), """")"),"")</f>
        <v/>
      </c>
      <c r="H71" s="1" t="str">
        <f ca="1">IFERROR(__xludf.DUMMYFUNCTION("IFERROR(FILTER('Tag Library'!$AE$14:$AE$736, LEFT('Tag Library'!$AD$14:$AD$736, LEN(H$2))=H$2, RIGHT('Tag Library'!$AD$14:$AD$736, LEN($A71))=$A71), """")"),"")</f>
        <v/>
      </c>
      <c r="I71" s="1" t="str">
        <f ca="1">IFERROR(__xludf.DUMMYFUNCTION("IFERROR(FILTER('Tag Library'!$AE$14:$AE$736, LEFT('Tag Library'!$AD$14:$AD$736, LEN(I$2))=I$2, RIGHT('Tag Library'!$AD$14:$AD$736, LEN($A71))=$A71), """")"),"")</f>
        <v/>
      </c>
      <c r="J71" s="1" t="str">
        <f ca="1">IFERROR(__xludf.DUMMYFUNCTION("IFERROR(FILTER('Tag Library'!$AE$14:$AE$736, LEFT('Tag Library'!$AD$14:$AD$736, LEN(J$2))=J$2, RIGHT('Tag Library'!$AD$14:$AD$736, LEN($A71))=$A71), """")"),"")</f>
        <v/>
      </c>
      <c r="K71" s="1" t="str">
        <f ca="1">IFERROR(__xludf.DUMMYFUNCTION("IFERROR(FILTER('Tag Library'!$AE$14:$AE$736, LEFT('Tag Library'!$AD$14:$AD$736, LEN(K$2))=K$2, RIGHT('Tag Library'!$AD$14:$AD$736, LEN($A71))=$A71), """")"),"")</f>
        <v/>
      </c>
      <c r="L71" s="1" t="str">
        <f ca="1">IFERROR(__xludf.DUMMYFUNCTION("IFERROR(FILTER('Tag Library'!$AE$14:$AE$736, LEFT('Tag Library'!$AD$14:$AD$736, LEN(L$2))=L$2, RIGHT('Tag Library'!$AD$14:$AD$736, LEN($A71))=$A71), """")"),"")</f>
        <v/>
      </c>
      <c r="M71" s="1" t="str">
        <f ca="1">IFERROR(__xludf.DUMMYFUNCTION("IFERROR(FILTER('Tag Library'!$AE$14:$AE$736, LEFT('Tag Library'!$AD$14:$AD$736, LEN(M$2))=M$2, RIGHT('Tag Library'!$AD$14:$AD$736, LEN($A71))=$A71), """")"),"")</f>
        <v/>
      </c>
      <c r="N71" s="1" t="str">
        <f ca="1">IFERROR(__xludf.DUMMYFUNCTION("IFERROR(FILTER('Tag Library'!$AE$14:$AE$736, LEFT('Tag Library'!$AD$14:$AD$736, LEN(N$2))=N$2, RIGHT('Tag Library'!$AD$14:$AD$736, LEN($A71))=$A71), """")"),"")</f>
        <v/>
      </c>
      <c r="O71" s="1" t="str">
        <f ca="1">IFERROR(__xludf.DUMMYFUNCTION("IFERROR(FILTER('Tag Library'!$AE$14:$AE$736, LEFT('Tag Library'!$AD$14:$AD$736, LEN(O$2))=O$2, RIGHT('Tag Library'!$AD$14:$AD$736, LEN($A71))=$A71), """")"),"")</f>
        <v/>
      </c>
      <c r="P71" s="1" t="str">
        <f ca="1">IFERROR(__xludf.DUMMYFUNCTION("IFERROR(FILTER('Tag Library'!$AE$14:$AE$736, LEFT('Tag Library'!$AD$14:$AD$736, LEN(P$2))=P$2, RIGHT('Tag Library'!$AD$14:$AD$736, LEN($A71))=$A71), """")"),"")</f>
        <v/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IFERROR(__xludf.DUMMYFUNCTION("IFERROR(FILTER('Tag Library'!$AE$14:$AE$736, LEFT('Tag Library'!$AD$14:$AD$736, LEN(B$2))=B$2, RIGHT('Tag Library'!$AD$14:$AD$736, LEN($A72))=$A72), """")"),"")</f>
        <v/>
      </c>
      <c r="C72" s="1" t="str">
        <f ca="1">IFERROR(__xludf.DUMMYFUNCTION("IFERROR(FILTER('Tag Library'!$AE$14:$AE$736, LEFT('Tag Library'!$AD$14:$AD$736, LEN(C$2))=C$2, RIGHT('Tag Library'!$AD$14:$AD$736, LEN($A72))=$A72), """")"),"")</f>
        <v/>
      </c>
      <c r="D72" s="1" t="str">
        <f ca="1">IFERROR(__xludf.DUMMYFUNCTION("IFERROR(FILTER('Tag Library'!$AE$14:$AE$736, LEFT('Tag Library'!$AD$14:$AD$736, LEN(D$2))=D$2, RIGHT('Tag Library'!$AD$14:$AD$736, LEN($A72))=$A72), """")"),"")</f>
        <v/>
      </c>
      <c r="E72" s="1" t="str">
        <f ca="1">IFERROR(__xludf.DUMMYFUNCTION("IFERROR(FILTER('Tag Library'!$AE$14:$AE$736, LEFT('Tag Library'!$AD$14:$AD$736, LEN(E$2))=E$2, RIGHT('Tag Library'!$AD$14:$AD$736, LEN($A72))=$A72), """")"),"")</f>
        <v/>
      </c>
      <c r="F72" s="1" t="str">
        <f ca="1">IFERROR(__xludf.DUMMYFUNCTION("IFERROR(FILTER('Tag Library'!$AE$14:$AE$736, LEFT('Tag Library'!$AD$14:$AD$736, LEN(F$2))=F$2, RIGHT('Tag Library'!$AD$14:$AD$736, LEN($A72))=$A72), """")"),"")</f>
        <v/>
      </c>
      <c r="G72" s="1" t="str">
        <f ca="1">IFERROR(__xludf.DUMMYFUNCTION("IFERROR(FILTER('Tag Library'!$AE$14:$AE$736, LEFT('Tag Library'!$AD$14:$AD$736, LEN(G$2))=G$2, RIGHT('Tag Library'!$AD$14:$AD$736, LEN($A72))=$A72), """")"),"")</f>
        <v/>
      </c>
      <c r="H72" s="1" t="str">
        <f ca="1">IFERROR(__xludf.DUMMYFUNCTION("IFERROR(FILTER('Tag Library'!$AE$14:$AE$736, LEFT('Tag Library'!$AD$14:$AD$736, LEN(H$2))=H$2, RIGHT('Tag Library'!$AD$14:$AD$736, LEN($A72))=$A72), """")"),"")</f>
        <v/>
      </c>
      <c r="I72" s="1" t="str">
        <f ca="1">IFERROR(__xludf.DUMMYFUNCTION("IFERROR(FILTER('Tag Library'!$AE$14:$AE$736, LEFT('Tag Library'!$AD$14:$AD$736, LEN(I$2))=I$2, RIGHT('Tag Library'!$AD$14:$AD$736, LEN($A72))=$A72), """")"),"")</f>
        <v/>
      </c>
      <c r="J72" s="1" t="str">
        <f ca="1">IFERROR(__xludf.DUMMYFUNCTION("IFERROR(FILTER('Tag Library'!$AE$14:$AE$736, LEFT('Tag Library'!$AD$14:$AD$736, LEN(J$2))=J$2, RIGHT('Tag Library'!$AD$14:$AD$736, LEN($A72))=$A72), """")"),"")</f>
        <v/>
      </c>
      <c r="K72" s="1" t="str">
        <f ca="1">IFERROR(__xludf.DUMMYFUNCTION("IFERROR(FILTER('Tag Library'!$AE$14:$AE$736, LEFT('Tag Library'!$AD$14:$AD$736, LEN(K$2))=K$2, RIGHT('Tag Library'!$AD$14:$AD$736, LEN($A72))=$A72), """")"),"")</f>
        <v/>
      </c>
      <c r="L72" s="1" t="str">
        <f ca="1">IFERROR(__xludf.DUMMYFUNCTION("IFERROR(FILTER('Tag Library'!$AE$14:$AE$736, LEFT('Tag Library'!$AD$14:$AD$736, LEN(L$2))=L$2, RIGHT('Tag Library'!$AD$14:$AD$736, LEN($A72))=$A72), """")"),"")</f>
        <v/>
      </c>
      <c r="M72" s="1" t="str">
        <f ca="1">IFERROR(__xludf.DUMMYFUNCTION("IFERROR(FILTER('Tag Library'!$AE$14:$AE$736, LEFT('Tag Library'!$AD$14:$AD$736, LEN(M$2))=M$2, RIGHT('Tag Library'!$AD$14:$AD$736, LEN($A72))=$A72), """")"),"")</f>
        <v/>
      </c>
      <c r="N72" s="1" t="str">
        <f ca="1">IFERROR(__xludf.DUMMYFUNCTION("IFERROR(FILTER('Tag Library'!$AE$14:$AE$736, LEFT('Tag Library'!$AD$14:$AD$736, LEN(N$2))=N$2, RIGHT('Tag Library'!$AD$14:$AD$736, LEN($A72))=$A72), """")"),"")</f>
        <v/>
      </c>
      <c r="O72" s="1" t="str">
        <f ca="1">IFERROR(__xludf.DUMMYFUNCTION("IFERROR(FILTER('Tag Library'!$AE$14:$AE$736, LEFT('Tag Library'!$AD$14:$AD$736, LEN(O$2))=O$2, RIGHT('Tag Library'!$AD$14:$AD$736, LEN($A72))=$A72), """")"),"")</f>
        <v/>
      </c>
      <c r="P72" s="1" t="str">
        <f ca="1">IFERROR(__xludf.DUMMYFUNCTION("IFERROR(FILTER('Tag Library'!$AE$14:$AE$736, LEFT('Tag Library'!$AD$14:$AD$736, LEN(P$2))=P$2, RIGHT('Tag Library'!$AD$14:$AD$736, LEN($A72))=$A72), """")"),"")</f>
        <v/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IFERROR(__xludf.DUMMYFUNCTION("IFERROR(FILTER('Tag Library'!$AE$14:$AE$736, LEFT('Tag Library'!$AD$14:$AD$736, LEN(B$2))=B$2, RIGHT('Tag Library'!$AD$14:$AD$736, LEN($A73))=$A73), """")"),"")</f>
        <v/>
      </c>
      <c r="C73" s="1" t="str">
        <f ca="1">IFERROR(__xludf.DUMMYFUNCTION("IFERROR(FILTER('Tag Library'!$AE$14:$AE$736, LEFT('Tag Library'!$AD$14:$AD$736, LEN(C$2))=C$2, RIGHT('Tag Library'!$AD$14:$AD$736, LEN($A73))=$A73), """")"),"")</f>
        <v/>
      </c>
      <c r="D73" s="1" t="str">
        <f ca="1">IFERROR(__xludf.DUMMYFUNCTION("IFERROR(FILTER('Tag Library'!$AE$14:$AE$736, LEFT('Tag Library'!$AD$14:$AD$736, LEN(D$2))=D$2, RIGHT('Tag Library'!$AD$14:$AD$736, LEN($A73))=$A73), """")"),"")</f>
        <v/>
      </c>
      <c r="E73" s="1" t="str">
        <f ca="1">IFERROR(__xludf.DUMMYFUNCTION("IFERROR(FILTER('Tag Library'!$AE$14:$AE$736, LEFT('Tag Library'!$AD$14:$AD$736, LEN(E$2))=E$2, RIGHT('Tag Library'!$AD$14:$AD$736, LEN($A73))=$A73), """")"),"")</f>
        <v/>
      </c>
      <c r="F73" s="1" t="str">
        <f ca="1">IFERROR(__xludf.DUMMYFUNCTION("IFERROR(FILTER('Tag Library'!$AE$14:$AE$736, LEFT('Tag Library'!$AD$14:$AD$736, LEN(F$2))=F$2, RIGHT('Tag Library'!$AD$14:$AD$736, LEN($A73))=$A73), """")"),"")</f>
        <v/>
      </c>
      <c r="G73" s="1" t="str">
        <f ca="1">IFERROR(__xludf.DUMMYFUNCTION("IFERROR(FILTER('Tag Library'!$AE$14:$AE$736, LEFT('Tag Library'!$AD$14:$AD$736, LEN(G$2))=G$2, RIGHT('Tag Library'!$AD$14:$AD$736, LEN($A73))=$A73), """")"),"")</f>
        <v/>
      </c>
      <c r="H73" s="1" t="str">
        <f ca="1">IFERROR(__xludf.DUMMYFUNCTION("IFERROR(FILTER('Tag Library'!$AE$14:$AE$736, LEFT('Tag Library'!$AD$14:$AD$736, LEN(H$2))=H$2, RIGHT('Tag Library'!$AD$14:$AD$736, LEN($A73))=$A73), """")"),"")</f>
        <v/>
      </c>
      <c r="I73" s="1" t="str">
        <f ca="1">IFERROR(__xludf.DUMMYFUNCTION("IFERROR(FILTER('Tag Library'!$AE$14:$AE$736, LEFT('Tag Library'!$AD$14:$AD$736, LEN(I$2))=I$2, RIGHT('Tag Library'!$AD$14:$AD$736, LEN($A73))=$A73), """")"),"")</f>
        <v/>
      </c>
      <c r="J73" s="1" t="str">
        <f ca="1">IFERROR(__xludf.DUMMYFUNCTION("IFERROR(FILTER('Tag Library'!$AE$14:$AE$736, LEFT('Tag Library'!$AD$14:$AD$736, LEN(J$2))=J$2, RIGHT('Tag Library'!$AD$14:$AD$736, LEN($A73))=$A73), """")"),"")</f>
        <v/>
      </c>
      <c r="K73" s="1" t="str">
        <f ca="1">IFERROR(__xludf.DUMMYFUNCTION("IFERROR(FILTER('Tag Library'!$AE$14:$AE$736, LEFT('Tag Library'!$AD$14:$AD$736, LEN(K$2))=K$2, RIGHT('Tag Library'!$AD$14:$AD$736, LEN($A73))=$A73), """")"),"")</f>
        <v/>
      </c>
      <c r="L73" s="1" t="str">
        <f ca="1">IFERROR(__xludf.DUMMYFUNCTION("IFERROR(FILTER('Tag Library'!$AE$14:$AE$736, LEFT('Tag Library'!$AD$14:$AD$736, LEN(L$2))=L$2, RIGHT('Tag Library'!$AD$14:$AD$736, LEN($A73))=$A73), """")"),"")</f>
        <v/>
      </c>
      <c r="M73" s="1" t="str">
        <f ca="1">IFERROR(__xludf.DUMMYFUNCTION("IFERROR(FILTER('Tag Library'!$AE$14:$AE$736, LEFT('Tag Library'!$AD$14:$AD$736, LEN(M$2))=M$2, RIGHT('Tag Library'!$AD$14:$AD$736, LEN($A73))=$A73), """")"),"")</f>
        <v/>
      </c>
      <c r="N73" s="1" t="str">
        <f ca="1">IFERROR(__xludf.DUMMYFUNCTION("IFERROR(FILTER('Tag Library'!$AE$14:$AE$736, LEFT('Tag Library'!$AD$14:$AD$736, LEN(N$2))=N$2, RIGHT('Tag Library'!$AD$14:$AD$736, LEN($A73))=$A73), """")"),"")</f>
        <v/>
      </c>
      <c r="O73" s="1" t="str">
        <f ca="1">IFERROR(__xludf.DUMMYFUNCTION("IFERROR(FILTER('Tag Library'!$AE$14:$AE$736, LEFT('Tag Library'!$AD$14:$AD$736, LEN(O$2))=O$2, RIGHT('Tag Library'!$AD$14:$AD$736, LEN($A73))=$A73), """")"),"")</f>
        <v/>
      </c>
      <c r="P73" s="1" t="str">
        <f ca="1">IFERROR(__xludf.DUMMYFUNCTION("IFERROR(FILTER('Tag Library'!$AE$14:$AE$736, LEFT('Tag Library'!$AD$14:$AD$736, LEN(P$2))=P$2, RIGHT('Tag Library'!$AD$14:$AD$736, LEN($A73))=$A73), """")"),"")</f>
        <v/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IFERROR(__xludf.DUMMYFUNCTION("IFERROR(FILTER('Tag Library'!$AE$14:$AE$736, LEFT('Tag Library'!$AD$14:$AD$736, LEN(B$2))=B$2, RIGHT('Tag Library'!$AD$14:$AD$736, LEN($A74))=$A74), """")"),"")</f>
        <v/>
      </c>
      <c r="C74" s="1" t="str">
        <f ca="1">IFERROR(__xludf.DUMMYFUNCTION("IFERROR(FILTER('Tag Library'!$AE$14:$AE$736, LEFT('Tag Library'!$AD$14:$AD$736, LEN(C$2))=C$2, RIGHT('Tag Library'!$AD$14:$AD$736, LEN($A74))=$A74), """")"),"")</f>
        <v/>
      </c>
      <c r="D74" s="1" t="str">
        <f ca="1">IFERROR(__xludf.DUMMYFUNCTION("IFERROR(FILTER('Tag Library'!$AE$14:$AE$736, LEFT('Tag Library'!$AD$14:$AD$736, LEN(D$2))=D$2, RIGHT('Tag Library'!$AD$14:$AD$736, LEN($A74))=$A74), """")"),"")</f>
        <v/>
      </c>
      <c r="E74" s="1" t="str">
        <f ca="1">IFERROR(__xludf.DUMMYFUNCTION("IFERROR(FILTER('Tag Library'!$AE$14:$AE$736, LEFT('Tag Library'!$AD$14:$AD$736, LEN(E$2))=E$2, RIGHT('Tag Library'!$AD$14:$AD$736, LEN($A74))=$A74), """")"),"")</f>
        <v/>
      </c>
      <c r="F74" s="1" t="str">
        <f ca="1">IFERROR(__xludf.DUMMYFUNCTION("IFERROR(FILTER('Tag Library'!$AE$14:$AE$736, LEFT('Tag Library'!$AD$14:$AD$736, LEN(F$2))=F$2, RIGHT('Tag Library'!$AD$14:$AD$736, LEN($A74))=$A74), """")"),"")</f>
        <v/>
      </c>
      <c r="G74" s="1" t="str">
        <f ca="1">IFERROR(__xludf.DUMMYFUNCTION("IFERROR(FILTER('Tag Library'!$AE$14:$AE$736, LEFT('Tag Library'!$AD$14:$AD$736, LEN(G$2))=G$2, RIGHT('Tag Library'!$AD$14:$AD$736, LEN($A74))=$A74), """")"),"")</f>
        <v/>
      </c>
      <c r="H74" s="1" t="str">
        <f ca="1">IFERROR(__xludf.DUMMYFUNCTION("IFERROR(FILTER('Tag Library'!$AE$14:$AE$736, LEFT('Tag Library'!$AD$14:$AD$736, LEN(H$2))=H$2, RIGHT('Tag Library'!$AD$14:$AD$736, LEN($A74))=$A74), """")"),"")</f>
        <v/>
      </c>
      <c r="I74" s="1" t="str">
        <f ca="1">IFERROR(__xludf.DUMMYFUNCTION("IFERROR(FILTER('Tag Library'!$AE$14:$AE$736, LEFT('Tag Library'!$AD$14:$AD$736, LEN(I$2))=I$2, RIGHT('Tag Library'!$AD$14:$AD$736, LEN($A74))=$A74), """")"),"")</f>
        <v/>
      </c>
      <c r="J74" s="1" t="str">
        <f ca="1">IFERROR(__xludf.DUMMYFUNCTION("IFERROR(FILTER('Tag Library'!$AE$14:$AE$736, LEFT('Tag Library'!$AD$14:$AD$736, LEN(J$2))=J$2, RIGHT('Tag Library'!$AD$14:$AD$736, LEN($A74))=$A74), """")"),"")</f>
        <v/>
      </c>
      <c r="K74" s="1" t="str">
        <f ca="1">IFERROR(__xludf.DUMMYFUNCTION("IFERROR(FILTER('Tag Library'!$AE$14:$AE$736, LEFT('Tag Library'!$AD$14:$AD$736, LEN(K$2))=K$2, RIGHT('Tag Library'!$AD$14:$AD$736, LEN($A74))=$A74), """")"),"")</f>
        <v/>
      </c>
      <c r="L74" s="1" t="str">
        <f ca="1">IFERROR(__xludf.DUMMYFUNCTION("IFERROR(FILTER('Tag Library'!$AE$14:$AE$736, LEFT('Tag Library'!$AD$14:$AD$736, LEN(L$2))=L$2, RIGHT('Tag Library'!$AD$14:$AD$736, LEN($A74))=$A74), """")"),"")</f>
        <v/>
      </c>
      <c r="M74" s="1" t="str">
        <f ca="1">IFERROR(__xludf.DUMMYFUNCTION("IFERROR(FILTER('Tag Library'!$AE$14:$AE$736, LEFT('Tag Library'!$AD$14:$AD$736, LEN(M$2))=M$2, RIGHT('Tag Library'!$AD$14:$AD$736, LEN($A74))=$A74), """")"),"")</f>
        <v/>
      </c>
      <c r="N74" s="1" t="str">
        <f ca="1">IFERROR(__xludf.DUMMYFUNCTION("IFERROR(FILTER('Tag Library'!$AE$14:$AE$736, LEFT('Tag Library'!$AD$14:$AD$736, LEN(N$2))=N$2, RIGHT('Tag Library'!$AD$14:$AD$736, LEN($A74))=$A74), """")"),"")</f>
        <v/>
      </c>
      <c r="O74" s="1" t="str">
        <f ca="1">IFERROR(__xludf.DUMMYFUNCTION("IFERROR(FILTER('Tag Library'!$AE$14:$AE$736, LEFT('Tag Library'!$AD$14:$AD$736, LEN(O$2))=O$2, RIGHT('Tag Library'!$AD$14:$AD$736, LEN($A74))=$A74), """")"),"")</f>
        <v/>
      </c>
      <c r="P74" s="1" t="str">
        <f ca="1">IFERROR(__xludf.DUMMYFUNCTION("IFERROR(FILTER('Tag Library'!$AE$14:$AE$736, LEFT('Tag Library'!$AD$14:$AD$736, LEN(P$2))=P$2, RIGHT('Tag Library'!$AD$14:$AD$736, LEN($A74))=$A74), """")"),"")</f>
        <v/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IFERROR(__xludf.DUMMYFUNCTION("IFERROR(FILTER('Tag Library'!$AE$14:$AE$736, LEFT('Tag Library'!$AD$14:$AD$736, LEN(B$2))=B$2, RIGHT('Tag Library'!$AD$14:$AD$736, LEN($A75))=$A75), """")"),"")</f>
        <v/>
      </c>
      <c r="C75" s="1" t="str">
        <f ca="1">IFERROR(__xludf.DUMMYFUNCTION("IFERROR(FILTER('Tag Library'!$AE$14:$AE$736, LEFT('Tag Library'!$AD$14:$AD$736, LEN(C$2))=C$2, RIGHT('Tag Library'!$AD$14:$AD$736, LEN($A75))=$A75), """")"),"")</f>
        <v/>
      </c>
      <c r="D75" s="1" t="str">
        <f ca="1">IFERROR(__xludf.DUMMYFUNCTION("IFERROR(FILTER('Tag Library'!$AE$14:$AE$736, LEFT('Tag Library'!$AD$14:$AD$736, LEN(D$2))=D$2, RIGHT('Tag Library'!$AD$14:$AD$736, LEN($A75))=$A75), """")"),"")</f>
        <v/>
      </c>
      <c r="E75" s="1" t="str">
        <f ca="1">IFERROR(__xludf.DUMMYFUNCTION("IFERROR(FILTER('Tag Library'!$AE$14:$AE$736, LEFT('Tag Library'!$AD$14:$AD$736, LEN(E$2))=E$2, RIGHT('Tag Library'!$AD$14:$AD$736, LEN($A75))=$A75), """")"),"")</f>
        <v/>
      </c>
      <c r="F75" s="1" t="str">
        <f ca="1">IFERROR(__xludf.DUMMYFUNCTION("IFERROR(FILTER('Tag Library'!$AE$14:$AE$736, LEFT('Tag Library'!$AD$14:$AD$736, LEN(F$2))=F$2, RIGHT('Tag Library'!$AD$14:$AD$736, LEN($A75))=$A75), """")"),"")</f>
        <v/>
      </c>
      <c r="G75" s="1" t="str">
        <f ca="1">IFERROR(__xludf.DUMMYFUNCTION("IFERROR(FILTER('Tag Library'!$AE$14:$AE$736, LEFT('Tag Library'!$AD$14:$AD$736, LEN(G$2))=G$2, RIGHT('Tag Library'!$AD$14:$AD$736, LEN($A75))=$A75), """")"),"")</f>
        <v/>
      </c>
      <c r="H75" s="1" t="str">
        <f ca="1">IFERROR(__xludf.DUMMYFUNCTION("IFERROR(FILTER('Tag Library'!$AE$14:$AE$736, LEFT('Tag Library'!$AD$14:$AD$736, LEN(H$2))=H$2, RIGHT('Tag Library'!$AD$14:$AD$736, LEN($A75))=$A75), """")"),"")</f>
        <v/>
      </c>
      <c r="I75" s="1" t="str">
        <f ca="1">IFERROR(__xludf.DUMMYFUNCTION("IFERROR(FILTER('Tag Library'!$AE$14:$AE$736, LEFT('Tag Library'!$AD$14:$AD$736, LEN(I$2))=I$2, RIGHT('Tag Library'!$AD$14:$AD$736, LEN($A75))=$A75), """")"),"")</f>
        <v/>
      </c>
      <c r="J75" s="1" t="str">
        <f ca="1">IFERROR(__xludf.DUMMYFUNCTION("IFERROR(FILTER('Tag Library'!$AE$14:$AE$736, LEFT('Tag Library'!$AD$14:$AD$736, LEN(J$2))=J$2, RIGHT('Tag Library'!$AD$14:$AD$736, LEN($A75))=$A75), """")"),"")</f>
        <v/>
      </c>
      <c r="K75" s="1" t="str">
        <f ca="1">IFERROR(__xludf.DUMMYFUNCTION("IFERROR(FILTER('Tag Library'!$AE$14:$AE$736, LEFT('Tag Library'!$AD$14:$AD$736, LEN(K$2))=K$2, RIGHT('Tag Library'!$AD$14:$AD$736, LEN($A75))=$A75), """")"),"")</f>
        <v/>
      </c>
      <c r="L75" s="1" t="str">
        <f ca="1">IFERROR(__xludf.DUMMYFUNCTION("IFERROR(FILTER('Tag Library'!$AE$14:$AE$736, LEFT('Tag Library'!$AD$14:$AD$736, LEN(L$2))=L$2, RIGHT('Tag Library'!$AD$14:$AD$736, LEN($A75))=$A75), """")"),"")</f>
        <v/>
      </c>
      <c r="M75" s="1" t="str">
        <f ca="1">IFERROR(__xludf.DUMMYFUNCTION("IFERROR(FILTER('Tag Library'!$AE$14:$AE$736, LEFT('Tag Library'!$AD$14:$AD$736, LEN(M$2))=M$2, RIGHT('Tag Library'!$AD$14:$AD$736, LEN($A75))=$A75), """")"),"")</f>
        <v/>
      </c>
      <c r="N75" s="1" t="str">
        <f ca="1">IFERROR(__xludf.DUMMYFUNCTION("IFERROR(FILTER('Tag Library'!$AE$14:$AE$736, LEFT('Tag Library'!$AD$14:$AD$736, LEN(N$2))=N$2, RIGHT('Tag Library'!$AD$14:$AD$736, LEN($A75))=$A75), """")"),"")</f>
        <v/>
      </c>
      <c r="O75" s="1" t="str">
        <f ca="1">IFERROR(__xludf.DUMMYFUNCTION("IFERROR(FILTER('Tag Library'!$AE$14:$AE$736, LEFT('Tag Library'!$AD$14:$AD$736, LEN(O$2))=O$2, RIGHT('Tag Library'!$AD$14:$AD$736, LEN($A75))=$A75), """")"),"")</f>
        <v/>
      </c>
      <c r="P75" s="1" t="str">
        <f ca="1">IFERROR(__xludf.DUMMYFUNCTION("IFERROR(FILTER('Tag Library'!$AE$14:$AE$736, LEFT('Tag Library'!$AD$14:$AD$736, LEN(P$2))=P$2, RIGHT('Tag Library'!$AD$14:$AD$736, LEN($A75))=$A75), """")"),"")</f>
        <v/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IFERROR(__xludf.DUMMYFUNCTION("IFERROR(FILTER('Tag Library'!$AE$14:$AE$736, LEFT('Tag Library'!$AD$14:$AD$736, LEN(B$2))=B$2, RIGHT('Tag Library'!$AD$14:$AD$736, LEN($A76))=$A76), """")"),"")</f>
        <v/>
      </c>
      <c r="C76" s="1" t="str">
        <f ca="1">IFERROR(__xludf.DUMMYFUNCTION("IFERROR(FILTER('Tag Library'!$AE$14:$AE$736, LEFT('Tag Library'!$AD$14:$AD$736, LEN(C$2))=C$2, RIGHT('Tag Library'!$AD$14:$AD$736, LEN($A76))=$A76), """")"),"")</f>
        <v/>
      </c>
      <c r="D76" s="1" t="str">
        <f ca="1">IFERROR(__xludf.DUMMYFUNCTION("IFERROR(FILTER('Tag Library'!$AE$14:$AE$736, LEFT('Tag Library'!$AD$14:$AD$736, LEN(D$2))=D$2, RIGHT('Tag Library'!$AD$14:$AD$736, LEN($A76))=$A76), """")"),"")</f>
        <v/>
      </c>
      <c r="E76" s="1" t="str">
        <f ca="1">IFERROR(__xludf.DUMMYFUNCTION("IFERROR(FILTER('Tag Library'!$AE$14:$AE$736, LEFT('Tag Library'!$AD$14:$AD$736, LEN(E$2))=E$2, RIGHT('Tag Library'!$AD$14:$AD$736, LEN($A76))=$A76), """")"),"")</f>
        <v/>
      </c>
      <c r="F76" s="1" t="str">
        <f ca="1">IFERROR(__xludf.DUMMYFUNCTION("IFERROR(FILTER('Tag Library'!$AE$14:$AE$736, LEFT('Tag Library'!$AD$14:$AD$736, LEN(F$2))=F$2, RIGHT('Tag Library'!$AD$14:$AD$736, LEN($A76))=$A76), """")"),"")</f>
        <v/>
      </c>
      <c r="G76" s="1" t="str">
        <f ca="1">IFERROR(__xludf.DUMMYFUNCTION("IFERROR(FILTER('Tag Library'!$AE$14:$AE$736, LEFT('Tag Library'!$AD$14:$AD$736, LEN(G$2))=G$2, RIGHT('Tag Library'!$AD$14:$AD$736, LEN($A76))=$A76), """")"),"")</f>
        <v/>
      </c>
      <c r="H76" s="1" t="str">
        <f ca="1">IFERROR(__xludf.DUMMYFUNCTION("IFERROR(FILTER('Tag Library'!$AE$14:$AE$736, LEFT('Tag Library'!$AD$14:$AD$736, LEN(H$2))=H$2, RIGHT('Tag Library'!$AD$14:$AD$736, LEN($A76))=$A76), """")"),"")</f>
        <v/>
      </c>
      <c r="I76" s="1" t="str">
        <f ca="1">IFERROR(__xludf.DUMMYFUNCTION("IFERROR(FILTER('Tag Library'!$AE$14:$AE$736, LEFT('Tag Library'!$AD$14:$AD$736, LEN(I$2))=I$2, RIGHT('Tag Library'!$AD$14:$AD$736, LEN($A76))=$A76), """")"),"")</f>
        <v/>
      </c>
      <c r="J76" s="1" t="str">
        <f ca="1">IFERROR(__xludf.DUMMYFUNCTION("IFERROR(FILTER('Tag Library'!$AE$14:$AE$736, LEFT('Tag Library'!$AD$14:$AD$736, LEN(J$2))=J$2, RIGHT('Tag Library'!$AD$14:$AD$736, LEN($A76))=$A76), """")"),"")</f>
        <v/>
      </c>
      <c r="K76" s="1" t="str">
        <f ca="1">IFERROR(__xludf.DUMMYFUNCTION("IFERROR(FILTER('Tag Library'!$AE$14:$AE$736, LEFT('Tag Library'!$AD$14:$AD$736, LEN(K$2))=K$2, RIGHT('Tag Library'!$AD$14:$AD$736, LEN($A76))=$A76), """")"),"")</f>
        <v/>
      </c>
      <c r="L76" s="1" t="str">
        <f ca="1">IFERROR(__xludf.DUMMYFUNCTION("IFERROR(FILTER('Tag Library'!$AE$14:$AE$736, LEFT('Tag Library'!$AD$14:$AD$736, LEN(L$2))=L$2, RIGHT('Tag Library'!$AD$14:$AD$736, LEN($A76))=$A76), """")"),"")</f>
        <v/>
      </c>
      <c r="M76" s="1" t="str">
        <f ca="1">IFERROR(__xludf.DUMMYFUNCTION("IFERROR(FILTER('Tag Library'!$AE$14:$AE$736, LEFT('Tag Library'!$AD$14:$AD$736, LEN(M$2))=M$2, RIGHT('Tag Library'!$AD$14:$AD$736, LEN($A76))=$A76), """")"),"")</f>
        <v/>
      </c>
      <c r="N76" s="1" t="str">
        <f ca="1">IFERROR(__xludf.DUMMYFUNCTION("IFERROR(FILTER('Tag Library'!$AE$14:$AE$736, LEFT('Tag Library'!$AD$14:$AD$736, LEN(N$2))=N$2, RIGHT('Tag Library'!$AD$14:$AD$736, LEN($A76))=$A76), """")"),"")</f>
        <v/>
      </c>
      <c r="O76" s="1" t="str">
        <f ca="1">IFERROR(__xludf.DUMMYFUNCTION("IFERROR(FILTER('Tag Library'!$AE$14:$AE$736, LEFT('Tag Library'!$AD$14:$AD$736, LEN(O$2))=O$2, RIGHT('Tag Library'!$AD$14:$AD$736, LEN($A76))=$A76), """")"),"")</f>
        <v/>
      </c>
      <c r="P76" s="1" t="str">
        <f ca="1">IFERROR(__xludf.DUMMYFUNCTION("IFERROR(FILTER('Tag Library'!$AE$14:$AE$736, LEFT('Tag Library'!$AD$14:$AD$736, LEN(P$2))=P$2, RIGHT('Tag Library'!$AD$14:$AD$736, LEN($A76))=$A76), """")"),"")</f>
        <v/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IFERROR(__xludf.DUMMYFUNCTION("IFERROR(FILTER('Tag Library'!$AE$14:$AE$736, LEFT('Tag Library'!$AD$14:$AD$736, LEN(B$2))=B$2, RIGHT('Tag Library'!$AD$14:$AD$736, LEN($A77))=$A77), """")"),"")</f>
        <v/>
      </c>
      <c r="C77" s="1" t="str">
        <f ca="1">IFERROR(__xludf.DUMMYFUNCTION("IFERROR(FILTER('Tag Library'!$AE$14:$AE$736, LEFT('Tag Library'!$AD$14:$AD$736, LEN(C$2))=C$2, RIGHT('Tag Library'!$AD$14:$AD$736, LEN($A77))=$A77), """")"),"")</f>
        <v/>
      </c>
      <c r="D77" s="1" t="str">
        <f ca="1">IFERROR(__xludf.DUMMYFUNCTION("IFERROR(FILTER('Tag Library'!$AE$14:$AE$736, LEFT('Tag Library'!$AD$14:$AD$736, LEN(D$2))=D$2, RIGHT('Tag Library'!$AD$14:$AD$736, LEN($A77))=$A77), """")"),"")</f>
        <v/>
      </c>
      <c r="E77" s="1" t="str">
        <f ca="1">IFERROR(__xludf.DUMMYFUNCTION("IFERROR(FILTER('Tag Library'!$AE$14:$AE$736, LEFT('Tag Library'!$AD$14:$AD$736, LEN(E$2))=E$2, RIGHT('Tag Library'!$AD$14:$AD$736, LEN($A77))=$A77), """")"),"")</f>
        <v/>
      </c>
      <c r="F77" s="1" t="str">
        <f ca="1">IFERROR(__xludf.DUMMYFUNCTION("IFERROR(FILTER('Tag Library'!$AE$14:$AE$736, LEFT('Tag Library'!$AD$14:$AD$736, LEN(F$2))=F$2, RIGHT('Tag Library'!$AD$14:$AD$736, LEN($A77))=$A77), """")"),"")</f>
        <v/>
      </c>
      <c r="G77" s="1" t="str">
        <f ca="1">IFERROR(__xludf.DUMMYFUNCTION("IFERROR(FILTER('Tag Library'!$AE$14:$AE$736, LEFT('Tag Library'!$AD$14:$AD$736, LEN(G$2))=G$2, RIGHT('Tag Library'!$AD$14:$AD$736, LEN($A77))=$A77), """")"),"")</f>
        <v/>
      </c>
      <c r="H77" s="1" t="str">
        <f ca="1">IFERROR(__xludf.DUMMYFUNCTION("IFERROR(FILTER('Tag Library'!$AE$14:$AE$736, LEFT('Tag Library'!$AD$14:$AD$736, LEN(H$2))=H$2, RIGHT('Tag Library'!$AD$14:$AD$736, LEN($A77))=$A77), """")"),"")</f>
        <v/>
      </c>
      <c r="I77" s="1" t="str">
        <f ca="1">IFERROR(__xludf.DUMMYFUNCTION("IFERROR(FILTER('Tag Library'!$AE$14:$AE$736, LEFT('Tag Library'!$AD$14:$AD$736, LEN(I$2))=I$2, RIGHT('Tag Library'!$AD$14:$AD$736, LEN($A77))=$A77), """")"),"")</f>
        <v/>
      </c>
      <c r="J77" s="1" t="str">
        <f ca="1">IFERROR(__xludf.DUMMYFUNCTION("IFERROR(FILTER('Tag Library'!$AE$14:$AE$736, LEFT('Tag Library'!$AD$14:$AD$736, LEN(J$2))=J$2, RIGHT('Tag Library'!$AD$14:$AD$736, LEN($A77))=$A77), """")"),"")</f>
        <v/>
      </c>
      <c r="K77" s="1" t="str">
        <f ca="1">IFERROR(__xludf.DUMMYFUNCTION("IFERROR(FILTER('Tag Library'!$AE$14:$AE$736, LEFT('Tag Library'!$AD$14:$AD$736, LEN(K$2))=K$2, RIGHT('Tag Library'!$AD$14:$AD$736, LEN($A77))=$A77), """")"),"")</f>
        <v/>
      </c>
      <c r="L77" s="1" t="str">
        <f ca="1">IFERROR(__xludf.DUMMYFUNCTION("IFERROR(FILTER('Tag Library'!$AE$14:$AE$736, LEFT('Tag Library'!$AD$14:$AD$736, LEN(L$2))=L$2, RIGHT('Tag Library'!$AD$14:$AD$736, LEN($A77))=$A77), """")"),"")</f>
        <v/>
      </c>
      <c r="M77" s="1" t="str">
        <f ca="1">IFERROR(__xludf.DUMMYFUNCTION("IFERROR(FILTER('Tag Library'!$AE$14:$AE$736, LEFT('Tag Library'!$AD$14:$AD$736, LEN(M$2))=M$2, RIGHT('Tag Library'!$AD$14:$AD$736, LEN($A77))=$A77), """")"),"")</f>
        <v/>
      </c>
      <c r="N77" s="1" t="str">
        <f ca="1">IFERROR(__xludf.DUMMYFUNCTION("IFERROR(FILTER('Tag Library'!$AE$14:$AE$736, LEFT('Tag Library'!$AD$14:$AD$736, LEN(N$2))=N$2, RIGHT('Tag Library'!$AD$14:$AD$736, LEN($A77))=$A77), """")"),"")</f>
        <v/>
      </c>
      <c r="O77" s="1" t="str">
        <f ca="1">IFERROR(__xludf.DUMMYFUNCTION("IFERROR(FILTER('Tag Library'!$AE$14:$AE$736, LEFT('Tag Library'!$AD$14:$AD$736, LEN(O$2))=O$2, RIGHT('Tag Library'!$AD$14:$AD$736, LEN($A77))=$A77), """")"),"")</f>
        <v/>
      </c>
      <c r="P77" s="1" t="str">
        <f ca="1">IFERROR(__xludf.DUMMYFUNCTION("IFERROR(FILTER('Tag Library'!$AE$14:$AE$736, LEFT('Tag Library'!$AD$14:$AD$736, LEN(P$2))=P$2, RIGHT('Tag Library'!$AD$14:$AD$736, LEN($A77))=$A77), """")"),"")</f>
        <v/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IFERROR(__xludf.DUMMYFUNCTION("IFERROR(FILTER('Tag Library'!$AE$14:$AE$736, LEFT('Tag Library'!$AD$14:$AD$736, LEN(B$2))=B$2, RIGHT('Tag Library'!$AD$14:$AD$736, LEN($A78))=$A78), """")"),"")</f>
        <v/>
      </c>
      <c r="C78" s="1" t="str">
        <f ca="1">IFERROR(__xludf.DUMMYFUNCTION("IFERROR(FILTER('Tag Library'!$AE$14:$AE$736, LEFT('Tag Library'!$AD$14:$AD$736, LEN(C$2))=C$2, RIGHT('Tag Library'!$AD$14:$AD$736, LEN($A78))=$A78), """")"),"")</f>
        <v/>
      </c>
      <c r="D78" s="1" t="str">
        <f ca="1">IFERROR(__xludf.DUMMYFUNCTION("IFERROR(FILTER('Tag Library'!$AE$14:$AE$736, LEFT('Tag Library'!$AD$14:$AD$736, LEN(D$2))=D$2, RIGHT('Tag Library'!$AD$14:$AD$736, LEN($A78))=$A78), """")"),"white")</f>
        <v>white</v>
      </c>
      <c r="E78" s="1" t="str">
        <f ca="1">IFERROR(__xludf.DUMMYFUNCTION("IFERROR(FILTER('Tag Library'!$AE$14:$AE$736, LEFT('Tag Library'!$AD$14:$AD$736, LEN(E$2))=E$2, RIGHT('Tag Library'!$AD$14:$AD$736, LEN($A78))=$A78), """")"),"white")</f>
        <v>white</v>
      </c>
      <c r="F78" s="1" t="str">
        <f ca="1">IFERROR(__xludf.DUMMYFUNCTION("IFERROR(FILTER('Tag Library'!$AE$14:$AE$736, LEFT('Tag Library'!$AD$14:$AD$736, LEN(F$2))=F$2, RIGHT('Tag Library'!$AD$14:$AD$736, LEN($A78))=$A78), """")"),"yellow")</f>
        <v>yellow</v>
      </c>
      <c r="G78" s="1" t="str">
        <f ca="1">IFERROR(__xludf.DUMMYFUNCTION("IFERROR(FILTER('Tag Library'!$AE$14:$AE$736, LEFT('Tag Library'!$AD$14:$AD$736, LEN(G$2))=G$2, RIGHT('Tag Library'!$AD$14:$AD$736, LEN($A78))=$A78), """")"),"white")</f>
        <v>white</v>
      </c>
      <c r="H78" s="1" t="str">
        <f ca="1">IFERROR(__xludf.DUMMYFUNCTION("IFERROR(FILTER('Tag Library'!$AE$14:$AE$736, LEFT('Tag Library'!$AD$14:$AD$736, LEN(H$2))=H$2, RIGHT('Tag Library'!$AD$14:$AD$736, LEN($A78))=$A78), """")"),"white")</f>
        <v>white</v>
      </c>
      <c r="I78" s="1" t="str">
        <f ca="1">IFERROR(__xludf.DUMMYFUNCTION("IFERROR(FILTER('Tag Library'!$AE$14:$AE$736, LEFT('Tag Library'!$AD$14:$AD$736, LEN(I$2))=I$2, RIGHT('Tag Library'!$AD$14:$AD$736, LEN($A78))=$A78), """")"),"white")</f>
        <v>white</v>
      </c>
      <c r="J78" s="1" t="str">
        <f ca="1">IFERROR(__xludf.DUMMYFUNCTION("IFERROR(FILTER('Tag Library'!$AE$14:$AE$736, LEFT('Tag Library'!$AD$14:$AD$736, LEN(J$2))=J$2, RIGHT('Tag Library'!$AD$14:$AD$736, LEN($A78))=$A78), """")"),"white")</f>
        <v>white</v>
      </c>
      <c r="K78" s="1" t="str">
        <f ca="1">IFERROR(__xludf.DUMMYFUNCTION("IFERROR(FILTER('Tag Library'!$AE$14:$AE$736, LEFT('Tag Library'!$AD$14:$AD$736, LEN(K$2))=K$2, RIGHT('Tag Library'!$AD$14:$AD$736, LEN($A78))=$A78), """")"),"white")</f>
        <v>white</v>
      </c>
      <c r="L78" s="1" t="str">
        <f ca="1">IFERROR(__xludf.DUMMYFUNCTION("IFERROR(FILTER('Tag Library'!$AE$14:$AE$736, LEFT('Tag Library'!$AD$14:$AD$736, LEN(L$2))=L$2, RIGHT('Tag Library'!$AD$14:$AD$736, LEN($A78))=$A78), """")"),"white")</f>
        <v>white</v>
      </c>
      <c r="M78" s="1" t="str">
        <f ca="1">IFERROR(__xludf.DUMMYFUNCTION("IFERROR(FILTER('Tag Library'!$AE$14:$AE$736, LEFT('Tag Library'!$AD$14:$AD$736, LEN(M$2))=M$2, RIGHT('Tag Library'!$AD$14:$AD$736, LEN($A78))=$A78), """")"),"white")</f>
        <v>white</v>
      </c>
      <c r="N78" s="1" t="str">
        <f ca="1">IFERROR(__xludf.DUMMYFUNCTION("IFERROR(FILTER('Tag Library'!$AE$14:$AE$736, LEFT('Tag Library'!$AD$14:$AD$736, LEN(N$2))=N$2, RIGHT('Tag Library'!$AD$14:$AD$736, LEN($A78))=$A78), """")"),"white")</f>
        <v>white</v>
      </c>
      <c r="O78" s="1" t="str">
        <f ca="1">IFERROR(__xludf.DUMMYFUNCTION("IFERROR(FILTER('Tag Library'!$AE$14:$AE$736, LEFT('Tag Library'!$AD$14:$AD$736, LEN(O$2))=O$2, RIGHT('Tag Library'!$AD$14:$AD$736, LEN($A78))=$A78), """")"),"white")</f>
        <v>white</v>
      </c>
      <c r="P78" s="1" t="str">
        <f ca="1">IFERROR(__xludf.DUMMYFUNCTION("IFERROR(FILTER('Tag Library'!$AE$14:$AE$736, LEFT('Tag Library'!$AD$14:$AD$736, LEN(P$2))=P$2, RIGHT('Tag Library'!$AD$14:$AD$736, LEN($A78))=$A78), """")"),"")</f>
        <v/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IFERROR(__xludf.DUMMYFUNCTION("IFERROR(FILTER('Tag Library'!$AE$14:$AE$736, LEFT('Tag Library'!$AD$14:$AD$736, LEN(B$2))=B$2, RIGHT('Tag Library'!$AD$14:$AD$736, LEN($A79))=$A79), """")"),"")</f>
        <v/>
      </c>
      <c r="C79" s="1" t="str">
        <f ca="1">IFERROR(__xludf.DUMMYFUNCTION("IFERROR(FILTER('Tag Library'!$AE$14:$AE$736, LEFT('Tag Library'!$AD$14:$AD$736, LEN(C$2))=C$2, RIGHT('Tag Library'!$AD$14:$AD$736, LEN($A79))=$A79), """")"),"")</f>
        <v/>
      </c>
      <c r="D79" s="1" t="str">
        <f ca="1">IFERROR(__xludf.DUMMYFUNCTION("IFERROR(FILTER('Tag Library'!$AE$14:$AE$736, LEFT('Tag Library'!$AD$14:$AD$736, LEN(D$2))=D$2, RIGHT('Tag Library'!$AD$14:$AD$736, LEN($A79))=$A79), """")"),"white")</f>
        <v>white</v>
      </c>
      <c r="E79" s="1" t="str">
        <f ca="1">IFERROR(__xludf.DUMMYFUNCTION("IFERROR(FILTER('Tag Library'!$AE$14:$AE$736, LEFT('Tag Library'!$AD$14:$AD$736, LEN(E$2))=E$2, RIGHT('Tag Library'!$AD$14:$AD$736, LEN($A79))=$A79), """")"),"white")</f>
        <v>white</v>
      </c>
      <c r="F79" s="1" t="str">
        <f ca="1">IFERROR(__xludf.DUMMYFUNCTION("IFERROR(FILTER('Tag Library'!$AE$14:$AE$736, LEFT('Tag Library'!$AD$14:$AD$736, LEN(F$2))=F$2, RIGHT('Tag Library'!$AD$14:$AD$736, LEN($A79))=$A79), """")"),"yellow")</f>
        <v>yellow</v>
      </c>
      <c r="G79" s="1" t="str">
        <f ca="1">IFERROR(__xludf.DUMMYFUNCTION("IFERROR(FILTER('Tag Library'!$AE$14:$AE$736, LEFT('Tag Library'!$AD$14:$AD$736, LEN(G$2))=G$2, RIGHT('Tag Library'!$AD$14:$AD$736, LEN($A79))=$A79), """")"),"white")</f>
        <v>white</v>
      </c>
      <c r="H79" s="1" t="str">
        <f ca="1">IFERROR(__xludf.DUMMYFUNCTION("IFERROR(FILTER('Tag Library'!$AE$14:$AE$736, LEFT('Tag Library'!$AD$14:$AD$736, LEN(H$2))=H$2, RIGHT('Tag Library'!$AD$14:$AD$736, LEN($A79))=$A79), """")"),"white")</f>
        <v>white</v>
      </c>
      <c r="I79" s="1" t="str">
        <f ca="1">IFERROR(__xludf.DUMMYFUNCTION("IFERROR(FILTER('Tag Library'!$AE$14:$AE$736, LEFT('Tag Library'!$AD$14:$AD$736, LEN(I$2))=I$2, RIGHT('Tag Library'!$AD$14:$AD$736, LEN($A79))=$A79), """")"),"white")</f>
        <v>white</v>
      </c>
      <c r="J79" s="1" t="str">
        <f ca="1">IFERROR(__xludf.DUMMYFUNCTION("IFERROR(FILTER('Tag Library'!$AE$14:$AE$736, LEFT('Tag Library'!$AD$14:$AD$736, LEN(J$2))=J$2, RIGHT('Tag Library'!$AD$14:$AD$736, LEN($A79))=$A79), """")"),"white")</f>
        <v>white</v>
      </c>
      <c r="K79" s="1" t="str">
        <f ca="1">IFERROR(__xludf.DUMMYFUNCTION("IFERROR(FILTER('Tag Library'!$AE$14:$AE$736, LEFT('Tag Library'!$AD$14:$AD$736, LEN(K$2))=K$2, RIGHT('Tag Library'!$AD$14:$AD$736, LEN($A79))=$A79), """")"),"white")</f>
        <v>white</v>
      </c>
      <c r="L79" s="1" t="str">
        <f ca="1">IFERROR(__xludf.DUMMYFUNCTION("IFERROR(FILTER('Tag Library'!$AE$14:$AE$736, LEFT('Tag Library'!$AD$14:$AD$736, LEN(L$2))=L$2, RIGHT('Tag Library'!$AD$14:$AD$736, LEN($A79))=$A79), """")"),"white")</f>
        <v>white</v>
      </c>
      <c r="M79" s="1" t="str">
        <f ca="1">IFERROR(__xludf.DUMMYFUNCTION("IFERROR(FILTER('Tag Library'!$AE$14:$AE$736, LEFT('Tag Library'!$AD$14:$AD$736, LEN(M$2))=M$2, RIGHT('Tag Library'!$AD$14:$AD$736, LEN($A79))=$A79), """")"),"white")</f>
        <v>white</v>
      </c>
      <c r="N79" s="1" t="str">
        <f ca="1">IFERROR(__xludf.DUMMYFUNCTION("IFERROR(FILTER('Tag Library'!$AE$14:$AE$736, LEFT('Tag Library'!$AD$14:$AD$736, LEN(N$2))=N$2, RIGHT('Tag Library'!$AD$14:$AD$736, LEN($A79))=$A79), """")"),"white")</f>
        <v>white</v>
      </c>
      <c r="O79" s="1" t="str">
        <f ca="1">IFERROR(__xludf.DUMMYFUNCTION("IFERROR(FILTER('Tag Library'!$AE$14:$AE$736, LEFT('Tag Library'!$AD$14:$AD$736, LEN(O$2))=O$2, RIGHT('Tag Library'!$AD$14:$AD$736, LEN($A79))=$A79), """")"),"white")</f>
        <v>white</v>
      </c>
      <c r="P79" s="1" t="str">
        <f ca="1">IFERROR(__xludf.DUMMYFUNCTION("IFERROR(FILTER('Tag Library'!$AE$14:$AE$736, LEFT('Tag Library'!$AD$14:$AD$736, LEN(P$2))=P$2, RIGHT('Tag Library'!$AD$14:$AD$736, LEN($A79))=$A79), """")"),"")</f>
        <v/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IFERROR(__xludf.DUMMYFUNCTION("IFERROR(FILTER('Tag Library'!$AE$14:$AE$736, LEFT('Tag Library'!$AD$14:$AD$736, LEN(B$2))=B$2, RIGHT('Tag Library'!$AD$14:$AD$736, LEN($A80))=$A80), """")"),"")</f>
        <v/>
      </c>
      <c r="C80" s="1" t="str">
        <f ca="1">IFERROR(__xludf.DUMMYFUNCTION("IFERROR(FILTER('Tag Library'!$AE$14:$AE$736, LEFT('Tag Library'!$AD$14:$AD$736, LEN(C$2))=C$2, RIGHT('Tag Library'!$AD$14:$AD$736, LEN($A80))=$A80), """")"),"")</f>
        <v/>
      </c>
      <c r="D80" s="1" t="str">
        <f ca="1">IFERROR(__xludf.DUMMYFUNCTION("IFERROR(FILTER('Tag Library'!$AE$14:$AE$736, LEFT('Tag Library'!$AD$14:$AD$736, LEN(D$2))=D$2, RIGHT('Tag Library'!$AD$14:$AD$736, LEN($A80))=$A80), """")"),"")</f>
        <v/>
      </c>
      <c r="E80" s="1" t="str">
        <f ca="1">IFERROR(__xludf.DUMMYFUNCTION("IFERROR(FILTER('Tag Library'!$AE$14:$AE$736, LEFT('Tag Library'!$AD$14:$AD$736, LEN(E$2))=E$2, RIGHT('Tag Library'!$AD$14:$AD$736, LEN($A80))=$A80), """")"),"")</f>
        <v/>
      </c>
      <c r="F80" s="1" t="str">
        <f ca="1">IFERROR(__xludf.DUMMYFUNCTION("IFERROR(FILTER('Tag Library'!$AE$14:$AE$736, LEFT('Tag Library'!$AD$14:$AD$736, LEN(F$2))=F$2, RIGHT('Tag Library'!$AD$14:$AD$736, LEN($A80))=$A80), """")"),"")</f>
        <v/>
      </c>
      <c r="G80" s="1" t="str">
        <f ca="1">IFERROR(__xludf.DUMMYFUNCTION("IFERROR(FILTER('Tag Library'!$AE$14:$AE$736, LEFT('Tag Library'!$AD$14:$AD$736, LEN(G$2))=G$2, RIGHT('Tag Library'!$AD$14:$AD$736, LEN($A80))=$A80), """")"),"")</f>
        <v/>
      </c>
      <c r="H80" s="1" t="str">
        <f ca="1">IFERROR(__xludf.DUMMYFUNCTION("IFERROR(FILTER('Tag Library'!$AE$14:$AE$736, LEFT('Tag Library'!$AD$14:$AD$736, LEN(H$2))=H$2, RIGHT('Tag Library'!$AD$14:$AD$736, LEN($A80))=$A80), """")"),"")</f>
        <v/>
      </c>
      <c r="I80" s="1" t="str">
        <f ca="1">IFERROR(__xludf.DUMMYFUNCTION("IFERROR(FILTER('Tag Library'!$AE$14:$AE$736, LEFT('Tag Library'!$AD$14:$AD$736, LEN(I$2))=I$2, RIGHT('Tag Library'!$AD$14:$AD$736, LEN($A80))=$A80), """")"),"")</f>
        <v/>
      </c>
      <c r="J80" s="1" t="str">
        <f ca="1">IFERROR(__xludf.DUMMYFUNCTION("IFERROR(FILTER('Tag Library'!$AE$14:$AE$736, LEFT('Tag Library'!$AD$14:$AD$736, LEN(J$2))=J$2, RIGHT('Tag Library'!$AD$14:$AD$736, LEN($A80))=$A80), """")"),"")</f>
        <v/>
      </c>
      <c r="K80" s="1" t="str">
        <f ca="1">IFERROR(__xludf.DUMMYFUNCTION("IFERROR(FILTER('Tag Library'!$AE$14:$AE$736, LEFT('Tag Library'!$AD$14:$AD$736, LEN(K$2))=K$2, RIGHT('Tag Library'!$AD$14:$AD$736, LEN($A80))=$A80), """")"),"")</f>
        <v/>
      </c>
      <c r="L80" s="1" t="str">
        <f ca="1">IFERROR(__xludf.DUMMYFUNCTION("IFERROR(FILTER('Tag Library'!$AE$14:$AE$736, LEFT('Tag Library'!$AD$14:$AD$736, LEN(L$2))=L$2, RIGHT('Tag Library'!$AD$14:$AD$736, LEN($A80))=$A80), """")"),"")</f>
        <v/>
      </c>
      <c r="M80" s="1" t="str">
        <f ca="1">IFERROR(__xludf.DUMMYFUNCTION("IFERROR(FILTER('Tag Library'!$AE$14:$AE$736, LEFT('Tag Library'!$AD$14:$AD$736, LEN(M$2))=M$2, RIGHT('Tag Library'!$AD$14:$AD$736, LEN($A80))=$A80), """")"),"")</f>
        <v/>
      </c>
      <c r="N80" s="1" t="str">
        <f ca="1">IFERROR(__xludf.DUMMYFUNCTION("IFERROR(FILTER('Tag Library'!$AE$14:$AE$736, LEFT('Tag Library'!$AD$14:$AD$736, LEN(N$2))=N$2, RIGHT('Tag Library'!$AD$14:$AD$736, LEN($A80))=$A80), """")"),"")</f>
        <v/>
      </c>
      <c r="O80" s="1" t="str">
        <f ca="1">IFERROR(__xludf.DUMMYFUNCTION("IFERROR(FILTER('Tag Library'!$AE$14:$AE$736, LEFT('Tag Library'!$AD$14:$AD$736, LEN(O$2))=O$2, RIGHT('Tag Library'!$AD$14:$AD$736, LEN($A80))=$A80), """")"),"")</f>
        <v/>
      </c>
      <c r="P80" s="1" t="str">
        <f ca="1">IFERROR(__xludf.DUMMYFUNCTION("IFERROR(FILTER('Tag Library'!$AE$14:$AE$736, LEFT('Tag Library'!$AD$14:$AD$736, LEN(P$2))=P$2, RIGHT('Tag Library'!$AD$14:$AD$736, LEN($A80))=$A80), """")"),"green")</f>
        <v>green</v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IFERROR(__xludf.DUMMYFUNCTION("IFERROR(FILTER('Tag Library'!$AE$14:$AE$736, LEFT('Tag Library'!$AD$14:$AD$736, LEN(B$2))=B$2, RIGHT('Tag Library'!$AD$14:$AD$736, LEN($A81))=$A81), """")"),"")</f>
        <v/>
      </c>
      <c r="C81" s="1" t="str">
        <f ca="1">IFERROR(__xludf.DUMMYFUNCTION("IFERROR(FILTER('Tag Library'!$AE$14:$AE$736, LEFT('Tag Library'!$AD$14:$AD$736, LEN(C$2))=C$2, RIGHT('Tag Library'!$AD$14:$AD$736, LEN($A81))=$A81), """")"),"")</f>
        <v/>
      </c>
      <c r="D81" s="1" t="str">
        <f ca="1">IFERROR(__xludf.DUMMYFUNCTION("IFERROR(FILTER('Tag Library'!$AE$14:$AE$736, LEFT('Tag Library'!$AD$14:$AD$736, LEN(D$2))=D$2, RIGHT('Tag Library'!$AD$14:$AD$736, LEN($A81))=$A81), """")"),"green")</f>
        <v>green</v>
      </c>
      <c r="E81" s="1" t="str">
        <f ca="1">IFERROR(__xludf.DUMMYFUNCTION("IFERROR(FILTER('Tag Library'!$AE$14:$AE$736, LEFT('Tag Library'!$AD$14:$AD$736, LEN(E$2))=E$2, RIGHT('Tag Library'!$AD$14:$AD$736, LEN($A81))=$A81), """")"),"green")</f>
        <v>green</v>
      </c>
      <c r="F81" s="1" t="str">
        <f ca="1">IFERROR(__xludf.DUMMYFUNCTION("IFERROR(FILTER('Tag Library'!$AE$14:$AE$736, LEFT('Tag Library'!$AD$14:$AD$736, LEN(F$2))=F$2, RIGHT('Tag Library'!$AD$14:$AD$736, LEN($A81))=$A81), """")"),"green")</f>
        <v>green</v>
      </c>
      <c r="G81" s="1" t="str">
        <f ca="1">IFERROR(__xludf.DUMMYFUNCTION("IFERROR(FILTER('Tag Library'!$AE$14:$AE$736, LEFT('Tag Library'!$AD$14:$AD$736, LEN(G$2))=G$2, RIGHT('Tag Library'!$AD$14:$AD$736, LEN($A81))=$A81), """")"),"green")</f>
        <v>green</v>
      </c>
      <c r="H81" s="1" t="str">
        <f ca="1">IFERROR(__xludf.DUMMYFUNCTION("IFERROR(FILTER('Tag Library'!$AE$14:$AE$736, LEFT('Tag Library'!$AD$14:$AD$736, LEN(H$2))=H$2, RIGHT('Tag Library'!$AD$14:$AD$736, LEN($A81))=$A81), """")"),"green")</f>
        <v>green</v>
      </c>
      <c r="I81" s="1" t="str">
        <f ca="1">IFERROR(__xludf.DUMMYFUNCTION("IFERROR(FILTER('Tag Library'!$AE$14:$AE$736, LEFT('Tag Library'!$AD$14:$AD$736, LEN(I$2))=I$2, RIGHT('Tag Library'!$AD$14:$AD$736, LEN($A81))=$A81), """")"),"green")</f>
        <v>green</v>
      </c>
      <c r="J81" s="1" t="str">
        <f ca="1">IFERROR(__xludf.DUMMYFUNCTION("IFERROR(FILTER('Tag Library'!$AE$14:$AE$736, LEFT('Tag Library'!$AD$14:$AD$736, LEN(J$2))=J$2, RIGHT('Tag Library'!$AD$14:$AD$736, LEN($A81))=$A81), """")"),"green")</f>
        <v>green</v>
      </c>
      <c r="K81" s="1" t="str">
        <f ca="1">IFERROR(__xludf.DUMMYFUNCTION("IFERROR(FILTER('Tag Library'!$AE$14:$AE$736, LEFT('Tag Library'!$AD$14:$AD$736, LEN(K$2))=K$2, RIGHT('Tag Library'!$AD$14:$AD$736, LEN($A81))=$A81), """")"),"green")</f>
        <v>green</v>
      </c>
      <c r="L81" s="1" t="str">
        <f ca="1">IFERROR(__xludf.DUMMYFUNCTION("IFERROR(FILTER('Tag Library'!$AE$14:$AE$736, LEFT('Tag Library'!$AD$14:$AD$736, LEN(L$2))=L$2, RIGHT('Tag Library'!$AD$14:$AD$736, LEN($A81))=$A81), """")"),"green")</f>
        <v>green</v>
      </c>
      <c r="M81" s="1" t="str">
        <f ca="1">IFERROR(__xludf.DUMMYFUNCTION("IFERROR(FILTER('Tag Library'!$AE$14:$AE$736, LEFT('Tag Library'!$AD$14:$AD$736, LEN(M$2))=M$2, RIGHT('Tag Library'!$AD$14:$AD$736, LEN($A81))=$A81), """")"),"green")</f>
        <v>green</v>
      </c>
      <c r="N81" s="1" t="str">
        <f ca="1">IFERROR(__xludf.DUMMYFUNCTION("IFERROR(FILTER('Tag Library'!$AE$14:$AE$736, LEFT('Tag Library'!$AD$14:$AD$736, LEN(N$2))=N$2, RIGHT('Tag Library'!$AD$14:$AD$736, LEN($A81))=$A81), """")"),"green")</f>
        <v>green</v>
      </c>
      <c r="O81" s="1" t="str">
        <f ca="1">IFERROR(__xludf.DUMMYFUNCTION("IFERROR(FILTER('Tag Library'!$AE$14:$AE$736, LEFT('Tag Library'!$AD$14:$AD$736, LEN(O$2))=O$2, RIGHT('Tag Library'!$AD$14:$AD$736, LEN($A81))=$A81), """")"),"green")</f>
        <v>green</v>
      </c>
      <c r="P81" s="1" t="str">
        <f ca="1">IFERROR(__xludf.DUMMYFUNCTION("IFERROR(FILTER('Tag Library'!$AE$14:$AE$736, LEFT('Tag Library'!$AD$14:$AD$736, LEN(P$2))=P$2, RIGHT('Tag Library'!$AD$14:$AD$736, LEN($A81))=$A81), """")"),"")</f>
        <v/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IFERROR(__xludf.DUMMYFUNCTION("IFERROR(FILTER('Tag Library'!$AE$14:$AE$736, LEFT('Tag Library'!$AD$14:$AD$736, LEN(B$2))=B$2, RIGHT('Tag Library'!$AD$14:$AD$736, LEN($A82))=$A82), """")"),"")</f>
        <v/>
      </c>
      <c r="C82" s="1" t="str">
        <f ca="1">IFERROR(__xludf.DUMMYFUNCTION("IFERROR(FILTER('Tag Library'!$AE$14:$AE$736, LEFT('Tag Library'!$AD$14:$AD$736, LEN(C$2))=C$2, RIGHT('Tag Library'!$AD$14:$AD$736, LEN($A82))=$A82), """")"),"")</f>
        <v/>
      </c>
      <c r="D82" s="1" t="str">
        <f ca="1">IFERROR(__xludf.DUMMYFUNCTION("IFERROR(FILTER('Tag Library'!$AE$14:$AE$736, LEFT('Tag Library'!$AD$14:$AD$736, LEN(D$2))=D$2, RIGHT('Tag Library'!$AD$14:$AD$736, LEN($A82))=$A82), """")"),"green")</f>
        <v>green</v>
      </c>
      <c r="E82" s="1" t="str">
        <f ca="1">IFERROR(__xludf.DUMMYFUNCTION("IFERROR(FILTER('Tag Library'!$AE$14:$AE$736, LEFT('Tag Library'!$AD$14:$AD$736, LEN(E$2))=E$2, RIGHT('Tag Library'!$AD$14:$AD$736, LEN($A82))=$A82), """")"),"green")</f>
        <v>green</v>
      </c>
      <c r="F82" s="1" t="str">
        <f ca="1">IFERROR(__xludf.DUMMYFUNCTION("IFERROR(FILTER('Tag Library'!$AE$14:$AE$736, LEFT('Tag Library'!$AD$14:$AD$736, LEN(F$2))=F$2, RIGHT('Tag Library'!$AD$14:$AD$736, LEN($A82))=$A82), """")"),"green")</f>
        <v>green</v>
      </c>
      <c r="G82" s="1" t="str">
        <f ca="1">IFERROR(__xludf.DUMMYFUNCTION("IFERROR(FILTER('Tag Library'!$AE$14:$AE$736, LEFT('Tag Library'!$AD$14:$AD$736, LEN(G$2))=G$2, RIGHT('Tag Library'!$AD$14:$AD$736, LEN($A82))=$A82), """")"),"green")</f>
        <v>green</v>
      </c>
      <c r="H82" s="1" t="str">
        <f ca="1">IFERROR(__xludf.DUMMYFUNCTION("IFERROR(FILTER('Tag Library'!$AE$14:$AE$736, LEFT('Tag Library'!$AD$14:$AD$736, LEN(H$2))=H$2, RIGHT('Tag Library'!$AD$14:$AD$736, LEN($A82))=$A82), """")"),"green")</f>
        <v>green</v>
      </c>
      <c r="I82" s="1" t="str">
        <f ca="1">IFERROR(__xludf.DUMMYFUNCTION("IFERROR(FILTER('Tag Library'!$AE$14:$AE$736, LEFT('Tag Library'!$AD$14:$AD$736, LEN(I$2))=I$2, RIGHT('Tag Library'!$AD$14:$AD$736, LEN($A82))=$A82), """")"),"green")</f>
        <v>green</v>
      </c>
      <c r="J82" s="1" t="str">
        <f ca="1">IFERROR(__xludf.DUMMYFUNCTION("IFERROR(FILTER('Tag Library'!$AE$14:$AE$736, LEFT('Tag Library'!$AD$14:$AD$736, LEN(J$2))=J$2, RIGHT('Tag Library'!$AD$14:$AD$736, LEN($A82))=$A82), """")"),"green")</f>
        <v>green</v>
      </c>
      <c r="K82" s="1" t="str">
        <f ca="1">IFERROR(__xludf.DUMMYFUNCTION("IFERROR(FILTER('Tag Library'!$AE$14:$AE$736, LEFT('Tag Library'!$AD$14:$AD$736, LEN(K$2))=K$2, RIGHT('Tag Library'!$AD$14:$AD$736, LEN($A82))=$A82), """")"),"green")</f>
        <v>green</v>
      </c>
      <c r="L82" s="1" t="str">
        <f ca="1">IFERROR(__xludf.DUMMYFUNCTION("IFERROR(FILTER('Tag Library'!$AE$14:$AE$736, LEFT('Tag Library'!$AD$14:$AD$736, LEN(L$2))=L$2, RIGHT('Tag Library'!$AD$14:$AD$736, LEN($A82))=$A82), """")"),"green")</f>
        <v>green</v>
      </c>
      <c r="M82" s="1" t="str">
        <f ca="1">IFERROR(__xludf.DUMMYFUNCTION("IFERROR(FILTER('Tag Library'!$AE$14:$AE$736, LEFT('Tag Library'!$AD$14:$AD$736, LEN(M$2))=M$2, RIGHT('Tag Library'!$AD$14:$AD$736, LEN($A82))=$A82), """")"),"green")</f>
        <v>green</v>
      </c>
      <c r="N82" s="1" t="str">
        <f ca="1">IFERROR(__xludf.DUMMYFUNCTION("IFERROR(FILTER('Tag Library'!$AE$14:$AE$736, LEFT('Tag Library'!$AD$14:$AD$736, LEN(N$2))=N$2, RIGHT('Tag Library'!$AD$14:$AD$736, LEN($A82))=$A82), """")"),"green")</f>
        <v>green</v>
      </c>
      <c r="O82" s="1" t="str">
        <f ca="1">IFERROR(__xludf.DUMMYFUNCTION("IFERROR(FILTER('Tag Library'!$AE$14:$AE$736, LEFT('Tag Library'!$AD$14:$AD$736, LEN(O$2))=O$2, RIGHT('Tag Library'!$AD$14:$AD$736, LEN($A82))=$A82), """")"),"green")</f>
        <v>green</v>
      </c>
      <c r="P82" s="1" t="str">
        <f ca="1">IFERROR(__xludf.DUMMYFUNCTION("IFERROR(FILTER('Tag Library'!$AE$14:$AE$736, LEFT('Tag Library'!$AD$14:$AD$736, LEN(P$2))=P$2, RIGHT('Tag Library'!$AD$14:$AD$736, LEN($A82))=$A82), """")"),"")</f>
        <v/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IFERROR(__xludf.DUMMYFUNCTION("IFERROR(FILTER('Tag Library'!$AE$14:$AE$736, LEFT('Tag Library'!$AD$14:$AD$736, LEN(B$2))=B$2, RIGHT('Tag Library'!$AD$14:$AD$736, LEN($A83))=$A83), """")"),"")</f>
        <v/>
      </c>
      <c r="C83" s="1" t="str">
        <f ca="1">IFERROR(__xludf.DUMMYFUNCTION("IFERROR(FILTER('Tag Library'!$AE$14:$AE$736, LEFT('Tag Library'!$AD$14:$AD$736, LEN(C$2))=C$2, RIGHT('Tag Library'!$AD$14:$AD$736, LEN($A83))=$A83), """")"),"")</f>
        <v/>
      </c>
      <c r="D83" s="1" t="str">
        <f ca="1">IFERROR(__xludf.DUMMYFUNCTION("IFERROR(FILTER('Tag Library'!$AE$14:$AE$736, LEFT('Tag Library'!$AD$14:$AD$736, LEN(D$2))=D$2, RIGHT('Tag Library'!$AD$14:$AD$736, LEN($A83))=$A83), """")"),"")</f>
        <v/>
      </c>
      <c r="E83" s="1" t="str">
        <f ca="1">IFERROR(__xludf.DUMMYFUNCTION("IFERROR(FILTER('Tag Library'!$AE$14:$AE$736, LEFT('Tag Library'!$AD$14:$AD$736, LEN(E$2))=E$2, RIGHT('Tag Library'!$AD$14:$AD$736, LEN($A83))=$A83), """")"),"")</f>
        <v/>
      </c>
      <c r="F83" s="1" t="str">
        <f ca="1">IFERROR(__xludf.DUMMYFUNCTION("IFERROR(FILTER('Tag Library'!$AE$14:$AE$736, LEFT('Tag Library'!$AD$14:$AD$736, LEN(F$2))=F$2, RIGHT('Tag Library'!$AD$14:$AD$736, LEN($A83))=$A83), """")"),"")</f>
        <v/>
      </c>
      <c r="G83" s="1" t="str">
        <f ca="1">IFERROR(__xludf.DUMMYFUNCTION("IFERROR(FILTER('Tag Library'!$AE$14:$AE$736, LEFT('Tag Library'!$AD$14:$AD$736, LEN(G$2))=G$2, RIGHT('Tag Library'!$AD$14:$AD$736, LEN($A83))=$A83), """")"),"")</f>
        <v/>
      </c>
      <c r="H83" s="1" t="str">
        <f ca="1">IFERROR(__xludf.DUMMYFUNCTION("IFERROR(FILTER('Tag Library'!$AE$14:$AE$736, LEFT('Tag Library'!$AD$14:$AD$736, LEN(H$2))=H$2, RIGHT('Tag Library'!$AD$14:$AD$736, LEN($A83))=$A83), """")"),"")</f>
        <v/>
      </c>
      <c r="I83" s="1" t="str">
        <f ca="1">IFERROR(__xludf.DUMMYFUNCTION("IFERROR(FILTER('Tag Library'!$AE$14:$AE$736, LEFT('Tag Library'!$AD$14:$AD$736, LEN(I$2))=I$2, RIGHT('Tag Library'!$AD$14:$AD$736, LEN($A83))=$A83), """")"),"")</f>
        <v/>
      </c>
      <c r="J83" s="1" t="str">
        <f ca="1">IFERROR(__xludf.DUMMYFUNCTION("IFERROR(FILTER('Tag Library'!$AE$14:$AE$736, LEFT('Tag Library'!$AD$14:$AD$736, LEN(J$2))=J$2, RIGHT('Tag Library'!$AD$14:$AD$736, LEN($A83))=$A83), """")"),"")</f>
        <v/>
      </c>
      <c r="K83" s="1" t="str">
        <f ca="1">IFERROR(__xludf.DUMMYFUNCTION("IFERROR(FILTER('Tag Library'!$AE$14:$AE$736, LEFT('Tag Library'!$AD$14:$AD$736, LEN(K$2))=K$2, RIGHT('Tag Library'!$AD$14:$AD$736, LEN($A83))=$A83), """")"),"")</f>
        <v/>
      </c>
      <c r="L83" s="1" t="str">
        <f ca="1">IFERROR(__xludf.DUMMYFUNCTION("IFERROR(FILTER('Tag Library'!$AE$14:$AE$736, LEFT('Tag Library'!$AD$14:$AD$736, LEN(L$2))=L$2, RIGHT('Tag Library'!$AD$14:$AD$736, LEN($A83))=$A83), """")"),"")</f>
        <v/>
      </c>
      <c r="M83" s="1" t="str">
        <f ca="1">IFERROR(__xludf.DUMMYFUNCTION("IFERROR(FILTER('Tag Library'!$AE$14:$AE$736, LEFT('Tag Library'!$AD$14:$AD$736, LEN(M$2))=M$2, RIGHT('Tag Library'!$AD$14:$AD$736, LEN($A83))=$A83), """")"),"")</f>
        <v/>
      </c>
      <c r="N83" s="1" t="str">
        <f ca="1">IFERROR(__xludf.DUMMYFUNCTION("IFERROR(FILTER('Tag Library'!$AE$14:$AE$736, LEFT('Tag Library'!$AD$14:$AD$736, LEN(N$2))=N$2, RIGHT('Tag Library'!$AD$14:$AD$736, LEN($A83))=$A83), """")"),"")</f>
        <v/>
      </c>
      <c r="O83" s="1" t="str">
        <f ca="1">IFERROR(__xludf.DUMMYFUNCTION("IFERROR(FILTER('Tag Library'!$AE$14:$AE$736, LEFT('Tag Library'!$AD$14:$AD$736, LEN(O$2))=O$2, RIGHT('Tag Library'!$AD$14:$AD$736, LEN($A83))=$A83), """")"),"")</f>
        <v/>
      </c>
      <c r="P83" s="1" t="str">
        <f ca="1">IFERROR(__xludf.DUMMYFUNCTION("IFERROR(FILTER('Tag Library'!$AE$14:$AE$736, LEFT('Tag Library'!$AD$14:$AD$736, LEN(P$2))=P$2, RIGHT('Tag Library'!$AD$14:$AD$736, LEN($A83))=$A83), """")"),"")</f>
        <v/>
      </c>
    </row>
    <row r="84" spans="1:16" x14ac:dyDescent="0.2">
      <c r="A84" s="1" t="str">
        <f ca="1">IFERROR(__xludf.DUMMYFUNCTION("""COMPUTED_VALUE"""),"cwc_kp")</f>
        <v>cwc_kp</v>
      </c>
      <c r="B84" s="1" t="str">
        <f ca="1">IFERROR(__xludf.DUMMYFUNCTION("IFERROR(FILTER('Tag Library'!$AE$14:$AE$736, LEFT('Tag Library'!$AD$14:$AD$736, LEN(B$2))=B$2, RIGHT('Tag Library'!$AD$14:$AD$736, LEN($A84))=$A84), """")"),"")</f>
        <v/>
      </c>
      <c r="C84" s="1" t="str">
        <f ca="1">IFERROR(__xludf.DUMMYFUNCTION("IFERROR(FILTER('Tag Library'!$AE$14:$AE$736, LEFT('Tag Library'!$AD$14:$AD$736, LEN(C$2))=C$2, RIGHT('Tag Library'!$AD$14:$AD$736, LEN($A84))=$A84), """")"),"")</f>
        <v/>
      </c>
      <c r="D84" s="1" t="str">
        <f ca="1">IFERROR(__xludf.DUMMYFUNCTION("IFERROR(FILTER('Tag Library'!$AE$14:$AE$736, LEFT('Tag Library'!$AD$14:$AD$736, LEN(D$2))=D$2, RIGHT('Tag Library'!$AD$14:$AD$736, LEN($A84))=$A84), """")"),"")</f>
        <v/>
      </c>
      <c r="E84" s="1" t="str">
        <f ca="1">IFERROR(__xludf.DUMMYFUNCTION("IFERROR(FILTER('Tag Library'!$AE$14:$AE$736, LEFT('Tag Library'!$AD$14:$AD$736, LEN(E$2))=E$2, RIGHT('Tag Library'!$AD$14:$AD$736, LEN($A84))=$A84), """")"),"")</f>
        <v/>
      </c>
      <c r="F84" s="1" t="str">
        <f ca="1">IFERROR(__xludf.DUMMYFUNCTION("IFERROR(FILTER('Tag Library'!$AE$14:$AE$736, LEFT('Tag Library'!$AD$14:$AD$736, LEN(F$2))=F$2, RIGHT('Tag Library'!$AD$14:$AD$736, LEN($A84))=$A84), """")"),"")</f>
        <v/>
      </c>
      <c r="G84" s="1" t="str">
        <f ca="1">IFERROR(__xludf.DUMMYFUNCTION("IFERROR(FILTER('Tag Library'!$AE$14:$AE$736, LEFT('Tag Library'!$AD$14:$AD$736, LEN(G$2))=G$2, RIGHT('Tag Library'!$AD$14:$AD$736, LEN($A84))=$A84), """")"),"")</f>
        <v/>
      </c>
      <c r="H84" s="1" t="str">
        <f ca="1">IFERROR(__xludf.DUMMYFUNCTION("IFERROR(FILTER('Tag Library'!$AE$14:$AE$736, LEFT('Tag Library'!$AD$14:$AD$736, LEN(H$2))=H$2, RIGHT('Tag Library'!$AD$14:$AD$736, LEN($A84))=$A84), """")"),"")</f>
        <v/>
      </c>
      <c r="I84" s="1" t="str">
        <f ca="1">IFERROR(__xludf.DUMMYFUNCTION("IFERROR(FILTER('Tag Library'!$AE$14:$AE$736, LEFT('Tag Library'!$AD$14:$AD$736, LEN(I$2))=I$2, RIGHT('Tag Library'!$AD$14:$AD$736, LEN($A84))=$A84), """")"),"")</f>
        <v/>
      </c>
      <c r="J84" s="1" t="str">
        <f ca="1">IFERROR(__xludf.DUMMYFUNCTION("IFERROR(FILTER('Tag Library'!$AE$14:$AE$736, LEFT('Tag Library'!$AD$14:$AD$736, LEN(J$2))=J$2, RIGHT('Tag Library'!$AD$14:$AD$736, LEN($A84))=$A84), """")"),"")</f>
        <v/>
      </c>
      <c r="K84" s="1" t="str">
        <f ca="1">IFERROR(__xludf.DUMMYFUNCTION("IFERROR(FILTER('Tag Library'!$AE$14:$AE$736, LEFT('Tag Library'!$AD$14:$AD$736, LEN(K$2))=K$2, RIGHT('Tag Library'!$AD$14:$AD$736, LEN($A84))=$A84), """")"),"")</f>
        <v/>
      </c>
      <c r="L84" s="1" t="str">
        <f ca="1">IFERROR(__xludf.DUMMYFUNCTION("IFERROR(FILTER('Tag Library'!$AE$14:$AE$736, LEFT('Tag Library'!$AD$14:$AD$736, LEN(L$2))=L$2, RIGHT('Tag Library'!$AD$14:$AD$736, LEN($A84))=$A84), """")"),"")</f>
        <v/>
      </c>
      <c r="M84" s="1" t="str">
        <f ca="1">IFERROR(__xludf.DUMMYFUNCTION("IFERROR(FILTER('Tag Library'!$AE$14:$AE$736, LEFT('Tag Library'!$AD$14:$AD$736, LEN(M$2))=M$2, RIGHT('Tag Library'!$AD$14:$AD$736, LEN($A84))=$A84), """")"),"")</f>
        <v/>
      </c>
      <c r="N84" s="1" t="str">
        <f ca="1">IFERROR(__xludf.DUMMYFUNCTION("IFERROR(FILTER('Tag Library'!$AE$14:$AE$736, LEFT('Tag Library'!$AD$14:$AD$736, LEN(N$2))=N$2, RIGHT('Tag Library'!$AD$14:$AD$736, LEN($A84))=$A84), """")"),"")</f>
        <v/>
      </c>
      <c r="O84" s="1" t="str">
        <f ca="1">IFERROR(__xludf.DUMMYFUNCTION("IFERROR(FILTER('Tag Library'!$AE$14:$AE$736, LEFT('Tag Library'!$AD$14:$AD$736, LEN(O$2))=O$2, RIGHT('Tag Library'!$AD$14:$AD$736, LEN($A84))=$A84), """")"),"")</f>
        <v/>
      </c>
      <c r="P84" s="1" t="str">
        <f ca="1">IFERROR(__xludf.DUMMYFUNCTION("IFERROR(FILTER('Tag Library'!$AE$14:$AE$736, LEFT('Tag Library'!$AD$14:$AD$736, LEN(P$2))=P$2, RIGHT('Tag Library'!$AD$14:$AD$736, LEN($A84))=$A84), """")"),"")</f>
        <v/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IFERROR(__xludf.DUMMYFUNCTION("IFERROR(FILTER('Tag Library'!$AE$14:$AE$736, LEFT('Tag Library'!$AD$14:$AD$736, LEN(B$2))=B$2, RIGHT('Tag Library'!$AD$14:$AD$736, LEN($A85))=$A85), """")"),"")</f>
        <v/>
      </c>
      <c r="C85" s="1" t="str">
        <f ca="1">IFERROR(__xludf.DUMMYFUNCTION("IFERROR(FILTER('Tag Library'!$AE$14:$AE$736, LEFT('Tag Library'!$AD$14:$AD$736, LEN(C$2))=C$2, RIGHT('Tag Library'!$AD$14:$AD$736, LEN($A85))=$A85), """")"),"")</f>
        <v/>
      </c>
      <c r="D85" s="1" t="str">
        <f ca="1">IFERROR(__xludf.DUMMYFUNCTION("IFERROR(FILTER('Tag Library'!$AE$14:$AE$736, LEFT('Tag Library'!$AD$14:$AD$736, LEN(D$2))=D$2, RIGHT('Tag Library'!$AD$14:$AD$736, LEN($A85))=$A85), """")"),"")</f>
        <v/>
      </c>
      <c r="E85" s="1" t="str">
        <f ca="1">IFERROR(__xludf.DUMMYFUNCTION("IFERROR(FILTER('Tag Library'!$AE$14:$AE$736, LEFT('Tag Library'!$AD$14:$AD$736, LEN(E$2))=E$2, RIGHT('Tag Library'!$AD$14:$AD$736, LEN($A85))=$A85), """")"),"")</f>
        <v/>
      </c>
      <c r="F85" s="1" t="str">
        <f ca="1">IFERROR(__xludf.DUMMYFUNCTION("IFERROR(FILTER('Tag Library'!$AE$14:$AE$736, LEFT('Tag Library'!$AD$14:$AD$736, LEN(F$2))=F$2, RIGHT('Tag Library'!$AD$14:$AD$736, LEN($A85))=$A85), """")"),"")</f>
        <v/>
      </c>
      <c r="G85" s="1" t="str">
        <f ca="1">IFERROR(__xludf.DUMMYFUNCTION("IFERROR(FILTER('Tag Library'!$AE$14:$AE$736, LEFT('Tag Library'!$AD$14:$AD$736, LEN(G$2))=G$2, RIGHT('Tag Library'!$AD$14:$AD$736, LEN($A85))=$A85), """")"),"")</f>
        <v/>
      </c>
      <c r="H85" s="1" t="str">
        <f ca="1">IFERROR(__xludf.DUMMYFUNCTION("IFERROR(FILTER('Tag Library'!$AE$14:$AE$736, LEFT('Tag Library'!$AD$14:$AD$736, LEN(H$2))=H$2, RIGHT('Tag Library'!$AD$14:$AD$736, LEN($A85))=$A85), """")"),"")</f>
        <v/>
      </c>
      <c r="I85" s="1" t="str">
        <f ca="1">IFERROR(__xludf.DUMMYFUNCTION("IFERROR(FILTER('Tag Library'!$AE$14:$AE$736, LEFT('Tag Library'!$AD$14:$AD$736, LEN(I$2))=I$2, RIGHT('Tag Library'!$AD$14:$AD$736, LEN($A85))=$A85), """")"),"")</f>
        <v/>
      </c>
      <c r="J85" s="1" t="str">
        <f ca="1">IFERROR(__xludf.DUMMYFUNCTION("IFERROR(FILTER('Tag Library'!$AE$14:$AE$736, LEFT('Tag Library'!$AD$14:$AD$736, LEN(J$2))=J$2, RIGHT('Tag Library'!$AD$14:$AD$736, LEN($A85))=$A85), """")"),"")</f>
        <v/>
      </c>
      <c r="K85" s="1" t="str">
        <f ca="1">IFERROR(__xludf.DUMMYFUNCTION("IFERROR(FILTER('Tag Library'!$AE$14:$AE$736, LEFT('Tag Library'!$AD$14:$AD$736, LEN(K$2))=K$2, RIGHT('Tag Library'!$AD$14:$AD$736, LEN($A85))=$A85), """")"),"")</f>
        <v/>
      </c>
      <c r="L85" s="1" t="str">
        <f ca="1">IFERROR(__xludf.DUMMYFUNCTION("IFERROR(FILTER('Tag Library'!$AE$14:$AE$736, LEFT('Tag Library'!$AD$14:$AD$736, LEN(L$2))=L$2, RIGHT('Tag Library'!$AD$14:$AD$736, LEN($A85))=$A85), """")"),"")</f>
        <v/>
      </c>
      <c r="M85" s="1" t="str">
        <f ca="1">IFERROR(__xludf.DUMMYFUNCTION("IFERROR(FILTER('Tag Library'!$AE$14:$AE$736, LEFT('Tag Library'!$AD$14:$AD$736, LEN(M$2))=M$2, RIGHT('Tag Library'!$AD$14:$AD$736, LEN($A85))=$A85), """")"),"")</f>
        <v/>
      </c>
      <c r="N85" s="1" t="str">
        <f ca="1">IFERROR(__xludf.DUMMYFUNCTION("IFERROR(FILTER('Tag Library'!$AE$14:$AE$736, LEFT('Tag Library'!$AD$14:$AD$736, LEN(N$2))=N$2, RIGHT('Tag Library'!$AD$14:$AD$736, LEN($A85))=$A85), """")"),"")</f>
        <v/>
      </c>
      <c r="O85" s="1" t="str">
        <f ca="1">IFERROR(__xludf.DUMMYFUNCTION("IFERROR(FILTER('Tag Library'!$AE$14:$AE$736, LEFT('Tag Library'!$AD$14:$AD$736, LEN(O$2))=O$2, RIGHT('Tag Library'!$AD$14:$AD$736, LEN($A85))=$A85), """")"),"")</f>
        <v/>
      </c>
      <c r="P85" s="1" t="str">
        <f ca="1">IFERROR(__xludf.DUMMYFUNCTION("IFERROR(FILTER('Tag Library'!$AE$14:$AE$736, LEFT('Tag Library'!$AD$14:$AD$736, LEN(P$2))=P$2, RIGHT('Tag Library'!$AD$14:$AD$736, LEN($A85))=$A85), """")"),"")</f>
        <v/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IFERROR(__xludf.DUMMYFUNCTION("IFERROR(FILTER('Tag Library'!$AE$14:$AE$736, LEFT('Tag Library'!$AD$14:$AD$736, LEN(B$2))=B$2, RIGHT('Tag Library'!$AD$14:$AD$736, LEN($A86))=$A86), """")"),"")</f>
        <v/>
      </c>
      <c r="C86" s="1" t="str">
        <f ca="1">IFERROR(__xludf.DUMMYFUNCTION("IFERROR(FILTER('Tag Library'!$AE$14:$AE$736, LEFT('Tag Library'!$AD$14:$AD$736, LEN(C$2))=C$2, RIGHT('Tag Library'!$AD$14:$AD$736, LEN($A86))=$A86), """")"),"")</f>
        <v/>
      </c>
      <c r="D86" s="1" t="str">
        <f ca="1">IFERROR(__xludf.DUMMYFUNCTION("IFERROR(FILTER('Tag Library'!$AE$14:$AE$736, LEFT('Tag Library'!$AD$14:$AD$736, LEN(D$2))=D$2, RIGHT('Tag Library'!$AD$14:$AD$736, LEN($A86))=$A86), """")"),"")</f>
        <v/>
      </c>
      <c r="E86" s="1" t="str">
        <f ca="1">IFERROR(__xludf.DUMMYFUNCTION("IFERROR(FILTER('Tag Library'!$AE$14:$AE$736, LEFT('Tag Library'!$AD$14:$AD$736, LEN(E$2))=E$2, RIGHT('Tag Library'!$AD$14:$AD$736, LEN($A86))=$A86), """")"),"")</f>
        <v/>
      </c>
      <c r="F86" s="1" t="str">
        <f ca="1">IFERROR(__xludf.DUMMYFUNCTION("IFERROR(FILTER('Tag Library'!$AE$14:$AE$736, LEFT('Tag Library'!$AD$14:$AD$736, LEN(F$2))=F$2, RIGHT('Tag Library'!$AD$14:$AD$736, LEN($A86))=$A86), """")"),"")</f>
        <v/>
      </c>
      <c r="G86" s="1" t="str">
        <f ca="1">IFERROR(__xludf.DUMMYFUNCTION("IFERROR(FILTER('Tag Library'!$AE$14:$AE$736, LEFT('Tag Library'!$AD$14:$AD$736, LEN(G$2))=G$2, RIGHT('Tag Library'!$AD$14:$AD$736, LEN($A86))=$A86), """")"),"")</f>
        <v/>
      </c>
      <c r="H86" s="1" t="str">
        <f ca="1">IFERROR(__xludf.DUMMYFUNCTION("IFERROR(FILTER('Tag Library'!$AE$14:$AE$736, LEFT('Tag Library'!$AD$14:$AD$736, LEN(H$2))=H$2, RIGHT('Tag Library'!$AD$14:$AD$736, LEN($A86))=$A86), """")"),"")</f>
        <v/>
      </c>
      <c r="I86" s="1" t="str">
        <f ca="1">IFERROR(__xludf.DUMMYFUNCTION("IFERROR(FILTER('Tag Library'!$AE$14:$AE$736, LEFT('Tag Library'!$AD$14:$AD$736, LEN(I$2))=I$2, RIGHT('Tag Library'!$AD$14:$AD$736, LEN($A86))=$A86), """")"),"")</f>
        <v/>
      </c>
      <c r="J86" s="1" t="str">
        <f ca="1">IFERROR(__xludf.DUMMYFUNCTION("IFERROR(FILTER('Tag Library'!$AE$14:$AE$736, LEFT('Tag Library'!$AD$14:$AD$736, LEN(J$2))=J$2, RIGHT('Tag Library'!$AD$14:$AD$736, LEN($A86))=$A86), """")"),"")</f>
        <v/>
      </c>
      <c r="K86" s="1" t="str">
        <f ca="1">IFERROR(__xludf.DUMMYFUNCTION("IFERROR(FILTER('Tag Library'!$AE$14:$AE$736, LEFT('Tag Library'!$AD$14:$AD$736, LEN(K$2))=K$2, RIGHT('Tag Library'!$AD$14:$AD$736, LEN($A86))=$A86), """")"),"")</f>
        <v/>
      </c>
      <c r="L86" s="1" t="str">
        <f ca="1">IFERROR(__xludf.DUMMYFUNCTION("IFERROR(FILTER('Tag Library'!$AE$14:$AE$736, LEFT('Tag Library'!$AD$14:$AD$736, LEN(L$2))=L$2, RIGHT('Tag Library'!$AD$14:$AD$736, LEN($A86))=$A86), """")"),"")</f>
        <v/>
      </c>
      <c r="M86" s="1" t="str">
        <f ca="1">IFERROR(__xludf.DUMMYFUNCTION("IFERROR(FILTER('Tag Library'!$AE$14:$AE$736, LEFT('Tag Library'!$AD$14:$AD$736, LEN(M$2))=M$2, RIGHT('Tag Library'!$AD$14:$AD$736, LEN($A86))=$A86), """")"),"")</f>
        <v/>
      </c>
      <c r="N86" s="1" t="str">
        <f ca="1">IFERROR(__xludf.DUMMYFUNCTION("IFERROR(FILTER('Tag Library'!$AE$14:$AE$736, LEFT('Tag Library'!$AD$14:$AD$736, LEN(N$2))=N$2, RIGHT('Tag Library'!$AD$14:$AD$736, LEN($A86))=$A86), """")"),"")</f>
        <v/>
      </c>
      <c r="O86" s="1" t="str">
        <f ca="1">IFERROR(__xludf.DUMMYFUNCTION("IFERROR(FILTER('Tag Library'!$AE$14:$AE$736, LEFT('Tag Library'!$AD$14:$AD$736, LEN(O$2))=O$2, RIGHT('Tag Library'!$AD$14:$AD$736, LEN($A86))=$A86), """")"),"")</f>
        <v/>
      </c>
      <c r="P86" s="1" t="str">
        <f ca="1">IFERROR(__xludf.DUMMYFUNCTION("IFERROR(FILTER('Tag Library'!$AE$14:$AE$736, LEFT('Tag Library'!$AD$14:$AD$736, LEN(P$2))=P$2, RIGHT('Tag Library'!$AD$14:$AD$736, LEN($A86))=$A86), """")"),"")</f>
        <v/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IFERROR(__xludf.DUMMYFUNCTION("IFERROR(FILTER('Tag Library'!$AE$14:$AE$736, LEFT('Tag Library'!$AD$14:$AD$736, LEN(B$2))=B$2, RIGHT('Tag Library'!$AD$14:$AD$736, LEN($A87))=$A87), """")"),"")</f>
        <v/>
      </c>
      <c r="C87" s="1" t="str">
        <f ca="1">IFERROR(__xludf.DUMMYFUNCTION("IFERROR(FILTER('Tag Library'!$AE$14:$AE$736, LEFT('Tag Library'!$AD$14:$AD$736, LEN(C$2))=C$2, RIGHT('Tag Library'!$AD$14:$AD$736, LEN($A87))=$A87), """")"),"")</f>
        <v/>
      </c>
      <c r="D87" s="1" t="str">
        <f ca="1">IFERROR(__xludf.DUMMYFUNCTION("IFERROR(FILTER('Tag Library'!$AE$14:$AE$736, LEFT('Tag Library'!$AD$14:$AD$736, LEN(D$2))=D$2, RIGHT('Tag Library'!$AD$14:$AD$736, LEN($A87))=$A87), """")"),"")</f>
        <v/>
      </c>
      <c r="E87" s="1" t="str">
        <f ca="1">IFERROR(__xludf.DUMMYFUNCTION("IFERROR(FILTER('Tag Library'!$AE$14:$AE$736, LEFT('Tag Library'!$AD$14:$AD$736, LEN(E$2))=E$2, RIGHT('Tag Library'!$AD$14:$AD$736, LEN($A87))=$A87), """")"),"")</f>
        <v/>
      </c>
      <c r="F87" s="1" t="str">
        <f ca="1">IFERROR(__xludf.DUMMYFUNCTION("IFERROR(FILTER('Tag Library'!$AE$14:$AE$736, LEFT('Tag Library'!$AD$14:$AD$736, LEN(F$2))=F$2, RIGHT('Tag Library'!$AD$14:$AD$736, LEN($A87))=$A87), """")"),"")</f>
        <v/>
      </c>
      <c r="G87" s="1" t="str">
        <f ca="1">IFERROR(__xludf.DUMMYFUNCTION("IFERROR(FILTER('Tag Library'!$AE$14:$AE$736, LEFT('Tag Library'!$AD$14:$AD$736, LEN(G$2))=G$2, RIGHT('Tag Library'!$AD$14:$AD$736, LEN($A87))=$A87), """")"),"")</f>
        <v/>
      </c>
      <c r="H87" s="1" t="str">
        <f ca="1">IFERROR(__xludf.DUMMYFUNCTION("IFERROR(FILTER('Tag Library'!$AE$14:$AE$736, LEFT('Tag Library'!$AD$14:$AD$736, LEN(H$2))=H$2, RIGHT('Tag Library'!$AD$14:$AD$736, LEN($A87))=$A87), """")"),"")</f>
        <v/>
      </c>
      <c r="I87" s="1" t="str">
        <f ca="1">IFERROR(__xludf.DUMMYFUNCTION("IFERROR(FILTER('Tag Library'!$AE$14:$AE$736, LEFT('Tag Library'!$AD$14:$AD$736, LEN(I$2))=I$2, RIGHT('Tag Library'!$AD$14:$AD$736, LEN($A87))=$A87), """")"),"")</f>
        <v/>
      </c>
      <c r="J87" s="1" t="str">
        <f ca="1">IFERROR(__xludf.DUMMYFUNCTION("IFERROR(FILTER('Tag Library'!$AE$14:$AE$736, LEFT('Tag Library'!$AD$14:$AD$736, LEN(J$2))=J$2, RIGHT('Tag Library'!$AD$14:$AD$736, LEN($A87))=$A87), """")"),"")</f>
        <v/>
      </c>
      <c r="K87" s="1" t="str">
        <f ca="1">IFERROR(__xludf.DUMMYFUNCTION("IFERROR(FILTER('Tag Library'!$AE$14:$AE$736, LEFT('Tag Library'!$AD$14:$AD$736, LEN(K$2))=K$2, RIGHT('Tag Library'!$AD$14:$AD$736, LEN($A87))=$A87), """")"),"")</f>
        <v/>
      </c>
      <c r="L87" s="1" t="str">
        <f ca="1">IFERROR(__xludf.DUMMYFUNCTION("IFERROR(FILTER('Tag Library'!$AE$14:$AE$736, LEFT('Tag Library'!$AD$14:$AD$736, LEN(L$2))=L$2, RIGHT('Tag Library'!$AD$14:$AD$736, LEN($A87))=$A87), """")"),"")</f>
        <v/>
      </c>
      <c r="M87" s="1" t="str">
        <f ca="1">IFERROR(__xludf.DUMMYFUNCTION("IFERROR(FILTER('Tag Library'!$AE$14:$AE$736, LEFT('Tag Library'!$AD$14:$AD$736, LEN(M$2))=M$2, RIGHT('Tag Library'!$AD$14:$AD$736, LEN($A87))=$A87), """")"),"")</f>
        <v/>
      </c>
      <c r="N87" s="1" t="str">
        <f ca="1">IFERROR(__xludf.DUMMYFUNCTION("IFERROR(FILTER('Tag Library'!$AE$14:$AE$736, LEFT('Tag Library'!$AD$14:$AD$736, LEN(N$2))=N$2, RIGHT('Tag Library'!$AD$14:$AD$736, LEN($A87))=$A87), """")"),"")</f>
        <v/>
      </c>
      <c r="O87" s="1" t="str">
        <f ca="1">IFERROR(__xludf.DUMMYFUNCTION("IFERROR(FILTER('Tag Library'!$AE$14:$AE$736, LEFT('Tag Library'!$AD$14:$AD$736, LEN(O$2))=O$2, RIGHT('Tag Library'!$AD$14:$AD$736, LEN($A87))=$A87), """")"),"")</f>
        <v/>
      </c>
      <c r="P87" s="1" t="str">
        <f ca="1">IFERROR(__xludf.DUMMYFUNCTION("IFERROR(FILTER('Tag Library'!$AE$14:$AE$736, LEFT('Tag Library'!$AD$14:$AD$736, LEN(P$2))=P$2, RIGHT('Tag Library'!$AD$14:$AD$736, LEN($A87))=$A87), """")"),"")</f>
        <v/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IFERROR(__xludf.DUMMYFUNCTION("IFERROR(FILTER('Tag Library'!$AE$14:$AE$736, LEFT('Tag Library'!$AD$14:$AD$736, LEN(B$2))=B$2, RIGHT('Tag Library'!$AD$14:$AD$736, LEN($A88))=$A88), """")"),"")</f>
        <v/>
      </c>
      <c r="C88" s="1" t="str">
        <f ca="1">IFERROR(__xludf.DUMMYFUNCTION("IFERROR(FILTER('Tag Library'!$AE$14:$AE$736, LEFT('Tag Library'!$AD$14:$AD$736, LEN(C$2))=C$2, RIGHT('Tag Library'!$AD$14:$AD$736, LEN($A88))=$A88), """")"),"")</f>
        <v/>
      </c>
      <c r="D88" s="1" t="str">
        <f ca="1">IFERROR(__xludf.DUMMYFUNCTION("IFERROR(FILTER('Tag Library'!$AE$14:$AE$736, LEFT('Tag Library'!$AD$14:$AD$736, LEN(D$2))=D$2, RIGHT('Tag Library'!$AD$14:$AD$736, LEN($A88))=$A88), """")"),"")</f>
        <v/>
      </c>
      <c r="E88" s="1" t="str">
        <f ca="1">IFERROR(__xludf.DUMMYFUNCTION("IFERROR(FILTER('Tag Library'!$AE$14:$AE$736, LEFT('Tag Library'!$AD$14:$AD$736, LEN(E$2))=E$2, RIGHT('Tag Library'!$AD$14:$AD$736, LEN($A88))=$A88), """")"),"")</f>
        <v/>
      </c>
      <c r="F88" s="1" t="str">
        <f ca="1">IFERROR(__xludf.DUMMYFUNCTION("IFERROR(FILTER('Tag Library'!$AE$14:$AE$736, LEFT('Tag Library'!$AD$14:$AD$736, LEN(F$2))=F$2, RIGHT('Tag Library'!$AD$14:$AD$736, LEN($A88))=$A88), """")"),"")</f>
        <v/>
      </c>
      <c r="G88" s="1" t="str">
        <f ca="1">IFERROR(__xludf.DUMMYFUNCTION("IFERROR(FILTER('Tag Library'!$AE$14:$AE$736, LEFT('Tag Library'!$AD$14:$AD$736, LEN(G$2))=G$2, RIGHT('Tag Library'!$AD$14:$AD$736, LEN($A88))=$A88), """")"),"")</f>
        <v/>
      </c>
      <c r="H88" s="1" t="str">
        <f ca="1">IFERROR(__xludf.DUMMYFUNCTION("IFERROR(FILTER('Tag Library'!$AE$14:$AE$736, LEFT('Tag Library'!$AD$14:$AD$736, LEN(H$2))=H$2, RIGHT('Tag Library'!$AD$14:$AD$736, LEN($A88))=$A88), """")"),"")</f>
        <v/>
      </c>
      <c r="I88" s="1" t="str">
        <f ca="1">IFERROR(__xludf.DUMMYFUNCTION("IFERROR(FILTER('Tag Library'!$AE$14:$AE$736, LEFT('Tag Library'!$AD$14:$AD$736, LEN(I$2))=I$2, RIGHT('Tag Library'!$AD$14:$AD$736, LEN($A88))=$A88), """")"),"")</f>
        <v/>
      </c>
      <c r="J88" s="1" t="str">
        <f ca="1">IFERROR(__xludf.DUMMYFUNCTION("IFERROR(FILTER('Tag Library'!$AE$14:$AE$736, LEFT('Tag Library'!$AD$14:$AD$736, LEN(J$2))=J$2, RIGHT('Tag Library'!$AD$14:$AD$736, LEN($A88))=$A88), """")"),"")</f>
        <v/>
      </c>
      <c r="K88" s="1" t="str">
        <f ca="1">IFERROR(__xludf.DUMMYFUNCTION("IFERROR(FILTER('Tag Library'!$AE$14:$AE$736, LEFT('Tag Library'!$AD$14:$AD$736, LEN(K$2))=K$2, RIGHT('Tag Library'!$AD$14:$AD$736, LEN($A88))=$A88), """")"),"")</f>
        <v/>
      </c>
      <c r="L88" s="1" t="str">
        <f ca="1">IFERROR(__xludf.DUMMYFUNCTION("IFERROR(FILTER('Tag Library'!$AE$14:$AE$736, LEFT('Tag Library'!$AD$14:$AD$736, LEN(L$2))=L$2, RIGHT('Tag Library'!$AD$14:$AD$736, LEN($A88))=$A88), """")"),"")</f>
        <v/>
      </c>
      <c r="M88" s="1" t="str">
        <f ca="1">IFERROR(__xludf.DUMMYFUNCTION("IFERROR(FILTER('Tag Library'!$AE$14:$AE$736, LEFT('Tag Library'!$AD$14:$AD$736, LEN(M$2))=M$2, RIGHT('Tag Library'!$AD$14:$AD$736, LEN($A88))=$A88), """")"),"")</f>
        <v/>
      </c>
      <c r="N88" s="1" t="str">
        <f ca="1">IFERROR(__xludf.DUMMYFUNCTION("IFERROR(FILTER('Tag Library'!$AE$14:$AE$736, LEFT('Tag Library'!$AD$14:$AD$736, LEN(N$2))=N$2, RIGHT('Tag Library'!$AD$14:$AD$736, LEN($A88))=$A88), """")"),"")</f>
        <v/>
      </c>
      <c r="O88" s="1" t="str">
        <f ca="1">IFERROR(__xludf.DUMMYFUNCTION("IFERROR(FILTER('Tag Library'!$AE$14:$AE$736, LEFT('Tag Library'!$AD$14:$AD$736, LEN(O$2))=O$2, RIGHT('Tag Library'!$AD$14:$AD$736, LEN($A88))=$A88), """")"),"")</f>
        <v/>
      </c>
      <c r="P88" s="1" t="str">
        <f ca="1">IFERROR(__xludf.DUMMYFUNCTION("IFERROR(FILTER('Tag Library'!$AE$14:$AE$736, LEFT('Tag Library'!$AD$14:$AD$736, LEN(P$2))=P$2, RIGHT('Tag Library'!$AD$14:$AD$736, LEN($A88))=$A88), """")"),"")</f>
        <v/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IFERROR(__xludf.DUMMYFUNCTION("IFERROR(FILTER('Tag Library'!$AE$14:$AE$736, LEFT('Tag Library'!$AD$14:$AD$736, LEN(B$2))=B$2, RIGHT('Tag Library'!$AD$14:$AD$736, LEN($A89))=$A89), """")"),"")</f>
        <v/>
      </c>
      <c r="C89" s="1" t="str">
        <f ca="1">IFERROR(__xludf.DUMMYFUNCTION("IFERROR(FILTER('Tag Library'!$AE$14:$AE$736, LEFT('Tag Library'!$AD$14:$AD$736, LEN(C$2))=C$2, RIGHT('Tag Library'!$AD$14:$AD$736, LEN($A89))=$A89), """")"),"")</f>
        <v/>
      </c>
      <c r="D89" s="1" t="str">
        <f ca="1">IFERROR(__xludf.DUMMYFUNCTION("IFERROR(FILTER('Tag Library'!$AE$14:$AE$736, LEFT('Tag Library'!$AD$14:$AD$736, LEN(D$2))=D$2, RIGHT('Tag Library'!$AD$14:$AD$736, LEN($A89))=$A89), """")"),"")</f>
        <v/>
      </c>
      <c r="E89" s="1" t="str">
        <f ca="1">IFERROR(__xludf.DUMMYFUNCTION("IFERROR(FILTER('Tag Library'!$AE$14:$AE$736, LEFT('Tag Library'!$AD$14:$AD$736, LEN(E$2))=E$2, RIGHT('Tag Library'!$AD$14:$AD$736, LEN($A89))=$A89), """")"),"")</f>
        <v/>
      </c>
      <c r="F89" s="1" t="str">
        <f ca="1">IFERROR(__xludf.DUMMYFUNCTION("IFERROR(FILTER('Tag Library'!$AE$14:$AE$736, LEFT('Tag Library'!$AD$14:$AD$736, LEN(F$2))=F$2, RIGHT('Tag Library'!$AD$14:$AD$736, LEN($A89))=$A89), """")"),"")</f>
        <v/>
      </c>
      <c r="G89" s="1" t="str">
        <f ca="1">IFERROR(__xludf.DUMMYFUNCTION("IFERROR(FILTER('Tag Library'!$AE$14:$AE$736, LEFT('Tag Library'!$AD$14:$AD$736, LEN(G$2))=G$2, RIGHT('Tag Library'!$AD$14:$AD$736, LEN($A89))=$A89), """")"),"")</f>
        <v/>
      </c>
      <c r="H89" s="1" t="str">
        <f ca="1">IFERROR(__xludf.DUMMYFUNCTION("IFERROR(FILTER('Tag Library'!$AE$14:$AE$736, LEFT('Tag Library'!$AD$14:$AD$736, LEN(H$2))=H$2, RIGHT('Tag Library'!$AD$14:$AD$736, LEN($A89))=$A89), """")"),"")</f>
        <v/>
      </c>
      <c r="I89" s="1" t="str">
        <f ca="1">IFERROR(__xludf.DUMMYFUNCTION("IFERROR(FILTER('Tag Library'!$AE$14:$AE$736, LEFT('Tag Library'!$AD$14:$AD$736, LEN(I$2))=I$2, RIGHT('Tag Library'!$AD$14:$AD$736, LEN($A89))=$A89), """")"),"")</f>
        <v/>
      </c>
      <c r="J89" s="1" t="str">
        <f ca="1">IFERROR(__xludf.DUMMYFUNCTION("IFERROR(FILTER('Tag Library'!$AE$14:$AE$736, LEFT('Tag Library'!$AD$14:$AD$736, LEN(J$2))=J$2, RIGHT('Tag Library'!$AD$14:$AD$736, LEN($A89))=$A89), """")"),"")</f>
        <v/>
      </c>
      <c r="K89" s="1" t="str">
        <f ca="1">IFERROR(__xludf.DUMMYFUNCTION("IFERROR(FILTER('Tag Library'!$AE$14:$AE$736, LEFT('Tag Library'!$AD$14:$AD$736, LEN(K$2))=K$2, RIGHT('Tag Library'!$AD$14:$AD$736, LEN($A89))=$A89), """")"),"")</f>
        <v/>
      </c>
      <c r="L89" s="1" t="str">
        <f ca="1">IFERROR(__xludf.DUMMYFUNCTION("IFERROR(FILTER('Tag Library'!$AE$14:$AE$736, LEFT('Tag Library'!$AD$14:$AD$736, LEN(L$2))=L$2, RIGHT('Tag Library'!$AD$14:$AD$736, LEN($A89))=$A89), """")"),"")</f>
        <v/>
      </c>
      <c r="M89" s="1" t="str">
        <f ca="1">IFERROR(__xludf.DUMMYFUNCTION("IFERROR(FILTER('Tag Library'!$AE$14:$AE$736, LEFT('Tag Library'!$AD$14:$AD$736, LEN(M$2))=M$2, RIGHT('Tag Library'!$AD$14:$AD$736, LEN($A89))=$A89), """")"),"")</f>
        <v/>
      </c>
      <c r="N89" s="1" t="str">
        <f ca="1">IFERROR(__xludf.DUMMYFUNCTION("IFERROR(FILTER('Tag Library'!$AE$14:$AE$736, LEFT('Tag Library'!$AD$14:$AD$736, LEN(N$2))=N$2, RIGHT('Tag Library'!$AD$14:$AD$736, LEN($A89))=$A89), """")"),"")</f>
        <v/>
      </c>
      <c r="O89" s="1" t="str">
        <f ca="1">IFERROR(__xludf.DUMMYFUNCTION("IFERROR(FILTER('Tag Library'!$AE$14:$AE$736, LEFT('Tag Library'!$AD$14:$AD$736, LEN(O$2))=O$2, RIGHT('Tag Library'!$AD$14:$AD$736, LEN($A89))=$A89), """")"),"")</f>
        <v/>
      </c>
      <c r="P89" s="1" t="str">
        <f ca="1">IFERROR(__xludf.DUMMYFUNCTION("IFERROR(FILTER('Tag Library'!$AE$14:$AE$736, LEFT('Tag Library'!$AD$14:$AD$736, LEN(P$2))=P$2, RIGHT('Tag Library'!$AD$14:$AD$736, LEN($A89))=$A89), """")"),"")</f>
        <v/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IFERROR(__xludf.DUMMYFUNCTION("IFERROR(FILTER('Tag Library'!$AE$14:$AE$736, LEFT('Tag Library'!$AD$14:$AD$736, LEN(B$2))=B$2, RIGHT('Tag Library'!$AD$14:$AD$736, LEN($A90))=$A90), """")"),"")</f>
        <v/>
      </c>
      <c r="C90" s="1" t="str">
        <f ca="1">IFERROR(__xludf.DUMMYFUNCTION("IFERROR(FILTER('Tag Library'!$AE$14:$AE$736, LEFT('Tag Library'!$AD$14:$AD$736, LEN(C$2))=C$2, RIGHT('Tag Library'!$AD$14:$AD$736, LEN($A90))=$A90), """")"),"")</f>
        <v/>
      </c>
      <c r="D90" s="1" t="str">
        <f ca="1">IFERROR(__xludf.DUMMYFUNCTION("IFERROR(FILTER('Tag Library'!$AE$14:$AE$736, LEFT('Tag Library'!$AD$14:$AD$736, LEN(D$2))=D$2, RIGHT('Tag Library'!$AD$14:$AD$736, LEN($A90))=$A90), """")"),"")</f>
        <v/>
      </c>
      <c r="E90" s="1" t="str">
        <f ca="1">IFERROR(__xludf.DUMMYFUNCTION("IFERROR(FILTER('Tag Library'!$AE$14:$AE$736, LEFT('Tag Library'!$AD$14:$AD$736, LEN(E$2))=E$2, RIGHT('Tag Library'!$AD$14:$AD$736, LEN($A90))=$A90), """")"),"")</f>
        <v/>
      </c>
      <c r="F90" s="1" t="str">
        <f ca="1">IFERROR(__xludf.DUMMYFUNCTION("IFERROR(FILTER('Tag Library'!$AE$14:$AE$736, LEFT('Tag Library'!$AD$14:$AD$736, LEN(F$2))=F$2, RIGHT('Tag Library'!$AD$14:$AD$736, LEN($A90))=$A90), """")"),"")</f>
        <v/>
      </c>
      <c r="G90" s="1" t="str">
        <f ca="1">IFERROR(__xludf.DUMMYFUNCTION("IFERROR(FILTER('Tag Library'!$AE$14:$AE$736, LEFT('Tag Library'!$AD$14:$AD$736, LEN(G$2))=G$2, RIGHT('Tag Library'!$AD$14:$AD$736, LEN($A90))=$A90), """")"),"")</f>
        <v/>
      </c>
      <c r="H90" s="1" t="str">
        <f ca="1">IFERROR(__xludf.DUMMYFUNCTION("IFERROR(FILTER('Tag Library'!$AE$14:$AE$736, LEFT('Tag Library'!$AD$14:$AD$736, LEN(H$2))=H$2, RIGHT('Tag Library'!$AD$14:$AD$736, LEN($A90))=$A90), """")"),"")</f>
        <v/>
      </c>
      <c r="I90" s="1" t="str">
        <f ca="1">IFERROR(__xludf.DUMMYFUNCTION("IFERROR(FILTER('Tag Library'!$AE$14:$AE$736, LEFT('Tag Library'!$AD$14:$AD$736, LEN(I$2))=I$2, RIGHT('Tag Library'!$AD$14:$AD$736, LEN($A90))=$A90), """")"),"")</f>
        <v/>
      </c>
      <c r="J90" s="1" t="str">
        <f ca="1">IFERROR(__xludf.DUMMYFUNCTION("IFERROR(FILTER('Tag Library'!$AE$14:$AE$736, LEFT('Tag Library'!$AD$14:$AD$736, LEN(J$2))=J$2, RIGHT('Tag Library'!$AD$14:$AD$736, LEN($A90))=$A90), """")"),"")</f>
        <v/>
      </c>
      <c r="K90" s="1" t="str">
        <f ca="1">IFERROR(__xludf.DUMMYFUNCTION("IFERROR(FILTER('Tag Library'!$AE$14:$AE$736, LEFT('Tag Library'!$AD$14:$AD$736, LEN(K$2))=K$2, RIGHT('Tag Library'!$AD$14:$AD$736, LEN($A90))=$A90), """")"),"")</f>
        <v/>
      </c>
      <c r="L90" s="1" t="str">
        <f ca="1">IFERROR(__xludf.DUMMYFUNCTION("IFERROR(FILTER('Tag Library'!$AE$14:$AE$736, LEFT('Tag Library'!$AD$14:$AD$736, LEN(L$2))=L$2, RIGHT('Tag Library'!$AD$14:$AD$736, LEN($A90))=$A90), """")"),"")</f>
        <v/>
      </c>
      <c r="M90" s="1" t="str">
        <f ca="1">IFERROR(__xludf.DUMMYFUNCTION("IFERROR(FILTER('Tag Library'!$AE$14:$AE$736, LEFT('Tag Library'!$AD$14:$AD$736, LEN(M$2))=M$2, RIGHT('Tag Library'!$AD$14:$AD$736, LEN($A90))=$A90), """")"),"")</f>
        <v/>
      </c>
      <c r="N90" s="1" t="str">
        <f ca="1">IFERROR(__xludf.DUMMYFUNCTION("IFERROR(FILTER('Tag Library'!$AE$14:$AE$736, LEFT('Tag Library'!$AD$14:$AD$736, LEN(N$2))=N$2, RIGHT('Tag Library'!$AD$14:$AD$736, LEN($A90))=$A90), """")"),"")</f>
        <v/>
      </c>
      <c r="O90" s="1" t="str">
        <f ca="1">IFERROR(__xludf.DUMMYFUNCTION("IFERROR(FILTER('Tag Library'!$AE$14:$AE$736, LEFT('Tag Library'!$AD$14:$AD$736, LEN(O$2))=O$2, RIGHT('Tag Library'!$AD$14:$AD$736, LEN($A90))=$A90), """")"),"")</f>
        <v/>
      </c>
      <c r="P90" s="1" t="str">
        <f ca="1">IFERROR(__xludf.DUMMYFUNCTION("IFERROR(FILTER('Tag Library'!$AE$14:$AE$736, LEFT('Tag Library'!$AD$14:$AD$736, LEN(P$2))=P$2, RIGHT('Tag Library'!$AD$14:$AD$736, LEN($A90))=$A90), """")"),"")</f>
        <v/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IFERROR(__xludf.DUMMYFUNCTION("IFERROR(FILTER('Tag Library'!$AE$14:$AE$736, LEFT('Tag Library'!$AD$14:$AD$736, LEN(B$2))=B$2, RIGHT('Tag Library'!$AD$14:$AD$736, LEN($A91))=$A91), """")"),"")</f>
        <v/>
      </c>
      <c r="C91" s="1" t="str">
        <f ca="1">IFERROR(__xludf.DUMMYFUNCTION("IFERROR(FILTER('Tag Library'!$AE$14:$AE$736, LEFT('Tag Library'!$AD$14:$AD$736, LEN(C$2))=C$2, RIGHT('Tag Library'!$AD$14:$AD$736, LEN($A91))=$A91), """")"),"")</f>
        <v/>
      </c>
      <c r="D91" s="1" t="str">
        <f ca="1">IFERROR(__xludf.DUMMYFUNCTION("IFERROR(FILTER('Tag Library'!$AE$14:$AE$736, LEFT('Tag Library'!$AD$14:$AD$736, LEN(D$2))=D$2, RIGHT('Tag Library'!$AD$14:$AD$736, LEN($A91))=$A91), """")"),"green")</f>
        <v>green</v>
      </c>
      <c r="E91" s="1" t="str">
        <f ca="1">IFERROR(__xludf.DUMMYFUNCTION("IFERROR(FILTER('Tag Library'!$AE$14:$AE$736, LEFT('Tag Library'!$AD$14:$AD$736, LEN(E$2))=E$2, RIGHT('Tag Library'!$AD$14:$AD$736, LEN($A91))=$A91), """")"),"green")</f>
        <v>green</v>
      </c>
      <c r="F91" s="1" t="str">
        <f ca="1">IFERROR(__xludf.DUMMYFUNCTION("IFERROR(FILTER('Tag Library'!$AE$14:$AE$736, LEFT('Tag Library'!$AD$14:$AD$736, LEN(F$2))=F$2, RIGHT('Tag Library'!$AD$14:$AD$736, LEN($A91))=$A91), """")"),"green")</f>
        <v>green</v>
      </c>
      <c r="G91" s="1" t="str">
        <f ca="1">IFERROR(__xludf.DUMMYFUNCTION("IFERROR(FILTER('Tag Library'!$AE$14:$AE$736, LEFT('Tag Library'!$AD$14:$AD$736, LEN(G$2))=G$2, RIGHT('Tag Library'!$AD$14:$AD$736, LEN($A91))=$A91), """")"),"green")</f>
        <v>green</v>
      </c>
      <c r="H91" s="1" t="str">
        <f ca="1">IFERROR(__xludf.DUMMYFUNCTION("IFERROR(FILTER('Tag Library'!$AE$14:$AE$736, LEFT('Tag Library'!$AD$14:$AD$736, LEN(H$2))=H$2, RIGHT('Tag Library'!$AD$14:$AD$736, LEN($A91))=$A91), """")"),"green")</f>
        <v>green</v>
      </c>
      <c r="I91" s="1" t="str">
        <f ca="1">IFERROR(__xludf.DUMMYFUNCTION("IFERROR(FILTER('Tag Library'!$AE$14:$AE$736, LEFT('Tag Library'!$AD$14:$AD$736, LEN(I$2))=I$2, RIGHT('Tag Library'!$AD$14:$AD$736, LEN($A91))=$A91), """")"),"green")</f>
        <v>green</v>
      </c>
      <c r="J91" s="1" t="str">
        <f ca="1">IFERROR(__xludf.DUMMYFUNCTION("IFERROR(FILTER('Tag Library'!$AE$14:$AE$736, LEFT('Tag Library'!$AD$14:$AD$736, LEN(J$2))=J$2, RIGHT('Tag Library'!$AD$14:$AD$736, LEN($A91))=$A91), """")"),"green")</f>
        <v>green</v>
      </c>
      <c r="K91" s="1" t="str">
        <f ca="1">IFERROR(__xludf.DUMMYFUNCTION("IFERROR(FILTER('Tag Library'!$AE$14:$AE$736, LEFT('Tag Library'!$AD$14:$AD$736, LEN(K$2))=K$2, RIGHT('Tag Library'!$AD$14:$AD$736, LEN($A91))=$A91), """")"),"green")</f>
        <v>green</v>
      </c>
      <c r="L91" s="1" t="str">
        <f ca="1">IFERROR(__xludf.DUMMYFUNCTION("IFERROR(FILTER('Tag Library'!$AE$14:$AE$736, LEFT('Tag Library'!$AD$14:$AD$736, LEN(L$2))=L$2, RIGHT('Tag Library'!$AD$14:$AD$736, LEN($A91))=$A91), """")"),"green")</f>
        <v>green</v>
      </c>
      <c r="M91" s="1" t="str">
        <f ca="1">IFERROR(__xludf.DUMMYFUNCTION("IFERROR(FILTER('Tag Library'!$AE$14:$AE$736, LEFT('Tag Library'!$AD$14:$AD$736, LEN(M$2))=M$2, RIGHT('Tag Library'!$AD$14:$AD$736, LEN($A91))=$A91), """")"),"green")</f>
        <v>green</v>
      </c>
      <c r="N91" s="1" t="str">
        <f ca="1">IFERROR(__xludf.DUMMYFUNCTION("IFERROR(FILTER('Tag Library'!$AE$14:$AE$736, LEFT('Tag Library'!$AD$14:$AD$736, LEN(N$2))=N$2, RIGHT('Tag Library'!$AD$14:$AD$736, LEN($A91))=$A91), """")"),"green")</f>
        <v>green</v>
      </c>
      <c r="O91" s="1" t="str">
        <f ca="1">IFERROR(__xludf.DUMMYFUNCTION("IFERROR(FILTER('Tag Library'!$AE$14:$AE$736, LEFT('Tag Library'!$AD$14:$AD$736, LEN(O$2))=O$2, RIGHT('Tag Library'!$AD$14:$AD$736, LEN($A91))=$A91), """")"),"green")</f>
        <v>green</v>
      </c>
      <c r="P91" s="1" t="str">
        <f ca="1">IFERROR(__xludf.DUMMYFUNCTION("IFERROR(FILTER('Tag Library'!$AE$14:$AE$736, LEFT('Tag Library'!$AD$14:$AD$736, LEN(P$2))=P$2, RIGHT('Tag Library'!$AD$14:$AD$736, LEN($A91))=$A91), """")"),"")</f>
        <v/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IFERROR(__xludf.DUMMYFUNCTION("IFERROR(FILTER('Tag Library'!$AE$14:$AE$736, LEFT('Tag Library'!$AD$14:$AD$736, LEN(B$2))=B$2, RIGHT('Tag Library'!$AD$14:$AD$736, LEN($A92))=$A92), """")"),"")</f>
        <v/>
      </c>
      <c r="C92" s="1" t="str">
        <f ca="1">IFERROR(__xludf.DUMMYFUNCTION("IFERROR(FILTER('Tag Library'!$AE$14:$AE$736, LEFT('Tag Library'!$AD$14:$AD$736, LEN(C$2))=C$2, RIGHT('Tag Library'!$AD$14:$AD$736, LEN($A92))=$A92), """")"),"")</f>
        <v/>
      </c>
      <c r="D92" s="1" t="str">
        <f ca="1">IFERROR(__xludf.DUMMYFUNCTION("IFERROR(FILTER('Tag Library'!$AE$14:$AE$736, LEFT('Tag Library'!$AD$14:$AD$736, LEN(D$2))=D$2, RIGHT('Tag Library'!$AD$14:$AD$736, LEN($A92))=$A92), """")"),"")</f>
        <v/>
      </c>
      <c r="E92" s="1" t="str">
        <f ca="1">IFERROR(__xludf.DUMMYFUNCTION("IFERROR(FILTER('Tag Library'!$AE$14:$AE$736, LEFT('Tag Library'!$AD$14:$AD$736, LEN(E$2))=E$2, RIGHT('Tag Library'!$AD$14:$AD$736, LEN($A92))=$A92), """")"),"")</f>
        <v/>
      </c>
      <c r="F92" s="1" t="str">
        <f ca="1">IFERROR(__xludf.DUMMYFUNCTION("IFERROR(FILTER('Tag Library'!$AE$14:$AE$736, LEFT('Tag Library'!$AD$14:$AD$736, LEN(F$2))=F$2, RIGHT('Tag Library'!$AD$14:$AD$736, LEN($A92))=$A92), """")"),"")</f>
        <v/>
      </c>
      <c r="G92" s="1" t="str">
        <f ca="1">IFERROR(__xludf.DUMMYFUNCTION("IFERROR(FILTER('Tag Library'!$AE$14:$AE$736, LEFT('Tag Library'!$AD$14:$AD$736, LEN(G$2))=G$2, RIGHT('Tag Library'!$AD$14:$AD$736, LEN($A92))=$A92), """")"),"")</f>
        <v/>
      </c>
      <c r="H92" s="1" t="str">
        <f ca="1">IFERROR(__xludf.DUMMYFUNCTION("IFERROR(FILTER('Tag Library'!$AE$14:$AE$736, LEFT('Tag Library'!$AD$14:$AD$736, LEN(H$2))=H$2, RIGHT('Tag Library'!$AD$14:$AD$736, LEN($A92))=$A92), """")"),"")</f>
        <v/>
      </c>
      <c r="I92" s="1" t="str">
        <f ca="1">IFERROR(__xludf.DUMMYFUNCTION("IFERROR(FILTER('Tag Library'!$AE$14:$AE$736, LEFT('Tag Library'!$AD$14:$AD$736, LEN(I$2))=I$2, RIGHT('Tag Library'!$AD$14:$AD$736, LEN($A92))=$A92), """")"),"")</f>
        <v/>
      </c>
      <c r="J92" s="1" t="str">
        <f ca="1">IFERROR(__xludf.DUMMYFUNCTION("IFERROR(FILTER('Tag Library'!$AE$14:$AE$736, LEFT('Tag Library'!$AD$14:$AD$736, LEN(J$2))=J$2, RIGHT('Tag Library'!$AD$14:$AD$736, LEN($A92))=$A92), """")"),"")</f>
        <v/>
      </c>
      <c r="K92" s="1" t="str">
        <f ca="1">IFERROR(__xludf.DUMMYFUNCTION("IFERROR(FILTER('Tag Library'!$AE$14:$AE$736, LEFT('Tag Library'!$AD$14:$AD$736, LEN(K$2))=K$2, RIGHT('Tag Library'!$AD$14:$AD$736, LEN($A92))=$A92), """")"),"")</f>
        <v/>
      </c>
      <c r="L92" s="1" t="str">
        <f ca="1">IFERROR(__xludf.DUMMYFUNCTION("IFERROR(FILTER('Tag Library'!$AE$14:$AE$736, LEFT('Tag Library'!$AD$14:$AD$736, LEN(L$2))=L$2, RIGHT('Tag Library'!$AD$14:$AD$736, LEN($A92))=$A92), """")"),"")</f>
        <v/>
      </c>
      <c r="M92" s="1" t="str">
        <f ca="1">IFERROR(__xludf.DUMMYFUNCTION("IFERROR(FILTER('Tag Library'!$AE$14:$AE$736, LEFT('Tag Library'!$AD$14:$AD$736, LEN(M$2))=M$2, RIGHT('Tag Library'!$AD$14:$AD$736, LEN($A92))=$A92), """")"),"")</f>
        <v/>
      </c>
      <c r="N92" s="1" t="str">
        <f ca="1">IFERROR(__xludf.DUMMYFUNCTION("IFERROR(FILTER('Tag Library'!$AE$14:$AE$736, LEFT('Tag Library'!$AD$14:$AD$736, LEN(N$2))=N$2, RIGHT('Tag Library'!$AD$14:$AD$736, LEN($A92))=$A92), """")"),"")</f>
        <v/>
      </c>
      <c r="O92" s="1" t="str">
        <f ca="1">IFERROR(__xludf.DUMMYFUNCTION("IFERROR(FILTER('Tag Library'!$AE$14:$AE$736, LEFT('Tag Library'!$AD$14:$AD$736, LEN(O$2))=O$2, RIGHT('Tag Library'!$AD$14:$AD$736, LEN($A92))=$A92), """")"),"")</f>
        <v/>
      </c>
      <c r="P92" s="1" t="str">
        <f ca="1">IFERROR(__xludf.DUMMYFUNCTION("IFERROR(FILTER('Tag Library'!$AE$14:$AE$736, LEFT('Tag Library'!$AD$14:$AD$736, LEN(P$2))=P$2, RIGHT('Tag Library'!$AD$14:$AD$736, LEN($A92))=$A92), """")"),"")</f>
        <v/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IFERROR(__xludf.DUMMYFUNCTION("IFERROR(FILTER('Tag Library'!$AE$14:$AE$736, LEFT('Tag Library'!$AD$14:$AD$736, LEN(B$2))=B$2, RIGHT('Tag Library'!$AD$14:$AD$736, LEN($A93))=$A93), """")"),"")</f>
        <v/>
      </c>
      <c r="C93" s="1" t="str">
        <f ca="1">IFERROR(__xludf.DUMMYFUNCTION("IFERROR(FILTER('Tag Library'!$AE$14:$AE$736, LEFT('Tag Library'!$AD$14:$AD$736, LEN(C$2))=C$2, RIGHT('Tag Library'!$AD$14:$AD$736, LEN($A93))=$A93), """")"),"")</f>
        <v/>
      </c>
      <c r="D93" s="1" t="str">
        <f ca="1">IFERROR(__xludf.DUMMYFUNCTION("IFERROR(FILTER('Tag Library'!$AE$14:$AE$736, LEFT('Tag Library'!$AD$14:$AD$736, LEN(D$2))=D$2, RIGHT('Tag Library'!$AD$14:$AD$736, LEN($A93))=$A93), """")"),"green")</f>
        <v>green</v>
      </c>
      <c r="E93" s="1" t="str">
        <f ca="1">IFERROR(__xludf.DUMMYFUNCTION("IFERROR(FILTER('Tag Library'!$AE$14:$AE$736, LEFT('Tag Library'!$AD$14:$AD$736, LEN(E$2))=E$2, RIGHT('Tag Library'!$AD$14:$AD$736, LEN($A93))=$A93), """")"),"green")</f>
        <v>green</v>
      </c>
      <c r="F93" s="1" t="str">
        <f ca="1">IFERROR(__xludf.DUMMYFUNCTION("IFERROR(FILTER('Tag Library'!$AE$14:$AE$736, LEFT('Tag Library'!$AD$14:$AD$736, LEN(F$2))=F$2, RIGHT('Tag Library'!$AD$14:$AD$736, LEN($A93))=$A93), """")"),"green")</f>
        <v>green</v>
      </c>
      <c r="G93" s="1" t="str">
        <f ca="1">IFERROR(__xludf.DUMMYFUNCTION("IFERROR(FILTER('Tag Library'!$AE$14:$AE$736, LEFT('Tag Library'!$AD$14:$AD$736, LEN(G$2))=G$2, RIGHT('Tag Library'!$AD$14:$AD$736, LEN($A93))=$A93), """")"),"green")</f>
        <v>green</v>
      </c>
      <c r="H93" s="1" t="str">
        <f ca="1">IFERROR(__xludf.DUMMYFUNCTION("IFERROR(FILTER('Tag Library'!$AE$14:$AE$736, LEFT('Tag Library'!$AD$14:$AD$736, LEN(H$2))=H$2, RIGHT('Tag Library'!$AD$14:$AD$736, LEN($A93))=$A93), """")"),"green")</f>
        <v>green</v>
      </c>
      <c r="I93" s="1" t="str">
        <f ca="1">IFERROR(__xludf.DUMMYFUNCTION("IFERROR(FILTER('Tag Library'!$AE$14:$AE$736, LEFT('Tag Library'!$AD$14:$AD$736, LEN(I$2))=I$2, RIGHT('Tag Library'!$AD$14:$AD$736, LEN($A93))=$A93), """")"),"green")</f>
        <v>green</v>
      </c>
      <c r="J93" s="1" t="str">
        <f ca="1">IFERROR(__xludf.DUMMYFUNCTION("IFERROR(FILTER('Tag Library'!$AE$14:$AE$736, LEFT('Tag Library'!$AD$14:$AD$736, LEN(J$2))=J$2, RIGHT('Tag Library'!$AD$14:$AD$736, LEN($A93))=$A93), """")"),"green")</f>
        <v>green</v>
      </c>
      <c r="K93" s="1" t="str">
        <f ca="1">IFERROR(__xludf.DUMMYFUNCTION("IFERROR(FILTER('Tag Library'!$AE$14:$AE$736, LEFT('Tag Library'!$AD$14:$AD$736, LEN(K$2))=K$2, RIGHT('Tag Library'!$AD$14:$AD$736, LEN($A93))=$A93), """")"),"green")</f>
        <v>green</v>
      </c>
      <c r="L93" s="1" t="str">
        <f ca="1">IFERROR(__xludf.DUMMYFUNCTION("IFERROR(FILTER('Tag Library'!$AE$14:$AE$736, LEFT('Tag Library'!$AD$14:$AD$736, LEN(L$2))=L$2, RIGHT('Tag Library'!$AD$14:$AD$736, LEN($A93))=$A93), """")"),"green")</f>
        <v>green</v>
      </c>
      <c r="M93" s="1" t="str">
        <f ca="1">IFERROR(__xludf.DUMMYFUNCTION("IFERROR(FILTER('Tag Library'!$AE$14:$AE$736, LEFT('Tag Library'!$AD$14:$AD$736, LEN(M$2))=M$2, RIGHT('Tag Library'!$AD$14:$AD$736, LEN($A93))=$A93), """")"),"green")</f>
        <v>green</v>
      </c>
      <c r="N93" s="1" t="str">
        <f ca="1">IFERROR(__xludf.DUMMYFUNCTION("IFERROR(FILTER('Tag Library'!$AE$14:$AE$736, LEFT('Tag Library'!$AD$14:$AD$736, LEN(N$2))=N$2, RIGHT('Tag Library'!$AD$14:$AD$736, LEN($A93))=$A93), """")"),"green")</f>
        <v>green</v>
      </c>
      <c r="O93" s="1" t="str">
        <f ca="1">IFERROR(__xludf.DUMMYFUNCTION("IFERROR(FILTER('Tag Library'!$AE$14:$AE$736, LEFT('Tag Library'!$AD$14:$AD$736, LEN(O$2))=O$2, RIGHT('Tag Library'!$AD$14:$AD$736, LEN($A93))=$A93), """")"),"green")</f>
        <v>green</v>
      </c>
      <c r="P93" s="1" t="str">
        <f ca="1">IFERROR(__xludf.DUMMYFUNCTION("IFERROR(FILTER('Tag Library'!$AE$14:$AE$736, LEFT('Tag Library'!$AD$14:$AD$736, LEN(P$2))=P$2, RIGHT('Tag Library'!$AD$14:$AD$736, LEN($A93))=$A93), """")"),"")</f>
        <v/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IFERROR(__xludf.DUMMYFUNCTION("IFERROR(FILTER('Tag Library'!$AE$14:$AE$736, LEFT('Tag Library'!$AD$14:$AD$736, LEN(B$2))=B$2, RIGHT('Tag Library'!$AD$14:$AD$736, LEN($A94))=$A94), """")"),"")</f>
        <v/>
      </c>
      <c r="C94" s="1" t="str">
        <f ca="1">IFERROR(__xludf.DUMMYFUNCTION("IFERROR(FILTER('Tag Library'!$AE$14:$AE$736, LEFT('Tag Library'!$AD$14:$AD$736, LEN(C$2))=C$2, RIGHT('Tag Library'!$AD$14:$AD$736, LEN($A94))=$A94), """")"),"")</f>
        <v/>
      </c>
      <c r="D94" s="1" t="str">
        <f ca="1">IFERROR(__xludf.DUMMYFUNCTION("IFERROR(FILTER('Tag Library'!$AE$14:$AE$736, LEFT('Tag Library'!$AD$14:$AD$736, LEN(D$2))=D$2, RIGHT('Tag Library'!$AD$14:$AD$736, LEN($A94))=$A94), """")"),"")</f>
        <v/>
      </c>
      <c r="E94" s="1" t="str">
        <f ca="1">IFERROR(__xludf.DUMMYFUNCTION("IFERROR(FILTER('Tag Library'!$AE$14:$AE$736, LEFT('Tag Library'!$AD$14:$AD$736, LEN(E$2))=E$2, RIGHT('Tag Library'!$AD$14:$AD$736, LEN($A94))=$A94), """")"),"")</f>
        <v/>
      </c>
      <c r="F94" s="1" t="str">
        <f ca="1">IFERROR(__xludf.DUMMYFUNCTION("IFERROR(FILTER('Tag Library'!$AE$14:$AE$736, LEFT('Tag Library'!$AD$14:$AD$736, LEN(F$2))=F$2, RIGHT('Tag Library'!$AD$14:$AD$736, LEN($A94))=$A94), """")"),"")</f>
        <v/>
      </c>
      <c r="G94" s="1" t="str">
        <f ca="1">IFERROR(__xludf.DUMMYFUNCTION("IFERROR(FILTER('Tag Library'!$AE$14:$AE$736, LEFT('Tag Library'!$AD$14:$AD$736, LEN(G$2))=G$2, RIGHT('Tag Library'!$AD$14:$AD$736, LEN($A94))=$A94), """")"),"")</f>
        <v/>
      </c>
      <c r="H94" s="1" t="str">
        <f ca="1">IFERROR(__xludf.DUMMYFUNCTION("IFERROR(FILTER('Tag Library'!$AE$14:$AE$736, LEFT('Tag Library'!$AD$14:$AD$736, LEN(H$2))=H$2, RIGHT('Tag Library'!$AD$14:$AD$736, LEN($A94))=$A94), """")"),"")</f>
        <v/>
      </c>
      <c r="I94" s="1" t="str">
        <f ca="1">IFERROR(__xludf.DUMMYFUNCTION("IFERROR(FILTER('Tag Library'!$AE$14:$AE$736, LEFT('Tag Library'!$AD$14:$AD$736, LEN(I$2))=I$2, RIGHT('Tag Library'!$AD$14:$AD$736, LEN($A94))=$A94), """")"),"")</f>
        <v/>
      </c>
      <c r="J94" s="1" t="str">
        <f ca="1">IFERROR(__xludf.DUMMYFUNCTION("IFERROR(FILTER('Tag Library'!$AE$14:$AE$736, LEFT('Tag Library'!$AD$14:$AD$736, LEN(J$2))=J$2, RIGHT('Tag Library'!$AD$14:$AD$736, LEN($A94))=$A94), """")"),"")</f>
        <v/>
      </c>
      <c r="K94" s="1" t="str">
        <f ca="1">IFERROR(__xludf.DUMMYFUNCTION("IFERROR(FILTER('Tag Library'!$AE$14:$AE$736, LEFT('Tag Library'!$AD$14:$AD$736, LEN(K$2))=K$2, RIGHT('Tag Library'!$AD$14:$AD$736, LEN($A94))=$A94), """")"),"")</f>
        <v/>
      </c>
      <c r="L94" s="1" t="str">
        <f ca="1">IFERROR(__xludf.DUMMYFUNCTION("IFERROR(FILTER('Tag Library'!$AE$14:$AE$736, LEFT('Tag Library'!$AD$14:$AD$736, LEN(L$2))=L$2, RIGHT('Tag Library'!$AD$14:$AD$736, LEN($A94))=$A94), """")"),"")</f>
        <v/>
      </c>
      <c r="M94" s="1" t="str">
        <f ca="1">IFERROR(__xludf.DUMMYFUNCTION("IFERROR(FILTER('Tag Library'!$AE$14:$AE$736, LEFT('Tag Library'!$AD$14:$AD$736, LEN(M$2))=M$2, RIGHT('Tag Library'!$AD$14:$AD$736, LEN($A94))=$A94), """")"),"")</f>
        <v/>
      </c>
      <c r="N94" s="1" t="str">
        <f ca="1">IFERROR(__xludf.DUMMYFUNCTION("IFERROR(FILTER('Tag Library'!$AE$14:$AE$736, LEFT('Tag Library'!$AD$14:$AD$736, LEN(N$2))=N$2, RIGHT('Tag Library'!$AD$14:$AD$736, LEN($A94))=$A94), """")"),"")</f>
        <v/>
      </c>
      <c r="O94" s="1" t="str">
        <f ca="1">IFERROR(__xludf.DUMMYFUNCTION("IFERROR(FILTER('Tag Library'!$AE$14:$AE$736, LEFT('Tag Library'!$AD$14:$AD$736, LEN(O$2))=O$2, RIGHT('Tag Library'!$AD$14:$AD$736, LEN($A94))=$A94), """")"),"")</f>
        <v/>
      </c>
      <c r="P94" s="1" t="str">
        <f ca="1">IFERROR(__xludf.DUMMYFUNCTION("IFERROR(FILTER('Tag Library'!$AE$14:$AE$736, LEFT('Tag Library'!$AD$14:$AD$736, LEN(P$2))=P$2, RIGHT('Tag Library'!$AD$14:$AD$736, LEN($A94))=$A94), """")"),"")</f>
        <v/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IFERROR(__xludf.DUMMYFUNCTION("IFERROR(FILTER('Tag Library'!$AE$14:$AE$736, LEFT('Tag Library'!$AD$14:$AD$736, LEN(B$2))=B$2, RIGHT('Tag Library'!$AD$14:$AD$736, LEN($A95))=$A95), """")"),"")</f>
        <v/>
      </c>
      <c r="C95" s="1" t="str">
        <f ca="1">IFERROR(__xludf.DUMMYFUNCTION("IFERROR(FILTER('Tag Library'!$AE$14:$AE$736, LEFT('Tag Library'!$AD$14:$AD$736, LEN(C$2))=C$2, RIGHT('Tag Library'!$AD$14:$AD$736, LEN($A95))=$A95), """")"),"")</f>
        <v/>
      </c>
      <c r="D95" s="1" t="str">
        <f ca="1">IFERROR(__xludf.DUMMYFUNCTION("IFERROR(FILTER('Tag Library'!$AE$14:$AE$736, LEFT('Tag Library'!$AD$14:$AD$736, LEN(D$2))=D$2, RIGHT('Tag Library'!$AD$14:$AD$736, LEN($A95))=$A95), """")"),"")</f>
        <v/>
      </c>
      <c r="E95" s="1" t="str">
        <f ca="1">IFERROR(__xludf.DUMMYFUNCTION("IFERROR(FILTER('Tag Library'!$AE$14:$AE$736, LEFT('Tag Library'!$AD$14:$AD$736, LEN(E$2))=E$2, RIGHT('Tag Library'!$AD$14:$AD$736, LEN($A95))=$A95), """")"),"")</f>
        <v/>
      </c>
      <c r="F95" s="1" t="str">
        <f ca="1">IFERROR(__xludf.DUMMYFUNCTION("IFERROR(FILTER('Tag Library'!$AE$14:$AE$736, LEFT('Tag Library'!$AD$14:$AD$736, LEN(F$2))=F$2, RIGHT('Tag Library'!$AD$14:$AD$736, LEN($A95))=$A95), """")"),"")</f>
        <v/>
      </c>
      <c r="G95" s="1" t="str">
        <f ca="1">IFERROR(__xludf.DUMMYFUNCTION("IFERROR(FILTER('Tag Library'!$AE$14:$AE$736, LEFT('Tag Library'!$AD$14:$AD$736, LEN(G$2))=G$2, RIGHT('Tag Library'!$AD$14:$AD$736, LEN($A95))=$A95), """")"),"")</f>
        <v/>
      </c>
      <c r="H95" s="1" t="str">
        <f ca="1">IFERROR(__xludf.DUMMYFUNCTION("IFERROR(FILTER('Tag Library'!$AE$14:$AE$736, LEFT('Tag Library'!$AD$14:$AD$736, LEN(H$2))=H$2, RIGHT('Tag Library'!$AD$14:$AD$736, LEN($A95))=$A95), """")"),"")</f>
        <v/>
      </c>
      <c r="I95" s="1" t="str">
        <f ca="1">IFERROR(__xludf.DUMMYFUNCTION("IFERROR(FILTER('Tag Library'!$AE$14:$AE$736, LEFT('Tag Library'!$AD$14:$AD$736, LEN(I$2))=I$2, RIGHT('Tag Library'!$AD$14:$AD$736, LEN($A95))=$A95), """")"),"")</f>
        <v/>
      </c>
      <c r="J95" s="1" t="str">
        <f ca="1">IFERROR(__xludf.DUMMYFUNCTION("IFERROR(FILTER('Tag Library'!$AE$14:$AE$736, LEFT('Tag Library'!$AD$14:$AD$736, LEN(J$2))=J$2, RIGHT('Tag Library'!$AD$14:$AD$736, LEN($A95))=$A95), """")"),"")</f>
        <v/>
      </c>
      <c r="K95" s="1" t="str">
        <f ca="1">IFERROR(__xludf.DUMMYFUNCTION("IFERROR(FILTER('Tag Library'!$AE$14:$AE$736, LEFT('Tag Library'!$AD$14:$AD$736, LEN(K$2))=K$2, RIGHT('Tag Library'!$AD$14:$AD$736, LEN($A95))=$A95), """")"),"")</f>
        <v/>
      </c>
      <c r="L95" s="1" t="str">
        <f ca="1">IFERROR(__xludf.DUMMYFUNCTION("IFERROR(FILTER('Tag Library'!$AE$14:$AE$736, LEFT('Tag Library'!$AD$14:$AD$736, LEN(L$2))=L$2, RIGHT('Tag Library'!$AD$14:$AD$736, LEN($A95))=$A95), """")"),"")</f>
        <v/>
      </c>
      <c r="M95" s="1" t="str">
        <f ca="1">IFERROR(__xludf.DUMMYFUNCTION("IFERROR(FILTER('Tag Library'!$AE$14:$AE$736, LEFT('Tag Library'!$AD$14:$AD$736, LEN(M$2))=M$2, RIGHT('Tag Library'!$AD$14:$AD$736, LEN($A95))=$A95), """")"),"")</f>
        <v/>
      </c>
      <c r="N95" s="1" t="str">
        <f ca="1">IFERROR(__xludf.DUMMYFUNCTION("IFERROR(FILTER('Tag Library'!$AE$14:$AE$736, LEFT('Tag Library'!$AD$14:$AD$736, LEN(N$2))=N$2, RIGHT('Tag Library'!$AD$14:$AD$736, LEN($A95))=$A95), """")"),"")</f>
        <v/>
      </c>
      <c r="O95" s="1" t="str">
        <f ca="1">IFERROR(__xludf.DUMMYFUNCTION("IFERROR(FILTER('Tag Library'!$AE$14:$AE$736, LEFT('Tag Library'!$AD$14:$AD$736, LEN(O$2))=O$2, RIGHT('Tag Library'!$AD$14:$AD$736, LEN($A95))=$A95), """")"),"")</f>
        <v/>
      </c>
      <c r="P95" s="1" t="str">
        <f ca="1">IFERROR(__xludf.DUMMYFUNCTION("IFERROR(FILTER('Tag Library'!$AE$14:$AE$736, LEFT('Tag Library'!$AD$14:$AD$736, LEN(P$2))=P$2, RIGHT('Tag Library'!$AD$14:$AD$736, LEN($A95))=$A95), """")"),"")</f>
        <v/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IFERROR(__xludf.DUMMYFUNCTION("IFERROR(FILTER('Tag Library'!$AE$14:$AE$736, LEFT('Tag Library'!$AD$14:$AD$736, LEN(B$2))=B$2, RIGHT('Tag Library'!$AD$14:$AD$736, LEN($A96))=$A96), """")"),"")</f>
        <v/>
      </c>
      <c r="C96" s="1" t="str">
        <f ca="1">IFERROR(__xludf.DUMMYFUNCTION("IFERROR(FILTER('Tag Library'!$AE$14:$AE$736, LEFT('Tag Library'!$AD$14:$AD$736, LEN(C$2))=C$2, RIGHT('Tag Library'!$AD$14:$AD$736, LEN($A96))=$A96), """")"),"")</f>
        <v/>
      </c>
      <c r="D96" s="1" t="str">
        <f ca="1">IFERROR(__xludf.DUMMYFUNCTION("IFERROR(FILTER('Tag Library'!$AE$14:$AE$736, LEFT('Tag Library'!$AD$14:$AD$736, LEN(D$2))=D$2, RIGHT('Tag Library'!$AD$14:$AD$736, LEN($A96))=$A96), """")"),"")</f>
        <v/>
      </c>
      <c r="E96" s="1" t="str">
        <f ca="1">IFERROR(__xludf.DUMMYFUNCTION("IFERROR(FILTER('Tag Library'!$AE$14:$AE$736, LEFT('Tag Library'!$AD$14:$AD$736, LEN(E$2))=E$2, RIGHT('Tag Library'!$AD$14:$AD$736, LEN($A96))=$A96), """")"),"")</f>
        <v/>
      </c>
      <c r="F96" s="1" t="str">
        <f ca="1">IFERROR(__xludf.DUMMYFUNCTION("IFERROR(FILTER('Tag Library'!$AE$14:$AE$736, LEFT('Tag Library'!$AD$14:$AD$736, LEN(F$2))=F$2, RIGHT('Tag Library'!$AD$14:$AD$736, LEN($A96))=$A96), """")"),"")</f>
        <v/>
      </c>
      <c r="G96" s="1" t="str">
        <f ca="1">IFERROR(__xludf.DUMMYFUNCTION("IFERROR(FILTER('Tag Library'!$AE$14:$AE$736, LEFT('Tag Library'!$AD$14:$AD$736, LEN(G$2))=G$2, RIGHT('Tag Library'!$AD$14:$AD$736, LEN($A96))=$A96), """")"),"")</f>
        <v/>
      </c>
      <c r="H96" s="1" t="str">
        <f ca="1">IFERROR(__xludf.DUMMYFUNCTION("IFERROR(FILTER('Tag Library'!$AE$14:$AE$736, LEFT('Tag Library'!$AD$14:$AD$736, LEN(H$2))=H$2, RIGHT('Tag Library'!$AD$14:$AD$736, LEN($A96))=$A96), """")"),"")</f>
        <v/>
      </c>
      <c r="I96" s="1" t="str">
        <f ca="1">IFERROR(__xludf.DUMMYFUNCTION("IFERROR(FILTER('Tag Library'!$AE$14:$AE$736, LEFT('Tag Library'!$AD$14:$AD$736, LEN(I$2))=I$2, RIGHT('Tag Library'!$AD$14:$AD$736, LEN($A96))=$A96), """")"),"")</f>
        <v/>
      </c>
      <c r="J96" s="1" t="str">
        <f ca="1">IFERROR(__xludf.DUMMYFUNCTION("IFERROR(FILTER('Tag Library'!$AE$14:$AE$736, LEFT('Tag Library'!$AD$14:$AD$736, LEN(J$2))=J$2, RIGHT('Tag Library'!$AD$14:$AD$736, LEN($A96))=$A96), """")"),"")</f>
        <v/>
      </c>
      <c r="K96" s="1" t="str">
        <f ca="1">IFERROR(__xludf.DUMMYFUNCTION("IFERROR(FILTER('Tag Library'!$AE$14:$AE$736, LEFT('Tag Library'!$AD$14:$AD$736, LEN(K$2))=K$2, RIGHT('Tag Library'!$AD$14:$AD$736, LEN($A96))=$A96), """")"),"")</f>
        <v/>
      </c>
      <c r="L96" s="1" t="str">
        <f ca="1">IFERROR(__xludf.DUMMYFUNCTION("IFERROR(FILTER('Tag Library'!$AE$14:$AE$736, LEFT('Tag Library'!$AD$14:$AD$736, LEN(L$2))=L$2, RIGHT('Tag Library'!$AD$14:$AD$736, LEN($A96))=$A96), """")"),"")</f>
        <v/>
      </c>
      <c r="M96" s="1" t="str">
        <f ca="1">IFERROR(__xludf.DUMMYFUNCTION("IFERROR(FILTER('Tag Library'!$AE$14:$AE$736, LEFT('Tag Library'!$AD$14:$AD$736, LEN(M$2))=M$2, RIGHT('Tag Library'!$AD$14:$AD$736, LEN($A96))=$A96), """")"),"")</f>
        <v/>
      </c>
      <c r="N96" s="1" t="str">
        <f ca="1">IFERROR(__xludf.DUMMYFUNCTION("IFERROR(FILTER('Tag Library'!$AE$14:$AE$736, LEFT('Tag Library'!$AD$14:$AD$736, LEN(N$2))=N$2, RIGHT('Tag Library'!$AD$14:$AD$736, LEN($A96))=$A96), """")"),"")</f>
        <v/>
      </c>
      <c r="O96" s="1" t="str">
        <f ca="1">IFERROR(__xludf.DUMMYFUNCTION("IFERROR(FILTER('Tag Library'!$AE$14:$AE$736, LEFT('Tag Library'!$AD$14:$AD$736, LEN(O$2))=O$2, RIGHT('Tag Library'!$AD$14:$AD$736, LEN($A96))=$A96), """")"),"")</f>
        <v/>
      </c>
      <c r="P96" s="1" t="str">
        <f ca="1">IFERROR(__xludf.DUMMYFUNCTION("IFERROR(FILTER('Tag Library'!$AE$14:$AE$736, LEFT('Tag Library'!$AD$14:$AD$736, LEN(P$2))=P$2, RIGHT('Tag Library'!$AD$14:$AD$736, LEN($A96))=$A96), """")"),"")</f>
        <v/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IFERROR(__xludf.DUMMYFUNCTION("IFERROR(FILTER('Tag Library'!$AE$14:$AE$736, LEFT('Tag Library'!$AD$14:$AD$736, LEN(B$2))=B$2, RIGHT('Tag Library'!$AD$14:$AD$736, LEN($A97))=$A97), """")"),"")</f>
        <v/>
      </c>
      <c r="C97" s="1" t="str">
        <f ca="1">IFERROR(__xludf.DUMMYFUNCTION("IFERROR(FILTER('Tag Library'!$AE$14:$AE$736, LEFT('Tag Library'!$AD$14:$AD$736, LEN(C$2))=C$2, RIGHT('Tag Library'!$AD$14:$AD$736, LEN($A97))=$A97), """")"),"")</f>
        <v/>
      </c>
      <c r="D97" s="1" t="str">
        <f ca="1">IFERROR(__xludf.DUMMYFUNCTION("IFERROR(FILTER('Tag Library'!$AE$14:$AE$736, LEFT('Tag Library'!$AD$14:$AD$736, LEN(D$2))=D$2, RIGHT('Tag Library'!$AD$14:$AD$736, LEN($A97))=$A97), """")"),"")</f>
        <v/>
      </c>
      <c r="E97" s="1" t="str">
        <f ca="1">IFERROR(__xludf.DUMMYFUNCTION("IFERROR(FILTER('Tag Library'!$AE$14:$AE$736, LEFT('Tag Library'!$AD$14:$AD$736, LEN(E$2))=E$2, RIGHT('Tag Library'!$AD$14:$AD$736, LEN($A97))=$A97), """")"),"")</f>
        <v/>
      </c>
      <c r="F97" s="1" t="str">
        <f ca="1">IFERROR(__xludf.DUMMYFUNCTION("IFERROR(FILTER('Tag Library'!$AE$14:$AE$736, LEFT('Tag Library'!$AD$14:$AD$736, LEN(F$2))=F$2, RIGHT('Tag Library'!$AD$14:$AD$736, LEN($A97))=$A97), """")"),"")</f>
        <v/>
      </c>
      <c r="G97" s="1" t="str">
        <f ca="1">IFERROR(__xludf.DUMMYFUNCTION("IFERROR(FILTER('Tag Library'!$AE$14:$AE$736, LEFT('Tag Library'!$AD$14:$AD$736, LEN(G$2))=G$2, RIGHT('Tag Library'!$AD$14:$AD$736, LEN($A97))=$A97), """")"),"")</f>
        <v/>
      </c>
      <c r="H97" s="1" t="str">
        <f ca="1">IFERROR(__xludf.DUMMYFUNCTION("IFERROR(FILTER('Tag Library'!$AE$14:$AE$736, LEFT('Tag Library'!$AD$14:$AD$736, LEN(H$2))=H$2, RIGHT('Tag Library'!$AD$14:$AD$736, LEN($A97))=$A97), """")"),"")</f>
        <v/>
      </c>
      <c r="I97" s="1" t="str">
        <f ca="1">IFERROR(__xludf.DUMMYFUNCTION("IFERROR(FILTER('Tag Library'!$AE$14:$AE$736, LEFT('Tag Library'!$AD$14:$AD$736, LEN(I$2))=I$2, RIGHT('Tag Library'!$AD$14:$AD$736, LEN($A97))=$A97), """")"),"")</f>
        <v/>
      </c>
      <c r="J97" s="1" t="str">
        <f ca="1">IFERROR(__xludf.DUMMYFUNCTION("IFERROR(FILTER('Tag Library'!$AE$14:$AE$736, LEFT('Tag Library'!$AD$14:$AD$736, LEN(J$2))=J$2, RIGHT('Tag Library'!$AD$14:$AD$736, LEN($A97))=$A97), """")"),"")</f>
        <v/>
      </c>
      <c r="K97" s="1" t="str">
        <f ca="1">IFERROR(__xludf.DUMMYFUNCTION("IFERROR(FILTER('Tag Library'!$AE$14:$AE$736, LEFT('Tag Library'!$AD$14:$AD$736, LEN(K$2))=K$2, RIGHT('Tag Library'!$AD$14:$AD$736, LEN($A97))=$A97), """")"),"")</f>
        <v/>
      </c>
      <c r="L97" s="1" t="str">
        <f ca="1">IFERROR(__xludf.DUMMYFUNCTION("IFERROR(FILTER('Tag Library'!$AE$14:$AE$736, LEFT('Tag Library'!$AD$14:$AD$736, LEN(L$2))=L$2, RIGHT('Tag Library'!$AD$14:$AD$736, LEN($A97))=$A97), """")"),"")</f>
        <v/>
      </c>
      <c r="M97" s="1" t="str">
        <f ca="1">IFERROR(__xludf.DUMMYFUNCTION("IFERROR(FILTER('Tag Library'!$AE$14:$AE$736, LEFT('Tag Library'!$AD$14:$AD$736, LEN(M$2))=M$2, RIGHT('Tag Library'!$AD$14:$AD$736, LEN($A97))=$A97), """")"),"")</f>
        <v/>
      </c>
      <c r="N97" s="1" t="str">
        <f ca="1">IFERROR(__xludf.DUMMYFUNCTION("IFERROR(FILTER('Tag Library'!$AE$14:$AE$736, LEFT('Tag Library'!$AD$14:$AD$736, LEN(N$2))=N$2, RIGHT('Tag Library'!$AD$14:$AD$736, LEN($A97))=$A97), """")"),"")</f>
        <v/>
      </c>
      <c r="O97" s="1" t="str">
        <f ca="1">IFERROR(__xludf.DUMMYFUNCTION("IFERROR(FILTER('Tag Library'!$AE$14:$AE$736, LEFT('Tag Library'!$AD$14:$AD$736, LEN(O$2))=O$2, RIGHT('Tag Library'!$AD$14:$AD$736, LEN($A97))=$A97), """")"),"")</f>
        <v/>
      </c>
      <c r="P97" s="1" t="str">
        <f ca="1">IFERROR(__xludf.DUMMYFUNCTION("IFERROR(FILTER('Tag Library'!$AE$14:$AE$736, LEFT('Tag Library'!$AD$14:$AD$736, LEN(P$2))=P$2, RIGHT('Tag Library'!$AD$14:$AD$736, LEN($A97))=$A97), """")"),"")</f>
        <v/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IFERROR(__xludf.DUMMYFUNCTION("IFERROR(FILTER('Tag Library'!$AE$14:$AE$736, LEFT('Tag Library'!$AD$14:$AD$736, LEN(B$2))=B$2, RIGHT('Tag Library'!$AD$14:$AD$736, LEN($A98))=$A98), """")"),"")</f>
        <v/>
      </c>
      <c r="C98" s="1" t="str">
        <f ca="1">IFERROR(__xludf.DUMMYFUNCTION("IFERROR(FILTER('Tag Library'!$AE$14:$AE$736, LEFT('Tag Library'!$AD$14:$AD$736, LEN(C$2))=C$2, RIGHT('Tag Library'!$AD$14:$AD$736, LEN($A98))=$A98), """")"),"")</f>
        <v/>
      </c>
      <c r="D98" s="1" t="str">
        <f ca="1">IFERROR(__xludf.DUMMYFUNCTION("IFERROR(FILTER('Tag Library'!$AE$14:$AE$736, LEFT('Tag Library'!$AD$14:$AD$736, LEN(D$2))=D$2, RIGHT('Tag Library'!$AD$14:$AD$736, LEN($A98))=$A98), """")"),"")</f>
        <v/>
      </c>
      <c r="E98" s="1" t="str">
        <f ca="1">IFERROR(__xludf.DUMMYFUNCTION("IFERROR(FILTER('Tag Library'!$AE$14:$AE$736, LEFT('Tag Library'!$AD$14:$AD$736, LEN(E$2))=E$2, RIGHT('Tag Library'!$AD$14:$AD$736, LEN($A98))=$A98), """")"),"")</f>
        <v/>
      </c>
      <c r="F98" s="1" t="str">
        <f ca="1">IFERROR(__xludf.DUMMYFUNCTION("IFERROR(FILTER('Tag Library'!$AE$14:$AE$736, LEFT('Tag Library'!$AD$14:$AD$736, LEN(F$2))=F$2, RIGHT('Tag Library'!$AD$14:$AD$736, LEN($A98))=$A98), """")"),"")</f>
        <v/>
      </c>
      <c r="G98" s="1" t="str">
        <f ca="1">IFERROR(__xludf.DUMMYFUNCTION("IFERROR(FILTER('Tag Library'!$AE$14:$AE$736, LEFT('Tag Library'!$AD$14:$AD$736, LEN(G$2))=G$2, RIGHT('Tag Library'!$AD$14:$AD$736, LEN($A98))=$A98), """")"),"")</f>
        <v/>
      </c>
      <c r="H98" s="1" t="str">
        <f ca="1">IFERROR(__xludf.DUMMYFUNCTION("IFERROR(FILTER('Tag Library'!$AE$14:$AE$736, LEFT('Tag Library'!$AD$14:$AD$736, LEN(H$2))=H$2, RIGHT('Tag Library'!$AD$14:$AD$736, LEN($A98))=$A98), """")"),"")</f>
        <v/>
      </c>
      <c r="I98" s="1" t="str">
        <f ca="1">IFERROR(__xludf.DUMMYFUNCTION("IFERROR(FILTER('Tag Library'!$AE$14:$AE$736, LEFT('Tag Library'!$AD$14:$AD$736, LEN(I$2))=I$2, RIGHT('Tag Library'!$AD$14:$AD$736, LEN($A98))=$A98), """")"),"")</f>
        <v/>
      </c>
      <c r="J98" s="1" t="str">
        <f ca="1">IFERROR(__xludf.DUMMYFUNCTION("IFERROR(FILTER('Tag Library'!$AE$14:$AE$736, LEFT('Tag Library'!$AD$14:$AD$736, LEN(J$2))=J$2, RIGHT('Tag Library'!$AD$14:$AD$736, LEN($A98))=$A98), """")"),"")</f>
        <v/>
      </c>
      <c r="K98" s="1" t="str">
        <f ca="1">IFERROR(__xludf.DUMMYFUNCTION("IFERROR(FILTER('Tag Library'!$AE$14:$AE$736, LEFT('Tag Library'!$AD$14:$AD$736, LEN(K$2))=K$2, RIGHT('Tag Library'!$AD$14:$AD$736, LEN($A98))=$A98), """")"),"")</f>
        <v/>
      </c>
      <c r="L98" s="1" t="str">
        <f ca="1">IFERROR(__xludf.DUMMYFUNCTION("IFERROR(FILTER('Tag Library'!$AE$14:$AE$736, LEFT('Tag Library'!$AD$14:$AD$736, LEN(L$2))=L$2, RIGHT('Tag Library'!$AD$14:$AD$736, LEN($A98))=$A98), """")"),"")</f>
        <v/>
      </c>
      <c r="M98" s="1" t="str">
        <f ca="1">IFERROR(__xludf.DUMMYFUNCTION("IFERROR(FILTER('Tag Library'!$AE$14:$AE$736, LEFT('Tag Library'!$AD$14:$AD$736, LEN(M$2))=M$2, RIGHT('Tag Library'!$AD$14:$AD$736, LEN($A98))=$A98), """")"),"")</f>
        <v/>
      </c>
      <c r="N98" s="1" t="str">
        <f ca="1">IFERROR(__xludf.DUMMYFUNCTION("IFERROR(FILTER('Tag Library'!$AE$14:$AE$736, LEFT('Tag Library'!$AD$14:$AD$736, LEN(N$2))=N$2, RIGHT('Tag Library'!$AD$14:$AD$736, LEN($A98))=$A98), """")"),"")</f>
        <v/>
      </c>
      <c r="O98" s="1" t="str">
        <f ca="1">IFERROR(__xludf.DUMMYFUNCTION("IFERROR(FILTER('Tag Library'!$AE$14:$AE$736, LEFT('Tag Library'!$AD$14:$AD$736, LEN(O$2))=O$2, RIGHT('Tag Library'!$AD$14:$AD$736, LEN($A98))=$A98), """")"),"")</f>
        <v/>
      </c>
      <c r="P98" s="1" t="str">
        <f ca="1">IFERROR(__xludf.DUMMYFUNCTION("IFERROR(FILTER('Tag Library'!$AE$14:$AE$736, LEFT('Tag Library'!$AD$14:$AD$736, LEN(P$2))=P$2, RIGHT('Tag Library'!$AD$14:$AD$736, LEN($A98))=$A98), """")"),"")</f>
        <v/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IFERROR(__xludf.DUMMYFUNCTION("IFERROR(FILTER('Tag Library'!$AE$14:$AE$736, LEFT('Tag Library'!$AD$14:$AD$736, LEN(B$2))=B$2, RIGHT('Tag Library'!$AD$14:$AD$736, LEN($A99))=$A99), """")"),"")</f>
        <v/>
      </c>
      <c r="C99" s="1" t="str">
        <f ca="1">IFERROR(__xludf.DUMMYFUNCTION("IFERROR(FILTER('Tag Library'!$AE$14:$AE$736, LEFT('Tag Library'!$AD$14:$AD$736, LEN(C$2))=C$2, RIGHT('Tag Library'!$AD$14:$AD$736, LEN($A99))=$A99), """")"),"")</f>
        <v/>
      </c>
      <c r="D99" s="1" t="str">
        <f ca="1">IFERROR(__xludf.DUMMYFUNCTION("IFERROR(FILTER('Tag Library'!$AE$14:$AE$736, LEFT('Tag Library'!$AD$14:$AD$736, LEN(D$2))=D$2, RIGHT('Tag Library'!$AD$14:$AD$736, LEN($A99))=$A99), """")"),"")</f>
        <v/>
      </c>
      <c r="E99" s="1" t="str">
        <f ca="1">IFERROR(__xludf.DUMMYFUNCTION("IFERROR(FILTER('Tag Library'!$AE$14:$AE$736, LEFT('Tag Library'!$AD$14:$AD$736, LEN(E$2))=E$2, RIGHT('Tag Library'!$AD$14:$AD$736, LEN($A99))=$A99), """")"),"")</f>
        <v/>
      </c>
      <c r="F99" s="1" t="str">
        <f ca="1">IFERROR(__xludf.DUMMYFUNCTION("IFERROR(FILTER('Tag Library'!$AE$14:$AE$736, LEFT('Tag Library'!$AD$14:$AD$736, LEN(F$2))=F$2, RIGHT('Tag Library'!$AD$14:$AD$736, LEN($A99))=$A99), """")"),"")</f>
        <v/>
      </c>
      <c r="G99" s="1" t="str">
        <f ca="1">IFERROR(__xludf.DUMMYFUNCTION("IFERROR(FILTER('Tag Library'!$AE$14:$AE$736, LEFT('Tag Library'!$AD$14:$AD$736, LEN(G$2))=G$2, RIGHT('Tag Library'!$AD$14:$AD$736, LEN($A99))=$A99), """")"),"")</f>
        <v/>
      </c>
      <c r="H99" s="1" t="str">
        <f ca="1">IFERROR(__xludf.DUMMYFUNCTION("IFERROR(FILTER('Tag Library'!$AE$14:$AE$736, LEFT('Tag Library'!$AD$14:$AD$736, LEN(H$2))=H$2, RIGHT('Tag Library'!$AD$14:$AD$736, LEN($A99))=$A99), """")"),"")</f>
        <v/>
      </c>
      <c r="I99" s="1" t="str">
        <f ca="1">IFERROR(__xludf.DUMMYFUNCTION("IFERROR(FILTER('Tag Library'!$AE$14:$AE$736, LEFT('Tag Library'!$AD$14:$AD$736, LEN(I$2))=I$2, RIGHT('Tag Library'!$AD$14:$AD$736, LEN($A99))=$A99), """")"),"")</f>
        <v/>
      </c>
      <c r="J99" s="1" t="str">
        <f ca="1">IFERROR(__xludf.DUMMYFUNCTION("IFERROR(FILTER('Tag Library'!$AE$14:$AE$736, LEFT('Tag Library'!$AD$14:$AD$736, LEN(J$2))=J$2, RIGHT('Tag Library'!$AD$14:$AD$736, LEN($A99))=$A99), """")"),"")</f>
        <v/>
      </c>
      <c r="K99" s="1" t="str">
        <f ca="1">IFERROR(__xludf.DUMMYFUNCTION("IFERROR(FILTER('Tag Library'!$AE$14:$AE$736, LEFT('Tag Library'!$AD$14:$AD$736, LEN(K$2))=K$2, RIGHT('Tag Library'!$AD$14:$AD$736, LEN($A99))=$A99), """")"),"")</f>
        <v/>
      </c>
      <c r="L99" s="1" t="str">
        <f ca="1">IFERROR(__xludf.DUMMYFUNCTION("IFERROR(FILTER('Tag Library'!$AE$14:$AE$736, LEFT('Tag Library'!$AD$14:$AD$736, LEN(L$2))=L$2, RIGHT('Tag Library'!$AD$14:$AD$736, LEN($A99))=$A99), """")"),"")</f>
        <v/>
      </c>
      <c r="M99" s="1" t="str">
        <f ca="1">IFERROR(__xludf.DUMMYFUNCTION("IFERROR(FILTER('Tag Library'!$AE$14:$AE$736, LEFT('Tag Library'!$AD$14:$AD$736, LEN(M$2))=M$2, RIGHT('Tag Library'!$AD$14:$AD$736, LEN($A99))=$A99), """")"),"")</f>
        <v/>
      </c>
      <c r="N99" s="1" t="str">
        <f ca="1">IFERROR(__xludf.DUMMYFUNCTION("IFERROR(FILTER('Tag Library'!$AE$14:$AE$736, LEFT('Tag Library'!$AD$14:$AD$736, LEN(N$2))=N$2, RIGHT('Tag Library'!$AD$14:$AD$736, LEN($A99))=$A99), """")"),"")</f>
        <v/>
      </c>
      <c r="O99" s="1" t="str">
        <f ca="1">IFERROR(__xludf.DUMMYFUNCTION("IFERROR(FILTER('Tag Library'!$AE$14:$AE$736, LEFT('Tag Library'!$AD$14:$AD$736, LEN(O$2))=O$2, RIGHT('Tag Library'!$AD$14:$AD$736, LEN($A99))=$A99), """")"),"")</f>
        <v/>
      </c>
      <c r="P99" s="1" t="str">
        <f ca="1">IFERROR(__xludf.DUMMYFUNCTION("IFERROR(FILTER('Tag Library'!$AE$14:$AE$736, LEFT('Tag Library'!$AD$14:$AD$736, LEN(P$2))=P$2, RIGHT('Tag Library'!$AD$14:$AD$736, LEN($A99))=$A99), """")"),"")</f>
        <v/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IFERROR(__xludf.DUMMYFUNCTION("IFERROR(FILTER('Tag Library'!$AE$14:$AE$736, LEFT('Tag Library'!$AD$14:$AD$736, LEN(B$2))=B$2, RIGHT('Tag Library'!$AD$14:$AD$736, LEN($A100))=$A100), """")"),"")</f>
        <v/>
      </c>
      <c r="C100" s="1" t="str">
        <f ca="1">IFERROR(__xludf.DUMMYFUNCTION("IFERROR(FILTER('Tag Library'!$AE$14:$AE$736, LEFT('Tag Library'!$AD$14:$AD$736, LEN(C$2))=C$2, RIGHT('Tag Library'!$AD$14:$AD$736, LEN($A100))=$A100), """")"),"")</f>
        <v/>
      </c>
      <c r="D100" s="1" t="str">
        <f ca="1">IFERROR(__xludf.DUMMYFUNCTION("IFERROR(FILTER('Tag Library'!$AE$14:$AE$736, LEFT('Tag Library'!$AD$14:$AD$736, LEN(D$2))=D$2, RIGHT('Tag Library'!$AD$14:$AD$736, LEN($A100))=$A100), """")"),"")</f>
        <v/>
      </c>
      <c r="E100" s="1" t="str">
        <f ca="1">IFERROR(__xludf.DUMMYFUNCTION("IFERROR(FILTER('Tag Library'!$AE$14:$AE$736, LEFT('Tag Library'!$AD$14:$AD$736, LEN(E$2))=E$2, RIGHT('Tag Library'!$AD$14:$AD$736, LEN($A100))=$A100), """")"),"")</f>
        <v/>
      </c>
      <c r="F100" s="1" t="str">
        <f ca="1">IFERROR(__xludf.DUMMYFUNCTION("IFERROR(FILTER('Tag Library'!$AE$14:$AE$736, LEFT('Tag Library'!$AD$14:$AD$736, LEN(F$2))=F$2, RIGHT('Tag Library'!$AD$14:$AD$736, LEN($A100))=$A100), """")"),"")</f>
        <v/>
      </c>
      <c r="G100" s="1" t="str">
        <f ca="1">IFERROR(__xludf.DUMMYFUNCTION("IFERROR(FILTER('Tag Library'!$AE$14:$AE$736, LEFT('Tag Library'!$AD$14:$AD$736, LEN(G$2))=G$2, RIGHT('Tag Library'!$AD$14:$AD$736, LEN($A100))=$A100), """")"),"")</f>
        <v/>
      </c>
      <c r="H100" s="1" t="str">
        <f ca="1">IFERROR(__xludf.DUMMYFUNCTION("IFERROR(FILTER('Tag Library'!$AE$14:$AE$736, LEFT('Tag Library'!$AD$14:$AD$736, LEN(H$2))=H$2, RIGHT('Tag Library'!$AD$14:$AD$736, LEN($A100))=$A100), """")"),"")</f>
        <v/>
      </c>
      <c r="I100" s="1" t="str">
        <f ca="1">IFERROR(__xludf.DUMMYFUNCTION("IFERROR(FILTER('Tag Library'!$AE$14:$AE$736, LEFT('Tag Library'!$AD$14:$AD$736, LEN(I$2))=I$2, RIGHT('Tag Library'!$AD$14:$AD$736, LEN($A100))=$A100), """")"),"")</f>
        <v/>
      </c>
      <c r="J100" s="1" t="str">
        <f ca="1">IFERROR(__xludf.DUMMYFUNCTION("IFERROR(FILTER('Tag Library'!$AE$14:$AE$736, LEFT('Tag Library'!$AD$14:$AD$736, LEN(J$2))=J$2, RIGHT('Tag Library'!$AD$14:$AD$736, LEN($A100))=$A100), """")"),"")</f>
        <v/>
      </c>
      <c r="K100" s="1" t="str">
        <f ca="1">IFERROR(__xludf.DUMMYFUNCTION("IFERROR(FILTER('Tag Library'!$AE$14:$AE$736, LEFT('Tag Library'!$AD$14:$AD$736, LEN(K$2))=K$2, RIGHT('Tag Library'!$AD$14:$AD$736, LEN($A100))=$A100), """")"),"")</f>
        <v/>
      </c>
      <c r="L100" s="1" t="str">
        <f ca="1">IFERROR(__xludf.DUMMYFUNCTION("IFERROR(FILTER('Tag Library'!$AE$14:$AE$736, LEFT('Tag Library'!$AD$14:$AD$736, LEN(L$2))=L$2, RIGHT('Tag Library'!$AD$14:$AD$736, LEN($A100))=$A100), """")"),"")</f>
        <v/>
      </c>
      <c r="M100" s="1" t="str">
        <f ca="1">IFERROR(__xludf.DUMMYFUNCTION("IFERROR(FILTER('Tag Library'!$AE$14:$AE$736, LEFT('Tag Library'!$AD$14:$AD$736, LEN(M$2))=M$2, RIGHT('Tag Library'!$AD$14:$AD$736, LEN($A100))=$A100), """")"),"")</f>
        <v/>
      </c>
      <c r="N100" s="1" t="str">
        <f ca="1">IFERROR(__xludf.DUMMYFUNCTION("IFERROR(FILTER('Tag Library'!$AE$14:$AE$736, LEFT('Tag Library'!$AD$14:$AD$736, LEN(N$2))=N$2, RIGHT('Tag Library'!$AD$14:$AD$736, LEN($A100))=$A100), """")"),"")</f>
        <v/>
      </c>
      <c r="O100" s="1" t="str">
        <f ca="1">IFERROR(__xludf.DUMMYFUNCTION("IFERROR(FILTER('Tag Library'!$AE$14:$AE$736, LEFT('Tag Library'!$AD$14:$AD$736, LEN(O$2))=O$2, RIGHT('Tag Library'!$AD$14:$AD$736, LEN($A100))=$A100), """")"),"")</f>
        <v/>
      </c>
      <c r="P100" s="1" t="str">
        <f ca="1">IFERROR(__xludf.DUMMYFUNCTION("IFERROR(FILTER('Tag Library'!$AE$14:$AE$736, LEFT('Tag Library'!$AD$14:$AD$736, LEN(P$2))=P$2, RIGHT('Tag Library'!$AD$14:$AD$736, LEN($A100))=$A100), """")"),"")</f>
        <v/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IFERROR(__xludf.DUMMYFUNCTION("IFERROR(FILTER('Tag Library'!$AE$14:$AE$736, LEFT('Tag Library'!$AD$14:$AD$736, LEN(B$2))=B$2, RIGHT('Tag Library'!$AD$14:$AD$736, LEN($A101))=$A101), """")"),"")</f>
        <v/>
      </c>
      <c r="C101" s="1" t="str">
        <f ca="1">IFERROR(__xludf.DUMMYFUNCTION("IFERROR(FILTER('Tag Library'!$AE$14:$AE$736, LEFT('Tag Library'!$AD$14:$AD$736, LEN(C$2))=C$2, RIGHT('Tag Library'!$AD$14:$AD$736, LEN($A101))=$A101), """")"),"")</f>
        <v/>
      </c>
      <c r="D101" s="1" t="str">
        <f ca="1">IFERROR(__xludf.DUMMYFUNCTION("IFERROR(FILTER('Tag Library'!$AE$14:$AE$736, LEFT('Tag Library'!$AD$14:$AD$736, LEN(D$2))=D$2, RIGHT('Tag Library'!$AD$14:$AD$736, LEN($A101))=$A101), """")"),"")</f>
        <v/>
      </c>
      <c r="E101" s="1" t="str">
        <f ca="1">IFERROR(__xludf.DUMMYFUNCTION("IFERROR(FILTER('Tag Library'!$AE$14:$AE$736, LEFT('Tag Library'!$AD$14:$AD$736, LEN(E$2))=E$2, RIGHT('Tag Library'!$AD$14:$AD$736, LEN($A101))=$A101), """")"),"")</f>
        <v/>
      </c>
      <c r="F101" s="1" t="str">
        <f ca="1">IFERROR(__xludf.DUMMYFUNCTION("IFERROR(FILTER('Tag Library'!$AE$14:$AE$736, LEFT('Tag Library'!$AD$14:$AD$736, LEN(F$2))=F$2, RIGHT('Tag Library'!$AD$14:$AD$736, LEN($A101))=$A101), """")"),"")</f>
        <v/>
      </c>
      <c r="G101" s="1" t="str">
        <f ca="1">IFERROR(__xludf.DUMMYFUNCTION("IFERROR(FILTER('Tag Library'!$AE$14:$AE$736, LEFT('Tag Library'!$AD$14:$AD$736, LEN(G$2))=G$2, RIGHT('Tag Library'!$AD$14:$AD$736, LEN($A101))=$A101), """")"),"")</f>
        <v/>
      </c>
      <c r="H101" s="1" t="str">
        <f ca="1">IFERROR(__xludf.DUMMYFUNCTION("IFERROR(FILTER('Tag Library'!$AE$14:$AE$736, LEFT('Tag Library'!$AD$14:$AD$736, LEN(H$2))=H$2, RIGHT('Tag Library'!$AD$14:$AD$736, LEN($A101))=$A101), """")"),"")</f>
        <v/>
      </c>
      <c r="I101" s="1" t="str">
        <f ca="1">IFERROR(__xludf.DUMMYFUNCTION("IFERROR(FILTER('Tag Library'!$AE$14:$AE$736, LEFT('Tag Library'!$AD$14:$AD$736, LEN(I$2))=I$2, RIGHT('Tag Library'!$AD$14:$AD$736, LEN($A101))=$A101), """")"),"")</f>
        <v/>
      </c>
      <c r="J101" s="1" t="str">
        <f ca="1">IFERROR(__xludf.DUMMYFUNCTION("IFERROR(FILTER('Tag Library'!$AE$14:$AE$736, LEFT('Tag Library'!$AD$14:$AD$736, LEN(J$2))=J$2, RIGHT('Tag Library'!$AD$14:$AD$736, LEN($A101))=$A101), """")"),"")</f>
        <v/>
      </c>
      <c r="K101" s="1" t="str">
        <f ca="1">IFERROR(__xludf.DUMMYFUNCTION("IFERROR(FILTER('Tag Library'!$AE$14:$AE$736, LEFT('Tag Library'!$AD$14:$AD$736, LEN(K$2))=K$2, RIGHT('Tag Library'!$AD$14:$AD$736, LEN($A101))=$A101), """")"),"")</f>
        <v/>
      </c>
      <c r="L101" s="1" t="str">
        <f ca="1">IFERROR(__xludf.DUMMYFUNCTION("IFERROR(FILTER('Tag Library'!$AE$14:$AE$736, LEFT('Tag Library'!$AD$14:$AD$736, LEN(L$2))=L$2, RIGHT('Tag Library'!$AD$14:$AD$736, LEN($A101))=$A101), """")"),"")</f>
        <v/>
      </c>
      <c r="M101" s="1" t="str">
        <f ca="1">IFERROR(__xludf.DUMMYFUNCTION("IFERROR(FILTER('Tag Library'!$AE$14:$AE$736, LEFT('Tag Library'!$AD$14:$AD$736, LEN(M$2))=M$2, RIGHT('Tag Library'!$AD$14:$AD$736, LEN($A101))=$A101), """")"),"")</f>
        <v/>
      </c>
      <c r="N101" s="1" t="str">
        <f ca="1">IFERROR(__xludf.DUMMYFUNCTION("IFERROR(FILTER('Tag Library'!$AE$14:$AE$736, LEFT('Tag Library'!$AD$14:$AD$736, LEN(N$2))=N$2, RIGHT('Tag Library'!$AD$14:$AD$736, LEN($A101))=$A101), """")"),"")</f>
        <v/>
      </c>
      <c r="O101" s="1" t="str">
        <f ca="1">IFERROR(__xludf.DUMMYFUNCTION("IFERROR(FILTER('Tag Library'!$AE$14:$AE$736, LEFT('Tag Library'!$AD$14:$AD$736, LEN(O$2))=O$2, RIGHT('Tag Library'!$AD$14:$AD$736, LEN($A101))=$A101), """")"),"")</f>
        <v/>
      </c>
      <c r="P101" s="1" t="str">
        <f ca="1">IFERROR(__xludf.DUMMYFUNCTION("IFERROR(FILTER('Tag Library'!$AE$14:$AE$736, LEFT('Tag Library'!$AD$14:$AD$736, LEN(P$2))=P$2, RIGHT('Tag Library'!$AD$14:$AD$736, LEN($A101))=$A101), """")"),"")</f>
        <v/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IFERROR(__xludf.DUMMYFUNCTION("IFERROR(FILTER('Tag Library'!$AE$14:$AE$736, LEFT('Tag Library'!$AD$14:$AD$736, LEN(B$2))=B$2, RIGHT('Tag Library'!$AD$14:$AD$736, LEN($A102))=$A102), """")"),"")</f>
        <v/>
      </c>
      <c r="C102" s="1" t="str">
        <f ca="1">IFERROR(__xludf.DUMMYFUNCTION("IFERROR(FILTER('Tag Library'!$AE$14:$AE$736, LEFT('Tag Library'!$AD$14:$AD$736, LEN(C$2))=C$2, RIGHT('Tag Library'!$AD$14:$AD$736, LEN($A102))=$A102), """")"),"")</f>
        <v/>
      </c>
      <c r="D102" s="1" t="str">
        <f ca="1">IFERROR(__xludf.DUMMYFUNCTION("IFERROR(FILTER('Tag Library'!$AE$14:$AE$736, LEFT('Tag Library'!$AD$14:$AD$736, LEN(D$2))=D$2, RIGHT('Tag Library'!$AD$14:$AD$736, LEN($A102))=$A102), """")"),"")</f>
        <v/>
      </c>
      <c r="E102" s="1" t="str">
        <f ca="1">IFERROR(__xludf.DUMMYFUNCTION("IFERROR(FILTER('Tag Library'!$AE$14:$AE$736, LEFT('Tag Library'!$AD$14:$AD$736, LEN(E$2))=E$2, RIGHT('Tag Library'!$AD$14:$AD$736, LEN($A102))=$A102), """")"),"")</f>
        <v/>
      </c>
      <c r="F102" s="1" t="str">
        <f ca="1">IFERROR(__xludf.DUMMYFUNCTION("IFERROR(FILTER('Tag Library'!$AE$14:$AE$736, LEFT('Tag Library'!$AD$14:$AD$736, LEN(F$2))=F$2, RIGHT('Tag Library'!$AD$14:$AD$736, LEN($A102))=$A102), """")"),"")</f>
        <v/>
      </c>
      <c r="G102" s="1" t="str">
        <f ca="1">IFERROR(__xludf.DUMMYFUNCTION("IFERROR(FILTER('Tag Library'!$AE$14:$AE$736, LEFT('Tag Library'!$AD$14:$AD$736, LEN(G$2))=G$2, RIGHT('Tag Library'!$AD$14:$AD$736, LEN($A102))=$A102), """")"),"")</f>
        <v/>
      </c>
      <c r="H102" s="1" t="str">
        <f ca="1">IFERROR(__xludf.DUMMYFUNCTION("IFERROR(FILTER('Tag Library'!$AE$14:$AE$736, LEFT('Tag Library'!$AD$14:$AD$736, LEN(H$2))=H$2, RIGHT('Tag Library'!$AD$14:$AD$736, LEN($A102))=$A102), """")"),"")</f>
        <v/>
      </c>
      <c r="I102" s="1" t="str">
        <f ca="1">IFERROR(__xludf.DUMMYFUNCTION("IFERROR(FILTER('Tag Library'!$AE$14:$AE$736, LEFT('Tag Library'!$AD$14:$AD$736, LEN(I$2))=I$2, RIGHT('Tag Library'!$AD$14:$AD$736, LEN($A102))=$A102), """")"),"")</f>
        <v/>
      </c>
      <c r="J102" s="1" t="str">
        <f ca="1">IFERROR(__xludf.DUMMYFUNCTION("IFERROR(FILTER('Tag Library'!$AE$14:$AE$736, LEFT('Tag Library'!$AD$14:$AD$736, LEN(J$2))=J$2, RIGHT('Tag Library'!$AD$14:$AD$736, LEN($A102))=$A102), """")"),"")</f>
        <v/>
      </c>
      <c r="K102" s="1" t="str">
        <f ca="1">IFERROR(__xludf.DUMMYFUNCTION("IFERROR(FILTER('Tag Library'!$AE$14:$AE$736, LEFT('Tag Library'!$AD$14:$AD$736, LEN(K$2))=K$2, RIGHT('Tag Library'!$AD$14:$AD$736, LEN($A102))=$A102), """")"),"")</f>
        <v/>
      </c>
      <c r="L102" s="1" t="str">
        <f ca="1">IFERROR(__xludf.DUMMYFUNCTION("IFERROR(FILTER('Tag Library'!$AE$14:$AE$736, LEFT('Tag Library'!$AD$14:$AD$736, LEN(L$2))=L$2, RIGHT('Tag Library'!$AD$14:$AD$736, LEN($A102))=$A102), """")"),"")</f>
        <v/>
      </c>
      <c r="M102" s="1" t="str">
        <f ca="1">IFERROR(__xludf.DUMMYFUNCTION("IFERROR(FILTER('Tag Library'!$AE$14:$AE$736, LEFT('Tag Library'!$AD$14:$AD$736, LEN(M$2))=M$2, RIGHT('Tag Library'!$AD$14:$AD$736, LEN($A102))=$A102), """")"),"")</f>
        <v/>
      </c>
      <c r="N102" s="1" t="str">
        <f ca="1">IFERROR(__xludf.DUMMYFUNCTION("IFERROR(FILTER('Tag Library'!$AE$14:$AE$736, LEFT('Tag Library'!$AD$14:$AD$736, LEN(N$2))=N$2, RIGHT('Tag Library'!$AD$14:$AD$736, LEN($A102))=$A102), """")"),"")</f>
        <v/>
      </c>
      <c r="O102" s="1" t="str">
        <f ca="1">IFERROR(__xludf.DUMMYFUNCTION("IFERROR(FILTER('Tag Library'!$AE$14:$AE$736, LEFT('Tag Library'!$AD$14:$AD$736, LEN(O$2))=O$2, RIGHT('Tag Library'!$AD$14:$AD$736, LEN($A102))=$A102), """")"),"")</f>
        <v/>
      </c>
      <c r="P102" s="1" t="str">
        <f ca="1">IFERROR(__xludf.DUMMYFUNCTION("IFERROR(FILTER('Tag Library'!$AE$14:$AE$736, LEFT('Tag Library'!$AD$14:$AD$736, LEN(P$2))=P$2, RIGHT('Tag Library'!$AD$14:$AD$736, LEN($A102))=$A102), """")"),"")</f>
        <v/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IFERROR(__xludf.DUMMYFUNCTION("IFERROR(FILTER('Tag Library'!$AE$14:$AE$736, LEFT('Tag Library'!$AD$14:$AD$736, LEN(B$2))=B$2, RIGHT('Tag Library'!$AD$14:$AD$736, LEN($A103))=$A103), """")"),"")</f>
        <v/>
      </c>
      <c r="C103" s="1" t="str">
        <f ca="1">IFERROR(__xludf.DUMMYFUNCTION("IFERROR(FILTER('Tag Library'!$AE$14:$AE$736, LEFT('Tag Library'!$AD$14:$AD$736, LEN(C$2))=C$2, RIGHT('Tag Library'!$AD$14:$AD$736, LEN($A103))=$A103), """")"),"")</f>
        <v/>
      </c>
      <c r="D103" s="1" t="str">
        <f ca="1">IFERROR(__xludf.DUMMYFUNCTION("IFERROR(FILTER('Tag Library'!$AE$14:$AE$736, LEFT('Tag Library'!$AD$14:$AD$736, LEN(D$2))=D$2, RIGHT('Tag Library'!$AD$14:$AD$736, LEN($A103))=$A103), """")"),"")</f>
        <v/>
      </c>
      <c r="E103" s="1" t="str">
        <f ca="1">IFERROR(__xludf.DUMMYFUNCTION("IFERROR(FILTER('Tag Library'!$AE$14:$AE$736, LEFT('Tag Library'!$AD$14:$AD$736, LEN(E$2))=E$2, RIGHT('Tag Library'!$AD$14:$AD$736, LEN($A103))=$A103), """")"),"")</f>
        <v/>
      </c>
      <c r="F103" s="1" t="str">
        <f ca="1">IFERROR(__xludf.DUMMYFUNCTION("IFERROR(FILTER('Tag Library'!$AE$14:$AE$736, LEFT('Tag Library'!$AD$14:$AD$736, LEN(F$2))=F$2, RIGHT('Tag Library'!$AD$14:$AD$736, LEN($A103))=$A103), """")"),"")</f>
        <v/>
      </c>
      <c r="G103" s="1" t="str">
        <f ca="1">IFERROR(__xludf.DUMMYFUNCTION("IFERROR(FILTER('Tag Library'!$AE$14:$AE$736, LEFT('Tag Library'!$AD$14:$AD$736, LEN(G$2))=G$2, RIGHT('Tag Library'!$AD$14:$AD$736, LEN($A103))=$A103), """")"),"")</f>
        <v/>
      </c>
      <c r="H103" s="1" t="str">
        <f ca="1">IFERROR(__xludf.DUMMYFUNCTION("IFERROR(FILTER('Tag Library'!$AE$14:$AE$736, LEFT('Tag Library'!$AD$14:$AD$736, LEN(H$2))=H$2, RIGHT('Tag Library'!$AD$14:$AD$736, LEN($A103))=$A103), """")"),"")</f>
        <v/>
      </c>
      <c r="I103" s="1" t="str">
        <f ca="1">IFERROR(__xludf.DUMMYFUNCTION("IFERROR(FILTER('Tag Library'!$AE$14:$AE$736, LEFT('Tag Library'!$AD$14:$AD$736, LEN(I$2))=I$2, RIGHT('Tag Library'!$AD$14:$AD$736, LEN($A103))=$A103), """")"),"")</f>
        <v/>
      </c>
      <c r="J103" s="1" t="str">
        <f ca="1">IFERROR(__xludf.DUMMYFUNCTION("IFERROR(FILTER('Tag Library'!$AE$14:$AE$736, LEFT('Tag Library'!$AD$14:$AD$736, LEN(J$2))=J$2, RIGHT('Tag Library'!$AD$14:$AD$736, LEN($A103))=$A103), """")"),"")</f>
        <v/>
      </c>
      <c r="K103" s="1" t="str">
        <f ca="1">IFERROR(__xludf.DUMMYFUNCTION("IFERROR(FILTER('Tag Library'!$AE$14:$AE$736, LEFT('Tag Library'!$AD$14:$AD$736, LEN(K$2))=K$2, RIGHT('Tag Library'!$AD$14:$AD$736, LEN($A103))=$A103), """")"),"")</f>
        <v/>
      </c>
      <c r="L103" s="1" t="str">
        <f ca="1">IFERROR(__xludf.DUMMYFUNCTION("IFERROR(FILTER('Tag Library'!$AE$14:$AE$736, LEFT('Tag Library'!$AD$14:$AD$736, LEN(L$2))=L$2, RIGHT('Tag Library'!$AD$14:$AD$736, LEN($A103))=$A103), """")"),"")</f>
        <v/>
      </c>
      <c r="M103" s="1" t="str">
        <f ca="1">IFERROR(__xludf.DUMMYFUNCTION("IFERROR(FILTER('Tag Library'!$AE$14:$AE$736, LEFT('Tag Library'!$AD$14:$AD$736, LEN(M$2))=M$2, RIGHT('Tag Library'!$AD$14:$AD$736, LEN($A103))=$A103), """")"),"")</f>
        <v/>
      </c>
      <c r="N103" s="1" t="str">
        <f ca="1">IFERROR(__xludf.DUMMYFUNCTION("IFERROR(FILTER('Tag Library'!$AE$14:$AE$736, LEFT('Tag Library'!$AD$14:$AD$736, LEN(N$2))=N$2, RIGHT('Tag Library'!$AD$14:$AD$736, LEN($A103))=$A103), """")"),"")</f>
        <v/>
      </c>
      <c r="O103" s="1" t="str">
        <f ca="1">IFERROR(__xludf.DUMMYFUNCTION("IFERROR(FILTER('Tag Library'!$AE$14:$AE$736, LEFT('Tag Library'!$AD$14:$AD$736, LEN(O$2))=O$2, RIGHT('Tag Library'!$AD$14:$AD$736, LEN($A103))=$A103), """")"),"")</f>
        <v/>
      </c>
      <c r="P103" s="1" t="str">
        <f ca="1">IFERROR(__xludf.DUMMYFUNCTION("IFERROR(FILTER('Tag Library'!$AE$14:$AE$736, LEFT('Tag Library'!$AD$14:$AD$736, LEN(P$2))=P$2, RIGHT('Tag Library'!$AD$14:$AD$736, LEN($A103))=$A103), """")"),"")</f>
        <v/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IFERROR(__xludf.DUMMYFUNCTION("IFERROR(FILTER('Tag Library'!$AE$14:$AE$736, LEFT('Tag Library'!$AD$14:$AD$736, LEN(B$2))=B$2, RIGHT('Tag Library'!$AD$14:$AD$736, LEN($A104))=$A104), """")"),"")</f>
        <v/>
      </c>
      <c r="C104" s="1" t="str">
        <f ca="1">IFERROR(__xludf.DUMMYFUNCTION("IFERROR(FILTER('Tag Library'!$AE$14:$AE$736, LEFT('Tag Library'!$AD$14:$AD$736, LEN(C$2))=C$2, RIGHT('Tag Library'!$AD$14:$AD$736, LEN($A104))=$A104), """")"),"")</f>
        <v/>
      </c>
      <c r="D104" s="1" t="str">
        <f ca="1">IFERROR(__xludf.DUMMYFUNCTION("IFERROR(FILTER('Tag Library'!$AE$14:$AE$736, LEFT('Tag Library'!$AD$14:$AD$736, LEN(D$2))=D$2, RIGHT('Tag Library'!$AD$14:$AD$736, LEN($A104))=$A104), """")"),"")</f>
        <v/>
      </c>
      <c r="E104" s="1" t="str">
        <f ca="1">IFERROR(__xludf.DUMMYFUNCTION("IFERROR(FILTER('Tag Library'!$AE$14:$AE$736, LEFT('Tag Library'!$AD$14:$AD$736, LEN(E$2))=E$2, RIGHT('Tag Library'!$AD$14:$AD$736, LEN($A104))=$A104), """")"),"")</f>
        <v/>
      </c>
      <c r="F104" s="1" t="str">
        <f ca="1">IFERROR(__xludf.DUMMYFUNCTION("IFERROR(FILTER('Tag Library'!$AE$14:$AE$736, LEFT('Tag Library'!$AD$14:$AD$736, LEN(F$2))=F$2, RIGHT('Tag Library'!$AD$14:$AD$736, LEN($A104))=$A104), """")"),"")</f>
        <v/>
      </c>
      <c r="G104" s="1" t="str">
        <f ca="1">IFERROR(__xludf.DUMMYFUNCTION("IFERROR(FILTER('Tag Library'!$AE$14:$AE$736, LEFT('Tag Library'!$AD$14:$AD$736, LEN(G$2))=G$2, RIGHT('Tag Library'!$AD$14:$AD$736, LEN($A104))=$A104), """")"),"")</f>
        <v/>
      </c>
      <c r="H104" s="1" t="str">
        <f ca="1">IFERROR(__xludf.DUMMYFUNCTION("IFERROR(FILTER('Tag Library'!$AE$14:$AE$736, LEFT('Tag Library'!$AD$14:$AD$736, LEN(H$2))=H$2, RIGHT('Tag Library'!$AD$14:$AD$736, LEN($A104))=$A104), """")"),"")</f>
        <v/>
      </c>
      <c r="I104" s="1" t="str">
        <f ca="1">IFERROR(__xludf.DUMMYFUNCTION("IFERROR(FILTER('Tag Library'!$AE$14:$AE$736, LEFT('Tag Library'!$AD$14:$AD$736, LEN(I$2))=I$2, RIGHT('Tag Library'!$AD$14:$AD$736, LEN($A104))=$A104), """")"),"")</f>
        <v/>
      </c>
      <c r="J104" s="1" t="str">
        <f ca="1">IFERROR(__xludf.DUMMYFUNCTION("IFERROR(FILTER('Tag Library'!$AE$14:$AE$736, LEFT('Tag Library'!$AD$14:$AD$736, LEN(J$2))=J$2, RIGHT('Tag Library'!$AD$14:$AD$736, LEN($A104))=$A104), """")"),"")</f>
        <v/>
      </c>
      <c r="K104" s="1" t="str">
        <f ca="1">IFERROR(__xludf.DUMMYFUNCTION("IFERROR(FILTER('Tag Library'!$AE$14:$AE$736, LEFT('Tag Library'!$AD$14:$AD$736, LEN(K$2))=K$2, RIGHT('Tag Library'!$AD$14:$AD$736, LEN($A104))=$A104), """")"),"")</f>
        <v/>
      </c>
      <c r="L104" s="1" t="str">
        <f ca="1">IFERROR(__xludf.DUMMYFUNCTION("IFERROR(FILTER('Tag Library'!$AE$14:$AE$736, LEFT('Tag Library'!$AD$14:$AD$736, LEN(L$2))=L$2, RIGHT('Tag Library'!$AD$14:$AD$736, LEN($A104))=$A104), """")"),"")</f>
        <v/>
      </c>
      <c r="M104" s="1" t="str">
        <f ca="1">IFERROR(__xludf.DUMMYFUNCTION("IFERROR(FILTER('Tag Library'!$AE$14:$AE$736, LEFT('Tag Library'!$AD$14:$AD$736, LEN(M$2))=M$2, RIGHT('Tag Library'!$AD$14:$AD$736, LEN($A104))=$A104), """")"),"")</f>
        <v/>
      </c>
      <c r="N104" s="1" t="str">
        <f ca="1">IFERROR(__xludf.DUMMYFUNCTION("IFERROR(FILTER('Tag Library'!$AE$14:$AE$736, LEFT('Tag Library'!$AD$14:$AD$736, LEN(N$2))=N$2, RIGHT('Tag Library'!$AD$14:$AD$736, LEN($A104))=$A104), """")"),"")</f>
        <v/>
      </c>
      <c r="O104" s="1" t="str">
        <f ca="1">IFERROR(__xludf.DUMMYFUNCTION("IFERROR(FILTER('Tag Library'!$AE$14:$AE$736, LEFT('Tag Library'!$AD$14:$AD$736, LEN(O$2))=O$2, RIGHT('Tag Library'!$AD$14:$AD$736, LEN($A104))=$A104), """")"),"")</f>
        <v/>
      </c>
      <c r="P104" s="1" t="str">
        <f ca="1">IFERROR(__xludf.DUMMYFUNCTION("IFERROR(FILTER('Tag Library'!$AE$14:$AE$736, LEFT('Tag Library'!$AD$14:$AD$736, LEN(P$2))=P$2, RIGHT('Tag Library'!$AD$14:$AD$736, LEN($A104))=$A104), """")"),"")</f>
        <v/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IFERROR(__xludf.DUMMYFUNCTION("IFERROR(FILTER('Tag Library'!$AE$14:$AE$736, LEFT('Tag Library'!$AD$14:$AD$736, LEN(B$2))=B$2, RIGHT('Tag Library'!$AD$14:$AD$736, LEN($A105))=$A105), """")"),"")</f>
        <v/>
      </c>
      <c r="C105" s="1" t="str">
        <f ca="1">IFERROR(__xludf.DUMMYFUNCTION("IFERROR(FILTER('Tag Library'!$AE$14:$AE$736, LEFT('Tag Library'!$AD$14:$AD$736, LEN(C$2))=C$2, RIGHT('Tag Library'!$AD$14:$AD$736, LEN($A105))=$A105), """")"),"")</f>
        <v/>
      </c>
      <c r="D105" s="1" t="str">
        <f ca="1">IFERROR(__xludf.DUMMYFUNCTION("IFERROR(FILTER('Tag Library'!$AE$14:$AE$736, LEFT('Tag Library'!$AD$14:$AD$736, LEN(D$2))=D$2, RIGHT('Tag Library'!$AD$14:$AD$736, LEN($A105))=$A105), """")"),"")</f>
        <v/>
      </c>
      <c r="E105" s="1" t="str">
        <f ca="1">IFERROR(__xludf.DUMMYFUNCTION("IFERROR(FILTER('Tag Library'!$AE$14:$AE$736, LEFT('Tag Library'!$AD$14:$AD$736, LEN(E$2))=E$2, RIGHT('Tag Library'!$AD$14:$AD$736, LEN($A105))=$A105), """")"),"")</f>
        <v/>
      </c>
      <c r="F105" s="1" t="str">
        <f ca="1">IFERROR(__xludf.DUMMYFUNCTION("IFERROR(FILTER('Tag Library'!$AE$14:$AE$736, LEFT('Tag Library'!$AD$14:$AD$736, LEN(F$2))=F$2, RIGHT('Tag Library'!$AD$14:$AD$736, LEN($A105))=$A105), """")"),"")</f>
        <v/>
      </c>
      <c r="G105" s="1" t="str">
        <f ca="1">IFERROR(__xludf.DUMMYFUNCTION("IFERROR(FILTER('Tag Library'!$AE$14:$AE$736, LEFT('Tag Library'!$AD$14:$AD$736, LEN(G$2))=G$2, RIGHT('Tag Library'!$AD$14:$AD$736, LEN($A105))=$A105), """")"),"")</f>
        <v/>
      </c>
      <c r="H105" s="1" t="str">
        <f ca="1">IFERROR(__xludf.DUMMYFUNCTION("IFERROR(FILTER('Tag Library'!$AE$14:$AE$736, LEFT('Tag Library'!$AD$14:$AD$736, LEN(H$2))=H$2, RIGHT('Tag Library'!$AD$14:$AD$736, LEN($A105))=$A105), """")"),"")</f>
        <v/>
      </c>
      <c r="I105" s="1" t="str">
        <f ca="1">IFERROR(__xludf.DUMMYFUNCTION("IFERROR(FILTER('Tag Library'!$AE$14:$AE$736, LEFT('Tag Library'!$AD$14:$AD$736, LEN(I$2))=I$2, RIGHT('Tag Library'!$AD$14:$AD$736, LEN($A105))=$A105), """")"),"")</f>
        <v/>
      </c>
      <c r="J105" s="1" t="str">
        <f ca="1">IFERROR(__xludf.DUMMYFUNCTION("IFERROR(FILTER('Tag Library'!$AE$14:$AE$736, LEFT('Tag Library'!$AD$14:$AD$736, LEN(J$2))=J$2, RIGHT('Tag Library'!$AD$14:$AD$736, LEN($A105))=$A105), """")"),"")</f>
        <v/>
      </c>
      <c r="K105" s="1" t="str">
        <f ca="1">IFERROR(__xludf.DUMMYFUNCTION("IFERROR(FILTER('Tag Library'!$AE$14:$AE$736, LEFT('Tag Library'!$AD$14:$AD$736, LEN(K$2))=K$2, RIGHT('Tag Library'!$AD$14:$AD$736, LEN($A105))=$A105), """")"),"")</f>
        <v/>
      </c>
      <c r="L105" s="1" t="str">
        <f ca="1">IFERROR(__xludf.DUMMYFUNCTION("IFERROR(FILTER('Tag Library'!$AE$14:$AE$736, LEFT('Tag Library'!$AD$14:$AD$736, LEN(L$2))=L$2, RIGHT('Tag Library'!$AD$14:$AD$736, LEN($A105))=$A105), """")"),"")</f>
        <v/>
      </c>
      <c r="M105" s="1" t="str">
        <f ca="1">IFERROR(__xludf.DUMMYFUNCTION("IFERROR(FILTER('Tag Library'!$AE$14:$AE$736, LEFT('Tag Library'!$AD$14:$AD$736, LEN(M$2))=M$2, RIGHT('Tag Library'!$AD$14:$AD$736, LEN($A105))=$A105), """")"),"")</f>
        <v/>
      </c>
      <c r="N105" s="1" t="str">
        <f ca="1">IFERROR(__xludf.DUMMYFUNCTION("IFERROR(FILTER('Tag Library'!$AE$14:$AE$736, LEFT('Tag Library'!$AD$14:$AD$736, LEN(N$2))=N$2, RIGHT('Tag Library'!$AD$14:$AD$736, LEN($A105))=$A105), """")"),"")</f>
        <v/>
      </c>
      <c r="O105" s="1" t="str">
        <f ca="1">IFERROR(__xludf.DUMMYFUNCTION("IFERROR(FILTER('Tag Library'!$AE$14:$AE$736, LEFT('Tag Library'!$AD$14:$AD$736, LEN(O$2))=O$2, RIGHT('Tag Library'!$AD$14:$AD$736, LEN($A105))=$A105), """")"),"")</f>
        <v/>
      </c>
      <c r="P105" s="1" t="str">
        <f ca="1">IFERROR(__xludf.DUMMYFUNCTION("IFERROR(FILTER('Tag Library'!$AE$14:$AE$736, LEFT('Tag Library'!$AD$14:$AD$736, LEN(P$2))=P$2, RIGHT('Tag Library'!$AD$14:$AD$736, LEN($A105))=$A105), """")"),"")</f>
        <v/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IFERROR(__xludf.DUMMYFUNCTION("IFERROR(FILTER('Tag Library'!$AE$14:$AE$736, LEFT('Tag Library'!$AD$14:$AD$736, LEN(B$2))=B$2, RIGHT('Tag Library'!$AD$14:$AD$736, LEN($A106))=$A106), """")"),"")</f>
        <v/>
      </c>
      <c r="C106" s="1" t="str">
        <f ca="1">IFERROR(__xludf.DUMMYFUNCTION("IFERROR(FILTER('Tag Library'!$AE$14:$AE$736, LEFT('Tag Library'!$AD$14:$AD$736, LEN(C$2))=C$2, RIGHT('Tag Library'!$AD$14:$AD$736, LEN($A106))=$A106), """")"),"")</f>
        <v/>
      </c>
      <c r="D106" s="1" t="str">
        <f ca="1">IFERROR(__xludf.DUMMYFUNCTION("IFERROR(FILTER('Tag Library'!$AE$14:$AE$736, LEFT('Tag Library'!$AD$14:$AD$736, LEN(D$2))=D$2, RIGHT('Tag Library'!$AD$14:$AD$736, LEN($A106))=$A106), """")"),"")</f>
        <v/>
      </c>
      <c r="E106" s="1" t="str">
        <f ca="1">IFERROR(__xludf.DUMMYFUNCTION("IFERROR(FILTER('Tag Library'!$AE$14:$AE$736, LEFT('Tag Library'!$AD$14:$AD$736, LEN(E$2))=E$2, RIGHT('Tag Library'!$AD$14:$AD$736, LEN($A106))=$A106), """")"),"")</f>
        <v/>
      </c>
      <c r="F106" s="1" t="str">
        <f ca="1">IFERROR(__xludf.DUMMYFUNCTION("IFERROR(FILTER('Tag Library'!$AE$14:$AE$736, LEFT('Tag Library'!$AD$14:$AD$736, LEN(F$2))=F$2, RIGHT('Tag Library'!$AD$14:$AD$736, LEN($A106))=$A106), """")"),"")</f>
        <v/>
      </c>
      <c r="G106" s="1" t="str">
        <f ca="1">IFERROR(__xludf.DUMMYFUNCTION("IFERROR(FILTER('Tag Library'!$AE$14:$AE$736, LEFT('Tag Library'!$AD$14:$AD$736, LEN(G$2))=G$2, RIGHT('Tag Library'!$AD$14:$AD$736, LEN($A106))=$A106), """")"),"")</f>
        <v/>
      </c>
      <c r="H106" s="1" t="str">
        <f ca="1">IFERROR(__xludf.DUMMYFUNCTION("IFERROR(FILTER('Tag Library'!$AE$14:$AE$736, LEFT('Tag Library'!$AD$14:$AD$736, LEN(H$2))=H$2, RIGHT('Tag Library'!$AD$14:$AD$736, LEN($A106))=$A106), """")"),"")</f>
        <v/>
      </c>
      <c r="I106" s="1" t="str">
        <f ca="1">IFERROR(__xludf.DUMMYFUNCTION("IFERROR(FILTER('Tag Library'!$AE$14:$AE$736, LEFT('Tag Library'!$AD$14:$AD$736, LEN(I$2))=I$2, RIGHT('Tag Library'!$AD$14:$AD$736, LEN($A106))=$A106), """")"),"")</f>
        <v/>
      </c>
      <c r="J106" s="1" t="str">
        <f ca="1">IFERROR(__xludf.DUMMYFUNCTION("IFERROR(FILTER('Tag Library'!$AE$14:$AE$736, LEFT('Tag Library'!$AD$14:$AD$736, LEN(J$2))=J$2, RIGHT('Tag Library'!$AD$14:$AD$736, LEN($A106))=$A106), """")"),"")</f>
        <v/>
      </c>
      <c r="K106" s="1" t="str">
        <f ca="1">IFERROR(__xludf.DUMMYFUNCTION("IFERROR(FILTER('Tag Library'!$AE$14:$AE$736, LEFT('Tag Library'!$AD$14:$AD$736, LEN(K$2))=K$2, RIGHT('Tag Library'!$AD$14:$AD$736, LEN($A106))=$A106), """")"),"")</f>
        <v/>
      </c>
      <c r="L106" s="1" t="str">
        <f ca="1">IFERROR(__xludf.DUMMYFUNCTION("IFERROR(FILTER('Tag Library'!$AE$14:$AE$736, LEFT('Tag Library'!$AD$14:$AD$736, LEN(L$2))=L$2, RIGHT('Tag Library'!$AD$14:$AD$736, LEN($A106))=$A106), """")"),"")</f>
        <v/>
      </c>
      <c r="M106" s="1" t="str">
        <f ca="1">IFERROR(__xludf.DUMMYFUNCTION("IFERROR(FILTER('Tag Library'!$AE$14:$AE$736, LEFT('Tag Library'!$AD$14:$AD$736, LEN(M$2))=M$2, RIGHT('Tag Library'!$AD$14:$AD$736, LEN($A106))=$A106), """")"),"")</f>
        <v/>
      </c>
      <c r="N106" s="1" t="str">
        <f ca="1">IFERROR(__xludf.DUMMYFUNCTION("IFERROR(FILTER('Tag Library'!$AE$14:$AE$736, LEFT('Tag Library'!$AD$14:$AD$736, LEN(N$2))=N$2, RIGHT('Tag Library'!$AD$14:$AD$736, LEN($A106))=$A106), """")"),"")</f>
        <v/>
      </c>
      <c r="O106" s="1" t="str">
        <f ca="1">IFERROR(__xludf.DUMMYFUNCTION("IFERROR(FILTER('Tag Library'!$AE$14:$AE$736, LEFT('Tag Library'!$AD$14:$AD$736, LEN(O$2))=O$2, RIGHT('Tag Library'!$AD$14:$AD$736, LEN($A106))=$A106), """")"),"")</f>
        <v/>
      </c>
      <c r="P106" s="1" t="str">
        <f ca="1">IFERROR(__xludf.DUMMYFUNCTION("IFERROR(FILTER('Tag Library'!$AE$14:$AE$736, LEFT('Tag Library'!$AD$14:$AD$736, LEN(P$2))=P$2, RIGHT('Tag Library'!$AD$14:$AD$736, LEN($A106))=$A106), """")"),"")</f>
        <v/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IFERROR(__xludf.DUMMYFUNCTION("IFERROR(FILTER('Tag Library'!$AE$14:$AE$736, LEFT('Tag Library'!$AD$14:$AD$736, LEN(B$2))=B$2, RIGHT('Tag Library'!$AD$14:$AD$736, LEN($A107))=$A107), """")"),"")</f>
        <v/>
      </c>
      <c r="C107" s="1" t="str">
        <f ca="1">IFERROR(__xludf.DUMMYFUNCTION("IFERROR(FILTER('Tag Library'!$AE$14:$AE$736, LEFT('Tag Library'!$AD$14:$AD$736, LEN(C$2))=C$2, RIGHT('Tag Library'!$AD$14:$AD$736, LEN($A107))=$A107), """")"),"")</f>
        <v/>
      </c>
      <c r="D107" s="1" t="str">
        <f ca="1">IFERROR(__xludf.DUMMYFUNCTION("IFERROR(FILTER('Tag Library'!$AE$14:$AE$736, LEFT('Tag Library'!$AD$14:$AD$736, LEN(D$2))=D$2, RIGHT('Tag Library'!$AD$14:$AD$736, LEN($A107))=$A107), """")"),"")</f>
        <v/>
      </c>
      <c r="E107" s="1" t="str">
        <f ca="1">IFERROR(__xludf.DUMMYFUNCTION("IFERROR(FILTER('Tag Library'!$AE$14:$AE$736, LEFT('Tag Library'!$AD$14:$AD$736, LEN(E$2))=E$2, RIGHT('Tag Library'!$AD$14:$AD$736, LEN($A107))=$A107), """")"),"")</f>
        <v/>
      </c>
      <c r="F107" s="1" t="str">
        <f ca="1">IFERROR(__xludf.DUMMYFUNCTION("IFERROR(FILTER('Tag Library'!$AE$14:$AE$736, LEFT('Tag Library'!$AD$14:$AD$736, LEN(F$2))=F$2, RIGHT('Tag Library'!$AD$14:$AD$736, LEN($A107))=$A107), """")"),"")</f>
        <v/>
      </c>
      <c r="G107" s="1" t="str">
        <f ca="1">IFERROR(__xludf.DUMMYFUNCTION("IFERROR(FILTER('Tag Library'!$AE$14:$AE$736, LEFT('Tag Library'!$AD$14:$AD$736, LEN(G$2))=G$2, RIGHT('Tag Library'!$AD$14:$AD$736, LEN($A107))=$A107), """")"),"")</f>
        <v/>
      </c>
      <c r="H107" s="1" t="str">
        <f ca="1">IFERROR(__xludf.DUMMYFUNCTION("IFERROR(FILTER('Tag Library'!$AE$14:$AE$736, LEFT('Tag Library'!$AD$14:$AD$736, LEN(H$2))=H$2, RIGHT('Tag Library'!$AD$14:$AD$736, LEN($A107))=$A107), """")"),"")</f>
        <v/>
      </c>
      <c r="I107" s="1" t="str">
        <f ca="1">IFERROR(__xludf.DUMMYFUNCTION("IFERROR(FILTER('Tag Library'!$AE$14:$AE$736, LEFT('Tag Library'!$AD$14:$AD$736, LEN(I$2))=I$2, RIGHT('Tag Library'!$AD$14:$AD$736, LEN($A107))=$A107), """")"),"")</f>
        <v/>
      </c>
      <c r="J107" s="1" t="str">
        <f ca="1">IFERROR(__xludf.DUMMYFUNCTION("IFERROR(FILTER('Tag Library'!$AE$14:$AE$736, LEFT('Tag Library'!$AD$14:$AD$736, LEN(J$2))=J$2, RIGHT('Tag Library'!$AD$14:$AD$736, LEN($A107))=$A107), """")"),"")</f>
        <v/>
      </c>
      <c r="K107" s="1" t="str">
        <f ca="1">IFERROR(__xludf.DUMMYFUNCTION("IFERROR(FILTER('Tag Library'!$AE$14:$AE$736, LEFT('Tag Library'!$AD$14:$AD$736, LEN(K$2))=K$2, RIGHT('Tag Library'!$AD$14:$AD$736, LEN($A107))=$A107), """")"),"")</f>
        <v/>
      </c>
      <c r="L107" s="1" t="str">
        <f ca="1">IFERROR(__xludf.DUMMYFUNCTION("IFERROR(FILTER('Tag Library'!$AE$14:$AE$736, LEFT('Tag Library'!$AD$14:$AD$736, LEN(L$2))=L$2, RIGHT('Tag Library'!$AD$14:$AD$736, LEN($A107))=$A107), """")"),"")</f>
        <v/>
      </c>
      <c r="M107" s="1" t="str">
        <f ca="1">IFERROR(__xludf.DUMMYFUNCTION("IFERROR(FILTER('Tag Library'!$AE$14:$AE$736, LEFT('Tag Library'!$AD$14:$AD$736, LEN(M$2))=M$2, RIGHT('Tag Library'!$AD$14:$AD$736, LEN($A107))=$A107), """")"),"")</f>
        <v/>
      </c>
      <c r="N107" s="1" t="str">
        <f ca="1">IFERROR(__xludf.DUMMYFUNCTION("IFERROR(FILTER('Tag Library'!$AE$14:$AE$736, LEFT('Tag Library'!$AD$14:$AD$736, LEN(N$2))=N$2, RIGHT('Tag Library'!$AD$14:$AD$736, LEN($A107))=$A107), """")"),"")</f>
        <v/>
      </c>
      <c r="O107" s="1" t="str">
        <f ca="1">IFERROR(__xludf.DUMMYFUNCTION("IFERROR(FILTER('Tag Library'!$AE$14:$AE$736, LEFT('Tag Library'!$AD$14:$AD$736, LEN(O$2))=O$2, RIGHT('Tag Library'!$AD$14:$AD$736, LEN($A107))=$A107), """")"),"")</f>
        <v/>
      </c>
      <c r="P107" s="1" t="str">
        <f ca="1">IFERROR(__xludf.DUMMYFUNCTION("IFERROR(FILTER('Tag Library'!$AE$14:$AE$736, LEFT('Tag Library'!$AD$14:$AD$736, LEN(P$2))=P$2, RIGHT('Tag Library'!$AD$14:$AD$736, LEN($A107))=$A107), """")"),"")</f>
        <v/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IFERROR(__xludf.DUMMYFUNCTION("IFERROR(FILTER('Tag Library'!$AE$14:$AE$736, LEFT('Tag Library'!$AD$14:$AD$736, LEN(B$2))=B$2, RIGHT('Tag Library'!$AD$14:$AD$736, LEN($A108))=$A108), """")"),"")</f>
        <v/>
      </c>
      <c r="C108" s="1" t="str">
        <f ca="1">IFERROR(__xludf.DUMMYFUNCTION("IFERROR(FILTER('Tag Library'!$AE$14:$AE$736, LEFT('Tag Library'!$AD$14:$AD$736, LEN(C$2))=C$2, RIGHT('Tag Library'!$AD$14:$AD$736, LEN($A108))=$A108), """")"),"")</f>
        <v/>
      </c>
      <c r="D108" s="1" t="str">
        <f ca="1">IFERROR(__xludf.DUMMYFUNCTION("IFERROR(FILTER('Tag Library'!$AE$14:$AE$736, LEFT('Tag Library'!$AD$14:$AD$736, LEN(D$2))=D$2, RIGHT('Tag Library'!$AD$14:$AD$736, LEN($A108))=$A108), """")"),"")</f>
        <v/>
      </c>
      <c r="E108" s="1" t="str">
        <f ca="1">IFERROR(__xludf.DUMMYFUNCTION("IFERROR(FILTER('Tag Library'!$AE$14:$AE$736, LEFT('Tag Library'!$AD$14:$AD$736, LEN(E$2))=E$2, RIGHT('Tag Library'!$AD$14:$AD$736, LEN($A108))=$A108), """")"),"")</f>
        <v/>
      </c>
      <c r="F108" s="1" t="str">
        <f ca="1">IFERROR(__xludf.DUMMYFUNCTION("IFERROR(FILTER('Tag Library'!$AE$14:$AE$736, LEFT('Tag Library'!$AD$14:$AD$736, LEN(F$2))=F$2, RIGHT('Tag Library'!$AD$14:$AD$736, LEN($A108))=$A108), """")"),"")</f>
        <v/>
      </c>
      <c r="G108" s="1" t="str">
        <f ca="1">IFERROR(__xludf.DUMMYFUNCTION("IFERROR(FILTER('Tag Library'!$AE$14:$AE$736, LEFT('Tag Library'!$AD$14:$AD$736, LEN(G$2))=G$2, RIGHT('Tag Library'!$AD$14:$AD$736, LEN($A108))=$A108), """")"),"")</f>
        <v/>
      </c>
      <c r="H108" s="1" t="str">
        <f ca="1">IFERROR(__xludf.DUMMYFUNCTION("IFERROR(FILTER('Tag Library'!$AE$14:$AE$736, LEFT('Tag Library'!$AD$14:$AD$736, LEN(H$2))=H$2, RIGHT('Tag Library'!$AD$14:$AD$736, LEN($A108))=$A108), """")"),"")</f>
        <v/>
      </c>
      <c r="I108" s="1" t="str">
        <f ca="1">IFERROR(__xludf.DUMMYFUNCTION("IFERROR(FILTER('Tag Library'!$AE$14:$AE$736, LEFT('Tag Library'!$AD$14:$AD$736, LEN(I$2))=I$2, RIGHT('Tag Library'!$AD$14:$AD$736, LEN($A108))=$A108), """")"),"")</f>
        <v/>
      </c>
      <c r="J108" s="1" t="str">
        <f ca="1">IFERROR(__xludf.DUMMYFUNCTION("IFERROR(FILTER('Tag Library'!$AE$14:$AE$736, LEFT('Tag Library'!$AD$14:$AD$736, LEN(J$2))=J$2, RIGHT('Tag Library'!$AD$14:$AD$736, LEN($A108))=$A108), """")"),"")</f>
        <v/>
      </c>
      <c r="K108" s="1" t="str">
        <f ca="1">IFERROR(__xludf.DUMMYFUNCTION("IFERROR(FILTER('Tag Library'!$AE$14:$AE$736, LEFT('Tag Library'!$AD$14:$AD$736, LEN(K$2))=K$2, RIGHT('Tag Library'!$AD$14:$AD$736, LEN($A108))=$A108), """")"),"")</f>
        <v/>
      </c>
      <c r="L108" s="1" t="str">
        <f ca="1">IFERROR(__xludf.DUMMYFUNCTION("IFERROR(FILTER('Tag Library'!$AE$14:$AE$736, LEFT('Tag Library'!$AD$14:$AD$736, LEN(L$2))=L$2, RIGHT('Tag Library'!$AD$14:$AD$736, LEN($A108))=$A108), """")"),"")</f>
        <v/>
      </c>
      <c r="M108" s="1" t="str">
        <f ca="1">IFERROR(__xludf.DUMMYFUNCTION("IFERROR(FILTER('Tag Library'!$AE$14:$AE$736, LEFT('Tag Library'!$AD$14:$AD$736, LEN(M$2))=M$2, RIGHT('Tag Library'!$AD$14:$AD$736, LEN($A108))=$A108), """")"),"")</f>
        <v/>
      </c>
      <c r="N108" s="1" t="str">
        <f ca="1">IFERROR(__xludf.DUMMYFUNCTION("IFERROR(FILTER('Tag Library'!$AE$14:$AE$736, LEFT('Tag Library'!$AD$14:$AD$736, LEN(N$2))=N$2, RIGHT('Tag Library'!$AD$14:$AD$736, LEN($A108))=$A108), """")"),"")</f>
        <v/>
      </c>
      <c r="O108" s="1" t="str">
        <f ca="1">IFERROR(__xludf.DUMMYFUNCTION("IFERROR(FILTER('Tag Library'!$AE$14:$AE$736, LEFT('Tag Library'!$AD$14:$AD$736, LEN(O$2))=O$2, RIGHT('Tag Library'!$AD$14:$AD$736, LEN($A108))=$A108), """")"),"")</f>
        <v/>
      </c>
      <c r="P108" s="1" t="str">
        <f ca="1">IFERROR(__xludf.DUMMYFUNCTION("IFERROR(FILTER('Tag Library'!$AE$14:$AE$736, LEFT('Tag Library'!$AD$14:$AD$736, LEN(P$2))=P$2, RIGHT('Tag Library'!$AD$14:$AD$736, LEN($A108))=$A108), """")"),"")</f>
        <v/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IFERROR(__xludf.DUMMYFUNCTION("IFERROR(FILTER('Tag Library'!$AE$14:$AE$736, LEFT('Tag Library'!$AD$14:$AD$736, LEN(B$2))=B$2, RIGHT('Tag Library'!$AD$14:$AD$736, LEN($A109))=$A109), """")"),"")</f>
        <v/>
      </c>
      <c r="C109" s="1" t="str">
        <f ca="1">IFERROR(__xludf.DUMMYFUNCTION("IFERROR(FILTER('Tag Library'!$AE$14:$AE$736, LEFT('Tag Library'!$AD$14:$AD$736, LEN(C$2))=C$2, RIGHT('Tag Library'!$AD$14:$AD$736, LEN($A109))=$A109), """")"),"")</f>
        <v/>
      </c>
      <c r="D109" s="1" t="str">
        <f ca="1">IFERROR(__xludf.DUMMYFUNCTION("IFERROR(FILTER('Tag Library'!$AE$14:$AE$736, LEFT('Tag Library'!$AD$14:$AD$736, LEN(D$2))=D$2, RIGHT('Tag Library'!$AD$14:$AD$736, LEN($A109))=$A109), """")"),"")</f>
        <v/>
      </c>
      <c r="E109" s="1" t="str">
        <f ca="1">IFERROR(__xludf.DUMMYFUNCTION("IFERROR(FILTER('Tag Library'!$AE$14:$AE$736, LEFT('Tag Library'!$AD$14:$AD$736, LEN(E$2))=E$2, RIGHT('Tag Library'!$AD$14:$AD$736, LEN($A109))=$A109), """")"),"")</f>
        <v/>
      </c>
      <c r="F109" s="1" t="str">
        <f ca="1">IFERROR(__xludf.DUMMYFUNCTION("IFERROR(FILTER('Tag Library'!$AE$14:$AE$736, LEFT('Tag Library'!$AD$14:$AD$736, LEN(F$2))=F$2, RIGHT('Tag Library'!$AD$14:$AD$736, LEN($A109))=$A109), """")"),"")</f>
        <v/>
      </c>
      <c r="G109" s="1" t="str">
        <f ca="1">IFERROR(__xludf.DUMMYFUNCTION("IFERROR(FILTER('Tag Library'!$AE$14:$AE$736, LEFT('Tag Library'!$AD$14:$AD$736, LEN(G$2))=G$2, RIGHT('Tag Library'!$AD$14:$AD$736, LEN($A109))=$A109), """")"),"")</f>
        <v/>
      </c>
      <c r="H109" s="1" t="str">
        <f ca="1">IFERROR(__xludf.DUMMYFUNCTION("IFERROR(FILTER('Tag Library'!$AE$14:$AE$736, LEFT('Tag Library'!$AD$14:$AD$736, LEN(H$2))=H$2, RIGHT('Tag Library'!$AD$14:$AD$736, LEN($A109))=$A109), """")"),"")</f>
        <v/>
      </c>
      <c r="I109" s="1" t="str">
        <f ca="1">IFERROR(__xludf.DUMMYFUNCTION("IFERROR(FILTER('Tag Library'!$AE$14:$AE$736, LEFT('Tag Library'!$AD$14:$AD$736, LEN(I$2))=I$2, RIGHT('Tag Library'!$AD$14:$AD$736, LEN($A109))=$A109), """")"),"")</f>
        <v/>
      </c>
      <c r="J109" s="1" t="str">
        <f ca="1">IFERROR(__xludf.DUMMYFUNCTION("IFERROR(FILTER('Tag Library'!$AE$14:$AE$736, LEFT('Tag Library'!$AD$14:$AD$736, LEN(J$2))=J$2, RIGHT('Tag Library'!$AD$14:$AD$736, LEN($A109))=$A109), """")"),"")</f>
        <v/>
      </c>
      <c r="K109" s="1" t="str">
        <f ca="1">IFERROR(__xludf.DUMMYFUNCTION("IFERROR(FILTER('Tag Library'!$AE$14:$AE$736, LEFT('Tag Library'!$AD$14:$AD$736, LEN(K$2))=K$2, RIGHT('Tag Library'!$AD$14:$AD$736, LEN($A109))=$A109), """")"),"")</f>
        <v/>
      </c>
      <c r="L109" s="1" t="str">
        <f ca="1">IFERROR(__xludf.DUMMYFUNCTION("IFERROR(FILTER('Tag Library'!$AE$14:$AE$736, LEFT('Tag Library'!$AD$14:$AD$736, LEN(L$2))=L$2, RIGHT('Tag Library'!$AD$14:$AD$736, LEN($A109))=$A109), """")"),"")</f>
        <v/>
      </c>
      <c r="M109" s="1" t="str">
        <f ca="1">IFERROR(__xludf.DUMMYFUNCTION("IFERROR(FILTER('Tag Library'!$AE$14:$AE$736, LEFT('Tag Library'!$AD$14:$AD$736, LEN(M$2))=M$2, RIGHT('Tag Library'!$AD$14:$AD$736, LEN($A109))=$A109), """")"),"")</f>
        <v/>
      </c>
      <c r="N109" s="1" t="str">
        <f ca="1">IFERROR(__xludf.DUMMYFUNCTION("IFERROR(FILTER('Tag Library'!$AE$14:$AE$736, LEFT('Tag Library'!$AD$14:$AD$736, LEN(N$2))=N$2, RIGHT('Tag Library'!$AD$14:$AD$736, LEN($A109))=$A109), """")"),"")</f>
        <v/>
      </c>
      <c r="O109" s="1" t="str">
        <f ca="1">IFERROR(__xludf.DUMMYFUNCTION("IFERROR(FILTER('Tag Library'!$AE$14:$AE$736, LEFT('Tag Library'!$AD$14:$AD$736, LEN(O$2))=O$2, RIGHT('Tag Library'!$AD$14:$AD$736, LEN($A109))=$A109), """")"),"")</f>
        <v/>
      </c>
      <c r="P109" s="1" t="str">
        <f ca="1">IFERROR(__xludf.DUMMYFUNCTION("IFERROR(FILTER('Tag Library'!$AE$14:$AE$736, LEFT('Tag Library'!$AD$14:$AD$736, LEN(P$2))=P$2, RIGHT('Tag Library'!$AD$14:$AD$736, LEN($A109))=$A109), """")"),"")</f>
        <v/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IFERROR(__xludf.DUMMYFUNCTION("IFERROR(FILTER('Tag Library'!$AE$14:$AE$736, LEFT('Tag Library'!$AD$14:$AD$736, LEN(B$2))=B$2, RIGHT('Tag Library'!$AD$14:$AD$736, LEN($A110))=$A110), """")"),"")</f>
        <v/>
      </c>
      <c r="C110" s="1" t="str">
        <f ca="1">IFERROR(__xludf.DUMMYFUNCTION("IFERROR(FILTER('Tag Library'!$AE$14:$AE$736, LEFT('Tag Library'!$AD$14:$AD$736, LEN(C$2))=C$2, RIGHT('Tag Library'!$AD$14:$AD$736, LEN($A110))=$A110), """")"),"")</f>
        <v/>
      </c>
      <c r="D110" s="1" t="str">
        <f ca="1">IFERROR(__xludf.DUMMYFUNCTION("IFERROR(FILTER('Tag Library'!$AE$14:$AE$736, LEFT('Tag Library'!$AD$14:$AD$736, LEN(D$2))=D$2, RIGHT('Tag Library'!$AD$14:$AD$736, LEN($A110))=$A110), """")"),"")</f>
        <v/>
      </c>
      <c r="E110" s="1" t="str">
        <f ca="1">IFERROR(__xludf.DUMMYFUNCTION("IFERROR(FILTER('Tag Library'!$AE$14:$AE$736, LEFT('Tag Library'!$AD$14:$AD$736, LEN(E$2))=E$2, RIGHT('Tag Library'!$AD$14:$AD$736, LEN($A110))=$A110), """")"),"")</f>
        <v/>
      </c>
      <c r="F110" s="1" t="str">
        <f ca="1">IFERROR(__xludf.DUMMYFUNCTION("IFERROR(FILTER('Tag Library'!$AE$14:$AE$736, LEFT('Tag Library'!$AD$14:$AD$736, LEN(F$2))=F$2, RIGHT('Tag Library'!$AD$14:$AD$736, LEN($A110))=$A110), """")"),"")</f>
        <v/>
      </c>
      <c r="G110" s="1" t="str">
        <f ca="1">IFERROR(__xludf.DUMMYFUNCTION("IFERROR(FILTER('Tag Library'!$AE$14:$AE$736, LEFT('Tag Library'!$AD$14:$AD$736, LEN(G$2))=G$2, RIGHT('Tag Library'!$AD$14:$AD$736, LEN($A110))=$A110), """")"),"")</f>
        <v/>
      </c>
      <c r="H110" s="1" t="str">
        <f ca="1">IFERROR(__xludf.DUMMYFUNCTION("IFERROR(FILTER('Tag Library'!$AE$14:$AE$736, LEFT('Tag Library'!$AD$14:$AD$736, LEN(H$2))=H$2, RIGHT('Tag Library'!$AD$14:$AD$736, LEN($A110))=$A110), """")"),"")</f>
        <v/>
      </c>
      <c r="I110" s="1" t="str">
        <f ca="1">IFERROR(__xludf.DUMMYFUNCTION("IFERROR(FILTER('Tag Library'!$AE$14:$AE$736, LEFT('Tag Library'!$AD$14:$AD$736, LEN(I$2))=I$2, RIGHT('Tag Library'!$AD$14:$AD$736, LEN($A110))=$A110), """")"),"")</f>
        <v/>
      </c>
      <c r="J110" s="1" t="str">
        <f ca="1">IFERROR(__xludf.DUMMYFUNCTION("IFERROR(FILTER('Tag Library'!$AE$14:$AE$736, LEFT('Tag Library'!$AD$14:$AD$736, LEN(J$2))=J$2, RIGHT('Tag Library'!$AD$14:$AD$736, LEN($A110))=$A110), """")"),"")</f>
        <v/>
      </c>
      <c r="K110" s="1" t="str">
        <f ca="1">IFERROR(__xludf.DUMMYFUNCTION("IFERROR(FILTER('Tag Library'!$AE$14:$AE$736, LEFT('Tag Library'!$AD$14:$AD$736, LEN(K$2))=K$2, RIGHT('Tag Library'!$AD$14:$AD$736, LEN($A110))=$A110), """")"),"")</f>
        <v/>
      </c>
      <c r="L110" s="1" t="str">
        <f ca="1">IFERROR(__xludf.DUMMYFUNCTION("IFERROR(FILTER('Tag Library'!$AE$14:$AE$736, LEFT('Tag Library'!$AD$14:$AD$736, LEN(L$2))=L$2, RIGHT('Tag Library'!$AD$14:$AD$736, LEN($A110))=$A110), """")"),"")</f>
        <v/>
      </c>
      <c r="M110" s="1" t="str">
        <f ca="1">IFERROR(__xludf.DUMMYFUNCTION("IFERROR(FILTER('Tag Library'!$AE$14:$AE$736, LEFT('Tag Library'!$AD$14:$AD$736, LEN(M$2))=M$2, RIGHT('Tag Library'!$AD$14:$AD$736, LEN($A110))=$A110), """")"),"")</f>
        <v/>
      </c>
      <c r="N110" s="1" t="str">
        <f ca="1">IFERROR(__xludf.DUMMYFUNCTION("IFERROR(FILTER('Tag Library'!$AE$14:$AE$736, LEFT('Tag Library'!$AD$14:$AD$736, LEN(N$2))=N$2, RIGHT('Tag Library'!$AD$14:$AD$736, LEN($A110))=$A110), """")"),"")</f>
        <v/>
      </c>
      <c r="O110" s="1" t="str">
        <f ca="1">IFERROR(__xludf.DUMMYFUNCTION("IFERROR(FILTER('Tag Library'!$AE$14:$AE$736, LEFT('Tag Library'!$AD$14:$AD$736, LEN(O$2))=O$2, RIGHT('Tag Library'!$AD$14:$AD$736, LEN($A110))=$A110), """")"),"")</f>
        <v/>
      </c>
      <c r="P110" s="1" t="str">
        <f ca="1">IFERROR(__xludf.DUMMYFUNCTION("IFERROR(FILTER('Tag Library'!$AE$14:$AE$736, LEFT('Tag Library'!$AD$14:$AD$736, LEN(P$2))=P$2, RIGHT('Tag Library'!$AD$14:$AD$736, LEN($A110))=$A110), """")"),"")</f>
        <v/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IFERROR(__xludf.DUMMYFUNCTION("IFERROR(FILTER('Tag Library'!$AE$14:$AE$736, LEFT('Tag Library'!$AD$14:$AD$736, LEN(B$2))=B$2, RIGHT('Tag Library'!$AD$14:$AD$736, LEN($A111))=$A111), """")"),"")</f>
        <v/>
      </c>
      <c r="C111" s="1" t="str">
        <f ca="1">IFERROR(__xludf.DUMMYFUNCTION("IFERROR(FILTER('Tag Library'!$AE$14:$AE$736, LEFT('Tag Library'!$AD$14:$AD$736, LEN(C$2))=C$2, RIGHT('Tag Library'!$AD$14:$AD$736, LEN($A111))=$A111), """")"),"")</f>
        <v/>
      </c>
      <c r="D111" s="1" t="str">
        <f ca="1">IFERROR(__xludf.DUMMYFUNCTION("IFERROR(FILTER('Tag Library'!$AE$14:$AE$736, LEFT('Tag Library'!$AD$14:$AD$736, LEN(D$2))=D$2, RIGHT('Tag Library'!$AD$14:$AD$736, LEN($A111))=$A111), """")"),"")</f>
        <v/>
      </c>
      <c r="E111" s="1" t="str">
        <f ca="1">IFERROR(__xludf.DUMMYFUNCTION("IFERROR(FILTER('Tag Library'!$AE$14:$AE$736, LEFT('Tag Library'!$AD$14:$AD$736, LEN(E$2))=E$2, RIGHT('Tag Library'!$AD$14:$AD$736, LEN($A111))=$A111), """")"),"")</f>
        <v/>
      </c>
      <c r="F111" s="1" t="str">
        <f ca="1">IFERROR(__xludf.DUMMYFUNCTION("IFERROR(FILTER('Tag Library'!$AE$14:$AE$736, LEFT('Tag Library'!$AD$14:$AD$736, LEN(F$2))=F$2, RIGHT('Tag Library'!$AD$14:$AD$736, LEN($A111))=$A111), """")"),"")</f>
        <v/>
      </c>
      <c r="G111" s="1" t="str">
        <f ca="1">IFERROR(__xludf.DUMMYFUNCTION("IFERROR(FILTER('Tag Library'!$AE$14:$AE$736, LEFT('Tag Library'!$AD$14:$AD$736, LEN(G$2))=G$2, RIGHT('Tag Library'!$AD$14:$AD$736, LEN($A111))=$A111), """")"),"")</f>
        <v/>
      </c>
      <c r="H111" s="1" t="str">
        <f ca="1">IFERROR(__xludf.DUMMYFUNCTION("IFERROR(FILTER('Tag Library'!$AE$14:$AE$736, LEFT('Tag Library'!$AD$14:$AD$736, LEN(H$2))=H$2, RIGHT('Tag Library'!$AD$14:$AD$736, LEN($A111))=$A111), """")"),"")</f>
        <v/>
      </c>
      <c r="I111" s="1" t="str">
        <f ca="1">IFERROR(__xludf.DUMMYFUNCTION("IFERROR(FILTER('Tag Library'!$AE$14:$AE$736, LEFT('Tag Library'!$AD$14:$AD$736, LEN(I$2))=I$2, RIGHT('Tag Library'!$AD$14:$AD$736, LEN($A111))=$A111), """")"),"")</f>
        <v/>
      </c>
      <c r="J111" s="1" t="str">
        <f ca="1">IFERROR(__xludf.DUMMYFUNCTION("IFERROR(FILTER('Tag Library'!$AE$14:$AE$736, LEFT('Tag Library'!$AD$14:$AD$736, LEN(J$2))=J$2, RIGHT('Tag Library'!$AD$14:$AD$736, LEN($A111))=$A111), """")"),"")</f>
        <v/>
      </c>
      <c r="K111" s="1" t="str">
        <f ca="1">IFERROR(__xludf.DUMMYFUNCTION("IFERROR(FILTER('Tag Library'!$AE$14:$AE$736, LEFT('Tag Library'!$AD$14:$AD$736, LEN(K$2))=K$2, RIGHT('Tag Library'!$AD$14:$AD$736, LEN($A111))=$A111), """")"),"")</f>
        <v/>
      </c>
      <c r="L111" s="1" t="str">
        <f ca="1">IFERROR(__xludf.DUMMYFUNCTION("IFERROR(FILTER('Tag Library'!$AE$14:$AE$736, LEFT('Tag Library'!$AD$14:$AD$736, LEN(L$2))=L$2, RIGHT('Tag Library'!$AD$14:$AD$736, LEN($A111))=$A111), """")"),"")</f>
        <v/>
      </c>
      <c r="M111" s="1" t="str">
        <f ca="1">IFERROR(__xludf.DUMMYFUNCTION("IFERROR(FILTER('Tag Library'!$AE$14:$AE$736, LEFT('Tag Library'!$AD$14:$AD$736, LEN(M$2))=M$2, RIGHT('Tag Library'!$AD$14:$AD$736, LEN($A111))=$A111), """")"),"")</f>
        <v/>
      </c>
      <c r="N111" s="1" t="str">
        <f ca="1">IFERROR(__xludf.DUMMYFUNCTION("IFERROR(FILTER('Tag Library'!$AE$14:$AE$736, LEFT('Tag Library'!$AD$14:$AD$736, LEN(N$2))=N$2, RIGHT('Tag Library'!$AD$14:$AD$736, LEN($A111))=$A111), """")"),"")</f>
        <v/>
      </c>
      <c r="O111" s="1" t="str">
        <f ca="1">IFERROR(__xludf.DUMMYFUNCTION("IFERROR(FILTER('Tag Library'!$AE$14:$AE$736, LEFT('Tag Library'!$AD$14:$AD$736, LEN(O$2))=O$2, RIGHT('Tag Library'!$AD$14:$AD$736, LEN($A111))=$A111), """")"),"")</f>
        <v/>
      </c>
      <c r="P111" s="1" t="str">
        <f ca="1">IFERROR(__xludf.DUMMYFUNCTION("IFERROR(FILTER('Tag Library'!$AE$14:$AE$736, LEFT('Tag Library'!$AD$14:$AD$736, LEN(P$2))=P$2, RIGHT('Tag Library'!$AD$14:$AD$736, LEN($A111))=$A111), """")"),"")</f>
        <v/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IFERROR(__xludf.DUMMYFUNCTION("IFERROR(FILTER('Tag Library'!$AE$14:$AE$736, LEFT('Tag Library'!$AD$14:$AD$736, LEN(B$2))=B$2, RIGHT('Tag Library'!$AD$14:$AD$736, LEN($A112))=$A112), """")"),"")</f>
        <v/>
      </c>
      <c r="C112" s="1" t="str">
        <f ca="1">IFERROR(__xludf.DUMMYFUNCTION("IFERROR(FILTER('Tag Library'!$AE$14:$AE$736, LEFT('Tag Library'!$AD$14:$AD$736, LEN(C$2))=C$2, RIGHT('Tag Library'!$AD$14:$AD$736, LEN($A112))=$A112), """")"),"")</f>
        <v/>
      </c>
      <c r="D112" s="1" t="str">
        <f ca="1">IFERROR(__xludf.DUMMYFUNCTION("IFERROR(FILTER('Tag Library'!$AE$14:$AE$736, LEFT('Tag Library'!$AD$14:$AD$736, LEN(D$2))=D$2, RIGHT('Tag Library'!$AD$14:$AD$736, LEN($A112))=$A112), """")"),"")</f>
        <v/>
      </c>
      <c r="E112" s="1" t="str">
        <f ca="1">IFERROR(__xludf.DUMMYFUNCTION("IFERROR(FILTER('Tag Library'!$AE$14:$AE$736, LEFT('Tag Library'!$AD$14:$AD$736, LEN(E$2))=E$2, RIGHT('Tag Library'!$AD$14:$AD$736, LEN($A112))=$A112), """")"),"")</f>
        <v/>
      </c>
      <c r="F112" s="1" t="str">
        <f ca="1">IFERROR(__xludf.DUMMYFUNCTION("IFERROR(FILTER('Tag Library'!$AE$14:$AE$736, LEFT('Tag Library'!$AD$14:$AD$736, LEN(F$2))=F$2, RIGHT('Tag Library'!$AD$14:$AD$736, LEN($A112))=$A112), """")"),"")</f>
        <v/>
      </c>
      <c r="G112" s="1" t="str">
        <f ca="1">IFERROR(__xludf.DUMMYFUNCTION("IFERROR(FILTER('Tag Library'!$AE$14:$AE$736, LEFT('Tag Library'!$AD$14:$AD$736, LEN(G$2))=G$2, RIGHT('Tag Library'!$AD$14:$AD$736, LEN($A112))=$A112), """")"),"")</f>
        <v/>
      </c>
      <c r="H112" s="1" t="str">
        <f ca="1">IFERROR(__xludf.DUMMYFUNCTION("IFERROR(FILTER('Tag Library'!$AE$14:$AE$736, LEFT('Tag Library'!$AD$14:$AD$736, LEN(H$2))=H$2, RIGHT('Tag Library'!$AD$14:$AD$736, LEN($A112))=$A112), """")"),"")</f>
        <v/>
      </c>
      <c r="I112" s="1" t="str">
        <f ca="1">IFERROR(__xludf.DUMMYFUNCTION("IFERROR(FILTER('Tag Library'!$AE$14:$AE$736, LEFT('Tag Library'!$AD$14:$AD$736, LEN(I$2))=I$2, RIGHT('Tag Library'!$AD$14:$AD$736, LEN($A112))=$A112), """")"),"")</f>
        <v/>
      </c>
      <c r="J112" s="1" t="str">
        <f ca="1">IFERROR(__xludf.DUMMYFUNCTION("IFERROR(FILTER('Tag Library'!$AE$14:$AE$736, LEFT('Tag Library'!$AD$14:$AD$736, LEN(J$2))=J$2, RIGHT('Tag Library'!$AD$14:$AD$736, LEN($A112))=$A112), """")"),"")</f>
        <v/>
      </c>
      <c r="K112" s="1" t="str">
        <f ca="1">IFERROR(__xludf.DUMMYFUNCTION("IFERROR(FILTER('Tag Library'!$AE$14:$AE$736, LEFT('Tag Library'!$AD$14:$AD$736, LEN(K$2))=K$2, RIGHT('Tag Library'!$AD$14:$AD$736, LEN($A112))=$A112), """")"),"")</f>
        <v/>
      </c>
      <c r="L112" s="1" t="str">
        <f ca="1">IFERROR(__xludf.DUMMYFUNCTION("IFERROR(FILTER('Tag Library'!$AE$14:$AE$736, LEFT('Tag Library'!$AD$14:$AD$736, LEN(L$2))=L$2, RIGHT('Tag Library'!$AD$14:$AD$736, LEN($A112))=$A112), """")"),"")</f>
        <v/>
      </c>
      <c r="M112" s="1" t="str">
        <f ca="1">IFERROR(__xludf.DUMMYFUNCTION("IFERROR(FILTER('Tag Library'!$AE$14:$AE$736, LEFT('Tag Library'!$AD$14:$AD$736, LEN(M$2))=M$2, RIGHT('Tag Library'!$AD$14:$AD$736, LEN($A112))=$A112), """")"),"")</f>
        <v/>
      </c>
      <c r="N112" s="1" t="str">
        <f ca="1">IFERROR(__xludf.DUMMYFUNCTION("IFERROR(FILTER('Tag Library'!$AE$14:$AE$736, LEFT('Tag Library'!$AD$14:$AD$736, LEN(N$2))=N$2, RIGHT('Tag Library'!$AD$14:$AD$736, LEN($A112))=$A112), """")"),"")</f>
        <v/>
      </c>
      <c r="O112" s="1" t="str">
        <f ca="1">IFERROR(__xludf.DUMMYFUNCTION("IFERROR(FILTER('Tag Library'!$AE$14:$AE$736, LEFT('Tag Library'!$AD$14:$AD$736, LEN(O$2))=O$2, RIGHT('Tag Library'!$AD$14:$AD$736, LEN($A112))=$A112), """")"),"")</f>
        <v/>
      </c>
      <c r="P112" s="1" t="str">
        <f ca="1">IFERROR(__xludf.DUMMYFUNCTION("IFERROR(FILTER('Tag Library'!$AE$14:$AE$736, LEFT('Tag Library'!$AD$14:$AD$736, LEN(P$2))=P$2, RIGHT('Tag Library'!$AD$14:$AD$736, LEN($A112))=$A112), """")"),"")</f>
        <v/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IFERROR(__xludf.DUMMYFUNCTION("IFERROR(FILTER('Tag Library'!$AE$14:$AE$736, LEFT('Tag Library'!$AD$14:$AD$736, LEN(B$2))=B$2, RIGHT('Tag Library'!$AD$14:$AD$736, LEN($A113))=$A113), """")"),"")</f>
        <v/>
      </c>
      <c r="C113" s="1" t="str">
        <f ca="1">IFERROR(__xludf.DUMMYFUNCTION("IFERROR(FILTER('Tag Library'!$AE$14:$AE$736, LEFT('Tag Library'!$AD$14:$AD$736, LEN(C$2))=C$2, RIGHT('Tag Library'!$AD$14:$AD$736, LEN($A113))=$A113), """")"),"")</f>
        <v/>
      </c>
      <c r="D113" s="1" t="str">
        <f ca="1">IFERROR(__xludf.DUMMYFUNCTION("IFERROR(FILTER('Tag Library'!$AE$14:$AE$736, LEFT('Tag Library'!$AD$14:$AD$736, LEN(D$2))=D$2, RIGHT('Tag Library'!$AD$14:$AD$736, LEN($A113))=$A113), """")"),"")</f>
        <v/>
      </c>
      <c r="E113" s="1" t="str">
        <f ca="1">IFERROR(__xludf.DUMMYFUNCTION("IFERROR(FILTER('Tag Library'!$AE$14:$AE$736, LEFT('Tag Library'!$AD$14:$AD$736, LEN(E$2))=E$2, RIGHT('Tag Library'!$AD$14:$AD$736, LEN($A113))=$A113), """")"),"")</f>
        <v/>
      </c>
      <c r="F113" s="1" t="str">
        <f ca="1">IFERROR(__xludf.DUMMYFUNCTION("IFERROR(FILTER('Tag Library'!$AE$14:$AE$736, LEFT('Tag Library'!$AD$14:$AD$736, LEN(F$2))=F$2, RIGHT('Tag Library'!$AD$14:$AD$736, LEN($A113))=$A113), """")"),"")</f>
        <v/>
      </c>
      <c r="G113" s="1" t="str">
        <f ca="1">IFERROR(__xludf.DUMMYFUNCTION("IFERROR(FILTER('Tag Library'!$AE$14:$AE$736, LEFT('Tag Library'!$AD$14:$AD$736, LEN(G$2))=G$2, RIGHT('Tag Library'!$AD$14:$AD$736, LEN($A113))=$A113), """")"),"")</f>
        <v/>
      </c>
      <c r="H113" s="1" t="str">
        <f ca="1">IFERROR(__xludf.DUMMYFUNCTION("IFERROR(FILTER('Tag Library'!$AE$14:$AE$736, LEFT('Tag Library'!$AD$14:$AD$736, LEN(H$2))=H$2, RIGHT('Tag Library'!$AD$14:$AD$736, LEN($A113))=$A113), """")"),"")</f>
        <v/>
      </c>
      <c r="I113" s="1" t="str">
        <f ca="1">IFERROR(__xludf.DUMMYFUNCTION("IFERROR(FILTER('Tag Library'!$AE$14:$AE$736, LEFT('Tag Library'!$AD$14:$AD$736, LEN(I$2))=I$2, RIGHT('Tag Library'!$AD$14:$AD$736, LEN($A113))=$A113), """")"),"")</f>
        <v/>
      </c>
      <c r="J113" s="1" t="str">
        <f ca="1">IFERROR(__xludf.DUMMYFUNCTION("IFERROR(FILTER('Tag Library'!$AE$14:$AE$736, LEFT('Tag Library'!$AD$14:$AD$736, LEN(J$2))=J$2, RIGHT('Tag Library'!$AD$14:$AD$736, LEN($A113))=$A113), """")"),"")</f>
        <v/>
      </c>
      <c r="K113" s="1" t="str">
        <f ca="1">IFERROR(__xludf.DUMMYFUNCTION("IFERROR(FILTER('Tag Library'!$AE$14:$AE$736, LEFT('Tag Library'!$AD$14:$AD$736, LEN(K$2))=K$2, RIGHT('Tag Library'!$AD$14:$AD$736, LEN($A113))=$A113), """")"),"")</f>
        <v/>
      </c>
      <c r="L113" s="1" t="str">
        <f ca="1">IFERROR(__xludf.DUMMYFUNCTION("IFERROR(FILTER('Tag Library'!$AE$14:$AE$736, LEFT('Tag Library'!$AD$14:$AD$736, LEN(L$2))=L$2, RIGHT('Tag Library'!$AD$14:$AD$736, LEN($A113))=$A113), """")"),"")</f>
        <v/>
      </c>
      <c r="M113" s="1" t="str">
        <f ca="1">IFERROR(__xludf.DUMMYFUNCTION("IFERROR(FILTER('Tag Library'!$AE$14:$AE$736, LEFT('Tag Library'!$AD$14:$AD$736, LEN(M$2))=M$2, RIGHT('Tag Library'!$AD$14:$AD$736, LEN($A113))=$A113), """")"),"")</f>
        <v/>
      </c>
      <c r="N113" s="1" t="str">
        <f ca="1">IFERROR(__xludf.DUMMYFUNCTION("IFERROR(FILTER('Tag Library'!$AE$14:$AE$736, LEFT('Tag Library'!$AD$14:$AD$736, LEN(N$2))=N$2, RIGHT('Tag Library'!$AD$14:$AD$736, LEN($A113))=$A113), """")"),"")</f>
        <v/>
      </c>
      <c r="O113" s="1" t="str">
        <f ca="1">IFERROR(__xludf.DUMMYFUNCTION("IFERROR(FILTER('Tag Library'!$AE$14:$AE$736, LEFT('Tag Library'!$AD$14:$AD$736, LEN(O$2))=O$2, RIGHT('Tag Library'!$AD$14:$AD$736, LEN($A113))=$A113), """")"),"")</f>
        <v/>
      </c>
      <c r="P113" s="1" t="str">
        <f ca="1">IFERROR(__xludf.DUMMYFUNCTION("IFERROR(FILTER('Tag Library'!$AE$14:$AE$736, LEFT('Tag Library'!$AD$14:$AD$736, LEN(P$2))=P$2, RIGHT('Tag Library'!$AD$14:$AD$736, LEN($A113))=$A113), """")"),"")</f>
        <v/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IFERROR(__xludf.DUMMYFUNCTION("IFERROR(FILTER('Tag Library'!$AE$14:$AE$736, LEFT('Tag Library'!$AD$14:$AD$736, LEN(B$2))=B$2, RIGHT('Tag Library'!$AD$14:$AD$736, LEN($A114))=$A114), """")"),"")</f>
        <v/>
      </c>
      <c r="C114" s="1" t="str">
        <f ca="1">IFERROR(__xludf.DUMMYFUNCTION("IFERROR(FILTER('Tag Library'!$AE$14:$AE$736, LEFT('Tag Library'!$AD$14:$AD$736, LEN(C$2))=C$2, RIGHT('Tag Library'!$AD$14:$AD$736, LEN($A114))=$A114), """")"),"")</f>
        <v/>
      </c>
      <c r="D114" s="1" t="str">
        <f ca="1">IFERROR(__xludf.DUMMYFUNCTION("IFERROR(FILTER('Tag Library'!$AE$14:$AE$736, LEFT('Tag Library'!$AD$14:$AD$736, LEN(D$2))=D$2, RIGHT('Tag Library'!$AD$14:$AD$736, LEN($A114))=$A114), """")"),"")</f>
        <v/>
      </c>
      <c r="E114" s="1" t="str">
        <f ca="1">IFERROR(__xludf.DUMMYFUNCTION("IFERROR(FILTER('Tag Library'!$AE$14:$AE$736, LEFT('Tag Library'!$AD$14:$AD$736, LEN(E$2))=E$2, RIGHT('Tag Library'!$AD$14:$AD$736, LEN($A114))=$A114), """")"),"")</f>
        <v/>
      </c>
      <c r="F114" s="1" t="str">
        <f ca="1">IFERROR(__xludf.DUMMYFUNCTION("IFERROR(FILTER('Tag Library'!$AE$14:$AE$736, LEFT('Tag Library'!$AD$14:$AD$736, LEN(F$2))=F$2, RIGHT('Tag Library'!$AD$14:$AD$736, LEN($A114))=$A114), """")"),"")</f>
        <v/>
      </c>
      <c r="G114" s="1" t="str">
        <f ca="1">IFERROR(__xludf.DUMMYFUNCTION("IFERROR(FILTER('Tag Library'!$AE$14:$AE$736, LEFT('Tag Library'!$AD$14:$AD$736, LEN(G$2))=G$2, RIGHT('Tag Library'!$AD$14:$AD$736, LEN($A114))=$A114), """")"),"")</f>
        <v/>
      </c>
      <c r="H114" s="1" t="str">
        <f ca="1">IFERROR(__xludf.DUMMYFUNCTION("IFERROR(FILTER('Tag Library'!$AE$14:$AE$736, LEFT('Tag Library'!$AD$14:$AD$736, LEN(H$2))=H$2, RIGHT('Tag Library'!$AD$14:$AD$736, LEN($A114))=$A114), """")"),"")</f>
        <v/>
      </c>
      <c r="I114" s="1" t="str">
        <f ca="1">IFERROR(__xludf.DUMMYFUNCTION("IFERROR(FILTER('Tag Library'!$AE$14:$AE$736, LEFT('Tag Library'!$AD$14:$AD$736, LEN(I$2))=I$2, RIGHT('Tag Library'!$AD$14:$AD$736, LEN($A114))=$A114), """")"),"")</f>
        <v/>
      </c>
      <c r="J114" s="1" t="str">
        <f ca="1">IFERROR(__xludf.DUMMYFUNCTION("IFERROR(FILTER('Tag Library'!$AE$14:$AE$736, LEFT('Tag Library'!$AD$14:$AD$736, LEN(J$2))=J$2, RIGHT('Tag Library'!$AD$14:$AD$736, LEN($A114))=$A114), """")"),"")</f>
        <v/>
      </c>
      <c r="K114" s="1" t="str">
        <f ca="1">IFERROR(__xludf.DUMMYFUNCTION("IFERROR(FILTER('Tag Library'!$AE$14:$AE$736, LEFT('Tag Library'!$AD$14:$AD$736, LEN(K$2))=K$2, RIGHT('Tag Library'!$AD$14:$AD$736, LEN($A114))=$A114), """")"),"")</f>
        <v/>
      </c>
      <c r="L114" s="1" t="str">
        <f ca="1">IFERROR(__xludf.DUMMYFUNCTION("IFERROR(FILTER('Tag Library'!$AE$14:$AE$736, LEFT('Tag Library'!$AD$14:$AD$736, LEN(L$2))=L$2, RIGHT('Tag Library'!$AD$14:$AD$736, LEN($A114))=$A114), """")"),"")</f>
        <v/>
      </c>
      <c r="M114" s="1" t="str">
        <f ca="1">IFERROR(__xludf.DUMMYFUNCTION("IFERROR(FILTER('Tag Library'!$AE$14:$AE$736, LEFT('Tag Library'!$AD$14:$AD$736, LEN(M$2))=M$2, RIGHT('Tag Library'!$AD$14:$AD$736, LEN($A114))=$A114), """")"),"")</f>
        <v/>
      </c>
      <c r="N114" s="1" t="str">
        <f ca="1">IFERROR(__xludf.DUMMYFUNCTION("IFERROR(FILTER('Tag Library'!$AE$14:$AE$736, LEFT('Tag Library'!$AD$14:$AD$736, LEN(N$2))=N$2, RIGHT('Tag Library'!$AD$14:$AD$736, LEN($A114))=$A114), """")"),"")</f>
        <v/>
      </c>
      <c r="O114" s="1" t="str">
        <f ca="1">IFERROR(__xludf.DUMMYFUNCTION("IFERROR(FILTER('Tag Library'!$AE$14:$AE$736, LEFT('Tag Library'!$AD$14:$AD$736, LEN(O$2))=O$2, RIGHT('Tag Library'!$AD$14:$AD$736, LEN($A114))=$A114), """")"),"")</f>
        <v/>
      </c>
      <c r="P114" s="1" t="str">
        <f ca="1">IFERROR(__xludf.DUMMYFUNCTION("IFERROR(FILTER('Tag Library'!$AE$14:$AE$736, LEFT('Tag Library'!$AD$14:$AD$736, LEN(P$2))=P$2, RIGHT('Tag Library'!$AD$14:$AD$736, LEN($A114))=$A114), """")"),"")</f>
        <v/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IFERROR(__xludf.DUMMYFUNCTION("IFERROR(FILTER('Tag Library'!$AE$14:$AE$736, LEFT('Tag Library'!$AD$14:$AD$736, LEN(B$2))=B$2, RIGHT('Tag Library'!$AD$14:$AD$736, LEN($A115))=$A115), """")"),"")</f>
        <v/>
      </c>
      <c r="C115" s="1" t="str">
        <f ca="1">IFERROR(__xludf.DUMMYFUNCTION("IFERROR(FILTER('Tag Library'!$AE$14:$AE$736, LEFT('Tag Library'!$AD$14:$AD$736, LEN(C$2))=C$2, RIGHT('Tag Library'!$AD$14:$AD$736, LEN($A115))=$A115), """")"),"")</f>
        <v/>
      </c>
      <c r="D115" s="1" t="str">
        <f ca="1">IFERROR(__xludf.DUMMYFUNCTION("IFERROR(FILTER('Tag Library'!$AE$14:$AE$736, LEFT('Tag Library'!$AD$14:$AD$736, LEN(D$2))=D$2, RIGHT('Tag Library'!$AD$14:$AD$736, LEN($A115))=$A115), """")"),"green")</f>
        <v>green</v>
      </c>
      <c r="E115" s="1" t="str">
        <f ca="1">IFERROR(__xludf.DUMMYFUNCTION("IFERROR(FILTER('Tag Library'!$AE$14:$AE$736, LEFT('Tag Library'!$AD$14:$AD$736, LEN(E$2))=E$2, RIGHT('Tag Library'!$AD$14:$AD$736, LEN($A115))=$A115), """")"),"green")</f>
        <v>green</v>
      </c>
      <c r="F115" s="1" t="str">
        <f ca="1">IFERROR(__xludf.DUMMYFUNCTION("IFERROR(FILTER('Tag Library'!$AE$14:$AE$736, LEFT('Tag Library'!$AD$14:$AD$736, LEN(F$2))=F$2, RIGHT('Tag Library'!$AD$14:$AD$736, LEN($A115))=$A115), """")"),"green")</f>
        <v>green</v>
      </c>
      <c r="G115" s="1" t="str">
        <f ca="1">IFERROR(__xludf.DUMMYFUNCTION("IFERROR(FILTER('Tag Library'!$AE$14:$AE$736, LEFT('Tag Library'!$AD$14:$AD$736, LEN(G$2))=G$2, RIGHT('Tag Library'!$AD$14:$AD$736, LEN($A115))=$A115), """")"),"green")</f>
        <v>green</v>
      </c>
      <c r="H115" s="1" t="str">
        <f ca="1">IFERROR(__xludf.DUMMYFUNCTION("IFERROR(FILTER('Tag Library'!$AE$14:$AE$736, LEFT('Tag Library'!$AD$14:$AD$736, LEN(H$2))=H$2, RIGHT('Tag Library'!$AD$14:$AD$736, LEN($A115))=$A115), """")"),"green")</f>
        <v>green</v>
      </c>
      <c r="I115" s="1" t="str">
        <f ca="1">IFERROR(__xludf.DUMMYFUNCTION("IFERROR(FILTER('Tag Library'!$AE$14:$AE$736, LEFT('Tag Library'!$AD$14:$AD$736, LEN(I$2))=I$2, RIGHT('Tag Library'!$AD$14:$AD$736, LEN($A115))=$A115), """")"),"green")</f>
        <v>green</v>
      </c>
      <c r="J115" s="1" t="str">
        <f ca="1">IFERROR(__xludf.DUMMYFUNCTION("IFERROR(FILTER('Tag Library'!$AE$14:$AE$736, LEFT('Tag Library'!$AD$14:$AD$736, LEN(J$2))=J$2, RIGHT('Tag Library'!$AD$14:$AD$736, LEN($A115))=$A115), """")"),"green")</f>
        <v>green</v>
      </c>
      <c r="K115" s="1" t="str">
        <f ca="1">IFERROR(__xludf.DUMMYFUNCTION("IFERROR(FILTER('Tag Library'!$AE$14:$AE$736, LEFT('Tag Library'!$AD$14:$AD$736, LEN(K$2))=K$2, RIGHT('Tag Library'!$AD$14:$AD$736, LEN($A115))=$A115), """")"),"green")</f>
        <v>green</v>
      </c>
      <c r="L115" s="1" t="str">
        <f ca="1">IFERROR(__xludf.DUMMYFUNCTION("IFERROR(FILTER('Tag Library'!$AE$14:$AE$736, LEFT('Tag Library'!$AD$14:$AD$736, LEN(L$2))=L$2, RIGHT('Tag Library'!$AD$14:$AD$736, LEN($A115))=$A115), """")"),"green")</f>
        <v>green</v>
      </c>
      <c r="M115" s="1" t="str">
        <f ca="1">IFERROR(__xludf.DUMMYFUNCTION("IFERROR(FILTER('Tag Library'!$AE$14:$AE$736, LEFT('Tag Library'!$AD$14:$AD$736, LEN(M$2))=M$2, RIGHT('Tag Library'!$AD$14:$AD$736, LEN($A115))=$A115), """")"),"green")</f>
        <v>green</v>
      </c>
      <c r="N115" s="1" t="str">
        <f ca="1">IFERROR(__xludf.DUMMYFUNCTION("IFERROR(FILTER('Tag Library'!$AE$14:$AE$736, LEFT('Tag Library'!$AD$14:$AD$736, LEN(N$2))=N$2, RIGHT('Tag Library'!$AD$14:$AD$736, LEN($A115))=$A115), """")"),"green")</f>
        <v>green</v>
      </c>
      <c r="O115" s="1" t="str">
        <f ca="1">IFERROR(__xludf.DUMMYFUNCTION("IFERROR(FILTER('Tag Library'!$AE$14:$AE$736, LEFT('Tag Library'!$AD$14:$AD$736, LEN(O$2))=O$2, RIGHT('Tag Library'!$AD$14:$AD$736, LEN($A115))=$A115), """")"),"green")</f>
        <v>green</v>
      </c>
      <c r="P115" s="1" t="str">
        <f ca="1">IFERROR(__xludf.DUMMYFUNCTION("IFERROR(FILTER('Tag Library'!$AE$14:$AE$736, LEFT('Tag Library'!$AD$14:$AD$736, LEN(P$2))=P$2, RIGHT('Tag Library'!$AD$14:$AD$736, LEN($A115))=$A115), """")"),"")</f>
        <v/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IFERROR(__xludf.DUMMYFUNCTION("IFERROR(FILTER('Tag Library'!$AE$14:$AE$736, LEFT('Tag Library'!$AD$14:$AD$736, LEN(B$2))=B$2, RIGHT('Tag Library'!$AD$14:$AD$736, LEN($A116))=$A116), """")"),"")</f>
        <v/>
      </c>
      <c r="C116" s="1" t="str">
        <f ca="1">IFERROR(__xludf.DUMMYFUNCTION("IFERROR(FILTER('Tag Library'!$AE$14:$AE$736, LEFT('Tag Library'!$AD$14:$AD$736, LEN(C$2))=C$2, RIGHT('Tag Library'!$AD$14:$AD$736, LEN($A116))=$A116), """")"),"")</f>
        <v/>
      </c>
      <c r="D116" s="1" t="str">
        <f ca="1">IFERROR(__xludf.DUMMYFUNCTION("IFERROR(FILTER('Tag Library'!$AE$14:$AE$736, LEFT('Tag Library'!$AD$14:$AD$736, LEN(D$2))=D$2, RIGHT('Tag Library'!$AD$14:$AD$736, LEN($A116))=$A116), """")"),"yellow")</f>
        <v>yellow</v>
      </c>
      <c r="E116" s="1" t="str">
        <f ca="1">IFERROR(__xludf.DUMMYFUNCTION("IFERROR(FILTER('Tag Library'!$AE$14:$AE$736, LEFT('Tag Library'!$AD$14:$AD$736, LEN(E$2))=E$2, RIGHT('Tag Library'!$AD$14:$AD$736, LEN($A116))=$A116), """")"),"white")</f>
        <v>white</v>
      </c>
      <c r="F116" s="1" t="str">
        <f ca="1">IFERROR(__xludf.DUMMYFUNCTION("IFERROR(FILTER('Tag Library'!$AE$14:$AE$736, LEFT('Tag Library'!$AD$14:$AD$736, LEN(F$2))=F$2, RIGHT('Tag Library'!$AD$14:$AD$736, LEN($A116))=$A116), """")"),"white")</f>
        <v>white</v>
      </c>
      <c r="G116" s="1" t="str">
        <f ca="1">IFERROR(__xludf.DUMMYFUNCTION("IFERROR(FILTER('Tag Library'!$AE$14:$AE$736, LEFT('Tag Library'!$AD$14:$AD$736, LEN(G$2))=G$2, RIGHT('Tag Library'!$AD$14:$AD$736, LEN($A116))=$A116), """")"),"white")</f>
        <v>white</v>
      </c>
      <c r="H116" s="1" t="str">
        <f ca="1">IFERROR(__xludf.DUMMYFUNCTION("IFERROR(FILTER('Tag Library'!$AE$14:$AE$736, LEFT('Tag Library'!$AD$14:$AD$736, LEN(H$2))=H$2, RIGHT('Tag Library'!$AD$14:$AD$736, LEN($A116))=$A116), """")"),"white")</f>
        <v>white</v>
      </c>
      <c r="I116" s="1" t="str">
        <f ca="1">IFERROR(__xludf.DUMMYFUNCTION("IFERROR(FILTER('Tag Library'!$AE$14:$AE$736, LEFT('Tag Library'!$AD$14:$AD$736, LEN(I$2))=I$2, RIGHT('Tag Library'!$AD$14:$AD$736, LEN($A116))=$A116), """")"),"white")</f>
        <v>white</v>
      </c>
      <c r="J116" s="1" t="str">
        <f ca="1">IFERROR(__xludf.DUMMYFUNCTION("IFERROR(FILTER('Tag Library'!$AE$14:$AE$736, LEFT('Tag Library'!$AD$14:$AD$736, LEN(J$2))=J$2, RIGHT('Tag Library'!$AD$14:$AD$736, LEN($A116))=$A116), """")"),"white")</f>
        <v>white</v>
      </c>
      <c r="K116" s="1" t="str">
        <f ca="1">IFERROR(__xludf.DUMMYFUNCTION("IFERROR(FILTER('Tag Library'!$AE$14:$AE$736, LEFT('Tag Library'!$AD$14:$AD$736, LEN(K$2))=K$2, RIGHT('Tag Library'!$AD$14:$AD$736, LEN($A116))=$A116), """")"),"white")</f>
        <v>white</v>
      </c>
      <c r="L116" s="1" t="str">
        <f ca="1">IFERROR(__xludf.DUMMYFUNCTION("IFERROR(FILTER('Tag Library'!$AE$14:$AE$736, LEFT('Tag Library'!$AD$14:$AD$736, LEN(L$2))=L$2, RIGHT('Tag Library'!$AD$14:$AD$736, LEN($A116))=$A116), """")"),"white")</f>
        <v>white</v>
      </c>
      <c r="M116" s="1" t="str">
        <f ca="1">IFERROR(__xludf.DUMMYFUNCTION("IFERROR(FILTER('Tag Library'!$AE$14:$AE$736, LEFT('Tag Library'!$AD$14:$AD$736, LEN(M$2))=M$2, RIGHT('Tag Library'!$AD$14:$AD$736, LEN($A116))=$A116), """")"),"white")</f>
        <v>white</v>
      </c>
      <c r="N116" s="1" t="str">
        <f ca="1">IFERROR(__xludf.DUMMYFUNCTION("IFERROR(FILTER('Tag Library'!$AE$14:$AE$736, LEFT('Tag Library'!$AD$14:$AD$736, LEN(N$2))=N$2, RIGHT('Tag Library'!$AD$14:$AD$736, LEN($A116))=$A116), """")"),"white")</f>
        <v>white</v>
      </c>
      <c r="O116" s="1" t="str">
        <f ca="1">IFERROR(__xludf.DUMMYFUNCTION("IFERROR(FILTER('Tag Library'!$AE$14:$AE$736, LEFT('Tag Library'!$AD$14:$AD$736, LEN(O$2))=O$2, RIGHT('Tag Library'!$AD$14:$AD$736, LEN($A116))=$A116), """")"),"white")</f>
        <v>white</v>
      </c>
      <c r="P116" s="1" t="str">
        <f ca="1">IFERROR(__xludf.DUMMYFUNCTION("IFERROR(FILTER('Tag Library'!$AE$14:$AE$736, LEFT('Tag Library'!$AD$14:$AD$736, LEN(P$2))=P$2, RIGHT('Tag Library'!$AD$14:$AD$736, LEN($A116))=$A116), """")"),"")</f>
        <v/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IFERROR(__xludf.DUMMYFUNCTION("IFERROR(FILTER('Tag Library'!$AE$14:$AE$736, LEFT('Tag Library'!$AD$14:$AD$736, LEN(B$2))=B$2, RIGHT('Tag Library'!$AD$14:$AD$736, LEN($A117))=$A117), """")"),"")</f>
        <v/>
      </c>
      <c r="C117" s="1" t="str">
        <f ca="1">IFERROR(__xludf.DUMMYFUNCTION("IFERROR(FILTER('Tag Library'!$AE$14:$AE$736, LEFT('Tag Library'!$AD$14:$AD$736, LEN(C$2))=C$2, RIGHT('Tag Library'!$AD$14:$AD$736, LEN($A117))=$A117), """")"),"")</f>
        <v/>
      </c>
      <c r="D117" s="1" t="str">
        <f ca="1">IFERROR(__xludf.DUMMYFUNCTION("IFERROR(FILTER('Tag Library'!$AE$14:$AE$736, LEFT('Tag Library'!$AD$14:$AD$736, LEN(D$2))=D$2, RIGHT('Tag Library'!$AD$14:$AD$736, LEN($A117))=$A117), """")"),"")</f>
        <v/>
      </c>
      <c r="E117" s="1" t="str">
        <f ca="1">IFERROR(__xludf.DUMMYFUNCTION("IFERROR(FILTER('Tag Library'!$AE$14:$AE$736, LEFT('Tag Library'!$AD$14:$AD$736, LEN(E$2))=E$2, RIGHT('Tag Library'!$AD$14:$AD$736, LEN($A117))=$A117), """")"),"")</f>
        <v/>
      </c>
      <c r="F117" s="1" t="str">
        <f ca="1">IFERROR(__xludf.DUMMYFUNCTION("IFERROR(FILTER('Tag Library'!$AE$14:$AE$736, LEFT('Tag Library'!$AD$14:$AD$736, LEN(F$2))=F$2, RIGHT('Tag Library'!$AD$14:$AD$736, LEN($A117))=$A117), """")"),"")</f>
        <v/>
      </c>
      <c r="G117" s="1" t="str">
        <f ca="1">IFERROR(__xludf.DUMMYFUNCTION("IFERROR(FILTER('Tag Library'!$AE$14:$AE$736, LEFT('Tag Library'!$AD$14:$AD$736, LEN(G$2))=G$2, RIGHT('Tag Library'!$AD$14:$AD$736, LEN($A117))=$A117), """")"),"green")</f>
        <v>green</v>
      </c>
      <c r="H117" s="1" t="str">
        <f ca="1">IFERROR(__xludf.DUMMYFUNCTION("IFERROR(FILTER('Tag Library'!$AE$14:$AE$736, LEFT('Tag Library'!$AD$14:$AD$736, LEN(H$2))=H$2, RIGHT('Tag Library'!$AD$14:$AD$736, LEN($A117))=$A117), """")"),"")</f>
        <v/>
      </c>
      <c r="I117" s="1" t="str">
        <f ca="1">IFERROR(__xludf.DUMMYFUNCTION("IFERROR(FILTER('Tag Library'!$AE$14:$AE$736, LEFT('Tag Library'!$AD$14:$AD$736, LEN(I$2))=I$2, RIGHT('Tag Library'!$AD$14:$AD$736, LEN($A117))=$A117), """")"),"")</f>
        <v/>
      </c>
      <c r="J117" s="1" t="str">
        <f ca="1">IFERROR(__xludf.DUMMYFUNCTION("IFERROR(FILTER('Tag Library'!$AE$14:$AE$736, LEFT('Tag Library'!$AD$14:$AD$736, LEN(J$2))=J$2, RIGHT('Tag Library'!$AD$14:$AD$736, LEN($A117))=$A117), """")"),"")</f>
        <v/>
      </c>
      <c r="K117" s="1" t="str">
        <f ca="1">IFERROR(__xludf.DUMMYFUNCTION("IFERROR(FILTER('Tag Library'!$AE$14:$AE$736, LEFT('Tag Library'!$AD$14:$AD$736, LEN(K$2))=K$2, RIGHT('Tag Library'!$AD$14:$AD$736, LEN($A117))=$A117), """")"),"")</f>
        <v/>
      </c>
      <c r="L117" s="1" t="str">
        <f ca="1">IFERROR(__xludf.DUMMYFUNCTION("IFERROR(FILTER('Tag Library'!$AE$14:$AE$736, LEFT('Tag Library'!$AD$14:$AD$736, LEN(L$2))=L$2, RIGHT('Tag Library'!$AD$14:$AD$736, LEN($A117))=$A117), """")"),"")</f>
        <v/>
      </c>
      <c r="M117" s="1" t="str">
        <f ca="1">IFERROR(__xludf.DUMMYFUNCTION("IFERROR(FILTER('Tag Library'!$AE$14:$AE$736, LEFT('Tag Library'!$AD$14:$AD$736, LEN(M$2))=M$2, RIGHT('Tag Library'!$AD$14:$AD$736, LEN($A117))=$A117), """")"),"")</f>
        <v/>
      </c>
      <c r="N117" s="1" t="str">
        <f ca="1">IFERROR(__xludf.DUMMYFUNCTION("IFERROR(FILTER('Tag Library'!$AE$14:$AE$736, LEFT('Tag Library'!$AD$14:$AD$736, LEN(N$2))=N$2, RIGHT('Tag Library'!$AD$14:$AD$736, LEN($A117))=$A117), """")"),"")</f>
        <v/>
      </c>
      <c r="O117" s="1" t="str">
        <f ca="1">IFERROR(__xludf.DUMMYFUNCTION("IFERROR(FILTER('Tag Library'!$AE$14:$AE$736, LEFT('Tag Library'!$AD$14:$AD$736, LEN(O$2))=O$2, RIGHT('Tag Library'!$AD$14:$AD$736, LEN($A117))=$A117), """")"),"")</f>
        <v/>
      </c>
      <c r="P117" s="1" t="str">
        <f ca="1">IFERROR(__xludf.DUMMYFUNCTION("IFERROR(FILTER('Tag Library'!$AE$14:$AE$736, LEFT('Tag Library'!$AD$14:$AD$736, LEN(P$2))=P$2, RIGHT('Tag Library'!$AD$14:$AD$736, LEN($A117))=$A117), """")"),"")</f>
        <v/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IFERROR(__xludf.DUMMYFUNCTION("IFERROR(FILTER('Tag Library'!$AE$14:$AE$736, LEFT('Tag Library'!$AD$14:$AD$736, LEN(B$2))=B$2, RIGHT('Tag Library'!$AD$14:$AD$736, LEN($A118))=$A118), """")"),"")</f>
        <v/>
      </c>
      <c r="C118" s="1" t="str">
        <f ca="1">IFERROR(__xludf.DUMMYFUNCTION("IFERROR(FILTER('Tag Library'!$AE$14:$AE$736, LEFT('Tag Library'!$AD$14:$AD$736, LEN(C$2))=C$2, RIGHT('Tag Library'!$AD$14:$AD$736, LEN($A118))=$A118), """")"),"")</f>
        <v/>
      </c>
      <c r="D118" s="1" t="str">
        <f ca="1">IFERROR(__xludf.DUMMYFUNCTION("IFERROR(FILTER('Tag Library'!$AE$14:$AE$736, LEFT('Tag Library'!$AD$14:$AD$736, LEN(D$2))=D$2, RIGHT('Tag Library'!$AD$14:$AD$736, LEN($A118))=$A118), """")"),"yellow")</f>
        <v>yellow</v>
      </c>
      <c r="E118" s="1" t="str">
        <f ca="1">IFERROR(__xludf.DUMMYFUNCTION("IFERROR(FILTER('Tag Library'!$AE$14:$AE$736, LEFT('Tag Library'!$AD$14:$AD$736, LEN(E$2))=E$2, RIGHT('Tag Library'!$AD$14:$AD$736, LEN($A118))=$A118), """")"),"white")</f>
        <v>white</v>
      </c>
      <c r="F118" s="1" t="str">
        <f ca="1">IFERROR(__xludf.DUMMYFUNCTION("IFERROR(FILTER('Tag Library'!$AE$14:$AE$736, LEFT('Tag Library'!$AD$14:$AD$736, LEN(F$2))=F$2, RIGHT('Tag Library'!$AD$14:$AD$736, LEN($A118))=$A118), """")"),"white")</f>
        <v>white</v>
      </c>
      <c r="G118" s="1" t="str">
        <f ca="1">IFERROR(__xludf.DUMMYFUNCTION("IFERROR(FILTER('Tag Library'!$AE$14:$AE$736, LEFT('Tag Library'!$AD$14:$AD$736, LEN(G$2))=G$2, RIGHT('Tag Library'!$AD$14:$AD$736, LEN($A118))=$A118), """")"),"white")</f>
        <v>white</v>
      </c>
      <c r="H118" s="1" t="str">
        <f ca="1">IFERROR(__xludf.DUMMYFUNCTION("IFERROR(FILTER('Tag Library'!$AE$14:$AE$736, LEFT('Tag Library'!$AD$14:$AD$736, LEN(H$2))=H$2, RIGHT('Tag Library'!$AD$14:$AD$736, LEN($A118))=$A118), """")"),"white")</f>
        <v>white</v>
      </c>
      <c r="I118" s="1" t="str">
        <f ca="1">IFERROR(__xludf.DUMMYFUNCTION("IFERROR(FILTER('Tag Library'!$AE$14:$AE$736, LEFT('Tag Library'!$AD$14:$AD$736, LEN(I$2))=I$2, RIGHT('Tag Library'!$AD$14:$AD$736, LEN($A118))=$A118), """")"),"white")</f>
        <v>white</v>
      </c>
      <c r="J118" s="1" t="str">
        <f ca="1">IFERROR(__xludf.DUMMYFUNCTION("IFERROR(FILTER('Tag Library'!$AE$14:$AE$736, LEFT('Tag Library'!$AD$14:$AD$736, LEN(J$2))=J$2, RIGHT('Tag Library'!$AD$14:$AD$736, LEN($A118))=$A118), """")"),"white")</f>
        <v>white</v>
      </c>
      <c r="K118" s="1" t="str">
        <f ca="1">IFERROR(__xludf.DUMMYFUNCTION("IFERROR(FILTER('Tag Library'!$AE$14:$AE$736, LEFT('Tag Library'!$AD$14:$AD$736, LEN(K$2))=K$2, RIGHT('Tag Library'!$AD$14:$AD$736, LEN($A118))=$A118), """")"),"white")</f>
        <v>white</v>
      </c>
      <c r="L118" s="1" t="str">
        <f ca="1">IFERROR(__xludf.DUMMYFUNCTION("IFERROR(FILTER('Tag Library'!$AE$14:$AE$736, LEFT('Tag Library'!$AD$14:$AD$736, LEN(L$2))=L$2, RIGHT('Tag Library'!$AD$14:$AD$736, LEN($A118))=$A118), """")"),"white")</f>
        <v>white</v>
      </c>
      <c r="M118" s="1" t="str">
        <f ca="1">IFERROR(__xludf.DUMMYFUNCTION("IFERROR(FILTER('Tag Library'!$AE$14:$AE$736, LEFT('Tag Library'!$AD$14:$AD$736, LEN(M$2))=M$2, RIGHT('Tag Library'!$AD$14:$AD$736, LEN($A118))=$A118), """")"),"white")</f>
        <v>white</v>
      </c>
      <c r="N118" s="1" t="str">
        <f ca="1">IFERROR(__xludf.DUMMYFUNCTION("IFERROR(FILTER('Tag Library'!$AE$14:$AE$736, LEFT('Tag Library'!$AD$14:$AD$736, LEN(N$2))=N$2, RIGHT('Tag Library'!$AD$14:$AD$736, LEN($A118))=$A118), """")"),"white")</f>
        <v>white</v>
      </c>
      <c r="O118" s="1" t="str">
        <f ca="1">IFERROR(__xludf.DUMMYFUNCTION("IFERROR(FILTER('Tag Library'!$AE$14:$AE$736, LEFT('Tag Library'!$AD$14:$AD$736, LEN(O$2))=O$2, RIGHT('Tag Library'!$AD$14:$AD$736, LEN($A118))=$A118), """")"),"white")</f>
        <v>white</v>
      </c>
      <c r="P118" s="1" t="str">
        <f ca="1">IFERROR(__xludf.DUMMYFUNCTION("IFERROR(FILTER('Tag Library'!$AE$14:$AE$736, LEFT('Tag Library'!$AD$14:$AD$736, LEN(P$2))=P$2, RIGHT('Tag Library'!$AD$14:$AD$736, LEN($A118))=$A118), """")"),"")</f>
        <v/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IFERROR(__xludf.DUMMYFUNCTION("IFERROR(FILTER('Tag Library'!$AE$14:$AE$736, LEFT('Tag Library'!$AD$14:$AD$736, LEN(B$2))=B$2, RIGHT('Tag Library'!$AD$14:$AD$736, LEN($A119))=$A119), """")"),"")</f>
        <v/>
      </c>
      <c r="C119" s="1" t="str">
        <f ca="1">IFERROR(__xludf.DUMMYFUNCTION("IFERROR(FILTER('Tag Library'!$AE$14:$AE$736, LEFT('Tag Library'!$AD$14:$AD$736, LEN(C$2))=C$2, RIGHT('Tag Library'!$AD$14:$AD$736, LEN($A119))=$A119), """")"),"")</f>
        <v/>
      </c>
      <c r="D119" s="1" t="str">
        <f ca="1">IFERROR(__xludf.DUMMYFUNCTION("IFERROR(FILTER('Tag Library'!$AE$14:$AE$736, LEFT('Tag Library'!$AD$14:$AD$736, LEN(D$2))=D$2, RIGHT('Tag Library'!$AD$14:$AD$736, LEN($A119))=$A119), """")"),"yellow")</f>
        <v>yellow</v>
      </c>
      <c r="E119" s="1" t="str">
        <f ca="1">IFERROR(__xludf.DUMMYFUNCTION("IFERROR(FILTER('Tag Library'!$AE$14:$AE$736, LEFT('Tag Library'!$AD$14:$AD$736, LEN(E$2))=E$2, RIGHT('Tag Library'!$AD$14:$AD$736, LEN($A119))=$A119), """")"),"white")</f>
        <v>white</v>
      </c>
      <c r="F119" s="1" t="str">
        <f ca="1">IFERROR(__xludf.DUMMYFUNCTION("IFERROR(FILTER('Tag Library'!$AE$14:$AE$736, LEFT('Tag Library'!$AD$14:$AD$736, LEN(F$2))=F$2, RIGHT('Tag Library'!$AD$14:$AD$736, LEN($A119))=$A119), """")"),"white")</f>
        <v>white</v>
      </c>
      <c r="G119" s="1" t="str">
        <f ca="1">IFERROR(__xludf.DUMMYFUNCTION("IFERROR(FILTER('Tag Library'!$AE$14:$AE$736, LEFT('Tag Library'!$AD$14:$AD$736, LEN(G$2))=G$2, RIGHT('Tag Library'!$AD$14:$AD$736, LEN($A119))=$A119), """")"),"white")</f>
        <v>white</v>
      </c>
      <c r="H119" s="1" t="str">
        <f ca="1">IFERROR(__xludf.DUMMYFUNCTION("IFERROR(FILTER('Tag Library'!$AE$14:$AE$736, LEFT('Tag Library'!$AD$14:$AD$736, LEN(H$2))=H$2, RIGHT('Tag Library'!$AD$14:$AD$736, LEN($A119))=$A119), """")"),"white")</f>
        <v>white</v>
      </c>
      <c r="I119" s="1" t="str">
        <f ca="1">IFERROR(__xludf.DUMMYFUNCTION("IFERROR(FILTER('Tag Library'!$AE$14:$AE$736, LEFT('Tag Library'!$AD$14:$AD$736, LEN(I$2))=I$2, RIGHT('Tag Library'!$AD$14:$AD$736, LEN($A119))=$A119), """")"),"white")</f>
        <v>white</v>
      </c>
      <c r="J119" s="1" t="str">
        <f ca="1">IFERROR(__xludf.DUMMYFUNCTION("IFERROR(FILTER('Tag Library'!$AE$14:$AE$736, LEFT('Tag Library'!$AD$14:$AD$736, LEN(J$2))=J$2, RIGHT('Tag Library'!$AD$14:$AD$736, LEN($A119))=$A119), """")"),"white")</f>
        <v>white</v>
      </c>
      <c r="K119" s="1" t="str">
        <f ca="1">IFERROR(__xludf.DUMMYFUNCTION("IFERROR(FILTER('Tag Library'!$AE$14:$AE$736, LEFT('Tag Library'!$AD$14:$AD$736, LEN(K$2))=K$2, RIGHT('Tag Library'!$AD$14:$AD$736, LEN($A119))=$A119), """")"),"white")</f>
        <v>white</v>
      </c>
      <c r="L119" s="1" t="str">
        <f ca="1">IFERROR(__xludf.DUMMYFUNCTION("IFERROR(FILTER('Tag Library'!$AE$14:$AE$736, LEFT('Tag Library'!$AD$14:$AD$736, LEN(L$2))=L$2, RIGHT('Tag Library'!$AD$14:$AD$736, LEN($A119))=$A119), """")"),"white")</f>
        <v>white</v>
      </c>
      <c r="M119" s="1" t="str">
        <f ca="1">IFERROR(__xludf.DUMMYFUNCTION("IFERROR(FILTER('Tag Library'!$AE$14:$AE$736, LEFT('Tag Library'!$AD$14:$AD$736, LEN(M$2))=M$2, RIGHT('Tag Library'!$AD$14:$AD$736, LEN($A119))=$A119), """")"),"white")</f>
        <v>white</v>
      </c>
      <c r="N119" s="1" t="str">
        <f ca="1">IFERROR(__xludf.DUMMYFUNCTION("IFERROR(FILTER('Tag Library'!$AE$14:$AE$736, LEFT('Tag Library'!$AD$14:$AD$736, LEN(N$2))=N$2, RIGHT('Tag Library'!$AD$14:$AD$736, LEN($A119))=$A119), """")"),"white")</f>
        <v>white</v>
      </c>
      <c r="O119" s="1" t="str">
        <f ca="1">IFERROR(__xludf.DUMMYFUNCTION("IFERROR(FILTER('Tag Library'!$AE$14:$AE$736, LEFT('Tag Library'!$AD$14:$AD$736, LEN(O$2))=O$2, RIGHT('Tag Library'!$AD$14:$AD$736, LEN($A119))=$A119), """")"),"white")</f>
        <v>white</v>
      </c>
      <c r="P119" s="1" t="str">
        <f ca="1">IFERROR(__xludf.DUMMYFUNCTION("IFERROR(FILTER('Tag Library'!$AE$14:$AE$736, LEFT('Tag Library'!$AD$14:$AD$736, LEN(P$2))=P$2, RIGHT('Tag Library'!$AD$14:$AD$736, LEN($A119))=$A119), """")"),"")</f>
        <v/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IFERROR(__xludf.DUMMYFUNCTION("IFERROR(FILTER('Tag Library'!$AE$14:$AE$736, LEFT('Tag Library'!$AD$14:$AD$736, LEN(B$2))=B$2, RIGHT('Tag Library'!$AD$14:$AD$736, LEN($A120))=$A120), """")"),"")</f>
        <v/>
      </c>
      <c r="C120" s="1" t="str">
        <f ca="1">IFERROR(__xludf.DUMMYFUNCTION("IFERROR(FILTER('Tag Library'!$AE$14:$AE$736, LEFT('Tag Library'!$AD$14:$AD$736, LEN(C$2))=C$2, RIGHT('Tag Library'!$AD$14:$AD$736, LEN($A120))=$A120), """")"),"")</f>
        <v/>
      </c>
      <c r="D120" s="1" t="str">
        <f ca="1">IFERROR(__xludf.DUMMYFUNCTION("IFERROR(FILTER('Tag Library'!$AE$14:$AE$736, LEFT('Tag Library'!$AD$14:$AD$736, LEN(D$2))=D$2, RIGHT('Tag Library'!$AD$14:$AD$736, LEN($A120))=$A120), """")"),"yellow")</f>
        <v>yellow</v>
      </c>
      <c r="E120" s="1" t="str">
        <f ca="1">IFERROR(__xludf.DUMMYFUNCTION("IFERROR(FILTER('Tag Library'!$AE$14:$AE$736, LEFT('Tag Library'!$AD$14:$AD$736, LEN(E$2))=E$2, RIGHT('Tag Library'!$AD$14:$AD$736, LEN($A120))=$A120), """")"),"white")</f>
        <v>white</v>
      </c>
      <c r="F120" s="1" t="str">
        <f ca="1">IFERROR(__xludf.DUMMYFUNCTION("IFERROR(FILTER('Tag Library'!$AE$14:$AE$736, LEFT('Tag Library'!$AD$14:$AD$736, LEN(F$2))=F$2, RIGHT('Tag Library'!$AD$14:$AD$736, LEN($A120))=$A120), """")"),"white")</f>
        <v>white</v>
      </c>
      <c r="G120" s="1" t="str">
        <f ca="1">IFERROR(__xludf.DUMMYFUNCTION("IFERROR(FILTER('Tag Library'!$AE$14:$AE$736, LEFT('Tag Library'!$AD$14:$AD$736, LEN(G$2))=G$2, RIGHT('Tag Library'!$AD$14:$AD$736, LEN($A120))=$A120), """")"),"white")</f>
        <v>white</v>
      </c>
      <c r="H120" s="1" t="str">
        <f ca="1">IFERROR(__xludf.DUMMYFUNCTION("IFERROR(FILTER('Tag Library'!$AE$14:$AE$736, LEFT('Tag Library'!$AD$14:$AD$736, LEN(H$2))=H$2, RIGHT('Tag Library'!$AD$14:$AD$736, LEN($A120))=$A120), """")"),"white")</f>
        <v>white</v>
      </c>
      <c r="I120" s="1" t="str">
        <f ca="1">IFERROR(__xludf.DUMMYFUNCTION("IFERROR(FILTER('Tag Library'!$AE$14:$AE$736, LEFT('Tag Library'!$AD$14:$AD$736, LEN(I$2))=I$2, RIGHT('Tag Library'!$AD$14:$AD$736, LEN($A120))=$A120), """")"),"white")</f>
        <v>white</v>
      </c>
      <c r="J120" s="1" t="str">
        <f ca="1">IFERROR(__xludf.DUMMYFUNCTION("IFERROR(FILTER('Tag Library'!$AE$14:$AE$736, LEFT('Tag Library'!$AD$14:$AD$736, LEN(J$2))=J$2, RIGHT('Tag Library'!$AD$14:$AD$736, LEN($A120))=$A120), """")"),"white")</f>
        <v>white</v>
      </c>
      <c r="K120" s="1" t="str">
        <f ca="1">IFERROR(__xludf.DUMMYFUNCTION("IFERROR(FILTER('Tag Library'!$AE$14:$AE$736, LEFT('Tag Library'!$AD$14:$AD$736, LEN(K$2))=K$2, RIGHT('Tag Library'!$AD$14:$AD$736, LEN($A120))=$A120), """")"),"white")</f>
        <v>white</v>
      </c>
      <c r="L120" s="1" t="str">
        <f ca="1">IFERROR(__xludf.DUMMYFUNCTION("IFERROR(FILTER('Tag Library'!$AE$14:$AE$736, LEFT('Tag Library'!$AD$14:$AD$736, LEN(L$2))=L$2, RIGHT('Tag Library'!$AD$14:$AD$736, LEN($A120))=$A120), """")"),"white")</f>
        <v>white</v>
      </c>
      <c r="M120" s="1" t="str">
        <f ca="1">IFERROR(__xludf.DUMMYFUNCTION("IFERROR(FILTER('Tag Library'!$AE$14:$AE$736, LEFT('Tag Library'!$AD$14:$AD$736, LEN(M$2))=M$2, RIGHT('Tag Library'!$AD$14:$AD$736, LEN($A120))=$A120), """")"),"white")</f>
        <v>white</v>
      </c>
      <c r="N120" s="1" t="str">
        <f ca="1">IFERROR(__xludf.DUMMYFUNCTION("IFERROR(FILTER('Tag Library'!$AE$14:$AE$736, LEFT('Tag Library'!$AD$14:$AD$736, LEN(N$2))=N$2, RIGHT('Tag Library'!$AD$14:$AD$736, LEN($A120))=$A120), """")"),"white")</f>
        <v>white</v>
      </c>
      <c r="O120" s="1" t="str">
        <f ca="1">IFERROR(__xludf.DUMMYFUNCTION("IFERROR(FILTER('Tag Library'!$AE$14:$AE$736, LEFT('Tag Library'!$AD$14:$AD$736, LEN(O$2))=O$2, RIGHT('Tag Library'!$AD$14:$AD$736, LEN($A120))=$A120), """")"),"white")</f>
        <v>white</v>
      </c>
      <c r="P120" s="1" t="str">
        <f ca="1">IFERROR(__xludf.DUMMYFUNCTION("IFERROR(FILTER('Tag Library'!$AE$14:$AE$736, LEFT('Tag Library'!$AD$14:$AD$736, LEN(P$2))=P$2, RIGHT('Tag Library'!$AD$14:$AD$736, LEN($A120))=$A120), """")"),"")</f>
        <v/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IFERROR(__xludf.DUMMYFUNCTION("IFERROR(FILTER('Tag Library'!$AE$14:$AE$736, LEFT('Tag Library'!$AD$14:$AD$736, LEN(B$2))=B$2, RIGHT('Tag Library'!$AD$14:$AD$736, LEN($A121))=$A121), """")"),"")</f>
        <v/>
      </c>
      <c r="C121" s="1" t="str">
        <f ca="1">IFERROR(__xludf.DUMMYFUNCTION("IFERROR(FILTER('Tag Library'!$AE$14:$AE$736, LEFT('Tag Library'!$AD$14:$AD$736, LEN(C$2))=C$2, RIGHT('Tag Library'!$AD$14:$AD$736, LEN($A121))=$A121), """")"),"")</f>
        <v/>
      </c>
      <c r="D121" s="1" t="str">
        <f ca="1">IFERROR(__xludf.DUMMYFUNCTION("IFERROR(FILTER('Tag Library'!$AE$14:$AE$736, LEFT('Tag Library'!$AD$14:$AD$736, LEN(D$2))=D$2, RIGHT('Tag Library'!$AD$14:$AD$736, LEN($A121))=$A121), """")"),"yellow")</f>
        <v>yellow</v>
      </c>
      <c r="E121" s="1" t="str">
        <f ca="1">IFERROR(__xludf.DUMMYFUNCTION("IFERROR(FILTER('Tag Library'!$AE$14:$AE$736, LEFT('Tag Library'!$AD$14:$AD$736, LEN(E$2))=E$2, RIGHT('Tag Library'!$AD$14:$AD$736, LEN($A121))=$A121), """")"),"white")</f>
        <v>white</v>
      </c>
      <c r="F121" s="1" t="str">
        <f ca="1">IFERROR(__xludf.DUMMYFUNCTION("IFERROR(FILTER('Tag Library'!$AE$14:$AE$736, LEFT('Tag Library'!$AD$14:$AD$736, LEN(F$2))=F$2, RIGHT('Tag Library'!$AD$14:$AD$736, LEN($A121))=$A121), """")"),"white")</f>
        <v>white</v>
      </c>
      <c r="G121" s="1" t="str">
        <f ca="1">IFERROR(__xludf.DUMMYFUNCTION("IFERROR(FILTER('Tag Library'!$AE$14:$AE$736, LEFT('Tag Library'!$AD$14:$AD$736, LEN(G$2))=G$2, RIGHT('Tag Library'!$AD$14:$AD$736, LEN($A121))=$A121), """")"),"white")</f>
        <v>white</v>
      </c>
      <c r="H121" s="1" t="str">
        <f ca="1">IFERROR(__xludf.DUMMYFUNCTION("IFERROR(FILTER('Tag Library'!$AE$14:$AE$736, LEFT('Tag Library'!$AD$14:$AD$736, LEN(H$2))=H$2, RIGHT('Tag Library'!$AD$14:$AD$736, LEN($A121))=$A121), """")"),"white")</f>
        <v>white</v>
      </c>
      <c r="I121" s="1" t="str">
        <f ca="1">IFERROR(__xludf.DUMMYFUNCTION("IFERROR(FILTER('Tag Library'!$AE$14:$AE$736, LEFT('Tag Library'!$AD$14:$AD$736, LEN(I$2))=I$2, RIGHT('Tag Library'!$AD$14:$AD$736, LEN($A121))=$A121), """")"),"white")</f>
        <v>white</v>
      </c>
      <c r="J121" s="1" t="str">
        <f ca="1">IFERROR(__xludf.DUMMYFUNCTION("IFERROR(FILTER('Tag Library'!$AE$14:$AE$736, LEFT('Tag Library'!$AD$14:$AD$736, LEN(J$2))=J$2, RIGHT('Tag Library'!$AD$14:$AD$736, LEN($A121))=$A121), """")"),"white")</f>
        <v>white</v>
      </c>
      <c r="K121" s="1" t="str">
        <f ca="1">IFERROR(__xludf.DUMMYFUNCTION("IFERROR(FILTER('Tag Library'!$AE$14:$AE$736, LEFT('Tag Library'!$AD$14:$AD$736, LEN(K$2))=K$2, RIGHT('Tag Library'!$AD$14:$AD$736, LEN($A121))=$A121), """")"),"white")</f>
        <v>white</v>
      </c>
      <c r="L121" s="1" t="str">
        <f ca="1">IFERROR(__xludf.DUMMYFUNCTION("IFERROR(FILTER('Tag Library'!$AE$14:$AE$736, LEFT('Tag Library'!$AD$14:$AD$736, LEN(L$2))=L$2, RIGHT('Tag Library'!$AD$14:$AD$736, LEN($A121))=$A121), """")"),"white")</f>
        <v>white</v>
      </c>
      <c r="M121" s="1" t="str">
        <f ca="1">IFERROR(__xludf.DUMMYFUNCTION("IFERROR(FILTER('Tag Library'!$AE$14:$AE$736, LEFT('Tag Library'!$AD$14:$AD$736, LEN(M$2))=M$2, RIGHT('Tag Library'!$AD$14:$AD$736, LEN($A121))=$A121), """")"),"white")</f>
        <v>white</v>
      </c>
      <c r="N121" s="1" t="str">
        <f ca="1">IFERROR(__xludf.DUMMYFUNCTION("IFERROR(FILTER('Tag Library'!$AE$14:$AE$736, LEFT('Tag Library'!$AD$14:$AD$736, LEN(N$2))=N$2, RIGHT('Tag Library'!$AD$14:$AD$736, LEN($A121))=$A121), """")"),"white")</f>
        <v>white</v>
      </c>
      <c r="O121" s="1" t="str">
        <f ca="1">IFERROR(__xludf.DUMMYFUNCTION("IFERROR(FILTER('Tag Library'!$AE$14:$AE$736, LEFT('Tag Library'!$AD$14:$AD$736, LEN(O$2))=O$2, RIGHT('Tag Library'!$AD$14:$AD$736, LEN($A121))=$A121), """")"),"white")</f>
        <v>white</v>
      </c>
      <c r="P121" s="1" t="str">
        <f ca="1">IFERROR(__xludf.DUMMYFUNCTION("IFERROR(FILTER('Tag Library'!$AE$14:$AE$736, LEFT('Tag Library'!$AD$14:$AD$736, LEN(P$2))=P$2, RIGHT('Tag Library'!$AD$14:$AD$736, LEN($A121))=$A121), """")"),"")</f>
        <v/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IFERROR(__xludf.DUMMYFUNCTION("IFERROR(FILTER('Tag Library'!$AE$14:$AE$736, LEFT('Tag Library'!$AD$14:$AD$736, LEN(B$2))=B$2, RIGHT('Tag Library'!$AD$14:$AD$736, LEN($A122))=$A122), """")"),"")</f>
        <v/>
      </c>
      <c r="C122" s="1" t="str">
        <f ca="1">IFERROR(__xludf.DUMMYFUNCTION("IFERROR(FILTER('Tag Library'!$AE$14:$AE$736, LEFT('Tag Library'!$AD$14:$AD$736, LEN(C$2))=C$2, RIGHT('Tag Library'!$AD$14:$AD$736, LEN($A122))=$A122), """")"),"")</f>
        <v/>
      </c>
      <c r="D122" s="1" t="str">
        <f ca="1">IFERROR(__xludf.DUMMYFUNCTION("IFERROR(FILTER('Tag Library'!$AE$14:$AE$736, LEFT('Tag Library'!$AD$14:$AD$736, LEN(D$2))=D$2, RIGHT('Tag Library'!$AD$14:$AD$736, LEN($A122))=$A122), """")"),"")</f>
        <v/>
      </c>
      <c r="E122" s="1" t="str">
        <f ca="1">IFERROR(__xludf.DUMMYFUNCTION("IFERROR(FILTER('Tag Library'!$AE$14:$AE$736, LEFT('Tag Library'!$AD$14:$AD$736, LEN(E$2))=E$2, RIGHT('Tag Library'!$AD$14:$AD$736, LEN($A122))=$A122), """")"),"")</f>
        <v/>
      </c>
      <c r="F122" s="1" t="str">
        <f ca="1">IFERROR(__xludf.DUMMYFUNCTION("IFERROR(FILTER('Tag Library'!$AE$14:$AE$736, LEFT('Tag Library'!$AD$14:$AD$736, LEN(F$2))=F$2, RIGHT('Tag Library'!$AD$14:$AD$736, LEN($A122))=$A122), """")"),"")</f>
        <v/>
      </c>
      <c r="G122" s="1" t="str">
        <f ca="1">IFERROR(__xludf.DUMMYFUNCTION("IFERROR(FILTER('Tag Library'!$AE$14:$AE$736, LEFT('Tag Library'!$AD$14:$AD$736, LEN(G$2))=G$2, RIGHT('Tag Library'!$AD$14:$AD$736, LEN($A122))=$A122), """")"),"green")</f>
        <v>green</v>
      </c>
      <c r="H122" s="1" t="str">
        <f ca="1">IFERROR(__xludf.DUMMYFUNCTION("IFERROR(FILTER('Tag Library'!$AE$14:$AE$736, LEFT('Tag Library'!$AD$14:$AD$736, LEN(H$2))=H$2, RIGHT('Tag Library'!$AD$14:$AD$736, LEN($A122))=$A122), """")"),"")</f>
        <v/>
      </c>
      <c r="I122" s="1" t="str">
        <f ca="1">IFERROR(__xludf.DUMMYFUNCTION("IFERROR(FILTER('Tag Library'!$AE$14:$AE$736, LEFT('Tag Library'!$AD$14:$AD$736, LEN(I$2))=I$2, RIGHT('Tag Library'!$AD$14:$AD$736, LEN($A122))=$A122), """")"),"")</f>
        <v/>
      </c>
      <c r="J122" s="1" t="str">
        <f ca="1">IFERROR(__xludf.DUMMYFUNCTION("IFERROR(FILTER('Tag Library'!$AE$14:$AE$736, LEFT('Tag Library'!$AD$14:$AD$736, LEN(J$2))=J$2, RIGHT('Tag Library'!$AD$14:$AD$736, LEN($A122))=$A122), """")"),"")</f>
        <v/>
      </c>
      <c r="K122" s="1" t="str">
        <f ca="1">IFERROR(__xludf.DUMMYFUNCTION("IFERROR(FILTER('Tag Library'!$AE$14:$AE$736, LEFT('Tag Library'!$AD$14:$AD$736, LEN(K$2))=K$2, RIGHT('Tag Library'!$AD$14:$AD$736, LEN($A122))=$A122), """")"),"")</f>
        <v/>
      </c>
      <c r="L122" s="1" t="str">
        <f ca="1">IFERROR(__xludf.DUMMYFUNCTION("IFERROR(FILTER('Tag Library'!$AE$14:$AE$736, LEFT('Tag Library'!$AD$14:$AD$736, LEN(L$2))=L$2, RIGHT('Tag Library'!$AD$14:$AD$736, LEN($A122))=$A122), """")"),"")</f>
        <v/>
      </c>
      <c r="M122" s="1" t="str">
        <f ca="1">IFERROR(__xludf.DUMMYFUNCTION("IFERROR(FILTER('Tag Library'!$AE$14:$AE$736, LEFT('Tag Library'!$AD$14:$AD$736, LEN(M$2))=M$2, RIGHT('Tag Library'!$AD$14:$AD$736, LEN($A122))=$A122), """")"),"")</f>
        <v/>
      </c>
      <c r="N122" s="1" t="str">
        <f ca="1">IFERROR(__xludf.DUMMYFUNCTION("IFERROR(FILTER('Tag Library'!$AE$14:$AE$736, LEFT('Tag Library'!$AD$14:$AD$736, LEN(N$2))=N$2, RIGHT('Tag Library'!$AD$14:$AD$736, LEN($A122))=$A122), """")"),"")</f>
        <v/>
      </c>
      <c r="O122" s="1" t="str">
        <f ca="1">IFERROR(__xludf.DUMMYFUNCTION("IFERROR(FILTER('Tag Library'!$AE$14:$AE$736, LEFT('Tag Library'!$AD$14:$AD$736, LEN(O$2))=O$2, RIGHT('Tag Library'!$AD$14:$AD$736, LEN($A122))=$A122), """")"),"")</f>
        <v/>
      </c>
      <c r="P122" s="1" t="str">
        <f ca="1">IFERROR(__xludf.DUMMYFUNCTION("IFERROR(FILTER('Tag Library'!$AE$14:$AE$736, LEFT('Tag Library'!$AD$14:$AD$736, LEN(P$2))=P$2, RIGHT('Tag Library'!$AD$14:$AD$736, LEN($A122))=$A122), """")"),"")</f>
        <v/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IFERROR(__xludf.DUMMYFUNCTION("IFERROR(FILTER('Tag Library'!$AE$14:$AE$736, LEFT('Tag Library'!$AD$14:$AD$736, LEN(B$2))=B$2, RIGHT('Tag Library'!$AD$14:$AD$736, LEN($A123))=$A123), """")"),"")</f>
        <v/>
      </c>
      <c r="C123" s="1" t="str">
        <f ca="1">IFERROR(__xludf.DUMMYFUNCTION("IFERROR(FILTER('Tag Library'!$AE$14:$AE$736, LEFT('Tag Library'!$AD$14:$AD$736, LEN(C$2))=C$2, RIGHT('Tag Library'!$AD$14:$AD$736, LEN($A123))=$A123), """")"),"")</f>
        <v/>
      </c>
      <c r="D123" s="1" t="str">
        <f ca="1">IFERROR(__xludf.DUMMYFUNCTION("IFERROR(FILTER('Tag Library'!$AE$14:$AE$736, LEFT('Tag Library'!$AD$14:$AD$736, LEN(D$2))=D$2, RIGHT('Tag Library'!$AD$14:$AD$736, LEN($A123))=$A123), """")"),"")</f>
        <v/>
      </c>
      <c r="E123" s="1" t="str">
        <f ca="1">IFERROR(__xludf.DUMMYFUNCTION("IFERROR(FILTER('Tag Library'!$AE$14:$AE$736, LEFT('Tag Library'!$AD$14:$AD$736, LEN(E$2))=E$2, RIGHT('Tag Library'!$AD$14:$AD$736, LEN($A123))=$A123), """")"),"")</f>
        <v/>
      </c>
      <c r="F123" s="1" t="str">
        <f ca="1">IFERROR(__xludf.DUMMYFUNCTION("IFERROR(FILTER('Tag Library'!$AE$14:$AE$736, LEFT('Tag Library'!$AD$14:$AD$736, LEN(F$2))=F$2, RIGHT('Tag Library'!$AD$14:$AD$736, LEN($A123))=$A123), """")"),"")</f>
        <v/>
      </c>
      <c r="G123" s="1" t="str">
        <f ca="1">IFERROR(__xludf.DUMMYFUNCTION("IFERROR(FILTER('Tag Library'!$AE$14:$AE$736, LEFT('Tag Library'!$AD$14:$AD$736, LEN(G$2))=G$2, RIGHT('Tag Library'!$AD$14:$AD$736, LEN($A123))=$A123), """")"),"")</f>
        <v/>
      </c>
      <c r="H123" s="1" t="str">
        <f ca="1">IFERROR(__xludf.DUMMYFUNCTION("IFERROR(FILTER('Tag Library'!$AE$14:$AE$736, LEFT('Tag Library'!$AD$14:$AD$736, LEN(H$2))=H$2, RIGHT('Tag Library'!$AD$14:$AD$736, LEN($A123))=$A123), """")"),"")</f>
        <v/>
      </c>
      <c r="I123" s="1" t="str">
        <f ca="1">IFERROR(__xludf.DUMMYFUNCTION("IFERROR(FILTER('Tag Library'!$AE$14:$AE$736, LEFT('Tag Library'!$AD$14:$AD$736, LEN(I$2))=I$2, RIGHT('Tag Library'!$AD$14:$AD$736, LEN($A123))=$A123), """")"),"")</f>
        <v/>
      </c>
      <c r="J123" s="1" t="str">
        <f ca="1">IFERROR(__xludf.DUMMYFUNCTION("IFERROR(FILTER('Tag Library'!$AE$14:$AE$736, LEFT('Tag Library'!$AD$14:$AD$736, LEN(J$2))=J$2, RIGHT('Tag Library'!$AD$14:$AD$736, LEN($A123))=$A123), """")"),"")</f>
        <v/>
      </c>
      <c r="K123" s="1" t="str">
        <f ca="1">IFERROR(__xludf.DUMMYFUNCTION("IFERROR(FILTER('Tag Library'!$AE$14:$AE$736, LEFT('Tag Library'!$AD$14:$AD$736, LEN(K$2))=K$2, RIGHT('Tag Library'!$AD$14:$AD$736, LEN($A123))=$A123), """")"),"")</f>
        <v/>
      </c>
      <c r="L123" s="1" t="str">
        <f ca="1">IFERROR(__xludf.DUMMYFUNCTION("IFERROR(FILTER('Tag Library'!$AE$14:$AE$736, LEFT('Tag Library'!$AD$14:$AD$736, LEN(L$2))=L$2, RIGHT('Tag Library'!$AD$14:$AD$736, LEN($A123))=$A123), """")"),"")</f>
        <v/>
      </c>
      <c r="M123" s="1" t="str">
        <f ca="1">IFERROR(__xludf.DUMMYFUNCTION("IFERROR(FILTER('Tag Library'!$AE$14:$AE$736, LEFT('Tag Library'!$AD$14:$AD$736, LEN(M$2))=M$2, RIGHT('Tag Library'!$AD$14:$AD$736, LEN($A123))=$A123), """")"),"")</f>
        <v/>
      </c>
      <c r="N123" s="1" t="str">
        <f ca="1">IFERROR(__xludf.DUMMYFUNCTION("IFERROR(FILTER('Tag Library'!$AE$14:$AE$736, LEFT('Tag Library'!$AD$14:$AD$736, LEN(N$2))=N$2, RIGHT('Tag Library'!$AD$14:$AD$736, LEN($A123))=$A123), """")"),"")</f>
        <v/>
      </c>
      <c r="O123" s="1" t="str">
        <f ca="1">IFERROR(__xludf.DUMMYFUNCTION("IFERROR(FILTER('Tag Library'!$AE$14:$AE$736, LEFT('Tag Library'!$AD$14:$AD$736, LEN(O$2))=O$2, RIGHT('Tag Library'!$AD$14:$AD$736, LEN($A123))=$A123), """")"),"")</f>
        <v/>
      </c>
      <c r="P123" s="1" t="str">
        <f ca="1">IFERROR(__xludf.DUMMYFUNCTION("IFERROR(FILTER('Tag Library'!$AE$14:$AE$736, LEFT('Tag Library'!$AD$14:$AD$736, LEN(P$2))=P$2, RIGHT('Tag Library'!$AD$14:$AD$736, LEN($A123))=$A123), """")"),"")</f>
        <v/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IFERROR(__xludf.DUMMYFUNCTION("IFERROR(FILTER('Tag Library'!$AE$14:$AE$736, LEFT('Tag Library'!$AD$14:$AD$736, LEN(B$2))=B$2, RIGHT('Tag Library'!$AD$14:$AD$736, LEN($A124))=$A124), """")"),"")</f>
        <v/>
      </c>
      <c r="C124" s="1" t="str">
        <f ca="1">IFERROR(__xludf.DUMMYFUNCTION("IFERROR(FILTER('Tag Library'!$AE$14:$AE$736, LEFT('Tag Library'!$AD$14:$AD$736, LEN(C$2))=C$2, RIGHT('Tag Library'!$AD$14:$AD$736, LEN($A124))=$A124), """")"),"")</f>
        <v/>
      </c>
      <c r="D124" s="1" t="str">
        <f ca="1">IFERROR(__xludf.DUMMYFUNCTION("IFERROR(FILTER('Tag Library'!$AE$14:$AE$736, LEFT('Tag Library'!$AD$14:$AD$736, LEN(D$2))=D$2, RIGHT('Tag Library'!$AD$14:$AD$736, LEN($A124))=$A124), """")"),"")</f>
        <v/>
      </c>
      <c r="E124" s="1" t="str">
        <f ca="1">IFERROR(__xludf.DUMMYFUNCTION("IFERROR(FILTER('Tag Library'!$AE$14:$AE$736, LEFT('Tag Library'!$AD$14:$AD$736, LEN(E$2))=E$2, RIGHT('Tag Library'!$AD$14:$AD$736, LEN($A124))=$A124), """")"),"")</f>
        <v/>
      </c>
      <c r="F124" s="1" t="str">
        <f ca="1">IFERROR(__xludf.DUMMYFUNCTION("IFERROR(FILTER('Tag Library'!$AE$14:$AE$736, LEFT('Tag Library'!$AD$14:$AD$736, LEN(F$2))=F$2, RIGHT('Tag Library'!$AD$14:$AD$736, LEN($A124))=$A124), """")"),"")</f>
        <v/>
      </c>
      <c r="G124" s="1" t="str">
        <f ca="1">IFERROR(__xludf.DUMMYFUNCTION("IFERROR(FILTER('Tag Library'!$AE$14:$AE$736, LEFT('Tag Library'!$AD$14:$AD$736, LEN(G$2))=G$2, RIGHT('Tag Library'!$AD$14:$AD$736, LEN($A124))=$A124), """")"),"")</f>
        <v/>
      </c>
      <c r="H124" s="1" t="str">
        <f ca="1">IFERROR(__xludf.DUMMYFUNCTION("IFERROR(FILTER('Tag Library'!$AE$14:$AE$736, LEFT('Tag Library'!$AD$14:$AD$736, LEN(H$2))=H$2, RIGHT('Tag Library'!$AD$14:$AD$736, LEN($A124))=$A124), """")"),"")</f>
        <v/>
      </c>
      <c r="I124" s="1" t="str">
        <f ca="1">IFERROR(__xludf.DUMMYFUNCTION("IFERROR(FILTER('Tag Library'!$AE$14:$AE$736, LEFT('Tag Library'!$AD$14:$AD$736, LEN(I$2))=I$2, RIGHT('Tag Library'!$AD$14:$AD$736, LEN($A124))=$A124), """")"),"")</f>
        <v/>
      </c>
      <c r="J124" s="1" t="str">
        <f ca="1">IFERROR(__xludf.DUMMYFUNCTION("IFERROR(FILTER('Tag Library'!$AE$14:$AE$736, LEFT('Tag Library'!$AD$14:$AD$736, LEN(J$2))=J$2, RIGHT('Tag Library'!$AD$14:$AD$736, LEN($A124))=$A124), """")"),"")</f>
        <v/>
      </c>
      <c r="K124" s="1" t="str">
        <f ca="1">IFERROR(__xludf.DUMMYFUNCTION("IFERROR(FILTER('Tag Library'!$AE$14:$AE$736, LEFT('Tag Library'!$AD$14:$AD$736, LEN(K$2))=K$2, RIGHT('Tag Library'!$AD$14:$AD$736, LEN($A124))=$A124), """")"),"")</f>
        <v/>
      </c>
      <c r="L124" s="1" t="str">
        <f ca="1">IFERROR(__xludf.DUMMYFUNCTION("IFERROR(FILTER('Tag Library'!$AE$14:$AE$736, LEFT('Tag Library'!$AD$14:$AD$736, LEN(L$2))=L$2, RIGHT('Tag Library'!$AD$14:$AD$736, LEN($A124))=$A124), """")"),"")</f>
        <v/>
      </c>
      <c r="M124" s="1" t="str">
        <f ca="1">IFERROR(__xludf.DUMMYFUNCTION("IFERROR(FILTER('Tag Library'!$AE$14:$AE$736, LEFT('Tag Library'!$AD$14:$AD$736, LEN(M$2))=M$2, RIGHT('Tag Library'!$AD$14:$AD$736, LEN($A124))=$A124), """")"),"")</f>
        <v/>
      </c>
      <c r="N124" s="1" t="str">
        <f ca="1">IFERROR(__xludf.DUMMYFUNCTION("IFERROR(FILTER('Tag Library'!$AE$14:$AE$736, LEFT('Tag Library'!$AD$14:$AD$736, LEN(N$2))=N$2, RIGHT('Tag Library'!$AD$14:$AD$736, LEN($A124))=$A124), """")"),"")</f>
        <v/>
      </c>
      <c r="O124" s="1" t="str">
        <f ca="1">IFERROR(__xludf.DUMMYFUNCTION("IFERROR(FILTER('Tag Library'!$AE$14:$AE$736, LEFT('Tag Library'!$AD$14:$AD$736, LEN(O$2))=O$2, RIGHT('Tag Library'!$AD$14:$AD$736, LEN($A124))=$A124), """")"),"")</f>
        <v/>
      </c>
      <c r="P124" s="1" t="str">
        <f ca="1">IFERROR(__xludf.DUMMYFUNCTION("IFERROR(FILTER('Tag Library'!$AE$14:$AE$736, LEFT('Tag Library'!$AD$14:$AD$736, LEN(P$2))=P$2, RIGHT('Tag Library'!$AD$14:$AD$736, LEN($A124))=$A124), """")"),"")</f>
        <v/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IFERROR(__xludf.DUMMYFUNCTION("IFERROR(FILTER('Tag Library'!$AE$14:$AE$736, LEFT('Tag Library'!$AD$14:$AD$736, LEN(B$2))=B$2, RIGHT('Tag Library'!$AD$14:$AD$736, LEN($A125))=$A125), """")"),"")</f>
        <v/>
      </c>
      <c r="C125" s="1" t="str">
        <f ca="1">IFERROR(__xludf.DUMMYFUNCTION("IFERROR(FILTER('Tag Library'!$AE$14:$AE$736, LEFT('Tag Library'!$AD$14:$AD$736, LEN(C$2))=C$2, RIGHT('Tag Library'!$AD$14:$AD$736, LEN($A125))=$A125), """")"),"")</f>
        <v/>
      </c>
      <c r="D125" s="1" t="str">
        <f ca="1">IFERROR(__xludf.DUMMYFUNCTION("IFERROR(FILTER('Tag Library'!$AE$14:$AE$736, LEFT('Tag Library'!$AD$14:$AD$736, LEN(D$2))=D$2, RIGHT('Tag Library'!$AD$14:$AD$736, LEN($A125))=$A125), """")"),"")</f>
        <v/>
      </c>
      <c r="E125" s="1" t="str">
        <f ca="1">IFERROR(__xludf.DUMMYFUNCTION("IFERROR(FILTER('Tag Library'!$AE$14:$AE$736, LEFT('Tag Library'!$AD$14:$AD$736, LEN(E$2))=E$2, RIGHT('Tag Library'!$AD$14:$AD$736, LEN($A125))=$A125), """")"),"")</f>
        <v/>
      </c>
      <c r="F125" s="1" t="str">
        <f ca="1">IFERROR(__xludf.DUMMYFUNCTION("IFERROR(FILTER('Tag Library'!$AE$14:$AE$736, LEFT('Tag Library'!$AD$14:$AD$736, LEN(F$2))=F$2, RIGHT('Tag Library'!$AD$14:$AD$736, LEN($A125))=$A125), """")"),"")</f>
        <v/>
      </c>
      <c r="G125" s="1" t="str">
        <f ca="1">IFERROR(__xludf.DUMMYFUNCTION("IFERROR(FILTER('Tag Library'!$AE$14:$AE$736, LEFT('Tag Library'!$AD$14:$AD$736, LEN(G$2))=G$2, RIGHT('Tag Library'!$AD$14:$AD$736, LEN($A125))=$A125), """")"),"")</f>
        <v/>
      </c>
      <c r="H125" s="1" t="str">
        <f ca="1">IFERROR(__xludf.DUMMYFUNCTION("IFERROR(FILTER('Tag Library'!$AE$14:$AE$736, LEFT('Tag Library'!$AD$14:$AD$736, LEN(H$2))=H$2, RIGHT('Tag Library'!$AD$14:$AD$736, LEN($A125))=$A125), """")"),"")</f>
        <v/>
      </c>
      <c r="I125" s="1" t="str">
        <f ca="1">IFERROR(__xludf.DUMMYFUNCTION("IFERROR(FILTER('Tag Library'!$AE$14:$AE$736, LEFT('Tag Library'!$AD$14:$AD$736, LEN(I$2))=I$2, RIGHT('Tag Library'!$AD$14:$AD$736, LEN($A125))=$A125), """")"),"")</f>
        <v/>
      </c>
      <c r="J125" s="1" t="str">
        <f ca="1">IFERROR(__xludf.DUMMYFUNCTION("IFERROR(FILTER('Tag Library'!$AE$14:$AE$736, LEFT('Tag Library'!$AD$14:$AD$736, LEN(J$2))=J$2, RIGHT('Tag Library'!$AD$14:$AD$736, LEN($A125))=$A125), """")"),"")</f>
        <v/>
      </c>
      <c r="K125" s="1" t="str">
        <f ca="1">IFERROR(__xludf.DUMMYFUNCTION("IFERROR(FILTER('Tag Library'!$AE$14:$AE$736, LEFT('Tag Library'!$AD$14:$AD$736, LEN(K$2))=K$2, RIGHT('Tag Library'!$AD$14:$AD$736, LEN($A125))=$A125), """")"),"")</f>
        <v/>
      </c>
      <c r="L125" s="1" t="str">
        <f ca="1">IFERROR(__xludf.DUMMYFUNCTION("IFERROR(FILTER('Tag Library'!$AE$14:$AE$736, LEFT('Tag Library'!$AD$14:$AD$736, LEN(L$2))=L$2, RIGHT('Tag Library'!$AD$14:$AD$736, LEN($A125))=$A125), """")"),"")</f>
        <v/>
      </c>
      <c r="M125" s="1" t="str">
        <f ca="1">IFERROR(__xludf.DUMMYFUNCTION("IFERROR(FILTER('Tag Library'!$AE$14:$AE$736, LEFT('Tag Library'!$AD$14:$AD$736, LEN(M$2))=M$2, RIGHT('Tag Library'!$AD$14:$AD$736, LEN($A125))=$A125), """")"),"")</f>
        <v/>
      </c>
      <c r="N125" s="1" t="str">
        <f ca="1">IFERROR(__xludf.DUMMYFUNCTION("IFERROR(FILTER('Tag Library'!$AE$14:$AE$736, LEFT('Tag Library'!$AD$14:$AD$736, LEN(N$2))=N$2, RIGHT('Tag Library'!$AD$14:$AD$736, LEN($A125))=$A125), """")"),"")</f>
        <v/>
      </c>
      <c r="O125" s="1" t="str">
        <f ca="1">IFERROR(__xludf.DUMMYFUNCTION("IFERROR(FILTER('Tag Library'!$AE$14:$AE$736, LEFT('Tag Library'!$AD$14:$AD$736, LEN(O$2))=O$2, RIGHT('Tag Library'!$AD$14:$AD$736, LEN($A125))=$A125), """")"),"")</f>
        <v/>
      </c>
      <c r="P125" s="1" t="str">
        <f ca="1">IFERROR(__xludf.DUMMYFUNCTION("IFERROR(FILTER('Tag Library'!$AE$14:$AE$736, LEFT('Tag Library'!$AD$14:$AD$736, LEN(P$2))=P$2, RIGHT('Tag Library'!$AD$14:$AD$736, LEN($A125))=$A125), """")"),"")</f>
        <v/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IFERROR(__xludf.DUMMYFUNCTION("IFERROR(FILTER('Tag Library'!$AE$14:$AE$736, LEFT('Tag Library'!$AD$14:$AD$736, LEN(B$2))=B$2, RIGHT('Tag Library'!$AD$14:$AD$736, LEN($A126))=$A126), """")"),"")</f>
        <v/>
      </c>
      <c r="C126" s="1" t="str">
        <f ca="1">IFERROR(__xludf.DUMMYFUNCTION("IFERROR(FILTER('Tag Library'!$AE$14:$AE$736, LEFT('Tag Library'!$AD$14:$AD$736, LEN(C$2))=C$2, RIGHT('Tag Library'!$AD$14:$AD$736, LEN($A126))=$A126), """")"),"")</f>
        <v/>
      </c>
      <c r="D126" s="1" t="str">
        <f ca="1">IFERROR(__xludf.DUMMYFUNCTION("IFERROR(FILTER('Tag Library'!$AE$14:$AE$736, LEFT('Tag Library'!$AD$14:$AD$736, LEN(D$2))=D$2, RIGHT('Tag Library'!$AD$14:$AD$736, LEN($A126))=$A126), """")"),"")</f>
        <v/>
      </c>
      <c r="E126" s="1" t="str">
        <f ca="1">IFERROR(__xludf.DUMMYFUNCTION("IFERROR(FILTER('Tag Library'!$AE$14:$AE$736, LEFT('Tag Library'!$AD$14:$AD$736, LEN(E$2))=E$2, RIGHT('Tag Library'!$AD$14:$AD$736, LEN($A126))=$A126), """")"),"")</f>
        <v/>
      </c>
      <c r="F126" s="1" t="str">
        <f ca="1">IFERROR(__xludf.DUMMYFUNCTION("IFERROR(FILTER('Tag Library'!$AE$14:$AE$736, LEFT('Tag Library'!$AD$14:$AD$736, LEN(F$2))=F$2, RIGHT('Tag Library'!$AD$14:$AD$736, LEN($A126))=$A126), """")"),"")</f>
        <v/>
      </c>
      <c r="G126" s="1" t="str">
        <f ca="1">IFERROR(__xludf.DUMMYFUNCTION("IFERROR(FILTER('Tag Library'!$AE$14:$AE$736, LEFT('Tag Library'!$AD$14:$AD$736, LEN(G$2))=G$2, RIGHT('Tag Library'!$AD$14:$AD$736, LEN($A126))=$A126), """")"),"")</f>
        <v/>
      </c>
      <c r="H126" s="1" t="str">
        <f ca="1">IFERROR(__xludf.DUMMYFUNCTION("IFERROR(FILTER('Tag Library'!$AE$14:$AE$736, LEFT('Tag Library'!$AD$14:$AD$736, LEN(H$2))=H$2, RIGHT('Tag Library'!$AD$14:$AD$736, LEN($A126))=$A126), """")"),"")</f>
        <v/>
      </c>
      <c r="I126" s="1" t="str">
        <f ca="1">IFERROR(__xludf.DUMMYFUNCTION("IFERROR(FILTER('Tag Library'!$AE$14:$AE$736, LEFT('Tag Library'!$AD$14:$AD$736, LEN(I$2))=I$2, RIGHT('Tag Library'!$AD$14:$AD$736, LEN($A126))=$A126), """")"),"")</f>
        <v/>
      </c>
      <c r="J126" s="1" t="str">
        <f ca="1">IFERROR(__xludf.DUMMYFUNCTION("IFERROR(FILTER('Tag Library'!$AE$14:$AE$736, LEFT('Tag Library'!$AD$14:$AD$736, LEN(J$2))=J$2, RIGHT('Tag Library'!$AD$14:$AD$736, LEN($A126))=$A126), """")"),"")</f>
        <v/>
      </c>
      <c r="K126" s="1" t="str">
        <f ca="1">IFERROR(__xludf.DUMMYFUNCTION("IFERROR(FILTER('Tag Library'!$AE$14:$AE$736, LEFT('Tag Library'!$AD$14:$AD$736, LEN(K$2))=K$2, RIGHT('Tag Library'!$AD$14:$AD$736, LEN($A126))=$A126), """")"),"")</f>
        <v/>
      </c>
      <c r="L126" s="1" t="str">
        <f ca="1">IFERROR(__xludf.DUMMYFUNCTION("IFERROR(FILTER('Tag Library'!$AE$14:$AE$736, LEFT('Tag Library'!$AD$14:$AD$736, LEN(L$2))=L$2, RIGHT('Tag Library'!$AD$14:$AD$736, LEN($A126))=$A126), """")"),"")</f>
        <v/>
      </c>
      <c r="M126" s="1" t="str">
        <f ca="1">IFERROR(__xludf.DUMMYFUNCTION("IFERROR(FILTER('Tag Library'!$AE$14:$AE$736, LEFT('Tag Library'!$AD$14:$AD$736, LEN(M$2))=M$2, RIGHT('Tag Library'!$AD$14:$AD$736, LEN($A126))=$A126), """")"),"")</f>
        <v/>
      </c>
      <c r="N126" s="1" t="str">
        <f ca="1">IFERROR(__xludf.DUMMYFUNCTION("IFERROR(FILTER('Tag Library'!$AE$14:$AE$736, LEFT('Tag Library'!$AD$14:$AD$736, LEN(N$2))=N$2, RIGHT('Tag Library'!$AD$14:$AD$736, LEN($A126))=$A126), """")"),"")</f>
        <v/>
      </c>
      <c r="O126" s="1" t="str">
        <f ca="1">IFERROR(__xludf.DUMMYFUNCTION("IFERROR(FILTER('Tag Library'!$AE$14:$AE$736, LEFT('Tag Library'!$AD$14:$AD$736, LEN(O$2))=O$2, RIGHT('Tag Library'!$AD$14:$AD$736, LEN($A126))=$A126), """")"),"")</f>
        <v/>
      </c>
      <c r="P126" s="1" t="str">
        <f ca="1">IFERROR(__xludf.DUMMYFUNCTION("IFERROR(FILTER('Tag Library'!$AE$14:$AE$736, LEFT('Tag Library'!$AD$14:$AD$736, LEN(P$2))=P$2, RIGHT('Tag Library'!$AD$14:$AD$736, LEN($A126))=$A126), """")"),"")</f>
        <v/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IFERROR(__xludf.DUMMYFUNCTION("IFERROR(FILTER('Tag Library'!$AE$14:$AE$736, LEFT('Tag Library'!$AD$14:$AD$736, LEN(B$2))=B$2, RIGHT('Tag Library'!$AD$14:$AD$736, LEN($A127))=$A127), """")"),"")</f>
        <v/>
      </c>
      <c r="C127" s="1" t="str">
        <f ca="1">IFERROR(__xludf.DUMMYFUNCTION("IFERROR(FILTER('Tag Library'!$AE$14:$AE$736, LEFT('Tag Library'!$AD$14:$AD$736, LEN(C$2))=C$2, RIGHT('Tag Library'!$AD$14:$AD$736, LEN($A127))=$A127), """")"),"")</f>
        <v/>
      </c>
      <c r="D127" s="1" t="str">
        <f ca="1">IFERROR(__xludf.DUMMYFUNCTION("IFERROR(FILTER('Tag Library'!$AE$14:$AE$736, LEFT('Tag Library'!$AD$14:$AD$736, LEN(D$2))=D$2, RIGHT('Tag Library'!$AD$14:$AD$736, LEN($A127))=$A127), """")"),"")</f>
        <v/>
      </c>
      <c r="E127" s="1" t="str">
        <f ca="1">IFERROR(__xludf.DUMMYFUNCTION("IFERROR(FILTER('Tag Library'!$AE$14:$AE$736, LEFT('Tag Library'!$AD$14:$AD$736, LEN(E$2))=E$2, RIGHT('Tag Library'!$AD$14:$AD$736, LEN($A127))=$A127), """")"),"")</f>
        <v/>
      </c>
      <c r="F127" s="1" t="str">
        <f ca="1">IFERROR(__xludf.DUMMYFUNCTION("IFERROR(FILTER('Tag Library'!$AE$14:$AE$736, LEFT('Tag Library'!$AD$14:$AD$736, LEN(F$2))=F$2, RIGHT('Tag Library'!$AD$14:$AD$736, LEN($A127))=$A127), """")"),"")</f>
        <v/>
      </c>
      <c r="G127" s="1" t="str">
        <f ca="1">IFERROR(__xludf.DUMMYFUNCTION("IFERROR(FILTER('Tag Library'!$AE$14:$AE$736, LEFT('Tag Library'!$AD$14:$AD$736, LEN(G$2))=G$2, RIGHT('Tag Library'!$AD$14:$AD$736, LEN($A127))=$A127), """")"),"green")</f>
        <v>green</v>
      </c>
      <c r="H127" s="1" t="str">
        <f ca="1">IFERROR(__xludf.DUMMYFUNCTION("IFERROR(FILTER('Tag Library'!$AE$14:$AE$736, LEFT('Tag Library'!$AD$14:$AD$736, LEN(H$2))=H$2, RIGHT('Tag Library'!$AD$14:$AD$736, LEN($A127))=$A127), """")"),"")</f>
        <v/>
      </c>
      <c r="I127" s="1" t="str">
        <f ca="1">IFERROR(__xludf.DUMMYFUNCTION("IFERROR(FILTER('Tag Library'!$AE$14:$AE$736, LEFT('Tag Library'!$AD$14:$AD$736, LEN(I$2))=I$2, RIGHT('Tag Library'!$AD$14:$AD$736, LEN($A127))=$A127), """")"),"")</f>
        <v/>
      </c>
      <c r="J127" s="1" t="str">
        <f ca="1">IFERROR(__xludf.DUMMYFUNCTION("IFERROR(FILTER('Tag Library'!$AE$14:$AE$736, LEFT('Tag Library'!$AD$14:$AD$736, LEN(J$2))=J$2, RIGHT('Tag Library'!$AD$14:$AD$736, LEN($A127))=$A127), """")"),"")</f>
        <v/>
      </c>
      <c r="K127" s="1" t="str">
        <f ca="1">IFERROR(__xludf.DUMMYFUNCTION("IFERROR(FILTER('Tag Library'!$AE$14:$AE$736, LEFT('Tag Library'!$AD$14:$AD$736, LEN(K$2))=K$2, RIGHT('Tag Library'!$AD$14:$AD$736, LEN($A127))=$A127), """")"),"")</f>
        <v/>
      </c>
      <c r="L127" s="1" t="str">
        <f ca="1">IFERROR(__xludf.DUMMYFUNCTION("IFERROR(FILTER('Tag Library'!$AE$14:$AE$736, LEFT('Tag Library'!$AD$14:$AD$736, LEN(L$2))=L$2, RIGHT('Tag Library'!$AD$14:$AD$736, LEN($A127))=$A127), """")"),"")</f>
        <v/>
      </c>
      <c r="M127" s="1" t="str">
        <f ca="1">IFERROR(__xludf.DUMMYFUNCTION("IFERROR(FILTER('Tag Library'!$AE$14:$AE$736, LEFT('Tag Library'!$AD$14:$AD$736, LEN(M$2))=M$2, RIGHT('Tag Library'!$AD$14:$AD$736, LEN($A127))=$A127), """")"),"")</f>
        <v/>
      </c>
      <c r="N127" s="1" t="str">
        <f ca="1">IFERROR(__xludf.DUMMYFUNCTION("IFERROR(FILTER('Tag Library'!$AE$14:$AE$736, LEFT('Tag Library'!$AD$14:$AD$736, LEN(N$2))=N$2, RIGHT('Tag Library'!$AD$14:$AD$736, LEN($A127))=$A127), """")"),"")</f>
        <v/>
      </c>
      <c r="O127" s="1" t="str">
        <f ca="1">IFERROR(__xludf.DUMMYFUNCTION("IFERROR(FILTER('Tag Library'!$AE$14:$AE$736, LEFT('Tag Library'!$AD$14:$AD$736, LEN(O$2))=O$2, RIGHT('Tag Library'!$AD$14:$AD$736, LEN($A127))=$A127), """")"),"")</f>
        <v/>
      </c>
      <c r="P127" s="1" t="str">
        <f ca="1">IFERROR(__xludf.DUMMYFUNCTION("IFERROR(FILTER('Tag Library'!$AE$14:$AE$736, LEFT('Tag Library'!$AD$14:$AD$736, LEN(P$2))=P$2, RIGHT('Tag Library'!$AD$14:$AD$736, LEN($A127))=$A127), """")"),"")</f>
        <v/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IFERROR(__xludf.DUMMYFUNCTION("IFERROR(FILTER('Tag Library'!$AE$14:$AE$736, LEFT('Tag Library'!$AD$14:$AD$736, LEN(B$2))=B$2, RIGHT('Tag Library'!$AD$14:$AD$736, LEN($A128))=$A128), """")"),"")</f>
        <v/>
      </c>
      <c r="C128" s="1" t="str">
        <f ca="1">IFERROR(__xludf.DUMMYFUNCTION("IFERROR(FILTER('Tag Library'!$AE$14:$AE$736, LEFT('Tag Library'!$AD$14:$AD$736, LEN(C$2))=C$2, RIGHT('Tag Library'!$AD$14:$AD$736, LEN($A128))=$A128), """")"),"")</f>
        <v/>
      </c>
      <c r="D128" s="1" t="str">
        <f ca="1">IFERROR(__xludf.DUMMYFUNCTION("IFERROR(FILTER('Tag Library'!$AE$14:$AE$736, LEFT('Tag Library'!$AD$14:$AD$736, LEN(D$2))=D$2, RIGHT('Tag Library'!$AD$14:$AD$736, LEN($A128))=$A128), """")"),"")</f>
        <v/>
      </c>
      <c r="E128" s="1" t="str">
        <f ca="1">IFERROR(__xludf.DUMMYFUNCTION("IFERROR(FILTER('Tag Library'!$AE$14:$AE$736, LEFT('Tag Library'!$AD$14:$AD$736, LEN(E$2))=E$2, RIGHT('Tag Library'!$AD$14:$AD$736, LEN($A128))=$A128), """")"),"")</f>
        <v/>
      </c>
      <c r="F128" s="1" t="str">
        <f ca="1">IFERROR(__xludf.DUMMYFUNCTION("IFERROR(FILTER('Tag Library'!$AE$14:$AE$736, LEFT('Tag Library'!$AD$14:$AD$736, LEN(F$2))=F$2, RIGHT('Tag Library'!$AD$14:$AD$736, LEN($A128))=$A128), """")"),"")</f>
        <v/>
      </c>
      <c r="G128" s="1" t="str">
        <f ca="1">IFERROR(__xludf.DUMMYFUNCTION("IFERROR(FILTER('Tag Library'!$AE$14:$AE$736, LEFT('Tag Library'!$AD$14:$AD$736, LEN(G$2))=G$2, RIGHT('Tag Library'!$AD$14:$AD$736, LEN($A128))=$A128), """")"),"")</f>
        <v/>
      </c>
      <c r="H128" s="1" t="str">
        <f ca="1">IFERROR(__xludf.DUMMYFUNCTION("IFERROR(FILTER('Tag Library'!$AE$14:$AE$736, LEFT('Tag Library'!$AD$14:$AD$736, LEN(H$2))=H$2, RIGHT('Tag Library'!$AD$14:$AD$736, LEN($A128))=$A128), """")"),"")</f>
        <v/>
      </c>
      <c r="I128" s="1" t="str">
        <f ca="1">IFERROR(__xludf.DUMMYFUNCTION("IFERROR(FILTER('Tag Library'!$AE$14:$AE$736, LEFT('Tag Library'!$AD$14:$AD$736, LEN(I$2))=I$2, RIGHT('Tag Library'!$AD$14:$AD$736, LEN($A128))=$A128), """")"),"")</f>
        <v/>
      </c>
      <c r="J128" s="1" t="str">
        <f ca="1">IFERROR(__xludf.DUMMYFUNCTION("IFERROR(FILTER('Tag Library'!$AE$14:$AE$736, LEFT('Tag Library'!$AD$14:$AD$736, LEN(J$2))=J$2, RIGHT('Tag Library'!$AD$14:$AD$736, LEN($A128))=$A128), """")"),"")</f>
        <v/>
      </c>
      <c r="K128" s="1" t="str">
        <f ca="1">IFERROR(__xludf.DUMMYFUNCTION("IFERROR(FILTER('Tag Library'!$AE$14:$AE$736, LEFT('Tag Library'!$AD$14:$AD$736, LEN(K$2))=K$2, RIGHT('Tag Library'!$AD$14:$AD$736, LEN($A128))=$A128), """")"),"")</f>
        <v/>
      </c>
      <c r="L128" s="1" t="str">
        <f ca="1">IFERROR(__xludf.DUMMYFUNCTION("IFERROR(FILTER('Tag Library'!$AE$14:$AE$736, LEFT('Tag Library'!$AD$14:$AD$736, LEN(L$2))=L$2, RIGHT('Tag Library'!$AD$14:$AD$736, LEN($A128))=$A128), """")"),"")</f>
        <v/>
      </c>
      <c r="M128" s="1" t="str">
        <f ca="1">IFERROR(__xludf.DUMMYFUNCTION("IFERROR(FILTER('Tag Library'!$AE$14:$AE$736, LEFT('Tag Library'!$AD$14:$AD$736, LEN(M$2))=M$2, RIGHT('Tag Library'!$AD$14:$AD$736, LEN($A128))=$A128), """")"),"")</f>
        <v/>
      </c>
      <c r="N128" s="1" t="str">
        <f ca="1">IFERROR(__xludf.DUMMYFUNCTION("IFERROR(FILTER('Tag Library'!$AE$14:$AE$736, LEFT('Tag Library'!$AD$14:$AD$736, LEN(N$2))=N$2, RIGHT('Tag Library'!$AD$14:$AD$736, LEN($A128))=$A128), """")"),"")</f>
        <v/>
      </c>
      <c r="O128" s="1" t="str">
        <f ca="1">IFERROR(__xludf.DUMMYFUNCTION("IFERROR(FILTER('Tag Library'!$AE$14:$AE$736, LEFT('Tag Library'!$AD$14:$AD$736, LEN(O$2))=O$2, RIGHT('Tag Library'!$AD$14:$AD$736, LEN($A128))=$A128), """")"),"")</f>
        <v/>
      </c>
      <c r="P128" s="1" t="str">
        <f ca="1">IFERROR(__xludf.DUMMYFUNCTION("IFERROR(FILTER('Tag Library'!$AE$14:$AE$736, LEFT('Tag Library'!$AD$14:$AD$736, LEN(P$2))=P$2, RIGHT('Tag Library'!$AD$14:$AD$736, LEN($A128))=$A128), """")"),"")</f>
        <v/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IFERROR(__xludf.DUMMYFUNCTION("IFERROR(FILTER('Tag Library'!$AE$14:$AE$736, LEFT('Tag Library'!$AD$14:$AD$736, LEN(B$2))=B$2, RIGHT('Tag Library'!$AD$14:$AD$736, LEN($A129))=$A129), """")"),"")</f>
        <v/>
      </c>
      <c r="C129" s="1" t="str">
        <f ca="1">IFERROR(__xludf.DUMMYFUNCTION("IFERROR(FILTER('Tag Library'!$AE$14:$AE$736, LEFT('Tag Library'!$AD$14:$AD$736, LEN(C$2))=C$2, RIGHT('Tag Library'!$AD$14:$AD$736, LEN($A129))=$A129), """")"),"")</f>
        <v/>
      </c>
      <c r="D129" s="1" t="str">
        <f ca="1">IFERROR(__xludf.DUMMYFUNCTION("IFERROR(FILTER('Tag Library'!$AE$14:$AE$736, LEFT('Tag Library'!$AD$14:$AD$736, LEN(D$2))=D$2, RIGHT('Tag Library'!$AD$14:$AD$736, LEN($A129))=$A129), """")"),"")</f>
        <v/>
      </c>
      <c r="E129" s="1" t="str">
        <f ca="1">IFERROR(__xludf.DUMMYFUNCTION("IFERROR(FILTER('Tag Library'!$AE$14:$AE$736, LEFT('Tag Library'!$AD$14:$AD$736, LEN(E$2))=E$2, RIGHT('Tag Library'!$AD$14:$AD$736, LEN($A129))=$A129), """")"),"")</f>
        <v/>
      </c>
      <c r="F129" s="1" t="str">
        <f ca="1">IFERROR(__xludf.DUMMYFUNCTION("IFERROR(FILTER('Tag Library'!$AE$14:$AE$736, LEFT('Tag Library'!$AD$14:$AD$736, LEN(F$2))=F$2, RIGHT('Tag Library'!$AD$14:$AD$736, LEN($A129))=$A129), """")"),"")</f>
        <v/>
      </c>
      <c r="G129" s="1" t="str">
        <f ca="1">IFERROR(__xludf.DUMMYFUNCTION("IFERROR(FILTER('Tag Library'!$AE$14:$AE$736, LEFT('Tag Library'!$AD$14:$AD$736, LEN(G$2))=G$2, RIGHT('Tag Library'!$AD$14:$AD$736, LEN($A129))=$A129), """")"),"")</f>
        <v/>
      </c>
      <c r="H129" s="1" t="str">
        <f ca="1">IFERROR(__xludf.DUMMYFUNCTION("IFERROR(FILTER('Tag Library'!$AE$14:$AE$736, LEFT('Tag Library'!$AD$14:$AD$736, LEN(H$2))=H$2, RIGHT('Tag Library'!$AD$14:$AD$736, LEN($A129))=$A129), """")"),"")</f>
        <v/>
      </c>
      <c r="I129" s="1" t="str">
        <f ca="1">IFERROR(__xludf.DUMMYFUNCTION("IFERROR(FILTER('Tag Library'!$AE$14:$AE$736, LEFT('Tag Library'!$AD$14:$AD$736, LEN(I$2))=I$2, RIGHT('Tag Library'!$AD$14:$AD$736, LEN($A129))=$A129), """")"),"")</f>
        <v/>
      </c>
      <c r="J129" s="1" t="str">
        <f ca="1">IFERROR(__xludf.DUMMYFUNCTION("IFERROR(FILTER('Tag Library'!$AE$14:$AE$736, LEFT('Tag Library'!$AD$14:$AD$736, LEN(J$2))=J$2, RIGHT('Tag Library'!$AD$14:$AD$736, LEN($A129))=$A129), """")"),"")</f>
        <v/>
      </c>
      <c r="K129" s="1" t="str">
        <f ca="1">IFERROR(__xludf.DUMMYFUNCTION("IFERROR(FILTER('Tag Library'!$AE$14:$AE$736, LEFT('Tag Library'!$AD$14:$AD$736, LEN(K$2))=K$2, RIGHT('Tag Library'!$AD$14:$AD$736, LEN($A129))=$A129), """")"),"")</f>
        <v/>
      </c>
      <c r="L129" s="1" t="str">
        <f ca="1">IFERROR(__xludf.DUMMYFUNCTION("IFERROR(FILTER('Tag Library'!$AE$14:$AE$736, LEFT('Tag Library'!$AD$14:$AD$736, LEN(L$2))=L$2, RIGHT('Tag Library'!$AD$14:$AD$736, LEN($A129))=$A129), """")"),"")</f>
        <v/>
      </c>
      <c r="M129" s="1" t="str">
        <f ca="1">IFERROR(__xludf.DUMMYFUNCTION("IFERROR(FILTER('Tag Library'!$AE$14:$AE$736, LEFT('Tag Library'!$AD$14:$AD$736, LEN(M$2))=M$2, RIGHT('Tag Library'!$AD$14:$AD$736, LEN($A129))=$A129), """")"),"")</f>
        <v/>
      </c>
      <c r="N129" s="1" t="str">
        <f ca="1">IFERROR(__xludf.DUMMYFUNCTION("IFERROR(FILTER('Tag Library'!$AE$14:$AE$736, LEFT('Tag Library'!$AD$14:$AD$736, LEN(N$2))=N$2, RIGHT('Tag Library'!$AD$14:$AD$736, LEN($A129))=$A129), """")"),"")</f>
        <v/>
      </c>
      <c r="O129" s="1" t="str">
        <f ca="1">IFERROR(__xludf.DUMMYFUNCTION("IFERROR(FILTER('Tag Library'!$AE$14:$AE$736, LEFT('Tag Library'!$AD$14:$AD$736, LEN(O$2))=O$2, RIGHT('Tag Library'!$AD$14:$AD$736, LEN($A129))=$A129), """")"),"")</f>
        <v/>
      </c>
      <c r="P129" s="1" t="str">
        <f ca="1">IFERROR(__xludf.DUMMYFUNCTION("IFERROR(FILTER('Tag Library'!$AE$14:$AE$736, LEFT('Tag Library'!$AD$14:$AD$736, LEN(P$2))=P$2, RIGHT('Tag Library'!$AD$14:$AD$736, LEN($A129))=$A129), """")"),"")</f>
        <v/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IFERROR(__xludf.DUMMYFUNCTION("IFERROR(FILTER('Tag Library'!$AE$14:$AE$736, LEFT('Tag Library'!$AD$14:$AD$736, LEN(B$2))=B$2, RIGHT('Tag Library'!$AD$14:$AD$736, LEN($A130))=$A130), """")"),"")</f>
        <v/>
      </c>
      <c r="C130" s="1" t="str">
        <f ca="1">IFERROR(__xludf.DUMMYFUNCTION("IFERROR(FILTER('Tag Library'!$AE$14:$AE$736, LEFT('Tag Library'!$AD$14:$AD$736, LEN(C$2))=C$2, RIGHT('Tag Library'!$AD$14:$AD$736, LEN($A130))=$A130), """")"),"")</f>
        <v/>
      </c>
      <c r="D130" s="1" t="str">
        <f ca="1">IFERROR(__xludf.DUMMYFUNCTION("IFERROR(FILTER('Tag Library'!$AE$14:$AE$736, LEFT('Tag Library'!$AD$14:$AD$736, LEN(D$2))=D$2, RIGHT('Tag Library'!$AD$14:$AD$736, LEN($A130))=$A130), """")"),"")</f>
        <v/>
      </c>
      <c r="E130" s="1" t="str">
        <f ca="1">IFERROR(__xludf.DUMMYFUNCTION("IFERROR(FILTER('Tag Library'!$AE$14:$AE$736, LEFT('Tag Library'!$AD$14:$AD$736, LEN(E$2))=E$2, RIGHT('Tag Library'!$AD$14:$AD$736, LEN($A130))=$A130), """")"),"")</f>
        <v/>
      </c>
      <c r="F130" s="1" t="str">
        <f ca="1">IFERROR(__xludf.DUMMYFUNCTION("IFERROR(FILTER('Tag Library'!$AE$14:$AE$736, LEFT('Tag Library'!$AD$14:$AD$736, LEN(F$2))=F$2, RIGHT('Tag Library'!$AD$14:$AD$736, LEN($A130))=$A130), """")"),"")</f>
        <v/>
      </c>
      <c r="G130" s="1" t="str">
        <f ca="1">IFERROR(__xludf.DUMMYFUNCTION("IFERROR(FILTER('Tag Library'!$AE$14:$AE$736, LEFT('Tag Library'!$AD$14:$AD$736, LEN(G$2))=G$2, RIGHT('Tag Library'!$AD$14:$AD$736, LEN($A130))=$A130), """")"),"")</f>
        <v/>
      </c>
      <c r="H130" s="1" t="str">
        <f ca="1">IFERROR(__xludf.DUMMYFUNCTION("IFERROR(FILTER('Tag Library'!$AE$14:$AE$736, LEFT('Tag Library'!$AD$14:$AD$736, LEN(H$2))=H$2, RIGHT('Tag Library'!$AD$14:$AD$736, LEN($A130))=$A130), """")"),"")</f>
        <v/>
      </c>
      <c r="I130" s="1" t="str">
        <f ca="1">IFERROR(__xludf.DUMMYFUNCTION("IFERROR(FILTER('Tag Library'!$AE$14:$AE$736, LEFT('Tag Library'!$AD$14:$AD$736, LEN(I$2))=I$2, RIGHT('Tag Library'!$AD$14:$AD$736, LEN($A130))=$A130), """")"),"")</f>
        <v/>
      </c>
      <c r="J130" s="1" t="str">
        <f ca="1">IFERROR(__xludf.DUMMYFUNCTION("IFERROR(FILTER('Tag Library'!$AE$14:$AE$736, LEFT('Tag Library'!$AD$14:$AD$736, LEN(J$2))=J$2, RIGHT('Tag Library'!$AD$14:$AD$736, LEN($A130))=$A130), """")"),"")</f>
        <v/>
      </c>
      <c r="K130" s="1" t="str">
        <f ca="1">IFERROR(__xludf.DUMMYFUNCTION("IFERROR(FILTER('Tag Library'!$AE$14:$AE$736, LEFT('Tag Library'!$AD$14:$AD$736, LEN(K$2))=K$2, RIGHT('Tag Library'!$AD$14:$AD$736, LEN($A130))=$A130), """")"),"")</f>
        <v/>
      </c>
      <c r="L130" s="1" t="str">
        <f ca="1">IFERROR(__xludf.DUMMYFUNCTION("IFERROR(FILTER('Tag Library'!$AE$14:$AE$736, LEFT('Tag Library'!$AD$14:$AD$736, LEN(L$2))=L$2, RIGHT('Tag Library'!$AD$14:$AD$736, LEN($A130))=$A130), """")"),"")</f>
        <v/>
      </c>
      <c r="M130" s="1" t="str">
        <f ca="1">IFERROR(__xludf.DUMMYFUNCTION("IFERROR(FILTER('Tag Library'!$AE$14:$AE$736, LEFT('Tag Library'!$AD$14:$AD$736, LEN(M$2))=M$2, RIGHT('Tag Library'!$AD$14:$AD$736, LEN($A130))=$A130), """")"),"")</f>
        <v/>
      </c>
      <c r="N130" s="1" t="str">
        <f ca="1">IFERROR(__xludf.DUMMYFUNCTION("IFERROR(FILTER('Tag Library'!$AE$14:$AE$736, LEFT('Tag Library'!$AD$14:$AD$736, LEN(N$2))=N$2, RIGHT('Tag Library'!$AD$14:$AD$736, LEN($A130))=$A130), """")"),"")</f>
        <v/>
      </c>
      <c r="O130" s="1" t="str">
        <f ca="1">IFERROR(__xludf.DUMMYFUNCTION("IFERROR(FILTER('Tag Library'!$AE$14:$AE$736, LEFT('Tag Library'!$AD$14:$AD$736, LEN(O$2))=O$2, RIGHT('Tag Library'!$AD$14:$AD$736, LEN($A130))=$A130), """")"),"")</f>
        <v/>
      </c>
      <c r="P130" s="1" t="str">
        <f ca="1">IFERROR(__xludf.DUMMYFUNCTION("IFERROR(FILTER('Tag Library'!$AE$14:$AE$736, LEFT('Tag Library'!$AD$14:$AD$736, LEN(P$2))=P$2, RIGHT('Tag Library'!$AD$14:$AD$736, LEN($A130))=$A130), """")"),"")</f>
        <v/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IFERROR(__xludf.DUMMYFUNCTION("IFERROR(FILTER('Tag Library'!$AE$14:$AE$736, LEFT('Tag Library'!$AD$14:$AD$736, LEN(B$2))=B$2, RIGHT('Tag Library'!$AD$14:$AD$736, LEN($A131))=$A131), """")"),"")</f>
        <v/>
      </c>
      <c r="C131" s="1" t="str">
        <f ca="1">IFERROR(__xludf.DUMMYFUNCTION("IFERROR(FILTER('Tag Library'!$AE$14:$AE$736, LEFT('Tag Library'!$AD$14:$AD$736, LEN(C$2))=C$2, RIGHT('Tag Library'!$AD$14:$AD$736, LEN($A131))=$A131), """")"),"")</f>
        <v/>
      </c>
      <c r="D131" s="1" t="str">
        <f ca="1">IFERROR(__xludf.DUMMYFUNCTION("IFERROR(FILTER('Tag Library'!$AE$14:$AE$736, LEFT('Tag Library'!$AD$14:$AD$736, LEN(D$2))=D$2, RIGHT('Tag Library'!$AD$14:$AD$736, LEN($A131))=$A131), """")"),"")</f>
        <v/>
      </c>
      <c r="E131" s="1" t="str">
        <f ca="1">IFERROR(__xludf.DUMMYFUNCTION("IFERROR(FILTER('Tag Library'!$AE$14:$AE$736, LEFT('Tag Library'!$AD$14:$AD$736, LEN(E$2))=E$2, RIGHT('Tag Library'!$AD$14:$AD$736, LEN($A131))=$A131), """")"),"")</f>
        <v/>
      </c>
      <c r="F131" s="1" t="str">
        <f ca="1">IFERROR(__xludf.DUMMYFUNCTION("IFERROR(FILTER('Tag Library'!$AE$14:$AE$736, LEFT('Tag Library'!$AD$14:$AD$736, LEN(F$2))=F$2, RIGHT('Tag Library'!$AD$14:$AD$736, LEN($A131))=$A131), """")"),"")</f>
        <v/>
      </c>
      <c r="G131" s="1" t="str">
        <f ca="1">IFERROR(__xludf.DUMMYFUNCTION("IFERROR(FILTER('Tag Library'!$AE$14:$AE$736, LEFT('Tag Library'!$AD$14:$AD$736, LEN(G$2))=G$2, RIGHT('Tag Library'!$AD$14:$AD$736, LEN($A131))=$A131), """")"),"")</f>
        <v/>
      </c>
      <c r="H131" s="1" t="str">
        <f ca="1">IFERROR(__xludf.DUMMYFUNCTION("IFERROR(FILTER('Tag Library'!$AE$14:$AE$736, LEFT('Tag Library'!$AD$14:$AD$736, LEN(H$2))=H$2, RIGHT('Tag Library'!$AD$14:$AD$736, LEN($A131))=$A131), """")"),"")</f>
        <v/>
      </c>
      <c r="I131" s="1" t="str">
        <f ca="1">IFERROR(__xludf.DUMMYFUNCTION("IFERROR(FILTER('Tag Library'!$AE$14:$AE$736, LEFT('Tag Library'!$AD$14:$AD$736, LEN(I$2))=I$2, RIGHT('Tag Library'!$AD$14:$AD$736, LEN($A131))=$A131), """")"),"")</f>
        <v/>
      </c>
      <c r="J131" s="1" t="str">
        <f ca="1">IFERROR(__xludf.DUMMYFUNCTION("IFERROR(FILTER('Tag Library'!$AE$14:$AE$736, LEFT('Tag Library'!$AD$14:$AD$736, LEN(J$2))=J$2, RIGHT('Tag Library'!$AD$14:$AD$736, LEN($A131))=$A131), """")"),"")</f>
        <v/>
      </c>
      <c r="K131" s="1" t="str">
        <f ca="1">IFERROR(__xludf.DUMMYFUNCTION("IFERROR(FILTER('Tag Library'!$AE$14:$AE$736, LEFT('Tag Library'!$AD$14:$AD$736, LEN(K$2))=K$2, RIGHT('Tag Library'!$AD$14:$AD$736, LEN($A131))=$A131), """")"),"")</f>
        <v/>
      </c>
      <c r="L131" s="1" t="str">
        <f ca="1">IFERROR(__xludf.DUMMYFUNCTION("IFERROR(FILTER('Tag Library'!$AE$14:$AE$736, LEFT('Tag Library'!$AD$14:$AD$736, LEN(L$2))=L$2, RIGHT('Tag Library'!$AD$14:$AD$736, LEN($A131))=$A131), """")"),"")</f>
        <v/>
      </c>
      <c r="M131" s="1" t="str">
        <f ca="1">IFERROR(__xludf.DUMMYFUNCTION("IFERROR(FILTER('Tag Library'!$AE$14:$AE$736, LEFT('Tag Library'!$AD$14:$AD$736, LEN(M$2))=M$2, RIGHT('Tag Library'!$AD$14:$AD$736, LEN($A131))=$A131), """")"),"")</f>
        <v/>
      </c>
      <c r="N131" s="1" t="str">
        <f ca="1">IFERROR(__xludf.DUMMYFUNCTION("IFERROR(FILTER('Tag Library'!$AE$14:$AE$736, LEFT('Tag Library'!$AD$14:$AD$736, LEN(N$2))=N$2, RIGHT('Tag Library'!$AD$14:$AD$736, LEN($A131))=$A131), """")"),"")</f>
        <v/>
      </c>
      <c r="O131" s="1" t="str">
        <f ca="1">IFERROR(__xludf.DUMMYFUNCTION("IFERROR(FILTER('Tag Library'!$AE$14:$AE$736, LEFT('Tag Library'!$AD$14:$AD$736, LEN(O$2))=O$2, RIGHT('Tag Library'!$AD$14:$AD$736, LEN($A131))=$A131), """")"),"")</f>
        <v/>
      </c>
      <c r="P131" s="1" t="str">
        <f ca="1">IFERROR(__xludf.DUMMYFUNCTION("IFERROR(FILTER('Tag Library'!$AE$14:$AE$736, LEFT('Tag Library'!$AD$14:$AD$736, LEN(P$2))=P$2, RIGHT('Tag Library'!$AD$14:$AD$736, LEN($A131))=$A131), """")"),"")</f>
        <v/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IFERROR(__xludf.DUMMYFUNCTION("IFERROR(FILTER('Tag Library'!$AE$14:$AE$736, LEFT('Tag Library'!$AD$14:$AD$736, LEN(B$2))=B$2, RIGHT('Tag Library'!$AD$14:$AD$736, LEN($A132))=$A132), """")"),"")</f>
        <v/>
      </c>
      <c r="C132" s="1" t="str">
        <f ca="1">IFERROR(__xludf.DUMMYFUNCTION("IFERROR(FILTER('Tag Library'!$AE$14:$AE$736, LEFT('Tag Library'!$AD$14:$AD$736, LEN(C$2))=C$2, RIGHT('Tag Library'!$AD$14:$AD$736, LEN($A132))=$A132), """")"),"")</f>
        <v/>
      </c>
      <c r="D132" s="1" t="str">
        <f ca="1">IFERROR(__xludf.DUMMYFUNCTION("IFERROR(FILTER('Tag Library'!$AE$14:$AE$736, LEFT('Tag Library'!$AD$14:$AD$736, LEN(D$2))=D$2, RIGHT('Tag Library'!$AD$14:$AD$736, LEN($A132))=$A132), """")"),"")</f>
        <v/>
      </c>
      <c r="E132" s="1" t="str">
        <f ca="1">IFERROR(__xludf.DUMMYFUNCTION("IFERROR(FILTER('Tag Library'!$AE$14:$AE$736, LEFT('Tag Library'!$AD$14:$AD$736, LEN(E$2))=E$2, RIGHT('Tag Library'!$AD$14:$AD$736, LEN($A132))=$A132), """")"),"")</f>
        <v/>
      </c>
      <c r="F132" s="1" t="str">
        <f ca="1">IFERROR(__xludf.DUMMYFUNCTION("IFERROR(FILTER('Tag Library'!$AE$14:$AE$736, LEFT('Tag Library'!$AD$14:$AD$736, LEN(F$2))=F$2, RIGHT('Tag Library'!$AD$14:$AD$736, LEN($A132))=$A132), """")"),"")</f>
        <v/>
      </c>
      <c r="G132" s="1" t="str">
        <f ca="1">IFERROR(__xludf.DUMMYFUNCTION("IFERROR(FILTER('Tag Library'!$AE$14:$AE$736, LEFT('Tag Library'!$AD$14:$AD$736, LEN(G$2))=G$2, RIGHT('Tag Library'!$AD$14:$AD$736, LEN($A132))=$A132), """")"),"")</f>
        <v/>
      </c>
      <c r="H132" s="1" t="str">
        <f ca="1">IFERROR(__xludf.DUMMYFUNCTION("IFERROR(FILTER('Tag Library'!$AE$14:$AE$736, LEFT('Tag Library'!$AD$14:$AD$736, LEN(H$2))=H$2, RIGHT('Tag Library'!$AD$14:$AD$736, LEN($A132))=$A132), """")"),"")</f>
        <v/>
      </c>
      <c r="I132" s="1" t="str">
        <f ca="1">IFERROR(__xludf.DUMMYFUNCTION("IFERROR(FILTER('Tag Library'!$AE$14:$AE$736, LEFT('Tag Library'!$AD$14:$AD$736, LEN(I$2))=I$2, RIGHT('Tag Library'!$AD$14:$AD$736, LEN($A132))=$A132), """")"),"")</f>
        <v/>
      </c>
      <c r="J132" s="1" t="str">
        <f ca="1">IFERROR(__xludf.DUMMYFUNCTION("IFERROR(FILTER('Tag Library'!$AE$14:$AE$736, LEFT('Tag Library'!$AD$14:$AD$736, LEN(J$2))=J$2, RIGHT('Tag Library'!$AD$14:$AD$736, LEN($A132))=$A132), """")"),"")</f>
        <v/>
      </c>
      <c r="K132" s="1" t="str">
        <f ca="1">IFERROR(__xludf.DUMMYFUNCTION("IFERROR(FILTER('Tag Library'!$AE$14:$AE$736, LEFT('Tag Library'!$AD$14:$AD$736, LEN(K$2))=K$2, RIGHT('Tag Library'!$AD$14:$AD$736, LEN($A132))=$A132), """")"),"")</f>
        <v/>
      </c>
      <c r="L132" s="1" t="str">
        <f ca="1">IFERROR(__xludf.DUMMYFUNCTION("IFERROR(FILTER('Tag Library'!$AE$14:$AE$736, LEFT('Tag Library'!$AD$14:$AD$736, LEN(L$2))=L$2, RIGHT('Tag Library'!$AD$14:$AD$736, LEN($A132))=$A132), """")"),"")</f>
        <v/>
      </c>
      <c r="M132" s="1" t="str">
        <f ca="1">IFERROR(__xludf.DUMMYFUNCTION("IFERROR(FILTER('Tag Library'!$AE$14:$AE$736, LEFT('Tag Library'!$AD$14:$AD$736, LEN(M$2))=M$2, RIGHT('Tag Library'!$AD$14:$AD$736, LEN($A132))=$A132), """")"),"")</f>
        <v/>
      </c>
      <c r="N132" s="1" t="str">
        <f ca="1">IFERROR(__xludf.DUMMYFUNCTION("IFERROR(FILTER('Tag Library'!$AE$14:$AE$736, LEFT('Tag Library'!$AD$14:$AD$736, LEN(N$2))=N$2, RIGHT('Tag Library'!$AD$14:$AD$736, LEN($A132))=$A132), """")"),"")</f>
        <v/>
      </c>
      <c r="O132" s="1" t="str">
        <f ca="1">IFERROR(__xludf.DUMMYFUNCTION("IFERROR(FILTER('Tag Library'!$AE$14:$AE$736, LEFT('Tag Library'!$AD$14:$AD$736, LEN(O$2))=O$2, RIGHT('Tag Library'!$AD$14:$AD$736, LEN($A132))=$A132), """")"),"")</f>
        <v/>
      </c>
      <c r="P132" s="1" t="str">
        <f ca="1">IFERROR(__xludf.DUMMYFUNCTION("IFERROR(FILTER('Tag Library'!$AE$14:$AE$736, LEFT('Tag Library'!$AD$14:$AD$736, LEN(P$2))=P$2, RIGHT('Tag Library'!$AD$14:$AD$736, LEN($A132))=$A132), """")"),"")</f>
        <v/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IFERROR(__xludf.DUMMYFUNCTION("IFERROR(FILTER('Tag Library'!$AE$14:$AE$736, LEFT('Tag Library'!$AD$14:$AD$736, LEN(B$2))=B$2, RIGHT('Tag Library'!$AD$14:$AD$736, LEN($A133))=$A133), """")"),"")</f>
        <v/>
      </c>
      <c r="C133" s="1" t="str">
        <f ca="1">IFERROR(__xludf.DUMMYFUNCTION("IFERROR(FILTER('Tag Library'!$AE$14:$AE$736, LEFT('Tag Library'!$AD$14:$AD$736, LEN(C$2))=C$2, RIGHT('Tag Library'!$AD$14:$AD$736, LEN($A133))=$A133), """")"),"")</f>
        <v/>
      </c>
      <c r="D133" s="1" t="str">
        <f ca="1">IFERROR(__xludf.DUMMYFUNCTION("IFERROR(FILTER('Tag Library'!$AE$14:$AE$736, LEFT('Tag Library'!$AD$14:$AD$736, LEN(D$2))=D$2, RIGHT('Tag Library'!$AD$14:$AD$736, LEN($A133))=$A133), """")"),"")</f>
        <v/>
      </c>
      <c r="E133" s="1" t="str">
        <f ca="1">IFERROR(__xludf.DUMMYFUNCTION("IFERROR(FILTER('Tag Library'!$AE$14:$AE$736, LEFT('Tag Library'!$AD$14:$AD$736, LEN(E$2))=E$2, RIGHT('Tag Library'!$AD$14:$AD$736, LEN($A133))=$A133), """")"),"")</f>
        <v/>
      </c>
      <c r="F133" s="1" t="str">
        <f ca="1">IFERROR(__xludf.DUMMYFUNCTION("IFERROR(FILTER('Tag Library'!$AE$14:$AE$736, LEFT('Tag Library'!$AD$14:$AD$736, LEN(F$2))=F$2, RIGHT('Tag Library'!$AD$14:$AD$736, LEN($A133))=$A133), """")"),"")</f>
        <v/>
      </c>
      <c r="G133" s="1" t="str">
        <f ca="1">IFERROR(__xludf.DUMMYFUNCTION("IFERROR(FILTER('Tag Library'!$AE$14:$AE$736, LEFT('Tag Library'!$AD$14:$AD$736, LEN(G$2))=G$2, RIGHT('Tag Library'!$AD$14:$AD$736, LEN($A133))=$A133), """")"),"")</f>
        <v/>
      </c>
      <c r="H133" s="1" t="str">
        <f ca="1">IFERROR(__xludf.DUMMYFUNCTION("IFERROR(FILTER('Tag Library'!$AE$14:$AE$736, LEFT('Tag Library'!$AD$14:$AD$736, LEN(H$2))=H$2, RIGHT('Tag Library'!$AD$14:$AD$736, LEN($A133))=$A133), """")"),"")</f>
        <v/>
      </c>
      <c r="I133" s="1" t="str">
        <f ca="1">IFERROR(__xludf.DUMMYFUNCTION("IFERROR(FILTER('Tag Library'!$AE$14:$AE$736, LEFT('Tag Library'!$AD$14:$AD$736, LEN(I$2))=I$2, RIGHT('Tag Library'!$AD$14:$AD$736, LEN($A133))=$A133), """")"),"")</f>
        <v/>
      </c>
      <c r="J133" s="1" t="str">
        <f ca="1">IFERROR(__xludf.DUMMYFUNCTION("IFERROR(FILTER('Tag Library'!$AE$14:$AE$736, LEFT('Tag Library'!$AD$14:$AD$736, LEN(J$2))=J$2, RIGHT('Tag Library'!$AD$14:$AD$736, LEN($A133))=$A133), """")"),"")</f>
        <v/>
      </c>
      <c r="K133" s="1" t="str">
        <f ca="1">IFERROR(__xludf.DUMMYFUNCTION("IFERROR(FILTER('Tag Library'!$AE$14:$AE$736, LEFT('Tag Library'!$AD$14:$AD$736, LEN(K$2))=K$2, RIGHT('Tag Library'!$AD$14:$AD$736, LEN($A133))=$A133), """")"),"")</f>
        <v/>
      </c>
      <c r="L133" s="1" t="str">
        <f ca="1">IFERROR(__xludf.DUMMYFUNCTION("IFERROR(FILTER('Tag Library'!$AE$14:$AE$736, LEFT('Tag Library'!$AD$14:$AD$736, LEN(L$2))=L$2, RIGHT('Tag Library'!$AD$14:$AD$736, LEN($A133))=$A133), """")"),"")</f>
        <v/>
      </c>
      <c r="M133" s="1" t="str">
        <f ca="1">IFERROR(__xludf.DUMMYFUNCTION("IFERROR(FILTER('Tag Library'!$AE$14:$AE$736, LEFT('Tag Library'!$AD$14:$AD$736, LEN(M$2))=M$2, RIGHT('Tag Library'!$AD$14:$AD$736, LEN($A133))=$A133), """")"),"")</f>
        <v/>
      </c>
      <c r="N133" s="1" t="str">
        <f ca="1">IFERROR(__xludf.DUMMYFUNCTION("IFERROR(FILTER('Tag Library'!$AE$14:$AE$736, LEFT('Tag Library'!$AD$14:$AD$736, LEN(N$2))=N$2, RIGHT('Tag Library'!$AD$14:$AD$736, LEN($A133))=$A133), """")"),"")</f>
        <v/>
      </c>
      <c r="O133" s="1" t="str">
        <f ca="1">IFERROR(__xludf.DUMMYFUNCTION("IFERROR(FILTER('Tag Library'!$AE$14:$AE$736, LEFT('Tag Library'!$AD$14:$AD$736, LEN(O$2))=O$2, RIGHT('Tag Library'!$AD$14:$AD$736, LEN($A133))=$A133), """")"),"")</f>
        <v/>
      </c>
      <c r="P133" s="1" t="str">
        <f ca="1">IFERROR(__xludf.DUMMYFUNCTION("IFERROR(FILTER('Tag Library'!$AE$14:$AE$736, LEFT('Tag Library'!$AD$14:$AD$736, LEN(P$2))=P$2, RIGHT('Tag Library'!$AD$14:$AD$736, LEN($A133))=$A133), """")"),"")</f>
        <v/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IFERROR(__xludf.DUMMYFUNCTION("IFERROR(FILTER('Tag Library'!$AE$14:$AE$736, LEFT('Tag Library'!$AD$14:$AD$736, LEN(B$2))=B$2, RIGHT('Tag Library'!$AD$14:$AD$736, LEN($A134))=$A134), """")"),"")</f>
        <v/>
      </c>
      <c r="C134" s="1" t="str">
        <f ca="1">IFERROR(__xludf.DUMMYFUNCTION("IFERROR(FILTER('Tag Library'!$AE$14:$AE$736, LEFT('Tag Library'!$AD$14:$AD$736, LEN(C$2))=C$2, RIGHT('Tag Library'!$AD$14:$AD$736, LEN($A134))=$A134), """")"),"")</f>
        <v/>
      </c>
      <c r="D134" s="1" t="str">
        <f ca="1">IFERROR(__xludf.DUMMYFUNCTION("IFERROR(FILTER('Tag Library'!$AE$14:$AE$736, LEFT('Tag Library'!$AD$14:$AD$736, LEN(D$2))=D$2, RIGHT('Tag Library'!$AD$14:$AD$736, LEN($A134))=$A134), """")"),"")</f>
        <v/>
      </c>
      <c r="E134" s="1" t="str">
        <f ca="1">IFERROR(__xludf.DUMMYFUNCTION("IFERROR(FILTER('Tag Library'!$AE$14:$AE$736, LEFT('Tag Library'!$AD$14:$AD$736, LEN(E$2))=E$2, RIGHT('Tag Library'!$AD$14:$AD$736, LEN($A134))=$A134), """")"),"")</f>
        <v/>
      </c>
      <c r="F134" s="1" t="str">
        <f ca="1">IFERROR(__xludf.DUMMYFUNCTION("IFERROR(FILTER('Tag Library'!$AE$14:$AE$736, LEFT('Tag Library'!$AD$14:$AD$736, LEN(F$2))=F$2, RIGHT('Tag Library'!$AD$14:$AD$736, LEN($A134))=$A134), """")"),"")</f>
        <v/>
      </c>
      <c r="G134" s="1" t="str">
        <f ca="1">IFERROR(__xludf.DUMMYFUNCTION("IFERROR(FILTER('Tag Library'!$AE$14:$AE$736, LEFT('Tag Library'!$AD$14:$AD$736, LEN(G$2))=G$2, RIGHT('Tag Library'!$AD$14:$AD$736, LEN($A134))=$A134), """")"),"")</f>
        <v/>
      </c>
      <c r="H134" s="1" t="str">
        <f ca="1">IFERROR(__xludf.DUMMYFUNCTION("IFERROR(FILTER('Tag Library'!$AE$14:$AE$736, LEFT('Tag Library'!$AD$14:$AD$736, LEN(H$2))=H$2, RIGHT('Tag Library'!$AD$14:$AD$736, LEN($A134))=$A134), """")"),"")</f>
        <v/>
      </c>
      <c r="I134" s="1" t="str">
        <f ca="1">IFERROR(__xludf.DUMMYFUNCTION("IFERROR(FILTER('Tag Library'!$AE$14:$AE$736, LEFT('Tag Library'!$AD$14:$AD$736, LEN(I$2))=I$2, RIGHT('Tag Library'!$AD$14:$AD$736, LEN($A134))=$A134), """")"),"")</f>
        <v/>
      </c>
      <c r="J134" s="1" t="str">
        <f ca="1">IFERROR(__xludf.DUMMYFUNCTION("IFERROR(FILTER('Tag Library'!$AE$14:$AE$736, LEFT('Tag Library'!$AD$14:$AD$736, LEN(J$2))=J$2, RIGHT('Tag Library'!$AD$14:$AD$736, LEN($A134))=$A134), """")"),"")</f>
        <v/>
      </c>
      <c r="K134" s="1" t="str">
        <f ca="1">IFERROR(__xludf.DUMMYFUNCTION("IFERROR(FILTER('Tag Library'!$AE$14:$AE$736, LEFT('Tag Library'!$AD$14:$AD$736, LEN(K$2))=K$2, RIGHT('Tag Library'!$AD$14:$AD$736, LEN($A134))=$A134), """")"),"")</f>
        <v/>
      </c>
      <c r="L134" s="1" t="str">
        <f ca="1">IFERROR(__xludf.DUMMYFUNCTION("IFERROR(FILTER('Tag Library'!$AE$14:$AE$736, LEFT('Tag Library'!$AD$14:$AD$736, LEN(L$2))=L$2, RIGHT('Tag Library'!$AD$14:$AD$736, LEN($A134))=$A134), """")"),"")</f>
        <v/>
      </c>
      <c r="M134" s="1" t="str">
        <f ca="1">IFERROR(__xludf.DUMMYFUNCTION("IFERROR(FILTER('Tag Library'!$AE$14:$AE$736, LEFT('Tag Library'!$AD$14:$AD$736, LEN(M$2))=M$2, RIGHT('Tag Library'!$AD$14:$AD$736, LEN($A134))=$A134), """")"),"")</f>
        <v/>
      </c>
      <c r="N134" s="1" t="str">
        <f ca="1">IFERROR(__xludf.DUMMYFUNCTION("IFERROR(FILTER('Tag Library'!$AE$14:$AE$736, LEFT('Tag Library'!$AD$14:$AD$736, LEN(N$2))=N$2, RIGHT('Tag Library'!$AD$14:$AD$736, LEN($A134))=$A134), """")"),"")</f>
        <v/>
      </c>
      <c r="O134" s="1" t="str">
        <f ca="1">IFERROR(__xludf.DUMMYFUNCTION("IFERROR(FILTER('Tag Library'!$AE$14:$AE$736, LEFT('Tag Library'!$AD$14:$AD$736, LEN(O$2))=O$2, RIGHT('Tag Library'!$AD$14:$AD$736, LEN($A134))=$A134), """")"),"")</f>
        <v/>
      </c>
      <c r="P134" s="1" t="str">
        <f ca="1">IFERROR(__xludf.DUMMYFUNCTION("IFERROR(FILTER('Tag Library'!$AE$14:$AE$736, LEFT('Tag Library'!$AD$14:$AD$736, LEN(P$2))=P$2, RIGHT('Tag Library'!$AD$14:$AD$736, LEN($A134))=$A134), """")"),"")</f>
        <v/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IFERROR(__xludf.DUMMYFUNCTION("IFERROR(FILTER('Tag Library'!$AE$14:$AE$736, LEFT('Tag Library'!$AD$14:$AD$736, LEN(B$2))=B$2, RIGHT('Tag Library'!$AD$14:$AD$736, LEN($A135))=$A135), """")"),"")</f>
        <v/>
      </c>
      <c r="C135" s="1" t="str">
        <f ca="1">IFERROR(__xludf.DUMMYFUNCTION("IFERROR(FILTER('Tag Library'!$AE$14:$AE$736, LEFT('Tag Library'!$AD$14:$AD$736, LEN(C$2))=C$2, RIGHT('Tag Library'!$AD$14:$AD$736, LEN($A135))=$A135), """")"),"")</f>
        <v/>
      </c>
      <c r="D135" s="1" t="str">
        <f ca="1">IFERROR(__xludf.DUMMYFUNCTION("IFERROR(FILTER('Tag Library'!$AE$14:$AE$736, LEFT('Tag Library'!$AD$14:$AD$736, LEN(D$2))=D$2, RIGHT('Tag Library'!$AD$14:$AD$736, LEN($A135))=$A135), """")"),"")</f>
        <v/>
      </c>
      <c r="E135" s="1" t="str">
        <f ca="1">IFERROR(__xludf.DUMMYFUNCTION("IFERROR(FILTER('Tag Library'!$AE$14:$AE$736, LEFT('Tag Library'!$AD$14:$AD$736, LEN(E$2))=E$2, RIGHT('Tag Library'!$AD$14:$AD$736, LEN($A135))=$A135), """")"),"")</f>
        <v/>
      </c>
      <c r="F135" s="1" t="str">
        <f ca="1">IFERROR(__xludf.DUMMYFUNCTION("IFERROR(FILTER('Tag Library'!$AE$14:$AE$736, LEFT('Tag Library'!$AD$14:$AD$736, LEN(F$2))=F$2, RIGHT('Tag Library'!$AD$14:$AD$736, LEN($A135))=$A135), """")"),"")</f>
        <v/>
      </c>
      <c r="G135" s="1" t="str">
        <f ca="1">IFERROR(__xludf.DUMMYFUNCTION("IFERROR(FILTER('Tag Library'!$AE$14:$AE$736, LEFT('Tag Library'!$AD$14:$AD$736, LEN(G$2))=G$2, RIGHT('Tag Library'!$AD$14:$AD$736, LEN($A135))=$A135), """")"),"")</f>
        <v/>
      </c>
      <c r="H135" s="1" t="str">
        <f ca="1">IFERROR(__xludf.DUMMYFUNCTION("IFERROR(FILTER('Tag Library'!$AE$14:$AE$736, LEFT('Tag Library'!$AD$14:$AD$736, LEN(H$2))=H$2, RIGHT('Tag Library'!$AD$14:$AD$736, LEN($A135))=$A135), """")"),"")</f>
        <v/>
      </c>
      <c r="I135" s="1" t="str">
        <f ca="1">IFERROR(__xludf.DUMMYFUNCTION("IFERROR(FILTER('Tag Library'!$AE$14:$AE$736, LEFT('Tag Library'!$AD$14:$AD$736, LEN(I$2))=I$2, RIGHT('Tag Library'!$AD$14:$AD$736, LEN($A135))=$A135), """")"),"")</f>
        <v/>
      </c>
      <c r="J135" s="1" t="str">
        <f ca="1">IFERROR(__xludf.DUMMYFUNCTION("IFERROR(FILTER('Tag Library'!$AE$14:$AE$736, LEFT('Tag Library'!$AD$14:$AD$736, LEN(J$2))=J$2, RIGHT('Tag Library'!$AD$14:$AD$736, LEN($A135))=$A135), """")"),"")</f>
        <v/>
      </c>
      <c r="K135" s="1" t="str">
        <f ca="1">IFERROR(__xludf.DUMMYFUNCTION("IFERROR(FILTER('Tag Library'!$AE$14:$AE$736, LEFT('Tag Library'!$AD$14:$AD$736, LEN(K$2))=K$2, RIGHT('Tag Library'!$AD$14:$AD$736, LEN($A135))=$A135), """")"),"")</f>
        <v/>
      </c>
      <c r="L135" s="1" t="str">
        <f ca="1">IFERROR(__xludf.DUMMYFUNCTION("IFERROR(FILTER('Tag Library'!$AE$14:$AE$736, LEFT('Tag Library'!$AD$14:$AD$736, LEN(L$2))=L$2, RIGHT('Tag Library'!$AD$14:$AD$736, LEN($A135))=$A135), """")"),"")</f>
        <v/>
      </c>
      <c r="M135" s="1" t="str">
        <f ca="1">IFERROR(__xludf.DUMMYFUNCTION("IFERROR(FILTER('Tag Library'!$AE$14:$AE$736, LEFT('Tag Library'!$AD$14:$AD$736, LEN(M$2))=M$2, RIGHT('Tag Library'!$AD$14:$AD$736, LEN($A135))=$A135), """")"),"")</f>
        <v/>
      </c>
      <c r="N135" s="1" t="str">
        <f ca="1">IFERROR(__xludf.DUMMYFUNCTION("IFERROR(FILTER('Tag Library'!$AE$14:$AE$736, LEFT('Tag Library'!$AD$14:$AD$736, LEN(N$2))=N$2, RIGHT('Tag Library'!$AD$14:$AD$736, LEN($A135))=$A135), """")"),"")</f>
        <v/>
      </c>
      <c r="O135" s="1" t="str">
        <f ca="1">IFERROR(__xludf.DUMMYFUNCTION("IFERROR(FILTER('Tag Library'!$AE$14:$AE$736, LEFT('Tag Library'!$AD$14:$AD$736, LEN(O$2))=O$2, RIGHT('Tag Library'!$AD$14:$AD$736, LEN($A135))=$A135), """")"),"")</f>
        <v/>
      </c>
      <c r="P135" s="1" t="str">
        <f ca="1">IFERROR(__xludf.DUMMYFUNCTION("IFERROR(FILTER('Tag Library'!$AE$14:$AE$736, LEFT('Tag Library'!$AD$14:$AD$736, LEN(P$2))=P$2, RIGHT('Tag Library'!$AD$14:$AD$736, LEN($A135))=$A135), """")"),"")</f>
        <v/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IFERROR(__xludf.DUMMYFUNCTION("IFERROR(FILTER('Tag Library'!$AE$14:$AE$736, LEFT('Tag Library'!$AD$14:$AD$736, LEN(B$2))=B$2, RIGHT('Tag Library'!$AD$14:$AD$736, LEN($A136))=$A136), """")"),"")</f>
        <v/>
      </c>
      <c r="C136" s="1" t="str">
        <f ca="1">IFERROR(__xludf.DUMMYFUNCTION("IFERROR(FILTER('Tag Library'!$AE$14:$AE$736, LEFT('Tag Library'!$AD$14:$AD$736, LEN(C$2))=C$2, RIGHT('Tag Library'!$AD$14:$AD$736, LEN($A136))=$A136), """")"),"")</f>
        <v/>
      </c>
      <c r="D136" s="1" t="str">
        <f ca="1">IFERROR(__xludf.DUMMYFUNCTION("IFERROR(FILTER('Tag Library'!$AE$14:$AE$736, LEFT('Tag Library'!$AD$14:$AD$736, LEN(D$2))=D$2, RIGHT('Tag Library'!$AD$14:$AD$736, LEN($A136))=$A136), """")"),"")</f>
        <v/>
      </c>
      <c r="E136" s="1" t="str">
        <f ca="1">IFERROR(__xludf.DUMMYFUNCTION("IFERROR(FILTER('Tag Library'!$AE$14:$AE$736, LEFT('Tag Library'!$AD$14:$AD$736, LEN(E$2))=E$2, RIGHT('Tag Library'!$AD$14:$AD$736, LEN($A136))=$A136), """")"),"")</f>
        <v/>
      </c>
      <c r="F136" s="1" t="str">
        <f ca="1">IFERROR(__xludf.DUMMYFUNCTION("IFERROR(FILTER('Tag Library'!$AE$14:$AE$736, LEFT('Tag Library'!$AD$14:$AD$736, LEN(F$2))=F$2, RIGHT('Tag Library'!$AD$14:$AD$736, LEN($A136))=$A136), """")"),"")</f>
        <v/>
      </c>
      <c r="G136" s="1" t="str">
        <f ca="1">IFERROR(__xludf.DUMMYFUNCTION("IFERROR(FILTER('Tag Library'!$AE$14:$AE$736, LEFT('Tag Library'!$AD$14:$AD$736, LEN(G$2))=G$2, RIGHT('Tag Library'!$AD$14:$AD$736, LEN($A136))=$A136), """")"),"")</f>
        <v/>
      </c>
      <c r="H136" s="1" t="str">
        <f ca="1">IFERROR(__xludf.DUMMYFUNCTION("IFERROR(FILTER('Tag Library'!$AE$14:$AE$736, LEFT('Tag Library'!$AD$14:$AD$736, LEN(H$2))=H$2, RIGHT('Tag Library'!$AD$14:$AD$736, LEN($A136))=$A136), """")"),"")</f>
        <v/>
      </c>
      <c r="I136" s="1" t="str">
        <f ca="1">IFERROR(__xludf.DUMMYFUNCTION("IFERROR(FILTER('Tag Library'!$AE$14:$AE$736, LEFT('Tag Library'!$AD$14:$AD$736, LEN(I$2))=I$2, RIGHT('Tag Library'!$AD$14:$AD$736, LEN($A136))=$A136), """")"),"")</f>
        <v/>
      </c>
      <c r="J136" s="1" t="str">
        <f ca="1">IFERROR(__xludf.DUMMYFUNCTION("IFERROR(FILTER('Tag Library'!$AE$14:$AE$736, LEFT('Tag Library'!$AD$14:$AD$736, LEN(J$2))=J$2, RIGHT('Tag Library'!$AD$14:$AD$736, LEN($A136))=$A136), """")"),"")</f>
        <v/>
      </c>
      <c r="K136" s="1" t="str">
        <f ca="1">IFERROR(__xludf.DUMMYFUNCTION("IFERROR(FILTER('Tag Library'!$AE$14:$AE$736, LEFT('Tag Library'!$AD$14:$AD$736, LEN(K$2))=K$2, RIGHT('Tag Library'!$AD$14:$AD$736, LEN($A136))=$A136), """")"),"")</f>
        <v/>
      </c>
      <c r="L136" s="1" t="str">
        <f ca="1">IFERROR(__xludf.DUMMYFUNCTION("IFERROR(FILTER('Tag Library'!$AE$14:$AE$736, LEFT('Tag Library'!$AD$14:$AD$736, LEN(L$2))=L$2, RIGHT('Tag Library'!$AD$14:$AD$736, LEN($A136))=$A136), """")"),"")</f>
        <v/>
      </c>
      <c r="M136" s="1" t="str">
        <f ca="1">IFERROR(__xludf.DUMMYFUNCTION("IFERROR(FILTER('Tag Library'!$AE$14:$AE$736, LEFT('Tag Library'!$AD$14:$AD$736, LEN(M$2))=M$2, RIGHT('Tag Library'!$AD$14:$AD$736, LEN($A136))=$A136), """")"),"")</f>
        <v/>
      </c>
      <c r="N136" s="1" t="str">
        <f ca="1">IFERROR(__xludf.DUMMYFUNCTION("IFERROR(FILTER('Tag Library'!$AE$14:$AE$736, LEFT('Tag Library'!$AD$14:$AD$736, LEN(N$2))=N$2, RIGHT('Tag Library'!$AD$14:$AD$736, LEN($A136))=$A136), """")"),"")</f>
        <v/>
      </c>
      <c r="O136" s="1" t="str">
        <f ca="1">IFERROR(__xludf.DUMMYFUNCTION("IFERROR(FILTER('Tag Library'!$AE$14:$AE$736, LEFT('Tag Library'!$AD$14:$AD$736, LEN(O$2))=O$2, RIGHT('Tag Library'!$AD$14:$AD$736, LEN($A136))=$A136), """")"),"")</f>
        <v/>
      </c>
      <c r="P136" s="1" t="str">
        <f ca="1">IFERROR(__xludf.DUMMYFUNCTION("IFERROR(FILTER('Tag Library'!$AE$14:$AE$736, LEFT('Tag Library'!$AD$14:$AD$736, LEN(P$2))=P$2, RIGHT('Tag Library'!$AD$14:$AD$736, LEN($A136))=$A136), """")"),"")</f>
        <v/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IFERROR(__xludf.DUMMYFUNCTION("IFERROR(FILTER('Tag Library'!$AE$14:$AE$736, LEFT('Tag Library'!$AD$14:$AD$736, LEN(B$2))=B$2, RIGHT('Tag Library'!$AD$14:$AD$736, LEN($A137))=$A137), """")"),"")</f>
        <v/>
      </c>
      <c r="C137" s="1" t="str">
        <f ca="1">IFERROR(__xludf.DUMMYFUNCTION("IFERROR(FILTER('Tag Library'!$AE$14:$AE$736, LEFT('Tag Library'!$AD$14:$AD$736, LEN(C$2))=C$2, RIGHT('Tag Library'!$AD$14:$AD$736, LEN($A137))=$A137), """")"),"")</f>
        <v/>
      </c>
      <c r="D137" s="1" t="str">
        <f ca="1">IFERROR(__xludf.DUMMYFUNCTION("IFERROR(FILTER('Tag Library'!$AE$14:$AE$736, LEFT('Tag Library'!$AD$14:$AD$736, LEN(D$2))=D$2, RIGHT('Tag Library'!$AD$14:$AD$736, LEN($A137))=$A137), """")"),"")</f>
        <v/>
      </c>
      <c r="E137" s="1" t="str">
        <f ca="1">IFERROR(__xludf.DUMMYFUNCTION("IFERROR(FILTER('Tag Library'!$AE$14:$AE$736, LEFT('Tag Library'!$AD$14:$AD$736, LEN(E$2))=E$2, RIGHT('Tag Library'!$AD$14:$AD$736, LEN($A137))=$A137), """")"),"")</f>
        <v/>
      </c>
      <c r="F137" s="1" t="str">
        <f ca="1">IFERROR(__xludf.DUMMYFUNCTION("IFERROR(FILTER('Tag Library'!$AE$14:$AE$736, LEFT('Tag Library'!$AD$14:$AD$736, LEN(F$2))=F$2, RIGHT('Tag Library'!$AD$14:$AD$736, LEN($A137))=$A137), """")"),"")</f>
        <v/>
      </c>
      <c r="G137" s="1" t="str">
        <f ca="1">IFERROR(__xludf.DUMMYFUNCTION("IFERROR(FILTER('Tag Library'!$AE$14:$AE$736, LEFT('Tag Library'!$AD$14:$AD$736, LEN(G$2))=G$2, RIGHT('Tag Library'!$AD$14:$AD$736, LEN($A137))=$A137), """")"),"")</f>
        <v/>
      </c>
      <c r="H137" s="1" t="str">
        <f ca="1">IFERROR(__xludf.DUMMYFUNCTION("IFERROR(FILTER('Tag Library'!$AE$14:$AE$736, LEFT('Tag Library'!$AD$14:$AD$736, LEN(H$2))=H$2, RIGHT('Tag Library'!$AD$14:$AD$736, LEN($A137))=$A137), """")"),"")</f>
        <v/>
      </c>
      <c r="I137" s="1" t="str">
        <f ca="1">IFERROR(__xludf.DUMMYFUNCTION("IFERROR(FILTER('Tag Library'!$AE$14:$AE$736, LEFT('Tag Library'!$AD$14:$AD$736, LEN(I$2))=I$2, RIGHT('Tag Library'!$AD$14:$AD$736, LEN($A137))=$A137), """")"),"")</f>
        <v/>
      </c>
      <c r="J137" s="1" t="str">
        <f ca="1">IFERROR(__xludf.DUMMYFUNCTION("IFERROR(FILTER('Tag Library'!$AE$14:$AE$736, LEFT('Tag Library'!$AD$14:$AD$736, LEN(J$2))=J$2, RIGHT('Tag Library'!$AD$14:$AD$736, LEN($A137))=$A137), """")"),"")</f>
        <v/>
      </c>
      <c r="K137" s="1" t="str">
        <f ca="1">IFERROR(__xludf.DUMMYFUNCTION("IFERROR(FILTER('Tag Library'!$AE$14:$AE$736, LEFT('Tag Library'!$AD$14:$AD$736, LEN(K$2))=K$2, RIGHT('Tag Library'!$AD$14:$AD$736, LEN($A137))=$A137), """")"),"")</f>
        <v/>
      </c>
      <c r="L137" s="1" t="str">
        <f ca="1">IFERROR(__xludf.DUMMYFUNCTION("IFERROR(FILTER('Tag Library'!$AE$14:$AE$736, LEFT('Tag Library'!$AD$14:$AD$736, LEN(L$2))=L$2, RIGHT('Tag Library'!$AD$14:$AD$736, LEN($A137))=$A137), """")"),"")</f>
        <v/>
      </c>
      <c r="M137" s="1" t="str">
        <f ca="1">IFERROR(__xludf.DUMMYFUNCTION("IFERROR(FILTER('Tag Library'!$AE$14:$AE$736, LEFT('Tag Library'!$AD$14:$AD$736, LEN(M$2))=M$2, RIGHT('Tag Library'!$AD$14:$AD$736, LEN($A137))=$A137), """")"),"")</f>
        <v/>
      </c>
      <c r="N137" s="1" t="str">
        <f ca="1">IFERROR(__xludf.DUMMYFUNCTION("IFERROR(FILTER('Tag Library'!$AE$14:$AE$736, LEFT('Tag Library'!$AD$14:$AD$736, LEN(N$2))=N$2, RIGHT('Tag Library'!$AD$14:$AD$736, LEN($A137))=$A137), """")"),"")</f>
        <v/>
      </c>
      <c r="O137" s="1" t="str">
        <f ca="1">IFERROR(__xludf.DUMMYFUNCTION("IFERROR(FILTER('Tag Library'!$AE$14:$AE$736, LEFT('Tag Library'!$AD$14:$AD$736, LEN(O$2))=O$2, RIGHT('Tag Library'!$AD$14:$AD$736, LEN($A137))=$A137), """")"),"")</f>
        <v/>
      </c>
      <c r="P137" s="1" t="str">
        <f ca="1">IFERROR(__xludf.DUMMYFUNCTION("IFERROR(FILTER('Tag Library'!$AE$14:$AE$736, LEFT('Tag Library'!$AD$14:$AD$736, LEN(P$2))=P$2, RIGHT('Tag Library'!$AD$14:$AD$736, LEN($A137))=$A137), """")"),"")</f>
        <v/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IFERROR(__xludf.DUMMYFUNCTION("IFERROR(FILTER('Tag Library'!$AE$14:$AE$736, LEFT('Tag Library'!$AD$14:$AD$736, LEN(B$2))=B$2, RIGHT('Tag Library'!$AD$14:$AD$736, LEN($A138))=$A138), """")"),"")</f>
        <v/>
      </c>
      <c r="C138" s="1" t="str">
        <f ca="1">IFERROR(__xludf.DUMMYFUNCTION("IFERROR(FILTER('Tag Library'!$AE$14:$AE$736, LEFT('Tag Library'!$AD$14:$AD$736, LEN(C$2))=C$2, RIGHT('Tag Library'!$AD$14:$AD$736, LEN($A138))=$A138), """")"),"")</f>
        <v/>
      </c>
      <c r="D138" s="1" t="str">
        <f ca="1">IFERROR(__xludf.DUMMYFUNCTION("IFERROR(FILTER('Tag Library'!$AE$14:$AE$736, LEFT('Tag Library'!$AD$14:$AD$736, LEN(D$2))=D$2, RIGHT('Tag Library'!$AD$14:$AD$736, LEN($A138))=$A138), """")"),"")</f>
        <v/>
      </c>
      <c r="E138" s="1" t="str">
        <f ca="1">IFERROR(__xludf.DUMMYFUNCTION("IFERROR(FILTER('Tag Library'!$AE$14:$AE$736, LEFT('Tag Library'!$AD$14:$AD$736, LEN(E$2))=E$2, RIGHT('Tag Library'!$AD$14:$AD$736, LEN($A138))=$A138), """")"),"")</f>
        <v/>
      </c>
      <c r="F138" s="1" t="str">
        <f ca="1">IFERROR(__xludf.DUMMYFUNCTION("IFERROR(FILTER('Tag Library'!$AE$14:$AE$736, LEFT('Tag Library'!$AD$14:$AD$736, LEN(F$2))=F$2, RIGHT('Tag Library'!$AD$14:$AD$736, LEN($A138))=$A138), """")"),"")</f>
        <v/>
      </c>
      <c r="G138" s="1" t="str">
        <f ca="1">IFERROR(__xludf.DUMMYFUNCTION("IFERROR(FILTER('Tag Library'!$AE$14:$AE$736, LEFT('Tag Library'!$AD$14:$AD$736, LEN(G$2))=G$2, RIGHT('Tag Library'!$AD$14:$AD$736, LEN($A138))=$A138), """")"),"")</f>
        <v/>
      </c>
      <c r="H138" s="1" t="str">
        <f ca="1">IFERROR(__xludf.DUMMYFUNCTION("IFERROR(FILTER('Tag Library'!$AE$14:$AE$736, LEFT('Tag Library'!$AD$14:$AD$736, LEN(H$2))=H$2, RIGHT('Tag Library'!$AD$14:$AD$736, LEN($A138))=$A138), """")"),"")</f>
        <v/>
      </c>
      <c r="I138" s="1" t="str">
        <f ca="1">IFERROR(__xludf.DUMMYFUNCTION("IFERROR(FILTER('Tag Library'!$AE$14:$AE$736, LEFT('Tag Library'!$AD$14:$AD$736, LEN(I$2))=I$2, RIGHT('Tag Library'!$AD$14:$AD$736, LEN($A138))=$A138), """")"),"")</f>
        <v/>
      </c>
      <c r="J138" s="1" t="str">
        <f ca="1">IFERROR(__xludf.DUMMYFUNCTION("IFERROR(FILTER('Tag Library'!$AE$14:$AE$736, LEFT('Tag Library'!$AD$14:$AD$736, LEN(J$2))=J$2, RIGHT('Tag Library'!$AD$14:$AD$736, LEN($A138))=$A138), """")"),"")</f>
        <v/>
      </c>
      <c r="K138" s="1" t="str">
        <f ca="1">IFERROR(__xludf.DUMMYFUNCTION("IFERROR(FILTER('Tag Library'!$AE$14:$AE$736, LEFT('Tag Library'!$AD$14:$AD$736, LEN(K$2))=K$2, RIGHT('Tag Library'!$AD$14:$AD$736, LEN($A138))=$A138), """")"),"")</f>
        <v/>
      </c>
      <c r="L138" s="1" t="str">
        <f ca="1">IFERROR(__xludf.DUMMYFUNCTION("IFERROR(FILTER('Tag Library'!$AE$14:$AE$736, LEFT('Tag Library'!$AD$14:$AD$736, LEN(L$2))=L$2, RIGHT('Tag Library'!$AD$14:$AD$736, LEN($A138))=$A138), """")"),"")</f>
        <v/>
      </c>
      <c r="M138" s="1" t="str">
        <f ca="1">IFERROR(__xludf.DUMMYFUNCTION("IFERROR(FILTER('Tag Library'!$AE$14:$AE$736, LEFT('Tag Library'!$AD$14:$AD$736, LEN(M$2))=M$2, RIGHT('Tag Library'!$AD$14:$AD$736, LEN($A138))=$A138), """")"),"")</f>
        <v/>
      </c>
      <c r="N138" s="1" t="str">
        <f ca="1">IFERROR(__xludf.DUMMYFUNCTION("IFERROR(FILTER('Tag Library'!$AE$14:$AE$736, LEFT('Tag Library'!$AD$14:$AD$736, LEN(N$2))=N$2, RIGHT('Tag Library'!$AD$14:$AD$736, LEN($A138))=$A138), """")"),"")</f>
        <v/>
      </c>
      <c r="O138" s="1" t="str">
        <f ca="1">IFERROR(__xludf.DUMMYFUNCTION("IFERROR(FILTER('Tag Library'!$AE$14:$AE$736, LEFT('Tag Library'!$AD$14:$AD$736, LEN(O$2))=O$2, RIGHT('Tag Library'!$AD$14:$AD$736, LEN($A138))=$A138), """")"),"")</f>
        <v/>
      </c>
      <c r="P138" s="1" t="str">
        <f ca="1">IFERROR(__xludf.DUMMYFUNCTION("IFERROR(FILTER('Tag Library'!$AE$14:$AE$736, LEFT('Tag Library'!$AD$14:$AD$736, LEN(P$2))=P$2, RIGHT('Tag Library'!$AD$14:$AD$736, LEN($A138))=$A138), """")"),"")</f>
        <v/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IFERROR(__xludf.DUMMYFUNCTION("IFERROR(FILTER('Tag Library'!$AE$14:$AE$736, LEFT('Tag Library'!$AD$14:$AD$736, LEN(B$2))=B$2, RIGHT('Tag Library'!$AD$14:$AD$736, LEN($A139))=$A139), """")"),"")</f>
        <v/>
      </c>
      <c r="C139" s="1" t="str">
        <f ca="1">IFERROR(__xludf.DUMMYFUNCTION("IFERROR(FILTER('Tag Library'!$AE$14:$AE$736, LEFT('Tag Library'!$AD$14:$AD$736, LEN(C$2))=C$2, RIGHT('Tag Library'!$AD$14:$AD$736, LEN($A139))=$A139), """")"),"")</f>
        <v/>
      </c>
      <c r="D139" s="1" t="str">
        <f ca="1">IFERROR(__xludf.DUMMYFUNCTION("IFERROR(FILTER('Tag Library'!$AE$14:$AE$736, LEFT('Tag Library'!$AD$14:$AD$736, LEN(D$2))=D$2, RIGHT('Tag Library'!$AD$14:$AD$736, LEN($A139))=$A139), """")"),"")</f>
        <v/>
      </c>
      <c r="E139" s="1" t="str">
        <f ca="1">IFERROR(__xludf.DUMMYFUNCTION("IFERROR(FILTER('Tag Library'!$AE$14:$AE$736, LEFT('Tag Library'!$AD$14:$AD$736, LEN(E$2))=E$2, RIGHT('Tag Library'!$AD$14:$AD$736, LEN($A139))=$A139), """")"),"")</f>
        <v/>
      </c>
      <c r="F139" s="1" t="str">
        <f ca="1">IFERROR(__xludf.DUMMYFUNCTION("IFERROR(FILTER('Tag Library'!$AE$14:$AE$736, LEFT('Tag Library'!$AD$14:$AD$736, LEN(F$2))=F$2, RIGHT('Tag Library'!$AD$14:$AD$736, LEN($A139))=$A139), """")"),"")</f>
        <v/>
      </c>
      <c r="G139" s="1" t="str">
        <f ca="1">IFERROR(__xludf.DUMMYFUNCTION("IFERROR(FILTER('Tag Library'!$AE$14:$AE$736, LEFT('Tag Library'!$AD$14:$AD$736, LEN(G$2))=G$2, RIGHT('Tag Library'!$AD$14:$AD$736, LEN($A139))=$A139), """")"),"")</f>
        <v/>
      </c>
      <c r="H139" s="1" t="str">
        <f ca="1">IFERROR(__xludf.DUMMYFUNCTION("IFERROR(FILTER('Tag Library'!$AE$14:$AE$736, LEFT('Tag Library'!$AD$14:$AD$736, LEN(H$2))=H$2, RIGHT('Tag Library'!$AD$14:$AD$736, LEN($A139))=$A139), """")"),"")</f>
        <v/>
      </c>
      <c r="I139" s="1" t="str">
        <f ca="1">IFERROR(__xludf.DUMMYFUNCTION("IFERROR(FILTER('Tag Library'!$AE$14:$AE$736, LEFT('Tag Library'!$AD$14:$AD$736, LEN(I$2))=I$2, RIGHT('Tag Library'!$AD$14:$AD$736, LEN($A139))=$A139), """")"),"")</f>
        <v/>
      </c>
      <c r="J139" s="1" t="str">
        <f ca="1">IFERROR(__xludf.DUMMYFUNCTION("IFERROR(FILTER('Tag Library'!$AE$14:$AE$736, LEFT('Tag Library'!$AD$14:$AD$736, LEN(J$2))=J$2, RIGHT('Tag Library'!$AD$14:$AD$736, LEN($A139))=$A139), """")"),"")</f>
        <v/>
      </c>
      <c r="K139" s="1" t="str">
        <f ca="1">IFERROR(__xludf.DUMMYFUNCTION("IFERROR(FILTER('Tag Library'!$AE$14:$AE$736, LEFT('Tag Library'!$AD$14:$AD$736, LEN(K$2))=K$2, RIGHT('Tag Library'!$AD$14:$AD$736, LEN($A139))=$A139), """")"),"")</f>
        <v/>
      </c>
      <c r="L139" s="1" t="str">
        <f ca="1">IFERROR(__xludf.DUMMYFUNCTION("IFERROR(FILTER('Tag Library'!$AE$14:$AE$736, LEFT('Tag Library'!$AD$14:$AD$736, LEN(L$2))=L$2, RIGHT('Tag Library'!$AD$14:$AD$736, LEN($A139))=$A139), """")"),"")</f>
        <v/>
      </c>
      <c r="M139" s="1" t="str">
        <f ca="1">IFERROR(__xludf.DUMMYFUNCTION("IFERROR(FILTER('Tag Library'!$AE$14:$AE$736, LEFT('Tag Library'!$AD$14:$AD$736, LEN(M$2))=M$2, RIGHT('Tag Library'!$AD$14:$AD$736, LEN($A139))=$A139), """")"),"")</f>
        <v/>
      </c>
      <c r="N139" s="1" t="str">
        <f ca="1">IFERROR(__xludf.DUMMYFUNCTION("IFERROR(FILTER('Tag Library'!$AE$14:$AE$736, LEFT('Tag Library'!$AD$14:$AD$736, LEN(N$2))=N$2, RIGHT('Tag Library'!$AD$14:$AD$736, LEN($A139))=$A139), """")"),"")</f>
        <v/>
      </c>
      <c r="O139" s="1" t="str">
        <f ca="1">IFERROR(__xludf.DUMMYFUNCTION("IFERROR(FILTER('Tag Library'!$AE$14:$AE$736, LEFT('Tag Library'!$AD$14:$AD$736, LEN(O$2))=O$2, RIGHT('Tag Library'!$AD$14:$AD$736, LEN($A139))=$A139), """")"),"")</f>
        <v/>
      </c>
      <c r="P139" s="1" t="str">
        <f ca="1">IFERROR(__xludf.DUMMYFUNCTION("IFERROR(FILTER('Tag Library'!$AE$14:$AE$736, LEFT('Tag Library'!$AD$14:$AD$736, LEN(P$2))=P$2, RIGHT('Tag Library'!$AD$14:$AD$736, LEN($A139))=$A139), """")"),"")</f>
        <v/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IFERROR(__xludf.DUMMYFUNCTION("IFERROR(FILTER('Tag Library'!$AE$14:$AE$736, LEFT('Tag Library'!$AD$14:$AD$736, LEN(B$2))=B$2, RIGHT('Tag Library'!$AD$14:$AD$736, LEN($A140))=$A140), """")"),"")</f>
        <v/>
      </c>
      <c r="C140" s="1" t="str">
        <f ca="1">IFERROR(__xludf.DUMMYFUNCTION("IFERROR(FILTER('Tag Library'!$AE$14:$AE$736, LEFT('Tag Library'!$AD$14:$AD$736, LEN(C$2))=C$2, RIGHT('Tag Library'!$AD$14:$AD$736, LEN($A140))=$A140), """")"),"")</f>
        <v/>
      </c>
      <c r="D140" s="1" t="str">
        <f ca="1">IFERROR(__xludf.DUMMYFUNCTION("IFERROR(FILTER('Tag Library'!$AE$14:$AE$736, LEFT('Tag Library'!$AD$14:$AD$736, LEN(D$2))=D$2, RIGHT('Tag Library'!$AD$14:$AD$736, LEN($A140))=$A140), """")"),"green")</f>
        <v>green</v>
      </c>
      <c r="E140" s="1" t="str">
        <f ca="1">IFERROR(__xludf.DUMMYFUNCTION("IFERROR(FILTER('Tag Library'!$AE$14:$AE$736, LEFT('Tag Library'!$AD$14:$AD$736, LEN(E$2))=E$2, RIGHT('Tag Library'!$AD$14:$AD$736, LEN($A140))=$A140), """")"),"green")</f>
        <v>green</v>
      </c>
      <c r="F140" s="1" t="str">
        <f ca="1">IFERROR(__xludf.DUMMYFUNCTION("IFERROR(FILTER('Tag Library'!$AE$14:$AE$736, LEFT('Tag Library'!$AD$14:$AD$736, LEN(F$2))=F$2, RIGHT('Tag Library'!$AD$14:$AD$736, LEN($A140))=$A140), """")"),"green")</f>
        <v>green</v>
      </c>
      <c r="G140" s="1" t="str">
        <f ca="1">IFERROR(__xludf.DUMMYFUNCTION("IFERROR(FILTER('Tag Library'!$AE$14:$AE$736, LEFT('Tag Library'!$AD$14:$AD$736, LEN(G$2))=G$2, RIGHT('Tag Library'!$AD$14:$AD$736, LEN($A140))=$A140), """")"),"green")</f>
        <v>green</v>
      </c>
      <c r="H140" s="1" t="str">
        <f ca="1">IFERROR(__xludf.DUMMYFUNCTION("IFERROR(FILTER('Tag Library'!$AE$14:$AE$736, LEFT('Tag Library'!$AD$14:$AD$736, LEN(H$2))=H$2, RIGHT('Tag Library'!$AD$14:$AD$736, LEN($A140))=$A140), """")"),"green")</f>
        <v>green</v>
      </c>
      <c r="I140" s="1" t="str">
        <f ca="1">IFERROR(__xludf.DUMMYFUNCTION("IFERROR(FILTER('Tag Library'!$AE$14:$AE$736, LEFT('Tag Library'!$AD$14:$AD$736, LEN(I$2))=I$2, RIGHT('Tag Library'!$AD$14:$AD$736, LEN($A140))=$A140), """")"),"green")</f>
        <v>green</v>
      </c>
      <c r="J140" s="1" t="str">
        <f ca="1">IFERROR(__xludf.DUMMYFUNCTION("IFERROR(FILTER('Tag Library'!$AE$14:$AE$736, LEFT('Tag Library'!$AD$14:$AD$736, LEN(J$2))=J$2, RIGHT('Tag Library'!$AD$14:$AD$736, LEN($A140))=$A140), """")"),"green")</f>
        <v>green</v>
      </c>
      <c r="K140" s="1" t="str">
        <f ca="1">IFERROR(__xludf.DUMMYFUNCTION("IFERROR(FILTER('Tag Library'!$AE$14:$AE$736, LEFT('Tag Library'!$AD$14:$AD$736, LEN(K$2))=K$2, RIGHT('Tag Library'!$AD$14:$AD$736, LEN($A140))=$A140), """")"),"green")</f>
        <v>green</v>
      </c>
      <c r="L140" s="1" t="str">
        <f ca="1">IFERROR(__xludf.DUMMYFUNCTION("IFERROR(FILTER('Tag Library'!$AE$14:$AE$736, LEFT('Tag Library'!$AD$14:$AD$736, LEN(L$2))=L$2, RIGHT('Tag Library'!$AD$14:$AD$736, LEN($A140))=$A140), """")"),"green")</f>
        <v>green</v>
      </c>
      <c r="M140" s="1" t="str">
        <f ca="1">IFERROR(__xludf.DUMMYFUNCTION("IFERROR(FILTER('Tag Library'!$AE$14:$AE$736, LEFT('Tag Library'!$AD$14:$AD$736, LEN(M$2))=M$2, RIGHT('Tag Library'!$AD$14:$AD$736, LEN($A140))=$A140), """")"),"green")</f>
        <v>green</v>
      </c>
      <c r="N140" s="1" t="str">
        <f ca="1">IFERROR(__xludf.DUMMYFUNCTION("IFERROR(FILTER('Tag Library'!$AE$14:$AE$736, LEFT('Tag Library'!$AD$14:$AD$736, LEN(N$2))=N$2, RIGHT('Tag Library'!$AD$14:$AD$736, LEN($A140))=$A140), """")"),"green")</f>
        <v>green</v>
      </c>
      <c r="O140" s="1" t="str">
        <f ca="1">IFERROR(__xludf.DUMMYFUNCTION("IFERROR(FILTER('Tag Library'!$AE$14:$AE$736, LEFT('Tag Library'!$AD$14:$AD$736, LEN(O$2))=O$2, RIGHT('Tag Library'!$AD$14:$AD$736, LEN($A140))=$A140), """")"),"green")</f>
        <v>green</v>
      </c>
      <c r="P140" s="1" t="str">
        <f ca="1">IFERROR(__xludf.DUMMYFUNCTION("IFERROR(FILTER('Tag Library'!$AE$14:$AE$736, LEFT('Tag Library'!$AD$14:$AD$736, LEN(P$2))=P$2, RIGHT('Tag Library'!$AD$14:$AD$736, LEN($A140))=$A140), """")"),"")</f>
        <v/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IFERROR(__xludf.DUMMYFUNCTION("IFERROR(FILTER('Tag Library'!$AE$14:$AE$736, LEFT('Tag Library'!$AD$14:$AD$736, LEN(B$2))=B$2, RIGHT('Tag Library'!$AD$14:$AD$736, LEN($A141))=$A141), """")"),"")</f>
        <v/>
      </c>
      <c r="C141" s="1" t="str">
        <f ca="1">IFERROR(__xludf.DUMMYFUNCTION("IFERROR(FILTER('Tag Library'!$AE$14:$AE$736, LEFT('Tag Library'!$AD$14:$AD$736, LEN(C$2))=C$2, RIGHT('Tag Library'!$AD$14:$AD$736, LEN($A141))=$A141), """")"),"")</f>
        <v/>
      </c>
      <c r="D141" s="1" t="str">
        <f ca="1">IFERROR(__xludf.DUMMYFUNCTION("IFERROR(FILTER('Tag Library'!$AE$14:$AE$736, LEFT('Tag Library'!$AD$14:$AD$736, LEN(D$2))=D$2, RIGHT('Tag Library'!$AD$14:$AD$736, LEN($A141))=$A141), """")"),"")</f>
        <v/>
      </c>
      <c r="E141" s="1" t="str">
        <f ca="1">IFERROR(__xludf.DUMMYFUNCTION("IFERROR(FILTER('Tag Library'!$AE$14:$AE$736, LEFT('Tag Library'!$AD$14:$AD$736, LEN(E$2))=E$2, RIGHT('Tag Library'!$AD$14:$AD$736, LEN($A141))=$A141), """")"),"")</f>
        <v/>
      </c>
      <c r="F141" s="1" t="str">
        <f ca="1">IFERROR(__xludf.DUMMYFUNCTION("IFERROR(FILTER('Tag Library'!$AE$14:$AE$736, LEFT('Tag Library'!$AD$14:$AD$736, LEN(F$2))=F$2, RIGHT('Tag Library'!$AD$14:$AD$736, LEN($A141))=$A141), """")"),"")</f>
        <v/>
      </c>
      <c r="G141" s="1" t="str">
        <f ca="1">IFERROR(__xludf.DUMMYFUNCTION("IFERROR(FILTER('Tag Library'!$AE$14:$AE$736, LEFT('Tag Library'!$AD$14:$AD$736, LEN(G$2))=G$2, RIGHT('Tag Library'!$AD$14:$AD$736, LEN($A141))=$A141), """")"),"")</f>
        <v/>
      </c>
      <c r="H141" s="1" t="str">
        <f ca="1">IFERROR(__xludf.DUMMYFUNCTION("IFERROR(FILTER('Tag Library'!$AE$14:$AE$736, LEFT('Tag Library'!$AD$14:$AD$736, LEN(H$2))=H$2, RIGHT('Tag Library'!$AD$14:$AD$736, LEN($A141))=$A141), """")"),"")</f>
        <v/>
      </c>
      <c r="I141" s="1" t="str">
        <f ca="1">IFERROR(__xludf.DUMMYFUNCTION("IFERROR(FILTER('Tag Library'!$AE$14:$AE$736, LEFT('Tag Library'!$AD$14:$AD$736, LEN(I$2))=I$2, RIGHT('Tag Library'!$AD$14:$AD$736, LEN($A141))=$A141), """")"),"")</f>
        <v/>
      </c>
      <c r="J141" s="1" t="str">
        <f ca="1">IFERROR(__xludf.DUMMYFUNCTION("IFERROR(FILTER('Tag Library'!$AE$14:$AE$736, LEFT('Tag Library'!$AD$14:$AD$736, LEN(J$2))=J$2, RIGHT('Tag Library'!$AD$14:$AD$736, LEN($A141))=$A141), """")"),"")</f>
        <v/>
      </c>
      <c r="K141" s="1" t="str">
        <f ca="1">IFERROR(__xludf.DUMMYFUNCTION("IFERROR(FILTER('Tag Library'!$AE$14:$AE$736, LEFT('Tag Library'!$AD$14:$AD$736, LEN(K$2))=K$2, RIGHT('Tag Library'!$AD$14:$AD$736, LEN($A141))=$A141), """")"),"")</f>
        <v/>
      </c>
      <c r="L141" s="1" t="str">
        <f ca="1">IFERROR(__xludf.DUMMYFUNCTION("IFERROR(FILTER('Tag Library'!$AE$14:$AE$736, LEFT('Tag Library'!$AD$14:$AD$736, LEN(L$2))=L$2, RIGHT('Tag Library'!$AD$14:$AD$736, LEN($A141))=$A141), """")"),"")</f>
        <v/>
      </c>
      <c r="M141" s="1" t="str">
        <f ca="1">IFERROR(__xludf.DUMMYFUNCTION("IFERROR(FILTER('Tag Library'!$AE$14:$AE$736, LEFT('Tag Library'!$AD$14:$AD$736, LEN(M$2))=M$2, RIGHT('Tag Library'!$AD$14:$AD$736, LEN($A141))=$A141), """")"),"")</f>
        <v/>
      </c>
      <c r="N141" s="1" t="str">
        <f ca="1">IFERROR(__xludf.DUMMYFUNCTION("IFERROR(FILTER('Tag Library'!$AE$14:$AE$736, LEFT('Tag Library'!$AD$14:$AD$736, LEN(N$2))=N$2, RIGHT('Tag Library'!$AD$14:$AD$736, LEN($A141))=$A141), """")"),"")</f>
        <v/>
      </c>
      <c r="O141" s="1" t="str">
        <f ca="1">IFERROR(__xludf.DUMMYFUNCTION("IFERROR(FILTER('Tag Library'!$AE$14:$AE$736, LEFT('Tag Library'!$AD$14:$AD$736, LEN(O$2))=O$2, RIGHT('Tag Library'!$AD$14:$AD$736, LEN($A141))=$A141), """")"),"")</f>
        <v/>
      </c>
      <c r="P141" s="1" t="str">
        <f ca="1">IFERROR(__xludf.DUMMYFUNCTION("IFERROR(FILTER('Tag Library'!$AE$14:$AE$736, LEFT('Tag Library'!$AD$14:$AD$736, LEN(P$2))=P$2, RIGHT('Tag Library'!$AD$14:$AD$736, LEN($A141))=$A141), """")"),"")</f>
        <v/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IFERROR(__xludf.DUMMYFUNCTION("IFERROR(FILTER('Tag Library'!$AE$14:$AE$736, LEFT('Tag Library'!$AD$14:$AD$736, LEN(B$2))=B$2, RIGHT('Tag Library'!$AD$14:$AD$736, LEN($A142))=$A142), """")"),"")</f>
        <v/>
      </c>
      <c r="C142" s="1" t="str">
        <f ca="1">IFERROR(__xludf.DUMMYFUNCTION("IFERROR(FILTER('Tag Library'!$AE$14:$AE$736, LEFT('Tag Library'!$AD$14:$AD$736, LEN(C$2))=C$2, RIGHT('Tag Library'!$AD$14:$AD$736, LEN($A142))=$A142), """")"),"")</f>
        <v/>
      </c>
      <c r="D142" s="1" t="str">
        <f ca="1">IFERROR(__xludf.DUMMYFUNCTION("IFERROR(FILTER('Tag Library'!$AE$14:$AE$736, LEFT('Tag Library'!$AD$14:$AD$736, LEN(D$2))=D$2, RIGHT('Tag Library'!$AD$14:$AD$736, LEN($A142))=$A142), """")"),"")</f>
        <v/>
      </c>
      <c r="E142" s="1" t="str">
        <f ca="1">IFERROR(__xludf.DUMMYFUNCTION("IFERROR(FILTER('Tag Library'!$AE$14:$AE$736, LEFT('Tag Library'!$AD$14:$AD$736, LEN(E$2))=E$2, RIGHT('Tag Library'!$AD$14:$AD$736, LEN($A142))=$A142), """")"),"")</f>
        <v/>
      </c>
      <c r="F142" s="1" t="str">
        <f ca="1">IFERROR(__xludf.DUMMYFUNCTION("IFERROR(FILTER('Tag Library'!$AE$14:$AE$736, LEFT('Tag Library'!$AD$14:$AD$736, LEN(F$2))=F$2, RIGHT('Tag Library'!$AD$14:$AD$736, LEN($A142))=$A142), """")"),"")</f>
        <v/>
      </c>
      <c r="G142" s="1" t="str">
        <f ca="1">IFERROR(__xludf.DUMMYFUNCTION("IFERROR(FILTER('Tag Library'!$AE$14:$AE$736, LEFT('Tag Library'!$AD$14:$AD$736, LEN(G$2))=G$2, RIGHT('Tag Library'!$AD$14:$AD$736, LEN($A142))=$A142), """")"),"")</f>
        <v/>
      </c>
      <c r="H142" s="1" t="str">
        <f ca="1">IFERROR(__xludf.DUMMYFUNCTION("IFERROR(FILTER('Tag Library'!$AE$14:$AE$736, LEFT('Tag Library'!$AD$14:$AD$736, LEN(H$2))=H$2, RIGHT('Tag Library'!$AD$14:$AD$736, LEN($A142))=$A142), """")"),"")</f>
        <v/>
      </c>
      <c r="I142" s="1" t="str">
        <f ca="1">IFERROR(__xludf.DUMMYFUNCTION("IFERROR(FILTER('Tag Library'!$AE$14:$AE$736, LEFT('Tag Library'!$AD$14:$AD$736, LEN(I$2))=I$2, RIGHT('Tag Library'!$AD$14:$AD$736, LEN($A142))=$A142), """")"),"")</f>
        <v/>
      </c>
      <c r="J142" s="1" t="str">
        <f ca="1">IFERROR(__xludf.DUMMYFUNCTION("IFERROR(FILTER('Tag Library'!$AE$14:$AE$736, LEFT('Tag Library'!$AD$14:$AD$736, LEN(J$2))=J$2, RIGHT('Tag Library'!$AD$14:$AD$736, LEN($A142))=$A142), """")"),"")</f>
        <v/>
      </c>
      <c r="K142" s="1" t="str">
        <f ca="1">IFERROR(__xludf.DUMMYFUNCTION("IFERROR(FILTER('Tag Library'!$AE$14:$AE$736, LEFT('Tag Library'!$AD$14:$AD$736, LEN(K$2))=K$2, RIGHT('Tag Library'!$AD$14:$AD$736, LEN($A142))=$A142), """")"),"")</f>
        <v/>
      </c>
      <c r="L142" s="1" t="str">
        <f ca="1">IFERROR(__xludf.DUMMYFUNCTION("IFERROR(FILTER('Tag Library'!$AE$14:$AE$736, LEFT('Tag Library'!$AD$14:$AD$736, LEN(L$2))=L$2, RIGHT('Tag Library'!$AD$14:$AD$736, LEN($A142))=$A142), """")"),"")</f>
        <v/>
      </c>
      <c r="M142" s="1" t="str">
        <f ca="1">IFERROR(__xludf.DUMMYFUNCTION("IFERROR(FILTER('Tag Library'!$AE$14:$AE$736, LEFT('Tag Library'!$AD$14:$AD$736, LEN(M$2))=M$2, RIGHT('Tag Library'!$AD$14:$AD$736, LEN($A142))=$A142), """")"),"")</f>
        <v/>
      </c>
      <c r="N142" s="1" t="str">
        <f ca="1">IFERROR(__xludf.DUMMYFUNCTION("IFERROR(FILTER('Tag Library'!$AE$14:$AE$736, LEFT('Tag Library'!$AD$14:$AD$736, LEN(N$2))=N$2, RIGHT('Tag Library'!$AD$14:$AD$736, LEN($A142))=$A142), """")"),"")</f>
        <v/>
      </c>
      <c r="O142" s="1" t="str">
        <f ca="1">IFERROR(__xludf.DUMMYFUNCTION("IFERROR(FILTER('Tag Library'!$AE$14:$AE$736, LEFT('Tag Library'!$AD$14:$AD$736, LEN(O$2))=O$2, RIGHT('Tag Library'!$AD$14:$AD$736, LEN($A142))=$A142), """")"),"")</f>
        <v/>
      </c>
      <c r="P142" s="1" t="str">
        <f ca="1">IFERROR(__xludf.DUMMYFUNCTION("IFERROR(FILTER('Tag Library'!$AE$14:$AE$736, LEFT('Tag Library'!$AD$14:$AD$736, LEN(P$2))=P$2, RIGHT('Tag Library'!$AD$14:$AD$736, LEN($A142))=$A142), """")"),"")</f>
        <v/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IFERROR(__xludf.DUMMYFUNCTION("IFERROR(FILTER('Tag Library'!$AE$14:$AE$736, LEFT('Tag Library'!$AD$14:$AD$736, LEN(B$2))=B$2, RIGHT('Tag Library'!$AD$14:$AD$736, LEN($A143))=$A143), """")"),"")</f>
        <v/>
      </c>
      <c r="C143" s="1" t="str">
        <f ca="1">IFERROR(__xludf.DUMMYFUNCTION("IFERROR(FILTER('Tag Library'!$AE$14:$AE$736, LEFT('Tag Library'!$AD$14:$AD$736, LEN(C$2))=C$2, RIGHT('Tag Library'!$AD$14:$AD$736, LEN($A143))=$A143), """")"),"")</f>
        <v/>
      </c>
      <c r="D143" s="1" t="str">
        <f ca="1">IFERROR(__xludf.DUMMYFUNCTION("IFERROR(FILTER('Tag Library'!$AE$14:$AE$736, LEFT('Tag Library'!$AD$14:$AD$736, LEN(D$2))=D$2, RIGHT('Tag Library'!$AD$14:$AD$736, LEN($A143))=$A143), """")"),"")</f>
        <v/>
      </c>
      <c r="E143" s="1" t="str">
        <f ca="1">IFERROR(__xludf.DUMMYFUNCTION("IFERROR(FILTER('Tag Library'!$AE$14:$AE$736, LEFT('Tag Library'!$AD$14:$AD$736, LEN(E$2))=E$2, RIGHT('Tag Library'!$AD$14:$AD$736, LEN($A143))=$A143), """")"),"")</f>
        <v/>
      </c>
      <c r="F143" s="1" t="str">
        <f ca="1">IFERROR(__xludf.DUMMYFUNCTION("IFERROR(FILTER('Tag Library'!$AE$14:$AE$736, LEFT('Tag Library'!$AD$14:$AD$736, LEN(F$2))=F$2, RIGHT('Tag Library'!$AD$14:$AD$736, LEN($A143))=$A143), """")"),"")</f>
        <v/>
      </c>
      <c r="G143" s="1" t="str">
        <f ca="1">IFERROR(__xludf.DUMMYFUNCTION("IFERROR(FILTER('Tag Library'!$AE$14:$AE$736, LEFT('Tag Library'!$AD$14:$AD$736, LEN(G$2))=G$2, RIGHT('Tag Library'!$AD$14:$AD$736, LEN($A143))=$A143), """")"),"")</f>
        <v/>
      </c>
      <c r="H143" s="1" t="str">
        <f ca="1">IFERROR(__xludf.DUMMYFUNCTION("IFERROR(FILTER('Tag Library'!$AE$14:$AE$736, LEFT('Tag Library'!$AD$14:$AD$736, LEN(H$2))=H$2, RIGHT('Tag Library'!$AD$14:$AD$736, LEN($A143))=$A143), """")"),"")</f>
        <v/>
      </c>
      <c r="I143" s="1" t="str">
        <f ca="1">IFERROR(__xludf.DUMMYFUNCTION("IFERROR(FILTER('Tag Library'!$AE$14:$AE$736, LEFT('Tag Library'!$AD$14:$AD$736, LEN(I$2))=I$2, RIGHT('Tag Library'!$AD$14:$AD$736, LEN($A143))=$A143), """")"),"")</f>
        <v/>
      </c>
      <c r="J143" s="1" t="str">
        <f ca="1">IFERROR(__xludf.DUMMYFUNCTION("IFERROR(FILTER('Tag Library'!$AE$14:$AE$736, LEFT('Tag Library'!$AD$14:$AD$736, LEN(J$2))=J$2, RIGHT('Tag Library'!$AD$14:$AD$736, LEN($A143))=$A143), """")"),"")</f>
        <v/>
      </c>
      <c r="K143" s="1" t="str">
        <f ca="1">IFERROR(__xludf.DUMMYFUNCTION("IFERROR(FILTER('Tag Library'!$AE$14:$AE$736, LEFT('Tag Library'!$AD$14:$AD$736, LEN(K$2))=K$2, RIGHT('Tag Library'!$AD$14:$AD$736, LEN($A143))=$A143), """")"),"")</f>
        <v/>
      </c>
      <c r="L143" s="1" t="str">
        <f ca="1">IFERROR(__xludf.DUMMYFUNCTION("IFERROR(FILTER('Tag Library'!$AE$14:$AE$736, LEFT('Tag Library'!$AD$14:$AD$736, LEN(L$2))=L$2, RIGHT('Tag Library'!$AD$14:$AD$736, LEN($A143))=$A143), """")"),"")</f>
        <v/>
      </c>
      <c r="M143" s="1" t="str">
        <f ca="1">IFERROR(__xludf.DUMMYFUNCTION("IFERROR(FILTER('Tag Library'!$AE$14:$AE$736, LEFT('Tag Library'!$AD$14:$AD$736, LEN(M$2))=M$2, RIGHT('Tag Library'!$AD$14:$AD$736, LEN($A143))=$A143), """")"),"")</f>
        <v/>
      </c>
      <c r="N143" s="1" t="str">
        <f ca="1">IFERROR(__xludf.DUMMYFUNCTION("IFERROR(FILTER('Tag Library'!$AE$14:$AE$736, LEFT('Tag Library'!$AD$14:$AD$736, LEN(N$2))=N$2, RIGHT('Tag Library'!$AD$14:$AD$736, LEN($A143))=$A143), """")"),"")</f>
        <v/>
      </c>
      <c r="O143" s="1" t="str">
        <f ca="1">IFERROR(__xludf.DUMMYFUNCTION("IFERROR(FILTER('Tag Library'!$AE$14:$AE$736, LEFT('Tag Library'!$AD$14:$AD$736, LEN(O$2))=O$2, RIGHT('Tag Library'!$AD$14:$AD$736, LEN($A143))=$A143), """")"),"")</f>
        <v/>
      </c>
      <c r="P143" s="1" t="str">
        <f ca="1">IFERROR(__xludf.DUMMYFUNCTION("IFERROR(FILTER('Tag Library'!$AE$14:$AE$736, LEFT('Tag Library'!$AD$14:$AD$736, LEN(P$2))=P$2, RIGHT('Tag Library'!$AD$14:$AD$736, LEN($A143))=$A143), """")"),"")</f>
        <v/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IFERROR(__xludf.DUMMYFUNCTION("IFERROR(FILTER('Tag Library'!$AE$14:$AE$736, LEFT('Tag Library'!$AD$14:$AD$736, LEN(B$2))=B$2, RIGHT('Tag Library'!$AD$14:$AD$736, LEN($A144))=$A144), """")"),"")</f>
        <v/>
      </c>
      <c r="C144" s="1" t="str">
        <f ca="1">IFERROR(__xludf.DUMMYFUNCTION("IFERROR(FILTER('Tag Library'!$AE$14:$AE$736, LEFT('Tag Library'!$AD$14:$AD$736, LEN(C$2))=C$2, RIGHT('Tag Library'!$AD$14:$AD$736, LEN($A144))=$A144), """")"),"")</f>
        <v/>
      </c>
      <c r="D144" s="1" t="str">
        <f ca="1">IFERROR(__xludf.DUMMYFUNCTION("IFERROR(FILTER('Tag Library'!$AE$14:$AE$736, LEFT('Tag Library'!$AD$14:$AD$736, LEN(D$2))=D$2, RIGHT('Tag Library'!$AD$14:$AD$736, LEN($A144))=$A144), """")"),"green")</f>
        <v>green</v>
      </c>
      <c r="E144" s="1" t="str">
        <f ca="1">IFERROR(__xludf.DUMMYFUNCTION("IFERROR(FILTER('Tag Library'!$AE$14:$AE$736, LEFT('Tag Library'!$AD$14:$AD$736, LEN(E$2))=E$2, RIGHT('Tag Library'!$AD$14:$AD$736, LEN($A144))=$A144), """")"),"green")</f>
        <v>green</v>
      </c>
      <c r="F144" s="1" t="str">
        <f ca="1">IFERROR(__xludf.DUMMYFUNCTION("IFERROR(FILTER('Tag Library'!$AE$14:$AE$736, LEFT('Tag Library'!$AD$14:$AD$736, LEN(F$2))=F$2, RIGHT('Tag Library'!$AD$14:$AD$736, LEN($A144))=$A144), """")"),"green")</f>
        <v>green</v>
      </c>
      <c r="G144" s="1" t="str">
        <f ca="1">IFERROR(__xludf.DUMMYFUNCTION("IFERROR(FILTER('Tag Library'!$AE$14:$AE$736, LEFT('Tag Library'!$AD$14:$AD$736, LEN(G$2))=G$2, RIGHT('Tag Library'!$AD$14:$AD$736, LEN($A144))=$A144), """")"),"green")</f>
        <v>green</v>
      </c>
      <c r="H144" s="1" t="str">
        <f ca="1">IFERROR(__xludf.DUMMYFUNCTION("IFERROR(FILTER('Tag Library'!$AE$14:$AE$736, LEFT('Tag Library'!$AD$14:$AD$736, LEN(H$2))=H$2, RIGHT('Tag Library'!$AD$14:$AD$736, LEN($A144))=$A144), """")"),"green")</f>
        <v>green</v>
      </c>
      <c r="I144" s="1" t="str">
        <f ca="1">IFERROR(__xludf.DUMMYFUNCTION("IFERROR(FILTER('Tag Library'!$AE$14:$AE$736, LEFT('Tag Library'!$AD$14:$AD$736, LEN(I$2))=I$2, RIGHT('Tag Library'!$AD$14:$AD$736, LEN($A144))=$A144), """")"),"green")</f>
        <v>green</v>
      </c>
      <c r="J144" s="1" t="str">
        <f ca="1">IFERROR(__xludf.DUMMYFUNCTION("IFERROR(FILTER('Tag Library'!$AE$14:$AE$736, LEFT('Tag Library'!$AD$14:$AD$736, LEN(J$2))=J$2, RIGHT('Tag Library'!$AD$14:$AD$736, LEN($A144))=$A144), """")"),"green")</f>
        <v>green</v>
      </c>
      <c r="K144" s="1" t="str">
        <f ca="1">IFERROR(__xludf.DUMMYFUNCTION("IFERROR(FILTER('Tag Library'!$AE$14:$AE$736, LEFT('Tag Library'!$AD$14:$AD$736, LEN(K$2))=K$2, RIGHT('Tag Library'!$AD$14:$AD$736, LEN($A144))=$A144), """")"),"green")</f>
        <v>green</v>
      </c>
      <c r="L144" s="1" t="str">
        <f ca="1">IFERROR(__xludf.DUMMYFUNCTION("IFERROR(FILTER('Tag Library'!$AE$14:$AE$736, LEFT('Tag Library'!$AD$14:$AD$736, LEN(L$2))=L$2, RIGHT('Tag Library'!$AD$14:$AD$736, LEN($A144))=$A144), """")"),"green")</f>
        <v>green</v>
      </c>
      <c r="M144" s="1" t="str">
        <f ca="1">IFERROR(__xludf.DUMMYFUNCTION("IFERROR(FILTER('Tag Library'!$AE$14:$AE$736, LEFT('Tag Library'!$AD$14:$AD$736, LEN(M$2))=M$2, RIGHT('Tag Library'!$AD$14:$AD$736, LEN($A144))=$A144), """")"),"green")</f>
        <v>green</v>
      </c>
      <c r="N144" s="1" t="str">
        <f ca="1">IFERROR(__xludf.DUMMYFUNCTION("IFERROR(FILTER('Tag Library'!$AE$14:$AE$736, LEFT('Tag Library'!$AD$14:$AD$736, LEN(N$2))=N$2, RIGHT('Tag Library'!$AD$14:$AD$736, LEN($A144))=$A144), """")"),"green")</f>
        <v>green</v>
      </c>
      <c r="O144" s="1" t="str">
        <f ca="1">IFERROR(__xludf.DUMMYFUNCTION("IFERROR(FILTER('Tag Library'!$AE$14:$AE$736, LEFT('Tag Library'!$AD$14:$AD$736, LEN(O$2))=O$2, RIGHT('Tag Library'!$AD$14:$AD$736, LEN($A144))=$A144), """")"),"green")</f>
        <v>green</v>
      </c>
      <c r="P144" s="1" t="str">
        <f ca="1">IFERROR(__xludf.DUMMYFUNCTION("IFERROR(FILTER('Tag Library'!$AE$14:$AE$736, LEFT('Tag Library'!$AD$14:$AD$736, LEN(P$2))=P$2, RIGHT('Tag Library'!$AD$14:$AD$736, LEN($A144))=$A144), """")"),"")</f>
        <v/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IFERROR(__xludf.DUMMYFUNCTION("IFERROR(FILTER('Tag Library'!$AE$14:$AE$736, LEFT('Tag Library'!$AD$14:$AD$736, LEN(B$2))=B$2, RIGHT('Tag Library'!$AD$14:$AD$736, LEN($A145))=$A145), """")"),"")</f>
        <v/>
      </c>
      <c r="C145" s="1" t="str">
        <f ca="1">IFERROR(__xludf.DUMMYFUNCTION("IFERROR(FILTER('Tag Library'!$AE$14:$AE$736, LEFT('Tag Library'!$AD$14:$AD$736, LEN(C$2))=C$2, RIGHT('Tag Library'!$AD$14:$AD$736, LEN($A145))=$A145), """")"),"")</f>
        <v/>
      </c>
      <c r="D145" s="1" t="str">
        <f ca="1">IFERROR(__xludf.DUMMYFUNCTION("IFERROR(FILTER('Tag Library'!$AE$14:$AE$736, LEFT('Tag Library'!$AD$14:$AD$736, LEN(D$2))=D$2, RIGHT('Tag Library'!$AD$14:$AD$736, LEN($A145))=$A145), """")"),"")</f>
        <v/>
      </c>
      <c r="E145" s="1" t="str">
        <f ca="1">IFERROR(__xludf.DUMMYFUNCTION("IFERROR(FILTER('Tag Library'!$AE$14:$AE$736, LEFT('Tag Library'!$AD$14:$AD$736, LEN(E$2))=E$2, RIGHT('Tag Library'!$AD$14:$AD$736, LEN($A145))=$A145), """")"),"")</f>
        <v/>
      </c>
      <c r="F145" s="1" t="str">
        <f ca="1">IFERROR(__xludf.DUMMYFUNCTION("IFERROR(FILTER('Tag Library'!$AE$14:$AE$736, LEFT('Tag Library'!$AD$14:$AD$736, LEN(F$2))=F$2, RIGHT('Tag Library'!$AD$14:$AD$736, LEN($A145))=$A145), """")"),"")</f>
        <v/>
      </c>
      <c r="G145" s="1" t="str">
        <f ca="1">IFERROR(__xludf.DUMMYFUNCTION("IFERROR(FILTER('Tag Library'!$AE$14:$AE$736, LEFT('Tag Library'!$AD$14:$AD$736, LEN(G$2))=G$2, RIGHT('Tag Library'!$AD$14:$AD$736, LEN($A145))=$A145), """")"),"")</f>
        <v/>
      </c>
      <c r="H145" s="1" t="str">
        <f ca="1">IFERROR(__xludf.DUMMYFUNCTION("IFERROR(FILTER('Tag Library'!$AE$14:$AE$736, LEFT('Tag Library'!$AD$14:$AD$736, LEN(H$2))=H$2, RIGHT('Tag Library'!$AD$14:$AD$736, LEN($A145))=$A145), """")"),"")</f>
        <v/>
      </c>
      <c r="I145" s="1" t="str">
        <f ca="1">IFERROR(__xludf.DUMMYFUNCTION("IFERROR(FILTER('Tag Library'!$AE$14:$AE$736, LEFT('Tag Library'!$AD$14:$AD$736, LEN(I$2))=I$2, RIGHT('Tag Library'!$AD$14:$AD$736, LEN($A145))=$A145), """")"),"")</f>
        <v/>
      </c>
      <c r="J145" s="1" t="str">
        <f ca="1">IFERROR(__xludf.DUMMYFUNCTION("IFERROR(FILTER('Tag Library'!$AE$14:$AE$736, LEFT('Tag Library'!$AD$14:$AD$736, LEN(J$2))=J$2, RIGHT('Tag Library'!$AD$14:$AD$736, LEN($A145))=$A145), """")"),"")</f>
        <v/>
      </c>
      <c r="K145" s="1" t="str">
        <f ca="1">IFERROR(__xludf.DUMMYFUNCTION("IFERROR(FILTER('Tag Library'!$AE$14:$AE$736, LEFT('Tag Library'!$AD$14:$AD$736, LEN(K$2))=K$2, RIGHT('Tag Library'!$AD$14:$AD$736, LEN($A145))=$A145), """")"),"")</f>
        <v/>
      </c>
      <c r="L145" s="1" t="str">
        <f ca="1">IFERROR(__xludf.DUMMYFUNCTION("IFERROR(FILTER('Tag Library'!$AE$14:$AE$736, LEFT('Tag Library'!$AD$14:$AD$736, LEN(L$2))=L$2, RIGHT('Tag Library'!$AD$14:$AD$736, LEN($A145))=$A145), """")"),"")</f>
        <v/>
      </c>
      <c r="M145" s="1" t="str">
        <f ca="1">IFERROR(__xludf.DUMMYFUNCTION("IFERROR(FILTER('Tag Library'!$AE$14:$AE$736, LEFT('Tag Library'!$AD$14:$AD$736, LEN(M$2))=M$2, RIGHT('Tag Library'!$AD$14:$AD$736, LEN($A145))=$A145), """")"),"")</f>
        <v/>
      </c>
      <c r="N145" s="1" t="str">
        <f ca="1">IFERROR(__xludf.DUMMYFUNCTION("IFERROR(FILTER('Tag Library'!$AE$14:$AE$736, LEFT('Tag Library'!$AD$14:$AD$736, LEN(N$2))=N$2, RIGHT('Tag Library'!$AD$14:$AD$736, LEN($A145))=$A145), """")"),"")</f>
        <v/>
      </c>
      <c r="O145" s="1" t="str">
        <f ca="1">IFERROR(__xludf.DUMMYFUNCTION("IFERROR(FILTER('Tag Library'!$AE$14:$AE$736, LEFT('Tag Library'!$AD$14:$AD$736, LEN(O$2))=O$2, RIGHT('Tag Library'!$AD$14:$AD$736, LEN($A145))=$A145), """")"),"")</f>
        <v/>
      </c>
      <c r="P145" s="1" t="str">
        <f ca="1">IFERROR(__xludf.DUMMYFUNCTION("IFERROR(FILTER('Tag Library'!$AE$14:$AE$736, LEFT('Tag Library'!$AD$14:$AD$736, LEN(P$2))=P$2, RIGHT('Tag Library'!$AD$14:$AD$736, LEN($A145))=$A145), """")"),"")</f>
        <v/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IFERROR(__xludf.DUMMYFUNCTION("IFERROR(FILTER('Tag Library'!$AE$14:$AE$736, LEFT('Tag Library'!$AD$14:$AD$736, LEN(B$2))=B$2, RIGHT('Tag Library'!$AD$14:$AD$736, LEN($A146))=$A146), """")"),"")</f>
        <v/>
      </c>
      <c r="C146" s="1" t="str">
        <f ca="1">IFERROR(__xludf.DUMMYFUNCTION("IFERROR(FILTER('Tag Library'!$AE$14:$AE$736, LEFT('Tag Library'!$AD$14:$AD$736, LEN(C$2))=C$2, RIGHT('Tag Library'!$AD$14:$AD$736, LEN($A146))=$A146), """")"),"")</f>
        <v/>
      </c>
      <c r="D146" s="1" t="str">
        <f ca="1">IFERROR(__xludf.DUMMYFUNCTION("IFERROR(FILTER('Tag Library'!$AE$14:$AE$736, LEFT('Tag Library'!$AD$14:$AD$736, LEN(D$2))=D$2, RIGHT('Tag Library'!$AD$14:$AD$736, LEN($A146))=$A146), """")"),"")</f>
        <v/>
      </c>
      <c r="E146" s="1" t="str">
        <f ca="1">IFERROR(__xludf.DUMMYFUNCTION("IFERROR(FILTER('Tag Library'!$AE$14:$AE$736, LEFT('Tag Library'!$AD$14:$AD$736, LEN(E$2))=E$2, RIGHT('Tag Library'!$AD$14:$AD$736, LEN($A146))=$A146), """")"),"")</f>
        <v/>
      </c>
      <c r="F146" s="1" t="str">
        <f ca="1">IFERROR(__xludf.DUMMYFUNCTION("IFERROR(FILTER('Tag Library'!$AE$14:$AE$736, LEFT('Tag Library'!$AD$14:$AD$736, LEN(F$2))=F$2, RIGHT('Tag Library'!$AD$14:$AD$736, LEN($A146))=$A146), """")"),"")</f>
        <v/>
      </c>
      <c r="G146" s="1" t="str">
        <f ca="1">IFERROR(__xludf.DUMMYFUNCTION("IFERROR(FILTER('Tag Library'!$AE$14:$AE$736, LEFT('Tag Library'!$AD$14:$AD$736, LEN(G$2))=G$2, RIGHT('Tag Library'!$AD$14:$AD$736, LEN($A146))=$A146), """")"),"")</f>
        <v/>
      </c>
      <c r="H146" s="1" t="str">
        <f ca="1">IFERROR(__xludf.DUMMYFUNCTION("IFERROR(FILTER('Tag Library'!$AE$14:$AE$736, LEFT('Tag Library'!$AD$14:$AD$736, LEN(H$2))=H$2, RIGHT('Tag Library'!$AD$14:$AD$736, LEN($A146))=$A146), """")"),"")</f>
        <v/>
      </c>
      <c r="I146" s="1" t="str">
        <f ca="1">IFERROR(__xludf.DUMMYFUNCTION("IFERROR(FILTER('Tag Library'!$AE$14:$AE$736, LEFT('Tag Library'!$AD$14:$AD$736, LEN(I$2))=I$2, RIGHT('Tag Library'!$AD$14:$AD$736, LEN($A146))=$A146), """")"),"")</f>
        <v/>
      </c>
      <c r="J146" s="1" t="str">
        <f ca="1">IFERROR(__xludf.DUMMYFUNCTION("IFERROR(FILTER('Tag Library'!$AE$14:$AE$736, LEFT('Tag Library'!$AD$14:$AD$736, LEN(J$2))=J$2, RIGHT('Tag Library'!$AD$14:$AD$736, LEN($A146))=$A146), """")"),"")</f>
        <v/>
      </c>
      <c r="K146" s="1" t="str">
        <f ca="1">IFERROR(__xludf.DUMMYFUNCTION("IFERROR(FILTER('Tag Library'!$AE$14:$AE$736, LEFT('Tag Library'!$AD$14:$AD$736, LEN(K$2))=K$2, RIGHT('Tag Library'!$AD$14:$AD$736, LEN($A146))=$A146), """")"),"")</f>
        <v/>
      </c>
      <c r="L146" s="1" t="str">
        <f ca="1">IFERROR(__xludf.DUMMYFUNCTION("IFERROR(FILTER('Tag Library'!$AE$14:$AE$736, LEFT('Tag Library'!$AD$14:$AD$736, LEN(L$2))=L$2, RIGHT('Tag Library'!$AD$14:$AD$736, LEN($A146))=$A146), """")"),"")</f>
        <v/>
      </c>
      <c r="M146" s="1" t="str">
        <f ca="1">IFERROR(__xludf.DUMMYFUNCTION("IFERROR(FILTER('Tag Library'!$AE$14:$AE$736, LEFT('Tag Library'!$AD$14:$AD$736, LEN(M$2))=M$2, RIGHT('Tag Library'!$AD$14:$AD$736, LEN($A146))=$A146), """")"),"")</f>
        <v/>
      </c>
      <c r="N146" s="1" t="str">
        <f ca="1">IFERROR(__xludf.DUMMYFUNCTION("IFERROR(FILTER('Tag Library'!$AE$14:$AE$736, LEFT('Tag Library'!$AD$14:$AD$736, LEN(N$2))=N$2, RIGHT('Tag Library'!$AD$14:$AD$736, LEN($A146))=$A146), """")"),"")</f>
        <v/>
      </c>
      <c r="O146" s="1" t="str">
        <f ca="1">IFERROR(__xludf.DUMMYFUNCTION("IFERROR(FILTER('Tag Library'!$AE$14:$AE$736, LEFT('Tag Library'!$AD$14:$AD$736, LEN(O$2))=O$2, RIGHT('Tag Library'!$AD$14:$AD$736, LEN($A146))=$A146), """")"),"")</f>
        <v/>
      </c>
      <c r="P146" s="1" t="str">
        <f ca="1">IFERROR(__xludf.DUMMYFUNCTION("IFERROR(FILTER('Tag Library'!$AE$14:$AE$736, LEFT('Tag Library'!$AD$14:$AD$736, LEN(P$2))=P$2, RIGHT('Tag Library'!$AD$14:$AD$736, LEN($A146))=$A146), """")"),"")</f>
        <v/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IFERROR(__xludf.DUMMYFUNCTION("IFERROR(FILTER('Tag Library'!$AE$14:$AE$736, LEFT('Tag Library'!$AD$14:$AD$736, LEN(B$2))=B$2, RIGHT('Tag Library'!$AD$14:$AD$736, LEN($A147))=$A147), """")"),"")</f>
        <v/>
      </c>
      <c r="C147" s="1" t="str">
        <f ca="1">IFERROR(__xludf.DUMMYFUNCTION("IFERROR(FILTER('Tag Library'!$AE$14:$AE$736, LEFT('Tag Library'!$AD$14:$AD$736, LEN(C$2))=C$2, RIGHT('Tag Library'!$AD$14:$AD$736, LEN($A147))=$A147), """")"),"")</f>
        <v/>
      </c>
      <c r="D147" s="1" t="str">
        <f ca="1">IFERROR(__xludf.DUMMYFUNCTION("IFERROR(FILTER('Tag Library'!$AE$14:$AE$736, LEFT('Tag Library'!$AD$14:$AD$736, LEN(D$2))=D$2, RIGHT('Tag Library'!$AD$14:$AD$736, LEN($A147))=$A147), """")"),"")</f>
        <v/>
      </c>
      <c r="E147" s="1" t="str">
        <f ca="1">IFERROR(__xludf.DUMMYFUNCTION("IFERROR(FILTER('Tag Library'!$AE$14:$AE$736, LEFT('Tag Library'!$AD$14:$AD$736, LEN(E$2))=E$2, RIGHT('Tag Library'!$AD$14:$AD$736, LEN($A147))=$A147), """")"),"")</f>
        <v/>
      </c>
      <c r="F147" s="1" t="str">
        <f ca="1">IFERROR(__xludf.DUMMYFUNCTION("IFERROR(FILTER('Tag Library'!$AE$14:$AE$736, LEFT('Tag Library'!$AD$14:$AD$736, LEN(F$2))=F$2, RIGHT('Tag Library'!$AD$14:$AD$736, LEN($A147))=$A147), """")"),"")</f>
        <v/>
      </c>
      <c r="G147" s="1" t="str">
        <f ca="1">IFERROR(__xludf.DUMMYFUNCTION("IFERROR(FILTER('Tag Library'!$AE$14:$AE$736, LEFT('Tag Library'!$AD$14:$AD$736, LEN(G$2))=G$2, RIGHT('Tag Library'!$AD$14:$AD$736, LEN($A147))=$A147), """")"),"")</f>
        <v/>
      </c>
      <c r="H147" s="1" t="str">
        <f ca="1">IFERROR(__xludf.DUMMYFUNCTION("IFERROR(FILTER('Tag Library'!$AE$14:$AE$736, LEFT('Tag Library'!$AD$14:$AD$736, LEN(H$2))=H$2, RIGHT('Tag Library'!$AD$14:$AD$736, LEN($A147))=$A147), """")"),"")</f>
        <v/>
      </c>
      <c r="I147" s="1" t="str">
        <f ca="1">IFERROR(__xludf.DUMMYFUNCTION("IFERROR(FILTER('Tag Library'!$AE$14:$AE$736, LEFT('Tag Library'!$AD$14:$AD$736, LEN(I$2))=I$2, RIGHT('Tag Library'!$AD$14:$AD$736, LEN($A147))=$A147), """")"),"")</f>
        <v/>
      </c>
      <c r="J147" s="1" t="str">
        <f ca="1">IFERROR(__xludf.DUMMYFUNCTION("IFERROR(FILTER('Tag Library'!$AE$14:$AE$736, LEFT('Tag Library'!$AD$14:$AD$736, LEN(J$2))=J$2, RIGHT('Tag Library'!$AD$14:$AD$736, LEN($A147))=$A147), """")"),"")</f>
        <v/>
      </c>
      <c r="K147" s="1" t="str">
        <f ca="1">IFERROR(__xludf.DUMMYFUNCTION("IFERROR(FILTER('Tag Library'!$AE$14:$AE$736, LEFT('Tag Library'!$AD$14:$AD$736, LEN(K$2))=K$2, RIGHT('Tag Library'!$AD$14:$AD$736, LEN($A147))=$A147), """")"),"")</f>
        <v/>
      </c>
      <c r="L147" s="1" t="str">
        <f ca="1">IFERROR(__xludf.DUMMYFUNCTION("IFERROR(FILTER('Tag Library'!$AE$14:$AE$736, LEFT('Tag Library'!$AD$14:$AD$736, LEN(L$2))=L$2, RIGHT('Tag Library'!$AD$14:$AD$736, LEN($A147))=$A147), """")"),"")</f>
        <v/>
      </c>
      <c r="M147" s="1" t="str">
        <f ca="1">IFERROR(__xludf.DUMMYFUNCTION("IFERROR(FILTER('Tag Library'!$AE$14:$AE$736, LEFT('Tag Library'!$AD$14:$AD$736, LEN(M$2))=M$2, RIGHT('Tag Library'!$AD$14:$AD$736, LEN($A147))=$A147), """")"),"")</f>
        <v/>
      </c>
      <c r="N147" s="1" t="str">
        <f ca="1">IFERROR(__xludf.DUMMYFUNCTION("IFERROR(FILTER('Tag Library'!$AE$14:$AE$736, LEFT('Tag Library'!$AD$14:$AD$736, LEN(N$2))=N$2, RIGHT('Tag Library'!$AD$14:$AD$736, LEN($A147))=$A147), """")"),"")</f>
        <v/>
      </c>
      <c r="O147" s="1" t="str">
        <f ca="1">IFERROR(__xludf.DUMMYFUNCTION("IFERROR(FILTER('Tag Library'!$AE$14:$AE$736, LEFT('Tag Library'!$AD$14:$AD$736, LEN(O$2))=O$2, RIGHT('Tag Library'!$AD$14:$AD$736, LEN($A147))=$A147), """")"),"")</f>
        <v/>
      </c>
      <c r="P147" s="1" t="str">
        <f ca="1">IFERROR(__xludf.DUMMYFUNCTION("IFERROR(FILTER('Tag Library'!$AE$14:$AE$736, LEFT('Tag Library'!$AD$14:$AD$736, LEN(P$2))=P$2, RIGHT('Tag Library'!$AD$14:$AD$736, LEN($A147))=$A147), """")"),"")</f>
        <v/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IFERROR(__xludf.DUMMYFUNCTION("IFERROR(FILTER('Tag Library'!$AE$14:$AE$736, LEFT('Tag Library'!$AD$14:$AD$736, LEN(B$2))=B$2, RIGHT('Tag Library'!$AD$14:$AD$736, LEN($A148))=$A148), """")"),"")</f>
        <v/>
      </c>
      <c r="C148" s="1" t="str">
        <f ca="1">IFERROR(__xludf.DUMMYFUNCTION("IFERROR(FILTER('Tag Library'!$AE$14:$AE$736, LEFT('Tag Library'!$AD$14:$AD$736, LEN(C$2))=C$2, RIGHT('Tag Library'!$AD$14:$AD$736, LEN($A148))=$A148), """")"),"")</f>
        <v/>
      </c>
      <c r="D148" s="1" t="str">
        <f ca="1">IFERROR(__xludf.DUMMYFUNCTION("IFERROR(FILTER('Tag Library'!$AE$14:$AE$736, LEFT('Tag Library'!$AD$14:$AD$736, LEN(D$2))=D$2, RIGHT('Tag Library'!$AD$14:$AD$736, LEN($A148))=$A148), """")"),"")</f>
        <v/>
      </c>
      <c r="E148" s="1" t="str">
        <f ca="1">IFERROR(__xludf.DUMMYFUNCTION("IFERROR(FILTER('Tag Library'!$AE$14:$AE$736, LEFT('Tag Library'!$AD$14:$AD$736, LEN(E$2))=E$2, RIGHT('Tag Library'!$AD$14:$AD$736, LEN($A148))=$A148), """")"),"")</f>
        <v/>
      </c>
      <c r="F148" s="1" t="str">
        <f ca="1">IFERROR(__xludf.DUMMYFUNCTION("IFERROR(FILTER('Tag Library'!$AE$14:$AE$736, LEFT('Tag Library'!$AD$14:$AD$736, LEN(F$2))=F$2, RIGHT('Tag Library'!$AD$14:$AD$736, LEN($A148))=$A148), """")"),"")</f>
        <v/>
      </c>
      <c r="G148" s="1" t="str">
        <f ca="1">IFERROR(__xludf.DUMMYFUNCTION("IFERROR(FILTER('Tag Library'!$AE$14:$AE$736, LEFT('Tag Library'!$AD$14:$AD$736, LEN(G$2))=G$2, RIGHT('Tag Library'!$AD$14:$AD$736, LEN($A148))=$A148), """")"),"")</f>
        <v/>
      </c>
      <c r="H148" s="1" t="str">
        <f ca="1">IFERROR(__xludf.DUMMYFUNCTION("IFERROR(FILTER('Tag Library'!$AE$14:$AE$736, LEFT('Tag Library'!$AD$14:$AD$736, LEN(H$2))=H$2, RIGHT('Tag Library'!$AD$14:$AD$736, LEN($A148))=$A148), """")"),"")</f>
        <v/>
      </c>
      <c r="I148" s="1" t="str">
        <f ca="1">IFERROR(__xludf.DUMMYFUNCTION("IFERROR(FILTER('Tag Library'!$AE$14:$AE$736, LEFT('Tag Library'!$AD$14:$AD$736, LEN(I$2))=I$2, RIGHT('Tag Library'!$AD$14:$AD$736, LEN($A148))=$A148), """")"),"")</f>
        <v/>
      </c>
      <c r="J148" s="1" t="str">
        <f ca="1">IFERROR(__xludf.DUMMYFUNCTION("IFERROR(FILTER('Tag Library'!$AE$14:$AE$736, LEFT('Tag Library'!$AD$14:$AD$736, LEN(J$2))=J$2, RIGHT('Tag Library'!$AD$14:$AD$736, LEN($A148))=$A148), """")"),"")</f>
        <v/>
      </c>
      <c r="K148" s="1" t="str">
        <f ca="1">IFERROR(__xludf.DUMMYFUNCTION("IFERROR(FILTER('Tag Library'!$AE$14:$AE$736, LEFT('Tag Library'!$AD$14:$AD$736, LEN(K$2))=K$2, RIGHT('Tag Library'!$AD$14:$AD$736, LEN($A148))=$A148), """")"),"")</f>
        <v/>
      </c>
      <c r="L148" s="1" t="str">
        <f ca="1">IFERROR(__xludf.DUMMYFUNCTION("IFERROR(FILTER('Tag Library'!$AE$14:$AE$736, LEFT('Tag Library'!$AD$14:$AD$736, LEN(L$2))=L$2, RIGHT('Tag Library'!$AD$14:$AD$736, LEN($A148))=$A148), """")"),"")</f>
        <v/>
      </c>
      <c r="M148" s="1" t="str">
        <f ca="1">IFERROR(__xludf.DUMMYFUNCTION("IFERROR(FILTER('Tag Library'!$AE$14:$AE$736, LEFT('Tag Library'!$AD$14:$AD$736, LEN(M$2))=M$2, RIGHT('Tag Library'!$AD$14:$AD$736, LEN($A148))=$A148), """")"),"")</f>
        <v/>
      </c>
      <c r="N148" s="1" t="str">
        <f ca="1">IFERROR(__xludf.DUMMYFUNCTION("IFERROR(FILTER('Tag Library'!$AE$14:$AE$736, LEFT('Tag Library'!$AD$14:$AD$736, LEN(N$2))=N$2, RIGHT('Tag Library'!$AD$14:$AD$736, LEN($A148))=$A148), """")"),"")</f>
        <v/>
      </c>
      <c r="O148" s="1" t="str">
        <f ca="1">IFERROR(__xludf.DUMMYFUNCTION("IFERROR(FILTER('Tag Library'!$AE$14:$AE$736, LEFT('Tag Library'!$AD$14:$AD$736, LEN(O$2))=O$2, RIGHT('Tag Library'!$AD$14:$AD$736, LEN($A148))=$A148), """")"),"")</f>
        <v/>
      </c>
      <c r="P148" s="1" t="str">
        <f ca="1">IFERROR(__xludf.DUMMYFUNCTION("IFERROR(FILTER('Tag Library'!$AE$14:$AE$736, LEFT('Tag Library'!$AD$14:$AD$736, LEN(P$2))=P$2, RIGHT('Tag Library'!$AD$14:$AD$736, LEN($A148))=$A148), """")"),"")</f>
        <v/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IFERROR(__xludf.DUMMYFUNCTION("IFERROR(FILTER('Tag Library'!$AE$14:$AE$736, LEFT('Tag Library'!$AD$14:$AD$736, LEN(B$2))=B$2, RIGHT('Tag Library'!$AD$14:$AD$736, LEN($A149))=$A149), """")"),"")</f>
        <v/>
      </c>
      <c r="C149" s="1" t="str">
        <f ca="1">IFERROR(__xludf.DUMMYFUNCTION("IFERROR(FILTER('Tag Library'!$AE$14:$AE$736, LEFT('Tag Library'!$AD$14:$AD$736, LEN(C$2))=C$2, RIGHT('Tag Library'!$AD$14:$AD$736, LEN($A149))=$A149), """")"),"")</f>
        <v/>
      </c>
      <c r="D149" s="1" t="str">
        <f ca="1">IFERROR(__xludf.DUMMYFUNCTION("IFERROR(FILTER('Tag Library'!$AE$14:$AE$736, LEFT('Tag Library'!$AD$14:$AD$736, LEN(D$2))=D$2, RIGHT('Tag Library'!$AD$14:$AD$736, LEN($A149))=$A149), """")"),"")</f>
        <v/>
      </c>
      <c r="E149" s="1" t="str">
        <f ca="1">IFERROR(__xludf.DUMMYFUNCTION("IFERROR(FILTER('Tag Library'!$AE$14:$AE$736, LEFT('Tag Library'!$AD$14:$AD$736, LEN(E$2))=E$2, RIGHT('Tag Library'!$AD$14:$AD$736, LEN($A149))=$A149), """")"),"")</f>
        <v/>
      </c>
      <c r="F149" s="1" t="str">
        <f ca="1">IFERROR(__xludf.DUMMYFUNCTION("IFERROR(FILTER('Tag Library'!$AE$14:$AE$736, LEFT('Tag Library'!$AD$14:$AD$736, LEN(F$2))=F$2, RIGHT('Tag Library'!$AD$14:$AD$736, LEN($A149))=$A149), """")"),"")</f>
        <v/>
      </c>
      <c r="G149" s="1" t="str">
        <f ca="1">IFERROR(__xludf.DUMMYFUNCTION("IFERROR(FILTER('Tag Library'!$AE$14:$AE$736, LEFT('Tag Library'!$AD$14:$AD$736, LEN(G$2))=G$2, RIGHT('Tag Library'!$AD$14:$AD$736, LEN($A149))=$A149), """")"),"")</f>
        <v/>
      </c>
      <c r="H149" s="1" t="str">
        <f ca="1">IFERROR(__xludf.DUMMYFUNCTION("IFERROR(FILTER('Tag Library'!$AE$14:$AE$736, LEFT('Tag Library'!$AD$14:$AD$736, LEN(H$2))=H$2, RIGHT('Tag Library'!$AD$14:$AD$736, LEN($A149))=$A149), """")"),"")</f>
        <v/>
      </c>
      <c r="I149" s="1" t="str">
        <f ca="1">IFERROR(__xludf.DUMMYFUNCTION("IFERROR(FILTER('Tag Library'!$AE$14:$AE$736, LEFT('Tag Library'!$AD$14:$AD$736, LEN(I$2))=I$2, RIGHT('Tag Library'!$AD$14:$AD$736, LEN($A149))=$A149), """")"),"")</f>
        <v/>
      </c>
      <c r="J149" s="1" t="str">
        <f ca="1">IFERROR(__xludf.DUMMYFUNCTION("IFERROR(FILTER('Tag Library'!$AE$14:$AE$736, LEFT('Tag Library'!$AD$14:$AD$736, LEN(J$2))=J$2, RIGHT('Tag Library'!$AD$14:$AD$736, LEN($A149))=$A149), """")"),"")</f>
        <v/>
      </c>
      <c r="K149" s="1" t="str">
        <f ca="1">IFERROR(__xludf.DUMMYFUNCTION("IFERROR(FILTER('Tag Library'!$AE$14:$AE$736, LEFT('Tag Library'!$AD$14:$AD$736, LEN(K$2))=K$2, RIGHT('Tag Library'!$AD$14:$AD$736, LEN($A149))=$A149), """")"),"")</f>
        <v/>
      </c>
      <c r="L149" s="1" t="str">
        <f ca="1">IFERROR(__xludf.DUMMYFUNCTION("IFERROR(FILTER('Tag Library'!$AE$14:$AE$736, LEFT('Tag Library'!$AD$14:$AD$736, LEN(L$2))=L$2, RIGHT('Tag Library'!$AD$14:$AD$736, LEN($A149))=$A149), """")"),"")</f>
        <v/>
      </c>
      <c r="M149" s="1" t="str">
        <f ca="1">IFERROR(__xludf.DUMMYFUNCTION("IFERROR(FILTER('Tag Library'!$AE$14:$AE$736, LEFT('Tag Library'!$AD$14:$AD$736, LEN(M$2))=M$2, RIGHT('Tag Library'!$AD$14:$AD$736, LEN($A149))=$A149), """")"),"")</f>
        <v/>
      </c>
      <c r="N149" s="1" t="str">
        <f ca="1">IFERROR(__xludf.DUMMYFUNCTION("IFERROR(FILTER('Tag Library'!$AE$14:$AE$736, LEFT('Tag Library'!$AD$14:$AD$736, LEN(N$2))=N$2, RIGHT('Tag Library'!$AD$14:$AD$736, LEN($A149))=$A149), """")"),"")</f>
        <v/>
      </c>
      <c r="O149" s="1" t="str">
        <f ca="1">IFERROR(__xludf.DUMMYFUNCTION("IFERROR(FILTER('Tag Library'!$AE$14:$AE$736, LEFT('Tag Library'!$AD$14:$AD$736, LEN(O$2))=O$2, RIGHT('Tag Library'!$AD$14:$AD$736, LEN($A149))=$A149), """")"),"")</f>
        <v/>
      </c>
      <c r="P149" s="1" t="str">
        <f ca="1">IFERROR(__xludf.DUMMYFUNCTION("IFERROR(FILTER('Tag Library'!$AE$14:$AE$736, LEFT('Tag Library'!$AD$14:$AD$736, LEN(P$2))=P$2, RIGHT('Tag Library'!$AD$14:$AD$736, LEN($A149))=$A149), """")"),"")</f>
        <v/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IFERROR(__xludf.DUMMYFUNCTION("IFERROR(FILTER('Tag Library'!$AE$14:$AE$736, LEFT('Tag Library'!$AD$14:$AD$736, LEN(B$2))=B$2, RIGHT('Tag Library'!$AD$14:$AD$736, LEN($A150))=$A150), """")"),"")</f>
        <v/>
      </c>
      <c r="C150" s="1" t="str">
        <f ca="1">IFERROR(__xludf.DUMMYFUNCTION("IFERROR(FILTER('Tag Library'!$AE$14:$AE$736, LEFT('Tag Library'!$AD$14:$AD$736, LEN(C$2))=C$2, RIGHT('Tag Library'!$AD$14:$AD$736, LEN($A150))=$A150), """")"),"")</f>
        <v/>
      </c>
      <c r="D150" s="1" t="str">
        <f ca="1">IFERROR(__xludf.DUMMYFUNCTION("IFERROR(FILTER('Tag Library'!$AE$14:$AE$736, LEFT('Tag Library'!$AD$14:$AD$736, LEN(D$2))=D$2, RIGHT('Tag Library'!$AD$14:$AD$736, LEN($A150))=$A150), """")"),"")</f>
        <v/>
      </c>
      <c r="E150" s="1" t="str">
        <f ca="1">IFERROR(__xludf.DUMMYFUNCTION("IFERROR(FILTER('Tag Library'!$AE$14:$AE$736, LEFT('Tag Library'!$AD$14:$AD$736, LEN(E$2))=E$2, RIGHT('Tag Library'!$AD$14:$AD$736, LEN($A150))=$A150), """")"),"")</f>
        <v/>
      </c>
      <c r="F150" s="1" t="str">
        <f ca="1">IFERROR(__xludf.DUMMYFUNCTION("IFERROR(FILTER('Tag Library'!$AE$14:$AE$736, LEFT('Tag Library'!$AD$14:$AD$736, LEN(F$2))=F$2, RIGHT('Tag Library'!$AD$14:$AD$736, LEN($A150))=$A150), """")"),"")</f>
        <v/>
      </c>
      <c r="G150" s="1" t="str">
        <f ca="1">IFERROR(__xludf.DUMMYFUNCTION("IFERROR(FILTER('Tag Library'!$AE$14:$AE$736, LEFT('Tag Library'!$AD$14:$AD$736, LEN(G$2))=G$2, RIGHT('Tag Library'!$AD$14:$AD$736, LEN($A150))=$A150), """")"),"")</f>
        <v/>
      </c>
      <c r="H150" s="1" t="str">
        <f ca="1">IFERROR(__xludf.DUMMYFUNCTION("IFERROR(FILTER('Tag Library'!$AE$14:$AE$736, LEFT('Tag Library'!$AD$14:$AD$736, LEN(H$2))=H$2, RIGHT('Tag Library'!$AD$14:$AD$736, LEN($A150))=$A150), """")"),"")</f>
        <v/>
      </c>
      <c r="I150" s="1" t="str">
        <f ca="1">IFERROR(__xludf.DUMMYFUNCTION("IFERROR(FILTER('Tag Library'!$AE$14:$AE$736, LEFT('Tag Library'!$AD$14:$AD$736, LEN(I$2))=I$2, RIGHT('Tag Library'!$AD$14:$AD$736, LEN($A150))=$A150), """")"),"")</f>
        <v/>
      </c>
      <c r="J150" s="1" t="str">
        <f ca="1">IFERROR(__xludf.DUMMYFUNCTION("IFERROR(FILTER('Tag Library'!$AE$14:$AE$736, LEFT('Tag Library'!$AD$14:$AD$736, LEN(J$2))=J$2, RIGHT('Tag Library'!$AD$14:$AD$736, LEN($A150))=$A150), """")"),"")</f>
        <v/>
      </c>
      <c r="K150" s="1" t="str">
        <f ca="1">IFERROR(__xludf.DUMMYFUNCTION("IFERROR(FILTER('Tag Library'!$AE$14:$AE$736, LEFT('Tag Library'!$AD$14:$AD$736, LEN(K$2))=K$2, RIGHT('Tag Library'!$AD$14:$AD$736, LEN($A150))=$A150), """")"),"")</f>
        <v/>
      </c>
      <c r="L150" s="1" t="str">
        <f ca="1">IFERROR(__xludf.DUMMYFUNCTION("IFERROR(FILTER('Tag Library'!$AE$14:$AE$736, LEFT('Tag Library'!$AD$14:$AD$736, LEN(L$2))=L$2, RIGHT('Tag Library'!$AD$14:$AD$736, LEN($A150))=$A150), """")"),"")</f>
        <v/>
      </c>
      <c r="M150" s="1" t="str">
        <f ca="1">IFERROR(__xludf.DUMMYFUNCTION("IFERROR(FILTER('Tag Library'!$AE$14:$AE$736, LEFT('Tag Library'!$AD$14:$AD$736, LEN(M$2))=M$2, RIGHT('Tag Library'!$AD$14:$AD$736, LEN($A150))=$A150), """")"),"")</f>
        <v/>
      </c>
      <c r="N150" s="1" t="str">
        <f ca="1">IFERROR(__xludf.DUMMYFUNCTION("IFERROR(FILTER('Tag Library'!$AE$14:$AE$736, LEFT('Tag Library'!$AD$14:$AD$736, LEN(N$2))=N$2, RIGHT('Tag Library'!$AD$14:$AD$736, LEN($A150))=$A150), """")"),"")</f>
        <v/>
      </c>
      <c r="O150" s="1" t="str">
        <f ca="1">IFERROR(__xludf.DUMMYFUNCTION("IFERROR(FILTER('Tag Library'!$AE$14:$AE$736, LEFT('Tag Library'!$AD$14:$AD$736, LEN(O$2))=O$2, RIGHT('Tag Library'!$AD$14:$AD$736, LEN($A150))=$A150), """")"),"")</f>
        <v/>
      </c>
      <c r="P150" s="1" t="str">
        <f ca="1">IFERROR(__xludf.DUMMYFUNCTION("IFERROR(FILTER('Tag Library'!$AE$14:$AE$736, LEFT('Tag Library'!$AD$14:$AD$736, LEN(P$2))=P$2, RIGHT('Tag Library'!$AD$14:$AD$736, LEN($A150))=$A150), """")"),"")</f>
        <v/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IFERROR(__xludf.DUMMYFUNCTION("IFERROR(FILTER('Tag Library'!$AE$14:$AE$736, LEFT('Tag Library'!$AD$14:$AD$736, LEN(B$2))=B$2, RIGHT('Tag Library'!$AD$14:$AD$736, LEN($A151))=$A151), """")"),"")</f>
        <v/>
      </c>
      <c r="C151" s="1" t="str">
        <f ca="1">IFERROR(__xludf.DUMMYFUNCTION("IFERROR(FILTER('Tag Library'!$AE$14:$AE$736, LEFT('Tag Library'!$AD$14:$AD$736, LEN(C$2))=C$2, RIGHT('Tag Library'!$AD$14:$AD$736, LEN($A151))=$A151), """")"),"")</f>
        <v/>
      </c>
      <c r="D151" s="1" t="str">
        <f ca="1">IFERROR(__xludf.DUMMYFUNCTION("IFERROR(FILTER('Tag Library'!$AE$14:$AE$736, LEFT('Tag Library'!$AD$14:$AD$736, LEN(D$2))=D$2, RIGHT('Tag Library'!$AD$14:$AD$736, LEN($A151))=$A151), """")"),"green")</f>
        <v>green</v>
      </c>
      <c r="E151" s="1" t="str">
        <f ca="1">IFERROR(__xludf.DUMMYFUNCTION("IFERROR(FILTER('Tag Library'!$AE$14:$AE$736, LEFT('Tag Library'!$AD$14:$AD$736, LEN(E$2))=E$2, RIGHT('Tag Library'!$AD$14:$AD$736, LEN($A151))=$A151), """")"),"green")</f>
        <v>green</v>
      </c>
      <c r="F151" s="1" t="str">
        <f ca="1">IFERROR(__xludf.DUMMYFUNCTION("IFERROR(FILTER('Tag Library'!$AE$14:$AE$736, LEFT('Tag Library'!$AD$14:$AD$736, LEN(F$2))=F$2, RIGHT('Tag Library'!$AD$14:$AD$736, LEN($A151))=$A151), """")"),"green")</f>
        <v>green</v>
      </c>
      <c r="G151" s="1" t="str">
        <f ca="1">IFERROR(__xludf.DUMMYFUNCTION("IFERROR(FILTER('Tag Library'!$AE$14:$AE$736, LEFT('Tag Library'!$AD$14:$AD$736, LEN(G$2))=G$2, RIGHT('Tag Library'!$AD$14:$AD$736, LEN($A151))=$A151), """")"),"green")</f>
        <v>green</v>
      </c>
      <c r="H151" s="1" t="str">
        <f ca="1">IFERROR(__xludf.DUMMYFUNCTION("IFERROR(FILTER('Tag Library'!$AE$14:$AE$736, LEFT('Tag Library'!$AD$14:$AD$736, LEN(H$2))=H$2, RIGHT('Tag Library'!$AD$14:$AD$736, LEN($A151))=$A151), """")"),"green")</f>
        <v>green</v>
      </c>
      <c r="I151" s="1" t="str">
        <f ca="1">IFERROR(__xludf.DUMMYFUNCTION("IFERROR(FILTER('Tag Library'!$AE$14:$AE$736, LEFT('Tag Library'!$AD$14:$AD$736, LEN(I$2))=I$2, RIGHT('Tag Library'!$AD$14:$AD$736, LEN($A151))=$A151), """")"),"green")</f>
        <v>green</v>
      </c>
      <c r="J151" s="1" t="str">
        <f ca="1">IFERROR(__xludf.DUMMYFUNCTION("IFERROR(FILTER('Tag Library'!$AE$14:$AE$736, LEFT('Tag Library'!$AD$14:$AD$736, LEN(J$2))=J$2, RIGHT('Tag Library'!$AD$14:$AD$736, LEN($A151))=$A151), """")"),"green")</f>
        <v>green</v>
      </c>
      <c r="K151" s="1" t="str">
        <f ca="1">IFERROR(__xludf.DUMMYFUNCTION("IFERROR(FILTER('Tag Library'!$AE$14:$AE$736, LEFT('Tag Library'!$AD$14:$AD$736, LEN(K$2))=K$2, RIGHT('Tag Library'!$AD$14:$AD$736, LEN($A151))=$A151), """")"),"green")</f>
        <v>green</v>
      </c>
      <c r="L151" s="1" t="str">
        <f ca="1">IFERROR(__xludf.DUMMYFUNCTION("IFERROR(FILTER('Tag Library'!$AE$14:$AE$736, LEFT('Tag Library'!$AD$14:$AD$736, LEN(L$2))=L$2, RIGHT('Tag Library'!$AD$14:$AD$736, LEN($A151))=$A151), """")"),"green")</f>
        <v>green</v>
      </c>
      <c r="M151" s="1" t="str">
        <f ca="1">IFERROR(__xludf.DUMMYFUNCTION("IFERROR(FILTER('Tag Library'!$AE$14:$AE$736, LEFT('Tag Library'!$AD$14:$AD$736, LEN(M$2))=M$2, RIGHT('Tag Library'!$AD$14:$AD$736, LEN($A151))=$A151), """")"),"green")</f>
        <v>green</v>
      </c>
      <c r="N151" s="1" t="str">
        <f ca="1">IFERROR(__xludf.DUMMYFUNCTION("IFERROR(FILTER('Tag Library'!$AE$14:$AE$736, LEFT('Tag Library'!$AD$14:$AD$736, LEN(N$2))=N$2, RIGHT('Tag Library'!$AD$14:$AD$736, LEN($A151))=$A151), """")"),"green")</f>
        <v>green</v>
      </c>
      <c r="O151" s="1" t="str">
        <f ca="1">IFERROR(__xludf.DUMMYFUNCTION("IFERROR(FILTER('Tag Library'!$AE$14:$AE$736, LEFT('Tag Library'!$AD$14:$AD$736, LEN(O$2))=O$2, RIGHT('Tag Library'!$AD$14:$AD$736, LEN($A151))=$A151), """")"),"green")</f>
        <v>green</v>
      </c>
      <c r="P151" s="1" t="str">
        <f ca="1">IFERROR(__xludf.DUMMYFUNCTION("IFERROR(FILTER('Tag Library'!$AE$14:$AE$736, LEFT('Tag Library'!$AD$14:$AD$736, LEN(P$2))=P$2, RIGHT('Tag Library'!$AD$14:$AD$736, LEN($A151))=$A151), """")"),"green")</f>
        <v>green</v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IFERROR(__xludf.DUMMYFUNCTION("IFERROR(FILTER('Tag Library'!$AE$14:$AE$736, LEFT('Tag Library'!$AD$14:$AD$736, LEN(B$2))=B$2, RIGHT('Tag Library'!$AD$14:$AD$736, LEN($A152))=$A152), """")"),"")</f>
        <v/>
      </c>
      <c r="C152" s="1" t="str">
        <f ca="1">IFERROR(__xludf.DUMMYFUNCTION("IFERROR(FILTER('Tag Library'!$AE$14:$AE$736, LEFT('Tag Library'!$AD$14:$AD$736, LEN(C$2))=C$2, RIGHT('Tag Library'!$AD$14:$AD$736, LEN($A152))=$A152), """")"),"")</f>
        <v/>
      </c>
      <c r="D152" s="1" t="str">
        <f ca="1">IFERROR(__xludf.DUMMYFUNCTION("IFERROR(FILTER('Tag Library'!$AE$14:$AE$736, LEFT('Tag Library'!$AD$14:$AD$736, LEN(D$2))=D$2, RIGHT('Tag Library'!$AD$14:$AD$736, LEN($A152))=$A152), """")"),"")</f>
        <v/>
      </c>
      <c r="E152" s="1" t="str">
        <f ca="1">IFERROR(__xludf.DUMMYFUNCTION("IFERROR(FILTER('Tag Library'!$AE$14:$AE$736, LEFT('Tag Library'!$AD$14:$AD$736, LEN(E$2))=E$2, RIGHT('Tag Library'!$AD$14:$AD$736, LEN($A152))=$A152), """")"),"")</f>
        <v/>
      </c>
      <c r="F152" s="1" t="str">
        <f ca="1">IFERROR(__xludf.DUMMYFUNCTION("IFERROR(FILTER('Tag Library'!$AE$14:$AE$736, LEFT('Tag Library'!$AD$14:$AD$736, LEN(F$2))=F$2, RIGHT('Tag Library'!$AD$14:$AD$736, LEN($A152))=$A152), """")"),"")</f>
        <v/>
      </c>
      <c r="G152" s="1" t="str">
        <f ca="1">IFERROR(__xludf.DUMMYFUNCTION("IFERROR(FILTER('Tag Library'!$AE$14:$AE$736, LEFT('Tag Library'!$AD$14:$AD$736, LEN(G$2))=G$2, RIGHT('Tag Library'!$AD$14:$AD$736, LEN($A152))=$A152), """")"),"")</f>
        <v/>
      </c>
      <c r="H152" s="1" t="str">
        <f ca="1">IFERROR(__xludf.DUMMYFUNCTION("IFERROR(FILTER('Tag Library'!$AE$14:$AE$736, LEFT('Tag Library'!$AD$14:$AD$736, LEN(H$2))=H$2, RIGHT('Tag Library'!$AD$14:$AD$736, LEN($A152))=$A152), """")"),"")</f>
        <v/>
      </c>
      <c r="I152" s="1" t="str">
        <f ca="1">IFERROR(__xludf.DUMMYFUNCTION("IFERROR(FILTER('Tag Library'!$AE$14:$AE$736, LEFT('Tag Library'!$AD$14:$AD$736, LEN(I$2))=I$2, RIGHT('Tag Library'!$AD$14:$AD$736, LEN($A152))=$A152), """")"),"")</f>
        <v/>
      </c>
      <c r="J152" s="1" t="str">
        <f ca="1">IFERROR(__xludf.DUMMYFUNCTION("IFERROR(FILTER('Tag Library'!$AE$14:$AE$736, LEFT('Tag Library'!$AD$14:$AD$736, LEN(J$2))=J$2, RIGHT('Tag Library'!$AD$14:$AD$736, LEN($A152))=$A152), """")"),"")</f>
        <v/>
      </c>
      <c r="K152" s="1" t="str">
        <f ca="1">IFERROR(__xludf.DUMMYFUNCTION("IFERROR(FILTER('Tag Library'!$AE$14:$AE$736, LEFT('Tag Library'!$AD$14:$AD$736, LEN(K$2))=K$2, RIGHT('Tag Library'!$AD$14:$AD$736, LEN($A152))=$A152), """")"),"")</f>
        <v/>
      </c>
      <c r="L152" s="1" t="str">
        <f ca="1">IFERROR(__xludf.DUMMYFUNCTION("IFERROR(FILTER('Tag Library'!$AE$14:$AE$736, LEFT('Tag Library'!$AD$14:$AD$736, LEN(L$2))=L$2, RIGHT('Tag Library'!$AD$14:$AD$736, LEN($A152))=$A152), """")"),"")</f>
        <v/>
      </c>
      <c r="M152" s="1" t="str">
        <f ca="1">IFERROR(__xludf.DUMMYFUNCTION("IFERROR(FILTER('Tag Library'!$AE$14:$AE$736, LEFT('Tag Library'!$AD$14:$AD$736, LEN(M$2))=M$2, RIGHT('Tag Library'!$AD$14:$AD$736, LEN($A152))=$A152), """")"),"")</f>
        <v/>
      </c>
      <c r="N152" s="1" t="str">
        <f ca="1">IFERROR(__xludf.DUMMYFUNCTION("IFERROR(FILTER('Tag Library'!$AE$14:$AE$736, LEFT('Tag Library'!$AD$14:$AD$736, LEN(N$2))=N$2, RIGHT('Tag Library'!$AD$14:$AD$736, LEN($A152))=$A152), """")"),"")</f>
        <v/>
      </c>
      <c r="O152" s="1" t="str">
        <f ca="1">IFERROR(__xludf.DUMMYFUNCTION("IFERROR(FILTER('Tag Library'!$AE$14:$AE$736, LEFT('Tag Library'!$AD$14:$AD$736, LEN(O$2))=O$2, RIGHT('Tag Library'!$AD$14:$AD$736, LEN($A152))=$A152), """")"),"")</f>
        <v/>
      </c>
      <c r="P152" s="1" t="str">
        <f ca="1">IFERROR(__xludf.DUMMYFUNCTION("IFERROR(FILTER('Tag Library'!$AE$14:$AE$736, LEFT('Tag Library'!$AD$14:$AD$736, LEN(P$2))=P$2, RIGHT('Tag Library'!$AD$14:$AD$736, LEN($A152))=$A152), """")"),"")</f>
        <v/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IFERROR(__xludf.DUMMYFUNCTION("IFERROR(FILTER('Tag Library'!$AE$14:$AE$736, LEFT('Tag Library'!$AD$14:$AD$736, LEN(B$2))=B$2, RIGHT('Tag Library'!$AD$14:$AD$736, LEN($A153))=$A153), """")"),"")</f>
        <v/>
      </c>
      <c r="C153" s="1" t="str">
        <f ca="1">IFERROR(__xludf.DUMMYFUNCTION("IFERROR(FILTER('Tag Library'!$AE$14:$AE$736, LEFT('Tag Library'!$AD$14:$AD$736, LEN(C$2))=C$2, RIGHT('Tag Library'!$AD$14:$AD$736, LEN($A153))=$A153), """")"),"")</f>
        <v/>
      </c>
      <c r="D153" s="1" t="str">
        <f ca="1">IFERROR(__xludf.DUMMYFUNCTION("IFERROR(FILTER('Tag Library'!$AE$14:$AE$736, LEFT('Tag Library'!$AD$14:$AD$736, LEN(D$2))=D$2, RIGHT('Tag Library'!$AD$14:$AD$736, LEN($A153))=$A153), """")"),"")</f>
        <v/>
      </c>
      <c r="E153" s="1" t="str">
        <f ca="1">IFERROR(__xludf.DUMMYFUNCTION("IFERROR(FILTER('Tag Library'!$AE$14:$AE$736, LEFT('Tag Library'!$AD$14:$AD$736, LEN(E$2))=E$2, RIGHT('Tag Library'!$AD$14:$AD$736, LEN($A153))=$A153), """")"),"")</f>
        <v/>
      </c>
      <c r="F153" s="1" t="str">
        <f ca="1">IFERROR(__xludf.DUMMYFUNCTION("IFERROR(FILTER('Tag Library'!$AE$14:$AE$736, LEFT('Tag Library'!$AD$14:$AD$736, LEN(F$2))=F$2, RIGHT('Tag Library'!$AD$14:$AD$736, LEN($A153))=$A153), """")"),"")</f>
        <v/>
      </c>
      <c r="G153" s="1" t="str">
        <f ca="1">IFERROR(__xludf.DUMMYFUNCTION("IFERROR(FILTER('Tag Library'!$AE$14:$AE$736, LEFT('Tag Library'!$AD$14:$AD$736, LEN(G$2))=G$2, RIGHT('Tag Library'!$AD$14:$AD$736, LEN($A153))=$A153), """")"),"")</f>
        <v/>
      </c>
      <c r="H153" s="1" t="str">
        <f ca="1">IFERROR(__xludf.DUMMYFUNCTION("IFERROR(FILTER('Tag Library'!$AE$14:$AE$736, LEFT('Tag Library'!$AD$14:$AD$736, LEN(H$2))=H$2, RIGHT('Tag Library'!$AD$14:$AD$736, LEN($A153))=$A153), """")"),"")</f>
        <v/>
      </c>
      <c r="I153" s="1" t="str">
        <f ca="1">IFERROR(__xludf.DUMMYFUNCTION("IFERROR(FILTER('Tag Library'!$AE$14:$AE$736, LEFT('Tag Library'!$AD$14:$AD$736, LEN(I$2))=I$2, RIGHT('Tag Library'!$AD$14:$AD$736, LEN($A153))=$A153), """")"),"")</f>
        <v/>
      </c>
      <c r="J153" s="1" t="str">
        <f ca="1">IFERROR(__xludf.DUMMYFUNCTION("IFERROR(FILTER('Tag Library'!$AE$14:$AE$736, LEFT('Tag Library'!$AD$14:$AD$736, LEN(J$2))=J$2, RIGHT('Tag Library'!$AD$14:$AD$736, LEN($A153))=$A153), """")"),"")</f>
        <v/>
      </c>
      <c r="K153" s="1" t="str">
        <f ca="1">IFERROR(__xludf.DUMMYFUNCTION("IFERROR(FILTER('Tag Library'!$AE$14:$AE$736, LEFT('Tag Library'!$AD$14:$AD$736, LEN(K$2))=K$2, RIGHT('Tag Library'!$AD$14:$AD$736, LEN($A153))=$A153), """")"),"")</f>
        <v/>
      </c>
      <c r="L153" s="1" t="str">
        <f ca="1">IFERROR(__xludf.DUMMYFUNCTION("IFERROR(FILTER('Tag Library'!$AE$14:$AE$736, LEFT('Tag Library'!$AD$14:$AD$736, LEN(L$2))=L$2, RIGHT('Tag Library'!$AD$14:$AD$736, LEN($A153))=$A153), """")"),"")</f>
        <v/>
      </c>
      <c r="M153" s="1" t="str">
        <f ca="1">IFERROR(__xludf.DUMMYFUNCTION("IFERROR(FILTER('Tag Library'!$AE$14:$AE$736, LEFT('Tag Library'!$AD$14:$AD$736, LEN(M$2))=M$2, RIGHT('Tag Library'!$AD$14:$AD$736, LEN($A153))=$A153), """")"),"")</f>
        <v/>
      </c>
      <c r="N153" s="1" t="str">
        <f ca="1">IFERROR(__xludf.DUMMYFUNCTION("IFERROR(FILTER('Tag Library'!$AE$14:$AE$736, LEFT('Tag Library'!$AD$14:$AD$736, LEN(N$2))=N$2, RIGHT('Tag Library'!$AD$14:$AD$736, LEN($A153))=$A153), """")"),"")</f>
        <v/>
      </c>
      <c r="O153" s="1" t="str">
        <f ca="1">IFERROR(__xludf.DUMMYFUNCTION("IFERROR(FILTER('Tag Library'!$AE$14:$AE$736, LEFT('Tag Library'!$AD$14:$AD$736, LEN(O$2))=O$2, RIGHT('Tag Library'!$AD$14:$AD$736, LEN($A153))=$A153), """")"),"")</f>
        <v/>
      </c>
      <c r="P153" s="1" t="str">
        <f ca="1">IFERROR(__xludf.DUMMYFUNCTION("IFERROR(FILTER('Tag Library'!$AE$14:$AE$736, LEFT('Tag Library'!$AD$14:$AD$736, LEN(P$2))=P$2, RIGHT('Tag Library'!$AD$14:$AD$736, LEN($A153))=$A153), """")"),"")</f>
        <v/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IFERROR(__xludf.DUMMYFUNCTION("IFERROR(FILTER('Tag Library'!$AE$14:$AE$736, LEFT('Tag Library'!$AD$14:$AD$736, LEN(B$2))=B$2, RIGHT('Tag Library'!$AD$14:$AD$736, LEN($A154))=$A154), """")"),"")</f>
        <v/>
      </c>
      <c r="C154" s="1" t="str">
        <f ca="1">IFERROR(__xludf.DUMMYFUNCTION("IFERROR(FILTER('Tag Library'!$AE$14:$AE$736, LEFT('Tag Library'!$AD$14:$AD$736, LEN(C$2))=C$2, RIGHT('Tag Library'!$AD$14:$AD$736, LEN($A154))=$A154), """")"),"")</f>
        <v/>
      </c>
      <c r="D154" s="1" t="str">
        <f ca="1">IFERROR(__xludf.DUMMYFUNCTION("IFERROR(FILTER('Tag Library'!$AE$14:$AE$736, LEFT('Tag Library'!$AD$14:$AD$736, LEN(D$2))=D$2, RIGHT('Tag Library'!$AD$14:$AD$736, LEN($A154))=$A154), """")"),"")</f>
        <v/>
      </c>
      <c r="E154" s="1" t="str">
        <f ca="1">IFERROR(__xludf.DUMMYFUNCTION("IFERROR(FILTER('Tag Library'!$AE$14:$AE$736, LEFT('Tag Library'!$AD$14:$AD$736, LEN(E$2))=E$2, RIGHT('Tag Library'!$AD$14:$AD$736, LEN($A154))=$A154), """")"),"")</f>
        <v/>
      </c>
      <c r="F154" s="1" t="str">
        <f ca="1">IFERROR(__xludf.DUMMYFUNCTION("IFERROR(FILTER('Tag Library'!$AE$14:$AE$736, LEFT('Tag Library'!$AD$14:$AD$736, LEN(F$2))=F$2, RIGHT('Tag Library'!$AD$14:$AD$736, LEN($A154))=$A154), """")"),"")</f>
        <v/>
      </c>
      <c r="G154" s="1" t="str">
        <f ca="1">IFERROR(__xludf.DUMMYFUNCTION("IFERROR(FILTER('Tag Library'!$AE$14:$AE$736, LEFT('Tag Library'!$AD$14:$AD$736, LEN(G$2))=G$2, RIGHT('Tag Library'!$AD$14:$AD$736, LEN($A154))=$A154), """")"),"")</f>
        <v/>
      </c>
      <c r="H154" s="1" t="str">
        <f ca="1">IFERROR(__xludf.DUMMYFUNCTION("IFERROR(FILTER('Tag Library'!$AE$14:$AE$736, LEFT('Tag Library'!$AD$14:$AD$736, LEN(H$2))=H$2, RIGHT('Tag Library'!$AD$14:$AD$736, LEN($A154))=$A154), """")"),"")</f>
        <v/>
      </c>
      <c r="I154" s="1" t="str">
        <f ca="1">IFERROR(__xludf.DUMMYFUNCTION("IFERROR(FILTER('Tag Library'!$AE$14:$AE$736, LEFT('Tag Library'!$AD$14:$AD$736, LEN(I$2))=I$2, RIGHT('Tag Library'!$AD$14:$AD$736, LEN($A154))=$A154), """")"),"")</f>
        <v/>
      </c>
      <c r="J154" s="1" t="str">
        <f ca="1">IFERROR(__xludf.DUMMYFUNCTION("IFERROR(FILTER('Tag Library'!$AE$14:$AE$736, LEFT('Tag Library'!$AD$14:$AD$736, LEN(J$2))=J$2, RIGHT('Tag Library'!$AD$14:$AD$736, LEN($A154))=$A154), """")"),"")</f>
        <v/>
      </c>
      <c r="K154" s="1" t="str">
        <f ca="1">IFERROR(__xludf.DUMMYFUNCTION("IFERROR(FILTER('Tag Library'!$AE$14:$AE$736, LEFT('Tag Library'!$AD$14:$AD$736, LEN(K$2))=K$2, RIGHT('Tag Library'!$AD$14:$AD$736, LEN($A154))=$A154), """")"),"")</f>
        <v/>
      </c>
      <c r="L154" s="1" t="str">
        <f ca="1">IFERROR(__xludf.DUMMYFUNCTION("IFERROR(FILTER('Tag Library'!$AE$14:$AE$736, LEFT('Tag Library'!$AD$14:$AD$736, LEN(L$2))=L$2, RIGHT('Tag Library'!$AD$14:$AD$736, LEN($A154))=$A154), """")"),"")</f>
        <v/>
      </c>
      <c r="M154" s="1" t="str">
        <f ca="1">IFERROR(__xludf.DUMMYFUNCTION("IFERROR(FILTER('Tag Library'!$AE$14:$AE$736, LEFT('Tag Library'!$AD$14:$AD$736, LEN(M$2))=M$2, RIGHT('Tag Library'!$AD$14:$AD$736, LEN($A154))=$A154), """")"),"")</f>
        <v/>
      </c>
      <c r="N154" s="1" t="str">
        <f ca="1">IFERROR(__xludf.DUMMYFUNCTION("IFERROR(FILTER('Tag Library'!$AE$14:$AE$736, LEFT('Tag Library'!$AD$14:$AD$736, LEN(N$2))=N$2, RIGHT('Tag Library'!$AD$14:$AD$736, LEN($A154))=$A154), """")"),"")</f>
        <v/>
      </c>
      <c r="O154" s="1" t="str">
        <f ca="1">IFERROR(__xludf.DUMMYFUNCTION("IFERROR(FILTER('Tag Library'!$AE$14:$AE$736, LEFT('Tag Library'!$AD$14:$AD$736, LEN(O$2))=O$2, RIGHT('Tag Library'!$AD$14:$AD$736, LEN($A154))=$A154), """")"),"")</f>
        <v/>
      </c>
      <c r="P154" s="1" t="str">
        <f ca="1">IFERROR(__xludf.DUMMYFUNCTION("IFERROR(FILTER('Tag Library'!$AE$14:$AE$736, LEFT('Tag Library'!$AD$14:$AD$736, LEN(P$2))=P$2, RIGHT('Tag Library'!$AD$14:$AD$736, LEN($A154))=$A154), """")"),"")</f>
        <v/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IFERROR(__xludf.DUMMYFUNCTION("IFERROR(FILTER('Tag Library'!$AE$14:$AE$736, LEFT('Tag Library'!$AD$14:$AD$736, LEN(B$2))=B$2, RIGHT('Tag Library'!$AD$14:$AD$736, LEN($A155))=$A155), """")"),"")</f>
        <v/>
      </c>
      <c r="C155" s="1" t="str">
        <f ca="1">IFERROR(__xludf.DUMMYFUNCTION("IFERROR(FILTER('Tag Library'!$AE$14:$AE$736, LEFT('Tag Library'!$AD$14:$AD$736, LEN(C$2))=C$2, RIGHT('Tag Library'!$AD$14:$AD$736, LEN($A155))=$A155), """")"),"")</f>
        <v/>
      </c>
      <c r="D155" s="1" t="str">
        <f ca="1">IFERROR(__xludf.DUMMYFUNCTION("IFERROR(FILTER('Tag Library'!$AE$14:$AE$736, LEFT('Tag Library'!$AD$14:$AD$736, LEN(D$2))=D$2, RIGHT('Tag Library'!$AD$14:$AD$736, LEN($A155))=$A155), """")"),"")</f>
        <v/>
      </c>
      <c r="E155" s="1" t="str">
        <f ca="1">IFERROR(__xludf.DUMMYFUNCTION("IFERROR(FILTER('Tag Library'!$AE$14:$AE$736, LEFT('Tag Library'!$AD$14:$AD$736, LEN(E$2))=E$2, RIGHT('Tag Library'!$AD$14:$AD$736, LEN($A155))=$A155), """")"),"")</f>
        <v/>
      </c>
      <c r="F155" s="1" t="str">
        <f ca="1">IFERROR(__xludf.DUMMYFUNCTION("IFERROR(FILTER('Tag Library'!$AE$14:$AE$736, LEFT('Tag Library'!$AD$14:$AD$736, LEN(F$2))=F$2, RIGHT('Tag Library'!$AD$14:$AD$736, LEN($A155))=$A155), """")"),"")</f>
        <v/>
      </c>
      <c r="G155" s="1" t="str">
        <f ca="1">IFERROR(__xludf.DUMMYFUNCTION("IFERROR(FILTER('Tag Library'!$AE$14:$AE$736, LEFT('Tag Library'!$AD$14:$AD$736, LEN(G$2))=G$2, RIGHT('Tag Library'!$AD$14:$AD$736, LEN($A155))=$A155), """")"),"")</f>
        <v/>
      </c>
      <c r="H155" s="1" t="str">
        <f ca="1">IFERROR(__xludf.DUMMYFUNCTION("IFERROR(FILTER('Tag Library'!$AE$14:$AE$736, LEFT('Tag Library'!$AD$14:$AD$736, LEN(H$2))=H$2, RIGHT('Tag Library'!$AD$14:$AD$736, LEN($A155))=$A155), """")"),"")</f>
        <v/>
      </c>
      <c r="I155" s="1" t="str">
        <f ca="1">IFERROR(__xludf.DUMMYFUNCTION("IFERROR(FILTER('Tag Library'!$AE$14:$AE$736, LEFT('Tag Library'!$AD$14:$AD$736, LEN(I$2))=I$2, RIGHT('Tag Library'!$AD$14:$AD$736, LEN($A155))=$A155), """")"),"")</f>
        <v/>
      </c>
      <c r="J155" s="1" t="str">
        <f ca="1">IFERROR(__xludf.DUMMYFUNCTION("IFERROR(FILTER('Tag Library'!$AE$14:$AE$736, LEFT('Tag Library'!$AD$14:$AD$736, LEN(J$2))=J$2, RIGHT('Tag Library'!$AD$14:$AD$736, LEN($A155))=$A155), """")"),"")</f>
        <v/>
      </c>
      <c r="K155" s="1" t="str">
        <f ca="1">IFERROR(__xludf.DUMMYFUNCTION("IFERROR(FILTER('Tag Library'!$AE$14:$AE$736, LEFT('Tag Library'!$AD$14:$AD$736, LEN(K$2))=K$2, RIGHT('Tag Library'!$AD$14:$AD$736, LEN($A155))=$A155), """")"),"")</f>
        <v/>
      </c>
      <c r="L155" s="1" t="str">
        <f ca="1">IFERROR(__xludf.DUMMYFUNCTION("IFERROR(FILTER('Tag Library'!$AE$14:$AE$736, LEFT('Tag Library'!$AD$14:$AD$736, LEN(L$2))=L$2, RIGHT('Tag Library'!$AD$14:$AD$736, LEN($A155))=$A155), """")"),"")</f>
        <v/>
      </c>
      <c r="M155" s="1" t="str">
        <f ca="1">IFERROR(__xludf.DUMMYFUNCTION("IFERROR(FILTER('Tag Library'!$AE$14:$AE$736, LEFT('Tag Library'!$AD$14:$AD$736, LEN(M$2))=M$2, RIGHT('Tag Library'!$AD$14:$AD$736, LEN($A155))=$A155), """")"),"")</f>
        <v/>
      </c>
      <c r="N155" s="1" t="str">
        <f ca="1">IFERROR(__xludf.DUMMYFUNCTION("IFERROR(FILTER('Tag Library'!$AE$14:$AE$736, LEFT('Tag Library'!$AD$14:$AD$736, LEN(N$2))=N$2, RIGHT('Tag Library'!$AD$14:$AD$736, LEN($A155))=$A155), """")"),"")</f>
        <v/>
      </c>
      <c r="O155" s="1" t="str">
        <f ca="1">IFERROR(__xludf.DUMMYFUNCTION("IFERROR(FILTER('Tag Library'!$AE$14:$AE$736, LEFT('Tag Library'!$AD$14:$AD$736, LEN(O$2))=O$2, RIGHT('Tag Library'!$AD$14:$AD$736, LEN($A155))=$A155), """")"),"")</f>
        <v/>
      </c>
      <c r="P155" s="1" t="str">
        <f ca="1">IFERROR(__xludf.DUMMYFUNCTION("IFERROR(FILTER('Tag Library'!$AE$14:$AE$736, LEFT('Tag Library'!$AD$14:$AD$736, LEN(P$2))=P$2, RIGHT('Tag Library'!$AD$14:$AD$736, LEN($A155))=$A155), """")"),"")</f>
        <v/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IFERROR(__xludf.DUMMYFUNCTION("IFERROR(FILTER('Tag Library'!$AE$14:$AE$736, LEFT('Tag Library'!$AD$14:$AD$736, LEN(B$2))=B$2, RIGHT('Tag Library'!$AD$14:$AD$736, LEN($A156))=$A156), """")"),"")</f>
        <v/>
      </c>
      <c r="C156" s="1" t="str">
        <f ca="1">IFERROR(__xludf.DUMMYFUNCTION("IFERROR(FILTER('Tag Library'!$AE$14:$AE$736, LEFT('Tag Library'!$AD$14:$AD$736, LEN(C$2))=C$2, RIGHT('Tag Library'!$AD$14:$AD$736, LEN($A156))=$A156), """")"),"")</f>
        <v/>
      </c>
      <c r="D156" s="1" t="str">
        <f ca="1">IFERROR(__xludf.DUMMYFUNCTION("IFERROR(FILTER('Tag Library'!$AE$14:$AE$736, LEFT('Tag Library'!$AD$14:$AD$736, LEN(D$2))=D$2, RIGHT('Tag Library'!$AD$14:$AD$736, LEN($A156))=$A156), """")"),"")</f>
        <v/>
      </c>
      <c r="E156" s="1" t="str">
        <f ca="1">IFERROR(__xludf.DUMMYFUNCTION("IFERROR(FILTER('Tag Library'!$AE$14:$AE$736, LEFT('Tag Library'!$AD$14:$AD$736, LEN(E$2))=E$2, RIGHT('Tag Library'!$AD$14:$AD$736, LEN($A156))=$A156), """")"),"")</f>
        <v/>
      </c>
      <c r="F156" s="1" t="str">
        <f ca="1">IFERROR(__xludf.DUMMYFUNCTION("IFERROR(FILTER('Tag Library'!$AE$14:$AE$736, LEFT('Tag Library'!$AD$14:$AD$736, LEN(F$2))=F$2, RIGHT('Tag Library'!$AD$14:$AD$736, LEN($A156))=$A156), """")"),"")</f>
        <v/>
      </c>
      <c r="G156" s="1" t="str">
        <f ca="1">IFERROR(__xludf.DUMMYFUNCTION("IFERROR(FILTER('Tag Library'!$AE$14:$AE$736, LEFT('Tag Library'!$AD$14:$AD$736, LEN(G$2))=G$2, RIGHT('Tag Library'!$AD$14:$AD$736, LEN($A156))=$A156), """")"),"")</f>
        <v/>
      </c>
      <c r="H156" s="1" t="str">
        <f ca="1">IFERROR(__xludf.DUMMYFUNCTION("IFERROR(FILTER('Tag Library'!$AE$14:$AE$736, LEFT('Tag Library'!$AD$14:$AD$736, LEN(H$2))=H$2, RIGHT('Tag Library'!$AD$14:$AD$736, LEN($A156))=$A156), """")"),"")</f>
        <v/>
      </c>
      <c r="I156" s="1" t="str">
        <f ca="1">IFERROR(__xludf.DUMMYFUNCTION("IFERROR(FILTER('Tag Library'!$AE$14:$AE$736, LEFT('Tag Library'!$AD$14:$AD$736, LEN(I$2))=I$2, RIGHT('Tag Library'!$AD$14:$AD$736, LEN($A156))=$A156), """")"),"")</f>
        <v/>
      </c>
      <c r="J156" s="1" t="str">
        <f ca="1">IFERROR(__xludf.DUMMYFUNCTION("IFERROR(FILTER('Tag Library'!$AE$14:$AE$736, LEFT('Tag Library'!$AD$14:$AD$736, LEN(J$2))=J$2, RIGHT('Tag Library'!$AD$14:$AD$736, LEN($A156))=$A156), """")"),"")</f>
        <v/>
      </c>
      <c r="K156" s="1" t="str">
        <f ca="1">IFERROR(__xludf.DUMMYFUNCTION("IFERROR(FILTER('Tag Library'!$AE$14:$AE$736, LEFT('Tag Library'!$AD$14:$AD$736, LEN(K$2))=K$2, RIGHT('Tag Library'!$AD$14:$AD$736, LEN($A156))=$A156), """")"),"")</f>
        <v/>
      </c>
      <c r="L156" s="1" t="str">
        <f ca="1">IFERROR(__xludf.DUMMYFUNCTION("IFERROR(FILTER('Tag Library'!$AE$14:$AE$736, LEFT('Tag Library'!$AD$14:$AD$736, LEN(L$2))=L$2, RIGHT('Tag Library'!$AD$14:$AD$736, LEN($A156))=$A156), """")"),"")</f>
        <v/>
      </c>
      <c r="M156" s="1" t="str">
        <f ca="1">IFERROR(__xludf.DUMMYFUNCTION("IFERROR(FILTER('Tag Library'!$AE$14:$AE$736, LEFT('Tag Library'!$AD$14:$AD$736, LEN(M$2))=M$2, RIGHT('Tag Library'!$AD$14:$AD$736, LEN($A156))=$A156), """")"),"")</f>
        <v/>
      </c>
      <c r="N156" s="1" t="str">
        <f ca="1">IFERROR(__xludf.DUMMYFUNCTION("IFERROR(FILTER('Tag Library'!$AE$14:$AE$736, LEFT('Tag Library'!$AD$14:$AD$736, LEN(N$2))=N$2, RIGHT('Tag Library'!$AD$14:$AD$736, LEN($A156))=$A156), """")"),"")</f>
        <v/>
      </c>
      <c r="O156" s="1" t="str">
        <f ca="1">IFERROR(__xludf.DUMMYFUNCTION("IFERROR(FILTER('Tag Library'!$AE$14:$AE$736, LEFT('Tag Library'!$AD$14:$AD$736, LEN(O$2))=O$2, RIGHT('Tag Library'!$AD$14:$AD$736, LEN($A156))=$A156), """")"),"")</f>
        <v/>
      </c>
      <c r="P156" s="1" t="str">
        <f ca="1">IFERROR(__xludf.DUMMYFUNCTION("IFERROR(FILTER('Tag Library'!$AE$14:$AE$736, LEFT('Tag Library'!$AD$14:$AD$736, LEN(P$2))=P$2, RIGHT('Tag Library'!$AD$14:$AD$736, LEN($A156))=$A156), """")"),"")</f>
        <v/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IFERROR(__xludf.DUMMYFUNCTION("IFERROR(FILTER('Tag Library'!$AE$14:$AE$736, LEFT('Tag Library'!$AD$14:$AD$736, LEN(B$2))=B$2, RIGHT('Tag Library'!$AD$14:$AD$736, LEN($A157))=$A157), """")"),"")</f>
        <v/>
      </c>
      <c r="C157" s="1" t="str">
        <f ca="1">IFERROR(__xludf.DUMMYFUNCTION("IFERROR(FILTER('Tag Library'!$AE$14:$AE$736, LEFT('Tag Library'!$AD$14:$AD$736, LEN(C$2))=C$2, RIGHT('Tag Library'!$AD$14:$AD$736, LEN($A157))=$A157), """")"),"")</f>
        <v/>
      </c>
      <c r="D157" s="1" t="str">
        <f ca="1">IFERROR(__xludf.DUMMYFUNCTION("IFERROR(FILTER('Tag Library'!$AE$14:$AE$736, LEFT('Tag Library'!$AD$14:$AD$736, LEN(D$2))=D$2, RIGHT('Tag Library'!$AD$14:$AD$736, LEN($A157))=$A157), """")"),"")</f>
        <v/>
      </c>
      <c r="E157" s="1" t="str">
        <f ca="1">IFERROR(__xludf.DUMMYFUNCTION("IFERROR(FILTER('Tag Library'!$AE$14:$AE$736, LEFT('Tag Library'!$AD$14:$AD$736, LEN(E$2))=E$2, RIGHT('Tag Library'!$AD$14:$AD$736, LEN($A157))=$A157), """")"),"")</f>
        <v/>
      </c>
      <c r="F157" s="1" t="str">
        <f ca="1">IFERROR(__xludf.DUMMYFUNCTION("IFERROR(FILTER('Tag Library'!$AE$14:$AE$736, LEFT('Tag Library'!$AD$14:$AD$736, LEN(F$2))=F$2, RIGHT('Tag Library'!$AD$14:$AD$736, LEN($A157))=$A157), """")"),"")</f>
        <v/>
      </c>
      <c r="G157" s="1" t="str">
        <f ca="1">IFERROR(__xludf.DUMMYFUNCTION("IFERROR(FILTER('Tag Library'!$AE$14:$AE$736, LEFT('Tag Library'!$AD$14:$AD$736, LEN(G$2))=G$2, RIGHT('Tag Library'!$AD$14:$AD$736, LEN($A157))=$A157), """")"),"")</f>
        <v/>
      </c>
      <c r="H157" s="1" t="str">
        <f ca="1">IFERROR(__xludf.DUMMYFUNCTION("IFERROR(FILTER('Tag Library'!$AE$14:$AE$736, LEFT('Tag Library'!$AD$14:$AD$736, LEN(H$2))=H$2, RIGHT('Tag Library'!$AD$14:$AD$736, LEN($A157))=$A157), """")"),"")</f>
        <v/>
      </c>
      <c r="I157" s="1" t="str">
        <f ca="1">IFERROR(__xludf.DUMMYFUNCTION("IFERROR(FILTER('Tag Library'!$AE$14:$AE$736, LEFT('Tag Library'!$AD$14:$AD$736, LEN(I$2))=I$2, RIGHT('Tag Library'!$AD$14:$AD$736, LEN($A157))=$A157), """")"),"")</f>
        <v/>
      </c>
      <c r="J157" s="1" t="str">
        <f ca="1">IFERROR(__xludf.DUMMYFUNCTION("IFERROR(FILTER('Tag Library'!$AE$14:$AE$736, LEFT('Tag Library'!$AD$14:$AD$736, LEN(J$2))=J$2, RIGHT('Tag Library'!$AD$14:$AD$736, LEN($A157))=$A157), """")"),"")</f>
        <v/>
      </c>
      <c r="K157" s="1" t="str">
        <f ca="1">IFERROR(__xludf.DUMMYFUNCTION("IFERROR(FILTER('Tag Library'!$AE$14:$AE$736, LEFT('Tag Library'!$AD$14:$AD$736, LEN(K$2))=K$2, RIGHT('Tag Library'!$AD$14:$AD$736, LEN($A157))=$A157), """")"),"")</f>
        <v/>
      </c>
      <c r="L157" s="1" t="str">
        <f ca="1">IFERROR(__xludf.DUMMYFUNCTION("IFERROR(FILTER('Tag Library'!$AE$14:$AE$736, LEFT('Tag Library'!$AD$14:$AD$736, LEN(L$2))=L$2, RIGHT('Tag Library'!$AD$14:$AD$736, LEN($A157))=$A157), """")"),"")</f>
        <v/>
      </c>
      <c r="M157" s="1" t="str">
        <f ca="1">IFERROR(__xludf.DUMMYFUNCTION("IFERROR(FILTER('Tag Library'!$AE$14:$AE$736, LEFT('Tag Library'!$AD$14:$AD$736, LEN(M$2))=M$2, RIGHT('Tag Library'!$AD$14:$AD$736, LEN($A157))=$A157), """")"),"")</f>
        <v/>
      </c>
      <c r="N157" s="1" t="str">
        <f ca="1">IFERROR(__xludf.DUMMYFUNCTION("IFERROR(FILTER('Tag Library'!$AE$14:$AE$736, LEFT('Tag Library'!$AD$14:$AD$736, LEN(N$2))=N$2, RIGHT('Tag Library'!$AD$14:$AD$736, LEN($A157))=$A157), """")"),"")</f>
        <v/>
      </c>
      <c r="O157" s="1" t="str">
        <f ca="1">IFERROR(__xludf.DUMMYFUNCTION("IFERROR(FILTER('Tag Library'!$AE$14:$AE$736, LEFT('Tag Library'!$AD$14:$AD$736, LEN(O$2))=O$2, RIGHT('Tag Library'!$AD$14:$AD$736, LEN($A157))=$A157), """")"),"")</f>
        <v/>
      </c>
      <c r="P157" s="1" t="str">
        <f ca="1">IFERROR(__xludf.DUMMYFUNCTION("IFERROR(FILTER('Tag Library'!$AE$14:$AE$736, LEFT('Tag Library'!$AD$14:$AD$736, LEN(P$2))=P$2, RIGHT('Tag Library'!$AD$14:$AD$736, LEN($A157))=$A157), """")"),"")</f>
        <v/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IFERROR(__xludf.DUMMYFUNCTION("IFERROR(FILTER('Tag Library'!$AE$14:$AE$736, LEFT('Tag Library'!$AD$14:$AD$736, LEN(B$2))=B$2, RIGHT('Tag Library'!$AD$14:$AD$736, LEN($A158))=$A158), """")"),"")</f>
        <v/>
      </c>
      <c r="C158" s="1" t="str">
        <f ca="1">IFERROR(__xludf.DUMMYFUNCTION("IFERROR(FILTER('Tag Library'!$AE$14:$AE$736, LEFT('Tag Library'!$AD$14:$AD$736, LEN(C$2))=C$2, RIGHT('Tag Library'!$AD$14:$AD$736, LEN($A158))=$A158), """")"),"")</f>
        <v/>
      </c>
      <c r="D158" s="1" t="str">
        <f ca="1">IFERROR(__xludf.DUMMYFUNCTION("IFERROR(FILTER('Tag Library'!$AE$14:$AE$736, LEFT('Tag Library'!$AD$14:$AD$736, LEN(D$2))=D$2, RIGHT('Tag Library'!$AD$14:$AD$736, LEN($A158))=$A158), """")"),"")</f>
        <v/>
      </c>
      <c r="E158" s="1" t="str">
        <f ca="1">IFERROR(__xludf.DUMMYFUNCTION("IFERROR(FILTER('Tag Library'!$AE$14:$AE$736, LEFT('Tag Library'!$AD$14:$AD$736, LEN(E$2))=E$2, RIGHT('Tag Library'!$AD$14:$AD$736, LEN($A158))=$A158), """")"),"")</f>
        <v/>
      </c>
      <c r="F158" s="1" t="str">
        <f ca="1">IFERROR(__xludf.DUMMYFUNCTION("IFERROR(FILTER('Tag Library'!$AE$14:$AE$736, LEFT('Tag Library'!$AD$14:$AD$736, LEN(F$2))=F$2, RIGHT('Tag Library'!$AD$14:$AD$736, LEN($A158))=$A158), """")"),"")</f>
        <v/>
      </c>
      <c r="G158" s="1" t="str">
        <f ca="1">IFERROR(__xludf.DUMMYFUNCTION("IFERROR(FILTER('Tag Library'!$AE$14:$AE$736, LEFT('Tag Library'!$AD$14:$AD$736, LEN(G$2))=G$2, RIGHT('Tag Library'!$AD$14:$AD$736, LEN($A158))=$A158), """")"),"")</f>
        <v/>
      </c>
      <c r="H158" s="1" t="str">
        <f ca="1">IFERROR(__xludf.DUMMYFUNCTION("IFERROR(FILTER('Tag Library'!$AE$14:$AE$736, LEFT('Tag Library'!$AD$14:$AD$736, LEN(H$2))=H$2, RIGHT('Tag Library'!$AD$14:$AD$736, LEN($A158))=$A158), """")"),"")</f>
        <v/>
      </c>
      <c r="I158" s="1" t="str">
        <f ca="1">IFERROR(__xludf.DUMMYFUNCTION("IFERROR(FILTER('Tag Library'!$AE$14:$AE$736, LEFT('Tag Library'!$AD$14:$AD$736, LEN(I$2))=I$2, RIGHT('Tag Library'!$AD$14:$AD$736, LEN($A158))=$A158), """")"),"")</f>
        <v/>
      </c>
      <c r="J158" s="1" t="str">
        <f ca="1">IFERROR(__xludf.DUMMYFUNCTION("IFERROR(FILTER('Tag Library'!$AE$14:$AE$736, LEFT('Tag Library'!$AD$14:$AD$736, LEN(J$2))=J$2, RIGHT('Tag Library'!$AD$14:$AD$736, LEN($A158))=$A158), """")"),"")</f>
        <v/>
      </c>
      <c r="K158" s="1" t="str">
        <f ca="1">IFERROR(__xludf.DUMMYFUNCTION("IFERROR(FILTER('Tag Library'!$AE$14:$AE$736, LEFT('Tag Library'!$AD$14:$AD$736, LEN(K$2))=K$2, RIGHT('Tag Library'!$AD$14:$AD$736, LEN($A158))=$A158), """")"),"")</f>
        <v/>
      </c>
      <c r="L158" s="1" t="str">
        <f ca="1">IFERROR(__xludf.DUMMYFUNCTION("IFERROR(FILTER('Tag Library'!$AE$14:$AE$736, LEFT('Tag Library'!$AD$14:$AD$736, LEN(L$2))=L$2, RIGHT('Tag Library'!$AD$14:$AD$736, LEN($A158))=$A158), """")"),"")</f>
        <v/>
      </c>
      <c r="M158" s="1" t="str">
        <f ca="1">IFERROR(__xludf.DUMMYFUNCTION("IFERROR(FILTER('Tag Library'!$AE$14:$AE$736, LEFT('Tag Library'!$AD$14:$AD$736, LEN(M$2))=M$2, RIGHT('Tag Library'!$AD$14:$AD$736, LEN($A158))=$A158), """")"),"")</f>
        <v/>
      </c>
      <c r="N158" s="1" t="str">
        <f ca="1">IFERROR(__xludf.DUMMYFUNCTION("IFERROR(FILTER('Tag Library'!$AE$14:$AE$736, LEFT('Tag Library'!$AD$14:$AD$736, LEN(N$2))=N$2, RIGHT('Tag Library'!$AD$14:$AD$736, LEN($A158))=$A158), """")"),"")</f>
        <v/>
      </c>
      <c r="O158" s="1" t="str">
        <f ca="1">IFERROR(__xludf.DUMMYFUNCTION("IFERROR(FILTER('Tag Library'!$AE$14:$AE$736, LEFT('Tag Library'!$AD$14:$AD$736, LEN(O$2))=O$2, RIGHT('Tag Library'!$AD$14:$AD$736, LEN($A158))=$A158), """")"),"")</f>
        <v/>
      </c>
      <c r="P158" s="1" t="str">
        <f ca="1">IFERROR(__xludf.DUMMYFUNCTION("IFERROR(FILTER('Tag Library'!$AE$14:$AE$736, LEFT('Tag Library'!$AD$14:$AD$736, LEN(P$2))=P$2, RIGHT('Tag Library'!$AD$14:$AD$736, LEN($A158))=$A158), """")"),"")</f>
        <v/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IFERROR(__xludf.DUMMYFUNCTION("IFERROR(FILTER('Tag Library'!$AE$14:$AE$736, LEFT('Tag Library'!$AD$14:$AD$736, LEN(B$2))=B$2, RIGHT('Tag Library'!$AD$14:$AD$736, LEN($A159))=$A159), """")"),"")</f>
        <v/>
      </c>
      <c r="C159" s="1" t="str">
        <f ca="1">IFERROR(__xludf.DUMMYFUNCTION("IFERROR(FILTER('Tag Library'!$AE$14:$AE$736, LEFT('Tag Library'!$AD$14:$AD$736, LEN(C$2))=C$2, RIGHT('Tag Library'!$AD$14:$AD$736, LEN($A159))=$A159), """")"),"")</f>
        <v/>
      </c>
      <c r="D159" s="1" t="str">
        <f ca="1">IFERROR(__xludf.DUMMYFUNCTION("IFERROR(FILTER('Tag Library'!$AE$14:$AE$736, LEFT('Tag Library'!$AD$14:$AD$736, LEN(D$2))=D$2, RIGHT('Tag Library'!$AD$14:$AD$736, LEN($A159))=$A159), """")"),"")</f>
        <v/>
      </c>
      <c r="E159" s="1" t="str">
        <f ca="1">IFERROR(__xludf.DUMMYFUNCTION("IFERROR(FILTER('Tag Library'!$AE$14:$AE$736, LEFT('Tag Library'!$AD$14:$AD$736, LEN(E$2))=E$2, RIGHT('Tag Library'!$AD$14:$AD$736, LEN($A159))=$A159), """")"),"")</f>
        <v/>
      </c>
      <c r="F159" s="1" t="str">
        <f ca="1">IFERROR(__xludf.DUMMYFUNCTION("IFERROR(FILTER('Tag Library'!$AE$14:$AE$736, LEFT('Tag Library'!$AD$14:$AD$736, LEN(F$2))=F$2, RIGHT('Tag Library'!$AD$14:$AD$736, LEN($A159))=$A159), """")"),"")</f>
        <v/>
      </c>
      <c r="G159" s="1" t="str">
        <f ca="1">IFERROR(__xludf.DUMMYFUNCTION("IFERROR(FILTER('Tag Library'!$AE$14:$AE$736, LEFT('Tag Library'!$AD$14:$AD$736, LEN(G$2))=G$2, RIGHT('Tag Library'!$AD$14:$AD$736, LEN($A159))=$A159), """")"),"")</f>
        <v/>
      </c>
      <c r="H159" s="1" t="str">
        <f ca="1">IFERROR(__xludf.DUMMYFUNCTION("IFERROR(FILTER('Tag Library'!$AE$14:$AE$736, LEFT('Tag Library'!$AD$14:$AD$736, LEN(H$2))=H$2, RIGHT('Tag Library'!$AD$14:$AD$736, LEN($A159))=$A159), """")"),"")</f>
        <v/>
      </c>
      <c r="I159" s="1" t="str">
        <f ca="1">IFERROR(__xludf.DUMMYFUNCTION("IFERROR(FILTER('Tag Library'!$AE$14:$AE$736, LEFT('Tag Library'!$AD$14:$AD$736, LEN(I$2))=I$2, RIGHT('Tag Library'!$AD$14:$AD$736, LEN($A159))=$A159), """")"),"")</f>
        <v/>
      </c>
      <c r="J159" s="1" t="str">
        <f ca="1">IFERROR(__xludf.DUMMYFUNCTION("IFERROR(FILTER('Tag Library'!$AE$14:$AE$736, LEFT('Tag Library'!$AD$14:$AD$736, LEN(J$2))=J$2, RIGHT('Tag Library'!$AD$14:$AD$736, LEN($A159))=$A159), """")"),"")</f>
        <v/>
      </c>
      <c r="K159" s="1" t="str">
        <f ca="1">IFERROR(__xludf.DUMMYFUNCTION("IFERROR(FILTER('Tag Library'!$AE$14:$AE$736, LEFT('Tag Library'!$AD$14:$AD$736, LEN(K$2))=K$2, RIGHT('Tag Library'!$AD$14:$AD$736, LEN($A159))=$A159), """")"),"")</f>
        <v/>
      </c>
      <c r="L159" s="1" t="str">
        <f ca="1">IFERROR(__xludf.DUMMYFUNCTION("IFERROR(FILTER('Tag Library'!$AE$14:$AE$736, LEFT('Tag Library'!$AD$14:$AD$736, LEN(L$2))=L$2, RIGHT('Tag Library'!$AD$14:$AD$736, LEN($A159))=$A159), """")"),"")</f>
        <v/>
      </c>
      <c r="M159" s="1" t="str">
        <f ca="1">IFERROR(__xludf.DUMMYFUNCTION("IFERROR(FILTER('Tag Library'!$AE$14:$AE$736, LEFT('Tag Library'!$AD$14:$AD$736, LEN(M$2))=M$2, RIGHT('Tag Library'!$AD$14:$AD$736, LEN($A159))=$A159), """")"),"")</f>
        <v/>
      </c>
      <c r="N159" s="1" t="str">
        <f ca="1">IFERROR(__xludf.DUMMYFUNCTION("IFERROR(FILTER('Tag Library'!$AE$14:$AE$736, LEFT('Tag Library'!$AD$14:$AD$736, LEN(N$2))=N$2, RIGHT('Tag Library'!$AD$14:$AD$736, LEN($A159))=$A159), """")"),"")</f>
        <v/>
      </c>
      <c r="O159" s="1" t="str">
        <f ca="1">IFERROR(__xludf.DUMMYFUNCTION("IFERROR(FILTER('Tag Library'!$AE$14:$AE$736, LEFT('Tag Library'!$AD$14:$AD$736, LEN(O$2))=O$2, RIGHT('Tag Library'!$AD$14:$AD$736, LEN($A159))=$A159), """")"),"")</f>
        <v/>
      </c>
      <c r="P159" s="1" t="str">
        <f ca="1">IFERROR(__xludf.DUMMYFUNCTION("IFERROR(FILTER('Tag Library'!$AE$14:$AE$736, LEFT('Tag Library'!$AD$14:$AD$736, LEN(P$2))=P$2, RIGHT('Tag Library'!$AD$14:$AD$736, LEN($A159))=$A159), """")"),"")</f>
        <v/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IFERROR(__xludf.DUMMYFUNCTION("IFERROR(FILTER('Tag Library'!$AE$14:$AE$736, LEFT('Tag Library'!$AD$14:$AD$736, LEN(B$2))=B$2, RIGHT('Tag Library'!$AD$14:$AD$736, LEN($A160))=$A160), """")"),"")</f>
        <v/>
      </c>
      <c r="C160" s="1" t="str">
        <f ca="1">IFERROR(__xludf.DUMMYFUNCTION("IFERROR(FILTER('Tag Library'!$AE$14:$AE$736, LEFT('Tag Library'!$AD$14:$AD$736, LEN(C$2))=C$2, RIGHT('Tag Library'!$AD$14:$AD$736, LEN($A160))=$A160), """")"),"")</f>
        <v/>
      </c>
      <c r="D160" s="1" t="str">
        <f ca="1">IFERROR(__xludf.DUMMYFUNCTION("IFERROR(FILTER('Tag Library'!$AE$14:$AE$736, LEFT('Tag Library'!$AD$14:$AD$736, LEN(D$2))=D$2, RIGHT('Tag Library'!$AD$14:$AD$736, LEN($A160))=$A160), """")"),"")</f>
        <v/>
      </c>
      <c r="E160" s="1" t="str">
        <f ca="1">IFERROR(__xludf.DUMMYFUNCTION("IFERROR(FILTER('Tag Library'!$AE$14:$AE$736, LEFT('Tag Library'!$AD$14:$AD$736, LEN(E$2))=E$2, RIGHT('Tag Library'!$AD$14:$AD$736, LEN($A160))=$A160), """")"),"")</f>
        <v/>
      </c>
      <c r="F160" s="1" t="str">
        <f ca="1">IFERROR(__xludf.DUMMYFUNCTION("IFERROR(FILTER('Tag Library'!$AE$14:$AE$736, LEFT('Tag Library'!$AD$14:$AD$736, LEN(F$2))=F$2, RIGHT('Tag Library'!$AD$14:$AD$736, LEN($A160))=$A160), """")"),"")</f>
        <v/>
      </c>
      <c r="G160" s="1" t="str">
        <f ca="1">IFERROR(__xludf.DUMMYFUNCTION("IFERROR(FILTER('Tag Library'!$AE$14:$AE$736, LEFT('Tag Library'!$AD$14:$AD$736, LEN(G$2))=G$2, RIGHT('Tag Library'!$AD$14:$AD$736, LEN($A160))=$A160), """")"),"")</f>
        <v/>
      </c>
      <c r="H160" s="1" t="str">
        <f ca="1">IFERROR(__xludf.DUMMYFUNCTION("IFERROR(FILTER('Tag Library'!$AE$14:$AE$736, LEFT('Tag Library'!$AD$14:$AD$736, LEN(H$2))=H$2, RIGHT('Tag Library'!$AD$14:$AD$736, LEN($A160))=$A160), """")"),"")</f>
        <v/>
      </c>
      <c r="I160" s="1" t="str">
        <f ca="1">IFERROR(__xludf.DUMMYFUNCTION("IFERROR(FILTER('Tag Library'!$AE$14:$AE$736, LEFT('Tag Library'!$AD$14:$AD$736, LEN(I$2))=I$2, RIGHT('Tag Library'!$AD$14:$AD$736, LEN($A160))=$A160), """")"),"")</f>
        <v/>
      </c>
      <c r="J160" s="1" t="str">
        <f ca="1">IFERROR(__xludf.DUMMYFUNCTION("IFERROR(FILTER('Tag Library'!$AE$14:$AE$736, LEFT('Tag Library'!$AD$14:$AD$736, LEN(J$2))=J$2, RIGHT('Tag Library'!$AD$14:$AD$736, LEN($A160))=$A160), """")"),"")</f>
        <v/>
      </c>
      <c r="K160" s="1" t="str">
        <f ca="1">IFERROR(__xludf.DUMMYFUNCTION("IFERROR(FILTER('Tag Library'!$AE$14:$AE$736, LEFT('Tag Library'!$AD$14:$AD$736, LEN(K$2))=K$2, RIGHT('Tag Library'!$AD$14:$AD$736, LEN($A160))=$A160), """")"),"")</f>
        <v/>
      </c>
      <c r="L160" s="1" t="str">
        <f ca="1">IFERROR(__xludf.DUMMYFUNCTION("IFERROR(FILTER('Tag Library'!$AE$14:$AE$736, LEFT('Tag Library'!$AD$14:$AD$736, LEN(L$2))=L$2, RIGHT('Tag Library'!$AD$14:$AD$736, LEN($A160))=$A160), """")"),"")</f>
        <v/>
      </c>
      <c r="M160" s="1" t="str">
        <f ca="1">IFERROR(__xludf.DUMMYFUNCTION("IFERROR(FILTER('Tag Library'!$AE$14:$AE$736, LEFT('Tag Library'!$AD$14:$AD$736, LEN(M$2))=M$2, RIGHT('Tag Library'!$AD$14:$AD$736, LEN($A160))=$A160), """")"),"")</f>
        <v/>
      </c>
      <c r="N160" s="1" t="str">
        <f ca="1">IFERROR(__xludf.DUMMYFUNCTION("IFERROR(FILTER('Tag Library'!$AE$14:$AE$736, LEFT('Tag Library'!$AD$14:$AD$736, LEN(N$2))=N$2, RIGHT('Tag Library'!$AD$14:$AD$736, LEN($A160))=$A160), """")"),"")</f>
        <v/>
      </c>
      <c r="O160" s="1" t="str">
        <f ca="1">IFERROR(__xludf.DUMMYFUNCTION("IFERROR(FILTER('Tag Library'!$AE$14:$AE$736, LEFT('Tag Library'!$AD$14:$AD$736, LEN(O$2))=O$2, RIGHT('Tag Library'!$AD$14:$AD$736, LEN($A160))=$A160), """")"),"")</f>
        <v/>
      </c>
      <c r="P160" s="1" t="str">
        <f ca="1">IFERROR(__xludf.DUMMYFUNCTION("IFERROR(FILTER('Tag Library'!$AE$14:$AE$736, LEFT('Tag Library'!$AD$14:$AD$736, LEN(P$2))=P$2, RIGHT('Tag Library'!$AD$14:$AD$736, LEN($A160))=$A160), """")"),"")</f>
        <v/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IFERROR(__xludf.DUMMYFUNCTION("IFERROR(FILTER('Tag Library'!$AE$14:$AE$736, LEFT('Tag Library'!$AD$14:$AD$736, LEN(B$2))=B$2, RIGHT('Tag Library'!$AD$14:$AD$736, LEN($A161))=$A161), """")"),"")</f>
        <v/>
      </c>
      <c r="C161" s="1" t="str">
        <f ca="1">IFERROR(__xludf.DUMMYFUNCTION("IFERROR(FILTER('Tag Library'!$AE$14:$AE$736, LEFT('Tag Library'!$AD$14:$AD$736, LEN(C$2))=C$2, RIGHT('Tag Library'!$AD$14:$AD$736, LEN($A161))=$A161), """")"),"")</f>
        <v/>
      </c>
      <c r="D161" s="1" t="str">
        <f ca="1">IFERROR(__xludf.DUMMYFUNCTION("IFERROR(FILTER('Tag Library'!$AE$14:$AE$736, LEFT('Tag Library'!$AD$14:$AD$736, LEN(D$2))=D$2, RIGHT('Tag Library'!$AD$14:$AD$736, LEN($A161))=$A161), """")"),"")</f>
        <v/>
      </c>
      <c r="E161" s="1" t="str">
        <f ca="1">IFERROR(__xludf.DUMMYFUNCTION("IFERROR(FILTER('Tag Library'!$AE$14:$AE$736, LEFT('Tag Library'!$AD$14:$AD$736, LEN(E$2))=E$2, RIGHT('Tag Library'!$AD$14:$AD$736, LEN($A161))=$A161), """")"),"")</f>
        <v/>
      </c>
      <c r="F161" s="1" t="str">
        <f ca="1">IFERROR(__xludf.DUMMYFUNCTION("IFERROR(FILTER('Tag Library'!$AE$14:$AE$736, LEFT('Tag Library'!$AD$14:$AD$736, LEN(F$2))=F$2, RIGHT('Tag Library'!$AD$14:$AD$736, LEN($A161))=$A161), """")"),"")</f>
        <v/>
      </c>
      <c r="G161" s="1" t="str">
        <f ca="1">IFERROR(__xludf.DUMMYFUNCTION("IFERROR(FILTER('Tag Library'!$AE$14:$AE$736, LEFT('Tag Library'!$AD$14:$AD$736, LEN(G$2))=G$2, RIGHT('Tag Library'!$AD$14:$AD$736, LEN($A161))=$A161), """")"),"")</f>
        <v/>
      </c>
      <c r="H161" s="1" t="str">
        <f ca="1">IFERROR(__xludf.DUMMYFUNCTION("IFERROR(FILTER('Tag Library'!$AE$14:$AE$736, LEFT('Tag Library'!$AD$14:$AD$736, LEN(H$2))=H$2, RIGHT('Tag Library'!$AD$14:$AD$736, LEN($A161))=$A161), """")"),"")</f>
        <v/>
      </c>
      <c r="I161" s="1" t="str">
        <f ca="1">IFERROR(__xludf.DUMMYFUNCTION("IFERROR(FILTER('Tag Library'!$AE$14:$AE$736, LEFT('Tag Library'!$AD$14:$AD$736, LEN(I$2))=I$2, RIGHT('Tag Library'!$AD$14:$AD$736, LEN($A161))=$A161), """")"),"")</f>
        <v/>
      </c>
      <c r="J161" s="1" t="str">
        <f ca="1">IFERROR(__xludf.DUMMYFUNCTION("IFERROR(FILTER('Tag Library'!$AE$14:$AE$736, LEFT('Tag Library'!$AD$14:$AD$736, LEN(J$2))=J$2, RIGHT('Tag Library'!$AD$14:$AD$736, LEN($A161))=$A161), """")"),"")</f>
        <v/>
      </c>
      <c r="K161" s="1" t="str">
        <f ca="1">IFERROR(__xludf.DUMMYFUNCTION("IFERROR(FILTER('Tag Library'!$AE$14:$AE$736, LEFT('Tag Library'!$AD$14:$AD$736, LEN(K$2))=K$2, RIGHT('Tag Library'!$AD$14:$AD$736, LEN($A161))=$A161), """")"),"")</f>
        <v/>
      </c>
      <c r="L161" s="1" t="str">
        <f ca="1">IFERROR(__xludf.DUMMYFUNCTION("IFERROR(FILTER('Tag Library'!$AE$14:$AE$736, LEFT('Tag Library'!$AD$14:$AD$736, LEN(L$2))=L$2, RIGHT('Tag Library'!$AD$14:$AD$736, LEN($A161))=$A161), """")"),"")</f>
        <v/>
      </c>
      <c r="M161" s="1" t="str">
        <f ca="1">IFERROR(__xludf.DUMMYFUNCTION("IFERROR(FILTER('Tag Library'!$AE$14:$AE$736, LEFT('Tag Library'!$AD$14:$AD$736, LEN(M$2))=M$2, RIGHT('Tag Library'!$AD$14:$AD$736, LEN($A161))=$A161), """")"),"")</f>
        <v/>
      </c>
      <c r="N161" s="1" t="str">
        <f ca="1">IFERROR(__xludf.DUMMYFUNCTION("IFERROR(FILTER('Tag Library'!$AE$14:$AE$736, LEFT('Tag Library'!$AD$14:$AD$736, LEN(N$2))=N$2, RIGHT('Tag Library'!$AD$14:$AD$736, LEN($A161))=$A161), """")"),"")</f>
        <v/>
      </c>
      <c r="O161" s="1" t="str">
        <f ca="1">IFERROR(__xludf.DUMMYFUNCTION("IFERROR(FILTER('Tag Library'!$AE$14:$AE$736, LEFT('Tag Library'!$AD$14:$AD$736, LEN(O$2))=O$2, RIGHT('Tag Library'!$AD$14:$AD$736, LEN($A161))=$A161), """")"),"")</f>
        <v/>
      </c>
      <c r="P161" s="1" t="str">
        <f ca="1">IFERROR(__xludf.DUMMYFUNCTION("IFERROR(FILTER('Tag Library'!$AE$14:$AE$736, LEFT('Tag Library'!$AD$14:$AD$736, LEN(P$2))=P$2, RIGHT('Tag Library'!$AD$14:$AD$736, LEN($A161))=$A161), """")"),"")</f>
        <v/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IFERROR(__xludf.DUMMYFUNCTION("IFERROR(FILTER('Tag Library'!$AE$14:$AE$736, LEFT('Tag Library'!$AD$14:$AD$736, LEN(B$2))=B$2, RIGHT('Tag Library'!$AD$14:$AD$736, LEN($A162))=$A162), """")"),"")</f>
        <v/>
      </c>
      <c r="C162" s="1" t="str">
        <f ca="1">IFERROR(__xludf.DUMMYFUNCTION("IFERROR(FILTER('Tag Library'!$AE$14:$AE$736, LEFT('Tag Library'!$AD$14:$AD$736, LEN(C$2))=C$2, RIGHT('Tag Library'!$AD$14:$AD$736, LEN($A162))=$A162), """")"),"")</f>
        <v/>
      </c>
      <c r="D162" s="1" t="str">
        <f ca="1">IFERROR(__xludf.DUMMYFUNCTION("IFERROR(FILTER('Tag Library'!$AE$14:$AE$736, LEFT('Tag Library'!$AD$14:$AD$736, LEN(D$2))=D$2, RIGHT('Tag Library'!$AD$14:$AD$736, LEN($A162))=$A162), """")"),"")</f>
        <v/>
      </c>
      <c r="E162" s="1" t="str">
        <f ca="1">IFERROR(__xludf.DUMMYFUNCTION("IFERROR(FILTER('Tag Library'!$AE$14:$AE$736, LEFT('Tag Library'!$AD$14:$AD$736, LEN(E$2))=E$2, RIGHT('Tag Library'!$AD$14:$AD$736, LEN($A162))=$A162), """")"),"")</f>
        <v/>
      </c>
      <c r="F162" s="1" t="str">
        <f ca="1">IFERROR(__xludf.DUMMYFUNCTION("IFERROR(FILTER('Tag Library'!$AE$14:$AE$736, LEFT('Tag Library'!$AD$14:$AD$736, LEN(F$2))=F$2, RIGHT('Tag Library'!$AD$14:$AD$736, LEN($A162))=$A162), """")"),"")</f>
        <v/>
      </c>
      <c r="G162" s="1" t="str">
        <f ca="1">IFERROR(__xludf.DUMMYFUNCTION("IFERROR(FILTER('Tag Library'!$AE$14:$AE$736, LEFT('Tag Library'!$AD$14:$AD$736, LEN(G$2))=G$2, RIGHT('Tag Library'!$AD$14:$AD$736, LEN($A162))=$A162), """")"),"")</f>
        <v/>
      </c>
      <c r="H162" s="1" t="str">
        <f ca="1">IFERROR(__xludf.DUMMYFUNCTION("IFERROR(FILTER('Tag Library'!$AE$14:$AE$736, LEFT('Tag Library'!$AD$14:$AD$736, LEN(H$2))=H$2, RIGHT('Tag Library'!$AD$14:$AD$736, LEN($A162))=$A162), """")"),"")</f>
        <v/>
      </c>
      <c r="I162" s="1" t="str">
        <f ca="1">IFERROR(__xludf.DUMMYFUNCTION("IFERROR(FILTER('Tag Library'!$AE$14:$AE$736, LEFT('Tag Library'!$AD$14:$AD$736, LEN(I$2))=I$2, RIGHT('Tag Library'!$AD$14:$AD$736, LEN($A162))=$A162), """")"),"")</f>
        <v/>
      </c>
      <c r="J162" s="1" t="str">
        <f ca="1">IFERROR(__xludf.DUMMYFUNCTION("IFERROR(FILTER('Tag Library'!$AE$14:$AE$736, LEFT('Tag Library'!$AD$14:$AD$736, LEN(J$2))=J$2, RIGHT('Tag Library'!$AD$14:$AD$736, LEN($A162))=$A162), """")"),"")</f>
        <v/>
      </c>
      <c r="K162" s="1" t="str">
        <f ca="1">IFERROR(__xludf.DUMMYFUNCTION("IFERROR(FILTER('Tag Library'!$AE$14:$AE$736, LEFT('Tag Library'!$AD$14:$AD$736, LEN(K$2))=K$2, RIGHT('Tag Library'!$AD$14:$AD$736, LEN($A162))=$A162), """")"),"")</f>
        <v/>
      </c>
      <c r="L162" s="1" t="str">
        <f ca="1">IFERROR(__xludf.DUMMYFUNCTION("IFERROR(FILTER('Tag Library'!$AE$14:$AE$736, LEFT('Tag Library'!$AD$14:$AD$736, LEN(L$2))=L$2, RIGHT('Tag Library'!$AD$14:$AD$736, LEN($A162))=$A162), """")"),"")</f>
        <v/>
      </c>
      <c r="M162" s="1" t="str">
        <f ca="1">IFERROR(__xludf.DUMMYFUNCTION("IFERROR(FILTER('Tag Library'!$AE$14:$AE$736, LEFT('Tag Library'!$AD$14:$AD$736, LEN(M$2))=M$2, RIGHT('Tag Library'!$AD$14:$AD$736, LEN($A162))=$A162), """")"),"")</f>
        <v/>
      </c>
      <c r="N162" s="1" t="str">
        <f ca="1">IFERROR(__xludf.DUMMYFUNCTION("IFERROR(FILTER('Tag Library'!$AE$14:$AE$736, LEFT('Tag Library'!$AD$14:$AD$736, LEN(N$2))=N$2, RIGHT('Tag Library'!$AD$14:$AD$736, LEN($A162))=$A162), """")"),"")</f>
        <v/>
      </c>
      <c r="O162" s="1" t="str">
        <f ca="1">IFERROR(__xludf.DUMMYFUNCTION("IFERROR(FILTER('Tag Library'!$AE$14:$AE$736, LEFT('Tag Library'!$AD$14:$AD$736, LEN(O$2))=O$2, RIGHT('Tag Library'!$AD$14:$AD$736, LEN($A162))=$A162), """")"),"")</f>
        <v/>
      </c>
      <c r="P162" s="1" t="str">
        <f ca="1">IFERROR(__xludf.DUMMYFUNCTION("IFERROR(FILTER('Tag Library'!$AE$14:$AE$736, LEFT('Tag Library'!$AD$14:$AD$736, LEN(P$2))=P$2, RIGHT('Tag Library'!$AD$14:$AD$736, LEN($A162))=$A162), """")"),"")</f>
        <v/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IFERROR(__xludf.DUMMYFUNCTION("IFERROR(FILTER('Tag Library'!$AE$14:$AE$736, LEFT('Tag Library'!$AD$14:$AD$736, LEN(B$2))=B$2, RIGHT('Tag Library'!$AD$14:$AD$736, LEN($A163))=$A163), """")"),"")</f>
        <v/>
      </c>
      <c r="C163" s="1" t="str">
        <f ca="1">IFERROR(__xludf.DUMMYFUNCTION("IFERROR(FILTER('Tag Library'!$AE$14:$AE$736, LEFT('Tag Library'!$AD$14:$AD$736, LEN(C$2))=C$2, RIGHT('Tag Library'!$AD$14:$AD$736, LEN($A163))=$A163), """")"),"")</f>
        <v/>
      </c>
      <c r="D163" s="1" t="str">
        <f ca="1">IFERROR(__xludf.DUMMYFUNCTION("IFERROR(FILTER('Tag Library'!$AE$14:$AE$736, LEFT('Tag Library'!$AD$14:$AD$736, LEN(D$2))=D$2, RIGHT('Tag Library'!$AD$14:$AD$736, LEN($A163))=$A163), """")"),"")</f>
        <v/>
      </c>
      <c r="E163" s="1" t="str">
        <f ca="1">IFERROR(__xludf.DUMMYFUNCTION("IFERROR(FILTER('Tag Library'!$AE$14:$AE$736, LEFT('Tag Library'!$AD$14:$AD$736, LEN(E$2))=E$2, RIGHT('Tag Library'!$AD$14:$AD$736, LEN($A163))=$A163), """")"),"")</f>
        <v/>
      </c>
      <c r="F163" s="1" t="str">
        <f ca="1">IFERROR(__xludf.DUMMYFUNCTION("IFERROR(FILTER('Tag Library'!$AE$14:$AE$736, LEFT('Tag Library'!$AD$14:$AD$736, LEN(F$2))=F$2, RIGHT('Tag Library'!$AD$14:$AD$736, LEN($A163))=$A163), """")"),"")</f>
        <v/>
      </c>
      <c r="G163" s="1" t="str">
        <f ca="1">IFERROR(__xludf.DUMMYFUNCTION("IFERROR(FILTER('Tag Library'!$AE$14:$AE$736, LEFT('Tag Library'!$AD$14:$AD$736, LEN(G$2))=G$2, RIGHT('Tag Library'!$AD$14:$AD$736, LEN($A163))=$A163), """")"),"")</f>
        <v/>
      </c>
      <c r="H163" s="1" t="str">
        <f ca="1">IFERROR(__xludf.DUMMYFUNCTION("IFERROR(FILTER('Tag Library'!$AE$14:$AE$736, LEFT('Tag Library'!$AD$14:$AD$736, LEN(H$2))=H$2, RIGHT('Tag Library'!$AD$14:$AD$736, LEN($A163))=$A163), """")"),"")</f>
        <v/>
      </c>
      <c r="I163" s="1" t="str">
        <f ca="1">IFERROR(__xludf.DUMMYFUNCTION("IFERROR(FILTER('Tag Library'!$AE$14:$AE$736, LEFT('Tag Library'!$AD$14:$AD$736, LEN(I$2))=I$2, RIGHT('Tag Library'!$AD$14:$AD$736, LEN($A163))=$A163), """")"),"")</f>
        <v/>
      </c>
      <c r="J163" s="1" t="str">
        <f ca="1">IFERROR(__xludf.DUMMYFUNCTION("IFERROR(FILTER('Tag Library'!$AE$14:$AE$736, LEFT('Tag Library'!$AD$14:$AD$736, LEN(J$2))=J$2, RIGHT('Tag Library'!$AD$14:$AD$736, LEN($A163))=$A163), """")"),"")</f>
        <v/>
      </c>
      <c r="K163" s="1" t="str">
        <f ca="1">IFERROR(__xludf.DUMMYFUNCTION("IFERROR(FILTER('Tag Library'!$AE$14:$AE$736, LEFT('Tag Library'!$AD$14:$AD$736, LEN(K$2))=K$2, RIGHT('Tag Library'!$AD$14:$AD$736, LEN($A163))=$A163), """")"),"")</f>
        <v/>
      </c>
      <c r="L163" s="1" t="str">
        <f ca="1">IFERROR(__xludf.DUMMYFUNCTION("IFERROR(FILTER('Tag Library'!$AE$14:$AE$736, LEFT('Tag Library'!$AD$14:$AD$736, LEN(L$2))=L$2, RIGHT('Tag Library'!$AD$14:$AD$736, LEN($A163))=$A163), """")"),"")</f>
        <v/>
      </c>
      <c r="M163" s="1" t="str">
        <f ca="1">IFERROR(__xludf.DUMMYFUNCTION("IFERROR(FILTER('Tag Library'!$AE$14:$AE$736, LEFT('Tag Library'!$AD$14:$AD$736, LEN(M$2))=M$2, RIGHT('Tag Library'!$AD$14:$AD$736, LEN($A163))=$A163), """")"),"")</f>
        <v/>
      </c>
      <c r="N163" s="1" t="str">
        <f ca="1">IFERROR(__xludf.DUMMYFUNCTION("IFERROR(FILTER('Tag Library'!$AE$14:$AE$736, LEFT('Tag Library'!$AD$14:$AD$736, LEN(N$2))=N$2, RIGHT('Tag Library'!$AD$14:$AD$736, LEN($A163))=$A163), """")"),"")</f>
        <v/>
      </c>
      <c r="O163" s="1" t="str">
        <f ca="1">IFERROR(__xludf.DUMMYFUNCTION("IFERROR(FILTER('Tag Library'!$AE$14:$AE$736, LEFT('Tag Library'!$AD$14:$AD$736, LEN(O$2))=O$2, RIGHT('Tag Library'!$AD$14:$AD$736, LEN($A163))=$A163), """")"),"")</f>
        <v/>
      </c>
      <c r="P163" s="1" t="str">
        <f ca="1">IFERROR(__xludf.DUMMYFUNCTION("IFERROR(FILTER('Tag Library'!$AE$14:$AE$736, LEFT('Tag Library'!$AD$14:$AD$736, LEN(P$2))=P$2, RIGHT('Tag Library'!$AD$14:$AD$736, LEN($A163))=$A163), """")"),"")</f>
        <v/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IFERROR(__xludf.DUMMYFUNCTION("IFERROR(FILTER('Tag Library'!$AE$14:$AE$736, LEFT('Tag Library'!$AD$14:$AD$736, LEN(B$2))=B$2, RIGHT('Tag Library'!$AD$14:$AD$736, LEN($A164))=$A164), """")"),"")</f>
        <v/>
      </c>
      <c r="C164" s="1" t="str">
        <f ca="1">IFERROR(__xludf.DUMMYFUNCTION("IFERROR(FILTER('Tag Library'!$AE$14:$AE$736, LEFT('Tag Library'!$AD$14:$AD$736, LEN(C$2))=C$2, RIGHT('Tag Library'!$AD$14:$AD$736, LEN($A164))=$A164), """")"),"")</f>
        <v/>
      </c>
      <c r="D164" s="1" t="str">
        <f ca="1">IFERROR(__xludf.DUMMYFUNCTION("IFERROR(FILTER('Tag Library'!$AE$14:$AE$736, LEFT('Tag Library'!$AD$14:$AD$736, LEN(D$2))=D$2, RIGHT('Tag Library'!$AD$14:$AD$736, LEN($A164))=$A164), """")"),"")</f>
        <v/>
      </c>
      <c r="E164" s="1" t="str">
        <f ca="1">IFERROR(__xludf.DUMMYFUNCTION("IFERROR(FILTER('Tag Library'!$AE$14:$AE$736, LEFT('Tag Library'!$AD$14:$AD$736, LEN(E$2))=E$2, RIGHT('Tag Library'!$AD$14:$AD$736, LEN($A164))=$A164), """")"),"")</f>
        <v/>
      </c>
      <c r="F164" s="1" t="str">
        <f ca="1">IFERROR(__xludf.DUMMYFUNCTION("IFERROR(FILTER('Tag Library'!$AE$14:$AE$736, LEFT('Tag Library'!$AD$14:$AD$736, LEN(F$2))=F$2, RIGHT('Tag Library'!$AD$14:$AD$736, LEN($A164))=$A164), """")"),"")</f>
        <v/>
      </c>
      <c r="G164" s="1" t="str">
        <f ca="1">IFERROR(__xludf.DUMMYFUNCTION("IFERROR(FILTER('Tag Library'!$AE$14:$AE$736, LEFT('Tag Library'!$AD$14:$AD$736, LEN(G$2))=G$2, RIGHT('Tag Library'!$AD$14:$AD$736, LEN($A164))=$A164), """")"),"")</f>
        <v/>
      </c>
      <c r="H164" s="1" t="str">
        <f ca="1">IFERROR(__xludf.DUMMYFUNCTION("IFERROR(FILTER('Tag Library'!$AE$14:$AE$736, LEFT('Tag Library'!$AD$14:$AD$736, LEN(H$2))=H$2, RIGHT('Tag Library'!$AD$14:$AD$736, LEN($A164))=$A164), """")"),"")</f>
        <v/>
      </c>
      <c r="I164" s="1" t="str">
        <f ca="1">IFERROR(__xludf.DUMMYFUNCTION("IFERROR(FILTER('Tag Library'!$AE$14:$AE$736, LEFT('Tag Library'!$AD$14:$AD$736, LEN(I$2))=I$2, RIGHT('Tag Library'!$AD$14:$AD$736, LEN($A164))=$A164), """")"),"")</f>
        <v/>
      </c>
      <c r="J164" s="1" t="str">
        <f ca="1">IFERROR(__xludf.DUMMYFUNCTION("IFERROR(FILTER('Tag Library'!$AE$14:$AE$736, LEFT('Tag Library'!$AD$14:$AD$736, LEN(J$2))=J$2, RIGHT('Tag Library'!$AD$14:$AD$736, LEN($A164))=$A164), """")"),"")</f>
        <v/>
      </c>
      <c r="K164" s="1" t="str">
        <f ca="1">IFERROR(__xludf.DUMMYFUNCTION("IFERROR(FILTER('Tag Library'!$AE$14:$AE$736, LEFT('Tag Library'!$AD$14:$AD$736, LEN(K$2))=K$2, RIGHT('Tag Library'!$AD$14:$AD$736, LEN($A164))=$A164), """")"),"")</f>
        <v/>
      </c>
      <c r="L164" s="1" t="str">
        <f ca="1">IFERROR(__xludf.DUMMYFUNCTION("IFERROR(FILTER('Tag Library'!$AE$14:$AE$736, LEFT('Tag Library'!$AD$14:$AD$736, LEN(L$2))=L$2, RIGHT('Tag Library'!$AD$14:$AD$736, LEN($A164))=$A164), """")"),"")</f>
        <v/>
      </c>
      <c r="M164" s="1" t="str">
        <f ca="1">IFERROR(__xludf.DUMMYFUNCTION("IFERROR(FILTER('Tag Library'!$AE$14:$AE$736, LEFT('Tag Library'!$AD$14:$AD$736, LEN(M$2))=M$2, RIGHT('Tag Library'!$AD$14:$AD$736, LEN($A164))=$A164), """")"),"")</f>
        <v/>
      </c>
      <c r="N164" s="1" t="str">
        <f ca="1">IFERROR(__xludf.DUMMYFUNCTION("IFERROR(FILTER('Tag Library'!$AE$14:$AE$736, LEFT('Tag Library'!$AD$14:$AD$736, LEN(N$2))=N$2, RIGHT('Tag Library'!$AD$14:$AD$736, LEN($A164))=$A164), """")"),"")</f>
        <v/>
      </c>
      <c r="O164" s="1" t="str">
        <f ca="1">IFERROR(__xludf.DUMMYFUNCTION("IFERROR(FILTER('Tag Library'!$AE$14:$AE$736, LEFT('Tag Library'!$AD$14:$AD$736, LEN(O$2))=O$2, RIGHT('Tag Library'!$AD$14:$AD$736, LEN($A164))=$A164), """")"),"")</f>
        <v/>
      </c>
      <c r="P164" s="1" t="str">
        <f ca="1">IFERROR(__xludf.DUMMYFUNCTION("IFERROR(FILTER('Tag Library'!$AE$14:$AE$736, LEFT('Tag Library'!$AD$14:$AD$736, LEN(P$2))=P$2, RIGHT('Tag Library'!$AD$14:$AD$736, LEN($A164))=$A164), """")"),"")</f>
        <v/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IFERROR(__xludf.DUMMYFUNCTION("IFERROR(FILTER('Tag Library'!$AE$14:$AE$736, LEFT('Tag Library'!$AD$14:$AD$736, LEN(B$2))=B$2, RIGHT('Tag Library'!$AD$14:$AD$736, LEN($A165))=$A165), """")"),"")</f>
        <v/>
      </c>
      <c r="C165" s="1" t="str">
        <f ca="1">IFERROR(__xludf.DUMMYFUNCTION("IFERROR(FILTER('Tag Library'!$AE$14:$AE$736, LEFT('Tag Library'!$AD$14:$AD$736, LEN(C$2))=C$2, RIGHT('Tag Library'!$AD$14:$AD$736, LEN($A165))=$A165), """")"),"")</f>
        <v/>
      </c>
      <c r="D165" s="1" t="str">
        <f ca="1">IFERROR(__xludf.DUMMYFUNCTION("IFERROR(FILTER('Tag Library'!$AE$14:$AE$736, LEFT('Tag Library'!$AD$14:$AD$736, LEN(D$2))=D$2, RIGHT('Tag Library'!$AD$14:$AD$736, LEN($A165))=$A165), """")"),"")</f>
        <v/>
      </c>
      <c r="E165" s="1" t="str">
        <f ca="1">IFERROR(__xludf.DUMMYFUNCTION("IFERROR(FILTER('Tag Library'!$AE$14:$AE$736, LEFT('Tag Library'!$AD$14:$AD$736, LEN(E$2))=E$2, RIGHT('Tag Library'!$AD$14:$AD$736, LEN($A165))=$A165), """")"),"")</f>
        <v/>
      </c>
      <c r="F165" s="1" t="str">
        <f ca="1">IFERROR(__xludf.DUMMYFUNCTION("IFERROR(FILTER('Tag Library'!$AE$14:$AE$736, LEFT('Tag Library'!$AD$14:$AD$736, LEN(F$2))=F$2, RIGHT('Tag Library'!$AD$14:$AD$736, LEN($A165))=$A165), """")"),"")</f>
        <v/>
      </c>
      <c r="G165" s="1" t="str">
        <f ca="1">IFERROR(__xludf.DUMMYFUNCTION("IFERROR(FILTER('Tag Library'!$AE$14:$AE$736, LEFT('Tag Library'!$AD$14:$AD$736, LEN(G$2))=G$2, RIGHT('Tag Library'!$AD$14:$AD$736, LEN($A165))=$A165), """")"),"")</f>
        <v/>
      </c>
      <c r="H165" s="1" t="str">
        <f ca="1">IFERROR(__xludf.DUMMYFUNCTION("IFERROR(FILTER('Tag Library'!$AE$14:$AE$736, LEFT('Tag Library'!$AD$14:$AD$736, LEN(H$2))=H$2, RIGHT('Tag Library'!$AD$14:$AD$736, LEN($A165))=$A165), """")"),"")</f>
        <v/>
      </c>
      <c r="I165" s="1" t="str">
        <f ca="1">IFERROR(__xludf.DUMMYFUNCTION("IFERROR(FILTER('Tag Library'!$AE$14:$AE$736, LEFT('Tag Library'!$AD$14:$AD$736, LEN(I$2))=I$2, RIGHT('Tag Library'!$AD$14:$AD$736, LEN($A165))=$A165), """")"),"")</f>
        <v/>
      </c>
      <c r="J165" s="1" t="str">
        <f ca="1">IFERROR(__xludf.DUMMYFUNCTION("IFERROR(FILTER('Tag Library'!$AE$14:$AE$736, LEFT('Tag Library'!$AD$14:$AD$736, LEN(J$2))=J$2, RIGHT('Tag Library'!$AD$14:$AD$736, LEN($A165))=$A165), """")"),"")</f>
        <v/>
      </c>
      <c r="K165" s="1" t="str">
        <f ca="1">IFERROR(__xludf.DUMMYFUNCTION("IFERROR(FILTER('Tag Library'!$AE$14:$AE$736, LEFT('Tag Library'!$AD$14:$AD$736, LEN(K$2))=K$2, RIGHT('Tag Library'!$AD$14:$AD$736, LEN($A165))=$A165), """")"),"")</f>
        <v/>
      </c>
      <c r="L165" s="1" t="str">
        <f ca="1">IFERROR(__xludf.DUMMYFUNCTION("IFERROR(FILTER('Tag Library'!$AE$14:$AE$736, LEFT('Tag Library'!$AD$14:$AD$736, LEN(L$2))=L$2, RIGHT('Tag Library'!$AD$14:$AD$736, LEN($A165))=$A165), """")"),"")</f>
        <v/>
      </c>
      <c r="M165" s="1" t="str">
        <f ca="1">IFERROR(__xludf.DUMMYFUNCTION("IFERROR(FILTER('Tag Library'!$AE$14:$AE$736, LEFT('Tag Library'!$AD$14:$AD$736, LEN(M$2))=M$2, RIGHT('Tag Library'!$AD$14:$AD$736, LEN($A165))=$A165), """")"),"")</f>
        <v/>
      </c>
      <c r="N165" s="1" t="str">
        <f ca="1">IFERROR(__xludf.DUMMYFUNCTION("IFERROR(FILTER('Tag Library'!$AE$14:$AE$736, LEFT('Tag Library'!$AD$14:$AD$736, LEN(N$2))=N$2, RIGHT('Tag Library'!$AD$14:$AD$736, LEN($A165))=$A165), """")"),"")</f>
        <v/>
      </c>
      <c r="O165" s="1" t="str">
        <f ca="1">IFERROR(__xludf.DUMMYFUNCTION("IFERROR(FILTER('Tag Library'!$AE$14:$AE$736, LEFT('Tag Library'!$AD$14:$AD$736, LEN(O$2))=O$2, RIGHT('Tag Library'!$AD$14:$AD$736, LEN($A165))=$A165), """")"),"")</f>
        <v/>
      </c>
      <c r="P165" s="1" t="str">
        <f ca="1">IFERROR(__xludf.DUMMYFUNCTION("IFERROR(FILTER('Tag Library'!$AE$14:$AE$736, LEFT('Tag Library'!$AD$14:$AD$736, LEN(P$2))=P$2, RIGHT('Tag Library'!$AD$14:$AD$736, LEN($A165))=$A165), """")"),"")</f>
        <v/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IFERROR(__xludf.DUMMYFUNCTION("IFERROR(FILTER('Tag Library'!$AE$14:$AE$736, LEFT('Tag Library'!$AD$14:$AD$736, LEN(B$2))=B$2, RIGHT('Tag Library'!$AD$14:$AD$736, LEN($A166))=$A166), """")"),"")</f>
        <v/>
      </c>
      <c r="C166" s="1" t="str">
        <f ca="1">IFERROR(__xludf.DUMMYFUNCTION("IFERROR(FILTER('Tag Library'!$AE$14:$AE$736, LEFT('Tag Library'!$AD$14:$AD$736, LEN(C$2))=C$2, RIGHT('Tag Library'!$AD$14:$AD$736, LEN($A166))=$A166), """")"),"")</f>
        <v/>
      </c>
      <c r="D166" s="1" t="str">
        <f ca="1">IFERROR(__xludf.DUMMYFUNCTION("IFERROR(FILTER('Tag Library'!$AE$14:$AE$736, LEFT('Tag Library'!$AD$14:$AD$736, LEN(D$2))=D$2, RIGHT('Tag Library'!$AD$14:$AD$736, LEN($A166))=$A166), """")"),"")</f>
        <v/>
      </c>
      <c r="E166" s="1" t="str">
        <f ca="1">IFERROR(__xludf.DUMMYFUNCTION("IFERROR(FILTER('Tag Library'!$AE$14:$AE$736, LEFT('Tag Library'!$AD$14:$AD$736, LEN(E$2))=E$2, RIGHT('Tag Library'!$AD$14:$AD$736, LEN($A166))=$A166), """")"),"")</f>
        <v/>
      </c>
      <c r="F166" s="1" t="str">
        <f ca="1">IFERROR(__xludf.DUMMYFUNCTION("IFERROR(FILTER('Tag Library'!$AE$14:$AE$736, LEFT('Tag Library'!$AD$14:$AD$736, LEN(F$2))=F$2, RIGHT('Tag Library'!$AD$14:$AD$736, LEN($A166))=$A166), """")"),"")</f>
        <v/>
      </c>
      <c r="G166" s="1" t="str">
        <f ca="1">IFERROR(__xludf.DUMMYFUNCTION("IFERROR(FILTER('Tag Library'!$AE$14:$AE$736, LEFT('Tag Library'!$AD$14:$AD$736, LEN(G$2))=G$2, RIGHT('Tag Library'!$AD$14:$AD$736, LEN($A166))=$A166), """")"),"")</f>
        <v/>
      </c>
      <c r="H166" s="1" t="str">
        <f ca="1">IFERROR(__xludf.DUMMYFUNCTION("IFERROR(FILTER('Tag Library'!$AE$14:$AE$736, LEFT('Tag Library'!$AD$14:$AD$736, LEN(H$2))=H$2, RIGHT('Tag Library'!$AD$14:$AD$736, LEN($A166))=$A166), """")"),"")</f>
        <v/>
      </c>
      <c r="I166" s="1" t="str">
        <f ca="1">IFERROR(__xludf.DUMMYFUNCTION("IFERROR(FILTER('Tag Library'!$AE$14:$AE$736, LEFT('Tag Library'!$AD$14:$AD$736, LEN(I$2))=I$2, RIGHT('Tag Library'!$AD$14:$AD$736, LEN($A166))=$A166), """")"),"")</f>
        <v/>
      </c>
      <c r="J166" s="1" t="str">
        <f ca="1">IFERROR(__xludf.DUMMYFUNCTION("IFERROR(FILTER('Tag Library'!$AE$14:$AE$736, LEFT('Tag Library'!$AD$14:$AD$736, LEN(J$2))=J$2, RIGHT('Tag Library'!$AD$14:$AD$736, LEN($A166))=$A166), """")"),"")</f>
        <v/>
      </c>
      <c r="K166" s="1" t="str">
        <f ca="1">IFERROR(__xludf.DUMMYFUNCTION("IFERROR(FILTER('Tag Library'!$AE$14:$AE$736, LEFT('Tag Library'!$AD$14:$AD$736, LEN(K$2))=K$2, RIGHT('Tag Library'!$AD$14:$AD$736, LEN($A166))=$A166), """")"),"")</f>
        <v/>
      </c>
      <c r="L166" s="1" t="str">
        <f ca="1">IFERROR(__xludf.DUMMYFUNCTION("IFERROR(FILTER('Tag Library'!$AE$14:$AE$736, LEFT('Tag Library'!$AD$14:$AD$736, LEN(L$2))=L$2, RIGHT('Tag Library'!$AD$14:$AD$736, LEN($A166))=$A166), """")"),"")</f>
        <v/>
      </c>
      <c r="M166" s="1" t="str">
        <f ca="1">IFERROR(__xludf.DUMMYFUNCTION("IFERROR(FILTER('Tag Library'!$AE$14:$AE$736, LEFT('Tag Library'!$AD$14:$AD$736, LEN(M$2))=M$2, RIGHT('Tag Library'!$AD$14:$AD$736, LEN($A166))=$A166), """")"),"")</f>
        <v/>
      </c>
      <c r="N166" s="1" t="str">
        <f ca="1">IFERROR(__xludf.DUMMYFUNCTION("IFERROR(FILTER('Tag Library'!$AE$14:$AE$736, LEFT('Tag Library'!$AD$14:$AD$736, LEN(N$2))=N$2, RIGHT('Tag Library'!$AD$14:$AD$736, LEN($A166))=$A166), """")"),"")</f>
        <v/>
      </c>
      <c r="O166" s="1" t="str">
        <f ca="1">IFERROR(__xludf.DUMMYFUNCTION("IFERROR(FILTER('Tag Library'!$AE$14:$AE$736, LEFT('Tag Library'!$AD$14:$AD$736, LEN(O$2))=O$2, RIGHT('Tag Library'!$AD$14:$AD$736, LEN($A166))=$A166), """")"),"")</f>
        <v/>
      </c>
      <c r="P166" s="1" t="str">
        <f ca="1">IFERROR(__xludf.DUMMYFUNCTION("IFERROR(FILTER('Tag Library'!$AE$14:$AE$736, LEFT('Tag Library'!$AD$14:$AD$736, LEN(P$2))=P$2, RIGHT('Tag Library'!$AD$14:$AD$736, LEN($A166))=$A166), """")"),"")</f>
        <v/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IFERROR(__xludf.DUMMYFUNCTION("IFERROR(FILTER('Tag Library'!$AE$14:$AE$736, LEFT('Tag Library'!$AD$14:$AD$736, LEN(B$2))=B$2, RIGHT('Tag Library'!$AD$14:$AD$736, LEN($A167))=$A167), """")"),"")</f>
        <v/>
      </c>
      <c r="C167" s="1" t="str">
        <f ca="1">IFERROR(__xludf.DUMMYFUNCTION("IFERROR(FILTER('Tag Library'!$AE$14:$AE$736, LEFT('Tag Library'!$AD$14:$AD$736, LEN(C$2))=C$2, RIGHT('Tag Library'!$AD$14:$AD$736, LEN($A167))=$A167), """")"),"")</f>
        <v/>
      </c>
      <c r="D167" s="1" t="str">
        <f ca="1">IFERROR(__xludf.DUMMYFUNCTION("IFERROR(FILTER('Tag Library'!$AE$14:$AE$736, LEFT('Tag Library'!$AD$14:$AD$736, LEN(D$2))=D$2, RIGHT('Tag Library'!$AD$14:$AD$736, LEN($A167))=$A167), """")"),"")</f>
        <v/>
      </c>
      <c r="E167" s="1" t="str">
        <f ca="1">IFERROR(__xludf.DUMMYFUNCTION("IFERROR(FILTER('Tag Library'!$AE$14:$AE$736, LEFT('Tag Library'!$AD$14:$AD$736, LEN(E$2))=E$2, RIGHT('Tag Library'!$AD$14:$AD$736, LEN($A167))=$A167), """")"),"")</f>
        <v/>
      </c>
      <c r="F167" s="1" t="str">
        <f ca="1">IFERROR(__xludf.DUMMYFUNCTION("IFERROR(FILTER('Tag Library'!$AE$14:$AE$736, LEFT('Tag Library'!$AD$14:$AD$736, LEN(F$2))=F$2, RIGHT('Tag Library'!$AD$14:$AD$736, LEN($A167))=$A167), """")"),"")</f>
        <v/>
      </c>
      <c r="G167" s="1" t="str">
        <f ca="1">IFERROR(__xludf.DUMMYFUNCTION("IFERROR(FILTER('Tag Library'!$AE$14:$AE$736, LEFT('Tag Library'!$AD$14:$AD$736, LEN(G$2))=G$2, RIGHT('Tag Library'!$AD$14:$AD$736, LEN($A167))=$A167), """")"),"")</f>
        <v/>
      </c>
      <c r="H167" s="1" t="str">
        <f ca="1">IFERROR(__xludf.DUMMYFUNCTION("IFERROR(FILTER('Tag Library'!$AE$14:$AE$736, LEFT('Tag Library'!$AD$14:$AD$736, LEN(H$2))=H$2, RIGHT('Tag Library'!$AD$14:$AD$736, LEN($A167))=$A167), """")"),"")</f>
        <v/>
      </c>
      <c r="I167" s="1" t="str">
        <f ca="1">IFERROR(__xludf.DUMMYFUNCTION("IFERROR(FILTER('Tag Library'!$AE$14:$AE$736, LEFT('Tag Library'!$AD$14:$AD$736, LEN(I$2))=I$2, RIGHT('Tag Library'!$AD$14:$AD$736, LEN($A167))=$A167), """")"),"")</f>
        <v/>
      </c>
      <c r="J167" s="1" t="str">
        <f ca="1">IFERROR(__xludf.DUMMYFUNCTION("IFERROR(FILTER('Tag Library'!$AE$14:$AE$736, LEFT('Tag Library'!$AD$14:$AD$736, LEN(J$2))=J$2, RIGHT('Tag Library'!$AD$14:$AD$736, LEN($A167))=$A167), """")"),"")</f>
        <v/>
      </c>
      <c r="K167" s="1" t="str">
        <f ca="1">IFERROR(__xludf.DUMMYFUNCTION("IFERROR(FILTER('Tag Library'!$AE$14:$AE$736, LEFT('Tag Library'!$AD$14:$AD$736, LEN(K$2))=K$2, RIGHT('Tag Library'!$AD$14:$AD$736, LEN($A167))=$A167), """")"),"")</f>
        <v/>
      </c>
      <c r="L167" s="1" t="str">
        <f ca="1">IFERROR(__xludf.DUMMYFUNCTION("IFERROR(FILTER('Tag Library'!$AE$14:$AE$736, LEFT('Tag Library'!$AD$14:$AD$736, LEN(L$2))=L$2, RIGHT('Tag Library'!$AD$14:$AD$736, LEN($A167))=$A167), """")"),"")</f>
        <v/>
      </c>
      <c r="M167" s="1" t="str">
        <f ca="1">IFERROR(__xludf.DUMMYFUNCTION("IFERROR(FILTER('Tag Library'!$AE$14:$AE$736, LEFT('Tag Library'!$AD$14:$AD$736, LEN(M$2))=M$2, RIGHT('Tag Library'!$AD$14:$AD$736, LEN($A167))=$A167), """")"),"")</f>
        <v/>
      </c>
      <c r="N167" s="1" t="str">
        <f ca="1">IFERROR(__xludf.DUMMYFUNCTION("IFERROR(FILTER('Tag Library'!$AE$14:$AE$736, LEFT('Tag Library'!$AD$14:$AD$736, LEN(N$2))=N$2, RIGHT('Tag Library'!$AD$14:$AD$736, LEN($A167))=$A167), """")"),"")</f>
        <v/>
      </c>
      <c r="O167" s="1" t="str">
        <f ca="1">IFERROR(__xludf.DUMMYFUNCTION("IFERROR(FILTER('Tag Library'!$AE$14:$AE$736, LEFT('Tag Library'!$AD$14:$AD$736, LEN(O$2))=O$2, RIGHT('Tag Library'!$AD$14:$AD$736, LEN($A167))=$A167), """")"),"")</f>
        <v/>
      </c>
      <c r="P167" s="1" t="str">
        <f ca="1">IFERROR(__xludf.DUMMYFUNCTION("IFERROR(FILTER('Tag Library'!$AE$14:$AE$736, LEFT('Tag Library'!$AD$14:$AD$736, LEN(P$2))=P$2, RIGHT('Tag Library'!$AD$14:$AD$736, LEN($A167))=$A167), """")"),"")</f>
        <v/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IFERROR(__xludf.DUMMYFUNCTION("IFERROR(FILTER('Tag Library'!$AE$14:$AE$736, LEFT('Tag Library'!$AD$14:$AD$736, LEN(B$2))=B$2, RIGHT('Tag Library'!$AD$14:$AD$736, LEN($A168))=$A168), """")"),"")</f>
        <v/>
      </c>
      <c r="C168" s="1" t="str">
        <f ca="1">IFERROR(__xludf.DUMMYFUNCTION("IFERROR(FILTER('Tag Library'!$AE$14:$AE$736, LEFT('Tag Library'!$AD$14:$AD$736, LEN(C$2))=C$2, RIGHT('Tag Library'!$AD$14:$AD$736, LEN($A168))=$A168), """")"),"")</f>
        <v/>
      </c>
      <c r="D168" s="1" t="str">
        <f ca="1">IFERROR(__xludf.DUMMYFUNCTION("IFERROR(FILTER('Tag Library'!$AE$14:$AE$736, LEFT('Tag Library'!$AD$14:$AD$736, LEN(D$2))=D$2, RIGHT('Tag Library'!$AD$14:$AD$736, LEN($A168))=$A168), """")"),"")</f>
        <v/>
      </c>
      <c r="E168" s="1" t="str">
        <f ca="1">IFERROR(__xludf.DUMMYFUNCTION("IFERROR(FILTER('Tag Library'!$AE$14:$AE$736, LEFT('Tag Library'!$AD$14:$AD$736, LEN(E$2))=E$2, RIGHT('Tag Library'!$AD$14:$AD$736, LEN($A168))=$A168), """")"),"")</f>
        <v/>
      </c>
      <c r="F168" s="1" t="str">
        <f ca="1">IFERROR(__xludf.DUMMYFUNCTION("IFERROR(FILTER('Tag Library'!$AE$14:$AE$736, LEFT('Tag Library'!$AD$14:$AD$736, LEN(F$2))=F$2, RIGHT('Tag Library'!$AD$14:$AD$736, LEN($A168))=$A168), """")"),"")</f>
        <v/>
      </c>
      <c r="G168" s="1" t="str">
        <f ca="1">IFERROR(__xludf.DUMMYFUNCTION("IFERROR(FILTER('Tag Library'!$AE$14:$AE$736, LEFT('Tag Library'!$AD$14:$AD$736, LEN(G$2))=G$2, RIGHT('Tag Library'!$AD$14:$AD$736, LEN($A168))=$A168), """")"),"")</f>
        <v/>
      </c>
      <c r="H168" s="1" t="str">
        <f ca="1">IFERROR(__xludf.DUMMYFUNCTION("IFERROR(FILTER('Tag Library'!$AE$14:$AE$736, LEFT('Tag Library'!$AD$14:$AD$736, LEN(H$2))=H$2, RIGHT('Tag Library'!$AD$14:$AD$736, LEN($A168))=$A168), """")"),"")</f>
        <v/>
      </c>
      <c r="I168" s="1" t="str">
        <f ca="1">IFERROR(__xludf.DUMMYFUNCTION("IFERROR(FILTER('Tag Library'!$AE$14:$AE$736, LEFT('Tag Library'!$AD$14:$AD$736, LEN(I$2))=I$2, RIGHT('Tag Library'!$AD$14:$AD$736, LEN($A168))=$A168), """")"),"")</f>
        <v/>
      </c>
      <c r="J168" s="1" t="str">
        <f ca="1">IFERROR(__xludf.DUMMYFUNCTION("IFERROR(FILTER('Tag Library'!$AE$14:$AE$736, LEFT('Tag Library'!$AD$14:$AD$736, LEN(J$2))=J$2, RIGHT('Tag Library'!$AD$14:$AD$736, LEN($A168))=$A168), """")"),"")</f>
        <v/>
      </c>
      <c r="K168" s="1" t="str">
        <f ca="1">IFERROR(__xludf.DUMMYFUNCTION("IFERROR(FILTER('Tag Library'!$AE$14:$AE$736, LEFT('Tag Library'!$AD$14:$AD$736, LEN(K$2))=K$2, RIGHT('Tag Library'!$AD$14:$AD$736, LEN($A168))=$A168), """")"),"")</f>
        <v/>
      </c>
      <c r="L168" s="1" t="str">
        <f ca="1">IFERROR(__xludf.DUMMYFUNCTION("IFERROR(FILTER('Tag Library'!$AE$14:$AE$736, LEFT('Tag Library'!$AD$14:$AD$736, LEN(L$2))=L$2, RIGHT('Tag Library'!$AD$14:$AD$736, LEN($A168))=$A168), """")"),"")</f>
        <v/>
      </c>
      <c r="M168" s="1" t="str">
        <f ca="1">IFERROR(__xludf.DUMMYFUNCTION("IFERROR(FILTER('Tag Library'!$AE$14:$AE$736, LEFT('Tag Library'!$AD$14:$AD$736, LEN(M$2))=M$2, RIGHT('Tag Library'!$AD$14:$AD$736, LEN($A168))=$A168), """")"),"")</f>
        <v/>
      </c>
      <c r="N168" s="1" t="str">
        <f ca="1">IFERROR(__xludf.DUMMYFUNCTION("IFERROR(FILTER('Tag Library'!$AE$14:$AE$736, LEFT('Tag Library'!$AD$14:$AD$736, LEN(N$2))=N$2, RIGHT('Tag Library'!$AD$14:$AD$736, LEN($A168))=$A168), """")"),"")</f>
        <v/>
      </c>
      <c r="O168" s="1" t="str">
        <f ca="1">IFERROR(__xludf.DUMMYFUNCTION("IFERROR(FILTER('Tag Library'!$AE$14:$AE$736, LEFT('Tag Library'!$AD$14:$AD$736, LEN(O$2))=O$2, RIGHT('Tag Library'!$AD$14:$AD$736, LEN($A168))=$A168), """")"),"")</f>
        <v/>
      </c>
      <c r="P168" s="1" t="str">
        <f ca="1">IFERROR(__xludf.DUMMYFUNCTION("IFERROR(FILTER('Tag Library'!$AE$14:$AE$736, LEFT('Tag Library'!$AD$14:$AD$736, LEN(P$2))=P$2, RIGHT('Tag Library'!$AD$14:$AD$736, LEN($A168))=$A168), """")"),"")</f>
        <v/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IFERROR(__xludf.DUMMYFUNCTION("IFERROR(FILTER('Tag Library'!$AE$14:$AE$736, LEFT('Tag Library'!$AD$14:$AD$736, LEN(B$2))=B$2, RIGHT('Tag Library'!$AD$14:$AD$736, LEN($A169))=$A169), """")"),"")</f>
        <v/>
      </c>
      <c r="C169" s="1" t="str">
        <f ca="1">IFERROR(__xludf.DUMMYFUNCTION("IFERROR(FILTER('Tag Library'!$AE$14:$AE$736, LEFT('Tag Library'!$AD$14:$AD$736, LEN(C$2))=C$2, RIGHT('Tag Library'!$AD$14:$AD$736, LEN($A169))=$A169), """")"),"")</f>
        <v/>
      </c>
      <c r="D169" s="1" t="str">
        <f ca="1">IFERROR(__xludf.DUMMYFUNCTION("IFERROR(FILTER('Tag Library'!$AE$14:$AE$736, LEFT('Tag Library'!$AD$14:$AD$736, LEN(D$2))=D$2, RIGHT('Tag Library'!$AD$14:$AD$736, LEN($A169))=$A169), """")"),"")</f>
        <v/>
      </c>
      <c r="E169" s="1" t="str">
        <f ca="1">IFERROR(__xludf.DUMMYFUNCTION("IFERROR(FILTER('Tag Library'!$AE$14:$AE$736, LEFT('Tag Library'!$AD$14:$AD$736, LEN(E$2))=E$2, RIGHT('Tag Library'!$AD$14:$AD$736, LEN($A169))=$A169), """")"),"")</f>
        <v/>
      </c>
      <c r="F169" s="1" t="str">
        <f ca="1">IFERROR(__xludf.DUMMYFUNCTION("IFERROR(FILTER('Tag Library'!$AE$14:$AE$736, LEFT('Tag Library'!$AD$14:$AD$736, LEN(F$2))=F$2, RIGHT('Tag Library'!$AD$14:$AD$736, LEN($A169))=$A169), """")"),"")</f>
        <v/>
      </c>
      <c r="G169" s="1" t="str">
        <f ca="1">IFERROR(__xludf.DUMMYFUNCTION("IFERROR(FILTER('Tag Library'!$AE$14:$AE$736, LEFT('Tag Library'!$AD$14:$AD$736, LEN(G$2))=G$2, RIGHT('Tag Library'!$AD$14:$AD$736, LEN($A169))=$A169), """")"),"")</f>
        <v/>
      </c>
      <c r="H169" s="1" t="str">
        <f ca="1">IFERROR(__xludf.DUMMYFUNCTION("IFERROR(FILTER('Tag Library'!$AE$14:$AE$736, LEFT('Tag Library'!$AD$14:$AD$736, LEN(H$2))=H$2, RIGHT('Tag Library'!$AD$14:$AD$736, LEN($A169))=$A169), """")"),"")</f>
        <v/>
      </c>
      <c r="I169" s="1" t="str">
        <f ca="1">IFERROR(__xludf.DUMMYFUNCTION("IFERROR(FILTER('Tag Library'!$AE$14:$AE$736, LEFT('Tag Library'!$AD$14:$AD$736, LEN(I$2))=I$2, RIGHT('Tag Library'!$AD$14:$AD$736, LEN($A169))=$A169), """")"),"")</f>
        <v/>
      </c>
      <c r="J169" s="1" t="str">
        <f ca="1">IFERROR(__xludf.DUMMYFUNCTION("IFERROR(FILTER('Tag Library'!$AE$14:$AE$736, LEFT('Tag Library'!$AD$14:$AD$736, LEN(J$2))=J$2, RIGHT('Tag Library'!$AD$14:$AD$736, LEN($A169))=$A169), """")"),"")</f>
        <v/>
      </c>
      <c r="K169" s="1" t="str">
        <f ca="1">IFERROR(__xludf.DUMMYFUNCTION("IFERROR(FILTER('Tag Library'!$AE$14:$AE$736, LEFT('Tag Library'!$AD$14:$AD$736, LEN(K$2))=K$2, RIGHT('Tag Library'!$AD$14:$AD$736, LEN($A169))=$A169), """")"),"")</f>
        <v/>
      </c>
      <c r="L169" s="1" t="str">
        <f ca="1">IFERROR(__xludf.DUMMYFUNCTION("IFERROR(FILTER('Tag Library'!$AE$14:$AE$736, LEFT('Tag Library'!$AD$14:$AD$736, LEN(L$2))=L$2, RIGHT('Tag Library'!$AD$14:$AD$736, LEN($A169))=$A169), """")"),"")</f>
        <v/>
      </c>
      <c r="M169" s="1" t="str">
        <f ca="1">IFERROR(__xludf.DUMMYFUNCTION("IFERROR(FILTER('Tag Library'!$AE$14:$AE$736, LEFT('Tag Library'!$AD$14:$AD$736, LEN(M$2))=M$2, RIGHT('Tag Library'!$AD$14:$AD$736, LEN($A169))=$A169), """")"),"")</f>
        <v/>
      </c>
      <c r="N169" s="1" t="str">
        <f ca="1">IFERROR(__xludf.DUMMYFUNCTION("IFERROR(FILTER('Tag Library'!$AE$14:$AE$736, LEFT('Tag Library'!$AD$14:$AD$736, LEN(N$2))=N$2, RIGHT('Tag Library'!$AD$14:$AD$736, LEN($A169))=$A169), """")"),"")</f>
        <v/>
      </c>
      <c r="O169" s="1" t="str">
        <f ca="1">IFERROR(__xludf.DUMMYFUNCTION("IFERROR(FILTER('Tag Library'!$AE$14:$AE$736, LEFT('Tag Library'!$AD$14:$AD$736, LEN(O$2))=O$2, RIGHT('Tag Library'!$AD$14:$AD$736, LEN($A169))=$A169), """")"),"")</f>
        <v/>
      </c>
      <c r="P169" s="1" t="str">
        <f ca="1">IFERROR(__xludf.DUMMYFUNCTION("IFERROR(FILTER('Tag Library'!$AE$14:$AE$736, LEFT('Tag Library'!$AD$14:$AD$736, LEN(P$2))=P$2, RIGHT('Tag Library'!$AD$14:$AD$736, LEN($A169))=$A169), """")"),"")</f>
        <v/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IFERROR(__xludf.DUMMYFUNCTION("IFERROR(FILTER('Tag Library'!$AE$14:$AE$736, LEFT('Tag Library'!$AD$14:$AD$736, LEN(B$2))=B$2, RIGHT('Tag Library'!$AD$14:$AD$736, LEN($A170))=$A170), """")"),"")</f>
        <v/>
      </c>
      <c r="C170" s="1" t="str">
        <f ca="1">IFERROR(__xludf.DUMMYFUNCTION("IFERROR(FILTER('Tag Library'!$AE$14:$AE$736, LEFT('Tag Library'!$AD$14:$AD$736, LEN(C$2))=C$2, RIGHT('Tag Library'!$AD$14:$AD$736, LEN($A170))=$A170), """")"),"")</f>
        <v/>
      </c>
      <c r="D170" s="1" t="str">
        <f ca="1">IFERROR(__xludf.DUMMYFUNCTION("IFERROR(FILTER('Tag Library'!$AE$14:$AE$736, LEFT('Tag Library'!$AD$14:$AD$736, LEN(D$2))=D$2, RIGHT('Tag Library'!$AD$14:$AD$736, LEN($A170))=$A170), """")"),"")</f>
        <v/>
      </c>
      <c r="E170" s="1" t="str">
        <f ca="1">IFERROR(__xludf.DUMMYFUNCTION("IFERROR(FILTER('Tag Library'!$AE$14:$AE$736, LEFT('Tag Library'!$AD$14:$AD$736, LEN(E$2))=E$2, RIGHT('Tag Library'!$AD$14:$AD$736, LEN($A170))=$A170), """")"),"")</f>
        <v/>
      </c>
      <c r="F170" s="1" t="str">
        <f ca="1">IFERROR(__xludf.DUMMYFUNCTION("IFERROR(FILTER('Tag Library'!$AE$14:$AE$736, LEFT('Tag Library'!$AD$14:$AD$736, LEN(F$2))=F$2, RIGHT('Tag Library'!$AD$14:$AD$736, LEN($A170))=$A170), """")"),"")</f>
        <v/>
      </c>
      <c r="G170" s="1" t="str">
        <f ca="1">IFERROR(__xludf.DUMMYFUNCTION("IFERROR(FILTER('Tag Library'!$AE$14:$AE$736, LEFT('Tag Library'!$AD$14:$AD$736, LEN(G$2))=G$2, RIGHT('Tag Library'!$AD$14:$AD$736, LEN($A170))=$A170), """")"),"")</f>
        <v/>
      </c>
      <c r="H170" s="1" t="str">
        <f ca="1">IFERROR(__xludf.DUMMYFUNCTION("IFERROR(FILTER('Tag Library'!$AE$14:$AE$736, LEFT('Tag Library'!$AD$14:$AD$736, LEN(H$2))=H$2, RIGHT('Tag Library'!$AD$14:$AD$736, LEN($A170))=$A170), """")"),"")</f>
        <v/>
      </c>
      <c r="I170" s="1" t="str">
        <f ca="1">IFERROR(__xludf.DUMMYFUNCTION("IFERROR(FILTER('Tag Library'!$AE$14:$AE$736, LEFT('Tag Library'!$AD$14:$AD$736, LEN(I$2))=I$2, RIGHT('Tag Library'!$AD$14:$AD$736, LEN($A170))=$A170), """")"),"")</f>
        <v/>
      </c>
      <c r="J170" s="1" t="str">
        <f ca="1">IFERROR(__xludf.DUMMYFUNCTION("IFERROR(FILTER('Tag Library'!$AE$14:$AE$736, LEFT('Tag Library'!$AD$14:$AD$736, LEN(J$2))=J$2, RIGHT('Tag Library'!$AD$14:$AD$736, LEN($A170))=$A170), """")"),"")</f>
        <v/>
      </c>
      <c r="K170" s="1" t="str">
        <f ca="1">IFERROR(__xludf.DUMMYFUNCTION("IFERROR(FILTER('Tag Library'!$AE$14:$AE$736, LEFT('Tag Library'!$AD$14:$AD$736, LEN(K$2))=K$2, RIGHT('Tag Library'!$AD$14:$AD$736, LEN($A170))=$A170), """")"),"")</f>
        <v/>
      </c>
      <c r="L170" s="1" t="str">
        <f ca="1">IFERROR(__xludf.DUMMYFUNCTION("IFERROR(FILTER('Tag Library'!$AE$14:$AE$736, LEFT('Tag Library'!$AD$14:$AD$736, LEN(L$2))=L$2, RIGHT('Tag Library'!$AD$14:$AD$736, LEN($A170))=$A170), """")"),"")</f>
        <v/>
      </c>
      <c r="M170" s="1" t="str">
        <f ca="1">IFERROR(__xludf.DUMMYFUNCTION("IFERROR(FILTER('Tag Library'!$AE$14:$AE$736, LEFT('Tag Library'!$AD$14:$AD$736, LEN(M$2))=M$2, RIGHT('Tag Library'!$AD$14:$AD$736, LEN($A170))=$A170), """")"),"")</f>
        <v/>
      </c>
      <c r="N170" s="1" t="str">
        <f ca="1">IFERROR(__xludf.DUMMYFUNCTION("IFERROR(FILTER('Tag Library'!$AE$14:$AE$736, LEFT('Tag Library'!$AD$14:$AD$736, LEN(N$2))=N$2, RIGHT('Tag Library'!$AD$14:$AD$736, LEN($A170))=$A170), """")"),"")</f>
        <v/>
      </c>
      <c r="O170" s="1" t="str">
        <f ca="1">IFERROR(__xludf.DUMMYFUNCTION("IFERROR(FILTER('Tag Library'!$AE$14:$AE$736, LEFT('Tag Library'!$AD$14:$AD$736, LEN(O$2))=O$2, RIGHT('Tag Library'!$AD$14:$AD$736, LEN($A170))=$A170), """")"),"")</f>
        <v/>
      </c>
      <c r="P170" s="1" t="str">
        <f ca="1">IFERROR(__xludf.DUMMYFUNCTION("IFERROR(FILTER('Tag Library'!$AE$14:$AE$736, LEFT('Tag Library'!$AD$14:$AD$736, LEN(P$2))=P$2, RIGHT('Tag Library'!$AD$14:$AD$736, LEN($A170))=$A170), """")"),"")</f>
        <v/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IFERROR(__xludf.DUMMYFUNCTION("IFERROR(FILTER('Tag Library'!$AE$14:$AE$736, LEFT('Tag Library'!$AD$14:$AD$736, LEN(B$2))=B$2, RIGHT('Tag Library'!$AD$14:$AD$736, LEN($A171))=$A171), """")"),"")</f>
        <v/>
      </c>
      <c r="C171" s="1" t="str">
        <f ca="1">IFERROR(__xludf.DUMMYFUNCTION("IFERROR(FILTER('Tag Library'!$AE$14:$AE$736, LEFT('Tag Library'!$AD$14:$AD$736, LEN(C$2))=C$2, RIGHT('Tag Library'!$AD$14:$AD$736, LEN($A171))=$A171), """")"),"")</f>
        <v/>
      </c>
      <c r="D171" s="1" t="str">
        <f ca="1">IFERROR(__xludf.DUMMYFUNCTION("IFERROR(FILTER('Tag Library'!$AE$14:$AE$736, LEFT('Tag Library'!$AD$14:$AD$736, LEN(D$2))=D$2, RIGHT('Tag Library'!$AD$14:$AD$736, LEN($A171))=$A171), """")"),"")</f>
        <v/>
      </c>
      <c r="E171" s="1" t="str">
        <f ca="1">IFERROR(__xludf.DUMMYFUNCTION("IFERROR(FILTER('Tag Library'!$AE$14:$AE$736, LEFT('Tag Library'!$AD$14:$AD$736, LEN(E$2))=E$2, RIGHT('Tag Library'!$AD$14:$AD$736, LEN($A171))=$A171), """")"),"")</f>
        <v/>
      </c>
      <c r="F171" s="1" t="str">
        <f ca="1">IFERROR(__xludf.DUMMYFUNCTION("IFERROR(FILTER('Tag Library'!$AE$14:$AE$736, LEFT('Tag Library'!$AD$14:$AD$736, LEN(F$2))=F$2, RIGHT('Tag Library'!$AD$14:$AD$736, LEN($A171))=$A171), """")"),"")</f>
        <v/>
      </c>
      <c r="G171" s="1" t="str">
        <f ca="1">IFERROR(__xludf.DUMMYFUNCTION("IFERROR(FILTER('Tag Library'!$AE$14:$AE$736, LEFT('Tag Library'!$AD$14:$AD$736, LEN(G$2))=G$2, RIGHT('Tag Library'!$AD$14:$AD$736, LEN($A171))=$A171), """")"),"")</f>
        <v/>
      </c>
      <c r="H171" s="1" t="str">
        <f ca="1">IFERROR(__xludf.DUMMYFUNCTION("IFERROR(FILTER('Tag Library'!$AE$14:$AE$736, LEFT('Tag Library'!$AD$14:$AD$736, LEN(H$2))=H$2, RIGHT('Tag Library'!$AD$14:$AD$736, LEN($A171))=$A171), """")"),"")</f>
        <v/>
      </c>
      <c r="I171" s="1" t="str">
        <f ca="1">IFERROR(__xludf.DUMMYFUNCTION("IFERROR(FILTER('Tag Library'!$AE$14:$AE$736, LEFT('Tag Library'!$AD$14:$AD$736, LEN(I$2))=I$2, RIGHT('Tag Library'!$AD$14:$AD$736, LEN($A171))=$A171), """")"),"")</f>
        <v/>
      </c>
      <c r="J171" s="1" t="str">
        <f ca="1">IFERROR(__xludf.DUMMYFUNCTION("IFERROR(FILTER('Tag Library'!$AE$14:$AE$736, LEFT('Tag Library'!$AD$14:$AD$736, LEN(J$2))=J$2, RIGHT('Tag Library'!$AD$14:$AD$736, LEN($A171))=$A171), """")"),"")</f>
        <v/>
      </c>
      <c r="K171" s="1" t="str">
        <f ca="1">IFERROR(__xludf.DUMMYFUNCTION("IFERROR(FILTER('Tag Library'!$AE$14:$AE$736, LEFT('Tag Library'!$AD$14:$AD$736, LEN(K$2))=K$2, RIGHT('Tag Library'!$AD$14:$AD$736, LEN($A171))=$A171), """")"),"")</f>
        <v/>
      </c>
      <c r="L171" s="1" t="str">
        <f ca="1">IFERROR(__xludf.DUMMYFUNCTION("IFERROR(FILTER('Tag Library'!$AE$14:$AE$736, LEFT('Tag Library'!$AD$14:$AD$736, LEN(L$2))=L$2, RIGHT('Tag Library'!$AD$14:$AD$736, LEN($A171))=$A171), """")"),"")</f>
        <v/>
      </c>
      <c r="M171" s="1" t="str">
        <f ca="1">IFERROR(__xludf.DUMMYFUNCTION("IFERROR(FILTER('Tag Library'!$AE$14:$AE$736, LEFT('Tag Library'!$AD$14:$AD$736, LEN(M$2))=M$2, RIGHT('Tag Library'!$AD$14:$AD$736, LEN($A171))=$A171), """")"),"")</f>
        <v/>
      </c>
      <c r="N171" s="1" t="str">
        <f ca="1">IFERROR(__xludf.DUMMYFUNCTION("IFERROR(FILTER('Tag Library'!$AE$14:$AE$736, LEFT('Tag Library'!$AD$14:$AD$736, LEN(N$2))=N$2, RIGHT('Tag Library'!$AD$14:$AD$736, LEN($A171))=$A171), """")"),"")</f>
        <v/>
      </c>
      <c r="O171" s="1" t="str">
        <f ca="1">IFERROR(__xludf.DUMMYFUNCTION("IFERROR(FILTER('Tag Library'!$AE$14:$AE$736, LEFT('Tag Library'!$AD$14:$AD$736, LEN(O$2))=O$2, RIGHT('Tag Library'!$AD$14:$AD$736, LEN($A171))=$A171), """")"),"")</f>
        <v/>
      </c>
      <c r="P171" s="1" t="str">
        <f ca="1">IFERROR(__xludf.DUMMYFUNCTION("IFERROR(FILTER('Tag Library'!$AE$14:$AE$736, LEFT('Tag Library'!$AD$14:$AD$736, LEN(P$2))=P$2, RIGHT('Tag Library'!$AD$14:$AD$736, LEN($A171))=$A171), """")"),"")</f>
        <v/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IFERROR(__xludf.DUMMYFUNCTION("IFERROR(FILTER('Tag Library'!$AE$14:$AE$736, LEFT('Tag Library'!$AD$14:$AD$736, LEN(B$2))=B$2, RIGHT('Tag Library'!$AD$14:$AD$736, LEN($A172))=$A172), """")"),"")</f>
        <v/>
      </c>
      <c r="C172" s="1" t="str">
        <f ca="1">IFERROR(__xludf.DUMMYFUNCTION("IFERROR(FILTER('Tag Library'!$AE$14:$AE$736, LEFT('Tag Library'!$AD$14:$AD$736, LEN(C$2))=C$2, RIGHT('Tag Library'!$AD$14:$AD$736, LEN($A172))=$A172), """")"),"")</f>
        <v/>
      </c>
      <c r="D172" s="1" t="str">
        <f ca="1">IFERROR(__xludf.DUMMYFUNCTION("IFERROR(FILTER('Tag Library'!$AE$14:$AE$736, LEFT('Tag Library'!$AD$14:$AD$736, LEN(D$2))=D$2, RIGHT('Tag Library'!$AD$14:$AD$736, LEN($A172))=$A172), """")"),"")</f>
        <v/>
      </c>
      <c r="E172" s="1" t="str">
        <f ca="1">IFERROR(__xludf.DUMMYFUNCTION("IFERROR(FILTER('Tag Library'!$AE$14:$AE$736, LEFT('Tag Library'!$AD$14:$AD$736, LEN(E$2))=E$2, RIGHT('Tag Library'!$AD$14:$AD$736, LEN($A172))=$A172), """")"),"")</f>
        <v/>
      </c>
      <c r="F172" s="1" t="str">
        <f ca="1">IFERROR(__xludf.DUMMYFUNCTION("IFERROR(FILTER('Tag Library'!$AE$14:$AE$736, LEFT('Tag Library'!$AD$14:$AD$736, LEN(F$2))=F$2, RIGHT('Tag Library'!$AD$14:$AD$736, LEN($A172))=$A172), """")"),"")</f>
        <v/>
      </c>
      <c r="G172" s="1" t="str">
        <f ca="1">IFERROR(__xludf.DUMMYFUNCTION("IFERROR(FILTER('Tag Library'!$AE$14:$AE$736, LEFT('Tag Library'!$AD$14:$AD$736, LEN(G$2))=G$2, RIGHT('Tag Library'!$AD$14:$AD$736, LEN($A172))=$A172), """")"),"")</f>
        <v/>
      </c>
      <c r="H172" s="1" t="str">
        <f ca="1">IFERROR(__xludf.DUMMYFUNCTION("IFERROR(FILTER('Tag Library'!$AE$14:$AE$736, LEFT('Tag Library'!$AD$14:$AD$736, LEN(H$2))=H$2, RIGHT('Tag Library'!$AD$14:$AD$736, LEN($A172))=$A172), """")"),"")</f>
        <v/>
      </c>
      <c r="I172" s="1" t="str">
        <f ca="1">IFERROR(__xludf.DUMMYFUNCTION("IFERROR(FILTER('Tag Library'!$AE$14:$AE$736, LEFT('Tag Library'!$AD$14:$AD$736, LEN(I$2))=I$2, RIGHT('Tag Library'!$AD$14:$AD$736, LEN($A172))=$A172), """")"),"")</f>
        <v/>
      </c>
      <c r="J172" s="1" t="str">
        <f ca="1">IFERROR(__xludf.DUMMYFUNCTION("IFERROR(FILTER('Tag Library'!$AE$14:$AE$736, LEFT('Tag Library'!$AD$14:$AD$736, LEN(J$2))=J$2, RIGHT('Tag Library'!$AD$14:$AD$736, LEN($A172))=$A172), """")"),"")</f>
        <v/>
      </c>
      <c r="K172" s="1" t="str">
        <f ca="1">IFERROR(__xludf.DUMMYFUNCTION("IFERROR(FILTER('Tag Library'!$AE$14:$AE$736, LEFT('Tag Library'!$AD$14:$AD$736, LEN(K$2))=K$2, RIGHT('Tag Library'!$AD$14:$AD$736, LEN($A172))=$A172), """")"),"")</f>
        <v/>
      </c>
      <c r="L172" s="1" t="str">
        <f ca="1">IFERROR(__xludf.DUMMYFUNCTION("IFERROR(FILTER('Tag Library'!$AE$14:$AE$736, LEFT('Tag Library'!$AD$14:$AD$736, LEN(L$2))=L$2, RIGHT('Tag Library'!$AD$14:$AD$736, LEN($A172))=$A172), """")"),"")</f>
        <v/>
      </c>
      <c r="M172" s="1" t="str">
        <f ca="1">IFERROR(__xludf.DUMMYFUNCTION("IFERROR(FILTER('Tag Library'!$AE$14:$AE$736, LEFT('Tag Library'!$AD$14:$AD$736, LEN(M$2))=M$2, RIGHT('Tag Library'!$AD$14:$AD$736, LEN($A172))=$A172), """")"),"")</f>
        <v/>
      </c>
      <c r="N172" s="1" t="str">
        <f ca="1">IFERROR(__xludf.DUMMYFUNCTION("IFERROR(FILTER('Tag Library'!$AE$14:$AE$736, LEFT('Tag Library'!$AD$14:$AD$736, LEN(N$2))=N$2, RIGHT('Tag Library'!$AD$14:$AD$736, LEN($A172))=$A172), """")"),"")</f>
        <v/>
      </c>
      <c r="O172" s="1" t="str">
        <f ca="1">IFERROR(__xludf.DUMMYFUNCTION("IFERROR(FILTER('Tag Library'!$AE$14:$AE$736, LEFT('Tag Library'!$AD$14:$AD$736, LEN(O$2))=O$2, RIGHT('Tag Library'!$AD$14:$AD$736, LEN($A172))=$A172), """")"),"")</f>
        <v/>
      </c>
      <c r="P172" s="1" t="str">
        <f ca="1">IFERROR(__xludf.DUMMYFUNCTION("IFERROR(FILTER('Tag Library'!$AE$14:$AE$736, LEFT('Tag Library'!$AD$14:$AD$736, LEN(P$2))=P$2, RIGHT('Tag Library'!$AD$14:$AD$736, LEN($A172))=$A172), """")"),"")</f>
        <v/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IFERROR(__xludf.DUMMYFUNCTION("IFERROR(FILTER('Tag Library'!$AE$14:$AE$736, LEFT('Tag Library'!$AD$14:$AD$736, LEN(B$2))=B$2, RIGHT('Tag Library'!$AD$14:$AD$736, LEN($A173))=$A173), """")"),"")</f>
        <v/>
      </c>
      <c r="C173" s="1" t="str">
        <f ca="1">IFERROR(__xludf.DUMMYFUNCTION("IFERROR(FILTER('Tag Library'!$AE$14:$AE$736, LEFT('Tag Library'!$AD$14:$AD$736, LEN(C$2))=C$2, RIGHT('Tag Library'!$AD$14:$AD$736, LEN($A173))=$A173), """")"),"")</f>
        <v/>
      </c>
      <c r="D173" s="1" t="str">
        <f ca="1">IFERROR(__xludf.DUMMYFUNCTION("IFERROR(FILTER('Tag Library'!$AE$14:$AE$736, LEFT('Tag Library'!$AD$14:$AD$736, LEN(D$2))=D$2, RIGHT('Tag Library'!$AD$14:$AD$736, LEN($A173))=$A173), """")"),"")</f>
        <v/>
      </c>
      <c r="E173" s="1" t="str">
        <f ca="1">IFERROR(__xludf.DUMMYFUNCTION("IFERROR(FILTER('Tag Library'!$AE$14:$AE$736, LEFT('Tag Library'!$AD$14:$AD$736, LEN(E$2))=E$2, RIGHT('Tag Library'!$AD$14:$AD$736, LEN($A173))=$A173), """")"),"")</f>
        <v/>
      </c>
      <c r="F173" s="1" t="str">
        <f ca="1">IFERROR(__xludf.DUMMYFUNCTION("IFERROR(FILTER('Tag Library'!$AE$14:$AE$736, LEFT('Tag Library'!$AD$14:$AD$736, LEN(F$2))=F$2, RIGHT('Tag Library'!$AD$14:$AD$736, LEN($A173))=$A173), """")"),"")</f>
        <v/>
      </c>
      <c r="G173" s="1" t="str">
        <f ca="1">IFERROR(__xludf.DUMMYFUNCTION("IFERROR(FILTER('Tag Library'!$AE$14:$AE$736, LEFT('Tag Library'!$AD$14:$AD$736, LEN(G$2))=G$2, RIGHT('Tag Library'!$AD$14:$AD$736, LEN($A173))=$A173), """")"),"")</f>
        <v/>
      </c>
      <c r="H173" s="1" t="str">
        <f ca="1">IFERROR(__xludf.DUMMYFUNCTION("IFERROR(FILTER('Tag Library'!$AE$14:$AE$736, LEFT('Tag Library'!$AD$14:$AD$736, LEN(H$2))=H$2, RIGHT('Tag Library'!$AD$14:$AD$736, LEN($A173))=$A173), """")"),"")</f>
        <v/>
      </c>
      <c r="I173" s="1" t="str">
        <f ca="1">IFERROR(__xludf.DUMMYFUNCTION("IFERROR(FILTER('Tag Library'!$AE$14:$AE$736, LEFT('Tag Library'!$AD$14:$AD$736, LEN(I$2))=I$2, RIGHT('Tag Library'!$AD$14:$AD$736, LEN($A173))=$A173), """")"),"")</f>
        <v/>
      </c>
      <c r="J173" s="1" t="str">
        <f ca="1">IFERROR(__xludf.DUMMYFUNCTION("IFERROR(FILTER('Tag Library'!$AE$14:$AE$736, LEFT('Tag Library'!$AD$14:$AD$736, LEN(J$2))=J$2, RIGHT('Tag Library'!$AD$14:$AD$736, LEN($A173))=$A173), """")"),"")</f>
        <v/>
      </c>
      <c r="K173" s="1" t="str">
        <f ca="1">IFERROR(__xludf.DUMMYFUNCTION("IFERROR(FILTER('Tag Library'!$AE$14:$AE$736, LEFT('Tag Library'!$AD$14:$AD$736, LEN(K$2))=K$2, RIGHT('Tag Library'!$AD$14:$AD$736, LEN($A173))=$A173), """")"),"")</f>
        <v/>
      </c>
      <c r="L173" s="1" t="str">
        <f ca="1">IFERROR(__xludf.DUMMYFUNCTION("IFERROR(FILTER('Tag Library'!$AE$14:$AE$736, LEFT('Tag Library'!$AD$14:$AD$736, LEN(L$2))=L$2, RIGHT('Tag Library'!$AD$14:$AD$736, LEN($A173))=$A173), """")"),"")</f>
        <v/>
      </c>
      <c r="M173" s="1" t="str">
        <f ca="1">IFERROR(__xludf.DUMMYFUNCTION("IFERROR(FILTER('Tag Library'!$AE$14:$AE$736, LEFT('Tag Library'!$AD$14:$AD$736, LEN(M$2))=M$2, RIGHT('Tag Library'!$AD$14:$AD$736, LEN($A173))=$A173), """")"),"")</f>
        <v/>
      </c>
      <c r="N173" s="1" t="str">
        <f ca="1">IFERROR(__xludf.DUMMYFUNCTION("IFERROR(FILTER('Tag Library'!$AE$14:$AE$736, LEFT('Tag Library'!$AD$14:$AD$736, LEN(N$2))=N$2, RIGHT('Tag Library'!$AD$14:$AD$736, LEN($A173))=$A173), """")"),"")</f>
        <v/>
      </c>
      <c r="O173" s="1" t="str">
        <f ca="1">IFERROR(__xludf.DUMMYFUNCTION("IFERROR(FILTER('Tag Library'!$AE$14:$AE$736, LEFT('Tag Library'!$AD$14:$AD$736, LEN(O$2))=O$2, RIGHT('Tag Library'!$AD$14:$AD$736, LEN($A173))=$A173), """")"),"")</f>
        <v/>
      </c>
      <c r="P173" s="1" t="str">
        <f ca="1">IFERROR(__xludf.DUMMYFUNCTION("IFERROR(FILTER('Tag Library'!$AE$14:$AE$736, LEFT('Tag Library'!$AD$14:$AD$736, LEN(P$2))=P$2, RIGHT('Tag Library'!$AD$14:$AD$736, LEN($A173))=$A173), """")"),"")</f>
        <v/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IFERROR(__xludf.DUMMYFUNCTION("IFERROR(FILTER('Tag Library'!$AE$14:$AE$736, LEFT('Tag Library'!$AD$14:$AD$736, LEN(B$2))=B$2, RIGHT('Tag Library'!$AD$14:$AD$736, LEN($A174))=$A174), """")"),"")</f>
        <v/>
      </c>
      <c r="C174" s="1" t="str">
        <f ca="1">IFERROR(__xludf.DUMMYFUNCTION("IFERROR(FILTER('Tag Library'!$AE$14:$AE$736, LEFT('Tag Library'!$AD$14:$AD$736, LEN(C$2))=C$2, RIGHT('Tag Library'!$AD$14:$AD$736, LEN($A174))=$A174), """")"),"")</f>
        <v/>
      </c>
      <c r="D174" s="1" t="str">
        <f ca="1">IFERROR(__xludf.DUMMYFUNCTION("IFERROR(FILTER('Tag Library'!$AE$14:$AE$736, LEFT('Tag Library'!$AD$14:$AD$736, LEN(D$2))=D$2, RIGHT('Tag Library'!$AD$14:$AD$736, LEN($A174))=$A174), """")"),"")</f>
        <v/>
      </c>
      <c r="E174" s="1" t="str">
        <f ca="1">IFERROR(__xludf.DUMMYFUNCTION("IFERROR(FILTER('Tag Library'!$AE$14:$AE$736, LEFT('Tag Library'!$AD$14:$AD$736, LEN(E$2))=E$2, RIGHT('Tag Library'!$AD$14:$AD$736, LEN($A174))=$A174), """")"),"")</f>
        <v/>
      </c>
      <c r="F174" s="1" t="str">
        <f ca="1">IFERROR(__xludf.DUMMYFUNCTION("IFERROR(FILTER('Tag Library'!$AE$14:$AE$736, LEFT('Tag Library'!$AD$14:$AD$736, LEN(F$2))=F$2, RIGHT('Tag Library'!$AD$14:$AD$736, LEN($A174))=$A174), """")"),"")</f>
        <v/>
      </c>
      <c r="G174" s="1" t="str">
        <f ca="1">IFERROR(__xludf.DUMMYFUNCTION("IFERROR(FILTER('Tag Library'!$AE$14:$AE$736, LEFT('Tag Library'!$AD$14:$AD$736, LEN(G$2))=G$2, RIGHT('Tag Library'!$AD$14:$AD$736, LEN($A174))=$A174), """")"),"")</f>
        <v/>
      </c>
      <c r="H174" s="1" t="str">
        <f ca="1">IFERROR(__xludf.DUMMYFUNCTION("IFERROR(FILTER('Tag Library'!$AE$14:$AE$736, LEFT('Tag Library'!$AD$14:$AD$736, LEN(H$2))=H$2, RIGHT('Tag Library'!$AD$14:$AD$736, LEN($A174))=$A174), """")"),"")</f>
        <v/>
      </c>
      <c r="I174" s="1" t="str">
        <f ca="1">IFERROR(__xludf.DUMMYFUNCTION("IFERROR(FILTER('Tag Library'!$AE$14:$AE$736, LEFT('Tag Library'!$AD$14:$AD$736, LEN(I$2))=I$2, RIGHT('Tag Library'!$AD$14:$AD$736, LEN($A174))=$A174), """")"),"")</f>
        <v/>
      </c>
      <c r="J174" s="1" t="str">
        <f ca="1">IFERROR(__xludf.DUMMYFUNCTION("IFERROR(FILTER('Tag Library'!$AE$14:$AE$736, LEFT('Tag Library'!$AD$14:$AD$736, LEN(J$2))=J$2, RIGHT('Tag Library'!$AD$14:$AD$736, LEN($A174))=$A174), """")"),"")</f>
        <v/>
      </c>
      <c r="K174" s="1" t="str">
        <f ca="1">IFERROR(__xludf.DUMMYFUNCTION("IFERROR(FILTER('Tag Library'!$AE$14:$AE$736, LEFT('Tag Library'!$AD$14:$AD$736, LEN(K$2))=K$2, RIGHT('Tag Library'!$AD$14:$AD$736, LEN($A174))=$A174), """")"),"")</f>
        <v/>
      </c>
      <c r="L174" s="1" t="str">
        <f ca="1">IFERROR(__xludf.DUMMYFUNCTION("IFERROR(FILTER('Tag Library'!$AE$14:$AE$736, LEFT('Tag Library'!$AD$14:$AD$736, LEN(L$2))=L$2, RIGHT('Tag Library'!$AD$14:$AD$736, LEN($A174))=$A174), """")"),"")</f>
        <v/>
      </c>
      <c r="M174" s="1" t="str">
        <f ca="1">IFERROR(__xludf.DUMMYFUNCTION("IFERROR(FILTER('Tag Library'!$AE$14:$AE$736, LEFT('Tag Library'!$AD$14:$AD$736, LEN(M$2))=M$2, RIGHT('Tag Library'!$AD$14:$AD$736, LEN($A174))=$A174), """")"),"")</f>
        <v/>
      </c>
      <c r="N174" s="1" t="str">
        <f ca="1">IFERROR(__xludf.DUMMYFUNCTION("IFERROR(FILTER('Tag Library'!$AE$14:$AE$736, LEFT('Tag Library'!$AD$14:$AD$736, LEN(N$2))=N$2, RIGHT('Tag Library'!$AD$14:$AD$736, LEN($A174))=$A174), """")"),"")</f>
        <v/>
      </c>
      <c r="O174" s="1" t="str">
        <f ca="1">IFERROR(__xludf.DUMMYFUNCTION("IFERROR(FILTER('Tag Library'!$AE$14:$AE$736, LEFT('Tag Library'!$AD$14:$AD$736, LEN(O$2))=O$2, RIGHT('Tag Library'!$AD$14:$AD$736, LEN($A174))=$A174), """")"),"")</f>
        <v/>
      </c>
      <c r="P174" s="1" t="str">
        <f ca="1">IFERROR(__xludf.DUMMYFUNCTION("IFERROR(FILTER('Tag Library'!$AE$14:$AE$736, LEFT('Tag Library'!$AD$14:$AD$736, LEN(P$2))=P$2, RIGHT('Tag Library'!$AD$14:$AD$736, LEN($A174))=$A174), """")"),"")</f>
        <v/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IFERROR(__xludf.DUMMYFUNCTION("IFERROR(FILTER('Tag Library'!$AE$14:$AE$736, LEFT('Tag Library'!$AD$14:$AD$736, LEN(B$2))=B$2, RIGHT('Tag Library'!$AD$14:$AD$736, LEN($A175))=$A175), """")"),"")</f>
        <v/>
      </c>
      <c r="C175" s="1" t="str">
        <f ca="1">IFERROR(__xludf.DUMMYFUNCTION("IFERROR(FILTER('Tag Library'!$AE$14:$AE$736, LEFT('Tag Library'!$AD$14:$AD$736, LEN(C$2))=C$2, RIGHT('Tag Library'!$AD$14:$AD$736, LEN($A175))=$A175), """")"),"")</f>
        <v/>
      </c>
      <c r="D175" s="1" t="str">
        <f ca="1">IFERROR(__xludf.DUMMYFUNCTION("IFERROR(FILTER('Tag Library'!$AE$14:$AE$736, LEFT('Tag Library'!$AD$14:$AD$736, LEN(D$2))=D$2, RIGHT('Tag Library'!$AD$14:$AD$736, LEN($A175))=$A175), """")"),"")</f>
        <v/>
      </c>
      <c r="E175" s="1" t="str">
        <f ca="1">IFERROR(__xludf.DUMMYFUNCTION("IFERROR(FILTER('Tag Library'!$AE$14:$AE$736, LEFT('Tag Library'!$AD$14:$AD$736, LEN(E$2))=E$2, RIGHT('Tag Library'!$AD$14:$AD$736, LEN($A175))=$A175), """")"),"")</f>
        <v/>
      </c>
      <c r="F175" s="1" t="str">
        <f ca="1">IFERROR(__xludf.DUMMYFUNCTION("IFERROR(FILTER('Tag Library'!$AE$14:$AE$736, LEFT('Tag Library'!$AD$14:$AD$736, LEN(F$2))=F$2, RIGHT('Tag Library'!$AD$14:$AD$736, LEN($A175))=$A175), """")"),"")</f>
        <v/>
      </c>
      <c r="G175" s="1" t="str">
        <f ca="1">IFERROR(__xludf.DUMMYFUNCTION("IFERROR(FILTER('Tag Library'!$AE$14:$AE$736, LEFT('Tag Library'!$AD$14:$AD$736, LEN(G$2))=G$2, RIGHT('Tag Library'!$AD$14:$AD$736, LEN($A175))=$A175), """")"),"")</f>
        <v/>
      </c>
      <c r="H175" s="1" t="str">
        <f ca="1">IFERROR(__xludf.DUMMYFUNCTION("IFERROR(FILTER('Tag Library'!$AE$14:$AE$736, LEFT('Tag Library'!$AD$14:$AD$736, LEN(H$2))=H$2, RIGHT('Tag Library'!$AD$14:$AD$736, LEN($A175))=$A175), """")"),"")</f>
        <v/>
      </c>
      <c r="I175" s="1" t="str">
        <f ca="1">IFERROR(__xludf.DUMMYFUNCTION("IFERROR(FILTER('Tag Library'!$AE$14:$AE$736, LEFT('Tag Library'!$AD$14:$AD$736, LEN(I$2))=I$2, RIGHT('Tag Library'!$AD$14:$AD$736, LEN($A175))=$A175), """")"),"")</f>
        <v/>
      </c>
      <c r="J175" s="1" t="str">
        <f ca="1">IFERROR(__xludf.DUMMYFUNCTION("IFERROR(FILTER('Tag Library'!$AE$14:$AE$736, LEFT('Tag Library'!$AD$14:$AD$736, LEN(J$2))=J$2, RIGHT('Tag Library'!$AD$14:$AD$736, LEN($A175))=$A175), """")"),"")</f>
        <v/>
      </c>
      <c r="K175" s="1" t="str">
        <f ca="1">IFERROR(__xludf.DUMMYFUNCTION("IFERROR(FILTER('Tag Library'!$AE$14:$AE$736, LEFT('Tag Library'!$AD$14:$AD$736, LEN(K$2))=K$2, RIGHT('Tag Library'!$AD$14:$AD$736, LEN($A175))=$A175), """")"),"")</f>
        <v/>
      </c>
      <c r="L175" s="1" t="str">
        <f ca="1">IFERROR(__xludf.DUMMYFUNCTION("IFERROR(FILTER('Tag Library'!$AE$14:$AE$736, LEFT('Tag Library'!$AD$14:$AD$736, LEN(L$2))=L$2, RIGHT('Tag Library'!$AD$14:$AD$736, LEN($A175))=$A175), """")"),"")</f>
        <v/>
      </c>
      <c r="M175" s="1" t="str">
        <f ca="1">IFERROR(__xludf.DUMMYFUNCTION("IFERROR(FILTER('Tag Library'!$AE$14:$AE$736, LEFT('Tag Library'!$AD$14:$AD$736, LEN(M$2))=M$2, RIGHT('Tag Library'!$AD$14:$AD$736, LEN($A175))=$A175), """")"),"")</f>
        <v/>
      </c>
      <c r="N175" s="1" t="str">
        <f ca="1">IFERROR(__xludf.DUMMYFUNCTION("IFERROR(FILTER('Tag Library'!$AE$14:$AE$736, LEFT('Tag Library'!$AD$14:$AD$736, LEN(N$2))=N$2, RIGHT('Tag Library'!$AD$14:$AD$736, LEN($A175))=$A175), """")"),"")</f>
        <v/>
      </c>
      <c r="O175" s="1" t="str">
        <f ca="1">IFERROR(__xludf.DUMMYFUNCTION("IFERROR(FILTER('Tag Library'!$AE$14:$AE$736, LEFT('Tag Library'!$AD$14:$AD$736, LEN(O$2))=O$2, RIGHT('Tag Library'!$AD$14:$AD$736, LEN($A175))=$A175), """")"),"")</f>
        <v/>
      </c>
      <c r="P175" s="1" t="str">
        <f ca="1">IFERROR(__xludf.DUMMYFUNCTION("IFERROR(FILTER('Tag Library'!$AE$14:$AE$736, LEFT('Tag Library'!$AD$14:$AD$736, LEN(P$2))=P$2, RIGHT('Tag Library'!$AD$14:$AD$736, LEN($A175))=$A175), """")"),"")</f>
        <v/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IFERROR(__xludf.DUMMYFUNCTION("IFERROR(FILTER('Tag Library'!$AE$14:$AE$736, LEFT('Tag Library'!$AD$14:$AD$736, LEN(B$2))=B$2, RIGHT('Tag Library'!$AD$14:$AD$736, LEN($A176))=$A176), """")"),"")</f>
        <v/>
      </c>
      <c r="C176" s="1" t="str">
        <f ca="1">IFERROR(__xludf.DUMMYFUNCTION("IFERROR(FILTER('Tag Library'!$AE$14:$AE$736, LEFT('Tag Library'!$AD$14:$AD$736, LEN(C$2))=C$2, RIGHT('Tag Library'!$AD$14:$AD$736, LEN($A176))=$A176), """")"),"")</f>
        <v/>
      </c>
      <c r="D176" s="1" t="str">
        <f ca="1">IFERROR(__xludf.DUMMYFUNCTION("IFERROR(FILTER('Tag Library'!$AE$14:$AE$736, LEFT('Tag Library'!$AD$14:$AD$736, LEN(D$2))=D$2, RIGHT('Tag Library'!$AD$14:$AD$736, LEN($A176))=$A176), """")"),"")</f>
        <v/>
      </c>
      <c r="E176" s="1" t="str">
        <f ca="1">IFERROR(__xludf.DUMMYFUNCTION("IFERROR(FILTER('Tag Library'!$AE$14:$AE$736, LEFT('Tag Library'!$AD$14:$AD$736, LEN(E$2))=E$2, RIGHT('Tag Library'!$AD$14:$AD$736, LEN($A176))=$A176), """")"),"")</f>
        <v/>
      </c>
      <c r="F176" s="1" t="str">
        <f ca="1">IFERROR(__xludf.DUMMYFUNCTION("IFERROR(FILTER('Tag Library'!$AE$14:$AE$736, LEFT('Tag Library'!$AD$14:$AD$736, LEN(F$2))=F$2, RIGHT('Tag Library'!$AD$14:$AD$736, LEN($A176))=$A176), """")"),"")</f>
        <v/>
      </c>
      <c r="G176" s="1" t="str">
        <f ca="1">IFERROR(__xludf.DUMMYFUNCTION("IFERROR(FILTER('Tag Library'!$AE$14:$AE$736, LEFT('Tag Library'!$AD$14:$AD$736, LEN(G$2))=G$2, RIGHT('Tag Library'!$AD$14:$AD$736, LEN($A176))=$A176), """")"),"")</f>
        <v/>
      </c>
      <c r="H176" s="1" t="str">
        <f ca="1">IFERROR(__xludf.DUMMYFUNCTION("IFERROR(FILTER('Tag Library'!$AE$14:$AE$736, LEFT('Tag Library'!$AD$14:$AD$736, LEN(H$2))=H$2, RIGHT('Tag Library'!$AD$14:$AD$736, LEN($A176))=$A176), """")"),"")</f>
        <v/>
      </c>
      <c r="I176" s="1" t="str">
        <f ca="1">IFERROR(__xludf.DUMMYFUNCTION("IFERROR(FILTER('Tag Library'!$AE$14:$AE$736, LEFT('Tag Library'!$AD$14:$AD$736, LEN(I$2))=I$2, RIGHT('Tag Library'!$AD$14:$AD$736, LEN($A176))=$A176), """")"),"")</f>
        <v/>
      </c>
      <c r="J176" s="1" t="str">
        <f ca="1">IFERROR(__xludf.DUMMYFUNCTION("IFERROR(FILTER('Tag Library'!$AE$14:$AE$736, LEFT('Tag Library'!$AD$14:$AD$736, LEN(J$2))=J$2, RIGHT('Tag Library'!$AD$14:$AD$736, LEN($A176))=$A176), """")"),"")</f>
        <v/>
      </c>
      <c r="K176" s="1" t="str">
        <f ca="1">IFERROR(__xludf.DUMMYFUNCTION("IFERROR(FILTER('Tag Library'!$AE$14:$AE$736, LEFT('Tag Library'!$AD$14:$AD$736, LEN(K$2))=K$2, RIGHT('Tag Library'!$AD$14:$AD$736, LEN($A176))=$A176), """")"),"")</f>
        <v/>
      </c>
      <c r="L176" s="1" t="str">
        <f ca="1">IFERROR(__xludf.DUMMYFUNCTION("IFERROR(FILTER('Tag Library'!$AE$14:$AE$736, LEFT('Tag Library'!$AD$14:$AD$736, LEN(L$2))=L$2, RIGHT('Tag Library'!$AD$14:$AD$736, LEN($A176))=$A176), """")"),"")</f>
        <v/>
      </c>
      <c r="M176" s="1" t="str">
        <f ca="1">IFERROR(__xludf.DUMMYFUNCTION("IFERROR(FILTER('Tag Library'!$AE$14:$AE$736, LEFT('Tag Library'!$AD$14:$AD$736, LEN(M$2))=M$2, RIGHT('Tag Library'!$AD$14:$AD$736, LEN($A176))=$A176), """")"),"")</f>
        <v/>
      </c>
      <c r="N176" s="1" t="str">
        <f ca="1">IFERROR(__xludf.DUMMYFUNCTION("IFERROR(FILTER('Tag Library'!$AE$14:$AE$736, LEFT('Tag Library'!$AD$14:$AD$736, LEN(N$2))=N$2, RIGHT('Tag Library'!$AD$14:$AD$736, LEN($A176))=$A176), """")"),"")</f>
        <v/>
      </c>
      <c r="O176" s="1" t="str">
        <f ca="1">IFERROR(__xludf.DUMMYFUNCTION("IFERROR(FILTER('Tag Library'!$AE$14:$AE$736, LEFT('Tag Library'!$AD$14:$AD$736, LEN(O$2))=O$2, RIGHT('Tag Library'!$AD$14:$AD$736, LEN($A176))=$A176), """")"),"")</f>
        <v/>
      </c>
      <c r="P176" s="1" t="str">
        <f ca="1">IFERROR(__xludf.DUMMYFUNCTION("IFERROR(FILTER('Tag Library'!$AE$14:$AE$736, LEFT('Tag Library'!$AD$14:$AD$736, LEN(P$2))=P$2, RIGHT('Tag Library'!$AD$14:$AD$736, LEN($A176))=$A176), """")"),"")</f>
        <v/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IFERROR(__xludf.DUMMYFUNCTION("IFERROR(FILTER('Tag Library'!$AE$14:$AE$736, LEFT('Tag Library'!$AD$14:$AD$736, LEN(B$2))=B$2, RIGHT('Tag Library'!$AD$14:$AD$736, LEN($A177))=$A177), """")"),"")</f>
        <v/>
      </c>
      <c r="C177" s="1" t="str">
        <f ca="1">IFERROR(__xludf.DUMMYFUNCTION("IFERROR(FILTER('Tag Library'!$AE$14:$AE$736, LEFT('Tag Library'!$AD$14:$AD$736, LEN(C$2))=C$2, RIGHT('Tag Library'!$AD$14:$AD$736, LEN($A177))=$A177), """")"),"")</f>
        <v/>
      </c>
      <c r="D177" s="1" t="str">
        <f ca="1">IFERROR(__xludf.DUMMYFUNCTION("IFERROR(FILTER('Tag Library'!$AE$14:$AE$736, LEFT('Tag Library'!$AD$14:$AD$736, LEN(D$2))=D$2, RIGHT('Tag Library'!$AD$14:$AD$736, LEN($A177))=$A177), """")"),"")</f>
        <v/>
      </c>
      <c r="E177" s="1" t="str">
        <f ca="1">IFERROR(__xludf.DUMMYFUNCTION("IFERROR(FILTER('Tag Library'!$AE$14:$AE$736, LEFT('Tag Library'!$AD$14:$AD$736, LEN(E$2))=E$2, RIGHT('Tag Library'!$AD$14:$AD$736, LEN($A177))=$A177), """")"),"")</f>
        <v/>
      </c>
      <c r="F177" s="1" t="str">
        <f ca="1">IFERROR(__xludf.DUMMYFUNCTION("IFERROR(FILTER('Tag Library'!$AE$14:$AE$736, LEFT('Tag Library'!$AD$14:$AD$736, LEN(F$2))=F$2, RIGHT('Tag Library'!$AD$14:$AD$736, LEN($A177))=$A177), """")"),"")</f>
        <v/>
      </c>
      <c r="G177" s="1" t="str">
        <f ca="1">IFERROR(__xludf.DUMMYFUNCTION("IFERROR(FILTER('Tag Library'!$AE$14:$AE$736, LEFT('Tag Library'!$AD$14:$AD$736, LEN(G$2))=G$2, RIGHT('Tag Library'!$AD$14:$AD$736, LEN($A177))=$A177), """")"),"")</f>
        <v/>
      </c>
      <c r="H177" s="1" t="str">
        <f ca="1">IFERROR(__xludf.DUMMYFUNCTION("IFERROR(FILTER('Tag Library'!$AE$14:$AE$736, LEFT('Tag Library'!$AD$14:$AD$736, LEN(H$2))=H$2, RIGHT('Tag Library'!$AD$14:$AD$736, LEN($A177))=$A177), """")"),"")</f>
        <v/>
      </c>
      <c r="I177" s="1" t="str">
        <f ca="1">IFERROR(__xludf.DUMMYFUNCTION("IFERROR(FILTER('Tag Library'!$AE$14:$AE$736, LEFT('Tag Library'!$AD$14:$AD$736, LEN(I$2))=I$2, RIGHT('Tag Library'!$AD$14:$AD$736, LEN($A177))=$A177), """")"),"")</f>
        <v/>
      </c>
      <c r="J177" s="1" t="str">
        <f ca="1">IFERROR(__xludf.DUMMYFUNCTION("IFERROR(FILTER('Tag Library'!$AE$14:$AE$736, LEFT('Tag Library'!$AD$14:$AD$736, LEN(J$2))=J$2, RIGHT('Tag Library'!$AD$14:$AD$736, LEN($A177))=$A177), """")"),"")</f>
        <v/>
      </c>
      <c r="K177" s="1" t="str">
        <f ca="1">IFERROR(__xludf.DUMMYFUNCTION("IFERROR(FILTER('Tag Library'!$AE$14:$AE$736, LEFT('Tag Library'!$AD$14:$AD$736, LEN(K$2))=K$2, RIGHT('Tag Library'!$AD$14:$AD$736, LEN($A177))=$A177), """")"),"")</f>
        <v/>
      </c>
      <c r="L177" s="1" t="str">
        <f ca="1">IFERROR(__xludf.DUMMYFUNCTION("IFERROR(FILTER('Tag Library'!$AE$14:$AE$736, LEFT('Tag Library'!$AD$14:$AD$736, LEN(L$2))=L$2, RIGHT('Tag Library'!$AD$14:$AD$736, LEN($A177))=$A177), """")"),"")</f>
        <v/>
      </c>
      <c r="M177" s="1" t="str">
        <f ca="1">IFERROR(__xludf.DUMMYFUNCTION("IFERROR(FILTER('Tag Library'!$AE$14:$AE$736, LEFT('Tag Library'!$AD$14:$AD$736, LEN(M$2))=M$2, RIGHT('Tag Library'!$AD$14:$AD$736, LEN($A177))=$A177), """")"),"")</f>
        <v/>
      </c>
      <c r="N177" s="1" t="str">
        <f ca="1">IFERROR(__xludf.DUMMYFUNCTION("IFERROR(FILTER('Tag Library'!$AE$14:$AE$736, LEFT('Tag Library'!$AD$14:$AD$736, LEN(N$2))=N$2, RIGHT('Tag Library'!$AD$14:$AD$736, LEN($A177))=$A177), """")"),"")</f>
        <v/>
      </c>
      <c r="O177" s="1" t="str">
        <f ca="1">IFERROR(__xludf.DUMMYFUNCTION("IFERROR(FILTER('Tag Library'!$AE$14:$AE$736, LEFT('Tag Library'!$AD$14:$AD$736, LEN(O$2))=O$2, RIGHT('Tag Library'!$AD$14:$AD$736, LEN($A177))=$A177), """")"),"")</f>
        <v/>
      </c>
      <c r="P177" s="1" t="str">
        <f ca="1">IFERROR(__xludf.DUMMYFUNCTION("IFERROR(FILTER('Tag Library'!$AE$14:$AE$736, LEFT('Tag Library'!$AD$14:$AD$736, LEN(P$2))=P$2, RIGHT('Tag Library'!$AD$14:$AD$736, LEN($A177))=$A177), """")"),"")</f>
        <v/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IFERROR(__xludf.DUMMYFUNCTION("IFERROR(FILTER('Tag Library'!$AE$14:$AE$736, LEFT('Tag Library'!$AD$14:$AD$736, LEN(B$2))=B$2, RIGHT('Tag Library'!$AD$14:$AD$736, LEN($A178))=$A178), """")"),"")</f>
        <v/>
      </c>
      <c r="C178" s="1" t="str">
        <f ca="1">IFERROR(__xludf.DUMMYFUNCTION("IFERROR(FILTER('Tag Library'!$AE$14:$AE$736, LEFT('Tag Library'!$AD$14:$AD$736, LEN(C$2))=C$2, RIGHT('Tag Library'!$AD$14:$AD$736, LEN($A178))=$A178), """")"),"")</f>
        <v/>
      </c>
      <c r="D178" s="1" t="str">
        <f ca="1">IFERROR(__xludf.DUMMYFUNCTION("IFERROR(FILTER('Tag Library'!$AE$14:$AE$736, LEFT('Tag Library'!$AD$14:$AD$736, LEN(D$2))=D$2, RIGHT('Tag Library'!$AD$14:$AD$736, LEN($A178))=$A178), """")"),"")</f>
        <v/>
      </c>
      <c r="E178" s="1" t="str">
        <f ca="1">IFERROR(__xludf.DUMMYFUNCTION("IFERROR(FILTER('Tag Library'!$AE$14:$AE$736, LEFT('Tag Library'!$AD$14:$AD$736, LEN(E$2))=E$2, RIGHT('Tag Library'!$AD$14:$AD$736, LEN($A178))=$A178), """")"),"")</f>
        <v/>
      </c>
      <c r="F178" s="1" t="str">
        <f ca="1">IFERROR(__xludf.DUMMYFUNCTION("IFERROR(FILTER('Tag Library'!$AE$14:$AE$736, LEFT('Tag Library'!$AD$14:$AD$736, LEN(F$2))=F$2, RIGHT('Tag Library'!$AD$14:$AD$736, LEN($A178))=$A178), """")"),"")</f>
        <v/>
      </c>
      <c r="G178" s="1" t="str">
        <f ca="1">IFERROR(__xludf.DUMMYFUNCTION("IFERROR(FILTER('Tag Library'!$AE$14:$AE$736, LEFT('Tag Library'!$AD$14:$AD$736, LEN(G$2))=G$2, RIGHT('Tag Library'!$AD$14:$AD$736, LEN($A178))=$A178), """")"),"")</f>
        <v/>
      </c>
      <c r="H178" s="1" t="str">
        <f ca="1">IFERROR(__xludf.DUMMYFUNCTION("IFERROR(FILTER('Tag Library'!$AE$14:$AE$736, LEFT('Tag Library'!$AD$14:$AD$736, LEN(H$2))=H$2, RIGHT('Tag Library'!$AD$14:$AD$736, LEN($A178))=$A178), """")"),"")</f>
        <v/>
      </c>
      <c r="I178" s="1" t="str">
        <f ca="1">IFERROR(__xludf.DUMMYFUNCTION("IFERROR(FILTER('Tag Library'!$AE$14:$AE$736, LEFT('Tag Library'!$AD$14:$AD$736, LEN(I$2))=I$2, RIGHT('Tag Library'!$AD$14:$AD$736, LEN($A178))=$A178), """")"),"")</f>
        <v/>
      </c>
      <c r="J178" s="1" t="str">
        <f ca="1">IFERROR(__xludf.DUMMYFUNCTION("IFERROR(FILTER('Tag Library'!$AE$14:$AE$736, LEFT('Tag Library'!$AD$14:$AD$736, LEN(J$2))=J$2, RIGHT('Tag Library'!$AD$14:$AD$736, LEN($A178))=$A178), """")"),"")</f>
        <v/>
      </c>
      <c r="K178" s="1" t="str">
        <f ca="1">IFERROR(__xludf.DUMMYFUNCTION("IFERROR(FILTER('Tag Library'!$AE$14:$AE$736, LEFT('Tag Library'!$AD$14:$AD$736, LEN(K$2))=K$2, RIGHT('Tag Library'!$AD$14:$AD$736, LEN($A178))=$A178), """")"),"")</f>
        <v/>
      </c>
      <c r="L178" s="1" t="str">
        <f ca="1">IFERROR(__xludf.DUMMYFUNCTION("IFERROR(FILTER('Tag Library'!$AE$14:$AE$736, LEFT('Tag Library'!$AD$14:$AD$736, LEN(L$2))=L$2, RIGHT('Tag Library'!$AD$14:$AD$736, LEN($A178))=$A178), """")"),"")</f>
        <v/>
      </c>
      <c r="M178" s="1" t="str">
        <f ca="1">IFERROR(__xludf.DUMMYFUNCTION("IFERROR(FILTER('Tag Library'!$AE$14:$AE$736, LEFT('Tag Library'!$AD$14:$AD$736, LEN(M$2))=M$2, RIGHT('Tag Library'!$AD$14:$AD$736, LEN($A178))=$A178), """")"),"")</f>
        <v/>
      </c>
      <c r="N178" s="1" t="str">
        <f ca="1">IFERROR(__xludf.DUMMYFUNCTION("IFERROR(FILTER('Tag Library'!$AE$14:$AE$736, LEFT('Tag Library'!$AD$14:$AD$736, LEN(N$2))=N$2, RIGHT('Tag Library'!$AD$14:$AD$736, LEN($A178))=$A178), """")"),"")</f>
        <v/>
      </c>
      <c r="O178" s="1" t="str">
        <f ca="1">IFERROR(__xludf.DUMMYFUNCTION("IFERROR(FILTER('Tag Library'!$AE$14:$AE$736, LEFT('Tag Library'!$AD$14:$AD$736, LEN(O$2))=O$2, RIGHT('Tag Library'!$AD$14:$AD$736, LEN($A178))=$A178), """")"),"")</f>
        <v/>
      </c>
      <c r="P178" s="1" t="str">
        <f ca="1">IFERROR(__xludf.DUMMYFUNCTION("IFERROR(FILTER('Tag Library'!$AE$14:$AE$736, LEFT('Tag Library'!$AD$14:$AD$736, LEN(P$2))=P$2, RIGHT('Tag Library'!$AD$14:$AD$736, LEN($A178))=$A178), """")"),"")</f>
        <v/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IFERROR(__xludf.DUMMYFUNCTION("IFERROR(FILTER('Tag Library'!$AE$14:$AE$736, LEFT('Tag Library'!$AD$14:$AD$736, LEN(B$2))=B$2, RIGHT('Tag Library'!$AD$14:$AD$736, LEN($A179))=$A179), """")"),"")</f>
        <v/>
      </c>
      <c r="C179" s="1" t="str">
        <f ca="1">IFERROR(__xludf.DUMMYFUNCTION("IFERROR(FILTER('Tag Library'!$AE$14:$AE$736, LEFT('Tag Library'!$AD$14:$AD$736, LEN(C$2))=C$2, RIGHT('Tag Library'!$AD$14:$AD$736, LEN($A179))=$A179), """")"),"")</f>
        <v/>
      </c>
      <c r="D179" s="1" t="str">
        <f ca="1">IFERROR(__xludf.DUMMYFUNCTION("IFERROR(FILTER('Tag Library'!$AE$14:$AE$736, LEFT('Tag Library'!$AD$14:$AD$736, LEN(D$2))=D$2, RIGHT('Tag Library'!$AD$14:$AD$736, LEN($A179))=$A179), """")"),"")</f>
        <v/>
      </c>
      <c r="E179" s="1" t="str">
        <f ca="1">IFERROR(__xludf.DUMMYFUNCTION("IFERROR(FILTER('Tag Library'!$AE$14:$AE$736, LEFT('Tag Library'!$AD$14:$AD$736, LEN(E$2))=E$2, RIGHT('Tag Library'!$AD$14:$AD$736, LEN($A179))=$A179), """")"),"")</f>
        <v/>
      </c>
      <c r="F179" s="1" t="str">
        <f ca="1">IFERROR(__xludf.DUMMYFUNCTION("IFERROR(FILTER('Tag Library'!$AE$14:$AE$736, LEFT('Tag Library'!$AD$14:$AD$736, LEN(F$2))=F$2, RIGHT('Tag Library'!$AD$14:$AD$736, LEN($A179))=$A179), """")"),"")</f>
        <v/>
      </c>
      <c r="G179" s="1" t="str">
        <f ca="1">IFERROR(__xludf.DUMMYFUNCTION("IFERROR(FILTER('Tag Library'!$AE$14:$AE$736, LEFT('Tag Library'!$AD$14:$AD$736, LEN(G$2))=G$2, RIGHT('Tag Library'!$AD$14:$AD$736, LEN($A179))=$A179), """")"),"")</f>
        <v/>
      </c>
      <c r="H179" s="1" t="str">
        <f ca="1">IFERROR(__xludf.DUMMYFUNCTION("IFERROR(FILTER('Tag Library'!$AE$14:$AE$736, LEFT('Tag Library'!$AD$14:$AD$736, LEN(H$2))=H$2, RIGHT('Tag Library'!$AD$14:$AD$736, LEN($A179))=$A179), """")"),"")</f>
        <v/>
      </c>
      <c r="I179" s="1" t="str">
        <f ca="1">IFERROR(__xludf.DUMMYFUNCTION("IFERROR(FILTER('Tag Library'!$AE$14:$AE$736, LEFT('Tag Library'!$AD$14:$AD$736, LEN(I$2))=I$2, RIGHT('Tag Library'!$AD$14:$AD$736, LEN($A179))=$A179), """")"),"")</f>
        <v/>
      </c>
      <c r="J179" s="1" t="str">
        <f ca="1">IFERROR(__xludf.DUMMYFUNCTION("IFERROR(FILTER('Tag Library'!$AE$14:$AE$736, LEFT('Tag Library'!$AD$14:$AD$736, LEN(J$2))=J$2, RIGHT('Tag Library'!$AD$14:$AD$736, LEN($A179))=$A179), """")"),"")</f>
        <v/>
      </c>
      <c r="K179" s="1" t="str">
        <f ca="1">IFERROR(__xludf.DUMMYFUNCTION("IFERROR(FILTER('Tag Library'!$AE$14:$AE$736, LEFT('Tag Library'!$AD$14:$AD$736, LEN(K$2))=K$2, RIGHT('Tag Library'!$AD$14:$AD$736, LEN($A179))=$A179), """")"),"")</f>
        <v/>
      </c>
      <c r="L179" s="1" t="str">
        <f ca="1">IFERROR(__xludf.DUMMYFUNCTION("IFERROR(FILTER('Tag Library'!$AE$14:$AE$736, LEFT('Tag Library'!$AD$14:$AD$736, LEN(L$2))=L$2, RIGHT('Tag Library'!$AD$14:$AD$736, LEN($A179))=$A179), """")"),"")</f>
        <v/>
      </c>
      <c r="M179" s="1" t="str">
        <f ca="1">IFERROR(__xludf.DUMMYFUNCTION("IFERROR(FILTER('Tag Library'!$AE$14:$AE$736, LEFT('Tag Library'!$AD$14:$AD$736, LEN(M$2))=M$2, RIGHT('Tag Library'!$AD$14:$AD$736, LEN($A179))=$A179), """")"),"")</f>
        <v/>
      </c>
      <c r="N179" s="1" t="str">
        <f ca="1">IFERROR(__xludf.DUMMYFUNCTION("IFERROR(FILTER('Tag Library'!$AE$14:$AE$736, LEFT('Tag Library'!$AD$14:$AD$736, LEN(N$2))=N$2, RIGHT('Tag Library'!$AD$14:$AD$736, LEN($A179))=$A179), """")"),"")</f>
        <v/>
      </c>
      <c r="O179" s="1" t="str">
        <f ca="1">IFERROR(__xludf.DUMMYFUNCTION("IFERROR(FILTER('Tag Library'!$AE$14:$AE$736, LEFT('Tag Library'!$AD$14:$AD$736, LEN(O$2))=O$2, RIGHT('Tag Library'!$AD$14:$AD$736, LEN($A179))=$A179), """")"),"")</f>
        <v/>
      </c>
      <c r="P179" s="1" t="str">
        <f ca="1">IFERROR(__xludf.DUMMYFUNCTION("IFERROR(FILTER('Tag Library'!$AE$14:$AE$736, LEFT('Tag Library'!$AD$14:$AD$736, LEN(P$2))=P$2, RIGHT('Tag Library'!$AD$14:$AD$736, LEN($A179))=$A179), """")"),"")</f>
        <v/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IFERROR(__xludf.DUMMYFUNCTION("IFERROR(FILTER('Tag Library'!$AE$14:$AE$736, LEFT('Tag Library'!$AD$14:$AD$736, LEN(B$2))=B$2, RIGHT('Tag Library'!$AD$14:$AD$736, LEN($A180))=$A180), """")"),"")</f>
        <v/>
      </c>
      <c r="C180" s="1" t="str">
        <f ca="1">IFERROR(__xludf.DUMMYFUNCTION("IFERROR(FILTER('Tag Library'!$AE$14:$AE$736, LEFT('Tag Library'!$AD$14:$AD$736, LEN(C$2))=C$2, RIGHT('Tag Library'!$AD$14:$AD$736, LEN($A180))=$A180), """")"),"")</f>
        <v/>
      </c>
      <c r="D180" s="1" t="str">
        <f ca="1">IFERROR(__xludf.DUMMYFUNCTION("IFERROR(FILTER('Tag Library'!$AE$14:$AE$736, LEFT('Tag Library'!$AD$14:$AD$736, LEN(D$2))=D$2, RIGHT('Tag Library'!$AD$14:$AD$736, LEN($A180))=$A180), """")"),"")</f>
        <v/>
      </c>
      <c r="E180" s="1" t="str">
        <f ca="1">IFERROR(__xludf.DUMMYFUNCTION("IFERROR(FILTER('Tag Library'!$AE$14:$AE$736, LEFT('Tag Library'!$AD$14:$AD$736, LEN(E$2))=E$2, RIGHT('Tag Library'!$AD$14:$AD$736, LEN($A180))=$A180), """")"),"")</f>
        <v/>
      </c>
      <c r="F180" s="1" t="str">
        <f ca="1">IFERROR(__xludf.DUMMYFUNCTION("IFERROR(FILTER('Tag Library'!$AE$14:$AE$736, LEFT('Tag Library'!$AD$14:$AD$736, LEN(F$2))=F$2, RIGHT('Tag Library'!$AD$14:$AD$736, LEN($A180))=$A180), """")"),"")</f>
        <v/>
      </c>
      <c r="G180" s="1" t="str">
        <f ca="1">IFERROR(__xludf.DUMMYFUNCTION("IFERROR(FILTER('Tag Library'!$AE$14:$AE$736, LEFT('Tag Library'!$AD$14:$AD$736, LEN(G$2))=G$2, RIGHT('Tag Library'!$AD$14:$AD$736, LEN($A180))=$A180), """")"),"")</f>
        <v/>
      </c>
      <c r="H180" s="1" t="str">
        <f ca="1">IFERROR(__xludf.DUMMYFUNCTION("IFERROR(FILTER('Tag Library'!$AE$14:$AE$736, LEFT('Tag Library'!$AD$14:$AD$736, LEN(H$2))=H$2, RIGHT('Tag Library'!$AD$14:$AD$736, LEN($A180))=$A180), """")"),"")</f>
        <v/>
      </c>
      <c r="I180" s="1" t="str">
        <f ca="1">IFERROR(__xludf.DUMMYFUNCTION("IFERROR(FILTER('Tag Library'!$AE$14:$AE$736, LEFT('Tag Library'!$AD$14:$AD$736, LEN(I$2))=I$2, RIGHT('Tag Library'!$AD$14:$AD$736, LEN($A180))=$A180), """")"),"")</f>
        <v/>
      </c>
      <c r="J180" s="1" t="str">
        <f ca="1">IFERROR(__xludf.DUMMYFUNCTION("IFERROR(FILTER('Tag Library'!$AE$14:$AE$736, LEFT('Tag Library'!$AD$14:$AD$736, LEN(J$2))=J$2, RIGHT('Tag Library'!$AD$14:$AD$736, LEN($A180))=$A180), """")"),"")</f>
        <v/>
      </c>
      <c r="K180" s="1" t="str">
        <f ca="1">IFERROR(__xludf.DUMMYFUNCTION("IFERROR(FILTER('Tag Library'!$AE$14:$AE$736, LEFT('Tag Library'!$AD$14:$AD$736, LEN(K$2))=K$2, RIGHT('Tag Library'!$AD$14:$AD$736, LEN($A180))=$A180), """")"),"")</f>
        <v/>
      </c>
      <c r="L180" s="1" t="str">
        <f ca="1">IFERROR(__xludf.DUMMYFUNCTION("IFERROR(FILTER('Tag Library'!$AE$14:$AE$736, LEFT('Tag Library'!$AD$14:$AD$736, LEN(L$2))=L$2, RIGHT('Tag Library'!$AD$14:$AD$736, LEN($A180))=$A180), """")"),"")</f>
        <v/>
      </c>
      <c r="M180" s="1" t="str">
        <f ca="1">IFERROR(__xludf.DUMMYFUNCTION("IFERROR(FILTER('Tag Library'!$AE$14:$AE$736, LEFT('Tag Library'!$AD$14:$AD$736, LEN(M$2))=M$2, RIGHT('Tag Library'!$AD$14:$AD$736, LEN($A180))=$A180), """")"),"")</f>
        <v/>
      </c>
      <c r="N180" s="1" t="str">
        <f ca="1">IFERROR(__xludf.DUMMYFUNCTION("IFERROR(FILTER('Tag Library'!$AE$14:$AE$736, LEFT('Tag Library'!$AD$14:$AD$736, LEN(N$2))=N$2, RIGHT('Tag Library'!$AD$14:$AD$736, LEN($A180))=$A180), """")"),"")</f>
        <v/>
      </c>
      <c r="O180" s="1" t="str">
        <f ca="1">IFERROR(__xludf.DUMMYFUNCTION("IFERROR(FILTER('Tag Library'!$AE$14:$AE$736, LEFT('Tag Library'!$AD$14:$AD$736, LEN(O$2))=O$2, RIGHT('Tag Library'!$AD$14:$AD$736, LEN($A180))=$A180), """")"),"")</f>
        <v/>
      </c>
      <c r="P180" s="1" t="str">
        <f ca="1">IFERROR(__xludf.DUMMYFUNCTION("IFERROR(FILTER('Tag Library'!$AE$14:$AE$736, LEFT('Tag Library'!$AD$14:$AD$736, LEN(P$2))=P$2, RIGHT('Tag Library'!$AD$14:$AD$736, LEN($A180))=$A180), """")"),"")</f>
        <v/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IFERROR(__xludf.DUMMYFUNCTION("IFERROR(FILTER('Tag Library'!$AE$14:$AE$736, LEFT('Tag Library'!$AD$14:$AD$736, LEN(B$2))=B$2, RIGHT('Tag Library'!$AD$14:$AD$736, LEN($A181))=$A181), """")"),"")</f>
        <v/>
      </c>
      <c r="C181" s="1" t="str">
        <f ca="1">IFERROR(__xludf.DUMMYFUNCTION("IFERROR(FILTER('Tag Library'!$AE$14:$AE$736, LEFT('Tag Library'!$AD$14:$AD$736, LEN(C$2))=C$2, RIGHT('Tag Library'!$AD$14:$AD$736, LEN($A181))=$A181), """")"),"")</f>
        <v/>
      </c>
      <c r="D181" s="1" t="str">
        <f ca="1">IFERROR(__xludf.DUMMYFUNCTION("IFERROR(FILTER('Tag Library'!$AE$14:$AE$736, LEFT('Tag Library'!$AD$14:$AD$736, LEN(D$2))=D$2, RIGHT('Tag Library'!$AD$14:$AD$736, LEN($A181))=$A181), """")"),"")</f>
        <v/>
      </c>
      <c r="E181" s="1" t="str">
        <f ca="1">IFERROR(__xludf.DUMMYFUNCTION("IFERROR(FILTER('Tag Library'!$AE$14:$AE$736, LEFT('Tag Library'!$AD$14:$AD$736, LEN(E$2))=E$2, RIGHT('Tag Library'!$AD$14:$AD$736, LEN($A181))=$A181), """")"),"")</f>
        <v/>
      </c>
      <c r="F181" s="1" t="str">
        <f ca="1">IFERROR(__xludf.DUMMYFUNCTION("IFERROR(FILTER('Tag Library'!$AE$14:$AE$736, LEFT('Tag Library'!$AD$14:$AD$736, LEN(F$2))=F$2, RIGHT('Tag Library'!$AD$14:$AD$736, LEN($A181))=$A181), """")"),"")</f>
        <v/>
      </c>
      <c r="G181" s="1" t="str">
        <f ca="1">IFERROR(__xludf.DUMMYFUNCTION("IFERROR(FILTER('Tag Library'!$AE$14:$AE$736, LEFT('Tag Library'!$AD$14:$AD$736, LEN(G$2))=G$2, RIGHT('Tag Library'!$AD$14:$AD$736, LEN($A181))=$A181), """")"),"")</f>
        <v/>
      </c>
      <c r="H181" s="1" t="str">
        <f ca="1">IFERROR(__xludf.DUMMYFUNCTION("IFERROR(FILTER('Tag Library'!$AE$14:$AE$736, LEFT('Tag Library'!$AD$14:$AD$736, LEN(H$2))=H$2, RIGHT('Tag Library'!$AD$14:$AD$736, LEN($A181))=$A181), """")"),"")</f>
        <v/>
      </c>
      <c r="I181" s="1" t="str">
        <f ca="1">IFERROR(__xludf.DUMMYFUNCTION("IFERROR(FILTER('Tag Library'!$AE$14:$AE$736, LEFT('Tag Library'!$AD$14:$AD$736, LEN(I$2))=I$2, RIGHT('Tag Library'!$AD$14:$AD$736, LEN($A181))=$A181), """")"),"")</f>
        <v/>
      </c>
      <c r="J181" s="1" t="str">
        <f ca="1">IFERROR(__xludf.DUMMYFUNCTION("IFERROR(FILTER('Tag Library'!$AE$14:$AE$736, LEFT('Tag Library'!$AD$14:$AD$736, LEN(J$2))=J$2, RIGHT('Tag Library'!$AD$14:$AD$736, LEN($A181))=$A181), """")"),"")</f>
        <v/>
      </c>
      <c r="K181" s="1" t="str">
        <f ca="1">IFERROR(__xludf.DUMMYFUNCTION("IFERROR(FILTER('Tag Library'!$AE$14:$AE$736, LEFT('Tag Library'!$AD$14:$AD$736, LEN(K$2))=K$2, RIGHT('Tag Library'!$AD$14:$AD$736, LEN($A181))=$A181), """")"),"")</f>
        <v/>
      </c>
      <c r="L181" s="1" t="str">
        <f ca="1">IFERROR(__xludf.DUMMYFUNCTION("IFERROR(FILTER('Tag Library'!$AE$14:$AE$736, LEFT('Tag Library'!$AD$14:$AD$736, LEN(L$2))=L$2, RIGHT('Tag Library'!$AD$14:$AD$736, LEN($A181))=$A181), """")"),"")</f>
        <v/>
      </c>
      <c r="M181" s="1" t="str">
        <f ca="1">IFERROR(__xludf.DUMMYFUNCTION("IFERROR(FILTER('Tag Library'!$AE$14:$AE$736, LEFT('Tag Library'!$AD$14:$AD$736, LEN(M$2))=M$2, RIGHT('Tag Library'!$AD$14:$AD$736, LEN($A181))=$A181), """")"),"")</f>
        <v/>
      </c>
      <c r="N181" s="1" t="str">
        <f ca="1">IFERROR(__xludf.DUMMYFUNCTION("IFERROR(FILTER('Tag Library'!$AE$14:$AE$736, LEFT('Tag Library'!$AD$14:$AD$736, LEN(N$2))=N$2, RIGHT('Tag Library'!$AD$14:$AD$736, LEN($A181))=$A181), """")"),"")</f>
        <v/>
      </c>
      <c r="O181" s="1" t="str">
        <f ca="1">IFERROR(__xludf.DUMMYFUNCTION("IFERROR(FILTER('Tag Library'!$AE$14:$AE$736, LEFT('Tag Library'!$AD$14:$AD$736, LEN(O$2))=O$2, RIGHT('Tag Library'!$AD$14:$AD$736, LEN($A181))=$A181), """")"),"")</f>
        <v/>
      </c>
      <c r="P181" s="1" t="str">
        <f ca="1">IFERROR(__xludf.DUMMYFUNCTION("IFERROR(FILTER('Tag Library'!$AE$14:$AE$736, LEFT('Tag Library'!$AD$14:$AD$736, LEN(P$2))=P$2, RIGHT('Tag Library'!$AD$14:$AD$736, LEN($A181))=$A181), """")"),"")</f>
        <v/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IFERROR(__xludf.DUMMYFUNCTION("IFERROR(FILTER('Tag Library'!$AE$14:$AE$736, LEFT('Tag Library'!$AD$14:$AD$736, LEN(B$2))=B$2, RIGHT('Tag Library'!$AD$14:$AD$736, LEN($A182))=$A182), """")"),"")</f>
        <v/>
      </c>
      <c r="C182" s="1" t="str">
        <f ca="1">IFERROR(__xludf.DUMMYFUNCTION("IFERROR(FILTER('Tag Library'!$AE$14:$AE$736, LEFT('Tag Library'!$AD$14:$AD$736, LEN(C$2))=C$2, RIGHT('Tag Library'!$AD$14:$AD$736, LEN($A182))=$A182), """")"),"")</f>
        <v/>
      </c>
      <c r="D182" s="1" t="str">
        <f ca="1">IFERROR(__xludf.DUMMYFUNCTION("IFERROR(FILTER('Tag Library'!$AE$14:$AE$736, LEFT('Tag Library'!$AD$14:$AD$736, LEN(D$2))=D$2, RIGHT('Tag Library'!$AD$14:$AD$736, LEN($A182))=$A182), """")"),"")</f>
        <v/>
      </c>
      <c r="E182" s="1" t="str">
        <f ca="1">IFERROR(__xludf.DUMMYFUNCTION("IFERROR(FILTER('Tag Library'!$AE$14:$AE$736, LEFT('Tag Library'!$AD$14:$AD$736, LEN(E$2))=E$2, RIGHT('Tag Library'!$AD$14:$AD$736, LEN($A182))=$A182), """")"),"")</f>
        <v/>
      </c>
      <c r="F182" s="1" t="str">
        <f ca="1">IFERROR(__xludf.DUMMYFUNCTION("IFERROR(FILTER('Tag Library'!$AE$14:$AE$736, LEFT('Tag Library'!$AD$14:$AD$736, LEN(F$2))=F$2, RIGHT('Tag Library'!$AD$14:$AD$736, LEN($A182))=$A182), """")"),"")</f>
        <v/>
      </c>
      <c r="G182" s="1" t="str">
        <f ca="1">IFERROR(__xludf.DUMMYFUNCTION("IFERROR(FILTER('Tag Library'!$AE$14:$AE$736, LEFT('Tag Library'!$AD$14:$AD$736, LEN(G$2))=G$2, RIGHT('Tag Library'!$AD$14:$AD$736, LEN($A182))=$A182), """")"),"")</f>
        <v/>
      </c>
      <c r="H182" s="1" t="str">
        <f ca="1">IFERROR(__xludf.DUMMYFUNCTION("IFERROR(FILTER('Tag Library'!$AE$14:$AE$736, LEFT('Tag Library'!$AD$14:$AD$736, LEN(H$2))=H$2, RIGHT('Tag Library'!$AD$14:$AD$736, LEN($A182))=$A182), """")"),"")</f>
        <v/>
      </c>
      <c r="I182" s="1" t="str">
        <f ca="1">IFERROR(__xludf.DUMMYFUNCTION("IFERROR(FILTER('Tag Library'!$AE$14:$AE$736, LEFT('Tag Library'!$AD$14:$AD$736, LEN(I$2))=I$2, RIGHT('Tag Library'!$AD$14:$AD$736, LEN($A182))=$A182), """")"),"")</f>
        <v/>
      </c>
      <c r="J182" s="1" t="str">
        <f ca="1">IFERROR(__xludf.DUMMYFUNCTION("IFERROR(FILTER('Tag Library'!$AE$14:$AE$736, LEFT('Tag Library'!$AD$14:$AD$736, LEN(J$2))=J$2, RIGHT('Tag Library'!$AD$14:$AD$736, LEN($A182))=$A182), """")"),"")</f>
        <v/>
      </c>
      <c r="K182" s="1" t="str">
        <f ca="1">IFERROR(__xludf.DUMMYFUNCTION("IFERROR(FILTER('Tag Library'!$AE$14:$AE$736, LEFT('Tag Library'!$AD$14:$AD$736, LEN(K$2))=K$2, RIGHT('Tag Library'!$AD$14:$AD$736, LEN($A182))=$A182), """")"),"")</f>
        <v/>
      </c>
      <c r="L182" s="1" t="str">
        <f ca="1">IFERROR(__xludf.DUMMYFUNCTION("IFERROR(FILTER('Tag Library'!$AE$14:$AE$736, LEFT('Tag Library'!$AD$14:$AD$736, LEN(L$2))=L$2, RIGHT('Tag Library'!$AD$14:$AD$736, LEN($A182))=$A182), """")"),"")</f>
        <v/>
      </c>
      <c r="M182" s="1" t="str">
        <f ca="1">IFERROR(__xludf.DUMMYFUNCTION("IFERROR(FILTER('Tag Library'!$AE$14:$AE$736, LEFT('Tag Library'!$AD$14:$AD$736, LEN(M$2))=M$2, RIGHT('Tag Library'!$AD$14:$AD$736, LEN($A182))=$A182), """")"),"")</f>
        <v/>
      </c>
      <c r="N182" s="1" t="str">
        <f ca="1">IFERROR(__xludf.DUMMYFUNCTION("IFERROR(FILTER('Tag Library'!$AE$14:$AE$736, LEFT('Tag Library'!$AD$14:$AD$736, LEN(N$2))=N$2, RIGHT('Tag Library'!$AD$14:$AD$736, LEN($A182))=$A182), """")"),"")</f>
        <v/>
      </c>
      <c r="O182" s="1" t="str">
        <f ca="1">IFERROR(__xludf.DUMMYFUNCTION("IFERROR(FILTER('Tag Library'!$AE$14:$AE$736, LEFT('Tag Library'!$AD$14:$AD$736, LEN(O$2))=O$2, RIGHT('Tag Library'!$AD$14:$AD$736, LEN($A182))=$A182), """")"),"")</f>
        <v/>
      </c>
      <c r="P182" s="1" t="str">
        <f ca="1">IFERROR(__xludf.DUMMYFUNCTION("IFERROR(FILTER('Tag Library'!$AE$14:$AE$736, LEFT('Tag Library'!$AD$14:$AD$736, LEN(P$2))=P$2, RIGHT('Tag Library'!$AD$14:$AD$736, LEN($A182))=$A182), """")"),"")</f>
        <v/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IFERROR(__xludf.DUMMYFUNCTION("IFERROR(FILTER('Tag Library'!$AE$14:$AE$736, LEFT('Tag Library'!$AD$14:$AD$736, LEN(B$2))=B$2, RIGHT('Tag Library'!$AD$14:$AD$736, LEN($A183))=$A183), """")"),"")</f>
        <v/>
      </c>
      <c r="C183" s="1" t="str">
        <f ca="1">IFERROR(__xludf.DUMMYFUNCTION("IFERROR(FILTER('Tag Library'!$AE$14:$AE$736, LEFT('Tag Library'!$AD$14:$AD$736, LEN(C$2))=C$2, RIGHT('Tag Library'!$AD$14:$AD$736, LEN($A183))=$A183), """")"),"")</f>
        <v/>
      </c>
      <c r="D183" s="1" t="str">
        <f ca="1">IFERROR(__xludf.DUMMYFUNCTION("IFERROR(FILTER('Tag Library'!$AE$14:$AE$736, LEFT('Tag Library'!$AD$14:$AD$736, LEN(D$2))=D$2, RIGHT('Tag Library'!$AD$14:$AD$736, LEN($A183))=$A183), """")"),"")</f>
        <v/>
      </c>
      <c r="E183" s="1" t="str">
        <f ca="1">IFERROR(__xludf.DUMMYFUNCTION("IFERROR(FILTER('Tag Library'!$AE$14:$AE$736, LEFT('Tag Library'!$AD$14:$AD$736, LEN(E$2))=E$2, RIGHT('Tag Library'!$AD$14:$AD$736, LEN($A183))=$A183), """")"),"")</f>
        <v/>
      </c>
      <c r="F183" s="1" t="str">
        <f ca="1">IFERROR(__xludf.DUMMYFUNCTION("IFERROR(FILTER('Tag Library'!$AE$14:$AE$736, LEFT('Tag Library'!$AD$14:$AD$736, LEN(F$2))=F$2, RIGHT('Tag Library'!$AD$14:$AD$736, LEN($A183))=$A183), """")"),"")</f>
        <v/>
      </c>
      <c r="G183" s="1" t="str">
        <f ca="1">IFERROR(__xludf.DUMMYFUNCTION("IFERROR(FILTER('Tag Library'!$AE$14:$AE$736, LEFT('Tag Library'!$AD$14:$AD$736, LEN(G$2))=G$2, RIGHT('Tag Library'!$AD$14:$AD$736, LEN($A183))=$A183), """")"),"")</f>
        <v/>
      </c>
      <c r="H183" s="1" t="str">
        <f ca="1">IFERROR(__xludf.DUMMYFUNCTION("IFERROR(FILTER('Tag Library'!$AE$14:$AE$736, LEFT('Tag Library'!$AD$14:$AD$736, LEN(H$2))=H$2, RIGHT('Tag Library'!$AD$14:$AD$736, LEN($A183))=$A183), """")"),"")</f>
        <v/>
      </c>
      <c r="I183" s="1" t="str">
        <f ca="1">IFERROR(__xludf.DUMMYFUNCTION("IFERROR(FILTER('Tag Library'!$AE$14:$AE$736, LEFT('Tag Library'!$AD$14:$AD$736, LEN(I$2))=I$2, RIGHT('Tag Library'!$AD$14:$AD$736, LEN($A183))=$A183), """")"),"")</f>
        <v/>
      </c>
      <c r="J183" s="1" t="str">
        <f ca="1">IFERROR(__xludf.DUMMYFUNCTION("IFERROR(FILTER('Tag Library'!$AE$14:$AE$736, LEFT('Tag Library'!$AD$14:$AD$736, LEN(J$2))=J$2, RIGHT('Tag Library'!$AD$14:$AD$736, LEN($A183))=$A183), """")"),"")</f>
        <v/>
      </c>
      <c r="K183" s="1" t="str">
        <f ca="1">IFERROR(__xludf.DUMMYFUNCTION("IFERROR(FILTER('Tag Library'!$AE$14:$AE$736, LEFT('Tag Library'!$AD$14:$AD$736, LEN(K$2))=K$2, RIGHT('Tag Library'!$AD$14:$AD$736, LEN($A183))=$A183), """")"),"")</f>
        <v/>
      </c>
      <c r="L183" s="1" t="str">
        <f ca="1">IFERROR(__xludf.DUMMYFUNCTION("IFERROR(FILTER('Tag Library'!$AE$14:$AE$736, LEFT('Tag Library'!$AD$14:$AD$736, LEN(L$2))=L$2, RIGHT('Tag Library'!$AD$14:$AD$736, LEN($A183))=$A183), """")"),"")</f>
        <v/>
      </c>
      <c r="M183" s="1" t="str">
        <f ca="1">IFERROR(__xludf.DUMMYFUNCTION("IFERROR(FILTER('Tag Library'!$AE$14:$AE$736, LEFT('Tag Library'!$AD$14:$AD$736, LEN(M$2))=M$2, RIGHT('Tag Library'!$AD$14:$AD$736, LEN($A183))=$A183), """")"),"")</f>
        <v/>
      </c>
      <c r="N183" s="1" t="str">
        <f ca="1">IFERROR(__xludf.DUMMYFUNCTION("IFERROR(FILTER('Tag Library'!$AE$14:$AE$736, LEFT('Tag Library'!$AD$14:$AD$736, LEN(N$2))=N$2, RIGHT('Tag Library'!$AD$14:$AD$736, LEN($A183))=$A183), """")"),"")</f>
        <v/>
      </c>
      <c r="O183" s="1" t="str">
        <f ca="1">IFERROR(__xludf.DUMMYFUNCTION("IFERROR(FILTER('Tag Library'!$AE$14:$AE$736, LEFT('Tag Library'!$AD$14:$AD$736, LEN(O$2))=O$2, RIGHT('Tag Library'!$AD$14:$AD$736, LEN($A183))=$A183), """")"),"")</f>
        <v/>
      </c>
      <c r="P183" s="1" t="str">
        <f ca="1">IFERROR(__xludf.DUMMYFUNCTION("IFERROR(FILTER('Tag Library'!$AE$14:$AE$736, LEFT('Tag Library'!$AD$14:$AD$736, LEN(P$2))=P$2, RIGHT('Tag Library'!$AD$14:$AD$736, LEN($A183))=$A183), """")"),"")</f>
        <v/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IFERROR(__xludf.DUMMYFUNCTION("IFERROR(FILTER('Tag Library'!$AE$14:$AE$736, LEFT('Tag Library'!$AD$14:$AD$736, LEN(B$2))=B$2, RIGHT('Tag Library'!$AD$14:$AD$736, LEN($A184))=$A184), """")"),"")</f>
        <v/>
      </c>
      <c r="C184" s="1" t="str">
        <f ca="1">IFERROR(__xludf.DUMMYFUNCTION("IFERROR(FILTER('Tag Library'!$AE$14:$AE$736, LEFT('Tag Library'!$AD$14:$AD$736, LEN(C$2))=C$2, RIGHT('Tag Library'!$AD$14:$AD$736, LEN($A184))=$A184), """")"),"")</f>
        <v/>
      </c>
      <c r="D184" s="1" t="str">
        <f ca="1">IFERROR(__xludf.DUMMYFUNCTION("IFERROR(FILTER('Tag Library'!$AE$14:$AE$736, LEFT('Tag Library'!$AD$14:$AD$736, LEN(D$2))=D$2, RIGHT('Tag Library'!$AD$14:$AD$736, LEN($A184))=$A184), """")"),"")</f>
        <v/>
      </c>
      <c r="E184" s="1" t="str">
        <f ca="1">IFERROR(__xludf.DUMMYFUNCTION("IFERROR(FILTER('Tag Library'!$AE$14:$AE$736, LEFT('Tag Library'!$AD$14:$AD$736, LEN(E$2))=E$2, RIGHT('Tag Library'!$AD$14:$AD$736, LEN($A184))=$A184), """")"),"")</f>
        <v/>
      </c>
      <c r="F184" s="1" t="str">
        <f ca="1">IFERROR(__xludf.DUMMYFUNCTION("IFERROR(FILTER('Tag Library'!$AE$14:$AE$736, LEFT('Tag Library'!$AD$14:$AD$736, LEN(F$2))=F$2, RIGHT('Tag Library'!$AD$14:$AD$736, LEN($A184))=$A184), """")"),"")</f>
        <v/>
      </c>
      <c r="G184" s="1" t="str">
        <f ca="1">IFERROR(__xludf.DUMMYFUNCTION("IFERROR(FILTER('Tag Library'!$AE$14:$AE$736, LEFT('Tag Library'!$AD$14:$AD$736, LEN(G$2))=G$2, RIGHT('Tag Library'!$AD$14:$AD$736, LEN($A184))=$A184), """")"),"")</f>
        <v/>
      </c>
      <c r="H184" s="1" t="str">
        <f ca="1">IFERROR(__xludf.DUMMYFUNCTION("IFERROR(FILTER('Tag Library'!$AE$14:$AE$736, LEFT('Tag Library'!$AD$14:$AD$736, LEN(H$2))=H$2, RIGHT('Tag Library'!$AD$14:$AD$736, LEN($A184))=$A184), """")"),"")</f>
        <v/>
      </c>
      <c r="I184" s="1" t="str">
        <f ca="1">IFERROR(__xludf.DUMMYFUNCTION("IFERROR(FILTER('Tag Library'!$AE$14:$AE$736, LEFT('Tag Library'!$AD$14:$AD$736, LEN(I$2))=I$2, RIGHT('Tag Library'!$AD$14:$AD$736, LEN($A184))=$A184), """")"),"")</f>
        <v/>
      </c>
      <c r="J184" s="1" t="str">
        <f ca="1">IFERROR(__xludf.DUMMYFUNCTION("IFERROR(FILTER('Tag Library'!$AE$14:$AE$736, LEFT('Tag Library'!$AD$14:$AD$736, LEN(J$2))=J$2, RIGHT('Tag Library'!$AD$14:$AD$736, LEN($A184))=$A184), """")"),"")</f>
        <v/>
      </c>
      <c r="K184" s="1" t="str">
        <f ca="1">IFERROR(__xludf.DUMMYFUNCTION("IFERROR(FILTER('Tag Library'!$AE$14:$AE$736, LEFT('Tag Library'!$AD$14:$AD$736, LEN(K$2))=K$2, RIGHT('Tag Library'!$AD$14:$AD$736, LEN($A184))=$A184), """")"),"")</f>
        <v/>
      </c>
      <c r="L184" s="1" t="str">
        <f ca="1">IFERROR(__xludf.DUMMYFUNCTION("IFERROR(FILTER('Tag Library'!$AE$14:$AE$736, LEFT('Tag Library'!$AD$14:$AD$736, LEN(L$2))=L$2, RIGHT('Tag Library'!$AD$14:$AD$736, LEN($A184))=$A184), """")"),"")</f>
        <v/>
      </c>
      <c r="M184" s="1" t="str">
        <f ca="1">IFERROR(__xludf.DUMMYFUNCTION("IFERROR(FILTER('Tag Library'!$AE$14:$AE$736, LEFT('Tag Library'!$AD$14:$AD$736, LEN(M$2))=M$2, RIGHT('Tag Library'!$AD$14:$AD$736, LEN($A184))=$A184), """")"),"")</f>
        <v/>
      </c>
      <c r="N184" s="1" t="str">
        <f ca="1">IFERROR(__xludf.DUMMYFUNCTION("IFERROR(FILTER('Tag Library'!$AE$14:$AE$736, LEFT('Tag Library'!$AD$14:$AD$736, LEN(N$2))=N$2, RIGHT('Tag Library'!$AD$14:$AD$736, LEN($A184))=$A184), """")"),"")</f>
        <v/>
      </c>
      <c r="O184" s="1" t="str">
        <f ca="1">IFERROR(__xludf.DUMMYFUNCTION("IFERROR(FILTER('Tag Library'!$AE$14:$AE$736, LEFT('Tag Library'!$AD$14:$AD$736, LEN(O$2))=O$2, RIGHT('Tag Library'!$AD$14:$AD$736, LEN($A184))=$A184), """")"),"")</f>
        <v/>
      </c>
      <c r="P184" s="1" t="str">
        <f ca="1">IFERROR(__xludf.DUMMYFUNCTION("IFERROR(FILTER('Tag Library'!$AE$14:$AE$736, LEFT('Tag Library'!$AD$14:$AD$736, LEN(P$2))=P$2, RIGHT('Tag Library'!$AD$14:$AD$736, LEN($A184))=$A184), """")"),"")</f>
        <v/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IFERROR(__xludf.DUMMYFUNCTION("IFERROR(FILTER('Tag Library'!$AE$14:$AE$736, LEFT('Tag Library'!$AD$14:$AD$736, LEN(B$2))=B$2, RIGHT('Tag Library'!$AD$14:$AD$736, LEN($A185))=$A185), """")"),"")</f>
        <v/>
      </c>
      <c r="C185" s="1" t="str">
        <f ca="1">IFERROR(__xludf.DUMMYFUNCTION("IFERROR(FILTER('Tag Library'!$AE$14:$AE$736, LEFT('Tag Library'!$AD$14:$AD$736, LEN(C$2))=C$2, RIGHT('Tag Library'!$AD$14:$AD$736, LEN($A185))=$A185), """")"),"")</f>
        <v/>
      </c>
      <c r="D185" s="1" t="str">
        <f ca="1">IFERROR(__xludf.DUMMYFUNCTION("IFERROR(FILTER('Tag Library'!$AE$14:$AE$736, LEFT('Tag Library'!$AD$14:$AD$736, LEN(D$2))=D$2, RIGHT('Tag Library'!$AD$14:$AD$736, LEN($A185))=$A185), """")"),"")</f>
        <v/>
      </c>
      <c r="E185" s="1" t="str">
        <f ca="1">IFERROR(__xludf.DUMMYFUNCTION("IFERROR(FILTER('Tag Library'!$AE$14:$AE$736, LEFT('Tag Library'!$AD$14:$AD$736, LEN(E$2))=E$2, RIGHT('Tag Library'!$AD$14:$AD$736, LEN($A185))=$A185), """")"),"")</f>
        <v/>
      </c>
      <c r="F185" s="1" t="str">
        <f ca="1">IFERROR(__xludf.DUMMYFUNCTION("IFERROR(FILTER('Tag Library'!$AE$14:$AE$736, LEFT('Tag Library'!$AD$14:$AD$736, LEN(F$2))=F$2, RIGHT('Tag Library'!$AD$14:$AD$736, LEN($A185))=$A185), """")"),"")</f>
        <v/>
      </c>
      <c r="G185" s="1" t="str">
        <f ca="1">IFERROR(__xludf.DUMMYFUNCTION("IFERROR(FILTER('Tag Library'!$AE$14:$AE$736, LEFT('Tag Library'!$AD$14:$AD$736, LEN(G$2))=G$2, RIGHT('Tag Library'!$AD$14:$AD$736, LEN($A185))=$A185), """")"),"")</f>
        <v/>
      </c>
      <c r="H185" s="1" t="str">
        <f ca="1">IFERROR(__xludf.DUMMYFUNCTION("IFERROR(FILTER('Tag Library'!$AE$14:$AE$736, LEFT('Tag Library'!$AD$14:$AD$736, LEN(H$2))=H$2, RIGHT('Tag Library'!$AD$14:$AD$736, LEN($A185))=$A185), """")"),"")</f>
        <v/>
      </c>
      <c r="I185" s="1" t="str">
        <f ca="1">IFERROR(__xludf.DUMMYFUNCTION("IFERROR(FILTER('Tag Library'!$AE$14:$AE$736, LEFT('Tag Library'!$AD$14:$AD$736, LEN(I$2))=I$2, RIGHT('Tag Library'!$AD$14:$AD$736, LEN($A185))=$A185), """")"),"")</f>
        <v/>
      </c>
      <c r="J185" s="1" t="str">
        <f ca="1">IFERROR(__xludf.DUMMYFUNCTION("IFERROR(FILTER('Tag Library'!$AE$14:$AE$736, LEFT('Tag Library'!$AD$14:$AD$736, LEN(J$2))=J$2, RIGHT('Tag Library'!$AD$14:$AD$736, LEN($A185))=$A185), """")"),"")</f>
        <v/>
      </c>
      <c r="K185" s="1" t="str">
        <f ca="1">IFERROR(__xludf.DUMMYFUNCTION("IFERROR(FILTER('Tag Library'!$AE$14:$AE$736, LEFT('Tag Library'!$AD$14:$AD$736, LEN(K$2))=K$2, RIGHT('Tag Library'!$AD$14:$AD$736, LEN($A185))=$A185), """")"),"")</f>
        <v/>
      </c>
      <c r="L185" s="1" t="str">
        <f ca="1">IFERROR(__xludf.DUMMYFUNCTION("IFERROR(FILTER('Tag Library'!$AE$14:$AE$736, LEFT('Tag Library'!$AD$14:$AD$736, LEN(L$2))=L$2, RIGHT('Tag Library'!$AD$14:$AD$736, LEN($A185))=$A185), """")"),"")</f>
        <v/>
      </c>
      <c r="M185" s="1" t="str">
        <f ca="1">IFERROR(__xludf.DUMMYFUNCTION("IFERROR(FILTER('Tag Library'!$AE$14:$AE$736, LEFT('Tag Library'!$AD$14:$AD$736, LEN(M$2))=M$2, RIGHT('Tag Library'!$AD$14:$AD$736, LEN($A185))=$A185), """")"),"")</f>
        <v/>
      </c>
      <c r="N185" s="1" t="str">
        <f ca="1">IFERROR(__xludf.DUMMYFUNCTION("IFERROR(FILTER('Tag Library'!$AE$14:$AE$736, LEFT('Tag Library'!$AD$14:$AD$736, LEN(N$2))=N$2, RIGHT('Tag Library'!$AD$14:$AD$736, LEN($A185))=$A185), """")"),"")</f>
        <v/>
      </c>
      <c r="O185" s="1" t="str">
        <f ca="1">IFERROR(__xludf.DUMMYFUNCTION("IFERROR(FILTER('Tag Library'!$AE$14:$AE$736, LEFT('Tag Library'!$AD$14:$AD$736, LEN(O$2))=O$2, RIGHT('Tag Library'!$AD$14:$AD$736, LEN($A185))=$A185), """")"),"")</f>
        <v/>
      </c>
      <c r="P185" s="1" t="str">
        <f ca="1">IFERROR(__xludf.DUMMYFUNCTION("IFERROR(FILTER('Tag Library'!$AE$14:$AE$736, LEFT('Tag Library'!$AD$14:$AD$736, LEN(P$2))=P$2, RIGHT('Tag Library'!$AD$14:$AD$736, LEN($A185))=$A185), """")"),"")</f>
        <v/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IFERROR(__xludf.DUMMYFUNCTION("IFERROR(FILTER('Tag Library'!$AE$14:$AE$736, LEFT('Tag Library'!$AD$14:$AD$736, LEN(B$2))=B$2, RIGHT('Tag Library'!$AD$14:$AD$736, LEN($A186))=$A186), """")"),"")</f>
        <v/>
      </c>
      <c r="C186" s="1" t="str">
        <f ca="1">IFERROR(__xludf.DUMMYFUNCTION("IFERROR(FILTER('Tag Library'!$AE$14:$AE$736, LEFT('Tag Library'!$AD$14:$AD$736, LEN(C$2))=C$2, RIGHT('Tag Library'!$AD$14:$AD$736, LEN($A186))=$A186), """")"),"")</f>
        <v/>
      </c>
      <c r="D186" s="1" t="str">
        <f ca="1">IFERROR(__xludf.DUMMYFUNCTION("IFERROR(FILTER('Tag Library'!$AE$14:$AE$736, LEFT('Tag Library'!$AD$14:$AD$736, LEN(D$2))=D$2, RIGHT('Tag Library'!$AD$14:$AD$736, LEN($A186))=$A186), """")"),"")</f>
        <v/>
      </c>
      <c r="E186" s="1" t="str">
        <f ca="1">IFERROR(__xludf.DUMMYFUNCTION("IFERROR(FILTER('Tag Library'!$AE$14:$AE$736, LEFT('Tag Library'!$AD$14:$AD$736, LEN(E$2))=E$2, RIGHT('Tag Library'!$AD$14:$AD$736, LEN($A186))=$A186), """")"),"")</f>
        <v/>
      </c>
      <c r="F186" s="1" t="str">
        <f ca="1">IFERROR(__xludf.DUMMYFUNCTION("IFERROR(FILTER('Tag Library'!$AE$14:$AE$736, LEFT('Tag Library'!$AD$14:$AD$736, LEN(F$2))=F$2, RIGHT('Tag Library'!$AD$14:$AD$736, LEN($A186))=$A186), """")"),"")</f>
        <v/>
      </c>
      <c r="G186" s="1" t="str">
        <f ca="1">IFERROR(__xludf.DUMMYFUNCTION("IFERROR(FILTER('Tag Library'!$AE$14:$AE$736, LEFT('Tag Library'!$AD$14:$AD$736, LEN(G$2))=G$2, RIGHT('Tag Library'!$AD$14:$AD$736, LEN($A186))=$A186), """")"),"")</f>
        <v/>
      </c>
      <c r="H186" s="1" t="str">
        <f ca="1">IFERROR(__xludf.DUMMYFUNCTION("IFERROR(FILTER('Tag Library'!$AE$14:$AE$736, LEFT('Tag Library'!$AD$14:$AD$736, LEN(H$2))=H$2, RIGHT('Tag Library'!$AD$14:$AD$736, LEN($A186))=$A186), """")"),"")</f>
        <v/>
      </c>
      <c r="I186" s="1" t="str">
        <f ca="1">IFERROR(__xludf.DUMMYFUNCTION("IFERROR(FILTER('Tag Library'!$AE$14:$AE$736, LEFT('Tag Library'!$AD$14:$AD$736, LEN(I$2))=I$2, RIGHT('Tag Library'!$AD$14:$AD$736, LEN($A186))=$A186), """")"),"")</f>
        <v/>
      </c>
      <c r="J186" s="1" t="str">
        <f ca="1">IFERROR(__xludf.DUMMYFUNCTION("IFERROR(FILTER('Tag Library'!$AE$14:$AE$736, LEFT('Tag Library'!$AD$14:$AD$736, LEN(J$2))=J$2, RIGHT('Tag Library'!$AD$14:$AD$736, LEN($A186))=$A186), """")"),"")</f>
        <v/>
      </c>
      <c r="K186" s="1" t="str">
        <f ca="1">IFERROR(__xludf.DUMMYFUNCTION("IFERROR(FILTER('Tag Library'!$AE$14:$AE$736, LEFT('Tag Library'!$AD$14:$AD$736, LEN(K$2))=K$2, RIGHT('Tag Library'!$AD$14:$AD$736, LEN($A186))=$A186), """")"),"")</f>
        <v/>
      </c>
      <c r="L186" s="1" t="str">
        <f ca="1">IFERROR(__xludf.DUMMYFUNCTION("IFERROR(FILTER('Tag Library'!$AE$14:$AE$736, LEFT('Tag Library'!$AD$14:$AD$736, LEN(L$2))=L$2, RIGHT('Tag Library'!$AD$14:$AD$736, LEN($A186))=$A186), """")"),"")</f>
        <v/>
      </c>
      <c r="M186" s="1" t="str">
        <f ca="1">IFERROR(__xludf.DUMMYFUNCTION("IFERROR(FILTER('Tag Library'!$AE$14:$AE$736, LEFT('Tag Library'!$AD$14:$AD$736, LEN(M$2))=M$2, RIGHT('Tag Library'!$AD$14:$AD$736, LEN($A186))=$A186), """")"),"")</f>
        <v/>
      </c>
      <c r="N186" s="1" t="str">
        <f ca="1">IFERROR(__xludf.DUMMYFUNCTION("IFERROR(FILTER('Tag Library'!$AE$14:$AE$736, LEFT('Tag Library'!$AD$14:$AD$736, LEN(N$2))=N$2, RIGHT('Tag Library'!$AD$14:$AD$736, LEN($A186))=$A186), """")"),"")</f>
        <v/>
      </c>
      <c r="O186" s="1" t="str">
        <f ca="1">IFERROR(__xludf.DUMMYFUNCTION("IFERROR(FILTER('Tag Library'!$AE$14:$AE$736, LEFT('Tag Library'!$AD$14:$AD$736, LEN(O$2))=O$2, RIGHT('Tag Library'!$AD$14:$AD$736, LEN($A186))=$A186), """")"),"")</f>
        <v/>
      </c>
      <c r="P186" s="1" t="str">
        <f ca="1">IFERROR(__xludf.DUMMYFUNCTION("IFERROR(FILTER('Tag Library'!$AE$14:$AE$736, LEFT('Tag Library'!$AD$14:$AD$736, LEN(P$2))=P$2, RIGHT('Tag Library'!$AD$14:$AD$736, LEN($A186))=$A186), """")"),"")</f>
        <v/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IFERROR(__xludf.DUMMYFUNCTION("IFERROR(FILTER('Tag Library'!$AE$14:$AE$736, LEFT('Tag Library'!$AD$14:$AD$736, LEN(B$2))=B$2, RIGHT('Tag Library'!$AD$14:$AD$736, LEN($A187))=$A187), """")"),"")</f>
        <v/>
      </c>
      <c r="C187" s="1" t="str">
        <f ca="1">IFERROR(__xludf.DUMMYFUNCTION("IFERROR(FILTER('Tag Library'!$AE$14:$AE$736, LEFT('Tag Library'!$AD$14:$AD$736, LEN(C$2))=C$2, RIGHT('Tag Library'!$AD$14:$AD$736, LEN($A187))=$A187), """")"),"")</f>
        <v/>
      </c>
      <c r="D187" s="1" t="str">
        <f ca="1">IFERROR(__xludf.DUMMYFUNCTION("IFERROR(FILTER('Tag Library'!$AE$14:$AE$736, LEFT('Tag Library'!$AD$14:$AD$736, LEN(D$2))=D$2, RIGHT('Tag Library'!$AD$14:$AD$736, LEN($A187))=$A187), """")"),"")</f>
        <v/>
      </c>
      <c r="E187" s="1" t="str">
        <f ca="1">IFERROR(__xludf.DUMMYFUNCTION("IFERROR(FILTER('Tag Library'!$AE$14:$AE$736, LEFT('Tag Library'!$AD$14:$AD$736, LEN(E$2))=E$2, RIGHT('Tag Library'!$AD$14:$AD$736, LEN($A187))=$A187), """")"),"")</f>
        <v/>
      </c>
      <c r="F187" s="1" t="str">
        <f ca="1">IFERROR(__xludf.DUMMYFUNCTION("IFERROR(FILTER('Tag Library'!$AE$14:$AE$736, LEFT('Tag Library'!$AD$14:$AD$736, LEN(F$2))=F$2, RIGHT('Tag Library'!$AD$14:$AD$736, LEN($A187))=$A187), """")"),"")</f>
        <v/>
      </c>
      <c r="G187" s="1" t="str">
        <f ca="1">IFERROR(__xludf.DUMMYFUNCTION("IFERROR(FILTER('Tag Library'!$AE$14:$AE$736, LEFT('Tag Library'!$AD$14:$AD$736, LEN(G$2))=G$2, RIGHT('Tag Library'!$AD$14:$AD$736, LEN($A187))=$A187), """")"),"")</f>
        <v/>
      </c>
      <c r="H187" s="1" t="str">
        <f ca="1">IFERROR(__xludf.DUMMYFUNCTION("IFERROR(FILTER('Tag Library'!$AE$14:$AE$736, LEFT('Tag Library'!$AD$14:$AD$736, LEN(H$2))=H$2, RIGHT('Tag Library'!$AD$14:$AD$736, LEN($A187))=$A187), """")"),"")</f>
        <v/>
      </c>
      <c r="I187" s="1" t="str">
        <f ca="1">IFERROR(__xludf.DUMMYFUNCTION("IFERROR(FILTER('Tag Library'!$AE$14:$AE$736, LEFT('Tag Library'!$AD$14:$AD$736, LEN(I$2))=I$2, RIGHT('Tag Library'!$AD$14:$AD$736, LEN($A187))=$A187), """")"),"")</f>
        <v/>
      </c>
      <c r="J187" s="1" t="str">
        <f ca="1">IFERROR(__xludf.DUMMYFUNCTION("IFERROR(FILTER('Tag Library'!$AE$14:$AE$736, LEFT('Tag Library'!$AD$14:$AD$736, LEN(J$2))=J$2, RIGHT('Tag Library'!$AD$14:$AD$736, LEN($A187))=$A187), """")"),"")</f>
        <v/>
      </c>
      <c r="K187" s="1" t="str">
        <f ca="1">IFERROR(__xludf.DUMMYFUNCTION("IFERROR(FILTER('Tag Library'!$AE$14:$AE$736, LEFT('Tag Library'!$AD$14:$AD$736, LEN(K$2))=K$2, RIGHT('Tag Library'!$AD$14:$AD$736, LEN($A187))=$A187), """")"),"")</f>
        <v/>
      </c>
      <c r="L187" s="1" t="str">
        <f ca="1">IFERROR(__xludf.DUMMYFUNCTION("IFERROR(FILTER('Tag Library'!$AE$14:$AE$736, LEFT('Tag Library'!$AD$14:$AD$736, LEN(L$2))=L$2, RIGHT('Tag Library'!$AD$14:$AD$736, LEN($A187))=$A187), """")"),"")</f>
        <v/>
      </c>
      <c r="M187" s="1" t="str">
        <f ca="1">IFERROR(__xludf.DUMMYFUNCTION("IFERROR(FILTER('Tag Library'!$AE$14:$AE$736, LEFT('Tag Library'!$AD$14:$AD$736, LEN(M$2))=M$2, RIGHT('Tag Library'!$AD$14:$AD$736, LEN($A187))=$A187), """")"),"")</f>
        <v/>
      </c>
      <c r="N187" s="1" t="str">
        <f ca="1">IFERROR(__xludf.DUMMYFUNCTION("IFERROR(FILTER('Tag Library'!$AE$14:$AE$736, LEFT('Tag Library'!$AD$14:$AD$736, LEN(N$2))=N$2, RIGHT('Tag Library'!$AD$14:$AD$736, LEN($A187))=$A187), """")"),"")</f>
        <v/>
      </c>
      <c r="O187" s="1" t="str">
        <f ca="1">IFERROR(__xludf.DUMMYFUNCTION("IFERROR(FILTER('Tag Library'!$AE$14:$AE$736, LEFT('Tag Library'!$AD$14:$AD$736, LEN(O$2))=O$2, RIGHT('Tag Library'!$AD$14:$AD$736, LEN($A187))=$A187), """")"),"")</f>
        <v/>
      </c>
      <c r="P187" s="1" t="str">
        <f ca="1">IFERROR(__xludf.DUMMYFUNCTION("IFERROR(FILTER('Tag Library'!$AE$14:$AE$736, LEFT('Tag Library'!$AD$14:$AD$736, LEN(P$2))=P$2, RIGHT('Tag Library'!$AD$14:$AD$736, LEN($A187))=$A187), """")"),"")</f>
        <v/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IFERROR(__xludf.DUMMYFUNCTION("IFERROR(FILTER('Tag Library'!$AE$14:$AE$736, LEFT('Tag Library'!$AD$14:$AD$736, LEN(B$2))=B$2, RIGHT('Tag Library'!$AD$14:$AD$736, LEN($A188))=$A188), """")"),"")</f>
        <v/>
      </c>
      <c r="C188" s="1" t="str">
        <f ca="1">IFERROR(__xludf.DUMMYFUNCTION("IFERROR(FILTER('Tag Library'!$AE$14:$AE$736, LEFT('Tag Library'!$AD$14:$AD$736, LEN(C$2))=C$2, RIGHT('Tag Library'!$AD$14:$AD$736, LEN($A188))=$A188), """")"),"")</f>
        <v/>
      </c>
      <c r="D188" s="1" t="str">
        <f ca="1">IFERROR(__xludf.DUMMYFUNCTION("IFERROR(FILTER('Tag Library'!$AE$14:$AE$736, LEFT('Tag Library'!$AD$14:$AD$736, LEN(D$2))=D$2, RIGHT('Tag Library'!$AD$14:$AD$736, LEN($A188))=$A188), """")"),"")</f>
        <v/>
      </c>
      <c r="E188" s="1" t="str">
        <f ca="1">IFERROR(__xludf.DUMMYFUNCTION("IFERROR(FILTER('Tag Library'!$AE$14:$AE$736, LEFT('Tag Library'!$AD$14:$AD$736, LEN(E$2))=E$2, RIGHT('Tag Library'!$AD$14:$AD$736, LEN($A188))=$A188), """")"),"")</f>
        <v/>
      </c>
      <c r="F188" s="1" t="str">
        <f ca="1">IFERROR(__xludf.DUMMYFUNCTION("IFERROR(FILTER('Tag Library'!$AE$14:$AE$736, LEFT('Tag Library'!$AD$14:$AD$736, LEN(F$2))=F$2, RIGHT('Tag Library'!$AD$14:$AD$736, LEN($A188))=$A188), """")"),"")</f>
        <v/>
      </c>
      <c r="G188" s="1" t="str">
        <f ca="1">IFERROR(__xludf.DUMMYFUNCTION("IFERROR(FILTER('Tag Library'!$AE$14:$AE$736, LEFT('Tag Library'!$AD$14:$AD$736, LEN(G$2))=G$2, RIGHT('Tag Library'!$AD$14:$AD$736, LEN($A188))=$A188), """")"),"")</f>
        <v/>
      </c>
      <c r="H188" s="1" t="str">
        <f ca="1">IFERROR(__xludf.DUMMYFUNCTION("IFERROR(FILTER('Tag Library'!$AE$14:$AE$736, LEFT('Tag Library'!$AD$14:$AD$736, LEN(H$2))=H$2, RIGHT('Tag Library'!$AD$14:$AD$736, LEN($A188))=$A188), """")"),"")</f>
        <v/>
      </c>
      <c r="I188" s="1" t="str">
        <f ca="1">IFERROR(__xludf.DUMMYFUNCTION("IFERROR(FILTER('Tag Library'!$AE$14:$AE$736, LEFT('Tag Library'!$AD$14:$AD$736, LEN(I$2))=I$2, RIGHT('Tag Library'!$AD$14:$AD$736, LEN($A188))=$A188), """")"),"")</f>
        <v/>
      </c>
      <c r="J188" s="1" t="str">
        <f ca="1">IFERROR(__xludf.DUMMYFUNCTION("IFERROR(FILTER('Tag Library'!$AE$14:$AE$736, LEFT('Tag Library'!$AD$14:$AD$736, LEN(J$2))=J$2, RIGHT('Tag Library'!$AD$14:$AD$736, LEN($A188))=$A188), """")"),"")</f>
        <v/>
      </c>
      <c r="K188" s="1" t="str">
        <f ca="1">IFERROR(__xludf.DUMMYFUNCTION("IFERROR(FILTER('Tag Library'!$AE$14:$AE$736, LEFT('Tag Library'!$AD$14:$AD$736, LEN(K$2))=K$2, RIGHT('Tag Library'!$AD$14:$AD$736, LEN($A188))=$A188), """")"),"")</f>
        <v/>
      </c>
      <c r="L188" s="1" t="str">
        <f ca="1">IFERROR(__xludf.DUMMYFUNCTION("IFERROR(FILTER('Tag Library'!$AE$14:$AE$736, LEFT('Tag Library'!$AD$14:$AD$736, LEN(L$2))=L$2, RIGHT('Tag Library'!$AD$14:$AD$736, LEN($A188))=$A188), """")"),"")</f>
        <v/>
      </c>
      <c r="M188" s="1" t="str">
        <f ca="1">IFERROR(__xludf.DUMMYFUNCTION("IFERROR(FILTER('Tag Library'!$AE$14:$AE$736, LEFT('Tag Library'!$AD$14:$AD$736, LEN(M$2))=M$2, RIGHT('Tag Library'!$AD$14:$AD$736, LEN($A188))=$A188), """")"),"")</f>
        <v/>
      </c>
      <c r="N188" s="1" t="str">
        <f ca="1">IFERROR(__xludf.DUMMYFUNCTION("IFERROR(FILTER('Tag Library'!$AE$14:$AE$736, LEFT('Tag Library'!$AD$14:$AD$736, LEN(N$2))=N$2, RIGHT('Tag Library'!$AD$14:$AD$736, LEN($A188))=$A188), """")"),"")</f>
        <v/>
      </c>
      <c r="O188" s="1" t="str">
        <f ca="1">IFERROR(__xludf.DUMMYFUNCTION("IFERROR(FILTER('Tag Library'!$AE$14:$AE$736, LEFT('Tag Library'!$AD$14:$AD$736, LEN(O$2))=O$2, RIGHT('Tag Library'!$AD$14:$AD$736, LEN($A188))=$A188), """")"),"")</f>
        <v/>
      </c>
      <c r="P188" s="1" t="str">
        <f ca="1">IFERROR(__xludf.DUMMYFUNCTION("IFERROR(FILTER('Tag Library'!$AE$14:$AE$736, LEFT('Tag Library'!$AD$14:$AD$736, LEN(P$2))=P$2, RIGHT('Tag Library'!$AD$14:$AD$736, LEN($A188))=$A188), """")"),"")</f>
        <v/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IFERROR(__xludf.DUMMYFUNCTION("IFERROR(FILTER('Tag Library'!$AE$14:$AE$736, LEFT('Tag Library'!$AD$14:$AD$736, LEN(B$2))=B$2, RIGHT('Tag Library'!$AD$14:$AD$736, LEN($A189))=$A189), """")"),"")</f>
        <v/>
      </c>
      <c r="C189" s="1" t="str">
        <f ca="1">IFERROR(__xludf.DUMMYFUNCTION("IFERROR(FILTER('Tag Library'!$AE$14:$AE$736, LEFT('Tag Library'!$AD$14:$AD$736, LEN(C$2))=C$2, RIGHT('Tag Library'!$AD$14:$AD$736, LEN($A189))=$A189), """")"),"")</f>
        <v/>
      </c>
      <c r="D189" s="1" t="str">
        <f ca="1">IFERROR(__xludf.DUMMYFUNCTION("IFERROR(FILTER('Tag Library'!$AE$14:$AE$736, LEFT('Tag Library'!$AD$14:$AD$736, LEN(D$2))=D$2, RIGHT('Tag Library'!$AD$14:$AD$736, LEN($A189))=$A189), """")"),"")</f>
        <v/>
      </c>
      <c r="E189" s="1" t="str">
        <f ca="1">IFERROR(__xludf.DUMMYFUNCTION("IFERROR(FILTER('Tag Library'!$AE$14:$AE$736, LEFT('Tag Library'!$AD$14:$AD$736, LEN(E$2))=E$2, RIGHT('Tag Library'!$AD$14:$AD$736, LEN($A189))=$A189), """")"),"")</f>
        <v/>
      </c>
      <c r="F189" s="1" t="str">
        <f ca="1">IFERROR(__xludf.DUMMYFUNCTION("IFERROR(FILTER('Tag Library'!$AE$14:$AE$736, LEFT('Tag Library'!$AD$14:$AD$736, LEN(F$2))=F$2, RIGHT('Tag Library'!$AD$14:$AD$736, LEN($A189))=$A189), """")"),"")</f>
        <v/>
      </c>
      <c r="G189" s="1" t="str">
        <f ca="1">IFERROR(__xludf.DUMMYFUNCTION("IFERROR(FILTER('Tag Library'!$AE$14:$AE$736, LEFT('Tag Library'!$AD$14:$AD$736, LEN(G$2))=G$2, RIGHT('Tag Library'!$AD$14:$AD$736, LEN($A189))=$A189), """")"),"")</f>
        <v/>
      </c>
      <c r="H189" s="1" t="str">
        <f ca="1">IFERROR(__xludf.DUMMYFUNCTION("IFERROR(FILTER('Tag Library'!$AE$14:$AE$736, LEFT('Tag Library'!$AD$14:$AD$736, LEN(H$2))=H$2, RIGHT('Tag Library'!$AD$14:$AD$736, LEN($A189))=$A189), """")"),"")</f>
        <v/>
      </c>
      <c r="I189" s="1" t="str">
        <f ca="1">IFERROR(__xludf.DUMMYFUNCTION("IFERROR(FILTER('Tag Library'!$AE$14:$AE$736, LEFT('Tag Library'!$AD$14:$AD$736, LEN(I$2))=I$2, RIGHT('Tag Library'!$AD$14:$AD$736, LEN($A189))=$A189), """")"),"")</f>
        <v/>
      </c>
      <c r="J189" s="1" t="str">
        <f ca="1">IFERROR(__xludf.DUMMYFUNCTION("IFERROR(FILTER('Tag Library'!$AE$14:$AE$736, LEFT('Tag Library'!$AD$14:$AD$736, LEN(J$2))=J$2, RIGHT('Tag Library'!$AD$14:$AD$736, LEN($A189))=$A189), """")"),"")</f>
        <v/>
      </c>
      <c r="K189" s="1" t="str">
        <f ca="1">IFERROR(__xludf.DUMMYFUNCTION("IFERROR(FILTER('Tag Library'!$AE$14:$AE$736, LEFT('Tag Library'!$AD$14:$AD$736, LEN(K$2))=K$2, RIGHT('Tag Library'!$AD$14:$AD$736, LEN($A189))=$A189), """")"),"")</f>
        <v/>
      </c>
      <c r="L189" s="1" t="str">
        <f ca="1">IFERROR(__xludf.DUMMYFUNCTION("IFERROR(FILTER('Tag Library'!$AE$14:$AE$736, LEFT('Tag Library'!$AD$14:$AD$736, LEN(L$2))=L$2, RIGHT('Tag Library'!$AD$14:$AD$736, LEN($A189))=$A189), """")"),"")</f>
        <v/>
      </c>
      <c r="M189" s="1" t="str">
        <f ca="1">IFERROR(__xludf.DUMMYFUNCTION("IFERROR(FILTER('Tag Library'!$AE$14:$AE$736, LEFT('Tag Library'!$AD$14:$AD$736, LEN(M$2))=M$2, RIGHT('Tag Library'!$AD$14:$AD$736, LEN($A189))=$A189), """")"),"")</f>
        <v/>
      </c>
      <c r="N189" s="1" t="str">
        <f ca="1">IFERROR(__xludf.DUMMYFUNCTION("IFERROR(FILTER('Tag Library'!$AE$14:$AE$736, LEFT('Tag Library'!$AD$14:$AD$736, LEN(N$2))=N$2, RIGHT('Tag Library'!$AD$14:$AD$736, LEN($A189))=$A189), """")"),"")</f>
        <v/>
      </c>
      <c r="O189" s="1" t="str">
        <f ca="1">IFERROR(__xludf.DUMMYFUNCTION("IFERROR(FILTER('Tag Library'!$AE$14:$AE$736, LEFT('Tag Library'!$AD$14:$AD$736, LEN(O$2))=O$2, RIGHT('Tag Library'!$AD$14:$AD$736, LEN($A189))=$A189), """")"),"")</f>
        <v/>
      </c>
      <c r="P189" s="1" t="str">
        <f ca="1">IFERROR(__xludf.DUMMYFUNCTION("IFERROR(FILTER('Tag Library'!$AE$14:$AE$736, LEFT('Tag Library'!$AD$14:$AD$736, LEN(P$2))=P$2, RIGHT('Tag Library'!$AD$14:$AD$736, LEN($A189))=$A189), """")"),"")</f>
        <v/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IFERROR(__xludf.DUMMYFUNCTION("IFERROR(FILTER('Tag Library'!$AE$14:$AE$736, LEFT('Tag Library'!$AD$14:$AD$736, LEN(B$2))=B$2, RIGHT('Tag Library'!$AD$14:$AD$736, LEN($A190))=$A190), """")"),"")</f>
        <v/>
      </c>
      <c r="C190" s="1" t="str">
        <f ca="1">IFERROR(__xludf.DUMMYFUNCTION("IFERROR(FILTER('Tag Library'!$AE$14:$AE$736, LEFT('Tag Library'!$AD$14:$AD$736, LEN(C$2))=C$2, RIGHT('Tag Library'!$AD$14:$AD$736, LEN($A190))=$A190), """")"),"")</f>
        <v/>
      </c>
      <c r="D190" s="1" t="str">
        <f ca="1">IFERROR(__xludf.DUMMYFUNCTION("IFERROR(FILTER('Tag Library'!$AE$14:$AE$736, LEFT('Tag Library'!$AD$14:$AD$736, LEN(D$2))=D$2, RIGHT('Tag Library'!$AD$14:$AD$736, LEN($A190))=$A190), """")"),"")</f>
        <v/>
      </c>
      <c r="E190" s="1" t="str">
        <f ca="1">IFERROR(__xludf.DUMMYFUNCTION("IFERROR(FILTER('Tag Library'!$AE$14:$AE$736, LEFT('Tag Library'!$AD$14:$AD$736, LEN(E$2))=E$2, RIGHT('Tag Library'!$AD$14:$AD$736, LEN($A190))=$A190), """")"),"")</f>
        <v/>
      </c>
      <c r="F190" s="1" t="str">
        <f ca="1">IFERROR(__xludf.DUMMYFUNCTION("IFERROR(FILTER('Tag Library'!$AE$14:$AE$736, LEFT('Tag Library'!$AD$14:$AD$736, LEN(F$2))=F$2, RIGHT('Tag Library'!$AD$14:$AD$736, LEN($A190))=$A190), """")"),"")</f>
        <v/>
      </c>
      <c r="G190" s="1" t="str">
        <f ca="1">IFERROR(__xludf.DUMMYFUNCTION("IFERROR(FILTER('Tag Library'!$AE$14:$AE$736, LEFT('Tag Library'!$AD$14:$AD$736, LEN(G$2))=G$2, RIGHT('Tag Library'!$AD$14:$AD$736, LEN($A190))=$A190), """")"),"")</f>
        <v/>
      </c>
      <c r="H190" s="1" t="str">
        <f ca="1">IFERROR(__xludf.DUMMYFUNCTION("IFERROR(FILTER('Tag Library'!$AE$14:$AE$736, LEFT('Tag Library'!$AD$14:$AD$736, LEN(H$2))=H$2, RIGHT('Tag Library'!$AD$14:$AD$736, LEN($A190))=$A190), """")"),"")</f>
        <v/>
      </c>
      <c r="I190" s="1" t="str">
        <f ca="1">IFERROR(__xludf.DUMMYFUNCTION("IFERROR(FILTER('Tag Library'!$AE$14:$AE$736, LEFT('Tag Library'!$AD$14:$AD$736, LEN(I$2))=I$2, RIGHT('Tag Library'!$AD$14:$AD$736, LEN($A190))=$A190), """")"),"")</f>
        <v/>
      </c>
      <c r="J190" s="1" t="str">
        <f ca="1">IFERROR(__xludf.DUMMYFUNCTION("IFERROR(FILTER('Tag Library'!$AE$14:$AE$736, LEFT('Tag Library'!$AD$14:$AD$736, LEN(J$2))=J$2, RIGHT('Tag Library'!$AD$14:$AD$736, LEN($A190))=$A190), """")"),"")</f>
        <v/>
      </c>
      <c r="K190" s="1" t="str">
        <f ca="1">IFERROR(__xludf.DUMMYFUNCTION("IFERROR(FILTER('Tag Library'!$AE$14:$AE$736, LEFT('Tag Library'!$AD$14:$AD$736, LEN(K$2))=K$2, RIGHT('Tag Library'!$AD$14:$AD$736, LEN($A190))=$A190), """")"),"")</f>
        <v/>
      </c>
      <c r="L190" s="1" t="str">
        <f ca="1">IFERROR(__xludf.DUMMYFUNCTION("IFERROR(FILTER('Tag Library'!$AE$14:$AE$736, LEFT('Tag Library'!$AD$14:$AD$736, LEN(L$2))=L$2, RIGHT('Tag Library'!$AD$14:$AD$736, LEN($A190))=$A190), """")"),"")</f>
        <v/>
      </c>
      <c r="M190" s="1" t="str">
        <f ca="1">IFERROR(__xludf.DUMMYFUNCTION("IFERROR(FILTER('Tag Library'!$AE$14:$AE$736, LEFT('Tag Library'!$AD$14:$AD$736, LEN(M$2))=M$2, RIGHT('Tag Library'!$AD$14:$AD$736, LEN($A190))=$A190), """")"),"")</f>
        <v/>
      </c>
      <c r="N190" s="1" t="str">
        <f ca="1">IFERROR(__xludf.DUMMYFUNCTION("IFERROR(FILTER('Tag Library'!$AE$14:$AE$736, LEFT('Tag Library'!$AD$14:$AD$736, LEN(N$2))=N$2, RIGHT('Tag Library'!$AD$14:$AD$736, LEN($A190))=$A190), """")"),"")</f>
        <v/>
      </c>
      <c r="O190" s="1" t="str">
        <f ca="1">IFERROR(__xludf.DUMMYFUNCTION("IFERROR(FILTER('Tag Library'!$AE$14:$AE$736, LEFT('Tag Library'!$AD$14:$AD$736, LEN(O$2))=O$2, RIGHT('Tag Library'!$AD$14:$AD$736, LEN($A190))=$A190), """")"),"")</f>
        <v/>
      </c>
      <c r="P190" s="1" t="str">
        <f ca="1">IFERROR(__xludf.DUMMYFUNCTION("IFERROR(FILTER('Tag Library'!$AE$14:$AE$736, LEFT('Tag Library'!$AD$14:$AD$736, LEN(P$2))=P$2, RIGHT('Tag Library'!$AD$14:$AD$736, LEN($A190))=$A190), """")"),"")</f>
        <v/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IFERROR(__xludf.DUMMYFUNCTION("IFERROR(FILTER('Tag Library'!$AE$14:$AE$736, LEFT('Tag Library'!$AD$14:$AD$736, LEN(B$2))=B$2, RIGHT('Tag Library'!$AD$14:$AD$736, LEN($A191))=$A191), """")"),"")</f>
        <v/>
      </c>
      <c r="C191" s="1" t="str">
        <f ca="1">IFERROR(__xludf.DUMMYFUNCTION("IFERROR(FILTER('Tag Library'!$AE$14:$AE$736, LEFT('Tag Library'!$AD$14:$AD$736, LEN(C$2))=C$2, RIGHT('Tag Library'!$AD$14:$AD$736, LEN($A191))=$A191), """")"),"")</f>
        <v/>
      </c>
      <c r="D191" s="1" t="str">
        <f ca="1">IFERROR(__xludf.DUMMYFUNCTION("IFERROR(FILTER('Tag Library'!$AE$14:$AE$736, LEFT('Tag Library'!$AD$14:$AD$736, LEN(D$2))=D$2, RIGHT('Tag Library'!$AD$14:$AD$736, LEN($A191))=$A191), """")"),"")</f>
        <v/>
      </c>
      <c r="E191" s="1" t="str">
        <f ca="1">IFERROR(__xludf.DUMMYFUNCTION("IFERROR(FILTER('Tag Library'!$AE$14:$AE$736, LEFT('Tag Library'!$AD$14:$AD$736, LEN(E$2))=E$2, RIGHT('Tag Library'!$AD$14:$AD$736, LEN($A191))=$A191), """")"),"")</f>
        <v/>
      </c>
      <c r="F191" s="1" t="str">
        <f ca="1">IFERROR(__xludf.DUMMYFUNCTION("IFERROR(FILTER('Tag Library'!$AE$14:$AE$736, LEFT('Tag Library'!$AD$14:$AD$736, LEN(F$2))=F$2, RIGHT('Tag Library'!$AD$14:$AD$736, LEN($A191))=$A191), """")"),"")</f>
        <v/>
      </c>
      <c r="G191" s="1" t="str">
        <f ca="1">IFERROR(__xludf.DUMMYFUNCTION("IFERROR(FILTER('Tag Library'!$AE$14:$AE$736, LEFT('Tag Library'!$AD$14:$AD$736, LEN(G$2))=G$2, RIGHT('Tag Library'!$AD$14:$AD$736, LEN($A191))=$A191), """")"),"")</f>
        <v/>
      </c>
      <c r="H191" s="1" t="str">
        <f ca="1">IFERROR(__xludf.DUMMYFUNCTION("IFERROR(FILTER('Tag Library'!$AE$14:$AE$736, LEFT('Tag Library'!$AD$14:$AD$736, LEN(H$2))=H$2, RIGHT('Tag Library'!$AD$14:$AD$736, LEN($A191))=$A191), """")"),"")</f>
        <v/>
      </c>
      <c r="I191" s="1" t="str">
        <f ca="1">IFERROR(__xludf.DUMMYFUNCTION("IFERROR(FILTER('Tag Library'!$AE$14:$AE$736, LEFT('Tag Library'!$AD$14:$AD$736, LEN(I$2))=I$2, RIGHT('Tag Library'!$AD$14:$AD$736, LEN($A191))=$A191), """")"),"")</f>
        <v/>
      </c>
      <c r="J191" s="1" t="str">
        <f ca="1">IFERROR(__xludf.DUMMYFUNCTION("IFERROR(FILTER('Tag Library'!$AE$14:$AE$736, LEFT('Tag Library'!$AD$14:$AD$736, LEN(J$2))=J$2, RIGHT('Tag Library'!$AD$14:$AD$736, LEN($A191))=$A191), """")"),"")</f>
        <v/>
      </c>
      <c r="K191" s="1" t="str">
        <f ca="1">IFERROR(__xludf.DUMMYFUNCTION("IFERROR(FILTER('Tag Library'!$AE$14:$AE$736, LEFT('Tag Library'!$AD$14:$AD$736, LEN(K$2))=K$2, RIGHT('Tag Library'!$AD$14:$AD$736, LEN($A191))=$A191), """")"),"")</f>
        <v/>
      </c>
      <c r="L191" s="1" t="str">
        <f ca="1">IFERROR(__xludf.DUMMYFUNCTION("IFERROR(FILTER('Tag Library'!$AE$14:$AE$736, LEFT('Tag Library'!$AD$14:$AD$736, LEN(L$2))=L$2, RIGHT('Tag Library'!$AD$14:$AD$736, LEN($A191))=$A191), """")"),"")</f>
        <v/>
      </c>
      <c r="M191" s="1" t="str">
        <f ca="1">IFERROR(__xludf.DUMMYFUNCTION("IFERROR(FILTER('Tag Library'!$AE$14:$AE$736, LEFT('Tag Library'!$AD$14:$AD$736, LEN(M$2))=M$2, RIGHT('Tag Library'!$AD$14:$AD$736, LEN($A191))=$A191), """")"),"")</f>
        <v/>
      </c>
      <c r="N191" s="1" t="str">
        <f ca="1">IFERROR(__xludf.DUMMYFUNCTION("IFERROR(FILTER('Tag Library'!$AE$14:$AE$736, LEFT('Tag Library'!$AD$14:$AD$736, LEN(N$2))=N$2, RIGHT('Tag Library'!$AD$14:$AD$736, LEN($A191))=$A191), """")"),"")</f>
        <v/>
      </c>
      <c r="O191" s="1" t="str">
        <f ca="1">IFERROR(__xludf.DUMMYFUNCTION("IFERROR(FILTER('Tag Library'!$AE$14:$AE$736, LEFT('Tag Library'!$AD$14:$AD$736, LEN(O$2))=O$2, RIGHT('Tag Library'!$AD$14:$AD$736, LEN($A191))=$A191), """")"),"")</f>
        <v/>
      </c>
      <c r="P191" s="1" t="str">
        <f ca="1">IFERROR(__xludf.DUMMYFUNCTION("IFERROR(FILTER('Tag Library'!$AE$14:$AE$736, LEFT('Tag Library'!$AD$14:$AD$736, LEN(P$2))=P$2, RIGHT('Tag Library'!$AD$14:$AD$736, LEN($A191))=$A191), """")"),"")</f>
        <v/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IFERROR(__xludf.DUMMYFUNCTION("IFERROR(FILTER('Tag Library'!$AE$14:$AE$736, LEFT('Tag Library'!$AD$14:$AD$736, LEN(B$2))=B$2, RIGHT('Tag Library'!$AD$14:$AD$736, LEN($A192))=$A192), """")"),"")</f>
        <v/>
      </c>
      <c r="C192" s="1" t="str">
        <f ca="1">IFERROR(__xludf.DUMMYFUNCTION("IFERROR(FILTER('Tag Library'!$AE$14:$AE$736, LEFT('Tag Library'!$AD$14:$AD$736, LEN(C$2))=C$2, RIGHT('Tag Library'!$AD$14:$AD$736, LEN($A192))=$A192), """")"),"")</f>
        <v/>
      </c>
      <c r="D192" s="1" t="str">
        <f ca="1">IFERROR(__xludf.DUMMYFUNCTION("IFERROR(FILTER('Tag Library'!$AE$14:$AE$736, LEFT('Tag Library'!$AD$14:$AD$736, LEN(D$2))=D$2, RIGHT('Tag Library'!$AD$14:$AD$736, LEN($A192))=$A192), """")"),"")</f>
        <v/>
      </c>
      <c r="E192" s="1" t="str">
        <f ca="1">IFERROR(__xludf.DUMMYFUNCTION("IFERROR(FILTER('Tag Library'!$AE$14:$AE$736, LEFT('Tag Library'!$AD$14:$AD$736, LEN(E$2))=E$2, RIGHT('Tag Library'!$AD$14:$AD$736, LEN($A192))=$A192), """")"),"")</f>
        <v/>
      </c>
      <c r="F192" s="1" t="str">
        <f ca="1">IFERROR(__xludf.DUMMYFUNCTION("IFERROR(FILTER('Tag Library'!$AE$14:$AE$736, LEFT('Tag Library'!$AD$14:$AD$736, LEN(F$2))=F$2, RIGHT('Tag Library'!$AD$14:$AD$736, LEN($A192))=$A192), """")"),"")</f>
        <v/>
      </c>
      <c r="G192" s="1" t="str">
        <f ca="1">IFERROR(__xludf.DUMMYFUNCTION("IFERROR(FILTER('Tag Library'!$AE$14:$AE$736, LEFT('Tag Library'!$AD$14:$AD$736, LEN(G$2))=G$2, RIGHT('Tag Library'!$AD$14:$AD$736, LEN($A192))=$A192), """")"),"")</f>
        <v/>
      </c>
      <c r="H192" s="1" t="str">
        <f ca="1">IFERROR(__xludf.DUMMYFUNCTION("IFERROR(FILTER('Tag Library'!$AE$14:$AE$736, LEFT('Tag Library'!$AD$14:$AD$736, LEN(H$2))=H$2, RIGHT('Tag Library'!$AD$14:$AD$736, LEN($A192))=$A192), """")"),"")</f>
        <v/>
      </c>
      <c r="I192" s="1" t="str">
        <f ca="1">IFERROR(__xludf.DUMMYFUNCTION("IFERROR(FILTER('Tag Library'!$AE$14:$AE$736, LEFT('Tag Library'!$AD$14:$AD$736, LEN(I$2))=I$2, RIGHT('Tag Library'!$AD$14:$AD$736, LEN($A192))=$A192), """")"),"")</f>
        <v/>
      </c>
      <c r="J192" s="1" t="str">
        <f ca="1">IFERROR(__xludf.DUMMYFUNCTION("IFERROR(FILTER('Tag Library'!$AE$14:$AE$736, LEFT('Tag Library'!$AD$14:$AD$736, LEN(J$2))=J$2, RIGHT('Tag Library'!$AD$14:$AD$736, LEN($A192))=$A192), """")"),"")</f>
        <v/>
      </c>
      <c r="K192" s="1" t="str">
        <f ca="1">IFERROR(__xludf.DUMMYFUNCTION("IFERROR(FILTER('Tag Library'!$AE$14:$AE$736, LEFT('Tag Library'!$AD$14:$AD$736, LEN(K$2))=K$2, RIGHT('Tag Library'!$AD$14:$AD$736, LEN($A192))=$A192), """")"),"")</f>
        <v/>
      </c>
      <c r="L192" s="1" t="str">
        <f ca="1">IFERROR(__xludf.DUMMYFUNCTION("IFERROR(FILTER('Tag Library'!$AE$14:$AE$736, LEFT('Tag Library'!$AD$14:$AD$736, LEN(L$2))=L$2, RIGHT('Tag Library'!$AD$14:$AD$736, LEN($A192))=$A192), """")"),"")</f>
        <v/>
      </c>
      <c r="M192" s="1" t="str">
        <f ca="1">IFERROR(__xludf.DUMMYFUNCTION("IFERROR(FILTER('Tag Library'!$AE$14:$AE$736, LEFT('Tag Library'!$AD$14:$AD$736, LEN(M$2))=M$2, RIGHT('Tag Library'!$AD$14:$AD$736, LEN($A192))=$A192), """")"),"")</f>
        <v/>
      </c>
      <c r="N192" s="1" t="str">
        <f ca="1">IFERROR(__xludf.DUMMYFUNCTION("IFERROR(FILTER('Tag Library'!$AE$14:$AE$736, LEFT('Tag Library'!$AD$14:$AD$736, LEN(N$2))=N$2, RIGHT('Tag Library'!$AD$14:$AD$736, LEN($A192))=$A192), """")"),"")</f>
        <v/>
      </c>
      <c r="O192" s="1" t="str">
        <f ca="1">IFERROR(__xludf.DUMMYFUNCTION("IFERROR(FILTER('Tag Library'!$AE$14:$AE$736, LEFT('Tag Library'!$AD$14:$AD$736, LEN(O$2))=O$2, RIGHT('Tag Library'!$AD$14:$AD$736, LEN($A192))=$A192), """")"),"")</f>
        <v/>
      </c>
      <c r="P192" s="1" t="str">
        <f ca="1">IFERROR(__xludf.DUMMYFUNCTION("IFERROR(FILTER('Tag Library'!$AE$14:$AE$736, LEFT('Tag Library'!$AD$14:$AD$736, LEN(P$2))=P$2, RIGHT('Tag Library'!$AD$14:$AD$736, LEN($A192))=$A192), """")"),"")</f>
        <v/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IFERROR(__xludf.DUMMYFUNCTION("IFERROR(FILTER('Tag Library'!$AE$14:$AE$736, LEFT('Tag Library'!$AD$14:$AD$736, LEN(B$2))=B$2, RIGHT('Tag Library'!$AD$14:$AD$736, LEN($A193))=$A193), """")"),"")</f>
        <v/>
      </c>
      <c r="C193" s="1" t="str">
        <f ca="1">IFERROR(__xludf.DUMMYFUNCTION("IFERROR(FILTER('Tag Library'!$AE$14:$AE$736, LEFT('Tag Library'!$AD$14:$AD$736, LEN(C$2))=C$2, RIGHT('Tag Library'!$AD$14:$AD$736, LEN($A193))=$A193), """")"),"")</f>
        <v/>
      </c>
      <c r="D193" s="1" t="str">
        <f ca="1">IFERROR(__xludf.DUMMYFUNCTION("IFERROR(FILTER('Tag Library'!$AE$14:$AE$736, LEFT('Tag Library'!$AD$14:$AD$736, LEN(D$2))=D$2, RIGHT('Tag Library'!$AD$14:$AD$736, LEN($A193))=$A193), """")"),"")</f>
        <v/>
      </c>
      <c r="E193" s="1" t="str">
        <f ca="1">IFERROR(__xludf.DUMMYFUNCTION("IFERROR(FILTER('Tag Library'!$AE$14:$AE$736, LEFT('Tag Library'!$AD$14:$AD$736, LEN(E$2))=E$2, RIGHT('Tag Library'!$AD$14:$AD$736, LEN($A193))=$A193), """")"),"")</f>
        <v/>
      </c>
      <c r="F193" s="1" t="str">
        <f ca="1">IFERROR(__xludf.DUMMYFUNCTION("IFERROR(FILTER('Tag Library'!$AE$14:$AE$736, LEFT('Tag Library'!$AD$14:$AD$736, LEN(F$2))=F$2, RIGHT('Tag Library'!$AD$14:$AD$736, LEN($A193))=$A193), """")"),"")</f>
        <v/>
      </c>
      <c r="G193" s="1" t="str">
        <f ca="1">IFERROR(__xludf.DUMMYFUNCTION("IFERROR(FILTER('Tag Library'!$AE$14:$AE$736, LEFT('Tag Library'!$AD$14:$AD$736, LEN(G$2))=G$2, RIGHT('Tag Library'!$AD$14:$AD$736, LEN($A193))=$A193), """")"),"")</f>
        <v/>
      </c>
      <c r="H193" s="1" t="str">
        <f ca="1">IFERROR(__xludf.DUMMYFUNCTION("IFERROR(FILTER('Tag Library'!$AE$14:$AE$736, LEFT('Tag Library'!$AD$14:$AD$736, LEN(H$2))=H$2, RIGHT('Tag Library'!$AD$14:$AD$736, LEN($A193))=$A193), """")"),"")</f>
        <v/>
      </c>
      <c r="I193" s="1" t="str">
        <f ca="1">IFERROR(__xludf.DUMMYFUNCTION("IFERROR(FILTER('Tag Library'!$AE$14:$AE$736, LEFT('Tag Library'!$AD$14:$AD$736, LEN(I$2))=I$2, RIGHT('Tag Library'!$AD$14:$AD$736, LEN($A193))=$A193), """")"),"")</f>
        <v/>
      </c>
      <c r="J193" s="1" t="str">
        <f ca="1">IFERROR(__xludf.DUMMYFUNCTION("IFERROR(FILTER('Tag Library'!$AE$14:$AE$736, LEFT('Tag Library'!$AD$14:$AD$736, LEN(J$2))=J$2, RIGHT('Tag Library'!$AD$14:$AD$736, LEN($A193))=$A193), """")"),"")</f>
        <v/>
      </c>
      <c r="K193" s="1" t="str">
        <f ca="1">IFERROR(__xludf.DUMMYFUNCTION("IFERROR(FILTER('Tag Library'!$AE$14:$AE$736, LEFT('Tag Library'!$AD$14:$AD$736, LEN(K$2))=K$2, RIGHT('Tag Library'!$AD$14:$AD$736, LEN($A193))=$A193), """")"),"")</f>
        <v/>
      </c>
      <c r="L193" s="1" t="str">
        <f ca="1">IFERROR(__xludf.DUMMYFUNCTION("IFERROR(FILTER('Tag Library'!$AE$14:$AE$736, LEFT('Tag Library'!$AD$14:$AD$736, LEN(L$2))=L$2, RIGHT('Tag Library'!$AD$14:$AD$736, LEN($A193))=$A193), """")"),"")</f>
        <v/>
      </c>
      <c r="M193" s="1" t="str">
        <f ca="1">IFERROR(__xludf.DUMMYFUNCTION("IFERROR(FILTER('Tag Library'!$AE$14:$AE$736, LEFT('Tag Library'!$AD$14:$AD$736, LEN(M$2))=M$2, RIGHT('Tag Library'!$AD$14:$AD$736, LEN($A193))=$A193), """")"),"")</f>
        <v/>
      </c>
      <c r="N193" s="1" t="str">
        <f ca="1">IFERROR(__xludf.DUMMYFUNCTION("IFERROR(FILTER('Tag Library'!$AE$14:$AE$736, LEFT('Tag Library'!$AD$14:$AD$736, LEN(N$2))=N$2, RIGHT('Tag Library'!$AD$14:$AD$736, LEN($A193))=$A193), """")"),"")</f>
        <v/>
      </c>
      <c r="O193" s="1" t="str">
        <f ca="1">IFERROR(__xludf.DUMMYFUNCTION("IFERROR(FILTER('Tag Library'!$AE$14:$AE$736, LEFT('Tag Library'!$AD$14:$AD$736, LEN(O$2))=O$2, RIGHT('Tag Library'!$AD$14:$AD$736, LEN($A193))=$A193), """")"),"")</f>
        <v/>
      </c>
      <c r="P193" s="1" t="str">
        <f ca="1">IFERROR(__xludf.DUMMYFUNCTION("IFERROR(FILTER('Tag Library'!$AE$14:$AE$736, LEFT('Tag Library'!$AD$14:$AD$736, LEN(P$2))=P$2, RIGHT('Tag Library'!$AD$14:$AD$736, LEN($A193))=$A193), """")"),"")</f>
        <v/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IFERROR(__xludf.DUMMYFUNCTION("IFERROR(FILTER('Tag Library'!$AE$14:$AE$736, LEFT('Tag Library'!$AD$14:$AD$736, LEN(B$2))=B$2, RIGHT('Tag Library'!$AD$14:$AD$736, LEN($A194))=$A194), """")"),"")</f>
        <v/>
      </c>
      <c r="C194" s="1" t="str">
        <f ca="1">IFERROR(__xludf.DUMMYFUNCTION("IFERROR(FILTER('Tag Library'!$AE$14:$AE$736, LEFT('Tag Library'!$AD$14:$AD$736, LEN(C$2))=C$2, RIGHT('Tag Library'!$AD$14:$AD$736, LEN($A194))=$A194), """")"),"")</f>
        <v/>
      </c>
      <c r="D194" s="1" t="str">
        <f ca="1">IFERROR(__xludf.DUMMYFUNCTION("IFERROR(FILTER('Tag Library'!$AE$14:$AE$736, LEFT('Tag Library'!$AD$14:$AD$736, LEN(D$2))=D$2, RIGHT('Tag Library'!$AD$14:$AD$736, LEN($A194))=$A194), """")"),"")</f>
        <v/>
      </c>
      <c r="E194" s="1" t="str">
        <f ca="1">IFERROR(__xludf.DUMMYFUNCTION("IFERROR(FILTER('Tag Library'!$AE$14:$AE$736, LEFT('Tag Library'!$AD$14:$AD$736, LEN(E$2))=E$2, RIGHT('Tag Library'!$AD$14:$AD$736, LEN($A194))=$A194), """")"),"")</f>
        <v/>
      </c>
      <c r="F194" s="1" t="str">
        <f ca="1">IFERROR(__xludf.DUMMYFUNCTION("IFERROR(FILTER('Tag Library'!$AE$14:$AE$736, LEFT('Tag Library'!$AD$14:$AD$736, LEN(F$2))=F$2, RIGHT('Tag Library'!$AD$14:$AD$736, LEN($A194))=$A194), """")"),"")</f>
        <v/>
      </c>
      <c r="G194" s="1" t="str">
        <f ca="1">IFERROR(__xludf.DUMMYFUNCTION("IFERROR(FILTER('Tag Library'!$AE$14:$AE$736, LEFT('Tag Library'!$AD$14:$AD$736, LEN(G$2))=G$2, RIGHT('Tag Library'!$AD$14:$AD$736, LEN($A194))=$A194), """")"),"")</f>
        <v/>
      </c>
      <c r="H194" s="1" t="str">
        <f ca="1">IFERROR(__xludf.DUMMYFUNCTION("IFERROR(FILTER('Tag Library'!$AE$14:$AE$736, LEFT('Tag Library'!$AD$14:$AD$736, LEN(H$2))=H$2, RIGHT('Tag Library'!$AD$14:$AD$736, LEN($A194))=$A194), """")"),"")</f>
        <v/>
      </c>
      <c r="I194" s="1" t="str">
        <f ca="1">IFERROR(__xludf.DUMMYFUNCTION("IFERROR(FILTER('Tag Library'!$AE$14:$AE$736, LEFT('Tag Library'!$AD$14:$AD$736, LEN(I$2))=I$2, RIGHT('Tag Library'!$AD$14:$AD$736, LEN($A194))=$A194), """")"),"")</f>
        <v/>
      </c>
      <c r="J194" s="1" t="str">
        <f ca="1">IFERROR(__xludf.DUMMYFUNCTION("IFERROR(FILTER('Tag Library'!$AE$14:$AE$736, LEFT('Tag Library'!$AD$14:$AD$736, LEN(J$2))=J$2, RIGHT('Tag Library'!$AD$14:$AD$736, LEN($A194))=$A194), """")"),"")</f>
        <v/>
      </c>
      <c r="K194" s="1" t="str">
        <f ca="1">IFERROR(__xludf.DUMMYFUNCTION("IFERROR(FILTER('Tag Library'!$AE$14:$AE$736, LEFT('Tag Library'!$AD$14:$AD$736, LEN(K$2))=K$2, RIGHT('Tag Library'!$AD$14:$AD$736, LEN($A194))=$A194), """")"),"")</f>
        <v/>
      </c>
      <c r="L194" s="1" t="str">
        <f ca="1">IFERROR(__xludf.DUMMYFUNCTION("IFERROR(FILTER('Tag Library'!$AE$14:$AE$736, LEFT('Tag Library'!$AD$14:$AD$736, LEN(L$2))=L$2, RIGHT('Tag Library'!$AD$14:$AD$736, LEN($A194))=$A194), """")"),"")</f>
        <v/>
      </c>
      <c r="M194" s="1" t="str">
        <f ca="1">IFERROR(__xludf.DUMMYFUNCTION("IFERROR(FILTER('Tag Library'!$AE$14:$AE$736, LEFT('Tag Library'!$AD$14:$AD$736, LEN(M$2))=M$2, RIGHT('Tag Library'!$AD$14:$AD$736, LEN($A194))=$A194), """")"),"")</f>
        <v/>
      </c>
      <c r="N194" s="1" t="str">
        <f ca="1">IFERROR(__xludf.DUMMYFUNCTION("IFERROR(FILTER('Tag Library'!$AE$14:$AE$736, LEFT('Tag Library'!$AD$14:$AD$736, LEN(N$2))=N$2, RIGHT('Tag Library'!$AD$14:$AD$736, LEN($A194))=$A194), """")"),"")</f>
        <v/>
      </c>
      <c r="O194" s="1" t="str">
        <f ca="1">IFERROR(__xludf.DUMMYFUNCTION("IFERROR(FILTER('Tag Library'!$AE$14:$AE$736, LEFT('Tag Library'!$AD$14:$AD$736, LEN(O$2))=O$2, RIGHT('Tag Library'!$AD$14:$AD$736, LEN($A194))=$A194), """")"),"")</f>
        <v/>
      </c>
      <c r="P194" s="1" t="str">
        <f ca="1">IFERROR(__xludf.DUMMYFUNCTION("IFERROR(FILTER('Tag Library'!$AE$14:$AE$736, LEFT('Tag Library'!$AD$14:$AD$736, LEN(P$2))=P$2, RIGHT('Tag Library'!$AD$14:$AD$736, LEN($A194))=$A194), """")"),"")</f>
        <v/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IFERROR(__xludf.DUMMYFUNCTION("IFERROR(FILTER('Tag Library'!$AE$14:$AE$736, LEFT('Tag Library'!$AD$14:$AD$736, LEN(B$2))=B$2, RIGHT('Tag Library'!$AD$14:$AD$736, LEN($A195))=$A195), """")"),"")</f>
        <v/>
      </c>
      <c r="C195" s="1" t="str">
        <f ca="1">IFERROR(__xludf.DUMMYFUNCTION("IFERROR(FILTER('Tag Library'!$AE$14:$AE$736, LEFT('Tag Library'!$AD$14:$AD$736, LEN(C$2))=C$2, RIGHT('Tag Library'!$AD$14:$AD$736, LEN($A195))=$A195), """")"),"")</f>
        <v/>
      </c>
      <c r="D195" s="1" t="str">
        <f ca="1">IFERROR(__xludf.DUMMYFUNCTION("IFERROR(FILTER('Tag Library'!$AE$14:$AE$736, LEFT('Tag Library'!$AD$14:$AD$736, LEN(D$2))=D$2, RIGHT('Tag Library'!$AD$14:$AD$736, LEN($A195))=$A195), """")"),"")</f>
        <v/>
      </c>
      <c r="E195" s="1" t="str">
        <f ca="1">IFERROR(__xludf.DUMMYFUNCTION("IFERROR(FILTER('Tag Library'!$AE$14:$AE$736, LEFT('Tag Library'!$AD$14:$AD$736, LEN(E$2))=E$2, RIGHT('Tag Library'!$AD$14:$AD$736, LEN($A195))=$A195), """")"),"")</f>
        <v/>
      </c>
      <c r="F195" s="1" t="str">
        <f ca="1">IFERROR(__xludf.DUMMYFUNCTION("IFERROR(FILTER('Tag Library'!$AE$14:$AE$736, LEFT('Tag Library'!$AD$14:$AD$736, LEN(F$2))=F$2, RIGHT('Tag Library'!$AD$14:$AD$736, LEN($A195))=$A195), """")"),"")</f>
        <v/>
      </c>
      <c r="G195" s="1" t="str">
        <f ca="1">IFERROR(__xludf.DUMMYFUNCTION("IFERROR(FILTER('Tag Library'!$AE$14:$AE$736, LEFT('Tag Library'!$AD$14:$AD$736, LEN(G$2))=G$2, RIGHT('Tag Library'!$AD$14:$AD$736, LEN($A195))=$A195), """")"),"")</f>
        <v/>
      </c>
      <c r="H195" s="1" t="str">
        <f ca="1">IFERROR(__xludf.DUMMYFUNCTION("IFERROR(FILTER('Tag Library'!$AE$14:$AE$736, LEFT('Tag Library'!$AD$14:$AD$736, LEN(H$2))=H$2, RIGHT('Tag Library'!$AD$14:$AD$736, LEN($A195))=$A195), """")"),"")</f>
        <v/>
      </c>
      <c r="I195" s="1" t="str">
        <f ca="1">IFERROR(__xludf.DUMMYFUNCTION("IFERROR(FILTER('Tag Library'!$AE$14:$AE$736, LEFT('Tag Library'!$AD$14:$AD$736, LEN(I$2))=I$2, RIGHT('Tag Library'!$AD$14:$AD$736, LEN($A195))=$A195), """")"),"")</f>
        <v/>
      </c>
      <c r="J195" s="1" t="str">
        <f ca="1">IFERROR(__xludf.DUMMYFUNCTION("IFERROR(FILTER('Tag Library'!$AE$14:$AE$736, LEFT('Tag Library'!$AD$14:$AD$736, LEN(J$2))=J$2, RIGHT('Tag Library'!$AD$14:$AD$736, LEN($A195))=$A195), """")"),"")</f>
        <v/>
      </c>
      <c r="K195" s="1" t="str">
        <f ca="1">IFERROR(__xludf.DUMMYFUNCTION("IFERROR(FILTER('Tag Library'!$AE$14:$AE$736, LEFT('Tag Library'!$AD$14:$AD$736, LEN(K$2))=K$2, RIGHT('Tag Library'!$AD$14:$AD$736, LEN($A195))=$A195), """")"),"")</f>
        <v/>
      </c>
      <c r="L195" s="1" t="str">
        <f ca="1">IFERROR(__xludf.DUMMYFUNCTION("IFERROR(FILTER('Tag Library'!$AE$14:$AE$736, LEFT('Tag Library'!$AD$14:$AD$736, LEN(L$2))=L$2, RIGHT('Tag Library'!$AD$14:$AD$736, LEN($A195))=$A195), """")"),"")</f>
        <v/>
      </c>
      <c r="M195" s="1" t="str">
        <f ca="1">IFERROR(__xludf.DUMMYFUNCTION("IFERROR(FILTER('Tag Library'!$AE$14:$AE$736, LEFT('Tag Library'!$AD$14:$AD$736, LEN(M$2))=M$2, RIGHT('Tag Library'!$AD$14:$AD$736, LEN($A195))=$A195), """")"),"")</f>
        <v/>
      </c>
      <c r="N195" s="1" t="str">
        <f ca="1">IFERROR(__xludf.DUMMYFUNCTION("IFERROR(FILTER('Tag Library'!$AE$14:$AE$736, LEFT('Tag Library'!$AD$14:$AD$736, LEN(N$2))=N$2, RIGHT('Tag Library'!$AD$14:$AD$736, LEN($A195))=$A195), """")"),"")</f>
        <v/>
      </c>
      <c r="O195" s="1" t="str">
        <f ca="1">IFERROR(__xludf.DUMMYFUNCTION("IFERROR(FILTER('Tag Library'!$AE$14:$AE$736, LEFT('Tag Library'!$AD$14:$AD$736, LEN(O$2))=O$2, RIGHT('Tag Library'!$AD$14:$AD$736, LEN($A195))=$A195), """")"),"")</f>
        <v/>
      </c>
      <c r="P195" s="1" t="str">
        <f ca="1">IFERROR(__xludf.DUMMYFUNCTION("IFERROR(FILTER('Tag Library'!$AE$14:$AE$736, LEFT('Tag Library'!$AD$14:$AD$736, LEN(P$2))=P$2, RIGHT('Tag Library'!$AD$14:$AD$736, LEN($A195))=$A195), """")"),"")</f>
        <v/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IFERROR(__xludf.DUMMYFUNCTION("IFERROR(FILTER('Tag Library'!$AE$14:$AE$736, LEFT('Tag Library'!$AD$14:$AD$736, LEN(B$2))=B$2, RIGHT('Tag Library'!$AD$14:$AD$736, LEN($A196))=$A196), """")"),"")</f>
        <v/>
      </c>
      <c r="C196" s="1" t="str">
        <f ca="1">IFERROR(__xludf.DUMMYFUNCTION("IFERROR(FILTER('Tag Library'!$AE$14:$AE$736, LEFT('Tag Library'!$AD$14:$AD$736, LEN(C$2))=C$2, RIGHT('Tag Library'!$AD$14:$AD$736, LEN($A196))=$A196), """")"),"")</f>
        <v/>
      </c>
      <c r="D196" s="1" t="str">
        <f ca="1">IFERROR(__xludf.DUMMYFUNCTION("IFERROR(FILTER('Tag Library'!$AE$14:$AE$736, LEFT('Tag Library'!$AD$14:$AD$736, LEN(D$2))=D$2, RIGHT('Tag Library'!$AD$14:$AD$736, LEN($A196))=$A196), """")"),"")</f>
        <v/>
      </c>
      <c r="E196" s="1" t="str">
        <f ca="1">IFERROR(__xludf.DUMMYFUNCTION("IFERROR(FILTER('Tag Library'!$AE$14:$AE$736, LEFT('Tag Library'!$AD$14:$AD$736, LEN(E$2))=E$2, RIGHT('Tag Library'!$AD$14:$AD$736, LEN($A196))=$A196), """")"),"")</f>
        <v/>
      </c>
      <c r="F196" s="1" t="str">
        <f ca="1">IFERROR(__xludf.DUMMYFUNCTION("IFERROR(FILTER('Tag Library'!$AE$14:$AE$736, LEFT('Tag Library'!$AD$14:$AD$736, LEN(F$2))=F$2, RIGHT('Tag Library'!$AD$14:$AD$736, LEN($A196))=$A196), """")"),"")</f>
        <v/>
      </c>
      <c r="G196" s="1" t="str">
        <f ca="1">IFERROR(__xludf.DUMMYFUNCTION("IFERROR(FILTER('Tag Library'!$AE$14:$AE$736, LEFT('Tag Library'!$AD$14:$AD$736, LEN(G$2))=G$2, RIGHT('Tag Library'!$AD$14:$AD$736, LEN($A196))=$A196), """")"),"")</f>
        <v/>
      </c>
      <c r="H196" s="1" t="str">
        <f ca="1">IFERROR(__xludf.DUMMYFUNCTION("IFERROR(FILTER('Tag Library'!$AE$14:$AE$736, LEFT('Tag Library'!$AD$14:$AD$736, LEN(H$2))=H$2, RIGHT('Tag Library'!$AD$14:$AD$736, LEN($A196))=$A196), """")"),"")</f>
        <v/>
      </c>
      <c r="I196" s="1" t="str">
        <f ca="1">IFERROR(__xludf.DUMMYFUNCTION("IFERROR(FILTER('Tag Library'!$AE$14:$AE$736, LEFT('Tag Library'!$AD$14:$AD$736, LEN(I$2))=I$2, RIGHT('Tag Library'!$AD$14:$AD$736, LEN($A196))=$A196), """")"),"")</f>
        <v/>
      </c>
      <c r="J196" s="1" t="str">
        <f ca="1">IFERROR(__xludf.DUMMYFUNCTION("IFERROR(FILTER('Tag Library'!$AE$14:$AE$736, LEFT('Tag Library'!$AD$14:$AD$736, LEN(J$2))=J$2, RIGHT('Tag Library'!$AD$14:$AD$736, LEN($A196))=$A196), """")"),"")</f>
        <v/>
      </c>
      <c r="K196" s="1" t="str">
        <f ca="1">IFERROR(__xludf.DUMMYFUNCTION("IFERROR(FILTER('Tag Library'!$AE$14:$AE$736, LEFT('Tag Library'!$AD$14:$AD$736, LEN(K$2))=K$2, RIGHT('Tag Library'!$AD$14:$AD$736, LEN($A196))=$A196), """")"),"")</f>
        <v/>
      </c>
      <c r="L196" s="1" t="str">
        <f ca="1">IFERROR(__xludf.DUMMYFUNCTION("IFERROR(FILTER('Tag Library'!$AE$14:$AE$736, LEFT('Tag Library'!$AD$14:$AD$736, LEN(L$2))=L$2, RIGHT('Tag Library'!$AD$14:$AD$736, LEN($A196))=$A196), """")"),"")</f>
        <v/>
      </c>
      <c r="M196" s="1" t="str">
        <f ca="1">IFERROR(__xludf.DUMMYFUNCTION("IFERROR(FILTER('Tag Library'!$AE$14:$AE$736, LEFT('Tag Library'!$AD$14:$AD$736, LEN(M$2))=M$2, RIGHT('Tag Library'!$AD$14:$AD$736, LEN($A196))=$A196), """")"),"")</f>
        <v/>
      </c>
      <c r="N196" s="1" t="str">
        <f ca="1">IFERROR(__xludf.DUMMYFUNCTION("IFERROR(FILTER('Tag Library'!$AE$14:$AE$736, LEFT('Tag Library'!$AD$14:$AD$736, LEN(N$2))=N$2, RIGHT('Tag Library'!$AD$14:$AD$736, LEN($A196))=$A196), """")"),"")</f>
        <v/>
      </c>
      <c r="O196" s="1" t="str">
        <f ca="1">IFERROR(__xludf.DUMMYFUNCTION("IFERROR(FILTER('Tag Library'!$AE$14:$AE$736, LEFT('Tag Library'!$AD$14:$AD$736, LEN(O$2))=O$2, RIGHT('Tag Library'!$AD$14:$AD$736, LEN($A196))=$A196), """")"),"")</f>
        <v/>
      </c>
      <c r="P196" s="1" t="str">
        <f ca="1">IFERROR(__xludf.DUMMYFUNCTION("IFERROR(FILTER('Tag Library'!$AE$14:$AE$736, LEFT('Tag Library'!$AD$14:$AD$736, LEN(P$2))=P$2, RIGHT('Tag Library'!$AD$14:$AD$736, LEN($A196))=$A196), """")"),"")</f>
        <v/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IFERROR(__xludf.DUMMYFUNCTION("IFERROR(FILTER('Tag Library'!$AE$14:$AE$736, LEFT('Tag Library'!$AD$14:$AD$736, LEN(B$2))=B$2, RIGHT('Tag Library'!$AD$14:$AD$736, LEN($A197))=$A197), """")"),"")</f>
        <v/>
      </c>
      <c r="C197" s="1" t="str">
        <f ca="1">IFERROR(__xludf.DUMMYFUNCTION("IFERROR(FILTER('Tag Library'!$AE$14:$AE$736, LEFT('Tag Library'!$AD$14:$AD$736, LEN(C$2))=C$2, RIGHT('Tag Library'!$AD$14:$AD$736, LEN($A197))=$A197), """")"),"")</f>
        <v/>
      </c>
      <c r="D197" s="1" t="str">
        <f ca="1">IFERROR(__xludf.DUMMYFUNCTION("IFERROR(FILTER('Tag Library'!$AE$14:$AE$736, LEFT('Tag Library'!$AD$14:$AD$736, LEN(D$2))=D$2, RIGHT('Tag Library'!$AD$14:$AD$736, LEN($A197))=$A197), """")"),"")</f>
        <v/>
      </c>
      <c r="E197" s="1" t="str">
        <f ca="1">IFERROR(__xludf.DUMMYFUNCTION("IFERROR(FILTER('Tag Library'!$AE$14:$AE$736, LEFT('Tag Library'!$AD$14:$AD$736, LEN(E$2))=E$2, RIGHT('Tag Library'!$AD$14:$AD$736, LEN($A197))=$A197), """")"),"")</f>
        <v/>
      </c>
      <c r="F197" s="1" t="str">
        <f ca="1">IFERROR(__xludf.DUMMYFUNCTION("IFERROR(FILTER('Tag Library'!$AE$14:$AE$736, LEFT('Tag Library'!$AD$14:$AD$736, LEN(F$2))=F$2, RIGHT('Tag Library'!$AD$14:$AD$736, LEN($A197))=$A197), """")"),"")</f>
        <v/>
      </c>
      <c r="G197" s="1" t="str">
        <f ca="1">IFERROR(__xludf.DUMMYFUNCTION("IFERROR(FILTER('Tag Library'!$AE$14:$AE$736, LEFT('Tag Library'!$AD$14:$AD$736, LEN(G$2))=G$2, RIGHT('Tag Library'!$AD$14:$AD$736, LEN($A197))=$A197), """")"),"")</f>
        <v/>
      </c>
      <c r="H197" s="1" t="str">
        <f ca="1">IFERROR(__xludf.DUMMYFUNCTION("IFERROR(FILTER('Tag Library'!$AE$14:$AE$736, LEFT('Tag Library'!$AD$14:$AD$736, LEN(H$2))=H$2, RIGHT('Tag Library'!$AD$14:$AD$736, LEN($A197))=$A197), """")"),"")</f>
        <v/>
      </c>
      <c r="I197" s="1" t="str">
        <f ca="1">IFERROR(__xludf.DUMMYFUNCTION("IFERROR(FILTER('Tag Library'!$AE$14:$AE$736, LEFT('Tag Library'!$AD$14:$AD$736, LEN(I$2))=I$2, RIGHT('Tag Library'!$AD$14:$AD$736, LEN($A197))=$A197), """")"),"")</f>
        <v/>
      </c>
      <c r="J197" s="1" t="str">
        <f ca="1">IFERROR(__xludf.DUMMYFUNCTION("IFERROR(FILTER('Tag Library'!$AE$14:$AE$736, LEFT('Tag Library'!$AD$14:$AD$736, LEN(J$2))=J$2, RIGHT('Tag Library'!$AD$14:$AD$736, LEN($A197))=$A197), """")"),"")</f>
        <v/>
      </c>
      <c r="K197" s="1" t="str">
        <f ca="1">IFERROR(__xludf.DUMMYFUNCTION("IFERROR(FILTER('Tag Library'!$AE$14:$AE$736, LEFT('Tag Library'!$AD$14:$AD$736, LEN(K$2))=K$2, RIGHT('Tag Library'!$AD$14:$AD$736, LEN($A197))=$A197), """")"),"")</f>
        <v/>
      </c>
      <c r="L197" s="1" t="str">
        <f ca="1">IFERROR(__xludf.DUMMYFUNCTION("IFERROR(FILTER('Tag Library'!$AE$14:$AE$736, LEFT('Tag Library'!$AD$14:$AD$736, LEN(L$2))=L$2, RIGHT('Tag Library'!$AD$14:$AD$736, LEN($A197))=$A197), """")"),"")</f>
        <v/>
      </c>
      <c r="M197" s="1" t="str">
        <f ca="1">IFERROR(__xludf.DUMMYFUNCTION("IFERROR(FILTER('Tag Library'!$AE$14:$AE$736, LEFT('Tag Library'!$AD$14:$AD$736, LEN(M$2))=M$2, RIGHT('Tag Library'!$AD$14:$AD$736, LEN($A197))=$A197), """")"),"")</f>
        <v/>
      </c>
      <c r="N197" s="1" t="str">
        <f ca="1">IFERROR(__xludf.DUMMYFUNCTION("IFERROR(FILTER('Tag Library'!$AE$14:$AE$736, LEFT('Tag Library'!$AD$14:$AD$736, LEN(N$2))=N$2, RIGHT('Tag Library'!$AD$14:$AD$736, LEN($A197))=$A197), """")"),"")</f>
        <v/>
      </c>
      <c r="O197" s="1" t="str">
        <f ca="1">IFERROR(__xludf.DUMMYFUNCTION("IFERROR(FILTER('Tag Library'!$AE$14:$AE$736, LEFT('Tag Library'!$AD$14:$AD$736, LEN(O$2))=O$2, RIGHT('Tag Library'!$AD$14:$AD$736, LEN($A197))=$A197), """")"),"")</f>
        <v/>
      </c>
      <c r="P197" s="1" t="str">
        <f ca="1">IFERROR(__xludf.DUMMYFUNCTION("IFERROR(FILTER('Tag Library'!$AE$14:$AE$736, LEFT('Tag Library'!$AD$14:$AD$736, LEN(P$2))=P$2, RIGHT('Tag Library'!$AD$14:$AD$736, LEN($A197))=$A197), """")"),"")</f>
        <v/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IFERROR(__xludf.DUMMYFUNCTION("IFERROR(FILTER('Tag Library'!$AE$14:$AE$736, LEFT('Tag Library'!$AD$14:$AD$736, LEN(B$2))=B$2, RIGHT('Tag Library'!$AD$14:$AD$736, LEN($A198))=$A198), """")"),"")</f>
        <v/>
      </c>
      <c r="C198" s="1" t="str">
        <f ca="1">IFERROR(__xludf.DUMMYFUNCTION("IFERROR(FILTER('Tag Library'!$AE$14:$AE$736, LEFT('Tag Library'!$AD$14:$AD$736, LEN(C$2))=C$2, RIGHT('Tag Library'!$AD$14:$AD$736, LEN($A198))=$A198), """")"),"")</f>
        <v/>
      </c>
      <c r="D198" s="1" t="str">
        <f ca="1">IFERROR(__xludf.DUMMYFUNCTION("IFERROR(FILTER('Tag Library'!$AE$14:$AE$736, LEFT('Tag Library'!$AD$14:$AD$736, LEN(D$2))=D$2, RIGHT('Tag Library'!$AD$14:$AD$736, LEN($A198))=$A198), """")"),"")</f>
        <v/>
      </c>
      <c r="E198" s="1" t="str">
        <f ca="1">IFERROR(__xludf.DUMMYFUNCTION("IFERROR(FILTER('Tag Library'!$AE$14:$AE$736, LEFT('Tag Library'!$AD$14:$AD$736, LEN(E$2))=E$2, RIGHT('Tag Library'!$AD$14:$AD$736, LEN($A198))=$A198), """")"),"")</f>
        <v/>
      </c>
      <c r="F198" s="1" t="str">
        <f ca="1">IFERROR(__xludf.DUMMYFUNCTION("IFERROR(FILTER('Tag Library'!$AE$14:$AE$736, LEFT('Tag Library'!$AD$14:$AD$736, LEN(F$2))=F$2, RIGHT('Tag Library'!$AD$14:$AD$736, LEN($A198))=$A198), """")"),"")</f>
        <v/>
      </c>
      <c r="G198" s="1" t="str">
        <f ca="1">IFERROR(__xludf.DUMMYFUNCTION("IFERROR(FILTER('Tag Library'!$AE$14:$AE$736, LEFT('Tag Library'!$AD$14:$AD$736, LEN(G$2))=G$2, RIGHT('Tag Library'!$AD$14:$AD$736, LEN($A198))=$A198), """")"),"")</f>
        <v/>
      </c>
      <c r="H198" s="1" t="str">
        <f ca="1">IFERROR(__xludf.DUMMYFUNCTION("IFERROR(FILTER('Tag Library'!$AE$14:$AE$736, LEFT('Tag Library'!$AD$14:$AD$736, LEN(H$2))=H$2, RIGHT('Tag Library'!$AD$14:$AD$736, LEN($A198))=$A198), """")"),"")</f>
        <v/>
      </c>
      <c r="I198" s="1" t="str">
        <f ca="1">IFERROR(__xludf.DUMMYFUNCTION("IFERROR(FILTER('Tag Library'!$AE$14:$AE$736, LEFT('Tag Library'!$AD$14:$AD$736, LEN(I$2))=I$2, RIGHT('Tag Library'!$AD$14:$AD$736, LEN($A198))=$A198), """")"),"")</f>
        <v/>
      </c>
      <c r="J198" s="1" t="str">
        <f ca="1">IFERROR(__xludf.DUMMYFUNCTION("IFERROR(FILTER('Tag Library'!$AE$14:$AE$736, LEFT('Tag Library'!$AD$14:$AD$736, LEN(J$2))=J$2, RIGHT('Tag Library'!$AD$14:$AD$736, LEN($A198))=$A198), """")"),"")</f>
        <v/>
      </c>
      <c r="K198" s="1" t="str">
        <f ca="1">IFERROR(__xludf.DUMMYFUNCTION("IFERROR(FILTER('Tag Library'!$AE$14:$AE$736, LEFT('Tag Library'!$AD$14:$AD$736, LEN(K$2))=K$2, RIGHT('Tag Library'!$AD$14:$AD$736, LEN($A198))=$A198), """")"),"")</f>
        <v/>
      </c>
      <c r="L198" s="1" t="str">
        <f ca="1">IFERROR(__xludf.DUMMYFUNCTION("IFERROR(FILTER('Tag Library'!$AE$14:$AE$736, LEFT('Tag Library'!$AD$14:$AD$736, LEN(L$2))=L$2, RIGHT('Tag Library'!$AD$14:$AD$736, LEN($A198))=$A198), """")"),"")</f>
        <v/>
      </c>
      <c r="M198" s="1" t="str">
        <f ca="1">IFERROR(__xludf.DUMMYFUNCTION("IFERROR(FILTER('Tag Library'!$AE$14:$AE$736, LEFT('Tag Library'!$AD$14:$AD$736, LEN(M$2))=M$2, RIGHT('Tag Library'!$AD$14:$AD$736, LEN($A198))=$A198), """")"),"")</f>
        <v/>
      </c>
      <c r="N198" s="1" t="str">
        <f ca="1">IFERROR(__xludf.DUMMYFUNCTION("IFERROR(FILTER('Tag Library'!$AE$14:$AE$736, LEFT('Tag Library'!$AD$14:$AD$736, LEN(N$2))=N$2, RIGHT('Tag Library'!$AD$14:$AD$736, LEN($A198))=$A198), """")"),"")</f>
        <v/>
      </c>
      <c r="O198" s="1" t="str">
        <f ca="1">IFERROR(__xludf.DUMMYFUNCTION("IFERROR(FILTER('Tag Library'!$AE$14:$AE$736, LEFT('Tag Library'!$AD$14:$AD$736, LEN(O$2))=O$2, RIGHT('Tag Library'!$AD$14:$AD$736, LEN($A198))=$A198), """")"),"")</f>
        <v/>
      </c>
      <c r="P198" s="1" t="str">
        <f ca="1">IFERROR(__xludf.DUMMYFUNCTION("IFERROR(FILTER('Tag Library'!$AE$14:$AE$736, LEFT('Tag Library'!$AD$14:$AD$736, LEN(P$2))=P$2, RIGHT('Tag Library'!$AD$14:$AD$736, LEN($A198))=$A198), """")"),"")</f>
        <v/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IFERROR(__xludf.DUMMYFUNCTION("IFERROR(FILTER('Tag Library'!$AE$14:$AE$736, LEFT('Tag Library'!$AD$14:$AD$736, LEN(B$2))=B$2, RIGHT('Tag Library'!$AD$14:$AD$736, LEN($A199))=$A199), """")"),"")</f>
        <v/>
      </c>
      <c r="C199" s="1" t="str">
        <f ca="1">IFERROR(__xludf.DUMMYFUNCTION("IFERROR(FILTER('Tag Library'!$AE$14:$AE$736, LEFT('Tag Library'!$AD$14:$AD$736, LEN(C$2))=C$2, RIGHT('Tag Library'!$AD$14:$AD$736, LEN($A199))=$A199), """")"),"")</f>
        <v/>
      </c>
      <c r="D199" s="1" t="str">
        <f ca="1">IFERROR(__xludf.DUMMYFUNCTION("IFERROR(FILTER('Tag Library'!$AE$14:$AE$736, LEFT('Tag Library'!$AD$14:$AD$736, LEN(D$2))=D$2, RIGHT('Tag Library'!$AD$14:$AD$736, LEN($A199))=$A199), """")"),"")</f>
        <v/>
      </c>
      <c r="E199" s="1" t="str">
        <f ca="1">IFERROR(__xludf.DUMMYFUNCTION("IFERROR(FILTER('Tag Library'!$AE$14:$AE$736, LEFT('Tag Library'!$AD$14:$AD$736, LEN(E$2))=E$2, RIGHT('Tag Library'!$AD$14:$AD$736, LEN($A199))=$A199), """")"),"")</f>
        <v/>
      </c>
      <c r="F199" s="1" t="str">
        <f ca="1">IFERROR(__xludf.DUMMYFUNCTION("IFERROR(FILTER('Tag Library'!$AE$14:$AE$736, LEFT('Tag Library'!$AD$14:$AD$736, LEN(F$2))=F$2, RIGHT('Tag Library'!$AD$14:$AD$736, LEN($A199))=$A199), """")"),"")</f>
        <v/>
      </c>
      <c r="G199" s="1" t="str">
        <f ca="1">IFERROR(__xludf.DUMMYFUNCTION("IFERROR(FILTER('Tag Library'!$AE$14:$AE$736, LEFT('Tag Library'!$AD$14:$AD$736, LEN(G$2))=G$2, RIGHT('Tag Library'!$AD$14:$AD$736, LEN($A199))=$A199), """")"),"")</f>
        <v/>
      </c>
      <c r="H199" s="1" t="str">
        <f ca="1">IFERROR(__xludf.DUMMYFUNCTION("IFERROR(FILTER('Tag Library'!$AE$14:$AE$736, LEFT('Tag Library'!$AD$14:$AD$736, LEN(H$2))=H$2, RIGHT('Tag Library'!$AD$14:$AD$736, LEN($A199))=$A199), """")"),"")</f>
        <v/>
      </c>
      <c r="I199" s="1" t="str">
        <f ca="1">IFERROR(__xludf.DUMMYFUNCTION("IFERROR(FILTER('Tag Library'!$AE$14:$AE$736, LEFT('Tag Library'!$AD$14:$AD$736, LEN(I$2))=I$2, RIGHT('Tag Library'!$AD$14:$AD$736, LEN($A199))=$A199), """")"),"")</f>
        <v/>
      </c>
      <c r="J199" s="1" t="str">
        <f ca="1">IFERROR(__xludf.DUMMYFUNCTION("IFERROR(FILTER('Tag Library'!$AE$14:$AE$736, LEFT('Tag Library'!$AD$14:$AD$736, LEN(J$2))=J$2, RIGHT('Tag Library'!$AD$14:$AD$736, LEN($A199))=$A199), """")"),"")</f>
        <v/>
      </c>
      <c r="K199" s="1" t="str">
        <f ca="1">IFERROR(__xludf.DUMMYFUNCTION("IFERROR(FILTER('Tag Library'!$AE$14:$AE$736, LEFT('Tag Library'!$AD$14:$AD$736, LEN(K$2))=K$2, RIGHT('Tag Library'!$AD$14:$AD$736, LEN($A199))=$A199), """")"),"")</f>
        <v/>
      </c>
      <c r="L199" s="1" t="str">
        <f ca="1">IFERROR(__xludf.DUMMYFUNCTION("IFERROR(FILTER('Tag Library'!$AE$14:$AE$736, LEFT('Tag Library'!$AD$14:$AD$736, LEN(L$2))=L$2, RIGHT('Tag Library'!$AD$14:$AD$736, LEN($A199))=$A199), """")"),"")</f>
        <v/>
      </c>
      <c r="M199" s="1" t="str">
        <f ca="1">IFERROR(__xludf.DUMMYFUNCTION("IFERROR(FILTER('Tag Library'!$AE$14:$AE$736, LEFT('Tag Library'!$AD$14:$AD$736, LEN(M$2))=M$2, RIGHT('Tag Library'!$AD$14:$AD$736, LEN($A199))=$A199), """")"),"")</f>
        <v/>
      </c>
      <c r="N199" s="1" t="str">
        <f ca="1">IFERROR(__xludf.DUMMYFUNCTION("IFERROR(FILTER('Tag Library'!$AE$14:$AE$736, LEFT('Tag Library'!$AD$14:$AD$736, LEN(N$2))=N$2, RIGHT('Tag Library'!$AD$14:$AD$736, LEN($A199))=$A199), """")"),"")</f>
        <v/>
      </c>
      <c r="O199" s="1" t="str">
        <f ca="1">IFERROR(__xludf.DUMMYFUNCTION("IFERROR(FILTER('Tag Library'!$AE$14:$AE$736, LEFT('Tag Library'!$AD$14:$AD$736, LEN(O$2))=O$2, RIGHT('Tag Library'!$AD$14:$AD$736, LEN($A199))=$A199), """")"),"")</f>
        <v/>
      </c>
      <c r="P199" s="1" t="str">
        <f ca="1">IFERROR(__xludf.DUMMYFUNCTION("IFERROR(FILTER('Tag Library'!$AE$14:$AE$736, LEFT('Tag Library'!$AD$14:$AD$736, LEN(P$2))=P$2, RIGHT('Tag Library'!$AD$14:$AD$736, LEN($A199))=$A199), """")"),"")</f>
        <v/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IFERROR(__xludf.DUMMYFUNCTION("IFERROR(FILTER('Tag Library'!$AE$14:$AE$736, LEFT('Tag Library'!$AD$14:$AD$736, LEN(B$2))=B$2, RIGHT('Tag Library'!$AD$14:$AD$736, LEN($A200))=$A200), """")"),"")</f>
        <v/>
      </c>
      <c r="C200" s="1" t="str">
        <f ca="1">IFERROR(__xludf.DUMMYFUNCTION("IFERROR(FILTER('Tag Library'!$AE$14:$AE$736, LEFT('Tag Library'!$AD$14:$AD$736, LEN(C$2))=C$2, RIGHT('Tag Library'!$AD$14:$AD$736, LEN($A200))=$A200), """")"),"")</f>
        <v/>
      </c>
      <c r="D200" s="1" t="str">
        <f ca="1">IFERROR(__xludf.DUMMYFUNCTION("IFERROR(FILTER('Tag Library'!$AE$14:$AE$736, LEFT('Tag Library'!$AD$14:$AD$736, LEN(D$2))=D$2, RIGHT('Tag Library'!$AD$14:$AD$736, LEN($A200))=$A200), """")"),"")</f>
        <v/>
      </c>
      <c r="E200" s="1" t="str">
        <f ca="1">IFERROR(__xludf.DUMMYFUNCTION("IFERROR(FILTER('Tag Library'!$AE$14:$AE$736, LEFT('Tag Library'!$AD$14:$AD$736, LEN(E$2))=E$2, RIGHT('Tag Library'!$AD$14:$AD$736, LEN($A200))=$A200), """")"),"")</f>
        <v/>
      </c>
      <c r="F200" s="1" t="str">
        <f ca="1">IFERROR(__xludf.DUMMYFUNCTION("IFERROR(FILTER('Tag Library'!$AE$14:$AE$736, LEFT('Tag Library'!$AD$14:$AD$736, LEN(F$2))=F$2, RIGHT('Tag Library'!$AD$14:$AD$736, LEN($A200))=$A200), """")"),"")</f>
        <v/>
      </c>
      <c r="G200" s="1" t="str">
        <f ca="1">IFERROR(__xludf.DUMMYFUNCTION("IFERROR(FILTER('Tag Library'!$AE$14:$AE$736, LEFT('Tag Library'!$AD$14:$AD$736, LEN(G$2))=G$2, RIGHT('Tag Library'!$AD$14:$AD$736, LEN($A200))=$A200), """")"),"")</f>
        <v/>
      </c>
      <c r="H200" s="1" t="str">
        <f ca="1">IFERROR(__xludf.DUMMYFUNCTION("IFERROR(FILTER('Tag Library'!$AE$14:$AE$736, LEFT('Tag Library'!$AD$14:$AD$736, LEN(H$2))=H$2, RIGHT('Tag Library'!$AD$14:$AD$736, LEN($A200))=$A200), """")"),"")</f>
        <v/>
      </c>
      <c r="I200" s="1" t="str">
        <f ca="1">IFERROR(__xludf.DUMMYFUNCTION("IFERROR(FILTER('Tag Library'!$AE$14:$AE$736, LEFT('Tag Library'!$AD$14:$AD$736, LEN(I$2))=I$2, RIGHT('Tag Library'!$AD$14:$AD$736, LEN($A200))=$A200), """")"),"")</f>
        <v/>
      </c>
      <c r="J200" s="1" t="str">
        <f ca="1">IFERROR(__xludf.DUMMYFUNCTION("IFERROR(FILTER('Tag Library'!$AE$14:$AE$736, LEFT('Tag Library'!$AD$14:$AD$736, LEN(J$2))=J$2, RIGHT('Tag Library'!$AD$14:$AD$736, LEN($A200))=$A200), """")"),"")</f>
        <v/>
      </c>
      <c r="K200" s="1" t="str">
        <f ca="1">IFERROR(__xludf.DUMMYFUNCTION("IFERROR(FILTER('Tag Library'!$AE$14:$AE$736, LEFT('Tag Library'!$AD$14:$AD$736, LEN(K$2))=K$2, RIGHT('Tag Library'!$AD$14:$AD$736, LEN($A200))=$A200), """")"),"")</f>
        <v/>
      </c>
      <c r="L200" s="1" t="str">
        <f ca="1">IFERROR(__xludf.DUMMYFUNCTION("IFERROR(FILTER('Tag Library'!$AE$14:$AE$736, LEFT('Tag Library'!$AD$14:$AD$736, LEN(L$2))=L$2, RIGHT('Tag Library'!$AD$14:$AD$736, LEN($A200))=$A200), """")"),"")</f>
        <v/>
      </c>
      <c r="M200" s="1" t="str">
        <f ca="1">IFERROR(__xludf.DUMMYFUNCTION("IFERROR(FILTER('Tag Library'!$AE$14:$AE$736, LEFT('Tag Library'!$AD$14:$AD$736, LEN(M$2))=M$2, RIGHT('Tag Library'!$AD$14:$AD$736, LEN($A200))=$A200), """")"),"")</f>
        <v/>
      </c>
      <c r="N200" s="1" t="str">
        <f ca="1">IFERROR(__xludf.DUMMYFUNCTION("IFERROR(FILTER('Tag Library'!$AE$14:$AE$736, LEFT('Tag Library'!$AD$14:$AD$736, LEN(N$2))=N$2, RIGHT('Tag Library'!$AD$14:$AD$736, LEN($A200))=$A200), """")"),"")</f>
        <v/>
      </c>
      <c r="O200" s="1" t="str">
        <f ca="1">IFERROR(__xludf.DUMMYFUNCTION("IFERROR(FILTER('Tag Library'!$AE$14:$AE$736, LEFT('Tag Library'!$AD$14:$AD$736, LEN(O$2))=O$2, RIGHT('Tag Library'!$AD$14:$AD$736, LEN($A200))=$A200), """")"),"")</f>
        <v/>
      </c>
      <c r="P200" s="1" t="str">
        <f ca="1">IFERROR(__xludf.DUMMYFUNCTION("IFERROR(FILTER('Tag Library'!$AE$14:$AE$736, LEFT('Tag Library'!$AD$14:$AD$736, LEN(P$2))=P$2, RIGHT('Tag Library'!$AD$14:$AD$736, LEN($A200))=$A200), """")"),"")</f>
        <v/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IFERROR(__xludf.DUMMYFUNCTION("IFERROR(FILTER('Tag Library'!$AE$14:$AE$736, LEFT('Tag Library'!$AD$14:$AD$736, LEN(B$2))=B$2, RIGHT('Tag Library'!$AD$14:$AD$736, LEN($A201))=$A201), """")"),"")</f>
        <v/>
      </c>
      <c r="C201" s="1" t="str">
        <f ca="1">IFERROR(__xludf.DUMMYFUNCTION("IFERROR(FILTER('Tag Library'!$AE$14:$AE$736, LEFT('Tag Library'!$AD$14:$AD$736, LEN(C$2))=C$2, RIGHT('Tag Library'!$AD$14:$AD$736, LEN($A201))=$A201), """")"),"")</f>
        <v/>
      </c>
      <c r="D201" s="1" t="str">
        <f ca="1">IFERROR(__xludf.DUMMYFUNCTION("IFERROR(FILTER('Tag Library'!$AE$14:$AE$736, LEFT('Tag Library'!$AD$14:$AD$736, LEN(D$2))=D$2, RIGHT('Tag Library'!$AD$14:$AD$736, LEN($A201))=$A201), """")"),"")</f>
        <v/>
      </c>
      <c r="E201" s="1" t="str">
        <f ca="1">IFERROR(__xludf.DUMMYFUNCTION("IFERROR(FILTER('Tag Library'!$AE$14:$AE$736, LEFT('Tag Library'!$AD$14:$AD$736, LEN(E$2))=E$2, RIGHT('Tag Library'!$AD$14:$AD$736, LEN($A201))=$A201), """")"),"")</f>
        <v/>
      </c>
      <c r="F201" s="1" t="str">
        <f ca="1">IFERROR(__xludf.DUMMYFUNCTION("IFERROR(FILTER('Tag Library'!$AE$14:$AE$736, LEFT('Tag Library'!$AD$14:$AD$736, LEN(F$2))=F$2, RIGHT('Tag Library'!$AD$14:$AD$736, LEN($A201))=$A201), """")"),"")</f>
        <v/>
      </c>
      <c r="G201" s="1" t="str">
        <f ca="1">IFERROR(__xludf.DUMMYFUNCTION("IFERROR(FILTER('Tag Library'!$AE$14:$AE$736, LEFT('Tag Library'!$AD$14:$AD$736, LEN(G$2))=G$2, RIGHT('Tag Library'!$AD$14:$AD$736, LEN($A201))=$A201), """")"),"")</f>
        <v/>
      </c>
      <c r="H201" s="1" t="str">
        <f ca="1">IFERROR(__xludf.DUMMYFUNCTION("IFERROR(FILTER('Tag Library'!$AE$14:$AE$736, LEFT('Tag Library'!$AD$14:$AD$736, LEN(H$2))=H$2, RIGHT('Tag Library'!$AD$14:$AD$736, LEN($A201))=$A201), """")"),"")</f>
        <v/>
      </c>
      <c r="I201" s="1" t="str">
        <f ca="1">IFERROR(__xludf.DUMMYFUNCTION("IFERROR(FILTER('Tag Library'!$AE$14:$AE$736, LEFT('Tag Library'!$AD$14:$AD$736, LEN(I$2))=I$2, RIGHT('Tag Library'!$AD$14:$AD$736, LEN($A201))=$A201), """")"),"")</f>
        <v/>
      </c>
      <c r="J201" s="1" t="str">
        <f ca="1">IFERROR(__xludf.DUMMYFUNCTION("IFERROR(FILTER('Tag Library'!$AE$14:$AE$736, LEFT('Tag Library'!$AD$14:$AD$736, LEN(J$2))=J$2, RIGHT('Tag Library'!$AD$14:$AD$736, LEN($A201))=$A201), """")"),"")</f>
        <v/>
      </c>
      <c r="K201" s="1" t="str">
        <f ca="1">IFERROR(__xludf.DUMMYFUNCTION("IFERROR(FILTER('Tag Library'!$AE$14:$AE$736, LEFT('Tag Library'!$AD$14:$AD$736, LEN(K$2))=K$2, RIGHT('Tag Library'!$AD$14:$AD$736, LEN($A201))=$A201), """")"),"")</f>
        <v/>
      </c>
      <c r="L201" s="1" t="str">
        <f ca="1">IFERROR(__xludf.DUMMYFUNCTION("IFERROR(FILTER('Tag Library'!$AE$14:$AE$736, LEFT('Tag Library'!$AD$14:$AD$736, LEN(L$2))=L$2, RIGHT('Tag Library'!$AD$14:$AD$736, LEN($A201))=$A201), """")"),"")</f>
        <v/>
      </c>
      <c r="M201" s="1" t="str">
        <f ca="1">IFERROR(__xludf.DUMMYFUNCTION("IFERROR(FILTER('Tag Library'!$AE$14:$AE$736, LEFT('Tag Library'!$AD$14:$AD$736, LEN(M$2))=M$2, RIGHT('Tag Library'!$AD$14:$AD$736, LEN($A201))=$A201), """")"),"")</f>
        <v/>
      </c>
      <c r="N201" s="1" t="str">
        <f ca="1">IFERROR(__xludf.DUMMYFUNCTION("IFERROR(FILTER('Tag Library'!$AE$14:$AE$736, LEFT('Tag Library'!$AD$14:$AD$736, LEN(N$2))=N$2, RIGHT('Tag Library'!$AD$14:$AD$736, LEN($A201))=$A201), """")"),"")</f>
        <v/>
      </c>
      <c r="O201" s="1" t="str">
        <f ca="1">IFERROR(__xludf.DUMMYFUNCTION("IFERROR(FILTER('Tag Library'!$AE$14:$AE$736, LEFT('Tag Library'!$AD$14:$AD$736, LEN(O$2))=O$2, RIGHT('Tag Library'!$AD$14:$AD$736, LEN($A201))=$A201), """")"),"")</f>
        <v/>
      </c>
      <c r="P201" s="1" t="str">
        <f ca="1">IFERROR(__xludf.DUMMYFUNCTION("IFERROR(FILTER('Tag Library'!$AE$14:$AE$736, LEFT('Tag Library'!$AD$14:$AD$736, LEN(P$2))=P$2, RIGHT('Tag Library'!$AD$14:$AD$736, LEN($A201))=$A201), """")"),"")</f>
        <v/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IFERROR(__xludf.DUMMYFUNCTION("IFERROR(FILTER('Tag Library'!$AE$14:$AE$736, LEFT('Tag Library'!$AD$14:$AD$736, LEN(B$2))=B$2, RIGHT('Tag Library'!$AD$14:$AD$736, LEN($A202))=$A202), """")"),"")</f>
        <v/>
      </c>
      <c r="C202" s="1" t="str">
        <f ca="1">IFERROR(__xludf.DUMMYFUNCTION("IFERROR(FILTER('Tag Library'!$AE$14:$AE$736, LEFT('Tag Library'!$AD$14:$AD$736, LEN(C$2))=C$2, RIGHT('Tag Library'!$AD$14:$AD$736, LEN($A202))=$A202), """")"),"")</f>
        <v/>
      </c>
      <c r="D202" s="1" t="str">
        <f ca="1">IFERROR(__xludf.DUMMYFUNCTION("IFERROR(FILTER('Tag Library'!$AE$14:$AE$736, LEFT('Tag Library'!$AD$14:$AD$736, LEN(D$2))=D$2, RIGHT('Tag Library'!$AD$14:$AD$736, LEN($A202))=$A202), """")"),"")</f>
        <v/>
      </c>
      <c r="E202" s="1" t="str">
        <f ca="1">IFERROR(__xludf.DUMMYFUNCTION("IFERROR(FILTER('Tag Library'!$AE$14:$AE$736, LEFT('Tag Library'!$AD$14:$AD$736, LEN(E$2))=E$2, RIGHT('Tag Library'!$AD$14:$AD$736, LEN($A202))=$A202), """")"),"")</f>
        <v/>
      </c>
      <c r="F202" s="1" t="str">
        <f ca="1">IFERROR(__xludf.DUMMYFUNCTION("IFERROR(FILTER('Tag Library'!$AE$14:$AE$736, LEFT('Tag Library'!$AD$14:$AD$736, LEN(F$2))=F$2, RIGHT('Tag Library'!$AD$14:$AD$736, LEN($A202))=$A202), """")"),"")</f>
        <v/>
      </c>
      <c r="G202" s="1" t="str">
        <f ca="1">IFERROR(__xludf.DUMMYFUNCTION("IFERROR(FILTER('Tag Library'!$AE$14:$AE$736, LEFT('Tag Library'!$AD$14:$AD$736, LEN(G$2))=G$2, RIGHT('Tag Library'!$AD$14:$AD$736, LEN($A202))=$A202), """")"),"")</f>
        <v/>
      </c>
      <c r="H202" s="1" t="str">
        <f ca="1">IFERROR(__xludf.DUMMYFUNCTION("IFERROR(FILTER('Tag Library'!$AE$14:$AE$736, LEFT('Tag Library'!$AD$14:$AD$736, LEN(H$2))=H$2, RIGHT('Tag Library'!$AD$14:$AD$736, LEN($A202))=$A202), """")"),"")</f>
        <v/>
      </c>
      <c r="I202" s="1" t="str">
        <f ca="1">IFERROR(__xludf.DUMMYFUNCTION("IFERROR(FILTER('Tag Library'!$AE$14:$AE$736, LEFT('Tag Library'!$AD$14:$AD$736, LEN(I$2))=I$2, RIGHT('Tag Library'!$AD$14:$AD$736, LEN($A202))=$A202), """")"),"")</f>
        <v/>
      </c>
      <c r="J202" s="1" t="str">
        <f ca="1">IFERROR(__xludf.DUMMYFUNCTION("IFERROR(FILTER('Tag Library'!$AE$14:$AE$736, LEFT('Tag Library'!$AD$14:$AD$736, LEN(J$2))=J$2, RIGHT('Tag Library'!$AD$14:$AD$736, LEN($A202))=$A202), """")"),"")</f>
        <v/>
      </c>
      <c r="K202" s="1" t="str">
        <f ca="1">IFERROR(__xludf.DUMMYFUNCTION("IFERROR(FILTER('Tag Library'!$AE$14:$AE$736, LEFT('Tag Library'!$AD$14:$AD$736, LEN(K$2))=K$2, RIGHT('Tag Library'!$AD$14:$AD$736, LEN($A202))=$A202), """")"),"")</f>
        <v/>
      </c>
      <c r="L202" s="1" t="str">
        <f ca="1">IFERROR(__xludf.DUMMYFUNCTION("IFERROR(FILTER('Tag Library'!$AE$14:$AE$736, LEFT('Tag Library'!$AD$14:$AD$736, LEN(L$2))=L$2, RIGHT('Tag Library'!$AD$14:$AD$736, LEN($A202))=$A202), """")"),"")</f>
        <v/>
      </c>
      <c r="M202" s="1" t="str">
        <f ca="1">IFERROR(__xludf.DUMMYFUNCTION("IFERROR(FILTER('Tag Library'!$AE$14:$AE$736, LEFT('Tag Library'!$AD$14:$AD$736, LEN(M$2))=M$2, RIGHT('Tag Library'!$AD$14:$AD$736, LEN($A202))=$A202), """")"),"")</f>
        <v/>
      </c>
      <c r="N202" s="1" t="str">
        <f ca="1">IFERROR(__xludf.DUMMYFUNCTION("IFERROR(FILTER('Tag Library'!$AE$14:$AE$736, LEFT('Tag Library'!$AD$14:$AD$736, LEN(N$2))=N$2, RIGHT('Tag Library'!$AD$14:$AD$736, LEN($A202))=$A202), """")"),"")</f>
        <v/>
      </c>
      <c r="O202" s="1" t="str">
        <f ca="1">IFERROR(__xludf.DUMMYFUNCTION("IFERROR(FILTER('Tag Library'!$AE$14:$AE$736, LEFT('Tag Library'!$AD$14:$AD$736, LEN(O$2))=O$2, RIGHT('Tag Library'!$AD$14:$AD$736, LEN($A202))=$A202), """")"),"")</f>
        <v/>
      </c>
      <c r="P202" s="1" t="str">
        <f ca="1">IFERROR(__xludf.DUMMYFUNCTION("IFERROR(FILTER('Tag Library'!$AE$14:$AE$736, LEFT('Tag Library'!$AD$14:$AD$736, LEN(P$2))=P$2, RIGHT('Tag Library'!$AD$14:$AD$736, LEN($A202))=$A202), """")"),"")</f>
        <v/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IFERROR(__xludf.DUMMYFUNCTION("IFERROR(FILTER('Tag Library'!$AE$14:$AE$736, LEFT('Tag Library'!$AD$14:$AD$736, LEN(B$2))=B$2, RIGHT('Tag Library'!$AD$14:$AD$736, LEN($A203))=$A203), """")"),"")</f>
        <v/>
      </c>
      <c r="C203" s="1" t="str">
        <f ca="1">IFERROR(__xludf.DUMMYFUNCTION("IFERROR(FILTER('Tag Library'!$AE$14:$AE$736, LEFT('Tag Library'!$AD$14:$AD$736, LEN(C$2))=C$2, RIGHT('Tag Library'!$AD$14:$AD$736, LEN($A203))=$A203), """")"),"")</f>
        <v/>
      </c>
      <c r="D203" s="1" t="str">
        <f ca="1">IFERROR(__xludf.DUMMYFUNCTION("IFERROR(FILTER('Tag Library'!$AE$14:$AE$736, LEFT('Tag Library'!$AD$14:$AD$736, LEN(D$2))=D$2, RIGHT('Tag Library'!$AD$14:$AD$736, LEN($A203))=$A203), """")"),"")</f>
        <v/>
      </c>
      <c r="E203" s="1" t="str">
        <f ca="1">IFERROR(__xludf.DUMMYFUNCTION("IFERROR(FILTER('Tag Library'!$AE$14:$AE$736, LEFT('Tag Library'!$AD$14:$AD$736, LEN(E$2))=E$2, RIGHT('Tag Library'!$AD$14:$AD$736, LEN($A203))=$A203), """")"),"")</f>
        <v/>
      </c>
      <c r="F203" s="1" t="str">
        <f ca="1">IFERROR(__xludf.DUMMYFUNCTION("IFERROR(FILTER('Tag Library'!$AE$14:$AE$736, LEFT('Tag Library'!$AD$14:$AD$736, LEN(F$2))=F$2, RIGHT('Tag Library'!$AD$14:$AD$736, LEN($A203))=$A203), """")"),"")</f>
        <v/>
      </c>
      <c r="G203" s="1" t="str">
        <f ca="1">IFERROR(__xludf.DUMMYFUNCTION("IFERROR(FILTER('Tag Library'!$AE$14:$AE$736, LEFT('Tag Library'!$AD$14:$AD$736, LEN(G$2))=G$2, RIGHT('Tag Library'!$AD$14:$AD$736, LEN($A203))=$A203), """")"),"")</f>
        <v/>
      </c>
      <c r="H203" s="1" t="str">
        <f ca="1">IFERROR(__xludf.DUMMYFUNCTION("IFERROR(FILTER('Tag Library'!$AE$14:$AE$736, LEFT('Tag Library'!$AD$14:$AD$736, LEN(H$2))=H$2, RIGHT('Tag Library'!$AD$14:$AD$736, LEN($A203))=$A203), """")"),"")</f>
        <v/>
      </c>
      <c r="I203" s="1" t="str">
        <f ca="1">IFERROR(__xludf.DUMMYFUNCTION("IFERROR(FILTER('Tag Library'!$AE$14:$AE$736, LEFT('Tag Library'!$AD$14:$AD$736, LEN(I$2))=I$2, RIGHT('Tag Library'!$AD$14:$AD$736, LEN($A203))=$A203), """")"),"")</f>
        <v/>
      </c>
      <c r="J203" s="1" t="str">
        <f ca="1">IFERROR(__xludf.DUMMYFUNCTION("IFERROR(FILTER('Tag Library'!$AE$14:$AE$736, LEFT('Tag Library'!$AD$14:$AD$736, LEN(J$2))=J$2, RIGHT('Tag Library'!$AD$14:$AD$736, LEN($A203))=$A203), """")"),"")</f>
        <v/>
      </c>
      <c r="K203" s="1" t="str">
        <f ca="1">IFERROR(__xludf.DUMMYFUNCTION("IFERROR(FILTER('Tag Library'!$AE$14:$AE$736, LEFT('Tag Library'!$AD$14:$AD$736, LEN(K$2))=K$2, RIGHT('Tag Library'!$AD$14:$AD$736, LEN($A203))=$A203), """")"),"")</f>
        <v/>
      </c>
      <c r="L203" s="1" t="str">
        <f ca="1">IFERROR(__xludf.DUMMYFUNCTION("IFERROR(FILTER('Tag Library'!$AE$14:$AE$736, LEFT('Tag Library'!$AD$14:$AD$736, LEN(L$2))=L$2, RIGHT('Tag Library'!$AD$14:$AD$736, LEN($A203))=$A203), """")"),"")</f>
        <v/>
      </c>
      <c r="M203" s="1" t="str">
        <f ca="1">IFERROR(__xludf.DUMMYFUNCTION("IFERROR(FILTER('Tag Library'!$AE$14:$AE$736, LEFT('Tag Library'!$AD$14:$AD$736, LEN(M$2))=M$2, RIGHT('Tag Library'!$AD$14:$AD$736, LEN($A203))=$A203), """")"),"")</f>
        <v/>
      </c>
      <c r="N203" s="1" t="str">
        <f ca="1">IFERROR(__xludf.DUMMYFUNCTION("IFERROR(FILTER('Tag Library'!$AE$14:$AE$736, LEFT('Tag Library'!$AD$14:$AD$736, LEN(N$2))=N$2, RIGHT('Tag Library'!$AD$14:$AD$736, LEN($A203))=$A203), """")"),"")</f>
        <v/>
      </c>
      <c r="O203" s="1" t="str">
        <f ca="1">IFERROR(__xludf.DUMMYFUNCTION("IFERROR(FILTER('Tag Library'!$AE$14:$AE$736, LEFT('Tag Library'!$AD$14:$AD$736, LEN(O$2))=O$2, RIGHT('Tag Library'!$AD$14:$AD$736, LEN($A203))=$A203), """")"),"")</f>
        <v/>
      </c>
      <c r="P203" s="1" t="str">
        <f ca="1">IFERROR(__xludf.DUMMYFUNCTION("IFERROR(FILTER('Tag Library'!$AE$14:$AE$736, LEFT('Tag Library'!$AD$14:$AD$736, LEN(P$2))=P$2, RIGHT('Tag Library'!$AD$14:$AD$736, LEN($A203))=$A203), """")"),"")</f>
        <v/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IFERROR(__xludf.DUMMYFUNCTION("IFERROR(FILTER('Tag Library'!$AE$14:$AE$736, LEFT('Tag Library'!$AD$14:$AD$736, LEN(B$2))=B$2, RIGHT('Tag Library'!$AD$14:$AD$736, LEN($A204))=$A204), """")"),"")</f>
        <v/>
      </c>
      <c r="C204" s="1" t="str">
        <f ca="1">IFERROR(__xludf.DUMMYFUNCTION("IFERROR(FILTER('Tag Library'!$AE$14:$AE$736, LEFT('Tag Library'!$AD$14:$AD$736, LEN(C$2))=C$2, RIGHT('Tag Library'!$AD$14:$AD$736, LEN($A204))=$A204), """")"),"")</f>
        <v/>
      </c>
      <c r="D204" s="1" t="str">
        <f ca="1">IFERROR(__xludf.DUMMYFUNCTION("IFERROR(FILTER('Tag Library'!$AE$14:$AE$736, LEFT('Tag Library'!$AD$14:$AD$736, LEN(D$2))=D$2, RIGHT('Tag Library'!$AD$14:$AD$736, LEN($A204))=$A204), """")"),"")</f>
        <v/>
      </c>
      <c r="E204" s="1" t="str">
        <f ca="1">IFERROR(__xludf.DUMMYFUNCTION("IFERROR(FILTER('Tag Library'!$AE$14:$AE$736, LEFT('Tag Library'!$AD$14:$AD$736, LEN(E$2))=E$2, RIGHT('Tag Library'!$AD$14:$AD$736, LEN($A204))=$A204), """")"),"")</f>
        <v/>
      </c>
      <c r="F204" s="1" t="str">
        <f ca="1">IFERROR(__xludf.DUMMYFUNCTION("IFERROR(FILTER('Tag Library'!$AE$14:$AE$736, LEFT('Tag Library'!$AD$14:$AD$736, LEN(F$2))=F$2, RIGHT('Tag Library'!$AD$14:$AD$736, LEN($A204))=$A204), """")"),"")</f>
        <v/>
      </c>
      <c r="G204" s="1" t="str">
        <f ca="1">IFERROR(__xludf.DUMMYFUNCTION("IFERROR(FILTER('Tag Library'!$AE$14:$AE$736, LEFT('Tag Library'!$AD$14:$AD$736, LEN(G$2))=G$2, RIGHT('Tag Library'!$AD$14:$AD$736, LEN($A204))=$A204), """")"),"")</f>
        <v/>
      </c>
      <c r="H204" s="1" t="str">
        <f ca="1">IFERROR(__xludf.DUMMYFUNCTION("IFERROR(FILTER('Tag Library'!$AE$14:$AE$736, LEFT('Tag Library'!$AD$14:$AD$736, LEN(H$2))=H$2, RIGHT('Tag Library'!$AD$14:$AD$736, LEN($A204))=$A204), """")"),"")</f>
        <v/>
      </c>
      <c r="I204" s="1" t="str">
        <f ca="1">IFERROR(__xludf.DUMMYFUNCTION("IFERROR(FILTER('Tag Library'!$AE$14:$AE$736, LEFT('Tag Library'!$AD$14:$AD$736, LEN(I$2))=I$2, RIGHT('Tag Library'!$AD$14:$AD$736, LEN($A204))=$A204), """")"),"")</f>
        <v/>
      </c>
      <c r="J204" s="1" t="str">
        <f ca="1">IFERROR(__xludf.DUMMYFUNCTION("IFERROR(FILTER('Tag Library'!$AE$14:$AE$736, LEFT('Tag Library'!$AD$14:$AD$736, LEN(J$2))=J$2, RIGHT('Tag Library'!$AD$14:$AD$736, LEN($A204))=$A204), """")"),"")</f>
        <v/>
      </c>
      <c r="K204" s="1" t="str">
        <f ca="1">IFERROR(__xludf.DUMMYFUNCTION("IFERROR(FILTER('Tag Library'!$AE$14:$AE$736, LEFT('Tag Library'!$AD$14:$AD$736, LEN(K$2))=K$2, RIGHT('Tag Library'!$AD$14:$AD$736, LEN($A204))=$A204), """")"),"")</f>
        <v/>
      </c>
      <c r="L204" s="1" t="str">
        <f ca="1">IFERROR(__xludf.DUMMYFUNCTION("IFERROR(FILTER('Tag Library'!$AE$14:$AE$736, LEFT('Tag Library'!$AD$14:$AD$736, LEN(L$2))=L$2, RIGHT('Tag Library'!$AD$14:$AD$736, LEN($A204))=$A204), """")"),"")</f>
        <v/>
      </c>
      <c r="M204" s="1" t="str">
        <f ca="1">IFERROR(__xludf.DUMMYFUNCTION("IFERROR(FILTER('Tag Library'!$AE$14:$AE$736, LEFT('Tag Library'!$AD$14:$AD$736, LEN(M$2))=M$2, RIGHT('Tag Library'!$AD$14:$AD$736, LEN($A204))=$A204), """")"),"")</f>
        <v/>
      </c>
      <c r="N204" s="1" t="str">
        <f ca="1">IFERROR(__xludf.DUMMYFUNCTION("IFERROR(FILTER('Tag Library'!$AE$14:$AE$736, LEFT('Tag Library'!$AD$14:$AD$736, LEN(N$2))=N$2, RIGHT('Tag Library'!$AD$14:$AD$736, LEN($A204))=$A204), """")"),"")</f>
        <v/>
      </c>
      <c r="O204" s="1" t="str">
        <f ca="1">IFERROR(__xludf.DUMMYFUNCTION("IFERROR(FILTER('Tag Library'!$AE$14:$AE$736, LEFT('Tag Library'!$AD$14:$AD$736, LEN(O$2))=O$2, RIGHT('Tag Library'!$AD$14:$AD$736, LEN($A204))=$A204), """")"),"")</f>
        <v/>
      </c>
      <c r="P204" s="1" t="str">
        <f ca="1">IFERROR(__xludf.DUMMYFUNCTION("IFERROR(FILTER('Tag Library'!$AE$14:$AE$736, LEFT('Tag Library'!$AD$14:$AD$736, LEN(P$2))=P$2, RIGHT('Tag Library'!$AD$14:$AD$736, LEN($A204))=$A204), """")"),"")</f>
        <v/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IFERROR(__xludf.DUMMYFUNCTION("IFERROR(FILTER('Tag Library'!$AE$14:$AE$736, LEFT('Tag Library'!$AD$14:$AD$736, LEN(B$2))=B$2, RIGHT('Tag Library'!$AD$14:$AD$736, LEN($A205))=$A205), """")"),"")</f>
        <v/>
      </c>
      <c r="C205" s="1" t="str">
        <f ca="1">IFERROR(__xludf.DUMMYFUNCTION("IFERROR(FILTER('Tag Library'!$AE$14:$AE$736, LEFT('Tag Library'!$AD$14:$AD$736, LEN(C$2))=C$2, RIGHT('Tag Library'!$AD$14:$AD$736, LEN($A205))=$A205), """")"),"")</f>
        <v/>
      </c>
      <c r="D205" s="1" t="str">
        <f ca="1">IFERROR(__xludf.DUMMYFUNCTION("IFERROR(FILTER('Tag Library'!$AE$14:$AE$736, LEFT('Tag Library'!$AD$14:$AD$736, LEN(D$2))=D$2, RIGHT('Tag Library'!$AD$14:$AD$736, LEN($A205))=$A205), """")"),"")</f>
        <v/>
      </c>
      <c r="E205" s="1" t="str">
        <f ca="1">IFERROR(__xludf.DUMMYFUNCTION("IFERROR(FILTER('Tag Library'!$AE$14:$AE$736, LEFT('Tag Library'!$AD$14:$AD$736, LEN(E$2))=E$2, RIGHT('Tag Library'!$AD$14:$AD$736, LEN($A205))=$A205), """")"),"")</f>
        <v/>
      </c>
      <c r="F205" s="1" t="str">
        <f ca="1">IFERROR(__xludf.DUMMYFUNCTION("IFERROR(FILTER('Tag Library'!$AE$14:$AE$736, LEFT('Tag Library'!$AD$14:$AD$736, LEN(F$2))=F$2, RIGHT('Tag Library'!$AD$14:$AD$736, LEN($A205))=$A205), """")"),"")</f>
        <v/>
      </c>
      <c r="G205" s="1" t="str">
        <f ca="1">IFERROR(__xludf.DUMMYFUNCTION("IFERROR(FILTER('Tag Library'!$AE$14:$AE$736, LEFT('Tag Library'!$AD$14:$AD$736, LEN(G$2))=G$2, RIGHT('Tag Library'!$AD$14:$AD$736, LEN($A205))=$A205), """")"),"")</f>
        <v/>
      </c>
      <c r="H205" s="1" t="str">
        <f ca="1">IFERROR(__xludf.DUMMYFUNCTION("IFERROR(FILTER('Tag Library'!$AE$14:$AE$736, LEFT('Tag Library'!$AD$14:$AD$736, LEN(H$2))=H$2, RIGHT('Tag Library'!$AD$14:$AD$736, LEN($A205))=$A205), """")"),"")</f>
        <v/>
      </c>
      <c r="I205" s="1" t="str">
        <f ca="1">IFERROR(__xludf.DUMMYFUNCTION("IFERROR(FILTER('Tag Library'!$AE$14:$AE$736, LEFT('Tag Library'!$AD$14:$AD$736, LEN(I$2))=I$2, RIGHT('Tag Library'!$AD$14:$AD$736, LEN($A205))=$A205), """")"),"")</f>
        <v/>
      </c>
      <c r="J205" s="1" t="str">
        <f ca="1">IFERROR(__xludf.DUMMYFUNCTION("IFERROR(FILTER('Tag Library'!$AE$14:$AE$736, LEFT('Tag Library'!$AD$14:$AD$736, LEN(J$2))=J$2, RIGHT('Tag Library'!$AD$14:$AD$736, LEN($A205))=$A205), """")"),"")</f>
        <v/>
      </c>
      <c r="K205" s="1" t="str">
        <f ca="1">IFERROR(__xludf.DUMMYFUNCTION("IFERROR(FILTER('Tag Library'!$AE$14:$AE$736, LEFT('Tag Library'!$AD$14:$AD$736, LEN(K$2))=K$2, RIGHT('Tag Library'!$AD$14:$AD$736, LEN($A205))=$A205), """")"),"")</f>
        <v/>
      </c>
      <c r="L205" s="1" t="str">
        <f ca="1">IFERROR(__xludf.DUMMYFUNCTION("IFERROR(FILTER('Tag Library'!$AE$14:$AE$736, LEFT('Tag Library'!$AD$14:$AD$736, LEN(L$2))=L$2, RIGHT('Tag Library'!$AD$14:$AD$736, LEN($A205))=$A205), """")"),"")</f>
        <v/>
      </c>
      <c r="M205" s="1" t="str">
        <f ca="1">IFERROR(__xludf.DUMMYFUNCTION("IFERROR(FILTER('Tag Library'!$AE$14:$AE$736, LEFT('Tag Library'!$AD$14:$AD$736, LEN(M$2))=M$2, RIGHT('Tag Library'!$AD$14:$AD$736, LEN($A205))=$A205), """")"),"")</f>
        <v/>
      </c>
      <c r="N205" s="1" t="str">
        <f ca="1">IFERROR(__xludf.DUMMYFUNCTION("IFERROR(FILTER('Tag Library'!$AE$14:$AE$736, LEFT('Tag Library'!$AD$14:$AD$736, LEN(N$2))=N$2, RIGHT('Tag Library'!$AD$14:$AD$736, LEN($A205))=$A205), """")"),"")</f>
        <v/>
      </c>
      <c r="O205" s="1" t="str">
        <f ca="1">IFERROR(__xludf.DUMMYFUNCTION("IFERROR(FILTER('Tag Library'!$AE$14:$AE$736, LEFT('Tag Library'!$AD$14:$AD$736, LEN(O$2))=O$2, RIGHT('Tag Library'!$AD$14:$AD$736, LEN($A205))=$A205), """")"),"")</f>
        <v/>
      </c>
      <c r="P205" s="1" t="str">
        <f ca="1">IFERROR(__xludf.DUMMYFUNCTION("IFERROR(FILTER('Tag Library'!$AE$14:$AE$736, LEFT('Tag Library'!$AD$14:$AD$736, LEN(P$2))=P$2, RIGHT('Tag Library'!$AD$14:$AD$736, LEN($A205))=$A205), """")"),"")</f>
        <v/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IFERROR(__xludf.DUMMYFUNCTION("IFERROR(FILTER('Tag Library'!$AE$14:$AE$736, LEFT('Tag Library'!$AD$14:$AD$736, LEN(B$2))=B$2, RIGHT('Tag Library'!$AD$14:$AD$736, LEN($A206))=$A206), """")"),"")</f>
        <v/>
      </c>
      <c r="C206" s="1" t="str">
        <f ca="1">IFERROR(__xludf.DUMMYFUNCTION("IFERROR(FILTER('Tag Library'!$AE$14:$AE$736, LEFT('Tag Library'!$AD$14:$AD$736, LEN(C$2))=C$2, RIGHT('Tag Library'!$AD$14:$AD$736, LEN($A206))=$A206), """")"),"")</f>
        <v/>
      </c>
      <c r="D206" s="1" t="str">
        <f ca="1">IFERROR(__xludf.DUMMYFUNCTION("IFERROR(FILTER('Tag Library'!$AE$14:$AE$736, LEFT('Tag Library'!$AD$14:$AD$736, LEN(D$2))=D$2, RIGHT('Tag Library'!$AD$14:$AD$736, LEN($A206))=$A206), """")"),"")</f>
        <v/>
      </c>
      <c r="E206" s="1" t="str">
        <f ca="1">IFERROR(__xludf.DUMMYFUNCTION("IFERROR(FILTER('Tag Library'!$AE$14:$AE$736, LEFT('Tag Library'!$AD$14:$AD$736, LEN(E$2))=E$2, RIGHT('Tag Library'!$AD$14:$AD$736, LEN($A206))=$A206), """")"),"")</f>
        <v/>
      </c>
      <c r="F206" s="1" t="str">
        <f ca="1">IFERROR(__xludf.DUMMYFUNCTION("IFERROR(FILTER('Tag Library'!$AE$14:$AE$736, LEFT('Tag Library'!$AD$14:$AD$736, LEN(F$2))=F$2, RIGHT('Tag Library'!$AD$14:$AD$736, LEN($A206))=$A206), """")"),"")</f>
        <v/>
      </c>
      <c r="G206" s="1" t="str">
        <f ca="1">IFERROR(__xludf.DUMMYFUNCTION("IFERROR(FILTER('Tag Library'!$AE$14:$AE$736, LEFT('Tag Library'!$AD$14:$AD$736, LEN(G$2))=G$2, RIGHT('Tag Library'!$AD$14:$AD$736, LEN($A206))=$A206), """")"),"")</f>
        <v/>
      </c>
      <c r="H206" s="1" t="str">
        <f ca="1">IFERROR(__xludf.DUMMYFUNCTION("IFERROR(FILTER('Tag Library'!$AE$14:$AE$736, LEFT('Tag Library'!$AD$14:$AD$736, LEN(H$2))=H$2, RIGHT('Tag Library'!$AD$14:$AD$736, LEN($A206))=$A206), """")"),"")</f>
        <v/>
      </c>
      <c r="I206" s="1" t="str">
        <f ca="1">IFERROR(__xludf.DUMMYFUNCTION("IFERROR(FILTER('Tag Library'!$AE$14:$AE$736, LEFT('Tag Library'!$AD$14:$AD$736, LEN(I$2))=I$2, RIGHT('Tag Library'!$AD$14:$AD$736, LEN($A206))=$A206), """")"),"")</f>
        <v/>
      </c>
      <c r="J206" s="1" t="str">
        <f ca="1">IFERROR(__xludf.DUMMYFUNCTION("IFERROR(FILTER('Tag Library'!$AE$14:$AE$736, LEFT('Tag Library'!$AD$14:$AD$736, LEN(J$2))=J$2, RIGHT('Tag Library'!$AD$14:$AD$736, LEN($A206))=$A206), """")"),"")</f>
        <v/>
      </c>
      <c r="K206" s="1" t="str">
        <f ca="1">IFERROR(__xludf.DUMMYFUNCTION("IFERROR(FILTER('Tag Library'!$AE$14:$AE$736, LEFT('Tag Library'!$AD$14:$AD$736, LEN(K$2))=K$2, RIGHT('Tag Library'!$AD$14:$AD$736, LEN($A206))=$A206), """")"),"")</f>
        <v/>
      </c>
      <c r="L206" s="1" t="str">
        <f ca="1">IFERROR(__xludf.DUMMYFUNCTION("IFERROR(FILTER('Tag Library'!$AE$14:$AE$736, LEFT('Tag Library'!$AD$14:$AD$736, LEN(L$2))=L$2, RIGHT('Tag Library'!$AD$14:$AD$736, LEN($A206))=$A206), """")"),"")</f>
        <v/>
      </c>
      <c r="M206" s="1" t="str">
        <f ca="1">IFERROR(__xludf.DUMMYFUNCTION("IFERROR(FILTER('Tag Library'!$AE$14:$AE$736, LEFT('Tag Library'!$AD$14:$AD$736, LEN(M$2))=M$2, RIGHT('Tag Library'!$AD$14:$AD$736, LEN($A206))=$A206), """")"),"")</f>
        <v/>
      </c>
      <c r="N206" s="1" t="str">
        <f ca="1">IFERROR(__xludf.DUMMYFUNCTION("IFERROR(FILTER('Tag Library'!$AE$14:$AE$736, LEFT('Tag Library'!$AD$14:$AD$736, LEN(N$2))=N$2, RIGHT('Tag Library'!$AD$14:$AD$736, LEN($A206))=$A206), """")"),"")</f>
        <v/>
      </c>
      <c r="O206" s="1" t="str">
        <f ca="1">IFERROR(__xludf.DUMMYFUNCTION("IFERROR(FILTER('Tag Library'!$AE$14:$AE$736, LEFT('Tag Library'!$AD$14:$AD$736, LEN(O$2))=O$2, RIGHT('Tag Library'!$AD$14:$AD$736, LEN($A206))=$A206), """")"),"")</f>
        <v/>
      </c>
      <c r="P206" s="1" t="str">
        <f ca="1">IFERROR(__xludf.DUMMYFUNCTION("IFERROR(FILTER('Tag Library'!$AE$14:$AE$736, LEFT('Tag Library'!$AD$14:$AD$736, LEN(P$2))=P$2, RIGHT('Tag Library'!$AD$14:$AD$736, LEN($A206))=$A206), """")"),"")</f>
        <v/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IFERROR(__xludf.DUMMYFUNCTION("IFERROR(FILTER('Tag Library'!$AE$14:$AE$736, LEFT('Tag Library'!$AD$14:$AD$736, LEN(B$2))=B$2, RIGHT('Tag Library'!$AD$14:$AD$736, LEN($A207))=$A207), """")"),"")</f>
        <v/>
      </c>
      <c r="C207" s="1" t="str">
        <f ca="1">IFERROR(__xludf.DUMMYFUNCTION("IFERROR(FILTER('Tag Library'!$AE$14:$AE$736, LEFT('Tag Library'!$AD$14:$AD$736, LEN(C$2))=C$2, RIGHT('Tag Library'!$AD$14:$AD$736, LEN($A207))=$A207), """")"),"")</f>
        <v/>
      </c>
      <c r="D207" s="1" t="str">
        <f ca="1">IFERROR(__xludf.DUMMYFUNCTION("IFERROR(FILTER('Tag Library'!$AE$14:$AE$736, LEFT('Tag Library'!$AD$14:$AD$736, LEN(D$2))=D$2, RIGHT('Tag Library'!$AD$14:$AD$736, LEN($A207))=$A207), """")"),"")</f>
        <v/>
      </c>
      <c r="E207" s="1" t="str">
        <f ca="1">IFERROR(__xludf.DUMMYFUNCTION("IFERROR(FILTER('Tag Library'!$AE$14:$AE$736, LEFT('Tag Library'!$AD$14:$AD$736, LEN(E$2))=E$2, RIGHT('Tag Library'!$AD$14:$AD$736, LEN($A207))=$A207), """")"),"")</f>
        <v/>
      </c>
      <c r="F207" s="1" t="str">
        <f ca="1">IFERROR(__xludf.DUMMYFUNCTION("IFERROR(FILTER('Tag Library'!$AE$14:$AE$736, LEFT('Tag Library'!$AD$14:$AD$736, LEN(F$2))=F$2, RIGHT('Tag Library'!$AD$14:$AD$736, LEN($A207))=$A207), """")"),"")</f>
        <v/>
      </c>
      <c r="G207" s="1" t="str">
        <f ca="1">IFERROR(__xludf.DUMMYFUNCTION("IFERROR(FILTER('Tag Library'!$AE$14:$AE$736, LEFT('Tag Library'!$AD$14:$AD$736, LEN(G$2))=G$2, RIGHT('Tag Library'!$AD$14:$AD$736, LEN($A207))=$A207), """")"),"")</f>
        <v/>
      </c>
      <c r="H207" s="1" t="str">
        <f ca="1">IFERROR(__xludf.DUMMYFUNCTION("IFERROR(FILTER('Tag Library'!$AE$14:$AE$736, LEFT('Tag Library'!$AD$14:$AD$736, LEN(H$2))=H$2, RIGHT('Tag Library'!$AD$14:$AD$736, LEN($A207))=$A207), """")"),"")</f>
        <v/>
      </c>
      <c r="I207" s="1" t="str">
        <f ca="1">IFERROR(__xludf.DUMMYFUNCTION("IFERROR(FILTER('Tag Library'!$AE$14:$AE$736, LEFT('Tag Library'!$AD$14:$AD$736, LEN(I$2))=I$2, RIGHT('Tag Library'!$AD$14:$AD$736, LEN($A207))=$A207), """")"),"")</f>
        <v/>
      </c>
      <c r="J207" s="1" t="str">
        <f ca="1">IFERROR(__xludf.DUMMYFUNCTION("IFERROR(FILTER('Tag Library'!$AE$14:$AE$736, LEFT('Tag Library'!$AD$14:$AD$736, LEN(J$2))=J$2, RIGHT('Tag Library'!$AD$14:$AD$736, LEN($A207))=$A207), """")"),"")</f>
        <v/>
      </c>
      <c r="K207" s="1" t="str">
        <f ca="1">IFERROR(__xludf.DUMMYFUNCTION("IFERROR(FILTER('Tag Library'!$AE$14:$AE$736, LEFT('Tag Library'!$AD$14:$AD$736, LEN(K$2))=K$2, RIGHT('Tag Library'!$AD$14:$AD$736, LEN($A207))=$A207), """")"),"")</f>
        <v/>
      </c>
      <c r="L207" s="1" t="str">
        <f ca="1">IFERROR(__xludf.DUMMYFUNCTION("IFERROR(FILTER('Tag Library'!$AE$14:$AE$736, LEFT('Tag Library'!$AD$14:$AD$736, LEN(L$2))=L$2, RIGHT('Tag Library'!$AD$14:$AD$736, LEN($A207))=$A207), """")"),"")</f>
        <v/>
      </c>
      <c r="M207" s="1" t="str">
        <f ca="1">IFERROR(__xludf.DUMMYFUNCTION("IFERROR(FILTER('Tag Library'!$AE$14:$AE$736, LEFT('Tag Library'!$AD$14:$AD$736, LEN(M$2))=M$2, RIGHT('Tag Library'!$AD$14:$AD$736, LEN($A207))=$A207), """")"),"")</f>
        <v/>
      </c>
      <c r="N207" s="1" t="str">
        <f ca="1">IFERROR(__xludf.DUMMYFUNCTION("IFERROR(FILTER('Tag Library'!$AE$14:$AE$736, LEFT('Tag Library'!$AD$14:$AD$736, LEN(N$2))=N$2, RIGHT('Tag Library'!$AD$14:$AD$736, LEN($A207))=$A207), """")"),"")</f>
        <v/>
      </c>
      <c r="O207" s="1" t="str">
        <f ca="1">IFERROR(__xludf.DUMMYFUNCTION("IFERROR(FILTER('Tag Library'!$AE$14:$AE$736, LEFT('Tag Library'!$AD$14:$AD$736, LEN(O$2))=O$2, RIGHT('Tag Library'!$AD$14:$AD$736, LEN($A207))=$A207), """")"),"")</f>
        <v/>
      </c>
      <c r="P207" s="1" t="str">
        <f ca="1">IFERROR(__xludf.DUMMYFUNCTION("IFERROR(FILTER('Tag Library'!$AE$14:$AE$736, LEFT('Tag Library'!$AD$14:$AD$736, LEN(P$2))=P$2, RIGHT('Tag Library'!$AD$14:$AD$736, LEN($A207))=$A207), """")"),"")</f>
        <v/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IFERROR(__xludf.DUMMYFUNCTION("IFERROR(FILTER('Tag Library'!$AE$14:$AE$736, LEFT('Tag Library'!$AD$14:$AD$736, LEN(B$2))=B$2, RIGHT('Tag Library'!$AD$14:$AD$736, LEN($A208))=$A208), """")"),"")</f>
        <v/>
      </c>
      <c r="C208" s="1" t="str">
        <f ca="1">IFERROR(__xludf.DUMMYFUNCTION("IFERROR(FILTER('Tag Library'!$AE$14:$AE$736, LEFT('Tag Library'!$AD$14:$AD$736, LEN(C$2))=C$2, RIGHT('Tag Library'!$AD$14:$AD$736, LEN($A208))=$A208), """")"),"")</f>
        <v/>
      </c>
      <c r="D208" s="1" t="str">
        <f ca="1">IFERROR(__xludf.DUMMYFUNCTION("IFERROR(FILTER('Tag Library'!$AE$14:$AE$736, LEFT('Tag Library'!$AD$14:$AD$736, LEN(D$2))=D$2, RIGHT('Tag Library'!$AD$14:$AD$736, LEN($A208))=$A208), """")"),"")</f>
        <v/>
      </c>
      <c r="E208" s="1" t="str">
        <f ca="1">IFERROR(__xludf.DUMMYFUNCTION("IFERROR(FILTER('Tag Library'!$AE$14:$AE$736, LEFT('Tag Library'!$AD$14:$AD$736, LEN(E$2))=E$2, RIGHT('Tag Library'!$AD$14:$AD$736, LEN($A208))=$A208), """")"),"")</f>
        <v/>
      </c>
      <c r="F208" s="1" t="str">
        <f ca="1">IFERROR(__xludf.DUMMYFUNCTION("IFERROR(FILTER('Tag Library'!$AE$14:$AE$736, LEFT('Tag Library'!$AD$14:$AD$736, LEN(F$2))=F$2, RIGHT('Tag Library'!$AD$14:$AD$736, LEN($A208))=$A208), """")"),"")</f>
        <v/>
      </c>
      <c r="G208" s="1" t="str">
        <f ca="1">IFERROR(__xludf.DUMMYFUNCTION("IFERROR(FILTER('Tag Library'!$AE$14:$AE$736, LEFT('Tag Library'!$AD$14:$AD$736, LEN(G$2))=G$2, RIGHT('Tag Library'!$AD$14:$AD$736, LEN($A208))=$A208), """")"),"")</f>
        <v/>
      </c>
      <c r="H208" s="1" t="str">
        <f ca="1">IFERROR(__xludf.DUMMYFUNCTION("IFERROR(FILTER('Tag Library'!$AE$14:$AE$736, LEFT('Tag Library'!$AD$14:$AD$736, LEN(H$2))=H$2, RIGHT('Tag Library'!$AD$14:$AD$736, LEN($A208))=$A208), """")"),"")</f>
        <v/>
      </c>
      <c r="I208" s="1" t="str">
        <f ca="1">IFERROR(__xludf.DUMMYFUNCTION("IFERROR(FILTER('Tag Library'!$AE$14:$AE$736, LEFT('Tag Library'!$AD$14:$AD$736, LEN(I$2))=I$2, RIGHT('Tag Library'!$AD$14:$AD$736, LEN($A208))=$A208), """")"),"")</f>
        <v/>
      </c>
      <c r="J208" s="1" t="str">
        <f ca="1">IFERROR(__xludf.DUMMYFUNCTION("IFERROR(FILTER('Tag Library'!$AE$14:$AE$736, LEFT('Tag Library'!$AD$14:$AD$736, LEN(J$2))=J$2, RIGHT('Tag Library'!$AD$14:$AD$736, LEN($A208))=$A208), """")"),"")</f>
        <v/>
      </c>
      <c r="K208" s="1" t="str">
        <f ca="1">IFERROR(__xludf.DUMMYFUNCTION("IFERROR(FILTER('Tag Library'!$AE$14:$AE$736, LEFT('Tag Library'!$AD$14:$AD$736, LEN(K$2))=K$2, RIGHT('Tag Library'!$AD$14:$AD$736, LEN($A208))=$A208), """")"),"")</f>
        <v/>
      </c>
      <c r="L208" s="1" t="str">
        <f ca="1">IFERROR(__xludf.DUMMYFUNCTION("IFERROR(FILTER('Tag Library'!$AE$14:$AE$736, LEFT('Tag Library'!$AD$14:$AD$736, LEN(L$2))=L$2, RIGHT('Tag Library'!$AD$14:$AD$736, LEN($A208))=$A208), """")"),"")</f>
        <v/>
      </c>
      <c r="M208" s="1" t="str">
        <f ca="1">IFERROR(__xludf.DUMMYFUNCTION("IFERROR(FILTER('Tag Library'!$AE$14:$AE$736, LEFT('Tag Library'!$AD$14:$AD$736, LEN(M$2))=M$2, RIGHT('Tag Library'!$AD$14:$AD$736, LEN($A208))=$A208), """")"),"")</f>
        <v/>
      </c>
      <c r="N208" s="1" t="str">
        <f ca="1">IFERROR(__xludf.DUMMYFUNCTION("IFERROR(FILTER('Tag Library'!$AE$14:$AE$736, LEFT('Tag Library'!$AD$14:$AD$736, LEN(N$2))=N$2, RIGHT('Tag Library'!$AD$14:$AD$736, LEN($A208))=$A208), """")"),"")</f>
        <v/>
      </c>
      <c r="O208" s="1" t="str">
        <f ca="1">IFERROR(__xludf.DUMMYFUNCTION("IFERROR(FILTER('Tag Library'!$AE$14:$AE$736, LEFT('Tag Library'!$AD$14:$AD$736, LEN(O$2))=O$2, RIGHT('Tag Library'!$AD$14:$AD$736, LEN($A208))=$A208), """")"),"")</f>
        <v/>
      </c>
      <c r="P208" s="1" t="str">
        <f ca="1">IFERROR(__xludf.DUMMYFUNCTION("IFERROR(FILTER('Tag Library'!$AE$14:$AE$736, LEFT('Tag Library'!$AD$14:$AD$736, LEN(P$2))=P$2, RIGHT('Tag Library'!$AD$14:$AD$736, LEN($A208))=$A208), """")"),"")</f>
        <v/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IFERROR(__xludf.DUMMYFUNCTION("IFERROR(FILTER('Tag Library'!$AE$14:$AE$736, LEFT('Tag Library'!$AD$14:$AD$736, LEN(B$2))=B$2, RIGHT('Tag Library'!$AD$14:$AD$736, LEN($A209))=$A209), """")"),"")</f>
        <v/>
      </c>
      <c r="C209" s="1" t="str">
        <f ca="1">IFERROR(__xludf.DUMMYFUNCTION("IFERROR(FILTER('Tag Library'!$AE$14:$AE$736, LEFT('Tag Library'!$AD$14:$AD$736, LEN(C$2))=C$2, RIGHT('Tag Library'!$AD$14:$AD$736, LEN($A209))=$A209), """")"),"")</f>
        <v/>
      </c>
      <c r="D209" s="1" t="str">
        <f ca="1">IFERROR(__xludf.DUMMYFUNCTION("IFERROR(FILTER('Tag Library'!$AE$14:$AE$736, LEFT('Tag Library'!$AD$14:$AD$736, LEN(D$2))=D$2, RIGHT('Tag Library'!$AD$14:$AD$736, LEN($A209))=$A209), """")"),"")</f>
        <v/>
      </c>
      <c r="E209" s="1" t="str">
        <f ca="1">IFERROR(__xludf.DUMMYFUNCTION("IFERROR(FILTER('Tag Library'!$AE$14:$AE$736, LEFT('Tag Library'!$AD$14:$AD$736, LEN(E$2))=E$2, RIGHT('Tag Library'!$AD$14:$AD$736, LEN($A209))=$A209), """")"),"")</f>
        <v/>
      </c>
      <c r="F209" s="1" t="str">
        <f ca="1">IFERROR(__xludf.DUMMYFUNCTION("IFERROR(FILTER('Tag Library'!$AE$14:$AE$736, LEFT('Tag Library'!$AD$14:$AD$736, LEN(F$2))=F$2, RIGHT('Tag Library'!$AD$14:$AD$736, LEN($A209))=$A209), """")"),"")</f>
        <v/>
      </c>
      <c r="G209" s="1" t="str">
        <f ca="1">IFERROR(__xludf.DUMMYFUNCTION("IFERROR(FILTER('Tag Library'!$AE$14:$AE$736, LEFT('Tag Library'!$AD$14:$AD$736, LEN(G$2))=G$2, RIGHT('Tag Library'!$AD$14:$AD$736, LEN($A209))=$A209), """")"),"")</f>
        <v/>
      </c>
      <c r="H209" s="1" t="str">
        <f ca="1">IFERROR(__xludf.DUMMYFUNCTION("IFERROR(FILTER('Tag Library'!$AE$14:$AE$736, LEFT('Tag Library'!$AD$14:$AD$736, LEN(H$2))=H$2, RIGHT('Tag Library'!$AD$14:$AD$736, LEN($A209))=$A209), """")"),"")</f>
        <v/>
      </c>
      <c r="I209" s="1" t="str">
        <f ca="1">IFERROR(__xludf.DUMMYFUNCTION("IFERROR(FILTER('Tag Library'!$AE$14:$AE$736, LEFT('Tag Library'!$AD$14:$AD$736, LEN(I$2))=I$2, RIGHT('Tag Library'!$AD$14:$AD$736, LEN($A209))=$A209), """")"),"")</f>
        <v/>
      </c>
      <c r="J209" s="1" t="str">
        <f ca="1">IFERROR(__xludf.DUMMYFUNCTION("IFERROR(FILTER('Tag Library'!$AE$14:$AE$736, LEFT('Tag Library'!$AD$14:$AD$736, LEN(J$2))=J$2, RIGHT('Tag Library'!$AD$14:$AD$736, LEN($A209))=$A209), """")"),"")</f>
        <v/>
      </c>
      <c r="K209" s="1" t="str">
        <f ca="1">IFERROR(__xludf.DUMMYFUNCTION("IFERROR(FILTER('Tag Library'!$AE$14:$AE$736, LEFT('Tag Library'!$AD$14:$AD$736, LEN(K$2))=K$2, RIGHT('Tag Library'!$AD$14:$AD$736, LEN($A209))=$A209), """")"),"")</f>
        <v/>
      </c>
      <c r="L209" s="1" t="str">
        <f ca="1">IFERROR(__xludf.DUMMYFUNCTION("IFERROR(FILTER('Tag Library'!$AE$14:$AE$736, LEFT('Tag Library'!$AD$14:$AD$736, LEN(L$2))=L$2, RIGHT('Tag Library'!$AD$14:$AD$736, LEN($A209))=$A209), """")"),"")</f>
        <v/>
      </c>
      <c r="M209" s="1" t="str">
        <f ca="1">IFERROR(__xludf.DUMMYFUNCTION("IFERROR(FILTER('Tag Library'!$AE$14:$AE$736, LEFT('Tag Library'!$AD$14:$AD$736, LEN(M$2))=M$2, RIGHT('Tag Library'!$AD$14:$AD$736, LEN($A209))=$A209), """")"),"")</f>
        <v/>
      </c>
      <c r="N209" s="1" t="str">
        <f ca="1">IFERROR(__xludf.DUMMYFUNCTION("IFERROR(FILTER('Tag Library'!$AE$14:$AE$736, LEFT('Tag Library'!$AD$14:$AD$736, LEN(N$2))=N$2, RIGHT('Tag Library'!$AD$14:$AD$736, LEN($A209))=$A209), """")"),"")</f>
        <v/>
      </c>
      <c r="O209" s="1" t="str">
        <f ca="1">IFERROR(__xludf.DUMMYFUNCTION("IFERROR(FILTER('Tag Library'!$AE$14:$AE$736, LEFT('Tag Library'!$AD$14:$AD$736, LEN(O$2))=O$2, RIGHT('Tag Library'!$AD$14:$AD$736, LEN($A209))=$A209), """")"),"")</f>
        <v/>
      </c>
      <c r="P209" s="1" t="str">
        <f ca="1">IFERROR(__xludf.DUMMYFUNCTION("IFERROR(FILTER('Tag Library'!$AE$14:$AE$736, LEFT('Tag Library'!$AD$14:$AD$736, LEN(P$2))=P$2, RIGHT('Tag Library'!$AD$14:$AD$736, LEN($A209))=$A209), """")"),"")</f>
        <v/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IFERROR(__xludf.DUMMYFUNCTION("IFERROR(FILTER('Tag Library'!$AE$14:$AE$736, LEFT('Tag Library'!$AD$14:$AD$736, LEN(B$2))=B$2, RIGHT('Tag Library'!$AD$14:$AD$736, LEN($A210))=$A210), """")"),"")</f>
        <v/>
      </c>
      <c r="C210" s="1" t="str">
        <f ca="1">IFERROR(__xludf.DUMMYFUNCTION("IFERROR(FILTER('Tag Library'!$AE$14:$AE$736, LEFT('Tag Library'!$AD$14:$AD$736, LEN(C$2))=C$2, RIGHT('Tag Library'!$AD$14:$AD$736, LEN($A210))=$A210), """")"),"")</f>
        <v/>
      </c>
      <c r="D210" s="1" t="str">
        <f ca="1">IFERROR(__xludf.DUMMYFUNCTION("IFERROR(FILTER('Tag Library'!$AE$14:$AE$736, LEFT('Tag Library'!$AD$14:$AD$736, LEN(D$2))=D$2, RIGHT('Tag Library'!$AD$14:$AD$736, LEN($A210))=$A210), """")"),"")</f>
        <v/>
      </c>
      <c r="E210" s="1" t="str">
        <f ca="1">IFERROR(__xludf.DUMMYFUNCTION("IFERROR(FILTER('Tag Library'!$AE$14:$AE$736, LEFT('Tag Library'!$AD$14:$AD$736, LEN(E$2))=E$2, RIGHT('Tag Library'!$AD$14:$AD$736, LEN($A210))=$A210), """")"),"")</f>
        <v/>
      </c>
      <c r="F210" s="1" t="str">
        <f ca="1">IFERROR(__xludf.DUMMYFUNCTION("IFERROR(FILTER('Tag Library'!$AE$14:$AE$736, LEFT('Tag Library'!$AD$14:$AD$736, LEN(F$2))=F$2, RIGHT('Tag Library'!$AD$14:$AD$736, LEN($A210))=$A210), """")"),"")</f>
        <v/>
      </c>
      <c r="G210" s="1" t="str">
        <f ca="1">IFERROR(__xludf.DUMMYFUNCTION("IFERROR(FILTER('Tag Library'!$AE$14:$AE$736, LEFT('Tag Library'!$AD$14:$AD$736, LEN(G$2))=G$2, RIGHT('Tag Library'!$AD$14:$AD$736, LEN($A210))=$A210), """")"),"")</f>
        <v/>
      </c>
      <c r="H210" s="1" t="str">
        <f ca="1">IFERROR(__xludf.DUMMYFUNCTION("IFERROR(FILTER('Tag Library'!$AE$14:$AE$736, LEFT('Tag Library'!$AD$14:$AD$736, LEN(H$2))=H$2, RIGHT('Tag Library'!$AD$14:$AD$736, LEN($A210))=$A210), """")"),"")</f>
        <v/>
      </c>
      <c r="I210" s="1" t="str">
        <f ca="1">IFERROR(__xludf.DUMMYFUNCTION("IFERROR(FILTER('Tag Library'!$AE$14:$AE$736, LEFT('Tag Library'!$AD$14:$AD$736, LEN(I$2))=I$2, RIGHT('Tag Library'!$AD$14:$AD$736, LEN($A210))=$A210), """")"),"")</f>
        <v/>
      </c>
      <c r="J210" s="1" t="str">
        <f ca="1">IFERROR(__xludf.DUMMYFUNCTION("IFERROR(FILTER('Tag Library'!$AE$14:$AE$736, LEFT('Tag Library'!$AD$14:$AD$736, LEN(J$2))=J$2, RIGHT('Tag Library'!$AD$14:$AD$736, LEN($A210))=$A210), """")"),"")</f>
        <v/>
      </c>
      <c r="K210" s="1" t="str">
        <f ca="1">IFERROR(__xludf.DUMMYFUNCTION("IFERROR(FILTER('Tag Library'!$AE$14:$AE$736, LEFT('Tag Library'!$AD$14:$AD$736, LEN(K$2))=K$2, RIGHT('Tag Library'!$AD$14:$AD$736, LEN($A210))=$A210), """")"),"")</f>
        <v/>
      </c>
      <c r="L210" s="1" t="str">
        <f ca="1">IFERROR(__xludf.DUMMYFUNCTION("IFERROR(FILTER('Tag Library'!$AE$14:$AE$736, LEFT('Tag Library'!$AD$14:$AD$736, LEN(L$2))=L$2, RIGHT('Tag Library'!$AD$14:$AD$736, LEN($A210))=$A210), """")"),"")</f>
        <v/>
      </c>
      <c r="M210" s="1" t="str">
        <f ca="1">IFERROR(__xludf.DUMMYFUNCTION("IFERROR(FILTER('Tag Library'!$AE$14:$AE$736, LEFT('Tag Library'!$AD$14:$AD$736, LEN(M$2))=M$2, RIGHT('Tag Library'!$AD$14:$AD$736, LEN($A210))=$A210), """")"),"")</f>
        <v/>
      </c>
      <c r="N210" s="1" t="str">
        <f ca="1">IFERROR(__xludf.DUMMYFUNCTION("IFERROR(FILTER('Tag Library'!$AE$14:$AE$736, LEFT('Tag Library'!$AD$14:$AD$736, LEN(N$2))=N$2, RIGHT('Tag Library'!$AD$14:$AD$736, LEN($A210))=$A210), """")"),"")</f>
        <v/>
      </c>
      <c r="O210" s="1" t="str">
        <f ca="1">IFERROR(__xludf.DUMMYFUNCTION("IFERROR(FILTER('Tag Library'!$AE$14:$AE$736, LEFT('Tag Library'!$AD$14:$AD$736, LEN(O$2))=O$2, RIGHT('Tag Library'!$AD$14:$AD$736, LEN($A210))=$A210), """")"),"")</f>
        <v/>
      </c>
      <c r="P210" s="1" t="str">
        <f ca="1">IFERROR(__xludf.DUMMYFUNCTION("IFERROR(FILTER('Tag Library'!$AE$14:$AE$736, LEFT('Tag Library'!$AD$14:$AD$736, LEN(P$2))=P$2, RIGHT('Tag Library'!$AD$14:$AD$736, LEN($A210))=$A210), """")"),"")</f>
        <v/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IFERROR(__xludf.DUMMYFUNCTION("IFERROR(FILTER('Tag Library'!$AE$14:$AE$736, LEFT('Tag Library'!$AD$14:$AD$736, LEN(B$2))=B$2, RIGHT('Tag Library'!$AD$14:$AD$736, LEN($A211))=$A211), """")"),"")</f>
        <v/>
      </c>
      <c r="C211" s="1" t="str">
        <f ca="1">IFERROR(__xludf.DUMMYFUNCTION("IFERROR(FILTER('Tag Library'!$AE$14:$AE$736, LEFT('Tag Library'!$AD$14:$AD$736, LEN(C$2))=C$2, RIGHT('Tag Library'!$AD$14:$AD$736, LEN($A211))=$A211), """")"),"")</f>
        <v/>
      </c>
      <c r="D211" s="1" t="str">
        <f ca="1">IFERROR(__xludf.DUMMYFUNCTION("IFERROR(FILTER('Tag Library'!$AE$14:$AE$736, LEFT('Tag Library'!$AD$14:$AD$736, LEN(D$2))=D$2, RIGHT('Tag Library'!$AD$14:$AD$736, LEN($A211))=$A211), """")"),"")</f>
        <v/>
      </c>
      <c r="E211" s="1" t="str">
        <f ca="1">IFERROR(__xludf.DUMMYFUNCTION("IFERROR(FILTER('Tag Library'!$AE$14:$AE$736, LEFT('Tag Library'!$AD$14:$AD$736, LEN(E$2))=E$2, RIGHT('Tag Library'!$AD$14:$AD$736, LEN($A211))=$A211), """")"),"")</f>
        <v/>
      </c>
      <c r="F211" s="1" t="str">
        <f ca="1">IFERROR(__xludf.DUMMYFUNCTION("IFERROR(FILTER('Tag Library'!$AE$14:$AE$736, LEFT('Tag Library'!$AD$14:$AD$736, LEN(F$2))=F$2, RIGHT('Tag Library'!$AD$14:$AD$736, LEN($A211))=$A211), """")"),"")</f>
        <v/>
      </c>
      <c r="G211" s="1" t="str">
        <f ca="1">IFERROR(__xludf.DUMMYFUNCTION("IFERROR(FILTER('Tag Library'!$AE$14:$AE$736, LEFT('Tag Library'!$AD$14:$AD$736, LEN(G$2))=G$2, RIGHT('Tag Library'!$AD$14:$AD$736, LEN($A211))=$A211), """")"),"")</f>
        <v/>
      </c>
      <c r="H211" s="1" t="str">
        <f ca="1">IFERROR(__xludf.DUMMYFUNCTION("IFERROR(FILTER('Tag Library'!$AE$14:$AE$736, LEFT('Tag Library'!$AD$14:$AD$736, LEN(H$2))=H$2, RIGHT('Tag Library'!$AD$14:$AD$736, LEN($A211))=$A211), """")"),"")</f>
        <v/>
      </c>
      <c r="I211" s="1" t="str">
        <f ca="1">IFERROR(__xludf.DUMMYFUNCTION("IFERROR(FILTER('Tag Library'!$AE$14:$AE$736, LEFT('Tag Library'!$AD$14:$AD$736, LEN(I$2))=I$2, RIGHT('Tag Library'!$AD$14:$AD$736, LEN($A211))=$A211), """")"),"")</f>
        <v/>
      </c>
      <c r="J211" s="1" t="str">
        <f ca="1">IFERROR(__xludf.DUMMYFUNCTION("IFERROR(FILTER('Tag Library'!$AE$14:$AE$736, LEFT('Tag Library'!$AD$14:$AD$736, LEN(J$2))=J$2, RIGHT('Tag Library'!$AD$14:$AD$736, LEN($A211))=$A211), """")"),"")</f>
        <v/>
      </c>
      <c r="K211" s="1" t="str">
        <f ca="1">IFERROR(__xludf.DUMMYFUNCTION("IFERROR(FILTER('Tag Library'!$AE$14:$AE$736, LEFT('Tag Library'!$AD$14:$AD$736, LEN(K$2))=K$2, RIGHT('Tag Library'!$AD$14:$AD$736, LEN($A211))=$A211), """")"),"")</f>
        <v/>
      </c>
      <c r="L211" s="1" t="str">
        <f ca="1">IFERROR(__xludf.DUMMYFUNCTION("IFERROR(FILTER('Tag Library'!$AE$14:$AE$736, LEFT('Tag Library'!$AD$14:$AD$736, LEN(L$2))=L$2, RIGHT('Tag Library'!$AD$14:$AD$736, LEN($A211))=$A211), """")"),"")</f>
        <v/>
      </c>
      <c r="M211" s="1" t="str">
        <f ca="1">IFERROR(__xludf.DUMMYFUNCTION("IFERROR(FILTER('Tag Library'!$AE$14:$AE$736, LEFT('Tag Library'!$AD$14:$AD$736, LEN(M$2))=M$2, RIGHT('Tag Library'!$AD$14:$AD$736, LEN($A211))=$A211), """")"),"")</f>
        <v/>
      </c>
      <c r="N211" s="1" t="str">
        <f ca="1">IFERROR(__xludf.DUMMYFUNCTION("IFERROR(FILTER('Tag Library'!$AE$14:$AE$736, LEFT('Tag Library'!$AD$14:$AD$736, LEN(N$2))=N$2, RIGHT('Tag Library'!$AD$14:$AD$736, LEN($A211))=$A211), """")"),"")</f>
        <v/>
      </c>
      <c r="O211" s="1" t="str">
        <f ca="1">IFERROR(__xludf.DUMMYFUNCTION("IFERROR(FILTER('Tag Library'!$AE$14:$AE$736, LEFT('Tag Library'!$AD$14:$AD$736, LEN(O$2))=O$2, RIGHT('Tag Library'!$AD$14:$AD$736, LEN($A211))=$A211), """")"),"")</f>
        <v/>
      </c>
      <c r="P211" s="1" t="str">
        <f ca="1">IFERROR(__xludf.DUMMYFUNCTION("IFERROR(FILTER('Tag Library'!$AE$14:$AE$736, LEFT('Tag Library'!$AD$14:$AD$736, LEN(P$2))=P$2, RIGHT('Tag Library'!$AD$14:$AD$736, LEN($A211))=$A211), """")"),"")</f>
        <v/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IFERROR(__xludf.DUMMYFUNCTION("IFERROR(FILTER('Tag Library'!$AE$14:$AE$736, LEFT('Tag Library'!$AD$14:$AD$736, LEN(B$2))=B$2, RIGHT('Tag Library'!$AD$14:$AD$736, LEN($A212))=$A212), """")"),"")</f>
        <v/>
      </c>
      <c r="C212" s="1" t="str">
        <f ca="1">IFERROR(__xludf.DUMMYFUNCTION("IFERROR(FILTER('Tag Library'!$AE$14:$AE$736, LEFT('Tag Library'!$AD$14:$AD$736, LEN(C$2))=C$2, RIGHT('Tag Library'!$AD$14:$AD$736, LEN($A212))=$A212), """")"),"")</f>
        <v/>
      </c>
      <c r="D212" s="1" t="str">
        <f ca="1">IFERROR(__xludf.DUMMYFUNCTION("IFERROR(FILTER('Tag Library'!$AE$14:$AE$736, LEFT('Tag Library'!$AD$14:$AD$736, LEN(D$2))=D$2, RIGHT('Tag Library'!$AD$14:$AD$736, LEN($A212))=$A212), """")"),"")</f>
        <v/>
      </c>
      <c r="E212" s="1" t="str">
        <f ca="1">IFERROR(__xludf.DUMMYFUNCTION("IFERROR(FILTER('Tag Library'!$AE$14:$AE$736, LEFT('Tag Library'!$AD$14:$AD$736, LEN(E$2))=E$2, RIGHT('Tag Library'!$AD$14:$AD$736, LEN($A212))=$A212), """")"),"")</f>
        <v/>
      </c>
      <c r="F212" s="1" t="str">
        <f ca="1">IFERROR(__xludf.DUMMYFUNCTION("IFERROR(FILTER('Tag Library'!$AE$14:$AE$736, LEFT('Tag Library'!$AD$14:$AD$736, LEN(F$2))=F$2, RIGHT('Tag Library'!$AD$14:$AD$736, LEN($A212))=$A212), """")"),"")</f>
        <v/>
      </c>
      <c r="G212" s="1" t="str">
        <f ca="1">IFERROR(__xludf.DUMMYFUNCTION("IFERROR(FILTER('Tag Library'!$AE$14:$AE$736, LEFT('Tag Library'!$AD$14:$AD$736, LEN(G$2))=G$2, RIGHT('Tag Library'!$AD$14:$AD$736, LEN($A212))=$A212), """")"),"")</f>
        <v/>
      </c>
      <c r="H212" s="1" t="str">
        <f ca="1">IFERROR(__xludf.DUMMYFUNCTION("IFERROR(FILTER('Tag Library'!$AE$14:$AE$736, LEFT('Tag Library'!$AD$14:$AD$736, LEN(H$2))=H$2, RIGHT('Tag Library'!$AD$14:$AD$736, LEN($A212))=$A212), """")"),"")</f>
        <v/>
      </c>
      <c r="I212" s="1" t="str">
        <f ca="1">IFERROR(__xludf.DUMMYFUNCTION("IFERROR(FILTER('Tag Library'!$AE$14:$AE$736, LEFT('Tag Library'!$AD$14:$AD$736, LEN(I$2))=I$2, RIGHT('Tag Library'!$AD$14:$AD$736, LEN($A212))=$A212), """")"),"")</f>
        <v/>
      </c>
      <c r="J212" s="1" t="str">
        <f ca="1">IFERROR(__xludf.DUMMYFUNCTION("IFERROR(FILTER('Tag Library'!$AE$14:$AE$736, LEFT('Tag Library'!$AD$14:$AD$736, LEN(J$2))=J$2, RIGHT('Tag Library'!$AD$14:$AD$736, LEN($A212))=$A212), """")"),"")</f>
        <v/>
      </c>
      <c r="K212" s="1" t="str">
        <f ca="1">IFERROR(__xludf.DUMMYFUNCTION("IFERROR(FILTER('Tag Library'!$AE$14:$AE$736, LEFT('Tag Library'!$AD$14:$AD$736, LEN(K$2))=K$2, RIGHT('Tag Library'!$AD$14:$AD$736, LEN($A212))=$A212), """")"),"")</f>
        <v/>
      </c>
      <c r="L212" s="1" t="str">
        <f ca="1">IFERROR(__xludf.DUMMYFUNCTION("IFERROR(FILTER('Tag Library'!$AE$14:$AE$736, LEFT('Tag Library'!$AD$14:$AD$736, LEN(L$2))=L$2, RIGHT('Tag Library'!$AD$14:$AD$736, LEN($A212))=$A212), """")"),"")</f>
        <v/>
      </c>
      <c r="M212" s="1" t="str">
        <f ca="1">IFERROR(__xludf.DUMMYFUNCTION("IFERROR(FILTER('Tag Library'!$AE$14:$AE$736, LEFT('Tag Library'!$AD$14:$AD$736, LEN(M$2))=M$2, RIGHT('Tag Library'!$AD$14:$AD$736, LEN($A212))=$A212), """")"),"")</f>
        <v/>
      </c>
      <c r="N212" s="1" t="str">
        <f ca="1">IFERROR(__xludf.DUMMYFUNCTION("IFERROR(FILTER('Tag Library'!$AE$14:$AE$736, LEFT('Tag Library'!$AD$14:$AD$736, LEN(N$2))=N$2, RIGHT('Tag Library'!$AD$14:$AD$736, LEN($A212))=$A212), """")"),"")</f>
        <v/>
      </c>
      <c r="O212" s="1" t="str">
        <f ca="1">IFERROR(__xludf.DUMMYFUNCTION("IFERROR(FILTER('Tag Library'!$AE$14:$AE$736, LEFT('Tag Library'!$AD$14:$AD$736, LEN(O$2))=O$2, RIGHT('Tag Library'!$AD$14:$AD$736, LEN($A212))=$A212), """")"),"")</f>
        <v/>
      </c>
      <c r="P212" s="1" t="str">
        <f ca="1">IFERROR(__xludf.DUMMYFUNCTION("IFERROR(FILTER('Tag Library'!$AE$14:$AE$736, LEFT('Tag Library'!$AD$14:$AD$736, LEN(P$2))=P$2, RIGHT('Tag Library'!$AD$14:$AD$736, LEN($A212))=$A212), """")"),"")</f>
        <v/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IFERROR(__xludf.DUMMYFUNCTION("IFERROR(FILTER('Tag Library'!$AE$14:$AE$736, LEFT('Tag Library'!$AD$14:$AD$736, LEN(B$2))=B$2, RIGHT('Tag Library'!$AD$14:$AD$736, LEN($A213))=$A213), """")"),"")</f>
        <v/>
      </c>
      <c r="C213" s="1" t="str">
        <f ca="1">IFERROR(__xludf.DUMMYFUNCTION("IFERROR(FILTER('Tag Library'!$AE$14:$AE$736, LEFT('Tag Library'!$AD$14:$AD$736, LEN(C$2))=C$2, RIGHT('Tag Library'!$AD$14:$AD$736, LEN($A213))=$A213), """")"),"")</f>
        <v/>
      </c>
      <c r="D213" s="1" t="str">
        <f ca="1">IFERROR(__xludf.DUMMYFUNCTION("IFERROR(FILTER('Tag Library'!$AE$14:$AE$736, LEFT('Tag Library'!$AD$14:$AD$736, LEN(D$2))=D$2, RIGHT('Tag Library'!$AD$14:$AD$736, LEN($A213))=$A213), """")"),"")</f>
        <v/>
      </c>
      <c r="E213" s="1" t="str">
        <f ca="1">IFERROR(__xludf.DUMMYFUNCTION("IFERROR(FILTER('Tag Library'!$AE$14:$AE$736, LEFT('Tag Library'!$AD$14:$AD$736, LEN(E$2))=E$2, RIGHT('Tag Library'!$AD$14:$AD$736, LEN($A213))=$A213), """")"),"")</f>
        <v/>
      </c>
      <c r="F213" s="1" t="str">
        <f ca="1">IFERROR(__xludf.DUMMYFUNCTION("IFERROR(FILTER('Tag Library'!$AE$14:$AE$736, LEFT('Tag Library'!$AD$14:$AD$736, LEN(F$2))=F$2, RIGHT('Tag Library'!$AD$14:$AD$736, LEN($A213))=$A213), """")"),"")</f>
        <v/>
      </c>
      <c r="G213" s="1" t="str">
        <f ca="1">IFERROR(__xludf.DUMMYFUNCTION("IFERROR(FILTER('Tag Library'!$AE$14:$AE$736, LEFT('Tag Library'!$AD$14:$AD$736, LEN(G$2))=G$2, RIGHT('Tag Library'!$AD$14:$AD$736, LEN($A213))=$A213), """")"),"")</f>
        <v/>
      </c>
      <c r="H213" s="1" t="str">
        <f ca="1">IFERROR(__xludf.DUMMYFUNCTION("IFERROR(FILTER('Tag Library'!$AE$14:$AE$736, LEFT('Tag Library'!$AD$14:$AD$736, LEN(H$2))=H$2, RIGHT('Tag Library'!$AD$14:$AD$736, LEN($A213))=$A213), """")"),"")</f>
        <v/>
      </c>
      <c r="I213" s="1" t="str">
        <f ca="1">IFERROR(__xludf.DUMMYFUNCTION("IFERROR(FILTER('Tag Library'!$AE$14:$AE$736, LEFT('Tag Library'!$AD$14:$AD$736, LEN(I$2))=I$2, RIGHT('Tag Library'!$AD$14:$AD$736, LEN($A213))=$A213), """")"),"")</f>
        <v/>
      </c>
      <c r="J213" s="1" t="str">
        <f ca="1">IFERROR(__xludf.DUMMYFUNCTION("IFERROR(FILTER('Tag Library'!$AE$14:$AE$736, LEFT('Tag Library'!$AD$14:$AD$736, LEN(J$2))=J$2, RIGHT('Tag Library'!$AD$14:$AD$736, LEN($A213))=$A213), """")"),"")</f>
        <v/>
      </c>
      <c r="K213" s="1" t="str">
        <f ca="1">IFERROR(__xludf.DUMMYFUNCTION("IFERROR(FILTER('Tag Library'!$AE$14:$AE$736, LEFT('Tag Library'!$AD$14:$AD$736, LEN(K$2))=K$2, RIGHT('Tag Library'!$AD$14:$AD$736, LEN($A213))=$A213), """")"),"")</f>
        <v/>
      </c>
      <c r="L213" s="1" t="str">
        <f ca="1">IFERROR(__xludf.DUMMYFUNCTION("IFERROR(FILTER('Tag Library'!$AE$14:$AE$736, LEFT('Tag Library'!$AD$14:$AD$736, LEN(L$2))=L$2, RIGHT('Tag Library'!$AD$14:$AD$736, LEN($A213))=$A213), """")"),"")</f>
        <v/>
      </c>
      <c r="M213" s="1" t="str">
        <f ca="1">IFERROR(__xludf.DUMMYFUNCTION("IFERROR(FILTER('Tag Library'!$AE$14:$AE$736, LEFT('Tag Library'!$AD$14:$AD$736, LEN(M$2))=M$2, RIGHT('Tag Library'!$AD$14:$AD$736, LEN($A213))=$A213), """")"),"")</f>
        <v/>
      </c>
      <c r="N213" s="1" t="str">
        <f ca="1">IFERROR(__xludf.DUMMYFUNCTION("IFERROR(FILTER('Tag Library'!$AE$14:$AE$736, LEFT('Tag Library'!$AD$14:$AD$736, LEN(N$2))=N$2, RIGHT('Tag Library'!$AD$14:$AD$736, LEN($A213))=$A213), """")"),"")</f>
        <v/>
      </c>
      <c r="O213" s="1" t="str">
        <f ca="1">IFERROR(__xludf.DUMMYFUNCTION("IFERROR(FILTER('Tag Library'!$AE$14:$AE$736, LEFT('Tag Library'!$AD$14:$AD$736, LEN(O$2))=O$2, RIGHT('Tag Library'!$AD$14:$AD$736, LEN($A213))=$A213), """")"),"")</f>
        <v/>
      </c>
      <c r="P213" s="1" t="str">
        <f ca="1">IFERROR(__xludf.DUMMYFUNCTION("IFERROR(FILTER('Tag Library'!$AE$14:$AE$736, LEFT('Tag Library'!$AD$14:$AD$736, LEN(P$2))=P$2, RIGHT('Tag Library'!$AD$14:$AD$736, LEN($A213))=$A213), """")"),"")</f>
        <v/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IFERROR(__xludf.DUMMYFUNCTION("IFERROR(FILTER('Tag Library'!$AE$14:$AE$736, LEFT('Tag Library'!$AD$14:$AD$736, LEN(B$2))=B$2, RIGHT('Tag Library'!$AD$14:$AD$736, LEN($A214))=$A214), """")"),"")</f>
        <v/>
      </c>
      <c r="C214" s="1" t="str">
        <f ca="1">IFERROR(__xludf.DUMMYFUNCTION("IFERROR(FILTER('Tag Library'!$AE$14:$AE$736, LEFT('Tag Library'!$AD$14:$AD$736, LEN(C$2))=C$2, RIGHT('Tag Library'!$AD$14:$AD$736, LEN($A214))=$A214), """")"),"")</f>
        <v/>
      </c>
      <c r="D214" s="1" t="str">
        <f ca="1">IFERROR(__xludf.DUMMYFUNCTION("IFERROR(FILTER('Tag Library'!$AE$14:$AE$736, LEFT('Tag Library'!$AD$14:$AD$736, LEN(D$2))=D$2, RIGHT('Tag Library'!$AD$14:$AD$736, LEN($A214))=$A214), """")"),"")</f>
        <v/>
      </c>
      <c r="E214" s="1" t="str">
        <f ca="1">IFERROR(__xludf.DUMMYFUNCTION("IFERROR(FILTER('Tag Library'!$AE$14:$AE$736, LEFT('Tag Library'!$AD$14:$AD$736, LEN(E$2))=E$2, RIGHT('Tag Library'!$AD$14:$AD$736, LEN($A214))=$A214), """")"),"")</f>
        <v/>
      </c>
      <c r="F214" s="1" t="str">
        <f ca="1">IFERROR(__xludf.DUMMYFUNCTION("IFERROR(FILTER('Tag Library'!$AE$14:$AE$736, LEFT('Tag Library'!$AD$14:$AD$736, LEN(F$2))=F$2, RIGHT('Tag Library'!$AD$14:$AD$736, LEN($A214))=$A214), """")"),"")</f>
        <v/>
      </c>
      <c r="G214" s="1" t="str">
        <f ca="1">IFERROR(__xludf.DUMMYFUNCTION("IFERROR(FILTER('Tag Library'!$AE$14:$AE$736, LEFT('Tag Library'!$AD$14:$AD$736, LEN(G$2))=G$2, RIGHT('Tag Library'!$AD$14:$AD$736, LEN($A214))=$A214), """")"),"")</f>
        <v/>
      </c>
      <c r="H214" s="1" t="str">
        <f ca="1">IFERROR(__xludf.DUMMYFUNCTION("IFERROR(FILTER('Tag Library'!$AE$14:$AE$736, LEFT('Tag Library'!$AD$14:$AD$736, LEN(H$2))=H$2, RIGHT('Tag Library'!$AD$14:$AD$736, LEN($A214))=$A214), """")"),"")</f>
        <v/>
      </c>
      <c r="I214" s="1" t="str">
        <f ca="1">IFERROR(__xludf.DUMMYFUNCTION("IFERROR(FILTER('Tag Library'!$AE$14:$AE$736, LEFT('Tag Library'!$AD$14:$AD$736, LEN(I$2))=I$2, RIGHT('Tag Library'!$AD$14:$AD$736, LEN($A214))=$A214), """")"),"")</f>
        <v/>
      </c>
      <c r="J214" s="1" t="str">
        <f ca="1">IFERROR(__xludf.DUMMYFUNCTION("IFERROR(FILTER('Tag Library'!$AE$14:$AE$736, LEFT('Tag Library'!$AD$14:$AD$736, LEN(J$2))=J$2, RIGHT('Tag Library'!$AD$14:$AD$736, LEN($A214))=$A214), """")"),"")</f>
        <v/>
      </c>
      <c r="K214" s="1" t="str">
        <f ca="1">IFERROR(__xludf.DUMMYFUNCTION("IFERROR(FILTER('Tag Library'!$AE$14:$AE$736, LEFT('Tag Library'!$AD$14:$AD$736, LEN(K$2))=K$2, RIGHT('Tag Library'!$AD$14:$AD$736, LEN($A214))=$A214), """")"),"")</f>
        <v/>
      </c>
      <c r="L214" s="1" t="str">
        <f ca="1">IFERROR(__xludf.DUMMYFUNCTION("IFERROR(FILTER('Tag Library'!$AE$14:$AE$736, LEFT('Tag Library'!$AD$14:$AD$736, LEN(L$2))=L$2, RIGHT('Tag Library'!$AD$14:$AD$736, LEN($A214))=$A214), """")"),"")</f>
        <v/>
      </c>
      <c r="M214" s="1" t="str">
        <f ca="1">IFERROR(__xludf.DUMMYFUNCTION("IFERROR(FILTER('Tag Library'!$AE$14:$AE$736, LEFT('Tag Library'!$AD$14:$AD$736, LEN(M$2))=M$2, RIGHT('Tag Library'!$AD$14:$AD$736, LEN($A214))=$A214), """")"),"")</f>
        <v/>
      </c>
      <c r="N214" s="1" t="str">
        <f ca="1">IFERROR(__xludf.DUMMYFUNCTION("IFERROR(FILTER('Tag Library'!$AE$14:$AE$736, LEFT('Tag Library'!$AD$14:$AD$736, LEN(N$2))=N$2, RIGHT('Tag Library'!$AD$14:$AD$736, LEN($A214))=$A214), """")"),"")</f>
        <v/>
      </c>
      <c r="O214" s="1" t="str">
        <f ca="1">IFERROR(__xludf.DUMMYFUNCTION("IFERROR(FILTER('Tag Library'!$AE$14:$AE$736, LEFT('Tag Library'!$AD$14:$AD$736, LEN(O$2))=O$2, RIGHT('Tag Library'!$AD$14:$AD$736, LEN($A214))=$A214), """")"),"")</f>
        <v/>
      </c>
      <c r="P214" s="1" t="str">
        <f ca="1">IFERROR(__xludf.DUMMYFUNCTION("IFERROR(FILTER('Tag Library'!$AE$14:$AE$736, LEFT('Tag Library'!$AD$14:$AD$736, LEN(P$2))=P$2, RIGHT('Tag Library'!$AD$14:$AD$736, LEN($A214))=$A214), """")"),"")</f>
        <v/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IFERROR(__xludf.DUMMYFUNCTION("IFERROR(FILTER('Tag Library'!$AE$14:$AE$736, LEFT('Tag Library'!$AD$14:$AD$736, LEN(B$2))=B$2, RIGHT('Tag Library'!$AD$14:$AD$736, LEN($A215))=$A215), """")"),"")</f>
        <v/>
      </c>
      <c r="C215" s="1" t="str">
        <f ca="1">IFERROR(__xludf.DUMMYFUNCTION("IFERROR(FILTER('Tag Library'!$AE$14:$AE$736, LEFT('Tag Library'!$AD$14:$AD$736, LEN(C$2))=C$2, RIGHT('Tag Library'!$AD$14:$AD$736, LEN($A215))=$A215), """")"),"")</f>
        <v/>
      </c>
      <c r="D215" s="1" t="str">
        <f ca="1">IFERROR(__xludf.DUMMYFUNCTION("IFERROR(FILTER('Tag Library'!$AE$14:$AE$736, LEFT('Tag Library'!$AD$14:$AD$736, LEN(D$2))=D$2, RIGHT('Tag Library'!$AD$14:$AD$736, LEN($A215))=$A215), """")"),"")</f>
        <v/>
      </c>
      <c r="E215" s="1" t="str">
        <f ca="1">IFERROR(__xludf.DUMMYFUNCTION("IFERROR(FILTER('Tag Library'!$AE$14:$AE$736, LEFT('Tag Library'!$AD$14:$AD$736, LEN(E$2))=E$2, RIGHT('Tag Library'!$AD$14:$AD$736, LEN($A215))=$A215), """")"),"")</f>
        <v/>
      </c>
      <c r="F215" s="1" t="str">
        <f ca="1">IFERROR(__xludf.DUMMYFUNCTION("IFERROR(FILTER('Tag Library'!$AE$14:$AE$736, LEFT('Tag Library'!$AD$14:$AD$736, LEN(F$2))=F$2, RIGHT('Tag Library'!$AD$14:$AD$736, LEN($A215))=$A215), """")"),"")</f>
        <v/>
      </c>
      <c r="G215" s="1" t="str">
        <f ca="1">IFERROR(__xludf.DUMMYFUNCTION("IFERROR(FILTER('Tag Library'!$AE$14:$AE$736, LEFT('Tag Library'!$AD$14:$AD$736, LEN(G$2))=G$2, RIGHT('Tag Library'!$AD$14:$AD$736, LEN($A215))=$A215), """")"),"")</f>
        <v/>
      </c>
      <c r="H215" s="1" t="str">
        <f ca="1">IFERROR(__xludf.DUMMYFUNCTION("IFERROR(FILTER('Tag Library'!$AE$14:$AE$736, LEFT('Tag Library'!$AD$14:$AD$736, LEN(H$2))=H$2, RIGHT('Tag Library'!$AD$14:$AD$736, LEN($A215))=$A215), """")"),"")</f>
        <v/>
      </c>
      <c r="I215" s="1" t="str">
        <f ca="1">IFERROR(__xludf.DUMMYFUNCTION("IFERROR(FILTER('Tag Library'!$AE$14:$AE$736, LEFT('Tag Library'!$AD$14:$AD$736, LEN(I$2))=I$2, RIGHT('Tag Library'!$AD$14:$AD$736, LEN($A215))=$A215), """")"),"")</f>
        <v/>
      </c>
      <c r="J215" s="1" t="str">
        <f ca="1">IFERROR(__xludf.DUMMYFUNCTION("IFERROR(FILTER('Tag Library'!$AE$14:$AE$736, LEFT('Tag Library'!$AD$14:$AD$736, LEN(J$2))=J$2, RIGHT('Tag Library'!$AD$14:$AD$736, LEN($A215))=$A215), """")"),"")</f>
        <v/>
      </c>
      <c r="K215" s="1" t="str">
        <f ca="1">IFERROR(__xludf.DUMMYFUNCTION("IFERROR(FILTER('Tag Library'!$AE$14:$AE$736, LEFT('Tag Library'!$AD$14:$AD$736, LEN(K$2))=K$2, RIGHT('Tag Library'!$AD$14:$AD$736, LEN($A215))=$A215), """")"),"")</f>
        <v/>
      </c>
      <c r="L215" s="1" t="str">
        <f ca="1">IFERROR(__xludf.DUMMYFUNCTION("IFERROR(FILTER('Tag Library'!$AE$14:$AE$736, LEFT('Tag Library'!$AD$14:$AD$736, LEN(L$2))=L$2, RIGHT('Tag Library'!$AD$14:$AD$736, LEN($A215))=$A215), """")"),"")</f>
        <v/>
      </c>
      <c r="M215" s="1" t="str">
        <f ca="1">IFERROR(__xludf.DUMMYFUNCTION("IFERROR(FILTER('Tag Library'!$AE$14:$AE$736, LEFT('Tag Library'!$AD$14:$AD$736, LEN(M$2))=M$2, RIGHT('Tag Library'!$AD$14:$AD$736, LEN($A215))=$A215), """")"),"")</f>
        <v/>
      </c>
      <c r="N215" s="1" t="str">
        <f ca="1">IFERROR(__xludf.DUMMYFUNCTION("IFERROR(FILTER('Tag Library'!$AE$14:$AE$736, LEFT('Tag Library'!$AD$14:$AD$736, LEN(N$2))=N$2, RIGHT('Tag Library'!$AD$14:$AD$736, LEN($A215))=$A215), """")"),"")</f>
        <v/>
      </c>
      <c r="O215" s="1" t="str">
        <f ca="1">IFERROR(__xludf.DUMMYFUNCTION("IFERROR(FILTER('Tag Library'!$AE$14:$AE$736, LEFT('Tag Library'!$AD$14:$AD$736, LEN(O$2))=O$2, RIGHT('Tag Library'!$AD$14:$AD$736, LEN($A215))=$A215), """")"),"")</f>
        <v/>
      </c>
      <c r="P215" s="1" t="str">
        <f ca="1">IFERROR(__xludf.DUMMYFUNCTION("IFERROR(FILTER('Tag Library'!$AE$14:$AE$736, LEFT('Tag Library'!$AD$14:$AD$736, LEN(P$2))=P$2, RIGHT('Tag Library'!$AD$14:$AD$736, LEN($A215))=$A215), """")"),"")</f>
        <v/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IFERROR(__xludf.DUMMYFUNCTION("IFERROR(FILTER('Tag Library'!$AE$14:$AE$736, LEFT('Tag Library'!$AD$14:$AD$736, LEN(B$2))=B$2, RIGHT('Tag Library'!$AD$14:$AD$736, LEN($A216))=$A216), """")"),"")</f>
        <v/>
      </c>
      <c r="C216" s="1" t="str">
        <f ca="1">IFERROR(__xludf.DUMMYFUNCTION("IFERROR(FILTER('Tag Library'!$AE$14:$AE$736, LEFT('Tag Library'!$AD$14:$AD$736, LEN(C$2))=C$2, RIGHT('Tag Library'!$AD$14:$AD$736, LEN($A216))=$A216), """")"),"")</f>
        <v/>
      </c>
      <c r="D216" s="1" t="str">
        <f ca="1">IFERROR(__xludf.DUMMYFUNCTION("IFERROR(FILTER('Tag Library'!$AE$14:$AE$736, LEFT('Tag Library'!$AD$14:$AD$736, LEN(D$2))=D$2, RIGHT('Tag Library'!$AD$14:$AD$736, LEN($A216))=$A216), """")"),"")</f>
        <v/>
      </c>
      <c r="E216" s="1" t="str">
        <f ca="1">IFERROR(__xludf.DUMMYFUNCTION("IFERROR(FILTER('Tag Library'!$AE$14:$AE$736, LEFT('Tag Library'!$AD$14:$AD$736, LEN(E$2))=E$2, RIGHT('Tag Library'!$AD$14:$AD$736, LEN($A216))=$A216), """")"),"")</f>
        <v/>
      </c>
      <c r="F216" s="1" t="str">
        <f ca="1">IFERROR(__xludf.DUMMYFUNCTION("IFERROR(FILTER('Tag Library'!$AE$14:$AE$736, LEFT('Tag Library'!$AD$14:$AD$736, LEN(F$2))=F$2, RIGHT('Tag Library'!$AD$14:$AD$736, LEN($A216))=$A216), """")"),"")</f>
        <v/>
      </c>
      <c r="G216" s="1" t="str">
        <f ca="1">IFERROR(__xludf.DUMMYFUNCTION("IFERROR(FILTER('Tag Library'!$AE$14:$AE$736, LEFT('Tag Library'!$AD$14:$AD$736, LEN(G$2))=G$2, RIGHT('Tag Library'!$AD$14:$AD$736, LEN($A216))=$A216), """")"),"")</f>
        <v/>
      </c>
      <c r="H216" s="1" t="str">
        <f ca="1">IFERROR(__xludf.DUMMYFUNCTION("IFERROR(FILTER('Tag Library'!$AE$14:$AE$736, LEFT('Tag Library'!$AD$14:$AD$736, LEN(H$2))=H$2, RIGHT('Tag Library'!$AD$14:$AD$736, LEN($A216))=$A216), """")"),"")</f>
        <v/>
      </c>
      <c r="I216" s="1" t="str">
        <f ca="1">IFERROR(__xludf.DUMMYFUNCTION("IFERROR(FILTER('Tag Library'!$AE$14:$AE$736, LEFT('Tag Library'!$AD$14:$AD$736, LEN(I$2))=I$2, RIGHT('Tag Library'!$AD$14:$AD$736, LEN($A216))=$A216), """")"),"")</f>
        <v/>
      </c>
      <c r="J216" s="1" t="str">
        <f ca="1">IFERROR(__xludf.DUMMYFUNCTION("IFERROR(FILTER('Tag Library'!$AE$14:$AE$736, LEFT('Tag Library'!$AD$14:$AD$736, LEN(J$2))=J$2, RIGHT('Tag Library'!$AD$14:$AD$736, LEN($A216))=$A216), """")"),"")</f>
        <v/>
      </c>
      <c r="K216" s="1" t="str">
        <f ca="1">IFERROR(__xludf.DUMMYFUNCTION("IFERROR(FILTER('Tag Library'!$AE$14:$AE$736, LEFT('Tag Library'!$AD$14:$AD$736, LEN(K$2))=K$2, RIGHT('Tag Library'!$AD$14:$AD$736, LEN($A216))=$A216), """")"),"")</f>
        <v/>
      </c>
      <c r="L216" s="1" t="str">
        <f ca="1">IFERROR(__xludf.DUMMYFUNCTION("IFERROR(FILTER('Tag Library'!$AE$14:$AE$736, LEFT('Tag Library'!$AD$14:$AD$736, LEN(L$2))=L$2, RIGHT('Tag Library'!$AD$14:$AD$736, LEN($A216))=$A216), """")"),"")</f>
        <v/>
      </c>
      <c r="M216" s="1" t="str">
        <f ca="1">IFERROR(__xludf.DUMMYFUNCTION("IFERROR(FILTER('Tag Library'!$AE$14:$AE$736, LEFT('Tag Library'!$AD$14:$AD$736, LEN(M$2))=M$2, RIGHT('Tag Library'!$AD$14:$AD$736, LEN($A216))=$A216), """")"),"")</f>
        <v/>
      </c>
      <c r="N216" s="1" t="str">
        <f ca="1">IFERROR(__xludf.DUMMYFUNCTION("IFERROR(FILTER('Tag Library'!$AE$14:$AE$736, LEFT('Tag Library'!$AD$14:$AD$736, LEN(N$2))=N$2, RIGHT('Tag Library'!$AD$14:$AD$736, LEN($A216))=$A216), """")"),"")</f>
        <v/>
      </c>
      <c r="O216" s="1" t="str">
        <f ca="1">IFERROR(__xludf.DUMMYFUNCTION("IFERROR(FILTER('Tag Library'!$AE$14:$AE$736, LEFT('Tag Library'!$AD$14:$AD$736, LEN(O$2))=O$2, RIGHT('Tag Library'!$AD$14:$AD$736, LEN($A216))=$A216), """")"),"")</f>
        <v/>
      </c>
      <c r="P216" s="1" t="str">
        <f ca="1">IFERROR(__xludf.DUMMYFUNCTION("IFERROR(FILTER('Tag Library'!$AE$14:$AE$736, LEFT('Tag Library'!$AD$14:$AD$736, LEN(P$2))=P$2, RIGHT('Tag Library'!$AD$14:$AD$736, LEN($A216))=$A216), """")"),"")</f>
        <v/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IFERROR(__xludf.DUMMYFUNCTION("IFERROR(FILTER('Tag Library'!$AE$14:$AE$736, LEFT('Tag Library'!$AD$14:$AD$736, LEN(B$2))=B$2, RIGHT('Tag Library'!$AD$14:$AD$736, LEN($A217))=$A217), """")"),"")</f>
        <v/>
      </c>
      <c r="C217" s="1" t="str">
        <f ca="1">IFERROR(__xludf.DUMMYFUNCTION("IFERROR(FILTER('Tag Library'!$AE$14:$AE$736, LEFT('Tag Library'!$AD$14:$AD$736, LEN(C$2))=C$2, RIGHT('Tag Library'!$AD$14:$AD$736, LEN($A217))=$A217), """")"),"")</f>
        <v/>
      </c>
      <c r="D217" s="1" t="str">
        <f ca="1">IFERROR(__xludf.DUMMYFUNCTION("IFERROR(FILTER('Tag Library'!$AE$14:$AE$736, LEFT('Tag Library'!$AD$14:$AD$736, LEN(D$2))=D$2, RIGHT('Tag Library'!$AD$14:$AD$736, LEN($A217))=$A217), """")"),"")</f>
        <v/>
      </c>
      <c r="E217" s="1" t="str">
        <f ca="1">IFERROR(__xludf.DUMMYFUNCTION("IFERROR(FILTER('Tag Library'!$AE$14:$AE$736, LEFT('Tag Library'!$AD$14:$AD$736, LEN(E$2))=E$2, RIGHT('Tag Library'!$AD$14:$AD$736, LEN($A217))=$A217), """")"),"")</f>
        <v/>
      </c>
      <c r="F217" s="1" t="str">
        <f ca="1">IFERROR(__xludf.DUMMYFUNCTION("IFERROR(FILTER('Tag Library'!$AE$14:$AE$736, LEFT('Tag Library'!$AD$14:$AD$736, LEN(F$2))=F$2, RIGHT('Tag Library'!$AD$14:$AD$736, LEN($A217))=$A217), """")"),"")</f>
        <v/>
      </c>
      <c r="G217" s="1" t="str">
        <f ca="1">IFERROR(__xludf.DUMMYFUNCTION("IFERROR(FILTER('Tag Library'!$AE$14:$AE$736, LEFT('Tag Library'!$AD$14:$AD$736, LEN(G$2))=G$2, RIGHT('Tag Library'!$AD$14:$AD$736, LEN($A217))=$A217), """")"),"")</f>
        <v/>
      </c>
      <c r="H217" s="1" t="str">
        <f ca="1">IFERROR(__xludf.DUMMYFUNCTION("IFERROR(FILTER('Tag Library'!$AE$14:$AE$736, LEFT('Tag Library'!$AD$14:$AD$736, LEN(H$2))=H$2, RIGHT('Tag Library'!$AD$14:$AD$736, LEN($A217))=$A217), """")"),"")</f>
        <v/>
      </c>
      <c r="I217" s="1" t="str">
        <f ca="1">IFERROR(__xludf.DUMMYFUNCTION("IFERROR(FILTER('Tag Library'!$AE$14:$AE$736, LEFT('Tag Library'!$AD$14:$AD$736, LEN(I$2))=I$2, RIGHT('Tag Library'!$AD$14:$AD$736, LEN($A217))=$A217), """")"),"")</f>
        <v/>
      </c>
      <c r="J217" s="1" t="str">
        <f ca="1">IFERROR(__xludf.DUMMYFUNCTION("IFERROR(FILTER('Tag Library'!$AE$14:$AE$736, LEFT('Tag Library'!$AD$14:$AD$736, LEN(J$2))=J$2, RIGHT('Tag Library'!$AD$14:$AD$736, LEN($A217))=$A217), """")"),"")</f>
        <v/>
      </c>
      <c r="K217" s="1" t="str">
        <f ca="1">IFERROR(__xludf.DUMMYFUNCTION("IFERROR(FILTER('Tag Library'!$AE$14:$AE$736, LEFT('Tag Library'!$AD$14:$AD$736, LEN(K$2))=K$2, RIGHT('Tag Library'!$AD$14:$AD$736, LEN($A217))=$A217), """")"),"")</f>
        <v/>
      </c>
      <c r="L217" s="1" t="str">
        <f ca="1">IFERROR(__xludf.DUMMYFUNCTION("IFERROR(FILTER('Tag Library'!$AE$14:$AE$736, LEFT('Tag Library'!$AD$14:$AD$736, LEN(L$2))=L$2, RIGHT('Tag Library'!$AD$14:$AD$736, LEN($A217))=$A217), """")"),"")</f>
        <v/>
      </c>
      <c r="M217" s="1" t="str">
        <f ca="1">IFERROR(__xludf.DUMMYFUNCTION("IFERROR(FILTER('Tag Library'!$AE$14:$AE$736, LEFT('Tag Library'!$AD$14:$AD$736, LEN(M$2))=M$2, RIGHT('Tag Library'!$AD$14:$AD$736, LEN($A217))=$A217), """")"),"")</f>
        <v/>
      </c>
      <c r="N217" s="1" t="str">
        <f ca="1">IFERROR(__xludf.DUMMYFUNCTION("IFERROR(FILTER('Tag Library'!$AE$14:$AE$736, LEFT('Tag Library'!$AD$14:$AD$736, LEN(N$2))=N$2, RIGHT('Tag Library'!$AD$14:$AD$736, LEN($A217))=$A217), """")"),"")</f>
        <v/>
      </c>
      <c r="O217" s="1" t="str">
        <f ca="1">IFERROR(__xludf.DUMMYFUNCTION("IFERROR(FILTER('Tag Library'!$AE$14:$AE$736, LEFT('Tag Library'!$AD$14:$AD$736, LEN(O$2))=O$2, RIGHT('Tag Library'!$AD$14:$AD$736, LEN($A217))=$A217), """")"),"")</f>
        <v/>
      </c>
      <c r="P217" s="1" t="str">
        <f ca="1">IFERROR(__xludf.DUMMYFUNCTION("IFERROR(FILTER('Tag Library'!$AE$14:$AE$736, LEFT('Tag Library'!$AD$14:$AD$736, LEN(P$2))=P$2, RIGHT('Tag Library'!$AD$14:$AD$736, LEN($A217))=$A217), """")"),"")</f>
        <v/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IFERROR(__xludf.DUMMYFUNCTION("IFERROR(FILTER('Tag Library'!$AE$14:$AE$736, LEFT('Tag Library'!$AD$14:$AD$736, LEN(B$2))=B$2, RIGHT('Tag Library'!$AD$14:$AD$736, LEN($A218))=$A218), """")"),"")</f>
        <v/>
      </c>
      <c r="C218" s="1" t="str">
        <f ca="1">IFERROR(__xludf.DUMMYFUNCTION("IFERROR(FILTER('Tag Library'!$AE$14:$AE$736, LEFT('Tag Library'!$AD$14:$AD$736, LEN(C$2))=C$2, RIGHT('Tag Library'!$AD$14:$AD$736, LEN($A218))=$A218), """")"),"")</f>
        <v/>
      </c>
      <c r="D218" s="1" t="str">
        <f ca="1">IFERROR(__xludf.DUMMYFUNCTION("IFERROR(FILTER('Tag Library'!$AE$14:$AE$736, LEFT('Tag Library'!$AD$14:$AD$736, LEN(D$2))=D$2, RIGHT('Tag Library'!$AD$14:$AD$736, LEN($A218))=$A218), """")"),"")</f>
        <v/>
      </c>
      <c r="E218" s="1" t="str">
        <f ca="1">IFERROR(__xludf.DUMMYFUNCTION("IFERROR(FILTER('Tag Library'!$AE$14:$AE$736, LEFT('Tag Library'!$AD$14:$AD$736, LEN(E$2))=E$2, RIGHT('Tag Library'!$AD$14:$AD$736, LEN($A218))=$A218), """")"),"")</f>
        <v/>
      </c>
      <c r="F218" s="1" t="str">
        <f ca="1">IFERROR(__xludf.DUMMYFUNCTION("IFERROR(FILTER('Tag Library'!$AE$14:$AE$736, LEFT('Tag Library'!$AD$14:$AD$736, LEN(F$2))=F$2, RIGHT('Tag Library'!$AD$14:$AD$736, LEN($A218))=$A218), """")"),"")</f>
        <v/>
      </c>
      <c r="G218" s="1" t="str">
        <f ca="1">IFERROR(__xludf.DUMMYFUNCTION("IFERROR(FILTER('Tag Library'!$AE$14:$AE$736, LEFT('Tag Library'!$AD$14:$AD$736, LEN(G$2))=G$2, RIGHT('Tag Library'!$AD$14:$AD$736, LEN($A218))=$A218), """")"),"")</f>
        <v/>
      </c>
      <c r="H218" s="1" t="str">
        <f ca="1">IFERROR(__xludf.DUMMYFUNCTION("IFERROR(FILTER('Tag Library'!$AE$14:$AE$736, LEFT('Tag Library'!$AD$14:$AD$736, LEN(H$2))=H$2, RIGHT('Tag Library'!$AD$14:$AD$736, LEN($A218))=$A218), """")"),"")</f>
        <v/>
      </c>
      <c r="I218" s="1" t="str">
        <f ca="1">IFERROR(__xludf.DUMMYFUNCTION("IFERROR(FILTER('Tag Library'!$AE$14:$AE$736, LEFT('Tag Library'!$AD$14:$AD$736, LEN(I$2))=I$2, RIGHT('Tag Library'!$AD$14:$AD$736, LEN($A218))=$A218), """")"),"")</f>
        <v/>
      </c>
      <c r="J218" s="1" t="str">
        <f ca="1">IFERROR(__xludf.DUMMYFUNCTION("IFERROR(FILTER('Tag Library'!$AE$14:$AE$736, LEFT('Tag Library'!$AD$14:$AD$736, LEN(J$2))=J$2, RIGHT('Tag Library'!$AD$14:$AD$736, LEN($A218))=$A218), """")"),"")</f>
        <v/>
      </c>
      <c r="K218" s="1" t="str">
        <f ca="1">IFERROR(__xludf.DUMMYFUNCTION("IFERROR(FILTER('Tag Library'!$AE$14:$AE$736, LEFT('Tag Library'!$AD$14:$AD$736, LEN(K$2))=K$2, RIGHT('Tag Library'!$AD$14:$AD$736, LEN($A218))=$A218), """")"),"")</f>
        <v/>
      </c>
      <c r="L218" s="1" t="str">
        <f ca="1">IFERROR(__xludf.DUMMYFUNCTION("IFERROR(FILTER('Tag Library'!$AE$14:$AE$736, LEFT('Tag Library'!$AD$14:$AD$736, LEN(L$2))=L$2, RIGHT('Tag Library'!$AD$14:$AD$736, LEN($A218))=$A218), """")"),"")</f>
        <v/>
      </c>
      <c r="M218" s="1" t="str">
        <f ca="1">IFERROR(__xludf.DUMMYFUNCTION("IFERROR(FILTER('Tag Library'!$AE$14:$AE$736, LEFT('Tag Library'!$AD$14:$AD$736, LEN(M$2))=M$2, RIGHT('Tag Library'!$AD$14:$AD$736, LEN($A218))=$A218), """")"),"")</f>
        <v/>
      </c>
      <c r="N218" s="1" t="str">
        <f ca="1">IFERROR(__xludf.DUMMYFUNCTION("IFERROR(FILTER('Tag Library'!$AE$14:$AE$736, LEFT('Tag Library'!$AD$14:$AD$736, LEN(N$2))=N$2, RIGHT('Tag Library'!$AD$14:$AD$736, LEN($A218))=$A218), """")"),"")</f>
        <v/>
      </c>
      <c r="O218" s="1" t="str">
        <f ca="1">IFERROR(__xludf.DUMMYFUNCTION("IFERROR(FILTER('Tag Library'!$AE$14:$AE$736, LEFT('Tag Library'!$AD$14:$AD$736, LEN(O$2))=O$2, RIGHT('Tag Library'!$AD$14:$AD$736, LEN($A218))=$A218), """")"),"")</f>
        <v/>
      </c>
      <c r="P218" s="1" t="str">
        <f ca="1">IFERROR(__xludf.DUMMYFUNCTION("IFERROR(FILTER('Tag Library'!$AE$14:$AE$736, LEFT('Tag Library'!$AD$14:$AD$736, LEN(P$2))=P$2, RIGHT('Tag Library'!$AD$14:$AD$736, LEN($A218))=$A218), """")"),"")</f>
        <v/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IFERROR(__xludf.DUMMYFUNCTION("IFERROR(FILTER('Tag Library'!$AE$14:$AE$736, LEFT('Tag Library'!$AD$14:$AD$736, LEN(B$2))=B$2, RIGHT('Tag Library'!$AD$14:$AD$736, LEN($A219))=$A219), """")"),"")</f>
        <v/>
      </c>
      <c r="C219" s="1" t="str">
        <f ca="1">IFERROR(__xludf.DUMMYFUNCTION("IFERROR(FILTER('Tag Library'!$AE$14:$AE$736, LEFT('Tag Library'!$AD$14:$AD$736, LEN(C$2))=C$2, RIGHT('Tag Library'!$AD$14:$AD$736, LEN($A219))=$A219), """")"),"")</f>
        <v/>
      </c>
      <c r="D219" s="1" t="str">
        <f ca="1">IFERROR(__xludf.DUMMYFUNCTION("IFERROR(FILTER('Tag Library'!$AE$14:$AE$736, LEFT('Tag Library'!$AD$14:$AD$736, LEN(D$2))=D$2, RIGHT('Tag Library'!$AD$14:$AD$736, LEN($A219))=$A219), """")"),"")</f>
        <v/>
      </c>
      <c r="E219" s="1" t="str">
        <f ca="1">IFERROR(__xludf.DUMMYFUNCTION("IFERROR(FILTER('Tag Library'!$AE$14:$AE$736, LEFT('Tag Library'!$AD$14:$AD$736, LEN(E$2))=E$2, RIGHT('Tag Library'!$AD$14:$AD$736, LEN($A219))=$A219), """")"),"")</f>
        <v/>
      </c>
      <c r="F219" s="1" t="str">
        <f ca="1">IFERROR(__xludf.DUMMYFUNCTION("IFERROR(FILTER('Tag Library'!$AE$14:$AE$736, LEFT('Tag Library'!$AD$14:$AD$736, LEN(F$2))=F$2, RIGHT('Tag Library'!$AD$14:$AD$736, LEN($A219))=$A219), """")"),"")</f>
        <v/>
      </c>
      <c r="G219" s="1" t="str">
        <f ca="1">IFERROR(__xludf.DUMMYFUNCTION("IFERROR(FILTER('Tag Library'!$AE$14:$AE$736, LEFT('Tag Library'!$AD$14:$AD$736, LEN(G$2))=G$2, RIGHT('Tag Library'!$AD$14:$AD$736, LEN($A219))=$A219), """")"),"")</f>
        <v/>
      </c>
      <c r="H219" s="1" t="str">
        <f ca="1">IFERROR(__xludf.DUMMYFUNCTION("IFERROR(FILTER('Tag Library'!$AE$14:$AE$736, LEFT('Tag Library'!$AD$14:$AD$736, LEN(H$2))=H$2, RIGHT('Tag Library'!$AD$14:$AD$736, LEN($A219))=$A219), """")"),"")</f>
        <v/>
      </c>
      <c r="I219" s="1" t="str">
        <f ca="1">IFERROR(__xludf.DUMMYFUNCTION("IFERROR(FILTER('Tag Library'!$AE$14:$AE$736, LEFT('Tag Library'!$AD$14:$AD$736, LEN(I$2))=I$2, RIGHT('Tag Library'!$AD$14:$AD$736, LEN($A219))=$A219), """")"),"")</f>
        <v/>
      </c>
      <c r="J219" s="1" t="str">
        <f ca="1">IFERROR(__xludf.DUMMYFUNCTION("IFERROR(FILTER('Tag Library'!$AE$14:$AE$736, LEFT('Tag Library'!$AD$14:$AD$736, LEN(J$2))=J$2, RIGHT('Tag Library'!$AD$14:$AD$736, LEN($A219))=$A219), """")"),"")</f>
        <v/>
      </c>
      <c r="K219" s="1" t="str">
        <f ca="1">IFERROR(__xludf.DUMMYFUNCTION("IFERROR(FILTER('Tag Library'!$AE$14:$AE$736, LEFT('Tag Library'!$AD$14:$AD$736, LEN(K$2))=K$2, RIGHT('Tag Library'!$AD$14:$AD$736, LEN($A219))=$A219), """")"),"")</f>
        <v/>
      </c>
      <c r="L219" s="1" t="str">
        <f ca="1">IFERROR(__xludf.DUMMYFUNCTION("IFERROR(FILTER('Tag Library'!$AE$14:$AE$736, LEFT('Tag Library'!$AD$14:$AD$736, LEN(L$2))=L$2, RIGHT('Tag Library'!$AD$14:$AD$736, LEN($A219))=$A219), """")"),"")</f>
        <v/>
      </c>
      <c r="M219" s="1" t="str">
        <f ca="1">IFERROR(__xludf.DUMMYFUNCTION("IFERROR(FILTER('Tag Library'!$AE$14:$AE$736, LEFT('Tag Library'!$AD$14:$AD$736, LEN(M$2))=M$2, RIGHT('Tag Library'!$AD$14:$AD$736, LEN($A219))=$A219), """")"),"")</f>
        <v/>
      </c>
      <c r="N219" s="1" t="str">
        <f ca="1">IFERROR(__xludf.DUMMYFUNCTION("IFERROR(FILTER('Tag Library'!$AE$14:$AE$736, LEFT('Tag Library'!$AD$14:$AD$736, LEN(N$2))=N$2, RIGHT('Tag Library'!$AD$14:$AD$736, LEN($A219))=$A219), """")"),"")</f>
        <v/>
      </c>
      <c r="O219" s="1" t="str">
        <f ca="1">IFERROR(__xludf.DUMMYFUNCTION("IFERROR(FILTER('Tag Library'!$AE$14:$AE$736, LEFT('Tag Library'!$AD$14:$AD$736, LEN(O$2))=O$2, RIGHT('Tag Library'!$AD$14:$AD$736, LEN($A219))=$A219), """")"),"")</f>
        <v/>
      </c>
      <c r="P219" s="1" t="str">
        <f ca="1">IFERROR(__xludf.DUMMYFUNCTION("IFERROR(FILTER('Tag Library'!$AE$14:$AE$736, LEFT('Tag Library'!$AD$14:$AD$736, LEN(P$2))=P$2, RIGHT('Tag Library'!$AD$14:$AD$736, LEN($A219))=$A219), """")"),"")</f>
        <v/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IFERROR(__xludf.DUMMYFUNCTION("IFERROR(FILTER('Tag Library'!$AE$14:$AE$736, LEFT('Tag Library'!$AD$14:$AD$736, LEN(B$2))=B$2, RIGHT('Tag Library'!$AD$14:$AD$736, LEN($A220))=$A220), """")"),"")</f>
        <v/>
      </c>
      <c r="C220" s="1" t="str">
        <f ca="1">IFERROR(__xludf.DUMMYFUNCTION("IFERROR(FILTER('Tag Library'!$AE$14:$AE$736, LEFT('Tag Library'!$AD$14:$AD$736, LEN(C$2))=C$2, RIGHT('Tag Library'!$AD$14:$AD$736, LEN($A220))=$A220), """")"),"")</f>
        <v/>
      </c>
      <c r="D220" s="1" t="str">
        <f ca="1">IFERROR(__xludf.DUMMYFUNCTION("IFERROR(FILTER('Tag Library'!$AE$14:$AE$736, LEFT('Tag Library'!$AD$14:$AD$736, LEN(D$2))=D$2, RIGHT('Tag Library'!$AD$14:$AD$736, LEN($A220))=$A220), """")"),"")</f>
        <v/>
      </c>
      <c r="E220" s="1" t="str">
        <f ca="1">IFERROR(__xludf.DUMMYFUNCTION("IFERROR(FILTER('Tag Library'!$AE$14:$AE$736, LEFT('Tag Library'!$AD$14:$AD$736, LEN(E$2))=E$2, RIGHT('Tag Library'!$AD$14:$AD$736, LEN($A220))=$A220), """")"),"")</f>
        <v/>
      </c>
      <c r="F220" s="1" t="str">
        <f ca="1">IFERROR(__xludf.DUMMYFUNCTION("IFERROR(FILTER('Tag Library'!$AE$14:$AE$736, LEFT('Tag Library'!$AD$14:$AD$736, LEN(F$2))=F$2, RIGHT('Tag Library'!$AD$14:$AD$736, LEN($A220))=$A220), """")"),"")</f>
        <v/>
      </c>
      <c r="G220" s="1" t="str">
        <f ca="1">IFERROR(__xludf.DUMMYFUNCTION("IFERROR(FILTER('Tag Library'!$AE$14:$AE$736, LEFT('Tag Library'!$AD$14:$AD$736, LEN(G$2))=G$2, RIGHT('Tag Library'!$AD$14:$AD$736, LEN($A220))=$A220), """")"),"")</f>
        <v/>
      </c>
      <c r="H220" s="1" t="str">
        <f ca="1">IFERROR(__xludf.DUMMYFUNCTION("IFERROR(FILTER('Tag Library'!$AE$14:$AE$736, LEFT('Tag Library'!$AD$14:$AD$736, LEN(H$2))=H$2, RIGHT('Tag Library'!$AD$14:$AD$736, LEN($A220))=$A220), """")"),"")</f>
        <v/>
      </c>
      <c r="I220" s="1" t="str">
        <f ca="1">IFERROR(__xludf.DUMMYFUNCTION("IFERROR(FILTER('Tag Library'!$AE$14:$AE$736, LEFT('Tag Library'!$AD$14:$AD$736, LEN(I$2))=I$2, RIGHT('Tag Library'!$AD$14:$AD$736, LEN($A220))=$A220), """")"),"")</f>
        <v/>
      </c>
      <c r="J220" s="1" t="str">
        <f ca="1">IFERROR(__xludf.DUMMYFUNCTION("IFERROR(FILTER('Tag Library'!$AE$14:$AE$736, LEFT('Tag Library'!$AD$14:$AD$736, LEN(J$2))=J$2, RIGHT('Tag Library'!$AD$14:$AD$736, LEN($A220))=$A220), """")"),"")</f>
        <v/>
      </c>
      <c r="K220" s="1" t="str">
        <f ca="1">IFERROR(__xludf.DUMMYFUNCTION("IFERROR(FILTER('Tag Library'!$AE$14:$AE$736, LEFT('Tag Library'!$AD$14:$AD$736, LEN(K$2))=K$2, RIGHT('Tag Library'!$AD$14:$AD$736, LEN($A220))=$A220), """")"),"")</f>
        <v/>
      </c>
      <c r="L220" s="1" t="str">
        <f ca="1">IFERROR(__xludf.DUMMYFUNCTION("IFERROR(FILTER('Tag Library'!$AE$14:$AE$736, LEFT('Tag Library'!$AD$14:$AD$736, LEN(L$2))=L$2, RIGHT('Tag Library'!$AD$14:$AD$736, LEN($A220))=$A220), """")"),"")</f>
        <v/>
      </c>
      <c r="M220" s="1" t="str">
        <f ca="1">IFERROR(__xludf.DUMMYFUNCTION("IFERROR(FILTER('Tag Library'!$AE$14:$AE$736, LEFT('Tag Library'!$AD$14:$AD$736, LEN(M$2))=M$2, RIGHT('Tag Library'!$AD$14:$AD$736, LEN($A220))=$A220), """")"),"")</f>
        <v/>
      </c>
      <c r="N220" s="1" t="str">
        <f ca="1">IFERROR(__xludf.DUMMYFUNCTION("IFERROR(FILTER('Tag Library'!$AE$14:$AE$736, LEFT('Tag Library'!$AD$14:$AD$736, LEN(N$2))=N$2, RIGHT('Tag Library'!$AD$14:$AD$736, LEN($A220))=$A220), """")"),"")</f>
        <v/>
      </c>
      <c r="O220" s="1" t="str">
        <f ca="1">IFERROR(__xludf.DUMMYFUNCTION("IFERROR(FILTER('Tag Library'!$AE$14:$AE$736, LEFT('Tag Library'!$AD$14:$AD$736, LEN(O$2))=O$2, RIGHT('Tag Library'!$AD$14:$AD$736, LEN($A220))=$A220), """")"),"")</f>
        <v/>
      </c>
      <c r="P220" s="1" t="str">
        <f ca="1">IFERROR(__xludf.DUMMYFUNCTION("IFERROR(FILTER('Tag Library'!$AE$14:$AE$736, LEFT('Tag Library'!$AD$14:$AD$736, LEN(P$2))=P$2, RIGHT('Tag Library'!$AD$14:$AD$736, LEN($A220))=$A220), """")"),"")</f>
        <v/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IFERROR(__xludf.DUMMYFUNCTION("IFERROR(FILTER('Tag Library'!$AE$14:$AE$736, LEFT('Tag Library'!$AD$14:$AD$736, LEN(B$2))=B$2, RIGHT('Tag Library'!$AD$14:$AD$736, LEN($A221))=$A221), """")"),"")</f>
        <v/>
      </c>
      <c r="C221" s="1" t="str">
        <f ca="1">IFERROR(__xludf.DUMMYFUNCTION("IFERROR(FILTER('Tag Library'!$AE$14:$AE$736, LEFT('Tag Library'!$AD$14:$AD$736, LEN(C$2))=C$2, RIGHT('Tag Library'!$AD$14:$AD$736, LEN($A221))=$A221), """")"),"")</f>
        <v/>
      </c>
      <c r="D221" s="1" t="str">
        <f ca="1">IFERROR(__xludf.DUMMYFUNCTION("IFERROR(FILTER('Tag Library'!$AE$14:$AE$736, LEFT('Tag Library'!$AD$14:$AD$736, LEN(D$2))=D$2, RIGHT('Tag Library'!$AD$14:$AD$736, LEN($A221))=$A221), """")"),"")</f>
        <v/>
      </c>
      <c r="E221" s="1" t="str">
        <f ca="1">IFERROR(__xludf.DUMMYFUNCTION("IFERROR(FILTER('Tag Library'!$AE$14:$AE$736, LEFT('Tag Library'!$AD$14:$AD$736, LEN(E$2))=E$2, RIGHT('Tag Library'!$AD$14:$AD$736, LEN($A221))=$A221), """")"),"")</f>
        <v/>
      </c>
      <c r="F221" s="1" t="str">
        <f ca="1">IFERROR(__xludf.DUMMYFUNCTION("IFERROR(FILTER('Tag Library'!$AE$14:$AE$736, LEFT('Tag Library'!$AD$14:$AD$736, LEN(F$2))=F$2, RIGHT('Tag Library'!$AD$14:$AD$736, LEN($A221))=$A221), """")"),"")</f>
        <v/>
      </c>
      <c r="G221" s="1" t="str">
        <f ca="1">IFERROR(__xludf.DUMMYFUNCTION("IFERROR(FILTER('Tag Library'!$AE$14:$AE$736, LEFT('Tag Library'!$AD$14:$AD$736, LEN(G$2))=G$2, RIGHT('Tag Library'!$AD$14:$AD$736, LEN($A221))=$A221), """")"),"")</f>
        <v/>
      </c>
      <c r="H221" s="1" t="str">
        <f ca="1">IFERROR(__xludf.DUMMYFUNCTION("IFERROR(FILTER('Tag Library'!$AE$14:$AE$736, LEFT('Tag Library'!$AD$14:$AD$736, LEN(H$2))=H$2, RIGHT('Tag Library'!$AD$14:$AD$736, LEN($A221))=$A221), """")"),"")</f>
        <v/>
      </c>
      <c r="I221" s="1" t="str">
        <f ca="1">IFERROR(__xludf.DUMMYFUNCTION("IFERROR(FILTER('Tag Library'!$AE$14:$AE$736, LEFT('Tag Library'!$AD$14:$AD$736, LEN(I$2))=I$2, RIGHT('Tag Library'!$AD$14:$AD$736, LEN($A221))=$A221), """")"),"")</f>
        <v/>
      </c>
      <c r="J221" s="1" t="str">
        <f ca="1">IFERROR(__xludf.DUMMYFUNCTION("IFERROR(FILTER('Tag Library'!$AE$14:$AE$736, LEFT('Tag Library'!$AD$14:$AD$736, LEN(J$2))=J$2, RIGHT('Tag Library'!$AD$14:$AD$736, LEN($A221))=$A221), """")"),"")</f>
        <v/>
      </c>
      <c r="K221" s="1" t="str">
        <f ca="1">IFERROR(__xludf.DUMMYFUNCTION("IFERROR(FILTER('Tag Library'!$AE$14:$AE$736, LEFT('Tag Library'!$AD$14:$AD$736, LEN(K$2))=K$2, RIGHT('Tag Library'!$AD$14:$AD$736, LEN($A221))=$A221), """")"),"")</f>
        <v/>
      </c>
      <c r="L221" s="1" t="str">
        <f ca="1">IFERROR(__xludf.DUMMYFUNCTION("IFERROR(FILTER('Tag Library'!$AE$14:$AE$736, LEFT('Tag Library'!$AD$14:$AD$736, LEN(L$2))=L$2, RIGHT('Tag Library'!$AD$14:$AD$736, LEN($A221))=$A221), """")"),"")</f>
        <v/>
      </c>
      <c r="M221" s="1" t="str">
        <f ca="1">IFERROR(__xludf.DUMMYFUNCTION("IFERROR(FILTER('Tag Library'!$AE$14:$AE$736, LEFT('Tag Library'!$AD$14:$AD$736, LEN(M$2))=M$2, RIGHT('Tag Library'!$AD$14:$AD$736, LEN($A221))=$A221), """")"),"")</f>
        <v/>
      </c>
      <c r="N221" s="1" t="str">
        <f ca="1">IFERROR(__xludf.DUMMYFUNCTION("IFERROR(FILTER('Tag Library'!$AE$14:$AE$736, LEFT('Tag Library'!$AD$14:$AD$736, LEN(N$2))=N$2, RIGHT('Tag Library'!$AD$14:$AD$736, LEN($A221))=$A221), """")"),"")</f>
        <v/>
      </c>
      <c r="O221" s="1" t="str">
        <f ca="1">IFERROR(__xludf.DUMMYFUNCTION("IFERROR(FILTER('Tag Library'!$AE$14:$AE$736, LEFT('Tag Library'!$AD$14:$AD$736, LEN(O$2))=O$2, RIGHT('Tag Library'!$AD$14:$AD$736, LEN($A221))=$A221), """")"),"")</f>
        <v/>
      </c>
      <c r="P221" s="1" t="str">
        <f ca="1">IFERROR(__xludf.DUMMYFUNCTION("IFERROR(FILTER('Tag Library'!$AE$14:$AE$736, LEFT('Tag Library'!$AD$14:$AD$736, LEN(P$2))=P$2, RIGHT('Tag Library'!$AD$14:$AD$736, LEN($A221))=$A221), """")"),"")</f>
        <v/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IFERROR(__xludf.DUMMYFUNCTION("IFERROR(FILTER('Tag Library'!$AE$14:$AE$736, LEFT('Tag Library'!$AD$14:$AD$736, LEN(B$2))=B$2, RIGHT('Tag Library'!$AD$14:$AD$736, LEN($A222))=$A222), """")"),"")</f>
        <v/>
      </c>
      <c r="C222" s="1" t="str">
        <f ca="1">IFERROR(__xludf.DUMMYFUNCTION("IFERROR(FILTER('Tag Library'!$AE$14:$AE$736, LEFT('Tag Library'!$AD$14:$AD$736, LEN(C$2))=C$2, RIGHT('Tag Library'!$AD$14:$AD$736, LEN($A222))=$A222), """")"),"")</f>
        <v/>
      </c>
      <c r="D222" s="1" t="str">
        <f ca="1">IFERROR(__xludf.DUMMYFUNCTION("IFERROR(FILTER('Tag Library'!$AE$14:$AE$736, LEFT('Tag Library'!$AD$14:$AD$736, LEN(D$2))=D$2, RIGHT('Tag Library'!$AD$14:$AD$736, LEN($A222))=$A222), """")"),"")</f>
        <v/>
      </c>
      <c r="E222" s="1" t="str">
        <f ca="1">IFERROR(__xludf.DUMMYFUNCTION("IFERROR(FILTER('Tag Library'!$AE$14:$AE$736, LEFT('Tag Library'!$AD$14:$AD$736, LEN(E$2))=E$2, RIGHT('Tag Library'!$AD$14:$AD$736, LEN($A222))=$A222), """")"),"")</f>
        <v/>
      </c>
      <c r="F222" s="1" t="str">
        <f ca="1">IFERROR(__xludf.DUMMYFUNCTION("IFERROR(FILTER('Tag Library'!$AE$14:$AE$736, LEFT('Tag Library'!$AD$14:$AD$736, LEN(F$2))=F$2, RIGHT('Tag Library'!$AD$14:$AD$736, LEN($A222))=$A222), """")"),"")</f>
        <v/>
      </c>
      <c r="G222" s="1" t="str">
        <f ca="1">IFERROR(__xludf.DUMMYFUNCTION("IFERROR(FILTER('Tag Library'!$AE$14:$AE$736, LEFT('Tag Library'!$AD$14:$AD$736, LEN(G$2))=G$2, RIGHT('Tag Library'!$AD$14:$AD$736, LEN($A222))=$A222), """")"),"")</f>
        <v/>
      </c>
      <c r="H222" s="1" t="str">
        <f ca="1">IFERROR(__xludf.DUMMYFUNCTION("IFERROR(FILTER('Tag Library'!$AE$14:$AE$736, LEFT('Tag Library'!$AD$14:$AD$736, LEN(H$2))=H$2, RIGHT('Tag Library'!$AD$14:$AD$736, LEN($A222))=$A222), """")"),"")</f>
        <v/>
      </c>
      <c r="I222" s="1" t="str">
        <f ca="1">IFERROR(__xludf.DUMMYFUNCTION("IFERROR(FILTER('Tag Library'!$AE$14:$AE$736, LEFT('Tag Library'!$AD$14:$AD$736, LEN(I$2))=I$2, RIGHT('Tag Library'!$AD$14:$AD$736, LEN($A222))=$A222), """")"),"")</f>
        <v/>
      </c>
      <c r="J222" s="1" t="str">
        <f ca="1">IFERROR(__xludf.DUMMYFUNCTION("IFERROR(FILTER('Tag Library'!$AE$14:$AE$736, LEFT('Tag Library'!$AD$14:$AD$736, LEN(J$2))=J$2, RIGHT('Tag Library'!$AD$14:$AD$736, LEN($A222))=$A222), """")"),"")</f>
        <v/>
      </c>
      <c r="K222" s="1" t="str">
        <f ca="1">IFERROR(__xludf.DUMMYFUNCTION("IFERROR(FILTER('Tag Library'!$AE$14:$AE$736, LEFT('Tag Library'!$AD$14:$AD$736, LEN(K$2))=K$2, RIGHT('Tag Library'!$AD$14:$AD$736, LEN($A222))=$A222), """")"),"")</f>
        <v/>
      </c>
      <c r="L222" s="1" t="str">
        <f ca="1">IFERROR(__xludf.DUMMYFUNCTION("IFERROR(FILTER('Tag Library'!$AE$14:$AE$736, LEFT('Tag Library'!$AD$14:$AD$736, LEN(L$2))=L$2, RIGHT('Tag Library'!$AD$14:$AD$736, LEN($A222))=$A222), """")"),"")</f>
        <v/>
      </c>
      <c r="M222" s="1" t="str">
        <f ca="1">IFERROR(__xludf.DUMMYFUNCTION("IFERROR(FILTER('Tag Library'!$AE$14:$AE$736, LEFT('Tag Library'!$AD$14:$AD$736, LEN(M$2))=M$2, RIGHT('Tag Library'!$AD$14:$AD$736, LEN($A222))=$A222), """")"),"")</f>
        <v/>
      </c>
      <c r="N222" s="1" t="str">
        <f ca="1">IFERROR(__xludf.DUMMYFUNCTION("IFERROR(FILTER('Tag Library'!$AE$14:$AE$736, LEFT('Tag Library'!$AD$14:$AD$736, LEN(N$2))=N$2, RIGHT('Tag Library'!$AD$14:$AD$736, LEN($A222))=$A222), """")"),"")</f>
        <v/>
      </c>
      <c r="O222" s="1" t="str">
        <f ca="1">IFERROR(__xludf.DUMMYFUNCTION("IFERROR(FILTER('Tag Library'!$AE$14:$AE$736, LEFT('Tag Library'!$AD$14:$AD$736, LEN(O$2))=O$2, RIGHT('Tag Library'!$AD$14:$AD$736, LEN($A222))=$A222), """")"),"")</f>
        <v/>
      </c>
      <c r="P222" s="1" t="str">
        <f ca="1">IFERROR(__xludf.DUMMYFUNCTION("IFERROR(FILTER('Tag Library'!$AE$14:$AE$736, LEFT('Tag Library'!$AD$14:$AD$736, LEN(P$2))=P$2, RIGHT('Tag Library'!$AD$14:$AD$736, LEN($A222))=$A222), """")"),"")</f>
        <v/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IFERROR(__xludf.DUMMYFUNCTION("IFERROR(FILTER('Tag Library'!$AE$14:$AE$736, LEFT('Tag Library'!$AD$14:$AD$736, LEN(B$2))=B$2, RIGHT('Tag Library'!$AD$14:$AD$736, LEN($A223))=$A223), """")"),"")</f>
        <v/>
      </c>
      <c r="C223" s="1" t="str">
        <f ca="1">IFERROR(__xludf.DUMMYFUNCTION("IFERROR(FILTER('Tag Library'!$AE$14:$AE$736, LEFT('Tag Library'!$AD$14:$AD$736, LEN(C$2))=C$2, RIGHT('Tag Library'!$AD$14:$AD$736, LEN($A223))=$A223), """")"),"")</f>
        <v/>
      </c>
      <c r="D223" s="1" t="str">
        <f ca="1">IFERROR(__xludf.DUMMYFUNCTION("IFERROR(FILTER('Tag Library'!$AE$14:$AE$736, LEFT('Tag Library'!$AD$14:$AD$736, LEN(D$2))=D$2, RIGHT('Tag Library'!$AD$14:$AD$736, LEN($A223))=$A223), """")"),"")</f>
        <v/>
      </c>
      <c r="E223" s="1" t="str">
        <f ca="1">IFERROR(__xludf.DUMMYFUNCTION("IFERROR(FILTER('Tag Library'!$AE$14:$AE$736, LEFT('Tag Library'!$AD$14:$AD$736, LEN(E$2))=E$2, RIGHT('Tag Library'!$AD$14:$AD$736, LEN($A223))=$A223), """")"),"")</f>
        <v/>
      </c>
      <c r="F223" s="1" t="str">
        <f ca="1">IFERROR(__xludf.DUMMYFUNCTION("IFERROR(FILTER('Tag Library'!$AE$14:$AE$736, LEFT('Tag Library'!$AD$14:$AD$736, LEN(F$2))=F$2, RIGHT('Tag Library'!$AD$14:$AD$736, LEN($A223))=$A223), """")"),"")</f>
        <v/>
      </c>
      <c r="G223" s="1" t="str">
        <f ca="1">IFERROR(__xludf.DUMMYFUNCTION("IFERROR(FILTER('Tag Library'!$AE$14:$AE$736, LEFT('Tag Library'!$AD$14:$AD$736, LEN(G$2))=G$2, RIGHT('Tag Library'!$AD$14:$AD$736, LEN($A223))=$A223), """")"),"")</f>
        <v/>
      </c>
      <c r="H223" s="1" t="str">
        <f ca="1">IFERROR(__xludf.DUMMYFUNCTION("IFERROR(FILTER('Tag Library'!$AE$14:$AE$736, LEFT('Tag Library'!$AD$14:$AD$736, LEN(H$2))=H$2, RIGHT('Tag Library'!$AD$14:$AD$736, LEN($A223))=$A223), """")"),"")</f>
        <v/>
      </c>
      <c r="I223" s="1" t="str">
        <f ca="1">IFERROR(__xludf.DUMMYFUNCTION("IFERROR(FILTER('Tag Library'!$AE$14:$AE$736, LEFT('Tag Library'!$AD$14:$AD$736, LEN(I$2))=I$2, RIGHT('Tag Library'!$AD$14:$AD$736, LEN($A223))=$A223), """")"),"")</f>
        <v/>
      </c>
      <c r="J223" s="1" t="str">
        <f ca="1">IFERROR(__xludf.DUMMYFUNCTION("IFERROR(FILTER('Tag Library'!$AE$14:$AE$736, LEFT('Tag Library'!$AD$14:$AD$736, LEN(J$2))=J$2, RIGHT('Tag Library'!$AD$14:$AD$736, LEN($A223))=$A223), """")"),"")</f>
        <v/>
      </c>
      <c r="K223" s="1" t="str">
        <f ca="1">IFERROR(__xludf.DUMMYFUNCTION("IFERROR(FILTER('Tag Library'!$AE$14:$AE$736, LEFT('Tag Library'!$AD$14:$AD$736, LEN(K$2))=K$2, RIGHT('Tag Library'!$AD$14:$AD$736, LEN($A223))=$A223), """")"),"")</f>
        <v/>
      </c>
      <c r="L223" s="1" t="str">
        <f ca="1">IFERROR(__xludf.DUMMYFUNCTION("IFERROR(FILTER('Tag Library'!$AE$14:$AE$736, LEFT('Tag Library'!$AD$14:$AD$736, LEN(L$2))=L$2, RIGHT('Tag Library'!$AD$14:$AD$736, LEN($A223))=$A223), """")"),"")</f>
        <v/>
      </c>
      <c r="M223" s="1" t="str">
        <f ca="1">IFERROR(__xludf.DUMMYFUNCTION("IFERROR(FILTER('Tag Library'!$AE$14:$AE$736, LEFT('Tag Library'!$AD$14:$AD$736, LEN(M$2))=M$2, RIGHT('Tag Library'!$AD$14:$AD$736, LEN($A223))=$A223), """")"),"")</f>
        <v/>
      </c>
      <c r="N223" s="1" t="str">
        <f ca="1">IFERROR(__xludf.DUMMYFUNCTION("IFERROR(FILTER('Tag Library'!$AE$14:$AE$736, LEFT('Tag Library'!$AD$14:$AD$736, LEN(N$2))=N$2, RIGHT('Tag Library'!$AD$14:$AD$736, LEN($A223))=$A223), """")"),"")</f>
        <v/>
      </c>
      <c r="O223" s="1" t="str">
        <f ca="1">IFERROR(__xludf.DUMMYFUNCTION("IFERROR(FILTER('Tag Library'!$AE$14:$AE$736, LEFT('Tag Library'!$AD$14:$AD$736, LEN(O$2))=O$2, RIGHT('Tag Library'!$AD$14:$AD$736, LEN($A223))=$A223), """")"),"")</f>
        <v/>
      </c>
      <c r="P223" s="1" t="str">
        <f ca="1">IFERROR(__xludf.DUMMYFUNCTION("IFERROR(FILTER('Tag Library'!$AE$14:$AE$736, LEFT('Tag Library'!$AD$14:$AD$736, LEN(P$2))=P$2, RIGHT('Tag Library'!$AD$14:$AD$736, LEN($A223))=$A223), """")"),"")</f>
        <v/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IFERROR(__xludf.DUMMYFUNCTION("IFERROR(FILTER('Tag Library'!$AE$14:$AE$736, LEFT('Tag Library'!$AD$14:$AD$736, LEN(B$2))=B$2, RIGHT('Tag Library'!$AD$14:$AD$736, LEN($A224))=$A224), """")"),"")</f>
        <v/>
      </c>
      <c r="C224" s="1" t="str">
        <f ca="1">IFERROR(__xludf.DUMMYFUNCTION("IFERROR(FILTER('Tag Library'!$AE$14:$AE$736, LEFT('Tag Library'!$AD$14:$AD$736, LEN(C$2))=C$2, RIGHT('Tag Library'!$AD$14:$AD$736, LEN($A224))=$A224), """")"),"")</f>
        <v/>
      </c>
      <c r="D224" s="1" t="str">
        <f ca="1">IFERROR(__xludf.DUMMYFUNCTION("IFERROR(FILTER('Tag Library'!$AE$14:$AE$736, LEFT('Tag Library'!$AD$14:$AD$736, LEN(D$2))=D$2, RIGHT('Tag Library'!$AD$14:$AD$736, LEN($A224))=$A224), """")"),"")</f>
        <v/>
      </c>
      <c r="E224" s="1" t="str">
        <f ca="1">IFERROR(__xludf.DUMMYFUNCTION("IFERROR(FILTER('Tag Library'!$AE$14:$AE$736, LEFT('Tag Library'!$AD$14:$AD$736, LEN(E$2))=E$2, RIGHT('Tag Library'!$AD$14:$AD$736, LEN($A224))=$A224), """")"),"")</f>
        <v/>
      </c>
      <c r="F224" s="1" t="str">
        <f ca="1">IFERROR(__xludf.DUMMYFUNCTION("IFERROR(FILTER('Tag Library'!$AE$14:$AE$736, LEFT('Tag Library'!$AD$14:$AD$736, LEN(F$2))=F$2, RIGHT('Tag Library'!$AD$14:$AD$736, LEN($A224))=$A224), """")"),"")</f>
        <v/>
      </c>
      <c r="G224" s="1" t="str">
        <f ca="1">IFERROR(__xludf.DUMMYFUNCTION("IFERROR(FILTER('Tag Library'!$AE$14:$AE$736, LEFT('Tag Library'!$AD$14:$AD$736, LEN(G$2))=G$2, RIGHT('Tag Library'!$AD$14:$AD$736, LEN($A224))=$A224), """")"),"")</f>
        <v/>
      </c>
      <c r="H224" s="1" t="str">
        <f ca="1">IFERROR(__xludf.DUMMYFUNCTION("IFERROR(FILTER('Tag Library'!$AE$14:$AE$736, LEFT('Tag Library'!$AD$14:$AD$736, LEN(H$2))=H$2, RIGHT('Tag Library'!$AD$14:$AD$736, LEN($A224))=$A224), """")"),"")</f>
        <v/>
      </c>
      <c r="I224" s="1" t="str">
        <f ca="1">IFERROR(__xludf.DUMMYFUNCTION("IFERROR(FILTER('Tag Library'!$AE$14:$AE$736, LEFT('Tag Library'!$AD$14:$AD$736, LEN(I$2))=I$2, RIGHT('Tag Library'!$AD$14:$AD$736, LEN($A224))=$A224), """")"),"")</f>
        <v/>
      </c>
      <c r="J224" s="1" t="str">
        <f ca="1">IFERROR(__xludf.DUMMYFUNCTION("IFERROR(FILTER('Tag Library'!$AE$14:$AE$736, LEFT('Tag Library'!$AD$14:$AD$736, LEN(J$2))=J$2, RIGHT('Tag Library'!$AD$14:$AD$736, LEN($A224))=$A224), """")"),"")</f>
        <v/>
      </c>
      <c r="K224" s="1" t="str">
        <f ca="1">IFERROR(__xludf.DUMMYFUNCTION("IFERROR(FILTER('Tag Library'!$AE$14:$AE$736, LEFT('Tag Library'!$AD$14:$AD$736, LEN(K$2))=K$2, RIGHT('Tag Library'!$AD$14:$AD$736, LEN($A224))=$A224), """")"),"")</f>
        <v/>
      </c>
      <c r="L224" s="1" t="str">
        <f ca="1">IFERROR(__xludf.DUMMYFUNCTION("IFERROR(FILTER('Tag Library'!$AE$14:$AE$736, LEFT('Tag Library'!$AD$14:$AD$736, LEN(L$2))=L$2, RIGHT('Tag Library'!$AD$14:$AD$736, LEN($A224))=$A224), """")"),"")</f>
        <v/>
      </c>
      <c r="M224" s="1" t="str">
        <f ca="1">IFERROR(__xludf.DUMMYFUNCTION("IFERROR(FILTER('Tag Library'!$AE$14:$AE$736, LEFT('Tag Library'!$AD$14:$AD$736, LEN(M$2))=M$2, RIGHT('Tag Library'!$AD$14:$AD$736, LEN($A224))=$A224), """")"),"")</f>
        <v/>
      </c>
      <c r="N224" s="1" t="str">
        <f ca="1">IFERROR(__xludf.DUMMYFUNCTION("IFERROR(FILTER('Tag Library'!$AE$14:$AE$736, LEFT('Tag Library'!$AD$14:$AD$736, LEN(N$2))=N$2, RIGHT('Tag Library'!$AD$14:$AD$736, LEN($A224))=$A224), """")"),"")</f>
        <v/>
      </c>
      <c r="O224" s="1" t="str">
        <f ca="1">IFERROR(__xludf.DUMMYFUNCTION("IFERROR(FILTER('Tag Library'!$AE$14:$AE$736, LEFT('Tag Library'!$AD$14:$AD$736, LEN(O$2))=O$2, RIGHT('Tag Library'!$AD$14:$AD$736, LEN($A224))=$A224), """")"),"")</f>
        <v/>
      </c>
      <c r="P224" s="1" t="str">
        <f ca="1">IFERROR(__xludf.DUMMYFUNCTION("IFERROR(FILTER('Tag Library'!$AE$14:$AE$736, LEFT('Tag Library'!$AD$14:$AD$736, LEN(P$2))=P$2, RIGHT('Tag Library'!$AD$14:$AD$736, LEN($A224))=$A224), """")"),"")</f>
        <v/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IFERROR(__xludf.DUMMYFUNCTION("IFERROR(FILTER('Tag Library'!$AE$14:$AE$736, LEFT('Tag Library'!$AD$14:$AD$736, LEN(B$2))=B$2, RIGHT('Tag Library'!$AD$14:$AD$736, LEN($A225))=$A225), """")"),"")</f>
        <v/>
      </c>
      <c r="C225" s="1" t="str">
        <f ca="1">IFERROR(__xludf.DUMMYFUNCTION("IFERROR(FILTER('Tag Library'!$AE$14:$AE$736, LEFT('Tag Library'!$AD$14:$AD$736, LEN(C$2))=C$2, RIGHT('Tag Library'!$AD$14:$AD$736, LEN($A225))=$A225), """")"),"")</f>
        <v/>
      </c>
      <c r="D225" s="1" t="str">
        <f ca="1">IFERROR(__xludf.DUMMYFUNCTION("IFERROR(FILTER('Tag Library'!$AE$14:$AE$736, LEFT('Tag Library'!$AD$14:$AD$736, LEN(D$2))=D$2, RIGHT('Tag Library'!$AD$14:$AD$736, LEN($A225))=$A225), """")"),"")</f>
        <v/>
      </c>
      <c r="E225" s="1" t="str">
        <f ca="1">IFERROR(__xludf.DUMMYFUNCTION("IFERROR(FILTER('Tag Library'!$AE$14:$AE$736, LEFT('Tag Library'!$AD$14:$AD$736, LEN(E$2))=E$2, RIGHT('Tag Library'!$AD$14:$AD$736, LEN($A225))=$A225), """")"),"")</f>
        <v/>
      </c>
      <c r="F225" s="1" t="str">
        <f ca="1">IFERROR(__xludf.DUMMYFUNCTION("IFERROR(FILTER('Tag Library'!$AE$14:$AE$736, LEFT('Tag Library'!$AD$14:$AD$736, LEN(F$2))=F$2, RIGHT('Tag Library'!$AD$14:$AD$736, LEN($A225))=$A225), """")"),"")</f>
        <v/>
      </c>
      <c r="G225" s="1" t="str">
        <f ca="1">IFERROR(__xludf.DUMMYFUNCTION("IFERROR(FILTER('Tag Library'!$AE$14:$AE$736, LEFT('Tag Library'!$AD$14:$AD$736, LEN(G$2))=G$2, RIGHT('Tag Library'!$AD$14:$AD$736, LEN($A225))=$A225), """")"),"")</f>
        <v/>
      </c>
      <c r="H225" s="1" t="str">
        <f ca="1">IFERROR(__xludf.DUMMYFUNCTION("IFERROR(FILTER('Tag Library'!$AE$14:$AE$736, LEFT('Tag Library'!$AD$14:$AD$736, LEN(H$2))=H$2, RIGHT('Tag Library'!$AD$14:$AD$736, LEN($A225))=$A225), """")"),"")</f>
        <v/>
      </c>
      <c r="I225" s="1" t="str">
        <f ca="1">IFERROR(__xludf.DUMMYFUNCTION("IFERROR(FILTER('Tag Library'!$AE$14:$AE$736, LEFT('Tag Library'!$AD$14:$AD$736, LEN(I$2))=I$2, RIGHT('Tag Library'!$AD$14:$AD$736, LEN($A225))=$A225), """")"),"")</f>
        <v/>
      </c>
      <c r="J225" s="1" t="str">
        <f ca="1">IFERROR(__xludf.DUMMYFUNCTION("IFERROR(FILTER('Tag Library'!$AE$14:$AE$736, LEFT('Tag Library'!$AD$14:$AD$736, LEN(J$2))=J$2, RIGHT('Tag Library'!$AD$14:$AD$736, LEN($A225))=$A225), """")"),"")</f>
        <v/>
      </c>
      <c r="K225" s="1" t="str">
        <f ca="1">IFERROR(__xludf.DUMMYFUNCTION("IFERROR(FILTER('Tag Library'!$AE$14:$AE$736, LEFT('Tag Library'!$AD$14:$AD$736, LEN(K$2))=K$2, RIGHT('Tag Library'!$AD$14:$AD$736, LEN($A225))=$A225), """")"),"")</f>
        <v/>
      </c>
      <c r="L225" s="1" t="str">
        <f ca="1">IFERROR(__xludf.DUMMYFUNCTION("IFERROR(FILTER('Tag Library'!$AE$14:$AE$736, LEFT('Tag Library'!$AD$14:$AD$736, LEN(L$2))=L$2, RIGHT('Tag Library'!$AD$14:$AD$736, LEN($A225))=$A225), """")"),"")</f>
        <v/>
      </c>
      <c r="M225" s="1" t="str">
        <f ca="1">IFERROR(__xludf.DUMMYFUNCTION("IFERROR(FILTER('Tag Library'!$AE$14:$AE$736, LEFT('Tag Library'!$AD$14:$AD$736, LEN(M$2))=M$2, RIGHT('Tag Library'!$AD$14:$AD$736, LEN($A225))=$A225), """")"),"")</f>
        <v/>
      </c>
      <c r="N225" s="1" t="str">
        <f ca="1">IFERROR(__xludf.DUMMYFUNCTION("IFERROR(FILTER('Tag Library'!$AE$14:$AE$736, LEFT('Tag Library'!$AD$14:$AD$736, LEN(N$2))=N$2, RIGHT('Tag Library'!$AD$14:$AD$736, LEN($A225))=$A225), """")"),"")</f>
        <v/>
      </c>
      <c r="O225" s="1" t="str">
        <f ca="1">IFERROR(__xludf.DUMMYFUNCTION("IFERROR(FILTER('Tag Library'!$AE$14:$AE$736, LEFT('Tag Library'!$AD$14:$AD$736, LEN(O$2))=O$2, RIGHT('Tag Library'!$AD$14:$AD$736, LEN($A225))=$A225), """")"),"")</f>
        <v/>
      </c>
      <c r="P225" s="1" t="str">
        <f ca="1">IFERROR(__xludf.DUMMYFUNCTION("IFERROR(FILTER('Tag Library'!$AE$14:$AE$736, LEFT('Tag Library'!$AD$14:$AD$736, LEN(P$2))=P$2, RIGHT('Tag Library'!$AD$14:$AD$736, LEN($A225))=$A225), """")"),"")</f>
        <v/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IFERROR(__xludf.DUMMYFUNCTION("IFERROR(FILTER('Tag Library'!$AE$14:$AE$736, LEFT('Tag Library'!$AD$14:$AD$736, LEN(B$2))=B$2, RIGHT('Tag Library'!$AD$14:$AD$736, LEN($A226))=$A226), """")"),"")</f>
        <v/>
      </c>
      <c r="C226" s="1" t="str">
        <f ca="1">IFERROR(__xludf.DUMMYFUNCTION("IFERROR(FILTER('Tag Library'!$AE$14:$AE$736, LEFT('Tag Library'!$AD$14:$AD$736, LEN(C$2))=C$2, RIGHT('Tag Library'!$AD$14:$AD$736, LEN($A226))=$A226), """")"),"")</f>
        <v/>
      </c>
      <c r="D226" s="1" t="str">
        <f ca="1">IFERROR(__xludf.DUMMYFUNCTION("IFERROR(FILTER('Tag Library'!$AE$14:$AE$736, LEFT('Tag Library'!$AD$14:$AD$736, LEN(D$2))=D$2, RIGHT('Tag Library'!$AD$14:$AD$736, LEN($A226))=$A226), """")"),"")</f>
        <v/>
      </c>
      <c r="E226" s="1" t="str">
        <f ca="1">IFERROR(__xludf.DUMMYFUNCTION("IFERROR(FILTER('Tag Library'!$AE$14:$AE$736, LEFT('Tag Library'!$AD$14:$AD$736, LEN(E$2))=E$2, RIGHT('Tag Library'!$AD$14:$AD$736, LEN($A226))=$A226), """")"),"")</f>
        <v/>
      </c>
      <c r="F226" s="1" t="str">
        <f ca="1">IFERROR(__xludf.DUMMYFUNCTION("IFERROR(FILTER('Tag Library'!$AE$14:$AE$736, LEFT('Tag Library'!$AD$14:$AD$736, LEN(F$2))=F$2, RIGHT('Tag Library'!$AD$14:$AD$736, LEN($A226))=$A226), """")"),"")</f>
        <v/>
      </c>
      <c r="G226" s="1" t="str">
        <f ca="1">IFERROR(__xludf.DUMMYFUNCTION("IFERROR(FILTER('Tag Library'!$AE$14:$AE$736, LEFT('Tag Library'!$AD$14:$AD$736, LEN(G$2))=G$2, RIGHT('Tag Library'!$AD$14:$AD$736, LEN($A226))=$A226), """")"),"")</f>
        <v/>
      </c>
      <c r="H226" s="1" t="str">
        <f ca="1">IFERROR(__xludf.DUMMYFUNCTION("IFERROR(FILTER('Tag Library'!$AE$14:$AE$736, LEFT('Tag Library'!$AD$14:$AD$736, LEN(H$2))=H$2, RIGHT('Tag Library'!$AD$14:$AD$736, LEN($A226))=$A226), """")"),"")</f>
        <v/>
      </c>
      <c r="I226" s="1" t="str">
        <f ca="1">IFERROR(__xludf.DUMMYFUNCTION("IFERROR(FILTER('Tag Library'!$AE$14:$AE$736, LEFT('Tag Library'!$AD$14:$AD$736, LEN(I$2))=I$2, RIGHT('Tag Library'!$AD$14:$AD$736, LEN($A226))=$A226), """")"),"")</f>
        <v/>
      </c>
      <c r="J226" s="1" t="str">
        <f ca="1">IFERROR(__xludf.DUMMYFUNCTION("IFERROR(FILTER('Tag Library'!$AE$14:$AE$736, LEFT('Tag Library'!$AD$14:$AD$736, LEN(J$2))=J$2, RIGHT('Tag Library'!$AD$14:$AD$736, LEN($A226))=$A226), """")"),"")</f>
        <v/>
      </c>
      <c r="K226" s="1" t="str">
        <f ca="1">IFERROR(__xludf.DUMMYFUNCTION("IFERROR(FILTER('Tag Library'!$AE$14:$AE$736, LEFT('Tag Library'!$AD$14:$AD$736, LEN(K$2))=K$2, RIGHT('Tag Library'!$AD$14:$AD$736, LEN($A226))=$A226), """")"),"")</f>
        <v/>
      </c>
      <c r="L226" s="1" t="str">
        <f ca="1">IFERROR(__xludf.DUMMYFUNCTION("IFERROR(FILTER('Tag Library'!$AE$14:$AE$736, LEFT('Tag Library'!$AD$14:$AD$736, LEN(L$2))=L$2, RIGHT('Tag Library'!$AD$14:$AD$736, LEN($A226))=$A226), """")"),"")</f>
        <v/>
      </c>
      <c r="M226" s="1" t="str">
        <f ca="1">IFERROR(__xludf.DUMMYFUNCTION("IFERROR(FILTER('Tag Library'!$AE$14:$AE$736, LEFT('Tag Library'!$AD$14:$AD$736, LEN(M$2))=M$2, RIGHT('Tag Library'!$AD$14:$AD$736, LEN($A226))=$A226), """")"),"")</f>
        <v/>
      </c>
      <c r="N226" s="1" t="str">
        <f ca="1">IFERROR(__xludf.DUMMYFUNCTION("IFERROR(FILTER('Tag Library'!$AE$14:$AE$736, LEFT('Tag Library'!$AD$14:$AD$736, LEN(N$2))=N$2, RIGHT('Tag Library'!$AD$14:$AD$736, LEN($A226))=$A226), """")"),"")</f>
        <v/>
      </c>
      <c r="O226" s="1" t="str">
        <f ca="1">IFERROR(__xludf.DUMMYFUNCTION("IFERROR(FILTER('Tag Library'!$AE$14:$AE$736, LEFT('Tag Library'!$AD$14:$AD$736, LEN(O$2))=O$2, RIGHT('Tag Library'!$AD$14:$AD$736, LEN($A226))=$A226), """")"),"")</f>
        <v/>
      </c>
      <c r="P226" s="1" t="str">
        <f ca="1">IFERROR(__xludf.DUMMYFUNCTION("IFERROR(FILTER('Tag Library'!$AE$14:$AE$736, LEFT('Tag Library'!$AD$14:$AD$736, LEN(P$2))=P$2, RIGHT('Tag Library'!$AD$14:$AD$736, LEN($A226))=$A226), """")"),"")</f>
        <v/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IFERROR(__xludf.DUMMYFUNCTION("IFERROR(FILTER('Tag Library'!$AE$14:$AE$736, LEFT('Tag Library'!$AD$14:$AD$736, LEN(B$2))=B$2, RIGHT('Tag Library'!$AD$14:$AD$736, LEN($A227))=$A227), """")"),"")</f>
        <v/>
      </c>
      <c r="C227" s="1" t="str">
        <f ca="1">IFERROR(__xludf.DUMMYFUNCTION("IFERROR(FILTER('Tag Library'!$AE$14:$AE$736, LEFT('Tag Library'!$AD$14:$AD$736, LEN(C$2))=C$2, RIGHT('Tag Library'!$AD$14:$AD$736, LEN($A227))=$A227), """")"),"")</f>
        <v/>
      </c>
      <c r="D227" s="1" t="str">
        <f ca="1">IFERROR(__xludf.DUMMYFUNCTION("IFERROR(FILTER('Tag Library'!$AE$14:$AE$736, LEFT('Tag Library'!$AD$14:$AD$736, LEN(D$2))=D$2, RIGHT('Tag Library'!$AD$14:$AD$736, LEN($A227))=$A227), """")"),"")</f>
        <v/>
      </c>
      <c r="E227" s="1" t="str">
        <f ca="1">IFERROR(__xludf.DUMMYFUNCTION("IFERROR(FILTER('Tag Library'!$AE$14:$AE$736, LEFT('Tag Library'!$AD$14:$AD$736, LEN(E$2))=E$2, RIGHT('Tag Library'!$AD$14:$AD$736, LEN($A227))=$A227), """")"),"")</f>
        <v/>
      </c>
      <c r="F227" s="1" t="str">
        <f ca="1">IFERROR(__xludf.DUMMYFUNCTION("IFERROR(FILTER('Tag Library'!$AE$14:$AE$736, LEFT('Tag Library'!$AD$14:$AD$736, LEN(F$2))=F$2, RIGHT('Tag Library'!$AD$14:$AD$736, LEN($A227))=$A227), """")"),"")</f>
        <v/>
      </c>
      <c r="G227" s="1" t="str">
        <f ca="1">IFERROR(__xludf.DUMMYFUNCTION("IFERROR(FILTER('Tag Library'!$AE$14:$AE$736, LEFT('Tag Library'!$AD$14:$AD$736, LEN(G$2))=G$2, RIGHT('Tag Library'!$AD$14:$AD$736, LEN($A227))=$A227), """")"),"")</f>
        <v/>
      </c>
      <c r="H227" s="1" t="str">
        <f ca="1">IFERROR(__xludf.DUMMYFUNCTION("IFERROR(FILTER('Tag Library'!$AE$14:$AE$736, LEFT('Tag Library'!$AD$14:$AD$736, LEN(H$2))=H$2, RIGHT('Tag Library'!$AD$14:$AD$736, LEN($A227))=$A227), """")"),"")</f>
        <v/>
      </c>
      <c r="I227" s="1" t="str">
        <f ca="1">IFERROR(__xludf.DUMMYFUNCTION("IFERROR(FILTER('Tag Library'!$AE$14:$AE$736, LEFT('Tag Library'!$AD$14:$AD$736, LEN(I$2))=I$2, RIGHT('Tag Library'!$AD$14:$AD$736, LEN($A227))=$A227), """")"),"")</f>
        <v/>
      </c>
      <c r="J227" s="1" t="str">
        <f ca="1">IFERROR(__xludf.DUMMYFUNCTION("IFERROR(FILTER('Tag Library'!$AE$14:$AE$736, LEFT('Tag Library'!$AD$14:$AD$736, LEN(J$2))=J$2, RIGHT('Tag Library'!$AD$14:$AD$736, LEN($A227))=$A227), """")"),"")</f>
        <v/>
      </c>
      <c r="K227" s="1" t="str">
        <f ca="1">IFERROR(__xludf.DUMMYFUNCTION("IFERROR(FILTER('Tag Library'!$AE$14:$AE$736, LEFT('Tag Library'!$AD$14:$AD$736, LEN(K$2))=K$2, RIGHT('Tag Library'!$AD$14:$AD$736, LEN($A227))=$A227), """")"),"")</f>
        <v/>
      </c>
      <c r="L227" s="1" t="str">
        <f ca="1">IFERROR(__xludf.DUMMYFUNCTION("IFERROR(FILTER('Tag Library'!$AE$14:$AE$736, LEFT('Tag Library'!$AD$14:$AD$736, LEN(L$2))=L$2, RIGHT('Tag Library'!$AD$14:$AD$736, LEN($A227))=$A227), """")"),"")</f>
        <v/>
      </c>
      <c r="M227" s="1" t="str">
        <f ca="1">IFERROR(__xludf.DUMMYFUNCTION("IFERROR(FILTER('Tag Library'!$AE$14:$AE$736, LEFT('Tag Library'!$AD$14:$AD$736, LEN(M$2))=M$2, RIGHT('Tag Library'!$AD$14:$AD$736, LEN($A227))=$A227), """")"),"")</f>
        <v/>
      </c>
      <c r="N227" s="1" t="str">
        <f ca="1">IFERROR(__xludf.DUMMYFUNCTION("IFERROR(FILTER('Tag Library'!$AE$14:$AE$736, LEFT('Tag Library'!$AD$14:$AD$736, LEN(N$2))=N$2, RIGHT('Tag Library'!$AD$14:$AD$736, LEN($A227))=$A227), """")"),"")</f>
        <v/>
      </c>
      <c r="O227" s="1" t="str">
        <f ca="1">IFERROR(__xludf.DUMMYFUNCTION("IFERROR(FILTER('Tag Library'!$AE$14:$AE$736, LEFT('Tag Library'!$AD$14:$AD$736, LEN(O$2))=O$2, RIGHT('Tag Library'!$AD$14:$AD$736, LEN($A227))=$A227), """")"),"")</f>
        <v/>
      </c>
      <c r="P227" s="1" t="str">
        <f ca="1">IFERROR(__xludf.DUMMYFUNCTION("IFERROR(FILTER('Tag Library'!$AE$14:$AE$736, LEFT('Tag Library'!$AD$14:$AD$736, LEN(P$2))=P$2, RIGHT('Tag Library'!$AD$14:$AD$736, LEN($A227))=$A227), """")"),"")</f>
        <v/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IFERROR(__xludf.DUMMYFUNCTION("IFERROR(FILTER('Tag Library'!$AE$14:$AE$736, LEFT('Tag Library'!$AD$14:$AD$736, LEN(B$2))=B$2, RIGHT('Tag Library'!$AD$14:$AD$736, LEN($A228))=$A228), """")"),"")</f>
        <v/>
      </c>
      <c r="C228" s="1" t="str">
        <f ca="1">IFERROR(__xludf.DUMMYFUNCTION("IFERROR(FILTER('Tag Library'!$AE$14:$AE$736, LEFT('Tag Library'!$AD$14:$AD$736, LEN(C$2))=C$2, RIGHT('Tag Library'!$AD$14:$AD$736, LEN($A228))=$A228), """")"),"")</f>
        <v/>
      </c>
      <c r="D228" s="1" t="str">
        <f ca="1">IFERROR(__xludf.DUMMYFUNCTION("IFERROR(FILTER('Tag Library'!$AE$14:$AE$736, LEFT('Tag Library'!$AD$14:$AD$736, LEN(D$2))=D$2, RIGHT('Tag Library'!$AD$14:$AD$736, LEN($A228))=$A228), """")"),"")</f>
        <v/>
      </c>
      <c r="E228" s="1" t="str">
        <f ca="1">IFERROR(__xludf.DUMMYFUNCTION("IFERROR(FILTER('Tag Library'!$AE$14:$AE$736, LEFT('Tag Library'!$AD$14:$AD$736, LEN(E$2))=E$2, RIGHT('Tag Library'!$AD$14:$AD$736, LEN($A228))=$A228), """")"),"")</f>
        <v/>
      </c>
      <c r="F228" s="1" t="str">
        <f ca="1">IFERROR(__xludf.DUMMYFUNCTION("IFERROR(FILTER('Tag Library'!$AE$14:$AE$736, LEFT('Tag Library'!$AD$14:$AD$736, LEN(F$2))=F$2, RIGHT('Tag Library'!$AD$14:$AD$736, LEN($A228))=$A228), """")"),"")</f>
        <v/>
      </c>
      <c r="G228" s="1" t="str">
        <f ca="1">IFERROR(__xludf.DUMMYFUNCTION("IFERROR(FILTER('Tag Library'!$AE$14:$AE$736, LEFT('Tag Library'!$AD$14:$AD$736, LEN(G$2))=G$2, RIGHT('Tag Library'!$AD$14:$AD$736, LEN($A228))=$A228), """")"),"")</f>
        <v/>
      </c>
      <c r="H228" s="1" t="str">
        <f ca="1">IFERROR(__xludf.DUMMYFUNCTION("IFERROR(FILTER('Tag Library'!$AE$14:$AE$736, LEFT('Tag Library'!$AD$14:$AD$736, LEN(H$2))=H$2, RIGHT('Tag Library'!$AD$14:$AD$736, LEN($A228))=$A228), """")"),"")</f>
        <v/>
      </c>
      <c r="I228" s="1" t="str">
        <f ca="1">IFERROR(__xludf.DUMMYFUNCTION("IFERROR(FILTER('Tag Library'!$AE$14:$AE$736, LEFT('Tag Library'!$AD$14:$AD$736, LEN(I$2))=I$2, RIGHT('Tag Library'!$AD$14:$AD$736, LEN($A228))=$A228), """")"),"")</f>
        <v/>
      </c>
      <c r="J228" s="1" t="str">
        <f ca="1">IFERROR(__xludf.DUMMYFUNCTION("IFERROR(FILTER('Tag Library'!$AE$14:$AE$736, LEFT('Tag Library'!$AD$14:$AD$736, LEN(J$2))=J$2, RIGHT('Tag Library'!$AD$14:$AD$736, LEN($A228))=$A228), """")"),"")</f>
        <v/>
      </c>
      <c r="K228" s="1" t="str">
        <f ca="1">IFERROR(__xludf.DUMMYFUNCTION("IFERROR(FILTER('Tag Library'!$AE$14:$AE$736, LEFT('Tag Library'!$AD$14:$AD$736, LEN(K$2))=K$2, RIGHT('Tag Library'!$AD$14:$AD$736, LEN($A228))=$A228), """")"),"")</f>
        <v/>
      </c>
      <c r="L228" s="1" t="str">
        <f ca="1">IFERROR(__xludf.DUMMYFUNCTION("IFERROR(FILTER('Tag Library'!$AE$14:$AE$736, LEFT('Tag Library'!$AD$14:$AD$736, LEN(L$2))=L$2, RIGHT('Tag Library'!$AD$14:$AD$736, LEN($A228))=$A228), """")"),"")</f>
        <v/>
      </c>
      <c r="M228" s="1" t="str">
        <f ca="1">IFERROR(__xludf.DUMMYFUNCTION("IFERROR(FILTER('Tag Library'!$AE$14:$AE$736, LEFT('Tag Library'!$AD$14:$AD$736, LEN(M$2))=M$2, RIGHT('Tag Library'!$AD$14:$AD$736, LEN($A228))=$A228), """")"),"")</f>
        <v/>
      </c>
      <c r="N228" s="1" t="str">
        <f ca="1">IFERROR(__xludf.DUMMYFUNCTION("IFERROR(FILTER('Tag Library'!$AE$14:$AE$736, LEFT('Tag Library'!$AD$14:$AD$736, LEN(N$2))=N$2, RIGHT('Tag Library'!$AD$14:$AD$736, LEN($A228))=$A228), """")"),"")</f>
        <v/>
      </c>
      <c r="O228" s="1" t="str">
        <f ca="1">IFERROR(__xludf.DUMMYFUNCTION("IFERROR(FILTER('Tag Library'!$AE$14:$AE$736, LEFT('Tag Library'!$AD$14:$AD$736, LEN(O$2))=O$2, RIGHT('Tag Library'!$AD$14:$AD$736, LEN($A228))=$A228), """")"),"")</f>
        <v/>
      </c>
      <c r="P228" s="1" t="str">
        <f ca="1">IFERROR(__xludf.DUMMYFUNCTION("IFERROR(FILTER('Tag Library'!$AE$14:$AE$736, LEFT('Tag Library'!$AD$14:$AD$736, LEN(P$2))=P$2, RIGHT('Tag Library'!$AD$14:$AD$736, LEN($A228))=$A228), """")"),"")</f>
        <v/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IFERROR(__xludf.DUMMYFUNCTION("IFERROR(FILTER('Tag Library'!$AE$14:$AE$736, LEFT('Tag Library'!$AD$14:$AD$736, LEN(B$2))=B$2, RIGHT('Tag Library'!$AD$14:$AD$736, LEN($A229))=$A229), """")"),"")</f>
        <v/>
      </c>
      <c r="C229" s="1" t="str">
        <f ca="1">IFERROR(__xludf.DUMMYFUNCTION("IFERROR(FILTER('Tag Library'!$AE$14:$AE$736, LEFT('Tag Library'!$AD$14:$AD$736, LEN(C$2))=C$2, RIGHT('Tag Library'!$AD$14:$AD$736, LEN($A229))=$A229), """")"),"")</f>
        <v/>
      </c>
      <c r="D229" s="1" t="str">
        <f ca="1">IFERROR(__xludf.DUMMYFUNCTION("IFERROR(FILTER('Tag Library'!$AE$14:$AE$736, LEFT('Tag Library'!$AD$14:$AD$736, LEN(D$2))=D$2, RIGHT('Tag Library'!$AD$14:$AD$736, LEN($A229))=$A229), """")"),"")</f>
        <v/>
      </c>
      <c r="E229" s="1" t="str">
        <f ca="1">IFERROR(__xludf.DUMMYFUNCTION("IFERROR(FILTER('Tag Library'!$AE$14:$AE$736, LEFT('Tag Library'!$AD$14:$AD$736, LEN(E$2))=E$2, RIGHT('Tag Library'!$AD$14:$AD$736, LEN($A229))=$A229), """")"),"")</f>
        <v/>
      </c>
      <c r="F229" s="1" t="str">
        <f ca="1">IFERROR(__xludf.DUMMYFUNCTION("IFERROR(FILTER('Tag Library'!$AE$14:$AE$736, LEFT('Tag Library'!$AD$14:$AD$736, LEN(F$2))=F$2, RIGHT('Tag Library'!$AD$14:$AD$736, LEN($A229))=$A229), """")"),"")</f>
        <v/>
      </c>
      <c r="G229" s="1" t="str">
        <f ca="1">IFERROR(__xludf.DUMMYFUNCTION("IFERROR(FILTER('Tag Library'!$AE$14:$AE$736, LEFT('Tag Library'!$AD$14:$AD$736, LEN(G$2))=G$2, RIGHT('Tag Library'!$AD$14:$AD$736, LEN($A229))=$A229), """")"),"")</f>
        <v/>
      </c>
      <c r="H229" s="1" t="str">
        <f ca="1">IFERROR(__xludf.DUMMYFUNCTION("IFERROR(FILTER('Tag Library'!$AE$14:$AE$736, LEFT('Tag Library'!$AD$14:$AD$736, LEN(H$2))=H$2, RIGHT('Tag Library'!$AD$14:$AD$736, LEN($A229))=$A229), """")"),"")</f>
        <v/>
      </c>
      <c r="I229" s="1" t="str">
        <f ca="1">IFERROR(__xludf.DUMMYFUNCTION("IFERROR(FILTER('Tag Library'!$AE$14:$AE$736, LEFT('Tag Library'!$AD$14:$AD$736, LEN(I$2))=I$2, RIGHT('Tag Library'!$AD$14:$AD$736, LEN($A229))=$A229), """")"),"")</f>
        <v/>
      </c>
      <c r="J229" s="1" t="str">
        <f ca="1">IFERROR(__xludf.DUMMYFUNCTION("IFERROR(FILTER('Tag Library'!$AE$14:$AE$736, LEFT('Tag Library'!$AD$14:$AD$736, LEN(J$2))=J$2, RIGHT('Tag Library'!$AD$14:$AD$736, LEN($A229))=$A229), """")"),"")</f>
        <v/>
      </c>
      <c r="K229" s="1" t="str">
        <f ca="1">IFERROR(__xludf.DUMMYFUNCTION("IFERROR(FILTER('Tag Library'!$AE$14:$AE$736, LEFT('Tag Library'!$AD$14:$AD$736, LEN(K$2))=K$2, RIGHT('Tag Library'!$AD$14:$AD$736, LEN($A229))=$A229), """")"),"")</f>
        <v/>
      </c>
      <c r="L229" s="1" t="str">
        <f ca="1">IFERROR(__xludf.DUMMYFUNCTION("IFERROR(FILTER('Tag Library'!$AE$14:$AE$736, LEFT('Tag Library'!$AD$14:$AD$736, LEN(L$2))=L$2, RIGHT('Tag Library'!$AD$14:$AD$736, LEN($A229))=$A229), """")"),"")</f>
        <v/>
      </c>
      <c r="M229" s="1" t="str">
        <f ca="1">IFERROR(__xludf.DUMMYFUNCTION("IFERROR(FILTER('Tag Library'!$AE$14:$AE$736, LEFT('Tag Library'!$AD$14:$AD$736, LEN(M$2))=M$2, RIGHT('Tag Library'!$AD$14:$AD$736, LEN($A229))=$A229), """")"),"")</f>
        <v/>
      </c>
      <c r="N229" s="1" t="str">
        <f ca="1">IFERROR(__xludf.DUMMYFUNCTION("IFERROR(FILTER('Tag Library'!$AE$14:$AE$736, LEFT('Tag Library'!$AD$14:$AD$736, LEN(N$2))=N$2, RIGHT('Tag Library'!$AD$14:$AD$736, LEN($A229))=$A229), """")"),"")</f>
        <v/>
      </c>
      <c r="O229" s="1" t="str">
        <f ca="1">IFERROR(__xludf.DUMMYFUNCTION("IFERROR(FILTER('Tag Library'!$AE$14:$AE$736, LEFT('Tag Library'!$AD$14:$AD$736, LEN(O$2))=O$2, RIGHT('Tag Library'!$AD$14:$AD$736, LEN($A229))=$A229), """")"),"")</f>
        <v/>
      </c>
      <c r="P229" s="1" t="str">
        <f ca="1">IFERROR(__xludf.DUMMYFUNCTION("IFERROR(FILTER('Tag Library'!$AE$14:$AE$736, LEFT('Tag Library'!$AD$14:$AD$736, LEN(P$2))=P$2, RIGHT('Tag Library'!$AD$14:$AD$736, LEN($A229))=$A229), """")"),"")</f>
        <v/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IFERROR(__xludf.DUMMYFUNCTION("IFERROR(FILTER('Tag Library'!$AE$14:$AE$736, LEFT('Tag Library'!$AD$14:$AD$736, LEN(B$2))=B$2, RIGHT('Tag Library'!$AD$14:$AD$736, LEN($A230))=$A230), """")"),"")</f>
        <v/>
      </c>
      <c r="C230" s="1" t="str">
        <f ca="1">IFERROR(__xludf.DUMMYFUNCTION("IFERROR(FILTER('Tag Library'!$AE$14:$AE$736, LEFT('Tag Library'!$AD$14:$AD$736, LEN(C$2))=C$2, RIGHT('Tag Library'!$AD$14:$AD$736, LEN($A230))=$A230), """")"),"")</f>
        <v/>
      </c>
      <c r="D230" s="1" t="str">
        <f ca="1">IFERROR(__xludf.DUMMYFUNCTION("IFERROR(FILTER('Tag Library'!$AE$14:$AE$736, LEFT('Tag Library'!$AD$14:$AD$736, LEN(D$2))=D$2, RIGHT('Tag Library'!$AD$14:$AD$736, LEN($A230))=$A230), """")"),"")</f>
        <v/>
      </c>
      <c r="E230" s="1" t="str">
        <f ca="1">IFERROR(__xludf.DUMMYFUNCTION("IFERROR(FILTER('Tag Library'!$AE$14:$AE$736, LEFT('Tag Library'!$AD$14:$AD$736, LEN(E$2))=E$2, RIGHT('Tag Library'!$AD$14:$AD$736, LEN($A230))=$A230), """")"),"")</f>
        <v/>
      </c>
      <c r="F230" s="1" t="str">
        <f ca="1">IFERROR(__xludf.DUMMYFUNCTION("IFERROR(FILTER('Tag Library'!$AE$14:$AE$736, LEFT('Tag Library'!$AD$14:$AD$736, LEN(F$2))=F$2, RIGHT('Tag Library'!$AD$14:$AD$736, LEN($A230))=$A230), """")"),"")</f>
        <v/>
      </c>
      <c r="G230" s="1" t="str">
        <f ca="1">IFERROR(__xludf.DUMMYFUNCTION("IFERROR(FILTER('Tag Library'!$AE$14:$AE$736, LEFT('Tag Library'!$AD$14:$AD$736, LEN(G$2))=G$2, RIGHT('Tag Library'!$AD$14:$AD$736, LEN($A230))=$A230), """")"),"")</f>
        <v/>
      </c>
      <c r="H230" s="1" t="str">
        <f ca="1">IFERROR(__xludf.DUMMYFUNCTION("IFERROR(FILTER('Tag Library'!$AE$14:$AE$736, LEFT('Tag Library'!$AD$14:$AD$736, LEN(H$2))=H$2, RIGHT('Tag Library'!$AD$14:$AD$736, LEN($A230))=$A230), """")"),"")</f>
        <v/>
      </c>
      <c r="I230" s="1" t="str">
        <f ca="1">IFERROR(__xludf.DUMMYFUNCTION("IFERROR(FILTER('Tag Library'!$AE$14:$AE$736, LEFT('Tag Library'!$AD$14:$AD$736, LEN(I$2))=I$2, RIGHT('Tag Library'!$AD$14:$AD$736, LEN($A230))=$A230), """")"),"")</f>
        <v/>
      </c>
      <c r="J230" s="1" t="str">
        <f ca="1">IFERROR(__xludf.DUMMYFUNCTION("IFERROR(FILTER('Tag Library'!$AE$14:$AE$736, LEFT('Tag Library'!$AD$14:$AD$736, LEN(J$2))=J$2, RIGHT('Tag Library'!$AD$14:$AD$736, LEN($A230))=$A230), """")"),"")</f>
        <v/>
      </c>
      <c r="K230" s="1" t="str">
        <f ca="1">IFERROR(__xludf.DUMMYFUNCTION("IFERROR(FILTER('Tag Library'!$AE$14:$AE$736, LEFT('Tag Library'!$AD$14:$AD$736, LEN(K$2))=K$2, RIGHT('Tag Library'!$AD$14:$AD$736, LEN($A230))=$A230), """")"),"")</f>
        <v/>
      </c>
      <c r="L230" s="1" t="str">
        <f ca="1">IFERROR(__xludf.DUMMYFUNCTION("IFERROR(FILTER('Tag Library'!$AE$14:$AE$736, LEFT('Tag Library'!$AD$14:$AD$736, LEN(L$2))=L$2, RIGHT('Tag Library'!$AD$14:$AD$736, LEN($A230))=$A230), """")"),"")</f>
        <v/>
      </c>
      <c r="M230" s="1" t="str">
        <f ca="1">IFERROR(__xludf.DUMMYFUNCTION("IFERROR(FILTER('Tag Library'!$AE$14:$AE$736, LEFT('Tag Library'!$AD$14:$AD$736, LEN(M$2))=M$2, RIGHT('Tag Library'!$AD$14:$AD$736, LEN($A230))=$A230), """")"),"")</f>
        <v/>
      </c>
      <c r="N230" s="1" t="str">
        <f ca="1">IFERROR(__xludf.DUMMYFUNCTION("IFERROR(FILTER('Tag Library'!$AE$14:$AE$736, LEFT('Tag Library'!$AD$14:$AD$736, LEN(N$2))=N$2, RIGHT('Tag Library'!$AD$14:$AD$736, LEN($A230))=$A230), """")"),"")</f>
        <v/>
      </c>
      <c r="O230" s="1" t="str">
        <f ca="1">IFERROR(__xludf.DUMMYFUNCTION("IFERROR(FILTER('Tag Library'!$AE$14:$AE$736, LEFT('Tag Library'!$AD$14:$AD$736, LEN(O$2))=O$2, RIGHT('Tag Library'!$AD$14:$AD$736, LEN($A230))=$A230), """")"),"")</f>
        <v/>
      </c>
      <c r="P230" s="1" t="str">
        <f ca="1">IFERROR(__xludf.DUMMYFUNCTION("IFERROR(FILTER('Tag Library'!$AE$14:$AE$736, LEFT('Tag Library'!$AD$14:$AD$736, LEN(P$2))=P$2, RIGHT('Tag Library'!$AD$14:$AD$736, LEN($A230))=$A230), """")"),"")</f>
        <v/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IFERROR(__xludf.DUMMYFUNCTION("IFERROR(FILTER('Tag Library'!$AE$14:$AE$736, LEFT('Tag Library'!$AD$14:$AD$736, LEN(B$2))=B$2, RIGHT('Tag Library'!$AD$14:$AD$736, LEN($A231))=$A231), """")"),"")</f>
        <v/>
      </c>
      <c r="C231" s="1" t="str">
        <f ca="1">IFERROR(__xludf.DUMMYFUNCTION("IFERROR(FILTER('Tag Library'!$AE$14:$AE$736, LEFT('Tag Library'!$AD$14:$AD$736, LEN(C$2))=C$2, RIGHT('Tag Library'!$AD$14:$AD$736, LEN($A231))=$A231), """")"),"")</f>
        <v/>
      </c>
      <c r="D231" s="1" t="str">
        <f ca="1">IFERROR(__xludf.DUMMYFUNCTION("IFERROR(FILTER('Tag Library'!$AE$14:$AE$736, LEFT('Tag Library'!$AD$14:$AD$736, LEN(D$2))=D$2, RIGHT('Tag Library'!$AD$14:$AD$736, LEN($A231))=$A231), """")"),"")</f>
        <v/>
      </c>
      <c r="E231" s="1" t="str">
        <f ca="1">IFERROR(__xludf.DUMMYFUNCTION("IFERROR(FILTER('Tag Library'!$AE$14:$AE$736, LEFT('Tag Library'!$AD$14:$AD$736, LEN(E$2))=E$2, RIGHT('Tag Library'!$AD$14:$AD$736, LEN($A231))=$A231), """")"),"")</f>
        <v/>
      </c>
      <c r="F231" s="1" t="str">
        <f ca="1">IFERROR(__xludf.DUMMYFUNCTION("IFERROR(FILTER('Tag Library'!$AE$14:$AE$736, LEFT('Tag Library'!$AD$14:$AD$736, LEN(F$2))=F$2, RIGHT('Tag Library'!$AD$14:$AD$736, LEN($A231))=$A231), """")"),"")</f>
        <v/>
      </c>
      <c r="G231" s="1" t="str">
        <f ca="1">IFERROR(__xludf.DUMMYFUNCTION("IFERROR(FILTER('Tag Library'!$AE$14:$AE$736, LEFT('Tag Library'!$AD$14:$AD$736, LEN(G$2))=G$2, RIGHT('Tag Library'!$AD$14:$AD$736, LEN($A231))=$A231), """")"),"")</f>
        <v/>
      </c>
      <c r="H231" s="1" t="str">
        <f ca="1">IFERROR(__xludf.DUMMYFUNCTION("IFERROR(FILTER('Tag Library'!$AE$14:$AE$736, LEFT('Tag Library'!$AD$14:$AD$736, LEN(H$2))=H$2, RIGHT('Tag Library'!$AD$14:$AD$736, LEN($A231))=$A231), """")"),"")</f>
        <v/>
      </c>
      <c r="I231" s="1" t="str">
        <f ca="1">IFERROR(__xludf.DUMMYFUNCTION("IFERROR(FILTER('Tag Library'!$AE$14:$AE$736, LEFT('Tag Library'!$AD$14:$AD$736, LEN(I$2))=I$2, RIGHT('Tag Library'!$AD$14:$AD$736, LEN($A231))=$A231), """")"),"")</f>
        <v/>
      </c>
      <c r="J231" s="1" t="str">
        <f ca="1">IFERROR(__xludf.DUMMYFUNCTION("IFERROR(FILTER('Tag Library'!$AE$14:$AE$736, LEFT('Tag Library'!$AD$14:$AD$736, LEN(J$2))=J$2, RIGHT('Tag Library'!$AD$14:$AD$736, LEN($A231))=$A231), """")"),"")</f>
        <v/>
      </c>
      <c r="K231" s="1" t="str">
        <f ca="1">IFERROR(__xludf.DUMMYFUNCTION("IFERROR(FILTER('Tag Library'!$AE$14:$AE$736, LEFT('Tag Library'!$AD$14:$AD$736, LEN(K$2))=K$2, RIGHT('Tag Library'!$AD$14:$AD$736, LEN($A231))=$A231), """")"),"")</f>
        <v/>
      </c>
      <c r="L231" s="1" t="str">
        <f ca="1">IFERROR(__xludf.DUMMYFUNCTION("IFERROR(FILTER('Tag Library'!$AE$14:$AE$736, LEFT('Tag Library'!$AD$14:$AD$736, LEN(L$2))=L$2, RIGHT('Tag Library'!$AD$14:$AD$736, LEN($A231))=$A231), """")"),"")</f>
        <v/>
      </c>
      <c r="M231" s="1" t="str">
        <f ca="1">IFERROR(__xludf.DUMMYFUNCTION("IFERROR(FILTER('Tag Library'!$AE$14:$AE$736, LEFT('Tag Library'!$AD$14:$AD$736, LEN(M$2))=M$2, RIGHT('Tag Library'!$AD$14:$AD$736, LEN($A231))=$A231), """")"),"")</f>
        <v/>
      </c>
      <c r="N231" s="1" t="str">
        <f ca="1">IFERROR(__xludf.DUMMYFUNCTION("IFERROR(FILTER('Tag Library'!$AE$14:$AE$736, LEFT('Tag Library'!$AD$14:$AD$736, LEN(N$2))=N$2, RIGHT('Tag Library'!$AD$14:$AD$736, LEN($A231))=$A231), """")"),"")</f>
        <v/>
      </c>
      <c r="O231" s="1" t="str">
        <f ca="1">IFERROR(__xludf.DUMMYFUNCTION("IFERROR(FILTER('Tag Library'!$AE$14:$AE$736, LEFT('Tag Library'!$AD$14:$AD$736, LEN(O$2))=O$2, RIGHT('Tag Library'!$AD$14:$AD$736, LEN($A231))=$A231), """")"),"")</f>
        <v/>
      </c>
      <c r="P231" s="1" t="str">
        <f ca="1">IFERROR(__xludf.DUMMYFUNCTION("IFERROR(FILTER('Tag Library'!$AE$14:$AE$736, LEFT('Tag Library'!$AD$14:$AD$736, LEN(P$2))=P$2, RIGHT('Tag Library'!$AD$14:$AD$736, LEN($A231))=$A231), """")"),"")</f>
        <v/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IFERROR(__xludf.DUMMYFUNCTION("IFERROR(FILTER('Tag Library'!$AE$14:$AE$736, LEFT('Tag Library'!$AD$14:$AD$736, LEN(B$2))=B$2, RIGHT('Tag Library'!$AD$14:$AD$736, LEN($A232))=$A232), """")"),"")</f>
        <v/>
      </c>
      <c r="C232" s="1" t="str">
        <f ca="1">IFERROR(__xludf.DUMMYFUNCTION("IFERROR(FILTER('Tag Library'!$AE$14:$AE$736, LEFT('Tag Library'!$AD$14:$AD$736, LEN(C$2))=C$2, RIGHT('Tag Library'!$AD$14:$AD$736, LEN($A232))=$A232), """")"),"")</f>
        <v/>
      </c>
      <c r="D232" s="1" t="str">
        <f ca="1">IFERROR(__xludf.DUMMYFUNCTION("IFERROR(FILTER('Tag Library'!$AE$14:$AE$736, LEFT('Tag Library'!$AD$14:$AD$736, LEN(D$2))=D$2, RIGHT('Tag Library'!$AD$14:$AD$736, LEN($A232))=$A232), """")"),"")</f>
        <v/>
      </c>
      <c r="E232" s="1" t="str">
        <f ca="1">IFERROR(__xludf.DUMMYFUNCTION("IFERROR(FILTER('Tag Library'!$AE$14:$AE$736, LEFT('Tag Library'!$AD$14:$AD$736, LEN(E$2))=E$2, RIGHT('Tag Library'!$AD$14:$AD$736, LEN($A232))=$A232), """")"),"")</f>
        <v/>
      </c>
      <c r="F232" s="1" t="str">
        <f ca="1">IFERROR(__xludf.DUMMYFUNCTION("IFERROR(FILTER('Tag Library'!$AE$14:$AE$736, LEFT('Tag Library'!$AD$14:$AD$736, LEN(F$2))=F$2, RIGHT('Tag Library'!$AD$14:$AD$736, LEN($A232))=$A232), """")"),"")</f>
        <v/>
      </c>
      <c r="G232" s="1" t="str">
        <f ca="1">IFERROR(__xludf.DUMMYFUNCTION("IFERROR(FILTER('Tag Library'!$AE$14:$AE$736, LEFT('Tag Library'!$AD$14:$AD$736, LEN(G$2))=G$2, RIGHT('Tag Library'!$AD$14:$AD$736, LEN($A232))=$A232), """")"),"")</f>
        <v/>
      </c>
      <c r="H232" s="1" t="str">
        <f ca="1">IFERROR(__xludf.DUMMYFUNCTION("IFERROR(FILTER('Tag Library'!$AE$14:$AE$736, LEFT('Tag Library'!$AD$14:$AD$736, LEN(H$2))=H$2, RIGHT('Tag Library'!$AD$14:$AD$736, LEN($A232))=$A232), """")"),"")</f>
        <v/>
      </c>
      <c r="I232" s="1" t="str">
        <f ca="1">IFERROR(__xludf.DUMMYFUNCTION("IFERROR(FILTER('Tag Library'!$AE$14:$AE$736, LEFT('Tag Library'!$AD$14:$AD$736, LEN(I$2))=I$2, RIGHT('Tag Library'!$AD$14:$AD$736, LEN($A232))=$A232), """")"),"")</f>
        <v/>
      </c>
      <c r="J232" s="1" t="str">
        <f ca="1">IFERROR(__xludf.DUMMYFUNCTION("IFERROR(FILTER('Tag Library'!$AE$14:$AE$736, LEFT('Tag Library'!$AD$14:$AD$736, LEN(J$2))=J$2, RIGHT('Tag Library'!$AD$14:$AD$736, LEN($A232))=$A232), """")"),"")</f>
        <v/>
      </c>
      <c r="K232" s="1" t="str">
        <f ca="1">IFERROR(__xludf.DUMMYFUNCTION("IFERROR(FILTER('Tag Library'!$AE$14:$AE$736, LEFT('Tag Library'!$AD$14:$AD$736, LEN(K$2))=K$2, RIGHT('Tag Library'!$AD$14:$AD$736, LEN($A232))=$A232), """")"),"")</f>
        <v/>
      </c>
      <c r="L232" s="1" t="str">
        <f ca="1">IFERROR(__xludf.DUMMYFUNCTION("IFERROR(FILTER('Tag Library'!$AE$14:$AE$736, LEFT('Tag Library'!$AD$14:$AD$736, LEN(L$2))=L$2, RIGHT('Tag Library'!$AD$14:$AD$736, LEN($A232))=$A232), """")"),"")</f>
        <v/>
      </c>
      <c r="M232" s="1" t="str">
        <f ca="1">IFERROR(__xludf.DUMMYFUNCTION("IFERROR(FILTER('Tag Library'!$AE$14:$AE$736, LEFT('Tag Library'!$AD$14:$AD$736, LEN(M$2))=M$2, RIGHT('Tag Library'!$AD$14:$AD$736, LEN($A232))=$A232), """")"),"")</f>
        <v/>
      </c>
      <c r="N232" s="1" t="str">
        <f ca="1">IFERROR(__xludf.DUMMYFUNCTION("IFERROR(FILTER('Tag Library'!$AE$14:$AE$736, LEFT('Tag Library'!$AD$14:$AD$736, LEN(N$2))=N$2, RIGHT('Tag Library'!$AD$14:$AD$736, LEN($A232))=$A232), """")"),"")</f>
        <v/>
      </c>
      <c r="O232" s="1" t="str">
        <f ca="1">IFERROR(__xludf.DUMMYFUNCTION("IFERROR(FILTER('Tag Library'!$AE$14:$AE$736, LEFT('Tag Library'!$AD$14:$AD$736, LEN(O$2))=O$2, RIGHT('Tag Library'!$AD$14:$AD$736, LEN($A232))=$A232), """")"),"")</f>
        <v/>
      </c>
      <c r="P232" s="1" t="str">
        <f ca="1">IFERROR(__xludf.DUMMYFUNCTION("IFERROR(FILTER('Tag Library'!$AE$14:$AE$736, LEFT('Tag Library'!$AD$14:$AD$736, LEN(P$2))=P$2, RIGHT('Tag Library'!$AD$14:$AD$736, LEN($A232))=$A232), """")"),"")</f>
        <v/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IFERROR(__xludf.DUMMYFUNCTION("IFERROR(FILTER('Tag Library'!$AE$14:$AE$736, LEFT('Tag Library'!$AD$14:$AD$736, LEN(B$2))=B$2, RIGHT('Tag Library'!$AD$14:$AD$736, LEN($A233))=$A233), """")"),"")</f>
        <v/>
      </c>
      <c r="C233" s="1" t="str">
        <f ca="1">IFERROR(__xludf.DUMMYFUNCTION("IFERROR(FILTER('Tag Library'!$AE$14:$AE$736, LEFT('Tag Library'!$AD$14:$AD$736, LEN(C$2))=C$2, RIGHT('Tag Library'!$AD$14:$AD$736, LEN($A233))=$A233), """")"),"")</f>
        <v/>
      </c>
      <c r="D233" s="1" t="str">
        <f ca="1">IFERROR(__xludf.DUMMYFUNCTION("IFERROR(FILTER('Tag Library'!$AE$14:$AE$736, LEFT('Tag Library'!$AD$14:$AD$736, LEN(D$2))=D$2, RIGHT('Tag Library'!$AD$14:$AD$736, LEN($A233))=$A233), """")"),"")</f>
        <v/>
      </c>
      <c r="E233" s="1" t="str">
        <f ca="1">IFERROR(__xludf.DUMMYFUNCTION("IFERROR(FILTER('Tag Library'!$AE$14:$AE$736, LEFT('Tag Library'!$AD$14:$AD$736, LEN(E$2))=E$2, RIGHT('Tag Library'!$AD$14:$AD$736, LEN($A233))=$A233), """")"),"")</f>
        <v/>
      </c>
      <c r="F233" s="1" t="str">
        <f ca="1">IFERROR(__xludf.DUMMYFUNCTION("IFERROR(FILTER('Tag Library'!$AE$14:$AE$736, LEFT('Tag Library'!$AD$14:$AD$736, LEN(F$2))=F$2, RIGHT('Tag Library'!$AD$14:$AD$736, LEN($A233))=$A233), """")"),"")</f>
        <v/>
      </c>
      <c r="G233" s="1" t="str">
        <f ca="1">IFERROR(__xludf.DUMMYFUNCTION("IFERROR(FILTER('Tag Library'!$AE$14:$AE$736, LEFT('Tag Library'!$AD$14:$AD$736, LEN(G$2))=G$2, RIGHT('Tag Library'!$AD$14:$AD$736, LEN($A233))=$A233), """")"),"")</f>
        <v/>
      </c>
      <c r="H233" s="1" t="str">
        <f ca="1">IFERROR(__xludf.DUMMYFUNCTION("IFERROR(FILTER('Tag Library'!$AE$14:$AE$736, LEFT('Tag Library'!$AD$14:$AD$736, LEN(H$2))=H$2, RIGHT('Tag Library'!$AD$14:$AD$736, LEN($A233))=$A233), """")"),"")</f>
        <v/>
      </c>
      <c r="I233" s="1" t="str">
        <f ca="1">IFERROR(__xludf.DUMMYFUNCTION("IFERROR(FILTER('Tag Library'!$AE$14:$AE$736, LEFT('Tag Library'!$AD$14:$AD$736, LEN(I$2))=I$2, RIGHT('Tag Library'!$AD$14:$AD$736, LEN($A233))=$A233), """")"),"")</f>
        <v/>
      </c>
      <c r="J233" s="1" t="str">
        <f ca="1">IFERROR(__xludf.DUMMYFUNCTION("IFERROR(FILTER('Tag Library'!$AE$14:$AE$736, LEFT('Tag Library'!$AD$14:$AD$736, LEN(J$2))=J$2, RIGHT('Tag Library'!$AD$14:$AD$736, LEN($A233))=$A233), """")"),"")</f>
        <v/>
      </c>
      <c r="K233" s="1" t="str">
        <f ca="1">IFERROR(__xludf.DUMMYFUNCTION("IFERROR(FILTER('Tag Library'!$AE$14:$AE$736, LEFT('Tag Library'!$AD$14:$AD$736, LEN(K$2))=K$2, RIGHT('Tag Library'!$AD$14:$AD$736, LEN($A233))=$A233), """")"),"")</f>
        <v/>
      </c>
      <c r="L233" s="1" t="str">
        <f ca="1">IFERROR(__xludf.DUMMYFUNCTION("IFERROR(FILTER('Tag Library'!$AE$14:$AE$736, LEFT('Tag Library'!$AD$14:$AD$736, LEN(L$2))=L$2, RIGHT('Tag Library'!$AD$14:$AD$736, LEN($A233))=$A233), """")"),"")</f>
        <v/>
      </c>
      <c r="M233" s="1" t="str">
        <f ca="1">IFERROR(__xludf.DUMMYFUNCTION("IFERROR(FILTER('Tag Library'!$AE$14:$AE$736, LEFT('Tag Library'!$AD$14:$AD$736, LEN(M$2))=M$2, RIGHT('Tag Library'!$AD$14:$AD$736, LEN($A233))=$A233), """")"),"")</f>
        <v/>
      </c>
      <c r="N233" s="1" t="str">
        <f ca="1">IFERROR(__xludf.DUMMYFUNCTION("IFERROR(FILTER('Tag Library'!$AE$14:$AE$736, LEFT('Tag Library'!$AD$14:$AD$736, LEN(N$2))=N$2, RIGHT('Tag Library'!$AD$14:$AD$736, LEN($A233))=$A233), """")"),"")</f>
        <v/>
      </c>
      <c r="O233" s="1" t="str">
        <f ca="1">IFERROR(__xludf.DUMMYFUNCTION("IFERROR(FILTER('Tag Library'!$AE$14:$AE$736, LEFT('Tag Library'!$AD$14:$AD$736, LEN(O$2))=O$2, RIGHT('Tag Library'!$AD$14:$AD$736, LEN($A233))=$A233), """")"),"")</f>
        <v/>
      </c>
      <c r="P233" s="1" t="str">
        <f ca="1">IFERROR(__xludf.DUMMYFUNCTION("IFERROR(FILTER('Tag Library'!$AE$14:$AE$736, LEFT('Tag Library'!$AD$14:$AD$736, LEN(P$2))=P$2, RIGHT('Tag Library'!$AD$14:$AD$736, LEN($A233))=$A233), """")"),"")</f>
        <v/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IFERROR(__xludf.DUMMYFUNCTION("IFERROR(FILTER('Tag Library'!$AE$14:$AE$736, LEFT('Tag Library'!$AD$14:$AD$736, LEN(B$2))=B$2, RIGHT('Tag Library'!$AD$14:$AD$736, LEN($A234))=$A234), """")"),"")</f>
        <v/>
      </c>
      <c r="C234" s="1" t="str">
        <f ca="1">IFERROR(__xludf.DUMMYFUNCTION("IFERROR(FILTER('Tag Library'!$AE$14:$AE$736, LEFT('Tag Library'!$AD$14:$AD$736, LEN(C$2))=C$2, RIGHT('Tag Library'!$AD$14:$AD$736, LEN($A234))=$A234), """")"),"")</f>
        <v/>
      </c>
      <c r="D234" s="1" t="str">
        <f ca="1">IFERROR(__xludf.DUMMYFUNCTION("IFERROR(FILTER('Tag Library'!$AE$14:$AE$736, LEFT('Tag Library'!$AD$14:$AD$736, LEN(D$2))=D$2, RIGHT('Tag Library'!$AD$14:$AD$736, LEN($A234))=$A234), """")"),"")</f>
        <v/>
      </c>
      <c r="E234" s="1" t="str">
        <f ca="1">IFERROR(__xludf.DUMMYFUNCTION("IFERROR(FILTER('Tag Library'!$AE$14:$AE$736, LEFT('Tag Library'!$AD$14:$AD$736, LEN(E$2))=E$2, RIGHT('Tag Library'!$AD$14:$AD$736, LEN($A234))=$A234), """")"),"")</f>
        <v/>
      </c>
      <c r="F234" s="1" t="str">
        <f ca="1">IFERROR(__xludf.DUMMYFUNCTION("IFERROR(FILTER('Tag Library'!$AE$14:$AE$736, LEFT('Tag Library'!$AD$14:$AD$736, LEN(F$2))=F$2, RIGHT('Tag Library'!$AD$14:$AD$736, LEN($A234))=$A234), """")"),"")</f>
        <v/>
      </c>
      <c r="G234" s="1" t="str">
        <f ca="1">IFERROR(__xludf.DUMMYFUNCTION("IFERROR(FILTER('Tag Library'!$AE$14:$AE$736, LEFT('Tag Library'!$AD$14:$AD$736, LEN(G$2))=G$2, RIGHT('Tag Library'!$AD$14:$AD$736, LEN($A234))=$A234), """")"),"")</f>
        <v/>
      </c>
      <c r="H234" s="1" t="str">
        <f ca="1">IFERROR(__xludf.DUMMYFUNCTION("IFERROR(FILTER('Tag Library'!$AE$14:$AE$736, LEFT('Tag Library'!$AD$14:$AD$736, LEN(H$2))=H$2, RIGHT('Tag Library'!$AD$14:$AD$736, LEN($A234))=$A234), """")"),"")</f>
        <v/>
      </c>
      <c r="I234" s="1" t="str">
        <f ca="1">IFERROR(__xludf.DUMMYFUNCTION("IFERROR(FILTER('Tag Library'!$AE$14:$AE$736, LEFT('Tag Library'!$AD$14:$AD$736, LEN(I$2))=I$2, RIGHT('Tag Library'!$AD$14:$AD$736, LEN($A234))=$A234), """")"),"")</f>
        <v/>
      </c>
      <c r="J234" s="1" t="str">
        <f ca="1">IFERROR(__xludf.DUMMYFUNCTION("IFERROR(FILTER('Tag Library'!$AE$14:$AE$736, LEFT('Tag Library'!$AD$14:$AD$736, LEN(J$2))=J$2, RIGHT('Tag Library'!$AD$14:$AD$736, LEN($A234))=$A234), """")"),"")</f>
        <v/>
      </c>
      <c r="K234" s="1" t="str">
        <f ca="1">IFERROR(__xludf.DUMMYFUNCTION("IFERROR(FILTER('Tag Library'!$AE$14:$AE$736, LEFT('Tag Library'!$AD$14:$AD$736, LEN(K$2))=K$2, RIGHT('Tag Library'!$AD$14:$AD$736, LEN($A234))=$A234), """")"),"")</f>
        <v/>
      </c>
      <c r="L234" s="1" t="str">
        <f ca="1">IFERROR(__xludf.DUMMYFUNCTION("IFERROR(FILTER('Tag Library'!$AE$14:$AE$736, LEFT('Tag Library'!$AD$14:$AD$736, LEN(L$2))=L$2, RIGHT('Tag Library'!$AD$14:$AD$736, LEN($A234))=$A234), """")"),"")</f>
        <v/>
      </c>
      <c r="M234" s="1" t="str">
        <f ca="1">IFERROR(__xludf.DUMMYFUNCTION("IFERROR(FILTER('Tag Library'!$AE$14:$AE$736, LEFT('Tag Library'!$AD$14:$AD$736, LEN(M$2))=M$2, RIGHT('Tag Library'!$AD$14:$AD$736, LEN($A234))=$A234), """")"),"")</f>
        <v/>
      </c>
      <c r="N234" s="1" t="str">
        <f ca="1">IFERROR(__xludf.DUMMYFUNCTION("IFERROR(FILTER('Tag Library'!$AE$14:$AE$736, LEFT('Tag Library'!$AD$14:$AD$736, LEN(N$2))=N$2, RIGHT('Tag Library'!$AD$14:$AD$736, LEN($A234))=$A234), """")"),"")</f>
        <v/>
      </c>
      <c r="O234" s="1" t="str">
        <f ca="1">IFERROR(__xludf.DUMMYFUNCTION("IFERROR(FILTER('Tag Library'!$AE$14:$AE$736, LEFT('Tag Library'!$AD$14:$AD$736, LEN(O$2))=O$2, RIGHT('Tag Library'!$AD$14:$AD$736, LEN($A234))=$A234), """")"),"")</f>
        <v/>
      </c>
      <c r="P234" s="1" t="str">
        <f ca="1">IFERROR(__xludf.DUMMYFUNCTION("IFERROR(FILTER('Tag Library'!$AE$14:$AE$736, LEFT('Tag Library'!$AD$14:$AD$736, LEN(P$2))=P$2, RIGHT('Tag Library'!$AD$14:$AD$736, LEN($A234))=$A234), """")"),"")</f>
        <v/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IFERROR(__xludf.DUMMYFUNCTION("IFERROR(FILTER('Tag Library'!$AE$14:$AE$736, LEFT('Tag Library'!$AD$14:$AD$736, LEN(B$2))=B$2, RIGHT('Tag Library'!$AD$14:$AD$736, LEN($A235))=$A235), """")"),"")</f>
        <v/>
      </c>
      <c r="C235" s="1" t="str">
        <f ca="1">IFERROR(__xludf.DUMMYFUNCTION("IFERROR(FILTER('Tag Library'!$AE$14:$AE$736, LEFT('Tag Library'!$AD$14:$AD$736, LEN(C$2))=C$2, RIGHT('Tag Library'!$AD$14:$AD$736, LEN($A235))=$A235), """")"),"")</f>
        <v/>
      </c>
      <c r="D235" s="1" t="str">
        <f ca="1">IFERROR(__xludf.DUMMYFUNCTION("IFERROR(FILTER('Tag Library'!$AE$14:$AE$736, LEFT('Tag Library'!$AD$14:$AD$736, LEN(D$2))=D$2, RIGHT('Tag Library'!$AD$14:$AD$736, LEN($A235))=$A235), """")"),"")</f>
        <v/>
      </c>
      <c r="E235" s="1" t="str">
        <f ca="1">IFERROR(__xludf.DUMMYFUNCTION("IFERROR(FILTER('Tag Library'!$AE$14:$AE$736, LEFT('Tag Library'!$AD$14:$AD$736, LEN(E$2))=E$2, RIGHT('Tag Library'!$AD$14:$AD$736, LEN($A235))=$A235), """")"),"")</f>
        <v/>
      </c>
      <c r="F235" s="1" t="str">
        <f ca="1">IFERROR(__xludf.DUMMYFUNCTION("IFERROR(FILTER('Tag Library'!$AE$14:$AE$736, LEFT('Tag Library'!$AD$14:$AD$736, LEN(F$2))=F$2, RIGHT('Tag Library'!$AD$14:$AD$736, LEN($A235))=$A235), """")"),"")</f>
        <v/>
      </c>
      <c r="G235" s="1" t="str">
        <f ca="1">IFERROR(__xludf.DUMMYFUNCTION("IFERROR(FILTER('Tag Library'!$AE$14:$AE$736, LEFT('Tag Library'!$AD$14:$AD$736, LEN(G$2))=G$2, RIGHT('Tag Library'!$AD$14:$AD$736, LEN($A235))=$A235), """")"),"")</f>
        <v/>
      </c>
      <c r="H235" s="1" t="str">
        <f ca="1">IFERROR(__xludf.DUMMYFUNCTION("IFERROR(FILTER('Tag Library'!$AE$14:$AE$736, LEFT('Tag Library'!$AD$14:$AD$736, LEN(H$2))=H$2, RIGHT('Tag Library'!$AD$14:$AD$736, LEN($A235))=$A235), """")"),"")</f>
        <v/>
      </c>
      <c r="I235" s="1" t="str">
        <f ca="1">IFERROR(__xludf.DUMMYFUNCTION("IFERROR(FILTER('Tag Library'!$AE$14:$AE$736, LEFT('Tag Library'!$AD$14:$AD$736, LEN(I$2))=I$2, RIGHT('Tag Library'!$AD$14:$AD$736, LEN($A235))=$A235), """")"),"")</f>
        <v/>
      </c>
      <c r="J235" s="1" t="str">
        <f ca="1">IFERROR(__xludf.DUMMYFUNCTION("IFERROR(FILTER('Tag Library'!$AE$14:$AE$736, LEFT('Tag Library'!$AD$14:$AD$736, LEN(J$2))=J$2, RIGHT('Tag Library'!$AD$14:$AD$736, LEN($A235))=$A235), """")"),"")</f>
        <v/>
      </c>
      <c r="K235" s="1" t="str">
        <f ca="1">IFERROR(__xludf.DUMMYFUNCTION("IFERROR(FILTER('Tag Library'!$AE$14:$AE$736, LEFT('Tag Library'!$AD$14:$AD$736, LEN(K$2))=K$2, RIGHT('Tag Library'!$AD$14:$AD$736, LEN($A235))=$A235), """")"),"")</f>
        <v/>
      </c>
      <c r="L235" s="1" t="str">
        <f ca="1">IFERROR(__xludf.DUMMYFUNCTION("IFERROR(FILTER('Tag Library'!$AE$14:$AE$736, LEFT('Tag Library'!$AD$14:$AD$736, LEN(L$2))=L$2, RIGHT('Tag Library'!$AD$14:$AD$736, LEN($A235))=$A235), """")"),"")</f>
        <v/>
      </c>
      <c r="M235" s="1" t="str">
        <f ca="1">IFERROR(__xludf.DUMMYFUNCTION("IFERROR(FILTER('Tag Library'!$AE$14:$AE$736, LEFT('Tag Library'!$AD$14:$AD$736, LEN(M$2))=M$2, RIGHT('Tag Library'!$AD$14:$AD$736, LEN($A235))=$A235), """")"),"")</f>
        <v/>
      </c>
      <c r="N235" s="1" t="str">
        <f ca="1">IFERROR(__xludf.DUMMYFUNCTION("IFERROR(FILTER('Tag Library'!$AE$14:$AE$736, LEFT('Tag Library'!$AD$14:$AD$736, LEN(N$2))=N$2, RIGHT('Tag Library'!$AD$14:$AD$736, LEN($A235))=$A235), """")"),"")</f>
        <v/>
      </c>
      <c r="O235" s="1" t="str">
        <f ca="1">IFERROR(__xludf.DUMMYFUNCTION("IFERROR(FILTER('Tag Library'!$AE$14:$AE$736, LEFT('Tag Library'!$AD$14:$AD$736, LEN(O$2))=O$2, RIGHT('Tag Library'!$AD$14:$AD$736, LEN($A235))=$A235), """")"),"")</f>
        <v/>
      </c>
      <c r="P235" s="1" t="str">
        <f ca="1">IFERROR(__xludf.DUMMYFUNCTION("IFERROR(FILTER('Tag Library'!$AE$14:$AE$736, LEFT('Tag Library'!$AD$14:$AD$736, LEN(P$2))=P$2, RIGHT('Tag Library'!$AD$14:$AD$736, LEN($A235))=$A235), """")"),"")</f>
        <v/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IFERROR(__xludf.DUMMYFUNCTION("IFERROR(FILTER('Tag Library'!$AE$14:$AE$736, LEFT('Tag Library'!$AD$14:$AD$736, LEN(B$2))=B$2, RIGHT('Tag Library'!$AD$14:$AD$736, LEN($A236))=$A236), """")"),"")</f>
        <v/>
      </c>
      <c r="C236" s="1" t="str">
        <f ca="1">IFERROR(__xludf.DUMMYFUNCTION("IFERROR(FILTER('Tag Library'!$AE$14:$AE$736, LEFT('Tag Library'!$AD$14:$AD$736, LEN(C$2))=C$2, RIGHT('Tag Library'!$AD$14:$AD$736, LEN($A236))=$A236), """")"),"")</f>
        <v/>
      </c>
      <c r="D236" s="1" t="str">
        <f ca="1">IFERROR(__xludf.DUMMYFUNCTION("IFERROR(FILTER('Tag Library'!$AE$14:$AE$736, LEFT('Tag Library'!$AD$14:$AD$736, LEN(D$2))=D$2, RIGHT('Tag Library'!$AD$14:$AD$736, LEN($A236))=$A236), """")"),"")</f>
        <v/>
      </c>
      <c r="E236" s="1" t="str">
        <f ca="1">IFERROR(__xludf.DUMMYFUNCTION("IFERROR(FILTER('Tag Library'!$AE$14:$AE$736, LEFT('Tag Library'!$AD$14:$AD$736, LEN(E$2))=E$2, RIGHT('Tag Library'!$AD$14:$AD$736, LEN($A236))=$A236), """")"),"")</f>
        <v/>
      </c>
      <c r="F236" s="1" t="str">
        <f ca="1">IFERROR(__xludf.DUMMYFUNCTION("IFERROR(FILTER('Tag Library'!$AE$14:$AE$736, LEFT('Tag Library'!$AD$14:$AD$736, LEN(F$2))=F$2, RIGHT('Tag Library'!$AD$14:$AD$736, LEN($A236))=$A236), """")"),"")</f>
        <v/>
      </c>
      <c r="G236" s="1" t="str">
        <f ca="1">IFERROR(__xludf.DUMMYFUNCTION("IFERROR(FILTER('Tag Library'!$AE$14:$AE$736, LEFT('Tag Library'!$AD$14:$AD$736, LEN(G$2))=G$2, RIGHT('Tag Library'!$AD$14:$AD$736, LEN($A236))=$A236), """")"),"")</f>
        <v/>
      </c>
      <c r="H236" s="1" t="str">
        <f ca="1">IFERROR(__xludf.DUMMYFUNCTION("IFERROR(FILTER('Tag Library'!$AE$14:$AE$736, LEFT('Tag Library'!$AD$14:$AD$736, LEN(H$2))=H$2, RIGHT('Tag Library'!$AD$14:$AD$736, LEN($A236))=$A236), """")"),"")</f>
        <v/>
      </c>
      <c r="I236" s="1" t="str">
        <f ca="1">IFERROR(__xludf.DUMMYFUNCTION("IFERROR(FILTER('Tag Library'!$AE$14:$AE$736, LEFT('Tag Library'!$AD$14:$AD$736, LEN(I$2))=I$2, RIGHT('Tag Library'!$AD$14:$AD$736, LEN($A236))=$A236), """")"),"")</f>
        <v/>
      </c>
      <c r="J236" s="1" t="str">
        <f ca="1">IFERROR(__xludf.DUMMYFUNCTION("IFERROR(FILTER('Tag Library'!$AE$14:$AE$736, LEFT('Tag Library'!$AD$14:$AD$736, LEN(J$2))=J$2, RIGHT('Tag Library'!$AD$14:$AD$736, LEN($A236))=$A236), """")"),"")</f>
        <v/>
      </c>
      <c r="K236" s="1" t="str">
        <f ca="1">IFERROR(__xludf.DUMMYFUNCTION("IFERROR(FILTER('Tag Library'!$AE$14:$AE$736, LEFT('Tag Library'!$AD$14:$AD$736, LEN(K$2))=K$2, RIGHT('Tag Library'!$AD$14:$AD$736, LEN($A236))=$A236), """")"),"")</f>
        <v/>
      </c>
      <c r="L236" s="1" t="str">
        <f ca="1">IFERROR(__xludf.DUMMYFUNCTION("IFERROR(FILTER('Tag Library'!$AE$14:$AE$736, LEFT('Tag Library'!$AD$14:$AD$736, LEN(L$2))=L$2, RIGHT('Tag Library'!$AD$14:$AD$736, LEN($A236))=$A236), """")"),"")</f>
        <v/>
      </c>
      <c r="M236" s="1" t="str">
        <f ca="1">IFERROR(__xludf.DUMMYFUNCTION("IFERROR(FILTER('Tag Library'!$AE$14:$AE$736, LEFT('Tag Library'!$AD$14:$AD$736, LEN(M$2))=M$2, RIGHT('Tag Library'!$AD$14:$AD$736, LEN($A236))=$A236), """")"),"")</f>
        <v/>
      </c>
      <c r="N236" s="1" t="str">
        <f ca="1">IFERROR(__xludf.DUMMYFUNCTION("IFERROR(FILTER('Tag Library'!$AE$14:$AE$736, LEFT('Tag Library'!$AD$14:$AD$736, LEN(N$2))=N$2, RIGHT('Tag Library'!$AD$14:$AD$736, LEN($A236))=$A236), """")"),"")</f>
        <v/>
      </c>
      <c r="O236" s="1" t="str">
        <f ca="1">IFERROR(__xludf.DUMMYFUNCTION("IFERROR(FILTER('Tag Library'!$AE$14:$AE$736, LEFT('Tag Library'!$AD$14:$AD$736, LEN(O$2))=O$2, RIGHT('Tag Library'!$AD$14:$AD$736, LEN($A236))=$A236), """")"),"")</f>
        <v/>
      </c>
      <c r="P236" s="1" t="str">
        <f ca="1">IFERROR(__xludf.DUMMYFUNCTION("IFERROR(FILTER('Tag Library'!$AE$14:$AE$736, LEFT('Tag Library'!$AD$14:$AD$736, LEN(P$2))=P$2, RIGHT('Tag Library'!$AD$14:$AD$736, LEN($A236))=$A236), """")"),"")</f>
        <v/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IFERROR(__xludf.DUMMYFUNCTION("IFERROR(FILTER('Tag Library'!$AE$14:$AE$736, LEFT('Tag Library'!$AD$14:$AD$736, LEN(B$2))=B$2, RIGHT('Tag Library'!$AD$14:$AD$736, LEN($A237))=$A237), """")"),"")</f>
        <v/>
      </c>
      <c r="C237" s="1" t="str">
        <f ca="1">IFERROR(__xludf.DUMMYFUNCTION("IFERROR(FILTER('Tag Library'!$AE$14:$AE$736, LEFT('Tag Library'!$AD$14:$AD$736, LEN(C$2))=C$2, RIGHT('Tag Library'!$AD$14:$AD$736, LEN($A237))=$A237), """")"),"")</f>
        <v/>
      </c>
      <c r="D237" s="1" t="str">
        <f ca="1">IFERROR(__xludf.DUMMYFUNCTION("IFERROR(FILTER('Tag Library'!$AE$14:$AE$736, LEFT('Tag Library'!$AD$14:$AD$736, LEN(D$2))=D$2, RIGHT('Tag Library'!$AD$14:$AD$736, LEN($A237))=$A237), """")"),"")</f>
        <v/>
      </c>
      <c r="E237" s="1" t="str">
        <f ca="1">IFERROR(__xludf.DUMMYFUNCTION("IFERROR(FILTER('Tag Library'!$AE$14:$AE$736, LEFT('Tag Library'!$AD$14:$AD$736, LEN(E$2))=E$2, RIGHT('Tag Library'!$AD$14:$AD$736, LEN($A237))=$A237), """")"),"")</f>
        <v/>
      </c>
      <c r="F237" s="1" t="str">
        <f ca="1">IFERROR(__xludf.DUMMYFUNCTION("IFERROR(FILTER('Tag Library'!$AE$14:$AE$736, LEFT('Tag Library'!$AD$14:$AD$736, LEN(F$2))=F$2, RIGHT('Tag Library'!$AD$14:$AD$736, LEN($A237))=$A237), """")"),"")</f>
        <v/>
      </c>
      <c r="G237" s="1" t="str">
        <f ca="1">IFERROR(__xludf.DUMMYFUNCTION("IFERROR(FILTER('Tag Library'!$AE$14:$AE$736, LEFT('Tag Library'!$AD$14:$AD$736, LEN(G$2))=G$2, RIGHT('Tag Library'!$AD$14:$AD$736, LEN($A237))=$A237), """")"),"")</f>
        <v/>
      </c>
      <c r="H237" s="1" t="str">
        <f ca="1">IFERROR(__xludf.DUMMYFUNCTION("IFERROR(FILTER('Tag Library'!$AE$14:$AE$736, LEFT('Tag Library'!$AD$14:$AD$736, LEN(H$2))=H$2, RIGHT('Tag Library'!$AD$14:$AD$736, LEN($A237))=$A237), """")"),"")</f>
        <v/>
      </c>
      <c r="I237" s="1" t="str">
        <f ca="1">IFERROR(__xludf.DUMMYFUNCTION("IFERROR(FILTER('Tag Library'!$AE$14:$AE$736, LEFT('Tag Library'!$AD$14:$AD$736, LEN(I$2))=I$2, RIGHT('Tag Library'!$AD$14:$AD$736, LEN($A237))=$A237), """")"),"")</f>
        <v/>
      </c>
      <c r="J237" s="1" t="str">
        <f ca="1">IFERROR(__xludf.DUMMYFUNCTION("IFERROR(FILTER('Tag Library'!$AE$14:$AE$736, LEFT('Tag Library'!$AD$14:$AD$736, LEN(J$2))=J$2, RIGHT('Tag Library'!$AD$14:$AD$736, LEN($A237))=$A237), """")"),"")</f>
        <v/>
      </c>
      <c r="K237" s="1" t="str">
        <f ca="1">IFERROR(__xludf.DUMMYFUNCTION("IFERROR(FILTER('Tag Library'!$AE$14:$AE$736, LEFT('Tag Library'!$AD$14:$AD$736, LEN(K$2))=K$2, RIGHT('Tag Library'!$AD$14:$AD$736, LEN($A237))=$A237), """")"),"")</f>
        <v/>
      </c>
      <c r="L237" s="1" t="str">
        <f ca="1">IFERROR(__xludf.DUMMYFUNCTION("IFERROR(FILTER('Tag Library'!$AE$14:$AE$736, LEFT('Tag Library'!$AD$14:$AD$736, LEN(L$2))=L$2, RIGHT('Tag Library'!$AD$14:$AD$736, LEN($A237))=$A237), """")"),"")</f>
        <v/>
      </c>
      <c r="M237" s="1" t="str">
        <f ca="1">IFERROR(__xludf.DUMMYFUNCTION("IFERROR(FILTER('Tag Library'!$AE$14:$AE$736, LEFT('Tag Library'!$AD$14:$AD$736, LEN(M$2))=M$2, RIGHT('Tag Library'!$AD$14:$AD$736, LEN($A237))=$A237), """")"),"")</f>
        <v/>
      </c>
      <c r="N237" s="1" t="str">
        <f ca="1">IFERROR(__xludf.DUMMYFUNCTION("IFERROR(FILTER('Tag Library'!$AE$14:$AE$736, LEFT('Tag Library'!$AD$14:$AD$736, LEN(N$2))=N$2, RIGHT('Tag Library'!$AD$14:$AD$736, LEN($A237))=$A237), """")"),"")</f>
        <v/>
      </c>
      <c r="O237" s="1" t="str">
        <f ca="1">IFERROR(__xludf.DUMMYFUNCTION("IFERROR(FILTER('Tag Library'!$AE$14:$AE$736, LEFT('Tag Library'!$AD$14:$AD$736, LEN(O$2))=O$2, RIGHT('Tag Library'!$AD$14:$AD$736, LEN($A237))=$A237), """")"),"")</f>
        <v/>
      </c>
      <c r="P237" s="1" t="str">
        <f ca="1">IFERROR(__xludf.DUMMYFUNCTION("IFERROR(FILTER('Tag Library'!$AE$14:$AE$736, LEFT('Tag Library'!$AD$14:$AD$736, LEN(P$2))=P$2, RIGHT('Tag Library'!$AD$14:$AD$736, LEN($A237))=$A237), """")"),"")</f>
        <v/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IFERROR(__xludf.DUMMYFUNCTION("IFERROR(FILTER('Tag Library'!$AE$14:$AE$736, LEFT('Tag Library'!$AD$14:$AD$736, LEN(B$2))=B$2, RIGHT('Tag Library'!$AD$14:$AD$736, LEN($A238))=$A238), """")"),"")</f>
        <v/>
      </c>
      <c r="C238" s="1" t="str">
        <f ca="1">IFERROR(__xludf.DUMMYFUNCTION("IFERROR(FILTER('Tag Library'!$AE$14:$AE$736, LEFT('Tag Library'!$AD$14:$AD$736, LEN(C$2))=C$2, RIGHT('Tag Library'!$AD$14:$AD$736, LEN($A238))=$A238), """")"),"")</f>
        <v/>
      </c>
      <c r="D238" s="1" t="str">
        <f ca="1">IFERROR(__xludf.DUMMYFUNCTION("IFERROR(FILTER('Tag Library'!$AE$14:$AE$736, LEFT('Tag Library'!$AD$14:$AD$736, LEN(D$2))=D$2, RIGHT('Tag Library'!$AD$14:$AD$736, LEN($A238))=$A238), """")"),"green")</f>
        <v>green</v>
      </c>
      <c r="E238" s="1" t="str">
        <f ca="1">IFERROR(__xludf.DUMMYFUNCTION("IFERROR(FILTER('Tag Library'!$AE$14:$AE$736, LEFT('Tag Library'!$AD$14:$AD$736, LEN(E$2))=E$2, RIGHT('Tag Library'!$AD$14:$AD$736, LEN($A238))=$A238), """")"),"green")</f>
        <v>green</v>
      </c>
      <c r="F238" s="1" t="str">
        <f ca="1">IFERROR(__xludf.DUMMYFUNCTION("IFERROR(FILTER('Tag Library'!$AE$14:$AE$736, LEFT('Tag Library'!$AD$14:$AD$736, LEN(F$2))=F$2, RIGHT('Tag Library'!$AD$14:$AD$736, LEN($A238))=$A238), """")"),"green")</f>
        <v>green</v>
      </c>
      <c r="G238" s="1" t="str">
        <f ca="1">IFERROR(__xludf.DUMMYFUNCTION("IFERROR(FILTER('Tag Library'!$AE$14:$AE$736, LEFT('Tag Library'!$AD$14:$AD$736, LEN(G$2))=G$2, RIGHT('Tag Library'!$AD$14:$AD$736, LEN($A238))=$A238), """")"),"green")</f>
        <v>green</v>
      </c>
      <c r="H238" s="1" t="str">
        <f ca="1">IFERROR(__xludf.DUMMYFUNCTION("IFERROR(FILTER('Tag Library'!$AE$14:$AE$736, LEFT('Tag Library'!$AD$14:$AD$736, LEN(H$2))=H$2, RIGHT('Tag Library'!$AD$14:$AD$736, LEN($A238))=$A238), """")"),"green")</f>
        <v>green</v>
      </c>
      <c r="I238" s="1" t="str">
        <f ca="1">IFERROR(__xludf.DUMMYFUNCTION("IFERROR(FILTER('Tag Library'!$AE$14:$AE$736, LEFT('Tag Library'!$AD$14:$AD$736, LEN(I$2))=I$2, RIGHT('Tag Library'!$AD$14:$AD$736, LEN($A238))=$A238), """")"),"green")</f>
        <v>green</v>
      </c>
      <c r="J238" s="1" t="str">
        <f ca="1">IFERROR(__xludf.DUMMYFUNCTION("IFERROR(FILTER('Tag Library'!$AE$14:$AE$736, LEFT('Tag Library'!$AD$14:$AD$736, LEN(J$2))=J$2, RIGHT('Tag Library'!$AD$14:$AD$736, LEN($A238))=$A238), """")"),"green")</f>
        <v>green</v>
      </c>
      <c r="K238" s="1" t="str">
        <f ca="1">IFERROR(__xludf.DUMMYFUNCTION("IFERROR(FILTER('Tag Library'!$AE$14:$AE$736, LEFT('Tag Library'!$AD$14:$AD$736, LEN(K$2))=K$2, RIGHT('Tag Library'!$AD$14:$AD$736, LEN($A238))=$A238), """")"),"green")</f>
        <v>green</v>
      </c>
      <c r="L238" s="1" t="str">
        <f ca="1">IFERROR(__xludf.DUMMYFUNCTION("IFERROR(FILTER('Tag Library'!$AE$14:$AE$736, LEFT('Tag Library'!$AD$14:$AD$736, LEN(L$2))=L$2, RIGHT('Tag Library'!$AD$14:$AD$736, LEN($A238))=$A238), """")"),"green")</f>
        <v>green</v>
      </c>
      <c r="M238" s="1" t="str">
        <f ca="1">IFERROR(__xludf.DUMMYFUNCTION("IFERROR(FILTER('Tag Library'!$AE$14:$AE$736, LEFT('Tag Library'!$AD$14:$AD$736, LEN(M$2))=M$2, RIGHT('Tag Library'!$AD$14:$AD$736, LEN($A238))=$A238), """")"),"green")</f>
        <v>green</v>
      </c>
      <c r="N238" s="1" t="str">
        <f ca="1">IFERROR(__xludf.DUMMYFUNCTION("IFERROR(FILTER('Tag Library'!$AE$14:$AE$736, LEFT('Tag Library'!$AD$14:$AD$736, LEN(N$2))=N$2, RIGHT('Tag Library'!$AD$14:$AD$736, LEN($A238))=$A238), """")"),"green")</f>
        <v>green</v>
      </c>
      <c r="O238" s="1" t="str">
        <f ca="1">IFERROR(__xludf.DUMMYFUNCTION("IFERROR(FILTER('Tag Library'!$AE$14:$AE$736, LEFT('Tag Library'!$AD$14:$AD$736, LEN(O$2))=O$2, RIGHT('Tag Library'!$AD$14:$AD$736, LEN($A238))=$A238), """")"),"green")</f>
        <v>green</v>
      </c>
      <c r="P238" s="1" t="str">
        <f ca="1">IFERROR(__xludf.DUMMYFUNCTION("IFERROR(FILTER('Tag Library'!$AE$14:$AE$736, LEFT('Tag Library'!$AD$14:$AD$736, LEN(P$2))=P$2, RIGHT('Tag Library'!$AD$14:$AD$736, LEN($A238))=$A238), """")"),"")</f>
        <v/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IFERROR(__xludf.DUMMYFUNCTION("IFERROR(FILTER('Tag Library'!$AE$14:$AE$736, LEFT('Tag Library'!$AD$14:$AD$736, LEN(B$2))=B$2, RIGHT('Tag Library'!$AD$14:$AD$736, LEN($A239))=$A239), """")"),"")</f>
        <v/>
      </c>
      <c r="C239" s="1" t="str">
        <f ca="1">IFERROR(__xludf.DUMMYFUNCTION("IFERROR(FILTER('Tag Library'!$AE$14:$AE$736, LEFT('Tag Library'!$AD$14:$AD$736, LEN(C$2))=C$2, RIGHT('Tag Library'!$AD$14:$AD$736, LEN($A239))=$A239), """")"),"")</f>
        <v/>
      </c>
      <c r="D239" s="1" t="str">
        <f ca="1">IFERROR(__xludf.DUMMYFUNCTION("IFERROR(FILTER('Tag Library'!$AE$14:$AE$736, LEFT('Tag Library'!$AD$14:$AD$736, LEN(D$2))=D$2, RIGHT('Tag Library'!$AD$14:$AD$736, LEN($A239))=$A239), """")"),"green")</f>
        <v>green</v>
      </c>
      <c r="E239" s="1" t="str">
        <f ca="1">IFERROR(__xludf.DUMMYFUNCTION("IFERROR(FILTER('Tag Library'!$AE$14:$AE$736, LEFT('Tag Library'!$AD$14:$AD$736, LEN(E$2))=E$2, RIGHT('Tag Library'!$AD$14:$AD$736, LEN($A239))=$A239), """")"),"green")</f>
        <v>green</v>
      </c>
      <c r="F239" s="1" t="str">
        <f ca="1">IFERROR(__xludf.DUMMYFUNCTION("IFERROR(FILTER('Tag Library'!$AE$14:$AE$736, LEFT('Tag Library'!$AD$14:$AD$736, LEN(F$2))=F$2, RIGHT('Tag Library'!$AD$14:$AD$736, LEN($A239))=$A239), """")"),"green")</f>
        <v>green</v>
      </c>
      <c r="G239" s="1" t="str">
        <f ca="1">IFERROR(__xludf.DUMMYFUNCTION("IFERROR(FILTER('Tag Library'!$AE$14:$AE$736, LEFT('Tag Library'!$AD$14:$AD$736, LEN(G$2))=G$2, RIGHT('Tag Library'!$AD$14:$AD$736, LEN($A239))=$A239), """")"),"green")</f>
        <v>green</v>
      </c>
      <c r="H239" s="1" t="str">
        <f ca="1">IFERROR(__xludf.DUMMYFUNCTION("IFERROR(FILTER('Tag Library'!$AE$14:$AE$736, LEFT('Tag Library'!$AD$14:$AD$736, LEN(H$2))=H$2, RIGHT('Tag Library'!$AD$14:$AD$736, LEN($A239))=$A239), """")"),"green")</f>
        <v>green</v>
      </c>
      <c r="I239" s="1" t="str">
        <f ca="1">IFERROR(__xludf.DUMMYFUNCTION("IFERROR(FILTER('Tag Library'!$AE$14:$AE$736, LEFT('Tag Library'!$AD$14:$AD$736, LEN(I$2))=I$2, RIGHT('Tag Library'!$AD$14:$AD$736, LEN($A239))=$A239), """")"),"green")</f>
        <v>green</v>
      </c>
      <c r="J239" s="1" t="str">
        <f ca="1">IFERROR(__xludf.DUMMYFUNCTION("IFERROR(FILTER('Tag Library'!$AE$14:$AE$736, LEFT('Tag Library'!$AD$14:$AD$736, LEN(J$2))=J$2, RIGHT('Tag Library'!$AD$14:$AD$736, LEN($A239))=$A239), """")"),"green")</f>
        <v>green</v>
      </c>
      <c r="K239" s="1" t="str">
        <f ca="1">IFERROR(__xludf.DUMMYFUNCTION("IFERROR(FILTER('Tag Library'!$AE$14:$AE$736, LEFT('Tag Library'!$AD$14:$AD$736, LEN(K$2))=K$2, RIGHT('Tag Library'!$AD$14:$AD$736, LEN($A239))=$A239), """")"),"green")</f>
        <v>green</v>
      </c>
      <c r="L239" s="1" t="str">
        <f ca="1">IFERROR(__xludf.DUMMYFUNCTION("IFERROR(FILTER('Tag Library'!$AE$14:$AE$736, LEFT('Tag Library'!$AD$14:$AD$736, LEN(L$2))=L$2, RIGHT('Tag Library'!$AD$14:$AD$736, LEN($A239))=$A239), """")"),"green")</f>
        <v>green</v>
      </c>
      <c r="M239" s="1" t="str">
        <f ca="1">IFERROR(__xludf.DUMMYFUNCTION("IFERROR(FILTER('Tag Library'!$AE$14:$AE$736, LEFT('Tag Library'!$AD$14:$AD$736, LEN(M$2))=M$2, RIGHT('Tag Library'!$AD$14:$AD$736, LEN($A239))=$A239), """")"),"green")</f>
        <v>green</v>
      </c>
      <c r="N239" s="1" t="str">
        <f ca="1">IFERROR(__xludf.DUMMYFUNCTION("IFERROR(FILTER('Tag Library'!$AE$14:$AE$736, LEFT('Tag Library'!$AD$14:$AD$736, LEN(N$2))=N$2, RIGHT('Tag Library'!$AD$14:$AD$736, LEN($A239))=$A239), """")"),"green")</f>
        <v>green</v>
      </c>
      <c r="O239" s="1" t="str">
        <f ca="1">IFERROR(__xludf.DUMMYFUNCTION("IFERROR(FILTER('Tag Library'!$AE$14:$AE$736, LEFT('Tag Library'!$AD$14:$AD$736, LEN(O$2))=O$2, RIGHT('Tag Library'!$AD$14:$AD$736, LEN($A239))=$A239), """")"),"green")</f>
        <v>green</v>
      </c>
      <c r="P239" s="1" t="str">
        <f ca="1">IFERROR(__xludf.DUMMYFUNCTION("IFERROR(FILTER('Tag Library'!$AE$14:$AE$736, LEFT('Tag Library'!$AD$14:$AD$736, LEN(P$2))=P$2, RIGHT('Tag Library'!$AD$14:$AD$736, LEN($A239))=$A239), """")"),"")</f>
        <v/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IFERROR(__xludf.DUMMYFUNCTION("IFERROR(FILTER('Tag Library'!$AE$14:$AE$736, LEFT('Tag Library'!$AD$14:$AD$736, LEN(B$2))=B$2, RIGHT('Tag Library'!$AD$14:$AD$736, LEN($A240))=$A240), """")"),"")</f>
        <v/>
      </c>
      <c r="C240" s="1" t="str">
        <f ca="1">IFERROR(__xludf.DUMMYFUNCTION("IFERROR(FILTER('Tag Library'!$AE$14:$AE$736, LEFT('Tag Library'!$AD$14:$AD$736, LEN(C$2))=C$2, RIGHT('Tag Library'!$AD$14:$AD$736, LEN($A240))=$A240), """")"),"")</f>
        <v/>
      </c>
      <c r="D240" s="1" t="str">
        <f ca="1">IFERROR(__xludf.DUMMYFUNCTION("IFERROR(FILTER('Tag Library'!$AE$14:$AE$736, LEFT('Tag Library'!$AD$14:$AD$736, LEN(D$2))=D$2, RIGHT('Tag Library'!$AD$14:$AD$736, LEN($A240))=$A240), """")"),"")</f>
        <v/>
      </c>
      <c r="E240" s="1" t="str">
        <f ca="1">IFERROR(__xludf.DUMMYFUNCTION("IFERROR(FILTER('Tag Library'!$AE$14:$AE$736, LEFT('Tag Library'!$AD$14:$AD$736, LEN(E$2))=E$2, RIGHT('Tag Library'!$AD$14:$AD$736, LEN($A240))=$A240), """")"),"")</f>
        <v/>
      </c>
      <c r="F240" s="1" t="str">
        <f ca="1">IFERROR(__xludf.DUMMYFUNCTION("IFERROR(FILTER('Tag Library'!$AE$14:$AE$736, LEFT('Tag Library'!$AD$14:$AD$736, LEN(F$2))=F$2, RIGHT('Tag Library'!$AD$14:$AD$736, LEN($A240))=$A240), """")"),"")</f>
        <v/>
      </c>
      <c r="G240" s="1" t="str">
        <f ca="1">IFERROR(__xludf.DUMMYFUNCTION("IFERROR(FILTER('Tag Library'!$AE$14:$AE$736, LEFT('Tag Library'!$AD$14:$AD$736, LEN(G$2))=G$2, RIGHT('Tag Library'!$AD$14:$AD$736, LEN($A240))=$A240), """")"),"")</f>
        <v/>
      </c>
      <c r="H240" s="1" t="str">
        <f ca="1">IFERROR(__xludf.DUMMYFUNCTION("IFERROR(FILTER('Tag Library'!$AE$14:$AE$736, LEFT('Tag Library'!$AD$14:$AD$736, LEN(H$2))=H$2, RIGHT('Tag Library'!$AD$14:$AD$736, LEN($A240))=$A240), """")"),"")</f>
        <v/>
      </c>
      <c r="I240" s="1" t="str">
        <f ca="1">IFERROR(__xludf.DUMMYFUNCTION("IFERROR(FILTER('Tag Library'!$AE$14:$AE$736, LEFT('Tag Library'!$AD$14:$AD$736, LEN(I$2))=I$2, RIGHT('Tag Library'!$AD$14:$AD$736, LEN($A240))=$A240), """")"),"")</f>
        <v/>
      </c>
      <c r="J240" s="1" t="str">
        <f ca="1">IFERROR(__xludf.DUMMYFUNCTION("IFERROR(FILTER('Tag Library'!$AE$14:$AE$736, LEFT('Tag Library'!$AD$14:$AD$736, LEN(J$2))=J$2, RIGHT('Tag Library'!$AD$14:$AD$736, LEN($A240))=$A240), """")"),"")</f>
        <v/>
      </c>
      <c r="K240" s="1" t="str">
        <f ca="1">IFERROR(__xludf.DUMMYFUNCTION("IFERROR(FILTER('Tag Library'!$AE$14:$AE$736, LEFT('Tag Library'!$AD$14:$AD$736, LEN(K$2))=K$2, RIGHT('Tag Library'!$AD$14:$AD$736, LEN($A240))=$A240), """")"),"")</f>
        <v/>
      </c>
      <c r="L240" s="1" t="str">
        <f ca="1">IFERROR(__xludf.DUMMYFUNCTION("IFERROR(FILTER('Tag Library'!$AE$14:$AE$736, LEFT('Tag Library'!$AD$14:$AD$736, LEN(L$2))=L$2, RIGHT('Tag Library'!$AD$14:$AD$736, LEN($A240))=$A240), """")"),"")</f>
        <v/>
      </c>
      <c r="M240" s="1" t="str">
        <f ca="1">IFERROR(__xludf.DUMMYFUNCTION("IFERROR(FILTER('Tag Library'!$AE$14:$AE$736, LEFT('Tag Library'!$AD$14:$AD$736, LEN(M$2))=M$2, RIGHT('Tag Library'!$AD$14:$AD$736, LEN($A240))=$A240), """")"),"")</f>
        <v/>
      </c>
      <c r="N240" s="1" t="str">
        <f ca="1">IFERROR(__xludf.DUMMYFUNCTION("IFERROR(FILTER('Tag Library'!$AE$14:$AE$736, LEFT('Tag Library'!$AD$14:$AD$736, LEN(N$2))=N$2, RIGHT('Tag Library'!$AD$14:$AD$736, LEN($A240))=$A240), """")"),"")</f>
        <v/>
      </c>
      <c r="O240" s="1" t="str">
        <f ca="1">IFERROR(__xludf.DUMMYFUNCTION("IFERROR(FILTER('Tag Library'!$AE$14:$AE$736, LEFT('Tag Library'!$AD$14:$AD$736, LEN(O$2))=O$2, RIGHT('Tag Library'!$AD$14:$AD$736, LEN($A240))=$A240), """")"),"")</f>
        <v/>
      </c>
      <c r="P240" s="1" t="str">
        <f ca="1">IFERROR(__xludf.DUMMYFUNCTION("IFERROR(FILTER('Tag Library'!$AE$14:$AE$736, LEFT('Tag Library'!$AD$14:$AD$736, LEN(P$2))=P$2, RIGHT('Tag Library'!$AD$14:$AD$736, LEN($A240))=$A240), """")"),"")</f>
        <v/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IFERROR(__xludf.DUMMYFUNCTION("IFERROR(FILTER('Tag Library'!$AE$14:$AE$736, LEFT('Tag Library'!$AD$14:$AD$736, LEN(B$2))=B$2, RIGHT('Tag Library'!$AD$14:$AD$736, LEN($A241))=$A241), """")"),"")</f>
        <v/>
      </c>
      <c r="C241" s="1" t="str">
        <f ca="1">IFERROR(__xludf.DUMMYFUNCTION("IFERROR(FILTER('Tag Library'!$AE$14:$AE$736, LEFT('Tag Library'!$AD$14:$AD$736, LEN(C$2))=C$2, RIGHT('Tag Library'!$AD$14:$AD$736, LEN($A241))=$A241), """")"),"")</f>
        <v/>
      </c>
      <c r="D241" s="1" t="str">
        <f ca="1">IFERROR(__xludf.DUMMYFUNCTION("IFERROR(FILTER('Tag Library'!$AE$14:$AE$736, LEFT('Tag Library'!$AD$14:$AD$736, LEN(D$2))=D$2, RIGHT('Tag Library'!$AD$14:$AD$736, LEN($A241))=$A241), """")"),"")</f>
        <v/>
      </c>
      <c r="E241" s="1" t="str">
        <f ca="1">IFERROR(__xludf.DUMMYFUNCTION("IFERROR(FILTER('Tag Library'!$AE$14:$AE$736, LEFT('Tag Library'!$AD$14:$AD$736, LEN(E$2))=E$2, RIGHT('Tag Library'!$AD$14:$AD$736, LEN($A241))=$A241), """")"),"")</f>
        <v/>
      </c>
      <c r="F241" s="1" t="str">
        <f ca="1">IFERROR(__xludf.DUMMYFUNCTION("IFERROR(FILTER('Tag Library'!$AE$14:$AE$736, LEFT('Tag Library'!$AD$14:$AD$736, LEN(F$2))=F$2, RIGHT('Tag Library'!$AD$14:$AD$736, LEN($A241))=$A241), """")"),"")</f>
        <v/>
      </c>
      <c r="G241" s="1" t="str">
        <f ca="1">IFERROR(__xludf.DUMMYFUNCTION("IFERROR(FILTER('Tag Library'!$AE$14:$AE$736, LEFT('Tag Library'!$AD$14:$AD$736, LEN(G$2))=G$2, RIGHT('Tag Library'!$AD$14:$AD$736, LEN($A241))=$A241), """")"),"")</f>
        <v/>
      </c>
      <c r="H241" s="1" t="str">
        <f ca="1">IFERROR(__xludf.DUMMYFUNCTION("IFERROR(FILTER('Tag Library'!$AE$14:$AE$736, LEFT('Tag Library'!$AD$14:$AD$736, LEN(H$2))=H$2, RIGHT('Tag Library'!$AD$14:$AD$736, LEN($A241))=$A241), """")"),"")</f>
        <v/>
      </c>
      <c r="I241" s="1" t="str">
        <f ca="1">IFERROR(__xludf.DUMMYFUNCTION("IFERROR(FILTER('Tag Library'!$AE$14:$AE$736, LEFT('Tag Library'!$AD$14:$AD$736, LEN(I$2))=I$2, RIGHT('Tag Library'!$AD$14:$AD$736, LEN($A241))=$A241), """")"),"")</f>
        <v/>
      </c>
      <c r="J241" s="1" t="str">
        <f ca="1">IFERROR(__xludf.DUMMYFUNCTION("IFERROR(FILTER('Tag Library'!$AE$14:$AE$736, LEFT('Tag Library'!$AD$14:$AD$736, LEN(J$2))=J$2, RIGHT('Tag Library'!$AD$14:$AD$736, LEN($A241))=$A241), """")"),"")</f>
        <v/>
      </c>
      <c r="K241" s="1" t="str">
        <f ca="1">IFERROR(__xludf.DUMMYFUNCTION("IFERROR(FILTER('Tag Library'!$AE$14:$AE$736, LEFT('Tag Library'!$AD$14:$AD$736, LEN(K$2))=K$2, RIGHT('Tag Library'!$AD$14:$AD$736, LEN($A241))=$A241), """")"),"")</f>
        <v/>
      </c>
      <c r="L241" s="1" t="str">
        <f ca="1">IFERROR(__xludf.DUMMYFUNCTION("IFERROR(FILTER('Tag Library'!$AE$14:$AE$736, LEFT('Tag Library'!$AD$14:$AD$736, LEN(L$2))=L$2, RIGHT('Tag Library'!$AD$14:$AD$736, LEN($A241))=$A241), """")"),"")</f>
        <v/>
      </c>
      <c r="M241" s="1" t="str">
        <f ca="1">IFERROR(__xludf.DUMMYFUNCTION("IFERROR(FILTER('Tag Library'!$AE$14:$AE$736, LEFT('Tag Library'!$AD$14:$AD$736, LEN(M$2))=M$2, RIGHT('Tag Library'!$AD$14:$AD$736, LEN($A241))=$A241), """")"),"")</f>
        <v/>
      </c>
      <c r="N241" s="1" t="str">
        <f ca="1">IFERROR(__xludf.DUMMYFUNCTION("IFERROR(FILTER('Tag Library'!$AE$14:$AE$736, LEFT('Tag Library'!$AD$14:$AD$736, LEN(N$2))=N$2, RIGHT('Tag Library'!$AD$14:$AD$736, LEN($A241))=$A241), """")"),"")</f>
        <v/>
      </c>
      <c r="O241" s="1" t="str">
        <f ca="1">IFERROR(__xludf.DUMMYFUNCTION("IFERROR(FILTER('Tag Library'!$AE$14:$AE$736, LEFT('Tag Library'!$AD$14:$AD$736, LEN(O$2))=O$2, RIGHT('Tag Library'!$AD$14:$AD$736, LEN($A241))=$A241), """")"),"")</f>
        <v/>
      </c>
      <c r="P241" s="1" t="str">
        <f ca="1">IFERROR(__xludf.DUMMYFUNCTION("IFERROR(FILTER('Tag Library'!$AE$14:$AE$736, LEFT('Tag Library'!$AD$14:$AD$736, LEN(P$2))=P$2, RIGHT('Tag Library'!$AD$14:$AD$736, LEN($A241))=$A241), """")"),"")</f>
        <v/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IFERROR(__xludf.DUMMYFUNCTION("IFERROR(FILTER('Tag Library'!$AE$14:$AE$736, LEFT('Tag Library'!$AD$14:$AD$736, LEN(B$2))=B$2, RIGHT('Tag Library'!$AD$14:$AD$736, LEN($A242))=$A242), """")"),"")</f>
        <v/>
      </c>
      <c r="C242" s="1" t="str">
        <f ca="1">IFERROR(__xludf.DUMMYFUNCTION("IFERROR(FILTER('Tag Library'!$AE$14:$AE$736, LEFT('Tag Library'!$AD$14:$AD$736, LEN(C$2))=C$2, RIGHT('Tag Library'!$AD$14:$AD$736, LEN($A242))=$A242), """")"),"")</f>
        <v/>
      </c>
      <c r="D242" s="1" t="str">
        <f ca="1">IFERROR(__xludf.DUMMYFUNCTION("IFERROR(FILTER('Tag Library'!$AE$14:$AE$736, LEFT('Tag Library'!$AD$14:$AD$736, LEN(D$2))=D$2, RIGHT('Tag Library'!$AD$14:$AD$736, LEN($A242))=$A242), """")"),"")</f>
        <v/>
      </c>
      <c r="E242" s="1" t="str">
        <f ca="1">IFERROR(__xludf.DUMMYFUNCTION("IFERROR(FILTER('Tag Library'!$AE$14:$AE$736, LEFT('Tag Library'!$AD$14:$AD$736, LEN(E$2))=E$2, RIGHT('Tag Library'!$AD$14:$AD$736, LEN($A242))=$A242), """")"),"")</f>
        <v/>
      </c>
      <c r="F242" s="1" t="str">
        <f ca="1">IFERROR(__xludf.DUMMYFUNCTION("IFERROR(FILTER('Tag Library'!$AE$14:$AE$736, LEFT('Tag Library'!$AD$14:$AD$736, LEN(F$2))=F$2, RIGHT('Tag Library'!$AD$14:$AD$736, LEN($A242))=$A242), """")"),"")</f>
        <v/>
      </c>
      <c r="G242" s="1" t="str">
        <f ca="1">IFERROR(__xludf.DUMMYFUNCTION("IFERROR(FILTER('Tag Library'!$AE$14:$AE$736, LEFT('Tag Library'!$AD$14:$AD$736, LEN(G$2))=G$2, RIGHT('Tag Library'!$AD$14:$AD$736, LEN($A242))=$A242), """")"),"")</f>
        <v/>
      </c>
      <c r="H242" s="1" t="str">
        <f ca="1">IFERROR(__xludf.DUMMYFUNCTION("IFERROR(FILTER('Tag Library'!$AE$14:$AE$736, LEFT('Tag Library'!$AD$14:$AD$736, LEN(H$2))=H$2, RIGHT('Tag Library'!$AD$14:$AD$736, LEN($A242))=$A242), """")"),"")</f>
        <v/>
      </c>
      <c r="I242" s="1" t="str">
        <f ca="1">IFERROR(__xludf.DUMMYFUNCTION("IFERROR(FILTER('Tag Library'!$AE$14:$AE$736, LEFT('Tag Library'!$AD$14:$AD$736, LEN(I$2))=I$2, RIGHT('Tag Library'!$AD$14:$AD$736, LEN($A242))=$A242), """")"),"")</f>
        <v/>
      </c>
      <c r="J242" s="1" t="str">
        <f ca="1">IFERROR(__xludf.DUMMYFUNCTION("IFERROR(FILTER('Tag Library'!$AE$14:$AE$736, LEFT('Tag Library'!$AD$14:$AD$736, LEN(J$2))=J$2, RIGHT('Tag Library'!$AD$14:$AD$736, LEN($A242))=$A242), """")"),"")</f>
        <v/>
      </c>
      <c r="K242" s="1" t="str">
        <f ca="1">IFERROR(__xludf.DUMMYFUNCTION("IFERROR(FILTER('Tag Library'!$AE$14:$AE$736, LEFT('Tag Library'!$AD$14:$AD$736, LEN(K$2))=K$2, RIGHT('Tag Library'!$AD$14:$AD$736, LEN($A242))=$A242), """")"),"")</f>
        <v/>
      </c>
      <c r="L242" s="1" t="str">
        <f ca="1">IFERROR(__xludf.DUMMYFUNCTION("IFERROR(FILTER('Tag Library'!$AE$14:$AE$736, LEFT('Tag Library'!$AD$14:$AD$736, LEN(L$2))=L$2, RIGHT('Tag Library'!$AD$14:$AD$736, LEN($A242))=$A242), """")"),"")</f>
        <v/>
      </c>
      <c r="M242" s="1" t="str">
        <f ca="1">IFERROR(__xludf.DUMMYFUNCTION("IFERROR(FILTER('Tag Library'!$AE$14:$AE$736, LEFT('Tag Library'!$AD$14:$AD$736, LEN(M$2))=M$2, RIGHT('Tag Library'!$AD$14:$AD$736, LEN($A242))=$A242), """")"),"")</f>
        <v/>
      </c>
      <c r="N242" s="1" t="str">
        <f ca="1">IFERROR(__xludf.DUMMYFUNCTION("IFERROR(FILTER('Tag Library'!$AE$14:$AE$736, LEFT('Tag Library'!$AD$14:$AD$736, LEN(N$2))=N$2, RIGHT('Tag Library'!$AD$14:$AD$736, LEN($A242))=$A242), """")"),"")</f>
        <v/>
      </c>
      <c r="O242" s="1" t="str">
        <f ca="1">IFERROR(__xludf.DUMMYFUNCTION("IFERROR(FILTER('Tag Library'!$AE$14:$AE$736, LEFT('Tag Library'!$AD$14:$AD$736, LEN(O$2))=O$2, RIGHT('Tag Library'!$AD$14:$AD$736, LEN($A242))=$A242), """")"),"")</f>
        <v/>
      </c>
      <c r="P242" s="1" t="str">
        <f ca="1">IFERROR(__xludf.DUMMYFUNCTION("IFERROR(FILTER('Tag Library'!$AE$14:$AE$736, LEFT('Tag Library'!$AD$14:$AD$736, LEN(P$2))=P$2, RIGHT('Tag Library'!$AD$14:$AD$736, LEN($A242))=$A242), """")"),"")</f>
        <v/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IFERROR(__xludf.DUMMYFUNCTION("IFERROR(FILTER('Tag Library'!$AE$14:$AE$736, LEFT('Tag Library'!$AD$14:$AD$736, LEN(B$2))=B$2, RIGHT('Tag Library'!$AD$14:$AD$736, LEN($A243))=$A243), """")"),"")</f>
        <v/>
      </c>
      <c r="C243" s="1" t="str">
        <f ca="1">IFERROR(__xludf.DUMMYFUNCTION("IFERROR(FILTER('Tag Library'!$AE$14:$AE$736, LEFT('Tag Library'!$AD$14:$AD$736, LEN(C$2))=C$2, RIGHT('Tag Library'!$AD$14:$AD$736, LEN($A243))=$A243), """")"),"")</f>
        <v/>
      </c>
      <c r="D243" s="1" t="str">
        <f ca="1">IFERROR(__xludf.DUMMYFUNCTION("IFERROR(FILTER('Tag Library'!$AE$14:$AE$736, LEFT('Tag Library'!$AD$14:$AD$736, LEN(D$2))=D$2, RIGHT('Tag Library'!$AD$14:$AD$736, LEN($A243))=$A243), """")"),"")</f>
        <v/>
      </c>
      <c r="E243" s="1" t="str">
        <f ca="1">IFERROR(__xludf.DUMMYFUNCTION("IFERROR(FILTER('Tag Library'!$AE$14:$AE$736, LEFT('Tag Library'!$AD$14:$AD$736, LEN(E$2))=E$2, RIGHT('Tag Library'!$AD$14:$AD$736, LEN($A243))=$A243), """")"),"")</f>
        <v/>
      </c>
      <c r="F243" s="1" t="str">
        <f ca="1">IFERROR(__xludf.DUMMYFUNCTION("IFERROR(FILTER('Tag Library'!$AE$14:$AE$736, LEFT('Tag Library'!$AD$14:$AD$736, LEN(F$2))=F$2, RIGHT('Tag Library'!$AD$14:$AD$736, LEN($A243))=$A243), """")"),"")</f>
        <v/>
      </c>
      <c r="G243" s="1" t="str">
        <f ca="1">IFERROR(__xludf.DUMMYFUNCTION("IFERROR(FILTER('Tag Library'!$AE$14:$AE$736, LEFT('Tag Library'!$AD$14:$AD$736, LEN(G$2))=G$2, RIGHT('Tag Library'!$AD$14:$AD$736, LEN($A243))=$A243), """")"),"")</f>
        <v/>
      </c>
      <c r="H243" s="1" t="str">
        <f ca="1">IFERROR(__xludf.DUMMYFUNCTION("IFERROR(FILTER('Tag Library'!$AE$14:$AE$736, LEFT('Tag Library'!$AD$14:$AD$736, LEN(H$2))=H$2, RIGHT('Tag Library'!$AD$14:$AD$736, LEN($A243))=$A243), """")"),"")</f>
        <v/>
      </c>
      <c r="I243" s="1" t="str">
        <f ca="1">IFERROR(__xludf.DUMMYFUNCTION("IFERROR(FILTER('Tag Library'!$AE$14:$AE$736, LEFT('Tag Library'!$AD$14:$AD$736, LEN(I$2))=I$2, RIGHT('Tag Library'!$AD$14:$AD$736, LEN($A243))=$A243), """")"),"")</f>
        <v/>
      </c>
      <c r="J243" s="1" t="str">
        <f ca="1">IFERROR(__xludf.DUMMYFUNCTION("IFERROR(FILTER('Tag Library'!$AE$14:$AE$736, LEFT('Tag Library'!$AD$14:$AD$736, LEN(J$2))=J$2, RIGHT('Tag Library'!$AD$14:$AD$736, LEN($A243))=$A243), """")"),"")</f>
        <v/>
      </c>
      <c r="K243" s="1" t="str">
        <f ca="1">IFERROR(__xludf.DUMMYFUNCTION("IFERROR(FILTER('Tag Library'!$AE$14:$AE$736, LEFT('Tag Library'!$AD$14:$AD$736, LEN(K$2))=K$2, RIGHT('Tag Library'!$AD$14:$AD$736, LEN($A243))=$A243), """")"),"")</f>
        <v/>
      </c>
      <c r="L243" s="1" t="str">
        <f ca="1">IFERROR(__xludf.DUMMYFUNCTION("IFERROR(FILTER('Tag Library'!$AE$14:$AE$736, LEFT('Tag Library'!$AD$14:$AD$736, LEN(L$2))=L$2, RIGHT('Tag Library'!$AD$14:$AD$736, LEN($A243))=$A243), """")"),"")</f>
        <v/>
      </c>
      <c r="M243" s="1" t="str">
        <f ca="1">IFERROR(__xludf.DUMMYFUNCTION("IFERROR(FILTER('Tag Library'!$AE$14:$AE$736, LEFT('Tag Library'!$AD$14:$AD$736, LEN(M$2))=M$2, RIGHT('Tag Library'!$AD$14:$AD$736, LEN($A243))=$A243), """")"),"")</f>
        <v/>
      </c>
      <c r="N243" s="1" t="str">
        <f ca="1">IFERROR(__xludf.DUMMYFUNCTION("IFERROR(FILTER('Tag Library'!$AE$14:$AE$736, LEFT('Tag Library'!$AD$14:$AD$736, LEN(N$2))=N$2, RIGHT('Tag Library'!$AD$14:$AD$736, LEN($A243))=$A243), """")"),"")</f>
        <v/>
      </c>
      <c r="O243" s="1" t="str">
        <f ca="1">IFERROR(__xludf.DUMMYFUNCTION("IFERROR(FILTER('Tag Library'!$AE$14:$AE$736, LEFT('Tag Library'!$AD$14:$AD$736, LEN(O$2))=O$2, RIGHT('Tag Library'!$AD$14:$AD$736, LEN($A243))=$A243), """")"),"")</f>
        <v/>
      </c>
      <c r="P243" s="1" t="str">
        <f ca="1">IFERROR(__xludf.DUMMYFUNCTION("IFERROR(FILTER('Tag Library'!$AE$14:$AE$736, LEFT('Tag Library'!$AD$14:$AD$736, LEN(P$2))=P$2, RIGHT('Tag Library'!$AD$14:$AD$736, LEN($A243))=$A243), """")"),"")</f>
        <v/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IFERROR(__xludf.DUMMYFUNCTION("IFERROR(FILTER('Tag Library'!$AE$14:$AE$736, LEFT('Tag Library'!$AD$14:$AD$736, LEN(B$2))=B$2, RIGHT('Tag Library'!$AD$14:$AD$736, LEN($A244))=$A244), """")"),"")</f>
        <v/>
      </c>
      <c r="C244" s="1" t="str">
        <f ca="1">IFERROR(__xludf.DUMMYFUNCTION("IFERROR(FILTER('Tag Library'!$AE$14:$AE$736, LEFT('Tag Library'!$AD$14:$AD$736, LEN(C$2))=C$2, RIGHT('Tag Library'!$AD$14:$AD$736, LEN($A244))=$A244), """")"),"")</f>
        <v/>
      </c>
      <c r="D244" s="1" t="str">
        <f ca="1">IFERROR(__xludf.DUMMYFUNCTION("IFERROR(FILTER('Tag Library'!$AE$14:$AE$736, LEFT('Tag Library'!$AD$14:$AD$736, LEN(D$2))=D$2, RIGHT('Tag Library'!$AD$14:$AD$736, LEN($A244))=$A244), """")"),"green")</f>
        <v>green</v>
      </c>
      <c r="E244" s="1" t="str">
        <f ca="1">IFERROR(__xludf.DUMMYFUNCTION("IFERROR(FILTER('Tag Library'!$AE$14:$AE$736, LEFT('Tag Library'!$AD$14:$AD$736, LEN(E$2))=E$2, RIGHT('Tag Library'!$AD$14:$AD$736, LEN($A244))=$A244), """")"),"")</f>
        <v/>
      </c>
      <c r="F244" s="1" t="str">
        <f ca="1">IFERROR(__xludf.DUMMYFUNCTION("IFERROR(FILTER('Tag Library'!$AE$14:$AE$736, LEFT('Tag Library'!$AD$14:$AD$736, LEN(F$2))=F$2, RIGHT('Tag Library'!$AD$14:$AD$736, LEN($A244))=$A244), """")"),"")</f>
        <v/>
      </c>
      <c r="G244" s="1" t="str">
        <f ca="1">IFERROR(__xludf.DUMMYFUNCTION("IFERROR(FILTER('Tag Library'!$AE$14:$AE$736, LEFT('Tag Library'!$AD$14:$AD$736, LEN(G$2))=G$2, RIGHT('Tag Library'!$AD$14:$AD$736, LEN($A244))=$A244), """")"),"")</f>
        <v/>
      </c>
      <c r="H244" s="1" t="str">
        <f ca="1">IFERROR(__xludf.DUMMYFUNCTION("IFERROR(FILTER('Tag Library'!$AE$14:$AE$736, LEFT('Tag Library'!$AD$14:$AD$736, LEN(H$2))=H$2, RIGHT('Tag Library'!$AD$14:$AD$736, LEN($A244))=$A244), """")"),"")</f>
        <v/>
      </c>
      <c r="I244" s="1" t="str">
        <f ca="1">IFERROR(__xludf.DUMMYFUNCTION("IFERROR(FILTER('Tag Library'!$AE$14:$AE$736, LEFT('Tag Library'!$AD$14:$AD$736, LEN(I$2))=I$2, RIGHT('Tag Library'!$AD$14:$AD$736, LEN($A244))=$A244), """")"),"")</f>
        <v/>
      </c>
      <c r="J244" s="1" t="str">
        <f ca="1">IFERROR(__xludf.DUMMYFUNCTION("IFERROR(FILTER('Tag Library'!$AE$14:$AE$736, LEFT('Tag Library'!$AD$14:$AD$736, LEN(J$2))=J$2, RIGHT('Tag Library'!$AD$14:$AD$736, LEN($A244))=$A244), """")"),"green")</f>
        <v>green</v>
      </c>
      <c r="K244" s="1" t="str">
        <f ca="1">IFERROR(__xludf.DUMMYFUNCTION("IFERROR(FILTER('Tag Library'!$AE$14:$AE$736, LEFT('Tag Library'!$AD$14:$AD$736, LEN(K$2))=K$2, RIGHT('Tag Library'!$AD$14:$AD$736, LEN($A244))=$A244), """")"),"green")</f>
        <v>green</v>
      </c>
      <c r="L244" s="1" t="str">
        <f ca="1">IFERROR(__xludf.DUMMYFUNCTION("IFERROR(FILTER('Tag Library'!$AE$14:$AE$736, LEFT('Tag Library'!$AD$14:$AD$736, LEN(L$2))=L$2, RIGHT('Tag Library'!$AD$14:$AD$736, LEN($A244))=$A244), """")"),"")</f>
        <v/>
      </c>
      <c r="M244" s="1" t="str">
        <f ca="1">IFERROR(__xludf.DUMMYFUNCTION("IFERROR(FILTER('Tag Library'!$AE$14:$AE$736, LEFT('Tag Library'!$AD$14:$AD$736, LEN(M$2))=M$2, RIGHT('Tag Library'!$AD$14:$AD$736, LEN($A244))=$A244), """")"),"green")</f>
        <v>green</v>
      </c>
      <c r="N244" s="1" t="str">
        <f ca="1">IFERROR(__xludf.DUMMYFUNCTION("IFERROR(FILTER('Tag Library'!$AE$14:$AE$736, LEFT('Tag Library'!$AD$14:$AD$736, LEN(N$2))=N$2, RIGHT('Tag Library'!$AD$14:$AD$736, LEN($A244))=$A244), """")"),"")</f>
        <v/>
      </c>
      <c r="O244" s="1" t="str">
        <f ca="1">IFERROR(__xludf.DUMMYFUNCTION("IFERROR(FILTER('Tag Library'!$AE$14:$AE$736, LEFT('Tag Library'!$AD$14:$AD$736, LEN(O$2))=O$2, RIGHT('Tag Library'!$AD$14:$AD$736, LEN($A244))=$A244), """")"),"")</f>
        <v/>
      </c>
      <c r="P244" s="1" t="str">
        <f ca="1">IFERROR(__xludf.DUMMYFUNCTION("IFERROR(FILTER('Tag Library'!$AE$14:$AE$736, LEFT('Tag Library'!$AD$14:$AD$736, LEN(P$2))=P$2, RIGHT('Tag Library'!$AD$14:$AD$736, LEN($A244))=$A244), """")"),"")</f>
        <v/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IFERROR(__xludf.DUMMYFUNCTION("IFERROR(FILTER('Tag Library'!$AE$14:$AE$736, LEFT('Tag Library'!$AD$14:$AD$736, LEN(B$2))=B$2, RIGHT('Tag Library'!$AD$14:$AD$736, LEN($A245))=$A245), """")"),"")</f>
        <v/>
      </c>
      <c r="C245" s="1" t="str">
        <f ca="1">IFERROR(__xludf.DUMMYFUNCTION("IFERROR(FILTER('Tag Library'!$AE$14:$AE$736, LEFT('Tag Library'!$AD$14:$AD$736, LEN(C$2))=C$2, RIGHT('Tag Library'!$AD$14:$AD$736, LEN($A245))=$A245), """")"),"")</f>
        <v/>
      </c>
      <c r="D245" s="1" t="str">
        <f ca="1">IFERROR(__xludf.DUMMYFUNCTION("IFERROR(FILTER('Tag Library'!$AE$14:$AE$736, LEFT('Tag Library'!$AD$14:$AD$736, LEN(D$2))=D$2, RIGHT('Tag Library'!$AD$14:$AD$736, LEN($A245))=$A245), """")"),"")</f>
        <v/>
      </c>
      <c r="E245" s="1" t="str">
        <f ca="1">IFERROR(__xludf.DUMMYFUNCTION("IFERROR(FILTER('Tag Library'!$AE$14:$AE$736, LEFT('Tag Library'!$AD$14:$AD$736, LEN(E$2))=E$2, RIGHT('Tag Library'!$AD$14:$AD$736, LEN($A245))=$A245), """")"),"")</f>
        <v/>
      </c>
      <c r="F245" s="1" t="str">
        <f ca="1">IFERROR(__xludf.DUMMYFUNCTION("IFERROR(FILTER('Tag Library'!$AE$14:$AE$736, LEFT('Tag Library'!$AD$14:$AD$736, LEN(F$2))=F$2, RIGHT('Tag Library'!$AD$14:$AD$736, LEN($A245))=$A245), """")"),"")</f>
        <v/>
      </c>
      <c r="G245" s="1" t="str">
        <f ca="1">IFERROR(__xludf.DUMMYFUNCTION("IFERROR(FILTER('Tag Library'!$AE$14:$AE$736, LEFT('Tag Library'!$AD$14:$AD$736, LEN(G$2))=G$2, RIGHT('Tag Library'!$AD$14:$AD$736, LEN($A245))=$A245), """")"),"")</f>
        <v/>
      </c>
      <c r="H245" s="1" t="str">
        <f ca="1">IFERROR(__xludf.DUMMYFUNCTION("IFERROR(FILTER('Tag Library'!$AE$14:$AE$736, LEFT('Tag Library'!$AD$14:$AD$736, LEN(H$2))=H$2, RIGHT('Tag Library'!$AD$14:$AD$736, LEN($A245))=$A245), """")"),"")</f>
        <v/>
      </c>
      <c r="I245" s="1" t="str">
        <f ca="1">IFERROR(__xludf.DUMMYFUNCTION("IFERROR(FILTER('Tag Library'!$AE$14:$AE$736, LEFT('Tag Library'!$AD$14:$AD$736, LEN(I$2))=I$2, RIGHT('Tag Library'!$AD$14:$AD$736, LEN($A245))=$A245), """")"),"")</f>
        <v/>
      </c>
      <c r="J245" s="1" t="str">
        <f ca="1">IFERROR(__xludf.DUMMYFUNCTION("IFERROR(FILTER('Tag Library'!$AE$14:$AE$736, LEFT('Tag Library'!$AD$14:$AD$736, LEN(J$2))=J$2, RIGHT('Tag Library'!$AD$14:$AD$736, LEN($A245))=$A245), """")"),"")</f>
        <v/>
      </c>
      <c r="K245" s="1" t="str">
        <f ca="1">IFERROR(__xludf.DUMMYFUNCTION("IFERROR(FILTER('Tag Library'!$AE$14:$AE$736, LEFT('Tag Library'!$AD$14:$AD$736, LEN(K$2))=K$2, RIGHT('Tag Library'!$AD$14:$AD$736, LEN($A245))=$A245), """")"),"")</f>
        <v/>
      </c>
      <c r="L245" s="1" t="str">
        <f ca="1">IFERROR(__xludf.DUMMYFUNCTION("IFERROR(FILTER('Tag Library'!$AE$14:$AE$736, LEFT('Tag Library'!$AD$14:$AD$736, LEN(L$2))=L$2, RIGHT('Tag Library'!$AD$14:$AD$736, LEN($A245))=$A245), """")"),"")</f>
        <v/>
      </c>
      <c r="M245" s="1" t="str">
        <f ca="1">IFERROR(__xludf.DUMMYFUNCTION("IFERROR(FILTER('Tag Library'!$AE$14:$AE$736, LEFT('Tag Library'!$AD$14:$AD$736, LEN(M$2))=M$2, RIGHT('Tag Library'!$AD$14:$AD$736, LEN($A245))=$A245), """")"),"")</f>
        <v/>
      </c>
      <c r="N245" s="1" t="str">
        <f ca="1">IFERROR(__xludf.DUMMYFUNCTION("IFERROR(FILTER('Tag Library'!$AE$14:$AE$736, LEFT('Tag Library'!$AD$14:$AD$736, LEN(N$2))=N$2, RIGHT('Tag Library'!$AD$14:$AD$736, LEN($A245))=$A245), """")"),"")</f>
        <v/>
      </c>
      <c r="O245" s="1" t="str">
        <f ca="1">IFERROR(__xludf.DUMMYFUNCTION("IFERROR(FILTER('Tag Library'!$AE$14:$AE$736, LEFT('Tag Library'!$AD$14:$AD$736, LEN(O$2))=O$2, RIGHT('Tag Library'!$AD$14:$AD$736, LEN($A245))=$A245), """")"),"")</f>
        <v/>
      </c>
      <c r="P245" s="1" t="str">
        <f ca="1">IFERROR(__xludf.DUMMYFUNCTION("IFERROR(FILTER('Tag Library'!$AE$14:$AE$736, LEFT('Tag Library'!$AD$14:$AD$736, LEN(P$2))=P$2, RIGHT('Tag Library'!$AD$14:$AD$736, LEN($A245))=$A245), """")"),"")</f>
        <v/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IFERROR(__xludf.DUMMYFUNCTION("IFERROR(FILTER('Tag Library'!$AE$14:$AE$736, LEFT('Tag Library'!$AD$14:$AD$736, LEN(B$2))=B$2, RIGHT('Tag Library'!$AD$14:$AD$736, LEN($A246))=$A246), """")"),"")</f>
        <v/>
      </c>
      <c r="C246" s="1" t="str">
        <f ca="1">IFERROR(__xludf.DUMMYFUNCTION("IFERROR(FILTER('Tag Library'!$AE$14:$AE$736, LEFT('Tag Library'!$AD$14:$AD$736, LEN(C$2))=C$2, RIGHT('Tag Library'!$AD$14:$AD$736, LEN($A246))=$A246), """")"),"")</f>
        <v/>
      </c>
      <c r="D246" s="1" t="str">
        <f ca="1">IFERROR(__xludf.DUMMYFUNCTION("IFERROR(FILTER('Tag Library'!$AE$14:$AE$736, LEFT('Tag Library'!$AD$14:$AD$736, LEN(D$2))=D$2, RIGHT('Tag Library'!$AD$14:$AD$736, LEN($A246))=$A246), """")"),"")</f>
        <v/>
      </c>
      <c r="E246" s="1" t="str">
        <f ca="1">IFERROR(__xludf.DUMMYFUNCTION("IFERROR(FILTER('Tag Library'!$AE$14:$AE$736, LEFT('Tag Library'!$AD$14:$AD$736, LEN(E$2))=E$2, RIGHT('Tag Library'!$AD$14:$AD$736, LEN($A246))=$A246), """")"),"")</f>
        <v/>
      </c>
      <c r="F246" s="1" t="str">
        <f ca="1">IFERROR(__xludf.DUMMYFUNCTION("IFERROR(FILTER('Tag Library'!$AE$14:$AE$736, LEFT('Tag Library'!$AD$14:$AD$736, LEN(F$2))=F$2, RIGHT('Tag Library'!$AD$14:$AD$736, LEN($A246))=$A246), """")"),"")</f>
        <v/>
      </c>
      <c r="G246" s="1" t="str">
        <f ca="1">IFERROR(__xludf.DUMMYFUNCTION("IFERROR(FILTER('Tag Library'!$AE$14:$AE$736, LEFT('Tag Library'!$AD$14:$AD$736, LEN(G$2))=G$2, RIGHT('Tag Library'!$AD$14:$AD$736, LEN($A246))=$A246), """")"),"")</f>
        <v/>
      </c>
      <c r="H246" s="1" t="str">
        <f ca="1">IFERROR(__xludf.DUMMYFUNCTION("IFERROR(FILTER('Tag Library'!$AE$14:$AE$736, LEFT('Tag Library'!$AD$14:$AD$736, LEN(H$2))=H$2, RIGHT('Tag Library'!$AD$14:$AD$736, LEN($A246))=$A246), """")"),"")</f>
        <v/>
      </c>
      <c r="I246" s="1" t="str">
        <f ca="1">IFERROR(__xludf.DUMMYFUNCTION("IFERROR(FILTER('Tag Library'!$AE$14:$AE$736, LEFT('Tag Library'!$AD$14:$AD$736, LEN(I$2))=I$2, RIGHT('Tag Library'!$AD$14:$AD$736, LEN($A246))=$A246), """")"),"")</f>
        <v/>
      </c>
      <c r="J246" s="1" t="str">
        <f ca="1">IFERROR(__xludf.DUMMYFUNCTION("IFERROR(FILTER('Tag Library'!$AE$14:$AE$736, LEFT('Tag Library'!$AD$14:$AD$736, LEN(J$2))=J$2, RIGHT('Tag Library'!$AD$14:$AD$736, LEN($A246))=$A246), """")"),"")</f>
        <v/>
      </c>
      <c r="K246" s="1" t="str">
        <f ca="1">IFERROR(__xludf.DUMMYFUNCTION("IFERROR(FILTER('Tag Library'!$AE$14:$AE$736, LEFT('Tag Library'!$AD$14:$AD$736, LEN(K$2))=K$2, RIGHT('Tag Library'!$AD$14:$AD$736, LEN($A246))=$A246), """")"),"")</f>
        <v/>
      </c>
      <c r="L246" s="1" t="str">
        <f ca="1">IFERROR(__xludf.DUMMYFUNCTION("IFERROR(FILTER('Tag Library'!$AE$14:$AE$736, LEFT('Tag Library'!$AD$14:$AD$736, LEN(L$2))=L$2, RIGHT('Tag Library'!$AD$14:$AD$736, LEN($A246))=$A246), """")"),"")</f>
        <v/>
      </c>
      <c r="M246" s="1" t="str">
        <f ca="1">IFERROR(__xludf.DUMMYFUNCTION("IFERROR(FILTER('Tag Library'!$AE$14:$AE$736, LEFT('Tag Library'!$AD$14:$AD$736, LEN(M$2))=M$2, RIGHT('Tag Library'!$AD$14:$AD$736, LEN($A246))=$A246), """")"),"")</f>
        <v/>
      </c>
      <c r="N246" s="1" t="str">
        <f ca="1">IFERROR(__xludf.DUMMYFUNCTION("IFERROR(FILTER('Tag Library'!$AE$14:$AE$736, LEFT('Tag Library'!$AD$14:$AD$736, LEN(N$2))=N$2, RIGHT('Tag Library'!$AD$14:$AD$736, LEN($A246))=$A246), """")"),"")</f>
        <v/>
      </c>
      <c r="O246" s="1" t="str">
        <f ca="1">IFERROR(__xludf.DUMMYFUNCTION("IFERROR(FILTER('Tag Library'!$AE$14:$AE$736, LEFT('Tag Library'!$AD$14:$AD$736, LEN(O$2))=O$2, RIGHT('Tag Library'!$AD$14:$AD$736, LEN($A246))=$A246), """")"),"")</f>
        <v/>
      </c>
      <c r="P246" s="1" t="str">
        <f ca="1">IFERROR(__xludf.DUMMYFUNCTION("IFERROR(FILTER('Tag Library'!$AE$14:$AE$736, LEFT('Tag Library'!$AD$14:$AD$736, LEN(P$2))=P$2, RIGHT('Tag Library'!$AD$14:$AD$736, LEN($A246))=$A246), """")"),"")</f>
        <v/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IFERROR(__xludf.DUMMYFUNCTION("IFERROR(FILTER('Tag Library'!$AE$14:$AE$736, LEFT('Tag Library'!$AD$14:$AD$736, LEN(B$2))=B$2, RIGHT('Tag Library'!$AD$14:$AD$736, LEN($A247))=$A247), """")"),"")</f>
        <v/>
      </c>
      <c r="C247" s="1" t="str">
        <f ca="1">IFERROR(__xludf.DUMMYFUNCTION("IFERROR(FILTER('Tag Library'!$AE$14:$AE$736, LEFT('Tag Library'!$AD$14:$AD$736, LEN(C$2))=C$2, RIGHT('Tag Library'!$AD$14:$AD$736, LEN($A247))=$A247), """")"),"")</f>
        <v/>
      </c>
      <c r="D247" s="1" t="str">
        <f ca="1">IFERROR(__xludf.DUMMYFUNCTION("IFERROR(FILTER('Tag Library'!$AE$14:$AE$736, LEFT('Tag Library'!$AD$14:$AD$736, LEN(D$2))=D$2, RIGHT('Tag Library'!$AD$14:$AD$736, LEN($A247))=$A247), """")"),"")</f>
        <v/>
      </c>
      <c r="E247" s="1" t="str">
        <f ca="1">IFERROR(__xludf.DUMMYFUNCTION("IFERROR(FILTER('Tag Library'!$AE$14:$AE$736, LEFT('Tag Library'!$AD$14:$AD$736, LEN(E$2))=E$2, RIGHT('Tag Library'!$AD$14:$AD$736, LEN($A247))=$A247), """")"),"")</f>
        <v/>
      </c>
      <c r="F247" s="1" t="str">
        <f ca="1">IFERROR(__xludf.DUMMYFUNCTION("IFERROR(FILTER('Tag Library'!$AE$14:$AE$736, LEFT('Tag Library'!$AD$14:$AD$736, LEN(F$2))=F$2, RIGHT('Tag Library'!$AD$14:$AD$736, LEN($A247))=$A247), """")"),"")</f>
        <v/>
      </c>
      <c r="G247" s="1" t="str">
        <f ca="1">IFERROR(__xludf.DUMMYFUNCTION("IFERROR(FILTER('Tag Library'!$AE$14:$AE$736, LEFT('Tag Library'!$AD$14:$AD$736, LEN(G$2))=G$2, RIGHT('Tag Library'!$AD$14:$AD$736, LEN($A247))=$A247), """")"),"")</f>
        <v/>
      </c>
      <c r="H247" s="1" t="str">
        <f ca="1">IFERROR(__xludf.DUMMYFUNCTION("IFERROR(FILTER('Tag Library'!$AE$14:$AE$736, LEFT('Tag Library'!$AD$14:$AD$736, LEN(H$2))=H$2, RIGHT('Tag Library'!$AD$14:$AD$736, LEN($A247))=$A247), """")"),"")</f>
        <v/>
      </c>
      <c r="I247" s="1" t="str">
        <f ca="1">IFERROR(__xludf.DUMMYFUNCTION("IFERROR(FILTER('Tag Library'!$AE$14:$AE$736, LEFT('Tag Library'!$AD$14:$AD$736, LEN(I$2))=I$2, RIGHT('Tag Library'!$AD$14:$AD$736, LEN($A247))=$A247), """")"),"")</f>
        <v/>
      </c>
      <c r="J247" s="1" t="str">
        <f ca="1">IFERROR(__xludf.DUMMYFUNCTION("IFERROR(FILTER('Tag Library'!$AE$14:$AE$736, LEFT('Tag Library'!$AD$14:$AD$736, LEN(J$2))=J$2, RIGHT('Tag Library'!$AD$14:$AD$736, LEN($A247))=$A247), """")"),"")</f>
        <v/>
      </c>
      <c r="K247" s="1" t="str">
        <f ca="1">IFERROR(__xludf.DUMMYFUNCTION("IFERROR(FILTER('Tag Library'!$AE$14:$AE$736, LEFT('Tag Library'!$AD$14:$AD$736, LEN(K$2))=K$2, RIGHT('Tag Library'!$AD$14:$AD$736, LEN($A247))=$A247), """")"),"")</f>
        <v/>
      </c>
      <c r="L247" s="1" t="str">
        <f ca="1">IFERROR(__xludf.DUMMYFUNCTION("IFERROR(FILTER('Tag Library'!$AE$14:$AE$736, LEFT('Tag Library'!$AD$14:$AD$736, LEN(L$2))=L$2, RIGHT('Tag Library'!$AD$14:$AD$736, LEN($A247))=$A247), """")"),"")</f>
        <v/>
      </c>
      <c r="M247" s="1" t="str">
        <f ca="1">IFERROR(__xludf.DUMMYFUNCTION("IFERROR(FILTER('Tag Library'!$AE$14:$AE$736, LEFT('Tag Library'!$AD$14:$AD$736, LEN(M$2))=M$2, RIGHT('Tag Library'!$AD$14:$AD$736, LEN($A247))=$A247), """")"),"")</f>
        <v/>
      </c>
      <c r="N247" s="1" t="str">
        <f ca="1">IFERROR(__xludf.DUMMYFUNCTION("IFERROR(FILTER('Tag Library'!$AE$14:$AE$736, LEFT('Tag Library'!$AD$14:$AD$736, LEN(N$2))=N$2, RIGHT('Tag Library'!$AD$14:$AD$736, LEN($A247))=$A247), """")"),"")</f>
        <v/>
      </c>
      <c r="O247" s="1" t="str">
        <f ca="1">IFERROR(__xludf.DUMMYFUNCTION("IFERROR(FILTER('Tag Library'!$AE$14:$AE$736, LEFT('Tag Library'!$AD$14:$AD$736, LEN(O$2))=O$2, RIGHT('Tag Library'!$AD$14:$AD$736, LEN($A247))=$A247), """")"),"")</f>
        <v/>
      </c>
      <c r="P247" s="1" t="str">
        <f ca="1">IFERROR(__xludf.DUMMYFUNCTION("IFERROR(FILTER('Tag Library'!$AE$14:$AE$736, LEFT('Tag Library'!$AD$14:$AD$736, LEN(P$2))=P$2, RIGHT('Tag Library'!$AD$14:$AD$736, LEN($A247))=$A247), """")"),"")</f>
        <v/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IFERROR(__xludf.DUMMYFUNCTION("IFERROR(FILTER('Tag Library'!$AE$14:$AE$736, LEFT('Tag Library'!$AD$14:$AD$736, LEN(B$2))=B$2, RIGHT('Tag Library'!$AD$14:$AD$736, LEN($A248))=$A248), """")"),"")</f>
        <v/>
      </c>
      <c r="C248" s="1" t="str">
        <f ca="1">IFERROR(__xludf.DUMMYFUNCTION("IFERROR(FILTER('Tag Library'!$AE$14:$AE$736, LEFT('Tag Library'!$AD$14:$AD$736, LEN(C$2))=C$2, RIGHT('Tag Library'!$AD$14:$AD$736, LEN($A248))=$A248), """")"),"")</f>
        <v/>
      </c>
      <c r="D248" s="1" t="str">
        <f ca="1">IFERROR(__xludf.DUMMYFUNCTION("IFERROR(FILTER('Tag Library'!$AE$14:$AE$736, LEFT('Tag Library'!$AD$14:$AD$736, LEN(D$2))=D$2, RIGHT('Tag Library'!$AD$14:$AD$736, LEN($A248))=$A248), """")"),"")</f>
        <v/>
      </c>
      <c r="E248" s="1" t="str">
        <f ca="1">IFERROR(__xludf.DUMMYFUNCTION("IFERROR(FILTER('Tag Library'!$AE$14:$AE$736, LEFT('Tag Library'!$AD$14:$AD$736, LEN(E$2))=E$2, RIGHT('Tag Library'!$AD$14:$AD$736, LEN($A248))=$A248), """")"),"")</f>
        <v/>
      </c>
      <c r="F248" s="1" t="str">
        <f ca="1">IFERROR(__xludf.DUMMYFUNCTION("IFERROR(FILTER('Tag Library'!$AE$14:$AE$736, LEFT('Tag Library'!$AD$14:$AD$736, LEN(F$2))=F$2, RIGHT('Tag Library'!$AD$14:$AD$736, LEN($A248))=$A248), """")"),"")</f>
        <v/>
      </c>
      <c r="G248" s="1" t="str">
        <f ca="1">IFERROR(__xludf.DUMMYFUNCTION("IFERROR(FILTER('Tag Library'!$AE$14:$AE$736, LEFT('Tag Library'!$AD$14:$AD$736, LEN(G$2))=G$2, RIGHT('Tag Library'!$AD$14:$AD$736, LEN($A248))=$A248), """")"),"")</f>
        <v/>
      </c>
      <c r="H248" s="1" t="str">
        <f ca="1">IFERROR(__xludf.DUMMYFUNCTION("IFERROR(FILTER('Tag Library'!$AE$14:$AE$736, LEFT('Tag Library'!$AD$14:$AD$736, LEN(H$2))=H$2, RIGHT('Tag Library'!$AD$14:$AD$736, LEN($A248))=$A248), """")"),"")</f>
        <v/>
      </c>
      <c r="I248" s="1" t="str">
        <f ca="1">IFERROR(__xludf.DUMMYFUNCTION("IFERROR(FILTER('Tag Library'!$AE$14:$AE$736, LEFT('Tag Library'!$AD$14:$AD$736, LEN(I$2))=I$2, RIGHT('Tag Library'!$AD$14:$AD$736, LEN($A248))=$A248), """")"),"")</f>
        <v/>
      </c>
      <c r="J248" s="1" t="str">
        <f ca="1">IFERROR(__xludf.DUMMYFUNCTION("IFERROR(FILTER('Tag Library'!$AE$14:$AE$736, LEFT('Tag Library'!$AD$14:$AD$736, LEN(J$2))=J$2, RIGHT('Tag Library'!$AD$14:$AD$736, LEN($A248))=$A248), """")"),"")</f>
        <v/>
      </c>
      <c r="K248" s="1" t="str">
        <f ca="1">IFERROR(__xludf.DUMMYFUNCTION("IFERROR(FILTER('Tag Library'!$AE$14:$AE$736, LEFT('Tag Library'!$AD$14:$AD$736, LEN(K$2))=K$2, RIGHT('Tag Library'!$AD$14:$AD$736, LEN($A248))=$A248), """")"),"")</f>
        <v/>
      </c>
      <c r="L248" s="1" t="str">
        <f ca="1">IFERROR(__xludf.DUMMYFUNCTION("IFERROR(FILTER('Tag Library'!$AE$14:$AE$736, LEFT('Tag Library'!$AD$14:$AD$736, LEN(L$2))=L$2, RIGHT('Tag Library'!$AD$14:$AD$736, LEN($A248))=$A248), """")"),"")</f>
        <v/>
      </c>
      <c r="M248" s="1" t="str">
        <f ca="1">IFERROR(__xludf.DUMMYFUNCTION("IFERROR(FILTER('Tag Library'!$AE$14:$AE$736, LEFT('Tag Library'!$AD$14:$AD$736, LEN(M$2))=M$2, RIGHT('Tag Library'!$AD$14:$AD$736, LEN($A248))=$A248), """")"),"")</f>
        <v/>
      </c>
      <c r="N248" s="1" t="str">
        <f ca="1">IFERROR(__xludf.DUMMYFUNCTION("IFERROR(FILTER('Tag Library'!$AE$14:$AE$736, LEFT('Tag Library'!$AD$14:$AD$736, LEN(N$2))=N$2, RIGHT('Tag Library'!$AD$14:$AD$736, LEN($A248))=$A248), """")"),"")</f>
        <v/>
      </c>
      <c r="O248" s="1" t="str">
        <f ca="1">IFERROR(__xludf.DUMMYFUNCTION("IFERROR(FILTER('Tag Library'!$AE$14:$AE$736, LEFT('Tag Library'!$AD$14:$AD$736, LEN(O$2))=O$2, RIGHT('Tag Library'!$AD$14:$AD$736, LEN($A248))=$A248), """")"),"")</f>
        <v/>
      </c>
      <c r="P248" s="1" t="str">
        <f ca="1">IFERROR(__xludf.DUMMYFUNCTION("IFERROR(FILTER('Tag Library'!$AE$14:$AE$736, LEFT('Tag Library'!$AD$14:$AD$736, LEN(P$2))=P$2, RIGHT('Tag Library'!$AD$14:$AD$736, LEN($A248))=$A248), """")"),"")</f>
        <v/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IFERROR(__xludf.DUMMYFUNCTION("IFERROR(FILTER('Tag Library'!$AE$14:$AE$736, LEFT('Tag Library'!$AD$14:$AD$736, LEN(B$2))=B$2, RIGHT('Tag Library'!$AD$14:$AD$736, LEN($A249))=$A249), """")"),"")</f>
        <v/>
      </c>
      <c r="C249" s="1" t="str">
        <f ca="1">IFERROR(__xludf.DUMMYFUNCTION("IFERROR(FILTER('Tag Library'!$AE$14:$AE$736, LEFT('Tag Library'!$AD$14:$AD$736, LEN(C$2))=C$2, RIGHT('Tag Library'!$AD$14:$AD$736, LEN($A249))=$A249), """")"),"")</f>
        <v/>
      </c>
      <c r="D249" s="1" t="str">
        <f ca="1">IFERROR(__xludf.DUMMYFUNCTION("IFERROR(FILTER('Tag Library'!$AE$14:$AE$736, LEFT('Tag Library'!$AD$14:$AD$736, LEN(D$2))=D$2, RIGHT('Tag Library'!$AD$14:$AD$736, LEN($A249))=$A249), """")"),"")</f>
        <v/>
      </c>
      <c r="E249" s="1" t="str">
        <f ca="1">IFERROR(__xludf.DUMMYFUNCTION("IFERROR(FILTER('Tag Library'!$AE$14:$AE$736, LEFT('Tag Library'!$AD$14:$AD$736, LEN(E$2))=E$2, RIGHT('Tag Library'!$AD$14:$AD$736, LEN($A249))=$A249), """")"),"")</f>
        <v/>
      </c>
      <c r="F249" s="1" t="str">
        <f ca="1">IFERROR(__xludf.DUMMYFUNCTION("IFERROR(FILTER('Tag Library'!$AE$14:$AE$736, LEFT('Tag Library'!$AD$14:$AD$736, LEN(F$2))=F$2, RIGHT('Tag Library'!$AD$14:$AD$736, LEN($A249))=$A249), """")"),"")</f>
        <v/>
      </c>
      <c r="G249" s="1" t="str">
        <f ca="1">IFERROR(__xludf.DUMMYFUNCTION("IFERROR(FILTER('Tag Library'!$AE$14:$AE$736, LEFT('Tag Library'!$AD$14:$AD$736, LEN(G$2))=G$2, RIGHT('Tag Library'!$AD$14:$AD$736, LEN($A249))=$A249), """")"),"")</f>
        <v/>
      </c>
      <c r="H249" s="1" t="str">
        <f ca="1">IFERROR(__xludf.DUMMYFUNCTION("IFERROR(FILTER('Tag Library'!$AE$14:$AE$736, LEFT('Tag Library'!$AD$14:$AD$736, LEN(H$2))=H$2, RIGHT('Tag Library'!$AD$14:$AD$736, LEN($A249))=$A249), """")"),"")</f>
        <v/>
      </c>
      <c r="I249" s="1" t="str">
        <f ca="1">IFERROR(__xludf.DUMMYFUNCTION("IFERROR(FILTER('Tag Library'!$AE$14:$AE$736, LEFT('Tag Library'!$AD$14:$AD$736, LEN(I$2))=I$2, RIGHT('Tag Library'!$AD$14:$AD$736, LEN($A249))=$A249), """")"),"")</f>
        <v/>
      </c>
      <c r="J249" s="1" t="str">
        <f ca="1">IFERROR(__xludf.DUMMYFUNCTION("IFERROR(FILTER('Tag Library'!$AE$14:$AE$736, LEFT('Tag Library'!$AD$14:$AD$736, LEN(J$2))=J$2, RIGHT('Tag Library'!$AD$14:$AD$736, LEN($A249))=$A249), """")"),"")</f>
        <v/>
      </c>
      <c r="K249" s="1" t="str">
        <f ca="1">IFERROR(__xludf.DUMMYFUNCTION("IFERROR(FILTER('Tag Library'!$AE$14:$AE$736, LEFT('Tag Library'!$AD$14:$AD$736, LEN(K$2))=K$2, RIGHT('Tag Library'!$AD$14:$AD$736, LEN($A249))=$A249), """")"),"")</f>
        <v/>
      </c>
      <c r="L249" s="1" t="str">
        <f ca="1">IFERROR(__xludf.DUMMYFUNCTION("IFERROR(FILTER('Tag Library'!$AE$14:$AE$736, LEFT('Tag Library'!$AD$14:$AD$736, LEN(L$2))=L$2, RIGHT('Tag Library'!$AD$14:$AD$736, LEN($A249))=$A249), """")"),"")</f>
        <v/>
      </c>
      <c r="M249" s="1" t="str">
        <f ca="1">IFERROR(__xludf.DUMMYFUNCTION("IFERROR(FILTER('Tag Library'!$AE$14:$AE$736, LEFT('Tag Library'!$AD$14:$AD$736, LEN(M$2))=M$2, RIGHT('Tag Library'!$AD$14:$AD$736, LEN($A249))=$A249), """")"),"")</f>
        <v/>
      </c>
      <c r="N249" s="1" t="str">
        <f ca="1">IFERROR(__xludf.DUMMYFUNCTION("IFERROR(FILTER('Tag Library'!$AE$14:$AE$736, LEFT('Tag Library'!$AD$14:$AD$736, LEN(N$2))=N$2, RIGHT('Tag Library'!$AD$14:$AD$736, LEN($A249))=$A249), """")"),"")</f>
        <v/>
      </c>
      <c r="O249" s="1" t="str">
        <f ca="1">IFERROR(__xludf.DUMMYFUNCTION("IFERROR(FILTER('Tag Library'!$AE$14:$AE$736, LEFT('Tag Library'!$AD$14:$AD$736, LEN(O$2))=O$2, RIGHT('Tag Library'!$AD$14:$AD$736, LEN($A249))=$A249), """")"),"")</f>
        <v/>
      </c>
      <c r="P249" s="1" t="str">
        <f ca="1">IFERROR(__xludf.DUMMYFUNCTION("IFERROR(FILTER('Tag Library'!$AE$14:$AE$736, LEFT('Tag Library'!$AD$14:$AD$736, LEN(P$2))=P$2, RIGHT('Tag Library'!$AD$14:$AD$736, LEN($A249))=$A249), """")"),"")</f>
        <v/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IFERROR(__xludf.DUMMYFUNCTION("IFERROR(FILTER('Tag Library'!$AE$14:$AE$736, LEFT('Tag Library'!$AD$14:$AD$736, LEN(B$2))=B$2, RIGHT('Tag Library'!$AD$14:$AD$736, LEN($A250))=$A250), """")"),"")</f>
        <v/>
      </c>
      <c r="C250" s="1" t="str">
        <f ca="1">IFERROR(__xludf.DUMMYFUNCTION("IFERROR(FILTER('Tag Library'!$AE$14:$AE$736, LEFT('Tag Library'!$AD$14:$AD$736, LEN(C$2))=C$2, RIGHT('Tag Library'!$AD$14:$AD$736, LEN($A250))=$A250), """")"),"")</f>
        <v/>
      </c>
      <c r="D250" s="1" t="str">
        <f ca="1">IFERROR(__xludf.DUMMYFUNCTION("IFERROR(FILTER('Tag Library'!$AE$14:$AE$736, LEFT('Tag Library'!$AD$14:$AD$736, LEN(D$2))=D$2, RIGHT('Tag Library'!$AD$14:$AD$736, LEN($A250))=$A250), """")"),"green")</f>
        <v>green</v>
      </c>
      <c r="E250" s="1" t="str">
        <f ca="1">IFERROR(__xludf.DUMMYFUNCTION("IFERROR(FILTER('Tag Library'!$AE$14:$AE$736, LEFT('Tag Library'!$AD$14:$AD$736, LEN(E$2))=E$2, RIGHT('Tag Library'!$AD$14:$AD$736, LEN($A250))=$A250), """")"),"")</f>
        <v/>
      </c>
      <c r="F250" s="1" t="str">
        <f ca="1">IFERROR(__xludf.DUMMYFUNCTION("IFERROR(FILTER('Tag Library'!$AE$14:$AE$736, LEFT('Tag Library'!$AD$14:$AD$736, LEN(F$2))=F$2, RIGHT('Tag Library'!$AD$14:$AD$736, LEN($A250))=$A250), """")"),"")</f>
        <v/>
      </c>
      <c r="G250" s="1" t="str">
        <f ca="1">IFERROR(__xludf.DUMMYFUNCTION("IFERROR(FILTER('Tag Library'!$AE$14:$AE$736, LEFT('Tag Library'!$AD$14:$AD$736, LEN(G$2))=G$2, RIGHT('Tag Library'!$AD$14:$AD$736, LEN($A250))=$A250), """")"),"")</f>
        <v/>
      </c>
      <c r="H250" s="1" t="str">
        <f ca="1">IFERROR(__xludf.DUMMYFUNCTION("IFERROR(FILTER('Tag Library'!$AE$14:$AE$736, LEFT('Tag Library'!$AD$14:$AD$736, LEN(H$2))=H$2, RIGHT('Tag Library'!$AD$14:$AD$736, LEN($A250))=$A250), """")"),"")</f>
        <v/>
      </c>
      <c r="I250" s="1" t="str">
        <f ca="1">IFERROR(__xludf.DUMMYFUNCTION("IFERROR(FILTER('Tag Library'!$AE$14:$AE$736, LEFT('Tag Library'!$AD$14:$AD$736, LEN(I$2))=I$2, RIGHT('Tag Library'!$AD$14:$AD$736, LEN($A250))=$A250), """")"),"")</f>
        <v/>
      </c>
      <c r="J250" s="1" t="str">
        <f ca="1">IFERROR(__xludf.DUMMYFUNCTION("IFERROR(FILTER('Tag Library'!$AE$14:$AE$736, LEFT('Tag Library'!$AD$14:$AD$736, LEN(J$2))=J$2, RIGHT('Tag Library'!$AD$14:$AD$736, LEN($A250))=$A250), """")"),"green")</f>
        <v>green</v>
      </c>
      <c r="K250" s="1" t="str">
        <f ca="1">IFERROR(__xludf.DUMMYFUNCTION("IFERROR(FILTER('Tag Library'!$AE$14:$AE$736, LEFT('Tag Library'!$AD$14:$AD$736, LEN(K$2))=K$2, RIGHT('Tag Library'!$AD$14:$AD$736, LEN($A250))=$A250), """")"),"green")</f>
        <v>green</v>
      </c>
      <c r="L250" s="1" t="str">
        <f ca="1">IFERROR(__xludf.DUMMYFUNCTION("IFERROR(FILTER('Tag Library'!$AE$14:$AE$736, LEFT('Tag Library'!$AD$14:$AD$736, LEN(L$2))=L$2, RIGHT('Tag Library'!$AD$14:$AD$736, LEN($A250))=$A250), """")"),"")</f>
        <v/>
      </c>
      <c r="M250" s="1" t="str">
        <f ca="1">IFERROR(__xludf.DUMMYFUNCTION("IFERROR(FILTER('Tag Library'!$AE$14:$AE$736, LEFT('Tag Library'!$AD$14:$AD$736, LEN(M$2))=M$2, RIGHT('Tag Library'!$AD$14:$AD$736, LEN($A250))=$A250), """")"),"green")</f>
        <v>green</v>
      </c>
      <c r="N250" s="1" t="str">
        <f ca="1">IFERROR(__xludf.DUMMYFUNCTION("IFERROR(FILTER('Tag Library'!$AE$14:$AE$736, LEFT('Tag Library'!$AD$14:$AD$736, LEN(N$2))=N$2, RIGHT('Tag Library'!$AD$14:$AD$736, LEN($A250))=$A250), """")"),"")</f>
        <v/>
      </c>
      <c r="O250" s="1" t="str">
        <f ca="1">IFERROR(__xludf.DUMMYFUNCTION("IFERROR(FILTER('Tag Library'!$AE$14:$AE$736, LEFT('Tag Library'!$AD$14:$AD$736, LEN(O$2))=O$2, RIGHT('Tag Library'!$AD$14:$AD$736, LEN($A250))=$A250), """")"),"")</f>
        <v/>
      </c>
      <c r="P250" s="1" t="str">
        <f ca="1">IFERROR(__xludf.DUMMYFUNCTION("IFERROR(FILTER('Tag Library'!$AE$14:$AE$736, LEFT('Tag Library'!$AD$14:$AD$736, LEN(P$2))=P$2, RIGHT('Tag Library'!$AD$14:$AD$736, LEN($A250))=$A250), """")"),"")</f>
        <v/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IFERROR(__xludf.DUMMYFUNCTION("IFERROR(FILTER('Tag Library'!$AE$14:$AE$736, LEFT('Tag Library'!$AD$14:$AD$736, LEN(B$2))=B$2, RIGHT('Tag Library'!$AD$14:$AD$736, LEN($A251))=$A251), """")"),"")</f>
        <v/>
      </c>
      <c r="C251" s="1" t="str">
        <f ca="1">IFERROR(__xludf.DUMMYFUNCTION("IFERROR(FILTER('Tag Library'!$AE$14:$AE$736, LEFT('Tag Library'!$AD$14:$AD$736, LEN(C$2))=C$2, RIGHT('Tag Library'!$AD$14:$AD$736, LEN($A251))=$A251), """")"),"")</f>
        <v/>
      </c>
      <c r="D251" s="1" t="str">
        <f ca="1">IFERROR(__xludf.DUMMYFUNCTION("IFERROR(FILTER('Tag Library'!$AE$14:$AE$736, LEFT('Tag Library'!$AD$14:$AD$736, LEN(D$2))=D$2, RIGHT('Tag Library'!$AD$14:$AD$736, LEN($A251))=$A251), """")"),"green")</f>
        <v>green</v>
      </c>
      <c r="E251" s="1" t="str">
        <f ca="1">IFERROR(__xludf.DUMMYFUNCTION("IFERROR(FILTER('Tag Library'!$AE$14:$AE$736, LEFT('Tag Library'!$AD$14:$AD$736, LEN(E$2))=E$2, RIGHT('Tag Library'!$AD$14:$AD$736, LEN($A251))=$A251), """")"),"")</f>
        <v/>
      </c>
      <c r="F251" s="1" t="str">
        <f ca="1">IFERROR(__xludf.DUMMYFUNCTION("IFERROR(FILTER('Tag Library'!$AE$14:$AE$736, LEFT('Tag Library'!$AD$14:$AD$736, LEN(F$2))=F$2, RIGHT('Tag Library'!$AD$14:$AD$736, LEN($A251))=$A251), """")"),"")</f>
        <v/>
      </c>
      <c r="G251" s="1" t="str">
        <f ca="1">IFERROR(__xludf.DUMMYFUNCTION("IFERROR(FILTER('Tag Library'!$AE$14:$AE$736, LEFT('Tag Library'!$AD$14:$AD$736, LEN(G$2))=G$2, RIGHT('Tag Library'!$AD$14:$AD$736, LEN($A251))=$A251), """")"),"")</f>
        <v/>
      </c>
      <c r="H251" s="1" t="str">
        <f ca="1">IFERROR(__xludf.DUMMYFUNCTION("IFERROR(FILTER('Tag Library'!$AE$14:$AE$736, LEFT('Tag Library'!$AD$14:$AD$736, LEN(H$2))=H$2, RIGHT('Tag Library'!$AD$14:$AD$736, LEN($A251))=$A251), """")"),"")</f>
        <v/>
      </c>
      <c r="I251" s="1" t="str">
        <f ca="1">IFERROR(__xludf.DUMMYFUNCTION("IFERROR(FILTER('Tag Library'!$AE$14:$AE$736, LEFT('Tag Library'!$AD$14:$AD$736, LEN(I$2))=I$2, RIGHT('Tag Library'!$AD$14:$AD$736, LEN($A251))=$A251), """")"),"")</f>
        <v/>
      </c>
      <c r="J251" s="1" t="str">
        <f ca="1">IFERROR(__xludf.DUMMYFUNCTION("IFERROR(FILTER('Tag Library'!$AE$14:$AE$736, LEFT('Tag Library'!$AD$14:$AD$736, LEN(J$2))=J$2, RIGHT('Tag Library'!$AD$14:$AD$736, LEN($A251))=$A251), """")"),"green")</f>
        <v>green</v>
      </c>
      <c r="K251" s="1" t="str">
        <f ca="1">IFERROR(__xludf.DUMMYFUNCTION("IFERROR(FILTER('Tag Library'!$AE$14:$AE$736, LEFT('Tag Library'!$AD$14:$AD$736, LEN(K$2))=K$2, RIGHT('Tag Library'!$AD$14:$AD$736, LEN($A251))=$A251), """")"),"green")</f>
        <v>green</v>
      </c>
      <c r="L251" s="1" t="str">
        <f ca="1">IFERROR(__xludf.DUMMYFUNCTION("IFERROR(FILTER('Tag Library'!$AE$14:$AE$736, LEFT('Tag Library'!$AD$14:$AD$736, LEN(L$2))=L$2, RIGHT('Tag Library'!$AD$14:$AD$736, LEN($A251))=$A251), """")"),"")</f>
        <v/>
      </c>
      <c r="M251" s="1" t="str">
        <f ca="1">IFERROR(__xludf.DUMMYFUNCTION("IFERROR(FILTER('Tag Library'!$AE$14:$AE$736, LEFT('Tag Library'!$AD$14:$AD$736, LEN(M$2))=M$2, RIGHT('Tag Library'!$AD$14:$AD$736, LEN($A251))=$A251), """")"),"green")</f>
        <v>green</v>
      </c>
      <c r="N251" s="1" t="str">
        <f ca="1">IFERROR(__xludf.DUMMYFUNCTION("IFERROR(FILTER('Tag Library'!$AE$14:$AE$736, LEFT('Tag Library'!$AD$14:$AD$736, LEN(N$2))=N$2, RIGHT('Tag Library'!$AD$14:$AD$736, LEN($A251))=$A251), """")"),"")</f>
        <v/>
      </c>
      <c r="O251" s="1" t="str">
        <f ca="1">IFERROR(__xludf.DUMMYFUNCTION("IFERROR(FILTER('Tag Library'!$AE$14:$AE$736, LEFT('Tag Library'!$AD$14:$AD$736, LEN(O$2))=O$2, RIGHT('Tag Library'!$AD$14:$AD$736, LEN($A251))=$A251), """")"),"")</f>
        <v/>
      </c>
      <c r="P251" s="1" t="str">
        <f ca="1">IFERROR(__xludf.DUMMYFUNCTION("IFERROR(FILTER('Tag Library'!$AE$14:$AE$736, LEFT('Tag Library'!$AD$14:$AD$736, LEN(P$2))=P$2, RIGHT('Tag Library'!$AD$14:$AD$736, LEN($A251))=$A251), """")"),"")</f>
        <v/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IFERROR(__xludf.DUMMYFUNCTION("IFERROR(FILTER('Tag Library'!$AE$14:$AE$736, LEFT('Tag Library'!$AD$14:$AD$736, LEN(B$2))=B$2, RIGHT('Tag Library'!$AD$14:$AD$736, LEN($A252))=$A252), """")"),"")</f>
        <v/>
      </c>
      <c r="C252" s="1" t="str">
        <f ca="1">IFERROR(__xludf.DUMMYFUNCTION("IFERROR(FILTER('Tag Library'!$AE$14:$AE$736, LEFT('Tag Library'!$AD$14:$AD$736, LEN(C$2))=C$2, RIGHT('Tag Library'!$AD$14:$AD$736, LEN($A252))=$A252), """")"),"")</f>
        <v/>
      </c>
      <c r="D252" s="1" t="str">
        <f ca="1">IFERROR(__xludf.DUMMYFUNCTION("IFERROR(FILTER('Tag Library'!$AE$14:$AE$736, LEFT('Tag Library'!$AD$14:$AD$736, LEN(D$2))=D$2, RIGHT('Tag Library'!$AD$14:$AD$736, LEN($A252))=$A252), """")"),"green")</f>
        <v>green</v>
      </c>
      <c r="E252" s="1" t="str">
        <f ca="1">IFERROR(__xludf.DUMMYFUNCTION("IFERROR(FILTER('Tag Library'!$AE$14:$AE$736, LEFT('Tag Library'!$AD$14:$AD$736, LEN(E$2))=E$2, RIGHT('Tag Library'!$AD$14:$AD$736, LEN($A252))=$A252), """")"),"")</f>
        <v/>
      </c>
      <c r="F252" s="1" t="str">
        <f ca="1">IFERROR(__xludf.DUMMYFUNCTION("IFERROR(FILTER('Tag Library'!$AE$14:$AE$736, LEFT('Tag Library'!$AD$14:$AD$736, LEN(F$2))=F$2, RIGHT('Tag Library'!$AD$14:$AD$736, LEN($A252))=$A252), """")"),"")</f>
        <v/>
      </c>
      <c r="G252" s="1" t="str">
        <f ca="1">IFERROR(__xludf.DUMMYFUNCTION("IFERROR(FILTER('Tag Library'!$AE$14:$AE$736, LEFT('Tag Library'!$AD$14:$AD$736, LEN(G$2))=G$2, RIGHT('Tag Library'!$AD$14:$AD$736, LEN($A252))=$A252), """")"),"")</f>
        <v/>
      </c>
      <c r="H252" s="1" t="str">
        <f ca="1">IFERROR(__xludf.DUMMYFUNCTION("IFERROR(FILTER('Tag Library'!$AE$14:$AE$736, LEFT('Tag Library'!$AD$14:$AD$736, LEN(H$2))=H$2, RIGHT('Tag Library'!$AD$14:$AD$736, LEN($A252))=$A252), """")"),"")</f>
        <v/>
      </c>
      <c r="I252" s="1" t="str">
        <f ca="1">IFERROR(__xludf.DUMMYFUNCTION("IFERROR(FILTER('Tag Library'!$AE$14:$AE$736, LEFT('Tag Library'!$AD$14:$AD$736, LEN(I$2))=I$2, RIGHT('Tag Library'!$AD$14:$AD$736, LEN($A252))=$A252), """")"),"")</f>
        <v/>
      </c>
      <c r="J252" s="1" t="str">
        <f ca="1">IFERROR(__xludf.DUMMYFUNCTION("IFERROR(FILTER('Tag Library'!$AE$14:$AE$736, LEFT('Tag Library'!$AD$14:$AD$736, LEN(J$2))=J$2, RIGHT('Tag Library'!$AD$14:$AD$736, LEN($A252))=$A252), """")"),"green")</f>
        <v>green</v>
      </c>
      <c r="K252" s="1" t="str">
        <f ca="1">IFERROR(__xludf.DUMMYFUNCTION("IFERROR(FILTER('Tag Library'!$AE$14:$AE$736, LEFT('Tag Library'!$AD$14:$AD$736, LEN(K$2))=K$2, RIGHT('Tag Library'!$AD$14:$AD$736, LEN($A252))=$A252), """")"),"green")</f>
        <v>green</v>
      </c>
      <c r="L252" s="1" t="str">
        <f ca="1">IFERROR(__xludf.DUMMYFUNCTION("IFERROR(FILTER('Tag Library'!$AE$14:$AE$736, LEFT('Tag Library'!$AD$14:$AD$736, LEN(L$2))=L$2, RIGHT('Tag Library'!$AD$14:$AD$736, LEN($A252))=$A252), """")"),"")</f>
        <v/>
      </c>
      <c r="M252" s="1" t="str">
        <f ca="1">IFERROR(__xludf.DUMMYFUNCTION("IFERROR(FILTER('Tag Library'!$AE$14:$AE$736, LEFT('Tag Library'!$AD$14:$AD$736, LEN(M$2))=M$2, RIGHT('Tag Library'!$AD$14:$AD$736, LEN($A252))=$A252), """")"),"green")</f>
        <v>green</v>
      </c>
      <c r="N252" s="1" t="str">
        <f ca="1">IFERROR(__xludf.DUMMYFUNCTION("IFERROR(FILTER('Tag Library'!$AE$14:$AE$736, LEFT('Tag Library'!$AD$14:$AD$736, LEN(N$2))=N$2, RIGHT('Tag Library'!$AD$14:$AD$736, LEN($A252))=$A252), """")"),"")</f>
        <v/>
      </c>
      <c r="O252" s="1" t="str">
        <f ca="1">IFERROR(__xludf.DUMMYFUNCTION("IFERROR(FILTER('Tag Library'!$AE$14:$AE$736, LEFT('Tag Library'!$AD$14:$AD$736, LEN(O$2))=O$2, RIGHT('Tag Library'!$AD$14:$AD$736, LEN($A252))=$A252), """")"),"")</f>
        <v/>
      </c>
      <c r="P252" s="1" t="str">
        <f ca="1">IFERROR(__xludf.DUMMYFUNCTION("IFERROR(FILTER('Tag Library'!$AE$14:$AE$736, LEFT('Tag Library'!$AD$14:$AD$736, LEN(P$2))=P$2, RIGHT('Tag Library'!$AD$14:$AD$736, LEN($A252))=$A252), """")"),"")</f>
        <v/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IFERROR(__xludf.DUMMYFUNCTION("IFERROR(FILTER('Tag Library'!$AE$14:$AE$736, LEFT('Tag Library'!$AD$14:$AD$736, LEN(B$2))=B$2, RIGHT('Tag Library'!$AD$14:$AD$736, LEN($A253))=$A253), """")"),"")</f>
        <v/>
      </c>
      <c r="C253" s="1" t="str">
        <f ca="1">IFERROR(__xludf.DUMMYFUNCTION("IFERROR(FILTER('Tag Library'!$AE$14:$AE$736, LEFT('Tag Library'!$AD$14:$AD$736, LEN(C$2))=C$2, RIGHT('Tag Library'!$AD$14:$AD$736, LEN($A253))=$A253), """")"),"")</f>
        <v/>
      </c>
      <c r="D253" s="1" t="str">
        <f ca="1">IFERROR(__xludf.DUMMYFUNCTION("IFERROR(FILTER('Tag Library'!$AE$14:$AE$736, LEFT('Tag Library'!$AD$14:$AD$736, LEN(D$2))=D$2, RIGHT('Tag Library'!$AD$14:$AD$736, LEN($A253))=$A253), """")"),"green")</f>
        <v>green</v>
      </c>
      <c r="E253" s="1" t="str">
        <f ca="1">IFERROR(__xludf.DUMMYFUNCTION("IFERROR(FILTER('Tag Library'!$AE$14:$AE$736, LEFT('Tag Library'!$AD$14:$AD$736, LEN(E$2))=E$2, RIGHT('Tag Library'!$AD$14:$AD$736, LEN($A253))=$A253), """")"),"")</f>
        <v/>
      </c>
      <c r="F253" s="1" t="str">
        <f ca="1">IFERROR(__xludf.DUMMYFUNCTION("IFERROR(FILTER('Tag Library'!$AE$14:$AE$736, LEFT('Tag Library'!$AD$14:$AD$736, LEN(F$2))=F$2, RIGHT('Tag Library'!$AD$14:$AD$736, LEN($A253))=$A253), """")"),"")</f>
        <v/>
      </c>
      <c r="G253" s="1" t="str">
        <f ca="1">IFERROR(__xludf.DUMMYFUNCTION("IFERROR(FILTER('Tag Library'!$AE$14:$AE$736, LEFT('Tag Library'!$AD$14:$AD$736, LEN(G$2))=G$2, RIGHT('Tag Library'!$AD$14:$AD$736, LEN($A253))=$A253), """")"),"")</f>
        <v/>
      </c>
      <c r="H253" s="1" t="str">
        <f ca="1">IFERROR(__xludf.DUMMYFUNCTION("IFERROR(FILTER('Tag Library'!$AE$14:$AE$736, LEFT('Tag Library'!$AD$14:$AD$736, LEN(H$2))=H$2, RIGHT('Tag Library'!$AD$14:$AD$736, LEN($A253))=$A253), """")"),"")</f>
        <v/>
      </c>
      <c r="I253" s="1" t="str">
        <f ca="1">IFERROR(__xludf.DUMMYFUNCTION("IFERROR(FILTER('Tag Library'!$AE$14:$AE$736, LEFT('Tag Library'!$AD$14:$AD$736, LEN(I$2))=I$2, RIGHT('Tag Library'!$AD$14:$AD$736, LEN($A253))=$A253), """")"),"")</f>
        <v/>
      </c>
      <c r="J253" s="1" t="str">
        <f ca="1">IFERROR(__xludf.DUMMYFUNCTION("IFERROR(FILTER('Tag Library'!$AE$14:$AE$736, LEFT('Tag Library'!$AD$14:$AD$736, LEN(J$2))=J$2, RIGHT('Tag Library'!$AD$14:$AD$736, LEN($A253))=$A253), """")"),"green")</f>
        <v>green</v>
      </c>
      <c r="K253" s="1" t="str">
        <f ca="1">IFERROR(__xludf.DUMMYFUNCTION("IFERROR(FILTER('Tag Library'!$AE$14:$AE$736, LEFT('Tag Library'!$AD$14:$AD$736, LEN(K$2))=K$2, RIGHT('Tag Library'!$AD$14:$AD$736, LEN($A253))=$A253), """")"),"green")</f>
        <v>green</v>
      </c>
      <c r="L253" s="1" t="str">
        <f ca="1">IFERROR(__xludf.DUMMYFUNCTION("IFERROR(FILTER('Tag Library'!$AE$14:$AE$736, LEFT('Tag Library'!$AD$14:$AD$736, LEN(L$2))=L$2, RIGHT('Tag Library'!$AD$14:$AD$736, LEN($A253))=$A253), """")"),"")</f>
        <v/>
      </c>
      <c r="M253" s="1" t="str">
        <f ca="1">IFERROR(__xludf.DUMMYFUNCTION("IFERROR(FILTER('Tag Library'!$AE$14:$AE$736, LEFT('Tag Library'!$AD$14:$AD$736, LEN(M$2))=M$2, RIGHT('Tag Library'!$AD$14:$AD$736, LEN($A253))=$A253), """")"),"green")</f>
        <v>green</v>
      </c>
      <c r="N253" s="1" t="str">
        <f ca="1">IFERROR(__xludf.DUMMYFUNCTION("IFERROR(FILTER('Tag Library'!$AE$14:$AE$736, LEFT('Tag Library'!$AD$14:$AD$736, LEN(N$2))=N$2, RIGHT('Tag Library'!$AD$14:$AD$736, LEN($A253))=$A253), """")"),"")</f>
        <v/>
      </c>
      <c r="O253" s="1" t="str">
        <f ca="1">IFERROR(__xludf.DUMMYFUNCTION("IFERROR(FILTER('Tag Library'!$AE$14:$AE$736, LEFT('Tag Library'!$AD$14:$AD$736, LEN(O$2))=O$2, RIGHT('Tag Library'!$AD$14:$AD$736, LEN($A253))=$A253), """")"),"")</f>
        <v/>
      </c>
      <c r="P253" s="1" t="str">
        <f ca="1">IFERROR(__xludf.DUMMYFUNCTION("IFERROR(FILTER('Tag Library'!$AE$14:$AE$736, LEFT('Tag Library'!$AD$14:$AD$736, LEN(P$2))=P$2, RIGHT('Tag Library'!$AD$14:$AD$736, LEN($A253))=$A253), """")"),"")</f>
        <v/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IFERROR(__xludf.DUMMYFUNCTION("IFERROR(FILTER('Tag Library'!$AE$14:$AE$736, LEFT('Tag Library'!$AD$14:$AD$736, LEN(B$2))=B$2, RIGHT('Tag Library'!$AD$14:$AD$736, LEN($A254))=$A254), """")"),"")</f>
        <v/>
      </c>
      <c r="C254" s="1" t="str">
        <f ca="1">IFERROR(__xludf.DUMMYFUNCTION("IFERROR(FILTER('Tag Library'!$AE$14:$AE$736, LEFT('Tag Library'!$AD$14:$AD$736, LEN(C$2))=C$2, RIGHT('Tag Library'!$AD$14:$AD$736, LEN($A254))=$A254), """")"),"")</f>
        <v/>
      </c>
      <c r="D254" s="1" t="str">
        <f ca="1">IFERROR(__xludf.DUMMYFUNCTION("IFERROR(FILTER('Tag Library'!$AE$14:$AE$736, LEFT('Tag Library'!$AD$14:$AD$736, LEN(D$2))=D$2, RIGHT('Tag Library'!$AD$14:$AD$736, LEN($A254))=$A254), """")"),"")</f>
        <v/>
      </c>
      <c r="E254" s="1" t="str">
        <f ca="1">IFERROR(__xludf.DUMMYFUNCTION("IFERROR(FILTER('Tag Library'!$AE$14:$AE$736, LEFT('Tag Library'!$AD$14:$AD$736, LEN(E$2))=E$2, RIGHT('Tag Library'!$AD$14:$AD$736, LEN($A254))=$A254), """")"),"")</f>
        <v/>
      </c>
      <c r="F254" s="1" t="str">
        <f ca="1">IFERROR(__xludf.DUMMYFUNCTION("IFERROR(FILTER('Tag Library'!$AE$14:$AE$736, LEFT('Tag Library'!$AD$14:$AD$736, LEN(F$2))=F$2, RIGHT('Tag Library'!$AD$14:$AD$736, LEN($A254))=$A254), """")"),"")</f>
        <v/>
      </c>
      <c r="G254" s="1" t="str">
        <f ca="1">IFERROR(__xludf.DUMMYFUNCTION("IFERROR(FILTER('Tag Library'!$AE$14:$AE$736, LEFT('Tag Library'!$AD$14:$AD$736, LEN(G$2))=G$2, RIGHT('Tag Library'!$AD$14:$AD$736, LEN($A254))=$A254), """")"),"")</f>
        <v/>
      </c>
      <c r="H254" s="1" t="str">
        <f ca="1">IFERROR(__xludf.DUMMYFUNCTION("IFERROR(FILTER('Tag Library'!$AE$14:$AE$736, LEFT('Tag Library'!$AD$14:$AD$736, LEN(H$2))=H$2, RIGHT('Tag Library'!$AD$14:$AD$736, LEN($A254))=$A254), """")"),"")</f>
        <v/>
      </c>
      <c r="I254" s="1" t="str">
        <f ca="1">IFERROR(__xludf.DUMMYFUNCTION("IFERROR(FILTER('Tag Library'!$AE$14:$AE$736, LEFT('Tag Library'!$AD$14:$AD$736, LEN(I$2))=I$2, RIGHT('Tag Library'!$AD$14:$AD$736, LEN($A254))=$A254), """")"),"")</f>
        <v/>
      </c>
      <c r="J254" s="1" t="str">
        <f ca="1">IFERROR(__xludf.DUMMYFUNCTION("IFERROR(FILTER('Tag Library'!$AE$14:$AE$736, LEFT('Tag Library'!$AD$14:$AD$736, LEN(J$2))=J$2, RIGHT('Tag Library'!$AD$14:$AD$736, LEN($A254))=$A254), """")"),"")</f>
        <v/>
      </c>
      <c r="K254" s="1" t="str">
        <f ca="1">IFERROR(__xludf.DUMMYFUNCTION("IFERROR(FILTER('Tag Library'!$AE$14:$AE$736, LEFT('Tag Library'!$AD$14:$AD$736, LEN(K$2))=K$2, RIGHT('Tag Library'!$AD$14:$AD$736, LEN($A254))=$A254), """")"),"")</f>
        <v/>
      </c>
      <c r="L254" s="1" t="str">
        <f ca="1">IFERROR(__xludf.DUMMYFUNCTION("IFERROR(FILTER('Tag Library'!$AE$14:$AE$736, LEFT('Tag Library'!$AD$14:$AD$736, LEN(L$2))=L$2, RIGHT('Tag Library'!$AD$14:$AD$736, LEN($A254))=$A254), """")"),"")</f>
        <v/>
      </c>
      <c r="M254" s="1" t="str">
        <f ca="1">IFERROR(__xludf.DUMMYFUNCTION("IFERROR(FILTER('Tag Library'!$AE$14:$AE$736, LEFT('Tag Library'!$AD$14:$AD$736, LEN(M$2))=M$2, RIGHT('Tag Library'!$AD$14:$AD$736, LEN($A254))=$A254), """")"),"")</f>
        <v/>
      </c>
      <c r="N254" s="1" t="str">
        <f ca="1">IFERROR(__xludf.DUMMYFUNCTION("IFERROR(FILTER('Tag Library'!$AE$14:$AE$736, LEFT('Tag Library'!$AD$14:$AD$736, LEN(N$2))=N$2, RIGHT('Tag Library'!$AD$14:$AD$736, LEN($A254))=$A254), """")"),"")</f>
        <v/>
      </c>
      <c r="O254" s="1" t="str">
        <f ca="1">IFERROR(__xludf.DUMMYFUNCTION("IFERROR(FILTER('Tag Library'!$AE$14:$AE$736, LEFT('Tag Library'!$AD$14:$AD$736, LEN(O$2))=O$2, RIGHT('Tag Library'!$AD$14:$AD$736, LEN($A254))=$A254), """")"),"")</f>
        <v/>
      </c>
      <c r="P254" s="1" t="str">
        <f ca="1">IFERROR(__xludf.DUMMYFUNCTION("IFERROR(FILTER('Tag Library'!$AE$14:$AE$736, LEFT('Tag Library'!$AD$14:$AD$736, LEN(P$2))=P$2, RIGHT('Tag Library'!$AD$14:$AD$736, LEN($A254))=$A254), """")"),"")</f>
        <v/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IFERROR(__xludf.DUMMYFUNCTION("IFERROR(FILTER('Tag Library'!$AE$14:$AE$736, LEFT('Tag Library'!$AD$14:$AD$736, LEN(B$2))=B$2, RIGHT('Tag Library'!$AD$14:$AD$736, LEN($A255))=$A255), """")"),"")</f>
        <v/>
      </c>
      <c r="C255" s="1" t="str">
        <f ca="1">IFERROR(__xludf.DUMMYFUNCTION("IFERROR(FILTER('Tag Library'!$AE$14:$AE$736, LEFT('Tag Library'!$AD$14:$AD$736, LEN(C$2))=C$2, RIGHT('Tag Library'!$AD$14:$AD$736, LEN($A255))=$A255), """")"),"")</f>
        <v/>
      </c>
      <c r="D255" s="1" t="str">
        <f ca="1">IFERROR(__xludf.DUMMYFUNCTION("IFERROR(FILTER('Tag Library'!$AE$14:$AE$736, LEFT('Tag Library'!$AD$14:$AD$736, LEN(D$2))=D$2, RIGHT('Tag Library'!$AD$14:$AD$736, LEN($A255))=$A255), """")"),"yellow")</f>
        <v>yellow</v>
      </c>
      <c r="E255" s="1" t="str">
        <f ca="1">IFERROR(__xludf.DUMMYFUNCTION("IFERROR(FILTER('Tag Library'!$AE$14:$AE$736, LEFT('Tag Library'!$AD$14:$AD$736, LEN(E$2))=E$2, RIGHT('Tag Library'!$AD$14:$AD$736, LEN($A255))=$A255), """")"),"white")</f>
        <v>white</v>
      </c>
      <c r="F255" s="1" t="str">
        <f ca="1">IFERROR(__xludf.DUMMYFUNCTION("IFERROR(FILTER('Tag Library'!$AE$14:$AE$736, LEFT('Tag Library'!$AD$14:$AD$736, LEN(F$2))=F$2, RIGHT('Tag Library'!$AD$14:$AD$736, LEN($A255))=$A255), """")"),"white")</f>
        <v>white</v>
      </c>
      <c r="G255" s="1" t="str">
        <f ca="1">IFERROR(__xludf.DUMMYFUNCTION("IFERROR(FILTER('Tag Library'!$AE$14:$AE$736, LEFT('Tag Library'!$AD$14:$AD$736, LEN(G$2))=G$2, RIGHT('Tag Library'!$AD$14:$AD$736, LEN($A255))=$A255), """")"),"white")</f>
        <v>white</v>
      </c>
      <c r="H255" s="1" t="str">
        <f ca="1">IFERROR(__xludf.DUMMYFUNCTION("IFERROR(FILTER('Tag Library'!$AE$14:$AE$736, LEFT('Tag Library'!$AD$14:$AD$736, LEN(H$2))=H$2, RIGHT('Tag Library'!$AD$14:$AD$736, LEN($A255))=$A255), """")"),"white")</f>
        <v>white</v>
      </c>
      <c r="I255" s="1" t="str">
        <f ca="1">IFERROR(__xludf.DUMMYFUNCTION("IFERROR(FILTER('Tag Library'!$AE$14:$AE$736, LEFT('Tag Library'!$AD$14:$AD$736, LEN(I$2))=I$2, RIGHT('Tag Library'!$AD$14:$AD$736, LEN($A255))=$A255), """")"),"white")</f>
        <v>white</v>
      </c>
      <c r="J255" s="1" t="str">
        <f ca="1">IFERROR(__xludf.DUMMYFUNCTION("IFERROR(FILTER('Tag Library'!$AE$14:$AE$736, LEFT('Tag Library'!$AD$14:$AD$736, LEN(J$2))=J$2, RIGHT('Tag Library'!$AD$14:$AD$736, LEN($A255))=$A255), """")"),"white")</f>
        <v>white</v>
      </c>
      <c r="K255" s="1" t="str">
        <f ca="1">IFERROR(__xludf.DUMMYFUNCTION("IFERROR(FILTER('Tag Library'!$AE$14:$AE$736, LEFT('Tag Library'!$AD$14:$AD$736, LEN(K$2))=K$2, RIGHT('Tag Library'!$AD$14:$AD$736, LEN($A255))=$A255), """")"),"white")</f>
        <v>white</v>
      </c>
      <c r="L255" s="1" t="str">
        <f ca="1">IFERROR(__xludf.DUMMYFUNCTION("IFERROR(FILTER('Tag Library'!$AE$14:$AE$736, LEFT('Tag Library'!$AD$14:$AD$736, LEN(L$2))=L$2, RIGHT('Tag Library'!$AD$14:$AD$736, LEN($A255))=$A255), """")"),"")</f>
        <v/>
      </c>
      <c r="M255" s="1" t="str">
        <f ca="1">IFERROR(__xludf.DUMMYFUNCTION("IFERROR(FILTER('Tag Library'!$AE$14:$AE$736, LEFT('Tag Library'!$AD$14:$AD$736, LEN(M$2))=M$2, RIGHT('Tag Library'!$AD$14:$AD$736, LEN($A255))=$A255), """")"),"white")</f>
        <v>white</v>
      </c>
      <c r="N255" s="1" t="str">
        <f ca="1">IFERROR(__xludf.DUMMYFUNCTION("IFERROR(FILTER('Tag Library'!$AE$14:$AE$736, LEFT('Tag Library'!$AD$14:$AD$736, LEN(N$2))=N$2, RIGHT('Tag Library'!$AD$14:$AD$736, LEN($A255))=$A255), """")"),"white")</f>
        <v>white</v>
      </c>
      <c r="O255" s="1" t="str">
        <f ca="1">IFERROR(__xludf.DUMMYFUNCTION("IFERROR(FILTER('Tag Library'!$AE$14:$AE$736, LEFT('Tag Library'!$AD$14:$AD$736, LEN(O$2))=O$2, RIGHT('Tag Library'!$AD$14:$AD$736, LEN($A255))=$A255), """")"),"white")</f>
        <v>white</v>
      </c>
      <c r="P255" s="1" t="str">
        <f ca="1">IFERROR(__xludf.DUMMYFUNCTION("IFERROR(FILTER('Tag Library'!$AE$14:$AE$736, LEFT('Tag Library'!$AD$14:$AD$736, LEN(P$2))=P$2, RIGHT('Tag Library'!$AD$14:$AD$736, LEN($A255))=$A255), """")"),"")</f>
        <v/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IFERROR(__xludf.DUMMYFUNCTION("IFERROR(FILTER('Tag Library'!$AE$14:$AE$736, LEFT('Tag Library'!$AD$14:$AD$736, LEN(B$2))=B$2, RIGHT('Tag Library'!$AD$14:$AD$736, LEN($A256))=$A256), """")"),"")</f>
        <v/>
      </c>
      <c r="C256" s="1" t="str">
        <f ca="1">IFERROR(__xludf.DUMMYFUNCTION("IFERROR(FILTER('Tag Library'!$AE$14:$AE$736, LEFT('Tag Library'!$AD$14:$AD$736, LEN(C$2))=C$2, RIGHT('Tag Library'!$AD$14:$AD$736, LEN($A256))=$A256), """")"),"")</f>
        <v/>
      </c>
      <c r="D256" s="1" t="str">
        <f ca="1">IFERROR(__xludf.DUMMYFUNCTION("IFERROR(FILTER('Tag Library'!$AE$14:$AE$736, LEFT('Tag Library'!$AD$14:$AD$736, LEN(D$2))=D$2, RIGHT('Tag Library'!$AD$14:$AD$736, LEN($A256))=$A256), """")"),"yellow")</f>
        <v>yellow</v>
      </c>
      <c r="E256" s="1" t="str">
        <f ca="1">IFERROR(__xludf.DUMMYFUNCTION("IFERROR(FILTER('Tag Library'!$AE$14:$AE$736, LEFT('Tag Library'!$AD$14:$AD$736, LEN(E$2))=E$2, RIGHT('Tag Library'!$AD$14:$AD$736, LEN($A256))=$A256), """")"),"white")</f>
        <v>white</v>
      </c>
      <c r="F256" s="1" t="str">
        <f ca="1">IFERROR(__xludf.DUMMYFUNCTION("IFERROR(FILTER('Tag Library'!$AE$14:$AE$736, LEFT('Tag Library'!$AD$14:$AD$736, LEN(F$2))=F$2, RIGHT('Tag Library'!$AD$14:$AD$736, LEN($A256))=$A256), """")"),"white")</f>
        <v>white</v>
      </c>
      <c r="G256" s="1" t="str">
        <f ca="1">IFERROR(__xludf.DUMMYFUNCTION("IFERROR(FILTER('Tag Library'!$AE$14:$AE$736, LEFT('Tag Library'!$AD$14:$AD$736, LEN(G$2))=G$2, RIGHT('Tag Library'!$AD$14:$AD$736, LEN($A256))=$A256), """")"),"white")</f>
        <v>white</v>
      </c>
      <c r="H256" s="1" t="str">
        <f ca="1">IFERROR(__xludf.DUMMYFUNCTION("IFERROR(FILTER('Tag Library'!$AE$14:$AE$736, LEFT('Tag Library'!$AD$14:$AD$736, LEN(H$2))=H$2, RIGHT('Tag Library'!$AD$14:$AD$736, LEN($A256))=$A256), """")"),"white")</f>
        <v>white</v>
      </c>
      <c r="I256" s="1" t="str">
        <f ca="1">IFERROR(__xludf.DUMMYFUNCTION("IFERROR(FILTER('Tag Library'!$AE$14:$AE$736, LEFT('Tag Library'!$AD$14:$AD$736, LEN(I$2))=I$2, RIGHT('Tag Library'!$AD$14:$AD$736, LEN($A256))=$A256), """")"),"white")</f>
        <v>white</v>
      </c>
      <c r="J256" s="1" t="str">
        <f ca="1">IFERROR(__xludf.DUMMYFUNCTION("IFERROR(FILTER('Tag Library'!$AE$14:$AE$736, LEFT('Tag Library'!$AD$14:$AD$736, LEN(J$2))=J$2, RIGHT('Tag Library'!$AD$14:$AD$736, LEN($A256))=$A256), """")"),"white")</f>
        <v>white</v>
      </c>
      <c r="K256" s="1" t="str">
        <f ca="1">IFERROR(__xludf.DUMMYFUNCTION("IFERROR(FILTER('Tag Library'!$AE$14:$AE$736, LEFT('Tag Library'!$AD$14:$AD$736, LEN(K$2))=K$2, RIGHT('Tag Library'!$AD$14:$AD$736, LEN($A256))=$A256), """")"),"white")</f>
        <v>white</v>
      </c>
      <c r="L256" s="1" t="str">
        <f ca="1">IFERROR(__xludf.DUMMYFUNCTION("IFERROR(FILTER('Tag Library'!$AE$14:$AE$736, LEFT('Tag Library'!$AD$14:$AD$736, LEN(L$2))=L$2, RIGHT('Tag Library'!$AD$14:$AD$736, LEN($A256))=$A256), """")"),"white")</f>
        <v>white</v>
      </c>
      <c r="M256" s="1" t="str">
        <f ca="1">IFERROR(__xludf.DUMMYFUNCTION("IFERROR(FILTER('Tag Library'!$AE$14:$AE$736, LEFT('Tag Library'!$AD$14:$AD$736, LEN(M$2))=M$2, RIGHT('Tag Library'!$AD$14:$AD$736, LEN($A256))=$A256), """")"),"white")</f>
        <v>white</v>
      </c>
      <c r="N256" s="1" t="str">
        <f ca="1">IFERROR(__xludf.DUMMYFUNCTION("IFERROR(FILTER('Tag Library'!$AE$14:$AE$736, LEFT('Tag Library'!$AD$14:$AD$736, LEN(N$2))=N$2, RIGHT('Tag Library'!$AD$14:$AD$736, LEN($A256))=$A256), """")"),"white")</f>
        <v>white</v>
      </c>
      <c r="O256" s="1" t="str">
        <f ca="1">IFERROR(__xludf.DUMMYFUNCTION("IFERROR(FILTER('Tag Library'!$AE$14:$AE$736, LEFT('Tag Library'!$AD$14:$AD$736, LEN(O$2))=O$2, RIGHT('Tag Library'!$AD$14:$AD$736, LEN($A256))=$A256), """")"),"white")</f>
        <v>white</v>
      </c>
      <c r="P256" s="1" t="str">
        <f ca="1">IFERROR(__xludf.DUMMYFUNCTION("IFERROR(FILTER('Tag Library'!$AE$14:$AE$736, LEFT('Tag Library'!$AD$14:$AD$736, LEN(P$2))=P$2, RIGHT('Tag Library'!$AD$14:$AD$736, LEN($A256))=$A256), """")"),"")</f>
        <v/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IFERROR(__xludf.DUMMYFUNCTION("IFERROR(FILTER('Tag Library'!$AE$14:$AE$736, LEFT('Tag Library'!$AD$14:$AD$736, LEN(B$2))=B$2, RIGHT('Tag Library'!$AD$14:$AD$736, LEN($A257))=$A257), """")"),"")</f>
        <v/>
      </c>
      <c r="C257" s="1" t="str">
        <f ca="1">IFERROR(__xludf.DUMMYFUNCTION("IFERROR(FILTER('Tag Library'!$AE$14:$AE$736, LEFT('Tag Library'!$AD$14:$AD$736, LEN(C$2))=C$2, RIGHT('Tag Library'!$AD$14:$AD$736, LEN($A257))=$A257), """")"),"")</f>
        <v/>
      </c>
      <c r="D257" s="1" t="str">
        <f ca="1">IFERROR(__xludf.DUMMYFUNCTION("IFERROR(FILTER('Tag Library'!$AE$14:$AE$736, LEFT('Tag Library'!$AD$14:$AD$736, LEN(D$2))=D$2, RIGHT('Tag Library'!$AD$14:$AD$736, LEN($A257))=$A257), """")"),"yellow")</f>
        <v>yellow</v>
      </c>
      <c r="E257" s="1" t="str">
        <f ca="1">IFERROR(__xludf.DUMMYFUNCTION("IFERROR(FILTER('Tag Library'!$AE$14:$AE$736, LEFT('Tag Library'!$AD$14:$AD$736, LEN(E$2))=E$2, RIGHT('Tag Library'!$AD$14:$AD$736, LEN($A257))=$A257), """")"),"white")</f>
        <v>white</v>
      </c>
      <c r="F257" s="1" t="str">
        <f ca="1">IFERROR(__xludf.DUMMYFUNCTION("IFERROR(FILTER('Tag Library'!$AE$14:$AE$736, LEFT('Tag Library'!$AD$14:$AD$736, LEN(F$2))=F$2, RIGHT('Tag Library'!$AD$14:$AD$736, LEN($A257))=$A257), """")"),"white")</f>
        <v>white</v>
      </c>
      <c r="G257" s="1" t="str">
        <f ca="1">IFERROR(__xludf.DUMMYFUNCTION("IFERROR(FILTER('Tag Library'!$AE$14:$AE$736, LEFT('Tag Library'!$AD$14:$AD$736, LEN(G$2))=G$2, RIGHT('Tag Library'!$AD$14:$AD$736, LEN($A257))=$A257), """")"),"white")</f>
        <v>white</v>
      </c>
      <c r="H257" s="1" t="str">
        <f ca="1">IFERROR(__xludf.DUMMYFUNCTION("IFERROR(FILTER('Tag Library'!$AE$14:$AE$736, LEFT('Tag Library'!$AD$14:$AD$736, LEN(H$2))=H$2, RIGHT('Tag Library'!$AD$14:$AD$736, LEN($A257))=$A257), """")"),"white")</f>
        <v>white</v>
      </c>
      <c r="I257" s="1" t="str">
        <f ca="1">IFERROR(__xludf.DUMMYFUNCTION("IFERROR(FILTER('Tag Library'!$AE$14:$AE$736, LEFT('Tag Library'!$AD$14:$AD$736, LEN(I$2))=I$2, RIGHT('Tag Library'!$AD$14:$AD$736, LEN($A257))=$A257), """")"),"white")</f>
        <v>white</v>
      </c>
      <c r="J257" s="1" t="str">
        <f ca="1">IFERROR(__xludf.DUMMYFUNCTION("IFERROR(FILTER('Tag Library'!$AE$14:$AE$736, LEFT('Tag Library'!$AD$14:$AD$736, LEN(J$2))=J$2, RIGHT('Tag Library'!$AD$14:$AD$736, LEN($A257))=$A257), """")"),"white")</f>
        <v>white</v>
      </c>
      <c r="K257" s="1" t="str">
        <f ca="1">IFERROR(__xludf.DUMMYFUNCTION("IFERROR(FILTER('Tag Library'!$AE$14:$AE$736, LEFT('Tag Library'!$AD$14:$AD$736, LEN(K$2))=K$2, RIGHT('Tag Library'!$AD$14:$AD$736, LEN($A257))=$A257), """")"),"white")</f>
        <v>white</v>
      </c>
      <c r="L257" s="1" t="str">
        <f ca="1">IFERROR(__xludf.DUMMYFUNCTION("IFERROR(FILTER('Tag Library'!$AE$14:$AE$736, LEFT('Tag Library'!$AD$14:$AD$736, LEN(L$2))=L$2, RIGHT('Tag Library'!$AD$14:$AD$736, LEN($A257))=$A257), """")"),"")</f>
        <v/>
      </c>
      <c r="M257" s="1" t="str">
        <f ca="1">IFERROR(__xludf.DUMMYFUNCTION("IFERROR(FILTER('Tag Library'!$AE$14:$AE$736, LEFT('Tag Library'!$AD$14:$AD$736, LEN(M$2))=M$2, RIGHT('Tag Library'!$AD$14:$AD$736, LEN($A257))=$A257), """")"),"white")</f>
        <v>white</v>
      </c>
      <c r="N257" s="1" t="str">
        <f ca="1">IFERROR(__xludf.DUMMYFUNCTION("IFERROR(FILTER('Tag Library'!$AE$14:$AE$736, LEFT('Tag Library'!$AD$14:$AD$736, LEN(N$2))=N$2, RIGHT('Tag Library'!$AD$14:$AD$736, LEN($A257))=$A257), """")"),"white")</f>
        <v>white</v>
      </c>
      <c r="O257" s="1" t="str">
        <f ca="1">IFERROR(__xludf.DUMMYFUNCTION("IFERROR(FILTER('Tag Library'!$AE$14:$AE$736, LEFT('Tag Library'!$AD$14:$AD$736, LEN(O$2))=O$2, RIGHT('Tag Library'!$AD$14:$AD$736, LEN($A257))=$A257), """")"),"white")</f>
        <v>white</v>
      </c>
      <c r="P257" s="1" t="str">
        <f ca="1">IFERROR(__xludf.DUMMYFUNCTION("IFERROR(FILTER('Tag Library'!$AE$14:$AE$736, LEFT('Tag Library'!$AD$14:$AD$736, LEN(P$2))=P$2, RIGHT('Tag Library'!$AD$14:$AD$736, LEN($A257))=$A257), """")"),"")</f>
        <v/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IFERROR(__xludf.DUMMYFUNCTION("IFERROR(FILTER('Tag Library'!$AE$14:$AE$736, LEFT('Tag Library'!$AD$14:$AD$736, LEN(B$2))=B$2, RIGHT('Tag Library'!$AD$14:$AD$736, LEN($A258))=$A258), """")"),"")</f>
        <v/>
      </c>
      <c r="C258" s="1" t="str">
        <f ca="1">IFERROR(__xludf.DUMMYFUNCTION("IFERROR(FILTER('Tag Library'!$AE$14:$AE$736, LEFT('Tag Library'!$AD$14:$AD$736, LEN(C$2))=C$2, RIGHT('Tag Library'!$AD$14:$AD$736, LEN($A258))=$A258), """")"),"")</f>
        <v/>
      </c>
      <c r="D258" s="1" t="str">
        <f ca="1">IFERROR(__xludf.DUMMYFUNCTION("IFERROR(FILTER('Tag Library'!$AE$14:$AE$736, LEFT('Tag Library'!$AD$14:$AD$736, LEN(D$2))=D$2, RIGHT('Tag Library'!$AD$14:$AD$736, LEN($A258))=$A258), """")"),"")</f>
        <v/>
      </c>
      <c r="E258" s="1" t="str">
        <f ca="1">IFERROR(__xludf.DUMMYFUNCTION("IFERROR(FILTER('Tag Library'!$AE$14:$AE$736, LEFT('Tag Library'!$AD$14:$AD$736, LEN(E$2))=E$2, RIGHT('Tag Library'!$AD$14:$AD$736, LEN($A258))=$A258), """")"),"")</f>
        <v/>
      </c>
      <c r="F258" s="1" t="str">
        <f ca="1">IFERROR(__xludf.DUMMYFUNCTION("IFERROR(FILTER('Tag Library'!$AE$14:$AE$736, LEFT('Tag Library'!$AD$14:$AD$736, LEN(F$2))=F$2, RIGHT('Tag Library'!$AD$14:$AD$736, LEN($A258))=$A258), """")"),"")</f>
        <v/>
      </c>
      <c r="G258" s="1" t="str">
        <f ca="1">IFERROR(__xludf.DUMMYFUNCTION("IFERROR(FILTER('Tag Library'!$AE$14:$AE$736, LEFT('Tag Library'!$AD$14:$AD$736, LEN(G$2))=G$2, RIGHT('Tag Library'!$AD$14:$AD$736, LEN($A258))=$A258), """")"),"")</f>
        <v/>
      </c>
      <c r="H258" s="1" t="str">
        <f ca="1">IFERROR(__xludf.DUMMYFUNCTION("IFERROR(FILTER('Tag Library'!$AE$14:$AE$736, LEFT('Tag Library'!$AD$14:$AD$736, LEN(H$2))=H$2, RIGHT('Tag Library'!$AD$14:$AD$736, LEN($A258))=$A258), """")"),"")</f>
        <v/>
      </c>
      <c r="I258" s="1" t="str">
        <f ca="1">IFERROR(__xludf.DUMMYFUNCTION("IFERROR(FILTER('Tag Library'!$AE$14:$AE$736, LEFT('Tag Library'!$AD$14:$AD$736, LEN(I$2))=I$2, RIGHT('Tag Library'!$AD$14:$AD$736, LEN($A258))=$A258), """")"),"")</f>
        <v/>
      </c>
      <c r="J258" s="1" t="str">
        <f ca="1">IFERROR(__xludf.DUMMYFUNCTION("IFERROR(FILTER('Tag Library'!$AE$14:$AE$736, LEFT('Tag Library'!$AD$14:$AD$736, LEN(J$2))=J$2, RIGHT('Tag Library'!$AD$14:$AD$736, LEN($A258))=$A258), """")"),"")</f>
        <v/>
      </c>
      <c r="K258" s="1" t="str">
        <f ca="1">IFERROR(__xludf.DUMMYFUNCTION("IFERROR(FILTER('Tag Library'!$AE$14:$AE$736, LEFT('Tag Library'!$AD$14:$AD$736, LEN(K$2))=K$2, RIGHT('Tag Library'!$AD$14:$AD$736, LEN($A258))=$A258), """")"),"")</f>
        <v/>
      </c>
      <c r="L258" s="1" t="str">
        <f ca="1">IFERROR(__xludf.DUMMYFUNCTION("IFERROR(FILTER('Tag Library'!$AE$14:$AE$736, LEFT('Tag Library'!$AD$14:$AD$736, LEN(L$2))=L$2, RIGHT('Tag Library'!$AD$14:$AD$736, LEN($A258))=$A258), """")"),"white")</f>
        <v>white</v>
      </c>
      <c r="M258" s="1" t="str">
        <f ca="1">IFERROR(__xludf.DUMMYFUNCTION("IFERROR(FILTER('Tag Library'!$AE$14:$AE$736, LEFT('Tag Library'!$AD$14:$AD$736, LEN(M$2))=M$2, RIGHT('Tag Library'!$AD$14:$AD$736, LEN($A258))=$A258), """")"),"")</f>
        <v/>
      </c>
      <c r="N258" s="1" t="str">
        <f ca="1">IFERROR(__xludf.DUMMYFUNCTION("IFERROR(FILTER('Tag Library'!$AE$14:$AE$736, LEFT('Tag Library'!$AD$14:$AD$736, LEN(N$2))=N$2, RIGHT('Tag Library'!$AD$14:$AD$736, LEN($A258))=$A258), """")"),"")</f>
        <v/>
      </c>
      <c r="O258" s="1" t="str">
        <f ca="1">IFERROR(__xludf.DUMMYFUNCTION("IFERROR(FILTER('Tag Library'!$AE$14:$AE$736, LEFT('Tag Library'!$AD$14:$AD$736, LEN(O$2))=O$2, RIGHT('Tag Library'!$AD$14:$AD$736, LEN($A258))=$A258), """")"),"")</f>
        <v/>
      </c>
      <c r="P258" s="1" t="str">
        <f ca="1">IFERROR(__xludf.DUMMYFUNCTION("IFERROR(FILTER('Tag Library'!$AE$14:$AE$736, LEFT('Tag Library'!$AD$14:$AD$736, LEN(P$2))=P$2, RIGHT('Tag Library'!$AD$14:$AD$736, LEN($A258))=$A258), """")"),"")</f>
        <v/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IFERROR(__xludf.DUMMYFUNCTION("IFERROR(FILTER('Tag Library'!$AE$14:$AE$736, LEFT('Tag Library'!$AD$14:$AD$736, LEN(B$2))=B$2, RIGHT('Tag Library'!$AD$14:$AD$736, LEN($A259))=$A259), """")"),"")</f>
        <v/>
      </c>
      <c r="C259" s="1" t="str">
        <f ca="1">IFERROR(__xludf.DUMMYFUNCTION("IFERROR(FILTER('Tag Library'!$AE$14:$AE$736, LEFT('Tag Library'!$AD$14:$AD$736, LEN(C$2))=C$2, RIGHT('Tag Library'!$AD$14:$AD$736, LEN($A259))=$A259), """")"),"")</f>
        <v/>
      </c>
      <c r="D259" s="1" t="str">
        <f ca="1">IFERROR(__xludf.DUMMYFUNCTION("IFERROR(FILTER('Tag Library'!$AE$14:$AE$736, LEFT('Tag Library'!$AD$14:$AD$736, LEN(D$2))=D$2, RIGHT('Tag Library'!$AD$14:$AD$736, LEN($A259))=$A259), """")"),"")</f>
        <v/>
      </c>
      <c r="E259" s="1" t="str">
        <f ca="1">IFERROR(__xludf.DUMMYFUNCTION("IFERROR(FILTER('Tag Library'!$AE$14:$AE$736, LEFT('Tag Library'!$AD$14:$AD$736, LEN(E$2))=E$2, RIGHT('Tag Library'!$AD$14:$AD$736, LEN($A259))=$A259), """")"),"")</f>
        <v/>
      </c>
      <c r="F259" s="1" t="str">
        <f ca="1">IFERROR(__xludf.DUMMYFUNCTION("IFERROR(FILTER('Tag Library'!$AE$14:$AE$736, LEFT('Tag Library'!$AD$14:$AD$736, LEN(F$2))=F$2, RIGHT('Tag Library'!$AD$14:$AD$736, LEN($A259))=$A259), """")"),"")</f>
        <v/>
      </c>
      <c r="G259" s="1" t="str">
        <f ca="1">IFERROR(__xludf.DUMMYFUNCTION("IFERROR(FILTER('Tag Library'!$AE$14:$AE$736, LEFT('Tag Library'!$AD$14:$AD$736, LEN(G$2))=G$2, RIGHT('Tag Library'!$AD$14:$AD$736, LEN($A259))=$A259), """")"),"")</f>
        <v/>
      </c>
      <c r="H259" s="1" t="str">
        <f ca="1">IFERROR(__xludf.DUMMYFUNCTION("IFERROR(FILTER('Tag Library'!$AE$14:$AE$736, LEFT('Tag Library'!$AD$14:$AD$736, LEN(H$2))=H$2, RIGHT('Tag Library'!$AD$14:$AD$736, LEN($A259))=$A259), """")"),"")</f>
        <v/>
      </c>
      <c r="I259" s="1" t="str">
        <f ca="1">IFERROR(__xludf.DUMMYFUNCTION("IFERROR(FILTER('Tag Library'!$AE$14:$AE$736, LEFT('Tag Library'!$AD$14:$AD$736, LEN(I$2))=I$2, RIGHT('Tag Library'!$AD$14:$AD$736, LEN($A259))=$A259), """")"),"")</f>
        <v/>
      </c>
      <c r="J259" s="1" t="str">
        <f ca="1">IFERROR(__xludf.DUMMYFUNCTION("IFERROR(FILTER('Tag Library'!$AE$14:$AE$736, LEFT('Tag Library'!$AD$14:$AD$736, LEN(J$2))=J$2, RIGHT('Tag Library'!$AD$14:$AD$736, LEN($A259))=$A259), """")"),"")</f>
        <v/>
      </c>
      <c r="K259" s="1" t="str">
        <f ca="1">IFERROR(__xludf.DUMMYFUNCTION("IFERROR(FILTER('Tag Library'!$AE$14:$AE$736, LEFT('Tag Library'!$AD$14:$AD$736, LEN(K$2))=K$2, RIGHT('Tag Library'!$AD$14:$AD$736, LEN($A259))=$A259), """")"),"")</f>
        <v/>
      </c>
      <c r="L259" s="1" t="str">
        <f ca="1">IFERROR(__xludf.DUMMYFUNCTION("IFERROR(FILTER('Tag Library'!$AE$14:$AE$736, LEFT('Tag Library'!$AD$14:$AD$736, LEN(L$2))=L$2, RIGHT('Tag Library'!$AD$14:$AD$736, LEN($A259))=$A259), """")"),"white")</f>
        <v>white</v>
      </c>
      <c r="M259" s="1" t="str">
        <f ca="1">IFERROR(__xludf.DUMMYFUNCTION("IFERROR(FILTER('Tag Library'!$AE$14:$AE$736, LEFT('Tag Library'!$AD$14:$AD$736, LEN(M$2))=M$2, RIGHT('Tag Library'!$AD$14:$AD$736, LEN($A259))=$A259), """")"),"")</f>
        <v/>
      </c>
      <c r="N259" s="1" t="str">
        <f ca="1">IFERROR(__xludf.DUMMYFUNCTION("IFERROR(FILTER('Tag Library'!$AE$14:$AE$736, LEFT('Tag Library'!$AD$14:$AD$736, LEN(N$2))=N$2, RIGHT('Tag Library'!$AD$14:$AD$736, LEN($A259))=$A259), """")"),"")</f>
        <v/>
      </c>
      <c r="O259" s="1" t="str">
        <f ca="1">IFERROR(__xludf.DUMMYFUNCTION("IFERROR(FILTER('Tag Library'!$AE$14:$AE$736, LEFT('Tag Library'!$AD$14:$AD$736, LEN(O$2))=O$2, RIGHT('Tag Library'!$AD$14:$AD$736, LEN($A259))=$A259), """")"),"")</f>
        <v/>
      </c>
      <c r="P259" s="1" t="str">
        <f ca="1">IFERROR(__xludf.DUMMYFUNCTION("IFERROR(FILTER('Tag Library'!$AE$14:$AE$736, LEFT('Tag Library'!$AD$14:$AD$736, LEN(P$2))=P$2, RIGHT('Tag Library'!$AD$14:$AD$736, LEN($A259))=$A259), """")"),"")</f>
        <v/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IFERROR(__xludf.DUMMYFUNCTION("IFERROR(FILTER('Tag Library'!$AE$14:$AE$736, LEFT('Tag Library'!$AD$14:$AD$736, LEN(B$2))=B$2, RIGHT('Tag Library'!$AD$14:$AD$736, LEN($A260))=$A260), """")"),"")</f>
        <v/>
      </c>
      <c r="C260" s="1" t="str">
        <f ca="1">IFERROR(__xludf.DUMMYFUNCTION("IFERROR(FILTER('Tag Library'!$AE$14:$AE$736, LEFT('Tag Library'!$AD$14:$AD$736, LEN(C$2))=C$2, RIGHT('Tag Library'!$AD$14:$AD$736, LEN($A260))=$A260), """")"),"")</f>
        <v/>
      </c>
      <c r="D260" s="1" t="str">
        <f ca="1">IFERROR(__xludf.DUMMYFUNCTION("IFERROR(FILTER('Tag Library'!$AE$14:$AE$736, LEFT('Tag Library'!$AD$14:$AD$736, LEN(D$2))=D$2, RIGHT('Tag Library'!$AD$14:$AD$736, LEN($A260))=$A260), """")"),"")</f>
        <v/>
      </c>
      <c r="E260" s="1" t="str">
        <f ca="1">IFERROR(__xludf.DUMMYFUNCTION("IFERROR(FILTER('Tag Library'!$AE$14:$AE$736, LEFT('Tag Library'!$AD$14:$AD$736, LEN(E$2))=E$2, RIGHT('Tag Library'!$AD$14:$AD$736, LEN($A260))=$A260), """")"),"")</f>
        <v/>
      </c>
      <c r="F260" s="1" t="str">
        <f ca="1">IFERROR(__xludf.DUMMYFUNCTION("IFERROR(FILTER('Tag Library'!$AE$14:$AE$736, LEFT('Tag Library'!$AD$14:$AD$736, LEN(F$2))=F$2, RIGHT('Tag Library'!$AD$14:$AD$736, LEN($A260))=$A260), """")"),"")</f>
        <v/>
      </c>
      <c r="G260" s="1" t="str">
        <f ca="1">IFERROR(__xludf.DUMMYFUNCTION("IFERROR(FILTER('Tag Library'!$AE$14:$AE$736, LEFT('Tag Library'!$AD$14:$AD$736, LEN(G$2))=G$2, RIGHT('Tag Library'!$AD$14:$AD$736, LEN($A260))=$A260), """")"),"")</f>
        <v/>
      </c>
      <c r="H260" s="1" t="str">
        <f ca="1">IFERROR(__xludf.DUMMYFUNCTION("IFERROR(FILTER('Tag Library'!$AE$14:$AE$736, LEFT('Tag Library'!$AD$14:$AD$736, LEN(H$2))=H$2, RIGHT('Tag Library'!$AD$14:$AD$736, LEN($A260))=$A260), """")"),"")</f>
        <v/>
      </c>
      <c r="I260" s="1" t="str">
        <f ca="1">IFERROR(__xludf.DUMMYFUNCTION("IFERROR(FILTER('Tag Library'!$AE$14:$AE$736, LEFT('Tag Library'!$AD$14:$AD$736, LEN(I$2))=I$2, RIGHT('Tag Library'!$AD$14:$AD$736, LEN($A260))=$A260), """")"),"")</f>
        <v/>
      </c>
      <c r="J260" s="1" t="str">
        <f ca="1">IFERROR(__xludf.DUMMYFUNCTION("IFERROR(FILTER('Tag Library'!$AE$14:$AE$736, LEFT('Tag Library'!$AD$14:$AD$736, LEN(J$2))=J$2, RIGHT('Tag Library'!$AD$14:$AD$736, LEN($A260))=$A260), """")"),"")</f>
        <v/>
      </c>
      <c r="K260" s="1" t="str">
        <f ca="1">IFERROR(__xludf.DUMMYFUNCTION("IFERROR(FILTER('Tag Library'!$AE$14:$AE$736, LEFT('Tag Library'!$AD$14:$AD$736, LEN(K$2))=K$2, RIGHT('Tag Library'!$AD$14:$AD$736, LEN($A260))=$A260), """")"),"")</f>
        <v/>
      </c>
      <c r="L260" s="1" t="str">
        <f ca="1">IFERROR(__xludf.DUMMYFUNCTION("IFERROR(FILTER('Tag Library'!$AE$14:$AE$736, LEFT('Tag Library'!$AD$14:$AD$736, LEN(L$2))=L$2, RIGHT('Tag Library'!$AD$14:$AD$736, LEN($A260))=$A260), """")"),"")</f>
        <v/>
      </c>
      <c r="M260" s="1" t="str">
        <f ca="1">IFERROR(__xludf.DUMMYFUNCTION("IFERROR(FILTER('Tag Library'!$AE$14:$AE$736, LEFT('Tag Library'!$AD$14:$AD$736, LEN(M$2))=M$2, RIGHT('Tag Library'!$AD$14:$AD$736, LEN($A260))=$A260), """")"),"")</f>
        <v/>
      </c>
      <c r="N260" s="1" t="str">
        <f ca="1">IFERROR(__xludf.DUMMYFUNCTION("IFERROR(FILTER('Tag Library'!$AE$14:$AE$736, LEFT('Tag Library'!$AD$14:$AD$736, LEN(N$2))=N$2, RIGHT('Tag Library'!$AD$14:$AD$736, LEN($A260))=$A260), """")"),"")</f>
        <v/>
      </c>
      <c r="O260" s="1" t="str">
        <f ca="1">IFERROR(__xludf.DUMMYFUNCTION("IFERROR(FILTER('Tag Library'!$AE$14:$AE$736, LEFT('Tag Library'!$AD$14:$AD$736, LEN(O$2))=O$2, RIGHT('Tag Library'!$AD$14:$AD$736, LEN($A260))=$A260), """")"),"")</f>
        <v/>
      </c>
      <c r="P260" s="1" t="str">
        <f ca="1">IFERROR(__xludf.DUMMYFUNCTION("IFERROR(FILTER('Tag Library'!$AE$14:$AE$736, LEFT('Tag Library'!$AD$14:$AD$736, LEN(P$2))=P$2, RIGHT('Tag Library'!$AD$14:$AD$736, LEN($A260))=$A260), """")"),"")</f>
        <v/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IFERROR(__xludf.DUMMYFUNCTION("IFERROR(FILTER('Tag Library'!$AE$14:$AE$736, LEFT('Tag Library'!$AD$14:$AD$736, LEN(B$2))=B$2, RIGHT('Tag Library'!$AD$14:$AD$736, LEN($A261))=$A261), """")"),"")</f>
        <v/>
      </c>
      <c r="C261" s="1" t="str">
        <f ca="1">IFERROR(__xludf.DUMMYFUNCTION("IFERROR(FILTER('Tag Library'!$AE$14:$AE$736, LEFT('Tag Library'!$AD$14:$AD$736, LEN(C$2))=C$2, RIGHT('Tag Library'!$AD$14:$AD$736, LEN($A261))=$A261), """")"),"")</f>
        <v/>
      </c>
      <c r="D261" s="1" t="str">
        <f ca="1">IFERROR(__xludf.DUMMYFUNCTION("IFERROR(FILTER('Tag Library'!$AE$14:$AE$736, LEFT('Tag Library'!$AD$14:$AD$736, LEN(D$2))=D$2, RIGHT('Tag Library'!$AD$14:$AD$736, LEN($A261))=$A261), """")"),"")</f>
        <v/>
      </c>
      <c r="E261" s="1" t="str">
        <f ca="1">IFERROR(__xludf.DUMMYFUNCTION("IFERROR(FILTER('Tag Library'!$AE$14:$AE$736, LEFT('Tag Library'!$AD$14:$AD$736, LEN(E$2))=E$2, RIGHT('Tag Library'!$AD$14:$AD$736, LEN($A261))=$A261), """")"),"")</f>
        <v/>
      </c>
      <c r="F261" s="1" t="str">
        <f ca="1">IFERROR(__xludf.DUMMYFUNCTION("IFERROR(FILTER('Tag Library'!$AE$14:$AE$736, LEFT('Tag Library'!$AD$14:$AD$736, LEN(F$2))=F$2, RIGHT('Tag Library'!$AD$14:$AD$736, LEN($A261))=$A261), """")"),"")</f>
        <v/>
      </c>
      <c r="G261" s="1" t="str">
        <f ca="1">IFERROR(__xludf.DUMMYFUNCTION("IFERROR(FILTER('Tag Library'!$AE$14:$AE$736, LEFT('Tag Library'!$AD$14:$AD$736, LEN(G$2))=G$2, RIGHT('Tag Library'!$AD$14:$AD$736, LEN($A261))=$A261), """")"),"")</f>
        <v/>
      </c>
      <c r="H261" s="1" t="str">
        <f ca="1">IFERROR(__xludf.DUMMYFUNCTION("IFERROR(FILTER('Tag Library'!$AE$14:$AE$736, LEFT('Tag Library'!$AD$14:$AD$736, LEN(H$2))=H$2, RIGHT('Tag Library'!$AD$14:$AD$736, LEN($A261))=$A261), """")"),"")</f>
        <v/>
      </c>
      <c r="I261" s="1" t="str">
        <f ca="1">IFERROR(__xludf.DUMMYFUNCTION("IFERROR(FILTER('Tag Library'!$AE$14:$AE$736, LEFT('Tag Library'!$AD$14:$AD$736, LEN(I$2))=I$2, RIGHT('Tag Library'!$AD$14:$AD$736, LEN($A261))=$A261), """")"),"")</f>
        <v/>
      </c>
      <c r="J261" s="1" t="str">
        <f ca="1">IFERROR(__xludf.DUMMYFUNCTION("IFERROR(FILTER('Tag Library'!$AE$14:$AE$736, LEFT('Tag Library'!$AD$14:$AD$736, LEN(J$2))=J$2, RIGHT('Tag Library'!$AD$14:$AD$736, LEN($A261))=$A261), """")"),"")</f>
        <v/>
      </c>
      <c r="K261" s="1" t="str">
        <f ca="1">IFERROR(__xludf.DUMMYFUNCTION("IFERROR(FILTER('Tag Library'!$AE$14:$AE$736, LEFT('Tag Library'!$AD$14:$AD$736, LEN(K$2))=K$2, RIGHT('Tag Library'!$AD$14:$AD$736, LEN($A261))=$A261), """")"),"")</f>
        <v/>
      </c>
      <c r="L261" s="1" t="str">
        <f ca="1">IFERROR(__xludf.DUMMYFUNCTION("IFERROR(FILTER('Tag Library'!$AE$14:$AE$736, LEFT('Tag Library'!$AD$14:$AD$736, LEN(L$2))=L$2, RIGHT('Tag Library'!$AD$14:$AD$736, LEN($A261))=$A261), """")"),"")</f>
        <v/>
      </c>
      <c r="M261" s="1" t="str">
        <f ca="1">IFERROR(__xludf.DUMMYFUNCTION("IFERROR(FILTER('Tag Library'!$AE$14:$AE$736, LEFT('Tag Library'!$AD$14:$AD$736, LEN(M$2))=M$2, RIGHT('Tag Library'!$AD$14:$AD$736, LEN($A261))=$A261), """")"),"")</f>
        <v/>
      </c>
      <c r="N261" s="1" t="str">
        <f ca="1">IFERROR(__xludf.DUMMYFUNCTION("IFERROR(FILTER('Tag Library'!$AE$14:$AE$736, LEFT('Tag Library'!$AD$14:$AD$736, LEN(N$2))=N$2, RIGHT('Tag Library'!$AD$14:$AD$736, LEN($A261))=$A261), """")"),"")</f>
        <v/>
      </c>
      <c r="O261" s="1" t="str">
        <f ca="1">IFERROR(__xludf.DUMMYFUNCTION("IFERROR(FILTER('Tag Library'!$AE$14:$AE$736, LEFT('Tag Library'!$AD$14:$AD$736, LEN(O$2))=O$2, RIGHT('Tag Library'!$AD$14:$AD$736, LEN($A261))=$A261), """")"),"")</f>
        <v/>
      </c>
      <c r="P261" s="1" t="str">
        <f ca="1">IFERROR(__xludf.DUMMYFUNCTION("IFERROR(FILTER('Tag Library'!$AE$14:$AE$736, LEFT('Tag Library'!$AD$14:$AD$736, LEN(P$2))=P$2, RIGHT('Tag Library'!$AD$14:$AD$736, LEN($A261))=$A261), """")"),"")</f>
        <v/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IFERROR(__xludf.DUMMYFUNCTION("IFERROR(FILTER('Tag Library'!$AE$14:$AE$736, LEFT('Tag Library'!$AD$14:$AD$736, LEN(B$2))=B$2, RIGHT('Tag Library'!$AD$14:$AD$736, LEN($A262))=$A262), """")"),"")</f>
        <v/>
      </c>
      <c r="C262" s="1" t="str">
        <f ca="1">IFERROR(__xludf.DUMMYFUNCTION("IFERROR(FILTER('Tag Library'!$AE$14:$AE$736, LEFT('Tag Library'!$AD$14:$AD$736, LEN(C$2))=C$2, RIGHT('Tag Library'!$AD$14:$AD$736, LEN($A262))=$A262), """")"),"")</f>
        <v/>
      </c>
      <c r="D262" s="1" t="str">
        <f ca="1">IFERROR(__xludf.DUMMYFUNCTION("IFERROR(FILTER('Tag Library'!$AE$14:$AE$736, LEFT('Tag Library'!$AD$14:$AD$736, LEN(D$2))=D$2, RIGHT('Tag Library'!$AD$14:$AD$736, LEN($A262))=$A262), """")"),"yellow")</f>
        <v>yellow</v>
      </c>
      <c r="E262" s="1" t="str">
        <f ca="1">IFERROR(__xludf.DUMMYFUNCTION("IFERROR(FILTER('Tag Library'!$AE$14:$AE$736, LEFT('Tag Library'!$AD$14:$AD$736, LEN(E$2))=E$2, RIGHT('Tag Library'!$AD$14:$AD$736, LEN($A262))=$A262), """")"),"white")</f>
        <v>white</v>
      </c>
      <c r="F262" s="1" t="str">
        <f ca="1">IFERROR(__xludf.DUMMYFUNCTION("IFERROR(FILTER('Tag Library'!$AE$14:$AE$736, LEFT('Tag Library'!$AD$14:$AD$736, LEN(F$2))=F$2, RIGHT('Tag Library'!$AD$14:$AD$736, LEN($A262))=$A262), """")"),"white")</f>
        <v>white</v>
      </c>
      <c r="G262" s="1" t="str">
        <f ca="1">IFERROR(__xludf.DUMMYFUNCTION("IFERROR(FILTER('Tag Library'!$AE$14:$AE$736, LEFT('Tag Library'!$AD$14:$AD$736, LEN(G$2))=G$2, RIGHT('Tag Library'!$AD$14:$AD$736, LEN($A262))=$A262), """")"),"white")</f>
        <v>white</v>
      </c>
      <c r="H262" s="1" t="str">
        <f ca="1">IFERROR(__xludf.DUMMYFUNCTION("IFERROR(FILTER('Tag Library'!$AE$14:$AE$736, LEFT('Tag Library'!$AD$14:$AD$736, LEN(H$2))=H$2, RIGHT('Tag Library'!$AD$14:$AD$736, LEN($A262))=$A262), """")"),"white")</f>
        <v>white</v>
      </c>
      <c r="I262" s="1" t="str">
        <f ca="1">IFERROR(__xludf.DUMMYFUNCTION("IFERROR(FILTER('Tag Library'!$AE$14:$AE$736, LEFT('Tag Library'!$AD$14:$AD$736, LEN(I$2))=I$2, RIGHT('Tag Library'!$AD$14:$AD$736, LEN($A262))=$A262), """")"),"white")</f>
        <v>white</v>
      </c>
      <c r="J262" s="1" t="str">
        <f ca="1">IFERROR(__xludf.DUMMYFUNCTION("IFERROR(FILTER('Tag Library'!$AE$14:$AE$736, LEFT('Tag Library'!$AD$14:$AD$736, LEN(J$2))=J$2, RIGHT('Tag Library'!$AD$14:$AD$736, LEN($A262))=$A262), """")"),"white")</f>
        <v>white</v>
      </c>
      <c r="K262" s="1" t="str">
        <f ca="1">IFERROR(__xludf.DUMMYFUNCTION("IFERROR(FILTER('Tag Library'!$AE$14:$AE$736, LEFT('Tag Library'!$AD$14:$AD$736, LEN(K$2))=K$2, RIGHT('Tag Library'!$AD$14:$AD$736, LEN($A262))=$A262), """")"),"white")</f>
        <v>white</v>
      </c>
      <c r="L262" s="1" t="str">
        <f ca="1">IFERROR(__xludf.DUMMYFUNCTION("IFERROR(FILTER('Tag Library'!$AE$14:$AE$736, LEFT('Tag Library'!$AD$14:$AD$736, LEN(L$2))=L$2, RIGHT('Tag Library'!$AD$14:$AD$736, LEN($A262))=$A262), """")"),"")</f>
        <v/>
      </c>
      <c r="M262" s="1" t="str">
        <f ca="1">IFERROR(__xludf.DUMMYFUNCTION("IFERROR(FILTER('Tag Library'!$AE$14:$AE$736, LEFT('Tag Library'!$AD$14:$AD$736, LEN(M$2))=M$2, RIGHT('Tag Library'!$AD$14:$AD$736, LEN($A262))=$A262), """")"),"white")</f>
        <v>white</v>
      </c>
      <c r="N262" s="1" t="str">
        <f ca="1">IFERROR(__xludf.DUMMYFUNCTION("IFERROR(FILTER('Tag Library'!$AE$14:$AE$736, LEFT('Tag Library'!$AD$14:$AD$736, LEN(N$2))=N$2, RIGHT('Tag Library'!$AD$14:$AD$736, LEN($A262))=$A262), """")"),"white")</f>
        <v>white</v>
      </c>
      <c r="O262" s="1" t="str">
        <f ca="1">IFERROR(__xludf.DUMMYFUNCTION("IFERROR(FILTER('Tag Library'!$AE$14:$AE$736, LEFT('Tag Library'!$AD$14:$AD$736, LEN(O$2))=O$2, RIGHT('Tag Library'!$AD$14:$AD$736, LEN($A262))=$A262), """")"),"white")</f>
        <v>white</v>
      </c>
      <c r="P262" s="1" t="str">
        <f ca="1">IFERROR(__xludf.DUMMYFUNCTION("IFERROR(FILTER('Tag Library'!$AE$14:$AE$736, LEFT('Tag Library'!$AD$14:$AD$736, LEN(P$2))=P$2, RIGHT('Tag Library'!$AD$14:$AD$736, LEN($A262))=$A262), """")"),"")</f>
        <v/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IFERROR(__xludf.DUMMYFUNCTION("IFERROR(FILTER('Tag Library'!$AE$14:$AE$736, LEFT('Tag Library'!$AD$14:$AD$736, LEN(B$2))=B$2, RIGHT('Tag Library'!$AD$14:$AD$736, LEN($A263))=$A263), """")"),"")</f>
        <v/>
      </c>
      <c r="C263" s="1" t="str">
        <f ca="1">IFERROR(__xludf.DUMMYFUNCTION("IFERROR(FILTER('Tag Library'!$AE$14:$AE$736, LEFT('Tag Library'!$AD$14:$AD$736, LEN(C$2))=C$2, RIGHT('Tag Library'!$AD$14:$AD$736, LEN($A263))=$A263), """")"),"")</f>
        <v/>
      </c>
      <c r="D263" s="1" t="str">
        <f ca="1">IFERROR(__xludf.DUMMYFUNCTION("IFERROR(FILTER('Tag Library'!$AE$14:$AE$736, LEFT('Tag Library'!$AD$14:$AD$736, LEN(D$2))=D$2, RIGHT('Tag Library'!$AD$14:$AD$736, LEN($A263))=$A263), """")"),"")</f>
        <v/>
      </c>
      <c r="E263" s="1" t="str">
        <f ca="1">IFERROR(__xludf.DUMMYFUNCTION("IFERROR(FILTER('Tag Library'!$AE$14:$AE$736, LEFT('Tag Library'!$AD$14:$AD$736, LEN(E$2))=E$2, RIGHT('Tag Library'!$AD$14:$AD$736, LEN($A263))=$A263), """")"),"")</f>
        <v/>
      </c>
      <c r="F263" s="1" t="str">
        <f ca="1">IFERROR(__xludf.DUMMYFUNCTION("IFERROR(FILTER('Tag Library'!$AE$14:$AE$736, LEFT('Tag Library'!$AD$14:$AD$736, LEN(F$2))=F$2, RIGHT('Tag Library'!$AD$14:$AD$736, LEN($A263))=$A263), """")"),"")</f>
        <v/>
      </c>
      <c r="G263" s="1" t="str">
        <f ca="1">IFERROR(__xludf.DUMMYFUNCTION("IFERROR(FILTER('Tag Library'!$AE$14:$AE$736, LEFT('Tag Library'!$AD$14:$AD$736, LEN(G$2))=G$2, RIGHT('Tag Library'!$AD$14:$AD$736, LEN($A263))=$A263), """")"),"")</f>
        <v/>
      </c>
      <c r="H263" s="1" t="str">
        <f ca="1">IFERROR(__xludf.DUMMYFUNCTION("IFERROR(FILTER('Tag Library'!$AE$14:$AE$736, LEFT('Tag Library'!$AD$14:$AD$736, LEN(H$2))=H$2, RIGHT('Tag Library'!$AD$14:$AD$736, LEN($A263))=$A263), """")"),"")</f>
        <v/>
      </c>
      <c r="I263" s="1" t="str">
        <f ca="1">IFERROR(__xludf.DUMMYFUNCTION("IFERROR(FILTER('Tag Library'!$AE$14:$AE$736, LEFT('Tag Library'!$AD$14:$AD$736, LEN(I$2))=I$2, RIGHT('Tag Library'!$AD$14:$AD$736, LEN($A263))=$A263), """")"),"")</f>
        <v/>
      </c>
      <c r="J263" s="1" t="str">
        <f ca="1">IFERROR(__xludf.DUMMYFUNCTION("IFERROR(FILTER('Tag Library'!$AE$14:$AE$736, LEFT('Tag Library'!$AD$14:$AD$736, LEN(J$2))=J$2, RIGHT('Tag Library'!$AD$14:$AD$736, LEN($A263))=$A263), """")"),"")</f>
        <v/>
      </c>
      <c r="K263" s="1" t="str">
        <f ca="1">IFERROR(__xludf.DUMMYFUNCTION("IFERROR(FILTER('Tag Library'!$AE$14:$AE$736, LEFT('Tag Library'!$AD$14:$AD$736, LEN(K$2))=K$2, RIGHT('Tag Library'!$AD$14:$AD$736, LEN($A263))=$A263), """")"),"")</f>
        <v/>
      </c>
      <c r="L263" s="1" t="str">
        <f ca="1">IFERROR(__xludf.DUMMYFUNCTION("IFERROR(FILTER('Tag Library'!$AE$14:$AE$736, LEFT('Tag Library'!$AD$14:$AD$736, LEN(L$2))=L$2, RIGHT('Tag Library'!$AD$14:$AD$736, LEN($A263))=$A263), """")"),"")</f>
        <v/>
      </c>
      <c r="M263" s="1" t="str">
        <f ca="1">IFERROR(__xludf.DUMMYFUNCTION("IFERROR(FILTER('Tag Library'!$AE$14:$AE$736, LEFT('Tag Library'!$AD$14:$AD$736, LEN(M$2))=M$2, RIGHT('Tag Library'!$AD$14:$AD$736, LEN($A263))=$A263), """")"),"")</f>
        <v/>
      </c>
      <c r="N263" s="1" t="str">
        <f ca="1">IFERROR(__xludf.DUMMYFUNCTION("IFERROR(FILTER('Tag Library'!$AE$14:$AE$736, LEFT('Tag Library'!$AD$14:$AD$736, LEN(N$2))=N$2, RIGHT('Tag Library'!$AD$14:$AD$736, LEN($A263))=$A263), """")"),"")</f>
        <v/>
      </c>
      <c r="O263" s="1" t="str">
        <f ca="1">IFERROR(__xludf.DUMMYFUNCTION("IFERROR(FILTER('Tag Library'!$AE$14:$AE$736, LEFT('Tag Library'!$AD$14:$AD$736, LEN(O$2))=O$2, RIGHT('Tag Library'!$AD$14:$AD$736, LEN($A263))=$A263), """")"),"")</f>
        <v/>
      </c>
      <c r="P263" s="1" t="str">
        <f ca="1">IFERROR(__xludf.DUMMYFUNCTION("IFERROR(FILTER('Tag Library'!$AE$14:$AE$736, LEFT('Tag Library'!$AD$14:$AD$736, LEN(P$2))=P$2, RIGHT('Tag Library'!$AD$14:$AD$736, LEN($A263))=$A263), """")"),"")</f>
        <v/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IFERROR(__xludf.DUMMYFUNCTION("IFERROR(FILTER('Tag Library'!$AE$14:$AE$736, LEFT('Tag Library'!$AD$14:$AD$736, LEN(B$2))=B$2, RIGHT('Tag Library'!$AD$14:$AD$736, LEN($A264))=$A264), """")"),"")</f>
        <v/>
      </c>
      <c r="C264" s="1" t="str">
        <f ca="1">IFERROR(__xludf.DUMMYFUNCTION("IFERROR(FILTER('Tag Library'!$AE$14:$AE$736, LEFT('Tag Library'!$AD$14:$AD$736, LEN(C$2))=C$2, RIGHT('Tag Library'!$AD$14:$AD$736, LEN($A264))=$A264), """")"),"")</f>
        <v/>
      </c>
      <c r="D264" s="1" t="str">
        <f ca="1">IFERROR(__xludf.DUMMYFUNCTION("IFERROR(FILTER('Tag Library'!$AE$14:$AE$736, LEFT('Tag Library'!$AD$14:$AD$736, LEN(D$2))=D$2, RIGHT('Tag Library'!$AD$14:$AD$736, LEN($A264))=$A264), """")"),"")</f>
        <v/>
      </c>
      <c r="E264" s="1" t="str">
        <f ca="1">IFERROR(__xludf.DUMMYFUNCTION("IFERROR(FILTER('Tag Library'!$AE$14:$AE$736, LEFT('Tag Library'!$AD$14:$AD$736, LEN(E$2))=E$2, RIGHT('Tag Library'!$AD$14:$AD$736, LEN($A264))=$A264), """")"),"")</f>
        <v/>
      </c>
      <c r="F264" s="1" t="str">
        <f ca="1">IFERROR(__xludf.DUMMYFUNCTION("IFERROR(FILTER('Tag Library'!$AE$14:$AE$736, LEFT('Tag Library'!$AD$14:$AD$736, LEN(F$2))=F$2, RIGHT('Tag Library'!$AD$14:$AD$736, LEN($A264))=$A264), """")"),"")</f>
        <v/>
      </c>
      <c r="G264" s="1" t="str">
        <f ca="1">IFERROR(__xludf.DUMMYFUNCTION("IFERROR(FILTER('Tag Library'!$AE$14:$AE$736, LEFT('Tag Library'!$AD$14:$AD$736, LEN(G$2))=G$2, RIGHT('Tag Library'!$AD$14:$AD$736, LEN($A264))=$A264), """")"),"")</f>
        <v/>
      </c>
      <c r="H264" s="1" t="str">
        <f ca="1">IFERROR(__xludf.DUMMYFUNCTION("IFERROR(FILTER('Tag Library'!$AE$14:$AE$736, LEFT('Tag Library'!$AD$14:$AD$736, LEN(H$2))=H$2, RIGHT('Tag Library'!$AD$14:$AD$736, LEN($A264))=$A264), """")"),"")</f>
        <v/>
      </c>
      <c r="I264" s="1" t="str">
        <f ca="1">IFERROR(__xludf.DUMMYFUNCTION("IFERROR(FILTER('Tag Library'!$AE$14:$AE$736, LEFT('Tag Library'!$AD$14:$AD$736, LEN(I$2))=I$2, RIGHT('Tag Library'!$AD$14:$AD$736, LEN($A264))=$A264), """")"),"")</f>
        <v/>
      </c>
      <c r="J264" s="1" t="str">
        <f ca="1">IFERROR(__xludf.DUMMYFUNCTION("IFERROR(FILTER('Tag Library'!$AE$14:$AE$736, LEFT('Tag Library'!$AD$14:$AD$736, LEN(J$2))=J$2, RIGHT('Tag Library'!$AD$14:$AD$736, LEN($A264))=$A264), """")"),"")</f>
        <v/>
      </c>
      <c r="K264" s="1" t="str">
        <f ca="1">IFERROR(__xludf.DUMMYFUNCTION("IFERROR(FILTER('Tag Library'!$AE$14:$AE$736, LEFT('Tag Library'!$AD$14:$AD$736, LEN(K$2))=K$2, RIGHT('Tag Library'!$AD$14:$AD$736, LEN($A264))=$A264), """")"),"")</f>
        <v/>
      </c>
      <c r="L264" s="1" t="str">
        <f ca="1">IFERROR(__xludf.DUMMYFUNCTION("IFERROR(FILTER('Tag Library'!$AE$14:$AE$736, LEFT('Tag Library'!$AD$14:$AD$736, LEN(L$2))=L$2, RIGHT('Tag Library'!$AD$14:$AD$736, LEN($A264))=$A264), """")"),"")</f>
        <v/>
      </c>
      <c r="M264" s="1" t="str">
        <f ca="1">IFERROR(__xludf.DUMMYFUNCTION("IFERROR(FILTER('Tag Library'!$AE$14:$AE$736, LEFT('Tag Library'!$AD$14:$AD$736, LEN(M$2))=M$2, RIGHT('Tag Library'!$AD$14:$AD$736, LEN($A264))=$A264), """")"),"")</f>
        <v/>
      </c>
      <c r="N264" s="1" t="str">
        <f ca="1">IFERROR(__xludf.DUMMYFUNCTION("IFERROR(FILTER('Tag Library'!$AE$14:$AE$736, LEFT('Tag Library'!$AD$14:$AD$736, LEN(N$2))=N$2, RIGHT('Tag Library'!$AD$14:$AD$736, LEN($A264))=$A264), """")"),"")</f>
        <v/>
      </c>
      <c r="O264" s="1" t="str">
        <f ca="1">IFERROR(__xludf.DUMMYFUNCTION("IFERROR(FILTER('Tag Library'!$AE$14:$AE$736, LEFT('Tag Library'!$AD$14:$AD$736, LEN(O$2))=O$2, RIGHT('Tag Library'!$AD$14:$AD$736, LEN($A264))=$A264), """")"),"")</f>
        <v/>
      </c>
      <c r="P264" s="1" t="str">
        <f ca="1">IFERROR(__xludf.DUMMYFUNCTION("IFERROR(FILTER('Tag Library'!$AE$14:$AE$736, LEFT('Tag Library'!$AD$14:$AD$736, LEN(P$2))=P$2, RIGHT('Tag Library'!$AD$14:$AD$736, LEN($A264))=$A264), """")"),"")</f>
        <v/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IFERROR(__xludf.DUMMYFUNCTION("IFERROR(FILTER('Tag Library'!$AE$14:$AE$736, LEFT('Tag Library'!$AD$14:$AD$736, LEN(B$2))=B$2, RIGHT('Tag Library'!$AD$14:$AD$736, LEN($A265))=$A265), """")"),"")</f>
        <v/>
      </c>
      <c r="C265" s="1" t="str">
        <f ca="1">IFERROR(__xludf.DUMMYFUNCTION("IFERROR(FILTER('Tag Library'!$AE$14:$AE$736, LEFT('Tag Library'!$AD$14:$AD$736, LEN(C$2))=C$2, RIGHT('Tag Library'!$AD$14:$AD$736, LEN($A265))=$A265), """")"),"")</f>
        <v/>
      </c>
      <c r="D265" s="1" t="str">
        <f ca="1">IFERROR(__xludf.DUMMYFUNCTION("IFERROR(FILTER('Tag Library'!$AE$14:$AE$736, LEFT('Tag Library'!$AD$14:$AD$736, LEN(D$2))=D$2, RIGHT('Tag Library'!$AD$14:$AD$736, LEN($A265))=$A265), """")"),"")</f>
        <v/>
      </c>
      <c r="E265" s="1" t="str">
        <f ca="1">IFERROR(__xludf.DUMMYFUNCTION("IFERROR(FILTER('Tag Library'!$AE$14:$AE$736, LEFT('Tag Library'!$AD$14:$AD$736, LEN(E$2))=E$2, RIGHT('Tag Library'!$AD$14:$AD$736, LEN($A265))=$A265), """")"),"")</f>
        <v/>
      </c>
      <c r="F265" s="1" t="str">
        <f ca="1">IFERROR(__xludf.DUMMYFUNCTION("IFERROR(FILTER('Tag Library'!$AE$14:$AE$736, LEFT('Tag Library'!$AD$14:$AD$736, LEN(F$2))=F$2, RIGHT('Tag Library'!$AD$14:$AD$736, LEN($A265))=$A265), """")"),"")</f>
        <v/>
      </c>
      <c r="G265" s="1" t="str">
        <f ca="1">IFERROR(__xludf.DUMMYFUNCTION("IFERROR(FILTER('Tag Library'!$AE$14:$AE$736, LEFT('Tag Library'!$AD$14:$AD$736, LEN(G$2))=G$2, RIGHT('Tag Library'!$AD$14:$AD$736, LEN($A265))=$A265), """")"),"")</f>
        <v/>
      </c>
      <c r="H265" s="1" t="str">
        <f ca="1">IFERROR(__xludf.DUMMYFUNCTION("IFERROR(FILTER('Tag Library'!$AE$14:$AE$736, LEFT('Tag Library'!$AD$14:$AD$736, LEN(H$2))=H$2, RIGHT('Tag Library'!$AD$14:$AD$736, LEN($A265))=$A265), """")"),"")</f>
        <v/>
      </c>
      <c r="I265" s="1" t="str">
        <f ca="1">IFERROR(__xludf.DUMMYFUNCTION("IFERROR(FILTER('Tag Library'!$AE$14:$AE$736, LEFT('Tag Library'!$AD$14:$AD$736, LEN(I$2))=I$2, RIGHT('Tag Library'!$AD$14:$AD$736, LEN($A265))=$A265), """")"),"")</f>
        <v/>
      </c>
      <c r="J265" s="1" t="str">
        <f ca="1">IFERROR(__xludf.DUMMYFUNCTION("IFERROR(FILTER('Tag Library'!$AE$14:$AE$736, LEFT('Tag Library'!$AD$14:$AD$736, LEN(J$2))=J$2, RIGHT('Tag Library'!$AD$14:$AD$736, LEN($A265))=$A265), """")"),"")</f>
        <v/>
      </c>
      <c r="K265" s="1" t="str">
        <f ca="1">IFERROR(__xludf.DUMMYFUNCTION("IFERROR(FILTER('Tag Library'!$AE$14:$AE$736, LEFT('Tag Library'!$AD$14:$AD$736, LEN(K$2))=K$2, RIGHT('Tag Library'!$AD$14:$AD$736, LEN($A265))=$A265), """")"),"")</f>
        <v/>
      </c>
      <c r="L265" s="1" t="str">
        <f ca="1">IFERROR(__xludf.DUMMYFUNCTION("IFERROR(FILTER('Tag Library'!$AE$14:$AE$736, LEFT('Tag Library'!$AD$14:$AD$736, LEN(L$2))=L$2, RIGHT('Tag Library'!$AD$14:$AD$736, LEN($A265))=$A265), """")"),"")</f>
        <v/>
      </c>
      <c r="M265" s="1" t="str">
        <f ca="1">IFERROR(__xludf.DUMMYFUNCTION("IFERROR(FILTER('Tag Library'!$AE$14:$AE$736, LEFT('Tag Library'!$AD$14:$AD$736, LEN(M$2))=M$2, RIGHT('Tag Library'!$AD$14:$AD$736, LEN($A265))=$A265), """")"),"")</f>
        <v/>
      </c>
      <c r="N265" s="1" t="str">
        <f ca="1">IFERROR(__xludf.DUMMYFUNCTION("IFERROR(FILTER('Tag Library'!$AE$14:$AE$736, LEFT('Tag Library'!$AD$14:$AD$736, LEN(N$2))=N$2, RIGHT('Tag Library'!$AD$14:$AD$736, LEN($A265))=$A265), """")"),"")</f>
        <v/>
      </c>
      <c r="O265" s="1" t="str">
        <f ca="1">IFERROR(__xludf.DUMMYFUNCTION("IFERROR(FILTER('Tag Library'!$AE$14:$AE$736, LEFT('Tag Library'!$AD$14:$AD$736, LEN(O$2))=O$2, RIGHT('Tag Library'!$AD$14:$AD$736, LEN($A265))=$A265), """")"),"")</f>
        <v/>
      </c>
      <c r="P265" s="1" t="str">
        <f ca="1">IFERROR(__xludf.DUMMYFUNCTION("IFERROR(FILTER('Tag Library'!$AE$14:$AE$736, LEFT('Tag Library'!$AD$14:$AD$736, LEN(P$2))=P$2, RIGHT('Tag Library'!$AD$14:$AD$736, LEN($A265))=$A265), """")"),"")</f>
        <v/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IFERROR(__xludf.DUMMYFUNCTION("IFERROR(FILTER('Tag Library'!$AE$14:$AE$736, LEFT('Tag Library'!$AD$14:$AD$736, LEN(B$2))=B$2, RIGHT('Tag Library'!$AD$14:$AD$736, LEN($A266))=$A266), """")"),"")</f>
        <v/>
      </c>
      <c r="C266" s="1" t="str">
        <f ca="1">IFERROR(__xludf.DUMMYFUNCTION("IFERROR(FILTER('Tag Library'!$AE$14:$AE$736, LEFT('Tag Library'!$AD$14:$AD$736, LEN(C$2))=C$2, RIGHT('Tag Library'!$AD$14:$AD$736, LEN($A266))=$A266), """")"),"")</f>
        <v/>
      </c>
      <c r="D266" s="1" t="str">
        <f ca="1">IFERROR(__xludf.DUMMYFUNCTION("IFERROR(FILTER('Tag Library'!$AE$14:$AE$736, LEFT('Tag Library'!$AD$14:$AD$736, LEN(D$2))=D$2, RIGHT('Tag Library'!$AD$14:$AD$736, LEN($A266))=$A266), """")"),"")</f>
        <v/>
      </c>
      <c r="E266" s="1" t="str">
        <f ca="1">IFERROR(__xludf.DUMMYFUNCTION("IFERROR(FILTER('Tag Library'!$AE$14:$AE$736, LEFT('Tag Library'!$AD$14:$AD$736, LEN(E$2))=E$2, RIGHT('Tag Library'!$AD$14:$AD$736, LEN($A266))=$A266), """")"),"")</f>
        <v/>
      </c>
      <c r="F266" s="1" t="str">
        <f ca="1">IFERROR(__xludf.DUMMYFUNCTION("IFERROR(FILTER('Tag Library'!$AE$14:$AE$736, LEFT('Tag Library'!$AD$14:$AD$736, LEN(F$2))=F$2, RIGHT('Tag Library'!$AD$14:$AD$736, LEN($A266))=$A266), """")"),"")</f>
        <v/>
      </c>
      <c r="G266" s="1" t="str">
        <f ca="1">IFERROR(__xludf.DUMMYFUNCTION("IFERROR(FILTER('Tag Library'!$AE$14:$AE$736, LEFT('Tag Library'!$AD$14:$AD$736, LEN(G$2))=G$2, RIGHT('Tag Library'!$AD$14:$AD$736, LEN($A266))=$A266), """")"),"")</f>
        <v/>
      </c>
      <c r="H266" s="1" t="str">
        <f ca="1">IFERROR(__xludf.DUMMYFUNCTION("IFERROR(FILTER('Tag Library'!$AE$14:$AE$736, LEFT('Tag Library'!$AD$14:$AD$736, LEN(H$2))=H$2, RIGHT('Tag Library'!$AD$14:$AD$736, LEN($A266))=$A266), """")"),"")</f>
        <v/>
      </c>
      <c r="I266" s="1" t="str">
        <f ca="1">IFERROR(__xludf.DUMMYFUNCTION("IFERROR(FILTER('Tag Library'!$AE$14:$AE$736, LEFT('Tag Library'!$AD$14:$AD$736, LEN(I$2))=I$2, RIGHT('Tag Library'!$AD$14:$AD$736, LEN($A266))=$A266), """")"),"")</f>
        <v/>
      </c>
      <c r="J266" s="1" t="str">
        <f ca="1">IFERROR(__xludf.DUMMYFUNCTION("IFERROR(FILTER('Tag Library'!$AE$14:$AE$736, LEFT('Tag Library'!$AD$14:$AD$736, LEN(J$2))=J$2, RIGHT('Tag Library'!$AD$14:$AD$736, LEN($A266))=$A266), """")"),"")</f>
        <v/>
      </c>
      <c r="K266" s="1" t="str">
        <f ca="1">IFERROR(__xludf.DUMMYFUNCTION("IFERROR(FILTER('Tag Library'!$AE$14:$AE$736, LEFT('Tag Library'!$AD$14:$AD$736, LEN(K$2))=K$2, RIGHT('Tag Library'!$AD$14:$AD$736, LEN($A266))=$A266), """")"),"")</f>
        <v/>
      </c>
      <c r="L266" s="1" t="str">
        <f ca="1">IFERROR(__xludf.DUMMYFUNCTION("IFERROR(FILTER('Tag Library'!$AE$14:$AE$736, LEFT('Tag Library'!$AD$14:$AD$736, LEN(L$2))=L$2, RIGHT('Tag Library'!$AD$14:$AD$736, LEN($A266))=$A266), """")"),"")</f>
        <v/>
      </c>
      <c r="M266" s="1" t="str">
        <f ca="1">IFERROR(__xludf.DUMMYFUNCTION("IFERROR(FILTER('Tag Library'!$AE$14:$AE$736, LEFT('Tag Library'!$AD$14:$AD$736, LEN(M$2))=M$2, RIGHT('Tag Library'!$AD$14:$AD$736, LEN($A266))=$A266), """")"),"")</f>
        <v/>
      </c>
      <c r="N266" s="1" t="str">
        <f ca="1">IFERROR(__xludf.DUMMYFUNCTION("IFERROR(FILTER('Tag Library'!$AE$14:$AE$736, LEFT('Tag Library'!$AD$14:$AD$736, LEN(N$2))=N$2, RIGHT('Tag Library'!$AD$14:$AD$736, LEN($A266))=$A266), """")"),"")</f>
        <v/>
      </c>
      <c r="O266" s="1" t="str">
        <f ca="1">IFERROR(__xludf.DUMMYFUNCTION("IFERROR(FILTER('Tag Library'!$AE$14:$AE$736, LEFT('Tag Library'!$AD$14:$AD$736, LEN(O$2))=O$2, RIGHT('Tag Library'!$AD$14:$AD$736, LEN($A266))=$A266), """")"),"")</f>
        <v/>
      </c>
      <c r="P266" s="1" t="str">
        <f ca="1">IFERROR(__xludf.DUMMYFUNCTION("IFERROR(FILTER('Tag Library'!$AE$14:$AE$736, LEFT('Tag Library'!$AD$14:$AD$736, LEN(P$2))=P$2, RIGHT('Tag Library'!$AD$14:$AD$736, LEN($A266))=$A266), """")"),"")</f>
        <v/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IFERROR(__xludf.DUMMYFUNCTION("IFERROR(FILTER('Tag Library'!$AE$14:$AE$736, LEFT('Tag Library'!$AD$14:$AD$736, LEN(B$2))=B$2, RIGHT('Tag Library'!$AD$14:$AD$736, LEN($A267))=$A267), """")"),"")</f>
        <v/>
      </c>
      <c r="C267" s="1" t="str">
        <f ca="1">IFERROR(__xludf.DUMMYFUNCTION("IFERROR(FILTER('Tag Library'!$AE$14:$AE$736, LEFT('Tag Library'!$AD$14:$AD$736, LEN(C$2))=C$2, RIGHT('Tag Library'!$AD$14:$AD$736, LEN($A267))=$A267), """")"),"")</f>
        <v/>
      </c>
      <c r="D267" s="1" t="str">
        <f ca="1">IFERROR(__xludf.DUMMYFUNCTION("IFERROR(FILTER('Tag Library'!$AE$14:$AE$736, LEFT('Tag Library'!$AD$14:$AD$736, LEN(D$2))=D$2, RIGHT('Tag Library'!$AD$14:$AD$736, LEN($A267))=$A267), """")"),"")</f>
        <v/>
      </c>
      <c r="E267" s="1" t="str">
        <f ca="1">IFERROR(__xludf.DUMMYFUNCTION("IFERROR(FILTER('Tag Library'!$AE$14:$AE$736, LEFT('Tag Library'!$AD$14:$AD$736, LEN(E$2))=E$2, RIGHT('Tag Library'!$AD$14:$AD$736, LEN($A267))=$A267), """")"),"")</f>
        <v/>
      </c>
      <c r="F267" s="1" t="str">
        <f ca="1">IFERROR(__xludf.DUMMYFUNCTION("IFERROR(FILTER('Tag Library'!$AE$14:$AE$736, LEFT('Tag Library'!$AD$14:$AD$736, LEN(F$2))=F$2, RIGHT('Tag Library'!$AD$14:$AD$736, LEN($A267))=$A267), """")"),"")</f>
        <v/>
      </c>
      <c r="G267" s="1" t="str">
        <f ca="1">IFERROR(__xludf.DUMMYFUNCTION("IFERROR(FILTER('Tag Library'!$AE$14:$AE$736, LEFT('Tag Library'!$AD$14:$AD$736, LEN(G$2))=G$2, RIGHT('Tag Library'!$AD$14:$AD$736, LEN($A267))=$A267), """")"),"")</f>
        <v/>
      </c>
      <c r="H267" s="1" t="str">
        <f ca="1">IFERROR(__xludf.DUMMYFUNCTION("IFERROR(FILTER('Tag Library'!$AE$14:$AE$736, LEFT('Tag Library'!$AD$14:$AD$736, LEN(H$2))=H$2, RIGHT('Tag Library'!$AD$14:$AD$736, LEN($A267))=$A267), """")"),"")</f>
        <v/>
      </c>
      <c r="I267" s="1" t="str">
        <f ca="1">IFERROR(__xludf.DUMMYFUNCTION("IFERROR(FILTER('Tag Library'!$AE$14:$AE$736, LEFT('Tag Library'!$AD$14:$AD$736, LEN(I$2))=I$2, RIGHT('Tag Library'!$AD$14:$AD$736, LEN($A267))=$A267), """")"),"")</f>
        <v/>
      </c>
      <c r="J267" s="1" t="str">
        <f ca="1">IFERROR(__xludf.DUMMYFUNCTION("IFERROR(FILTER('Tag Library'!$AE$14:$AE$736, LEFT('Tag Library'!$AD$14:$AD$736, LEN(J$2))=J$2, RIGHT('Tag Library'!$AD$14:$AD$736, LEN($A267))=$A267), """")"),"")</f>
        <v/>
      </c>
      <c r="K267" s="1" t="str">
        <f ca="1">IFERROR(__xludf.DUMMYFUNCTION("IFERROR(FILTER('Tag Library'!$AE$14:$AE$736, LEFT('Tag Library'!$AD$14:$AD$736, LEN(K$2))=K$2, RIGHT('Tag Library'!$AD$14:$AD$736, LEN($A267))=$A267), """")"),"")</f>
        <v/>
      </c>
      <c r="L267" s="1" t="str">
        <f ca="1">IFERROR(__xludf.DUMMYFUNCTION("IFERROR(FILTER('Tag Library'!$AE$14:$AE$736, LEFT('Tag Library'!$AD$14:$AD$736, LEN(L$2))=L$2, RIGHT('Tag Library'!$AD$14:$AD$736, LEN($A267))=$A267), """")"),"")</f>
        <v/>
      </c>
      <c r="M267" s="1" t="str">
        <f ca="1">IFERROR(__xludf.DUMMYFUNCTION("IFERROR(FILTER('Tag Library'!$AE$14:$AE$736, LEFT('Tag Library'!$AD$14:$AD$736, LEN(M$2))=M$2, RIGHT('Tag Library'!$AD$14:$AD$736, LEN($A267))=$A267), """")"),"")</f>
        <v/>
      </c>
      <c r="N267" s="1" t="str">
        <f ca="1">IFERROR(__xludf.DUMMYFUNCTION("IFERROR(FILTER('Tag Library'!$AE$14:$AE$736, LEFT('Tag Library'!$AD$14:$AD$736, LEN(N$2))=N$2, RIGHT('Tag Library'!$AD$14:$AD$736, LEN($A267))=$A267), """")"),"")</f>
        <v/>
      </c>
      <c r="O267" s="1" t="str">
        <f ca="1">IFERROR(__xludf.DUMMYFUNCTION("IFERROR(FILTER('Tag Library'!$AE$14:$AE$736, LEFT('Tag Library'!$AD$14:$AD$736, LEN(O$2))=O$2, RIGHT('Tag Library'!$AD$14:$AD$736, LEN($A267))=$A267), """")"),"")</f>
        <v/>
      </c>
      <c r="P267" s="1" t="str">
        <f ca="1">IFERROR(__xludf.DUMMYFUNCTION("IFERROR(FILTER('Tag Library'!$AE$14:$AE$736, LEFT('Tag Library'!$AD$14:$AD$736, LEN(P$2))=P$2, RIGHT('Tag Library'!$AD$14:$AD$736, LEN($A267))=$A267), """")"),"")</f>
        <v/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IFERROR(__xludf.DUMMYFUNCTION("IFERROR(FILTER('Tag Library'!$AE$14:$AE$736, LEFT('Tag Library'!$AD$14:$AD$736, LEN(B$2))=B$2, RIGHT('Tag Library'!$AD$14:$AD$736, LEN($A268))=$A268), """")"),"")</f>
        <v/>
      </c>
      <c r="C268" s="1" t="str">
        <f ca="1">IFERROR(__xludf.DUMMYFUNCTION("IFERROR(FILTER('Tag Library'!$AE$14:$AE$736, LEFT('Tag Library'!$AD$14:$AD$736, LEN(C$2))=C$2, RIGHT('Tag Library'!$AD$14:$AD$736, LEN($A268))=$A268), """")"),"")</f>
        <v/>
      </c>
      <c r="D268" s="1" t="str">
        <f ca="1">IFERROR(__xludf.DUMMYFUNCTION("IFERROR(FILTER('Tag Library'!$AE$14:$AE$736, LEFT('Tag Library'!$AD$14:$AD$736, LEN(D$2))=D$2, RIGHT('Tag Library'!$AD$14:$AD$736, LEN($A268))=$A268), """")"),"")</f>
        <v/>
      </c>
      <c r="E268" s="1" t="str">
        <f ca="1">IFERROR(__xludf.DUMMYFUNCTION("IFERROR(FILTER('Tag Library'!$AE$14:$AE$736, LEFT('Tag Library'!$AD$14:$AD$736, LEN(E$2))=E$2, RIGHT('Tag Library'!$AD$14:$AD$736, LEN($A268))=$A268), """")"),"")</f>
        <v/>
      </c>
      <c r="F268" s="1" t="str">
        <f ca="1">IFERROR(__xludf.DUMMYFUNCTION("IFERROR(FILTER('Tag Library'!$AE$14:$AE$736, LEFT('Tag Library'!$AD$14:$AD$736, LEN(F$2))=F$2, RIGHT('Tag Library'!$AD$14:$AD$736, LEN($A268))=$A268), """")"),"")</f>
        <v/>
      </c>
      <c r="G268" s="1" t="str">
        <f ca="1">IFERROR(__xludf.DUMMYFUNCTION("IFERROR(FILTER('Tag Library'!$AE$14:$AE$736, LEFT('Tag Library'!$AD$14:$AD$736, LEN(G$2))=G$2, RIGHT('Tag Library'!$AD$14:$AD$736, LEN($A268))=$A268), """")"),"")</f>
        <v/>
      </c>
      <c r="H268" s="1" t="str">
        <f ca="1">IFERROR(__xludf.DUMMYFUNCTION("IFERROR(FILTER('Tag Library'!$AE$14:$AE$736, LEFT('Tag Library'!$AD$14:$AD$736, LEN(H$2))=H$2, RIGHT('Tag Library'!$AD$14:$AD$736, LEN($A268))=$A268), """")"),"")</f>
        <v/>
      </c>
      <c r="I268" s="1" t="str">
        <f ca="1">IFERROR(__xludf.DUMMYFUNCTION("IFERROR(FILTER('Tag Library'!$AE$14:$AE$736, LEFT('Tag Library'!$AD$14:$AD$736, LEN(I$2))=I$2, RIGHT('Tag Library'!$AD$14:$AD$736, LEN($A268))=$A268), """")"),"")</f>
        <v/>
      </c>
      <c r="J268" s="1" t="str">
        <f ca="1">IFERROR(__xludf.DUMMYFUNCTION("IFERROR(FILTER('Tag Library'!$AE$14:$AE$736, LEFT('Tag Library'!$AD$14:$AD$736, LEN(J$2))=J$2, RIGHT('Tag Library'!$AD$14:$AD$736, LEN($A268))=$A268), """")"),"")</f>
        <v/>
      </c>
      <c r="K268" s="1" t="str">
        <f ca="1">IFERROR(__xludf.DUMMYFUNCTION("IFERROR(FILTER('Tag Library'!$AE$14:$AE$736, LEFT('Tag Library'!$AD$14:$AD$736, LEN(K$2))=K$2, RIGHT('Tag Library'!$AD$14:$AD$736, LEN($A268))=$A268), """")"),"")</f>
        <v/>
      </c>
      <c r="L268" s="1" t="str">
        <f ca="1">IFERROR(__xludf.DUMMYFUNCTION("IFERROR(FILTER('Tag Library'!$AE$14:$AE$736, LEFT('Tag Library'!$AD$14:$AD$736, LEN(L$2))=L$2, RIGHT('Tag Library'!$AD$14:$AD$736, LEN($A268))=$A268), """")"),"")</f>
        <v/>
      </c>
      <c r="M268" s="1" t="str">
        <f ca="1">IFERROR(__xludf.DUMMYFUNCTION("IFERROR(FILTER('Tag Library'!$AE$14:$AE$736, LEFT('Tag Library'!$AD$14:$AD$736, LEN(M$2))=M$2, RIGHT('Tag Library'!$AD$14:$AD$736, LEN($A268))=$A268), """")"),"")</f>
        <v/>
      </c>
      <c r="N268" s="1" t="str">
        <f ca="1">IFERROR(__xludf.DUMMYFUNCTION("IFERROR(FILTER('Tag Library'!$AE$14:$AE$736, LEFT('Tag Library'!$AD$14:$AD$736, LEN(N$2))=N$2, RIGHT('Tag Library'!$AD$14:$AD$736, LEN($A268))=$A268), """")"),"")</f>
        <v/>
      </c>
      <c r="O268" s="1" t="str">
        <f ca="1">IFERROR(__xludf.DUMMYFUNCTION("IFERROR(FILTER('Tag Library'!$AE$14:$AE$736, LEFT('Tag Library'!$AD$14:$AD$736, LEN(O$2))=O$2, RIGHT('Tag Library'!$AD$14:$AD$736, LEN($A268))=$A268), """")"),"")</f>
        <v/>
      </c>
      <c r="P268" s="1" t="str">
        <f ca="1">IFERROR(__xludf.DUMMYFUNCTION("IFERROR(FILTER('Tag Library'!$AE$14:$AE$736, LEFT('Tag Library'!$AD$14:$AD$736, LEN(P$2))=P$2, RIGHT('Tag Library'!$AD$14:$AD$736, LEN($A268))=$A268), """")"),"")</f>
        <v/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IFERROR(__xludf.DUMMYFUNCTION("IFERROR(FILTER('Tag Library'!$AE$14:$AE$736, LEFT('Tag Library'!$AD$14:$AD$736, LEN(B$2))=B$2, RIGHT('Tag Library'!$AD$14:$AD$736, LEN($A269))=$A269), """")"),"")</f>
        <v/>
      </c>
      <c r="C269" s="1" t="str">
        <f ca="1">IFERROR(__xludf.DUMMYFUNCTION("IFERROR(FILTER('Tag Library'!$AE$14:$AE$736, LEFT('Tag Library'!$AD$14:$AD$736, LEN(C$2))=C$2, RIGHT('Tag Library'!$AD$14:$AD$736, LEN($A269))=$A269), """")"),"")</f>
        <v/>
      </c>
      <c r="D269" s="1" t="str">
        <f ca="1">IFERROR(__xludf.DUMMYFUNCTION("IFERROR(FILTER('Tag Library'!$AE$14:$AE$736, LEFT('Tag Library'!$AD$14:$AD$736, LEN(D$2))=D$2, RIGHT('Tag Library'!$AD$14:$AD$736, LEN($A269))=$A269), """")"),"")</f>
        <v/>
      </c>
      <c r="E269" s="1" t="str">
        <f ca="1">IFERROR(__xludf.DUMMYFUNCTION("IFERROR(FILTER('Tag Library'!$AE$14:$AE$736, LEFT('Tag Library'!$AD$14:$AD$736, LEN(E$2))=E$2, RIGHT('Tag Library'!$AD$14:$AD$736, LEN($A269))=$A269), """")"),"")</f>
        <v/>
      </c>
      <c r="F269" s="1" t="str">
        <f ca="1">IFERROR(__xludf.DUMMYFUNCTION("IFERROR(FILTER('Tag Library'!$AE$14:$AE$736, LEFT('Tag Library'!$AD$14:$AD$736, LEN(F$2))=F$2, RIGHT('Tag Library'!$AD$14:$AD$736, LEN($A269))=$A269), """")"),"")</f>
        <v/>
      </c>
      <c r="G269" s="1" t="str">
        <f ca="1">IFERROR(__xludf.DUMMYFUNCTION("IFERROR(FILTER('Tag Library'!$AE$14:$AE$736, LEFT('Tag Library'!$AD$14:$AD$736, LEN(G$2))=G$2, RIGHT('Tag Library'!$AD$14:$AD$736, LEN($A269))=$A269), """")"),"")</f>
        <v/>
      </c>
      <c r="H269" s="1" t="str">
        <f ca="1">IFERROR(__xludf.DUMMYFUNCTION("IFERROR(FILTER('Tag Library'!$AE$14:$AE$736, LEFT('Tag Library'!$AD$14:$AD$736, LEN(H$2))=H$2, RIGHT('Tag Library'!$AD$14:$AD$736, LEN($A269))=$A269), """")"),"")</f>
        <v/>
      </c>
      <c r="I269" s="1" t="str">
        <f ca="1">IFERROR(__xludf.DUMMYFUNCTION("IFERROR(FILTER('Tag Library'!$AE$14:$AE$736, LEFT('Tag Library'!$AD$14:$AD$736, LEN(I$2))=I$2, RIGHT('Tag Library'!$AD$14:$AD$736, LEN($A269))=$A269), """")"),"")</f>
        <v/>
      </c>
      <c r="J269" s="1" t="str">
        <f ca="1">IFERROR(__xludf.DUMMYFUNCTION("IFERROR(FILTER('Tag Library'!$AE$14:$AE$736, LEFT('Tag Library'!$AD$14:$AD$736, LEN(J$2))=J$2, RIGHT('Tag Library'!$AD$14:$AD$736, LEN($A269))=$A269), """")"),"")</f>
        <v/>
      </c>
      <c r="K269" s="1" t="str">
        <f ca="1">IFERROR(__xludf.DUMMYFUNCTION("IFERROR(FILTER('Tag Library'!$AE$14:$AE$736, LEFT('Tag Library'!$AD$14:$AD$736, LEN(K$2))=K$2, RIGHT('Tag Library'!$AD$14:$AD$736, LEN($A269))=$A269), """")"),"")</f>
        <v/>
      </c>
      <c r="L269" s="1" t="str">
        <f ca="1">IFERROR(__xludf.DUMMYFUNCTION("IFERROR(FILTER('Tag Library'!$AE$14:$AE$736, LEFT('Tag Library'!$AD$14:$AD$736, LEN(L$2))=L$2, RIGHT('Tag Library'!$AD$14:$AD$736, LEN($A269))=$A269), """")"),"")</f>
        <v/>
      </c>
      <c r="M269" s="1" t="str">
        <f ca="1">IFERROR(__xludf.DUMMYFUNCTION("IFERROR(FILTER('Tag Library'!$AE$14:$AE$736, LEFT('Tag Library'!$AD$14:$AD$736, LEN(M$2))=M$2, RIGHT('Tag Library'!$AD$14:$AD$736, LEN($A269))=$A269), """")"),"")</f>
        <v/>
      </c>
      <c r="N269" s="1" t="str">
        <f ca="1">IFERROR(__xludf.DUMMYFUNCTION("IFERROR(FILTER('Tag Library'!$AE$14:$AE$736, LEFT('Tag Library'!$AD$14:$AD$736, LEN(N$2))=N$2, RIGHT('Tag Library'!$AD$14:$AD$736, LEN($A269))=$A269), """")"),"")</f>
        <v/>
      </c>
      <c r="O269" s="1" t="str">
        <f ca="1">IFERROR(__xludf.DUMMYFUNCTION("IFERROR(FILTER('Tag Library'!$AE$14:$AE$736, LEFT('Tag Library'!$AD$14:$AD$736, LEN(O$2))=O$2, RIGHT('Tag Library'!$AD$14:$AD$736, LEN($A269))=$A269), """")"),"")</f>
        <v/>
      </c>
      <c r="P269" s="1" t="str">
        <f ca="1">IFERROR(__xludf.DUMMYFUNCTION("IFERROR(FILTER('Tag Library'!$AE$14:$AE$736, LEFT('Tag Library'!$AD$14:$AD$736, LEN(P$2))=P$2, RIGHT('Tag Library'!$AD$14:$AD$736, LEN($A269))=$A269), """")"),"")</f>
        <v/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IFERROR(__xludf.DUMMYFUNCTION("IFERROR(FILTER('Tag Library'!$AE$14:$AE$736, LEFT('Tag Library'!$AD$14:$AD$736, LEN(B$2))=B$2, RIGHT('Tag Library'!$AD$14:$AD$736, LEN($A270))=$A270), """")"),"")</f>
        <v/>
      </c>
      <c r="C270" s="1" t="str">
        <f ca="1">IFERROR(__xludf.DUMMYFUNCTION("IFERROR(FILTER('Tag Library'!$AE$14:$AE$736, LEFT('Tag Library'!$AD$14:$AD$736, LEN(C$2))=C$2, RIGHT('Tag Library'!$AD$14:$AD$736, LEN($A270))=$A270), """")"),"")</f>
        <v/>
      </c>
      <c r="D270" s="1" t="str">
        <f ca="1">IFERROR(__xludf.DUMMYFUNCTION("IFERROR(FILTER('Tag Library'!$AE$14:$AE$736, LEFT('Tag Library'!$AD$14:$AD$736, LEN(D$2))=D$2, RIGHT('Tag Library'!$AD$14:$AD$736, LEN($A270))=$A270), """")"),"")</f>
        <v/>
      </c>
      <c r="E270" s="1" t="str">
        <f ca="1">IFERROR(__xludf.DUMMYFUNCTION("IFERROR(FILTER('Tag Library'!$AE$14:$AE$736, LEFT('Tag Library'!$AD$14:$AD$736, LEN(E$2))=E$2, RIGHT('Tag Library'!$AD$14:$AD$736, LEN($A270))=$A270), """")"),"")</f>
        <v/>
      </c>
      <c r="F270" s="1" t="str">
        <f ca="1">IFERROR(__xludf.DUMMYFUNCTION("IFERROR(FILTER('Tag Library'!$AE$14:$AE$736, LEFT('Tag Library'!$AD$14:$AD$736, LEN(F$2))=F$2, RIGHT('Tag Library'!$AD$14:$AD$736, LEN($A270))=$A270), """")"),"")</f>
        <v/>
      </c>
      <c r="G270" s="1" t="str">
        <f ca="1">IFERROR(__xludf.DUMMYFUNCTION("IFERROR(FILTER('Tag Library'!$AE$14:$AE$736, LEFT('Tag Library'!$AD$14:$AD$736, LEN(G$2))=G$2, RIGHT('Tag Library'!$AD$14:$AD$736, LEN($A270))=$A270), """")"),"")</f>
        <v/>
      </c>
      <c r="H270" s="1" t="str">
        <f ca="1">IFERROR(__xludf.DUMMYFUNCTION("IFERROR(FILTER('Tag Library'!$AE$14:$AE$736, LEFT('Tag Library'!$AD$14:$AD$736, LEN(H$2))=H$2, RIGHT('Tag Library'!$AD$14:$AD$736, LEN($A270))=$A270), """")"),"")</f>
        <v/>
      </c>
      <c r="I270" s="1" t="str">
        <f ca="1">IFERROR(__xludf.DUMMYFUNCTION("IFERROR(FILTER('Tag Library'!$AE$14:$AE$736, LEFT('Tag Library'!$AD$14:$AD$736, LEN(I$2))=I$2, RIGHT('Tag Library'!$AD$14:$AD$736, LEN($A270))=$A270), """")"),"")</f>
        <v/>
      </c>
      <c r="J270" s="1" t="str">
        <f ca="1">IFERROR(__xludf.DUMMYFUNCTION("IFERROR(FILTER('Tag Library'!$AE$14:$AE$736, LEFT('Tag Library'!$AD$14:$AD$736, LEN(J$2))=J$2, RIGHT('Tag Library'!$AD$14:$AD$736, LEN($A270))=$A270), """")"),"")</f>
        <v/>
      </c>
      <c r="K270" s="1" t="str">
        <f ca="1">IFERROR(__xludf.DUMMYFUNCTION("IFERROR(FILTER('Tag Library'!$AE$14:$AE$736, LEFT('Tag Library'!$AD$14:$AD$736, LEN(K$2))=K$2, RIGHT('Tag Library'!$AD$14:$AD$736, LEN($A270))=$A270), """")"),"")</f>
        <v/>
      </c>
      <c r="L270" s="1" t="str">
        <f ca="1">IFERROR(__xludf.DUMMYFUNCTION("IFERROR(FILTER('Tag Library'!$AE$14:$AE$736, LEFT('Tag Library'!$AD$14:$AD$736, LEN(L$2))=L$2, RIGHT('Tag Library'!$AD$14:$AD$736, LEN($A270))=$A270), """")"),"")</f>
        <v/>
      </c>
      <c r="M270" s="1" t="str">
        <f ca="1">IFERROR(__xludf.DUMMYFUNCTION("IFERROR(FILTER('Tag Library'!$AE$14:$AE$736, LEFT('Tag Library'!$AD$14:$AD$736, LEN(M$2))=M$2, RIGHT('Tag Library'!$AD$14:$AD$736, LEN($A270))=$A270), """")"),"")</f>
        <v/>
      </c>
      <c r="N270" s="1" t="str">
        <f ca="1">IFERROR(__xludf.DUMMYFUNCTION("IFERROR(FILTER('Tag Library'!$AE$14:$AE$736, LEFT('Tag Library'!$AD$14:$AD$736, LEN(N$2))=N$2, RIGHT('Tag Library'!$AD$14:$AD$736, LEN($A270))=$A270), """")"),"")</f>
        <v/>
      </c>
      <c r="O270" s="1" t="str">
        <f ca="1">IFERROR(__xludf.DUMMYFUNCTION("IFERROR(FILTER('Tag Library'!$AE$14:$AE$736, LEFT('Tag Library'!$AD$14:$AD$736, LEN(O$2))=O$2, RIGHT('Tag Library'!$AD$14:$AD$736, LEN($A270))=$A270), """")"),"")</f>
        <v/>
      </c>
      <c r="P270" s="1" t="str">
        <f ca="1">IFERROR(__xludf.DUMMYFUNCTION("IFERROR(FILTER('Tag Library'!$AE$14:$AE$736, LEFT('Tag Library'!$AD$14:$AD$736, LEN(P$2))=P$2, RIGHT('Tag Library'!$AD$14:$AD$736, LEN($A270))=$A270), """")"),"")</f>
        <v/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IFERROR(__xludf.DUMMYFUNCTION("IFERROR(FILTER('Tag Library'!$AE$14:$AE$736, LEFT('Tag Library'!$AD$14:$AD$736, LEN(B$2))=B$2, RIGHT('Tag Library'!$AD$14:$AD$736, LEN($A271))=$A271), """")"),"")</f>
        <v/>
      </c>
      <c r="C271" s="1" t="str">
        <f ca="1">IFERROR(__xludf.DUMMYFUNCTION("IFERROR(FILTER('Tag Library'!$AE$14:$AE$736, LEFT('Tag Library'!$AD$14:$AD$736, LEN(C$2))=C$2, RIGHT('Tag Library'!$AD$14:$AD$736, LEN($A271))=$A271), """")"),"")</f>
        <v/>
      </c>
      <c r="D271" s="1" t="str">
        <f ca="1">IFERROR(__xludf.DUMMYFUNCTION("IFERROR(FILTER('Tag Library'!$AE$14:$AE$736, LEFT('Tag Library'!$AD$14:$AD$736, LEN(D$2))=D$2, RIGHT('Tag Library'!$AD$14:$AD$736, LEN($A271))=$A271), """")"),"")</f>
        <v/>
      </c>
      <c r="E271" s="1" t="str">
        <f ca="1">IFERROR(__xludf.DUMMYFUNCTION("IFERROR(FILTER('Tag Library'!$AE$14:$AE$736, LEFT('Tag Library'!$AD$14:$AD$736, LEN(E$2))=E$2, RIGHT('Tag Library'!$AD$14:$AD$736, LEN($A271))=$A271), """")"),"")</f>
        <v/>
      </c>
      <c r="F271" s="1" t="str">
        <f ca="1">IFERROR(__xludf.DUMMYFUNCTION("IFERROR(FILTER('Tag Library'!$AE$14:$AE$736, LEFT('Tag Library'!$AD$14:$AD$736, LEN(F$2))=F$2, RIGHT('Tag Library'!$AD$14:$AD$736, LEN($A271))=$A271), """")"),"")</f>
        <v/>
      </c>
      <c r="G271" s="1" t="str">
        <f ca="1">IFERROR(__xludf.DUMMYFUNCTION("IFERROR(FILTER('Tag Library'!$AE$14:$AE$736, LEFT('Tag Library'!$AD$14:$AD$736, LEN(G$2))=G$2, RIGHT('Tag Library'!$AD$14:$AD$736, LEN($A271))=$A271), """")"),"")</f>
        <v/>
      </c>
      <c r="H271" s="1" t="str">
        <f ca="1">IFERROR(__xludf.DUMMYFUNCTION("IFERROR(FILTER('Tag Library'!$AE$14:$AE$736, LEFT('Tag Library'!$AD$14:$AD$736, LEN(H$2))=H$2, RIGHT('Tag Library'!$AD$14:$AD$736, LEN($A271))=$A271), """")"),"")</f>
        <v/>
      </c>
      <c r="I271" s="1" t="str">
        <f ca="1">IFERROR(__xludf.DUMMYFUNCTION("IFERROR(FILTER('Tag Library'!$AE$14:$AE$736, LEFT('Tag Library'!$AD$14:$AD$736, LEN(I$2))=I$2, RIGHT('Tag Library'!$AD$14:$AD$736, LEN($A271))=$A271), """")"),"")</f>
        <v/>
      </c>
      <c r="J271" s="1" t="str">
        <f ca="1">IFERROR(__xludf.DUMMYFUNCTION("IFERROR(FILTER('Tag Library'!$AE$14:$AE$736, LEFT('Tag Library'!$AD$14:$AD$736, LEN(J$2))=J$2, RIGHT('Tag Library'!$AD$14:$AD$736, LEN($A271))=$A271), """")"),"")</f>
        <v/>
      </c>
      <c r="K271" s="1" t="str">
        <f ca="1">IFERROR(__xludf.DUMMYFUNCTION("IFERROR(FILTER('Tag Library'!$AE$14:$AE$736, LEFT('Tag Library'!$AD$14:$AD$736, LEN(K$2))=K$2, RIGHT('Tag Library'!$AD$14:$AD$736, LEN($A271))=$A271), """")"),"")</f>
        <v/>
      </c>
      <c r="L271" s="1" t="str">
        <f ca="1">IFERROR(__xludf.DUMMYFUNCTION("IFERROR(FILTER('Tag Library'!$AE$14:$AE$736, LEFT('Tag Library'!$AD$14:$AD$736, LEN(L$2))=L$2, RIGHT('Tag Library'!$AD$14:$AD$736, LEN($A271))=$A271), """")"),"")</f>
        <v/>
      </c>
      <c r="M271" s="1" t="str">
        <f ca="1">IFERROR(__xludf.DUMMYFUNCTION("IFERROR(FILTER('Tag Library'!$AE$14:$AE$736, LEFT('Tag Library'!$AD$14:$AD$736, LEN(M$2))=M$2, RIGHT('Tag Library'!$AD$14:$AD$736, LEN($A271))=$A271), """")"),"")</f>
        <v/>
      </c>
      <c r="N271" s="1" t="str">
        <f ca="1">IFERROR(__xludf.DUMMYFUNCTION("IFERROR(FILTER('Tag Library'!$AE$14:$AE$736, LEFT('Tag Library'!$AD$14:$AD$736, LEN(N$2))=N$2, RIGHT('Tag Library'!$AD$14:$AD$736, LEN($A271))=$A271), """")"),"")</f>
        <v/>
      </c>
      <c r="O271" s="1" t="str">
        <f ca="1">IFERROR(__xludf.DUMMYFUNCTION("IFERROR(FILTER('Tag Library'!$AE$14:$AE$736, LEFT('Tag Library'!$AD$14:$AD$736, LEN(O$2))=O$2, RIGHT('Tag Library'!$AD$14:$AD$736, LEN($A271))=$A271), """")"),"")</f>
        <v/>
      </c>
      <c r="P271" s="1" t="str">
        <f ca="1">IFERROR(__xludf.DUMMYFUNCTION("IFERROR(FILTER('Tag Library'!$AE$14:$AE$736, LEFT('Tag Library'!$AD$14:$AD$736, LEN(P$2))=P$2, RIGHT('Tag Library'!$AD$14:$AD$736, LEN($A271))=$A271), """")"),"")</f>
        <v/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IFERROR(__xludf.DUMMYFUNCTION("IFERROR(FILTER('Tag Library'!$AE$14:$AE$736, LEFT('Tag Library'!$AD$14:$AD$736, LEN(B$2))=B$2, RIGHT('Tag Library'!$AD$14:$AD$736, LEN($A272))=$A272), """")"),"")</f>
        <v/>
      </c>
      <c r="C272" s="1" t="str">
        <f ca="1">IFERROR(__xludf.DUMMYFUNCTION("IFERROR(FILTER('Tag Library'!$AE$14:$AE$736, LEFT('Tag Library'!$AD$14:$AD$736, LEN(C$2))=C$2, RIGHT('Tag Library'!$AD$14:$AD$736, LEN($A272))=$A272), """")"),"")</f>
        <v/>
      </c>
      <c r="D272" s="1" t="str">
        <f ca="1">IFERROR(__xludf.DUMMYFUNCTION("IFERROR(FILTER('Tag Library'!$AE$14:$AE$736, LEFT('Tag Library'!$AD$14:$AD$736, LEN(D$2))=D$2, RIGHT('Tag Library'!$AD$14:$AD$736, LEN($A272))=$A272), """")"),"")</f>
        <v/>
      </c>
      <c r="E272" s="1" t="str">
        <f ca="1">IFERROR(__xludf.DUMMYFUNCTION("IFERROR(FILTER('Tag Library'!$AE$14:$AE$736, LEFT('Tag Library'!$AD$14:$AD$736, LEN(E$2))=E$2, RIGHT('Tag Library'!$AD$14:$AD$736, LEN($A272))=$A272), """")"),"")</f>
        <v/>
      </c>
      <c r="F272" s="1" t="str">
        <f ca="1">IFERROR(__xludf.DUMMYFUNCTION("IFERROR(FILTER('Tag Library'!$AE$14:$AE$736, LEFT('Tag Library'!$AD$14:$AD$736, LEN(F$2))=F$2, RIGHT('Tag Library'!$AD$14:$AD$736, LEN($A272))=$A272), """")"),"")</f>
        <v/>
      </c>
      <c r="G272" s="1" t="str">
        <f ca="1">IFERROR(__xludf.DUMMYFUNCTION("IFERROR(FILTER('Tag Library'!$AE$14:$AE$736, LEFT('Tag Library'!$AD$14:$AD$736, LEN(G$2))=G$2, RIGHT('Tag Library'!$AD$14:$AD$736, LEN($A272))=$A272), """")"),"")</f>
        <v/>
      </c>
      <c r="H272" s="1" t="str">
        <f ca="1">IFERROR(__xludf.DUMMYFUNCTION("IFERROR(FILTER('Tag Library'!$AE$14:$AE$736, LEFT('Tag Library'!$AD$14:$AD$736, LEN(H$2))=H$2, RIGHT('Tag Library'!$AD$14:$AD$736, LEN($A272))=$A272), """")"),"")</f>
        <v/>
      </c>
      <c r="I272" s="1" t="str">
        <f ca="1">IFERROR(__xludf.DUMMYFUNCTION("IFERROR(FILTER('Tag Library'!$AE$14:$AE$736, LEFT('Tag Library'!$AD$14:$AD$736, LEN(I$2))=I$2, RIGHT('Tag Library'!$AD$14:$AD$736, LEN($A272))=$A272), """")"),"")</f>
        <v/>
      </c>
      <c r="J272" s="1" t="str">
        <f ca="1">IFERROR(__xludf.DUMMYFUNCTION("IFERROR(FILTER('Tag Library'!$AE$14:$AE$736, LEFT('Tag Library'!$AD$14:$AD$736, LEN(J$2))=J$2, RIGHT('Tag Library'!$AD$14:$AD$736, LEN($A272))=$A272), """")"),"")</f>
        <v/>
      </c>
      <c r="K272" s="1" t="str">
        <f ca="1">IFERROR(__xludf.DUMMYFUNCTION("IFERROR(FILTER('Tag Library'!$AE$14:$AE$736, LEFT('Tag Library'!$AD$14:$AD$736, LEN(K$2))=K$2, RIGHT('Tag Library'!$AD$14:$AD$736, LEN($A272))=$A272), """")"),"")</f>
        <v/>
      </c>
      <c r="L272" s="1" t="str">
        <f ca="1">IFERROR(__xludf.DUMMYFUNCTION("IFERROR(FILTER('Tag Library'!$AE$14:$AE$736, LEFT('Tag Library'!$AD$14:$AD$736, LEN(L$2))=L$2, RIGHT('Tag Library'!$AD$14:$AD$736, LEN($A272))=$A272), """")"),"")</f>
        <v/>
      </c>
      <c r="M272" s="1" t="str">
        <f ca="1">IFERROR(__xludf.DUMMYFUNCTION("IFERROR(FILTER('Tag Library'!$AE$14:$AE$736, LEFT('Tag Library'!$AD$14:$AD$736, LEN(M$2))=M$2, RIGHT('Tag Library'!$AD$14:$AD$736, LEN($A272))=$A272), """")"),"")</f>
        <v/>
      </c>
      <c r="N272" s="1" t="str">
        <f ca="1">IFERROR(__xludf.DUMMYFUNCTION("IFERROR(FILTER('Tag Library'!$AE$14:$AE$736, LEFT('Tag Library'!$AD$14:$AD$736, LEN(N$2))=N$2, RIGHT('Tag Library'!$AD$14:$AD$736, LEN($A272))=$A272), """")"),"")</f>
        <v/>
      </c>
      <c r="O272" s="1" t="str">
        <f ca="1">IFERROR(__xludf.DUMMYFUNCTION("IFERROR(FILTER('Tag Library'!$AE$14:$AE$736, LEFT('Tag Library'!$AD$14:$AD$736, LEN(O$2))=O$2, RIGHT('Tag Library'!$AD$14:$AD$736, LEN($A272))=$A272), """")"),"")</f>
        <v/>
      </c>
      <c r="P272" s="1" t="str">
        <f ca="1">IFERROR(__xludf.DUMMYFUNCTION("IFERROR(FILTER('Tag Library'!$AE$14:$AE$736, LEFT('Tag Library'!$AD$14:$AD$736, LEN(P$2))=P$2, RIGHT('Tag Library'!$AD$14:$AD$736, LEN($A272))=$A272), """")"),"")</f>
        <v/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IFERROR(__xludf.DUMMYFUNCTION("IFERROR(FILTER('Tag Library'!$AE$14:$AE$736, LEFT('Tag Library'!$AD$14:$AD$736, LEN(B$2))=B$2, RIGHT('Tag Library'!$AD$14:$AD$736, LEN($A273))=$A273), """")"),"")</f>
        <v/>
      </c>
      <c r="C273" s="1" t="str">
        <f ca="1">IFERROR(__xludf.DUMMYFUNCTION("IFERROR(FILTER('Tag Library'!$AE$14:$AE$736, LEFT('Tag Library'!$AD$14:$AD$736, LEN(C$2))=C$2, RIGHT('Tag Library'!$AD$14:$AD$736, LEN($A273))=$A273), """")"),"")</f>
        <v/>
      </c>
      <c r="D273" s="1" t="str">
        <f ca="1">IFERROR(__xludf.DUMMYFUNCTION("IFERROR(FILTER('Tag Library'!$AE$14:$AE$736, LEFT('Tag Library'!$AD$14:$AD$736, LEN(D$2))=D$2, RIGHT('Tag Library'!$AD$14:$AD$736, LEN($A273))=$A273), """")"),"")</f>
        <v/>
      </c>
      <c r="E273" s="1" t="str">
        <f ca="1">IFERROR(__xludf.DUMMYFUNCTION("IFERROR(FILTER('Tag Library'!$AE$14:$AE$736, LEFT('Tag Library'!$AD$14:$AD$736, LEN(E$2))=E$2, RIGHT('Tag Library'!$AD$14:$AD$736, LEN($A273))=$A273), """")"),"")</f>
        <v/>
      </c>
      <c r="F273" s="1" t="str">
        <f ca="1">IFERROR(__xludf.DUMMYFUNCTION("IFERROR(FILTER('Tag Library'!$AE$14:$AE$736, LEFT('Tag Library'!$AD$14:$AD$736, LEN(F$2))=F$2, RIGHT('Tag Library'!$AD$14:$AD$736, LEN($A273))=$A273), """")"),"")</f>
        <v/>
      </c>
      <c r="G273" s="1" t="str">
        <f ca="1">IFERROR(__xludf.DUMMYFUNCTION("IFERROR(FILTER('Tag Library'!$AE$14:$AE$736, LEFT('Tag Library'!$AD$14:$AD$736, LEN(G$2))=G$2, RIGHT('Tag Library'!$AD$14:$AD$736, LEN($A273))=$A273), """")"),"")</f>
        <v/>
      </c>
      <c r="H273" s="1" t="str">
        <f ca="1">IFERROR(__xludf.DUMMYFUNCTION("IFERROR(FILTER('Tag Library'!$AE$14:$AE$736, LEFT('Tag Library'!$AD$14:$AD$736, LEN(H$2))=H$2, RIGHT('Tag Library'!$AD$14:$AD$736, LEN($A273))=$A273), """")"),"")</f>
        <v/>
      </c>
      <c r="I273" s="1" t="str">
        <f ca="1">IFERROR(__xludf.DUMMYFUNCTION("IFERROR(FILTER('Tag Library'!$AE$14:$AE$736, LEFT('Tag Library'!$AD$14:$AD$736, LEN(I$2))=I$2, RIGHT('Tag Library'!$AD$14:$AD$736, LEN($A273))=$A273), """")"),"")</f>
        <v/>
      </c>
      <c r="J273" s="1" t="str">
        <f ca="1">IFERROR(__xludf.DUMMYFUNCTION("IFERROR(FILTER('Tag Library'!$AE$14:$AE$736, LEFT('Tag Library'!$AD$14:$AD$736, LEN(J$2))=J$2, RIGHT('Tag Library'!$AD$14:$AD$736, LEN($A273))=$A273), """")"),"")</f>
        <v/>
      </c>
      <c r="K273" s="1" t="str">
        <f ca="1">IFERROR(__xludf.DUMMYFUNCTION("IFERROR(FILTER('Tag Library'!$AE$14:$AE$736, LEFT('Tag Library'!$AD$14:$AD$736, LEN(K$2))=K$2, RIGHT('Tag Library'!$AD$14:$AD$736, LEN($A273))=$A273), """")"),"")</f>
        <v/>
      </c>
      <c r="L273" s="1" t="str">
        <f ca="1">IFERROR(__xludf.DUMMYFUNCTION("IFERROR(FILTER('Tag Library'!$AE$14:$AE$736, LEFT('Tag Library'!$AD$14:$AD$736, LEN(L$2))=L$2, RIGHT('Tag Library'!$AD$14:$AD$736, LEN($A273))=$A273), """")"),"")</f>
        <v/>
      </c>
      <c r="M273" s="1" t="str">
        <f ca="1">IFERROR(__xludf.DUMMYFUNCTION("IFERROR(FILTER('Tag Library'!$AE$14:$AE$736, LEFT('Tag Library'!$AD$14:$AD$736, LEN(M$2))=M$2, RIGHT('Tag Library'!$AD$14:$AD$736, LEN($A273))=$A273), """")"),"")</f>
        <v/>
      </c>
      <c r="N273" s="1" t="str">
        <f ca="1">IFERROR(__xludf.DUMMYFUNCTION("IFERROR(FILTER('Tag Library'!$AE$14:$AE$736, LEFT('Tag Library'!$AD$14:$AD$736, LEN(N$2))=N$2, RIGHT('Tag Library'!$AD$14:$AD$736, LEN($A273))=$A273), """")"),"")</f>
        <v/>
      </c>
      <c r="O273" s="1" t="str">
        <f ca="1">IFERROR(__xludf.DUMMYFUNCTION("IFERROR(FILTER('Tag Library'!$AE$14:$AE$736, LEFT('Tag Library'!$AD$14:$AD$736, LEN(O$2))=O$2, RIGHT('Tag Library'!$AD$14:$AD$736, LEN($A273))=$A273), """")"),"")</f>
        <v/>
      </c>
      <c r="P273" s="1" t="str">
        <f ca="1">IFERROR(__xludf.DUMMYFUNCTION("IFERROR(FILTER('Tag Library'!$AE$14:$AE$736, LEFT('Tag Library'!$AD$14:$AD$736, LEN(P$2))=P$2, RIGHT('Tag Library'!$AD$14:$AD$736, LEN($A273))=$A273), """")"),"")</f>
        <v/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IFERROR(__xludf.DUMMYFUNCTION("IFERROR(FILTER('Tag Library'!$AE$14:$AE$736, LEFT('Tag Library'!$AD$14:$AD$736, LEN(B$2))=B$2, RIGHT('Tag Library'!$AD$14:$AD$736, LEN($A274))=$A274), """")"),"")</f>
        <v/>
      </c>
      <c r="C274" s="1" t="str">
        <f ca="1">IFERROR(__xludf.DUMMYFUNCTION("IFERROR(FILTER('Tag Library'!$AE$14:$AE$736, LEFT('Tag Library'!$AD$14:$AD$736, LEN(C$2))=C$2, RIGHT('Tag Library'!$AD$14:$AD$736, LEN($A274))=$A274), """")"),"")</f>
        <v/>
      </c>
      <c r="D274" s="1" t="str">
        <f ca="1">IFERROR(__xludf.DUMMYFUNCTION("IFERROR(FILTER('Tag Library'!$AE$14:$AE$736, LEFT('Tag Library'!$AD$14:$AD$736, LEN(D$2))=D$2, RIGHT('Tag Library'!$AD$14:$AD$736, LEN($A274))=$A274), """")"),"")</f>
        <v/>
      </c>
      <c r="E274" s="1" t="str">
        <f ca="1">IFERROR(__xludf.DUMMYFUNCTION("IFERROR(FILTER('Tag Library'!$AE$14:$AE$736, LEFT('Tag Library'!$AD$14:$AD$736, LEN(E$2))=E$2, RIGHT('Tag Library'!$AD$14:$AD$736, LEN($A274))=$A274), """")"),"")</f>
        <v/>
      </c>
      <c r="F274" s="1" t="str">
        <f ca="1">IFERROR(__xludf.DUMMYFUNCTION("IFERROR(FILTER('Tag Library'!$AE$14:$AE$736, LEFT('Tag Library'!$AD$14:$AD$736, LEN(F$2))=F$2, RIGHT('Tag Library'!$AD$14:$AD$736, LEN($A274))=$A274), """")"),"")</f>
        <v/>
      </c>
      <c r="G274" s="1" t="str">
        <f ca="1">IFERROR(__xludf.DUMMYFUNCTION("IFERROR(FILTER('Tag Library'!$AE$14:$AE$736, LEFT('Tag Library'!$AD$14:$AD$736, LEN(G$2))=G$2, RIGHT('Tag Library'!$AD$14:$AD$736, LEN($A274))=$A274), """")"),"")</f>
        <v/>
      </c>
      <c r="H274" s="1" t="str">
        <f ca="1">IFERROR(__xludf.DUMMYFUNCTION("IFERROR(FILTER('Tag Library'!$AE$14:$AE$736, LEFT('Tag Library'!$AD$14:$AD$736, LEN(H$2))=H$2, RIGHT('Tag Library'!$AD$14:$AD$736, LEN($A274))=$A274), """")"),"")</f>
        <v/>
      </c>
      <c r="I274" s="1" t="str">
        <f ca="1">IFERROR(__xludf.DUMMYFUNCTION("IFERROR(FILTER('Tag Library'!$AE$14:$AE$736, LEFT('Tag Library'!$AD$14:$AD$736, LEN(I$2))=I$2, RIGHT('Tag Library'!$AD$14:$AD$736, LEN($A274))=$A274), """")"),"")</f>
        <v/>
      </c>
      <c r="J274" s="1" t="str">
        <f ca="1">IFERROR(__xludf.DUMMYFUNCTION("IFERROR(FILTER('Tag Library'!$AE$14:$AE$736, LEFT('Tag Library'!$AD$14:$AD$736, LEN(J$2))=J$2, RIGHT('Tag Library'!$AD$14:$AD$736, LEN($A274))=$A274), """")"),"")</f>
        <v/>
      </c>
      <c r="K274" s="1" t="str">
        <f ca="1">IFERROR(__xludf.DUMMYFUNCTION("IFERROR(FILTER('Tag Library'!$AE$14:$AE$736, LEFT('Tag Library'!$AD$14:$AD$736, LEN(K$2))=K$2, RIGHT('Tag Library'!$AD$14:$AD$736, LEN($A274))=$A274), """")"),"")</f>
        <v/>
      </c>
      <c r="L274" s="1" t="str">
        <f ca="1">IFERROR(__xludf.DUMMYFUNCTION("IFERROR(FILTER('Tag Library'!$AE$14:$AE$736, LEFT('Tag Library'!$AD$14:$AD$736, LEN(L$2))=L$2, RIGHT('Tag Library'!$AD$14:$AD$736, LEN($A274))=$A274), """")"),"")</f>
        <v/>
      </c>
      <c r="M274" s="1" t="str">
        <f ca="1">IFERROR(__xludf.DUMMYFUNCTION("IFERROR(FILTER('Tag Library'!$AE$14:$AE$736, LEFT('Tag Library'!$AD$14:$AD$736, LEN(M$2))=M$2, RIGHT('Tag Library'!$AD$14:$AD$736, LEN($A274))=$A274), """")"),"")</f>
        <v/>
      </c>
      <c r="N274" s="1" t="str">
        <f ca="1">IFERROR(__xludf.DUMMYFUNCTION("IFERROR(FILTER('Tag Library'!$AE$14:$AE$736, LEFT('Tag Library'!$AD$14:$AD$736, LEN(N$2))=N$2, RIGHT('Tag Library'!$AD$14:$AD$736, LEN($A274))=$A274), """")"),"")</f>
        <v/>
      </c>
      <c r="O274" s="1" t="str">
        <f ca="1">IFERROR(__xludf.DUMMYFUNCTION("IFERROR(FILTER('Tag Library'!$AE$14:$AE$736, LEFT('Tag Library'!$AD$14:$AD$736, LEN(O$2))=O$2, RIGHT('Tag Library'!$AD$14:$AD$736, LEN($A274))=$A274), """")"),"")</f>
        <v/>
      </c>
      <c r="P274" s="1" t="str">
        <f ca="1">IFERROR(__xludf.DUMMYFUNCTION("IFERROR(FILTER('Tag Library'!$AE$14:$AE$736, LEFT('Tag Library'!$AD$14:$AD$736, LEN(P$2))=P$2, RIGHT('Tag Library'!$AD$14:$AD$736, LEN($A274))=$A274), """")"),"")</f>
        <v/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IFERROR(__xludf.DUMMYFUNCTION("IFERROR(FILTER('Tag Library'!$AE$14:$AE$736, LEFT('Tag Library'!$AD$14:$AD$736, LEN(B$2))=B$2, RIGHT('Tag Library'!$AD$14:$AD$736, LEN($A275))=$A275), """")"),"")</f>
        <v/>
      </c>
      <c r="C275" s="1" t="str">
        <f ca="1">IFERROR(__xludf.DUMMYFUNCTION("IFERROR(FILTER('Tag Library'!$AE$14:$AE$736, LEFT('Tag Library'!$AD$14:$AD$736, LEN(C$2))=C$2, RIGHT('Tag Library'!$AD$14:$AD$736, LEN($A275))=$A275), """")"),"")</f>
        <v/>
      </c>
      <c r="D275" s="1" t="str">
        <f ca="1">IFERROR(__xludf.DUMMYFUNCTION("IFERROR(FILTER('Tag Library'!$AE$14:$AE$736, LEFT('Tag Library'!$AD$14:$AD$736, LEN(D$2))=D$2, RIGHT('Tag Library'!$AD$14:$AD$736, LEN($A275))=$A275), """")"),"")</f>
        <v/>
      </c>
      <c r="E275" s="1" t="str">
        <f ca="1">IFERROR(__xludf.DUMMYFUNCTION("IFERROR(FILTER('Tag Library'!$AE$14:$AE$736, LEFT('Tag Library'!$AD$14:$AD$736, LEN(E$2))=E$2, RIGHT('Tag Library'!$AD$14:$AD$736, LEN($A275))=$A275), """")"),"")</f>
        <v/>
      </c>
      <c r="F275" s="1" t="str">
        <f ca="1">IFERROR(__xludf.DUMMYFUNCTION("IFERROR(FILTER('Tag Library'!$AE$14:$AE$736, LEFT('Tag Library'!$AD$14:$AD$736, LEN(F$2))=F$2, RIGHT('Tag Library'!$AD$14:$AD$736, LEN($A275))=$A275), """")"),"")</f>
        <v/>
      </c>
      <c r="G275" s="1" t="str">
        <f ca="1">IFERROR(__xludf.DUMMYFUNCTION("IFERROR(FILTER('Tag Library'!$AE$14:$AE$736, LEFT('Tag Library'!$AD$14:$AD$736, LEN(G$2))=G$2, RIGHT('Tag Library'!$AD$14:$AD$736, LEN($A275))=$A275), """")"),"")</f>
        <v/>
      </c>
      <c r="H275" s="1" t="str">
        <f ca="1">IFERROR(__xludf.DUMMYFUNCTION("IFERROR(FILTER('Tag Library'!$AE$14:$AE$736, LEFT('Tag Library'!$AD$14:$AD$736, LEN(H$2))=H$2, RIGHT('Tag Library'!$AD$14:$AD$736, LEN($A275))=$A275), """")"),"")</f>
        <v/>
      </c>
      <c r="I275" s="1" t="str">
        <f ca="1">IFERROR(__xludf.DUMMYFUNCTION("IFERROR(FILTER('Tag Library'!$AE$14:$AE$736, LEFT('Tag Library'!$AD$14:$AD$736, LEN(I$2))=I$2, RIGHT('Tag Library'!$AD$14:$AD$736, LEN($A275))=$A275), """")"),"")</f>
        <v/>
      </c>
      <c r="J275" s="1" t="str">
        <f ca="1">IFERROR(__xludf.DUMMYFUNCTION("IFERROR(FILTER('Tag Library'!$AE$14:$AE$736, LEFT('Tag Library'!$AD$14:$AD$736, LEN(J$2))=J$2, RIGHT('Tag Library'!$AD$14:$AD$736, LEN($A275))=$A275), """")"),"")</f>
        <v/>
      </c>
      <c r="K275" s="1" t="str">
        <f ca="1">IFERROR(__xludf.DUMMYFUNCTION("IFERROR(FILTER('Tag Library'!$AE$14:$AE$736, LEFT('Tag Library'!$AD$14:$AD$736, LEN(K$2))=K$2, RIGHT('Tag Library'!$AD$14:$AD$736, LEN($A275))=$A275), """")"),"")</f>
        <v/>
      </c>
      <c r="L275" s="1" t="str">
        <f ca="1">IFERROR(__xludf.DUMMYFUNCTION("IFERROR(FILTER('Tag Library'!$AE$14:$AE$736, LEFT('Tag Library'!$AD$14:$AD$736, LEN(L$2))=L$2, RIGHT('Tag Library'!$AD$14:$AD$736, LEN($A275))=$A275), """")"),"")</f>
        <v/>
      </c>
      <c r="M275" s="1" t="str">
        <f ca="1">IFERROR(__xludf.DUMMYFUNCTION("IFERROR(FILTER('Tag Library'!$AE$14:$AE$736, LEFT('Tag Library'!$AD$14:$AD$736, LEN(M$2))=M$2, RIGHT('Tag Library'!$AD$14:$AD$736, LEN($A275))=$A275), """")"),"")</f>
        <v/>
      </c>
      <c r="N275" s="1" t="str">
        <f ca="1">IFERROR(__xludf.DUMMYFUNCTION("IFERROR(FILTER('Tag Library'!$AE$14:$AE$736, LEFT('Tag Library'!$AD$14:$AD$736, LEN(N$2))=N$2, RIGHT('Tag Library'!$AD$14:$AD$736, LEN($A275))=$A275), """")"),"")</f>
        <v/>
      </c>
      <c r="O275" s="1" t="str">
        <f ca="1">IFERROR(__xludf.DUMMYFUNCTION("IFERROR(FILTER('Tag Library'!$AE$14:$AE$736, LEFT('Tag Library'!$AD$14:$AD$736, LEN(O$2))=O$2, RIGHT('Tag Library'!$AD$14:$AD$736, LEN($A275))=$A275), """")"),"")</f>
        <v/>
      </c>
      <c r="P275" s="1" t="str">
        <f ca="1">IFERROR(__xludf.DUMMYFUNCTION("IFERROR(FILTER('Tag Library'!$AE$14:$AE$736, LEFT('Tag Library'!$AD$14:$AD$736, LEN(P$2))=P$2, RIGHT('Tag Library'!$AD$14:$AD$736, LEN($A275))=$A275), """")"),"")</f>
        <v/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IFERROR(__xludf.DUMMYFUNCTION("IFERROR(FILTER('Tag Library'!$AE$14:$AE$736, LEFT('Tag Library'!$AD$14:$AD$736, LEN(B$2))=B$2, RIGHT('Tag Library'!$AD$14:$AD$736, LEN($A276))=$A276), """")"),"")</f>
        <v/>
      </c>
      <c r="C276" s="1" t="str">
        <f ca="1">IFERROR(__xludf.DUMMYFUNCTION("IFERROR(FILTER('Tag Library'!$AE$14:$AE$736, LEFT('Tag Library'!$AD$14:$AD$736, LEN(C$2))=C$2, RIGHT('Tag Library'!$AD$14:$AD$736, LEN($A276))=$A276), """")"),"")</f>
        <v/>
      </c>
      <c r="D276" s="1" t="str">
        <f ca="1">IFERROR(__xludf.DUMMYFUNCTION("IFERROR(FILTER('Tag Library'!$AE$14:$AE$736, LEFT('Tag Library'!$AD$14:$AD$736, LEN(D$2))=D$2, RIGHT('Tag Library'!$AD$14:$AD$736, LEN($A276))=$A276), """")"),"")</f>
        <v/>
      </c>
      <c r="E276" s="1" t="str">
        <f ca="1">IFERROR(__xludf.DUMMYFUNCTION("IFERROR(FILTER('Tag Library'!$AE$14:$AE$736, LEFT('Tag Library'!$AD$14:$AD$736, LEN(E$2))=E$2, RIGHT('Tag Library'!$AD$14:$AD$736, LEN($A276))=$A276), """")"),"")</f>
        <v/>
      </c>
      <c r="F276" s="1" t="str">
        <f ca="1">IFERROR(__xludf.DUMMYFUNCTION("IFERROR(FILTER('Tag Library'!$AE$14:$AE$736, LEFT('Tag Library'!$AD$14:$AD$736, LEN(F$2))=F$2, RIGHT('Tag Library'!$AD$14:$AD$736, LEN($A276))=$A276), """")"),"")</f>
        <v/>
      </c>
      <c r="G276" s="1" t="str">
        <f ca="1">IFERROR(__xludf.DUMMYFUNCTION("IFERROR(FILTER('Tag Library'!$AE$14:$AE$736, LEFT('Tag Library'!$AD$14:$AD$736, LEN(G$2))=G$2, RIGHT('Tag Library'!$AD$14:$AD$736, LEN($A276))=$A276), """")"),"")</f>
        <v/>
      </c>
      <c r="H276" s="1" t="str">
        <f ca="1">IFERROR(__xludf.DUMMYFUNCTION("IFERROR(FILTER('Tag Library'!$AE$14:$AE$736, LEFT('Tag Library'!$AD$14:$AD$736, LEN(H$2))=H$2, RIGHT('Tag Library'!$AD$14:$AD$736, LEN($A276))=$A276), """")"),"")</f>
        <v/>
      </c>
      <c r="I276" s="1" t="str">
        <f ca="1">IFERROR(__xludf.DUMMYFUNCTION("IFERROR(FILTER('Tag Library'!$AE$14:$AE$736, LEFT('Tag Library'!$AD$14:$AD$736, LEN(I$2))=I$2, RIGHT('Tag Library'!$AD$14:$AD$736, LEN($A276))=$A276), """")"),"")</f>
        <v/>
      </c>
      <c r="J276" s="1" t="str">
        <f ca="1">IFERROR(__xludf.DUMMYFUNCTION("IFERROR(FILTER('Tag Library'!$AE$14:$AE$736, LEFT('Tag Library'!$AD$14:$AD$736, LEN(J$2))=J$2, RIGHT('Tag Library'!$AD$14:$AD$736, LEN($A276))=$A276), """")"),"")</f>
        <v/>
      </c>
      <c r="K276" s="1" t="str">
        <f ca="1">IFERROR(__xludf.DUMMYFUNCTION("IFERROR(FILTER('Tag Library'!$AE$14:$AE$736, LEFT('Tag Library'!$AD$14:$AD$736, LEN(K$2))=K$2, RIGHT('Tag Library'!$AD$14:$AD$736, LEN($A276))=$A276), """")"),"")</f>
        <v/>
      </c>
      <c r="L276" s="1" t="str">
        <f ca="1">IFERROR(__xludf.DUMMYFUNCTION("IFERROR(FILTER('Tag Library'!$AE$14:$AE$736, LEFT('Tag Library'!$AD$14:$AD$736, LEN(L$2))=L$2, RIGHT('Tag Library'!$AD$14:$AD$736, LEN($A276))=$A276), """")"),"")</f>
        <v/>
      </c>
      <c r="M276" s="1" t="str">
        <f ca="1">IFERROR(__xludf.DUMMYFUNCTION("IFERROR(FILTER('Tag Library'!$AE$14:$AE$736, LEFT('Tag Library'!$AD$14:$AD$736, LEN(M$2))=M$2, RIGHT('Tag Library'!$AD$14:$AD$736, LEN($A276))=$A276), """")"),"")</f>
        <v/>
      </c>
      <c r="N276" s="1" t="str">
        <f ca="1">IFERROR(__xludf.DUMMYFUNCTION("IFERROR(FILTER('Tag Library'!$AE$14:$AE$736, LEFT('Tag Library'!$AD$14:$AD$736, LEN(N$2))=N$2, RIGHT('Tag Library'!$AD$14:$AD$736, LEN($A276))=$A276), """")"),"")</f>
        <v/>
      </c>
      <c r="O276" s="1" t="str">
        <f ca="1">IFERROR(__xludf.DUMMYFUNCTION("IFERROR(FILTER('Tag Library'!$AE$14:$AE$736, LEFT('Tag Library'!$AD$14:$AD$736, LEN(O$2))=O$2, RIGHT('Tag Library'!$AD$14:$AD$736, LEN($A276))=$A276), """")"),"")</f>
        <v/>
      </c>
      <c r="P276" s="1" t="str">
        <f ca="1">IFERROR(__xludf.DUMMYFUNCTION("IFERROR(FILTER('Tag Library'!$AE$14:$AE$736, LEFT('Tag Library'!$AD$14:$AD$736, LEN(P$2))=P$2, RIGHT('Tag Library'!$AD$14:$AD$736, LEN($A276))=$A276), """")"),"")</f>
        <v/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IFERROR(__xludf.DUMMYFUNCTION("IFERROR(FILTER('Tag Library'!$AE$14:$AE$736, LEFT('Tag Library'!$AD$14:$AD$736, LEN(B$2))=B$2, RIGHT('Tag Library'!$AD$14:$AD$736, LEN($A277))=$A277), """")"),"")</f>
        <v/>
      </c>
      <c r="C277" s="1" t="str">
        <f ca="1">IFERROR(__xludf.DUMMYFUNCTION("IFERROR(FILTER('Tag Library'!$AE$14:$AE$736, LEFT('Tag Library'!$AD$14:$AD$736, LEN(C$2))=C$2, RIGHT('Tag Library'!$AD$14:$AD$736, LEN($A277))=$A277), """")"),"")</f>
        <v/>
      </c>
      <c r="D277" s="1" t="str">
        <f ca="1">IFERROR(__xludf.DUMMYFUNCTION("IFERROR(FILTER('Tag Library'!$AE$14:$AE$736, LEFT('Tag Library'!$AD$14:$AD$736, LEN(D$2))=D$2, RIGHT('Tag Library'!$AD$14:$AD$736, LEN($A277))=$A277), """")"),"")</f>
        <v/>
      </c>
      <c r="E277" s="1" t="str">
        <f ca="1">IFERROR(__xludf.DUMMYFUNCTION("IFERROR(FILTER('Tag Library'!$AE$14:$AE$736, LEFT('Tag Library'!$AD$14:$AD$736, LEN(E$2))=E$2, RIGHT('Tag Library'!$AD$14:$AD$736, LEN($A277))=$A277), """")"),"")</f>
        <v/>
      </c>
      <c r="F277" s="1" t="str">
        <f ca="1">IFERROR(__xludf.DUMMYFUNCTION("IFERROR(FILTER('Tag Library'!$AE$14:$AE$736, LEFT('Tag Library'!$AD$14:$AD$736, LEN(F$2))=F$2, RIGHT('Tag Library'!$AD$14:$AD$736, LEN($A277))=$A277), """")"),"")</f>
        <v/>
      </c>
      <c r="G277" s="1" t="str">
        <f ca="1">IFERROR(__xludf.DUMMYFUNCTION("IFERROR(FILTER('Tag Library'!$AE$14:$AE$736, LEFT('Tag Library'!$AD$14:$AD$736, LEN(G$2))=G$2, RIGHT('Tag Library'!$AD$14:$AD$736, LEN($A277))=$A277), """")"),"")</f>
        <v/>
      </c>
      <c r="H277" s="1" t="str">
        <f ca="1">IFERROR(__xludf.DUMMYFUNCTION("IFERROR(FILTER('Tag Library'!$AE$14:$AE$736, LEFT('Tag Library'!$AD$14:$AD$736, LEN(H$2))=H$2, RIGHT('Tag Library'!$AD$14:$AD$736, LEN($A277))=$A277), """")"),"")</f>
        <v/>
      </c>
      <c r="I277" s="1" t="str">
        <f ca="1">IFERROR(__xludf.DUMMYFUNCTION("IFERROR(FILTER('Tag Library'!$AE$14:$AE$736, LEFT('Tag Library'!$AD$14:$AD$736, LEN(I$2))=I$2, RIGHT('Tag Library'!$AD$14:$AD$736, LEN($A277))=$A277), """")"),"")</f>
        <v/>
      </c>
      <c r="J277" s="1" t="str">
        <f ca="1">IFERROR(__xludf.DUMMYFUNCTION("IFERROR(FILTER('Tag Library'!$AE$14:$AE$736, LEFT('Tag Library'!$AD$14:$AD$736, LEN(J$2))=J$2, RIGHT('Tag Library'!$AD$14:$AD$736, LEN($A277))=$A277), """")"),"")</f>
        <v/>
      </c>
      <c r="K277" s="1" t="str">
        <f ca="1">IFERROR(__xludf.DUMMYFUNCTION("IFERROR(FILTER('Tag Library'!$AE$14:$AE$736, LEFT('Tag Library'!$AD$14:$AD$736, LEN(K$2))=K$2, RIGHT('Tag Library'!$AD$14:$AD$736, LEN($A277))=$A277), """")"),"")</f>
        <v/>
      </c>
      <c r="L277" s="1" t="str">
        <f ca="1">IFERROR(__xludf.DUMMYFUNCTION("IFERROR(FILTER('Tag Library'!$AE$14:$AE$736, LEFT('Tag Library'!$AD$14:$AD$736, LEN(L$2))=L$2, RIGHT('Tag Library'!$AD$14:$AD$736, LEN($A277))=$A277), """")"),"")</f>
        <v/>
      </c>
      <c r="M277" s="1" t="str">
        <f ca="1">IFERROR(__xludf.DUMMYFUNCTION("IFERROR(FILTER('Tag Library'!$AE$14:$AE$736, LEFT('Tag Library'!$AD$14:$AD$736, LEN(M$2))=M$2, RIGHT('Tag Library'!$AD$14:$AD$736, LEN($A277))=$A277), """")"),"")</f>
        <v/>
      </c>
      <c r="N277" s="1" t="str">
        <f ca="1">IFERROR(__xludf.DUMMYFUNCTION("IFERROR(FILTER('Tag Library'!$AE$14:$AE$736, LEFT('Tag Library'!$AD$14:$AD$736, LEN(N$2))=N$2, RIGHT('Tag Library'!$AD$14:$AD$736, LEN($A277))=$A277), """")"),"")</f>
        <v/>
      </c>
      <c r="O277" s="1" t="str">
        <f ca="1">IFERROR(__xludf.DUMMYFUNCTION("IFERROR(FILTER('Tag Library'!$AE$14:$AE$736, LEFT('Tag Library'!$AD$14:$AD$736, LEN(O$2))=O$2, RIGHT('Tag Library'!$AD$14:$AD$736, LEN($A277))=$A277), """")"),"")</f>
        <v/>
      </c>
      <c r="P277" s="1" t="str">
        <f ca="1">IFERROR(__xludf.DUMMYFUNCTION("IFERROR(FILTER('Tag Library'!$AE$14:$AE$736, LEFT('Tag Library'!$AD$14:$AD$736, LEN(P$2))=P$2, RIGHT('Tag Library'!$AD$14:$AD$736, LEN($A277))=$A277), """")"),"")</f>
        <v/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IFERROR(__xludf.DUMMYFUNCTION("IFERROR(FILTER('Tag Library'!$AE$14:$AE$736, LEFT('Tag Library'!$AD$14:$AD$736, LEN(B$2))=B$2, RIGHT('Tag Library'!$AD$14:$AD$736, LEN($A278))=$A278), """")"),"")</f>
        <v/>
      </c>
      <c r="C278" s="1" t="str">
        <f ca="1">IFERROR(__xludf.DUMMYFUNCTION("IFERROR(FILTER('Tag Library'!$AE$14:$AE$736, LEFT('Tag Library'!$AD$14:$AD$736, LEN(C$2))=C$2, RIGHT('Tag Library'!$AD$14:$AD$736, LEN($A278))=$A278), """")"),"")</f>
        <v/>
      </c>
      <c r="D278" s="1" t="str">
        <f ca="1">IFERROR(__xludf.DUMMYFUNCTION("IFERROR(FILTER('Tag Library'!$AE$14:$AE$736, LEFT('Tag Library'!$AD$14:$AD$736, LEN(D$2))=D$2, RIGHT('Tag Library'!$AD$14:$AD$736, LEN($A278))=$A278), """")"),"")</f>
        <v/>
      </c>
      <c r="E278" s="1" t="str">
        <f ca="1">IFERROR(__xludf.DUMMYFUNCTION("IFERROR(FILTER('Tag Library'!$AE$14:$AE$736, LEFT('Tag Library'!$AD$14:$AD$736, LEN(E$2))=E$2, RIGHT('Tag Library'!$AD$14:$AD$736, LEN($A278))=$A278), """")"),"")</f>
        <v/>
      </c>
      <c r="F278" s="1" t="str">
        <f ca="1">IFERROR(__xludf.DUMMYFUNCTION("IFERROR(FILTER('Tag Library'!$AE$14:$AE$736, LEFT('Tag Library'!$AD$14:$AD$736, LEN(F$2))=F$2, RIGHT('Tag Library'!$AD$14:$AD$736, LEN($A278))=$A278), """")"),"")</f>
        <v/>
      </c>
      <c r="G278" s="1" t="str">
        <f ca="1">IFERROR(__xludf.DUMMYFUNCTION("IFERROR(FILTER('Tag Library'!$AE$14:$AE$736, LEFT('Tag Library'!$AD$14:$AD$736, LEN(G$2))=G$2, RIGHT('Tag Library'!$AD$14:$AD$736, LEN($A278))=$A278), """")"),"")</f>
        <v/>
      </c>
      <c r="H278" s="1" t="str">
        <f ca="1">IFERROR(__xludf.DUMMYFUNCTION("IFERROR(FILTER('Tag Library'!$AE$14:$AE$736, LEFT('Tag Library'!$AD$14:$AD$736, LEN(H$2))=H$2, RIGHT('Tag Library'!$AD$14:$AD$736, LEN($A278))=$A278), """")"),"")</f>
        <v/>
      </c>
      <c r="I278" s="1" t="str">
        <f ca="1">IFERROR(__xludf.DUMMYFUNCTION("IFERROR(FILTER('Tag Library'!$AE$14:$AE$736, LEFT('Tag Library'!$AD$14:$AD$736, LEN(I$2))=I$2, RIGHT('Tag Library'!$AD$14:$AD$736, LEN($A278))=$A278), """")"),"")</f>
        <v/>
      </c>
      <c r="J278" s="1" t="str">
        <f ca="1">IFERROR(__xludf.DUMMYFUNCTION("IFERROR(FILTER('Tag Library'!$AE$14:$AE$736, LEFT('Tag Library'!$AD$14:$AD$736, LEN(J$2))=J$2, RIGHT('Tag Library'!$AD$14:$AD$736, LEN($A278))=$A278), """")"),"")</f>
        <v/>
      </c>
      <c r="K278" s="1" t="str">
        <f ca="1">IFERROR(__xludf.DUMMYFUNCTION("IFERROR(FILTER('Tag Library'!$AE$14:$AE$736, LEFT('Tag Library'!$AD$14:$AD$736, LEN(K$2))=K$2, RIGHT('Tag Library'!$AD$14:$AD$736, LEN($A278))=$A278), """")"),"")</f>
        <v/>
      </c>
      <c r="L278" s="1" t="str">
        <f ca="1">IFERROR(__xludf.DUMMYFUNCTION("IFERROR(FILTER('Tag Library'!$AE$14:$AE$736, LEFT('Tag Library'!$AD$14:$AD$736, LEN(L$2))=L$2, RIGHT('Tag Library'!$AD$14:$AD$736, LEN($A278))=$A278), """")"),"")</f>
        <v/>
      </c>
      <c r="M278" s="1" t="str">
        <f ca="1">IFERROR(__xludf.DUMMYFUNCTION("IFERROR(FILTER('Tag Library'!$AE$14:$AE$736, LEFT('Tag Library'!$AD$14:$AD$736, LEN(M$2))=M$2, RIGHT('Tag Library'!$AD$14:$AD$736, LEN($A278))=$A278), """")"),"")</f>
        <v/>
      </c>
      <c r="N278" s="1" t="str">
        <f ca="1">IFERROR(__xludf.DUMMYFUNCTION("IFERROR(FILTER('Tag Library'!$AE$14:$AE$736, LEFT('Tag Library'!$AD$14:$AD$736, LEN(N$2))=N$2, RIGHT('Tag Library'!$AD$14:$AD$736, LEN($A278))=$A278), """")"),"")</f>
        <v/>
      </c>
      <c r="O278" s="1" t="str">
        <f ca="1">IFERROR(__xludf.DUMMYFUNCTION("IFERROR(FILTER('Tag Library'!$AE$14:$AE$736, LEFT('Tag Library'!$AD$14:$AD$736, LEN(O$2))=O$2, RIGHT('Tag Library'!$AD$14:$AD$736, LEN($A278))=$A278), """")"),"")</f>
        <v/>
      </c>
      <c r="P278" s="1" t="str">
        <f ca="1">IFERROR(__xludf.DUMMYFUNCTION("IFERROR(FILTER('Tag Library'!$AE$14:$AE$736, LEFT('Tag Library'!$AD$14:$AD$736, LEN(P$2))=P$2, RIGHT('Tag Library'!$AD$14:$AD$736, LEN($A278))=$A278), """")"),"")</f>
        <v/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IFERROR(__xludf.DUMMYFUNCTION("IFERROR(FILTER('Tag Library'!$AE$14:$AE$736, LEFT('Tag Library'!$AD$14:$AD$736, LEN(B$2))=B$2, RIGHT('Tag Library'!$AD$14:$AD$736, LEN($A279))=$A279), """")"),"")</f>
        <v/>
      </c>
      <c r="C279" s="1" t="str">
        <f ca="1">IFERROR(__xludf.DUMMYFUNCTION("IFERROR(FILTER('Tag Library'!$AE$14:$AE$736, LEFT('Tag Library'!$AD$14:$AD$736, LEN(C$2))=C$2, RIGHT('Tag Library'!$AD$14:$AD$736, LEN($A279))=$A279), """")"),"")</f>
        <v/>
      </c>
      <c r="D279" s="1" t="str">
        <f ca="1">IFERROR(__xludf.DUMMYFUNCTION("IFERROR(FILTER('Tag Library'!$AE$14:$AE$736, LEFT('Tag Library'!$AD$14:$AD$736, LEN(D$2))=D$2, RIGHT('Tag Library'!$AD$14:$AD$736, LEN($A279))=$A279), """")"),"")</f>
        <v/>
      </c>
      <c r="E279" s="1" t="str">
        <f ca="1">IFERROR(__xludf.DUMMYFUNCTION("IFERROR(FILTER('Tag Library'!$AE$14:$AE$736, LEFT('Tag Library'!$AD$14:$AD$736, LEN(E$2))=E$2, RIGHT('Tag Library'!$AD$14:$AD$736, LEN($A279))=$A279), """")"),"")</f>
        <v/>
      </c>
      <c r="F279" s="1" t="str">
        <f ca="1">IFERROR(__xludf.DUMMYFUNCTION("IFERROR(FILTER('Tag Library'!$AE$14:$AE$736, LEFT('Tag Library'!$AD$14:$AD$736, LEN(F$2))=F$2, RIGHT('Tag Library'!$AD$14:$AD$736, LEN($A279))=$A279), """")"),"")</f>
        <v/>
      </c>
      <c r="G279" s="1" t="str">
        <f ca="1">IFERROR(__xludf.DUMMYFUNCTION("IFERROR(FILTER('Tag Library'!$AE$14:$AE$736, LEFT('Tag Library'!$AD$14:$AD$736, LEN(G$2))=G$2, RIGHT('Tag Library'!$AD$14:$AD$736, LEN($A279))=$A279), """")"),"")</f>
        <v/>
      </c>
      <c r="H279" s="1" t="str">
        <f ca="1">IFERROR(__xludf.DUMMYFUNCTION("IFERROR(FILTER('Tag Library'!$AE$14:$AE$736, LEFT('Tag Library'!$AD$14:$AD$736, LEN(H$2))=H$2, RIGHT('Tag Library'!$AD$14:$AD$736, LEN($A279))=$A279), """")"),"")</f>
        <v/>
      </c>
      <c r="I279" s="1" t="str">
        <f ca="1">IFERROR(__xludf.DUMMYFUNCTION("IFERROR(FILTER('Tag Library'!$AE$14:$AE$736, LEFT('Tag Library'!$AD$14:$AD$736, LEN(I$2))=I$2, RIGHT('Tag Library'!$AD$14:$AD$736, LEN($A279))=$A279), """")"),"")</f>
        <v/>
      </c>
      <c r="J279" s="1" t="str">
        <f ca="1">IFERROR(__xludf.DUMMYFUNCTION("IFERROR(FILTER('Tag Library'!$AE$14:$AE$736, LEFT('Tag Library'!$AD$14:$AD$736, LEN(J$2))=J$2, RIGHT('Tag Library'!$AD$14:$AD$736, LEN($A279))=$A279), """")"),"")</f>
        <v/>
      </c>
      <c r="K279" s="1" t="str">
        <f ca="1">IFERROR(__xludf.DUMMYFUNCTION("IFERROR(FILTER('Tag Library'!$AE$14:$AE$736, LEFT('Tag Library'!$AD$14:$AD$736, LEN(K$2))=K$2, RIGHT('Tag Library'!$AD$14:$AD$736, LEN($A279))=$A279), """")"),"")</f>
        <v/>
      </c>
      <c r="L279" s="1" t="str">
        <f ca="1">IFERROR(__xludf.DUMMYFUNCTION("IFERROR(FILTER('Tag Library'!$AE$14:$AE$736, LEFT('Tag Library'!$AD$14:$AD$736, LEN(L$2))=L$2, RIGHT('Tag Library'!$AD$14:$AD$736, LEN($A279))=$A279), """")"),"")</f>
        <v/>
      </c>
      <c r="M279" s="1" t="str">
        <f ca="1">IFERROR(__xludf.DUMMYFUNCTION("IFERROR(FILTER('Tag Library'!$AE$14:$AE$736, LEFT('Tag Library'!$AD$14:$AD$736, LEN(M$2))=M$2, RIGHT('Tag Library'!$AD$14:$AD$736, LEN($A279))=$A279), """")"),"")</f>
        <v/>
      </c>
      <c r="N279" s="1" t="str">
        <f ca="1">IFERROR(__xludf.DUMMYFUNCTION("IFERROR(FILTER('Tag Library'!$AE$14:$AE$736, LEFT('Tag Library'!$AD$14:$AD$736, LEN(N$2))=N$2, RIGHT('Tag Library'!$AD$14:$AD$736, LEN($A279))=$A279), """")"),"")</f>
        <v/>
      </c>
      <c r="O279" s="1" t="str">
        <f ca="1">IFERROR(__xludf.DUMMYFUNCTION("IFERROR(FILTER('Tag Library'!$AE$14:$AE$736, LEFT('Tag Library'!$AD$14:$AD$736, LEN(O$2))=O$2, RIGHT('Tag Library'!$AD$14:$AD$736, LEN($A279))=$A279), """")"),"")</f>
        <v/>
      </c>
      <c r="P279" s="1" t="str">
        <f ca="1">IFERROR(__xludf.DUMMYFUNCTION("IFERROR(FILTER('Tag Library'!$AE$14:$AE$736, LEFT('Tag Library'!$AD$14:$AD$736, LEN(P$2))=P$2, RIGHT('Tag Library'!$AD$14:$AD$736, LEN($A279))=$A279), """")"),"")</f>
        <v/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IFERROR(__xludf.DUMMYFUNCTION("IFERROR(FILTER('Tag Library'!$AE$14:$AE$736, LEFT('Tag Library'!$AD$14:$AD$736, LEN(B$2))=B$2, RIGHT('Tag Library'!$AD$14:$AD$736, LEN($A280))=$A280), """")"),"")</f>
        <v/>
      </c>
      <c r="C280" s="1" t="str">
        <f ca="1">IFERROR(__xludf.DUMMYFUNCTION("IFERROR(FILTER('Tag Library'!$AE$14:$AE$736, LEFT('Tag Library'!$AD$14:$AD$736, LEN(C$2))=C$2, RIGHT('Tag Library'!$AD$14:$AD$736, LEN($A280))=$A280), """")"),"")</f>
        <v/>
      </c>
      <c r="D280" s="1" t="str">
        <f ca="1">IFERROR(__xludf.DUMMYFUNCTION("IFERROR(FILTER('Tag Library'!$AE$14:$AE$736, LEFT('Tag Library'!$AD$14:$AD$736, LEN(D$2))=D$2, RIGHT('Tag Library'!$AD$14:$AD$736, LEN($A280))=$A280), """")"),"")</f>
        <v/>
      </c>
      <c r="E280" s="1" t="str">
        <f ca="1">IFERROR(__xludf.DUMMYFUNCTION("IFERROR(FILTER('Tag Library'!$AE$14:$AE$736, LEFT('Tag Library'!$AD$14:$AD$736, LEN(E$2))=E$2, RIGHT('Tag Library'!$AD$14:$AD$736, LEN($A280))=$A280), """")"),"")</f>
        <v/>
      </c>
      <c r="F280" s="1" t="str">
        <f ca="1">IFERROR(__xludf.DUMMYFUNCTION("IFERROR(FILTER('Tag Library'!$AE$14:$AE$736, LEFT('Tag Library'!$AD$14:$AD$736, LEN(F$2))=F$2, RIGHT('Tag Library'!$AD$14:$AD$736, LEN($A280))=$A280), """")"),"")</f>
        <v/>
      </c>
      <c r="G280" s="1" t="str">
        <f ca="1">IFERROR(__xludf.DUMMYFUNCTION("IFERROR(FILTER('Tag Library'!$AE$14:$AE$736, LEFT('Tag Library'!$AD$14:$AD$736, LEN(G$2))=G$2, RIGHT('Tag Library'!$AD$14:$AD$736, LEN($A280))=$A280), """")"),"")</f>
        <v/>
      </c>
      <c r="H280" s="1" t="str">
        <f ca="1">IFERROR(__xludf.DUMMYFUNCTION("IFERROR(FILTER('Tag Library'!$AE$14:$AE$736, LEFT('Tag Library'!$AD$14:$AD$736, LEN(H$2))=H$2, RIGHT('Tag Library'!$AD$14:$AD$736, LEN($A280))=$A280), """")"),"")</f>
        <v/>
      </c>
      <c r="I280" s="1" t="str">
        <f ca="1">IFERROR(__xludf.DUMMYFUNCTION("IFERROR(FILTER('Tag Library'!$AE$14:$AE$736, LEFT('Tag Library'!$AD$14:$AD$736, LEN(I$2))=I$2, RIGHT('Tag Library'!$AD$14:$AD$736, LEN($A280))=$A280), """")"),"")</f>
        <v/>
      </c>
      <c r="J280" s="1" t="str">
        <f ca="1">IFERROR(__xludf.DUMMYFUNCTION("IFERROR(FILTER('Tag Library'!$AE$14:$AE$736, LEFT('Tag Library'!$AD$14:$AD$736, LEN(J$2))=J$2, RIGHT('Tag Library'!$AD$14:$AD$736, LEN($A280))=$A280), """")"),"")</f>
        <v/>
      </c>
      <c r="K280" s="1" t="str">
        <f ca="1">IFERROR(__xludf.DUMMYFUNCTION("IFERROR(FILTER('Tag Library'!$AE$14:$AE$736, LEFT('Tag Library'!$AD$14:$AD$736, LEN(K$2))=K$2, RIGHT('Tag Library'!$AD$14:$AD$736, LEN($A280))=$A280), """")"),"")</f>
        <v/>
      </c>
      <c r="L280" s="1" t="str">
        <f ca="1">IFERROR(__xludf.DUMMYFUNCTION("IFERROR(FILTER('Tag Library'!$AE$14:$AE$736, LEFT('Tag Library'!$AD$14:$AD$736, LEN(L$2))=L$2, RIGHT('Tag Library'!$AD$14:$AD$736, LEN($A280))=$A280), """")"),"")</f>
        <v/>
      </c>
      <c r="M280" s="1" t="str">
        <f ca="1">IFERROR(__xludf.DUMMYFUNCTION("IFERROR(FILTER('Tag Library'!$AE$14:$AE$736, LEFT('Tag Library'!$AD$14:$AD$736, LEN(M$2))=M$2, RIGHT('Tag Library'!$AD$14:$AD$736, LEN($A280))=$A280), """")"),"")</f>
        <v/>
      </c>
      <c r="N280" s="1" t="str">
        <f ca="1">IFERROR(__xludf.DUMMYFUNCTION("IFERROR(FILTER('Tag Library'!$AE$14:$AE$736, LEFT('Tag Library'!$AD$14:$AD$736, LEN(N$2))=N$2, RIGHT('Tag Library'!$AD$14:$AD$736, LEN($A280))=$A280), """")"),"")</f>
        <v/>
      </c>
      <c r="O280" s="1" t="str">
        <f ca="1">IFERROR(__xludf.DUMMYFUNCTION("IFERROR(FILTER('Tag Library'!$AE$14:$AE$736, LEFT('Tag Library'!$AD$14:$AD$736, LEN(O$2))=O$2, RIGHT('Tag Library'!$AD$14:$AD$736, LEN($A280))=$A280), """")"),"")</f>
        <v/>
      </c>
      <c r="P280" s="1" t="str">
        <f ca="1">IFERROR(__xludf.DUMMYFUNCTION("IFERROR(FILTER('Tag Library'!$AE$14:$AE$736, LEFT('Tag Library'!$AD$14:$AD$736, LEN(P$2))=P$2, RIGHT('Tag Library'!$AD$14:$AD$736, LEN($A280))=$A280), """")"),"")</f>
        <v/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IFERROR(__xludf.DUMMYFUNCTION("IFERROR(FILTER('Tag Library'!$AE$14:$AE$736, LEFT('Tag Library'!$AD$14:$AD$736, LEN(B$2))=B$2, RIGHT('Tag Library'!$AD$14:$AD$736, LEN($A281))=$A281), """")"),"")</f>
        <v/>
      </c>
      <c r="C281" s="1" t="str">
        <f ca="1">IFERROR(__xludf.DUMMYFUNCTION("IFERROR(FILTER('Tag Library'!$AE$14:$AE$736, LEFT('Tag Library'!$AD$14:$AD$736, LEN(C$2))=C$2, RIGHT('Tag Library'!$AD$14:$AD$736, LEN($A281))=$A281), """")"),"")</f>
        <v/>
      </c>
      <c r="D281" s="1" t="str">
        <f ca="1">IFERROR(__xludf.DUMMYFUNCTION("IFERROR(FILTER('Tag Library'!$AE$14:$AE$736, LEFT('Tag Library'!$AD$14:$AD$736, LEN(D$2))=D$2, RIGHT('Tag Library'!$AD$14:$AD$736, LEN($A281))=$A281), """")"),"")</f>
        <v/>
      </c>
      <c r="E281" s="1" t="str">
        <f ca="1">IFERROR(__xludf.DUMMYFUNCTION("IFERROR(FILTER('Tag Library'!$AE$14:$AE$736, LEFT('Tag Library'!$AD$14:$AD$736, LEN(E$2))=E$2, RIGHT('Tag Library'!$AD$14:$AD$736, LEN($A281))=$A281), """")"),"")</f>
        <v/>
      </c>
      <c r="F281" s="1" t="str">
        <f ca="1">IFERROR(__xludf.DUMMYFUNCTION("IFERROR(FILTER('Tag Library'!$AE$14:$AE$736, LEFT('Tag Library'!$AD$14:$AD$736, LEN(F$2))=F$2, RIGHT('Tag Library'!$AD$14:$AD$736, LEN($A281))=$A281), """")"),"")</f>
        <v/>
      </c>
      <c r="G281" s="1" t="str">
        <f ca="1">IFERROR(__xludf.DUMMYFUNCTION("IFERROR(FILTER('Tag Library'!$AE$14:$AE$736, LEFT('Tag Library'!$AD$14:$AD$736, LEN(G$2))=G$2, RIGHT('Tag Library'!$AD$14:$AD$736, LEN($A281))=$A281), """")"),"")</f>
        <v/>
      </c>
      <c r="H281" s="1" t="str">
        <f ca="1">IFERROR(__xludf.DUMMYFUNCTION("IFERROR(FILTER('Tag Library'!$AE$14:$AE$736, LEFT('Tag Library'!$AD$14:$AD$736, LEN(H$2))=H$2, RIGHT('Tag Library'!$AD$14:$AD$736, LEN($A281))=$A281), """")"),"")</f>
        <v/>
      </c>
      <c r="I281" s="1" t="str">
        <f ca="1">IFERROR(__xludf.DUMMYFUNCTION("IFERROR(FILTER('Tag Library'!$AE$14:$AE$736, LEFT('Tag Library'!$AD$14:$AD$736, LEN(I$2))=I$2, RIGHT('Tag Library'!$AD$14:$AD$736, LEN($A281))=$A281), """")"),"")</f>
        <v/>
      </c>
      <c r="J281" s="1" t="str">
        <f ca="1">IFERROR(__xludf.DUMMYFUNCTION("IFERROR(FILTER('Tag Library'!$AE$14:$AE$736, LEFT('Tag Library'!$AD$14:$AD$736, LEN(J$2))=J$2, RIGHT('Tag Library'!$AD$14:$AD$736, LEN($A281))=$A281), """")"),"")</f>
        <v/>
      </c>
      <c r="K281" s="1" t="str">
        <f ca="1">IFERROR(__xludf.DUMMYFUNCTION("IFERROR(FILTER('Tag Library'!$AE$14:$AE$736, LEFT('Tag Library'!$AD$14:$AD$736, LEN(K$2))=K$2, RIGHT('Tag Library'!$AD$14:$AD$736, LEN($A281))=$A281), """")"),"")</f>
        <v/>
      </c>
      <c r="L281" s="1" t="str">
        <f ca="1">IFERROR(__xludf.DUMMYFUNCTION("IFERROR(FILTER('Tag Library'!$AE$14:$AE$736, LEFT('Tag Library'!$AD$14:$AD$736, LEN(L$2))=L$2, RIGHT('Tag Library'!$AD$14:$AD$736, LEN($A281))=$A281), """")"),"")</f>
        <v/>
      </c>
      <c r="M281" s="1" t="str">
        <f ca="1">IFERROR(__xludf.DUMMYFUNCTION("IFERROR(FILTER('Tag Library'!$AE$14:$AE$736, LEFT('Tag Library'!$AD$14:$AD$736, LEN(M$2))=M$2, RIGHT('Tag Library'!$AD$14:$AD$736, LEN($A281))=$A281), """")"),"")</f>
        <v/>
      </c>
      <c r="N281" s="1" t="str">
        <f ca="1">IFERROR(__xludf.DUMMYFUNCTION("IFERROR(FILTER('Tag Library'!$AE$14:$AE$736, LEFT('Tag Library'!$AD$14:$AD$736, LEN(N$2))=N$2, RIGHT('Tag Library'!$AD$14:$AD$736, LEN($A281))=$A281), """")"),"")</f>
        <v/>
      </c>
      <c r="O281" s="1" t="str">
        <f ca="1">IFERROR(__xludf.DUMMYFUNCTION("IFERROR(FILTER('Tag Library'!$AE$14:$AE$736, LEFT('Tag Library'!$AD$14:$AD$736, LEN(O$2))=O$2, RIGHT('Tag Library'!$AD$14:$AD$736, LEN($A281))=$A281), """")"),"")</f>
        <v/>
      </c>
      <c r="P281" s="1" t="str">
        <f ca="1">IFERROR(__xludf.DUMMYFUNCTION("IFERROR(FILTER('Tag Library'!$AE$14:$AE$736, LEFT('Tag Library'!$AD$14:$AD$736, LEN(P$2))=P$2, RIGHT('Tag Library'!$AD$14:$AD$736, LEN($A281))=$A281), """")"),"")</f>
        <v/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IFERROR(__xludf.DUMMYFUNCTION("IFERROR(FILTER('Tag Library'!$AE$14:$AE$736, LEFT('Tag Library'!$AD$14:$AD$736, LEN(B$2))=B$2, RIGHT('Tag Library'!$AD$14:$AD$736, LEN($A282))=$A282), """")"),"")</f>
        <v/>
      </c>
      <c r="C282" s="1" t="str">
        <f ca="1">IFERROR(__xludf.DUMMYFUNCTION("IFERROR(FILTER('Tag Library'!$AE$14:$AE$736, LEFT('Tag Library'!$AD$14:$AD$736, LEN(C$2))=C$2, RIGHT('Tag Library'!$AD$14:$AD$736, LEN($A282))=$A282), """")"),"")</f>
        <v/>
      </c>
      <c r="D282" s="1" t="str">
        <f ca="1">IFERROR(__xludf.DUMMYFUNCTION("IFERROR(FILTER('Tag Library'!$AE$14:$AE$736, LEFT('Tag Library'!$AD$14:$AD$736, LEN(D$2))=D$2, RIGHT('Tag Library'!$AD$14:$AD$736, LEN($A282))=$A282), """")"),"")</f>
        <v/>
      </c>
      <c r="E282" s="1" t="str">
        <f ca="1">IFERROR(__xludf.DUMMYFUNCTION("IFERROR(FILTER('Tag Library'!$AE$14:$AE$736, LEFT('Tag Library'!$AD$14:$AD$736, LEN(E$2))=E$2, RIGHT('Tag Library'!$AD$14:$AD$736, LEN($A282))=$A282), """")"),"")</f>
        <v/>
      </c>
      <c r="F282" s="1" t="str">
        <f ca="1">IFERROR(__xludf.DUMMYFUNCTION("IFERROR(FILTER('Tag Library'!$AE$14:$AE$736, LEFT('Tag Library'!$AD$14:$AD$736, LEN(F$2))=F$2, RIGHT('Tag Library'!$AD$14:$AD$736, LEN($A282))=$A282), """")"),"")</f>
        <v/>
      </c>
      <c r="G282" s="1" t="str">
        <f ca="1">IFERROR(__xludf.DUMMYFUNCTION("IFERROR(FILTER('Tag Library'!$AE$14:$AE$736, LEFT('Tag Library'!$AD$14:$AD$736, LEN(G$2))=G$2, RIGHT('Tag Library'!$AD$14:$AD$736, LEN($A282))=$A282), """")"),"")</f>
        <v/>
      </c>
      <c r="H282" s="1" t="str">
        <f ca="1">IFERROR(__xludf.DUMMYFUNCTION("IFERROR(FILTER('Tag Library'!$AE$14:$AE$736, LEFT('Tag Library'!$AD$14:$AD$736, LEN(H$2))=H$2, RIGHT('Tag Library'!$AD$14:$AD$736, LEN($A282))=$A282), """")"),"")</f>
        <v/>
      </c>
      <c r="I282" s="1" t="str">
        <f ca="1">IFERROR(__xludf.DUMMYFUNCTION("IFERROR(FILTER('Tag Library'!$AE$14:$AE$736, LEFT('Tag Library'!$AD$14:$AD$736, LEN(I$2))=I$2, RIGHT('Tag Library'!$AD$14:$AD$736, LEN($A282))=$A282), """")"),"")</f>
        <v/>
      </c>
      <c r="J282" s="1" t="str">
        <f ca="1">IFERROR(__xludf.DUMMYFUNCTION("IFERROR(FILTER('Tag Library'!$AE$14:$AE$736, LEFT('Tag Library'!$AD$14:$AD$736, LEN(J$2))=J$2, RIGHT('Tag Library'!$AD$14:$AD$736, LEN($A282))=$A282), """")"),"")</f>
        <v/>
      </c>
      <c r="K282" s="1" t="str">
        <f ca="1">IFERROR(__xludf.DUMMYFUNCTION("IFERROR(FILTER('Tag Library'!$AE$14:$AE$736, LEFT('Tag Library'!$AD$14:$AD$736, LEN(K$2))=K$2, RIGHT('Tag Library'!$AD$14:$AD$736, LEN($A282))=$A282), """")"),"")</f>
        <v/>
      </c>
      <c r="L282" s="1" t="str">
        <f ca="1">IFERROR(__xludf.DUMMYFUNCTION("IFERROR(FILTER('Tag Library'!$AE$14:$AE$736, LEFT('Tag Library'!$AD$14:$AD$736, LEN(L$2))=L$2, RIGHT('Tag Library'!$AD$14:$AD$736, LEN($A282))=$A282), """")"),"")</f>
        <v/>
      </c>
      <c r="M282" s="1" t="str">
        <f ca="1">IFERROR(__xludf.DUMMYFUNCTION("IFERROR(FILTER('Tag Library'!$AE$14:$AE$736, LEFT('Tag Library'!$AD$14:$AD$736, LEN(M$2))=M$2, RIGHT('Tag Library'!$AD$14:$AD$736, LEN($A282))=$A282), """")"),"")</f>
        <v/>
      </c>
      <c r="N282" s="1" t="str">
        <f ca="1">IFERROR(__xludf.DUMMYFUNCTION("IFERROR(FILTER('Tag Library'!$AE$14:$AE$736, LEFT('Tag Library'!$AD$14:$AD$736, LEN(N$2))=N$2, RIGHT('Tag Library'!$AD$14:$AD$736, LEN($A282))=$A282), """")"),"")</f>
        <v/>
      </c>
      <c r="O282" s="1" t="str">
        <f ca="1">IFERROR(__xludf.DUMMYFUNCTION("IFERROR(FILTER('Tag Library'!$AE$14:$AE$736, LEFT('Tag Library'!$AD$14:$AD$736, LEN(O$2))=O$2, RIGHT('Tag Library'!$AD$14:$AD$736, LEN($A282))=$A282), """")"),"")</f>
        <v/>
      </c>
      <c r="P282" s="1" t="str">
        <f ca="1">IFERROR(__xludf.DUMMYFUNCTION("IFERROR(FILTER('Tag Library'!$AE$14:$AE$736, LEFT('Tag Library'!$AD$14:$AD$736, LEN(P$2))=P$2, RIGHT('Tag Library'!$AD$14:$AD$736, LEN($A282))=$A282), """")"),"")</f>
        <v/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IFERROR(__xludf.DUMMYFUNCTION("IFERROR(FILTER('Tag Library'!$AE$14:$AE$736, LEFT('Tag Library'!$AD$14:$AD$736, LEN(B$2))=B$2, RIGHT('Tag Library'!$AD$14:$AD$736, LEN($A283))=$A283), """")"),"")</f>
        <v/>
      </c>
      <c r="C283" s="1" t="str">
        <f ca="1">IFERROR(__xludf.DUMMYFUNCTION("IFERROR(FILTER('Tag Library'!$AE$14:$AE$736, LEFT('Tag Library'!$AD$14:$AD$736, LEN(C$2))=C$2, RIGHT('Tag Library'!$AD$14:$AD$736, LEN($A283))=$A283), """")"),"")</f>
        <v/>
      </c>
      <c r="D283" s="1" t="str">
        <f ca="1">IFERROR(__xludf.DUMMYFUNCTION("IFERROR(FILTER('Tag Library'!$AE$14:$AE$736, LEFT('Tag Library'!$AD$14:$AD$736, LEN(D$2))=D$2, RIGHT('Tag Library'!$AD$14:$AD$736, LEN($A283))=$A283), """")"),"")</f>
        <v/>
      </c>
      <c r="E283" s="1" t="str">
        <f ca="1">IFERROR(__xludf.DUMMYFUNCTION("IFERROR(FILTER('Tag Library'!$AE$14:$AE$736, LEFT('Tag Library'!$AD$14:$AD$736, LEN(E$2))=E$2, RIGHT('Tag Library'!$AD$14:$AD$736, LEN($A283))=$A283), """")"),"")</f>
        <v/>
      </c>
      <c r="F283" s="1" t="str">
        <f ca="1">IFERROR(__xludf.DUMMYFUNCTION("IFERROR(FILTER('Tag Library'!$AE$14:$AE$736, LEFT('Tag Library'!$AD$14:$AD$736, LEN(F$2))=F$2, RIGHT('Tag Library'!$AD$14:$AD$736, LEN($A283))=$A283), """")"),"")</f>
        <v/>
      </c>
      <c r="G283" s="1" t="str">
        <f ca="1">IFERROR(__xludf.DUMMYFUNCTION("IFERROR(FILTER('Tag Library'!$AE$14:$AE$736, LEFT('Tag Library'!$AD$14:$AD$736, LEN(G$2))=G$2, RIGHT('Tag Library'!$AD$14:$AD$736, LEN($A283))=$A283), """")"),"")</f>
        <v/>
      </c>
      <c r="H283" s="1" t="str">
        <f ca="1">IFERROR(__xludf.DUMMYFUNCTION("IFERROR(FILTER('Tag Library'!$AE$14:$AE$736, LEFT('Tag Library'!$AD$14:$AD$736, LEN(H$2))=H$2, RIGHT('Tag Library'!$AD$14:$AD$736, LEN($A283))=$A283), """")"),"")</f>
        <v/>
      </c>
      <c r="I283" s="1" t="str">
        <f ca="1">IFERROR(__xludf.DUMMYFUNCTION("IFERROR(FILTER('Tag Library'!$AE$14:$AE$736, LEFT('Tag Library'!$AD$14:$AD$736, LEN(I$2))=I$2, RIGHT('Tag Library'!$AD$14:$AD$736, LEN($A283))=$A283), """")"),"")</f>
        <v/>
      </c>
      <c r="J283" s="1" t="str">
        <f ca="1">IFERROR(__xludf.DUMMYFUNCTION("IFERROR(FILTER('Tag Library'!$AE$14:$AE$736, LEFT('Tag Library'!$AD$14:$AD$736, LEN(J$2))=J$2, RIGHT('Tag Library'!$AD$14:$AD$736, LEN($A283))=$A283), """")"),"")</f>
        <v/>
      </c>
      <c r="K283" s="1" t="str">
        <f ca="1">IFERROR(__xludf.DUMMYFUNCTION("IFERROR(FILTER('Tag Library'!$AE$14:$AE$736, LEFT('Tag Library'!$AD$14:$AD$736, LEN(K$2))=K$2, RIGHT('Tag Library'!$AD$14:$AD$736, LEN($A283))=$A283), """")"),"")</f>
        <v/>
      </c>
      <c r="L283" s="1" t="str">
        <f ca="1">IFERROR(__xludf.DUMMYFUNCTION("IFERROR(FILTER('Tag Library'!$AE$14:$AE$736, LEFT('Tag Library'!$AD$14:$AD$736, LEN(L$2))=L$2, RIGHT('Tag Library'!$AD$14:$AD$736, LEN($A283))=$A283), """")"),"")</f>
        <v/>
      </c>
      <c r="M283" s="1" t="str">
        <f ca="1">IFERROR(__xludf.DUMMYFUNCTION("IFERROR(FILTER('Tag Library'!$AE$14:$AE$736, LEFT('Tag Library'!$AD$14:$AD$736, LEN(M$2))=M$2, RIGHT('Tag Library'!$AD$14:$AD$736, LEN($A283))=$A283), """")"),"")</f>
        <v/>
      </c>
      <c r="N283" s="1" t="str">
        <f ca="1">IFERROR(__xludf.DUMMYFUNCTION("IFERROR(FILTER('Tag Library'!$AE$14:$AE$736, LEFT('Tag Library'!$AD$14:$AD$736, LEN(N$2))=N$2, RIGHT('Tag Library'!$AD$14:$AD$736, LEN($A283))=$A283), """")"),"")</f>
        <v/>
      </c>
      <c r="O283" s="1" t="str">
        <f ca="1">IFERROR(__xludf.DUMMYFUNCTION("IFERROR(FILTER('Tag Library'!$AE$14:$AE$736, LEFT('Tag Library'!$AD$14:$AD$736, LEN(O$2))=O$2, RIGHT('Tag Library'!$AD$14:$AD$736, LEN($A283))=$A283), """")"),"")</f>
        <v/>
      </c>
      <c r="P283" s="1" t="str">
        <f ca="1">IFERROR(__xludf.DUMMYFUNCTION("IFERROR(FILTER('Tag Library'!$AE$14:$AE$736, LEFT('Tag Library'!$AD$14:$AD$736, LEN(P$2))=P$2, RIGHT('Tag Library'!$AD$14:$AD$736, LEN($A283))=$A283), """")"),"")</f>
        <v/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IFERROR(__xludf.DUMMYFUNCTION("IFERROR(FILTER('Tag Library'!$AE$14:$AE$736, LEFT('Tag Library'!$AD$14:$AD$736, LEN(B$2))=B$2, RIGHT('Tag Library'!$AD$14:$AD$736, LEN($A284))=$A284), """")"),"")</f>
        <v/>
      </c>
      <c r="C284" s="1" t="str">
        <f ca="1">IFERROR(__xludf.DUMMYFUNCTION("IFERROR(FILTER('Tag Library'!$AE$14:$AE$736, LEFT('Tag Library'!$AD$14:$AD$736, LEN(C$2))=C$2, RIGHT('Tag Library'!$AD$14:$AD$736, LEN($A284))=$A284), """")"),"")</f>
        <v/>
      </c>
      <c r="D284" s="1" t="str">
        <f ca="1">IFERROR(__xludf.DUMMYFUNCTION("IFERROR(FILTER('Tag Library'!$AE$14:$AE$736, LEFT('Tag Library'!$AD$14:$AD$736, LEN(D$2))=D$2, RIGHT('Tag Library'!$AD$14:$AD$736, LEN($A284))=$A284), """")"),"")</f>
        <v/>
      </c>
      <c r="E284" s="1" t="str">
        <f ca="1">IFERROR(__xludf.DUMMYFUNCTION("IFERROR(FILTER('Tag Library'!$AE$14:$AE$736, LEFT('Tag Library'!$AD$14:$AD$736, LEN(E$2))=E$2, RIGHT('Tag Library'!$AD$14:$AD$736, LEN($A284))=$A284), """")"),"")</f>
        <v/>
      </c>
      <c r="F284" s="1" t="str">
        <f ca="1">IFERROR(__xludf.DUMMYFUNCTION("IFERROR(FILTER('Tag Library'!$AE$14:$AE$736, LEFT('Tag Library'!$AD$14:$AD$736, LEN(F$2))=F$2, RIGHT('Tag Library'!$AD$14:$AD$736, LEN($A284))=$A284), """")"),"")</f>
        <v/>
      </c>
      <c r="G284" s="1" t="str">
        <f ca="1">IFERROR(__xludf.DUMMYFUNCTION("IFERROR(FILTER('Tag Library'!$AE$14:$AE$736, LEFT('Tag Library'!$AD$14:$AD$736, LEN(G$2))=G$2, RIGHT('Tag Library'!$AD$14:$AD$736, LEN($A284))=$A284), """")"),"")</f>
        <v/>
      </c>
      <c r="H284" s="1" t="str">
        <f ca="1">IFERROR(__xludf.DUMMYFUNCTION("IFERROR(FILTER('Tag Library'!$AE$14:$AE$736, LEFT('Tag Library'!$AD$14:$AD$736, LEN(H$2))=H$2, RIGHT('Tag Library'!$AD$14:$AD$736, LEN($A284))=$A284), """")"),"")</f>
        <v/>
      </c>
      <c r="I284" s="1" t="str">
        <f ca="1">IFERROR(__xludf.DUMMYFUNCTION("IFERROR(FILTER('Tag Library'!$AE$14:$AE$736, LEFT('Tag Library'!$AD$14:$AD$736, LEN(I$2))=I$2, RIGHT('Tag Library'!$AD$14:$AD$736, LEN($A284))=$A284), """")"),"")</f>
        <v/>
      </c>
      <c r="J284" s="1" t="str">
        <f ca="1">IFERROR(__xludf.DUMMYFUNCTION("IFERROR(FILTER('Tag Library'!$AE$14:$AE$736, LEFT('Tag Library'!$AD$14:$AD$736, LEN(J$2))=J$2, RIGHT('Tag Library'!$AD$14:$AD$736, LEN($A284))=$A284), """")"),"")</f>
        <v/>
      </c>
      <c r="K284" s="1" t="str">
        <f ca="1">IFERROR(__xludf.DUMMYFUNCTION("IFERROR(FILTER('Tag Library'!$AE$14:$AE$736, LEFT('Tag Library'!$AD$14:$AD$736, LEN(K$2))=K$2, RIGHT('Tag Library'!$AD$14:$AD$736, LEN($A284))=$A284), """")"),"")</f>
        <v/>
      </c>
      <c r="L284" s="1" t="str">
        <f ca="1">IFERROR(__xludf.DUMMYFUNCTION("IFERROR(FILTER('Tag Library'!$AE$14:$AE$736, LEFT('Tag Library'!$AD$14:$AD$736, LEN(L$2))=L$2, RIGHT('Tag Library'!$AD$14:$AD$736, LEN($A284))=$A284), """")"),"")</f>
        <v/>
      </c>
      <c r="M284" s="1" t="str">
        <f ca="1">IFERROR(__xludf.DUMMYFUNCTION("IFERROR(FILTER('Tag Library'!$AE$14:$AE$736, LEFT('Tag Library'!$AD$14:$AD$736, LEN(M$2))=M$2, RIGHT('Tag Library'!$AD$14:$AD$736, LEN($A284))=$A284), """")"),"")</f>
        <v/>
      </c>
      <c r="N284" s="1" t="str">
        <f ca="1">IFERROR(__xludf.DUMMYFUNCTION("IFERROR(FILTER('Tag Library'!$AE$14:$AE$736, LEFT('Tag Library'!$AD$14:$AD$736, LEN(N$2))=N$2, RIGHT('Tag Library'!$AD$14:$AD$736, LEN($A284))=$A284), """")"),"")</f>
        <v/>
      </c>
      <c r="O284" s="1" t="str">
        <f ca="1">IFERROR(__xludf.DUMMYFUNCTION("IFERROR(FILTER('Tag Library'!$AE$14:$AE$736, LEFT('Tag Library'!$AD$14:$AD$736, LEN(O$2))=O$2, RIGHT('Tag Library'!$AD$14:$AD$736, LEN($A284))=$A284), """")"),"")</f>
        <v/>
      </c>
      <c r="P284" s="1" t="str">
        <f ca="1">IFERROR(__xludf.DUMMYFUNCTION("IFERROR(FILTER('Tag Library'!$AE$14:$AE$736, LEFT('Tag Library'!$AD$14:$AD$736, LEN(P$2))=P$2, RIGHT('Tag Library'!$AD$14:$AD$736, LEN($A284))=$A284), """")"),"")</f>
        <v/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IFERROR(__xludf.DUMMYFUNCTION("IFERROR(FILTER('Tag Library'!$AE$14:$AE$736, LEFT('Tag Library'!$AD$14:$AD$736, LEN(B$2))=B$2, RIGHT('Tag Library'!$AD$14:$AD$736, LEN($A285))=$A285), """")"),"")</f>
        <v/>
      </c>
      <c r="C285" s="1" t="str">
        <f ca="1">IFERROR(__xludf.DUMMYFUNCTION("IFERROR(FILTER('Tag Library'!$AE$14:$AE$736, LEFT('Tag Library'!$AD$14:$AD$736, LEN(C$2))=C$2, RIGHT('Tag Library'!$AD$14:$AD$736, LEN($A285))=$A285), """")"),"")</f>
        <v/>
      </c>
      <c r="D285" s="1" t="str">
        <f ca="1">IFERROR(__xludf.DUMMYFUNCTION("IFERROR(FILTER('Tag Library'!$AE$14:$AE$736, LEFT('Tag Library'!$AD$14:$AD$736, LEN(D$2))=D$2, RIGHT('Tag Library'!$AD$14:$AD$736, LEN($A285))=$A285), """")"),"")</f>
        <v/>
      </c>
      <c r="E285" s="1" t="str">
        <f ca="1">IFERROR(__xludf.DUMMYFUNCTION("IFERROR(FILTER('Tag Library'!$AE$14:$AE$736, LEFT('Tag Library'!$AD$14:$AD$736, LEN(E$2))=E$2, RIGHT('Tag Library'!$AD$14:$AD$736, LEN($A285))=$A285), """")"),"")</f>
        <v/>
      </c>
      <c r="F285" s="1" t="str">
        <f ca="1">IFERROR(__xludf.DUMMYFUNCTION("IFERROR(FILTER('Tag Library'!$AE$14:$AE$736, LEFT('Tag Library'!$AD$14:$AD$736, LEN(F$2))=F$2, RIGHT('Tag Library'!$AD$14:$AD$736, LEN($A285))=$A285), """")"),"")</f>
        <v/>
      </c>
      <c r="G285" s="1" t="str">
        <f ca="1">IFERROR(__xludf.DUMMYFUNCTION("IFERROR(FILTER('Tag Library'!$AE$14:$AE$736, LEFT('Tag Library'!$AD$14:$AD$736, LEN(G$2))=G$2, RIGHT('Tag Library'!$AD$14:$AD$736, LEN($A285))=$A285), """")"),"")</f>
        <v/>
      </c>
      <c r="H285" s="1" t="str">
        <f ca="1">IFERROR(__xludf.DUMMYFUNCTION("IFERROR(FILTER('Tag Library'!$AE$14:$AE$736, LEFT('Tag Library'!$AD$14:$AD$736, LEN(H$2))=H$2, RIGHT('Tag Library'!$AD$14:$AD$736, LEN($A285))=$A285), """")"),"")</f>
        <v/>
      </c>
      <c r="I285" s="1" t="str">
        <f ca="1">IFERROR(__xludf.DUMMYFUNCTION("IFERROR(FILTER('Tag Library'!$AE$14:$AE$736, LEFT('Tag Library'!$AD$14:$AD$736, LEN(I$2))=I$2, RIGHT('Tag Library'!$AD$14:$AD$736, LEN($A285))=$A285), """")"),"")</f>
        <v/>
      </c>
      <c r="J285" s="1" t="str">
        <f ca="1">IFERROR(__xludf.DUMMYFUNCTION("IFERROR(FILTER('Tag Library'!$AE$14:$AE$736, LEFT('Tag Library'!$AD$14:$AD$736, LEN(J$2))=J$2, RIGHT('Tag Library'!$AD$14:$AD$736, LEN($A285))=$A285), """")"),"")</f>
        <v/>
      </c>
      <c r="K285" s="1" t="str">
        <f ca="1">IFERROR(__xludf.DUMMYFUNCTION("IFERROR(FILTER('Tag Library'!$AE$14:$AE$736, LEFT('Tag Library'!$AD$14:$AD$736, LEN(K$2))=K$2, RIGHT('Tag Library'!$AD$14:$AD$736, LEN($A285))=$A285), """")"),"")</f>
        <v/>
      </c>
      <c r="L285" s="1" t="str">
        <f ca="1">IFERROR(__xludf.DUMMYFUNCTION("IFERROR(FILTER('Tag Library'!$AE$14:$AE$736, LEFT('Tag Library'!$AD$14:$AD$736, LEN(L$2))=L$2, RIGHT('Tag Library'!$AD$14:$AD$736, LEN($A285))=$A285), """")"),"")</f>
        <v/>
      </c>
      <c r="M285" s="1" t="str">
        <f ca="1">IFERROR(__xludf.DUMMYFUNCTION("IFERROR(FILTER('Tag Library'!$AE$14:$AE$736, LEFT('Tag Library'!$AD$14:$AD$736, LEN(M$2))=M$2, RIGHT('Tag Library'!$AD$14:$AD$736, LEN($A285))=$A285), """")"),"")</f>
        <v/>
      </c>
      <c r="N285" s="1" t="str">
        <f ca="1">IFERROR(__xludf.DUMMYFUNCTION("IFERROR(FILTER('Tag Library'!$AE$14:$AE$736, LEFT('Tag Library'!$AD$14:$AD$736, LEN(N$2))=N$2, RIGHT('Tag Library'!$AD$14:$AD$736, LEN($A285))=$A285), """")"),"")</f>
        <v/>
      </c>
      <c r="O285" s="1" t="str">
        <f ca="1">IFERROR(__xludf.DUMMYFUNCTION("IFERROR(FILTER('Tag Library'!$AE$14:$AE$736, LEFT('Tag Library'!$AD$14:$AD$736, LEN(O$2))=O$2, RIGHT('Tag Library'!$AD$14:$AD$736, LEN($A285))=$A285), """")"),"")</f>
        <v/>
      </c>
      <c r="P285" s="1" t="str">
        <f ca="1">IFERROR(__xludf.DUMMYFUNCTION("IFERROR(FILTER('Tag Library'!$AE$14:$AE$736, LEFT('Tag Library'!$AD$14:$AD$736, LEN(P$2))=P$2, RIGHT('Tag Library'!$AD$14:$AD$736, LEN($A285))=$A285), """")"),"")</f>
        <v/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IFERROR(__xludf.DUMMYFUNCTION("IFERROR(FILTER('Tag Library'!$AE$14:$AE$736, LEFT('Tag Library'!$AD$14:$AD$736, LEN(B$2))=B$2, RIGHT('Tag Library'!$AD$14:$AD$736, LEN($A286))=$A286), """")"),"")</f>
        <v/>
      </c>
      <c r="C286" s="1" t="str">
        <f ca="1">IFERROR(__xludf.DUMMYFUNCTION("IFERROR(FILTER('Tag Library'!$AE$14:$AE$736, LEFT('Tag Library'!$AD$14:$AD$736, LEN(C$2))=C$2, RIGHT('Tag Library'!$AD$14:$AD$736, LEN($A286))=$A286), """")"),"")</f>
        <v/>
      </c>
      <c r="D286" s="1" t="str">
        <f ca="1">IFERROR(__xludf.DUMMYFUNCTION("IFERROR(FILTER('Tag Library'!$AE$14:$AE$736, LEFT('Tag Library'!$AD$14:$AD$736, LEN(D$2))=D$2, RIGHT('Tag Library'!$AD$14:$AD$736, LEN($A286))=$A286), """")"),"")</f>
        <v/>
      </c>
      <c r="E286" s="1" t="str">
        <f ca="1">IFERROR(__xludf.DUMMYFUNCTION("IFERROR(FILTER('Tag Library'!$AE$14:$AE$736, LEFT('Tag Library'!$AD$14:$AD$736, LEN(E$2))=E$2, RIGHT('Tag Library'!$AD$14:$AD$736, LEN($A286))=$A286), """")"),"")</f>
        <v/>
      </c>
      <c r="F286" s="1" t="str">
        <f ca="1">IFERROR(__xludf.DUMMYFUNCTION("IFERROR(FILTER('Tag Library'!$AE$14:$AE$736, LEFT('Tag Library'!$AD$14:$AD$736, LEN(F$2))=F$2, RIGHT('Tag Library'!$AD$14:$AD$736, LEN($A286))=$A286), """")"),"")</f>
        <v/>
      </c>
      <c r="G286" s="1" t="str">
        <f ca="1">IFERROR(__xludf.DUMMYFUNCTION("IFERROR(FILTER('Tag Library'!$AE$14:$AE$736, LEFT('Tag Library'!$AD$14:$AD$736, LEN(G$2))=G$2, RIGHT('Tag Library'!$AD$14:$AD$736, LEN($A286))=$A286), """")"),"")</f>
        <v/>
      </c>
      <c r="H286" s="1" t="str">
        <f ca="1">IFERROR(__xludf.DUMMYFUNCTION("IFERROR(FILTER('Tag Library'!$AE$14:$AE$736, LEFT('Tag Library'!$AD$14:$AD$736, LEN(H$2))=H$2, RIGHT('Tag Library'!$AD$14:$AD$736, LEN($A286))=$A286), """")"),"")</f>
        <v/>
      </c>
      <c r="I286" s="1" t="str">
        <f ca="1">IFERROR(__xludf.DUMMYFUNCTION("IFERROR(FILTER('Tag Library'!$AE$14:$AE$736, LEFT('Tag Library'!$AD$14:$AD$736, LEN(I$2))=I$2, RIGHT('Tag Library'!$AD$14:$AD$736, LEN($A286))=$A286), """")"),"")</f>
        <v/>
      </c>
      <c r="J286" s="1" t="str">
        <f ca="1">IFERROR(__xludf.DUMMYFUNCTION("IFERROR(FILTER('Tag Library'!$AE$14:$AE$736, LEFT('Tag Library'!$AD$14:$AD$736, LEN(J$2))=J$2, RIGHT('Tag Library'!$AD$14:$AD$736, LEN($A286))=$A286), """")"),"")</f>
        <v/>
      </c>
      <c r="K286" s="1" t="str">
        <f ca="1">IFERROR(__xludf.DUMMYFUNCTION("IFERROR(FILTER('Tag Library'!$AE$14:$AE$736, LEFT('Tag Library'!$AD$14:$AD$736, LEN(K$2))=K$2, RIGHT('Tag Library'!$AD$14:$AD$736, LEN($A286))=$A286), """")"),"")</f>
        <v/>
      </c>
      <c r="L286" s="1" t="str">
        <f ca="1">IFERROR(__xludf.DUMMYFUNCTION("IFERROR(FILTER('Tag Library'!$AE$14:$AE$736, LEFT('Tag Library'!$AD$14:$AD$736, LEN(L$2))=L$2, RIGHT('Tag Library'!$AD$14:$AD$736, LEN($A286))=$A286), """")"),"")</f>
        <v/>
      </c>
      <c r="M286" s="1" t="str">
        <f ca="1">IFERROR(__xludf.DUMMYFUNCTION("IFERROR(FILTER('Tag Library'!$AE$14:$AE$736, LEFT('Tag Library'!$AD$14:$AD$736, LEN(M$2))=M$2, RIGHT('Tag Library'!$AD$14:$AD$736, LEN($A286))=$A286), """")"),"")</f>
        <v/>
      </c>
      <c r="N286" s="1" t="str">
        <f ca="1">IFERROR(__xludf.DUMMYFUNCTION("IFERROR(FILTER('Tag Library'!$AE$14:$AE$736, LEFT('Tag Library'!$AD$14:$AD$736, LEN(N$2))=N$2, RIGHT('Tag Library'!$AD$14:$AD$736, LEN($A286))=$A286), """")"),"")</f>
        <v/>
      </c>
      <c r="O286" s="1" t="str">
        <f ca="1">IFERROR(__xludf.DUMMYFUNCTION("IFERROR(FILTER('Tag Library'!$AE$14:$AE$736, LEFT('Tag Library'!$AD$14:$AD$736, LEN(O$2))=O$2, RIGHT('Tag Library'!$AD$14:$AD$736, LEN($A286))=$A286), """")"),"")</f>
        <v/>
      </c>
      <c r="P286" s="1" t="str">
        <f ca="1">IFERROR(__xludf.DUMMYFUNCTION("IFERROR(FILTER('Tag Library'!$AE$14:$AE$736, LEFT('Tag Library'!$AD$14:$AD$736, LEN(P$2))=P$2, RIGHT('Tag Library'!$AD$14:$AD$736, LEN($A286))=$A286), """")"),"")</f>
        <v/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IFERROR(__xludf.DUMMYFUNCTION("IFERROR(FILTER('Tag Library'!$AE$14:$AE$736, LEFT('Tag Library'!$AD$14:$AD$736, LEN(B$2))=B$2, RIGHT('Tag Library'!$AD$14:$AD$736, LEN($A287))=$A287), """")"),"")</f>
        <v/>
      </c>
      <c r="C287" s="1" t="str">
        <f ca="1">IFERROR(__xludf.DUMMYFUNCTION("IFERROR(FILTER('Tag Library'!$AE$14:$AE$736, LEFT('Tag Library'!$AD$14:$AD$736, LEN(C$2))=C$2, RIGHT('Tag Library'!$AD$14:$AD$736, LEN($A287))=$A287), """")"),"")</f>
        <v/>
      </c>
      <c r="D287" s="1" t="str">
        <f ca="1">IFERROR(__xludf.DUMMYFUNCTION("IFERROR(FILTER('Tag Library'!$AE$14:$AE$736, LEFT('Tag Library'!$AD$14:$AD$736, LEN(D$2))=D$2, RIGHT('Tag Library'!$AD$14:$AD$736, LEN($A287))=$A287), """")"),"")</f>
        <v/>
      </c>
      <c r="E287" s="1" t="str">
        <f ca="1">IFERROR(__xludf.DUMMYFUNCTION("IFERROR(FILTER('Tag Library'!$AE$14:$AE$736, LEFT('Tag Library'!$AD$14:$AD$736, LEN(E$2))=E$2, RIGHT('Tag Library'!$AD$14:$AD$736, LEN($A287))=$A287), """")"),"")</f>
        <v/>
      </c>
      <c r="F287" s="1" t="str">
        <f ca="1">IFERROR(__xludf.DUMMYFUNCTION("IFERROR(FILTER('Tag Library'!$AE$14:$AE$736, LEFT('Tag Library'!$AD$14:$AD$736, LEN(F$2))=F$2, RIGHT('Tag Library'!$AD$14:$AD$736, LEN($A287))=$A287), """")"),"")</f>
        <v/>
      </c>
      <c r="G287" s="1" t="str">
        <f ca="1">IFERROR(__xludf.DUMMYFUNCTION("IFERROR(FILTER('Tag Library'!$AE$14:$AE$736, LEFT('Tag Library'!$AD$14:$AD$736, LEN(G$2))=G$2, RIGHT('Tag Library'!$AD$14:$AD$736, LEN($A287))=$A287), """")"),"")</f>
        <v/>
      </c>
      <c r="H287" s="1" t="str">
        <f ca="1">IFERROR(__xludf.DUMMYFUNCTION("IFERROR(FILTER('Tag Library'!$AE$14:$AE$736, LEFT('Tag Library'!$AD$14:$AD$736, LEN(H$2))=H$2, RIGHT('Tag Library'!$AD$14:$AD$736, LEN($A287))=$A287), """")"),"")</f>
        <v/>
      </c>
      <c r="I287" s="1" t="str">
        <f ca="1">IFERROR(__xludf.DUMMYFUNCTION("IFERROR(FILTER('Tag Library'!$AE$14:$AE$736, LEFT('Tag Library'!$AD$14:$AD$736, LEN(I$2))=I$2, RIGHT('Tag Library'!$AD$14:$AD$736, LEN($A287))=$A287), """")"),"")</f>
        <v/>
      </c>
      <c r="J287" s="1" t="str">
        <f ca="1">IFERROR(__xludf.DUMMYFUNCTION("IFERROR(FILTER('Tag Library'!$AE$14:$AE$736, LEFT('Tag Library'!$AD$14:$AD$736, LEN(J$2))=J$2, RIGHT('Tag Library'!$AD$14:$AD$736, LEN($A287))=$A287), """")"),"")</f>
        <v/>
      </c>
      <c r="K287" s="1" t="str">
        <f ca="1">IFERROR(__xludf.DUMMYFUNCTION("IFERROR(FILTER('Tag Library'!$AE$14:$AE$736, LEFT('Tag Library'!$AD$14:$AD$736, LEN(K$2))=K$2, RIGHT('Tag Library'!$AD$14:$AD$736, LEN($A287))=$A287), """")"),"")</f>
        <v/>
      </c>
      <c r="L287" s="1" t="str">
        <f ca="1">IFERROR(__xludf.DUMMYFUNCTION("IFERROR(FILTER('Tag Library'!$AE$14:$AE$736, LEFT('Tag Library'!$AD$14:$AD$736, LEN(L$2))=L$2, RIGHT('Tag Library'!$AD$14:$AD$736, LEN($A287))=$A287), """")"),"")</f>
        <v/>
      </c>
      <c r="M287" s="1" t="str">
        <f ca="1">IFERROR(__xludf.DUMMYFUNCTION("IFERROR(FILTER('Tag Library'!$AE$14:$AE$736, LEFT('Tag Library'!$AD$14:$AD$736, LEN(M$2))=M$2, RIGHT('Tag Library'!$AD$14:$AD$736, LEN($A287))=$A287), """")"),"")</f>
        <v/>
      </c>
      <c r="N287" s="1" t="str">
        <f ca="1">IFERROR(__xludf.DUMMYFUNCTION("IFERROR(FILTER('Tag Library'!$AE$14:$AE$736, LEFT('Tag Library'!$AD$14:$AD$736, LEN(N$2))=N$2, RIGHT('Tag Library'!$AD$14:$AD$736, LEN($A287))=$A287), """")"),"")</f>
        <v/>
      </c>
      <c r="O287" s="1" t="str">
        <f ca="1">IFERROR(__xludf.DUMMYFUNCTION("IFERROR(FILTER('Tag Library'!$AE$14:$AE$736, LEFT('Tag Library'!$AD$14:$AD$736, LEN(O$2))=O$2, RIGHT('Tag Library'!$AD$14:$AD$736, LEN($A287))=$A287), """")"),"")</f>
        <v/>
      </c>
      <c r="P287" s="1" t="str">
        <f ca="1">IFERROR(__xludf.DUMMYFUNCTION("IFERROR(FILTER('Tag Library'!$AE$14:$AE$736, LEFT('Tag Library'!$AD$14:$AD$736, LEN(P$2))=P$2, RIGHT('Tag Library'!$AD$14:$AD$736, LEN($A287))=$A287), """")"),"green")</f>
        <v>green</v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IFERROR(__xludf.DUMMYFUNCTION("IFERROR(FILTER('Tag Library'!$AE$14:$AE$736, LEFT('Tag Library'!$AD$14:$AD$736, LEN(B$2))=B$2, RIGHT('Tag Library'!$AD$14:$AD$736, LEN($A288))=$A288), """")"),"")</f>
        <v/>
      </c>
      <c r="C288" s="1" t="str">
        <f ca="1">IFERROR(__xludf.DUMMYFUNCTION("IFERROR(FILTER('Tag Library'!$AE$14:$AE$736, LEFT('Tag Library'!$AD$14:$AD$736, LEN(C$2))=C$2, RIGHT('Tag Library'!$AD$14:$AD$736, LEN($A288))=$A288), """")"),"")</f>
        <v/>
      </c>
      <c r="D288" s="1" t="str">
        <f ca="1">IFERROR(__xludf.DUMMYFUNCTION("IFERROR(FILTER('Tag Library'!$AE$14:$AE$736, LEFT('Tag Library'!$AD$14:$AD$736, LEN(D$2))=D$2, RIGHT('Tag Library'!$AD$14:$AD$736, LEN($A288))=$A288), """")"),"")</f>
        <v/>
      </c>
      <c r="E288" s="1" t="str">
        <f ca="1">IFERROR(__xludf.DUMMYFUNCTION("IFERROR(FILTER('Tag Library'!$AE$14:$AE$736, LEFT('Tag Library'!$AD$14:$AD$736, LEN(E$2))=E$2, RIGHT('Tag Library'!$AD$14:$AD$736, LEN($A288))=$A288), """")"),"")</f>
        <v/>
      </c>
      <c r="F288" s="1" t="str">
        <f ca="1">IFERROR(__xludf.DUMMYFUNCTION("IFERROR(FILTER('Tag Library'!$AE$14:$AE$736, LEFT('Tag Library'!$AD$14:$AD$736, LEN(F$2))=F$2, RIGHT('Tag Library'!$AD$14:$AD$736, LEN($A288))=$A288), """")"),"")</f>
        <v/>
      </c>
      <c r="G288" s="1" t="str">
        <f ca="1">IFERROR(__xludf.DUMMYFUNCTION("IFERROR(FILTER('Tag Library'!$AE$14:$AE$736, LEFT('Tag Library'!$AD$14:$AD$736, LEN(G$2))=G$2, RIGHT('Tag Library'!$AD$14:$AD$736, LEN($A288))=$A288), """")"),"")</f>
        <v/>
      </c>
      <c r="H288" s="1" t="str">
        <f ca="1">IFERROR(__xludf.DUMMYFUNCTION("IFERROR(FILTER('Tag Library'!$AE$14:$AE$736, LEFT('Tag Library'!$AD$14:$AD$736, LEN(H$2))=H$2, RIGHT('Tag Library'!$AD$14:$AD$736, LEN($A288))=$A288), """")"),"")</f>
        <v/>
      </c>
      <c r="I288" s="1" t="str">
        <f ca="1">IFERROR(__xludf.DUMMYFUNCTION("IFERROR(FILTER('Tag Library'!$AE$14:$AE$736, LEFT('Tag Library'!$AD$14:$AD$736, LEN(I$2))=I$2, RIGHT('Tag Library'!$AD$14:$AD$736, LEN($A288))=$A288), """")"),"")</f>
        <v/>
      </c>
      <c r="J288" s="1" t="str">
        <f ca="1">IFERROR(__xludf.DUMMYFUNCTION("IFERROR(FILTER('Tag Library'!$AE$14:$AE$736, LEFT('Tag Library'!$AD$14:$AD$736, LEN(J$2))=J$2, RIGHT('Tag Library'!$AD$14:$AD$736, LEN($A288))=$A288), """")"),"")</f>
        <v/>
      </c>
      <c r="K288" s="1" t="str">
        <f ca="1">IFERROR(__xludf.DUMMYFUNCTION("IFERROR(FILTER('Tag Library'!$AE$14:$AE$736, LEFT('Tag Library'!$AD$14:$AD$736, LEN(K$2))=K$2, RIGHT('Tag Library'!$AD$14:$AD$736, LEN($A288))=$A288), """")"),"")</f>
        <v/>
      </c>
      <c r="L288" s="1" t="str">
        <f ca="1">IFERROR(__xludf.DUMMYFUNCTION("IFERROR(FILTER('Tag Library'!$AE$14:$AE$736, LEFT('Tag Library'!$AD$14:$AD$736, LEN(L$2))=L$2, RIGHT('Tag Library'!$AD$14:$AD$736, LEN($A288))=$A288), """")"),"")</f>
        <v/>
      </c>
      <c r="M288" s="1" t="str">
        <f ca="1">IFERROR(__xludf.DUMMYFUNCTION("IFERROR(FILTER('Tag Library'!$AE$14:$AE$736, LEFT('Tag Library'!$AD$14:$AD$736, LEN(M$2))=M$2, RIGHT('Tag Library'!$AD$14:$AD$736, LEN($A288))=$A288), """")"),"")</f>
        <v/>
      </c>
      <c r="N288" s="1" t="str">
        <f ca="1">IFERROR(__xludf.DUMMYFUNCTION("IFERROR(FILTER('Tag Library'!$AE$14:$AE$736, LEFT('Tag Library'!$AD$14:$AD$736, LEN(N$2))=N$2, RIGHT('Tag Library'!$AD$14:$AD$736, LEN($A288))=$A288), """")"),"")</f>
        <v/>
      </c>
      <c r="O288" s="1" t="str">
        <f ca="1">IFERROR(__xludf.DUMMYFUNCTION("IFERROR(FILTER('Tag Library'!$AE$14:$AE$736, LEFT('Tag Library'!$AD$14:$AD$736, LEN(O$2))=O$2, RIGHT('Tag Library'!$AD$14:$AD$736, LEN($A288))=$A288), """")"),"")</f>
        <v/>
      </c>
      <c r="P288" s="1" t="str">
        <f ca="1">IFERROR(__xludf.DUMMYFUNCTION("IFERROR(FILTER('Tag Library'!$AE$14:$AE$736, LEFT('Tag Library'!$AD$14:$AD$736, LEN(P$2))=P$2, RIGHT('Tag Library'!$AD$14:$AD$736, LEN($A288))=$A288), """")"),"green")</f>
        <v>green</v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IFERROR(__xludf.DUMMYFUNCTION("IFERROR(FILTER('Tag Library'!$AE$14:$AE$736, LEFT('Tag Library'!$AD$14:$AD$736, LEN(B$2))=B$2, RIGHT('Tag Library'!$AD$14:$AD$736, LEN($A289))=$A289), """")"),"")</f>
        <v/>
      </c>
      <c r="C289" s="1" t="str">
        <f ca="1">IFERROR(__xludf.DUMMYFUNCTION("IFERROR(FILTER('Tag Library'!$AE$14:$AE$736, LEFT('Tag Library'!$AD$14:$AD$736, LEN(C$2))=C$2, RIGHT('Tag Library'!$AD$14:$AD$736, LEN($A289))=$A289), """")"),"")</f>
        <v/>
      </c>
      <c r="D289" s="1" t="str">
        <f ca="1">IFERROR(__xludf.DUMMYFUNCTION("IFERROR(FILTER('Tag Library'!$AE$14:$AE$736, LEFT('Tag Library'!$AD$14:$AD$736, LEN(D$2))=D$2, RIGHT('Tag Library'!$AD$14:$AD$736, LEN($A289))=$A289), """")"),"")</f>
        <v/>
      </c>
      <c r="E289" s="1" t="str">
        <f ca="1">IFERROR(__xludf.DUMMYFUNCTION("IFERROR(FILTER('Tag Library'!$AE$14:$AE$736, LEFT('Tag Library'!$AD$14:$AD$736, LEN(E$2))=E$2, RIGHT('Tag Library'!$AD$14:$AD$736, LEN($A289))=$A289), """")"),"")</f>
        <v/>
      </c>
      <c r="F289" s="1" t="str">
        <f ca="1">IFERROR(__xludf.DUMMYFUNCTION("IFERROR(FILTER('Tag Library'!$AE$14:$AE$736, LEFT('Tag Library'!$AD$14:$AD$736, LEN(F$2))=F$2, RIGHT('Tag Library'!$AD$14:$AD$736, LEN($A289))=$A289), """")"),"")</f>
        <v/>
      </c>
      <c r="G289" s="1" t="str">
        <f ca="1">IFERROR(__xludf.DUMMYFUNCTION("IFERROR(FILTER('Tag Library'!$AE$14:$AE$736, LEFT('Tag Library'!$AD$14:$AD$736, LEN(G$2))=G$2, RIGHT('Tag Library'!$AD$14:$AD$736, LEN($A289))=$A289), """")"),"")</f>
        <v/>
      </c>
      <c r="H289" s="1" t="str">
        <f ca="1">IFERROR(__xludf.DUMMYFUNCTION("IFERROR(FILTER('Tag Library'!$AE$14:$AE$736, LEFT('Tag Library'!$AD$14:$AD$736, LEN(H$2))=H$2, RIGHT('Tag Library'!$AD$14:$AD$736, LEN($A289))=$A289), """")"),"")</f>
        <v/>
      </c>
      <c r="I289" s="1" t="str">
        <f ca="1">IFERROR(__xludf.DUMMYFUNCTION("IFERROR(FILTER('Tag Library'!$AE$14:$AE$736, LEFT('Tag Library'!$AD$14:$AD$736, LEN(I$2))=I$2, RIGHT('Tag Library'!$AD$14:$AD$736, LEN($A289))=$A289), """")"),"")</f>
        <v/>
      </c>
      <c r="J289" s="1" t="str">
        <f ca="1">IFERROR(__xludf.DUMMYFUNCTION("IFERROR(FILTER('Tag Library'!$AE$14:$AE$736, LEFT('Tag Library'!$AD$14:$AD$736, LEN(J$2))=J$2, RIGHT('Tag Library'!$AD$14:$AD$736, LEN($A289))=$A289), """")"),"")</f>
        <v/>
      </c>
      <c r="K289" s="1" t="str">
        <f ca="1">IFERROR(__xludf.DUMMYFUNCTION("IFERROR(FILTER('Tag Library'!$AE$14:$AE$736, LEFT('Tag Library'!$AD$14:$AD$736, LEN(K$2))=K$2, RIGHT('Tag Library'!$AD$14:$AD$736, LEN($A289))=$A289), """")"),"")</f>
        <v/>
      </c>
      <c r="L289" s="1" t="str">
        <f ca="1">IFERROR(__xludf.DUMMYFUNCTION("IFERROR(FILTER('Tag Library'!$AE$14:$AE$736, LEFT('Tag Library'!$AD$14:$AD$736, LEN(L$2))=L$2, RIGHT('Tag Library'!$AD$14:$AD$736, LEN($A289))=$A289), """")"),"")</f>
        <v/>
      </c>
      <c r="M289" s="1" t="str">
        <f ca="1">IFERROR(__xludf.DUMMYFUNCTION("IFERROR(FILTER('Tag Library'!$AE$14:$AE$736, LEFT('Tag Library'!$AD$14:$AD$736, LEN(M$2))=M$2, RIGHT('Tag Library'!$AD$14:$AD$736, LEN($A289))=$A289), """")"),"")</f>
        <v/>
      </c>
      <c r="N289" s="1" t="str">
        <f ca="1">IFERROR(__xludf.DUMMYFUNCTION("IFERROR(FILTER('Tag Library'!$AE$14:$AE$736, LEFT('Tag Library'!$AD$14:$AD$736, LEN(N$2))=N$2, RIGHT('Tag Library'!$AD$14:$AD$736, LEN($A289))=$A289), """")"),"")</f>
        <v/>
      </c>
      <c r="O289" s="1" t="str">
        <f ca="1">IFERROR(__xludf.DUMMYFUNCTION("IFERROR(FILTER('Tag Library'!$AE$14:$AE$736, LEFT('Tag Library'!$AD$14:$AD$736, LEN(O$2))=O$2, RIGHT('Tag Library'!$AD$14:$AD$736, LEN($A289))=$A289), """")"),"")</f>
        <v/>
      </c>
      <c r="P289" s="1" t="str">
        <f ca="1">IFERROR(__xludf.DUMMYFUNCTION("IFERROR(FILTER('Tag Library'!$AE$14:$AE$736, LEFT('Tag Library'!$AD$14:$AD$736, LEN(P$2))=P$2, RIGHT('Tag Library'!$AD$14:$AD$736, LEN($A289))=$A289), """")"),"green")</f>
        <v>green</v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IFERROR(__xludf.DUMMYFUNCTION("IFERROR(FILTER('Tag Library'!$AE$14:$AE$736, LEFT('Tag Library'!$AD$14:$AD$736, LEN(B$2))=B$2, RIGHT('Tag Library'!$AD$14:$AD$736, LEN($A290))=$A290), """")"),"")</f>
        <v/>
      </c>
      <c r="C290" s="1" t="str">
        <f ca="1">IFERROR(__xludf.DUMMYFUNCTION("IFERROR(FILTER('Tag Library'!$AE$14:$AE$736, LEFT('Tag Library'!$AD$14:$AD$736, LEN(C$2))=C$2, RIGHT('Tag Library'!$AD$14:$AD$736, LEN($A290))=$A290), """")"),"")</f>
        <v/>
      </c>
      <c r="D290" s="1" t="str">
        <f ca="1">IFERROR(__xludf.DUMMYFUNCTION("IFERROR(FILTER('Tag Library'!$AE$14:$AE$736, LEFT('Tag Library'!$AD$14:$AD$736, LEN(D$2))=D$2, RIGHT('Tag Library'!$AD$14:$AD$736, LEN($A290))=$A290), """")"),"")</f>
        <v/>
      </c>
      <c r="E290" s="1" t="str">
        <f ca="1">IFERROR(__xludf.DUMMYFUNCTION("IFERROR(FILTER('Tag Library'!$AE$14:$AE$736, LEFT('Tag Library'!$AD$14:$AD$736, LEN(E$2))=E$2, RIGHT('Tag Library'!$AD$14:$AD$736, LEN($A290))=$A290), """")"),"")</f>
        <v/>
      </c>
      <c r="F290" s="1" t="str">
        <f ca="1">IFERROR(__xludf.DUMMYFUNCTION("IFERROR(FILTER('Tag Library'!$AE$14:$AE$736, LEFT('Tag Library'!$AD$14:$AD$736, LEN(F$2))=F$2, RIGHT('Tag Library'!$AD$14:$AD$736, LEN($A290))=$A290), """")"),"")</f>
        <v/>
      </c>
      <c r="G290" s="1" t="str">
        <f ca="1">IFERROR(__xludf.DUMMYFUNCTION("IFERROR(FILTER('Tag Library'!$AE$14:$AE$736, LEFT('Tag Library'!$AD$14:$AD$736, LEN(G$2))=G$2, RIGHT('Tag Library'!$AD$14:$AD$736, LEN($A290))=$A290), """")"),"")</f>
        <v/>
      </c>
      <c r="H290" s="1" t="str">
        <f ca="1">IFERROR(__xludf.DUMMYFUNCTION("IFERROR(FILTER('Tag Library'!$AE$14:$AE$736, LEFT('Tag Library'!$AD$14:$AD$736, LEN(H$2))=H$2, RIGHT('Tag Library'!$AD$14:$AD$736, LEN($A290))=$A290), """")"),"")</f>
        <v/>
      </c>
      <c r="I290" s="1" t="str">
        <f ca="1">IFERROR(__xludf.DUMMYFUNCTION("IFERROR(FILTER('Tag Library'!$AE$14:$AE$736, LEFT('Tag Library'!$AD$14:$AD$736, LEN(I$2))=I$2, RIGHT('Tag Library'!$AD$14:$AD$736, LEN($A290))=$A290), """")"),"")</f>
        <v/>
      </c>
      <c r="J290" s="1" t="str">
        <f ca="1">IFERROR(__xludf.DUMMYFUNCTION("IFERROR(FILTER('Tag Library'!$AE$14:$AE$736, LEFT('Tag Library'!$AD$14:$AD$736, LEN(J$2))=J$2, RIGHT('Tag Library'!$AD$14:$AD$736, LEN($A290))=$A290), """")"),"")</f>
        <v/>
      </c>
      <c r="K290" s="1" t="str">
        <f ca="1">IFERROR(__xludf.DUMMYFUNCTION("IFERROR(FILTER('Tag Library'!$AE$14:$AE$736, LEFT('Tag Library'!$AD$14:$AD$736, LEN(K$2))=K$2, RIGHT('Tag Library'!$AD$14:$AD$736, LEN($A290))=$A290), """")"),"")</f>
        <v/>
      </c>
      <c r="L290" s="1" t="str">
        <f ca="1">IFERROR(__xludf.DUMMYFUNCTION("IFERROR(FILTER('Tag Library'!$AE$14:$AE$736, LEFT('Tag Library'!$AD$14:$AD$736, LEN(L$2))=L$2, RIGHT('Tag Library'!$AD$14:$AD$736, LEN($A290))=$A290), """")"),"")</f>
        <v/>
      </c>
      <c r="M290" s="1" t="str">
        <f ca="1">IFERROR(__xludf.DUMMYFUNCTION("IFERROR(FILTER('Tag Library'!$AE$14:$AE$736, LEFT('Tag Library'!$AD$14:$AD$736, LEN(M$2))=M$2, RIGHT('Tag Library'!$AD$14:$AD$736, LEN($A290))=$A290), """")"),"")</f>
        <v/>
      </c>
      <c r="N290" s="1" t="str">
        <f ca="1">IFERROR(__xludf.DUMMYFUNCTION("IFERROR(FILTER('Tag Library'!$AE$14:$AE$736, LEFT('Tag Library'!$AD$14:$AD$736, LEN(N$2))=N$2, RIGHT('Tag Library'!$AD$14:$AD$736, LEN($A290))=$A290), """")"),"")</f>
        <v/>
      </c>
      <c r="O290" s="1" t="str">
        <f ca="1">IFERROR(__xludf.DUMMYFUNCTION("IFERROR(FILTER('Tag Library'!$AE$14:$AE$736, LEFT('Tag Library'!$AD$14:$AD$736, LEN(O$2))=O$2, RIGHT('Tag Library'!$AD$14:$AD$736, LEN($A290))=$A290), """")"),"")</f>
        <v/>
      </c>
      <c r="P290" s="1" t="str">
        <f ca="1">IFERROR(__xludf.DUMMYFUNCTION("IFERROR(FILTER('Tag Library'!$AE$14:$AE$736, LEFT('Tag Library'!$AD$14:$AD$736, LEN(P$2))=P$2, RIGHT('Tag Library'!$AD$14:$AD$736, LEN($A290))=$A290), """")"),"")</f>
        <v/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IFERROR(__xludf.DUMMYFUNCTION("IFERROR(FILTER('Tag Library'!$AE$14:$AE$736, LEFT('Tag Library'!$AD$14:$AD$736, LEN(B$2))=B$2, RIGHT('Tag Library'!$AD$14:$AD$736, LEN($A291))=$A291), """")"),"")</f>
        <v/>
      </c>
      <c r="C291" s="1" t="str">
        <f ca="1">IFERROR(__xludf.DUMMYFUNCTION("IFERROR(FILTER('Tag Library'!$AE$14:$AE$736, LEFT('Tag Library'!$AD$14:$AD$736, LEN(C$2))=C$2, RIGHT('Tag Library'!$AD$14:$AD$736, LEN($A291))=$A291), """")"),"")</f>
        <v/>
      </c>
      <c r="D291" s="1" t="str">
        <f ca="1">IFERROR(__xludf.DUMMYFUNCTION("IFERROR(FILTER('Tag Library'!$AE$14:$AE$736, LEFT('Tag Library'!$AD$14:$AD$736, LEN(D$2))=D$2, RIGHT('Tag Library'!$AD$14:$AD$736, LEN($A291))=$A291), """")"),"")</f>
        <v/>
      </c>
      <c r="E291" s="1" t="str">
        <f ca="1">IFERROR(__xludf.DUMMYFUNCTION("IFERROR(FILTER('Tag Library'!$AE$14:$AE$736, LEFT('Tag Library'!$AD$14:$AD$736, LEN(E$2))=E$2, RIGHT('Tag Library'!$AD$14:$AD$736, LEN($A291))=$A291), """")"),"")</f>
        <v/>
      </c>
      <c r="F291" s="1" t="str">
        <f ca="1">IFERROR(__xludf.DUMMYFUNCTION("IFERROR(FILTER('Tag Library'!$AE$14:$AE$736, LEFT('Tag Library'!$AD$14:$AD$736, LEN(F$2))=F$2, RIGHT('Tag Library'!$AD$14:$AD$736, LEN($A291))=$A291), """")"),"")</f>
        <v/>
      </c>
      <c r="G291" s="1" t="str">
        <f ca="1">IFERROR(__xludf.DUMMYFUNCTION("IFERROR(FILTER('Tag Library'!$AE$14:$AE$736, LEFT('Tag Library'!$AD$14:$AD$736, LEN(G$2))=G$2, RIGHT('Tag Library'!$AD$14:$AD$736, LEN($A291))=$A291), """")"),"")</f>
        <v/>
      </c>
      <c r="H291" s="1" t="str">
        <f ca="1">IFERROR(__xludf.DUMMYFUNCTION("IFERROR(FILTER('Tag Library'!$AE$14:$AE$736, LEFT('Tag Library'!$AD$14:$AD$736, LEN(H$2))=H$2, RIGHT('Tag Library'!$AD$14:$AD$736, LEN($A291))=$A291), """")"),"")</f>
        <v/>
      </c>
      <c r="I291" s="1" t="str">
        <f ca="1">IFERROR(__xludf.DUMMYFUNCTION("IFERROR(FILTER('Tag Library'!$AE$14:$AE$736, LEFT('Tag Library'!$AD$14:$AD$736, LEN(I$2))=I$2, RIGHT('Tag Library'!$AD$14:$AD$736, LEN($A291))=$A291), """")"),"")</f>
        <v/>
      </c>
      <c r="J291" s="1" t="str">
        <f ca="1">IFERROR(__xludf.DUMMYFUNCTION("IFERROR(FILTER('Tag Library'!$AE$14:$AE$736, LEFT('Tag Library'!$AD$14:$AD$736, LEN(J$2))=J$2, RIGHT('Tag Library'!$AD$14:$AD$736, LEN($A291))=$A291), """")"),"")</f>
        <v/>
      </c>
      <c r="K291" s="1" t="str">
        <f ca="1">IFERROR(__xludf.DUMMYFUNCTION("IFERROR(FILTER('Tag Library'!$AE$14:$AE$736, LEFT('Tag Library'!$AD$14:$AD$736, LEN(K$2))=K$2, RIGHT('Tag Library'!$AD$14:$AD$736, LEN($A291))=$A291), """")"),"")</f>
        <v/>
      </c>
      <c r="L291" s="1" t="str">
        <f ca="1">IFERROR(__xludf.DUMMYFUNCTION("IFERROR(FILTER('Tag Library'!$AE$14:$AE$736, LEFT('Tag Library'!$AD$14:$AD$736, LEN(L$2))=L$2, RIGHT('Tag Library'!$AD$14:$AD$736, LEN($A291))=$A291), """")"),"")</f>
        <v/>
      </c>
      <c r="M291" s="1" t="str">
        <f ca="1">IFERROR(__xludf.DUMMYFUNCTION("IFERROR(FILTER('Tag Library'!$AE$14:$AE$736, LEFT('Tag Library'!$AD$14:$AD$736, LEN(M$2))=M$2, RIGHT('Tag Library'!$AD$14:$AD$736, LEN($A291))=$A291), """")"),"")</f>
        <v/>
      </c>
      <c r="N291" s="1" t="str">
        <f ca="1">IFERROR(__xludf.DUMMYFUNCTION("IFERROR(FILTER('Tag Library'!$AE$14:$AE$736, LEFT('Tag Library'!$AD$14:$AD$736, LEN(N$2))=N$2, RIGHT('Tag Library'!$AD$14:$AD$736, LEN($A291))=$A291), """")"),"")</f>
        <v/>
      </c>
      <c r="O291" s="1" t="str">
        <f ca="1">IFERROR(__xludf.DUMMYFUNCTION("IFERROR(FILTER('Tag Library'!$AE$14:$AE$736, LEFT('Tag Library'!$AD$14:$AD$736, LEN(O$2))=O$2, RIGHT('Tag Library'!$AD$14:$AD$736, LEN($A291))=$A291), """")"),"")</f>
        <v/>
      </c>
      <c r="P291" s="1" t="str">
        <f ca="1">IFERROR(__xludf.DUMMYFUNCTION("IFERROR(FILTER('Tag Library'!$AE$14:$AE$736, LEFT('Tag Library'!$AD$14:$AD$736, LEN(P$2))=P$2, RIGHT('Tag Library'!$AD$14:$AD$736, LEN($A291))=$A291), """")"),"")</f>
        <v/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IFERROR(__xludf.DUMMYFUNCTION("IFERROR(FILTER('Tag Library'!$AE$14:$AE$736, LEFT('Tag Library'!$AD$14:$AD$736, LEN(B$2))=B$2, RIGHT('Tag Library'!$AD$14:$AD$736, LEN($A292))=$A292), """")"),"")</f>
        <v/>
      </c>
      <c r="C292" s="1" t="str">
        <f ca="1">IFERROR(__xludf.DUMMYFUNCTION("IFERROR(FILTER('Tag Library'!$AE$14:$AE$736, LEFT('Tag Library'!$AD$14:$AD$736, LEN(C$2))=C$2, RIGHT('Tag Library'!$AD$14:$AD$736, LEN($A292))=$A292), """")"),"")</f>
        <v/>
      </c>
      <c r="D292" s="1" t="str">
        <f ca="1">IFERROR(__xludf.DUMMYFUNCTION("IFERROR(FILTER('Tag Library'!$AE$14:$AE$736, LEFT('Tag Library'!$AD$14:$AD$736, LEN(D$2))=D$2, RIGHT('Tag Library'!$AD$14:$AD$736, LEN($A292))=$A292), """")"),"")</f>
        <v/>
      </c>
      <c r="E292" s="1" t="str">
        <f ca="1">IFERROR(__xludf.DUMMYFUNCTION("IFERROR(FILTER('Tag Library'!$AE$14:$AE$736, LEFT('Tag Library'!$AD$14:$AD$736, LEN(E$2))=E$2, RIGHT('Tag Library'!$AD$14:$AD$736, LEN($A292))=$A292), """")"),"")</f>
        <v/>
      </c>
      <c r="F292" s="1" t="str">
        <f ca="1">IFERROR(__xludf.DUMMYFUNCTION("IFERROR(FILTER('Tag Library'!$AE$14:$AE$736, LEFT('Tag Library'!$AD$14:$AD$736, LEN(F$2))=F$2, RIGHT('Tag Library'!$AD$14:$AD$736, LEN($A292))=$A292), """")"),"")</f>
        <v/>
      </c>
      <c r="G292" s="1" t="str">
        <f ca="1">IFERROR(__xludf.DUMMYFUNCTION("IFERROR(FILTER('Tag Library'!$AE$14:$AE$736, LEFT('Tag Library'!$AD$14:$AD$736, LEN(G$2))=G$2, RIGHT('Tag Library'!$AD$14:$AD$736, LEN($A292))=$A292), """")"),"")</f>
        <v/>
      </c>
      <c r="H292" s="1" t="str">
        <f ca="1">IFERROR(__xludf.DUMMYFUNCTION("IFERROR(FILTER('Tag Library'!$AE$14:$AE$736, LEFT('Tag Library'!$AD$14:$AD$736, LEN(H$2))=H$2, RIGHT('Tag Library'!$AD$14:$AD$736, LEN($A292))=$A292), """")"),"")</f>
        <v/>
      </c>
      <c r="I292" s="1" t="str">
        <f ca="1">IFERROR(__xludf.DUMMYFUNCTION("IFERROR(FILTER('Tag Library'!$AE$14:$AE$736, LEFT('Tag Library'!$AD$14:$AD$736, LEN(I$2))=I$2, RIGHT('Tag Library'!$AD$14:$AD$736, LEN($A292))=$A292), """")"),"")</f>
        <v/>
      </c>
      <c r="J292" s="1" t="str">
        <f ca="1">IFERROR(__xludf.DUMMYFUNCTION("IFERROR(FILTER('Tag Library'!$AE$14:$AE$736, LEFT('Tag Library'!$AD$14:$AD$736, LEN(J$2))=J$2, RIGHT('Tag Library'!$AD$14:$AD$736, LEN($A292))=$A292), """")"),"")</f>
        <v/>
      </c>
      <c r="K292" s="1" t="str">
        <f ca="1">IFERROR(__xludf.DUMMYFUNCTION("IFERROR(FILTER('Tag Library'!$AE$14:$AE$736, LEFT('Tag Library'!$AD$14:$AD$736, LEN(K$2))=K$2, RIGHT('Tag Library'!$AD$14:$AD$736, LEN($A292))=$A292), """")"),"")</f>
        <v/>
      </c>
      <c r="L292" s="1" t="str">
        <f ca="1">IFERROR(__xludf.DUMMYFUNCTION("IFERROR(FILTER('Tag Library'!$AE$14:$AE$736, LEFT('Tag Library'!$AD$14:$AD$736, LEN(L$2))=L$2, RIGHT('Tag Library'!$AD$14:$AD$736, LEN($A292))=$A292), """")"),"")</f>
        <v/>
      </c>
      <c r="M292" s="1" t="str">
        <f ca="1">IFERROR(__xludf.DUMMYFUNCTION("IFERROR(FILTER('Tag Library'!$AE$14:$AE$736, LEFT('Tag Library'!$AD$14:$AD$736, LEN(M$2))=M$2, RIGHT('Tag Library'!$AD$14:$AD$736, LEN($A292))=$A292), """")"),"")</f>
        <v/>
      </c>
      <c r="N292" s="1" t="str">
        <f ca="1">IFERROR(__xludf.DUMMYFUNCTION("IFERROR(FILTER('Tag Library'!$AE$14:$AE$736, LEFT('Tag Library'!$AD$14:$AD$736, LEN(N$2))=N$2, RIGHT('Tag Library'!$AD$14:$AD$736, LEN($A292))=$A292), """")"),"")</f>
        <v/>
      </c>
      <c r="O292" s="1" t="str">
        <f ca="1">IFERROR(__xludf.DUMMYFUNCTION("IFERROR(FILTER('Tag Library'!$AE$14:$AE$736, LEFT('Tag Library'!$AD$14:$AD$736, LEN(O$2))=O$2, RIGHT('Tag Library'!$AD$14:$AD$736, LEN($A292))=$A292), """")"),"")</f>
        <v/>
      </c>
      <c r="P292" s="1" t="str">
        <f ca="1">IFERROR(__xludf.DUMMYFUNCTION("IFERROR(FILTER('Tag Library'!$AE$14:$AE$736, LEFT('Tag Library'!$AD$14:$AD$736, LEN(P$2))=P$2, RIGHT('Tag Library'!$AD$14:$AD$736, LEN($A292))=$A292), """")"),"")</f>
        <v/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IFERROR(__xludf.DUMMYFUNCTION("IFERROR(FILTER('Tag Library'!$AE$14:$AE$736, LEFT('Tag Library'!$AD$14:$AD$736, LEN(B$2))=B$2, RIGHT('Tag Library'!$AD$14:$AD$736, LEN($A293))=$A293), """")"),"")</f>
        <v/>
      </c>
      <c r="C293" s="1" t="str">
        <f ca="1">IFERROR(__xludf.DUMMYFUNCTION("IFERROR(FILTER('Tag Library'!$AE$14:$AE$736, LEFT('Tag Library'!$AD$14:$AD$736, LEN(C$2))=C$2, RIGHT('Tag Library'!$AD$14:$AD$736, LEN($A293))=$A293), """")"),"")</f>
        <v/>
      </c>
      <c r="D293" s="1" t="str">
        <f ca="1">IFERROR(__xludf.DUMMYFUNCTION("IFERROR(FILTER('Tag Library'!$AE$14:$AE$736, LEFT('Tag Library'!$AD$14:$AD$736, LEN(D$2))=D$2, RIGHT('Tag Library'!$AD$14:$AD$736, LEN($A293))=$A293), """")"),"")</f>
        <v/>
      </c>
      <c r="E293" s="1" t="str">
        <f ca="1">IFERROR(__xludf.DUMMYFUNCTION("IFERROR(FILTER('Tag Library'!$AE$14:$AE$736, LEFT('Tag Library'!$AD$14:$AD$736, LEN(E$2))=E$2, RIGHT('Tag Library'!$AD$14:$AD$736, LEN($A293))=$A293), """")"),"")</f>
        <v/>
      </c>
      <c r="F293" s="1" t="str">
        <f ca="1">IFERROR(__xludf.DUMMYFUNCTION("IFERROR(FILTER('Tag Library'!$AE$14:$AE$736, LEFT('Tag Library'!$AD$14:$AD$736, LEN(F$2))=F$2, RIGHT('Tag Library'!$AD$14:$AD$736, LEN($A293))=$A293), """")"),"")</f>
        <v/>
      </c>
      <c r="G293" s="1" t="str">
        <f ca="1">IFERROR(__xludf.DUMMYFUNCTION("IFERROR(FILTER('Tag Library'!$AE$14:$AE$736, LEFT('Tag Library'!$AD$14:$AD$736, LEN(G$2))=G$2, RIGHT('Tag Library'!$AD$14:$AD$736, LEN($A293))=$A293), """")"),"")</f>
        <v/>
      </c>
      <c r="H293" s="1" t="str">
        <f ca="1">IFERROR(__xludf.DUMMYFUNCTION("IFERROR(FILTER('Tag Library'!$AE$14:$AE$736, LEFT('Tag Library'!$AD$14:$AD$736, LEN(H$2))=H$2, RIGHT('Tag Library'!$AD$14:$AD$736, LEN($A293))=$A293), """")"),"")</f>
        <v/>
      </c>
      <c r="I293" s="1" t="str">
        <f ca="1">IFERROR(__xludf.DUMMYFUNCTION("IFERROR(FILTER('Tag Library'!$AE$14:$AE$736, LEFT('Tag Library'!$AD$14:$AD$736, LEN(I$2))=I$2, RIGHT('Tag Library'!$AD$14:$AD$736, LEN($A293))=$A293), """")"),"")</f>
        <v/>
      </c>
      <c r="J293" s="1" t="str">
        <f ca="1">IFERROR(__xludf.DUMMYFUNCTION("IFERROR(FILTER('Tag Library'!$AE$14:$AE$736, LEFT('Tag Library'!$AD$14:$AD$736, LEN(J$2))=J$2, RIGHT('Tag Library'!$AD$14:$AD$736, LEN($A293))=$A293), """")"),"")</f>
        <v/>
      </c>
      <c r="K293" s="1" t="str">
        <f ca="1">IFERROR(__xludf.DUMMYFUNCTION("IFERROR(FILTER('Tag Library'!$AE$14:$AE$736, LEFT('Tag Library'!$AD$14:$AD$736, LEN(K$2))=K$2, RIGHT('Tag Library'!$AD$14:$AD$736, LEN($A293))=$A293), """")"),"")</f>
        <v/>
      </c>
      <c r="L293" s="1" t="str">
        <f ca="1">IFERROR(__xludf.DUMMYFUNCTION("IFERROR(FILTER('Tag Library'!$AE$14:$AE$736, LEFT('Tag Library'!$AD$14:$AD$736, LEN(L$2))=L$2, RIGHT('Tag Library'!$AD$14:$AD$736, LEN($A293))=$A293), """")"),"")</f>
        <v/>
      </c>
      <c r="M293" s="1" t="str">
        <f ca="1">IFERROR(__xludf.DUMMYFUNCTION("IFERROR(FILTER('Tag Library'!$AE$14:$AE$736, LEFT('Tag Library'!$AD$14:$AD$736, LEN(M$2))=M$2, RIGHT('Tag Library'!$AD$14:$AD$736, LEN($A293))=$A293), """")"),"")</f>
        <v/>
      </c>
      <c r="N293" s="1" t="str">
        <f ca="1">IFERROR(__xludf.DUMMYFUNCTION("IFERROR(FILTER('Tag Library'!$AE$14:$AE$736, LEFT('Tag Library'!$AD$14:$AD$736, LEN(N$2))=N$2, RIGHT('Tag Library'!$AD$14:$AD$736, LEN($A293))=$A293), """")"),"")</f>
        <v/>
      </c>
      <c r="O293" s="1" t="str">
        <f ca="1">IFERROR(__xludf.DUMMYFUNCTION("IFERROR(FILTER('Tag Library'!$AE$14:$AE$736, LEFT('Tag Library'!$AD$14:$AD$736, LEN(O$2))=O$2, RIGHT('Tag Library'!$AD$14:$AD$736, LEN($A293))=$A293), """")"),"")</f>
        <v/>
      </c>
      <c r="P293" s="1" t="str">
        <f ca="1">IFERROR(__xludf.DUMMYFUNCTION("IFERROR(FILTER('Tag Library'!$AE$14:$AE$736, LEFT('Tag Library'!$AD$14:$AD$736, LEN(P$2))=P$2, RIGHT('Tag Library'!$AD$14:$AD$736, LEN($A293))=$A293), """")"),"")</f>
        <v/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IFERROR(__xludf.DUMMYFUNCTION("IFERROR(FILTER('Tag Library'!$AE$14:$AE$736, LEFT('Tag Library'!$AD$14:$AD$736, LEN(B$2))=B$2, RIGHT('Tag Library'!$AD$14:$AD$736, LEN($A294))=$A294), """")"),"")</f>
        <v/>
      </c>
      <c r="C294" s="1" t="str">
        <f ca="1">IFERROR(__xludf.DUMMYFUNCTION("IFERROR(FILTER('Tag Library'!$AE$14:$AE$736, LEFT('Tag Library'!$AD$14:$AD$736, LEN(C$2))=C$2, RIGHT('Tag Library'!$AD$14:$AD$736, LEN($A294))=$A294), """")"),"")</f>
        <v/>
      </c>
      <c r="D294" s="1" t="str">
        <f ca="1">IFERROR(__xludf.DUMMYFUNCTION("IFERROR(FILTER('Tag Library'!$AE$14:$AE$736, LEFT('Tag Library'!$AD$14:$AD$736, LEN(D$2))=D$2, RIGHT('Tag Library'!$AD$14:$AD$736, LEN($A294))=$A294), """")"),"")</f>
        <v/>
      </c>
      <c r="E294" s="1" t="str">
        <f ca="1">IFERROR(__xludf.DUMMYFUNCTION("IFERROR(FILTER('Tag Library'!$AE$14:$AE$736, LEFT('Tag Library'!$AD$14:$AD$736, LEN(E$2))=E$2, RIGHT('Tag Library'!$AD$14:$AD$736, LEN($A294))=$A294), """")"),"")</f>
        <v/>
      </c>
      <c r="F294" s="1" t="str">
        <f ca="1">IFERROR(__xludf.DUMMYFUNCTION("IFERROR(FILTER('Tag Library'!$AE$14:$AE$736, LEFT('Tag Library'!$AD$14:$AD$736, LEN(F$2))=F$2, RIGHT('Tag Library'!$AD$14:$AD$736, LEN($A294))=$A294), """")"),"")</f>
        <v/>
      </c>
      <c r="G294" s="1" t="str">
        <f ca="1">IFERROR(__xludf.DUMMYFUNCTION("IFERROR(FILTER('Tag Library'!$AE$14:$AE$736, LEFT('Tag Library'!$AD$14:$AD$736, LEN(G$2))=G$2, RIGHT('Tag Library'!$AD$14:$AD$736, LEN($A294))=$A294), """")"),"")</f>
        <v/>
      </c>
      <c r="H294" s="1" t="str">
        <f ca="1">IFERROR(__xludf.DUMMYFUNCTION("IFERROR(FILTER('Tag Library'!$AE$14:$AE$736, LEFT('Tag Library'!$AD$14:$AD$736, LEN(H$2))=H$2, RIGHT('Tag Library'!$AD$14:$AD$736, LEN($A294))=$A294), """")"),"")</f>
        <v/>
      </c>
      <c r="I294" s="1" t="str">
        <f ca="1">IFERROR(__xludf.DUMMYFUNCTION("IFERROR(FILTER('Tag Library'!$AE$14:$AE$736, LEFT('Tag Library'!$AD$14:$AD$736, LEN(I$2))=I$2, RIGHT('Tag Library'!$AD$14:$AD$736, LEN($A294))=$A294), """")"),"")</f>
        <v/>
      </c>
      <c r="J294" s="1" t="str">
        <f ca="1">IFERROR(__xludf.DUMMYFUNCTION("IFERROR(FILTER('Tag Library'!$AE$14:$AE$736, LEFT('Tag Library'!$AD$14:$AD$736, LEN(J$2))=J$2, RIGHT('Tag Library'!$AD$14:$AD$736, LEN($A294))=$A294), """")"),"")</f>
        <v/>
      </c>
      <c r="K294" s="1" t="str">
        <f ca="1">IFERROR(__xludf.DUMMYFUNCTION("IFERROR(FILTER('Tag Library'!$AE$14:$AE$736, LEFT('Tag Library'!$AD$14:$AD$736, LEN(K$2))=K$2, RIGHT('Tag Library'!$AD$14:$AD$736, LEN($A294))=$A294), """")"),"")</f>
        <v/>
      </c>
      <c r="L294" s="1" t="str">
        <f ca="1">IFERROR(__xludf.DUMMYFUNCTION("IFERROR(FILTER('Tag Library'!$AE$14:$AE$736, LEFT('Tag Library'!$AD$14:$AD$736, LEN(L$2))=L$2, RIGHT('Tag Library'!$AD$14:$AD$736, LEN($A294))=$A294), """")"),"")</f>
        <v/>
      </c>
      <c r="M294" s="1" t="str">
        <f ca="1">IFERROR(__xludf.DUMMYFUNCTION("IFERROR(FILTER('Tag Library'!$AE$14:$AE$736, LEFT('Tag Library'!$AD$14:$AD$736, LEN(M$2))=M$2, RIGHT('Tag Library'!$AD$14:$AD$736, LEN($A294))=$A294), """")"),"")</f>
        <v/>
      </c>
      <c r="N294" s="1" t="str">
        <f ca="1">IFERROR(__xludf.DUMMYFUNCTION("IFERROR(FILTER('Tag Library'!$AE$14:$AE$736, LEFT('Tag Library'!$AD$14:$AD$736, LEN(N$2))=N$2, RIGHT('Tag Library'!$AD$14:$AD$736, LEN($A294))=$A294), """")"),"")</f>
        <v/>
      </c>
      <c r="O294" s="1" t="str">
        <f ca="1">IFERROR(__xludf.DUMMYFUNCTION("IFERROR(FILTER('Tag Library'!$AE$14:$AE$736, LEFT('Tag Library'!$AD$14:$AD$736, LEN(O$2))=O$2, RIGHT('Tag Library'!$AD$14:$AD$736, LEN($A294))=$A294), """")"),"")</f>
        <v/>
      </c>
      <c r="P294" s="1" t="str">
        <f ca="1">IFERROR(__xludf.DUMMYFUNCTION("IFERROR(FILTER('Tag Library'!$AE$14:$AE$736, LEFT('Tag Library'!$AD$14:$AD$736, LEN(P$2))=P$2, RIGHT('Tag Library'!$AD$14:$AD$736, LEN($A294))=$A294), """")"),"")</f>
        <v/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IFERROR(__xludf.DUMMYFUNCTION("IFERROR(FILTER('Tag Library'!$AE$14:$AE$736, LEFT('Tag Library'!$AD$14:$AD$736, LEN(B$2))=B$2, RIGHT('Tag Library'!$AD$14:$AD$736, LEN($A295))=$A295), """")"),"")</f>
        <v/>
      </c>
      <c r="C295" s="1" t="str">
        <f ca="1">IFERROR(__xludf.DUMMYFUNCTION("IFERROR(FILTER('Tag Library'!$AE$14:$AE$736, LEFT('Tag Library'!$AD$14:$AD$736, LEN(C$2))=C$2, RIGHT('Tag Library'!$AD$14:$AD$736, LEN($A295))=$A295), """")"),"")</f>
        <v/>
      </c>
      <c r="D295" s="1" t="str">
        <f ca="1">IFERROR(__xludf.DUMMYFUNCTION("IFERROR(FILTER('Tag Library'!$AE$14:$AE$736, LEFT('Tag Library'!$AD$14:$AD$736, LEN(D$2))=D$2, RIGHT('Tag Library'!$AD$14:$AD$736, LEN($A295))=$A295), """")"),"")</f>
        <v/>
      </c>
      <c r="E295" s="1" t="str">
        <f ca="1">IFERROR(__xludf.DUMMYFUNCTION("IFERROR(FILTER('Tag Library'!$AE$14:$AE$736, LEFT('Tag Library'!$AD$14:$AD$736, LEN(E$2))=E$2, RIGHT('Tag Library'!$AD$14:$AD$736, LEN($A295))=$A295), """")"),"")</f>
        <v/>
      </c>
      <c r="F295" s="1" t="str">
        <f ca="1">IFERROR(__xludf.DUMMYFUNCTION("IFERROR(FILTER('Tag Library'!$AE$14:$AE$736, LEFT('Tag Library'!$AD$14:$AD$736, LEN(F$2))=F$2, RIGHT('Tag Library'!$AD$14:$AD$736, LEN($A295))=$A295), """")"),"")</f>
        <v/>
      </c>
      <c r="G295" s="1" t="str">
        <f ca="1">IFERROR(__xludf.DUMMYFUNCTION("IFERROR(FILTER('Tag Library'!$AE$14:$AE$736, LEFT('Tag Library'!$AD$14:$AD$736, LEN(G$2))=G$2, RIGHT('Tag Library'!$AD$14:$AD$736, LEN($A295))=$A295), """")"),"")</f>
        <v/>
      </c>
      <c r="H295" s="1" t="str">
        <f ca="1">IFERROR(__xludf.DUMMYFUNCTION("IFERROR(FILTER('Tag Library'!$AE$14:$AE$736, LEFT('Tag Library'!$AD$14:$AD$736, LEN(H$2))=H$2, RIGHT('Tag Library'!$AD$14:$AD$736, LEN($A295))=$A295), """")"),"")</f>
        <v/>
      </c>
      <c r="I295" s="1" t="str">
        <f ca="1">IFERROR(__xludf.DUMMYFUNCTION("IFERROR(FILTER('Tag Library'!$AE$14:$AE$736, LEFT('Tag Library'!$AD$14:$AD$736, LEN(I$2))=I$2, RIGHT('Tag Library'!$AD$14:$AD$736, LEN($A295))=$A295), """")"),"")</f>
        <v/>
      </c>
      <c r="J295" s="1" t="str">
        <f ca="1">IFERROR(__xludf.DUMMYFUNCTION("IFERROR(FILTER('Tag Library'!$AE$14:$AE$736, LEFT('Tag Library'!$AD$14:$AD$736, LEN(J$2))=J$2, RIGHT('Tag Library'!$AD$14:$AD$736, LEN($A295))=$A295), """")"),"")</f>
        <v/>
      </c>
      <c r="K295" s="1" t="str">
        <f ca="1">IFERROR(__xludf.DUMMYFUNCTION("IFERROR(FILTER('Tag Library'!$AE$14:$AE$736, LEFT('Tag Library'!$AD$14:$AD$736, LEN(K$2))=K$2, RIGHT('Tag Library'!$AD$14:$AD$736, LEN($A295))=$A295), """")"),"")</f>
        <v/>
      </c>
      <c r="L295" s="1" t="str">
        <f ca="1">IFERROR(__xludf.DUMMYFUNCTION("IFERROR(FILTER('Tag Library'!$AE$14:$AE$736, LEFT('Tag Library'!$AD$14:$AD$736, LEN(L$2))=L$2, RIGHT('Tag Library'!$AD$14:$AD$736, LEN($A295))=$A295), """")"),"")</f>
        <v/>
      </c>
      <c r="M295" s="1" t="str">
        <f ca="1">IFERROR(__xludf.DUMMYFUNCTION("IFERROR(FILTER('Tag Library'!$AE$14:$AE$736, LEFT('Tag Library'!$AD$14:$AD$736, LEN(M$2))=M$2, RIGHT('Tag Library'!$AD$14:$AD$736, LEN($A295))=$A295), """")"),"")</f>
        <v/>
      </c>
      <c r="N295" s="1" t="str">
        <f ca="1">IFERROR(__xludf.DUMMYFUNCTION("IFERROR(FILTER('Tag Library'!$AE$14:$AE$736, LEFT('Tag Library'!$AD$14:$AD$736, LEN(N$2))=N$2, RIGHT('Tag Library'!$AD$14:$AD$736, LEN($A295))=$A295), """")"),"")</f>
        <v/>
      </c>
      <c r="O295" s="1" t="str">
        <f ca="1">IFERROR(__xludf.DUMMYFUNCTION("IFERROR(FILTER('Tag Library'!$AE$14:$AE$736, LEFT('Tag Library'!$AD$14:$AD$736, LEN(O$2))=O$2, RIGHT('Tag Library'!$AD$14:$AD$736, LEN($A295))=$A295), """")"),"")</f>
        <v/>
      </c>
      <c r="P295" s="1" t="str">
        <f ca="1">IFERROR(__xludf.DUMMYFUNCTION("IFERROR(FILTER('Tag Library'!$AE$14:$AE$736, LEFT('Tag Library'!$AD$14:$AD$736, LEN(P$2))=P$2, RIGHT('Tag Library'!$AD$14:$AD$736, LEN($A295))=$A295), """")"),"")</f>
        <v/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IFERROR(__xludf.DUMMYFUNCTION("IFERROR(FILTER('Tag Library'!$AE$14:$AE$736, LEFT('Tag Library'!$AD$14:$AD$736, LEN(B$2))=B$2, RIGHT('Tag Library'!$AD$14:$AD$736, LEN($A296))=$A296), """")"),"")</f>
        <v/>
      </c>
      <c r="C296" s="1" t="str">
        <f ca="1">IFERROR(__xludf.DUMMYFUNCTION("IFERROR(FILTER('Tag Library'!$AE$14:$AE$736, LEFT('Tag Library'!$AD$14:$AD$736, LEN(C$2))=C$2, RIGHT('Tag Library'!$AD$14:$AD$736, LEN($A296))=$A296), """")"),"")</f>
        <v/>
      </c>
      <c r="D296" s="1" t="str">
        <f ca="1">IFERROR(__xludf.DUMMYFUNCTION("IFERROR(FILTER('Tag Library'!$AE$14:$AE$736, LEFT('Tag Library'!$AD$14:$AD$736, LEN(D$2))=D$2, RIGHT('Tag Library'!$AD$14:$AD$736, LEN($A296))=$A296), """")"),"")</f>
        <v/>
      </c>
      <c r="E296" s="1" t="str">
        <f ca="1">IFERROR(__xludf.DUMMYFUNCTION("IFERROR(FILTER('Tag Library'!$AE$14:$AE$736, LEFT('Tag Library'!$AD$14:$AD$736, LEN(E$2))=E$2, RIGHT('Tag Library'!$AD$14:$AD$736, LEN($A296))=$A296), """")"),"")</f>
        <v/>
      </c>
      <c r="F296" s="1" t="str">
        <f ca="1">IFERROR(__xludf.DUMMYFUNCTION("IFERROR(FILTER('Tag Library'!$AE$14:$AE$736, LEFT('Tag Library'!$AD$14:$AD$736, LEN(F$2))=F$2, RIGHT('Tag Library'!$AD$14:$AD$736, LEN($A296))=$A296), """")"),"")</f>
        <v/>
      </c>
      <c r="G296" s="1" t="str">
        <f ca="1">IFERROR(__xludf.DUMMYFUNCTION("IFERROR(FILTER('Tag Library'!$AE$14:$AE$736, LEFT('Tag Library'!$AD$14:$AD$736, LEN(G$2))=G$2, RIGHT('Tag Library'!$AD$14:$AD$736, LEN($A296))=$A296), """")"),"")</f>
        <v/>
      </c>
      <c r="H296" s="1" t="str">
        <f ca="1">IFERROR(__xludf.DUMMYFUNCTION("IFERROR(FILTER('Tag Library'!$AE$14:$AE$736, LEFT('Tag Library'!$AD$14:$AD$736, LEN(H$2))=H$2, RIGHT('Tag Library'!$AD$14:$AD$736, LEN($A296))=$A296), """")"),"")</f>
        <v/>
      </c>
      <c r="I296" s="1" t="str">
        <f ca="1">IFERROR(__xludf.DUMMYFUNCTION("IFERROR(FILTER('Tag Library'!$AE$14:$AE$736, LEFT('Tag Library'!$AD$14:$AD$736, LEN(I$2))=I$2, RIGHT('Tag Library'!$AD$14:$AD$736, LEN($A296))=$A296), """")"),"")</f>
        <v/>
      </c>
      <c r="J296" s="1" t="str">
        <f ca="1">IFERROR(__xludf.DUMMYFUNCTION("IFERROR(FILTER('Tag Library'!$AE$14:$AE$736, LEFT('Tag Library'!$AD$14:$AD$736, LEN(J$2))=J$2, RIGHT('Tag Library'!$AD$14:$AD$736, LEN($A296))=$A296), """")"),"")</f>
        <v/>
      </c>
      <c r="K296" s="1" t="str">
        <f ca="1">IFERROR(__xludf.DUMMYFUNCTION("IFERROR(FILTER('Tag Library'!$AE$14:$AE$736, LEFT('Tag Library'!$AD$14:$AD$736, LEN(K$2))=K$2, RIGHT('Tag Library'!$AD$14:$AD$736, LEN($A296))=$A296), """")"),"")</f>
        <v/>
      </c>
      <c r="L296" s="1" t="str">
        <f ca="1">IFERROR(__xludf.DUMMYFUNCTION("IFERROR(FILTER('Tag Library'!$AE$14:$AE$736, LEFT('Tag Library'!$AD$14:$AD$736, LEN(L$2))=L$2, RIGHT('Tag Library'!$AD$14:$AD$736, LEN($A296))=$A296), """")"),"")</f>
        <v/>
      </c>
      <c r="M296" s="1" t="str">
        <f ca="1">IFERROR(__xludf.DUMMYFUNCTION("IFERROR(FILTER('Tag Library'!$AE$14:$AE$736, LEFT('Tag Library'!$AD$14:$AD$736, LEN(M$2))=M$2, RIGHT('Tag Library'!$AD$14:$AD$736, LEN($A296))=$A296), """")"),"")</f>
        <v/>
      </c>
      <c r="N296" s="1" t="str">
        <f ca="1">IFERROR(__xludf.DUMMYFUNCTION("IFERROR(FILTER('Tag Library'!$AE$14:$AE$736, LEFT('Tag Library'!$AD$14:$AD$736, LEN(N$2))=N$2, RIGHT('Tag Library'!$AD$14:$AD$736, LEN($A296))=$A296), """")"),"")</f>
        <v/>
      </c>
      <c r="O296" s="1" t="str">
        <f ca="1">IFERROR(__xludf.DUMMYFUNCTION("IFERROR(FILTER('Tag Library'!$AE$14:$AE$736, LEFT('Tag Library'!$AD$14:$AD$736, LEN(O$2))=O$2, RIGHT('Tag Library'!$AD$14:$AD$736, LEN($A296))=$A296), """")"),"")</f>
        <v/>
      </c>
      <c r="P296" s="1" t="str">
        <f ca="1">IFERROR(__xludf.DUMMYFUNCTION("IFERROR(FILTER('Tag Library'!$AE$14:$AE$736, LEFT('Tag Library'!$AD$14:$AD$736, LEN(P$2))=P$2, RIGHT('Tag Library'!$AD$14:$AD$736, LEN($A296))=$A296), """")"),"")</f>
        <v/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IFERROR(__xludf.DUMMYFUNCTION("IFERROR(FILTER('Tag Library'!$AE$14:$AE$736, LEFT('Tag Library'!$AD$14:$AD$736, LEN(B$2))=B$2, RIGHT('Tag Library'!$AD$14:$AD$736, LEN($A297))=$A297), """")"),"")</f>
        <v/>
      </c>
      <c r="C297" s="1" t="str">
        <f ca="1">IFERROR(__xludf.DUMMYFUNCTION("IFERROR(FILTER('Tag Library'!$AE$14:$AE$736, LEFT('Tag Library'!$AD$14:$AD$736, LEN(C$2))=C$2, RIGHT('Tag Library'!$AD$14:$AD$736, LEN($A297))=$A297), """")"),"")</f>
        <v/>
      </c>
      <c r="D297" s="1" t="str">
        <f ca="1">IFERROR(__xludf.DUMMYFUNCTION("IFERROR(FILTER('Tag Library'!$AE$14:$AE$736, LEFT('Tag Library'!$AD$14:$AD$736, LEN(D$2))=D$2, RIGHT('Tag Library'!$AD$14:$AD$736, LEN($A297))=$A297), """")"),"")</f>
        <v/>
      </c>
      <c r="E297" s="1" t="str">
        <f ca="1">IFERROR(__xludf.DUMMYFUNCTION("IFERROR(FILTER('Tag Library'!$AE$14:$AE$736, LEFT('Tag Library'!$AD$14:$AD$736, LEN(E$2))=E$2, RIGHT('Tag Library'!$AD$14:$AD$736, LEN($A297))=$A297), """")"),"")</f>
        <v/>
      </c>
      <c r="F297" s="1" t="str">
        <f ca="1">IFERROR(__xludf.DUMMYFUNCTION("IFERROR(FILTER('Tag Library'!$AE$14:$AE$736, LEFT('Tag Library'!$AD$14:$AD$736, LEN(F$2))=F$2, RIGHT('Tag Library'!$AD$14:$AD$736, LEN($A297))=$A297), """")"),"")</f>
        <v/>
      </c>
      <c r="G297" s="1" t="str">
        <f ca="1">IFERROR(__xludf.DUMMYFUNCTION("IFERROR(FILTER('Tag Library'!$AE$14:$AE$736, LEFT('Tag Library'!$AD$14:$AD$736, LEN(G$2))=G$2, RIGHT('Tag Library'!$AD$14:$AD$736, LEN($A297))=$A297), """")"),"")</f>
        <v/>
      </c>
      <c r="H297" s="1" t="str">
        <f ca="1">IFERROR(__xludf.DUMMYFUNCTION("IFERROR(FILTER('Tag Library'!$AE$14:$AE$736, LEFT('Tag Library'!$AD$14:$AD$736, LEN(H$2))=H$2, RIGHT('Tag Library'!$AD$14:$AD$736, LEN($A297))=$A297), """")"),"")</f>
        <v/>
      </c>
      <c r="I297" s="1" t="str">
        <f ca="1">IFERROR(__xludf.DUMMYFUNCTION("IFERROR(FILTER('Tag Library'!$AE$14:$AE$736, LEFT('Tag Library'!$AD$14:$AD$736, LEN(I$2))=I$2, RIGHT('Tag Library'!$AD$14:$AD$736, LEN($A297))=$A297), """")"),"")</f>
        <v/>
      </c>
      <c r="J297" s="1" t="str">
        <f ca="1">IFERROR(__xludf.DUMMYFUNCTION("IFERROR(FILTER('Tag Library'!$AE$14:$AE$736, LEFT('Tag Library'!$AD$14:$AD$736, LEN(J$2))=J$2, RIGHT('Tag Library'!$AD$14:$AD$736, LEN($A297))=$A297), """")"),"")</f>
        <v/>
      </c>
      <c r="K297" s="1" t="str">
        <f ca="1">IFERROR(__xludf.DUMMYFUNCTION("IFERROR(FILTER('Tag Library'!$AE$14:$AE$736, LEFT('Tag Library'!$AD$14:$AD$736, LEN(K$2))=K$2, RIGHT('Tag Library'!$AD$14:$AD$736, LEN($A297))=$A297), """")"),"")</f>
        <v/>
      </c>
      <c r="L297" s="1" t="str">
        <f ca="1">IFERROR(__xludf.DUMMYFUNCTION("IFERROR(FILTER('Tag Library'!$AE$14:$AE$736, LEFT('Tag Library'!$AD$14:$AD$736, LEN(L$2))=L$2, RIGHT('Tag Library'!$AD$14:$AD$736, LEN($A297))=$A297), """")"),"")</f>
        <v/>
      </c>
      <c r="M297" s="1" t="str">
        <f ca="1">IFERROR(__xludf.DUMMYFUNCTION("IFERROR(FILTER('Tag Library'!$AE$14:$AE$736, LEFT('Tag Library'!$AD$14:$AD$736, LEN(M$2))=M$2, RIGHT('Tag Library'!$AD$14:$AD$736, LEN($A297))=$A297), """")"),"")</f>
        <v/>
      </c>
      <c r="N297" s="1" t="str">
        <f ca="1">IFERROR(__xludf.DUMMYFUNCTION("IFERROR(FILTER('Tag Library'!$AE$14:$AE$736, LEFT('Tag Library'!$AD$14:$AD$736, LEN(N$2))=N$2, RIGHT('Tag Library'!$AD$14:$AD$736, LEN($A297))=$A297), """")"),"")</f>
        <v/>
      </c>
      <c r="O297" s="1" t="str">
        <f ca="1">IFERROR(__xludf.DUMMYFUNCTION("IFERROR(FILTER('Tag Library'!$AE$14:$AE$736, LEFT('Tag Library'!$AD$14:$AD$736, LEN(O$2))=O$2, RIGHT('Tag Library'!$AD$14:$AD$736, LEN($A297))=$A297), """")"),"")</f>
        <v/>
      </c>
      <c r="P297" s="1" t="str">
        <f ca="1">IFERROR(__xludf.DUMMYFUNCTION("IFERROR(FILTER('Tag Library'!$AE$14:$AE$736, LEFT('Tag Library'!$AD$14:$AD$736, LEN(P$2))=P$2, RIGHT('Tag Library'!$AD$14:$AD$736, LEN($A297))=$A297), """")"),"")</f>
        <v/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IFERROR(__xludf.DUMMYFUNCTION("IFERROR(FILTER('Tag Library'!$AE$14:$AE$736, LEFT('Tag Library'!$AD$14:$AD$736, LEN(B$2))=B$2, RIGHT('Tag Library'!$AD$14:$AD$736, LEN($A298))=$A298), """")"),"")</f>
        <v/>
      </c>
      <c r="C298" s="1" t="str">
        <f ca="1">IFERROR(__xludf.DUMMYFUNCTION("IFERROR(FILTER('Tag Library'!$AE$14:$AE$736, LEFT('Tag Library'!$AD$14:$AD$736, LEN(C$2))=C$2, RIGHT('Tag Library'!$AD$14:$AD$736, LEN($A298))=$A298), """")"),"")</f>
        <v/>
      </c>
      <c r="D298" s="1" t="str">
        <f ca="1">IFERROR(__xludf.DUMMYFUNCTION("IFERROR(FILTER('Tag Library'!$AE$14:$AE$736, LEFT('Tag Library'!$AD$14:$AD$736, LEN(D$2))=D$2, RIGHT('Tag Library'!$AD$14:$AD$736, LEN($A298))=$A298), """")"),"")</f>
        <v/>
      </c>
      <c r="E298" s="1" t="str">
        <f ca="1">IFERROR(__xludf.DUMMYFUNCTION("IFERROR(FILTER('Tag Library'!$AE$14:$AE$736, LEFT('Tag Library'!$AD$14:$AD$736, LEN(E$2))=E$2, RIGHT('Tag Library'!$AD$14:$AD$736, LEN($A298))=$A298), """")"),"")</f>
        <v/>
      </c>
      <c r="F298" s="1" t="str">
        <f ca="1">IFERROR(__xludf.DUMMYFUNCTION("IFERROR(FILTER('Tag Library'!$AE$14:$AE$736, LEFT('Tag Library'!$AD$14:$AD$736, LEN(F$2))=F$2, RIGHT('Tag Library'!$AD$14:$AD$736, LEN($A298))=$A298), """")"),"")</f>
        <v/>
      </c>
      <c r="G298" s="1" t="str">
        <f ca="1">IFERROR(__xludf.DUMMYFUNCTION("IFERROR(FILTER('Tag Library'!$AE$14:$AE$736, LEFT('Tag Library'!$AD$14:$AD$736, LEN(G$2))=G$2, RIGHT('Tag Library'!$AD$14:$AD$736, LEN($A298))=$A298), """")"),"")</f>
        <v/>
      </c>
      <c r="H298" s="1" t="str">
        <f ca="1">IFERROR(__xludf.DUMMYFUNCTION("IFERROR(FILTER('Tag Library'!$AE$14:$AE$736, LEFT('Tag Library'!$AD$14:$AD$736, LEN(H$2))=H$2, RIGHT('Tag Library'!$AD$14:$AD$736, LEN($A298))=$A298), """")"),"")</f>
        <v/>
      </c>
      <c r="I298" s="1" t="str">
        <f ca="1">IFERROR(__xludf.DUMMYFUNCTION("IFERROR(FILTER('Tag Library'!$AE$14:$AE$736, LEFT('Tag Library'!$AD$14:$AD$736, LEN(I$2))=I$2, RIGHT('Tag Library'!$AD$14:$AD$736, LEN($A298))=$A298), """")"),"")</f>
        <v/>
      </c>
      <c r="J298" s="1" t="str">
        <f ca="1">IFERROR(__xludf.DUMMYFUNCTION("IFERROR(FILTER('Tag Library'!$AE$14:$AE$736, LEFT('Tag Library'!$AD$14:$AD$736, LEN(J$2))=J$2, RIGHT('Tag Library'!$AD$14:$AD$736, LEN($A298))=$A298), """")"),"")</f>
        <v/>
      </c>
      <c r="K298" s="1" t="str">
        <f ca="1">IFERROR(__xludf.DUMMYFUNCTION("IFERROR(FILTER('Tag Library'!$AE$14:$AE$736, LEFT('Tag Library'!$AD$14:$AD$736, LEN(K$2))=K$2, RIGHT('Tag Library'!$AD$14:$AD$736, LEN($A298))=$A298), """")"),"")</f>
        <v/>
      </c>
      <c r="L298" s="1" t="str">
        <f ca="1">IFERROR(__xludf.DUMMYFUNCTION("IFERROR(FILTER('Tag Library'!$AE$14:$AE$736, LEFT('Tag Library'!$AD$14:$AD$736, LEN(L$2))=L$2, RIGHT('Tag Library'!$AD$14:$AD$736, LEN($A298))=$A298), """")"),"")</f>
        <v/>
      </c>
      <c r="M298" s="1" t="str">
        <f ca="1">IFERROR(__xludf.DUMMYFUNCTION("IFERROR(FILTER('Tag Library'!$AE$14:$AE$736, LEFT('Tag Library'!$AD$14:$AD$736, LEN(M$2))=M$2, RIGHT('Tag Library'!$AD$14:$AD$736, LEN($A298))=$A298), """")"),"")</f>
        <v/>
      </c>
      <c r="N298" s="1" t="str">
        <f ca="1">IFERROR(__xludf.DUMMYFUNCTION("IFERROR(FILTER('Tag Library'!$AE$14:$AE$736, LEFT('Tag Library'!$AD$14:$AD$736, LEN(N$2))=N$2, RIGHT('Tag Library'!$AD$14:$AD$736, LEN($A298))=$A298), """")"),"")</f>
        <v/>
      </c>
      <c r="O298" s="1" t="str">
        <f ca="1">IFERROR(__xludf.DUMMYFUNCTION("IFERROR(FILTER('Tag Library'!$AE$14:$AE$736, LEFT('Tag Library'!$AD$14:$AD$736, LEN(O$2))=O$2, RIGHT('Tag Library'!$AD$14:$AD$736, LEN($A298))=$A298), """")"),"")</f>
        <v/>
      </c>
      <c r="P298" s="1" t="str">
        <f ca="1">IFERROR(__xludf.DUMMYFUNCTION("IFERROR(FILTER('Tag Library'!$AE$14:$AE$736, LEFT('Tag Library'!$AD$14:$AD$736, LEN(P$2))=P$2, RIGHT('Tag Library'!$AD$14:$AD$736, LEN($A298))=$A298), """")"),"")</f>
        <v/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IFERROR(__xludf.DUMMYFUNCTION("IFERROR(FILTER('Tag Library'!$AE$14:$AE$736, LEFT('Tag Library'!$AD$14:$AD$736, LEN(B$2))=B$2, RIGHT('Tag Library'!$AD$14:$AD$736, LEN($A299))=$A299), """")"),"")</f>
        <v/>
      </c>
      <c r="C299" s="1" t="str">
        <f ca="1">IFERROR(__xludf.DUMMYFUNCTION("IFERROR(FILTER('Tag Library'!$AE$14:$AE$736, LEFT('Tag Library'!$AD$14:$AD$736, LEN(C$2))=C$2, RIGHT('Tag Library'!$AD$14:$AD$736, LEN($A299))=$A299), """")"),"")</f>
        <v/>
      </c>
      <c r="D299" s="1" t="str">
        <f ca="1">IFERROR(__xludf.DUMMYFUNCTION("IFERROR(FILTER('Tag Library'!$AE$14:$AE$736, LEFT('Tag Library'!$AD$14:$AD$736, LEN(D$2))=D$2, RIGHT('Tag Library'!$AD$14:$AD$736, LEN($A299))=$A299), """")"),"")</f>
        <v/>
      </c>
      <c r="E299" s="1" t="str">
        <f ca="1">IFERROR(__xludf.DUMMYFUNCTION("IFERROR(FILTER('Tag Library'!$AE$14:$AE$736, LEFT('Tag Library'!$AD$14:$AD$736, LEN(E$2))=E$2, RIGHT('Tag Library'!$AD$14:$AD$736, LEN($A299))=$A299), """")"),"")</f>
        <v/>
      </c>
      <c r="F299" s="1" t="str">
        <f ca="1">IFERROR(__xludf.DUMMYFUNCTION("IFERROR(FILTER('Tag Library'!$AE$14:$AE$736, LEFT('Tag Library'!$AD$14:$AD$736, LEN(F$2))=F$2, RIGHT('Tag Library'!$AD$14:$AD$736, LEN($A299))=$A299), """")"),"")</f>
        <v/>
      </c>
      <c r="G299" s="1" t="str">
        <f ca="1">IFERROR(__xludf.DUMMYFUNCTION("IFERROR(FILTER('Tag Library'!$AE$14:$AE$736, LEFT('Tag Library'!$AD$14:$AD$736, LEN(G$2))=G$2, RIGHT('Tag Library'!$AD$14:$AD$736, LEN($A299))=$A299), """")"),"")</f>
        <v/>
      </c>
      <c r="H299" s="1" t="str">
        <f ca="1">IFERROR(__xludf.DUMMYFUNCTION("IFERROR(FILTER('Tag Library'!$AE$14:$AE$736, LEFT('Tag Library'!$AD$14:$AD$736, LEN(H$2))=H$2, RIGHT('Tag Library'!$AD$14:$AD$736, LEN($A299))=$A299), """")"),"")</f>
        <v/>
      </c>
      <c r="I299" s="1" t="str">
        <f ca="1">IFERROR(__xludf.DUMMYFUNCTION("IFERROR(FILTER('Tag Library'!$AE$14:$AE$736, LEFT('Tag Library'!$AD$14:$AD$736, LEN(I$2))=I$2, RIGHT('Tag Library'!$AD$14:$AD$736, LEN($A299))=$A299), """")"),"")</f>
        <v/>
      </c>
      <c r="J299" s="1" t="str">
        <f ca="1">IFERROR(__xludf.DUMMYFUNCTION("IFERROR(FILTER('Tag Library'!$AE$14:$AE$736, LEFT('Tag Library'!$AD$14:$AD$736, LEN(J$2))=J$2, RIGHT('Tag Library'!$AD$14:$AD$736, LEN($A299))=$A299), """")"),"")</f>
        <v/>
      </c>
      <c r="K299" s="1" t="str">
        <f ca="1">IFERROR(__xludf.DUMMYFUNCTION("IFERROR(FILTER('Tag Library'!$AE$14:$AE$736, LEFT('Tag Library'!$AD$14:$AD$736, LEN(K$2))=K$2, RIGHT('Tag Library'!$AD$14:$AD$736, LEN($A299))=$A299), """")"),"")</f>
        <v/>
      </c>
      <c r="L299" s="1" t="str">
        <f ca="1">IFERROR(__xludf.DUMMYFUNCTION("IFERROR(FILTER('Tag Library'!$AE$14:$AE$736, LEFT('Tag Library'!$AD$14:$AD$736, LEN(L$2))=L$2, RIGHT('Tag Library'!$AD$14:$AD$736, LEN($A299))=$A299), """")"),"")</f>
        <v/>
      </c>
      <c r="M299" s="1" t="str">
        <f ca="1">IFERROR(__xludf.DUMMYFUNCTION("IFERROR(FILTER('Tag Library'!$AE$14:$AE$736, LEFT('Tag Library'!$AD$14:$AD$736, LEN(M$2))=M$2, RIGHT('Tag Library'!$AD$14:$AD$736, LEN($A299))=$A299), """")"),"")</f>
        <v/>
      </c>
      <c r="N299" s="1" t="str">
        <f ca="1">IFERROR(__xludf.DUMMYFUNCTION("IFERROR(FILTER('Tag Library'!$AE$14:$AE$736, LEFT('Tag Library'!$AD$14:$AD$736, LEN(N$2))=N$2, RIGHT('Tag Library'!$AD$14:$AD$736, LEN($A299))=$A299), """")"),"")</f>
        <v/>
      </c>
      <c r="O299" s="1" t="str">
        <f ca="1">IFERROR(__xludf.DUMMYFUNCTION("IFERROR(FILTER('Tag Library'!$AE$14:$AE$736, LEFT('Tag Library'!$AD$14:$AD$736, LEN(O$2))=O$2, RIGHT('Tag Library'!$AD$14:$AD$736, LEN($A299))=$A299), """")"),"")</f>
        <v/>
      </c>
      <c r="P299" s="1" t="str">
        <f ca="1">IFERROR(__xludf.DUMMYFUNCTION("IFERROR(FILTER('Tag Library'!$AE$14:$AE$736, LEFT('Tag Library'!$AD$14:$AD$736, LEN(P$2))=P$2, RIGHT('Tag Library'!$AD$14:$AD$736, LEN($A299))=$A299), """")"),"")</f>
        <v/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IFERROR(__xludf.DUMMYFUNCTION("IFERROR(FILTER('Tag Library'!$AE$14:$AE$736, LEFT('Tag Library'!$AD$14:$AD$736, LEN(B$2))=B$2, RIGHT('Tag Library'!$AD$14:$AD$736, LEN($A300))=$A300), """")"),"")</f>
        <v/>
      </c>
      <c r="C300" s="1" t="str">
        <f ca="1">IFERROR(__xludf.DUMMYFUNCTION("IFERROR(FILTER('Tag Library'!$AE$14:$AE$736, LEFT('Tag Library'!$AD$14:$AD$736, LEN(C$2))=C$2, RIGHT('Tag Library'!$AD$14:$AD$736, LEN($A300))=$A300), """")"),"")</f>
        <v/>
      </c>
      <c r="D300" s="1" t="str">
        <f ca="1">IFERROR(__xludf.DUMMYFUNCTION("IFERROR(FILTER('Tag Library'!$AE$14:$AE$736, LEFT('Tag Library'!$AD$14:$AD$736, LEN(D$2))=D$2, RIGHT('Tag Library'!$AD$14:$AD$736, LEN($A300))=$A300), """")"),"")</f>
        <v/>
      </c>
      <c r="E300" s="1" t="str">
        <f ca="1">IFERROR(__xludf.DUMMYFUNCTION("IFERROR(FILTER('Tag Library'!$AE$14:$AE$736, LEFT('Tag Library'!$AD$14:$AD$736, LEN(E$2))=E$2, RIGHT('Tag Library'!$AD$14:$AD$736, LEN($A300))=$A300), """")"),"")</f>
        <v/>
      </c>
      <c r="F300" s="1" t="str">
        <f ca="1">IFERROR(__xludf.DUMMYFUNCTION("IFERROR(FILTER('Tag Library'!$AE$14:$AE$736, LEFT('Tag Library'!$AD$14:$AD$736, LEN(F$2))=F$2, RIGHT('Tag Library'!$AD$14:$AD$736, LEN($A300))=$A300), """")"),"")</f>
        <v/>
      </c>
      <c r="G300" s="1" t="str">
        <f ca="1">IFERROR(__xludf.DUMMYFUNCTION("IFERROR(FILTER('Tag Library'!$AE$14:$AE$736, LEFT('Tag Library'!$AD$14:$AD$736, LEN(G$2))=G$2, RIGHT('Tag Library'!$AD$14:$AD$736, LEN($A300))=$A300), """")"),"")</f>
        <v/>
      </c>
      <c r="H300" s="1" t="str">
        <f ca="1">IFERROR(__xludf.DUMMYFUNCTION("IFERROR(FILTER('Tag Library'!$AE$14:$AE$736, LEFT('Tag Library'!$AD$14:$AD$736, LEN(H$2))=H$2, RIGHT('Tag Library'!$AD$14:$AD$736, LEN($A300))=$A300), """")"),"")</f>
        <v/>
      </c>
      <c r="I300" s="1" t="str">
        <f ca="1">IFERROR(__xludf.DUMMYFUNCTION("IFERROR(FILTER('Tag Library'!$AE$14:$AE$736, LEFT('Tag Library'!$AD$14:$AD$736, LEN(I$2))=I$2, RIGHT('Tag Library'!$AD$14:$AD$736, LEN($A300))=$A300), """")"),"")</f>
        <v/>
      </c>
      <c r="J300" s="1" t="str">
        <f ca="1">IFERROR(__xludf.DUMMYFUNCTION("IFERROR(FILTER('Tag Library'!$AE$14:$AE$736, LEFT('Tag Library'!$AD$14:$AD$736, LEN(J$2))=J$2, RIGHT('Tag Library'!$AD$14:$AD$736, LEN($A300))=$A300), """")"),"")</f>
        <v/>
      </c>
      <c r="K300" s="1" t="str">
        <f ca="1">IFERROR(__xludf.DUMMYFUNCTION("IFERROR(FILTER('Tag Library'!$AE$14:$AE$736, LEFT('Tag Library'!$AD$14:$AD$736, LEN(K$2))=K$2, RIGHT('Tag Library'!$AD$14:$AD$736, LEN($A300))=$A300), """")"),"")</f>
        <v/>
      </c>
      <c r="L300" s="1" t="str">
        <f ca="1">IFERROR(__xludf.DUMMYFUNCTION("IFERROR(FILTER('Tag Library'!$AE$14:$AE$736, LEFT('Tag Library'!$AD$14:$AD$736, LEN(L$2))=L$2, RIGHT('Tag Library'!$AD$14:$AD$736, LEN($A300))=$A300), """")"),"")</f>
        <v/>
      </c>
      <c r="M300" s="1" t="str">
        <f ca="1">IFERROR(__xludf.DUMMYFUNCTION("IFERROR(FILTER('Tag Library'!$AE$14:$AE$736, LEFT('Tag Library'!$AD$14:$AD$736, LEN(M$2))=M$2, RIGHT('Tag Library'!$AD$14:$AD$736, LEN($A300))=$A300), """")"),"")</f>
        <v/>
      </c>
      <c r="N300" s="1" t="str">
        <f ca="1">IFERROR(__xludf.DUMMYFUNCTION("IFERROR(FILTER('Tag Library'!$AE$14:$AE$736, LEFT('Tag Library'!$AD$14:$AD$736, LEN(N$2))=N$2, RIGHT('Tag Library'!$AD$14:$AD$736, LEN($A300))=$A300), """")"),"")</f>
        <v/>
      </c>
      <c r="O300" s="1" t="str">
        <f ca="1">IFERROR(__xludf.DUMMYFUNCTION("IFERROR(FILTER('Tag Library'!$AE$14:$AE$736, LEFT('Tag Library'!$AD$14:$AD$736, LEN(O$2))=O$2, RIGHT('Tag Library'!$AD$14:$AD$736, LEN($A300))=$A300), """")"),"")</f>
        <v/>
      </c>
      <c r="P300" s="1" t="str">
        <f ca="1">IFERROR(__xludf.DUMMYFUNCTION("IFERROR(FILTER('Tag Library'!$AE$14:$AE$736, LEFT('Tag Library'!$AD$14:$AD$736, LEN(P$2))=P$2, RIGHT('Tag Library'!$AD$14:$AD$736, LEN($A300))=$A300), """")"),"")</f>
        <v/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IFERROR(__xludf.DUMMYFUNCTION("IFERROR(FILTER('Tag Library'!$AE$14:$AE$736, LEFT('Tag Library'!$AD$14:$AD$736, LEN(B$2))=B$2, RIGHT('Tag Library'!$AD$14:$AD$736, LEN($A301))=$A301), """")"),"")</f>
        <v/>
      </c>
      <c r="C301" s="1" t="str">
        <f ca="1">IFERROR(__xludf.DUMMYFUNCTION("IFERROR(FILTER('Tag Library'!$AE$14:$AE$736, LEFT('Tag Library'!$AD$14:$AD$736, LEN(C$2))=C$2, RIGHT('Tag Library'!$AD$14:$AD$736, LEN($A301))=$A301), """")"),"")</f>
        <v/>
      </c>
      <c r="D301" s="1" t="str">
        <f ca="1">IFERROR(__xludf.DUMMYFUNCTION("IFERROR(FILTER('Tag Library'!$AE$14:$AE$736, LEFT('Tag Library'!$AD$14:$AD$736, LEN(D$2))=D$2, RIGHT('Tag Library'!$AD$14:$AD$736, LEN($A301))=$A301), """")"),"")</f>
        <v/>
      </c>
      <c r="E301" s="1" t="str">
        <f ca="1">IFERROR(__xludf.DUMMYFUNCTION("IFERROR(FILTER('Tag Library'!$AE$14:$AE$736, LEFT('Tag Library'!$AD$14:$AD$736, LEN(E$2))=E$2, RIGHT('Tag Library'!$AD$14:$AD$736, LEN($A301))=$A301), """")"),"")</f>
        <v/>
      </c>
      <c r="F301" s="1" t="str">
        <f ca="1">IFERROR(__xludf.DUMMYFUNCTION("IFERROR(FILTER('Tag Library'!$AE$14:$AE$736, LEFT('Tag Library'!$AD$14:$AD$736, LEN(F$2))=F$2, RIGHT('Tag Library'!$AD$14:$AD$736, LEN($A301))=$A301), """")"),"")</f>
        <v/>
      </c>
      <c r="G301" s="1" t="str">
        <f ca="1">IFERROR(__xludf.DUMMYFUNCTION("IFERROR(FILTER('Tag Library'!$AE$14:$AE$736, LEFT('Tag Library'!$AD$14:$AD$736, LEN(G$2))=G$2, RIGHT('Tag Library'!$AD$14:$AD$736, LEN($A301))=$A301), """")"),"")</f>
        <v/>
      </c>
      <c r="H301" s="1" t="str">
        <f ca="1">IFERROR(__xludf.DUMMYFUNCTION("IFERROR(FILTER('Tag Library'!$AE$14:$AE$736, LEFT('Tag Library'!$AD$14:$AD$736, LEN(H$2))=H$2, RIGHT('Tag Library'!$AD$14:$AD$736, LEN($A301))=$A301), """")"),"")</f>
        <v/>
      </c>
      <c r="I301" s="1" t="str">
        <f ca="1">IFERROR(__xludf.DUMMYFUNCTION("IFERROR(FILTER('Tag Library'!$AE$14:$AE$736, LEFT('Tag Library'!$AD$14:$AD$736, LEN(I$2))=I$2, RIGHT('Tag Library'!$AD$14:$AD$736, LEN($A301))=$A301), """")"),"")</f>
        <v/>
      </c>
      <c r="J301" s="1" t="str">
        <f ca="1">IFERROR(__xludf.DUMMYFUNCTION("IFERROR(FILTER('Tag Library'!$AE$14:$AE$736, LEFT('Tag Library'!$AD$14:$AD$736, LEN(J$2))=J$2, RIGHT('Tag Library'!$AD$14:$AD$736, LEN($A301))=$A301), """")"),"")</f>
        <v/>
      </c>
      <c r="K301" s="1" t="str">
        <f ca="1">IFERROR(__xludf.DUMMYFUNCTION("IFERROR(FILTER('Tag Library'!$AE$14:$AE$736, LEFT('Tag Library'!$AD$14:$AD$736, LEN(K$2))=K$2, RIGHT('Tag Library'!$AD$14:$AD$736, LEN($A301))=$A301), """")"),"")</f>
        <v/>
      </c>
      <c r="L301" s="1" t="str">
        <f ca="1">IFERROR(__xludf.DUMMYFUNCTION("IFERROR(FILTER('Tag Library'!$AE$14:$AE$736, LEFT('Tag Library'!$AD$14:$AD$736, LEN(L$2))=L$2, RIGHT('Tag Library'!$AD$14:$AD$736, LEN($A301))=$A301), """")"),"")</f>
        <v/>
      </c>
      <c r="M301" s="1" t="str">
        <f ca="1">IFERROR(__xludf.DUMMYFUNCTION("IFERROR(FILTER('Tag Library'!$AE$14:$AE$736, LEFT('Tag Library'!$AD$14:$AD$736, LEN(M$2))=M$2, RIGHT('Tag Library'!$AD$14:$AD$736, LEN($A301))=$A301), """")"),"")</f>
        <v/>
      </c>
      <c r="N301" s="1" t="str">
        <f ca="1">IFERROR(__xludf.DUMMYFUNCTION("IFERROR(FILTER('Tag Library'!$AE$14:$AE$736, LEFT('Tag Library'!$AD$14:$AD$736, LEN(N$2))=N$2, RIGHT('Tag Library'!$AD$14:$AD$736, LEN($A301))=$A301), """")"),"")</f>
        <v/>
      </c>
      <c r="O301" s="1" t="str">
        <f ca="1">IFERROR(__xludf.DUMMYFUNCTION("IFERROR(FILTER('Tag Library'!$AE$14:$AE$736, LEFT('Tag Library'!$AD$14:$AD$736, LEN(O$2))=O$2, RIGHT('Tag Library'!$AD$14:$AD$736, LEN($A301))=$A301), """")"),"")</f>
        <v/>
      </c>
      <c r="P301" s="1" t="str">
        <f ca="1">IFERROR(__xludf.DUMMYFUNCTION("IFERROR(FILTER('Tag Library'!$AE$14:$AE$736, LEFT('Tag Library'!$AD$14:$AD$736, LEN(P$2))=P$2, RIGHT('Tag Library'!$AD$14:$AD$736, LEN($A301))=$A301), """")"),"")</f>
        <v/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IFERROR(__xludf.DUMMYFUNCTION("IFERROR(FILTER('Tag Library'!$AE$14:$AE$736, LEFT('Tag Library'!$AD$14:$AD$736, LEN(B$2))=B$2, RIGHT('Tag Library'!$AD$14:$AD$736, LEN($A302))=$A302), """")"),"")</f>
        <v/>
      </c>
      <c r="C302" s="1" t="str">
        <f ca="1">IFERROR(__xludf.DUMMYFUNCTION("IFERROR(FILTER('Tag Library'!$AE$14:$AE$736, LEFT('Tag Library'!$AD$14:$AD$736, LEN(C$2))=C$2, RIGHT('Tag Library'!$AD$14:$AD$736, LEN($A302))=$A302), """")"),"")</f>
        <v/>
      </c>
      <c r="D302" s="1" t="str">
        <f ca="1">IFERROR(__xludf.DUMMYFUNCTION("IFERROR(FILTER('Tag Library'!$AE$14:$AE$736, LEFT('Tag Library'!$AD$14:$AD$736, LEN(D$2))=D$2, RIGHT('Tag Library'!$AD$14:$AD$736, LEN($A302))=$A302), """")"),"")</f>
        <v/>
      </c>
      <c r="E302" s="1" t="str">
        <f ca="1">IFERROR(__xludf.DUMMYFUNCTION("IFERROR(FILTER('Tag Library'!$AE$14:$AE$736, LEFT('Tag Library'!$AD$14:$AD$736, LEN(E$2))=E$2, RIGHT('Tag Library'!$AD$14:$AD$736, LEN($A302))=$A302), """")"),"")</f>
        <v/>
      </c>
      <c r="F302" s="1" t="str">
        <f ca="1">IFERROR(__xludf.DUMMYFUNCTION("IFERROR(FILTER('Tag Library'!$AE$14:$AE$736, LEFT('Tag Library'!$AD$14:$AD$736, LEN(F$2))=F$2, RIGHT('Tag Library'!$AD$14:$AD$736, LEN($A302))=$A302), """")"),"")</f>
        <v/>
      </c>
      <c r="G302" s="1" t="str">
        <f ca="1">IFERROR(__xludf.DUMMYFUNCTION("IFERROR(FILTER('Tag Library'!$AE$14:$AE$736, LEFT('Tag Library'!$AD$14:$AD$736, LEN(G$2))=G$2, RIGHT('Tag Library'!$AD$14:$AD$736, LEN($A302))=$A302), """")"),"")</f>
        <v/>
      </c>
      <c r="H302" s="1" t="str">
        <f ca="1">IFERROR(__xludf.DUMMYFUNCTION("IFERROR(FILTER('Tag Library'!$AE$14:$AE$736, LEFT('Tag Library'!$AD$14:$AD$736, LEN(H$2))=H$2, RIGHT('Tag Library'!$AD$14:$AD$736, LEN($A302))=$A302), """")"),"")</f>
        <v/>
      </c>
      <c r="I302" s="1" t="str">
        <f ca="1">IFERROR(__xludf.DUMMYFUNCTION("IFERROR(FILTER('Tag Library'!$AE$14:$AE$736, LEFT('Tag Library'!$AD$14:$AD$736, LEN(I$2))=I$2, RIGHT('Tag Library'!$AD$14:$AD$736, LEN($A302))=$A302), """")"),"")</f>
        <v/>
      </c>
      <c r="J302" s="1" t="str">
        <f ca="1">IFERROR(__xludf.DUMMYFUNCTION("IFERROR(FILTER('Tag Library'!$AE$14:$AE$736, LEFT('Tag Library'!$AD$14:$AD$736, LEN(J$2))=J$2, RIGHT('Tag Library'!$AD$14:$AD$736, LEN($A302))=$A302), """")"),"")</f>
        <v/>
      </c>
      <c r="K302" s="1" t="str">
        <f ca="1">IFERROR(__xludf.DUMMYFUNCTION("IFERROR(FILTER('Tag Library'!$AE$14:$AE$736, LEFT('Tag Library'!$AD$14:$AD$736, LEN(K$2))=K$2, RIGHT('Tag Library'!$AD$14:$AD$736, LEN($A302))=$A302), """")"),"")</f>
        <v/>
      </c>
      <c r="L302" s="1" t="str">
        <f ca="1">IFERROR(__xludf.DUMMYFUNCTION("IFERROR(FILTER('Tag Library'!$AE$14:$AE$736, LEFT('Tag Library'!$AD$14:$AD$736, LEN(L$2))=L$2, RIGHT('Tag Library'!$AD$14:$AD$736, LEN($A302))=$A302), """")"),"")</f>
        <v/>
      </c>
      <c r="M302" s="1" t="str">
        <f ca="1">IFERROR(__xludf.DUMMYFUNCTION("IFERROR(FILTER('Tag Library'!$AE$14:$AE$736, LEFT('Tag Library'!$AD$14:$AD$736, LEN(M$2))=M$2, RIGHT('Tag Library'!$AD$14:$AD$736, LEN($A302))=$A302), """")"),"")</f>
        <v/>
      </c>
      <c r="N302" s="1" t="str">
        <f ca="1">IFERROR(__xludf.DUMMYFUNCTION("IFERROR(FILTER('Tag Library'!$AE$14:$AE$736, LEFT('Tag Library'!$AD$14:$AD$736, LEN(N$2))=N$2, RIGHT('Tag Library'!$AD$14:$AD$736, LEN($A302))=$A302), """")"),"")</f>
        <v/>
      </c>
      <c r="O302" s="1" t="str">
        <f ca="1">IFERROR(__xludf.DUMMYFUNCTION("IFERROR(FILTER('Tag Library'!$AE$14:$AE$736, LEFT('Tag Library'!$AD$14:$AD$736, LEN(O$2))=O$2, RIGHT('Tag Library'!$AD$14:$AD$736, LEN($A302))=$A302), """")"),"")</f>
        <v/>
      </c>
      <c r="P302" s="1" t="str">
        <f ca="1">IFERROR(__xludf.DUMMYFUNCTION("IFERROR(FILTER('Tag Library'!$AE$14:$AE$736, LEFT('Tag Library'!$AD$14:$AD$736, LEN(P$2))=P$2, RIGHT('Tag Library'!$AD$14:$AD$736, LEN($A302))=$A302), """")"),"")</f>
        <v/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IFERROR(__xludf.DUMMYFUNCTION("IFERROR(FILTER('Tag Library'!$AE$14:$AE$736, LEFT('Tag Library'!$AD$14:$AD$736, LEN(B$2))=B$2, RIGHT('Tag Library'!$AD$14:$AD$736, LEN($A303))=$A303), """")"),"")</f>
        <v/>
      </c>
      <c r="C303" s="1" t="str">
        <f ca="1">IFERROR(__xludf.DUMMYFUNCTION("IFERROR(FILTER('Tag Library'!$AE$14:$AE$736, LEFT('Tag Library'!$AD$14:$AD$736, LEN(C$2))=C$2, RIGHT('Tag Library'!$AD$14:$AD$736, LEN($A303))=$A303), """")"),"")</f>
        <v/>
      </c>
      <c r="D303" s="1" t="str">
        <f ca="1">IFERROR(__xludf.DUMMYFUNCTION("IFERROR(FILTER('Tag Library'!$AE$14:$AE$736, LEFT('Tag Library'!$AD$14:$AD$736, LEN(D$2))=D$2, RIGHT('Tag Library'!$AD$14:$AD$736, LEN($A303))=$A303), """")"),"")</f>
        <v/>
      </c>
      <c r="E303" s="1" t="str">
        <f ca="1">IFERROR(__xludf.DUMMYFUNCTION("IFERROR(FILTER('Tag Library'!$AE$14:$AE$736, LEFT('Tag Library'!$AD$14:$AD$736, LEN(E$2))=E$2, RIGHT('Tag Library'!$AD$14:$AD$736, LEN($A303))=$A303), """")"),"")</f>
        <v/>
      </c>
      <c r="F303" s="1" t="str">
        <f ca="1">IFERROR(__xludf.DUMMYFUNCTION("IFERROR(FILTER('Tag Library'!$AE$14:$AE$736, LEFT('Tag Library'!$AD$14:$AD$736, LEN(F$2))=F$2, RIGHT('Tag Library'!$AD$14:$AD$736, LEN($A303))=$A303), """")"),"")</f>
        <v/>
      </c>
      <c r="G303" s="1" t="str">
        <f ca="1">IFERROR(__xludf.DUMMYFUNCTION("IFERROR(FILTER('Tag Library'!$AE$14:$AE$736, LEFT('Tag Library'!$AD$14:$AD$736, LEN(G$2))=G$2, RIGHT('Tag Library'!$AD$14:$AD$736, LEN($A303))=$A303), """")"),"")</f>
        <v/>
      </c>
      <c r="H303" s="1" t="str">
        <f ca="1">IFERROR(__xludf.DUMMYFUNCTION("IFERROR(FILTER('Tag Library'!$AE$14:$AE$736, LEFT('Tag Library'!$AD$14:$AD$736, LEN(H$2))=H$2, RIGHT('Tag Library'!$AD$14:$AD$736, LEN($A303))=$A303), """")"),"")</f>
        <v/>
      </c>
      <c r="I303" s="1" t="str">
        <f ca="1">IFERROR(__xludf.DUMMYFUNCTION("IFERROR(FILTER('Tag Library'!$AE$14:$AE$736, LEFT('Tag Library'!$AD$14:$AD$736, LEN(I$2))=I$2, RIGHT('Tag Library'!$AD$14:$AD$736, LEN($A303))=$A303), """")"),"")</f>
        <v/>
      </c>
      <c r="J303" s="1" t="str">
        <f ca="1">IFERROR(__xludf.DUMMYFUNCTION("IFERROR(FILTER('Tag Library'!$AE$14:$AE$736, LEFT('Tag Library'!$AD$14:$AD$736, LEN(J$2))=J$2, RIGHT('Tag Library'!$AD$14:$AD$736, LEN($A303))=$A303), """")"),"")</f>
        <v/>
      </c>
      <c r="K303" s="1" t="str">
        <f ca="1">IFERROR(__xludf.DUMMYFUNCTION("IFERROR(FILTER('Tag Library'!$AE$14:$AE$736, LEFT('Tag Library'!$AD$14:$AD$736, LEN(K$2))=K$2, RIGHT('Tag Library'!$AD$14:$AD$736, LEN($A303))=$A303), """")"),"")</f>
        <v/>
      </c>
      <c r="L303" s="1" t="str">
        <f ca="1">IFERROR(__xludf.DUMMYFUNCTION("IFERROR(FILTER('Tag Library'!$AE$14:$AE$736, LEFT('Tag Library'!$AD$14:$AD$736, LEN(L$2))=L$2, RIGHT('Tag Library'!$AD$14:$AD$736, LEN($A303))=$A303), """")"),"")</f>
        <v/>
      </c>
      <c r="M303" s="1" t="str">
        <f ca="1">IFERROR(__xludf.DUMMYFUNCTION("IFERROR(FILTER('Tag Library'!$AE$14:$AE$736, LEFT('Tag Library'!$AD$14:$AD$736, LEN(M$2))=M$2, RIGHT('Tag Library'!$AD$14:$AD$736, LEN($A303))=$A303), """")"),"")</f>
        <v/>
      </c>
      <c r="N303" s="1" t="str">
        <f ca="1">IFERROR(__xludf.DUMMYFUNCTION("IFERROR(FILTER('Tag Library'!$AE$14:$AE$736, LEFT('Tag Library'!$AD$14:$AD$736, LEN(N$2))=N$2, RIGHT('Tag Library'!$AD$14:$AD$736, LEN($A303))=$A303), """")"),"")</f>
        <v/>
      </c>
      <c r="O303" s="1" t="str">
        <f ca="1">IFERROR(__xludf.DUMMYFUNCTION("IFERROR(FILTER('Tag Library'!$AE$14:$AE$736, LEFT('Tag Library'!$AD$14:$AD$736, LEN(O$2))=O$2, RIGHT('Tag Library'!$AD$14:$AD$736, LEN($A303))=$A303), """")"),"")</f>
        <v/>
      </c>
      <c r="P303" s="1" t="str">
        <f ca="1">IFERROR(__xludf.DUMMYFUNCTION("IFERROR(FILTER('Tag Library'!$AE$14:$AE$736, LEFT('Tag Library'!$AD$14:$AD$736, LEN(P$2))=P$2, RIGHT('Tag Library'!$AD$14:$AD$736, LEN($A303))=$A303), """")"),"")</f>
        <v/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IFERROR(__xludf.DUMMYFUNCTION("IFERROR(FILTER('Tag Library'!$AE$14:$AE$736, LEFT('Tag Library'!$AD$14:$AD$736, LEN(B$2))=B$2, RIGHT('Tag Library'!$AD$14:$AD$736, LEN($A304))=$A304), """")"),"")</f>
        <v/>
      </c>
      <c r="C304" s="1" t="str">
        <f ca="1">IFERROR(__xludf.DUMMYFUNCTION("IFERROR(FILTER('Tag Library'!$AE$14:$AE$736, LEFT('Tag Library'!$AD$14:$AD$736, LEN(C$2))=C$2, RIGHT('Tag Library'!$AD$14:$AD$736, LEN($A304))=$A304), """")"),"")</f>
        <v/>
      </c>
      <c r="D304" s="1" t="str">
        <f ca="1">IFERROR(__xludf.DUMMYFUNCTION("IFERROR(FILTER('Tag Library'!$AE$14:$AE$736, LEFT('Tag Library'!$AD$14:$AD$736, LEN(D$2))=D$2, RIGHT('Tag Library'!$AD$14:$AD$736, LEN($A304))=$A304), """")"),"")</f>
        <v/>
      </c>
      <c r="E304" s="1" t="str">
        <f ca="1">IFERROR(__xludf.DUMMYFUNCTION("IFERROR(FILTER('Tag Library'!$AE$14:$AE$736, LEFT('Tag Library'!$AD$14:$AD$736, LEN(E$2))=E$2, RIGHT('Tag Library'!$AD$14:$AD$736, LEN($A304))=$A304), """")"),"")</f>
        <v/>
      </c>
      <c r="F304" s="1" t="str">
        <f ca="1">IFERROR(__xludf.DUMMYFUNCTION("IFERROR(FILTER('Tag Library'!$AE$14:$AE$736, LEFT('Tag Library'!$AD$14:$AD$736, LEN(F$2))=F$2, RIGHT('Tag Library'!$AD$14:$AD$736, LEN($A304))=$A304), """")"),"")</f>
        <v/>
      </c>
      <c r="G304" s="1" t="str">
        <f ca="1">IFERROR(__xludf.DUMMYFUNCTION("IFERROR(FILTER('Tag Library'!$AE$14:$AE$736, LEFT('Tag Library'!$AD$14:$AD$736, LEN(G$2))=G$2, RIGHT('Tag Library'!$AD$14:$AD$736, LEN($A304))=$A304), """")"),"")</f>
        <v/>
      </c>
      <c r="H304" s="1" t="str">
        <f ca="1">IFERROR(__xludf.DUMMYFUNCTION("IFERROR(FILTER('Tag Library'!$AE$14:$AE$736, LEFT('Tag Library'!$AD$14:$AD$736, LEN(H$2))=H$2, RIGHT('Tag Library'!$AD$14:$AD$736, LEN($A304))=$A304), """")"),"")</f>
        <v/>
      </c>
      <c r="I304" s="1" t="str">
        <f ca="1">IFERROR(__xludf.DUMMYFUNCTION("IFERROR(FILTER('Tag Library'!$AE$14:$AE$736, LEFT('Tag Library'!$AD$14:$AD$736, LEN(I$2))=I$2, RIGHT('Tag Library'!$AD$14:$AD$736, LEN($A304))=$A304), """")"),"")</f>
        <v/>
      </c>
      <c r="J304" s="1" t="str">
        <f ca="1">IFERROR(__xludf.DUMMYFUNCTION("IFERROR(FILTER('Tag Library'!$AE$14:$AE$736, LEFT('Tag Library'!$AD$14:$AD$736, LEN(J$2))=J$2, RIGHT('Tag Library'!$AD$14:$AD$736, LEN($A304))=$A304), """")"),"")</f>
        <v/>
      </c>
      <c r="K304" s="1" t="str">
        <f ca="1">IFERROR(__xludf.DUMMYFUNCTION("IFERROR(FILTER('Tag Library'!$AE$14:$AE$736, LEFT('Tag Library'!$AD$14:$AD$736, LEN(K$2))=K$2, RIGHT('Tag Library'!$AD$14:$AD$736, LEN($A304))=$A304), """")"),"")</f>
        <v/>
      </c>
      <c r="L304" s="1" t="str">
        <f ca="1">IFERROR(__xludf.DUMMYFUNCTION("IFERROR(FILTER('Tag Library'!$AE$14:$AE$736, LEFT('Tag Library'!$AD$14:$AD$736, LEN(L$2))=L$2, RIGHT('Tag Library'!$AD$14:$AD$736, LEN($A304))=$A304), """")"),"")</f>
        <v/>
      </c>
      <c r="M304" s="1" t="str">
        <f ca="1">IFERROR(__xludf.DUMMYFUNCTION("IFERROR(FILTER('Tag Library'!$AE$14:$AE$736, LEFT('Tag Library'!$AD$14:$AD$736, LEN(M$2))=M$2, RIGHT('Tag Library'!$AD$14:$AD$736, LEN($A304))=$A304), """")"),"")</f>
        <v/>
      </c>
      <c r="N304" s="1" t="str">
        <f ca="1">IFERROR(__xludf.DUMMYFUNCTION("IFERROR(FILTER('Tag Library'!$AE$14:$AE$736, LEFT('Tag Library'!$AD$14:$AD$736, LEN(N$2))=N$2, RIGHT('Tag Library'!$AD$14:$AD$736, LEN($A304))=$A304), """")"),"")</f>
        <v/>
      </c>
      <c r="O304" s="1" t="str">
        <f ca="1">IFERROR(__xludf.DUMMYFUNCTION("IFERROR(FILTER('Tag Library'!$AE$14:$AE$736, LEFT('Tag Library'!$AD$14:$AD$736, LEN(O$2))=O$2, RIGHT('Tag Library'!$AD$14:$AD$736, LEN($A304))=$A304), """")"),"")</f>
        <v/>
      </c>
      <c r="P304" s="1" t="str">
        <f ca="1">IFERROR(__xludf.DUMMYFUNCTION("IFERROR(FILTER('Tag Library'!$AE$14:$AE$736, LEFT('Tag Library'!$AD$14:$AD$736, LEN(P$2))=P$2, RIGHT('Tag Library'!$AD$14:$AD$736, LEN($A304))=$A304), """")"),"")</f>
        <v/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IFERROR(__xludf.DUMMYFUNCTION("IFERROR(FILTER('Tag Library'!$AE$14:$AE$736, LEFT('Tag Library'!$AD$14:$AD$736, LEN(B$2))=B$2, RIGHT('Tag Library'!$AD$14:$AD$736, LEN($A305))=$A305), """")"),"")</f>
        <v/>
      </c>
      <c r="C305" s="1" t="str">
        <f ca="1">IFERROR(__xludf.DUMMYFUNCTION("IFERROR(FILTER('Tag Library'!$AE$14:$AE$736, LEFT('Tag Library'!$AD$14:$AD$736, LEN(C$2))=C$2, RIGHT('Tag Library'!$AD$14:$AD$736, LEN($A305))=$A305), """")"),"")</f>
        <v/>
      </c>
      <c r="D305" s="1" t="str">
        <f ca="1">IFERROR(__xludf.DUMMYFUNCTION("IFERROR(FILTER('Tag Library'!$AE$14:$AE$736, LEFT('Tag Library'!$AD$14:$AD$736, LEN(D$2))=D$2, RIGHT('Tag Library'!$AD$14:$AD$736, LEN($A305))=$A305), """")"),"")</f>
        <v/>
      </c>
      <c r="E305" s="1" t="str">
        <f ca="1">IFERROR(__xludf.DUMMYFUNCTION("IFERROR(FILTER('Tag Library'!$AE$14:$AE$736, LEFT('Tag Library'!$AD$14:$AD$736, LEN(E$2))=E$2, RIGHT('Tag Library'!$AD$14:$AD$736, LEN($A305))=$A305), """")"),"")</f>
        <v/>
      </c>
      <c r="F305" s="1" t="str">
        <f ca="1">IFERROR(__xludf.DUMMYFUNCTION("IFERROR(FILTER('Tag Library'!$AE$14:$AE$736, LEFT('Tag Library'!$AD$14:$AD$736, LEN(F$2))=F$2, RIGHT('Tag Library'!$AD$14:$AD$736, LEN($A305))=$A305), """")"),"")</f>
        <v/>
      </c>
      <c r="G305" s="1" t="str">
        <f ca="1">IFERROR(__xludf.DUMMYFUNCTION("IFERROR(FILTER('Tag Library'!$AE$14:$AE$736, LEFT('Tag Library'!$AD$14:$AD$736, LEN(G$2))=G$2, RIGHT('Tag Library'!$AD$14:$AD$736, LEN($A305))=$A305), """")"),"")</f>
        <v/>
      </c>
      <c r="H305" s="1" t="str">
        <f ca="1">IFERROR(__xludf.DUMMYFUNCTION("IFERROR(FILTER('Tag Library'!$AE$14:$AE$736, LEFT('Tag Library'!$AD$14:$AD$736, LEN(H$2))=H$2, RIGHT('Tag Library'!$AD$14:$AD$736, LEN($A305))=$A305), """")"),"")</f>
        <v/>
      </c>
      <c r="I305" s="1" t="str">
        <f ca="1">IFERROR(__xludf.DUMMYFUNCTION("IFERROR(FILTER('Tag Library'!$AE$14:$AE$736, LEFT('Tag Library'!$AD$14:$AD$736, LEN(I$2))=I$2, RIGHT('Tag Library'!$AD$14:$AD$736, LEN($A305))=$A305), """")"),"")</f>
        <v/>
      </c>
      <c r="J305" s="1" t="str">
        <f ca="1">IFERROR(__xludf.DUMMYFUNCTION("IFERROR(FILTER('Tag Library'!$AE$14:$AE$736, LEFT('Tag Library'!$AD$14:$AD$736, LEN(J$2))=J$2, RIGHT('Tag Library'!$AD$14:$AD$736, LEN($A305))=$A305), """")"),"")</f>
        <v/>
      </c>
      <c r="K305" s="1" t="str">
        <f ca="1">IFERROR(__xludf.DUMMYFUNCTION("IFERROR(FILTER('Tag Library'!$AE$14:$AE$736, LEFT('Tag Library'!$AD$14:$AD$736, LEN(K$2))=K$2, RIGHT('Tag Library'!$AD$14:$AD$736, LEN($A305))=$A305), """")"),"")</f>
        <v/>
      </c>
      <c r="L305" s="1" t="str">
        <f ca="1">IFERROR(__xludf.DUMMYFUNCTION("IFERROR(FILTER('Tag Library'!$AE$14:$AE$736, LEFT('Tag Library'!$AD$14:$AD$736, LEN(L$2))=L$2, RIGHT('Tag Library'!$AD$14:$AD$736, LEN($A305))=$A305), """")"),"")</f>
        <v/>
      </c>
      <c r="M305" s="1" t="str">
        <f ca="1">IFERROR(__xludf.DUMMYFUNCTION("IFERROR(FILTER('Tag Library'!$AE$14:$AE$736, LEFT('Tag Library'!$AD$14:$AD$736, LEN(M$2))=M$2, RIGHT('Tag Library'!$AD$14:$AD$736, LEN($A305))=$A305), """")"),"")</f>
        <v/>
      </c>
      <c r="N305" s="1" t="str">
        <f ca="1">IFERROR(__xludf.DUMMYFUNCTION("IFERROR(FILTER('Tag Library'!$AE$14:$AE$736, LEFT('Tag Library'!$AD$14:$AD$736, LEN(N$2))=N$2, RIGHT('Tag Library'!$AD$14:$AD$736, LEN($A305))=$A305), """")"),"")</f>
        <v/>
      </c>
      <c r="O305" s="1" t="str">
        <f ca="1">IFERROR(__xludf.DUMMYFUNCTION("IFERROR(FILTER('Tag Library'!$AE$14:$AE$736, LEFT('Tag Library'!$AD$14:$AD$736, LEN(O$2))=O$2, RIGHT('Tag Library'!$AD$14:$AD$736, LEN($A305))=$A305), """")"),"")</f>
        <v/>
      </c>
      <c r="P305" s="1" t="str">
        <f ca="1">IFERROR(__xludf.DUMMYFUNCTION("IFERROR(FILTER('Tag Library'!$AE$14:$AE$736, LEFT('Tag Library'!$AD$14:$AD$736, LEN(P$2))=P$2, RIGHT('Tag Library'!$AD$14:$AD$736, LEN($A305))=$A305), """")"),"")</f>
        <v/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IFERROR(__xludf.DUMMYFUNCTION("IFERROR(FILTER('Tag Library'!$AE$14:$AE$736, LEFT('Tag Library'!$AD$14:$AD$736, LEN(B$2))=B$2, RIGHT('Tag Library'!$AD$14:$AD$736, LEN($A306))=$A306), """")"),"")</f>
        <v/>
      </c>
      <c r="C306" s="1" t="str">
        <f ca="1">IFERROR(__xludf.DUMMYFUNCTION("IFERROR(FILTER('Tag Library'!$AE$14:$AE$736, LEFT('Tag Library'!$AD$14:$AD$736, LEN(C$2))=C$2, RIGHT('Tag Library'!$AD$14:$AD$736, LEN($A306))=$A306), """")"),"")</f>
        <v/>
      </c>
      <c r="D306" s="1" t="str">
        <f ca="1">IFERROR(__xludf.DUMMYFUNCTION("IFERROR(FILTER('Tag Library'!$AE$14:$AE$736, LEFT('Tag Library'!$AD$14:$AD$736, LEN(D$2))=D$2, RIGHT('Tag Library'!$AD$14:$AD$736, LEN($A306))=$A306), """")"),"")</f>
        <v/>
      </c>
      <c r="E306" s="1" t="str">
        <f ca="1">IFERROR(__xludf.DUMMYFUNCTION("IFERROR(FILTER('Tag Library'!$AE$14:$AE$736, LEFT('Tag Library'!$AD$14:$AD$736, LEN(E$2))=E$2, RIGHT('Tag Library'!$AD$14:$AD$736, LEN($A306))=$A306), """")"),"")</f>
        <v/>
      </c>
      <c r="F306" s="1" t="str">
        <f ca="1">IFERROR(__xludf.DUMMYFUNCTION("IFERROR(FILTER('Tag Library'!$AE$14:$AE$736, LEFT('Tag Library'!$AD$14:$AD$736, LEN(F$2))=F$2, RIGHT('Tag Library'!$AD$14:$AD$736, LEN($A306))=$A306), """")"),"")</f>
        <v/>
      </c>
      <c r="G306" s="1" t="str">
        <f ca="1">IFERROR(__xludf.DUMMYFUNCTION("IFERROR(FILTER('Tag Library'!$AE$14:$AE$736, LEFT('Tag Library'!$AD$14:$AD$736, LEN(G$2))=G$2, RIGHT('Tag Library'!$AD$14:$AD$736, LEN($A306))=$A306), """")"),"")</f>
        <v/>
      </c>
      <c r="H306" s="1" t="str">
        <f ca="1">IFERROR(__xludf.DUMMYFUNCTION("IFERROR(FILTER('Tag Library'!$AE$14:$AE$736, LEFT('Tag Library'!$AD$14:$AD$736, LEN(H$2))=H$2, RIGHT('Tag Library'!$AD$14:$AD$736, LEN($A306))=$A306), """")"),"")</f>
        <v/>
      </c>
      <c r="I306" s="1" t="str">
        <f ca="1">IFERROR(__xludf.DUMMYFUNCTION("IFERROR(FILTER('Tag Library'!$AE$14:$AE$736, LEFT('Tag Library'!$AD$14:$AD$736, LEN(I$2))=I$2, RIGHT('Tag Library'!$AD$14:$AD$736, LEN($A306))=$A306), """")"),"")</f>
        <v/>
      </c>
      <c r="J306" s="1" t="str">
        <f ca="1">IFERROR(__xludf.DUMMYFUNCTION("IFERROR(FILTER('Tag Library'!$AE$14:$AE$736, LEFT('Tag Library'!$AD$14:$AD$736, LEN(J$2))=J$2, RIGHT('Tag Library'!$AD$14:$AD$736, LEN($A306))=$A306), """")"),"")</f>
        <v/>
      </c>
      <c r="K306" s="1" t="str">
        <f ca="1">IFERROR(__xludf.DUMMYFUNCTION("IFERROR(FILTER('Tag Library'!$AE$14:$AE$736, LEFT('Tag Library'!$AD$14:$AD$736, LEN(K$2))=K$2, RIGHT('Tag Library'!$AD$14:$AD$736, LEN($A306))=$A306), """")"),"")</f>
        <v/>
      </c>
      <c r="L306" s="1" t="str">
        <f ca="1">IFERROR(__xludf.DUMMYFUNCTION("IFERROR(FILTER('Tag Library'!$AE$14:$AE$736, LEFT('Tag Library'!$AD$14:$AD$736, LEN(L$2))=L$2, RIGHT('Tag Library'!$AD$14:$AD$736, LEN($A306))=$A306), """")"),"")</f>
        <v/>
      </c>
      <c r="M306" s="1" t="str">
        <f ca="1">IFERROR(__xludf.DUMMYFUNCTION("IFERROR(FILTER('Tag Library'!$AE$14:$AE$736, LEFT('Tag Library'!$AD$14:$AD$736, LEN(M$2))=M$2, RIGHT('Tag Library'!$AD$14:$AD$736, LEN($A306))=$A306), """")"),"")</f>
        <v/>
      </c>
      <c r="N306" s="1" t="str">
        <f ca="1">IFERROR(__xludf.DUMMYFUNCTION("IFERROR(FILTER('Tag Library'!$AE$14:$AE$736, LEFT('Tag Library'!$AD$14:$AD$736, LEN(N$2))=N$2, RIGHT('Tag Library'!$AD$14:$AD$736, LEN($A306))=$A306), """")"),"")</f>
        <v/>
      </c>
      <c r="O306" s="1" t="str">
        <f ca="1">IFERROR(__xludf.DUMMYFUNCTION("IFERROR(FILTER('Tag Library'!$AE$14:$AE$736, LEFT('Tag Library'!$AD$14:$AD$736, LEN(O$2))=O$2, RIGHT('Tag Library'!$AD$14:$AD$736, LEN($A306))=$A306), """")"),"")</f>
        <v/>
      </c>
      <c r="P306" s="1" t="str">
        <f ca="1">IFERROR(__xludf.DUMMYFUNCTION("IFERROR(FILTER('Tag Library'!$AE$14:$AE$736, LEFT('Tag Library'!$AD$14:$AD$736, LEN(P$2))=P$2, RIGHT('Tag Library'!$AD$14:$AD$736, LEN($A306))=$A306), """")"),"")</f>
        <v/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IFERROR(__xludf.DUMMYFUNCTION("IFERROR(FILTER('Tag Library'!$AE$14:$AE$736, LEFT('Tag Library'!$AD$14:$AD$736, LEN(B$2))=B$2, RIGHT('Tag Library'!$AD$14:$AD$736, LEN($A307))=$A307), """")"),"")</f>
        <v/>
      </c>
      <c r="C307" s="1" t="str">
        <f ca="1">IFERROR(__xludf.DUMMYFUNCTION("IFERROR(FILTER('Tag Library'!$AE$14:$AE$736, LEFT('Tag Library'!$AD$14:$AD$736, LEN(C$2))=C$2, RIGHT('Tag Library'!$AD$14:$AD$736, LEN($A307))=$A307), """")"),"")</f>
        <v/>
      </c>
      <c r="D307" s="1" t="str">
        <f ca="1">IFERROR(__xludf.DUMMYFUNCTION("IFERROR(FILTER('Tag Library'!$AE$14:$AE$736, LEFT('Tag Library'!$AD$14:$AD$736, LEN(D$2))=D$2, RIGHT('Tag Library'!$AD$14:$AD$736, LEN($A307))=$A307), """")"),"")</f>
        <v/>
      </c>
      <c r="E307" s="1" t="str">
        <f ca="1">IFERROR(__xludf.DUMMYFUNCTION("IFERROR(FILTER('Tag Library'!$AE$14:$AE$736, LEFT('Tag Library'!$AD$14:$AD$736, LEN(E$2))=E$2, RIGHT('Tag Library'!$AD$14:$AD$736, LEN($A307))=$A307), """")"),"")</f>
        <v/>
      </c>
      <c r="F307" s="1" t="str">
        <f ca="1">IFERROR(__xludf.DUMMYFUNCTION("IFERROR(FILTER('Tag Library'!$AE$14:$AE$736, LEFT('Tag Library'!$AD$14:$AD$736, LEN(F$2))=F$2, RIGHT('Tag Library'!$AD$14:$AD$736, LEN($A307))=$A307), """")"),"")</f>
        <v/>
      </c>
      <c r="G307" s="1" t="str">
        <f ca="1">IFERROR(__xludf.DUMMYFUNCTION("IFERROR(FILTER('Tag Library'!$AE$14:$AE$736, LEFT('Tag Library'!$AD$14:$AD$736, LEN(G$2))=G$2, RIGHT('Tag Library'!$AD$14:$AD$736, LEN($A307))=$A307), """")"),"")</f>
        <v/>
      </c>
      <c r="H307" s="1" t="str">
        <f ca="1">IFERROR(__xludf.DUMMYFUNCTION("IFERROR(FILTER('Tag Library'!$AE$14:$AE$736, LEFT('Tag Library'!$AD$14:$AD$736, LEN(H$2))=H$2, RIGHT('Tag Library'!$AD$14:$AD$736, LEN($A307))=$A307), """")"),"")</f>
        <v/>
      </c>
      <c r="I307" s="1" t="str">
        <f ca="1">IFERROR(__xludf.DUMMYFUNCTION("IFERROR(FILTER('Tag Library'!$AE$14:$AE$736, LEFT('Tag Library'!$AD$14:$AD$736, LEN(I$2))=I$2, RIGHT('Tag Library'!$AD$14:$AD$736, LEN($A307))=$A307), """")"),"")</f>
        <v/>
      </c>
      <c r="J307" s="1" t="str">
        <f ca="1">IFERROR(__xludf.DUMMYFUNCTION("IFERROR(FILTER('Tag Library'!$AE$14:$AE$736, LEFT('Tag Library'!$AD$14:$AD$736, LEN(J$2))=J$2, RIGHT('Tag Library'!$AD$14:$AD$736, LEN($A307))=$A307), """")"),"")</f>
        <v/>
      </c>
      <c r="K307" s="1" t="str">
        <f ca="1">IFERROR(__xludf.DUMMYFUNCTION("IFERROR(FILTER('Tag Library'!$AE$14:$AE$736, LEFT('Tag Library'!$AD$14:$AD$736, LEN(K$2))=K$2, RIGHT('Tag Library'!$AD$14:$AD$736, LEN($A307))=$A307), """")"),"")</f>
        <v/>
      </c>
      <c r="L307" s="1" t="str">
        <f ca="1">IFERROR(__xludf.DUMMYFUNCTION("IFERROR(FILTER('Tag Library'!$AE$14:$AE$736, LEFT('Tag Library'!$AD$14:$AD$736, LEN(L$2))=L$2, RIGHT('Tag Library'!$AD$14:$AD$736, LEN($A307))=$A307), """")"),"")</f>
        <v/>
      </c>
      <c r="M307" s="1" t="str">
        <f ca="1">IFERROR(__xludf.DUMMYFUNCTION("IFERROR(FILTER('Tag Library'!$AE$14:$AE$736, LEFT('Tag Library'!$AD$14:$AD$736, LEN(M$2))=M$2, RIGHT('Tag Library'!$AD$14:$AD$736, LEN($A307))=$A307), """")"),"")</f>
        <v/>
      </c>
      <c r="N307" s="1" t="str">
        <f ca="1">IFERROR(__xludf.DUMMYFUNCTION("IFERROR(FILTER('Tag Library'!$AE$14:$AE$736, LEFT('Tag Library'!$AD$14:$AD$736, LEN(N$2))=N$2, RIGHT('Tag Library'!$AD$14:$AD$736, LEN($A307))=$A307), """")"),"")</f>
        <v/>
      </c>
      <c r="O307" s="1" t="str">
        <f ca="1">IFERROR(__xludf.DUMMYFUNCTION("IFERROR(FILTER('Tag Library'!$AE$14:$AE$736, LEFT('Tag Library'!$AD$14:$AD$736, LEN(O$2))=O$2, RIGHT('Tag Library'!$AD$14:$AD$736, LEN($A307))=$A307), """")"),"")</f>
        <v/>
      </c>
      <c r="P307" s="1" t="str">
        <f ca="1">IFERROR(__xludf.DUMMYFUNCTION("IFERROR(FILTER('Tag Library'!$AE$14:$AE$736, LEFT('Tag Library'!$AD$14:$AD$736, LEN(P$2))=P$2, RIGHT('Tag Library'!$AD$14:$AD$736, LEN($A307))=$A307), """")"),"")</f>
        <v/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IFERROR(__xludf.DUMMYFUNCTION("IFERROR(FILTER('Tag Library'!$AE$14:$AE$736, LEFT('Tag Library'!$AD$14:$AD$736, LEN(B$2))=B$2, RIGHT('Tag Library'!$AD$14:$AD$736, LEN($A308))=$A308), """")"),"")</f>
        <v/>
      </c>
      <c r="C308" s="1" t="str">
        <f ca="1">IFERROR(__xludf.DUMMYFUNCTION("IFERROR(FILTER('Tag Library'!$AE$14:$AE$736, LEFT('Tag Library'!$AD$14:$AD$736, LEN(C$2))=C$2, RIGHT('Tag Library'!$AD$14:$AD$736, LEN($A308))=$A308), """")"),"")</f>
        <v/>
      </c>
      <c r="D308" s="1" t="str">
        <f ca="1">IFERROR(__xludf.DUMMYFUNCTION("IFERROR(FILTER('Tag Library'!$AE$14:$AE$736, LEFT('Tag Library'!$AD$14:$AD$736, LEN(D$2))=D$2, RIGHT('Tag Library'!$AD$14:$AD$736, LEN($A308))=$A308), """")"),"")</f>
        <v/>
      </c>
      <c r="E308" s="1" t="str">
        <f ca="1">IFERROR(__xludf.DUMMYFUNCTION("IFERROR(FILTER('Tag Library'!$AE$14:$AE$736, LEFT('Tag Library'!$AD$14:$AD$736, LEN(E$2))=E$2, RIGHT('Tag Library'!$AD$14:$AD$736, LEN($A308))=$A308), """")"),"")</f>
        <v/>
      </c>
      <c r="F308" s="1" t="str">
        <f ca="1">IFERROR(__xludf.DUMMYFUNCTION("IFERROR(FILTER('Tag Library'!$AE$14:$AE$736, LEFT('Tag Library'!$AD$14:$AD$736, LEN(F$2))=F$2, RIGHT('Tag Library'!$AD$14:$AD$736, LEN($A308))=$A308), """")"),"")</f>
        <v/>
      </c>
      <c r="G308" s="1" t="str">
        <f ca="1">IFERROR(__xludf.DUMMYFUNCTION("IFERROR(FILTER('Tag Library'!$AE$14:$AE$736, LEFT('Tag Library'!$AD$14:$AD$736, LEN(G$2))=G$2, RIGHT('Tag Library'!$AD$14:$AD$736, LEN($A308))=$A308), """")"),"")</f>
        <v/>
      </c>
      <c r="H308" s="1" t="str">
        <f ca="1">IFERROR(__xludf.DUMMYFUNCTION("IFERROR(FILTER('Tag Library'!$AE$14:$AE$736, LEFT('Tag Library'!$AD$14:$AD$736, LEN(H$2))=H$2, RIGHT('Tag Library'!$AD$14:$AD$736, LEN($A308))=$A308), """")"),"")</f>
        <v/>
      </c>
      <c r="I308" s="1" t="str">
        <f ca="1">IFERROR(__xludf.DUMMYFUNCTION("IFERROR(FILTER('Tag Library'!$AE$14:$AE$736, LEFT('Tag Library'!$AD$14:$AD$736, LEN(I$2))=I$2, RIGHT('Tag Library'!$AD$14:$AD$736, LEN($A308))=$A308), """")"),"")</f>
        <v/>
      </c>
      <c r="J308" s="1" t="str">
        <f ca="1">IFERROR(__xludf.DUMMYFUNCTION("IFERROR(FILTER('Tag Library'!$AE$14:$AE$736, LEFT('Tag Library'!$AD$14:$AD$736, LEN(J$2))=J$2, RIGHT('Tag Library'!$AD$14:$AD$736, LEN($A308))=$A308), """")"),"")</f>
        <v/>
      </c>
      <c r="K308" s="1" t="str">
        <f ca="1">IFERROR(__xludf.DUMMYFUNCTION("IFERROR(FILTER('Tag Library'!$AE$14:$AE$736, LEFT('Tag Library'!$AD$14:$AD$736, LEN(K$2))=K$2, RIGHT('Tag Library'!$AD$14:$AD$736, LEN($A308))=$A308), """")"),"")</f>
        <v/>
      </c>
      <c r="L308" s="1" t="str">
        <f ca="1">IFERROR(__xludf.DUMMYFUNCTION("IFERROR(FILTER('Tag Library'!$AE$14:$AE$736, LEFT('Tag Library'!$AD$14:$AD$736, LEN(L$2))=L$2, RIGHT('Tag Library'!$AD$14:$AD$736, LEN($A308))=$A308), """")"),"")</f>
        <v/>
      </c>
      <c r="M308" s="1" t="str">
        <f ca="1">IFERROR(__xludf.DUMMYFUNCTION("IFERROR(FILTER('Tag Library'!$AE$14:$AE$736, LEFT('Tag Library'!$AD$14:$AD$736, LEN(M$2))=M$2, RIGHT('Tag Library'!$AD$14:$AD$736, LEN($A308))=$A308), """")"),"")</f>
        <v/>
      </c>
      <c r="N308" s="1" t="str">
        <f ca="1">IFERROR(__xludf.DUMMYFUNCTION("IFERROR(FILTER('Tag Library'!$AE$14:$AE$736, LEFT('Tag Library'!$AD$14:$AD$736, LEN(N$2))=N$2, RIGHT('Tag Library'!$AD$14:$AD$736, LEN($A308))=$A308), """")"),"")</f>
        <v/>
      </c>
      <c r="O308" s="1" t="str">
        <f ca="1">IFERROR(__xludf.DUMMYFUNCTION("IFERROR(FILTER('Tag Library'!$AE$14:$AE$736, LEFT('Tag Library'!$AD$14:$AD$736, LEN(O$2))=O$2, RIGHT('Tag Library'!$AD$14:$AD$736, LEN($A308))=$A308), """")"),"")</f>
        <v/>
      </c>
      <c r="P308" s="1" t="str">
        <f ca="1">IFERROR(__xludf.DUMMYFUNCTION("IFERROR(FILTER('Tag Library'!$AE$14:$AE$736, LEFT('Tag Library'!$AD$14:$AD$736, LEN(P$2))=P$2, RIGHT('Tag Library'!$AD$14:$AD$736, LEN($A308))=$A308), """")"),"")</f>
        <v/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IFERROR(__xludf.DUMMYFUNCTION("IFERROR(FILTER('Tag Library'!$AE$14:$AE$736, LEFT('Tag Library'!$AD$14:$AD$736, LEN(B$2))=B$2, RIGHT('Tag Library'!$AD$14:$AD$736, LEN($A309))=$A309), """")"),"")</f>
        <v/>
      </c>
      <c r="C309" s="1" t="str">
        <f ca="1">IFERROR(__xludf.DUMMYFUNCTION("IFERROR(FILTER('Tag Library'!$AE$14:$AE$736, LEFT('Tag Library'!$AD$14:$AD$736, LEN(C$2))=C$2, RIGHT('Tag Library'!$AD$14:$AD$736, LEN($A309))=$A309), """")"),"")</f>
        <v/>
      </c>
      <c r="D309" s="1" t="str">
        <f ca="1">IFERROR(__xludf.DUMMYFUNCTION("IFERROR(FILTER('Tag Library'!$AE$14:$AE$736, LEFT('Tag Library'!$AD$14:$AD$736, LEN(D$2))=D$2, RIGHT('Tag Library'!$AD$14:$AD$736, LEN($A309))=$A309), """")"),"")</f>
        <v/>
      </c>
      <c r="E309" s="1" t="str">
        <f ca="1">IFERROR(__xludf.DUMMYFUNCTION("IFERROR(FILTER('Tag Library'!$AE$14:$AE$736, LEFT('Tag Library'!$AD$14:$AD$736, LEN(E$2))=E$2, RIGHT('Tag Library'!$AD$14:$AD$736, LEN($A309))=$A309), """")"),"")</f>
        <v/>
      </c>
      <c r="F309" s="1" t="str">
        <f ca="1">IFERROR(__xludf.DUMMYFUNCTION("IFERROR(FILTER('Tag Library'!$AE$14:$AE$736, LEFT('Tag Library'!$AD$14:$AD$736, LEN(F$2))=F$2, RIGHT('Tag Library'!$AD$14:$AD$736, LEN($A309))=$A309), """")"),"")</f>
        <v/>
      </c>
      <c r="G309" s="1" t="str">
        <f ca="1">IFERROR(__xludf.DUMMYFUNCTION("IFERROR(FILTER('Tag Library'!$AE$14:$AE$736, LEFT('Tag Library'!$AD$14:$AD$736, LEN(G$2))=G$2, RIGHT('Tag Library'!$AD$14:$AD$736, LEN($A309))=$A309), """")"),"")</f>
        <v/>
      </c>
      <c r="H309" s="1" t="str">
        <f ca="1">IFERROR(__xludf.DUMMYFUNCTION("IFERROR(FILTER('Tag Library'!$AE$14:$AE$736, LEFT('Tag Library'!$AD$14:$AD$736, LEN(H$2))=H$2, RIGHT('Tag Library'!$AD$14:$AD$736, LEN($A309))=$A309), """")"),"")</f>
        <v/>
      </c>
      <c r="I309" s="1" t="str">
        <f ca="1">IFERROR(__xludf.DUMMYFUNCTION("IFERROR(FILTER('Tag Library'!$AE$14:$AE$736, LEFT('Tag Library'!$AD$14:$AD$736, LEN(I$2))=I$2, RIGHT('Tag Library'!$AD$14:$AD$736, LEN($A309))=$A309), """")"),"")</f>
        <v/>
      </c>
      <c r="J309" s="1" t="str">
        <f ca="1">IFERROR(__xludf.DUMMYFUNCTION("IFERROR(FILTER('Tag Library'!$AE$14:$AE$736, LEFT('Tag Library'!$AD$14:$AD$736, LEN(J$2))=J$2, RIGHT('Tag Library'!$AD$14:$AD$736, LEN($A309))=$A309), """")"),"")</f>
        <v/>
      </c>
      <c r="K309" s="1" t="str">
        <f ca="1">IFERROR(__xludf.DUMMYFUNCTION("IFERROR(FILTER('Tag Library'!$AE$14:$AE$736, LEFT('Tag Library'!$AD$14:$AD$736, LEN(K$2))=K$2, RIGHT('Tag Library'!$AD$14:$AD$736, LEN($A309))=$A309), """")"),"")</f>
        <v/>
      </c>
      <c r="L309" s="1" t="str">
        <f ca="1">IFERROR(__xludf.DUMMYFUNCTION("IFERROR(FILTER('Tag Library'!$AE$14:$AE$736, LEFT('Tag Library'!$AD$14:$AD$736, LEN(L$2))=L$2, RIGHT('Tag Library'!$AD$14:$AD$736, LEN($A309))=$A309), """")"),"")</f>
        <v/>
      </c>
      <c r="M309" s="1" t="str">
        <f ca="1">IFERROR(__xludf.DUMMYFUNCTION("IFERROR(FILTER('Tag Library'!$AE$14:$AE$736, LEFT('Tag Library'!$AD$14:$AD$736, LEN(M$2))=M$2, RIGHT('Tag Library'!$AD$14:$AD$736, LEN($A309))=$A309), """")"),"")</f>
        <v/>
      </c>
      <c r="N309" s="1" t="str">
        <f ca="1">IFERROR(__xludf.DUMMYFUNCTION("IFERROR(FILTER('Tag Library'!$AE$14:$AE$736, LEFT('Tag Library'!$AD$14:$AD$736, LEN(N$2))=N$2, RIGHT('Tag Library'!$AD$14:$AD$736, LEN($A309))=$A309), """")"),"")</f>
        <v/>
      </c>
      <c r="O309" s="1" t="str">
        <f ca="1">IFERROR(__xludf.DUMMYFUNCTION("IFERROR(FILTER('Tag Library'!$AE$14:$AE$736, LEFT('Tag Library'!$AD$14:$AD$736, LEN(O$2))=O$2, RIGHT('Tag Library'!$AD$14:$AD$736, LEN($A309))=$A309), """")"),"")</f>
        <v/>
      </c>
      <c r="P309" s="1" t="str">
        <f ca="1">IFERROR(__xludf.DUMMYFUNCTION("IFERROR(FILTER('Tag Library'!$AE$14:$AE$736, LEFT('Tag Library'!$AD$14:$AD$736, LEN(P$2))=P$2, RIGHT('Tag Library'!$AD$14:$AD$736, LEN($A309))=$A309), """")"),"")</f>
        <v/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IFERROR(__xludf.DUMMYFUNCTION("IFERROR(FILTER('Tag Library'!$AE$14:$AE$736, LEFT('Tag Library'!$AD$14:$AD$736, LEN(B$2))=B$2, RIGHT('Tag Library'!$AD$14:$AD$736, LEN($A310))=$A310), """")"),"")</f>
        <v/>
      </c>
      <c r="C310" s="1" t="str">
        <f ca="1">IFERROR(__xludf.DUMMYFUNCTION("IFERROR(FILTER('Tag Library'!$AE$14:$AE$736, LEFT('Tag Library'!$AD$14:$AD$736, LEN(C$2))=C$2, RIGHT('Tag Library'!$AD$14:$AD$736, LEN($A310))=$A310), """")"),"")</f>
        <v/>
      </c>
      <c r="D310" s="1" t="str">
        <f ca="1">IFERROR(__xludf.DUMMYFUNCTION("IFERROR(FILTER('Tag Library'!$AE$14:$AE$736, LEFT('Tag Library'!$AD$14:$AD$736, LEN(D$2))=D$2, RIGHT('Tag Library'!$AD$14:$AD$736, LEN($A310))=$A310), """")"),"")</f>
        <v/>
      </c>
      <c r="E310" s="1" t="str">
        <f ca="1">IFERROR(__xludf.DUMMYFUNCTION("IFERROR(FILTER('Tag Library'!$AE$14:$AE$736, LEFT('Tag Library'!$AD$14:$AD$736, LEN(E$2))=E$2, RIGHT('Tag Library'!$AD$14:$AD$736, LEN($A310))=$A310), """")"),"")</f>
        <v/>
      </c>
      <c r="F310" s="1" t="str">
        <f ca="1">IFERROR(__xludf.DUMMYFUNCTION("IFERROR(FILTER('Tag Library'!$AE$14:$AE$736, LEFT('Tag Library'!$AD$14:$AD$736, LEN(F$2))=F$2, RIGHT('Tag Library'!$AD$14:$AD$736, LEN($A310))=$A310), """")"),"")</f>
        <v/>
      </c>
      <c r="G310" s="1" t="str">
        <f ca="1">IFERROR(__xludf.DUMMYFUNCTION("IFERROR(FILTER('Tag Library'!$AE$14:$AE$736, LEFT('Tag Library'!$AD$14:$AD$736, LEN(G$2))=G$2, RIGHT('Tag Library'!$AD$14:$AD$736, LEN($A310))=$A310), """")"),"")</f>
        <v/>
      </c>
      <c r="H310" s="1" t="str">
        <f ca="1">IFERROR(__xludf.DUMMYFUNCTION("IFERROR(FILTER('Tag Library'!$AE$14:$AE$736, LEFT('Tag Library'!$AD$14:$AD$736, LEN(H$2))=H$2, RIGHT('Tag Library'!$AD$14:$AD$736, LEN($A310))=$A310), """")"),"")</f>
        <v/>
      </c>
      <c r="I310" s="1" t="str">
        <f ca="1">IFERROR(__xludf.DUMMYFUNCTION("IFERROR(FILTER('Tag Library'!$AE$14:$AE$736, LEFT('Tag Library'!$AD$14:$AD$736, LEN(I$2))=I$2, RIGHT('Tag Library'!$AD$14:$AD$736, LEN($A310))=$A310), """")"),"")</f>
        <v/>
      </c>
      <c r="J310" s="1" t="str">
        <f ca="1">IFERROR(__xludf.DUMMYFUNCTION("IFERROR(FILTER('Tag Library'!$AE$14:$AE$736, LEFT('Tag Library'!$AD$14:$AD$736, LEN(J$2))=J$2, RIGHT('Tag Library'!$AD$14:$AD$736, LEN($A310))=$A310), """")"),"")</f>
        <v/>
      </c>
      <c r="K310" s="1" t="str">
        <f ca="1">IFERROR(__xludf.DUMMYFUNCTION("IFERROR(FILTER('Tag Library'!$AE$14:$AE$736, LEFT('Tag Library'!$AD$14:$AD$736, LEN(K$2))=K$2, RIGHT('Tag Library'!$AD$14:$AD$736, LEN($A310))=$A310), """")"),"")</f>
        <v/>
      </c>
      <c r="L310" s="1" t="str">
        <f ca="1">IFERROR(__xludf.DUMMYFUNCTION("IFERROR(FILTER('Tag Library'!$AE$14:$AE$736, LEFT('Tag Library'!$AD$14:$AD$736, LEN(L$2))=L$2, RIGHT('Tag Library'!$AD$14:$AD$736, LEN($A310))=$A310), """")"),"")</f>
        <v/>
      </c>
      <c r="M310" s="1" t="str">
        <f ca="1">IFERROR(__xludf.DUMMYFUNCTION("IFERROR(FILTER('Tag Library'!$AE$14:$AE$736, LEFT('Tag Library'!$AD$14:$AD$736, LEN(M$2))=M$2, RIGHT('Tag Library'!$AD$14:$AD$736, LEN($A310))=$A310), """")"),"")</f>
        <v/>
      </c>
      <c r="N310" s="1" t="str">
        <f ca="1">IFERROR(__xludf.DUMMYFUNCTION("IFERROR(FILTER('Tag Library'!$AE$14:$AE$736, LEFT('Tag Library'!$AD$14:$AD$736, LEN(N$2))=N$2, RIGHT('Tag Library'!$AD$14:$AD$736, LEN($A310))=$A310), """")"),"")</f>
        <v/>
      </c>
      <c r="O310" s="1" t="str">
        <f ca="1">IFERROR(__xludf.DUMMYFUNCTION("IFERROR(FILTER('Tag Library'!$AE$14:$AE$736, LEFT('Tag Library'!$AD$14:$AD$736, LEN(O$2))=O$2, RIGHT('Tag Library'!$AD$14:$AD$736, LEN($A310))=$A310), """")"),"")</f>
        <v/>
      </c>
      <c r="P310" s="1" t="str">
        <f ca="1">IFERROR(__xludf.DUMMYFUNCTION("IFERROR(FILTER('Tag Library'!$AE$14:$AE$736, LEFT('Tag Library'!$AD$14:$AD$736, LEN(P$2))=P$2, RIGHT('Tag Library'!$AD$14:$AD$736, LEN($A310))=$A310), """")"),"")</f>
        <v/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IFERROR(__xludf.DUMMYFUNCTION("IFERROR(FILTER('Tag Library'!$AE$14:$AE$736, LEFT('Tag Library'!$AD$14:$AD$736, LEN(B$2))=B$2, RIGHT('Tag Library'!$AD$14:$AD$736, LEN($A311))=$A311), """")"),"")</f>
        <v/>
      </c>
      <c r="C311" s="1" t="str">
        <f ca="1">IFERROR(__xludf.DUMMYFUNCTION("IFERROR(FILTER('Tag Library'!$AE$14:$AE$736, LEFT('Tag Library'!$AD$14:$AD$736, LEN(C$2))=C$2, RIGHT('Tag Library'!$AD$14:$AD$736, LEN($A311))=$A311), """")"),"")</f>
        <v/>
      </c>
      <c r="D311" s="1" t="str">
        <f ca="1">IFERROR(__xludf.DUMMYFUNCTION("IFERROR(FILTER('Tag Library'!$AE$14:$AE$736, LEFT('Tag Library'!$AD$14:$AD$736, LEN(D$2))=D$2, RIGHT('Tag Library'!$AD$14:$AD$736, LEN($A311))=$A311), """")"),"")</f>
        <v/>
      </c>
      <c r="E311" s="1" t="str">
        <f ca="1">IFERROR(__xludf.DUMMYFUNCTION("IFERROR(FILTER('Tag Library'!$AE$14:$AE$736, LEFT('Tag Library'!$AD$14:$AD$736, LEN(E$2))=E$2, RIGHT('Tag Library'!$AD$14:$AD$736, LEN($A311))=$A311), """")"),"")</f>
        <v/>
      </c>
      <c r="F311" s="1" t="str">
        <f ca="1">IFERROR(__xludf.DUMMYFUNCTION("IFERROR(FILTER('Tag Library'!$AE$14:$AE$736, LEFT('Tag Library'!$AD$14:$AD$736, LEN(F$2))=F$2, RIGHT('Tag Library'!$AD$14:$AD$736, LEN($A311))=$A311), """")"),"")</f>
        <v/>
      </c>
      <c r="G311" s="1" t="str">
        <f ca="1">IFERROR(__xludf.DUMMYFUNCTION("IFERROR(FILTER('Tag Library'!$AE$14:$AE$736, LEFT('Tag Library'!$AD$14:$AD$736, LEN(G$2))=G$2, RIGHT('Tag Library'!$AD$14:$AD$736, LEN($A311))=$A311), """")"),"")</f>
        <v/>
      </c>
      <c r="H311" s="1" t="str">
        <f ca="1">IFERROR(__xludf.DUMMYFUNCTION("IFERROR(FILTER('Tag Library'!$AE$14:$AE$736, LEFT('Tag Library'!$AD$14:$AD$736, LEN(H$2))=H$2, RIGHT('Tag Library'!$AD$14:$AD$736, LEN($A311))=$A311), """")"),"")</f>
        <v/>
      </c>
      <c r="I311" s="1" t="str">
        <f ca="1">IFERROR(__xludf.DUMMYFUNCTION("IFERROR(FILTER('Tag Library'!$AE$14:$AE$736, LEFT('Tag Library'!$AD$14:$AD$736, LEN(I$2))=I$2, RIGHT('Tag Library'!$AD$14:$AD$736, LEN($A311))=$A311), """")"),"")</f>
        <v/>
      </c>
      <c r="J311" s="1" t="str">
        <f ca="1">IFERROR(__xludf.DUMMYFUNCTION("IFERROR(FILTER('Tag Library'!$AE$14:$AE$736, LEFT('Tag Library'!$AD$14:$AD$736, LEN(J$2))=J$2, RIGHT('Tag Library'!$AD$14:$AD$736, LEN($A311))=$A311), """")"),"")</f>
        <v/>
      </c>
      <c r="K311" s="1" t="str">
        <f ca="1">IFERROR(__xludf.DUMMYFUNCTION("IFERROR(FILTER('Tag Library'!$AE$14:$AE$736, LEFT('Tag Library'!$AD$14:$AD$736, LEN(K$2))=K$2, RIGHT('Tag Library'!$AD$14:$AD$736, LEN($A311))=$A311), """")"),"")</f>
        <v/>
      </c>
      <c r="L311" s="1" t="str">
        <f ca="1">IFERROR(__xludf.DUMMYFUNCTION("IFERROR(FILTER('Tag Library'!$AE$14:$AE$736, LEFT('Tag Library'!$AD$14:$AD$736, LEN(L$2))=L$2, RIGHT('Tag Library'!$AD$14:$AD$736, LEN($A311))=$A311), """")"),"")</f>
        <v/>
      </c>
      <c r="M311" s="1" t="str">
        <f ca="1">IFERROR(__xludf.DUMMYFUNCTION("IFERROR(FILTER('Tag Library'!$AE$14:$AE$736, LEFT('Tag Library'!$AD$14:$AD$736, LEN(M$2))=M$2, RIGHT('Tag Library'!$AD$14:$AD$736, LEN($A311))=$A311), """")"),"")</f>
        <v/>
      </c>
      <c r="N311" s="1" t="str">
        <f ca="1">IFERROR(__xludf.DUMMYFUNCTION("IFERROR(FILTER('Tag Library'!$AE$14:$AE$736, LEFT('Tag Library'!$AD$14:$AD$736, LEN(N$2))=N$2, RIGHT('Tag Library'!$AD$14:$AD$736, LEN($A311))=$A311), """")"),"")</f>
        <v/>
      </c>
      <c r="O311" s="1" t="str">
        <f ca="1">IFERROR(__xludf.DUMMYFUNCTION("IFERROR(FILTER('Tag Library'!$AE$14:$AE$736, LEFT('Tag Library'!$AD$14:$AD$736, LEN(O$2))=O$2, RIGHT('Tag Library'!$AD$14:$AD$736, LEN($A311))=$A311), """")"),"")</f>
        <v/>
      </c>
      <c r="P311" s="1" t="str">
        <f ca="1">IFERROR(__xludf.DUMMYFUNCTION("IFERROR(FILTER('Tag Library'!$AE$14:$AE$736, LEFT('Tag Library'!$AD$14:$AD$736, LEN(P$2))=P$2, RIGHT('Tag Library'!$AD$14:$AD$736, LEN($A311))=$A311), """")"),"")</f>
        <v/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IFERROR(__xludf.DUMMYFUNCTION("IFERROR(FILTER('Tag Library'!$AE$14:$AE$736, LEFT('Tag Library'!$AD$14:$AD$736, LEN(B$2))=B$2, RIGHT('Tag Library'!$AD$14:$AD$736, LEN($A312))=$A312), """")"),"")</f>
        <v/>
      </c>
      <c r="C312" s="1" t="str">
        <f ca="1">IFERROR(__xludf.DUMMYFUNCTION("IFERROR(FILTER('Tag Library'!$AE$14:$AE$736, LEFT('Tag Library'!$AD$14:$AD$736, LEN(C$2))=C$2, RIGHT('Tag Library'!$AD$14:$AD$736, LEN($A312))=$A312), """")"),"")</f>
        <v/>
      </c>
      <c r="D312" s="1" t="str">
        <f ca="1">IFERROR(__xludf.DUMMYFUNCTION("IFERROR(FILTER('Tag Library'!$AE$14:$AE$736, LEFT('Tag Library'!$AD$14:$AD$736, LEN(D$2))=D$2, RIGHT('Tag Library'!$AD$14:$AD$736, LEN($A312))=$A312), """")"),"")</f>
        <v/>
      </c>
      <c r="E312" s="1" t="str">
        <f ca="1">IFERROR(__xludf.DUMMYFUNCTION("IFERROR(FILTER('Tag Library'!$AE$14:$AE$736, LEFT('Tag Library'!$AD$14:$AD$736, LEN(E$2))=E$2, RIGHT('Tag Library'!$AD$14:$AD$736, LEN($A312))=$A312), """")"),"")</f>
        <v/>
      </c>
      <c r="F312" s="1" t="str">
        <f ca="1">IFERROR(__xludf.DUMMYFUNCTION("IFERROR(FILTER('Tag Library'!$AE$14:$AE$736, LEFT('Tag Library'!$AD$14:$AD$736, LEN(F$2))=F$2, RIGHT('Tag Library'!$AD$14:$AD$736, LEN($A312))=$A312), """")"),"")</f>
        <v/>
      </c>
      <c r="G312" s="1" t="str">
        <f ca="1">IFERROR(__xludf.DUMMYFUNCTION("IFERROR(FILTER('Tag Library'!$AE$14:$AE$736, LEFT('Tag Library'!$AD$14:$AD$736, LEN(G$2))=G$2, RIGHT('Tag Library'!$AD$14:$AD$736, LEN($A312))=$A312), """")"),"")</f>
        <v/>
      </c>
      <c r="H312" s="1" t="str">
        <f ca="1">IFERROR(__xludf.DUMMYFUNCTION("IFERROR(FILTER('Tag Library'!$AE$14:$AE$736, LEFT('Tag Library'!$AD$14:$AD$736, LEN(H$2))=H$2, RIGHT('Tag Library'!$AD$14:$AD$736, LEN($A312))=$A312), """")"),"")</f>
        <v/>
      </c>
      <c r="I312" s="1" t="str">
        <f ca="1">IFERROR(__xludf.DUMMYFUNCTION("IFERROR(FILTER('Tag Library'!$AE$14:$AE$736, LEFT('Tag Library'!$AD$14:$AD$736, LEN(I$2))=I$2, RIGHT('Tag Library'!$AD$14:$AD$736, LEN($A312))=$A312), """")"),"")</f>
        <v/>
      </c>
      <c r="J312" s="1" t="str">
        <f ca="1">IFERROR(__xludf.DUMMYFUNCTION("IFERROR(FILTER('Tag Library'!$AE$14:$AE$736, LEFT('Tag Library'!$AD$14:$AD$736, LEN(J$2))=J$2, RIGHT('Tag Library'!$AD$14:$AD$736, LEN($A312))=$A312), """")"),"")</f>
        <v/>
      </c>
      <c r="K312" s="1" t="str">
        <f ca="1">IFERROR(__xludf.DUMMYFUNCTION("IFERROR(FILTER('Tag Library'!$AE$14:$AE$736, LEFT('Tag Library'!$AD$14:$AD$736, LEN(K$2))=K$2, RIGHT('Tag Library'!$AD$14:$AD$736, LEN($A312))=$A312), """")"),"")</f>
        <v/>
      </c>
      <c r="L312" s="1" t="str">
        <f ca="1">IFERROR(__xludf.DUMMYFUNCTION("IFERROR(FILTER('Tag Library'!$AE$14:$AE$736, LEFT('Tag Library'!$AD$14:$AD$736, LEN(L$2))=L$2, RIGHT('Tag Library'!$AD$14:$AD$736, LEN($A312))=$A312), """")"),"")</f>
        <v/>
      </c>
      <c r="M312" s="1" t="str">
        <f ca="1">IFERROR(__xludf.DUMMYFUNCTION("IFERROR(FILTER('Tag Library'!$AE$14:$AE$736, LEFT('Tag Library'!$AD$14:$AD$736, LEN(M$2))=M$2, RIGHT('Tag Library'!$AD$14:$AD$736, LEN($A312))=$A312), """")"),"")</f>
        <v/>
      </c>
      <c r="N312" s="1" t="str">
        <f ca="1">IFERROR(__xludf.DUMMYFUNCTION("IFERROR(FILTER('Tag Library'!$AE$14:$AE$736, LEFT('Tag Library'!$AD$14:$AD$736, LEN(N$2))=N$2, RIGHT('Tag Library'!$AD$14:$AD$736, LEN($A312))=$A312), """")"),"")</f>
        <v/>
      </c>
      <c r="O312" s="1" t="str">
        <f ca="1">IFERROR(__xludf.DUMMYFUNCTION("IFERROR(FILTER('Tag Library'!$AE$14:$AE$736, LEFT('Tag Library'!$AD$14:$AD$736, LEN(O$2))=O$2, RIGHT('Tag Library'!$AD$14:$AD$736, LEN($A312))=$A312), """")"),"")</f>
        <v/>
      </c>
      <c r="P312" s="1" t="str">
        <f ca="1">IFERROR(__xludf.DUMMYFUNCTION("IFERROR(FILTER('Tag Library'!$AE$14:$AE$736, LEFT('Tag Library'!$AD$14:$AD$736, LEN(P$2))=P$2, RIGHT('Tag Library'!$AD$14:$AD$736, LEN($A312))=$A312), """")"),"")</f>
        <v/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IFERROR(__xludf.DUMMYFUNCTION("IFERROR(FILTER('Tag Library'!$AE$14:$AE$736, LEFT('Tag Library'!$AD$14:$AD$736, LEN(B$2))=B$2, RIGHT('Tag Library'!$AD$14:$AD$736, LEN($A313))=$A313), """")"),"")</f>
        <v/>
      </c>
      <c r="C313" s="1" t="str">
        <f ca="1">IFERROR(__xludf.DUMMYFUNCTION("IFERROR(FILTER('Tag Library'!$AE$14:$AE$736, LEFT('Tag Library'!$AD$14:$AD$736, LEN(C$2))=C$2, RIGHT('Tag Library'!$AD$14:$AD$736, LEN($A313))=$A313), """")"),"")</f>
        <v/>
      </c>
      <c r="D313" s="1" t="str">
        <f ca="1">IFERROR(__xludf.DUMMYFUNCTION("IFERROR(FILTER('Tag Library'!$AE$14:$AE$736, LEFT('Tag Library'!$AD$14:$AD$736, LEN(D$2))=D$2, RIGHT('Tag Library'!$AD$14:$AD$736, LEN($A313))=$A313), """")"),"")</f>
        <v/>
      </c>
      <c r="E313" s="1" t="str">
        <f ca="1">IFERROR(__xludf.DUMMYFUNCTION("IFERROR(FILTER('Tag Library'!$AE$14:$AE$736, LEFT('Tag Library'!$AD$14:$AD$736, LEN(E$2))=E$2, RIGHT('Tag Library'!$AD$14:$AD$736, LEN($A313))=$A313), """")"),"")</f>
        <v/>
      </c>
      <c r="F313" s="1" t="str">
        <f ca="1">IFERROR(__xludf.DUMMYFUNCTION("IFERROR(FILTER('Tag Library'!$AE$14:$AE$736, LEFT('Tag Library'!$AD$14:$AD$736, LEN(F$2))=F$2, RIGHT('Tag Library'!$AD$14:$AD$736, LEN($A313))=$A313), """")"),"")</f>
        <v/>
      </c>
      <c r="G313" s="1" t="str">
        <f ca="1">IFERROR(__xludf.DUMMYFUNCTION("IFERROR(FILTER('Tag Library'!$AE$14:$AE$736, LEFT('Tag Library'!$AD$14:$AD$736, LEN(G$2))=G$2, RIGHT('Tag Library'!$AD$14:$AD$736, LEN($A313))=$A313), """")"),"")</f>
        <v/>
      </c>
      <c r="H313" s="1" t="str">
        <f ca="1">IFERROR(__xludf.DUMMYFUNCTION("IFERROR(FILTER('Tag Library'!$AE$14:$AE$736, LEFT('Tag Library'!$AD$14:$AD$736, LEN(H$2))=H$2, RIGHT('Tag Library'!$AD$14:$AD$736, LEN($A313))=$A313), """")"),"")</f>
        <v/>
      </c>
      <c r="I313" s="1" t="str">
        <f ca="1">IFERROR(__xludf.DUMMYFUNCTION("IFERROR(FILTER('Tag Library'!$AE$14:$AE$736, LEFT('Tag Library'!$AD$14:$AD$736, LEN(I$2))=I$2, RIGHT('Tag Library'!$AD$14:$AD$736, LEN($A313))=$A313), """")"),"")</f>
        <v/>
      </c>
      <c r="J313" s="1" t="str">
        <f ca="1">IFERROR(__xludf.DUMMYFUNCTION("IFERROR(FILTER('Tag Library'!$AE$14:$AE$736, LEFT('Tag Library'!$AD$14:$AD$736, LEN(J$2))=J$2, RIGHT('Tag Library'!$AD$14:$AD$736, LEN($A313))=$A313), """")"),"")</f>
        <v/>
      </c>
      <c r="K313" s="1" t="str">
        <f ca="1">IFERROR(__xludf.DUMMYFUNCTION("IFERROR(FILTER('Tag Library'!$AE$14:$AE$736, LEFT('Tag Library'!$AD$14:$AD$736, LEN(K$2))=K$2, RIGHT('Tag Library'!$AD$14:$AD$736, LEN($A313))=$A313), """")"),"")</f>
        <v/>
      </c>
      <c r="L313" s="1" t="str">
        <f ca="1">IFERROR(__xludf.DUMMYFUNCTION("IFERROR(FILTER('Tag Library'!$AE$14:$AE$736, LEFT('Tag Library'!$AD$14:$AD$736, LEN(L$2))=L$2, RIGHT('Tag Library'!$AD$14:$AD$736, LEN($A313))=$A313), """")"),"")</f>
        <v/>
      </c>
      <c r="M313" s="1" t="str">
        <f ca="1">IFERROR(__xludf.DUMMYFUNCTION("IFERROR(FILTER('Tag Library'!$AE$14:$AE$736, LEFT('Tag Library'!$AD$14:$AD$736, LEN(M$2))=M$2, RIGHT('Tag Library'!$AD$14:$AD$736, LEN($A313))=$A313), """")"),"")</f>
        <v/>
      </c>
      <c r="N313" s="1" t="str">
        <f ca="1">IFERROR(__xludf.DUMMYFUNCTION("IFERROR(FILTER('Tag Library'!$AE$14:$AE$736, LEFT('Tag Library'!$AD$14:$AD$736, LEN(N$2))=N$2, RIGHT('Tag Library'!$AD$14:$AD$736, LEN($A313))=$A313), """")"),"")</f>
        <v/>
      </c>
      <c r="O313" s="1" t="str">
        <f ca="1">IFERROR(__xludf.DUMMYFUNCTION("IFERROR(FILTER('Tag Library'!$AE$14:$AE$736, LEFT('Tag Library'!$AD$14:$AD$736, LEN(O$2))=O$2, RIGHT('Tag Library'!$AD$14:$AD$736, LEN($A313))=$A313), """")"),"")</f>
        <v/>
      </c>
      <c r="P313" s="1" t="str">
        <f ca="1">IFERROR(__xludf.DUMMYFUNCTION("IFERROR(FILTER('Tag Library'!$AE$14:$AE$736, LEFT('Tag Library'!$AD$14:$AD$736, LEN(P$2))=P$2, RIGHT('Tag Library'!$AD$14:$AD$736, LEN($A313))=$A313), """")"),"")</f>
        <v/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IFERROR(__xludf.DUMMYFUNCTION("IFERROR(FILTER('Tag Library'!$AE$14:$AE$736, LEFT('Tag Library'!$AD$14:$AD$736, LEN(B$2))=B$2, RIGHT('Tag Library'!$AD$14:$AD$736, LEN($A314))=$A314), """")"),"")</f>
        <v/>
      </c>
      <c r="C314" s="1" t="str">
        <f ca="1">IFERROR(__xludf.DUMMYFUNCTION("IFERROR(FILTER('Tag Library'!$AE$14:$AE$736, LEFT('Tag Library'!$AD$14:$AD$736, LEN(C$2))=C$2, RIGHT('Tag Library'!$AD$14:$AD$736, LEN($A314))=$A314), """")"),"")</f>
        <v/>
      </c>
      <c r="D314" s="1" t="str">
        <f ca="1">IFERROR(__xludf.DUMMYFUNCTION("IFERROR(FILTER('Tag Library'!$AE$14:$AE$736, LEFT('Tag Library'!$AD$14:$AD$736, LEN(D$2))=D$2, RIGHT('Tag Library'!$AD$14:$AD$736, LEN($A314))=$A314), """")"),"")</f>
        <v/>
      </c>
      <c r="E314" s="1" t="str">
        <f ca="1">IFERROR(__xludf.DUMMYFUNCTION("IFERROR(FILTER('Tag Library'!$AE$14:$AE$736, LEFT('Tag Library'!$AD$14:$AD$736, LEN(E$2))=E$2, RIGHT('Tag Library'!$AD$14:$AD$736, LEN($A314))=$A314), """")"),"")</f>
        <v/>
      </c>
      <c r="F314" s="1" t="str">
        <f ca="1">IFERROR(__xludf.DUMMYFUNCTION("IFERROR(FILTER('Tag Library'!$AE$14:$AE$736, LEFT('Tag Library'!$AD$14:$AD$736, LEN(F$2))=F$2, RIGHT('Tag Library'!$AD$14:$AD$736, LEN($A314))=$A314), """")"),"")</f>
        <v/>
      </c>
      <c r="G314" s="1" t="str">
        <f ca="1">IFERROR(__xludf.DUMMYFUNCTION("IFERROR(FILTER('Tag Library'!$AE$14:$AE$736, LEFT('Tag Library'!$AD$14:$AD$736, LEN(G$2))=G$2, RIGHT('Tag Library'!$AD$14:$AD$736, LEN($A314))=$A314), """")"),"")</f>
        <v/>
      </c>
      <c r="H314" s="1" t="str">
        <f ca="1">IFERROR(__xludf.DUMMYFUNCTION("IFERROR(FILTER('Tag Library'!$AE$14:$AE$736, LEFT('Tag Library'!$AD$14:$AD$736, LEN(H$2))=H$2, RIGHT('Tag Library'!$AD$14:$AD$736, LEN($A314))=$A314), """")"),"")</f>
        <v/>
      </c>
      <c r="I314" s="1" t="str">
        <f ca="1">IFERROR(__xludf.DUMMYFUNCTION("IFERROR(FILTER('Tag Library'!$AE$14:$AE$736, LEFT('Tag Library'!$AD$14:$AD$736, LEN(I$2))=I$2, RIGHT('Tag Library'!$AD$14:$AD$736, LEN($A314))=$A314), """")"),"")</f>
        <v/>
      </c>
      <c r="J314" s="1" t="str">
        <f ca="1">IFERROR(__xludf.DUMMYFUNCTION("IFERROR(FILTER('Tag Library'!$AE$14:$AE$736, LEFT('Tag Library'!$AD$14:$AD$736, LEN(J$2))=J$2, RIGHT('Tag Library'!$AD$14:$AD$736, LEN($A314))=$A314), """")"),"")</f>
        <v/>
      </c>
      <c r="K314" s="1" t="str">
        <f ca="1">IFERROR(__xludf.DUMMYFUNCTION("IFERROR(FILTER('Tag Library'!$AE$14:$AE$736, LEFT('Tag Library'!$AD$14:$AD$736, LEN(K$2))=K$2, RIGHT('Tag Library'!$AD$14:$AD$736, LEN($A314))=$A314), """")"),"")</f>
        <v/>
      </c>
      <c r="L314" s="1" t="str">
        <f ca="1">IFERROR(__xludf.DUMMYFUNCTION("IFERROR(FILTER('Tag Library'!$AE$14:$AE$736, LEFT('Tag Library'!$AD$14:$AD$736, LEN(L$2))=L$2, RIGHT('Tag Library'!$AD$14:$AD$736, LEN($A314))=$A314), """")"),"")</f>
        <v/>
      </c>
      <c r="M314" s="1" t="str">
        <f ca="1">IFERROR(__xludf.DUMMYFUNCTION("IFERROR(FILTER('Tag Library'!$AE$14:$AE$736, LEFT('Tag Library'!$AD$14:$AD$736, LEN(M$2))=M$2, RIGHT('Tag Library'!$AD$14:$AD$736, LEN($A314))=$A314), """")"),"")</f>
        <v/>
      </c>
      <c r="N314" s="1" t="str">
        <f ca="1">IFERROR(__xludf.DUMMYFUNCTION("IFERROR(FILTER('Tag Library'!$AE$14:$AE$736, LEFT('Tag Library'!$AD$14:$AD$736, LEN(N$2))=N$2, RIGHT('Tag Library'!$AD$14:$AD$736, LEN($A314))=$A314), """")"),"")</f>
        <v/>
      </c>
      <c r="O314" s="1" t="str">
        <f ca="1">IFERROR(__xludf.DUMMYFUNCTION("IFERROR(FILTER('Tag Library'!$AE$14:$AE$736, LEFT('Tag Library'!$AD$14:$AD$736, LEN(O$2))=O$2, RIGHT('Tag Library'!$AD$14:$AD$736, LEN($A314))=$A314), """")"),"")</f>
        <v/>
      </c>
      <c r="P314" s="1" t="str">
        <f ca="1">IFERROR(__xludf.DUMMYFUNCTION("IFERROR(FILTER('Tag Library'!$AE$14:$AE$736, LEFT('Tag Library'!$AD$14:$AD$736, LEN(P$2))=P$2, RIGHT('Tag Library'!$AD$14:$AD$736, LEN($A314))=$A314), """")"),"")</f>
        <v/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IFERROR(__xludf.DUMMYFUNCTION("IFERROR(FILTER('Tag Library'!$AE$14:$AE$736, LEFT('Tag Library'!$AD$14:$AD$736, LEN(B$2))=B$2, RIGHT('Tag Library'!$AD$14:$AD$736, LEN($A315))=$A315), """")"),"")</f>
        <v/>
      </c>
      <c r="C315" s="1" t="str">
        <f ca="1">IFERROR(__xludf.DUMMYFUNCTION("IFERROR(FILTER('Tag Library'!$AE$14:$AE$736, LEFT('Tag Library'!$AD$14:$AD$736, LEN(C$2))=C$2, RIGHT('Tag Library'!$AD$14:$AD$736, LEN($A315))=$A315), """")"),"")</f>
        <v/>
      </c>
      <c r="D315" s="1" t="str">
        <f ca="1">IFERROR(__xludf.DUMMYFUNCTION("IFERROR(FILTER('Tag Library'!$AE$14:$AE$736, LEFT('Tag Library'!$AD$14:$AD$736, LEN(D$2))=D$2, RIGHT('Tag Library'!$AD$14:$AD$736, LEN($A315))=$A315), """")"),"")</f>
        <v/>
      </c>
      <c r="E315" s="1" t="str">
        <f ca="1">IFERROR(__xludf.DUMMYFUNCTION("IFERROR(FILTER('Tag Library'!$AE$14:$AE$736, LEFT('Tag Library'!$AD$14:$AD$736, LEN(E$2))=E$2, RIGHT('Tag Library'!$AD$14:$AD$736, LEN($A315))=$A315), """")"),"")</f>
        <v/>
      </c>
      <c r="F315" s="1" t="str">
        <f ca="1">IFERROR(__xludf.DUMMYFUNCTION("IFERROR(FILTER('Tag Library'!$AE$14:$AE$736, LEFT('Tag Library'!$AD$14:$AD$736, LEN(F$2))=F$2, RIGHT('Tag Library'!$AD$14:$AD$736, LEN($A315))=$A315), """")"),"")</f>
        <v/>
      </c>
      <c r="G315" s="1" t="str">
        <f ca="1">IFERROR(__xludf.DUMMYFUNCTION("IFERROR(FILTER('Tag Library'!$AE$14:$AE$736, LEFT('Tag Library'!$AD$14:$AD$736, LEN(G$2))=G$2, RIGHT('Tag Library'!$AD$14:$AD$736, LEN($A315))=$A315), """")"),"")</f>
        <v/>
      </c>
      <c r="H315" s="1" t="str">
        <f ca="1">IFERROR(__xludf.DUMMYFUNCTION("IFERROR(FILTER('Tag Library'!$AE$14:$AE$736, LEFT('Tag Library'!$AD$14:$AD$736, LEN(H$2))=H$2, RIGHT('Tag Library'!$AD$14:$AD$736, LEN($A315))=$A315), """")"),"")</f>
        <v/>
      </c>
      <c r="I315" s="1" t="str">
        <f ca="1">IFERROR(__xludf.DUMMYFUNCTION("IFERROR(FILTER('Tag Library'!$AE$14:$AE$736, LEFT('Tag Library'!$AD$14:$AD$736, LEN(I$2))=I$2, RIGHT('Tag Library'!$AD$14:$AD$736, LEN($A315))=$A315), """")"),"")</f>
        <v/>
      </c>
      <c r="J315" s="1" t="str">
        <f ca="1">IFERROR(__xludf.DUMMYFUNCTION("IFERROR(FILTER('Tag Library'!$AE$14:$AE$736, LEFT('Tag Library'!$AD$14:$AD$736, LEN(J$2))=J$2, RIGHT('Tag Library'!$AD$14:$AD$736, LEN($A315))=$A315), """")"),"")</f>
        <v/>
      </c>
      <c r="K315" s="1" t="str">
        <f ca="1">IFERROR(__xludf.DUMMYFUNCTION("IFERROR(FILTER('Tag Library'!$AE$14:$AE$736, LEFT('Tag Library'!$AD$14:$AD$736, LEN(K$2))=K$2, RIGHT('Tag Library'!$AD$14:$AD$736, LEN($A315))=$A315), """")"),"")</f>
        <v/>
      </c>
      <c r="L315" s="1" t="str">
        <f ca="1">IFERROR(__xludf.DUMMYFUNCTION("IFERROR(FILTER('Tag Library'!$AE$14:$AE$736, LEFT('Tag Library'!$AD$14:$AD$736, LEN(L$2))=L$2, RIGHT('Tag Library'!$AD$14:$AD$736, LEN($A315))=$A315), """")"),"")</f>
        <v/>
      </c>
      <c r="M315" s="1" t="str">
        <f ca="1">IFERROR(__xludf.DUMMYFUNCTION("IFERROR(FILTER('Tag Library'!$AE$14:$AE$736, LEFT('Tag Library'!$AD$14:$AD$736, LEN(M$2))=M$2, RIGHT('Tag Library'!$AD$14:$AD$736, LEN($A315))=$A315), """")"),"")</f>
        <v/>
      </c>
      <c r="N315" s="1" t="str">
        <f ca="1">IFERROR(__xludf.DUMMYFUNCTION("IFERROR(FILTER('Tag Library'!$AE$14:$AE$736, LEFT('Tag Library'!$AD$14:$AD$736, LEN(N$2))=N$2, RIGHT('Tag Library'!$AD$14:$AD$736, LEN($A315))=$A315), """")"),"")</f>
        <v/>
      </c>
      <c r="O315" s="1" t="str">
        <f ca="1">IFERROR(__xludf.DUMMYFUNCTION("IFERROR(FILTER('Tag Library'!$AE$14:$AE$736, LEFT('Tag Library'!$AD$14:$AD$736, LEN(O$2))=O$2, RIGHT('Tag Library'!$AD$14:$AD$736, LEN($A315))=$A315), """")"),"")</f>
        <v/>
      </c>
      <c r="P315" s="1" t="str">
        <f ca="1">IFERROR(__xludf.DUMMYFUNCTION("IFERROR(FILTER('Tag Library'!$AE$14:$AE$736, LEFT('Tag Library'!$AD$14:$AD$736, LEN(P$2))=P$2, RIGHT('Tag Library'!$AD$14:$AD$736, LEN($A315))=$A315), """")"),"")</f>
        <v/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IFERROR(__xludf.DUMMYFUNCTION("IFERROR(FILTER('Tag Library'!$AE$14:$AE$736, LEFT('Tag Library'!$AD$14:$AD$736, LEN(B$2))=B$2, RIGHT('Tag Library'!$AD$14:$AD$736, LEN($A316))=$A316), """")"),"")</f>
        <v/>
      </c>
      <c r="C316" s="1" t="str">
        <f ca="1">IFERROR(__xludf.DUMMYFUNCTION("IFERROR(FILTER('Tag Library'!$AE$14:$AE$736, LEFT('Tag Library'!$AD$14:$AD$736, LEN(C$2))=C$2, RIGHT('Tag Library'!$AD$14:$AD$736, LEN($A316))=$A316), """")"),"")</f>
        <v/>
      </c>
      <c r="D316" s="1" t="str">
        <f ca="1">IFERROR(__xludf.DUMMYFUNCTION("IFERROR(FILTER('Tag Library'!$AE$14:$AE$736, LEFT('Tag Library'!$AD$14:$AD$736, LEN(D$2))=D$2, RIGHT('Tag Library'!$AD$14:$AD$736, LEN($A316))=$A316), """")"),"")</f>
        <v/>
      </c>
      <c r="E316" s="1" t="str">
        <f ca="1">IFERROR(__xludf.DUMMYFUNCTION("IFERROR(FILTER('Tag Library'!$AE$14:$AE$736, LEFT('Tag Library'!$AD$14:$AD$736, LEN(E$2))=E$2, RIGHT('Tag Library'!$AD$14:$AD$736, LEN($A316))=$A316), """")"),"")</f>
        <v/>
      </c>
      <c r="F316" s="1" t="str">
        <f ca="1">IFERROR(__xludf.DUMMYFUNCTION("IFERROR(FILTER('Tag Library'!$AE$14:$AE$736, LEFT('Tag Library'!$AD$14:$AD$736, LEN(F$2))=F$2, RIGHT('Tag Library'!$AD$14:$AD$736, LEN($A316))=$A316), """")"),"")</f>
        <v/>
      </c>
      <c r="G316" s="1" t="str">
        <f ca="1">IFERROR(__xludf.DUMMYFUNCTION("IFERROR(FILTER('Tag Library'!$AE$14:$AE$736, LEFT('Tag Library'!$AD$14:$AD$736, LEN(G$2))=G$2, RIGHT('Tag Library'!$AD$14:$AD$736, LEN($A316))=$A316), """")"),"")</f>
        <v/>
      </c>
      <c r="H316" s="1" t="str">
        <f ca="1">IFERROR(__xludf.DUMMYFUNCTION("IFERROR(FILTER('Tag Library'!$AE$14:$AE$736, LEFT('Tag Library'!$AD$14:$AD$736, LEN(H$2))=H$2, RIGHT('Tag Library'!$AD$14:$AD$736, LEN($A316))=$A316), """")"),"")</f>
        <v/>
      </c>
      <c r="I316" s="1" t="str">
        <f ca="1">IFERROR(__xludf.DUMMYFUNCTION("IFERROR(FILTER('Tag Library'!$AE$14:$AE$736, LEFT('Tag Library'!$AD$14:$AD$736, LEN(I$2))=I$2, RIGHT('Tag Library'!$AD$14:$AD$736, LEN($A316))=$A316), """")"),"")</f>
        <v/>
      </c>
      <c r="J316" s="1" t="str">
        <f ca="1">IFERROR(__xludf.DUMMYFUNCTION("IFERROR(FILTER('Tag Library'!$AE$14:$AE$736, LEFT('Tag Library'!$AD$14:$AD$736, LEN(J$2))=J$2, RIGHT('Tag Library'!$AD$14:$AD$736, LEN($A316))=$A316), """")"),"")</f>
        <v/>
      </c>
      <c r="K316" s="1" t="str">
        <f ca="1">IFERROR(__xludf.DUMMYFUNCTION("IFERROR(FILTER('Tag Library'!$AE$14:$AE$736, LEFT('Tag Library'!$AD$14:$AD$736, LEN(K$2))=K$2, RIGHT('Tag Library'!$AD$14:$AD$736, LEN($A316))=$A316), """")"),"")</f>
        <v/>
      </c>
      <c r="L316" s="1" t="str">
        <f ca="1">IFERROR(__xludf.DUMMYFUNCTION("IFERROR(FILTER('Tag Library'!$AE$14:$AE$736, LEFT('Tag Library'!$AD$14:$AD$736, LEN(L$2))=L$2, RIGHT('Tag Library'!$AD$14:$AD$736, LEN($A316))=$A316), """")"),"")</f>
        <v/>
      </c>
      <c r="M316" s="1" t="str">
        <f ca="1">IFERROR(__xludf.DUMMYFUNCTION("IFERROR(FILTER('Tag Library'!$AE$14:$AE$736, LEFT('Tag Library'!$AD$14:$AD$736, LEN(M$2))=M$2, RIGHT('Tag Library'!$AD$14:$AD$736, LEN($A316))=$A316), """")"),"")</f>
        <v/>
      </c>
      <c r="N316" s="1" t="str">
        <f ca="1">IFERROR(__xludf.DUMMYFUNCTION("IFERROR(FILTER('Tag Library'!$AE$14:$AE$736, LEFT('Tag Library'!$AD$14:$AD$736, LEN(N$2))=N$2, RIGHT('Tag Library'!$AD$14:$AD$736, LEN($A316))=$A316), """")"),"")</f>
        <v/>
      </c>
      <c r="O316" s="1" t="str">
        <f ca="1">IFERROR(__xludf.DUMMYFUNCTION("IFERROR(FILTER('Tag Library'!$AE$14:$AE$736, LEFT('Tag Library'!$AD$14:$AD$736, LEN(O$2))=O$2, RIGHT('Tag Library'!$AD$14:$AD$736, LEN($A316))=$A316), """")"),"")</f>
        <v/>
      </c>
      <c r="P316" s="1" t="str">
        <f ca="1">IFERROR(__xludf.DUMMYFUNCTION("IFERROR(FILTER('Tag Library'!$AE$14:$AE$736, LEFT('Tag Library'!$AD$14:$AD$736, LEN(P$2))=P$2, RIGHT('Tag Library'!$AD$14:$AD$736, LEN($A316))=$A316), """")"),"")</f>
        <v/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IFERROR(__xludf.DUMMYFUNCTION("IFERROR(FILTER('Tag Library'!$AE$14:$AE$736, LEFT('Tag Library'!$AD$14:$AD$736, LEN(B$2))=B$2, RIGHT('Tag Library'!$AD$14:$AD$736, LEN($A317))=$A317), """")"),"")</f>
        <v/>
      </c>
      <c r="C317" s="1" t="str">
        <f ca="1">IFERROR(__xludf.DUMMYFUNCTION("IFERROR(FILTER('Tag Library'!$AE$14:$AE$736, LEFT('Tag Library'!$AD$14:$AD$736, LEN(C$2))=C$2, RIGHT('Tag Library'!$AD$14:$AD$736, LEN($A317))=$A317), """")"),"")</f>
        <v/>
      </c>
      <c r="D317" s="1" t="str">
        <f ca="1">IFERROR(__xludf.DUMMYFUNCTION("IFERROR(FILTER('Tag Library'!$AE$14:$AE$736, LEFT('Tag Library'!$AD$14:$AD$736, LEN(D$2))=D$2, RIGHT('Tag Library'!$AD$14:$AD$736, LEN($A317))=$A317), """")"),"")</f>
        <v/>
      </c>
      <c r="E317" s="1" t="str">
        <f ca="1">IFERROR(__xludf.DUMMYFUNCTION("IFERROR(FILTER('Tag Library'!$AE$14:$AE$736, LEFT('Tag Library'!$AD$14:$AD$736, LEN(E$2))=E$2, RIGHT('Tag Library'!$AD$14:$AD$736, LEN($A317))=$A317), """")"),"")</f>
        <v/>
      </c>
      <c r="F317" s="1" t="str">
        <f ca="1">IFERROR(__xludf.DUMMYFUNCTION("IFERROR(FILTER('Tag Library'!$AE$14:$AE$736, LEFT('Tag Library'!$AD$14:$AD$736, LEN(F$2))=F$2, RIGHT('Tag Library'!$AD$14:$AD$736, LEN($A317))=$A317), """")"),"")</f>
        <v/>
      </c>
      <c r="G317" s="1" t="str">
        <f ca="1">IFERROR(__xludf.DUMMYFUNCTION("IFERROR(FILTER('Tag Library'!$AE$14:$AE$736, LEFT('Tag Library'!$AD$14:$AD$736, LEN(G$2))=G$2, RIGHT('Tag Library'!$AD$14:$AD$736, LEN($A317))=$A317), """")"),"")</f>
        <v/>
      </c>
      <c r="H317" s="1" t="str">
        <f ca="1">IFERROR(__xludf.DUMMYFUNCTION("IFERROR(FILTER('Tag Library'!$AE$14:$AE$736, LEFT('Tag Library'!$AD$14:$AD$736, LEN(H$2))=H$2, RIGHT('Tag Library'!$AD$14:$AD$736, LEN($A317))=$A317), """")"),"")</f>
        <v/>
      </c>
      <c r="I317" s="1" t="str">
        <f ca="1">IFERROR(__xludf.DUMMYFUNCTION("IFERROR(FILTER('Tag Library'!$AE$14:$AE$736, LEFT('Tag Library'!$AD$14:$AD$736, LEN(I$2))=I$2, RIGHT('Tag Library'!$AD$14:$AD$736, LEN($A317))=$A317), """")"),"")</f>
        <v/>
      </c>
      <c r="J317" s="1" t="str">
        <f ca="1">IFERROR(__xludf.DUMMYFUNCTION("IFERROR(FILTER('Tag Library'!$AE$14:$AE$736, LEFT('Tag Library'!$AD$14:$AD$736, LEN(J$2))=J$2, RIGHT('Tag Library'!$AD$14:$AD$736, LEN($A317))=$A317), """")"),"")</f>
        <v/>
      </c>
      <c r="K317" s="1" t="str">
        <f ca="1">IFERROR(__xludf.DUMMYFUNCTION("IFERROR(FILTER('Tag Library'!$AE$14:$AE$736, LEFT('Tag Library'!$AD$14:$AD$736, LEN(K$2))=K$2, RIGHT('Tag Library'!$AD$14:$AD$736, LEN($A317))=$A317), """")"),"")</f>
        <v/>
      </c>
      <c r="L317" s="1" t="str">
        <f ca="1">IFERROR(__xludf.DUMMYFUNCTION("IFERROR(FILTER('Tag Library'!$AE$14:$AE$736, LEFT('Tag Library'!$AD$14:$AD$736, LEN(L$2))=L$2, RIGHT('Tag Library'!$AD$14:$AD$736, LEN($A317))=$A317), """")"),"")</f>
        <v/>
      </c>
      <c r="M317" s="1" t="str">
        <f ca="1">IFERROR(__xludf.DUMMYFUNCTION("IFERROR(FILTER('Tag Library'!$AE$14:$AE$736, LEFT('Tag Library'!$AD$14:$AD$736, LEN(M$2))=M$2, RIGHT('Tag Library'!$AD$14:$AD$736, LEN($A317))=$A317), """")"),"")</f>
        <v/>
      </c>
      <c r="N317" s="1" t="str">
        <f ca="1">IFERROR(__xludf.DUMMYFUNCTION("IFERROR(FILTER('Tag Library'!$AE$14:$AE$736, LEFT('Tag Library'!$AD$14:$AD$736, LEN(N$2))=N$2, RIGHT('Tag Library'!$AD$14:$AD$736, LEN($A317))=$A317), """")"),"")</f>
        <v/>
      </c>
      <c r="O317" s="1" t="str">
        <f ca="1">IFERROR(__xludf.DUMMYFUNCTION("IFERROR(FILTER('Tag Library'!$AE$14:$AE$736, LEFT('Tag Library'!$AD$14:$AD$736, LEN(O$2))=O$2, RIGHT('Tag Library'!$AD$14:$AD$736, LEN($A317))=$A317), """")"),"")</f>
        <v/>
      </c>
      <c r="P317" s="1" t="str">
        <f ca="1">IFERROR(__xludf.DUMMYFUNCTION("IFERROR(FILTER('Tag Library'!$AE$14:$AE$736, LEFT('Tag Library'!$AD$14:$AD$736, LEN(P$2))=P$2, RIGHT('Tag Library'!$AD$14:$AD$736, LEN($A317))=$A317), """")"),"")</f>
        <v/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IFERROR(__xludf.DUMMYFUNCTION("IFERROR(FILTER('Tag Library'!$AE$14:$AE$736, LEFT('Tag Library'!$AD$14:$AD$736, LEN(B$2))=B$2, RIGHT('Tag Library'!$AD$14:$AD$736, LEN($A318))=$A318), """")"),"")</f>
        <v/>
      </c>
      <c r="C318" s="1" t="str">
        <f ca="1">IFERROR(__xludf.DUMMYFUNCTION("IFERROR(FILTER('Tag Library'!$AE$14:$AE$736, LEFT('Tag Library'!$AD$14:$AD$736, LEN(C$2))=C$2, RIGHT('Tag Library'!$AD$14:$AD$736, LEN($A318))=$A318), """")"),"")</f>
        <v/>
      </c>
      <c r="D318" s="1" t="str">
        <f ca="1">IFERROR(__xludf.DUMMYFUNCTION("IFERROR(FILTER('Tag Library'!$AE$14:$AE$736, LEFT('Tag Library'!$AD$14:$AD$736, LEN(D$2))=D$2, RIGHT('Tag Library'!$AD$14:$AD$736, LEN($A318))=$A318), """")"),"")</f>
        <v/>
      </c>
      <c r="E318" s="1" t="str">
        <f ca="1">IFERROR(__xludf.DUMMYFUNCTION("IFERROR(FILTER('Tag Library'!$AE$14:$AE$736, LEFT('Tag Library'!$AD$14:$AD$736, LEN(E$2))=E$2, RIGHT('Tag Library'!$AD$14:$AD$736, LEN($A318))=$A318), """")"),"")</f>
        <v/>
      </c>
      <c r="F318" s="1" t="str">
        <f ca="1">IFERROR(__xludf.DUMMYFUNCTION("IFERROR(FILTER('Tag Library'!$AE$14:$AE$736, LEFT('Tag Library'!$AD$14:$AD$736, LEN(F$2))=F$2, RIGHT('Tag Library'!$AD$14:$AD$736, LEN($A318))=$A318), """")"),"")</f>
        <v/>
      </c>
      <c r="G318" s="1" t="str">
        <f ca="1">IFERROR(__xludf.DUMMYFUNCTION("IFERROR(FILTER('Tag Library'!$AE$14:$AE$736, LEFT('Tag Library'!$AD$14:$AD$736, LEN(G$2))=G$2, RIGHT('Tag Library'!$AD$14:$AD$736, LEN($A318))=$A318), """")"),"")</f>
        <v/>
      </c>
      <c r="H318" s="1" t="str">
        <f ca="1">IFERROR(__xludf.DUMMYFUNCTION("IFERROR(FILTER('Tag Library'!$AE$14:$AE$736, LEFT('Tag Library'!$AD$14:$AD$736, LEN(H$2))=H$2, RIGHT('Tag Library'!$AD$14:$AD$736, LEN($A318))=$A318), """")"),"")</f>
        <v/>
      </c>
      <c r="I318" s="1" t="str">
        <f ca="1">IFERROR(__xludf.DUMMYFUNCTION("IFERROR(FILTER('Tag Library'!$AE$14:$AE$736, LEFT('Tag Library'!$AD$14:$AD$736, LEN(I$2))=I$2, RIGHT('Tag Library'!$AD$14:$AD$736, LEN($A318))=$A318), """")"),"")</f>
        <v/>
      </c>
      <c r="J318" s="1" t="str">
        <f ca="1">IFERROR(__xludf.DUMMYFUNCTION("IFERROR(FILTER('Tag Library'!$AE$14:$AE$736, LEFT('Tag Library'!$AD$14:$AD$736, LEN(J$2))=J$2, RIGHT('Tag Library'!$AD$14:$AD$736, LEN($A318))=$A318), """")"),"")</f>
        <v/>
      </c>
      <c r="K318" s="1" t="str">
        <f ca="1">IFERROR(__xludf.DUMMYFUNCTION("IFERROR(FILTER('Tag Library'!$AE$14:$AE$736, LEFT('Tag Library'!$AD$14:$AD$736, LEN(K$2))=K$2, RIGHT('Tag Library'!$AD$14:$AD$736, LEN($A318))=$A318), """")"),"")</f>
        <v/>
      </c>
      <c r="L318" s="1" t="str">
        <f ca="1">IFERROR(__xludf.DUMMYFUNCTION("IFERROR(FILTER('Tag Library'!$AE$14:$AE$736, LEFT('Tag Library'!$AD$14:$AD$736, LEN(L$2))=L$2, RIGHT('Tag Library'!$AD$14:$AD$736, LEN($A318))=$A318), """")"),"")</f>
        <v/>
      </c>
      <c r="M318" s="1" t="str">
        <f ca="1">IFERROR(__xludf.DUMMYFUNCTION("IFERROR(FILTER('Tag Library'!$AE$14:$AE$736, LEFT('Tag Library'!$AD$14:$AD$736, LEN(M$2))=M$2, RIGHT('Tag Library'!$AD$14:$AD$736, LEN($A318))=$A318), """")"),"")</f>
        <v/>
      </c>
      <c r="N318" s="1" t="str">
        <f ca="1">IFERROR(__xludf.DUMMYFUNCTION("IFERROR(FILTER('Tag Library'!$AE$14:$AE$736, LEFT('Tag Library'!$AD$14:$AD$736, LEN(N$2))=N$2, RIGHT('Tag Library'!$AD$14:$AD$736, LEN($A318))=$A318), """")"),"")</f>
        <v/>
      </c>
      <c r="O318" s="1" t="str">
        <f ca="1">IFERROR(__xludf.DUMMYFUNCTION("IFERROR(FILTER('Tag Library'!$AE$14:$AE$736, LEFT('Tag Library'!$AD$14:$AD$736, LEN(O$2))=O$2, RIGHT('Tag Library'!$AD$14:$AD$736, LEN($A318))=$A318), """")"),"")</f>
        <v/>
      </c>
      <c r="P318" s="1" t="str">
        <f ca="1">IFERROR(__xludf.DUMMYFUNCTION("IFERROR(FILTER('Tag Library'!$AE$14:$AE$736, LEFT('Tag Library'!$AD$14:$AD$736, LEN(P$2))=P$2, RIGHT('Tag Library'!$AD$14:$AD$736, LEN($A318))=$A318), """")"),"")</f>
        <v/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IFERROR(__xludf.DUMMYFUNCTION("IFERROR(FILTER('Tag Library'!$AE$14:$AE$736, LEFT('Tag Library'!$AD$14:$AD$736, LEN(B$2))=B$2, RIGHT('Tag Library'!$AD$14:$AD$736, LEN($A319))=$A319), """")"),"")</f>
        <v/>
      </c>
      <c r="C319" s="1" t="str">
        <f ca="1">IFERROR(__xludf.DUMMYFUNCTION("IFERROR(FILTER('Tag Library'!$AE$14:$AE$736, LEFT('Tag Library'!$AD$14:$AD$736, LEN(C$2))=C$2, RIGHT('Tag Library'!$AD$14:$AD$736, LEN($A319))=$A319), """")"),"")</f>
        <v/>
      </c>
      <c r="D319" s="1" t="str">
        <f ca="1">IFERROR(__xludf.DUMMYFUNCTION("IFERROR(FILTER('Tag Library'!$AE$14:$AE$736, LEFT('Tag Library'!$AD$14:$AD$736, LEN(D$2))=D$2, RIGHT('Tag Library'!$AD$14:$AD$736, LEN($A319))=$A319), """")"),"")</f>
        <v/>
      </c>
      <c r="E319" s="1" t="str">
        <f ca="1">IFERROR(__xludf.DUMMYFUNCTION("IFERROR(FILTER('Tag Library'!$AE$14:$AE$736, LEFT('Tag Library'!$AD$14:$AD$736, LEN(E$2))=E$2, RIGHT('Tag Library'!$AD$14:$AD$736, LEN($A319))=$A319), """")"),"")</f>
        <v/>
      </c>
      <c r="F319" s="1" t="str">
        <f ca="1">IFERROR(__xludf.DUMMYFUNCTION("IFERROR(FILTER('Tag Library'!$AE$14:$AE$736, LEFT('Tag Library'!$AD$14:$AD$736, LEN(F$2))=F$2, RIGHT('Tag Library'!$AD$14:$AD$736, LEN($A319))=$A319), """")"),"")</f>
        <v/>
      </c>
      <c r="G319" s="1" t="str">
        <f ca="1">IFERROR(__xludf.DUMMYFUNCTION("IFERROR(FILTER('Tag Library'!$AE$14:$AE$736, LEFT('Tag Library'!$AD$14:$AD$736, LEN(G$2))=G$2, RIGHT('Tag Library'!$AD$14:$AD$736, LEN($A319))=$A319), """")"),"")</f>
        <v/>
      </c>
      <c r="H319" s="1" t="str">
        <f ca="1">IFERROR(__xludf.DUMMYFUNCTION("IFERROR(FILTER('Tag Library'!$AE$14:$AE$736, LEFT('Tag Library'!$AD$14:$AD$736, LEN(H$2))=H$2, RIGHT('Tag Library'!$AD$14:$AD$736, LEN($A319))=$A319), """")"),"")</f>
        <v/>
      </c>
      <c r="I319" s="1" t="str">
        <f ca="1">IFERROR(__xludf.DUMMYFUNCTION("IFERROR(FILTER('Tag Library'!$AE$14:$AE$736, LEFT('Tag Library'!$AD$14:$AD$736, LEN(I$2))=I$2, RIGHT('Tag Library'!$AD$14:$AD$736, LEN($A319))=$A319), """")"),"")</f>
        <v/>
      </c>
      <c r="J319" s="1" t="str">
        <f ca="1">IFERROR(__xludf.DUMMYFUNCTION("IFERROR(FILTER('Tag Library'!$AE$14:$AE$736, LEFT('Tag Library'!$AD$14:$AD$736, LEN(J$2))=J$2, RIGHT('Tag Library'!$AD$14:$AD$736, LEN($A319))=$A319), """")"),"")</f>
        <v/>
      </c>
      <c r="K319" s="1" t="str">
        <f ca="1">IFERROR(__xludf.DUMMYFUNCTION("IFERROR(FILTER('Tag Library'!$AE$14:$AE$736, LEFT('Tag Library'!$AD$14:$AD$736, LEN(K$2))=K$2, RIGHT('Tag Library'!$AD$14:$AD$736, LEN($A319))=$A319), """")"),"")</f>
        <v/>
      </c>
      <c r="L319" s="1" t="str">
        <f ca="1">IFERROR(__xludf.DUMMYFUNCTION("IFERROR(FILTER('Tag Library'!$AE$14:$AE$736, LEFT('Tag Library'!$AD$14:$AD$736, LEN(L$2))=L$2, RIGHT('Tag Library'!$AD$14:$AD$736, LEN($A319))=$A319), """")"),"")</f>
        <v/>
      </c>
      <c r="M319" s="1" t="str">
        <f ca="1">IFERROR(__xludf.DUMMYFUNCTION("IFERROR(FILTER('Tag Library'!$AE$14:$AE$736, LEFT('Tag Library'!$AD$14:$AD$736, LEN(M$2))=M$2, RIGHT('Tag Library'!$AD$14:$AD$736, LEN($A319))=$A319), """")"),"")</f>
        <v/>
      </c>
      <c r="N319" s="1" t="str">
        <f ca="1">IFERROR(__xludf.DUMMYFUNCTION("IFERROR(FILTER('Tag Library'!$AE$14:$AE$736, LEFT('Tag Library'!$AD$14:$AD$736, LEN(N$2))=N$2, RIGHT('Tag Library'!$AD$14:$AD$736, LEN($A319))=$A319), """")"),"")</f>
        <v/>
      </c>
      <c r="O319" s="1" t="str">
        <f ca="1">IFERROR(__xludf.DUMMYFUNCTION("IFERROR(FILTER('Tag Library'!$AE$14:$AE$736, LEFT('Tag Library'!$AD$14:$AD$736, LEN(O$2))=O$2, RIGHT('Tag Library'!$AD$14:$AD$736, LEN($A319))=$A319), """")"),"")</f>
        <v/>
      </c>
      <c r="P319" s="1" t="str">
        <f ca="1">IFERROR(__xludf.DUMMYFUNCTION("IFERROR(FILTER('Tag Library'!$AE$14:$AE$736, LEFT('Tag Library'!$AD$14:$AD$736, LEN(P$2))=P$2, RIGHT('Tag Library'!$AD$14:$AD$736, LEN($A319))=$A319), """")"),"")</f>
        <v/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IFERROR(__xludf.DUMMYFUNCTION("IFERROR(FILTER('Tag Library'!$AE$14:$AE$736, LEFT('Tag Library'!$AD$14:$AD$736, LEN(B$2))=B$2, RIGHT('Tag Library'!$AD$14:$AD$736, LEN($A320))=$A320), """")"),"")</f>
        <v/>
      </c>
      <c r="C320" s="1" t="str">
        <f ca="1">IFERROR(__xludf.DUMMYFUNCTION("IFERROR(FILTER('Tag Library'!$AE$14:$AE$736, LEFT('Tag Library'!$AD$14:$AD$736, LEN(C$2))=C$2, RIGHT('Tag Library'!$AD$14:$AD$736, LEN($A320))=$A320), """")"),"")</f>
        <v/>
      </c>
      <c r="D320" s="1" t="str">
        <f ca="1">IFERROR(__xludf.DUMMYFUNCTION("IFERROR(FILTER('Tag Library'!$AE$14:$AE$736, LEFT('Tag Library'!$AD$14:$AD$736, LEN(D$2))=D$2, RIGHT('Tag Library'!$AD$14:$AD$736, LEN($A320))=$A320), """")"),"")</f>
        <v/>
      </c>
      <c r="E320" s="1" t="str">
        <f ca="1">IFERROR(__xludf.DUMMYFUNCTION("IFERROR(FILTER('Tag Library'!$AE$14:$AE$736, LEFT('Tag Library'!$AD$14:$AD$736, LEN(E$2))=E$2, RIGHT('Tag Library'!$AD$14:$AD$736, LEN($A320))=$A320), """")"),"")</f>
        <v/>
      </c>
      <c r="F320" s="1" t="str">
        <f ca="1">IFERROR(__xludf.DUMMYFUNCTION("IFERROR(FILTER('Tag Library'!$AE$14:$AE$736, LEFT('Tag Library'!$AD$14:$AD$736, LEN(F$2))=F$2, RIGHT('Tag Library'!$AD$14:$AD$736, LEN($A320))=$A320), """")"),"")</f>
        <v/>
      </c>
      <c r="G320" s="1" t="str">
        <f ca="1">IFERROR(__xludf.DUMMYFUNCTION("IFERROR(FILTER('Tag Library'!$AE$14:$AE$736, LEFT('Tag Library'!$AD$14:$AD$736, LEN(G$2))=G$2, RIGHT('Tag Library'!$AD$14:$AD$736, LEN($A320))=$A320), """")"),"")</f>
        <v/>
      </c>
      <c r="H320" s="1" t="str">
        <f ca="1">IFERROR(__xludf.DUMMYFUNCTION("IFERROR(FILTER('Tag Library'!$AE$14:$AE$736, LEFT('Tag Library'!$AD$14:$AD$736, LEN(H$2))=H$2, RIGHT('Tag Library'!$AD$14:$AD$736, LEN($A320))=$A320), """")"),"")</f>
        <v/>
      </c>
      <c r="I320" s="1" t="str">
        <f ca="1">IFERROR(__xludf.DUMMYFUNCTION("IFERROR(FILTER('Tag Library'!$AE$14:$AE$736, LEFT('Tag Library'!$AD$14:$AD$736, LEN(I$2))=I$2, RIGHT('Tag Library'!$AD$14:$AD$736, LEN($A320))=$A320), """")"),"")</f>
        <v/>
      </c>
      <c r="J320" s="1" t="str">
        <f ca="1">IFERROR(__xludf.DUMMYFUNCTION("IFERROR(FILTER('Tag Library'!$AE$14:$AE$736, LEFT('Tag Library'!$AD$14:$AD$736, LEN(J$2))=J$2, RIGHT('Tag Library'!$AD$14:$AD$736, LEN($A320))=$A320), """")"),"")</f>
        <v/>
      </c>
      <c r="K320" s="1" t="str">
        <f ca="1">IFERROR(__xludf.DUMMYFUNCTION("IFERROR(FILTER('Tag Library'!$AE$14:$AE$736, LEFT('Tag Library'!$AD$14:$AD$736, LEN(K$2))=K$2, RIGHT('Tag Library'!$AD$14:$AD$736, LEN($A320))=$A320), """")"),"")</f>
        <v/>
      </c>
      <c r="L320" s="1" t="str">
        <f ca="1">IFERROR(__xludf.DUMMYFUNCTION("IFERROR(FILTER('Tag Library'!$AE$14:$AE$736, LEFT('Tag Library'!$AD$14:$AD$736, LEN(L$2))=L$2, RIGHT('Tag Library'!$AD$14:$AD$736, LEN($A320))=$A320), """")"),"")</f>
        <v/>
      </c>
      <c r="M320" s="1" t="str">
        <f ca="1">IFERROR(__xludf.DUMMYFUNCTION("IFERROR(FILTER('Tag Library'!$AE$14:$AE$736, LEFT('Tag Library'!$AD$14:$AD$736, LEN(M$2))=M$2, RIGHT('Tag Library'!$AD$14:$AD$736, LEN($A320))=$A320), """")"),"")</f>
        <v/>
      </c>
      <c r="N320" s="1" t="str">
        <f ca="1">IFERROR(__xludf.DUMMYFUNCTION("IFERROR(FILTER('Tag Library'!$AE$14:$AE$736, LEFT('Tag Library'!$AD$14:$AD$736, LEN(N$2))=N$2, RIGHT('Tag Library'!$AD$14:$AD$736, LEN($A320))=$A320), """")"),"")</f>
        <v/>
      </c>
      <c r="O320" s="1" t="str">
        <f ca="1">IFERROR(__xludf.DUMMYFUNCTION("IFERROR(FILTER('Tag Library'!$AE$14:$AE$736, LEFT('Tag Library'!$AD$14:$AD$736, LEN(O$2))=O$2, RIGHT('Tag Library'!$AD$14:$AD$736, LEN($A320))=$A320), """")"),"")</f>
        <v/>
      </c>
      <c r="P320" s="1" t="str">
        <f ca="1">IFERROR(__xludf.DUMMYFUNCTION("IFERROR(FILTER('Tag Library'!$AE$14:$AE$736, LEFT('Tag Library'!$AD$14:$AD$736, LEN(P$2))=P$2, RIGHT('Tag Library'!$AD$14:$AD$736, LEN($A320))=$A320), """")"),"")</f>
        <v/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IFERROR(__xludf.DUMMYFUNCTION("IFERROR(FILTER('Tag Library'!$AE$14:$AE$736, LEFT('Tag Library'!$AD$14:$AD$736, LEN(B$2))=B$2, RIGHT('Tag Library'!$AD$14:$AD$736, LEN($A321))=$A321), """")"),"")</f>
        <v/>
      </c>
      <c r="C321" s="1" t="str">
        <f ca="1">IFERROR(__xludf.DUMMYFUNCTION("IFERROR(FILTER('Tag Library'!$AE$14:$AE$736, LEFT('Tag Library'!$AD$14:$AD$736, LEN(C$2))=C$2, RIGHT('Tag Library'!$AD$14:$AD$736, LEN($A321))=$A321), """")"),"")</f>
        <v/>
      </c>
      <c r="D321" s="1" t="str">
        <f ca="1">IFERROR(__xludf.DUMMYFUNCTION("IFERROR(FILTER('Tag Library'!$AE$14:$AE$736, LEFT('Tag Library'!$AD$14:$AD$736, LEN(D$2))=D$2, RIGHT('Tag Library'!$AD$14:$AD$736, LEN($A321))=$A321), """")"),"")</f>
        <v/>
      </c>
      <c r="E321" s="1" t="str">
        <f ca="1">IFERROR(__xludf.DUMMYFUNCTION("IFERROR(FILTER('Tag Library'!$AE$14:$AE$736, LEFT('Tag Library'!$AD$14:$AD$736, LEN(E$2))=E$2, RIGHT('Tag Library'!$AD$14:$AD$736, LEN($A321))=$A321), """")"),"")</f>
        <v/>
      </c>
      <c r="F321" s="1" t="str">
        <f ca="1">IFERROR(__xludf.DUMMYFUNCTION("IFERROR(FILTER('Tag Library'!$AE$14:$AE$736, LEFT('Tag Library'!$AD$14:$AD$736, LEN(F$2))=F$2, RIGHT('Tag Library'!$AD$14:$AD$736, LEN($A321))=$A321), """")"),"")</f>
        <v/>
      </c>
      <c r="G321" s="1" t="str">
        <f ca="1">IFERROR(__xludf.DUMMYFUNCTION("IFERROR(FILTER('Tag Library'!$AE$14:$AE$736, LEFT('Tag Library'!$AD$14:$AD$736, LEN(G$2))=G$2, RIGHT('Tag Library'!$AD$14:$AD$736, LEN($A321))=$A321), """")"),"")</f>
        <v/>
      </c>
      <c r="H321" s="1" t="str">
        <f ca="1">IFERROR(__xludf.DUMMYFUNCTION("IFERROR(FILTER('Tag Library'!$AE$14:$AE$736, LEFT('Tag Library'!$AD$14:$AD$736, LEN(H$2))=H$2, RIGHT('Tag Library'!$AD$14:$AD$736, LEN($A321))=$A321), """")"),"")</f>
        <v/>
      </c>
      <c r="I321" s="1" t="str">
        <f ca="1">IFERROR(__xludf.DUMMYFUNCTION("IFERROR(FILTER('Tag Library'!$AE$14:$AE$736, LEFT('Tag Library'!$AD$14:$AD$736, LEN(I$2))=I$2, RIGHT('Tag Library'!$AD$14:$AD$736, LEN($A321))=$A321), """")"),"")</f>
        <v/>
      </c>
      <c r="J321" s="1" t="str">
        <f ca="1">IFERROR(__xludf.DUMMYFUNCTION("IFERROR(FILTER('Tag Library'!$AE$14:$AE$736, LEFT('Tag Library'!$AD$14:$AD$736, LEN(J$2))=J$2, RIGHT('Tag Library'!$AD$14:$AD$736, LEN($A321))=$A321), """")"),"")</f>
        <v/>
      </c>
      <c r="K321" s="1" t="str">
        <f ca="1">IFERROR(__xludf.DUMMYFUNCTION("IFERROR(FILTER('Tag Library'!$AE$14:$AE$736, LEFT('Tag Library'!$AD$14:$AD$736, LEN(K$2))=K$2, RIGHT('Tag Library'!$AD$14:$AD$736, LEN($A321))=$A321), """")"),"")</f>
        <v/>
      </c>
      <c r="L321" s="1" t="str">
        <f ca="1">IFERROR(__xludf.DUMMYFUNCTION("IFERROR(FILTER('Tag Library'!$AE$14:$AE$736, LEFT('Tag Library'!$AD$14:$AD$736, LEN(L$2))=L$2, RIGHT('Tag Library'!$AD$14:$AD$736, LEN($A321))=$A321), """")"),"")</f>
        <v/>
      </c>
      <c r="M321" s="1" t="str">
        <f ca="1">IFERROR(__xludf.DUMMYFUNCTION("IFERROR(FILTER('Tag Library'!$AE$14:$AE$736, LEFT('Tag Library'!$AD$14:$AD$736, LEN(M$2))=M$2, RIGHT('Tag Library'!$AD$14:$AD$736, LEN($A321))=$A321), """")"),"")</f>
        <v/>
      </c>
      <c r="N321" s="1" t="str">
        <f ca="1">IFERROR(__xludf.DUMMYFUNCTION("IFERROR(FILTER('Tag Library'!$AE$14:$AE$736, LEFT('Tag Library'!$AD$14:$AD$736, LEN(N$2))=N$2, RIGHT('Tag Library'!$AD$14:$AD$736, LEN($A321))=$A321), """")"),"")</f>
        <v/>
      </c>
      <c r="O321" s="1" t="str">
        <f ca="1">IFERROR(__xludf.DUMMYFUNCTION("IFERROR(FILTER('Tag Library'!$AE$14:$AE$736, LEFT('Tag Library'!$AD$14:$AD$736, LEN(O$2))=O$2, RIGHT('Tag Library'!$AD$14:$AD$736, LEN($A321))=$A321), """")"),"")</f>
        <v/>
      </c>
      <c r="P321" s="1" t="str">
        <f ca="1">IFERROR(__xludf.DUMMYFUNCTION("IFERROR(FILTER('Tag Library'!$AE$14:$AE$736, LEFT('Tag Library'!$AD$14:$AD$736, LEN(P$2))=P$2, RIGHT('Tag Library'!$AD$14:$AD$736, LEN($A321))=$A321), """")"),"")</f>
        <v/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IFERROR(__xludf.DUMMYFUNCTION("IFERROR(FILTER('Tag Library'!$AE$14:$AE$736, LEFT('Tag Library'!$AD$14:$AD$736, LEN(B$2))=B$2, RIGHT('Tag Library'!$AD$14:$AD$736, LEN($A322))=$A322), """")"),"")</f>
        <v/>
      </c>
      <c r="C322" s="1" t="str">
        <f ca="1">IFERROR(__xludf.DUMMYFUNCTION("IFERROR(FILTER('Tag Library'!$AE$14:$AE$736, LEFT('Tag Library'!$AD$14:$AD$736, LEN(C$2))=C$2, RIGHT('Tag Library'!$AD$14:$AD$736, LEN($A322))=$A322), """")"),"")</f>
        <v/>
      </c>
      <c r="D322" s="1" t="str">
        <f ca="1">IFERROR(__xludf.DUMMYFUNCTION("IFERROR(FILTER('Tag Library'!$AE$14:$AE$736, LEFT('Tag Library'!$AD$14:$AD$736, LEN(D$2))=D$2, RIGHT('Tag Library'!$AD$14:$AD$736, LEN($A322))=$A322), """")"),"")</f>
        <v/>
      </c>
      <c r="E322" s="1" t="str">
        <f ca="1">IFERROR(__xludf.DUMMYFUNCTION("IFERROR(FILTER('Tag Library'!$AE$14:$AE$736, LEFT('Tag Library'!$AD$14:$AD$736, LEN(E$2))=E$2, RIGHT('Tag Library'!$AD$14:$AD$736, LEN($A322))=$A322), """")"),"")</f>
        <v/>
      </c>
      <c r="F322" s="1" t="str">
        <f ca="1">IFERROR(__xludf.DUMMYFUNCTION("IFERROR(FILTER('Tag Library'!$AE$14:$AE$736, LEFT('Tag Library'!$AD$14:$AD$736, LEN(F$2))=F$2, RIGHT('Tag Library'!$AD$14:$AD$736, LEN($A322))=$A322), """")"),"")</f>
        <v/>
      </c>
      <c r="G322" s="1" t="str">
        <f ca="1">IFERROR(__xludf.DUMMYFUNCTION("IFERROR(FILTER('Tag Library'!$AE$14:$AE$736, LEFT('Tag Library'!$AD$14:$AD$736, LEN(G$2))=G$2, RIGHT('Tag Library'!$AD$14:$AD$736, LEN($A322))=$A322), """")"),"")</f>
        <v/>
      </c>
      <c r="H322" s="1" t="str">
        <f ca="1">IFERROR(__xludf.DUMMYFUNCTION("IFERROR(FILTER('Tag Library'!$AE$14:$AE$736, LEFT('Tag Library'!$AD$14:$AD$736, LEN(H$2))=H$2, RIGHT('Tag Library'!$AD$14:$AD$736, LEN($A322))=$A322), """")"),"")</f>
        <v/>
      </c>
      <c r="I322" s="1" t="str">
        <f ca="1">IFERROR(__xludf.DUMMYFUNCTION("IFERROR(FILTER('Tag Library'!$AE$14:$AE$736, LEFT('Tag Library'!$AD$14:$AD$736, LEN(I$2))=I$2, RIGHT('Tag Library'!$AD$14:$AD$736, LEN($A322))=$A322), """")"),"")</f>
        <v/>
      </c>
      <c r="J322" s="1" t="str">
        <f ca="1">IFERROR(__xludf.DUMMYFUNCTION("IFERROR(FILTER('Tag Library'!$AE$14:$AE$736, LEFT('Tag Library'!$AD$14:$AD$736, LEN(J$2))=J$2, RIGHT('Tag Library'!$AD$14:$AD$736, LEN($A322))=$A322), """")"),"")</f>
        <v/>
      </c>
      <c r="K322" s="1" t="str">
        <f ca="1">IFERROR(__xludf.DUMMYFUNCTION("IFERROR(FILTER('Tag Library'!$AE$14:$AE$736, LEFT('Tag Library'!$AD$14:$AD$736, LEN(K$2))=K$2, RIGHT('Tag Library'!$AD$14:$AD$736, LEN($A322))=$A322), """")"),"")</f>
        <v/>
      </c>
      <c r="L322" s="1" t="str">
        <f ca="1">IFERROR(__xludf.DUMMYFUNCTION("IFERROR(FILTER('Tag Library'!$AE$14:$AE$736, LEFT('Tag Library'!$AD$14:$AD$736, LEN(L$2))=L$2, RIGHT('Tag Library'!$AD$14:$AD$736, LEN($A322))=$A322), """")"),"")</f>
        <v/>
      </c>
      <c r="M322" s="1" t="str">
        <f ca="1">IFERROR(__xludf.DUMMYFUNCTION("IFERROR(FILTER('Tag Library'!$AE$14:$AE$736, LEFT('Tag Library'!$AD$14:$AD$736, LEN(M$2))=M$2, RIGHT('Tag Library'!$AD$14:$AD$736, LEN($A322))=$A322), """")"),"")</f>
        <v/>
      </c>
      <c r="N322" s="1" t="str">
        <f ca="1">IFERROR(__xludf.DUMMYFUNCTION("IFERROR(FILTER('Tag Library'!$AE$14:$AE$736, LEFT('Tag Library'!$AD$14:$AD$736, LEN(N$2))=N$2, RIGHT('Tag Library'!$AD$14:$AD$736, LEN($A322))=$A322), """")"),"")</f>
        <v/>
      </c>
      <c r="O322" s="1" t="str">
        <f ca="1">IFERROR(__xludf.DUMMYFUNCTION("IFERROR(FILTER('Tag Library'!$AE$14:$AE$736, LEFT('Tag Library'!$AD$14:$AD$736, LEN(O$2))=O$2, RIGHT('Tag Library'!$AD$14:$AD$736, LEN($A322))=$A322), """")"),"")</f>
        <v/>
      </c>
      <c r="P322" s="1" t="str">
        <f ca="1">IFERROR(__xludf.DUMMYFUNCTION("IFERROR(FILTER('Tag Library'!$AE$14:$AE$736, LEFT('Tag Library'!$AD$14:$AD$736, LEN(P$2))=P$2, RIGHT('Tag Library'!$AD$14:$AD$736, LEN($A322))=$A322), """")"),"")</f>
        <v/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IFERROR(__xludf.DUMMYFUNCTION("IFERROR(FILTER('Tag Library'!$AE$14:$AE$736, LEFT('Tag Library'!$AD$14:$AD$736, LEN(B$2))=B$2, RIGHT('Tag Library'!$AD$14:$AD$736, LEN($A323))=$A323), """")"),"")</f>
        <v/>
      </c>
      <c r="C323" s="1" t="str">
        <f ca="1">IFERROR(__xludf.DUMMYFUNCTION("IFERROR(FILTER('Tag Library'!$AE$14:$AE$736, LEFT('Tag Library'!$AD$14:$AD$736, LEN(C$2))=C$2, RIGHT('Tag Library'!$AD$14:$AD$736, LEN($A323))=$A323), """")"),"")</f>
        <v/>
      </c>
      <c r="D323" s="1" t="str">
        <f ca="1">IFERROR(__xludf.DUMMYFUNCTION("IFERROR(FILTER('Tag Library'!$AE$14:$AE$736, LEFT('Tag Library'!$AD$14:$AD$736, LEN(D$2))=D$2, RIGHT('Tag Library'!$AD$14:$AD$736, LEN($A323))=$A323), """")"),"")</f>
        <v/>
      </c>
      <c r="E323" s="1" t="str">
        <f ca="1">IFERROR(__xludf.DUMMYFUNCTION("IFERROR(FILTER('Tag Library'!$AE$14:$AE$736, LEFT('Tag Library'!$AD$14:$AD$736, LEN(E$2))=E$2, RIGHT('Tag Library'!$AD$14:$AD$736, LEN($A323))=$A323), """")"),"")</f>
        <v/>
      </c>
      <c r="F323" s="1" t="str">
        <f ca="1">IFERROR(__xludf.DUMMYFUNCTION("IFERROR(FILTER('Tag Library'!$AE$14:$AE$736, LEFT('Tag Library'!$AD$14:$AD$736, LEN(F$2))=F$2, RIGHT('Tag Library'!$AD$14:$AD$736, LEN($A323))=$A323), """")"),"")</f>
        <v/>
      </c>
      <c r="G323" s="1" t="str">
        <f ca="1">IFERROR(__xludf.DUMMYFUNCTION("IFERROR(FILTER('Tag Library'!$AE$14:$AE$736, LEFT('Tag Library'!$AD$14:$AD$736, LEN(G$2))=G$2, RIGHT('Tag Library'!$AD$14:$AD$736, LEN($A323))=$A323), """")"),"")</f>
        <v/>
      </c>
      <c r="H323" s="1" t="str">
        <f ca="1">IFERROR(__xludf.DUMMYFUNCTION("IFERROR(FILTER('Tag Library'!$AE$14:$AE$736, LEFT('Tag Library'!$AD$14:$AD$736, LEN(H$2))=H$2, RIGHT('Tag Library'!$AD$14:$AD$736, LEN($A323))=$A323), """")"),"")</f>
        <v/>
      </c>
      <c r="I323" s="1" t="str">
        <f ca="1">IFERROR(__xludf.DUMMYFUNCTION("IFERROR(FILTER('Tag Library'!$AE$14:$AE$736, LEFT('Tag Library'!$AD$14:$AD$736, LEN(I$2))=I$2, RIGHT('Tag Library'!$AD$14:$AD$736, LEN($A323))=$A323), """")"),"")</f>
        <v/>
      </c>
      <c r="J323" s="1" t="str">
        <f ca="1">IFERROR(__xludf.DUMMYFUNCTION("IFERROR(FILTER('Tag Library'!$AE$14:$AE$736, LEFT('Tag Library'!$AD$14:$AD$736, LEN(J$2))=J$2, RIGHT('Tag Library'!$AD$14:$AD$736, LEN($A323))=$A323), """")"),"")</f>
        <v/>
      </c>
      <c r="K323" s="1" t="str">
        <f ca="1">IFERROR(__xludf.DUMMYFUNCTION("IFERROR(FILTER('Tag Library'!$AE$14:$AE$736, LEFT('Tag Library'!$AD$14:$AD$736, LEN(K$2))=K$2, RIGHT('Tag Library'!$AD$14:$AD$736, LEN($A323))=$A323), """")"),"")</f>
        <v/>
      </c>
      <c r="L323" s="1" t="str">
        <f ca="1">IFERROR(__xludf.DUMMYFUNCTION("IFERROR(FILTER('Tag Library'!$AE$14:$AE$736, LEFT('Tag Library'!$AD$14:$AD$736, LEN(L$2))=L$2, RIGHT('Tag Library'!$AD$14:$AD$736, LEN($A323))=$A323), """")"),"")</f>
        <v/>
      </c>
      <c r="M323" s="1" t="str">
        <f ca="1">IFERROR(__xludf.DUMMYFUNCTION("IFERROR(FILTER('Tag Library'!$AE$14:$AE$736, LEFT('Tag Library'!$AD$14:$AD$736, LEN(M$2))=M$2, RIGHT('Tag Library'!$AD$14:$AD$736, LEN($A323))=$A323), """")"),"")</f>
        <v/>
      </c>
      <c r="N323" s="1" t="str">
        <f ca="1">IFERROR(__xludf.DUMMYFUNCTION("IFERROR(FILTER('Tag Library'!$AE$14:$AE$736, LEFT('Tag Library'!$AD$14:$AD$736, LEN(N$2))=N$2, RIGHT('Tag Library'!$AD$14:$AD$736, LEN($A323))=$A323), """")"),"")</f>
        <v/>
      </c>
      <c r="O323" s="1" t="str">
        <f ca="1">IFERROR(__xludf.DUMMYFUNCTION("IFERROR(FILTER('Tag Library'!$AE$14:$AE$736, LEFT('Tag Library'!$AD$14:$AD$736, LEN(O$2))=O$2, RIGHT('Tag Library'!$AD$14:$AD$736, LEN($A323))=$A323), """")"),"")</f>
        <v/>
      </c>
      <c r="P323" s="1" t="str">
        <f ca="1">IFERROR(__xludf.DUMMYFUNCTION("IFERROR(FILTER('Tag Library'!$AE$14:$AE$736, LEFT('Tag Library'!$AD$14:$AD$736, LEN(P$2))=P$2, RIGHT('Tag Library'!$AD$14:$AD$736, LEN($A323))=$A323), """")"),"")</f>
        <v/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IFERROR(__xludf.DUMMYFUNCTION("IFERROR(FILTER('Tag Library'!$AE$14:$AE$736, LEFT('Tag Library'!$AD$14:$AD$736, LEN(B$2))=B$2, RIGHT('Tag Library'!$AD$14:$AD$736, LEN($A324))=$A324), """")"),"")</f>
        <v/>
      </c>
      <c r="C324" s="1" t="str">
        <f ca="1">IFERROR(__xludf.DUMMYFUNCTION("IFERROR(FILTER('Tag Library'!$AE$14:$AE$736, LEFT('Tag Library'!$AD$14:$AD$736, LEN(C$2))=C$2, RIGHT('Tag Library'!$AD$14:$AD$736, LEN($A324))=$A324), """")"),"")</f>
        <v/>
      </c>
      <c r="D324" s="1" t="str">
        <f ca="1">IFERROR(__xludf.DUMMYFUNCTION("IFERROR(FILTER('Tag Library'!$AE$14:$AE$736, LEFT('Tag Library'!$AD$14:$AD$736, LEN(D$2))=D$2, RIGHT('Tag Library'!$AD$14:$AD$736, LEN($A324))=$A324), """")"),"")</f>
        <v/>
      </c>
      <c r="E324" s="1" t="str">
        <f ca="1">IFERROR(__xludf.DUMMYFUNCTION("IFERROR(FILTER('Tag Library'!$AE$14:$AE$736, LEFT('Tag Library'!$AD$14:$AD$736, LEN(E$2))=E$2, RIGHT('Tag Library'!$AD$14:$AD$736, LEN($A324))=$A324), """")"),"")</f>
        <v/>
      </c>
      <c r="F324" s="1" t="str">
        <f ca="1">IFERROR(__xludf.DUMMYFUNCTION("IFERROR(FILTER('Tag Library'!$AE$14:$AE$736, LEFT('Tag Library'!$AD$14:$AD$736, LEN(F$2))=F$2, RIGHT('Tag Library'!$AD$14:$AD$736, LEN($A324))=$A324), """")"),"")</f>
        <v/>
      </c>
      <c r="G324" s="1" t="str">
        <f ca="1">IFERROR(__xludf.DUMMYFUNCTION("IFERROR(FILTER('Tag Library'!$AE$14:$AE$736, LEFT('Tag Library'!$AD$14:$AD$736, LEN(G$2))=G$2, RIGHT('Tag Library'!$AD$14:$AD$736, LEN($A324))=$A324), """")"),"")</f>
        <v/>
      </c>
      <c r="H324" s="1" t="str">
        <f ca="1">IFERROR(__xludf.DUMMYFUNCTION("IFERROR(FILTER('Tag Library'!$AE$14:$AE$736, LEFT('Tag Library'!$AD$14:$AD$736, LEN(H$2))=H$2, RIGHT('Tag Library'!$AD$14:$AD$736, LEN($A324))=$A324), """")"),"")</f>
        <v/>
      </c>
      <c r="I324" s="1" t="str">
        <f ca="1">IFERROR(__xludf.DUMMYFUNCTION("IFERROR(FILTER('Tag Library'!$AE$14:$AE$736, LEFT('Tag Library'!$AD$14:$AD$736, LEN(I$2))=I$2, RIGHT('Tag Library'!$AD$14:$AD$736, LEN($A324))=$A324), """")"),"")</f>
        <v/>
      </c>
      <c r="J324" s="1" t="str">
        <f ca="1">IFERROR(__xludf.DUMMYFUNCTION("IFERROR(FILTER('Tag Library'!$AE$14:$AE$736, LEFT('Tag Library'!$AD$14:$AD$736, LEN(J$2))=J$2, RIGHT('Tag Library'!$AD$14:$AD$736, LEN($A324))=$A324), """")"),"")</f>
        <v/>
      </c>
      <c r="K324" s="1" t="str">
        <f ca="1">IFERROR(__xludf.DUMMYFUNCTION("IFERROR(FILTER('Tag Library'!$AE$14:$AE$736, LEFT('Tag Library'!$AD$14:$AD$736, LEN(K$2))=K$2, RIGHT('Tag Library'!$AD$14:$AD$736, LEN($A324))=$A324), """")"),"")</f>
        <v/>
      </c>
      <c r="L324" s="1" t="str">
        <f ca="1">IFERROR(__xludf.DUMMYFUNCTION("IFERROR(FILTER('Tag Library'!$AE$14:$AE$736, LEFT('Tag Library'!$AD$14:$AD$736, LEN(L$2))=L$2, RIGHT('Tag Library'!$AD$14:$AD$736, LEN($A324))=$A324), """")"),"")</f>
        <v/>
      </c>
      <c r="M324" s="1" t="str">
        <f ca="1">IFERROR(__xludf.DUMMYFUNCTION("IFERROR(FILTER('Tag Library'!$AE$14:$AE$736, LEFT('Tag Library'!$AD$14:$AD$736, LEN(M$2))=M$2, RIGHT('Tag Library'!$AD$14:$AD$736, LEN($A324))=$A324), """")"),"")</f>
        <v/>
      </c>
      <c r="N324" s="1" t="str">
        <f ca="1">IFERROR(__xludf.DUMMYFUNCTION("IFERROR(FILTER('Tag Library'!$AE$14:$AE$736, LEFT('Tag Library'!$AD$14:$AD$736, LEN(N$2))=N$2, RIGHT('Tag Library'!$AD$14:$AD$736, LEN($A324))=$A324), """")"),"")</f>
        <v/>
      </c>
      <c r="O324" s="1" t="str">
        <f ca="1">IFERROR(__xludf.DUMMYFUNCTION("IFERROR(FILTER('Tag Library'!$AE$14:$AE$736, LEFT('Tag Library'!$AD$14:$AD$736, LEN(O$2))=O$2, RIGHT('Tag Library'!$AD$14:$AD$736, LEN($A324))=$A324), """")"),"")</f>
        <v/>
      </c>
      <c r="P324" s="1" t="str">
        <f ca="1">IFERROR(__xludf.DUMMYFUNCTION("IFERROR(FILTER('Tag Library'!$AE$14:$AE$736, LEFT('Tag Library'!$AD$14:$AD$736, LEN(P$2))=P$2, RIGHT('Tag Library'!$AD$14:$AD$736, LEN($A324))=$A324), """")"),"")</f>
        <v/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IFERROR(__xludf.DUMMYFUNCTION("IFERROR(FILTER('Tag Library'!$AE$14:$AE$736, LEFT('Tag Library'!$AD$14:$AD$736, LEN(B$2))=B$2, RIGHT('Tag Library'!$AD$14:$AD$736, LEN($A325))=$A325), """")"),"")</f>
        <v/>
      </c>
      <c r="C325" s="1" t="str">
        <f ca="1">IFERROR(__xludf.DUMMYFUNCTION("IFERROR(FILTER('Tag Library'!$AE$14:$AE$736, LEFT('Tag Library'!$AD$14:$AD$736, LEN(C$2))=C$2, RIGHT('Tag Library'!$AD$14:$AD$736, LEN($A325))=$A325), """")"),"")</f>
        <v/>
      </c>
      <c r="D325" s="1" t="str">
        <f ca="1">IFERROR(__xludf.DUMMYFUNCTION("IFERROR(FILTER('Tag Library'!$AE$14:$AE$736, LEFT('Tag Library'!$AD$14:$AD$736, LEN(D$2))=D$2, RIGHT('Tag Library'!$AD$14:$AD$736, LEN($A325))=$A325), """")"),"")</f>
        <v/>
      </c>
      <c r="E325" s="1" t="str">
        <f ca="1">IFERROR(__xludf.DUMMYFUNCTION("IFERROR(FILTER('Tag Library'!$AE$14:$AE$736, LEFT('Tag Library'!$AD$14:$AD$736, LEN(E$2))=E$2, RIGHT('Tag Library'!$AD$14:$AD$736, LEN($A325))=$A325), """")"),"")</f>
        <v/>
      </c>
      <c r="F325" s="1" t="str">
        <f ca="1">IFERROR(__xludf.DUMMYFUNCTION("IFERROR(FILTER('Tag Library'!$AE$14:$AE$736, LEFT('Tag Library'!$AD$14:$AD$736, LEN(F$2))=F$2, RIGHT('Tag Library'!$AD$14:$AD$736, LEN($A325))=$A325), """")"),"")</f>
        <v/>
      </c>
      <c r="G325" s="1" t="str">
        <f ca="1">IFERROR(__xludf.DUMMYFUNCTION("IFERROR(FILTER('Tag Library'!$AE$14:$AE$736, LEFT('Tag Library'!$AD$14:$AD$736, LEN(G$2))=G$2, RIGHT('Tag Library'!$AD$14:$AD$736, LEN($A325))=$A325), """")"),"")</f>
        <v/>
      </c>
      <c r="H325" s="1" t="str">
        <f ca="1">IFERROR(__xludf.DUMMYFUNCTION("IFERROR(FILTER('Tag Library'!$AE$14:$AE$736, LEFT('Tag Library'!$AD$14:$AD$736, LEN(H$2))=H$2, RIGHT('Tag Library'!$AD$14:$AD$736, LEN($A325))=$A325), """")"),"")</f>
        <v/>
      </c>
      <c r="I325" s="1" t="str">
        <f ca="1">IFERROR(__xludf.DUMMYFUNCTION("IFERROR(FILTER('Tag Library'!$AE$14:$AE$736, LEFT('Tag Library'!$AD$14:$AD$736, LEN(I$2))=I$2, RIGHT('Tag Library'!$AD$14:$AD$736, LEN($A325))=$A325), """")"),"")</f>
        <v/>
      </c>
      <c r="J325" s="1" t="str">
        <f ca="1">IFERROR(__xludf.DUMMYFUNCTION("IFERROR(FILTER('Tag Library'!$AE$14:$AE$736, LEFT('Tag Library'!$AD$14:$AD$736, LEN(J$2))=J$2, RIGHT('Tag Library'!$AD$14:$AD$736, LEN($A325))=$A325), """")"),"")</f>
        <v/>
      </c>
      <c r="K325" s="1" t="str">
        <f ca="1">IFERROR(__xludf.DUMMYFUNCTION("IFERROR(FILTER('Tag Library'!$AE$14:$AE$736, LEFT('Tag Library'!$AD$14:$AD$736, LEN(K$2))=K$2, RIGHT('Tag Library'!$AD$14:$AD$736, LEN($A325))=$A325), """")"),"")</f>
        <v/>
      </c>
      <c r="L325" s="1" t="str">
        <f ca="1">IFERROR(__xludf.DUMMYFUNCTION("IFERROR(FILTER('Tag Library'!$AE$14:$AE$736, LEFT('Tag Library'!$AD$14:$AD$736, LEN(L$2))=L$2, RIGHT('Tag Library'!$AD$14:$AD$736, LEN($A325))=$A325), """")"),"")</f>
        <v/>
      </c>
      <c r="M325" s="1" t="str">
        <f ca="1">IFERROR(__xludf.DUMMYFUNCTION("IFERROR(FILTER('Tag Library'!$AE$14:$AE$736, LEFT('Tag Library'!$AD$14:$AD$736, LEN(M$2))=M$2, RIGHT('Tag Library'!$AD$14:$AD$736, LEN($A325))=$A325), """")"),"")</f>
        <v/>
      </c>
      <c r="N325" s="1" t="str">
        <f ca="1">IFERROR(__xludf.DUMMYFUNCTION("IFERROR(FILTER('Tag Library'!$AE$14:$AE$736, LEFT('Tag Library'!$AD$14:$AD$736, LEN(N$2))=N$2, RIGHT('Tag Library'!$AD$14:$AD$736, LEN($A325))=$A325), """")"),"")</f>
        <v/>
      </c>
      <c r="O325" s="1" t="str">
        <f ca="1">IFERROR(__xludf.DUMMYFUNCTION("IFERROR(FILTER('Tag Library'!$AE$14:$AE$736, LEFT('Tag Library'!$AD$14:$AD$736, LEN(O$2))=O$2, RIGHT('Tag Library'!$AD$14:$AD$736, LEN($A325))=$A325), """")"),"")</f>
        <v/>
      </c>
      <c r="P325" s="1" t="str">
        <f ca="1">IFERROR(__xludf.DUMMYFUNCTION("IFERROR(FILTER('Tag Library'!$AE$14:$AE$736, LEFT('Tag Library'!$AD$14:$AD$736, LEN(P$2))=P$2, RIGHT('Tag Library'!$AD$14:$AD$736, LEN($A325))=$A325), """")"),"")</f>
        <v/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IFERROR(__xludf.DUMMYFUNCTION("IFERROR(FILTER('Tag Library'!$AE$14:$AE$736, LEFT('Tag Library'!$AD$14:$AD$736, LEN(B$2))=B$2, RIGHT('Tag Library'!$AD$14:$AD$736, LEN($A326))=$A326), """")"),"")</f>
        <v/>
      </c>
      <c r="C326" s="1" t="str">
        <f ca="1">IFERROR(__xludf.DUMMYFUNCTION("IFERROR(FILTER('Tag Library'!$AE$14:$AE$736, LEFT('Tag Library'!$AD$14:$AD$736, LEN(C$2))=C$2, RIGHT('Tag Library'!$AD$14:$AD$736, LEN($A326))=$A326), """")"),"")</f>
        <v/>
      </c>
      <c r="D326" s="1" t="str">
        <f ca="1">IFERROR(__xludf.DUMMYFUNCTION("IFERROR(FILTER('Tag Library'!$AE$14:$AE$736, LEFT('Tag Library'!$AD$14:$AD$736, LEN(D$2))=D$2, RIGHT('Tag Library'!$AD$14:$AD$736, LEN($A326))=$A326), """")"),"")</f>
        <v/>
      </c>
      <c r="E326" s="1" t="str">
        <f ca="1">IFERROR(__xludf.DUMMYFUNCTION("IFERROR(FILTER('Tag Library'!$AE$14:$AE$736, LEFT('Tag Library'!$AD$14:$AD$736, LEN(E$2))=E$2, RIGHT('Tag Library'!$AD$14:$AD$736, LEN($A326))=$A326), """")"),"")</f>
        <v/>
      </c>
      <c r="F326" s="1" t="str">
        <f ca="1">IFERROR(__xludf.DUMMYFUNCTION("IFERROR(FILTER('Tag Library'!$AE$14:$AE$736, LEFT('Tag Library'!$AD$14:$AD$736, LEN(F$2))=F$2, RIGHT('Tag Library'!$AD$14:$AD$736, LEN($A326))=$A326), """")"),"")</f>
        <v/>
      </c>
      <c r="G326" s="1" t="str">
        <f ca="1">IFERROR(__xludf.DUMMYFUNCTION("IFERROR(FILTER('Tag Library'!$AE$14:$AE$736, LEFT('Tag Library'!$AD$14:$AD$736, LEN(G$2))=G$2, RIGHT('Tag Library'!$AD$14:$AD$736, LEN($A326))=$A326), """")"),"")</f>
        <v/>
      </c>
      <c r="H326" s="1" t="str">
        <f ca="1">IFERROR(__xludf.DUMMYFUNCTION("IFERROR(FILTER('Tag Library'!$AE$14:$AE$736, LEFT('Tag Library'!$AD$14:$AD$736, LEN(H$2))=H$2, RIGHT('Tag Library'!$AD$14:$AD$736, LEN($A326))=$A326), """")"),"")</f>
        <v/>
      </c>
      <c r="I326" s="1" t="str">
        <f ca="1">IFERROR(__xludf.DUMMYFUNCTION("IFERROR(FILTER('Tag Library'!$AE$14:$AE$736, LEFT('Tag Library'!$AD$14:$AD$736, LEN(I$2))=I$2, RIGHT('Tag Library'!$AD$14:$AD$736, LEN($A326))=$A326), """")"),"")</f>
        <v/>
      </c>
      <c r="J326" s="1" t="str">
        <f ca="1">IFERROR(__xludf.DUMMYFUNCTION("IFERROR(FILTER('Tag Library'!$AE$14:$AE$736, LEFT('Tag Library'!$AD$14:$AD$736, LEN(J$2))=J$2, RIGHT('Tag Library'!$AD$14:$AD$736, LEN($A326))=$A326), """")"),"")</f>
        <v/>
      </c>
      <c r="K326" s="1" t="str">
        <f ca="1">IFERROR(__xludf.DUMMYFUNCTION("IFERROR(FILTER('Tag Library'!$AE$14:$AE$736, LEFT('Tag Library'!$AD$14:$AD$736, LEN(K$2))=K$2, RIGHT('Tag Library'!$AD$14:$AD$736, LEN($A326))=$A326), """")"),"")</f>
        <v/>
      </c>
      <c r="L326" s="1" t="str">
        <f ca="1">IFERROR(__xludf.DUMMYFUNCTION("IFERROR(FILTER('Tag Library'!$AE$14:$AE$736, LEFT('Tag Library'!$AD$14:$AD$736, LEN(L$2))=L$2, RIGHT('Tag Library'!$AD$14:$AD$736, LEN($A326))=$A326), """")"),"")</f>
        <v/>
      </c>
      <c r="M326" s="1" t="str">
        <f ca="1">IFERROR(__xludf.DUMMYFUNCTION("IFERROR(FILTER('Tag Library'!$AE$14:$AE$736, LEFT('Tag Library'!$AD$14:$AD$736, LEN(M$2))=M$2, RIGHT('Tag Library'!$AD$14:$AD$736, LEN($A326))=$A326), """")"),"")</f>
        <v/>
      </c>
      <c r="N326" s="1" t="str">
        <f ca="1">IFERROR(__xludf.DUMMYFUNCTION("IFERROR(FILTER('Tag Library'!$AE$14:$AE$736, LEFT('Tag Library'!$AD$14:$AD$736, LEN(N$2))=N$2, RIGHT('Tag Library'!$AD$14:$AD$736, LEN($A326))=$A326), """")"),"")</f>
        <v/>
      </c>
      <c r="O326" s="1" t="str">
        <f ca="1">IFERROR(__xludf.DUMMYFUNCTION("IFERROR(FILTER('Tag Library'!$AE$14:$AE$736, LEFT('Tag Library'!$AD$14:$AD$736, LEN(O$2))=O$2, RIGHT('Tag Library'!$AD$14:$AD$736, LEN($A326))=$A326), """")"),"")</f>
        <v/>
      </c>
      <c r="P326" s="1" t="str">
        <f ca="1">IFERROR(__xludf.DUMMYFUNCTION("IFERROR(FILTER('Tag Library'!$AE$14:$AE$736, LEFT('Tag Library'!$AD$14:$AD$736, LEN(P$2))=P$2, RIGHT('Tag Library'!$AD$14:$AD$736, LEN($A326))=$A326), """")"),"")</f>
        <v/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IFERROR(__xludf.DUMMYFUNCTION("IFERROR(FILTER('Tag Library'!$AE$14:$AE$736, LEFT('Tag Library'!$AD$14:$AD$736, LEN(B$2))=B$2, RIGHT('Tag Library'!$AD$14:$AD$736, LEN($A327))=$A327), """")"),"")</f>
        <v/>
      </c>
      <c r="C327" s="1" t="str">
        <f ca="1">IFERROR(__xludf.DUMMYFUNCTION("IFERROR(FILTER('Tag Library'!$AE$14:$AE$736, LEFT('Tag Library'!$AD$14:$AD$736, LEN(C$2))=C$2, RIGHT('Tag Library'!$AD$14:$AD$736, LEN($A327))=$A327), """")"),"")</f>
        <v/>
      </c>
      <c r="D327" s="1" t="str">
        <f ca="1">IFERROR(__xludf.DUMMYFUNCTION("IFERROR(FILTER('Tag Library'!$AE$14:$AE$736, LEFT('Tag Library'!$AD$14:$AD$736, LEN(D$2))=D$2, RIGHT('Tag Library'!$AD$14:$AD$736, LEN($A327))=$A327), """")"),"")</f>
        <v/>
      </c>
      <c r="E327" s="1" t="str">
        <f ca="1">IFERROR(__xludf.DUMMYFUNCTION("IFERROR(FILTER('Tag Library'!$AE$14:$AE$736, LEFT('Tag Library'!$AD$14:$AD$736, LEN(E$2))=E$2, RIGHT('Tag Library'!$AD$14:$AD$736, LEN($A327))=$A327), """")"),"")</f>
        <v/>
      </c>
      <c r="F327" s="1" t="str">
        <f ca="1">IFERROR(__xludf.DUMMYFUNCTION("IFERROR(FILTER('Tag Library'!$AE$14:$AE$736, LEFT('Tag Library'!$AD$14:$AD$736, LEN(F$2))=F$2, RIGHT('Tag Library'!$AD$14:$AD$736, LEN($A327))=$A327), """")"),"")</f>
        <v/>
      </c>
      <c r="G327" s="1" t="str">
        <f ca="1">IFERROR(__xludf.DUMMYFUNCTION("IFERROR(FILTER('Tag Library'!$AE$14:$AE$736, LEFT('Tag Library'!$AD$14:$AD$736, LEN(G$2))=G$2, RIGHT('Tag Library'!$AD$14:$AD$736, LEN($A327))=$A327), """")"),"")</f>
        <v/>
      </c>
      <c r="H327" s="1" t="str">
        <f ca="1">IFERROR(__xludf.DUMMYFUNCTION("IFERROR(FILTER('Tag Library'!$AE$14:$AE$736, LEFT('Tag Library'!$AD$14:$AD$736, LEN(H$2))=H$2, RIGHT('Tag Library'!$AD$14:$AD$736, LEN($A327))=$A327), """")"),"")</f>
        <v/>
      </c>
      <c r="I327" s="1" t="str">
        <f ca="1">IFERROR(__xludf.DUMMYFUNCTION("IFERROR(FILTER('Tag Library'!$AE$14:$AE$736, LEFT('Tag Library'!$AD$14:$AD$736, LEN(I$2))=I$2, RIGHT('Tag Library'!$AD$14:$AD$736, LEN($A327))=$A327), """")"),"")</f>
        <v/>
      </c>
      <c r="J327" s="1" t="str">
        <f ca="1">IFERROR(__xludf.DUMMYFUNCTION("IFERROR(FILTER('Tag Library'!$AE$14:$AE$736, LEFT('Tag Library'!$AD$14:$AD$736, LEN(J$2))=J$2, RIGHT('Tag Library'!$AD$14:$AD$736, LEN($A327))=$A327), """")"),"")</f>
        <v/>
      </c>
      <c r="K327" s="1" t="str">
        <f ca="1">IFERROR(__xludf.DUMMYFUNCTION("IFERROR(FILTER('Tag Library'!$AE$14:$AE$736, LEFT('Tag Library'!$AD$14:$AD$736, LEN(K$2))=K$2, RIGHT('Tag Library'!$AD$14:$AD$736, LEN($A327))=$A327), """")"),"")</f>
        <v/>
      </c>
      <c r="L327" s="1" t="str">
        <f ca="1">IFERROR(__xludf.DUMMYFUNCTION("IFERROR(FILTER('Tag Library'!$AE$14:$AE$736, LEFT('Tag Library'!$AD$14:$AD$736, LEN(L$2))=L$2, RIGHT('Tag Library'!$AD$14:$AD$736, LEN($A327))=$A327), """")"),"")</f>
        <v/>
      </c>
      <c r="M327" s="1" t="str">
        <f ca="1">IFERROR(__xludf.DUMMYFUNCTION("IFERROR(FILTER('Tag Library'!$AE$14:$AE$736, LEFT('Tag Library'!$AD$14:$AD$736, LEN(M$2))=M$2, RIGHT('Tag Library'!$AD$14:$AD$736, LEN($A327))=$A327), """")"),"")</f>
        <v/>
      </c>
      <c r="N327" s="1" t="str">
        <f ca="1">IFERROR(__xludf.DUMMYFUNCTION("IFERROR(FILTER('Tag Library'!$AE$14:$AE$736, LEFT('Tag Library'!$AD$14:$AD$736, LEN(N$2))=N$2, RIGHT('Tag Library'!$AD$14:$AD$736, LEN($A327))=$A327), """")"),"")</f>
        <v/>
      </c>
      <c r="O327" s="1" t="str">
        <f ca="1">IFERROR(__xludf.DUMMYFUNCTION("IFERROR(FILTER('Tag Library'!$AE$14:$AE$736, LEFT('Tag Library'!$AD$14:$AD$736, LEN(O$2))=O$2, RIGHT('Tag Library'!$AD$14:$AD$736, LEN($A327))=$A327), """")"),"")</f>
        <v/>
      </c>
      <c r="P327" s="1" t="str">
        <f ca="1">IFERROR(__xludf.DUMMYFUNCTION("IFERROR(FILTER('Tag Library'!$AE$14:$AE$736, LEFT('Tag Library'!$AD$14:$AD$736, LEN(P$2))=P$2, RIGHT('Tag Library'!$AD$14:$AD$736, LEN($A327))=$A327), """")"),"")</f>
        <v/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IFERROR(__xludf.DUMMYFUNCTION("IFERROR(FILTER('Tag Library'!$AE$14:$AE$736, LEFT('Tag Library'!$AD$14:$AD$736, LEN(B$2))=B$2, RIGHT('Tag Library'!$AD$14:$AD$736, LEN($A328))=$A328), """")"),"")</f>
        <v/>
      </c>
      <c r="C328" s="1" t="str">
        <f ca="1">IFERROR(__xludf.DUMMYFUNCTION("IFERROR(FILTER('Tag Library'!$AE$14:$AE$736, LEFT('Tag Library'!$AD$14:$AD$736, LEN(C$2))=C$2, RIGHT('Tag Library'!$AD$14:$AD$736, LEN($A328))=$A328), """")"),"")</f>
        <v/>
      </c>
      <c r="D328" s="1" t="str">
        <f ca="1">IFERROR(__xludf.DUMMYFUNCTION("IFERROR(FILTER('Tag Library'!$AE$14:$AE$736, LEFT('Tag Library'!$AD$14:$AD$736, LEN(D$2))=D$2, RIGHT('Tag Library'!$AD$14:$AD$736, LEN($A328))=$A328), """")"),"")</f>
        <v/>
      </c>
      <c r="E328" s="1" t="str">
        <f ca="1">IFERROR(__xludf.DUMMYFUNCTION("IFERROR(FILTER('Tag Library'!$AE$14:$AE$736, LEFT('Tag Library'!$AD$14:$AD$736, LEN(E$2))=E$2, RIGHT('Tag Library'!$AD$14:$AD$736, LEN($A328))=$A328), """")"),"")</f>
        <v/>
      </c>
      <c r="F328" s="1" t="str">
        <f ca="1">IFERROR(__xludf.DUMMYFUNCTION("IFERROR(FILTER('Tag Library'!$AE$14:$AE$736, LEFT('Tag Library'!$AD$14:$AD$736, LEN(F$2))=F$2, RIGHT('Tag Library'!$AD$14:$AD$736, LEN($A328))=$A328), """")"),"")</f>
        <v/>
      </c>
      <c r="G328" s="1" t="str">
        <f ca="1">IFERROR(__xludf.DUMMYFUNCTION("IFERROR(FILTER('Tag Library'!$AE$14:$AE$736, LEFT('Tag Library'!$AD$14:$AD$736, LEN(G$2))=G$2, RIGHT('Tag Library'!$AD$14:$AD$736, LEN($A328))=$A328), """")"),"")</f>
        <v/>
      </c>
      <c r="H328" s="1" t="str">
        <f ca="1">IFERROR(__xludf.DUMMYFUNCTION("IFERROR(FILTER('Tag Library'!$AE$14:$AE$736, LEFT('Tag Library'!$AD$14:$AD$736, LEN(H$2))=H$2, RIGHT('Tag Library'!$AD$14:$AD$736, LEN($A328))=$A328), """")"),"")</f>
        <v/>
      </c>
      <c r="I328" s="1" t="str">
        <f ca="1">IFERROR(__xludf.DUMMYFUNCTION("IFERROR(FILTER('Tag Library'!$AE$14:$AE$736, LEFT('Tag Library'!$AD$14:$AD$736, LEN(I$2))=I$2, RIGHT('Tag Library'!$AD$14:$AD$736, LEN($A328))=$A328), """")"),"")</f>
        <v/>
      </c>
      <c r="J328" s="1" t="str">
        <f ca="1">IFERROR(__xludf.DUMMYFUNCTION("IFERROR(FILTER('Tag Library'!$AE$14:$AE$736, LEFT('Tag Library'!$AD$14:$AD$736, LEN(J$2))=J$2, RIGHT('Tag Library'!$AD$14:$AD$736, LEN($A328))=$A328), """")"),"")</f>
        <v/>
      </c>
      <c r="K328" s="1" t="str">
        <f ca="1">IFERROR(__xludf.DUMMYFUNCTION("IFERROR(FILTER('Tag Library'!$AE$14:$AE$736, LEFT('Tag Library'!$AD$14:$AD$736, LEN(K$2))=K$2, RIGHT('Tag Library'!$AD$14:$AD$736, LEN($A328))=$A328), """")"),"")</f>
        <v/>
      </c>
      <c r="L328" s="1" t="str">
        <f ca="1">IFERROR(__xludf.DUMMYFUNCTION("IFERROR(FILTER('Tag Library'!$AE$14:$AE$736, LEFT('Tag Library'!$AD$14:$AD$736, LEN(L$2))=L$2, RIGHT('Tag Library'!$AD$14:$AD$736, LEN($A328))=$A328), """")"),"")</f>
        <v/>
      </c>
      <c r="M328" s="1" t="str">
        <f ca="1">IFERROR(__xludf.DUMMYFUNCTION("IFERROR(FILTER('Tag Library'!$AE$14:$AE$736, LEFT('Tag Library'!$AD$14:$AD$736, LEN(M$2))=M$2, RIGHT('Tag Library'!$AD$14:$AD$736, LEN($A328))=$A328), """")"),"")</f>
        <v/>
      </c>
      <c r="N328" s="1" t="str">
        <f ca="1">IFERROR(__xludf.DUMMYFUNCTION("IFERROR(FILTER('Tag Library'!$AE$14:$AE$736, LEFT('Tag Library'!$AD$14:$AD$736, LEN(N$2))=N$2, RIGHT('Tag Library'!$AD$14:$AD$736, LEN($A328))=$A328), """")"),"")</f>
        <v/>
      </c>
      <c r="O328" s="1" t="str">
        <f ca="1">IFERROR(__xludf.DUMMYFUNCTION("IFERROR(FILTER('Tag Library'!$AE$14:$AE$736, LEFT('Tag Library'!$AD$14:$AD$736, LEN(O$2))=O$2, RIGHT('Tag Library'!$AD$14:$AD$736, LEN($A328))=$A328), """")"),"")</f>
        <v/>
      </c>
      <c r="P328" s="1" t="str">
        <f ca="1">IFERROR(__xludf.DUMMYFUNCTION("IFERROR(FILTER('Tag Library'!$AE$14:$AE$736, LEFT('Tag Library'!$AD$14:$AD$736, LEN(P$2))=P$2, RIGHT('Tag Library'!$AD$14:$AD$736, LEN($A328))=$A328), """")"),"")</f>
        <v/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IFERROR(__xludf.DUMMYFUNCTION("IFERROR(FILTER('Tag Library'!$AE$14:$AE$736, LEFT('Tag Library'!$AD$14:$AD$736, LEN(B$2))=B$2, RIGHT('Tag Library'!$AD$14:$AD$736, LEN($A329))=$A329), """")"),"")</f>
        <v/>
      </c>
      <c r="C329" s="1" t="str">
        <f ca="1">IFERROR(__xludf.DUMMYFUNCTION("IFERROR(FILTER('Tag Library'!$AE$14:$AE$736, LEFT('Tag Library'!$AD$14:$AD$736, LEN(C$2))=C$2, RIGHT('Tag Library'!$AD$14:$AD$736, LEN($A329))=$A329), """")"),"")</f>
        <v/>
      </c>
      <c r="D329" s="1" t="str">
        <f ca="1">IFERROR(__xludf.DUMMYFUNCTION("IFERROR(FILTER('Tag Library'!$AE$14:$AE$736, LEFT('Tag Library'!$AD$14:$AD$736, LEN(D$2))=D$2, RIGHT('Tag Library'!$AD$14:$AD$736, LEN($A329))=$A329), """")"),"")</f>
        <v/>
      </c>
      <c r="E329" s="1" t="str">
        <f ca="1">IFERROR(__xludf.DUMMYFUNCTION("IFERROR(FILTER('Tag Library'!$AE$14:$AE$736, LEFT('Tag Library'!$AD$14:$AD$736, LEN(E$2))=E$2, RIGHT('Tag Library'!$AD$14:$AD$736, LEN($A329))=$A329), """")"),"")</f>
        <v/>
      </c>
      <c r="F329" s="1" t="str">
        <f ca="1">IFERROR(__xludf.DUMMYFUNCTION("IFERROR(FILTER('Tag Library'!$AE$14:$AE$736, LEFT('Tag Library'!$AD$14:$AD$736, LEN(F$2))=F$2, RIGHT('Tag Library'!$AD$14:$AD$736, LEN($A329))=$A329), """")"),"")</f>
        <v/>
      </c>
      <c r="G329" s="1" t="str">
        <f ca="1">IFERROR(__xludf.DUMMYFUNCTION("IFERROR(FILTER('Tag Library'!$AE$14:$AE$736, LEFT('Tag Library'!$AD$14:$AD$736, LEN(G$2))=G$2, RIGHT('Tag Library'!$AD$14:$AD$736, LEN($A329))=$A329), """")"),"")</f>
        <v/>
      </c>
      <c r="H329" s="1" t="str">
        <f ca="1">IFERROR(__xludf.DUMMYFUNCTION("IFERROR(FILTER('Tag Library'!$AE$14:$AE$736, LEFT('Tag Library'!$AD$14:$AD$736, LEN(H$2))=H$2, RIGHT('Tag Library'!$AD$14:$AD$736, LEN($A329))=$A329), """")"),"")</f>
        <v/>
      </c>
      <c r="I329" s="1" t="str">
        <f ca="1">IFERROR(__xludf.DUMMYFUNCTION("IFERROR(FILTER('Tag Library'!$AE$14:$AE$736, LEFT('Tag Library'!$AD$14:$AD$736, LEN(I$2))=I$2, RIGHT('Tag Library'!$AD$14:$AD$736, LEN($A329))=$A329), """")"),"")</f>
        <v/>
      </c>
      <c r="J329" s="1" t="str">
        <f ca="1">IFERROR(__xludf.DUMMYFUNCTION("IFERROR(FILTER('Tag Library'!$AE$14:$AE$736, LEFT('Tag Library'!$AD$14:$AD$736, LEN(J$2))=J$2, RIGHT('Tag Library'!$AD$14:$AD$736, LEN($A329))=$A329), """")"),"")</f>
        <v/>
      </c>
      <c r="K329" s="1" t="str">
        <f ca="1">IFERROR(__xludf.DUMMYFUNCTION("IFERROR(FILTER('Tag Library'!$AE$14:$AE$736, LEFT('Tag Library'!$AD$14:$AD$736, LEN(K$2))=K$2, RIGHT('Tag Library'!$AD$14:$AD$736, LEN($A329))=$A329), """")"),"")</f>
        <v/>
      </c>
      <c r="L329" s="1" t="str">
        <f ca="1">IFERROR(__xludf.DUMMYFUNCTION("IFERROR(FILTER('Tag Library'!$AE$14:$AE$736, LEFT('Tag Library'!$AD$14:$AD$736, LEN(L$2))=L$2, RIGHT('Tag Library'!$AD$14:$AD$736, LEN($A329))=$A329), """")"),"")</f>
        <v/>
      </c>
      <c r="M329" s="1" t="str">
        <f ca="1">IFERROR(__xludf.DUMMYFUNCTION("IFERROR(FILTER('Tag Library'!$AE$14:$AE$736, LEFT('Tag Library'!$AD$14:$AD$736, LEN(M$2))=M$2, RIGHT('Tag Library'!$AD$14:$AD$736, LEN($A329))=$A329), """")"),"")</f>
        <v/>
      </c>
      <c r="N329" s="1" t="str">
        <f ca="1">IFERROR(__xludf.DUMMYFUNCTION("IFERROR(FILTER('Tag Library'!$AE$14:$AE$736, LEFT('Tag Library'!$AD$14:$AD$736, LEN(N$2))=N$2, RIGHT('Tag Library'!$AD$14:$AD$736, LEN($A329))=$A329), """")"),"")</f>
        <v/>
      </c>
      <c r="O329" s="1" t="str">
        <f ca="1">IFERROR(__xludf.DUMMYFUNCTION("IFERROR(FILTER('Tag Library'!$AE$14:$AE$736, LEFT('Tag Library'!$AD$14:$AD$736, LEN(O$2))=O$2, RIGHT('Tag Library'!$AD$14:$AD$736, LEN($A329))=$A329), """")"),"")</f>
        <v/>
      </c>
      <c r="P329" s="1" t="str">
        <f ca="1">IFERROR(__xludf.DUMMYFUNCTION("IFERROR(FILTER('Tag Library'!$AE$14:$AE$736, LEFT('Tag Library'!$AD$14:$AD$736, LEN(P$2))=P$2, RIGHT('Tag Library'!$AD$14:$AD$736, LEN($A329))=$A329), """")"),"")</f>
        <v/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IFERROR(__xludf.DUMMYFUNCTION("IFERROR(FILTER('Tag Library'!$AE$14:$AE$736, LEFT('Tag Library'!$AD$14:$AD$736, LEN(B$2))=B$2, RIGHT('Tag Library'!$AD$14:$AD$736, LEN($A330))=$A330), """")"),"")</f>
        <v/>
      </c>
      <c r="C330" s="1" t="str">
        <f ca="1">IFERROR(__xludf.DUMMYFUNCTION("IFERROR(FILTER('Tag Library'!$AE$14:$AE$736, LEFT('Tag Library'!$AD$14:$AD$736, LEN(C$2))=C$2, RIGHT('Tag Library'!$AD$14:$AD$736, LEN($A330))=$A330), """")"),"")</f>
        <v/>
      </c>
      <c r="D330" s="1" t="str">
        <f ca="1">IFERROR(__xludf.DUMMYFUNCTION("IFERROR(FILTER('Tag Library'!$AE$14:$AE$736, LEFT('Tag Library'!$AD$14:$AD$736, LEN(D$2))=D$2, RIGHT('Tag Library'!$AD$14:$AD$736, LEN($A330))=$A330), """")"),"")</f>
        <v/>
      </c>
      <c r="E330" s="1" t="str">
        <f ca="1">IFERROR(__xludf.DUMMYFUNCTION("IFERROR(FILTER('Tag Library'!$AE$14:$AE$736, LEFT('Tag Library'!$AD$14:$AD$736, LEN(E$2))=E$2, RIGHT('Tag Library'!$AD$14:$AD$736, LEN($A330))=$A330), """")"),"")</f>
        <v/>
      </c>
      <c r="F330" s="1" t="str">
        <f ca="1">IFERROR(__xludf.DUMMYFUNCTION("IFERROR(FILTER('Tag Library'!$AE$14:$AE$736, LEFT('Tag Library'!$AD$14:$AD$736, LEN(F$2))=F$2, RIGHT('Tag Library'!$AD$14:$AD$736, LEN($A330))=$A330), """")"),"")</f>
        <v/>
      </c>
      <c r="G330" s="1" t="str">
        <f ca="1">IFERROR(__xludf.DUMMYFUNCTION("IFERROR(FILTER('Tag Library'!$AE$14:$AE$736, LEFT('Tag Library'!$AD$14:$AD$736, LEN(G$2))=G$2, RIGHT('Tag Library'!$AD$14:$AD$736, LEN($A330))=$A330), """")"),"")</f>
        <v/>
      </c>
      <c r="H330" s="1" t="str">
        <f ca="1">IFERROR(__xludf.DUMMYFUNCTION("IFERROR(FILTER('Tag Library'!$AE$14:$AE$736, LEFT('Tag Library'!$AD$14:$AD$736, LEN(H$2))=H$2, RIGHT('Tag Library'!$AD$14:$AD$736, LEN($A330))=$A330), """")"),"")</f>
        <v/>
      </c>
      <c r="I330" s="1" t="str">
        <f ca="1">IFERROR(__xludf.DUMMYFUNCTION("IFERROR(FILTER('Tag Library'!$AE$14:$AE$736, LEFT('Tag Library'!$AD$14:$AD$736, LEN(I$2))=I$2, RIGHT('Tag Library'!$AD$14:$AD$736, LEN($A330))=$A330), """")"),"")</f>
        <v/>
      </c>
      <c r="J330" s="1" t="str">
        <f ca="1">IFERROR(__xludf.DUMMYFUNCTION("IFERROR(FILTER('Tag Library'!$AE$14:$AE$736, LEFT('Tag Library'!$AD$14:$AD$736, LEN(J$2))=J$2, RIGHT('Tag Library'!$AD$14:$AD$736, LEN($A330))=$A330), """")"),"")</f>
        <v/>
      </c>
      <c r="K330" s="1" t="str">
        <f ca="1">IFERROR(__xludf.DUMMYFUNCTION("IFERROR(FILTER('Tag Library'!$AE$14:$AE$736, LEFT('Tag Library'!$AD$14:$AD$736, LEN(K$2))=K$2, RIGHT('Tag Library'!$AD$14:$AD$736, LEN($A330))=$A330), """")"),"")</f>
        <v/>
      </c>
      <c r="L330" s="1" t="str">
        <f ca="1">IFERROR(__xludf.DUMMYFUNCTION("IFERROR(FILTER('Tag Library'!$AE$14:$AE$736, LEFT('Tag Library'!$AD$14:$AD$736, LEN(L$2))=L$2, RIGHT('Tag Library'!$AD$14:$AD$736, LEN($A330))=$A330), """")"),"")</f>
        <v/>
      </c>
      <c r="M330" s="1" t="str">
        <f ca="1">IFERROR(__xludf.DUMMYFUNCTION("IFERROR(FILTER('Tag Library'!$AE$14:$AE$736, LEFT('Tag Library'!$AD$14:$AD$736, LEN(M$2))=M$2, RIGHT('Tag Library'!$AD$14:$AD$736, LEN($A330))=$A330), """")"),"")</f>
        <v/>
      </c>
      <c r="N330" s="1" t="str">
        <f ca="1">IFERROR(__xludf.DUMMYFUNCTION("IFERROR(FILTER('Tag Library'!$AE$14:$AE$736, LEFT('Tag Library'!$AD$14:$AD$736, LEN(N$2))=N$2, RIGHT('Tag Library'!$AD$14:$AD$736, LEN($A330))=$A330), """")"),"")</f>
        <v/>
      </c>
      <c r="O330" s="1" t="str">
        <f ca="1">IFERROR(__xludf.DUMMYFUNCTION("IFERROR(FILTER('Tag Library'!$AE$14:$AE$736, LEFT('Tag Library'!$AD$14:$AD$736, LEN(O$2))=O$2, RIGHT('Tag Library'!$AD$14:$AD$736, LEN($A330))=$A330), """")"),"")</f>
        <v/>
      </c>
      <c r="P330" s="1" t="str">
        <f ca="1">IFERROR(__xludf.DUMMYFUNCTION("IFERROR(FILTER('Tag Library'!$AE$14:$AE$736, LEFT('Tag Library'!$AD$14:$AD$736, LEN(P$2))=P$2, RIGHT('Tag Library'!$AD$14:$AD$736, LEN($A330))=$A330), """")"),"")</f>
        <v/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IFERROR(__xludf.DUMMYFUNCTION("IFERROR(FILTER('Tag Library'!$AE$14:$AE$736, LEFT('Tag Library'!$AD$14:$AD$736, LEN(B$2))=B$2, RIGHT('Tag Library'!$AD$14:$AD$736, LEN($A331))=$A331), """")"),"")</f>
        <v/>
      </c>
      <c r="C331" s="1" t="str">
        <f ca="1">IFERROR(__xludf.DUMMYFUNCTION("IFERROR(FILTER('Tag Library'!$AE$14:$AE$736, LEFT('Tag Library'!$AD$14:$AD$736, LEN(C$2))=C$2, RIGHT('Tag Library'!$AD$14:$AD$736, LEN($A331))=$A331), """")"),"")</f>
        <v/>
      </c>
      <c r="D331" s="1" t="str">
        <f ca="1">IFERROR(__xludf.DUMMYFUNCTION("IFERROR(FILTER('Tag Library'!$AE$14:$AE$736, LEFT('Tag Library'!$AD$14:$AD$736, LEN(D$2))=D$2, RIGHT('Tag Library'!$AD$14:$AD$736, LEN($A331))=$A331), """")"),"")</f>
        <v/>
      </c>
      <c r="E331" s="1" t="str">
        <f ca="1">IFERROR(__xludf.DUMMYFUNCTION("IFERROR(FILTER('Tag Library'!$AE$14:$AE$736, LEFT('Tag Library'!$AD$14:$AD$736, LEN(E$2))=E$2, RIGHT('Tag Library'!$AD$14:$AD$736, LEN($A331))=$A331), """")"),"")</f>
        <v/>
      </c>
      <c r="F331" s="1" t="str">
        <f ca="1">IFERROR(__xludf.DUMMYFUNCTION("IFERROR(FILTER('Tag Library'!$AE$14:$AE$736, LEFT('Tag Library'!$AD$14:$AD$736, LEN(F$2))=F$2, RIGHT('Tag Library'!$AD$14:$AD$736, LEN($A331))=$A331), """")"),"")</f>
        <v/>
      </c>
      <c r="G331" s="1" t="str">
        <f ca="1">IFERROR(__xludf.DUMMYFUNCTION("IFERROR(FILTER('Tag Library'!$AE$14:$AE$736, LEFT('Tag Library'!$AD$14:$AD$736, LEN(G$2))=G$2, RIGHT('Tag Library'!$AD$14:$AD$736, LEN($A331))=$A331), """")"),"")</f>
        <v/>
      </c>
      <c r="H331" s="1" t="str">
        <f ca="1">IFERROR(__xludf.DUMMYFUNCTION("IFERROR(FILTER('Tag Library'!$AE$14:$AE$736, LEFT('Tag Library'!$AD$14:$AD$736, LEN(H$2))=H$2, RIGHT('Tag Library'!$AD$14:$AD$736, LEN($A331))=$A331), """")"),"")</f>
        <v/>
      </c>
      <c r="I331" s="1" t="str">
        <f ca="1">IFERROR(__xludf.DUMMYFUNCTION("IFERROR(FILTER('Tag Library'!$AE$14:$AE$736, LEFT('Tag Library'!$AD$14:$AD$736, LEN(I$2))=I$2, RIGHT('Tag Library'!$AD$14:$AD$736, LEN($A331))=$A331), """")"),"")</f>
        <v/>
      </c>
      <c r="J331" s="1" t="str">
        <f ca="1">IFERROR(__xludf.DUMMYFUNCTION("IFERROR(FILTER('Tag Library'!$AE$14:$AE$736, LEFT('Tag Library'!$AD$14:$AD$736, LEN(J$2))=J$2, RIGHT('Tag Library'!$AD$14:$AD$736, LEN($A331))=$A331), """")"),"")</f>
        <v/>
      </c>
      <c r="K331" s="1" t="str">
        <f ca="1">IFERROR(__xludf.DUMMYFUNCTION("IFERROR(FILTER('Tag Library'!$AE$14:$AE$736, LEFT('Tag Library'!$AD$14:$AD$736, LEN(K$2))=K$2, RIGHT('Tag Library'!$AD$14:$AD$736, LEN($A331))=$A331), """")"),"")</f>
        <v/>
      </c>
      <c r="L331" s="1" t="str">
        <f ca="1">IFERROR(__xludf.DUMMYFUNCTION("IFERROR(FILTER('Tag Library'!$AE$14:$AE$736, LEFT('Tag Library'!$AD$14:$AD$736, LEN(L$2))=L$2, RIGHT('Tag Library'!$AD$14:$AD$736, LEN($A331))=$A331), """")"),"")</f>
        <v/>
      </c>
      <c r="M331" s="1" t="str">
        <f ca="1">IFERROR(__xludf.DUMMYFUNCTION("IFERROR(FILTER('Tag Library'!$AE$14:$AE$736, LEFT('Tag Library'!$AD$14:$AD$736, LEN(M$2))=M$2, RIGHT('Tag Library'!$AD$14:$AD$736, LEN($A331))=$A331), """")"),"")</f>
        <v/>
      </c>
      <c r="N331" s="1" t="str">
        <f ca="1">IFERROR(__xludf.DUMMYFUNCTION("IFERROR(FILTER('Tag Library'!$AE$14:$AE$736, LEFT('Tag Library'!$AD$14:$AD$736, LEN(N$2))=N$2, RIGHT('Tag Library'!$AD$14:$AD$736, LEN($A331))=$A331), """")"),"")</f>
        <v/>
      </c>
      <c r="O331" s="1" t="str">
        <f ca="1">IFERROR(__xludf.DUMMYFUNCTION("IFERROR(FILTER('Tag Library'!$AE$14:$AE$736, LEFT('Tag Library'!$AD$14:$AD$736, LEN(O$2))=O$2, RIGHT('Tag Library'!$AD$14:$AD$736, LEN($A331))=$A331), """")"),"")</f>
        <v/>
      </c>
      <c r="P331" s="1" t="str">
        <f ca="1">IFERROR(__xludf.DUMMYFUNCTION("IFERROR(FILTER('Tag Library'!$AE$14:$AE$736, LEFT('Tag Library'!$AD$14:$AD$736, LEN(P$2))=P$2, RIGHT('Tag Library'!$AD$14:$AD$736, LEN($A331))=$A331), """")"),"")</f>
        <v/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IFERROR(__xludf.DUMMYFUNCTION("IFERROR(FILTER('Tag Library'!$AE$14:$AE$736, LEFT('Tag Library'!$AD$14:$AD$736, LEN(B$2))=B$2, RIGHT('Tag Library'!$AD$14:$AD$736, LEN($A332))=$A332), """")"),"")</f>
        <v/>
      </c>
      <c r="C332" s="1" t="str">
        <f ca="1">IFERROR(__xludf.DUMMYFUNCTION("IFERROR(FILTER('Tag Library'!$AE$14:$AE$736, LEFT('Tag Library'!$AD$14:$AD$736, LEN(C$2))=C$2, RIGHT('Tag Library'!$AD$14:$AD$736, LEN($A332))=$A332), """")"),"")</f>
        <v/>
      </c>
      <c r="D332" s="1" t="str">
        <f ca="1">IFERROR(__xludf.DUMMYFUNCTION("IFERROR(FILTER('Tag Library'!$AE$14:$AE$736, LEFT('Tag Library'!$AD$14:$AD$736, LEN(D$2))=D$2, RIGHT('Tag Library'!$AD$14:$AD$736, LEN($A332))=$A332), """")"),"")</f>
        <v/>
      </c>
      <c r="E332" s="1" t="str">
        <f ca="1">IFERROR(__xludf.DUMMYFUNCTION("IFERROR(FILTER('Tag Library'!$AE$14:$AE$736, LEFT('Tag Library'!$AD$14:$AD$736, LEN(E$2))=E$2, RIGHT('Tag Library'!$AD$14:$AD$736, LEN($A332))=$A332), """")"),"")</f>
        <v/>
      </c>
      <c r="F332" s="1" t="str">
        <f ca="1">IFERROR(__xludf.DUMMYFUNCTION("IFERROR(FILTER('Tag Library'!$AE$14:$AE$736, LEFT('Tag Library'!$AD$14:$AD$736, LEN(F$2))=F$2, RIGHT('Tag Library'!$AD$14:$AD$736, LEN($A332))=$A332), """")"),"")</f>
        <v/>
      </c>
      <c r="G332" s="1" t="str">
        <f ca="1">IFERROR(__xludf.DUMMYFUNCTION("IFERROR(FILTER('Tag Library'!$AE$14:$AE$736, LEFT('Tag Library'!$AD$14:$AD$736, LEN(G$2))=G$2, RIGHT('Tag Library'!$AD$14:$AD$736, LEN($A332))=$A332), """")"),"")</f>
        <v/>
      </c>
      <c r="H332" s="1" t="str">
        <f ca="1">IFERROR(__xludf.DUMMYFUNCTION("IFERROR(FILTER('Tag Library'!$AE$14:$AE$736, LEFT('Tag Library'!$AD$14:$AD$736, LEN(H$2))=H$2, RIGHT('Tag Library'!$AD$14:$AD$736, LEN($A332))=$A332), """")"),"")</f>
        <v/>
      </c>
      <c r="I332" s="1" t="str">
        <f ca="1">IFERROR(__xludf.DUMMYFUNCTION("IFERROR(FILTER('Tag Library'!$AE$14:$AE$736, LEFT('Tag Library'!$AD$14:$AD$736, LEN(I$2))=I$2, RIGHT('Tag Library'!$AD$14:$AD$736, LEN($A332))=$A332), """")"),"")</f>
        <v/>
      </c>
      <c r="J332" s="1" t="str">
        <f ca="1">IFERROR(__xludf.DUMMYFUNCTION("IFERROR(FILTER('Tag Library'!$AE$14:$AE$736, LEFT('Tag Library'!$AD$14:$AD$736, LEN(J$2))=J$2, RIGHT('Tag Library'!$AD$14:$AD$736, LEN($A332))=$A332), """")"),"")</f>
        <v/>
      </c>
      <c r="K332" s="1" t="str">
        <f ca="1">IFERROR(__xludf.DUMMYFUNCTION("IFERROR(FILTER('Tag Library'!$AE$14:$AE$736, LEFT('Tag Library'!$AD$14:$AD$736, LEN(K$2))=K$2, RIGHT('Tag Library'!$AD$14:$AD$736, LEN($A332))=$A332), """")"),"")</f>
        <v/>
      </c>
      <c r="L332" s="1" t="str">
        <f ca="1">IFERROR(__xludf.DUMMYFUNCTION("IFERROR(FILTER('Tag Library'!$AE$14:$AE$736, LEFT('Tag Library'!$AD$14:$AD$736, LEN(L$2))=L$2, RIGHT('Tag Library'!$AD$14:$AD$736, LEN($A332))=$A332), """")"),"")</f>
        <v/>
      </c>
      <c r="M332" s="1" t="str">
        <f ca="1">IFERROR(__xludf.DUMMYFUNCTION("IFERROR(FILTER('Tag Library'!$AE$14:$AE$736, LEFT('Tag Library'!$AD$14:$AD$736, LEN(M$2))=M$2, RIGHT('Tag Library'!$AD$14:$AD$736, LEN($A332))=$A332), """")"),"")</f>
        <v/>
      </c>
      <c r="N332" s="1" t="str">
        <f ca="1">IFERROR(__xludf.DUMMYFUNCTION("IFERROR(FILTER('Tag Library'!$AE$14:$AE$736, LEFT('Tag Library'!$AD$14:$AD$736, LEN(N$2))=N$2, RIGHT('Tag Library'!$AD$14:$AD$736, LEN($A332))=$A332), """")"),"")</f>
        <v/>
      </c>
      <c r="O332" s="1" t="str">
        <f ca="1">IFERROR(__xludf.DUMMYFUNCTION("IFERROR(FILTER('Tag Library'!$AE$14:$AE$736, LEFT('Tag Library'!$AD$14:$AD$736, LEN(O$2))=O$2, RIGHT('Tag Library'!$AD$14:$AD$736, LEN($A332))=$A332), """")"),"")</f>
        <v/>
      </c>
      <c r="P332" s="1" t="str">
        <f ca="1">IFERROR(__xludf.DUMMYFUNCTION("IFERROR(FILTER('Tag Library'!$AE$14:$AE$736, LEFT('Tag Library'!$AD$14:$AD$736, LEN(P$2))=P$2, RIGHT('Tag Library'!$AD$14:$AD$736, LEN($A332))=$A332), """")"),"")</f>
        <v/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IFERROR(__xludf.DUMMYFUNCTION("IFERROR(FILTER('Tag Library'!$AE$14:$AE$736, LEFT('Tag Library'!$AD$14:$AD$736, LEN(B$2))=B$2, RIGHT('Tag Library'!$AD$14:$AD$736, LEN($A333))=$A333), """")"),"")</f>
        <v/>
      </c>
      <c r="C333" s="1" t="str">
        <f ca="1">IFERROR(__xludf.DUMMYFUNCTION("IFERROR(FILTER('Tag Library'!$AE$14:$AE$736, LEFT('Tag Library'!$AD$14:$AD$736, LEN(C$2))=C$2, RIGHT('Tag Library'!$AD$14:$AD$736, LEN($A333))=$A333), """")"),"")</f>
        <v/>
      </c>
      <c r="D333" s="1" t="str">
        <f ca="1">IFERROR(__xludf.DUMMYFUNCTION("IFERROR(FILTER('Tag Library'!$AE$14:$AE$736, LEFT('Tag Library'!$AD$14:$AD$736, LEN(D$2))=D$2, RIGHT('Tag Library'!$AD$14:$AD$736, LEN($A333))=$A333), """")"),"")</f>
        <v/>
      </c>
      <c r="E333" s="1" t="str">
        <f ca="1">IFERROR(__xludf.DUMMYFUNCTION("IFERROR(FILTER('Tag Library'!$AE$14:$AE$736, LEFT('Tag Library'!$AD$14:$AD$736, LEN(E$2))=E$2, RIGHT('Tag Library'!$AD$14:$AD$736, LEN($A333))=$A333), """")"),"")</f>
        <v/>
      </c>
      <c r="F333" s="1" t="str">
        <f ca="1">IFERROR(__xludf.DUMMYFUNCTION("IFERROR(FILTER('Tag Library'!$AE$14:$AE$736, LEFT('Tag Library'!$AD$14:$AD$736, LEN(F$2))=F$2, RIGHT('Tag Library'!$AD$14:$AD$736, LEN($A333))=$A333), """")"),"")</f>
        <v/>
      </c>
      <c r="G333" s="1" t="str">
        <f ca="1">IFERROR(__xludf.DUMMYFUNCTION("IFERROR(FILTER('Tag Library'!$AE$14:$AE$736, LEFT('Tag Library'!$AD$14:$AD$736, LEN(G$2))=G$2, RIGHT('Tag Library'!$AD$14:$AD$736, LEN($A333))=$A333), """")"),"")</f>
        <v/>
      </c>
      <c r="H333" s="1" t="str">
        <f ca="1">IFERROR(__xludf.DUMMYFUNCTION("IFERROR(FILTER('Tag Library'!$AE$14:$AE$736, LEFT('Tag Library'!$AD$14:$AD$736, LEN(H$2))=H$2, RIGHT('Tag Library'!$AD$14:$AD$736, LEN($A333))=$A333), """")"),"")</f>
        <v/>
      </c>
      <c r="I333" s="1" t="str">
        <f ca="1">IFERROR(__xludf.DUMMYFUNCTION("IFERROR(FILTER('Tag Library'!$AE$14:$AE$736, LEFT('Tag Library'!$AD$14:$AD$736, LEN(I$2))=I$2, RIGHT('Tag Library'!$AD$14:$AD$736, LEN($A333))=$A333), """")"),"")</f>
        <v/>
      </c>
      <c r="J333" s="1" t="str">
        <f ca="1">IFERROR(__xludf.DUMMYFUNCTION("IFERROR(FILTER('Tag Library'!$AE$14:$AE$736, LEFT('Tag Library'!$AD$14:$AD$736, LEN(J$2))=J$2, RIGHT('Tag Library'!$AD$14:$AD$736, LEN($A333))=$A333), """")"),"")</f>
        <v/>
      </c>
      <c r="K333" s="1" t="str">
        <f ca="1">IFERROR(__xludf.DUMMYFUNCTION("IFERROR(FILTER('Tag Library'!$AE$14:$AE$736, LEFT('Tag Library'!$AD$14:$AD$736, LEN(K$2))=K$2, RIGHT('Tag Library'!$AD$14:$AD$736, LEN($A333))=$A333), """")"),"")</f>
        <v/>
      </c>
      <c r="L333" s="1" t="str">
        <f ca="1">IFERROR(__xludf.DUMMYFUNCTION("IFERROR(FILTER('Tag Library'!$AE$14:$AE$736, LEFT('Tag Library'!$AD$14:$AD$736, LEN(L$2))=L$2, RIGHT('Tag Library'!$AD$14:$AD$736, LEN($A333))=$A333), """")"),"")</f>
        <v/>
      </c>
      <c r="M333" s="1" t="str">
        <f ca="1">IFERROR(__xludf.DUMMYFUNCTION("IFERROR(FILTER('Tag Library'!$AE$14:$AE$736, LEFT('Tag Library'!$AD$14:$AD$736, LEN(M$2))=M$2, RIGHT('Tag Library'!$AD$14:$AD$736, LEN($A333))=$A333), """")"),"")</f>
        <v/>
      </c>
      <c r="N333" s="1" t="str">
        <f ca="1">IFERROR(__xludf.DUMMYFUNCTION("IFERROR(FILTER('Tag Library'!$AE$14:$AE$736, LEFT('Tag Library'!$AD$14:$AD$736, LEN(N$2))=N$2, RIGHT('Tag Library'!$AD$14:$AD$736, LEN($A333))=$A333), """")"),"")</f>
        <v/>
      </c>
      <c r="O333" s="1" t="str">
        <f ca="1">IFERROR(__xludf.DUMMYFUNCTION("IFERROR(FILTER('Tag Library'!$AE$14:$AE$736, LEFT('Tag Library'!$AD$14:$AD$736, LEN(O$2))=O$2, RIGHT('Tag Library'!$AD$14:$AD$736, LEN($A333))=$A333), """")"),"")</f>
        <v/>
      </c>
      <c r="P333" s="1" t="str">
        <f ca="1">IFERROR(__xludf.DUMMYFUNCTION("IFERROR(FILTER('Tag Library'!$AE$14:$AE$736, LEFT('Tag Library'!$AD$14:$AD$736, LEN(P$2))=P$2, RIGHT('Tag Library'!$AD$14:$AD$736, LEN($A333))=$A333), """")"),"")</f>
        <v/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IFERROR(__xludf.DUMMYFUNCTION("IFERROR(FILTER('Tag Library'!$AE$14:$AE$736, LEFT('Tag Library'!$AD$14:$AD$736, LEN(B$2))=B$2, RIGHT('Tag Library'!$AD$14:$AD$736, LEN($A334))=$A334), """")"),"")</f>
        <v/>
      </c>
      <c r="C334" s="1" t="str">
        <f ca="1">IFERROR(__xludf.DUMMYFUNCTION("IFERROR(FILTER('Tag Library'!$AE$14:$AE$736, LEFT('Tag Library'!$AD$14:$AD$736, LEN(C$2))=C$2, RIGHT('Tag Library'!$AD$14:$AD$736, LEN($A334))=$A334), """")"),"")</f>
        <v/>
      </c>
      <c r="D334" s="1" t="str">
        <f ca="1">IFERROR(__xludf.DUMMYFUNCTION("IFERROR(FILTER('Tag Library'!$AE$14:$AE$736, LEFT('Tag Library'!$AD$14:$AD$736, LEN(D$2))=D$2, RIGHT('Tag Library'!$AD$14:$AD$736, LEN($A334))=$A334), """")"),"")</f>
        <v/>
      </c>
      <c r="E334" s="1" t="str">
        <f ca="1">IFERROR(__xludf.DUMMYFUNCTION("IFERROR(FILTER('Tag Library'!$AE$14:$AE$736, LEFT('Tag Library'!$AD$14:$AD$736, LEN(E$2))=E$2, RIGHT('Tag Library'!$AD$14:$AD$736, LEN($A334))=$A334), """")"),"")</f>
        <v/>
      </c>
      <c r="F334" s="1" t="str">
        <f ca="1">IFERROR(__xludf.DUMMYFUNCTION("IFERROR(FILTER('Tag Library'!$AE$14:$AE$736, LEFT('Tag Library'!$AD$14:$AD$736, LEN(F$2))=F$2, RIGHT('Tag Library'!$AD$14:$AD$736, LEN($A334))=$A334), """")"),"")</f>
        <v/>
      </c>
      <c r="G334" s="1" t="str">
        <f ca="1">IFERROR(__xludf.DUMMYFUNCTION("IFERROR(FILTER('Tag Library'!$AE$14:$AE$736, LEFT('Tag Library'!$AD$14:$AD$736, LEN(G$2))=G$2, RIGHT('Tag Library'!$AD$14:$AD$736, LEN($A334))=$A334), """")"),"")</f>
        <v/>
      </c>
      <c r="H334" s="1" t="str">
        <f ca="1">IFERROR(__xludf.DUMMYFUNCTION("IFERROR(FILTER('Tag Library'!$AE$14:$AE$736, LEFT('Tag Library'!$AD$14:$AD$736, LEN(H$2))=H$2, RIGHT('Tag Library'!$AD$14:$AD$736, LEN($A334))=$A334), """")"),"")</f>
        <v/>
      </c>
      <c r="I334" s="1" t="str">
        <f ca="1">IFERROR(__xludf.DUMMYFUNCTION("IFERROR(FILTER('Tag Library'!$AE$14:$AE$736, LEFT('Tag Library'!$AD$14:$AD$736, LEN(I$2))=I$2, RIGHT('Tag Library'!$AD$14:$AD$736, LEN($A334))=$A334), """")"),"")</f>
        <v/>
      </c>
      <c r="J334" s="1" t="str">
        <f ca="1">IFERROR(__xludf.DUMMYFUNCTION("IFERROR(FILTER('Tag Library'!$AE$14:$AE$736, LEFT('Tag Library'!$AD$14:$AD$736, LEN(J$2))=J$2, RIGHT('Tag Library'!$AD$14:$AD$736, LEN($A334))=$A334), """")"),"")</f>
        <v/>
      </c>
      <c r="K334" s="1" t="str">
        <f ca="1">IFERROR(__xludf.DUMMYFUNCTION("IFERROR(FILTER('Tag Library'!$AE$14:$AE$736, LEFT('Tag Library'!$AD$14:$AD$736, LEN(K$2))=K$2, RIGHT('Tag Library'!$AD$14:$AD$736, LEN($A334))=$A334), """")"),"")</f>
        <v/>
      </c>
      <c r="L334" s="1" t="str">
        <f ca="1">IFERROR(__xludf.DUMMYFUNCTION("IFERROR(FILTER('Tag Library'!$AE$14:$AE$736, LEFT('Tag Library'!$AD$14:$AD$736, LEN(L$2))=L$2, RIGHT('Tag Library'!$AD$14:$AD$736, LEN($A334))=$A334), """")"),"")</f>
        <v/>
      </c>
      <c r="M334" s="1" t="str">
        <f ca="1">IFERROR(__xludf.DUMMYFUNCTION("IFERROR(FILTER('Tag Library'!$AE$14:$AE$736, LEFT('Tag Library'!$AD$14:$AD$736, LEN(M$2))=M$2, RIGHT('Tag Library'!$AD$14:$AD$736, LEN($A334))=$A334), """")"),"")</f>
        <v/>
      </c>
      <c r="N334" s="1" t="str">
        <f ca="1">IFERROR(__xludf.DUMMYFUNCTION("IFERROR(FILTER('Tag Library'!$AE$14:$AE$736, LEFT('Tag Library'!$AD$14:$AD$736, LEN(N$2))=N$2, RIGHT('Tag Library'!$AD$14:$AD$736, LEN($A334))=$A334), """")"),"")</f>
        <v/>
      </c>
      <c r="O334" s="1" t="str">
        <f ca="1">IFERROR(__xludf.DUMMYFUNCTION("IFERROR(FILTER('Tag Library'!$AE$14:$AE$736, LEFT('Tag Library'!$AD$14:$AD$736, LEN(O$2))=O$2, RIGHT('Tag Library'!$AD$14:$AD$736, LEN($A334))=$A334), """")"),"")</f>
        <v/>
      </c>
      <c r="P334" s="1" t="str">
        <f ca="1">IFERROR(__xludf.DUMMYFUNCTION("IFERROR(FILTER('Tag Library'!$AE$14:$AE$736, LEFT('Tag Library'!$AD$14:$AD$736, LEN(P$2))=P$2, RIGHT('Tag Library'!$AD$14:$AD$736, LEN($A334))=$A334), """")"),"")</f>
        <v/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IFERROR(__xludf.DUMMYFUNCTION("IFERROR(FILTER('Tag Library'!$AE$14:$AE$736, LEFT('Tag Library'!$AD$14:$AD$736, LEN(B$2))=B$2, RIGHT('Tag Library'!$AD$14:$AD$736, LEN($A335))=$A335), """")"),"")</f>
        <v/>
      </c>
      <c r="C335" s="1" t="str">
        <f ca="1">IFERROR(__xludf.DUMMYFUNCTION("IFERROR(FILTER('Tag Library'!$AE$14:$AE$736, LEFT('Tag Library'!$AD$14:$AD$736, LEN(C$2))=C$2, RIGHT('Tag Library'!$AD$14:$AD$736, LEN($A335))=$A335), """")"),"")</f>
        <v/>
      </c>
      <c r="D335" s="1" t="str">
        <f ca="1">IFERROR(__xludf.DUMMYFUNCTION("IFERROR(FILTER('Tag Library'!$AE$14:$AE$736, LEFT('Tag Library'!$AD$14:$AD$736, LEN(D$2))=D$2, RIGHT('Tag Library'!$AD$14:$AD$736, LEN($A335))=$A335), """")"),"")</f>
        <v/>
      </c>
      <c r="E335" s="1" t="str">
        <f ca="1">IFERROR(__xludf.DUMMYFUNCTION("IFERROR(FILTER('Tag Library'!$AE$14:$AE$736, LEFT('Tag Library'!$AD$14:$AD$736, LEN(E$2))=E$2, RIGHT('Tag Library'!$AD$14:$AD$736, LEN($A335))=$A335), """")"),"")</f>
        <v/>
      </c>
      <c r="F335" s="1" t="str">
        <f ca="1">IFERROR(__xludf.DUMMYFUNCTION("IFERROR(FILTER('Tag Library'!$AE$14:$AE$736, LEFT('Tag Library'!$AD$14:$AD$736, LEN(F$2))=F$2, RIGHT('Tag Library'!$AD$14:$AD$736, LEN($A335))=$A335), """")"),"")</f>
        <v/>
      </c>
      <c r="G335" s="1" t="str">
        <f ca="1">IFERROR(__xludf.DUMMYFUNCTION("IFERROR(FILTER('Tag Library'!$AE$14:$AE$736, LEFT('Tag Library'!$AD$14:$AD$736, LEN(G$2))=G$2, RIGHT('Tag Library'!$AD$14:$AD$736, LEN($A335))=$A335), """")"),"")</f>
        <v/>
      </c>
      <c r="H335" s="1" t="str">
        <f ca="1">IFERROR(__xludf.DUMMYFUNCTION("IFERROR(FILTER('Tag Library'!$AE$14:$AE$736, LEFT('Tag Library'!$AD$14:$AD$736, LEN(H$2))=H$2, RIGHT('Tag Library'!$AD$14:$AD$736, LEN($A335))=$A335), """")"),"")</f>
        <v/>
      </c>
      <c r="I335" s="1" t="str">
        <f ca="1">IFERROR(__xludf.DUMMYFUNCTION("IFERROR(FILTER('Tag Library'!$AE$14:$AE$736, LEFT('Tag Library'!$AD$14:$AD$736, LEN(I$2))=I$2, RIGHT('Tag Library'!$AD$14:$AD$736, LEN($A335))=$A335), """")"),"")</f>
        <v/>
      </c>
      <c r="J335" s="1" t="str">
        <f ca="1">IFERROR(__xludf.DUMMYFUNCTION("IFERROR(FILTER('Tag Library'!$AE$14:$AE$736, LEFT('Tag Library'!$AD$14:$AD$736, LEN(J$2))=J$2, RIGHT('Tag Library'!$AD$14:$AD$736, LEN($A335))=$A335), """")"),"")</f>
        <v/>
      </c>
      <c r="K335" s="1" t="str">
        <f ca="1">IFERROR(__xludf.DUMMYFUNCTION("IFERROR(FILTER('Tag Library'!$AE$14:$AE$736, LEFT('Tag Library'!$AD$14:$AD$736, LEN(K$2))=K$2, RIGHT('Tag Library'!$AD$14:$AD$736, LEN($A335))=$A335), """")"),"")</f>
        <v/>
      </c>
      <c r="L335" s="1" t="str">
        <f ca="1">IFERROR(__xludf.DUMMYFUNCTION("IFERROR(FILTER('Tag Library'!$AE$14:$AE$736, LEFT('Tag Library'!$AD$14:$AD$736, LEN(L$2))=L$2, RIGHT('Tag Library'!$AD$14:$AD$736, LEN($A335))=$A335), """")"),"")</f>
        <v/>
      </c>
      <c r="M335" s="1" t="str">
        <f ca="1">IFERROR(__xludf.DUMMYFUNCTION("IFERROR(FILTER('Tag Library'!$AE$14:$AE$736, LEFT('Tag Library'!$AD$14:$AD$736, LEN(M$2))=M$2, RIGHT('Tag Library'!$AD$14:$AD$736, LEN($A335))=$A335), """")"),"")</f>
        <v/>
      </c>
      <c r="N335" s="1" t="str">
        <f ca="1">IFERROR(__xludf.DUMMYFUNCTION("IFERROR(FILTER('Tag Library'!$AE$14:$AE$736, LEFT('Tag Library'!$AD$14:$AD$736, LEN(N$2))=N$2, RIGHT('Tag Library'!$AD$14:$AD$736, LEN($A335))=$A335), """")"),"")</f>
        <v/>
      </c>
      <c r="O335" s="1" t="str">
        <f ca="1">IFERROR(__xludf.DUMMYFUNCTION("IFERROR(FILTER('Tag Library'!$AE$14:$AE$736, LEFT('Tag Library'!$AD$14:$AD$736, LEN(O$2))=O$2, RIGHT('Tag Library'!$AD$14:$AD$736, LEN($A335))=$A335), """")"),"")</f>
        <v/>
      </c>
      <c r="P335" s="1" t="str">
        <f ca="1">IFERROR(__xludf.DUMMYFUNCTION("IFERROR(FILTER('Tag Library'!$AE$14:$AE$736, LEFT('Tag Library'!$AD$14:$AD$736, LEN(P$2))=P$2, RIGHT('Tag Library'!$AD$14:$AD$736, LEN($A335))=$A335), """")"),"")</f>
        <v/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IFERROR(__xludf.DUMMYFUNCTION("IFERROR(FILTER('Tag Library'!$AE$14:$AE$736, LEFT('Tag Library'!$AD$14:$AD$736, LEN(B$2))=B$2, RIGHT('Tag Library'!$AD$14:$AD$736, LEN($A336))=$A336), """")"),"")</f>
        <v/>
      </c>
      <c r="C336" s="1" t="str">
        <f ca="1">IFERROR(__xludf.DUMMYFUNCTION("IFERROR(FILTER('Tag Library'!$AE$14:$AE$736, LEFT('Tag Library'!$AD$14:$AD$736, LEN(C$2))=C$2, RIGHT('Tag Library'!$AD$14:$AD$736, LEN($A336))=$A336), """")"),"")</f>
        <v/>
      </c>
      <c r="D336" s="1" t="str">
        <f ca="1">IFERROR(__xludf.DUMMYFUNCTION("IFERROR(FILTER('Tag Library'!$AE$14:$AE$736, LEFT('Tag Library'!$AD$14:$AD$736, LEN(D$2))=D$2, RIGHT('Tag Library'!$AD$14:$AD$736, LEN($A336))=$A336), """")"),"")</f>
        <v/>
      </c>
      <c r="E336" s="1" t="str">
        <f ca="1">IFERROR(__xludf.DUMMYFUNCTION("IFERROR(FILTER('Tag Library'!$AE$14:$AE$736, LEFT('Tag Library'!$AD$14:$AD$736, LEN(E$2))=E$2, RIGHT('Tag Library'!$AD$14:$AD$736, LEN($A336))=$A336), """")"),"")</f>
        <v/>
      </c>
      <c r="F336" s="1" t="str">
        <f ca="1">IFERROR(__xludf.DUMMYFUNCTION("IFERROR(FILTER('Tag Library'!$AE$14:$AE$736, LEFT('Tag Library'!$AD$14:$AD$736, LEN(F$2))=F$2, RIGHT('Tag Library'!$AD$14:$AD$736, LEN($A336))=$A336), """")"),"")</f>
        <v/>
      </c>
      <c r="G336" s="1" t="str">
        <f ca="1">IFERROR(__xludf.DUMMYFUNCTION("IFERROR(FILTER('Tag Library'!$AE$14:$AE$736, LEFT('Tag Library'!$AD$14:$AD$736, LEN(G$2))=G$2, RIGHT('Tag Library'!$AD$14:$AD$736, LEN($A336))=$A336), """")"),"")</f>
        <v/>
      </c>
      <c r="H336" s="1" t="str">
        <f ca="1">IFERROR(__xludf.DUMMYFUNCTION("IFERROR(FILTER('Tag Library'!$AE$14:$AE$736, LEFT('Tag Library'!$AD$14:$AD$736, LEN(H$2))=H$2, RIGHT('Tag Library'!$AD$14:$AD$736, LEN($A336))=$A336), """")"),"")</f>
        <v/>
      </c>
      <c r="I336" s="1" t="str">
        <f ca="1">IFERROR(__xludf.DUMMYFUNCTION("IFERROR(FILTER('Tag Library'!$AE$14:$AE$736, LEFT('Tag Library'!$AD$14:$AD$736, LEN(I$2))=I$2, RIGHT('Tag Library'!$AD$14:$AD$736, LEN($A336))=$A336), """")"),"")</f>
        <v/>
      </c>
      <c r="J336" s="1" t="str">
        <f ca="1">IFERROR(__xludf.DUMMYFUNCTION("IFERROR(FILTER('Tag Library'!$AE$14:$AE$736, LEFT('Tag Library'!$AD$14:$AD$736, LEN(J$2))=J$2, RIGHT('Tag Library'!$AD$14:$AD$736, LEN($A336))=$A336), """")"),"")</f>
        <v/>
      </c>
      <c r="K336" s="1" t="str">
        <f ca="1">IFERROR(__xludf.DUMMYFUNCTION("IFERROR(FILTER('Tag Library'!$AE$14:$AE$736, LEFT('Tag Library'!$AD$14:$AD$736, LEN(K$2))=K$2, RIGHT('Tag Library'!$AD$14:$AD$736, LEN($A336))=$A336), """")"),"")</f>
        <v/>
      </c>
      <c r="L336" s="1" t="str">
        <f ca="1">IFERROR(__xludf.DUMMYFUNCTION("IFERROR(FILTER('Tag Library'!$AE$14:$AE$736, LEFT('Tag Library'!$AD$14:$AD$736, LEN(L$2))=L$2, RIGHT('Tag Library'!$AD$14:$AD$736, LEN($A336))=$A336), """")"),"")</f>
        <v/>
      </c>
      <c r="M336" s="1" t="str">
        <f ca="1">IFERROR(__xludf.DUMMYFUNCTION("IFERROR(FILTER('Tag Library'!$AE$14:$AE$736, LEFT('Tag Library'!$AD$14:$AD$736, LEN(M$2))=M$2, RIGHT('Tag Library'!$AD$14:$AD$736, LEN($A336))=$A336), """")"),"")</f>
        <v/>
      </c>
      <c r="N336" s="1" t="str">
        <f ca="1">IFERROR(__xludf.DUMMYFUNCTION("IFERROR(FILTER('Tag Library'!$AE$14:$AE$736, LEFT('Tag Library'!$AD$14:$AD$736, LEN(N$2))=N$2, RIGHT('Tag Library'!$AD$14:$AD$736, LEN($A336))=$A336), """")"),"")</f>
        <v/>
      </c>
      <c r="O336" s="1" t="str">
        <f ca="1">IFERROR(__xludf.DUMMYFUNCTION("IFERROR(FILTER('Tag Library'!$AE$14:$AE$736, LEFT('Tag Library'!$AD$14:$AD$736, LEN(O$2))=O$2, RIGHT('Tag Library'!$AD$14:$AD$736, LEN($A336))=$A336), """")"),"")</f>
        <v/>
      </c>
      <c r="P336" s="1" t="str">
        <f ca="1">IFERROR(__xludf.DUMMYFUNCTION("IFERROR(FILTER('Tag Library'!$AE$14:$AE$736, LEFT('Tag Library'!$AD$14:$AD$736, LEN(P$2))=P$2, RIGHT('Tag Library'!$AD$14:$AD$736, LEN($A336))=$A336), """")"),"")</f>
        <v/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IFERROR(__xludf.DUMMYFUNCTION("IFERROR(FILTER('Tag Library'!$AE$14:$AE$736, LEFT('Tag Library'!$AD$14:$AD$736, LEN(B$2))=B$2, RIGHT('Tag Library'!$AD$14:$AD$736, LEN($A337))=$A337), """")"),"")</f>
        <v/>
      </c>
      <c r="C337" s="1" t="str">
        <f ca="1">IFERROR(__xludf.DUMMYFUNCTION("IFERROR(FILTER('Tag Library'!$AE$14:$AE$736, LEFT('Tag Library'!$AD$14:$AD$736, LEN(C$2))=C$2, RIGHT('Tag Library'!$AD$14:$AD$736, LEN($A337))=$A337), """")"),"")</f>
        <v/>
      </c>
      <c r="D337" s="1" t="str">
        <f ca="1">IFERROR(__xludf.DUMMYFUNCTION("IFERROR(FILTER('Tag Library'!$AE$14:$AE$736, LEFT('Tag Library'!$AD$14:$AD$736, LEN(D$2))=D$2, RIGHT('Tag Library'!$AD$14:$AD$736, LEN($A337))=$A337), """")"),"")</f>
        <v/>
      </c>
      <c r="E337" s="1" t="str">
        <f ca="1">IFERROR(__xludf.DUMMYFUNCTION("IFERROR(FILTER('Tag Library'!$AE$14:$AE$736, LEFT('Tag Library'!$AD$14:$AD$736, LEN(E$2))=E$2, RIGHT('Tag Library'!$AD$14:$AD$736, LEN($A337))=$A337), """")"),"")</f>
        <v/>
      </c>
      <c r="F337" s="1" t="str">
        <f ca="1">IFERROR(__xludf.DUMMYFUNCTION("IFERROR(FILTER('Tag Library'!$AE$14:$AE$736, LEFT('Tag Library'!$AD$14:$AD$736, LEN(F$2))=F$2, RIGHT('Tag Library'!$AD$14:$AD$736, LEN($A337))=$A337), """")"),"")</f>
        <v/>
      </c>
      <c r="G337" s="1" t="str">
        <f ca="1">IFERROR(__xludf.DUMMYFUNCTION("IFERROR(FILTER('Tag Library'!$AE$14:$AE$736, LEFT('Tag Library'!$AD$14:$AD$736, LEN(G$2))=G$2, RIGHT('Tag Library'!$AD$14:$AD$736, LEN($A337))=$A337), """")"),"")</f>
        <v/>
      </c>
      <c r="H337" s="1" t="str">
        <f ca="1">IFERROR(__xludf.DUMMYFUNCTION("IFERROR(FILTER('Tag Library'!$AE$14:$AE$736, LEFT('Tag Library'!$AD$14:$AD$736, LEN(H$2))=H$2, RIGHT('Tag Library'!$AD$14:$AD$736, LEN($A337))=$A337), """")"),"")</f>
        <v/>
      </c>
      <c r="I337" s="1" t="str">
        <f ca="1">IFERROR(__xludf.DUMMYFUNCTION("IFERROR(FILTER('Tag Library'!$AE$14:$AE$736, LEFT('Tag Library'!$AD$14:$AD$736, LEN(I$2))=I$2, RIGHT('Tag Library'!$AD$14:$AD$736, LEN($A337))=$A337), """")"),"")</f>
        <v/>
      </c>
      <c r="J337" s="1" t="str">
        <f ca="1">IFERROR(__xludf.DUMMYFUNCTION("IFERROR(FILTER('Tag Library'!$AE$14:$AE$736, LEFT('Tag Library'!$AD$14:$AD$736, LEN(J$2))=J$2, RIGHT('Tag Library'!$AD$14:$AD$736, LEN($A337))=$A337), """")"),"")</f>
        <v/>
      </c>
      <c r="K337" s="1" t="str">
        <f ca="1">IFERROR(__xludf.DUMMYFUNCTION("IFERROR(FILTER('Tag Library'!$AE$14:$AE$736, LEFT('Tag Library'!$AD$14:$AD$736, LEN(K$2))=K$2, RIGHT('Tag Library'!$AD$14:$AD$736, LEN($A337))=$A337), """")"),"")</f>
        <v/>
      </c>
      <c r="L337" s="1" t="str">
        <f ca="1">IFERROR(__xludf.DUMMYFUNCTION("IFERROR(FILTER('Tag Library'!$AE$14:$AE$736, LEFT('Tag Library'!$AD$14:$AD$736, LEN(L$2))=L$2, RIGHT('Tag Library'!$AD$14:$AD$736, LEN($A337))=$A337), """")"),"")</f>
        <v/>
      </c>
      <c r="M337" s="1" t="str">
        <f ca="1">IFERROR(__xludf.DUMMYFUNCTION("IFERROR(FILTER('Tag Library'!$AE$14:$AE$736, LEFT('Tag Library'!$AD$14:$AD$736, LEN(M$2))=M$2, RIGHT('Tag Library'!$AD$14:$AD$736, LEN($A337))=$A337), """")"),"")</f>
        <v/>
      </c>
      <c r="N337" s="1" t="str">
        <f ca="1">IFERROR(__xludf.DUMMYFUNCTION("IFERROR(FILTER('Tag Library'!$AE$14:$AE$736, LEFT('Tag Library'!$AD$14:$AD$736, LEN(N$2))=N$2, RIGHT('Tag Library'!$AD$14:$AD$736, LEN($A337))=$A337), """")"),"")</f>
        <v/>
      </c>
      <c r="O337" s="1" t="str">
        <f ca="1">IFERROR(__xludf.DUMMYFUNCTION("IFERROR(FILTER('Tag Library'!$AE$14:$AE$736, LEFT('Tag Library'!$AD$14:$AD$736, LEN(O$2))=O$2, RIGHT('Tag Library'!$AD$14:$AD$736, LEN($A337))=$A337), """")"),"")</f>
        <v/>
      </c>
      <c r="P337" s="1" t="str">
        <f ca="1">IFERROR(__xludf.DUMMYFUNCTION("IFERROR(FILTER('Tag Library'!$AE$14:$AE$736, LEFT('Tag Library'!$AD$14:$AD$736, LEN(P$2))=P$2, RIGHT('Tag Library'!$AD$14:$AD$736, LEN($A337))=$A337), """")"),"")</f>
        <v/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IFERROR(__xludf.DUMMYFUNCTION("IFERROR(FILTER('Tag Library'!$AE$14:$AE$736, LEFT('Tag Library'!$AD$14:$AD$736, LEN(B$2))=B$2, RIGHT('Tag Library'!$AD$14:$AD$736, LEN($A338))=$A338), """")"),"")</f>
        <v/>
      </c>
      <c r="C338" s="1" t="str">
        <f ca="1">IFERROR(__xludf.DUMMYFUNCTION("IFERROR(FILTER('Tag Library'!$AE$14:$AE$736, LEFT('Tag Library'!$AD$14:$AD$736, LEN(C$2))=C$2, RIGHT('Tag Library'!$AD$14:$AD$736, LEN($A338))=$A338), """")"),"")</f>
        <v/>
      </c>
      <c r="D338" s="1" t="str">
        <f ca="1">IFERROR(__xludf.DUMMYFUNCTION("IFERROR(FILTER('Tag Library'!$AE$14:$AE$736, LEFT('Tag Library'!$AD$14:$AD$736, LEN(D$2))=D$2, RIGHT('Tag Library'!$AD$14:$AD$736, LEN($A338))=$A338), """")"),"")</f>
        <v/>
      </c>
      <c r="E338" s="1" t="str">
        <f ca="1">IFERROR(__xludf.DUMMYFUNCTION("IFERROR(FILTER('Tag Library'!$AE$14:$AE$736, LEFT('Tag Library'!$AD$14:$AD$736, LEN(E$2))=E$2, RIGHT('Tag Library'!$AD$14:$AD$736, LEN($A338))=$A338), """")"),"")</f>
        <v/>
      </c>
      <c r="F338" s="1" t="str">
        <f ca="1">IFERROR(__xludf.DUMMYFUNCTION("IFERROR(FILTER('Tag Library'!$AE$14:$AE$736, LEFT('Tag Library'!$AD$14:$AD$736, LEN(F$2))=F$2, RIGHT('Tag Library'!$AD$14:$AD$736, LEN($A338))=$A338), """")"),"")</f>
        <v/>
      </c>
      <c r="G338" s="1" t="str">
        <f ca="1">IFERROR(__xludf.DUMMYFUNCTION("IFERROR(FILTER('Tag Library'!$AE$14:$AE$736, LEFT('Tag Library'!$AD$14:$AD$736, LEN(G$2))=G$2, RIGHT('Tag Library'!$AD$14:$AD$736, LEN($A338))=$A338), """")"),"")</f>
        <v/>
      </c>
      <c r="H338" s="1" t="str">
        <f ca="1">IFERROR(__xludf.DUMMYFUNCTION("IFERROR(FILTER('Tag Library'!$AE$14:$AE$736, LEFT('Tag Library'!$AD$14:$AD$736, LEN(H$2))=H$2, RIGHT('Tag Library'!$AD$14:$AD$736, LEN($A338))=$A338), """")"),"")</f>
        <v/>
      </c>
      <c r="I338" s="1" t="str">
        <f ca="1">IFERROR(__xludf.DUMMYFUNCTION("IFERROR(FILTER('Tag Library'!$AE$14:$AE$736, LEFT('Tag Library'!$AD$14:$AD$736, LEN(I$2))=I$2, RIGHT('Tag Library'!$AD$14:$AD$736, LEN($A338))=$A338), """")"),"")</f>
        <v/>
      </c>
      <c r="J338" s="1" t="str">
        <f ca="1">IFERROR(__xludf.DUMMYFUNCTION("IFERROR(FILTER('Tag Library'!$AE$14:$AE$736, LEFT('Tag Library'!$AD$14:$AD$736, LEN(J$2))=J$2, RIGHT('Tag Library'!$AD$14:$AD$736, LEN($A338))=$A338), """")"),"")</f>
        <v/>
      </c>
      <c r="K338" s="1" t="str">
        <f ca="1">IFERROR(__xludf.DUMMYFUNCTION("IFERROR(FILTER('Tag Library'!$AE$14:$AE$736, LEFT('Tag Library'!$AD$14:$AD$736, LEN(K$2))=K$2, RIGHT('Tag Library'!$AD$14:$AD$736, LEN($A338))=$A338), """")"),"")</f>
        <v/>
      </c>
      <c r="L338" s="1" t="str">
        <f ca="1">IFERROR(__xludf.DUMMYFUNCTION("IFERROR(FILTER('Tag Library'!$AE$14:$AE$736, LEFT('Tag Library'!$AD$14:$AD$736, LEN(L$2))=L$2, RIGHT('Tag Library'!$AD$14:$AD$736, LEN($A338))=$A338), """")"),"")</f>
        <v/>
      </c>
      <c r="M338" s="1" t="str">
        <f ca="1">IFERROR(__xludf.DUMMYFUNCTION("IFERROR(FILTER('Tag Library'!$AE$14:$AE$736, LEFT('Tag Library'!$AD$14:$AD$736, LEN(M$2))=M$2, RIGHT('Tag Library'!$AD$14:$AD$736, LEN($A338))=$A338), """")"),"")</f>
        <v/>
      </c>
      <c r="N338" s="1" t="str">
        <f ca="1">IFERROR(__xludf.DUMMYFUNCTION("IFERROR(FILTER('Tag Library'!$AE$14:$AE$736, LEFT('Tag Library'!$AD$14:$AD$736, LEN(N$2))=N$2, RIGHT('Tag Library'!$AD$14:$AD$736, LEN($A338))=$A338), """")"),"")</f>
        <v/>
      </c>
      <c r="O338" s="1" t="str">
        <f ca="1">IFERROR(__xludf.DUMMYFUNCTION("IFERROR(FILTER('Tag Library'!$AE$14:$AE$736, LEFT('Tag Library'!$AD$14:$AD$736, LEN(O$2))=O$2, RIGHT('Tag Library'!$AD$14:$AD$736, LEN($A338))=$A338), """")"),"")</f>
        <v/>
      </c>
      <c r="P338" s="1" t="str">
        <f ca="1">IFERROR(__xludf.DUMMYFUNCTION("IFERROR(FILTER('Tag Library'!$AE$14:$AE$736, LEFT('Tag Library'!$AD$14:$AD$736, LEN(P$2))=P$2, RIGHT('Tag Library'!$AD$14:$AD$736, LEN($A338))=$A338), """")"),"")</f>
        <v/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IFERROR(__xludf.DUMMYFUNCTION("IFERROR(FILTER('Tag Library'!$AE$14:$AE$736, LEFT('Tag Library'!$AD$14:$AD$736, LEN(B$2))=B$2, RIGHT('Tag Library'!$AD$14:$AD$736, LEN($A339))=$A339), """")"),"")</f>
        <v/>
      </c>
      <c r="C339" s="1" t="str">
        <f ca="1">IFERROR(__xludf.DUMMYFUNCTION("IFERROR(FILTER('Tag Library'!$AE$14:$AE$736, LEFT('Tag Library'!$AD$14:$AD$736, LEN(C$2))=C$2, RIGHT('Tag Library'!$AD$14:$AD$736, LEN($A339))=$A339), """")"),"")</f>
        <v/>
      </c>
      <c r="D339" s="1" t="str">
        <f ca="1">IFERROR(__xludf.DUMMYFUNCTION("IFERROR(FILTER('Tag Library'!$AE$14:$AE$736, LEFT('Tag Library'!$AD$14:$AD$736, LEN(D$2))=D$2, RIGHT('Tag Library'!$AD$14:$AD$736, LEN($A339))=$A339), """")"),"")</f>
        <v/>
      </c>
      <c r="E339" s="1" t="str">
        <f ca="1">IFERROR(__xludf.DUMMYFUNCTION("IFERROR(FILTER('Tag Library'!$AE$14:$AE$736, LEFT('Tag Library'!$AD$14:$AD$736, LEN(E$2))=E$2, RIGHT('Tag Library'!$AD$14:$AD$736, LEN($A339))=$A339), """")"),"")</f>
        <v/>
      </c>
      <c r="F339" s="1" t="str">
        <f ca="1">IFERROR(__xludf.DUMMYFUNCTION("IFERROR(FILTER('Tag Library'!$AE$14:$AE$736, LEFT('Tag Library'!$AD$14:$AD$736, LEN(F$2))=F$2, RIGHT('Tag Library'!$AD$14:$AD$736, LEN($A339))=$A339), """")"),"")</f>
        <v/>
      </c>
      <c r="G339" s="1" t="str">
        <f ca="1">IFERROR(__xludf.DUMMYFUNCTION("IFERROR(FILTER('Tag Library'!$AE$14:$AE$736, LEFT('Tag Library'!$AD$14:$AD$736, LEN(G$2))=G$2, RIGHT('Tag Library'!$AD$14:$AD$736, LEN($A339))=$A339), """")"),"")</f>
        <v/>
      </c>
      <c r="H339" s="1" t="str">
        <f ca="1">IFERROR(__xludf.DUMMYFUNCTION("IFERROR(FILTER('Tag Library'!$AE$14:$AE$736, LEFT('Tag Library'!$AD$14:$AD$736, LEN(H$2))=H$2, RIGHT('Tag Library'!$AD$14:$AD$736, LEN($A339))=$A339), """")"),"")</f>
        <v/>
      </c>
      <c r="I339" s="1" t="str">
        <f ca="1">IFERROR(__xludf.DUMMYFUNCTION("IFERROR(FILTER('Tag Library'!$AE$14:$AE$736, LEFT('Tag Library'!$AD$14:$AD$736, LEN(I$2))=I$2, RIGHT('Tag Library'!$AD$14:$AD$736, LEN($A339))=$A339), """")"),"")</f>
        <v/>
      </c>
      <c r="J339" s="1" t="str">
        <f ca="1">IFERROR(__xludf.DUMMYFUNCTION("IFERROR(FILTER('Tag Library'!$AE$14:$AE$736, LEFT('Tag Library'!$AD$14:$AD$736, LEN(J$2))=J$2, RIGHT('Tag Library'!$AD$14:$AD$736, LEN($A339))=$A339), """")"),"")</f>
        <v/>
      </c>
      <c r="K339" s="1" t="str">
        <f ca="1">IFERROR(__xludf.DUMMYFUNCTION("IFERROR(FILTER('Tag Library'!$AE$14:$AE$736, LEFT('Tag Library'!$AD$14:$AD$736, LEN(K$2))=K$2, RIGHT('Tag Library'!$AD$14:$AD$736, LEN($A339))=$A339), """")"),"")</f>
        <v/>
      </c>
      <c r="L339" s="1" t="str">
        <f ca="1">IFERROR(__xludf.DUMMYFUNCTION("IFERROR(FILTER('Tag Library'!$AE$14:$AE$736, LEFT('Tag Library'!$AD$14:$AD$736, LEN(L$2))=L$2, RIGHT('Tag Library'!$AD$14:$AD$736, LEN($A339))=$A339), """")"),"")</f>
        <v/>
      </c>
      <c r="M339" s="1" t="str">
        <f ca="1">IFERROR(__xludf.DUMMYFUNCTION("IFERROR(FILTER('Tag Library'!$AE$14:$AE$736, LEFT('Tag Library'!$AD$14:$AD$736, LEN(M$2))=M$2, RIGHT('Tag Library'!$AD$14:$AD$736, LEN($A339))=$A339), """")"),"")</f>
        <v/>
      </c>
      <c r="N339" s="1" t="str">
        <f ca="1">IFERROR(__xludf.DUMMYFUNCTION("IFERROR(FILTER('Tag Library'!$AE$14:$AE$736, LEFT('Tag Library'!$AD$14:$AD$736, LEN(N$2))=N$2, RIGHT('Tag Library'!$AD$14:$AD$736, LEN($A339))=$A339), """")"),"")</f>
        <v/>
      </c>
      <c r="O339" s="1" t="str">
        <f ca="1">IFERROR(__xludf.DUMMYFUNCTION("IFERROR(FILTER('Tag Library'!$AE$14:$AE$736, LEFT('Tag Library'!$AD$14:$AD$736, LEN(O$2))=O$2, RIGHT('Tag Library'!$AD$14:$AD$736, LEN($A339))=$A339), """")"),"")</f>
        <v/>
      </c>
      <c r="P339" s="1" t="str">
        <f ca="1">IFERROR(__xludf.DUMMYFUNCTION("IFERROR(FILTER('Tag Library'!$AE$14:$AE$736, LEFT('Tag Library'!$AD$14:$AD$736, LEN(P$2))=P$2, RIGHT('Tag Library'!$AD$14:$AD$736, LEN($A339))=$A339), """")"),"")</f>
        <v/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IFERROR(__xludf.DUMMYFUNCTION("IFERROR(FILTER('Tag Library'!$AE$14:$AE$736, LEFT('Tag Library'!$AD$14:$AD$736, LEN(B$2))=B$2, RIGHT('Tag Library'!$AD$14:$AD$736, LEN($A340))=$A340), """")"),"")</f>
        <v/>
      </c>
      <c r="C340" s="1" t="str">
        <f ca="1">IFERROR(__xludf.DUMMYFUNCTION("IFERROR(FILTER('Tag Library'!$AE$14:$AE$736, LEFT('Tag Library'!$AD$14:$AD$736, LEN(C$2))=C$2, RIGHT('Tag Library'!$AD$14:$AD$736, LEN($A340))=$A340), """")"),"")</f>
        <v/>
      </c>
      <c r="D340" s="1" t="str">
        <f ca="1">IFERROR(__xludf.DUMMYFUNCTION("IFERROR(FILTER('Tag Library'!$AE$14:$AE$736, LEFT('Tag Library'!$AD$14:$AD$736, LEN(D$2))=D$2, RIGHT('Tag Library'!$AD$14:$AD$736, LEN($A340))=$A340), """")"),"")</f>
        <v/>
      </c>
      <c r="E340" s="1" t="str">
        <f ca="1">IFERROR(__xludf.DUMMYFUNCTION("IFERROR(FILTER('Tag Library'!$AE$14:$AE$736, LEFT('Tag Library'!$AD$14:$AD$736, LEN(E$2))=E$2, RIGHT('Tag Library'!$AD$14:$AD$736, LEN($A340))=$A340), """")"),"")</f>
        <v/>
      </c>
      <c r="F340" s="1" t="str">
        <f ca="1">IFERROR(__xludf.DUMMYFUNCTION("IFERROR(FILTER('Tag Library'!$AE$14:$AE$736, LEFT('Tag Library'!$AD$14:$AD$736, LEN(F$2))=F$2, RIGHT('Tag Library'!$AD$14:$AD$736, LEN($A340))=$A340), """")"),"")</f>
        <v/>
      </c>
      <c r="G340" s="1" t="str">
        <f ca="1">IFERROR(__xludf.DUMMYFUNCTION("IFERROR(FILTER('Tag Library'!$AE$14:$AE$736, LEFT('Tag Library'!$AD$14:$AD$736, LEN(G$2))=G$2, RIGHT('Tag Library'!$AD$14:$AD$736, LEN($A340))=$A340), """")"),"")</f>
        <v/>
      </c>
      <c r="H340" s="1" t="str">
        <f ca="1">IFERROR(__xludf.DUMMYFUNCTION("IFERROR(FILTER('Tag Library'!$AE$14:$AE$736, LEFT('Tag Library'!$AD$14:$AD$736, LEN(H$2))=H$2, RIGHT('Tag Library'!$AD$14:$AD$736, LEN($A340))=$A340), """")"),"")</f>
        <v/>
      </c>
      <c r="I340" s="1" t="str">
        <f ca="1">IFERROR(__xludf.DUMMYFUNCTION("IFERROR(FILTER('Tag Library'!$AE$14:$AE$736, LEFT('Tag Library'!$AD$14:$AD$736, LEN(I$2))=I$2, RIGHT('Tag Library'!$AD$14:$AD$736, LEN($A340))=$A340), """")"),"")</f>
        <v/>
      </c>
      <c r="J340" s="1" t="str">
        <f ca="1">IFERROR(__xludf.DUMMYFUNCTION("IFERROR(FILTER('Tag Library'!$AE$14:$AE$736, LEFT('Tag Library'!$AD$14:$AD$736, LEN(J$2))=J$2, RIGHT('Tag Library'!$AD$14:$AD$736, LEN($A340))=$A340), """")"),"")</f>
        <v/>
      </c>
      <c r="K340" s="1" t="str">
        <f ca="1">IFERROR(__xludf.DUMMYFUNCTION("IFERROR(FILTER('Tag Library'!$AE$14:$AE$736, LEFT('Tag Library'!$AD$14:$AD$736, LEN(K$2))=K$2, RIGHT('Tag Library'!$AD$14:$AD$736, LEN($A340))=$A340), """")"),"")</f>
        <v/>
      </c>
      <c r="L340" s="1" t="str">
        <f ca="1">IFERROR(__xludf.DUMMYFUNCTION("IFERROR(FILTER('Tag Library'!$AE$14:$AE$736, LEFT('Tag Library'!$AD$14:$AD$736, LEN(L$2))=L$2, RIGHT('Tag Library'!$AD$14:$AD$736, LEN($A340))=$A340), """")"),"")</f>
        <v/>
      </c>
      <c r="M340" s="1" t="str">
        <f ca="1">IFERROR(__xludf.DUMMYFUNCTION("IFERROR(FILTER('Tag Library'!$AE$14:$AE$736, LEFT('Tag Library'!$AD$14:$AD$736, LEN(M$2))=M$2, RIGHT('Tag Library'!$AD$14:$AD$736, LEN($A340))=$A340), """")"),"")</f>
        <v/>
      </c>
      <c r="N340" s="1" t="str">
        <f ca="1">IFERROR(__xludf.DUMMYFUNCTION("IFERROR(FILTER('Tag Library'!$AE$14:$AE$736, LEFT('Tag Library'!$AD$14:$AD$736, LEN(N$2))=N$2, RIGHT('Tag Library'!$AD$14:$AD$736, LEN($A340))=$A340), """")"),"")</f>
        <v/>
      </c>
      <c r="O340" s="1" t="str">
        <f ca="1">IFERROR(__xludf.DUMMYFUNCTION("IFERROR(FILTER('Tag Library'!$AE$14:$AE$736, LEFT('Tag Library'!$AD$14:$AD$736, LEN(O$2))=O$2, RIGHT('Tag Library'!$AD$14:$AD$736, LEN($A340))=$A340), """")"),"")</f>
        <v/>
      </c>
      <c r="P340" s="1" t="str">
        <f ca="1">IFERROR(__xludf.DUMMYFUNCTION("IFERROR(FILTER('Tag Library'!$AE$14:$AE$736, LEFT('Tag Library'!$AD$14:$AD$736, LEN(P$2))=P$2, RIGHT('Tag Library'!$AD$14:$AD$736, LEN($A340))=$A340), """")"),"")</f>
        <v/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IFERROR(__xludf.DUMMYFUNCTION("IFERROR(FILTER('Tag Library'!$AE$14:$AE$736, LEFT('Tag Library'!$AD$14:$AD$736, LEN(B$2))=B$2, RIGHT('Tag Library'!$AD$14:$AD$736, LEN($A341))=$A341), """")"),"")</f>
        <v/>
      </c>
      <c r="C341" s="1" t="str">
        <f ca="1">IFERROR(__xludf.DUMMYFUNCTION("IFERROR(FILTER('Tag Library'!$AE$14:$AE$736, LEFT('Tag Library'!$AD$14:$AD$736, LEN(C$2))=C$2, RIGHT('Tag Library'!$AD$14:$AD$736, LEN($A341))=$A341), """")"),"")</f>
        <v/>
      </c>
      <c r="D341" s="1" t="str">
        <f ca="1">IFERROR(__xludf.DUMMYFUNCTION("IFERROR(FILTER('Tag Library'!$AE$14:$AE$736, LEFT('Tag Library'!$AD$14:$AD$736, LEN(D$2))=D$2, RIGHT('Tag Library'!$AD$14:$AD$736, LEN($A341))=$A341), """")"),"")</f>
        <v/>
      </c>
      <c r="E341" s="1" t="str">
        <f ca="1">IFERROR(__xludf.DUMMYFUNCTION("IFERROR(FILTER('Tag Library'!$AE$14:$AE$736, LEFT('Tag Library'!$AD$14:$AD$736, LEN(E$2))=E$2, RIGHT('Tag Library'!$AD$14:$AD$736, LEN($A341))=$A341), """")"),"")</f>
        <v/>
      </c>
      <c r="F341" s="1" t="str">
        <f ca="1">IFERROR(__xludf.DUMMYFUNCTION("IFERROR(FILTER('Tag Library'!$AE$14:$AE$736, LEFT('Tag Library'!$AD$14:$AD$736, LEN(F$2))=F$2, RIGHT('Tag Library'!$AD$14:$AD$736, LEN($A341))=$A341), """")"),"")</f>
        <v/>
      </c>
      <c r="G341" s="1" t="str">
        <f ca="1">IFERROR(__xludf.DUMMYFUNCTION("IFERROR(FILTER('Tag Library'!$AE$14:$AE$736, LEFT('Tag Library'!$AD$14:$AD$736, LEN(G$2))=G$2, RIGHT('Tag Library'!$AD$14:$AD$736, LEN($A341))=$A341), """")"),"")</f>
        <v/>
      </c>
      <c r="H341" s="1" t="str">
        <f ca="1">IFERROR(__xludf.DUMMYFUNCTION("IFERROR(FILTER('Tag Library'!$AE$14:$AE$736, LEFT('Tag Library'!$AD$14:$AD$736, LEN(H$2))=H$2, RIGHT('Tag Library'!$AD$14:$AD$736, LEN($A341))=$A341), """")"),"")</f>
        <v/>
      </c>
      <c r="I341" s="1" t="str">
        <f ca="1">IFERROR(__xludf.DUMMYFUNCTION("IFERROR(FILTER('Tag Library'!$AE$14:$AE$736, LEFT('Tag Library'!$AD$14:$AD$736, LEN(I$2))=I$2, RIGHT('Tag Library'!$AD$14:$AD$736, LEN($A341))=$A341), """")"),"")</f>
        <v/>
      </c>
      <c r="J341" s="1" t="str">
        <f ca="1">IFERROR(__xludf.DUMMYFUNCTION("IFERROR(FILTER('Tag Library'!$AE$14:$AE$736, LEFT('Tag Library'!$AD$14:$AD$736, LEN(J$2))=J$2, RIGHT('Tag Library'!$AD$14:$AD$736, LEN($A341))=$A341), """")"),"")</f>
        <v/>
      </c>
      <c r="K341" s="1" t="str">
        <f ca="1">IFERROR(__xludf.DUMMYFUNCTION("IFERROR(FILTER('Tag Library'!$AE$14:$AE$736, LEFT('Tag Library'!$AD$14:$AD$736, LEN(K$2))=K$2, RIGHT('Tag Library'!$AD$14:$AD$736, LEN($A341))=$A341), """")"),"")</f>
        <v/>
      </c>
      <c r="L341" s="1" t="str">
        <f ca="1">IFERROR(__xludf.DUMMYFUNCTION("IFERROR(FILTER('Tag Library'!$AE$14:$AE$736, LEFT('Tag Library'!$AD$14:$AD$736, LEN(L$2))=L$2, RIGHT('Tag Library'!$AD$14:$AD$736, LEN($A341))=$A341), """")"),"")</f>
        <v/>
      </c>
      <c r="M341" s="1" t="str">
        <f ca="1">IFERROR(__xludf.DUMMYFUNCTION("IFERROR(FILTER('Tag Library'!$AE$14:$AE$736, LEFT('Tag Library'!$AD$14:$AD$736, LEN(M$2))=M$2, RIGHT('Tag Library'!$AD$14:$AD$736, LEN($A341))=$A341), """")"),"")</f>
        <v/>
      </c>
      <c r="N341" s="1" t="str">
        <f ca="1">IFERROR(__xludf.DUMMYFUNCTION("IFERROR(FILTER('Tag Library'!$AE$14:$AE$736, LEFT('Tag Library'!$AD$14:$AD$736, LEN(N$2))=N$2, RIGHT('Tag Library'!$AD$14:$AD$736, LEN($A341))=$A341), """")"),"")</f>
        <v/>
      </c>
      <c r="O341" s="1" t="str">
        <f ca="1">IFERROR(__xludf.DUMMYFUNCTION("IFERROR(FILTER('Tag Library'!$AE$14:$AE$736, LEFT('Tag Library'!$AD$14:$AD$736, LEN(O$2))=O$2, RIGHT('Tag Library'!$AD$14:$AD$736, LEN($A341))=$A341), """")"),"")</f>
        <v/>
      </c>
      <c r="P341" s="1" t="str">
        <f ca="1">IFERROR(__xludf.DUMMYFUNCTION("IFERROR(FILTER('Tag Library'!$AE$14:$AE$736, LEFT('Tag Library'!$AD$14:$AD$736, LEN(P$2))=P$2, RIGHT('Tag Library'!$AD$14:$AD$736, LEN($A341))=$A341), """")"),"")</f>
        <v/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IFERROR(__xludf.DUMMYFUNCTION("IFERROR(FILTER('Tag Library'!$AE$14:$AE$736, LEFT('Tag Library'!$AD$14:$AD$736, LEN(B$2))=B$2, RIGHT('Tag Library'!$AD$14:$AD$736, LEN($A342))=$A342), """")"),"")</f>
        <v/>
      </c>
      <c r="C342" s="1" t="str">
        <f ca="1">IFERROR(__xludf.DUMMYFUNCTION("IFERROR(FILTER('Tag Library'!$AE$14:$AE$736, LEFT('Tag Library'!$AD$14:$AD$736, LEN(C$2))=C$2, RIGHT('Tag Library'!$AD$14:$AD$736, LEN($A342))=$A342), """")"),"")</f>
        <v/>
      </c>
      <c r="D342" s="1" t="str">
        <f ca="1">IFERROR(__xludf.DUMMYFUNCTION("IFERROR(FILTER('Tag Library'!$AE$14:$AE$736, LEFT('Tag Library'!$AD$14:$AD$736, LEN(D$2))=D$2, RIGHT('Tag Library'!$AD$14:$AD$736, LEN($A342))=$A342), """")"),"")</f>
        <v/>
      </c>
      <c r="E342" s="1" t="str">
        <f ca="1">IFERROR(__xludf.DUMMYFUNCTION("IFERROR(FILTER('Tag Library'!$AE$14:$AE$736, LEFT('Tag Library'!$AD$14:$AD$736, LEN(E$2))=E$2, RIGHT('Tag Library'!$AD$14:$AD$736, LEN($A342))=$A342), """")"),"")</f>
        <v/>
      </c>
      <c r="F342" s="1" t="str">
        <f ca="1">IFERROR(__xludf.DUMMYFUNCTION("IFERROR(FILTER('Tag Library'!$AE$14:$AE$736, LEFT('Tag Library'!$AD$14:$AD$736, LEN(F$2))=F$2, RIGHT('Tag Library'!$AD$14:$AD$736, LEN($A342))=$A342), """")"),"")</f>
        <v/>
      </c>
      <c r="G342" s="1" t="str">
        <f ca="1">IFERROR(__xludf.DUMMYFUNCTION("IFERROR(FILTER('Tag Library'!$AE$14:$AE$736, LEFT('Tag Library'!$AD$14:$AD$736, LEN(G$2))=G$2, RIGHT('Tag Library'!$AD$14:$AD$736, LEN($A342))=$A342), """")"),"")</f>
        <v/>
      </c>
      <c r="H342" s="1" t="str">
        <f ca="1">IFERROR(__xludf.DUMMYFUNCTION("IFERROR(FILTER('Tag Library'!$AE$14:$AE$736, LEFT('Tag Library'!$AD$14:$AD$736, LEN(H$2))=H$2, RIGHT('Tag Library'!$AD$14:$AD$736, LEN($A342))=$A342), """")"),"")</f>
        <v/>
      </c>
      <c r="I342" s="1" t="str">
        <f ca="1">IFERROR(__xludf.DUMMYFUNCTION("IFERROR(FILTER('Tag Library'!$AE$14:$AE$736, LEFT('Tag Library'!$AD$14:$AD$736, LEN(I$2))=I$2, RIGHT('Tag Library'!$AD$14:$AD$736, LEN($A342))=$A342), """")"),"")</f>
        <v/>
      </c>
      <c r="J342" s="1" t="str">
        <f ca="1">IFERROR(__xludf.DUMMYFUNCTION("IFERROR(FILTER('Tag Library'!$AE$14:$AE$736, LEFT('Tag Library'!$AD$14:$AD$736, LEN(J$2))=J$2, RIGHT('Tag Library'!$AD$14:$AD$736, LEN($A342))=$A342), """")"),"")</f>
        <v/>
      </c>
      <c r="K342" s="1" t="str">
        <f ca="1">IFERROR(__xludf.DUMMYFUNCTION("IFERROR(FILTER('Tag Library'!$AE$14:$AE$736, LEFT('Tag Library'!$AD$14:$AD$736, LEN(K$2))=K$2, RIGHT('Tag Library'!$AD$14:$AD$736, LEN($A342))=$A342), """")"),"")</f>
        <v/>
      </c>
      <c r="L342" s="1" t="str">
        <f ca="1">IFERROR(__xludf.DUMMYFUNCTION("IFERROR(FILTER('Tag Library'!$AE$14:$AE$736, LEFT('Tag Library'!$AD$14:$AD$736, LEN(L$2))=L$2, RIGHT('Tag Library'!$AD$14:$AD$736, LEN($A342))=$A342), """")"),"")</f>
        <v/>
      </c>
      <c r="M342" s="1" t="str">
        <f ca="1">IFERROR(__xludf.DUMMYFUNCTION("IFERROR(FILTER('Tag Library'!$AE$14:$AE$736, LEFT('Tag Library'!$AD$14:$AD$736, LEN(M$2))=M$2, RIGHT('Tag Library'!$AD$14:$AD$736, LEN($A342))=$A342), """")"),"")</f>
        <v/>
      </c>
      <c r="N342" s="1" t="str">
        <f ca="1">IFERROR(__xludf.DUMMYFUNCTION("IFERROR(FILTER('Tag Library'!$AE$14:$AE$736, LEFT('Tag Library'!$AD$14:$AD$736, LEN(N$2))=N$2, RIGHT('Tag Library'!$AD$14:$AD$736, LEN($A342))=$A342), """")"),"")</f>
        <v/>
      </c>
      <c r="O342" s="1" t="str">
        <f ca="1">IFERROR(__xludf.DUMMYFUNCTION("IFERROR(FILTER('Tag Library'!$AE$14:$AE$736, LEFT('Tag Library'!$AD$14:$AD$736, LEN(O$2))=O$2, RIGHT('Tag Library'!$AD$14:$AD$736, LEN($A342))=$A342), """")"),"")</f>
        <v/>
      </c>
      <c r="P342" s="1" t="str">
        <f ca="1">IFERROR(__xludf.DUMMYFUNCTION("IFERROR(FILTER('Tag Library'!$AE$14:$AE$736, LEFT('Tag Library'!$AD$14:$AD$736, LEN(P$2))=P$2, RIGHT('Tag Library'!$AD$14:$AD$736, LEN($A342))=$A342), """")"),"")</f>
        <v/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IFERROR(__xludf.DUMMYFUNCTION("IFERROR(FILTER('Tag Library'!$AE$14:$AE$736, LEFT('Tag Library'!$AD$14:$AD$736, LEN(B$2))=B$2, RIGHT('Tag Library'!$AD$14:$AD$736, LEN($A343))=$A343), """")"),"")</f>
        <v/>
      </c>
      <c r="C343" s="1" t="str">
        <f ca="1">IFERROR(__xludf.DUMMYFUNCTION("IFERROR(FILTER('Tag Library'!$AE$14:$AE$736, LEFT('Tag Library'!$AD$14:$AD$736, LEN(C$2))=C$2, RIGHT('Tag Library'!$AD$14:$AD$736, LEN($A343))=$A343), """")"),"")</f>
        <v/>
      </c>
      <c r="D343" s="1" t="str">
        <f ca="1">IFERROR(__xludf.DUMMYFUNCTION("IFERROR(FILTER('Tag Library'!$AE$14:$AE$736, LEFT('Tag Library'!$AD$14:$AD$736, LEN(D$2))=D$2, RIGHT('Tag Library'!$AD$14:$AD$736, LEN($A343))=$A343), """")"),"")</f>
        <v/>
      </c>
      <c r="E343" s="1" t="str">
        <f ca="1">IFERROR(__xludf.DUMMYFUNCTION("IFERROR(FILTER('Tag Library'!$AE$14:$AE$736, LEFT('Tag Library'!$AD$14:$AD$736, LEN(E$2))=E$2, RIGHT('Tag Library'!$AD$14:$AD$736, LEN($A343))=$A343), """")"),"")</f>
        <v/>
      </c>
      <c r="F343" s="1" t="str">
        <f ca="1">IFERROR(__xludf.DUMMYFUNCTION("IFERROR(FILTER('Tag Library'!$AE$14:$AE$736, LEFT('Tag Library'!$AD$14:$AD$736, LEN(F$2))=F$2, RIGHT('Tag Library'!$AD$14:$AD$736, LEN($A343))=$A343), """")"),"")</f>
        <v/>
      </c>
      <c r="G343" s="1" t="str">
        <f ca="1">IFERROR(__xludf.DUMMYFUNCTION("IFERROR(FILTER('Tag Library'!$AE$14:$AE$736, LEFT('Tag Library'!$AD$14:$AD$736, LEN(G$2))=G$2, RIGHT('Tag Library'!$AD$14:$AD$736, LEN($A343))=$A343), """")"),"")</f>
        <v/>
      </c>
      <c r="H343" s="1" t="str">
        <f ca="1">IFERROR(__xludf.DUMMYFUNCTION("IFERROR(FILTER('Tag Library'!$AE$14:$AE$736, LEFT('Tag Library'!$AD$14:$AD$736, LEN(H$2))=H$2, RIGHT('Tag Library'!$AD$14:$AD$736, LEN($A343))=$A343), """")"),"")</f>
        <v/>
      </c>
      <c r="I343" s="1" t="str">
        <f ca="1">IFERROR(__xludf.DUMMYFUNCTION("IFERROR(FILTER('Tag Library'!$AE$14:$AE$736, LEFT('Tag Library'!$AD$14:$AD$736, LEN(I$2))=I$2, RIGHT('Tag Library'!$AD$14:$AD$736, LEN($A343))=$A343), """")"),"")</f>
        <v/>
      </c>
      <c r="J343" s="1" t="str">
        <f ca="1">IFERROR(__xludf.DUMMYFUNCTION("IFERROR(FILTER('Tag Library'!$AE$14:$AE$736, LEFT('Tag Library'!$AD$14:$AD$736, LEN(J$2))=J$2, RIGHT('Tag Library'!$AD$14:$AD$736, LEN($A343))=$A343), """")"),"")</f>
        <v/>
      </c>
      <c r="K343" s="1" t="str">
        <f ca="1">IFERROR(__xludf.DUMMYFUNCTION("IFERROR(FILTER('Tag Library'!$AE$14:$AE$736, LEFT('Tag Library'!$AD$14:$AD$736, LEN(K$2))=K$2, RIGHT('Tag Library'!$AD$14:$AD$736, LEN($A343))=$A343), """")"),"")</f>
        <v/>
      </c>
      <c r="L343" s="1" t="str">
        <f ca="1">IFERROR(__xludf.DUMMYFUNCTION("IFERROR(FILTER('Tag Library'!$AE$14:$AE$736, LEFT('Tag Library'!$AD$14:$AD$736, LEN(L$2))=L$2, RIGHT('Tag Library'!$AD$14:$AD$736, LEN($A343))=$A343), """")"),"")</f>
        <v/>
      </c>
      <c r="M343" s="1" t="str">
        <f ca="1">IFERROR(__xludf.DUMMYFUNCTION("IFERROR(FILTER('Tag Library'!$AE$14:$AE$736, LEFT('Tag Library'!$AD$14:$AD$736, LEN(M$2))=M$2, RIGHT('Tag Library'!$AD$14:$AD$736, LEN($A343))=$A343), """")"),"")</f>
        <v/>
      </c>
      <c r="N343" s="1" t="str">
        <f ca="1">IFERROR(__xludf.DUMMYFUNCTION("IFERROR(FILTER('Tag Library'!$AE$14:$AE$736, LEFT('Tag Library'!$AD$14:$AD$736, LEN(N$2))=N$2, RIGHT('Tag Library'!$AD$14:$AD$736, LEN($A343))=$A343), """")"),"")</f>
        <v/>
      </c>
      <c r="O343" s="1" t="str">
        <f ca="1">IFERROR(__xludf.DUMMYFUNCTION("IFERROR(FILTER('Tag Library'!$AE$14:$AE$736, LEFT('Tag Library'!$AD$14:$AD$736, LEN(O$2))=O$2, RIGHT('Tag Library'!$AD$14:$AD$736, LEN($A343))=$A343), """")"),"")</f>
        <v/>
      </c>
      <c r="P343" s="1" t="str">
        <f ca="1">IFERROR(__xludf.DUMMYFUNCTION("IFERROR(FILTER('Tag Library'!$AE$14:$AE$736, LEFT('Tag Library'!$AD$14:$AD$736, LEN(P$2))=P$2, RIGHT('Tag Library'!$AD$14:$AD$736, LEN($A343))=$A343), """")"),"")</f>
        <v/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IFERROR(__xludf.DUMMYFUNCTION("IFERROR(FILTER('Tag Library'!$AE$14:$AE$736, LEFT('Tag Library'!$AD$14:$AD$736, LEN(B$2))=B$2, RIGHT('Tag Library'!$AD$14:$AD$736, LEN($A344))=$A344), """")"),"")</f>
        <v/>
      </c>
      <c r="C344" s="1" t="str">
        <f ca="1">IFERROR(__xludf.DUMMYFUNCTION("IFERROR(FILTER('Tag Library'!$AE$14:$AE$736, LEFT('Tag Library'!$AD$14:$AD$736, LEN(C$2))=C$2, RIGHT('Tag Library'!$AD$14:$AD$736, LEN($A344))=$A344), """")"),"")</f>
        <v/>
      </c>
      <c r="D344" s="1" t="str">
        <f ca="1">IFERROR(__xludf.DUMMYFUNCTION("IFERROR(FILTER('Tag Library'!$AE$14:$AE$736, LEFT('Tag Library'!$AD$14:$AD$736, LEN(D$2))=D$2, RIGHT('Tag Library'!$AD$14:$AD$736, LEN($A344))=$A344), """")"),"")</f>
        <v/>
      </c>
      <c r="E344" s="1" t="str">
        <f ca="1">IFERROR(__xludf.DUMMYFUNCTION("IFERROR(FILTER('Tag Library'!$AE$14:$AE$736, LEFT('Tag Library'!$AD$14:$AD$736, LEN(E$2))=E$2, RIGHT('Tag Library'!$AD$14:$AD$736, LEN($A344))=$A344), """")"),"")</f>
        <v/>
      </c>
      <c r="F344" s="1" t="str">
        <f ca="1">IFERROR(__xludf.DUMMYFUNCTION("IFERROR(FILTER('Tag Library'!$AE$14:$AE$736, LEFT('Tag Library'!$AD$14:$AD$736, LEN(F$2))=F$2, RIGHT('Tag Library'!$AD$14:$AD$736, LEN($A344))=$A344), """")"),"")</f>
        <v/>
      </c>
      <c r="G344" s="1" t="str">
        <f ca="1">IFERROR(__xludf.DUMMYFUNCTION("IFERROR(FILTER('Tag Library'!$AE$14:$AE$736, LEFT('Tag Library'!$AD$14:$AD$736, LEN(G$2))=G$2, RIGHT('Tag Library'!$AD$14:$AD$736, LEN($A344))=$A344), """")"),"")</f>
        <v/>
      </c>
      <c r="H344" s="1" t="str">
        <f ca="1">IFERROR(__xludf.DUMMYFUNCTION("IFERROR(FILTER('Tag Library'!$AE$14:$AE$736, LEFT('Tag Library'!$AD$14:$AD$736, LEN(H$2))=H$2, RIGHT('Tag Library'!$AD$14:$AD$736, LEN($A344))=$A344), """")"),"")</f>
        <v/>
      </c>
      <c r="I344" s="1" t="str">
        <f ca="1">IFERROR(__xludf.DUMMYFUNCTION("IFERROR(FILTER('Tag Library'!$AE$14:$AE$736, LEFT('Tag Library'!$AD$14:$AD$736, LEN(I$2))=I$2, RIGHT('Tag Library'!$AD$14:$AD$736, LEN($A344))=$A344), """")"),"")</f>
        <v/>
      </c>
      <c r="J344" s="1" t="str">
        <f ca="1">IFERROR(__xludf.DUMMYFUNCTION("IFERROR(FILTER('Tag Library'!$AE$14:$AE$736, LEFT('Tag Library'!$AD$14:$AD$736, LEN(J$2))=J$2, RIGHT('Tag Library'!$AD$14:$AD$736, LEN($A344))=$A344), """")"),"")</f>
        <v/>
      </c>
      <c r="K344" s="1" t="str">
        <f ca="1">IFERROR(__xludf.DUMMYFUNCTION("IFERROR(FILTER('Tag Library'!$AE$14:$AE$736, LEFT('Tag Library'!$AD$14:$AD$736, LEN(K$2))=K$2, RIGHT('Tag Library'!$AD$14:$AD$736, LEN($A344))=$A344), """")"),"")</f>
        <v/>
      </c>
      <c r="L344" s="1" t="str">
        <f ca="1">IFERROR(__xludf.DUMMYFUNCTION("IFERROR(FILTER('Tag Library'!$AE$14:$AE$736, LEFT('Tag Library'!$AD$14:$AD$736, LEN(L$2))=L$2, RIGHT('Tag Library'!$AD$14:$AD$736, LEN($A344))=$A344), """")"),"")</f>
        <v/>
      </c>
      <c r="M344" s="1" t="str">
        <f ca="1">IFERROR(__xludf.DUMMYFUNCTION("IFERROR(FILTER('Tag Library'!$AE$14:$AE$736, LEFT('Tag Library'!$AD$14:$AD$736, LEN(M$2))=M$2, RIGHT('Tag Library'!$AD$14:$AD$736, LEN($A344))=$A344), """")"),"")</f>
        <v/>
      </c>
      <c r="N344" s="1" t="str">
        <f ca="1">IFERROR(__xludf.DUMMYFUNCTION("IFERROR(FILTER('Tag Library'!$AE$14:$AE$736, LEFT('Tag Library'!$AD$14:$AD$736, LEN(N$2))=N$2, RIGHT('Tag Library'!$AD$14:$AD$736, LEN($A344))=$A344), """")"),"")</f>
        <v/>
      </c>
      <c r="O344" s="1" t="str">
        <f ca="1">IFERROR(__xludf.DUMMYFUNCTION("IFERROR(FILTER('Tag Library'!$AE$14:$AE$736, LEFT('Tag Library'!$AD$14:$AD$736, LEN(O$2))=O$2, RIGHT('Tag Library'!$AD$14:$AD$736, LEN($A344))=$A344), """")"),"")</f>
        <v/>
      </c>
      <c r="P344" s="1" t="str">
        <f ca="1">IFERROR(__xludf.DUMMYFUNCTION("IFERROR(FILTER('Tag Library'!$AE$14:$AE$736, LEFT('Tag Library'!$AD$14:$AD$736, LEN(P$2))=P$2, RIGHT('Tag Library'!$AD$14:$AD$736, LEN($A344))=$A344), """")"),"")</f>
        <v/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IFERROR(__xludf.DUMMYFUNCTION("IFERROR(FILTER('Tag Library'!$AE$14:$AE$736, LEFT('Tag Library'!$AD$14:$AD$736, LEN(B$2))=B$2, RIGHT('Tag Library'!$AD$14:$AD$736, LEN($A345))=$A345), """")"),"")</f>
        <v/>
      </c>
      <c r="C345" s="1" t="str">
        <f ca="1">IFERROR(__xludf.DUMMYFUNCTION("IFERROR(FILTER('Tag Library'!$AE$14:$AE$736, LEFT('Tag Library'!$AD$14:$AD$736, LEN(C$2))=C$2, RIGHT('Tag Library'!$AD$14:$AD$736, LEN($A345))=$A345), """")"),"")</f>
        <v/>
      </c>
      <c r="D345" s="1" t="str">
        <f ca="1">IFERROR(__xludf.DUMMYFUNCTION("IFERROR(FILTER('Tag Library'!$AE$14:$AE$736, LEFT('Tag Library'!$AD$14:$AD$736, LEN(D$2))=D$2, RIGHT('Tag Library'!$AD$14:$AD$736, LEN($A345))=$A345), """")"),"")</f>
        <v/>
      </c>
      <c r="E345" s="1" t="str">
        <f ca="1">IFERROR(__xludf.DUMMYFUNCTION("IFERROR(FILTER('Tag Library'!$AE$14:$AE$736, LEFT('Tag Library'!$AD$14:$AD$736, LEN(E$2))=E$2, RIGHT('Tag Library'!$AD$14:$AD$736, LEN($A345))=$A345), """")"),"")</f>
        <v/>
      </c>
      <c r="F345" s="1" t="str">
        <f ca="1">IFERROR(__xludf.DUMMYFUNCTION("IFERROR(FILTER('Tag Library'!$AE$14:$AE$736, LEFT('Tag Library'!$AD$14:$AD$736, LEN(F$2))=F$2, RIGHT('Tag Library'!$AD$14:$AD$736, LEN($A345))=$A345), """")"),"")</f>
        <v/>
      </c>
      <c r="G345" s="1" t="str">
        <f ca="1">IFERROR(__xludf.DUMMYFUNCTION("IFERROR(FILTER('Tag Library'!$AE$14:$AE$736, LEFT('Tag Library'!$AD$14:$AD$736, LEN(G$2))=G$2, RIGHT('Tag Library'!$AD$14:$AD$736, LEN($A345))=$A345), """")"),"")</f>
        <v/>
      </c>
      <c r="H345" s="1" t="str">
        <f ca="1">IFERROR(__xludf.DUMMYFUNCTION("IFERROR(FILTER('Tag Library'!$AE$14:$AE$736, LEFT('Tag Library'!$AD$14:$AD$736, LEN(H$2))=H$2, RIGHT('Tag Library'!$AD$14:$AD$736, LEN($A345))=$A345), """")"),"")</f>
        <v/>
      </c>
      <c r="I345" s="1" t="str">
        <f ca="1">IFERROR(__xludf.DUMMYFUNCTION("IFERROR(FILTER('Tag Library'!$AE$14:$AE$736, LEFT('Tag Library'!$AD$14:$AD$736, LEN(I$2))=I$2, RIGHT('Tag Library'!$AD$14:$AD$736, LEN($A345))=$A345), """")"),"")</f>
        <v/>
      </c>
      <c r="J345" s="1" t="str">
        <f ca="1">IFERROR(__xludf.DUMMYFUNCTION("IFERROR(FILTER('Tag Library'!$AE$14:$AE$736, LEFT('Tag Library'!$AD$14:$AD$736, LEN(J$2))=J$2, RIGHT('Tag Library'!$AD$14:$AD$736, LEN($A345))=$A345), """")"),"")</f>
        <v/>
      </c>
      <c r="K345" s="1" t="str">
        <f ca="1">IFERROR(__xludf.DUMMYFUNCTION("IFERROR(FILTER('Tag Library'!$AE$14:$AE$736, LEFT('Tag Library'!$AD$14:$AD$736, LEN(K$2))=K$2, RIGHT('Tag Library'!$AD$14:$AD$736, LEN($A345))=$A345), """")"),"")</f>
        <v/>
      </c>
      <c r="L345" s="1" t="str">
        <f ca="1">IFERROR(__xludf.DUMMYFUNCTION("IFERROR(FILTER('Tag Library'!$AE$14:$AE$736, LEFT('Tag Library'!$AD$14:$AD$736, LEN(L$2))=L$2, RIGHT('Tag Library'!$AD$14:$AD$736, LEN($A345))=$A345), """")"),"")</f>
        <v/>
      </c>
      <c r="M345" s="1" t="str">
        <f ca="1">IFERROR(__xludf.DUMMYFUNCTION("IFERROR(FILTER('Tag Library'!$AE$14:$AE$736, LEFT('Tag Library'!$AD$14:$AD$736, LEN(M$2))=M$2, RIGHT('Tag Library'!$AD$14:$AD$736, LEN($A345))=$A345), """")"),"")</f>
        <v/>
      </c>
      <c r="N345" s="1" t="str">
        <f ca="1">IFERROR(__xludf.DUMMYFUNCTION("IFERROR(FILTER('Tag Library'!$AE$14:$AE$736, LEFT('Tag Library'!$AD$14:$AD$736, LEN(N$2))=N$2, RIGHT('Tag Library'!$AD$14:$AD$736, LEN($A345))=$A345), """")"),"")</f>
        <v/>
      </c>
      <c r="O345" s="1" t="str">
        <f ca="1">IFERROR(__xludf.DUMMYFUNCTION("IFERROR(FILTER('Tag Library'!$AE$14:$AE$736, LEFT('Tag Library'!$AD$14:$AD$736, LEN(O$2))=O$2, RIGHT('Tag Library'!$AD$14:$AD$736, LEN($A345))=$A345), """")"),"")</f>
        <v/>
      </c>
      <c r="P345" s="1" t="str">
        <f ca="1">IFERROR(__xludf.DUMMYFUNCTION("IFERROR(FILTER('Tag Library'!$AE$14:$AE$736, LEFT('Tag Library'!$AD$14:$AD$736, LEN(P$2))=P$2, RIGHT('Tag Library'!$AD$14:$AD$736, LEN($A345))=$A345), """")"),"")</f>
        <v/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IFERROR(__xludf.DUMMYFUNCTION("IFERROR(FILTER('Tag Library'!$AE$14:$AE$736, LEFT('Tag Library'!$AD$14:$AD$736, LEN(B$2))=B$2, RIGHT('Tag Library'!$AD$14:$AD$736, LEN($A346))=$A346), """")"),"")</f>
        <v/>
      </c>
      <c r="C346" s="1" t="str">
        <f ca="1">IFERROR(__xludf.DUMMYFUNCTION("IFERROR(FILTER('Tag Library'!$AE$14:$AE$736, LEFT('Tag Library'!$AD$14:$AD$736, LEN(C$2))=C$2, RIGHT('Tag Library'!$AD$14:$AD$736, LEN($A346))=$A346), """")"),"")</f>
        <v/>
      </c>
      <c r="D346" s="1" t="str">
        <f ca="1">IFERROR(__xludf.DUMMYFUNCTION("IFERROR(FILTER('Tag Library'!$AE$14:$AE$736, LEFT('Tag Library'!$AD$14:$AD$736, LEN(D$2))=D$2, RIGHT('Tag Library'!$AD$14:$AD$736, LEN($A346))=$A346), """")"),"")</f>
        <v/>
      </c>
      <c r="E346" s="1" t="str">
        <f ca="1">IFERROR(__xludf.DUMMYFUNCTION("IFERROR(FILTER('Tag Library'!$AE$14:$AE$736, LEFT('Tag Library'!$AD$14:$AD$736, LEN(E$2))=E$2, RIGHT('Tag Library'!$AD$14:$AD$736, LEN($A346))=$A346), """")"),"")</f>
        <v/>
      </c>
      <c r="F346" s="1" t="str">
        <f ca="1">IFERROR(__xludf.DUMMYFUNCTION("IFERROR(FILTER('Tag Library'!$AE$14:$AE$736, LEFT('Tag Library'!$AD$14:$AD$736, LEN(F$2))=F$2, RIGHT('Tag Library'!$AD$14:$AD$736, LEN($A346))=$A346), """")"),"")</f>
        <v/>
      </c>
      <c r="G346" s="1" t="str">
        <f ca="1">IFERROR(__xludf.DUMMYFUNCTION("IFERROR(FILTER('Tag Library'!$AE$14:$AE$736, LEFT('Tag Library'!$AD$14:$AD$736, LEN(G$2))=G$2, RIGHT('Tag Library'!$AD$14:$AD$736, LEN($A346))=$A346), """")"),"")</f>
        <v/>
      </c>
      <c r="H346" s="1" t="str">
        <f ca="1">IFERROR(__xludf.DUMMYFUNCTION("IFERROR(FILTER('Tag Library'!$AE$14:$AE$736, LEFT('Tag Library'!$AD$14:$AD$736, LEN(H$2))=H$2, RIGHT('Tag Library'!$AD$14:$AD$736, LEN($A346))=$A346), """")"),"")</f>
        <v/>
      </c>
      <c r="I346" s="1" t="str">
        <f ca="1">IFERROR(__xludf.DUMMYFUNCTION("IFERROR(FILTER('Tag Library'!$AE$14:$AE$736, LEFT('Tag Library'!$AD$14:$AD$736, LEN(I$2))=I$2, RIGHT('Tag Library'!$AD$14:$AD$736, LEN($A346))=$A346), """")"),"")</f>
        <v/>
      </c>
      <c r="J346" s="1" t="str">
        <f ca="1">IFERROR(__xludf.DUMMYFUNCTION("IFERROR(FILTER('Tag Library'!$AE$14:$AE$736, LEFT('Tag Library'!$AD$14:$AD$736, LEN(J$2))=J$2, RIGHT('Tag Library'!$AD$14:$AD$736, LEN($A346))=$A346), """")"),"")</f>
        <v/>
      </c>
      <c r="K346" s="1" t="str">
        <f ca="1">IFERROR(__xludf.DUMMYFUNCTION("IFERROR(FILTER('Tag Library'!$AE$14:$AE$736, LEFT('Tag Library'!$AD$14:$AD$736, LEN(K$2))=K$2, RIGHT('Tag Library'!$AD$14:$AD$736, LEN($A346))=$A346), """")"),"")</f>
        <v/>
      </c>
      <c r="L346" s="1" t="str">
        <f ca="1">IFERROR(__xludf.DUMMYFUNCTION("IFERROR(FILTER('Tag Library'!$AE$14:$AE$736, LEFT('Tag Library'!$AD$14:$AD$736, LEN(L$2))=L$2, RIGHT('Tag Library'!$AD$14:$AD$736, LEN($A346))=$A346), """")"),"")</f>
        <v/>
      </c>
      <c r="M346" s="1" t="str">
        <f ca="1">IFERROR(__xludf.DUMMYFUNCTION("IFERROR(FILTER('Tag Library'!$AE$14:$AE$736, LEFT('Tag Library'!$AD$14:$AD$736, LEN(M$2))=M$2, RIGHT('Tag Library'!$AD$14:$AD$736, LEN($A346))=$A346), """")"),"")</f>
        <v/>
      </c>
      <c r="N346" s="1" t="str">
        <f ca="1">IFERROR(__xludf.DUMMYFUNCTION("IFERROR(FILTER('Tag Library'!$AE$14:$AE$736, LEFT('Tag Library'!$AD$14:$AD$736, LEN(N$2))=N$2, RIGHT('Tag Library'!$AD$14:$AD$736, LEN($A346))=$A346), """")"),"")</f>
        <v/>
      </c>
      <c r="O346" s="1" t="str">
        <f ca="1">IFERROR(__xludf.DUMMYFUNCTION("IFERROR(FILTER('Tag Library'!$AE$14:$AE$736, LEFT('Tag Library'!$AD$14:$AD$736, LEN(O$2))=O$2, RIGHT('Tag Library'!$AD$14:$AD$736, LEN($A346))=$A346), """")"),"")</f>
        <v/>
      </c>
      <c r="P346" s="1" t="str">
        <f ca="1">IFERROR(__xludf.DUMMYFUNCTION("IFERROR(FILTER('Tag Library'!$AE$14:$AE$736, LEFT('Tag Library'!$AD$14:$AD$736, LEN(P$2))=P$2, RIGHT('Tag Library'!$AD$14:$AD$736, LEN($A346))=$A346), """")"),"")</f>
        <v/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IFERROR(__xludf.DUMMYFUNCTION("IFERROR(FILTER('Tag Library'!$AE$14:$AE$736, LEFT('Tag Library'!$AD$14:$AD$736, LEN(B$2))=B$2, RIGHT('Tag Library'!$AD$14:$AD$736, LEN($A347))=$A347), """")"),"")</f>
        <v/>
      </c>
      <c r="C347" s="1" t="str">
        <f ca="1">IFERROR(__xludf.DUMMYFUNCTION("IFERROR(FILTER('Tag Library'!$AE$14:$AE$736, LEFT('Tag Library'!$AD$14:$AD$736, LEN(C$2))=C$2, RIGHT('Tag Library'!$AD$14:$AD$736, LEN($A347))=$A347), """")"),"")</f>
        <v/>
      </c>
      <c r="D347" s="1" t="str">
        <f ca="1">IFERROR(__xludf.DUMMYFUNCTION("IFERROR(FILTER('Tag Library'!$AE$14:$AE$736, LEFT('Tag Library'!$AD$14:$AD$736, LEN(D$2))=D$2, RIGHT('Tag Library'!$AD$14:$AD$736, LEN($A347))=$A347), """")"),"")</f>
        <v/>
      </c>
      <c r="E347" s="1" t="str">
        <f ca="1">IFERROR(__xludf.DUMMYFUNCTION("IFERROR(FILTER('Tag Library'!$AE$14:$AE$736, LEFT('Tag Library'!$AD$14:$AD$736, LEN(E$2))=E$2, RIGHT('Tag Library'!$AD$14:$AD$736, LEN($A347))=$A347), """")"),"")</f>
        <v/>
      </c>
      <c r="F347" s="1" t="str">
        <f ca="1">IFERROR(__xludf.DUMMYFUNCTION("IFERROR(FILTER('Tag Library'!$AE$14:$AE$736, LEFT('Tag Library'!$AD$14:$AD$736, LEN(F$2))=F$2, RIGHT('Tag Library'!$AD$14:$AD$736, LEN($A347))=$A347), """")"),"")</f>
        <v/>
      </c>
      <c r="G347" s="1" t="str">
        <f ca="1">IFERROR(__xludf.DUMMYFUNCTION("IFERROR(FILTER('Tag Library'!$AE$14:$AE$736, LEFT('Tag Library'!$AD$14:$AD$736, LEN(G$2))=G$2, RIGHT('Tag Library'!$AD$14:$AD$736, LEN($A347))=$A347), """")"),"")</f>
        <v/>
      </c>
      <c r="H347" s="1" t="str">
        <f ca="1">IFERROR(__xludf.DUMMYFUNCTION("IFERROR(FILTER('Tag Library'!$AE$14:$AE$736, LEFT('Tag Library'!$AD$14:$AD$736, LEN(H$2))=H$2, RIGHT('Tag Library'!$AD$14:$AD$736, LEN($A347))=$A347), """")"),"")</f>
        <v/>
      </c>
      <c r="I347" s="1" t="str">
        <f ca="1">IFERROR(__xludf.DUMMYFUNCTION("IFERROR(FILTER('Tag Library'!$AE$14:$AE$736, LEFT('Tag Library'!$AD$14:$AD$736, LEN(I$2))=I$2, RIGHT('Tag Library'!$AD$14:$AD$736, LEN($A347))=$A347), """")"),"")</f>
        <v/>
      </c>
      <c r="J347" s="1" t="str">
        <f ca="1">IFERROR(__xludf.DUMMYFUNCTION("IFERROR(FILTER('Tag Library'!$AE$14:$AE$736, LEFT('Tag Library'!$AD$14:$AD$736, LEN(J$2))=J$2, RIGHT('Tag Library'!$AD$14:$AD$736, LEN($A347))=$A347), """")"),"")</f>
        <v/>
      </c>
      <c r="K347" s="1" t="str">
        <f ca="1">IFERROR(__xludf.DUMMYFUNCTION("IFERROR(FILTER('Tag Library'!$AE$14:$AE$736, LEFT('Tag Library'!$AD$14:$AD$736, LEN(K$2))=K$2, RIGHT('Tag Library'!$AD$14:$AD$736, LEN($A347))=$A347), """")"),"")</f>
        <v/>
      </c>
      <c r="L347" s="1" t="str">
        <f ca="1">IFERROR(__xludf.DUMMYFUNCTION("IFERROR(FILTER('Tag Library'!$AE$14:$AE$736, LEFT('Tag Library'!$AD$14:$AD$736, LEN(L$2))=L$2, RIGHT('Tag Library'!$AD$14:$AD$736, LEN($A347))=$A347), """")"),"")</f>
        <v/>
      </c>
      <c r="M347" s="1" t="str">
        <f ca="1">IFERROR(__xludf.DUMMYFUNCTION("IFERROR(FILTER('Tag Library'!$AE$14:$AE$736, LEFT('Tag Library'!$AD$14:$AD$736, LEN(M$2))=M$2, RIGHT('Tag Library'!$AD$14:$AD$736, LEN($A347))=$A347), """")"),"")</f>
        <v/>
      </c>
      <c r="N347" s="1" t="str">
        <f ca="1">IFERROR(__xludf.DUMMYFUNCTION("IFERROR(FILTER('Tag Library'!$AE$14:$AE$736, LEFT('Tag Library'!$AD$14:$AD$736, LEN(N$2))=N$2, RIGHT('Tag Library'!$AD$14:$AD$736, LEN($A347))=$A347), """")"),"")</f>
        <v/>
      </c>
      <c r="O347" s="1" t="str">
        <f ca="1">IFERROR(__xludf.DUMMYFUNCTION("IFERROR(FILTER('Tag Library'!$AE$14:$AE$736, LEFT('Tag Library'!$AD$14:$AD$736, LEN(O$2))=O$2, RIGHT('Tag Library'!$AD$14:$AD$736, LEN($A347))=$A347), """")"),"")</f>
        <v/>
      </c>
      <c r="P347" s="1" t="str">
        <f ca="1">IFERROR(__xludf.DUMMYFUNCTION("IFERROR(FILTER('Tag Library'!$AE$14:$AE$736, LEFT('Tag Library'!$AD$14:$AD$736, LEN(P$2))=P$2, RIGHT('Tag Library'!$AD$14:$AD$736, LEN($A347))=$A347), """")"),"")</f>
        <v/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IFERROR(__xludf.DUMMYFUNCTION("IFERROR(FILTER('Tag Library'!$AE$14:$AE$736, LEFT('Tag Library'!$AD$14:$AD$736, LEN(B$2))=B$2, RIGHT('Tag Library'!$AD$14:$AD$736, LEN($A348))=$A348), """")"),"")</f>
        <v/>
      </c>
      <c r="C348" s="1" t="str">
        <f ca="1">IFERROR(__xludf.DUMMYFUNCTION("IFERROR(FILTER('Tag Library'!$AE$14:$AE$736, LEFT('Tag Library'!$AD$14:$AD$736, LEN(C$2))=C$2, RIGHT('Tag Library'!$AD$14:$AD$736, LEN($A348))=$A348), """")"),"")</f>
        <v/>
      </c>
      <c r="D348" s="1" t="str">
        <f ca="1">IFERROR(__xludf.DUMMYFUNCTION("IFERROR(FILTER('Tag Library'!$AE$14:$AE$736, LEFT('Tag Library'!$AD$14:$AD$736, LEN(D$2))=D$2, RIGHT('Tag Library'!$AD$14:$AD$736, LEN($A348))=$A348), """")"),"")</f>
        <v/>
      </c>
      <c r="E348" s="1" t="str">
        <f ca="1">IFERROR(__xludf.DUMMYFUNCTION("IFERROR(FILTER('Tag Library'!$AE$14:$AE$736, LEFT('Tag Library'!$AD$14:$AD$736, LEN(E$2))=E$2, RIGHT('Tag Library'!$AD$14:$AD$736, LEN($A348))=$A348), """")"),"")</f>
        <v/>
      </c>
      <c r="F348" s="1" t="str">
        <f ca="1">IFERROR(__xludf.DUMMYFUNCTION("IFERROR(FILTER('Tag Library'!$AE$14:$AE$736, LEFT('Tag Library'!$AD$14:$AD$736, LEN(F$2))=F$2, RIGHT('Tag Library'!$AD$14:$AD$736, LEN($A348))=$A348), """")"),"")</f>
        <v/>
      </c>
      <c r="G348" s="1" t="str">
        <f ca="1">IFERROR(__xludf.DUMMYFUNCTION("IFERROR(FILTER('Tag Library'!$AE$14:$AE$736, LEFT('Tag Library'!$AD$14:$AD$736, LEN(G$2))=G$2, RIGHT('Tag Library'!$AD$14:$AD$736, LEN($A348))=$A348), """")"),"")</f>
        <v/>
      </c>
      <c r="H348" s="1" t="str">
        <f ca="1">IFERROR(__xludf.DUMMYFUNCTION("IFERROR(FILTER('Tag Library'!$AE$14:$AE$736, LEFT('Tag Library'!$AD$14:$AD$736, LEN(H$2))=H$2, RIGHT('Tag Library'!$AD$14:$AD$736, LEN($A348))=$A348), """")"),"")</f>
        <v/>
      </c>
      <c r="I348" s="1" t="str">
        <f ca="1">IFERROR(__xludf.DUMMYFUNCTION("IFERROR(FILTER('Tag Library'!$AE$14:$AE$736, LEFT('Tag Library'!$AD$14:$AD$736, LEN(I$2))=I$2, RIGHT('Tag Library'!$AD$14:$AD$736, LEN($A348))=$A348), """")"),"")</f>
        <v/>
      </c>
      <c r="J348" s="1" t="str">
        <f ca="1">IFERROR(__xludf.DUMMYFUNCTION("IFERROR(FILTER('Tag Library'!$AE$14:$AE$736, LEFT('Tag Library'!$AD$14:$AD$736, LEN(J$2))=J$2, RIGHT('Tag Library'!$AD$14:$AD$736, LEN($A348))=$A348), """")"),"")</f>
        <v/>
      </c>
      <c r="K348" s="1" t="str">
        <f ca="1">IFERROR(__xludf.DUMMYFUNCTION("IFERROR(FILTER('Tag Library'!$AE$14:$AE$736, LEFT('Tag Library'!$AD$14:$AD$736, LEN(K$2))=K$2, RIGHT('Tag Library'!$AD$14:$AD$736, LEN($A348))=$A348), """")"),"")</f>
        <v/>
      </c>
      <c r="L348" s="1" t="str">
        <f ca="1">IFERROR(__xludf.DUMMYFUNCTION("IFERROR(FILTER('Tag Library'!$AE$14:$AE$736, LEFT('Tag Library'!$AD$14:$AD$736, LEN(L$2))=L$2, RIGHT('Tag Library'!$AD$14:$AD$736, LEN($A348))=$A348), """")"),"")</f>
        <v/>
      </c>
      <c r="M348" s="1" t="str">
        <f ca="1">IFERROR(__xludf.DUMMYFUNCTION("IFERROR(FILTER('Tag Library'!$AE$14:$AE$736, LEFT('Tag Library'!$AD$14:$AD$736, LEN(M$2))=M$2, RIGHT('Tag Library'!$AD$14:$AD$736, LEN($A348))=$A348), """")"),"")</f>
        <v/>
      </c>
      <c r="N348" s="1" t="str">
        <f ca="1">IFERROR(__xludf.DUMMYFUNCTION("IFERROR(FILTER('Tag Library'!$AE$14:$AE$736, LEFT('Tag Library'!$AD$14:$AD$736, LEN(N$2))=N$2, RIGHT('Tag Library'!$AD$14:$AD$736, LEN($A348))=$A348), """")"),"")</f>
        <v/>
      </c>
      <c r="O348" s="1" t="str">
        <f ca="1">IFERROR(__xludf.DUMMYFUNCTION("IFERROR(FILTER('Tag Library'!$AE$14:$AE$736, LEFT('Tag Library'!$AD$14:$AD$736, LEN(O$2))=O$2, RIGHT('Tag Library'!$AD$14:$AD$736, LEN($A348))=$A348), """")"),"")</f>
        <v/>
      </c>
      <c r="P348" s="1" t="str">
        <f ca="1">IFERROR(__xludf.DUMMYFUNCTION("IFERROR(FILTER('Tag Library'!$AE$14:$AE$736, LEFT('Tag Library'!$AD$14:$AD$736, LEN(P$2))=P$2, RIGHT('Tag Library'!$AD$14:$AD$736, LEN($A348))=$A348), """")"),"")</f>
        <v/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IFERROR(__xludf.DUMMYFUNCTION("IFERROR(FILTER('Tag Library'!$AE$14:$AE$736, LEFT('Tag Library'!$AD$14:$AD$736, LEN(B$2))=B$2, RIGHT('Tag Library'!$AD$14:$AD$736, LEN($A349))=$A349), """")"),"")</f>
        <v/>
      </c>
      <c r="C349" s="1" t="str">
        <f ca="1">IFERROR(__xludf.DUMMYFUNCTION("IFERROR(FILTER('Tag Library'!$AE$14:$AE$736, LEFT('Tag Library'!$AD$14:$AD$736, LEN(C$2))=C$2, RIGHT('Tag Library'!$AD$14:$AD$736, LEN($A349))=$A349), """")"),"")</f>
        <v/>
      </c>
      <c r="D349" s="1" t="str">
        <f ca="1">IFERROR(__xludf.DUMMYFUNCTION("IFERROR(FILTER('Tag Library'!$AE$14:$AE$736, LEFT('Tag Library'!$AD$14:$AD$736, LEN(D$2))=D$2, RIGHT('Tag Library'!$AD$14:$AD$736, LEN($A349))=$A349), """")"),"")</f>
        <v/>
      </c>
      <c r="E349" s="1" t="str">
        <f ca="1">IFERROR(__xludf.DUMMYFUNCTION("IFERROR(FILTER('Tag Library'!$AE$14:$AE$736, LEFT('Tag Library'!$AD$14:$AD$736, LEN(E$2))=E$2, RIGHT('Tag Library'!$AD$14:$AD$736, LEN($A349))=$A349), """")"),"")</f>
        <v/>
      </c>
      <c r="F349" s="1" t="str">
        <f ca="1">IFERROR(__xludf.DUMMYFUNCTION("IFERROR(FILTER('Tag Library'!$AE$14:$AE$736, LEFT('Tag Library'!$AD$14:$AD$736, LEN(F$2))=F$2, RIGHT('Tag Library'!$AD$14:$AD$736, LEN($A349))=$A349), """")"),"")</f>
        <v/>
      </c>
      <c r="G349" s="1" t="str">
        <f ca="1">IFERROR(__xludf.DUMMYFUNCTION("IFERROR(FILTER('Tag Library'!$AE$14:$AE$736, LEFT('Tag Library'!$AD$14:$AD$736, LEN(G$2))=G$2, RIGHT('Tag Library'!$AD$14:$AD$736, LEN($A349))=$A349), """")"),"")</f>
        <v/>
      </c>
      <c r="H349" s="1" t="str">
        <f ca="1">IFERROR(__xludf.DUMMYFUNCTION("IFERROR(FILTER('Tag Library'!$AE$14:$AE$736, LEFT('Tag Library'!$AD$14:$AD$736, LEN(H$2))=H$2, RIGHT('Tag Library'!$AD$14:$AD$736, LEN($A349))=$A349), """")"),"")</f>
        <v/>
      </c>
      <c r="I349" s="1" t="str">
        <f ca="1">IFERROR(__xludf.DUMMYFUNCTION("IFERROR(FILTER('Tag Library'!$AE$14:$AE$736, LEFT('Tag Library'!$AD$14:$AD$736, LEN(I$2))=I$2, RIGHT('Tag Library'!$AD$14:$AD$736, LEN($A349))=$A349), """")"),"")</f>
        <v/>
      </c>
      <c r="J349" s="1" t="str">
        <f ca="1">IFERROR(__xludf.DUMMYFUNCTION("IFERROR(FILTER('Tag Library'!$AE$14:$AE$736, LEFT('Tag Library'!$AD$14:$AD$736, LEN(J$2))=J$2, RIGHT('Tag Library'!$AD$14:$AD$736, LEN($A349))=$A349), """")"),"")</f>
        <v/>
      </c>
      <c r="K349" s="1" t="str">
        <f ca="1">IFERROR(__xludf.DUMMYFUNCTION("IFERROR(FILTER('Tag Library'!$AE$14:$AE$736, LEFT('Tag Library'!$AD$14:$AD$736, LEN(K$2))=K$2, RIGHT('Tag Library'!$AD$14:$AD$736, LEN($A349))=$A349), """")"),"")</f>
        <v/>
      </c>
      <c r="L349" s="1" t="str">
        <f ca="1">IFERROR(__xludf.DUMMYFUNCTION("IFERROR(FILTER('Tag Library'!$AE$14:$AE$736, LEFT('Tag Library'!$AD$14:$AD$736, LEN(L$2))=L$2, RIGHT('Tag Library'!$AD$14:$AD$736, LEN($A349))=$A349), """")"),"")</f>
        <v/>
      </c>
      <c r="M349" s="1" t="str">
        <f ca="1">IFERROR(__xludf.DUMMYFUNCTION("IFERROR(FILTER('Tag Library'!$AE$14:$AE$736, LEFT('Tag Library'!$AD$14:$AD$736, LEN(M$2))=M$2, RIGHT('Tag Library'!$AD$14:$AD$736, LEN($A349))=$A349), """")"),"")</f>
        <v/>
      </c>
      <c r="N349" s="1" t="str">
        <f ca="1">IFERROR(__xludf.DUMMYFUNCTION("IFERROR(FILTER('Tag Library'!$AE$14:$AE$736, LEFT('Tag Library'!$AD$14:$AD$736, LEN(N$2))=N$2, RIGHT('Tag Library'!$AD$14:$AD$736, LEN($A349))=$A349), """")"),"")</f>
        <v/>
      </c>
      <c r="O349" s="1" t="str">
        <f ca="1">IFERROR(__xludf.DUMMYFUNCTION("IFERROR(FILTER('Tag Library'!$AE$14:$AE$736, LEFT('Tag Library'!$AD$14:$AD$736, LEN(O$2))=O$2, RIGHT('Tag Library'!$AD$14:$AD$736, LEN($A349))=$A349), """")"),"")</f>
        <v/>
      </c>
      <c r="P349" s="1" t="str">
        <f ca="1">IFERROR(__xludf.DUMMYFUNCTION("IFERROR(FILTER('Tag Library'!$AE$14:$AE$736, LEFT('Tag Library'!$AD$14:$AD$736, LEN(P$2))=P$2, RIGHT('Tag Library'!$AD$14:$AD$736, LEN($A349))=$A349), """")"),"")</f>
        <v/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IFERROR(__xludf.DUMMYFUNCTION("IFERROR(FILTER('Tag Library'!$AE$14:$AE$736, LEFT('Tag Library'!$AD$14:$AD$736, LEN(B$2))=B$2, RIGHT('Tag Library'!$AD$14:$AD$736, LEN($A350))=$A350), """")"),"")</f>
        <v/>
      </c>
      <c r="C350" s="1" t="str">
        <f ca="1">IFERROR(__xludf.DUMMYFUNCTION("IFERROR(FILTER('Tag Library'!$AE$14:$AE$736, LEFT('Tag Library'!$AD$14:$AD$736, LEN(C$2))=C$2, RIGHT('Tag Library'!$AD$14:$AD$736, LEN($A350))=$A350), """")"),"")</f>
        <v/>
      </c>
      <c r="D350" s="1" t="str">
        <f ca="1">IFERROR(__xludf.DUMMYFUNCTION("IFERROR(FILTER('Tag Library'!$AE$14:$AE$736, LEFT('Tag Library'!$AD$14:$AD$736, LEN(D$2))=D$2, RIGHT('Tag Library'!$AD$14:$AD$736, LEN($A350))=$A350), """")"),"")</f>
        <v/>
      </c>
      <c r="E350" s="1" t="str">
        <f ca="1">IFERROR(__xludf.DUMMYFUNCTION("IFERROR(FILTER('Tag Library'!$AE$14:$AE$736, LEFT('Tag Library'!$AD$14:$AD$736, LEN(E$2))=E$2, RIGHT('Tag Library'!$AD$14:$AD$736, LEN($A350))=$A350), """")"),"")</f>
        <v/>
      </c>
      <c r="F350" s="1" t="str">
        <f ca="1">IFERROR(__xludf.DUMMYFUNCTION("IFERROR(FILTER('Tag Library'!$AE$14:$AE$736, LEFT('Tag Library'!$AD$14:$AD$736, LEN(F$2))=F$2, RIGHT('Tag Library'!$AD$14:$AD$736, LEN($A350))=$A350), """")"),"")</f>
        <v/>
      </c>
      <c r="G350" s="1" t="str">
        <f ca="1">IFERROR(__xludf.DUMMYFUNCTION("IFERROR(FILTER('Tag Library'!$AE$14:$AE$736, LEFT('Tag Library'!$AD$14:$AD$736, LEN(G$2))=G$2, RIGHT('Tag Library'!$AD$14:$AD$736, LEN($A350))=$A350), """")"),"")</f>
        <v/>
      </c>
      <c r="H350" s="1" t="str">
        <f ca="1">IFERROR(__xludf.DUMMYFUNCTION("IFERROR(FILTER('Tag Library'!$AE$14:$AE$736, LEFT('Tag Library'!$AD$14:$AD$736, LEN(H$2))=H$2, RIGHT('Tag Library'!$AD$14:$AD$736, LEN($A350))=$A350), """")"),"")</f>
        <v/>
      </c>
      <c r="I350" s="1" t="str">
        <f ca="1">IFERROR(__xludf.DUMMYFUNCTION("IFERROR(FILTER('Tag Library'!$AE$14:$AE$736, LEFT('Tag Library'!$AD$14:$AD$736, LEN(I$2))=I$2, RIGHT('Tag Library'!$AD$14:$AD$736, LEN($A350))=$A350), """")"),"")</f>
        <v/>
      </c>
      <c r="J350" s="1" t="str">
        <f ca="1">IFERROR(__xludf.DUMMYFUNCTION("IFERROR(FILTER('Tag Library'!$AE$14:$AE$736, LEFT('Tag Library'!$AD$14:$AD$736, LEN(J$2))=J$2, RIGHT('Tag Library'!$AD$14:$AD$736, LEN($A350))=$A350), """")"),"")</f>
        <v/>
      </c>
      <c r="K350" s="1" t="str">
        <f ca="1">IFERROR(__xludf.DUMMYFUNCTION("IFERROR(FILTER('Tag Library'!$AE$14:$AE$736, LEFT('Tag Library'!$AD$14:$AD$736, LEN(K$2))=K$2, RIGHT('Tag Library'!$AD$14:$AD$736, LEN($A350))=$A350), """")"),"")</f>
        <v/>
      </c>
      <c r="L350" s="1" t="str">
        <f ca="1">IFERROR(__xludf.DUMMYFUNCTION("IFERROR(FILTER('Tag Library'!$AE$14:$AE$736, LEFT('Tag Library'!$AD$14:$AD$736, LEN(L$2))=L$2, RIGHT('Tag Library'!$AD$14:$AD$736, LEN($A350))=$A350), """")"),"")</f>
        <v/>
      </c>
      <c r="M350" s="1" t="str">
        <f ca="1">IFERROR(__xludf.DUMMYFUNCTION("IFERROR(FILTER('Tag Library'!$AE$14:$AE$736, LEFT('Tag Library'!$AD$14:$AD$736, LEN(M$2))=M$2, RIGHT('Tag Library'!$AD$14:$AD$736, LEN($A350))=$A350), """")"),"")</f>
        <v/>
      </c>
      <c r="N350" s="1" t="str">
        <f ca="1">IFERROR(__xludf.DUMMYFUNCTION("IFERROR(FILTER('Tag Library'!$AE$14:$AE$736, LEFT('Tag Library'!$AD$14:$AD$736, LEN(N$2))=N$2, RIGHT('Tag Library'!$AD$14:$AD$736, LEN($A350))=$A350), """")"),"")</f>
        <v/>
      </c>
      <c r="O350" s="1" t="str">
        <f ca="1">IFERROR(__xludf.DUMMYFUNCTION("IFERROR(FILTER('Tag Library'!$AE$14:$AE$736, LEFT('Tag Library'!$AD$14:$AD$736, LEN(O$2))=O$2, RIGHT('Tag Library'!$AD$14:$AD$736, LEN($A350))=$A350), """")"),"")</f>
        <v/>
      </c>
      <c r="P350" s="1" t="str">
        <f ca="1">IFERROR(__xludf.DUMMYFUNCTION("IFERROR(FILTER('Tag Library'!$AE$14:$AE$736, LEFT('Tag Library'!$AD$14:$AD$736, LEN(P$2))=P$2, RIGHT('Tag Library'!$AD$14:$AD$736, LEN($A350))=$A350), """")"),"")</f>
        <v/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IFERROR(__xludf.DUMMYFUNCTION("IFERROR(FILTER('Tag Library'!$AE$14:$AE$736, LEFT('Tag Library'!$AD$14:$AD$736, LEN(B$2))=B$2, RIGHT('Tag Library'!$AD$14:$AD$736, LEN($A351))=$A351), """")"),"")</f>
        <v/>
      </c>
      <c r="C351" s="1" t="str">
        <f ca="1">IFERROR(__xludf.DUMMYFUNCTION("IFERROR(FILTER('Tag Library'!$AE$14:$AE$736, LEFT('Tag Library'!$AD$14:$AD$736, LEN(C$2))=C$2, RIGHT('Tag Library'!$AD$14:$AD$736, LEN($A351))=$A351), """")"),"")</f>
        <v/>
      </c>
      <c r="D351" s="1" t="str">
        <f ca="1">IFERROR(__xludf.DUMMYFUNCTION("IFERROR(FILTER('Tag Library'!$AE$14:$AE$736, LEFT('Tag Library'!$AD$14:$AD$736, LEN(D$2))=D$2, RIGHT('Tag Library'!$AD$14:$AD$736, LEN($A351))=$A351), """")"),"")</f>
        <v/>
      </c>
      <c r="E351" s="1" t="str">
        <f ca="1">IFERROR(__xludf.DUMMYFUNCTION("IFERROR(FILTER('Tag Library'!$AE$14:$AE$736, LEFT('Tag Library'!$AD$14:$AD$736, LEN(E$2))=E$2, RIGHT('Tag Library'!$AD$14:$AD$736, LEN($A351))=$A351), """")"),"")</f>
        <v/>
      </c>
      <c r="F351" s="1" t="str">
        <f ca="1">IFERROR(__xludf.DUMMYFUNCTION("IFERROR(FILTER('Tag Library'!$AE$14:$AE$736, LEFT('Tag Library'!$AD$14:$AD$736, LEN(F$2))=F$2, RIGHT('Tag Library'!$AD$14:$AD$736, LEN($A351))=$A351), """")"),"")</f>
        <v/>
      </c>
      <c r="G351" s="1" t="str">
        <f ca="1">IFERROR(__xludf.DUMMYFUNCTION("IFERROR(FILTER('Tag Library'!$AE$14:$AE$736, LEFT('Tag Library'!$AD$14:$AD$736, LEN(G$2))=G$2, RIGHT('Tag Library'!$AD$14:$AD$736, LEN($A351))=$A351), """")"),"")</f>
        <v/>
      </c>
      <c r="H351" s="1" t="str">
        <f ca="1">IFERROR(__xludf.DUMMYFUNCTION("IFERROR(FILTER('Tag Library'!$AE$14:$AE$736, LEFT('Tag Library'!$AD$14:$AD$736, LEN(H$2))=H$2, RIGHT('Tag Library'!$AD$14:$AD$736, LEN($A351))=$A351), """")"),"")</f>
        <v/>
      </c>
      <c r="I351" s="1" t="str">
        <f ca="1">IFERROR(__xludf.DUMMYFUNCTION("IFERROR(FILTER('Tag Library'!$AE$14:$AE$736, LEFT('Tag Library'!$AD$14:$AD$736, LEN(I$2))=I$2, RIGHT('Tag Library'!$AD$14:$AD$736, LEN($A351))=$A351), """")"),"")</f>
        <v/>
      </c>
      <c r="J351" s="1" t="str">
        <f ca="1">IFERROR(__xludf.DUMMYFUNCTION("IFERROR(FILTER('Tag Library'!$AE$14:$AE$736, LEFT('Tag Library'!$AD$14:$AD$736, LEN(J$2))=J$2, RIGHT('Tag Library'!$AD$14:$AD$736, LEN($A351))=$A351), """")"),"")</f>
        <v/>
      </c>
      <c r="K351" s="1" t="str">
        <f ca="1">IFERROR(__xludf.DUMMYFUNCTION("IFERROR(FILTER('Tag Library'!$AE$14:$AE$736, LEFT('Tag Library'!$AD$14:$AD$736, LEN(K$2))=K$2, RIGHT('Tag Library'!$AD$14:$AD$736, LEN($A351))=$A351), """")"),"")</f>
        <v/>
      </c>
      <c r="L351" s="1" t="str">
        <f ca="1">IFERROR(__xludf.DUMMYFUNCTION("IFERROR(FILTER('Tag Library'!$AE$14:$AE$736, LEFT('Tag Library'!$AD$14:$AD$736, LEN(L$2))=L$2, RIGHT('Tag Library'!$AD$14:$AD$736, LEN($A351))=$A351), """")"),"")</f>
        <v/>
      </c>
      <c r="M351" s="1" t="str">
        <f ca="1">IFERROR(__xludf.DUMMYFUNCTION("IFERROR(FILTER('Tag Library'!$AE$14:$AE$736, LEFT('Tag Library'!$AD$14:$AD$736, LEN(M$2))=M$2, RIGHT('Tag Library'!$AD$14:$AD$736, LEN($A351))=$A351), """")"),"")</f>
        <v/>
      </c>
      <c r="N351" s="1" t="str">
        <f ca="1">IFERROR(__xludf.DUMMYFUNCTION("IFERROR(FILTER('Tag Library'!$AE$14:$AE$736, LEFT('Tag Library'!$AD$14:$AD$736, LEN(N$2))=N$2, RIGHT('Tag Library'!$AD$14:$AD$736, LEN($A351))=$A351), """")"),"")</f>
        <v/>
      </c>
      <c r="O351" s="1" t="str">
        <f ca="1">IFERROR(__xludf.DUMMYFUNCTION("IFERROR(FILTER('Tag Library'!$AE$14:$AE$736, LEFT('Tag Library'!$AD$14:$AD$736, LEN(O$2))=O$2, RIGHT('Tag Library'!$AD$14:$AD$736, LEN($A351))=$A351), """")"),"")</f>
        <v/>
      </c>
      <c r="P351" s="1" t="str">
        <f ca="1">IFERROR(__xludf.DUMMYFUNCTION("IFERROR(FILTER('Tag Library'!$AE$14:$AE$736, LEFT('Tag Library'!$AD$14:$AD$736, LEN(P$2))=P$2, RIGHT('Tag Library'!$AD$14:$AD$736, LEN($A351))=$A351), """")"),"")</f>
        <v/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IFERROR(__xludf.DUMMYFUNCTION("IFERROR(FILTER('Tag Library'!$AE$14:$AE$736, LEFT('Tag Library'!$AD$14:$AD$736, LEN(B$2))=B$2, RIGHT('Tag Library'!$AD$14:$AD$736, LEN($A352))=$A352), """")"),"")</f>
        <v/>
      </c>
      <c r="C352" s="1" t="str">
        <f ca="1">IFERROR(__xludf.DUMMYFUNCTION("IFERROR(FILTER('Tag Library'!$AE$14:$AE$736, LEFT('Tag Library'!$AD$14:$AD$736, LEN(C$2))=C$2, RIGHT('Tag Library'!$AD$14:$AD$736, LEN($A352))=$A352), """")"),"")</f>
        <v/>
      </c>
      <c r="D352" s="1" t="str">
        <f ca="1">IFERROR(__xludf.DUMMYFUNCTION("IFERROR(FILTER('Tag Library'!$AE$14:$AE$736, LEFT('Tag Library'!$AD$14:$AD$736, LEN(D$2))=D$2, RIGHT('Tag Library'!$AD$14:$AD$736, LEN($A352))=$A352), """")"),"")</f>
        <v/>
      </c>
      <c r="E352" s="1" t="str">
        <f ca="1">IFERROR(__xludf.DUMMYFUNCTION("IFERROR(FILTER('Tag Library'!$AE$14:$AE$736, LEFT('Tag Library'!$AD$14:$AD$736, LEN(E$2))=E$2, RIGHT('Tag Library'!$AD$14:$AD$736, LEN($A352))=$A352), """")"),"")</f>
        <v/>
      </c>
      <c r="F352" s="1" t="str">
        <f ca="1">IFERROR(__xludf.DUMMYFUNCTION("IFERROR(FILTER('Tag Library'!$AE$14:$AE$736, LEFT('Tag Library'!$AD$14:$AD$736, LEN(F$2))=F$2, RIGHT('Tag Library'!$AD$14:$AD$736, LEN($A352))=$A352), """")"),"")</f>
        <v/>
      </c>
      <c r="G352" s="1" t="str">
        <f ca="1">IFERROR(__xludf.DUMMYFUNCTION("IFERROR(FILTER('Tag Library'!$AE$14:$AE$736, LEFT('Tag Library'!$AD$14:$AD$736, LEN(G$2))=G$2, RIGHT('Tag Library'!$AD$14:$AD$736, LEN($A352))=$A352), """")"),"")</f>
        <v/>
      </c>
      <c r="H352" s="1" t="str">
        <f ca="1">IFERROR(__xludf.DUMMYFUNCTION("IFERROR(FILTER('Tag Library'!$AE$14:$AE$736, LEFT('Tag Library'!$AD$14:$AD$736, LEN(H$2))=H$2, RIGHT('Tag Library'!$AD$14:$AD$736, LEN($A352))=$A352), """")"),"")</f>
        <v/>
      </c>
      <c r="I352" s="1" t="str">
        <f ca="1">IFERROR(__xludf.DUMMYFUNCTION("IFERROR(FILTER('Tag Library'!$AE$14:$AE$736, LEFT('Tag Library'!$AD$14:$AD$736, LEN(I$2))=I$2, RIGHT('Tag Library'!$AD$14:$AD$736, LEN($A352))=$A352), """")"),"")</f>
        <v/>
      </c>
      <c r="J352" s="1" t="str">
        <f ca="1">IFERROR(__xludf.DUMMYFUNCTION("IFERROR(FILTER('Tag Library'!$AE$14:$AE$736, LEFT('Tag Library'!$AD$14:$AD$736, LEN(J$2))=J$2, RIGHT('Tag Library'!$AD$14:$AD$736, LEN($A352))=$A352), """")"),"")</f>
        <v/>
      </c>
      <c r="K352" s="1" t="str">
        <f ca="1">IFERROR(__xludf.DUMMYFUNCTION("IFERROR(FILTER('Tag Library'!$AE$14:$AE$736, LEFT('Tag Library'!$AD$14:$AD$736, LEN(K$2))=K$2, RIGHT('Tag Library'!$AD$14:$AD$736, LEN($A352))=$A352), """")"),"")</f>
        <v/>
      </c>
      <c r="L352" s="1" t="str">
        <f ca="1">IFERROR(__xludf.DUMMYFUNCTION("IFERROR(FILTER('Tag Library'!$AE$14:$AE$736, LEFT('Tag Library'!$AD$14:$AD$736, LEN(L$2))=L$2, RIGHT('Tag Library'!$AD$14:$AD$736, LEN($A352))=$A352), """")"),"")</f>
        <v/>
      </c>
      <c r="M352" s="1" t="str">
        <f ca="1">IFERROR(__xludf.DUMMYFUNCTION("IFERROR(FILTER('Tag Library'!$AE$14:$AE$736, LEFT('Tag Library'!$AD$14:$AD$736, LEN(M$2))=M$2, RIGHT('Tag Library'!$AD$14:$AD$736, LEN($A352))=$A352), """")"),"")</f>
        <v/>
      </c>
      <c r="N352" s="1" t="str">
        <f ca="1">IFERROR(__xludf.DUMMYFUNCTION("IFERROR(FILTER('Tag Library'!$AE$14:$AE$736, LEFT('Tag Library'!$AD$14:$AD$736, LEN(N$2))=N$2, RIGHT('Tag Library'!$AD$14:$AD$736, LEN($A352))=$A352), """")"),"")</f>
        <v/>
      </c>
      <c r="O352" s="1" t="str">
        <f ca="1">IFERROR(__xludf.DUMMYFUNCTION("IFERROR(FILTER('Tag Library'!$AE$14:$AE$736, LEFT('Tag Library'!$AD$14:$AD$736, LEN(O$2))=O$2, RIGHT('Tag Library'!$AD$14:$AD$736, LEN($A352))=$A352), """")"),"")</f>
        <v/>
      </c>
      <c r="P352" s="1" t="str">
        <f ca="1">IFERROR(__xludf.DUMMYFUNCTION("IFERROR(FILTER('Tag Library'!$AE$14:$AE$736, LEFT('Tag Library'!$AD$14:$AD$736, LEN(P$2))=P$2, RIGHT('Tag Library'!$AD$14:$AD$736, LEN($A352))=$A352), """")"),"")</f>
        <v/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IFERROR(__xludf.DUMMYFUNCTION("IFERROR(FILTER('Tag Library'!$AE$14:$AE$736, LEFT('Tag Library'!$AD$14:$AD$736, LEN(B$2))=B$2, RIGHT('Tag Library'!$AD$14:$AD$736, LEN($A353))=$A353), """")"),"")</f>
        <v/>
      </c>
      <c r="C353" s="1" t="str">
        <f ca="1">IFERROR(__xludf.DUMMYFUNCTION("IFERROR(FILTER('Tag Library'!$AE$14:$AE$736, LEFT('Tag Library'!$AD$14:$AD$736, LEN(C$2))=C$2, RIGHT('Tag Library'!$AD$14:$AD$736, LEN($A353))=$A353), """")"),"")</f>
        <v/>
      </c>
      <c r="D353" s="1" t="str">
        <f ca="1">IFERROR(__xludf.DUMMYFUNCTION("IFERROR(FILTER('Tag Library'!$AE$14:$AE$736, LEFT('Tag Library'!$AD$14:$AD$736, LEN(D$2))=D$2, RIGHT('Tag Library'!$AD$14:$AD$736, LEN($A353))=$A353), """")"),"")</f>
        <v/>
      </c>
      <c r="E353" s="1" t="str">
        <f ca="1">IFERROR(__xludf.DUMMYFUNCTION("IFERROR(FILTER('Tag Library'!$AE$14:$AE$736, LEFT('Tag Library'!$AD$14:$AD$736, LEN(E$2))=E$2, RIGHT('Tag Library'!$AD$14:$AD$736, LEN($A353))=$A353), """")"),"")</f>
        <v/>
      </c>
      <c r="F353" s="1" t="str">
        <f ca="1">IFERROR(__xludf.DUMMYFUNCTION("IFERROR(FILTER('Tag Library'!$AE$14:$AE$736, LEFT('Tag Library'!$AD$14:$AD$736, LEN(F$2))=F$2, RIGHT('Tag Library'!$AD$14:$AD$736, LEN($A353))=$A353), """")"),"")</f>
        <v/>
      </c>
      <c r="G353" s="1" t="str">
        <f ca="1">IFERROR(__xludf.DUMMYFUNCTION("IFERROR(FILTER('Tag Library'!$AE$14:$AE$736, LEFT('Tag Library'!$AD$14:$AD$736, LEN(G$2))=G$2, RIGHT('Tag Library'!$AD$14:$AD$736, LEN($A353))=$A353), """")"),"")</f>
        <v/>
      </c>
      <c r="H353" s="1" t="str">
        <f ca="1">IFERROR(__xludf.DUMMYFUNCTION("IFERROR(FILTER('Tag Library'!$AE$14:$AE$736, LEFT('Tag Library'!$AD$14:$AD$736, LEN(H$2))=H$2, RIGHT('Tag Library'!$AD$14:$AD$736, LEN($A353))=$A353), """")"),"")</f>
        <v/>
      </c>
      <c r="I353" s="1" t="str">
        <f ca="1">IFERROR(__xludf.DUMMYFUNCTION("IFERROR(FILTER('Tag Library'!$AE$14:$AE$736, LEFT('Tag Library'!$AD$14:$AD$736, LEN(I$2))=I$2, RIGHT('Tag Library'!$AD$14:$AD$736, LEN($A353))=$A353), """")"),"")</f>
        <v/>
      </c>
      <c r="J353" s="1" t="str">
        <f ca="1">IFERROR(__xludf.DUMMYFUNCTION("IFERROR(FILTER('Tag Library'!$AE$14:$AE$736, LEFT('Tag Library'!$AD$14:$AD$736, LEN(J$2))=J$2, RIGHT('Tag Library'!$AD$14:$AD$736, LEN($A353))=$A353), """")"),"")</f>
        <v/>
      </c>
      <c r="K353" s="1" t="str">
        <f ca="1">IFERROR(__xludf.DUMMYFUNCTION("IFERROR(FILTER('Tag Library'!$AE$14:$AE$736, LEFT('Tag Library'!$AD$14:$AD$736, LEN(K$2))=K$2, RIGHT('Tag Library'!$AD$14:$AD$736, LEN($A353))=$A353), """")"),"")</f>
        <v/>
      </c>
      <c r="L353" s="1" t="str">
        <f ca="1">IFERROR(__xludf.DUMMYFUNCTION("IFERROR(FILTER('Tag Library'!$AE$14:$AE$736, LEFT('Tag Library'!$AD$14:$AD$736, LEN(L$2))=L$2, RIGHT('Tag Library'!$AD$14:$AD$736, LEN($A353))=$A353), """")"),"")</f>
        <v/>
      </c>
      <c r="M353" s="1" t="str">
        <f ca="1">IFERROR(__xludf.DUMMYFUNCTION("IFERROR(FILTER('Tag Library'!$AE$14:$AE$736, LEFT('Tag Library'!$AD$14:$AD$736, LEN(M$2))=M$2, RIGHT('Tag Library'!$AD$14:$AD$736, LEN($A353))=$A353), """")"),"")</f>
        <v/>
      </c>
      <c r="N353" s="1" t="str">
        <f ca="1">IFERROR(__xludf.DUMMYFUNCTION("IFERROR(FILTER('Tag Library'!$AE$14:$AE$736, LEFT('Tag Library'!$AD$14:$AD$736, LEN(N$2))=N$2, RIGHT('Tag Library'!$AD$14:$AD$736, LEN($A353))=$A353), """")"),"")</f>
        <v/>
      </c>
      <c r="O353" s="1" t="str">
        <f ca="1">IFERROR(__xludf.DUMMYFUNCTION("IFERROR(FILTER('Tag Library'!$AE$14:$AE$736, LEFT('Tag Library'!$AD$14:$AD$736, LEN(O$2))=O$2, RIGHT('Tag Library'!$AD$14:$AD$736, LEN($A353))=$A353), """")"),"")</f>
        <v/>
      </c>
      <c r="P353" s="1" t="str">
        <f ca="1">IFERROR(__xludf.DUMMYFUNCTION("IFERROR(FILTER('Tag Library'!$AE$14:$AE$736, LEFT('Tag Library'!$AD$14:$AD$736, LEN(P$2))=P$2, RIGHT('Tag Library'!$AD$14:$AD$736, LEN($A353))=$A353), """")"),"")</f>
        <v/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IFERROR(__xludf.DUMMYFUNCTION("IFERROR(FILTER('Tag Library'!$AE$14:$AE$736, LEFT('Tag Library'!$AD$14:$AD$736, LEN(B$2))=B$2, RIGHT('Tag Library'!$AD$14:$AD$736, LEN($A354))=$A354), """")"),"")</f>
        <v/>
      </c>
      <c r="C354" s="1" t="str">
        <f ca="1">IFERROR(__xludf.DUMMYFUNCTION("IFERROR(FILTER('Tag Library'!$AE$14:$AE$736, LEFT('Tag Library'!$AD$14:$AD$736, LEN(C$2))=C$2, RIGHT('Tag Library'!$AD$14:$AD$736, LEN($A354))=$A354), """")"),"")</f>
        <v/>
      </c>
      <c r="D354" s="1" t="str">
        <f ca="1">IFERROR(__xludf.DUMMYFUNCTION("IFERROR(FILTER('Tag Library'!$AE$14:$AE$736, LEFT('Tag Library'!$AD$14:$AD$736, LEN(D$2))=D$2, RIGHT('Tag Library'!$AD$14:$AD$736, LEN($A354))=$A354), """")"),"")</f>
        <v/>
      </c>
      <c r="E354" s="1" t="str">
        <f ca="1">IFERROR(__xludf.DUMMYFUNCTION("IFERROR(FILTER('Tag Library'!$AE$14:$AE$736, LEFT('Tag Library'!$AD$14:$AD$736, LEN(E$2))=E$2, RIGHT('Tag Library'!$AD$14:$AD$736, LEN($A354))=$A354), """")"),"")</f>
        <v/>
      </c>
      <c r="F354" s="1" t="str">
        <f ca="1">IFERROR(__xludf.DUMMYFUNCTION("IFERROR(FILTER('Tag Library'!$AE$14:$AE$736, LEFT('Tag Library'!$AD$14:$AD$736, LEN(F$2))=F$2, RIGHT('Tag Library'!$AD$14:$AD$736, LEN($A354))=$A354), """")"),"")</f>
        <v/>
      </c>
      <c r="G354" s="1" t="str">
        <f ca="1">IFERROR(__xludf.DUMMYFUNCTION("IFERROR(FILTER('Tag Library'!$AE$14:$AE$736, LEFT('Tag Library'!$AD$14:$AD$736, LEN(G$2))=G$2, RIGHT('Tag Library'!$AD$14:$AD$736, LEN($A354))=$A354), """")"),"")</f>
        <v/>
      </c>
      <c r="H354" s="1" t="str">
        <f ca="1">IFERROR(__xludf.DUMMYFUNCTION("IFERROR(FILTER('Tag Library'!$AE$14:$AE$736, LEFT('Tag Library'!$AD$14:$AD$736, LEN(H$2))=H$2, RIGHT('Tag Library'!$AD$14:$AD$736, LEN($A354))=$A354), """")"),"")</f>
        <v/>
      </c>
      <c r="I354" s="1" t="str">
        <f ca="1">IFERROR(__xludf.DUMMYFUNCTION("IFERROR(FILTER('Tag Library'!$AE$14:$AE$736, LEFT('Tag Library'!$AD$14:$AD$736, LEN(I$2))=I$2, RIGHT('Tag Library'!$AD$14:$AD$736, LEN($A354))=$A354), """")"),"")</f>
        <v/>
      </c>
      <c r="J354" s="1" t="str">
        <f ca="1">IFERROR(__xludf.DUMMYFUNCTION("IFERROR(FILTER('Tag Library'!$AE$14:$AE$736, LEFT('Tag Library'!$AD$14:$AD$736, LEN(J$2))=J$2, RIGHT('Tag Library'!$AD$14:$AD$736, LEN($A354))=$A354), """")"),"")</f>
        <v/>
      </c>
      <c r="K354" s="1" t="str">
        <f ca="1">IFERROR(__xludf.DUMMYFUNCTION("IFERROR(FILTER('Tag Library'!$AE$14:$AE$736, LEFT('Tag Library'!$AD$14:$AD$736, LEN(K$2))=K$2, RIGHT('Tag Library'!$AD$14:$AD$736, LEN($A354))=$A354), """")"),"")</f>
        <v/>
      </c>
      <c r="L354" s="1" t="str">
        <f ca="1">IFERROR(__xludf.DUMMYFUNCTION("IFERROR(FILTER('Tag Library'!$AE$14:$AE$736, LEFT('Tag Library'!$AD$14:$AD$736, LEN(L$2))=L$2, RIGHT('Tag Library'!$AD$14:$AD$736, LEN($A354))=$A354), """")"),"")</f>
        <v/>
      </c>
      <c r="M354" s="1" t="str">
        <f ca="1">IFERROR(__xludf.DUMMYFUNCTION("IFERROR(FILTER('Tag Library'!$AE$14:$AE$736, LEFT('Tag Library'!$AD$14:$AD$736, LEN(M$2))=M$2, RIGHT('Tag Library'!$AD$14:$AD$736, LEN($A354))=$A354), """")"),"")</f>
        <v/>
      </c>
      <c r="N354" s="1" t="str">
        <f ca="1">IFERROR(__xludf.DUMMYFUNCTION("IFERROR(FILTER('Tag Library'!$AE$14:$AE$736, LEFT('Tag Library'!$AD$14:$AD$736, LEN(N$2))=N$2, RIGHT('Tag Library'!$AD$14:$AD$736, LEN($A354))=$A354), """")"),"")</f>
        <v/>
      </c>
      <c r="O354" s="1" t="str">
        <f ca="1">IFERROR(__xludf.DUMMYFUNCTION("IFERROR(FILTER('Tag Library'!$AE$14:$AE$736, LEFT('Tag Library'!$AD$14:$AD$736, LEN(O$2))=O$2, RIGHT('Tag Library'!$AD$14:$AD$736, LEN($A354))=$A354), """")"),"")</f>
        <v/>
      </c>
      <c r="P354" s="1" t="str">
        <f ca="1">IFERROR(__xludf.DUMMYFUNCTION("IFERROR(FILTER('Tag Library'!$AE$14:$AE$736, LEFT('Tag Library'!$AD$14:$AD$736, LEN(P$2))=P$2, RIGHT('Tag Library'!$AD$14:$AD$736, LEN($A354))=$A354), """")"),"")</f>
        <v/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IFERROR(__xludf.DUMMYFUNCTION("IFERROR(FILTER('Tag Library'!$AE$14:$AE$736, LEFT('Tag Library'!$AD$14:$AD$736, LEN(B$2))=B$2, RIGHT('Tag Library'!$AD$14:$AD$736, LEN($A355))=$A355), """")"),"")</f>
        <v/>
      </c>
      <c r="C355" s="1" t="str">
        <f ca="1">IFERROR(__xludf.DUMMYFUNCTION("IFERROR(FILTER('Tag Library'!$AE$14:$AE$736, LEFT('Tag Library'!$AD$14:$AD$736, LEN(C$2))=C$2, RIGHT('Tag Library'!$AD$14:$AD$736, LEN($A355))=$A355), """")"),"")</f>
        <v/>
      </c>
      <c r="D355" s="1" t="str">
        <f ca="1">IFERROR(__xludf.DUMMYFUNCTION("IFERROR(FILTER('Tag Library'!$AE$14:$AE$736, LEFT('Tag Library'!$AD$14:$AD$736, LEN(D$2))=D$2, RIGHT('Tag Library'!$AD$14:$AD$736, LEN($A355))=$A355), """")"),"")</f>
        <v/>
      </c>
      <c r="E355" s="1" t="str">
        <f ca="1">IFERROR(__xludf.DUMMYFUNCTION("IFERROR(FILTER('Tag Library'!$AE$14:$AE$736, LEFT('Tag Library'!$AD$14:$AD$736, LEN(E$2))=E$2, RIGHT('Tag Library'!$AD$14:$AD$736, LEN($A355))=$A355), """")"),"")</f>
        <v/>
      </c>
      <c r="F355" s="1" t="str">
        <f ca="1">IFERROR(__xludf.DUMMYFUNCTION("IFERROR(FILTER('Tag Library'!$AE$14:$AE$736, LEFT('Tag Library'!$AD$14:$AD$736, LEN(F$2))=F$2, RIGHT('Tag Library'!$AD$14:$AD$736, LEN($A355))=$A355), """")"),"")</f>
        <v/>
      </c>
      <c r="G355" s="1" t="str">
        <f ca="1">IFERROR(__xludf.DUMMYFUNCTION("IFERROR(FILTER('Tag Library'!$AE$14:$AE$736, LEFT('Tag Library'!$AD$14:$AD$736, LEN(G$2))=G$2, RIGHT('Tag Library'!$AD$14:$AD$736, LEN($A355))=$A355), """")"),"")</f>
        <v/>
      </c>
      <c r="H355" s="1" t="str">
        <f ca="1">IFERROR(__xludf.DUMMYFUNCTION("IFERROR(FILTER('Tag Library'!$AE$14:$AE$736, LEFT('Tag Library'!$AD$14:$AD$736, LEN(H$2))=H$2, RIGHT('Tag Library'!$AD$14:$AD$736, LEN($A355))=$A355), """")"),"")</f>
        <v/>
      </c>
      <c r="I355" s="1" t="str">
        <f ca="1">IFERROR(__xludf.DUMMYFUNCTION("IFERROR(FILTER('Tag Library'!$AE$14:$AE$736, LEFT('Tag Library'!$AD$14:$AD$736, LEN(I$2))=I$2, RIGHT('Tag Library'!$AD$14:$AD$736, LEN($A355))=$A355), """")"),"")</f>
        <v/>
      </c>
      <c r="J355" s="1" t="str">
        <f ca="1">IFERROR(__xludf.DUMMYFUNCTION("IFERROR(FILTER('Tag Library'!$AE$14:$AE$736, LEFT('Tag Library'!$AD$14:$AD$736, LEN(J$2))=J$2, RIGHT('Tag Library'!$AD$14:$AD$736, LEN($A355))=$A355), """")"),"")</f>
        <v/>
      </c>
      <c r="K355" s="1" t="str">
        <f ca="1">IFERROR(__xludf.DUMMYFUNCTION("IFERROR(FILTER('Tag Library'!$AE$14:$AE$736, LEFT('Tag Library'!$AD$14:$AD$736, LEN(K$2))=K$2, RIGHT('Tag Library'!$AD$14:$AD$736, LEN($A355))=$A355), """")"),"")</f>
        <v/>
      </c>
      <c r="L355" s="1" t="str">
        <f ca="1">IFERROR(__xludf.DUMMYFUNCTION("IFERROR(FILTER('Tag Library'!$AE$14:$AE$736, LEFT('Tag Library'!$AD$14:$AD$736, LEN(L$2))=L$2, RIGHT('Tag Library'!$AD$14:$AD$736, LEN($A355))=$A355), """")"),"")</f>
        <v/>
      </c>
      <c r="M355" s="1" t="str">
        <f ca="1">IFERROR(__xludf.DUMMYFUNCTION("IFERROR(FILTER('Tag Library'!$AE$14:$AE$736, LEFT('Tag Library'!$AD$14:$AD$736, LEN(M$2))=M$2, RIGHT('Tag Library'!$AD$14:$AD$736, LEN($A355))=$A355), """")"),"")</f>
        <v/>
      </c>
      <c r="N355" s="1" t="str">
        <f ca="1">IFERROR(__xludf.DUMMYFUNCTION("IFERROR(FILTER('Tag Library'!$AE$14:$AE$736, LEFT('Tag Library'!$AD$14:$AD$736, LEN(N$2))=N$2, RIGHT('Tag Library'!$AD$14:$AD$736, LEN($A355))=$A355), """")"),"")</f>
        <v/>
      </c>
      <c r="O355" s="1" t="str">
        <f ca="1">IFERROR(__xludf.DUMMYFUNCTION("IFERROR(FILTER('Tag Library'!$AE$14:$AE$736, LEFT('Tag Library'!$AD$14:$AD$736, LEN(O$2))=O$2, RIGHT('Tag Library'!$AD$14:$AD$736, LEN($A355))=$A355), """")"),"")</f>
        <v/>
      </c>
      <c r="P355" s="1" t="str">
        <f ca="1">IFERROR(__xludf.DUMMYFUNCTION("IFERROR(FILTER('Tag Library'!$AE$14:$AE$736, LEFT('Tag Library'!$AD$14:$AD$736, LEN(P$2))=P$2, RIGHT('Tag Library'!$AD$14:$AD$736, LEN($A355))=$A355), """")"),"")</f>
        <v/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IFERROR(__xludf.DUMMYFUNCTION("IFERROR(FILTER('Tag Library'!$AE$14:$AE$736, LEFT('Tag Library'!$AD$14:$AD$736, LEN(B$2))=B$2, RIGHT('Tag Library'!$AD$14:$AD$736, LEN($A356))=$A356), """")"),"")</f>
        <v/>
      </c>
      <c r="C356" s="1" t="str">
        <f ca="1">IFERROR(__xludf.DUMMYFUNCTION("IFERROR(FILTER('Tag Library'!$AE$14:$AE$736, LEFT('Tag Library'!$AD$14:$AD$736, LEN(C$2))=C$2, RIGHT('Tag Library'!$AD$14:$AD$736, LEN($A356))=$A356), """")"),"")</f>
        <v/>
      </c>
      <c r="D356" s="1" t="str">
        <f ca="1">IFERROR(__xludf.DUMMYFUNCTION("IFERROR(FILTER('Tag Library'!$AE$14:$AE$736, LEFT('Tag Library'!$AD$14:$AD$736, LEN(D$2))=D$2, RIGHT('Tag Library'!$AD$14:$AD$736, LEN($A356))=$A356), """")"),"")</f>
        <v/>
      </c>
      <c r="E356" s="1" t="str">
        <f ca="1">IFERROR(__xludf.DUMMYFUNCTION("IFERROR(FILTER('Tag Library'!$AE$14:$AE$736, LEFT('Tag Library'!$AD$14:$AD$736, LEN(E$2))=E$2, RIGHT('Tag Library'!$AD$14:$AD$736, LEN($A356))=$A356), """")"),"")</f>
        <v/>
      </c>
      <c r="F356" s="1" t="str">
        <f ca="1">IFERROR(__xludf.DUMMYFUNCTION("IFERROR(FILTER('Tag Library'!$AE$14:$AE$736, LEFT('Tag Library'!$AD$14:$AD$736, LEN(F$2))=F$2, RIGHT('Tag Library'!$AD$14:$AD$736, LEN($A356))=$A356), """")"),"")</f>
        <v/>
      </c>
      <c r="G356" s="1" t="str">
        <f ca="1">IFERROR(__xludf.DUMMYFUNCTION("IFERROR(FILTER('Tag Library'!$AE$14:$AE$736, LEFT('Tag Library'!$AD$14:$AD$736, LEN(G$2))=G$2, RIGHT('Tag Library'!$AD$14:$AD$736, LEN($A356))=$A356), """")"),"")</f>
        <v/>
      </c>
      <c r="H356" s="1" t="str">
        <f ca="1">IFERROR(__xludf.DUMMYFUNCTION("IFERROR(FILTER('Tag Library'!$AE$14:$AE$736, LEFT('Tag Library'!$AD$14:$AD$736, LEN(H$2))=H$2, RIGHT('Tag Library'!$AD$14:$AD$736, LEN($A356))=$A356), """")"),"")</f>
        <v/>
      </c>
      <c r="I356" s="1" t="str">
        <f ca="1">IFERROR(__xludf.DUMMYFUNCTION("IFERROR(FILTER('Tag Library'!$AE$14:$AE$736, LEFT('Tag Library'!$AD$14:$AD$736, LEN(I$2))=I$2, RIGHT('Tag Library'!$AD$14:$AD$736, LEN($A356))=$A356), """")"),"")</f>
        <v/>
      </c>
      <c r="J356" s="1" t="str">
        <f ca="1">IFERROR(__xludf.DUMMYFUNCTION("IFERROR(FILTER('Tag Library'!$AE$14:$AE$736, LEFT('Tag Library'!$AD$14:$AD$736, LEN(J$2))=J$2, RIGHT('Tag Library'!$AD$14:$AD$736, LEN($A356))=$A356), """")"),"")</f>
        <v/>
      </c>
      <c r="K356" s="1" t="str">
        <f ca="1">IFERROR(__xludf.DUMMYFUNCTION("IFERROR(FILTER('Tag Library'!$AE$14:$AE$736, LEFT('Tag Library'!$AD$14:$AD$736, LEN(K$2))=K$2, RIGHT('Tag Library'!$AD$14:$AD$736, LEN($A356))=$A356), """")"),"")</f>
        <v/>
      </c>
      <c r="L356" s="1" t="str">
        <f ca="1">IFERROR(__xludf.DUMMYFUNCTION("IFERROR(FILTER('Tag Library'!$AE$14:$AE$736, LEFT('Tag Library'!$AD$14:$AD$736, LEN(L$2))=L$2, RIGHT('Tag Library'!$AD$14:$AD$736, LEN($A356))=$A356), """")"),"")</f>
        <v/>
      </c>
      <c r="M356" s="1" t="str">
        <f ca="1">IFERROR(__xludf.DUMMYFUNCTION("IFERROR(FILTER('Tag Library'!$AE$14:$AE$736, LEFT('Tag Library'!$AD$14:$AD$736, LEN(M$2))=M$2, RIGHT('Tag Library'!$AD$14:$AD$736, LEN($A356))=$A356), """")"),"")</f>
        <v/>
      </c>
      <c r="N356" s="1" t="str">
        <f ca="1">IFERROR(__xludf.DUMMYFUNCTION("IFERROR(FILTER('Tag Library'!$AE$14:$AE$736, LEFT('Tag Library'!$AD$14:$AD$736, LEN(N$2))=N$2, RIGHT('Tag Library'!$AD$14:$AD$736, LEN($A356))=$A356), """")"),"")</f>
        <v/>
      </c>
      <c r="O356" s="1" t="str">
        <f ca="1">IFERROR(__xludf.DUMMYFUNCTION("IFERROR(FILTER('Tag Library'!$AE$14:$AE$736, LEFT('Tag Library'!$AD$14:$AD$736, LEN(O$2))=O$2, RIGHT('Tag Library'!$AD$14:$AD$736, LEN($A356))=$A356), """")"),"")</f>
        <v/>
      </c>
      <c r="P356" s="1" t="str">
        <f ca="1">IFERROR(__xludf.DUMMYFUNCTION("IFERROR(FILTER('Tag Library'!$AE$14:$AE$736, LEFT('Tag Library'!$AD$14:$AD$736, LEN(P$2))=P$2, RIGHT('Tag Library'!$AD$14:$AD$736, LEN($A356))=$A356), """")"),"")</f>
        <v/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IFERROR(__xludf.DUMMYFUNCTION("IFERROR(FILTER('Tag Library'!$AE$14:$AE$736, LEFT('Tag Library'!$AD$14:$AD$736, LEN(B$2))=B$2, RIGHT('Tag Library'!$AD$14:$AD$736, LEN($A357))=$A357), """")"),"")</f>
        <v/>
      </c>
      <c r="C357" s="1" t="str">
        <f ca="1">IFERROR(__xludf.DUMMYFUNCTION("IFERROR(FILTER('Tag Library'!$AE$14:$AE$736, LEFT('Tag Library'!$AD$14:$AD$736, LEN(C$2))=C$2, RIGHT('Tag Library'!$AD$14:$AD$736, LEN($A357))=$A357), """")"),"")</f>
        <v/>
      </c>
      <c r="D357" s="1" t="str">
        <f ca="1">IFERROR(__xludf.DUMMYFUNCTION("IFERROR(FILTER('Tag Library'!$AE$14:$AE$736, LEFT('Tag Library'!$AD$14:$AD$736, LEN(D$2))=D$2, RIGHT('Tag Library'!$AD$14:$AD$736, LEN($A357))=$A357), """")"),"")</f>
        <v/>
      </c>
      <c r="E357" s="1" t="str">
        <f ca="1">IFERROR(__xludf.DUMMYFUNCTION("IFERROR(FILTER('Tag Library'!$AE$14:$AE$736, LEFT('Tag Library'!$AD$14:$AD$736, LEN(E$2))=E$2, RIGHT('Tag Library'!$AD$14:$AD$736, LEN($A357))=$A357), """")"),"")</f>
        <v/>
      </c>
      <c r="F357" s="1" t="str">
        <f ca="1">IFERROR(__xludf.DUMMYFUNCTION("IFERROR(FILTER('Tag Library'!$AE$14:$AE$736, LEFT('Tag Library'!$AD$14:$AD$736, LEN(F$2))=F$2, RIGHT('Tag Library'!$AD$14:$AD$736, LEN($A357))=$A357), """")"),"")</f>
        <v/>
      </c>
      <c r="G357" s="1" t="str">
        <f ca="1">IFERROR(__xludf.DUMMYFUNCTION("IFERROR(FILTER('Tag Library'!$AE$14:$AE$736, LEFT('Tag Library'!$AD$14:$AD$736, LEN(G$2))=G$2, RIGHT('Tag Library'!$AD$14:$AD$736, LEN($A357))=$A357), """")"),"")</f>
        <v/>
      </c>
      <c r="H357" s="1" t="str">
        <f ca="1">IFERROR(__xludf.DUMMYFUNCTION("IFERROR(FILTER('Tag Library'!$AE$14:$AE$736, LEFT('Tag Library'!$AD$14:$AD$736, LEN(H$2))=H$2, RIGHT('Tag Library'!$AD$14:$AD$736, LEN($A357))=$A357), """")"),"")</f>
        <v/>
      </c>
      <c r="I357" s="1" t="str">
        <f ca="1">IFERROR(__xludf.DUMMYFUNCTION("IFERROR(FILTER('Tag Library'!$AE$14:$AE$736, LEFT('Tag Library'!$AD$14:$AD$736, LEN(I$2))=I$2, RIGHT('Tag Library'!$AD$14:$AD$736, LEN($A357))=$A357), """")"),"")</f>
        <v/>
      </c>
      <c r="J357" s="1" t="str">
        <f ca="1">IFERROR(__xludf.DUMMYFUNCTION("IFERROR(FILTER('Tag Library'!$AE$14:$AE$736, LEFT('Tag Library'!$AD$14:$AD$736, LEN(J$2))=J$2, RIGHT('Tag Library'!$AD$14:$AD$736, LEN($A357))=$A357), """")"),"")</f>
        <v/>
      </c>
      <c r="K357" s="1" t="str">
        <f ca="1">IFERROR(__xludf.DUMMYFUNCTION("IFERROR(FILTER('Tag Library'!$AE$14:$AE$736, LEFT('Tag Library'!$AD$14:$AD$736, LEN(K$2))=K$2, RIGHT('Tag Library'!$AD$14:$AD$736, LEN($A357))=$A357), """")"),"")</f>
        <v/>
      </c>
      <c r="L357" s="1" t="str">
        <f ca="1">IFERROR(__xludf.DUMMYFUNCTION("IFERROR(FILTER('Tag Library'!$AE$14:$AE$736, LEFT('Tag Library'!$AD$14:$AD$736, LEN(L$2))=L$2, RIGHT('Tag Library'!$AD$14:$AD$736, LEN($A357))=$A357), """")"),"")</f>
        <v/>
      </c>
      <c r="M357" s="1" t="str">
        <f ca="1">IFERROR(__xludf.DUMMYFUNCTION("IFERROR(FILTER('Tag Library'!$AE$14:$AE$736, LEFT('Tag Library'!$AD$14:$AD$736, LEN(M$2))=M$2, RIGHT('Tag Library'!$AD$14:$AD$736, LEN($A357))=$A357), """")"),"")</f>
        <v/>
      </c>
      <c r="N357" s="1" t="str">
        <f ca="1">IFERROR(__xludf.DUMMYFUNCTION("IFERROR(FILTER('Tag Library'!$AE$14:$AE$736, LEFT('Tag Library'!$AD$14:$AD$736, LEN(N$2))=N$2, RIGHT('Tag Library'!$AD$14:$AD$736, LEN($A357))=$A357), """")"),"")</f>
        <v/>
      </c>
      <c r="O357" s="1" t="str">
        <f ca="1">IFERROR(__xludf.DUMMYFUNCTION("IFERROR(FILTER('Tag Library'!$AE$14:$AE$736, LEFT('Tag Library'!$AD$14:$AD$736, LEN(O$2))=O$2, RIGHT('Tag Library'!$AD$14:$AD$736, LEN($A357))=$A357), """")"),"")</f>
        <v/>
      </c>
      <c r="P357" s="1" t="str">
        <f ca="1">IFERROR(__xludf.DUMMYFUNCTION("IFERROR(FILTER('Tag Library'!$AE$14:$AE$736, LEFT('Tag Library'!$AD$14:$AD$736, LEN(P$2))=P$2, RIGHT('Tag Library'!$AD$14:$AD$736, LEN($A357))=$A357), """")"),"")</f>
        <v/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IFERROR(__xludf.DUMMYFUNCTION("IFERROR(FILTER('Tag Library'!$AE$14:$AE$736, LEFT('Tag Library'!$AD$14:$AD$736, LEN(B$2))=B$2, RIGHT('Tag Library'!$AD$14:$AD$736, LEN($A358))=$A358), """")"),"")</f>
        <v/>
      </c>
      <c r="C358" s="1" t="str">
        <f ca="1">IFERROR(__xludf.DUMMYFUNCTION("IFERROR(FILTER('Tag Library'!$AE$14:$AE$736, LEFT('Tag Library'!$AD$14:$AD$736, LEN(C$2))=C$2, RIGHT('Tag Library'!$AD$14:$AD$736, LEN($A358))=$A358), """")"),"")</f>
        <v/>
      </c>
      <c r="D358" s="1" t="str">
        <f ca="1">IFERROR(__xludf.DUMMYFUNCTION("IFERROR(FILTER('Tag Library'!$AE$14:$AE$736, LEFT('Tag Library'!$AD$14:$AD$736, LEN(D$2))=D$2, RIGHT('Tag Library'!$AD$14:$AD$736, LEN($A358))=$A358), """")"),"")</f>
        <v/>
      </c>
      <c r="E358" s="1" t="str">
        <f ca="1">IFERROR(__xludf.DUMMYFUNCTION("IFERROR(FILTER('Tag Library'!$AE$14:$AE$736, LEFT('Tag Library'!$AD$14:$AD$736, LEN(E$2))=E$2, RIGHT('Tag Library'!$AD$14:$AD$736, LEN($A358))=$A358), """")"),"")</f>
        <v/>
      </c>
      <c r="F358" s="1" t="str">
        <f ca="1">IFERROR(__xludf.DUMMYFUNCTION("IFERROR(FILTER('Tag Library'!$AE$14:$AE$736, LEFT('Tag Library'!$AD$14:$AD$736, LEN(F$2))=F$2, RIGHT('Tag Library'!$AD$14:$AD$736, LEN($A358))=$A358), """")"),"")</f>
        <v/>
      </c>
      <c r="G358" s="1" t="str">
        <f ca="1">IFERROR(__xludf.DUMMYFUNCTION("IFERROR(FILTER('Tag Library'!$AE$14:$AE$736, LEFT('Tag Library'!$AD$14:$AD$736, LEN(G$2))=G$2, RIGHT('Tag Library'!$AD$14:$AD$736, LEN($A358))=$A358), """")"),"")</f>
        <v/>
      </c>
      <c r="H358" s="1" t="str">
        <f ca="1">IFERROR(__xludf.DUMMYFUNCTION("IFERROR(FILTER('Tag Library'!$AE$14:$AE$736, LEFT('Tag Library'!$AD$14:$AD$736, LEN(H$2))=H$2, RIGHT('Tag Library'!$AD$14:$AD$736, LEN($A358))=$A358), """")"),"")</f>
        <v/>
      </c>
      <c r="I358" s="1" t="str">
        <f ca="1">IFERROR(__xludf.DUMMYFUNCTION("IFERROR(FILTER('Tag Library'!$AE$14:$AE$736, LEFT('Tag Library'!$AD$14:$AD$736, LEN(I$2))=I$2, RIGHT('Tag Library'!$AD$14:$AD$736, LEN($A358))=$A358), """")"),"")</f>
        <v/>
      </c>
      <c r="J358" s="1" t="str">
        <f ca="1">IFERROR(__xludf.DUMMYFUNCTION("IFERROR(FILTER('Tag Library'!$AE$14:$AE$736, LEFT('Tag Library'!$AD$14:$AD$736, LEN(J$2))=J$2, RIGHT('Tag Library'!$AD$14:$AD$736, LEN($A358))=$A358), """")"),"")</f>
        <v/>
      </c>
      <c r="K358" s="1" t="str">
        <f ca="1">IFERROR(__xludf.DUMMYFUNCTION("IFERROR(FILTER('Tag Library'!$AE$14:$AE$736, LEFT('Tag Library'!$AD$14:$AD$736, LEN(K$2))=K$2, RIGHT('Tag Library'!$AD$14:$AD$736, LEN($A358))=$A358), """")"),"")</f>
        <v/>
      </c>
      <c r="L358" s="1" t="str">
        <f ca="1">IFERROR(__xludf.DUMMYFUNCTION("IFERROR(FILTER('Tag Library'!$AE$14:$AE$736, LEFT('Tag Library'!$AD$14:$AD$736, LEN(L$2))=L$2, RIGHT('Tag Library'!$AD$14:$AD$736, LEN($A358))=$A358), """")"),"")</f>
        <v/>
      </c>
      <c r="M358" s="1" t="str">
        <f ca="1">IFERROR(__xludf.DUMMYFUNCTION("IFERROR(FILTER('Tag Library'!$AE$14:$AE$736, LEFT('Tag Library'!$AD$14:$AD$736, LEN(M$2))=M$2, RIGHT('Tag Library'!$AD$14:$AD$736, LEN($A358))=$A358), """")"),"")</f>
        <v/>
      </c>
      <c r="N358" s="1" t="str">
        <f ca="1">IFERROR(__xludf.DUMMYFUNCTION("IFERROR(FILTER('Tag Library'!$AE$14:$AE$736, LEFT('Tag Library'!$AD$14:$AD$736, LEN(N$2))=N$2, RIGHT('Tag Library'!$AD$14:$AD$736, LEN($A358))=$A358), """")"),"")</f>
        <v/>
      </c>
      <c r="O358" s="1" t="str">
        <f ca="1">IFERROR(__xludf.DUMMYFUNCTION("IFERROR(FILTER('Tag Library'!$AE$14:$AE$736, LEFT('Tag Library'!$AD$14:$AD$736, LEN(O$2))=O$2, RIGHT('Tag Library'!$AD$14:$AD$736, LEN($A358))=$A358), """")"),"")</f>
        <v/>
      </c>
      <c r="P358" s="1" t="str">
        <f ca="1">IFERROR(__xludf.DUMMYFUNCTION("IFERROR(FILTER('Tag Library'!$AE$14:$AE$736, LEFT('Tag Library'!$AD$14:$AD$736, LEN(P$2))=P$2, RIGHT('Tag Library'!$AD$14:$AD$736, LEN($A358))=$A358), """")"),"")</f>
        <v/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IFERROR(__xludf.DUMMYFUNCTION("IFERROR(FILTER('Tag Library'!$AE$14:$AE$736, LEFT('Tag Library'!$AD$14:$AD$736, LEN(B$2))=B$2, RIGHT('Tag Library'!$AD$14:$AD$736, LEN($A359))=$A359), """")"),"")</f>
        <v/>
      </c>
      <c r="C359" s="1" t="str">
        <f ca="1">IFERROR(__xludf.DUMMYFUNCTION("IFERROR(FILTER('Tag Library'!$AE$14:$AE$736, LEFT('Tag Library'!$AD$14:$AD$736, LEN(C$2))=C$2, RIGHT('Tag Library'!$AD$14:$AD$736, LEN($A359))=$A359), """")"),"")</f>
        <v/>
      </c>
      <c r="D359" s="1" t="str">
        <f ca="1">IFERROR(__xludf.DUMMYFUNCTION("IFERROR(FILTER('Tag Library'!$AE$14:$AE$736, LEFT('Tag Library'!$AD$14:$AD$736, LEN(D$2))=D$2, RIGHT('Tag Library'!$AD$14:$AD$736, LEN($A359))=$A359), """")"),"")</f>
        <v/>
      </c>
      <c r="E359" s="1" t="str">
        <f ca="1">IFERROR(__xludf.DUMMYFUNCTION("IFERROR(FILTER('Tag Library'!$AE$14:$AE$736, LEFT('Tag Library'!$AD$14:$AD$736, LEN(E$2))=E$2, RIGHT('Tag Library'!$AD$14:$AD$736, LEN($A359))=$A359), """")"),"")</f>
        <v/>
      </c>
      <c r="F359" s="1" t="str">
        <f ca="1">IFERROR(__xludf.DUMMYFUNCTION("IFERROR(FILTER('Tag Library'!$AE$14:$AE$736, LEFT('Tag Library'!$AD$14:$AD$736, LEN(F$2))=F$2, RIGHT('Tag Library'!$AD$14:$AD$736, LEN($A359))=$A359), """")"),"")</f>
        <v/>
      </c>
      <c r="G359" s="1" t="str">
        <f ca="1">IFERROR(__xludf.DUMMYFUNCTION("IFERROR(FILTER('Tag Library'!$AE$14:$AE$736, LEFT('Tag Library'!$AD$14:$AD$736, LEN(G$2))=G$2, RIGHT('Tag Library'!$AD$14:$AD$736, LEN($A359))=$A359), """")"),"")</f>
        <v/>
      </c>
      <c r="H359" s="1" t="str">
        <f ca="1">IFERROR(__xludf.DUMMYFUNCTION("IFERROR(FILTER('Tag Library'!$AE$14:$AE$736, LEFT('Tag Library'!$AD$14:$AD$736, LEN(H$2))=H$2, RIGHT('Tag Library'!$AD$14:$AD$736, LEN($A359))=$A359), """")"),"")</f>
        <v/>
      </c>
      <c r="I359" s="1" t="str">
        <f ca="1">IFERROR(__xludf.DUMMYFUNCTION("IFERROR(FILTER('Tag Library'!$AE$14:$AE$736, LEFT('Tag Library'!$AD$14:$AD$736, LEN(I$2))=I$2, RIGHT('Tag Library'!$AD$14:$AD$736, LEN($A359))=$A359), """")"),"")</f>
        <v/>
      </c>
      <c r="J359" s="1" t="str">
        <f ca="1">IFERROR(__xludf.DUMMYFUNCTION("IFERROR(FILTER('Tag Library'!$AE$14:$AE$736, LEFT('Tag Library'!$AD$14:$AD$736, LEN(J$2))=J$2, RIGHT('Tag Library'!$AD$14:$AD$736, LEN($A359))=$A359), """")"),"")</f>
        <v/>
      </c>
      <c r="K359" s="1" t="str">
        <f ca="1">IFERROR(__xludf.DUMMYFUNCTION("IFERROR(FILTER('Tag Library'!$AE$14:$AE$736, LEFT('Tag Library'!$AD$14:$AD$736, LEN(K$2))=K$2, RIGHT('Tag Library'!$AD$14:$AD$736, LEN($A359))=$A359), """")"),"")</f>
        <v/>
      </c>
      <c r="L359" s="1" t="str">
        <f ca="1">IFERROR(__xludf.DUMMYFUNCTION("IFERROR(FILTER('Tag Library'!$AE$14:$AE$736, LEFT('Tag Library'!$AD$14:$AD$736, LEN(L$2))=L$2, RIGHT('Tag Library'!$AD$14:$AD$736, LEN($A359))=$A359), """")"),"")</f>
        <v/>
      </c>
      <c r="M359" s="1" t="str">
        <f ca="1">IFERROR(__xludf.DUMMYFUNCTION("IFERROR(FILTER('Tag Library'!$AE$14:$AE$736, LEFT('Tag Library'!$AD$14:$AD$736, LEN(M$2))=M$2, RIGHT('Tag Library'!$AD$14:$AD$736, LEN($A359))=$A359), """")"),"")</f>
        <v/>
      </c>
      <c r="N359" s="1" t="str">
        <f ca="1">IFERROR(__xludf.DUMMYFUNCTION("IFERROR(FILTER('Tag Library'!$AE$14:$AE$736, LEFT('Tag Library'!$AD$14:$AD$736, LEN(N$2))=N$2, RIGHT('Tag Library'!$AD$14:$AD$736, LEN($A359))=$A359), """")"),"")</f>
        <v/>
      </c>
      <c r="O359" s="1" t="str">
        <f ca="1">IFERROR(__xludf.DUMMYFUNCTION("IFERROR(FILTER('Tag Library'!$AE$14:$AE$736, LEFT('Tag Library'!$AD$14:$AD$736, LEN(O$2))=O$2, RIGHT('Tag Library'!$AD$14:$AD$736, LEN($A359))=$A359), """")"),"")</f>
        <v/>
      </c>
      <c r="P359" s="1" t="str">
        <f ca="1">IFERROR(__xludf.DUMMYFUNCTION("IFERROR(FILTER('Tag Library'!$AE$14:$AE$736, LEFT('Tag Library'!$AD$14:$AD$736, LEN(P$2))=P$2, RIGHT('Tag Library'!$AD$14:$AD$736, LEN($A359))=$A359), """")"),"")</f>
        <v/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IFERROR(__xludf.DUMMYFUNCTION("IFERROR(FILTER('Tag Library'!$AE$14:$AE$736, LEFT('Tag Library'!$AD$14:$AD$736, LEN(B$2))=B$2, RIGHT('Tag Library'!$AD$14:$AD$736, LEN($A360))=$A360), """")"),"")</f>
        <v/>
      </c>
      <c r="C360" s="1" t="str">
        <f ca="1">IFERROR(__xludf.DUMMYFUNCTION("IFERROR(FILTER('Tag Library'!$AE$14:$AE$736, LEFT('Tag Library'!$AD$14:$AD$736, LEN(C$2))=C$2, RIGHT('Tag Library'!$AD$14:$AD$736, LEN($A360))=$A360), """")"),"")</f>
        <v/>
      </c>
      <c r="D360" s="1" t="str">
        <f ca="1">IFERROR(__xludf.DUMMYFUNCTION("IFERROR(FILTER('Tag Library'!$AE$14:$AE$736, LEFT('Tag Library'!$AD$14:$AD$736, LEN(D$2))=D$2, RIGHT('Tag Library'!$AD$14:$AD$736, LEN($A360))=$A360), """")"),"")</f>
        <v/>
      </c>
      <c r="E360" s="1" t="str">
        <f ca="1">IFERROR(__xludf.DUMMYFUNCTION("IFERROR(FILTER('Tag Library'!$AE$14:$AE$736, LEFT('Tag Library'!$AD$14:$AD$736, LEN(E$2))=E$2, RIGHT('Tag Library'!$AD$14:$AD$736, LEN($A360))=$A360), """")"),"")</f>
        <v/>
      </c>
      <c r="F360" s="1" t="str">
        <f ca="1">IFERROR(__xludf.DUMMYFUNCTION("IFERROR(FILTER('Tag Library'!$AE$14:$AE$736, LEFT('Tag Library'!$AD$14:$AD$736, LEN(F$2))=F$2, RIGHT('Tag Library'!$AD$14:$AD$736, LEN($A360))=$A360), """")"),"")</f>
        <v/>
      </c>
      <c r="G360" s="1" t="str">
        <f ca="1">IFERROR(__xludf.DUMMYFUNCTION("IFERROR(FILTER('Tag Library'!$AE$14:$AE$736, LEFT('Tag Library'!$AD$14:$AD$736, LEN(G$2))=G$2, RIGHT('Tag Library'!$AD$14:$AD$736, LEN($A360))=$A360), """")"),"")</f>
        <v/>
      </c>
      <c r="H360" s="1" t="str">
        <f ca="1">IFERROR(__xludf.DUMMYFUNCTION("IFERROR(FILTER('Tag Library'!$AE$14:$AE$736, LEFT('Tag Library'!$AD$14:$AD$736, LEN(H$2))=H$2, RIGHT('Tag Library'!$AD$14:$AD$736, LEN($A360))=$A360), """")"),"")</f>
        <v/>
      </c>
      <c r="I360" s="1" t="str">
        <f ca="1">IFERROR(__xludf.DUMMYFUNCTION("IFERROR(FILTER('Tag Library'!$AE$14:$AE$736, LEFT('Tag Library'!$AD$14:$AD$736, LEN(I$2))=I$2, RIGHT('Tag Library'!$AD$14:$AD$736, LEN($A360))=$A360), """")"),"")</f>
        <v/>
      </c>
      <c r="J360" s="1" t="str">
        <f ca="1">IFERROR(__xludf.DUMMYFUNCTION("IFERROR(FILTER('Tag Library'!$AE$14:$AE$736, LEFT('Tag Library'!$AD$14:$AD$736, LEN(J$2))=J$2, RIGHT('Tag Library'!$AD$14:$AD$736, LEN($A360))=$A360), """")"),"")</f>
        <v/>
      </c>
      <c r="K360" s="1" t="str">
        <f ca="1">IFERROR(__xludf.DUMMYFUNCTION("IFERROR(FILTER('Tag Library'!$AE$14:$AE$736, LEFT('Tag Library'!$AD$14:$AD$736, LEN(K$2))=K$2, RIGHT('Tag Library'!$AD$14:$AD$736, LEN($A360))=$A360), """")"),"")</f>
        <v/>
      </c>
      <c r="L360" s="1" t="str">
        <f ca="1">IFERROR(__xludf.DUMMYFUNCTION("IFERROR(FILTER('Tag Library'!$AE$14:$AE$736, LEFT('Tag Library'!$AD$14:$AD$736, LEN(L$2))=L$2, RIGHT('Tag Library'!$AD$14:$AD$736, LEN($A360))=$A360), """")"),"")</f>
        <v/>
      </c>
      <c r="M360" s="1" t="str">
        <f ca="1">IFERROR(__xludf.DUMMYFUNCTION("IFERROR(FILTER('Tag Library'!$AE$14:$AE$736, LEFT('Tag Library'!$AD$14:$AD$736, LEN(M$2))=M$2, RIGHT('Tag Library'!$AD$14:$AD$736, LEN($A360))=$A360), """")"),"")</f>
        <v/>
      </c>
      <c r="N360" s="1" t="str">
        <f ca="1">IFERROR(__xludf.DUMMYFUNCTION("IFERROR(FILTER('Tag Library'!$AE$14:$AE$736, LEFT('Tag Library'!$AD$14:$AD$736, LEN(N$2))=N$2, RIGHT('Tag Library'!$AD$14:$AD$736, LEN($A360))=$A360), """")"),"")</f>
        <v/>
      </c>
      <c r="O360" s="1" t="str">
        <f ca="1">IFERROR(__xludf.DUMMYFUNCTION("IFERROR(FILTER('Tag Library'!$AE$14:$AE$736, LEFT('Tag Library'!$AD$14:$AD$736, LEN(O$2))=O$2, RIGHT('Tag Library'!$AD$14:$AD$736, LEN($A360))=$A360), """")"),"")</f>
        <v/>
      </c>
      <c r="P360" s="1" t="str">
        <f ca="1">IFERROR(__xludf.DUMMYFUNCTION("IFERROR(FILTER('Tag Library'!$AE$14:$AE$736, LEFT('Tag Library'!$AD$14:$AD$736, LEN(P$2))=P$2, RIGHT('Tag Library'!$AD$14:$AD$736, LEN($A360))=$A360), """")"),"")</f>
        <v/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IFERROR(__xludf.DUMMYFUNCTION("IFERROR(FILTER('Tag Library'!$AE$14:$AE$736, LEFT('Tag Library'!$AD$14:$AD$736, LEN(B$2))=B$2, RIGHT('Tag Library'!$AD$14:$AD$736, LEN($A361))=$A361), """")"),"")</f>
        <v/>
      </c>
      <c r="C361" s="1" t="str">
        <f ca="1">IFERROR(__xludf.DUMMYFUNCTION("IFERROR(FILTER('Tag Library'!$AE$14:$AE$736, LEFT('Tag Library'!$AD$14:$AD$736, LEN(C$2))=C$2, RIGHT('Tag Library'!$AD$14:$AD$736, LEN($A361))=$A361), """")"),"")</f>
        <v/>
      </c>
      <c r="D361" s="1" t="str">
        <f ca="1">IFERROR(__xludf.DUMMYFUNCTION("IFERROR(FILTER('Tag Library'!$AE$14:$AE$736, LEFT('Tag Library'!$AD$14:$AD$736, LEN(D$2))=D$2, RIGHT('Tag Library'!$AD$14:$AD$736, LEN($A361))=$A361), """")"),"")</f>
        <v/>
      </c>
      <c r="E361" s="1" t="str">
        <f ca="1">IFERROR(__xludf.DUMMYFUNCTION("IFERROR(FILTER('Tag Library'!$AE$14:$AE$736, LEFT('Tag Library'!$AD$14:$AD$736, LEN(E$2))=E$2, RIGHT('Tag Library'!$AD$14:$AD$736, LEN($A361))=$A361), """")"),"")</f>
        <v/>
      </c>
      <c r="F361" s="1" t="str">
        <f ca="1">IFERROR(__xludf.DUMMYFUNCTION("IFERROR(FILTER('Tag Library'!$AE$14:$AE$736, LEFT('Tag Library'!$AD$14:$AD$736, LEN(F$2))=F$2, RIGHT('Tag Library'!$AD$14:$AD$736, LEN($A361))=$A361), """")"),"")</f>
        <v/>
      </c>
      <c r="G361" s="1" t="str">
        <f ca="1">IFERROR(__xludf.DUMMYFUNCTION("IFERROR(FILTER('Tag Library'!$AE$14:$AE$736, LEFT('Tag Library'!$AD$14:$AD$736, LEN(G$2))=G$2, RIGHT('Tag Library'!$AD$14:$AD$736, LEN($A361))=$A361), """")"),"")</f>
        <v/>
      </c>
      <c r="H361" s="1" t="str">
        <f ca="1">IFERROR(__xludf.DUMMYFUNCTION("IFERROR(FILTER('Tag Library'!$AE$14:$AE$736, LEFT('Tag Library'!$AD$14:$AD$736, LEN(H$2))=H$2, RIGHT('Tag Library'!$AD$14:$AD$736, LEN($A361))=$A361), """")"),"")</f>
        <v/>
      </c>
      <c r="I361" s="1" t="str">
        <f ca="1">IFERROR(__xludf.DUMMYFUNCTION("IFERROR(FILTER('Tag Library'!$AE$14:$AE$736, LEFT('Tag Library'!$AD$14:$AD$736, LEN(I$2))=I$2, RIGHT('Tag Library'!$AD$14:$AD$736, LEN($A361))=$A361), """")"),"")</f>
        <v/>
      </c>
      <c r="J361" s="1" t="str">
        <f ca="1">IFERROR(__xludf.DUMMYFUNCTION("IFERROR(FILTER('Tag Library'!$AE$14:$AE$736, LEFT('Tag Library'!$AD$14:$AD$736, LEN(J$2))=J$2, RIGHT('Tag Library'!$AD$14:$AD$736, LEN($A361))=$A361), """")"),"")</f>
        <v/>
      </c>
      <c r="K361" s="1" t="str">
        <f ca="1">IFERROR(__xludf.DUMMYFUNCTION("IFERROR(FILTER('Tag Library'!$AE$14:$AE$736, LEFT('Tag Library'!$AD$14:$AD$736, LEN(K$2))=K$2, RIGHT('Tag Library'!$AD$14:$AD$736, LEN($A361))=$A361), """")"),"")</f>
        <v/>
      </c>
      <c r="L361" s="1" t="str">
        <f ca="1">IFERROR(__xludf.DUMMYFUNCTION("IFERROR(FILTER('Tag Library'!$AE$14:$AE$736, LEFT('Tag Library'!$AD$14:$AD$736, LEN(L$2))=L$2, RIGHT('Tag Library'!$AD$14:$AD$736, LEN($A361))=$A361), """")"),"")</f>
        <v/>
      </c>
      <c r="M361" s="1" t="str">
        <f ca="1">IFERROR(__xludf.DUMMYFUNCTION("IFERROR(FILTER('Tag Library'!$AE$14:$AE$736, LEFT('Tag Library'!$AD$14:$AD$736, LEN(M$2))=M$2, RIGHT('Tag Library'!$AD$14:$AD$736, LEN($A361))=$A361), """")"),"")</f>
        <v/>
      </c>
      <c r="N361" s="1" t="str">
        <f ca="1">IFERROR(__xludf.DUMMYFUNCTION("IFERROR(FILTER('Tag Library'!$AE$14:$AE$736, LEFT('Tag Library'!$AD$14:$AD$736, LEN(N$2))=N$2, RIGHT('Tag Library'!$AD$14:$AD$736, LEN($A361))=$A361), """")"),"")</f>
        <v/>
      </c>
      <c r="O361" s="1" t="str">
        <f ca="1">IFERROR(__xludf.DUMMYFUNCTION("IFERROR(FILTER('Tag Library'!$AE$14:$AE$736, LEFT('Tag Library'!$AD$14:$AD$736, LEN(O$2))=O$2, RIGHT('Tag Library'!$AD$14:$AD$736, LEN($A361))=$A361), """")"),"")</f>
        <v/>
      </c>
      <c r="P361" s="1" t="str">
        <f ca="1">IFERROR(__xludf.DUMMYFUNCTION("IFERROR(FILTER('Tag Library'!$AE$14:$AE$736, LEFT('Tag Library'!$AD$14:$AD$736, LEN(P$2))=P$2, RIGHT('Tag Library'!$AD$14:$AD$736, LEN($A361))=$A361), """")"),"")</f>
        <v/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IFERROR(__xludf.DUMMYFUNCTION("IFERROR(FILTER('Tag Library'!$AE$14:$AE$736, LEFT('Tag Library'!$AD$14:$AD$736, LEN(B$2))=B$2, RIGHT('Tag Library'!$AD$14:$AD$736, LEN($A362))=$A362), """")"),"")</f>
        <v/>
      </c>
      <c r="C362" s="1" t="str">
        <f ca="1">IFERROR(__xludf.DUMMYFUNCTION("IFERROR(FILTER('Tag Library'!$AE$14:$AE$736, LEFT('Tag Library'!$AD$14:$AD$736, LEN(C$2))=C$2, RIGHT('Tag Library'!$AD$14:$AD$736, LEN($A362))=$A362), """")"),"")</f>
        <v/>
      </c>
      <c r="D362" s="1" t="str">
        <f ca="1">IFERROR(__xludf.DUMMYFUNCTION("IFERROR(FILTER('Tag Library'!$AE$14:$AE$736, LEFT('Tag Library'!$AD$14:$AD$736, LEN(D$2))=D$2, RIGHT('Tag Library'!$AD$14:$AD$736, LEN($A362))=$A362), """")"),"")</f>
        <v/>
      </c>
      <c r="E362" s="1" t="str">
        <f ca="1">IFERROR(__xludf.DUMMYFUNCTION("IFERROR(FILTER('Tag Library'!$AE$14:$AE$736, LEFT('Tag Library'!$AD$14:$AD$736, LEN(E$2))=E$2, RIGHT('Tag Library'!$AD$14:$AD$736, LEN($A362))=$A362), """")"),"")</f>
        <v/>
      </c>
      <c r="F362" s="1" t="str">
        <f ca="1">IFERROR(__xludf.DUMMYFUNCTION("IFERROR(FILTER('Tag Library'!$AE$14:$AE$736, LEFT('Tag Library'!$AD$14:$AD$736, LEN(F$2))=F$2, RIGHT('Tag Library'!$AD$14:$AD$736, LEN($A362))=$A362), """")"),"")</f>
        <v/>
      </c>
      <c r="G362" s="1" t="str">
        <f ca="1">IFERROR(__xludf.DUMMYFUNCTION("IFERROR(FILTER('Tag Library'!$AE$14:$AE$736, LEFT('Tag Library'!$AD$14:$AD$736, LEN(G$2))=G$2, RIGHT('Tag Library'!$AD$14:$AD$736, LEN($A362))=$A362), """")"),"")</f>
        <v/>
      </c>
      <c r="H362" s="1" t="str">
        <f ca="1">IFERROR(__xludf.DUMMYFUNCTION("IFERROR(FILTER('Tag Library'!$AE$14:$AE$736, LEFT('Tag Library'!$AD$14:$AD$736, LEN(H$2))=H$2, RIGHT('Tag Library'!$AD$14:$AD$736, LEN($A362))=$A362), """")"),"")</f>
        <v/>
      </c>
      <c r="I362" s="1" t="str">
        <f ca="1">IFERROR(__xludf.DUMMYFUNCTION("IFERROR(FILTER('Tag Library'!$AE$14:$AE$736, LEFT('Tag Library'!$AD$14:$AD$736, LEN(I$2))=I$2, RIGHT('Tag Library'!$AD$14:$AD$736, LEN($A362))=$A362), """")"),"")</f>
        <v/>
      </c>
      <c r="J362" s="1" t="str">
        <f ca="1">IFERROR(__xludf.DUMMYFUNCTION("IFERROR(FILTER('Tag Library'!$AE$14:$AE$736, LEFT('Tag Library'!$AD$14:$AD$736, LEN(J$2))=J$2, RIGHT('Tag Library'!$AD$14:$AD$736, LEN($A362))=$A362), """")"),"")</f>
        <v/>
      </c>
      <c r="K362" s="1" t="str">
        <f ca="1">IFERROR(__xludf.DUMMYFUNCTION("IFERROR(FILTER('Tag Library'!$AE$14:$AE$736, LEFT('Tag Library'!$AD$14:$AD$736, LEN(K$2))=K$2, RIGHT('Tag Library'!$AD$14:$AD$736, LEN($A362))=$A362), """")"),"")</f>
        <v/>
      </c>
      <c r="L362" s="1" t="str">
        <f ca="1">IFERROR(__xludf.DUMMYFUNCTION("IFERROR(FILTER('Tag Library'!$AE$14:$AE$736, LEFT('Tag Library'!$AD$14:$AD$736, LEN(L$2))=L$2, RIGHT('Tag Library'!$AD$14:$AD$736, LEN($A362))=$A362), """")"),"")</f>
        <v/>
      </c>
      <c r="M362" s="1" t="str">
        <f ca="1">IFERROR(__xludf.DUMMYFUNCTION("IFERROR(FILTER('Tag Library'!$AE$14:$AE$736, LEFT('Tag Library'!$AD$14:$AD$736, LEN(M$2))=M$2, RIGHT('Tag Library'!$AD$14:$AD$736, LEN($A362))=$A362), """")"),"")</f>
        <v/>
      </c>
      <c r="N362" s="1" t="str">
        <f ca="1">IFERROR(__xludf.DUMMYFUNCTION("IFERROR(FILTER('Tag Library'!$AE$14:$AE$736, LEFT('Tag Library'!$AD$14:$AD$736, LEN(N$2))=N$2, RIGHT('Tag Library'!$AD$14:$AD$736, LEN($A362))=$A362), """")"),"")</f>
        <v/>
      </c>
      <c r="O362" s="1" t="str">
        <f ca="1">IFERROR(__xludf.DUMMYFUNCTION("IFERROR(FILTER('Tag Library'!$AE$14:$AE$736, LEFT('Tag Library'!$AD$14:$AD$736, LEN(O$2))=O$2, RIGHT('Tag Library'!$AD$14:$AD$736, LEN($A362))=$A362), """")"),"")</f>
        <v/>
      </c>
      <c r="P362" s="1" t="str">
        <f ca="1">IFERROR(__xludf.DUMMYFUNCTION("IFERROR(FILTER('Tag Library'!$AE$14:$AE$736, LEFT('Tag Library'!$AD$14:$AD$736, LEN(P$2))=P$2, RIGHT('Tag Library'!$AD$14:$AD$736, LEN($A362))=$A362), """")"),"")</f>
        <v/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IFERROR(__xludf.DUMMYFUNCTION("IFERROR(FILTER('Tag Library'!$AE$14:$AE$736, LEFT('Tag Library'!$AD$14:$AD$736, LEN(B$2))=B$2, RIGHT('Tag Library'!$AD$14:$AD$736, LEN($A363))=$A363), """")"),"")</f>
        <v/>
      </c>
      <c r="C363" s="1" t="str">
        <f ca="1">IFERROR(__xludf.DUMMYFUNCTION("IFERROR(FILTER('Tag Library'!$AE$14:$AE$736, LEFT('Tag Library'!$AD$14:$AD$736, LEN(C$2))=C$2, RIGHT('Tag Library'!$AD$14:$AD$736, LEN($A363))=$A363), """")"),"")</f>
        <v/>
      </c>
      <c r="D363" s="1" t="str">
        <f ca="1">IFERROR(__xludf.DUMMYFUNCTION("IFERROR(FILTER('Tag Library'!$AE$14:$AE$736, LEFT('Tag Library'!$AD$14:$AD$736, LEN(D$2))=D$2, RIGHT('Tag Library'!$AD$14:$AD$736, LEN($A363))=$A363), """")"),"")</f>
        <v/>
      </c>
      <c r="E363" s="1" t="str">
        <f ca="1">IFERROR(__xludf.DUMMYFUNCTION("IFERROR(FILTER('Tag Library'!$AE$14:$AE$736, LEFT('Tag Library'!$AD$14:$AD$736, LEN(E$2))=E$2, RIGHT('Tag Library'!$AD$14:$AD$736, LEN($A363))=$A363), """")"),"")</f>
        <v/>
      </c>
      <c r="F363" s="1" t="str">
        <f ca="1">IFERROR(__xludf.DUMMYFUNCTION("IFERROR(FILTER('Tag Library'!$AE$14:$AE$736, LEFT('Tag Library'!$AD$14:$AD$736, LEN(F$2))=F$2, RIGHT('Tag Library'!$AD$14:$AD$736, LEN($A363))=$A363), """")"),"")</f>
        <v/>
      </c>
      <c r="G363" s="1" t="str">
        <f ca="1">IFERROR(__xludf.DUMMYFUNCTION("IFERROR(FILTER('Tag Library'!$AE$14:$AE$736, LEFT('Tag Library'!$AD$14:$AD$736, LEN(G$2))=G$2, RIGHT('Tag Library'!$AD$14:$AD$736, LEN($A363))=$A363), """")"),"")</f>
        <v/>
      </c>
      <c r="H363" s="1" t="str">
        <f ca="1">IFERROR(__xludf.DUMMYFUNCTION("IFERROR(FILTER('Tag Library'!$AE$14:$AE$736, LEFT('Tag Library'!$AD$14:$AD$736, LEN(H$2))=H$2, RIGHT('Tag Library'!$AD$14:$AD$736, LEN($A363))=$A363), """")"),"")</f>
        <v/>
      </c>
      <c r="I363" s="1" t="str">
        <f ca="1">IFERROR(__xludf.DUMMYFUNCTION("IFERROR(FILTER('Tag Library'!$AE$14:$AE$736, LEFT('Tag Library'!$AD$14:$AD$736, LEN(I$2))=I$2, RIGHT('Tag Library'!$AD$14:$AD$736, LEN($A363))=$A363), """")"),"")</f>
        <v/>
      </c>
      <c r="J363" s="1" t="str">
        <f ca="1">IFERROR(__xludf.DUMMYFUNCTION("IFERROR(FILTER('Tag Library'!$AE$14:$AE$736, LEFT('Tag Library'!$AD$14:$AD$736, LEN(J$2))=J$2, RIGHT('Tag Library'!$AD$14:$AD$736, LEN($A363))=$A363), """")"),"")</f>
        <v/>
      </c>
      <c r="K363" s="1" t="str">
        <f ca="1">IFERROR(__xludf.DUMMYFUNCTION("IFERROR(FILTER('Tag Library'!$AE$14:$AE$736, LEFT('Tag Library'!$AD$14:$AD$736, LEN(K$2))=K$2, RIGHT('Tag Library'!$AD$14:$AD$736, LEN($A363))=$A363), """")"),"")</f>
        <v/>
      </c>
      <c r="L363" s="1" t="str">
        <f ca="1">IFERROR(__xludf.DUMMYFUNCTION("IFERROR(FILTER('Tag Library'!$AE$14:$AE$736, LEFT('Tag Library'!$AD$14:$AD$736, LEN(L$2))=L$2, RIGHT('Tag Library'!$AD$14:$AD$736, LEN($A363))=$A363), """")"),"")</f>
        <v/>
      </c>
      <c r="M363" s="1" t="str">
        <f ca="1">IFERROR(__xludf.DUMMYFUNCTION("IFERROR(FILTER('Tag Library'!$AE$14:$AE$736, LEFT('Tag Library'!$AD$14:$AD$736, LEN(M$2))=M$2, RIGHT('Tag Library'!$AD$14:$AD$736, LEN($A363))=$A363), """")"),"")</f>
        <v/>
      </c>
      <c r="N363" s="1" t="str">
        <f ca="1">IFERROR(__xludf.DUMMYFUNCTION("IFERROR(FILTER('Tag Library'!$AE$14:$AE$736, LEFT('Tag Library'!$AD$14:$AD$736, LEN(N$2))=N$2, RIGHT('Tag Library'!$AD$14:$AD$736, LEN($A363))=$A363), """")"),"")</f>
        <v/>
      </c>
      <c r="O363" s="1" t="str">
        <f ca="1">IFERROR(__xludf.DUMMYFUNCTION("IFERROR(FILTER('Tag Library'!$AE$14:$AE$736, LEFT('Tag Library'!$AD$14:$AD$736, LEN(O$2))=O$2, RIGHT('Tag Library'!$AD$14:$AD$736, LEN($A363))=$A363), """")"),"")</f>
        <v/>
      </c>
      <c r="P363" s="1" t="str">
        <f ca="1">IFERROR(__xludf.DUMMYFUNCTION("IFERROR(FILTER('Tag Library'!$AE$14:$AE$736, LEFT('Tag Library'!$AD$14:$AD$736, LEN(P$2))=P$2, RIGHT('Tag Library'!$AD$14:$AD$736, LEN($A363))=$A363), """")"),"")</f>
        <v/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IFERROR(__xludf.DUMMYFUNCTION("IFERROR(FILTER('Tag Library'!$AE$14:$AE$736, LEFT('Tag Library'!$AD$14:$AD$736, LEN(B$2))=B$2, RIGHT('Tag Library'!$AD$14:$AD$736, LEN($A364))=$A364), """")"),"")</f>
        <v/>
      </c>
      <c r="C364" s="1" t="str">
        <f ca="1">IFERROR(__xludf.DUMMYFUNCTION("IFERROR(FILTER('Tag Library'!$AE$14:$AE$736, LEFT('Tag Library'!$AD$14:$AD$736, LEN(C$2))=C$2, RIGHT('Tag Library'!$AD$14:$AD$736, LEN($A364))=$A364), """")"),"")</f>
        <v/>
      </c>
      <c r="D364" s="1" t="str">
        <f ca="1">IFERROR(__xludf.DUMMYFUNCTION("IFERROR(FILTER('Tag Library'!$AE$14:$AE$736, LEFT('Tag Library'!$AD$14:$AD$736, LEN(D$2))=D$2, RIGHT('Tag Library'!$AD$14:$AD$736, LEN($A364))=$A364), """")"),"")</f>
        <v/>
      </c>
      <c r="E364" s="1" t="str">
        <f ca="1">IFERROR(__xludf.DUMMYFUNCTION("IFERROR(FILTER('Tag Library'!$AE$14:$AE$736, LEFT('Tag Library'!$AD$14:$AD$736, LEN(E$2))=E$2, RIGHT('Tag Library'!$AD$14:$AD$736, LEN($A364))=$A364), """")"),"")</f>
        <v/>
      </c>
      <c r="F364" s="1" t="str">
        <f ca="1">IFERROR(__xludf.DUMMYFUNCTION("IFERROR(FILTER('Tag Library'!$AE$14:$AE$736, LEFT('Tag Library'!$AD$14:$AD$736, LEN(F$2))=F$2, RIGHT('Tag Library'!$AD$14:$AD$736, LEN($A364))=$A364), """")"),"")</f>
        <v/>
      </c>
      <c r="G364" s="1" t="str">
        <f ca="1">IFERROR(__xludf.DUMMYFUNCTION("IFERROR(FILTER('Tag Library'!$AE$14:$AE$736, LEFT('Tag Library'!$AD$14:$AD$736, LEN(G$2))=G$2, RIGHT('Tag Library'!$AD$14:$AD$736, LEN($A364))=$A364), """")"),"")</f>
        <v/>
      </c>
      <c r="H364" s="1" t="str">
        <f ca="1">IFERROR(__xludf.DUMMYFUNCTION("IFERROR(FILTER('Tag Library'!$AE$14:$AE$736, LEFT('Tag Library'!$AD$14:$AD$736, LEN(H$2))=H$2, RIGHT('Tag Library'!$AD$14:$AD$736, LEN($A364))=$A364), """")"),"")</f>
        <v/>
      </c>
      <c r="I364" s="1" t="str">
        <f ca="1">IFERROR(__xludf.DUMMYFUNCTION("IFERROR(FILTER('Tag Library'!$AE$14:$AE$736, LEFT('Tag Library'!$AD$14:$AD$736, LEN(I$2))=I$2, RIGHT('Tag Library'!$AD$14:$AD$736, LEN($A364))=$A364), """")"),"")</f>
        <v/>
      </c>
      <c r="J364" s="1" t="str">
        <f ca="1">IFERROR(__xludf.DUMMYFUNCTION("IFERROR(FILTER('Tag Library'!$AE$14:$AE$736, LEFT('Tag Library'!$AD$14:$AD$736, LEN(J$2))=J$2, RIGHT('Tag Library'!$AD$14:$AD$736, LEN($A364))=$A364), """")"),"")</f>
        <v/>
      </c>
      <c r="K364" s="1" t="str">
        <f ca="1">IFERROR(__xludf.DUMMYFUNCTION("IFERROR(FILTER('Tag Library'!$AE$14:$AE$736, LEFT('Tag Library'!$AD$14:$AD$736, LEN(K$2))=K$2, RIGHT('Tag Library'!$AD$14:$AD$736, LEN($A364))=$A364), """")"),"")</f>
        <v/>
      </c>
      <c r="L364" s="1" t="str">
        <f ca="1">IFERROR(__xludf.DUMMYFUNCTION("IFERROR(FILTER('Tag Library'!$AE$14:$AE$736, LEFT('Tag Library'!$AD$14:$AD$736, LEN(L$2))=L$2, RIGHT('Tag Library'!$AD$14:$AD$736, LEN($A364))=$A364), """")"),"")</f>
        <v/>
      </c>
      <c r="M364" s="1" t="str">
        <f ca="1">IFERROR(__xludf.DUMMYFUNCTION("IFERROR(FILTER('Tag Library'!$AE$14:$AE$736, LEFT('Tag Library'!$AD$14:$AD$736, LEN(M$2))=M$2, RIGHT('Tag Library'!$AD$14:$AD$736, LEN($A364))=$A364), """")"),"")</f>
        <v/>
      </c>
      <c r="N364" s="1" t="str">
        <f ca="1">IFERROR(__xludf.DUMMYFUNCTION("IFERROR(FILTER('Tag Library'!$AE$14:$AE$736, LEFT('Tag Library'!$AD$14:$AD$736, LEN(N$2))=N$2, RIGHT('Tag Library'!$AD$14:$AD$736, LEN($A364))=$A364), """")"),"")</f>
        <v/>
      </c>
      <c r="O364" s="1" t="str">
        <f ca="1">IFERROR(__xludf.DUMMYFUNCTION("IFERROR(FILTER('Tag Library'!$AE$14:$AE$736, LEFT('Tag Library'!$AD$14:$AD$736, LEN(O$2))=O$2, RIGHT('Tag Library'!$AD$14:$AD$736, LEN($A364))=$A364), """")"),"")</f>
        <v/>
      </c>
      <c r="P364" s="1" t="str">
        <f ca="1">IFERROR(__xludf.DUMMYFUNCTION("IFERROR(FILTER('Tag Library'!$AE$14:$AE$736, LEFT('Tag Library'!$AD$14:$AD$736, LEN(P$2))=P$2, RIGHT('Tag Library'!$AD$14:$AD$736, LEN($A364))=$A364), """")"),"")</f>
        <v/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IFERROR(__xludf.DUMMYFUNCTION("IFERROR(FILTER('Tag Library'!$AE$14:$AE$736, LEFT('Tag Library'!$AD$14:$AD$736, LEN(B$2))=B$2, RIGHT('Tag Library'!$AD$14:$AD$736, LEN($A365))=$A365), """")"),"")</f>
        <v/>
      </c>
      <c r="C365" s="1" t="str">
        <f ca="1">IFERROR(__xludf.DUMMYFUNCTION("IFERROR(FILTER('Tag Library'!$AE$14:$AE$736, LEFT('Tag Library'!$AD$14:$AD$736, LEN(C$2))=C$2, RIGHT('Tag Library'!$AD$14:$AD$736, LEN($A365))=$A365), """")"),"")</f>
        <v/>
      </c>
      <c r="D365" s="1" t="str">
        <f ca="1">IFERROR(__xludf.DUMMYFUNCTION("IFERROR(FILTER('Tag Library'!$AE$14:$AE$736, LEFT('Tag Library'!$AD$14:$AD$736, LEN(D$2))=D$2, RIGHT('Tag Library'!$AD$14:$AD$736, LEN($A365))=$A365), """")"),"")</f>
        <v/>
      </c>
      <c r="E365" s="1" t="str">
        <f ca="1">IFERROR(__xludf.DUMMYFUNCTION("IFERROR(FILTER('Tag Library'!$AE$14:$AE$736, LEFT('Tag Library'!$AD$14:$AD$736, LEN(E$2))=E$2, RIGHT('Tag Library'!$AD$14:$AD$736, LEN($A365))=$A365), """")"),"")</f>
        <v/>
      </c>
      <c r="F365" s="1" t="str">
        <f ca="1">IFERROR(__xludf.DUMMYFUNCTION("IFERROR(FILTER('Tag Library'!$AE$14:$AE$736, LEFT('Tag Library'!$AD$14:$AD$736, LEN(F$2))=F$2, RIGHT('Tag Library'!$AD$14:$AD$736, LEN($A365))=$A365), """")"),"")</f>
        <v/>
      </c>
      <c r="G365" s="1" t="str">
        <f ca="1">IFERROR(__xludf.DUMMYFUNCTION("IFERROR(FILTER('Tag Library'!$AE$14:$AE$736, LEFT('Tag Library'!$AD$14:$AD$736, LEN(G$2))=G$2, RIGHT('Tag Library'!$AD$14:$AD$736, LEN($A365))=$A365), """")"),"")</f>
        <v/>
      </c>
      <c r="H365" s="1" t="str">
        <f ca="1">IFERROR(__xludf.DUMMYFUNCTION("IFERROR(FILTER('Tag Library'!$AE$14:$AE$736, LEFT('Tag Library'!$AD$14:$AD$736, LEN(H$2))=H$2, RIGHT('Tag Library'!$AD$14:$AD$736, LEN($A365))=$A365), """")"),"")</f>
        <v/>
      </c>
      <c r="I365" s="1" t="str">
        <f ca="1">IFERROR(__xludf.DUMMYFUNCTION("IFERROR(FILTER('Tag Library'!$AE$14:$AE$736, LEFT('Tag Library'!$AD$14:$AD$736, LEN(I$2))=I$2, RIGHT('Tag Library'!$AD$14:$AD$736, LEN($A365))=$A365), """")"),"")</f>
        <v/>
      </c>
      <c r="J365" s="1" t="str">
        <f ca="1">IFERROR(__xludf.DUMMYFUNCTION("IFERROR(FILTER('Tag Library'!$AE$14:$AE$736, LEFT('Tag Library'!$AD$14:$AD$736, LEN(J$2))=J$2, RIGHT('Tag Library'!$AD$14:$AD$736, LEN($A365))=$A365), """")"),"")</f>
        <v/>
      </c>
      <c r="K365" s="1" t="str">
        <f ca="1">IFERROR(__xludf.DUMMYFUNCTION("IFERROR(FILTER('Tag Library'!$AE$14:$AE$736, LEFT('Tag Library'!$AD$14:$AD$736, LEN(K$2))=K$2, RIGHT('Tag Library'!$AD$14:$AD$736, LEN($A365))=$A365), """")"),"")</f>
        <v/>
      </c>
      <c r="L365" s="1" t="str">
        <f ca="1">IFERROR(__xludf.DUMMYFUNCTION("IFERROR(FILTER('Tag Library'!$AE$14:$AE$736, LEFT('Tag Library'!$AD$14:$AD$736, LEN(L$2))=L$2, RIGHT('Tag Library'!$AD$14:$AD$736, LEN($A365))=$A365), """")"),"")</f>
        <v/>
      </c>
      <c r="M365" s="1" t="str">
        <f ca="1">IFERROR(__xludf.DUMMYFUNCTION("IFERROR(FILTER('Tag Library'!$AE$14:$AE$736, LEFT('Tag Library'!$AD$14:$AD$736, LEN(M$2))=M$2, RIGHT('Tag Library'!$AD$14:$AD$736, LEN($A365))=$A365), """")"),"")</f>
        <v/>
      </c>
      <c r="N365" s="1" t="str">
        <f ca="1">IFERROR(__xludf.DUMMYFUNCTION("IFERROR(FILTER('Tag Library'!$AE$14:$AE$736, LEFT('Tag Library'!$AD$14:$AD$736, LEN(N$2))=N$2, RIGHT('Tag Library'!$AD$14:$AD$736, LEN($A365))=$A365), """")"),"")</f>
        <v/>
      </c>
      <c r="O365" s="1" t="str">
        <f ca="1">IFERROR(__xludf.DUMMYFUNCTION("IFERROR(FILTER('Tag Library'!$AE$14:$AE$736, LEFT('Tag Library'!$AD$14:$AD$736, LEN(O$2))=O$2, RIGHT('Tag Library'!$AD$14:$AD$736, LEN($A365))=$A365), """")"),"")</f>
        <v/>
      </c>
      <c r="P365" s="1" t="str">
        <f ca="1">IFERROR(__xludf.DUMMYFUNCTION("IFERROR(FILTER('Tag Library'!$AE$14:$AE$736, LEFT('Tag Library'!$AD$14:$AD$736, LEN(P$2))=P$2, RIGHT('Tag Library'!$AD$14:$AD$736, LEN($A365))=$A365), """")"),"")</f>
        <v/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IFERROR(__xludf.DUMMYFUNCTION("IFERROR(FILTER('Tag Library'!$AE$14:$AE$736, LEFT('Tag Library'!$AD$14:$AD$736, LEN(B$2))=B$2, RIGHT('Tag Library'!$AD$14:$AD$736, LEN($A366))=$A366), """")"),"")</f>
        <v/>
      </c>
      <c r="C366" s="1" t="str">
        <f ca="1">IFERROR(__xludf.DUMMYFUNCTION("IFERROR(FILTER('Tag Library'!$AE$14:$AE$736, LEFT('Tag Library'!$AD$14:$AD$736, LEN(C$2))=C$2, RIGHT('Tag Library'!$AD$14:$AD$736, LEN($A366))=$A366), """")"),"")</f>
        <v/>
      </c>
      <c r="D366" s="1" t="str">
        <f ca="1">IFERROR(__xludf.DUMMYFUNCTION("IFERROR(FILTER('Tag Library'!$AE$14:$AE$736, LEFT('Tag Library'!$AD$14:$AD$736, LEN(D$2))=D$2, RIGHT('Tag Library'!$AD$14:$AD$736, LEN($A366))=$A366), """")"),"")</f>
        <v/>
      </c>
      <c r="E366" s="1" t="str">
        <f ca="1">IFERROR(__xludf.DUMMYFUNCTION("IFERROR(FILTER('Tag Library'!$AE$14:$AE$736, LEFT('Tag Library'!$AD$14:$AD$736, LEN(E$2))=E$2, RIGHT('Tag Library'!$AD$14:$AD$736, LEN($A366))=$A366), """")"),"")</f>
        <v/>
      </c>
      <c r="F366" s="1" t="str">
        <f ca="1">IFERROR(__xludf.DUMMYFUNCTION("IFERROR(FILTER('Tag Library'!$AE$14:$AE$736, LEFT('Tag Library'!$AD$14:$AD$736, LEN(F$2))=F$2, RIGHT('Tag Library'!$AD$14:$AD$736, LEN($A366))=$A366), """")"),"")</f>
        <v/>
      </c>
      <c r="G366" s="1" t="str">
        <f ca="1">IFERROR(__xludf.DUMMYFUNCTION("IFERROR(FILTER('Tag Library'!$AE$14:$AE$736, LEFT('Tag Library'!$AD$14:$AD$736, LEN(G$2))=G$2, RIGHT('Tag Library'!$AD$14:$AD$736, LEN($A366))=$A366), """")"),"")</f>
        <v/>
      </c>
      <c r="H366" s="1" t="str">
        <f ca="1">IFERROR(__xludf.DUMMYFUNCTION("IFERROR(FILTER('Tag Library'!$AE$14:$AE$736, LEFT('Tag Library'!$AD$14:$AD$736, LEN(H$2))=H$2, RIGHT('Tag Library'!$AD$14:$AD$736, LEN($A366))=$A366), """")"),"")</f>
        <v/>
      </c>
      <c r="I366" s="1" t="str">
        <f ca="1">IFERROR(__xludf.DUMMYFUNCTION("IFERROR(FILTER('Tag Library'!$AE$14:$AE$736, LEFT('Tag Library'!$AD$14:$AD$736, LEN(I$2))=I$2, RIGHT('Tag Library'!$AD$14:$AD$736, LEN($A366))=$A366), """")"),"")</f>
        <v/>
      </c>
      <c r="J366" s="1" t="str">
        <f ca="1">IFERROR(__xludf.DUMMYFUNCTION("IFERROR(FILTER('Tag Library'!$AE$14:$AE$736, LEFT('Tag Library'!$AD$14:$AD$736, LEN(J$2))=J$2, RIGHT('Tag Library'!$AD$14:$AD$736, LEN($A366))=$A366), """")"),"")</f>
        <v/>
      </c>
      <c r="K366" s="1" t="str">
        <f ca="1">IFERROR(__xludf.DUMMYFUNCTION("IFERROR(FILTER('Tag Library'!$AE$14:$AE$736, LEFT('Tag Library'!$AD$14:$AD$736, LEN(K$2))=K$2, RIGHT('Tag Library'!$AD$14:$AD$736, LEN($A366))=$A366), """")"),"")</f>
        <v/>
      </c>
      <c r="L366" s="1" t="str">
        <f ca="1">IFERROR(__xludf.DUMMYFUNCTION("IFERROR(FILTER('Tag Library'!$AE$14:$AE$736, LEFT('Tag Library'!$AD$14:$AD$736, LEN(L$2))=L$2, RIGHT('Tag Library'!$AD$14:$AD$736, LEN($A366))=$A366), """")"),"")</f>
        <v/>
      </c>
      <c r="M366" s="1" t="str">
        <f ca="1">IFERROR(__xludf.DUMMYFUNCTION("IFERROR(FILTER('Tag Library'!$AE$14:$AE$736, LEFT('Tag Library'!$AD$14:$AD$736, LEN(M$2))=M$2, RIGHT('Tag Library'!$AD$14:$AD$736, LEN($A366))=$A366), """")"),"")</f>
        <v/>
      </c>
      <c r="N366" s="1" t="str">
        <f ca="1">IFERROR(__xludf.DUMMYFUNCTION("IFERROR(FILTER('Tag Library'!$AE$14:$AE$736, LEFT('Tag Library'!$AD$14:$AD$736, LEN(N$2))=N$2, RIGHT('Tag Library'!$AD$14:$AD$736, LEN($A366))=$A366), """")"),"")</f>
        <v/>
      </c>
      <c r="O366" s="1" t="str">
        <f ca="1">IFERROR(__xludf.DUMMYFUNCTION("IFERROR(FILTER('Tag Library'!$AE$14:$AE$736, LEFT('Tag Library'!$AD$14:$AD$736, LEN(O$2))=O$2, RIGHT('Tag Library'!$AD$14:$AD$736, LEN($A366))=$A366), """")"),"")</f>
        <v/>
      </c>
      <c r="P366" s="1" t="str">
        <f ca="1">IFERROR(__xludf.DUMMYFUNCTION("IFERROR(FILTER('Tag Library'!$AE$14:$AE$736, LEFT('Tag Library'!$AD$14:$AD$736, LEN(P$2))=P$2, RIGHT('Tag Library'!$AD$14:$AD$736, LEN($A366))=$A366), """")"),"")</f>
        <v/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IFERROR(__xludf.DUMMYFUNCTION("IFERROR(FILTER('Tag Library'!$AE$14:$AE$736, LEFT('Tag Library'!$AD$14:$AD$736, LEN(B$2))=B$2, RIGHT('Tag Library'!$AD$14:$AD$736, LEN($A367))=$A367), """")"),"")</f>
        <v/>
      </c>
      <c r="C367" s="1" t="str">
        <f ca="1">IFERROR(__xludf.DUMMYFUNCTION("IFERROR(FILTER('Tag Library'!$AE$14:$AE$736, LEFT('Tag Library'!$AD$14:$AD$736, LEN(C$2))=C$2, RIGHT('Tag Library'!$AD$14:$AD$736, LEN($A367))=$A367), """")"),"")</f>
        <v/>
      </c>
      <c r="D367" s="1" t="str">
        <f ca="1">IFERROR(__xludf.DUMMYFUNCTION("IFERROR(FILTER('Tag Library'!$AE$14:$AE$736, LEFT('Tag Library'!$AD$14:$AD$736, LEN(D$2))=D$2, RIGHT('Tag Library'!$AD$14:$AD$736, LEN($A367))=$A367), """")"),"")</f>
        <v/>
      </c>
      <c r="E367" s="1" t="str">
        <f ca="1">IFERROR(__xludf.DUMMYFUNCTION("IFERROR(FILTER('Tag Library'!$AE$14:$AE$736, LEFT('Tag Library'!$AD$14:$AD$736, LEN(E$2))=E$2, RIGHT('Tag Library'!$AD$14:$AD$736, LEN($A367))=$A367), """")"),"")</f>
        <v/>
      </c>
      <c r="F367" s="1" t="str">
        <f ca="1">IFERROR(__xludf.DUMMYFUNCTION("IFERROR(FILTER('Tag Library'!$AE$14:$AE$736, LEFT('Tag Library'!$AD$14:$AD$736, LEN(F$2))=F$2, RIGHT('Tag Library'!$AD$14:$AD$736, LEN($A367))=$A367), """")"),"")</f>
        <v/>
      </c>
      <c r="G367" s="1" t="str">
        <f ca="1">IFERROR(__xludf.DUMMYFUNCTION("IFERROR(FILTER('Tag Library'!$AE$14:$AE$736, LEFT('Tag Library'!$AD$14:$AD$736, LEN(G$2))=G$2, RIGHT('Tag Library'!$AD$14:$AD$736, LEN($A367))=$A367), """")"),"")</f>
        <v/>
      </c>
      <c r="H367" s="1" t="str">
        <f ca="1">IFERROR(__xludf.DUMMYFUNCTION("IFERROR(FILTER('Tag Library'!$AE$14:$AE$736, LEFT('Tag Library'!$AD$14:$AD$736, LEN(H$2))=H$2, RIGHT('Tag Library'!$AD$14:$AD$736, LEN($A367))=$A367), """")"),"")</f>
        <v/>
      </c>
      <c r="I367" s="1" t="str">
        <f ca="1">IFERROR(__xludf.DUMMYFUNCTION("IFERROR(FILTER('Tag Library'!$AE$14:$AE$736, LEFT('Tag Library'!$AD$14:$AD$736, LEN(I$2))=I$2, RIGHT('Tag Library'!$AD$14:$AD$736, LEN($A367))=$A367), """")"),"")</f>
        <v/>
      </c>
      <c r="J367" s="1" t="str">
        <f ca="1">IFERROR(__xludf.DUMMYFUNCTION("IFERROR(FILTER('Tag Library'!$AE$14:$AE$736, LEFT('Tag Library'!$AD$14:$AD$736, LEN(J$2))=J$2, RIGHT('Tag Library'!$AD$14:$AD$736, LEN($A367))=$A367), """")"),"")</f>
        <v/>
      </c>
      <c r="K367" s="1" t="str">
        <f ca="1">IFERROR(__xludf.DUMMYFUNCTION("IFERROR(FILTER('Tag Library'!$AE$14:$AE$736, LEFT('Tag Library'!$AD$14:$AD$736, LEN(K$2))=K$2, RIGHT('Tag Library'!$AD$14:$AD$736, LEN($A367))=$A367), """")"),"")</f>
        <v/>
      </c>
      <c r="L367" s="1" t="str">
        <f ca="1">IFERROR(__xludf.DUMMYFUNCTION("IFERROR(FILTER('Tag Library'!$AE$14:$AE$736, LEFT('Tag Library'!$AD$14:$AD$736, LEN(L$2))=L$2, RIGHT('Tag Library'!$AD$14:$AD$736, LEN($A367))=$A367), """")"),"")</f>
        <v/>
      </c>
      <c r="M367" s="1" t="str">
        <f ca="1">IFERROR(__xludf.DUMMYFUNCTION("IFERROR(FILTER('Tag Library'!$AE$14:$AE$736, LEFT('Tag Library'!$AD$14:$AD$736, LEN(M$2))=M$2, RIGHT('Tag Library'!$AD$14:$AD$736, LEN($A367))=$A367), """")"),"")</f>
        <v/>
      </c>
      <c r="N367" s="1" t="str">
        <f ca="1">IFERROR(__xludf.DUMMYFUNCTION("IFERROR(FILTER('Tag Library'!$AE$14:$AE$736, LEFT('Tag Library'!$AD$14:$AD$736, LEN(N$2))=N$2, RIGHT('Tag Library'!$AD$14:$AD$736, LEN($A367))=$A367), """")"),"")</f>
        <v/>
      </c>
      <c r="O367" s="1" t="str">
        <f ca="1">IFERROR(__xludf.DUMMYFUNCTION("IFERROR(FILTER('Tag Library'!$AE$14:$AE$736, LEFT('Tag Library'!$AD$14:$AD$736, LEN(O$2))=O$2, RIGHT('Tag Library'!$AD$14:$AD$736, LEN($A367))=$A367), """")"),"")</f>
        <v/>
      </c>
      <c r="P367" s="1" t="str">
        <f ca="1">IFERROR(__xludf.DUMMYFUNCTION("IFERROR(FILTER('Tag Library'!$AE$14:$AE$736, LEFT('Tag Library'!$AD$14:$AD$736, LEN(P$2))=P$2, RIGHT('Tag Library'!$AD$14:$AD$736, LEN($A367))=$A367), """")"),"")</f>
        <v/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IFERROR(__xludf.DUMMYFUNCTION("IFERROR(FILTER('Tag Library'!$AE$14:$AE$736, LEFT('Tag Library'!$AD$14:$AD$736, LEN(B$2))=B$2, RIGHT('Tag Library'!$AD$14:$AD$736, LEN($A368))=$A368), """")"),"")</f>
        <v/>
      </c>
      <c r="C368" s="1" t="str">
        <f ca="1">IFERROR(__xludf.DUMMYFUNCTION("IFERROR(FILTER('Tag Library'!$AE$14:$AE$736, LEFT('Tag Library'!$AD$14:$AD$736, LEN(C$2))=C$2, RIGHT('Tag Library'!$AD$14:$AD$736, LEN($A368))=$A368), """")"),"")</f>
        <v/>
      </c>
      <c r="D368" s="1" t="str">
        <f ca="1">IFERROR(__xludf.DUMMYFUNCTION("IFERROR(FILTER('Tag Library'!$AE$14:$AE$736, LEFT('Tag Library'!$AD$14:$AD$736, LEN(D$2))=D$2, RIGHT('Tag Library'!$AD$14:$AD$736, LEN($A368))=$A368), """")"),"")</f>
        <v/>
      </c>
      <c r="E368" s="1" t="str">
        <f ca="1">IFERROR(__xludf.DUMMYFUNCTION("IFERROR(FILTER('Tag Library'!$AE$14:$AE$736, LEFT('Tag Library'!$AD$14:$AD$736, LEN(E$2))=E$2, RIGHT('Tag Library'!$AD$14:$AD$736, LEN($A368))=$A368), """")"),"")</f>
        <v/>
      </c>
      <c r="F368" s="1" t="str">
        <f ca="1">IFERROR(__xludf.DUMMYFUNCTION("IFERROR(FILTER('Tag Library'!$AE$14:$AE$736, LEFT('Tag Library'!$AD$14:$AD$736, LEN(F$2))=F$2, RIGHT('Tag Library'!$AD$14:$AD$736, LEN($A368))=$A368), """")"),"")</f>
        <v/>
      </c>
      <c r="G368" s="1" t="str">
        <f ca="1">IFERROR(__xludf.DUMMYFUNCTION("IFERROR(FILTER('Tag Library'!$AE$14:$AE$736, LEFT('Tag Library'!$AD$14:$AD$736, LEN(G$2))=G$2, RIGHT('Tag Library'!$AD$14:$AD$736, LEN($A368))=$A368), """")"),"")</f>
        <v/>
      </c>
      <c r="H368" s="1" t="str">
        <f ca="1">IFERROR(__xludf.DUMMYFUNCTION("IFERROR(FILTER('Tag Library'!$AE$14:$AE$736, LEFT('Tag Library'!$AD$14:$AD$736, LEN(H$2))=H$2, RIGHT('Tag Library'!$AD$14:$AD$736, LEN($A368))=$A368), """")"),"")</f>
        <v/>
      </c>
      <c r="I368" s="1" t="str">
        <f ca="1">IFERROR(__xludf.DUMMYFUNCTION("IFERROR(FILTER('Tag Library'!$AE$14:$AE$736, LEFT('Tag Library'!$AD$14:$AD$736, LEN(I$2))=I$2, RIGHT('Tag Library'!$AD$14:$AD$736, LEN($A368))=$A368), """")"),"")</f>
        <v/>
      </c>
      <c r="J368" s="1" t="str">
        <f ca="1">IFERROR(__xludf.DUMMYFUNCTION("IFERROR(FILTER('Tag Library'!$AE$14:$AE$736, LEFT('Tag Library'!$AD$14:$AD$736, LEN(J$2))=J$2, RIGHT('Tag Library'!$AD$14:$AD$736, LEN($A368))=$A368), """")"),"")</f>
        <v/>
      </c>
      <c r="K368" s="1" t="str">
        <f ca="1">IFERROR(__xludf.DUMMYFUNCTION("IFERROR(FILTER('Tag Library'!$AE$14:$AE$736, LEFT('Tag Library'!$AD$14:$AD$736, LEN(K$2))=K$2, RIGHT('Tag Library'!$AD$14:$AD$736, LEN($A368))=$A368), """")"),"")</f>
        <v/>
      </c>
      <c r="L368" s="1" t="str">
        <f ca="1">IFERROR(__xludf.DUMMYFUNCTION("IFERROR(FILTER('Tag Library'!$AE$14:$AE$736, LEFT('Tag Library'!$AD$14:$AD$736, LEN(L$2))=L$2, RIGHT('Tag Library'!$AD$14:$AD$736, LEN($A368))=$A368), """")"),"")</f>
        <v/>
      </c>
      <c r="M368" s="1" t="str">
        <f ca="1">IFERROR(__xludf.DUMMYFUNCTION("IFERROR(FILTER('Tag Library'!$AE$14:$AE$736, LEFT('Tag Library'!$AD$14:$AD$736, LEN(M$2))=M$2, RIGHT('Tag Library'!$AD$14:$AD$736, LEN($A368))=$A368), """")"),"")</f>
        <v/>
      </c>
      <c r="N368" s="1" t="str">
        <f ca="1">IFERROR(__xludf.DUMMYFUNCTION("IFERROR(FILTER('Tag Library'!$AE$14:$AE$736, LEFT('Tag Library'!$AD$14:$AD$736, LEN(N$2))=N$2, RIGHT('Tag Library'!$AD$14:$AD$736, LEN($A368))=$A368), """")"),"")</f>
        <v/>
      </c>
      <c r="O368" s="1" t="str">
        <f ca="1">IFERROR(__xludf.DUMMYFUNCTION("IFERROR(FILTER('Tag Library'!$AE$14:$AE$736, LEFT('Tag Library'!$AD$14:$AD$736, LEN(O$2))=O$2, RIGHT('Tag Library'!$AD$14:$AD$736, LEN($A368))=$A368), """")"),"")</f>
        <v/>
      </c>
      <c r="P368" s="1" t="str">
        <f ca="1">IFERROR(__xludf.DUMMYFUNCTION("IFERROR(FILTER('Tag Library'!$AE$14:$AE$736, LEFT('Tag Library'!$AD$14:$AD$736, LEN(P$2))=P$2, RIGHT('Tag Library'!$AD$14:$AD$736, LEN($A368))=$A368), """")"),"green")</f>
        <v>green</v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IFERROR(__xludf.DUMMYFUNCTION("IFERROR(FILTER('Tag Library'!$AE$14:$AE$736, LEFT('Tag Library'!$AD$14:$AD$736, LEN(B$2))=B$2, RIGHT('Tag Library'!$AD$14:$AD$736, LEN($A369))=$A369), """")"),"")</f>
        <v/>
      </c>
      <c r="C369" s="1" t="str">
        <f ca="1">IFERROR(__xludf.DUMMYFUNCTION("IFERROR(FILTER('Tag Library'!$AE$14:$AE$736, LEFT('Tag Library'!$AD$14:$AD$736, LEN(C$2))=C$2, RIGHT('Tag Library'!$AD$14:$AD$736, LEN($A369))=$A369), """")"),"")</f>
        <v/>
      </c>
      <c r="D369" s="1" t="str">
        <f ca="1">IFERROR(__xludf.DUMMYFUNCTION("IFERROR(FILTER('Tag Library'!$AE$14:$AE$736, LEFT('Tag Library'!$AD$14:$AD$736, LEN(D$2))=D$2, RIGHT('Tag Library'!$AD$14:$AD$736, LEN($A369))=$A369), """")"),"")</f>
        <v/>
      </c>
      <c r="E369" s="1" t="str">
        <f ca="1">IFERROR(__xludf.DUMMYFUNCTION("IFERROR(FILTER('Tag Library'!$AE$14:$AE$736, LEFT('Tag Library'!$AD$14:$AD$736, LEN(E$2))=E$2, RIGHT('Tag Library'!$AD$14:$AD$736, LEN($A369))=$A369), """")"),"")</f>
        <v/>
      </c>
      <c r="F369" s="1" t="str">
        <f ca="1">IFERROR(__xludf.DUMMYFUNCTION("IFERROR(FILTER('Tag Library'!$AE$14:$AE$736, LEFT('Tag Library'!$AD$14:$AD$736, LEN(F$2))=F$2, RIGHT('Tag Library'!$AD$14:$AD$736, LEN($A369))=$A369), """")"),"")</f>
        <v/>
      </c>
      <c r="G369" s="1" t="str">
        <f ca="1">IFERROR(__xludf.DUMMYFUNCTION("IFERROR(FILTER('Tag Library'!$AE$14:$AE$736, LEFT('Tag Library'!$AD$14:$AD$736, LEN(G$2))=G$2, RIGHT('Tag Library'!$AD$14:$AD$736, LEN($A369))=$A369), """")"),"")</f>
        <v/>
      </c>
      <c r="H369" s="1" t="str">
        <f ca="1">IFERROR(__xludf.DUMMYFUNCTION("IFERROR(FILTER('Tag Library'!$AE$14:$AE$736, LEFT('Tag Library'!$AD$14:$AD$736, LEN(H$2))=H$2, RIGHT('Tag Library'!$AD$14:$AD$736, LEN($A369))=$A369), """")"),"")</f>
        <v/>
      </c>
      <c r="I369" s="1" t="str">
        <f ca="1">IFERROR(__xludf.DUMMYFUNCTION("IFERROR(FILTER('Tag Library'!$AE$14:$AE$736, LEFT('Tag Library'!$AD$14:$AD$736, LEN(I$2))=I$2, RIGHT('Tag Library'!$AD$14:$AD$736, LEN($A369))=$A369), """")"),"")</f>
        <v/>
      </c>
      <c r="J369" s="1" t="str">
        <f ca="1">IFERROR(__xludf.DUMMYFUNCTION("IFERROR(FILTER('Tag Library'!$AE$14:$AE$736, LEFT('Tag Library'!$AD$14:$AD$736, LEN(J$2))=J$2, RIGHT('Tag Library'!$AD$14:$AD$736, LEN($A369))=$A369), """")"),"")</f>
        <v/>
      </c>
      <c r="K369" s="1" t="str">
        <f ca="1">IFERROR(__xludf.DUMMYFUNCTION("IFERROR(FILTER('Tag Library'!$AE$14:$AE$736, LEFT('Tag Library'!$AD$14:$AD$736, LEN(K$2))=K$2, RIGHT('Tag Library'!$AD$14:$AD$736, LEN($A369))=$A369), """")"),"")</f>
        <v/>
      </c>
      <c r="L369" s="1" t="str">
        <f ca="1">IFERROR(__xludf.DUMMYFUNCTION("IFERROR(FILTER('Tag Library'!$AE$14:$AE$736, LEFT('Tag Library'!$AD$14:$AD$736, LEN(L$2))=L$2, RIGHT('Tag Library'!$AD$14:$AD$736, LEN($A369))=$A369), """")"),"")</f>
        <v/>
      </c>
      <c r="M369" s="1" t="str">
        <f ca="1">IFERROR(__xludf.DUMMYFUNCTION("IFERROR(FILTER('Tag Library'!$AE$14:$AE$736, LEFT('Tag Library'!$AD$14:$AD$736, LEN(M$2))=M$2, RIGHT('Tag Library'!$AD$14:$AD$736, LEN($A369))=$A369), """")"),"")</f>
        <v/>
      </c>
      <c r="N369" s="1" t="str">
        <f ca="1">IFERROR(__xludf.DUMMYFUNCTION("IFERROR(FILTER('Tag Library'!$AE$14:$AE$736, LEFT('Tag Library'!$AD$14:$AD$736, LEN(N$2))=N$2, RIGHT('Tag Library'!$AD$14:$AD$736, LEN($A369))=$A369), """")"),"")</f>
        <v/>
      </c>
      <c r="O369" s="1" t="str">
        <f ca="1">IFERROR(__xludf.DUMMYFUNCTION("IFERROR(FILTER('Tag Library'!$AE$14:$AE$736, LEFT('Tag Library'!$AD$14:$AD$736, LEN(O$2))=O$2, RIGHT('Tag Library'!$AD$14:$AD$736, LEN($A369))=$A369), """")"),"")</f>
        <v/>
      </c>
      <c r="P369" s="1" t="str">
        <f ca="1">IFERROR(__xludf.DUMMYFUNCTION("IFERROR(FILTER('Tag Library'!$AE$14:$AE$736, LEFT('Tag Library'!$AD$14:$AD$736, LEN(P$2))=P$2, RIGHT('Tag Library'!$AD$14:$AD$736, LEN($A369))=$A369), """")"),"")</f>
        <v/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IFERROR(__xludf.DUMMYFUNCTION("IFERROR(FILTER('Tag Library'!$AE$14:$AE$736, LEFT('Tag Library'!$AD$14:$AD$736, LEN(B$2))=B$2, RIGHT('Tag Library'!$AD$14:$AD$736, LEN($A370))=$A370), """")"),"")</f>
        <v/>
      </c>
      <c r="C370" s="1" t="str">
        <f ca="1">IFERROR(__xludf.DUMMYFUNCTION("IFERROR(FILTER('Tag Library'!$AE$14:$AE$736, LEFT('Tag Library'!$AD$14:$AD$736, LEN(C$2))=C$2, RIGHT('Tag Library'!$AD$14:$AD$736, LEN($A370))=$A370), """")"),"")</f>
        <v/>
      </c>
      <c r="D370" s="1" t="str">
        <f ca="1">IFERROR(__xludf.DUMMYFUNCTION("IFERROR(FILTER('Tag Library'!$AE$14:$AE$736, LEFT('Tag Library'!$AD$14:$AD$736, LEN(D$2))=D$2, RIGHT('Tag Library'!$AD$14:$AD$736, LEN($A370))=$A370), """")"),"")</f>
        <v/>
      </c>
      <c r="E370" s="1" t="str">
        <f ca="1">IFERROR(__xludf.DUMMYFUNCTION("IFERROR(FILTER('Tag Library'!$AE$14:$AE$736, LEFT('Tag Library'!$AD$14:$AD$736, LEN(E$2))=E$2, RIGHT('Tag Library'!$AD$14:$AD$736, LEN($A370))=$A370), """")"),"")</f>
        <v/>
      </c>
      <c r="F370" s="1" t="str">
        <f ca="1">IFERROR(__xludf.DUMMYFUNCTION("IFERROR(FILTER('Tag Library'!$AE$14:$AE$736, LEFT('Tag Library'!$AD$14:$AD$736, LEN(F$2))=F$2, RIGHT('Tag Library'!$AD$14:$AD$736, LEN($A370))=$A370), """")"),"")</f>
        <v/>
      </c>
      <c r="G370" s="1" t="str">
        <f ca="1">IFERROR(__xludf.DUMMYFUNCTION("IFERROR(FILTER('Tag Library'!$AE$14:$AE$736, LEFT('Tag Library'!$AD$14:$AD$736, LEN(G$2))=G$2, RIGHT('Tag Library'!$AD$14:$AD$736, LEN($A370))=$A370), """")"),"")</f>
        <v/>
      </c>
      <c r="H370" s="1" t="str">
        <f ca="1">IFERROR(__xludf.DUMMYFUNCTION("IFERROR(FILTER('Tag Library'!$AE$14:$AE$736, LEFT('Tag Library'!$AD$14:$AD$736, LEN(H$2))=H$2, RIGHT('Tag Library'!$AD$14:$AD$736, LEN($A370))=$A370), """")"),"")</f>
        <v/>
      </c>
      <c r="I370" s="1" t="str">
        <f ca="1">IFERROR(__xludf.DUMMYFUNCTION("IFERROR(FILTER('Tag Library'!$AE$14:$AE$736, LEFT('Tag Library'!$AD$14:$AD$736, LEN(I$2))=I$2, RIGHT('Tag Library'!$AD$14:$AD$736, LEN($A370))=$A370), """")"),"")</f>
        <v/>
      </c>
      <c r="J370" s="1" t="str">
        <f ca="1">IFERROR(__xludf.DUMMYFUNCTION("IFERROR(FILTER('Tag Library'!$AE$14:$AE$736, LEFT('Tag Library'!$AD$14:$AD$736, LEN(J$2))=J$2, RIGHT('Tag Library'!$AD$14:$AD$736, LEN($A370))=$A370), """")"),"")</f>
        <v/>
      </c>
      <c r="K370" s="1" t="str">
        <f ca="1">IFERROR(__xludf.DUMMYFUNCTION("IFERROR(FILTER('Tag Library'!$AE$14:$AE$736, LEFT('Tag Library'!$AD$14:$AD$736, LEN(K$2))=K$2, RIGHT('Tag Library'!$AD$14:$AD$736, LEN($A370))=$A370), """")"),"")</f>
        <v/>
      </c>
      <c r="L370" s="1" t="str">
        <f ca="1">IFERROR(__xludf.DUMMYFUNCTION("IFERROR(FILTER('Tag Library'!$AE$14:$AE$736, LEFT('Tag Library'!$AD$14:$AD$736, LEN(L$2))=L$2, RIGHT('Tag Library'!$AD$14:$AD$736, LEN($A370))=$A370), """")"),"")</f>
        <v/>
      </c>
      <c r="M370" s="1" t="str">
        <f ca="1">IFERROR(__xludf.DUMMYFUNCTION("IFERROR(FILTER('Tag Library'!$AE$14:$AE$736, LEFT('Tag Library'!$AD$14:$AD$736, LEN(M$2))=M$2, RIGHT('Tag Library'!$AD$14:$AD$736, LEN($A370))=$A370), """")"),"")</f>
        <v/>
      </c>
      <c r="N370" s="1" t="str">
        <f ca="1">IFERROR(__xludf.DUMMYFUNCTION("IFERROR(FILTER('Tag Library'!$AE$14:$AE$736, LEFT('Tag Library'!$AD$14:$AD$736, LEN(N$2))=N$2, RIGHT('Tag Library'!$AD$14:$AD$736, LEN($A370))=$A370), """")"),"")</f>
        <v/>
      </c>
      <c r="O370" s="1" t="str">
        <f ca="1">IFERROR(__xludf.DUMMYFUNCTION("IFERROR(FILTER('Tag Library'!$AE$14:$AE$736, LEFT('Tag Library'!$AD$14:$AD$736, LEN(O$2))=O$2, RIGHT('Tag Library'!$AD$14:$AD$736, LEN($A370))=$A370), """")"),"")</f>
        <v/>
      </c>
      <c r="P370" s="1" t="str">
        <f ca="1">IFERROR(__xludf.DUMMYFUNCTION("IFERROR(FILTER('Tag Library'!$AE$14:$AE$736, LEFT('Tag Library'!$AD$14:$AD$736, LEN(P$2))=P$2, RIGHT('Tag Library'!$AD$14:$AD$736, LEN($A370))=$A370), """")"),"")</f>
        <v/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IFERROR(__xludf.DUMMYFUNCTION("IFERROR(FILTER('Tag Library'!$AE$14:$AE$736, LEFT('Tag Library'!$AD$14:$AD$736, LEN(B$2))=B$2, RIGHT('Tag Library'!$AD$14:$AD$736, LEN($A371))=$A371), """")"),"")</f>
        <v/>
      </c>
      <c r="C371" s="1" t="str">
        <f ca="1">IFERROR(__xludf.DUMMYFUNCTION("IFERROR(FILTER('Tag Library'!$AE$14:$AE$736, LEFT('Tag Library'!$AD$14:$AD$736, LEN(C$2))=C$2, RIGHT('Tag Library'!$AD$14:$AD$736, LEN($A371))=$A371), """")"),"")</f>
        <v/>
      </c>
      <c r="D371" s="1" t="str">
        <f ca="1">IFERROR(__xludf.DUMMYFUNCTION("IFERROR(FILTER('Tag Library'!$AE$14:$AE$736, LEFT('Tag Library'!$AD$14:$AD$736, LEN(D$2))=D$2, RIGHT('Tag Library'!$AD$14:$AD$736, LEN($A371))=$A371), """")"),"")</f>
        <v/>
      </c>
      <c r="E371" s="1" t="str">
        <f ca="1">IFERROR(__xludf.DUMMYFUNCTION("IFERROR(FILTER('Tag Library'!$AE$14:$AE$736, LEFT('Tag Library'!$AD$14:$AD$736, LEN(E$2))=E$2, RIGHT('Tag Library'!$AD$14:$AD$736, LEN($A371))=$A371), """")"),"")</f>
        <v/>
      </c>
      <c r="F371" s="1" t="str">
        <f ca="1">IFERROR(__xludf.DUMMYFUNCTION("IFERROR(FILTER('Tag Library'!$AE$14:$AE$736, LEFT('Tag Library'!$AD$14:$AD$736, LEN(F$2))=F$2, RIGHT('Tag Library'!$AD$14:$AD$736, LEN($A371))=$A371), """")"),"")</f>
        <v/>
      </c>
      <c r="G371" s="1" t="str">
        <f ca="1">IFERROR(__xludf.DUMMYFUNCTION("IFERROR(FILTER('Tag Library'!$AE$14:$AE$736, LEFT('Tag Library'!$AD$14:$AD$736, LEN(G$2))=G$2, RIGHT('Tag Library'!$AD$14:$AD$736, LEN($A371))=$A371), """")"),"")</f>
        <v/>
      </c>
      <c r="H371" s="1" t="str">
        <f ca="1">IFERROR(__xludf.DUMMYFUNCTION("IFERROR(FILTER('Tag Library'!$AE$14:$AE$736, LEFT('Tag Library'!$AD$14:$AD$736, LEN(H$2))=H$2, RIGHT('Tag Library'!$AD$14:$AD$736, LEN($A371))=$A371), """")"),"")</f>
        <v/>
      </c>
      <c r="I371" s="1" t="str">
        <f ca="1">IFERROR(__xludf.DUMMYFUNCTION("IFERROR(FILTER('Tag Library'!$AE$14:$AE$736, LEFT('Tag Library'!$AD$14:$AD$736, LEN(I$2))=I$2, RIGHT('Tag Library'!$AD$14:$AD$736, LEN($A371))=$A371), """")"),"")</f>
        <v/>
      </c>
      <c r="J371" s="1" t="str">
        <f ca="1">IFERROR(__xludf.DUMMYFUNCTION("IFERROR(FILTER('Tag Library'!$AE$14:$AE$736, LEFT('Tag Library'!$AD$14:$AD$736, LEN(J$2))=J$2, RIGHT('Tag Library'!$AD$14:$AD$736, LEN($A371))=$A371), """")"),"")</f>
        <v/>
      </c>
      <c r="K371" s="1" t="str">
        <f ca="1">IFERROR(__xludf.DUMMYFUNCTION("IFERROR(FILTER('Tag Library'!$AE$14:$AE$736, LEFT('Tag Library'!$AD$14:$AD$736, LEN(K$2))=K$2, RIGHT('Tag Library'!$AD$14:$AD$736, LEN($A371))=$A371), """")"),"")</f>
        <v/>
      </c>
      <c r="L371" s="1" t="str">
        <f ca="1">IFERROR(__xludf.DUMMYFUNCTION("IFERROR(FILTER('Tag Library'!$AE$14:$AE$736, LEFT('Tag Library'!$AD$14:$AD$736, LEN(L$2))=L$2, RIGHT('Tag Library'!$AD$14:$AD$736, LEN($A371))=$A371), """")"),"")</f>
        <v/>
      </c>
      <c r="M371" s="1" t="str">
        <f ca="1">IFERROR(__xludf.DUMMYFUNCTION("IFERROR(FILTER('Tag Library'!$AE$14:$AE$736, LEFT('Tag Library'!$AD$14:$AD$736, LEN(M$2))=M$2, RIGHT('Tag Library'!$AD$14:$AD$736, LEN($A371))=$A371), """")"),"")</f>
        <v/>
      </c>
      <c r="N371" s="1" t="str">
        <f ca="1">IFERROR(__xludf.DUMMYFUNCTION("IFERROR(FILTER('Tag Library'!$AE$14:$AE$736, LEFT('Tag Library'!$AD$14:$AD$736, LEN(N$2))=N$2, RIGHT('Tag Library'!$AD$14:$AD$736, LEN($A371))=$A371), """")"),"")</f>
        <v/>
      </c>
      <c r="O371" s="1" t="str">
        <f ca="1">IFERROR(__xludf.DUMMYFUNCTION("IFERROR(FILTER('Tag Library'!$AE$14:$AE$736, LEFT('Tag Library'!$AD$14:$AD$736, LEN(O$2))=O$2, RIGHT('Tag Library'!$AD$14:$AD$736, LEN($A371))=$A371), """")"),"")</f>
        <v/>
      </c>
      <c r="P371" s="1" t="str">
        <f ca="1">IFERROR(__xludf.DUMMYFUNCTION("IFERROR(FILTER('Tag Library'!$AE$14:$AE$736, LEFT('Tag Library'!$AD$14:$AD$736, LEN(P$2))=P$2, RIGHT('Tag Library'!$AD$14:$AD$736, LEN($A371))=$A371), """")"),"")</f>
        <v/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IFERROR(__xludf.DUMMYFUNCTION("IFERROR(FILTER('Tag Library'!$AE$14:$AE$736, LEFT('Tag Library'!$AD$14:$AD$736, LEN(B$2))=B$2, RIGHT('Tag Library'!$AD$14:$AD$736, LEN($A372))=$A372), """")"),"")</f>
        <v/>
      </c>
      <c r="C372" s="1" t="str">
        <f ca="1">IFERROR(__xludf.DUMMYFUNCTION("IFERROR(FILTER('Tag Library'!$AE$14:$AE$736, LEFT('Tag Library'!$AD$14:$AD$736, LEN(C$2))=C$2, RIGHT('Tag Library'!$AD$14:$AD$736, LEN($A372))=$A372), """")"),"")</f>
        <v/>
      </c>
      <c r="D372" s="1" t="str">
        <f ca="1">IFERROR(__xludf.DUMMYFUNCTION("IFERROR(FILTER('Tag Library'!$AE$14:$AE$736, LEFT('Tag Library'!$AD$14:$AD$736, LEN(D$2))=D$2, RIGHT('Tag Library'!$AD$14:$AD$736, LEN($A372))=$A372), """")"),"")</f>
        <v/>
      </c>
      <c r="E372" s="1" t="str">
        <f ca="1">IFERROR(__xludf.DUMMYFUNCTION("IFERROR(FILTER('Tag Library'!$AE$14:$AE$736, LEFT('Tag Library'!$AD$14:$AD$736, LEN(E$2))=E$2, RIGHT('Tag Library'!$AD$14:$AD$736, LEN($A372))=$A372), """")"),"")</f>
        <v/>
      </c>
      <c r="F372" s="1" t="str">
        <f ca="1">IFERROR(__xludf.DUMMYFUNCTION("IFERROR(FILTER('Tag Library'!$AE$14:$AE$736, LEFT('Tag Library'!$AD$14:$AD$736, LEN(F$2))=F$2, RIGHT('Tag Library'!$AD$14:$AD$736, LEN($A372))=$A372), """")"),"")</f>
        <v/>
      </c>
      <c r="G372" s="1" t="str">
        <f ca="1">IFERROR(__xludf.DUMMYFUNCTION("IFERROR(FILTER('Tag Library'!$AE$14:$AE$736, LEFT('Tag Library'!$AD$14:$AD$736, LEN(G$2))=G$2, RIGHT('Tag Library'!$AD$14:$AD$736, LEN($A372))=$A372), """")"),"")</f>
        <v/>
      </c>
      <c r="H372" s="1" t="str">
        <f ca="1">IFERROR(__xludf.DUMMYFUNCTION("IFERROR(FILTER('Tag Library'!$AE$14:$AE$736, LEFT('Tag Library'!$AD$14:$AD$736, LEN(H$2))=H$2, RIGHT('Tag Library'!$AD$14:$AD$736, LEN($A372))=$A372), """")"),"")</f>
        <v/>
      </c>
      <c r="I372" s="1" t="str">
        <f ca="1">IFERROR(__xludf.DUMMYFUNCTION("IFERROR(FILTER('Tag Library'!$AE$14:$AE$736, LEFT('Tag Library'!$AD$14:$AD$736, LEN(I$2))=I$2, RIGHT('Tag Library'!$AD$14:$AD$736, LEN($A372))=$A372), """")"),"")</f>
        <v/>
      </c>
      <c r="J372" s="1" t="str">
        <f ca="1">IFERROR(__xludf.DUMMYFUNCTION("IFERROR(FILTER('Tag Library'!$AE$14:$AE$736, LEFT('Tag Library'!$AD$14:$AD$736, LEN(J$2))=J$2, RIGHT('Tag Library'!$AD$14:$AD$736, LEN($A372))=$A372), """")"),"")</f>
        <v/>
      </c>
      <c r="K372" s="1" t="str">
        <f ca="1">IFERROR(__xludf.DUMMYFUNCTION("IFERROR(FILTER('Tag Library'!$AE$14:$AE$736, LEFT('Tag Library'!$AD$14:$AD$736, LEN(K$2))=K$2, RIGHT('Tag Library'!$AD$14:$AD$736, LEN($A372))=$A372), """")"),"")</f>
        <v/>
      </c>
      <c r="L372" s="1" t="str">
        <f ca="1">IFERROR(__xludf.DUMMYFUNCTION("IFERROR(FILTER('Tag Library'!$AE$14:$AE$736, LEFT('Tag Library'!$AD$14:$AD$736, LEN(L$2))=L$2, RIGHT('Tag Library'!$AD$14:$AD$736, LEN($A372))=$A372), """")"),"")</f>
        <v/>
      </c>
      <c r="M372" s="1" t="str">
        <f ca="1">IFERROR(__xludf.DUMMYFUNCTION("IFERROR(FILTER('Tag Library'!$AE$14:$AE$736, LEFT('Tag Library'!$AD$14:$AD$736, LEN(M$2))=M$2, RIGHT('Tag Library'!$AD$14:$AD$736, LEN($A372))=$A372), """")"),"")</f>
        <v/>
      </c>
      <c r="N372" s="1" t="str">
        <f ca="1">IFERROR(__xludf.DUMMYFUNCTION("IFERROR(FILTER('Tag Library'!$AE$14:$AE$736, LEFT('Tag Library'!$AD$14:$AD$736, LEN(N$2))=N$2, RIGHT('Tag Library'!$AD$14:$AD$736, LEN($A372))=$A372), """")"),"")</f>
        <v/>
      </c>
      <c r="O372" s="1" t="str">
        <f ca="1">IFERROR(__xludf.DUMMYFUNCTION("IFERROR(FILTER('Tag Library'!$AE$14:$AE$736, LEFT('Tag Library'!$AD$14:$AD$736, LEN(O$2))=O$2, RIGHT('Tag Library'!$AD$14:$AD$736, LEN($A372))=$A372), """")"),"")</f>
        <v/>
      </c>
      <c r="P372" s="1" t="str">
        <f ca="1">IFERROR(__xludf.DUMMYFUNCTION("IFERROR(FILTER('Tag Library'!$AE$14:$AE$736, LEFT('Tag Library'!$AD$14:$AD$736, LEN(P$2))=P$2, RIGHT('Tag Library'!$AD$14:$AD$736, LEN($A372))=$A372), """")"),"")</f>
        <v/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IFERROR(__xludf.DUMMYFUNCTION("IFERROR(FILTER('Tag Library'!$AE$14:$AE$736, LEFT('Tag Library'!$AD$14:$AD$736, LEN(B$2))=B$2, RIGHT('Tag Library'!$AD$14:$AD$736, LEN($A373))=$A373), """")"),"")</f>
        <v/>
      </c>
      <c r="C373" s="1" t="str">
        <f ca="1">IFERROR(__xludf.DUMMYFUNCTION("IFERROR(FILTER('Tag Library'!$AE$14:$AE$736, LEFT('Tag Library'!$AD$14:$AD$736, LEN(C$2))=C$2, RIGHT('Tag Library'!$AD$14:$AD$736, LEN($A373))=$A373), """")"),"")</f>
        <v/>
      </c>
      <c r="D373" s="1" t="str">
        <f ca="1">IFERROR(__xludf.DUMMYFUNCTION("IFERROR(FILTER('Tag Library'!$AE$14:$AE$736, LEFT('Tag Library'!$AD$14:$AD$736, LEN(D$2))=D$2, RIGHT('Tag Library'!$AD$14:$AD$736, LEN($A373))=$A373), """")"),"")</f>
        <v/>
      </c>
      <c r="E373" s="1" t="str">
        <f ca="1">IFERROR(__xludf.DUMMYFUNCTION("IFERROR(FILTER('Tag Library'!$AE$14:$AE$736, LEFT('Tag Library'!$AD$14:$AD$736, LEN(E$2))=E$2, RIGHT('Tag Library'!$AD$14:$AD$736, LEN($A373))=$A373), """")"),"")</f>
        <v/>
      </c>
      <c r="F373" s="1" t="str">
        <f ca="1">IFERROR(__xludf.DUMMYFUNCTION("IFERROR(FILTER('Tag Library'!$AE$14:$AE$736, LEFT('Tag Library'!$AD$14:$AD$736, LEN(F$2))=F$2, RIGHT('Tag Library'!$AD$14:$AD$736, LEN($A373))=$A373), """")"),"")</f>
        <v/>
      </c>
      <c r="G373" s="1" t="str">
        <f ca="1">IFERROR(__xludf.DUMMYFUNCTION("IFERROR(FILTER('Tag Library'!$AE$14:$AE$736, LEFT('Tag Library'!$AD$14:$AD$736, LEN(G$2))=G$2, RIGHT('Tag Library'!$AD$14:$AD$736, LEN($A373))=$A373), """")"),"")</f>
        <v/>
      </c>
      <c r="H373" s="1" t="str">
        <f ca="1">IFERROR(__xludf.DUMMYFUNCTION("IFERROR(FILTER('Tag Library'!$AE$14:$AE$736, LEFT('Tag Library'!$AD$14:$AD$736, LEN(H$2))=H$2, RIGHT('Tag Library'!$AD$14:$AD$736, LEN($A373))=$A373), """")"),"")</f>
        <v/>
      </c>
      <c r="I373" s="1" t="str">
        <f ca="1">IFERROR(__xludf.DUMMYFUNCTION("IFERROR(FILTER('Tag Library'!$AE$14:$AE$736, LEFT('Tag Library'!$AD$14:$AD$736, LEN(I$2))=I$2, RIGHT('Tag Library'!$AD$14:$AD$736, LEN($A373))=$A373), """")"),"")</f>
        <v/>
      </c>
      <c r="J373" s="1" t="str">
        <f ca="1">IFERROR(__xludf.DUMMYFUNCTION("IFERROR(FILTER('Tag Library'!$AE$14:$AE$736, LEFT('Tag Library'!$AD$14:$AD$736, LEN(J$2))=J$2, RIGHT('Tag Library'!$AD$14:$AD$736, LEN($A373))=$A373), """")"),"")</f>
        <v/>
      </c>
      <c r="K373" s="1" t="str">
        <f ca="1">IFERROR(__xludf.DUMMYFUNCTION("IFERROR(FILTER('Tag Library'!$AE$14:$AE$736, LEFT('Tag Library'!$AD$14:$AD$736, LEN(K$2))=K$2, RIGHT('Tag Library'!$AD$14:$AD$736, LEN($A373))=$A373), """")"),"")</f>
        <v/>
      </c>
      <c r="L373" s="1" t="str">
        <f ca="1">IFERROR(__xludf.DUMMYFUNCTION("IFERROR(FILTER('Tag Library'!$AE$14:$AE$736, LEFT('Tag Library'!$AD$14:$AD$736, LEN(L$2))=L$2, RIGHT('Tag Library'!$AD$14:$AD$736, LEN($A373))=$A373), """")"),"")</f>
        <v/>
      </c>
      <c r="M373" s="1" t="str">
        <f ca="1">IFERROR(__xludf.DUMMYFUNCTION("IFERROR(FILTER('Tag Library'!$AE$14:$AE$736, LEFT('Tag Library'!$AD$14:$AD$736, LEN(M$2))=M$2, RIGHT('Tag Library'!$AD$14:$AD$736, LEN($A373))=$A373), """")"),"")</f>
        <v/>
      </c>
      <c r="N373" s="1" t="str">
        <f ca="1">IFERROR(__xludf.DUMMYFUNCTION("IFERROR(FILTER('Tag Library'!$AE$14:$AE$736, LEFT('Tag Library'!$AD$14:$AD$736, LEN(N$2))=N$2, RIGHT('Tag Library'!$AD$14:$AD$736, LEN($A373))=$A373), """")"),"")</f>
        <v/>
      </c>
      <c r="O373" s="1" t="str">
        <f ca="1">IFERROR(__xludf.DUMMYFUNCTION("IFERROR(FILTER('Tag Library'!$AE$14:$AE$736, LEFT('Tag Library'!$AD$14:$AD$736, LEN(O$2))=O$2, RIGHT('Tag Library'!$AD$14:$AD$736, LEN($A373))=$A373), """")"),"")</f>
        <v/>
      </c>
      <c r="P373" s="1" t="str">
        <f ca="1">IFERROR(__xludf.DUMMYFUNCTION("IFERROR(FILTER('Tag Library'!$AE$14:$AE$736, LEFT('Tag Library'!$AD$14:$AD$736, LEN(P$2))=P$2, RIGHT('Tag Library'!$AD$14:$AD$736, LEN($A373))=$A373), """")"),"")</f>
        <v/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IFERROR(__xludf.DUMMYFUNCTION("IFERROR(FILTER('Tag Library'!$AE$14:$AE$736, LEFT('Tag Library'!$AD$14:$AD$736, LEN(B$2))=B$2, RIGHT('Tag Library'!$AD$14:$AD$736, LEN($A374))=$A374), """")"),"")</f>
        <v/>
      </c>
      <c r="C374" s="1" t="str">
        <f ca="1">IFERROR(__xludf.DUMMYFUNCTION("IFERROR(FILTER('Tag Library'!$AE$14:$AE$736, LEFT('Tag Library'!$AD$14:$AD$736, LEN(C$2))=C$2, RIGHT('Tag Library'!$AD$14:$AD$736, LEN($A374))=$A374), """")"),"")</f>
        <v/>
      </c>
      <c r="D374" s="1" t="str">
        <f ca="1">IFERROR(__xludf.DUMMYFUNCTION("IFERROR(FILTER('Tag Library'!$AE$14:$AE$736, LEFT('Tag Library'!$AD$14:$AD$736, LEN(D$2))=D$2, RIGHT('Tag Library'!$AD$14:$AD$736, LEN($A374))=$A374), """")"),"")</f>
        <v/>
      </c>
      <c r="E374" s="1" t="str">
        <f ca="1">IFERROR(__xludf.DUMMYFUNCTION("IFERROR(FILTER('Tag Library'!$AE$14:$AE$736, LEFT('Tag Library'!$AD$14:$AD$736, LEN(E$2))=E$2, RIGHT('Tag Library'!$AD$14:$AD$736, LEN($A374))=$A374), """")"),"")</f>
        <v/>
      </c>
      <c r="F374" s="1" t="str">
        <f ca="1">IFERROR(__xludf.DUMMYFUNCTION("IFERROR(FILTER('Tag Library'!$AE$14:$AE$736, LEFT('Tag Library'!$AD$14:$AD$736, LEN(F$2))=F$2, RIGHT('Tag Library'!$AD$14:$AD$736, LEN($A374))=$A374), """")"),"")</f>
        <v/>
      </c>
      <c r="G374" s="1" t="str">
        <f ca="1">IFERROR(__xludf.DUMMYFUNCTION("IFERROR(FILTER('Tag Library'!$AE$14:$AE$736, LEFT('Tag Library'!$AD$14:$AD$736, LEN(G$2))=G$2, RIGHT('Tag Library'!$AD$14:$AD$736, LEN($A374))=$A374), """")"),"")</f>
        <v/>
      </c>
      <c r="H374" s="1" t="str">
        <f ca="1">IFERROR(__xludf.DUMMYFUNCTION("IFERROR(FILTER('Tag Library'!$AE$14:$AE$736, LEFT('Tag Library'!$AD$14:$AD$736, LEN(H$2))=H$2, RIGHT('Tag Library'!$AD$14:$AD$736, LEN($A374))=$A374), """")"),"")</f>
        <v/>
      </c>
      <c r="I374" s="1" t="str">
        <f ca="1">IFERROR(__xludf.DUMMYFUNCTION("IFERROR(FILTER('Tag Library'!$AE$14:$AE$736, LEFT('Tag Library'!$AD$14:$AD$736, LEN(I$2))=I$2, RIGHT('Tag Library'!$AD$14:$AD$736, LEN($A374))=$A374), """")"),"")</f>
        <v/>
      </c>
      <c r="J374" s="1" t="str">
        <f ca="1">IFERROR(__xludf.DUMMYFUNCTION("IFERROR(FILTER('Tag Library'!$AE$14:$AE$736, LEFT('Tag Library'!$AD$14:$AD$736, LEN(J$2))=J$2, RIGHT('Tag Library'!$AD$14:$AD$736, LEN($A374))=$A374), """")"),"")</f>
        <v/>
      </c>
      <c r="K374" s="1" t="str">
        <f ca="1">IFERROR(__xludf.DUMMYFUNCTION("IFERROR(FILTER('Tag Library'!$AE$14:$AE$736, LEFT('Tag Library'!$AD$14:$AD$736, LEN(K$2))=K$2, RIGHT('Tag Library'!$AD$14:$AD$736, LEN($A374))=$A374), """")"),"")</f>
        <v/>
      </c>
      <c r="L374" s="1" t="str">
        <f ca="1">IFERROR(__xludf.DUMMYFUNCTION("IFERROR(FILTER('Tag Library'!$AE$14:$AE$736, LEFT('Tag Library'!$AD$14:$AD$736, LEN(L$2))=L$2, RIGHT('Tag Library'!$AD$14:$AD$736, LEN($A374))=$A374), """")"),"")</f>
        <v/>
      </c>
      <c r="M374" s="1" t="str">
        <f ca="1">IFERROR(__xludf.DUMMYFUNCTION("IFERROR(FILTER('Tag Library'!$AE$14:$AE$736, LEFT('Tag Library'!$AD$14:$AD$736, LEN(M$2))=M$2, RIGHT('Tag Library'!$AD$14:$AD$736, LEN($A374))=$A374), """")"),"")</f>
        <v/>
      </c>
      <c r="N374" s="1" t="str">
        <f ca="1">IFERROR(__xludf.DUMMYFUNCTION("IFERROR(FILTER('Tag Library'!$AE$14:$AE$736, LEFT('Tag Library'!$AD$14:$AD$736, LEN(N$2))=N$2, RIGHT('Tag Library'!$AD$14:$AD$736, LEN($A374))=$A374), """")"),"")</f>
        <v/>
      </c>
      <c r="O374" s="1" t="str">
        <f ca="1">IFERROR(__xludf.DUMMYFUNCTION("IFERROR(FILTER('Tag Library'!$AE$14:$AE$736, LEFT('Tag Library'!$AD$14:$AD$736, LEN(O$2))=O$2, RIGHT('Tag Library'!$AD$14:$AD$736, LEN($A374))=$A374), """")"),"")</f>
        <v/>
      </c>
      <c r="P374" s="1" t="str">
        <f ca="1">IFERROR(__xludf.DUMMYFUNCTION("IFERROR(FILTER('Tag Library'!$AE$14:$AE$736, LEFT('Tag Library'!$AD$14:$AD$736, LEN(P$2))=P$2, RIGHT('Tag Library'!$AD$14:$AD$736, LEN($A374))=$A374), """")"),"")</f>
        <v/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IFERROR(__xludf.DUMMYFUNCTION("IFERROR(FILTER('Tag Library'!$AE$14:$AE$736, LEFT('Tag Library'!$AD$14:$AD$736, LEN(B$2))=B$2, RIGHT('Tag Library'!$AD$14:$AD$736, LEN($A375))=$A375), """")"),"")</f>
        <v/>
      </c>
      <c r="C375" s="1" t="str">
        <f ca="1">IFERROR(__xludf.DUMMYFUNCTION("IFERROR(FILTER('Tag Library'!$AE$14:$AE$736, LEFT('Tag Library'!$AD$14:$AD$736, LEN(C$2))=C$2, RIGHT('Tag Library'!$AD$14:$AD$736, LEN($A375))=$A375), """")"),"")</f>
        <v/>
      </c>
      <c r="D375" s="1" t="str">
        <f ca="1">IFERROR(__xludf.DUMMYFUNCTION("IFERROR(FILTER('Tag Library'!$AE$14:$AE$736, LEFT('Tag Library'!$AD$14:$AD$736, LEN(D$2))=D$2, RIGHT('Tag Library'!$AD$14:$AD$736, LEN($A375))=$A375), """")"),"")</f>
        <v/>
      </c>
      <c r="E375" s="1" t="str">
        <f ca="1">IFERROR(__xludf.DUMMYFUNCTION("IFERROR(FILTER('Tag Library'!$AE$14:$AE$736, LEFT('Tag Library'!$AD$14:$AD$736, LEN(E$2))=E$2, RIGHT('Tag Library'!$AD$14:$AD$736, LEN($A375))=$A375), """")"),"")</f>
        <v/>
      </c>
      <c r="F375" s="1" t="str">
        <f ca="1">IFERROR(__xludf.DUMMYFUNCTION("IFERROR(FILTER('Tag Library'!$AE$14:$AE$736, LEFT('Tag Library'!$AD$14:$AD$736, LEN(F$2))=F$2, RIGHT('Tag Library'!$AD$14:$AD$736, LEN($A375))=$A375), """")"),"")</f>
        <v/>
      </c>
      <c r="G375" s="1" t="str">
        <f ca="1">IFERROR(__xludf.DUMMYFUNCTION("IFERROR(FILTER('Tag Library'!$AE$14:$AE$736, LEFT('Tag Library'!$AD$14:$AD$736, LEN(G$2))=G$2, RIGHT('Tag Library'!$AD$14:$AD$736, LEN($A375))=$A375), """")"),"")</f>
        <v/>
      </c>
      <c r="H375" s="1" t="str">
        <f ca="1">IFERROR(__xludf.DUMMYFUNCTION("IFERROR(FILTER('Tag Library'!$AE$14:$AE$736, LEFT('Tag Library'!$AD$14:$AD$736, LEN(H$2))=H$2, RIGHT('Tag Library'!$AD$14:$AD$736, LEN($A375))=$A375), """")"),"")</f>
        <v/>
      </c>
      <c r="I375" s="1" t="str">
        <f ca="1">IFERROR(__xludf.DUMMYFUNCTION("IFERROR(FILTER('Tag Library'!$AE$14:$AE$736, LEFT('Tag Library'!$AD$14:$AD$736, LEN(I$2))=I$2, RIGHT('Tag Library'!$AD$14:$AD$736, LEN($A375))=$A375), """")"),"")</f>
        <v/>
      </c>
      <c r="J375" s="1" t="str">
        <f ca="1">IFERROR(__xludf.DUMMYFUNCTION("IFERROR(FILTER('Tag Library'!$AE$14:$AE$736, LEFT('Tag Library'!$AD$14:$AD$736, LEN(J$2))=J$2, RIGHT('Tag Library'!$AD$14:$AD$736, LEN($A375))=$A375), """")"),"")</f>
        <v/>
      </c>
      <c r="K375" s="1" t="str">
        <f ca="1">IFERROR(__xludf.DUMMYFUNCTION("IFERROR(FILTER('Tag Library'!$AE$14:$AE$736, LEFT('Tag Library'!$AD$14:$AD$736, LEN(K$2))=K$2, RIGHT('Tag Library'!$AD$14:$AD$736, LEN($A375))=$A375), """")"),"")</f>
        <v/>
      </c>
      <c r="L375" s="1" t="str">
        <f ca="1">IFERROR(__xludf.DUMMYFUNCTION("IFERROR(FILTER('Tag Library'!$AE$14:$AE$736, LEFT('Tag Library'!$AD$14:$AD$736, LEN(L$2))=L$2, RIGHT('Tag Library'!$AD$14:$AD$736, LEN($A375))=$A375), """")"),"")</f>
        <v/>
      </c>
      <c r="M375" s="1" t="str">
        <f ca="1">IFERROR(__xludf.DUMMYFUNCTION("IFERROR(FILTER('Tag Library'!$AE$14:$AE$736, LEFT('Tag Library'!$AD$14:$AD$736, LEN(M$2))=M$2, RIGHT('Tag Library'!$AD$14:$AD$736, LEN($A375))=$A375), """")"),"")</f>
        <v/>
      </c>
      <c r="N375" s="1" t="str">
        <f ca="1">IFERROR(__xludf.DUMMYFUNCTION("IFERROR(FILTER('Tag Library'!$AE$14:$AE$736, LEFT('Tag Library'!$AD$14:$AD$736, LEN(N$2))=N$2, RIGHT('Tag Library'!$AD$14:$AD$736, LEN($A375))=$A375), """")"),"")</f>
        <v/>
      </c>
      <c r="O375" s="1" t="str">
        <f ca="1">IFERROR(__xludf.DUMMYFUNCTION("IFERROR(FILTER('Tag Library'!$AE$14:$AE$736, LEFT('Tag Library'!$AD$14:$AD$736, LEN(O$2))=O$2, RIGHT('Tag Library'!$AD$14:$AD$736, LEN($A375))=$A375), """")"),"")</f>
        <v/>
      </c>
      <c r="P375" s="1" t="str">
        <f ca="1">IFERROR(__xludf.DUMMYFUNCTION("IFERROR(FILTER('Tag Library'!$AE$14:$AE$736, LEFT('Tag Library'!$AD$14:$AD$736, LEN(P$2))=P$2, RIGHT('Tag Library'!$AD$14:$AD$736, LEN($A375))=$A375), """")"),"")</f>
        <v/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IFERROR(__xludf.DUMMYFUNCTION("IFERROR(FILTER('Tag Library'!$AE$14:$AE$736, LEFT('Tag Library'!$AD$14:$AD$736, LEN(B$2))=B$2, RIGHT('Tag Library'!$AD$14:$AD$736, LEN($A376))=$A376), """")"),"")</f>
        <v/>
      </c>
      <c r="C376" s="1" t="str">
        <f ca="1">IFERROR(__xludf.DUMMYFUNCTION("IFERROR(FILTER('Tag Library'!$AE$14:$AE$736, LEFT('Tag Library'!$AD$14:$AD$736, LEN(C$2))=C$2, RIGHT('Tag Library'!$AD$14:$AD$736, LEN($A376))=$A376), """")"),"")</f>
        <v/>
      </c>
      <c r="D376" s="1" t="str">
        <f ca="1">IFERROR(__xludf.DUMMYFUNCTION("IFERROR(FILTER('Tag Library'!$AE$14:$AE$736, LEFT('Tag Library'!$AD$14:$AD$736, LEN(D$2))=D$2, RIGHT('Tag Library'!$AD$14:$AD$736, LEN($A376))=$A376), """")"),"")</f>
        <v/>
      </c>
      <c r="E376" s="1" t="str">
        <f ca="1">IFERROR(__xludf.DUMMYFUNCTION("IFERROR(FILTER('Tag Library'!$AE$14:$AE$736, LEFT('Tag Library'!$AD$14:$AD$736, LEN(E$2))=E$2, RIGHT('Tag Library'!$AD$14:$AD$736, LEN($A376))=$A376), """")"),"")</f>
        <v/>
      </c>
      <c r="F376" s="1" t="str">
        <f ca="1">IFERROR(__xludf.DUMMYFUNCTION("IFERROR(FILTER('Tag Library'!$AE$14:$AE$736, LEFT('Tag Library'!$AD$14:$AD$736, LEN(F$2))=F$2, RIGHT('Tag Library'!$AD$14:$AD$736, LEN($A376))=$A376), """")"),"")</f>
        <v/>
      </c>
      <c r="G376" s="1" t="str">
        <f ca="1">IFERROR(__xludf.DUMMYFUNCTION("IFERROR(FILTER('Tag Library'!$AE$14:$AE$736, LEFT('Tag Library'!$AD$14:$AD$736, LEN(G$2))=G$2, RIGHT('Tag Library'!$AD$14:$AD$736, LEN($A376))=$A376), """")"),"")</f>
        <v/>
      </c>
      <c r="H376" s="1" t="str">
        <f ca="1">IFERROR(__xludf.DUMMYFUNCTION("IFERROR(FILTER('Tag Library'!$AE$14:$AE$736, LEFT('Tag Library'!$AD$14:$AD$736, LEN(H$2))=H$2, RIGHT('Tag Library'!$AD$14:$AD$736, LEN($A376))=$A376), """")"),"")</f>
        <v/>
      </c>
      <c r="I376" s="1" t="str">
        <f ca="1">IFERROR(__xludf.DUMMYFUNCTION("IFERROR(FILTER('Tag Library'!$AE$14:$AE$736, LEFT('Tag Library'!$AD$14:$AD$736, LEN(I$2))=I$2, RIGHT('Tag Library'!$AD$14:$AD$736, LEN($A376))=$A376), """")"),"")</f>
        <v/>
      </c>
      <c r="J376" s="1" t="str">
        <f ca="1">IFERROR(__xludf.DUMMYFUNCTION("IFERROR(FILTER('Tag Library'!$AE$14:$AE$736, LEFT('Tag Library'!$AD$14:$AD$736, LEN(J$2))=J$2, RIGHT('Tag Library'!$AD$14:$AD$736, LEN($A376))=$A376), """")"),"")</f>
        <v/>
      </c>
      <c r="K376" s="1" t="str">
        <f ca="1">IFERROR(__xludf.DUMMYFUNCTION("IFERROR(FILTER('Tag Library'!$AE$14:$AE$736, LEFT('Tag Library'!$AD$14:$AD$736, LEN(K$2))=K$2, RIGHT('Tag Library'!$AD$14:$AD$736, LEN($A376))=$A376), """")"),"")</f>
        <v/>
      </c>
      <c r="L376" s="1" t="str">
        <f ca="1">IFERROR(__xludf.DUMMYFUNCTION("IFERROR(FILTER('Tag Library'!$AE$14:$AE$736, LEFT('Tag Library'!$AD$14:$AD$736, LEN(L$2))=L$2, RIGHT('Tag Library'!$AD$14:$AD$736, LEN($A376))=$A376), """")"),"")</f>
        <v/>
      </c>
      <c r="M376" s="1" t="str">
        <f ca="1">IFERROR(__xludf.DUMMYFUNCTION("IFERROR(FILTER('Tag Library'!$AE$14:$AE$736, LEFT('Tag Library'!$AD$14:$AD$736, LEN(M$2))=M$2, RIGHT('Tag Library'!$AD$14:$AD$736, LEN($A376))=$A376), """")"),"")</f>
        <v/>
      </c>
      <c r="N376" s="1" t="str">
        <f ca="1">IFERROR(__xludf.DUMMYFUNCTION("IFERROR(FILTER('Tag Library'!$AE$14:$AE$736, LEFT('Tag Library'!$AD$14:$AD$736, LEN(N$2))=N$2, RIGHT('Tag Library'!$AD$14:$AD$736, LEN($A376))=$A376), """")"),"")</f>
        <v/>
      </c>
      <c r="O376" s="1" t="str">
        <f ca="1">IFERROR(__xludf.DUMMYFUNCTION("IFERROR(FILTER('Tag Library'!$AE$14:$AE$736, LEFT('Tag Library'!$AD$14:$AD$736, LEN(O$2))=O$2, RIGHT('Tag Library'!$AD$14:$AD$736, LEN($A376))=$A376), """")"),"")</f>
        <v/>
      </c>
      <c r="P376" s="1" t="str">
        <f ca="1">IFERROR(__xludf.DUMMYFUNCTION("IFERROR(FILTER('Tag Library'!$AE$14:$AE$736, LEFT('Tag Library'!$AD$14:$AD$736, LEN(P$2))=P$2, RIGHT('Tag Library'!$AD$14:$AD$736, LEN($A376))=$A376), """")"),"")</f>
        <v/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IFERROR(__xludf.DUMMYFUNCTION("IFERROR(FILTER('Tag Library'!$AE$14:$AE$736, LEFT('Tag Library'!$AD$14:$AD$736, LEN(B$2))=B$2, RIGHT('Tag Library'!$AD$14:$AD$736, LEN($A377))=$A377), """")"),"")</f>
        <v/>
      </c>
      <c r="C377" s="1" t="str">
        <f ca="1">IFERROR(__xludf.DUMMYFUNCTION("IFERROR(FILTER('Tag Library'!$AE$14:$AE$736, LEFT('Tag Library'!$AD$14:$AD$736, LEN(C$2))=C$2, RIGHT('Tag Library'!$AD$14:$AD$736, LEN($A377))=$A377), """")"),"")</f>
        <v/>
      </c>
      <c r="D377" s="1" t="str">
        <f ca="1">IFERROR(__xludf.DUMMYFUNCTION("IFERROR(FILTER('Tag Library'!$AE$14:$AE$736, LEFT('Tag Library'!$AD$14:$AD$736, LEN(D$2))=D$2, RIGHT('Tag Library'!$AD$14:$AD$736, LEN($A377))=$A377), """")"),"")</f>
        <v/>
      </c>
      <c r="E377" s="1" t="str">
        <f ca="1">IFERROR(__xludf.DUMMYFUNCTION("IFERROR(FILTER('Tag Library'!$AE$14:$AE$736, LEFT('Tag Library'!$AD$14:$AD$736, LEN(E$2))=E$2, RIGHT('Tag Library'!$AD$14:$AD$736, LEN($A377))=$A377), """")"),"")</f>
        <v/>
      </c>
      <c r="F377" s="1" t="str">
        <f ca="1">IFERROR(__xludf.DUMMYFUNCTION("IFERROR(FILTER('Tag Library'!$AE$14:$AE$736, LEFT('Tag Library'!$AD$14:$AD$736, LEN(F$2))=F$2, RIGHT('Tag Library'!$AD$14:$AD$736, LEN($A377))=$A377), """")"),"")</f>
        <v/>
      </c>
      <c r="G377" s="1" t="str">
        <f ca="1">IFERROR(__xludf.DUMMYFUNCTION("IFERROR(FILTER('Tag Library'!$AE$14:$AE$736, LEFT('Tag Library'!$AD$14:$AD$736, LEN(G$2))=G$2, RIGHT('Tag Library'!$AD$14:$AD$736, LEN($A377))=$A377), """")"),"")</f>
        <v/>
      </c>
      <c r="H377" s="1" t="str">
        <f ca="1">IFERROR(__xludf.DUMMYFUNCTION("IFERROR(FILTER('Tag Library'!$AE$14:$AE$736, LEFT('Tag Library'!$AD$14:$AD$736, LEN(H$2))=H$2, RIGHT('Tag Library'!$AD$14:$AD$736, LEN($A377))=$A377), """")"),"")</f>
        <v/>
      </c>
      <c r="I377" s="1" t="str">
        <f ca="1">IFERROR(__xludf.DUMMYFUNCTION("IFERROR(FILTER('Tag Library'!$AE$14:$AE$736, LEFT('Tag Library'!$AD$14:$AD$736, LEN(I$2))=I$2, RIGHT('Tag Library'!$AD$14:$AD$736, LEN($A377))=$A377), """")"),"")</f>
        <v/>
      </c>
      <c r="J377" s="1" t="str">
        <f ca="1">IFERROR(__xludf.DUMMYFUNCTION("IFERROR(FILTER('Tag Library'!$AE$14:$AE$736, LEFT('Tag Library'!$AD$14:$AD$736, LEN(J$2))=J$2, RIGHT('Tag Library'!$AD$14:$AD$736, LEN($A377))=$A377), """")"),"")</f>
        <v/>
      </c>
      <c r="K377" s="1" t="str">
        <f ca="1">IFERROR(__xludf.DUMMYFUNCTION("IFERROR(FILTER('Tag Library'!$AE$14:$AE$736, LEFT('Tag Library'!$AD$14:$AD$736, LEN(K$2))=K$2, RIGHT('Tag Library'!$AD$14:$AD$736, LEN($A377))=$A377), """")"),"")</f>
        <v/>
      </c>
      <c r="L377" s="1" t="str">
        <f ca="1">IFERROR(__xludf.DUMMYFUNCTION("IFERROR(FILTER('Tag Library'!$AE$14:$AE$736, LEFT('Tag Library'!$AD$14:$AD$736, LEN(L$2))=L$2, RIGHT('Tag Library'!$AD$14:$AD$736, LEN($A377))=$A377), """")"),"")</f>
        <v/>
      </c>
      <c r="M377" s="1" t="str">
        <f ca="1">IFERROR(__xludf.DUMMYFUNCTION("IFERROR(FILTER('Tag Library'!$AE$14:$AE$736, LEFT('Tag Library'!$AD$14:$AD$736, LEN(M$2))=M$2, RIGHT('Tag Library'!$AD$14:$AD$736, LEN($A377))=$A377), """")"),"")</f>
        <v/>
      </c>
      <c r="N377" s="1" t="str">
        <f ca="1">IFERROR(__xludf.DUMMYFUNCTION("IFERROR(FILTER('Tag Library'!$AE$14:$AE$736, LEFT('Tag Library'!$AD$14:$AD$736, LEN(N$2))=N$2, RIGHT('Tag Library'!$AD$14:$AD$736, LEN($A377))=$A377), """")"),"")</f>
        <v/>
      </c>
      <c r="O377" s="1" t="str">
        <f ca="1">IFERROR(__xludf.DUMMYFUNCTION("IFERROR(FILTER('Tag Library'!$AE$14:$AE$736, LEFT('Tag Library'!$AD$14:$AD$736, LEN(O$2))=O$2, RIGHT('Tag Library'!$AD$14:$AD$736, LEN($A377))=$A377), """")"),"")</f>
        <v/>
      </c>
      <c r="P377" s="1" t="str">
        <f ca="1">IFERROR(__xludf.DUMMYFUNCTION("IFERROR(FILTER('Tag Library'!$AE$14:$AE$736, LEFT('Tag Library'!$AD$14:$AD$736, LEN(P$2))=P$2, RIGHT('Tag Library'!$AD$14:$AD$736, LEN($A377))=$A377), """")"),"")</f>
        <v/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IFERROR(__xludf.DUMMYFUNCTION("IFERROR(FILTER('Tag Library'!$AE$14:$AE$736, LEFT('Tag Library'!$AD$14:$AD$736, LEN(B$2))=B$2, RIGHT('Tag Library'!$AD$14:$AD$736, LEN($A378))=$A378), """")"),"")</f>
        <v/>
      </c>
      <c r="C378" s="1" t="str">
        <f ca="1">IFERROR(__xludf.DUMMYFUNCTION("IFERROR(FILTER('Tag Library'!$AE$14:$AE$736, LEFT('Tag Library'!$AD$14:$AD$736, LEN(C$2))=C$2, RIGHT('Tag Library'!$AD$14:$AD$736, LEN($A378))=$A378), """")"),"")</f>
        <v/>
      </c>
      <c r="D378" s="1" t="str">
        <f ca="1">IFERROR(__xludf.DUMMYFUNCTION("IFERROR(FILTER('Tag Library'!$AE$14:$AE$736, LEFT('Tag Library'!$AD$14:$AD$736, LEN(D$2))=D$2, RIGHT('Tag Library'!$AD$14:$AD$736, LEN($A378))=$A378), """")"),"")</f>
        <v/>
      </c>
      <c r="E378" s="1" t="str">
        <f ca="1">IFERROR(__xludf.DUMMYFUNCTION("IFERROR(FILTER('Tag Library'!$AE$14:$AE$736, LEFT('Tag Library'!$AD$14:$AD$736, LEN(E$2))=E$2, RIGHT('Tag Library'!$AD$14:$AD$736, LEN($A378))=$A378), """")"),"")</f>
        <v/>
      </c>
      <c r="F378" s="1" t="str">
        <f ca="1">IFERROR(__xludf.DUMMYFUNCTION("IFERROR(FILTER('Tag Library'!$AE$14:$AE$736, LEFT('Tag Library'!$AD$14:$AD$736, LEN(F$2))=F$2, RIGHT('Tag Library'!$AD$14:$AD$736, LEN($A378))=$A378), """")"),"")</f>
        <v/>
      </c>
      <c r="G378" s="1" t="str">
        <f ca="1">IFERROR(__xludf.DUMMYFUNCTION("IFERROR(FILTER('Tag Library'!$AE$14:$AE$736, LEFT('Tag Library'!$AD$14:$AD$736, LEN(G$2))=G$2, RIGHT('Tag Library'!$AD$14:$AD$736, LEN($A378))=$A378), """")"),"")</f>
        <v/>
      </c>
      <c r="H378" s="1" t="str">
        <f ca="1">IFERROR(__xludf.DUMMYFUNCTION("IFERROR(FILTER('Tag Library'!$AE$14:$AE$736, LEFT('Tag Library'!$AD$14:$AD$736, LEN(H$2))=H$2, RIGHT('Tag Library'!$AD$14:$AD$736, LEN($A378))=$A378), """")"),"")</f>
        <v/>
      </c>
      <c r="I378" s="1" t="str">
        <f ca="1">IFERROR(__xludf.DUMMYFUNCTION("IFERROR(FILTER('Tag Library'!$AE$14:$AE$736, LEFT('Tag Library'!$AD$14:$AD$736, LEN(I$2))=I$2, RIGHT('Tag Library'!$AD$14:$AD$736, LEN($A378))=$A378), """")"),"")</f>
        <v/>
      </c>
      <c r="J378" s="1" t="str">
        <f ca="1">IFERROR(__xludf.DUMMYFUNCTION("IFERROR(FILTER('Tag Library'!$AE$14:$AE$736, LEFT('Tag Library'!$AD$14:$AD$736, LEN(J$2))=J$2, RIGHT('Tag Library'!$AD$14:$AD$736, LEN($A378))=$A378), """")"),"")</f>
        <v/>
      </c>
      <c r="K378" s="1" t="str">
        <f ca="1">IFERROR(__xludf.DUMMYFUNCTION("IFERROR(FILTER('Tag Library'!$AE$14:$AE$736, LEFT('Tag Library'!$AD$14:$AD$736, LEN(K$2))=K$2, RIGHT('Tag Library'!$AD$14:$AD$736, LEN($A378))=$A378), """")"),"")</f>
        <v/>
      </c>
      <c r="L378" s="1" t="str">
        <f ca="1">IFERROR(__xludf.DUMMYFUNCTION("IFERROR(FILTER('Tag Library'!$AE$14:$AE$736, LEFT('Tag Library'!$AD$14:$AD$736, LEN(L$2))=L$2, RIGHT('Tag Library'!$AD$14:$AD$736, LEN($A378))=$A378), """")"),"")</f>
        <v/>
      </c>
      <c r="M378" s="1" t="str">
        <f ca="1">IFERROR(__xludf.DUMMYFUNCTION("IFERROR(FILTER('Tag Library'!$AE$14:$AE$736, LEFT('Tag Library'!$AD$14:$AD$736, LEN(M$2))=M$2, RIGHT('Tag Library'!$AD$14:$AD$736, LEN($A378))=$A378), """")"),"")</f>
        <v/>
      </c>
      <c r="N378" s="1" t="str">
        <f ca="1">IFERROR(__xludf.DUMMYFUNCTION("IFERROR(FILTER('Tag Library'!$AE$14:$AE$736, LEFT('Tag Library'!$AD$14:$AD$736, LEN(N$2))=N$2, RIGHT('Tag Library'!$AD$14:$AD$736, LEN($A378))=$A378), """")"),"")</f>
        <v/>
      </c>
      <c r="O378" s="1" t="str">
        <f ca="1">IFERROR(__xludf.DUMMYFUNCTION("IFERROR(FILTER('Tag Library'!$AE$14:$AE$736, LEFT('Tag Library'!$AD$14:$AD$736, LEN(O$2))=O$2, RIGHT('Tag Library'!$AD$14:$AD$736, LEN($A378))=$A378), """")"),"")</f>
        <v/>
      </c>
      <c r="P378" s="1" t="str">
        <f ca="1">IFERROR(__xludf.DUMMYFUNCTION("IFERROR(FILTER('Tag Library'!$AE$14:$AE$736, LEFT('Tag Library'!$AD$14:$AD$736, LEN(P$2))=P$2, RIGHT('Tag Library'!$AD$14:$AD$736, LEN($A378))=$A378), """")"),"")</f>
        <v/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IFERROR(__xludf.DUMMYFUNCTION("IFERROR(FILTER('Tag Library'!$AE$14:$AE$736, LEFT('Tag Library'!$AD$14:$AD$736, LEN(B$2))=B$2, RIGHT('Tag Library'!$AD$14:$AD$736, LEN($A379))=$A379), """")"),"")</f>
        <v/>
      </c>
      <c r="C379" s="1" t="str">
        <f ca="1">IFERROR(__xludf.DUMMYFUNCTION("IFERROR(FILTER('Tag Library'!$AE$14:$AE$736, LEFT('Tag Library'!$AD$14:$AD$736, LEN(C$2))=C$2, RIGHT('Tag Library'!$AD$14:$AD$736, LEN($A379))=$A379), """")"),"")</f>
        <v/>
      </c>
      <c r="D379" s="1" t="str">
        <f ca="1">IFERROR(__xludf.DUMMYFUNCTION("IFERROR(FILTER('Tag Library'!$AE$14:$AE$736, LEFT('Tag Library'!$AD$14:$AD$736, LEN(D$2))=D$2, RIGHT('Tag Library'!$AD$14:$AD$736, LEN($A379))=$A379), """")"),"")</f>
        <v/>
      </c>
      <c r="E379" s="1" t="str">
        <f ca="1">IFERROR(__xludf.DUMMYFUNCTION("IFERROR(FILTER('Tag Library'!$AE$14:$AE$736, LEFT('Tag Library'!$AD$14:$AD$736, LEN(E$2))=E$2, RIGHT('Tag Library'!$AD$14:$AD$736, LEN($A379))=$A379), """")"),"")</f>
        <v/>
      </c>
      <c r="F379" s="1" t="str">
        <f ca="1">IFERROR(__xludf.DUMMYFUNCTION("IFERROR(FILTER('Tag Library'!$AE$14:$AE$736, LEFT('Tag Library'!$AD$14:$AD$736, LEN(F$2))=F$2, RIGHT('Tag Library'!$AD$14:$AD$736, LEN($A379))=$A379), """")"),"")</f>
        <v/>
      </c>
      <c r="G379" s="1" t="str">
        <f ca="1">IFERROR(__xludf.DUMMYFUNCTION("IFERROR(FILTER('Tag Library'!$AE$14:$AE$736, LEFT('Tag Library'!$AD$14:$AD$736, LEN(G$2))=G$2, RIGHT('Tag Library'!$AD$14:$AD$736, LEN($A379))=$A379), """")"),"")</f>
        <v/>
      </c>
      <c r="H379" s="1" t="str">
        <f ca="1">IFERROR(__xludf.DUMMYFUNCTION("IFERROR(FILTER('Tag Library'!$AE$14:$AE$736, LEFT('Tag Library'!$AD$14:$AD$736, LEN(H$2))=H$2, RIGHT('Tag Library'!$AD$14:$AD$736, LEN($A379))=$A379), """")"),"")</f>
        <v/>
      </c>
      <c r="I379" s="1" t="str">
        <f ca="1">IFERROR(__xludf.DUMMYFUNCTION("IFERROR(FILTER('Tag Library'!$AE$14:$AE$736, LEFT('Tag Library'!$AD$14:$AD$736, LEN(I$2))=I$2, RIGHT('Tag Library'!$AD$14:$AD$736, LEN($A379))=$A379), """")"),"")</f>
        <v/>
      </c>
      <c r="J379" s="1" t="str">
        <f ca="1">IFERROR(__xludf.DUMMYFUNCTION("IFERROR(FILTER('Tag Library'!$AE$14:$AE$736, LEFT('Tag Library'!$AD$14:$AD$736, LEN(J$2))=J$2, RIGHT('Tag Library'!$AD$14:$AD$736, LEN($A379))=$A379), """")"),"")</f>
        <v/>
      </c>
      <c r="K379" s="1" t="str">
        <f ca="1">IFERROR(__xludf.DUMMYFUNCTION("IFERROR(FILTER('Tag Library'!$AE$14:$AE$736, LEFT('Tag Library'!$AD$14:$AD$736, LEN(K$2))=K$2, RIGHT('Tag Library'!$AD$14:$AD$736, LEN($A379))=$A379), """")"),"")</f>
        <v/>
      </c>
      <c r="L379" s="1" t="str">
        <f ca="1">IFERROR(__xludf.DUMMYFUNCTION("IFERROR(FILTER('Tag Library'!$AE$14:$AE$736, LEFT('Tag Library'!$AD$14:$AD$736, LEN(L$2))=L$2, RIGHT('Tag Library'!$AD$14:$AD$736, LEN($A379))=$A379), """")"),"")</f>
        <v/>
      </c>
      <c r="M379" s="1" t="str">
        <f ca="1">IFERROR(__xludf.DUMMYFUNCTION("IFERROR(FILTER('Tag Library'!$AE$14:$AE$736, LEFT('Tag Library'!$AD$14:$AD$736, LEN(M$2))=M$2, RIGHT('Tag Library'!$AD$14:$AD$736, LEN($A379))=$A379), """")"),"")</f>
        <v/>
      </c>
      <c r="N379" s="1" t="str">
        <f ca="1">IFERROR(__xludf.DUMMYFUNCTION("IFERROR(FILTER('Tag Library'!$AE$14:$AE$736, LEFT('Tag Library'!$AD$14:$AD$736, LEN(N$2))=N$2, RIGHT('Tag Library'!$AD$14:$AD$736, LEN($A379))=$A379), """")"),"")</f>
        <v/>
      </c>
      <c r="O379" s="1" t="str">
        <f ca="1">IFERROR(__xludf.DUMMYFUNCTION("IFERROR(FILTER('Tag Library'!$AE$14:$AE$736, LEFT('Tag Library'!$AD$14:$AD$736, LEN(O$2))=O$2, RIGHT('Tag Library'!$AD$14:$AD$736, LEN($A379))=$A379), """")"),"")</f>
        <v/>
      </c>
      <c r="P379" s="1" t="str">
        <f ca="1">IFERROR(__xludf.DUMMYFUNCTION("IFERROR(FILTER('Tag Library'!$AE$14:$AE$736, LEFT('Tag Library'!$AD$14:$AD$736, LEN(P$2))=P$2, RIGHT('Tag Library'!$AD$14:$AD$736, LEN($A379))=$A379), """")"),"")</f>
        <v/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IFERROR(__xludf.DUMMYFUNCTION("IFERROR(FILTER('Tag Library'!$AE$14:$AE$736, LEFT('Tag Library'!$AD$14:$AD$736, LEN(B$2))=B$2, RIGHT('Tag Library'!$AD$14:$AD$736, LEN($A380))=$A380), """")"),"")</f>
        <v/>
      </c>
      <c r="C380" s="1" t="str">
        <f ca="1">IFERROR(__xludf.DUMMYFUNCTION("IFERROR(FILTER('Tag Library'!$AE$14:$AE$736, LEFT('Tag Library'!$AD$14:$AD$736, LEN(C$2))=C$2, RIGHT('Tag Library'!$AD$14:$AD$736, LEN($A380))=$A380), """")"),"")</f>
        <v/>
      </c>
      <c r="D380" s="1" t="str">
        <f ca="1">IFERROR(__xludf.DUMMYFUNCTION("IFERROR(FILTER('Tag Library'!$AE$14:$AE$736, LEFT('Tag Library'!$AD$14:$AD$736, LEN(D$2))=D$2, RIGHT('Tag Library'!$AD$14:$AD$736, LEN($A380))=$A380), """")"),"")</f>
        <v/>
      </c>
      <c r="E380" s="1" t="str">
        <f ca="1">IFERROR(__xludf.DUMMYFUNCTION("IFERROR(FILTER('Tag Library'!$AE$14:$AE$736, LEFT('Tag Library'!$AD$14:$AD$736, LEN(E$2))=E$2, RIGHT('Tag Library'!$AD$14:$AD$736, LEN($A380))=$A380), """")"),"")</f>
        <v/>
      </c>
      <c r="F380" s="1" t="str">
        <f ca="1">IFERROR(__xludf.DUMMYFUNCTION("IFERROR(FILTER('Tag Library'!$AE$14:$AE$736, LEFT('Tag Library'!$AD$14:$AD$736, LEN(F$2))=F$2, RIGHT('Tag Library'!$AD$14:$AD$736, LEN($A380))=$A380), """")"),"")</f>
        <v/>
      </c>
      <c r="G380" s="1" t="str">
        <f ca="1">IFERROR(__xludf.DUMMYFUNCTION("IFERROR(FILTER('Tag Library'!$AE$14:$AE$736, LEFT('Tag Library'!$AD$14:$AD$736, LEN(G$2))=G$2, RIGHT('Tag Library'!$AD$14:$AD$736, LEN($A380))=$A380), """")"),"")</f>
        <v/>
      </c>
      <c r="H380" s="1" t="str">
        <f ca="1">IFERROR(__xludf.DUMMYFUNCTION("IFERROR(FILTER('Tag Library'!$AE$14:$AE$736, LEFT('Tag Library'!$AD$14:$AD$736, LEN(H$2))=H$2, RIGHT('Tag Library'!$AD$14:$AD$736, LEN($A380))=$A380), """")"),"")</f>
        <v/>
      </c>
      <c r="I380" s="1" t="str">
        <f ca="1">IFERROR(__xludf.DUMMYFUNCTION("IFERROR(FILTER('Tag Library'!$AE$14:$AE$736, LEFT('Tag Library'!$AD$14:$AD$736, LEN(I$2))=I$2, RIGHT('Tag Library'!$AD$14:$AD$736, LEN($A380))=$A380), """")"),"")</f>
        <v/>
      </c>
      <c r="J380" s="1" t="str">
        <f ca="1">IFERROR(__xludf.DUMMYFUNCTION("IFERROR(FILTER('Tag Library'!$AE$14:$AE$736, LEFT('Tag Library'!$AD$14:$AD$736, LEN(J$2))=J$2, RIGHT('Tag Library'!$AD$14:$AD$736, LEN($A380))=$A380), """")"),"")</f>
        <v/>
      </c>
      <c r="K380" s="1" t="str">
        <f ca="1">IFERROR(__xludf.DUMMYFUNCTION("IFERROR(FILTER('Tag Library'!$AE$14:$AE$736, LEFT('Tag Library'!$AD$14:$AD$736, LEN(K$2))=K$2, RIGHT('Tag Library'!$AD$14:$AD$736, LEN($A380))=$A380), """")"),"")</f>
        <v/>
      </c>
      <c r="L380" s="1" t="str">
        <f ca="1">IFERROR(__xludf.DUMMYFUNCTION("IFERROR(FILTER('Tag Library'!$AE$14:$AE$736, LEFT('Tag Library'!$AD$14:$AD$736, LEN(L$2))=L$2, RIGHT('Tag Library'!$AD$14:$AD$736, LEN($A380))=$A380), """")"),"")</f>
        <v/>
      </c>
      <c r="M380" s="1" t="str">
        <f ca="1">IFERROR(__xludf.DUMMYFUNCTION("IFERROR(FILTER('Tag Library'!$AE$14:$AE$736, LEFT('Tag Library'!$AD$14:$AD$736, LEN(M$2))=M$2, RIGHT('Tag Library'!$AD$14:$AD$736, LEN($A380))=$A380), """")"),"")</f>
        <v/>
      </c>
      <c r="N380" s="1" t="str">
        <f ca="1">IFERROR(__xludf.DUMMYFUNCTION("IFERROR(FILTER('Tag Library'!$AE$14:$AE$736, LEFT('Tag Library'!$AD$14:$AD$736, LEN(N$2))=N$2, RIGHT('Tag Library'!$AD$14:$AD$736, LEN($A380))=$A380), """")"),"")</f>
        <v/>
      </c>
      <c r="O380" s="1" t="str">
        <f ca="1">IFERROR(__xludf.DUMMYFUNCTION("IFERROR(FILTER('Tag Library'!$AE$14:$AE$736, LEFT('Tag Library'!$AD$14:$AD$736, LEN(O$2))=O$2, RIGHT('Tag Library'!$AD$14:$AD$736, LEN($A380))=$A380), """")"),"")</f>
        <v/>
      </c>
      <c r="P380" s="1" t="str">
        <f ca="1">IFERROR(__xludf.DUMMYFUNCTION("IFERROR(FILTER('Tag Library'!$AE$14:$AE$736, LEFT('Tag Library'!$AD$14:$AD$736, LEN(P$2))=P$2, RIGHT('Tag Library'!$AD$14:$AD$736, LEN($A380))=$A380), """")"),"")</f>
        <v/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IFERROR(__xludf.DUMMYFUNCTION("IFERROR(FILTER('Tag Library'!$AE$14:$AE$736, LEFT('Tag Library'!$AD$14:$AD$736, LEN(B$2))=B$2, RIGHT('Tag Library'!$AD$14:$AD$736, LEN($A381))=$A381), """")"),"")</f>
        <v/>
      </c>
      <c r="C381" s="1" t="str">
        <f ca="1">IFERROR(__xludf.DUMMYFUNCTION("IFERROR(FILTER('Tag Library'!$AE$14:$AE$736, LEFT('Tag Library'!$AD$14:$AD$736, LEN(C$2))=C$2, RIGHT('Tag Library'!$AD$14:$AD$736, LEN($A381))=$A381), """")"),"")</f>
        <v/>
      </c>
      <c r="D381" s="1" t="str">
        <f ca="1">IFERROR(__xludf.DUMMYFUNCTION("IFERROR(FILTER('Tag Library'!$AE$14:$AE$736, LEFT('Tag Library'!$AD$14:$AD$736, LEN(D$2))=D$2, RIGHT('Tag Library'!$AD$14:$AD$736, LEN($A381))=$A381), """")"),"")</f>
        <v/>
      </c>
      <c r="E381" s="1" t="str">
        <f ca="1">IFERROR(__xludf.DUMMYFUNCTION("IFERROR(FILTER('Tag Library'!$AE$14:$AE$736, LEFT('Tag Library'!$AD$14:$AD$736, LEN(E$2))=E$2, RIGHT('Tag Library'!$AD$14:$AD$736, LEN($A381))=$A381), """")"),"")</f>
        <v/>
      </c>
      <c r="F381" s="1" t="str">
        <f ca="1">IFERROR(__xludf.DUMMYFUNCTION("IFERROR(FILTER('Tag Library'!$AE$14:$AE$736, LEFT('Tag Library'!$AD$14:$AD$736, LEN(F$2))=F$2, RIGHT('Tag Library'!$AD$14:$AD$736, LEN($A381))=$A381), """")"),"")</f>
        <v/>
      </c>
      <c r="G381" s="1" t="str">
        <f ca="1">IFERROR(__xludf.DUMMYFUNCTION("IFERROR(FILTER('Tag Library'!$AE$14:$AE$736, LEFT('Tag Library'!$AD$14:$AD$736, LEN(G$2))=G$2, RIGHT('Tag Library'!$AD$14:$AD$736, LEN($A381))=$A381), """")"),"")</f>
        <v/>
      </c>
      <c r="H381" s="1" t="str">
        <f ca="1">IFERROR(__xludf.DUMMYFUNCTION("IFERROR(FILTER('Tag Library'!$AE$14:$AE$736, LEFT('Tag Library'!$AD$14:$AD$736, LEN(H$2))=H$2, RIGHT('Tag Library'!$AD$14:$AD$736, LEN($A381))=$A381), """")"),"")</f>
        <v/>
      </c>
      <c r="I381" s="1" t="str">
        <f ca="1">IFERROR(__xludf.DUMMYFUNCTION("IFERROR(FILTER('Tag Library'!$AE$14:$AE$736, LEFT('Tag Library'!$AD$14:$AD$736, LEN(I$2))=I$2, RIGHT('Tag Library'!$AD$14:$AD$736, LEN($A381))=$A381), """")"),"")</f>
        <v/>
      </c>
      <c r="J381" s="1" t="str">
        <f ca="1">IFERROR(__xludf.DUMMYFUNCTION("IFERROR(FILTER('Tag Library'!$AE$14:$AE$736, LEFT('Tag Library'!$AD$14:$AD$736, LEN(J$2))=J$2, RIGHT('Tag Library'!$AD$14:$AD$736, LEN($A381))=$A381), """")"),"")</f>
        <v/>
      </c>
      <c r="K381" s="1" t="str">
        <f ca="1">IFERROR(__xludf.DUMMYFUNCTION("IFERROR(FILTER('Tag Library'!$AE$14:$AE$736, LEFT('Tag Library'!$AD$14:$AD$736, LEN(K$2))=K$2, RIGHT('Tag Library'!$AD$14:$AD$736, LEN($A381))=$A381), """")"),"")</f>
        <v/>
      </c>
      <c r="L381" s="1" t="str">
        <f ca="1">IFERROR(__xludf.DUMMYFUNCTION("IFERROR(FILTER('Tag Library'!$AE$14:$AE$736, LEFT('Tag Library'!$AD$14:$AD$736, LEN(L$2))=L$2, RIGHT('Tag Library'!$AD$14:$AD$736, LEN($A381))=$A381), """")"),"")</f>
        <v/>
      </c>
      <c r="M381" s="1" t="str">
        <f ca="1">IFERROR(__xludf.DUMMYFUNCTION("IFERROR(FILTER('Tag Library'!$AE$14:$AE$736, LEFT('Tag Library'!$AD$14:$AD$736, LEN(M$2))=M$2, RIGHT('Tag Library'!$AD$14:$AD$736, LEN($A381))=$A381), """")"),"")</f>
        <v/>
      </c>
      <c r="N381" s="1" t="str">
        <f ca="1">IFERROR(__xludf.DUMMYFUNCTION("IFERROR(FILTER('Tag Library'!$AE$14:$AE$736, LEFT('Tag Library'!$AD$14:$AD$736, LEN(N$2))=N$2, RIGHT('Tag Library'!$AD$14:$AD$736, LEN($A381))=$A381), """")"),"")</f>
        <v/>
      </c>
      <c r="O381" s="1" t="str">
        <f ca="1">IFERROR(__xludf.DUMMYFUNCTION("IFERROR(FILTER('Tag Library'!$AE$14:$AE$736, LEFT('Tag Library'!$AD$14:$AD$736, LEN(O$2))=O$2, RIGHT('Tag Library'!$AD$14:$AD$736, LEN($A381))=$A381), """")"),"")</f>
        <v/>
      </c>
      <c r="P381" s="1" t="str">
        <f ca="1">IFERROR(__xludf.DUMMYFUNCTION("IFERROR(FILTER('Tag Library'!$AE$14:$AE$736, LEFT('Tag Library'!$AD$14:$AD$736, LEN(P$2))=P$2, RIGHT('Tag Library'!$AD$14:$AD$736, LEN($A381))=$A381), """")"),"")</f>
        <v/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IFERROR(__xludf.DUMMYFUNCTION("IFERROR(FILTER('Tag Library'!$AE$14:$AE$736, LEFT('Tag Library'!$AD$14:$AD$736, LEN(B$2))=B$2, RIGHT('Tag Library'!$AD$14:$AD$736, LEN($A382))=$A382), """")"),"")</f>
        <v/>
      </c>
      <c r="C382" s="1" t="str">
        <f ca="1">IFERROR(__xludf.DUMMYFUNCTION("IFERROR(FILTER('Tag Library'!$AE$14:$AE$736, LEFT('Tag Library'!$AD$14:$AD$736, LEN(C$2))=C$2, RIGHT('Tag Library'!$AD$14:$AD$736, LEN($A382))=$A382), """")"),"")</f>
        <v/>
      </c>
      <c r="D382" s="1" t="str">
        <f ca="1">IFERROR(__xludf.DUMMYFUNCTION("IFERROR(FILTER('Tag Library'!$AE$14:$AE$736, LEFT('Tag Library'!$AD$14:$AD$736, LEN(D$2))=D$2, RIGHT('Tag Library'!$AD$14:$AD$736, LEN($A382))=$A382), """")"),"")</f>
        <v/>
      </c>
      <c r="E382" s="1" t="str">
        <f ca="1">IFERROR(__xludf.DUMMYFUNCTION("IFERROR(FILTER('Tag Library'!$AE$14:$AE$736, LEFT('Tag Library'!$AD$14:$AD$736, LEN(E$2))=E$2, RIGHT('Tag Library'!$AD$14:$AD$736, LEN($A382))=$A382), """")"),"")</f>
        <v/>
      </c>
      <c r="F382" s="1" t="str">
        <f ca="1">IFERROR(__xludf.DUMMYFUNCTION("IFERROR(FILTER('Tag Library'!$AE$14:$AE$736, LEFT('Tag Library'!$AD$14:$AD$736, LEN(F$2))=F$2, RIGHT('Tag Library'!$AD$14:$AD$736, LEN($A382))=$A382), """")"),"")</f>
        <v/>
      </c>
      <c r="G382" s="1" t="str">
        <f ca="1">IFERROR(__xludf.DUMMYFUNCTION("IFERROR(FILTER('Tag Library'!$AE$14:$AE$736, LEFT('Tag Library'!$AD$14:$AD$736, LEN(G$2))=G$2, RIGHT('Tag Library'!$AD$14:$AD$736, LEN($A382))=$A382), """")"),"")</f>
        <v/>
      </c>
      <c r="H382" s="1" t="str">
        <f ca="1">IFERROR(__xludf.DUMMYFUNCTION("IFERROR(FILTER('Tag Library'!$AE$14:$AE$736, LEFT('Tag Library'!$AD$14:$AD$736, LEN(H$2))=H$2, RIGHT('Tag Library'!$AD$14:$AD$736, LEN($A382))=$A382), """")"),"")</f>
        <v/>
      </c>
      <c r="I382" s="1" t="str">
        <f ca="1">IFERROR(__xludf.DUMMYFUNCTION("IFERROR(FILTER('Tag Library'!$AE$14:$AE$736, LEFT('Tag Library'!$AD$14:$AD$736, LEN(I$2))=I$2, RIGHT('Tag Library'!$AD$14:$AD$736, LEN($A382))=$A382), """")"),"")</f>
        <v/>
      </c>
      <c r="J382" s="1" t="str">
        <f ca="1">IFERROR(__xludf.DUMMYFUNCTION("IFERROR(FILTER('Tag Library'!$AE$14:$AE$736, LEFT('Tag Library'!$AD$14:$AD$736, LEN(J$2))=J$2, RIGHT('Tag Library'!$AD$14:$AD$736, LEN($A382))=$A382), """")"),"")</f>
        <v/>
      </c>
      <c r="K382" s="1" t="str">
        <f ca="1">IFERROR(__xludf.DUMMYFUNCTION("IFERROR(FILTER('Tag Library'!$AE$14:$AE$736, LEFT('Tag Library'!$AD$14:$AD$736, LEN(K$2))=K$2, RIGHT('Tag Library'!$AD$14:$AD$736, LEN($A382))=$A382), """")"),"")</f>
        <v/>
      </c>
      <c r="L382" s="1" t="str">
        <f ca="1">IFERROR(__xludf.DUMMYFUNCTION("IFERROR(FILTER('Tag Library'!$AE$14:$AE$736, LEFT('Tag Library'!$AD$14:$AD$736, LEN(L$2))=L$2, RIGHT('Tag Library'!$AD$14:$AD$736, LEN($A382))=$A382), """")"),"")</f>
        <v/>
      </c>
      <c r="M382" s="1" t="str">
        <f ca="1">IFERROR(__xludf.DUMMYFUNCTION("IFERROR(FILTER('Tag Library'!$AE$14:$AE$736, LEFT('Tag Library'!$AD$14:$AD$736, LEN(M$2))=M$2, RIGHT('Tag Library'!$AD$14:$AD$736, LEN($A382))=$A382), """")"),"")</f>
        <v/>
      </c>
      <c r="N382" s="1" t="str">
        <f ca="1">IFERROR(__xludf.DUMMYFUNCTION("IFERROR(FILTER('Tag Library'!$AE$14:$AE$736, LEFT('Tag Library'!$AD$14:$AD$736, LEN(N$2))=N$2, RIGHT('Tag Library'!$AD$14:$AD$736, LEN($A382))=$A382), """")"),"")</f>
        <v/>
      </c>
      <c r="O382" s="1" t="str">
        <f ca="1">IFERROR(__xludf.DUMMYFUNCTION("IFERROR(FILTER('Tag Library'!$AE$14:$AE$736, LEFT('Tag Library'!$AD$14:$AD$736, LEN(O$2))=O$2, RIGHT('Tag Library'!$AD$14:$AD$736, LEN($A382))=$A382), """")"),"")</f>
        <v/>
      </c>
      <c r="P382" s="1" t="str">
        <f ca="1">IFERROR(__xludf.DUMMYFUNCTION("IFERROR(FILTER('Tag Library'!$AE$14:$AE$736, LEFT('Tag Library'!$AD$14:$AD$736, LEN(P$2))=P$2, RIGHT('Tag Library'!$AD$14:$AD$736, LEN($A382))=$A382), """")"),"")</f>
        <v/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IFERROR(__xludf.DUMMYFUNCTION("IFERROR(FILTER('Tag Library'!$AE$14:$AE$736, LEFT('Tag Library'!$AD$14:$AD$736, LEN(B$2))=B$2, RIGHT('Tag Library'!$AD$14:$AD$736, LEN($A383))=$A383), """")"),"")</f>
        <v/>
      </c>
      <c r="C383" s="1" t="str">
        <f ca="1">IFERROR(__xludf.DUMMYFUNCTION("IFERROR(FILTER('Tag Library'!$AE$14:$AE$736, LEFT('Tag Library'!$AD$14:$AD$736, LEN(C$2))=C$2, RIGHT('Tag Library'!$AD$14:$AD$736, LEN($A383))=$A383), """")"),"")</f>
        <v/>
      </c>
      <c r="D383" s="1" t="str">
        <f ca="1">IFERROR(__xludf.DUMMYFUNCTION("IFERROR(FILTER('Tag Library'!$AE$14:$AE$736, LEFT('Tag Library'!$AD$14:$AD$736, LEN(D$2))=D$2, RIGHT('Tag Library'!$AD$14:$AD$736, LEN($A383))=$A383), """")"),"")</f>
        <v/>
      </c>
      <c r="E383" s="1" t="str">
        <f ca="1">IFERROR(__xludf.DUMMYFUNCTION("IFERROR(FILTER('Tag Library'!$AE$14:$AE$736, LEFT('Tag Library'!$AD$14:$AD$736, LEN(E$2))=E$2, RIGHT('Tag Library'!$AD$14:$AD$736, LEN($A383))=$A383), """")"),"")</f>
        <v/>
      </c>
      <c r="F383" s="1" t="str">
        <f ca="1">IFERROR(__xludf.DUMMYFUNCTION("IFERROR(FILTER('Tag Library'!$AE$14:$AE$736, LEFT('Tag Library'!$AD$14:$AD$736, LEN(F$2))=F$2, RIGHT('Tag Library'!$AD$14:$AD$736, LEN($A383))=$A383), """")"),"")</f>
        <v/>
      </c>
      <c r="G383" s="1" t="str">
        <f ca="1">IFERROR(__xludf.DUMMYFUNCTION("IFERROR(FILTER('Tag Library'!$AE$14:$AE$736, LEFT('Tag Library'!$AD$14:$AD$736, LEN(G$2))=G$2, RIGHT('Tag Library'!$AD$14:$AD$736, LEN($A383))=$A383), """")"),"")</f>
        <v/>
      </c>
      <c r="H383" s="1" t="str">
        <f ca="1">IFERROR(__xludf.DUMMYFUNCTION("IFERROR(FILTER('Tag Library'!$AE$14:$AE$736, LEFT('Tag Library'!$AD$14:$AD$736, LEN(H$2))=H$2, RIGHT('Tag Library'!$AD$14:$AD$736, LEN($A383))=$A383), """")"),"")</f>
        <v/>
      </c>
      <c r="I383" s="1" t="str">
        <f ca="1">IFERROR(__xludf.DUMMYFUNCTION("IFERROR(FILTER('Tag Library'!$AE$14:$AE$736, LEFT('Tag Library'!$AD$14:$AD$736, LEN(I$2))=I$2, RIGHT('Tag Library'!$AD$14:$AD$736, LEN($A383))=$A383), """")"),"")</f>
        <v/>
      </c>
      <c r="J383" s="1" t="str">
        <f ca="1">IFERROR(__xludf.DUMMYFUNCTION("IFERROR(FILTER('Tag Library'!$AE$14:$AE$736, LEFT('Tag Library'!$AD$14:$AD$736, LEN(J$2))=J$2, RIGHT('Tag Library'!$AD$14:$AD$736, LEN($A383))=$A383), """")"),"")</f>
        <v/>
      </c>
      <c r="K383" s="1" t="str">
        <f ca="1">IFERROR(__xludf.DUMMYFUNCTION("IFERROR(FILTER('Tag Library'!$AE$14:$AE$736, LEFT('Tag Library'!$AD$14:$AD$736, LEN(K$2))=K$2, RIGHT('Tag Library'!$AD$14:$AD$736, LEN($A383))=$A383), """")"),"")</f>
        <v/>
      </c>
      <c r="L383" s="1" t="str">
        <f ca="1">IFERROR(__xludf.DUMMYFUNCTION("IFERROR(FILTER('Tag Library'!$AE$14:$AE$736, LEFT('Tag Library'!$AD$14:$AD$736, LEN(L$2))=L$2, RIGHT('Tag Library'!$AD$14:$AD$736, LEN($A383))=$A383), """")"),"")</f>
        <v/>
      </c>
      <c r="M383" s="1" t="str">
        <f ca="1">IFERROR(__xludf.DUMMYFUNCTION("IFERROR(FILTER('Tag Library'!$AE$14:$AE$736, LEFT('Tag Library'!$AD$14:$AD$736, LEN(M$2))=M$2, RIGHT('Tag Library'!$AD$14:$AD$736, LEN($A383))=$A383), """")"),"")</f>
        <v/>
      </c>
      <c r="N383" s="1" t="str">
        <f ca="1">IFERROR(__xludf.DUMMYFUNCTION("IFERROR(FILTER('Tag Library'!$AE$14:$AE$736, LEFT('Tag Library'!$AD$14:$AD$736, LEN(N$2))=N$2, RIGHT('Tag Library'!$AD$14:$AD$736, LEN($A383))=$A383), """")"),"")</f>
        <v/>
      </c>
      <c r="O383" s="1" t="str">
        <f ca="1">IFERROR(__xludf.DUMMYFUNCTION("IFERROR(FILTER('Tag Library'!$AE$14:$AE$736, LEFT('Tag Library'!$AD$14:$AD$736, LEN(O$2))=O$2, RIGHT('Tag Library'!$AD$14:$AD$736, LEN($A383))=$A383), """")"),"")</f>
        <v/>
      </c>
      <c r="P383" s="1" t="str">
        <f ca="1">IFERROR(__xludf.DUMMYFUNCTION("IFERROR(FILTER('Tag Library'!$AE$14:$AE$736, LEFT('Tag Library'!$AD$14:$AD$736, LEN(P$2))=P$2, RIGHT('Tag Library'!$AD$14:$AD$736, LEN($A383))=$A383), """")"),"")</f>
        <v/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IFERROR(__xludf.DUMMYFUNCTION("IFERROR(FILTER('Tag Library'!$AE$14:$AE$736, LEFT('Tag Library'!$AD$14:$AD$736, LEN(B$2))=B$2, RIGHT('Tag Library'!$AD$14:$AD$736, LEN($A384))=$A384), """")"),"")</f>
        <v/>
      </c>
      <c r="C384" s="1" t="str">
        <f ca="1">IFERROR(__xludf.DUMMYFUNCTION("IFERROR(FILTER('Tag Library'!$AE$14:$AE$736, LEFT('Tag Library'!$AD$14:$AD$736, LEN(C$2))=C$2, RIGHT('Tag Library'!$AD$14:$AD$736, LEN($A384))=$A384), """")"),"")</f>
        <v/>
      </c>
      <c r="D384" s="1" t="str">
        <f ca="1">IFERROR(__xludf.DUMMYFUNCTION("IFERROR(FILTER('Tag Library'!$AE$14:$AE$736, LEFT('Tag Library'!$AD$14:$AD$736, LEN(D$2))=D$2, RIGHT('Tag Library'!$AD$14:$AD$736, LEN($A384))=$A384), """")"),"")</f>
        <v/>
      </c>
      <c r="E384" s="1" t="str">
        <f ca="1">IFERROR(__xludf.DUMMYFUNCTION("IFERROR(FILTER('Tag Library'!$AE$14:$AE$736, LEFT('Tag Library'!$AD$14:$AD$736, LEN(E$2))=E$2, RIGHT('Tag Library'!$AD$14:$AD$736, LEN($A384))=$A384), """")"),"")</f>
        <v/>
      </c>
      <c r="F384" s="1" t="str">
        <f ca="1">IFERROR(__xludf.DUMMYFUNCTION("IFERROR(FILTER('Tag Library'!$AE$14:$AE$736, LEFT('Tag Library'!$AD$14:$AD$736, LEN(F$2))=F$2, RIGHT('Tag Library'!$AD$14:$AD$736, LEN($A384))=$A384), """")"),"")</f>
        <v/>
      </c>
      <c r="G384" s="1" t="str">
        <f ca="1">IFERROR(__xludf.DUMMYFUNCTION("IFERROR(FILTER('Tag Library'!$AE$14:$AE$736, LEFT('Tag Library'!$AD$14:$AD$736, LEN(G$2))=G$2, RIGHT('Tag Library'!$AD$14:$AD$736, LEN($A384))=$A384), """")"),"")</f>
        <v/>
      </c>
      <c r="H384" s="1" t="str">
        <f ca="1">IFERROR(__xludf.DUMMYFUNCTION("IFERROR(FILTER('Tag Library'!$AE$14:$AE$736, LEFT('Tag Library'!$AD$14:$AD$736, LEN(H$2))=H$2, RIGHT('Tag Library'!$AD$14:$AD$736, LEN($A384))=$A384), """")"),"")</f>
        <v/>
      </c>
      <c r="I384" s="1" t="str">
        <f ca="1">IFERROR(__xludf.DUMMYFUNCTION("IFERROR(FILTER('Tag Library'!$AE$14:$AE$736, LEFT('Tag Library'!$AD$14:$AD$736, LEN(I$2))=I$2, RIGHT('Tag Library'!$AD$14:$AD$736, LEN($A384))=$A384), """")"),"")</f>
        <v/>
      </c>
      <c r="J384" s="1" t="str">
        <f ca="1">IFERROR(__xludf.DUMMYFUNCTION("IFERROR(FILTER('Tag Library'!$AE$14:$AE$736, LEFT('Tag Library'!$AD$14:$AD$736, LEN(J$2))=J$2, RIGHT('Tag Library'!$AD$14:$AD$736, LEN($A384))=$A384), """")"),"")</f>
        <v/>
      </c>
      <c r="K384" s="1" t="str">
        <f ca="1">IFERROR(__xludf.DUMMYFUNCTION("IFERROR(FILTER('Tag Library'!$AE$14:$AE$736, LEFT('Tag Library'!$AD$14:$AD$736, LEN(K$2))=K$2, RIGHT('Tag Library'!$AD$14:$AD$736, LEN($A384))=$A384), """")"),"")</f>
        <v/>
      </c>
      <c r="L384" s="1" t="str">
        <f ca="1">IFERROR(__xludf.DUMMYFUNCTION("IFERROR(FILTER('Tag Library'!$AE$14:$AE$736, LEFT('Tag Library'!$AD$14:$AD$736, LEN(L$2))=L$2, RIGHT('Tag Library'!$AD$14:$AD$736, LEN($A384))=$A384), """")"),"")</f>
        <v/>
      </c>
      <c r="M384" s="1" t="str">
        <f ca="1">IFERROR(__xludf.DUMMYFUNCTION("IFERROR(FILTER('Tag Library'!$AE$14:$AE$736, LEFT('Tag Library'!$AD$14:$AD$736, LEN(M$2))=M$2, RIGHT('Tag Library'!$AD$14:$AD$736, LEN($A384))=$A384), """")"),"")</f>
        <v/>
      </c>
      <c r="N384" s="1" t="str">
        <f ca="1">IFERROR(__xludf.DUMMYFUNCTION("IFERROR(FILTER('Tag Library'!$AE$14:$AE$736, LEFT('Tag Library'!$AD$14:$AD$736, LEN(N$2))=N$2, RIGHT('Tag Library'!$AD$14:$AD$736, LEN($A384))=$A384), """")"),"")</f>
        <v/>
      </c>
      <c r="O384" s="1" t="str">
        <f ca="1">IFERROR(__xludf.DUMMYFUNCTION("IFERROR(FILTER('Tag Library'!$AE$14:$AE$736, LEFT('Tag Library'!$AD$14:$AD$736, LEN(O$2))=O$2, RIGHT('Tag Library'!$AD$14:$AD$736, LEN($A384))=$A384), """")"),"")</f>
        <v/>
      </c>
      <c r="P384" s="1" t="str">
        <f ca="1">IFERROR(__xludf.DUMMYFUNCTION("IFERROR(FILTER('Tag Library'!$AE$14:$AE$736, LEFT('Tag Library'!$AD$14:$AD$736, LEN(P$2))=P$2, RIGHT('Tag Library'!$AD$14:$AD$736, LEN($A384))=$A384), """")"),"")</f>
        <v/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IFERROR(__xludf.DUMMYFUNCTION("IFERROR(FILTER('Tag Library'!$AE$14:$AE$736, LEFT('Tag Library'!$AD$14:$AD$736, LEN(B$2))=B$2, RIGHT('Tag Library'!$AD$14:$AD$736, LEN($A385))=$A385), """")"),"")</f>
        <v/>
      </c>
      <c r="C385" s="1" t="str">
        <f ca="1">IFERROR(__xludf.DUMMYFUNCTION("IFERROR(FILTER('Tag Library'!$AE$14:$AE$736, LEFT('Tag Library'!$AD$14:$AD$736, LEN(C$2))=C$2, RIGHT('Tag Library'!$AD$14:$AD$736, LEN($A385))=$A385), """")"),"")</f>
        <v/>
      </c>
      <c r="D385" s="1" t="str">
        <f ca="1">IFERROR(__xludf.DUMMYFUNCTION("IFERROR(FILTER('Tag Library'!$AE$14:$AE$736, LEFT('Tag Library'!$AD$14:$AD$736, LEN(D$2))=D$2, RIGHT('Tag Library'!$AD$14:$AD$736, LEN($A385))=$A385), """")"),"")</f>
        <v/>
      </c>
      <c r="E385" s="1" t="str">
        <f ca="1">IFERROR(__xludf.DUMMYFUNCTION("IFERROR(FILTER('Tag Library'!$AE$14:$AE$736, LEFT('Tag Library'!$AD$14:$AD$736, LEN(E$2))=E$2, RIGHT('Tag Library'!$AD$14:$AD$736, LEN($A385))=$A385), """")"),"")</f>
        <v/>
      </c>
      <c r="F385" s="1" t="str">
        <f ca="1">IFERROR(__xludf.DUMMYFUNCTION("IFERROR(FILTER('Tag Library'!$AE$14:$AE$736, LEFT('Tag Library'!$AD$14:$AD$736, LEN(F$2))=F$2, RIGHT('Tag Library'!$AD$14:$AD$736, LEN($A385))=$A385), """")"),"")</f>
        <v/>
      </c>
      <c r="G385" s="1" t="str">
        <f ca="1">IFERROR(__xludf.DUMMYFUNCTION("IFERROR(FILTER('Tag Library'!$AE$14:$AE$736, LEFT('Tag Library'!$AD$14:$AD$736, LEN(G$2))=G$2, RIGHT('Tag Library'!$AD$14:$AD$736, LEN($A385))=$A385), """")"),"")</f>
        <v/>
      </c>
      <c r="H385" s="1" t="str">
        <f ca="1">IFERROR(__xludf.DUMMYFUNCTION("IFERROR(FILTER('Tag Library'!$AE$14:$AE$736, LEFT('Tag Library'!$AD$14:$AD$736, LEN(H$2))=H$2, RIGHT('Tag Library'!$AD$14:$AD$736, LEN($A385))=$A385), """")"),"")</f>
        <v/>
      </c>
      <c r="I385" s="1" t="str">
        <f ca="1">IFERROR(__xludf.DUMMYFUNCTION("IFERROR(FILTER('Tag Library'!$AE$14:$AE$736, LEFT('Tag Library'!$AD$14:$AD$736, LEN(I$2))=I$2, RIGHT('Tag Library'!$AD$14:$AD$736, LEN($A385))=$A385), """")"),"")</f>
        <v/>
      </c>
      <c r="J385" s="1" t="str">
        <f ca="1">IFERROR(__xludf.DUMMYFUNCTION("IFERROR(FILTER('Tag Library'!$AE$14:$AE$736, LEFT('Tag Library'!$AD$14:$AD$736, LEN(J$2))=J$2, RIGHT('Tag Library'!$AD$14:$AD$736, LEN($A385))=$A385), """")"),"")</f>
        <v/>
      </c>
      <c r="K385" s="1" t="str">
        <f ca="1">IFERROR(__xludf.DUMMYFUNCTION("IFERROR(FILTER('Tag Library'!$AE$14:$AE$736, LEFT('Tag Library'!$AD$14:$AD$736, LEN(K$2))=K$2, RIGHT('Tag Library'!$AD$14:$AD$736, LEN($A385))=$A385), """")"),"")</f>
        <v/>
      </c>
      <c r="L385" s="1" t="str">
        <f ca="1">IFERROR(__xludf.DUMMYFUNCTION("IFERROR(FILTER('Tag Library'!$AE$14:$AE$736, LEFT('Tag Library'!$AD$14:$AD$736, LEN(L$2))=L$2, RIGHT('Tag Library'!$AD$14:$AD$736, LEN($A385))=$A385), """")"),"")</f>
        <v/>
      </c>
      <c r="M385" s="1" t="str">
        <f ca="1">IFERROR(__xludf.DUMMYFUNCTION("IFERROR(FILTER('Tag Library'!$AE$14:$AE$736, LEFT('Tag Library'!$AD$14:$AD$736, LEN(M$2))=M$2, RIGHT('Tag Library'!$AD$14:$AD$736, LEN($A385))=$A385), """")"),"")</f>
        <v/>
      </c>
      <c r="N385" s="1" t="str">
        <f ca="1">IFERROR(__xludf.DUMMYFUNCTION("IFERROR(FILTER('Tag Library'!$AE$14:$AE$736, LEFT('Tag Library'!$AD$14:$AD$736, LEN(N$2))=N$2, RIGHT('Tag Library'!$AD$14:$AD$736, LEN($A385))=$A385), """")"),"")</f>
        <v/>
      </c>
      <c r="O385" s="1" t="str">
        <f ca="1">IFERROR(__xludf.DUMMYFUNCTION("IFERROR(FILTER('Tag Library'!$AE$14:$AE$736, LEFT('Tag Library'!$AD$14:$AD$736, LEN(O$2))=O$2, RIGHT('Tag Library'!$AD$14:$AD$736, LEN($A385))=$A385), """")"),"")</f>
        <v/>
      </c>
      <c r="P385" s="1" t="str">
        <f ca="1">IFERROR(__xludf.DUMMYFUNCTION("IFERROR(FILTER('Tag Library'!$AE$14:$AE$736, LEFT('Tag Library'!$AD$14:$AD$736, LEN(P$2))=P$2, RIGHT('Tag Library'!$AD$14:$AD$736, LEN($A385))=$A385), """")"),"")</f>
        <v/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IFERROR(__xludf.DUMMYFUNCTION("IFERROR(FILTER('Tag Library'!$AE$14:$AE$736, LEFT('Tag Library'!$AD$14:$AD$736, LEN(B$2))=B$2, RIGHT('Tag Library'!$AD$14:$AD$736, LEN($A386))=$A386), """")"),"")</f>
        <v/>
      </c>
      <c r="C386" s="1" t="str">
        <f ca="1">IFERROR(__xludf.DUMMYFUNCTION("IFERROR(FILTER('Tag Library'!$AE$14:$AE$736, LEFT('Tag Library'!$AD$14:$AD$736, LEN(C$2))=C$2, RIGHT('Tag Library'!$AD$14:$AD$736, LEN($A386))=$A386), """")"),"")</f>
        <v/>
      </c>
      <c r="D386" s="1" t="str">
        <f ca="1">IFERROR(__xludf.DUMMYFUNCTION("IFERROR(FILTER('Tag Library'!$AE$14:$AE$736, LEFT('Tag Library'!$AD$14:$AD$736, LEN(D$2))=D$2, RIGHT('Tag Library'!$AD$14:$AD$736, LEN($A386))=$A386), """")"),"")</f>
        <v/>
      </c>
      <c r="E386" s="1" t="str">
        <f ca="1">IFERROR(__xludf.DUMMYFUNCTION("IFERROR(FILTER('Tag Library'!$AE$14:$AE$736, LEFT('Tag Library'!$AD$14:$AD$736, LEN(E$2))=E$2, RIGHT('Tag Library'!$AD$14:$AD$736, LEN($A386))=$A386), """")"),"")</f>
        <v/>
      </c>
      <c r="F386" s="1" t="str">
        <f ca="1">IFERROR(__xludf.DUMMYFUNCTION("IFERROR(FILTER('Tag Library'!$AE$14:$AE$736, LEFT('Tag Library'!$AD$14:$AD$736, LEN(F$2))=F$2, RIGHT('Tag Library'!$AD$14:$AD$736, LEN($A386))=$A386), """")"),"")</f>
        <v/>
      </c>
      <c r="G386" s="1" t="str">
        <f ca="1">IFERROR(__xludf.DUMMYFUNCTION("IFERROR(FILTER('Tag Library'!$AE$14:$AE$736, LEFT('Tag Library'!$AD$14:$AD$736, LEN(G$2))=G$2, RIGHT('Tag Library'!$AD$14:$AD$736, LEN($A386))=$A386), """")"),"")</f>
        <v/>
      </c>
      <c r="H386" s="1" t="str">
        <f ca="1">IFERROR(__xludf.DUMMYFUNCTION("IFERROR(FILTER('Tag Library'!$AE$14:$AE$736, LEFT('Tag Library'!$AD$14:$AD$736, LEN(H$2))=H$2, RIGHT('Tag Library'!$AD$14:$AD$736, LEN($A386))=$A386), """")"),"")</f>
        <v/>
      </c>
      <c r="I386" s="1" t="str">
        <f ca="1">IFERROR(__xludf.DUMMYFUNCTION("IFERROR(FILTER('Tag Library'!$AE$14:$AE$736, LEFT('Tag Library'!$AD$14:$AD$736, LEN(I$2))=I$2, RIGHT('Tag Library'!$AD$14:$AD$736, LEN($A386))=$A386), """")"),"")</f>
        <v/>
      </c>
      <c r="J386" s="1" t="str">
        <f ca="1">IFERROR(__xludf.DUMMYFUNCTION("IFERROR(FILTER('Tag Library'!$AE$14:$AE$736, LEFT('Tag Library'!$AD$14:$AD$736, LEN(J$2))=J$2, RIGHT('Tag Library'!$AD$14:$AD$736, LEN($A386))=$A386), """")"),"")</f>
        <v/>
      </c>
      <c r="K386" s="1" t="str">
        <f ca="1">IFERROR(__xludf.DUMMYFUNCTION("IFERROR(FILTER('Tag Library'!$AE$14:$AE$736, LEFT('Tag Library'!$AD$14:$AD$736, LEN(K$2))=K$2, RIGHT('Tag Library'!$AD$14:$AD$736, LEN($A386))=$A386), """")"),"")</f>
        <v/>
      </c>
      <c r="L386" s="1" t="str">
        <f ca="1">IFERROR(__xludf.DUMMYFUNCTION("IFERROR(FILTER('Tag Library'!$AE$14:$AE$736, LEFT('Tag Library'!$AD$14:$AD$736, LEN(L$2))=L$2, RIGHT('Tag Library'!$AD$14:$AD$736, LEN($A386))=$A386), """")"),"")</f>
        <v/>
      </c>
      <c r="M386" s="1" t="str">
        <f ca="1">IFERROR(__xludf.DUMMYFUNCTION("IFERROR(FILTER('Tag Library'!$AE$14:$AE$736, LEFT('Tag Library'!$AD$14:$AD$736, LEN(M$2))=M$2, RIGHT('Tag Library'!$AD$14:$AD$736, LEN($A386))=$A386), """")"),"")</f>
        <v/>
      </c>
      <c r="N386" s="1" t="str">
        <f ca="1">IFERROR(__xludf.DUMMYFUNCTION("IFERROR(FILTER('Tag Library'!$AE$14:$AE$736, LEFT('Tag Library'!$AD$14:$AD$736, LEN(N$2))=N$2, RIGHT('Tag Library'!$AD$14:$AD$736, LEN($A386))=$A386), """")"),"")</f>
        <v/>
      </c>
      <c r="O386" s="1" t="str">
        <f ca="1">IFERROR(__xludf.DUMMYFUNCTION("IFERROR(FILTER('Tag Library'!$AE$14:$AE$736, LEFT('Tag Library'!$AD$14:$AD$736, LEN(O$2))=O$2, RIGHT('Tag Library'!$AD$14:$AD$736, LEN($A386))=$A386), """")"),"")</f>
        <v/>
      </c>
      <c r="P386" s="1" t="str">
        <f ca="1">IFERROR(__xludf.DUMMYFUNCTION("IFERROR(FILTER('Tag Library'!$AE$14:$AE$736, LEFT('Tag Library'!$AD$14:$AD$736, LEN(P$2))=P$2, RIGHT('Tag Library'!$AD$14:$AD$736, LEN($A386))=$A386), """")"),"")</f>
        <v/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IFERROR(__xludf.DUMMYFUNCTION("IFERROR(FILTER('Tag Library'!$AE$14:$AE$736, LEFT('Tag Library'!$AD$14:$AD$736, LEN(B$2))=B$2, RIGHT('Tag Library'!$AD$14:$AD$736, LEN($A387))=$A387), """")"),"")</f>
        <v/>
      </c>
      <c r="C387" s="1" t="str">
        <f ca="1">IFERROR(__xludf.DUMMYFUNCTION("IFERROR(FILTER('Tag Library'!$AE$14:$AE$736, LEFT('Tag Library'!$AD$14:$AD$736, LEN(C$2))=C$2, RIGHT('Tag Library'!$AD$14:$AD$736, LEN($A387))=$A387), """")"),"")</f>
        <v/>
      </c>
      <c r="D387" s="1" t="str">
        <f ca="1">IFERROR(__xludf.DUMMYFUNCTION("IFERROR(FILTER('Tag Library'!$AE$14:$AE$736, LEFT('Tag Library'!$AD$14:$AD$736, LEN(D$2))=D$2, RIGHT('Tag Library'!$AD$14:$AD$736, LEN($A387))=$A387), """")"),"")</f>
        <v/>
      </c>
      <c r="E387" s="1" t="str">
        <f ca="1">IFERROR(__xludf.DUMMYFUNCTION("IFERROR(FILTER('Tag Library'!$AE$14:$AE$736, LEFT('Tag Library'!$AD$14:$AD$736, LEN(E$2))=E$2, RIGHT('Tag Library'!$AD$14:$AD$736, LEN($A387))=$A387), """")"),"")</f>
        <v/>
      </c>
      <c r="F387" s="1" t="str">
        <f ca="1">IFERROR(__xludf.DUMMYFUNCTION("IFERROR(FILTER('Tag Library'!$AE$14:$AE$736, LEFT('Tag Library'!$AD$14:$AD$736, LEN(F$2))=F$2, RIGHT('Tag Library'!$AD$14:$AD$736, LEN($A387))=$A387), """")"),"")</f>
        <v/>
      </c>
      <c r="G387" s="1" t="str">
        <f ca="1">IFERROR(__xludf.DUMMYFUNCTION("IFERROR(FILTER('Tag Library'!$AE$14:$AE$736, LEFT('Tag Library'!$AD$14:$AD$736, LEN(G$2))=G$2, RIGHT('Tag Library'!$AD$14:$AD$736, LEN($A387))=$A387), """")"),"")</f>
        <v/>
      </c>
      <c r="H387" s="1" t="str">
        <f ca="1">IFERROR(__xludf.DUMMYFUNCTION("IFERROR(FILTER('Tag Library'!$AE$14:$AE$736, LEFT('Tag Library'!$AD$14:$AD$736, LEN(H$2))=H$2, RIGHT('Tag Library'!$AD$14:$AD$736, LEN($A387))=$A387), """")"),"")</f>
        <v/>
      </c>
      <c r="I387" s="1" t="str">
        <f ca="1">IFERROR(__xludf.DUMMYFUNCTION("IFERROR(FILTER('Tag Library'!$AE$14:$AE$736, LEFT('Tag Library'!$AD$14:$AD$736, LEN(I$2))=I$2, RIGHT('Tag Library'!$AD$14:$AD$736, LEN($A387))=$A387), """")"),"")</f>
        <v/>
      </c>
      <c r="J387" s="1" t="str">
        <f ca="1">IFERROR(__xludf.DUMMYFUNCTION("IFERROR(FILTER('Tag Library'!$AE$14:$AE$736, LEFT('Tag Library'!$AD$14:$AD$736, LEN(J$2))=J$2, RIGHT('Tag Library'!$AD$14:$AD$736, LEN($A387))=$A387), """")"),"")</f>
        <v/>
      </c>
      <c r="K387" s="1" t="str">
        <f ca="1">IFERROR(__xludf.DUMMYFUNCTION("IFERROR(FILTER('Tag Library'!$AE$14:$AE$736, LEFT('Tag Library'!$AD$14:$AD$736, LEN(K$2))=K$2, RIGHT('Tag Library'!$AD$14:$AD$736, LEN($A387))=$A387), """")"),"")</f>
        <v/>
      </c>
      <c r="L387" s="1" t="str">
        <f ca="1">IFERROR(__xludf.DUMMYFUNCTION("IFERROR(FILTER('Tag Library'!$AE$14:$AE$736, LEFT('Tag Library'!$AD$14:$AD$736, LEN(L$2))=L$2, RIGHT('Tag Library'!$AD$14:$AD$736, LEN($A387))=$A387), """")"),"")</f>
        <v/>
      </c>
      <c r="M387" s="1" t="str">
        <f ca="1">IFERROR(__xludf.DUMMYFUNCTION("IFERROR(FILTER('Tag Library'!$AE$14:$AE$736, LEFT('Tag Library'!$AD$14:$AD$736, LEN(M$2))=M$2, RIGHT('Tag Library'!$AD$14:$AD$736, LEN($A387))=$A387), """")"),"")</f>
        <v/>
      </c>
      <c r="N387" s="1" t="str">
        <f ca="1">IFERROR(__xludf.DUMMYFUNCTION("IFERROR(FILTER('Tag Library'!$AE$14:$AE$736, LEFT('Tag Library'!$AD$14:$AD$736, LEN(N$2))=N$2, RIGHT('Tag Library'!$AD$14:$AD$736, LEN($A387))=$A387), """")"),"")</f>
        <v/>
      </c>
      <c r="O387" s="1" t="str">
        <f ca="1">IFERROR(__xludf.DUMMYFUNCTION("IFERROR(FILTER('Tag Library'!$AE$14:$AE$736, LEFT('Tag Library'!$AD$14:$AD$736, LEN(O$2))=O$2, RIGHT('Tag Library'!$AD$14:$AD$736, LEN($A387))=$A387), """")"),"")</f>
        <v/>
      </c>
      <c r="P387" s="1" t="str">
        <f ca="1">IFERROR(__xludf.DUMMYFUNCTION("IFERROR(FILTER('Tag Library'!$AE$14:$AE$736, LEFT('Tag Library'!$AD$14:$AD$736, LEN(P$2))=P$2, RIGHT('Tag Library'!$AD$14:$AD$736, LEN($A387))=$A387), """")"),"")</f>
        <v/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IFERROR(__xludf.DUMMYFUNCTION("IFERROR(FILTER('Tag Library'!$AE$14:$AE$736, LEFT('Tag Library'!$AD$14:$AD$736, LEN(B$2))=B$2, RIGHT('Tag Library'!$AD$14:$AD$736, LEN($A388))=$A388), """")"),"")</f>
        <v/>
      </c>
      <c r="C388" s="1" t="str">
        <f ca="1">IFERROR(__xludf.DUMMYFUNCTION("IFERROR(FILTER('Tag Library'!$AE$14:$AE$736, LEFT('Tag Library'!$AD$14:$AD$736, LEN(C$2))=C$2, RIGHT('Tag Library'!$AD$14:$AD$736, LEN($A388))=$A388), """")"),"")</f>
        <v/>
      </c>
      <c r="D388" s="1" t="str">
        <f ca="1">IFERROR(__xludf.DUMMYFUNCTION("IFERROR(FILTER('Tag Library'!$AE$14:$AE$736, LEFT('Tag Library'!$AD$14:$AD$736, LEN(D$2))=D$2, RIGHT('Tag Library'!$AD$14:$AD$736, LEN($A388))=$A388), """")"),"")</f>
        <v/>
      </c>
      <c r="E388" s="1" t="str">
        <f ca="1">IFERROR(__xludf.DUMMYFUNCTION("IFERROR(FILTER('Tag Library'!$AE$14:$AE$736, LEFT('Tag Library'!$AD$14:$AD$736, LEN(E$2))=E$2, RIGHT('Tag Library'!$AD$14:$AD$736, LEN($A388))=$A388), """")"),"")</f>
        <v/>
      </c>
      <c r="F388" s="1" t="str">
        <f ca="1">IFERROR(__xludf.DUMMYFUNCTION("IFERROR(FILTER('Tag Library'!$AE$14:$AE$736, LEFT('Tag Library'!$AD$14:$AD$736, LEN(F$2))=F$2, RIGHT('Tag Library'!$AD$14:$AD$736, LEN($A388))=$A388), """")"),"")</f>
        <v/>
      </c>
      <c r="G388" s="1" t="str">
        <f ca="1">IFERROR(__xludf.DUMMYFUNCTION("IFERROR(FILTER('Tag Library'!$AE$14:$AE$736, LEFT('Tag Library'!$AD$14:$AD$736, LEN(G$2))=G$2, RIGHT('Tag Library'!$AD$14:$AD$736, LEN($A388))=$A388), """")"),"")</f>
        <v/>
      </c>
      <c r="H388" s="1" t="str">
        <f ca="1">IFERROR(__xludf.DUMMYFUNCTION("IFERROR(FILTER('Tag Library'!$AE$14:$AE$736, LEFT('Tag Library'!$AD$14:$AD$736, LEN(H$2))=H$2, RIGHT('Tag Library'!$AD$14:$AD$736, LEN($A388))=$A388), """")"),"")</f>
        <v/>
      </c>
      <c r="I388" s="1" t="str">
        <f ca="1">IFERROR(__xludf.DUMMYFUNCTION("IFERROR(FILTER('Tag Library'!$AE$14:$AE$736, LEFT('Tag Library'!$AD$14:$AD$736, LEN(I$2))=I$2, RIGHT('Tag Library'!$AD$14:$AD$736, LEN($A388))=$A388), """")"),"")</f>
        <v/>
      </c>
      <c r="J388" s="1" t="str">
        <f ca="1">IFERROR(__xludf.DUMMYFUNCTION("IFERROR(FILTER('Tag Library'!$AE$14:$AE$736, LEFT('Tag Library'!$AD$14:$AD$736, LEN(J$2))=J$2, RIGHT('Tag Library'!$AD$14:$AD$736, LEN($A388))=$A388), """")"),"")</f>
        <v/>
      </c>
      <c r="K388" s="1" t="str">
        <f ca="1">IFERROR(__xludf.DUMMYFUNCTION("IFERROR(FILTER('Tag Library'!$AE$14:$AE$736, LEFT('Tag Library'!$AD$14:$AD$736, LEN(K$2))=K$2, RIGHT('Tag Library'!$AD$14:$AD$736, LEN($A388))=$A388), """")"),"")</f>
        <v/>
      </c>
      <c r="L388" s="1" t="str">
        <f ca="1">IFERROR(__xludf.DUMMYFUNCTION("IFERROR(FILTER('Tag Library'!$AE$14:$AE$736, LEFT('Tag Library'!$AD$14:$AD$736, LEN(L$2))=L$2, RIGHT('Tag Library'!$AD$14:$AD$736, LEN($A388))=$A388), """")"),"")</f>
        <v/>
      </c>
      <c r="M388" s="1" t="str">
        <f ca="1">IFERROR(__xludf.DUMMYFUNCTION("IFERROR(FILTER('Tag Library'!$AE$14:$AE$736, LEFT('Tag Library'!$AD$14:$AD$736, LEN(M$2))=M$2, RIGHT('Tag Library'!$AD$14:$AD$736, LEN($A388))=$A388), """")"),"")</f>
        <v/>
      </c>
      <c r="N388" s="1" t="str">
        <f ca="1">IFERROR(__xludf.DUMMYFUNCTION("IFERROR(FILTER('Tag Library'!$AE$14:$AE$736, LEFT('Tag Library'!$AD$14:$AD$736, LEN(N$2))=N$2, RIGHT('Tag Library'!$AD$14:$AD$736, LEN($A388))=$A388), """")"),"")</f>
        <v/>
      </c>
      <c r="O388" s="1" t="str">
        <f ca="1">IFERROR(__xludf.DUMMYFUNCTION("IFERROR(FILTER('Tag Library'!$AE$14:$AE$736, LEFT('Tag Library'!$AD$14:$AD$736, LEN(O$2))=O$2, RIGHT('Tag Library'!$AD$14:$AD$736, LEN($A388))=$A388), """")"),"")</f>
        <v/>
      </c>
      <c r="P388" s="1" t="str">
        <f ca="1">IFERROR(__xludf.DUMMYFUNCTION("IFERROR(FILTER('Tag Library'!$AE$14:$AE$736, LEFT('Tag Library'!$AD$14:$AD$736, LEN(P$2))=P$2, RIGHT('Tag Library'!$AD$14:$AD$736, LEN($A388))=$A388), """")"),"")</f>
        <v/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IFERROR(__xludf.DUMMYFUNCTION("IFERROR(FILTER('Tag Library'!$AE$14:$AE$736, LEFT('Tag Library'!$AD$14:$AD$736, LEN(B$2))=B$2, RIGHT('Tag Library'!$AD$14:$AD$736, LEN($A389))=$A389), """")"),"")</f>
        <v/>
      </c>
      <c r="C389" s="1" t="str">
        <f ca="1">IFERROR(__xludf.DUMMYFUNCTION("IFERROR(FILTER('Tag Library'!$AE$14:$AE$736, LEFT('Tag Library'!$AD$14:$AD$736, LEN(C$2))=C$2, RIGHT('Tag Library'!$AD$14:$AD$736, LEN($A389))=$A389), """")"),"")</f>
        <v/>
      </c>
      <c r="D389" s="1" t="str">
        <f ca="1">IFERROR(__xludf.DUMMYFUNCTION("IFERROR(FILTER('Tag Library'!$AE$14:$AE$736, LEFT('Tag Library'!$AD$14:$AD$736, LEN(D$2))=D$2, RIGHT('Tag Library'!$AD$14:$AD$736, LEN($A389))=$A389), """")"),"")</f>
        <v/>
      </c>
      <c r="E389" s="1" t="str">
        <f ca="1">IFERROR(__xludf.DUMMYFUNCTION("IFERROR(FILTER('Tag Library'!$AE$14:$AE$736, LEFT('Tag Library'!$AD$14:$AD$736, LEN(E$2))=E$2, RIGHT('Tag Library'!$AD$14:$AD$736, LEN($A389))=$A389), """")"),"")</f>
        <v/>
      </c>
      <c r="F389" s="1" t="str">
        <f ca="1">IFERROR(__xludf.DUMMYFUNCTION("IFERROR(FILTER('Tag Library'!$AE$14:$AE$736, LEFT('Tag Library'!$AD$14:$AD$736, LEN(F$2))=F$2, RIGHT('Tag Library'!$AD$14:$AD$736, LEN($A389))=$A389), """")"),"")</f>
        <v/>
      </c>
      <c r="G389" s="1" t="str">
        <f ca="1">IFERROR(__xludf.DUMMYFUNCTION("IFERROR(FILTER('Tag Library'!$AE$14:$AE$736, LEFT('Tag Library'!$AD$14:$AD$736, LEN(G$2))=G$2, RIGHT('Tag Library'!$AD$14:$AD$736, LEN($A389))=$A389), """")"),"")</f>
        <v/>
      </c>
      <c r="H389" s="1" t="str">
        <f ca="1">IFERROR(__xludf.DUMMYFUNCTION("IFERROR(FILTER('Tag Library'!$AE$14:$AE$736, LEFT('Tag Library'!$AD$14:$AD$736, LEN(H$2))=H$2, RIGHT('Tag Library'!$AD$14:$AD$736, LEN($A389))=$A389), """")"),"")</f>
        <v/>
      </c>
      <c r="I389" s="1" t="str">
        <f ca="1">IFERROR(__xludf.DUMMYFUNCTION("IFERROR(FILTER('Tag Library'!$AE$14:$AE$736, LEFT('Tag Library'!$AD$14:$AD$736, LEN(I$2))=I$2, RIGHT('Tag Library'!$AD$14:$AD$736, LEN($A389))=$A389), """")"),"")</f>
        <v/>
      </c>
      <c r="J389" s="1" t="str">
        <f ca="1">IFERROR(__xludf.DUMMYFUNCTION("IFERROR(FILTER('Tag Library'!$AE$14:$AE$736, LEFT('Tag Library'!$AD$14:$AD$736, LEN(J$2))=J$2, RIGHT('Tag Library'!$AD$14:$AD$736, LEN($A389))=$A389), """")"),"")</f>
        <v/>
      </c>
      <c r="K389" s="1" t="str">
        <f ca="1">IFERROR(__xludf.DUMMYFUNCTION("IFERROR(FILTER('Tag Library'!$AE$14:$AE$736, LEFT('Tag Library'!$AD$14:$AD$736, LEN(K$2))=K$2, RIGHT('Tag Library'!$AD$14:$AD$736, LEN($A389))=$A389), """")"),"")</f>
        <v/>
      </c>
      <c r="L389" s="1" t="str">
        <f ca="1">IFERROR(__xludf.DUMMYFUNCTION("IFERROR(FILTER('Tag Library'!$AE$14:$AE$736, LEFT('Tag Library'!$AD$14:$AD$736, LEN(L$2))=L$2, RIGHT('Tag Library'!$AD$14:$AD$736, LEN($A389))=$A389), """")"),"")</f>
        <v/>
      </c>
      <c r="M389" s="1" t="str">
        <f ca="1">IFERROR(__xludf.DUMMYFUNCTION("IFERROR(FILTER('Tag Library'!$AE$14:$AE$736, LEFT('Tag Library'!$AD$14:$AD$736, LEN(M$2))=M$2, RIGHT('Tag Library'!$AD$14:$AD$736, LEN($A389))=$A389), """")"),"")</f>
        <v/>
      </c>
      <c r="N389" s="1" t="str">
        <f ca="1">IFERROR(__xludf.DUMMYFUNCTION("IFERROR(FILTER('Tag Library'!$AE$14:$AE$736, LEFT('Tag Library'!$AD$14:$AD$736, LEN(N$2))=N$2, RIGHT('Tag Library'!$AD$14:$AD$736, LEN($A389))=$A389), """")"),"")</f>
        <v/>
      </c>
      <c r="O389" s="1" t="str">
        <f ca="1">IFERROR(__xludf.DUMMYFUNCTION("IFERROR(FILTER('Tag Library'!$AE$14:$AE$736, LEFT('Tag Library'!$AD$14:$AD$736, LEN(O$2))=O$2, RIGHT('Tag Library'!$AD$14:$AD$736, LEN($A389))=$A389), """")"),"")</f>
        <v/>
      </c>
      <c r="P389" s="1" t="str">
        <f ca="1">IFERROR(__xludf.DUMMYFUNCTION("IFERROR(FILTER('Tag Library'!$AE$14:$AE$736, LEFT('Tag Library'!$AD$14:$AD$736, LEN(P$2))=P$2, RIGHT('Tag Library'!$AD$14:$AD$736, LEN($A389))=$A389), """")"),"")</f>
        <v/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IFERROR(__xludf.DUMMYFUNCTION("IFERROR(FILTER('Tag Library'!$AE$14:$AE$736, LEFT('Tag Library'!$AD$14:$AD$736, LEN(B$2))=B$2, RIGHT('Tag Library'!$AD$14:$AD$736, LEN($A390))=$A390), """")"),"")</f>
        <v/>
      </c>
      <c r="C390" s="1" t="str">
        <f ca="1">IFERROR(__xludf.DUMMYFUNCTION("IFERROR(FILTER('Tag Library'!$AE$14:$AE$736, LEFT('Tag Library'!$AD$14:$AD$736, LEN(C$2))=C$2, RIGHT('Tag Library'!$AD$14:$AD$736, LEN($A390))=$A390), """")"),"")</f>
        <v/>
      </c>
      <c r="D390" s="1" t="str">
        <f ca="1">IFERROR(__xludf.DUMMYFUNCTION("IFERROR(FILTER('Tag Library'!$AE$14:$AE$736, LEFT('Tag Library'!$AD$14:$AD$736, LEN(D$2))=D$2, RIGHT('Tag Library'!$AD$14:$AD$736, LEN($A390))=$A390), """")"),"")</f>
        <v/>
      </c>
      <c r="E390" s="1" t="str">
        <f ca="1">IFERROR(__xludf.DUMMYFUNCTION("IFERROR(FILTER('Tag Library'!$AE$14:$AE$736, LEFT('Tag Library'!$AD$14:$AD$736, LEN(E$2))=E$2, RIGHT('Tag Library'!$AD$14:$AD$736, LEN($A390))=$A390), """")"),"")</f>
        <v/>
      </c>
      <c r="F390" s="1" t="str">
        <f ca="1">IFERROR(__xludf.DUMMYFUNCTION("IFERROR(FILTER('Tag Library'!$AE$14:$AE$736, LEFT('Tag Library'!$AD$14:$AD$736, LEN(F$2))=F$2, RIGHT('Tag Library'!$AD$14:$AD$736, LEN($A390))=$A390), """")"),"")</f>
        <v/>
      </c>
      <c r="G390" s="1" t="str">
        <f ca="1">IFERROR(__xludf.DUMMYFUNCTION("IFERROR(FILTER('Tag Library'!$AE$14:$AE$736, LEFT('Tag Library'!$AD$14:$AD$736, LEN(G$2))=G$2, RIGHT('Tag Library'!$AD$14:$AD$736, LEN($A390))=$A390), """")"),"")</f>
        <v/>
      </c>
      <c r="H390" s="1" t="str">
        <f ca="1">IFERROR(__xludf.DUMMYFUNCTION("IFERROR(FILTER('Tag Library'!$AE$14:$AE$736, LEFT('Tag Library'!$AD$14:$AD$736, LEN(H$2))=H$2, RIGHT('Tag Library'!$AD$14:$AD$736, LEN($A390))=$A390), """")"),"")</f>
        <v/>
      </c>
      <c r="I390" s="1" t="str">
        <f ca="1">IFERROR(__xludf.DUMMYFUNCTION("IFERROR(FILTER('Tag Library'!$AE$14:$AE$736, LEFT('Tag Library'!$AD$14:$AD$736, LEN(I$2))=I$2, RIGHT('Tag Library'!$AD$14:$AD$736, LEN($A390))=$A390), """")"),"")</f>
        <v/>
      </c>
      <c r="J390" s="1" t="str">
        <f ca="1">IFERROR(__xludf.DUMMYFUNCTION("IFERROR(FILTER('Tag Library'!$AE$14:$AE$736, LEFT('Tag Library'!$AD$14:$AD$736, LEN(J$2))=J$2, RIGHT('Tag Library'!$AD$14:$AD$736, LEN($A390))=$A390), """")"),"")</f>
        <v/>
      </c>
      <c r="K390" s="1" t="str">
        <f ca="1">IFERROR(__xludf.DUMMYFUNCTION("IFERROR(FILTER('Tag Library'!$AE$14:$AE$736, LEFT('Tag Library'!$AD$14:$AD$736, LEN(K$2))=K$2, RIGHT('Tag Library'!$AD$14:$AD$736, LEN($A390))=$A390), """")"),"")</f>
        <v/>
      </c>
      <c r="L390" s="1" t="str">
        <f ca="1">IFERROR(__xludf.DUMMYFUNCTION("IFERROR(FILTER('Tag Library'!$AE$14:$AE$736, LEFT('Tag Library'!$AD$14:$AD$736, LEN(L$2))=L$2, RIGHT('Tag Library'!$AD$14:$AD$736, LEN($A390))=$A390), """")"),"")</f>
        <v/>
      </c>
      <c r="M390" s="1" t="str">
        <f ca="1">IFERROR(__xludf.DUMMYFUNCTION("IFERROR(FILTER('Tag Library'!$AE$14:$AE$736, LEFT('Tag Library'!$AD$14:$AD$736, LEN(M$2))=M$2, RIGHT('Tag Library'!$AD$14:$AD$736, LEN($A390))=$A390), """")"),"")</f>
        <v/>
      </c>
      <c r="N390" s="1" t="str">
        <f ca="1">IFERROR(__xludf.DUMMYFUNCTION("IFERROR(FILTER('Tag Library'!$AE$14:$AE$736, LEFT('Tag Library'!$AD$14:$AD$736, LEN(N$2))=N$2, RIGHT('Tag Library'!$AD$14:$AD$736, LEN($A390))=$A390), """")"),"")</f>
        <v/>
      </c>
      <c r="O390" s="1" t="str">
        <f ca="1">IFERROR(__xludf.DUMMYFUNCTION("IFERROR(FILTER('Tag Library'!$AE$14:$AE$736, LEFT('Tag Library'!$AD$14:$AD$736, LEN(O$2))=O$2, RIGHT('Tag Library'!$AD$14:$AD$736, LEN($A390))=$A390), """")"),"")</f>
        <v/>
      </c>
      <c r="P390" s="1" t="str">
        <f ca="1">IFERROR(__xludf.DUMMYFUNCTION("IFERROR(FILTER('Tag Library'!$AE$14:$AE$736, LEFT('Tag Library'!$AD$14:$AD$736, LEN(P$2))=P$2, RIGHT('Tag Library'!$AD$14:$AD$736, LEN($A390))=$A390), """")"),"")</f>
        <v/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IFERROR(__xludf.DUMMYFUNCTION("IFERROR(FILTER('Tag Library'!$AE$14:$AE$736, LEFT('Tag Library'!$AD$14:$AD$736, LEN(B$2))=B$2, RIGHT('Tag Library'!$AD$14:$AD$736, LEN($A391))=$A391), """")"),"")</f>
        <v/>
      </c>
      <c r="C391" s="1" t="str">
        <f ca="1">IFERROR(__xludf.DUMMYFUNCTION("IFERROR(FILTER('Tag Library'!$AE$14:$AE$736, LEFT('Tag Library'!$AD$14:$AD$736, LEN(C$2))=C$2, RIGHT('Tag Library'!$AD$14:$AD$736, LEN($A391))=$A391), """")"),"")</f>
        <v/>
      </c>
      <c r="D391" s="1" t="str">
        <f ca="1">IFERROR(__xludf.DUMMYFUNCTION("IFERROR(FILTER('Tag Library'!$AE$14:$AE$736, LEFT('Tag Library'!$AD$14:$AD$736, LEN(D$2))=D$2, RIGHT('Tag Library'!$AD$14:$AD$736, LEN($A391))=$A391), """")"),"")</f>
        <v/>
      </c>
      <c r="E391" s="1" t="str">
        <f ca="1">IFERROR(__xludf.DUMMYFUNCTION("IFERROR(FILTER('Tag Library'!$AE$14:$AE$736, LEFT('Tag Library'!$AD$14:$AD$736, LEN(E$2))=E$2, RIGHT('Tag Library'!$AD$14:$AD$736, LEN($A391))=$A391), """")"),"")</f>
        <v/>
      </c>
      <c r="F391" s="1" t="str">
        <f ca="1">IFERROR(__xludf.DUMMYFUNCTION("IFERROR(FILTER('Tag Library'!$AE$14:$AE$736, LEFT('Tag Library'!$AD$14:$AD$736, LEN(F$2))=F$2, RIGHT('Tag Library'!$AD$14:$AD$736, LEN($A391))=$A391), """")"),"")</f>
        <v/>
      </c>
      <c r="G391" s="1" t="str">
        <f ca="1">IFERROR(__xludf.DUMMYFUNCTION("IFERROR(FILTER('Tag Library'!$AE$14:$AE$736, LEFT('Tag Library'!$AD$14:$AD$736, LEN(G$2))=G$2, RIGHT('Tag Library'!$AD$14:$AD$736, LEN($A391))=$A391), """")"),"")</f>
        <v/>
      </c>
      <c r="H391" s="1" t="str">
        <f ca="1">IFERROR(__xludf.DUMMYFUNCTION("IFERROR(FILTER('Tag Library'!$AE$14:$AE$736, LEFT('Tag Library'!$AD$14:$AD$736, LEN(H$2))=H$2, RIGHT('Tag Library'!$AD$14:$AD$736, LEN($A391))=$A391), """")"),"")</f>
        <v/>
      </c>
      <c r="I391" s="1" t="str">
        <f ca="1">IFERROR(__xludf.DUMMYFUNCTION("IFERROR(FILTER('Tag Library'!$AE$14:$AE$736, LEFT('Tag Library'!$AD$14:$AD$736, LEN(I$2))=I$2, RIGHT('Tag Library'!$AD$14:$AD$736, LEN($A391))=$A391), """")"),"")</f>
        <v/>
      </c>
      <c r="J391" s="1" t="str">
        <f ca="1">IFERROR(__xludf.DUMMYFUNCTION("IFERROR(FILTER('Tag Library'!$AE$14:$AE$736, LEFT('Tag Library'!$AD$14:$AD$736, LEN(J$2))=J$2, RIGHT('Tag Library'!$AD$14:$AD$736, LEN($A391))=$A391), """")"),"")</f>
        <v/>
      </c>
      <c r="K391" s="1" t="str">
        <f ca="1">IFERROR(__xludf.DUMMYFUNCTION("IFERROR(FILTER('Tag Library'!$AE$14:$AE$736, LEFT('Tag Library'!$AD$14:$AD$736, LEN(K$2))=K$2, RIGHT('Tag Library'!$AD$14:$AD$736, LEN($A391))=$A391), """")"),"")</f>
        <v/>
      </c>
      <c r="L391" s="1" t="str">
        <f ca="1">IFERROR(__xludf.DUMMYFUNCTION("IFERROR(FILTER('Tag Library'!$AE$14:$AE$736, LEFT('Tag Library'!$AD$14:$AD$736, LEN(L$2))=L$2, RIGHT('Tag Library'!$AD$14:$AD$736, LEN($A391))=$A391), """")"),"")</f>
        <v/>
      </c>
      <c r="M391" s="1" t="str">
        <f ca="1">IFERROR(__xludf.DUMMYFUNCTION("IFERROR(FILTER('Tag Library'!$AE$14:$AE$736, LEFT('Tag Library'!$AD$14:$AD$736, LEN(M$2))=M$2, RIGHT('Tag Library'!$AD$14:$AD$736, LEN($A391))=$A391), """")"),"")</f>
        <v/>
      </c>
      <c r="N391" s="1" t="str">
        <f ca="1">IFERROR(__xludf.DUMMYFUNCTION("IFERROR(FILTER('Tag Library'!$AE$14:$AE$736, LEFT('Tag Library'!$AD$14:$AD$736, LEN(N$2))=N$2, RIGHT('Tag Library'!$AD$14:$AD$736, LEN($A391))=$A391), """")"),"")</f>
        <v/>
      </c>
      <c r="O391" s="1" t="str">
        <f ca="1">IFERROR(__xludf.DUMMYFUNCTION("IFERROR(FILTER('Tag Library'!$AE$14:$AE$736, LEFT('Tag Library'!$AD$14:$AD$736, LEN(O$2))=O$2, RIGHT('Tag Library'!$AD$14:$AD$736, LEN($A391))=$A391), """")"),"")</f>
        <v/>
      </c>
      <c r="P391" s="1" t="str">
        <f ca="1">IFERROR(__xludf.DUMMYFUNCTION("IFERROR(FILTER('Tag Library'!$AE$14:$AE$736, LEFT('Tag Library'!$AD$14:$AD$736, LEN(P$2))=P$2, RIGHT('Tag Library'!$AD$14:$AD$736, LEN($A391))=$A391), """")"),"")</f>
        <v/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IFERROR(__xludf.DUMMYFUNCTION("IFERROR(FILTER('Tag Library'!$AE$14:$AE$736, LEFT('Tag Library'!$AD$14:$AD$736, LEN(B$2))=B$2, RIGHT('Tag Library'!$AD$14:$AD$736, LEN($A392))=$A392), """")"),"")</f>
        <v/>
      </c>
      <c r="C392" s="1" t="str">
        <f ca="1">IFERROR(__xludf.DUMMYFUNCTION("IFERROR(FILTER('Tag Library'!$AE$14:$AE$736, LEFT('Tag Library'!$AD$14:$AD$736, LEN(C$2))=C$2, RIGHT('Tag Library'!$AD$14:$AD$736, LEN($A392))=$A392), """")"),"")</f>
        <v/>
      </c>
      <c r="D392" s="1" t="str">
        <f ca="1">IFERROR(__xludf.DUMMYFUNCTION("IFERROR(FILTER('Tag Library'!$AE$14:$AE$736, LEFT('Tag Library'!$AD$14:$AD$736, LEN(D$2))=D$2, RIGHT('Tag Library'!$AD$14:$AD$736, LEN($A392))=$A392), """")"),"")</f>
        <v/>
      </c>
      <c r="E392" s="1" t="str">
        <f ca="1">IFERROR(__xludf.DUMMYFUNCTION("IFERROR(FILTER('Tag Library'!$AE$14:$AE$736, LEFT('Tag Library'!$AD$14:$AD$736, LEN(E$2))=E$2, RIGHT('Tag Library'!$AD$14:$AD$736, LEN($A392))=$A392), """")"),"")</f>
        <v/>
      </c>
      <c r="F392" s="1" t="str">
        <f ca="1">IFERROR(__xludf.DUMMYFUNCTION("IFERROR(FILTER('Tag Library'!$AE$14:$AE$736, LEFT('Tag Library'!$AD$14:$AD$736, LEN(F$2))=F$2, RIGHT('Tag Library'!$AD$14:$AD$736, LEN($A392))=$A392), """")"),"")</f>
        <v/>
      </c>
      <c r="G392" s="1" t="str">
        <f ca="1">IFERROR(__xludf.DUMMYFUNCTION("IFERROR(FILTER('Tag Library'!$AE$14:$AE$736, LEFT('Tag Library'!$AD$14:$AD$736, LEN(G$2))=G$2, RIGHT('Tag Library'!$AD$14:$AD$736, LEN($A392))=$A392), """")"),"")</f>
        <v/>
      </c>
      <c r="H392" s="1" t="str">
        <f ca="1">IFERROR(__xludf.DUMMYFUNCTION("IFERROR(FILTER('Tag Library'!$AE$14:$AE$736, LEFT('Tag Library'!$AD$14:$AD$736, LEN(H$2))=H$2, RIGHT('Tag Library'!$AD$14:$AD$736, LEN($A392))=$A392), """")"),"")</f>
        <v/>
      </c>
      <c r="I392" s="1" t="str">
        <f ca="1">IFERROR(__xludf.DUMMYFUNCTION("IFERROR(FILTER('Tag Library'!$AE$14:$AE$736, LEFT('Tag Library'!$AD$14:$AD$736, LEN(I$2))=I$2, RIGHT('Tag Library'!$AD$14:$AD$736, LEN($A392))=$A392), """")"),"")</f>
        <v/>
      </c>
      <c r="J392" s="1" t="str">
        <f ca="1">IFERROR(__xludf.DUMMYFUNCTION("IFERROR(FILTER('Tag Library'!$AE$14:$AE$736, LEFT('Tag Library'!$AD$14:$AD$736, LEN(J$2))=J$2, RIGHT('Tag Library'!$AD$14:$AD$736, LEN($A392))=$A392), """")"),"")</f>
        <v/>
      </c>
      <c r="K392" s="1" t="str">
        <f ca="1">IFERROR(__xludf.DUMMYFUNCTION("IFERROR(FILTER('Tag Library'!$AE$14:$AE$736, LEFT('Tag Library'!$AD$14:$AD$736, LEN(K$2))=K$2, RIGHT('Tag Library'!$AD$14:$AD$736, LEN($A392))=$A392), """")"),"")</f>
        <v/>
      </c>
      <c r="L392" s="1" t="str">
        <f ca="1">IFERROR(__xludf.DUMMYFUNCTION("IFERROR(FILTER('Tag Library'!$AE$14:$AE$736, LEFT('Tag Library'!$AD$14:$AD$736, LEN(L$2))=L$2, RIGHT('Tag Library'!$AD$14:$AD$736, LEN($A392))=$A392), """")"),"")</f>
        <v/>
      </c>
      <c r="M392" s="1" t="str">
        <f ca="1">IFERROR(__xludf.DUMMYFUNCTION("IFERROR(FILTER('Tag Library'!$AE$14:$AE$736, LEFT('Tag Library'!$AD$14:$AD$736, LEN(M$2))=M$2, RIGHT('Tag Library'!$AD$14:$AD$736, LEN($A392))=$A392), """")"),"")</f>
        <v/>
      </c>
      <c r="N392" s="1" t="str">
        <f ca="1">IFERROR(__xludf.DUMMYFUNCTION("IFERROR(FILTER('Tag Library'!$AE$14:$AE$736, LEFT('Tag Library'!$AD$14:$AD$736, LEN(N$2))=N$2, RIGHT('Tag Library'!$AD$14:$AD$736, LEN($A392))=$A392), """")"),"")</f>
        <v/>
      </c>
      <c r="O392" s="1" t="str">
        <f ca="1">IFERROR(__xludf.DUMMYFUNCTION("IFERROR(FILTER('Tag Library'!$AE$14:$AE$736, LEFT('Tag Library'!$AD$14:$AD$736, LEN(O$2))=O$2, RIGHT('Tag Library'!$AD$14:$AD$736, LEN($A392))=$A392), """")"),"")</f>
        <v/>
      </c>
      <c r="P392" s="1" t="str">
        <f ca="1">IFERROR(__xludf.DUMMYFUNCTION("IFERROR(FILTER('Tag Library'!$AE$14:$AE$736, LEFT('Tag Library'!$AD$14:$AD$736, LEN(P$2))=P$2, RIGHT('Tag Library'!$AD$14:$AD$736, LEN($A392))=$A392), """")"),"")</f>
        <v/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IFERROR(__xludf.DUMMYFUNCTION("IFERROR(FILTER('Tag Library'!$AE$14:$AE$736, LEFT('Tag Library'!$AD$14:$AD$736, LEN(B$2))=B$2, RIGHT('Tag Library'!$AD$14:$AD$736, LEN($A393))=$A393), """")"),"")</f>
        <v/>
      </c>
      <c r="C393" s="1" t="str">
        <f ca="1">IFERROR(__xludf.DUMMYFUNCTION("IFERROR(FILTER('Tag Library'!$AE$14:$AE$736, LEFT('Tag Library'!$AD$14:$AD$736, LEN(C$2))=C$2, RIGHT('Tag Library'!$AD$14:$AD$736, LEN($A393))=$A393), """")"),"")</f>
        <v/>
      </c>
      <c r="D393" s="1" t="str">
        <f ca="1">IFERROR(__xludf.DUMMYFUNCTION("IFERROR(FILTER('Tag Library'!$AE$14:$AE$736, LEFT('Tag Library'!$AD$14:$AD$736, LEN(D$2))=D$2, RIGHT('Tag Library'!$AD$14:$AD$736, LEN($A393))=$A393), """")"),"")</f>
        <v/>
      </c>
      <c r="E393" s="1" t="str">
        <f ca="1">IFERROR(__xludf.DUMMYFUNCTION("IFERROR(FILTER('Tag Library'!$AE$14:$AE$736, LEFT('Tag Library'!$AD$14:$AD$736, LEN(E$2))=E$2, RIGHT('Tag Library'!$AD$14:$AD$736, LEN($A393))=$A393), """")"),"")</f>
        <v/>
      </c>
      <c r="F393" s="1" t="str">
        <f ca="1">IFERROR(__xludf.DUMMYFUNCTION("IFERROR(FILTER('Tag Library'!$AE$14:$AE$736, LEFT('Tag Library'!$AD$14:$AD$736, LEN(F$2))=F$2, RIGHT('Tag Library'!$AD$14:$AD$736, LEN($A393))=$A393), """")"),"")</f>
        <v/>
      </c>
      <c r="G393" s="1" t="str">
        <f ca="1">IFERROR(__xludf.DUMMYFUNCTION("IFERROR(FILTER('Tag Library'!$AE$14:$AE$736, LEFT('Tag Library'!$AD$14:$AD$736, LEN(G$2))=G$2, RIGHT('Tag Library'!$AD$14:$AD$736, LEN($A393))=$A393), """")"),"")</f>
        <v/>
      </c>
      <c r="H393" s="1" t="str">
        <f ca="1">IFERROR(__xludf.DUMMYFUNCTION("IFERROR(FILTER('Tag Library'!$AE$14:$AE$736, LEFT('Tag Library'!$AD$14:$AD$736, LEN(H$2))=H$2, RIGHT('Tag Library'!$AD$14:$AD$736, LEN($A393))=$A393), """")"),"")</f>
        <v/>
      </c>
      <c r="I393" s="1" t="str">
        <f ca="1">IFERROR(__xludf.DUMMYFUNCTION("IFERROR(FILTER('Tag Library'!$AE$14:$AE$736, LEFT('Tag Library'!$AD$14:$AD$736, LEN(I$2))=I$2, RIGHT('Tag Library'!$AD$14:$AD$736, LEN($A393))=$A393), """")"),"")</f>
        <v/>
      </c>
      <c r="J393" s="1" t="str">
        <f ca="1">IFERROR(__xludf.DUMMYFUNCTION("IFERROR(FILTER('Tag Library'!$AE$14:$AE$736, LEFT('Tag Library'!$AD$14:$AD$736, LEN(J$2))=J$2, RIGHT('Tag Library'!$AD$14:$AD$736, LEN($A393))=$A393), """")"),"")</f>
        <v/>
      </c>
      <c r="K393" s="1" t="str">
        <f ca="1">IFERROR(__xludf.DUMMYFUNCTION("IFERROR(FILTER('Tag Library'!$AE$14:$AE$736, LEFT('Tag Library'!$AD$14:$AD$736, LEN(K$2))=K$2, RIGHT('Tag Library'!$AD$14:$AD$736, LEN($A393))=$A393), """")"),"")</f>
        <v/>
      </c>
      <c r="L393" s="1" t="str">
        <f ca="1">IFERROR(__xludf.DUMMYFUNCTION("IFERROR(FILTER('Tag Library'!$AE$14:$AE$736, LEFT('Tag Library'!$AD$14:$AD$736, LEN(L$2))=L$2, RIGHT('Tag Library'!$AD$14:$AD$736, LEN($A393))=$A393), """")"),"")</f>
        <v/>
      </c>
      <c r="M393" s="1" t="str">
        <f ca="1">IFERROR(__xludf.DUMMYFUNCTION("IFERROR(FILTER('Tag Library'!$AE$14:$AE$736, LEFT('Tag Library'!$AD$14:$AD$736, LEN(M$2))=M$2, RIGHT('Tag Library'!$AD$14:$AD$736, LEN($A393))=$A393), """")"),"")</f>
        <v/>
      </c>
      <c r="N393" s="1" t="str">
        <f ca="1">IFERROR(__xludf.DUMMYFUNCTION("IFERROR(FILTER('Tag Library'!$AE$14:$AE$736, LEFT('Tag Library'!$AD$14:$AD$736, LEN(N$2))=N$2, RIGHT('Tag Library'!$AD$14:$AD$736, LEN($A393))=$A393), """")"),"")</f>
        <v/>
      </c>
      <c r="O393" s="1" t="str">
        <f ca="1">IFERROR(__xludf.DUMMYFUNCTION("IFERROR(FILTER('Tag Library'!$AE$14:$AE$736, LEFT('Tag Library'!$AD$14:$AD$736, LEN(O$2))=O$2, RIGHT('Tag Library'!$AD$14:$AD$736, LEN($A393))=$A393), """")"),"")</f>
        <v/>
      </c>
      <c r="P393" s="1" t="str">
        <f ca="1">IFERROR(__xludf.DUMMYFUNCTION("IFERROR(FILTER('Tag Library'!$AE$14:$AE$736, LEFT('Tag Library'!$AD$14:$AD$736, LEN(P$2))=P$2, RIGHT('Tag Library'!$AD$14:$AD$736, LEN($A393))=$A393), """")"),"")</f>
        <v/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IFERROR(__xludf.DUMMYFUNCTION("IFERROR(FILTER('Tag Library'!$AE$14:$AE$736, LEFT('Tag Library'!$AD$14:$AD$736, LEN(B$2))=B$2, RIGHT('Tag Library'!$AD$14:$AD$736, LEN($A394))=$A394), """")"),"")</f>
        <v/>
      </c>
      <c r="C394" s="1" t="str">
        <f ca="1">IFERROR(__xludf.DUMMYFUNCTION("IFERROR(FILTER('Tag Library'!$AE$14:$AE$736, LEFT('Tag Library'!$AD$14:$AD$736, LEN(C$2))=C$2, RIGHT('Tag Library'!$AD$14:$AD$736, LEN($A394))=$A394), """")"),"")</f>
        <v/>
      </c>
      <c r="D394" s="1" t="str">
        <f ca="1">IFERROR(__xludf.DUMMYFUNCTION("IFERROR(FILTER('Tag Library'!$AE$14:$AE$736, LEFT('Tag Library'!$AD$14:$AD$736, LEN(D$2))=D$2, RIGHT('Tag Library'!$AD$14:$AD$736, LEN($A394))=$A394), """")"),"")</f>
        <v/>
      </c>
      <c r="E394" s="1" t="str">
        <f ca="1">IFERROR(__xludf.DUMMYFUNCTION("IFERROR(FILTER('Tag Library'!$AE$14:$AE$736, LEFT('Tag Library'!$AD$14:$AD$736, LEN(E$2))=E$2, RIGHT('Tag Library'!$AD$14:$AD$736, LEN($A394))=$A394), """")"),"")</f>
        <v/>
      </c>
      <c r="F394" s="1" t="str">
        <f ca="1">IFERROR(__xludf.DUMMYFUNCTION("IFERROR(FILTER('Tag Library'!$AE$14:$AE$736, LEFT('Tag Library'!$AD$14:$AD$736, LEN(F$2))=F$2, RIGHT('Tag Library'!$AD$14:$AD$736, LEN($A394))=$A394), """")"),"")</f>
        <v/>
      </c>
      <c r="G394" s="1" t="str">
        <f ca="1">IFERROR(__xludf.DUMMYFUNCTION("IFERROR(FILTER('Tag Library'!$AE$14:$AE$736, LEFT('Tag Library'!$AD$14:$AD$736, LEN(G$2))=G$2, RIGHT('Tag Library'!$AD$14:$AD$736, LEN($A394))=$A394), """")"),"")</f>
        <v/>
      </c>
      <c r="H394" s="1" t="str">
        <f ca="1">IFERROR(__xludf.DUMMYFUNCTION("IFERROR(FILTER('Tag Library'!$AE$14:$AE$736, LEFT('Tag Library'!$AD$14:$AD$736, LEN(H$2))=H$2, RIGHT('Tag Library'!$AD$14:$AD$736, LEN($A394))=$A394), """")"),"")</f>
        <v/>
      </c>
      <c r="I394" s="1" t="str">
        <f ca="1">IFERROR(__xludf.DUMMYFUNCTION("IFERROR(FILTER('Tag Library'!$AE$14:$AE$736, LEFT('Tag Library'!$AD$14:$AD$736, LEN(I$2))=I$2, RIGHT('Tag Library'!$AD$14:$AD$736, LEN($A394))=$A394), """")"),"")</f>
        <v/>
      </c>
      <c r="J394" s="1" t="str">
        <f ca="1">IFERROR(__xludf.DUMMYFUNCTION("IFERROR(FILTER('Tag Library'!$AE$14:$AE$736, LEFT('Tag Library'!$AD$14:$AD$736, LEN(J$2))=J$2, RIGHT('Tag Library'!$AD$14:$AD$736, LEN($A394))=$A394), """")"),"")</f>
        <v/>
      </c>
      <c r="K394" s="1" t="str">
        <f ca="1">IFERROR(__xludf.DUMMYFUNCTION("IFERROR(FILTER('Tag Library'!$AE$14:$AE$736, LEFT('Tag Library'!$AD$14:$AD$736, LEN(K$2))=K$2, RIGHT('Tag Library'!$AD$14:$AD$736, LEN($A394))=$A394), """")"),"")</f>
        <v/>
      </c>
      <c r="L394" s="1" t="str">
        <f ca="1">IFERROR(__xludf.DUMMYFUNCTION("IFERROR(FILTER('Tag Library'!$AE$14:$AE$736, LEFT('Tag Library'!$AD$14:$AD$736, LEN(L$2))=L$2, RIGHT('Tag Library'!$AD$14:$AD$736, LEN($A394))=$A394), """")"),"")</f>
        <v/>
      </c>
      <c r="M394" s="1" t="str">
        <f ca="1">IFERROR(__xludf.DUMMYFUNCTION("IFERROR(FILTER('Tag Library'!$AE$14:$AE$736, LEFT('Tag Library'!$AD$14:$AD$736, LEN(M$2))=M$2, RIGHT('Tag Library'!$AD$14:$AD$736, LEN($A394))=$A394), """")"),"")</f>
        <v/>
      </c>
      <c r="N394" s="1" t="str">
        <f ca="1">IFERROR(__xludf.DUMMYFUNCTION("IFERROR(FILTER('Tag Library'!$AE$14:$AE$736, LEFT('Tag Library'!$AD$14:$AD$736, LEN(N$2))=N$2, RIGHT('Tag Library'!$AD$14:$AD$736, LEN($A394))=$A394), """")"),"")</f>
        <v/>
      </c>
      <c r="O394" s="1" t="str">
        <f ca="1">IFERROR(__xludf.DUMMYFUNCTION("IFERROR(FILTER('Tag Library'!$AE$14:$AE$736, LEFT('Tag Library'!$AD$14:$AD$736, LEN(O$2))=O$2, RIGHT('Tag Library'!$AD$14:$AD$736, LEN($A394))=$A394), """")"),"")</f>
        <v/>
      </c>
      <c r="P394" s="1" t="str">
        <f ca="1">IFERROR(__xludf.DUMMYFUNCTION("IFERROR(FILTER('Tag Library'!$AE$14:$AE$736, LEFT('Tag Library'!$AD$14:$AD$736, LEN(P$2))=P$2, RIGHT('Tag Library'!$AD$14:$AD$736, LEN($A394))=$A394), """")"),"")</f>
        <v/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IFERROR(__xludf.DUMMYFUNCTION("IFERROR(FILTER('Tag Library'!$AE$14:$AE$736, LEFT('Tag Library'!$AD$14:$AD$736, LEN(B$2))=B$2, RIGHT('Tag Library'!$AD$14:$AD$736, LEN($A395))=$A395), """")"),"")</f>
        <v/>
      </c>
      <c r="C395" s="1" t="str">
        <f ca="1">IFERROR(__xludf.DUMMYFUNCTION("IFERROR(FILTER('Tag Library'!$AE$14:$AE$736, LEFT('Tag Library'!$AD$14:$AD$736, LEN(C$2))=C$2, RIGHT('Tag Library'!$AD$14:$AD$736, LEN($A395))=$A395), """")"),"")</f>
        <v/>
      </c>
      <c r="D395" s="1" t="str">
        <f ca="1">IFERROR(__xludf.DUMMYFUNCTION("IFERROR(FILTER('Tag Library'!$AE$14:$AE$736, LEFT('Tag Library'!$AD$14:$AD$736, LEN(D$2))=D$2, RIGHT('Tag Library'!$AD$14:$AD$736, LEN($A395))=$A395), """")"),"")</f>
        <v/>
      </c>
      <c r="E395" s="1" t="str">
        <f ca="1">IFERROR(__xludf.DUMMYFUNCTION("IFERROR(FILTER('Tag Library'!$AE$14:$AE$736, LEFT('Tag Library'!$AD$14:$AD$736, LEN(E$2))=E$2, RIGHT('Tag Library'!$AD$14:$AD$736, LEN($A395))=$A395), """")"),"")</f>
        <v/>
      </c>
      <c r="F395" s="1" t="str">
        <f ca="1">IFERROR(__xludf.DUMMYFUNCTION("IFERROR(FILTER('Tag Library'!$AE$14:$AE$736, LEFT('Tag Library'!$AD$14:$AD$736, LEN(F$2))=F$2, RIGHT('Tag Library'!$AD$14:$AD$736, LEN($A395))=$A395), """")"),"")</f>
        <v/>
      </c>
      <c r="G395" s="1" t="str">
        <f ca="1">IFERROR(__xludf.DUMMYFUNCTION("IFERROR(FILTER('Tag Library'!$AE$14:$AE$736, LEFT('Tag Library'!$AD$14:$AD$736, LEN(G$2))=G$2, RIGHT('Tag Library'!$AD$14:$AD$736, LEN($A395))=$A395), """")"),"")</f>
        <v/>
      </c>
      <c r="H395" s="1" t="str">
        <f ca="1">IFERROR(__xludf.DUMMYFUNCTION("IFERROR(FILTER('Tag Library'!$AE$14:$AE$736, LEFT('Tag Library'!$AD$14:$AD$736, LEN(H$2))=H$2, RIGHT('Tag Library'!$AD$14:$AD$736, LEN($A395))=$A395), """")"),"")</f>
        <v/>
      </c>
      <c r="I395" s="1" t="str">
        <f ca="1">IFERROR(__xludf.DUMMYFUNCTION("IFERROR(FILTER('Tag Library'!$AE$14:$AE$736, LEFT('Tag Library'!$AD$14:$AD$736, LEN(I$2))=I$2, RIGHT('Tag Library'!$AD$14:$AD$736, LEN($A395))=$A395), """")"),"")</f>
        <v/>
      </c>
      <c r="J395" s="1" t="str">
        <f ca="1">IFERROR(__xludf.DUMMYFUNCTION("IFERROR(FILTER('Tag Library'!$AE$14:$AE$736, LEFT('Tag Library'!$AD$14:$AD$736, LEN(J$2))=J$2, RIGHT('Tag Library'!$AD$14:$AD$736, LEN($A395))=$A395), """")"),"")</f>
        <v/>
      </c>
      <c r="K395" s="1" t="str">
        <f ca="1">IFERROR(__xludf.DUMMYFUNCTION("IFERROR(FILTER('Tag Library'!$AE$14:$AE$736, LEFT('Tag Library'!$AD$14:$AD$736, LEN(K$2))=K$2, RIGHT('Tag Library'!$AD$14:$AD$736, LEN($A395))=$A395), """")"),"")</f>
        <v/>
      </c>
      <c r="L395" s="1" t="str">
        <f ca="1">IFERROR(__xludf.DUMMYFUNCTION("IFERROR(FILTER('Tag Library'!$AE$14:$AE$736, LEFT('Tag Library'!$AD$14:$AD$736, LEN(L$2))=L$2, RIGHT('Tag Library'!$AD$14:$AD$736, LEN($A395))=$A395), """")"),"")</f>
        <v/>
      </c>
      <c r="M395" s="1" t="str">
        <f ca="1">IFERROR(__xludf.DUMMYFUNCTION("IFERROR(FILTER('Tag Library'!$AE$14:$AE$736, LEFT('Tag Library'!$AD$14:$AD$736, LEN(M$2))=M$2, RIGHT('Tag Library'!$AD$14:$AD$736, LEN($A395))=$A395), """")"),"")</f>
        <v/>
      </c>
      <c r="N395" s="1" t="str">
        <f ca="1">IFERROR(__xludf.DUMMYFUNCTION("IFERROR(FILTER('Tag Library'!$AE$14:$AE$736, LEFT('Tag Library'!$AD$14:$AD$736, LEN(N$2))=N$2, RIGHT('Tag Library'!$AD$14:$AD$736, LEN($A395))=$A395), """")"),"")</f>
        <v/>
      </c>
      <c r="O395" s="1" t="str">
        <f ca="1">IFERROR(__xludf.DUMMYFUNCTION("IFERROR(FILTER('Tag Library'!$AE$14:$AE$736, LEFT('Tag Library'!$AD$14:$AD$736, LEN(O$2))=O$2, RIGHT('Tag Library'!$AD$14:$AD$736, LEN($A395))=$A395), """")"),"")</f>
        <v/>
      </c>
      <c r="P395" s="1" t="str">
        <f ca="1">IFERROR(__xludf.DUMMYFUNCTION("IFERROR(FILTER('Tag Library'!$AE$14:$AE$736, LEFT('Tag Library'!$AD$14:$AD$736, LEN(P$2))=P$2, RIGHT('Tag Library'!$AD$14:$AD$736, LEN($A395))=$A395), """")"),"")</f>
        <v/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IFERROR(__xludf.DUMMYFUNCTION("IFERROR(FILTER('Tag Library'!$AE$14:$AE$736, LEFT('Tag Library'!$AD$14:$AD$736, LEN(B$2))=B$2, RIGHT('Tag Library'!$AD$14:$AD$736, LEN($A396))=$A396), """")"),"")</f>
        <v/>
      </c>
      <c r="C396" s="1" t="str">
        <f ca="1">IFERROR(__xludf.DUMMYFUNCTION("IFERROR(FILTER('Tag Library'!$AE$14:$AE$736, LEFT('Tag Library'!$AD$14:$AD$736, LEN(C$2))=C$2, RIGHT('Tag Library'!$AD$14:$AD$736, LEN($A396))=$A396), """")"),"")</f>
        <v/>
      </c>
      <c r="D396" s="1" t="str">
        <f ca="1">IFERROR(__xludf.DUMMYFUNCTION("IFERROR(FILTER('Tag Library'!$AE$14:$AE$736, LEFT('Tag Library'!$AD$14:$AD$736, LEN(D$2))=D$2, RIGHT('Tag Library'!$AD$14:$AD$736, LEN($A396))=$A396), """")"),"")</f>
        <v/>
      </c>
      <c r="E396" s="1" t="str">
        <f ca="1">IFERROR(__xludf.DUMMYFUNCTION("IFERROR(FILTER('Tag Library'!$AE$14:$AE$736, LEFT('Tag Library'!$AD$14:$AD$736, LEN(E$2))=E$2, RIGHT('Tag Library'!$AD$14:$AD$736, LEN($A396))=$A396), """")"),"")</f>
        <v/>
      </c>
      <c r="F396" s="1" t="str">
        <f ca="1">IFERROR(__xludf.DUMMYFUNCTION("IFERROR(FILTER('Tag Library'!$AE$14:$AE$736, LEFT('Tag Library'!$AD$14:$AD$736, LEN(F$2))=F$2, RIGHT('Tag Library'!$AD$14:$AD$736, LEN($A396))=$A396), """")"),"")</f>
        <v/>
      </c>
      <c r="G396" s="1" t="str">
        <f ca="1">IFERROR(__xludf.DUMMYFUNCTION("IFERROR(FILTER('Tag Library'!$AE$14:$AE$736, LEFT('Tag Library'!$AD$14:$AD$736, LEN(G$2))=G$2, RIGHT('Tag Library'!$AD$14:$AD$736, LEN($A396))=$A396), """")"),"")</f>
        <v/>
      </c>
      <c r="H396" s="1" t="str">
        <f ca="1">IFERROR(__xludf.DUMMYFUNCTION("IFERROR(FILTER('Tag Library'!$AE$14:$AE$736, LEFT('Tag Library'!$AD$14:$AD$736, LEN(H$2))=H$2, RIGHT('Tag Library'!$AD$14:$AD$736, LEN($A396))=$A396), """")"),"")</f>
        <v/>
      </c>
      <c r="I396" s="1" t="str">
        <f ca="1">IFERROR(__xludf.DUMMYFUNCTION("IFERROR(FILTER('Tag Library'!$AE$14:$AE$736, LEFT('Tag Library'!$AD$14:$AD$736, LEN(I$2))=I$2, RIGHT('Tag Library'!$AD$14:$AD$736, LEN($A396))=$A396), """")"),"")</f>
        <v/>
      </c>
      <c r="J396" s="1" t="str">
        <f ca="1">IFERROR(__xludf.DUMMYFUNCTION("IFERROR(FILTER('Tag Library'!$AE$14:$AE$736, LEFT('Tag Library'!$AD$14:$AD$736, LEN(J$2))=J$2, RIGHT('Tag Library'!$AD$14:$AD$736, LEN($A396))=$A396), """")"),"")</f>
        <v/>
      </c>
      <c r="K396" s="1" t="str">
        <f ca="1">IFERROR(__xludf.DUMMYFUNCTION("IFERROR(FILTER('Tag Library'!$AE$14:$AE$736, LEFT('Tag Library'!$AD$14:$AD$736, LEN(K$2))=K$2, RIGHT('Tag Library'!$AD$14:$AD$736, LEN($A396))=$A396), """")"),"")</f>
        <v/>
      </c>
      <c r="L396" s="1" t="str">
        <f ca="1">IFERROR(__xludf.DUMMYFUNCTION("IFERROR(FILTER('Tag Library'!$AE$14:$AE$736, LEFT('Tag Library'!$AD$14:$AD$736, LEN(L$2))=L$2, RIGHT('Tag Library'!$AD$14:$AD$736, LEN($A396))=$A396), """")"),"")</f>
        <v/>
      </c>
      <c r="M396" s="1" t="str">
        <f ca="1">IFERROR(__xludf.DUMMYFUNCTION("IFERROR(FILTER('Tag Library'!$AE$14:$AE$736, LEFT('Tag Library'!$AD$14:$AD$736, LEN(M$2))=M$2, RIGHT('Tag Library'!$AD$14:$AD$736, LEN($A396))=$A396), """")"),"")</f>
        <v/>
      </c>
      <c r="N396" s="1" t="str">
        <f ca="1">IFERROR(__xludf.DUMMYFUNCTION("IFERROR(FILTER('Tag Library'!$AE$14:$AE$736, LEFT('Tag Library'!$AD$14:$AD$736, LEN(N$2))=N$2, RIGHT('Tag Library'!$AD$14:$AD$736, LEN($A396))=$A396), """")"),"")</f>
        <v/>
      </c>
      <c r="O396" s="1" t="str">
        <f ca="1">IFERROR(__xludf.DUMMYFUNCTION("IFERROR(FILTER('Tag Library'!$AE$14:$AE$736, LEFT('Tag Library'!$AD$14:$AD$736, LEN(O$2))=O$2, RIGHT('Tag Library'!$AD$14:$AD$736, LEN($A396))=$A396), """")"),"")</f>
        <v/>
      </c>
      <c r="P396" s="1" t="str">
        <f ca="1">IFERROR(__xludf.DUMMYFUNCTION("IFERROR(FILTER('Tag Library'!$AE$14:$AE$736, LEFT('Tag Library'!$AD$14:$AD$736, LEN(P$2))=P$2, RIGHT('Tag Library'!$AD$14:$AD$736, LEN($A396))=$A396), """")"),"")</f>
        <v/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IFERROR(__xludf.DUMMYFUNCTION("IFERROR(FILTER('Tag Library'!$AE$14:$AE$736, LEFT('Tag Library'!$AD$14:$AD$736, LEN(B$2))=B$2, RIGHT('Tag Library'!$AD$14:$AD$736, LEN($A397))=$A397), """")"),"")</f>
        <v/>
      </c>
      <c r="C397" s="1" t="str">
        <f ca="1">IFERROR(__xludf.DUMMYFUNCTION("IFERROR(FILTER('Tag Library'!$AE$14:$AE$736, LEFT('Tag Library'!$AD$14:$AD$736, LEN(C$2))=C$2, RIGHT('Tag Library'!$AD$14:$AD$736, LEN($A397))=$A397), """")"),"")</f>
        <v/>
      </c>
      <c r="D397" s="1" t="str">
        <f ca="1">IFERROR(__xludf.DUMMYFUNCTION("IFERROR(FILTER('Tag Library'!$AE$14:$AE$736, LEFT('Tag Library'!$AD$14:$AD$736, LEN(D$2))=D$2, RIGHT('Tag Library'!$AD$14:$AD$736, LEN($A397))=$A397), """")"),"")</f>
        <v/>
      </c>
      <c r="E397" s="1" t="str">
        <f ca="1">IFERROR(__xludf.DUMMYFUNCTION("IFERROR(FILTER('Tag Library'!$AE$14:$AE$736, LEFT('Tag Library'!$AD$14:$AD$736, LEN(E$2))=E$2, RIGHT('Tag Library'!$AD$14:$AD$736, LEN($A397))=$A397), """")"),"")</f>
        <v/>
      </c>
      <c r="F397" s="1" t="str">
        <f ca="1">IFERROR(__xludf.DUMMYFUNCTION("IFERROR(FILTER('Tag Library'!$AE$14:$AE$736, LEFT('Tag Library'!$AD$14:$AD$736, LEN(F$2))=F$2, RIGHT('Tag Library'!$AD$14:$AD$736, LEN($A397))=$A397), """")"),"")</f>
        <v/>
      </c>
      <c r="G397" s="1" t="str">
        <f ca="1">IFERROR(__xludf.DUMMYFUNCTION("IFERROR(FILTER('Tag Library'!$AE$14:$AE$736, LEFT('Tag Library'!$AD$14:$AD$736, LEN(G$2))=G$2, RIGHT('Tag Library'!$AD$14:$AD$736, LEN($A397))=$A397), """")"),"")</f>
        <v/>
      </c>
      <c r="H397" s="1" t="str">
        <f ca="1">IFERROR(__xludf.DUMMYFUNCTION("IFERROR(FILTER('Tag Library'!$AE$14:$AE$736, LEFT('Tag Library'!$AD$14:$AD$736, LEN(H$2))=H$2, RIGHT('Tag Library'!$AD$14:$AD$736, LEN($A397))=$A397), """")"),"")</f>
        <v/>
      </c>
      <c r="I397" s="1" t="str">
        <f ca="1">IFERROR(__xludf.DUMMYFUNCTION("IFERROR(FILTER('Tag Library'!$AE$14:$AE$736, LEFT('Tag Library'!$AD$14:$AD$736, LEN(I$2))=I$2, RIGHT('Tag Library'!$AD$14:$AD$736, LEN($A397))=$A397), """")"),"")</f>
        <v/>
      </c>
      <c r="J397" s="1" t="str">
        <f ca="1">IFERROR(__xludf.DUMMYFUNCTION("IFERROR(FILTER('Tag Library'!$AE$14:$AE$736, LEFT('Tag Library'!$AD$14:$AD$736, LEN(J$2))=J$2, RIGHT('Tag Library'!$AD$14:$AD$736, LEN($A397))=$A397), """")"),"")</f>
        <v/>
      </c>
      <c r="K397" s="1" t="str">
        <f ca="1">IFERROR(__xludf.DUMMYFUNCTION("IFERROR(FILTER('Tag Library'!$AE$14:$AE$736, LEFT('Tag Library'!$AD$14:$AD$736, LEN(K$2))=K$2, RIGHT('Tag Library'!$AD$14:$AD$736, LEN($A397))=$A397), """")"),"")</f>
        <v/>
      </c>
      <c r="L397" s="1" t="str">
        <f ca="1">IFERROR(__xludf.DUMMYFUNCTION("IFERROR(FILTER('Tag Library'!$AE$14:$AE$736, LEFT('Tag Library'!$AD$14:$AD$736, LEN(L$2))=L$2, RIGHT('Tag Library'!$AD$14:$AD$736, LEN($A397))=$A397), """")"),"")</f>
        <v/>
      </c>
      <c r="M397" s="1" t="str">
        <f ca="1">IFERROR(__xludf.DUMMYFUNCTION("IFERROR(FILTER('Tag Library'!$AE$14:$AE$736, LEFT('Tag Library'!$AD$14:$AD$736, LEN(M$2))=M$2, RIGHT('Tag Library'!$AD$14:$AD$736, LEN($A397))=$A397), """")"),"")</f>
        <v/>
      </c>
      <c r="N397" s="1" t="str">
        <f ca="1">IFERROR(__xludf.DUMMYFUNCTION("IFERROR(FILTER('Tag Library'!$AE$14:$AE$736, LEFT('Tag Library'!$AD$14:$AD$736, LEN(N$2))=N$2, RIGHT('Tag Library'!$AD$14:$AD$736, LEN($A397))=$A397), """")"),"")</f>
        <v/>
      </c>
      <c r="O397" s="1" t="str">
        <f ca="1">IFERROR(__xludf.DUMMYFUNCTION("IFERROR(FILTER('Tag Library'!$AE$14:$AE$736, LEFT('Tag Library'!$AD$14:$AD$736, LEN(O$2))=O$2, RIGHT('Tag Library'!$AD$14:$AD$736, LEN($A397))=$A397), """")"),"")</f>
        <v/>
      </c>
      <c r="P397" s="1" t="str">
        <f ca="1">IFERROR(__xludf.DUMMYFUNCTION("IFERROR(FILTER('Tag Library'!$AE$14:$AE$736, LEFT('Tag Library'!$AD$14:$AD$736, LEN(P$2))=P$2, RIGHT('Tag Library'!$AD$14:$AD$736, LEN($A397))=$A397), """")"),"")</f>
        <v/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IFERROR(__xludf.DUMMYFUNCTION("IFERROR(FILTER('Tag Library'!$AE$14:$AE$736, LEFT('Tag Library'!$AD$14:$AD$736, LEN(B$2))=B$2, RIGHT('Tag Library'!$AD$14:$AD$736, LEN($A398))=$A398), """")"),"")</f>
        <v/>
      </c>
      <c r="C398" s="1" t="str">
        <f ca="1">IFERROR(__xludf.DUMMYFUNCTION("IFERROR(FILTER('Tag Library'!$AE$14:$AE$736, LEFT('Tag Library'!$AD$14:$AD$736, LEN(C$2))=C$2, RIGHT('Tag Library'!$AD$14:$AD$736, LEN($A398))=$A398), """")"),"")</f>
        <v/>
      </c>
      <c r="D398" s="1" t="str">
        <f ca="1">IFERROR(__xludf.DUMMYFUNCTION("IFERROR(FILTER('Tag Library'!$AE$14:$AE$736, LEFT('Tag Library'!$AD$14:$AD$736, LEN(D$2))=D$2, RIGHT('Tag Library'!$AD$14:$AD$736, LEN($A398))=$A398), """")"),"")</f>
        <v/>
      </c>
      <c r="E398" s="1" t="str">
        <f ca="1">IFERROR(__xludf.DUMMYFUNCTION("IFERROR(FILTER('Tag Library'!$AE$14:$AE$736, LEFT('Tag Library'!$AD$14:$AD$736, LEN(E$2))=E$2, RIGHT('Tag Library'!$AD$14:$AD$736, LEN($A398))=$A398), """")"),"")</f>
        <v/>
      </c>
      <c r="F398" s="1" t="str">
        <f ca="1">IFERROR(__xludf.DUMMYFUNCTION("IFERROR(FILTER('Tag Library'!$AE$14:$AE$736, LEFT('Tag Library'!$AD$14:$AD$736, LEN(F$2))=F$2, RIGHT('Tag Library'!$AD$14:$AD$736, LEN($A398))=$A398), """")"),"")</f>
        <v/>
      </c>
      <c r="G398" s="1" t="str">
        <f ca="1">IFERROR(__xludf.DUMMYFUNCTION("IFERROR(FILTER('Tag Library'!$AE$14:$AE$736, LEFT('Tag Library'!$AD$14:$AD$736, LEN(G$2))=G$2, RIGHT('Tag Library'!$AD$14:$AD$736, LEN($A398))=$A398), """")"),"")</f>
        <v/>
      </c>
      <c r="H398" s="1" t="str">
        <f ca="1">IFERROR(__xludf.DUMMYFUNCTION("IFERROR(FILTER('Tag Library'!$AE$14:$AE$736, LEFT('Tag Library'!$AD$14:$AD$736, LEN(H$2))=H$2, RIGHT('Tag Library'!$AD$14:$AD$736, LEN($A398))=$A398), """")"),"")</f>
        <v/>
      </c>
      <c r="I398" s="1" t="str">
        <f ca="1">IFERROR(__xludf.DUMMYFUNCTION("IFERROR(FILTER('Tag Library'!$AE$14:$AE$736, LEFT('Tag Library'!$AD$14:$AD$736, LEN(I$2))=I$2, RIGHT('Tag Library'!$AD$14:$AD$736, LEN($A398))=$A398), """")"),"")</f>
        <v/>
      </c>
      <c r="J398" s="1" t="str">
        <f ca="1">IFERROR(__xludf.DUMMYFUNCTION("IFERROR(FILTER('Tag Library'!$AE$14:$AE$736, LEFT('Tag Library'!$AD$14:$AD$736, LEN(J$2))=J$2, RIGHT('Tag Library'!$AD$14:$AD$736, LEN($A398))=$A398), """")"),"")</f>
        <v/>
      </c>
      <c r="K398" s="1" t="str">
        <f ca="1">IFERROR(__xludf.DUMMYFUNCTION("IFERROR(FILTER('Tag Library'!$AE$14:$AE$736, LEFT('Tag Library'!$AD$14:$AD$736, LEN(K$2))=K$2, RIGHT('Tag Library'!$AD$14:$AD$736, LEN($A398))=$A398), """")"),"")</f>
        <v/>
      </c>
      <c r="L398" s="1" t="str">
        <f ca="1">IFERROR(__xludf.DUMMYFUNCTION("IFERROR(FILTER('Tag Library'!$AE$14:$AE$736, LEFT('Tag Library'!$AD$14:$AD$736, LEN(L$2))=L$2, RIGHT('Tag Library'!$AD$14:$AD$736, LEN($A398))=$A398), """")"),"")</f>
        <v/>
      </c>
      <c r="M398" s="1" t="str">
        <f ca="1">IFERROR(__xludf.DUMMYFUNCTION("IFERROR(FILTER('Tag Library'!$AE$14:$AE$736, LEFT('Tag Library'!$AD$14:$AD$736, LEN(M$2))=M$2, RIGHT('Tag Library'!$AD$14:$AD$736, LEN($A398))=$A398), """")"),"")</f>
        <v/>
      </c>
      <c r="N398" s="1" t="str">
        <f ca="1">IFERROR(__xludf.DUMMYFUNCTION("IFERROR(FILTER('Tag Library'!$AE$14:$AE$736, LEFT('Tag Library'!$AD$14:$AD$736, LEN(N$2))=N$2, RIGHT('Tag Library'!$AD$14:$AD$736, LEN($A398))=$A398), """")"),"")</f>
        <v/>
      </c>
      <c r="O398" s="1" t="str">
        <f ca="1">IFERROR(__xludf.DUMMYFUNCTION("IFERROR(FILTER('Tag Library'!$AE$14:$AE$736, LEFT('Tag Library'!$AD$14:$AD$736, LEN(O$2))=O$2, RIGHT('Tag Library'!$AD$14:$AD$736, LEN($A398))=$A398), """")"),"")</f>
        <v/>
      </c>
      <c r="P398" s="1" t="str">
        <f ca="1">IFERROR(__xludf.DUMMYFUNCTION("IFERROR(FILTER('Tag Library'!$AE$14:$AE$736, LEFT('Tag Library'!$AD$14:$AD$736, LEN(P$2))=P$2, RIGHT('Tag Library'!$AD$14:$AD$736, LEN($A398))=$A398), """")"),"")</f>
        <v/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IFERROR(__xludf.DUMMYFUNCTION("IFERROR(FILTER('Tag Library'!$AE$14:$AE$736, LEFT('Tag Library'!$AD$14:$AD$736, LEN(B$2))=B$2, RIGHT('Tag Library'!$AD$14:$AD$736, LEN($A399))=$A399), """")"),"")</f>
        <v/>
      </c>
      <c r="C399" s="1" t="str">
        <f ca="1">IFERROR(__xludf.DUMMYFUNCTION("IFERROR(FILTER('Tag Library'!$AE$14:$AE$736, LEFT('Tag Library'!$AD$14:$AD$736, LEN(C$2))=C$2, RIGHT('Tag Library'!$AD$14:$AD$736, LEN($A399))=$A399), """")"),"")</f>
        <v/>
      </c>
      <c r="D399" s="1" t="str">
        <f ca="1">IFERROR(__xludf.DUMMYFUNCTION("IFERROR(FILTER('Tag Library'!$AE$14:$AE$736, LEFT('Tag Library'!$AD$14:$AD$736, LEN(D$2))=D$2, RIGHT('Tag Library'!$AD$14:$AD$736, LEN($A399))=$A399), """")"),"")</f>
        <v/>
      </c>
      <c r="E399" s="1" t="str">
        <f ca="1">IFERROR(__xludf.DUMMYFUNCTION("IFERROR(FILTER('Tag Library'!$AE$14:$AE$736, LEFT('Tag Library'!$AD$14:$AD$736, LEN(E$2))=E$2, RIGHT('Tag Library'!$AD$14:$AD$736, LEN($A399))=$A399), """")"),"")</f>
        <v/>
      </c>
      <c r="F399" s="1" t="str">
        <f ca="1">IFERROR(__xludf.DUMMYFUNCTION("IFERROR(FILTER('Tag Library'!$AE$14:$AE$736, LEFT('Tag Library'!$AD$14:$AD$736, LEN(F$2))=F$2, RIGHT('Tag Library'!$AD$14:$AD$736, LEN($A399))=$A399), """")"),"")</f>
        <v/>
      </c>
      <c r="G399" s="1" t="str">
        <f ca="1">IFERROR(__xludf.DUMMYFUNCTION("IFERROR(FILTER('Tag Library'!$AE$14:$AE$736, LEFT('Tag Library'!$AD$14:$AD$736, LEN(G$2))=G$2, RIGHT('Tag Library'!$AD$14:$AD$736, LEN($A399))=$A399), """")"),"")</f>
        <v/>
      </c>
      <c r="H399" s="1" t="str">
        <f ca="1">IFERROR(__xludf.DUMMYFUNCTION("IFERROR(FILTER('Tag Library'!$AE$14:$AE$736, LEFT('Tag Library'!$AD$14:$AD$736, LEN(H$2))=H$2, RIGHT('Tag Library'!$AD$14:$AD$736, LEN($A399))=$A399), """")"),"")</f>
        <v/>
      </c>
      <c r="I399" s="1" t="str">
        <f ca="1">IFERROR(__xludf.DUMMYFUNCTION("IFERROR(FILTER('Tag Library'!$AE$14:$AE$736, LEFT('Tag Library'!$AD$14:$AD$736, LEN(I$2))=I$2, RIGHT('Tag Library'!$AD$14:$AD$736, LEN($A399))=$A399), """")"),"")</f>
        <v/>
      </c>
      <c r="J399" s="1" t="str">
        <f ca="1">IFERROR(__xludf.DUMMYFUNCTION("IFERROR(FILTER('Tag Library'!$AE$14:$AE$736, LEFT('Tag Library'!$AD$14:$AD$736, LEN(J$2))=J$2, RIGHT('Tag Library'!$AD$14:$AD$736, LEN($A399))=$A399), """")"),"")</f>
        <v/>
      </c>
      <c r="K399" s="1" t="str">
        <f ca="1">IFERROR(__xludf.DUMMYFUNCTION("IFERROR(FILTER('Tag Library'!$AE$14:$AE$736, LEFT('Tag Library'!$AD$14:$AD$736, LEN(K$2))=K$2, RIGHT('Tag Library'!$AD$14:$AD$736, LEN($A399))=$A399), """")"),"")</f>
        <v/>
      </c>
      <c r="L399" s="1" t="str">
        <f ca="1">IFERROR(__xludf.DUMMYFUNCTION("IFERROR(FILTER('Tag Library'!$AE$14:$AE$736, LEFT('Tag Library'!$AD$14:$AD$736, LEN(L$2))=L$2, RIGHT('Tag Library'!$AD$14:$AD$736, LEN($A399))=$A399), """")"),"")</f>
        <v/>
      </c>
      <c r="M399" s="1" t="str">
        <f ca="1">IFERROR(__xludf.DUMMYFUNCTION("IFERROR(FILTER('Tag Library'!$AE$14:$AE$736, LEFT('Tag Library'!$AD$14:$AD$736, LEN(M$2))=M$2, RIGHT('Tag Library'!$AD$14:$AD$736, LEN($A399))=$A399), """")"),"")</f>
        <v/>
      </c>
      <c r="N399" s="1" t="str">
        <f ca="1">IFERROR(__xludf.DUMMYFUNCTION("IFERROR(FILTER('Tag Library'!$AE$14:$AE$736, LEFT('Tag Library'!$AD$14:$AD$736, LEN(N$2))=N$2, RIGHT('Tag Library'!$AD$14:$AD$736, LEN($A399))=$A399), """")"),"")</f>
        <v/>
      </c>
      <c r="O399" s="1" t="str">
        <f ca="1">IFERROR(__xludf.DUMMYFUNCTION("IFERROR(FILTER('Tag Library'!$AE$14:$AE$736, LEFT('Tag Library'!$AD$14:$AD$736, LEN(O$2))=O$2, RIGHT('Tag Library'!$AD$14:$AD$736, LEN($A399))=$A399), """")"),"")</f>
        <v/>
      </c>
      <c r="P399" s="1" t="str">
        <f ca="1">IFERROR(__xludf.DUMMYFUNCTION("IFERROR(FILTER('Tag Library'!$AE$14:$AE$736, LEFT('Tag Library'!$AD$14:$AD$736, LEN(P$2))=P$2, RIGHT('Tag Library'!$AD$14:$AD$736, LEN($A399))=$A399), """")"),"")</f>
        <v/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IFERROR(__xludf.DUMMYFUNCTION("IFERROR(FILTER('Tag Library'!$AE$14:$AE$736, LEFT('Tag Library'!$AD$14:$AD$736, LEN(B$2))=B$2, RIGHT('Tag Library'!$AD$14:$AD$736, LEN($A400))=$A400), """")"),"")</f>
        <v/>
      </c>
      <c r="C400" s="1" t="str">
        <f ca="1">IFERROR(__xludf.DUMMYFUNCTION("IFERROR(FILTER('Tag Library'!$AE$14:$AE$736, LEFT('Tag Library'!$AD$14:$AD$736, LEN(C$2))=C$2, RIGHT('Tag Library'!$AD$14:$AD$736, LEN($A400))=$A400), """")"),"")</f>
        <v/>
      </c>
      <c r="D400" s="1" t="str">
        <f ca="1">IFERROR(__xludf.DUMMYFUNCTION("IFERROR(FILTER('Tag Library'!$AE$14:$AE$736, LEFT('Tag Library'!$AD$14:$AD$736, LEN(D$2))=D$2, RIGHT('Tag Library'!$AD$14:$AD$736, LEN($A400))=$A400), """")"),"")</f>
        <v/>
      </c>
      <c r="E400" s="1" t="str">
        <f ca="1">IFERROR(__xludf.DUMMYFUNCTION("IFERROR(FILTER('Tag Library'!$AE$14:$AE$736, LEFT('Tag Library'!$AD$14:$AD$736, LEN(E$2))=E$2, RIGHT('Tag Library'!$AD$14:$AD$736, LEN($A400))=$A400), """")"),"")</f>
        <v/>
      </c>
      <c r="F400" s="1" t="str">
        <f ca="1">IFERROR(__xludf.DUMMYFUNCTION("IFERROR(FILTER('Tag Library'!$AE$14:$AE$736, LEFT('Tag Library'!$AD$14:$AD$736, LEN(F$2))=F$2, RIGHT('Tag Library'!$AD$14:$AD$736, LEN($A400))=$A400), """")"),"")</f>
        <v/>
      </c>
      <c r="G400" s="1" t="str">
        <f ca="1">IFERROR(__xludf.DUMMYFUNCTION("IFERROR(FILTER('Tag Library'!$AE$14:$AE$736, LEFT('Tag Library'!$AD$14:$AD$736, LEN(G$2))=G$2, RIGHT('Tag Library'!$AD$14:$AD$736, LEN($A400))=$A400), """")"),"")</f>
        <v/>
      </c>
      <c r="H400" s="1" t="str">
        <f ca="1">IFERROR(__xludf.DUMMYFUNCTION("IFERROR(FILTER('Tag Library'!$AE$14:$AE$736, LEFT('Tag Library'!$AD$14:$AD$736, LEN(H$2))=H$2, RIGHT('Tag Library'!$AD$14:$AD$736, LEN($A400))=$A400), """")"),"")</f>
        <v/>
      </c>
      <c r="I400" s="1" t="str">
        <f ca="1">IFERROR(__xludf.DUMMYFUNCTION("IFERROR(FILTER('Tag Library'!$AE$14:$AE$736, LEFT('Tag Library'!$AD$14:$AD$736, LEN(I$2))=I$2, RIGHT('Tag Library'!$AD$14:$AD$736, LEN($A400))=$A400), """")"),"")</f>
        <v/>
      </c>
      <c r="J400" s="1" t="str">
        <f ca="1">IFERROR(__xludf.DUMMYFUNCTION("IFERROR(FILTER('Tag Library'!$AE$14:$AE$736, LEFT('Tag Library'!$AD$14:$AD$736, LEN(J$2))=J$2, RIGHT('Tag Library'!$AD$14:$AD$736, LEN($A400))=$A400), """")"),"")</f>
        <v/>
      </c>
      <c r="K400" s="1" t="str">
        <f ca="1">IFERROR(__xludf.DUMMYFUNCTION("IFERROR(FILTER('Tag Library'!$AE$14:$AE$736, LEFT('Tag Library'!$AD$14:$AD$736, LEN(K$2))=K$2, RIGHT('Tag Library'!$AD$14:$AD$736, LEN($A400))=$A400), """")"),"")</f>
        <v/>
      </c>
      <c r="L400" s="1" t="str">
        <f ca="1">IFERROR(__xludf.DUMMYFUNCTION("IFERROR(FILTER('Tag Library'!$AE$14:$AE$736, LEFT('Tag Library'!$AD$14:$AD$736, LEN(L$2))=L$2, RIGHT('Tag Library'!$AD$14:$AD$736, LEN($A400))=$A400), """")"),"")</f>
        <v/>
      </c>
      <c r="M400" s="1" t="str">
        <f ca="1">IFERROR(__xludf.DUMMYFUNCTION("IFERROR(FILTER('Tag Library'!$AE$14:$AE$736, LEFT('Tag Library'!$AD$14:$AD$736, LEN(M$2))=M$2, RIGHT('Tag Library'!$AD$14:$AD$736, LEN($A400))=$A400), """")"),"")</f>
        <v/>
      </c>
      <c r="N400" s="1" t="str">
        <f ca="1">IFERROR(__xludf.DUMMYFUNCTION("IFERROR(FILTER('Tag Library'!$AE$14:$AE$736, LEFT('Tag Library'!$AD$14:$AD$736, LEN(N$2))=N$2, RIGHT('Tag Library'!$AD$14:$AD$736, LEN($A400))=$A400), """")"),"")</f>
        <v/>
      </c>
      <c r="O400" s="1" t="str">
        <f ca="1">IFERROR(__xludf.DUMMYFUNCTION("IFERROR(FILTER('Tag Library'!$AE$14:$AE$736, LEFT('Tag Library'!$AD$14:$AD$736, LEN(O$2))=O$2, RIGHT('Tag Library'!$AD$14:$AD$736, LEN($A400))=$A400), """")"),"")</f>
        <v/>
      </c>
      <c r="P400" s="1" t="str">
        <f ca="1">IFERROR(__xludf.DUMMYFUNCTION("IFERROR(FILTER('Tag Library'!$AE$14:$AE$736, LEFT('Tag Library'!$AD$14:$AD$736, LEN(P$2))=P$2, RIGHT('Tag Library'!$AD$14:$AD$736, LEN($A400))=$A400), """")"),"")</f>
        <v/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IFERROR(__xludf.DUMMYFUNCTION("IFERROR(FILTER('Tag Library'!$AE$14:$AE$736, LEFT('Tag Library'!$AD$14:$AD$736, LEN(B$2))=B$2, RIGHT('Tag Library'!$AD$14:$AD$736, LEN($A401))=$A401), """")"),"")</f>
        <v/>
      </c>
      <c r="C401" s="1" t="str">
        <f ca="1">IFERROR(__xludf.DUMMYFUNCTION("IFERROR(FILTER('Tag Library'!$AE$14:$AE$736, LEFT('Tag Library'!$AD$14:$AD$736, LEN(C$2))=C$2, RIGHT('Tag Library'!$AD$14:$AD$736, LEN($A401))=$A401), """")"),"")</f>
        <v/>
      </c>
      <c r="D401" s="1" t="str">
        <f ca="1">IFERROR(__xludf.DUMMYFUNCTION("IFERROR(FILTER('Tag Library'!$AE$14:$AE$736, LEFT('Tag Library'!$AD$14:$AD$736, LEN(D$2))=D$2, RIGHT('Tag Library'!$AD$14:$AD$736, LEN($A401))=$A401), """")"),"")</f>
        <v/>
      </c>
      <c r="E401" s="1" t="str">
        <f ca="1">IFERROR(__xludf.DUMMYFUNCTION("IFERROR(FILTER('Tag Library'!$AE$14:$AE$736, LEFT('Tag Library'!$AD$14:$AD$736, LEN(E$2))=E$2, RIGHT('Tag Library'!$AD$14:$AD$736, LEN($A401))=$A401), """")"),"")</f>
        <v/>
      </c>
      <c r="F401" s="1" t="str">
        <f ca="1">IFERROR(__xludf.DUMMYFUNCTION("IFERROR(FILTER('Tag Library'!$AE$14:$AE$736, LEFT('Tag Library'!$AD$14:$AD$736, LEN(F$2))=F$2, RIGHT('Tag Library'!$AD$14:$AD$736, LEN($A401))=$A401), """")"),"")</f>
        <v/>
      </c>
      <c r="G401" s="1" t="str">
        <f ca="1">IFERROR(__xludf.DUMMYFUNCTION("IFERROR(FILTER('Tag Library'!$AE$14:$AE$736, LEFT('Tag Library'!$AD$14:$AD$736, LEN(G$2))=G$2, RIGHT('Tag Library'!$AD$14:$AD$736, LEN($A401))=$A401), """")"),"")</f>
        <v/>
      </c>
      <c r="H401" s="1" t="str">
        <f ca="1">IFERROR(__xludf.DUMMYFUNCTION("IFERROR(FILTER('Tag Library'!$AE$14:$AE$736, LEFT('Tag Library'!$AD$14:$AD$736, LEN(H$2))=H$2, RIGHT('Tag Library'!$AD$14:$AD$736, LEN($A401))=$A401), """")"),"")</f>
        <v/>
      </c>
      <c r="I401" s="1" t="str">
        <f ca="1">IFERROR(__xludf.DUMMYFUNCTION("IFERROR(FILTER('Tag Library'!$AE$14:$AE$736, LEFT('Tag Library'!$AD$14:$AD$736, LEN(I$2))=I$2, RIGHT('Tag Library'!$AD$14:$AD$736, LEN($A401))=$A401), """")"),"")</f>
        <v/>
      </c>
      <c r="J401" s="1" t="str">
        <f ca="1">IFERROR(__xludf.DUMMYFUNCTION("IFERROR(FILTER('Tag Library'!$AE$14:$AE$736, LEFT('Tag Library'!$AD$14:$AD$736, LEN(J$2))=J$2, RIGHT('Tag Library'!$AD$14:$AD$736, LEN($A401))=$A401), """")"),"")</f>
        <v/>
      </c>
      <c r="K401" s="1" t="str">
        <f ca="1">IFERROR(__xludf.DUMMYFUNCTION("IFERROR(FILTER('Tag Library'!$AE$14:$AE$736, LEFT('Tag Library'!$AD$14:$AD$736, LEN(K$2))=K$2, RIGHT('Tag Library'!$AD$14:$AD$736, LEN($A401))=$A401), """")"),"")</f>
        <v/>
      </c>
      <c r="L401" s="1" t="str">
        <f ca="1">IFERROR(__xludf.DUMMYFUNCTION("IFERROR(FILTER('Tag Library'!$AE$14:$AE$736, LEFT('Tag Library'!$AD$14:$AD$736, LEN(L$2))=L$2, RIGHT('Tag Library'!$AD$14:$AD$736, LEN($A401))=$A401), """")"),"")</f>
        <v/>
      </c>
      <c r="M401" s="1" t="str">
        <f ca="1">IFERROR(__xludf.DUMMYFUNCTION("IFERROR(FILTER('Tag Library'!$AE$14:$AE$736, LEFT('Tag Library'!$AD$14:$AD$736, LEN(M$2))=M$2, RIGHT('Tag Library'!$AD$14:$AD$736, LEN($A401))=$A401), """")"),"")</f>
        <v/>
      </c>
      <c r="N401" s="1" t="str">
        <f ca="1">IFERROR(__xludf.DUMMYFUNCTION("IFERROR(FILTER('Tag Library'!$AE$14:$AE$736, LEFT('Tag Library'!$AD$14:$AD$736, LEN(N$2))=N$2, RIGHT('Tag Library'!$AD$14:$AD$736, LEN($A401))=$A401), """")"),"")</f>
        <v/>
      </c>
      <c r="O401" s="1" t="str">
        <f ca="1">IFERROR(__xludf.DUMMYFUNCTION("IFERROR(FILTER('Tag Library'!$AE$14:$AE$736, LEFT('Tag Library'!$AD$14:$AD$736, LEN(O$2))=O$2, RIGHT('Tag Library'!$AD$14:$AD$736, LEN($A401))=$A401), """")"),"")</f>
        <v/>
      </c>
      <c r="P401" s="1" t="str">
        <f ca="1">IFERROR(__xludf.DUMMYFUNCTION("IFERROR(FILTER('Tag Library'!$AE$14:$AE$736, LEFT('Tag Library'!$AD$14:$AD$736, LEN(P$2))=P$2, RIGHT('Tag Library'!$AD$14:$AD$736, LEN($A401))=$A401), """")"),"")</f>
        <v/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IFERROR(__xludf.DUMMYFUNCTION("IFERROR(FILTER('Tag Library'!$AE$14:$AE$736, LEFT('Tag Library'!$AD$14:$AD$736, LEN(B$2))=B$2, RIGHT('Tag Library'!$AD$14:$AD$736, LEN($A402))=$A402), """")"),"")</f>
        <v/>
      </c>
      <c r="C402" s="1" t="str">
        <f ca="1">IFERROR(__xludf.DUMMYFUNCTION("IFERROR(FILTER('Tag Library'!$AE$14:$AE$736, LEFT('Tag Library'!$AD$14:$AD$736, LEN(C$2))=C$2, RIGHT('Tag Library'!$AD$14:$AD$736, LEN($A402))=$A402), """")"),"")</f>
        <v/>
      </c>
      <c r="D402" s="1" t="str">
        <f ca="1">IFERROR(__xludf.DUMMYFUNCTION("IFERROR(FILTER('Tag Library'!$AE$14:$AE$736, LEFT('Tag Library'!$AD$14:$AD$736, LEN(D$2))=D$2, RIGHT('Tag Library'!$AD$14:$AD$736, LEN($A402))=$A402), """")"),"")</f>
        <v/>
      </c>
      <c r="E402" s="1" t="str">
        <f ca="1">IFERROR(__xludf.DUMMYFUNCTION("IFERROR(FILTER('Tag Library'!$AE$14:$AE$736, LEFT('Tag Library'!$AD$14:$AD$736, LEN(E$2))=E$2, RIGHT('Tag Library'!$AD$14:$AD$736, LEN($A402))=$A402), """")"),"")</f>
        <v/>
      </c>
      <c r="F402" s="1" t="str">
        <f ca="1">IFERROR(__xludf.DUMMYFUNCTION("IFERROR(FILTER('Tag Library'!$AE$14:$AE$736, LEFT('Tag Library'!$AD$14:$AD$736, LEN(F$2))=F$2, RIGHT('Tag Library'!$AD$14:$AD$736, LEN($A402))=$A402), """")"),"")</f>
        <v/>
      </c>
      <c r="G402" s="1" t="str">
        <f ca="1">IFERROR(__xludf.DUMMYFUNCTION("IFERROR(FILTER('Tag Library'!$AE$14:$AE$736, LEFT('Tag Library'!$AD$14:$AD$736, LEN(G$2))=G$2, RIGHT('Tag Library'!$AD$14:$AD$736, LEN($A402))=$A402), """")"),"")</f>
        <v/>
      </c>
      <c r="H402" s="1" t="str">
        <f ca="1">IFERROR(__xludf.DUMMYFUNCTION("IFERROR(FILTER('Tag Library'!$AE$14:$AE$736, LEFT('Tag Library'!$AD$14:$AD$736, LEN(H$2))=H$2, RIGHT('Tag Library'!$AD$14:$AD$736, LEN($A402))=$A402), """")"),"")</f>
        <v/>
      </c>
      <c r="I402" s="1" t="str">
        <f ca="1">IFERROR(__xludf.DUMMYFUNCTION("IFERROR(FILTER('Tag Library'!$AE$14:$AE$736, LEFT('Tag Library'!$AD$14:$AD$736, LEN(I$2))=I$2, RIGHT('Tag Library'!$AD$14:$AD$736, LEN($A402))=$A402), """")"),"")</f>
        <v/>
      </c>
      <c r="J402" s="1" t="str">
        <f ca="1">IFERROR(__xludf.DUMMYFUNCTION("IFERROR(FILTER('Tag Library'!$AE$14:$AE$736, LEFT('Tag Library'!$AD$14:$AD$736, LEN(J$2))=J$2, RIGHT('Tag Library'!$AD$14:$AD$736, LEN($A402))=$A402), """")"),"")</f>
        <v/>
      </c>
      <c r="K402" s="1" t="str">
        <f ca="1">IFERROR(__xludf.DUMMYFUNCTION("IFERROR(FILTER('Tag Library'!$AE$14:$AE$736, LEFT('Tag Library'!$AD$14:$AD$736, LEN(K$2))=K$2, RIGHT('Tag Library'!$AD$14:$AD$736, LEN($A402))=$A402), """")"),"")</f>
        <v/>
      </c>
      <c r="L402" s="1" t="str">
        <f ca="1">IFERROR(__xludf.DUMMYFUNCTION("IFERROR(FILTER('Tag Library'!$AE$14:$AE$736, LEFT('Tag Library'!$AD$14:$AD$736, LEN(L$2))=L$2, RIGHT('Tag Library'!$AD$14:$AD$736, LEN($A402))=$A402), """")"),"")</f>
        <v/>
      </c>
      <c r="M402" s="1" t="str">
        <f ca="1">IFERROR(__xludf.DUMMYFUNCTION("IFERROR(FILTER('Tag Library'!$AE$14:$AE$736, LEFT('Tag Library'!$AD$14:$AD$736, LEN(M$2))=M$2, RIGHT('Tag Library'!$AD$14:$AD$736, LEN($A402))=$A402), """")"),"")</f>
        <v/>
      </c>
      <c r="N402" s="1" t="str">
        <f ca="1">IFERROR(__xludf.DUMMYFUNCTION("IFERROR(FILTER('Tag Library'!$AE$14:$AE$736, LEFT('Tag Library'!$AD$14:$AD$736, LEN(N$2))=N$2, RIGHT('Tag Library'!$AD$14:$AD$736, LEN($A402))=$A402), """")"),"")</f>
        <v/>
      </c>
      <c r="O402" s="1" t="str">
        <f ca="1">IFERROR(__xludf.DUMMYFUNCTION("IFERROR(FILTER('Tag Library'!$AE$14:$AE$736, LEFT('Tag Library'!$AD$14:$AD$736, LEN(O$2))=O$2, RIGHT('Tag Library'!$AD$14:$AD$736, LEN($A402))=$A402), """")"),"")</f>
        <v/>
      </c>
      <c r="P402" s="1" t="str">
        <f ca="1">IFERROR(__xludf.DUMMYFUNCTION("IFERROR(FILTER('Tag Library'!$AE$14:$AE$736, LEFT('Tag Library'!$AD$14:$AD$736, LEN(P$2))=P$2, RIGHT('Tag Library'!$AD$14:$AD$736, LEN($A402))=$A402), """")"),"")</f>
        <v/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IFERROR(__xludf.DUMMYFUNCTION("IFERROR(FILTER('Tag Library'!$AE$14:$AE$736, LEFT('Tag Library'!$AD$14:$AD$736, LEN(B$2))=B$2, RIGHT('Tag Library'!$AD$14:$AD$736, LEN($A403))=$A403), """")"),"")</f>
        <v/>
      </c>
      <c r="C403" s="1" t="str">
        <f ca="1">IFERROR(__xludf.DUMMYFUNCTION("IFERROR(FILTER('Tag Library'!$AE$14:$AE$736, LEFT('Tag Library'!$AD$14:$AD$736, LEN(C$2))=C$2, RIGHT('Tag Library'!$AD$14:$AD$736, LEN($A403))=$A403), """")"),"")</f>
        <v/>
      </c>
      <c r="D403" s="1" t="str">
        <f ca="1">IFERROR(__xludf.DUMMYFUNCTION("IFERROR(FILTER('Tag Library'!$AE$14:$AE$736, LEFT('Tag Library'!$AD$14:$AD$736, LEN(D$2))=D$2, RIGHT('Tag Library'!$AD$14:$AD$736, LEN($A403))=$A403), """")"),"blue")</f>
        <v>blue</v>
      </c>
      <c r="E403" s="1" t="str">
        <f ca="1">IFERROR(__xludf.DUMMYFUNCTION("IFERROR(FILTER('Tag Library'!$AE$14:$AE$736, LEFT('Tag Library'!$AD$14:$AD$736, LEN(E$2))=E$2, RIGHT('Tag Library'!$AD$14:$AD$736, LEN($A403))=$A403), """")"),"blue")</f>
        <v>blue</v>
      </c>
      <c r="F403" s="1" t="str">
        <f ca="1">IFERROR(__xludf.DUMMYFUNCTION("IFERROR(FILTER('Tag Library'!$AE$14:$AE$736, LEFT('Tag Library'!$AD$14:$AD$736, LEN(F$2))=F$2, RIGHT('Tag Library'!$AD$14:$AD$736, LEN($A403))=$A403), """")"),"blue")</f>
        <v>blue</v>
      </c>
      <c r="G403" s="1" t="str">
        <f ca="1">IFERROR(__xludf.DUMMYFUNCTION("IFERROR(FILTER('Tag Library'!$AE$14:$AE$736, LEFT('Tag Library'!$AD$14:$AD$736, LEN(G$2))=G$2, RIGHT('Tag Library'!$AD$14:$AD$736, LEN($A403))=$A403), """")"),"blue")</f>
        <v>blue</v>
      </c>
      <c r="H403" s="1" t="str">
        <f ca="1">IFERROR(__xludf.DUMMYFUNCTION("IFERROR(FILTER('Tag Library'!$AE$14:$AE$736, LEFT('Tag Library'!$AD$14:$AD$736, LEN(H$2))=H$2, RIGHT('Tag Library'!$AD$14:$AD$736, LEN($A403))=$A403), """")"),"blue")</f>
        <v>blue</v>
      </c>
      <c r="I403" s="1" t="str">
        <f ca="1">IFERROR(__xludf.DUMMYFUNCTION("IFERROR(FILTER('Tag Library'!$AE$14:$AE$736, LEFT('Tag Library'!$AD$14:$AD$736, LEN(I$2))=I$2, RIGHT('Tag Library'!$AD$14:$AD$736, LEN($A403))=$A403), """")"),"blue")</f>
        <v>blue</v>
      </c>
      <c r="J403" s="1" t="str">
        <f ca="1">IFERROR(__xludf.DUMMYFUNCTION("IFERROR(FILTER('Tag Library'!$AE$14:$AE$736, LEFT('Tag Library'!$AD$14:$AD$736, LEN(J$2))=J$2, RIGHT('Tag Library'!$AD$14:$AD$736, LEN($A403))=$A403), """")"),"blue")</f>
        <v>blue</v>
      </c>
      <c r="K403" s="1" t="str">
        <f ca="1">IFERROR(__xludf.DUMMYFUNCTION("IFERROR(FILTER('Tag Library'!$AE$14:$AE$736, LEFT('Tag Library'!$AD$14:$AD$736, LEN(K$2))=K$2, RIGHT('Tag Library'!$AD$14:$AD$736, LEN($A403))=$A403), """")"),"blue")</f>
        <v>blue</v>
      </c>
      <c r="L403" s="1" t="str">
        <f ca="1">IFERROR(__xludf.DUMMYFUNCTION("IFERROR(FILTER('Tag Library'!$AE$14:$AE$736, LEFT('Tag Library'!$AD$14:$AD$736, LEN(L$2))=L$2, RIGHT('Tag Library'!$AD$14:$AD$736, LEN($A403))=$A403), """")"),"blue")</f>
        <v>blue</v>
      </c>
      <c r="M403" s="1" t="str">
        <f ca="1">IFERROR(__xludf.DUMMYFUNCTION("IFERROR(FILTER('Tag Library'!$AE$14:$AE$736, LEFT('Tag Library'!$AD$14:$AD$736, LEN(M$2))=M$2, RIGHT('Tag Library'!$AD$14:$AD$736, LEN($A403))=$A403), """")"),"blue")</f>
        <v>blue</v>
      </c>
      <c r="N403" s="1" t="str">
        <f ca="1">IFERROR(__xludf.DUMMYFUNCTION("IFERROR(FILTER('Tag Library'!$AE$14:$AE$736, LEFT('Tag Library'!$AD$14:$AD$736, LEN(N$2))=N$2, RIGHT('Tag Library'!$AD$14:$AD$736, LEN($A403))=$A403), """")"),"blue")</f>
        <v>blue</v>
      </c>
      <c r="O403" s="1" t="str">
        <f ca="1">IFERROR(__xludf.DUMMYFUNCTION("IFERROR(FILTER('Tag Library'!$AE$14:$AE$736, LEFT('Tag Library'!$AD$14:$AD$736, LEN(O$2))=O$2, RIGHT('Tag Library'!$AD$14:$AD$736, LEN($A403))=$A403), """")"),"blue")</f>
        <v>blue</v>
      </c>
      <c r="P403" s="1" t="str">
        <f ca="1">IFERROR(__xludf.DUMMYFUNCTION("IFERROR(FILTER('Tag Library'!$AE$14:$AE$736, LEFT('Tag Library'!$AD$14:$AD$736, LEN(P$2))=P$2, RIGHT('Tag Library'!$AD$14:$AD$736, LEN($A403))=$A403), """")"),"")</f>
        <v/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IFERROR(__xludf.DUMMYFUNCTION("IFERROR(FILTER('Tag Library'!$AE$14:$AE$736, LEFT('Tag Library'!$AD$14:$AD$736, LEN(B$2))=B$2, RIGHT('Tag Library'!$AD$14:$AD$736, LEN($A404))=$A404), """")"),"")</f>
        <v/>
      </c>
      <c r="C404" s="1" t="str">
        <f ca="1">IFERROR(__xludf.DUMMYFUNCTION("IFERROR(FILTER('Tag Library'!$AE$14:$AE$736, LEFT('Tag Library'!$AD$14:$AD$736, LEN(C$2))=C$2, RIGHT('Tag Library'!$AD$14:$AD$736, LEN($A404))=$A404), """")"),"")</f>
        <v/>
      </c>
      <c r="D404" s="1" t="str">
        <f ca="1">IFERROR(__xludf.DUMMYFUNCTION("IFERROR(FILTER('Tag Library'!$AE$14:$AE$736, LEFT('Tag Library'!$AD$14:$AD$736, LEN(D$2))=D$2, RIGHT('Tag Library'!$AD$14:$AD$736, LEN($A404))=$A404), """")"),"yellow")</f>
        <v>yellow</v>
      </c>
      <c r="E404" s="1" t="str">
        <f ca="1">IFERROR(__xludf.DUMMYFUNCTION("IFERROR(FILTER('Tag Library'!$AE$14:$AE$736, LEFT('Tag Library'!$AD$14:$AD$736, LEN(E$2))=E$2, RIGHT('Tag Library'!$AD$14:$AD$736, LEN($A404))=$A404), """")"),"white")</f>
        <v>white</v>
      </c>
      <c r="F404" s="1" t="str">
        <f ca="1">IFERROR(__xludf.DUMMYFUNCTION("IFERROR(FILTER('Tag Library'!$AE$14:$AE$736, LEFT('Tag Library'!$AD$14:$AD$736, LEN(F$2))=F$2, RIGHT('Tag Library'!$AD$14:$AD$736, LEN($A404))=$A404), """")"),"yellow")</f>
        <v>yellow</v>
      </c>
      <c r="G404" s="1" t="str">
        <f ca="1">IFERROR(__xludf.DUMMYFUNCTION("IFERROR(FILTER('Tag Library'!$AE$14:$AE$736, LEFT('Tag Library'!$AD$14:$AD$736, LEN(G$2))=G$2, RIGHT('Tag Library'!$AD$14:$AD$736, LEN($A404))=$A404), """")"),"white")</f>
        <v>white</v>
      </c>
      <c r="H404" s="1" t="str">
        <f ca="1">IFERROR(__xludf.DUMMYFUNCTION("IFERROR(FILTER('Tag Library'!$AE$14:$AE$736, LEFT('Tag Library'!$AD$14:$AD$736, LEN(H$2))=H$2, RIGHT('Tag Library'!$AD$14:$AD$736, LEN($A404))=$A404), """")"),"white")</f>
        <v>white</v>
      </c>
      <c r="I404" s="1" t="str">
        <f ca="1">IFERROR(__xludf.DUMMYFUNCTION("IFERROR(FILTER('Tag Library'!$AE$14:$AE$736, LEFT('Tag Library'!$AD$14:$AD$736, LEN(I$2))=I$2, RIGHT('Tag Library'!$AD$14:$AD$736, LEN($A404))=$A404), """")"),"white")</f>
        <v>white</v>
      </c>
      <c r="J404" s="1" t="str">
        <f ca="1">IFERROR(__xludf.DUMMYFUNCTION("IFERROR(FILTER('Tag Library'!$AE$14:$AE$736, LEFT('Tag Library'!$AD$14:$AD$736, LEN(J$2))=J$2, RIGHT('Tag Library'!$AD$14:$AD$736, LEN($A404))=$A404), """")"),"white")</f>
        <v>white</v>
      </c>
      <c r="K404" s="1" t="str">
        <f ca="1">IFERROR(__xludf.DUMMYFUNCTION("IFERROR(FILTER('Tag Library'!$AE$14:$AE$736, LEFT('Tag Library'!$AD$14:$AD$736, LEN(K$2))=K$2, RIGHT('Tag Library'!$AD$14:$AD$736, LEN($A404))=$A404), """")"),"white")</f>
        <v>white</v>
      </c>
      <c r="L404" s="1" t="str">
        <f ca="1">IFERROR(__xludf.DUMMYFUNCTION("IFERROR(FILTER('Tag Library'!$AE$14:$AE$736, LEFT('Tag Library'!$AD$14:$AD$736, LEN(L$2))=L$2, RIGHT('Tag Library'!$AD$14:$AD$736, LEN($A404))=$A404), """")"),"white")</f>
        <v>white</v>
      </c>
      <c r="M404" s="1" t="str">
        <f ca="1">IFERROR(__xludf.DUMMYFUNCTION("IFERROR(FILTER('Tag Library'!$AE$14:$AE$736, LEFT('Tag Library'!$AD$14:$AD$736, LEN(M$2))=M$2, RIGHT('Tag Library'!$AD$14:$AD$736, LEN($A404))=$A404), """")"),"white")</f>
        <v>white</v>
      </c>
      <c r="N404" s="1" t="str">
        <f ca="1">IFERROR(__xludf.DUMMYFUNCTION("IFERROR(FILTER('Tag Library'!$AE$14:$AE$736, LEFT('Tag Library'!$AD$14:$AD$736, LEN(N$2))=N$2, RIGHT('Tag Library'!$AD$14:$AD$736, LEN($A404))=$A404), """")"),"white")</f>
        <v>white</v>
      </c>
      <c r="O404" s="1" t="str">
        <f ca="1">IFERROR(__xludf.DUMMYFUNCTION("IFERROR(FILTER('Tag Library'!$AE$14:$AE$736, LEFT('Tag Library'!$AD$14:$AD$736, LEN(O$2))=O$2, RIGHT('Tag Library'!$AD$14:$AD$736, LEN($A404))=$A404), """")"),"white")</f>
        <v>white</v>
      </c>
      <c r="P404" s="1" t="str">
        <f ca="1">IFERROR(__xludf.DUMMYFUNCTION("IFERROR(FILTER('Tag Library'!$AE$14:$AE$736, LEFT('Tag Library'!$AD$14:$AD$736, LEN(P$2))=P$2, RIGHT('Tag Library'!$AD$14:$AD$736, LEN($A404))=$A404), """")"),"")</f>
        <v/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IFERROR(__xludf.DUMMYFUNCTION("IFERROR(FILTER('Tag Library'!$AE$14:$AE$736, LEFT('Tag Library'!$AD$14:$AD$736, LEN(B$2))=B$2, RIGHT('Tag Library'!$AD$14:$AD$736, LEN($A405))=$A405), """")"),"")</f>
        <v/>
      </c>
      <c r="C405" s="1" t="str">
        <f ca="1">IFERROR(__xludf.DUMMYFUNCTION("IFERROR(FILTER('Tag Library'!$AE$14:$AE$736, LEFT('Tag Library'!$AD$14:$AD$736, LEN(C$2))=C$2, RIGHT('Tag Library'!$AD$14:$AD$736, LEN($A405))=$A405), """")"),"")</f>
        <v/>
      </c>
      <c r="D405" s="1" t="str">
        <f ca="1">IFERROR(__xludf.DUMMYFUNCTION("IFERROR(FILTER('Tag Library'!$AE$14:$AE$736, LEFT('Tag Library'!$AD$14:$AD$736, LEN(D$2))=D$2, RIGHT('Tag Library'!$AD$14:$AD$736, LEN($A405))=$A405), """")"),"")</f>
        <v/>
      </c>
      <c r="E405" s="1" t="str">
        <f ca="1">IFERROR(__xludf.DUMMYFUNCTION("IFERROR(FILTER('Tag Library'!$AE$14:$AE$736, LEFT('Tag Library'!$AD$14:$AD$736, LEN(E$2))=E$2, RIGHT('Tag Library'!$AD$14:$AD$736, LEN($A405))=$A405), """")"),"")</f>
        <v/>
      </c>
      <c r="F405" s="1" t="str">
        <f ca="1">IFERROR(__xludf.DUMMYFUNCTION("IFERROR(FILTER('Tag Library'!$AE$14:$AE$736, LEFT('Tag Library'!$AD$14:$AD$736, LEN(F$2))=F$2, RIGHT('Tag Library'!$AD$14:$AD$736, LEN($A405))=$A405), """")"),"")</f>
        <v/>
      </c>
      <c r="G405" s="1" t="str">
        <f ca="1">IFERROR(__xludf.DUMMYFUNCTION("IFERROR(FILTER('Tag Library'!$AE$14:$AE$736, LEFT('Tag Library'!$AD$14:$AD$736, LEN(G$2))=G$2, RIGHT('Tag Library'!$AD$14:$AD$736, LEN($A405))=$A405), """")"),"")</f>
        <v/>
      </c>
      <c r="H405" s="1" t="str">
        <f ca="1">IFERROR(__xludf.DUMMYFUNCTION("IFERROR(FILTER('Tag Library'!$AE$14:$AE$736, LEFT('Tag Library'!$AD$14:$AD$736, LEN(H$2))=H$2, RIGHT('Tag Library'!$AD$14:$AD$736, LEN($A405))=$A405), """")"),"")</f>
        <v/>
      </c>
      <c r="I405" s="1" t="str">
        <f ca="1">IFERROR(__xludf.DUMMYFUNCTION("IFERROR(FILTER('Tag Library'!$AE$14:$AE$736, LEFT('Tag Library'!$AD$14:$AD$736, LEN(I$2))=I$2, RIGHT('Tag Library'!$AD$14:$AD$736, LEN($A405))=$A405), """")"),"")</f>
        <v/>
      </c>
      <c r="J405" s="1" t="str">
        <f ca="1">IFERROR(__xludf.DUMMYFUNCTION("IFERROR(FILTER('Tag Library'!$AE$14:$AE$736, LEFT('Tag Library'!$AD$14:$AD$736, LEN(J$2))=J$2, RIGHT('Tag Library'!$AD$14:$AD$736, LEN($A405))=$A405), """")"),"")</f>
        <v/>
      </c>
      <c r="K405" s="1" t="str">
        <f ca="1">IFERROR(__xludf.DUMMYFUNCTION("IFERROR(FILTER('Tag Library'!$AE$14:$AE$736, LEFT('Tag Library'!$AD$14:$AD$736, LEN(K$2))=K$2, RIGHT('Tag Library'!$AD$14:$AD$736, LEN($A405))=$A405), """")"),"")</f>
        <v/>
      </c>
      <c r="L405" s="1" t="str">
        <f ca="1">IFERROR(__xludf.DUMMYFUNCTION("IFERROR(FILTER('Tag Library'!$AE$14:$AE$736, LEFT('Tag Library'!$AD$14:$AD$736, LEN(L$2))=L$2, RIGHT('Tag Library'!$AD$14:$AD$736, LEN($A405))=$A405), """")"),"")</f>
        <v/>
      </c>
      <c r="M405" s="1" t="str">
        <f ca="1">IFERROR(__xludf.DUMMYFUNCTION("IFERROR(FILTER('Tag Library'!$AE$14:$AE$736, LEFT('Tag Library'!$AD$14:$AD$736, LEN(M$2))=M$2, RIGHT('Tag Library'!$AD$14:$AD$736, LEN($A405))=$A405), """")"),"")</f>
        <v/>
      </c>
      <c r="N405" s="1" t="str">
        <f ca="1">IFERROR(__xludf.DUMMYFUNCTION("IFERROR(FILTER('Tag Library'!$AE$14:$AE$736, LEFT('Tag Library'!$AD$14:$AD$736, LEN(N$2))=N$2, RIGHT('Tag Library'!$AD$14:$AD$736, LEN($A405))=$A405), """")"),"")</f>
        <v/>
      </c>
      <c r="O405" s="1" t="str">
        <f ca="1">IFERROR(__xludf.DUMMYFUNCTION("IFERROR(FILTER('Tag Library'!$AE$14:$AE$736, LEFT('Tag Library'!$AD$14:$AD$736, LEN(O$2))=O$2, RIGHT('Tag Library'!$AD$14:$AD$736, LEN($A405))=$A405), """")"),"")</f>
        <v/>
      </c>
      <c r="P405" s="1" t="str">
        <f ca="1">IFERROR(__xludf.DUMMYFUNCTION("IFERROR(FILTER('Tag Library'!$AE$14:$AE$736, LEFT('Tag Library'!$AD$14:$AD$736, LEN(P$2))=P$2, RIGHT('Tag Library'!$AD$14:$AD$736, LEN($A405))=$A405), """")"),"")</f>
        <v/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IFERROR(__xludf.DUMMYFUNCTION("IFERROR(FILTER('Tag Library'!$AE$14:$AE$736, LEFT('Tag Library'!$AD$14:$AD$736, LEN(B$2))=B$2, RIGHT('Tag Library'!$AD$14:$AD$736, LEN($A406))=$A406), """")"),"")</f>
        <v/>
      </c>
      <c r="C406" s="1" t="str">
        <f ca="1">IFERROR(__xludf.DUMMYFUNCTION("IFERROR(FILTER('Tag Library'!$AE$14:$AE$736, LEFT('Tag Library'!$AD$14:$AD$736, LEN(C$2))=C$2, RIGHT('Tag Library'!$AD$14:$AD$736, LEN($A406))=$A406), """")"),"")</f>
        <v/>
      </c>
      <c r="D406" s="1" t="str">
        <f ca="1">IFERROR(__xludf.DUMMYFUNCTION("IFERROR(FILTER('Tag Library'!$AE$14:$AE$736, LEFT('Tag Library'!$AD$14:$AD$736, LEN(D$2))=D$2, RIGHT('Tag Library'!$AD$14:$AD$736, LEN($A406))=$A406), """")"),"green")</f>
        <v>green</v>
      </c>
      <c r="E406" s="1" t="str">
        <f ca="1">IFERROR(__xludf.DUMMYFUNCTION("IFERROR(FILTER('Tag Library'!$AE$14:$AE$736, LEFT('Tag Library'!$AD$14:$AD$736, LEN(E$2))=E$2, RIGHT('Tag Library'!$AD$14:$AD$736, LEN($A406))=$A406), """")"),"green")</f>
        <v>green</v>
      </c>
      <c r="F406" s="1" t="str">
        <f ca="1">IFERROR(__xludf.DUMMYFUNCTION("IFERROR(FILTER('Tag Library'!$AE$14:$AE$736, LEFT('Tag Library'!$AD$14:$AD$736, LEN(F$2))=F$2, RIGHT('Tag Library'!$AD$14:$AD$736, LEN($A406))=$A406), """")"),"green")</f>
        <v>green</v>
      </c>
      <c r="G406" s="1" t="str">
        <f ca="1">IFERROR(__xludf.DUMMYFUNCTION("IFERROR(FILTER('Tag Library'!$AE$14:$AE$736, LEFT('Tag Library'!$AD$14:$AD$736, LEN(G$2))=G$2, RIGHT('Tag Library'!$AD$14:$AD$736, LEN($A406))=$A406), """")"),"green")</f>
        <v>green</v>
      </c>
      <c r="H406" s="1" t="str">
        <f ca="1">IFERROR(__xludf.DUMMYFUNCTION("IFERROR(FILTER('Tag Library'!$AE$14:$AE$736, LEFT('Tag Library'!$AD$14:$AD$736, LEN(H$2))=H$2, RIGHT('Tag Library'!$AD$14:$AD$736, LEN($A406))=$A406), """")"),"green")</f>
        <v>green</v>
      </c>
      <c r="I406" s="1" t="str">
        <f ca="1">IFERROR(__xludf.DUMMYFUNCTION("IFERROR(FILTER('Tag Library'!$AE$14:$AE$736, LEFT('Tag Library'!$AD$14:$AD$736, LEN(I$2))=I$2, RIGHT('Tag Library'!$AD$14:$AD$736, LEN($A406))=$A406), """")"),"green")</f>
        <v>green</v>
      </c>
      <c r="J406" s="1" t="str">
        <f ca="1">IFERROR(__xludf.DUMMYFUNCTION("IFERROR(FILTER('Tag Library'!$AE$14:$AE$736, LEFT('Tag Library'!$AD$14:$AD$736, LEN(J$2))=J$2, RIGHT('Tag Library'!$AD$14:$AD$736, LEN($A406))=$A406), """")"),"green")</f>
        <v>green</v>
      </c>
      <c r="K406" s="1" t="str">
        <f ca="1">IFERROR(__xludf.DUMMYFUNCTION("IFERROR(FILTER('Tag Library'!$AE$14:$AE$736, LEFT('Tag Library'!$AD$14:$AD$736, LEN(K$2))=K$2, RIGHT('Tag Library'!$AD$14:$AD$736, LEN($A406))=$A406), """")"),"green")</f>
        <v>green</v>
      </c>
      <c r="L406" s="1" t="str">
        <f ca="1">IFERROR(__xludf.DUMMYFUNCTION("IFERROR(FILTER('Tag Library'!$AE$14:$AE$736, LEFT('Tag Library'!$AD$14:$AD$736, LEN(L$2))=L$2, RIGHT('Tag Library'!$AD$14:$AD$736, LEN($A406))=$A406), """")"),"green")</f>
        <v>green</v>
      </c>
      <c r="M406" s="1" t="str">
        <f ca="1">IFERROR(__xludf.DUMMYFUNCTION("IFERROR(FILTER('Tag Library'!$AE$14:$AE$736, LEFT('Tag Library'!$AD$14:$AD$736, LEN(M$2))=M$2, RIGHT('Tag Library'!$AD$14:$AD$736, LEN($A406))=$A406), """")"),"green")</f>
        <v>green</v>
      </c>
      <c r="N406" s="1" t="str">
        <f ca="1">IFERROR(__xludf.DUMMYFUNCTION("IFERROR(FILTER('Tag Library'!$AE$14:$AE$736, LEFT('Tag Library'!$AD$14:$AD$736, LEN(N$2))=N$2, RIGHT('Tag Library'!$AD$14:$AD$736, LEN($A406))=$A406), """")"),"green")</f>
        <v>green</v>
      </c>
      <c r="O406" s="1" t="str">
        <f ca="1">IFERROR(__xludf.DUMMYFUNCTION("IFERROR(FILTER('Tag Library'!$AE$14:$AE$736, LEFT('Tag Library'!$AD$14:$AD$736, LEN(O$2))=O$2, RIGHT('Tag Library'!$AD$14:$AD$736, LEN($A406))=$A406), """")"),"green")</f>
        <v>green</v>
      </c>
      <c r="P406" s="1" t="str">
        <f ca="1">IFERROR(__xludf.DUMMYFUNCTION("IFERROR(FILTER('Tag Library'!$AE$14:$AE$736, LEFT('Tag Library'!$AD$14:$AD$736, LEN(P$2))=P$2, RIGHT('Tag Library'!$AD$14:$AD$736, LEN($A406))=$A406), """")"),"")</f>
        <v/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IFERROR(__xludf.DUMMYFUNCTION("IFERROR(FILTER('Tag Library'!$AE$14:$AE$736, LEFT('Tag Library'!$AD$14:$AD$736, LEN(B$2))=B$2, RIGHT('Tag Library'!$AD$14:$AD$736, LEN($A407))=$A407), """")"),"")</f>
        <v/>
      </c>
      <c r="C407" s="1" t="str">
        <f ca="1">IFERROR(__xludf.DUMMYFUNCTION("IFERROR(FILTER('Tag Library'!$AE$14:$AE$736, LEFT('Tag Library'!$AD$14:$AD$736, LEN(C$2))=C$2, RIGHT('Tag Library'!$AD$14:$AD$736, LEN($A407))=$A407), """")"),"")</f>
        <v/>
      </c>
      <c r="D407" s="1" t="str">
        <f ca="1">IFERROR(__xludf.DUMMYFUNCTION("IFERROR(FILTER('Tag Library'!$AE$14:$AE$736, LEFT('Tag Library'!$AD$14:$AD$736, LEN(D$2))=D$2, RIGHT('Tag Library'!$AD$14:$AD$736, LEN($A407))=$A407), """")"),"")</f>
        <v/>
      </c>
      <c r="E407" s="1" t="str">
        <f ca="1">IFERROR(__xludf.DUMMYFUNCTION("IFERROR(FILTER('Tag Library'!$AE$14:$AE$736, LEFT('Tag Library'!$AD$14:$AD$736, LEN(E$2))=E$2, RIGHT('Tag Library'!$AD$14:$AD$736, LEN($A407))=$A407), """")"),"")</f>
        <v/>
      </c>
      <c r="F407" s="1" t="str">
        <f ca="1">IFERROR(__xludf.DUMMYFUNCTION("IFERROR(FILTER('Tag Library'!$AE$14:$AE$736, LEFT('Tag Library'!$AD$14:$AD$736, LEN(F$2))=F$2, RIGHT('Tag Library'!$AD$14:$AD$736, LEN($A407))=$A407), """")"),"")</f>
        <v/>
      </c>
      <c r="G407" s="1" t="str">
        <f ca="1">IFERROR(__xludf.DUMMYFUNCTION("IFERROR(FILTER('Tag Library'!$AE$14:$AE$736, LEFT('Tag Library'!$AD$14:$AD$736, LEN(G$2))=G$2, RIGHT('Tag Library'!$AD$14:$AD$736, LEN($A407))=$A407), """")"),"")</f>
        <v/>
      </c>
      <c r="H407" s="1" t="str">
        <f ca="1">IFERROR(__xludf.DUMMYFUNCTION("IFERROR(FILTER('Tag Library'!$AE$14:$AE$736, LEFT('Tag Library'!$AD$14:$AD$736, LEN(H$2))=H$2, RIGHT('Tag Library'!$AD$14:$AD$736, LEN($A407))=$A407), """")"),"")</f>
        <v/>
      </c>
      <c r="I407" s="1" t="str">
        <f ca="1">IFERROR(__xludf.DUMMYFUNCTION("IFERROR(FILTER('Tag Library'!$AE$14:$AE$736, LEFT('Tag Library'!$AD$14:$AD$736, LEN(I$2))=I$2, RIGHT('Tag Library'!$AD$14:$AD$736, LEN($A407))=$A407), """")"),"")</f>
        <v/>
      </c>
      <c r="J407" s="1" t="str">
        <f ca="1">IFERROR(__xludf.DUMMYFUNCTION("IFERROR(FILTER('Tag Library'!$AE$14:$AE$736, LEFT('Tag Library'!$AD$14:$AD$736, LEN(J$2))=J$2, RIGHT('Tag Library'!$AD$14:$AD$736, LEN($A407))=$A407), """")"),"")</f>
        <v/>
      </c>
      <c r="K407" s="1" t="str">
        <f ca="1">IFERROR(__xludf.DUMMYFUNCTION("IFERROR(FILTER('Tag Library'!$AE$14:$AE$736, LEFT('Tag Library'!$AD$14:$AD$736, LEN(K$2))=K$2, RIGHT('Tag Library'!$AD$14:$AD$736, LEN($A407))=$A407), """")"),"")</f>
        <v/>
      </c>
      <c r="L407" s="1" t="str">
        <f ca="1">IFERROR(__xludf.DUMMYFUNCTION("IFERROR(FILTER('Tag Library'!$AE$14:$AE$736, LEFT('Tag Library'!$AD$14:$AD$736, LEN(L$2))=L$2, RIGHT('Tag Library'!$AD$14:$AD$736, LEN($A407))=$A407), """")"),"")</f>
        <v/>
      </c>
      <c r="M407" s="1" t="str">
        <f ca="1">IFERROR(__xludf.DUMMYFUNCTION("IFERROR(FILTER('Tag Library'!$AE$14:$AE$736, LEFT('Tag Library'!$AD$14:$AD$736, LEN(M$2))=M$2, RIGHT('Tag Library'!$AD$14:$AD$736, LEN($A407))=$A407), """")"),"")</f>
        <v/>
      </c>
      <c r="N407" s="1" t="str">
        <f ca="1">IFERROR(__xludf.DUMMYFUNCTION("IFERROR(FILTER('Tag Library'!$AE$14:$AE$736, LEFT('Tag Library'!$AD$14:$AD$736, LEN(N$2))=N$2, RIGHT('Tag Library'!$AD$14:$AD$736, LEN($A407))=$A407), """")"),"")</f>
        <v/>
      </c>
      <c r="O407" s="1" t="str">
        <f ca="1">IFERROR(__xludf.DUMMYFUNCTION("IFERROR(FILTER('Tag Library'!$AE$14:$AE$736, LEFT('Tag Library'!$AD$14:$AD$736, LEN(O$2))=O$2, RIGHT('Tag Library'!$AD$14:$AD$736, LEN($A407))=$A407), """")"),"")</f>
        <v/>
      </c>
      <c r="P407" s="1" t="str">
        <f ca="1">IFERROR(__xludf.DUMMYFUNCTION("IFERROR(FILTER('Tag Library'!$AE$14:$AE$736, LEFT('Tag Library'!$AD$14:$AD$736, LEN(P$2))=P$2, RIGHT('Tag Library'!$AD$14:$AD$736, LEN($A407))=$A407), """")"),"")</f>
        <v/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IFERROR(__xludf.DUMMYFUNCTION("IFERROR(FILTER('Tag Library'!$AE$14:$AE$736, LEFT('Tag Library'!$AD$14:$AD$736, LEN(B$2))=B$2, RIGHT('Tag Library'!$AD$14:$AD$736, LEN($A408))=$A408), """")"),"")</f>
        <v/>
      </c>
      <c r="C408" s="1" t="str">
        <f ca="1">IFERROR(__xludf.DUMMYFUNCTION("IFERROR(FILTER('Tag Library'!$AE$14:$AE$736, LEFT('Tag Library'!$AD$14:$AD$736, LEN(C$2))=C$2, RIGHT('Tag Library'!$AD$14:$AD$736, LEN($A408))=$A408), """")"),"")</f>
        <v/>
      </c>
      <c r="D408" s="1" t="str">
        <f ca="1">IFERROR(__xludf.DUMMYFUNCTION("IFERROR(FILTER('Tag Library'!$AE$14:$AE$736, LEFT('Tag Library'!$AD$14:$AD$736, LEN(D$2))=D$2, RIGHT('Tag Library'!$AD$14:$AD$736, LEN($A408))=$A408), """")"),"")</f>
        <v/>
      </c>
      <c r="E408" s="1" t="str">
        <f ca="1">IFERROR(__xludf.DUMMYFUNCTION("IFERROR(FILTER('Tag Library'!$AE$14:$AE$736, LEFT('Tag Library'!$AD$14:$AD$736, LEN(E$2))=E$2, RIGHT('Tag Library'!$AD$14:$AD$736, LEN($A408))=$A408), """")"),"")</f>
        <v/>
      </c>
      <c r="F408" s="1" t="str">
        <f ca="1">IFERROR(__xludf.DUMMYFUNCTION("IFERROR(FILTER('Tag Library'!$AE$14:$AE$736, LEFT('Tag Library'!$AD$14:$AD$736, LEN(F$2))=F$2, RIGHT('Tag Library'!$AD$14:$AD$736, LEN($A408))=$A408), """")"),"")</f>
        <v/>
      </c>
      <c r="G408" s="1" t="str">
        <f ca="1">IFERROR(__xludf.DUMMYFUNCTION("IFERROR(FILTER('Tag Library'!$AE$14:$AE$736, LEFT('Tag Library'!$AD$14:$AD$736, LEN(G$2))=G$2, RIGHT('Tag Library'!$AD$14:$AD$736, LEN($A408))=$A408), """")"),"")</f>
        <v/>
      </c>
      <c r="H408" s="1" t="str">
        <f ca="1">IFERROR(__xludf.DUMMYFUNCTION("IFERROR(FILTER('Tag Library'!$AE$14:$AE$736, LEFT('Tag Library'!$AD$14:$AD$736, LEN(H$2))=H$2, RIGHT('Tag Library'!$AD$14:$AD$736, LEN($A408))=$A408), """")"),"")</f>
        <v/>
      </c>
      <c r="I408" s="1" t="str">
        <f ca="1">IFERROR(__xludf.DUMMYFUNCTION("IFERROR(FILTER('Tag Library'!$AE$14:$AE$736, LEFT('Tag Library'!$AD$14:$AD$736, LEN(I$2))=I$2, RIGHT('Tag Library'!$AD$14:$AD$736, LEN($A408))=$A408), """")"),"")</f>
        <v/>
      </c>
      <c r="J408" s="1" t="str">
        <f ca="1">IFERROR(__xludf.DUMMYFUNCTION("IFERROR(FILTER('Tag Library'!$AE$14:$AE$736, LEFT('Tag Library'!$AD$14:$AD$736, LEN(J$2))=J$2, RIGHT('Tag Library'!$AD$14:$AD$736, LEN($A408))=$A408), """")"),"")</f>
        <v/>
      </c>
      <c r="K408" s="1" t="str">
        <f ca="1">IFERROR(__xludf.DUMMYFUNCTION("IFERROR(FILTER('Tag Library'!$AE$14:$AE$736, LEFT('Tag Library'!$AD$14:$AD$736, LEN(K$2))=K$2, RIGHT('Tag Library'!$AD$14:$AD$736, LEN($A408))=$A408), """")"),"")</f>
        <v/>
      </c>
      <c r="L408" s="1" t="str">
        <f ca="1">IFERROR(__xludf.DUMMYFUNCTION("IFERROR(FILTER('Tag Library'!$AE$14:$AE$736, LEFT('Tag Library'!$AD$14:$AD$736, LEN(L$2))=L$2, RIGHT('Tag Library'!$AD$14:$AD$736, LEN($A408))=$A408), """")"),"")</f>
        <v/>
      </c>
      <c r="M408" s="1" t="str">
        <f ca="1">IFERROR(__xludf.DUMMYFUNCTION("IFERROR(FILTER('Tag Library'!$AE$14:$AE$736, LEFT('Tag Library'!$AD$14:$AD$736, LEN(M$2))=M$2, RIGHT('Tag Library'!$AD$14:$AD$736, LEN($A408))=$A408), """")"),"")</f>
        <v/>
      </c>
      <c r="N408" s="1" t="str">
        <f ca="1">IFERROR(__xludf.DUMMYFUNCTION("IFERROR(FILTER('Tag Library'!$AE$14:$AE$736, LEFT('Tag Library'!$AD$14:$AD$736, LEN(N$2))=N$2, RIGHT('Tag Library'!$AD$14:$AD$736, LEN($A408))=$A408), """")"),"")</f>
        <v/>
      </c>
      <c r="O408" s="1" t="str">
        <f ca="1">IFERROR(__xludf.DUMMYFUNCTION("IFERROR(FILTER('Tag Library'!$AE$14:$AE$736, LEFT('Tag Library'!$AD$14:$AD$736, LEN(O$2))=O$2, RIGHT('Tag Library'!$AD$14:$AD$736, LEN($A408))=$A408), """")"),"")</f>
        <v/>
      </c>
      <c r="P408" s="1" t="str">
        <f ca="1">IFERROR(__xludf.DUMMYFUNCTION("IFERROR(FILTER('Tag Library'!$AE$14:$AE$736, LEFT('Tag Library'!$AD$14:$AD$736, LEN(P$2))=P$2, RIGHT('Tag Library'!$AD$14:$AD$736, LEN($A408))=$A408), """")"),"")</f>
        <v/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IFERROR(__xludf.DUMMYFUNCTION("IFERROR(FILTER('Tag Library'!$AE$14:$AE$736, LEFT('Tag Library'!$AD$14:$AD$736, LEN(B$2))=B$2, RIGHT('Tag Library'!$AD$14:$AD$736, LEN($A409))=$A409), """")"),"")</f>
        <v/>
      </c>
      <c r="C409" s="1" t="str">
        <f ca="1">IFERROR(__xludf.DUMMYFUNCTION("IFERROR(FILTER('Tag Library'!$AE$14:$AE$736, LEFT('Tag Library'!$AD$14:$AD$736, LEN(C$2))=C$2, RIGHT('Tag Library'!$AD$14:$AD$736, LEN($A409))=$A409), """")"),"")</f>
        <v/>
      </c>
      <c r="D409" s="1" t="str">
        <f ca="1">IFERROR(__xludf.DUMMYFUNCTION("IFERROR(FILTER('Tag Library'!$AE$14:$AE$736, LEFT('Tag Library'!$AD$14:$AD$736, LEN(D$2))=D$2, RIGHT('Tag Library'!$AD$14:$AD$736, LEN($A409))=$A409), """")"),"")</f>
        <v/>
      </c>
      <c r="E409" s="1" t="str">
        <f ca="1">IFERROR(__xludf.DUMMYFUNCTION("IFERROR(FILTER('Tag Library'!$AE$14:$AE$736, LEFT('Tag Library'!$AD$14:$AD$736, LEN(E$2))=E$2, RIGHT('Tag Library'!$AD$14:$AD$736, LEN($A409))=$A409), """")"),"")</f>
        <v/>
      </c>
      <c r="F409" s="1" t="str">
        <f ca="1">IFERROR(__xludf.DUMMYFUNCTION("IFERROR(FILTER('Tag Library'!$AE$14:$AE$736, LEFT('Tag Library'!$AD$14:$AD$736, LEN(F$2))=F$2, RIGHT('Tag Library'!$AD$14:$AD$736, LEN($A409))=$A409), """")"),"")</f>
        <v/>
      </c>
      <c r="G409" s="1" t="str">
        <f ca="1">IFERROR(__xludf.DUMMYFUNCTION("IFERROR(FILTER('Tag Library'!$AE$14:$AE$736, LEFT('Tag Library'!$AD$14:$AD$736, LEN(G$2))=G$2, RIGHT('Tag Library'!$AD$14:$AD$736, LEN($A409))=$A409), """")"),"")</f>
        <v/>
      </c>
      <c r="H409" s="1" t="str">
        <f ca="1">IFERROR(__xludf.DUMMYFUNCTION("IFERROR(FILTER('Tag Library'!$AE$14:$AE$736, LEFT('Tag Library'!$AD$14:$AD$736, LEN(H$2))=H$2, RIGHT('Tag Library'!$AD$14:$AD$736, LEN($A409))=$A409), """")"),"")</f>
        <v/>
      </c>
      <c r="I409" s="1" t="str">
        <f ca="1">IFERROR(__xludf.DUMMYFUNCTION("IFERROR(FILTER('Tag Library'!$AE$14:$AE$736, LEFT('Tag Library'!$AD$14:$AD$736, LEN(I$2))=I$2, RIGHT('Tag Library'!$AD$14:$AD$736, LEN($A409))=$A409), """")"),"")</f>
        <v/>
      </c>
      <c r="J409" s="1" t="str">
        <f ca="1">IFERROR(__xludf.DUMMYFUNCTION("IFERROR(FILTER('Tag Library'!$AE$14:$AE$736, LEFT('Tag Library'!$AD$14:$AD$736, LEN(J$2))=J$2, RIGHT('Tag Library'!$AD$14:$AD$736, LEN($A409))=$A409), """")"),"")</f>
        <v/>
      </c>
      <c r="K409" s="1" t="str">
        <f ca="1">IFERROR(__xludf.DUMMYFUNCTION("IFERROR(FILTER('Tag Library'!$AE$14:$AE$736, LEFT('Tag Library'!$AD$14:$AD$736, LEN(K$2))=K$2, RIGHT('Tag Library'!$AD$14:$AD$736, LEN($A409))=$A409), """")"),"")</f>
        <v/>
      </c>
      <c r="L409" s="1" t="str">
        <f ca="1">IFERROR(__xludf.DUMMYFUNCTION("IFERROR(FILTER('Tag Library'!$AE$14:$AE$736, LEFT('Tag Library'!$AD$14:$AD$736, LEN(L$2))=L$2, RIGHT('Tag Library'!$AD$14:$AD$736, LEN($A409))=$A409), """")"),"")</f>
        <v/>
      </c>
      <c r="M409" s="1" t="str">
        <f ca="1">IFERROR(__xludf.DUMMYFUNCTION("IFERROR(FILTER('Tag Library'!$AE$14:$AE$736, LEFT('Tag Library'!$AD$14:$AD$736, LEN(M$2))=M$2, RIGHT('Tag Library'!$AD$14:$AD$736, LEN($A409))=$A409), """")"),"")</f>
        <v/>
      </c>
      <c r="N409" s="1" t="str">
        <f ca="1">IFERROR(__xludf.DUMMYFUNCTION("IFERROR(FILTER('Tag Library'!$AE$14:$AE$736, LEFT('Tag Library'!$AD$14:$AD$736, LEN(N$2))=N$2, RIGHT('Tag Library'!$AD$14:$AD$736, LEN($A409))=$A409), """")"),"")</f>
        <v/>
      </c>
      <c r="O409" s="1" t="str">
        <f ca="1">IFERROR(__xludf.DUMMYFUNCTION("IFERROR(FILTER('Tag Library'!$AE$14:$AE$736, LEFT('Tag Library'!$AD$14:$AD$736, LEN(O$2))=O$2, RIGHT('Tag Library'!$AD$14:$AD$736, LEN($A409))=$A409), """")"),"")</f>
        <v/>
      </c>
      <c r="P409" s="1" t="str">
        <f ca="1">IFERROR(__xludf.DUMMYFUNCTION("IFERROR(FILTER('Tag Library'!$AE$14:$AE$736, LEFT('Tag Library'!$AD$14:$AD$736, LEN(P$2))=P$2, RIGHT('Tag Library'!$AD$14:$AD$736, LEN($A409))=$A409), """")"),"")</f>
        <v/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IFERROR(__xludf.DUMMYFUNCTION("IFERROR(FILTER('Tag Library'!$AE$14:$AE$736, LEFT('Tag Library'!$AD$14:$AD$736, LEN(B$2))=B$2, RIGHT('Tag Library'!$AD$14:$AD$736, LEN($A410))=$A410), """")"),"")</f>
        <v/>
      </c>
      <c r="C410" s="1" t="str">
        <f ca="1">IFERROR(__xludf.DUMMYFUNCTION("IFERROR(FILTER('Tag Library'!$AE$14:$AE$736, LEFT('Tag Library'!$AD$14:$AD$736, LEN(C$2))=C$2, RIGHT('Tag Library'!$AD$14:$AD$736, LEN($A410))=$A410), """")"),"")</f>
        <v/>
      </c>
      <c r="D410" s="1" t="str">
        <f ca="1">IFERROR(__xludf.DUMMYFUNCTION("IFERROR(FILTER('Tag Library'!$AE$14:$AE$736, LEFT('Tag Library'!$AD$14:$AD$736, LEN(D$2))=D$2, RIGHT('Tag Library'!$AD$14:$AD$736, LEN($A410))=$A410), """")"),"")</f>
        <v/>
      </c>
      <c r="E410" s="1" t="str">
        <f ca="1">IFERROR(__xludf.DUMMYFUNCTION("IFERROR(FILTER('Tag Library'!$AE$14:$AE$736, LEFT('Tag Library'!$AD$14:$AD$736, LEN(E$2))=E$2, RIGHT('Tag Library'!$AD$14:$AD$736, LEN($A410))=$A410), """")"),"")</f>
        <v/>
      </c>
      <c r="F410" s="1" t="str">
        <f ca="1">IFERROR(__xludf.DUMMYFUNCTION("IFERROR(FILTER('Tag Library'!$AE$14:$AE$736, LEFT('Tag Library'!$AD$14:$AD$736, LEN(F$2))=F$2, RIGHT('Tag Library'!$AD$14:$AD$736, LEN($A410))=$A410), """")"),"")</f>
        <v/>
      </c>
      <c r="G410" s="1" t="str">
        <f ca="1">IFERROR(__xludf.DUMMYFUNCTION("IFERROR(FILTER('Tag Library'!$AE$14:$AE$736, LEFT('Tag Library'!$AD$14:$AD$736, LEN(G$2))=G$2, RIGHT('Tag Library'!$AD$14:$AD$736, LEN($A410))=$A410), """")"),"")</f>
        <v/>
      </c>
      <c r="H410" s="1" t="str">
        <f ca="1">IFERROR(__xludf.DUMMYFUNCTION("IFERROR(FILTER('Tag Library'!$AE$14:$AE$736, LEFT('Tag Library'!$AD$14:$AD$736, LEN(H$2))=H$2, RIGHT('Tag Library'!$AD$14:$AD$736, LEN($A410))=$A410), """")"),"")</f>
        <v/>
      </c>
      <c r="I410" s="1" t="str">
        <f ca="1">IFERROR(__xludf.DUMMYFUNCTION("IFERROR(FILTER('Tag Library'!$AE$14:$AE$736, LEFT('Tag Library'!$AD$14:$AD$736, LEN(I$2))=I$2, RIGHT('Tag Library'!$AD$14:$AD$736, LEN($A410))=$A410), """")"),"")</f>
        <v/>
      </c>
      <c r="J410" s="1" t="str">
        <f ca="1">IFERROR(__xludf.DUMMYFUNCTION("IFERROR(FILTER('Tag Library'!$AE$14:$AE$736, LEFT('Tag Library'!$AD$14:$AD$736, LEN(J$2))=J$2, RIGHT('Tag Library'!$AD$14:$AD$736, LEN($A410))=$A410), """")"),"")</f>
        <v/>
      </c>
      <c r="K410" s="1" t="str">
        <f ca="1">IFERROR(__xludf.DUMMYFUNCTION("IFERROR(FILTER('Tag Library'!$AE$14:$AE$736, LEFT('Tag Library'!$AD$14:$AD$736, LEN(K$2))=K$2, RIGHT('Tag Library'!$AD$14:$AD$736, LEN($A410))=$A410), """")"),"")</f>
        <v/>
      </c>
      <c r="L410" s="1" t="str">
        <f ca="1">IFERROR(__xludf.DUMMYFUNCTION("IFERROR(FILTER('Tag Library'!$AE$14:$AE$736, LEFT('Tag Library'!$AD$14:$AD$736, LEN(L$2))=L$2, RIGHT('Tag Library'!$AD$14:$AD$736, LEN($A410))=$A410), """")"),"")</f>
        <v/>
      </c>
      <c r="M410" s="1" t="str">
        <f ca="1">IFERROR(__xludf.DUMMYFUNCTION("IFERROR(FILTER('Tag Library'!$AE$14:$AE$736, LEFT('Tag Library'!$AD$14:$AD$736, LEN(M$2))=M$2, RIGHT('Tag Library'!$AD$14:$AD$736, LEN($A410))=$A410), """")"),"")</f>
        <v/>
      </c>
      <c r="N410" s="1" t="str">
        <f ca="1">IFERROR(__xludf.DUMMYFUNCTION("IFERROR(FILTER('Tag Library'!$AE$14:$AE$736, LEFT('Tag Library'!$AD$14:$AD$736, LEN(N$2))=N$2, RIGHT('Tag Library'!$AD$14:$AD$736, LEN($A410))=$A410), """")"),"")</f>
        <v/>
      </c>
      <c r="O410" s="1" t="str">
        <f ca="1">IFERROR(__xludf.DUMMYFUNCTION("IFERROR(FILTER('Tag Library'!$AE$14:$AE$736, LEFT('Tag Library'!$AD$14:$AD$736, LEN(O$2))=O$2, RIGHT('Tag Library'!$AD$14:$AD$736, LEN($A410))=$A410), """")"),"")</f>
        <v/>
      </c>
      <c r="P410" s="1" t="str">
        <f ca="1">IFERROR(__xludf.DUMMYFUNCTION("IFERROR(FILTER('Tag Library'!$AE$14:$AE$736, LEFT('Tag Library'!$AD$14:$AD$736, LEN(P$2))=P$2, RIGHT('Tag Library'!$AD$14:$AD$736, LEN($A410))=$A410), """")"),"")</f>
        <v/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IFERROR(__xludf.DUMMYFUNCTION("IFERROR(FILTER('Tag Library'!$AE$14:$AE$736, LEFT('Tag Library'!$AD$14:$AD$736, LEN(B$2))=B$2, RIGHT('Tag Library'!$AD$14:$AD$736, LEN($A411))=$A411), """")"),"")</f>
        <v/>
      </c>
      <c r="C411" s="1" t="str">
        <f ca="1">IFERROR(__xludf.DUMMYFUNCTION("IFERROR(FILTER('Tag Library'!$AE$14:$AE$736, LEFT('Tag Library'!$AD$14:$AD$736, LEN(C$2))=C$2, RIGHT('Tag Library'!$AD$14:$AD$736, LEN($A411))=$A411), """")"),"")</f>
        <v/>
      </c>
      <c r="D411" s="1" t="str">
        <f ca="1">IFERROR(__xludf.DUMMYFUNCTION("IFERROR(FILTER('Tag Library'!$AE$14:$AE$736, LEFT('Tag Library'!$AD$14:$AD$736, LEN(D$2))=D$2, RIGHT('Tag Library'!$AD$14:$AD$736, LEN($A411))=$A411), """")"),"")</f>
        <v/>
      </c>
      <c r="E411" s="1" t="str">
        <f ca="1">IFERROR(__xludf.DUMMYFUNCTION("IFERROR(FILTER('Tag Library'!$AE$14:$AE$736, LEFT('Tag Library'!$AD$14:$AD$736, LEN(E$2))=E$2, RIGHT('Tag Library'!$AD$14:$AD$736, LEN($A411))=$A411), """")"),"")</f>
        <v/>
      </c>
      <c r="F411" s="1" t="str">
        <f ca="1">IFERROR(__xludf.DUMMYFUNCTION("IFERROR(FILTER('Tag Library'!$AE$14:$AE$736, LEFT('Tag Library'!$AD$14:$AD$736, LEN(F$2))=F$2, RIGHT('Tag Library'!$AD$14:$AD$736, LEN($A411))=$A411), """")"),"")</f>
        <v/>
      </c>
      <c r="G411" s="1" t="str">
        <f ca="1">IFERROR(__xludf.DUMMYFUNCTION("IFERROR(FILTER('Tag Library'!$AE$14:$AE$736, LEFT('Tag Library'!$AD$14:$AD$736, LEN(G$2))=G$2, RIGHT('Tag Library'!$AD$14:$AD$736, LEN($A411))=$A411), """")"),"")</f>
        <v/>
      </c>
      <c r="H411" s="1" t="str">
        <f ca="1">IFERROR(__xludf.DUMMYFUNCTION("IFERROR(FILTER('Tag Library'!$AE$14:$AE$736, LEFT('Tag Library'!$AD$14:$AD$736, LEN(H$2))=H$2, RIGHT('Tag Library'!$AD$14:$AD$736, LEN($A411))=$A411), """")"),"")</f>
        <v/>
      </c>
      <c r="I411" s="1" t="str">
        <f ca="1">IFERROR(__xludf.DUMMYFUNCTION("IFERROR(FILTER('Tag Library'!$AE$14:$AE$736, LEFT('Tag Library'!$AD$14:$AD$736, LEN(I$2))=I$2, RIGHT('Tag Library'!$AD$14:$AD$736, LEN($A411))=$A411), """")"),"")</f>
        <v/>
      </c>
      <c r="J411" s="1" t="str">
        <f ca="1">IFERROR(__xludf.DUMMYFUNCTION("IFERROR(FILTER('Tag Library'!$AE$14:$AE$736, LEFT('Tag Library'!$AD$14:$AD$736, LEN(J$2))=J$2, RIGHT('Tag Library'!$AD$14:$AD$736, LEN($A411))=$A411), """")"),"")</f>
        <v/>
      </c>
      <c r="K411" s="1" t="str">
        <f ca="1">IFERROR(__xludf.DUMMYFUNCTION("IFERROR(FILTER('Tag Library'!$AE$14:$AE$736, LEFT('Tag Library'!$AD$14:$AD$736, LEN(K$2))=K$2, RIGHT('Tag Library'!$AD$14:$AD$736, LEN($A411))=$A411), """")"),"")</f>
        <v/>
      </c>
      <c r="L411" s="1" t="str">
        <f ca="1">IFERROR(__xludf.DUMMYFUNCTION("IFERROR(FILTER('Tag Library'!$AE$14:$AE$736, LEFT('Tag Library'!$AD$14:$AD$736, LEN(L$2))=L$2, RIGHT('Tag Library'!$AD$14:$AD$736, LEN($A411))=$A411), """")"),"")</f>
        <v/>
      </c>
      <c r="M411" s="1" t="str">
        <f ca="1">IFERROR(__xludf.DUMMYFUNCTION("IFERROR(FILTER('Tag Library'!$AE$14:$AE$736, LEFT('Tag Library'!$AD$14:$AD$736, LEN(M$2))=M$2, RIGHT('Tag Library'!$AD$14:$AD$736, LEN($A411))=$A411), """")"),"")</f>
        <v/>
      </c>
      <c r="N411" s="1" t="str">
        <f ca="1">IFERROR(__xludf.DUMMYFUNCTION("IFERROR(FILTER('Tag Library'!$AE$14:$AE$736, LEFT('Tag Library'!$AD$14:$AD$736, LEN(N$2))=N$2, RIGHT('Tag Library'!$AD$14:$AD$736, LEN($A411))=$A411), """")"),"")</f>
        <v/>
      </c>
      <c r="O411" s="1" t="str">
        <f ca="1">IFERROR(__xludf.DUMMYFUNCTION("IFERROR(FILTER('Tag Library'!$AE$14:$AE$736, LEFT('Tag Library'!$AD$14:$AD$736, LEN(O$2))=O$2, RIGHT('Tag Library'!$AD$14:$AD$736, LEN($A411))=$A411), """")"),"")</f>
        <v/>
      </c>
      <c r="P411" s="1" t="str">
        <f ca="1">IFERROR(__xludf.DUMMYFUNCTION("IFERROR(FILTER('Tag Library'!$AE$14:$AE$736, LEFT('Tag Library'!$AD$14:$AD$736, LEN(P$2))=P$2, RIGHT('Tag Library'!$AD$14:$AD$736, LEN($A411))=$A411), """")"),"")</f>
        <v/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IFERROR(__xludf.DUMMYFUNCTION("IFERROR(FILTER('Tag Library'!$AE$14:$AE$736, LEFT('Tag Library'!$AD$14:$AD$736, LEN(B$2))=B$2, RIGHT('Tag Library'!$AD$14:$AD$736, LEN($A412))=$A412), """")"),"")</f>
        <v/>
      </c>
      <c r="C412" s="1" t="str">
        <f ca="1">IFERROR(__xludf.DUMMYFUNCTION("IFERROR(FILTER('Tag Library'!$AE$14:$AE$736, LEFT('Tag Library'!$AD$14:$AD$736, LEN(C$2))=C$2, RIGHT('Tag Library'!$AD$14:$AD$736, LEN($A412))=$A412), """")"),"")</f>
        <v/>
      </c>
      <c r="D412" s="1" t="str">
        <f ca="1">IFERROR(__xludf.DUMMYFUNCTION("IFERROR(FILTER('Tag Library'!$AE$14:$AE$736, LEFT('Tag Library'!$AD$14:$AD$736, LEN(D$2))=D$2, RIGHT('Tag Library'!$AD$14:$AD$736, LEN($A412))=$A412), """")"),"")</f>
        <v/>
      </c>
      <c r="E412" s="1" t="str">
        <f ca="1">IFERROR(__xludf.DUMMYFUNCTION("IFERROR(FILTER('Tag Library'!$AE$14:$AE$736, LEFT('Tag Library'!$AD$14:$AD$736, LEN(E$2))=E$2, RIGHT('Tag Library'!$AD$14:$AD$736, LEN($A412))=$A412), """")"),"")</f>
        <v/>
      </c>
      <c r="F412" s="1" t="str">
        <f ca="1">IFERROR(__xludf.DUMMYFUNCTION("IFERROR(FILTER('Tag Library'!$AE$14:$AE$736, LEFT('Tag Library'!$AD$14:$AD$736, LEN(F$2))=F$2, RIGHT('Tag Library'!$AD$14:$AD$736, LEN($A412))=$A412), """")"),"")</f>
        <v/>
      </c>
      <c r="G412" s="1" t="str">
        <f ca="1">IFERROR(__xludf.DUMMYFUNCTION("IFERROR(FILTER('Tag Library'!$AE$14:$AE$736, LEFT('Tag Library'!$AD$14:$AD$736, LEN(G$2))=G$2, RIGHT('Tag Library'!$AD$14:$AD$736, LEN($A412))=$A412), """")"),"")</f>
        <v/>
      </c>
      <c r="H412" s="1" t="str">
        <f ca="1">IFERROR(__xludf.DUMMYFUNCTION("IFERROR(FILTER('Tag Library'!$AE$14:$AE$736, LEFT('Tag Library'!$AD$14:$AD$736, LEN(H$2))=H$2, RIGHT('Tag Library'!$AD$14:$AD$736, LEN($A412))=$A412), """")"),"")</f>
        <v/>
      </c>
      <c r="I412" s="1" t="str">
        <f ca="1">IFERROR(__xludf.DUMMYFUNCTION("IFERROR(FILTER('Tag Library'!$AE$14:$AE$736, LEFT('Tag Library'!$AD$14:$AD$736, LEN(I$2))=I$2, RIGHT('Tag Library'!$AD$14:$AD$736, LEN($A412))=$A412), """")"),"")</f>
        <v/>
      </c>
      <c r="J412" s="1" t="str">
        <f ca="1">IFERROR(__xludf.DUMMYFUNCTION("IFERROR(FILTER('Tag Library'!$AE$14:$AE$736, LEFT('Tag Library'!$AD$14:$AD$736, LEN(J$2))=J$2, RIGHT('Tag Library'!$AD$14:$AD$736, LEN($A412))=$A412), """")"),"")</f>
        <v/>
      </c>
      <c r="K412" s="1" t="str">
        <f ca="1">IFERROR(__xludf.DUMMYFUNCTION("IFERROR(FILTER('Tag Library'!$AE$14:$AE$736, LEFT('Tag Library'!$AD$14:$AD$736, LEN(K$2))=K$2, RIGHT('Tag Library'!$AD$14:$AD$736, LEN($A412))=$A412), """")"),"")</f>
        <v/>
      </c>
      <c r="L412" s="1" t="str">
        <f ca="1">IFERROR(__xludf.DUMMYFUNCTION("IFERROR(FILTER('Tag Library'!$AE$14:$AE$736, LEFT('Tag Library'!$AD$14:$AD$736, LEN(L$2))=L$2, RIGHT('Tag Library'!$AD$14:$AD$736, LEN($A412))=$A412), """")"),"")</f>
        <v/>
      </c>
      <c r="M412" s="1" t="str">
        <f ca="1">IFERROR(__xludf.DUMMYFUNCTION("IFERROR(FILTER('Tag Library'!$AE$14:$AE$736, LEFT('Tag Library'!$AD$14:$AD$736, LEN(M$2))=M$2, RIGHT('Tag Library'!$AD$14:$AD$736, LEN($A412))=$A412), """")"),"")</f>
        <v/>
      </c>
      <c r="N412" s="1" t="str">
        <f ca="1">IFERROR(__xludf.DUMMYFUNCTION("IFERROR(FILTER('Tag Library'!$AE$14:$AE$736, LEFT('Tag Library'!$AD$14:$AD$736, LEN(N$2))=N$2, RIGHT('Tag Library'!$AD$14:$AD$736, LEN($A412))=$A412), """")"),"")</f>
        <v/>
      </c>
      <c r="O412" s="1" t="str">
        <f ca="1">IFERROR(__xludf.DUMMYFUNCTION("IFERROR(FILTER('Tag Library'!$AE$14:$AE$736, LEFT('Tag Library'!$AD$14:$AD$736, LEN(O$2))=O$2, RIGHT('Tag Library'!$AD$14:$AD$736, LEN($A412))=$A412), """")"),"")</f>
        <v/>
      </c>
      <c r="P412" s="1" t="str">
        <f ca="1">IFERROR(__xludf.DUMMYFUNCTION("IFERROR(FILTER('Tag Library'!$AE$14:$AE$736, LEFT('Tag Library'!$AD$14:$AD$736, LEN(P$2))=P$2, RIGHT('Tag Library'!$AD$14:$AD$736, LEN($A412))=$A412), """")"),"")</f>
        <v/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IFERROR(__xludf.DUMMYFUNCTION("IFERROR(FILTER('Tag Library'!$AE$14:$AE$736, LEFT('Tag Library'!$AD$14:$AD$736, LEN(B$2))=B$2, RIGHT('Tag Library'!$AD$14:$AD$736, LEN($A413))=$A413), """")"),"")</f>
        <v/>
      </c>
      <c r="C413" s="1" t="str">
        <f ca="1">IFERROR(__xludf.DUMMYFUNCTION("IFERROR(FILTER('Tag Library'!$AE$14:$AE$736, LEFT('Tag Library'!$AD$14:$AD$736, LEN(C$2))=C$2, RIGHT('Tag Library'!$AD$14:$AD$736, LEN($A413))=$A413), """")"),"")</f>
        <v/>
      </c>
      <c r="D413" s="1" t="str">
        <f ca="1">IFERROR(__xludf.DUMMYFUNCTION("IFERROR(FILTER('Tag Library'!$AE$14:$AE$736, LEFT('Tag Library'!$AD$14:$AD$736, LEN(D$2))=D$2, RIGHT('Tag Library'!$AD$14:$AD$736, LEN($A413))=$A413), """")"),"")</f>
        <v/>
      </c>
      <c r="E413" s="1" t="str">
        <f ca="1">IFERROR(__xludf.DUMMYFUNCTION("IFERROR(FILTER('Tag Library'!$AE$14:$AE$736, LEFT('Tag Library'!$AD$14:$AD$736, LEN(E$2))=E$2, RIGHT('Tag Library'!$AD$14:$AD$736, LEN($A413))=$A413), """")"),"")</f>
        <v/>
      </c>
      <c r="F413" s="1" t="str">
        <f ca="1">IFERROR(__xludf.DUMMYFUNCTION("IFERROR(FILTER('Tag Library'!$AE$14:$AE$736, LEFT('Tag Library'!$AD$14:$AD$736, LEN(F$2))=F$2, RIGHT('Tag Library'!$AD$14:$AD$736, LEN($A413))=$A413), """")"),"")</f>
        <v/>
      </c>
      <c r="G413" s="1" t="str">
        <f ca="1">IFERROR(__xludf.DUMMYFUNCTION("IFERROR(FILTER('Tag Library'!$AE$14:$AE$736, LEFT('Tag Library'!$AD$14:$AD$736, LEN(G$2))=G$2, RIGHT('Tag Library'!$AD$14:$AD$736, LEN($A413))=$A413), """")"),"")</f>
        <v/>
      </c>
      <c r="H413" s="1" t="str">
        <f ca="1">IFERROR(__xludf.DUMMYFUNCTION("IFERROR(FILTER('Tag Library'!$AE$14:$AE$736, LEFT('Tag Library'!$AD$14:$AD$736, LEN(H$2))=H$2, RIGHT('Tag Library'!$AD$14:$AD$736, LEN($A413))=$A413), """")"),"")</f>
        <v/>
      </c>
      <c r="I413" s="1" t="str">
        <f ca="1">IFERROR(__xludf.DUMMYFUNCTION("IFERROR(FILTER('Tag Library'!$AE$14:$AE$736, LEFT('Tag Library'!$AD$14:$AD$736, LEN(I$2))=I$2, RIGHT('Tag Library'!$AD$14:$AD$736, LEN($A413))=$A413), """")"),"")</f>
        <v/>
      </c>
      <c r="J413" s="1" t="str">
        <f ca="1">IFERROR(__xludf.DUMMYFUNCTION("IFERROR(FILTER('Tag Library'!$AE$14:$AE$736, LEFT('Tag Library'!$AD$14:$AD$736, LEN(J$2))=J$2, RIGHT('Tag Library'!$AD$14:$AD$736, LEN($A413))=$A413), """")"),"")</f>
        <v/>
      </c>
      <c r="K413" s="1" t="str">
        <f ca="1">IFERROR(__xludf.DUMMYFUNCTION("IFERROR(FILTER('Tag Library'!$AE$14:$AE$736, LEFT('Tag Library'!$AD$14:$AD$736, LEN(K$2))=K$2, RIGHT('Tag Library'!$AD$14:$AD$736, LEN($A413))=$A413), """")"),"")</f>
        <v/>
      </c>
      <c r="L413" s="1" t="str">
        <f ca="1">IFERROR(__xludf.DUMMYFUNCTION("IFERROR(FILTER('Tag Library'!$AE$14:$AE$736, LEFT('Tag Library'!$AD$14:$AD$736, LEN(L$2))=L$2, RIGHT('Tag Library'!$AD$14:$AD$736, LEN($A413))=$A413), """")"),"")</f>
        <v/>
      </c>
      <c r="M413" s="1" t="str">
        <f ca="1">IFERROR(__xludf.DUMMYFUNCTION("IFERROR(FILTER('Tag Library'!$AE$14:$AE$736, LEFT('Tag Library'!$AD$14:$AD$736, LEN(M$2))=M$2, RIGHT('Tag Library'!$AD$14:$AD$736, LEN($A413))=$A413), """")"),"")</f>
        <v/>
      </c>
      <c r="N413" s="1" t="str">
        <f ca="1">IFERROR(__xludf.DUMMYFUNCTION("IFERROR(FILTER('Tag Library'!$AE$14:$AE$736, LEFT('Tag Library'!$AD$14:$AD$736, LEN(N$2))=N$2, RIGHT('Tag Library'!$AD$14:$AD$736, LEN($A413))=$A413), """")"),"")</f>
        <v/>
      </c>
      <c r="O413" s="1" t="str">
        <f ca="1">IFERROR(__xludf.DUMMYFUNCTION("IFERROR(FILTER('Tag Library'!$AE$14:$AE$736, LEFT('Tag Library'!$AD$14:$AD$736, LEN(O$2))=O$2, RIGHT('Tag Library'!$AD$14:$AD$736, LEN($A413))=$A413), """")"),"")</f>
        <v/>
      </c>
      <c r="P413" s="1" t="str">
        <f ca="1">IFERROR(__xludf.DUMMYFUNCTION("IFERROR(FILTER('Tag Library'!$AE$14:$AE$736, LEFT('Tag Library'!$AD$14:$AD$736, LEN(P$2))=P$2, RIGHT('Tag Library'!$AD$14:$AD$736, LEN($A413))=$A413), """")"),"")</f>
        <v/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IFERROR(__xludf.DUMMYFUNCTION("IFERROR(FILTER('Tag Library'!$AE$14:$AE$736, LEFT('Tag Library'!$AD$14:$AD$736, LEN(B$2))=B$2, RIGHT('Tag Library'!$AD$14:$AD$736, LEN($A414))=$A414), """")"),"")</f>
        <v/>
      </c>
      <c r="C414" s="1" t="str">
        <f ca="1">IFERROR(__xludf.DUMMYFUNCTION("IFERROR(FILTER('Tag Library'!$AE$14:$AE$736, LEFT('Tag Library'!$AD$14:$AD$736, LEN(C$2))=C$2, RIGHT('Tag Library'!$AD$14:$AD$736, LEN($A414))=$A414), """")"),"")</f>
        <v/>
      </c>
      <c r="D414" s="1" t="str">
        <f ca="1">IFERROR(__xludf.DUMMYFUNCTION("IFERROR(FILTER('Tag Library'!$AE$14:$AE$736, LEFT('Tag Library'!$AD$14:$AD$736, LEN(D$2))=D$2, RIGHT('Tag Library'!$AD$14:$AD$736, LEN($A414))=$A414), """")"),"")</f>
        <v/>
      </c>
      <c r="E414" s="1" t="str">
        <f ca="1">IFERROR(__xludf.DUMMYFUNCTION("IFERROR(FILTER('Tag Library'!$AE$14:$AE$736, LEFT('Tag Library'!$AD$14:$AD$736, LEN(E$2))=E$2, RIGHT('Tag Library'!$AD$14:$AD$736, LEN($A414))=$A414), """")"),"")</f>
        <v/>
      </c>
      <c r="F414" s="1" t="str">
        <f ca="1">IFERROR(__xludf.DUMMYFUNCTION("IFERROR(FILTER('Tag Library'!$AE$14:$AE$736, LEFT('Tag Library'!$AD$14:$AD$736, LEN(F$2))=F$2, RIGHT('Tag Library'!$AD$14:$AD$736, LEN($A414))=$A414), """")"),"")</f>
        <v/>
      </c>
      <c r="G414" s="1" t="str">
        <f ca="1">IFERROR(__xludf.DUMMYFUNCTION("IFERROR(FILTER('Tag Library'!$AE$14:$AE$736, LEFT('Tag Library'!$AD$14:$AD$736, LEN(G$2))=G$2, RIGHT('Tag Library'!$AD$14:$AD$736, LEN($A414))=$A414), """")"),"")</f>
        <v/>
      </c>
      <c r="H414" s="1" t="str">
        <f ca="1">IFERROR(__xludf.DUMMYFUNCTION("IFERROR(FILTER('Tag Library'!$AE$14:$AE$736, LEFT('Tag Library'!$AD$14:$AD$736, LEN(H$2))=H$2, RIGHT('Tag Library'!$AD$14:$AD$736, LEN($A414))=$A414), """")"),"")</f>
        <v/>
      </c>
      <c r="I414" s="1" t="str">
        <f ca="1">IFERROR(__xludf.DUMMYFUNCTION("IFERROR(FILTER('Tag Library'!$AE$14:$AE$736, LEFT('Tag Library'!$AD$14:$AD$736, LEN(I$2))=I$2, RIGHT('Tag Library'!$AD$14:$AD$736, LEN($A414))=$A414), """")"),"")</f>
        <v/>
      </c>
      <c r="J414" s="1" t="str">
        <f ca="1">IFERROR(__xludf.DUMMYFUNCTION("IFERROR(FILTER('Tag Library'!$AE$14:$AE$736, LEFT('Tag Library'!$AD$14:$AD$736, LEN(J$2))=J$2, RIGHT('Tag Library'!$AD$14:$AD$736, LEN($A414))=$A414), """")"),"")</f>
        <v/>
      </c>
      <c r="K414" s="1" t="str">
        <f ca="1">IFERROR(__xludf.DUMMYFUNCTION("IFERROR(FILTER('Tag Library'!$AE$14:$AE$736, LEFT('Tag Library'!$AD$14:$AD$736, LEN(K$2))=K$2, RIGHT('Tag Library'!$AD$14:$AD$736, LEN($A414))=$A414), """")"),"")</f>
        <v/>
      </c>
      <c r="L414" s="1" t="str">
        <f ca="1">IFERROR(__xludf.DUMMYFUNCTION("IFERROR(FILTER('Tag Library'!$AE$14:$AE$736, LEFT('Tag Library'!$AD$14:$AD$736, LEN(L$2))=L$2, RIGHT('Tag Library'!$AD$14:$AD$736, LEN($A414))=$A414), """")"),"")</f>
        <v/>
      </c>
      <c r="M414" s="1" t="str">
        <f ca="1">IFERROR(__xludf.DUMMYFUNCTION("IFERROR(FILTER('Tag Library'!$AE$14:$AE$736, LEFT('Tag Library'!$AD$14:$AD$736, LEN(M$2))=M$2, RIGHT('Tag Library'!$AD$14:$AD$736, LEN($A414))=$A414), """")"),"")</f>
        <v/>
      </c>
      <c r="N414" s="1" t="str">
        <f ca="1">IFERROR(__xludf.DUMMYFUNCTION("IFERROR(FILTER('Tag Library'!$AE$14:$AE$736, LEFT('Tag Library'!$AD$14:$AD$736, LEN(N$2))=N$2, RIGHT('Tag Library'!$AD$14:$AD$736, LEN($A414))=$A414), """")"),"")</f>
        <v/>
      </c>
      <c r="O414" s="1" t="str">
        <f ca="1">IFERROR(__xludf.DUMMYFUNCTION("IFERROR(FILTER('Tag Library'!$AE$14:$AE$736, LEFT('Tag Library'!$AD$14:$AD$736, LEN(O$2))=O$2, RIGHT('Tag Library'!$AD$14:$AD$736, LEN($A414))=$A414), """")"),"")</f>
        <v/>
      </c>
      <c r="P414" s="1" t="str">
        <f ca="1">IFERROR(__xludf.DUMMYFUNCTION("IFERROR(FILTER('Tag Library'!$AE$14:$AE$736, LEFT('Tag Library'!$AD$14:$AD$736, LEN(P$2))=P$2, RIGHT('Tag Library'!$AD$14:$AD$736, LEN($A414))=$A414), """")"),"")</f>
        <v/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IFERROR(__xludf.DUMMYFUNCTION("IFERROR(FILTER('Tag Library'!$AE$14:$AE$736, LEFT('Tag Library'!$AD$14:$AD$736, LEN(B$2))=B$2, RIGHT('Tag Library'!$AD$14:$AD$736, LEN($A415))=$A415), """")"),"")</f>
        <v/>
      </c>
      <c r="C415" s="1" t="str">
        <f ca="1">IFERROR(__xludf.DUMMYFUNCTION("IFERROR(FILTER('Tag Library'!$AE$14:$AE$736, LEFT('Tag Library'!$AD$14:$AD$736, LEN(C$2))=C$2, RIGHT('Tag Library'!$AD$14:$AD$736, LEN($A415))=$A415), """")"),"")</f>
        <v/>
      </c>
      <c r="D415" s="1" t="str">
        <f ca="1">IFERROR(__xludf.DUMMYFUNCTION("IFERROR(FILTER('Tag Library'!$AE$14:$AE$736, LEFT('Tag Library'!$AD$14:$AD$736, LEN(D$2))=D$2, RIGHT('Tag Library'!$AD$14:$AD$736, LEN($A415))=$A415), """")"),"")</f>
        <v/>
      </c>
      <c r="E415" s="1" t="str">
        <f ca="1">IFERROR(__xludf.DUMMYFUNCTION("IFERROR(FILTER('Tag Library'!$AE$14:$AE$736, LEFT('Tag Library'!$AD$14:$AD$736, LEN(E$2))=E$2, RIGHT('Tag Library'!$AD$14:$AD$736, LEN($A415))=$A415), """")"),"")</f>
        <v/>
      </c>
      <c r="F415" s="1" t="str">
        <f ca="1">IFERROR(__xludf.DUMMYFUNCTION("IFERROR(FILTER('Tag Library'!$AE$14:$AE$736, LEFT('Tag Library'!$AD$14:$AD$736, LEN(F$2))=F$2, RIGHT('Tag Library'!$AD$14:$AD$736, LEN($A415))=$A415), """")"),"")</f>
        <v/>
      </c>
      <c r="G415" s="1" t="str">
        <f ca="1">IFERROR(__xludf.DUMMYFUNCTION("IFERROR(FILTER('Tag Library'!$AE$14:$AE$736, LEFT('Tag Library'!$AD$14:$AD$736, LEN(G$2))=G$2, RIGHT('Tag Library'!$AD$14:$AD$736, LEN($A415))=$A415), """")"),"")</f>
        <v/>
      </c>
      <c r="H415" s="1" t="str">
        <f ca="1">IFERROR(__xludf.DUMMYFUNCTION("IFERROR(FILTER('Tag Library'!$AE$14:$AE$736, LEFT('Tag Library'!$AD$14:$AD$736, LEN(H$2))=H$2, RIGHT('Tag Library'!$AD$14:$AD$736, LEN($A415))=$A415), """")"),"")</f>
        <v/>
      </c>
      <c r="I415" s="1" t="str">
        <f ca="1">IFERROR(__xludf.DUMMYFUNCTION("IFERROR(FILTER('Tag Library'!$AE$14:$AE$736, LEFT('Tag Library'!$AD$14:$AD$736, LEN(I$2))=I$2, RIGHT('Tag Library'!$AD$14:$AD$736, LEN($A415))=$A415), """")"),"")</f>
        <v/>
      </c>
      <c r="J415" s="1" t="str">
        <f ca="1">IFERROR(__xludf.DUMMYFUNCTION("IFERROR(FILTER('Tag Library'!$AE$14:$AE$736, LEFT('Tag Library'!$AD$14:$AD$736, LEN(J$2))=J$2, RIGHT('Tag Library'!$AD$14:$AD$736, LEN($A415))=$A415), """")"),"")</f>
        <v/>
      </c>
      <c r="K415" s="1" t="str">
        <f ca="1">IFERROR(__xludf.DUMMYFUNCTION("IFERROR(FILTER('Tag Library'!$AE$14:$AE$736, LEFT('Tag Library'!$AD$14:$AD$736, LEN(K$2))=K$2, RIGHT('Tag Library'!$AD$14:$AD$736, LEN($A415))=$A415), """")"),"")</f>
        <v/>
      </c>
      <c r="L415" s="1" t="str">
        <f ca="1">IFERROR(__xludf.DUMMYFUNCTION("IFERROR(FILTER('Tag Library'!$AE$14:$AE$736, LEFT('Tag Library'!$AD$14:$AD$736, LEN(L$2))=L$2, RIGHT('Tag Library'!$AD$14:$AD$736, LEN($A415))=$A415), """")"),"")</f>
        <v/>
      </c>
      <c r="M415" s="1" t="str">
        <f ca="1">IFERROR(__xludf.DUMMYFUNCTION("IFERROR(FILTER('Tag Library'!$AE$14:$AE$736, LEFT('Tag Library'!$AD$14:$AD$736, LEN(M$2))=M$2, RIGHT('Tag Library'!$AD$14:$AD$736, LEN($A415))=$A415), """")"),"")</f>
        <v/>
      </c>
      <c r="N415" s="1" t="str">
        <f ca="1">IFERROR(__xludf.DUMMYFUNCTION("IFERROR(FILTER('Tag Library'!$AE$14:$AE$736, LEFT('Tag Library'!$AD$14:$AD$736, LEN(N$2))=N$2, RIGHT('Tag Library'!$AD$14:$AD$736, LEN($A415))=$A415), """")"),"")</f>
        <v/>
      </c>
      <c r="O415" s="1" t="str">
        <f ca="1">IFERROR(__xludf.DUMMYFUNCTION("IFERROR(FILTER('Tag Library'!$AE$14:$AE$736, LEFT('Tag Library'!$AD$14:$AD$736, LEN(O$2))=O$2, RIGHT('Tag Library'!$AD$14:$AD$736, LEN($A415))=$A415), """")"),"")</f>
        <v/>
      </c>
      <c r="P415" s="1" t="str">
        <f ca="1">IFERROR(__xludf.DUMMYFUNCTION("IFERROR(FILTER('Tag Library'!$AE$14:$AE$736, LEFT('Tag Library'!$AD$14:$AD$736, LEN(P$2))=P$2, RIGHT('Tag Library'!$AD$14:$AD$736, LEN($A415))=$A415), """")"),"")</f>
        <v/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IFERROR(__xludf.DUMMYFUNCTION("IFERROR(FILTER('Tag Library'!$AE$14:$AE$736, LEFT('Tag Library'!$AD$14:$AD$736, LEN(B$2))=B$2, RIGHT('Tag Library'!$AD$14:$AD$736, LEN($A416))=$A416), """")"),"")</f>
        <v/>
      </c>
      <c r="C416" s="1" t="str">
        <f ca="1">IFERROR(__xludf.DUMMYFUNCTION("IFERROR(FILTER('Tag Library'!$AE$14:$AE$736, LEFT('Tag Library'!$AD$14:$AD$736, LEN(C$2))=C$2, RIGHT('Tag Library'!$AD$14:$AD$736, LEN($A416))=$A416), """")"),"")</f>
        <v/>
      </c>
      <c r="D416" s="1" t="str">
        <f ca="1">IFERROR(__xludf.DUMMYFUNCTION("IFERROR(FILTER('Tag Library'!$AE$14:$AE$736, LEFT('Tag Library'!$AD$14:$AD$736, LEN(D$2))=D$2, RIGHT('Tag Library'!$AD$14:$AD$736, LEN($A416))=$A416), """")"),"")</f>
        <v/>
      </c>
      <c r="E416" s="1" t="str">
        <f ca="1">IFERROR(__xludf.DUMMYFUNCTION("IFERROR(FILTER('Tag Library'!$AE$14:$AE$736, LEFT('Tag Library'!$AD$14:$AD$736, LEN(E$2))=E$2, RIGHT('Tag Library'!$AD$14:$AD$736, LEN($A416))=$A416), """")"),"")</f>
        <v/>
      </c>
      <c r="F416" s="1" t="str">
        <f ca="1">IFERROR(__xludf.DUMMYFUNCTION("IFERROR(FILTER('Tag Library'!$AE$14:$AE$736, LEFT('Tag Library'!$AD$14:$AD$736, LEN(F$2))=F$2, RIGHT('Tag Library'!$AD$14:$AD$736, LEN($A416))=$A416), """")"),"")</f>
        <v/>
      </c>
      <c r="G416" s="1" t="str">
        <f ca="1">IFERROR(__xludf.DUMMYFUNCTION("IFERROR(FILTER('Tag Library'!$AE$14:$AE$736, LEFT('Tag Library'!$AD$14:$AD$736, LEN(G$2))=G$2, RIGHT('Tag Library'!$AD$14:$AD$736, LEN($A416))=$A416), """")"),"")</f>
        <v/>
      </c>
      <c r="H416" s="1" t="str">
        <f ca="1">IFERROR(__xludf.DUMMYFUNCTION("IFERROR(FILTER('Tag Library'!$AE$14:$AE$736, LEFT('Tag Library'!$AD$14:$AD$736, LEN(H$2))=H$2, RIGHT('Tag Library'!$AD$14:$AD$736, LEN($A416))=$A416), """")"),"")</f>
        <v/>
      </c>
      <c r="I416" s="1" t="str">
        <f ca="1">IFERROR(__xludf.DUMMYFUNCTION("IFERROR(FILTER('Tag Library'!$AE$14:$AE$736, LEFT('Tag Library'!$AD$14:$AD$736, LEN(I$2))=I$2, RIGHT('Tag Library'!$AD$14:$AD$736, LEN($A416))=$A416), """")"),"")</f>
        <v/>
      </c>
      <c r="J416" s="1" t="str">
        <f ca="1">IFERROR(__xludf.DUMMYFUNCTION("IFERROR(FILTER('Tag Library'!$AE$14:$AE$736, LEFT('Tag Library'!$AD$14:$AD$736, LEN(J$2))=J$2, RIGHT('Tag Library'!$AD$14:$AD$736, LEN($A416))=$A416), """")"),"")</f>
        <v/>
      </c>
      <c r="K416" s="1" t="str">
        <f ca="1">IFERROR(__xludf.DUMMYFUNCTION("IFERROR(FILTER('Tag Library'!$AE$14:$AE$736, LEFT('Tag Library'!$AD$14:$AD$736, LEN(K$2))=K$2, RIGHT('Tag Library'!$AD$14:$AD$736, LEN($A416))=$A416), """")"),"")</f>
        <v/>
      </c>
      <c r="L416" s="1" t="str">
        <f ca="1">IFERROR(__xludf.DUMMYFUNCTION("IFERROR(FILTER('Tag Library'!$AE$14:$AE$736, LEFT('Tag Library'!$AD$14:$AD$736, LEN(L$2))=L$2, RIGHT('Tag Library'!$AD$14:$AD$736, LEN($A416))=$A416), """")"),"")</f>
        <v/>
      </c>
      <c r="M416" s="1" t="str">
        <f ca="1">IFERROR(__xludf.DUMMYFUNCTION("IFERROR(FILTER('Tag Library'!$AE$14:$AE$736, LEFT('Tag Library'!$AD$14:$AD$736, LEN(M$2))=M$2, RIGHT('Tag Library'!$AD$14:$AD$736, LEN($A416))=$A416), """")"),"")</f>
        <v/>
      </c>
      <c r="N416" s="1" t="str">
        <f ca="1">IFERROR(__xludf.DUMMYFUNCTION("IFERROR(FILTER('Tag Library'!$AE$14:$AE$736, LEFT('Tag Library'!$AD$14:$AD$736, LEN(N$2))=N$2, RIGHT('Tag Library'!$AD$14:$AD$736, LEN($A416))=$A416), """")"),"")</f>
        <v/>
      </c>
      <c r="O416" s="1" t="str">
        <f ca="1">IFERROR(__xludf.DUMMYFUNCTION("IFERROR(FILTER('Tag Library'!$AE$14:$AE$736, LEFT('Tag Library'!$AD$14:$AD$736, LEN(O$2))=O$2, RIGHT('Tag Library'!$AD$14:$AD$736, LEN($A416))=$A416), """")"),"")</f>
        <v/>
      </c>
      <c r="P416" s="1" t="str">
        <f ca="1">IFERROR(__xludf.DUMMYFUNCTION("IFERROR(FILTER('Tag Library'!$AE$14:$AE$736, LEFT('Tag Library'!$AD$14:$AD$736, LEN(P$2))=P$2, RIGHT('Tag Library'!$AD$14:$AD$736, LEN($A416))=$A416), """")"),"")</f>
        <v/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IFERROR(__xludf.DUMMYFUNCTION("IFERROR(FILTER('Tag Library'!$AE$14:$AE$736, LEFT('Tag Library'!$AD$14:$AD$736, LEN(B$2))=B$2, RIGHT('Tag Library'!$AD$14:$AD$736, LEN($A417))=$A417), """")"),"")</f>
        <v/>
      </c>
      <c r="C417" s="1" t="str">
        <f ca="1">IFERROR(__xludf.DUMMYFUNCTION("IFERROR(FILTER('Tag Library'!$AE$14:$AE$736, LEFT('Tag Library'!$AD$14:$AD$736, LEN(C$2))=C$2, RIGHT('Tag Library'!$AD$14:$AD$736, LEN($A417))=$A417), """")"),"")</f>
        <v/>
      </c>
      <c r="D417" s="1" t="str">
        <f ca="1">IFERROR(__xludf.DUMMYFUNCTION("IFERROR(FILTER('Tag Library'!$AE$14:$AE$736, LEFT('Tag Library'!$AD$14:$AD$736, LEN(D$2))=D$2, RIGHT('Tag Library'!$AD$14:$AD$736, LEN($A417))=$A417), """")"),"")</f>
        <v/>
      </c>
      <c r="E417" s="1" t="str">
        <f ca="1">IFERROR(__xludf.DUMMYFUNCTION("IFERROR(FILTER('Tag Library'!$AE$14:$AE$736, LEFT('Tag Library'!$AD$14:$AD$736, LEN(E$2))=E$2, RIGHT('Tag Library'!$AD$14:$AD$736, LEN($A417))=$A417), """")"),"")</f>
        <v/>
      </c>
      <c r="F417" s="1" t="str">
        <f ca="1">IFERROR(__xludf.DUMMYFUNCTION("IFERROR(FILTER('Tag Library'!$AE$14:$AE$736, LEFT('Tag Library'!$AD$14:$AD$736, LEN(F$2))=F$2, RIGHT('Tag Library'!$AD$14:$AD$736, LEN($A417))=$A417), """")"),"")</f>
        <v/>
      </c>
      <c r="G417" s="1" t="str">
        <f ca="1">IFERROR(__xludf.DUMMYFUNCTION("IFERROR(FILTER('Tag Library'!$AE$14:$AE$736, LEFT('Tag Library'!$AD$14:$AD$736, LEN(G$2))=G$2, RIGHT('Tag Library'!$AD$14:$AD$736, LEN($A417))=$A417), """")"),"")</f>
        <v/>
      </c>
      <c r="H417" s="1" t="str">
        <f ca="1">IFERROR(__xludf.DUMMYFUNCTION("IFERROR(FILTER('Tag Library'!$AE$14:$AE$736, LEFT('Tag Library'!$AD$14:$AD$736, LEN(H$2))=H$2, RIGHT('Tag Library'!$AD$14:$AD$736, LEN($A417))=$A417), """")"),"")</f>
        <v/>
      </c>
      <c r="I417" s="1" t="str">
        <f ca="1">IFERROR(__xludf.DUMMYFUNCTION("IFERROR(FILTER('Tag Library'!$AE$14:$AE$736, LEFT('Tag Library'!$AD$14:$AD$736, LEN(I$2))=I$2, RIGHT('Tag Library'!$AD$14:$AD$736, LEN($A417))=$A417), """")"),"")</f>
        <v/>
      </c>
      <c r="J417" s="1" t="str">
        <f ca="1">IFERROR(__xludf.DUMMYFUNCTION("IFERROR(FILTER('Tag Library'!$AE$14:$AE$736, LEFT('Tag Library'!$AD$14:$AD$736, LEN(J$2))=J$2, RIGHT('Tag Library'!$AD$14:$AD$736, LEN($A417))=$A417), """")"),"")</f>
        <v/>
      </c>
      <c r="K417" s="1" t="str">
        <f ca="1">IFERROR(__xludf.DUMMYFUNCTION("IFERROR(FILTER('Tag Library'!$AE$14:$AE$736, LEFT('Tag Library'!$AD$14:$AD$736, LEN(K$2))=K$2, RIGHT('Tag Library'!$AD$14:$AD$736, LEN($A417))=$A417), """")"),"")</f>
        <v/>
      </c>
      <c r="L417" s="1" t="str">
        <f ca="1">IFERROR(__xludf.DUMMYFUNCTION("IFERROR(FILTER('Tag Library'!$AE$14:$AE$736, LEFT('Tag Library'!$AD$14:$AD$736, LEN(L$2))=L$2, RIGHT('Tag Library'!$AD$14:$AD$736, LEN($A417))=$A417), """")"),"")</f>
        <v/>
      </c>
      <c r="M417" s="1" t="str">
        <f ca="1">IFERROR(__xludf.DUMMYFUNCTION("IFERROR(FILTER('Tag Library'!$AE$14:$AE$736, LEFT('Tag Library'!$AD$14:$AD$736, LEN(M$2))=M$2, RIGHT('Tag Library'!$AD$14:$AD$736, LEN($A417))=$A417), """")"),"")</f>
        <v/>
      </c>
      <c r="N417" s="1" t="str">
        <f ca="1">IFERROR(__xludf.DUMMYFUNCTION("IFERROR(FILTER('Tag Library'!$AE$14:$AE$736, LEFT('Tag Library'!$AD$14:$AD$736, LEN(N$2))=N$2, RIGHT('Tag Library'!$AD$14:$AD$736, LEN($A417))=$A417), """")"),"")</f>
        <v/>
      </c>
      <c r="O417" s="1" t="str">
        <f ca="1">IFERROR(__xludf.DUMMYFUNCTION("IFERROR(FILTER('Tag Library'!$AE$14:$AE$736, LEFT('Tag Library'!$AD$14:$AD$736, LEN(O$2))=O$2, RIGHT('Tag Library'!$AD$14:$AD$736, LEN($A417))=$A417), """")"),"")</f>
        <v/>
      </c>
      <c r="P417" s="1" t="str">
        <f ca="1">IFERROR(__xludf.DUMMYFUNCTION("IFERROR(FILTER('Tag Library'!$AE$14:$AE$736, LEFT('Tag Library'!$AD$14:$AD$736, LEN(P$2))=P$2, RIGHT('Tag Library'!$AD$14:$AD$736, LEN($A417))=$A417), """")"),"")</f>
        <v/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IFERROR(__xludf.DUMMYFUNCTION("IFERROR(FILTER('Tag Library'!$AE$14:$AE$736, LEFT('Tag Library'!$AD$14:$AD$736, LEN(B$2))=B$2, RIGHT('Tag Library'!$AD$14:$AD$736, LEN($A418))=$A418), """")"),"")</f>
        <v/>
      </c>
      <c r="C418" s="1" t="str">
        <f ca="1">IFERROR(__xludf.DUMMYFUNCTION("IFERROR(FILTER('Tag Library'!$AE$14:$AE$736, LEFT('Tag Library'!$AD$14:$AD$736, LEN(C$2))=C$2, RIGHT('Tag Library'!$AD$14:$AD$736, LEN($A418))=$A418), """")"),"")</f>
        <v/>
      </c>
      <c r="D418" s="1" t="str">
        <f ca="1">IFERROR(__xludf.DUMMYFUNCTION("IFERROR(FILTER('Tag Library'!$AE$14:$AE$736, LEFT('Tag Library'!$AD$14:$AD$736, LEN(D$2))=D$2, RIGHT('Tag Library'!$AD$14:$AD$736, LEN($A418))=$A418), """")"),"yellow")</f>
        <v>yellow</v>
      </c>
      <c r="E418" s="1" t="str">
        <f ca="1">IFERROR(__xludf.DUMMYFUNCTION("IFERROR(FILTER('Tag Library'!$AE$14:$AE$736, LEFT('Tag Library'!$AD$14:$AD$736, LEN(E$2))=E$2, RIGHT('Tag Library'!$AD$14:$AD$736, LEN($A418))=$A418), """")"),"")</f>
        <v/>
      </c>
      <c r="F418" s="1" t="str">
        <f ca="1">IFERROR(__xludf.DUMMYFUNCTION("IFERROR(FILTER('Tag Library'!$AE$14:$AE$736, LEFT('Tag Library'!$AD$14:$AD$736, LEN(F$2))=F$2, RIGHT('Tag Library'!$AD$14:$AD$736, LEN($A418))=$A418), """")"),"")</f>
        <v/>
      </c>
      <c r="G418" s="1" t="str">
        <f ca="1">IFERROR(__xludf.DUMMYFUNCTION("IFERROR(FILTER('Tag Library'!$AE$14:$AE$736, LEFT('Tag Library'!$AD$14:$AD$736, LEN(G$2))=G$2, RIGHT('Tag Library'!$AD$14:$AD$736, LEN($A418))=$A418), """")"),"")</f>
        <v/>
      </c>
      <c r="H418" s="1" t="str">
        <f ca="1">IFERROR(__xludf.DUMMYFUNCTION("IFERROR(FILTER('Tag Library'!$AE$14:$AE$736, LEFT('Tag Library'!$AD$14:$AD$736, LEN(H$2))=H$2, RIGHT('Tag Library'!$AD$14:$AD$736, LEN($A418))=$A418), """")"),"")</f>
        <v/>
      </c>
      <c r="I418" s="1" t="str">
        <f ca="1">IFERROR(__xludf.DUMMYFUNCTION("IFERROR(FILTER('Tag Library'!$AE$14:$AE$736, LEFT('Tag Library'!$AD$14:$AD$736, LEN(I$2))=I$2, RIGHT('Tag Library'!$AD$14:$AD$736, LEN($A418))=$A418), """")"),"")</f>
        <v/>
      </c>
      <c r="J418" s="1" t="str">
        <f ca="1">IFERROR(__xludf.DUMMYFUNCTION("IFERROR(FILTER('Tag Library'!$AE$14:$AE$736, LEFT('Tag Library'!$AD$14:$AD$736, LEN(J$2))=J$2, RIGHT('Tag Library'!$AD$14:$AD$736, LEN($A418))=$A418), """")"),"")</f>
        <v/>
      </c>
      <c r="K418" s="1" t="str">
        <f ca="1">IFERROR(__xludf.DUMMYFUNCTION("IFERROR(FILTER('Tag Library'!$AE$14:$AE$736, LEFT('Tag Library'!$AD$14:$AD$736, LEN(K$2))=K$2, RIGHT('Tag Library'!$AD$14:$AD$736, LEN($A418))=$A418), """")"),"")</f>
        <v/>
      </c>
      <c r="L418" s="1" t="str">
        <f ca="1">IFERROR(__xludf.DUMMYFUNCTION("IFERROR(FILTER('Tag Library'!$AE$14:$AE$736, LEFT('Tag Library'!$AD$14:$AD$736, LEN(L$2))=L$2, RIGHT('Tag Library'!$AD$14:$AD$736, LEN($A418))=$A418), """")"),"")</f>
        <v/>
      </c>
      <c r="M418" s="1" t="str">
        <f ca="1">IFERROR(__xludf.DUMMYFUNCTION("IFERROR(FILTER('Tag Library'!$AE$14:$AE$736, LEFT('Tag Library'!$AD$14:$AD$736, LEN(M$2))=M$2, RIGHT('Tag Library'!$AD$14:$AD$736, LEN($A418))=$A418), """")"),"")</f>
        <v/>
      </c>
      <c r="N418" s="1" t="str">
        <f ca="1">IFERROR(__xludf.DUMMYFUNCTION("IFERROR(FILTER('Tag Library'!$AE$14:$AE$736, LEFT('Tag Library'!$AD$14:$AD$736, LEN(N$2))=N$2, RIGHT('Tag Library'!$AD$14:$AD$736, LEN($A418))=$A418), """")"),"")</f>
        <v/>
      </c>
      <c r="O418" s="1" t="str">
        <f ca="1">IFERROR(__xludf.DUMMYFUNCTION("IFERROR(FILTER('Tag Library'!$AE$14:$AE$736, LEFT('Tag Library'!$AD$14:$AD$736, LEN(O$2))=O$2, RIGHT('Tag Library'!$AD$14:$AD$736, LEN($A418))=$A418), """")"),"")</f>
        <v/>
      </c>
      <c r="P418" s="1" t="str">
        <f ca="1">IFERROR(__xludf.DUMMYFUNCTION("IFERROR(FILTER('Tag Library'!$AE$14:$AE$736, LEFT('Tag Library'!$AD$14:$AD$736, LEN(P$2))=P$2, RIGHT('Tag Library'!$AD$14:$AD$736, LEN($A418))=$A418), """")"),"")</f>
        <v/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IFERROR(__xludf.DUMMYFUNCTION("IFERROR(FILTER('Tag Library'!$AE$14:$AE$736, LEFT('Tag Library'!$AD$14:$AD$736, LEN(B$2))=B$2, RIGHT('Tag Library'!$AD$14:$AD$736, LEN($A419))=$A419), """")"),"")</f>
        <v/>
      </c>
      <c r="C419" s="1" t="str">
        <f ca="1">IFERROR(__xludf.DUMMYFUNCTION("IFERROR(FILTER('Tag Library'!$AE$14:$AE$736, LEFT('Tag Library'!$AD$14:$AD$736, LEN(C$2))=C$2, RIGHT('Tag Library'!$AD$14:$AD$736, LEN($A419))=$A419), """")"),"")</f>
        <v/>
      </c>
      <c r="D419" s="1" t="str">
        <f ca="1">IFERROR(__xludf.DUMMYFUNCTION("IFERROR(FILTER('Tag Library'!$AE$14:$AE$736, LEFT('Tag Library'!$AD$14:$AD$736, LEN(D$2))=D$2, RIGHT('Tag Library'!$AD$14:$AD$736, LEN($A419))=$A419), """")"),"")</f>
        <v/>
      </c>
      <c r="E419" s="1" t="str">
        <f ca="1">IFERROR(__xludf.DUMMYFUNCTION("IFERROR(FILTER('Tag Library'!$AE$14:$AE$736, LEFT('Tag Library'!$AD$14:$AD$736, LEN(E$2))=E$2, RIGHT('Tag Library'!$AD$14:$AD$736, LEN($A419))=$A419), """")"),"")</f>
        <v/>
      </c>
      <c r="F419" s="1" t="str">
        <f ca="1">IFERROR(__xludf.DUMMYFUNCTION("IFERROR(FILTER('Tag Library'!$AE$14:$AE$736, LEFT('Tag Library'!$AD$14:$AD$736, LEN(F$2))=F$2, RIGHT('Tag Library'!$AD$14:$AD$736, LEN($A419))=$A419), """")"),"")</f>
        <v/>
      </c>
      <c r="G419" s="1" t="str">
        <f ca="1">IFERROR(__xludf.DUMMYFUNCTION("IFERROR(FILTER('Tag Library'!$AE$14:$AE$736, LEFT('Tag Library'!$AD$14:$AD$736, LEN(G$2))=G$2, RIGHT('Tag Library'!$AD$14:$AD$736, LEN($A419))=$A419), """")"),"")</f>
        <v/>
      </c>
      <c r="H419" s="1" t="str">
        <f ca="1">IFERROR(__xludf.DUMMYFUNCTION("IFERROR(FILTER('Tag Library'!$AE$14:$AE$736, LEFT('Tag Library'!$AD$14:$AD$736, LEN(H$2))=H$2, RIGHT('Tag Library'!$AD$14:$AD$736, LEN($A419))=$A419), """")"),"")</f>
        <v/>
      </c>
      <c r="I419" s="1" t="str">
        <f ca="1">IFERROR(__xludf.DUMMYFUNCTION("IFERROR(FILTER('Tag Library'!$AE$14:$AE$736, LEFT('Tag Library'!$AD$14:$AD$736, LEN(I$2))=I$2, RIGHT('Tag Library'!$AD$14:$AD$736, LEN($A419))=$A419), """")"),"")</f>
        <v/>
      </c>
      <c r="J419" s="1" t="str">
        <f ca="1">IFERROR(__xludf.DUMMYFUNCTION("IFERROR(FILTER('Tag Library'!$AE$14:$AE$736, LEFT('Tag Library'!$AD$14:$AD$736, LEN(J$2))=J$2, RIGHT('Tag Library'!$AD$14:$AD$736, LEN($A419))=$A419), """")"),"")</f>
        <v/>
      </c>
      <c r="K419" s="1" t="str">
        <f ca="1">IFERROR(__xludf.DUMMYFUNCTION("IFERROR(FILTER('Tag Library'!$AE$14:$AE$736, LEFT('Tag Library'!$AD$14:$AD$736, LEN(K$2))=K$2, RIGHT('Tag Library'!$AD$14:$AD$736, LEN($A419))=$A419), """")"),"")</f>
        <v/>
      </c>
      <c r="L419" s="1" t="str">
        <f ca="1">IFERROR(__xludf.DUMMYFUNCTION("IFERROR(FILTER('Tag Library'!$AE$14:$AE$736, LEFT('Tag Library'!$AD$14:$AD$736, LEN(L$2))=L$2, RIGHT('Tag Library'!$AD$14:$AD$736, LEN($A419))=$A419), """")"),"")</f>
        <v/>
      </c>
      <c r="M419" s="1" t="str">
        <f ca="1">IFERROR(__xludf.DUMMYFUNCTION("IFERROR(FILTER('Tag Library'!$AE$14:$AE$736, LEFT('Tag Library'!$AD$14:$AD$736, LEN(M$2))=M$2, RIGHT('Tag Library'!$AD$14:$AD$736, LEN($A419))=$A419), """")"),"")</f>
        <v/>
      </c>
      <c r="N419" s="1" t="str">
        <f ca="1">IFERROR(__xludf.DUMMYFUNCTION("IFERROR(FILTER('Tag Library'!$AE$14:$AE$736, LEFT('Tag Library'!$AD$14:$AD$736, LEN(N$2))=N$2, RIGHT('Tag Library'!$AD$14:$AD$736, LEN($A419))=$A419), """")"),"")</f>
        <v/>
      </c>
      <c r="O419" s="1" t="str">
        <f ca="1">IFERROR(__xludf.DUMMYFUNCTION("IFERROR(FILTER('Tag Library'!$AE$14:$AE$736, LEFT('Tag Library'!$AD$14:$AD$736, LEN(O$2))=O$2, RIGHT('Tag Library'!$AD$14:$AD$736, LEN($A419))=$A419), """")"),"")</f>
        <v/>
      </c>
      <c r="P419" s="1" t="str">
        <f ca="1">IFERROR(__xludf.DUMMYFUNCTION("IFERROR(FILTER('Tag Library'!$AE$14:$AE$736, LEFT('Tag Library'!$AD$14:$AD$736, LEN(P$2))=P$2, RIGHT('Tag Library'!$AD$14:$AD$736, LEN($A419))=$A419), """")"),"")</f>
        <v/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IFERROR(__xludf.DUMMYFUNCTION("IFERROR(FILTER('Tag Library'!$AE$14:$AE$736, LEFT('Tag Library'!$AD$14:$AD$736, LEN(B$2))=B$2, RIGHT('Tag Library'!$AD$14:$AD$736, LEN($A420))=$A420), """")"),"")</f>
        <v/>
      </c>
      <c r="C420" s="1" t="str">
        <f ca="1">IFERROR(__xludf.DUMMYFUNCTION("IFERROR(FILTER('Tag Library'!$AE$14:$AE$736, LEFT('Tag Library'!$AD$14:$AD$736, LEN(C$2))=C$2, RIGHT('Tag Library'!$AD$14:$AD$736, LEN($A420))=$A420), """")"),"")</f>
        <v/>
      </c>
      <c r="D420" s="1" t="str">
        <f ca="1">IFERROR(__xludf.DUMMYFUNCTION("IFERROR(FILTER('Tag Library'!$AE$14:$AE$736, LEFT('Tag Library'!$AD$14:$AD$736, LEN(D$2))=D$2, RIGHT('Tag Library'!$AD$14:$AD$736, LEN($A420))=$A420), """")"),"")</f>
        <v/>
      </c>
      <c r="E420" s="1" t="str">
        <f ca="1">IFERROR(__xludf.DUMMYFUNCTION("IFERROR(FILTER('Tag Library'!$AE$14:$AE$736, LEFT('Tag Library'!$AD$14:$AD$736, LEN(E$2))=E$2, RIGHT('Tag Library'!$AD$14:$AD$736, LEN($A420))=$A420), """")"),"")</f>
        <v/>
      </c>
      <c r="F420" s="1" t="str">
        <f ca="1">IFERROR(__xludf.DUMMYFUNCTION("IFERROR(FILTER('Tag Library'!$AE$14:$AE$736, LEFT('Tag Library'!$AD$14:$AD$736, LEN(F$2))=F$2, RIGHT('Tag Library'!$AD$14:$AD$736, LEN($A420))=$A420), """")"),"")</f>
        <v/>
      </c>
      <c r="G420" s="1" t="str">
        <f ca="1">IFERROR(__xludf.DUMMYFUNCTION("IFERROR(FILTER('Tag Library'!$AE$14:$AE$736, LEFT('Tag Library'!$AD$14:$AD$736, LEN(G$2))=G$2, RIGHT('Tag Library'!$AD$14:$AD$736, LEN($A420))=$A420), """")"),"")</f>
        <v/>
      </c>
      <c r="H420" s="1" t="str">
        <f ca="1">IFERROR(__xludf.DUMMYFUNCTION("IFERROR(FILTER('Tag Library'!$AE$14:$AE$736, LEFT('Tag Library'!$AD$14:$AD$736, LEN(H$2))=H$2, RIGHT('Tag Library'!$AD$14:$AD$736, LEN($A420))=$A420), """")"),"")</f>
        <v/>
      </c>
      <c r="I420" s="1" t="str">
        <f ca="1">IFERROR(__xludf.DUMMYFUNCTION("IFERROR(FILTER('Tag Library'!$AE$14:$AE$736, LEFT('Tag Library'!$AD$14:$AD$736, LEN(I$2))=I$2, RIGHT('Tag Library'!$AD$14:$AD$736, LEN($A420))=$A420), """")"),"")</f>
        <v/>
      </c>
      <c r="J420" s="1" t="str">
        <f ca="1">IFERROR(__xludf.DUMMYFUNCTION("IFERROR(FILTER('Tag Library'!$AE$14:$AE$736, LEFT('Tag Library'!$AD$14:$AD$736, LEN(J$2))=J$2, RIGHT('Tag Library'!$AD$14:$AD$736, LEN($A420))=$A420), """")"),"")</f>
        <v/>
      </c>
      <c r="K420" s="1" t="str">
        <f ca="1">IFERROR(__xludf.DUMMYFUNCTION("IFERROR(FILTER('Tag Library'!$AE$14:$AE$736, LEFT('Tag Library'!$AD$14:$AD$736, LEN(K$2))=K$2, RIGHT('Tag Library'!$AD$14:$AD$736, LEN($A420))=$A420), """")"),"")</f>
        <v/>
      </c>
      <c r="L420" s="1" t="str">
        <f ca="1">IFERROR(__xludf.DUMMYFUNCTION("IFERROR(FILTER('Tag Library'!$AE$14:$AE$736, LEFT('Tag Library'!$AD$14:$AD$736, LEN(L$2))=L$2, RIGHT('Tag Library'!$AD$14:$AD$736, LEN($A420))=$A420), """")"),"")</f>
        <v/>
      </c>
      <c r="M420" s="1" t="str">
        <f ca="1">IFERROR(__xludf.DUMMYFUNCTION("IFERROR(FILTER('Tag Library'!$AE$14:$AE$736, LEFT('Tag Library'!$AD$14:$AD$736, LEN(M$2))=M$2, RIGHT('Tag Library'!$AD$14:$AD$736, LEN($A420))=$A420), """")"),"")</f>
        <v/>
      </c>
      <c r="N420" s="1" t="str">
        <f ca="1">IFERROR(__xludf.DUMMYFUNCTION("IFERROR(FILTER('Tag Library'!$AE$14:$AE$736, LEFT('Tag Library'!$AD$14:$AD$736, LEN(N$2))=N$2, RIGHT('Tag Library'!$AD$14:$AD$736, LEN($A420))=$A420), """")"),"")</f>
        <v/>
      </c>
      <c r="O420" s="1" t="str">
        <f ca="1">IFERROR(__xludf.DUMMYFUNCTION("IFERROR(FILTER('Tag Library'!$AE$14:$AE$736, LEFT('Tag Library'!$AD$14:$AD$736, LEN(O$2))=O$2, RIGHT('Tag Library'!$AD$14:$AD$736, LEN($A420))=$A420), """")"),"")</f>
        <v/>
      </c>
      <c r="P420" s="1" t="str">
        <f ca="1">IFERROR(__xludf.DUMMYFUNCTION("IFERROR(FILTER('Tag Library'!$AE$14:$AE$736, LEFT('Tag Library'!$AD$14:$AD$736, LEN(P$2))=P$2, RIGHT('Tag Library'!$AD$14:$AD$736, LEN($A420))=$A420), """")"),"yellow")</f>
        <v>yellow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IFERROR(__xludf.DUMMYFUNCTION("IFERROR(FILTER('Tag Library'!$AE$14:$AE$736, LEFT('Tag Library'!$AD$14:$AD$736, LEN(B$2))=B$2, RIGHT('Tag Library'!$AD$14:$AD$736, LEN($A421))=$A421), """")"),"")</f>
        <v/>
      </c>
      <c r="C421" s="1" t="str">
        <f ca="1">IFERROR(__xludf.DUMMYFUNCTION("IFERROR(FILTER('Tag Library'!$AE$14:$AE$736, LEFT('Tag Library'!$AD$14:$AD$736, LEN(C$2))=C$2, RIGHT('Tag Library'!$AD$14:$AD$736, LEN($A421))=$A421), """")"),"")</f>
        <v/>
      </c>
      <c r="D421" s="1" t="str">
        <f ca="1">IFERROR(__xludf.DUMMYFUNCTION("IFERROR(FILTER('Tag Library'!$AE$14:$AE$736, LEFT('Tag Library'!$AD$14:$AD$736, LEN(D$2))=D$2, RIGHT('Tag Library'!$AD$14:$AD$736, LEN($A421))=$A421), """")"),"")</f>
        <v/>
      </c>
      <c r="E421" s="1" t="str">
        <f ca="1">IFERROR(__xludf.DUMMYFUNCTION("IFERROR(FILTER('Tag Library'!$AE$14:$AE$736, LEFT('Tag Library'!$AD$14:$AD$736, LEN(E$2))=E$2, RIGHT('Tag Library'!$AD$14:$AD$736, LEN($A421))=$A421), """")"),"")</f>
        <v/>
      </c>
      <c r="F421" s="1" t="str">
        <f ca="1">IFERROR(__xludf.DUMMYFUNCTION("IFERROR(FILTER('Tag Library'!$AE$14:$AE$736, LEFT('Tag Library'!$AD$14:$AD$736, LEN(F$2))=F$2, RIGHT('Tag Library'!$AD$14:$AD$736, LEN($A421))=$A421), """")"),"")</f>
        <v/>
      </c>
      <c r="G421" s="1" t="str">
        <f ca="1">IFERROR(__xludf.DUMMYFUNCTION("IFERROR(FILTER('Tag Library'!$AE$14:$AE$736, LEFT('Tag Library'!$AD$14:$AD$736, LEN(G$2))=G$2, RIGHT('Tag Library'!$AD$14:$AD$736, LEN($A421))=$A421), """")"),"")</f>
        <v/>
      </c>
      <c r="H421" s="1" t="str">
        <f ca="1">IFERROR(__xludf.DUMMYFUNCTION("IFERROR(FILTER('Tag Library'!$AE$14:$AE$736, LEFT('Tag Library'!$AD$14:$AD$736, LEN(H$2))=H$2, RIGHT('Tag Library'!$AD$14:$AD$736, LEN($A421))=$A421), """")"),"")</f>
        <v/>
      </c>
      <c r="I421" s="1" t="str">
        <f ca="1">IFERROR(__xludf.DUMMYFUNCTION("IFERROR(FILTER('Tag Library'!$AE$14:$AE$736, LEFT('Tag Library'!$AD$14:$AD$736, LEN(I$2))=I$2, RIGHT('Tag Library'!$AD$14:$AD$736, LEN($A421))=$A421), """")"),"")</f>
        <v/>
      </c>
      <c r="J421" s="1" t="str">
        <f ca="1">IFERROR(__xludf.DUMMYFUNCTION("IFERROR(FILTER('Tag Library'!$AE$14:$AE$736, LEFT('Tag Library'!$AD$14:$AD$736, LEN(J$2))=J$2, RIGHT('Tag Library'!$AD$14:$AD$736, LEN($A421))=$A421), """")"),"")</f>
        <v/>
      </c>
      <c r="K421" s="1" t="str">
        <f ca="1">IFERROR(__xludf.DUMMYFUNCTION("IFERROR(FILTER('Tag Library'!$AE$14:$AE$736, LEFT('Tag Library'!$AD$14:$AD$736, LEN(K$2))=K$2, RIGHT('Tag Library'!$AD$14:$AD$736, LEN($A421))=$A421), """")"),"")</f>
        <v/>
      </c>
      <c r="L421" s="1" t="str">
        <f ca="1">IFERROR(__xludf.DUMMYFUNCTION("IFERROR(FILTER('Tag Library'!$AE$14:$AE$736, LEFT('Tag Library'!$AD$14:$AD$736, LEN(L$2))=L$2, RIGHT('Tag Library'!$AD$14:$AD$736, LEN($A421))=$A421), """")"),"")</f>
        <v/>
      </c>
      <c r="M421" s="1" t="str">
        <f ca="1">IFERROR(__xludf.DUMMYFUNCTION("IFERROR(FILTER('Tag Library'!$AE$14:$AE$736, LEFT('Tag Library'!$AD$14:$AD$736, LEN(M$2))=M$2, RIGHT('Tag Library'!$AD$14:$AD$736, LEN($A421))=$A421), """")"),"")</f>
        <v/>
      </c>
      <c r="N421" s="1" t="str">
        <f ca="1">IFERROR(__xludf.DUMMYFUNCTION("IFERROR(FILTER('Tag Library'!$AE$14:$AE$736, LEFT('Tag Library'!$AD$14:$AD$736, LEN(N$2))=N$2, RIGHT('Tag Library'!$AD$14:$AD$736, LEN($A421))=$A421), """")"),"")</f>
        <v/>
      </c>
      <c r="O421" s="1" t="str">
        <f ca="1">IFERROR(__xludf.DUMMYFUNCTION("IFERROR(FILTER('Tag Library'!$AE$14:$AE$736, LEFT('Tag Library'!$AD$14:$AD$736, LEN(O$2))=O$2, RIGHT('Tag Library'!$AD$14:$AD$736, LEN($A421))=$A421), """")"),"")</f>
        <v/>
      </c>
      <c r="P421" s="1" t="str">
        <f ca="1">IFERROR(__xludf.DUMMYFUNCTION("IFERROR(FILTER('Tag Library'!$AE$14:$AE$736, LEFT('Tag Library'!$AD$14:$AD$736, LEN(P$2))=P$2, RIGHT('Tag Library'!$AD$14:$AD$736, LEN($A421))=$A421), """")"),"")</f>
        <v/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IFERROR(__xludf.DUMMYFUNCTION("IFERROR(FILTER('Tag Library'!$AE$14:$AE$736, LEFT('Tag Library'!$AD$14:$AD$736, LEN(B$2))=B$2, RIGHT('Tag Library'!$AD$14:$AD$736, LEN($A422))=$A422), """")"),"")</f>
        <v/>
      </c>
      <c r="C422" s="1" t="str">
        <f ca="1">IFERROR(__xludf.DUMMYFUNCTION("IFERROR(FILTER('Tag Library'!$AE$14:$AE$736, LEFT('Tag Library'!$AD$14:$AD$736, LEN(C$2))=C$2, RIGHT('Tag Library'!$AD$14:$AD$736, LEN($A422))=$A422), """")"),"")</f>
        <v/>
      </c>
      <c r="D422" s="1" t="str">
        <f ca="1">IFERROR(__xludf.DUMMYFUNCTION("IFERROR(FILTER('Tag Library'!$AE$14:$AE$736, LEFT('Tag Library'!$AD$14:$AD$736, LEN(D$2))=D$2, RIGHT('Tag Library'!$AD$14:$AD$736, LEN($A422))=$A422), """")"),"")</f>
        <v/>
      </c>
      <c r="E422" s="1" t="str">
        <f ca="1">IFERROR(__xludf.DUMMYFUNCTION("IFERROR(FILTER('Tag Library'!$AE$14:$AE$736, LEFT('Tag Library'!$AD$14:$AD$736, LEN(E$2))=E$2, RIGHT('Tag Library'!$AD$14:$AD$736, LEN($A422))=$A422), """")"),"")</f>
        <v/>
      </c>
      <c r="F422" s="1" t="str">
        <f ca="1">IFERROR(__xludf.DUMMYFUNCTION("IFERROR(FILTER('Tag Library'!$AE$14:$AE$736, LEFT('Tag Library'!$AD$14:$AD$736, LEN(F$2))=F$2, RIGHT('Tag Library'!$AD$14:$AD$736, LEN($A422))=$A422), """")"),"")</f>
        <v/>
      </c>
      <c r="G422" s="1" t="str">
        <f ca="1">IFERROR(__xludf.DUMMYFUNCTION("IFERROR(FILTER('Tag Library'!$AE$14:$AE$736, LEFT('Tag Library'!$AD$14:$AD$736, LEN(G$2))=G$2, RIGHT('Tag Library'!$AD$14:$AD$736, LEN($A422))=$A422), """")"),"")</f>
        <v/>
      </c>
      <c r="H422" s="1" t="str">
        <f ca="1">IFERROR(__xludf.DUMMYFUNCTION("IFERROR(FILTER('Tag Library'!$AE$14:$AE$736, LEFT('Tag Library'!$AD$14:$AD$736, LEN(H$2))=H$2, RIGHT('Tag Library'!$AD$14:$AD$736, LEN($A422))=$A422), """")"),"")</f>
        <v/>
      </c>
      <c r="I422" s="1" t="str">
        <f ca="1">IFERROR(__xludf.DUMMYFUNCTION("IFERROR(FILTER('Tag Library'!$AE$14:$AE$736, LEFT('Tag Library'!$AD$14:$AD$736, LEN(I$2))=I$2, RIGHT('Tag Library'!$AD$14:$AD$736, LEN($A422))=$A422), """")"),"")</f>
        <v/>
      </c>
      <c r="J422" s="1" t="str">
        <f ca="1">IFERROR(__xludf.DUMMYFUNCTION("IFERROR(FILTER('Tag Library'!$AE$14:$AE$736, LEFT('Tag Library'!$AD$14:$AD$736, LEN(J$2))=J$2, RIGHT('Tag Library'!$AD$14:$AD$736, LEN($A422))=$A422), """")"),"")</f>
        <v/>
      </c>
      <c r="K422" s="1" t="str">
        <f ca="1">IFERROR(__xludf.DUMMYFUNCTION("IFERROR(FILTER('Tag Library'!$AE$14:$AE$736, LEFT('Tag Library'!$AD$14:$AD$736, LEN(K$2))=K$2, RIGHT('Tag Library'!$AD$14:$AD$736, LEN($A422))=$A422), """")"),"")</f>
        <v/>
      </c>
      <c r="L422" s="1" t="str">
        <f ca="1">IFERROR(__xludf.DUMMYFUNCTION("IFERROR(FILTER('Tag Library'!$AE$14:$AE$736, LEFT('Tag Library'!$AD$14:$AD$736, LEN(L$2))=L$2, RIGHT('Tag Library'!$AD$14:$AD$736, LEN($A422))=$A422), """")"),"")</f>
        <v/>
      </c>
      <c r="M422" s="1" t="str">
        <f ca="1">IFERROR(__xludf.DUMMYFUNCTION("IFERROR(FILTER('Tag Library'!$AE$14:$AE$736, LEFT('Tag Library'!$AD$14:$AD$736, LEN(M$2))=M$2, RIGHT('Tag Library'!$AD$14:$AD$736, LEN($A422))=$A422), """")"),"")</f>
        <v/>
      </c>
      <c r="N422" s="1" t="str">
        <f ca="1">IFERROR(__xludf.DUMMYFUNCTION("IFERROR(FILTER('Tag Library'!$AE$14:$AE$736, LEFT('Tag Library'!$AD$14:$AD$736, LEN(N$2))=N$2, RIGHT('Tag Library'!$AD$14:$AD$736, LEN($A422))=$A422), """")"),"")</f>
        <v/>
      </c>
      <c r="O422" s="1" t="str">
        <f ca="1">IFERROR(__xludf.DUMMYFUNCTION("IFERROR(FILTER('Tag Library'!$AE$14:$AE$736, LEFT('Tag Library'!$AD$14:$AD$736, LEN(O$2))=O$2, RIGHT('Tag Library'!$AD$14:$AD$736, LEN($A422))=$A422), """")"),"")</f>
        <v/>
      </c>
      <c r="P422" s="1" t="str">
        <f ca="1">IFERROR(__xludf.DUMMYFUNCTION("IFERROR(FILTER('Tag Library'!$AE$14:$AE$736, LEFT('Tag Library'!$AD$14:$AD$736, LEN(P$2))=P$2, RIGHT('Tag Library'!$AD$14:$AD$736, LEN($A422))=$A422), """")"),"yellow")</f>
        <v>yellow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IFERROR(__xludf.DUMMYFUNCTION("IFERROR(FILTER('Tag Library'!$AE$14:$AE$736, LEFT('Tag Library'!$AD$14:$AD$736, LEN(B$2))=B$2, RIGHT('Tag Library'!$AD$14:$AD$736, LEN($A423))=$A423), """")"),"")</f>
        <v/>
      </c>
      <c r="C423" s="1" t="str">
        <f ca="1">IFERROR(__xludf.DUMMYFUNCTION("IFERROR(FILTER('Tag Library'!$AE$14:$AE$736, LEFT('Tag Library'!$AD$14:$AD$736, LEN(C$2))=C$2, RIGHT('Tag Library'!$AD$14:$AD$736, LEN($A423))=$A423), """")"),"")</f>
        <v/>
      </c>
      <c r="D423" s="1" t="str">
        <f ca="1">IFERROR(__xludf.DUMMYFUNCTION("IFERROR(FILTER('Tag Library'!$AE$14:$AE$736, LEFT('Tag Library'!$AD$14:$AD$736, LEN(D$2))=D$2, RIGHT('Tag Library'!$AD$14:$AD$736, LEN($A423))=$A423), """")"),"")</f>
        <v/>
      </c>
      <c r="E423" s="1" t="str">
        <f ca="1">IFERROR(__xludf.DUMMYFUNCTION("IFERROR(FILTER('Tag Library'!$AE$14:$AE$736, LEFT('Tag Library'!$AD$14:$AD$736, LEN(E$2))=E$2, RIGHT('Tag Library'!$AD$14:$AD$736, LEN($A423))=$A423), """")"),"")</f>
        <v/>
      </c>
      <c r="F423" s="1" t="str">
        <f ca="1">IFERROR(__xludf.DUMMYFUNCTION("IFERROR(FILTER('Tag Library'!$AE$14:$AE$736, LEFT('Tag Library'!$AD$14:$AD$736, LEN(F$2))=F$2, RIGHT('Tag Library'!$AD$14:$AD$736, LEN($A423))=$A423), """")"),"")</f>
        <v/>
      </c>
      <c r="G423" s="1" t="str">
        <f ca="1">IFERROR(__xludf.DUMMYFUNCTION("IFERROR(FILTER('Tag Library'!$AE$14:$AE$736, LEFT('Tag Library'!$AD$14:$AD$736, LEN(G$2))=G$2, RIGHT('Tag Library'!$AD$14:$AD$736, LEN($A423))=$A423), """")"),"")</f>
        <v/>
      </c>
      <c r="H423" s="1" t="str">
        <f ca="1">IFERROR(__xludf.DUMMYFUNCTION("IFERROR(FILTER('Tag Library'!$AE$14:$AE$736, LEFT('Tag Library'!$AD$14:$AD$736, LEN(H$2))=H$2, RIGHT('Tag Library'!$AD$14:$AD$736, LEN($A423))=$A423), """")"),"")</f>
        <v/>
      </c>
      <c r="I423" s="1" t="str">
        <f ca="1">IFERROR(__xludf.DUMMYFUNCTION("IFERROR(FILTER('Tag Library'!$AE$14:$AE$736, LEFT('Tag Library'!$AD$14:$AD$736, LEN(I$2))=I$2, RIGHT('Tag Library'!$AD$14:$AD$736, LEN($A423))=$A423), """")"),"")</f>
        <v/>
      </c>
      <c r="J423" s="1" t="str">
        <f ca="1">IFERROR(__xludf.DUMMYFUNCTION("IFERROR(FILTER('Tag Library'!$AE$14:$AE$736, LEFT('Tag Library'!$AD$14:$AD$736, LEN(J$2))=J$2, RIGHT('Tag Library'!$AD$14:$AD$736, LEN($A423))=$A423), """")"),"")</f>
        <v/>
      </c>
      <c r="K423" s="1" t="str">
        <f ca="1">IFERROR(__xludf.DUMMYFUNCTION("IFERROR(FILTER('Tag Library'!$AE$14:$AE$736, LEFT('Tag Library'!$AD$14:$AD$736, LEN(K$2))=K$2, RIGHT('Tag Library'!$AD$14:$AD$736, LEN($A423))=$A423), """")"),"")</f>
        <v/>
      </c>
      <c r="L423" s="1" t="str">
        <f ca="1">IFERROR(__xludf.DUMMYFUNCTION("IFERROR(FILTER('Tag Library'!$AE$14:$AE$736, LEFT('Tag Library'!$AD$14:$AD$736, LEN(L$2))=L$2, RIGHT('Tag Library'!$AD$14:$AD$736, LEN($A423))=$A423), """")"),"")</f>
        <v/>
      </c>
      <c r="M423" s="1" t="str">
        <f ca="1">IFERROR(__xludf.DUMMYFUNCTION("IFERROR(FILTER('Tag Library'!$AE$14:$AE$736, LEFT('Tag Library'!$AD$14:$AD$736, LEN(M$2))=M$2, RIGHT('Tag Library'!$AD$14:$AD$736, LEN($A423))=$A423), """")"),"")</f>
        <v/>
      </c>
      <c r="N423" s="1" t="str">
        <f ca="1">IFERROR(__xludf.DUMMYFUNCTION("IFERROR(FILTER('Tag Library'!$AE$14:$AE$736, LEFT('Tag Library'!$AD$14:$AD$736, LEN(N$2))=N$2, RIGHT('Tag Library'!$AD$14:$AD$736, LEN($A423))=$A423), """")"),"")</f>
        <v/>
      </c>
      <c r="O423" s="1" t="str">
        <f ca="1">IFERROR(__xludf.DUMMYFUNCTION("IFERROR(FILTER('Tag Library'!$AE$14:$AE$736, LEFT('Tag Library'!$AD$14:$AD$736, LEN(O$2))=O$2, RIGHT('Tag Library'!$AD$14:$AD$736, LEN($A423))=$A423), """")"),"")</f>
        <v/>
      </c>
      <c r="P423" s="1" t="str">
        <f ca="1">IFERROR(__xludf.DUMMYFUNCTION("IFERROR(FILTER('Tag Library'!$AE$14:$AE$736, LEFT('Tag Library'!$AD$14:$AD$736, LEN(P$2))=P$2, RIGHT('Tag Library'!$AD$14:$AD$736, LEN($A423))=$A423), """")"),"")</f>
        <v/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IFERROR(__xludf.DUMMYFUNCTION("IFERROR(FILTER('Tag Library'!$AE$14:$AE$736, LEFT('Tag Library'!$AD$14:$AD$736, LEN(B$2))=B$2, RIGHT('Tag Library'!$AD$14:$AD$736, LEN($A424))=$A424), """")"),"")</f>
        <v/>
      </c>
      <c r="C424" s="1" t="str">
        <f ca="1">IFERROR(__xludf.DUMMYFUNCTION("IFERROR(FILTER('Tag Library'!$AE$14:$AE$736, LEFT('Tag Library'!$AD$14:$AD$736, LEN(C$2))=C$2, RIGHT('Tag Library'!$AD$14:$AD$736, LEN($A424))=$A424), """")"),"")</f>
        <v/>
      </c>
      <c r="D424" s="1" t="str">
        <f ca="1">IFERROR(__xludf.DUMMYFUNCTION("IFERROR(FILTER('Tag Library'!$AE$14:$AE$736, LEFT('Tag Library'!$AD$14:$AD$736, LEN(D$2))=D$2, RIGHT('Tag Library'!$AD$14:$AD$736, LEN($A424))=$A424), """")"),"")</f>
        <v/>
      </c>
      <c r="E424" s="1" t="str">
        <f ca="1">IFERROR(__xludf.DUMMYFUNCTION("IFERROR(FILTER('Tag Library'!$AE$14:$AE$736, LEFT('Tag Library'!$AD$14:$AD$736, LEN(E$2))=E$2, RIGHT('Tag Library'!$AD$14:$AD$736, LEN($A424))=$A424), """")"),"")</f>
        <v/>
      </c>
      <c r="F424" s="1" t="str">
        <f ca="1">IFERROR(__xludf.DUMMYFUNCTION("IFERROR(FILTER('Tag Library'!$AE$14:$AE$736, LEFT('Tag Library'!$AD$14:$AD$736, LEN(F$2))=F$2, RIGHT('Tag Library'!$AD$14:$AD$736, LEN($A424))=$A424), """")"),"")</f>
        <v/>
      </c>
      <c r="G424" s="1" t="str">
        <f ca="1">IFERROR(__xludf.DUMMYFUNCTION("IFERROR(FILTER('Tag Library'!$AE$14:$AE$736, LEFT('Tag Library'!$AD$14:$AD$736, LEN(G$2))=G$2, RIGHT('Tag Library'!$AD$14:$AD$736, LEN($A424))=$A424), """")"),"")</f>
        <v/>
      </c>
      <c r="H424" s="1" t="str">
        <f ca="1">IFERROR(__xludf.DUMMYFUNCTION("IFERROR(FILTER('Tag Library'!$AE$14:$AE$736, LEFT('Tag Library'!$AD$14:$AD$736, LEN(H$2))=H$2, RIGHT('Tag Library'!$AD$14:$AD$736, LEN($A424))=$A424), """")"),"")</f>
        <v/>
      </c>
      <c r="I424" s="1" t="str">
        <f ca="1">IFERROR(__xludf.DUMMYFUNCTION("IFERROR(FILTER('Tag Library'!$AE$14:$AE$736, LEFT('Tag Library'!$AD$14:$AD$736, LEN(I$2))=I$2, RIGHT('Tag Library'!$AD$14:$AD$736, LEN($A424))=$A424), """")"),"")</f>
        <v/>
      </c>
      <c r="J424" s="1" t="str">
        <f ca="1">IFERROR(__xludf.DUMMYFUNCTION("IFERROR(FILTER('Tag Library'!$AE$14:$AE$736, LEFT('Tag Library'!$AD$14:$AD$736, LEN(J$2))=J$2, RIGHT('Tag Library'!$AD$14:$AD$736, LEN($A424))=$A424), """")"),"")</f>
        <v/>
      </c>
      <c r="K424" s="1" t="str">
        <f ca="1">IFERROR(__xludf.DUMMYFUNCTION("IFERROR(FILTER('Tag Library'!$AE$14:$AE$736, LEFT('Tag Library'!$AD$14:$AD$736, LEN(K$2))=K$2, RIGHT('Tag Library'!$AD$14:$AD$736, LEN($A424))=$A424), """")"),"")</f>
        <v/>
      </c>
      <c r="L424" s="1" t="str">
        <f ca="1">IFERROR(__xludf.DUMMYFUNCTION("IFERROR(FILTER('Tag Library'!$AE$14:$AE$736, LEFT('Tag Library'!$AD$14:$AD$736, LEN(L$2))=L$2, RIGHT('Tag Library'!$AD$14:$AD$736, LEN($A424))=$A424), """")"),"")</f>
        <v/>
      </c>
      <c r="M424" s="1" t="str">
        <f ca="1">IFERROR(__xludf.DUMMYFUNCTION("IFERROR(FILTER('Tag Library'!$AE$14:$AE$736, LEFT('Tag Library'!$AD$14:$AD$736, LEN(M$2))=M$2, RIGHT('Tag Library'!$AD$14:$AD$736, LEN($A424))=$A424), """")"),"")</f>
        <v/>
      </c>
      <c r="N424" s="1" t="str">
        <f ca="1">IFERROR(__xludf.DUMMYFUNCTION("IFERROR(FILTER('Tag Library'!$AE$14:$AE$736, LEFT('Tag Library'!$AD$14:$AD$736, LEN(N$2))=N$2, RIGHT('Tag Library'!$AD$14:$AD$736, LEN($A424))=$A424), """")"),"")</f>
        <v/>
      </c>
      <c r="O424" s="1" t="str">
        <f ca="1">IFERROR(__xludf.DUMMYFUNCTION("IFERROR(FILTER('Tag Library'!$AE$14:$AE$736, LEFT('Tag Library'!$AD$14:$AD$736, LEN(O$2))=O$2, RIGHT('Tag Library'!$AD$14:$AD$736, LEN($A424))=$A424), """")"),"")</f>
        <v/>
      </c>
      <c r="P424" s="1" t="str">
        <f ca="1">IFERROR(__xludf.DUMMYFUNCTION("IFERROR(FILTER('Tag Library'!$AE$14:$AE$736, LEFT('Tag Library'!$AD$14:$AD$736, LEN(P$2))=P$2, RIGHT('Tag Library'!$AD$14:$AD$736, LEN($A424))=$A424), """")"),"")</f>
        <v/>
      </c>
    </row>
    <row r="425" spans="1:16" x14ac:dyDescent="0.2">
      <c r="A425" s="1" t="str">
        <f ca="1">IFERROR(__xludf.DUMMYFUNCTION("""COMPUTED_VALUE"""),"tr_rh")</f>
        <v>tr_rh</v>
      </c>
      <c r="B425" s="1" t="str">
        <f ca="1">IFERROR(__xludf.DUMMYFUNCTION("IFERROR(FILTER('Tag Library'!$AE$14:$AE$736, LEFT('Tag Library'!$AD$14:$AD$736, LEN(B$2))=B$2, RIGHT('Tag Library'!$AD$14:$AD$736, LEN($A425))=$A425), """")"),"")</f>
        <v/>
      </c>
      <c r="C425" s="1" t="str">
        <f ca="1">IFERROR(__xludf.DUMMYFUNCTION("IFERROR(FILTER('Tag Library'!$AE$14:$AE$736, LEFT('Tag Library'!$AD$14:$AD$736, LEN(C$2))=C$2, RIGHT('Tag Library'!$AD$14:$AD$736, LEN($A425))=$A425), """")"),"")</f>
        <v/>
      </c>
      <c r="D425" s="1" t="str">
        <f ca="1">IFERROR(__xludf.DUMMYFUNCTION("IFERROR(FILTER('Tag Library'!$AE$14:$AE$736, LEFT('Tag Library'!$AD$14:$AD$736, LEN(D$2))=D$2, RIGHT('Tag Library'!$AD$14:$AD$736, LEN($A425))=$A425), """")"),"")</f>
        <v/>
      </c>
      <c r="E425" s="1" t="str">
        <f ca="1">IFERROR(__xludf.DUMMYFUNCTION("IFERROR(FILTER('Tag Library'!$AE$14:$AE$736, LEFT('Tag Library'!$AD$14:$AD$736, LEN(E$2))=E$2, RIGHT('Tag Library'!$AD$14:$AD$736, LEN($A425))=$A425), """")"),"")</f>
        <v/>
      </c>
      <c r="F425" s="1" t="str">
        <f ca="1">IFERROR(__xludf.DUMMYFUNCTION("IFERROR(FILTER('Tag Library'!$AE$14:$AE$736, LEFT('Tag Library'!$AD$14:$AD$736, LEN(F$2))=F$2, RIGHT('Tag Library'!$AD$14:$AD$736, LEN($A425))=$A425), """")"),"")</f>
        <v/>
      </c>
      <c r="G425" s="1" t="str">
        <f ca="1">IFERROR(__xludf.DUMMYFUNCTION("IFERROR(FILTER('Tag Library'!$AE$14:$AE$736, LEFT('Tag Library'!$AD$14:$AD$736, LEN(G$2))=G$2, RIGHT('Tag Library'!$AD$14:$AD$736, LEN($A425))=$A425), """")"),"")</f>
        <v/>
      </c>
      <c r="H425" s="1" t="str">
        <f ca="1">IFERROR(__xludf.DUMMYFUNCTION("IFERROR(FILTER('Tag Library'!$AE$14:$AE$736, LEFT('Tag Library'!$AD$14:$AD$736, LEN(H$2))=H$2, RIGHT('Tag Library'!$AD$14:$AD$736, LEN($A425))=$A425), """")"),"")</f>
        <v/>
      </c>
      <c r="I425" s="1" t="str">
        <f ca="1">IFERROR(__xludf.DUMMYFUNCTION("IFERROR(FILTER('Tag Library'!$AE$14:$AE$736, LEFT('Tag Library'!$AD$14:$AD$736, LEN(I$2))=I$2, RIGHT('Tag Library'!$AD$14:$AD$736, LEN($A425))=$A425), """")"),"")</f>
        <v/>
      </c>
      <c r="J425" s="1" t="str">
        <f ca="1">IFERROR(__xludf.DUMMYFUNCTION("IFERROR(FILTER('Tag Library'!$AE$14:$AE$736, LEFT('Tag Library'!$AD$14:$AD$736, LEN(J$2))=J$2, RIGHT('Tag Library'!$AD$14:$AD$736, LEN($A425))=$A425), """")"),"")</f>
        <v/>
      </c>
      <c r="K425" s="1" t="str">
        <f ca="1">IFERROR(__xludf.DUMMYFUNCTION("IFERROR(FILTER('Tag Library'!$AE$14:$AE$736, LEFT('Tag Library'!$AD$14:$AD$736, LEN(K$2))=K$2, RIGHT('Tag Library'!$AD$14:$AD$736, LEN($A425))=$A425), """")"),"")</f>
        <v/>
      </c>
      <c r="L425" s="1" t="str">
        <f ca="1">IFERROR(__xludf.DUMMYFUNCTION("IFERROR(FILTER('Tag Library'!$AE$14:$AE$736, LEFT('Tag Library'!$AD$14:$AD$736, LEN(L$2))=L$2, RIGHT('Tag Library'!$AD$14:$AD$736, LEN($A425))=$A425), """")"),"")</f>
        <v/>
      </c>
      <c r="M425" s="1" t="str">
        <f ca="1">IFERROR(__xludf.DUMMYFUNCTION("IFERROR(FILTER('Tag Library'!$AE$14:$AE$736, LEFT('Tag Library'!$AD$14:$AD$736, LEN(M$2))=M$2, RIGHT('Tag Library'!$AD$14:$AD$736, LEN($A425))=$A425), """")"),"")</f>
        <v/>
      </c>
      <c r="N425" s="1" t="str">
        <f ca="1">IFERROR(__xludf.DUMMYFUNCTION("IFERROR(FILTER('Tag Library'!$AE$14:$AE$736, LEFT('Tag Library'!$AD$14:$AD$736, LEN(N$2))=N$2, RIGHT('Tag Library'!$AD$14:$AD$736, LEN($A425))=$A425), """")"),"")</f>
        <v/>
      </c>
      <c r="O425" s="1" t="str">
        <f ca="1">IFERROR(__xludf.DUMMYFUNCTION("IFERROR(FILTER('Tag Library'!$AE$14:$AE$736, LEFT('Tag Library'!$AD$14:$AD$736, LEN(O$2))=O$2, RIGHT('Tag Library'!$AD$14:$AD$736, LEN($A425))=$A425), """")"),"")</f>
        <v/>
      </c>
      <c r="P425" s="1" t="str">
        <f ca="1">IFERROR(__xludf.DUMMYFUNCTION("IFERROR(FILTER('Tag Library'!$AE$14:$AE$736, LEFT('Tag Library'!$AD$14:$AD$736, LEN(P$2))=P$2, RIGHT('Tag Library'!$AD$14:$AD$736, LEN($A425))=$A425), """")"),"")</f>
        <v/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IFERROR(__xludf.DUMMYFUNCTION("IFERROR(FILTER('Tag Library'!$AE$14:$AE$736, LEFT('Tag Library'!$AD$14:$AD$736, LEN(B$2))=B$2, RIGHT('Tag Library'!$AD$14:$AD$736, LEN($A426))=$A426), """")"),"")</f>
        <v/>
      </c>
      <c r="C426" s="1" t="str">
        <f ca="1">IFERROR(__xludf.DUMMYFUNCTION("IFERROR(FILTER('Tag Library'!$AE$14:$AE$736, LEFT('Tag Library'!$AD$14:$AD$736, LEN(C$2))=C$2, RIGHT('Tag Library'!$AD$14:$AD$736, LEN($A426))=$A426), """")"),"")</f>
        <v/>
      </c>
      <c r="D426" s="1" t="str">
        <f ca="1">IFERROR(__xludf.DUMMYFUNCTION("IFERROR(FILTER('Tag Library'!$AE$14:$AE$736, LEFT('Tag Library'!$AD$14:$AD$736, LEN(D$2))=D$2, RIGHT('Tag Library'!$AD$14:$AD$736, LEN($A426))=$A426), """")"),"")</f>
        <v/>
      </c>
      <c r="E426" s="1" t="str">
        <f ca="1">IFERROR(__xludf.DUMMYFUNCTION("IFERROR(FILTER('Tag Library'!$AE$14:$AE$736, LEFT('Tag Library'!$AD$14:$AD$736, LEN(E$2))=E$2, RIGHT('Tag Library'!$AD$14:$AD$736, LEN($A426))=$A426), """")"),"")</f>
        <v/>
      </c>
      <c r="F426" s="1" t="str">
        <f ca="1">IFERROR(__xludf.DUMMYFUNCTION("IFERROR(FILTER('Tag Library'!$AE$14:$AE$736, LEFT('Tag Library'!$AD$14:$AD$736, LEN(F$2))=F$2, RIGHT('Tag Library'!$AD$14:$AD$736, LEN($A426))=$A426), """")"),"")</f>
        <v/>
      </c>
      <c r="G426" s="1" t="str">
        <f ca="1">IFERROR(__xludf.DUMMYFUNCTION("IFERROR(FILTER('Tag Library'!$AE$14:$AE$736, LEFT('Tag Library'!$AD$14:$AD$736, LEN(G$2))=G$2, RIGHT('Tag Library'!$AD$14:$AD$736, LEN($A426))=$A426), """")"),"")</f>
        <v/>
      </c>
      <c r="H426" s="1" t="str">
        <f ca="1">IFERROR(__xludf.DUMMYFUNCTION("IFERROR(FILTER('Tag Library'!$AE$14:$AE$736, LEFT('Tag Library'!$AD$14:$AD$736, LEN(H$2))=H$2, RIGHT('Tag Library'!$AD$14:$AD$736, LEN($A426))=$A426), """")"),"")</f>
        <v/>
      </c>
      <c r="I426" s="1" t="str">
        <f ca="1">IFERROR(__xludf.DUMMYFUNCTION("IFERROR(FILTER('Tag Library'!$AE$14:$AE$736, LEFT('Tag Library'!$AD$14:$AD$736, LEN(I$2))=I$2, RIGHT('Tag Library'!$AD$14:$AD$736, LEN($A426))=$A426), """")"),"")</f>
        <v/>
      </c>
      <c r="J426" s="1" t="str">
        <f ca="1">IFERROR(__xludf.DUMMYFUNCTION("IFERROR(FILTER('Tag Library'!$AE$14:$AE$736, LEFT('Tag Library'!$AD$14:$AD$736, LEN(J$2))=J$2, RIGHT('Tag Library'!$AD$14:$AD$736, LEN($A426))=$A426), """")"),"")</f>
        <v/>
      </c>
      <c r="K426" s="1" t="str">
        <f ca="1">IFERROR(__xludf.DUMMYFUNCTION("IFERROR(FILTER('Tag Library'!$AE$14:$AE$736, LEFT('Tag Library'!$AD$14:$AD$736, LEN(K$2))=K$2, RIGHT('Tag Library'!$AD$14:$AD$736, LEN($A426))=$A426), """")"),"")</f>
        <v/>
      </c>
      <c r="L426" s="1" t="str">
        <f ca="1">IFERROR(__xludf.DUMMYFUNCTION("IFERROR(FILTER('Tag Library'!$AE$14:$AE$736, LEFT('Tag Library'!$AD$14:$AD$736, LEN(L$2))=L$2, RIGHT('Tag Library'!$AD$14:$AD$736, LEN($A426))=$A426), """")"),"")</f>
        <v/>
      </c>
      <c r="M426" s="1" t="str">
        <f ca="1">IFERROR(__xludf.DUMMYFUNCTION("IFERROR(FILTER('Tag Library'!$AE$14:$AE$736, LEFT('Tag Library'!$AD$14:$AD$736, LEN(M$2))=M$2, RIGHT('Tag Library'!$AD$14:$AD$736, LEN($A426))=$A426), """")"),"")</f>
        <v/>
      </c>
      <c r="N426" s="1" t="str">
        <f ca="1">IFERROR(__xludf.DUMMYFUNCTION("IFERROR(FILTER('Tag Library'!$AE$14:$AE$736, LEFT('Tag Library'!$AD$14:$AD$736, LEN(N$2))=N$2, RIGHT('Tag Library'!$AD$14:$AD$736, LEN($A426))=$A426), """")"),"")</f>
        <v/>
      </c>
      <c r="O426" s="1" t="str">
        <f ca="1">IFERROR(__xludf.DUMMYFUNCTION("IFERROR(FILTER('Tag Library'!$AE$14:$AE$736, LEFT('Tag Library'!$AD$14:$AD$736, LEN(O$2))=O$2, RIGHT('Tag Library'!$AD$14:$AD$736, LEN($A426))=$A426), """")"),"")</f>
        <v/>
      </c>
      <c r="P426" s="1" t="str">
        <f ca="1">IFERROR(__xludf.DUMMYFUNCTION("IFERROR(FILTER('Tag Library'!$AE$14:$AE$736, LEFT('Tag Library'!$AD$14:$AD$736, LEN(P$2))=P$2, RIGHT('Tag Library'!$AD$14:$AD$736, LEN($A426))=$A426), """")"),"")</f>
        <v/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IFERROR(__xludf.DUMMYFUNCTION("IFERROR(FILTER('Tag Library'!$AE$14:$AE$736, LEFT('Tag Library'!$AD$14:$AD$736, LEN(B$2))=B$2, RIGHT('Tag Library'!$AD$14:$AD$736, LEN($A427))=$A427), """")"),"")</f>
        <v/>
      </c>
      <c r="C427" s="1" t="str">
        <f ca="1">IFERROR(__xludf.DUMMYFUNCTION("IFERROR(FILTER('Tag Library'!$AE$14:$AE$736, LEFT('Tag Library'!$AD$14:$AD$736, LEN(C$2))=C$2, RIGHT('Tag Library'!$AD$14:$AD$736, LEN($A427))=$A427), """")"),"")</f>
        <v/>
      </c>
      <c r="D427" s="1" t="str">
        <f ca="1">IFERROR(__xludf.DUMMYFUNCTION("IFERROR(FILTER('Tag Library'!$AE$14:$AE$736, LEFT('Tag Library'!$AD$14:$AD$736, LEN(D$2))=D$2, RIGHT('Tag Library'!$AD$14:$AD$736, LEN($A427))=$A427), """")"),"yellow")</f>
        <v>yellow</v>
      </c>
      <c r="E427" s="1" t="str">
        <f ca="1">IFERROR(__xludf.DUMMYFUNCTION("IFERROR(FILTER('Tag Library'!$AE$14:$AE$736, LEFT('Tag Library'!$AD$14:$AD$736, LEN(E$2))=E$2, RIGHT('Tag Library'!$AD$14:$AD$736, LEN($A427))=$A427), """")"),"white")</f>
        <v>white</v>
      </c>
      <c r="F427" s="1" t="str">
        <f ca="1">IFERROR(__xludf.DUMMYFUNCTION("IFERROR(FILTER('Tag Library'!$AE$14:$AE$736, LEFT('Tag Library'!$AD$14:$AD$736, LEN(F$2))=F$2, RIGHT('Tag Library'!$AD$14:$AD$736, LEN($A427))=$A427), """")"),"white")</f>
        <v>white</v>
      </c>
      <c r="G427" s="1" t="str">
        <f ca="1">IFERROR(__xludf.DUMMYFUNCTION("IFERROR(FILTER('Tag Library'!$AE$14:$AE$736, LEFT('Tag Library'!$AD$14:$AD$736, LEN(G$2))=G$2, RIGHT('Tag Library'!$AD$14:$AD$736, LEN($A427))=$A427), """")"),"white")</f>
        <v>white</v>
      </c>
      <c r="H427" s="1" t="str">
        <f ca="1">IFERROR(__xludf.DUMMYFUNCTION("IFERROR(FILTER('Tag Library'!$AE$14:$AE$736, LEFT('Tag Library'!$AD$14:$AD$736, LEN(H$2))=H$2, RIGHT('Tag Library'!$AD$14:$AD$736, LEN($A427))=$A427), """")"),"white")</f>
        <v>white</v>
      </c>
      <c r="I427" s="1" t="str">
        <f ca="1">IFERROR(__xludf.DUMMYFUNCTION("IFERROR(FILTER('Tag Library'!$AE$14:$AE$736, LEFT('Tag Library'!$AD$14:$AD$736, LEN(I$2))=I$2, RIGHT('Tag Library'!$AD$14:$AD$736, LEN($A427))=$A427), """")"),"white")</f>
        <v>white</v>
      </c>
      <c r="J427" s="1" t="str">
        <f ca="1">IFERROR(__xludf.DUMMYFUNCTION("IFERROR(FILTER('Tag Library'!$AE$14:$AE$736, LEFT('Tag Library'!$AD$14:$AD$736, LEN(J$2))=J$2, RIGHT('Tag Library'!$AD$14:$AD$736, LEN($A427))=$A427), """")"),"white")</f>
        <v>white</v>
      </c>
      <c r="K427" s="1" t="str">
        <f ca="1">IFERROR(__xludf.DUMMYFUNCTION("IFERROR(FILTER('Tag Library'!$AE$14:$AE$736, LEFT('Tag Library'!$AD$14:$AD$736, LEN(K$2))=K$2, RIGHT('Tag Library'!$AD$14:$AD$736, LEN($A427))=$A427), """")"),"white")</f>
        <v>white</v>
      </c>
      <c r="L427" s="1" t="str">
        <f ca="1">IFERROR(__xludf.DUMMYFUNCTION("IFERROR(FILTER('Tag Library'!$AE$14:$AE$736, LEFT('Tag Library'!$AD$14:$AD$736, LEN(L$2))=L$2, RIGHT('Tag Library'!$AD$14:$AD$736, LEN($A427))=$A427), """")"),"white")</f>
        <v>white</v>
      </c>
      <c r="M427" s="1" t="str">
        <f ca="1">IFERROR(__xludf.DUMMYFUNCTION("IFERROR(FILTER('Tag Library'!$AE$14:$AE$736, LEFT('Tag Library'!$AD$14:$AD$736, LEN(M$2))=M$2, RIGHT('Tag Library'!$AD$14:$AD$736, LEN($A427))=$A427), """")"),"white")</f>
        <v>white</v>
      </c>
      <c r="N427" s="1" t="str">
        <f ca="1">IFERROR(__xludf.DUMMYFUNCTION("IFERROR(FILTER('Tag Library'!$AE$14:$AE$736, LEFT('Tag Library'!$AD$14:$AD$736, LEN(N$2))=N$2, RIGHT('Tag Library'!$AD$14:$AD$736, LEN($A427))=$A427), """")"),"white")</f>
        <v>white</v>
      </c>
      <c r="O427" s="1" t="str">
        <f ca="1">IFERROR(__xludf.DUMMYFUNCTION("IFERROR(FILTER('Tag Library'!$AE$14:$AE$736, LEFT('Tag Library'!$AD$14:$AD$736, LEN(O$2))=O$2, RIGHT('Tag Library'!$AD$14:$AD$736, LEN($A427))=$A427), """")"),"white")</f>
        <v>white</v>
      </c>
      <c r="P427" s="1" t="str">
        <f ca="1">IFERROR(__xludf.DUMMYFUNCTION("IFERROR(FILTER('Tag Library'!$AE$14:$AE$736, LEFT('Tag Library'!$AD$14:$AD$736, LEN(P$2))=P$2, RIGHT('Tag Library'!$AD$14:$AD$736, LEN($A427))=$A427), """")"),"")</f>
        <v/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IFERROR(__xludf.DUMMYFUNCTION("IFERROR(FILTER('Tag Library'!$AE$14:$AE$736, LEFT('Tag Library'!$AD$14:$AD$736, LEN(B$2))=B$2, RIGHT('Tag Library'!$AD$14:$AD$736, LEN($A428))=$A428), """")"),"")</f>
        <v/>
      </c>
      <c r="C428" s="1" t="str">
        <f ca="1">IFERROR(__xludf.DUMMYFUNCTION("IFERROR(FILTER('Tag Library'!$AE$14:$AE$736, LEFT('Tag Library'!$AD$14:$AD$736, LEN(C$2))=C$2, RIGHT('Tag Library'!$AD$14:$AD$736, LEN($A428))=$A428), """")"),"")</f>
        <v/>
      </c>
      <c r="D428" s="1" t="str">
        <f ca="1">IFERROR(__xludf.DUMMYFUNCTION("IFERROR(FILTER('Tag Library'!$AE$14:$AE$736, LEFT('Tag Library'!$AD$14:$AD$736, LEN(D$2))=D$2, RIGHT('Tag Library'!$AD$14:$AD$736, LEN($A428))=$A428), """")"),"")</f>
        <v/>
      </c>
      <c r="E428" s="1" t="str">
        <f ca="1">IFERROR(__xludf.DUMMYFUNCTION("IFERROR(FILTER('Tag Library'!$AE$14:$AE$736, LEFT('Tag Library'!$AD$14:$AD$736, LEN(E$2))=E$2, RIGHT('Tag Library'!$AD$14:$AD$736, LEN($A428))=$A428), """")"),"")</f>
        <v/>
      </c>
      <c r="F428" s="1" t="str">
        <f ca="1">IFERROR(__xludf.DUMMYFUNCTION("IFERROR(FILTER('Tag Library'!$AE$14:$AE$736, LEFT('Tag Library'!$AD$14:$AD$736, LEN(F$2))=F$2, RIGHT('Tag Library'!$AD$14:$AD$736, LEN($A428))=$A428), """")"),"")</f>
        <v/>
      </c>
      <c r="G428" s="1" t="str">
        <f ca="1">IFERROR(__xludf.DUMMYFUNCTION("IFERROR(FILTER('Tag Library'!$AE$14:$AE$736, LEFT('Tag Library'!$AD$14:$AD$736, LEN(G$2))=G$2, RIGHT('Tag Library'!$AD$14:$AD$736, LEN($A428))=$A428), """")"),"")</f>
        <v/>
      </c>
      <c r="H428" s="1" t="str">
        <f ca="1">IFERROR(__xludf.DUMMYFUNCTION("IFERROR(FILTER('Tag Library'!$AE$14:$AE$736, LEFT('Tag Library'!$AD$14:$AD$736, LEN(H$2))=H$2, RIGHT('Tag Library'!$AD$14:$AD$736, LEN($A428))=$A428), """")"),"")</f>
        <v/>
      </c>
      <c r="I428" s="1" t="str">
        <f ca="1">IFERROR(__xludf.DUMMYFUNCTION("IFERROR(FILTER('Tag Library'!$AE$14:$AE$736, LEFT('Tag Library'!$AD$14:$AD$736, LEN(I$2))=I$2, RIGHT('Tag Library'!$AD$14:$AD$736, LEN($A428))=$A428), """")"),"")</f>
        <v/>
      </c>
      <c r="J428" s="1" t="str">
        <f ca="1">IFERROR(__xludf.DUMMYFUNCTION("IFERROR(FILTER('Tag Library'!$AE$14:$AE$736, LEFT('Tag Library'!$AD$14:$AD$736, LEN(J$2))=J$2, RIGHT('Tag Library'!$AD$14:$AD$736, LEN($A428))=$A428), """")"),"")</f>
        <v/>
      </c>
      <c r="K428" s="1" t="str">
        <f ca="1">IFERROR(__xludf.DUMMYFUNCTION("IFERROR(FILTER('Tag Library'!$AE$14:$AE$736, LEFT('Tag Library'!$AD$14:$AD$736, LEN(K$2))=K$2, RIGHT('Tag Library'!$AD$14:$AD$736, LEN($A428))=$A428), """")"),"")</f>
        <v/>
      </c>
      <c r="L428" s="1" t="str">
        <f ca="1">IFERROR(__xludf.DUMMYFUNCTION("IFERROR(FILTER('Tag Library'!$AE$14:$AE$736, LEFT('Tag Library'!$AD$14:$AD$736, LEN(L$2))=L$2, RIGHT('Tag Library'!$AD$14:$AD$736, LEN($A428))=$A428), """")"),"")</f>
        <v/>
      </c>
      <c r="M428" s="1" t="str">
        <f ca="1">IFERROR(__xludf.DUMMYFUNCTION("IFERROR(FILTER('Tag Library'!$AE$14:$AE$736, LEFT('Tag Library'!$AD$14:$AD$736, LEN(M$2))=M$2, RIGHT('Tag Library'!$AD$14:$AD$736, LEN($A428))=$A428), """")"),"")</f>
        <v/>
      </c>
      <c r="N428" s="1" t="str">
        <f ca="1">IFERROR(__xludf.DUMMYFUNCTION("IFERROR(FILTER('Tag Library'!$AE$14:$AE$736, LEFT('Tag Library'!$AD$14:$AD$736, LEN(N$2))=N$2, RIGHT('Tag Library'!$AD$14:$AD$736, LEN($A428))=$A428), """")"),"")</f>
        <v/>
      </c>
      <c r="O428" s="1" t="str">
        <f ca="1">IFERROR(__xludf.DUMMYFUNCTION("IFERROR(FILTER('Tag Library'!$AE$14:$AE$736, LEFT('Tag Library'!$AD$14:$AD$736, LEN(O$2))=O$2, RIGHT('Tag Library'!$AD$14:$AD$736, LEN($A428))=$A428), """")"),"")</f>
        <v/>
      </c>
      <c r="P428" s="1" t="str">
        <f ca="1">IFERROR(__xludf.DUMMYFUNCTION("IFERROR(FILTER('Tag Library'!$AE$14:$AE$736, LEFT('Tag Library'!$AD$14:$AD$736, LEN(P$2))=P$2, RIGHT('Tag Library'!$AD$14:$AD$736, LEN($A428))=$A428), """")"),"")</f>
        <v/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IFERROR(__xludf.DUMMYFUNCTION("IFERROR(FILTER('Tag Library'!$AE$14:$AE$736, LEFT('Tag Library'!$AD$14:$AD$736, LEN(B$2))=B$2, RIGHT('Tag Library'!$AD$14:$AD$736, LEN($A429))=$A429), """")"),"")</f>
        <v/>
      </c>
      <c r="C429" s="1" t="str">
        <f ca="1">IFERROR(__xludf.DUMMYFUNCTION("IFERROR(FILTER('Tag Library'!$AE$14:$AE$736, LEFT('Tag Library'!$AD$14:$AD$736, LEN(C$2))=C$2, RIGHT('Tag Library'!$AD$14:$AD$736, LEN($A429))=$A429), """")"),"")</f>
        <v/>
      </c>
      <c r="D429" s="1" t="str">
        <f ca="1">IFERROR(__xludf.DUMMYFUNCTION("IFERROR(FILTER('Tag Library'!$AE$14:$AE$736, LEFT('Tag Library'!$AD$14:$AD$736, LEN(D$2))=D$2, RIGHT('Tag Library'!$AD$14:$AD$736, LEN($A429))=$A429), """")"),"")</f>
        <v/>
      </c>
      <c r="E429" s="1" t="str">
        <f ca="1">IFERROR(__xludf.DUMMYFUNCTION("IFERROR(FILTER('Tag Library'!$AE$14:$AE$736, LEFT('Tag Library'!$AD$14:$AD$736, LEN(E$2))=E$2, RIGHT('Tag Library'!$AD$14:$AD$736, LEN($A429))=$A429), """")"),"")</f>
        <v/>
      </c>
      <c r="F429" s="1" t="str">
        <f ca="1">IFERROR(__xludf.DUMMYFUNCTION("IFERROR(FILTER('Tag Library'!$AE$14:$AE$736, LEFT('Tag Library'!$AD$14:$AD$736, LEN(F$2))=F$2, RIGHT('Tag Library'!$AD$14:$AD$736, LEN($A429))=$A429), """")"),"")</f>
        <v/>
      </c>
      <c r="G429" s="1" t="str">
        <f ca="1">IFERROR(__xludf.DUMMYFUNCTION("IFERROR(FILTER('Tag Library'!$AE$14:$AE$736, LEFT('Tag Library'!$AD$14:$AD$736, LEN(G$2))=G$2, RIGHT('Tag Library'!$AD$14:$AD$736, LEN($A429))=$A429), """")"),"")</f>
        <v/>
      </c>
      <c r="H429" s="1" t="str">
        <f ca="1">IFERROR(__xludf.DUMMYFUNCTION("IFERROR(FILTER('Tag Library'!$AE$14:$AE$736, LEFT('Tag Library'!$AD$14:$AD$736, LEN(H$2))=H$2, RIGHT('Tag Library'!$AD$14:$AD$736, LEN($A429))=$A429), """")"),"")</f>
        <v/>
      </c>
      <c r="I429" s="1" t="str">
        <f ca="1">IFERROR(__xludf.DUMMYFUNCTION("IFERROR(FILTER('Tag Library'!$AE$14:$AE$736, LEFT('Tag Library'!$AD$14:$AD$736, LEN(I$2))=I$2, RIGHT('Tag Library'!$AD$14:$AD$736, LEN($A429))=$A429), """")"),"")</f>
        <v/>
      </c>
      <c r="J429" s="1" t="str">
        <f ca="1">IFERROR(__xludf.DUMMYFUNCTION("IFERROR(FILTER('Tag Library'!$AE$14:$AE$736, LEFT('Tag Library'!$AD$14:$AD$736, LEN(J$2))=J$2, RIGHT('Tag Library'!$AD$14:$AD$736, LEN($A429))=$A429), """")"),"")</f>
        <v/>
      </c>
      <c r="K429" s="1" t="str">
        <f ca="1">IFERROR(__xludf.DUMMYFUNCTION("IFERROR(FILTER('Tag Library'!$AE$14:$AE$736, LEFT('Tag Library'!$AD$14:$AD$736, LEN(K$2))=K$2, RIGHT('Tag Library'!$AD$14:$AD$736, LEN($A429))=$A429), """")"),"")</f>
        <v/>
      </c>
      <c r="L429" s="1" t="str">
        <f ca="1">IFERROR(__xludf.DUMMYFUNCTION("IFERROR(FILTER('Tag Library'!$AE$14:$AE$736, LEFT('Tag Library'!$AD$14:$AD$736, LEN(L$2))=L$2, RIGHT('Tag Library'!$AD$14:$AD$736, LEN($A429))=$A429), """")"),"")</f>
        <v/>
      </c>
      <c r="M429" s="1" t="str">
        <f ca="1">IFERROR(__xludf.DUMMYFUNCTION("IFERROR(FILTER('Tag Library'!$AE$14:$AE$736, LEFT('Tag Library'!$AD$14:$AD$736, LEN(M$2))=M$2, RIGHT('Tag Library'!$AD$14:$AD$736, LEN($A429))=$A429), """")"),"")</f>
        <v/>
      </c>
      <c r="N429" s="1" t="str">
        <f ca="1">IFERROR(__xludf.DUMMYFUNCTION("IFERROR(FILTER('Tag Library'!$AE$14:$AE$736, LEFT('Tag Library'!$AD$14:$AD$736, LEN(N$2))=N$2, RIGHT('Tag Library'!$AD$14:$AD$736, LEN($A429))=$A429), """")"),"")</f>
        <v/>
      </c>
      <c r="O429" s="1" t="str">
        <f ca="1">IFERROR(__xludf.DUMMYFUNCTION("IFERROR(FILTER('Tag Library'!$AE$14:$AE$736, LEFT('Tag Library'!$AD$14:$AD$736, LEN(O$2))=O$2, RIGHT('Tag Library'!$AD$14:$AD$736, LEN($A429))=$A429), """")"),"")</f>
        <v/>
      </c>
      <c r="P429" s="1" t="str">
        <f ca="1">IFERROR(__xludf.DUMMYFUNCTION("IFERROR(FILTER('Tag Library'!$AE$14:$AE$736, LEFT('Tag Library'!$AD$14:$AD$736, LEN(P$2))=P$2, RIGHT('Tag Library'!$AD$14:$AD$736, LEN($A429))=$A429), """")"),"")</f>
        <v/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IFERROR(__xludf.DUMMYFUNCTION("IFERROR(FILTER('Tag Library'!$AE$14:$AE$736, LEFT('Tag Library'!$AD$14:$AD$736, LEN(B$2))=B$2, RIGHT('Tag Library'!$AD$14:$AD$736, LEN($A430))=$A430), """")"),"")</f>
        <v/>
      </c>
      <c r="C430" s="1" t="str">
        <f ca="1">IFERROR(__xludf.DUMMYFUNCTION("IFERROR(FILTER('Tag Library'!$AE$14:$AE$736, LEFT('Tag Library'!$AD$14:$AD$736, LEN(C$2))=C$2, RIGHT('Tag Library'!$AD$14:$AD$736, LEN($A430))=$A430), """")"),"")</f>
        <v/>
      </c>
      <c r="D430" s="1" t="str">
        <f ca="1">IFERROR(__xludf.DUMMYFUNCTION("IFERROR(FILTER('Tag Library'!$AE$14:$AE$736, LEFT('Tag Library'!$AD$14:$AD$736, LEN(D$2))=D$2, RIGHT('Tag Library'!$AD$14:$AD$736, LEN($A430))=$A430), """")"),"")</f>
        <v/>
      </c>
      <c r="E430" s="1" t="str">
        <f ca="1">IFERROR(__xludf.DUMMYFUNCTION("IFERROR(FILTER('Tag Library'!$AE$14:$AE$736, LEFT('Tag Library'!$AD$14:$AD$736, LEN(E$2))=E$2, RIGHT('Tag Library'!$AD$14:$AD$736, LEN($A430))=$A430), """")"),"")</f>
        <v/>
      </c>
      <c r="F430" s="1" t="str">
        <f ca="1">IFERROR(__xludf.DUMMYFUNCTION("IFERROR(FILTER('Tag Library'!$AE$14:$AE$736, LEFT('Tag Library'!$AD$14:$AD$736, LEN(F$2))=F$2, RIGHT('Tag Library'!$AD$14:$AD$736, LEN($A430))=$A430), """")"),"")</f>
        <v/>
      </c>
      <c r="G430" s="1" t="str">
        <f ca="1">IFERROR(__xludf.DUMMYFUNCTION("IFERROR(FILTER('Tag Library'!$AE$14:$AE$736, LEFT('Tag Library'!$AD$14:$AD$736, LEN(G$2))=G$2, RIGHT('Tag Library'!$AD$14:$AD$736, LEN($A430))=$A430), """")"),"")</f>
        <v/>
      </c>
      <c r="H430" s="1" t="str">
        <f ca="1">IFERROR(__xludf.DUMMYFUNCTION("IFERROR(FILTER('Tag Library'!$AE$14:$AE$736, LEFT('Tag Library'!$AD$14:$AD$736, LEN(H$2))=H$2, RIGHT('Tag Library'!$AD$14:$AD$736, LEN($A430))=$A430), """")"),"")</f>
        <v/>
      </c>
      <c r="I430" s="1" t="str">
        <f ca="1">IFERROR(__xludf.DUMMYFUNCTION("IFERROR(FILTER('Tag Library'!$AE$14:$AE$736, LEFT('Tag Library'!$AD$14:$AD$736, LEN(I$2))=I$2, RIGHT('Tag Library'!$AD$14:$AD$736, LEN($A430))=$A430), """")"),"")</f>
        <v/>
      </c>
      <c r="J430" s="1" t="str">
        <f ca="1">IFERROR(__xludf.DUMMYFUNCTION("IFERROR(FILTER('Tag Library'!$AE$14:$AE$736, LEFT('Tag Library'!$AD$14:$AD$736, LEN(J$2))=J$2, RIGHT('Tag Library'!$AD$14:$AD$736, LEN($A430))=$A430), """")"),"")</f>
        <v/>
      </c>
      <c r="K430" s="1" t="str">
        <f ca="1">IFERROR(__xludf.DUMMYFUNCTION("IFERROR(FILTER('Tag Library'!$AE$14:$AE$736, LEFT('Tag Library'!$AD$14:$AD$736, LEN(K$2))=K$2, RIGHT('Tag Library'!$AD$14:$AD$736, LEN($A430))=$A430), """")"),"")</f>
        <v/>
      </c>
      <c r="L430" s="1" t="str">
        <f ca="1">IFERROR(__xludf.DUMMYFUNCTION("IFERROR(FILTER('Tag Library'!$AE$14:$AE$736, LEFT('Tag Library'!$AD$14:$AD$736, LEN(L$2))=L$2, RIGHT('Tag Library'!$AD$14:$AD$736, LEN($A430))=$A430), """")"),"")</f>
        <v/>
      </c>
      <c r="M430" s="1" t="str">
        <f ca="1">IFERROR(__xludf.DUMMYFUNCTION("IFERROR(FILTER('Tag Library'!$AE$14:$AE$736, LEFT('Tag Library'!$AD$14:$AD$736, LEN(M$2))=M$2, RIGHT('Tag Library'!$AD$14:$AD$736, LEN($A430))=$A430), """")"),"")</f>
        <v/>
      </c>
      <c r="N430" s="1" t="str">
        <f ca="1">IFERROR(__xludf.DUMMYFUNCTION("IFERROR(FILTER('Tag Library'!$AE$14:$AE$736, LEFT('Tag Library'!$AD$14:$AD$736, LEN(N$2))=N$2, RIGHT('Tag Library'!$AD$14:$AD$736, LEN($A430))=$A430), """")"),"")</f>
        <v/>
      </c>
      <c r="O430" s="1" t="str">
        <f ca="1">IFERROR(__xludf.DUMMYFUNCTION("IFERROR(FILTER('Tag Library'!$AE$14:$AE$736, LEFT('Tag Library'!$AD$14:$AD$736, LEN(O$2))=O$2, RIGHT('Tag Library'!$AD$14:$AD$736, LEN($A430))=$A430), """")"),"")</f>
        <v/>
      </c>
      <c r="P430" s="1" t="str">
        <f ca="1">IFERROR(__xludf.DUMMYFUNCTION("IFERROR(FILTER('Tag Library'!$AE$14:$AE$736, LEFT('Tag Library'!$AD$14:$AD$736, LEN(P$2))=P$2, RIGHT('Tag Library'!$AD$14:$AD$736, LEN($A430))=$A430), """")"),"")</f>
        <v/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IFERROR(__xludf.DUMMYFUNCTION("IFERROR(FILTER('Tag Library'!$AE$14:$AE$736, LEFT('Tag Library'!$AD$14:$AD$736, LEN(B$2))=B$2, RIGHT('Tag Library'!$AD$14:$AD$736, LEN($A431))=$A431), """")"),"")</f>
        <v/>
      </c>
      <c r="C431" s="1" t="str">
        <f ca="1">IFERROR(__xludf.DUMMYFUNCTION("IFERROR(FILTER('Tag Library'!$AE$14:$AE$736, LEFT('Tag Library'!$AD$14:$AD$736, LEN(C$2))=C$2, RIGHT('Tag Library'!$AD$14:$AD$736, LEN($A431))=$A431), """")"),"")</f>
        <v/>
      </c>
      <c r="D431" s="1" t="str">
        <f ca="1">IFERROR(__xludf.DUMMYFUNCTION("IFERROR(FILTER('Tag Library'!$AE$14:$AE$736, LEFT('Tag Library'!$AD$14:$AD$736, LEN(D$2))=D$2, RIGHT('Tag Library'!$AD$14:$AD$736, LEN($A431))=$A431), """")"),"")</f>
        <v/>
      </c>
      <c r="E431" s="1" t="str">
        <f ca="1">IFERROR(__xludf.DUMMYFUNCTION("IFERROR(FILTER('Tag Library'!$AE$14:$AE$736, LEFT('Tag Library'!$AD$14:$AD$736, LEN(E$2))=E$2, RIGHT('Tag Library'!$AD$14:$AD$736, LEN($A431))=$A431), """")"),"")</f>
        <v/>
      </c>
      <c r="F431" s="1" t="str">
        <f ca="1">IFERROR(__xludf.DUMMYFUNCTION("IFERROR(FILTER('Tag Library'!$AE$14:$AE$736, LEFT('Tag Library'!$AD$14:$AD$736, LEN(F$2))=F$2, RIGHT('Tag Library'!$AD$14:$AD$736, LEN($A431))=$A431), """")"),"")</f>
        <v/>
      </c>
      <c r="G431" s="1" t="str">
        <f ca="1">IFERROR(__xludf.DUMMYFUNCTION("IFERROR(FILTER('Tag Library'!$AE$14:$AE$736, LEFT('Tag Library'!$AD$14:$AD$736, LEN(G$2))=G$2, RIGHT('Tag Library'!$AD$14:$AD$736, LEN($A431))=$A431), """")"),"")</f>
        <v/>
      </c>
      <c r="H431" s="1" t="str">
        <f ca="1">IFERROR(__xludf.DUMMYFUNCTION("IFERROR(FILTER('Tag Library'!$AE$14:$AE$736, LEFT('Tag Library'!$AD$14:$AD$736, LEN(H$2))=H$2, RIGHT('Tag Library'!$AD$14:$AD$736, LEN($A431))=$A431), """")"),"")</f>
        <v/>
      </c>
      <c r="I431" s="1" t="str">
        <f ca="1">IFERROR(__xludf.DUMMYFUNCTION("IFERROR(FILTER('Tag Library'!$AE$14:$AE$736, LEFT('Tag Library'!$AD$14:$AD$736, LEN(I$2))=I$2, RIGHT('Tag Library'!$AD$14:$AD$736, LEN($A431))=$A431), """")"),"")</f>
        <v/>
      </c>
      <c r="J431" s="1" t="str">
        <f ca="1">IFERROR(__xludf.DUMMYFUNCTION("IFERROR(FILTER('Tag Library'!$AE$14:$AE$736, LEFT('Tag Library'!$AD$14:$AD$736, LEN(J$2))=J$2, RIGHT('Tag Library'!$AD$14:$AD$736, LEN($A431))=$A431), """")"),"")</f>
        <v/>
      </c>
      <c r="K431" s="1" t="str">
        <f ca="1">IFERROR(__xludf.DUMMYFUNCTION("IFERROR(FILTER('Tag Library'!$AE$14:$AE$736, LEFT('Tag Library'!$AD$14:$AD$736, LEN(K$2))=K$2, RIGHT('Tag Library'!$AD$14:$AD$736, LEN($A431))=$A431), """")"),"")</f>
        <v/>
      </c>
      <c r="L431" s="1" t="str">
        <f ca="1">IFERROR(__xludf.DUMMYFUNCTION("IFERROR(FILTER('Tag Library'!$AE$14:$AE$736, LEFT('Tag Library'!$AD$14:$AD$736, LEN(L$2))=L$2, RIGHT('Tag Library'!$AD$14:$AD$736, LEN($A431))=$A431), """")"),"")</f>
        <v/>
      </c>
      <c r="M431" s="1" t="str">
        <f ca="1">IFERROR(__xludf.DUMMYFUNCTION("IFERROR(FILTER('Tag Library'!$AE$14:$AE$736, LEFT('Tag Library'!$AD$14:$AD$736, LEN(M$2))=M$2, RIGHT('Tag Library'!$AD$14:$AD$736, LEN($A431))=$A431), """")"),"")</f>
        <v/>
      </c>
      <c r="N431" s="1" t="str">
        <f ca="1">IFERROR(__xludf.DUMMYFUNCTION("IFERROR(FILTER('Tag Library'!$AE$14:$AE$736, LEFT('Tag Library'!$AD$14:$AD$736, LEN(N$2))=N$2, RIGHT('Tag Library'!$AD$14:$AD$736, LEN($A431))=$A431), """")"),"")</f>
        <v/>
      </c>
      <c r="O431" s="1" t="str">
        <f ca="1">IFERROR(__xludf.DUMMYFUNCTION("IFERROR(FILTER('Tag Library'!$AE$14:$AE$736, LEFT('Tag Library'!$AD$14:$AD$736, LEN(O$2))=O$2, RIGHT('Tag Library'!$AD$14:$AD$736, LEN($A431))=$A431), """")"),"")</f>
        <v/>
      </c>
      <c r="P431" s="1" t="str">
        <f ca="1">IFERROR(__xludf.DUMMYFUNCTION("IFERROR(FILTER('Tag Library'!$AE$14:$AE$736, LEFT('Tag Library'!$AD$14:$AD$736, LEN(P$2))=P$2, RIGHT('Tag Library'!$AD$14:$AD$736, LEN($A431))=$A431), """")"),"")</f>
        <v/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IFERROR(__xludf.DUMMYFUNCTION("IFERROR(FILTER('Tag Library'!$AE$14:$AE$736, LEFT('Tag Library'!$AD$14:$AD$736, LEN(B$2))=B$2, RIGHT('Tag Library'!$AD$14:$AD$736, LEN($A432))=$A432), """")"),"")</f>
        <v/>
      </c>
      <c r="C432" s="1" t="str">
        <f ca="1">IFERROR(__xludf.DUMMYFUNCTION("IFERROR(FILTER('Tag Library'!$AE$14:$AE$736, LEFT('Tag Library'!$AD$14:$AD$736, LEN(C$2))=C$2, RIGHT('Tag Library'!$AD$14:$AD$736, LEN($A432))=$A432), """")"),"")</f>
        <v/>
      </c>
      <c r="D432" s="1" t="str">
        <f ca="1">IFERROR(__xludf.DUMMYFUNCTION("IFERROR(FILTER('Tag Library'!$AE$14:$AE$736, LEFT('Tag Library'!$AD$14:$AD$736, LEN(D$2))=D$2, RIGHT('Tag Library'!$AD$14:$AD$736, LEN($A432))=$A432), """")"),"")</f>
        <v/>
      </c>
      <c r="E432" s="1" t="str">
        <f ca="1">IFERROR(__xludf.DUMMYFUNCTION("IFERROR(FILTER('Tag Library'!$AE$14:$AE$736, LEFT('Tag Library'!$AD$14:$AD$736, LEN(E$2))=E$2, RIGHT('Tag Library'!$AD$14:$AD$736, LEN($A432))=$A432), """")"),"")</f>
        <v/>
      </c>
      <c r="F432" s="1" t="str">
        <f ca="1">IFERROR(__xludf.DUMMYFUNCTION("IFERROR(FILTER('Tag Library'!$AE$14:$AE$736, LEFT('Tag Library'!$AD$14:$AD$736, LEN(F$2))=F$2, RIGHT('Tag Library'!$AD$14:$AD$736, LEN($A432))=$A432), """")"),"")</f>
        <v/>
      </c>
      <c r="G432" s="1" t="str">
        <f ca="1">IFERROR(__xludf.DUMMYFUNCTION("IFERROR(FILTER('Tag Library'!$AE$14:$AE$736, LEFT('Tag Library'!$AD$14:$AD$736, LEN(G$2))=G$2, RIGHT('Tag Library'!$AD$14:$AD$736, LEN($A432))=$A432), """")"),"")</f>
        <v/>
      </c>
      <c r="H432" s="1" t="str">
        <f ca="1">IFERROR(__xludf.DUMMYFUNCTION("IFERROR(FILTER('Tag Library'!$AE$14:$AE$736, LEFT('Tag Library'!$AD$14:$AD$736, LEN(H$2))=H$2, RIGHT('Tag Library'!$AD$14:$AD$736, LEN($A432))=$A432), """")"),"")</f>
        <v/>
      </c>
      <c r="I432" s="1" t="str">
        <f ca="1">IFERROR(__xludf.DUMMYFUNCTION("IFERROR(FILTER('Tag Library'!$AE$14:$AE$736, LEFT('Tag Library'!$AD$14:$AD$736, LEN(I$2))=I$2, RIGHT('Tag Library'!$AD$14:$AD$736, LEN($A432))=$A432), """")"),"")</f>
        <v/>
      </c>
      <c r="J432" s="1" t="str">
        <f ca="1">IFERROR(__xludf.DUMMYFUNCTION("IFERROR(FILTER('Tag Library'!$AE$14:$AE$736, LEFT('Tag Library'!$AD$14:$AD$736, LEN(J$2))=J$2, RIGHT('Tag Library'!$AD$14:$AD$736, LEN($A432))=$A432), """")"),"")</f>
        <v/>
      </c>
      <c r="K432" s="1" t="str">
        <f ca="1">IFERROR(__xludf.DUMMYFUNCTION("IFERROR(FILTER('Tag Library'!$AE$14:$AE$736, LEFT('Tag Library'!$AD$14:$AD$736, LEN(K$2))=K$2, RIGHT('Tag Library'!$AD$14:$AD$736, LEN($A432))=$A432), """")"),"")</f>
        <v/>
      </c>
      <c r="L432" s="1" t="str">
        <f ca="1">IFERROR(__xludf.DUMMYFUNCTION("IFERROR(FILTER('Tag Library'!$AE$14:$AE$736, LEFT('Tag Library'!$AD$14:$AD$736, LEN(L$2))=L$2, RIGHT('Tag Library'!$AD$14:$AD$736, LEN($A432))=$A432), """")"),"")</f>
        <v/>
      </c>
      <c r="M432" s="1" t="str">
        <f ca="1">IFERROR(__xludf.DUMMYFUNCTION("IFERROR(FILTER('Tag Library'!$AE$14:$AE$736, LEFT('Tag Library'!$AD$14:$AD$736, LEN(M$2))=M$2, RIGHT('Tag Library'!$AD$14:$AD$736, LEN($A432))=$A432), """")"),"")</f>
        <v/>
      </c>
      <c r="N432" s="1" t="str">
        <f ca="1">IFERROR(__xludf.DUMMYFUNCTION("IFERROR(FILTER('Tag Library'!$AE$14:$AE$736, LEFT('Tag Library'!$AD$14:$AD$736, LEN(N$2))=N$2, RIGHT('Tag Library'!$AD$14:$AD$736, LEN($A432))=$A432), """")"),"")</f>
        <v/>
      </c>
      <c r="O432" s="1" t="str">
        <f ca="1">IFERROR(__xludf.DUMMYFUNCTION("IFERROR(FILTER('Tag Library'!$AE$14:$AE$736, LEFT('Tag Library'!$AD$14:$AD$736, LEN(O$2))=O$2, RIGHT('Tag Library'!$AD$14:$AD$736, LEN($A432))=$A432), """")"),"")</f>
        <v/>
      </c>
      <c r="P432" s="1" t="str">
        <f ca="1">IFERROR(__xludf.DUMMYFUNCTION("IFERROR(FILTER('Tag Library'!$AE$14:$AE$736, LEFT('Tag Library'!$AD$14:$AD$736, LEN(P$2))=P$2, RIGHT('Tag Library'!$AD$14:$AD$736, LEN($A432))=$A432), """")"),"")</f>
        <v/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IFERROR(__xludf.DUMMYFUNCTION("IFERROR(FILTER('Tag Library'!$AE$14:$AE$736, LEFT('Tag Library'!$AD$14:$AD$736, LEN(B$2))=B$2, RIGHT('Tag Library'!$AD$14:$AD$736, LEN($A433))=$A433), """")"),"")</f>
        <v/>
      </c>
      <c r="C433" s="1" t="str">
        <f ca="1">IFERROR(__xludf.DUMMYFUNCTION("IFERROR(FILTER('Tag Library'!$AE$14:$AE$736, LEFT('Tag Library'!$AD$14:$AD$736, LEN(C$2))=C$2, RIGHT('Tag Library'!$AD$14:$AD$736, LEN($A433))=$A433), """")"),"")</f>
        <v/>
      </c>
      <c r="D433" s="1" t="str">
        <f ca="1">IFERROR(__xludf.DUMMYFUNCTION("IFERROR(FILTER('Tag Library'!$AE$14:$AE$736, LEFT('Tag Library'!$AD$14:$AD$736, LEN(D$2))=D$2, RIGHT('Tag Library'!$AD$14:$AD$736, LEN($A433))=$A433), """")"),"")</f>
        <v/>
      </c>
      <c r="E433" s="1" t="str">
        <f ca="1">IFERROR(__xludf.DUMMYFUNCTION("IFERROR(FILTER('Tag Library'!$AE$14:$AE$736, LEFT('Tag Library'!$AD$14:$AD$736, LEN(E$2))=E$2, RIGHT('Tag Library'!$AD$14:$AD$736, LEN($A433))=$A433), """")"),"")</f>
        <v/>
      </c>
      <c r="F433" s="1" t="str">
        <f ca="1">IFERROR(__xludf.DUMMYFUNCTION("IFERROR(FILTER('Tag Library'!$AE$14:$AE$736, LEFT('Tag Library'!$AD$14:$AD$736, LEN(F$2))=F$2, RIGHT('Tag Library'!$AD$14:$AD$736, LEN($A433))=$A433), """")"),"")</f>
        <v/>
      </c>
      <c r="G433" s="1" t="str">
        <f ca="1">IFERROR(__xludf.DUMMYFUNCTION("IFERROR(FILTER('Tag Library'!$AE$14:$AE$736, LEFT('Tag Library'!$AD$14:$AD$736, LEN(G$2))=G$2, RIGHT('Tag Library'!$AD$14:$AD$736, LEN($A433))=$A433), """")"),"")</f>
        <v/>
      </c>
      <c r="H433" s="1" t="str">
        <f ca="1">IFERROR(__xludf.DUMMYFUNCTION("IFERROR(FILTER('Tag Library'!$AE$14:$AE$736, LEFT('Tag Library'!$AD$14:$AD$736, LEN(H$2))=H$2, RIGHT('Tag Library'!$AD$14:$AD$736, LEN($A433))=$A433), """")"),"")</f>
        <v/>
      </c>
      <c r="I433" s="1" t="str">
        <f ca="1">IFERROR(__xludf.DUMMYFUNCTION("IFERROR(FILTER('Tag Library'!$AE$14:$AE$736, LEFT('Tag Library'!$AD$14:$AD$736, LEN(I$2))=I$2, RIGHT('Tag Library'!$AD$14:$AD$736, LEN($A433))=$A433), """")"),"")</f>
        <v/>
      </c>
      <c r="J433" s="1" t="str">
        <f ca="1">IFERROR(__xludf.DUMMYFUNCTION("IFERROR(FILTER('Tag Library'!$AE$14:$AE$736, LEFT('Tag Library'!$AD$14:$AD$736, LEN(J$2))=J$2, RIGHT('Tag Library'!$AD$14:$AD$736, LEN($A433))=$A433), """")"),"")</f>
        <v/>
      </c>
      <c r="K433" s="1" t="str">
        <f ca="1">IFERROR(__xludf.DUMMYFUNCTION("IFERROR(FILTER('Tag Library'!$AE$14:$AE$736, LEFT('Tag Library'!$AD$14:$AD$736, LEN(K$2))=K$2, RIGHT('Tag Library'!$AD$14:$AD$736, LEN($A433))=$A433), """")"),"")</f>
        <v/>
      </c>
      <c r="L433" s="1" t="str">
        <f ca="1">IFERROR(__xludf.DUMMYFUNCTION("IFERROR(FILTER('Tag Library'!$AE$14:$AE$736, LEFT('Tag Library'!$AD$14:$AD$736, LEN(L$2))=L$2, RIGHT('Tag Library'!$AD$14:$AD$736, LEN($A433))=$A433), """")"),"")</f>
        <v/>
      </c>
      <c r="M433" s="1" t="str">
        <f ca="1">IFERROR(__xludf.DUMMYFUNCTION("IFERROR(FILTER('Tag Library'!$AE$14:$AE$736, LEFT('Tag Library'!$AD$14:$AD$736, LEN(M$2))=M$2, RIGHT('Tag Library'!$AD$14:$AD$736, LEN($A433))=$A433), """")"),"")</f>
        <v/>
      </c>
      <c r="N433" s="1" t="str">
        <f ca="1">IFERROR(__xludf.DUMMYFUNCTION("IFERROR(FILTER('Tag Library'!$AE$14:$AE$736, LEFT('Tag Library'!$AD$14:$AD$736, LEN(N$2))=N$2, RIGHT('Tag Library'!$AD$14:$AD$736, LEN($A433))=$A433), """")"),"")</f>
        <v/>
      </c>
      <c r="O433" s="1" t="str">
        <f ca="1">IFERROR(__xludf.DUMMYFUNCTION("IFERROR(FILTER('Tag Library'!$AE$14:$AE$736, LEFT('Tag Library'!$AD$14:$AD$736, LEN(O$2))=O$2, RIGHT('Tag Library'!$AD$14:$AD$736, LEN($A433))=$A433), """")"),"")</f>
        <v/>
      </c>
      <c r="P433" s="1" t="str">
        <f ca="1">IFERROR(__xludf.DUMMYFUNCTION("IFERROR(FILTER('Tag Library'!$AE$14:$AE$736, LEFT('Tag Library'!$AD$14:$AD$736, LEN(P$2))=P$2, RIGHT('Tag Library'!$AD$14:$AD$736, LEN($A433))=$A433), """")"),"")</f>
        <v/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IFERROR(__xludf.DUMMYFUNCTION("IFERROR(FILTER('Tag Library'!$AE$14:$AE$736, LEFT('Tag Library'!$AD$14:$AD$736, LEN(B$2))=B$2, RIGHT('Tag Library'!$AD$14:$AD$736, LEN($A434))=$A434), """")"),"")</f>
        <v/>
      </c>
      <c r="C434" s="1" t="str">
        <f ca="1">IFERROR(__xludf.DUMMYFUNCTION("IFERROR(FILTER('Tag Library'!$AE$14:$AE$736, LEFT('Tag Library'!$AD$14:$AD$736, LEN(C$2))=C$2, RIGHT('Tag Library'!$AD$14:$AD$736, LEN($A434))=$A434), """")"),"")</f>
        <v/>
      </c>
      <c r="D434" s="1" t="str">
        <f ca="1">IFERROR(__xludf.DUMMYFUNCTION("IFERROR(FILTER('Tag Library'!$AE$14:$AE$736, LEFT('Tag Library'!$AD$14:$AD$736, LEN(D$2))=D$2, RIGHT('Tag Library'!$AD$14:$AD$736, LEN($A434))=$A434), """")"),"")</f>
        <v/>
      </c>
      <c r="E434" s="1" t="str">
        <f ca="1">IFERROR(__xludf.DUMMYFUNCTION("IFERROR(FILTER('Tag Library'!$AE$14:$AE$736, LEFT('Tag Library'!$AD$14:$AD$736, LEN(E$2))=E$2, RIGHT('Tag Library'!$AD$14:$AD$736, LEN($A434))=$A434), """")"),"")</f>
        <v/>
      </c>
      <c r="F434" s="1" t="str">
        <f ca="1">IFERROR(__xludf.DUMMYFUNCTION("IFERROR(FILTER('Tag Library'!$AE$14:$AE$736, LEFT('Tag Library'!$AD$14:$AD$736, LEN(F$2))=F$2, RIGHT('Tag Library'!$AD$14:$AD$736, LEN($A434))=$A434), """")"),"")</f>
        <v/>
      </c>
      <c r="G434" s="1" t="str">
        <f ca="1">IFERROR(__xludf.DUMMYFUNCTION("IFERROR(FILTER('Tag Library'!$AE$14:$AE$736, LEFT('Tag Library'!$AD$14:$AD$736, LEN(G$2))=G$2, RIGHT('Tag Library'!$AD$14:$AD$736, LEN($A434))=$A434), """")"),"")</f>
        <v/>
      </c>
      <c r="H434" s="1" t="str">
        <f ca="1">IFERROR(__xludf.DUMMYFUNCTION("IFERROR(FILTER('Tag Library'!$AE$14:$AE$736, LEFT('Tag Library'!$AD$14:$AD$736, LEN(H$2))=H$2, RIGHT('Tag Library'!$AD$14:$AD$736, LEN($A434))=$A434), """")"),"")</f>
        <v/>
      </c>
      <c r="I434" s="1" t="str">
        <f ca="1">IFERROR(__xludf.DUMMYFUNCTION("IFERROR(FILTER('Tag Library'!$AE$14:$AE$736, LEFT('Tag Library'!$AD$14:$AD$736, LEN(I$2))=I$2, RIGHT('Tag Library'!$AD$14:$AD$736, LEN($A434))=$A434), """")"),"")</f>
        <v/>
      </c>
      <c r="J434" s="1" t="str">
        <f ca="1">IFERROR(__xludf.DUMMYFUNCTION("IFERROR(FILTER('Tag Library'!$AE$14:$AE$736, LEFT('Tag Library'!$AD$14:$AD$736, LEN(J$2))=J$2, RIGHT('Tag Library'!$AD$14:$AD$736, LEN($A434))=$A434), """")"),"")</f>
        <v/>
      </c>
      <c r="K434" s="1" t="str">
        <f ca="1">IFERROR(__xludf.DUMMYFUNCTION("IFERROR(FILTER('Tag Library'!$AE$14:$AE$736, LEFT('Tag Library'!$AD$14:$AD$736, LEN(K$2))=K$2, RIGHT('Tag Library'!$AD$14:$AD$736, LEN($A434))=$A434), """")"),"")</f>
        <v/>
      </c>
      <c r="L434" s="1" t="str">
        <f ca="1">IFERROR(__xludf.DUMMYFUNCTION("IFERROR(FILTER('Tag Library'!$AE$14:$AE$736, LEFT('Tag Library'!$AD$14:$AD$736, LEN(L$2))=L$2, RIGHT('Tag Library'!$AD$14:$AD$736, LEN($A434))=$A434), """")"),"")</f>
        <v/>
      </c>
      <c r="M434" s="1" t="str">
        <f ca="1">IFERROR(__xludf.DUMMYFUNCTION("IFERROR(FILTER('Tag Library'!$AE$14:$AE$736, LEFT('Tag Library'!$AD$14:$AD$736, LEN(M$2))=M$2, RIGHT('Tag Library'!$AD$14:$AD$736, LEN($A434))=$A434), """")"),"")</f>
        <v/>
      </c>
      <c r="N434" s="1" t="str">
        <f ca="1">IFERROR(__xludf.DUMMYFUNCTION("IFERROR(FILTER('Tag Library'!$AE$14:$AE$736, LEFT('Tag Library'!$AD$14:$AD$736, LEN(N$2))=N$2, RIGHT('Tag Library'!$AD$14:$AD$736, LEN($A434))=$A434), """")"),"")</f>
        <v/>
      </c>
      <c r="O434" s="1" t="str">
        <f ca="1">IFERROR(__xludf.DUMMYFUNCTION("IFERROR(FILTER('Tag Library'!$AE$14:$AE$736, LEFT('Tag Library'!$AD$14:$AD$736, LEN(O$2))=O$2, RIGHT('Tag Library'!$AD$14:$AD$736, LEN($A434))=$A434), """")"),"")</f>
        <v/>
      </c>
      <c r="P434" s="1" t="str">
        <f ca="1">IFERROR(__xludf.DUMMYFUNCTION("IFERROR(FILTER('Tag Library'!$AE$14:$AE$736, LEFT('Tag Library'!$AD$14:$AD$736, LEN(P$2))=P$2, RIGHT('Tag Library'!$AD$14:$AD$736, LEN($A434))=$A434), """")"),"")</f>
        <v/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IFERROR(__xludf.DUMMYFUNCTION("IFERROR(FILTER('Tag Library'!$AE$14:$AE$736, LEFT('Tag Library'!$AD$14:$AD$736, LEN(B$2))=B$2, RIGHT('Tag Library'!$AD$14:$AD$736, LEN($A435))=$A435), """")"),"")</f>
        <v/>
      </c>
      <c r="C435" s="1" t="str">
        <f ca="1">IFERROR(__xludf.DUMMYFUNCTION("IFERROR(FILTER('Tag Library'!$AE$14:$AE$736, LEFT('Tag Library'!$AD$14:$AD$736, LEN(C$2))=C$2, RIGHT('Tag Library'!$AD$14:$AD$736, LEN($A435))=$A435), """")"),"")</f>
        <v/>
      </c>
      <c r="D435" s="1" t="str">
        <f ca="1">IFERROR(__xludf.DUMMYFUNCTION("IFERROR(FILTER('Tag Library'!$AE$14:$AE$736, LEFT('Tag Library'!$AD$14:$AD$736, LEN(D$2))=D$2, RIGHT('Tag Library'!$AD$14:$AD$736, LEN($A435))=$A435), """")"),"")</f>
        <v/>
      </c>
      <c r="E435" s="1" t="str">
        <f ca="1">IFERROR(__xludf.DUMMYFUNCTION("IFERROR(FILTER('Tag Library'!$AE$14:$AE$736, LEFT('Tag Library'!$AD$14:$AD$736, LEN(E$2))=E$2, RIGHT('Tag Library'!$AD$14:$AD$736, LEN($A435))=$A435), """")"),"")</f>
        <v/>
      </c>
      <c r="F435" s="1" t="str">
        <f ca="1">IFERROR(__xludf.DUMMYFUNCTION("IFERROR(FILTER('Tag Library'!$AE$14:$AE$736, LEFT('Tag Library'!$AD$14:$AD$736, LEN(F$2))=F$2, RIGHT('Tag Library'!$AD$14:$AD$736, LEN($A435))=$A435), """")"),"")</f>
        <v/>
      </c>
      <c r="G435" s="1" t="str">
        <f ca="1">IFERROR(__xludf.DUMMYFUNCTION("IFERROR(FILTER('Tag Library'!$AE$14:$AE$736, LEFT('Tag Library'!$AD$14:$AD$736, LEN(G$2))=G$2, RIGHT('Tag Library'!$AD$14:$AD$736, LEN($A435))=$A435), """")"),"")</f>
        <v/>
      </c>
      <c r="H435" s="1" t="str">
        <f ca="1">IFERROR(__xludf.DUMMYFUNCTION("IFERROR(FILTER('Tag Library'!$AE$14:$AE$736, LEFT('Tag Library'!$AD$14:$AD$736, LEN(H$2))=H$2, RIGHT('Tag Library'!$AD$14:$AD$736, LEN($A435))=$A435), """")"),"")</f>
        <v/>
      </c>
      <c r="I435" s="1" t="str">
        <f ca="1">IFERROR(__xludf.DUMMYFUNCTION("IFERROR(FILTER('Tag Library'!$AE$14:$AE$736, LEFT('Tag Library'!$AD$14:$AD$736, LEN(I$2))=I$2, RIGHT('Tag Library'!$AD$14:$AD$736, LEN($A435))=$A435), """")"),"")</f>
        <v/>
      </c>
      <c r="J435" s="1" t="str">
        <f ca="1">IFERROR(__xludf.DUMMYFUNCTION("IFERROR(FILTER('Tag Library'!$AE$14:$AE$736, LEFT('Tag Library'!$AD$14:$AD$736, LEN(J$2))=J$2, RIGHT('Tag Library'!$AD$14:$AD$736, LEN($A435))=$A435), """")"),"")</f>
        <v/>
      </c>
      <c r="K435" s="1" t="str">
        <f ca="1">IFERROR(__xludf.DUMMYFUNCTION("IFERROR(FILTER('Tag Library'!$AE$14:$AE$736, LEFT('Tag Library'!$AD$14:$AD$736, LEN(K$2))=K$2, RIGHT('Tag Library'!$AD$14:$AD$736, LEN($A435))=$A435), """")"),"")</f>
        <v/>
      </c>
      <c r="L435" s="1" t="str">
        <f ca="1">IFERROR(__xludf.DUMMYFUNCTION("IFERROR(FILTER('Tag Library'!$AE$14:$AE$736, LEFT('Tag Library'!$AD$14:$AD$736, LEN(L$2))=L$2, RIGHT('Tag Library'!$AD$14:$AD$736, LEN($A435))=$A435), """")"),"")</f>
        <v/>
      </c>
      <c r="M435" s="1" t="str">
        <f ca="1">IFERROR(__xludf.DUMMYFUNCTION("IFERROR(FILTER('Tag Library'!$AE$14:$AE$736, LEFT('Tag Library'!$AD$14:$AD$736, LEN(M$2))=M$2, RIGHT('Tag Library'!$AD$14:$AD$736, LEN($A435))=$A435), """")"),"")</f>
        <v/>
      </c>
      <c r="N435" s="1" t="str">
        <f ca="1">IFERROR(__xludf.DUMMYFUNCTION("IFERROR(FILTER('Tag Library'!$AE$14:$AE$736, LEFT('Tag Library'!$AD$14:$AD$736, LEN(N$2))=N$2, RIGHT('Tag Library'!$AD$14:$AD$736, LEN($A435))=$A435), """")"),"")</f>
        <v/>
      </c>
      <c r="O435" s="1" t="str">
        <f ca="1">IFERROR(__xludf.DUMMYFUNCTION("IFERROR(FILTER('Tag Library'!$AE$14:$AE$736, LEFT('Tag Library'!$AD$14:$AD$736, LEN(O$2))=O$2, RIGHT('Tag Library'!$AD$14:$AD$736, LEN($A435))=$A435), """")"),"")</f>
        <v/>
      </c>
      <c r="P435" s="1" t="str">
        <f ca="1">IFERROR(__xludf.DUMMYFUNCTION("IFERROR(FILTER('Tag Library'!$AE$14:$AE$736, LEFT('Tag Library'!$AD$14:$AD$736, LEN(P$2))=P$2, RIGHT('Tag Library'!$AD$14:$AD$736, LEN($A435))=$A435), """")"),"")</f>
        <v/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IFERROR(__xludf.DUMMYFUNCTION("IFERROR(FILTER('Tag Library'!$AE$14:$AE$736, LEFT('Tag Library'!$AD$14:$AD$736, LEN(B$2))=B$2, RIGHT('Tag Library'!$AD$14:$AD$736, LEN($A436))=$A436), """")"),"")</f>
        <v/>
      </c>
      <c r="C436" s="1" t="str">
        <f ca="1">IFERROR(__xludf.DUMMYFUNCTION("IFERROR(FILTER('Tag Library'!$AE$14:$AE$736, LEFT('Tag Library'!$AD$14:$AD$736, LEN(C$2))=C$2, RIGHT('Tag Library'!$AD$14:$AD$736, LEN($A436))=$A436), """")"),"")</f>
        <v/>
      </c>
      <c r="D436" s="1" t="str">
        <f ca="1">IFERROR(__xludf.DUMMYFUNCTION("IFERROR(FILTER('Tag Library'!$AE$14:$AE$736, LEFT('Tag Library'!$AD$14:$AD$736, LEN(D$2))=D$2, RIGHT('Tag Library'!$AD$14:$AD$736, LEN($A436))=$A436), """")"),"")</f>
        <v/>
      </c>
      <c r="E436" s="1" t="str">
        <f ca="1">IFERROR(__xludf.DUMMYFUNCTION("IFERROR(FILTER('Tag Library'!$AE$14:$AE$736, LEFT('Tag Library'!$AD$14:$AD$736, LEN(E$2))=E$2, RIGHT('Tag Library'!$AD$14:$AD$736, LEN($A436))=$A436), """")"),"")</f>
        <v/>
      </c>
      <c r="F436" s="1" t="str">
        <f ca="1">IFERROR(__xludf.DUMMYFUNCTION("IFERROR(FILTER('Tag Library'!$AE$14:$AE$736, LEFT('Tag Library'!$AD$14:$AD$736, LEN(F$2))=F$2, RIGHT('Tag Library'!$AD$14:$AD$736, LEN($A436))=$A436), """")"),"")</f>
        <v/>
      </c>
      <c r="G436" s="1" t="str">
        <f ca="1">IFERROR(__xludf.DUMMYFUNCTION("IFERROR(FILTER('Tag Library'!$AE$14:$AE$736, LEFT('Tag Library'!$AD$14:$AD$736, LEN(G$2))=G$2, RIGHT('Tag Library'!$AD$14:$AD$736, LEN($A436))=$A436), """")"),"")</f>
        <v/>
      </c>
      <c r="H436" s="1" t="str">
        <f ca="1">IFERROR(__xludf.DUMMYFUNCTION("IFERROR(FILTER('Tag Library'!$AE$14:$AE$736, LEFT('Tag Library'!$AD$14:$AD$736, LEN(H$2))=H$2, RIGHT('Tag Library'!$AD$14:$AD$736, LEN($A436))=$A436), """")"),"")</f>
        <v/>
      </c>
      <c r="I436" s="1" t="str">
        <f ca="1">IFERROR(__xludf.DUMMYFUNCTION("IFERROR(FILTER('Tag Library'!$AE$14:$AE$736, LEFT('Tag Library'!$AD$14:$AD$736, LEN(I$2))=I$2, RIGHT('Tag Library'!$AD$14:$AD$736, LEN($A436))=$A436), """")"),"")</f>
        <v/>
      </c>
      <c r="J436" s="1" t="str">
        <f ca="1">IFERROR(__xludf.DUMMYFUNCTION("IFERROR(FILTER('Tag Library'!$AE$14:$AE$736, LEFT('Tag Library'!$AD$14:$AD$736, LEN(J$2))=J$2, RIGHT('Tag Library'!$AD$14:$AD$736, LEN($A436))=$A436), """")"),"")</f>
        <v/>
      </c>
      <c r="K436" s="1" t="str">
        <f ca="1">IFERROR(__xludf.DUMMYFUNCTION("IFERROR(FILTER('Tag Library'!$AE$14:$AE$736, LEFT('Tag Library'!$AD$14:$AD$736, LEN(K$2))=K$2, RIGHT('Tag Library'!$AD$14:$AD$736, LEN($A436))=$A436), """")"),"")</f>
        <v/>
      </c>
      <c r="L436" s="1" t="str">
        <f ca="1">IFERROR(__xludf.DUMMYFUNCTION("IFERROR(FILTER('Tag Library'!$AE$14:$AE$736, LEFT('Tag Library'!$AD$14:$AD$736, LEN(L$2))=L$2, RIGHT('Tag Library'!$AD$14:$AD$736, LEN($A436))=$A436), """")"),"")</f>
        <v/>
      </c>
      <c r="M436" s="1" t="str">
        <f ca="1">IFERROR(__xludf.DUMMYFUNCTION("IFERROR(FILTER('Tag Library'!$AE$14:$AE$736, LEFT('Tag Library'!$AD$14:$AD$736, LEN(M$2))=M$2, RIGHT('Tag Library'!$AD$14:$AD$736, LEN($A436))=$A436), """")"),"")</f>
        <v/>
      </c>
      <c r="N436" s="1" t="str">
        <f ca="1">IFERROR(__xludf.DUMMYFUNCTION("IFERROR(FILTER('Tag Library'!$AE$14:$AE$736, LEFT('Tag Library'!$AD$14:$AD$736, LEN(N$2))=N$2, RIGHT('Tag Library'!$AD$14:$AD$736, LEN($A436))=$A436), """")"),"")</f>
        <v/>
      </c>
      <c r="O436" s="1" t="str">
        <f ca="1">IFERROR(__xludf.DUMMYFUNCTION("IFERROR(FILTER('Tag Library'!$AE$14:$AE$736, LEFT('Tag Library'!$AD$14:$AD$736, LEN(O$2))=O$2, RIGHT('Tag Library'!$AD$14:$AD$736, LEN($A436))=$A436), """")"),"")</f>
        <v/>
      </c>
      <c r="P436" s="1" t="str">
        <f ca="1">IFERROR(__xludf.DUMMYFUNCTION("IFERROR(FILTER('Tag Library'!$AE$14:$AE$736, LEFT('Tag Library'!$AD$14:$AD$736, LEN(P$2))=P$2, RIGHT('Tag Library'!$AD$14:$AD$736, LEN($A436))=$A436), """")"),"")</f>
        <v/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IFERROR(__xludf.DUMMYFUNCTION("IFERROR(FILTER('Tag Library'!$AE$14:$AE$736, LEFT('Tag Library'!$AD$14:$AD$736, LEN(B$2))=B$2, RIGHT('Tag Library'!$AD$14:$AD$736, LEN($A437))=$A437), """")"),"")</f>
        <v/>
      </c>
      <c r="C437" s="1" t="str">
        <f ca="1">IFERROR(__xludf.DUMMYFUNCTION("IFERROR(FILTER('Tag Library'!$AE$14:$AE$736, LEFT('Tag Library'!$AD$14:$AD$736, LEN(C$2))=C$2, RIGHT('Tag Library'!$AD$14:$AD$736, LEN($A437))=$A437), """")"),"")</f>
        <v/>
      </c>
      <c r="D437" s="1" t="str">
        <f ca="1">IFERROR(__xludf.DUMMYFUNCTION("IFERROR(FILTER('Tag Library'!$AE$14:$AE$736, LEFT('Tag Library'!$AD$14:$AD$736, LEN(D$2))=D$2, RIGHT('Tag Library'!$AD$14:$AD$736, LEN($A437))=$A437), """")"),"")</f>
        <v/>
      </c>
      <c r="E437" s="1" t="str">
        <f ca="1">IFERROR(__xludf.DUMMYFUNCTION("IFERROR(FILTER('Tag Library'!$AE$14:$AE$736, LEFT('Tag Library'!$AD$14:$AD$736, LEN(E$2))=E$2, RIGHT('Tag Library'!$AD$14:$AD$736, LEN($A437))=$A437), """")"),"")</f>
        <v/>
      </c>
      <c r="F437" s="1" t="str">
        <f ca="1">IFERROR(__xludf.DUMMYFUNCTION("IFERROR(FILTER('Tag Library'!$AE$14:$AE$736, LEFT('Tag Library'!$AD$14:$AD$736, LEN(F$2))=F$2, RIGHT('Tag Library'!$AD$14:$AD$736, LEN($A437))=$A437), """")"),"")</f>
        <v/>
      </c>
      <c r="G437" s="1" t="str">
        <f ca="1">IFERROR(__xludf.DUMMYFUNCTION("IFERROR(FILTER('Tag Library'!$AE$14:$AE$736, LEFT('Tag Library'!$AD$14:$AD$736, LEN(G$2))=G$2, RIGHT('Tag Library'!$AD$14:$AD$736, LEN($A437))=$A437), """")"),"")</f>
        <v/>
      </c>
      <c r="H437" s="1" t="str">
        <f ca="1">IFERROR(__xludf.DUMMYFUNCTION("IFERROR(FILTER('Tag Library'!$AE$14:$AE$736, LEFT('Tag Library'!$AD$14:$AD$736, LEN(H$2))=H$2, RIGHT('Tag Library'!$AD$14:$AD$736, LEN($A437))=$A437), """")"),"")</f>
        <v/>
      </c>
      <c r="I437" s="1" t="str">
        <f ca="1">IFERROR(__xludf.DUMMYFUNCTION("IFERROR(FILTER('Tag Library'!$AE$14:$AE$736, LEFT('Tag Library'!$AD$14:$AD$736, LEN(I$2))=I$2, RIGHT('Tag Library'!$AD$14:$AD$736, LEN($A437))=$A437), """")"),"")</f>
        <v/>
      </c>
      <c r="J437" s="1" t="str">
        <f ca="1">IFERROR(__xludf.DUMMYFUNCTION("IFERROR(FILTER('Tag Library'!$AE$14:$AE$736, LEFT('Tag Library'!$AD$14:$AD$736, LEN(J$2))=J$2, RIGHT('Tag Library'!$AD$14:$AD$736, LEN($A437))=$A437), """")"),"")</f>
        <v/>
      </c>
      <c r="K437" s="1" t="str">
        <f ca="1">IFERROR(__xludf.DUMMYFUNCTION("IFERROR(FILTER('Tag Library'!$AE$14:$AE$736, LEFT('Tag Library'!$AD$14:$AD$736, LEN(K$2))=K$2, RIGHT('Tag Library'!$AD$14:$AD$736, LEN($A437))=$A437), """")"),"")</f>
        <v/>
      </c>
      <c r="L437" s="1" t="str">
        <f ca="1">IFERROR(__xludf.DUMMYFUNCTION("IFERROR(FILTER('Tag Library'!$AE$14:$AE$736, LEFT('Tag Library'!$AD$14:$AD$736, LEN(L$2))=L$2, RIGHT('Tag Library'!$AD$14:$AD$736, LEN($A437))=$A437), """")"),"")</f>
        <v/>
      </c>
      <c r="M437" s="1" t="str">
        <f ca="1">IFERROR(__xludf.DUMMYFUNCTION("IFERROR(FILTER('Tag Library'!$AE$14:$AE$736, LEFT('Tag Library'!$AD$14:$AD$736, LEN(M$2))=M$2, RIGHT('Tag Library'!$AD$14:$AD$736, LEN($A437))=$A437), """")"),"")</f>
        <v/>
      </c>
      <c r="N437" s="1" t="str">
        <f ca="1">IFERROR(__xludf.DUMMYFUNCTION("IFERROR(FILTER('Tag Library'!$AE$14:$AE$736, LEFT('Tag Library'!$AD$14:$AD$736, LEN(N$2))=N$2, RIGHT('Tag Library'!$AD$14:$AD$736, LEN($A437))=$A437), """")"),"")</f>
        <v/>
      </c>
      <c r="O437" s="1" t="str">
        <f ca="1">IFERROR(__xludf.DUMMYFUNCTION("IFERROR(FILTER('Tag Library'!$AE$14:$AE$736, LEFT('Tag Library'!$AD$14:$AD$736, LEN(O$2))=O$2, RIGHT('Tag Library'!$AD$14:$AD$736, LEN($A437))=$A437), """")"),"")</f>
        <v/>
      </c>
      <c r="P437" s="1" t="str">
        <f ca="1">IFERROR(__xludf.DUMMYFUNCTION("IFERROR(FILTER('Tag Library'!$AE$14:$AE$736, LEFT('Tag Library'!$AD$14:$AD$736, LEN(P$2))=P$2, RIGHT('Tag Library'!$AD$14:$AD$736, LEN($A437))=$A437), """")"),"")</f>
        <v/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IFERROR(__xludf.DUMMYFUNCTION("IFERROR(FILTER('Tag Library'!$AE$14:$AE$736, LEFT('Tag Library'!$AD$14:$AD$736, LEN(B$2))=B$2, RIGHT('Tag Library'!$AD$14:$AD$736, LEN($A438))=$A438), """")"),"")</f>
        <v/>
      </c>
      <c r="C438" s="1" t="str">
        <f ca="1">IFERROR(__xludf.DUMMYFUNCTION("IFERROR(FILTER('Tag Library'!$AE$14:$AE$736, LEFT('Tag Library'!$AD$14:$AD$736, LEN(C$2))=C$2, RIGHT('Tag Library'!$AD$14:$AD$736, LEN($A438))=$A438), """")"),"")</f>
        <v/>
      </c>
      <c r="D438" s="1" t="str">
        <f ca="1">IFERROR(__xludf.DUMMYFUNCTION("IFERROR(FILTER('Tag Library'!$AE$14:$AE$736, LEFT('Tag Library'!$AD$14:$AD$736, LEN(D$2))=D$2, RIGHT('Tag Library'!$AD$14:$AD$736, LEN($A438))=$A438), """")"),"")</f>
        <v/>
      </c>
      <c r="E438" s="1" t="str">
        <f ca="1">IFERROR(__xludf.DUMMYFUNCTION("IFERROR(FILTER('Tag Library'!$AE$14:$AE$736, LEFT('Tag Library'!$AD$14:$AD$736, LEN(E$2))=E$2, RIGHT('Tag Library'!$AD$14:$AD$736, LEN($A438))=$A438), """")"),"")</f>
        <v/>
      </c>
      <c r="F438" s="1" t="str">
        <f ca="1">IFERROR(__xludf.DUMMYFUNCTION("IFERROR(FILTER('Tag Library'!$AE$14:$AE$736, LEFT('Tag Library'!$AD$14:$AD$736, LEN(F$2))=F$2, RIGHT('Tag Library'!$AD$14:$AD$736, LEN($A438))=$A438), """")"),"")</f>
        <v/>
      </c>
      <c r="G438" s="1" t="str">
        <f ca="1">IFERROR(__xludf.DUMMYFUNCTION("IFERROR(FILTER('Tag Library'!$AE$14:$AE$736, LEFT('Tag Library'!$AD$14:$AD$736, LEN(G$2))=G$2, RIGHT('Tag Library'!$AD$14:$AD$736, LEN($A438))=$A438), """")"),"")</f>
        <v/>
      </c>
      <c r="H438" s="1" t="str">
        <f ca="1">IFERROR(__xludf.DUMMYFUNCTION("IFERROR(FILTER('Tag Library'!$AE$14:$AE$736, LEFT('Tag Library'!$AD$14:$AD$736, LEN(H$2))=H$2, RIGHT('Tag Library'!$AD$14:$AD$736, LEN($A438))=$A438), """")"),"")</f>
        <v/>
      </c>
      <c r="I438" s="1" t="str">
        <f ca="1">IFERROR(__xludf.DUMMYFUNCTION("IFERROR(FILTER('Tag Library'!$AE$14:$AE$736, LEFT('Tag Library'!$AD$14:$AD$736, LEN(I$2))=I$2, RIGHT('Tag Library'!$AD$14:$AD$736, LEN($A438))=$A438), """")"),"")</f>
        <v/>
      </c>
      <c r="J438" s="1" t="str">
        <f ca="1">IFERROR(__xludf.DUMMYFUNCTION("IFERROR(FILTER('Tag Library'!$AE$14:$AE$736, LEFT('Tag Library'!$AD$14:$AD$736, LEN(J$2))=J$2, RIGHT('Tag Library'!$AD$14:$AD$736, LEN($A438))=$A438), """")"),"")</f>
        <v/>
      </c>
      <c r="K438" s="1" t="str">
        <f ca="1">IFERROR(__xludf.DUMMYFUNCTION("IFERROR(FILTER('Tag Library'!$AE$14:$AE$736, LEFT('Tag Library'!$AD$14:$AD$736, LEN(K$2))=K$2, RIGHT('Tag Library'!$AD$14:$AD$736, LEN($A438))=$A438), """")"),"")</f>
        <v/>
      </c>
      <c r="L438" s="1" t="str">
        <f ca="1">IFERROR(__xludf.DUMMYFUNCTION("IFERROR(FILTER('Tag Library'!$AE$14:$AE$736, LEFT('Tag Library'!$AD$14:$AD$736, LEN(L$2))=L$2, RIGHT('Tag Library'!$AD$14:$AD$736, LEN($A438))=$A438), """")"),"")</f>
        <v/>
      </c>
      <c r="M438" s="1" t="str">
        <f ca="1">IFERROR(__xludf.DUMMYFUNCTION("IFERROR(FILTER('Tag Library'!$AE$14:$AE$736, LEFT('Tag Library'!$AD$14:$AD$736, LEN(M$2))=M$2, RIGHT('Tag Library'!$AD$14:$AD$736, LEN($A438))=$A438), """")"),"")</f>
        <v/>
      </c>
      <c r="N438" s="1" t="str">
        <f ca="1">IFERROR(__xludf.DUMMYFUNCTION("IFERROR(FILTER('Tag Library'!$AE$14:$AE$736, LEFT('Tag Library'!$AD$14:$AD$736, LEN(N$2))=N$2, RIGHT('Tag Library'!$AD$14:$AD$736, LEN($A438))=$A438), """")"),"")</f>
        <v/>
      </c>
      <c r="O438" s="1" t="str">
        <f ca="1">IFERROR(__xludf.DUMMYFUNCTION("IFERROR(FILTER('Tag Library'!$AE$14:$AE$736, LEFT('Tag Library'!$AD$14:$AD$736, LEN(O$2))=O$2, RIGHT('Tag Library'!$AD$14:$AD$736, LEN($A438))=$A438), """")"),"")</f>
        <v/>
      </c>
      <c r="P438" s="1" t="str">
        <f ca="1">IFERROR(__xludf.DUMMYFUNCTION("IFERROR(FILTER('Tag Library'!$AE$14:$AE$736, LEFT('Tag Library'!$AD$14:$AD$736, LEN(P$2))=P$2, RIGHT('Tag Library'!$AD$14:$AD$736, LEN($A438))=$A438), """")"),"")</f>
        <v/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IFERROR(__xludf.DUMMYFUNCTION("IFERROR(FILTER('Tag Library'!$AE$14:$AE$736, LEFT('Tag Library'!$AD$14:$AD$736, LEN(B$2))=B$2, RIGHT('Tag Library'!$AD$14:$AD$736, LEN($A439))=$A439), """")"),"")</f>
        <v/>
      </c>
      <c r="C439" s="1" t="str">
        <f ca="1">IFERROR(__xludf.DUMMYFUNCTION("IFERROR(FILTER('Tag Library'!$AE$14:$AE$736, LEFT('Tag Library'!$AD$14:$AD$736, LEN(C$2))=C$2, RIGHT('Tag Library'!$AD$14:$AD$736, LEN($A439))=$A439), """")"),"")</f>
        <v/>
      </c>
      <c r="D439" s="1" t="str">
        <f ca="1">IFERROR(__xludf.DUMMYFUNCTION("IFERROR(FILTER('Tag Library'!$AE$14:$AE$736, LEFT('Tag Library'!$AD$14:$AD$736, LEN(D$2))=D$2, RIGHT('Tag Library'!$AD$14:$AD$736, LEN($A439))=$A439), """")"),"green")</f>
        <v>green</v>
      </c>
      <c r="E439" s="1" t="str">
        <f ca="1">IFERROR(__xludf.DUMMYFUNCTION("IFERROR(FILTER('Tag Library'!$AE$14:$AE$736, LEFT('Tag Library'!$AD$14:$AD$736, LEN(E$2))=E$2, RIGHT('Tag Library'!$AD$14:$AD$736, LEN($A439))=$A439), """")"),"green")</f>
        <v>green</v>
      </c>
      <c r="F439" s="1" t="str">
        <f ca="1">IFERROR(__xludf.DUMMYFUNCTION("IFERROR(FILTER('Tag Library'!$AE$14:$AE$736, LEFT('Tag Library'!$AD$14:$AD$736, LEN(F$2))=F$2, RIGHT('Tag Library'!$AD$14:$AD$736, LEN($A439))=$A439), """")"),"green")</f>
        <v>green</v>
      </c>
      <c r="G439" s="1" t="str">
        <f ca="1">IFERROR(__xludf.DUMMYFUNCTION("IFERROR(FILTER('Tag Library'!$AE$14:$AE$736, LEFT('Tag Library'!$AD$14:$AD$736, LEN(G$2))=G$2, RIGHT('Tag Library'!$AD$14:$AD$736, LEN($A439))=$A439), """")"),"green")</f>
        <v>green</v>
      </c>
      <c r="H439" s="1" t="str">
        <f ca="1">IFERROR(__xludf.DUMMYFUNCTION("IFERROR(FILTER('Tag Library'!$AE$14:$AE$736, LEFT('Tag Library'!$AD$14:$AD$736, LEN(H$2))=H$2, RIGHT('Tag Library'!$AD$14:$AD$736, LEN($A439))=$A439), """")"),"green")</f>
        <v>green</v>
      </c>
      <c r="I439" s="1" t="str">
        <f ca="1">IFERROR(__xludf.DUMMYFUNCTION("IFERROR(FILTER('Tag Library'!$AE$14:$AE$736, LEFT('Tag Library'!$AD$14:$AD$736, LEN(I$2))=I$2, RIGHT('Tag Library'!$AD$14:$AD$736, LEN($A439))=$A439), """")"),"green")</f>
        <v>green</v>
      </c>
      <c r="J439" s="1" t="str">
        <f ca="1">IFERROR(__xludf.DUMMYFUNCTION("IFERROR(FILTER('Tag Library'!$AE$14:$AE$736, LEFT('Tag Library'!$AD$14:$AD$736, LEN(J$2))=J$2, RIGHT('Tag Library'!$AD$14:$AD$736, LEN($A439))=$A439), """")"),"green")</f>
        <v>green</v>
      </c>
      <c r="K439" s="1" t="str">
        <f ca="1">IFERROR(__xludf.DUMMYFUNCTION("IFERROR(FILTER('Tag Library'!$AE$14:$AE$736, LEFT('Tag Library'!$AD$14:$AD$736, LEN(K$2))=K$2, RIGHT('Tag Library'!$AD$14:$AD$736, LEN($A439))=$A439), """")"),"green")</f>
        <v>green</v>
      </c>
      <c r="L439" s="1" t="str">
        <f ca="1">IFERROR(__xludf.DUMMYFUNCTION("IFERROR(FILTER('Tag Library'!$AE$14:$AE$736, LEFT('Tag Library'!$AD$14:$AD$736, LEN(L$2))=L$2, RIGHT('Tag Library'!$AD$14:$AD$736, LEN($A439))=$A439), """")"),"green")</f>
        <v>green</v>
      </c>
      <c r="M439" s="1" t="str">
        <f ca="1">IFERROR(__xludf.DUMMYFUNCTION("IFERROR(FILTER('Tag Library'!$AE$14:$AE$736, LEFT('Tag Library'!$AD$14:$AD$736, LEN(M$2))=M$2, RIGHT('Tag Library'!$AD$14:$AD$736, LEN($A439))=$A439), """")"),"green")</f>
        <v>green</v>
      </c>
      <c r="N439" s="1" t="str">
        <f ca="1">IFERROR(__xludf.DUMMYFUNCTION("IFERROR(FILTER('Tag Library'!$AE$14:$AE$736, LEFT('Tag Library'!$AD$14:$AD$736, LEN(N$2))=N$2, RIGHT('Tag Library'!$AD$14:$AD$736, LEN($A439))=$A439), """")"),"green")</f>
        <v>green</v>
      </c>
      <c r="O439" s="1" t="str">
        <f ca="1">IFERROR(__xludf.DUMMYFUNCTION("IFERROR(FILTER('Tag Library'!$AE$14:$AE$736, LEFT('Tag Library'!$AD$14:$AD$736, LEN(O$2))=O$2, RIGHT('Tag Library'!$AD$14:$AD$736, LEN($A439))=$A439), """")"),"green")</f>
        <v>green</v>
      </c>
      <c r="P439" s="1" t="str">
        <f ca="1">IFERROR(__xludf.DUMMYFUNCTION("IFERROR(FILTER('Tag Library'!$AE$14:$AE$736, LEFT('Tag Library'!$AD$14:$AD$736, LEN(P$2))=P$2, RIGHT('Tag Library'!$AD$14:$AD$736, LEN($A439))=$A439), """")"),"")</f>
        <v/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IFERROR(__xludf.DUMMYFUNCTION("IFERROR(FILTER('Tag Library'!$AE$14:$AE$736, LEFT('Tag Library'!$AD$14:$AD$736, LEN(B$2))=B$2, RIGHT('Tag Library'!$AD$14:$AD$736, LEN($A440))=$A440), """")"),"")</f>
        <v/>
      </c>
      <c r="C440" s="1" t="str">
        <f ca="1">IFERROR(__xludf.DUMMYFUNCTION("IFERROR(FILTER('Tag Library'!$AE$14:$AE$736, LEFT('Tag Library'!$AD$14:$AD$736, LEN(C$2))=C$2, RIGHT('Tag Library'!$AD$14:$AD$736, LEN($A440))=$A440), """")"),"")</f>
        <v/>
      </c>
      <c r="D440" s="1" t="str">
        <f ca="1">IFERROR(__xludf.DUMMYFUNCTION("IFERROR(FILTER('Tag Library'!$AE$14:$AE$736, LEFT('Tag Library'!$AD$14:$AD$736, LEN(D$2))=D$2, RIGHT('Tag Library'!$AD$14:$AD$736, LEN($A440))=$A440), """")"),"")</f>
        <v/>
      </c>
      <c r="E440" s="1" t="str">
        <f ca="1">IFERROR(__xludf.DUMMYFUNCTION("IFERROR(FILTER('Tag Library'!$AE$14:$AE$736, LEFT('Tag Library'!$AD$14:$AD$736, LEN(E$2))=E$2, RIGHT('Tag Library'!$AD$14:$AD$736, LEN($A440))=$A440), """")"),"")</f>
        <v/>
      </c>
      <c r="F440" s="1" t="str">
        <f ca="1">IFERROR(__xludf.DUMMYFUNCTION("IFERROR(FILTER('Tag Library'!$AE$14:$AE$736, LEFT('Tag Library'!$AD$14:$AD$736, LEN(F$2))=F$2, RIGHT('Tag Library'!$AD$14:$AD$736, LEN($A440))=$A440), """")"),"")</f>
        <v/>
      </c>
      <c r="G440" s="1" t="str">
        <f ca="1">IFERROR(__xludf.DUMMYFUNCTION("IFERROR(FILTER('Tag Library'!$AE$14:$AE$736, LEFT('Tag Library'!$AD$14:$AD$736, LEN(G$2))=G$2, RIGHT('Tag Library'!$AD$14:$AD$736, LEN($A440))=$A440), """")"),"")</f>
        <v/>
      </c>
      <c r="H440" s="1" t="str">
        <f ca="1">IFERROR(__xludf.DUMMYFUNCTION("IFERROR(FILTER('Tag Library'!$AE$14:$AE$736, LEFT('Tag Library'!$AD$14:$AD$736, LEN(H$2))=H$2, RIGHT('Tag Library'!$AD$14:$AD$736, LEN($A440))=$A440), """")"),"")</f>
        <v/>
      </c>
      <c r="I440" s="1" t="str">
        <f ca="1">IFERROR(__xludf.DUMMYFUNCTION("IFERROR(FILTER('Tag Library'!$AE$14:$AE$736, LEFT('Tag Library'!$AD$14:$AD$736, LEN(I$2))=I$2, RIGHT('Tag Library'!$AD$14:$AD$736, LEN($A440))=$A440), """")"),"")</f>
        <v/>
      </c>
      <c r="J440" s="1" t="str">
        <f ca="1">IFERROR(__xludf.DUMMYFUNCTION("IFERROR(FILTER('Tag Library'!$AE$14:$AE$736, LEFT('Tag Library'!$AD$14:$AD$736, LEN(J$2))=J$2, RIGHT('Tag Library'!$AD$14:$AD$736, LEN($A440))=$A440), """")"),"")</f>
        <v/>
      </c>
      <c r="K440" s="1" t="str">
        <f ca="1">IFERROR(__xludf.DUMMYFUNCTION("IFERROR(FILTER('Tag Library'!$AE$14:$AE$736, LEFT('Tag Library'!$AD$14:$AD$736, LEN(K$2))=K$2, RIGHT('Tag Library'!$AD$14:$AD$736, LEN($A440))=$A440), """")"),"")</f>
        <v/>
      </c>
      <c r="L440" s="1" t="str">
        <f ca="1">IFERROR(__xludf.DUMMYFUNCTION("IFERROR(FILTER('Tag Library'!$AE$14:$AE$736, LEFT('Tag Library'!$AD$14:$AD$736, LEN(L$2))=L$2, RIGHT('Tag Library'!$AD$14:$AD$736, LEN($A440))=$A440), """")"),"")</f>
        <v/>
      </c>
      <c r="M440" s="1" t="str">
        <f ca="1">IFERROR(__xludf.DUMMYFUNCTION("IFERROR(FILTER('Tag Library'!$AE$14:$AE$736, LEFT('Tag Library'!$AD$14:$AD$736, LEN(M$2))=M$2, RIGHT('Tag Library'!$AD$14:$AD$736, LEN($A440))=$A440), """")"),"")</f>
        <v/>
      </c>
      <c r="N440" s="1" t="str">
        <f ca="1">IFERROR(__xludf.DUMMYFUNCTION("IFERROR(FILTER('Tag Library'!$AE$14:$AE$736, LEFT('Tag Library'!$AD$14:$AD$736, LEN(N$2))=N$2, RIGHT('Tag Library'!$AD$14:$AD$736, LEN($A440))=$A440), """")"),"")</f>
        <v/>
      </c>
      <c r="O440" s="1" t="str">
        <f ca="1">IFERROR(__xludf.DUMMYFUNCTION("IFERROR(FILTER('Tag Library'!$AE$14:$AE$736, LEFT('Tag Library'!$AD$14:$AD$736, LEN(O$2))=O$2, RIGHT('Tag Library'!$AD$14:$AD$736, LEN($A440))=$A440), """")"),"")</f>
        <v/>
      </c>
      <c r="P440" s="1" t="str">
        <f ca="1">IFERROR(__xludf.DUMMYFUNCTION("IFERROR(FILTER('Tag Library'!$AE$14:$AE$736, LEFT('Tag Library'!$AD$14:$AD$736, LEN(P$2))=P$2, RIGHT('Tag Library'!$AD$14:$AD$736, LEN($A440))=$A440), """")"),"")</f>
        <v/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IFERROR(__xludf.DUMMYFUNCTION("IFERROR(FILTER('Tag Library'!$AE$14:$AE$736, LEFT('Tag Library'!$AD$14:$AD$736, LEN(B$2))=B$2, RIGHT('Tag Library'!$AD$14:$AD$736, LEN($A441))=$A441), """")"),"")</f>
        <v/>
      </c>
      <c r="C441" s="1" t="str">
        <f ca="1">IFERROR(__xludf.DUMMYFUNCTION("IFERROR(FILTER('Tag Library'!$AE$14:$AE$736, LEFT('Tag Library'!$AD$14:$AD$736, LEN(C$2))=C$2, RIGHT('Tag Library'!$AD$14:$AD$736, LEN($A441))=$A441), """")"),"")</f>
        <v/>
      </c>
      <c r="D441" s="1" t="str">
        <f ca="1">IFERROR(__xludf.DUMMYFUNCTION("IFERROR(FILTER('Tag Library'!$AE$14:$AE$736, LEFT('Tag Library'!$AD$14:$AD$736, LEN(D$2))=D$2, RIGHT('Tag Library'!$AD$14:$AD$736, LEN($A441))=$A441), """")"),"")</f>
        <v/>
      </c>
      <c r="E441" s="1" t="str">
        <f ca="1">IFERROR(__xludf.DUMMYFUNCTION("IFERROR(FILTER('Tag Library'!$AE$14:$AE$736, LEFT('Tag Library'!$AD$14:$AD$736, LEN(E$2))=E$2, RIGHT('Tag Library'!$AD$14:$AD$736, LEN($A441))=$A441), """")"),"")</f>
        <v/>
      </c>
      <c r="F441" s="1" t="str">
        <f ca="1">IFERROR(__xludf.DUMMYFUNCTION("IFERROR(FILTER('Tag Library'!$AE$14:$AE$736, LEFT('Tag Library'!$AD$14:$AD$736, LEN(F$2))=F$2, RIGHT('Tag Library'!$AD$14:$AD$736, LEN($A441))=$A441), """")"),"")</f>
        <v/>
      </c>
      <c r="G441" s="1" t="str">
        <f ca="1">IFERROR(__xludf.DUMMYFUNCTION("IFERROR(FILTER('Tag Library'!$AE$14:$AE$736, LEFT('Tag Library'!$AD$14:$AD$736, LEN(G$2))=G$2, RIGHT('Tag Library'!$AD$14:$AD$736, LEN($A441))=$A441), """")"),"")</f>
        <v/>
      </c>
      <c r="H441" s="1" t="str">
        <f ca="1">IFERROR(__xludf.DUMMYFUNCTION("IFERROR(FILTER('Tag Library'!$AE$14:$AE$736, LEFT('Tag Library'!$AD$14:$AD$736, LEN(H$2))=H$2, RIGHT('Tag Library'!$AD$14:$AD$736, LEN($A441))=$A441), """")"),"")</f>
        <v/>
      </c>
      <c r="I441" s="1" t="str">
        <f ca="1">IFERROR(__xludf.DUMMYFUNCTION("IFERROR(FILTER('Tag Library'!$AE$14:$AE$736, LEFT('Tag Library'!$AD$14:$AD$736, LEN(I$2))=I$2, RIGHT('Tag Library'!$AD$14:$AD$736, LEN($A441))=$A441), """")"),"")</f>
        <v/>
      </c>
      <c r="J441" s="1" t="str">
        <f ca="1">IFERROR(__xludf.DUMMYFUNCTION("IFERROR(FILTER('Tag Library'!$AE$14:$AE$736, LEFT('Tag Library'!$AD$14:$AD$736, LEN(J$2))=J$2, RIGHT('Tag Library'!$AD$14:$AD$736, LEN($A441))=$A441), """")"),"")</f>
        <v/>
      </c>
      <c r="K441" s="1" t="str">
        <f ca="1">IFERROR(__xludf.DUMMYFUNCTION("IFERROR(FILTER('Tag Library'!$AE$14:$AE$736, LEFT('Tag Library'!$AD$14:$AD$736, LEN(K$2))=K$2, RIGHT('Tag Library'!$AD$14:$AD$736, LEN($A441))=$A441), """")"),"")</f>
        <v/>
      </c>
      <c r="L441" s="1" t="str">
        <f ca="1">IFERROR(__xludf.DUMMYFUNCTION("IFERROR(FILTER('Tag Library'!$AE$14:$AE$736, LEFT('Tag Library'!$AD$14:$AD$736, LEN(L$2))=L$2, RIGHT('Tag Library'!$AD$14:$AD$736, LEN($A441))=$A441), """")"),"")</f>
        <v/>
      </c>
      <c r="M441" s="1" t="str">
        <f ca="1">IFERROR(__xludf.DUMMYFUNCTION("IFERROR(FILTER('Tag Library'!$AE$14:$AE$736, LEFT('Tag Library'!$AD$14:$AD$736, LEN(M$2))=M$2, RIGHT('Tag Library'!$AD$14:$AD$736, LEN($A441))=$A441), """")"),"")</f>
        <v/>
      </c>
      <c r="N441" s="1" t="str">
        <f ca="1">IFERROR(__xludf.DUMMYFUNCTION("IFERROR(FILTER('Tag Library'!$AE$14:$AE$736, LEFT('Tag Library'!$AD$14:$AD$736, LEN(N$2))=N$2, RIGHT('Tag Library'!$AD$14:$AD$736, LEN($A441))=$A441), """")"),"")</f>
        <v/>
      </c>
      <c r="O441" s="1" t="str">
        <f ca="1">IFERROR(__xludf.DUMMYFUNCTION("IFERROR(FILTER('Tag Library'!$AE$14:$AE$736, LEFT('Tag Library'!$AD$14:$AD$736, LEN(O$2))=O$2, RIGHT('Tag Library'!$AD$14:$AD$736, LEN($A441))=$A441), """")"),"")</f>
        <v/>
      </c>
      <c r="P441" s="1" t="str">
        <f ca="1">IFERROR(__xludf.DUMMYFUNCTION("IFERROR(FILTER('Tag Library'!$AE$14:$AE$736, LEFT('Tag Library'!$AD$14:$AD$736, LEN(P$2))=P$2, RIGHT('Tag Library'!$AD$14:$AD$736, LEN($A441))=$A441), """")"),"")</f>
        <v/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IFERROR(__xludf.DUMMYFUNCTION("IFERROR(FILTER('Tag Library'!$AE$14:$AE$736, LEFT('Tag Library'!$AD$14:$AD$736, LEN(B$2))=B$2, RIGHT('Tag Library'!$AD$14:$AD$736, LEN($A442))=$A442), """")"),"")</f>
        <v/>
      </c>
      <c r="C442" s="1" t="str">
        <f ca="1">IFERROR(__xludf.DUMMYFUNCTION("IFERROR(FILTER('Tag Library'!$AE$14:$AE$736, LEFT('Tag Library'!$AD$14:$AD$736, LEN(C$2))=C$2, RIGHT('Tag Library'!$AD$14:$AD$736, LEN($A442))=$A442), """")"),"")</f>
        <v/>
      </c>
      <c r="D442" s="1" t="str">
        <f ca="1">IFERROR(__xludf.DUMMYFUNCTION("IFERROR(FILTER('Tag Library'!$AE$14:$AE$736, LEFT('Tag Library'!$AD$14:$AD$736, LEN(D$2))=D$2, RIGHT('Tag Library'!$AD$14:$AD$736, LEN($A442))=$A442), """")"),"")</f>
        <v/>
      </c>
      <c r="E442" s="1" t="str">
        <f ca="1">IFERROR(__xludf.DUMMYFUNCTION("IFERROR(FILTER('Tag Library'!$AE$14:$AE$736, LEFT('Tag Library'!$AD$14:$AD$736, LEN(E$2))=E$2, RIGHT('Tag Library'!$AD$14:$AD$736, LEN($A442))=$A442), """")"),"")</f>
        <v/>
      </c>
      <c r="F442" s="1" t="str">
        <f ca="1">IFERROR(__xludf.DUMMYFUNCTION("IFERROR(FILTER('Tag Library'!$AE$14:$AE$736, LEFT('Tag Library'!$AD$14:$AD$736, LEN(F$2))=F$2, RIGHT('Tag Library'!$AD$14:$AD$736, LEN($A442))=$A442), """")"),"")</f>
        <v/>
      </c>
      <c r="G442" s="1" t="str">
        <f ca="1">IFERROR(__xludf.DUMMYFUNCTION("IFERROR(FILTER('Tag Library'!$AE$14:$AE$736, LEFT('Tag Library'!$AD$14:$AD$736, LEN(G$2))=G$2, RIGHT('Tag Library'!$AD$14:$AD$736, LEN($A442))=$A442), """")"),"")</f>
        <v/>
      </c>
      <c r="H442" s="1" t="str">
        <f ca="1">IFERROR(__xludf.DUMMYFUNCTION("IFERROR(FILTER('Tag Library'!$AE$14:$AE$736, LEFT('Tag Library'!$AD$14:$AD$736, LEN(H$2))=H$2, RIGHT('Tag Library'!$AD$14:$AD$736, LEN($A442))=$A442), """")"),"")</f>
        <v/>
      </c>
      <c r="I442" s="1" t="str">
        <f ca="1">IFERROR(__xludf.DUMMYFUNCTION("IFERROR(FILTER('Tag Library'!$AE$14:$AE$736, LEFT('Tag Library'!$AD$14:$AD$736, LEN(I$2))=I$2, RIGHT('Tag Library'!$AD$14:$AD$736, LEN($A442))=$A442), """")"),"")</f>
        <v/>
      </c>
      <c r="J442" s="1" t="str">
        <f ca="1">IFERROR(__xludf.DUMMYFUNCTION("IFERROR(FILTER('Tag Library'!$AE$14:$AE$736, LEFT('Tag Library'!$AD$14:$AD$736, LEN(J$2))=J$2, RIGHT('Tag Library'!$AD$14:$AD$736, LEN($A442))=$A442), """")"),"")</f>
        <v/>
      </c>
      <c r="K442" s="1" t="str">
        <f ca="1">IFERROR(__xludf.DUMMYFUNCTION("IFERROR(FILTER('Tag Library'!$AE$14:$AE$736, LEFT('Tag Library'!$AD$14:$AD$736, LEN(K$2))=K$2, RIGHT('Tag Library'!$AD$14:$AD$736, LEN($A442))=$A442), """")"),"")</f>
        <v/>
      </c>
      <c r="L442" s="1" t="str">
        <f ca="1">IFERROR(__xludf.DUMMYFUNCTION("IFERROR(FILTER('Tag Library'!$AE$14:$AE$736, LEFT('Tag Library'!$AD$14:$AD$736, LEN(L$2))=L$2, RIGHT('Tag Library'!$AD$14:$AD$736, LEN($A442))=$A442), """")"),"white")</f>
        <v>white</v>
      </c>
      <c r="M442" s="1" t="str">
        <f ca="1">IFERROR(__xludf.DUMMYFUNCTION("IFERROR(FILTER('Tag Library'!$AE$14:$AE$736, LEFT('Tag Library'!$AD$14:$AD$736, LEN(M$2))=M$2, RIGHT('Tag Library'!$AD$14:$AD$736, LEN($A442))=$A442), """")"),"")</f>
        <v/>
      </c>
      <c r="N442" s="1" t="str">
        <f ca="1">IFERROR(__xludf.DUMMYFUNCTION("IFERROR(FILTER('Tag Library'!$AE$14:$AE$736, LEFT('Tag Library'!$AD$14:$AD$736, LEN(N$2))=N$2, RIGHT('Tag Library'!$AD$14:$AD$736, LEN($A442))=$A442), """")"),"")</f>
        <v/>
      </c>
      <c r="O442" s="1" t="str">
        <f ca="1">IFERROR(__xludf.DUMMYFUNCTION("IFERROR(FILTER('Tag Library'!$AE$14:$AE$736, LEFT('Tag Library'!$AD$14:$AD$736, LEN(O$2))=O$2, RIGHT('Tag Library'!$AD$14:$AD$736, LEN($A442))=$A442), """")"),"")</f>
        <v/>
      </c>
      <c r="P442" s="1" t="str">
        <f ca="1">IFERROR(__xludf.DUMMYFUNCTION("IFERROR(FILTER('Tag Library'!$AE$14:$AE$736, LEFT('Tag Library'!$AD$14:$AD$736, LEN(P$2))=P$2, RIGHT('Tag Library'!$AD$14:$AD$736, LEN($A442))=$A442), """")"),"")</f>
        <v/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IFERROR(__xludf.DUMMYFUNCTION("IFERROR(FILTER('Tag Library'!$AE$14:$AE$736, LEFT('Tag Library'!$AD$14:$AD$736, LEN(B$2))=B$2, RIGHT('Tag Library'!$AD$14:$AD$736, LEN($A443))=$A443), """")"),"")</f>
        <v/>
      </c>
      <c r="C443" s="1" t="str">
        <f ca="1">IFERROR(__xludf.DUMMYFUNCTION("IFERROR(FILTER('Tag Library'!$AE$14:$AE$736, LEFT('Tag Library'!$AD$14:$AD$736, LEN(C$2))=C$2, RIGHT('Tag Library'!$AD$14:$AD$736, LEN($A443))=$A443), """")"),"")</f>
        <v/>
      </c>
      <c r="D443" s="1" t="str">
        <f ca="1">IFERROR(__xludf.DUMMYFUNCTION("IFERROR(FILTER('Tag Library'!$AE$14:$AE$736, LEFT('Tag Library'!$AD$14:$AD$736, LEN(D$2))=D$2, RIGHT('Tag Library'!$AD$14:$AD$736, LEN($A443))=$A443), """")"),"")</f>
        <v/>
      </c>
      <c r="E443" s="1" t="str">
        <f ca="1">IFERROR(__xludf.DUMMYFUNCTION("IFERROR(FILTER('Tag Library'!$AE$14:$AE$736, LEFT('Tag Library'!$AD$14:$AD$736, LEN(E$2))=E$2, RIGHT('Tag Library'!$AD$14:$AD$736, LEN($A443))=$A443), """")"),"")</f>
        <v/>
      </c>
      <c r="F443" s="1" t="str">
        <f ca="1">IFERROR(__xludf.DUMMYFUNCTION("IFERROR(FILTER('Tag Library'!$AE$14:$AE$736, LEFT('Tag Library'!$AD$14:$AD$736, LEN(F$2))=F$2, RIGHT('Tag Library'!$AD$14:$AD$736, LEN($A443))=$A443), """")"),"")</f>
        <v/>
      </c>
      <c r="G443" s="1" t="str">
        <f ca="1">IFERROR(__xludf.DUMMYFUNCTION("IFERROR(FILTER('Tag Library'!$AE$14:$AE$736, LEFT('Tag Library'!$AD$14:$AD$736, LEN(G$2))=G$2, RIGHT('Tag Library'!$AD$14:$AD$736, LEN($A443))=$A443), """")"),"")</f>
        <v/>
      </c>
      <c r="H443" s="1" t="str">
        <f ca="1">IFERROR(__xludf.DUMMYFUNCTION("IFERROR(FILTER('Tag Library'!$AE$14:$AE$736, LEFT('Tag Library'!$AD$14:$AD$736, LEN(H$2))=H$2, RIGHT('Tag Library'!$AD$14:$AD$736, LEN($A443))=$A443), """")"),"")</f>
        <v/>
      </c>
      <c r="I443" s="1" t="str">
        <f ca="1">IFERROR(__xludf.DUMMYFUNCTION("IFERROR(FILTER('Tag Library'!$AE$14:$AE$736, LEFT('Tag Library'!$AD$14:$AD$736, LEN(I$2))=I$2, RIGHT('Tag Library'!$AD$14:$AD$736, LEN($A443))=$A443), """")"),"")</f>
        <v/>
      </c>
      <c r="J443" s="1" t="str">
        <f ca="1">IFERROR(__xludf.DUMMYFUNCTION("IFERROR(FILTER('Tag Library'!$AE$14:$AE$736, LEFT('Tag Library'!$AD$14:$AD$736, LEN(J$2))=J$2, RIGHT('Tag Library'!$AD$14:$AD$736, LEN($A443))=$A443), """")"),"")</f>
        <v/>
      </c>
      <c r="K443" s="1" t="str">
        <f ca="1">IFERROR(__xludf.DUMMYFUNCTION("IFERROR(FILTER('Tag Library'!$AE$14:$AE$736, LEFT('Tag Library'!$AD$14:$AD$736, LEN(K$2))=K$2, RIGHT('Tag Library'!$AD$14:$AD$736, LEN($A443))=$A443), """")"),"")</f>
        <v/>
      </c>
      <c r="L443" s="1" t="str">
        <f ca="1">IFERROR(__xludf.DUMMYFUNCTION("IFERROR(FILTER('Tag Library'!$AE$14:$AE$736, LEFT('Tag Library'!$AD$14:$AD$736, LEN(L$2))=L$2, RIGHT('Tag Library'!$AD$14:$AD$736, LEN($A443))=$A443), """")"),"")</f>
        <v/>
      </c>
      <c r="M443" s="1" t="str">
        <f ca="1">IFERROR(__xludf.DUMMYFUNCTION("IFERROR(FILTER('Tag Library'!$AE$14:$AE$736, LEFT('Tag Library'!$AD$14:$AD$736, LEN(M$2))=M$2, RIGHT('Tag Library'!$AD$14:$AD$736, LEN($A443))=$A443), """")"),"")</f>
        <v/>
      </c>
      <c r="N443" s="1" t="str">
        <f ca="1">IFERROR(__xludf.DUMMYFUNCTION("IFERROR(FILTER('Tag Library'!$AE$14:$AE$736, LEFT('Tag Library'!$AD$14:$AD$736, LEN(N$2))=N$2, RIGHT('Tag Library'!$AD$14:$AD$736, LEN($A443))=$A443), """")"),"")</f>
        <v/>
      </c>
      <c r="O443" s="1" t="str">
        <f ca="1">IFERROR(__xludf.DUMMYFUNCTION("IFERROR(FILTER('Tag Library'!$AE$14:$AE$736, LEFT('Tag Library'!$AD$14:$AD$736, LEN(O$2))=O$2, RIGHT('Tag Library'!$AD$14:$AD$736, LEN($A443))=$A443), """")"),"")</f>
        <v/>
      </c>
      <c r="P443" s="1" t="str">
        <f ca="1">IFERROR(__xludf.DUMMYFUNCTION("IFERROR(FILTER('Tag Library'!$AE$14:$AE$736, LEFT('Tag Library'!$AD$14:$AD$736, LEN(P$2))=P$2, RIGHT('Tag Library'!$AD$14:$AD$736, LEN($A443))=$A443), """")"),"")</f>
        <v/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IFERROR(__xludf.DUMMYFUNCTION("IFERROR(FILTER('Tag Library'!$AE$14:$AE$736, LEFT('Tag Library'!$AD$14:$AD$736, LEN(B$2))=B$2, RIGHT('Tag Library'!$AD$14:$AD$736, LEN($A444))=$A444), """")"),"")</f>
        <v/>
      </c>
      <c r="C444" s="1" t="str">
        <f ca="1">IFERROR(__xludf.DUMMYFUNCTION("IFERROR(FILTER('Tag Library'!$AE$14:$AE$736, LEFT('Tag Library'!$AD$14:$AD$736, LEN(C$2))=C$2, RIGHT('Tag Library'!$AD$14:$AD$736, LEN($A444))=$A444), """")"),"")</f>
        <v/>
      </c>
      <c r="D444" s="1" t="str">
        <f ca="1">IFERROR(__xludf.DUMMYFUNCTION("IFERROR(FILTER('Tag Library'!$AE$14:$AE$736, LEFT('Tag Library'!$AD$14:$AD$736, LEN(D$2))=D$2, RIGHT('Tag Library'!$AD$14:$AD$736, LEN($A444))=$A444), """")"),"")</f>
        <v/>
      </c>
      <c r="E444" s="1" t="str">
        <f ca="1">IFERROR(__xludf.DUMMYFUNCTION("IFERROR(FILTER('Tag Library'!$AE$14:$AE$736, LEFT('Tag Library'!$AD$14:$AD$736, LEN(E$2))=E$2, RIGHT('Tag Library'!$AD$14:$AD$736, LEN($A444))=$A444), """")"),"")</f>
        <v/>
      </c>
      <c r="F444" s="1" t="str">
        <f ca="1">IFERROR(__xludf.DUMMYFUNCTION("IFERROR(FILTER('Tag Library'!$AE$14:$AE$736, LEFT('Tag Library'!$AD$14:$AD$736, LEN(F$2))=F$2, RIGHT('Tag Library'!$AD$14:$AD$736, LEN($A444))=$A444), """")"),"")</f>
        <v/>
      </c>
      <c r="G444" s="1" t="str">
        <f ca="1">IFERROR(__xludf.DUMMYFUNCTION("IFERROR(FILTER('Tag Library'!$AE$14:$AE$736, LEFT('Tag Library'!$AD$14:$AD$736, LEN(G$2))=G$2, RIGHT('Tag Library'!$AD$14:$AD$736, LEN($A444))=$A444), """")"),"")</f>
        <v/>
      </c>
      <c r="H444" s="1" t="str">
        <f ca="1">IFERROR(__xludf.DUMMYFUNCTION("IFERROR(FILTER('Tag Library'!$AE$14:$AE$736, LEFT('Tag Library'!$AD$14:$AD$736, LEN(H$2))=H$2, RIGHT('Tag Library'!$AD$14:$AD$736, LEN($A444))=$A444), """")"),"")</f>
        <v/>
      </c>
      <c r="I444" s="1" t="str">
        <f ca="1">IFERROR(__xludf.DUMMYFUNCTION("IFERROR(FILTER('Tag Library'!$AE$14:$AE$736, LEFT('Tag Library'!$AD$14:$AD$736, LEN(I$2))=I$2, RIGHT('Tag Library'!$AD$14:$AD$736, LEN($A444))=$A444), """")"),"")</f>
        <v/>
      </c>
      <c r="J444" s="1" t="str">
        <f ca="1">IFERROR(__xludf.DUMMYFUNCTION("IFERROR(FILTER('Tag Library'!$AE$14:$AE$736, LEFT('Tag Library'!$AD$14:$AD$736, LEN(J$2))=J$2, RIGHT('Tag Library'!$AD$14:$AD$736, LEN($A444))=$A444), """")"),"")</f>
        <v/>
      </c>
      <c r="K444" s="1" t="str">
        <f ca="1">IFERROR(__xludf.DUMMYFUNCTION("IFERROR(FILTER('Tag Library'!$AE$14:$AE$736, LEFT('Tag Library'!$AD$14:$AD$736, LEN(K$2))=K$2, RIGHT('Tag Library'!$AD$14:$AD$736, LEN($A444))=$A444), """")"),"")</f>
        <v/>
      </c>
      <c r="L444" s="1" t="str">
        <f ca="1">IFERROR(__xludf.DUMMYFUNCTION("IFERROR(FILTER('Tag Library'!$AE$14:$AE$736, LEFT('Tag Library'!$AD$14:$AD$736, LEN(L$2))=L$2, RIGHT('Tag Library'!$AD$14:$AD$736, LEN($A444))=$A444), """")"),"")</f>
        <v/>
      </c>
      <c r="M444" s="1" t="str">
        <f ca="1">IFERROR(__xludf.DUMMYFUNCTION("IFERROR(FILTER('Tag Library'!$AE$14:$AE$736, LEFT('Tag Library'!$AD$14:$AD$736, LEN(M$2))=M$2, RIGHT('Tag Library'!$AD$14:$AD$736, LEN($A444))=$A444), """")"),"")</f>
        <v/>
      </c>
      <c r="N444" s="1" t="str">
        <f ca="1">IFERROR(__xludf.DUMMYFUNCTION("IFERROR(FILTER('Tag Library'!$AE$14:$AE$736, LEFT('Tag Library'!$AD$14:$AD$736, LEN(N$2))=N$2, RIGHT('Tag Library'!$AD$14:$AD$736, LEN($A444))=$A444), """")"),"")</f>
        <v/>
      </c>
      <c r="O444" s="1" t="str">
        <f ca="1">IFERROR(__xludf.DUMMYFUNCTION("IFERROR(FILTER('Tag Library'!$AE$14:$AE$736, LEFT('Tag Library'!$AD$14:$AD$736, LEN(O$2))=O$2, RIGHT('Tag Library'!$AD$14:$AD$736, LEN($A444))=$A444), """")"),"")</f>
        <v/>
      </c>
      <c r="P444" s="1" t="str">
        <f ca="1">IFERROR(__xludf.DUMMYFUNCTION("IFERROR(FILTER('Tag Library'!$AE$14:$AE$736, LEFT('Tag Library'!$AD$14:$AD$736, LEN(P$2))=P$2, RIGHT('Tag Library'!$AD$14:$AD$736, LEN($A444))=$A444), """")"),"")</f>
        <v/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IFERROR(__xludf.DUMMYFUNCTION("IFERROR(FILTER('Tag Library'!$AE$14:$AE$736, LEFT('Tag Library'!$AD$14:$AD$736, LEN(B$2))=B$2, RIGHT('Tag Library'!$AD$14:$AD$736, LEN($A445))=$A445), """")"),"")</f>
        <v/>
      </c>
      <c r="C445" s="1" t="str">
        <f ca="1">IFERROR(__xludf.DUMMYFUNCTION("IFERROR(FILTER('Tag Library'!$AE$14:$AE$736, LEFT('Tag Library'!$AD$14:$AD$736, LEN(C$2))=C$2, RIGHT('Tag Library'!$AD$14:$AD$736, LEN($A445))=$A445), """")"),"")</f>
        <v/>
      </c>
      <c r="D445" s="1" t="str">
        <f ca="1">IFERROR(__xludf.DUMMYFUNCTION("IFERROR(FILTER('Tag Library'!$AE$14:$AE$736, LEFT('Tag Library'!$AD$14:$AD$736, LEN(D$2))=D$2, RIGHT('Tag Library'!$AD$14:$AD$736, LEN($A445))=$A445), """")"),"")</f>
        <v/>
      </c>
      <c r="E445" s="1" t="str">
        <f ca="1">IFERROR(__xludf.DUMMYFUNCTION("IFERROR(FILTER('Tag Library'!$AE$14:$AE$736, LEFT('Tag Library'!$AD$14:$AD$736, LEN(E$2))=E$2, RIGHT('Tag Library'!$AD$14:$AD$736, LEN($A445))=$A445), """")"),"")</f>
        <v/>
      </c>
      <c r="F445" s="1" t="str">
        <f ca="1">IFERROR(__xludf.DUMMYFUNCTION("IFERROR(FILTER('Tag Library'!$AE$14:$AE$736, LEFT('Tag Library'!$AD$14:$AD$736, LEN(F$2))=F$2, RIGHT('Tag Library'!$AD$14:$AD$736, LEN($A445))=$A445), """")"),"")</f>
        <v/>
      </c>
      <c r="G445" s="1" t="str">
        <f ca="1">IFERROR(__xludf.DUMMYFUNCTION("IFERROR(FILTER('Tag Library'!$AE$14:$AE$736, LEFT('Tag Library'!$AD$14:$AD$736, LEN(G$2))=G$2, RIGHT('Tag Library'!$AD$14:$AD$736, LEN($A445))=$A445), """")"),"")</f>
        <v/>
      </c>
      <c r="H445" s="1" t="str">
        <f ca="1">IFERROR(__xludf.DUMMYFUNCTION("IFERROR(FILTER('Tag Library'!$AE$14:$AE$736, LEFT('Tag Library'!$AD$14:$AD$736, LEN(H$2))=H$2, RIGHT('Tag Library'!$AD$14:$AD$736, LEN($A445))=$A445), """")"),"")</f>
        <v/>
      </c>
      <c r="I445" s="1" t="str">
        <f ca="1">IFERROR(__xludf.DUMMYFUNCTION("IFERROR(FILTER('Tag Library'!$AE$14:$AE$736, LEFT('Tag Library'!$AD$14:$AD$736, LEN(I$2))=I$2, RIGHT('Tag Library'!$AD$14:$AD$736, LEN($A445))=$A445), """")"),"")</f>
        <v/>
      </c>
      <c r="J445" s="1" t="str">
        <f ca="1">IFERROR(__xludf.DUMMYFUNCTION("IFERROR(FILTER('Tag Library'!$AE$14:$AE$736, LEFT('Tag Library'!$AD$14:$AD$736, LEN(J$2))=J$2, RIGHT('Tag Library'!$AD$14:$AD$736, LEN($A445))=$A445), """")"),"")</f>
        <v/>
      </c>
      <c r="K445" s="1" t="str">
        <f ca="1">IFERROR(__xludf.DUMMYFUNCTION("IFERROR(FILTER('Tag Library'!$AE$14:$AE$736, LEFT('Tag Library'!$AD$14:$AD$736, LEN(K$2))=K$2, RIGHT('Tag Library'!$AD$14:$AD$736, LEN($A445))=$A445), """")"),"")</f>
        <v/>
      </c>
      <c r="L445" s="1" t="str">
        <f ca="1">IFERROR(__xludf.DUMMYFUNCTION("IFERROR(FILTER('Tag Library'!$AE$14:$AE$736, LEFT('Tag Library'!$AD$14:$AD$736, LEN(L$2))=L$2, RIGHT('Tag Library'!$AD$14:$AD$736, LEN($A445))=$A445), """")"),"")</f>
        <v/>
      </c>
      <c r="M445" s="1" t="str">
        <f ca="1">IFERROR(__xludf.DUMMYFUNCTION("IFERROR(FILTER('Tag Library'!$AE$14:$AE$736, LEFT('Tag Library'!$AD$14:$AD$736, LEN(M$2))=M$2, RIGHT('Tag Library'!$AD$14:$AD$736, LEN($A445))=$A445), """")"),"")</f>
        <v/>
      </c>
      <c r="N445" s="1" t="str">
        <f ca="1">IFERROR(__xludf.DUMMYFUNCTION("IFERROR(FILTER('Tag Library'!$AE$14:$AE$736, LEFT('Tag Library'!$AD$14:$AD$736, LEN(N$2))=N$2, RIGHT('Tag Library'!$AD$14:$AD$736, LEN($A445))=$A445), """")"),"")</f>
        <v/>
      </c>
      <c r="O445" s="1" t="str">
        <f ca="1">IFERROR(__xludf.DUMMYFUNCTION("IFERROR(FILTER('Tag Library'!$AE$14:$AE$736, LEFT('Tag Library'!$AD$14:$AD$736, LEN(O$2))=O$2, RIGHT('Tag Library'!$AD$14:$AD$736, LEN($A445))=$A445), """")"),"")</f>
        <v/>
      </c>
      <c r="P445" s="1" t="str">
        <f ca="1">IFERROR(__xludf.DUMMYFUNCTION("IFERROR(FILTER('Tag Library'!$AE$14:$AE$736, LEFT('Tag Library'!$AD$14:$AD$736, LEN(P$2))=P$2, RIGHT('Tag Library'!$AD$14:$AD$736, LEN($A445))=$A445), """")"),"")</f>
        <v/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IFERROR(__xludf.DUMMYFUNCTION("IFERROR(FILTER('Tag Library'!$AE$14:$AE$736, LEFT('Tag Library'!$AD$14:$AD$736, LEN(B$2))=B$2, RIGHT('Tag Library'!$AD$14:$AD$736, LEN($A446))=$A446), """")"),"")</f>
        <v/>
      </c>
      <c r="C446" s="1" t="str">
        <f ca="1">IFERROR(__xludf.DUMMYFUNCTION("IFERROR(FILTER('Tag Library'!$AE$14:$AE$736, LEFT('Tag Library'!$AD$14:$AD$736, LEN(C$2))=C$2, RIGHT('Tag Library'!$AD$14:$AD$736, LEN($A446))=$A446), """")"),"")</f>
        <v/>
      </c>
      <c r="D446" s="1" t="str">
        <f ca="1">IFERROR(__xludf.DUMMYFUNCTION("IFERROR(FILTER('Tag Library'!$AE$14:$AE$736, LEFT('Tag Library'!$AD$14:$AD$736, LEN(D$2))=D$2, RIGHT('Tag Library'!$AD$14:$AD$736, LEN($A446))=$A446), """")"),"")</f>
        <v/>
      </c>
      <c r="E446" s="1" t="str">
        <f ca="1">IFERROR(__xludf.DUMMYFUNCTION("IFERROR(FILTER('Tag Library'!$AE$14:$AE$736, LEFT('Tag Library'!$AD$14:$AD$736, LEN(E$2))=E$2, RIGHT('Tag Library'!$AD$14:$AD$736, LEN($A446))=$A446), """")"),"")</f>
        <v/>
      </c>
      <c r="F446" s="1" t="str">
        <f ca="1">IFERROR(__xludf.DUMMYFUNCTION("IFERROR(FILTER('Tag Library'!$AE$14:$AE$736, LEFT('Tag Library'!$AD$14:$AD$736, LEN(F$2))=F$2, RIGHT('Tag Library'!$AD$14:$AD$736, LEN($A446))=$A446), """")"),"")</f>
        <v/>
      </c>
      <c r="G446" s="1" t="str">
        <f ca="1">IFERROR(__xludf.DUMMYFUNCTION("IFERROR(FILTER('Tag Library'!$AE$14:$AE$736, LEFT('Tag Library'!$AD$14:$AD$736, LEN(G$2))=G$2, RIGHT('Tag Library'!$AD$14:$AD$736, LEN($A446))=$A446), """")"),"")</f>
        <v/>
      </c>
      <c r="H446" s="1" t="str">
        <f ca="1">IFERROR(__xludf.DUMMYFUNCTION("IFERROR(FILTER('Tag Library'!$AE$14:$AE$736, LEFT('Tag Library'!$AD$14:$AD$736, LEN(H$2))=H$2, RIGHT('Tag Library'!$AD$14:$AD$736, LEN($A446))=$A446), """")"),"")</f>
        <v/>
      </c>
      <c r="I446" s="1" t="str">
        <f ca="1">IFERROR(__xludf.DUMMYFUNCTION("IFERROR(FILTER('Tag Library'!$AE$14:$AE$736, LEFT('Tag Library'!$AD$14:$AD$736, LEN(I$2))=I$2, RIGHT('Tag Library'!$AD$14:$AD$736, LEN($A446))=$A446), """")"),"")</f>
        <v/>
      </c>
      <c r="J446" s="1" t="str">
        <f ca="1">IFERROR(__xludf.DUMMYFUNCTION("IFERROR(FILTER('Tag Library'!$AE$14:$AE$736, LEFT('Tag Library'!$AD$14:$AD$736, LEN(J$2))=J$2, RIGHT('Tag Library'!$AD$14:$AD$736, LEN($A446))=$A446), """")"),"")</f>
        <v/>
      </c>
      <c r="K446" s="1" t="str">
        <f ca="1">IFERROR(__xludf.DUMMYFUNCTION("IFERROR(FILTER('Tag Library'!$AE$14:$AE$736, LEFT('Tag Library'!$AD$14:$AD$736, LEN(K$2))=K$2, RIGHT('Tag Library'!$AD$14:$AD$736, LEN($A446))=$A446), """")"),"")</f>
        <v/>
      </c>
      <c r="L446" s="1" t="str">
        <f ca="1">IFERROR(__xludf.DUMMYFUNCTION("IFERROR(FILTER('Tag Library'!$AE$14:$AE$736, LEFT('Tag Library'!$AD$14:$AD$736, LEN(L$2))=L$2, RIGHT('Tag Library'!$AD$14:$AD$736, LEN($A446))=$A446), """")"),"")</f>
        <v/>
      </c>
      <c r="M446" s="1" t="str">
        <f ca="1">IFERROR(__xludf.DUMMYFUNCTION("IFERROR(FILTER('Tag Library'!$AE$14:$AE$736, LEFT('Tag Library'!$AD$14:$AD$736, LEN(M$2))=M$2, RIGHT('Tag Library'!$AD$14:$AD$736, LEN($A446))=$A446), """")"),"")</f>
        <v/>
      </c>
      <c r="N446" s="1" t="str">
        <f ca="1">IFERROR(__xludf.DUMMYFUNCTION("IFERROR(FILTER('Tag Library'!$AE$14:$AE$736, LEFT('Tag Library'!$AD$14:$AD$736, LEN(N$2))=N$2, RIGHT('Tag Library'!$AD$14:$AD$736, LEN($A446))=$A446), """")"),"")</f>
        <v/>
      </c>
      <c r="O446" s="1" t="str">
        <f ca="1">IFERROR(__xludf.DUMMYFUNCTION("IFERROR(FILTER('Tag Library'!$AE$14:$AE$736, LEFT('Tag Library'!$AD$14:$AD$736, LEN(O$2))=O$2, RIGHT('Tag Library'!$AD$14:$AD$736, LEN($A446))=$A446), """")"),"")</f>
        <v/>
      </c>
      <c r="P446" s="1" t="str">
        <f ca="1">IFERROR(__xludf.DUMMYFUNCTION("IFERROR(FILTER('Tag Library'!$AE$14:$AE$736, LEFT('Tag Library'!$AD$14:$AD$736, LEN(P$2))=P$2, RIGHT('Tag Library'!$AD$14:$AD$736, LEN($A446))=$A446), """")"),"")</f>
        <v/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IFERROR(__xludf.DUMMYFUNCTION("IFERROR(FILTER('Tag Library'!$AE$14:$AE$736, LEFT('Tag Library'!$AD$14:$AD$736, LEN(B$2))=B$2, RIGHT('Tag Library'!$AD$14:$AD$736, LEN($A447))=$A447), """")"),"")</f>
        <v/>
      </c>
      <c r="C447" s="1" t="str">
        <f ca="1">IFERROR(__xludf.DUMMYFUNCTION("IFERROR(FILTER('Tag Library'!$AE$14:$AE$736, LEFT('Tag Library'!$AD$14:$AD$736, LEN(C$2))=C$2, RIGHT('Tag Library'!$AD$14:$AD$736, LEN($A447))=$A447), """")"),"")</f>
        <v/>
      </c>
      <c r="D447" s="1" t="str">
        <f ca="1">IFERROR(__xludf.DUMMYFUNCTION("IFERROR(FILTER('Tag Library'!$AE$14:$AE$736, LEFT('Tag Library'!$AD$14:$AD$736, LEN(D$2))=D$2, RIGHT('Tag Library'!$AD$14:$AD$736, LEN($A447))=$A447), """")"),"")</f>
        <v/>
      </c>
      <c r="E447" s="1" t="str">
        <f ca="1">IFERROR(__xludf.DUMMYFUNCTION("IFERROR(FILTER('Tag Library'!$AE$14:$AE$736, LEFT('Tag Library'!$AD$14:$AD$736, LEN(E$2))=E$2, RIGHT('Tag Library'!$AD$14:$AD$736, LEN($A447))=$A447), """")"),"")</f>
        <v/>
      </c>
      <c r="F447" s="1" t="str">
        <f ca="1">IFERROR(__xludf.DUMMYFUNCTION("IFERROR(FILTER('Tag Library'!$AE$14:$AE$736, LEFT('Tag Library'!$AD$14:$AD$736, LEN(F$2))=F$2, RIGHT('Tag Library'!$AD$14:$AD$736, LEN($A447))=$A447), """")"),"")</f>
        <v/>
      </c>
      <c r="G447" s="1" t="str">
        <f ca="1">IFERROR(__xludf.DUMMYFUNCTION("IFERROR(FILTER('Tag Library'!$AE$14:$AE$736, LEFT('Tag Library'!$AD$14:$AD$736, LEN(G$2))=G$2, RIGHT('Tag Library'!$AD$14:$AD$736, LEN($A447))=$A447), """")"),"")</f>
        <v/>
      </c>
      <c r="H447" s="1" t="str">
        <f ca="1">IFERROR(__xludf.DUMMYFUNCTION("IFERROR(FILTER('Tag Library'!$AE$14:$AE$736, LEFT('Tag Library'!$AD$14:$AD$736, LEN(H$2))=H$2, RIGHT('Tag Library'!$AD$14:$AD$736, LEN($A447))=$A447), """")"),"")</f>
        <v/>
      </c>
      <c r="I447" s="1" t="str">
        <f ca="1">IFERROR(__xludf.DUMMYFUNCTION("IFERROR(FILTER('Tag Library'!$AE$14:$AE$736, LEFT('Tag Library'!$AD$14:$AD$736, LEN(I$2))=I$2, RIGHT('Tag Library'!$AD$14:$AD$736, LEN($A447))=$A447), """")"),"")</f>
        <v/>
      </c>
      <c r="J447" s="1" t="str">
        <f ca="1">IFERROR(__xludf.DUMMYFUNCTION("IFERROR(FILTER('Tag Library'!$AE$14:$AE$736, LEFT('Tag Library'!$AD$14:$AD$736, LEN(J$2))=J$2, RIGHT('Tag Library'!$AD$14:$AD$736, LEN($A447))=$A447), """")"),"")</f>
        <v/>
      </c>
      <c r="K447" s="1" t="str">
        <f ca="1">IFERROR(__xludf.DUMMYFUNCTION("IFERROR(FILTER('Tag Library'!$AE$14:$AE$736, LEFT('Tag Library'!$AD$14:$AD$736, LEN(K$2))=K$2, RIGHT('Tag Library'!$AD$14:$AD$736, LEN($A447))=$A447), """")"),"")</f>
        <v/>
      </c>
      <c r="L447" s="1" t="str">
        <f ca="1">IFERROR(__xludf.DUMMYFUNCTION("IFERROR(FILTER('Tag Library'!$AE$14:$AE$736, LEFT('Tag Library'!$AD$14:$AD$736, LEN(L$2))=L$2, RIGHT('Tag Library'!$AD$14:$AD$736, LEN($A447))=$A447), """")"),"")</f>
        <v/>
      </c>
      <c r="M447" s="1" t="str">
        <f ca="1">IFERROR(__xludf.DUMMYFUNCTION("IFERROR(FILTER('Tag Library'!$AE$14:$AE$736, LEFT('Tag Library'!$AD$14:$AD$736, LEN(M$2))=M$2, RIGHT('Tag Library'!$AD$14:$AD$736, LEN($A447))=$A447), """")"),"")</f>
        <v/>
      </c>
      <c r="N447" s="1" t="str">
        <f ca="1">IFERROR(__xludf.DUMMYFUNCTION("IFERROR(FILTER('Tag Library'!$AE$14:$AE$736, LEFT('Tag Library'!$AD$14:$AD$736, LEN(N$2))=N$2, RIGHT('Tag Library'!$AD$14:$AD$736, LEN($A447))=$A447), """")"),"")</f>
        <v/>
      </c>
      <c r="O447" s="1" t="str">
        <f ca="1">IFERROR(__xludf.DUMMYFUNCTION("IFERROR(FILTER('Tag Library'!$AE$14:$AE$736, LEFT('Tag Library'!$AD$14:$AD$736, LEN(O$2))=O$2, RIGHT('Tag Library'!$AD$14:$AD$736, LEN($A447))=$A447), """")"),"")</f>
        <v/>
      </c>
      <c r="P447" s="1" t="str">
        <f ca="1">IFERROR(__xludf.DUMMYFUNCTION("IFERROR(FILTER('Tag Library'!$AE$14:$AE$736, LEFT('Tag Library'!$AD$14:$AD$736, LEN(P$2))=P$2, RIGHT('Tag Library'!$AD$14:$AD$736, LEN($A447))=$A447), """")"),"")</f>
        <v/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IFERROR(__xludf.DUMMYFUNCTION("IFERROR(FILTER('Tag Library'!$AE$14:$AE$736, LEFT('Tag Library'!$AD$14:$AD$736, LEN(B$2))=B$2, RIGHT('Tag Library'!$AD$14:$AD$736, LEN($A448))=$A448), """")"),"")</f>
        <v/>
      </c>
      <c r="C448" s="1" t="str">
        <f ca="1">IFERROR(__xludf.DUMMYFUNCTION("IFERROR(FILTER('Tag Library'!$AE$14:$AE$736, LEFT('Tag Library'!$AD$14:$AD$736, LEN(C$2))=C$2, RIGHT('Tag Library'!$AD$14:$AD$736, LEN($A448))=$A448), """")"),"")</f>
        <v/>
      </c>
      <c r="D448" s="1" t="str">
        <f ca="1">IFERROR(__xludf.DUMMYFUNCTION("IFERROR(FILTER('Tag Library'!$AE$14:$AE$736, LEFT('Tag Library'!$AD$14:$AD$736, LEN(D$2))=D$2, RIGHT('Tag Library'!$AD$14:$AD$736, LEN($A448))=$A448), """")"),"")</f>
        <v/>
      </c>
      <c r="E448" s="1" t="str">
        <f ca="1">IFERROR(__xludf.DUMMYFUNCTION("IFERROR(FILTER('Tag Library'!$AE$14:$AE$736, LEFT('Tag Library'!$AD$14:$AD$736, LEN(E$2))=E$2, RIGHT('Tag Library'!$AD$14:$AD$736, LEN($A448))=$A448), """")"),"")</f>
        <v/>
      </c>
      <c r="F448" s="1" t="str">
        <f ca="1">IFERROR(__xludf.DUMMYFUNCTION("IFERROR(FILTER('Tag Library'!$AE$14:$AE$736, LEFT('Tag Library'!$AD$14:$AD$736, LEN(F$2))=F$2, RIGHT('Tag Library'!$AD$14:$AD$736, LEN($A448))=$A448), """")"),"")</f>
        <v/>
      </c>
      <c r="G448" s="1" t="str">
        <f ca="1">IFERROR(__xludf.DUMMYFUNCTION("IFERROR(FILTER('Tag Library'!$AE$14:$AE$736, LEFT('Tag Library'!$AD$14:$AD$736, LEN(G$2))=G$2, RIGHT('Tag Library'!$AD$14:$AD$736, LEN($A448))=$A448), """")"),"")</f>
        <v/>
      </c>
      <c r="H448" s="1" t="str">
        <f ca="1">IFERROR(__xludf.DUMMYFUNCTION("IFERROR(FILTER('Tag Library'!$AE$14:$AE$736, LEFT('Tag Library'!$AD$14:$AD$736, LEN(H$2))=H$2, RIGHT('Tag Library'!$AD$14:$AD$736, LEN($A448))=$A448), """")"),"")</f>
        <v/>
      </c>
      <c r="I448" s="1" t="str">
        <f ca="1">IFERROR(__xludf.DUMMYFUNCTION("IFERROR(FILTER('Tag Library'!$AE$14:$AE$736, LEFT('Tag Library'!$AD$14:$AD$736, LEN(I$2))=I$2, RIGHT('Tag Library'!$AD$14:$AD$736, LEN($A448))=$A448), """")"),"")</f>
        <v/>
      </c>
      <c r="J448" s="1" t="str">
        <f ca="1">IFERROR(__xludf.DUMMYFUNCTION("IFERROR(FILTER('Tag Library'!$AE$14:$AE$736, LEFT('Tag Library'!$AD$14:$AD$736, LEN(J$2))=J$2, RIGHT('Tag Library'!$AD$14:$AD$736, LEN($A448))=$A448), """")"),"")</f>
        <v/>
      </c>
      <c r="K448" s="1" t="str">
        <f ca="1">IFERROR(__xludf.DUMMYFUNCTION("IFERROR(FILTER('Tag Library'!$AE$14:$AE$736, LEFT('Tag Library'!$AD$14:$AD$736, LEN(K$2))=K$2, RIGHT('Tag Library'!$AD$14:$AD$736, LEN($A448))=$A448), """")"),"")</f>
        <v/>
      </c>
      <c r="L448" s="1" t="str">
        <f ca="1">IFERROR(__xludf.DUMMYFUNCTION("IFERROR(FILTER('Tag Library'!$AE$14:$AE$736, LEFT('Tag Library'!$AD$14:$AD$736, LEN(L$2))=L$2, RIGHT('Tag Library'!$AD$14:$AD$736, LEN($A448))=$A448), """")"),"")</f>
        <v/>
      </c>
      <c r="M448" s="1" t="str">
        <f ca="1">IFERROR(__xludf.DUMMYFUNCTION("IFERROR(FILTER('Tag Library'!$AE$14:$AE$736, LEFT('Tag Library'!$AD$14:$AD$736, LEN(M$2))=M$2, RIGHT('Tag Library'!$AD$14:$AD$736, LEN($A448))=$A448), """")"),"")</f>
        <v/>
      </c>
      <c r="N448" s="1" t="str">
        <f ca="1">IFERROR(__xludf.DUMMYFUNCTION("IFERROR(FILTER('Tag Library'!$AE$14:$AE$736, LEFT('Tag Library'!$AD$14:$AD$736, LEN(N$2))=N$2, RIGHT('Tag Library'!$AD$14:$AD$736, LEN($A448))=$A448), """")"),"")</f>
        <v/>
      </c>
      <c r="O448" s="1" t="str">
        <f ca="1">IFERROR(__xludf.DUMMYFUNCTION("IFERROR(FILTER('Tag Library'!$AE$14:$AE$736, LEFT('Tag Library'!$AD$14:$AD$736, LEN(O$2))=O$2, RIGHT('Tag Library'!$AD$14:$AD$736, LEN($A448))=$A448), """")"),"")</f>
        <v/>
      </c>
      <c r="P448" s="1" t="str">
        <f ca="1">IFERROR(__xludf.DUMMYFUNCTION("IFERROR(FILTER('Tag Library'!$AE$14:$AE$736, LEFT('Tag Library'!$AD$14:$AD$736, LEN(P$2))=P$2, RIGHT('Tag Library'!$AD$14:$AD$736, LEN($A448))=$A448), """")"),"")</f>
        <v/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IFERROR(__xludf.DUMMYFUNCTION("IFERROR(FILTER('Tag Library'!$AE$14:$AE$736, LEFT('Tag Library'!$AD$14:$AD$736, LEN(B$2))=B$2, RIGHT('Tag Library'!$AD$14:$AD$736, LEN($A449))=$A449), """")"),"")</f>
        <v/>
      </c>
      <c r="C449" s="1" t="str">
        <f ca="1">IFERROR(__xludf.DUMMYFUNCTION("IFERROR(FILTER('Tag Library'!$AE$14:$AE$736, LEFT('Tag Library'!$AD$14:$AD$736, LEN(C$2))=C$2, RIGHT('Tag Library'!$AD$14:$AD$736, LEN($A449))=$A449), """")"),"")</f>
        <v/>
      </c>
      <c r="D449" s="1" t="str">
        <f ca="1">IFERROR(__xludf.DUMMYFUNCTION("IFERROR(FILTER('Tag Library'!$AE$14:$AE$736, LEFT('Tag Library'!$AD$14:$AD$736, LEN(D$2))=D$2, RIGHT('Tag Library'!$AD$14:$AD$736, LEN($A449))=$A449), """")"),"")</f>
        <v/>
      </c>
      <c r="E449" s="1" t="str">
        <f ca="1">IFERROR(__xludf.DUMMYFUNCTION("IFERROR(FILTER('Tag Library'!$AE$14:$AE$736, LEFT('Tag Library'!$AD$14:$AD$736, LEN(E$2))=E$2, RIGHT('Tag Library'!$AD$14:$AD$736, LEN($A449))=$A449), """")"),"")</f>
        <v/>
      </c>
      <c r="F449" s="1" t="str">
        <f ca="1">IFERROR(__xludf.DUMMYFUNCTION("IFERROR(FILTER('Tag Library'!$AE$14:$AE$736, LEFT('Tag Library'!$AD$14:$AD$736, LEN(F$2))=F$2, RIGHT('Tag Library'!$AD$14:$AD$736, LEN($A449))=$A449), """")"),"")</f>
        <v/>
      </c>
      <c r="G449" s="1" t="str">
        <f ca="1">IFERROR(__xludf.DUMMYFUNCTION("IFERROR(FILTER('Tag Library'!$AE$14:$AE$736, LEFT('Tag Library'!$AD$14:$AD$736, LEN(G$2))=G$2, RIGHT('Tag Library'!$AD$14:$AD$736, LEN($A449))=$A449), """")"),"")</f>
        <v/>
      </c>
      <c r="H449" s="1" t="str">
        <f ca="1">IFERROR(__xludf.DUMMYFUNCTION("IFERROR(FILTER('Tag Library'!$AE$14:$AE$736, LEFT('Tag Library'!$AD$14:$AD$736, LEN(H$2))=H$2, RIGHT('Tag Library'!$AD$14:$AD$736, LEN($A449))=$A449), """")"),"")</f>
        <v/>
      </c>
      <c r="I449" s="1" t="str">
        <f ca="1">IFERROR(__xludf.DUMMYFUNCTION("IFERROR(FILTER('Tag Library'!$AE$14:$AE$736, LEFT('Tag Library'!$AD$14:$AD$736, LEN(I$2))=I$2, RIGHT('Tag Library'!$AD$14:$AD$736, LEN($A449))=$A449), """")"),"")</f>
        <v/>
      </c>
      <c r="J449" s="1" t="str">
        <f ca="1">IFERROR(__xludf.DUMMYFUNCTION("IFERROR(FILTER('Tag Library'!$AE$14:$AE$736, LEFT('Tag Library'!$AD$14:$AD$736, LEN(J$2))=J$2, RIGHT('Tag Library'!$AD$14:$AD$736, LEN($A449))=$A449), """")"),"")</f>
        <v/>
      </c>
      <c r="K449" s="1" t="str">
        <f ca="1">IFERROR(__xludf.DUMMYFUNCTION("IFERROR(FILTER('Tag Library'!$AE$14:$AE$736, LEFT('Tag Library'!$AD$14:$AD$736, LEN(K$2))=K$2, RIGHT('Tag Library'!$AD$14:$AD$736, LEN($A449))=$A449), """")"),"")</f>
        <v/>
      </c>
      <c r="L449" s="1" t="str">
        <f ca="1">IFERROR(__xludf.DUMMYFUNCTION("IFERROR(FILTER('Tag Library'!$AE$14:$AE$736, LEFT('Tag Library'!$AD$14:$AD$736, LEN(L$2))=L$2, RIGHT('Tag Library'!$AD$14:$AD$736, LEN($A449))=$A449), """")"),"")</f>
        <v/>
      </c>
      <c r="M449" s="1" t="str">
        <f ca="1">IFERROR(__xludf.DUMMYFUNCTION("IFERROR(FILTER('Tag Library'!$AE$14:$AE$736, LEFT('Tag Library'!$AD$14:$AD$736, LEN(M$2))=M$2, RIGHT('Tag Library'!$AD$14:$AD$736, LEN($A449))=$A449), """")"),"")</f>
        <v/>
      </c>
      <c r="N449" s="1" t="str">
        <f ca="1">IFERROR(__xludf.DUMMYFUNCTION("IFERROR(FILTER('Tag Library'!$AE$14:$AE$736, LEFT('Tag Library'!$AD$14:$AD$736, LEN(N$2))=N$2, RIGHT('Tag Library'!$AD$14:$AD$736, LEN($A449))=$A449), """")"),"")</f>
        <v/>
      </c>
      <c r="O449" s="1" t="str">
        <f ca="1">IFERROR(__xludf.DUMMYFUNCTION("IFERROR(FILTER('Tag Library'!$AE$14:$AE$736, LEFT('Tag Library'!$AD$14:$AD$736, LEN(O$2))=O$2, RIGHT('Tag Library'!$AD$14:$AD$736, LEN($A449))=$A449), """")"),"")</f>
        <v/>
      </c>
      <c r="P449" s="1" t="str">
        <f ca="1">IFERROR(__xludf.DUMMYFUNCTION("IFERROR(FILTER('Tag Library'!$AE$14:$AE$736, LEFT('Tag Library'!$AD$14:$AD$736, LEN(P$2))=P$2, RIGHT('Tag Library'!$AD$14:$AD$736, LEN($A449))=$A449), """")"),"")</f>
        <v/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IFERROR(__xludf.DUMMYFUNCTION("IFERROR(FILTER('Tag Library'!$AE$14:$AE$736, LEFT('Tag Library'!$AD$14:$AD$736, LEN(B$2))=B$2, RIGHT('Tag Library'!$AD$14:$AD$736, LEN($A450))=$A450), """")"),"")</f>
        <v/>
      </c>
      <c r="C450" s="1" t="str">
        <f ca="1">IFERROR(__xludf.DUMMYFUNCTION("IFERROR(FILTER('Tag Library'!$AE$14:$AE$736, LEFT('Tag Library'!$AD$14:$AD$736, LEN(C$2))=C$2, RIGHT('Tag Library'!$AD$14:$AD$736, LEN($A450))=$A450), """")"),"")</f>
        <v/>
      </c>
      <c r="D450" s="1" t="str">
        <f ca="1">IFERROR(__xludf.DUMMYFUNCTION("IFERROR(FILTER('Tag Library'!$AE$14:$AE$736, LEFT('Tag Library'!$AD$14:$AD$736, LEN(D$2))=D$2, RIGHT('Tag Library'!$AD$14:$AD$736, LEN($A450))=$A450), """")"),"")</f>
        <v/>
      </c>
      <c r="E450" s="1" t="str">
        <f ca="1">IFERROR(__xludf.DUMMYFUNCTION("IFERROR(FILTER('Tag Library'!$AE$14:$AE$736, LEFT('Tag Library'!$AD$14:$AD$736, LEN(E$2))=E$2, RIGHT('Tag Library'!$AD$14:$AD$736, LEN($A450))=$A450), """")"),"")</f>
        <v/>
      </c>
      <c r="F450" s="1" t="str">
        <f ca="1">IFERROR(__xludf.DUMMYFUNCTION("IFERROR(FILTER('Tag Library'!$AE$14:$AE$736, LEFT('Tag Library'!$AD$14:$AD$736, LEN(F$2))=F$2, RIGHT('Tag Library'!$AD$14:$AD$736, LEN($A450))=$A450), """")"),"")</f>
        <v/>
      </c>
      <c r="G450" s="1" t="str">
        <f ca="1">IFERROR(__xludf.DUMMYFUNCTION("IFERROR(FILTER('Tag Library'!$AE$14:$AE$736, LEFT('Tag Library'!$AD$14:$AD$736, LEN(G$2))=G$2, RIGHT('Tag Library'!$AD$14:$AD$736, LEN($A450))=$A450), """")"),"")</f>
        <v/>
      </c>
      <c r="H450" s="1" t="str">
        <f ca="1">IFERROR(__xludf.DUMMYFUNCTION("IFERROR(FILTER('Tag Library'!$AE$14:$AE$736, LEFT('Tag Library'!$AD$14:$AD$736, LEN(H$2))=H$2, RIGHT('Tag Library'!$AD$14:$AD$736, LEN($A450))=$A450), """")"),"")</f>
        <v/>
      </c>
      <c r="I450" s="1" t="str">
        <f ca="1">IFERROR(__xludf.DUMMYFUNCTION("IFERROR(FILTER('Tag Library'!$AE$14:$AE$736, LEFT('Tag Library'!$AD$14:$AD$736, LEN(I$2))=I$2, RIGHT('Tag Library'!$AD$14:$AD$736, LEN($A450))=$A450), """")"),"")</f>
        <v/>
      </c>
      <c r="J450" s="1" t="str">
        <f ca="1">IFERROR(__xludf.DUMMYFUNCTION("IFERROR(FILTER('Tag Library'!$AE$14:$AE$736, LEFT('Tag Library'!$AD$14:$AD$736, LEN(J$2))=J$2, RIGHT('Tag Library'!$AD$14:$AD$736, LEN($A450))=$A450), """")"),"")</f>
        <v/>
      </c>
      <c r="K450" s="1" t="str">
        <f ca="1">IFERROR(__xludf.DUMMYFUNCTION("IFERROR(FILTER('Tag Library'!$AE$14:$AE$736, LEFT('Tag Library'!$AD$14:$AD$736, LEN(K$2))=K$2, RIGHT('Tag Library'!$AD$14:$AD$736, LEN($A450))=$A450), """")"),"")</f>
        <v/>
      </c>
      <c r="L450" s="1" t="str">
        <f ca="1">IFERROR(__xludf.DUMMYFUNCTION("IFERROR(FILTER('Tag Library'!$AE$14:$AE$736, LEFT('Tag Library'!$AD$14:$AD$736, LEN(L$2))=L$2, RIGHT('Tag Library'!$AD$14:$AD$736, LEN($A450))=$A450), """")"),"")</f>
        <v/>
      </c>
      <c r="M450" s="1" t="str">
        <f ca="1">IFERROR(__xludf.DUMMYFUNCTION("IFERROR(FILTER('Tag Library'!$AE$14:$AE$736, LEFT('Tag Library'!$AD$14:$AD$736, LEN(M$2))=M$2, RIGHT('Tag Library'!$AD$14:$AD$736, LEN($A450))=$A450), """")"),"")</f>
        <v/>
      </c>
      <c r="N450" s="1" t="str">
        <f ca="1">IFERROR(__xludf.DUMMYFUNCTION("IFERROR(FILTER('Tag Library'!$AE$14:$AE$736, LEFT('Tag Library'!$AD$14:$AD$736, LEN(N$2))=N$2, RIGHT('Tag Library'!$AD$14:$AD$736, LEN($A450))=$A450), """")"),"")</f>
        <v/>
      </c>
      <c r="O450" s="1" t="str">
        <f ca="1">IFERROR(__xludf.DUMMYFUNCTION("IFERROR(FILTER('Tag Library'!$AE$14:$AE$736, LEFT('Tag Library'!$AD$14:$AD$736, LEN(O$2))=O$2, RIGHT('Tag Library'!$AD$14:$AD$736, LEN($A450))=$A450), """")"),"")</f>
        <v/>
      </c>
      <c r="P450" s="1" t="str">
        <f ca="1">IFERROR(__xludf.DUMMYFUNCTION("IFERROR(FILTER('Tag Library'!$AE$14:$AE$736, LEFT('Tag Library'!$AD$14:$AD$736, LEN(P$2))=P$2, RIGHT('Tag Library'!$AD$14:$AD$736, LEN($A450))=$A450), """")"),"")</f>
        <v/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IFERROR(__xludf.DUMMYFUNCTION("IFERROR(FILTER('Tag Library'!$AE$14:$AE$736, LEFT('Tag Library'!$AD$14:$AD$736, LEN(B$2))=B$2, RIGHT('Tag Library'!$AD$14:$AD$736, LEN($A451))=$A451), """")"),"")</f>
        <v/>
      </c>
      <c r="C451" s="1" t="str">
        <f ca="1">IFERROR(__xludf.DUMMYFUNCTION("IFERROR(FILTER('Tag Library'!$AE$14:$AE$736, LEFT('Tag Library'!$AD$14:$AD$736, LEN(C$2))=C$2, RIGHT('Tag Library'!$AD$14:$AD$736, LEN($A451))=$A451), """")"),"")</f>
        <v/>
      </c>
      <c r="D451" s="1" t="str">
        <f ca="1">IFERROR(__xludf.DUMMYFUNCTION("IFERROR(FILTER('Tag Library'!$AE$14:$AE$736, LEFT('Tag Library'!$AD$14:$AD$736, LEN(D$2))=D$2, RIGHT('Tag Library'!$AD$14:$AD$736, LEN($A451))=$A451), """")"),"")</f>
        <v/>
      </c>
      <c r="E451" s="1" t="str">
        <f ca="1">IFERROR(__xludf.DUMMYFUNCTION("IFERROR(FILTER('Tag Library'!$AE$14:$AE$736, LEFT('Tag Library'!$AD$14:$AD$736, LEN(E$2))=E$2, RIGHT('Tag Library'!$AD$14:$AD$736, LEN($A451))=$A451), """")"),"")</f>
        <v/>
      </c>
      <c r="F451" s="1" t="str">
        <f ca="1">IFERROR(__xludf.DUMMYFUNCTION("IFERROR(FILTER('Tag Library'!$AE$14:$AE$736, LEFT('Tag Library'!$AD$14:$AD$736, LEN(F$2))=F$2, RIGHT('Tag Library'!$AD$14:$AD$736, LEN($A451))=$A451), """")"),"")</f>
        <v/>
      </c>
      <c r="G451" s="1" t="str">
        <f ca="1">IFERROR(__xludf.DUMMYFUNCTION("IFERROR(FILTER('Tag Library'!$AE$14:$AE$736, LEFT('Tag Library'!$AD$14:$AD$736, LEN(G$2))=G$2, RIGHT('Tag Library'!$AD$14:$AD$736, LEN($A451))=$A451), """")"),"")</f>
        <v/>
      </c>
      <c r="H451" s="1" t="str">
        <f ca="1">IFERROR(__xludf.DUMMYFUNCTION("IFERROR(FILTER('Tag Library'!$AE$14:$AE$736, LEFT('Tag Library'!$AD$14:$AD$736, LEN(H$2))=H$2, RIGHT('Tag Library'!$AD$14:$AD$736, LEN($A451))=$A451), """")"),"")</f>
        <v/>
      </c>
      <c r="I451" s="1" t="str">
        <f ca="1">IFERROR(__xludf.DUMMYFUNCTION("IFERROR(FILTER('Tag Library'!$AE$14:$AE$736, LEFT('Tag Library'!$AD$14:$AD$736, LEN(I$2))=I$2, RIGHT('Tag Library'!$AD$14:$AD$736, LEN($A451))=$A451), """")"),"")</f>
        <v/>
      </c>
      <c r="J451" s="1" t="str">
        <f ca="1">IFERROR(__xludf.DUMMYFUNCTION("IFERROR(FILTER('Tag Library'!$AE$14:$AE$736, LEFT('Tag Library'!$AD$14:$AD$736, LEN(J$2))=J$2, RIGHT('Tag Library'!$AD$14:$AD$736, LEN($A451))=$A451), """")"),"")</f>
        <v/>
      </c>
      <c r="K451" s="1" t="str">
        <f ca="1">IFERROR(__xludf.DUMMYFUNCTION("IFERROR(FILTER('Tag Library'!$AE$14:$AE$736, LEFT('Tag Library'!$AD$14:$AD$736, LEN(K$2))=K$2, RIGHT('Tag Library'!$AD$14:$AD$736, LEN($A451))=$A451), """")"),"")</f>
        <v/>
      </c>
      <c r="L451" s="1" t="str">
        <f ca="1">IFERROR(__xludf.DUMMYFUNCTION("IFERROR(FILTER('Tag Library'!$AE$14:$AE$736, LEFT('Tag Library'!$AD$14:$AD$736, LEN(L$2))=L$2, RIGHT('Tag Library'!$AD$14:$AD$736, LEN($A451))=$A451), """")"),"")</f>
        <v/>
      </c>
      <c r="M451" s="1" t="str">
        <f ca="1">IFERROR(__xludf.DUMMYFUNCTION("IFERROR(FILTER('Tag Library'!$AE$14:$AE$736, LEFT('Tag Library'!$AD$14:$AD$736, LEN(M$2))=M$2, RIGHT('Tag Library'!$AD$14:$AD$736, LEN($A451))=$A451), """")"),"")</f>
        <v/>
      </c>
      <c r="N451" s="1" t="str">
        <f ca="1">IFERROR(__xludf.DUMMYFUNCTION("IFERROR(FILTER('Tag Library'!$AE$14:$AE$736, LEFT('Tag Library'!$AD$14:$AD$736, LEN(N$2))=N$2, RIGHT('Tag Library'!$AD$14:$AD$736, LEN($A451))=$A451), """")"),"")</f>
        <v/>
      </c>
      <c r="O451" s="1" t="str">
        <f ca="1">IFERROR(__xludf.DUMMYFUNCTION("IFERROR(FILTER('Tag Library'!$AE$14:$AE$736, LEFT('Tag Library'!$AD$14:$AD$736, LEN(O$2))=O$2, RIGHT('Tag Library'!$AD$14:$AD$736, LEN($A451))=$A451), """")"),"")</f>
        <v/>
      </c>
      <c r="P451" s="1" t="str">
        <f ca="1">IFERROR(__xludf.DUMMYFUNCTION("IFERROR(FILTER('Tag Library'!$AE$14:$AE$736, LEFT('Tag Library'!$AD$14:$AD$736, LEN(P$2))=P$2, RIGHT('Tag Library'!$AD$14:$AD$736, LEN($A451))=$A451), """")"),"")</f>
        <v/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IFERROR(__xludf.DUMMYFUNCTION("IFERROR(FILTER('Tag Library'!$AE$14:$AE$736, LEFT('Tag Library'!$AD$14:$AD$736, LEN(B$2))=B$2, RIGHT('Tag Library'!$AD$14:$AD$736, LEN($A452))=$A452), """")"),"")</f>
        <v/>
      </c>
      <c r="C452" s="1" t="str">
        <f ca="1">IFERROR(__xludf.DUMMYFUNCTION("IFERROR(FILTER('Tag Library'!$AE$14:$AE$736, LEFT('Tag Library'!$AD$14:$AD$736, LEN(C$2))=C$2, RIGHT('Tag Library'!$AD$14:$AD$736, LEN($A452))=$A452), """")"),"")</f>
        <v/>
      </c>
      <c r="D452" s="1" t="str">
        <f ca="1">IFERROR(__xludf.DUMMYFUNCTION("IFERROR(FILTER('Tag Library'!$AE$14:$AE$736, LEFT('Tag Library'!$AD$14:$AD$736, LEN(D$2))=D$2, RIGHT('Tag Library'!$AD$14:$AD$736, LEN($A452))=$A452), """")"),"")</f>
        <v/>
      </c>
      <c r="E452" s="1" t="str">
        <f ca="1">IFERROR(__xludf.DUMMYFUNCTION("IFERROR(FILTER('Tag Library'!$AE$14:$AE$736, LEFT('Tag Library'!$AD$14:$AD$736, LEN(E$2))=E$2, RIGHT('Tag Library'!$AD$14:$AD$736, LEN($A452))=$A452), """")"),"")</f>
        <v/>
      </c>
      <c r="F452" s="1" t="str">
        <f ca="1">IFERROR(__xludf.DUMMYFUNCTION("IFERROR(FILTER('Tag Library'!$AE$14:$AE$736, LEFT('Tag Library'!$AD$14:$AD$736, LEN(F$2))=F$2, RIGHT('Tag Library'!$AD$14:$AD$736, LEN($A452))=$A452), """")"),"")</f>
        <v/>
      </c>
      <c r="G452" s="1" t="str">
        <f ca="1">IFERROR(__xludf.DUMMYFUNCTION("IFERROR(FILTER('Tag Library'!$AE$14:$AE$736, LEFT('Tag Library'!$AD$14:$AD$736, LEN(G$2))=G$2, RIGHT('Tag Library'!$AD$14:$AD$736, LEN($A452))=$A452), """")"),"")</f>
        <v/>
      </c>
      <c r="H452" s="1" t="str">
        <f ca="1">IFERROR(__xludf.DUMMYFUNCTION("IFERROR(FILTER('Tag Library'!$AE$14:$AE$736, LEFT('Tag Library'!$AD$14:$AD$736, LEN(H$2))=H$2, RIGHT('Tag Library'!$AD$14:$AD$736, LEN($A452))=$A452), """")"),"")</f>
        <v/>
      </c>
      <c r="I452" s="1" t="str">
        <f ca="1">IFERROR(__xludf.DUMMYFUNCTION("IFERROR(FILTER('Tag Library'!$AE$14:$AE$736, LEFT('Tag Library'!$AD$14:$AD$736, LEN(I$2))=I$2, RIGHT('Tag Library'!$AD$14:$AD$736, LEN($A452))=$A452), """")"),"")</f>
        <v/>
      </c>
      <c r="J452" s="1" t="str">
        <f ca="1">IFERROR(__xludf.DUMMYFUNCTION("IFERROR(FILTER('Tag Library'!$AE$14:$AE$736, LEFT('Tag Library'!$AD$14:$AD$736, LEN(J$2))=J$2, RIGHT('Tag Library'!$AD$14:$AD$736, LEN($A452))=$A452), """")"),"")</f>
        <v/>
      </c>
      <c r="K452" s="1" t="str">
        <f ca="1">IFERROR(__xludf.DUMMYFUNCTION("IFERROR(FILTER('Tag Library'!$AE$14:$AE$736, LEFT('Tag Library'!$AD$14:$AD$736, LEN(K$2))=K$2, RIGHT('Tag Library'!$AD$14:$AD$736, LEN($A452))=$A452), """")"),"")</f>
        <v/>
      </c>
      <c r="L452" s="1" t="str">
        <f ca="1">IFERROR(__xludf.DUMMYFUNCTION("IFERROR(FILTER('Tag Library'!$AE$14:$AE$736, LEFT('Tag Library'!$AD$14:$AD$736, LEN(L$2))=L$2, RIGHT('Tag Library'!$AD$14:$AD$736, LEN($A452))=$A452), """")"),"")</f>
        <v/>
      </c>
      <c r="M452" s="1" t="str">
        <f ca="1">IFERROR(__xludf.DUMMYFUNCTION("IFERROR(FILTER('Tag Library'!$AE$14:$AE$736, LEFT('Tag Library'!$AD$14:$AD$736, LEN(M$2))=M$2, RIGHT('Tag Library'!$AD$14:$AD$736, LEN($A452))=$A452), """")"),"")</f>
        <v/>
      </c>
      <c r="N452" s="1" t="str">
        <f ca="1">IFERROR(__xludf.DUMMYFUNCTION("IFERROR(FILTER('Tag Library'!$AE$14:$AE$736, LEFT('Tag Library'!$AD$14:$AD$736, LEN(N$2))=N$2, RIGHT('Tag Library'!$AD$14:$AD$736, LEN($A452))=$A452), """")"),"")</f>
        <v/>
      </c>
      <c r="O452" s="1" t="str">
        <f ca="1">IFERROR(__xludf.DUMMYFUNCTION("IFERROR(FILTER('Tag Library'!$AE$14:$AE$736, LEFT('Tag Library'!$AD$14:$AD$736, LEN(O$2))=O$2, RIGHT('Tag Library'!$AD$14:$AD$736, LEN($A452))=$A452), """")"),"")</f>
        <v/>
      </c>
      <c r="P452" s="1" t="str">
        <f ca="1">IFERROR(__xludf.DUMMYFUNCTION("IFERROR(FILTER('Tag Library'!$AE$14:$AE$736, LEFT('Tag Library'!$AD$14:$AD$736, LEN(P$2))=P$2, RIGHT('Tag Library'!$AD$14:$AD$736, LEN($A452))=$A452), """")"),"")</f>
        <v/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IFERROR(__xludf.DUMMYFUNCTION("IFERROR(FILTER('Tag Library'!$AE$14:$AE$736, LEFT('Tag Library'!$AD$14:$AD$736, LEN(B$2))=B$2, RIGHT('Tag Library'!$AD$14:$AD$736, LEN($A453))=$A453), """")"),"")</f>
        <v/>
      </c>
      <c r="C453" s="1" t="str">
        <f ca="1">IFERROR(__xludf.DUMMYFUNCTION("IFERROR(FILTER('Tag Library'!$AE$14:$AE$736, LEFT('Tag Library'!$AD$14:$AD$736, LEN(C$2))=C$2, RIGHT('Tag Library'!$AD$14:$AD$736, LEN($A453))=$A453), """")"),"")</f>
        <v/>
      </c>
      <c r="D453" s="1" t="str">
        <f ca="1">IFERROR(__xludf.DUMMYFUNCTION("IFERROR(FILTER('Tag Library'!$AE$14:$AE$736, LEFT('Tag Library'!$AD$14:$AD$736, LEN(D$2))=D$2, RIGHT('Tag Library'!$AD$14:$AD$736, LEN($A453))=$A453), """")"),"green")</f>
        <v>green</v>
      </c>
      <c r="E453" s="1" t="str">
        <f ca="1">IFERROR(__xludf.DUMMYFUNCTION("IFERROR(FILTER('Tag Library'!$AE$14:$AE$736, LEFT('Tag Library'!$AD$14:$AD$736, LEN(E$2))=E$2, RIGHT('Tag Library'!$AD$14:$AD$736, LEN($A453))=$A453), """")"),"green")</f>
        <v>green</v>
      </c>
      <c r="F453" s="1" t="str">
        <f ca="1">IFERROR(__xludf.DUMMYFUNCTION("IFERROR(FILTER('Tag Library'!$AE$14:$AE$736, LEFT('Tag Library'!$AD$14:$AD$736, LEN(F$2))=F$2, RIGHT('Tag Library'!$AD$14:$AD$736, LEN($A453))=$A453), """")"),"green")</f>
        <v>green</v>
      </c>
      <c r="G453" s="1" t="str">
        <f ca="1">IFERROR(__xludf.DUMMYFUNCTION("IFERROR(FILTER('Tag Library'!$AE$14:$AE$736, LEFT('Tag Library'!$AD$14:$AD$736, LEN(G$2))=G$2, RIGHT('Tag Library'!$AD$14:$AD$736, LEN($A453))=$A453), """")"),"green")</f>
        <v>green</v>
      </c>
      <c r="H453" s="1" t="str">
        <f ca="1">IFERROR(__xludf.DUMMYFUNCTION("IFERROR(FILTER('Tag Library'!$AE$14:$AE$736, LEFT('Tag Library'!$AD$14:$AD$736, LEN(H$2))=H$2, RIGHT('Tag Library'!$AD$14:$AD$736, LEN($A453))=$A453), """")"),"green")</f>
        <v>green</v>
      </c>
      <c r="I453" s="1" t="str">
        <f ca="1">IFERROR(__xludf.DUMMYFUNCTION("IFERROR(FILTER('Tag Library'!$AE$14:$AE$736, LEFT('Tag Library'!$AD$14:$AD$736, LEN(I$2))=I$2, RIGHT('Tag Library'!$AD$14:$AD$736, LEN($A453))=$A453), """")"),"green")</f>
        <v>green</v>
      </c>
      <c r="J453" s="1" t="str">
        <f ca="1">IFERROR(__xludf.DUMMYFUNCTION("IFERROR(FILTER('Tag Library'!$AE$14:$AE$736, LEFT('Tag Library'!$AD$14:$AD$736, LEN(J$2))=J$2, RIGHT('Tag Library'!$AD$14:$AD$736, LEN($A453))=$A453), """")"),"green")</f>
        <v>green</v>
      </c>
      <c r="K453" s="1" t="str">
        <f ca="1">IFERROR(__xludf.DUMMYFUNCTION("IFERROR(FILTER('Tag Library'!$AE$14:$AE$736, LEFT('Tag Library'!$AD$14:$AD$736, LEN(K$2))=K$2, RIGHT('Tag Library'!$AD$14:$AD$736, LEN($A453))=$A453), """")"),"green")</f>
        <v>green</v>
      </c>
      <c r="L453" s="1" t="str">
        <f ca="1">IFERROR(__xludf.DUMMYFUNCTION("IFERROR(FILTER('Tag Library'!$AE$14:$AE$736, LEFT('Tag Library'!$AD$14:$AD$736, LEN(L$2))=L$2, RIGHT('Tag Library'!$AD$14:$AD$736, LEN($A453))=$A453), """")"),"green")</f>
        <v>green</v>
      </c>
      <c r="M453" s="1" t="str">
        <f ca="1">IFERROR(__xludf.DUMMYFUNCTION("IFERROR(FILTER('Tag Library'!$AE$14:$AE$736, LEFT('Tag Library'!$AD$14:$AD$736, LEN(M$2))=M$2, RIGHT('Tag Library'!$AD$14:$AD$736, LEN($A453))=$A453), """")"),"green")</f>
        <v>green</v>
      </c>
      <c r="N453" s="1" t="str">
        <f ca="1">IFERROR(__xludf.DUMMYFUNCTION("IFERROR(FILTER('Tag Library'!$AE$14:$AE$736, LEFT('Tag Library'!$AD$14:$AD$736, LEN(N$2))=N$2, RIGHT('Tag Library'!$AD$14:$AD$736, LEN($A453))=$A453), """")"),"green")</f>
        <v>green</v>
      </c>
      <c r="O453" s="1" t="str">
        <f ca="1">IFERROR(__xludf.DUMMYFUNCTION("IFERROR(FILTER('Tag Library'!$AE$14:$AE$736, LEFT('Tag Library'!$AD$14:$AD$736, LEN(O$2))=O$2, RIGHT('Tag Library'!$AD$14:$AD$736, LEN($A453))=$A453), """")"),"green")</f>
        <v>green</v>
      </c>
      <c r="P453" s="1" t="str">
        <f ca="1">IFERROR(__xludf.DUMMYFUNCTION("IFERROR(FILTER('Tag Library'!$AE$14:$AE$736, LEFT('Tag Library'!$AD$14:$AD$736, LEN(P$2))=P$2, RIGHT('Tag Library'!$AD$14:$AD$736, LEN($A453))=$A453), """")"),"")</f>
        <v/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IFERROR(__xludf.DUMMYFUNCTION("IFERROR(FILTER('Tag Library'!$AE$14:$AE$736, LEFT('Tag Library'!$AD$14:$AD$736, LEN(B$2))=B$2, RIGHT('Tag Library'!$AD$14:$AD$736, LEN($A454))=$A454), """")"),"")</f>
        <v/>
      </c>
      <c r="C454" s="1" t="str">
        <f ca="1">IFERROR(__xludf.DUMMYFUNCTION("IFERROR(FILTER('Tag Library'!$AE$14:$AE$736, LEFT('Tag Library'!$AD$14:$AD$736, LEN(C$2))=C$2, RIGHT('Tag Library'!$AD$14:$AD$736, LEN($A454))=$A454), """")"),"")</f>
        <v/>
      </c>
      <c r="D454" s="1" t="str">
        <f ca="1">IFERROR(__xludf.DUMMYFUNCTION("IFERROR(FILTER('Tag Library'!$AE$14:$AE$736, LEFT('Tag Library'!$AD$14:$AD$736, LEN(D$2))=D$2, RIGHT('Tag Library'!$AD$14:$AD$736, LEN($A454))=$A454), """")"),"")</f>
        <v/>
      </c>
      <c r="E454" s="1" t="str">
        <f ca="1">IFERROR(__xludf.DUMMYFUNCTION("IFERROR(FILTER('Tag Library'!$AE$14:$AE$736, LEFT('Tag Library'!$AD$14:$AD$736, LEN(E$2))=E$2, RIGHT('Tag Library'!$AD$14:$AD$736, LEN($A454))=$A454), """")"),"")</f>
        <v/>
      </c>
      <c r="F454" s="1" t="str">
        <f ca="1">IFERROR(__xludf.DUMMYFUNCTION("IFERROR(FILTER('Tag Library'!$AE$14:$AE$736, LEFT('Tag Library'!$AD$14:$AD$736, LEN(F$2))=F$2, RIGHT('Tag Library'!$AD$14:$AD$736, LEN($A454))=$A454), """")"),"")</f>
        <v/>
      </c>
      <c r="G454" s="1" t="str">
        <f ca="1">IFERROR(__xludf.DUMMYFUNCTION("IFERROR(FILTER('Tag Library'!$AE$14:$AE$736, LEFT('Tag Library'!$AD$14:$AD$736, LEN(G$2))=G$2, RIGHT('Tag Library'!$AD$14:$AD$736, LEN($A454))=$A454), """")"),"")</f>
        <v/>
      </c>
      <c r="H454" s="1" t="str">
        <f ca="1">IFERROR(__xludf.DUMMYFUNCTION("IFERROR(FILTER('Tag Library'!$AE$14:$AE$736, LEFT('Tag Library'!$AD$14:$AD$736, LEN(H$2))=H$2, RIGHT('Tag Library'!$AD$14:$AD$736, LEN($A454))=$A454), """")"),"")</f>
        <v/>
      </c>
      <c r="I454" s="1" t="str">
        <f ca="1">IFERROR(__xludf.DUMMYFUNCTION("IFERROR(FILTER('Tag Library'!$AE$14:$AE$736, LEFT('Tag Library'!$AD$14:$AD$736, LEN(I$2))=I$2, RIGHT('Tag Library'!$AD$14:$AD$736, LEN($A454))=$A454), """")"),"")</f>
        <v/>
      </c>
      <c r="J454" s="1" t="str">
        <f ca="1">IFERROR(__xludf.DUMMYFUNCTION("IFERROR(FILTER('Tag Library'!$AE$14:$AE$736, LEFT('Tag Library'!$AD$14:$AD$736, LEN(J$2))=J$2, RIGHT('Tag Library'!$AD$14:$AD$736, LEN($A454))=$A454), """")"),"")</f>
        <v/>
      </c>
      <c r="K454" s="1" t="str">
        <f ca="1">IFERROR(__xludf.DUMMYFUNCTION("IFERROR(FILTER('Tag Library'!$AE$14:$AE$736, LEFT('Tag Library'!$AD$14:$AD$736, LEN(K$2))=K$2, RIGHT('Tag Library'!$AD$14:$AD$736, LEN($A454))=$A454), """")"),"")</f>
        <v/>
      </c>
      <c r="L454" s="1" t="str">
        <f ca="1">IFERROR(__xludf.DUMMYFUNCTION("IFERROR(FILTER('Tag Library'!$AE$14:$AE$736, LEFT('Tag Library'!$AD$14:$AD$736, LEN(L$2))=L$2, RIGHT('Tag Library'!$AD$14:$AD$736, LEN($A454))=$A454), """")"),"")</f>
        <v/>
      </c>
      <c r="M454" s="1" t="str">
        <f ca="1">IFERROR(__xludf.DUMMYFUNCTION("IFERROR(FILTER('Tag Library'!$AE$14:$AE$736, LEFT('Tag Library'!$AD$14:$AD$736, LEN(M$2))=M$2, RIGHT('Tag Library'!$AD$14:$AD$736, LEN($A454))=$A454), """")"),"")</f>
        <v/>
      </c>
      <c r="N454" s="1" t="str">
        <f ca="1">IFERROR(__xludf.DUMMYFUNCTION("IFERROR(FILTER('Tag Library'!$AE$14:$AE$736, LEFT('Tag Library'!$AD$14:$AD$736, LEN(N$2))=N$2, RIGHT('Tag Library'!$AD$14:$AD$736, LEN($A454))=$A454), """")"),"")</f>
        <v/>
      </c>
      <c r="O454" s="1" t="str">
        <f ca="1">IFERROR(__xludf.DUMMYFUNCTION("IFERROR(FILTER('Tag Library'!$AE$14:$AE$736, LEFT('Tag Library'!$AD$14:$AD$736, LEN(O$2))=O$2, RIGHT('Tag Library'!$AD$14:$AD$736, LEN($A454))=$A454), """")"),"")</f>
        <v/>
      </c>
      <c r="P454" s="1" t="str">
        <f ca="1">IFERROR(__xludf.DUMMYFUNCTION("IFERROR(FILTER('Tag Library'!$AE$14:$AE$736, LEFT('Tag Library'!$AD$14:$AD$736, LEN(P$2))=P$2, RIGHT('Tag Library'!$AD$14:$AD$736, LEN($A454))=$A454), """")"),"")</f>
        <v/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IFERROR(__xludf.DUMMYFUNCTION("IFERROR(FILTER('Tag Library'!$AE$14:$AE$736, LEFT('Tag Library'!$AD$14:$AD$736, LEN(B$2))=B$2, RIGHT('Tag Library'!$AD$14:$AD$736, LEN($A455))=$A455), """")"),"")</f>
        <v/>
      </c>
      <c r="C455" s="1" t="str">
        <f ca="1">IFERROR(__xludf.DUMMYFUNCTION("IFERROR(FILTER('Tag Library'!$AE$14:$AE$736, LEFT('Tag Library'!$AD$14:$AD$736, LEN(C$2))=C$2, RIGHT('Tag Library'!$AD$14:$AD$736, LEN($A455))=$A455), """")"),"")</f>
        <v/>
      </c>
      <c r="D455" s="1" t="str">
        <f ca="1">IFERROR(__xludf.DUMMYFUNCTION("IFERROR(FILTER('Tag Library'!$AE$14:$AE$736, LEFT('Tag Library'!$AD$14:$AD$736, LEN(D$2))=D$2, RIGHT('Tag Library'!$AD$14:$AD$736, LEN($A455))=$A455), """")"),"green")</f>
        <v>green</v>
      </c>
      <c r="E455" s="1" t="str">
        <f ca="1">IFERROR(__xludf.DUMMYFUNCTION("IFERROR(FILTER('Tag Library'!$AE$14:$AE$736, LEFT('Tag Library'!$AD$14:$AD$736, LEN(E$2))=E$2, RIGHT('Tag Library'!$AD$14:$AD$736, LEN($A455))=$A455), """")"),"")</f>
        <v/>
      </c>
      <c r="F455" s="1" t="str">
        <f ca="1">IFERROR(__xludf.DUMMYFUNCTION("IFERROR(FILTER('Tag Library'!$AE$14:$AE$736, LEFT('Tag Library'!$AD$14:$AD$736, LEN(F$2))=F$2, RIGHT('Tag Library'!$AD$14:$AD$736, LEN($A455))=$A455), """")"),"")</f>
        <v/>
      </c>
      <c r="G455" s="1" t="str">
        <f ca="1">IFERROR(__xludf.DUMMYFUNCTION("IFERROR(FILTER('Tag Library'!$AE$14:$AE$736, LEFT('Tag Library'!$AD$14:$AD$736, LEN(G$2))=G$2, RIGHT('Tag Library'!$AD$14:$AD$736, LEN($A455))=$A455), """")"),"")</f>
        <v/>
      </c>
      <c r="H455" s="1" t="str">
        <f ca="1">IFERROR(__xludf.DUMMYFUNCTION("IFERROR(FILTER('Tag Library'!$AE$14:$AE$736, LEFT('Tag Library'!$AD$14:$AD$736, LEN(H$2))=H$2, RIGHT('Tag Library'!$AD$14:$AD$736, LEN($A455))=$A455), """")"),"green")</f>
        <v>green</v>
      </c>
      <c r="I455" s="1" t="str">
        <f ca="1">IFERROR(__xludf.DUMMYFUNCTION("IFERROR(FILTER('Tag Library'!$AE$14:$AE$736, LEFT('Tag Library'!$AD$14:$AD$736, LEN(I$2))=I$2, RIGHT('Tag Library'!$AD$14:$AD$736, LEN($A455))=$A455), """")"),"")</f>
        <v/>
      </c>
      <c r="J455" s="1" t="str">
        <f ca="1">IFERROR(__xludf.DUMMYFUNCTION("IFERROR(FILTER('Tag Library'!$AE$14:$AE$736, LEFT('Tag Library'!$AD$14:$AD$736, LEN(J$2))=J$2, RIGHT('Tag Library'!$AD$14:$AD$736, LEN($A455))=$A455), """")"),"")</f>
        <v/>
      </c>
      <c r="K455" s="1" t="str">
        <f ca="1">IFERROR(__xludf.DUMMYFUNCTION("IFERROR(FILTER('Tag Library'!$AE$14:$AE$736, LEFT('Tag Library'!$AD$14:$AD$736, LEN(K$2))=K$2, RIGHT('Tag Library'!$AD$14:$AD$736, LEN($A455))=$A455), """")"),"")</f>
        <v/>
      </c>
      <c r="L455" s="1" t="str">
        <f ca="1">IFERROR(__xludf.DUMMYFUNCTION("IFERROR(FILTER('Tag Library'!$AE$14:$AE$736, LEFT('Tag Library'!$AD$14:$AD$736, LEN(L$2))=L$2, RIGHT('Tag Library'!$AD$14:$AD$736, LEN($A455))=$A455), """")"),"")</f>
        <v/>
      </c>
      <c r="M455" s="1" t="str">
        <f ca="1">IFERROR(__xludf.DUMMYFUNCTION("IFERROR(FILTER('Tag Library'!$AE$14:$AE$736, LEFT('Tag Library'!$AD$14:$AD$736, LEN(M$2))=M$2, RIGHT('Tag Library'!$AD$14:$AD$736, LEN($A455))=$A455), """")"),"")</f>
        <v/>
      </c>
      <c r="N455" s="1" t="str">
        <f ca="1">IFERROR(__xludf.DUMMYFUNCTION("IFERROR(FILTER('Tag Library'!$AE$14:$AE$736, LEFT('Tag Library'!$AD$14:$AD$736, LEN(N$2))=N$2, RIGHT('Tag Library'!$AD$14:$AD$736, LEN($A455))=$A455), """")"),"")</f>
        <v/>
      </c>
      <c r="O455" s="1" t="str">
        <f ca="1">IFERROR(__xludf.DUMMYFUNCTION("IFERROR(FILTER('Tag Library'!$AE$14:$AE$736, LEFT('Tag Library'!$AD$14:$AD$736, LEN(O$2))=O$2, RIGHT('Tag Library'!$AD$14:$AD$736, LEN($A455))=$A455), """")"),"")</f>
        <v/>
      </c>
      <c r="P455" s="1" t="str">
        <f ca="1">IFERROR(__xludf.DUMMYFUNCTION("IFERROR(FILTER('Tag Library'!$AE$14:$AE$736, LEFT('Tag Library'!$AD$14:$AD$736, LEN(P$2))=P$2, RIGHT('Tag Library'!$AD$14:$AD$736, LEN($A455))=$A455), """")"),"")</f>
        <v/>
      </c>
    </row>
  </sheetData>
  <mergeCells count="1">
    <mergeCell ref="B1:P1"/>
  </mergeCells>
  <conditionalFormatting sqref="O457">
    <cfRule type="cellIs" dxfId="14" priority="1" operator="equal">
      <formula>"white"</formula>
    </cfRule>
  </conditionalFormatting>
  <conditionalFormatting sqref="B3:P455">
    <cfRule type="cellIs" dxfId="13" priority="2" operator="equal">
      <formula>"white"</formula>
    </cfRule>
  </conditionalFormatting>
  <conditionalFormatting sqref="B3:P455">
    <cfRule type="cellIs" dxfId="12" priority="3" operator="equal">
      <formula>"green"</formula>
    </cfRule>
  </conditionalFormatting>
  <conditionalFormatting sqref="B3:P455">
    <cfRule type="cellIs" dxfId="11" priority="4" operator="equal">
      <formula>"yellow"</formula>
    </cfRule>
  </conditionalFormatting>
  <conditionalFormatting sqref="B3:P455">
    <cfRule type="cellIs" dxfId="10" priority="5" operator="equal">
      <formula>"grey"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>
        <f ca="1">IF(OR(procTags!B3="white",procTags!B3="yellow",procTags!B3="grey"),IF('Currently Exported 2'!B3=1, "have", "missing"),IF('Currently Exported 2'!B3=1, "extra", "ignore"))</f>
        <v>ignore</v>
      </c>
      <c r="C3" s="1" t="str">
        <f ca="1">IF(OR(procTags!C3="white",procTags!C3="yellow",procTags!C3="grey"),IF('Currently Exported 2'!C3=1, "have", "missing"),IF('Currently Exported 2'!C3=1, "extra", "ignore"))</f>
        <v>ignore</v>
      </c>
      <c r="D3" s="1" t="str">
        <f ca="1">IF(OR(procTags!D3="white",procTags!D3="yellow",procTags!D3="grey"),IF('Currently Exported 2'!D3=1, "have", "missing"),IF('Currently Exported 2'!D3=1, "extra", "ignore"))</f>
        <v>ignore</v>
      </c>
      <c r="E3" s="1" t="str">
        <f ca="1">IF(OR(procTags!E3="white",procTags!E3="yellow",procTags!E3="grey"),IF('Currently Exported 2'!E3=1, "have", "missing"),IF('Currently Exported 2'!E3=1, "extra", "ignore"))</f>
        <v>ignore</v>
      </c>
      <c r="F3" s="1" t="str">
        <f ca="1">IF(OR(procTags!F3="white",procTags!F3="yellow",procTags!F3="grey"),IF('Currently Exported 2'!F3=1, "have", "missing"),IF('Currently Exported 2'!F3=1, "extra", "ignore"))</f>
        <v>ignore</v>
      </c>
      <c r="G3" s="1" t="str">
        <f ca="1">IF(OR(procTags!G3="white",procTags!G3="yellow",procTags!G3="grey"),IF('Currently Exported 2'!G3=1, "have", "missing"),IF('Currently Exported 2'!G3=1, "extra", "ignore"))</f>
        <v>ignore</v>
      </c>
      <c r="H3" s="1" t="str">
        <f ca="1">IF(OR(procTags!H3="white",procTags!H3="yellow",procTags!H3="grey"),IF('Currently Exported 2'!H3=1, "have", "missing"),IF('Currently Exported 2'!H3=1, "extra", "ignore"))</f>
        <v>ignore</v>
      </c>
      <c r="I3" s="1" t="str">
        <f ca="1">IF(OR(procTags!I3="white",procTags!I3="yellow",procTags!I3="grey"),IF('Currently Exported 2'!I3=1, "have", "missing"),IF('Currently Exported 2'!I3=1, "extra", "ignore"))</f>
        <v>ignore</v>
      </c>
      <c r="J3" s="1" t="str">
        <f ca="1">IF(OR(procTags!J3="white",procTags!J3="yellow",procTags!J3="grey"),IF('Currently Exported 2'!J3=1, "have", "missing"),IF('Currently Exported 2'!J3=1, "extra", "ignore"))</f>
        <v>ignore</v>
      </c>
      <c r="K3" s="1" t="str">
        <f ca="1">IF(OR(procTags!K3="white",procTags!K3="yellow",procTags!K3="grey"),IF('Currently Exported 2'!K3=1, "have", "missing"),IF('Currently Exported 2'!K3=1, "extra", "ignore"))</f>
        <v>ignore</v>
      </c>
      <c r="L3" s="1" t="str">
        <f ca="1">IF(OR(procTags!L3="white",procTags!L3="yellow",procTags!L3="grey"),IF('Currently Exported 2'!L3=1, "have", "missing"),IF('Currently Exported 2'!L3=1, "extra", "ignore"))</f>
        <v>ignore</v>
      </c>
      <c r="M3" s="1" t="str">
        <f ca="1">IF(OR(procTags!M3="white",procTags!M3="yellow",procTags!M3="grey"),IF('Currently Exported 2'!M3=1, "have", "missing"),IF('Currently Exported 2'!M3=1, "extra", "ignore"))</f>
        <v>ignore</v>
      </c>
      <c r="N3" s="1" t="str">
        <f ca="1">IF(OR(procTags!N3="white",procTags!N3="yellow",procTags!N3="grey"),IF('Currently Exported 2'!N3=1, "have", "missing"),IF('Currently Exported 2'!N3=1, "extra", "ignore"))</f>
        <v>ignore</v>
      </c>
      <c r="O3" s="1" t="str">
        <f ca="1">IF(OR(procTags!O3="white",procTags!O3="yellow",procTags!O3="grey"),IF('Currently Exported 2'!O3=1, "have", "missing"),IF('Currently Exported 2'!O3=1, "extra", "ignore"))</f>
        <v>ignore</v>
      </c>
      <c r="P3" s="1" t="str">
        <f ca="1">IF(OR(procTags!P3="white",procTags!P3="yellow",procTags!P3="grey"),IF('Currently Exported 2'!P3=1, "have", "missing"),IF('Currently Exported 2'!P3=1, "extra", "ignore"))</f>
        <v>ignore</v>
      </c>
    </row>
    <row r="4" spans="1:26" x14ac:dyDescent="0.2">
      <c r="A4" s="1" t="str">
        <f ca="1">IFERROR(__xludf.DUMMYFUNCTION("""COMPUTED_VALUE"""),"250_tag")</f>
        <v>250_tag</v>
      </c>
      <c r="B4" s="1" t="str">
        <f ca="1">IF(OR(procTags!B4="white",procTags!B4="yellow",procTags!B4="grey"),IF('Currently Exported 2'!B4=1, "have", "missing"),IF('Currently Exported 2'!B4=1, "extra", "ignore"))</f>
        <v>ignore</v>
      </c>
      <c r="C4" s="1" t="str">
        <f ca="1">IF(OR(procTags!C4="white",procTags!C4="yellow",procTags!C4="grey"),IF('Currently Exported 2'!C4=1, "have", "missing"),IF('Currently Exported 2'!C4=1, "extra", "ignore"))</f>
        <v>ignore</v>
      </c>
      <c r="D4" s="1" t="str">
        <f ca="1">IF(OR(procTags!D4="white",procTags!D4="yellow",procTags!D4="grey"),IF('Currently Exported 2'!D4=1, "have", "missing"),IF('Currently Exported 2'!D4=1, "extra", "ignore"))</f>
        <v>ignore</v>
      </c>
      <c r="E4" s="1" t="str">
        <f ca="1">IF(OR(procTags!E4="white",procTags!E4="yellow",procTags!E4="grey"),IF('Currently Exported 2'!E4=1, "have", "missing"),IF('Currently Exported 2'!E4=1, "extra", "ignore"))</f>
        <v>ignore</v>
      </c>
      <c r="F4" s="1" t="str">
        <f ca="1">IF(OR(procTags!F4="white",procTags!F4="yellow",procTags!F4="grey"),IF('Currently Exported 2'!F4=1, "have", "missing"),IF('Currently Exported 2'!F4=1, "extra", "ignore"))</f>
        <v>ignore</v>
      </c>
      <c r="G4" s="1" t="str">
        <f ca="1">IF(OR(procTags!G4="white",procTags!G4="yellow",procTags!G4="grey"),IF('Currently Exported 2'!G4=1, "have", "missing"),IF('Currently Exported 2'!G4=1, "extra", "ignore"))</f>
        <v>ignore</v>
      </c>
      <c r="H4" s="1" t="str">
        <f ca="1">IF(OR(procTags!H4="white",procTags!H4="yellow",procTags!H4="grey"),IF('Currently Exported 2'!H4=1, "have", "missing"),IF('Currently Exported 2'!H4=1, "extra", "ignore"))</f>
        <v>ignore</v>
      </c>
      <c r="I4" s="1" t="str">
        <f ca="1">IF(OR(procTags!I4="white",procTags!I4="yellow",procTags!I4="grey"),IF('Currently Exported 2'!I4=1, "have", "missing"),IF('Currently Exported 2'!I4=1, "extra", "ignore"))</f>
        <v>ignore</v>
      </c>
      <c r="J4" s="1" t="str">
        <f ca="1">IF(OR(procTags!J4="white",procTags!J4="yellow",procTags!J4="grey"),IF('Currently Exported 2'!J4=1, "have", "missing"),IF('Currently Exported 2'!J4=1, "extra", "ignore"))</f>
        <v>ignore</v>
      </c>
      <c r="K4" s="1" t="str">
        <f ca="1">IF(OR(procTags!K4="white",procTags!K4="yellow",procTags!K4="grey"),IF('Currently Exported 2'!K4=1, "have", "missing"),IF('Currently Exported 2'!K4=1, "extra", "ignore"))</f>
        <v>ignore</v>
      </c>
      <c r="L4" s="1" t="str">
        <f ca="1">IF(OR(procTags!L4="white",procTags!L4="yellow",procTags!L4="grey"),IF('Currently Exported 2'!L4=1, "have", "missing"),IF('Currently Exported 2'!L4=1, "extra", "ignore"))</f>
        <v>ignore</v>
      </c>
      <c r="M4" s="1" t="str">
        <f ca="1">IF(OR(procTags!M4="white",procTags!M4="yellow",procTags!M4="grey"),IF('Currently Exported 2'!M4=1, "have", "missing"),IF('Currently Exported 2'!M4=1, "extra", "ignore"))</f>
        <v>ignore</v>
      </c>
      <c r="N4" s="1" t="str">
        <f ca="1">IF(OR(procTags!N4="white",procTags!N4="yellow",procTags!N4="grey"),IF('Currently Exported 2'!N4=1, "have", "missing"),IF('Currently Exported 2'!N4=1, "extra", "ignore"))</f>
        <v>ignore</v>
      </c>
      <c r="O4" s="1" t="str">
        <f ca="1">IF(OR(procTags!O4="white",procTags!O4="yellow",procTags!O4="grey"),IF('Currently Exported 2'!O4=1, "have", "missing"),IF('Currently Exported 2'!O4=1, "extra", "ignore"))</f>
        <v>ignore</v>
      </c>
      <c r="P4" s="1" t="str">
        <f ca="1">IF(OR(procTags!P4="white",procTags!P4="yellow",procTags!P4="grey"),IF('Currently Exported 2'!P4=1, "have", "missing"),IF('Currently Exported 2'!P4=1, "extra", "ignore"))</f>
        <v>ignore</v>
      </c>
    </row>
    <row r="5" spans="1:26" x14ac:dyDescent="0.2">
      <c r="A5" s="1" t="str">
        <f ca="1">IFERROR(__xludf.DUMMYFUNCTION("""COMPUTED_VALUE"""),"75_tag")</f>
        <v>75_tag</v>
      </c>
      <c r="B5" s="1" t="str">
        <f ca="1">IF(OR(procTags!B5="white",procTags!B5="yellow",procTags!B5="grey"),IF('Currently Exported 2'!B5=1, "have", "missing"),IF('Currently Exported 2'!B5=1, "extra", "ignore"))</f>
        <v>ignore</v>
      </c>
      <c r="C5" s="1" t="str">
        <f ca="1">IF(OR(procTags!C5="white",procTags!C5="yellow",procTags!C5="grey"),IF('Currently Exported 2'!C5=1, "have", "missing"),IF('Currently Exported 2'!C5=1, "extra", "ignore"))</f>
        <v>ignore</v>
      </c>
      <c r="D5" s="1" t="str">
        <f ca="1">IF(OR(procTags!D5="white",procTags!D5="yellow",procTags!D5="grey"),IF('Currently Exported 2'!D5=1, "have", "missing"),IF('Currently Exported 2'!D5=1, "extra", "ignore"))</f>
        <v>ignore</v>
      </c>
      <c r="E5" s="1" t="str">
        <f ca="1">IF(OR(procTags!E5="white",procTags!E5="yellow",procTags!E5="grey"),IF('Currently Exported 2'!E5=1, "have", "missing"),IF('Currently Exported 2'!E5=1, "extra", "ignore"))</f>
        <v>ignore</v>
      </c>
      <c r="F5" s="1" t="str">
        <f ca="1">IF(OR(procTags!F5="white",procTags!F5="yellow",procTags!F5="grey"),IF('Currently Exported 2'!F5=1, "have", "missing"),IF('Currently Exported 2'!F5=1, "extra", "ignore"))</f>
        <v>ignore</v>
      </c>
      <c r="G5" s="1" t="str">
        <f ca="1">IF(OR(procTags!G5="white",procTags!G5="yellow",procTags!G5="grey"),IF('Currently Exported 2'!G5=1, "have", "missing"),IF('Currently Exported 2'!G5=1, "extra", "ignore"))</f>
        <v>ignore</v>
      </c>
      <c r="H5" s="1" t="str">
        <f ca="1">IF(OR(procTags!H5="white",procTags!H5="yellow",procTags!H5="grey"),IF('Currently Exported 2'!H5=1, "have", "missing"),IF('Currently Exported 2'!H5=1, "extra", "ignore"))</f>
        <v>ignore</v>
      </c>
      <c r="I5" s="1" t="str">
        <f ca="1">IF(OR(procTags!I5="white",procTags!I5="yellow",procTags!I5="grey"),IF('Currently Exported 2'!I5=1, "have", "missing"),IF('Currently Exported 2'!I5=1, "extra", "ignore"))</f>
        <v>ignore</v>
      </c>
      <c r="J5" s="1" t="str">
        <f ca="1">IF(OR(procTags!J5="white",procTags!J5="yellow",procTags!J5="grey"),IF('Currently Exported 2'!J5=1, "have", "missing"),IF('Currently Exported 2'!J5=1, "extra", "ignore"))</f>
        <v>ignore</v>
      </c>
      <c r="K5" s="1" t="str">
        <f ca="1">IF(OR(procTags!K5="white",procTags!K5="yellow",procTags!K5="grey"),IF('Currently Exported 2'!K5=1, "have", "missing"),IF('Currently Exported 2'!K5=1, "extra", "ignore"))</f>
        <v>ignore</v>
      </c>
      <c r="L5" s="1" t="str">
        <f ca="1">IF(OR(procTags!L5="white",procTags!L5="yellow",procTags!L5="grey"),IF('Currently Exported 2'!L5=1, "have", "missing"),IF('Currently Exported 2'!L5=1, "extra", "ignore"))</f>
        <v>ignore</v>
      </c>
      <c r="M5" s="1" t="str">
        <f ca="1">IF(OR(procTags!M5="white",procTags!M5="yellow",procTags!M5="grey"),IF('Currently Exported 2'!M5=1, "have", "missing"),IF('Currently Exported 2'!M5=1, "extra", "ignore"))</f>
        <v>ignore</v>
      </c>
      <c r="N5" s="1" t="str">
        <f ca="1">IF(OR(procTags!N5="white",procTags!N5="yellow",procTags!N5="grey"),IF('Currently Exported 2'!N5=1, "have", "missing"),IF('Currently Exported 2'!N5=1, "extra", "ignore"))</f>
        <v>ignore</v>
      </c>
      <c r="O5" s="1" t="str">
        <f ca="1">IF(OR(procTags!O5="white",procTags!O5="yellow",procTags!O5="grey"),IF('Currently Exported 2'!O5=1, "have", "missing"),IF('Currently Exported 2'!O5=1, "extra", "ignore"))</f>
        <v>ignore</v>
      </c>
      <c r="P5" s="1" t="str">
        <f ca="1">IF(OR(procTags!P5="white",procTags!P5="yellow",procTags!P5="grey"),IF('Currently Exported 2'!P5=1, "have", "missing"),IF('Currently Exported 2'!P5=1, "extra", "ignore"))</f>
        <v>ignore</v>
      </c>
      <c r="S5" s="34" t="s">
        <v>3402</v>
      </c>
      <c r="T5" s="40" t="s">
        <v>3403</v>
      </c>
      <c r="U5" s="41"/>
    </row>
    <row r="6" spans="1:26" x14ac:dyDescent="0.2">
      <c r="A6" s="1" t="str">
        <f ca="1">IFERROR(__xludf.DUMMYFUNCTION("""COMPUTED_VALUE"""),"adjust_t_sp")</f>
        <v>adjust_t_sp</v>
      </c>
      <c r="B6" s="1" t="str">
        <f ca="1">IF(OR(procTags!B6="white",procTags!B6="yellow",procTags!B6="grey"),IF('Currently Exported 2'!B6=1, "have", "missing"),IF('Currently Exported 2'!B6=1, "extra", "ignore"))</f>
        <v>ignore</v>
      </c>
      <c r="C6" s="1" t="str">
        <f ca="1">IF(OR(procTags!C6="white",procTags!C6="yellow",procTags!C6="grey"),IF('Currently Exported 2'!C6=1, "have", "missing"),IF('Currently Exported 2'!C6=1, "extra", "ignore"))</f>
        <v>ignore</v>
      </c>
      <c r="D6" s="1" t="str">
        <f ca="1">IF(OR(procTags!D6="white",procTags!D6="yellow",procTags!D6="grey"),IF('Currently Exported 2'!D6=1, "have", "missing"),IF('Currently Exported 2'!D6=1, "extra", "ignore"))</f>
        <v>extra</v>
      </c>
      <c r="E6" s="1" t="str">
        <f ca="1">IF(OR(procTags!E6="white",procTags!E6="yellow",procTags!E6="grey"),IF('Currently Exported 2'!E6=1, "have", "missing"),IF('Currently Exported 2'!E6=1, "extra", "ignore"))</f>
        <v>extra</v>
      </c>
      <c r="F6" s="1" t="str">
        <f ca="1">IF(OR(procTags!F6="white",procTags!F6="yellow",procTags!F6="grey"),IF('Currently Exported 2'!F6=1, "have", "missing"),IF('Currently Exported 2'!F6=1, "extra", "ignore"))</f>
        <v>extra</v>
      </c>
      <c r="G6" s="1" t="str">
        <f ca="1">IF(OR(procTags!G6="white",procTags!G6="yellow",procTags!G6="grey"),IF('Currently Exported 2'!G6=1, "have", "missing"),IF('Currently Exported 2'!G6=1, "extra", "ignore"))</f>
        <v>extra</v>
      </c>
      <c r="H6" s="1" t="str">
        <f ca="1">IF(OR(procTags!H6="white",procTags!H6="yellow",procTags!H6="grey"),IF('Currently Exported 2'!H6=1, "have", "missing"),IF('Currently Exported 2'!H6=1, "extra", "ignore"))</f>
        <v>extra</v>
      </c>
      <c r="I6" s="1" t="str">
        <f ca="1">IF(OR(procTags!I6="white",procTags!I6="yellow",procTags!I6="grey"),IF('Currently Exported 2'!I6=1, "have", "missing"),IF('Currently Exported 2'!I6=1, "extra", "ignore"))</f>
        <v>extra</v>
      </c>
      <c r="J6" s="1" t="str">
        <f ca="1">IF(OR(procTags!J6="white",procTags!J6="yellow",procTags!J6="grey"),IF('Currently Exported 2'!J6=1, "have", "missing"),IF('Currently Exported 2'!J6=1, "extra", "ignore"))</f>
        <v>extra</v>
      </c>
      <c r="K6" s="1" t="str">
        <f ca="1">IF(OR(procTags!K6="white",procTags!K6="yellow",procTags!K6="grey"),IF('Currently Exported 2'!K6=1, "have", "missing"),IF('Currently Exported 2'!K6=1, "extra", "ignore"))</f>
        <v>extra</v>
      </c>
      <c r="L6" s="1" t="str">
        <f ca="1">IF(OR(procTags!L6="white",procTags!L6="yellow",procTags!L6="grey"),IF('Currently Exported 2'!L6=1, "have", "missing"),IF('Currently Exported 2'!L6=1, "extra", "ignore"))</f>
        <v>extra</v>
      </c>
      <c r="M6" s="1" t="str">
        <f ca="1">IF(OR(procTags!M6="white",procTags!M6="yellow",procTags!M6="grey"),IF('Currently Exported 2'!M6=1, "have", "missing"),IF('Currently Exported 2'!M6=1, "extra", "ignore"))</f>
        <v>extra</v>
      </c>
      <c r="N6" s="1" t="str">
        <f ca="1">IF(OR(procTags!N6="white",procTags!N6="yellow",procTags!N6="grey"),IF('Currently Exported 2'!N6=1, "have", "missing"),IF('Currently Exported 2'!N6=1, "extra", "ignore"))</f>
        <v>extra</v>
      </c>
      <c r="O6" s="1" t="str">
        <f ca="1">IF(OR(procTags!O6="white",procTags!O6="yellow",procTags!O6="grey"),IF('Currently Exported 2'!O6=1, "have", "missing"),IF('Currently Exported 2'!O6=1, "extra", "ignore"))</f>
        <v>extra</v>
      </c>
      <c r="P6" s="1" t="str">
        <f ca="1">IF(OR(procTags!P6="white",procTags!P6="yellow",procTags!P6="grey"),IF('Currently Exported 2'!P6=1, "have", "missing"),IF('Currently Exported 2'!P6=1, "extra", "ignore"))</f>
        <v>ignore</v>
      </c>
      <c r="S6" s="35" t="s">
        <v>3404</v>
      </c>
      <c r="T6" s="40" t="s">
        <v>3405</v>
      </c>
      <c r="U6" s="41"/>
    </row>
    <row r="7" spans="1:26" x14ac:dyDescent="0.2">
      <c r="A7" s="1" t="str">
        <f ca="1">IFERROR(__xludf.DUMMYFUNCTION("""COMPUTED_VALUE"""),"adjust_t_sp_qty")</f>
        <v>adjust_t_sp_qty</v>
      </c>
      <c r="B7" s="1" t="str">
        <f ca="1">IF(OR(procTags!B7="white",procTags!B7="yellow",procTags!B7="grey"),IF('Currently Exported 2'!B7=1, "have", "missing"),IF('Currently Exported 2'!B7=1, "extra", "ignore"))</f>
        <v>ignore</v>
      </c>
      <c r="C7" s="1" t="str">
        <f ca="1">IF(OR(procTags!C7="white",procTags!C7="yellow",procTags!C7="grey"),IF('Currently Exported 2'!C7=1, "have", "missing"),IF('Currently Exported 2'!C7=1, "extra", "ignore"))</f>
        <v>ignore</v>
      </c>
      <c r="D7" s="1" t="str">
        <f ca="1">IF(OR(procTags!D7="white",procTags!D7="yellow",procTags!D7="grey"),IF('Currently Exported 2'!D7=1, "have", "missing"),IF('Currently Exported 2'!D7=1, "extra", "ignore"))</f>
        <v>extra</v>
      </c>
      <c r="E7" s="1" t="str">
        <f ca="1">IF(OR(procTags!E7="white",procTags!E7="yellow",procTags!E7="grey"),IF('Currently Exported 2'!E7=1, "have", "missing"),IF('Currently Exported 2'!E7=1, "extra", "ignore"))</f>
        <v>extra</v>
      </c>
      <c r="F7" s="1" t="str">
        <f ca="1">IF(OR(procTags!F7="white",procTags!F7="yellow",procTags!F7="grey"),IF('Currently Exported 2'!F7=1, "have", "missing"),IF('Currently Exported 2'!F7=1, "extra", "ignore"))</f>
        <v>extra</v>
      </c>
      <c r="G7" s="1" t="str">
        <f ca="1">IF(OR(procTags!G7="white",procTags!G7="yellow",procTags!G7="grey"),IF('Currently Exported 2'!G7=1, "have", "missing"),IF('Currently Exported 2'!G7=1, "extra", "ignore"))</f>
        <v>extra</v>
      </c>
      <c r="H7" s="1" t="str">
        <f ca="1">IF(OR(procTags!H7="white",procTags!H7="yellow",procTags!H7="grey"),IF('Currently Exported 2'!H7=1, "have", "missing"),IF('Currently Exported 2'!H7=1, "extra", "ignore"))</f>
        <v>extra</v>
      </c>
      <c r="I7" s="1" t="str">
        <f ca="1">IF(OR(procTags!I7="white",procTags!I7="yellow",procTags!I7="grey"),IF('Currently Exported 2'!I7=1, "have", "missing"),IF('Currently Exported 2'!I7=1, "extra", "ignore"))</f>
        <v>extra</v>
      </c>
      <c r="J7" s="1" t="str">
        <f ca="1">IF(OR(procTags!J7="white",procTags!J7="yellow",procTags!J7="grey"),IF('Currently Exported 2'!J7=1, "have", "missing"),IF('Currently Exported 2'!J7=1, "extra", "ignore"))</f>
        <v>extra</v>
      </c>
      <c r="K7" s="1" t="str">
        <f ca="1">IF(OR(procTags!K7="white",procTags!K7="yellow",procTags!K7="grey"),IF('Currently Exported 2'!K7=1, "have", "missing"),IF('Currently Exported 2'!K7=1, "extra", "ignore"))</f>
        <v>extra</v>
      </c>
      <c r="L7" s="1" t="str">
        <f ca="1">IF(OR(procTags!L7="white",procTags!L7="yellow",procTags!L7="grey"),IF('Currently Exported 2'!L7=1, "have", "missing"),IF('Currently Exported 2'!L7=1, "extra", "ignore"))</f>
        <v>extra</v>
      </c>
      <c r="M7" s="1" t="str">
        <f ca="1">IF(OR(procTags!M7="white",procTags!M7="yellow",procTags!M7="grey"),IF('Currently Exported 2'!M7=1, "have", "missing"),IF('Currently Exported 2'!M7=1, "extra", "ignore"))</f>
        <v>extra</v>
      </c>
      <c r="N7" s="1" t="str">
        <f ca="1">IF(OR(procTags!N7="white",procTags!N7="yellow",procTags!N7="grey"),IF('Currently Exported 2'!N7=1, "have", "missing"),IF('Currently Exported 2'!N7=1, "extra", "ignore"))</f>
        <v>extra</v>
      </c>
      <c r="O7" s="1" t="str">
        <f ca="1">IF(OR(procTags!O7="white",procTags!O7="yellow",procTags!O7="grey"),IF('Currently Exported 2'!O7=1, "have", "missing"),IF('Currently Exported 2'!O7=1, "extra", "ignore"))</f>
        <v>extra</v>
      </c>
      <c r="P7" s="1" t="str">
        <f ca="1">IF(OR(procTags!P7="white",procTags!P7="yellow",procTags!P7="grey"),IF('Currently Exported 2'!P7=1, "have", "missing"),IF('Currently Exported 2'!P7=1, "extra", "ignore"))</f>
        <v>ignore</v>
      </c>
      <c r="S7" s="36" t="s">
        <v>3406</v>
      </c>
      <c r="T7" s="40" t="s">
        <v>3407</v>
      </c>
      <c r="U7" s="41"/>
    </row>
    <row r="8" spans="1:26" x14ac:dyDescent="0.2">
      <c r="A8" s="1" t="str">
        <f ca="1">IFERROR(__xludf.DUMMYFUNCTION("""COMPUTED_VALUE"""),"ahu_fan_mv")</f>
        <v>ahu_fan_mv</v>
      </c>
      <c r="B8" s="1" t="str">
        <f ca="1">IF(OR(procTags!B8="white",procTags!B8="yellow",procTags!B8="grey"),IF('Currently Exported 2'!B8=1, "have", "missing"),IF('Currently Exported 2'!B8=1, "extra", "ignore"))</f>
        <v>ignore</v>
      </c>
      <c r="C8" s="1" t="str">
        <f ca="1">IF(OR(procTags!C8="white",procTags!C8="yellow",procTags!C8="grey"),IF('Currently Exported 2'!C8=1, "have", "missing"),IF('Currently Exported 2'!C8=1, "extra", "ignore"))</f>
        <v>ignore</v>
      </c>
      <c r="D8" s="1" t="str">
        <f ca="1">IF(OR(procTags!D8="white",procTags!D8="yellow",procTags!D8="grey"),IF('Currently Exported 2'!D8=1, "have", "missing"),IF('Currently Exported 2'!D8=1, "extra", "ignore"))</f>
        <v>ignore</v>
      </c>
      <c r="E8" s="1" t="str">
        <f ca="1">IF(OR(procTags!E8="white",procTags!E8="yellow",procTags!E8="grey"),IF('Currently Exported 2'!E8=1, "have", "missing"),IF('Currently Exported 2'!E8=1, "extra", "ignore"))</f>
        <v>ignore</v>
      </c>
      <c r="F8" s="1" t="str">
        <f ca="1">IF(OR(procTags!F8="white",procTags!F8="yellow",procTags!F8="grey"),IF('Currently Exported 2'!F8=1, "have", "missing"),IF('Currently Exported 2'!F8=1, "extra", "ignore"))</f>
        <v>ignore</v>
      </c>
      <c r="G8" s="1" t="str">
        <f ca="1">IF(OR(procTags!G8="white",procTags!G8="yellow",procTags!G8="grey"),IF('Currently Exported 2'!G8=1, "have", "missing"),IF('Currently Exported 2'!G8=1, "extra", "ignore"))</f>
        <v>ignore</v>
      </c>
      <c r="H8" s="1" t="str">
        <f ca="1">IF(OR(procTags!H8="white",procTags!H8="yellow",procTags!H8="grey"),IF('Currently Exported 2'!H8=1, "have", "missing"),IF('Currently Exported 2'!H8=1, "extra", "ignore"))</f>
        <v>ignore</v>
      </c>
      <c r="I8" s="1" t="str">
        <f ca="1">IF(OR(procTags!I8="white",procTags!I8="yellow",procTags!I8="grey"),IF('Currently Exported 2'!I8=1, "have", "missing"),IF('Currently Exported 2'!I8=1, "extra", "ignore"))</f>
        <v>ignore</v>
      </c>
      <c r="J8" s="1" t="str">
        <f ca="1">IF(OR(procTags!J8="white",procTags!J8="yellow",procTags!J8="grey"),IF('Currently Exported 2'!J8=1, "have", "missing"),IF('Currently Exported 2'!J8=1, "extra", "ignore"))</f>
        <v>ignore</v>
      </c>
      <c r="K8" s="1" t="str">
        <f ca="1">IF(OR(procTags!K8="white",procTags!K8="yellow",procTags!K8="grey"),IF('Currently Exported 2'!K8=1, "have", "missing"),IF('Currently Exported 2'!K8=1, "extra", "ignore"))</f>
        <v>ignore</v>
      </c>
      <c r="L8" s="1" t="str">
        <f ca="1">IF(OR(procTags!L8="white",procTags!L8="yellow",procTags!L8="grey"),IF('Currently Exported 2'!L8=1, "have", "missing"),IF('Currently Exported 2'!L8=1, "extra", "ignore"))</f>
        <v>ignore</v>
      </c>
      <c r="M8" s="1" t="str">
        <f ca="1">IF(OR(procTags!M8="white",procTags!M8="yellow",procTags!M8="grey"),IF('Currently Exported 2'!M8=1, "have", "missing"),IF('Currently Exported 2'!M8=1, "extra", "ignore"))</f>
        <v>ignore</v>
      </c>
      <c r="N8" s="1" t="str">
        <f ca="1">IF(OR(procTags!N8="white",procTags!N8="yellow",procTags!N8="grey"),IF('Currently Exported 2'!N8=1, "have", "missing"),IF('Currently Exported 2'!N8=1, "extra", "ignore"))</f>
        <v>ignore</v>
      </c>
      <c r="O8" s="1" t="str">
        <f ca="1">IF(OR(procTags!O8="white",procTags!O8="yellow",procTags!O8="grey"),IF('Currently Exported 2'!O8=1, "have", "missing"),IF('Currently Exported 2'!O8=1, "extra", "ignore"))</f>
        <v>ignore</v>
      </c>
      <c r="P8" s="1" t="str">
        <f ca="1">IF(OR(procTags!P8="white",procTags!P8="yellow",procTags!P8="grey"),IF('Currently Exported 2'!P8=1, "have", "missing"),IF('Currently Exported 2'!P8=1, "extra", "ignore"))</f>
        <v>ignore</v>
      </c>
      <c r="S8" s="37" t="s">
        <v>3408</v>
      </c>
      <c r="T8" s="40" t="s">
        <v>3409</v>
      </c>
      <c r="U8" s="41"/>
    </row>
    <row r="9" spans="1:26" x14ac:dyDescent="0.2">
      <c r="A9" s="1" t="str">
        <f ca="1">IFERROR(__xludf.DUMMYFUNCTION("""COMPUTED_VALUE"""),"alarm_door_open_tries")</f>
        <v>alarm_door_open_tries</v>
      </c>
      <c r="B9" s="1" t="str">
        <f ca="1">IF(OR(procTags!B9="white",procTags!B9="yellow",procTags!B9="grey"),IF('Currently Exported 2'!B9=1, "have", "missing"),IF('Currently Exported 2'!B9=1, "extra", "ignore"))</f>
        <v>ignore</v>
      </c>
      <c r="C9" s="1" t="str">
        <f ca="1">IF(OR(procTags!C9="white",procTags!C9="yellow",procTags!C9="grey"),IF('Currently Exported 2'!C9=1, "have", "missing"),IF('Currently Exported 2'!C9=1, "extra", "ignore"))</f>
        <v>ignore</v>
      </c>
      <c r="D9" s="1" t="str">
        <f ca="1">IF(OR(procTags!D9="white",procTags!D9="yellow",procTags!D9="grey"),IF('Currently Exported 2'!D9=1, "have", "missing"),IF('Currently Exported 2'!D9=1, "extra", "ignore"))</f>
        <v>ignore</v>
      </c>
      <c r="E9" s="1" t="str">
        <f ca="1">IF(OR(procTags!E9="white",procTags!E9="yellow",procTags!E9="grey"),IF('Currently Exported 2'!E9=1, "have", "missing"),IF('Currently Exported 2'!E9=1, "extra", "ignore"))</f>
        <v>ignore</v>
      </c>
      <c r="F9" s="1" t="str">
        <f ca="1">IF(OR(procTags!F9="white",procTags!F9="yellow",procTags!F9="grey"),IF('Currently Exported 2'!F9=1, "have", "missing"),IF('Currently Exported 2'!F9=1, "extra", "ignore"))</f>
        <v>ignore</v>
      </c>
      <c r="G9" s="1" t="str">
        <f ca="1">IF(OR(procTags!G9="white",procTags!G9="yellow",procTags!G9="grey"),IF('Currently Exported 2'!G9=1, "have", "missing"),IF('Currently Exported 2'!G9=1, "extra", "ignore"))</f>
        <v>ignore</v>
      </c>
      <c r="H9" s="1" t="str">
        <f ca="1">IF(OR(procTags!H9="white",procTags!H9="yellow",procTags!H9="grey"),IF('Currently Exported 2'!H9=1, "have", "missing"),IF('Currently Exported 2'!H9=1, "extra", "ignore"))</f>
        <v>ignore</v>
      </c>
      <c r="I9" s="1" t="str">
        <f ca="1">IF(OR(procTags!I9="white",procTags!I9="yellow",procTags!I9="grey"),IF('Currently Exported 2'!I9=1, "have", "missing"),IF('Currently Exported 2'!I9=1, "extra", "ignore"))</f>
        <v>ignore</v>
      </c>
      <c r="J9" s="1" t="str">
        <f ca="1">IF(OR(procTags!J9="white",procTags!J9="yellow",procTags!J9="grey"),IF('Currently Exported 2'!J9=1, "have", "missing"),IF('Currently Exported 2'!J9=1, "extra", "ignore"))</f>
        <v>ignore</v>
      </c>
      <c r="K9" s="1" t="str">
        <f ca="1">IF(OR(procTags!K9="white",procTags!K9="yellow",procTags!K9="grey"),IF('Currently Exported 2'!K9=1, "have", "missing"),IF('Currently Exported 2'!K9=1, "extra", "ignore"))</f>
        <v>ignore</v>
      </c>
      <c r="L9" s="1" t="str">
        <f ca="1">IF(OR(procTags!L9="white",procTags!L9="yellow",procTags!L9="grey"),IF('Currently Exported 2'!L9=1, "have", "missing"),IF('Currently Exported 2'!L9=1, "extra", "ignore"))</f>
        <v>ignore</v>
      </c>
      <c r="M9" s="1" t="str">
        <f ca="1">IF(OR(procTags!M9="white",procTags!M9="yellow",procTags!M9="grey"),IF('Currently Exported 2'!M9=1, "have", "missing"),IF('Currently Exported 2'!M9=1, "extra", "ignore"))</f>
        <v>ignore</v>
      </c>
      <c r="N9" s="1" t="str">
        <f ca="1">IF(OR(procTags!N9="white",procTags!N9="yellow",procTags!N9="grey"),IF('Currently Exported 2'!N9=1, "have", "missing"),IF('Currently Exported 2'!N9=1, "extra", "ignore"))</f>
        <v>ignore</v>
      </c>
      <c r="O9" s="1" t="str">
        <f ca="1">IF(OR(procTags!O9="white",procTags!O9="yellow",procTags!O9="grey"),IF('Currently Exported 2'!O9=1, "have", "missing"),IF('Currently Exported 2'!O9=1, "extra", "ignore"))</f>
        <v>ignore</v>
      </c>
      <c r="P9" s="1" t="str">
        <f ca="1">IF(OR(procTags!P9="white",procTags!P9="yellow",procTags!P9="grey"),IF('Currently Exported 2'!P9=1, "have", "missing"),IF('Currently Exported 2'!P9=1, "extra", "ignore"))</f>
        <v>ignore</v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>
        <f ca="1">IF(OR(procTags!B10="white",procTags!B10="yellow",procTags!B10="grey"),IF('Currently Exported 2'!B10=1, "have", "missing"),IF('Currently Exported 2'!B10=1, "extra", "ignore"))</f>
        <v>ignore</v>
      </c>
      <c r="C10" s="1" t="str">
        <f ca="1">IF(OR(procTags!C10="white",procTags!C10="yellow",procTags!C10="grey"),IF('Currently Exported 2'!C10=1, "have", "missing"),IF('Currently Exported 2'!C10=1, "extra", "ignore"))</f>
        <v>ignore</v>
      </c>
      <c r="D10" s="1" t="str">
        <f ca="1">IF(OR(procTags!D10="white",procTags!D10="yellow",procTags!D10="grey"),IF('Currently Exported 2'!D10=1, "have", "missing"),IF('Currently Exported 2'!D10=1, "extra", "ignore"))</f>
        <v>ignore</v>
      </c>
      <c r="E10" s="1" t="str">
        <f ca="1">IF(OR(procTags!E10="white",procTags!E10="yellow",procTags!E10="grey"),IF('Currently Exported 2'!E10=1, "have", "missing"),IF('Currently Exported 2'!E10=1, "extra", "ignore"))</f>
        <v>ignore</v>
      </c>
      <c r="F10" s="1" t="str">
        <f ca="1">IF(OR(procTags!F10="white",procTags!F10="yellow",procTags!F10="grey"),IF('Currently Exported 2'!F10=1, "have", "missing"),IF('Currently Exported 2'!F10=1, "extra", "ignore"))</f>
        <v>ignore</v>
      </c>
      <c r="G10" s="1" t="str">
        <f ca="1">IF(OR(procTags!G10="white",procTags!G10="yellow",procTags!G10="grey"),IF('Currently Exported 2'!G10=1, "have", "missing"),IF('Currently Exported 2'!G10=1, "extra", "ignore"))</f>
        <v>ignore</v>
      </c>
      <c r="H10" s="1" t="str">
        <f ca="1">IF(OR(procTags!H10="white",procTags!H10="yellow",procTags!H10="grey"),IF('Currently Exported 2'!H10=1, "have", "missing"),IF('Currently Exported 2'!H10=1, "extra", "ignore"))</f>
        <v>ignore</v>
      </c>
      <c r="I10" s="1" t="str">
        <f ca="1">IF(OR(procTags!I10="white",procTags!I10="yellow",procTags!I10="grey"),IF('Currently Exported 2'!I10=1, "have", "missing"),IF('Currently Exported 2'!I10=1, "extra", "ignore"))</f>
        <v>ignore</v>
      </c>
      <c r="J10" s="1" t="str">
        <f ca="1">IF(OR(procTags!J10="white",procTags!J10="yellow",procTags!J10="grey"),IF('Currently Exported 2'!J10=1, "have", "missing"),IF('Currently Exported 2'!J10=1, "extra", "ignore"))</f>
        <v>ignore</v>
      </c>
      <c r="K10" s="1" t="str">
        <f ca="1">IF(OR(procTags!K10="white",procTags!K10="yellow",procTags!K10="grey"),IF('Currently Exported 2'!K10=1, "have", "missing"),IF('Currently Exported 2'!K10=1, "extra", "ignore"))</f>
        <v>ignore</v>
      </c>
      <c r="L10" s="1" t="str">
        <f ca="1">IF(OR(procTags!L10="white",procTags!L10="yellow",procTags!L10="grey"),IF('Currently Exported 2'!L10=1, "have", "missing"),IF('Currently Exported 2'!L10=1, "extra", "ignore"))</f>
        <v>ignore</v>
      </c>
      <c r="M10" s="1" t="str">
        <f ca="1">IF(OR(procTags!M10="white",procTags!M10="yellow",procTags!M10="grey"),IF('Currently Exported 2'!M10=1, "have", "missing"),IF('Currently Exported 2'!M10=1, "extra", "ignore"))</f>
        <v>ignore</v>
      </c>
      <c r="N10" s="1" t="str">
        <f ca="1">IF(OR(procTags!N10="white",procTags!N10="yellow",procTags!N10="grey"),IF('Currently Exported 2'!N10=1, "have", "missing"),IF('Currently Exported 2'!N10=1, "extra", "ignore"))</f>
        <v>ignore</v>
      </c>
      <c r="O10" s="1" t="str">
        <f ca="1">IF(OR(procTags!O10="white",procTags!O10="yellow",procTags!O10="grey"),IF('Currently Exported 2'!O10=1, "have", "missing"),IF('Currently Exported 2'!O10=1, "extra", "ignore"))</f>
        <v>ignore</v>
      </c>
      <c r="P10" s="1" t="str">
        <f ca="1">IF(OR(procTags!P10="white",procTags!P10="yellow",procTags!P10="grey"),IF('Currently Exported 2'!P10=1, "have", "missing"),IF('Currently Exported 2'!P10=1, "extra", "ignore"))</f>
        <v>ignore</v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>
        <f ca="1">IF(OR(procTags!B11="white",procTags!B11="yellow",procTags!B11="grey"),IF('Currently Exported 2'!B11=1, "have", "missing"),IF('Currently Exported 2'!B11=1, "extra", "ignore"))</f>
        <v>ignore</v>
      </c>
      <c r="C11" s="1" t="str">
        <f ca="1">IF(OR(procTags!C11="white",procTags!C11="yellow",procTags!C11="grey"),IF('Currently Exported 2'!C11=1, "have", "missing"),IF('Currently Exported 2'!C11=1, "extra", "ignore"))</f>
        <v>ignore</v>
      </c>
      <c r="D11" s="1" t="str">
        <f ca="1">IF(OR(procTags!D11="white",procTags!D11="yellow",procTags!D11="grey"),IF('Currently Exported 2'!D11=1, "have", "missing"),IF('Currently Exported 2'!D11=1, "extra", "ignore"))</f>
        <v>ignore</v>
      </c>
      <c r="E11" s="1" t="str">
        <f ca="1">IF(OR(procTags!E11="white",procTags!E11="yellow",procTags!E11="grey"),IF('Currently Exported 2'!E11=1, "have", "missing"),IF('Currently Exported 2'!E11=1, "extra", "ignore"))</f>
        <v>ignore</v>
      </c>
      <c r="F11" s="1" t="str">
        <f ca="1">IF(OR(procTags!F11="white",procTags!F11="yellow",procTags!F11="grey"),IF('Currently Exported 2'!F11=1, "have", "missing"),IF('Currently Exported 2'!F11=1, "extra", "ignore"))</f>
        <v>ignore</v>
      </c>
      <c r="G11" s="1" t="str">
        <f ca="1">IF(OR(procTags!G11="white",procTags!G11="yellow",procTags!G11="grey"),IF('Currently Exported 2'!G11=1, "have", "missing"),IF('Currently Exported 2'!G11=1, "extra", "ignore"))</f>
        <v>ignore</v>
      </c>
      <c r="H11" s="1" t="str">
        <f ca="1">IF(OR(procTags!H11="white",procTags!H11="yellow",procTags!H11="grey"),IF('Currently Exported 2'!H11=1, "have", "missing"),IF('Currently Exported 2'!H11=1, "extra", "ignore"))</f>
        <v>ignore</v>
      </c>
      <c r="I11" s="1" t="str">
        <f ca="1">IF(OR(procTags!I11="white",procTags!I11="yellow",procTags!I11="grey"),IF('Currently Exported 2'!I11=1, "have", "missing"),IF('Currently Exported 2'!I11=1, "extra", "ignore"))</f>
        <v>ignore</v>
      </c>
      <c r="J11" s="1" t="str">
        <f ca="1">IF(OR(procTags!J11="white",procTags!J11="yellow",procTags!J11="grey"),IF('Currently Exported 2'!J11=1, "have", "missing"),IF('Currently Exported 2'!J11=1, "extra", "ignore"))</f>
        <v>ignore</v>
      </c>
      <c r="K11" s="1" t="str">
        <f ca="1">IF(OR(procTags!K11="white",procTags!K11="yellow",procTags!K11="grey"),IF('Currently Exported 2'!K11=1, "have", "missing"),IF('Currently Exported 2'!K11=1, "extra", "ignore"))</f>
        <v>ignore</v>
      </c>
      <c r="L11" s="1" t="str">
        <f ca="1">IF(OR(procTags!L11="white",procTags!L11="yellow",procTags!L11="grey"),IF('Currently Exported 2'!L11=1, "have", "missing"),IF('Currently Exported 2'!L11=1, "extra", "ignore"))</f>
        <v>ignore</v>
      </c>
      <c r="M11" s="1" t="str">
        <f ca="1">IF(OR(procTags!M11="white",procTags!M11="yellow",procTags!M11="grey"),IF('Currently Exported 2'!M11=1, "have", "missing"),IF('Currently Exported 2'!M11=1, "extra", "ignore"))</f>
        <v>ignore</v>
      </c>
      <c r="N11" s="1" t="str">
        <f ca="1">IF(OR(procTags!N11="white",procTags!N11="yellow",procTags!N11="grey"),IF('Currently Exported 2'!N11=1, "have", "missing"),IF('Currently Exported 2'!N11=1, "extra", "ignore"))</f>
        <v>ignore</v>
      </c>
      <c r="O11" s="1" t="str">
        <f ca="1">IF(OR(procTags!O11="white",procTags!O11="yellow",procTags!O11="grey"),IF('Currently Exported 2'!O11=1, "have", "missing"),IF('Currently Exported 2'!O11=1, "extra", "ignore"))</f>
        <v>ignore</v>
      </c>
      <c r="P11" s="1" t="str">
        <f ca="1">IF(OR(procTags!P11="white",procTags!P11="yellow",procTags!P11="grey"),IF('Currently Exported 2'!P11=1, "have", "missing"),IF('Currently Exported 2'!P11=1, "extra", "ignore"))</f>
        <v>ignore</v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>
        <f ca="1">IF(OR(procTags!B12="white",procTags!B12="yellow",procTags!B12="grey"),IF('Currently Exported 2'!B12=1, "have", "missing"),IF('Currently Exported 2'!B12=1, "extra", "ignore"))</f>
        <v>ignore</v>
      </c>
      <c r="C12" s="1" t="str">
        <f ca="1">IF(OR(procTags!C12="white",procTags!C12="yellow",procTags!C12="grey"),IF('Currently Exported 2'!C12=1, "have", "missing"),IF('Currently Exported 2'!C12=1, "extra", "ignore"))</f>
        <v>ignore</v>
      </c>
      <c r="D12" s="1" t="str">
        <f ca="1">IF(OR(procTags!D12="white",procTags!D12="yellow",procTags!D12="grey"),IF('Currently Exported 2'!D12=1, "have", "missing"),IF('Currently Exported 2'!D12=1, "extra", "ignore"))</f>
        <v>ignore</v>
      </c>
      <c r="E12" s="1" t="str">
        <f ca="1">IF(OR(procTags!E12="white",procTags!E12="yellow",procTags!E12="grey"),IF('Currently Exported 2'!E12=1, "have", "missing"),IF('Currently Exported 2'!E12=1, "extra", "ignore"))</f>
        <v>ignore</v>
      </c>
      <c r="F12" s="1" t="str">
        <f ca="1">IF(OR(procTags!F12="white",procTags!F12="yellow",procTags!F12="grey"),IF('Currently Exported 2'!F12=1, "have", "missing"),IF('Currently Exported 2'!F12=1, "extra", "ignore"))</f>
        <v>ignore</v>
      </c>
      <c r="G12" s="1" t="str">
        <f ca="1">IF(OR(procTags!G12="white",procTags!G12="yellow",procTags!G12="grey"),IF('Currently Exported 2'!G12=1, "have", "missing"),IF('Currently Exported 2'!G12=1, "extra", "ignore"))</f>
        <v>ignore</v>
      </c>
      <c r="H12" s="1" t="str">
        <f ca="1">IF(OR(procTags!H12="white",procTags!H12="yellow",procTags!H12="grey"),IF('Currently Exported 2'!H12=1, "have", "missing"),IF('Currently Exported 2'!H12=1, "extra", "ignore"))</f>
        <v>ignore</v>
      </c>
      <c r="I12" s="1" t="str">
        <f ca="1">IF(OR(procTags!I12="white",procTags!I12="yellow",procTags!I12="grey"),IF('Currently Exported 2'!I12=1, "have", "missing"),IF('Currently Exported 2'!I12=1, "extra", "ignore"))</f>
        <v>ignore</v>
      </c>
      <c r="J12" s="1" t="str">
        <f ca="1">IF(OR(procTags!J12="white",procTags!J12="yellow",procTags!J12="grey"),IF('Currently Exported 2'!J12=1, "have", "missing"),IF('Currently Exported 2'!J12=1, "extra", "ignore"))</f>
        <v>ignore</v>
      </c>
      <c r="K12" s="1" t="str">
        <f ca="1">IF(OR(procTags!K12="white",procTags!K12="yellow",procTags!K12="grey"),IF('Currently Exported 2'!K12=1, "have", "missing"),IF('Currently Exported 2'!K12=1, "extra", "ignore"))</f>
        <v>ignore</v>
      </c>
      <c r="L12" s="1" t="str">
        <f ca="1">IF(OR(procTags!L12="white",procTags!L12="yellow",procTags!L12="grey"),IF('Currently Exported 2'!L12=1, "have", "missing"),IF('Currently Exported 2'!L12=1, "extra", "ignore"))</f>
        <v>ignore</v>
      </c>
      <c r="M12" s="1" t="str">
        <f ca="1">IF(OR(procTags!M12="white",procTags!M12="yellow",procTags!M12="grey"),IF('Currently Exported 2'!M12=1, "have", "missing"),IF('Currently Exported 2'!M12=1, "extra", "ignore"))</f>
        <v>ignore</v>
      </c>
      <c r="N12" s="1" t="str">
        <f ca="1">IF(OR(procTags!N12="white",procTags!N12="yellow",procTags!N12="grey"),IF('Currently Exported 2'!N12=1, "have", "missing"),IF('Currently Exported 2'!N12=1, "extra", "ignore"))</f>
        <v>ignore</v>
      </c>
      <c r="O12" s="1" t="str">
        <f ca="1">IF(OR(procTags!O12="white",procTags!O12="yellow",procTags!O12="grey"),IF('Currently Exported 2'!O12=1, "have", "missing"),IF('Currently Exported 2'!O12=1, "extra", "ignore"))</f>
        <v>ignore</v>
      </c>
      <c r="P12" s="1" t="str">
        <f ca="1">IF(OR(procTags!P12="white",procTags!P12="yellow",procTags!P12="grey"),IF('Currently Exported 2'!P12=1, "have", "missing"),IF('Currently Exported 2'!P12=1, "extra", "ignore"))</f>
        <v>ignore</v>
      </c>
    </row>
    <row r="13" spans="1:26" x14ac:dyDescent="0.2">
      <c r="A13" s="1" t="str">
        <f ca="1">IFERROR(__xludf.DUMMYFUNCTION("""COMPUTED_VALUE"""),"CER_start_time_pre")</f>
        <v>CER_start_time_pre</v>
      </c>
      <c r="B13" s="1" t="str">
        <f ca="1">IF(OR(procTags!B13="white",procTags!B13="yellow",procTags!B13="grey"),IF('Currently Exported 2'!B13=1, "have", "missing"),IF('Currently Exported 2'!B13=1, "extra", "ignore"))</f>
        <v>ignore</v>
      </c>
      <c r="C13" s="1" t="str">
        <f ca="1">IF(OR(procTags!C13="white",procTags!C13="yellow",procTags!C13="grey"),IF('Currently Exported 2'!C13=1, "have", "missing"),IF('Currently Exported 2'!C13=1, "extra", "ignore"))</f>
        <v>ignore</v>
      </c>
      <c r="D13" s="1" t="str">
        <f ca="1">IF(OR(procTags!D13="white",procTags!D13="yellow",procTags!D13="grey"),IF('Currently Exported 2'!D13=1, "have", "missing"),IF('Currently Exported 2'!D13=1, "extra", "ignore"))</f>
        <v>ignore</v>
      </c>
      <c r="E13" s="1" t="str">
        <f ca="1">IF(OR(procTags!E13="white",procTags!E13="yellow",procTags!E13="grey"),IF('Currently Exported 2'!E13=1, "have", "missing"),IF('Currently Exported 2'!E13=1, "extra", "ignore"))</f>
        <v>ignore</v>
      </c>
      <c r="F13" s="1" t="str">
        <f ca="1">IF(OR(procTags!F13="white",procTags!F13="yellow",procTags!F13="grey"),IF('Currently Exported 2'!F13=1, "have", "missing"),IF('Currently Exported 2'!F13=1, "extra", "ignore"))</f>
        <v>ignore</v>
      </c>
      <c r="G13" s="1" t="str">
        <f ca="1">IF(OR(procTags!G13="white",procTags!G13="yellow",procTags!G13="grey"),IF('Currently Exported 2'!G13=1, "have", "missing"),IF('Currently Exported 2'!G13=1, "extra", "ignore"))</f>
        <v>ignore</v>
      </c>
      <c r="H13" s="1" t="str">
        <f ca="1">IF(OR(procTags!H13="white",procTags!H13="yellow",procTags!H13="grey"),IF('Currently Exported 2'!H13=1, "have", "missing"),IF('Currently Exported 2'!H13=1, "extra", "ignore"))</f>
        <v>ignore</v>
      </c>
      <c r="I13" s="1" t="str">
        <f ca="1">IF(OR(procTags!I13="white",procTags!I13="yellow",procTags!I13="grey"),IF('Currently Exported 2'!I13=1, "have", "missing"),IF('Currently Exported 2'!I13=1, "extra", "ignore"))</f>
        <v>ignore</v>
      </c>
      <c r="J13" s="1" t="str">
        <f ca="1">IF(OR(procTags!J13="white",procTags!J13="yellow",procTags!J13="grey"),IF('Currently Exported 2'!J13=1, "have", "missing"),IF('Currently Exported 2'!J13=1, "extra", "ignore"))</f>
        <v>ignore</v>
      </c>
      <c r="K13" s="1" t="str">
        <f ca="1">IF(OR(procTags!K13="white",procTags!K13="yellow",procTags!K13="grey"),IF('Currently Exported 2'!K13=1, "have", "missing"),IF('Currently Exported 2'!K13=1, "extra", "ignore"))</f>
        <v>ignore</v>
      </c>
      <c r="L13" s="1" t="str">
        <f ca="1">IF(OR(procTags!L13="white",procTags!L13="yellow",procTags!L13="grey"),IF('Currently Exported 2'!L13=1, "have", "missing"),IF('Currently Exported 2'!L13=1, "extra", "ignore"))</f>
        <v>ignore</v>
      </c>
      <c r="M13" s="1" t="str">
        <f ca="1">IF(OR(procTags!M13="white",procTags!M13="yellow",procTags!M13="grey"),IF('Currently Exported 2'!M13=1, "have", "missing"),IF('Currently Exported 2'!M13=1, "extra", "ignore"))</f>
        <v>ignore</v>
      </c>
      <c r="N13" s="1" t="str">
        <f ca="1">IF(OR(procTags!N13="white",procTags!N13="yellow",procTags!N13="grey"),IF('Currently Exported 2'!N13=1, "have", "missing"),IF('Currently Exported 2'!N13=1, "extra", "ignore"))</f>
        <v>ignore</v>
      </c>
      <c r="O13" s="1" t="str">
        <f ca="1">IF(OR(procTags!O13="white",procTags!O13="yellow",procTags!O13="grey"),IF('Currently Exported 2'!O13=1, "have", "missing"),IF('Currently Exported 2'!O13=1, "extra", "ignore"))</f>
        <v>ignore</v>
      </c>
      <c r="P13" s="1" t="str">
        <f ca="1">IF(OR(procTags!P13="white",procTags!P13="yellow",procTags!P13="grey"),IF('Currently Exported 2'!P13=1, "have", "missing"),IF('Currently Exported 2'!P13=1, "extra", "ignore"))</f>
        <v>ignore</v>
      </c>
    </row>
    <row r="14" spans="1:26" x14ac:dyDescent="0.2">
      <c r="A14" s="1" t="str">
        <f ca="1">IFERROR(__xludf.DUMMYFUNCTION("""COMPUTED_VALUE"""),"chiller_2_offset")</f>
        <v>chiller_2_offset</v>
      </c>
      <c r="B14" s="1" t="str">
        <f ca="1">IF(OR(procTags!B14="white",procTags!B14="yellow",procTags!B14="grey"),IF('Currently Exported 2'!B14=1, "have", "missing"),IF('Currently Exported 2'!B14=1, "extra", "ignore"))</f>
        <v>ignore</v>
      </c>
      <c r="C14" s="1" t="str">
        <f ca="1">IF(OR(procTags!C14="white",procTags!C14="yellow",procTags!C14="grey"),IF('Currently Exported 2'!C14=1, "have", "missing"),IF('Currently Exported 2'!C14=1, "extra", "ignore"))</f>
        <v>ignore</v>
      </c>
      <c r="D14" s="1" t="str">
        <f ca="1">IF(OR(procTags!D14="white",procTags!D14="yellow",procTags!D14="grey"),IF('Currently Exported 2'!D14=1, "have", "missing"),IF('Currently Exported 2'!D14=1, "extra", "ignore"))</f>
        <v>ignore</v>
      </c>
      <c r="E14" s="1" t="str">
        <f ca="1">IF(OR(procTags!E14="white",procTags!E14="yellow",procTags!E14="grey"),IF('Currently Exported 2'!E14=1, "have", "missing"),IF('Currently Exported 2'!E14=1, "extra", "ignore"))</f>
        <v>ignore</v>
      </c>
      <c r="F14" s="1" t="str">
        <f ca="1">IF(OR(procTags!F14="white",procTags!F14="yellow",procTags!F14="grey"),IF('Currently Exported 2'!F14=1, "have", "missing"),IF('Currently Exported 2'!F14=1, "extra", "ignore"))</f>
        <v>ignore</v>
      </c>
      <c r="G14" s="1" t="str">
        <f ca="1">IF(OR(procTags!G14="white",procTags!G14="yellow",procTags!G14="grey"),IF('Currently Exported 2'!G14=1, "have", "missing"),IF('Currently Exported 2'!G14=1, "extra", "ignore"))</f>
        <v>ignore</v>
      </c>
      <c r="H14" s="1" t="str">
        <f ca="1">IF(OR(procTags!H14="white",procTags!H14="yellow",procTags!H14="grey"),IF('Currently Exported 2'!H14=1, "have", "missing"),IF('Currently Exported 2'!H14=1, "extra", "ignore"))</f>
        <v>ignore</v>
      </c>
      <c r="I14" s="1" t="str">
        <f ca="1">IF(OR(procTags!I14="white",procTags!I14="yellow",procTags!I14="grey"),IF('Currently Exported 2'!I14=1, "have", "missing"),IF('Currently Exported 2'!I14=1, "extra", "ignore"))</f>
        <v>ignore</v>
      </c>
      <c r="J14" s="1" t="str">
        <f ca="1">IF(OR(procTags!J14="white",procTags!J14="yellow",procTags!J14="grey"),IF('Currently Exported 2'!J14=1, "have", "missing"),IF('Currently Exported 2'!J14=1, "extra", "ignore"))</f>
        <v>ignore</v>
      </c>
      <c r="K14" s="1" t="str">
        <f ca="1">IF(OR(procTags!K14="white",procTags!K14="yellow",procTags!K14="grey"),IF('Currently Exported 2'!K14=1, "have", "missing"),IF('Currently Exported 2'!K14=1, "extra", "ignore"))</f>
        <v>ignore</v>
      </c>
      <c r="L14" s="1" t="str">
        <f ca="1">IF(OR(procTags!L14="white",procTags!L14="yellow",procTags!L14="grey"),IF('Currently Exported 2'!L14=1, "have", "missing"),IF('Currently Exported 2'!L14=1, "extra", "ignore"))</f>
        <v>ignore</v>
      </c>
      <c r="M14" s="1" t="str">
        <f ca="1">IF(OR(procTags!M14="white",procTags!M14="yellow",procTags!M14="grey"),IF('Currently Exported 2'!M14=1, "have", "missing"),IF('Currently Exported 2'!M14=1, "extra", "ignore"))</f>
        <v>ignore</v>
      </c>
      <c r="N14" s="1" t="str">
        <f ca="1">IF(OR(procTags!N14="white",procTags!N14="yellow",procTags!N14="grey"),IF('Currently Exported 2'!N14=1, "have", "missing"),IF('Currently Exported 2'!N14=1, "extra", "ignore"))</f>
        <v>ignore</v>
      </c>
      <c r="O14" s="1" t="str">
        <f ca="1">IF(OR(procTags!O14="white",procTags!O14="yellow",procTags!O14="grey"),IF('Currently Exported 2'!O14=1, "have", "missing"),IF('Currently Exported 2'!O14=1, "extra", "ignore"))</f>
        <v>ignore</v>
      </c>
      <c r="P14" s="1" t="str">
        <f ca="1">IF(OR(procTags!P14="white",procTags!P14="yellow",procTags!P14="grey"),IF('Currently Exported 2'!P14=1, "have", "missing"),IF('Currently Exported 2'!P14=1, "extra", "ignore"))</f>
        <v>ignore</v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>
        <f ca="1">IF(OR(procTags!B15="white",procTags!B15="yellow",procTags!B15="grey"),IF('Currently Exported 2'!B15=1, "have", "missing"),IF('Currently Exported 2'!B15=1, "extra", "ignore"))</f>
        <v>ignore</v>
      </c>
      <c r="C15" s="1" t="str">
        <f ca="1">IF(OR(procTags!C15="white",procTags!C15="yellow",procTags!C15="grey"),IF('Currently Exported 2'!C15=1, "have", "missing"),IF('Currently Exported 2'!C15=1, "extra", "ignore"))</f>
        <v>ignore</v>
      </c>
      <c r="D15" s="1" t="str">
        <f ca="1">IF(OR(procTags!D15="white",procTags!D15="yellow",procTags!D15="grey"),IF('Currently Exported 2'!D15=1, "have", "missing"),IF('Currently Exported 2'!D15=1, "extra", "ignore"))</f>
        <v>ignore</v>
      </c>
      <c r="E15" s="1" t="str">
        <f ca="1">IF(OR(procTags!E15="white",procTags!E15="yellow",procTags!E15="grey"),IF('Currently Exported 2'!E15=1, "have", "missing"),IF('Currently Exported 2'!E15=1, "extra", "ignore"))</f>
        <v>ignore</v>
      </c>
      <c r="F15" s="1" t="str">
        <f ca="1">IF(OR(procTags!F15="white",procTags!F15="yellow",procTags!F15="grey"),IF('Currently Exported 2'!F15=1, "have", "missing"),IF('Currently Exported 2'!F15=1, "extra", "ignore"))</f>
        <v>ignore</v>
      </c>
      <c r="G15" s="1" t="str">
        <f ca="1">IF(OR(procTags!G15="white",procTags!G15="yellow",procTags!G15="grey"),IF('Currently Exported 2'!G15=1, "have", "missing"),IF('Currently Exported 2'!G15=1, "extra", "ignore"))</f>
        <v>ignore</v>
      </c>
      <c r="H15" s="1" t="str">
        <f ca="1">IF(OR(procTags!H15="white",procTags!H15="yellow",procTags!H15="grey"),IF('Currently Exported 2'!H15=1, "have", "missing"),IF('Currently Exported 2'!H15=1, "extra", "ignore"))</f>
        <v>ignore</v>
      </c>
      <c r="I15" s="1" t="str">
        <f ca="1">IF(OR(procTags!I15="white",procTags!I15="yellow",procTags!I15="grey"),IF('Currently Exported 2'!I15=1, "have", "missing"),IF('Currently Exported 2'!I15=1, "extra", "ignore"))</f>
        <v>ignore</v>
      </c>
      <c r="J15" s="1" t="str">
        <f ca="1">IF(OR(procTags!J15="white",procTags!J15="yellow",procTags!J15="grey"),IF('Currently Exported 2'!J15=1, "have", "missing"),IF('Currently Exported 2'!J15=1, "extra", "ignore"))</f>
        <v>ignore</v>
      </c>
      <c r="K15" s="1" t="str">
        <f ca="1">IF(OR(procTags!K15="white",procTags!K15="yellow",procTags!K15="grey"),IF('Currently Exported 2'!K15=1, "have", "missing"),IF('Currently Exported 2'!K15=1, "extra", "ignore"))</f>
        <v>ignore</v>
      </c>
      <c r="L15" s="1" t="str">
        <f ca="1">IF(OR(procTags!L15="white",procTags!L15="yellow",procTags!L15="grey"),IF('Currently Exported 2'!L15=1, "have", "missing"),IF('Currently Exported 2'!L15=1, "extra", "ignore"))</f>
        <v>ignore</v>
      </c>
      <c r="M15" s="1" t="str">
        <f ca="1">IF(OR(procTags!M15="white",procTags!M15="yellow",procTags!M15="grey"),IF('Currently Exported 2'!M15=1, "have", "missing"),IF('Currently Exported 2'!M15=1, "extra", "ignore"))</f>
        <v>ignore</v>
      </c>
      <c r="N15" s="1" t="str">
        <f ca="1">IF(OR(procTags!N15="white",procTags!N15="yellow",procTags!N15="grey"),IF('Currently Exported 2'!N15=1, "have", "missing"),IF('Currently Exported 2'!N15=1, "extra", "ignore"))</f>
        <v>ignore</v>
      </c>
      <c r="O15" s="1" t="str">
        <f ca="1">IF(OR(procTags!O15="white",procTags!O15="yellow",procTags!O15="grey"),IF('Currently Exported 2'!O15=1, "have", "missing"),IF('Currently Exported 2'!O15=1, "extra", "ignore"))</f>
        <v>ignore</v>
      </c>
      <c r="P15" s="1" t="str">
        <f ca="1">IF(OR(procTags!P15="white",procTags!P15="yellow",procTags!P15="grey"),IF('Currently Exported 2'!P15=1, "have", "missing"),IF('Currently Exported 2'!P15=1, "extra", "ignore"))</f>
        <v>ignore</v>
      </c>
    </row>
    <row r="16" spans="1:26" x14ac:dyDescent="0.2">
      <c r="A16" s="1" t="str">
        <f ca="1">IFERROR(__xludf.DUMMYFUNCTION("""COMPUTED_VALUE"""),"chiller_amb_offset")</f>
        <v>chiller_amb_offset</v>
      </c>
      <c r="B16" s="1" t="str">
        <f ca="1">IF(OR(procTags!B16="white",procTags!B16="yellow",procTags!B16="grey"),IF('Currently Exported 2'!B16=1, "have", "missing"),IF('Currently Exported 2'!B16=1, "extra", "ignore"))</f>
        <v>ignore</v>
      </c>
      <c r="C16" s="1" t="str">
        <f ca="1">IF(OR(procTags!C16="white",procTags!C16="yellow",procTags!C16="grey"),IF('Currently Exported 2'!C16=1, "have", "missing"),IF('Currently Exported 2'!C16=1, "extra", "ignore"))</f>
        <v>ignore</v>
      </c>
      <c r="D16" s="1" t="str">
        <f ca="1">IF(OR(procTags!D16="white",procTags!D16="yellow",procTags!D16="grey"),IF('Currently Exported 2'!D16=1, "have", "missing"),IF('Currently Exported 2'!D16=1, "extra", "ignore"))</f>
        <v>ignore</v>
      </c>
      <c r="E16" s="1" t="str">
        <f ca="1">IF(OR(procTags!E16="white",procTags!E16="yellow",procTags!E16="grey"),IF('Currently Exported 2'!E16=1, "have", "missing"),IF('Currently Exported 2'!E16=1, "extra", "ignore"))</f>
        <v>ignore</v>
      </c>
      <c r="F16" s="1" t="str">
        <f ca="1">IF(OR(procTags!F16="white",procTags!F16="yellow",procTags!F16="grey"),IF('Currently Exported 2'!F16=1, "have", "missing"),IF('Currently Exported 2'!F16=1, "extra", "ignore"))</f>
        <v>ignore</v>
      </c>
      <c r="G16" s="1" t="str">
        <f ca="1">IF(OR(procTags!G16="white",procTags!G16="yellow",procTags!G16="grey"),IF('Currently Exported 2'!G16=1, "have", "missing"),IF('Currently Exported 2'!G16=1, "extra", "ignore"))</f>
        <v>ignore</v>
      </c>
      <c r="H16" s="1" t="str">
        <f ca="1">IF(OR(procTags!H16="white",procTags!H16="yellow",procTags!H16="grey"),IF('Currently Exported 2'!H16=1, "have", "missing"),IF('Currently Exported 2'!H16=1, "extra", "ignore"))</f>
        <v>ignore</v>
      </c>
      <c r="I16" s="1" t="str">
        <f ca="1">IF(OR(procTags!I16="white",procTags!I16="yellow",procTags!I16="grey"),IF('Currently Exported 2'!I16=1, "have", "missing"),IF('Currently Exported 2'!I16=1, "extra", "ignore"))</f>
        <v>ignore</v>
      </c>
      <c r="J16" s="1" t="str">
        <f ca="1">IF(OR(procTags!J16="white",procTags!J16="yellow",procTags!J16="grey"),IF('Currently Exported 2'!J16=1, "have", "missing"),IF('Currently Exported 2'!J16=1, "extra", "ignore"))</f>
        <v>ignore</v>
      </c>
      <c r="K16" s="1" t="str">
        <f ca="1">IF(OR(procTags!K16="white",procTags!K16="yellow",procTags!K16="grey"),IF('Currently Exported 2'!K16=1, "have", "missing"),IF('Currently Exported 2'!K16=1, "extra", "ignore"))</f>
        <v>ignore</v>
      </c>
      <c r="L16" s="1" t="str">
        <f ca="1">IF(OR(procTags!L16="white",procTags!L16="yellow",procTags!L16="grey"),IF('Currently Exported 2'!L16=1, "have", "missing"),IF('Currently Exported 2'!L16=1, "extra", "ignore"))</f>
        <v>ignore</v>
      </c>
      <c r="M16" s="1" t="str">
        <f ca="1">IF(OR(procTags!M16="white",procTags!M16="yellow",procTags!M16="grey"),IF('Currently Exported 2'!M16=1, "have", "missing"),IF('Currently Exported 2'!M16=1, "extra", "ignore"))</f>
        <v>ignore</v>
      </c>
      <c r="N16" s="1" t="str">
        <f ca="1">IF(OR(procTags!N16="white",procTags!N16="yellow",procTags!N16="grey"),IF('Currently Exported 2'!N16=1, "have", "missing"),IF('Currently Exported 2'!N16=1, "extra", "ignore"))</f>
        <v>ignore</v>
      </c>
      <c r="O16" s="1" t="str">
        <f ca="1">IF(OR(procTags!O16="white",procTags!O16="yellow",procTags!O16="grey"),IF('Currently Exported 2'!O16=1, "have", "missing"),IF('Currently Exported 2'!O16=1, "extra", "ignore"))</f>
        <v>ignore</v>
      </c>
      <c r="P16" s="1" t="str">
        <f ca="1">IF(OR(procTags!P16="white",procTags!P16="yellow",procTags!P16="grey"),IF('Currently Exported 2'!P16=1, "have", "missing"),IF('Currently Exported 2'!P16=1, "extra", "ignore"))</f>
        <v>ignore</v>
      </c>
    </row>
    <row r="17" spans="1:16" x14ac:dyDescent="0.2">
      <c r="A17" s="1" t="str">
        <f ca="1">IFERROR(__xludf.DUMMYFUNCTION("""COMPUTED_VALUE"""),"chiller_control_to")</f>
        <v>chiller_control_to</v>
      </c>
      <c r="B17" s="1" t="str">
        <f ca="1">IF(OR(procTags!B17="white",procTags!B17="yellow",procTags!B17="grey"),IF('Currently Exported 2'!B17=1, "have", "missing"),IF('Currently Exported 2'!B17=1, "extra", "ignore"))</f>
        <v>ignore</v>
      </c>
      <c r="C17" s="1" t="str">
        <f ca="1">IF(OR(procTags!C17="white",procTags!C17="yellow",procTags!C17="grey"),IF('Currently Exported 2'!C17=1, "have", "missing"),IF('Currently Exported 2'!C17=1, "extra", "ignore"))</f>
        <v>ignore</v>
      </c>
      <c r="D17" s="1" t="str">
        <f ca="1">IF(OR(procTags!D17="white",procTags!D17="yellow",procTags!D17="grey"),IF('Currently Exported 2'!D17=1, "have", "missing"),IF('Currently Exported 2'!D17=1, "extra", "ignore"))</f>
        <v>ignore</v>
      </c>
      <c r="E17" s="1" t="str">
        <f ca="1">IF(OR(procTags!E17="white",procTags!E17="yellow",procTags!E17="grey"),IF('Currently Exported 2'!E17=1, "have", "missing"),IF('Currently Exported 2'!E17=1, "extra", "ignore"))</f>
        <v>ignore</v>
      </c>
      <c r="F17" s="1" t="str">
        <f ca="1">IF(OR(procTags!F17="white",procTags!F17="yellow",procTags!F17="grey"),IF('Currently Exported 2'!F17=1, "have", "missing"),IF('Currently Exported 2'!F17=1, "extra", "ignore"))</f>
        <v>ignore</v>
      </c>
      <c r="G17" s="1" t="str">
        <f ca="1">IF(OR(procTags!G17="white",procTags!G17="yellow",procTags!G17="grey"),IF('Currently Exported 2'!G17=1, "have", "missing"),IF('Currently Exported 2'!G17=1, "extra", "ignore"))</f>
        <v>ignore</v>
      </c>
      <c r="H17" s="1" t="str">
        <f ca="1">IF(OR(procTags!H17="white",procTags!H17="yellow",procTags!H17="grey"),IF('Currently Exported 2'!H17=1, "have", "missing"),IF('Currently Exported 2'!H17=1, "extra", "ignore"))</f>
        <v>ignore</v>
      </c>
      <c r="I17" s="1" t="str">
        <f ca="1">IF(OR(procTags!I17="white",procTags!I17="yellow",procTags!I17="grey"),IF('Currently Exported 2'!I17=1, "have", "missing"),IF('Currently Exported 2'!I17=1, "extra", "ignore"))</f>
        <v>ignore</v>
      </c>
      <c r="J17" s="1" t="str">
        <f ca="1">IF(OR(procTags!J17="white",procTags!J17="yellow",procTags!J17="grey"),IF('Currently Exported 2'!J17=1, "have", "missing"),IF('Currently Exported 2'!J17=1, "extra", "ignore"))</f>
        <v>ignore</v>
      </c>
      <c r="K17" s="1" t="str">
        <f ca="1">IF(OR(procTags!K17="white",procTags!K17="yellow",procTags!K17="grey"),IF('Currently Exported 2'!K17=1, "have", "missing"),IF('Currently Exported 2'!K17=1, "extra", "ignore"))</f>
        <v>ignore</v>
      </c>
      <c r="L17" s="1" t="str">
        <f ca="1">IF(OR(procTags!L17="white",procTags!L17="yellow",procTags!L17="grey"),IF('Currently Exported 2'!L17=1, "have", "missing"),IF('Currently Exported 2'!L17=1, "extra", "ignore"))</f>
        <v>ignore</v>
      </c>
      <c r="M17" s="1" t="str">
        <f ca="1">IF(OR(procTags!M17="white",procTags!M17="yellow",procTags!M17="grey"),IF('Currently Exported 2'!M17=1, "have", "missing"),IF('Currently Exported 2'!M17=1, "extra", "ignore"))</f>
        <v>ignore</v>
      </c>
      <c r="N17" s="1" t="str">
        <f ca="1">IF(OR(procTags!N17="white",procTags!N17="yellow",procTags!N17="grey"),IF('Currently Exported 2'!N17=1, "have", "missing"),IF('Currently Exported 2'!N17=1, "extra", "ignore"))</f>
        <v>ignore</v>
      </c>
      <c r="O17" s="1" t="str">
        <f ca="1">IF(OR(procTags!O17="white",procTags!O17="yellow",procTags!O17="grey"),IF('Currently Exported 2'!O17=1, "have", "missing"),IF('Currently Exported 2'!O17=1, "extra", "ignore"))</f>
        <v>ignore</v>
      </c>
      <c r="P17" s="1" t="str">
        <f ca="1">IF(OR(procTags!P17="white",procTags!P17="yellow",procTags!P17="grey"),IF('Currently Exported 2'!P17=1, "have", "missing"),IF('Currently Exported 2'!P17=1, "extra", "ignore"))</f>
        <v>ignore</v>
      </c>
    </row>
    <row r="18" spans="1:16" x14ac:dyDescent="0.2">
      <c r="A18" s="1" t="str">
        <f ca="1">IFERROR(__xludf.DUMMYFUNCTION("""COMPUTED_VALUE"""),"chiller_CWC_SUP_IN")</f>
        <v>chiller_CWC_SUP_IN</v>
      </c>
      <c r="B18" s="1" t="str">
        <f ca="1">IF(OR(procTags!B18="white",procTags!B18="yellow",procTags!B18="grey"),IF('Currently Exported 2'!B18=1, "have", "missing"),IF('Currently Exported 2'!B18=1, "extra", "ignore"))</f>
        <v>ignore</v>
      </c>
      <c r="C18" s="1" t="str">
        <f ca="1">IF(OR(procTags!C18="white",procTags!C18="yellow",procTags!C18="grey"),IF('Currently Exported 2'!C18=1, "have", "missing"),IF('Currently Exported 2'!C18=1, "extra", "ignore"))</f>
        <v>ignore</v>
      </c>
      <c r="D18" s="1" t="str">
        <f ca="1">IF(OR(procTags!D18="white",procTags!D18="yellow",procTags!D18="grey"),IF('Currently Exported 2'!D18=1, "have", "missing"),IF('Currently Exported 2'!D18=1, "extra", "ignore"))</f>
        <v>ignore</v>
      </c>
      <c r="E18" s="1" t="str">
        <f ca="1">IF(OR(procTags!E18="white",procTags!E18="yellow",procTags!E18="grey"),IF('Currently Exported 2'!E18=1, "have", "missing"),IF('Currently Exported 2'!E18=1, "extra", "ignore"))</f>
        <v>ignore</v>
      </c>
      <c r="F18" s="1" t="str">
        <f ca="1">IF(OR(procTags!F18="white",procTags!F18="yellow",procTags!F18="grey"),IF('Currently Exported 2'!F18=1, "have", "missing"),IF('Currently Exported 2'!F18=1, "extra", "ignore"))</f>
        <v>ignore</v>
      </c>
      <c r="G18" s="1" t="str">
        <f ca="1">IF(OR(procTags!G18="white",procTags!G18="yellow",procTags!G18="grey"),IF('Currently Exported 2'!G18=1, "have", "missing"),IF('Currently Exported 2'!G18=1, "extra", "ignore"))</f>
        <v>ignore</v>
      </c>
      <c r="H18" s="1" t="str">
        <f ca="1">IF(OR(procTags!H18="white",procTags!H18="yellow",procTags!H18="grey"),IF('Currently Exported 2'!H18=1, "have", "missing"),IF('Currently Exported 2'!H18=1, "extra", "ignore"))</f>
        <v>ignore</v>
      </c>
      <c r="I18" s="1" t="str">
        <f ca="1">IF(OR(procTags!I18="white",procTags!I18="yellow",procTags!I18="grey"),IF('Currently Exported 2'!I18=1, "have", "missing"),IF('Currently Exported 2'!I18=1, "extra", "ignore"))</f>
        <v>ignore</v>
      </c>
      <c r="J18" s="1" t="str">
        <f ca="1">IF(OR(procTags!J18="white",procTags!J18="yellow",procTags!J18="grey"),IF('Currently Exported 2'!J18=1, "have", "missing"),IF('Currently Exported 2'!J18=1, "extra", "ignore"))</f>
        <v>ignore</v>
      </c>
      <c r="K18" s="1" t="str">
        <f ca="1">IF(OR(procTags!K18="white",procTags!K18="yellow",procTags!K18="grey"),IF('Currently Exported 2'!K18=1, "have", "missing"),IF('Currently Exported 2'!K18=1, "extra", "ignore"))</f>
        <v>ignore</v>
      </c>
      <c r="L18" s="1" t="str">
        <f ca="1">IF(OR(procTags!L18="white",procTags!L18="yellow",procTags!L18="grey"),IF('Currently Exported 2'!L18=1, "have", "missing"),IF('Currently Exported 2'!L18=1, "extra", "ignore"))</f>
        <v>ignore</v>
      </c>
      <c r="M18" s="1" t="str">
        <f ca="1">IF(OR(procTags!M18="white",procTags!M18="yellow",procTags!M18="grey"),IF('Currently Exported 2'!M18=1, "have", "missing"),IF('Currently Exported 2'!M18=1, "extra", "ignore"))</f>
        <v>ignore</v>
      </c>
      <c r="N18" s="1" t="str">
        <f ca="1">IF(OR(procTags!N18="white",procTags!N18="yellow",procTags!N18="grey"),IF('Currently Exported 2'!N18=1, "have", "missing"),IF('Currently Exported 2'!N18=1, "extra", "ignore"))</f>
        <v>ignore</v>
      </c>
      <c r="O18" s="1" t="str">
        <f ca="1">IF(OR(procTags!O18="white",procTags!O18="yellow",procTags!O18="grey"),IF('Currently Exported 2'!O18=1, "have", "missing"),IF('Currently Exported 2'!O18=1, "extra", "ignore"))</f>
        <v>ignore</v>
      </c>
      <c r="P18" s="1" t="str">
        <f ca="1">IF(OR(procTags!P18="white",procTags!P18="yellow",procTags!P18="grey"),IF('Currently Exported 2'!P18=1, "have", "missing"),IF('Currently Exported 2'!P18=1, "extra", "ignore"))</f>
        <v>ignore</v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>
        <f ca="1">IF(OR(procTags!B19="white",procTags!B19="yellow",procTags!B19="grey"),IF('Currently Exported 2'!B19=1, "have", "missing"),IF('Currently Exported 2'!B19=1, "extra", "ignore"))</f>
        <v>ignore</v>
      </c>
      <c r="C19" s="1" t="str">
        <f ca="1">IF(OR(procTags!C19="white",procTags!C19="yellow",procTags!C19="grey"),IF('Currently Exported 2'!C19=1, "have", "missing"),IF('Currently Exported 2'!C19=1, "extra", "ignore"))</f>
        <v>ignore</v>
      </c>
      <c r="D19" s="1" t="str">
        <f ca="1">IF(OR(procTags!D19="white",procTags!D19="yellow",procTags!D19="grey"),IF('Currently Exported 2'!D19=1, "have", "missing"),IF('Currently Exported 2'!D19=1, "extra", "ignore"))</f>
        <v>ignore</v>
      </c>
      <c r="E19" s="1" t="str">
        <f ca="1">IF(OR(procTags!E19="white",procTags!E19="yellow",procTags!E19="grey"),IF('Currently Exported 2'!E19=1, "have", "missing"),IF('Currently Exported 2'!E19=1, "extra", "ignore"))</f>
        <v>ignore</v>
      </c>
      <c r="F19" s="1" t="str">
        <f ca="1">IF(OR(procTags!F19="white",procTags!F19="yellow",procTags!F19="grey"),IF('Currently Exported 2'!F19=1, "have", "missing"),IF('Currently Exported 2'!F19=1, "extra", "ignore"))</f>
        <v>ignore</v>
      </c>
      <c r="G19" s="1" t="str">
        <f ca="1">IF(OR(procTags!G19="white",procTags!G19="yellow",procTags!G19="grey"),IF('Currently Exported 2'!G19=1, "have", "missing"),IF('Currently Exported 2'!G19=1, "extra", "ignore"))</f>
        <v>ignore</v>
      </c>
      <c r="H19" s="1" t="str">
        <f ca="1">IF(OR(procTags!H19="white",procTags!H19="yellow",procTags!H19="grey"),IF('Currently Exported 2'!H19=1, "have", "missing"),IF('Currently Exported 2'!H19=1, "extra", "ignore"))</f>
        <v>ignore</v>
      </c>
      <c r="I19" s="1" t="str">
        <f ca="1">IF(OR(procTags!I19="white",procTags!I19="yellow",procTags!I19="grey"),IF('Currently Exported 2'!I19=1, "have", "missing"),IF('Currently Exported 2'!I19=1, "extra", "ignore"))</f>
        <v>ignore</v>
      </c>
      <c r="J19" s="1" t="str">
        <f ca="1">IF(OR(procTags!J19="white",procTags!J19="yellow",procTags!J19="grey"),IF('Currently Exported 2'!J19=1, "have", "missing"),IF('Currently Exported 2'!J19=1, "extra", "ignore"))</f>
        <v>ignore</v>
      </c>
      <c r="K19" s="1" t="str">
        <f ca="1">IF(OR(procTags!K19="white",procTags!K19="yellow",procTags!K19="grey"),IF('Currently Exported 2'!K19=1, "have", "missing"),IF('Currently Exported 2'!K19=1, "extra", "ignore"))</f>
        <v>ignore</v>
      </c>
      <c r="L19" s="1" t="str">
        <f ca="1">IF(OR(procTags!L19="white",procTags!L19="yellow",procTags!L19="grey"),IF('Currently Exported 2'!L19=1, "have", "missing"),IF('Currently Exported 2'!L19=1, "extra", "ignore"))</f>
        <v>ignore</v>
      </c>
      <c r="M19" s="1" t="str">
        <f ca="1">IF(OR(procTags!M19="white",procTags!M19="yellow",procTags!M19="grey"),IF('Currently Exported 2'!M19=1, "have", "missing"),IF('Currently Exported 2'!M19=1, "extra", "ignore"))</f>
        <v>ignore</v>
      </c>
      <c r="N19" s="1" t="str">
        <f ca="1">IF(OR(procTags!N19="white",procTags!N19="yellow",procTags!N19="grey"),IF('Currently Exported 2'!N19=1, "have", "missing"),IF('Currently Exported 2'!N19=1, "extra", "ignore"))</f>
        <v>ignore</v>
      </c>
      <c r="O19" s="1" t="str">
        <f ca="1">IF(OR(procTags!O19="white",procTags!O19="yellow",procTags!O19="grey"),IF('Currently Exported 2'!O19=1, "have", "missing"),IF('Currently Exported 2'!O19=1, "extra", "ignore"))</f>
        <v>ignore</v>
      </c>
      <c r="P19" s="1" t="str">
        <f ca="1">IF(OR(procTags!P19="white",procTags!P19="yellow",procTags!P19="grey"),IF('Currently Exported 2'!P19=1, "have", "missing"),IF('Currently Exported 2'!P19=1, "extra", "ignore"))</f>
        <v>ignore</v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>
        <f ca="1">IF(OR(procTags!B20="white",procTags!B20="yellow",procTags!B20="grey"),IF('Currently Exported 2'!B20=1, "have", "missing"),IF('Currently Exported 2'!B20=1, "extra", "ignore"))</f>
        <v>ignore</v>
      </c>
      <c r="C20" s="1" t="str">
        <f ca="1">IF(OR(procTags!C20="white",procTags!C20="yellow",procTags!C20="grey"),IF('Currently Exported 2'!C20=1, "have", "missing"),IF('Currently Exported 2'!C20=1, "extra", "ignore"))</f>
        <v>ignore</v>
      </c>
      <c r="D20" s="1" t="str">
        <f ca="1">IF(OR(procTags!D20="white",procTags!D20="yellow",procTags!D20="grey"),IF('Currently Exported 2'!D20=1, "have", "missing"),IF('Currently Exported 2'!D20=1, "extra", "ignore"))</f>
        <v>ignore</v>
      </c>
      <c r="E20" s="1" t="str">
        <f ca="1">IF(OR(procTags!E20="white",procTags!E20="yellow",procTags!E20="grey"),IF('Currently Exported 2'!E20=1, "have", "missing"),IF('Currently Exported 2'!E20=1, "extra", "ignore"))</f>
        <v>ignore</v>
      </c>
      <c r="F20" s="1" t="str">
        <f ca="1">IF(OR(procTags!F20="white",procTags!F20="yellow",procTags!F20="grey"),IF('Currently Exported 2'!F20=1, "have", "missing"),IF('Currently Exported 2'!F20=1, "extra", "ignore"))</f>
        <v>ignore</v>
      </c>
      <c r="G20" s="1" t="str">
        <f ca="1">IF(OR(procTags!G20="white",procTags!G20="yellow",procTags!G20="grey"),IF('Currently Exported 2'!G20=1, "have", "missing"),IF('Currently Exported 2'!G20=1, "extra", "ignore"))</f>
        <v>ignore</v>
      </c>
      <c r="H20" s="1" t="str">
        <f ca="1">IF(OR(procTags!H20="white",procTags!H20="yellow",procTags!H20="grey"),IF('Currently Exported 2'!H20=1, "have", "missing"),IF('Currently Exported 2'!H20=1, "extra", "ignore"))</f>
        <v>ignore</v>
      </c>
      <c r="I20" s="1" t="str">
        <f ca="1">IF(OR(procTags!I20="white",procTags!I20="yellow",procTags!I20="grey"),IF('Currently Exported 2'!I20=1, "have", "missing"),IF('Currently Exported 2'!I20=1, "extra", "ignore"))</f>
        <v>ignore</v>
      </c>
      <c r="J20" s="1" t="str">
        <f ca="1">IF(OR(procTags!J20="white",procTags!J20="yellow",procTags!J20="grey"),IF('Currently Exported 2'!J20=1, "have", "missing"),IF('Currently Exported 2'!J20=1, "extra", "ignore"))</f>
        <v>ignore</v>
      </c>
      <c r="K20" s="1" t="str">
        <f ca="1">IF(OR(procTags!K20="white",procTags!K20="yellow",procTags!K20="grey"),IF('Currently Exported 2'!K20=1, "have", "missing"),IF('Currently Exported 2'!K20=1, "extra", "ignore"))</f>
        <v>ignore</v>
      </c>
      <c r="L20" s="1" t="str">
        <f ca="1">IF(OR(procTags!L20="white",procTags!L20="yellow",procTags!L20="grey"),IF('Currently Exported 2'!L20=1, "have", "missing"),IF('Currently Exported 2'!L20=1, "extra", "ignore"))</f>
        <v>ignore</v>
      </c>
      <c r="M20" s="1" t="str">
        <f ca="1">IF(OR(procTags!M20="white",procTags!M20="yellow",procTags!M20="grey"),IF('Currently Exported 2'!M20=1, "have", "missing"),IF('Currently Exported 2'!M20=1, "extra", "ignore"))</f>
        <v>ignore</v>
      </c>
      <c r="N20" s="1" t="str">
        <f ca="1">IF(OR(procTags!N20="white",procTags!N20="yellow",procTags!N20="grey"),IF('Currently Exported 2'!N20=1, "have", "missing"),IF('Currently Exported 2'!N20=1, "extra", "ignore"))</f>
        <v>ignore</v>
      </c>
      <c r="O20" s="1" t="str">
        <f ca="1">IF(OR(procTags!O20="white",procTags!O20="yellow",procTags!O20="grey"),IF('Currently Exported 2'!O20=1, "have", "missing"),IF('Currently Exported 2'!O20=1, "extra", "ignore"))</f>
        <v>ignore</v>
      </c>
      <c r="P20" s="1" t="str">
        <f ca="1">IF(OR(procTags!P20="white",procTags!P20="yellow",procTags!P20="grey"),IF('Currently Exported 2'!P20=1, "have", "missing"),IF('Currently Exported 2'!P20=1, "extra", "ignore"))</f>
        <v>ignore</v>
      </c>
    </row>
    <row r="21" spans="1:16" x14ac:dyDescent="0.2">
      <c r="A21" s="1" t="str">
        <f ca="1">IFERROR(__xludf.DUMMYFUNCTION("""COMPUTED_VALUE"""),"chiller_en_supply")</f>
        <v>chiller_en_supply</v>
      </c>
      <c r="B21" s="1" t="str">
        <f ca="1">IF(OR(procTags!B21="white",procTags!B21="yellow",procTags!B21="grey"),IF('Currently Exported 2'!B21=1, "have", "missing"),IF('Currently Exported 2'!B21=1, "extra", "ignore"))</f>
        <v>ignore</v>
      </c>
      <c r="C21" s="1" t="str">
        <f ca="1">IF(OR(procTags!C21="white",procTags!C21="yellow",procTags!C21="grey"),IF('Currently Exported 2'!C21=1, "have", "missing"),IF('Currently Exported 2'!C21=1, "extra", "ignore"))</f>
        <v>ignore</v>
      </c>
      <c r="D21" s="1" t="str">
        <f ca="1">IF(OR(procTags!D21="white",procTags!D21="yellow",procTags!D21="grey"),IF('Currently Exported 2'!D21=1, "have", "missing"),IF('Currently Exported 2'!D21=1, "extra", "ignore"))</f>
        <v>ignore</v>
      </c>
      <c r="E21" s="1" t="str">
        <f ca="1">IF(OR(procTags!E21="white",procTags!E21="yellow",procTags!E21="grey"),IF('Currently Exported 2'!E21=1, "have", "missing"),IF('Currently Exported 2'!E21=1, "extra", "ignore"))</f>
        <v>ignore</v>
      </c>
      <c r="F21" s="1" t="str">
        <f ca="1">IF(OR(procTags!F21="white",procTags!F21="yellow",procTags!F21="grey"),IF('Currently Exported 2'!F21=1, "have", "missing"),IF('Currently Exported 2'!F21=1, "extra", "ignore"))</f>
        <v>ignore</v>
      </c>
      <c r="G21" s="1" t="str">
        <f ca="1">IF(OR(procTags!G21="white",procTags!G21="yellow",procTags!G21="grey"),IF('Currently Exported 2'!G21=1, "have", "missing"),IF('Currently Exported 2'!G21=1, "extra", "ignore"))</f>
        <v>ignore</v>
      </c>
      <c r="H21" s="1" t="str">
        <f ca="1">IF(OR(procTags!H21="white",procTags!H21="yellow",procTags!H21="grey"),IF('Currently Exported 2'!H21=1, "have", "missing"),IF('Currently Exported 2'!H21=1, "extra", "ignore"))</f>
        <v>ignore</v>
      </c>
      <c r="I21" s="1" t="str">
        <f ca="1">IF(OR(procTags!I21="white",procTags!I21="yellow",procTags!I21="grey"),IF('Currently Exported 2'!I21=1, "have", "missing"),IF('Currently Exported 2'!I21=1, "extra", "ignore"))</f>
        <v>ignore</v>
      </c>
      <c r="J21" s="1" t="str">
        <f ca="1">IF(OR(procTags!J21="white",procTags!J21="yellow",procTags!J21="grey"),IF('Currently Exported 2'!J21=1, "have", "missing"),IF('Currently Exported 2'!J21=1, "extra", "ignore"))</f>
        <v>ignore</v>
      </c>
      <c r="K21" s="1" t="str">
        <f ca="1">IF(OR(procTags!K21="white",procTags!K21="yellow",procTags!K21="grey"),IF('Currently Exported 2'!K21=1, "have", "missing"),IF('Currently Exported 2'!K21=1, "extra", "ignore"))</f>
        <v>ignore</v>
      </c>
      <c r="L21" s="1" t="str">
        <f ca="1">IF(OR(procTags!L21="white",procTags!L21="yellow",procTags!L21="grey"),IF('Currently Exported 2'!L21=1, "have", "missing"),IF('Currently Exported 2'!L21=1, "extra", "ignore"))</f>
        <v>ignore</v>
      </c>
      <c r="M21" s="1" t="str">
        <f ca="1">IF(OR(procTags!M21="white",procTags!M21="yellow",procTags!M21="grey"),IF('Currently Exported 2'!M21=1, "have", "missing"),IF('Currently Exported 2'!M21=1, "extra", "ignore"))</f>
        <v>ignore</v>
      </c>
      <c r="N21" s="1" t="str">
        <f ca="1">IF(OR(procTags!N21="white",procTags!N21="yellow",procTags!N21="grey"),IF('Currently Exported 2'!N21=1, "have", "missing"),IF('Currently Exported 2'!N21=1, "extra", "ignore"))</f>
        <v>ignore</v>
      </c>
      <c r="O21" s="1" t="str">
        <f ca="1">IF(OR(procTags!O21="white",procTags!O21="yellow",procTags!O21="grey"),IF('Currently Exported 2'!O21=1, "have", "missing"),IF('Currently Exported 2'!O21=1, "extra", "ignore"))</f>
        <v>ignore</v>
      </c>
      <c r="P21" s="1" t="str">
        <f ca="1">IF(OR(procTags!P21="white",procTags!P21="yellow",procTags!P21="grey"),IF('Currently Exported 2'!P21=1, "have", "missing"),IF('Currently Exported 2'!P21=1, "extra", "ignore"))</f>
        <v>ignore</v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>
        <f ca="1">IF(OR(procTags!B22="white",procTags!B22="yellow",procTags!B22="grey"),IF('Currently Exported 2'!B22=1, "have", "missing"),IF('Currently Exported 2'!B22=1, "extra", "ignore"))</f>
        <v>ignore</v>
      </c>
      <c r="C22" s="1" t="str">
        <f ca="1">IF(OR(procTags!C22="white",procTags!C22="yellow",procTags!C22="grey"),IF('Currently Exported 2'!C22=1, "have", "missing"),IF('Currently Exported 2'!C22=1, "extra", "ignore"))</f>
        <v>ignore</v>
      </c>
      <c r="D22" s="1" t="str">
        <f ca="1">IF(OR(procTags!D22="white",procTags!D22="yellow",procTags!D22="grey"),IF('Currently Exported 2'!D22=1, "have", "missing"),IF('Currently Exported 2'!D22=1, "extra", "ignore"))</f>
        <v>ignore</v>
      </c>
      <c r="E22" s="1" t="str">
        <f ca="1">IF(OR(procTags!E22="white",procTags!E22="yellow",procTags!E22="grey"),IF('Currently Exported 2'!E22=1, "have", "missing"),IF('Currently Exported 2'!E22=1, "extra", "ignore"))</f>
        <v>ignore</v>
      </c>
      <c r="F22" s="1" t="str">
        <f ca="1">IF(OR(procTags!F22="white",procTags!F22="yellow",procTags!F22="grey"),IF('Currently Exported 2'!F22=1, "have", "missing"),IF('Currently Exported 2'!F22=1, "extra", "ignore"))</f>
        <v>ignore</v>
      </c>
      <c r="G22" s="1" t="str">
        <f ca="1">IF(OR(procTags!G22="white",procTags!G22="yellow",procTags!G22="grey"),IF('Currently Exported 2'!G22=1, "have", "missing"),IF('Currently Exported 2'!G22=1, "extra", "ignore"))</f>
        <v>ignore</v>
      </c>
      <c r="H22" s="1" t="str">
        <f ca="1">IF(OR(procTags!H22="white",procTags!H22="yellow",procTags!H22="grey"),IF('Currently Exported 2'!H22=1, "have", "missing"),IF('Currently Exported 2'!H22=1, "extra", "ignore"))</f>
        <v>ignore</v>
      </c>
      <c r="I22" s="1" t="str">
        <f ca="1">IF(OR(procTags!I22="white",procTags!I22="yellow",procTags!I22="grey"),IF('Currently Exported 2'!I22=1, "have", "missing"),IF('Currently Exported 2'!I22=1, "extra", "ignore"))</f>
        <v>ignore</v>
      </c>
      <c r="J22" s="1" t="str">
        <f ca="1">IF(OR(procTags!J22="white",procTags!J22="yellow",procTags!J22="grey"),IF('Currently Exported 2'!J22=1, "have", "missing"),IF('Currently Exported 2'!J22=1, "extra", "ignore"))</f>
        <v>ignore</v>
      </c>
      <c r="K22" s="1" t="str">
        <f ca="1">IF(OR(procTags!K22="white",procTags!K22="yellow",procTags!K22="grey"),IF('Currently Exported 2'!K22=1, "have", "missing"),IF('Currently Exported 2'!K22=1, "extra", "ignore"))</f>
        <v>ignore</v>
      </c>
      <c r="L22" s="1" t="str">
        <f ca="1">IF(OR(procTags!L22="white",procTags!L22="yellow",procTags!L22="grey"),IF('Currently Exported 2'!L22=1, "have", "missing"),IF('Currently Exported 2'!L22=1, "extra", "ignore"))</f>
        <v>ignore</v>
      </c>
      <c r="M22" s="1" t="str">
        <f ca="1">IF(OR(procTags!M22="white",procTags!M22="yellow",procTags!M22="grey"),IF('Currently Exported 2'!M22=1, "have", "missing"),IF('Currently Exported 2'!M22=1, "extra", "ignore"))</f>
        <v>ignore</v>
      </c>
      <c r="N22" s="1" t="str">
        <f ca="1">IF(OR(procTags!N22="white",procTags!N22="yellow",procTags!N22="grey"),IF('Currently Exported 2'!N22=1, "have", "missing"),IF('Currently Exported 2'!N22=1, "extra", "ignore"))</f>
        <v>ignore</v>
      </c>
      <c r="O22" s="1" t="str">
        <f ca="1">IF(OR(procTags!O22="white",procTags!O22="yellow",procTags!O22="grey"),IF('Currently Exported 2'!O22=1, "have", "missing"),IF('Currently Exported 2'!O22=1, "extra", "ignore"))</f>
        <v>ignore</v>
      </c>
      <c r="P22" s="1" t="str">
        <f ca="1">IF(OR(procTags!P22="white",procTags!P22="yellow",procTags!P22="grey"),IF('Currently Exported 2'!P22=1, "have", "missing"),IF('Currently Exported 2'!P22=1, "extra", "ignore"))</f>
        <v>ignore</v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>
        <f ca="1">IF(OR(procTags!B23="white",procTags!B23="yellow",procTags!B23="grey"),IF('Currently Exported 2'!B23=1, "have", "missing"),IF('Currently Exported 2'!B23=1, "extra", "ignore"))</f>
        <v>ignore</v>
      </c>
      <c r="C23" s="1" t="str">
        <f ca="1">IF(OR(procTags!C23="white",procTags!C23="yellow",procTags!C23="grey"),IF('Currently Exported 2'!C23=1, "have", "missing"),IF('Currently Exported 2'!C23=1, "extra", "ignore"))</f>
        <v>ignore</v>
      </c>
      <c r="D23" s="1" t="str">
        <f ca="1">IF(OR(procTags!D23="white",procTags!D23="yellow",procTags!D23="grey"),IF('Currently Exported 2'!D23=1, "have", "missing"),IF('Currently Exported 2'!D23=1, "extra", "ignore"))</f>
        <v>ignore</v>
      </c>
      <c r="E23" s="1" t="str">
        <f ca="1">IF(OR(procTags!E23="white",procTags!E23="yellow",procTags!E23="grey"),IF('Currently Exported 2'!E23=1, "have", "missing"),IF('Currently Exported 2'!E23=1, "extra", "ignore"))</f>
        <v>ignore</v>
      </c>
      <c r="F23" s="1" t="str">
        <f ca="1">IF(OR(procTags!F23="white",procTags!F23="yellow",procTags!F23="grey"),IF('Currently Exported 2'!F23=1, "have", "missing"),IF('Currently Exported 2'!F23=1, "extra", "ignore"))</f>
        <v>ignore</v>
      </c>
      <c r="G23" s="1" t="str">
        <f ca="1">IF(OR(procTags!G23="white",procTags!G23="yellow",procTags!G23="grey"),IF('Currently Exported 2'!G23=1, "have", "missing"),IF('Currently Exported 2'!G23=1, "extra", "ignore"))</f>
        <v>ignore</v>
      </c>
      <c r="H23" s="1" t="str">
        <f ca="1">IF(OR(procTags!H23="white",procTags!H23="yellow",procTags!H23="grey"),IF('Currently Exported 2'!H23=1, "have", "missing"),IF('Currently Exported 2'!H23=1, "extra", "ignore"))</f>
        <v>ignore</v>
      </c>
      <c r="I23" s="1" t="str">
        <f ca="1">IF(OR(procTags!I23="white",procTags!I23="yellow",procTags!I23="grey"),IF('Currently Exported 2'!I23=1, "have", "missing"),IF('Currently Exported 2'!I23=1, "extra", "ignore"))</f>
        <v>ignore</v>
      </c>
      <c r="J23" s="1" t="str">
        <f ca="1">IF(OR(procTags!J23="white",procTags!J23="yellow",procTags!J23="grey"),IF('Currently Exported 2'!J23=1, "have", "missing"),IF('Currently Exported 2'!J23=1, "extra", "ignore"))</f>
        <v>ignore</v>
      </c>
      <c r="K23" s="1" t="str">
        <f ca="1">IF(OR(procTags!K23="white",procTags!K23="yellow",procTags!K23="grey"),IF('Currently Exported 2'!K23=1, "have", "missing"),IF('Currently Exported 2'!K23=1, "extra", "ignore"))</f>
        <v>ignore</v>
      </c>
      <c r="L23" s="1" t="str">
        <f ca="1">IF(OR(procTags!L23="white",procTags!L23="yellow",procTags!L23="grey"),IF('Currently Exported 2'!L23=1, "have", "missing"),IF('Currently Exported 2'!L23=1, "extra", "ignore"))</f>
        <v>ignore</v>
      </c>
      <c r="M23" s="1" t="str">
        <f ca="1">IF(OR(procTags!M23="white",procTags!M23="yellow",procTags!M23="grey"),IF('Currently Exported 2'!M23=1, "have", "missing"),IF('Currently Exported 2'!M23=1, "extra", "ignore"))</f>
        <v>ignore</v>
      </c>
      <c r="N23" s="1" t="str">
        <f ca="1">IF(OR(procTags!N23="white",procTags!N23="yellow",procTags!N23="grey"),IF('Currently Exported 2'!N23=1, "have", "missing"),IF('Currently Exported 2'!N23=1, "extra", "ignore"))</f>
        <v>ignore</v>
      </c>
      <c r="O23" s="1" t="str">
        <f ca="1">IF(OR(procTags!O23="white",procTags!O23="yellow",procTags!O23="grey"),IF('Currently Exported 2'!O23=1, "have", "missing"),IF('Currently Exported 2'!O23=1, "extra", "ignore"))</f>
        <v>ignore</v>
      </c>
      <c r="P23" s="1" t="str">
        <f ca="1">IF(OR(procTags!P23="white",procTags!P23="yellow",procTags!P23="grey"),IF('Currently Exported 2'!P23=1, "have", "missing"),IF('Currently Exported 2'!P23=1, "extra", "ignore"))</f>
        <v>ignore</v>
      </c>
    </row>
    <row r="24" spans="1:16" x14ac:dyDescent="0.2">
      <c r="A24" s="1" t="str">
        <f ca="1">IFERROR(__xludf.DUMMYFUNCTION("""COMPUTED_VALUE"""),"chiller_heaters_on")</f>
        <v>chiller_heaters_on</v>
      </c>
      <c r="B24" s="1" t="str">
        <f ca="1">IF(OR(procTags!B24="white",procTags!B24="yellow",procTags!B24="grey"),IF('Currently Exported 2'!B24=1, "have", "missing"),IF('Currently Exported 2'!B24=1, "extra", "ignore"))</f>
        <v>ignore</v>
      </c>
      <c r="C24" s="1" t="str">
        <f ca="1">IF(OR(procTags!C24="white",procTags!C24="yellow",procTags!C24="grey"),IF('Currently Exported 2'!C24=1, "have", "missing"),IF('Currently Exported 2'!C24=1, "extra", "ignore"))</f>
        <v>ignore</v>
      </c>
      <c r="D24" s="1" t="str">
        <f ca="1">IF(OR(procTags!D24="white",procTags!D24="yellow",procTags!D24="grey"),IF('Currently Exported 2'!D24=1, "have", "missing"),IF('Currently Exported 2'!D24=1, "extra", "ignore"))</f>
        <v>ignore</v>
      </c>
      <c r="E24" s="1" t="str">
        <f ca="1">IF(OR(procTags!E24="white",procTags!E24="yellow",procTags!E24="grey"),IF('Currently Exported 2'!E24=1, "have", "missing"),IF('Currently Exported 2'!E24=1, "extra", "ignore"))</f>
        <v>ignore</v>
      </c>
      <c r="F24" s="1" t="str">
        <f ca="1">IF(OR(procTags!F24="white",procTags!F24="yellow",procTags!F24="grey"),IF('Currently Exported 2'!F24=1, "have", "missing"),IF('Currently Exported 2'!F24=1, "extra", "ignore"))</f>
        <v>ignore</v>
      </c>
      <c r="G24" s="1" t="str">
        <f ca="1">IF(OR(procTags!G24="white",procTags!G24="yellow",procTags!G24="grey"),IF('Currently Exported 2'!G24=1, "have", "missing"),IF('Currently Exported 2'!G24=1, "extra", "ignore"))</f>
        <v>ignore</v>
      </c>
      <c r="H24" s="1" t="str">
        <f ca="1">IF(OR(procTags!H24="white",procTags!H24="yellow",procTags!H24="grey"),IF('Currently Exported 2'!H24=1, "have", "missing"),IF('Currently Exported 2'!H24=1, "extra", "ignore"))</f>
        <v>ignore</v>
      </c>
      <c r="I24" s="1" t="str">
        <f ca="1">IF(OR(procTags!I24="white",procTags!I24="yellow",procTags!I24="grey"),IF('Currently Exported 2'!I24=1, "have", "missing"),IF('Currently Exported 2'!I24=1, "extra", "ignore"))</f>
        <v>ignore</v>
      </c>
      <c r="J24" s="1" t="str">
        <f ca="1">IF(OR(procTags!J24="white",procTags!J24="yellow",procTags!J24="grey"),IF('Currently Exported 2'!J24=1, "have", "missing"),IF('Currently Exported 2'!J24=1, "extra", "ignore"))</f>
        <v>ignore</v>
      </c>
      <c r="K24" s="1" t="str">
        <f ca="1">IF(OR(procTags!K24="white",procTags!K24="yellow",procTags!K24="grey"),IF('Currently Exported 2'!K24=1, "have", "missing"),IF('Currently Exported 2'!K24=1, "extra", "ignore"))</f>
        <v>ignore</v>
      </c>
      <c r="L24" s="1" t="str">
        <f ca="1">IF(OR(procTags!L24="white",procTags!L24="yellow",procTags!L24="grey"),IF('Currently Exported 2'!L24=1, "have", "missing"),IF('Currently Exported 2'!L24=1, "extra", "ignore"))</f>
        <v>ignore</v>
      </c>
      <c r="M24" s="1" t="str">
        <f ca="1">IF(OR(procTags!M24="white",procTags!M24="yellow",procTags!M24="grey"),IF('Currently Exported 2'!M24=1, "have", "missing"),IF('Currently Exported 2'!M24=1, "extra", "ignore"))</f>
        <v>ignore</v>
      </c>
      <c r="N24" s="1" t="str">
        <f ca="1">IF(OR(procTags!N24="white",procTags!N24="yellow",procTags!N24="grey"),IF('Currently Exported 2'!N24=1, "have", "missing"),IF('Currently Exported 2'!N24=1, "extra", "ignore"))</f>
        <v>ignore</v>
      </c>
      <c r="O24" s="1" t="str">
        <f ca="1">IF(OR(procTags!O24="white",procTags!O24="yellow",procTags!O24="grey"),IF('Currently Exported 2'!O24=1, "have", "missing"),IF('Currently Exported 2'!O24=1, "extra", "ignore"))</f>
        <v>ignore</v>
      </c>
      <c r="P24" s="1" t="str">
        <f ca="1">IF(OR(procTags!P24="white",procTags!P24="yellow",procTags!P24="grey"),IF('Currently Exported 2'!P24=1, "have", "missing"),IF('Currently Exported 2'!P24=1, "extra", "ignore"))</f>
        <v>ignore</v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>
        <f ca="1">IF(OR(procTags!B25="white",procTags!B25="yellow",procTags!B25="grey"),IF('Currently Exported 2'!B25=1, "have", "missing"),IF('Currently Exported 2'!B25=1, "extra", "ignore"))</f>
        <v>ignore</v>
      </c>
      <c r="C25" s="1" t="str">
        <f ca="1">IF(OR(procTags!C25="white",procTags!C25="yellow",procTags!C25="grey"),IF('Currently Exported 2'!C25=1, "have", "missing"),IF('Currently Exported 2'!C25=1, "extra", "ignore"))</f>
        <v>ignore</v>
      </c>
      <c r="D25" s="1" t="str">
        <f ca="1">IF(OR(procTags!D25="white",procTags!D25="yellow",procTags!D25="grey"),IF('Currently Exported 2'!D25=1, "have", "missing"),IF('Currently Exported 2'!D25=1, "extra", "ignore"))</f>
        <v>ignore</v>
      </c>
      <c r="E25" s="1" t="str">
        <f ca="1">IF(OR(procTags!E25="white",procTags!E25="yellow",procTags!E25="grey"),IF('Currently Exported 2'!E25=1, "have", "missing"),IF('Currently Exported 2'!E25=1, "extra", "ignore"))</f>
        <v>ignore</v>
      </c>
      <c r="F25" s="1" t="str">
        <f ca="1">IF(OR(procTags!F25="white",procTags!F25="yellow",procTags!F25="grey"),IF('Currently Exported 2'!F25=1, "have", "missing"),IF('Currently Exported 2'!F25=1, "extra", "ignore"))</f>
        <v>ignore</v>
      </c>
      <c r="G25" s="1" t="str">
        <f ca="1">IF(OR(procTags!G25="white",procTags!G25="yellow",procTags!G25="grey"),IF('Currently Exported 2'!G25=1, "have", "missing"),IF('Currently Exported 2'!G25=1, "extra", "ignore"))</f>
        <v>ignore</v>
      </c>
      <c r="H25" s="1" t="str">
        <f ca="1">IF(OR(procTags!H25="white",procTags!H25="yellow",procTags!H25="grey"),IF('Currently Exported 2'!H25=1, "have", "missing"),IF('Currently Exported 2'!H25=1, "extra", "ignore"))</f>
        <v>ignore</v>
      </c>
      <c r="I25" s="1" t="str">
        <f ca="1">IF(OR(procTags!I25="white",procTags!I25="yellow",procTags!I25="grey"),IF('Currently Exported 2'!I25=1, "have", "missing"),IF('Currently Exported 2'!I25=1, "extra", "ignore"))</f>
        <v>ignore</v>
      </c>
      <c r="J25" s="1" t="str">
        <f ca="1">IF(OR(procTags!J25="white",procTags!J25="yellow",procTags!J25="grey"),IF('Currently Exported 2'!J25=1, "have", "missing"),IF('Currently Exported 2'!J25=1, "extra", "ignore"))</f>
        <v>ignore</v>
      </c>
      <c r="K25" s="1" t="str">
        <f ca="1">IF(OR(procTags!K25="white",procTags!K25="yellow",procTags!K25="grey"),IF('Currently Exported 2'!K25=1, "have", "missing"),IF('Currently Exported 2'!K25=1, "extra", "ignore"))</f>
        <v>ignore</v>
      </c>
      <c r="L25" s="1" t="str">
        <f ca="1">IF(OR(procTags!L25="white",procTags!L25="yellow",procTags!L25="grey"),IF('Currently Exported 2'!L25=1, "have", "missing"),IF('Currently Exported 2'!L25=1, "extra", "ignore"))</f>
        <v>ignore</v>
      </c>
      <c r="M25" s="1" t="str">
        <f ca="1">IF(OR(procTags!M25="white",procTags!M25="yellow",procTags!M25="grey"),IF('Currently Exported 2'!M25=1, "have", "missing"),IF('Currently Exported 2'!M25=1, "extra", "ignore"))</f>
        <v>ignore</v>
      </c>
      <c r="N25" s="1" t="str">
        <f ca="1">IF(OR(procTags!N25="white",procTags!N25="yellow",procTags!N25="grey"),IF('Currently Exported 2'!N25=1, "have", "missing"),IF('Currently Exported 2'!N25=1, "extra", "ignore"))</f>
        <v>ignore</v>
      </c>
      <c r="O25" s="1" t="str">
        <f ca="1">IF(OR(procTags!O25="white",procTags!O25="yellow",procTags!O25="grey"),IF('Currently Exported 2'!O25=1, "have", "missing"),IF('Currently Exported 2'!O25=1, "extra", "ignore"))</f>
        <v>ignore</v>
      </c>
      <c r="P25" s="1" t="str">
        <f ca="1">IF(OR(procTags!P25="white",procTags!P25="yellow",procTags!P25="grey"),IF('Currently Exported 2'!P25=1, "have", "missing"),IF('Currently Exported 2'!P25=1, "extra", "ignore"))</f>
        <v>ignore</v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>
        <f ca="1">IF(OR(procTags!B26="white",procTags!B26="yellow",procTags!B26="grey"),IF('Currently Exported 2'!B26=1, "have", "missing"),IF('Currently Exported 2'!B26=1, "extra", "ignore"))</f>
        <v>ignore</v>
      </c>
      <c r="C26" s="1" t="str">
        <f ca="1">IF(OR(procTags!C26="white",procTags!C26="yellow",procTags!C26="grey"),IF('Currently Exported 2'!C26=1, "have", "missing"),IF('Currently Exported 2'!C26=1, "extra", "ignore"))</f>
        <v>ignore</v>
      </c>
      <c r="D26" s="1" t="str">
        <f ca="1">IF(OR(procTags!D26="white",procTags!D26="yellow",procTags!D26="grey"),IF('Currently Exported 2'!D26=1, "have", "missing"),IF('Currently Exported 2'!D26=1, "extra", "ignore"))</f>
        <v>ignore</v>
      </c>
      <c r="E26" s="1" t="str">
        <f ca="1">IF(OR(procTags!E26="white",procTags!E26="yellow",procTags!E26="grey"),IF('Currently Exported 2'!E26=1, "have", "missing"),IF('Currently Exported 2'!E26=1, "extra", "ignore"))</f>
        <v>ignore</v>
      </c>
      <c r="F26" s="1" t="str">
        <f ca="1">IF(OR(procTags!F26="white",procTags!F26="yellow",procTags!F26="grey"),IF('Currently Exported 2'!F26=1, "have", "missing"),IF('Currently Exported 2'!F26=1, "extra", "ignore"))</f>
        <v>ignore</v>
      </c>
      <c r="G26" s="1" t="str">
        <f ca="1">IF(OR(procTags!G26="white",procTags!G26="yellow",procTags!G26="grey"),IF('Currently Exported 2'!G26=1, "have", "missing"),IF('Currently Exported 2'!G26=1, "extra", "ignore"))</f>
        <v>ignore</v>
      </c>
      <c r="H26" s="1" t="str">
        <f ca="1">IF(OR(procTags!H26="white",procTags!H26="yellow",procTags!H26="grey"),IF('Currently Exported 2'!H26=1, "have", "missing"),IF('Currently Exported 2'!H26=1, "extra", "ignore"))</f>
        <v>ignore</v>
      </c>
      <c r="I26" s="1" t="str">
        <f ca="1">IF(OR(procTags!I26="white",procTags!I26="yellow",procTags!I26="grey"),IF('Currently Exported 2'!I26=1, "have", "missing"),IF('Currently Exported 2'!I26=1, "extra", "ignore"))</f>
        <v>ignore</v>
      </c>
      <c r="J26" s="1" t="str">
        <f ca="1">IF(OR(procTags!J26="white",procTags!J26="yellow",procTags!J26="grey"),IF('Currently Exported 2'!J26=1, "have", "missing"),IF('Currently Exported 2'!J26=1, "extra", "ignore"))</f>
        <v>ignore</v>
      </c>
      <c r="K26" s="1" t="str">
        <f ca="1">IF(OR(procTags!K26="white",procTags!K26="yellow",procTags!K26="grey"),IF('Currently Exported 2'!K26=1, "have", "missing"),IF('Currently Exported 2'!K26=1, "extra", "ignore"))</f>
        <v>ignore</v>
      </c>
      <c r="L26" s="1" t="str">
        <f ca="1">IF(OR(procTags!L26="white",procTags!L26="yellow",procTags!L26="grey"),IF('Currently Exported 2'!L26=1, "have", "missing"),IF('Currently Exported 2'!L26=1, "extra", "ignore"))</f>
        <v>ignore</v>
      </c>
      <c r="M26" s="1" t="str">
        <f ca="1">IF(OR(procTags!M26="white",procTags!M26="yellow",procTags!M26="grey"),IF('Currently Exported 2'!M26=1, "have", "missing"),IF('Currently Exported 2'!M26=1, "extra", "ignore"))</f>
        <v>ignore</v>
      </c>
      <c r="N26" s="1" t="str">
        <f ca="1">IF(OR(procTags!N26="white",procTags!N26="yellow",procTags!N26="grey"),IF('Currently Exported 2'!N26=1, "have", "missing"),IF('Currently Exported 2'!N26=1, "extra", "ignore"))</f>
        <v>ignore</v>
      </c>
      <c r="O26" s="1" t="str">
        <f ca="1">IF(OR(procTags!O26="white",procTags!O26="yellow",procTags!O26="grey"),IF('Currently Exported 2'!O26=1, "have", "missing"),IF('Currently Exported 2'!O26=1, "extra", "ignore"))</f>
        <v>ignore</v>
      </c>
      <c r="P26" s="1" t="str">
        <f ca="1">IF(OR(procTags!P26="white",procTags!P26="yellow",procTags!P26="grey"),IF('Currently Exported 2'!P26=1, "have", "missing"),IF('Currently Exported 2'!P26=1, "extra", "ignore"))</f>
        <v>ignore</v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>
        <f ca="1">IF(OR(procTags!B27="white",procTags!B27="yellow",procTags!B27="grey"),IF('Currently Exported 2'!B27=1, "have", "missing"),IF('Currently Exported 2'!B27=1, "extra", "ignore"))</f>
        <v>ignore</v>
      </c>
      <c r="C27" s="1" t="str">
        <f ca="1">IF(OR(procTags!C27="white",procTags!C27="yellow",procTags!C27="grey"),IF('Currently Exported 2'!C27=1, "have", "missing"),IF('Currently Exported 2'!C27=1, "extra", "ignore"))</f>
        <v>ignore</v>
      </c>
      <c r="D27" s="1" t="str">
        <f ca="1">IF(OR(procTags!D27="white",procTags!D27="yellow",procTags!D27="grey"),IF('Currently Exported 2'!D27=1, "have", "missing"),IF('Currently Exported 2'!D27=1, "extra", "ignore"))</f>
        <v>ignore</v>
      </c>
      <c r="E27" s="1" t="str">
        <f ca="1">IF(OR(procTags!E27="white",procTags!E27="yellow",procTags!E27="grey"),IF('Currently Exported 2'!E27=1, "have", "missing"),IF('Currently Exported 2'!E27=1, "extra", "ignore"))</f>
        <v>ignore</v>
      </c>
      <c r="F27" s="1" t="str">
        <f ca="1">IF(OR(procTags!F27="white",procTags!F27="yellow",procTags!F27="grey"),IF('Currently Exported 2'!F27=1, "have", "missing"),IF('Currently Exported 2'!F27=1, "extra", "ignore"))</f>
        <v>ignore</v>
      </c>
      <c r="G27" s="1" t="str">
        <f ca="1">IF(OR(procTags!G27="white",procTags!G27="yellow",procTags!G27="grey"),IF('Currently Exported 2'!G27=1, "have", "missing"),IF('Currently Exported 2'!G27=1, "extra", "ignore"))</f>
        <v>ignore</v>
      </c>
      <c r="H27" s="1" t="str">
        <f ca="1">IF(OR(procTags!H27="white",procTags!H27="yellow",procTags!H27="grey"),IF('Currently Exported 2'!H27=1, "have", "missing"),IF('Currently Exported 2'!H27=1, "extra", "ignore"))</f>
        <v>ignore</v>
      </c>
      <c r="I27" s="1" t="str">
        <f ca="1">IF(OR(procTags!I27="white",procTags!I27="yellow",procTags!I27="grey"),IF('Currently Exported 2'!I27=1, "have", "missing"),IF('Currently Exported 2'!I27=1, "extra", "ignore"))</f>
        <v>ignore</v>
      </c>
      <c r="J27" s="1" t="str">
        <f ca="1">IF(OR(procTags!J27="white",procTags!J27="yellow",procTags!J27="grey"),IF('Currently Exported 2'!J27=1, "have", "missing"),IF('Currently Exported 2'!J27=1, "extra", "ignore"))</f>
        <v>ignore</v>
      </c>
      <c r="K27" s="1" t="str">
        <f ca="1">IF(OR(procTags!K27="white",procTags!K27="yellow",procTags!K27="grey"),IF('Currently Exported 2'!K27=1, "have", "missing"),IF('Currently Exported 2'!K27=1, "extra", "ignore"))</f>
        <v>ignore</v>
      </c>
      <c r="L27" s="1" t="str">
        <f ca="1">IF(OR(procTags!L27="white",procTags!L27="yellow",procTags!L27="grey"),IF('Currently Exported 2'!L27=1, "have", "missing"),IF('Currently Exported 2'!L27=1, "extra", "ignore"))</f>
        <v>ignore</v>
      </c>
      <c r="M27" s="1" t="str">
        <f ca="1">IF(OR(procTags!M27="white",procTags!M27="yellow",procTags!M27="grey"),IF('Currently Exported 2'!M27=1, "have", "missing"),IF('Currently Exported 2'!M27=1, "extra", "ignore"))</f>
        <v>ignore</v>
      </c>
      <c r="N27" s="1" t="str">
        <f ca="1">IF(OR(procTags!N27="white",procTags!N27="yellow",procTags!N27="grey"),IF('Currently Exported 2'!N27=1, "have", "missing"),IF('Currently Exported 2'!N27=1, "extra", "ignore"))</f>
        <v>ignore</v>
      </c>
      <c r="O27" s="1" t="str">
        <f ca="1">IF(OR(procTags!O27="white",procTags!O27="yellow",procTags!O27="grey"),IF('Currently Exported 2'!O27=1, "have", "missing"),IF('Currently Exported 2'!O27=1, "extra", "ignore"))</f>
        <v>ignore</v>
      </c>
      <c r="P27" s="1" t="str">
        <f ca="1">IF(OR(procTags!P27="white",procTags!P27="yellow",procTags!P27="grey"),IF('Currently Exported 2'!P27=1, "have", "missing"),IF('Currently Exported 2'!P27=1, "extra", "ignore"))</f>
        <v>ignore</v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>
        <f ca="1">IF(OR(procTags!B28="white",procTags!B28="yellow",procTags!B28="grey"),IF('Currently Exported 2'!B28=1, "have", "missing"),IF('Currently Exported 2'!B28=1, "extra", "ignore"))</f>
        <v>ignore</v>
      </c>
      <c r="C28" s="1" t="str">
        <f ca="1">IF(OR(procTags!C28="white",procTags!C28="yellow",procTags!C28="grey"),IF('Currently Exported 2'!C28=1, "have", "missing"),IF('Currently Exported 2'!C28=1, "extra", "ignore"))</f>
        <v>ignore</v>
      </c>
      <c r="D28" s="1" t="str">
        <f ca="1">IF(OR(procTags!D28="white",procTags!D28="yellow",procTags!D28="grey"),IF('Currently Exported 2'!D28=1, "have", "missing"),IF('Currently Exported 2'!D28=1, "extra", "ignore"))</f>
        <v>ignore</v>
      </c>
      <c r="E28" s="1" t="str">
        <f ca="1">IF(OR(procTags!E28="white",procTags!E28="yellow",procTags!E28="grey"),IF('Currently Exported 2'!E28=1, "have", "missing"),IF('Currently Exported 2'!E28=1, "extra", "ignore"))</f>
        <v>ignore</v>
      </c>
      <c r="F28" s="1" t="str">
        <f ca="1">IF(OR(procTags!F28="white",procTags!F28="yellow",procTags!F28="grey"),IF('Currently Exported 2'!F28=1, "have", "missing"),IF('Currently Exported 2'!F28=1, "extra", "ignore"))</f>
        <v>ignore</v>
      </c>
      <c r="G28" s="1" t="str">
        <f ca="1">IF(OR(procTags!G28="white",procTags!G28="yellow",procTags!G28="grey"),IF('Currently Exported 2'!G28=1, "have", "missing"),IF('Currently Exported 2'!G28=1, "extra", "ignore"))</f>
        <v>ignore</v>
      </c>
      <c r="H28" s="1" t="str">
        <f ca="1">IF(OR(procTags!H28="white",procTags!H28="yellow",procTags!H28="grey"),IF('Currently Exported 2'!H28=1, "have", "missing"),IF('Currently Exported 2'!H28=1, "extra", "ignore"))</f>
        <v>ignore</v>
      </c>
      <c r="I28" s="1" t="str">
        <f ca="1">IF(OR(procTags!I28="white",procTags!I28="yellow",procTags!I28="grey"),IF('Currently Exported 2'!I28=1, "have", "missing"),IF('Currently Exported 2'!I28=1, "extra", "ignore"))</f>
        <v>ignore</v>
      </c>
      <c r="J28" s="1" t="str">
        <f ca="1">IF(OR(procTags!J28="white",procTags!J28="yellow",procTags!J28="grey"),IF('Currently Exported 2'!J28=1, "have", "missing"),IF('Currently Exported 2'!J28=1, "extra", "ignore"))</f>
        <v>ignore</v>
      </c>
      <c r="K28" s="1" t="str">
        <f ca="1">IF(OR(procTags!K28="white",procTags!K28="yellow",procTags!K28="grey"),IF('Currently Exported 2'!K28=1, "have", "missing"),IF('Currently Exported 2'!K28=1, "extra", "ignore"))</f>
        <v>ignore</v>
      </c>
      <c r="L28" s="1" t="str">
        <f ca="1">IF(OR(procTags!L28="white",procTags!L28="yellow",procTags!L28="grey"),IF('Currently Exported 2'!L28=1, "have", "missing"),IF('Currently Exported 2'!L28=1, "extra", "ignore"))</f>
        <v>ignore</v>
      </c>
      <c r="M28" s="1" t="str">
        <f ca="1">IF(OR(procTags!M28="white",procTags!M28="yellow",procTags!M28="grey"),IF('Currently Exported 2'!M28=1, "have", "missing"),IF('Currently Exported 2'!M28=1, "extra", "ignore"))</f>
        <v>ignore</v>
      </c>
      <c r="N28" s="1" t="str">
        <f ca="1">IF(OR(procTags!N28="white",procTags!N28="yellow",procTags!N28="grey"),IF('Currently Exported 2'!N28=1, "have", "missing"),IF('Currently Exported 2'!N28=1, "extra", "ignore"))</f>
        <v>ignore</v>
      </c>
      <c r="O28" s="1" t="str">
        <f ca="1">IF(OR(procTags!O28="white",procTags!O28="yellow",procTags!O28="grey"),IF('Currently Exported 2'!O28=1, "have", "missing"),IF('Currently Exported 2'!O28=1, "extra", "ignore"))</f>
        <v>ignore</v>
      </c>
      <c r="P28" s="1" t="str">
        <f ca="1">IF(OR(procTags!P28="white",procTags!P28="yellow",procTags!P28="grey"),IF('Currently Exported 2'!P28=1, "have", "missing"),IF('Currently Exported 2'!P28=1, "extra", "ignore"))</f>
        <v>ignore</v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>
        <f ca="1">IF(OR(procTags!B29="white",procTags!B29="yellow",procTags!B29="grey"),IF('Currently Exported 2'!B29=1, "have", "missing"),IF('Currently Exported 2'!B29=1, "extra", "ignore"))</f>
        <v>ignore</v>
      </c>
      <c r="C29" s="1" t="str">
        <f ca="1">IF(OR(procTags!C29="white",procTags!C29="yellow",procTags!C29="grey"),IF('Currently Exported 2'!C29=1, "have", "missing"),IF('Currently Exported 2'!C29=1, "extra", "ignore"))</f>
        <v>ignore</v>
      </c>
      <c r="D29" s="1" t="str">
        <f ca="1">IF(OR(procTags!D29="white",procTags!D29="yellow",procTags!D29="grey"),IF('Currently Exported 2'!D29=1, "have", "missing"),IF('Currently Exported 2'!D29=1, "extra", "ignore"))</f>
        <v>ignore</v>
      </c>
      <c r="E29" s="1" t="str">
        <f ca="1">IF(OR(procTags!E29="white",procTags!E29="yellow",procTags!E29="grey"),IF('Currently Exported 2'!E29=1, "have", "missing"),IF('Currently Exported 2'!E29=1, "extra", "ignore"))</f>
        <v>ignore</v>
      </c>
      <c r="F29" s="1" t="str">
        <f ca="1">IF(OR(procTags!F29="white",procTags!F29="yellow",procTags!F29="grey"),IF('Currently Exported 2'!F29=1, "have", "missing"),IF('Currently Exported 2'!F29=1, "extra", "ignore"))</f>
        <v>ignore</v>
      </c>
      <c r="G29" s="1" t="str">
        <f ca="1">IF(OR(procTags!G29="white",procTags!G29="yellow",procTags!G29="grey"),IF('Currently Exported 2'!G29=1, "have", "missing"),IF('Currently Exported 2'!G29=1, "extra", "ignore"))</f>
        <v>ignore</v>
      </c>
      <c r="H29" s="1" t="str">
        <f ca="1">IF(OR(procTags!H29="white",procTags!H29="yellow",procTags!H29="grey"),IF('Currently Exported 2'!H29=1, "have", "missing"),IF('Currently Exported 2'!H29=1, "extra", "ignore"))</f>
        <v>ignore</v>
      </c>
      <c r="I29" s="1" t="str">
        <f ca="1">IF(OR(procTags!I29="white",procTags!I29="yellow",procTags!I29="grey"),IF('Currently Exported 2'!I29=1, "have", "missing"),IF('Currently Exported 2'!I29=1, "extra", "ignore"))</f>
        <v>ignore</v>
      </c>
      <c r="J29" s="1" t="str">
        <f ca="1">IF(OR(procTags!J29="white",procTags!J29="yellow",procTags!J29="grey"),IF('Currently Exported 2'!J29=1, "have", "missing"),IF('Currently Exported 2'!J29=1, "extra", "ignore"))</f>
        <v>ignore</v>
      </c>
      <c r="K29" s="1" t="str">
        <f ca="1">IF(OR(procTags!K29="white",procTags!K29="yellow",procTags!K29="grey"),IF('Currently Exported 2'!K29=1, "have", "missing"),IF('Currently Exported 2'!K29=1, "extra", "ignore"))</f>
        <v>ignore</v>
      </c>
      <c r="L29" s="1" t="str">
        <f ca="1">IF(OR(procTags!L29="white",procTags!L29="yellow",procTags!L29="grey"),IF('Currently Exported 2'!L29=1, "have", "missing"),IF('Currently Exported 2'!L29=1, "extra", "ignore"))</f>
        <v>ignore</v>
      </c>
      <c r="M29" s="1" t="str">
        <f ca="1">IF(OR(procTags!M29="white",procTags!M29="yellow",procTags!M29="grey"),IF('Currently Exported 2'!M29=1, "have", "missing"),IF('Currently Exported 2'!M29=1, "extra", "ignore"))</f>
        <v>ignore</v>
      </c>
      <c r="N29" s="1" t="str">
        <f ca="1">IF(OR(procTags!N29="white",procTags!N29="yellow",procTags!N29="grey"),IF('Currently Exported 2'!N29=1, "have", "missing"),IF('Currently Exported 2'!N29=1, "extra", "ignore"))</f>
        <v>ignore</v>
      </c>
      <c r="O29" s="1" t="str">
        <f ca="1">IF(OR(procTags!O29="white",procTags!O29="yellow",procTags!O29="grey"),IF('Currently Exported 2'!O29=1, "have", "missing"),IF('Currently Exported 2'!O29=1, "extra", "ignore"))</f>
        <v>ignore</v>
      </c>
      <c r="P29" s="1" t="str">
        <f ca="1">IF(OR(procTags!P29="white",procTags!P29="yellow",procTags!P29="grey"),IF('Currently Exported 2'!P29=1, "have", "missing"),IF('Currently Exported 2'!P29=1, "extra", "ignore"))</f>
        <v>ignore</v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>
        <f ca="1">IF(OR(procTags!B30="white",procTags!B30="yellow",procTags!B30="grey"),IF('Currently Exported 2'!B30=1, "have", "missing"),IF('Currently Exported 2'!B30=1, "extra", "ignore"))</f>
        <v>ignore</v>
      </c>
      <c r="C30" s="1" t="str">
        <f ca="1">IF(OR(procTags!C30="white",procTags!C30="yellow",procTags!C30="grey"),IF('Currently Exported 2'!C30=1, "have", "missing"),IF('Currently Exported 2'!C30=1, "extra", "ignore"))</f>
        <v>ignore</v>
      </c>
      <c r="D30" s="1" t="str">
        <f ca="1">IF(OR(procTags!D30="white",procTags!D30="yellow",procTags!D30="grey"),IF('Currently Exported 2'!D30=1, "have", "missing"),IF('Currently Exported 2'!D30=1, "extra", "ignore"))</f>
        <v>ignore</v>
      </c>
      <c r="E30" s="1" t="str">
        <f ca="1">IF(OR(procTags!E30="white",procTags!E30="yellow",procTags!E30="grey"),IF('Currently Exported 2'!E30=1, "have", "missing"),IF('Currently Exported 2'!E30=1, "extra", "ignore"))</f>
        <v>ignore</v>
      </c>
      <c r="F30" s="1" t="str">
        <f ca="1">IF(OR(procTags!F30="white",procTags!F30="yellow",procTags!F30="grey"),IF('Currently Exported 2'!F30=1, "have", "missing"),IF('Currently Exported 2'!F30=1, "extra", "ignore"))</f>
        <v>ignore</v>
      </c>
      <c r="G30" s="1" t="str">
        <f ca="1">IF(OR(procTags!G30="white",procTags!G30="yellow",procTags!G30="grey"),IF('Currently Exported 2'!G30=1, "have", "missing"),IF('Currently Exported 2'!G30=1, "extra", "ignore"))</f>
        <v>ignore</v>
      </c>
      <c r="H30" s="1" t="str">
        <f ca="1">IF(OR(procTags!H30="white",procTags!H30="yellow",procTags!H30="grey"),IF('Currently Exported 2'!H30=1, "have", "missing"),IF('Currently Exported 2'!H30=1, "extra", "ignore"))</f>
        <v>ignore</v>
      </c>
      <c r="I30" s="1" t="str">
        <f ca="1">IF(OR(procTags!I30="white",procTags!I30="yellow",procTags!I30="grey"),IF('Currently Exported 2'!I30=1, "have", "missing"),IF('Currently Exported 2'!I30=1, "extra", "ignore"))</f>
        <v>ignore</v>
      </c>
      <c r="J30" s="1" t="str">
        <f ca="1">IF(OR(procTags!J30="white",procTags!J30="yellow",procTags!J30="grey"),IF('Currently Exported 2'!J30=1, "have", "missing"),IF('Currently Exported 2'!J30=1, "extra", "ignore"))</f>
        <v>ignore</v>
      </c>
      <c r="K30" s="1" t="str">
        <f ca="1">IF(OR(procTags!K30="white",procTags!K30="yellow",procTags!K30="grey"),IF('Currently Exported 2'!K30=1, "have", "missing"),IF('Currently Exported 2'!K30=1, "extra", "ignore"))</f>
        <v>ignore</v>
      </c>
      <c r="L30" s="1" t="str">
        <f ca="1">IF(OR(procTags!L30="white",procTags!L30="yellow",procTags!L30="grey"),IF('Currently Exported 2'!L30=1, "have", "missing"),IF('Currently Exported 2'!L30=1, "extra", "ignore"))</f>
        <v>ignore</v>
      </c>
      <c r="M30" s="1" t="str">
        <f ca="1">IF(OR(procTags!M30="white",procTags!M30="yellow",procTags!M30="grey"),IF('Currently Exported 2'!M30=1, "have", "missing"),IF('Currently Exported 2'!M30=1, "extra", "ignore"))</f>
        <v>ignore</v>
      </c>
      <c r="N30" s="1" t="str">
        <f ca="1">IF(OR(procTags!N30="white",procTags!N30="yellow",procTags!N30="grey"),IF('Currently Exported 2'!N30=1, "have", "missing"),IF('Currently Exported 2'!N30=1, "extra", "ignore"))</f>
        <v>ignore</v>
      </c>
      <c r="O30" s="1" t="str">
        <f ca="1">IF(OR(procTags!O30="white",procTags!O30="yellow",procTags!O30="grey"),IF('Currently Exported 2'!O30=1, "have", "missing"),IF('Currently Exported 2'!O30=1, "extra", "ignore"))</f>
        <v>ignore</v>
      </c>
      <c r="P30" s="1" t="str">
        <f ca="1">IF(OR(procTags!P30="white",procTags!P30="yellow",procTags!P30="grey"),IF('Currently Exported 2'!P30=1, "have", "missing"),IF('Currently Exported 2'!P30=1, "extra", "ignore"))</f>
        <v>ignore</v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>
        <f ca="1">IF(OR(procTags!B31="white",procTags!B31="yellow",procTags!B31="grey"),IF('Currently Exported 2'!B31=1, "have", "missing"),IF('Currently Exported 2'!B31=1, "extra", "ignore"))</f>
        <v>ignore</v>
      </c>
      <c r="C31" s="1" t="str">
        <f ca="1">IF(OR(procTags!C31="white",procTags!C31="yellow",procTags!C31="grey"),IF('Currently Exported 2'!C31=1, "have", "missing"),IF('Currently Exported 2'!C31=1, "extra", "ignore"))</f>
        <v>ignore</v>
      </c>
      <c r="D31" s="1" t="str">
        <f ca="1">IF(OR(procTags!D31="white",procTags!D31="yellow",procTags!D31="grey"),IF('Currently Exported 2'!D31=1, "have", "missing"),IF('Currently Exported 2'!D31=1, "extra", "ignore"))</f>
        <v>ignore</v>
      </c>
      <c r="E31" s="1" t="str">
        <f ca="1">IF(OR(procTags!E31="white",procTags!E31="yellow",procTags!E31="grey"),IF('Currently Exported 2'!E31=1, "have", "missing"),IF('Currently Exported 2'!E31=1, "extra", "ignore"))</f>
        <v>ignore</v>
      </c>
      <c r="F31" s="1" t="str">
        <f ca="1">IF(OR(procTags!F31="white",procTags!F31="yellow",procTags!F31="grey"),IF('Currently Exported 2'!F31=1, "have", "missing"),IF('Currently Exported 2'!F31=1, "extra", "ignore"))</f>
        <v>ignore</v>
      </c>
      <c r="G31" s="1" t="str">
        <f ca="1">IF(OR(procTags!G31="white",procTags!G31="yellow",procTags!G31="grey"),IF('Currently Exported 2'!G31=1, "have", "missing"),IF('Currently Exported 2'!G31=1, "extra", "ignore"))</f>
        <v>ignore</v>
      </c>
      <c r="H31" s="1" t="str">
        <f ca="1">IF(OR(procTags!H31="white",procTags!H31="yellow",procTags!H31="grey"),IF('Currently Exported 2'!H31=1, "have", "missing"),IF('Currently Exported 2'!H31=1, "extra", "ignore"))</f>
        <v>ignore</v>
      </c>
      <c r="I31" s="1" t="str">
        <f ca="1">IF(OR(procTags!I31="white",procTags!I31="yellow",procTags!I31="grey"),IF('Currently Exported 2'!I31=1, "have", "missing"),IF('Currently Exported 2'!I31=1, "extra", "ignore"))</f>
        <v>ignore</v>
      </c>
      <c r="J31" s="1" t="str">
        <f ca="1">IF(OR(procTags!J31="white",procTags!J31="yellow",procTags!J31="grey"),IF('Currently Exported 2'!J31=1, "have", "missing"),IF('Currently Exported 2'!J31=1, "extra", "ignore"))</f>
        <v>ignore</v>
      </c>
      <c r="K31" s="1" t="str">
        <f ca="1">IF(OR(procTags!K31="white",procTags!K31="yellow",procTags!K31="grey"),IF('Currently Exported 2'!K31=1, "have", "missing"),IF('Currently Exported 2'!K31=1, "extra", "ignore"))</f>
        <v>ignore</v>
      </c>
      <c r="L31" s="1" t="str">
        <f ca="1">IF(OR(procTags!L31="white",procTags!L31="yellow",procTags!L31="grey"),IF('Currently Exported 2'!L31=1, "have", "missing"),IF('Currently Exported 2'!L31=1, "extra", "ignore"))</f>
        <v>ignore</v>
      </c>
      <c r="M31" s="1" t="str">
        <f ca="1">IF(OR(procTags!M31="white",procTags!M31="yellow",procTags!M31="grey"),IF('Currently Exported 2'!M31=1, "have", "missing"),IF('Currently Exported 2'!M31=1, "extra", "ignore"))</f>
        <v>ignore</v>
      </c>
      <c r="N31" s="1" t="str">
        <f ca="1">IF(OR(procTags!N31="white",procTags!N31="yellow",procTags!N31="grey"),IF('Currently Exported 2'!N31=1, "have", "missing"),IF('Currently Exported 2'!N31=1, "extra", "ignore"))</f>
        <v>ignore</v>
      </c>
      <c r="O31" s="1" t="str">
        <f ca="1">IF(OR(procTags!O31="white",procTags!O31="yellow",procTags!O31="grey"),IF('Currently Exported 2'!O31=1, "have", "missing"),IF('Currently Exported 2'!O31=1, "extra", "ignore"))</f>
        <v>ignore</v>
      </c>
      <c r="P31" s="1" t="str">
        <f ca="1">IF(OR(procTags!P31="white",procTags!P31="yellow",procTags!P31="grey"),IF('Currently Exported 2'!P31=1, "have", "missing"),IF('Currently Exported 2'!P31=1, "extra", "ignore"))</f>
        <v>ignore</v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>
        <f ca="1">IF(OR(procTags!B32="white",procTags!B32="yellow",procTags!B32="grey"),IF('Currently Exported 2'!B32=1, "have", "missing"),IF('Currently Exported 2'!B32=1, "extra", "ignore"))</f>
        <v>ignore</v>
      </c>
      <c r="C32" s="1" t="str">
        <f ca="1">IF(OR(procTags!C32="white",procTags!C32="yellow",procTags!C32="grey"),IF('Currently Exported 2'!C32=1, "have", "missing"),IF('Currently Exported 2'!C32=1, "extra", "ignore"))</f>
        <v>ignore</v>
      </c>
      <c r="D32" s="1" t="str">
        <f ca="1">IF(OR(procTags!D32="white",procTags!D32="yellow",procTags!D32="grey"),IF('Currently Exported 2'!D32=1, "have", "missing"),IF('Currently Exported 2'!D32=1, "extra", "ignore"))</f>
        <v>ignore</v>
      </c>
      <c r="E32" s="1" t="str">
        <f ca="1">IF(OR(procTags!E32="white",procTags!E32="yellow",procTags!E32="grey"),IF('Currently Exported 2'!E32=1, "have", "missing"),IF('Currently Exported 2'!E32=1, "extra", "ignore"))</f>
        <v>ignore</v>
      </c>
      <c r="F32" s="1" t="str">
        <f ca="1">IF(OR(procTags!F32="white",procTags!F32="yellow",procTags!F32="grey"),IF('Currently Exported 2'!F32=1, "have", "missing"),IF('Currently Exported 2'!F32=1, "extra", "ignore"))</f>
        <v>ignore</v>
      </c>
      <c r="G32" s="1" t="str">
        <f ca="1">IF(OR(procTags!G32="white",procTags!G32="yellow",procTags!G32="grey"),IF('Currently Exported 2'!G32=1, "have", "missing"),IF('Currently Exported 2'!G32=1, "extra", "ignore"))</f>
        <v>ignore</v>
      </c>
      <c r="H32" s="1" t="str">
        <f ca="1">IF(OR(procTags!H32="white",procTags!H32="yellow",procTags!H32="grey"),IF('Currently Exported 2'!H32=1, "have", "missing"),IF('Currently Exported 2'!H32=1, "extra", "ignore"))</f>
        <v>ignore</v>
      </c>
      <c r="I32" s="1" t="str">
        <f ca="1">IF(OR(procTags!I32="white",procTags!I32="yellow",procTags!I32="grey"),IF('Currently Exported 2'!I32=1, "have", "missing"),IF('Currently Exported 2'!I32=1, "extra", "ignore"))</f>
        <v>ignore</v>
      </c>
      <c r="J32" s="1" t="str">
        <f ca="1">IF(OR(procTags!J32="white",procTags!J32="yellow",procTags!J32="grey"),IF('Currently Exported 2'!J32=1, "have", "missing"),IF('Currently Exported 2'!J32=1, "extra", "ignore"))</f>
        <v>ignore</v>
      </c>
      <c r="K32" s="1" t="str">
        <f ca="1">IF(OR(procTags!K32="white",procTags!K32="yellow",procTags!K32="grey"),IF('Currently Exported 2'!K32=1, "have", "missing"),IF('Currently Exported 2'!K32=1, "extra", "ignore"))</f>
        <v>ignore</v>
      </c>
      <c r="L32" s="1" t="str">
        <f ca="1">IF(OR(procTags!L32="white",procTags!L32="yellow",procTags!L32="grey"),IF('Currently Exported 2'!L32=1, "have", "missing"),IF('Currently Exported 2'!L32=1, "extra", "ignore"))</f>
        <v>ignore</v>
      </c>
      <c r="M32" s="1" t="str">
        <f ca="1">IF(OR(procTags!M32="white",procTags!M32="yellow",procTags!M32="grey"),IF('Currently Exported 2'!M32=1, "have", "missing"),IF('Currently Exported 2'!M32=1, "extra", "ignore"))</f>
        <v>ignore</v>
      </c>
      <c r="N32" s="1" t="str">
        <f ca="1">IF(OR(procTags!N32="white",procTags!N32="yellow",procTags!N32="grey"),IF('Currently Exported 2'!N32=1, "have", "missing"),IF('Currently Exported 2'!N32=1, "extra", "ignore"))</f>
        <v>ignore</v>
      </c>
      <c r="O32" s="1" t="str">
        <f ca="1">IF(OR(procTags!O32="white",procTags!O32="yellow",procTags!O32="grey"),IF('Currently Exported 2'!O32=1, "have", "missing"),IF('Currently Exported 2'!O32=1, "extra", "ignore"))</f>
        <v>ignore</v>
      </c>
      <c r="P32" s="1" t="str">
        <f ca="1">IF(OR(procTags!P32="white",procTags!P32="yellow",procTags!P32="grey"),IF('Currently Exported 2'!P32=1, "have", "missing"),IF('Currently Exported 2'!P32=1, "extra", "ignore"))</f>
        <v>ignore</v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>
        <f ca="1">IF(OR(procTags!B33="white",procTags!B33="yellow",procTags!B33="grey"),IF('Currently Exported 2'!B33=1, "have", "missing"),IF('Currently Exported 2'!B33=1, "extra", "ignore"))</f>
        <v>ignore</v>
      </c>
      <c r="C33" s="1" t="str">
        <f ca="1">IF(OR(procTags!C33="white",procTags!C33="yellow",procTags!C33="grey"),IF('Currently Exported 2'!C33=1, "have", "missing"),IF('Currently Exported 2'!C33=1, "extra", "ignore"))</f>
        <v>ignore</v>
      </c>
      <c r="D33" s="1" t="str">
        <f ca="1">IF(OR(procTags!D33="white",procTags!D33="yellow",procTags!D33="grey"),IF('Currently Exported 2'!D33=1, "have", "missing"),IF('Currently Exported 2'!D33=1, "extra", "ignore"))</f>
        <v>ignore</v>
      </c>
      <c r="E33" s="1" t="str">
        <f ca="1">IF(OR(procTags!E33="white",procTags!E33="yellow",procTags!E33="grey"),IF('Currently Exported 2'!E33=1, "have", "missing"),IF('Currently Exported 2'!E33=1, "extra", "ignore"))</f>
        <v>ignore</v>
      </c>
      <c r="F33" s="1" t="str">
        <f ca="1">IF(OR(procTags!F33="white",procTags!F33="yellow",procTags!F33="grey"),IF('Currently Exported 2'!F33=1, "have", "missing"),IF('Currently Exported 2'!F33=1, "extra", "ignore"))</f>
        <v>ignore</v>
      </c>
      <c r="G33" s="1" t="str">
        <f ca="1">IF(OR(procTags!G33="white",procTags!G33="yellow",procTags!G33="grey"),IF('Currently Exported 2'!G33=1, "have", "missing"),IF('Currently Exported 2'!G33=1, "extra", "ignore"))</f>
        <v>ignore</v>
      </c>
      <c r="H33" s="1" t="str">
        <f ca="1">IF(OR(procTags!H33="white",procTags!H33="yellow",procTags!H33="grey"),IF('Currently Exported 2'!H33=1, "have", "missing"),IF('Currently Exported 2'!H33=1, "extra", "ignore"))</f>
        <v>ignore</v>
      </c>
      <c r="I33" s="1" t="str">
        <f ca="1">IF(OR(procTags!I33="white",procTags!I33="yellow",procTags!I33="grey"),IF('Currently Exported 2'!I33=1, "have", "missing"),IF('Currently Exported 2'!I33=1, "extra", "ignore"))</f>
        <v>ignore</v>
      </c>
      <c r="J33" s="1" t="str">
        <f ca="1">IF(OR(procTags!J33="white",procTags!J33="yellow",procTags!J33="grey"),IF('Currently Exported 2'!J33=1, "have", "missing"),IF('Currently Exported 2'!J33=1, "extra", "ignore"))</f>
        <v>ignore</v>
      </c>
      <c r="K33" s="1" t="str">
        <f ca="1">IF(OR(procTags!K33="white",procTags!K33="yellow",procTags!K33="grey"),IF('Currently Exported 2'!K33=1, "have", "missing"),IF('Currently Exported 2'!K33=1, "extra", "ignore"))</f>
        <v>ignore</v>
      </c>
      <c r="L33" s="1" t="str">
        <f ca="1">IF(OR(procTags!L33="white",procTags!L33="yellow",procTags!L33="grey"),IF('Currently Exported 2'!L33=1, "have", "missing"),IF('Currently Exported 2'!L33=1, "extra", "ignore"))</f>
        <v>ignore</v>
      </c>
      <c r="M33" s="1" t="str">
        <f ca="1">IF(OR(procTags!M33="white",procTags!M33="yellow",procTags!M33="grey"),IF('Currently Exported 2'!M33=1, "have", "missing"),IF('Currently Exported 2'!M33=1, "extra", "ignore"))</f>
        <v>ignore</v>
      </c>
      <c r="N33" s="1" t="str">
        <f ca="1">IF(OR(procTags!N33="white",procTags!N33="yellow",procTags!N33="grey"),IF('Currently Exported 2'!N33=1, "have", "missing"),IF('Currently Exported 2'!N33=1, "extra", "ignore"))</f>
        <v>ignore</v>
      </c>
      <c r="O33" s="1" t="str">
        <f ca="1">IF(OR(procTags!O33="white",procTags!O33="yellow",procTags!O33="grey"),IF('Currently Exported 2'!O33=1, "have", "missing"),IF('Currently Exported 2'!O33=1, "extra", "ignore"))</f>
        <v>ignore</v>
      </c>
      <c r="P33" s="1" t="str">
        <f ca="1">IF(OR(procTags!P33="white",procTags!P33="yellow",procTags!P33="grey"),IF('Currently Exported 2'!P33=1, "have", "missing"),IF('Currently Exported 2'!P33=1, "extra", "ignore"))</f>
        <v>ignore</v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>
        <f ca="1">IF(OR(procTags!B34="white",procTags!B34="yellow",procTags!B34="grey"),IF('Currently Exported 2'!B34=1, "have", "missing"),IF('Currently Exported 2'!B34=1, "extra", "ignore"))</f>
        <v>ignore</v>
      </c>
      <c r="C34" s="1" t="str">
        <f ca="1">IF(OR(procTags!C34="white",procTags!C34="yellow",procTags!C34="grey"),IF('Currently Exported 2'!C34=1, "have", "missing"),IF('Currently Exported 2'!C34=1, "extra", "ignore"))</f>
        <v>ignore</v>
      </c>
      <c r="D34" s="1" t="str">
        <f ca="1">IF(OR(procTags!D34="white",procTags!D34="yellow",procTags!D34="grey"),IF('Currently Exported 2'!D34=1, "have", "missing"),IF('Currently Exported 2'!D34=1, "extra", "ignore"))</f>
        <v>ignore</v>
      </c>
      <c r="E34" s="1" t="str">
        <f ca="1">IF(OR(procTags!E34="white",procTags!E34="yellow",procTags!E34="grey"),IF('Currently Exported 2'!E34=1, "have", "missing"),IF('Currently Exported 2'!E34=1, "extra", "ignore"))</f>
        <v>ignore</v>
      </c>
      <c r="F34" s="1" t="str">
        <f ca="1">IF(OR(procTags!F34="white",procTags!F34="yellow",procTags!F34="grey"),IF('Currently Exported 2'!F34=1, "have", "missing"),IF('Currently Exported 2'!F34=1, "extra", "ignore"))</f>
        <v>ignore</v>
      </c>
      <c r="G34" s="1" t="str">
        <f ca="1">IF(OR(procTags!G34="white",procTags!G34="yellow",procTags!G34="grey"),IF('Currently Exported 2'!G34=1, "have", "missing"),IF('Currently Exported 2'!G34=1, "extra", "ignore"))</f>
        <v>ignore</v>
      </c>
      <c r="H34" s="1" t="str">
        <f ca="1">IF(OR(procTags!H34="white",procTags!H34="yellow",procTags!H34="grey"),IF('Currently Exported 2'!H34=1, "have", "missing"),IF('Currently Exported 2'!H34=1, "extra", "ignore"))</f>
        <v>ignore</v>
      </c>
      <c r="I34" s="1" t="str">
        <f ca="1">IF(OR(procTags!I34="white",procTags!I34="yellow",procTags!I34="grey"),IF('Currently Exported 2'!I34=1, "have", "missing"),IF('Currently Exported 2'!I34=1, "extra", "ignore"))</f>
        <v>ignore</v>
      </c>
      <c r="J34" s="1" t="str">
        <f ca="1">IF(OR(procTags!J34="white",procTags!J34="yellow",procTags!J34="grey"),IF('Currently Exported 2'!J34=1, "have", "missing"),IF('Currently Exported 2'!J34=1, "extra", "ignore"))</f>
        <v>ignore</v>
      </c>
      <c r="K34" s="1" t="str">
        <f ca="1">IF(OR(procTags!K34="white",procTags!K34="yellow",procTags!K34="grey"),IF('Currently Exported 2'!K34=1, "have", "missing"),IF('Currently Exported 2'!K34=1, "extra", "ignore"))</f>
        <v>ignore</v>
      </c>
      <c r="L34" s="1" t="str">
        <f ca="1">IF(OR(procTags!L34="white",procTags!L34="yellow",procTags!L34="grey"),IF('Currently Exported 2'!L34=1, "have", "missing"),IF('Currently Exported 2'!L34=1, "extra", "ignore"))</f>
        <v>ignore</v>
      </c>
      <c r="M34" s="1" t="str">
        <f ca="1">IF(OR(procTags!M34="white",procTags!M34="yellow",procTags!M34="grey"),IF('Currently Exported 2'!M34=1, "have", "missing"),IF('Currently Exported 2'!M34=1, "extra", "ignore"))</f>
        <v>ignore</v>
      </c>
      <c r="N34" s="1" t="str">
        <f ca="1">IF(OR(procTags!N34="white",procTags!N34="yellow",procTags!N34="grey"),IF('Currently Exported 2'!N34=1, "have", "missing"),IF('Currently Exported 2'!N34=1, "extra", "ignore"))</f>
        <v>ignore</v>
      </c>
      <c r="O34" s="1" t="str">
        <f ca="1">IF(OR(procTags!O34="white",procTags!O34="yellow",procTags!O34="grey"),IF('Currently Exported 2'!O34=1, "have", "missing"),IF('Currently Exported 2'!O34=1, "extra", "ignore"))</f>
        <v>ignore</v>
      </c>
      <c r="P34" s="1" t="str">
        <f ca="1">IF(OR(procTags!P34="white",procTags!P34="yellow",procTags!P34="grey"),IF('Currently Exported 2'!P34=1, "have", "missing"),IF('Currently Exported 2'!P34=1, "extra", "ignore"))</f>
        <v>ignore</v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>
        <f ca="1">IF(OR(procTags!B35="white",procTags!B35="yellow",procTags!B35="grey"),IF('Currently Exported 2'!B35=1, "have", "missing"),IF('Currently Exported 2'!B35=1, "extra", "ignore"))</f>
        <v>ignore</v>
      </c>
      <c r="C35" s="1" t="str">
        <f ca="1">IF(OR(procTags!C35="white",procTags!C35="yellow",procTags!C35="grey"),IF('Currently Exported 2'!C35=1, "have", "missing"),IF('Currently Exported 2'!C35=1, "extra", "ignore"))</f>
        <v>ignore</v>
      </c>
      <c r="D35" s="1" t="str">
        <f ca="1">IF(OR(procTags!D35="white",procTags!D35="yellow",procTags!D35="grey"),IF('Currently Exported 2'!D35=1, "have", "missing"),IF('Currently Exported 2'!D35=1, "extra", "ignore"))</f>
        <v>ignore</v>
      </c>
      <c r="E35" s="1" t="str">
        <f ca="1">IF(OR(procTags!E35="white",procTags!E35="yellow",procTags!E35="grey"),IF('Currently Exported 2'!E35=1, "have", "missing"),IF('Currently Exported 2'!E35=1, "extra", "ignore"))</f>
        <v>ignore</v>
      </c>
      <c r="F35" s="1" t="str">
        <f ca="1">IF(OR(procTags!F35="white",procTags!F35="yellow",procTags!F35="grey"),IF('Currently Exported 2'!F35=1, "have", "missing"),IF('Currently Exported 2'!F35=1, "extra", "ignore"))</f>
        <v>ignore</v>
      </c>
      <c r="G35" s="1" t="str">
        <f ca="1">IF(OR(procTags!G35="white",procTags!G35="yellow",procTags!G35="grey"),IF('Currently Exported 2'!G35=1, "have", "missing"),IF('Currently Exported 2'!G35=1, "extra", "ignore"))</f>
        <v>ignore</v>
      </c>
      <c r="H35" s="1" t="str">
        <f ca="1">IF(OR(procTags!H35="white",procTags!H35="yellow",procTags!H35="grey"),IF('Currently Exported 2'!H35=1, "have", "missing"),IF('Currently Exported 2'!H35=1, "extra", "ignore"))</f>
        <v>ignore</v>
      </c>
      <c r="I35" s="1" t="str">
        <f ca="1">IF(OR(procTags!I35="white",procTags!I35="yellow",procTags!I35="grey"),IF('Currently Exported 2'!I35=1, "have", "missing"),IF('Currently Exported 2'!I35=1, "extra", "ignore"))</f>
        <v>ignore</v>
      </c>
      <c r="J35" s="1" t="str">
        <f ca="1">IF(OR(procTags!J35="white",procTags!J35="yellow",procTags!J35="grey"),IF('Currently Exported 2'!J35=1, "have", "missing"),IF('Currently Exported 2'!J35=1, "extra", "ignore"))</f>
        <v>ignore</v>
      </c>
      <c r="K35" s="1" t="str">
        <f ca="1">IF(OR(procTags!K35="white",procTags!K35="yellow",procTags!K35="grey"),IF('Currently Exported 2'!K35=1, "have", "missing"),IF('Currently Exported 2'!K35=1, "extra", "ignore"))</f>
        <v>ignore</v>
      </c>
      <c r="L35" s="1" t="str">
        <f ca="1">IF(OR(procTags!L35="white",procTags!L35="yellow",procTags!L35="grey"),IF('Currently Exported 2'!L35=1, "have", "missing"),IF('Currently Exported 2'!L35=1, "extra", "ignore"))</f>
        <v>ignore</v>
      </c>
      <c r="M35" s="1" t="str">
        <f ca="1">IF(OR(procTags!M35="white",procTags!M35="yellow",procTags!M35="grey"),IF('Currently Exported 2'!M35=1, "have", "missing"),IF('Currently Exported 2'!M35=1, "extra", "ignore"))</f>
        <v>ignore</v>
      </c>
      <c r="N35" s="1" t="str">
        <f ca="1">IF(OR(procTags!N35="white",procTags!N35="yellow",procTags!N35="grey"),IF('Currently Exported 2'!N35=1, "have", "missing"),IF('Currently Exported 2'!N35=1, "extra", "ignore"))</f>
        <v>ignore</v>
      </c>
      <c r="O35" s="1" t="str">
        <f ca="1">IF(OR(procTags!O35="white",procTags!O35="yellow",procTags!O35="grey"),IF('Currently Exported 2'!O35=1, "have", "missing"),IF('Currently Exported 2'!O35=1, "extra", "ignore"))</f>
        <v>ignore</v>
      </c>
      <c r="P35" s="1" t="str">
        <f ca="1">IF(OR(procTags!P35="white",procTags!P35="yellow",procTags!P35="grey"),IF('Currently Exported 2'!P35=1, "have", "missing"),IF('Currently Exported 2'!P35=1, "extra", "ignore"))</f>
        <v>ignore</v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>
        <f ca="1">IF(OR(procTags!B36="white",procTags!B36="yellow",procTags!B36="grey"),IF('Currently Exported 2'!B36=1, "have", "missing"),IF('Currently Exported 2'!B36=1, "extra", "ignore"))</f>
        <v>ignore</v>
      </c>
      <c r="C36" s="1" t="str">
        <f ca="1">IF(OR(procTags!C36="white",procTags!C36="yellow",procTags!C36="grey"),IF('Currently Exported 2'!C36=1, "have", "missing"),IF('Currently Exported 2'!C36=1, "extra", "ignore"))</f>
        <v>ignore</v>
      </c>
      <c r="D36" s="1" t="str">
        <f ca="1">IF(OR(procTags!D36="white",procTags!D36="yellow",procTags!D36="grey"),IF('Currently Exported 2'!D36=1, "have", "missing"),IF('Currently Exported 2'!D36=1, "extra", "ignore"))</f>
        <v>ignore</v>
      </c>
      <c r="E36" s="1" t="str">
        <f ca="1">IF(OR(procTags!E36="white",procTags!E36="yellow",procTags!E36="grey"),IF('Currently Exported 2'!E36=1, "have", "missing"),IF('Currently Exported 2'!E36=1, "extra", "ignore"))</f>
        <v>ignore</v>
      </c>
      <c r="F36" s="1" t="str">
        <f ca="1">IF(OR(procTags!F36="white",procTags!F36="yellow",procTags!F36="grey"),IF('Currently Exported 2'!F36=1, "have", "missing"),IF('Currently Exported 2'!F36=1, "extra", "ignore"))</f>
        <v>ignore</v>
      </c>
      <c r="G36" s="1" t="str">
        <f ca="1">IF(OR(procTags!G36="white",procTags!G36="yellow",procTags!G36="grey"),IF('Currently Exported 2'!G36=1, "have", "missing"),IF('Currently Exported 2'!G36=1, "extra", "ignore"))</f>
        <v>ignore</v>
      </c>
      <c r="H36" s="1" t="str">
        <f ca="1">IF(OR(procTags!H36="white",procTags!H36="yellow",procTags!H36="grey"),IF('Currently Exported 2'!H36=1, "have", "missing"),IF('Currently Exported 2'!H36=1, "extra", "ignore"))</f>
        <v>ignore</v>
      </c>
      <c r="I36" s="1" t="str">
        <f ca="1">IF(OR(procTags!I36="white",procTags!I36="yellow",procTags!I36="grey"),IF('Currently Exported 2'!I36=1, "have", "missing"),IF('Currently Exported 2'!I36=1, "extra", "ignore"))</f>
        <v>ignore</v>
      </c>
      <c r="J36" s="1" t="str">
        <f ca="1">IF(OR(procTags!J36="white",procTags!J36="yellow",procTags!J36="grey"),IF('Currently Exported 2'!J36=1, "have", "missing"),IF('Currently Exported 2'!J36=1, "extra", "ignore"))</f>
        <v>ignore</v>
      </c>
      <c r="K36" s="1" t="str">
        <f ca="1">IF(OR(procTags!K36="white",procTags!K36="yellow",procTags!K36="grey"),IF('Currently Exported 2'!K36=1, "have", "missing"),IF('Currently Exported 2'!K36=1, "extra", "ignore"))</f>
        <v>ignore</v>
      </c>
      <c r="L36" s="1" t="str">
        <f ca="1">IF(OR(procTags!L36="white",procTags!L36="yellow",procTags!L36="grey"),IF('Currently Exported 2'!L36=1, "have", "missing"),IF('Currently Exported 2'!L36=1, "extra", "ignore"))</f>
        <v>ignore</v>
      </c>
      <c r="M36" s="1" t="str">
        <f ca="1">IF(OR(procTags!M36="white",procTags!M36="yellow",procTags!M36="grey"),IF('Currently Exported 2'!M36=1, "have", "missing"),IF('Currently Exported 2'!M36=1, "extra", "ignore"))</f>
        <v>ignore</v>
      </c>
      <c r="N36" s="1" t="str">
        <f ca="1">IF(OR(procTags!N36="white",procTags!N36="yellow",procTags!N36="grey"),IF('Currently Exported 2'!N36=1, "have", "missing"),IF('Currently Exported 2'!N36=1, "extra", "ignore"))</f>
        <v>ignore</v>
      </c>
      <c r="O36" s="1" t="str">
        <f ca="1">IF(OR(procTags!O36="white",procTags!O36="yellow",procTags!O36="grey"),IF('Currently Exported 2'!O36=1, "have", "missing"),IF('Currently Exported 2'!O36=1, "extra", "ignore"))</f>
        <v>ignore</v>
      </c>
      <c r="P36" s="1" t="str">
        <f ca="1">IF(OR(procTags!P36="white",procTags!P36="yellow",procTags!P36="grey"),IF('Currently Exported 2'!P36=1, "have", "missing"),IF('Currently Exported 2'!P36=1, "extra", "ignore"))</f>
        <v>ignore</v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>
        <f ca="1">IF(OR(procTags!B37="white",procTags!B37="yellow",procTags!B37="grey"),IF('Currently Exported 2'!B37=1, "have", "missing"),IF('Currently Exported 2'!B37=1, "extra", "ignore"))</f>
        <v>ignore</v>
      </c>
      <c r="C37" s="1" t="str">
        <f ca="1">IF(OR(procTags!C37="white",procTags!C37="yellow",procTags!C37="grey"),IF('Currently Exported 2'!C37=1, "have", "missing"),IF('Currently Exported 2'!C37=1, "extra", "ignore"))</f>
        <v>ignore</v>
      </c>
      <c r="D37" s="1" t="str">
        <f ca="1">IF(OR(procTags!D37="white",procTags!D37="yellow",procTags!D37="grey"),IF('Currently Exported 2'!D37=1, "have", "missing"),IF('Currently Exported 2'!D37=1, "extra", "ignore"))</f>
        <v>ignore</v>
      </c>
      <c r="E37" s="1" t="str">
        <f ca="1">IF(OR(procTags!E37="white",procTags!E37="yellow",procTags!E37="grey"),IF('Currently Exported 2'!E37=1, "have", "missing"),IF('Currently Exported 2'!E37=1, "extra", "ignore"))</f>
        <v>ignore</v>
      </c>
      <c r="F37" s="1" t="str">
        <f ca="1">IF(OR(procTags!F37="white",procTags!F37="yellow",procTags!F37="grey"),IF('Currently Exported 2'!F37=1, "have", "missing"),IF('Currently Exported 2'!F37=1, "extra", "ignore"))</f>
        <v>ignore</v>
      </c>
      <c r="G37" s="1" t="str">
        <f ca="1">IF(OR(procTags!G37="white",procTags!G37="yellow",procTags!G37="grey"),IF('Currently Exported 2'!G37=1, "have", "missing"),IF('Currently Exported 2'!G37=1, "extra", "ignore"))</f>
        <v>ignore</v>
      </c>
      <c r="H37" s="1" t="str">
        <f ca="1">IF(OR(procTags!H37="white",procTags!H37="yellow",procTags!H37="grey"),IF('Currently Exported 2'!H37=1, "have", "missing"),IF('Currently Exported 2'!H37=1, "extra", "ignore"))</f>
        <v>ignore</v>
      </c>
      <c r="I37" s="1" t="str">
        <f ca="1">IF(OR(procTags!I37="white",procTags!I37="yellow",procTags!I37="grey"),IF('Currently Exported 2'!I37=1, "have", "missing"),IF('Currently Exported 2'!I37=1, "extra", "ignore"))</f>
        <v>ignore</v>
      </c>
      <c r="J37" s="1" t="str">
        <f ca="1">IF(OR(procTags!J37="white",procTags!J37="yellow",procTags!J37="grey"),IF('Currently Exported 2'!J37=1, "have", "missing"),IF('Currently Exported 2'!J37=1, "extra", "ignore"))</f>
        <v>ignore</v>
      </c>
      <c r="K37" s="1" t="str">
        <f ca="1">IF(OR(procTags!K37="white",procTags!K37="yellow",procTags!K37="grey"),IF('Currently Exported 2'!K37=1, "have", "missing"),IF('Currently Exported 2'!K37=1, "extra", "ignore"))</f>
        <v>ignore</v>
      </c>
      <c r="L37" s="1" t="str">
        <f ca="1">IF(OR(procTags!L37="white",procTags!L37="yellow",procTags!L37="grey"),IF('Currently Exported 2'!L37=1, "have", "missing"),IF('Currently Exported 2'!L37=1, "extra", "ignore"))</f>
        <v>ignore</v>
      </c>
      <c r="M37" s="1" t="str">
        <f ca="1">IF(OR(procTags!M37="white",procTags!M37="yellow",procTags!M37="grey"),IF('Currently Exported 2'!M37=1, "have", "missing"),IF('Currently Exported 2'!M37=1, "extra", "ignore"))</f>
        <v>ignore</v>
      </c>
      <c r="N37" s="1" t="str">
        <f ca="1">IF(OR(procTags!N37="white",procTags!N37="yellow",procTags!N37="grey"),IF('Currently Exported 2'!N37=1, "have", "missing"),IF('Currently Exported 2'!N37=1, "extra", "ignore"))</f>
        <v>ignore</v>
      </c>
      <c r="O37" s="1" t="str">
        <f ca="1">IF(OR(procTags!O37="white",procTags!O37="yellow",procTags!O37="grey"),IF('Currently Exported 2'!O37=1, "have", "missing"),IF('Currently Exported 2'!O37=1, "extra", "ignore"))</f>
        <v>ignore</v>
      </c>
      <c r="P37" s="1" t="str">
        <f ca="1">IF(OR(procTags!P37="white",procTags!P37="yellow",procTags!P37="grey"),IF('Currently Exported 2'!P37=1, "have", "missing"),IF('Currently Exported 2'!P37=1, "extra", "ignore"))</f>
        <v>ignore</v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>
        <f ca="1">IF(OR(procTags!B38="white",procTags!B38="yellow",procTags!B38="grey"),IF('Currently Exported 2'!B38=1, "have", "missing"),IF('Currently Exported 2'!B38=1, "extra", "ignore"))</f>
        <v>ignore</v>
      </c>
      <c r="C38" s="1" t="str">
        <f ca="1">IF(OR(procTags!C38="white",procTags!C38="yellow",procTags!C38="grey"),IF('Currently Exported 2'!C38=1, "have", "missing"),IF('Currently Exported 2'!C38=1, "extra", "ignore"))</f>
        <v>ignore</v>
      </c>
      <c r="D38" s="1" t="str">
        <f ca="1">IF(OR(procTags!D38="white",procTags!D38="yellow",procTags!D38="grey"),IF('Currently Exported 2'!D38=1, "have", "missing"),IF('Currently Exported 2'!D38=1, "extra", "ignore"))</f>
        <v>ignore</v>
      </c>
      <c r="E38" s="1" t="str">
        <f ca="1">IF(OR(procTags!E38="white",procTags!E38="yellow",procTags!E38="grey"),IF('Currently Exported 2'!E38=1, "have", "missing"),IF('Currently Exported 2'!E38=1, "extra", "ignore"))</f>
        <v>ignore</v>
      </c>
      <c r="F38" s="1" t="str">
        <f ca="1">IF(OR(procTags!F38="white",procTags!F38="yellow",procTags!F38="grey"),IF('Currently Exported 2'!F38=1, "have", "missing"),IF('Currently Exported 2'!F38=1, "extra", "ignore"))</f>
        <v>ignore</v>
      </c>
      <c r="G38" s="1" t="str">
        <f ca="1">IF(OR(procTags!G38="white",procTags!G38="yellow",procTags!G38="grey"),IF('Currently Exported 2'!G38=1, "have", "missing"),IF('Currently Exported 2'!G38=1, "extra", "ignore"))</f>
        <v>ignore</v>
      </c>
      <c r="H38" s="1" t="str">
        <f ca="1">IF(OR(procTags!H38="white",procTags!H38="yellow",procTags!H38="grey"),IF('Currently Exported 2'!H38=1, "have", "missing"),IF('Currently Exported 2'!H38=1, "extra", "ignore"))</f>
        <v>ignore</v>
      </c>
      <c r="I38" s="1" t="str">
        <f ca="1">IF(OR(procTags!I38="white",procTags!I38="yellow",procTags!I38="grey"),IF('Currently Exported 2'!I38=1, "have", "missing"),IF('Currently Exported 2'!I38=1, "extra", "ignore"))</f>
        <v>ignore</v>
      </c>
      <c r="J38" s="1" t="str">
        <f ca="1">IF(OR(procTags!J38="white",procTags!J38="yellow",procTags!J38="grey"),IF('Currently Exported 2'!J38=1, "have", "missing"),IF('Currently Exported 2'!J38=1, "extra", "ignore"))</f>
        <v>ignore</v>
      </c>
      <c r="K38" s="1" t="str">
        <f ca="1">IF(OR(procTags!K38="white",procTags!K38="yellow",procTags!K38="grey"),IF('Currently Exported 2'!K38=1, "have", "missing"),IF('Currently Exported 2'!K38=1, "extra", "ignore"))</f>
        <v>ignore</v>
      </c>
      <c r="L38" s="1" t="str">
        <f ca="1">IF(OR(procTags!L38="white",procTags!L38="yellow",procTags!L38="grey"),IF('Currently Exported 2'!L38=1, "have", "missing"),IF('Currently Exported 2'!L38=1, "extra", "ignore"))</f>
        <v>ignore</v>
      </c>
      <c r="M38" s="1" t="str">
        <f ca="1">IF(OR(procTags!M38="white",procTags!M38="yellow",procTags!M38="grey"),IF('Currently Exported 2'!M38=1, "have", "missing"),IF('Currently Exported 2'!M38=1, "extra", "ignore"))</f>
        <v>ignore</v>
      </c>
      <c r="N38" s="1" t="str">
        <f ca="1">IF(OR(procTags!N38="white",procTags!N38="yellow",procTags!N38="grey"),IF('Currently Exported 2'!N38=1, "have", "missing"),IF('Currently Exported 2'!N38=1, "extra", "ignore"))</f>
        <v>ignore</v>
      </c>
      <c r="O38" s="1" t="str">
        <f ca="1">IF(OR(procTags!O38="white",procTags!O38="yellow",procTags!O38="grey"),IF('Currently Exported 2'!O38=1, "have", "missing"),IF('Currently Exported 2'!O38=1, "extra", "ignore"))</f>
        <v>ignore</v>
      </c>
      <c r="P38" s="1" t="str">
        <f ca="1">IF(OR(procTags!P38="white",procTags!P38="yellow",procTags!P38="grey"),IF('Currently Exported 2'!P38=1, "have", "missing"),IF('Currently Exported 2'!P38=1, "extra", "ignore"))</f>
        <v>ignore</v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>
        <f ca="1">IF(OR(procTags!B39="white",procTags!B39="yellow",procTags!B39="grey"),IF('Currently Exported 2'!B39=1, "have", "missing"),IF('Currently Exported 2'!B39=1, "extra", "ignore"))</f>
        <v>ignore</v>
      </c>
      <c r="C39" s="1" t="str">
        <f ca="1">IF(OR(procTags!C39="white",procTags!C39="yellow",procTags!C39="grey"),IF('Currently Exported 2'!C39=1, "have", "missing"),IF('Currently Exported 2'!C39=1, "extra", "ignore"))</f>
        <v>ignore</v>
      </c>
      <c r="D39" s="1" t="str">
        <f ca="1">IF(OR(procTags!D39="white",procTags!D39="yellow",procTags!D39="grey"),IF('Currently Exported 2'!D39=1, "have", "missing"),IF('Currently Exported 2'!D39=1, "extra", "ignore"))</f>
        <v>ignore</v>
      </c>
      <c r="E39" s="1" t="str">
        <f ca="1">IF(OR(procTags!E39="white",procTags!E39="yellow",procTags!E39="grey"),IF('Currently Exported 2'!E39=1, "have", "missing"),IF('Currently Exported 2'!E39=1, "extra", "ignore"))</f>
        <v>ignore</v>
      </c>
      <c r="F39" s="1" t="str">
        <f ca="1">IF(OR(procTags!F39="white",procTags!F39="yellow",procTags!F39="grey"),IF('Currently Exported 2'!F39=1, "have", "missing"),IF('Currently Exported 2'!F39=1, "extra", "ignore"))</f>
        <v>ignore</v>
      </c>
      <c r="G39" s="1" t="str">
        <f ca="1">IF(OR(procTags!G39="white",procTags!G39="yellow",procTags!G39="grey"),IF('Currently Exported 2'!G39=1, "have", "missing"),IF('Currently Exported 2'!G39=1, "extra", "ignore"))</f>
        <v>ignore</v>
      </c>
      <c r="H39" s="1" t="str">
        <f ca="1">IF(OR(procTags!H39="white",procTags!H39="yellow",procTags!H39="grey"),IF('Currently Exported 2'!H39=1, "have", "missing"),IF('Currently Exported 2'!H39=1, "extra", "ignore"))</f>
        <v>ignore</v>
      </c>
      <c r="I39" s="1" t="str">
        <f ca="1">IF(OR(procTags!I39="white",procTags!I39="yellow",procTags!I39="grey"),IF('Currently Exported 2'!I39=1, "have", "missing"),IF('Currently Exported 2'!I39=1, "extra", "ignore"))</f>
        <v>ignore</v>
      </c>
      <c r="J39" s="1" t="str">
        <f ca="1">IF(OR(procTags!J39="white",procTags!J39="yellow",procTags!J39="grey"),IF('Currently Exported 2'!J39=1, "have", "missing"),IF('Currently Exported 2'!J39=1, "extra", "ignore"))</f>
        <v>ignore</v>
      </c>
      <c r="K39" s="1" t="str">
        <f ca="1">IF(OR(procTags!K39="white",procTags!K39="yellow",procTags!K39="grey"),IF('Currently Exported 2'!K39=1, "have", "missing"),IF('Currently Exported 2'!K39=1, "extra", "ignore"))</f>
        <v>ignore</v>
      </c>
      <c r="L39" s="1" t="str">
        <f ca="1">IF(OR(procTags!L39="white",procTags!L39="yellow",procTags!L39="grey"),IF('Currently Exported 2'!L39=1, "have", "missing"),IF('Currently Exported 2'!L39=1, "extra", "ignore"))</f>
        <v>ignore</v>
      </c>
      <c r="M39" s="1" t="str">
        <f ca="1">IF(OR(procTags!M39="white",procTags!M39="yellow",procTags!M39="grey"),IF('Currently Exported 2'!M39=1, "have", "missing"),IF('Currently Exported 2'!M39=1, "extra", "ignore"))</f>
        <v>ignore</v>
      </c>
      <c r="N39" s="1" t="str">
        <f ca="1">IF(OR(procTags!N39="white",procTags!N39="yellow",procTags!N39="grey"),IF('Currently Exported 2'!N39=1, "have", "missing"),IF('Currently Exported 2'!N39=1, "extra", "ignore"))</f>
        <v>ignore</v>
      </c>
      <c r="O39" s="1" t="str">
        <f ca="1">IF(OR(procTags!O39="white",procTags!O39="yellow",procTags!O39="grey"),IF('Currently Exported 2'!O39=1, "have", "missing"),IF('Currently Exported 2'!O39=1, "extra", "ignore"))</f>
        <v>ignore</v>
      </c>
      <c r="P39" s="1" t="str">
        <f ca="1">IF(OR(procTags!P39="white",procTags!P39="yellow",procTags!P39="grey"),IF('Currently Exported 2'!P39=1, "have", "missing"),IF('Currently Exported 2'!P39=1, "extra", "ignore"))</f>
        <v>ignore</v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>
        <f ca="1">IF(OR(procTags!B40="white",procTags!B40="yellow",procTags!B40="grey"),IF('Currently Exported 2'!B40=1, "have", "missing"),IF('Currently Exported 2'!B40=1, "extra", "ignore"))</f>
        <v>ignore</v>
      </c>
      <c r="C40" s="1" t="str">
        <f ca="1">IF(OR(procTags!C40="white",procTags!C40="yellow",procTags!C40="grey"),IF('Currently Exported 2'!C40=1, "have", "missing"),IF('Currently Exported 2'!C40=1, "extra", "ignore"))</f>
        <v>ignore</v>
      </c>
      <c r="D40" s="1" t="str">
        <f ca="1">IF(OR(procTags!D40="white",procTags!D40="yellow",procTags!D40="grey"),IF('Currently Exported 2'!D40=1, "have", "missing"),IF('Currently Exported 2'!D40=1, "extra", "ignore"))</f>
        <v>ignore</v>
      </c>
      <c r="E40" s="1" t="str">
        <f ca="1">IF(OR(procTags!E40="white",procTags!E40="yellow",procTags!E40="grey"),IF('Currently Exported 2'!E40=1, "have", "missing"),IF('Currently Exported 2'!E40=1, "extra", "ignore"))</f>
        <v>ignore</v>
      </c>
      <c r="F40" s="1" t="str">
        <f ca="1">IF(OR(procTags!F40="white",procTags!F40="yellow",procTags!F40="grey"),IF('Currently Exported 2'!F40=1, "have", "missing"),IF('Currently Exported 2'!F40=1, "extra", "ignore"))</f>
        <v>ignore</v>
      </c>
      <c r="G40" s="1" t="str">
        <f ca="1">IF(OR(procTags!G40="white",procTags!G40="yellow",procTags!G40="grey"),IF('Currently Exported 2'!G40=1, "have", "missing"),IF('Currently Exported 2'!G40=1, "extra", "ignore"))</f>
        <v>ignore</v>
      </c>
      <c r="H40" s="1" t="str">
        <f ca="1">IF(OR(procTags!H40="white",procTags!H40="yellow",procTags!H40="grey"),IF('Currently Exported 2'!H40=1, "have", "missing"),IF('Currently Exported 2'!H40=1, "extra", "ignore"))</f>
        <v>ignore</v>
      </c>
      <c r="I40" s="1" t="str">
        <f ca="1">IF(OR(procTags!I40="white",procTags!I40="yellow",procTags!I40="grey"),IF('Currently Exported 2'!I40=1, "have", "missing"),IF('Currently Exported 2'!I40=1, "extra", "ignore"))</f>
        <v>ignore</v>
      </c>
      <c r="J40" s="1" t="str">
        <f ca="1">IF(OR(procTags!J40="white",procTags!J40="yellow",procTags!J40="grey"),IF('Currently Exported 2'!J40=1, "have", "missing"),IF('Currently Exported 2'!J40=1, "extra", "ignore"))</f>
        <v>ignore</v>
      </c>
      <c r="K40" s="1" t="str">
        <f ca="1">IF(OR(procTags!K40="white",procTags!K40="yellow",procTags!K40="grey"),IF('Currently Exported 2'!K40=1, "have", "missing"),IF('Currently Exported 2'!K40=1, "extra", "ignore"))</f>
        <v>ignore</v>
      </c>
      <c r="L40" s="1" t="str">
        <f ca="1">IF(OR(procTags!L40="white",procTags!L40="yellow",procTags!L40="grey"),IF('Currently Exported 2'!L40=1, "have", "missing"),IF('Currently Exported 2'!L40=1, "extra", "ignore"))</f>
        <v>ignore</v>
      </c>
      <c r="M40" s="1" t="str">
        <f ca="1">IF(OR(procTags!M40="white",procTags!M40="yellow",procTags!M40="grey"),IF('Currently Exported 2'!M40=1, "have", "missing"),IF('Currently Exported 2'!M40=1, "extra", "ignore"))</f>
        <v>ignore</v>
      </c>
      <c r="N40" s="1" t="str">
        <f ca="1">IF(OR(procTags!N40="white",procTags!N40="yellow",procTags!N40="grey"),IF('Currently Exported 2'!N40=1, "have", "missing"),IF('Currently Exported 2'!N40=1, "extra", "ignore"))</f>
        <v>ignore</v>
      </c>
      <c r="O40" s="1" t="str">
        <f ca="1">IF(OR(procTags!O40="white",procTags!O40="yellow",procTags!O40="grey"),IF('Currently Exported 2'!O40=1, "have", "missing"),IF('Currently Exported 2'!O40=1, "extra", "ignore"))</f>
        <v>ignore</v>
      </c>
      <c r="P40" s="1" t="str">
        <f ca="1">IF(OR(procTags!P40="white",procTags!P40="yellow",procTags!P40="grey"),IF('Currently Exported 2'!P40=1, "have", "missing"),IF('Currently Exported 2'!P40=1, "extra", "ignore"))</f>
        <v>ignore</v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>
        <f ca="1">IF(OR(procTags!B41="white",procTags!B41="yellow",procTags!B41="grey"),IF('Currently Exported 2'!B41=1, "have", "missing"),IF('Currently Exported 2'!B41=1, "extra", "ignore"))</f>
        <v>ignore</v>
      </c>
      <c r="C41" s="1" t="str">
        <f ca="1">IF(OR(procTags!C41="white",procTags!C41="yellow",procTags!C41="grey"),IF('Currently Exported 2'!C41=1, "have", "missing"),IF('Currently Exported 2'!C41=1, "extra", "ignore"))</f>
        <v>ignore</v>
      </c>
      <c r="D41" s="1" t="str">
        <f ca="1">IF(OR(procTags!D41="white",procTags!D41="yellow",procTags!D41="grey"),IF('Currently Exported 2'!D41=1, "have", "missing"),IF('Currently Exported 2'!D41=1, "extra", "ignore"))</f>
        <v>ignore</v>
      </c>
      <c r="E41" s="1" t="str">
        <f ca="1">IF(OR(procTags!E41="white",procTags!E41="yellow",procTags!E41="grey"),IF('Currently Exported 2'!E41=1, "have", "missing"),IF('Currently Exported 2'!E41=1, "extra", "ignore"))</f>
        <v>ignore</v>
      </c>
      <c r="F41" s="1" t="str">
        <f ca="1">IF(OR(procTags!F41="white",procTags!F41="yellow",procTags!F41="grey"),IF('Currently Exported 2'!F41=1, "have", "missing"),IF('Currently Exported 2'!F41=1, "extra", "ignore"))</f>
        <v>ignore</v>
      </c>
      <c r="G41" s="1" t="str">
        <f ca="1">IF(OR(procTags!G41="white",procTags!G41="yellow",procTags!G41="grey"),IF('Currently Exported 2'!G41=1, "have", "missing"),IF('Currently Exported 2'!G41=1, "extra", "ignore"))</f>
        <v>ignore</v>
      </c>
      <c r="H41" s="1" t="str">
        <f ca="1">IF(OR(procTags!H41="white",procTags!H41="yellow",procTags!H41="grey"),IF('Currently Exported 2'!H41=1, "have", "missing"),IF('Currently Exported 2'!H41=1, "extra", "ignore"))</f>
        <v>ignore</v>
      </c>
      <c r="I41" s="1" t="str">
        <f ca="1">IF(OR(procTags!I41="white",procTags!I41="yellow",procTags!I41="grey"),IF('Currently Exported 2'!I41=1, "have", "missing"),IF('Currently Exported 2'!I41=1, "extra", "ignore"))</f>
        <v>ignore</v>
      </c>
      <c r="J41" s="1" t="str">
        <f ca="1">IF(OR(procTags!J41="white",procTags!J41="yellow",procTags!J41="grey"),IF('Currently Exported 2'!J41=1, "have", "missing"),IF('Currently Exported 2'!J41=1, "extra", "ignore"))</f>
        <v>ignore</v>
      </c>
      <c r="K41" s="1" t="str">
        <f ca="1">IF(OR(procTags!K41="white",procTags!K41="yellow",procTags!K41="grey"),IF('Currently Exported 2'!K41=1, "have", "missing"),IF('Currently Exported 2'!K41=1, "extra", "ignore"))</f>
        <v>ignore</v>
      </c>
      <c r="L41" s="1" t="str">
        <f ca="1">IF(OR(procTags!L41="white",procTags!L41="yellow",procTags!L41="grey"),IF('Currently Exported 2'!L41=1, "have", "missing"),IF('Currently Exported 2'!L41=1, "extra", "ignore"))</f>
        <v>ignore</v>
      </c>
      <c r="M41" s="1" t="str">
        <f ca="1">IF(OR(procTags!M41="white",procTags!M41="yellow",procTags!M41="grey"),IF('Currently Exported 2'!M41=1, "have", "missing"),IF('Currently Exported 2'!M41=1, "extra", "ignore"))</f>
        <v>ignore</v>
      </c>
      <c r="N41" s="1" t="str">
        <f ca="1">IF(OR(procTags!N41="white",procTags!N41="yellow",procTags!N41="grey"),IF('Currently Exported 2'!N41=1, "have", "missing"),IF('Currently Exported 2'!N41=1, "extra", "ignore"))</f>
        <v>ignore</v>
      </c>
      <c r="O41" s="1" t="str">
        <f ca="1">IF(OR(procTags!O41="white",procTags!O41="yellow",procTags!O41="grey"),IF('Currently Exported 2'!O41=1, "have", "missing"),IF('Currently Exported 2'!O41=1, "extra", "ignore"))</f>
        <v>ignore</v>
      </c>
      <c r="P41" s="1" t="str">
        <f ca="1">IF(OR(procTags!P41="white",procTags!P41="yellow",procTags!P41="grey"),IF('Currently Exported 2'!P41=1, "have", "missing"),IF('Currently Exported 2'!P41=1, "extra", "ignore"))</f>
        <v>ignore</v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>
        <f ca="1">IF(OR(procTags!B42="white",procTags!B42="yellow",procTags!B42="grey"),IF('Currently Exported 2'!B42=1, "have", "missing"),IF('Currently Exported 2'!B42=1, "extra", "ignore"))</f>
        <v>ignore</v>
      </c>
      <c r="C42" s="1" t="str">
        <f ca="1">IF(OR(procTags!C42="white",procTags!C42="yellow",procTags!C42="grey"),IF('Currently Exported 2'!C42=1, "have", "missing"),IF('Currently Exported 2'!C42=1, "extra", "ignore"))</f>
        <v>ignore</v>
      </c>
      <c r="D42" s="1" t="str">
        <f ca="1">IF(OR(procTags!D42="white",procTags!D42="yellow",procTags!D42="grey"),IF('Currently Exported 2'!D42=1, "have", "missing"),IF('Currently Exported 2'!D42=1, "extra", "ignore"))</f>
        <v>ignore</v>
      </c>
      <c r="E42" s="1" t="str">
        <f ca="1">IF(OR(procTags!E42="white",procTags!E42="yellow",procTags!E42="grey"),IF('Currently Exported 2'!E42=1, "have", "missing"),IF('Currently Exported 2'!E42=1, "extra", "ignore"))</f>
        <v>ignore</v>
      </c>
      <c r="F42" s="1" t="str">
        <f ca="1">IF(OR(procTags!F42="white",procTags!F42="yellow",procTags!F42="grey"),IF('Currently Exported 2'!F42=1, "have", "missing"),IF('Currently Exported 2'!F42=1, "extra", "ignore"))</f>
        <v>ignore</v>
      </c>
      <c r="G42" s="1" t="str">
        <f ca="1">IF(OR(procTags!G42="white",procTags!G42="yellow",procTags!G42="grey"),IF('Currently Exported 2'!G42=1, "have", "missing"),IF('Currently Exported 2'!G42=1, "extra", "ignore"))</f>
        <v>ignore</v>
      </c>
      <c r="H42" s="1" t="str">
        <f ca="1">IF(OR(procTags!H42="white",procTags!H42="yellow",procTags!H42="grey"),IF('Currently Exported 2'!H42=1, "have", "missing"),IF('Currently Exported 2'!H42=1, "extra", "ignore"))</f>
        <v>ignore</v>
      </c>
      <c r="I42" s="1" t="str">
        <f ca="1">IF(OR(procTags!I42="white",procTags!I42="yellow",procTags!I42="grey"),IF('Currently Exported 2'!I42=1, "have", "missing"),IF('Currently Exported 2'!I42=1, "extra", "ignore"))</f>
        <v>ignore</v>
      </c>
      <c r="J42" s="1" t="str">
        <f ca="1">IF(OR(procTags!J42="white",procTags!J42="yellow",procTags!J42="grey"),IF('Currently Exported 2'!J42=1, "have", "missing"),IF('Currently Exported 2'!J42=1, "extra", "ignore"))</f>
        <v>ignore</v>
      </c>
      <c r="K42" s="1" t="str">
        <f ca="1">IF(OR(procTags!K42="white",procTags!K42="yellow",procTags!K42="grey"),IF('Currently Exported 2'!K42=1, "have", "missing"),IF('Currently Exported 2'!K42=1, "extra", "ignore"))</f>
        <v>ignore</v>
      </c>
      <c r="L42" s="1" t="str">
        <f ca="1">IF(OR(procTags!L42="white",procTags!L42="yellow",procTags!L42="grey"),IF('Currently Exported 2'!L42=1, "have", "missing"),IF('Currently Exported 2'!L42=1, "extra", "ignore"))</f>
        <v>ignore</v>
      </c>
      <c r="M42" s="1" t="str">
        <f ca="1">IF(OR(procTags!M42="white",procTags!M42="yellow",procTags!M42="grey"),IF('Currently Exported 2'!M42=1, "have", "missing"),IF('Currently Exported 2'!M42=1, "extra", "ignore"))</f>
        <v>ignore</v>
      </c>
      <c r="N42" s="1" t="str">
        <f ca="1">IF(OR(procTags!N42="white",procTags!N42="yellow",procTags!N42="grey"),IF('Currently Exported 2'!N42=1, "have", "missing"),IF('Currently Exported 2'!N42=1, "extra", "ignore"))</f>
        <v>ignore</v>
      </c>
      <c r="O42" s="1" t="str">
        <f ca="1">IF(OR(procTags!O42="white",procTags!O42="yellow",procTags!O42="grey"),IF('Currently Exported 2'!O42=1, "have", "missing"),IF('Currently Exported 2'!O42=1, "extra", "ignore"))</f>
        <v>ignore</v>
      </c>
      <c r="P42" s="1" t="str">
        <f ca="1">IF(OR(procTags!P42="white",procTags!P42="yellow",procTags!P42="grey"),IF('Currently Exported 2'!P42=1, "have", "missing"),IF('Currently Exported 2'!P42=1, "extra", "ignore"))</f>
        <v>ignore</v>
      </c>
    </row>
    <row r="43" spans="1:16" x14ac:dyDescent="0.2">
      <c r="A43" s="1" t="str">
        <f ca="1">IFERROR(__xludf.DUMMYFUNCTION("""COMPUTED_VALUE"""),"chiller_inc_rh_1")</f>
        <v>chiller_inc_rh_1</v>
      </c>
      <c r="B43" s="1" t="str">
        <f ca="1">IF(OR(procTags!B43="white",procTags!B43="yellow",procTags!B43="grey"),IF('Currently Exported 2'!B43=1, "have", "missing"),IF('Currently Exported 2'!B43=1, "extra", "ignore"))</f>
        <v>ignore</v>
      </c>
      <c r="C43" s="1" t="str">
        <f ca="1">IF(OR(procTags!C43="white",procTags!C43="yellow",procTags!C43="grey"),IF('Currently Exported 2'!C43=1, "have", "missing"),IF('Currently Exported 2'!C43=1, "extra", "ignore"))</f>
        <v>ignore</v>
      </c>
      <c r="D43" s="1" t="str">
        <f ca="1">IF(OR(procTags!D43="white",procTags!D43="yellow",procTags!D43="grey"),IF('Currently Exported 2'!D43=1, "have", "missing"),IF('Currently Exported 2'!D43=1, "extra", "ignore"))</f>
        <v>ignore</v>
      </c>
      <c r="E43" s="1" t="str">
        <f ca="1">IF(OR(procTags!E43="white",procTags!E43="yellow",procTags!E43="grey"),IF('Currently Exported 2'!E43=1, "have", "missing"),IF('Currently Exported 2'!E43=1, "extra", "ignore"))</f>
        <v>ignore</v>
      </c>
      <c r="F43" s="1" t="str">
        <f ca="1">IF(OR(procTags!F43="white",procTags!F43="yellow",procTags!F43="grey"),IF('Currently Exported 2'!F43=1, "have", "missing"),IF('Currently Exported 2'!F43=1, "extra", "ignore"))</f>
        <v>ignore</v>
      </c>
      <c r="G43" s="1" t="str">
        <f ca="1">IF(OR(procTags!G43="white",procTags!G43="yellow",procTags!G43="grey"),IF('Currently Exported 2'!G43=1, "have", "missing"),IF('Currently Exported 2'!G43=1, "extra", "ignore"))</f>
        <v>ignore</v>
      </c>
      <c r="H43" s="1" t="str">
        <f ca="1">IF(OR(procTags!H43="white",procTags!H43="yellow",procTags!H43="grey"),IF('Currently Exported 2'!H43=1, "have", "missing"),IF('Currently Exported 2'!H43=1, "extra", "ignore"))</f>
        <v>ignore</v>
      </c>
      <c r="I43" s="1" t="str">
        <f ca="1">IF(OR(procTags!I43="white",procTags!I43="yellow",procTags!I43="grey"),IF('Currently Exported 2'!I43=1, "have", "missing"),IF('Currently Exported 2'!I43=1, "extra", "ignore"))</f>
        <v>ignore</v>
      </c>
      <c r="J43" s="1" t="str">
        <f ca="1">IF(OR(procTags!J43="white",procTags!J43="yellow",procTags!J43="grey"),IF('Currently Exported 2'!J43=1, "have", "missing"),IF('Currently Exported 2'!J43=1, "extra", "ignore"))</f>
        <v>ignore</v>
      </c>
      <c r="K43" s="1" t="str">
        <f ca="1">IF(OR(procTags!K43="white",procTags!K43="yellow",procTags!K43="grey"),IF('Currently Exported 2'!K43=1, "have", "missing"),IF('Currently Exported 2'!K43=1, "extra", "ignore"))</f>
        <v>ignore</v>
      </c>
      <c r="L43" s="1" t="str">
        <f ca="1">IF(OR(procTags!L43="white",procTags!L43="yellow",procTags!L43="grey"),IF('Currently Exported 2'!L43=1, "have", "missing"),IF('Currently Exported 2'!L43=1, "extra", "ignore"))</f>
        <v>ignore</v>
      </c>
      <c r="M43" s="1" t="str">
        <f ca="1">IF(OR(procTags!M43="white",procTags!M43="yellow",procTags!M43="grey"),IF('Currently Exported 2'!M43=1, "have", "missing"),IF('Currently Exported 2'!M43=1, "extra", "ignore"))</f>
        <v>ignore</v>
      </c>
      <c r="N43" s="1" t="str">
        <f ca="1">IF(OR(procTags!N43="white",procTags!N43="yellow",procTags!N43="grey"),IF('Currently Exported 2'!N43=1, "have", "missing"),IF('Currently Exported 2'!N43=1, "extra", "ignore"))</f>
        <v>ignore</v>
      </c>
      <c r="O43" s="1" t="str">
        <f ca="1">IF(OR(procTags!O43="white",procTags!O43="yellow",procTags!O43="grey"),IF('Currently Exported 2'!O43=1, "have", "missing"),IF('Currently Exported 2'!O43=1, "extra", "ignore"))</f>
        <v>ignore</v>
      </c>
      <c r="P43" s="1" t="str">
        <f ca="1">IF(OR(procTags!P43="white",procTags!P43="yellow",procTags!P43="grey"),IF('Currently Exported 2'!P43=1, "have", "missing"),IF('Currently Exported 2'!P43=1, "extra", "ignore"))</f>
        <v>ignore</v>
      </c>
    </row>
    <row r="44" spans="1:16" x14ac:dyDescent="0.2">
      <c r="A44" s="1" t="str">
        <f ca="1">IFERROR(__xludf.DUMMYFUNCTION("""COMPUTED_VALUE"""),"chiller_inc_rh_2")</f>
        <v>chiller_inc_rh_2</v>
      </c>
      <c r="B44" s="1" t="str">
        <f ca="1">IF(OR(procTags!B44="white",procTags!B44="yellow",procTags!B44="grey"),IF('Currently Exported 2'!B44=1, "have", "missing"),IF('Currently Exported 2'!B44=1, "extra", "ignore"))</f>
        <v>ignore</v>
      </c>
      <c r="C44" s="1" t="str">
        <f ca="1">IF(OR(procTags!C44="white",procTags!C44="yellow",procTags!C44="grey"),IF('Currently Exported 2'!C44=1, "have", "missing"),IF('Currently Exported 2'!C44=1, "extra", "ignore"))</f>
        <v>ignore</v>
      </c>
      <c r="D44" s="1" t="str">
        <f ca="1">IF(OR(procTags!D44="white",procTags!D44="yellow",procTags!D44="grey"),IF('Currently Exported 2'!D44=1, "have", "missing"),IF('Currently Exported 2'!D44=1, "extra", "ignore"))</f>
        <v>ignore</v>
      </c>
      <c r="E44" s="1" t="str">
        <f ca="1">IF(OR(procTags!E44="white",procTags!E44="yellow",procTags!E44="grey"),IF('Currently Exported 2'!E44=1, "have", "missing"),IF('Currently Exported 2'!E44=1, "extra", "ignore"))</f>
        <v>ignore</v>
      </c>
      <c r="F44" s="1" t="str">
        <f ca="1">IF(OR(procTags!F44="white",procTags!F44="yellow",procTags!F44="grey"),IF('Currently Exported 2'!F44=1, "have", "missing"),IF('Currently Exported 2'!F44=1, "extra", "ignore"))</f>
        <v>ignore</v>
      </c>
      <c r="G44" s="1" t="str">
        <f ca="1">IF(OR(procTags!G44="white",procTags!G44="yellow",procTags!G44="grey"),IF('Currently Exported 2'!G44=1, "have", "missing"),IF('Currently Exported 2'!G44=1, "extra", "ignore"))</f>
        <v>ignore</v>
      </c>
      <c r="H44" s="1" t="str">
        <f ca="1">IF(OR(procTags!H44="white",procTags!H44="yellow",procTags!H44="grey"),IF('Currently Exported 2'!H44=1, "have", "missing"),IF('Currently Exported 2'!H44=1, "extra", "ignore"))</f>
        <v>ignore</v>
      </c>
      <c r="I44" s="1" t="str">
        <f ca="1">IF(OR(procTags!I44="white",procTags!I44="yellow",procTags!I44="grey"),IF('Currently Exported 2'!I44=1, "have", "missing"),IF('Currently Exported 2'!I44=1, "extra", "ignore"))</f>
        <v>ignore</v>
      </c>
      <c r="J44" s="1" t="str">
        <f ca="1">IF(OR(procTags!J44="white",procTags!J44="yellow",procTags!J44="grey"),IF('Currently Exported 2'!J44=1, "have", "missing"),IF('Currently Exported 2'!J44=1, "extra", "ignore"))</f>
        <v>ignore</v>
      </c>
      <c r="K44" s="1" t="str">
        <f ca="1">IF(OR(procTags!K44="white",procTags!K44="yellow",procTags!K44="grey"),IF('Currently Exported 2'!K44=1, "have", "missing"),IF('Currently Exported 2'!K44=1, "extra", "ignore"))</f>
        <v>ignore</v>
      </c>
      <c r="L44" s="1" t="str">
        <f ca="1">IF(OR(procTags!L44="white",procTags!L44="yellow",procTags!L44="grey"),IF('Currently Exported 2'!L44=1, "have", "missing"),IF('Currently Exported 2'!L44=1, "extra", "ignore"))</f>
        <v>ignore</v>
      </c>
      <c r="M44" s="1" t="str">
        <f ca="1">IF(OR(procTags!M44="white",procTags!M44="yellow",procTags!M44="grey"),IF('Currently Exported 2'!M44=1, "have", "missing"),IF('Currently Exported 2'!M44=1, "extra", "ignore"))</f>
        <v>ignore</v>
      </c>
      <c r="N44" s="1" t="str">
        <f ca="1">IF(OR(procTags!N44="white",procTags!N44="yellow",procTags!N44="grey"),IF('Currently Exported 2'!N44=1, "have", "missing"),IF('Currently Exported 2'!N44=1, "extra", "ignore"))</f>
        <v>ignore</v>
      </c>
      <c r="O44" s="1" t="str">
        <f ca="1">IF(OR(procTags!O44="white",procTags!O44="yellow",procTags!O44="grey"),IF('Currently Exported 2'!O44=1, "have", "missing"),IF('Currently Exported 2'!O44=1, "extra", "ignore"))</f>
        <v>ignore</v>
      </c>
      <c r="P44" s="1" t="str">
        <f ca="1">IF(OR(procTags!P44="white",procTags!P44="yellow",procTags!P44="grey"),IF('Currently Exported 2'!P44=1, "have", "missing"),IF('Currently Exported 2'!P44=1, "extra", "ignore"))</f>
        <v>ignore</v>
      </c>
    </row>
    <row r="45" spans="1:16" x14ac:dyDescent="0.2">
      <c r="A45" s="1" t="str">
        <f ca="1">IFERROR(__xludf.DUMMYFUNCTION("""COMPUTED_VALUE"""),"chiller_inc_rh_3")</f>
        <v>chiller_inc_rh_3</v>
      </c>
      <c r="B45" s="1" t="str">
        <f ca="1">IF(OR(procTags!B45="white",procTags!B45="yellow",procTags!B45="grey"),IF('Currently Exported 2'!B45=1, "have", "missing"),IF('Currently Exported 2'!B45=1, "extra", "ignore"))</f>
        <v>ignore</v>
      </c>
      <c r="C45" s="1" t="str">
        <f ca="1">IF(OR(procTags!C45="white",procTags!C45="yellow",procTags!C45="grey"),IF('Currently Exported 2'!C45=1, "have", "missing"),IF('Currently Exported 2'!C45=1, "extra", "ignore"))</f>
        <v>ignore</v>
      </c>
      <c r="D45" s="1" t="str">
        <f ca="1">IF(OR(procTags!D45="white",procTags!D45="yellow",procTags!D45="grey"),IF('Currently Exported 2'!D45=1, "have", "missing"),IF('Currently Exported 2'!D45=1, "extra", "ignore"))</f>
        <v>ignore</v>
      </c>
      <c r="E45" s="1" t="str">
        <f ca="1">IF(OR(procTags!E45="white",procTags!E45="yellow",procTags!E45="grey"),IF('Currently Exported 2'!E45=1, "have", "missing"),IF('Currently Exported 2'!E45=1, "extra", "ignore"))</f>
        <v>ignore</v>
      </c>
      <c r="F45" s="1" t="str">
        <f ca="1">IF(OR(procTags!F45="white",procTags!F45="yellow",procTags!F45="grey"),IF('Currently Exported 2'!F45=1, "have", "missing"),IF('Currently Exported 2'!F45=1, "extra", "ignore"))</f>
        <v>ignore</v>
      </c>
      <c r="G45" s="1" t="str">
        <f ca="1">IF(OR(procTags!G45="white",procTags!G45="yellow",procTags!G45="grey"),IF('Currently Exported 2'!G45=1, "have", "missing"),IF('Currently Exported 2'!G45=1, "extra", "ignore"))</f>
        <v>ignore</v>
      </c>
      <c r="H45" s="1" t="str">
        <f ca="1">IF(OR(procTags!H45="white",procTags!H45="yellow",procTags!H45="grey"),IF('Currently Exported 2'!H45=1, "have", "missing"),IF('Currently Exported 2'!H45=1, "extra", "ignore"))</f>
        <v>ignore</v>
      </c>
      <c r="I45" s="1" t="str">
        <f ca="1">IF(OR(procTags!I45="white",procTags!I45="yellow",procTags!I45="grey"),IF('Currently Exported 2'!I45=1, "have", "missing"),IF('Currently Exported 2'!I45=1, "extra", "ignore"))</f>
        <v>ignore</v>
      </c>
      <c r="J45" s="1" t="str">
        <f ca="1">IF(OR(procTags!J45="white",procTags!J45="yellow",procTags!J45="grey"),IF('Currently Exported 2'!J45=1, "have", "missing"),IF('Currently Exported 2'!J45=1, "extra", "ignore"))</f>
        <v>ignore</v>
      </c>
      <c r="K45" s="1" t="str">
        <f ca="1">IF(OR(procTags!K45="white",procTags!K45="yellow",procTags!K45="grey"),IF('Currently Exported 2'!K45=1, "have", "missing"),IF('Currently Exported 2'!K45=1, "extra", "ignore"))</f>
        <v>ignore</v>
      </c>
      <c r="L45" s="1" t="str">
        <f ca="1">IF(OR(procTags!L45="white",procTags!L45="yellow",procTags!L45="grey"),IF('Currently Exported 2'!L45=1, "have", "missing"),IF('Currently Exported 2'!L45=1, "extra", "ignore"))</f>
        <v>ignore</v>
      </c>
      <c r="M45" s="1" t="str">
        <f ca="1">IF(OR(procTags!M45="white",procTags!M45="yellow",procTags!M45="grey"),IF('Currently Exported 2'!M45=1, "have", "missing"),IF('Currently Exported 2'!M45=1, "extra", "ignore"))</f>
        <v>ignore</v>
      </c>
      <c r="N45" s="1" t="str">
        <f ca="1">IF(OR(procTags!N45="white",procTags!N45="yellow",procTags!N45="grey"),IF('Currently Exported 2'!N45=1, "have", "missing"),IF('Currently Exported 2'!N45=1, "extra", "ignore"))</f>
        <v>ignore</v>
      </c>
      <c r="O45" s="1" t="str">
        <f ca="1">IF(OR(procTags!O45="white",procTags!O45="yellow",procTags!O45="grey"),IF('Currently Exported 2'!O45=1, "have", "missing"),IF('Currently Exported 2'!O45=1, "extra", "ignore"))</f>
        <v>ignore</v>
      </c>
      <c r="P45" s="1" t="str">
        <f ca="1">IF(OR(procTags!P45="white",procTags!P45="yellow",procTags!P45="grey"),IF('Currently Exported 2'!P45=1, "have", "missing"),IF('Currently Exported 2'!P45=1, "extra", "ignore"))</f>
        <v>ignore</v>
      </c>
    </row>
    <row r="46" spans="1:16" x14ac:dyDescent="0.2">
      <c r="A46" s="1" t="str">
        <f ca="1">IFERROR(__xludf.DUMMYFUNCTION("""COMPUTED_VALUE"""),"chiller_inc_rh_4")</f>
        <v>chiller_inc_rh_4</v>
      </c>
      <c r="B46" s="1" t="str">
        <f ca="1">IF(OR(procTags!B46="white",procTags!B46="yellow",procTags!B46="grey"),IF('Currently Exported 2'!B46=1, "have", "missing"),IF('Currently Exported 2'!B46=1, "extra", "ignore"))</f>
        <v>ignore</v>
      </c>
      <c r="C46" s="1" t="str">
        <f ca="1">IF(OR(procTags!C46="white",procTags!C46="yellow",procTags!C46="grey"),IF('Currently Exported 2'!C46=1, "have", "missing"),IF('Currently Exported 2'!C46=1, "extra", "ignore"))</f>
        <v>ignore</v>
      </c>
      <c r="D46" s="1" t="str">
        <f ca="1">IF(OR(procTags!D46="white",procTags!D46="yellow",procTags!D46="grey"),IF('Currently Exported 2'!D46=1, "have", "missing"),IF('Currently Exported 2'!D46=1, "extra", "ignore"))</f>
        <v>ignore</v>
      </c>
      <c r="E46" s="1" t="str">
        <f ca="1">IF(OR(procTags!E46="white",procTags!E46="yellow",procTags!E46="grey"),IF('Currently Exported 2'!E46=1, "have", "missing"),IF('Currently Exported 2'!E46=1, "extra", "ignore"))</f>
        <v>ignore</v>
      </c>
      <c r="F46" s="1" t="str">
        <f ca="1">IF(OR(procTags!F46="white",procTags!F46="yellow",procTags!F46="grey"),IF('Currently Exported 2'!F46=1, "have", "missing"),IF('Currently Exported 2'!F46=1, "extra", "ignore"))</f>
        <v>ignore</v>
      </c>
      <c r="G46" s="1" t="str">
        <f ca="1">IF(OR(procTags!G46="white",procTags!G46="yellow",procTags!G46="grey"),IF('Currently Exported 2'!G46=1, "have", "missing"),IF('Currently Exported 2'!G46=1, "extra", "ignore"))</f>
        <v>ignore</v>
      </c>
      <c r="H46" s="1" t="str">
        <f ca="1">IF(OR(procTags!H46="white",procTags!H46="yellow",procTags!H46="grey"),IF('Currently Exported 2'!H46=1, "have", "missing"),IF('Currently Exported 2'!H46=1, "extra", "ignore"))</f>
        <v>ignore</v>
      </c>
      <c r="I46" s="1" t="str">
        <f ca="1">IF(OR(procTags!I46="white",procTags!I46="yellow",procTags!I46="grey"),IF('Currently Exported 2'!I46=1, "have", "missing"),IF('Currently Exported 2'!I46=1, "extra", "ignore"))</f>
        <v>ignore</v>
      </c>
      <c r="J46" s="1" t="str">
        <f ca="1">IF(OR(procTags!J46="white",procTags!J46="yellow",procTags!J46="grey"),IF('Currently Exported 2'!J46=1, "have", "missing"),IF('Currently Exported 2'!J46=1, "extra", "ignore"))</f>
        <v>ignore</v>
      </c>
      <c r="K46" s="1" t="str">
        <f ca="1">IF(OR(procTags!K46="white",procTags!K46="yellow",procTags!K46="grey"),IF('Currently Exported 2'!K46=1, "have", "missing"),IF('Currently Exported 2'!K46=1, "extra", "ignore"))</f>
        <v>ignore</v>
      </c>
      <c r="L46" s="1" t="str">
        <f ca="1">IF(OR(procTags!L46="white",procTags!L46="yellow",procTags!L46="grey"),IF('Currently Exported 2'!L46=1, "have", "missing"),IF('Currently Exported 2'!L46=1, "extra", "ignore"))</f>
        <v>ignore</v>
      </c>
      <c r="M46" s="1" t="str">
        <f ca="1">IF(OR(procTags!M46="white",procTags!M46="yellow",procTags!M46="grey"),IF('Currently Exported 2'!M46=1, "have", "missing"),IF('Currently Exported 2'!M46=1, "extra", "ignore"))</f>
        <v>ignore</v>
      </c>
      <c r="N46" s="1" t="str">
        <f ca="1">IF(OR(procTags!N46="white",procTags!N46="yellow",procTags!N46="grey"),IF('Currently Exported 2'!N46=1, "have", "missing"),IF('Currently Exported 2'!N46=1, "extra", "ignore"))</f>
        <v>ignore</v>
      </c>
      <c r="O46" s="1" t="str">
        <f ca="1">IF(OR(procTags!O46="white",procTags!O46="yellow",procTags!O46="grey"),IF('Currently Exported 2'!O46=1, "have", "missing"),IF('Currently Exported 2'!O46=1, "extra", "ignore"))</f>
        <v>ignore</v>
      </c>
      <c r="P46" s="1" t="str">
        <f ca="1">IF(OR(procTags!P46="white",procTags!P46="yellow",procTags!P46="grey"),IF('Currently Exported 2'!P46=1, "have", "missing"),IF('Currently Exported 2'!P46=1, "extra", "ignore"))</f>
        <v>ignore</v>
      </c>
    </row>
    <row r="47" spans="1:16" x14ac:dyDescent="0.2">
      <c r="A47" s="1" t="str">
        <f ca="1">IFERROR(__xludf.DUMMYFUNCTION("""COMPUTED_VALUE"""),"chiller_inc_rh_5")</f>
        <v>chiller_inc_rh_5</v>
      </c>
      <c r="B47" s="1" t="str">
        <f ca="1">IF(OR(procTags!B47="white",procTags!B47="yellow",procTags!B47="grey"),IF('Currently Exported 2'!B47=1, "have", "missing"),IF('Currently Exported 2'!B47=1, "extra", "ignore"))</f>
        <v>ignore</v>
      </c>
      <c r="C47" s="1" t="str">
        <f ca="1">IF(OR(procTags!C47="white",procTags!C47="yellow",procTags!C47="grey"),IF('Currently Exported 2'!C47=1, "have", "missing"),IF('Currently Exported 2'!C47=1, "extra", "ignore"))</f>
        <v>ignore</v>
      </c>
      <c r="D47" s="1" t="str">
        <f ca="1">IF(OR(procTags!D47="white",procTags!D47="yellow",procTags!D47="grey"),IF('Currently Exported 2'!D47=1, "have", "missing"),IF('Currently Exported 2'!D47=1, "extra", "ignore"))</f>
        <v>ignore</v>
      </c>
      <c r="E47" s="1" t="str">
        <f ca="1">IF(OR(procTags!E47="white",procTags!E47="yellow",procTags!E47="grey"),IF('Currently Exported 2'!E47=1, "have", "missing"),IF('Currently Exported 2'!E47=1, "extra", "ignore"))</f>
        <v>ignore</v>
      </c>
      <c r="F47" s="1" t="str">
        <f ca="1">IF(OR(procTags!F47="white",procTags!F47="yellow",procTags!F47="grey"),IF('Currently Exported 2'!F47=1, "have", "missing"),IF('Currently Exported 2'!F47=1, "extra", "ignore"))</f>
        <v>ignore</v>
      </c>
      <c r="G47" s="1" t="str">
        <f ca="1">IF(OR(procTags!G47="white",procTags!G47="yellow",procTags!G47="grey"),IF('Currently Exported 2'!G47=1, "have", "missing"),IF('Currently Exported 2'!G47=1, "extra", "ignore"))</f>
        <v>ignore</v>
      </c>
      <c r="H47" s="1" t="str">
        <f ca="1">IF(OR(procTags!H47="white",procTags!H47="yellow",procTags!H47="grey"),IF('Currently Exported 2'!H47=1, "have", "missing"),IF('Currently Exported 2'!H47=1, "extra", "ignore"))</f>
        <v>ignore</v>
      </c>
      <c r="I47" s="1" t="str">
        <f ca="1">IF(OR(procTags!I47="white",procTags!I47="yellow",procTags!I47="grey"),IF('Currently Exported 2'!I47=1, "have", "missing"),IF('Currently Exported 2'!I47=1, "extra", "ignore"))</f>
        <v>ignore</v>
      </c>
      <c r="J47" s="1" t="str">
        <f ca="1">IF(OR(procTags!J47="white",procTags!J47="yellow",procTags!J47="grey"),IF('Currently Exported 2'!J47=1, "have", "missing"),IF('Currently Exported 2'!J47=1, "extra", "ignore"))</f>
        <v>ignore</v>
      </c>
      <c r="K47" s="1" t="str">
        <f ca="1">IF(OR(procTags!K47="white",procTags!K47="yellow",procTags!K47="grey"),IF('Currently Exported 2'!K47=1, "have", "missing"),IF('Currently Exported 2'!K47=1, "extra", "ignore"))</f>
        <v>ignore</v>
      </c>
      <c r="L47" s="1" t="str">
        <f ca="1">IF(OR(procTags!L47="white",procTags!L47="yellow",procTags!L47="grey"),IF('Currently Exported 2'!L47=1, "have", "missing"),IF('Currently Exported 2'!L47=1, "extra", "ignore"))</f>
        <v>ignore</v>
      </c>
      <c r="M47" s="1" t="str">
        <f ca="1">IF(OR(procTags!M47="white",procTags!M47="yellow",procTags!M47="grey"),IF('Currently Exported 2'!M47=1, "have", "missing"),IF('Currently Exported 2'!M47=1, "extra", "ignore"))</f>
        <v>ignore</v>
      </c>
      <c r="N47" s="1" t="str">
        <f ca="1">IF(OR(procTags!N47="white",procTags!N47="yellow",procTags!N47="grey"),IF('Currently Exported 2'!N47=1, "have", "missing"),IF('Currently Exported 2'!N47=1, "extra", "ignore"))</f>
        <v>ignore</v>
      </c>
      <c r="O47" s="1" t="str">
        <f ca="1">IF(OR(procTags!O47="white",procTags!O47="yellow",procTags!O47="grey"),IF('Currently Exported 2'!O47=1, "have", "missing"),IF('Currently Exported 2'!O47=1, "extra", "ignore"))</f>
        <v>ignore</v>
      </c>
      <c r="P47" s="1" t="str">
        <f ca="1">IF(OR(procTags!P47="white",procTags!P47="yellow",procTags!P47="grey"),IF('Currently Exported 2'!P47=1, "have", "missing"),IF('Currently Exported 2'!P47=1, "extra", "ignore"))</f>
        <v>ignore</v>
      </c>
    </row>
    <row r="48" spans="1:16" x14ac:dyDescent="0.2">
      <c r="A48" s="1" t="str">
        <f ca="1">IFERROR(__xludf.DUMMYFUNCTION("""COMPUTED_VALUE"""),"chiller_inc_rh_6")</f>
        <v>chiller_inc_rh_6</v>
      </c>
      <c r="B48" s="1" t="str">
        <f ca="1">IF(OR(procTags!B48="white",procTags!B48="yellow",procTags!B48="grey"),IF('Currently Exported 2'!B48=1, "have", "missing"),IF('Currently Exported 2'!B48=1, "extra", "ignore"))</f>
        <v>ignore</v>
      </c>
      <c r="C48" s="1" t="str">
        <f ca="1">IF(OR(procTags!C48="white",procTags!C48="yellow",procTags!C48="grey"),IF('Currently Exported 2'!C48=1, "have", "missing"),IF('Currently Exported 2'!C48=1, "extra", "ignore"))</f>
        <v>ignore</v>
      </c>
      <c r="D48" s="1" t="str">
        <f ca="1">IF(OR(procTags!D48="white",procTags!D48="yellow",procTags!D48="grey"),IF('Currently Exported 2'!D48=1, "have", "missing"),IF('Currently Exported 2'!D48=1, "extra", "ignore"))</f>
        <v>ignore</v>
      </c>
      <c r="E48" s="1" t="str">
        <f ca="1">IF(OR(procTags!E48="white",procTags!E48="yellow",procTags!E48="grey"),IF('Currently Exported 2'!E48=1, "have", "missing"),IF('Currently Exported 2'!E48=1, "extra", "ignore"))</f>
        <v>ignore</v>
      </c>
      <c r="F48" s="1" t="str">
        <f ca="1">IF(OR(procTags!F48="white",procTags!F48="yellow",procTags!F48="grey"),IF('Currently Exported 2'!F48=1, "have", "missing"),IF('Currently Exported 2'!F48=1, "extra", "ignore"))</f>
        <v>ignore</v>
      </c>
      <c r="G48" s="1" t="str">
        <f ca="1">IF(OR(procTags!G48="white",procTags!G48="yellow",procTags!G48="grey"),IF('Currently Exported 2'!G48=1, "have", "missing"),IF('Currently Exported 2'!G48=1, "extra", "ignore"))</f>
        <v>ignore</v>
      </c>
      <c r="H48" s="1" t="str">
        <f ca="1">IF(OR(procTags!H48="white",procTags!H48="yellow",procTags!H48="grey"),IF('Currently Exported 2'!H48=1, "have", "missing"),IF('Currently Exported 2'!H48=1, "extra", "ignore"))</f>
        <v>ignore</v>
      </c>
      <c r="I48" s="1" t="str">
        <f ca="1">IF(OR(procTags!I48="white",procTags!I48="yellow",procTags!I48="grey"),IF('Currently Exported 2'!I48=1, "have", "missing"),IF('Currently Exported 2'!I48=1, "extra", "ignore"))</f>
        <v>ignore</v>
      </c>
      <c r="J48" s="1" t="str">
        <f ca="1">IF(OR(procTags!J48="white",procTags!J48="yellow",procTags!J48="grey"),IF('Currently Exported 2'!J48=1, "have", "missing"),IF('Currently Exported 2'!J48=1, "extra", "ignore"))</f>
        <v>ignore</v>
      </c>
      <c r="K48" s="1" t="str">
        <f ca="1">IF(OR(procTags!K48="white",procTags!K48="yellow",procTags!K48="grey"),IF('Currently Exported 2'!K48=1, "have", "missing"),IF('Currently Exported 2'!K48=1, "extra", "ignore"))</f>
        <v>ignore</v>
      </c>
      <c r="L48" s="1" t="str">
        <f ca="1">IF(OR(procTags!L48="white",procTags!L48="yellow",procTags!L48="grey"),IF('Currently Exported 2'!L48=1, "have", "missing"),IF('Currently Exported 2'!L48=1, "extra", "ignore"))</f>
        <v>ignore</v>
      </c>
      <c r="M48" s="1" t="str">
        <f ca="1">IF(OR(procTags!M48="white",procTags!M48="yellow",procTags!M48="grey"),IF('Currently Exported 2'!M48=1, "have", "missing"),IF('Currently Exported 2'!M48=1, "extra", "ignore"))</f>
        <v>ignore</v>
      </c>
      <c r="N48" s="1" t="str">
        <f ca="1">IF(OR(procTags!N48="white",procTags!N48="yellow",procTags!N48="grey"),IF('Currently Exported 2'!N48=1, "have", "missing"),IF('Currently Exported 2'!N48=1, "extra", "ignore"))</f>
        <v>ignore</v>
      </c>
      <c r="O48" s="1" t="str">
        <f ca="1">IF(OR(procTags!O48="white",procTags!O48="yellow",procTags!O48="grey"),IF('Currently Exported 2'!O48=1, "have", "missing"),IF('Currently Exported 2'!O48=1, "extra", "ignore"))</f>
        <v>ignore</v>
      </c>
      <c r="P48" s="1" t="str">
        <f ca="1">IF(OR(procTags!P48="white",procTags!P48="yellow",procTags!P48="grey"),IF('Currently Exported 2'!P48=1, "have", "missing"),IF('Currently Exported 2'!P48=1, "extra", "ignore"))</f>
        <v>ignore</v>
      </c>
    </row>
    <row r="49" spans="1:16" x14ac:dyDescent="0.2">
      <c r="A49" s="1" t="str">
        <f ca="1">IFERROR(__xludf.DUMMYFUNCTION("""COMPUTED_VALUE"""),"chiller_inc_rh_7")</f>
        <v>chiller_inc_rh_7</v>
      </c>
      <c r="B49" s="1" t="str">
        <f ca="1">IF(OR(procTags!B49="white",procTags!B49="yellow",procTags!B49="grey"),IF('Currently Exported 2'!B49=1, "have", "missing"),IF('Currently Exported 2'!B49=1, "extra", "ignore"))</f>
        <v>ignore</v>
      </c>
      <c r="C49" s="1" t="str">
        <f ca="1">IF(OR(procTags!C49="white",procTags!C49="yellow",procTags!C49="grey"),IF('Currently Exported 2'!C49=1, "have", "missing"),IF('Currently Exported 2'!C49=1, "extra", "ignore"))</f>
        <v>ignore</v>
      </c>
      <c r="D49" s="1" t="str">
        <f ca="1">IF(OR(procTags!D49="white",procTags!D49="yellow",procTags!D49="grey"),IF('Currently Exported 2'!D49=1, "have", "missing"),IF('Currently Exported 2'!D49=1, "extra", "ignore"))</f>
        <v>ignore</v>
      </c>
      <c r="E49" s="1" t="str">
        <f ca="1">IF(OR(procTags!E49="white",procTags!E49="yellow",procTags!E49="grey"),IF('Currently Exported 2'!E49=1, "have", "missing"),IF('Currently Exported 2'!E49=1, "extra", "ignore"))</f>
        <v>ignore</v>
      </c>
      <c r="F49" s="1" t="str">
        <f ca="1">IF(OR(procTags!F49="white",procTags!F49="yellow",procTags!F49="grey"),IF('Currently Exported 2'!F49=1, "have", "missing"),IF('Currently Exported 2'!F49=1, "extra", "ignore"))</f>
        <v>ignore</v>
      </c>
      <c r="G49" s="1" t="str">
        <f ca="1">IF(OR(procTags!G49="white",procTags!G49="yellow",procTags!G49="grey"),IF('Currently Exported 2'!G49=1, "have", "missing"),IF('Currently Exported 2'!G49=1, "extra", "ignore"))</f>
        <v>ignore</v>
      </c>
      <c r="H49" s="1" t="str">
        <f ca="1">IF(OR(procTags!H49="white",procTags!H49="yellow",procTags!H49="grey"),IF('Currently Exported 2'!H49=1, "have", "missing"),IF('Currently Exported 2'!H49=1, "extra", "ignore"))</f>
        <v>ignore</v>
      </c>
      <c r="I49" s="1" t="str">
        <f ca="1">IF(OR(procTags!I49="white",procTags!I49="yellow",procTags!I49="grey"),IF('Currently Exported 2'!I49=1, "have", "missing"),IF('Currently Exported 2'!I49=1, "extra", "ignore"))</f>
        <v>ignore</v>
      </c>
      <c r="J49" s="1" t="str">
        <f ca="1">IF(OR(procTags!J49="white",procTags!J49="yellow",procTags!J49="grey"),IF('Currently Exported 2'!J49=1, "have", "missing"),IF('Currently Exported 2'!J49=1, "extra", "ignore"))</f>
        <v>ignore</v>
      </c>
      <c r="K49" s="1" t="str">
        <f ca="1">IF(OR(procTags!K49="white",procTags!K49="yellow",procTags!K49="grey"),IF('Currently Exported 2'!K49=1, "have", "missing"),IF('Currently Exported 2'!K49=1, "extra", "ignore"))</f>
        <v>ignore</v>
      </c>
      <c r="L49" s="1" t="str">
        <f ca="1">IF(OR(procTags!L49="white",procTags!L49="yellow",procTags!L49="grey"),IF('Currently Exported 2'!L49=1, "have", "missing"),IF('Currently Exported 2'!L49=1, "extra", "ignore"))</f>
        <v>ignore</v>
      </c>
      <c r="M49" s="1" t="str">
        <f ca="1">IF(OR(procTags!M49="white",procTags!M49="yellow",procTags!M49="grey"),IF('Currently Exported 2'!M49=1, "have", "missing"),IF('Currently Exported 2'!M49=1, "extra", "ignore"))</f>
        <v>ignore</v>
      </c>
      <c r="N49" s="1" t="str">
        <f ca="1">IF(OR(procTags!N49="white",procTags!N49="yellow",procTags!N49="grey"),IF('Currently Exported 2'!N49=1, "have", "missing"),IF('Currently Exported 2'!N49=1, "extra", "ignore"))</f>
        <v>ignore</v>
      </c>
      <c r="O49" s="1" t="str">
        <f ca="1">IF(OR(procTags!O49="white",procTags!O49="yellow",procTags!O49="grey"),IF('Currently Exported 2'!O49=1, "have", "missing"),IF('Currently Exported 2'!O49=1, "extra", "ignore"))</f>
        <v>ignore</v>
      </c>
      <c r="P49" s="1" t="str">
        <f ca="1">IF(OR(procTags!P49="white",procTags!P49="yellow",procTags!P49="grey"),IF('Currently Exported 2'!P49=1, "have", "missing"),IF('Currently Exported 2'!P49=1, "extra", "ignore"))</f>
        <v>ignore</v>
      </c>
    </row>
    <row r="50" spans="1:16" x14ac:dyDescent="0.2">
      <c r="A50" s="1" t="str">
        <f ca="1">IFERROR(__xludf.DUMMYFUNCTION("""COMPUTED_VALUE"""),"chiller_inc_rh_8")</f>
        <v>chiller_inc_rh_8</v>
      </c>
      <c r="B50" s="1" t="str">
        <f ca="1">IF(OR(procTags!B50="white",procTags!B50="yellow",procTags!B50="grey"),IF('Currently Exported 2'!B50=1, "have", "missing"),IF('Currently Exported 2'!B50=1, "extra", "ignore"))</f>
        <v>ignore</v>
      </c>
      <c r="C50" s="1" t="str">
        <f ca="1">IF(OR(procTags!C50="white",procTags!C50="yellow",procTags!C50="grey"),IF('Currently Exported 2'!C50=1, "have", "missing"),IF('Currently Exported 2'!C50=1, "extra", "ignore"))</f>
        <v>ignore</v>
      </c>
      <c r="D50" s="1" t="str">
        <f ca="1">IF(OR(procTags!D50="white",procTags!D50="yellow",procTags!D50="grey"),IF('Currently Exported 2'!D50=1, "have", "missing"),IF('Currently Exported 2'!D50=1, "extra", "ignore"))</f>
        <v>ignore</v>
      </c>
      <c r="E50" s="1" t="str">
        <f ca="1">IF(OR(procTags!E50="white",procTags!E50="yellow",procTags!E50="grey"),IF('Currently Exported 2'!E50=1, "have", "missing"),IF('Currently Exported 2'!E50=1, "extra", "ignore"))</f>
        <v>ignore</v>
      </c>
      <c r="F50" s="1" t="str">
        <f ca="1">IF(OR(procTags!F50="white",procTags!F50="yellow",procTags!F50="grey"),IF('Currently Exported 2'!F50=1, "have", "missing"),IF('Currently Exported 2'!F50=1, "extra", "ignore"))</f>
        <v>ignore</v>
      </c>
      <c r="G50" s="1" t="str">
        <f ca="1">IF(OR(procTags!G50="white",procTags!G50="yellow",procTags!G50="grey"),IF('Currently Exported 2'!G50=1, "have", "missing"),IF('Currently Exported 2'!G50=1, "extra", "ignore"))</f>
        <v>ignore</v>
      </c>
      <c r="H50" s="1" t="str">
        <f ca="1">IF(OR(procTags!H50="white",procTags!H50="yellow",procTags!H50="grey"),IF('Currently Exported 2'!H50=1, "have", "missing"),IF('Currently Exported 2'!H50=1, "extra", "ignore"))</f>
        <v>ignore</v>
      </c>
      <c r="I50" s="1" t="str">
        <f ca="1">IF(OR(procTags!I50="white",procTags!I50="yellow",procTags!I50="grey"),IF('Currently Exported 2'!I50=1, "have", "missing"),IF('Currently Exported 2'!I50=1, "extra", "ignore"))</f>
        <v>ignore</v>
      </c>
      <c r="J50" s="1" t="str">
        <f ca="1">IF(OR(procTags!J50="white",procTags!J50="yellow",procTags!J50="grey"),IF('Currently Exported 2'!J50=1, "have", "missing"),IF('Currently Exported 2'!J50=1, "extra", "ignore"))</f>
        <v>ignore</v>
      </c>
      <c r="K50" s="1" t="str">
        <f ca="1">IF(OR(procTags!K50="white",procTags!K50="yellow",procTags!K50="grey"),IF('Currently Exported 2'!K50=1, "have", "missing"),IF('Currently Exported 2'!K50=1, "extra", "ignore"))</f>
        <v>ignore</v>
      </c>
      <c r="L50" s="1" t="str">
        <f ca="1">IF(OR(procTags!L50="white",procTags!L50="yellow",procTags!L50="grey"),IF('Currently Exported 2'!L50=1, "have", "missing"),IF('Currently Exported 2'!L50=1, "extra", "ignore"))</f>
        <v>ignore</v>
      </c>
      <c r="M50" s="1" t="str">
        <f ca="1">IF(OR(procTags!M50="white",procTags!M50="yellow",procTags!M50="grey"),IF('Currently Exported 2'!M50=1, "have", "missing"),IF('Currently Exported 2'!M50=1, "extra", "ignore"))</f>
        <v>ignore</v>
      </c>
      <c r="N50" s="1" t="str">
        <f ca="1">IF(OR(procTags!N50="white",procTags!N50="yellow",procTags!N50="grey"),IF('Currently Exported 2'!N50=1, "have", "missing"),IF('Currently Exported 2'!N50=1, "extra", "ignore"))</f>
        <v>ignore</v>
      </c>
      <c r="O50" s="1" t="str">
        <f ca="1">IF(OR(procTags!O50="white",procTags!O50="yellow",procTags!O50="grey"),IF('Currently Exported 2'!O50=1, "have", "missing"),IF('Currently Exported 2'!O50=1, "extra", "ignore"))</f>
        <v>ignore</v>
      </c>
      <c r="P50" s="1" t="str">
        <f ca="1">IF(OR(procTags!P50="white",procTags!P50="yellow",procTags!P50="grey"),IF('Currently Exported 2'!P50=1, "have", "missing"),IF('Currently Exported 2'!P50=1, "extra", "ignore"))</f>
        <v>ignore</v>
      </c>
    </row>
    <row r="51" spans="1:16" x14ac:dyDescent="0.2">
      <c r="A51" s="1" t="str">
        <f ca="1">IFERROR(__xludf.DUMMYFUNCTION("""COMPUTED_VALUE"""),"chiller_inc_rh_9")</f>
        <v>chiller_inc_rh_9</v>
      </c>
      <c r="B51" s="1" t="str">
        <f ca="1">IF(OR(procTags!B51="white",procTags!B51="yellow",procTags!B51="grey"),IF('Currently Exported 2'!B51=1, "have", "missing"),IF('Currently Exported 2'!B51=1, "extra", "ignore"))</f>
        <v>ignore</v>
      </c>
      <c r="C51" s="1" t="str">
        <f ca="1">IF(OR(procTags!C51="white",procTags!C51="yellow",procTags!C51="grey"),IF('Currently Exported 2'!C51=1, "have", "missing"),IF('Currently Exported 2'!C51=1, "extra", "ignore"))</f>
        <v>ignore</v>
      </c>
      <c r="D51" s="1" t="str">
        <f ca="1">IF(OR(procTags!D51="white",procTags!D51="yellow",procTags!D51="grey"),IF('Currently Exported 2'!D51=1, "have", "missing"),IF('Currently Exported 2'!D51=1, "extra", "ignore"))</f>
        <v>ignore</v>
      </c>
      <c r="E51" s="1" t="str">
        <f ca="1">IF(OR(procTags!E51="white",procTags!E51="yellow",procTags!E51="grey"),IF('Currently Exported 2'!E51=1, "have", "missing"),IF('Currently Exported 2'!E51=1, "extra", "ignore"))</f>
        <v>ignore</v>
      </c>
      <c r="F51" s="1" t="str">
        <f ca="1">IF(OR(procTags!F51="white",procTags!F51="yellow",procTags!F51="grey"),IF('Currently Exported 2'!F51=1, "have", "missing"),IF('Currently Exported 2'!F51=1, "extra", "ignore"))</f>
        <v>ignore</v>
      </c>
      <c r="G51" s="1" t="str">
        <f ca="1">IF(OR(procTags!G51="white",procTags!G51="yellow",procTags!G51="grey"),IF('Currently Exported 2'!G51=1, "have", "missing"),IF('Currently Exported 2'!G51=1, "extra", "ignore"))</f>
        <v>ignore</v>
      </c>
      <c r="H51" s="1" t="str">
        <f ca="1">IF(OR(procTags!H51="white",procTags!H51="yellow",procTags!H51="grey"),IF('Currently Exported 2'!H51=1, "have", "missing"),IF('Currently Exported 2'!H51=1, "extra", "ignore"))</f>
        <v>ignore</v>
      </c>
      <c r="I51" s="1" t="str">
        <f ca="1">IF(OR(procTags!I51="white",procTags!I51="yellow",procTags!I51="grey"),IF('Currently Exported 2'!I51=1, "have", "missing"),IF('Currently Exported 2'!I51=1, "extra", "ignore"))</f>
        <v>ignore</v>
      </c>
      <c r="J51" s="1" t="str">
        <f ca="1">IF(OR(procTags!J51="white",procTags!J51="yellow",procTags!J51="grey"),IF('Currently Exported 2'!J51=1, "have", "missing"),IF('Currently Exported 2'!J51=1, "extra", "ignore"))</f>
        <v>ignore</v>
      </c>
      <c r="K51" s="1" t="str">
        <f ca="1">IF(OR(procTags!K51="white",procTags!K51="yellow",procTags!K51="grey"),IF('Currently Exported 2'!K51=1, "have", "missing"),IF('Currently Exported 2'!K51=1, "extra", "ignore"))</f>
        <v>ignore</v>
      </c>
      <c r="L51" s="1" t="str">
        <f ca="1">IF(OR(procTags!L51="white",procTags!L51="yellow",procTags!L51="grey"),IF('Currently Exported 2'!L51=1, "have", "missing"),IF('Currently Exported 2'!L51=1, "extra", "ignore"))</f>
        <v>ignore</v>
      </c>
      <c r="M51" s="1" t="str">
        <f ca="1">IF(OR(procTags!M51="white",procTags!M51="yellow",procTags!M51="grey"),IF('Currently Exported 2'!M51=1, "have", "missing"),IF('Currently Exported 2'!M51=1, "extra", "ignore"))</f>
        <v>ignore</v>
      </c>
      <c r="N51" s="1" t="str">
        <f ca="1">IF(OR(procTags!N51="white",procTags!N51="yellow",procTags!N51="grey"),IF('Currently Exported 2'!N51=1, "have", "missing"),IF('Currently Exported 2'!N51=1, "extra", "ignore"))</f>
        <v>ignore</v>
      </c>
      <c r="O51" s="1" t="str">
        <f ca="1">IF(OR(procTags!O51="white",procTags!O51="yellow",procTags!O51="grey"),IF('Currently Exported 2'!O51=1, "have", "missing"),IF('Currently Exported 2'!O51=1, "extra", "ignore"))</f>
        <v>ignore</v>
      </c>
      <c r="P51" s="1" t="str">
        <f ca="1">IF(OR(procTags!P51="white",procTags!P51="yellow",procTags!P51="grey"),IF('Currently Exported 2'!P51=1, "have", "missing"),IF('Currently Exported 2'!P51=1, "extra", "ignore"))</f>
        <v>ignore</v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>
        <f ca="1">IF(OR(procTags!B52="white",procTags!B52="yellow",procTags!B52="grey"),IF('Currently Exported 2'!B52=1, "have", "missing"),IF('Currently Exported 2'!B52=1, "extra", "ignore"))</f>
        <v>ignore</v>
      </c>
      <c r="C52" s="1" t="str">
        <f ca="1">IF(OR(procTags!C52="white",procTags!C52="yellow",procTags!C52="grey"),IF('Currently Exported 2'!C52=1, "have", "missing"),IF('Currently Exported 2'!C52=1, "extra", "ignore"))</f>
        <v>ignore</v>
      </c>
      <c r="D52" s="1" t="str">
        <f ca="1">IF(OR(procTags!D52="white",procTags!D52="yellow",procTags!D52="grey"),IF('Currently Exported 2'!D52=1, "have", "missing"),IF('Currently Exported 2'!D52=1, "extra", "ignore"))</f>
        <v>ignore</v>
      </c>
      <c r="E52" s="1" t="str">
        <f ca="1">IF(OR(procTags!E52="white",procTags!E52="yellow",procTags!E52="grey"),IF('Currently Exported 2'!E52=1, "have", "missing"),IF('Currently Exported 2'!E52=1, "extra", "ignore"))</f>
        <v>ignore</v>
      </c>
      <c r="F52" s="1" t="str">
        <f ca="1">IF(OR(procTags!F52="white",procTags!F52="yellow",procTags!F52="grey"),IF('Currently Exported 2'!F52=1, "have", "missing"),IF('Currently Exported 2'!F52=1, "extra", "ignore"))</f>
        <v>ignore</v>
      </c>
      <c r="G52" s="1" t="str">
        <f ca="1">IF(OR(procTags!G52="white",procTags!G52="yellow",procTags!G52="grey"),IF('Currently Exported 2'!G52=1, "have", "missing"),IF('Currently Exported 2'!G52=1, "extra", "ignore"))</f>
        <v>ignore</v>
      </c>
      <c r="H52" s="1" t="str">
        <f ca="1">IF(OR(procTags!H52="white",procTags!H52="yellow",procTags!H52="grey"),IF('Currently Exported 2'!H52=1, "have", "missing"),IF('Currently Exported 2'!H52=1, "extra", "ignore"))</f>
        <v>ignore</v>
      </c>
      <c r="I52" s="1" t="str">
        <f ca="1">IF(OR(procTags!I52="white",procTags!I52="yellow",procTags!I52="grey"),IF('Currently Exported 2'!I52=1, "have", "missing"),IF('Currently Exported 2'!I52=1, "extra", "ignore"))</f>
        <v>ignore</v>
      </c>
      <c r="J52" s="1" t="str">
        <f ca="1">IF(OR(procTags!J52="white",procTags!J52="yellow",procTags!J52="grey"),IF('Currently Exported 2'!J52=1, "have", "missing"),IF('Currently Exported 2'!J52=1, "extra", "ignore"))</f>
        <v>ignore</v>
      </c>
      <c r="K52" s="1" t="str">
        <f ca="1">IF(OR(procTags!K52="white",procTags!K52="yellow",procTags!K52="grey"),IF('Currently Exported 2'!K52=1, "have", "missing"),IF('Currently Exported 2'!K52=1, "extra", "ignore"))</f>
        <v>ignore</v>
      </c>
      <c r="L52" s="1" t="str">
        <f ca="1">IF(OR(procTags!L52="white",procTags!L52="yellow",procTags!L52="grey"),IF('Currently Exported 2'!L52=1, "have", "missing"),IF('Currently Exported 2'!L52=1, "extra", "ignore"))</f>
        <v>ignore</v>
      </c>
      <c r="M52" s="1" t="str">
        <f ca="1">IF(OR(procTags!M52="white",procTags!M52="yellow",procTags!M52="grey"),IF('Currently Exported 2'!M52=1, "have", "missing"),IF('Currently Exported 2'!M52=1, "extra", "ignore"))</f>
        <v>ignore</v>
      </c>
      <c r="N52" s="1" t="str">
        <f ca="1">IF(OR(procTags!N52="white",procTags!N52="yellow",procTags!N52="grey"),IF('Currently Exported 2'!N52=1, "have", "missing"),IF('Currently Exported 2'!N52=1, "extra", "ignore"))</f>
        <v>ignore</v>
      </c>
      <c r="O52" s="1" t="str">
        <f ca="1">IF(OR(procTags!O52="white",procTags!O52="yellow",procTags!O52="grey"),IF('Currently Exported 2'!O52=1, "have", "missing"),IF('Currently Exported 2'!O52=1, "extra", "ignore"))</f>
        <v>ignore</v>
      </c>
      <c r="P52" s="1" t="str">
        <f ca="1">IF(OR(procTags!P52="white",procTags!P52="yellow",procTags!P52="grey"),IF('Currently Exported 2'!P52=1, "have", "missing"),IF('Currently Exported 2'!P52=1, "extra", "ignore"))</f>
        <v>ignore</v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>
        <f ca="1">IF(OR(procTags!B53="white",procTags!B53="yellow",procTags!B53="grey"),IF('Currently Exported 2'!B53=1, "have", "missing"),IF('Currently Exported 2'!B53=1, "extra", "ignore"))</f>
        <v>ignore</v>
      </c>
      <c r="C53" s="1" t="str">
        <f ca="1">IF(OR(procTags!C53="white",procTags!C53="yellow",procTags!C53="grey"),IF('Currently Exported 2'!C53=1, "have", "missing"),IF('Currently Exported 2'!C53=1, "extra", "ignore"))</f>
        <v>ignore</v>
      </c>
      <c r="D53" s="1" t="str">
        <f ca="1">IF(OR(procTags!D53="white",procTags!D53="yellow",procTags!D53="grey"),IF('Currently Exported 2'!D53=1, "have", "missing"),IF('Currently Exported 2'!D53=1, "extra", "ignore"))</f>
        <v>ignore</v>
      </c>
      <c r="E53" s="1" t="str">
        <f ca="1">IF(OR(procTags!E53="white",procTags!E53="yellow",procTags!E53="grey"),IF('Currently Exported 2'!E53=1, "have", "missing"),IF('Currently Exported 2'!E53=1, "extra", "ignore"))</f>
        <v>ignore</v>
      </c>
      <c r="F53" s="1" t="str">
        <f ca="1">IF(OR(procTags!F53="white",procTags!F53="yellow",procTags!F53="grey"),IF('Currently Exported 2'!F53=1, "have", "missing"),IF('Currently Exported 2'!F53=1, "extra", "ignore"))</f>
        <v>ignore</v>
      </c>
      <c r="G53" s="1" t="str">
        <f ca="1">IF(OR(procTags!G53="white",procTags!G53="yellow",procTags!G53="grey"),IF('Currently Exported 2'!G53=1, "have", "missing"),IF('Currently Exported 2'!G53=1, "extra", "ignore"))</f>
        <v>ignore</v>
      </c>
      <c r="H53" s="1" t="str">
        <f ca="1">IF(OR(procTags!H53="white",procTags!H53="yellow",procTags!H53="grey"),IF('Currently Exported 2'!H53=1, "have", "missing"),IF('Currently Exported 2'!H53=1, "extra", "ignore"))</f>
        <v>ignore</v>
      </c>
      <c r="I53" s="1" t="str">
        <f ca="1">IF(OR(procTags!I53="white",procTags!I53="yellow",procTags!I53="grey"),IF('Currently Exported 2'!I53=1, "have", "missing"),IF('Currently Exported 2'!I53=1, "extra", "ignore"))</f>
        <v>ignore</v>
      </c>
      <c r="J53" s="1" t="str">
        <f ca="1">IF(OR(procTags!J53="white",procTags!J53="yellow",procTags!J53="grey"),IF('Currently Exported 2'!J53=1, "have", "missing"),IF('Currently Exported 2'!J53=1, "extra", "ignore"))</f>
        <v>ignore</v>
      </c>
      <c r="K53" s="1" t="str">
        <f ca="1">IF(OR(procTags!K53="white",procTags!K53="yellow",procTags!K53="grey"),IF('Currently Exported 2'!K53=1, "have", "missing"),IF('Currently Exported 2'!K53=1, "extra", "ignore"))</f>
        <v>ignore</v>
      </c>
      <c r="L53" s="1" t="str">
        <f ca="1">IF(OR(procTags!L53="white",procTags!L53="yellow",procTags!L53="grey"),IF('Currently Exported 2'!L53=1, "have", "missing"),IF('Currently Exported 2'!L53=1, "extra", "ignore"))</f>
        <v>ignore</v>
      </c>
      <c r="M53" s="1" t="str">
        <f ca="1">IF(OR(procTags!M53="white",procTags!M53="yellow",procTags!M53="grey"),IF('Currently Exported 2'!M53=1, "have", "missing"),IF('Currently Exported 2'!M53=1, "extra", "ignore"))</f>
        <v>ignore</v>
      </c>
      <c r="N53" s="1" t="str">
        <f ca="1">IF(OR(procTags!N53="white",procTags!N53="yellow",procTags!N53="grey"),IF('Currently Exported 2'!N53=1, "have", "missing"),IF('Currently Exported 2'!N53=1, "extra", "ignore"))</f>
        <v>ignore</v>
      </c>
      <c r="O53" s="1" t="str">
        <f ca="1">IF(OR(procTags!O53="white",procTags!O53="yellow",procTags!O53="grey"),IF('Currently Exported 2'!O53=1, "have", "missing"),IF('Currently Exported 2'!O53=1, "extra", "ignore"))</f>
        <v>ignore</v>
      </c>
      <c r="P53" s="1" t="str">
        <f ca="1">IF(OR(procTags!P53="white",procTags!P53="yellow",procTags!P53="grey"),IF('Currently Exported 2'!P53=1, "have", "missing"),IF('Currently Exported 2'!P53=1, "extra", "ignore"))</f>
        <v>ignore</v>
      </c>
    </row>
    <row r="54" spans="1:16" x14ac:dyDescent="0.2">
      <c r="A54" s="1" t="str">
        <f ca="1">IFERROR(__xludf.DUMMYFUNCTION("""COMPUTED_VALUE"""),"chiller_night_dp")</f>
        <v>chiller_night_dp</v>
      </c>
      <c r="B54" s="1" t="str">
        <f ca="1">IF(OR(procTags!B54="white",procTags!B54="yellow",procTags!B54="grey"),IF('Currently Exported 2'!B54=1, "have", "missing"),IF('Currently Exported 2'!B54=1, "extra", "ignore"))</f>
        <v>ignore</v>
      </c>
      <c r="C54" s="1" t="str">
        <f ca="1">IF(OR(procTags!C54="white",procTags!C54="yellow",procTags!C54="grey"),IF('Currently Exported 2'!C54=1, "have", "missing"),IF('Currently Exported 2'!C54=1, "extra", "ignore"))</f>
        <v>ignore</v>
      </c>
      <c r="D54" s="1" t="str">
        <f ca="1">IF(OR(procTags!D54="white",procTags!D54="yellow",procTags!D54="grey"),IF('Currently Exported 2'!D54=1, "have", "missing"),IF('Currently Exported 2'!D54=1, "extra", "ignore"))</f>
        <v>ignore</v>
      </c>
      <c r="E54" s="1" t="str">
        <f ca="1">IF(OR(procTags!E54="white",procTags!E54="yellow",procTags!E54="grey"),IF('Currently Exported 2'!E54=1, "have", "missing"),IF('Currently Exported 2'!E54=1, "extra", "ignore"))</f>
        <v>ignore</v>
      </c>
      <c r="F54" s="1" t="str">
        <f ca="1">IF(OR(procTags!F54="white",procTags!F54="yellow",procTags!F54="grey"),IF('Currently Exported 2'!F54=1, "have", "missing"),IF('Currently Exported 2'!F54=1, "extra", "ignore"))</f>
        <v>ignore</v>
      </c>
      <c r="G54" s="1" t="str">
        <f ca="1">IF(OR(procTags!G54="white",procTags!G54="yellow",procTags!G54="grey"),IF('Currently Exported 2'!G54=1, "have", "missing"),IF('Currently Exported 2'!G54=1, "extra", "ignore"))</f>
        <v>ignore</v>
      </c>
      <c r="H54" s="1" t="str">
        <f ca="1">IF(OR(procTags!H54="white",procTags!H54="yellow",procTags!H54="grey"),IF('Currently Exported 2'!H54=1, "have", "missing"),IF('Currently Exported 2'!H54=1, "extra", "ignore"))</f>
        <v>ignore</v>
      </c>
      <c r="I54" s="1" t="str">
        <f ca="1">IF(OR(procTags!I54="white",procTags!I54="yellow",procTags!I54="grey"),IF('Currently Exported 2'!I54=1, "have", "missing"),IF('Currently Exported 2'!I54=1, "extra", "ignore"))</f>
        <v>ignore</v>
      </c>
      <c r="J54" s="1" t="str">
        <f ca="1">IF(OR(procTags!J54="white",procTags!J54="yellow",procTags!J54="grey"),IF('Currently Exported 2'!J54=1, "have", "missing"),IF('Currently Exported 2'!J54=1, "extra", "ignore"))</f>
        <v>ignore</v>
      </c>
      <c r="K54" s="1" t="str">
        <f ca="1">IF(OR(procTags!K54="white",procTags!K54="yellow",procTags!K54="grey"),IF('Currently Exported 2'!K54=1, "have", "missing"),IF('Currently Exported 2'!K54=1, "extra", "ignore"))</f>
        <v>ignore</v>
      </c>
      <c r="L54" s="1" t="str">
        <f ca="1">IF(OR(procTags!L54="white",procTags!L54="yellow",procTags!L54="grey"),IF('Currently Exported 2'!L54=1, "have", "missing"),IF('Currently Exported 2'!L54=1, "extra", "ignore"))</f>
        <v>ignore</v>
      </c>
      <c r="M54" s="1" t="str">
        <f ca="1">IF(OR(procTags!M54="white",procTags!M54="yellow",procTags!M54="grey"),IF('Currently Exported 2'!M54=1, "have", "missing"),IF('Currently Exported 2'!M54=1, "extra", "ignore"))</f>
        <v>ignore</v>
      </c>
      <c r="N54" s="1" t="str">
        <f ca="1">IF(OR(procTags!N54="white",procTags!N54="yellow",procTags!N54="grey"),IF('Currently Exported 2'!N54=1, "have", "missing"),IF('Currently Exported 2'!N54=1, "extra", "ignore"))</f>
        <v>ignore</v>
      </c>
      <c r="O54" s="1" t="str">
        <f ca="1">IF(OR(procTags!O54="white",procTags!O54="yellow",procTags!O54="grey"),IF('Currently Exported 2'!O54=1, "have", "missing"),IF('Currently Exported 2'!O54=1, "extra", "ignore"))</f>
        <v>ignore</v>
      </c>
      <c r="P54" s="1" t="str">
        <f ca="1">IF(OR(procTags!P54="white",procTags!P54="yellow",procTags!P54="grey"),IF('Currently Exported 2'!P54=1, "have", "missing"),IF('Currently Exported 2'!P54=1, "extra", "ignore"))</f>
        <v>ignore</v>
      </c>
    </row>
    <row r="55" spans="1:16" x14ac:dyDescent="0.2">
      <c r="A55" s="1" t="str">
        <f ca="1">IFERROR(__xludf.DUMMYFUNCTION("""COMPUTED_VALUE"""),"chiller_off")</f>
        <v>chiller_off</v>
      </c>
      <c r="B55" s="1" t="str">
        <f ca="1">IF(OR(procTags!B55="white",procTags!B55="yellow",procTags!B55="grey"),IF('Currently Exported 2'!B55=1, "have", "missing"),IF('Currently Exported 2'!B55=1, "extra", "ignore"))</f>
        <v>ignore</v>
      </c>
      <c r="C55" s="1" t="str">
        <f ca="1">IF(OR(procTags!C55="white",procTags!C55="yellow",procTags!C55="grey"),IF('Currently Exported 2'!C55=1, "have", "missing"),IF('Currently Exported 2'!C55=1, "extra", "ignore"))</f>
        <v>ignore</v>
      </c>
      <c r="D55" s="1" t="str">
        <f ca="1">IF(OR(procTags!D55="white",procTags!D55="yellow",procTags!D55="grey"),IF('Currently Exported 2'!D55=1, "have", "missing"),IF('Currently Exported 2'!D55=1, "extra", "ignore"))</f>
        <v>ignore</v>
      </c>
      <c r="E55" s="1" t="str">
        <f ca="1">IF(OR(procTags!E55="white",procTags!E55="yellow",procTags!E55="grey"),IF('Currently Exported 2'!E55=1, "have", "missing"),IF('Currently Exported 2'!E55=1, "extra", "ignore"))</f>
        <v>ignore</v>
      </c>
      <c r="F55" s="1" t="str">
        <f ca="1">IF(OR(procTags!F55="white",procTags!F55="yellow",procTags!F55="grey"),IF('Currently Exported 2'!F55=1, "have", "missing"),IF('Currently Exported 2'!F55=1, "extra", "ignore"))</f>
        <v>ignore</v>
      </c>
      <c r="G55" s="1" t="str">
        <f ca="1">IF(OR(procTags!G55="white",procTags!G55="yellow",procTags!G55="grey"),IF('Currently Exported 2'!G55=1, "have", "missing"),IF('Currently Exported 2'!G55=1, "extra", "ignore"))</f>
        <v>ignore</v>
      </c>
      <c r="H55" s="1" t="str">
        <f ca="1">IF(OR(procTags!H55="white",procTags!H55="yellow",procTags!H55="grey"),IF('Currently Exported 2'!H55=1, "have", "missing"),IF('Currently Exported 2'!H55=1, "extra", "ignore"))</f>
        <v>ignore</v>
      </c>
      <c r="I55" s="1" t="str">
        <f ca="1">IF(OR(procTags!I55="white",procTags!I55="yellow",procTags!I55="grey"),IF('Currently Exported 2'!I55=1, "have", "missing"),IF('Currently Exported 2'!I55=1, "extra", "ignore"))</f>
        <v>ignore</v>
      </c>
      <c r="J55" s="1" t="str">
        <f ca="1">IF(OR(procTags!J55="white",procTags!J55="yellow",procTags!J55="grey"),IF('Currently Exported 2'!J55=1, "have", "missing"),IF('Currently Exported 2'!J55=1, "extra", "ignore"))</f>
        <v>ignore</v>
      </c>
      <c r="K55" s="1" t="str">
        <f ca="1">IF(OR(procTags!K55="white",procTags!K55="yellow",procTags!K55="grey"),IF('Currently Exported 2'!K55=1, "have", "missing"),IF('Currently Exported 2'!K55=1, "extra", "ignore"))</f>
        <v>ignore</v>
      </c>
      <c r="L55" s="1" t="str">
        <f ca="1">IF(OR(procTags!L55="white",procTags!L55="yellow",procTags!L55="grey"),IF('Currently Exported 2'!L55=1, "have", "missing"),IF('Currently Exported 2'!L55=1, "extra", "ignore"))</f>
        <v>ignore</v>
      </c>
      <c r="M55" s="1" t="str">
        <f ca="1">IF(OR(procTags!M55="white",procTags!M55="yellow",procTags!M55="grey"),IF('Currently Exported 2'!M55=1, "have", "missing"),IF('Currently Exported 2'!M55=1, "extra", "ignore"))</f>
        <v>ignore</v>
      </c>
      <c r="N55" s="1" t="str">
        <f ca="1">IF(OR(procTags!N55="white",procTags!N55="yellow",procTags!N55="grey"),IF('Currently Exported 2'!N55=1, "have", "missing"),IF('Currently Exported 2'!N55=1, "extra", "ignore"))</f>
        <v>ignore</v>
      </c>
      <c r="O55" s="1" t="str">
        <f ca="1">IF(OR(procTags!O55="white",procTags!O55="yellow",procTags!O55="grey"),IF('Currently Exported 2'!O55=1, "have", "missing"),IF('Currently Exported 2'!O55=1, "extra", "ignore"))</f>
        <v>ignore</v>
      </c>
      <c r="P55" s="1" t="str">
        <f ca="1">IF(OR(procTags!P55="white",procTags!P55="yellow",procTags!P55="grey"),IF('Currently Exported 2'!P55=1, "have", "missing"),IF('Currently Exported 2'!P55=1, "extra", "ignore"))</f>
        <v>ignore</v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>
        <f ca="1">IF(OR(procTags!B56="white",procTags!B56="yellow",procTags!B56="grey"),IF('Currently Exported 2'!B56=1, "have", "missing"),IF('Currently Exported 2'!B56=1, "extra", "ignore"))</f>
        <v>ignore</v>
      </c>
      <c r="C56" s="1" t="str">
        <f ca="1">IF(OR(procTags!C56="white",procTags!C56="yellow",procTags!C56="grey"),IF('Currently Exported 2'!C56=1, "have", "missing"),IF('Currently Exported 2'!C56=1, "extra", "ignore"))</f>
        <v>ignore</v>
      </c>
      <c r="D56" s="1" t="str">
        <f ca="1">IF(OR(procTags!D56="white",procTags!D56="yellow",procTags!D56="grey"),IF('Currently Exported 2'!D56=1, "have", "missing"),IF('Currently Exported 2'!D56=1, "extra", "ignore"))</f>
        <v>ignore</v>
      </c>
      <c r="E56" s="1" t="str">
        <f ca="1">IF(OR(procTags!E56="white",procTags!E56="yellow",procTags!E56="grey"),IF('Currently Exported 2'!E56=1, "have", "missing"),IF('Currently Exported 2'!E56=1, "extra", "ignore"))</f>
        <v>ignore</v>
      </c>
      <c r="F56" s="1" t="str">
        <f ca="1">IF(OR(procTags!F56="white",procTags!F56="yellow",procTags!F56="grey"),IF('Currently Exported 2'!F56=1, "have", "missing"),IF('Currently Exported 2'!F56=1, "extra", "ignore"))</f>
        <v>ignore</v>
      </c>
      <c r="G56" s="1" t="str">
        <f ca="1">IF(OR(procTags!G56="white",procTags!G56="yellow",procTags!G56="grey"),IF('Currently Exported 2'!G56=1, "have", "missing"),IF('Currently Exported 2'!G56=1, "extra", "ignore"))</f>
        <v>ignore</v>
      </c>
      <c r="H56" s="1" t="str">
        <f ca="1">IF(OR(procTags!H56="white",procTags!H56="yellow",procTags!H56="grey"),IF('Currently Exported 2'!H56=1, "have", "missing"),IF('Currently Exported 2'!H56=1, "extra", "ignore"))</f>
        <v>ignore</v>
      </c>
      <c r="I56" s="1" t="str">
        <f ca="1">IF(OR(procTags!I56="white",procTags!I56="yellow",procTags!I56="grey"),IF('Currently Exported 2'!I56=1, "have", "missing"),IF('Currently Exported 2'!I56=1, "extra", "ignore"))</f>
        <v>ignore</v>
      </c>
      <c r="J56" s="1" t="str">
        <f ca="1">IF(OR(procTags!J56="white",procTags!J56="yellow",procTags!J56="grey"),IF('Currently Exported 2'!J56=1, "have", "missing"),IF('Currently Exported 2'!J56=1, "extra", "ignore"))</f>
        <v>ignore</v>
      </c>
      <c r="K56" s="1" t="str">
        <f ca="1">IF(OR(procTags!K56="white",procTags!K56="yellow",procTags!K56="grey"),IF('Currently Exported 2'!K56=1, "have", "missing"),IF('Currently Exported 2'!K56=1, "extra", "ignore"))</f>
        <v>ignore</v>
      </c>
      <c r="L56" s="1" t="str">
        <f ca="1">IF(OR(procTags!L56="white",procTags!L56="yellow",procTags!L56="grey"),IF('Currently Exported 2'!L56=1, "have", "missing"),IF('Currently Exported 2'!L56=1, "extra", "ignore"))</f>
        <v>ignore</v>
      </c>
      <c r="M56" s="1" t="str">
        <f ca="1">IF(OR(procTags!M56="white",procTags!M56="yellow",procTags!M56="grey"),IF('Currently Exported 2'!M56=1, "have", "missing"),IF('Currently Exported 2'!M56=1, "extra", "ignore"))</f>
        <v>ignore</v>
      </c>
      <c r="N56" s="1" t="str">
        <f ca="1">IF(OR(procTags!N56="white",procTags!N56="yellow",procTags!N56="grey"),IF('Currently Exported 2'!N56=1, "have", "missing"),IF('Currently Exported 2'!N56=1, "extra", "ignore"))</f>
        <v>ignore</v>
      </c>
      <c r="O56" s="1" t="str">
        <f ca="1">IF(OR(procTags!O56="white",procTags!O56="yellow",procTags!O56="grey"),IF('Currently Exported 2'!O56=1, "have", "missing"),IF('Currently Exported 2'!O56=1, "extra", "ignore"))</f>
        <v>ignore</v>
      </c>
      <c r="P56" s="1" t="str">
        <f ca="1">IF(OR(procTags!P56="white",procTags!P56="yellow",procTags!P56="grey"),IF('Currently Exported 2'!P56=1, "have", "missing"),IF('Currently Exported 2'!P56=1, "extra", "ignore"))</f>
        <v>ignore</v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>
        <f ca="1">IF(OR(procTags!B57="white",procTags!B57="yellow",procTags!B57="grey"),IF('Currently Exported 2'!B57=1, "have", "missing"),IF('Currently Exported 2'!B57=1, "extra", "ignore"))</f>
        <v>ignore</v>
      </c>
      <c r="C57" s="1" t="str">
        <f ca="1">IF(OR(procTags!C57="white",procTags!C57="yellow",procTags!C57="grey"),IF('Currently Exported 2'!C57=1, "have", "missing"),IF('Currently Exported 2'!C57=1, "extra", "ignore"))</f>
        <v>ignore</v>
      </c>
      <c r="D57" s="1" t="str">
        <f ca="1">IF(OR(procTags!D57="white",procTags!D57="yellow",procTags!D57="grey"),IF('Currently Exported 2'!D57=1, "have", "missing"),IF('Currently Exported 2'!D57=1, "extra", "ignore"))</f>
        <v>ignore</v>
      </c>
      <c r="E57" s="1" t="str">
        <f ca="1">IF(OR(procTags!E57="white",procTags!E57="yellow",procTags!E57="grey"),IF('Currently Exported 2'!E57=1, "have", "missing"),IF('Currently Exported 2'!E57=1, "extra", "ignore"))</f>
        <v>ignore</v>
      </c>
      <c r="F57" s="1" t="str">
        <f ca="1">IF(OR(procTags!F57="white",procTags!F57="yellow",procTags!F57="grey"),IF('Currently Exported 2'!F57=1, "have", "missing"),IF('Currently Exported 2'!F57=1, "extra", "ignore"))</f>
        <v>ignore</v>
      </c>
      <c r="G57" s="1" t="str">
        <f ca="1">IF(OR(procTags!G57="white",procTags!G57="yellow",procTags!G57="grey"),IF('Currently Exported 2'!G57=1, "have", "missing"),IF('Currently Exported 2'!G57=1, "extra", "ignore"))</f>
        <v>ignore</v>
      </c>
      <c r="H57" s="1" t="str">
        <f ca="1">IF(OR(procTags!H57="white",procTags!H57="yellow",procTags!H57="grey"),IF('Currently Exported 2'!H57=1, "have", "missing"),IF('Currently Exported 2'!H57=1, "extra", "ignore"))</f>
        <v>ignore</v>
      </c>
      <c r="I57" s="1" t="str">
        <f ca="1">IF(OR(procTags!I57="white",procTags!I57="yellow",procTags!I57="grey"),IF('Currently Exported 2'!I57=1, "have", "missing"),IF('Currently Exported 2'!I57=1, "extra", "ignore"))</f>
        <v>ignore</v>
      </c>
      <c r="J57" s="1" t="str">
        <f ca="1">IF(OR(procTags!J57="white",procTags!J57="yellow",procTags!J57="grey"),IF('Currently Exported 2'!J57=1, "have", "missing"),IF('Currently Exported 2'!J57=1, "extra", "ignore"))</f>
        <v>ignore</v>
      </c>
      <c r="K57" s="1" t="str">
        <f ca="1">IF(OR(procTags!K57="white",procTags!K57="yellow",procTags!K57="grey"),IF('Currently Exported 2'!K57=1, "have", "missing"),IF('Currently Exported 2'!K57=1, "extra", "ignore"))</f>
        <v>ignore</v>
      </c>
      <c r="L57" s="1" t="str">
        <f ca="1">IF(OR(procTags!L57="white",procTags!L57="yellow",procTags!L57="grey"),IF('Currently Exported 2'!L57=1, "have", "missing"),IF('Currently Exported 2'!L57=1, "extra", "ignore"))</f>
        <v>ignore</v>
      </c>
      <c r="M57" s="1" t="str">
        <f ca="1">IF(OR(procTags!M57="white",procTags!M57="yellow",procTags!M57="grey"),IF('Currently Exported 2'!M57=1, "have", "missing"),IF('Currently Exported 2'!M57=1, "extra", "ignore"))</f>
        <v>ignore</v>
      </c>
      <c r="N57" s="1" t="str">
        <f ca="1">IF(OR(procTags!N57="white",procTags!N57="yellow",procTags!N57="grey"),IF('Currently Exported 2'!N57=1, "have", "missing"),IF('Currently Exported 2'!N57=1, "extra", "ignore"))</f>
        <v>ignore</v>
      </c>
      <c r="O57" s="1" t="str">
        <f ca="1">IF(OR(procTags!O57="white",procTags!O57="yellow",procTags!O57="grey"),IF('Currently Exported 2'!O57=1, "have", "missing"),IF('Currently Exported 2'!O57=1, "extra", "ignore"))</f>
        <v>ignore</v>
      </c>
      <c r="P57" s="1" t="str">
        <f ca="1">IF(OR(procTags!P57="white",procTags!P57="yellow",procTags!P57="grey"),IF('Currently Exported 2'!P57=1, "have", "missing"),IF('Currently Exported 2'!P57=1, "extra", "ignore"))</f>
        <v>ignore</v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>
        <f ca="1">IF(OR(procTags!B58="white",procTags!B58="yellow",procTags!B58="grey"),IF('Currently Exported 2'!B58=1, "have", "missing"),IF('Currently Exported 2'!B58=1, "extra", "ignore"))</f>
        <v>ignore</v>
      </c>
      <c r="C58" s="1" t="str">
        <f ca="1">IF(OR(procTags!C58="white",procTags!C58="yellow",procTags!C58="grey"),IF('Currently Exported 2'!C58=1, "have", "missing"),IF('Currently Exported 2'!C58=1, "extra", "ignore"))</f>
        <v>ignore</v>
      </c>
      <c r="D58" s="1" t="str">
        <f ca="1">IF(OR(procTags!D58="white",procTags!D58="yellow",procTags!D58="grey"),IF('Currently Exported 2'!D58=1, "have", "missing"),IF('Currently Exported 2'!D58=1, "extra", "ignore"))</f>
        <v>ignore</v>
      </c>
      <c r="E58" s="1" t="str">
        <f ca="1">IF(OR(procTags!E58="white",procTags!E58="yellow",procTags!E58="grey"),IF('Currently Exported 2'!E58=1, "have", "missing"),IF('Currently Exported 2'!E58=1, "extra", "ignore"))</f>
        <v>ignore</v>
      </c>
      <c r="F58" s="1" t="str">
        <f ca="1">IF(OR(procTags!F58="white",procTags!F58="yellow",procTags!F58="grey"),IF('Currently Exported 2'!F58=1, "have", "missing"),IF('Currently Exported 2'!F58=1, "extra", "ignore"))</f>
        <v>ignore</v>
      </c>
      <c r="G58" s="1" t="str">
        <f ca="1">IF(OR(procTags!G58="white",procTags!G58="yellow",procTags!G58="grey"),IF('Currently Exported 2'!G58=1, "have", "missing"),IF('Currently Exported 2'!G58=1, "extra", "ignore"))</f>
        <v>ignore</v>
      </c>
      <c r="H58" s="1" t="str">
        <f ca="1">IF(OR(procTags!H58="white",procTags!H58="yellow",procTags!H58="grey"),IF('Currently Exported 2'!H58=1, "have", "missing"),IF('Currently Exported 2'!H58=1, "extra", "ignore"))</f>
        <v>ignore</v>
      </c>
      <c r="I58" s="1" t="str">
        <f ca="1">IF(OR(procTags!I58="white",procTags!I58="yellow",procTags!I58="grey"),IF('Currently Exported 2'!I58=1, "have", "missing"),IF('Currently Exported 2'!I58=1, "extra", "ignore"))</f>
        <v>ignore</v>
      </c>
      <c r="J58" s="1" t="str">
        <f ca="1">IF(OR(procTags!J58="white",procTags!J58="yellow",procTags!J58="grey"),IF('Currently Exported 2'!J58=1, "have", "missing"),IF('Currently Exported 2'!J58=1, "extra", "ignore"))</f>
        <v>ignore</v>
      </c>
      <c r="K58" s="1" t="str">
        <f ca="1">IF(OR(procTags!K58="white",procTags!K58="yellow",procTags!K58="grey"),IF('Currently Exported 2'!K58=1, "have", "missing"),IF('Currently Exported 2'!K58=1, "extra", "ignore"))</f>
        <v>ignore</v>
      </c>
      <c r="L58" s="1" t="str">
        <f ca="1">IF(OR(procTags!L58="white",procTags!L58="yellow",procTags!L58="grey"),IF('Currently Exported 2'!L58=1, "have", "missing"),IF('Currently Exported 2'!L58=1, "extra", "ignore"))</f>
        <v>ignore</v>
      </c>
      <c r="M58" s="1" t="str">
        <f ca="1">IF(OR(procTags!M58="white",procTags!M58="yellow",procTags!M58="grey"),IF('Currently Exported 2'!M58=1, "have", "missing"),IF('Currently Exported 2'!M58=1, "extra", "ignore"))</f>
        <v>ignore</v>
      </c>
      <c r="N58" s="1" t="str">
        <f ca="1">IF(OR(procTags!N58="white",procTags!N58="yellow",procTags!N58="grey"),IF('Currently Exported 2'!N58=1, "have", "missing"),IF('Currently Exported 2'!N58=1, "extra", "ignore"))</f>
        <v>ignore</v>
      </c>
      <c r="O58" s="1" t="str">
        <f ca="1">IF(OR(procTags!O58="white",procTags!O58="yellow",procTags!O58="grey"),IF('Currently Exported 2'!O58=1, "have", "missing"),IF('Currently Exported 2'!O58=1, "extra", "ignore"))</f>
        <v>ignore</v>
      </c>
      <c r="P58" s="1" t="str">
        <f ca="1">IF(OR(procTags!P58="white",procTags!P58="yellow",procTags!P58="grey"),IF('Currently Exported 2'!P58=1, "have", "missing"),IF('Currently Exported 2'!P58=1, "extra", "ignore"))</f>
        <v>ignore</v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>
        <f ca="1">IF(OR(procTags!B59="white",procTags!B59="yellow",procTags!B59="grey"),IF('Currently Exported 2'!B59=1, "have", "missing"),IF('Currently Exported 2'!B59=1, "extra", "ignore"))</f>
        <v>ignore</v>
      </c>
      <c r="C59" s="1" t="str">
        <f ca="1">IF(OR(procTags!C59="white",procTags!C59="yellow",procTags!C59="grey"),IF('Currently Exported 2'!C59=1, "have", "missing"),IF('Currently Exported 2'!C59=1, "extra", "ignore"))</f>
        <v>ignore</v>
      </c>
      <c r="D59" s="1" t="str">
        <f ca="1">IF(OR(procTags!D59="white",procTags!D59="yellow",procTags!D59="grey"),IF('Currently Exported 2'!D59=1, "have", "missing"),IF('Currently Exported 2'!D59=1, "extra", "ignore"))</f>
        <v>ignore</v>
      </c>
      <c r="E59" s="1" t="str">
        <f ca="1">IF(OR(procTags!E59="white",procTags!E59="yellow",procTags!E59="grey"),IF('Currently Exported 2'!E59=1, "have", "missing"),IF('Currently Exported 2'!E59=1, "extra", "ignore"))</f>
        <v>ignore</v>
      </c>
      <c r="F59" s="1" t="str">
        <f ca="1">IF(OR(procTags!F59="white",procTags!F59="yellow",procTags!F59="grey"),IF('Currently Exported 2'!F59=1, "have", "missing"),IF('Currently Exported 2'!F59=1, "extra", "ignore"))</f>
        <v>ignore</v>
      </c>
      <c r="G59" s="1" t="str">
        <f ca="1">IF(OR(procTags!G59="white",procTags!G59="yellow",procTags!G59="grey"),IF('Currently Exported 2'!G59=1, "have", "missing"),IF('Currently Exported 2'!G59=1, "extra", "ignore"))</f>
        <v>ignore</v>
      </c>
      <c r="H59" s="1" t="str">
        <f ca="1">IF(OR(procTags!H59="white",procTags!H59="yellow",procTags!H59="grey"),IF('Currently Exported 2'!H59=1, "have", "missing"),IF('Currently Exported 2'!H59=1, "extra", "ignore"))</f>
        <v>ignore</v>
      </c>
      <c r="I59" s="1" t="str">
        <f ca="1">IF(OR(procTags!I59="white",procTags!I59="yellow",procTags!I59="grey"),IF('Currently Exported 2'!I59=1, "have", "missing"),IF('Currently Exported 2'!I59=1, "extra", "ignore"))</f>
        <v>ignore</v>
      </c>
      <c r="J59" s="1" t="str">
        <f ca="1">IF(OR(procTags!J59="white",procTags!J59="yellow",procTags!J59="grey"),IF('Currently Exported 2'!J59=1, "have", "missing"),IF('Currently Exported 2'!J59=1, "extra", "ignore"))</f>
        <v>ignore</v>
      </c>
      <c r="K59" s="1" t="str">
        <f ca="1">IF(OR(procTags!K59="white",procTags!K59="yellow",procTags!K59="grey"),IF('Currently Exported 2'!K59=1, "have", "missing"),IF('Currently Exported 2'!K59=1, "extra", "ignore"))</f>
        <v>ignore</v>
      </c>
      <c r="L59" s="1" t="str">
        <f ca="1">IF(OR(procTags!L59="white",procTags!L59="yellow",procTags!L59="grey"),IF('Currently Exported 2'!L59=1, "have", "missing"),IF('Currently Exported 2'!L59=1, "extra", "ignore"))</f>
        <v>ignore</v>
      </c>
      <c r="M59" s="1" t="str">
        <f ca="1">IF(OR(procTags!M59="white",procTags!M59="yellow",procTags!M59="grey"),IF('Currently Exported 2'!M59=1, "have", "missing"),IF('Currently Exported 2'!M59=1, "extra", "ignore"))</f>
        <v>ignore</v>
      </c>
      <c r="N59" s="1" t="str">
        <f ca="1">IF(OR(procTags!N59="white",procTags!N59="yellow",procTags!N59="grey"),IF('Currently Exported 2'!N59=1, "have", "missing"),IF('Currently Exported 2'!N59=1, "extra", "ignore"))</f>
        <v>ignore</v>
      </c>
      <c r="O59" s="1" t="str">
        <f ca="1">IF(OR(procTags!O59="white",procTags!O59="yellow",procTags!O59="grey"),IF('Currently Exported 2'!O59=1, "have", "missing"),IF('Currently Exported 2'!O59=1, "extra", "ignore"))</f>
        <v>ignore</v>
      </c>
      <c r="P59" s="1" t="str">
        <f ca="1">IF(OR(procTags!P59="white",procTags!P59="yellow",procTags!P59="grey"),IF('Currently Exported 2'!P59=1, "have", "missing"),IF('Currently Exported 2'!P59=1, "extra", "ignore"))</f>
        <v>ignore</v>
      </c>
    </row>
    <row r="60" spans="1:16" x14ac:dyDescent="0.2">
      <c r="A60" s="1" t="str">
        <f ca="1">IFERROR(__xludf.DUMMYFUNCTION("""COMPUTED_VALUE"""),"chiller_solve_down")</f>
        <v>chiller_solve_down</v>
      </c>
      <c r="B60" s="1" t="str">
        <f ca="1">IF(OR(procTags!B60="white",procTags!B60="yellow",procTags!B60="grey"),IF('Currently Exported 2'!B60=1, "have", "missing"),IF('Currently Exported 2'!B60=1, "extra", "ignore"))</f>
        <v>ignore</v>
      </c>
      <c r="C60" s="1" t="str">
        <f ca="1">IF(OR(procTags!C60="white",procTags!C60="yellow",procTags!C60="grey"),IF('Currently Exported 2'!C60=1, "have", "missing"),IF('Currently Exported 2'!C60=1, "extra", "ignore"))</f>
        <v>ignore</v>
      </c>
      <c r="D60" s="1" t="str">
        <f ca="1">IF(OR(procTags!D60="white",procTags!D60="yellow",procTags!D60="grey"),IF('Currently Exported 2'!D60=1, "have", "missing"),IF('Currently Exported 2'!D60=1, "extra", "ignore"))</f>
        <v>ignore</v>
      </c>
      <c r="E60" s="1" t="str">
        <f ca="1">IF(OR(procTags!E60="white",procTags!E60="yellow",procTags!E60="grey"),IF('Currently Exported 2'!E60=1, "have", "missing"),IF('Currently Exported 2'!E60=1, "extra", "ignore"))</f>
        <v>ignore</v>
      </c>
      <c r="F60" s="1" t="str">
        <f ca="1">IF(OR(procTags!F60="white",procTags!F60="yellow",procTags!F60="grey"),IF('Currently Exported 2'!F60=1, "have", "missing"),IF('Currently Exported 2'!F60=1, "extra", "ignore"))</f>
        <v>ignore</v>
      </c>
      <c r="G60" s="1" t="str">
        <f ca="1">IF(OR(procTags!G60="white",procTags!G60="yellow",procTags!G60="grey"),IF('Currently Exported 2'!G60=1, "have", "missing"),IF('Currently Exported 2'!G60=1, "extra", "ignore"))</f>
        <v>ignore</v>
      </c>
      <c r="H60" s="1" t="str">
        <f ca="1">IF(OR(procTags!H60="white",procTags!H60="yellow",procTags!H60="grey"),IF('Currently Exported 2'!H60=1, "have", "missing"),IF('Currently Exported 2'!H60=1, "extra", "ignore"))</f>
        <v>ignore</v>
      </c>
      <c r="I60" s="1" t="str">
        <f ca="1">IF(OR(procTags!I60="white",procTags!I60="yellow",procTags!I60="grey"),IF('Currently Exported 2'!I60=1, "have", "missing"),IF('Currently Exported 2'!I60=1, "extra", "ignore"))</f>
        <v>ignore</v>
      </c>
      <c r="J60" s="1" t="str">
        <f ca="1">IF(OR(procTags!J60="white",procTags!J60="yellow",procTags!J60="grey"),IF('Currently Exported 2'!J60=1, "have", "missing"),IF('Currently Exported 2'!J60=1, "extra", "ignore"))</f>
        <v>ignore</v>
      </c>
      <c r="K60" s="1" t="str">
        <f ca="1">IF(OR(procTags!K60="white",procTags!K60="yellow",procTags!K60="grey"),IF('Currently Exported 2'!K60=1, "have", "missing"),IF('Currently Exported 2'!K60=1, "extra", "ignore"))</f>
        <v>ignore</v>
      </c>
      <c r="L60" s="1" t="str">
        <f ca="1">IF(OR(procTags!L60="white",procTags!L60="yellow",procTags!L60="grey"),IF('Currently Exported 2'!L60=1, "have", "missing"),IF('Currently Exported 2'!L60=1, "extra", "ignore"))</f>
        <v>ignore</v>
      </c>
      <c r="M60" s="1" t="str">
        <f ca="1">IF(OR(procTags!M60="white",procTags!M60="yellow",procTags!M60="grey"),IF('Currently Exported 2'!M60=1, "have", "missing"),IF('Currently Exported 2'!M60=1, "extra", "ignore"))</f>
        <v>ignore</v>
      </c>
      <c r="N60" s="1" t="str">
        <f ca="1">IF(OR(procTags!N60="white",procTags!N60="yellow",procTags!N60="grey"),IF('Currently Exported 2'!N60=1, "have", "missing"),IF('Currently Exported 2'!N60=1, "extra", "ignore"))</f>
        <v>ignore</v>
      </c>
      <c r="O60" s="1" t="str">
        <f ca="1">IF(OR(procTags!O60="white",procTags!O60="yellow",procTags!O60="grey"),IF('Currently Exported 2'!O60=1, "have", "missing"),IF('Currently Exported 2'!O60=1, "extra", "ignore"))</f>
        <v>ignore</v>
      </c>
      <c r="P60" s="1" t="str">
        <f ca="1">IF(OR(procTags!P60="white",procTags!P60="yellow",procTags!P60="grey"),IF('Currently Exported 2'!P60=1, "have", "missing"),IF('Currently Exported 2'!P60=1, "extra", "ignore"))</f>
        <v>ignore</v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>
        <f ca="1">IF(OR(procTags!B61="white",procTags!B61="yellow",procTags!B61="grey"),IF('Currently Exported 2'!B61=1, "have", "missing"),IF('Currently Exported 2'!B61=1, "extra", "ignore"))</f>
        <v>ignore</v>
      </c>
      <c r="C61" s="1" t="str">
        <f ca="1">IF(OR(procTags!C61="white",procTags!C61="yellow",procTags!C61="grey"),IF('Currently Exported 2'!C61=1, "have", "missing"),IF('Currently Exported 2'!C61=1, "extra", "ignore"))</f>
        <v>ignore</v>
      </c>
      <c r="D61" s="1" t="str">
        <f ca="1">IF(OR(procTags!D61="white",procTags!D61="yellow",procTags!D61="grey"),IF('Currently Exported 2'!D61=1, "have", "missing"),IF('Currently Exported 2'!D61=1, "extra", "ignore"))</f>
        <v>ignore</v>
      </c>
      <c r="E61" s="1" t="str">
        <f ca="1">IF(OR(procTags!E61="white",procTags!E61="yellow",procTags!E61="grey"),IF('Currently Exported 2'!E61=1, "have", "missing"),IF('Currently Exported 2'!E61=1, "extra", "ignore"))</f>
        <v>ignore</v>
      </c>
      <c r="F61" s="1" t="str">
        <f ca="1">IF(OR(procTags!F61="white",procTags!F61="yellow",procTags!F61="grey"),IF('Currently Exported 2'!F61=1, "have", "missing"),IF('Currently Exported 2'!F61=1, "extra", "ignore"))</f>
        <v>ignore</v>
      </c>
      <c r="G61" s="1" t="str">
        <f ca="1">IF(OR(procTags!G61="white",procTags!G61="yellow",procTags!G61="grey"),IF('Currently Exported 2'!G61=1, "have", "missing"),IF('Currently Exported 2'!G61=1, "extra", "ignore"))</f>
        <v>ignore</v>
      </c>
      <c r="H61" s="1" t="str">
        <f ca="1">IF(OR(procTags!H61="white",procTags!H61="yellow",procTags!H61="grey"),IF('Currently Exported 2'!H61=1, "have", "missing"),IF('Currently Exported 2'!H61=1, "extra", "ignore"))</f>
        <v>ignore</v>
      </c>
      <c r="I61" s="1" t="str">
        <f ca="1">IF(OR(procTags!I61="white",procTags!I61="yellow",procTags!I61="grey"),IF('Currently Exported 2'!I61=1, "have", "missing"),IF('Currently Exported 2'!I61=1, "extra", "ignore"))</f>
        <v>ignore</v>
      </c>
      <c r="J61" s="1" t="str">
        <f ca="1">IF(OR(procTags!J61="white",procTags!J61="yellow",procTags!J61="grey"),IF('Currently Exported 2'!J61=1, "have", "missing"),IF('Currently Exported 2'!J61=1, "extra", "ignore"))</f>
        <v>ignore</v>
      </c>
      <c r="K61" s="1" t="str">
        <f ca="1">IF(OR(procTags!K61="white",procTags!K61="yellow",procTags!K61="grey"),IF('Currently Exported 2'!K61=1, "have", "missing"),IF('Currently Exported 2'!K61=1, "extra", "ignore"))</f>
        <v>ignore</v>
      </c>
      <c r="L61" s="1" t="str">
        <f ca="1">IF(OR(procTags!L61="white",procTags!L61="yellow",procTags!L61="grey"),IF('Currently Exported 2'!L61=1, "have", "missing"),IF('Currently Exported 2'!L61=1, "extra", "ignore"))</f>
        <v>ignore</v>
      </c>
      <c r="M61" s="1" t="str">
        <f ca="1">IF(OR(procTags!M61="white",procTags!M61="yellow",procTags!M61="grey"),IF('Currently Exported 2'!M61=1, "have", "missing"),IF('Currently Exported 2'!M61=1, "extra", "ignore"))</f>
        <v>ignore</v>
      </c>
      <c r="N61" s="1" t="str">
        <f ca="1">IF(OR(procTags!N61="white",procTags!N61="yellow",procTags!N61="grey"),IF('Currently Exported 2'!N61=1, "have", "missing"),IF('Currently Exported 2'!N61=1, "extra", "ignore"))</f>
        <v>ignore</v>
      </c>
      <c r="O61" s="1" t="str">
        <f ca="1">IF(OR(procTags!O61="white",procTags!O61="yellow",procTags!O61="grey"),IF('Currently Exported 2'!O61=1, "have", "missing"),IF('Currently Exported 2'!O61=1, "extra", "ignore"))</f>
        <v>ignore</v>
      </c>
      <c r="P61" s="1" t="str">
        <f ca="1">IF(OR(procTags!P61="white",procTags!P61="yellow",procTags!P61="grey"),IF('Currently Exported 2'!P61=1, "have", "missing"),IF('Currently Exported 2'!P61=1, "extra", "ignore"))</f>
        <v>ignore</v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>
        <f ca="1">IF(OR(procTags!B62="white",procTags!B62="yellow",procTags!B62="grey"),IF('Currently Exported 2'!B62=1, "have", "missing"),IF('Currently Exported 2'!B62=1, "extra", "ignore"))</f>
        <v>ignore</v>
      </c>
      <c r="C62" s="1" t="str">
        <f ca="1">IF(OR(procTags!C62="white",procTags!C62="yellow",procTags!C62="grey"),IF('Currently Exported 2'!C62=1, "have", "missing"),IF('Currently Exported 2'!C62=1, "extra", "ignore"))</f>
        <v>ignore</v>
      </c>
      <c r="D62" s="1" t="str">
        <f ca="1">IF(OR(procTags!D62="white",procTags!D62="yellow",procTags!D62="grey"),IF('Currently Exported 2'!D62=1, "have", "missing"),IF('Currently Exported 2'!D62=1, "extra", "ignore"))</f>
        <v>ignore</v>
      </c>
      <c r="E62" s="1" t="str">
        <f ca="1">IF(OR(procTags!E62="white",procTags!E62="yellow",procTags!E62="grey"),IF('Currently Exported 2'!E62=1, "have", "missing"),IF('Currently Exported 2'!E62=1, "extra", "ignore"))</f>
        <v>ignore</v>
      </c>
      <c r="F62" s="1" t="str">
        <f ca="1">IF(OR(procTags!F62="white",procTags!F62="yellow",procTags!F62="grey"),IF('Currently Exported 2'!F62=1, "have", "missing"),IF('Currently Exported 2'!F62=1, "extra", "ignore"))</f>
        <v>ignore</v>
      </c>
      <c r="G62" s="1" t="str">
        <f ca="1">IF(OR(procTags!G62="white",procTags!G62="yellow",procTags!G62="grey"),IF('Currently Exported 2'!G62=1, "have", "missing"),IF('Currently Exported 2'!G62=1, "extra", "ignore"))</f>
        <v>ignore</v>
      </c>
      <c r="H62" s="1" t="str">
        <f ca="1">IF(OR(procTags!H62="white",procTags!H62="yellow",procTags!H62="grey"),IF('Currently Exported 2'!H62=1, "have", "missing"),IF('Currently Exported 2'!H62=1, "extra", "ignore"))</f>
        <v>ignore</v>
      </c>
      <c r="I62" s="1" t="str">
        <f ca="1">IF(OR(procTags!I62="white",procTags!I62="yellow",procTags!I62="grey"),IF('Currently Exported 2'!I62=1, "have", "missing"),IF('Currently Exported 2'!I62=1, "extra", "ignore"))</f>
        <v>ignore</v>
      </c>
      <c r="J62" s="1" t="str">
        <f ca="1">IF(OR(procTags!J62="white",procTags!J62="yellow",procTags!J62="grey"),IF('Currently Exported 2'!J62=1, "have", "missing"),IF('Currently Exported 2'!J62=1, "extra", "ignore"))</f>
        <v>ignore</v>
      </c>
      <c r="K62" s="1" t="str">
        <f ca="1">IF(OR(procTags!K62="white",procTags!K62="yellow",procTags!K62="grey"),IF('Currently Exported 2'!K62=1, "have", "missing"),IF('Currently Exported 2'!K62=1, "extra", "ignore"))</f>
        <v>ignore</v>
      </c>
      <c r="L62" s="1" t="str">
        <f ca="1">IF(OR(procTags!L62="white",procTags!L62="yellow",procTags!L62="grey"),IF('Currently Exported 2'!L62=1, "have", "missing"),IF('Currently Exported 2'!L62=1, "extra", "ignore"))</f>
        <v>ignore</v>
      </c>
      <c r="M62" s="1" t="str">
        <f ca="1">IF(OR(procTags!M62="white",procTags!M62="yellow",procTags!M62="grey"),IF('Currently Exported 2'!M62=1, "have", "missing"),IF('Currently Exported 2'!M62=1, "extra", "ignore"))</f>
        <v>ignore</v>
      </c>
      <c r="N62" s="1" t="str">
        <f ca="1">IF(OR(procTags!N62="white",procTags!N62="yellow",procTags!N62="grey"),IF('Currently Exported 2'!N62=1, "have", "missing"),IF('Currently Exported 2'!N62=1, "extra", "ignore"))</f>
        <v>ignore</v>
      </c>
      <c r="O62" s="1" t="str">
        <f ca="1">IF(OR(procTags!O62="white",procTags!O62="yellow",procTags!O62="grey"),IF('Currently Exported 2'!O62=1, "have", "missing"),IF('Currently Exported 2'!O62=1, "extra", "ignore"))</f>
        <v>ignore</v>
      </c>
      <c r="P62" s="1" t="str">
        <f ca="1">IF(OR(procTags!P62="white",procTags!P62="yellow",procTags!P62="grey"),IF('Currently Exported 2'!P62=1, "have", "missing"),IF('Currently Exported 2'!P62=1, "extra", "ignore"))</f>
        <v>ignore</v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>
        <f ca="1">IF(OR(procTags!B63="white",procTags!B63="yellow",procTags!B63="grey"),IF('Currently Exported 2'!B63=1, "have", "missing"),IF('Currently Exported 2'!B63=1, "extra", "ignore"))</f>
        <v>ignore</v>
      </c>
      <c r="C63" s="1" t="str">
        <f ca="1">IF(OR(procTags!C63="white",procTags!C63="yellow",procTags!C63="grey"),IF('Currently Exported 2'!C63=1, "have", "missing"),IF('Currently Exported 2'!C63=1, "extra", "ignore"))</f>
        <v>ignore</v>
      </c>
      <c r="D63" s="1" t="str">
        <f ca="1">IF(OR(procTags!D63="white",procTags!D63="yellow",procTags!D63="grey"),IF('Currently Exported 2'!D63=1, "have", "missing"),IF('Currently Exported 2'!D63=1, "extra", "ignore"))</f>
        <v>ignore</v>
      </c>
      <c r="E63" s="1" t="str">
        <f ca="1">IF(OR(procTags!E63="white",procTags!E63="yellow",procTags!E63="grey"),IF('Currently Exported 2'!E63=1, "have", "missing"),IF('Currently Exported 2'!E63=1, "extra", "ignore"))</f>
        <v>ignore</v>
      </c>
      <c r="F63" s="1" t="str">
        <f ca="1">IF(OR(procTags!F63="white",procTags!F63="yellow",procTags!F63="grey"),IF('Currently Exported 2'!F63=1, "have", "missing"),IF('Currently Exported 2'!F63=1, "extra", "ignore"))</f>
        <v>ignore</v>
      </c>
      <c r="G63" s="1" t="str">
        <f ca="1">IF(OR(procTags!G63="white",procTags!G63="yellow",procTags!G63="grey"),IF('Currently Exported 2'!G63=1, "have", "missing"),IF('Currently Exported 2'!G63=1, "extra", "ignore"))</f>
        <v>ignore</v>
      </c>
      <c r="H63" s="1" t="str">
        <f ca="1">IF(OR(procTags!H63="white",procTags!H63="yellow",procTags!H63="grey"),IF('Currently Exported 2'!H63=1, "have", "missing"),IF('Currently Exported 2'!H63=1, "extra", "ignore"))</f>
        <v>ignore</v>
      </c>
      <c r="I63" s="1" t="str">
        <f ca="1">IF(OR(procTags!I63="white",procTags!I63="yellow",procTags!I63="grey"),IF('Currently Exported 2'!I63=1, "have", "missing"),IF('Currently Exported 2'!I63=1, "extra", "ignore"))</f>
        <v>ignore</v>
      </c>
      <c r="J63" s="1" t="str">
        <f ca="1">IF(OR(procTags!J63="white",procTags!J63="yellow",procTags!J63="grey"),IF('Currently Exported 2'!J63=1, "have", "missing"),IF('Currently Exported 2'!J63=1, "extra", "ignore"))</f>
        <v>ignore</v>
      </c>
      <c r="K63" s="1" t="str">
        <f ca="1">IF(OR(procTags!K63="white",procTags!K63="yellow",procTags!K63="grey"),IF('Currently Exported 2'!K63=1, "have", "missing"),IF('Currently Exported 2'!K63=1, "extra", "ignore"))</f>
        <v>ignore</v>
      </c>
      <c r="L63" s="1" t="str">
        <f ca="1">IF(OR(procTags!L63="white",procTags!L63="yellow",procTags!L63="grey"),IF('Currently Exported 2'!L63=1, "have", "missing"),IF('Currently Exported 2'!L63=1, "extra", "ignore"))</f>
        <v>ignore</v>
      </c>
      <c r="M63" s="1" t="str">
        <f ca="1">IF(OR(procTags!M63="white",procTags!M63="yellow",procTags!M63="grey"),IF('Currently Exported 2'!M63=1, "have", "missing"),IF('Currently Exported 2'!M63=1, "extra", "ignore"))</f>
        <v>ignore</v>
      </c>
      <c r="N63" s="1" t="str">
        <f ca="1">IF(OR(procTags!N63="white",procTags!N63="yellow",procTags!N63="grey"),IF('Currently Exported 2'!N63=1, "have", "missing"),IF('Currently Exported 2'!N63=1, "extra", "ignore"))</f>
        <v>ignore</v>
      </c>
      <c r="O63" s="1" t="str">
        <f ca="1">IF(OR(procTags!O63="white",procTags!O63="yellow",procTags!O63="grey"),IF('Currently Exported 2'!O63=1, "have", "missing"),IF('Currently Exported 2'!O63=1, "extra", "ignore"))</f>
        <v>ignore</v>
      </c>
      <c r="P63" s="1" t="str">
        <f ca="1">IF(OR(procTags!P63="white",procTags!P63="yellow",procTags!P63="grey"),IF('Currently Exported 2'!P63=1, "have", "missing"),IF('Currently Exported 2'!P63=1, "extra", "ignore"))</f>
        <v>ignore</v>
      </c>
    </row>
    <row r="64" spans="1:16" x14ac:dyDescent="0.2">
      <c r="A64" s="1" t="str">
        <f ca="1">IFERROR(__xludf.DUMMYFUNCTION("""COMPUTED_VALUE"""),"chiller_temp")</f>
        <v>chiller_temp</v>
      </c>
      <c r="B64" s="1" t="str">
        <f ca="1">IF(OR(procTags!B64="white",procTags!B64="yellow",procTags!B64="grey"),IF('Currently Exported 2'!B64=1, "have", "missing"),IF('Currently Exported 2'!B64=1, "extra", "ignore"))</f>
        <v>ignore</v>
      </c>
      <c r="C64" s="1" t="str">
        <f ca="1">IF(OR(procTags!C64="white",procTags!C64="yellow",procTags!C64="grey"),IF('Currently Exported 2'!C64=1, "have", "missing"),IF('Currently Exported 2'!C64=1, "extra", "ignore"))</f>
        <v>ignore</v>
      </c>
      <c r="D64" s="1" t="str">
        <f ca="1">IF(OR(procTags!D64="white",procTags!D64="yellow",procTags!D64="grey"),IF('Currently Exported 2'!D64=1, "have", "missing"),IF('Currently Exported 2'!D64=1, "extra", "ignore"))</f>
        <v>ignore</v>
      </c>
      <c r="E64" s="1" t="str">
        <f ca="1">IF(OR(procTags!E64="white",procTags!E64="yellow",procTags!E64="grey"),IF('Currently Exported 2'!E64=1, "have", "missing"),IF('Currently Exported 2'!E64=1, "extra", "ignore"))</f>
        <v>ignore</v>
      </c>
      <c r="F64" s="1" t="str">
        <f ca="1">IF(OR(procTags!F64="white",procTags!F64="yellow",procTags!F64="grey"),IF('Currently Exported 2'!F64=1, "have", "missing"),IF('Currently Exported 2'!F64=1, "extra", "ignore"))</f>
        <v>ignore</v>
      </c>
      <c r="G64" s="1" t="str">
        <f ca="1">IF(OR(procTags!G64="white",procTags!G64="yellow",procTags!G64="grey"),IF('Currently Exported 2'!G64=1, "have", "missing"),IF('Currently Exported 2'!G64=1, "extra", "ignore"))</f>
        <v>ignore</v>
      </c>
      <c r="H64" s="1" t="str">
        <f ca="1">IF(OR(procTags!H64="white",procTags!H64="yellow",procTags!H64="grey"),IF('Currently Exported 2'!H64=1, "have", "missing"),IF('Currently Exported 2'!H64=1, "extra", "ignore"))</f>
        <v>ignore</v>
      </c>
      <c r="I64" s="1" t="str">
        <f ca="1">IF(OR(procTags!I64="white",procTags!I64="yellow",procTags!I64="grey"),IF('Currently Exported 2'!I64=1, "have", "missing"),IF('Currently Exported 2'!I64=1, "extra", "ignore"))</f>
        <v>ignore</v>
      </c>
      <c r="J64" s="1" t="str">
        <f ca="1">IF(OR(procTags!J64="white",procTags!J64="yellow",procTags!J64="grey"),IF('Currently Exported 2'!J64=1, "have", "missing"),IF('Currently Exported 2'!J64=1, "extra", "ignore"))</f>
        <v>ignore</v>
      </c>
      <c r="K64" s="1" t="str">
        <f ca="1">IF(OR(procTags!K64="white",procTags!K64="yellow",procTags!K64="grey"),IF('Currently Exported 2'!K64=1, "have", "missing"),IF('Currently Exported 2'!K64=1, "extra", "ignore"))</f>
        <v>ignore</v>
      </c>
      <c r="L64" s="1" t="str">
        <f ca="1">IF(OR(procTags!L64="white",procTags!L64="yellow",procTags!L64="grey"),IF('Currently Exported 2'!L64=1, "have", "missing"),IF('Currently Exported 2'!L64=1, "extra", "ignore"))</f>
        <v>ignore</v>
      </c>
      <c r="M64" s="1" t="str">
        <f ca="1">IF(OR(procTags!M64="white",procTags!M64="yellow",procTags!M64="grey"),IF('Currently Exported 2'!M64=1, "have", "missing"),IF('Currently Exported 2'!M64=1, "extra", "ignore"))</f>
        <v>ignore</v>
      </c>
      <c r="N64" s="1" t="str">
        <f ca="1">IF(OR(procTags!N64="white",procTags!N64="yellow",procTags!N64="grey"),IF('Currently Exported 2'!N64=1, "have", "missing"),IF('Currently Exported 2'!N64=1, "extra", "ignore"))</f>
        <v>ignore</v>
      </c>
      <c r="O64" s="1" t="str">
        <f ca="1">IF(OR(procTags!O64="white",procTags!O64="yellow",procTags!O64="grey"),IF('Currently Exported 2'!O64=1, "have", "missing"),IF('Currently Exported 2'!O64=1, "extra", "ignore"))</f>
        <v>ignore</v>
      </c>
      <c r="P64" s="1" t="str">
        <f ca="1">IF(OR(procTags!P64="white",procTags!P64="yellow",procTags!P64="grey"),IF('Currently Exported 2'!P64=1, "have", "missing"),IF('Currently Exported 2'!P64=1, "extra", "ignore"))</f>
        <v>ignore</v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>
        <f ca="1">IF(OR(procTags!B65="white",procTags!B65="yellow",procTags!B65="grey"),IF('Currently Exported 2'!B65=1, "have", "missing"),IF('Currently Exported 2'!B65=1, "extra", "ignore"))</f>
        <v>ignore</v>
      </c>
      <c r="C65" s="1" t="str">
        <f ca="1">IF(OR(procTags!C65="white",procTags!C65="yellow",procTags!C65="grey"),IF('Currently Exported 2'!C65=1, "have", "missing"),IF('Currently Exported 2'!C65=1, "extra", "ignore"))</f>
        <v>ignore</v>
      </c>
      <c r="D65" s="1" t="str">
        <f ca="1">IF(OR(procTags!D65="white",procTags!D65="yellow",procTags!D65="grey"),IF('Currently Exported 2'!D65=1, "have", "missing"),IF('Currently Exported 2'!D65=1, "extra", "ignore"))</f>
        <v>ignore</v>
      </c>
      <c r="E65" s="1" t="str">
        <f ca="1">IF(OR(procTags!E65="white",procTags!E65="yellow",procTags!E65="grey"),IF('Currently Exported 2'!E65=1, "have", "missing"),IF('Currently Exported 2'!E65=1, "extra", "ignore"))</f>
        <v>ignore</v>
      </c>
      <c r="F65" s="1" t="str">
        <f ca="1">IF(OR(procTags!F65="white",procTags!F65="yellow",procTags!F65="grey"),IF('Currently Exported 2'!F65=1, "have", "missing"),IF('Currently Exported 2'!F65=1, "extra", "ignore"))</f>
        <v>ignore</v>
      </c>
      <c r="G65" s="1" t="str">
        <f ca="1">IF(OR(procTags!G65="white",procTags!G65="yellow",procTags!G65="grey"),IF('Currently Exported 2'!G65=1, "have", "missing"),IF('Currently Exported 2'!G65=1, "extra", "ignore"))</f>
        <v>ignore</v>
      </c>
      <c r="H65" s="1" t="str">
        <f ca="1">IF(OR(procTags!H65="white",procTags!H65="yellow",procTags!H65="grey"),IF('Currently Exported 2'!H65=1, "have", "missing"),IF('Currently Exported 2'!H65=1, "extra", "ignore"))</f>
        <v>ignore</v>
      </c>
      <c r="I65" s="1" t="str">
        <f ca="1">IF(OR(procTags!I65="white",procTags!I65="yellow",procTags!I65="grey"),IF('Currently Exported 2'!I65=1, "have", "missing"),IF('Currently Exported 2'!I65=1, "extra", "ignore"))</f>
        <v>ignore</v>
      </c>
      <c r="J65" s="1" t="str">
        <f ca="1">IF(OR(procTags!J65="white",procTags!J65="yellow",procTags!J65="grey"),IF('Currently Exported 2'!J65=1, "have", "missing"),IF('Currently Exported 2'!J65=1, "extra", "ignore"))</f>
        <v>ignore</v>
      </c>
      <c r="K65" s="1" t="str">
        <f ca="1">IF(OR(procTags!K65="white",procTags!K65="yellow",procTags!K65="grey"),IF('Currently Exported 2'!K65=1, "have", "missing"),IF('Currently Exported 2'!K65=1, "extra", "ignore"))</f>
        <v>ignore</v>
      </c>
      <c r="L65" s="1" t="str">
        <f ca="1">IF(OR(procTags!L65="white",procTags!L65="yellow",procTags!L65="grey"),IF('Currently Exported 2'!L65=1, "have", "missing"),IF('Currently Exported 2'!L65=1, "extra", "ignore"))</f>
        <v>ignore</v>
      </c>
      <c r="M65" s="1" t="str">
        <f ca="1">IF(OR(procTags!M65="white",procTags!M65="yellow",procTags!M65="grey"),IF('Currently Exported 2'!M65=1, "have", "missing"),IF('Currently Exported 2'!M65=1, "extra", "ignore"))</f>
        <v>ignore</v>
      </c>
      <c r="N65" s="1" t="str">
        <f ca="1">IF(OR(procTags!N65="white",procTags!N65="yellow",procTags!N65="grey"),IF('Currently Exported 2'!N65=1, "have", "missing"),IF('Currently Exported 2'!N65=1, "extra", "ignore"))</f>
        <v>ignore</v>
      </c>
      <c r="O65" s="1" t="str">
        <f ca="1">IF(OR(procTags!O65="white",procTags!O65="yellow",procTags!O65="grey"),IF('Currently Exported 2'!O65=1, "have", "missing"),IF('Currently Exported 2'!O65=1, "extra", "ignore"))</f>
        <v>ignore</v>
      </c>
      <c r="P65" s="1" t="str">
        <f ca="1">IF(OR(procTags!P65="white",procTags!P65="yellow",procTags!P65="grey"),IF('Currently Exported 2'!P65=1, "have", "missing"),IF('Currently Exported 2'!P65=1, "extra", "ignore"))</f>
        <v>ignore</v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>
        <f ca="1">IF(OR(procTags!B66="white",procTags!B66="yellow",procTags!B66="grey"),IF('Currently Exported 2'!B66=1, "have", "missing"),IF('Currently Exported 2'!B66=1, "extra", "ignore"))</f>
        <v>ignore</v>
      </c>
      <c r="C66" s="1" t="str">
        <f ca="1">IF(OR(procTags!C66="white",procTags!C66="yellow",procTags!C66="grey"),IF('Currently Exported 2'!C66=1, "have", "missing"),IF('Currently Exported 2'!C66=1, "extra", "ignore"))</f>
        <v>ignore</v>
      </c>
      <c r="D66" s="1" t="str">
        <f ca="1">IF(OR(procTags!D66="white",procTags!D66="yellow",procTags!D66="grey"),IF('Currently Exported 2'!D66=1, "have", "missing"),IF('Currently Exported 2'!D66=1, "extra", "ignore"))</f>
        <v>ignore</v>
      </c>
      <c r="E66" s="1" t="str">
        <f ca="1">IF(OR(procTags!E66="white",procTags!E66="yellow",procTags!E66="grey"),IF('Currently Exported 2'!E66=1, "have", "missing"),IF('Currently Exported 2'!E66=1, "extra", "ignore"))</f>
        <v>ignore</v>
      </c>
      <c r="F66" s="1" t="str">
        <f ca="1">IF(OR(procTags!F66="white",procTags!F66="yellow",procTags!F66="grey"),IF('Currently Exported 2'!F66=1, "have", "missing"),IF('Currently Exported 2'!F66=1, "extra", "ignore"))</f>
        <v>ignore</v>
      </c>
      <c r="G66" s="1" t="str">
        <f ca="1">IF(OR(procTags!G66="white",procTags!G66="yellow",procTags!G66="grey"),IF('Currently Exported 2'!G66=1, "have", "missing"),IF('Currently Exported 2'!G66=1, "extra", "ignore"))</f>
        <v>ignore</v>
      </c>
      <c r="H66" s="1" t="str">
        <f ca="1">IF(OR(procTags!H66="white",procTags!H66="yellow",procTags!H66="grey"),IF('Currently Exported 2'!H66=1, "have", "missing"),IF('Currently Exported 2'!H66=1, "extra", "ignore"))</f>
        <v>ignore</v>
      </c>
      <c r="I66" s="1" t="str">
        <f ca="1">IF(OR(procTags!I66="white",procTags!I66="yellow",procTags!I66="grey"),IF('Currently Exported 2'!I66=1, "have", "missing"),IF('Currently Exported 2'!I66=1, "extra", "ignore"))</f>
        <v>ignore</v>
      </c>
      <c r="J66" s="1" t="str">
        <f ca="1">IF(OR(procTags!J66="white",procTags!J66="yellow",procTags!J66="grey"),IF('Currently Exported 2'!J66=1, "have", "missing"),IF('Currently Exported 2'!J66=1, "extra", "ignore"))</f>
        <v>ignore</v>
      </c>
      <c r="K66" s="1" t="str">
        <f ca="1">IF(OR(procTags!K66="white",procTags!K66="yellow",procTags!K66="grey"),IF('Currently Exported 2'!K66=1, "have", "missing"),IF('Currently Exported 2'!K66=1, "extra", "ignore"))</f>
        <v>ignore</v>
      </c>
      <c r="L66" s="1" t="str">
        <f ca="1">IF(OR(procTags!L66="white",procTags!L66="yellow",procTags!L66="grey"),IF('Currently Exported 2'!L66=1, "have", "missing"),IF('Currently Exported 2'!L66=1, "extra", "ignore"))</f>
        <v>ignore</v>
      </c>
      <c r="M66" s="1" t="str">
        <f ca="1">IF(OR(procTags!M66="white",procTags!M66="yellow",procTags!M66="grey"),IF('Currently Exported 2'!M66=1, "have", "missing"),IF('Currently Exported 2'!M66=1, "extra", "ignore"))</f>
        <v>ignore</v>
      </c>
      <c r="N66" s="1" t="str">
        <f ca="1">IF(OR(procTags!N66="white",procTags!N66="yellow",procTags!N66="grey"),IF('Currently Exported 2'!N66=1, "have", "missing"),IF('Currently Exported 2'!N66=1, "extra", "ignore"))</f>
        <v>ignore</v>
      </c>
      <c r="O66" s="1" t="str">
        <f ca="1">IF(OR(procTags!O66="white",procTags!O66="yellow",procTags!O66="grey"),IF('Currently Exported 2'!O66=1, "have", "missing"),IF('Currently Exported 2'!O66=1, "extra", "ignore"))</f>
        <v>ignore</v>
      </c>
      <c r="P66" s="1" t="str">
        <f ca="1">IF(OR(procTags!P66="white",procTags!P66="yellow",procTags!P66="grey"),IF('Currently Exported 2'!P66=1, "have", "missing"),IF('Currently Exported 2'!P66=1, "extra", "ignore"))</f>
        <v>ignore</v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>
        <f ca="1">IF(OR(procTags!B67="white",procTags!B67="yellow",procTags!B67="grey"),IF('Currently Exported 2'!B67=1, "have", "missing"),IF('Currently Exported 2'!B67=1, "extra", "ignore"))</f>
        <v>ignore</v>
      </c>
      <c r="C67" s="1" t="str">
        <f ca="1">IF(OR(procTags!C67="white",procTags!C67="yellow",procTags!C67="grey"),IF('Currently Exported 2'!C67=1, "have", "missing"),IF('Currently Exported 2'!C67=1, "extra", "ignore"))</f>
        <v>ignore</v>
      </c>
      <c r="D67" s="1" t="str">
        <f ca="1">IF(OR(procTags!D67="white",procTags!D67="yellow",procTags!D67="grey"),IF('Currently Exported 2'!D67=1, "have", "missing"),IF('Currently Exported 2'!D67=1, "extra", "ignore"))</f>
        <v>ignore</v>
      </c>
      <c r="E67" s="1" t="str">
        <f ca="1">IF(OR(procTags!E67="white",procTags!E67="yellow",procTags!E67="grey"),IF('Currently Exported 2'!E67=1, "have", "missing"),IF('Currently Exported 2'!E67=1, "extra", "ignore"))</f>
        <v>ignore</v>
      </c>
      <c r="F67" s="1" t="str">
        <f ca="1">IF(OR(procTags!F67="white",procTags!F67="yellow",procTags!F67="grey"),IF('Currently Exported 2'!F67=1, "have", "missing"),IF('Currently Exported 2'!F67=1, "extra", "ignore"))</f>
        <v>ignore</v>
      </c>
      <c r="G67" s="1" t="str">
        <f ca="1">IF(OR(procTags!G67="white",procTags!G67="yellow",procTags!G67="grey"),IF('Currently Exported 2'!G67=1, "have", "missing"),IF('Currently Exported 2'!G67=1, "extra", "ignore"))</f>
        <v>ignore</v>
      </c>
      <c r="H67" s="1" t="str">
        <f ca="1">IF(OR(procTags!H67="white",procTags!H67="yellow",procTags!H67="grey"),IF('Currently Exported 2'!H67=1, "have", "missing"),IF('Currently Exported 2'!H67=1, "extra", "ignore"))</f>
        <v>ignore</v>
      </c>
      <c r="I67" s="1" t="str">
        <f ca="1">IF(OR(procTags!I67="white",procTags!I67="yellow",procTags!I67="grey"),IF('Currently Exported 2'!I67=1, "have", "missing"),IF('Currently Exported 2'!I67=1, "extra", "ignore"))</f>
        <v>ignore</v>
      </c>
      <c r="J67" s="1" t="str">
        <f ca="1">IF(OR(procTags!J67="white",procTags!J67="yellow",procTags!J67="grey"),IF('Currently Exported 2'!J67=1, "have", "missing"),IF('Currently Exported 2'!J67=1, "extra", "ignore"))</f>
        <v>ignore</v>
      </c>
      <c r="K67" s="1" t="str">
        <f ca="1">IF(OR(procTags!K67="white",procTags!K67="yellow",procTags!K67="grey"),IF('Currently Exported 2'!K67=1, "have", "missing"),IF('Currently Exported 2'!K67=1, "extra", "ignore"))</f>
        <v>ignore</v>
      </c>
      <c r="L67" s="1" t="str">
        <f ca="1">IF(OR(procTags!L67="white",procTags!L67="yellow",procTags!L67="grey"),IF('Currently Exported 2'!L67=1, "have", "missing"),IF('Currently Exported 2'!L67=1, "extra", "ignore"))</f>
        <v>ignore</v>
      </c>
      <c r="M67" s="1" t="str">
        <f ca="1">IF(OR(procTags!M67="white",procTags!M67="yellow",procTags!M67="grey"),IF('Currently Exported 2'!M67=1, "have", "missing"),IF('Currently Exported 2'!M67=1, "extra", "ignore"))</f>
        <v>ignore</v>
      </c>
      <c r="N67" s="1" t="str">
        <f ca="1">IF(OR(procTags!N67="white",procTags!N67="yellow",procTags!N67="grey"),IF('Currently Exported 2'!N67=1, "have", "missing"),IF('Currently Exported 2'!N67=1, "extra", "ignore"))</f>
        <v>ignore</v>
      </c>
      <c r="O67" s="1" t="str">
        <f ca="1">IF(OR(procTags!O67="white",procTags!O67="yellow",procTags!O67="grey"),IF('Currently Exported 2'!O67=1, "have", "missing"),IF('Currently Exported 2'!O67=1, "extra", "ignore"))</f>
        <v>ignore</v>
      </c>
      <c r="P67" s="1" t="str">
        <f ca="1">IF(OR(procTags!P67="white",procTags!P67="yellow",procTags!P67="grey"),IF('Currently Exported 2'!P67=1, "have", "missing"),IF('Currently Exported 2'!P67=1, "extra", "ignore"))</f>
        <v>ignore</v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>
        <f ca="1">IF(OR(procTags!B68="white",procTags!B68="yellow",procTags!B68="grey"),IF('Currently Exported 2'!B68=1, "have", "missing"),IF('Currently Exported 2'!B68=1, "extra", "ignore"))</f>
        <v>ignore</v>
      </c>
      <c r="C68" s="1" t="str">
        <f ca="1">IF(OR(procTags!C68="white",procTags!C68="yellow",procTags!C68="grey"),IF('Currently Exported 2'!C68=1, "have", "missing"),IF('Currently Exported 2'!C68=1, "extra", "ignore"))</f>
        <v>ignore</v>
      </c>
      <c r="D68" s="1" t="str">
        <f ca="1">IF(OR(procTags!D68="white",procTags!D68="yellow",procTags!D68="grey"),IF('Currently Exported 2'!D68=1, "have", "missing"),IF('Currently Exported 2'!D68=1, "extra", "ignore"))</f>
        <v>ignore</v>
      </c>
      <c r="E68" s="1" t="str">
        <f ca="1">IF(OR(procTags!E68="white",procTags!E68="yellow",procTags!E68="grey"),IF('Currently Exported 2'!E68=1, "have", "missing"),IF('Currently Exported 2'!E68=1, "extra", "ignore"))</f>
        <v>ignore</v>
      </c>
      <c r="F68" s="1" t="str">
        <f ca="1">IF(OR(procTags!F68="white",procTags!F68="yellow",procTags!F68="grey"),IF('Currently Exported 2'!F68=1, "have", "missing"),IF('Currently Exported 2'!F68=1, "extra", "ignore"))</f>
        <v>ignore</v>
      </c>
      <c r="G68" s="1" t="str">
        <f ca="1">IF(OR(procTags!G68="white",procTags!G68="yellow",procTags!G68="grey"),IF('Currently Exported 2'!G68=1, "have", "missing"),IF('Currently Exported 2'!G68=1, "extra", "ignore"))</f>
        <v>ignore</v>
      </c>
      <c r="H68" s="1" t="str">
        <f ca="1">IF(OR(procTags!H68="white",procTags!H68="yellow",procTags!H68="grey"),IF('Currently Exported 2'!H68=1, "have", "missing"),IF('Currently Exported 2'!H68=1, "extra", "ignore"))</f>
        <v>ignore</v>
      </c>
      <c r="I68" s="1" t="str">
        <f ca="1">IF(OR(procTags!I68="white",procTags!I68="yellow",procTags!I68="grey"),IF('Currently Exported 2'!I68=1, "have", "missing"),IF('Currently Exported 2'!I68=1, "extra", "ignore"))</f>
        <v>ignore</v>
      </c>
      <c r="J68" s="1" t="str">
        <f ca="1">IF(OR(procTags!J68="white",procTags!J68="yellow",procTags!J68="grey"),IF('Currently Exported 2'!J68=1, "have", "missing"),IF('Currently Exported 2'!J68=1, "extra", "ignore"))</f>
        <v>ignore</v>
      </c>
      <c r="K68" s="1" t="str">
        <f ca="1">IF(OR(procTags!K68="white",procTags!K68="yellow",procTags!K68="grey"),IF('Currently Exported 2'!K68=1, "have", "missing"),IF('Currently Exported 2'!K68=1, "extra", "ignore"))</f>
        <v>ignore</v>
      </c>
      <c r="L68" s="1" t="str">
        <f ca="1">IF(OR(procTags!L68="white",procTags!L68="yellow",procTags!L68="grey"),IF('Currently Exported 2'!L68=1, "have", "missing"),IF('Currently Exported 2'!L68=1, "extra", "ignore"))</f>
        <v>ignore</v>
      </c>
      <c r="M68" s="1" t="str">
        <f ca="1">IF(OR(procTags!M68="white",procTags!M68="yellow",procTags!M68="grey"),IF('Currently Exported 2'!M68=1, "have", "missing"),IF('Currently Exported 2'!M68=1, "extra", "ignore"))</f>
        <v>ignore</v>
      </c>
      <c r="N68" s="1" t="str">
        <f ca="1">IF(OR(procTags!N68="white",procTags!N68="yellow",procTags!N68="grey"),IF('Currently Exported 2'!N68=1, "have", "missing"),IF('Currently Exported 2'!N68=1, "extra", "ignore"))</f>
        <v>ignore</v>
      </c>
      <c r="O68" s="1" t="str">
        <f ca="1">IF(OR(procTags!O68="white",procTags!O68="yellow",procTags!O68="grey"),IF('Currently Exported 2'!O68=1, "have", "missing"),IF('Currently Exported 2'!O68=1, "extra", "ignore"))</f>
        <v>ignore</v>
      </c>
      <c r="P68" s="1" t="str">
        <f ca="1">IF(OR(procTags!P68="white",procTags!P68="yellow",procTags!P68="grey"),IF('Currently Exported 2'!P68=1, "have", "missing"),IF('Currently Exported 2'!P68=1, "extra", "ignore"))</f>
        <v>ignore</v>
      </c>
    </row>
    <row r="69" spans="1:16" x14ac:dyDescent="0.2">
      <c r="A69" s="1" t="str">
        <f ca="1">IFERROR(__xludf.DUMMYFUNCTION("""COMPUTED_VALUE"""),"CO2_1_Second")</f>
        <v>CO2_1_Second</v>
      </c>
      <c r="B69" s="1" t="str">
        <f ca="1">IF(OR(procTags!B69="white",procTags!B69="yellow",procTags!B69="grey"),IF('Currently Exported 2'!B69=1, "have", "missing"),IF('Currently Exported 2'!B69=1, "extra", "ignore"))</f>
        <v>ignore</v>
      </c>
      <c r="C69" s="1" t="str">
        <f ca="1">IF(OR(procTags!C69="white",procTags!C69="yellow",procTags!C69="grey"),IF('Currently Exported 2'!C69=1, "have", "missing"),IF('Currently Exported 2'!C69=1, "extra", "ignore"))</f>
        <v>ignore</v>
      </c>
      <c r="D69" s="1" t="str">
        <f ca="1">IF(OR(procTags!D69="white",procTags!D69="yellow",procTags!D69="grey"),IF('Currently Exported 2'!D69=1, "have", "missing"),IF('Currently Exported 2'!D69=1, "extra", "ignore"))</f>
        <v>extra</v>
      </c>
      <c r="E69" s="1" t="str">
        <f ca="1">IF(OR(procTags!E69="white",procTags!E69="yellow",procTags!E69="grey"),IF('Currently Exported 2'!E69=1, "have", "missing"),IF('Currently Exported 2'!E69=1, "extra", "ignore"))</f>
        <v>extra</v>
      </c>
      <c r="F69" s="1" t="str">
        <f ca="1">IF(OR(procTags!F69="white",procTags!F69="yellow",procTags!F69="grey"),IF('Currently Exported 2'!F69=1, "have", "missing"),IF('Currently Exported 2'!F69=1, "extra", "ignore"))</f>
        <v>extra</v>
      </c>
      <c r="G69" s="1" t="str">
        <f ca="1">IF(OR(procTags!G69="white",procTags!G69="yellow",procTags!G69="grey"),IF('Currently Exported 2'!G69=1, "have", "missing"),IF('Currently Exported 2'!G69=1, "extra", "ignore"))</f>
        <v>extra</v>
      </c>
      <c r="H69" s="1" t="str">
        <f ca="1">IF(OR(procTags!H69="white",procTags!H69="yellow",procTags!H69="grey"),IF('Currently Exported 2'!H69=1, "have", "missing"),IF('Currently Exported 2'!H69=1, "extra", "ignore"))</f>
        <v>extra</v>
      </c>
      <c r="I69" s="1" t="str">
        <f ca="1">IF(OR(procTags!I69="white",procTags!I69="yellow",procTags!I69="grey"),IF('Currently Exported 2'!I69=1, "have", "missing"),IF('Currently Exported 2'!I69=1, "extra", "ignore"))</f>
        <v>extra</v>
      </c>
      <c r="J69" s="1" t="str">
        <f ca="1">IF(OR(procTags!J69="white",procTags!J69="yellow",procTags!J69="grey"),IF('Currently Exported 2'!J69=1, "have", "missing"),IF('Currently Exported 2'!J69=1, "extra", "ignore"))</f>
        <v>extra</v>
      </c>
      <c r="K69" s="1" t="str">
        <f ca="1">IF(OR(procTags!K69="white",procTags!K69="yellow",procTags!K69="grey"),IF('Currently Exported 2'!K69=1, "have", "missing"),IF('Currently Exported 2'!K69=1, "extra", "ignore"))</f>
        <v>extra</v>
      </c>
      <c r="L69" s="1" t="str">
        <f ca="1">IF(OR(procTags!L69="white",procTags!L69="yellow",procTags!L69="grey"),IF('Currently Exported 2'!L69=1, "have", "missing"),IF('Currently Exported 2'!L69=1, "extra", "ignore"))</f>
        <v>extra</v>
      </c>
      <c r="M69" s="1" t="str">
        <f ca="1">IF(OR(procTags!M69="white",procTags!M69="yellow",procTags!M69="grey"),IF('Currently Exported 2'!M69=1, "have", "missing"),IF('Currently Exported 2'!M69=1, "extra", "ignore"))</f>
        <v>extra</v>
      </c>
      <c r="N69" s="1" t="str">
        <f ca="1">IF(OR(procTags!N69="white",procTags!N69="yellow",procTags!N69="grey"),IF('Currently Exported 2'!N69=1, "have", "missing"),IF('Currently Exported 2'!N69=1, "extra", "ignore"))</f>
        <v>extra</v>
      </c>
      <c r="O69" s="1" t="str">
        <f ca="1">IF(OR(procTags!O69="white",procTags!O69="yellow",procTags!O69="grey"),IF('Currently Exported 2'!O69=1, "have", "missing"),IF('Currently Exported 2'!O69=1, "extra", "ignore"))</f>
        <v>extra</v>
      </c>
      <c r="P69" s="1" t="str">
        <f ca="1">IF(OR(procTags!P69="white",procTags!P69="yellow",procTags!P69="grey"),IF('Currently Exported 2'!P69=1, "have", "missing"),IF('Currently Exported 2'!P69=1, "extra", "ignore"))</f>
        <v>ignore</v>
      </c>
    </row>
    <row r="70" spans="1:16" x14ac:dyDescent="0.2">
      <c r="A70" s="1" t="str">
        <f ca="1">IFERROR(__xludf.DUMMYFUNCTION("""COMPUTED_VALUE"""),"co2_dev_sp")</f>
        <v>co2_dev_sp</v>
      </c>
      <c r="B70" s="1" t="str">
        <f ca="1">IF(OR(procTags!B70="white",procTags!B70="yellow",procTags!B70="grey"),IF('Currently Exported 2'!B70=1, "have", "missing"),IF('Currently Exported 2'!B70=1, "extra", "ignore"))</f>
        <v>ignore</v>
      </c>
      <c r="C70" s="1" t="str">
        <f ca="1">IF(OR(procTags!C70="white",procTags!C70="yellow",procTags!C70="grey"),IF('Currently Exported 2'!C70=1, "have", "missing"),IF('Currently Exported 2'!C70=1, "extra", "ignore"))</f>
        <v>ignore</v>
      </c>
      <c r="D70" s="1" t="str">
        <f ca="1">IF(OR(procTags!D70="white",procTags!D70="yellow",procTags!D70="grey"),IF('Currently Exported 2'!D70=1, "have", "missing"),IF('Currently Exported 2'!D70=1, "extra", "ignore"))</f>
        <v>ignore</v>
      </c>
      <c r="E70" s="1" t="str">
        <f ca="1">IF(OR(procTags!E70="white",procTags!E70="yellow",procTags!E70="grey"),IF('Currently Exported 2'!E70=1, "have", "missing"),IF('Currently Exported 2'!E70=1, "extra", "ignore"))</f>
        <v>ignore</v>
      </c>
      <c r="F70" s="1" t="str">
        <f ca="1">IF(OR(procTags!F70="white",procTags!F70="yellow",procTags!F70="grey"),IF('Currently Exported 2'!F70=1, "have", "missing"),IF('Currently Exported 2'!F70=1, "extra", "ignore"))</f>
        <v>ignore</v>
      </c>
      <c r="G70" s="1" t="str">
        <f ca="1">IF(OR(procTags!G70="white",procTags!G70="yellow",procTags!G70="grey"),IF('Currently Exported 2'!G70=1, "have", "missing"),IF('Currently Exported 2'!G70=1, "extra", "ignore"))</f>
        <v>ignore</v>
      </c>
      <c r="H70" s="1" t="str">
        <f ca="1">IF(OR(procTags!H70="white",procTags!H70="yellow",procTags!H70="grey"),IF('Currently Exported 2'!H70=1, "have", "missing"),IF('Currently Exported 2'!H70=1, "extra", "ignore"))</f>
        <v>ignore</v>
      </c>
      <c r="I70" s="1" t="str">
        <f ca="1">IF(OR(procTags!I70="white",procTags!I70="yellow",procTags!I70="grey"),IF('Currently Exported 2'!I70=1, "have", "missing"),IF('Currently Exported 2'!I70=1, "extra", "ignore"))</f>
        <v>ignore</v>
      </c>
      <c r="J70" s="1" t="str">
        <f ca="1">IF(OR(procTags!J70="white",procTags!J70="yellow",procTags!J70="grey"),IF('Currently Exported 2'!J70=1, "have", "missing"),IF('Currently Exported 2'!J70=1, "extra", "ignore"))</f>
        <v>ignore</v>
      </c>
      <c r="K70" s="1" t="str">
        <f ca="1">IF(OR(procTags!K70="white",procTags!K70="yellow",procTags!K70="grey"),IF('Currently Exported 2'!K70=1, "have", "missing"),IF('Currently Exported 2'!K70=1, "extra", "ignore"))</f>
        <v>ignore</v>
      </c>
      <c r="L70" s="1" t="str">
        <f ca="1">IF(OR(procTags!L70="white",procTags!L70="yellow",procTags!L70="grey"),IF('Currently Exported 2'!L70=1, "have", "missing"),IF('Currently Exported 2'!L70=1, "extra", "ignore"))</f>
        <v>ignore</v>
      </c>
      <c r="M70" s="1" t="str">
        <f ca="1">IF(OR(procTags!M70="white",procTags!M70="yellow",procTags!M70="grey"),IF('Currently Exported 2'!M70=1, "have", "missing"),IF('Currently Exported 2'!M70=1, "extra", "ignore"))</f>
        <v>ignore</v>
      </c>
      <c r="N70" s="1" t="str">
        <f ca="1">IF(OR(procTags!N70="white",procTags!N70="yellow",procTags!N70="grey"),IF('Currently Exported 2'!N70=1, "have", "missing"),IF('Currently Exported 2'!N70=1, "extra", "ignore"))</f>
        <v>ignore</v>
      </c>
      <c r="O70" s="1" t="str">
        <f ca="1">IF(OR(procTags!O70="white",procTags!O70="yellow",procTags!O70="grey"),IF('Currently Exported 2'!O70=1, "have", "missing"),IF('Currently Exported 2'!O70=1, "extra", "ignore"))</f>
        <v>ignore</v>
      </c>
      <c r="P70" s="1" t="str">
        <f ca="1">IF(OR(procTags!P70="white",procTags!P70="yellow",procTags!P70="grey"),IF('Currently Exported 2'!P70=1, "have", "missing"),IF('Currently Exported 2'!P70=1, "extra", "ignore"))</f>
        <v>ignore</v>
      </c>
    </row>
    <row r="71" spans="1:16" x14ac:dyDescent="0.2">
      <c r="A71" s="1" t="str">
        <f ca="1">IFERROR(__xludf.DUMMYFUNCTION("""COMPUTED_VALUE"""),"co2_dev_sp_day")</f>
        <v>co2_dev_sp_day</v>
      </c>
      <c r="B71" s="1" t="str">
        <f ca="1">IF(OR(procTags!B71="white",procTags!B71="yellow",procTags!B71="grey"),IF('Currently Exported 2'!B71=1, "have", "missing"),IF('Currently Exported 2'!B71=1, "extra", "ignore"))</f>
        <v>ignore</v>
      </c>
      <c r="C71" s="1" t="str">
        <f ca="1">IF(OR(procTags!C71="white",procTags!C71="yellow",procTags!C71="grey"),IF('Currently Exported 2'!C71=1, "have", "missing"),IF('Currently Exported 2'!C71=1, "extra", "ignore"))</f>
        <v>ignore</v>
      </c>
      <c r="D71" s="1" t="str">
        <f ca="1">IF(OR(procTags!D71="white",procTags!D71="yellow",procTags!D71="grey"),IF('Currently Exported 2'!D71=1, "have", "missing"),IF('Currently Exported 2'!D71=1, "extra", "ignore"))</f>
        <v>ignore</v>
      </c>
      <c r="E71" s="1" t="str">
        <f ca="1">IF(OR(procTags!E71="white",procTags!E71="yellow",procTags!E71="grey"),IF('Currently Exported 2'!E71=1, "have", "missing"),IF('Currently Exported 2'!E71=1, "extra", "ignore"))</f>
        <v>ignore</v>
      </c>
      <c r="F71" s="1" t="str">
        <f ca="1">IF(OR(procTags!F71="white",procTags!F71="yellow",procTags!F71="grey"),IF('Currently Exported 2'!F71=1, "have", "missing"),IF('Currently Exported 2'!F71=1, "extra", "ignore"))</f>
        <v>ignore</v>
      </c>
      <c r="G71" s="1" t="str">
        <f ca="1">IF(OR(procTags!G71="white",procTags!G71="yellow",procTags!G71="grey"),IF('Currently Exported 2'!G71=1, "have", "missing"),IF('Currently Exported 2'!G71=1, "extra", "ignore"))</f>
        <v>ignore</v>
      </c>
      <c r="H71" s="1" t="str">
        <f ca="1">IF(OR(procTags!H71="white",procTags!H71="yellow",procTags!H71="grey"),IF('Currently Exported 2'!H71=1, "have", "missing"),IF('Currently Exported 2'!H71=1, "extra", "ignore"))</f>
        <v>ignore</v>
      </c>
      <c r="I71" s="1" t="str">
        <f ca="1">IF(OR(procTags!I71="white",procTags!I71="yellow",procTags!I71="grey"),IF('Currently Exported 2'!I71=1, "have", "missing"),IF('Currently Exported 2'!I71=1, "extra", "ignore"))</f>
        <v>ignore</v>
      </c>
      <c r="J71" s="1" t="str">
        <f ca="1">IF(OR(procTags!J71="white",procTags!J71="yellow",procTags!J71="grey"),IF('Currently Exported 2'!J71=1, "have", "missing"),IF('Currently Exported 2'!J71=1, "extra", "ignore"))</f>
        <v>ignore</v>
      </c>
      <c r="K71" s="1" t="str">
        <f ca="1">IF(OR(procTags!K71="white",procTags!K71="yellow",procTags!K71="grey"),IF('Currently Exported 2'!K71=1, "have", "missing"),IF('Currently Exported 2'!K71=1, "extra", "ignore"))</f>
        <v>ignore</v>
      </c>
      <c r="L71" s="1" t="str">
        <f ca="1">IF(OR(procTags!L71="white",procTags!L71="yellow",procTags!L71="grey"),IF('Currently Exported 2'!L71=1, "have", "missing"),IF('Currently Exported 2'!L71=1, "extra", "ignore"))</f>
        <v>ignore</v>
      </c>
      <c r="M71" s="1" t="str">
        <f ca="1">IF(OR(procTags!M71="white",procTags!M71="yellow",procTags!M71="grey"),IF('Currently Exported 2'!M71=1, "have", "missing"),IF('Currently Exported 2'!M71=1, "extra", "ignore"))</f>
        <v>ignore</v>
      </c>
      <c r="N71" s="1" t="str">
        <f ca="1">IF(OR(procTags!N71="white",procTags!N71="yellow",procTags!N71="grey"),IF('Currently Exported 2'!N71=1, "have", "missing"),IF('Currently Exported 2'!N71=1, "extra", "ignore"))</f>
        <v>ignore</v>
      </c>
      <c r="O71" s="1" t="str">
        <f ca="1">IF(OR(procTags!O71="white",procTags!O71="yellow",procTags!O71="grey"),IF('Currently Exported 2'!O71=1, "have", "missing"),IF('Currently Exported 2'!O71=1, "extra", "ignore"))</f>
        <v>ignore</v>
      </c>
      <c r="P71" s="1" t="str">
        <f ca="1">IF(OR(procTags!P71="white",procTags!P71="yellow",procTags!P71="grey"),IF('Currently Exported 2'!P71=1, "have", "missing"),IF('Currently Exported 2'!P71=1, "extra", "ignore"))</f>
        <v>ignore</v>
      </c>
    </row>
    <row r="72" spans="1:16" x14ac:dyDescent="0.2">
      <c r="A72" s="1" t="str">
        <f ca="1">IFERROR(__xludf.DUMMYFUNCTION("""COMPUTED_VALUE"""),"co2_draw_down_sp")</f>
        <v>co2_draw_down_sp</v>
      </c>
      <c r="B72" s="1" t="str">
        <f ca="1">IF(OR(procTags!B72="white",procTags!B72="yellow",procTags!B72="grey"),IF('Currently Exported 2'!B72=1, "have", "missing"),IF('Currently Exported 2'!B72=1, "extra", "ignore"))</f>
        <v>ignore</v>
      </c>
      <c r="C72" s="1" t="str">
        <f ca="1">IF(OR(procTags!C72="white",procTags!C72="yellow",procTags!C72="grey"),IF('Currently Exported 2'!C72=1, "have", "missing"),IF('Currently Exported 2'!C72=1, "extra", "ignore"))</f>
        <v>ignore</v>
      </c>
      <c r="D72" s="1" t="str">
        <f ca="1">IF(OR(procTags!D72="white",procTags!D72="yellow",procTags!D72="grey"),IF('Currently Exported 2'!D72=1, "have", "missing"),IF('Currently Exported 2'!D72=1, "extra", "ignore"))</f>
        <v>ignore</v>
      </c>
      <c r="E72" s="1" t="str">
        <f ca="1">IF(OR(procTags!E72="white",procTags!E72="yellow",procTags!E72="grey"),IF('Currently Exported 2'!E72=1, "have", "missing"),IF('Currently Exported 2'!E72=1, "extra", "ignore"))</f>
        <v>ignore</v>
      </c>
      <c r="F72" s="1" t="str">
        <f ca="1">IF(OR(procTags!F72="white",procTags!F72="yellow",procTags!F72="grey"),IF('Currently Exported 2'!F72=1, "have", "missing"),IF('Currently Exported 2'!F72=1, "extra", "ignore"))</f>
        <v>ignore</v>
      </c>
      <c r="G72" s="1" t="str">
        <f ca="1">IF(OR(procTags!G72="white",procTags!G72="yellow",procTags!G72="grey"),IF('Currently Exported 2'!G72=1, "have", "missing"),IF('Currently Exported 2'!G72=1, "extra", "ignore"))</f>
        <v>ignore</v>
      </c>
      <c r="H72" s="1" t="str">
        <f ca="1">IF(OR(procTags!H72="white",procTags!H72="yellow",procTags!H72="grey"),IF('Currently Exported 2'!H72=1, "have", "missing"),IF('Currently Exported 2'!H72=1, "extra", "ignore"))</f>
        <v>ignore</v>
      </c>
      <c r="I72" s="1" t="str">
        <f ca="1">IF(OR(procTags!I72="white",procTags!I72="yellow",procTags!I72="grey"),IF('Currently Exported 2'!I72=1, "have", "missing"),IF('Currently Exported 2'!I72=1, "extra", "ignore"))</f>
        <v>ignore</v>
      </c>
      <c r="J72" s="1" t="str">
        <f ca="1">IF(OR(procTags!J72="white",procTags!J72="yellow",procTags!J72="grey"),IF('Currently Exported 2'!J72=1, "have", "missing"),IF('Currently Exported 2'!J72=1, "extra", "ignore"))</f>
        <v>ignore</v>
      </c>
      <c r="K72" s="1" t="str">
        <f ca="1">IF(OR(procTags!K72="white",procTags!K72="yellow",procTags!K72="grey"),IF('Currently Exported 2'!K72=1, "have", "missing"),IF('Currently Exported 2'!K72=1, "extra", "ignore"))</f>
        <v>ignore</v>
      </c>
      <c r="L72" s="1" t="str">
        <f ca="1">IF(OR(procTags!L72="white",procTags!L72="yellow",procTags!L72="grey"),IF('Currently Exported 2'!L72=1, "have", "missing"),IF('Currently Exported 2'!L72=1, "extra", "ignore"))</f>
        <v>ignore</v>
      </c>
      <c r="M72" s="1" t="str">
        <f ca="1">IF(OR(procTags!M72="white",procTags!M72="yellow",procTags!M72="grey"),IF('Currently Exported 2'!M72=1, "have", "missing"),IF('Currently Exported 2'!M72=1, "extra", "ignore"))</f>
        <v>ignore</v>
      </c>
      <c r="N72" s="1" t="str">
        <f ca="1">IF(OR(procTags!N72="white",procTags!N72="yellow",procTags!N72="grey"),IF('Currently Exported 2'!N72=1, "have", "missing"),IF('Currently Exported 2'!N72=1, "extra", "ignore"))</f>
        <v>ignore</v>
      </c>
      <c r="O72" s="1" t="str">
        <f ca="1">IF(OR(procTags!O72="white",procTags!O72="yellow",procTags!O72="grey"),IF('Currently Exported 2'!O72=1, "have", "missing"),IF('Currently Exported 2'!O72=1, "extra", "ignore"))</f>
        <v>ignore</v>
      </c>
      <c r="P72" s="1" t="str">
        <f ca="1">IF(OR(procTags!P72="white",procTags!P72="yellow",procTags!P72="grey"),IF('Currently Exported 2'!P72=1, "have", "missing"),IF('Currently Exported 2'!P72=1, "extra", "ignore"))</f>
        <v>ignore</v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>
        <f ca="1">IF(OR(procTags!B73="white",procTags!B73="yellow",procTags!B73="grey"),IF('Currently Exported 2'!B73=1, "have", "missing"),IF('Currently Exported 2'!B73=1, "extra", "ignore"))</f>
        <v>ignore</v>
      </c>
      <c r="C73" s="1" t="str">
        <f ca="1">IF(OR(procTags!C73="white",procTags!C73="yellow",procTags!C73="grey"),IF('Currently Exported 2'!C73=1, "have", "missing"),IF('Currently Exported 2'!C73=1, "extra", "ignore"))</f>
        <v>ignore</v>
      </c>
      <c r="D73" s="1" t="str">
        <f ca="1">IF(OR(procTags!D73="white",procTags!D73="yellow",procTags!D73="grey"),IF('Currently Exported 2'!D73=1, "have", "missing"),IF('Currently Exported 2'!D73=1, "extra", "ignore"))</f>
        <v>extra</v>
      </c>
      <c r="E73" s="1" t="str">
        <f ca="1">IF(OR(procTags!E73="white",procTags!E73="yellow",procTags!E73="grey"),IF('Currently Exported 2'!E73=1, "have", "missing"),IF('Currently Exported 2'!E73=1, "extra", "ignore"))</f>
        <v>extra</v>
      </c>
      <c r="F73" s="1" t="str">
        <f ca="1">IF(OR(procTags!F73="white",procTags!F73="yellow",procTags!F73="grey"),IF('Currently Exported 2'!F73=1, "have", "missing"),IF('Currently Exported 2'!F73=1, "extra", "ignore"))</f>
        <v>extra</v>
      </c>
      <c r="G73" s="1" t="str">
        <f ca="1">IF(OR(procTags!G73="white",procTags!G73="yellow",procTags!G73="grey"),IF('Currently Exported 2'!G73=1, "have", "missing"),IF('Currently Exported 2'!G73=1, "extra", "ignore"))</f>
        <v>extra</v>
      </c>
      <c r="H73" s="1" t="str">
        <f ca="1">IF(OR(procTags!H73="white",procTags!H73="yellow",procTags!H73="grey"),IF('Currently Exported 2'!H73=1, "have", "missing"),IF('Currently Exported 2'!H73=1, "extra", "ignore"))</f>
        <v>extra</v>
      </c>
      <c r="I73" s="1" t="str">
        <f ca="1">IF(OR(procTags!I73="white",procTags!I73="yellow",procTags!I73="grey"),IF('Currently Exported 2'!I73=1, "have", "missing"),IF('Currently Exported 2'!I73=1, "extra", "ignore"))</f>
        <v>extra</v>
      </c>
      <c r="J73" s="1" t="str">
        <f ca="1">IF(OR(procTags!J73="white",procTags!J73="yellow",procTags!J73="grey"),IF('Currently Exported 2'!J73=1, "have", "missing"),IF('Currently Exported 2'!J73=1, "extra", "ignore"))</f>
        <v>extra</v>
      </c>
      <c r="K73" s="1" t="str">
        <f ca="1">IF(OR(procTags!K73="white",procTags!K73="yellow",procTags!K73="grey"),IF('Currently Exported 2'!K73=1, "have", "missing"),IF('Currently Exported 2'!K73=1, "extra", "ignore"))</f>
        <v>extra</v>
      </c>
      <c r="L73" s="1" t="str">
        <f ca="1">IF(OR(procTags!L73="white",procTags!L73="yellow",procTags!L73="grey"),IF('Currently Exported 2'!L73=1, "have", "missing"),IF('Currently Exported 2'!L73=1, "extra", "ignore"))</f>
        <v>extra</v>
      </c>
      <c r="M73" s="1" t="str">
        <f ca="1">IF(OR(procTags!M73="white",procTags!M73="yellow",procTags!M73="grey"),IF('Currently Exported 2'!M73=1, "have", "missing"),IF('Currently Exported 2'!M73=1, "extra", "ignore"))</f>
        <v>extra</v>
      </c>
      <c r="N73" s="1" t="str">
        <f ca="1">IF(OR(procTags!N73="white",procTags!N73="yellow",procTags!N73="grey"),IF('Currently Exported 2'!N73=1, "have", "missing"),IF('Currently Exported 2'!N73=1, "extra", "ignore"))</f>
        <v>extra</v>
      </c>
      <c r="O73" s="1" t="str">
        <f ca="1">IF(OR(procTags!O73="white",procTags!O73="yellow",procTags!O73="grey"),IF('Currently Exported 2'!O73=1, "have", "missing"),IF('Currently Exported 2'!O73=1, "extra", "ignore"))</f>
        <v>extra</v>
      </c>
      <c r="P73" s="1" t="str">
        <f ca="1">IF(OR(procTags!P73="white",procTags!P73="yellow",procTags!P73="grey"),IF('Currently Exported 2'!P73=1, "have", "missing"),IF('Currently Exported 2'!P73=1, "extra", "ignore"))</f>
        <v>ignore</v>
      </c>
    </row>
    <row r="74" spans="1:16" x14ac:dyDescent="0.2">
      <c r="A74" s="1" t="str">
        <f ca="1">IFERROR(__xludf.DUMMYFUNCTION("""COMPUTED_VALUE"""),"co2_high_nite_sp")</f>
        <v>co2_high_nite_sp</v>
      </c>
      <c r="B74" s="1" t="str">
        <f ca="1">IF(OR(procTags!B74="white",procTags!B74="yellow",procTags!B74="grey"),IF('Currently Exported 2'!B74=1, "have", "missing"),IF('Currently Exported 2'!B74=1, "extra", "ignore"))</f>
        <v>ignore</v>
      </c>
      <c r="C74" s="1" t="str">
        <f ca="1">IF(OR(procTags!C74="white",procTags!C74="yellow",procTags!C74="grey"),IF('Currently Exported 2'!C74=1, "have", "missing"),IF('Currently Exported 2'!C74=1, "extra", "ignore"))</f>
        <v>ignore</v>
      </c>
      <c r="D74" s="1" t="str">
        <f ca="1">IF(OR(procTags!D74="white",procTags!D74="yellow",procTags!D74="grey"),IF('Currently Exported 2'!D74=1, "have", "missing"),IF('Currently Exported 2'!D74=1, "extra", "ignore"))</f>
        <v>ignore</v>
      </c>
      <c r="E74" s="1" t="str">
        <f ca="1">IF(OR(procTags!E74="white",procTags!E74="yellow",procTags!E74="grey"),IF('Currently Exported 2'!E74=1, "have", "missing"),IF('Currently Exported 2'!E74=1, "extra", "ignore"))</f>
        <v>ignore</v>
      </c>
      <c r="F74" s="1" t="str">
        <f ca="1">IF(OR(procTags!F74="white",procTags!F74="yellow",procTags!F74="grey"),IF('Currently Exported 2'!F74=1, "have", "missing"),IF('Currently Exported 2'!F74=1, "extra", "ignore"))</f>
        <v>ignore</v>
      </c>
      <c r="G74" s="1" t="str">
        <f ca="1">IF(OR(procTags!G74="white",procTags!G74="yellow",procTags!G74="grey"),IF('Currently Exported 2'!G74=1, "have", "missing"),IF('Currently Exported 2'!G74=1, "extra", "ignore"))</f>
        <v>ignore</v>
      </c>
      <c r="H74" s="1" t="str">
        <f ca="1">IF(OR(procTags!H74="white",procTags!H74="yellow",procTags!H74="grey"),IF('Currently Exported 2'!H74=1, "have", "missing"),IF('Currently Exported 2'!H74=1, "extra", "ignore"))</f>
        <v>ignore</v>
      </c>
      <c r="I74" s="1" t="str">
        <f ca="1">IF(OR(procTags!I74="white",procTags!I74="yellow",procTags!I74="grey"),IF('Currently Exported 2'!I74=1, "have", "missing"),IF('Currently Exported 2'!I74=1, "extra", "ignore"))</f>
        <v>ignore</v>
      </c>
      <c r="J74" s="1" t="str">
        <f ca="1">IF(OR(procTags!J74="white",procTags!J74="yellow",procTags!J74="grey"),IF('Currently Exported 2'!J74=1, "have", "missing"),IF('Currently Exported 2'!J74=1, "extra", "ignore"))</f>
        <v>ignore</v>
      </c>
      <c r="K74" s="1" t="str">
        <f ca="1">IF(OR(procTags!K74="white",procTags!K74="yellow",procTags!K74="grey"),IF('Currently Exported 2'!K74=1, "have", "missing"),IF('Currently Exported 2'!K74=1, "extra", "ignore"))</f>
        <v>ignore</v>
      </c>
      <c r="L74" s="1" t="str">
        <f ca="1">IF(OR(procTags!L74="white",procTags!L74="yellow",procTags!L74="grey"),IF('Currently Exported 2'!L74=1, "have", "missing"),IF('Currently Exported 2'!L74=1, "extra", "ignore"))</f>
        <v>ignore</v>
      </c>
      <c r="M74" s="1" t="str">
        <f ca="1">IF(OR(procTags!M74="white",procTags!M74="yellow",procTags!M74="grey"),IF('Currently Exported 2'!M74=1, "have", "missing"),IF('Currently Exported 2'!M74=1, "extra", "ignore"))</f>
        <v>ignore</v>
      </c>
      <c r="N74" s="1" t="str">
        <f ca="1">IF(OR(procTags!N74="white",procTags!N74="yellow",procTags!N74="grey"),IF('Currently Exported 2'!N74=1, "have", "missing"),IF('Currently Exported 2'!N74=1, "extra", "ignore"))</f>
        <v>ignore</v>
      </c>
      <c r="O74" s="1" t="str">
        <f ca="1">IF(OR(procTags!O74="white",procTags!O74="yellow",procTags!O74="grey"),IF('Currently Exported 2'!O74=1, "have", "missing"),IF('Currently Exported 2'!O74=1, "extra", "ignore"))</f>
        <v>ignore</v>
      </c>
      <c r="P74" s="1" t="str">
        <f ca="1">IF(OR(procTags!P74="white",procTags!P74="yellow",procTags!P74="grey"),IF('Currently Exported 2'!P74=1, "have", "missing"),IF('Currently Exported 2'!P74=1, "extra", "ignore"))</f>
        <v>ignore</v>
      </c>
    </row>
    <row r="75" spans="1:16" x14ac:dyDescent="0.2">
      <c r="A75" s="1" t="str">
        <f ca="1">IFERROR(__xludf.DUMMYFUNCTION("""COMPUTED_VALUE"""),"co2_high_sp")</f>
        <v>co2_high_sp</v>
      </c>
      <c r="B75" s="1" t="str">
        <f ca="1">IF(OR(procTags!B75="white",procTags!B75="yellow",procTags!B75="grey"),IF('Currently Exported 2'!B75=1, "have", "missing"),IF('Currently Exported 2'!B75=1, "extra", "ignore"))</f>
        <v>ignore</v>
      </c>
      <c r="C75" s="1" t="str">
        <f ca="1">IF(OR(procTags!C75="white",procTags!C75="yellow",procTags!C75="grey"),IF('Currently Exported 2'!C75=1, "have", "missing"),IF('Currently Exported 2'!C75=1, "extra", "ignore"))</f>
        <v>ignore</v>
      </c>
      <c r="D75" s="1" t="str">
        <f ca="1">IF(OR(procTags!D75="white",procTags!D75="yellow",procTags!D75="grey"),IF('Currently Exported 2'!D75=1, "have", "missing"),IF('Currently Exported 2'!D75=1, "extra", "ignore"))</f>
        <v>ignore</v>
      </c>
      <c r="E75" s="1" t="str">
        <f ca="1">IF(OR(procTags!E75="white",procTags!E75="yellow",procTags!E75="grey"),IF('Currently Exported 2'!E75=1, "have", "missing"),IF('Currently Exported 2'!E75=1, "extra", "ignore"))</f>
        <v>ignore</v>
      </c>
      <c r="F75" s="1" t="str">
        <f ca="1">IF(OR(procTags!F75="white",procTags!F75="yellow",procTags!F75="grey"),IF('Currently Exported 2'!F75=1, "have", "missing"),IF('Currently Exported 2'!F75=1, "extra", "ignore"))</f>
        <v>ignore</v>
      </c>
      <c r="G75" s="1" t="str">
        <f ca="1">IF(OR(procTags!G75="white",procTags!G75="yellow",procTags!G75="grey"),IF('Currently Exported 2'!G75=1, "have", "missing"),IF('Currently Exported 2'!G75=1, "extra", "ignore"))</f>
        <v>ignore</v>
      </c>
      <c r="H75" s="1" t="str">
        <f ca="1">IF(OR(procTags!H75="white",procTags!H75="yellow",procTags!H75="grey"),IF('Currently Exported 2'!H75=1, "have", "missing"),IF('Currently Exported 2'!H75=1, "extra", "ignore"))</f>
        <v>ignore</v>
      </c>
      <c r="I75" s="1" t="str">
        <f ca="1">IF(OR(procTags!I75="white",procTags!I75="yellow",procTags!I75="grey"),IF('Currently Exported 2'!I75=1, "have", "missing"),IF('Currently Exported 2'!I75=1, "extra", "ignore"))</f>
        <v>ignore</v>
      </c>
      <c r="J75" s="1" t="str">
        <f ca="1">IF(OR(procTags!J75="white",procTags!J75="yellow",procTags!J75="grey"),IF('Currently Exported 2'!J75=1, "have", "missing"),IF('Currently Exported 2'!J75=1, "extra", "ignore"))</f>
        <v>ignore</v>
      </c>
      <c r="K75" s="1" t="str">
        <f ca="1">IF(OR(procTags!K75="white",procTags!K75="yellow",procTags!K75="grey"),IF('Currently Exported 2'!K75=1, "have", "missing"),IF('Currently Exported 2'!K75=1, "extra", "ignore"))</f>
        <v>ignore</v>
      </c>
      <c r="L75" s="1" t="str">
        <f ca="1">IF(OR(procTags!L75="white",procTags!L75="yellow",procTags!L75="grey"),IF('Currently Exported 2'!L75=1, "have", "missing"),IF('Currently Exported 2'!L75=1, "extra", "ignore"))</f>
        <v>ignore</v>
      </c>
      <c r="M75" s="1" t="str">
        <f ca="1">IF(OR(procTags!M75="white",procTags!M75="yellow",procTags!M75="grey"),IF('Currently Exported 2'!M75=1, "have", "missing"),IF('Currently Exported 2'!M75=1, "extra", "ignore"))</f>
        <v>ignore</v>
      </c>
      <c r="N75" s="1" t="str">
        <f ca="1">IF(OR(procTags!N75="white",procTags!N75="yellow",procTags!N75="grey"),IF('Currently Exported 2'!N75=1, "have", "missing"),IF('Currently Exported 2'!N75=1, "extra", "ignore"))</f>
        <v>ignore</v>
      </c>
      <c r="O75" s="1" t="str">
        <f ca="1">IF(OR(procTags!O75="white",procTags!O75="yellow",procTags!O75="grey"),IF('Currently Exported 2'!O75=1, "have", "missing"),IF('Currently Exported 2'!O75=1, "extra", "ignore"))</f>
        <v>ignore</v>
      </c>
      <c r="P75" s="1" t="str">
        <f ca="1">IF(OR(procTags!P75="white",procTags!P75="yellow",procTags!P75="grey"),IF('Currently Exported 2'!P75=1, "have", "missing"),IF('Currently Exported 2'!P75=1, "extra", "ignore"))</f>
        <v>ignore</v>
      </c>
    </row>
    <row r="76" spans="1:16" x14ac:dyDescent="0.2">
      <c r="A76" s="1" t="str">
        <f ca="1">IFERROR(__xludf.DUMMYFUNCTION("""COMPUTED_VALUE"""),"co2_low_nite_sp")</f>
        <v>co2_low_nite_sp</v>
      </c>
      <c r="B76" s="1" t="str">
        <f ca="1">IF(OR(procTags!B76="white",procTags!B76="yellow",procTags!B76="grey"),IF('Currently Exported 2'!B76=1, "have", "missing"),IF('Currently Exported 2'!B76=1, "extra", "ignore"))</f>
        <v>ignore</v>
      </c>
      <c r="C76" s="1" t="str">
        <f ca="1">IF(OR(procTags!C76="white",procTags!C76="yellow",procTags!C76="grey"),IF('Currently Exported 2'!C76=1, "have", "missing"),IF('Currently Exported 2'!C76=1, "extra", "ignore"))</f>
        <v>ignore</v>
      </c>
      <c r="D76" s="1" t="str">
        <f ca="1">IF(OR(procTags!D76="white",procTags!D76="yellow",procTags!D76="grey"),IF('Currently Exported 2'!D76=1, "have", "missing"),IF('Currently Exported 2'!D76=1, "extra", "ignore"))</f>
        <v>ignore</v>
      </c>
      <c r="E76" s="1" t="str">
        <f ca="1">IF(OR(procTags!E76="white",procTags!E76="yellow",procTags!E76="grey"),IF('Currently Exported 2'!E76=1, "have", "missing"),IF('Currently Exported 2'!E76=1, "extra", "ignore"))</f>
        <v>ignore</v>
      </c>
      <c r="F76" s="1" t="str">
        <f ca="1">IF(OR(procTags!F76="white",procTags!F76="yellow",procTags!F76="grey"),IF('Currently Exported 2'!F76=1, "have", "missing"),IF('Currently Exported 2'!F76=1, "extra", "ignore"))</f>
        <v>ignore</v>
      </c>
      <c r="G76" s="1" t="str">
        <f ca="1">IF(OR(procTags!G76="white",procTags!G76="yellow",procTags!G76="grey"),IF('Currently Exported 2'!G76=1, "have", "missing"),IF('Currently Exported 2'!G76=1, "extra", "ignore"))</f>
        <v>ignore</v>
      </c>
      <c r="H76" s="1" t="str">
        <f ca="1">IF(OR(procTags!H76="white",procTags!H76="yellow",procTags!H76="grey"),IF('Currently Exported 2'!H76=1, "have", "missing"),IF('Currently Exported 2'!H76=1, "extra", "ignore"))</f>
        <v>ignore</v>
      </c>
      <c r="I76" s="1" t="str">
        <f ca="1">IF(OR(procTags!I76="white",procTags!I76="yellow",procTags!I76="grey"),IF('Currently Exported 2'!I76=1, "have", "missing"),IF('Currently Exported 2'!I76=1, "extra", "ignore"))</f>
        <v>ignore</v>
      </c>
      <c r="J76" s="1" t="str">
        <f ca="1">IF(OR(procTags!J76="white",procTags!J76="yellow",procTags!J76="grey"),IF('Currently Exported 2'!J76=1, "have", "missing"),IF('Currently Exported 2'!J76=1, "extra", "ignore"))</f>
        <v>ignore</v>
      </c>
      <c r="K76" s="1" t="str">
        <f ca="1">IF(OR(procTags!K76="white",procTags!K76="yellow",procTags!K76="grey"),IF('Currently Exported 2'!K76=1, "have", "missing"),IF('Currently Exported 2'!K76=1, "extra", "ignore"))</f>
        <v>ignore</v>
      </c>
      <c r="L76" s="1" t="str">
        <f ca="1">IF(OR(procTags!L76="white",procTags!L76="yellow",procTags!L76="grey"),IF('Currently Exported 2'!L76=1, "have", "missing"),IF('Currently Exported 2'!L76=1, "extra", "ignore"))</f>
        <v>ignore</v>
      </c>
      <c r="M76" s="1" t="str">
        <f ca="1">IF(OR(procTags!M76="white",procTags!M76="yellow",procTags!M76="grey"),IF('Currently Exported 2'!M76=1, "have", "missing"),IF('Currently Exported 2'!M76=1, "extra", "ignore"))</f>
        <v>ignore</v>
      </c>
      <c r="N76" s="1" t="str">
        <f ca="1">IF(OR(procTags!N76="white",procTags!N76="yellow",procTags!N76="grey"),IF('Currently Exported 2'!N76=1, "have", "missing"),IF('Currently Exported 2'!N76=1, "extra", "ignore"))</f>
        <v>ignore</v>
      </c>
      <c r="O76" s="1" t="str">
        <f ca="1">IF(OR(procTags!O76="white",procTags!O76="yellow",procTags!O76="grey"),IF('Currently Exported 2'!O76=1, "have", "missing"),IF('Currently Exported 2'!O76=1, "extra", "ignore"))</f>
        <v>ignore</v>
      </c>
      <c r="P76" s="1" t="str">
        <f ca="1">IF(OR(procTags!P76="white",procTags!P76="yellow",procTags!P76="grey"),IF('Currently Exported 2'!P76=1, "have", "missing"),IF('Currently Exported 2'!P76=1, "extra", "ignore"))</f>
        <v>ignore</v>
      </c>
    </row>
    <row r="77" spans="1:16" x14ac:dyDescent="0.2">
      <c r="A77" s="1" t="str">
        <f ca="1">IFERROR(__xludf.DUMMYFUNCTION("""COMPUTED_VALUE"""),"co2_low_sp")</f>
        <v>co2_low_sp</v>
      </c>
      <c r="B77" s="1" t="str">
        <f ca="1">IF(OR(procTags!B77="white",procTags!B77="yellow",procTags!B77="grey"),IF('Currently Exported 2'!B77=1, "have", "missing"),IF('Currently Exported 2'!B77=1, "extra", "ignore"))</f>
        <v>ignore</v>
      </c>
      <c r="C77" s="1" t="str">
        <f ca="1">IF(OR(procTags!C77="white",procTags!C77="yellow",procTags!C77="grey"),IF('Currently Exported 2'!C77=1, "have", "missing"),IF('Currently Exported 2'!C77=1, "extra", "ignore"))</f>
        <v>ignore</v>
      </c>
      <c r="D77" s="1" t="str">
        <f ca="1">IF(OR(procTags!D77="white",procTags!D77="yellow",procTags!D77="grey"),IF('Currently Exported 2'!D77=1, "have", "missing"),IF('Currently Exported 2'!D77=1, "extra", "ignore"))</f>
        <v>ignore</v>
      </c>
      <c r="E77" s="1" t="str">
        <f ca="1">IF(OR(procTags!E77="white",procTags!E77="yellow",procTags!E77="grey"),IF('Currently Exported 2'!E77=1, "have", "missing"),IF('Currently Exported 2'!E77=1, "extra", "ignore"))</f>
        <v>ignore</v>
      </c>
      <c r="F77" s="1" t="str">
        <f ca="1">IF(OR(procTags!F77="white",procTags!F77="yellow",procTags!F77="grey"),IF('Currently Exported 2'!F77=1, "have", "missing"),IF('Currently Exported 2'!F77=1, "extra", "ignore"))</f>
        <v>ignore</v>
      </c>
      <c r="G77" s="1" t="str">
        <f ca="1">IF(OR(procTags!G77="white",procTags!G77="yellow",procTags!G77="grey"),IF('Currently Exported 2'!G77=1, "have", "missing"),IF('Currently Exported 2'!G77=1, "extra", "ignore"))</f>
        <v>ignore</v>
      </c>
      <c r="H77" s="1" t="str">
        <f ca="1">IF(OR(procTags!H77="white",procTags!H77="yellow",procTags!H77="grey"),IF('Currently Exported 2'!H77=1, "have", "missing"),IF('Currently Exported 2'!H77=1, "extra", "ignore"))</f>
        <v>ignore</v>
      </c>
      <c r="I77" s="1" t="str">
        <f ca="1">IF(OR(procTags!I77="white",procTags!I77="yellow",procTags!I77="grey"),IF('Currently Exported 2'!I77=1, "have", "missing"),IF('Currently Exported 2'!I77=1, "extra", "ignore"))</f>
        <v>ignore</v>
      </c>
      <c r="J77" s="1" t="str">
        <f ca="1">IF(OR(procTags!J77="white",procTags!J77="yellow",procTags!J77="grey"),IF('Currently Exported 2'!J77=1, "have", "missing"),IF('Currently Exported 2'!J77=1, "extra", "ignore"))</f>
        <v>ignore</v>
      </c>
      <c r="K77" s="1" t="str">
        <f ca="1">IF(OR(procTags!K77="white",procTags!K77="yellow",procTags!K77="grey"),IF('Currently Exported 2'!K77=1, "have", "missing"),IF('Currently Exported 2'!K77=1, "extra", "ignore"))</f>
        <v>ignore</v>
      </c>
      <c r="L77" s="1" t="str">
        <f ca="1">IF(OR(procTags!L77="white",procTags!L77="yellow",procTags!L77="grey"),IF('Currently Exported 2'!L77=1, "have", "missing"),IF('Currently Exported 2'!L77=1, "extra", "ignore"))</f>
        <v>ignore</v>
      </c>
      <c r="M77" s="1" t="str">
        <f ca="1">IF(OR(procTags!M77="white",procTags!M77="yellow",procTags!M77="grey"),IF('Currently Exported 2'!M77=1, "have", "missing"),IF('Currently Exported 2'!M77=1, "extra", "ignore"))</f>
        <v>ignore</v>
      </c>
      <c r="N77" s="1" t="str">
        <f ca="1">IF(OR(procTags!N77="white",procTags!N77="yellow",procTags!N77="grey"),IF('Currently Exported 2'!N77=1, "have", "missing"),IF('Currently Exported 2'!N77=1, "extra", "ignore"))</f>
        <v>ignore</v>
      </c>
      <c r="O77" s="1" t="str">
        <f ca="1">IF(OR(procTags!O77="white",procTags!O77="yellow",procTags!O77="grey"),IF('Currently Exported 2'!O77=1, "have", "missing"),IF('Currently Exported 2'!O77=1, "extra", "ignore"))</f>
        <v>ignore</v>
      </c>
      <c r="P77" s="1" t="str">
        <f ca="1">IF(OR(procTags!P77="white",procTags!P77="yellow",procTags!P77="grey"),IF('Currently Exported 2'!P77=1, "have", "missing"),IF('Currently Exported 2'!P77=1, "extra", "ignore"))</f>
        <v>ignore</v>
      </c>
    </row>
    <row r="78" spans="1:16" x14ac:dyDescent="0.2">
      <c r="A78" s="1" t="str">
        <f ca="1">IFERROR(__xludf.DUMMYFUNCTION("""COMPUTED_VALUE"""),"co2inj_mfc_2_mv")</f>
        <v>co2inj_mfc_2_mv</v>
      </c>
      <c r="B78" s="1" t="str">
        <f ca="1">IF(OR(procTags!B78="white",procTags!B78="yellow",procTags!B78="grey"),IF('Currently Exported 2'!B78=1, "have", "missing"),IF('Currently Exported 2'!B78=1, "extra", "ignore"))</f>
        <v>ignore</v>
      </c>
      <c r="C78" s="1" t="str">
        <f ca="1">IF(OR(procTags!C78="white",procTags!C78="yellow",procTags!C78="grey"),IF('Currently Exported 2'!C78=1, "have", "missing"),IF('Currently Exported 2'!C78=1, "extra", "ignore"))</f>
        <v>ignore</v>
      </c>
      <c r="D78" s="1" t="str">
        <f ca="1">IF(OR(procTags!D78="white",procTags!D78="yellow",procTags!D78="grey"),IF('Currently Exported 2'!D78=1, "have", "missing"),IF('Currently Exported 2'!D78=1, "extra", "ignore"))</f>
        <v>have</v>
      </c>
      <c r="E78" s="1" t="str">
        <f ca="1">IF(OR(procTags!E78="white",procTags!E78="yellow",procTags!E78="grey"),IF('Currently Exported 2'!E78=1, "have", "missing"),IF('Currently Exported 2'!E78=1, "extra", "ignore"))</f>
        <v>have</v>
      </c>
      <c r="F78" s="1" t="str">
        <f ca="1">IF(OR(procTags!F78="white",procTags!F78="yellow",procTags!F78="grey"),IF('Currently Exported 2'!F78=1, "have", "missing"),IF('Currently Exported 2'!F78=1, "extra", "ignore"))</f>
        <v>have</v>
      </c>
      <c r="G78" s="1" t="str">
        <f ca="1">IF(OR(procTags!G78="white",procTags!G78="yellow",procTags!G78="grey"),IF('Currently Exported 2'!G78=1, "have", "missing"),IF('Currently Exported 2'!G78=1, "extra", "ignore"))</f>
        <v>have</v>
      </c>
      <c r="H78" s="1" t="str">
        <f ca="1">IF(OR(procTags!H78="white",procTags!H78="yellow",procTags!H78="grey"),IF('Currently Exported 2'!H78=1, "have", "missing"),IF('Currently Exported 2'!H78=1, "extra", "ignore"))</f>
        <v>have</v>
      </c>
      <c r="I78" s="1" t="str">
        <f ca="1">IF(OR(procTags!I78="white",procTags!I78="yellow",procTags!I78="grey"),IF('Currently Exported 2'!I78=1, "have", "missing"),IF('Currently Exported 2'!I78=1, "extra", "ignore"))</f>
        <v>have</v>
      </c>
      <c r="J78" s="1" t="str">
        <f ca="1">IF(OR(procTags!J78="white",procTags!J78="yellow",procTags!J78="grey"),IF('Currently Exported 2'!J78=1, "have", "missing"),IF('Currently Exported 2'!J78=1, "extra", "ignore"))</f>
        <v>have</v>
      </c>
      <c r="K78" s="1" t="str">
        <f ca="1">IF(OR(procTags!K78="white",procTags!K78="yellow",procTags!K78="grey"),IF('Currently Exported 2'!K78=1, "have", "missing"),IF('Currently Exported 2'!K78=1, "extra", "ignore"))</f>
        <v>have</v>
      </c>
      <c r="L78" s="1" t="str">
        <f ca="1">IF(OR(procTags!L78="white",procTags!L78="yellow",procTags!L78="grey"),IF('Currently Exported 2'!L78=1, "have", "missing"),IF('Currently Exported 2'!L78=1, "extra", "ignore"))</f>
        <v>have</v>
      </c>
      <c r="M78" s="1" t="str">
        <f ca="1">IF(OR(procTags!M78="white",procTags!M78="yellow",procTags!M78="grey"),IF('Currently Exported 2'!M78=1, "have", "missing"),IF('Currently Exported 2'!M78=1, "extra", "ignore"))</f>
        <v>have</v>
      </c>
      <c r="N78" s="1" t="str">
        <f ca="1">IF(OR(procTags!N78="white",procTags!N78="yellow",procTags!N78="grey"),IF('Currently Exported 2'!N78=1, "have", "missing"),IF('Currently Exported 2'!N78=1, "extra", "ignore"))</f>
        <v>have</v>
      </c>
      <c r="O78" s="1" t="str">
        <f ca="1">IF(OR(procTags!O78="white",procTags!O78="yellow",procTags!O78="grey"),IF('Currently Exported 2'!O78=1, "have", "missing"),IF('Currently Exported 2'!O78=1, "extra", "ignore"))</f>
        <v>have</v>
      </c>
      <c r="P78" s="1" t="str">
        <f ca="1">IF(OR(procTags!P78="white",procTags!P78="yellow",procTags!P78="grey"),IF('Currently Exported 2'!P78=1, "have", "missing"),IF('Currently Exported 2'!P78=1, "extra", "ignore"))</f>
        <v>ignore</v>
      </c>
    </row>
    <row r="79" spans="1:16" x14ac:dyDescent="0.2">
      <c r="A79" s="1" t="str">
        <f ca="1">IFERROR(__xludf.DUMMYFUNCTION("""COMPUTED_VALUE"""),"co2inj_mfc_mv")</f>
        <v>co2inj_mfc_mv</v>
      </c>
      <c r="B79" s="1" t="str">
        <f ca="1">IF(OR(procTags!B79="white",procTags!B79="yellow",procTags!B79="grey"),IF('Currently Exported 2'!B79=1, "have", "missing"),IF('Currently Exported 2'!B79=1, "extra", "ignore"))</f>
        <v>ignore</v>
      </c>
      <c r="C79" s="1" t="str">
        <f ca="1">IF(OR(procTags!C79="white",procTags!C79="yellow",procTags!C79="grey"),IF('Currently Exported 2'!C79=1, "have", "missing"),IF('Currently Exported 2'!C79=1, "extra", "ignore"))</f>
        <v>ignore</v>
      </c>
      <c r="D79" s="1" t="str">
        <f ca="1">IF(OR(procTags!D79="white",procTags!D79="yellow",procTags!D79="grey"),IF('Currently Exported 2'!D79=1, "have", "missing"),IF('Currently Exported 2'!D79=1, "extra", "ignore"))</f>
        <v>have</v>
      </c>
      <c r="E79" s="1" t="str">
        <f ca="1">IF(OR(procTags!E79="white",procTags!E79="yellow",procTags!E79="grey"),IF('Currently Exported 2'!E79=1, "have", "missing"),IF('Currently Exported 2'!E79=1, "extra", "ignore"))</f>
        <v>have</v>
      </c>
      <c r="F79" s="1" t="str">
        <f ca="1">IF(OR(procTags!F79="white",procTags!F79="yellow",procTags!F79="grey"),IF('Currently Exported 2'!F79=1, "have", "missing"),IF('Currently Exported 2'!F79=1, "extra", "ignore"))</f>
        <v>have</v>
      </c>
      <c r="G79" s="1" t="str">
        <f ca="1">IF(OR(procTags!G79="white",procTags!G79="yellow",procTags!G79="grey"),IF('Currently Exported 2'!G79=1, "have", "missing"),IF('Currently Exported 2'!G79=1, "extra", "ignore"))</f>
        <v>have</v>
      </c>
      <c r="H79" s="1" t="str">
        <f ca="1">IF(OR(procTags!H79="white",procTags!H79="yellow",procTags!H79="grey"),IF('Currently Exported 2'!H79=1, "have", "missing"),IF('Currently Exported 2'!H79=1, "extra", "ignore"))</f>
        <v>have</v>
      </c>
      <c r="I79" s="1" t="str">
        <f ca="1">IF(OR(procTags!I79="white",procTags!I79="yellow",procTags!I79="grey"),IF('Currently Exported 2'!I79=1, "have", "missing"),IF('Currently Exported 2'!I79=1, "extra", "ignore"))</f>
        <v>have</v>
      </c>
      <c r="J79" s="1" t="str">
        <f ca="1">IF(OR(procTags!J79="white",procTags!J79="yellow",procTags!J79="grey"),IF('Currently Exported 2'!J79=1, "have", "missing"),IF('Currently Exported 2'!J79=1, "extra", "ignore"))</f>
        <v>have</v>
      </c>
      <c r="K79" s="1" t="str">
        <f ca="1">IF(OR(procTags!K79="white",procTags!K79="yellow",procTags!K79="grey"),IF('Currently Exported 2'!K79=1, "have", "missing"),IF('Currently Exported 2'!K79=1, "extra", "ignore"))</f>
        <v>have</v>
      </c>
      <c r="L79" s="1" t="str">
        <f ca="1">IF(OR(procTags!L79="white",procTags!L79="yellow",procTags!L79="grey"),IF('Currently Exported 2'!L79=1, "have", "missing"),IF('Currently Exported 2'!L79=1, "extra", "ignore"))</f>
        <v>have</v>
      </c>
      <c r="M79" s="1" t="str">
        <f ca="1">IF(OR(procTags!M79="white",procTags!M79="yellow",procTags!M79="grey"),IF('Currently Exported 2'!M79=1, "have", "missing"),IF('Currently Exported 2'!M79=1, "extra", "ignore"))</f>
        <v>have</v>
      </c>
      <c r="N79" s="1" t="str">
        <f ca="1">IF(OR(procTags!N79="white",procTags!N79="yellow",procTags!N79="grey"),IF('Currently Exported 2'!N79=1, "have", "missing"),IF('Currently Exported 2'!N79=1, "extra", "ignore"))</f>
        <v>have</v>
      </c>
      <c r="O79" s="1" t="str">
        <f ca="1">IF(OR(procTags!O79="white",procTags!O79="yellow",procTags!O79="grey"),IF('Currently Exported 2'!O79=1, "have", "missing"),IF('Currently Exported 2'!O79=1, "extra", "ignore"))</f>
        <v>have</v>
      </c>
      <c r="P79" s="1" t="str">
        <f ca="1">IF(OR(procTags!P79="white",procTags!P79="yellow",procTags!P79="grey"),IF('Currently Exported 2'!P79=1, "have", "missing"),IF('Currently Exported 2'!P79=1, "extra", "ignore"))</f>
        <v>ignore</v>
      </c>
    </row>
    <row r="80" spans="1:16" x14ac:dyDescent="0.2">
      <c r="A80" s="1" t="str">
        <f ca="1">IFERROR(__xludf.DUMMYFUNCTION("""COMPUTED_VALUE"""),"ctl_enc_temp")</f>
        <v>ctl_enc_temp</v>
      </c>
      <c r="B80" s="1" t="str">
        <f ca="1">IF(OR(procTags!B80="white",procTags!B80="yellow",procTags!B80="grey"),IF('Currently Exported 2'!B80=1, "have", "missing"),IF('Currently Exported 2'!B80=1, "extra", "ignore"))</f>
        <v>ignore</v>
      </c>
      <c r="C80" s="1" t="str">
        <f ca="1">IF(OR(procTags!C80="white",procTags!C80="yellow",procTags!C80="grey"),IF('Currently Exported 2'!C80=1, "have", "missing"),IF('Currently Exported 2'!C80=1, "extra", "ignore"))</f>
        <v>ignore</v>
      </c>
      <c r="D80" s="1" t="str">
        <f ca="1">IF(OR(procTags!D80="white",procTags!D80="yellow",procTags!D80="grey"),IF('Currently Exported 2'!D80=1, "have", "missing"),IF('Currently Exported 2'!D80=1, "extra", "ignore"))</f>
        <v>ignore</v>
      </c>
      <c r="E80" s="1" t="str">
        <f ca="1">IF(OR(procTags!E80="white",procTags!E80="yellow",procTags!E80="grey"),IF('Currently Exported 2'!E80=1, "have", "missing"),IF('Currently Exported 2'!E80=1, "extra", "ignore"))</f>
        <v>ignore</v>
      </c>
      <c r="F80" s="1" t="str">
        <f ca="1">IF(OR(procTags!F80="white",procTags!F80="yellow",procTags!F80="grey"),IF('Currently Exported 2'!F80=1, "have", "missing"),IF('Currently Exported 2'!F80=1, "extra", "ignore"))</f>
        <v>ignore</v>
      </c>
      <c r="G80" s="1" t="str">
        <f ca="1">IF(OR(procTags!G80="white",procTags!G80="yellow",procTags!G80="grey"),IF('Currently Exported 2'!G80=1, "have", "missing"),IF('Currently Exported 2'!G80=1, "extra", "ignore"))</f>
        <v>ignore</v>
      </c>
      <c r="H80" s="1" t="str">
        <f ca="1">IF(OR(procTags!H80="white",procTags!H80="yellow",procTags!H80="grey"),IF('Currently Exported 2'!H80=1, "have", "missing"),IF('Currently Exported 2'!H80=1, "extra", "ignore"))</f>
        <v>ignore</v>
      </c>
      <c r="I80" s="1" t="str">
        <f ca="1">IF(OR(procTags!I80="white",procTags!I80="yellow",procTags!I80="grey"),IF('Currently Exported 2'!I80=1, "have", "missing"),IF('Currently Exported 2'!I80=1, "extra", "ignore"))</f>
        <v>ignore</v>
      </c>
      <c r="J80" s="1" t="str">
        <f ca="1">IF(OR(procTags!J80="white",procTags!J80="yellow",procTags!J80="grey"),IF('Currently Exported 2'!J80=1, "have", "missing"),IF('Currently Exported 2'!J80=1, "extra", "ignore"))</f>
        <v>ignore</v>
      </c>
      <c r="K80" s="1" t="str">
        <f ca="1">IF(OR(procTags!K80="white",procTags!K80="yellow",procTags!K80="grey"),IF('Currently Exported 2'!K80=1, "have", "missing"),IF('Currently Exported 2'!K80=1, "extra", "ignore"))</f>
        <v>ignore</v>
      </c>
      <c r="L80" s="1" t="str">
        <f ca="1">IF(OR(procTags!L80="white",procTags!L80="yellow",procTags!L80="grey"),IF('Currently Exported 2'!L80=1, "have", "missing"),IF('Currently Exported 2'!L80=1, "extra", "ignore"))</f>
        <v>ignore</v>
      </c>
      <c r="M80" s="1" t="str">
        <f ca="1">IF(OR(procTags!M80="white",procTags!M80="yellow",procTags!M80="grey"),IF('Currently Exported 2'!M80=1, "have", "missing"),IF('Currently Exported 2'!M80=1, "extra", "ignore"))</f>
        <v>ignore</v>
      </c>
      <c r="N80" s="1" t="str">
        <f ca="1">IF(OR(procTags!N80="white",procTags!N80="yellow",procTags!N80="grey"),IF('Currently Exported 2'!N80=1, "have", "missing"),IF('Currently Exported 2'!N80=1, "extra", "ignore"))</f>
        <v>ignore</v>
      </c>
      <c r="O80" s="1" t="str">
        <f ca="1">IF(OR(procTags!O80="white",procTags!O80="yellow",procTags!O80="grey"),IF('Currently Exported 2'!O80=1, "have", "missing"),IF('Currently Exported 2'!O80=1, "extra", "ignore"))</f>
        <v>ignore</v>
      </c>
      <c r="P80" s="1" t="str">
        <f ca="1">IF(OR(procTags!P80="white",procTags!P80="yellow",procTags!P80="grey"),IF('Currently Exported 2'!P80=1, "have", "missing"),IF('Currently Exported 2'!P80=1, "extra", "ignore"))</f>
        <v>ignore</v>
      </c>
    </row>
    <row r="81" spans="1:16" x14ac:dyDescent="0.2">
      <c r="A81" s="1" t="str">
        <f ca="1">IFERROR(__xludf.DUMMYFUNCTION("""COMPUTED_VALUE"""),"ctl_enc_temp_1")</f>
        <v>ctl_enc_temp_1</v>
      </c>
      <c r="B81" s="1" t="str">
        <f ca="1">IF(OR(procTags!B81="white",procTags!B81="yellow",procTags!B81="grey"),IF('Currently Exported 2'!B81=1, "have", "missing"),IF('Currently Exported 2'!B81=1, "extra", "ignore"))</f>
        <v>ignore</v>
      </c>
      <c r="C81" s="1" t="str">
        <f ca="1">IF(OR(procTags!C81="white",procTags!C81="yellow",procTags!C81="grey"),IF('Currently Exported 2'!C81=1, "have", "missing"),IF('Currently Exported 2'!C81=1, "extra", "ignore"))</f>
        <v>ignore</v>
      </c>
      <c r="D81" s="1" t="str">
        <f ca="1">IF(OR(procTags!D81="white",procTags!D81="yellow",procTags!D81="grey"),IF('Currently Exported 2'!D81=1, "have", "missing"),IF('Currently Exported 2'!D81=1, "extra", "ignore"))</f>
        <v>ignore</v>
      </c>
      <c r="E81" s="1" t="str">
        <f ca="1">IF(OR(procTags!E81="white",procTags!E81="yellow",procTags!E81="grey"),IF('Currently Exported 2'!E81=1, "have", "missing"),IF('Currently Exported 2'!E81=1, "extra", "ignore"))</f>
        <v>ignore</v>
      </c>
      <c r="F81" s="1" t="str">
        <f ca="1">IF(OR(procTags!F81="white",procTags!F81="yellow",procTags!F81="grey"),IF('Currently Exported 2'!F81=1, "have", "missing"),IF('Currently Exported 2'!F81=1, "extra", "ignore"))</f>
        <v>ignore</v>
      </c>
      <c r="G81" s="1" t="str">
        <f ca="1">IF(OR(procTags!G81="white",procTags!G81="yellow",procTags!G81="grey"),IF('Currently Exported 2'!G81=1, "have", "missing"),IF('Currently Exported 2'!G81=1, "extra", "ignore"))</f>
        <v>ignore</v>
      </c>
      <c r="H81" s="1" t="str">
        <f ca="1">IF(OR(procTags!H81="white",procTags!H81="yellow",procTags!H81="grey"),IF('Currently Exported 2'!H81=1, "have", "missing"),IF('Currently Exported 2'!H81=1, "extra", "ignore"))</f>
        <v>ignore</v>
      </c>
      <c r="I81" s="1" t="str">
        <f ca="1">IF(OR(procTags!I81="white",procTags!I81="yellow",procTags!I81="grey"),IF('Currently Exported 2'!I81=1, "have", "missing"),IF('Currently Exported 2'!I81=1, "extra", "ignore"))</f>
        <v>ignore</v>
      </c>
      <c r="J81" s="1" t="str">
        <f ca="1">IF(OR(procTags!J81="white",procTags!J81="yellow",procTags!J81="grey"),IF('Currently Exported 2'!J81=1, "have", "missing"),IF('Currently Exported 2'!J81=1, "extra", "ignore"))</f>
        <v>ignore</v>
      </c>
      <c r="K81" s="1" t="str">
        <f ca="1">IF(OR(procTags!K81="white",procTags!K81="yellow",procTags!K81="grey"),IF('Currently Exported 2'!K81=1, "have", "missing"),IF('Currently Exported 2'!K81=1, "extra", "ignore"))</f>
        <v>ignore</v>
      </c>
      <c r="L81" s="1" t="str">
        <f ca="1">IF(OR(procTags!L81="white",procTags!L81="yellow",procTags!L81="grey"),IF('Currently Exported 2'!L81=1, "have", "missing"),IF('Currently Exported 2'!L81=1, "extra", "ignore"))</f>
        <v>ignore</v>
      </c>
      <c r="M81" s="1" t="str">
        <f ca="1">IF(OR(procTags!M81="white",procTags!M81="yellow",procTags!M81="grey"),IF('Currently Exported 2'!M81=1, "have", "missing"),IF('Currently Exported 2'!M81=1, "extra", "ignore"))</f>
        <v>ignore</v>
      </c>
      <c r="N81" s="1" t="str">
        <f ca="1">IF(OR(procTags!N81="white",procTags!N81="yellow",procTags!N81="grey"),IF('Currently Exported 2'!N81=1, "have", "missing"),IF('Currently Exported 2'!N81=1, "extra", "ignore"))</f>
        <v>ignore</v>
      </c>
      <c r="O81" s="1" t="str">
        <f ca="1">IF(OR(procTags!O81="white",procTags!O81="yellow",procTags!O81="grey"),IF('Currently Exported 2'!O81=1, "have", "missing"),IF('Currently Exported 2'!O81=1, "extra", "ignore"))</f>
        <v>ignore</v>
      </c>
      <c r="P81" s="1" t="str">
        <f ca="1">IF(OR(procTags!P81="white",procTags!P81="yellow",procTags!P81="grey"),IF('Currently Exported 2'!P81=1, "have", "missing"),IF('Currently Exported 2'!P81=1, "extra", "ignore"))</f>
        <v>ignore</v>
      </c>
    </row>
    <row r="82" spans="1:16" x14ac:dyDescent="0.2">
      <c r="A82" s="1" t="str">
        <f ca="1">IFERROR(__xludf.DUMMYFUNCTION("""COMPUTED_VALUE"""),"cwc_ctl_mv")</f>
        <v>cwc_ctl_mv</v>
      </c>
      <c r="B82" s="1" t="str">
        <f ca="1">IF(OR(procTags!B82="white",procTags!B82="yellow",procTags!B82="grey"),IF('Currently Exported 2'!B82=1, "have", "missing"),IF('Currently Exported 2'!B82=1, "extra", "ignore"))</f>
        <v>ignore</v>
      </c>
      <c r="C82" s="1" t="str">
        <f ca="1">IF(OR(procTags!C82="white",procTags!C82="yellow",procTags!C82="grey"),IF('Currently Exported 2'!C82=1, "have", "missing"),IF('Currently Exported 2'!C82=1, "extra", "ignore"))</f>
        <v>ignore</v>
      </c>
      <c r="D82" s="1" t="str">
        <f ca="1">IF(OR(procTags!D82="white",procTags!D82="yellow",procTags!D82="grey"),IF('Currently Exported 2'!D82=1, "have", "missing"),IF('Currently Exported 2'!D82=1, "extra", "ignore"))</f>
        <v>ignore</v>
      </c>
      <c r="E82" s="1" t="str">
        <f ca="1">IF(OR(procTags!E82="white",procTags!E82="yellow",procTags!E82="grey"),IF('Currently Exported 2'!E82=1, "have", "missing"),IF('Currently Exported 2'!E82=1, "extra", "ignore"))</f>
        <v>ignore</v>
      </c>
      <c r="F82" s="1" t="str">
        <f ca="1">IF(OR(procTags!F82="white",procTags!F82="yellow",procTags!F82="grey"),IF('Currently Exported 2'!F82=1, "have", "missing"),IF('Currently Exported 2'!F82=1, "extra", "ignore"))</f>
        <v>ignore</v>
      </c>
      <c r="G82" s="1" t="str">
        <f ca="1">IF(OR(procTags!G82="white",procTags!G82="yellow",procTags!G82="grey"),IF('Currently Exported 2'!G82=1, "have", "missing"),IF('Currently Exported 2'!G82=1, "extra", "ignore"))</f>
        <v>ignore</v>
      </c>
      <c r="H82" s="1" t="str">
        <f ca="1">IF(OR(procTags!H82="white",procTags!H82="yellow",procTags!H82="grey"),IF('Currently Exported 2'!H82=1, "have", "missing"),IF('Currently Exported 2'!H82=1, "extra", "ignore"))</f>
        <v>ignore</v>
      </c>
      <c r="I82" s="1" t="str">
        <f ca="1">IF(OR(procTags!I82="white",procTags!I82="yellow",procTags!I82="grey"),IF('Currently Exported 2'!I82=1, "have", "missing"),IF('Currently Exported 2'!I82=1, "extra", "ignore"))</f>
        <v>ignore</v>
      </c>
      <c r="J82" s="1" t="str">
        <f ca="1">IF(OR(procTags!J82="white",procTags!J82="yellow",procTags!J82="grey"),IF('Currently Exported 2'!J82=1, "have", "missing"),IF('Currently Exported 2'!J82=1, "extra", "ignore"))</f>
        <v>ignore</v>
      </c>
      <c r="K82" s="1" t="str">
        <f ca="1">IF(OR(procTags!K82="white",procTags!K82="yellow",procTags!K82="grey"),IF('Currently Exported 2'!K82=1, "have", "missing"),IF('Currently Exported 2'!K82=1, "extra", "ignore"))</f>
        <v>ignore</v>
      </c>
      <c r="L82" s="1" t="str">
        <f ca="1">IF(OR(procTags!L82="white",procTags!L82="yellow",procTags!L82="grey"),IF('Currently Exported 2'!L82=1, "have", "missing"),IF('Currently Exported 2'!L82=1, "extra", "ignore"))</f>
        <v>ignore</v>
      </c>
      <c r="M82" s="1" t="str">
        <f ca="1">IF(OR(procTags!M82="white",procTags!M82="yellow",procTags!M82="grey"),IF('Currently Exported 2'!M82=1, "have", "missing"),IF('Currently Exported 2'!M82=1, "extra", "ignore"))</f>
        <v>ignore</v>
      </c>
      <c r="N82" s="1" t="str">
        <f ca="1">IF(OR(procTags!N82="white",procTags!N82="yellow",procTags!N82="grey"),IF('Currently Exported 2'!N82=1, "have", "missing"),IF('Currently Exported 2'!N82=1, "extra", "ignore"))</f>
        <v>ignore</v>
      </c>
      <c r="O82" s="1" t="str">
        <f ca="1">IF(OR(procTags!O82="white",procTags!O82="yellow",procTags!O82="grey"),IF('Currently Exported 2'!O82=1, "have", "missing"),IF('Currently Exported 2'!O82=1, "extra", "ignore"))</f>
        <v>ignore</v>
      </c>
      <c r="P82" s="1" t="str">
        <f ca="1">IF(OR(procTags!P82="white",procTags!P82="yellow",procTags!P82="grey"),IF('Currently Exported 2'!P82=1, "have", "missing"),IF('Currently Exported 2'!P82=1, "extra", "ignore"))</f>
        <v>ignore</v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>
        <f ca="1">IF(OR(procTags!B83="white",procTags!B83="yellow",procTags!B83="grey"),IF('Currently Exported 2'!B83=1, "have", "missing"),IF('Currently Exported 2'!B83=1, "extra", "ignore"))</f>
        <v>ignore</v>
      </c>
      <c r="C83" s="1" t="str">
        <f ca="1">IF(OR(procTags!C83="white",procTags!C83="yellow",procTags!C83="grey"),IF('Currently Exported 2'!C83=1, "have", "missing"),IF('Currently Exported 2'!C83=1, "extra", "ignore"))</f>
        <v>ignore</v>
      </c>
      <c r="D83" s="1" t="str">
        <f ca="1">IF(OR(procTags!D83="white",procTags!D83="yellow",procTags!D83="grey"),IF('Currently Exported 2'!D83=1, "have", "missing"),IF('Currently Exported 2'!D83=1, "extra", "ignore"))</f>
        <v>ignore</v>
      </c>
      <c r="E83" s="1" t="str">
        <f ca="1">IF(OR(procTags!E83="white",procTags!E83="yellow",procTags!E83="grey"),IF('Currently Exported 2'!E83=1, "have", "missing"),IF('Currently Exported 2'!E83=1, "extra", "ignore"))</f>
        <v>ignore</v>
      </c>
      <c r="F83" s="1" t="str">
        <f ca="1">IF(OR(procTags!F83="white",procTags!F83="yellow",procTags!F83="grey"),IF('Currently Exported 2'!F83=1, "have", "missing"),IF('Currently Exported 2'!F83=1, "extra", "ignore"))</f>
        <v>ignore</v>
      </c>
      <c r="G83" s="1" t="str">
        <f ca="1">IF(OR(procTags!G83="white",procTags!G83="yellow",procTags!G83="grey"),IF('Currently Exported 2'!G83=1, "have", "missing"),IF('Currently Exported 2'!G83=1, "extra", "ignore"))</f>
        <v>ignore</v>
      </c>
      <c r="H83" s="1" t="str">
        <f ca="1">IF(OR(procTags!H83="white",procTags!H83="yellow",procTags!H83="grey"),IF('Currently Exported 2'!H83=1, "have", "missing"),IF('Currently Exported 2'!H83=1, "extra", "ignore"))</f>
        <v>ignore</v>
      </c>
      <c r="I83" s="1" t="str">
        <f ca="1">IF(OR(procTags!I83="white",procTags!I83="yellow",procTags!I83="grey"),IF('Currently Exported 2'!I83=1, "have", "missing"),IF('Currently Exported 2'!I83=1, "extra", "ignore"))</f>
        <v>ignore</v>
      </c>
      <c r="J83" s="1" t="str">
        <f ca="1">IF(OR(procTags!J83="white",procTags!J83="yellow",procTags!J83="grey"),IF('Currently Exported 2'!J83=1, "have", "missing"),IF('Currently Exported 2'!J83=1, "extra", "ignore"))</f>
        <v>ignore</v>
      </c>
      <c r="K83" s="1" t="str">
        <f ca="1">IF(OR(procTags!K83="white",procTags!K83="yellow",procTags!K83="grey"),IF('Currently Exported 2'!K83=1, "have", "missing"),IF('Currently Exported 2'!K83=1, "extra", "ignore"))</f>
        <v>ignore</v>
      </c>
      <c r="L83" s="1" t="str">
        <f ca="1">IF(OR(procTags!L83="white",procTags!L83="yellow",procTags!L83="grey"),IF('Currently Exported 2'!L83=1, "have", "missing"),IF('Currently Exported 2'!L83=1, "extra", "ignore"))</f>
        <v>ignore</v>
      </c>
      <c r="M83" s="1" t="str">
        <f ca="1">IF(OR(procTags!M83="white",procTags!M83="yellow",procTags!M83="grey"),IF('Currently Exported 2'!M83=1, "have", "missing"),IF('Currently Exported 2'!M83=1, "extra", "ignore"))</f>
        <v>ignore</v>
      </c>
      <c r="N83" s="1" t="str">
        <f ca="1">IF(OR(procTags!N83="white",procTags!N83="yellow",procTags!N83="grey"),IF('Currently Exported 2'!N83=1, "have", "missing"),IF('Currently Exported 2'!N83=1, "extra", "ignore"))</f>
        <v>ignore</v>
      </c>
      <c r="O83" s="1" t="str">
        <f ca="1">IF(OR(procTags!O83="white",procTags!O83="yellow",procTags!O83="grey"),IF('Currently Exported 2'!O83=1, "have", "missing"),IF('Currently Exported 2'!O83=1, "extra", "ignore"))</f>
        <v>ignore</v>
      </c>
      <c r="P83" s="1" t="str">
        <f ca="1">IF(OR(procTags!P83="white",procTags!P83="yellow",procTags!P83="grey"),IF('Currently Exported 2'!P83=1, "have", "missing"),IF('Currently Exported 2'!P83=1, "extra", "ignore"))</f>
        <v>ignore</v>
      </c>
    </row>
    <row r="84" spans="1:16" x14ac:dyDescent="0.2">
      <c r="A84" s="1" t="str">
        <f ca="1">IFERROR(__xludf.DUMMYFUNCTION("""COMPUTED_VALUE"""),"cwc_kp")</f>
        <v>cwc_kp</v>
      </c>
      <c r="B84" s="1" t="str">
        <f ca="1">IF(OR(procTags!B84="white",procTags!B84="yellow",procTags!B84="grey"),IF('Currently Exported 2'!B84=1, "have", "missing"),IF('Currently Exported 2'!B84=1, "extra", "ignore"))</f>
        <v>ignore</v>
      </c>
      <c r="C84" s="1" t="str">
        <f ca="1">IF(OR(procTags!C84="white",procTags!C84="yellow",procTags!C84="grey"),IF('Currently Exported 2'!C84=1, "have", "missing"),IF('Currently Exported 2'!C84=1, "extra", "ignore"))</f>
        <v>ignore</v>
      </c>
      <c r="D84" s="1" t="str">
        <f ca="1">IF(OR(procTags!D84="white",procTags!D84="yellow",procTags!D84="grey"),IF('Currently Exported 2'!D84=1, "have", "missing"),IF('Currently Exported 2'!D84=1, "extra", "ignore"))</f>
        <v>ignore</v>
      </c>
      <c r="E84" s="1" t="str">
        <f ca="1">IF(OR(procTags!E84="white",procTags!E84="yellow",procTags!E84="grey"),IF('Currently Exported 2'!E84=1, "have", "missing"),IF('Currently Exported 2'!E84=1, "extra", "ignore"))</f>
        <v>ignore</v>
      </c>
      <c r="F84" s="1" t="str">
        <f ca="1">IF(OR(procTags!F84="white",procTags!F84="yellow",procTags!F84="grey"),IF('Currently Exported 2'!F84=1, "have", "missing"),IF('Currently Exported 2'!F84=1, "extra", "ignore"))</f>
        <v>ignore</v>
      </c>
      <c r="G84" s="1" t="str">
        <f ca="1">IF(OR(procTags!G84="white",procTags!G84="yellow",procTags!G84="grey"),IF('Currently Exported 2'!G84=1, "have", "missing"),IF('Currently Exported 2'!G84=1, "extra", "ignore"))</f>
        <v>ignore</v>
      </c>
      <c r="H84" s="1" t="str">
        <f ca="1">IF(OR(procTags!H84="white",procTags!H84="yellow",procTags!H84="grey"),IF('Currently Exported 2'!H84=1, "have", "missing"),IF('Currently Exported 2'!H84=1, "extra", "ignore"))</f>
        <v>ignore</v>
      </c>
      <c r="I84" s="1" t="str">
        <f ca="1">IF(OR(procTags!I84="white",procTags!I84="yellow",procTags!I84="grey"),IF('Currently Exported 2'!I84=1, "have", "missing"),IF('Currently Exported 2'!I84=1, "extra", "ignore"))</f>
        <v>ignore</v>
      </c>
      <c r="J84" s="1" t="str">
        <f ca="1">IF(OR(procTags!J84="white",procTags!J84="yellow",procTags!J84="grey"),IF('Currently Exported 2'!J84=1, "have", "missing"),IF('Currently Exported 2'!J84=1, "extra", "ignore"))</f>
        <v>ignore</v>
      </c>
      <c r="K84" s="1" t="str">
        <f ca="1">IF(OR(procTags!K84="white",procTags!K84="yellow",procTags!K84="grey"),IF('Currently Exported 2'!K84=1, "have", "missing"),IF('Currently Exported 2'!K84=1, "extra", "ignore"))</f>
        <v>ignore</v>
      </c>
      <c r="L84" s="1" t="str">
        <f ca="1">IF(OR(procTags!L84="white",procTags!L84="yellow",procTags!L84="grey"),IF('Currently Exported 2'!L84=1, "have", "missing"),IF('Currently Exported 2'!L84=1, "extra", "ignore"))</f>
        <v>ignore</v>
      </c>
      <c r="M84" s="1" t="str">
        <f ca="1">IF(OR(procTags!M84="white",procTags!M84="yellow",procTags!M84="grey"),IF('Currently Exported 2'!M84=1, "have", "missing"),IF('Currently Exported 2'!M84=1, "extra", "ignore"))</f>
        <v>ignore</v>
      </c>
      <c r="N84" s="1" t="str">
        <f ca="1">IF(OR(procTags!N84="white",procTags!N84="yellow",procTags!N84="grey"),IF('Currently Exported 2'!N84=1, "have", "missing"),IF('Currently Exported 2'!N84=1, "extra", "ignore"))</f>
        <v>ignore</v>
      </c>
      <c r="O84" s="1" t="str">
        <f ca="1">IF(OR(procTags!O84="white",procTags!O84="yellow",procTags!O84="grey"),IF('Currently Exported 2'!O84=1, "have", "missing"),IF('Currently Exported 2'!O84=1, "extra", "ignore"))</f>
        <v>ignore</v>
      </c>
      <c r="P84" s="1" t="str">
        <f ca="1">IF(OR(procTags!P84="white",procTags!P84="yellow",procTags!P84="grey"),IF('Currently Exported 2'!P84=1, "have", "missing"),IF('Currently Exported 2'!P84=1, "extra", "ignore"))</f>
        <v>ignore</v>
      </c>
    </row>
    <row r="85" spans="1:16" x14ac:dyDescent="0.2">
      <c r="A85" s="1" t="str">
        <f ca="1">IFERROR(__xludf.DUMMYFUNCTION("""COMPUTED_VALUE"""),"cwc_kp_cube")</f>
        <v>cwc_kp_cube</v>
      </c>
      <c r="B85" s="1" t="str">
        <f ca="1">IF(OR(procTags!B85="white",procTags!B85="yellow",procTags!B85="grey"),IF('Currently Exported 2'!B85=1, "have", "missing"),IF('Currently Exported 2'!B85=1, "extra", "ignore"))</f>
        <v>ignore</v>
      </c>
      <c r="C85" s="1" t="str">
        <f ca="1">IF(OR(procTags!C85="white",procTags!C85="yellow",procTags!C85="grey"),IF('Currently Exported 2'!C85=1, "have", "missing"),IF('Currently Exported 2'!C85=1, "extra", "ignore"))</f>
        <v>ignore</v>
      </c>
      <c r="D85" s="1" t="str">
        <f ca="1">IF(OR(procTags!D85="white",procTags!D85="yellow",procTags!D85="grey"),IF('Currently Exported 2'!D85=1, "have", "missing"),IF('Currently Exported 2'!D85=1, "extra", "ignore"))</f>
        <v>ignore</v>
      </c>
      <c r="E85" s="1" t="str">
        <f ca="1">IF(OR(procTags!E85="white",procTags!E85="yellow",procTags!E85="grey"),IF('Currently Exported 2'!E85=1, "have", "missing"),IF('Currently Exported 2'!E85=1, "extra", "ignore"))</f>
        <v>ignore</v>
      </c>
      <c r="F85" s="1" t="str">
        <f ca="1">IF(OR(procTags!F85="white",procTags!F85="yellow",procTags!F85="grey"),IF('Currently Exported 2'!F85=1, "have", "missing"),IF('Currently Exported 2'!F85=1, "extra", "ignore"))</f>
        <v>ignore</v>
      </c>
      <c r="G85" s="1" t="str">
        <f ca="1">IF(OR(procTags!G85="white",procTags!G85="yellow",procTags!G85="grey"),IF('Currently Exported 2'!G85=1, "have", "missing"),IF('Currently Exported 2'!G85=1, "extra", "ignore"))</f>
        <v>ignore</v>
      </c>
      <c r="H85" s="1" t="str">
        <f ca="1">IF(OR(procTags!H85="white",procTags!H85="yellow",procTags!H85="grey"),IF('Currently Exported 2'!H85=1, "have", "missing"),IF('Currently Exported 2'!H85=1, "extra", "ignore"))</f>
        <v>ignore</v>
      </c>
      <c r="I85" s="1" t="str">
        <f ca="1">IF(OR(procTags!I85="white",procTags!I85="yellow",procTags!I85="grey"),IF('Currently Exported 2'!I85=1, "have", "missing"),IF('Currently Exported 2'!I85=1, "extra", "ignore"))</f>
        <v>ignore</v>
      </c>
      <c r="J85" s="1" t="str">
        <f ca="1">IF(OR(procTags!J85="white",procTags!J85="yellow",procTags!J85="grey"),IF('Currently Exported 2'!J85=1, "have", "missing"),IF('Currently Exported 2'!J85=1, "extra", "ignore"))</f>
        <v>ignore</v>
      </c>
      <c r="K85" s="1" t="str">
        <f ca="1">IF(OR(procTags!K85="white",procTags!K85="yellow",procTags!K85="grey"),IF('Currently Exported 2'!K85=1, "have", "missing"),IF('Currently Exported 2'!K85=1, "extra", "ignore"))</f>
        <v>ignore</v>
      </c>
      <c r="L85" s="1" t="str">
        <f ca="1">IF(OR(procTags!L85="white",procTags!L85="yellow",procTags!L85="grey"),IF('Currently Exported 2'!L85=1, "have", "missing"),IF('Currently Exported 2'!L85=1, "extra", "ignore"))</f>
        <v>ignore</v>
      </c>
      <c r="M85" s="1" t="str">
        <f ca="1">IF(OR(procTags!M85="white",procTags!M85="yellow",procTags!M85="grey"),IF('Currently Exported 2'!M85=1, "have", "missing"),IF('Currently Exported 2'!M85=1, "extra", "ignore"))</f>
        <v>ignore</v>
      </c>
      <c r="N85" s="1" t="str">
        <f ca="1">IF(OR(procTags!N85="white",procTags!N85="yellow",procTags!N85="grey"),IF('Currently Exported 2'!N85=1, "have", "missing"),IF('Currently Exported 2'!N85=1, "extra", "ignore"))</f>
        <v>ignore</v>
      </c>
      <c r="O85" s="1" t="str">
        <f ca="1">IF(OR(procTags!O85="white",procTags!O85="yellow",procTags!O85="grey"),IF('Currently Exported 2'!O85=1, "have", "missing"),IF('Currently Exported 2'!O85=1, "extra", "ignore"))</f>
        <v>ignore</v>
      </c>
      <c r="P85" s="1" t="str">
        <f ca="1">IF(OR(procTags!P85="white",procTags!P85="yellow",procTags!P85="grey"),IF('Currently Exported 2'!P85=1, "have", "missing"),IF('Currently Exported 2'!P85=1, "extra", "ignore"))</f>
        <v>ignore</v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>
        <f ca="1">IF(OR(procTags!B86="white",procTags!B86="yellow",procTags!B86="grey"),IF('Currently Exported 2'!B86=1, "have", "missing"),IF('Currently Exported 2'!B86=1, "extra", "ignore"))</f>
        <v>ignore</v>
      </c>
      <c r="C86" s="1" t="str">
        <f ca="1">IF(OR(procTags!C86="white",procTags!C86="yellow",procTags!C86="grey"),IF('Currently Exported 2'!C86=1, "have", "missing"),IF('Currently Exported 2'!C86=1, "extra", "ignore"))</f>
        <v>ignore</v>
      </c>
      <c r="D86" s="1" t="str">
        <f ca="1">IF(OR(procTags!D86="white",procTags!D86="yellow",procTags!D86="grey"),IF('Currently Exported 2'!D86=1, "have", "missing"),IF('Currently Exported 2'!D86=1, "extra", "ignore"))</f>
        <v>ignore</v>
      </c>
      <c r="E86" s="1" t="str">
        <f ca="1">IF(OR(procTags!E86="white",procTags!E86="yellow",procTags!E86="grey"),IF('Currently Exported 2'!E86=1, "have", "missing"),IF('Currently Exported 2'!E86=1, "extra", "ignore"))</f>
        <v>ignore</v>
      </c>
      <c r="F86" s="1" t="str">
        <f ca="1">IF(OR(procTags!F86="white",procTags!F86="yellow",procTags!F86="grey"),IF('Currently Exported 2'!F86=1, "have", "missing"),IF('Currently Exported 2'!F86=1, "extra", "ignore"))</f>
        <v>ignore</v>
      </c>
      <c r="G86" s="1" t="str">
        <f ca="1">IF(OR(procTags!G86="white",procTags!G86="yellow",procTags!G86="grey"),IF('Currently Exported 2'!G86=1, "have", "missing"),IF('Currently Exported 2'!G86=1, "extra", "ignore"))</f>
        <v>ignore</v>
      </c>
      <c r="H86" s="1" t="str">
        <f ca="1">IF(OR(procTags!H86="white",procTags!H86="yellow",procTags!H86="grey"),IF('Currently Exported 2'!H86=1, "have", "missing"),IF('Currently Exported 2'!H86=1, "extra", "ignore"))</f>
        <v>ignore</v>
      </c>
      <c r="I86" s="1" t="str">
        <f ca="1">IF(OR(procTags!I86="white",procTags!I86="yellow",procTags!I86="grey"),IF('Currently Exported 2'!I86=1, "have", "missing"),IF('Currently Exported 2'!I86=1, "extra", "ignore"))</f>
        <v>ignore</v>
      </c>
      <c r="J86" s="1" t="str">
        <f ca="1">IF(OR(procTags!J86="white",procTags!J86="yellow",procTags!J86="grey"),IF('Currently Exported 2'!J86=1, "have", "missing"),IF('Currently Exported 2'!J86=1, "extra", "ignore"))</f>
        <v>ignore</v>
      </c>
      <c r="K86" s="1" t="str">
        <f ca="1">IF(OR(procTags!K86="white",procTags!K86="yellow",procTags!K86="grey"),IF('Currently Exported 2'!K86=1, "have", "missing"),IF('Currently Exported 2'!K86=1, "extra", "ignore"))</f>
        <v>ignore</v>
      </c>
      <c r="L86" s="1" t="str">
        <f ca="1">IF(OR(procTags!L86="white",procTags!L86="yellow",procTags!L86="grey"),IF('Currently Exported 2'!L86=1, "have", "missing"),IF('Currently Exported 2'!L86=1, "extra", "ignore"))</f>
        <v>ignore</v>
      </c>
      <c r="M86" s="1" t="str">
        <f ca="1">IF(OR(procTags!M86="white",procTags!M86="yellow",procTags!M86="grey"),IF('Currently Exported 2'!M86=1, "have", "missing"),IF('Currently Exported 2'!M86=1, "extra", "ignore"))</f>
        <v>ignore</v>
      </c>
      <c r="N86" s="1" t="str">
        <f ca="1">IF(OR(procTags!N86="white",procTags!N86="yellow",procTags!N86="grey"),IF('Currently Exported 2'!N86=1, "have", "missing"),IF('Currently Exported 2'!N86=1, "extra", "ignore"))</f>
        <v>ignore</v>
      </c>
      <c r="O86" s="1" t="str">
        <f ca="1">IF(OR(procTags!O86="white",procTags!O86="yellow",procTags!O86="grey"),IF('Currently Exported 2'!O86=1, "have", "missing"),IF('Currently Exported 2'!O86=1, "extra", "ignore"))</f>
        <v>ignore</v>
      </c>
      <c r="P86" s="1" t="str">
        <f ca="1">IF(OR(procTags!P86="white",procTags!P86="yellow",procTags!P86="grey"),IF('Currently Exported 2'!P86=1, "have", "missing"),IF('Currently Exported 2'!P86=1, "extra", "ignore"))</f>
        <v>ignore</v>
      </c>
    </row>
    <row r="87" spans="1:16" x14ac:dyDescent="0.2">
      <c r="A87" s="1" t="str">
        <f ca="1">IFERROR(__xludf.DUMMYFUNCTION("""COMPUTED_VALUE"""),"cwc_kp_max")</f>
        <v>cwc_kp_max</v>
      </c>
      <c r="B87" s="1" t="str">
        <f ca="1">IF(OR(procTags!B87="white",procTags!B87="yellow",procTags!B87="grey"),IF('Currently Exported 2'!B87=1, "have", "missing"),IF('Currently Exported 2'!B87=1, "extra", "ignore"))</f>
        <v>ignore</v>
      </c>
      <c r="C87" s="1" t="str">
        <f ca="1">IF(OR(procTags!C87="white",procTags!C87="yellow",procTags!C87="grey"),IF('Currently Exported 2'!C87=1, "have", "missing"),IF('Currently Exported 2'!C87=1, "extra", "ignore"))</f>
        <v>ignore</v>
      </c>
      <c r="D87" s="1" t="str">
        <f ca="1">IF(OR(procTags!D87="white",procTags!D87="yellow",procTags!D87="grey"),IF('Currently Exported 2'!D87=1, "have", "missing"),IF('Currently Exported 2'!D87=1, "extra", "ignore"))</f>
        <v>ignore</v>
      </c>
      <c r="E87" s="1" t="str">
        <f ca="1">IF(OR(procTags!E87="white",procTags!E87="yellow",procTags!E87="grey"),IF('Currently Exported 2'!E87=1, "have", "missing"),IF('Currently Exported 2'!E87=1, "extra", "ignore"))</f>
        <v>ignore</v>
      </c>
      <c r="F87" s="1" t="str">
        <f ca="1">IF(OR(procTags!F87="white",procTags!F87="yellow",procTags!F87="grey"),IF('Currently Exported 2'!F87=1, "have", "missing"),IF('Currently Exported 2'!F87=1, "extra", "ignore"))</f>
        <v>ignore</v>
      </c>
      <c r="G87" s="1" t="str">
        <f ca="1">IF(OR(procTags!G87="white",procTags!G87="yellow",procTags!G87="grey"),IF('Currently Exported 2'!G87=1, "have", "missing"),IF('Currently Exported 2'!G87=1, "extra", "ignore"))</f>
        <v>ignore</v>
      </c>
      <c r="H87" s="1" t="str">
        <f ca="1">IF(OR(procTags!H87="white",procTags!H87="yellow",procTags!H87="grey"),IF('Currently Exported 2'!H87=1, "have", "missing"),IF('Currently Exported 2'!H87=1, "extra", "ignore"))</f>
        <v>ignore</v>
      </c>
      <c r="I87" s="1" t="str">
        <f ca="1">IF(OR(procTags!I87="white",procTags!I87="yellow",procTags!I87="grey"),IF('Currently Exported 2'!I87=1, "have", "missing"),IF('Currently Exported 2'!I87=1, "extra", "ignore"))</f>
        <v>ignore</v>
      </c>
      <c r="J87" s="1" t="str">
        <f ca="1">IF(OR(procTags!J87="white",procTags!J87="yellow",procTags!J87="grey"),IF('Currently Exported 2'!J87=1, "have", "missing"),IF('Currently Exported 2'!J87=1, "extra", "ignore"))</f>
        <v>ignore</v>
      </c>
      <c r="K87" s="1" t="str">
        <f ca="1">IF(OR(procTags!K87="white",procTags!K87="yellow",procTags!K87="grey"),IF('Currently Exported 2'!K87=1, "have", "missing"),IF('Currently Exported 2'!K87=1, "extra", "ignore"))</f>
        <v>ignore</v>
      </c>
      <c r="L87" s="1" t="str">
        <f ca="1">IF(OR(procTags!L87="white",procTags!L87="yellow",procTags!L87="grey"),IF('Currently Exported 2'!L87=1, "have", "missing"),IF('Currently Exported 2'!L87=1, "extra", "ignore"))</f>
        <v>ignore</v>
      </c>
      <c r="M87" s="1" t="str">
        <f ca="1">IF(OR(procTags!M87="white",procTags!M87="yellow",procTags!M87="grey"),IF('Currently Exported 2'!M87=1, "have", "missing"),IF('Currently Exported 2'!M87=1, "extra", "ignore"))</f>
        <v>ignore</v>
      </c>
      <c r="N87" s="1" t="str">
        <f ca="1">IF(OR(procTags!N87="white",procTags!N87="yellow",procTags!N87="grey"),IF('Currently Exported 2'!N87=1, "have", "missing"),IF('Currently Exported 2'!N87=1, "extra", "ignore"))</f>
        <v>ignore</v>
      </c>
      <c r="O87" s="1" t="str">
        <f ca="1">IF(OR(procTags!O87="white",procTags!O87="yellow",procTags!O87="grey"),IF('Currently Exported 2'!O87=1, "have", "missing"),IF('Currently Exported 2'!O87=1, "extra", "ignore"))</f>
        <v>ignore</v>
      </c>
      <c r="P87" s="1" t="str">
        <f ca="1">IF(OR(procTags!P87="white",procTags!P87="yellow",procTags!P87="grey"),IF('Currently Exported 2'!P87=1, "have", "missing"),IF('Currently Exported 2'!P87=1, "extra", "ignore"))</f>
        <v>ignore</v>
      </c>
    </row>
    <row r="88" spans="1:16" x14ac:dyDescent="0.2">
      <c r="A88" s="1" t="str">
        <f ca="1">IFERROR(__xludf.DUMMYFUNCTION("""COMPUTED_VALUE"""),"cwc_kp_min")</f>
        <v>cwc_kp_min</v>
      </c>
      <c r="B88" s="1" t="str">
        <f ca="1">IF(OR(procTags!B88="white",procTags!B88="yellow",procTags!B88="grey"),IF('Currently Exported 2'!B88=1, "have", "missing"),IF('Currently Exported 2'!B88=1, "extra", "ignore"))</f>
        <v>ignore</v>
      </c>
      <c r="C88" s="1" t="str">
        <f ca="1">IF(OR(procTags!C88="white",procTags!C88="yellow",procTags!C88="grey"),IF('Currently Exported 2'!C88=1, "have", "missing"),IF('Currently Exported 2'!C88=1, "extra", "ignore"))</f>
        <v>ignore</v>
      </c>
      <c r="D88" s="1" t="str">
        <f ca="1">IF(OR(procTags!D88="white",procTags!D88="yellow",procTags!D88="grey"),IF('Currently Exported 2'!D88=1, "have", "missing"),IF('Currently Exported 2'!D88=1, "extra", "ignore"))</f>
        <v>ignore</v>
      </c>
      <c r="E88" s="1" t="str">
        <f ca="1">IF(OR(procTags!E88="white",procTags!E88="yellow",procTags!E88="grey"),IF('Currently Exported 2'!E88=1, "have", "missing"),IF('Currently Exported 2'!E88=1, "extra", "ignore"))</f>
        <v>ignore</v>
      </c>
      <c r="F88" s="1" t="str">
        <f ca="1">IF(OR(procTags!F88="white",procTags!F88="yellow",procTags!F88="grey"),IF('Currently Exported 2'!F88=1, "have", "missing"),IF('Currently Exported 2'!F88=1, "extra", "ignore"))</f>
        <v>ignore</v>
      </c>
      <c r="G88" s="1" t="str">
        <f ca="1">IF(OR(procTags!G88="white",procTags!G88="yellow",procTags!G88="grey"),IF('Currently Exported 2'!G88=1, "have", "missing"),IF('Currently Exported 2'!G88=1, "extra", "ignore"))</f>
        <v>ignore</v>
      </c>
      <c r="H88" s="1" t="str">
        <f ca="1">IF(OR(procTags!H88="white",procTags!H88="yellow",procTags!H88="grey"),IF('Currently Exported 2'!H88=1, "have", "missing"),IF('Currently Exported 2'!H88=1, "extra", "ignore"))</f>
        <v>ignore</v>
      </c>
      <c r="I88" s="1" t="str">
        <f ca="1">IF(OR(procTags!I88="white",procTags!I88="yellow",procTags!I88="grey"),IF('Currently Exported 2'!I88=1, "have", "missing"),IF('Currently Exported 2'!I88=1, "extra", "ignore"))</f>
        <v>ignore</v>
      </c>
      <c r="J88" s="1" t="str">
        <f ca="1">IF(OR(procTags!J88="white",procTags!J88="yellow",procTags!J88="grey"),IF('Currently Exported 2'!J88=1, "have", "missing"),IF('Currently Exported 2'!J88=1, "extra", "ignore"))</f>
        <v>ignore</v>
      </c>
      <c r="K88" s="1" t="str">
        <f ca="1">IF(OR(procTags!K88="white",procTags!K88="yellow",procTags!K88="grey"),IF('Currently Exported 2'!K88=1, "have", "missing"),IF('Currently Exported 2'!K88=1, "extra", "ignore"))</f>
        <v>ignore</v>
      </c>
      <c r="L88" s="1" t="str">
        <f ca="1">IF(OR(procTags!L88="white",procTags!L88="yellow",procTags!L88="grey"),IF('Currently Exported 2'!L88=1, "have", "missing"),IF('Currently Exported 2'!L88=1, "extra", "ignore"))</f>
        <v>ignore</v>
      </c>
      <c r="M88" s="1" t="str">
        <f ca="1">IF(OR(procTags!M88="white",procTags!M88="yellow",procTags!M88="grey"),IF('Currently Exported 2'!M88=1, "have", "missing"),IF('Currently Exported 2'!M88=1, "extra", "ignore"))</f>
        <v>ignore</v>
      </c>
      <c r="N88" s="1" t="str">
        <f ca="1">IF(OR(procTags!N88="white",procTags!N88="yellow",procTags!N88="grey"),IF('Currently Exported 2'!N88=1, "have", "missing"),IF('Currently Exported 2'!N88=1, "extra", "ignore"))</f>
        <v>ignore</v>
      </c>
      <c r="O88" s="1" t="str">
        <f ca="1">IF(OR(procTags!O88="white",procTags!O88="yellow",procTags!O88="grey"),IF('Currently Exported 2'!O88=1, "have", "missing"),IF('Currently Exported 2'!O88=1, "extra", "ignore"))</f>
        <v>ignore</v>
      </c>
      <c r="P88" s="1" t="str">
        <f ca="1">IF(OR(procTags!P88="white",procTags!P88="yellow",procTags!P88="grey"),IF('Currently Exported 2'!P88=1, "have", "missing"),IF('Currently Exported 2'!P88=1, "extra", "ignore"))</f>
        <v>ignore</v>
      </c>
    </row>
    <row r="89" spans="1:16" x14ac:dyDescent="0.2">
      <c r="A89" s="1" t="str">
        <f ca="1">IFERROR(__xludf.DUMMYFUNCTION("""COMPUTED_VALUE"""),"cwc_kp_mult")</f>
        <v>cwc_kp_mult</v>
      </c>
      <c r="B89" s="1" t="str">
        <f ca="1">IF(OR(procTags!B89="white",procTags!B89="yellow",procTags!B89="grey"),IF('Currently Exported 2'!B89=1, "have", "missing"),IF('Currently Exported 2'!B89=1, "extra", "ignore"))</f>
        <v>ignore</v>
      </c>
      <c r="C89" s="1" t="str">
        <f ca="1">IF(OR(procTags!C89="white",procTags!C89="yellow",procTags!C89="grey"),IF('Currently Exported 2'!C89=1, "have", "missing"),IF('Currently Exported 2'!C89=1, "extra", "ignore"))</f>
        <v>ignore</v>
      </c>
      <c r="D89" s="1" t="str">
        <f ca="1">IF(OR(procTags!D89="white",procTags!D89="yellow",procTags!D89="grey"),IF('Currently Exported 2'!D89=1, "have", "missing"),IF('Currently Exported 2'!D89=1, "extra", "ignore"))</f>
        <v>ignore</v>
      </c>
      <c r="E89" s="1" t="str">
        <f ca="1">IF(OR(procTags!E89="white",procTags!E89="yellow",procTags!E89="grey"),IF('Currently Exported 2'!E89=1, "have", "missing"),IF('Currently Exported 2'!E89=1, "extra", "ignore"))</f>
        <v>ignore</v>
      </c>
      <c r="F89" s="1" t="str">
        <f ca="1">IF(OR(procTags!F89="white",procTags!F89="yellow",procTags!F89="grey"),IF('Currently Exported 2'!F89=1, "have", "missing"),IF('Currently Exported 2'!F89=1, "extra", "ignore"))</f>
        <v>ignore</v>
      </c>
      <c r="G89" s="1" t="str">
        <f ca="1">IF(OR(procTags!G89="white",procTags!G89="yellow",procTags!G89="grey"),IF('Currently Exported 2'!G89=1, "have", "missing"),IF('Currently Exported 2'!G89=1, "extra", "ignore"))</f>
        <v>ignore</v>
      </c>
      <c r="H89" s="1" t="str">
        <f ca="1">IF(OR(procTags!H89="white",procTags!H89="yellow",procTags!H89="grey"),IF('Currently Exported 2'!H89=1, "have", "missing"),IF('Currently Exported 2'!H89=1, "extra", "ignore"))</f>
        <v>ignore</v>
      </c>
      <c r="I89" s="1" t="str">
        <f ca="1">IF(OR(procTags!I89="white",procTags!I89="yellow",procTags!I89="grey"),IF('Currently Exported 2'!I89=1, "have", "missing"),IF('Currently Exported 2'!I89=1, "extra", "ignore"))</f>
        <v>ignore</v>
      </c>
      <c r="J89" s="1" t="str">
        <f ca="1">IF(OR(procTags!J89="white",procTags!J89="yellow",procTags!J89="grey"),IF('Currently Exported 2'!J89=1, "have", "missing"),IF('Currently Exported 2'!J89=1, "extra", "ignore"))</f>
        <v>ignore</v>
      </c>
      <c r="K89" s="1" t="str">
        <f ca="1">IF(OR(procTags!K89="white",procTags!K89="yellow",procTags!K89="grey"),IF('Currently Exported 2'!K89=1, "have", "missing"),IF('Currently Exported 2'!K89=1, "extra", "ignore"))</f>
        <v>ignore</v>
      </c>
      <c r="L89" s="1" t="str">
        <f ca="1">IF(OR(procTags!L89="white",procTags!L89="yellow",procTags!L89="grey"),IF('Currently Exported 2'!L89=1, "have", "missing"),IF('Currently Exported 2'!L89=1, "extra", "ignore"))</f>
        <v>ignore</v>
      </c>
      <c r="M89" s="1" t="str">
        <f ca="1">IF(OR(procTags!M89="white",procTags!M89="yellow",procTags!M89="grey"),IF('Currently Exported 2'!M89=1, "have", "missing"),IF('Currently Exported 2'!M89=1, "extra", "ignore"))</f>
        <v>ignore</v>
      </c>
      <c r="N89" s="1" t="str">
        <f ca="1">IF(OR(procTags!N89="white",procTags!N89="yellow",procTags!N89="grey"),IF('Currently Exported 2'!N89=1, "have", "missing"),IF('Currently Exported 2'!N89=1, "extra", "ignore"))</f>
        <v>ignore</v>
      </c>
      <c r="O89" s="1" t="str">
        <f ca="1">IF(OR(procTags!O89="white",procTags!O89="yellow",procTags!O89="grey"),IF('Currently Exported 2'!O89=1, "have", "missing"),IF('Currently Exported 2'!O89=1, "extra", "ignore"))</f>
        <v>ignore</v>
      </c>
      <c r="P89" s="1" t="str">
        <f ca="1">IF(OR(procTags!P89="white",procTags!P89="yellow",procTags!P89="grey"),IF('Currently Exported 2'!P89=1, "have", "missing"),IF('Currently Exported 2'!P89=1, "extra", "ignore"))</f>
        <v>ignore</v>
      </c>
    </row>
    <row r="90" spans="1:16" x14ac:dyDescent="0.2">
      <c r="A90" s="1" t="str">
        <f ca="1">IFERROR(__xludf.DUMMYFUNCTION("""COMPUTED_VALUE"""),"cwc_kp_sqr")</f>
        <v>cwc_kp_sqr</v>
      </c>
      <c r="B90" s="1" t="str">
        <f ca="1">IF(OR(procTags!B90="white",procTags!B90="yellow",procTags!B90="grey"),IF('Currently Exported 2'!B90=1, "have", "missing"),IF('Currently Exported 2'!B90=1, "extra", "ignore"))</f>
        <v>ignore</v>
      </c>
      <c r="C90" s="1" t="str">
        <f ca="1">IF(OR(procTags!C90="white",procTags!C90="yellow",procTags!C90="grey"),IF('Currently Exported 2'!C90=1, "have", "missing"),IF('Currently Exported 2'!C90=1, "extra", "ignore"))</f>
        <v>ignore</v>
      </c>
      <c r="D90" s="1" t="str">
        <f ca="1">IF(OR(procTags!D90="white",procTags!D90="yellow",procTags!D90="grey"),IF('Currently Exported 2'!D90=1, "have", "missing"),IF('Currently Exported 2'!D90=1, "extra", "ignore"))</f>
        <v>ignore</v>
      </c>
      <c r="E90" s="1" t="str">
        <f ca="1">IF(OR(procTags!E90="white",procTags!E90="yellow",procTags!E90="grey"),IF('Currently Exported 2'!E90=1, "have", "missing"),IF('Currently Exported 2'!E90=1, "extra", "ignore"))</f>
        <v>ignore</v>
      </c>
      <c r="F90" s="1" t="str">
        <f ca="1">IF(OR(procTags!F90="white",procTags!F90="yellow",procTags!F90="grey"),IF('Currently Exported 2'!F90=1, "have", "missing"),IF('Currently Exported 2'!F90=1, "extra", "ignore"))</f>
        <v>ignore</v>
      </c>
      <c r="G90" s="1" t="str">
        <f ca="1">IF(OR(procTags!G90="white",procTags!G90="yellow",procTags!G90="grey"),IF('Currently Exported 2'!G90=1, "have", "missing"),IF('Currently Exported 2'!G90=1, "extra", "ignore"))</f>
        <v>ignore</v>
      </c>
      <c r="H90" s="1" t="str">
        <f ca="1">IF(OR(procTags!H90="white",procTags!H90="yellow",procTags!H90="grey"),IF('Currently Exported 2'!H90=1, "have", "missing"),IF('Currently Exported 2'!H90=1, "extra", "ignore"))</f>
        <v>ignore</v>
      </c>
      <c r="I90" s="1" t="str">
        <f ca="1">IF(OR(procTags!I90="white",procTags!I90="yellow",procTags!I90="grey"),IF('Currently Exported 2'!I90=1, "have", "missing"),IF('Currently Exported 2'!I90=1, "extra", "ignore"))</f>
        <v>ignore</v>
      </c>
      <c r="J90" s="1" t="str">
        <f ca="1">IF(OR(procTags!J90="white",procTags!J90="yellow",procTags!J90="grey"),IF('Currently Exported 2'!J90=1, "have", "missing"),IF('Currently Exported 2'!J90=1, "extra", "ignore"))</f>
        <v>ignore</v>
      </c>
      <c r="K90" s="1" t="str">
        <f ca="1">IF(OR(procTags!K90="white",procTags!K90="yellow",procTags!K90="grey"),IF('Currently Exported 2'!K90=1, "have", "missing"),IF('Currently Exported 2'!K90=1, "extra", "ignore"))</f>
        <v>ignore</v>
      </c>
      <c r="L90" s="1" t="str">
        <f ca="1">IF(OR(procTags!L90="white",procTags!L90="yellow",procTags!L90="grey"),IF('Currently Exported 2'!L90=1, "have", "missing"),IF('Currently Exported 2'!L90=1, "extra", "ignore"))</f>
        <v>ignore</v>
      </c>
      <c r="M90" s="1" t="str">
        <f ca="1">IF(OR(procTags!M90="white",procTags!M90="yellow",procTags!M90="grey"),IF('Currently Exported 2'!M90=1, "have", "missing"),IF('Currently Exported 2'!M90=1, "extra", "ignore"))</f>
        <v>ignore</v>
      </c>
      <c r="N90" s="1" t="str">
        <f ca="1">IF(OR(procTags!N90="white",procTags!N90="yellow",procTags!N90="grey"),IF('Currently Exported 2'!N90=1, "have", "missing"),IF('Currently Exported 2'!N90=1, "extra", "ignore"))</f>
        <v>ignore</v>
      </c>
      <c r="O90" s="1" t="str">
        <f ca="1">IF(OR(procTags!O90="white",procTags!O90="yellow",procTags!O90="grey"),IF('Currently Exported 2'!O90=1, "have", "missing"),IF('Currently Exported 2'!O90=1, "extra", "ignore"))</f>
        <v>ignore</v>
      </c>
      <c r="P90" s="1" t="str">
        <f ca="1">IF(OR(procTags!P90="white",procTags!P90="yellow",procTags!P90="grey"),IF('Currently Exported 2'!P90=1, "have", "missing"),IF('Currently Exported 2'!P90=1, "extra", "ignore"))</f>
        <v>ignore</v>
      </c>
    </row>
    <row r="91" spans="1:16" x14ac:dyDescent="0.2">
      <c r="A91" s="1" t="str">
        <f ca="1">IFERROR(__xludf.DUMMYFUNCTION("""COMPUTED_VALUE"""),"cwc_return_temp")</f>
        <v>cwc_return_temp</v>
      </c>
      <c r="B91" s="1" t="str">
        <f ca="1">IF(OR(procTags!B91="white",procTags!B91="yellow",procTags!B91="grey"),IF('Currently Exported 2'!B91=1, "have", "missing"),IF('Currently Exported 2'!B91=1, "extra", "ignore"))</f>
        <v>ignore</v>
      </c>
      <c r="C91" s="1" t="str">
        <f ca="1">IF(OR(procTags!C91="white",procTags!C91="yellow",procTags!C91="grey"),IF('Currently Exported 2'!C91=1, "have", "missing"),IF('Currently Exported 2'!C91=1, "extra", "ignore"))</f>
        <v>ignore</v>
      </c>
      <c r="D91" s="1" t="str">
        <f ca="1">IF(OR(procTags!D91="white",procTags!D91="yellow",procTags!D91="grey"),IF('Currently Exported 2'!D91=1, "have", "missing"),IF('Currently Exported 2'!D91=1, "extra", "ignore"))</f>
        <v>ignore</v>
      </c>
      <c r="E91" s="1" t="str">
        <f ca="1">IF(OR(procTags!E91="white",procTags!E91="yellow",procTags!E91="grey"),IF('Currently Exported 2'!E91=1, "have", "missing"),IF('Currently Exported 2'!E91=1, "extra", "ignore"))</f>
        <v>ignore</v>
      </c>
      <c r="F91" s="1" t="str">
        <f ca="1">IF(OR(procTags!F91="white",procTags!F91="yellow",procTags!F91="grey"),IF('Currently Exported 2'!F91=1, "have", "missing"),IF('Currently Exported 2'!F91=1, "extra", "ignore"))</f>
        <v>ignore</v>
      </c>
      <c r="G91" s="1" t="str">
        <f ca="1">IF(OR(procTags!G91="white",procTags!G91="yellow",procTags!G91="grey"),IF('Currently Exported 2'!G91=1, "have", "missing"),IF('Currently Exported 2'!G91=1, "extra", "ignore"))</f>
        <v>ignore</v>
      </c>
      <c r="H91" s="1" t="str">
        <f ca="1">IF(OR(procTags!H91="white",procTags!H91="yellow",procTags!H91="grey"),IF('Currently Exported 2'!H91=1, "have", "missing"),IF('Currently Exported 2'!H91=1, "extra", "ignore"))</f>
        <v>ignore</v>
      </c>
      <c r="I91" s="1" t="str">
        <f ca="1">IF(OR(procTags!I91="white",procTags!I91="yellow",procTags!I91="grey"),IF('Currently Exported 2'!I91=1, "have", "missing"),IF('Currently Exported 2'!I91=1, "extra", "ignore"))</f>
        <v>ignore</v>
      </c>
      <c r="J91" s="1" t="str">
        <f ca="1">IF(OR(procTags!J91="white",procTags!J91="yellow",procTags!J91="grey"),IF('Currently Exported 2'!J91=1, "have", "missing"),IF('Currently Exported 2'!J91=1, "extra", "ignore"))</f>
        <v>ignore</v>
      </c>
      <c r="K91" s="1" t="str">
        <f ca="1">IF(OR(procTags!K91="white",procTags!K91="yellow",procTags!K91="grey"),IF('Currently Exported 2'!K91=1, "have", "missing"),IF('Currently Exported 2'!K91=1, "extra", "ignore"))</f>
        <v>ignore</v>
      </c>
      <c r="L91" s="1" t="str">
        <f ca="1">IF(OR(procTags!L91="white",procTags!L91="yellow",procTags!L91="grey"),IF('Currently Exported 2'!L91=1, "have", "missing"),IF('Currently Exported 2'!L91=1, "extra", "ignore"))</f>
        <v>ignore</v>
      </c>
      <c r="M91" s="1" t="str">
        <f ca="1">IF(OR(procTags!M91="white",procTags!M91="yellow",procTags!M91="grey"),IF('Currently Exported 2'!M91=1, "have", "missing"),IF('Currently Exported 2'!M91=1, "extra", "ignore"))</f>
        <v>ignore</v>
      </c>
      <c r="N91" s="1" t="str">
        <f ca="1">IF(OR(procTags!N91="white",procTags!N91="yellow",procTags!N91="grey"),IF('Currently Exported 2'!N91=1, "have", "missing"),IF('Currently Exported 2'!N91=1, "extra", "ignore"))</f>
        <v>ignore</v>
      </c>
      <c r="O91" s="1" t="str">
        <f ca="1">IF(OR(procTags!O91="white",procTags!O91="yellow",procTags!O91="grey"),IF('Currently Exported 2'!O91=1, "have", "missing"),IF('Currently Exported 2'!O91=1, "extra", "ignore"))</f>
        <v>ignore</v>
      </c>
      <c r="P91" s="1" t="str">
        <f ca="1">IF(OR(procTags!P91="white",procTags!P91="yellow",procTags!P91="grey"),IF('Currently Exported 2'!P91=1, "have", "missing"),IF('Currently Exported 2'!P91=1, "extra", "ignore"))</f>
        <v>ignore</v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>
        <f ca="1">IF(OR(procTags!B92="white",procTags!B92="yellow",procTags!B92="grey"),IF('Currently Exported 2'!B92=1, "have", "missing"),IF('Currently Exported 2'!B92=1, "extra", "ignore"))</f>
        <v>ignore</v>
      </c>
      <c r="C92" s="1" t="str">
        <f ca="1">IF(OR(procTags!C92="white",procTags!C92="yellow",procTags!C92="grey"),IF('Currently Exported 2'!C92=1, "have", "missing"),IF('Currently Exported 2'!C92=1, "extra", "ignore"))</f>
        <v>ignore</v>
      </c>
      <c r="D92" s="1" t="str">
        <f ca="1">IF(OR(procTags!D92="white",procTags!D92="yellow",procTags!D92="grey"),IF('Currently Exported 2'!D92=1, "have", "missing"),IF('Currently Exported 2'!D92=1, "extra", "ignore"))</f>
        <v>ignore</v>
      </c>
      <c r="E92" s="1" t="str">
        <f ca="1">IF(OR(procTags!E92="white",procTags!E92="yellow",procTags!E92="grey"),IF('Currently Exported 2'!E92=1, "have", "missing"),IF('Currently Exported 2'!E92=1, "extra", "ignore"))</f>
        <v>ignore</v>
      </c>
      <c r="F92" s="1" t="str">
        <f ca="1">IF(OR(procTags!F92="white",procTags!F92="yellow",procTags!F92="grey"),IF('Currently Exported 2'!F92=1, "have", "missing"),IF('Currently Exported 2'!F92=1, "extra", "ignore"))</f>
        <v>ignore</v>
      </c>
      <c r="G92" s="1" t="str">
        <f ca="1">IF(OR(procTags!G92="white",procTags!G92="yellow",procTags!G92="grey"),IF('Currently Exported 2'!G92=1, "have", "missing"),IF('Currently Exported 2'!G92=1, "extra", "ignore"))</f>
        <v>ignore</v>
      </c>
      <c r="H92" s="1" t="str">
        <f ca="1">IF(OR(procTags!H92="white",procTags!H92="yellow",procTags!H92="grey"),IF('Currently Exported 2'!H92=1, "have", "missing"),IF('Currently Exported 2'!H92=1, "extra", "ignore"))</f>
        <v>ignore</v>
      </c>
      <c r="I92" s="1" t="str">
        <f ca="1">IF(OR(procTags!I92="white",procTags!I92="yellow",procTags!I92="grey"),IF('Currently Exported 2'!I92=1, "have", "missing"),IF('Currently Exported 2'!I92=1, "extra", "ignore"))</f>
        <v>ignore</v>
      </c>
      <c r="J92" s="1" t="str">
        <f ca="1">IF(OR(procTags!J92="white",procTags!J92="yellow",procTags!J92="grey"),IF('Currently Exported 2'!J92=1, "have", "missing"),IF('Currently Exported 2'!J92=1, "extra", "ignore"))</f>
        <v>ignore</v>
      </c>
      <c r="K92" s="1" t="str">
        <f ca="1">IF(OR(procTags!K92="white",procTags!K92="yellow",procTags!K92="grey"),IF('Currently Exported 2'!K92=1, "have", "missing"),IF('Currently Exported 2'!K92=1, "extra", "ignore"))</f>
        <v>ignore</v>
      </c>
      <c r="L92" s="1" t="str">
        <f ca="1">IF(OR(procTags!L92="white",procTags!L92="yellow",procTags!L92="grey"),IF('Currently Exported 2'!L92=1, "have", "missing"),IF('Currently Exported 2'!L92=1, "extra", "ignore"))</f>
        <v>ignore</v>
      </c>
      <c r="M92" s="1" t="str">
        <f ca="1">IF(OR(procTags!M92="white",procTags!M92="yellow",procTags!M92="grey"),IF('Currently Exported 2'!M92=1, "have", "missing"),IF('Currently Exported 2'!M92=1, "extra", "ignore"))</f>
        <v>ignore</v>
      </c>
      <c r="N92" s="1" t="str">
        <f ca="1">IF(OR(procTags!N92="white",procTags!N92="yellow",procTags!N92="grey"),IF('Currently Exported 2'!N92=1, "have", "missing"),IF('Currently Exported 2'!N92=1, "extra", "ignore"))</f>
        <v>ignore</v>
      </c>
      <c r="O92" s="1" t="str">
        <f ca="1">IF(OR(procTags!O92="white",procTags!O92="yellow",procTags!O92="grey"),IF('Currently Exported 2'!O92=1, "have", "missing"),IF('Currently Exported 2'!O92=1, "extra", "ignore"))</f>
        <v>ignore</v>
      </c>
      <c r="P92" s="1" t="str">
        <f ca="1">IF(OR(procTags!P92="white",procTags!P92="yellow",procTags!P92="grey"),IF('Currently Exported 2'!P92=1, "have", "missing"),IF('Currently Exported 2'!P92=1, "extra", "ignore"))</f>
        <v>ignore</v>
      </c>
    </row>
    <row r="93" spans="1:16" x14ac:dyDescent="0.2">
      <c r="A93" s="1" t="str">
        <f ca="1">IFERROR(__xludf.DUMMYFUNCTION("""COMPUTED_VALUE"""),"cwc_supply_temp")</f>
        <v>cwc_supply_temp</v>
      </c>
      <c r="B93" s="1" t="str">
        <f ca="1">IF(OR(procTags!B93="white",procTags!B93="yellow",procTags!B93="grey"),IF('Currently Exported 2'!B93=1, "have", "missing"),IF('Currently Exported 2'!B93=1, "extra", "ignore"))</f>
        <v>ignore</v>
      </c>
      <c r="C93" s="1" t="str">
        <f ca="1">IF(OR(procTags!C93="white",procTags!C93="yellow",procTags!C93="grey"),IF('Currently Exported 2'!C93=1, "have", "missing"),IF('Currently Exported 2'!C93=1, "extra", "ignore"))</f>
        <v>ignore</v>
      </c>
      <c r="D93" s="1" t="str">
        <f ca="1">IF(OR(procTags!D93="white",procTags!D93="yellow",procTags!D93="grey"),IF('Currently Exported 2'!D93=1, "have", "missing"),IF('Currently Exported 2'!D93=1, "extra", "ignore"))</f>
        <v>ignore</v>
      </c>
      <c r="E93" s="1" t="str">
        <f ca="1">IF(OR(procTags!E93="white",procTags!E93="yellow",procTags!E93="grey"),IF('Currently Exported 2'!E93=1, "have", "missing"),IF('Currently Exported 2'!E93=1, "extra", "ignore"))</f>
        <v>ignore</v>
      </c>
      <c r="F93" s="1" t="str">
        <f ca="1">IF(OR(procTags!F93="white",procTags!F93="yellow",procTags!F93="grey"),IF('Currently Exported 2'!F93=1, "have", "missing"),IF('Currently Exported 2'!F93=1, "extra", "ignore"))</f>
        <v>ignore</v>
      </c>
      <c r="G93" s="1" t="str">
        <f ca="1">IF(OR(procTags!G93="white",procTags!G93="yellow",procTags!G93="grey"),IF('Currently Exported 2'!G93=1, "have", "missing"),IF('Currently Exported 2'!G93=1, "extra", "ignore"))</f>
        <v>ignore</v>
      </c>
      <c r="H93" s="1" t="str">
        <f ca="1">IF(OR(procTags!H93="white",procTags!H93="yellow",procTags!H93="grey"),IF('Currently Exported 2'!H93=1, "have", "missing"),IF('Currently Exported 2'!H93=1, "extra", "ignore"))</f>
        <v>ignore</v>
      </c>
      <c r="I93" s="1" t="str">
        <f ca="1">IF(OR(procTags!I93="white",procTags!I93="yellow",procTags!I93="grey"),IF('Currently Exported 2'!I93=1, "have", "missing"),IF('Currently Exported 2'!I93=1, "extra", "ignore"))</f>
        <v>ignore</v>
      </c>
      <c r="J93" s="1" t="str">
        <f ca="1">IF(OR(procTags!J93="white",procTags!J93="yellow",procTags!J93="grey"),IF('Currently Exported 2'!J93=1, "have", "missing"),IF('Currently Exported 2'!J93=1, "extra", "ignore"))</f>
        <v>ignore</v>
      </c>
      <c r="K93" s="1" t="str">
        <f ca="1">IF(OR(procTags!K93="white",procTags!K93="yellow",procTags!K93="grey"),IF('Currently Exported 2'!K93=1, "have", "missing"),IF('Currently Exported 2'!K93=1, "extra", "ignore"))</f>
        <v>ignore</v>
      </c>
      <c r="L93" s="1" t="str">
        <f ca="1">IF(OR(procTags!L93="white",procTags!L93="yellow",procTags!L93="grey"),IF('Currently Exported 2'!L93=1, "have", "missing"),IF('Currently Exported 2'!L93=1, "extra", "ignore"))</f>
        <v>ignore</v>
      </c>
      <c r="M93" s="1" t="str">
        <f ca="1">IF(OR(procTags!M93="white",procTags!M93="yellow",procTags!M93="grey"),IF('Currently Exported 2'!M93=1, "have", "missing"),IF('Currently Exported 2'!M93=1, "extra", "ignore"))</f>
        <v>ignore</v>
      </c>
      <c r="N93" s="1" t="str">
        <f ca="1">IF(OR(procTags!N93="white",procTags!N93="yellow",procTags!N93="grey"),IF('Currently Exported 2'!N93=1, "have", "missing"),IF('Currently Exported 2'!N93=1, "extra", "ignore"))</f>
        <v>ignore</v>
      </c>
      <c r="O93" s="1" t="str">
        <f ca="1">IF(OR(procTags!O93="white",procTags!O93="yellow",procTags!O93="grey"),IF('Currently Exported 2'!O93=1, "have", "missing"),IF('Currently Exported 2'!O93=1, "extra", "ignore"))</f>
        <v>ignore</v>
      </c>
      <c r="P93" s="1" t="str">
        <f ca="1">IF(OR(procTags!P93="white",procTags!P93="yellow",procTags!P93="grey"),IF('Currently Exported 2'!P93=1, "have", "missing"),IF('Currently Exported 2'!P93=1, "extra", "ignore"))</f>
        <v>ignore</v>
      </c>
    </row>
    <row r="94" spans="1:16" x14ac:dyDescent="0.2">
      <c r="A94" s="1" t="str">
        <f ca="1">IFERROR(__xludf.DUMMYFUNCTION("""COMPUTED_VALUE"""),"dl_meter_calibrate")</f>
        <v>dl_meter_calibrate</v>
      </c>
      <c r="B94" s="1" t="str">
        <f ca="1">IF(OR(procTags!B94="white",procTags!B94="yellow",procTags!B94="grey"),IF('Currently Exported 2'!B94=1, "have", "missing"),IF('Currently Exported 2'!B94=1, "extra", "ignore"))</f>
        <v>ignore</v>
      </c>
      <c r="C94" s="1" t="str">
        <f ca="1">IF(OR(procTags!C94="white",procTags!C94="yellow",procTags!C94="grey"),IF('Currently Exported 2'!C94=1, "have", "missing"),IF('Currently Exported 2'!C94=1, "extra", "ignore"))</f>
        <v>ignore</v>
      </c>
      <c r="D94" s="1" t="str">
        <f ca="1">IF(OR(procTags!D94="white",procTags!D94="yellow",procTags!D94="grey"),IF('Currently Exported 2'!D94=1, "have", "missing"),IF('Currently Exported 2'!D94=1, "extra", "ignore"))</f>
        <v>extra</v>
      </c>
      <c r="E94" s="1" t="str">
        <f ca="1">IF(OR(procTags!E94="white",procTags!E94="yellow",procTags!E94="grey"),IF('Currently Exported 2'!E94=1, "have", "missing"),IF('Currently Exported 2'!E94=1, "extra", "ignore"))</f>
        <v>extra</v>
      </c>
      <c r="F94" s="1" t="str">
        <f ca="1">IF(OR(procTags!F94="white",procTags!F94="yellow",procTags!F94="grey"),IF('Currently Exported 2'!F94=1, "have", "missing"),IF('Currently Exported 2'!F94=1, "extra", "ignore"))</f>
        <v>extra</v>
      </c>
      <c r="G94" s="1" t="str">
        <f ca="1">IF(OR(procTags!G94="white",procTags!G94="yellow",procTags!G94="grey"),IF('Currently Exported 2'!G94=1, "have", "missing"),IF('Currently Exported 2'!G94=1, "extra", "ignore"))</f>
        <v>extra</v>
      </c>
      <c r="H94" s="1" t="str">
        <f ca="1">IF(OR(procTags!H94="white",procTags!H94="yellow",procTags!H94="grey"),IF('Currently Exported 2'!H94=1, "have", "missing"),IF('Currently Exported 2'!H94=1, "extra", "ignore"))</f>
        <v>extra</v>
      </c>
      <c r="I94" s="1" t="str">
        <f ca="1">IF(OR(procTags!I94="white",procTags!I94="yellow",procTags!I94="grey"),IF('Currently Exported 2'!I94=1, "have", "missing"),IF('Currently Exported 2'!I94=1, "extra", "ignore"))</f>
        <v>extra</v>
      </c>
      <c r="J94" s="1" t="str">
        <f ca="1">IF(OR(procTags!J94="white",procTags!J94="yellow",procTags!J94="grey"),IF('Currently Exported 2'!J94=1, "have", "missing"),IF('Currently Exported 2'!J94=1, "extra", "ignore"))</f>
        <v>extra</v>
      </c>
      <c r="K94" s="1" t="str">
        <f ca="1">IF(OR(procTags!K94="white",procTags!K94="yellow",procTags!K94="grey"),IF('Currently Exported 2'!K94=1, "have", "missing"),IF('Currently Exported 2'!K94=1, "extra", "ignore"))</f>
        <v>extra</v>
      </c>
      <c r="L94" s="1" t="str">
        <f ca="1">IF(OR(procTags!L94="white",procTags!L94="yellow",procTags!L94="grey"),IF('Currently Exported 2'!L94=1, "have", "missing"),IF('Currently Exported 2'!L94=1, "extra", "ignore"))</f>
        <v>extra</v>
      </c>
      <c r="M94" s="1" t="str">
        <f ca="1">IF(OR(procTags!M94="white",procTags!M94="yellow",procTags!M94="grey"),IF('Currently Exported 2'!M94=1, "have", "missing"),IF('Currently Exported 2'!M94=1, "extra", "ignore"))</f>
        <v>extra</v>
      </c>
      <c r="N94" s="1" t="str">
        <f ca="1">IF(OR(procTags!N94="white",procTags!N94="yellow",procTags!N94="grey"),IF('Currently Exported 2'!N94=1, "have", "missing"),IF('Currently Exported 2'!N94=1, "extra", "ignore"))</f>
        <v>extra</v>
      </c>
      <c r="O94" s="1" t="str">
        <f ca="1">IF(OR(procTags!O94="white",procTags!O94="yellow",procTags!O94="grey"),IF('Currently Exported 2'!O94=1, "have", "missing"),IF('Currently Exported 2'!O94=1, "extra", "ignore"))</f>
        <v>extra</v>
      </c>
      <c r="P94" s="1" t="str">
        <f ca="1">IF(OR(procTags!P94="white",procTags!P94="yellow",procTags!P94="grey"),IF('Currently Exported 2'!P94=1, "have", "missing"),IF('Currently Exported 2'!P94=1, "extra", "ignore"))</f>
        <v>ignore</v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>
        <f ca="1">IF(OR(procTags!B95="white",procTags!B95="yellow",procTags!B95="grey"),IF('Currently Exported 2'!B95=1, "have", "missing"),IF('Currently Exported 2'!B95=1, "extra", "ignore"))</f>
        <v>ignore</v>
      </c>
      <c r="C95" s="1" t="str">
        <f ca="1">IF(OR(procTags!C95="white",procTags!C95="yellow",procTags!C95="grey"),IF('Currently Exported 2'!C95=1, "have", "missing"),IF('Currently Exported 2'!C95=1, "extra", "ignore"))</f>
        <v>ignore</v>
      </c>
      <c r="D95" s="1" t="str">
        <f ca="1">IF(OR(procTags!D95="white",procTags!D95="yellow",procTags!D95="grey"),IF('Currently Exported 2'!D95=1, "have", "missing"),IF('Currently Exported 2'!D95=1, "extra", "ignore"))</f>
        <v>ignore</v>
      </c>
      <c r="E95" s="1" t="str">
        <f ca="1">IF(OR(procTags!E95="white",procTags!E95="yellow",procTags!E95="grey"),IF('Currently Exported 2'!E95=1, "have", "missing"),IF('Currently Exported 2'!E95=1, "extra", "ignore"))</f>
        <v>ignore</v>
      </c>
      <c r="F95" s="1" t="str">
        <f ca="1">IF(OR(procTags!F95="white",procTags!F95="yellow",procTags!F95="grey"),IF('Currently Exported 2'!F95=1, "have", "missing"),IF('Currently Exported 2'!F95=1, "extra", "ignore"))</f>
        <v>ignore</v>
      </c>
      <c r="G95" s="1" t="str">
        <f ca="1">IF(OR(procTags!G95="white",procTags!G95="yellow",procTags!G95="grey"),IF('Currently Exported 2'!G95=1, "have", "missing"),IF('Currently Exported 2'!G95=1, "extra", "ignore"))</f>
        <v>ignore</v>
      </c>
      <c r="H95" s="1" t="str">
        <f ca="1">IF(OR(procTags!H95="white",procTags!H95="yellow",procTags!H95="grey"),IF('Currently Exported 2'!H95=1, "have", "missing"),IF('Currently Exported 2'!H95=1, "extra", "ignore"))</f>
        <v>ignore</v>
      </c>
      <c r="I95" s="1" t="str">
        <f ca="1">IF(OR(procTags!I95="white",procTags!I95="yellow",procTags!I95="grey"),IF('Currently Exported 2'!I95=1, "have", "missing"),IF('Currently Exported 2'!I95=1, "extra", "ignore"))</f>
        <v>ignore</v>
      </c>
      <c r="J95" s="1" t="str">
        <f ca="1">IF(OR(procTags!J95="white",procTags!J95="yellow",procTags!J95="grey"),IF('Currently Exported 2'!J95=1, "have", "missing"),IF('Currently Exported 2'!J95=1, "extra", "ignore"))</f>
        <v>ignore</v>
      </c>
      <c r="K95" s="1" t="str">
        <f ca="1">IF(OR(procTags!K95="white",procTags!K95="yellow",procTags!K95="grey"),IF('Currently Exported 2'!K95=1, "have", "missing"),IF('Currently Exported 2'!K95=1, "extra", "ignore"))</f>
        <v>ignore</v>
      </c>
      <c r="L95" s="1" t="str">
        <f ca="1">IF(OR(procTags!L95="white",procTags!L95="yellow",procTags!L95="grey"),IF('Currently Exported 2'!L95=1, "have", "missing"),IF('Currently Exported 2'!L95=1, "extra", "ignore"))</f>
        <v>ignore</v>
      </c>
      <c r="M95" s="1" t="str">
        <f ca="1">IF(OR(procTags!M95="white",procTags!M95="yellow",procTags!M95="grey"),IF('Currently Exported 2'!M95=1, "have", "missing"),IF('Currently Exported 2'!M95=1, "extra", "ignore"))</f>
        <v>ignore</v>
      </c>
      <c r="N95" s="1" t="str">
        <f ca="1">IF(OR(procTags!N95="white",procTags!N95="yellow",procTags!N95="grey"),IF('Currently Exported 2'!N95=1, "have", "missing"),IF('Currently Exported 2'!N95=1, "extra", "ignore"))</f>
        <v>ignore</v>
      </c>
      <c r="O95" s="1" t="str">
        <f ca="1">IF(OR(procTags!O95="white",procTags!O95="yellow",procTags!O95="grey"),IF('Currently Exported 2'!O95=1, "have", "missing"),IF('Currently Exported 2'!O95=1, "extra", "ignore"))</f>
        <v>ignore</v>
      </c>
      <c r="P95" s="1" t="str">
        <f ca="1">IF(OR(procTags!P95="white",procTags!P95="yellow",procTags!P95="grey"),IF('Currently Exported 2'!P95=1, "have", "missing"),IF('Currently Exported 2'!P95=1, "extra", "ignore"))</f>
        <v>ignore</v>
      </c>
    </row>
    <row r="96" spans="1:16" x14ac:dyDescent="0.2">
      <c r="A96" s="1" t="str">
        <f ca="1">IFERROR(__xludf.DUMMYFUNCTION("""COMPUTED_VALUE"""),"dl_meter_increment")</f>
        <v>dl_meter_increment</v>
      </c>
      <c r="B96" s="1" t="str">
        <f ca="1">IF(OR(procTags!B96="white",procTags!B96="yellow",procTags!B96="grey"),IF('Currently Exported 2'!B96=1, "have", "missing"),IF('Currently Exported 2'!B96=1, "extra", "ignore"))</f>
        <v>ignore</v>
      </c>
      <c r="C96" s="1" t="str">
        <f ca="1">IF(OR(procTags!C96="white",procTags!C96="yellow",procTags!C96="grey"),IF('Currently Exported 2'!C96=1, "have", "missing"),IF('Currently Exported 2'!C96=1, "extra", "ignore"))</f>
        <v>ignore</v>
      </c>
      <c r="D96" s="1" t="str">
        <f ca="1">IF(OR(procTags!D96="white",procTags!D96="yellow",procTags!D96="grey"),IF('Currently Exported 2'!D96=1, "have", "missing"),IF('Currently Exported 2'!D96=1, "extra", "ignore"))</f>
        <v>extra</v>
      </c>
      <c r="E96" s="1" t="str">
        <f ca="1">IF(OR(procTags!E96="white",procTags!E96="yellow",procTags!E96="grey"),IF('Currently Exported 2'!E96=1, "have", "missing"),IF('Currently Exported 2'!E96=1, "extra", "ignore"))</f>
        <v>extra</v>
      </c>
      <c r="F96" s="1" t="str">
        <f ca="1">IF(OR(procTags!F96="white",procTags!F96="yellow",procTags!F96="grey"),IF('Currently Exported 2'!F96=1, "have", "missing"),IF('Currently Exported 2'!F96=1, "extra", "ignore"))</f>
        <v>extra</v>
      </c>
      <c r="G96" s="1" t="str">
        <f ca="1">IF(OR(procTags!G96="white",procTags!G96="yellow",procTags!G96="grey"),IF('Currently Exported 2'!G96=1, "have", "missing"),IF('Currently Exported 2'!G96=1, "extra", "ignore"))</f>
        <v>extra</v>
      </c>
      <c r="H96" s="1" t="str">
        <f ca="1">IF(OR(procTags!H96="white",procTags!H96="yellow",procTags!H96="grey"),IF('Currently Exported 2'!H96=1, "have", "missing"),IF('Currently Exported 2'!H96=1, "extra", "ignore"))</f>
        <v>extra</v>
      </c>
      <c r="I96" s="1" t="str">
        <f ca="1">IF(OR(procTags!I96="white",procTags!I96="yellow",procTags!I96="grey"),IF('Currently Exported 2'!I96=1, "have", "missing"),IF('Currently Exported 2'!I96=1, "extra", "ignore"))</f>
        <v>extra</v>
      </c>
      <c r="J96" s="1" t="str">
        <f ca="1">IF(OR(procTags!J96="white",procTags!J96="yellow",procTags!J96="grey"),IF('Currently Exported 2'!J96=1, "have", "missing"),IF('Currently Exported 2'!J96=1, "extra", "ignore"))</f>
        <v>extra</v>
      </c>
      <c r="K96" s="1" t="str">
        <f ca="1">IF(OR(procTags!K96="white",procTags!K96="yellow",procTags!K96="grey"),IF('Currently Exported 2'!K96=1, "have", "missing"),IF('Currently Exported 2'!K96=1, "extra", "ignore"))</f>
        <v>extra</v>
      </c>
      <c r="L96" s="1" t="str">
        <f ca="1">IF(OR(procTags!L96="white",procTags!L96="yellow",procTags!L96="grey"),IF('Currently Exported 2'!L96=1, "have", "missing"),IF('Currently Exported 2'!L96=1, "extra", "ignore"))</f>
        <v>extra</v>
      </c>
      <c r="M96" s="1" t="str">
        <f ca="1">IF(OR(procTags!M96="white",procTags!M96="yellow",procTags!M96="grey"),IF('Currently Exported 2'!M96=1, "have", "missing"),IF('Currently Exported 2'!M96=1, "extra", "ignore"))</f>
        <v>extra</v>
      </c>
      <c r="N96" s="1" t="str">
        <f ca="1">IF(OR(procTags!N96="white",procTags!N96="yellow",procTags!N96="grey"),IF('Currently Exported 2'!N96=1, "have", "missing"),IF('Currently Exported 2'!N96=1, "extra", "ignore"))</f>
        <v>extra</v>
      </c>
      <c r="O96" s="1" t="str">
        <f ca="1">IF(OR(procTags!O96="white",procTags!O96="yellow",procTags!O96="grey"),IF('Currently Exported 2'!O96=1, "have", "missing"),IF('Currently Exported 2'!O96=1, "extra", "ignore"))</f>
        <v>extra</v>
      </c>
      <c r="P96" s="1" t="str">
        <f ca="1">IF(OR(procTags!P96="white",procTags!P96="yellow",procTags!P96="grey"),IF('Currently Exported 2'!P96=1, "have", "missing"),IF('Currently Exported 2'!P96=1, "extra", "ignore"))</f>
        <v>ignore</v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>
        <f ca="1">IF(OR(procTags!B97="white",procTags!B97="yellow",procTags!B97="grey"),IF('Currently Exported 2'!B97=1, "have", "missing"),IF('Currently Exported 2'!B97=1, "extra", "ignore"))</f>
        <v>ignore</v>
      </c>
      <c r="C97" s="1" t="str">
        <f ca="1">IF(OR(procTags!C97="white",procTags!C97="yellow",procTags!C97="grey"),IF('Currently Exported 2'!C97=1, "have", "missing"),IF('Currently Exported 2'!C97=1, "extra", "ignore"))</f>
        <v>ignore</v>
      </c>
      <c r="D97" s="1" t="str">
        <f ca="1">IF(OR(procTags!D97="white",procTags!D97="yellow",procTags!D97="grey"),IF('Currently Exported 2'!D97=1, "have", "missing"),IF('Currently Exported 2'!D97=1, "extra", "ignore"))</f>
        <v>extra</v>
      </c>
      <c r="E97" s="1" t="str">
        <f ca="1">IF(OR(procTags!E97="white",procTags!E97="yellow",procTags!E97="grey"),IF('Currently Exported 2'!E97=1, "have", "missing"),IF('Currently Exported 2'!E97=1, "extra", "ignore"))</f>
        <v>extra</v>
      </c>
      <c r="F97" s="1" t="str">
        <f ca="1">IF(OR(procTags!F97="white",procTags!F97="yellow",procTags!F97="grey"),IF('Currently Exported 2'!F97=1, "have", "missing"),IF('Currently Exported 2'!F97=1, "extra", "ignore"))</f>
        <v>extra</v>
      </c>
      <c r="G97" s="1" t="str">
        <f ca="1">IF(OR(procTags!G97="white",procTags!G97="yellow",procTags!G97="grey"),IF('Currently Exported 2'!G97=1, "have", "missing"),IF('Currently Exported 2'!G97=1, "extra", "ignore"))</f>
        <v>extra</v>
      </c>
      <c r="H97" s="1" t="str">
        <f ca="1">IF(OR(procTags!H97="white",procTags!H97="yellow",procTags!H97="grey"),IF('Currently Exported 2'!H97=1, "have", "missing"),IF('Currently Exported 2'!H97=1, "extra", "ignore"))</f>
        <v>extra</v>
      </c>
      <c r="I97" s="1" t="str">
        <f ca="1">IF(OR(procTags!I97="white",procTags!I97="yellow",procTags!I97="grey"),IF('Currently Exported 2'!I97=1, "have", "missing"),IF('Currently Exported 2'!I97=1, "extra", "ignore"))</f>
        <v>extra</v>
      </c>
      <c r="J97" s="1" t="str">
        <f ca="1">IF(OR(procTags!J97="white",procTags!J97="yellow",procTags!J97="grey"),IF('Currently Exported 2'!J97=1, "have", "missing"),IF('Currently Exported 2'!J97=1, "extra", "ignore"))</f>
        <v>extra</v>
      </c>
      <c r="K97" s="1" t="str">
        <f ca="1">IF(OR(procTags!K97="white",procTags!K97="yellow",procTags!K97="grey"),IF('Currently Exported 2'!K97=1, "have", "missing"),IF('Currently Exported 2'!K97=1, "extra", "ignore"))</f>
        <v>extra</v>
      </c>
      <c r="L97" s="1" t="str">
        <f ca="1">IF(OR(procTags!L97="white",procTags!L97="yellow",procTags!L97="grey"),IF('Currently Exported 2'!L97=1, "have", "missing"),IF('Currently Exported 2'!L97=1, "extra", "ignore"))</f>
        <v>extra</v>
      </c>
      <c r="M97" s="1" t="str">
        <f ca="1">IF(OR(procTags!M97="white",procTags!M97="yellow",procTags!M97="grey"),IF('Currently Exported 2'!M97=1, "have", "missing"),IF('Currently Exported 2'!M97=1, "extra", "ignore"))</f>
        <v>extra</v>
      </c>
      <c r="N97" s="1" t="str">
        <f ca="1">IF(OR(procTags!N97="white",procTags!N97="yellow",procTags!N97="grey"),IF('Currently Exported 2'!N97=1, "have", "missing"),IF('Currently Exported 2'!N97=1, "extra", "ignore"))</f>
        <v>extra</v>
      </c>
      <c r="O97" s="1" t="str">
        <f ca="1">IF(OR(procTags!O97="white",procTags!O97="yellow",procTags!O97="grey"),IF('Currently Exported 2'!O97=1, "have", "missing"),IF('Currently Exported 2'!O97=1, "extra", "ignore"))</f>
        <v>extra</v>
      </c>
      <c r="P97" s="1" t="str">
        <f ca="1">IF(OR(procTags!P97="white",procTags!P97="yellow",procTags!P97="grey"),IF('Currently Exported 2'!P97=1, "have", "missing"),IF('Currently Exported 2'!P97=1, "extra", "ignore"))</f>
        <v>ignore</v>
      </c>
    </row>
    <row r="98" spans="1:16" x14ac:dyDescent="0.2">
      <c r="A98" s="1" t="str">
        <f ca="1">IFERROR(__xludf.DUMMYFUNCTION("""COMPUTED_VALUE"""),"dl_total_day")</f>
        <v>dl_total_day</v>
      </c>
      <c r="B98" s="1" t="str">
        <f ca="1">IF(OR(procTags!B98="white",procTags!B98="yellow",procTags!B98="grey"),IF('Currently Exported 2'!B98=1, "have", "missing"),IF('Currently Exported 2'!B98=1, "extra", "ignore"))</f>
        <v>ignore</v>
      </c>
      <c r="C98" s="1" t="str">
        <f ca="1">IF(OR(procTags!C98="white",procTags!C98="yellow",procTags!C98="grey"),IF('Currently Exported 2'!C98=1, "have", "missing"),IF('Currently Exported 2'!C98=1, "extra", "ignore"))</f>
        <v>ignore</v>
      </c>
      <c r="D98" s="1" t="str">
        <f ca="1">IF(OR(procTags!D98="white",procTags!D98="yellow",procTags!D98="grey"),IF('Currently Exported 2'!D98=1, "have", "missing"),IF('Currently Exported 2'!D98=1, "extra", "ignore"))</f>
        <v>ignore</v>
      </c>
      <c r="E98" s="1" t="str">
        <f ca="1">IF(OR(procTags!E98="white",procTags!E98="yellow",procTags!E98="grey"),IF('Currently Exported 2'!E98=1, "have", "missing"),IF('Currently Exported 2'!E98=1, "extra", "ignore"))</f>
        <v>ignore</v>
      </c>
      <c r="F98" s="1" t="str">
        <f ca="1">IF(OR(procTags!F98="white",procTags!F98="yellow",procTags!F98="grey"),IF('Currently Exported 2'!F98=1, "have", "missing"),IF('Currently Exported 2'!F98=1, "extra", "ignore"))</f>
        <v>ignore</v>
      </c>
      <c r="G98" s="1" t="str">
        <f ca="1">IF(OR(procTags!G98="white",procTags!G98="yellow",procTags!G98="grey"),IF('Currently Exported 2'!G98=1, "have", "missing"),IF('Currently Exported 2'!G98=1, "extra", "ignore"))</f>
        <v>ignore</v>
      </c>
      <c r="H98" s="1" t="str">
        <f ca="1">IF(OR(procTags!H98="white",procTags!H98="yellow",procTags!H98="grey"),IF('Currently Exported 2'!H98=1, "have", "missing"),IF('Currently Exported 2'!H98=1, "extra", "ignore"))</f>
        <v>ignore</v>
      </c>
      <c r="I98" s="1" t="str">
        <f ca="1">IF(OR(procTags!I98="white",procTags!I98="yellow",procTags!I98="grey"),IF('Currently Exported 2'!I98=1, "have", "missing"),IF('Currently Exported 2'!I98=1, "extra", "ignore"))</f>
        <v>ignore</v>
      </c>
      <c r="J98" s="1" t="str">
        <f ca="1">IF(OR(procTags!J98="white",procTags!J98="yellow",procTags!J98="grey"),IF('Currently Exported 2'!J98=1, "have", "missing"),IF('Currently Exported 2'!J98=1, "extra", "ignore"))</f>
        <v>ignore</v>
      </c>
      <c r="K98" s="1" t="str">
        <f ca="1">IF(OR(procTags!K98="white",procTags!K98="yellow",procTags!K98="grey"),IF('Currently Exported 2'!K98=1, "have", "missing"),IF('Currently Exported 2'!K98=1, "extra", "ignore"))</f>
        <v>ignore</v>
      </c>
      <c r="L98" s="1" t="str">
        <f ca="1">IF(OR(procTags!L98="white",procTags!L98="yellow",procTags!L98="grey"),IF('Currently Exported 2'!L98=1, "have", "missing"),IF('Currently Exported 2'!L98=1, "extra", "ignore"))</f>
        <v>ignore</v>
      </c>
      <c r="M98" s="1" t="str">
        <f ca="1">IF(OR(procTags!M98="white",procTags!M98="yellow",procTags!M98="grey"),IF('Currently Exported 2'!M98=1, "have", "missing"),IF('Currently Exported 2'!M98=1, "extra", "ignore"))</f>
        <v>ignore</v>
      </c>
      <c r="N98" s="1" t="str">
        <f ca="1">IF(OR(procTags!N98="white",procTags!N98="yellow",procTags!N98="grey"),IF('Currently Exported 2'!N98=1, "have", "missing"),IF('Currently Exported 2'!N98=1, "extra", "ignore"))</f>
        <v>ignore</v>
      </c>
      <c r="O98" s="1" t="str">
        <f ca="1">IF(OR(procTags!O98="white",procTags!O98="yellow",procTags!O98="grey"),IF('Currently Exported 2'!O98=1, "have", "missing"),IF('Currently Exported 2'!O98=1, "extra", "ignore"))</f>
        <v>ignore</v>
      </c>
      <c r="P98" s="1" t="str">
        <f ca="1">IF(OR(procTags!P98="white",procTags!P98="yellow",procTags!P98="grey"),IF('Currently Exported 2'!P98=1, "have", "missing"),IF('Currently Exported 2'!P98=1, "extra", "ignore"))</f>
        <v>ignore</v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>
        <f ca="1">IF(OR(procTags!B99="white",procTags!B99="yellow",procTags!B99="grey"),IF('Currently Exported 2'!B99=1, "have", "missing"),IF('Currently Exported 2'!B99=1, "extra", "ignore"))</f>
        <v>ignore</v>
      </c>
      <c r="C99" s="1" t="str">
        <f ca="1">IF(OR(procTags!C99="white",procTags!C99="yellow",procTags!C99="grey"),IF('Currently Exported 2'!C99=1, "have", "missing"),IF('Currently Exported 2'!C99=1, "extra", "ignore"))</f>
        <v>ignore</v>
      </c>
      <c r="D99" s="1" t="str">
        <f ca="1">IF(OR(procTags!D99="white",procTags!D99="yellow",procTags!D99="grey"),IF('Currently Exported 2'!D99=1, "have", "missing"),IF('Currently Exported 2'!D99=1, "extra", "ignore"))</f>
        <v>extra</v>
      </c>
      <c r="E99" s="1" t="str">
        <f ca="1">IF(OR(procTags!E99="white",procTags!E99="yellow",procTags!E99="grey"),IF('Currently Exported 2'!E99=1, "have", "missing"),IF('Currently Exported 2'!E99=1, "extra", "ignore"))</f>
        <v>extra</v>
      </c>
      <c r="F99" s="1" t="str">
        <f ca="1">IF(OR(procTags!F99="white",procTags!F99="yellow",procTags!F99="grey"),IF('Currently Exported 2'!F99=1, "have", "missing"),IF('Currently Exported 2'!F99=1, "extra", "ignore"))</f>
        <v>extra</v>
      </c>
      <c r="G99" s="1" t="str">
        <f ca="1">IF(OR(procTags!G99="white",procTags!G99="yellow",procTags!G99="grey"),IF('Currently Exported 2'!G99=1, "have", "missing"),IF('Currently Exported 2'!G99=1, "extra", "ignore"))</f>
        <v>extra</v>
      </c>
      <c r="H99" s="1" t="str">
        <f ca="1">IF(OR(procTags!H99="white",procTags!H99="yellow",procTags!H99="grey"),IF('Currently Exported 2'!H99=1, "have", "missing"),IF('Currently Exported 2'!H99=1, "extra", "ignore"))</f>
        <v>extra</v>
      </c>
      <c r="I99" s="1" t="str">
        <f ca="1">IF(OR(procTags!I99="white",procTags!I99="yellow",procTags!I99="grey"),IF('Currently Exported 2'!I99=1, "have", "missing"),IF('Currently Exported 2'!I99=1, "extra", "ignore"))</f>
        <v>extra</v>
      </c>
      <c r="J99" s="1" t="str">
        <f ca="1">IF(OR(procTags!J99="white",procTags!J99="yellow",procTags!J99="grey"),IF('Currently Exported 2'!J99=1, "have", "missing"),IF('Currently Exported 2'!J99=1, "extra", "ignore"))</f>
        <v>extra</v>
      </c>
      <c r="K99" s="1" t="str">
        <f ca="1">IF(OR(procTags!K99="white",procTags!K99="yellow",procTags!K99="grey"),IF('Currently Exported 2'!K99=1, "have", "missing"),IF('Currently Exported 2'!K99=1, "extra", "ignore"))</f>
        <v>extra</v>
      </c>
      <c r="L99" s="1" t="str">
        <f ca="1">IF(OR(procTags!L99="white",procTags!L99="yellow",procTags!L99="grey"),IF('Currently Exported 2'!L99=1, "have", "missing"),IF('Currently Exported 2'!L99=1, "extra", "ignore"))</f>
        <v>extra</v>
      </c>
      <c r="M99" s="1" t="str">
        <f ca="1">IF(OR(procTags!M99="white",procTags!M99="yellow",procTags!M99="grey"),IF('Currently Exported 2'!M99=1, "have", "missing"),IF('Currently Exported 2'!M99=1, "extra", "ignore"))</f>
        <v>extra</v>
      </c>
      <c r="N99" s="1" t="str">
        <f ca="1">IF(OR(procTags!N99="white",procTags!N99="yellow",procTags!N99="grey"),IF('Currently Exported 2'!N99=1, "have", "missing"),IF('Currently Exported 2'!N99=1, "extra", "ignore"))</f>
        <v>extra</v>
      </c>
      <c r="O99" s="1" t="str">
        <f ca="1">IF(OR(procTags!O99="white",procTags!O99="yellow",procTags!O99="grey"),IF('Currently Exported 2'!O99=1, "have", "missing"),IF('Currently Exported 2'!O99=1, "extra", "ignore"))</f>
        <v>extra</v>
      </c>
      <c r="P99" s="1" t="str">
        <f ca="1">IF(OR(procTags!P99="white",procTags!P99="yellow",procTags!P99="grey"),IF('Currently Exported 2'!P99=1, "have", "missing"),IF('Currently Exported 2'!P99=1, "extra", "ignore"))</f>
        <v>ignore</v>
      </c>
    </row>
    <row r="100" spans="1:16" x14ac:dyDescent="0.2">
      <c r="A100" s="1" t="str">
        <f ca="1">IFERROR(__xludf.DUMMYFUNCTION("""COMPUTED_VALUE"""),"door_close_time")</f>
        <v>door_close_time</v>
      </c>
      <c r="B100" s="1" t="str">
        <f ca="1">IF(OR(procTags!B100="white",procTags!B100="yellow",procTags!B100="grey"),IF('Currently Exported 2'!B100=1, "have", "missing"),IF('Currently Exported 2'!B100=1, "extra", "ignore"))</f>
        <v>ignore</v>
      </c>
      <c r="C100" s="1" t="str">
        <f ca="1">IF(OR(procTags!C100="white",procTags!C100="yellow",procTags!C100="grey"),IF('Currently Exported 2'!C100=1, "have", "missing"),IF('Currently Exported 2'!C100=1, "extra", "ignore"))</f>
        <v>ignore</v>
      </c>
      <c r="D100" s="1" t="str">
        <f ca="1">IF(OR(procTags!D100="white",procTags!D100="yellow",procTags!D100="grey"),IF('Currently Exported 2'!D100=1, "have", "missing"),IF('Currently Exported 2'!D100=1, "extra", "ignore"))</f>
        <v>ignore</v>
      </c>
      <c r="E100" s="1" t="str">
        <f ca="1">IF(OR(procTags!E100="white",procTags!E100="yellow",procTags!E100="grey"),IF('Currently Exported 2'!E100=1, "have", "missing"),IF('Currently Exported 2'!E100=1, "extra", "ignore"))</f>
        <v>ignore</v>
      </c>
      <c r="F100" s="1" t="str">
        <f ca="1">IF(OR(procTags!F100="white",procTags!F100="yellow",procTags!F100="grey"),IF('Currently Exported 2'!F100=1, "have", "missing"),IF('Currently Exported 2'!F100=1, "extra", "ignore"))</f>
        <v>ignore</v>
      </c>
      <c r="G100" s="1" t="str">
        <f ca="1">IF(OR(procTags!G100="white",procTags!G100="yellow",procTags!G100="grey"),IF('Currently Exported 2'!G100=1, "have", "missing"),IF('Currently Exported 2'!G100=1, "extra", "ignore"))</f>
        <v>ignore</v>
      </c>
      <c r="H100" s="1" t="str">
        <f ca="1">IF(OR(procTags!H100="white",procTags!H100="yellow",procTags!H100="grey"),IF('Currently Exported 2'!H100=1, "have", "missing"),IF('Currently Exported 2'!H100=1, "extra", "ignore"))</f>
        <v>ignore</v>
      </c>
      <c r="I100" s="1" t="str">
        <f ca="1">IF(OR(procTags!I100="white",procTags!I100="yellow",procTags!I100="grey"),IF('Currently Exported 2'!I100=1, "have", "missing"),IF('Currently Exported 2'!I100=1, "extra", "ignore"))</f>
        <v>ignore</v>
      </c>
      <c r="J100" s="1" t="str">
        <f ca="1">IF(OR(procTags!J100="white",procTags!J100="yellow",procTags!J100="grey"),IF('Currently Exported 2'!J100=1, "have", "missing"),IF('Currently Exported 2'!J100=1, "extra", "ignore"))</f>
        <v>ignore</v>
      </c>
      <c r="K100" s="1" t="str">
        <f ca="1">IF(OR(procTags!K100="white",procTags!K100="yellow",procTags!K100="grey"),IF('Currently Exported 2'!K100=1, "have", "missing"),IF('Currently Exported 2'!K100=1, "extra", "ignore"))</f>
        <v>ignore</v>
      </c>
      <c r="L100" s="1" t="str">
        <f ca="1">IF(OR(procTags!L100="white",procTags!L100="yellow",procTags!L100="grey"),IF('Currently Exported 2'!L100=1, "have", "missing"),IF('Currently Exported 2'!L100=1, "extra", "ignore"))</f>
        <v>ignore</v>
      </c>
      <c r="M100" s="1" t="str">
        <f ca="1">IF(OR(procTags!M100="white",procTags!M100="yellow",procTags!M100="grey"),IF('Currently Exported 2'!M100=1, "have", "missing"),IF('Currently Exported 2'!M100=1, "extra", "ignore"))</f>
        <v>ignore</v>
      </c>
      <c r="N100" s="1" t="str">
        <f ca="1">IF(OR(procTags!N100="white",procTags!N100="yellow",procTags!N100="grey"),IF('Currently Exported 2'!N100=1, "have", "missing"),IF('Currently Exported 2'!N100=1, "extra", "ignore"))</f>
        <v>ignore</v>
      </c>
      <c r="O100" s="1" t="str">
        <f ca="1">IF(OR(procTags!O100="white",procTags!O100="yellow",procTags!O100="grey"),IF('Currently Exported 2'!O100=1, "have", "missing"),IF('Currently Exported 2'!O100=1, "extra", "ignore"))</f>
        <v>ignore</v>
      </c>
      <c r="P100" s="1" t="str">
        <f ca="1">IF(OR(procTags!P100="white",procTags!P100="yellow",procTags!P100="grey"),IF('Currently Exported 2'!P100=1, "have", "missing"),IF('Currently Exported 2'!P100=1, "extra", "ignore"))</f>
        <v>ignore</v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>
        <f ca="1">IF(OR(procTags!B101="white",procTags!B101="yellow",procTags!B101="grey"),IF('Currently Exported 2'!B101=1, "have", "missing"),IF('Currently Exported 2'!B101=1, "extra", "ignore"))</f>
        <v>ignore</v>
      </c>
      <c r="C101" s="1" t="str">
        <f ca="1">IF(OR(procTags!C101="white",procTags!C101="yellow",procTags!C101="grey"),IF('Currently Exported 2'!C101=1, "have", "missing"),IF('Currently Exported 2'!C101=1, "extra", "ignore"))</f>
        <v>ignore</v>
      </c>
      <c r="D101" s="1" t="str">
        <f ca="1">IF(OR(procTags!D101="white",procTags!D101="yellow",procTags!D101="grey"),IF('Currently Exported 2'!D101=1, "have", "missing"),IF('Currently Exported 2'!D101=1, "extra", "ignore"))</f>
        <v>ignore</v>
      </c>
      <c r="E101" s="1" t="str">
        <f ca="1">IF(OR(procTags!E101="white",procTags!E101="yellow",procTags!E101="grey"),IF('Currently Exported 2'!E101=1, "have", "missing"),IF('Currently Exported 2'!E101=1, "extra", "ignore"))</f>
        <v>ignore</v>
      </c>
      <c r="F101" s="1" t="str">
        <f ca="1">IF(OR(procTags!F101="white",procTags!F101="yellow",procTags!F101="grey"),IF('Currently Exported 2'!F101=1, "have", "missing"),IF('Currently Exported 2'!F101=1, "extra", "ignore"))</f>
        <v>ignore</v>
      </c>
      <c r="G101" s="1" t="str">
        <f ca="1">IF(OR(procTags!G101="white",procTags!G101="yellow",procTags!G101="grey"),IF('Currently Exported 2'!G101=1, "have", "missing"),IF('Currently Exported 2'!G101=1, "extra", "ignore"))</f>
        <v>ignore</v>
      </c>
      <c r="H101" s="1" t="str">
        <f ca="1">IF(OR(procTags!H101="white",procTags!H101="yellow",procTags!H101="grey"),IF('Currently Exported 2'!H101=1, "have", "missing"),IF('Currently Exported 2'!H101=1, "extra", "ignore"))</f>
        <v>ignore</v>
      </c>
      <c r="I101" s="1" t="str">
        <f ca="1">IF(OR(procTags!I101="white",procTags!I101="yellow",procTags!I101="grey"),IF('Currently Exported 2'!I101=1, "have", "missing"),IF('Currently Exported 2'!I101=1, "extra", "ignore"))</f>
        <v>ignore</v>
      </c>
      <c r="J101" s="1" t="str">
        <f ca="1">IF(OR(procTags!J101="white",procTags!J101="yellow",procTags!J101="grey"),IF('Currently Exported 2'!J101=1, "have", "missing"),IF('Currently Exported 2'!J101=1, "extra", "ignore"))</f>
        <v>ignore</v>
      </c>
      <c r="K101" s="1" t="str">
        <f ca="1">IF(OR(procTags!K101="white",procTags!K101="yellow",procTags!K101="grey"),IF('Currently Exported 2'!K101=1, "have", "missing"),IF('Currently Exported 2'!K101=1, "extra", "ignore"))</f>
        <v>ignore</v>
      </c>
      <c r="L101" s="1" t="str">
        <f ca="1">IF(OR(procTags!L101="white",procTags!L101="yellow",procTags!L101="grey"),IF('Currently Exported 2'!L101=1, "have", "missing"),IF('Currently Exported 2'!L101=1, "extra", "ignore"))</f>
        <v>ignore</v>
      </c>
      <c r="M101" s="1" t="str">
        <f ca="1">IF(OR(procTags!M101="white",procTags!M101="yellow",procTags!M101="grey"),IF('Currently Exported 2'!M101=1, "have", "missing"),IF('Currently Exported 2'!M101=1, "extra", "ignore"))</f>
        <v>ignore</v>
      </c>
      <c r="N101" s="1" t="str">
        <f ca="1">IF(OR(procTags!N101="white",procTags!N101="yellow",procTags!N101="grey"),IF('Currently Exported 2'!N101=1, "have", "missing"),IF('Currently Exported 2'!N101=1, "extra", "ignore"))</f>
        <v>ignore</v>
      </c>
      <c r="O101" s="1" t="str">
        <f ca="1">IF(OR(procTags!O101="white",procTags!O101="yellow",procTags!O101="grey"),IF('Currently Exported 2'!O101=1, "have", "missing"),IF('Currently Exported 2'!O101=1, "extra", "ignore"))</f>
        <v>ignore</v>
      </c>
      <c r="P101" s="1" t="str">
        <f ca="1">IF(OR(procTags!P101="white",procTags!P101="yellow",procTags!P101="grey"),IF('Currently Exported 2'!P101=1, "have", "missing"),IF('Currently Exported 2'!P101=1, "extra", "ignore"))</f>
        <v>ignore</v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>
        <f ca="1">IF(OR(procTags!B102="white",procTags!B102="yellow",procTags!B102="grey"),IF('Currently Exported 2'!B102=1, "have", "missing"),IF('Currently Exported 2'!B102=1, "extra", "ignore"))</f>
        <v>ignore</v>
      </c>
      <c r="C102" s="1" t="str">
        <f ca="1">IF(OR(procTags!C102="white",procTags!C102="yellow",procTags!C102="grey"),IF('Currently Exported 2'!C102=1, "have", "missing"),IF('Currently Exported 2'!C102=1, "extra", "ignore"))</f>
        <v>ignore</v>
      </c>
      <c r="D102" s="1" t="str">
        <f ca="1">IF(OR(procTags!D102="white",procTags!D102="yellow",procTags!D102="grey"),IF('Currently Exported 2'!D102=1, "have", "missing"),IF('Currently Exported 2'!D102=1, "extra", "ignore"))</f>
        <v>ignore</v>
      </c>
      <c r="E102" s="1" t="str">
        <f ca="1">IF(OR(procTags!E102="white",procTags!E102="yellow",procTags!E102="grey"),IF('Currently Exported 2'!E102=1, "have", "missing"),IF('Currently Exported 2'!E102=1, "extra", "ignore"))</f>
        <v>ignore</v>
      </c>
      <c r="F102" s="1" t="str">
        <f ca="1">IF(OR(procTags!F102="white",procTags!F102="yellow",procTags!F102="grey"),IF('Currently Exported 2'!F102=1, "have", "missing"),IF('Currently Exported 2'!F102=1, "extra", "ignore"))</f>
        <v>ignore</v>
      </c>
      <c r="G102" s="1" t="str">
        <f ca="1">IF(OR(procTags!G102="white",procTags!G102="yellow",procTags!G102="grey"),IF('Currently Exported 2'!G102=1, "have", "missing"),IF('Currently Exported 2'!G102=1, "extra", "ignore"))</f>
        <v>ignore</v>
      </c>
      <c r="H102" s="1" t="str">
        <f ca="1">IF(OR(procTags!H102="white",procTags!H102="yellow",procTags!H102="grey"),IF('Currently Exported 2'!H102=1, "have", "missing"),IF('Currently Exported 2'!H102=1, "extra", "ignore"))</f>
        <v>ignore</v>
      </c>
      <c r="I102" s="1" t="str">
        <f ca="1">IF(OR(procTags!I102="white",procTags!I102="yellow",procTags!I102="grey"),IF('Currently Exported 2'!I102=1, "have", "missing"),IF('Currently Exported 2'!I102=1, "extra", "ignore"))</f>
        <v>ignore</v>
      </c>
      <c r="J102" s="1" t="str">
        <f ca="1">IF(OR(procTags!J102="white",procTags!J102="yellow",procTags!J102="grey"),IF('Currently Exported 2'!J102=1, "have", "missing"),IF('Currently Exported 2'!J102=1, "extra", "ignore"))</f>
        <v>ignore</v>
      </c>
      <c r="K102" s="1" t="str">
        <f ca="1">IF(OR(procTags!K102="white",procTags!K102="yellow",procTags!K102="grey"),IF('Currently Exported 2'!K102=1, "have", "missing"),IF('Currently Exported 2'!K102=1, "extra", "ignore"))</f>
        <v>ignore</v>
      </c>
      <c r="L102" s="1" t="str">
        <f ca="1">IF(OR(procTags!L102="white",procTags!L102="yellow",procTags!L102="grey"),IF('Currently Exported 2'!L102=1, "have", "missing"),IF('Currently Exported 2'!L102=1, "extra", "ignore"))</f>
        <v>ignore</v>
      </c>
      <c r="M102" s="1" t="str">
        <f ca="1">IF(OR(procTags!M102="white",procTags!M102="yellow",procTags!M102="grey"),IF('Currently Exported 2'!M102=1, "have", "missing"),IF('Currently Exported 2'!M102=1, "extra", "ignore"))</f>
        <v>ignore</v>
      </c>
      <c r="N102" s="1" t="str">
        <f ca="1">IF(OR(procTags!N102="white",procTags!N102="yellow",procTags!N102="grey"),IF('Currently Exported 2'!N102=1, "have", "missing"),IF('Currently Exported 2'!N102=1, "extra", "ignore"))</f>
        <v>ignore</v>
      </c>
      <c r="O102" s="1" t="str">
        <f ca="1">IF(OR(procTags!O102="white",procTags!O102="yellow",procTags!O102="grey"),IF('Currently Exported 2'!O102=1, "have", "missing"),IF('Currently Exported 2'!O102=1, "extra", "ignore"))</f>
        <v>ignore</v>
      </c>
      <c r="P102" s="1" t="str">
        <f ca="1">IF(OR(procTags!P102="white",procTags!P102="yellow",procTags!P102="grey"),IF('Currently Exported 2'!P102=1, "have", "missing"),IF('Currently Exported 2'!P102=1, "extra", "ignore"))</f>
        <v>ignore</v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>
        <f ca="1">IF(OR(procTags!B103="white",procTags!B103="yellow",procTags!B103="grey"),IF('Currently Exported 2'!B103=1, "have", "missing"),IF('Currently Exported 2'!B103=1, "extra", "ignore"))</f>
        <v>ignore</v>
      </c>
      <c r="C103" s="1" t="str">
        <f ca="1">IF(OR(procTags!C103="white",procTags!C103="yellow",procTags!C103="grey"),IF('Currently Exported 2'!C103=1, "have", "missing"),IF('Currently Exported 2'!C103=1, "extra", "ignore"))</f>
        <v>ignore</v>
      </c>
      <c r="D103" s="1" t="str">
        <f ca="1">IF(OR(procTags!D103="white",procTags!D103="yellow",procTags!D103="grey"),IF('Currently Exported 2'!D103=1, "have", "missing"),IF('Currently Exported 2'!D103=1, "extra", "ignore"))</f>
        <v>ignore</v>
      </c>
      <c r="E103" s="1" t="str">
        <f ca="1">IF(OR(procTags!E103="white",procTags!E103="yellow",procTags!E103="grey"),IF('Currently Exported 2'!E103=1, "have", "missing"),IF('Currently Exported 2'!E103=1, "extra", "ignore"))</f>
        <v>ignore</v>
      </c>
      <c r="F103" s="1" t="str">
        <f ca="1">IF(OR(procTags!F103="white",procTags!F103="yellow",procTags!F103="grey"),IF('Currently Exported 2'!F103=1, "have", "missing"),IF('Currently Exported 2'!F103=1, "extra", "ignore"))</f>
        <v>ignore</v>
      </c>
      <c r="G103" s="1" t="str">
        <f ca="1">IF(OR(procTags!G103="white",procTags!G103="yellow",procTags!G103="grey"),IF('Currently Exported 2'!G103=1, "have", "missing"),IF('Currently Exported 2'!G103=1, "extra", "ignore"))</f>
        <v>ignore</v>
      </c>
      <c r="H103" s="1" t="str">
        <f ca="1">IF(OR(procTags!H103="white",procTags!H103="yellow",procTags!H103="grey"),IF('Currently Exported 2'!H103=1, "have", "missing"),IF('Currently Exported 2'!H103=1, "extra", "ignore"))</f>
        <v>ignore</v>
      </c>
      <c r="I103" s="1" t="str">
        <f ca="1">IF(OR(procTags!I103="white",procTags!I103="yellow",procTags!I103="grey"),IF('Currently Exported 2'!I103=1, "have", "missing"),IF('Currently Exported 2'!I103=1, "extra", "ignore"))</f>
        <v>ignore</v>
      </c>
      <c r="J103" s="1" t="str">
        <f ca="1">IF(OR(procTags!J103="white",procTags!J103="yellow",procTags!J103="grey"),IF('Currently Exported 2'!J103=1, "have", "missing"),IF('Currently Exported 2'!J103=1, "extra", "ignore"))</f>
        <v>ignore</v>
      </c>
      <c r="K103" s="1" t="str">
        <f ca="1">IF(OR(procTags!K103="white",procTags!K103="yellow",procTags!K103="grey"),IF('Currently Exported 2'!K103=1, "have", "missing"),IF('Currently Exported 2'!K103=1, "extra", "ignore"))</f>
        <v>ignore</v>
      </c>
      <c r="L103" s="1" t="str">
        <f ca="1">IF(OR(procTags!L103="white",procTags!L103="yellow",procTags!L103="grey"),IF('Currently Exported 2'!L103=1, "have", "missing"),IF('Currently Exported 2'!L103=1, "extra", "ignore"))</f>
        <v>ignore</v>
      </c>
      <c r="M103" s="1" t="str">
        <f ca="1">IF(OR(procTags!M103="white",procTags!M103="yellow",procTags!M103="grey"),IF('Currently Exported 2'!M103=1, "have", "missing"),IF('Currently Exported 2'!M103=1, "extra", "ignore"))</f>
        <v>ignore</v>
      </c>
      <c r="N103" s="1" t="str">
        <f ca="1">IF(OR(procTags!N103="white",procTags!N103="yellow",procTags!N103="grey"),IF('Currently Exported 2'!N103=1, "have", "missing"),IF('Currently Exported 2'!N103=1, "extra", "ignore"))</f>
        <v>ignore</v>
      </c>
      <c r="O103" s="1" t="str">
        <f ca="1">IF(OR(procTags!O103="white",procTags!O103="yellow",procTags!O103="grey"),IF('Currently Exported 2'!O103=1, "have", "missing"),IF('Currently Exported 2'!O103=1, "extra", "ignore"))</f>
        <v>ignore</v>
      </c>
      <c r="P103" s="1" t="str">
        <f ca="1">IF(OR(procTags!P103="white",procTags!P103="yellow",procTags!P103="grey"),IF('Currently Exported 2'!P103=1, "have", "missing"),IF('Currently Exported 2'!P103=1, "extra", "ignore"))</f>
        <v>ignore</v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>
        <f ca="1">IF(OR(procTags!B104="white",procTags!B104="yellow",procTags!B104="grey"),IF('Currently Exported 2'!B104=1, "have", "missing"),IF('Currently Exported 2'!B104=1, "extra", "ignore"))</f>
        <v>ignore</v>
      </c>
      <c r="C104" s="1" t="str">
        <f ca="1">IF(OR(procTags!C104="white",procTags!C104="yellow",procTags!C104="grey"),IF('Currently Exported 2'!C104=1, "have", "missing"),IF('Currently Exported 2'!C104=1, "extra", "ignore"))</f>
        <v>ignore</v>
      </c>
      <c r="D104" s="1" t="str">
        <f ca="1">IF(OR(procTags!D104="white",procTags!D104="yellow",procTags!D104="grey"),IF('Currently Exported 2'!D104=1, "have", "missing"),IF('Currently Exported 2'!D104=1, "extra", "ignore"))</f>
        <v>ignore</v>
      </c>
      <c r="E104" s="1" t="str">
        <f ca="1">IF(OR(procTags!E104="white",procTags!E104="yellow",procTags!E104="grey"),IF('Currently Exported 2'!E104=1, "have", "missing"),IF('Currently Exported 2'!E104=1, "extra", "ignore"))</f>
        <v>ignore</v>
      </c>
      <c r="F104" s="1" t="str">
        <f ca="1">IF(OR(procTags!F104="white",procTags!F104="yellow",procTags!F104="grey"),IF('Currently Exported 2'!F104=1, "have", "missing"),IF('Currently Exported 2'!F104=1, "extra", "ignore"))</f>
        <v>ignore</v>
      </c>
      <c r="G104" s="1" t="str">
        <f ca="1">IF(OR(procTags!G104="white",procTags!G104="yellow",procTags!G104="grey"),IF('Currently Exported 2'!G104=1, "have", "missing"),IF('Currently Exported 2'!G104=1, "extra", "ignore"))</f>
        <v>ignore</v>
      </c>
      <c r="H104" s="1" t="str">
        <f ca="1">IF(OR(procTags!H104="white",procTags!H104="yellow",procTags!H104="grey"),IF('Currently Exported 2'!H104=1, "have", "missing"),IF('Currently Exported 2'!H104=1, "extra", "ignore"))</f>
        <v>ignore</v>
      </c>
      <c r="I104" s="1" t="str">
        <f ca="1">IF(OR(procTags!I104="white",procTags!I104="yellow",procTags!I104="grey"),IF('Currently Exported 2'!I104=1, "have", "missing"),IF('Currently Exported 2'!I104=1, "extra", "ignore"))</f>
        <v>ignore</v>
      </c>
      <c r="J104" s="1" t="str">
        <f ca="1">IF(OR(procTags!J104="white",procTags!J104="yellow",procTags!J104="grey"),IF('Currently Exported 2'!J104=1, "have", "missing"),IF('Currently Exported 2'!J104=1, "extra", "ignore"))</f>
        <v>ignore</v>
      </c>
      <c r="K104" s="1" t="str">
        <f ca="1">IF(OR(procTags!K104="white",procTags!K104="yellow",procTags!K104="grey"),IF('Currently Exported 2'!K104=1, "have", "missing"),IF('Currently Exported 2'!K104=1, "extra", "ignore"))</f>
        <v>ignore</v>
      </c>
      <c r="L104" s="1" t="str">
        <f ca="1">IF(OR(procTags!L104="white",procTags!L104="yellow",procTags!L104="grey"),IF('Currently Exported 2'!L104=1, "have", "missing"),IF('Currently Exported 2'!L104=1, "extra", "ignore"))</f>
        <v>ignore</v>
      </c>
      <c r="M104" s="1" t="str">
        <f ca="1">IF(OR(procTags!M104="white",procTags!M104="yellow",procTags!M104="grey"),IF('Currently Exported 2'!M104=1, "have", "missing"),IF('Currently Exported 2'!M104=1, "extra", "ignore"))</f>
        <v>ignore</v>
      </c>
      <c r="N104" s="1" t="str">
        <f ca="1">IF(OR(procTags!N104="white",procTags!N104="yellow",procTags!N104="grey"),IF('Currently Exported 2'!N104=1, "have", "missing"),IF('Currently Exported 2'!N104=1, "extra", "ignore"))</f>
        <v>ignore</v>
      </c>
      <c r="O104" s="1" t="str">
        <f ca="1">IF(OR(procTags!O104="white",procTags!O104="yellow",procTags!O104="grey"),IF('Currently Exported 2'!O104=1, "have", "missing"),IF('Currently Exported 2'!O104=1, "extra", "ignore"))</f>
        <v>ignore</v>
      </c>
      <c r="P104" s="1" t="str">
        <f ca="1">IF(OR(procTags!P104="white",procTags!P104="yellow",procTags!P104="grey"),IF('Currently Exported 2'!P104=1, "have", "missing"),IF('Currently Exported 2'!P104=1, "extra", "ignore"))</f>
        <v>ignore</v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>
        <f ca="1">IF(OR(procTags!B105="white",procTags!B105="yellow",procTags!B105="grey"),IF('Currently Exported 2'!B105=1, "have", "missing"),IF('Currently Exported 2'!B105=1, "extra", "ignore"))</f>
        <v>ignore</v>
      </c>
      <c r="C105" s="1" t="str">
        <f ca="1">IF(OR(procTags!C105="white",procTags!C105="yellow",procTags!C105="grey"),IF('Currently Exported 2'!C105=1, "have", "missing"),IF('Currently Exported 2'!C105=1, "extra", "ignore"))</f>
        <v>ignore</v>
      </c>
      <c r="D105" s="1" t="str">
        <f ca="1">IF(OR(procTags!D105="white",procTags!D105="yellow",procTags!D105="grey"),IF('Currently Exported 2'!D105=1, "have", "missing"),IF('Currently Exported 2'!D105=1, "extra", "ignore"))</f>
        <v>ignore</v>
      </c>
      <c r="E105" s="1" t="str">
        <f ca="1">IF(OR(procTags!E105="white",procTags!E105="yellow",procTags!E105="grey"),IF('Currently Exported 2'!E105=1, "have", "missing"),IF('Currently Exported 2'!E105=1, "extra", "ignore"))</f>
        <v>ignore</v>
      </c>
      <c r="F105" s="1" t="str">
        <f ca="1">IF(OR(procTags!F105="white",procTags!F105="yellow",procTags!F105="grey"),IF('Currently Exported 2'!F105=1, "have", "missing"),IF('Currently Exported 2'!F105=1, "extra", "ignore"))</f>
        <v>ignore</v>
      </c>
      <c r="G105" s="1" t="str">
        <f ca="1">IF(OR(procTags!G105="white",procTags!G105="yellow",procTags!G105="grey"),IF('Currently Exported 2'!G105=1, "have", "missing"),IF('Currently Exported 2'!G105=1, "extra", "ignore"))</f>
        <v>ignore</v>
      </c>
      <c r="H105" s="1" t="str">
        <f ca="1">IF(OR(procTags!H105="white",procTags!H105="yellow",procTags!H105="grey"),IF('Currently Exported 2'!H105=1, "have", "missing"),IF('Currently Exported 2'!H105=1, "extra", "ignore"))</f>
        <v>ignore</v>
      </c>
      <c r="I105" s="1" t="str">
        <f ca="1">IF(OR(procTags!I105="white",procTags!I105="yellow",procTags!I105="grey"),IF('Currently Exported 2'!I105=1, "have", "missing"),IF('Currently Exported 2'!I105=1, "extra", "ignore"))</f>
        <v>ignore</v>
      </c>
      <c r="J105" s="1" t="str">
        <f ca="1">IF(OR(procTags!J105="white",procTags!J105="yellow",procTags!J105="grey"),IF('Currently Exported 2'!J105=1, "have", "missing"),IF('Currently Exported 2'!J105=1, "extra", "ignore"))</f>
        <v>ignore</v>
      </c>
      <c r="K105" s="1" t="str">
        <f ca="1">IF(OR(procTags!K105="white",procTags!K105="yellow",procTags!K105="grey"),IF('Currently Exported 2'!K105=1, "have", "missing"),IF('Currently Exported 2'!K105=1, "extra", "ignore"))</f>
        <v>ignore</v>
      </c>
      <c r="L105" s="1" t="str">
        <f ca="1">IF(OR(procTags!L105="white",procTags!L105="yellow",procTags!L105="grey"),IF('Currently Exported 2'!L105=1, "have", "missing"),IF('Currently Exported 2'!L105=1, "extra", "ignore"))</f>
        <v>ignore</v>
      </c>
      <c r="M105" s="1" t="str">
        <f ca="1">IF(OR(procTags!M105="white",procTags!M105="yellow",procTags!M105="grey"),IF('Currently Exported 2'!M105=1, "have", "missing"),IF('Currently Exported 2'!M105=1, "extra", "ignore"))</f>
        <v>ignore</v>
      </c>
      <c r="N105" s="1" t="str">
        <f ca="1">IF(OR(procTags!N105="white",procTags!N105="yellow",procTags!N105="grey"),IF('Currently Exported 2'!N105=1, "have", "missing"),IF('Currently Exported 2'!N105=1, "extra", "ignore"))</f>
        <v>ignore</v>
      </c>
      <c r="O105" s="1" t="str">
        <f ca="1">IF(OR(procTags!O105="white",procTags!O105="yellow",procTags!O105="grey"),IF('Currently Exported 2'!O105=1, "have", "missing"),IF('Currently Exported 2'!O105=1, "extra", "ignore"))</f>
        <v>ignore</v>
      </c>
      <c r="P105" s="1" t="str">
        <f ca="1">IF(OR(procTags!P105="white",procTags!P105="yellow",procTags!P105="grey"),IF('Currently Exported 2'!P105=1, "have", "missing"),IF('Currently Exported 2'!P105=1, "extra", "ignore"))</f>
        <v>ignore</v>
      </c>
    </row>
    <row r="106" spans="1:16" x14ac:dyDescent="0.2">
      <c r="A106" s="1" t="str">
        <f ca="1">IFERROR(__xludf.DUMMYFUNCTION("""COMPUTED_VALUE"""),"dp_high_sp")</f>
        <v>dp_high_sp</v>
      </c>
      <c r="B106" s="1" t="str">
        <f ca="1">IF(OR(procTags!B106="white",procTags!B106="yellow",procTags!B106="grey"),IF('Currently Exported 2'!B106=1, "have", "missing"),IF('Currently Exported 2'!B106=1, "extra", "ignore"))</f>
        <v>ignore</v>
      </c>
      <c r="C106" s="1" t="str">
        <f ca="1">IF(OR(procTags!C106="white",procTags!C106="yellow",procTags!C106="grey"),IF('Currently Exported 2'!C106=1, "have", "missing"),IF('Currently Exported 2'!C106=1, "extra", "ignore"))</f>
        <v>ignore</v>
      </c>
      <c r="D106" s="1" t="str">
        <f ca="1">IF(OR(procTags!D106="white",procTags!D106="yellow",procTags!D106="grey"),IF('Currently Exported 2'!D106=1, "have", "missing"),IF('Currently Exported 2'!D106=1, "extra", "ignore"))</f>
        <v>ignore</v>
      </c>
      <c r="E106" s="1" t="str">
        <f ca="1">IF(OR(procTags!E106="white",procTags!E106="yellow",procTags!E106="grey"),IF('Currently Exported 2'!E106=1, "have", "missing"),IF('Currently Exported 2'!E106=1, "extra", "ignore"))</f>
        <v>ignore</v>
      </c>
      <c r="F106" s="1" t="str">
        <f ca="1">IF(OR(procTags!F106="white",procTags!F106="yellow",procTags!F106="grey"),IF('Currently Exported 2'!F106=1, "have", "missing"),IF('Currently Exported 2'!F106=1, "extra", "ignore"))</f>
        <v>ignore</v>
      </c>
      <c r="G106" s="1" t="str">
        <f ca="1">IF(OR(procTags!G106="white",procTags!G106="yellow",procTags!G106="grey"),IF('Currently Exported 2'!G106=1, "have", "missing"),IF('Currently Exported 2'!G106=1, "extra", "ignore"))</f>
        <v>ignore</v>
      </c>
      <c r="H106" s="1" t="str">
        <f ca="1">IF(OR(procTags!H106="white",procTags!H106="yellow",procTags!H106="grey"),IF('Currently Exported 2'!H106=1, "have", "missing"),IF('Currently Exported 2'!H106=1, "extra", "ignore"))</f>
        <v>ignore</v>
      </c>
      <c r="I106" s="1" t="str">
        <f ca="1">IF(OR(procTags!I106="white",procTags!I106="yellow",procTags!I106="grey"),IF('Currently Exported 2'!I106=1, "have", "missing"),IF('Currently Exported 2'!I106=1, "extra", "ignore"))</f>
        <v>ignore</v>
      </c>
      <c r="J106" s="1" t="str">
        <f ca="1">IF(OR(procTags!J106="white",procTags!J106="yellow",procTags!J106="grey"),IF('Currently Exported 2'!J106=1, "have", "missing"),IF('Currently Exported 2'!J106=1, "extra", "ignore"))</f>
        <v>ignore</v>
      </c>
      <c r="K106" s="1" t="str">
        <f ca="1">IF(OR(procTags!K106="white",procTags!K106="yellow",procTags!K106="grey"),IF('Currently Exported 2'!K106=1, "have", "missing"),IF('Currently Exported 2'!K106=1, "extra", "ignore"))</f>
        <v>ignore</v>
      </c>
      <c r="L106" s="1" t="str">
        <f ca="1">IF(OR(procTags!L106="white",procTags!L106="yellow",procTags!L106="grey"),IF('Currently Exported 2'!L106=1, "have", "missing"),IF('Currently Exported 2'!L106=1, "extra", "ignore"))</f>
        <v>ignore</v>
      </c>
      <c r="M106" s="1" t="str">
        <f ca="1">IF(OR(procTags!M106="white",procTags!M106="yellow",procTags!M106="grey"),IF('Currently Exported 2'!M106=1, "have", "missing"),IF('Currently Exported 2'!M106=1, "extra", "ignore"))</f>
        <v>ignore</v>
      </c>
      <c r="N106" s="1" t="str">
        <f ca="1">IF(OR(procTags!N106="white",procTags!N106="yellow",procTags!N106="grey"),IF('Currently Exported 2'!N106=1, "have", "missing"),IF('Currently Exported 2'!N106=1, "extra", "ignore"))</f>
        <v>ignore</v>
      </c>
      <c r="O106" s="1" t="str">
        <f ca="1">IF(OR(procTags!O106="white",procTags!O106="yellow",procTags!O106="grey"),IF('Currently Exported 2'!O106=1, "have", "missing"),IF('Currently Exported 2'!O106=1, "extra", "ignore"))</f>
        <v>ignore</v>
      </c>
      <c r="P106" s="1" t="str">
        <f ca="1">IF(OR(procTags!P106="white",procTags!P106="yellow",procTags!P106="grey"),IF('Currently Exported 2'!P106=1, "have", "missing"),IF('Currently Exported 2'!P106=1, "extra", "ignore"))</f>
        <v>ignore</v>
      </c>
    </row>
    <row r="107" spans="1:16" x14ac:dyDescent="0.2">
      <c r="A107" s="1" t="str">
        <f ca="1">IFERROR(__xludf.DUMMYFUNCTION("""COMPUTED_VALUE"""),"dp_low_sp")</f>
        <v>dp_low_sp</v>
      </c>
      <c r="B107" s="1" t="str">
        <f ca="1">IF(OR(procTags!B107="white",procTags!B107="yellow",procTags!B107="grey"),IF('Currently Exported 2'!B107=1, "have", "missing"),IF('Currently Exported 2'!B107=1, "extra", "ignore"))</f>
        <v>ignore</v>
      </c>
      <c r="C107" s="1" t="str">
        <f ca="1">IF(OR(procTags!C107="white",procTags!C107="yellow",procTags!C107="grey"),IF('Currently Exported 2'!C107=1, "have", "missing"),IF('Currently Exported 2'!C107=1, "extra", "ignore"))</f>
        <v>ignore</v>
      </c>
      <c r="D107" s="1" t="str">
        <f ca="1">IF(OR(procTags!D107="white",procTags!D107="yellow",procTags!D107="grey"),IF('Currently Exported 2'!D107=1, "have", "missing"),IF('Currently Exported 2'!D107=1, "extra", "ignore"))</f>
        <v>ignore</v>
      </c>
      <c r="E107" s="1" t="str">
        <f ca="1">IF(OR(procTags!E107="white",procTags!E107="yellow",procTags!E107="grey"),IF('Currently Exported 2'!E107=1, "have", "missing"),IF('Currently Exported 2'!E107=1, "extra", "ignore"))</f>
        <v>ignore</v>
      </c>
      <c r="F107" s="1" t="str">
        <f ca="1">IF(OR(procTags!F107="white",procTags!F107="yellow",procTags!F107="grey"),IF('Currently Exported 2'!F107=1, "have", "missing"),IF('Currently Exported 2'!F107=1, "extra", "ignore"))</f>
        <v>ignore</v>
      </c>
      <c r="G107" s="1" t="str">
        <f ca="1">IF(OR(procTags!G107="white",procTags!G107="yellow",procTags!G107="grey"),IF('Currently Exported 2'!G107=1, "have", "missing"),IF('Currently Exported 2'!G107=1, "extra", "ignore"))</f>
        <v>ignore</v>
      </c>
      <c r="H107" s="1" t="str">
        <f ca="1">IF(OR(procTags!H107="white",procTags!H107="yellow",procTags!H107="grey"),IF('Currently Exported 2'!H107=1, "have", "missing"),IF('Currently Exported 2'!H107=1, "extra", "ignore"))</f>
        <v>ignore</v>
      </c>
      <c r="I107" s="1" t="str">
        <f ca="1">IF(OR(procTags!I107="white",procTags!I107="yellow",procTags!I107="grey"),IF('Currently Exported 2'!I107=1, "have", "missing"),IF('Currently Exported 2'!I107=1, "extra", "ignore"))</f>
        <v>ignore</v>
      </c>
      <c r="J107" s="1" t="str">
        <f ca="1">IF(OR(procTags!J107="white",procTags!J107="yellow",procTags!J107="grey"),IF('Currently Exported 2'!J107=1, "have", "missing"),IF('Currently Exported 2'!J107=1, "extra", "ignore"))</f>
        <v>ignore</v>
      </c>
      <c r="K107" s="1" t="str">
        <f ca="1">IF(OR(procTags!K107="white",procTags!K107="yellow",procTags!K107="grey"),IF('Currently Exported 2'!K107=1, "have", "missing"),IF('Currently Exported 2'!K107=1, "extra", "ignore"))</f>
        <v>ignore</v>
      </c>
      <c r="L107" s="1" t="str">
        <f ca="1">IF(OR(procTags!L107="white",procTags!L107="yellow",procTags!L107="grey"),IF('Currently Exported 2'!L107=1, "have", "missing"),IF('Currently Exported 2'!L107=1, "extra", "ignore"))</f>
        <v>ignore</v>
      </c>
      <c r="M107" s="1" t="str">
        <f ca="1">IF(OR(procTags!M107="white",procTags!M107="yellow",procTags!M107="grey"),IF('Currently Exported 2'!M107=1, "have", "missing"),IF('Currently Exported 2'!M107=1, "extra", "ignore"))</f>
        <v>ignore</v>
      </c>
      <c r="N107" s="1" t="str">
        <f ca="1">IF(OR(procTags!N107="white",procTags!N107="yellow",procTags!N107="grey"),IF('Currently Exported 2'!N107=1, "have", "missing"),IF('Currently Exported 2'!N107=1, "extra", "ignore"))</f>
        <v>ignore</v>
      </c>
      <c r="O107" s="1" t="str">
        <f ca="1">IF(OR(procTags!O107="white",procTags!O107="yellow",procTags!O107="grey"),IF('Currently Exported 2'!O107=1, "have", "missing"),IF('Currently Exported 2'!O107=1, "extra", "ignore"))</f>
        <v>ignore</v>
      </c>
      <c r="P107" s="1" t="str">
        <f ca="1">IF(OR(procTags!P107="white",procTags!P107="yellow",procTags!P107="grey"),IF('Currently Exported 2'!P107=1, "have", "missing"),IF('Currently Exported 2'!P107=1, "extra", "ignore"))</f>
        <v>ignore</v>
      </c>
    </row>
    <row r="108" spans="1:16" x14ac:dyDescent="0.2">
      <c r="A108" s="1" t="str">
        <f ca="1">IFERROR(__xludf.DUMMYFUNCTION("""COMPUTED_VALUE"""),"epa_thrm_avg")</f>
        <v>epa_thrm_avg</v>
      </c>
      <c r="B108" s="1" t="str">
        <f ca="1">IF(OR(procTags!B108="white",procTags!B108="yellow",procTags!B108="grey"),IF('Currently Exported 2'!B108=1, "have", "missing"),IF('Currently Exported 2'!B108=1, "extra", "ignore"))</f>
        <v>ignore</v>
      </c>
      <c r="C108" s="1" t="str">
        <f ca="1">IF(OR(procTags!C108="white",procTags!C108="yellow",procTags!C108="grey"),IF('Currently Exported 2'!C108=1, "have", "missing"),IF('Currently Exported 2'!C108=1, "extra", "ignore"))</f>
        <v>ignore</v>
      </c>
      <c r="D108" s="1" t="str">
        <f ca="1">IF(OR(procTags!D108="white",procTags!D108="yellow",procTags!D108="grey"),IF('Currently Exported 2'!D108=1, "have", "missing"),IF('Currently Exported 2'!D108=1, "extra", "ignore"))</f>
        <v>ignore</v>
      </c>
      <c r="E108" s="1" t="str">
        <f ca="1">IF(OR(procTags!E108="white",procTags!E108="yellow",procTags!E108="grey"),IF('Currently Exported 2'!E108=1, "have", "missing"),IF('Currently Exported 2'!E108=1, "extra", "ignore"))</f>
        <v>ignore</v>
      </c>
      <c r="F108" s="1" t="str">
        <f ca="1">IF(OR(procTags!F108="white",procTags!F108="yellow",procTags!F108="grey"),IF('Currently Exported 2'!F108=1, "have", "missing"),IF('Currently Exported 2'!F108=1, "extra", "ignore"))</f>
        <v>ignore</v>
      </c>
      <c r="G108" s="1" t="str">
        <f ca="1">IF(OR(procTags!G108="white",procTags!G108="yellow",procTags!G108="grey"),IF('Currently Exported 2'!G108=1, "have", "missing"),IF('Currently Exported 2'!G108=1, "extra", "ignore"))</f>
        <v>ignore</v>
      </c>
      <c r="H108" s="1" t="str">
        <f ca="1">IF(OR(procTags!H108="white",procTags!H108="yellow",procTags!H108="grey"),IF('Currently Exported 2'!H108=1, "have", "missing"),IF('Currently Exported 2'!H108=1, "extra", "ignore"))</f>
        <v>ignore</v>
      </c>
      <c r="I108" s="1" t="str">
        <f ca="1">IF(OR(procTags!I108="white",procTags!I108="yellow",procTags!I108="grey"),IF('Currently Exported 2'!I108=1, "have", "missing"),IF('Currently Exported 2'!I108=1, "extra", "ignore"))</f>
        <v>ignore</v>
      </c>
      <c r="J108" s="1" t="str">
        <f ca="1">IF(OR(procTags!J108="white",procTags!J108="yellow",procTags!J108="grey"),IF('Currently Exported 2'!J108=1, "have", "missing"),IF('Currently Exported 2'!J108=1, "extra", "ignore"))</f>
        <v>ignore</v>
      </c>
      <c r="K108" s="1" t="str">
        <f ca="1">IF(OR(procTags!K108="white",procTags!K108="yellow",procTags!K108="grey"),IF('Currently Exported 2'!K108=1, "have", "missing"),IF('Currently Exported 2'!K108=1, "extra", "ignore"))</f>
        <v>ignore</v>
      </c>
      <c r="L108" s="1" t="str">
        <f ca="1">IF(OR(procTags!L108="white",procTags!L108="yellow",procTags!L108="grey"),IF('Currently Exported 2'!L108=1, "have", "missing"),IF('Currently Exported 2'!L108=1, "extra", "ignore"))</f>
        <v>ignore</v>
      </c>
      <c r="M108" s="1" t="str">
        <f ca="1">IF(OR(procTags!M108="white",procTags!M108="yellow",procTags!M108="grey"),IF('Currently Exported 2'!M108=1, "have", "missing"),IF('Currently Exported 2'!M108=1, "extra", "ignore"))</f>
        <v>ignore</v>
      </c>
      <c r="N108" s="1" t="str">
        <f ca="1">IF(OR(procTags!N108="white",procTags!N108="yellow",procTags!N108="grey"),IF('Currently Exported 2'!N108=1, "have", "missing"),IF('Currently Exported 2'!N108=1, "extra", "ignore"))</f>
        <v>ignore</v>
      </c>
      <c r="O108" s="1" t="str">
        <f ca="1">IF(OR(procTags!O108="white",procTags!O108="yellow",procTags!O108="grey"),IF('Currently Exported 2'!O108=1, "have", "missing"),IF('Currently Exported 2'!O108=1, "extra", "ignore"))</f>
        <v>ignore</v>
      </c>
      <c r="P108" s="1" t="str">
        <f ca="1">IF(OR(procTags!P108="white",procTags!P108="yellow",procTags!P108="grey"),IF('Currently Exported 2'!P108=1, "have", "missing"),IF('Currently Exported 2'!P108=1, "extra", "ignore"))</f>
        <v>ignore</v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>
        <f ca="1">IF(OR(procTags!B109="white",procTags!B109="yellow",procTags!B109="grey"),IF('Currently Exported 2'!B109=1, "have", "missing"),IF('Currently Exported 2'!B109=1, "extra", "ignore"))</f>
        <v>ignore</v>
      </c>
      <c r="C109" s="1" t="str">
        <f ca="1">IF(OR(procTags!C109="white",procTags!C109="yellow",procTags!C109="grey"),IF('Currently Exported 2'!C109=1, "have", "missing"),IF('Currently Exported 2'!C109=1, "extra", "ignore"))</f>
        <v>ignore</v>
      </c>
      <c r="D109" s="1" t="str">
        <f ca="1">IF(OR(procTags!D109="white",procTags!D109="yellow",procTags!D109="grey"),IF('Currently Exported 2'!D109=1, "have", "missing"),IF('Currently Exported 2'!D109=1, "extra", "ignore"))</f>
        <v>ignore</v>
      </c>
      <c r="E109" s="1" t="str">
        <f ca="1">IF(OR(procTags!E109="white",procTags!E109="yellow",procTags!E109="grey"),IF('Currently Exported 2'!E109=1, "have", "missing"),IF('Currently Exported 2'!E109=1, "extra", "ignore"))</f>
        <v>ignore</v>
      </c>
      <c r="F109" s="1" t="str">
        <f ca="1">IF(OR(procTags!F109="white",procTags!F109="yellow",procTags!F109="grey"),IF('Currently Exported 2'!F109=1, "have", "missing"),IF('Currently Exported 2'!F109=1, "extra", "ignore"))</f>
        <v>ignore</v>
      </c>
      <c r="G109" s="1" t="str">
        <f ca="1">IF(OR(procTags!G109="white",procTags!G109="yellow",procTags!G109="grey"),IF('Currently Exported 2'!G109=1, "have", "missing"),IF('Currently Exported 2'!G109=1, "extra", "ignore"))</f>
        <v>ignore</v>
      </c>
      <c r="H109" s="1" t="str">
        <f ca="1">IF(OR(procTags!H109="white",procTags!H109="yellow",procTags!H109="grey"),IF('Currently Exported 2'!H109=1, "have", "missing"),IF('Currently Exported 2'!H109=1, "extra", "ignore"))</f>
        <v>ignore</v>
      </c>
      <c r="I109" s="1" t="str">
        <f ca="1">IF(OR(procTags!I109="white",procTags!I109="yellow",procTags!I109="grey"),IF('Currently Exported 2'!I109=1, "have", "missing"),IF('Currently Exported 2'!I109=1, "extra", "ignore"))</f>
        <v>ignore</v>
      </c>
      <c r="J109" s="1" t="str">
        <f ca="1">IF(OR(procTags!J109="white",procTags!J109="yellow",procTags!J109="grey"),IF('Currently Exported 2'!J109=1, "have", "missing"),IF('Currently Exported 2'!J109=1, "extra", "ignore"))</f>
        <v>ignore</v>
      </c>
      <c r="K109" s="1" t="str">
        <f ca="1">IF(OR(procTags!K109="white",procTags!K109="yellow",procTags!K109="grey"),IF('Currently Exported 2'!K109=1, "have", "missing"),IF('Currently Exported 2'!K109=1, "extra", "ignore"))</f>
        <v>ignore</v>
      </c>
      <c r="L109" s="1" t="str">
        <f ca="1">IF(OR(procTags!L109="white",procTags!L109="yellow",procTags!L109="grey"),IF('Currently Exported 2'!L109=1, "have", "missing"),IF('Currently Exported 2'!L109=1, "extra", "ignore"))</f>
        <v>ignore</v>
      </c>
      <c r="M109" s="1" t="str">
        <f ca="1">IF(OR(procTags!M109="white",procTags!M109="yellow",procTags!M109="grey"),IF('Currently Exported 2'!M109=1, "have", "missing"),IF('Currently Exported 2'!M109=1, "extra", "ignore"))</f>
        <v>ignore</v>
      </c>
      <c r="N109" s="1" t="str">
        <f ca="1">IF(OR(procTags!N109="white",procTags!N109="yellow",procTags!N109="grey"),IF('Currently Exported 2'!N109=1, "have", "missing"),IF('Currently Exported 2'!N109=1, "extra", "ignore"))</f>
        <v>ignore</v>
      </c>
      <c r="O109" s="1" t="str">
        <f ca="1">IF(OR(procTags!O109="white",procTags!O109="yellow",procTags!O109="grey"),IF('Currently Exported 2'!O109=1, "have", "missing"),IF('Currently Exported 2'!O109=1, "extra", "ignore"))</f>
        <v>ignore</v>
      </c>
      <c r="P109" s="1" t="str">
        <f ca="1">IF(OR(procTags!P109="white",procTags!P109="yellow",procTags!P109="grey"),IF('Currently Exported 2'!P109=1, "have", "missing"),IF('Currently Exported 2'!P109=1, "extra", "ignore"))</f>
        <v>ignore</v>
      </c>
    </row>
    <row r="110" spans="1:16" x14ac:dyDescent="0.2">
      <c r="A110" s="1" t="str">
        <f ca="1">IFERROR(__xludf.DUMMYFUNCTION("""COMPUTED_VALUE"""),"errors")</f>
        <v>errors</v>
      </c>
      <c r="B110" s="1" t="str">
        <f ca="1">IF(OR(procTags!B110="white",procTags!B110="yellow",procTags!B110="grey"),IF('Currently Exported 2'!B110=1, "have", "missing"),IF('Currently Exported 2'!B110=1, "extra", "ignore"))</f>
        <v>ignore</v>
      </c>
      <c r="C110" s="1" t="str">
        <f ca="1">IF(OR(procTags!C110="white",procTags!C110="yellow",procTags!C110="grey"),IF('Currently Exported 2'!C110=1, "have", "missing"),IF('Currently Exported 2'!C110=1, "extra", "ignore"))</f>
        <v>ignore</v>
      </c>
      <c r="D110" s="1" t="str">
        <f ca="1">IF(OR(procTags!D110="white",procTags!D110="yellow",procTags!D110="grey"),IF('Currently Exported 2'!D110=1, "have", "missing"),IF('Currently Exported 2'!D110=1, "extra", "ignore"))</f>
        <v>ignore</v>
      </c>
      <c r="E110" s="1" t="str">
        <f ca="1">IF(OR(procTags!E110="white",procTags!E110="yellow",procTags!E110="grey"),IF('Currently Exported 2'!E110=1, "have", "missing"),IF('Currently Exported 2'!E110=1, "extra", "ignore"))</f>
        <v>ignore</v>
      </c>
      <c r="F110" s="1" t="str">
        <f ca="1">IF(OR(procTags!F110="white",procTags!F110="yellow",procTags!F110="grey"),IF('Currently Exported 2'!F110=1, "have", "missing"),IF('Currently Exported 2'!F110=1, "extra", "ignore"))</f>
        <v>ignore</v>
      </c>
      <c r="G110" s="1" t="str">
        <f ca="1">IF(OR(procTags!G110="white",procTags!G110="yellow",procTags!G110="grey"),IF('Currently Exported 2'!G110=1, "have", "missing"),IF('Currently Exported 2'!G110=1, "extra", "ignore"))</f>
        <v>ignore</v>
      </c>
      <c r="H110" s="1" t="str">
        <f ca="1">IF(OR(procTags!H110="white",procTags!H110="yellow",procTags!H110="grey"),IF('Currently Exported 2'!H110=1, "have", "missing"),IF('Currently Exported 2'!H110=1, "extra", "ignore"))</f>
        <v>ignore</v>
      </c>
      <c r="I110" s="1" t="str">
        <f ca="1">IF(OR(procTags!I110="white",procTags!I110="yellow",procTags!I110="grey"),IF('Currently Exported 2'!I110=1, "have", "missing"),IF('Currently Exported 2'!I110=1, "extra", "ignore"))</f>
        <v>ignore</v>
      </c>
      <c r="J110" s="1" t="str">
        <f ca="1">IF(OR(procTags!J110="white",procTags!J110="yellow",procTags!J110="grey"),IF('Currently Exported 2'!J110=1, "have", "missing"),IF('Currently Exported 2'!J110=1, "extra", "ignore"))</f>
        <v>ignore</v>
      </c>
      <c r="K110" s="1" t="str">
        <f ca="1">IF(OR(procTags!K110="white",procTags!K110="yellow",procTags!K110="grey"),IF('Currently Exported 2'!K110=1, "have", "missing"),IF('Currently Exported 2'!K110=1, "extra", "ignore"))</f>
        <v>ignore</v>
      </c>
      <c r="L110" s="1" t="str">
        <f ca="1">IF(OR(procTags!L110="white",procTags!L110="yellow",procTags!L110="grey"),IF('Currently Exported 2'!L110=1, "have", "missing"),IF('Currently Exported 2'!L110=1, "extra", "ignore"))</f>
        <v>ignore</v>
      </c>
      <c r="M110" s="1" t="str">
        <f ca="1">IF(OR(procTags!M110="white",procTags!M110="yellow",procTags!M110="grey"),IF('Currently Exported 2'!M110=1, "have", "missing"),IF('Currently Exported 2'!M110=1, "extra", "ignore"))</f>
        <v>ignore</v>
      </c>
      <c r="N110" s="1" t="str">
        <f ca="1">IF(OR(procTags!N110="white",procTags!N110="yellow",procTags!N110="grey"),IF('Currently Exported 2'!N110=1, "have", "missing"),IF('Currently Exported 2'!N110=1, "extra", "ignore"))</f>
        <v>ignore</v>
      </c>
      <c r="O110" s="1" t="str">
        <f ca="1">IF(OR(procTags!O110="white",procTags!O110="yellow",procTags!O110="grey"),IF('Currently Exported 2'!O110=1, "have", "missing"),IF('Currently Exported 2'!O110=1, "extra", "ignore"))</f>
        <v>ignore</v>
      </c>
      <c r="P110" s="1" t="str">
        <f ca="1">IF(OR(procTags!P110="white",procTags!P110="yellow",procTags!P110="grey"),IF('Currently Exported 2'!P110=1, "have", "missing"),IF('Currently Exported 2'!P110=1, "extra", "ignore"))</f>
        <v>ignore</v>
      </c>
    </row>
    <row r="111" spans="1:16" x14ac:dyDescent="0.2">
      <c r="A111" s="1" t="str">
        <f ca="1">IFERROR(__xludf.DUMMYFUNCTION("""COMPUTED_VALUE"""),"ET-humid_prevDay")</f>
        <v>ET-humid_prevDay</v>
      </c>
      <c r="B111" s="1" t="str">
        <f ca="1">IF(OR(procTags!B111="white",procTags!B111="yellow",procTags!B111="grey"),IF('Currently Exported 2'!B111=1, "have", "missing"),IF('Currently Exported 2'!B111=1, "extra", "ignore"))</f>
        <v>ignore</v>
      </c>
      <c r="C111" s="1" t="str">
        <f ca="1">IF(OR(procTags!C111="white",procTags!C111="yellow",procTags!C111="grey"),IF('Currently Exported 2'!C111=1, "have", "missing"),IF('Currently Exported 2'!C111=1, "extra", "ignore"))</f>
        <v>ignore</v>
      </c>
      <c r="D111" s="1" t="str">
        <f ca="1">IF(OR(procTags!D111="white",procTags!D111="yellow",procTags!D111="grey"),IF('Currently Exported 2'!D111=1, "have", "missing"),IF('Currently Exported 2'!D111=1, "extra", "ignore"))</f>
        <v>extra</v>
      </c>
      <c r="E111" s="1" t="str">
        <f ca="1">IF(OR(procTags!E111="white",procTags!E111="yellow",procTags!E111="grey"),IF('Currently Exported 2'!E111=1, "have", "missing"),IF('Currently Exported 2'!E111=1, "extra", "ignore"))</f>
        <v>extra</v>
      </c>
      <c r="F111" s="1" t="str">
        <f ca="1">IF(OR(procTags!F111="white",procTags!F111="yellow",procTags!F111="grey"),IF('Currently Exported 2'!F111=1, "have", "missing"),IF('Currently Exported 2'!F111=1, "extra", "ignore"))</f>
        <v>extra</v>
      </c>
      <c r="G111" s="1" t="str">
        <f ca="1">IF(OR(procTags!G111="white",procTags!G111="yellow",procTags!G111="grey"),IF('Currently Exported 2'!G111=1, "have", "missing"),IF('Currently Exported 2'!G111=1, "extra", "ignore"))</f>
        <v>extra</v>
      </c>
      <c r="H111" s="1" t="str">
        <f ca="1">IF(OR(procTags!H111="white",procTags!H111="yellow",procTags!H111="grey"),IF('Currently Exported 2'!H111=1, "have", "missing"),IF('Currently Exported 2'!H111=1, "extra", "ignore"))</f>
        <v>extra</v>
      </c>
      <c r="I111" s="1" t="str">
        <f ca="1">IF(OR(procTags!I111="white",procTags!I111="yellow",procTags!I111="grey"),IF('Currently Exported 2'!I111=1, "have", "missing"),IF('Currently Exported 2'!I111=1, "extra", "ignore"))</f>
        <v>extra</v>
      </c>
      <c r="J111" s="1" t="str">
        <f ca="1">IF(OR(procTags!J111="white",procTags!J111="yellow",procTags!J111="grey"),IF('Currently Exported 2'!J111=1, "have", "missing"),IF('Currently Exported 2'!J111=1, "extra", "ignore"))</f>
        <v>extra</v>
      </c>
      <c r="K111" s="1" t="str">
        <f ca="1">IF(OR(procTags!K111="white",procTags!K111="yellow",procTags!K111="grey"),IF('Currently Exported 2'!K111=1, "have", "missing"),IF('Currently Exported 2'!K111=1, "extra", "ignore"))</f>
        <v>extra</v>
      </c>
      <c r="L111" s="1" t="str">
        <f ca="1">IF(OR(procTags!L111="white",procTags!L111="yellow",procTags!L111="grey"),IF('Currently Exported 2'!L111=1, "have", "missing"),IF('Currently Exported 2'!L111=1, "extra", "ignore"))</f>
        <v>extra</v>
      </c>
      <c r="M111" s="1" t="str">
        <f ca="1">IF(OR(procTags!M111="white",procTags!M111="yellow",procTags!M111="grey"),IF('Currently Exported 2'!M111=1, "have", "missing"),IF('Currently Exported 2'!M111=1, "extra", "ignore"))</f>
        <v>extra</v>
      </c>
      <c r="N111" s="1" t="str">
        <f ca="1">IF(OR(procTags!N111="white",procTags!N111="yellow",procTags!N111="grey"),IF('Currently Exported 2'!N111=1, "have", "missing"),IF('Currently Exported 2'!N111=1, "extra", "ignore"))</f>
        <v>extra</v>
      </c>
      <c r="O111" s="1" t="str">
        <f ca="1">IF(OR(procTags!O111="white",procTags!O111="yellow",procTags!O111="grey"),IF('Currently Exported 2'!O111=1, "have", "missing"),IF('Currently Exported 2'!O111=1, "extra", "ignore"))</f>
        <v>extra</v>
      </c>
      <c r="P111" s="1" t="str">
        <f ca="1">IF(OR(procTags!P111="white",procTags!P111="yellow",procTags!P111="grey"),IF('Currently Exported 2'!P111=1, "have", "missing"),IF('Currently Exported 2'!P111=1, "extra", "ignore"))</f>
        <v>ignore</v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>
        <f ca="1">IF(OR(procTags!B112="white",procTags!B112="yellow",procTags!B112="grey"),IF('Currently Exported 2'!B112=1, "have", "missing"),IF('Currently Exported 2'!B112=1, "extra", "ignore"))</f>
        <v>ignore</v>
      </c>
      <c r="C112" s="1" t="str">
        <f ca="1">IF(OR(procTags!C112="white",procTags!C112="yellow",procTags!C112="grey"),IF('Currently Exported 2'!C112=1, "have", "missing"),IF('Currently Exported 2'!C112=1, "extra", "ignore"))</f>
        <v>ignore</v>
      </c>
      <c r="D112" s="1" t="str">
        <f ca="1">IF(OR(procTags!D112="white",procTags!D112="yellow",procTags!D112="grey"),IF('Currently Exported 2'!D112=1, "have", "missing"),IF('Currently Exported 2'!D112=1, "extra", "ignore"))</f>
        <v>extra</v>
      </c>
      <c r="E112" s="1" t="str">
        <f ca="1">IF(OR(procTags!E112="white",procTags!E112="yellow",procTags!E112="grey"),IF('Currently Exported 2'!E112=1, "have", "missing"),IF('Currently Exported 2'!E112=1, "extra", "ignore"))</f>
        <v>extra</v>
      </c>
      <c r="F112" s="1" t="str">
        <f ca="1">IF(OR(procTags!F112="white",procTags!F112="yellow",procTags!F112="grey"),IF('Currently Exported 2'!F112=1, "have", "missing"),IF('Currently Exported 2'!F112=1, "extra", "ignore"))</f>
        <v>extra</v>
      </c>
      <c r="G112" s="1" t="str">
        <f ca="1">IF(OR(procTags!G112="white",procTags!G112="yellow",procTags!G112="grey"),IF('Currently Exported 2'!G112=1, "have", "missing"),IF('Currently Exported 2'!G112=1, "extra", "ignore"))</f>
        <v>extra</v>
      </c>
      <c r="H112" s="1" t="str">
        <f ca="1">IF(OR(procTags!H112="white",procTags!H112="yellow",procTags!H112="grey"),IF('Currently Exported 2'!H112=1, "have", "missing"),IF('Currently Exported 2'!H112=1, "extra", "ignore"))</f>
        <v>extra</v>
      </c>
      <c r="I112" s="1" t="str">
        <f ca="1">IF(OR(procTags!I112="white",procTags!I112="yellow",procTags!I112="grey"),IF('Currently Exported 2'!I112=1, "have", "missing"),IF('Currently Exported 2'!I112=1, "extra", "ignore"))</f>
        <v>extra</v>
      </c>
      <c r="J112" s="1" t="str">
        <f ca="1">IF(OR(procTags!J112="white",procTags!J112="yellow",procTags!J112="grey"),IF('Currently Exported 2'!J112=1, "have", "missing"),IF('Currently Exported 2'!J112=1, "extra", "ignore"))</f>
        <v>extra</v>
      </c>
      <c r="K112" s="1" t="str">
        <f ca="1">IF(OR(procTags!K112="white",procTags!K112="yellow",procTags!K112="grey"),IF('Currently Exported 2'!K112=1, "have", "missing"),IF('Currently Exported 2'!K112=1, "extra", "ignore"))</f>
        <v>extra</v>
      </c>
      <c r="L112" s="1" t="str">
        <f ca="1">IF(OR(procTags!L112="white",procTags!L112="yellow",procTags!L112="grey"),IF('Currently Exported 2'!L112=1, "have", "missing"),IF('Currently Exported 2'!L112=1, "extra", "ignore"))</f>
        <v>extra</v>
      </c>
      <c r="M112" s="1" t="str">
        <f ca="1">IF(OR(procTags!M112="white",procTags!M112="yellow",procTags!M112="grey"),IF('Currently Exported 2'!M112=1, "have", "missing"),IF('Currently Exported 2'!M112=1, "extra", "ignore"))</f>
        <v>extra</v>
      </c>
      <c r="N112" s="1" t="str">
        <f ca="1">IF(OR(procTags!N112="white",procTags!N112="yellow",procTags!N112="grey"),IF('Currently Exported 2'!N112=1, "have", "missing"),IF('Currently Exported 2'!N112=1, "extra", "ignore"))</f>
        <v>extra</v>
      </c>
      <c r="O112" s="1" t="str">
        <f ca="1">IF(OR(procTags!O112="white",procTags!O112="yellow",procTags!O112="grey"),IF('Currently Exported 2'!O112=1, "have", "missing"),IF('Currently Exported 2'!O112=1, "extra", "ignore"))</f>
        <v>extra</v>
      </c>
      <c r="P112" s="1" t="str">
        <f ca="1">IF(OR(procTags!P112="white",procTags!P112="yellow",procTags!P112="grey"),IF('Currently Exported 2'!P112=1, "have", "missing"),IF('Currently Exported 2'!P112=1, "extra", "ignore"))</f>
        <v>ignore</v>
      </c>
    </row>
    <row r="113" spans="1:16" x14ac:dyDescent="0.2">
      <c r="A113" s="1" t="str">
        <f ca="1">IFERROR(__xludf.DUMMYFUNCTION("""COMPUTED_VALUE"""),"ET-RTH_accum")</f>
        <v>ET-RTH_accum</v>
      </c>
      <c r="B113" s="1" t="str">
        <f ca="1">IF(OR(procTags!B113="white",procTags!B113="yellow",procTags!B113="grey"),IF('Currently Exported 2'!B113=1, "have", "missing"),IF('Currently Exported 2'!B113=1, "extra", "ignore"))</f>
        <v>ignore</v>
      </c>
      <c r="C113" s="1" t="str">
        <f ca="1">IF(OR(procTags!C113="white",procTags!C113="yellow",procTags!C113="grey"),IF('Currently Exported 2'!C113=1, "have", "missing"),IF('Currently Exported 2'!C113=1, "extra", "ignore"))</f>
        <v>ignore</v>
      </c>
      <c r="D113" s="1" t="str">
        <f ca="1">IF(OR(procTags!D113="white",procTags!D113="yellow",procTags!D113="grey"),IF('Currently Exported 2'!D113=1, "have", "missing"),IF('Currently Exported 2'!D113=1, "extra", "ignore"))</f>
        <v>extra</v>
      </c>
      <c r="E113" s="1" t="str">
        <f ca="1">IF(OR(procTags!E113="white",procTags!E113="yellow",procTags!E113="grey"),IF('Currently Exported 2'!E113=1, "have", "missing"),IF('Currently Exported 2'!E113=1, "extra", "ignore"))</f>
        <v>extra</v>
      </c>
      <c r="F113" s="1" t="str">
        <f ca="1">IF(OR(procTags!F113="white",procTags!F113="yellow",procTags!F113="grey"),IF('Currently Exported 2'!F113=1, "have", "missing"),IF('Currently Exported 2'!F113=1, "extra", "ignore"))</f>
        <v>extra</v>
      </c>
      <c r="G113" s="1" t="str">
        <f ca="1">IF(OR(procTags!G113="white",procTags!G113="yellow",procTags!G113="grey"),IF('Currently Exported 2'!G113=1, "have", "missing"),IF('Currently Exported 2'!G113=1, "extra", "ignore"))</f>
        <v>extra</v>
      </c>
      <c r="H113" s="1" t="str">
        <f ca="1">IF(OR(procTags!H113="white",procTags!H113="yellow",procTags!H113="grey"),IF('Currently Exported 2'!H113=1, "have", "missing"),IF('Currently Exported 2'!H113=1, "extra", "ignore"))</f>
        <v>extra</v>
      </c>
      <c r="I113" s="1" t="str">
        <f ca="1">IF(OR(procTags!I113="white",procTags!I113="yellow",procTags!I113="grey"),IF('Currently Exported 2'!I113=1, "have", "missing"),IF('Currently Exported 2'!I113=1, "extra", "ignore"))</f>
        <v>extra</v>
      </c>
      <c r="J113" s="1" t="str">
        <f ca="1">IF(OR(procTags!J113="white",procTags!J113="yellow",procTags!J113="grey"),IF('Currently Exported 2'!J113=1, "have", "missing"),IF('Currently Exported 2'!J113=1, "extra", "ignore"))</f>
        <v>extra</v>
      </c>
      <c r="K113" s="1" t="str">
        <f ca="1">IF(OR(procTags!K113="white",procTags!K113="yellow",procTags!K113="grey"),IF('Currently Exported 2'!K113=1, "have", "missing"),IF('Currently Exported 2'!K113=1, "extra", "ignore"))</f>
        <v>ignore</v>
      </c>
      <c r="L113" s="1" t="str">
        <f ca="1">IF(OR(procTags!L113="white",procTags!L113="yellow",procTags!L113="grey"),IF('Currently Exported 2'!L113=1, "have", "missing"),IF('Currently Exported 2'!L113=1, "extra", "ignore"))</f>
        <v>ignore</v>
      </c>
      <c r="M113" s="1" t="str">
        <f ca="1">IF(OR(procTags!M113="white",procTags!M113="yellow",procTags!M113="grey"),IF('Currently Exported 2'!M113=1, "have", "missing"),IF('Currently Exported 2'!M113=1, "extra", "ignore"))</f>
        <v>ignore</v>
      </c>
      <c r="N113" s="1" t="str">
        <f ca="1">IF(OR(procTags!N113="white",procTags!N113="yellow",procTags!N113="grey"),IF('Currently Exported 2'!N113=1, "have", "missing"),IF('Currently Exported 2'!N113=1, "extra", "ignore"))</f>
        <v>ignore</v>
      </c>
      <c r="O113" s="1" t="str">
        <f ca="1">IF(OR(procTags!O113="white",procTags!O113="yellow",procTags!O113="grey"),IF('Currently Exported 2'!O113=1, "have", "missing"),IF('Currently Exported 2'!O113=1, "extra", "ignore"))</f>
        <v>ignore</v>
      </c>
      <c r="P113" s="1" t="str">
        <f ca="1">IF(OR(procTags!P113="white",procTags!P113="yellow",procTags!P113="grey"),IF('Currently Exported 2'!P113=1, "have", "missing"),IF('Currently Exported 2'!P113=1, "extra", "ignore"))</f>
        <v>ignore</v>
      </c>
    </row>
    <row r="114" spans="1:16" x14ac:dyDescent="0.2">
      <c r="A114" s="1" t="str">
        <f ca="1">IFERROR(__xludf.DUMMYFUNCTION("""COMPUTED_VALUE"""),"et-rth_accum")</f>
        <v>et-rth_accum</v>
      </c>
      <c r="B114" s="1" t="str">
        <f ca="1">IF(OR(procTags!B114="white",procTags!B114="yellow",procTags!B114="grey"),IF('Currently Exported 2'!B114=1, "have", "missing"),IF('Currently Exported 2'!B114=1, "extra", "ignore"))</f>
        <v>ignore</v>
      </c>
      <c r="C114" s="1" t="str">
        <f ca="1">IF(OR(procTags!C114="white",procTags!C114="yellow",procTags!C114="grey"),IF('Currently Exported 2'!C114=1, "have", "missing"),IF('Currently Exported 2'!C114=1, "extra", "ignore"))</f>
        <v>ignore</v>
      </c>
      <c r="D114" s="1" t="str">
        <f ca="1">IF(OR(procTags!D114="white",procTags!D114="yellow",procTags!D114="grey"),IF('Currently Exported 2'!D114=1, "have", "missing"),IF('Currently Exported 2'!D114=1, "extra", "ignore"))</f>
        <v>ignore</v>
      </c>
      <c r="E114" s="1" t="str">
        <f ca="1">IF(OR(procTags!E114="white",procTags!E114="yellow",procTags!E114="grey"),IF('Currently Exported 2'!E114=1, "have", "missing"),IF('Currently Exported 2'!E114=1, "extra", "ignore"))</f>
        <v>ignore</v>
      </c>
      <c r="F114" s="1" t="str">
        <f ca="1">IF(OR(procTags!F114="white",procTags!F114="yellow",procTags!F114="grey"),IF('Currently Exported 2'!F114=1, "have", "missing"),IF('Currently Exported 2'!F114=1, "extra", "ignore"))</f>
        <v>ignore</v>
      </c>
      <c r="G114" s="1" t="str">
        <f ca="1">IF(OR(procTags!G114="white",procTags!G114="yellow",procTags!G114="grey"),IF('Currently Exported 2'!G114=1, "have", "missing"),IF('Currently Exported 2'!G114=1, "extra", "ignore"))</f>
        <v>ignore</v>
      </c>
      <c r="H114" s="1" t="str">
        <f ca="1">IF(OR(procTags!H114="white",procTags!H114="yellow",procTags!H114="grey"),IF('Currently Exported 2'!H114=1, "have", "missing"),IF('Currently Exported 2'!H114=1, "extra", "ignore"))</f>
        <v>ignore</v>
      </c>
      <c r="I114" s="1" t="str">
        <f ca="1">IF(OR(procTags!I114="white",procTags!I114="yellow",procTags!I114="grey"),IF('Currently Exported 2'!I114=1, "have", "missing"),IF('Currently Exported 2'!I114=1, "extra", "ignore"))</f>
        <v>ignore</v>
      </c>
      <c r="J114" s="1" t="str">
        <f ca="1">IF(OR(procTags!J114="white",procTags!J114="yellow",procTags!J114="grey"),IF('Currently Exported 2'!J114=1, "have", "missing"),IF('Currently Exported 2'!J114=1, "extra", "ignore"))</f>
        <v>ignore</v>
      </c>
      <c r="K114" s="1" t="str">
        <f ca="1">IF(OR(procTags!K114="white",procTags!K114="yellow",procTags!K114="grey"),IF('Currently Exported 2'!K114=1, "have", "missing"),IF('Currently Exported 2'!K114=1, "extra", "ignore"))</f>
        <v>extra</v>
      </c>
      <c r="L114" s="1" t="str">
        <f ca="1">IF(OR(procTags!L114="white",procTags!L114="yellow",procTags!L114="grey"),IF('Currently Exported 2'!L114=1, "have", "missing"),IF('Currently Exported 2'!L114=1, "extra", "ignore"))</f>
        <v>extra</v>
      </c>
      <c r="M114" s="1" t="str">
        <f ca="1">IF(OR(procTags!M114="white",procTags!M114="yellow",procTags!M114="grey"),IF('Currently Exported 2'!M114=1, "have", "missing"),IF('Currently Exported 2'!M114=1, "extra", "ignore"))</f>
        <v>extra</v>
      </c>
      <c r="N114" s="1" t="str">
        <f ca="1">IF(OR(procTags!N114="white",procTags!N114="yellow",procTags!N114="grey"),IF('Currently Exported 2'!N114=1, "have", "missing"),IF('Currently Exported 2'!N114=1, "extra", "ignore"))</f>
        <v>extra</v>
      </c>
      <c r="O114" s="1" t="str">
        <f ca="1">IF(OR(procTags!O114="white",procTags!O114="yellow",procTags!O114="grey"),IF('Currently Exported 2'!O114=1, "have", "missing"),IF('Currently Exported 2'!O114=1, "extra", "ignore"))</f>
        <v>extra</v>
      </c>
      <c r="P114" s="1" t="str">
        <f ca="1">IF(OR(procTags!P114="white",procTags!P114="yellow",procTags!P114="grey"),IF('Currently Exported 2'!P114=1, "have", "missing"),IF('Currently Exported 2'!P114=1, "extra", "ignore"))</f>
        <v>ignore</v>
      </c>
    </row>
    <row r="115" spans="1:16" x14ac:dyDescent="0.2">
      <c r="A115" s="1" t="str">
        <f ca="1">IFERROR(__xludf.DUMMYFUNCTION("""COMPUTED_VALUE"""),"et_acc_daily")</f>
        <v>et_acc_daily</v>
      </c>
      <c r="B115" s="1" t="str">
        <f ca="1">IF(OR(procTags!B115="white",procTags!B115="yellow",procTags!B115="grey"),IF('Currently Exported 2'!B115=1, "have", "missing"),IF('Currently Exported 2'!B115=1, "extra", "ignore"))</f>
        <v>ignore</v>
      </c>
      <c r="C115" s="1" t="str">
        <f ca="1">IF(OR(procTags!C115="white",procTags!C115="yellow",procTags!C115="grey"),IF('Currently Exported 2'!C115=1, "have", "missing"),IF('Currently Exported 2'!C115=1, "extra", "ignore"))</f>
        <v>ignore</v>
      </c>
      <c r="D115" s="1" t="str">
        <f ca="1">IF(OR(procTags!D115="white",procTags!D115="yellow",procTags!D115="grey"),IF('Currently Exported 2'!D115=1, "have", "missing"),IF('Currently Exported 2'!D115=1, "extra", "ignore"))</f>
        <v>ignore</v>
      </c>
      <c r="E115" s="1" t="str">
        <f ca="1">IF(OR(procTags!E115="white",procTags!E115="yellow",procTags!E115="grey"),IF('Currently Exported 2'!E115=1, "have", "missing"),IF('Currently Exported 2'!E115=1, "extra", "ignore"))</f>
        <v>ignore</v>
      </c>
      <c r="F115" s="1" t="str">
        <f ca="1">IF(OR(procTags!F115="white",procTags!F115="yellow",procTags!F115="grey"),IF('Currently Exported 2'!F115=1, "have", "missing"),IF('Currently Exported 2'!F115=1, "extra", "ignore"))</f>
        <v>ignore</v>
      </c>
      <c r="G115" s="1" t="str">
        <f ca="1">IF(OR(procTags!G115="white",procTags!G115="yellow",procTags!G115="grey"),IF('Currently Exported 2'!G115=1, "have", "missing"),IF('Currently Exported 2'!G115=1, "extra", "ignore"))</f>
        <v>ignore</v>
      </c>
      <c r="H115" s="1" t="str">
        <f ca="1">IF(OR(procTags!H115="white",procTags!H115="yellow",procTags!H115="grey"),IF('Currently Exported 2'!H115=1, "have", "missing"),IF('Currently Exported 2'!H115=1, "extra", "ignore"))</f>
        <v>ignore</v>
      </c>
      <c r="I115" s="1" t="str">
        <f ca="1">IF(OR(procTags!I115="white",procTags!I115="yellow",procTags!I115="grey"),IF('Currently Exported 2'!I115=1, "have", "missing"),IF('Currently Exported 2'!I115=1, "extra", "ignore"))</f>
        <v>ignore</v>
      </c>
      <c r="J115" s="1" t="str">
        <f ca="1">IF(OR(procTags!J115="white",procTags!J115="yellow",procTags!J115="grey"),IF('Currently Exported 2'!J115=1, "have", "missing"),IF('Currently Exported 2'!J115=1, "extra", "ignore"))</f>
        <v>ignore</v>
      </c>
      <c r="K115" s="1" t="str">
        <f ca="1">IF(OR(procTags!K115="white",procTags!K115="yellow",procTags!K115="grey"),IF('Currently Exported 2'!K115=1, "have", "missing"),IF('Currently Exported 2'!K115=1, "extra", "ignore"))</f>
        <v>ignore</v>
      </c>
      <c r="L115" s="1" t="str">
        <f ca="1">IF(OR(procTags!L115="white",procTags!L115="yellow",procTags!L115="grey"),IF('Currently Exported 2'!L115=1, "have", "missing"),IF('Currently Exported 2'!L115=1, "extra", "ignore"))</f>
        <v>ignore</v>
      </c>
      <c r="M115" s="1" t="str">
        <f ca="1">IF(OR(procTags!M115="white",procTags!M115="yellow",procTags!M115="grey"),IF('Currently Exported 2'!M115=1, "have", "missing"),IF('Currently Exported 2'!M115=1, "extra", "ignore"))</f>
        <v>ignore</v>
      </c>
      <c r="N115" s="1" t="str">
        <f ca="1">IF(OR(procTags!N115="white",procTags!N115="yellow",procTags!N115="grey"),IF('Currently Exported 2'!N115=1, "have", "missing"),IF('Currently Exported 2'!N115=1, "extra", "ignore"))</f>
        <v>ignore</v>
      </c>
      <c r="O115" s="1" t="str">
        <f ca="1">IF(OR(procTags!O115="white",procTags!O115="yellow",procTags!O115="grey"),IF('Currently Exported 2'!O115=1, "have", "missing"),IF('Currently Exported 2'!O115=1, "extra", "ignore"))</f>
        <v>ignore</v>
      </c>
      <c r="P115" s="1" t="str">
        <f ca="1">IF(OR(procTags!P115="white",procTags!P115="yellow",procTags!P115="grey"),IF('Currently Exported 2'!P115=1, "have", "missing"),IF('Currently Exported 2'!P115=1, "extra", "ignore"))</f>
        <v>ignore</v>
      </c>
    </row>
    <row r="116" spans="1:16" x14ac:dyDescent="0.2">
      <c r="A116" s="1" t="str">
        <f ca="1">IFERROR(__xludf.DUMMYFUNCTION("""COMPUTED_VALUE"""),"et_acc_prev")</f>
        <v>et_acc_prev</v>
      </c>
      <c r="B116" s="1" t="str">
        <f ca="1">IF(OR(procTags!B116="white",procTags!B116="yellow",procTags!B116="grey"),IF('Currently Exported 2'!B116=1, "have", "missing"),IF('Currently Exported 2'!B116=1, "extra", "ignore"))</f>
        <v>ignore</v>
      </c>
      <c r="C116" s="1" t="str">
        <f ca="1">IF(OR(procTags!C116="white",procTags!C116="yellow",procTags!C116="grey"),IF('Currently Exported 2'!C116=1, "have", "missing"),IF('Currently Exported 2'!C116=1, "extra", "ignore"))</f>
        <v>ignore</v>
      </c>
      <c r="D116" s="1" t="str">
        <f ca="1">IF(OR(procTags!D116="white",procTags!D116="yellow",procTags!D116="grey"),IF('Currently Exported 2'!D116=1, "have", "missing"),IF('Currently Exported 2'!D116=1, "extra", "ignore"))</f>
        <v>have</v>
      </c>
      <c r="E116" s="1" t="str">
        <f ca="1">IF(OR(procTags!E116="white",procTags!E116="yellow",procTags!E116="grey"),IF('Currently Exported 2'!E116=1, "have", "missing"),IF('Currently Exported 2'!E116=1, "extra", "ignore"))</f>
        <v>have</v>
      </c>
      <c r="F116" s="1" t="str">
        <f ca="1">IF(OR(procTags!F116="white",procTags!F116="yellow",procTags!F116="grey"),IF('Currently Exported 2'!F116=1, "have", "missing"),IF('Currently Exported 2'!F116=1, "extra", "ignore"))</f>
        <v>have</v>
      </c>
      <c r="G116" s="1" t="str">
        <f ca="1">IF(OR(procTags!G116="white",procTags!G116="yellow",procTags!G116="grey"),IF('Currently Exported 2'!G116=1, "have", "missing"),IF('Currently Exported 2'!G116=1, "extra", "ignore"))</f>
        <v>have</v>
      </c>
      <c r="H116" s="1" t="str">
        <f ca="1">IF(OR(procTags!H116="white",procTags!H116="yellow",procTags!H116="grey"),IF('Currently Exported 2'!H116=1, "have", "missing"),IF('Currently Exported 2'!H116=1, "extra", "ignore"))</f>
        <v>have</v>
      </c>
      <c r="I116" s="1" t="str">
        <f ca="1">IF(OR(procTags!I116="white",procTags!I116="yellow",procTags!I116="grey"),IF('Currently Exported 2'!I116=1, "have", "missing"),IF('Currently Exported 2'!I116=1, "extra", "ignore"))</f>
        <v>have</v>
      </c>
      <c r="J116" s="1" t="str">
        <f ca="1">IF(OR(procTags!J116="white",procTags!J116="yellow",procTags!J116="grey"),IF('Currently Exported 2'!J116=1, "have", "missing"),IF('Currently Exported 2'!J116=1, "extra", "ignore"))</f>
        <v>have</v>
      </c>
      <c r="K116" s="1" t="str">
        <f ca="1">IF(OR(procTags!K116="white",procTags!K116="yellow",procTags!K116="grey"),IF('Currently Exported 2'!K116=1, "have", "missing"),IF('Currently Exported 2'!K116=1, "extra", "ignore"))</f>
        <v>have</v>
      </c>
      <c r="L116" s="1" t="str">
        <f ca="1">IF(OR(procTags!L116="white",procTags!L116="yellow",procTags!L116="grey"),IF('Currently Exported 2'!L116=1, "have", "missing"),IF('Currently Exported 2'!L116=1, "extra", "ignore"))</f>
        <v>have</v>
      </c>
      <c r="M116" s="1" t="str">
        <f ca="1">IF(OR(procTags!M116="white",procTags!M116="yellow",procTags!M116="grey"),IF('Currently Exported 2'!M116=1, "have", "missing"),IF('Currently Exported 2'!M116=1, "extra", "ignore"))</f>
        <v>have</v>
      </c>
      <c r="N116" s="1" t="str">
        <f ca="1">IF(OR(procTags!N116="white",procTags!N116="yellow",procTags!N116="grey"),IF('Currently Exported 2'!N116=1, "have", "missing"),IF('Currently Exported 2'!N116=1, "extra", "ignore"))</f>
        <v>have</v>
      </c>
      <c r="O116" s="1" t="str">
        <f ca="1">IF(OR(procTags!O116="white",procTags!O116="yellow",procTags!O116="grey"),IF('Currently Exported 2'!O116=1, "have", "missing"),IF('Currently Exported 2'!O116=1, "extra", "ignore"))</f>
        <v>have</v>
      </c>
      <c r="P116" s="1" t="str">
        <f ca="1">IF(OR(procTags!P116="white",procTags!P116="yellow",procTags!P116="grey"),IF('Currently Exported 2'!P116=1, "have", "missing"),IF('Currently Exported 2'!P116=1, "extra", "ignore"))</f>
        <v>ignore</v>
      </c>
    </row>
    <row r="117" spans="1:16" x14ac:dyDescent="0.2">
      <c r="A117" s="1" t="str">
        <f ca="1">IFERROR(__xludf.DUMMYFUNCTION("""COMPUTED_VALUE"""),"et_bottom_sol_on")</f>
        <v>et_bottom_sol_on</v>
      </c>
      <c r="B117" s="1" t="str">
        <f ca="1">IF(OR(procTags!B117="white",procTags!B117="yellow",procTags!B117="grey"),IF('Currently Exported 2'!B117=1, "have", "missing"),IF('Currently Exported 2'!B117=1, "extra", "ignore"))</f>
        <v>ignore</v>
      </c>
      <c r="C117" s="1" t="str">
        <f ca="1">IF(OR(procTags!C117="white",procTags!C117="yellow",procTags!C117="grey"),IF('Currently Exported 2'!C117=1, "have", "missing"),IF('Currently Exported 2'!C117=1, "extra", "ignore"))</f>
        <v>ignore</v>
      </c>
      <c r="D117" s="1" t="str">
        <f ca="1">IF(OR(procTags!D117="white",procTags!D117="yellow",procTags!D117="grey"),IF('Currently Exported 2'!D117=1, "have", "missing"),IF('Currently Exported 2'!D117=1, "extra", "ignore"))</f>
        <v>ignore</v>
      </c>
      <c r="E117" s="1" t="str">
        <f ca="1">IF(OR(procTags!E117="white",procTags!E117="yellow",procTags!E117="grey"),IF('Currently Exported 2'!E117=1, "have", "missing"),IF('Currently Exported 2'!E117=1, "extra", "ignore"))</f>
        <v>ignore</v>
      </c>
      <c r="F117" s="1" t="str">
        <f ca="1">IF(OR(procTags!F117="white",procTags!F117="yellow",procTags!F117="grey"),IF('Currently Exported 2'!F117=1, "have", "missing"),IF('Currently Exported 2'!F117=1, "extra", "ignore"))</f>
        <v>ignore</v>
      </c>
      <c r="G117" s="1" t="str">
        <f ca="1">IF(OR(procTags!G117="white",procTags!G117="yellow",procTags!G117="grey"),IF('Currently Exported 2'!G117=1, "have", "missing"),IF('Currently Exported 2'!G117=1, "extra", "ignore"))</f>
        <v>ignore</v>
      </c>
      <c r="H117" s="1" t="str">
        <f ca="1">IF(OR(procTags!H117="white",procTags!H117="yellow",procTags!H117="grey"),IF('Currently Exported 2'!H117=1, "have", "missing"),IF('Currently Exported 2'!H117=1, "extra", "ignore"))</f>
        <v>ignore</v>
      </c>
      <c r="I117" s="1" t="str">
        <f ca="1">IF(OR(procTags!I117="white",procTags!I117="yellow",procTags!I117="grey"),IF('Currently Exported 2'!I117=1, "have", "missing"),IF('Currently Exported 2'!I117=1, "extra", "ignore"))</f>
        <v>ignore</v>
      </c>
      <c r="J117" s="1" t="str">
        <f ca="1">IF(OR(procTags!J117="white",procTags!J117="yellow",procTags!J117="grey"),IF('Currently Exported 2'!J117=1, "have", "missing"),IF('Currently Exported 2'!J117=1, "extra", "ignore"))</f>
        <v>ignore</v>
      </c>
      <c r="K117" s="1" t="str">
        <f ca="1">IF(OR(procTags!K117="white",procTags!K117="yellow",procTags!K117="grey"),IF('Currently Exported 2'!K117=1, "have", "missing"),IF('Currently Exported 2'!K117=1, "extra", "ignore"))</f>
        <v>ignore</v>
      </c>
      <c r="L117" s="1" t="str">
        <f ca="1">IF(OR(procTags!L117="white",procTags!L117="yellow",procTags!L117="grey"),IF('Currently Exported 2'!L117=1, "have", "missing"),IF('Currently Exported 2'!L117=1, "extra", "ignore"))</f>
        <v>ignore</v>
      </c>
      <c r="M117" s="1" t="str">
        <f ca="1">IF(OR(procTags!M117="white",procTags!M117="yellow",procTags!M117="grey"),IF('Currently Exported 2'!M117=1, "have", "missing"),IF('Currently Exported 2'!M117=1, "extra", "ignore"))</f>
        <v>ignore</v>
      </c>
      <c r="N117" s="1" t="str">
        <f ca="1">IF(OR(procTags!N117="white",procTags!N117="yellow",procTags!N117="grey"),IF('Currently Exported 2'!N117=1, "have", "missing"),IF('Currently Exported 2'!N117=1, "extra", "ignore"))</f>
        <v>ignore</v>
      </c>
      <c r="O117" s="1" t="str">
        <f ca="1">IF(OR(procTags!O117="white",procTags!O117="yellow",procTags!O117="grey"),IF('Currently Exported 2'!O117=1, "have", "missing"),IF('Currently Exported 2'!O117=1, "extra", "ignore"))</f>
        <v>ignore</v>
      </c>
      <c r="P117" s="1" t="str">
        <f ca="1">IF(OR(procTags!P117="white",procTags!P117="yellow",procTags!P117="grey"),IF('Currently Exported 2'!P117=1, "have", "missing"),IF('Currently Exported 2'!P117=1, "extra", "ignore"))</f>
        <v>ignore</v>
      </c>
    </row>
    <row r="118" spans="1:16" x14ac:dyDescent="0.2">
      <c r="A118" s="1" t="str">
        <f ca="1">IFERROR(__xludf.DUMMYFUNCTION("""COMPUTED_VALUE"""),"et_cal")</f>
        <v>et_cal</v>
      </c>
      <c r="B118" s="1" t="str">
        <f ca="1">IF(OR(procTags!B118="white",procTags!B118="yellow",procTags!B118="grey"),IF('Currently Exported 2'!B118=1, "have", "missing"),IF('Currently Exported 2'!B118=1, "extra", "ignore"))</f>
        <v>ignore</v>
      </c>
      <c r="C118" s="1" t="str">
        <f ca="1">IF(OR(procTags!C118="white",procTags!C118="yellow",procTags!C118="grey"),IF('Currently Exported 2'!C118=1, "have", "missing"),IF('Currently Exported 2'!C118=1, "extra", "ignore"))</f>
        <v>ignore</v>
      </c>
      <c r="D118" s="1" t="str">
        <f ca="1">IF(OR(procTags!D118="white",procTags!D118="yellow",procTags!D118="grey"),IF('Currently Exported 2'!D118=1, "have", "missing"),IF('Currently Exported 2'!D118=1, "extra", "ignore"))</f>
        <v>have</v>
      </c>
      <c r="E118" s="1" t="str">
        <f ca="1">IF(OR(procTags!E118="white",procTags!E118="yellow",procTags!E118="grey"),IF('Currently Exported 2'!E118=1, "have", "missing"),IF('Currently Exported 2'!E118=1, "extra", "ignore"))</f>
        <v>have</v>
      </c>
      <c r="F118" s="1" t="str">
        <f ca="1">IF(OR(procTags!F118="white",procTags!F118="yellow",procTags!F118="grey"),IF('Currently Exported 2'!F118=1, "have", "missing"),IF('Currently Exported 2'!F118=1, "extra", "ignore"))</f>
        <v>have</v>
      </c>
      <c r="G118" s="1" t="str">
        <f ca="1">IF(OR(procTags!G118="white",procTags!G118="yellow",procTags!G118="grey"),IF('Currently Exported 2'!G118=1, "have", "missing"),IF('Currently Exported 2'!G118=1, "extra", "ignore"))</f>
        <v>have</v>
      </c>
      <c r="H118" s="1" t="str">
        <f ca="1">IF(OR(procTags!H118="white",procTags!H118="yellow",procTags!H118="grey"),IF('Currently Exported 2'!H118=1, "have", "missing"),IF('Currently Exported 2'!H118=1, "extra", "ignore"))</f>
        <v>have</v>
      </c>
      <c r="I118" s="1" t="str">
        <f ca="1">IF(OR(procTags!I118="white",procTags!I118="yellow",procTags!I118="grey"),IF('Currently Exported 2'!I118=1, "have", "missing"),IF('Currently Exported 2'!I118=1, "extra", "ignore"))</f>
        <v>have</v>
      </c>
      <c r="J118" s="1" t="str">
        <f ca="1">IF(OR(procTags!J118="white",procTags!J118="yellow",procTags!J118="grey"),IF('Currently Exported 2'!J118=1, "have", "missing"),IF('Currently Exported 2'!J118=1, "extra", "ignore"))</f>
        <v>have</v>
      </c>
      <c r="K118" s="1" t="str">
        <f ca="1">IF(OR(procTags!K118="white",procTags!K118="yellow",procTags!K118="grey"),IF('Currently Exported 2'!K118=1, "have", "missing"),IF('Currently Exported 2'!K118=1, "extra", "ignore"))</f>
        <v>have</v>
      </c>
      <c r="L118" s="1" t="str">
        <f ca="1">IF(OR(procTags!L118="white",procTags!L118="yellow",procTags!L118="grey"),IF('Currently Exported 2'!L118=1, "have", "missing"),IF('Currently Exported 2'!L118=1, "extra", "ignore"))</f>
        <v>have</v>
      </c>
      <c r="M118" s="1" t="str">
        <f ca="1">IF(OR(procTags!M118="white",procTags!M118="yellow",procTags!M118="grey"),IF('Currently Exported 2'!M118=1, "have", "missing"),IF('Currently Exported 2'!M118=1, "extra", "ignore"))</f>
        <v>have</v>
      </c>
      <c r="N118" s="1" t="str">
        <f ca="1">IF(OR(procTags!N118="white",procTags!N118="yellow",procTags!N118="grey"),IF('Currently Exported 2'!N118=1, "have", "missing"),IF('Currently Exported 2'!N118=1, "extra", "ignore"))</f>
        <v>have</v>
      </c>
      <c r="O118" s="1" t="str">
        <f ca="1">IF(OR(procTags!O118="white",procTags!O118="yellow",procTags!O118="grey"),IF('Currently Exported 2'!O118=1, "have", "missing"),IF('Currently Exported 2'!O118=1, "extra", "ignore"))</f>
        <v>have</v>
      </c>
      <c r="P118" s="1" t="str">
        <f ca="1">IF(OR(procTags!P118="white",procTags!P118="yellow",procTags!P118="grey"),IF('Currently Exported 2'!P118=1, "have", "missing"),IF('Currently Exported 2'!P118=1, "extra", "ignore"))</f>
        <v>ignore</v>
      </c>
    </row>
    <row r="119" spans="1:16" x14ac:dyDescent="0.2">
      <c r="A119" s="1" t="str">
        <f ca="1">IFERROR(__xludf.DUMMYFUNCTION("""COMPUTED_VALUE"""),"et_cal_acc")</f>
        <v>et_cal_acc</v>
      </c>
      <c r="B119" s="1" t="str">
        <f ca="1">IF(OR(procTags!B119="white",procTags!B119="yellow",procTags!B119="grey"),IF('Currently Exported 2'!B119=1, "have", "missing"),IF('Currently Exported 2'!B119=1, "extra", "ignore"))</f>
        <v>ignore</v>
      </c>
      <c r="C119" s="1" t="str">
        <f ca="1">IF(OR(procTags!C119="white",procTags!C119="yellow",procTags!C119="grey"),IF('Currently Exported 2'!C119=1, "have", "missing"),IF('Currently Exported 2'!C119=1, "extra", "ignore"))</f>
        <v>ignore</v>
      </c>
      <c r="D119" s="1" t="str">
        <f ca="1">IF(OR(procTags!D119="white",procTags!D119="yellow",procTags!D119="grey"),IF('Currently Exported 2'!D119=1, "have", "missing"),IF('Currently Exported 2'!D119=1, "extra", "ignore"))</f>
        <v>have</v>
      </c>
      <c r="E119" s="1" t="str">
        <f ca="1">IF(OR(procTags!E119="white",procTags!E119="yellow",procTags!E119="grey"),IF('Currently Exported 2'!E119=1, "have", "missing"),IF('Currently Exported 2'!E119=1, "extra", "ignore"))</f>
        <v>have</v>
      </c>
      <c r="F119" s="1" t="str">
        <f ca="1">IF(OR(procTags!F119="white",procTags!F119="yellow",procTags!F119="grey"),IF('Currently Exported 2'!F119=1, "have", "missing"),IF('Currently Exported 2'!F119=1, "extra", "ignore"))</f>
        <v>have</v>
      </c>
      <c r="G119" s="1" t="str">
        <f ca="1">IF(OR(procTags!G119="white",procTags!G119="yellow",procTags!G119="grey"),IF('Currently Exported 2'!G119=1, "have", "missing"),IF('Currently Exported 2'!G119=1, "extra", "ignore"))</f>
        <v>have</v>
      </c>
      <c r="H119" s="1" t="str">
        <f ca="1">IF(OR(procTags!H119="white",procTags!H119="yellow",procTags!H119="grey"),IF('Currently Exported 2'!H119=1, "have", "missing"),IF('Currently Exported 2'!H119=1, "extra", "ignore"))</f>
        <v>have</v>
      </c>
      <c r="I119" s="1" t="str">
        <f ca="1">IF(OR(procTags!I119="white",procTags!I119="yellow",procTags!I119="grey"),IF('Currently Exported 2'!I119=1, "have", "missing"),IF('Currently Exported 2'!I119=1, "extra", "ignore"))</f>
        <v>have</v>
      </c>
      <c r="J119" s="1" t="str">
        <f ca="1">IF(OR(procTags!J119="white",procTags!J119="yellow",procTags!J119="grey"),IF('Currently Exported 2'!J119=1, "have", "missing"),IF('Currently Exported 2'!J119=1, "extra", "ignore"))</f>
        <v>have</v>
      </c>
      <c r="K119" s="1" t="str">
        <f ca="1">IF(OR(procTags!K119="white",procTags!K119="yellow",procTags!K119="grey"),IF('Currently Exported 2'!K119=1, "have", "missing"),IF('Currently Exported 2'!K119=1, "extra", "ignore"))</f>
        <v>have</v>
      </c>
      <c r="L119" s="1" t="str">
        <f ca="1">IF(OR(procTags!L119="white",procTags!L119="yellow",procTags!L119="grey"),IF('Currently Exported 2'!L119=1, "have", "missing"),IF('Currently Exported 2'!L119=1, "extra", "ignore"))</f>
        <v>have</v>
      </c>
      <c r="M119" s="1" t="str">
        <f ca="1">IF(OR(procTags!M119="white",procTags!M119="yellow",procTags!M119="grey"),IF('Currently Exported 2'!M119=1, "have", "missing"),IF('Currently Exported 2'!M119=1, "extra", "ignore"))</f>
        <v>have</v>
      </c>
      <c r="N119" s="1" t="str">
        <f ca="1">IF(OR(procTags!N119="white",procTags!N119="yellow",procTags!N119="grey"),IF('Currently Exported 2'!N119=1, "have", "missing"),IF('Currently Exported 2'!N119=1, "extra", "ignore"))</f>
        <v>have</v>
      </c>
      <c r="O119" s="1" t="str">
        <f ca="1">IF(OR(procTags!O119="white",procTags!O119="yellow",procTags!O119="grey"),IF('Currently Exported 2'!O119=1, "have", "missing"),IF('Currently Exported 2'!O119=1, "extra", "ignore"))</f>
        <v>have</v>
      </c>
      <c r="P119" s="1" t="str">
        <f ca="1">IF(OR(procTags!P119="white",procTags!P119="yellow",procTags!P119="grey"),IF('Currently Exported 2'!P119=1, "have", "missing"),IF('Currently Exported 2'!P119=1, "extra", "ignore"))</f>
        <v>ignore</v>
      </c>
    </row>
    <row r="120" spans="1:16" x14ac:dyDescent="0.2">
      <c r="A120" s="1" t="str">
        <f ca="1">IFERROR(__xludf.DUMMYFUNCTION("""COMPUTED_VALUE"""),"et_cal_counter")</f>
        <v>et_cal_counter</v>
      </c>
      <c r="B120" s="1" t="str">
        <f ca="1">IF(OR(procTags!B120="white",procTags!B120="yellow",procTags!B120="grey"),IF('Currently Exported 2'!B120=1, "have", "missing"),IF('Currently Exported 2'!B120=1, "extra", "ignore"))</f>
        <v>ignore</v>
      </c>
      <c r="C120" s="1" t="str">
        <f ca="1">IF(OR(procTags!C120="white",procTags!C120="yellow",procTags!C120="grey"),IF('Currently Exported 2'!C120=1, "have", "missing"),IF('Currently Exported 2'!C120=1, "extra", "ignore"))</f>
        <v>ignore</v>
      </c>
      <c r="D120" s="1" t="str">
        <f ca="1">IF(OR(procTags!D120="white",procTags!D120="yellow",procTags!D120="grey"),IF('Currently Exported 2'!D120=1, "have", "missing"),IF('Currently Exported 2'!D120=1, "extra", "ignore"))</f>
        <v>have</v>
      </c>
      <c r="E120" s="1" t="str">
        <f ca="1">IF(OR(procTags!E120="white",procTags!E120="yellow",procTags!E120="grey"),IF('Currently Exported 2'!E120=1, "have", "missing"),IF('Currently Exported 2'!E120=1, "extra", "ignore"))</f>
        <v>have</v>
      </c>
      <c r="F120" s="1" t="str">
        <f ca="1">IF(OR(procTags!F120="white",procTags!F120="yellow",procTags!F120="grey"),IF('Currently Exported 2'!F120=1, "have", "missing"),IF('Currently Exported 2'!F120=1, "extra", "ignore"))</f>
        <v>have</v>
      </c>
      <c r="G120" s="1" t="str">
        <f ca="1">IF(OR(procTags!G120="white",procTags!G120="yellow",procTags!G120="grey"),IF('Currently Exported 2'!G120=1, "have", "missing"),IF('Currently Exported 2'!G120=1, "extra", "ignore"))</f>
        <v>have</v>
      </c>
      <c r="H120" s="1" t="str">
        <f ca="1">IF(OR(procTags!H120="white",procTags!H120="yellow",procTags!H120="grey"),IF('Currently Exported 2'!H120=1, "have", "missing"),IF('Currently Exported 2'!H120=1, "extra", "ignore"))</f>
        <v>have</v>
      </c>
      <c r="I120" s="1" t="str">
        <f ca="1">IF(OR(procTags!I120="white",procTags!I120="yellow",procTags!I120="grey"),IF('Currently Exported 2'!I120=1, "have", "missing"),IF('Currently Exported 2'!I120=1, "extra", "ignore"))</f>
        <v>have</v>
      </c>
      <c r="J120" s="1" t="str">
        <f ca="1">IF(OR(procTags!J120="white",procTags!J120="yellow",procTags!J120="grey"),IF('Currently Exported 2'!J120=1, "have", "missing"),IF('Currently Exported 2'!J120=1, "extra", "ignore"))</f>
        <v>have</v>
      </c>
      <c r="K120" s="1" t="str">
        <f ca="1">IF(OR(procTags!K120="white",procTags!K120="yellow",procTags!K120="grey"),IF('Currently Exported 2'!K120=1, "have", "missing"),IF('Currently Exported 2'!K120=1, "extra", "ignore"))</f>
        <v>have</v>
      </c>
      <c r="L120" s="1" t="str">
        <f ca="1">IF(OR(procTags!L120="white",procTags!L120="yellow",procTags!L120="grey"),IF('Currently Exported 2'!L120=1, "have", "missing"),IF('Currently Exported 2'!L120=1, "extra", "ignore"))</f>
        <v>have</v>
      </c>
      <c r="M120" s="1" t="str">
        <f ca="1">IF(OR(procTags!M120="white",procTags!M120="yellow",procTags!M120="grey"),IF('Currently Exported 2'!M120=1, "have", "missing"),IF('Currently Exported 2'!M120=1, "extra", "ignore"))</f>
        <v>have</v>
      </c>
      <c r="N120" s="1" t="str">
        <f ca="1">IF(OR(procTags!N120="white",procTags!N120="yellow",procTags!N120="grey"),IF('Currently Exported 2'!N120=1, "have", "missing"),IF('Currently Exported 2'!N120=1, "extra", "ignore"))</f>
        <v>have</v>
      </c>
      <c r="O120" s="1" t="str">
        <f ca="1">IF(OR(procTags!O120="white",procTags!O120="yellow",procTags!O120="grey"),IF('Currently Exported 2'!O120=1, "have", "missing"),IF('Currently Exported 2'!O120=1, "extra", "ignore"))</f>
        <v>have</v>
      </c>
      <c r="P120" s="1" t="str">
        <f ca="1">IF(OR(procTags!P120="white",procTags!P120="yellow",procTags!P120="grey"),IF('Currently Exported 2'!P120=1, "have", "missing"),IF('Currently Exported 2'!P120=1, "extra", "ignore"))</f>
        <v>ignore</v>
      </c>
    </row>
    <row r="121" spans="1:16" x14ac:dyDescent="0.2">
      <c r="A121" s="1" t="str">
        <f ca="1">IFERROR(__xludf.DUMMYFUNCTION("""COMPUTED_VALUE"""),"et_cal_val")</f>
        <v>et_cal_val</v>
      </c>
      <c r="B121" s="1" t="str">
        <f ca="1">IF(OR(procTags!B121="white",procTags!B121="yellow",procTags!B121="grey"),IF('Currently Exported 2'!B121=1, "have", "missing"),IF('Currently Exported 2'!B121=1, "extra", "ignore"))</f>
        <v>ignore</v>
      </c>
      <c r="C121" s="1" t="str">
        <f ca="1">IF(OR(procTags!C121="white",procTags!C121="yellow",procTags!C121="grey"),IF('Currently Exported 2'!C121=1, "have", "missing"),IF('Currently Exported 2'!C121=1, "extra", "ignore"))</f>
        <v>ignore</v>
      </c>
      <c r="D121" s="1" t="str">
        <f ca="1">IF(OR(procTags!D121="white",procTags!D121="yellow",procTags!D121="grey"),IF('Currently Exported 2'!D121=1, "have", "missing"),IF('Currently Exported 2'!D121=1, "extra", "ignore"))</f>
        <v>have</v>
      </c>
      <c r="E121" s="1" t="str">
        <f ca="1">IF(OR(procTags!E121="white",procTags!E121="yellow",procTags!E121="grey"),IF('Currently Exported 2'!E121=1, "have", "missing"),IF('Currently Exported 2'!E121=1, "extra", "ignore"))</f>
        <v>have</v>
      </c>
      <c r="F121" s="1" t="str">
        <f ca="1">IF(OR(procTags!F121="white",procTags!F121="yellow",procTags!F121="grey"),IF('Currently Exported 2'!F121=1, "have", "missing"),IF('Currently Exported 2'!F121=1, "extra", "ignore"))</f>
        <v>have</v>
      </c>
      <c r="G121" s="1" t="str">
        <f ca="1">IF(OR(procTags!G121="white",procTags!G121="yellow",procTags!G121="grey"),IF('Currently Exported 2'!G121=1, "have", "missing"),IF('Currently Exported 2'!G121=1, "extra", "ignore"))</f>
        <v>have</v>
      </c>
      <c r="H121" s="1" t="str">
        <f ca="1">IF(OR(procTags!H121="white",procTags!H121="yellow",procTags!H121="grey"),IF('Currently Exported 2'!H121=1, "have", "missing"),IF('Currently Exported 2'!H121=1, "extra", "ignore"))</f>
        <v>have</v>
      </c>
      <c r="I121" s="1" t="str">
        <f ca="1">IF(OR(procTags!I121="white",procTags!I121="yellow",procTags!I121="grey"),IF('Currently Exported 2'!I121=1, "have", "missing"),IF('Currently Exported 2'!I121=1, "extra", "ignore"))</f>
        <v>have</v>
      </c>
      <c r="J121" s="1" t="str">
        <f ca="1">IF(OR(procTags!J121="white",procTags!J121="yellow",procTags!J121="grey"),IF('Currently Exported 2'!J121=1, "have", "missing"),IF('Currently Exported 2'!J121=1, "extra", "ignore"))</f>
        <v>have</v>
      </c>
      <c r="K121" s="1" t="str">
        <f ca="1">IF(OR(procTags!K121="white",procTags!K121="yellow",procTags!K121="grey"),IF('Currently Exported 2'!K121=1, "have", "missing"),IF('Currently Exported 2'!K121=1, "extra", "ignore"))</f>
        <v>have</v>
      </c>
      <c r="L121" s="1" t="str">
        <f ca="1">IF(OR(procTags!L121="white",procTags!L121="yellow",procTags!L121="grey"),IF('Currently Exported 2'!L121=1, "have", "missing"),IF('Currently Exported 2'!L121=1, "extra", "ignore"))</f>
        <v>have</v>
      </c>
      <c r="M121" s="1" t="str">
        <f ca="1">IF(OR(procTags!M121="white",procTags!M121="yellow",procTags!M121="grey"),IF('Currently Exported 2'!M121=1, "have", "missing"),IF('Currently Exported 2'!M121=1, "extra", "ignore"))</f>
        <v>have</v>
      </c>
      <c r="N121" s="1" t="str">
        <f ca="1">IF(OR(procTags!N121="white",procTags!N121="yellow",procTags!N121="grey"),IF('Currently Exported 2'!N121=1, "have", "missing"),IF('Currently Exported 2'!N121=1, "extra", "ignore"))</f>
        <v>have</v>
      </c>
      <c r="O121" s="1" t="str">
        <f ca="1">IF(OR(procTags!O121="white",procTags!O121="yellow",procTags!O121="grey"),IF('Currently Exported 2'!O121=1, "have", "missing"),IF('Currently Exported 2'!O121=1, "extra", "ignore"))</f>
        <v>have</v>
      </c>
      <c r="P121" s="1" t="str">
        <f ca="1">IF(OR(procTags!P121="white",procTags!P121="yellow",procTags!P121="grey"),IF('Currently Exported 2'!P121=1, "have", "missing"),IF('Currently Exported 2'!P121=1, "extra", "ignore"))</f>
        <v>ignore</v>
      </c>
    </row>
    <row r="122" spans="1:16" x14ac:dyDescent="0.2">
      <c r="A122" s="1" t="str">
        <f ca="1">IFERROR(__xludf.DUMMYFUNCTION("""COMPUTED_VALUE"""),"et_float_up_dn")</f>
        <v>et_float_up_dn</v>
      </c>
      <c r="B122" s="1" t="str">
        <f ca="1">IF(OR(procTags!B122="white",procTags!B122="yellow",procTags!B122="grey"),IF('Currently Exported 2'!B122=1, "have", "missing"),IF('Currently Exported 2'!B122=1, "extra", "ignore"))</f>
        <v>ignore</v>
      </c>
      <c r="C122" s="1" t="str">
        <f ca="1">IF(OR(procTags!C122="white",procTags!C122="yellow",procTags!C122="grey"),IF('Currently Exported 2'!C122=1, "have", "missing"),IF('Currently Exported 2'!C122=1, "extra", "ignore"))</f>
        <v>ignore</v>
      </c>
      <c r="D122" s="1" t="str">
        <f ca="1">IF(OR(procTags!D122="white",procTags!D122="yellow",procTags!D122="grey"),IF('Currently Exported 2'!D122=1, "have", "missing"),IF('Currently Exported 2'!D122=1, "extra", "ignore"))</f>
        <v>ignore</v>
      </c>
      <c r="E122" s="1" t="str">
        <f ca="1">IF(OR(procTags!E122="white",procTags!E122="yellow",procTags!E122="grey"),IF('Currently Exported 2'!E122=1, "have", "missing"),IF('Currently Exported 2'!E122=1, "extra", "ignore"))</f>
        <v>ignore</v>
      </c>
      <c r="F122" s="1" t="str">
        <f ca="1">IF(OR(procTags!F122="white",procTags!F122="yellow",procTags!F122="grey"),IF('Currently Exported 2'!F122=1, "have", "missing"),IF('Currently Exported 2'!F122=1, "extra", "ignore"))</f>
        <v>ignore</v>
      </c>
      <c r="G122" s="1" t="str">
        <f ca="1">IF(OR(procTags!G122="white",procTags!G122="yellow",procTags!G122="grey"),IF('Currently Exported 2'!G122=1, "have", "missing"),IF('Currently Exported 2'!G122=1, "extra", "ignore"))</f>
        <v>ignore</v>
      </c>
      <c r="H122" s="1" t="str">
        <f ca="1">IF(OR(procTags!H122="white",procTags!H122="yellow",procTags!H122="grey"),IF('Currently Exported 2'!H122=1, "have", "missing"),IF('Currently Exported 2'!H122=1, "extra", "ignore"))</f>
        <v>ignore</v>
      </c>
      <c r="I122" s="1" t="str">
        <f ca="1">IF(OR(procTags!I122="white",procTags!I122="yellow",procTags!I122="grey"),IF('Currently Exported 2'!I122=1, "have", "missing"),IF('Currently Exported 2'!I122=1, "extra", "ignore"))</f>
        <v>ignore</v>
      </c>
      <c r="J122" s="1" t="str">
        <f ca="1">IF(OR(procTags!J122="white",procTags!J122="yellow",procTags!J122="grey"),IF('Currently Exported 2'!J122=1, "have", "missing"),IF('Currently Exported 2'!J122=1, "extra", "ignore"))</f>
        <v>ignore</v>
      </c>
      <c r="K122" s="1" t="str">
        <f ca="1">IF(OR(procTags!K122="white",procTags!K122="yellow",procTags!K122="grey"),IF('Currently Exported 2'!K122=1, "have", "missing"),IF('Currently Exported 2'!K122=1, "extra", "ignore"))</f>
        <v>ignore</v>
      </c>
      <c r="L122" s="1" t="str">
        <f ca="1">IF(OR(procTags!L122="white",procTags!L122="yellow",procTags!L122="grey"),IF('Currently Exported 2'!L122=1, "have", "missing"),IF('Currently Exported 2'!L122=1, "extra", "ignore"))</f>
        <v>ignore</v>
      </c>
      <c r="M122" s="1" t="str">
        <f ca="1">IF(OR(procTags!M122="white",procTags!M122="yellow",procTags!M122="grey"),IF('Currently Exported 2'!M122=1, "have", "missing"),IF('Currently Exported 2'!M122=1, "extra", "ignore"))</f>
        <v>ignore</v>
      </c>
      <c r="N122" s="1" t="str">
        <f ca="1">IF(OR(procTags!N122="white",procTags!N122="yellow",procTags!N122="grey"),IF('Currently Exported 2'!N122=1, "have", "missing"),IF('Currently Exported 2'!N122=1, "extra", "ignore"))</f>
        <v>ignore</v>
      </c>
      <c r="O122" s="1" t="str">
        <f ca="1">IF(OR(procTags!O122="white",procTags!O122="yellow",procTags!O122="grey"),IF('Currently Exported 2'!O122=1, "have", "missing"),IF('Currently Exported 2'!O122=1, "extra", "ignore"))</f>
        <v>ignore</v>
      </c>
      <c r="P122" s="1" t="str">
        <f ca="1">IF(OR(procTags!P122="white",procTags!P122="yellow",procTags!P122="grey"),IF('Currently Exported 2'!P122=1, "have", "missing"),IF('Currently Exported 2'!P122=1, "extra", "ignore"))</f>
        <v>ignore</v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>
        <f ca="1">IF(OR(procTags!B123="white",procTags!B123="yellow",procTags!B123="grey"),IF('Currently Exported 2'!B123=1, "have", "missing"),IF('Currently Exported 2'!B123=1, "extra", "ignore"))</f>
        <v>ignore</v>
      </c>
      <c r="C123" s="1" t="str">
        <f ca="1">IF(OR(procTags!C123="white",procTags!C123="yellow",procTags!C123="grey"),IF('Currently Exported 2'!C123=1, "have", "missing"),IF('Currently Exported 2'!C123=1, "extra", "ignore"))</f>
        <v>ignore</v>
      </c>
      <c r="D123" s="1" t="str">
        <f ca="1">IF(OR(procTags!D123="white",procTags!D123="yellow",procTags!D123="grey"),IF('Currently Exported 2'!D123=1, "have", "missing"),IF('Currently Exported 2'!D123=1, "extra", "ignore"))</f>
        <v>extra</v>
      </c>
      <c r="E123" s="1" t="str">
        <f ca="1">IF(OR(procTags!E123="white",procTags!E123="yellow",procTags!E123="grey"),IF('Currently Exported 2'!E123=1, "have", "missing"),IF('Currently Exported 2'!E123=1, "extra", "ignore"))</f>
        <v>extra</v>
      </c>
      <c r="F123" s="1" t="str">
        <f ca="1">IF(OR(procTags!F123="white",procTags!F123="yellow",procTags!F123="grey"),IF('Currently Exported 2'!F123=1, "have", "missing"),IF('Currently Exported 2'!F123=1, "extra", "ignore"))</f>
        <v>extra</v>
      </c>
      <c r="G123" s="1" t="str">
        <f ca="1">IF(OR(procTags!G123="white",procTags!G123="yellow",procTags!G123="grey"),IF('Currently Exported 2'!G123=1, "have", "missing"),IF('Currently Exported 2'!G123=1, "extra", "ignore"))</f>
        <v>extra</v>
      </c>
      <c r="H123" s="1" t="str">
        <f ca="1">IF(OR(procTags!H123="white",procTags!H123="yellow",procTags!H123="grey"),IF('Currently Exported 2'!H123=1, "have", "missing"),IF('Currently Exported 2'!H123=1, "extra", "ignore"))</f>
        <v>extra</v>
      </c>
      <c r="I123" s="1" t="str">
        <f ca="1">IF(OR(procTags!I123="white",procTags!I123="yellow",procTags!I123="grey"),IF('Currently Exported 2'!I123=1, "have", "missing"),IF('Currently Exported 2'!I123=1, "extra", "ignore"))</f>
        <v>extra</v>
      </c>
      <c r="J123" s="1" t="str">
        <f ca="1">IF(OR(procTags!J123="white",procTags!J123="yellow",procTags!J123="grey"),IF('Currently Exported 2'!J123=1, "have", "missing"),IF('Currently Exported 2'!J123=1, "extra", "ignore"))</f>
        <v>extra</v>
      </c>
      <c r="K123" s="1" t="str">
        <f ca="1">IF(OR(procTags!K123="white",procTags!K123="yellow",procTags!K123="grey"),IF('Currently Exported 2'!K123=1, "have", "missing"),IF('Currently Exported 2'!K123=1, "extra", "ignore"))</f>
        <v>extra</v>
      </c>
      <c r="L123" s="1" t="str">
        <f ca="1">IF(OR(procTags!L123="white",procTags!L123="yellow",procTags!L123="grey"),IF('Currently Exported 2'!L123=1, "have", "missing"),IF('Currently Exported 2'!L123=1, "extra", "ignore"))</f>
        <v>extra</v>
      </c>
      <c r="M123" s="1" t="str">
        <f ca="1">IF(OR(procTags!M123="white",procTags!M123="yellow",procTags!M123="grey"),IF('Currently Exported 2'!M123=1, "have", "missing"),IF('Currently Exported 2'!M123=1, "extra", "ignore"))</f>
        <v>extra</v>
      </c>
      <c r="N123" s="1" t="str">
        <f ca="1">IF(OR(procTags!N123="white",procTags!N123="yellow",procTags!N123="grey"),IF('Currently Exported 2'!N123=1, "have", "missing"),IF('Currently Exported 2'!N123=1, "extra", "ignore"))</f>
        <v>extra</v>
      </c>
      <c r="O123" s="1" t="str">
        <f ca="1">IF(OR(procTags!O123="white",procTags!O123="yellow",procTags!O123="grey"),IF('Currently Exported 2'!O123=1, "have", "missing"),IF('Currently Exported 2'!O123=1, "extra", "ignore"))</f>
        <v>extra</v>
      </c>
      <c r="P123" s="1" t="str">
        <f ca="1">IF(OR(procTags!P123="white",procTags!P123="yellow",procTags!P123="grey"),IF('Currently Exported 2'!P123=1, "have", "missing"),IF('Currently Exported 2'!P123=1, "extra", "ignore"))</f>
        <v>ignore</v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>
        <f ca="1">IF(OR(procTags!B124="white",procTags!B124="yellow",procTags!B124="grey"),IF('Currently Exported 2'!B124=1, "have", "missing"),IF('Currently Exported 2'!B124=1, "extra", "ignore"))</f>
        <v>ignore</v>
      </c>
      <c r="C124" s="1" t="str">
        <f ca="1">IF(OR(procTags!C124="white",procTags!C124="yellow",procTags!C124="grey"),IF('Currently Exported 2'!C124=1, "have", "missing"),IF('Currently Exported 2'!C124=1, "extra", "ignore"))</f>
        <v>ignore</v>
      </c>
      <c r="D124" s="1" t="str">
        <f ca="1">IF(OR(procTags!D124="white",procTags!D124="yellow",procTags!D124="grey"),IF('Currently Exported 2'!D124=1, "have", "missing"),IF('Currently Exported 2'!D124=1, "extra", "ignore"))</f>
        <v>ignore</v>
      </c>
      <c r="E124" s="1" t="str">
        <f ca="1">IF(OR(procTags!E124="white",procTags!E124="yellow",procTags!E124="grey"),IF('Currently Exported 2'!E124=1, "have", "missing"),IF('Currently Exported 2'!E124=1, "extra", "ignore"))</f>
        <v>ignore</v>
      </c>
      <c r="F124" s="1" t="str">
        <f ca="1">IF(OR(procTags!F124="white",procTags!F124="yellow",procTags!F124="grey"),IF('Currently Exported 2'!F124=1, "have", "missing"),IF('Currently Exported 2'!F124=1, "extra", "ignore"))</f>
        <v>ignore</v>
      </c>
      <c r="G124" s="1" t="str">
        <f ca="1">IF(OR(procTags!G124="white",procTags!G124="yellow",procTags!G124="grey"),IF('Currently Exported 2'!G124=1, "have", "missing"),IF('Currently Exported 2'!G124=1, "extra", "ignore"))</f>
        <v>ignore</v>
      </c>
      <c r="H124" s="1" t="str">
        <f ca="1">IF(OR(procTags!H124="white",procTags!H124="yellow",procTags!H124="grey"),IF('Currently Exported 2'!H124=1, "have", "missing"),IF('Currently Exported 2'!H124=1, "extra", "ignore"))</f>
        <v>ignore</v>
      </c>
      <c r="I124" s="1" t="str">
        <f ca="1">IF(OR(procTags!I124="white",procTags!I124="yellow",procTags!I124="grey"),IF('Currently Exported 2'!I124=1, "have", "missing"),IF('Currently Exported 2'!I124=1, "extra", "ignore"))</f>
        <v>ignore</v>
      </c>
      <c r="J124" s="1" t="str">
        <f ca="1">IF(OR(procTags!J124="white",procTags!J124="yellow",procTags!J124="grey"),IF('Currently Exported 2'!J124=1, "have", "missing"),IF('Currently Exported 2'!J124=1, "extra", "ignore"))</f>
        <v>ignore</v>
      </c>
      <c r="K124" s="1" t="str">
        <f ca="1">IF(OR(procTags!K124="white",procTags!K124="yellow",procTags!K124="grey"),IF('Currently Exported 2'!K124=1, "have", "missing"),IF('Currently Exported 2'!K124=1, "extra", "ignore"))</f>
        <v>ignore</v>
      </c>
      <c r="L124" s="1" t="str">
        <f ca="1">IF(OR(procTags!L124="white",procTags!L124="yellow",procTags!L124="grey"),IF('Currently Exported 2'!L124=1, "have", "missing"),IF('Currently Exported 2'!L124=1, "extra", "ignore"))</f>
        <v>ignore</v>
      </c>
      <c r="M124" s="1" t="str">
        <f ca="1">IF(OR(procTags!M124="white",procTags!M124="yellow",procTags!M124="grey"),IF('Currently Exported 2'!M124=1, "have", "missing"),IF('Currently Exported 2'!M124=1, "extra", "ignore"))</f>
        <v>ignore</v>
      </c>
      <c r="N124" s="1" t="str">
        <f ca="1">IF(OR(procTags!N124="white",procTags!N124="yellow",procTags!N124="grey"),IF('Currently Exported 2'!N124=1, "have", "missing"),IF('Currently Exported 2'!N124=1, "extra", "ignore"))</f>
        <v>ignore</v>
      </c>
      <c r="O124" s="1" t="str">
        <f ca="1">IF(OR(procTags!O124="white",procTags!O124="yellow",procTags!O124="grey"),IF('Currently Exported 2'!O124=1, "have", "missing"),IF('Currently Exported 2'!O124=1, "extra", "ignore"))</f>
        <v>ignore</v>
      </c>
      <c r="P124" s="1" t="str">
        <f ca="1">IF(OR(procTags!P124="white",procTags!P124="yellow",procTags!P124="grey"),IF('Currently Exported 2'!P124=1, "have", "missing"),IF('Currently Exported 2'!P124=1, "extra", "ignore"))</f>
        <v>ignore</v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>
        <f ca="1">IF(OR(procTags!B125="white",procTags!B125="yellow",procTags!B125="grey"),IF('Currently Exported 2'!B125=1, "have", "missing"),IF('Currently Exported 2'!B125=1, "extra", "ignore"))</f>
        <v>ignore</v>
      </c>
      <c r="C125" s="1" t="str">
        <f ca="1">IF(OR(procTags!C125="white",procTags!C125="yellow",procTags!C125="grey"),IF('Currently Exported 2'!C125=1, "have", "missing"),IF('Currently Exported 2'!C125=1, "extra", "ignore"))</f>
        <v>ignore</v>
      </c>
      <c r="D125" s="1" t="str">
        <f ca="1">IF(OR(procTags!D125="white",procTags!D125="yellow",procTags!D125="grey"),IF('Currently Exported 2'!D125=1, "have", "missing"),IF('Currently Exported 2'!D125=1, "extra", "ignore"))</f>
        <v>extra</v>
      </c>
      <c r="E125" s="1" t="str">
        <f ca="1">IF(OR(procTags!E125="white",procTags!E125="yellow",procTags!E125="grey"),IF('Currently Exported 2'!E125=1, "have", "missing"),IF('Currently Exported 2'!E125=1, "extra", "ignore"))</f>
        <v>extra</v>
      </c>
      <c r="F125" s="1" t="str">
        <f ca="1">IF(OR(procTags!F125="white",procTags!F125="yellow",procTags!F125="grey"),IF('Currently Exported 2'!F125=1, "have", "missing"),IF('Currently Exported 2'!F125=1, "extra", "ignore"))</f>
        <v>extra</v>
      </c>
      <c r="G125" s="1" t="str">
        <f ca="1">IF(OR(procTags!G125="white",procTags!G125="yellow",procTags!G125="grey"),IF('Currently Exported 2'!G125=1, "have", "missing"),IF('Currently Exported 2'!G125=1, "extra", "ignore"))</f>
        <v>extra</v>
      </c>
      <c r="H125" s="1" t="str">
        <f ca="1">IF(OR(procTags!H125="white",procTags!H125="yellow",procTags!H125="grey"),IF('Currently Exported 2'!H125=1, "have", "missing"),IF('Currently Exported 2'!H125=1, "extra", "ignore"))</f>
        <v>extra</v>
      </c>
      <c r="I125" s="1" t="str">
        <f ca="1">IF(OR(procTags!I125="white",procTags!I125="yellow",procTags!I125="grey"),IF('Currently Exported 2'!I125=1, "have", "missing"),IF('Currently Exported 2'!I125=1, "extra", "ignore"))</f>
        <v>extra</v>
      </c>
      <c r="J125" s="1" t="str">
        <f ca="1">IF(OR(procTags!J125="white",procTags!J125="yellow",procTags!J125="grey"),IF('Currently Exported 2'!J125=1, "have", "missing"),IF('Currently Exported 2'!J125=1, "extra", "ignore"))</f>
        <v>extra</v>
      </c>
      <c r="K125" s="1" t="str">
        <f ca="1">IF(OR(procTags!K125="white",procTags!K125="yellow",procTags!K125="grey"),IF('Currently Exported 2'!K125=1, "have", "missing"),IF('Currently Exported 2'!K125=1, "extra", "ignore"))</f>
        <v>extra</v>
      </c>
      <c r="L125" s="1" t="str">
        <f ca="1">IF(OR(procTags!L125="white",procTags!L125="yellow",procTags!L125="grey"),IF('Currently Exported 2'!L125=1, "have", "missing"),IF('Currently Exported 2'!L125=1, "extra", "ignore"))</f>
        <v>extra</v>
      </c>
      <c r="M125" s="1" t="str">
        <f ca="1">IF(OR(procTags!M125="white",procTags!M125="yellow",procTags!M125="grey"),IF('Currently Exported 2'!M125=1, "have", "missing"),IF('Currently Exported 2'!M125=1, "extra", "ignore"))</f>
        <v>extra</v>
      </c>
      <c r="N125" s="1" t="str">
        <f ca="1">IF(OR(procTags!N125="white",procTags!N125="yellow",procTags!N125="grey"),IF('Currently Exported 2'!N125=1, "have", "missing"),IF('Currently Exported 2'!N125=1, "extra", "ignore"))</f>
        <v>extra</v>
      </c>
      <c r="O125" s="1" t="str">
        <f ca="1">IF(OR(procTags!O125="white",procTags!O125="yellow",procTags!O125="grey"),IF('Currently Exported 2'!O125=1, "have", "missing"),IF('Currently Exported 2'!O125=1, "extra", "ignore"))</f>
        <v>extra</v>
      </c>
      <c r="P125" s="1" t="str">
        <f ca="1">IF(OR(procTags!P125="white",procTags!P125="yellow",procTags!P125="grey"),IF('Currently Exported 2'!P125=1, "have", "missing"),IF('Currently Exported 2'!P125=1, "extra", "ignore"))</f>
        <v>ignore</v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>
        <f ca="1">IF(OR(procTags!B126="white",procTags!B126="yellow",procTags!B126="grey"),IF('Currently Exported 2'!B126=1, "have", "missing"),IF('Currently Exported 2'!B126=1, "extra", "ignore"))</f>
        <v>ignore</v>
      </c>
      <c r="C126" s="1" t="str">
        <f ca="1">IF(OR(procTags!C126="white",procTags!C126="yellow",procTags!C126="grey"),IF('Currently Exported 2'!C126=1, "have", "missing"),IF('Currently Exported 2'!C126=1, "extra", "ignore"))</f>
        <v>ignore</v>
      </c>
      <c r="D126" s="1" t="str">
        <f ca="1">IF(OR(procTags!D126="white",procTags!D126="yellow",procTags!D126="grey"),IF('Currently Exported 2'!D126=1, "have", "missing"),IF('Currently Exported 2'!D126=1, "extra", "ignore"))</f>
        <v>extra</v>
      </c>
      <c r="E126" s="1" t="str">
        <f ca="1">IF(OR(procTags!E126="white",procTags!E126="yellow",procTags!E126="grey"),IF('Currently Exported 2'!E126=1, "have", "missing"),IF('Currently Exported 2'!E126=1, "extra", "ignore"))</f>
        <v>extra</v>
      </c>
      <c r="F126" s="1" t="str">
        <f ca="1">IF(OR(procTags!F126="white",procTags!F126="yellow",procTags!F126="grey"),IF('Currently Exported 2'!F126=1, "have", "missing"),IF('Currently Exported 2'!F126=1, "extra", "ignore"))</f>
        <v>extra</v>
      </c>
      <c r="G126" s="1" t="str">
        <f ca="1">IF(OR(procTags!G126="white",procTags!G126="yellow",procTags!G126="grey"),IF('Currently Exported 2'!G126=1, "have", "missing"),IF('Currently Exported 2'!G126=1, "extra", "ignore"))</f>
        <v>extra</v>
      </c>
      <c r="H126" s="1" t="str">
        <f ca="1">IF(OR(procTags!H126="white",procTags!H126="yellow",procTags!H126="grey"),IF('Currently Exported 2'!H126=1, "have", "missing"),IF('Currently Exported 2'!H126=1, "extra", "ignore"))</f>
        <v>extra</v>
      </c>
      <c r="I126" s="1" t="str">
        <f ca="1">IF(OR(procTags!I126="white",procTags!I126="yellow",procTags!I126="grey"),IF('Currently Exported 2'!I126=1, "have", "missing"),IF('Currently Exported 2'!I126=1, "extra", "ignore"))</f>
        <v>extra</v>
      </c>
      <c r="J126" s="1" t="str">
        <f ca="1">IF(OR(procTags!J126="white",procTags!J126="yellow",procTags!J126="grey"),IF('Currently Exported 2'!J126=1, "have", "missing"),IF('Currently Exported 2'!J126=1, "extra", "ignore"))</f>
        <v>extra</v>
      </c>
      <c r="K126" s="1" t="str">
        <f ca="1">IF(OR(procTags!K126="white",procTags!K126="yellow",procTags!K126="grey"),IF('Currently Exported 2'!K126=1, "have", "missing"),IF('Currently Exported 2'!K126=1, "extra", "ignore"))</f>
        <v>extra</v>
      </c>
      <c r="L126" s="1" t="str">
        <f ca="1">IF(OR(procTags!L126="white",procTags!L126="yellow",procTags!L126="grey"),IF('Currently Exported 2'!L126=1, "have", "missing"),IF('Currently Exported 2'!L126=1, "extra", "ignore"))</f>
        <v>extra</v>
      </c>
      <c r="M126" s="1" t="str">
        <f ca="1">IF(OR(procTags!M126="white",procTags!M126="yellow",procTags!M126="grey"),IF('Currently Exported 2'!M126=1, "have", "missing"),IF('Currently Exported 2'!M126=1, "extra", "ignore"))</f>
        <v>extra</v>
      </c>
      <c r="N126" s="1" t="str">
        <f ca="1">IF(OR(procTags!N126="white",procTags!N126="yellow",procTags!N126="grey"),IF('Currently Exported 2'!N126=1, "have", "missing"),IF('Currently Exported 2'!N126=1, "extra", "ignore"))</f>
        <v>extra</v>
      </c>
      <c r="O126" s="1" t="str">
        <f ca="1">IF(OR(procTags!O126="white",procTags!O126="yellow",procTags!O126="grey"),IF('Currently Exported 2'!O126=1, "have", "missing"),IF('Currently Exported 2'!O126=1, "extra", "ignore"))</f>
        <v>extra</v>
      </c>
      <c r="P126" s="1" t="str">
        <f ca="1">IF(OR(procTags!P126="white",procTags!P126="yellow",procTags!P126="grey"),IF('Currently Exported 2'!P126=1, "have", "missing"),IF('Currently Exported 2'!P126=1, "extra", "ignore"))</f>
        <v>ignore</v>
      </c>
    </row>
    <row r="127" spans="1:16" x14ac:dyDescent="0.2">
      <c r="A127" s="1" t="str">
        <f ca="1">IFERROR(__xludf.DUMMYFUNCTION("""COMPUTED_VALUE"""),"et_top_sol_on")</f>
        <v>et_top_sol_on</v>
      </c>
      <c r="B127" s="1" t="str">
        <f ca="1">IF(OR(procTags!B127="white",procTags!B127="yellow",procTags!B127="grey"),IF('Currently Exported 2'!B127=1, "have", "missing"),IF('Currently Exported 2'!B127=1, "extra", "ignore"))</f>
        <v>ignore</v>
      </c>
      <c r="C127" s="1" t="str">
        <f ca="1">IF(OR(procTags!C127="white",procTags!C127="yellow",procTags!C127="grey"),IF('Currently Exported 2'!C127=1, "have", "missing"),IF('Currently Exported 2'!C127=1, "extra", "ignore"))</f>
        <v>ignore</v>
      </c>
      <c r="D127" s="1" t="str">
        <f ca="1">IF(OR(procTags!D127="white",procTags!D127="yellow",procTags!D127="grey"),IF('Currently Exported 2'!D127=1, "have", "missing"),IF('Currently Exported 2'!D127=1, "extra", "ignore"))</f>
        <v>ignore</v>
      </c>
      <c r="E127" s="1" t="str">
        <f ca="1">IF(OR(procTags!E127="white",procTags!E127="yellow",procTags!E127="grey"),IF('Currently Exported 2'!E127=1, "have", "missing"),IF('Currently Exported 2'!E127=1, "extra", "ignore"))</f>
        <v>ignore</v>
      </c>
      <c r="F127" s="1" t="str">
        <f ca="1">IF(OR(procTags!F127="white",procTags!F127="yellow",procTags!F127="grey"),IF('Currently Exported 2'!F127=1, "have", "missing"),IF('Currently Exported 2'!F127=1, "extra", "ignore"))</f>
        <v>ignore</v>
      </c>
      <c r="G127" s="1" t="str">
        <f ca="1">IF(OR(procTags!G127="white",procTags!G127="yellow",procTags!G127="grey"),IF('Currently Exported 2'!G127=1, "have", "missing"),IF('Currently Exported 2'!G127=1, "extra", "ignore"))</f>
        <v>ignore</v>
      </c>
      <c r="H127" s="1" t="str">
        <f ca="1">IF(OR(procTags!H127="white",procTags!H127="yellow",procTags!H127="grey"),IF('Currently Exported 2'!H127=1, "have", "missing"),IF('Currently Exported 2'!H127=1, "extra", "ignore"))</f>
        <v>ignore</v>
      </c>
      <c r="I127" s="1" t="str">
        <f ca="1">IF(OR(procTags!I127="white",procTags!I127="yellow",procTags!I127="grey"),IF('Currently Exported 2'!I127=1, "have", "missing"),IF('Currently Exported 2'!I127=1, "extra", "ignore"))</f>
        <v>ignore</v>
      </c>
      <c r="J127" s="1" t="str">
        <f ca="1">IF(OR(procTags!J127="white",procTags!J127="yellow",procTags!J127="grey"),IF('Currently Exported 2'!J127=1, "have", "missing"),IF('Currently Exported 2'!J127=1, "extra", "ignore"))</f>
        <v>ignore</v>
      </c>
      <c r="K127" s="1" t="str">
        <f ca="1">IF(OR(procTags!K127="white",procTags!K127="yellow",procTags!K127="grey"),IF('Currently Exported 2'!K127=1, "have", "missing"),IF('Currently Exported 2'!K127=1, "extra", "ignore"))</f>
        <v>ignore</v>
      </c>
      <c r="L127" s="1" t="str">
        <f ca="1">IF(OR(procTags!L127="white",procTags!L127="yellow",procTags!L127="grey"),IF('Currently Exported 2'!L127=1, "have", "missing"),IF('Currently Exported 2'!L127=1, "extra", "ignore"))</f>
        <v>ignore</v>
      </c>
      <c r="M127" s="1" t="str">
        <f ca="1">IF(OR(procTags!M127="white",procTags!M127="yellow",procTags!M127="grey"),IF('Currently Exported 2'!M127=1, "have", "missing"),IF('Currently Exported 2'!M127=1, "extra", "ignore"))</f>
        <v>ignore</v>
      </c>
      <c r="N127" s="1" t="str">
        <f ca="1">IF(OR(procTags!N127="white",procTags!N127="yellow",procTags!N127="grey"),IF('Currently Exported 2'!N127=1, "have", "missing"),IF('Currently Exported 2'!N127=1, "extra", "ignore"))</f>
        <v>ignore</v>
      </c>
      <c r="O127" s="1" t="str">
        <f ca="1">IF(OR(procTags!O127="white",procTags!O127="yellow",procTags!O127="grey"),IF('Currently Exported 2'!O127=1, "have", "missing"),IF('Currently Exported 2'!O127=1, "extra", "ignore"))</f>
        <v>ignore</v>
      </c>
      <c r="P127" s="1" t="str">
        <f ca="1">IF(OR(procTags!P127="white",procTags!P127="yellow",procTags!P127="grey"),IF('Currently Exported 2'!P127=1, "have", "missing"),IF('Currently Exported 2'!P127=1, "extra", "ignore"))</f>
        <v>ignore</v>
      </c>
    </row>
    <row r="128" spans="1:16" x14ac:dyDescent="0.2">
      <c r="A128" s="1" t="str">
        <f ca="1">IFERROR(__xludf.DUMMYFUNCTION("""COMPUTED_VALUE"""),"et_total_day")</f>
        <v>et_total_day</v>
      </c>
      <c r="B128" s="1" t="str">
        <f ca="1">IF(OR(procTags!B128="white",procTags!B128="yellow",procTags!B128="grey"),IF('Currently Exported 2'!B128=1, "have", "missing"),IF('Currently Exported 2'!B128=1, "extra", "ignore"))</f>
        <v>ignore</v>
      </c>
      <c r="C128" s="1" t="str">
        <f ca="1">IF(OR(procTags!C128="white",procTags!C128="yellow",procTags!C128="grey"),IF('Currently Exported 2'!C128=1, "have", "missing"),IF('Currently Exported 2'!C128=1, "extra", "ignore"))</f>
        <v>ignore</v>
      </c>
      <c r="D128" s="1" t="str">
        <f ca="1">IF(OR(procTags!D128="white",procTags!D128="yellow",procTags!D128="grey"),IF('Currently Exported 2'!D128=1, "have", "missing"),IF('Currently Exported 2'!D128=1, "extra", "ignore"))</f>
        <v>ignore</v>
      </c>
      <c r="E128" s="1" t="str">
        <f ca="1">IF(OR(procTags!E128="white",procTags!E128="yellow",procTags!E128="grey"),IF('Currently Exported 2'!E128=1, "have", "missing"),IF('Currently Exported 2'!E128=1, "extra", "ignore"))</f>
        <v>ignore</v>
      </c>
      <c r="F128" s="1" t="str">
        <f ca="1">IF(OR(procTags!F128="white",procTags!F128="yellow",procTags!F128="grey"),IF('Currently Exported 2'!F128=1, "have", "missing"),IF('Currently Exported 2'!F128=1, "extra", "ignore"))</f>
        <v>ignore</v>
      </c>
      <c r="G128" s="1" t="str">
        <f ca="1">IF(OR(procTags!G128="white",procTags!G128="yellow",procTags!G128="grey"),IF('Currently Exported 2'!G128=1, "have", "missing"),IF('Currently Exported 2'!G128=1, "extra", "ignore"))</f>
        <v>ignore</v>
      </c>
      <c r="H128" s="1" t="str">
        <f ca="1">IF(OR(procTags!H128="white",procTags!H128="yellow",procTags!H128="grey"),IF('Currently Exported 2'!H128=1, "have", "missing"),IF('Currently Exported 2'!H128=1, "extra", "ignore"))</f>
        <v>ignore</v>
      </c>
      <c r="I128" s="1" t="str">
        <f ca="1">IF(OR(procTags!I128="white",procTags!I128="yellow",procTags!I128="grey"),IF('Currently Exported 2'!I128=1, "have", "missing"),IF('Currently Exported 2'!I128=1, "extra", "ignore"))</f>
        <v>ignore</v>
      </c>
      <c r="J128" s="1" t="str">
        <f ca="1">IF(OR(procTags!J128="white",procTags!J128="yellow",procTags!J128="grey"),IF('Currently Exported 2'!J128=1, "have", "missing"),IF('Currently Exported 2'!J128=1, "extra", "ignore"))</f>
        <v>ignore</v>
      </c>
      <c r="K128" s="1" t="str">
        <f ca="1">IF(OR(procTags!K128="white",procTags!K128="yellow",procTags!K128="grey"),IF('Currently Exported 2'!K128=1, "have", "missing"),IF('Currently Exported 2'!K128=1, "extra", "ignore"))</f>
        <v>ignore</v>
      </c>
      <c r="L128" s="1" t="str">
        <f ca="1">IF(OR(procTags!L128="white",procTags!L128="yellow",procTags!L128="grey"),IF('Currently Exported 2'!L128=1, "have", "missing"),IF('Currently Exported 2'!L128=1, "extra", "ignore"))</f>
        <v>ignore</v>
      </c>
      <c r="M128" s="1" t="str">
        <f ca="1">IF(OR(procTags!M128="white",procTags!M128="yellow",procTags!M128="grey"),IF('Currently Exported 2'!M128=1, "have", "missing"),IF('Currently Exported 2'!M128=1, "extra", "ignore"))</f>
        <v>ignore</v>
      </c>
      <c r="N128" s="1" t="str">
        <f ca="1">IF(OR(procTags!N128="white",procTags!N128="yellow",procTags!N128="grey"),IF('Currently Exported 2'!N128=1, "have", "missing"),IF('Currently Exported 2'!N128=1, "extra", "ignore"))</f>
        <v>ignore</v>
      </c>
      <c r="O128" s="1" t="str">
        <f ca="1">IF(OR(procTags!O128="white",procTags!O128="yellow",procTags!O128="grey"),IF('Currently Exported 2'!O128=1, "have", "missing"),IF('Currently Exported 2'!O128=1, "extra", "ignore"))</f>
        <v>ignore</v>
      </c>
      <c r="P128" s="1" t="str">
        <f ca="1">IF(OR(procTags!P128="white",procTags!P128="yellow",procTags!P128="grey"),IF('Currently Exported 2'!P128=1, "have", "missing"),IF('Currently Exported 2'!P128=1, "extra", "ignore"))</f>
        <v>ignore</v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>
        <f ca="1">IF(OR(procTags!B129="white",procTags!B129="yellow",procTags!B129="grey"),IF('Currently Exported 2'!B129=1, "have", "missing"),IF('Currently Exported 2'!B129=1, "extra", "ignore"))</f>
        <v>ignore</v>
      </c>
      <c r="C129" s="1" t="str">
        <f ca="1">IF(OR(procTags!C129="white",procTags!C129="yellow",procTags!C129="grey"),IF('Currently Exported 2'!C129=1, "have", "missing"),IF('Currently Exported 2'!C129=1, "extra", "ignore"))</f>
        <v>ignore</v>
      </c>
      <c r="D129" s="1" t="str">
        <f ca="1">IF(OR(procTags!D129="white",procTags!D129="yellow",procTags!D129="grey"),IF('Currently Exported 2'!D129=1, "have", "missing"),IF('Currently Exported 2'!D129=1, "extra", "ignore"))</f>
        <v>extra</v>
      </c>
      <c r="E129" s="1" t="str">
        <f ca="1">IF(OR(procTags!E129="white",procTags!E129="yellow",procTags!E129="grey"),IF('Currently Exported 2'!E129=1, "have", "missing"),IF('Currently Exported 2'!E129=1, "extra", "ignore"))</f>
        <v>extra</v>
      </c>
      <c r="F129" s="1" t="str">
        <f ca="1">IF(OR(procTags!F129="white",procTags!F129="yellow",procTags!F129="grey"),IF('Currently Exported 2'!F129=1, "have", "missing"),IF('Currently Exported 2'!F129=1, "extra", "ignore"))</f>
        <v>extra</v>
      </c>
      <c r="G129" s="1" t="str">
        <f ca="1">IF(OR(procTags!G129="white",procTags!G129="yellow",procTags!G129="grey"),IF('Currently Exported 2'!G129=1, "have", "missing"),IF('Currently Exported 2'!G129=1, "extra", "ignore"))</f>
        <v>extra</v>
      </c>
      <c r="H129" s="1" t="str">
        <f ca="1">IF(OR(procTags!H129="white",procTags!H129="yellow",procTags!H129="grey"),IF('Currently Exported 2'!H129=1, "have", "missing"),IF('Currently Exported 2'!H129=1, "extra", "ignore"))</f>
        <v>extra</v>
      </c>
      <c r="I129" s="1" t="str">
        <f ca="1">IF(OR(procTags!I129="white",procTags!I129="yellow",procTags!I129="grey"),IF('Currently Exported 2'!I129=1, "have", "missing"),IF('Currently Exported 2'!I129=1, "extra", "ignore"))</f>
        <v>extra</v>
      </c>
      <c r="J129" s="1" t="str">
        <f ca="1">IF(OR(procTags!J129="white",procTags!J129="yellow",procTags!J129="grey"),IF('Currently Exported 2'!J129=1, "have", "missing"),IF('Currently Exported 2'!J129=1, "extra", "ignore"))</f>
        <v>extra</v>
      </c>
      <c r="K129" s="1" t="str">
        <f ca="1">IF(OR(procTags!K129="white",procTags!K129="yellow",procTags!K129="grey"),IF('Currently Exported 2'!K129=1, "have", "missing"),IF('Currently Exported 2'!K129=1, "extra", "ignore"))</f>
        <v>extra</v>
      </c>
      <c r="L129" s="1" t="str">
        <f ca="1">IF(OR(procTags!L129="white",procTags!L129="yellow",procTags!L129="grey"),IF('Currently Exported 2'!L129=1, "have", "missing"),IF('Currently Exported 2'!L129=1, "extra", "ignore"))</f>
        <v>extra</v>
      </c>
      <c r="M129" s="1" t="str">
        <f ca="1">IF(OR(procTags!M129="white",procTags!M129="yellow",procTags!M129="grey"),IF('Currently Exported 2'!M129=1, "have", "missing"),IF('Currently Exported 2'!M129=1, "extra", "ignore"))</f>
        <v>extra</v>
      </c>
      <c r="N129" s="1" t="str">
        <f ca="1">IF(OR(procTags!N129="white",procTags!N129="yellow",procTags!N129="grey"),IF('Currently Exported 2'!N129=1, "have", "missing"),IF('Currently Exported 2'!N129=1, "extra", "ignore"))</f>
        <v>extra</v>
      </c>
      <c r="O129" s="1" t="str">
        <f ca="1">IF(OR(procTags!O129="white",procTags!O129="yellow",procTags!O129="grey"),IF('Currently Exported 2'!O129=1, "have", "missing"),IF('Currently Exported 2'!O129=1, "extra", "ignore"))</f>
        <v>extra</v>
      </c>
      <c r="P129" s="1" t="str">
        <f ca="1">IF(OR(procTags!P129="white",procTags!P129="yellow",procTags!P129="grey"),IF('Currently Exported 2'!P129=1, "have", "missing"),IF('Currently Exported 2'!P129=1, "extra", "ignore"))</f>
        <v>ignore</v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>
        <f ca="1">IF(OR(procTags!B130="white",procTags!B130="yellow",procTags!B130="grey"),IF('Currently Exported 2'!B130=1, "have", "missing"),IF('Currently Exported 2'!B130=1, "extra", "ignore"))</f>
        <v>ignore</v>
      </c>
      <c r="C130" s="1" t="str">
        <f ca="1">IF(OR(procTags!C130="white",procTags!C130="yellow",procTags!C130="grey"),IF('Currently Exported 2'!C130=1, "have", "missing"),IF('Currently Exported 2'!C130=1, "extra", "ignore"))</f>
        <v>ignore</v>
      </c>
      <c r="D130" s="1" t="str">
        <f ca="1">IF(OR(procTags!D130="white",procTags!D130="yellow",procTags!D130="grey"),IF('Currently Exported 2'!D130=1, "have", "missing"),IF('Currently Exported 2'!D130=1, "extra", "ignore"))</f>
        <v>extra</v>
      </c>
      <c r="E130" s="1" t="str">
        <f ca="1">IF(OR(procTags!E130="white",procTags!E130="yellow",procTags!E130="grey"),IF('Currently Exported 2'!E130=1, "have", "missing"),IF('Currently Exported 2'!E130=1, "extra", "ignore"))</f>
        <v>extra</v>
      </c>
      <c r="F130" s="1" t="str">
        <f ca="1">IF(OR(procTags!F130="white",procTags!F130="yellow",procTags!F130="grey"),IF('Currently Exported 2'!F130=1, "have", "missing"),IF('Currently Exported 2'!F130=1, "extra", "ignore"))</f>
        <v>extra</v>
      </c>
      <c r="G130" s="1" t="str">
        <f ca="1">IF(OR(procTags!G130="white",procTags!G130="yellow",procTags!G130="grey"),IF('Currently Exported 2'!G130=1, "have", "missing"),IF('Currently Exported 2'!G130=1, "extra", "ignore"))</f>
        <v>extra</v>
      </c>
      <c r="H130" s="1" t="str">
        <f ca="1">IF(OR(procTags!H130="white",procTags!H130="yellow",procTags!H130="grey"),IF('Currently Exported 2'!H130=1, "have", "missing"),IF('Currently Exported 2'!H130=1, "extra", "ignore"))</f>
        <v>extra</v>
      </c>
      <c r="I130" s="1" t="str">
        <f ca="1">IF(OR(procTags!I130="white",procTags!I130="yellow",procTags!I130="grey"),IF('Currently Exported 2'!I130=1, "have", "missing"),IF('Currently Exported 2'!I130=1, "extra", "ignore"))</f>
        <v>extra</v>
      </c>
      <c r="J130" s="1" t="str">
        <f ca="1">IF(OR(procTags!J130="white",procTags!J130="yellow",procTags!J130="grey"),IF('Currently Exported 2'!J130=1, "have", "missing"),IF('Currently Exported 2'!J130=1, "extra", "ignore"))</f>
        <v>extra</v>
      </c>
      <c r="K130" s="1" t="str">
        <f ca="1">IF(OR(procTags!K130="white",procTags!K130="yellow",procTags!K130="grey"),IF('Currently Exported 2'!K130=1, "have", "missing"),IF('Currently Exported 2'!K130=1, "extra", "ignore"))</f>
        <v>extra</v>
      </c>
      <c r="L130" s="1" t="str">
        <f ca="1">IF(OR(procTags!L130="white",procTags!L130="yellow",procTags!L130="grey"),IF('Currently Exported 2'!L130=1, "have", "missing"),IF('Currently Exported 2'!L130=1, "extra", "ignore"))</f>
        <v>extra</v>
      </c>
      <c r="M130" s="1" t="str">
        <f ca="1">IF(OR(procTags!M130="white",procTags!M130="yellow",procTags!M130="grey"),IF('Currently Exported 2'!M130=1, "have", "missing"),IF('Currently Exported 2'!M130=1, "extra", "ignore"))</f>
        <v>extra</v>
      </c>
      <c r="N130" s="1" t="str">
        <f ca="1">IF(OR(procTags!N130="white",procTags!N130="yellow",procTags!N130="grey"),IF('Currently Exported 2'!N130=1, "have", "missing"),IF('Currently Exported 2'!N130=1, "extra", "ignore"))</f>
        <v>extra</v>
      </c>
      <c r="O130" s="1" t="str">
        <f ca="1">IF(OR(procTags!O130="white",procTags!O130="yellow",procTags!O130="grey"),IF('Currently Exported 2'!O130=1, "have", "missing"),IF('Currently Exported 2'!O130=1, "extra", "ignore"))</f>
        <v>extra</v>
      </c>
      <c r="P130" s="1" t="str">
        <f ca="1">IF(OR(procTags!P130="white",procTags!P130="yellow",procTags!P130="grey"),IF('Currently Exported 2'!P130=1, "have", "missing"),IF('Currently Exported 2'!P130=1, "extra", "ignore"))</f>
        <v>ignore</v>
      </c>
    </row>
    <row r="131" spans="1:16" x14ac:dyDescent="0.2">
      <c r="A131" s="1" t="str">
        <f ca="1">IFERROR(__xludf.DUMMYFUNCTION("""COMPUTED_VALUE"""),"fudge_co2")</f>
        <v>fudge_co2</v>
      </c>
      <c r="B131" s="1" t="str">
        <f ca="1">IF(OR(procTags!B131="white",procTags!B131="yellow",procTags!B131="grey"),IF('Currently Exported 2'!B131=1, "have", "missing"),IF('Currently Exported 2'!B131=1, "extra", "ignore"))</f>
        <v>ignore</v>
      </c>
      <c r="C131" s="1" t="str">
        <f ca="1">IF(OR(procTags!C131="white",procTags!C131="yellow",procTags!C131="grey"),IF('Currently Exported 2'!C131=1, "have", "missing"),IF('Currently Exported 2'!C131=1, "extra", "ignore"))</f>
        <v>ignore</v>
      </c>
      <c r="D131" s="1" t="str">
        <f ca="1">IF(OR(procTags!D131="white",procTags!D131="yellow",procTags!D131="grey"),IF('Currently Exported 2'!D131=1, "have", "missing"),IF('Currently Exported 2'!D131=1, "extra", "ignore"))</f>
        <v>ignore</v>
      </c>
      <c r="E131" s="1" t="str">
        <f ca="1">IF(OR(procTags!E131="white",procTags!E131="yellow",procTags!E131="grey"),IF('Currently Exported 2'!E131=1, "have", "missing"),IF('Currently Exported 2'!E131=1, "extra", "ignore"))</f>
        <v>ignore</v>
      </c>
      <c r="F131" s="1" t="str">
        <f ca="1">IF(OR(procTags!F131="white",procTags!F131="yellow",procTags!F131="grey"),IF('Currently Exported 2'!F131=1, "have", "missing"),IF('Currently Exported 2'!F131=1, "extra", "ignore"))</f>
        <v>ignore</v>
      </c>
      <c r="G131" s="1" t="str">
        <f ca="1">IF(OR(procTags!G131="white",procTags!G131="yellow",procTags!G131="grey"),IF('Currently Exported 2'!G131=1, "have", "missing"),IF('Currently Exported 2'!G131=1, "extra", "ignore"))</f>
        <v>ignore</v>
      </c>
      <c r="H131" s="1" t="str">
        <f ca="1">IF(OR(procTags!H131="white",procTags!H131="yellow",procTags!H131="grey"),IF('Currently Exported 2'!H131=1, "have", "missing"),IF('Currently Exported 2'!H131=1, "extra", "ignore"))</f>
        <v>ignore</v>
      </c>
      <c r="I131" s="1" t="str">
        <f ca="1">IF(OR(procTags!I131="white",procTags!I131="yellow",procTags!I131="grey"),IF('Currently Exported 2'!I131=1, "have", "missing"),IF('Currently Exported 2'!I131=1, "extra", "ignore"))</f>
        <v>ignore</v>
      </c>
      <c r="J131" s="1" t="str">
        <f ca="1">IF(OR(procTags!J131="white",procTags!J131="yellow",procTags!J131="grey"),IF('Currently Exported 2'!J131=1, "have", "missing"),IF('Currently Exported 2'!J131=1, "extra", "ignore"))</f>
        <v>ignore</v>
      </c>
      <c r="K131" s="1" t="str">
        <f ca="1">IF(OR(procTags!K131="white",procTags!K131="yellow",procTags!K131="grey"),IF('Currently Exported 2'!K131=1, "have", "missing"),IF('Currently Exported 2'!K131=1, "extra", "ignore"))</f>
        <v>ignore</v>
      </c>
      <c r="L131" s="1" t="str">
        <f ca="1">IF(OR(procTags!L131="white",procTags!L131="yellow",procTags!L131="grey"),IF('Currently Exported 2'!L131=1, "have", "missing"),IF('Currently Exported 2'!L131=1, "extra", "ignore"))</f>
        <v>ignore</v>
      </c>
      <c r="M131" s="1" t="str">
        <f ca="1">IF(OR(procTags!M131="white",procTags!M131="yellow",procTags!M131="grey"),IF('Currently Exported 2'!M131=1, "have", "missing"),IF('Currently Exported 2'!M131=1, "extra", "ignore"))</f>
        <v>ignore</v>
      </c>
      <c r="N131" s="1" t="str">
        <f ca="1">IF(OR(procTags!N131="white",procTags!N131="yellow",procTags!N131="grey"),IF('Currently Exported 2'!N131=1, "have", "missing"),IF('Currently Exported 2'!N131=1, "extra", "ignore"))</f>
        <v>ignore</v>
      </c>
      <c r="O131" s="1" t="str">
        <f ca="1">IF(OR(procTags!O131="white",procTags!O131="yellow",procTags!O131="grey"),IF('Currently Exported 2'!O131=1, "have", "missing"),IF('Currently Exported 2'!O131=1, "extra", "ignore"))</f>
        <v>ignore</v>
      </c>
      <c r="P131" s="1" t="str">
        <f ca="1">IF(OR(procTags!P131="white",procTags!P131="yellow",procTags!P131="grey"),IF('Currently Exported 2'!P131=1, "have", "missing"),IF('Currently Exported 2'!P131=1, "extra", "ignore"))</f>
        <v>ignore</v>
      </c>
    </row>
    <row r="132" spans="1:16" x14ac:dyDescent="0.2">
      <c r="A132" s="1" t="str">
        <f ca="1">IFERROR(__xludf.DUMMYFUNCTION("""COMPUTED_VALUE"""),"fudge_dewpoint")</f>
        <v>fudge_dewpoint</v>
      </c>
      <c r="B132" s="1" t="str">
        <f ca="1">IF(OR(procTags!B132="white",procTags!B132="yellow",procTags!B132="grey"),IF('Currently Exported 2'!B132=1, "have", "missing"),IF('Currently Exported 2'!B132=1, "extra", "ignore"))</f>
        <v>ignore</v>
      </c>
      <c r="C132" s="1" t="str">
        <f ca="1">IF(OR(procTags!C132="white",procTags!C132="yellow",procTags!C132="grey"),IF('Currently Exported 2'!C132=1, "have", "missing"),IF('Currently Exported 2'!C132=1, "extra", "ignore"))</f>
        <v>ignore</v>
      </c>
      <c r="D132" s="1" t="str">
        <f ca="1">IF(OR(procTags!D132="white",procTags!D132="yellow",procTags!D132="grey"),IF('Currently Exported 2'!D132=1, "have", "missing"),IF('Currently Exported 2'!D132=1, "extra", "ignore"))</f>
        <v>ignore</v>
      </c>
      <c r="E132" s="1" t="str">
        <f ca="1">IF(OR(procTags!E132="white",procTags!E132="yellow",procTags!E132="grey"),IF('Currently Exported 2'!E132=1, "have", "missing"),IF('Currently Exported 2'!E132=1, "extra", "ignore"))</f>
        <v>ignore</v>
      </c>
      <c r="F132" s="1" t="str">
        <f ca="1">IF(OR(procTags!F132="white",procTags!F132="yellow",procTags!F132="grey"),IF('Currently Exported 2'!F132=1, "have", "missing"),IF('Currently Exported 2'!F132=1, "extra", "ignore"))</f>
        <v>ignore</v>
      </c>
      <c r="G132" s="1" t="str">
        <f ca="1">IF(OR(procTags!G132="white",procTags!G132="yellow",procTags!G132="grey"),IF('Currently Exported 2'!G132=1, "have", "missing"),IF('Currently Exported 2'!G132=1, "extra", "ignore"))</f>
        <v>ignore</v>
      </c>
      <c r="H132" s="1" t="str">
        <f ca="1">IF(OR(procTags!H132="white",procTags!H132="yellow",procTags!H132="grey"),IF('Currently Exported 2'!H132=1, "have", "missing"),IF('Currently Exported 2'!H132=1, "extra", "ignore"))</f>
        <v>ignore</v>
      </c>
      <c r="I132" s="1" t="str">
        <f ca="1">IF(OR(procTags!I132="white",procTags!I132="yellow",procTags!I132="grey"),IF('Currently Exported 2'!I132=1, "have", "missing"),IF('Currently Exported 2'!I132=1, "extra", "ignore"))</f>
        <v>ignore</v>
      </c>
      <c r="J132" s="1" t="str">
        <f ca="1">IF(OR(procTags!J132="white",procTags!J132="yellow",procTags!J132="grey"),IF('Currently Exported 2'!J132=1, "have", "missing"),IF('Currently Exported 2'!J132=1, "extra", "ignore"))</f>
        <v>ignore</v>
      </c>
      <c r="K132" s="1" t="str">
        <f ca="1">IF(OR(procTags!K132="white",procTags!K132="yellow",procTags!K132="grey"),IF('Currently Exported 2'!K132=1, "have", "missing"),IF('Currently Exported 2'!K132=1, "extra", "ignore"))</f>
        <v>ignore</v>
      </c>
      <c r="L132" s="1" t="str">
        <f ca="1">IF(OR(procTags!L132="white",procTags!L132="yellow",procTags!L132="grey"),IF('Currently Exported 2'!L132=1, "have", "missing"),IF('Currently Exported 2'!L132=1, "extra", "ignore"))</f>
        <v>ignore</v>
      </c>
      <c r="M132" s="1" t="str">
        <f ca="1">IF(OR(procTags!M132="white",procTags!M132="yellow",procTags!M132="grey"),IF('Currently Exported 2'!M132=1, "have", "missing"),IF('Currently Exported 2'!M132=1, "extra", "ignore"))</f>
        <v>ignore</v>
      </c>
      <c r="N132" s="1" t="str">
        <f ca="1">IF(OR(procTags!N132="white",procTags!N132="yellow",procTags!N132="grey"),IF('Currently Exported 2'!N132=1, "have", "missing"),IF('Currently Exported 2'!N132=1, "extra", "ignore"))</f>
        <v>ignore</v>
      </c>
      <c r="O132" s="1" t="str">
        <f ca="1">IF(OR(procTags!O132="white",procTags!O132="yellow",procTags!O132="grey"),IF('Currently Exported 2'!O132=1, "have", "missing"),IF('Currently Exported 2'!O132=1, "extra", "ignore"))</f>
        <v>ignore</v>
      </c>
      <c r="P132" s="1" t="str">
        <f ca="1">IF(OR(procTags!P132="white",procTags!P132="yellow",procTags!P132="grey"),IF('Currently Exported 2'!P132=1, "have", "missing"),IF('Currently Exported 2'!P132=1, "extra", "ignore"))</f>
        <v>ignore</v>
      </c>
    </row>
    <row r="133" spans="1:16" x14ac:dyDescent="0.2">
      <c r="A133" s="1" t="str">
        <f ca="1">IFERROR(__xludf.DUMMYFUNCTION("""COMPUTED_VALUE"""),"fudge_temp")</f>
        <v>fudge_temp</v>
      </c>
      <c r="B133" s="1" t="str">
        <f ca="1">IF(OR(procTags!B133="white",procTags!B133="yellow",procTags!B133="grey"),IF('Currently Exported 2'!B133=1, "have", "missing"),IF('Currently Exported 2'!B133=1, "extra", "ignore"))</f>
        <v>ignore</v>
      </c>
      <c r="C133" s="1" t="str">
        <f ca="1">IF(OR(procTags!C133="white",procTags!C133="yellow",procTags!C133="grey"),IF('Currently Exported 2'!C133=1, "have", "missing"),IF('Currently Exported 2'!C133=1, "extra", "ignore"))</f>
        <v>ignore</v>
      </c>
      <c r="D133" s="1" t="str">
        <f ca="1">IF(OR(procTags!D133="white",procTags!D133="yellow",procTags!D133="grey"),IF('Currently Exported 2'!D133=1, "have", "missing"),IF('Currently Exported 2'!D133=1, "extra", "ignore"))</f>
        <v>ignore</v>
      </c>
      <c r="E133" s="1" t="str">
        <f ca="1">IF(OR(procTags!E133="white",procTags!E133="yellow",procTags!E133="grey"),IF('Currently Exported 2'!E133=1, "have", "missing"),IF('Currently Exported 2'!E133=1, "extra", "ignore"))</f>
        <v>ignore</v>
      </c>
      <c r="F133" s="1" t="str">
        <f ca="1">IF(OR(procTags!F133="white",procTags!F133="yellow",procTags!F133="grey"),IF('Currently Exported 2'!F133=1, "have", "missing"),IF('Currently Exported 2'!F133=1, "extra", "ignore"))</f>
        <v>ignore</v>
      </c>
      <c r="G133" s="1" t="str">
        <f ca="1">IF(OR(procTags!G133="white",procTags!G133="yellow",procTags!G133="grey"),IF('Currently Exported 2'!G133=1, "have", "missing"),IF('Currently Exported 2'!G133=1, "extra", "ignore"))</f>
        <v>ignore</v>
      </c>
      <c r="H133" s="1" t="str">
        <f ca="1">IF(OR(procTags!H133="white",procTags!H133="yellow",procTags!H133="grey"),IF('Currently Exported 2'!H133=1, "have", "missing"),IF('Currently Exported 2'!H133=1, "extra", "ignore"))</f>
        <v>ignore</v>
      </c>
      <c r="I133" s="1" t="str">
        <f ca="1">IF(OR(procTags!I133="white",procTags!I133="yellow",procTags!I133="grey"),IF('Currently Exported 2'!I133=1, "have", "missing"),IF('Currently Exported 2'!I133=1, "extra", "ignore"))</f>
        <v>ignore</v>
      </c>
      <c r="J133" s="1" t="str">
        <f ca="1">IF(OR(procTags!J133="white",procTags!J133="yellow",procTags!J133="grey"),IF('Currently Exported 2'!J133=1, "have", "missing"),IF('Currently Exported 2'!J133=1, "extra", "ignore"))</f>
        <v>ignore</v>
      </c>
      <c r="K133" s="1" t="str">
        <f ca="1">IF(OR(procTags!K133="white",procTags!K133="yellow",procTags!K133="grey"),IF('Currently Exported 2'!K133=1, "have", "missing"),IF('Currently Exported 2'!K133=1, "extra", "ignore"))</f>
        <v>ignore</v>
      </c>
      <c r="L133" s="1" t="str">
        <f ca="1">IF(OR(procTags!L133="white",procTags!L133="yellow",procTags!L133="grey"),IF('Currently Exported 2'!L133=1, "have", "missing"),IF('Currently Exported 2'!L133=1, "extra", "ignore"))</f>
        <v>ignore</v>
      </c>
      <c r="M133" s="1" t="str">
        <f ca="1">IF(OR(procTags!M133="white",procTags!M133="yellow",procTags!M133="grey"),IF('Currently Exported 2'!M133=1, "have", "missing"),IF('Currently Exported 2'!M133=1, "extra", "ignore"))</f>
        <v>ignore</v>
      </c>
      <c r="N133" s="1" t="str">
        <f ca="1">IF(OR(procTags!N133="white",procTags!N133="yellow",procTags!N133="grey"),IF('Currently Exported 2'!N133=1, "have", "missing"),IF('Currently Exported 2'!N133=1, "extra", "ignore"))</f>
        <v>ignore</v>
      </c>
      <c r="O133" s="1" t="str">
        <f ca="1">IF(OR(procTags!O133="white",procTags!O133="yellow",procTags!O133="grey"),IF('Currently Exported 2'!O133=1, "have", "missing"),IF('Currently Exported 2'!O133=1, "extra", "ignore"))</f>
        <v>ignore</v>
      </c>
      <c r="P133" s="1" t="str">
        <f ca="1">IF(OR(procTags!P133="white",procTags!P133="yellow",procTags!P133="grey"),IF('Currently Exported 2'!P133=1, "have", "missing"),IF('Currently Exported 2'!P133=1, "extra", "ignore"))</f>
        <v>ignore</v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>
        <f ca="1">IF(OR(procTags!B134="white",procTags!B134="yellow",procTags!B134="grey"),IF('Currently Exported 2'!B134=1, "have", "missing"),IF('Currently Exported 2'!B134=1, "extra", "ignore"))</f>
        <v>ignore</v>
      </c>
      <c r="C134" s="1" t="str">
        <f ca="1">IF(OR(procTags!C134="white",procTags!C134="yellow",procTags!C134="grey"),IF('Currently Exported 2'!C134=1, "have", "missing"),IF('Currently Exported 2'!C134=1, "extra", "ignore"))</f>
        <v>ignore</v>
      </c>
      <c r="D134" s="1" t="str">
        <f ca="1">IF(OR(procTags!D134="white",procTags!D134="yellow",procTags!D134="grey"),IF('Currently Exported 2'!D134=1, "have", "missing"),IF('Currently Exported 2'!D134=1, "extra", "ignore"))</f>
        <v>ignore</v>
      </c>
      <c r="E134" s="1" t="str">
        <f ca="1">IF(OR(procTags!E134="white",procTags!E134="yellow",procTags!E134="grey"),IF('Currently Exported 2'!E134=1, "have", "missing"),IF('Currently Exported 2'!E134=1, "extra", "ignore"))</f>
        <v>ignore</v>
      </c>
      <c r="F134" s="1" t="str">
        <f ca="1">IF(OR(procTags!F134="white",procTags!F134="yellow",procTags!F134="grey"),IF('Currently Exported 2'!F134=1, "have", "missing"),IF('Currently Exported 2'!F134=1, "extra", "ignore"))</f>
        <v>ignore</v>
      </c>
      <c r="G134" s="1" t="str">
        <f ca="1">IF(OR(procTags!G134="white",procTags!G134="yellow",procTags!G134="grey"),IF('Currently Exported 2'!G134=1, "have", "missing"),IF('Currently Exported 2'!G134=1, "extra", "ignore"))</f>
        <v>ignore</v>
      </c>
      <c r="H134" s="1" t="str">
        <f ca="1">IF(OR(procTags!H134="white",procTags!H134="yellow",procTags!H134="grey"),IF('Currently Exported 2'!H134=1, "have", "missing"),IF('Currently Exported 2'!H134=1, "extra", "ignore"))</f>
        <v>ignore</v>
      </c>
      <c r="I134" s="1" t="str">
        <f ca="1">IF(OR(procTags!I134="white",procTags!I134="yellow",procTags!I134="grey"),IF('Currently Exported 2'!I134=1, "have", "missing"),IF('Currently Exported 2'!I134=1, "extra", "ignore"))</f>
        <v>ignore</v>
      </c>
      <c r="J134" s="1" t="str">
        <f ca="1">IF(OR(procTags!J134="white",procTags!J134="yellow",procTags!J134="grey"),IF('Currently Exported 2'!J134=1, "have", "missing"),IF('Currently Exported 2'!J134=1, "extra", "ignore"))</f>
        <v>ignore</v>
      </c>
      <c r="K134" s="1" t="str">
        <f ca="1">IF(OR(procTags!K134="white",procTags!K134="yellow",procTags!K134="grey"),IF('Currently Exported 2'!K134=1, "have", "missing"),IF('Currently Exported 2'!K134=1, "extra", "ignore"))</f>
        <v>ignore</v>
      </c>
      <c r="L134" s="1" t="str">
        <f ca="1">IF(OR(procTags!L134="white",procTags!L134="yellow",procTags!L134="grey"),IF('Currently Exported 2'!L134=1, "have", "missing"),IF('Currently Exported 2'!L134=1, "extra", "ignore"))</f>
        <v>ignore</v>
      </c>
      <c r="M134" s="1" t="str">
        <f ca="1">IF(OR(procTags!M134="white",procTags!M134="yellow",procTags!M134="grey"),IF('Currently Exported 2'!M134=1, "have", "missing"),IF('Currently Exported 2'!M134=1, "extra", "ignore"))</f>
        <v>ignore</v>
      </c>
      <c r="N134" s="1" t="str">
        <f ca="1">IF(OR(procTags!N134="white",procTags!N134="yellow",procTags!N134="grey"),IF('Currently Exported 2'!N134=1, "have", "missing"),IF('Currently Exported 2'!N134=1, "extra", "ignore"))</f>
        <v>ignore</v>
      </c>
      <c r="O134" s="1" t="str">
        <f ca="1">IF(OR(procTags!O134="white",procTags!O134="yellow",procTags!O134="grey"),IF('Currently Exported 2'!O134=1, "have", "missing"),IF('Currently Exported 2'!O134=1, "extra", "ignore"))</f>
        <v>ignore</v>
      </c>
      <c r="P134" s="1" t="str">
        <f ca="1">IF(OR(procTags!P134="white",procTags!P134="yellow",procTags!P134="grey"),IF('Currently Exported 2'!P134=1, "have", "missing"),IF('Currently Exported 2'!P134=1, "extra", "ignore"))</f>
        <v>ignore</v>
      </c>
    </row>
    <row r="135" spans="1:16" x14ac:dyDescent="0.2">
      <c r="A135" s="1" t="str">
        <f ca="1">IFERROR(__xludf.DUMMYFUNCTION("""COMPUTED_VALUE"""),"heater_kd")</f>
        <v>heater_kd</v>
      </c>
      <c r="B135" s="1" t="str">
        <f ca="1">IF(OR(procTags!B135="white",procTags!B135="yellow",procTags!B135="grey"),IF('Currently Exported 2'!B135=1, "have", "missing"),IF('Currently Exported 2'!B135=1, "extra", "ignore"))</f>
        <v>ignore</v>
      </c>
      <c r="C135" s="1" t="str">
        <f ca="1">IF(OR(procTags!C135="white",procTags!C135="yellow",procTags!C135="grey"),IF('Currently Exported 2'!C135=1, "have", "missing"),IF('Currently Exported 2'!C135=1, "extra", "ignore"))</f>
        <v>ignore</v>
      </c>
      <c r="D135" s="1" t="str">
        <f ca="1">IF(OR(procTags!D135="white",procTags!D135="yellow",procTags!D135="grey"),IF('Currently Exported 2'!D135=1, "have", "missing"),IF('Currently Exported 2'!D135=1, "extra", "ignore"))</f>
        <v>ignore</v>
      </c>
      <c r="E135" s="1" t="str">
        <f ca="1">IF(OR(procTags!E135="white",procTags!E135="yellow",procTags!E135="grey"),IF('Currently Exported 2'!E135=1, "have", "missing"),IF('Currently Exported 2'!E135=1, "extra", "ignore"))</f>
        <v>ignore</v>
      </c>
      <c r="F135" s="1" t="str">
        <f ca="1">IF(OR(procTags!F135="white",procTags!F135="yellow",procTags!F135="grey"),IF('Currently Exported 2'!F135=1, "have", "missing"),IF('Currently Exported 2'!F135=1, "extra", "ignore"))</f>
        <v>ignore</v>
      </c>
      <c r="G135" s="1" t="str">
        <f ca="1">IF(OR(procTags!G135="white",procTags!G135="yellow",procTags!G135="grey"),IF('Currently Exported 2'!G135=1, "have", "missing"),IF('Currently Exported 2'!G135=1, "extra", "ignore"))</f>
        <v>ignore</v>
      </c>
      <c r="H135" s="1" t="str">
        <f ca="1">IF(OR(procTags!H135="white",procTags!H135="yellow",procTags!H135="grey"),IF('Currently Exported 2'!H135=1, "have", "missing"),IF('Currently Exported 2'!H135=1, "extra", "ignore"))</f>
        <v>ignore</v>
      </c>
      <c r="I135" s="1" t="str">
        <f ca="1">IF(OR(procTags!I135="white",procTags!I135="yellow",procTags!I135="grey"),IF('Currently Exported 2'!I135=1, "have", "missing"),IF('Currently Exported 2'!I135=1, "extra", "ignore"))</f>
        <v>ignore</v>
      </c>
      <c r="J135" s="1" t="str">
        <f ca="1">IF(OR(procTags!J135="white",procTags!J135="yellow",procTags!J135="grey"),IF('Currently Exported 2'!J135=1, "have", "missing"),IF('Currently Exported 2'!J135=1, "extra", "ignore"))</f>
        <v>ignore</v>
      </c>
      <c r="K135" s="1" t="str">
        <f ca="1">IF(OR(procTags!K135="white",procTags!K135="yellow",procTags!K135="grey"),IF('Currently Exported 2'!K135=1, "have", "missing"),IF('Currently Exported 2'!K135=1, "extra", "ignore"))</f>
        <v>ignore</v>
      </c>
      <c r="L135" s="1" t="str">
        <f ca="1">IF(OR(procTags!L135="white",procTags!L135="yellow",procTags!L135="grey"),IF('Currently Exported 2'!L135=1, "have", "missing"),IF('Currently Exported 2'!L135=1, "extra", "ignore"))</f>
        <v>ignore</v>
      </c>
      <c r="M135" s="1" t="str">
        <f ca="1">IF(OR(procTags!M135="white",procTags!M135="yellow",procTags!M135="grey"),IF('Currently Exported 2'!M135=1, "have", "missing"),IF('Currently Exported 2'!M135=1, "extra", "ignore"))</f>
        <v>ignore</v>
      </c>
      <c r="N135" s="1" t="str">
        <f ca="1">IF(OR(procTags!N135="white",procTags!N135="yellow",procTags!N135="grey"),IF('Currently Exported 2'!N135=1, "have", "missing"),IF('Currently Exported 2'!N135=1, "extra", "ignore"))</f>
        <v>ignore</v>
      </c>
      <c r="O135" s="1" t="str">
        <f ca="1">IF(OR(procTags!O135="white",procTags!O135="yellow",procTags!O135="grey"),IF('Currently Exported 2'!O135=1, "have", "missing"),IF('Currently Exported 2'!O135=1, "extra", "ignore"))</f>
        <v>ignore</v>
      </c>
      <c r="P135" s="1" t="str">
        <f ca="1">IF(OR(procTags!P135="white",procTags!P135="yellow",procTags!P135="grey"),IF('Currently Exported 2'!P135=1, "have", "missing"),IF('Currently Exported 2'!P135=1, "extra", "ignore"))</f>
        <v>ignore</v>
      </c>
    </row>
    <row r="136" spans="1:16" x14ac:dyDescent="0.2">
      <c r="A136" s="1" t="str">
        <f ca="1">IFERROR(__xludf.DUMMYFUNCTION("""COMPUTED_VALUE"""),"heater_ki")</f>
        <v>heater_ki</v>
      </c>
      <c r="B136" s="1" t="str">
        <f ca="1">IF(OR(procTags!B136="white",procTags!B136="yellow",procTags!B136="grey"),IF('Currently Exported 2'!B136=1, "have", "missing"),IF('Currently Exported 2'!B136=1, "extra", "ignore"))</f>
        <v>ignore</v>
      </c>
      <c r="C136" s="1" t="str">
        <f ca="1">IF(OR(procTags!C136="white",procTags!C136="yellow",procTags!C136="grey"),IF('Currently Exported 2'!C136=1, "have", "missing"),IF('Currently Exported 2'!C136=1, "extra", "ignore"))</f>
        <v>ignore</v>
      </c>
      <c r="D136" s="1" t="str">
        <f ca="1">IF(OR(procTags!D136="white",procTags!D136="yellow",procTags!D136="grey"),IF('Currently Exported 2'!D136=1, "have", "missing"),IF('Currently Exported 2'!D136=1, "extra", "ignore"))</f>
        <v>ignore</v>
      </c>
      <c r="E136" s="1" t="str">
        <f ca="1">IF(OR(procTags!E136="white",procTags!E136="yellow",procTags!E136="grey"),IF('Currently Exported 2'!E136=1, "have", "missing"),IF('Currently Exported 2'!E136=1, "extra", "ignore"))</f>
        <v>ignore</v>
      </c>
      <c r="F136" s="1" t="str">
        <f ca="1">IF(OR(procTags!F136="white",procTags!F136="yellow",procTags!F136="grey"),IF('Currently Exported 2'!F136=1, "have", "missing"),IF('Currently Exported 2'!F136=1, "extra", "ignore"))</f>
        <v>ignore</v>
      </c>
      <c r="G136" s="1" t="str">
        <f ca="1">IF(OR(procTags!G136="white",procTags!G136="yellow",procTags!G136="grey"),IF('Currently Exported 2'!G136=1, "have", "missing"),IF('Currently Exported 2'!G136=1, "extra", "ignore"))</f>
        <v>ignore</v>
      </c>
      <c r="H136" s="1" t="str">
        <f ca="1">IF(OR(procTags!H136="white",procTags!H136="yellow",procTags!H136="grey"),IF('Currently Exported 2'!H136=1, "have", "missing"),IF('Currently Exported 2'!H136=1, "extra", "ignore"))</f>
        <v>ignore</v>
      </c>
      <c r="I136" s="1" t="str">
        <f ca="1">IF(OR(procTags!I136="white",procTags!I136="yellow",procTags!I136="grey"),IF('Currently Exported 2'!I136=1, "have", "missing"),IF('Currently Exported 2'!I136=1, "extra", "ignore"))</f>
        <v>ignore</v>
      </c>
      <c r="J136" s="1" t="str">
        <f ca="1">IF(OR(procTags!J136="white",procTags!J136="yellow",procTags!J136="grey"),IF('Currently Exported 2'!J136=1, "have", "missing"),IF('Currently Exported 2'!J136=1, "extra", "ignore"))</f>
        <v>ignore</v>
      </c>
      <c r="K136" s="1" t="str">
        <f ca="1">IF(OR(procTags!K136="white",procTags!K136="yellow",procTags!K136="grey"),IF('Currently Exported 2'!K136=1, "have", "missing"),IF('Currently Exported 2'!K136=1, "extra", "ignore"))</f>
        <v>ignore</v>
      </c>
      <c r="L136" s="1" t="str">
        <f ca="1">IF(OR(procTags!L136="white",procTags!L136="yellow",procTags!L136="grey"),IF('Currently Exported 2'!L136=1, "have", "missing"),IF('Currently Exported 2'!L136=1, "extra", "ignore"))</f>
        <v>ignore</v>
      </c>
      <c r="M136" s="1" t="str">
        <f ca="1">IF(OR(procTags!M136="white",procTags!M136="yellow",procTags!M136="grey"),IF('Currently Exported 2'!M136=1, "have", "missing"),IF('Currently Exported 2'!M136=1, "extra", "ignore"))</f>
        <v>ignore</v>
      </c>
      <c r="N136" s="1" t="str">
        <f ca="1">IF(OR(procTags!N136="white",procTags!N136="yellow",procTags!N136="grey"),IF('Currently Exported 2'!N136=1, "have", "missing"),IF('Currently Exported 2'!N136=1, "extra", "ignore"))</f>
        <v>ignore</v>
      </c>
      <c r="O136" s="1" t="str">
        <f ca="1">IF(OR(procTags!O136="white",procTags!O136="yellow",procTags!O136="grey"),IF('Currently Exported 2'!O136=1, "have", "missing"),IF('Currently Exported 2'!O136=1, "extra", "ignore"))</f>
        <v>ignore</v>
      </c>
      <c r="P136" s="1" t="str">
        <f ca="1">IF(OR(procTags!P136="white",procTags!P136="yellow",procTags!P136="grey"),IF('Currently Exported 2'!P136=1, "have", "missing"),IF('Currently Exported 2'!P136=1, "extra", "ignore"))</f>
        <v>ignore</v>
      </c>
    </row>
    <row r="137" spans="1:16" x14ac:dyDescent="0.2">
      <c r="A137" s="1" t="str">
        <f ca="1">IFERROR(__xludf.DUMMYFUNCTION("""COMPUTED_VALUE"""),"heater_kp")</f>
        <v>heater_kp</v>
      </c>
      <c r="B137" s="1" t="str">
        <f ca="1">IF(OR(procTags!B137="white",procTags!B137="yellow",procTags!B137="grey"),IF('Currently Exported 2'!B137=1, "have", "missing"),IF('Currently Exported 2'!B137=1, "extra", "ignore"))</f>
        <v>ignore</v>
      </c>
      <c r="C137" s="1" t="str">
        <f ca="1">IF(OR(procTags!C137="white",procTags!C137="yellow",procTags!C137="grey"),IF('Currently Exported 2'!C137=1, "have", "missing"),IF('Currently Exported 2'!C137=1, "extra", "ignore"))</f>
        <v>ignore</v>
      </c>
      <c r="D137" s="1" t="str">
        <f ca="1">IF(OR(procTags!D137="white",procTags!D137="yellow",procTags!D137="grey"),IF('Currently Exported 2'!D137=1, "have", "missing"),IF('Currently Exported 2'!D137=1, "extra", "ignore"))</f>
        <v>ignore</v>
      </c>
      <c r="E137" s="1" t="str">
        <f ca="1">IF(OR(procTags!E137="white",procTags!E137="yellow",procTags!E137="grey"),IF('Currently Exported 2'!E137=1, "have", "missing"),IF('Currently Exported 2'!E137=1, "extra", "ignore"))</f>
        <v>ignore</v>
      </c>
      <c r="F137" s="1" t="str">
        <f ca="1">IF(OR(procTags!F137="white",procTags!F137="yellow",procTags!F137="grey"),IF('Currently Exported 2'!F137=1, "have", "missing"),IF('Currently Exported 2'!F137=1, "extra", "ignore"))</f>
        <v>ignore</v>
      </c>
      <c r="G137" s="1" t="str">
        <f ca="1">IF(OR(procTags!G137="white",procTags!G137="yellow",procTags!G137="grey"),IF('Currently Exported 2'!G137=1, "have", "missing"),IF('Currently Exported 2'!G137=1, "extra", "ignore"))</f>
        <v>ignore</v>
      </c>
      <c r="H137" s="1" t="str">
        <f ca="1">IF(OR(procTags!H137="white",procTags!H137="yellow",procTags!H137="grey"),IF('Currently Exported 2'!H137=1, "have", "missing"),IF('Currently Exported 2'!H137=1, "extra", "ignore"))</f>
        <v>ignore</v>
      </c>
      <c r="I137" s="1" t="str">
        <f ca="1">IF(OR(procTags!I137="white",procTags!I137="yellow",procTags!I137="grey"),IF('Currently Exported 2'!I137=1, "have", "missing"),IF('Currently Exported 2'!I137=1, "extra", "ignore"))</f>
        <v>ignore</v>
      </c>
      <c r="J137" s="1" t="str">
        <f ca="1">IF(OR(procTags!J137="white",procTags!J137="yellow",procTags!J137="grey"),IF('Currently Exported 2'!J137=1, "have", "missing"),IF('Currently Exported 2'!J137=1, "extra", "ignore"))</f>
        <v>ignore</v>
      </c>
      <c r="K137" s="1" t="str">
        <f ca="1">IF(OR(procTags!K137="white",procTags!K137="yellow",procTags!K137="grey"),IF('Currently Exported 2'!K137=1, "have", "missing"),IF('Currently Exported 2'!K137=1, "extra", "ignore"))</f>
        <v>ignore</v>
      </c>
      <c r="L137" s="1" t="str">
        <f ca="1">IF(OR(procTags!L137="white",procTags!L137="yellow",procTags!L137="grey"),IF('Currently Exported 2'!L137=1, "have", "missing"),IF('Currently Exported 2'!L137=1, "extra", "ignore"))</f>
        <v>ignore</v>
      </c>
      <c r="M137" s="1" t="str">
        <f ca="1">IF(OR(procTags!M137="white",procTags!M137="yellow",procTags!M137="grey"),IF('Currently Exported 2'!M137=1, "have", "missing"),IF('Currently Exported 2'!M137=1, "extra", "ignore"))</f>
        <v>ignore</v>
      </c>
      <c r="N137" s="1" t="str">
        <f ca="1">IF(OR(procTags!N137="white",procTags!N137="yellow",procTags!N137="grey"),IF('Currently Exported 2'!N137=1, "have", "missing"),IF('Currently Exported 2'!N137=1, "extra", "ignore"))</f>
        <v>ignore</v>
      </c>
      <c r="O137" s="1" t="str">
        <f ca="1">IF(OR(procTags!O137="white",procTags!O137="yellow",procTags!O137="grey"),IF('Currently Exported 2'!O137=1, "have", "missing"),IF('Currently Exported 2'!O137=1, "extra", "ignore"))</f>
        <v>ignore</v>
      </c>
      <c r="P137" s="1" t="str">
        <f ca="1">IF(OR(procTags!P137="white",procTags!P137="yellow",procTags!P137="grey"),IF('Currently Exported 2'!P137=1, "have", "missing"),IF('Currently Exported 2'!P137=1, "extra", "ignore"))</f>
        <v>ignore</v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>
        <f ca="1">IF(OR(procTags!B138="white",procTags!B138="yellow",procTags!B138="grey"),IF('Currently Exported 2'!B138=1, "have", "missing"),IF('Currently Exported 2'!B138=1, "extra", "ignore"))</f>
        <v>ignore</v>
      </c>
      <c r="C138" s="1" t="str">
        <f ca="1">IF(OR(procTags!C138="white",procTags!C138="yellow",procTags!C138="grey"),IF('Currently Exported 2'!C138=1, "have", "missing"),IF('Currently Exported 2'!C138=1, "extra", "ignore"))</f>
        <v>ignore</v>
      </c>
      <c r="D138" s="1" t="str">
        <f ca="1">IF(OR(procTags!D138="white",procTags!D138="yellow",procTags!D138="grey"),IF('Currently Exported 2'!D138=1, "have", "missing"),IF('Currently Exported 2'!D138=1, "extra", "ignore"))</f>
        <v>ignore</v>
      </c>
      <c r="E138" s="1" t="str">
        <f ca="1">IF(OR(procTags!E138="white",procTags!E138="yellow",procTags!E138="grey"),IF('Currently Exported 2'!E138=1, "have", "missing"),IF('Currently Exported 2'!E138=1, "extra", "ignore"))</f>
        <v>ignore</v>
      </c>
      <c r="F138" s="1" t="str">
        <f ca="1">IF(OR(procTags!F138="white",procTags!F138="yellow",procTags!F138="grey"),IF('Currently Exported 2'!F138=1, "have", "missing"),IF('Currently Exported 2'!F138=1, "extra", "ignore"))</f>
        <v>ignore</v>
      </c>
      <c r="G138" s="1" t="str">
        <f ca="1">IF(OR(procTags!G138="white",procTags!G138="yellow",procTags!G138="grey"),IF('Currently Exported 2'!G138=1, "have", "missing"),IF('Currently Exported 2'!G138=1, "extra", "ignore"))</f>
        <v>ignore</v>
      </c>
      <c r="H138" s="1" t="str">
        <f ca="1">IF(OR(procTags!H138="white",procTags!H138="yellow",procTags!H138="grey"),IF('Currently Exported 2'!H138=1, "have", "missing"),IF('Currently Exported 2'!H138=1, "extra", "ignore"))</f>
        <v>ignore</v>
      </c>
      <c r="I138" s="1" t="str">
        <f ca="1">IF(OR(procTags!I138="white",procTags!I138="yellow",procTags!I138="grey"),IF('Currently Exported 2'!I138=1, "have", "missing"),IF('Currently Exported 2'!I138=1, "extra", "ignore"))</f>
        <v>ignore</v>
      </c>
      <c r="J138" s="1" t="str">
        <f ca="1">IF(OR(procTags!J138="white",procTags!J138="yellow",procTags!J138="grey"),IF('Currently Exported 2'!J138=1, "have", "missing"),IF('Currently Exported 2'!J138=1, "extra", "ignore"))</f>
        <v>ignore</v>
      </c>
      <c r="K138" s="1" t="str">
        <f ca="1">IF(OR(procTags!K138="white",procTags!K138="yellow",procTags!K138="grey"),IF('Currently Exported 2'!K138=1, "have", "missing"),IF('Currently Exported 2'!K138=1, "extra", "ignore"))</f>
        <v>ignore</v>
      </c>
      <c r="L138" s="1" t="str">
        <f ca="1">IF(OR(procTags!L138="white",procTags!L138="yellow",procTags!L138="grey"),IF('Currently Exported 2'!L138=1, "have", "missing"),IF('Currently Exported 2'!L138=1, "extra", "ignore"))</f>
        <v>ignore</v>
      </c>
      <c r="M138" s="1" t="str">
        <f ca="1">IF(OR(procTags!M138="white",procTags!M138="yellow",procTags!M138="grey"),IF('Currently Exported 2'!M138=1, "have", "missing"),IF('Currently Exported 2'!M138=1, "extra", "ignore"))</f>
        <v>ignore</v>
      </c>
      <c r="N138" s="1" t="str">
        <f ca="1">IF(OR(procTags!N138="white",procTags!N138="yellow",procTags!N138="grey"),IF('Currently Exported 2'!N138=1, "have", "missing"),IF('Currently Exported 2'!N138=1, "extra", "ignore"))</f>
        <v>ignore</v>
      </c>
      <c r="O138" s="1" t="str">
        <f ca="1">IF(OR(procTags!O138="white",procTags!O138="yellow",procTags!O138="grey"),IF('Currently Exported 2'!O138=1, "have", "missing"),IF('Currently Exported 2'!O138=1, "extra", "ignore"))</f>
        <v>ignore</v>
      </c>
      <c r="P138" s="1" t="str">
        <f ca="1">IF(OR(procTags!P138="white",procTags!P138="yellow",procTags!P138="grey"),IF('Currently Exported 2'!P138=1, "have", "missing"),IF('Currently Exported 2'!P138=1, "extra", "ignore"))</f>
        <v>ignore</v>
      </c>
    </row>
    <row r="139" spans="1:16" x14ac:dyDescent="0.2">
      <c r="A139" s="1" t="str">
        <f ca="1">IFERROR(__xludf.DUMMYFUNCTION("""COMPUTED_VALUE"""),"ht_temp_humid")</f>
        <v>ht_temp_humid</v>
      </c>
      <c r="B139" s="1" t="str">
        <f ca="1">IF(OR(procTags!B139="white",procTags!B139="yellow",procTags!B139="grey"),IF('Currently Exported 2'!B139=1, "have", "missing"),IF('Currently Exported 2'!B139=1, "extra", "ignore"))</f>
        <v>ignore</v>
      </c>
      <c r="C139" s="1" t="str">
        <f ca="1">IF(OR(procTags!C139="white",procTags!C139="yellow",procTags!C139="grey"),IF('Currently Exported 2'!C139=1, "have", "missing"),IF('Currently Exported 2'!C139=1, "extra", "ignore"))</f>
        <v>ignore</v>
      </c>
      <c r="D139" s="1" t="str">
        <f ca="1">IF(OR(procTags!D139="white",procTags!D139="yellow",procTags!D139="grey"),IF('Currently Exported 2'!D139=1, "have", "missing"),IF('Currently Exported 2'!D139=1, "extra", "ignore"))</f>
        <v>ignore</v>
      </c>
      <c r="E139" s="1" t="str">
        <f ca="1">IF(OR(procTags!E139="white",procTags!E139="yellow",procTags!E139="grey"),IF('Currently Exported 2'!E139=1, "have", "missing"),IF('Currently Exported 2'!E139=1, "extra", "ignore"))</f>
        <v>ignore</v>
      </c>
      <c r="F139" s="1" t="str">
        <f ca="1">IF(OR(procTags!F139="white",procTags!F139="yellow",procTags!F139="grey"),IF('Currently Exported 2'!F139=1, "have", "missing"),IF('Currently Exported 2'!F139=1, "extra", "ignore"))</f>
        <v>ignore</v>
      </c>
      <c r="G139" s="1" t="str">
        <f ca="1">IF(OR(procTags!G139="white",procTags!G139="yellow",procTags!G139="grey"),IF('Currently Exported 2'!G139=1, "have", "missing"),IF('Currently Exported 2'!G139=1, "extra", "ignore"))</f>
        <v>ignore</v>
      </c>
      <c r="H139" s="1" t="str">
        <f ca="1">IF(OR(procTags!H139="white",procTags!H139="yellow",procTags!H139="grey"),IF('Currently Exported 2'!H139=1, "have", "missing"),IF('Currently Exported 2'!H139=1, "extra", "ignore"))</f>
        <v>ignore</v>
      </c>
      <c r="I139" s="1" t="str">
        <f ca="1">IF(OR(procTags!I139="white",procTags!I139="yellow",procTags!I139="grey"),IF('Currently Exported 2'!I139=1, "have", "missing"),IF('Currently Exported 2'!I139=1, "extra", "ignore"))</f>
        <v>ignore</v>
      </c>
      <c r="J139" s="1" t="str">
        <f ca="1">IF(OR(procTags!J139="white",procTags!J139="yellow",procTags!J139="grey"),IF('Currently Exported 2'!J139=1, "have", "missing"),IF('Currently Exported 2'!J139=1, "extra", "ignore"))</f>
        <v>ignore</v>
      </c>
      <c r="K139" s="1" t="str">
        <f ca="1">IF(OR(procTags!K139="white",procTags!K139="yellow",procTags!K139="grey"),IF('Currently Exported 2'!K139=1, "have", "missing"),IF('Currently Exported 2'!K139=1, "extra", "ignore"))</f>
        <v>ignore</v>
      </c>
      <c r="L139" s="1" t="str">
        <f ca="1">IF(OR(procTags!L139="white",procTags!L139="yellow",procTags!L139="grey"),IF('Currently Exported 2'!L139=1, "have", "missing"),IF('Currently Exported 2'!L139=1, "extra", "ignore"))</f>
        <v>ignore</v>
      </c>
      <c r="M139" s="1" t="str">
        <f ca="1">IF(OR(procTags!M139="white",procTags!M139="yellow",procTags!M139="grey"),IF('Currently Exported 2'!M139=1, "have", "missing"),IF('Currently Exported 2'!M139=1, "extra", "ignore"))</f>
        <v>ignore</v>
      </c>
      <c r="N139" s="1" t="str">
        <f ca="1">IF(OR(procTags!N139="white",procTags!N139="yellow",procTags!N139="grey"),IF('Currently Exported 2'!N139=1, "have", "missing"),IF('Currently Exported 2'!N139=1, "extra", "ignore"))</f>
        <v>ignore</v>
      </c>
      <c r="O139" s="1" t="str">
        <f ca="1">IF(OR(procTags!O139="white",procTags!O139="yellow",procTags!O139="grey"),IF('Currently Exported 2'!O139=1, "have", "missing"),IF('Currently Exported 2'!O139=1, "extra", "ignore"))</f>
        <v>ignore</v>
      </c>
      <c r="P139" s="1" t="str">
        <f ca="1">IF(OR(procTags!P139="white",procTags!P139="yellow",procTags!P139="grey"),IF('Currently Exported 2'!P139=1, "have", "missing"),IF('Currently Exported 2'!P139=1, "extra", "ignore"))</f>
        <v>ignore</v>
      </c>
    </row>
    <row r="140" spans="1:16" x14ac:dyDescent="0.2">
      <c r="A140" s="1" t="str">
        <f ca="1">IFERROR(__xludf.DUMMYFUNCTION("""COMPUTED_VALUE"""),"ht_temp_irrig")</f>
        <v>ht_temp_irrig</v>
      </c>
      <c r="B140" s="1" t="str">
        <f ca="1">IF(OR(procTags!B140="white",procTags!B140="yellow",procTags!B140="grey"),IF('Currently Exported 2'!B140=1, "have", "missing"),IF('Currently Exported 2'!B140=1, "extra", "ignore"))</f>
        <v>ignore</v>
      </c>
      <c r="C140" s="1" t="str">
        <f ca="1">IF(OR(procTags!C140="white",procTags!C140="yellow",procTags!C140="grey"),IF('Currently Exported 2'!C140=1, "have", "missing"),IF('Currently Exported 2'!C140=1, "extra", "ignore"))</f>
        <v>ignore</v>
      </c>
      <c r="D140" s="1" t="str">
        <f ca="1">IF(OR(procTags!D140="white",procTags!D140="yellow",procTags!D140="grey"),IF('Currently Exported 2'!D140=1, "have", "missing"),IF('Currently Exported 2'!D140=1, "extra", "ignore"))</f>
        <v>ignore</v>
      </c>
      <c r="E140" s="1" t="str">
        <f ca="1">IF(OR(procTags!E140="white",procTags!E140="yellow",procTags!E140="grey"),IF('Currently Exported 2'!E140=1, "have", "missing"),IF('Currently Exported 2'!E140=1, "extra", "ignore"))</f>
        <v>ignore</v>
      </c>
      <c r="F140" s="1" t="str">
        <f ca="1">IF(OR(procTags!F140="white",procTags!F140="yellow",procTags!F140="grey"),IF('Currently Exported 2'!F140=1, "have", "missing"),IF('Currently Exported 2'!F140=1, "extra", "ignore"))</f>
        <v>ignore</v>
      </c>
      <c r="G140" s="1" t="str">
        <f ca="1">IF(OR(procTags!G140="white",procTags!G140="yellow",procTags!G140="grey"),IF('Currently Exported 2'!G140=1, "have", "missing"),IF('Currently Exported 2'!G140=1, "extra", "ignore"))</f>
        <v>ignore</v>
      </c>
      <c r="H140" s="1" t="str">
        <f ca="1">IF(OR(procTags!H140="white",procTags!H140="yellow",procTags!H140="grey"),IF('Currently Exported 2'!H140=1, "have", "missing"),IF('Currently Exported 2'!H140=1, "extra", "ignore"))</f>
        <v>ignore</v>
      </c>
      <c r="I140" s="1" t="str">
        <f ca="1">IF(OR(procTags!I140="white",procTags!I140="yellow",procTags!I140="grey"),IF('Currently Exported 2'!I140=1, "have", "missing"),IF('Currently Exported 2'!I140=1, "extra", "ignore"))</f>
        <v>ignore</v>
      </c>
      <c r="J140" s="1" t="str">
        <f ca="1">IF(OR(procTags!J140="white",procTags!J140="yellow",procTags!J140="grey"),IF('Currently Exported 2'!J140=1, "have", "missing"),IF('Currently Exported 2'!J140=1, "extra", "ignore"))</f>
        <v>ignore</v>
      </c>
      <c r="K140" s="1" t="str">
        <f ca="1">IF(OR(procTags!K140="white",procTags!K140="yellow",procTags!K140="grey"),IF('Currently Exported 2'!K140=1, "have", "missing"),IF('Currently Exported 2'!K140=1, "extra", "ignore"))</f>
        <v>ignore</v>
      </c>
      <c r="L140" s="1" t="str">
        <f ca="1">IF(OR(procTags!L140="white",procTags!L140="yellow",procTags!L140="grey"),IF('Currently Exported 2'!L140=1, "have", "missing"),IF('Currently Exported 2'!L140=1, "extra", "ignore"))</f>
        <v>ignore</v>
      </c>
      <c r="M140" s="1" t="str">
        <f ca="1">IF(OR(procTags!M140="white",procTags!M140="yellow",procTags!M140="grey"),IF('Currently Exported 2'!M140=1, "have", "missing"),IF('Currently Exported 2'!M140=1, "extra", "ignore"))</f>
        <v>ignore</v>
      </c>
      <c r="N140" s="1" t="str">
        <f ca="1">IF(OR(procTags!N140="white",procTags!N140="yellow",procTags!N140="grey"),IF('Currently Exported 2'!N140=1, "have", "missing"),IF('Currently Exported 2'!N140=1, "extra", "ignore"))</f>
        <v>ignore</v>
      </c>
      <c r="O140" s="1" t="str">
        <f ca="1">IF(OR(procTags!O140="white",procTags!O140="yellow",procTags!O140="grey"),IF('Currently Exported 2'!O140=1, "have", "missing"),IF('Currently Exported 2'!O140=1, "extra", "ignore"))</f>
        <v>ignore</v>
      </c>
      <c r="P140" s="1" t="str">
        <f ca="1">IF(OR(procTags!P140="white",procTags!P140="yellow",procTags!P140="grey"),IF('Currently Exported 2'!P140=1, "have", "missing"),IF('Currently Exported 2'!P140=1, "extra", "ignore"))</f>
        <v>ignore</v>
      </c>
    </row>
    <row r="141" spans="1:16" x14ac:dyDescent="0.2">
      <c r="A141" s="1" t="str">
        <f ca="1">IFERROR(__xludf.DUMMYFUNCTION("""COMPUTED_VALUE"""),"humid-ET_prevDay")</f>
        <v>humid-ET_prevDay</v>
      </c>
      <c r="B141" s="1" t="str">
        <f ca="1">IF(OR(procTags!B141="white",procTags!B141="yellow",procTags!B141="grey"),IF('Currently Exported 2'!B141=1, "have", "missing"),IF('Currently Exported 2'!B141=1, "extra", "ignore"))</f>
        <v>ignore</v>
      </c>
      <c r="C141" s="1" t="str">
        <f ca="1">IF(OR(procTags!C141="white",procTags!C141="yellow",procTags!C141="grey"),IF('Currently Exported 2'!C141=1, "have", "missing"),IF('Currently Exported 2'!C141=1, "extra", "ignore"))</f>
        <v>ignore</v>
      </c>
      <c r="D141" s="1" t="str">
        <f ca="1">IF(OR(procTags!D141="white",procTags!D141="yellow",procTags!D141="grey"),IF('Currently Exported 2'!D141=1, "have", "missing"),IF('Currently Exported 2'!D141=1, "extra", "ignore"))</f>
        <v>extra</v>
      </c>
      <c r="E141" s="1" t="str">
        <f ca="1">IF(OR(procTags!E141="white",procTags!E141="yellow",procTags!E141="grey"),IF('Currently Exported 2'!E141=1, "have", "missing"),IF('Currently Exported 2'!E141=1, "extra", "ignore"))</f>
        <v>extra</v>
      </c>
      <c r="F141" s="1" t="str">
        <f ca="1">IF(OR(procTags!F141="white",procTags!F141="yellow",procTags!F141="grey"),IF('Currently Exported 2'!F141=1, "have", "missing"),IF('Currently Exported 2'!F141=1, "extra", "ignore"))</f>
        <v>extra</v>
      </c>
      <c r="G141" s="1" t="str">
        <f ca="1">IF(OR(procTags!G141="white",procTags!G141="yellow",procTags!G141="grey"),IF('Currently Exported 2'!G141=1, "have", "missing"),IF('Currently Exported 2'!G141=1, "extra", "ignore"))</f>
        <v>extra</v>
      </c>
      <c r="H141" s="1" t="str">
        <f ca="1">IF(OR(procTags!H141="white",procTags!H141="yellow",procTags!H141="grey"),IF('Currently Exported 2'!H141=1, "have", "missing"),IF('Currently Exported 2'!H141=1, "extra", "ignore"))</f>
        <v>extra</v>
      </c>
      <c r="I141" s="1" t="str">
        <f ca="1">IF(OR(procTags!I141="white",procTags!I141="yellow",procTags!I141="grey"),IF('Currently Exported 2'!I141=1, "have", "missing"),IF('Currently Exported 2'!I141=1, "extra", "ignore"))</f>
        <v>extra</v>
      </c>
      <c r="J141" s="1" t="str">
        <f ca="1">IF(OR(procTags!J141="white",procTags!J141="yellow",procTags!J141="grey"),IF('Currently Exported 2'!J141=1, "have", "missing"),IF('Currently Exported 2'!J141=1, "extra", "ignore"))</f>
        <v>extra</v>
      </c>
      <c r="K141" s="1" t="str">
        <f ca="1">IF(OR(procTags!K141="white",procTags!K141="yellow",procTags!K141="grey"),IF('Currently Exported 2'!K141=1, "have", "missing"),IF('Currently Exported 2'!K141=1, "extra", "ignore"))</f>
        <v>extra</v>
      </c>
      <c r="L141" s="1" t="str">
        <f ca="1">IF(OR(procTags!L141="white",procTags!L141="yellow",procTags!L141="grey"),IF('Currently Exported 2'!L141=1, "have", "missing"),IF('Currently Exported 2'!L141=1, "extra", "ignore"))</f>
        <v>extra</v>
      </c>
      <c r="M141" s="1" t="str">
        <f ca="1">IF(OR(procTags!M141="white",procTags!M141="yellow",procTags!M141="grey"),IF('Currently Exported 2'!M141=1, "have", "missing"),IF('Currently Exported 2'!M141=1, "extra", "ignore"))</f>
        <v>extra</v>
      </c>
      <c r="N141" s="1" t="str">
        <f ca="1">IF(OR(procTags!N141="white",procTags!N141="yellow",procTags!N141="grey"),IF('Currently Exported 2'!N141=1, "have", "missing"),IF('Currently Exported 2'!N141=1, "extra", "ignore"))</f>
        <v>extra</v>
      </c>
      <c r="O141" s="1" t="str">
        <f ca="1">IF(OR(procTags!O141="white",procTags!O141="yellow",procTags!O141="grey"),IF('Currently Exported 2'!O141=1, "have", "missing"),IF('Currently Exported 2'!O141=1, "extra", "ignore"))</f>
        <v>extra</v>
      </c>
      <c r="P141" s="1" t="str">
        <f ca="1">IF(OR(procTags!P141="white",procTags!P141="yellow",procTags!P141="grey"),IF('Currently Exported 2'!P141=1, "have", "missing"),IF('Currently Exported 2'!P141=1, "extra", "ignore"))</f>
        <v>ignore</v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>
        <f ca="1">IF(OR(procTags!B142="white",procTags!B142="yellow",procTags!B142="grey"),IF('Currently Exported 2'!B142=1, "have", "missing"),IF('Currently Exported 2'!B142=1, "extra", "ignore"))</f>
        <v>ignore</v>
      </c>
      <c r="C142" s="1" t="str">
        <f ca="1">IF(OR(procTags!C142="white",procTags!C142="yellow",procTags!C142="grey"),IF('Currently Exported 2'!C142=1, "have", "missing"),IF('Currently Exported 2'!C142=1, "extra", "ignore"))</f>
        <v>ignore</v>
      </c>
      <c r="D142" s="1" t="str">
        <f ca="1">IF(OR(procTags!D142="white",procTags!D142="yellow",procTags!D142="grey"),IF('Currently Exported 2'!D142=1, "have", "missing"),IF('Currently Exported 2'!D142=1, "extra", "ignore"))</f>
        <v>extra</v>
      </c>
      <c r="E142" s="1" t="str">
        <f ca="1">IF(OR(procTags!E142="white",procTags!E142="yellow",procTags!E142="grey"),IF('Currently Exported 2'!E142=1, "have", "missing"),IF('Currently Exported 2'!E142=1, "extra", "ignore"))</f>
        <v>extra</v>
      </c>
      <c r="F142" s="1" t="str">
        <f ca="1">IF(OR(procTags!F142="white",procTags!F142="yellow",procTags!F142="grey"),IF('Currently Exported 2'!F142=1, "have", "missing"),IF('Currently Exported 2'!F142=1, "extra", "ignore"))</f>
        <v>extra</v>
      </c>
      <c r="G142" s="1" t="str">
        <f ca="1">IF(OR(procTags!G142="white",procTags!G142="yellow",procTags!G142="grey"),IF('Currently Exported 2'!G142=1, "have", "missing"),IF('Currently Exported 2'!G142=1, "extra", "ignore"))</f>
        <v>extra</v>
      </c>
      <c r="H142" s="1" t="str">
        <f ca="1">IF(OR(procTags!H142="white",procTags!H142="yellow",procTags!H142="grey"),IF('Currently Exported 2'!H142=1, "have", "missing"),IF('Currently Exported 2'!H142=1, "extra", "ignore"))</f>
        <v>extra</v>
      </c>
      <c r="I142" s="1" t="str">
        <f ca="1">IF(OR(procTags!I142="white",procTags!I142="yellow",procTags!I142="grey"),IF('Currently Exported 2'!I142=1, "have", "missing"),IF('Currently Exported 2'!I142=1, "extra", "ignore"))</f>
        <v>extra</v>
      </c>
      <c r="J142" s="1" t="str">
        <f ca="1">IF(OR(procTags!J142="white",procTags!J142="yellow",procTags!J142="grey"),IF('Currently Exported 2'!J142=1, "have", "missing"),IF('Currently Exported 2'!J142=1, "extra", "ignore"))</f>
        <v>extra</v>
      </c>
      <c r="K142" s="1" t="str">
        <f ca="1">IF(OR(procTags!K142="white",procTags!K142="yellow",procTags!K142="grey"),IF('Currently Exported 2'!K142=1, "have", "missing"),IF('Currently Exported 2'!K142=1, "extra", "ignore"))</f>
        <v>extra</v>
      </c>
      <c r="L142" s="1" t="str">
        <f ca="1">IF(OR(procTags!L142="white",procTags!L142="yellow",procTags!L142="grey"),IF('Currently Exported 2'!L142=1, "have", "missing"),IF('Currently Exported 2'!L142=1, "extra", "ignore"))</f>
        <v>extra</v>
      </c>
      <c r="M142" s="1" t="str">
        <f ca="1">IF(OR(procTags!M142="white",procTags!M142="yellow",procTags!M142="grey"),IF('Currently Exported 2'!M142=1, "have", "missing"),IF('Currently Exported 2'!M142=1, "extra", "ignore"))</f>
        <v>extra</v>
      </c>
      <c r="N142" s="1" t="str">
        <f ca="1">IF(OR(procTags!N142="white",procTags!N142="yellow",procTags!N142="grey"),IF('Currently Exported 2'!N142=1, "have", "missing"),IF('Currently Exported 2'!N142=1, "extra", "ignore"))</f>
        <v>extra</v>
      </c>
      <c r="O142" s="1" t="str">
        <f ca="1">IF(OR(procTags!O142="white",procTags!O142="yellow",procTags!O142="grey"),IF('Currently Exported 2'!O142=1, "have", "missing"),IF('Currently Exported 2'!O142=1, "extra", "ignore"))</f>
        <v>extra</v>
      </c>
      <c r="P142" s="1" t="str">
        <f ca="1">IF(OR(procTags!P142="white",procTags!P142="yellow",procTags!P142="grey"),IF('Currently Exported 2'!P142=1, "have", "missing"),IF('Currently Exported 2'!P142=1, "extra", "ignore"))</f>
        <v>ignore</v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>
        <f ca="1">IF(OR(procTags!B143="white",procTags!B143="yellow",procTags!B143="grey"),IF('Currently Exported 2'!B143=1, "have", "missing"),IF('Currently Exported 2'!B143=1, "extra", "ignore"))</f>
        <v>ignore</v>
      </c>
      <c r="C143" s="1" t="str">
        <f ca="1">IF(OR(procTags!C143="white",procTags!C143="yellow",procTags!C143="grey"),IF('Currently Exported 2'!C143=1, "have", "missing"),IF('Currently Exported 2'!C143=1, "extra", "ignore"))</f>
        <v>ignore</v>
      </c>
      <c r="D143" s="1" t="str">
        <f ca="1">IF(OR(procTags!D143="white",procTags!D143="yellow",procTags!D143="grey"),IF('Currently Exported 2'!D143=1, "have", "missing"),IF('Currently Exported 2'!D143=1, "extra", "ignore"))</f>
        <v>extra</v>
      </c>
      <c r="E143" s="1" t="str">
        <f ca="1">IF(OR(procTags!E143="white",procTags!E143="yellow",procTags!E143="grey"),IF('Currently Exported 2'!E143=1, "have", "missing"),IF('Currently Exported 2'!E143=1, "extra", "ignore"))</f>
        <v>extra</v>
      </c>
      <c r="F143" s="1" t="str">
        <f ca="1">IF(OR(procTags!F143="white",procTags!F143="yellow",procTags!F143="grey"),IF('Currently Exported 2'!F143=1, "have", "missing"),IF('Currently Exported 2'!F143=1, "extra", "ignore"))</f>
        <v>extra</v>
      </c>
      <c r="G143" s="1" t="str">
        <f ca="1">IF(OR(procTags!G143="white",procTags!G143="yellow",procTags!G143="grey"),IF('Currently Exported 2'!G143=1, "have", "missing"),IF('Currently Exported 2'!G143=1, "extra", "ignore"))</f>
        <v>extra</v>
      </c>
      <c r="H143" s="1" t="str">
        <f ca="1">IF(OR(procTags!H143="white",procTags!H143="yellow",procTags!H143="grey"),IF('Currently Exported 2'!H143=1, "have", "missing"),IF('Currently Exported 2'!H143=1, "extra", "ignore"))</f>
        <v>extra</v>
      </c>
      <c r="I143" s="1" t="str">
        <f ca="1">IF(OR(procTags!I143="white",procTags!I143="yellow",procTags!I143="grey"),IF('Currently Exported 2'!I143=1, "have", "missing"),IF('Currently Exported 2'!I143=1, "extra", "ignore"))</f>
        <v>extra</v>
      </c>
      <c r="J143" s="1" t="str">
        <f ca="1">IF(OR(procTags!J143="white",procTags!J143="yellow",procTags!J143="grey"),IF('Currently Exported 2'!J143=1, "have", "missing"),IF('Currently Exported 2'!J143=1, "extra", "ignore"))</f>
        <v>extra</v>
      </c>
      <c r="K143" s="1" t="str">
        <f ca="1">IF(OR(procTags!K143="white",procTags!K143="yellow",procTags!K143="grey"),IF('Currently Exported 2'!K143=1, "have", "missing"),IF('Currently Exported 2'!K143=1, "extra", "ignore"))</f>
        <v>extra</v>
      </c>
      <c r="L143" s="1" t="str">
        <f ca="1">IF(OR(procTags!L143="white",procTags!L143="yellow",procTags!L143="grey"),IF('Currently Exported 2'!L143=1, "have", "missing"),IF('Currently Exported 2'!L143=1, "extra", "ignore"))</f>
        <v>extra</v>
      </c>
      <c r="M143" s="1" t="str">
        <f ca="1">IF(OR(procTags!M143="white",procTags!M143="yellow",procTags!M143="grey"),IF('Currently Exported 2'!M143=1, "have", "missing"),IF('Currently Exported 2'!M143=1, "extra", "ignore"))</f>
        <v>extra</v>
      </c>
      <c r="N143" s="1" t="str">
        <f ca="1">IF(OR(procTags!N143="white",procTags!N143="yellow",procTags!N143="grey"),IF('Currently Exported 2'!N143=1, "have", "missing"),IF('Currently Exported 2'!N143=1, "extra", "ignore"))</f>
        <v>extra</v>
      </c>
      <c r="O143" s="1" t="str">
        <f ca="1">IF(OR(procTags!O143="white",procTags!O143="yellow",procTags!O143="grey"),IF('Currently Exported 2'!O143=1, "have", "missing"),IF('Currently Exported 2'!O143=1, "extra", "ignore"))</f>
        <v>extra</v>
      </c>
      <c r="P143" s="1" t="str">
        <f ca="1">IF(OR(procTags!P143="white",procTags!P143="yellow",procTags!P143="grey"),IF('Currently Exported 2'!P143=1, "have", "missing"),IF('Currently Exported 2'!P143=1, "extra", "ignore"))</f>
        <v>ignore</v>
      </c>
    </row>
    <row r="144" spans="1:16" x14ac:dyDescent="0.2">
      <c r="A144" s="1" t="str">
        <f ca="1">IFERROR(__xludf.DUMMYFUNCTION("""COMPUTED_VALUE"""),"humid_exh_temp")</f>
        <v>humid_exh_temp</v>
      </c>
      <c r="B144" s="1" t="str">
        <f ca="1">IF(OR(procTags!B144="white",procTags!B144="yellow",procTags!B144="grey"),IF('Currently Exported 2'!B144=1, "have", "missing"),IF('Currently Exported 2'!B144=1, "extra", "ignore"))</f>
        <v>ignore</v>
      </c>
      <c r="C144" s="1" t="str">
        <f ca="1">IF(OR(procTags!C144="white",procTags!C144="yellow",procTags!C144="grey"),IF('Currently Exported 2'!C144=1, "have", "missing"),IF('Currently Exported 2'!C144=1, "extra", "ignore"))</f>
        <v>ignore</v>
      </c>
      <c r="D144" s="1" t="str">
        <f ca="1">IF(OR(procTags!D144="white",procTags!D144="yellow",procTags!D144="grey"),IF('Currently Exported 2'!D144=1, "have", "missing"),IF('Currently Exported 2'!D144=1, "extra", "ignore"))</f>
        <v>ignore</v>
      </c>
      <c r="E144" s="1" t="str">
        <f ca="1">IF(OR(procTags!E144="white",procTags!E144="yellow",procTags!E144="grey"),IF('Currently Exported 2'!E144=1, "have", "missing"),IF('Currently Exported 2'!E144=1, "extra", "ignore"))</f>
        <v>ignore</v>
      </c>
      <c r="F144" s="1" t="str">
        <f ca="1">IF(OR(procTags!F144="white",procTags!F144="yellow",procTags!F144="grey"),IF('Currently Exported 2'!F144=1, "have", "missing"),IF('Currently Exported 2'!F144=1, "extra", "ignore"))</f>
        <v>ignore</v>
      </c>
      <c r="G144" s="1" t="str">
        <f ca="1">IF(OR(procTags!G144="white",procTags!G144="yellow",procTags!G144="grey"),IF('Currently Exported 2'!G144=1, "have", "missing"),IF('Currently Exported 2'!G144=1, "extra", "ignore"))</f>
        <v>ignore</v>
      </c>
      <c r="H144" s="1" t="str">
        <f ca="1">IF(OR(procTags!H144="white",procTags!H144="yellow",procTags!H144="grey"),IF('Currently Exported 2'!H144=1, "have", "missing"),IF('Currently Exported 2'!H144=1, "extra", "ignore"))</f>
        <v>ignore</v>
      </c>
      <c r="I144" s="1" t="str">
        <f ca="1">IF(OR(procTags!I144="white",procTags!I144="yellow",procTags!I144="grey"),IF('Currently Exported 2'!I144=1, "have", "missing"),IF('Currently Exported 2'!I144=1, "extra", "ignore"))</f>
        <v>ignore</v>
      </c>
      <c r="J144" s="1" t="str">
        <f ca="1">IF(OR(procTags!J144="white",procTags!J144="yellow",procTags!J144="grey"),IF('Currently Exported 2'!J144=1, "have", "missing"),IF('Currently Exported 2'!J144=1, "extra", "ignore"))</f>
        <v>ignore</v>
      </c>
      <c r="K144" s="1" t="str">
        <f ca="1">IF(OR(procTags!K144="white",procTags!K144="yellow",procTags!K144="grey"),IF('Currently Exported 2'!K144=1, "have", "missing"),IF('Currently Exported 2'!K144=1, "extra", "ignore"))</f>
        <v>ignore</v>
      </c>
      <c r="L144" s="1" t="str">
        <f ca="1">IF(OR(procTags!L144="white",procTags!L144="yellow",procTags!L144="grey"),IF('Currently Exported 2'!L144=1, "have", "missing"),IF('Currently Exported 2'!L144=1, "extra", "ignore"))</f>
        <v>ignore</v>
      </c>
      <c r="M144" s="1" t="str">
        <f ca="1">IF(OR(procTags!M144="white",procTags!M144="yellow",procTags!M144="grey"),IF('Currently Exported 2'!M144=1, "have", "missing"),IF('Currently Exported 2'!M144=1, "extra", "ignore"))</f>
        <v>ignore</v>
      </c>
      <c r="N144" s="1" t="str">
        <f ca="1">IF(OR(procTags!N144="white",procTags!N144="yellow",procTags!N144="grey"),IF('Currently Exported 2'!N144=1, "have", "missing"),IF('Currently Exported 2'!N144=1, "extra", "ignore"))</f>
        <v>ignore</v>
      </c>
      <c r="O144" s="1" t="str">
        <f ca="1">IF(OR(procTags!O144="white",procTags!O144="yellow",procTags!O144="grey"),IF('Currently Exported 2'!O144=1, "have", "missing"),IF('Currently Exported 2'!O144=1, "extra", "ignore"))</f>
        <v>ignore</v>
      </c>
      <c r="P144" s="1" t="str">
        <f ca="1">IF(OR(procTags!P144="white",procTags!P144="yellow",procTags!P144="grey"),IF('Currently Exported 2'!P144=1, "have", "missing"),IF('Currently Exported 2'!P144=1, "extra", "ignore"))</f>
        <v>ignore</v>
      </c>
    </row>
    <row r="145" spans="1:16" x14ac:dyDescent="0.2">
      <c r="A145" s="1" t="str">
        <f ca="1">IFERROR(__xludf.DUMMYFUNCTION("""COMPUTED_VALUE"""),"humid_pid_out")</f>
        <v>humid_pid_out</v>
      </c>
      <c r="B145" s="1" t="str">
        <f ca="1">IF(OR(procTags!B145="white",procTags!B145="yellow",procTags!B145="grey"),IF('Currently Exported 2'!B145=1, "have", "missing"),IF('Currently Exported 2'!B145=1, "extra", "ignore"))</f>
        <v>ignore</v>
      </c>
      <c r="C145" s="1" t="str">
        <f ca="1">IF(OR(procTags!C145="white",procTags!C145="yellow",procTags!C145="grey"),IF('Currently Exported 2'!C145=1, "have", "missing"),IF('Currently Exported 2'!C145=1, "extra", "ignore"))</f>
        <v>ignore</v>
      </c>
      <c r="D145" s="1" t="str">
        <f ca="1">IF(OR(procTags!D145="white",procTags!D145="yellow",procTags!D145="grey"),IF('Currently Exported 2'!D145=1, "have", "missing"),IF('Currently Exported 2'!D145=1, "extra", "ignore"))</f>
        <v>ignore</v>
      </c>
      <c r="E145" s="1" t="str">
        <f ca="1">IF(OR(procTags!E145="white",procTags!E145="yellow",procTags!E145="grey"),IF('Currently Exported 2'!E145=1, "have", "missing"),IF('Currently Exported 2'!E145=1, "extra", "ignore"))</f>
        <v>ignore</v>
      </c>
      <c r="F145" s="1" t="str">
        <f ca="1">IF(OR(procTags!F145="white",procTags!F145="yellow",procTags!F145="grey"),IF('Currently Exported 2'!F145=1, "have", "missing"),IF('Currently Exported 2'!F145=1, "extra", "ignore"))</f>
        <v>ignore</v>
      </c>
      <c r="G145" s="1" t="str">
        <f ca="1">IF(OR(procTags!G145="white",procTags!G145="yellow",procTags!G145="grey"),IF('Currently Exported 2'!G145=1, "have", "missing"),IF('Currently Exported 2'!G145=1, "extra", "ignore"))</f>
        <v>ignore</v>
      </c>
      <c r="H145" s="1" t="str">
        <f ca="1">IF(OR(procTags!H145="white",procTags!H145="yellow",procTags!H145="grey"),IF('Currently Exported 2'!H145=1, "have", "missing"),IF('Currently Exported 2'!H145=1, "extra", "ignore"))</f>
        <v>ignore</v>
      </c>
      <c r="I145" s="1" t="str">
        <f ca="1">IF(OR(procTags!I145="white",procTags!I145="yellow",procTags!I145="grey"),IF('Currently Exported 2'!I145=1, "have", "missing"),IF('Currently Exported 2'!I145=1, "extra", "ignore"))</f>
        <v>ignore</v>
      </c>
      <c r="J145" s="1" t="str">
        <f ca="1">IF(OR(procTags!J145="white",procTags!J145="yellow",procTags!J145="grey"),IF('Currently Exported 2'!J145=1, "have", "missing"),IF('Currently Exported 2'!J145=1, "extra", "ignore"))</f>
        <v>ignore</v>
      </c>
      <c r="K145" s="1" t="str">
        <f ca="1">IF(OR(procTags!K145="white",procTags!K145="yellow",procTags!K145="grey"),IF('Currently Exported 2'!K145=1, "have", "missing"),IF('Currently Exported 2'!K145=1, "extra", "ignore"))</f>
        <v>ignore</v>
      </c>
      <c r="L145" s="1" t="str">
        <f ca="1">IF(OR(procTags!L145="white",procTags!L145="yellow",procTags!L145="grey"),IF('Currently Exported 2'!L145=1, "have", "missing"),IF('Currently Exported 2'!L145=1, "extra", "ignore"))</f>
        <v>ignore</v>
      </c>
      <c r="M145" s="1" t="str">
        <f ca="1">IF(OR(procTags!M145="white",procTags!M145="yellow",procTags!M145="grey"),IF('Currently Exported 2'!M145=1, "have", "missing"),IF('Currently Exported 2'!M145=1, "extra", "ignore"))</f>
        <v>ignore</v>
      </c>
      <c r="N145" s="1" t="str">
        <f ca="1">IF(OR(procTags!N145="white",procTags!N145="yellow",procTags!N145="grey"),IF('Currently Exported 2'!N145=1, "have", "missing"),IF('Currently Exported 2'!N145=1, "extra", "ignore"))</f>
        <v>ignore</v>
      </c>
      <c r="O145" s="1" t="str">
        <f ca="1">IF(OR(procTags!O145="white",procTags!O145="yellow",procTags!O145="grey"),IF('Currently Exported 2'!O145=1, "have", "missing"),IF('Currently Exported 2'!O145=1, "extra", "ignore"))</f>
        <v>ignore</v>
      </c>
      <c r="P145" s="1" t="str">
        <f ca="1">IF(OR(procTags!P145="white",procTags!P145="yellow",procTags!P145="grey"),IF('Currently Exported 2'!P145=1, "have", "missing"),IF('Currently Exported 2'!P145=1, "extra", "ignore"))</f>
        <v>ignore</v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>
        <f ca="1">IF(OR(procTags!B146="white",procTags!B146="yellow",procTags!B146="grey"),IF('Currently Exported 2'!B146=1, "have", "missing"),IF('Currently Exported 2'!B146=1, "extra", "ignore"))</f>
        <v>ignore</v>
      </c>
      <c r="C146" s="1" t="str">
        <f ca="1">IF(OR(procTags!C146="white",procTags!C146="yellow",procTags!C146="grey"),IF('Currently Exported 2'!C146=1, "have", "missing"),IF('Currently Exported 2'!C146=1, "extra", "ignore"))</f>
        <v>ignore</v>
      </c>
      <c r="D146" s="1" t="str">
        <f ca="1">IF(OR(procTags!D146="white",procTags!D146="yellow",procTags!D146="grey"),IF('Currently Exported 2'!D146=1, "have", "missing"),IF('Currently Exported 2'!D146=1, "extra", "ignore"))</f>
        <v>ignore</v>
      </c>
      <c r="E146" s="1" t="str">
        <f ca="1">IF(OR(procTags!E146="white",procTags!E146="yellow",procTags!E146="grey"),IF('Currently Exported 2'!E146=1, "have", "missing"),IF('Currently Exported 2'!E146=1, "extra", "ignore"))</f>
        <v>ignore</v>
      </c>
      <c r="F146" s="1" t="str">
        <f ca="1">IF(OR(procTags!F146="white",procTags!F146="yellow",procTags!F146="grey"),IF('Currently Exported 2'!F146=1, "have", "missing"),IF('Currently Exported 2'!F146=1, "extra", "ignore"))</f>
        <v>ignore</v>
      </c>
      <c r="G146" s="1" t="str">
        <f ca="1">IF(OR(procTags!G146="white",procTags!G146="yellow",procTags!G146="grey"),IF('Currently Exported 2'!G146=1, "have", "missing"),IF('Currently Exported 2'!G146=1, "extra", "ignore"))</f>
        <v>ignore</v>
      </c>
      <c r="H146" s="1" t="str">
        <f ca="1">IF(OR(procTags!H146="white",procTags!H146="yellow",procTags!H146="grey"),IF('Currently Exported 2'!H146=1, "have", "missing"),IF('Currently Exported 2'!H146=1, "extra", "ignore"))</f>
        <v>ignore</v>
      </c>
      <c r="I146" s="1" t="str">
        <f ca="1">IF(OR(procTags!I146="white",procTags!I146="yellow",procTags!I146="grey"),IF('Currently Exported 2'!I146=1, "have", "missing"),IF('Currently Exported 2'!I146=1, "extra", "ignore"))</f>
        <v>ignore</v>
      </c>
      <c r="J146" s="1" t="str">
        <f ca="1">IF(OR(procTags!J146="white",procTags!J146="yellow",procTags!J146="grey"),IF('Currently Exported 2'!J146=1, "have", "missing"),IF('Currently Exported 2'!J146=1, "extra", "ignore"))</f>
        <v>ignore</v>
      </c>
      <c r="K146" s="1" t="str">
        <f ca="1">IF(OR(procTags!K146="white",procTags!K146="yellow",procTags!K146="grey"),IF('Currently Exported 2'!K146=1, "have", "missing"),IF('Currently Exported 2'!K146=1, "extra", "ignore"))</f>
        <v>ignore</v>
      </c>
      <c r="L146" s="1" t="str">
        <f ca="1">IF(OR(procTags!L146="white",procTags!L146="yellow",procTags!L146="grey"),IF('Currently Exported 2'!L146=1, "have", "missing"),IF('Currently Exported 2'!L146=1, "extra", "ignore"))</f>
        <v>ignore</v>
      </c>
      <c r="M146" s="1" t="str">
        <f ca="1">IF(OR(procTags!M146="white",procTags!M146="yellow",procTags!M146="grey"),IF('Currently Exported 2'!M146=1, "have", "missing"),IF('Currently Exported 2'!M146=1, "extra", "ignore"))</f>
        <v>ignore</v>
      </c>
      <c r="N146" s="1" t="str">
        <f ca="1">IF(OR(procTags!N146="white",procTags!N146="yellow",procTags!N146="grey"),IF('Currently Exported 2'!N146=1, "have", "missing"),IF('Currently Exported 2'!N146=1, "extra", "ignore"))</f>
        <v>ignore</v>
      </c>
      <c r="O146" s="1" t="str">
        <f ca="1">IF(OR(procTags!O146="white",procTags!O146="yellow",procTags!O146="grey"),IF('Currently Exported 2'!O146=1, "have", "missing"),IF('Currently Exported 2'!O146=1, "extra", "ignore"))</f>
        <v>ignore</v>
      </c>
      <c r="P146" s="1" t="str">
        <f ca="1">IF(OR(procTags!P146="white",procTags!P146="yellow",procTags!P146="grey"),IF('Currently Exported 2'!P146=1, "have", "missing"),IF('Currently Exported 2'!P146=1, "extra", "ignore"))</f>
        <v>ignore</v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>
        <f ca="1">IF(OR(procTags!B147="white",procTags!B147="yellow",procTags!B147="grey"),IF('Currently Exported 2'!B147=1, "have", "missing"),IF('Currently Exported 2'!B147=1, "extra", "ignore"))</f>
        <v>ignore</v>
      </c>
      <c r="C147" s="1" t="str">
        <f ca="1">IF(OR(procTags!C147="white",procTags!C147="yellow",procTags!C147="grey"),IF('Currently Exported 2'!C147=1, "have", "missing"),IF('Currently Exported 2'!C147=1, "extra", "ignore"))</f>
        <v>ignore</v>
      </c>
      <c r="D147" s="1" t="str">
        <f ca="1">IF(OR(procTags!D147="white",procTags!D147="yellow",procTags!D147="grey"),IF('Currently Exported 2'!D147=1, "have", "missing"),IF('Currently Exported 2'!D147=1, "extra", "ignore"))</f>
        <v>ignore</v>
      </c>
      <c r="E147" s="1" t="str">
        <f ca="1">IF(OR(procTags!E147="white",procTags!E147="yellow",procTags!E147="grey"),IF('Currently Exported 2'!E147=1, "have", "missing"),IF('Currently Exported 2'!E147=1, "extra", "ignore"))</f>
        <v>ignore</v>
      </c>
      <c r="F147" s="1" t="str">
        <f ca="1">IF(OR(procTags!F147="white",procTags!F147="yellow",procTags!F147="grey"),IF('Currently Exported 2'!F147=1, "have", "missing"),IF('Currently Exported 2'!F147=1, "extra", "ignore"))</f>
        <v>ignore</v>
      </c>
      <c r="G147" s="1" t="str">
        <f ca="1">IF(OR(procTags!G147="white",procTags!G147="yellow",procTags!G147="grey"),IF('Currently Exported 2'!G147=1, "have", "missing"),IF('Currently Exported 2'!G147=1, "extra", "ignore"))</f>
        <v>ignore</v>
      </c>
      <c r="H147" s="1" t="str">
        <f ca="1">IF(OR(procTags!H147="white",procTags!H147="yellow",procTags!H147="grey"),IF('Currently Exported 2'!H147=1, "have", "missing"),IF('Currently Exported 2'!H147=1, "extra", "ignore"))</f>
        <v>ignore</v>
      </c>
      <c r="I147" s="1" t="str">
        <f ca="1">IF(OR(procTags!I147="white",procTags!I147="yellow",procTags!I147="grey"),IF('Currently Exported 2'!I147=1, "have", "missing"),IF('Currently Exported 2'!I147=1, "extra", "ignore"))</f>
        <v>ignore</v>
      </c>
      <c r="J147" s="1" t="str">
        <f ca="1">IF(OR(procTags!J147="white",procTags!J147="yellow",procTags!J147="grey"),IF('Currently Exported 2'!J147=1, "have", "missing"),IF('Currently Exported 2'!J147=1, "extra", "ignore"))</f>
        <v>ignore</v>
      </c>
      <c r="K147" s="1" t="str">
        <f ca="1">IF(OR(procTags!K147="white",procTags!K147="yellow",procTags!K147="grey"),IF('Currently Exported 2'!K147=1, "have", "missing"),IF('Currently Exported 2'!K147=1, "extra", "ignore"))</f>
        <v>ignore</v>
      </c>
      <c r="L147" s="1" t="str">
        <f ca="1">IF(OR(procTags!L147="white",procTags!L147="yellow",procTags!L147="grey"),IF('Currently Exported 2'!L147=1, "have", "missing"),IF('Currently Exported 2'!L147=1, "extra", "ignore"))</f>
        <v>ignore</v>
      </c>
      <c r="M147" s="1" t="str">
        <f ca="1">IF(OR(procTags!M147="white",procTags!M147="yellow",procTags!M147="grey"),IF('Currently Exported 2'!M147=1, "have", "missing"),IF('Currently Exported 2'!M147=1, "extra", "ignore"))</f>
        <v>ignore</v>
      </c>
      <c r="N147" s="1" t="str">
        <f ca="1">IF(OR(procTags!N147="white",procTags!N147="yellow",procTags!N147="grey"),IF('Currently Exported 2'!N147=1, "have", "missing"),IF('Currently Exported 2'!N147=1, "extra", "ignore"))</f>
        <v>ignore</v>
      </c>
      <c r="O147" s="1" t="str">
        <f ca="1">IF(OR(procTags!O147="white",procTags!O147="yellow",procTags!O147="grey"),IF('Currently Exported 2'!O147=1, "have", "missing"),IF('Currently Exported 2'!O147=1, "extra", "ignore"))</f>
        <v>ignore</v>
      </c>
      <c r="P147" s="1" t="str">
        <f ca="1">IF(OR(procTags!P147="white",procTags!P147="yellow",procTags!P147="grey"),IF('Currently Exported 2'!P147=1, "have", "missing"),IF('Currently Exported 2'!P147=1, "extra", "ignore"))</f>
        <v>ignore</v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>
        <f ca="1">IF(OR(procTags!B148="white",procTags!B148="yellow",procTags!B148="grey"),IF('Currently Exported 2'!B148=1, "have", "missing"),IF('Currently Exported 2'!B148=1, "extra", "ignore"))</f>
        <v>ignore</v>
      </c>
      <c r="C148" s="1" t="str">
        <f ca="1">IF(OR(procTags!C148="white",procTags!C148="yellow",procTags!C148="grey"),IF('Currently Exported 2'!C148=1, "have", "missing"),IF('Currently Exported 2'!C148=1, "extra", "ignore"))</f>
        <v>ignore</v>
      </c>
      <c r="D148" s="1" t="str">
        <f ca="1">IF(OR(procTags!D148="white",procTags!D148="yellow",procTags!D148="grey"),IF('Currently Exported 2'!D148=1, "have", "missing"),IF('Currently Exported 2'!D148=1, "extra", "ignore"))</f>
        <v>ignore</v>
      </c>
      <c r="E148" s="1" t="str">
        <f ca="1">IF(OR(procTags!E148="white",procTags!E148="yellow",procTags!E148="grey"),IF('Currently Exported 2'!E148=1, "have", "missing"),IF('Currently Exported 2'!E148=1, "extra", "ignore"))</f>
        <v>ignore</v>
      </c>
      <c r="F148" s="1" t="str">
        <f ca="1">IF(OR(procTags!F148="white",procTags!F148="yellow",procTags!F148="grey"),IF('Currently Exported 2'!F148=1, "have", "missing"),IF('Currently Exported 2'!F148=1, "extra", "ignore"))</f>
        <v>ignore</v>
      </c>
      <c r="G148" s="1" t="str">
        <f ca="1">IF(OR(procTags!G148="white",procTags!G148="yellow",procTags!G148="grey"),IF('Currently Exported 2'!G148=1, "have", "missing"),IF('Currently Exported 2'!G148=1, "extra", "ignore"))</f>
        <v>ignore</v>
      </c>
      <c r="H148" s="1" t="str">
        <f ca="1">IF(OR(procTags!H148="white",procTags!H148="yellow",procTags!H148="grey"),IF('Currently Exported 2'!H148=1, "have", "missing"),IF('Currently Exported 2'!H148=1, "extra", "ignore"))</f>
        <v>ignore</v>
      </c>
      <c r="I148" s="1" t="str">
        <f ca="1">IF(OR(procTags!I148="white",procTags!I148="yellow",procTags!I148="grey"),IF('Currently Exported 2'!I148=1, "have", "missing"),IF('Currently Exported 2'!I148=1, "extra", "ignore"))</f>
        <v>ignore</v>
      </c>
      <c r="J148" s="1" t="str">
        <f ca="1">IF(OR(procTags!J148="white",procTags!J148="yellow",procTags!J148="grey"),IF('Currently Exported 2'!J148=1, "have", "missing"),IF('Currently Exported 2'!J148=1, "extra", "ignore"))</f>
        <v>ignore</v>
      </c>
      <c r="K148" s="1" t="str">
        <f ca="1">IF(OR(procTags!K148="white",procTags!K148="yellow",procTags!K148="grey"),IF('Currently Exported 2'!K148=1, "have", "missing"),IF('Currently Exported 2'!K148=1, "extra", "ignore"))</f>
        <v>ignore</v>
      </c>
      <c r="L148" s="1" t="str">
        <f ca="1">IF(OR(procTags!L148="white",procTags!L148="yellow",procTags!L148="grey"),IF('Currently Exported 2'!L148=1, "have", "missing"),IF('Currently Exported 2'!L148=1, "extra", "ignore"))</f>
        <v>ignore</v>
      </c>
      <c r="M148" s="1" t="str">
        <f ca="1">IF(OR(procTags!M148="white",procTags!M148="yellow",procTags!M148="grey"),IF('Currently Exported 2'!M148=1, "have", "missing"),IF('Currently Exported 2'!M148=1, "extra", "ignore"))</f>
        <v>ignore</v>
      </c>
      <c r="N148" s="1" t="str">
        <f ca="1">IF(OR(procTags!N148="white",procTags!N148="yellow",procTags!N148="grey"),IF('Currently Exported 2'!N148=1, "have", "missing"),IF('Currently Exported 2'!N148=1, "extra", "ignore"))</f>
        <v>ignore</v>
      </c>
      <c r="O148" s="1" t="str">
        <f ca="1">IF(OR(procTags!O148="white",procTags!O148="yellow",procTags!O148="grey"),IF('Currently Exported 2'!O148=1, "have", "missing"),IF('Currently Exported 2'!O148=1, "extra", "ignore"))</f>
        <v>ignore</v>
      </c>
      <c r="P148" s="1" t="str">
        <f ca="1">IF(OR(procTags!P148="white",procTags!P148="yellow",procTags!P148="grey"),IF('Currently Exported 2'!P148=1, "have", "missing"),IF('Currently Exported 2'!P148=1, "extra", "ignore"))</f>
        <v>ignore</v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>
        <f ca="1">IF(OR(procTags!B149="white",procTags!B149="yellow",procTags!B149="grey"),IF('Currently Exported 2'!B149=1, "have", "missing"),IF('Currently Exported 2'!B149=1, "extra", "ignore"))</f>
        <v>ignore</v>
      </c>
      <c r="C149" s="1" t="str">
        <f ca="1">IF(OR(procTags!C149="white",procTags!C149="yellow",procTags!C149="grey"),IF('Currently Exported 2'!C149=1, "have", "missing"),IF('Currently Exported 2'!C149=1, "extra", "ignore"))</f>
        <v>ignore</v>
      </c>
      <c r="D149" s="1" t="str">
        <f ca="1">IF(OR(procTags!D149="white",procTags!D149="yellow",procTags!D149="grey"),IF('Currently Exported 2'!D149=1, "have", "missing"),IF('Currently Exported 2'!D149=1, "extra", "ignore"))</f>
        <v>ignore</v>
      </c>
      <c r="E149" s="1" t="str">
        <f ca="1">IF(OR(procTags!E149="white",procTags!E149="yellow",procTags!E149="grey"),IF('Currently Exported 2'!E149=1, "have", "missing"),IF('Currently Exported 2'!E149=1, "extra", "ignore"))</f>
        <v>ignore</v>
      </c>
      <c r="F149" s="1" t="str">
        <f ca="1">IF(OR(procTags!F149="white",procTags!F149="yellow",procTags!F149="grey"),IF('Currently Exported 2'!F149=1, "have", "missing"),IF('Currently Exported 2'!F149=1, "extra", "ignore"))</f>
        <v>ignore</v>
      </c>
      <c r="G149" s="1" t="str">
        <f ca="1">IF(OR(procTags!G149="white",procTags!G149="yellow",procTags!G149="grey"),IF('Currently Exported 2'!G149=1, "have", "missing"),IF('Currently Exported 2'!G149=1, "extra", "ignore"))</f>
        <v>ignore</v>
      </c>
      <c r="H149" s="1" t="str">
        <f ca="1">IF(OR(procTags!H149="white",procTags!H149="yellow",procTags!H149="grey"),IF('Currently Exported 2'!H149=1, "have", "missing"),IF('Currently Exported 2'!H149=1, "extra", "ignore"))</f>
        <v>ignore</v>
      </c>
      <c r="I149" s="1" t="str">
        <f ca="1">IF(OR(procTags!I149="white",procTags!I149="yellow",procTags!I149="grey"),IF('Currently Exported 2'!I149=1, "have", "missing"),IF('Currently Exported 2'!I149=1, "extra", "ignore"))</f>
        <v>ignore</v>
      </c>
      <c r="J149" s="1" t="str">
        <f ca="1">IF(OR(procTags!J149="white",procTags!J149="yellow",procTags!J149="grey"),IF('Currently Exported 2'!J149=1, "have", "missing"),IF('Currently Exported 2'!J149=1, "extra", "ignore"))</f>
        <v>ignore</v>
      </c>
      <c r="K149" s="1" t="str">
        <f ca="1">IF(OR(procTags!K149="white",procTags!K149="yellow",procTags!K149="grey"),IF('Currently Exported 2'!K149=1, "have", "missing"),IF('Currently Exported 2'!K149=1, "extra", "ignore"))</f>
        <v>ignore</v>
      </c>
      <c r="L149" s="1" t="str">
        <f ca="1">IF(OR(procTags!L149="white",procTags!L149="yellow",procTags!L149="grey"),IF('Currently Exported 2'!L149=1, "have", "missing"),IF('Currently Exported 2'!L149=1, "extra", "ignore"))</f>
        <v>ignore</v>
      </c>
      <c r="M149" s="1" t="str">
        <f ca="1">IF(OR(procTags!M149="white",procTags!M149="yellow",procTags!M149="grey"),IF('Currently Exported 2'!M149=1, "have", "missing"),IF('Currently Exported 2'!M149=1, "extra", "ignore"))</f>
        <v>ignore</v>
      </c>
      <c r="N149" s="1" t="str">
        <f ca="1">IF(OR(procTags!N149="white",procTags!N149="yellow",procTags!N149="grey"),IF('Currently Exported 2'!N149=1, "have", "missing"),IF('Currently Exported 2'!N149=1, "extra", "ignore"))</f>
        <v>ignore</v>
      </c>
      <c r="O149" s="1" t="str">
        <f ca="1">IF(OR(procTags!O149="white",procTags!O149="yellow",procTags!O149="grey"),IF('Currently Exported 2'!O149=1, "have", "missing"),IF('Currently Exported 2'!O149=1, "extra", "ignore"))</f>
        <v>ignore</v>
      </c>
      <c r="P149" s="1" t="str">
        <f ca="1">IF(OR(procTags!P149="white",procTags!P149="yellow",procTags!P149="grey"),IF('Currently Exported 2'!P149=1, "have", "missing"),IF('Currently Exported 2'!P149=1, "extra", "ignore"))</f>
        <v>ignore</v>
      </c>
    </row>
    <row r="150" spans="1:16" x14ac:dyDescent="0.2">
      <c r="A150" s="1" t="str">
        <f ca="1">IFERROR(__xludf.DUMMYFUNCTION("""COMPUTED_VALUE"""),"irga_cal_in_prog")</f>
        <v>irga_cal_in_prog</v>
      </c>
      <c r="B150" s="1" t="str">
        <f ca="1">IF(OR(procTags!B150="white",procTags!B150="yellow",procTags!B150="grey"),IF('Currently Exported 2'!B150=1, "have", "missing"),IF('Currently Exported 2'!B150=1, "extra", "ignore"))</f>
        <v>ignore</v>
      </c>
      <c r="C150" s="1" t="str">
        <f ca="1">IF(OR(procTags!C150="white",procTags!C150="yellow",procTags!C150="grey"),IF('Currently Exported 2'!C150=1, "have", "missing"),IF('Currently Exported 2'!C150=1, "extra", "ignore"))</f>
        <v>ignore</v>
      </c>
      <c r="D150" s="1" t="str">
        <f ca="1">IF(OR(procTags!D150="white",procTags!D150="yellow",procTags!D150="grey"),IF('Currently Exported 2'!D150=1, "have", "missing"),IF('Currently Exported 2'!D150=1, "extra", "ignore"))</f>
        <v>ignore</v>
      </c>
      <c r="E150" s="1" t="str">
        <f ca="1">IF(OR(procTags!E150="white",procTags!E150="yellow",procTags!E150="grey"),IF('Currently Exported 2'!E150=1, "have", "missing"),IF('Currently Exported 2'!E150=1, "extra", "ignore"))</f>
        <v>ignore</v>
      </c>
      <c r="F150" s="1" t="str">
        <f ca="1">IF(OR(procTags!F150="white",procTags!F150="yellow",procTags!F150="grey"),IF('Currently Exported 2'!F150=1, "have", "missing"),IF('Currently Exported 2'!F150=1, "extra", "ignore"))</f>
        <v>ignore</v>
      </c>
      <c r="G150" s="1" t="str">
        <f ca="1">IF(OR(procTags!G150="white",procTags!G150="yellow",procTags!G150="grey"),IF('Currently Exported 2'!G150=1, "have", "missing"),IF('Currently Exported 2'!G150=1, "extra", "ignore"))</f>
        <v>ignore</v>
      </c>
      <c r="H150" s="1" t="str">
        <f ca="1">IF(OR(procTags!H150="white",procTags!H150="yellow",procTags!H150="grey"),IF('Currently Exported 2'!H150=1, "have", "missing"),IF('Currently Exported 2'!H150=1, "extra", "ignore"))</f>
        <v>ignore</v>
      </c>
      <c r="I150" s="1" t="str">
        <f ca="1">IF(OR(procTags!I150="white",procTags!I150="yellow",procTags!I150="grey"),IF('Currently Exported 2'!I150=1, "have", "missing"),IF('Currently Exported 2'!I150=1, "extra", "ignore"))</f>
        <v>ignore</v>
      </c>
      <c r="J150" s="1" t="str">
        <f ca="1">IF(OR(procTags!J150="white",procTags!J150="yellow",procTags!J150="grey"),IF('Currently Exported 2'!J150=1, "have", "missing"),IF('Currently Exported 2'!J150=1, "extra", "ignore"))</f>
        <v>ignore</v>
      </c>
      <c r="K150" s="1" t="str">
        <f ca="1">IF(OR(procTags!K150="white",procTags!K150="yellow",procTags!K150="grey"),IF('Currently Exported 2'!K150=1, "have", "missing"),IF('Currently Exported 2'!K150=1, "extra", "ignore"))</f>
        <v>ignore</v>
      </c>
      <c r="L150" s="1" t="str">
        <f ca="1">IF(OR(procTags!L150="white",procTags!L150="yellow",procTags!L150="grey"),IF('Currently Exported 2'!L150=1, "have", "missing"),IF('Currently Exported 2'!L150=1, "extra", "ignore"))</f>
        <v>ignore</v>
      </c>
      <c r="M150" s="1" t="str">
        <f ca="1">IF(OR(procTags!M150="white",procTags!M150="yellow",procTags!M150="grey"),IF('Currently Exported 2'!M150=1, "have", "missing"),IF('Currently Exported 2'!M150=1, "extra", "ignore"))</f>
        <v>ignore</v>
      </c>
      <c r="N150" s="1" t="str">
        <f ca="1">IF(OR(procTags!N150="white",procTags!N150="yellow",procTags!N150="grey"),IF('Currently Exported 2'!N150=1, "have", "missing"),IF('Currently Exported 2'!N150=1, "extra", "ignore"))</f>
        <v>ignore</v>
      </c>
      <c r="O150" s="1" t="str">
        <f ca="1">IF(OR(procTags!O150="white",procTags!O150="yellow",procTags!O150="grey"),IF('Currently Exported 2'!O150=1, "have", "missing"),IF('Currently Exported 2'!O150=1, "extra", "ignore"))</f>
        <v>ignore</v>
      </c>
      <c r="P150" s="1" t="str">
        <f ca="1">IF(OR(procTags!P150="white",procTags!P150="yellow",procTags!P150="grey"),IF('Currently Exported 2'!P150=1, "have", "missing"),IF('Currently Exported 2'!P150=1, "extra", "ignore"))</f>
        <v>ignore</v>
      </c>
    </row>
    <row r="151" spans="1:16" x14ac:dyDescent="0.2">
      <c r="A151" s="1" t="str">
        <f ca="1">IFERROR(__xludf.DUMMYFUNCTION("""COMPUTED_VALUE"""),"irga_temp")</f>
        <v>irga_temp</v>
      </c>
      <c r="B151" s="1" t="str">
        <f ca="1">IF(OR(procTags!B151="white",procTags!B151="yellow",procTags!B151="grey"),IF('Currently Exported 2'!B151=1, "have", "missing"),IF('Currently Exported 2'!B151=1, "extra", "ignore"))</f>
        <v>ignore</v>
      </c>
      <c r="C151" s="1" t="str">
        <f ca="1">IF(OR(procTags!C151="white",procTags!C151="yellow",procTags!C151="grey"),IF('Currently Exported 2'!C151=1, "have", "missing"),IF('Currently Exported 2'!C151=1, "extra", "ignore"))</f>
        <v>ignore</v>
      </c>
      <c r="D151" s="1" t="str">
        <f ca="1">IF(OR(procTags!D151="white",procTags!D151="yellow",procTags!D151="grey"),IF('Currently Exported 2'!D151=1, "have", "missing"),IF('Currently Exported 2'!D151=1, "extra", "ignore"))</f>
        <v>ignore</v>
      </c>
      <c r="E151" s="1" t="str">
        <f ca="1">IF(OR(procTags!E151="white",procTags!E151="yellow",procTags!E151="grey"),IF('Currently Exported 2'!E151=1, "have", "missing"),IF('Currently Exported 2'!E151=1, "extra", "ignore"))</f>
        <v>ignore</v>
      </c>
      <c r="F151" s="1" t="str">
        <f ca="1">IF(OR(procTags!F151="white",procTags!F151="yellow",procTags!F151="grey"),IF('Currently Exported 2'!F151=1, "have", "missing"),IF('Currently Exported 2'!F151=1, "extra", "ignore"))</f>
        <v>ignore</v>
      </c>
      <c r="G151" s="1" t="str">
        <f ca="1">IF(OR(procTags!G151="white",procTags!G151="yellow",procTags!G151="grey"),IF('Currently Exported 2'!G151=1, "have", "missing"),IF('Currently Exported 2'!G151=1, "extra", "ignore"))</f>
        <v>ignore</v>
      </c>
      <c r="H151" s="1" t="str">
        <f ca="1">IF(OR(procTags!H151="white",procTags!H151="yellow",procTags!H151="grey"),IF('Currently Exported 2'!H151=1, "have", "missing"),IF('Currently Exported 2'!H151=1, "extra", "ignore"))</f>
        <v>ignore</v>
      </c>
      <c r="I151" s="1" t="str">
        <f ca="1">IF(OR(procTags!I151="white",procTags!I151="yellow",procTags!I151="grey"),IF('Currently Exported 2'!I151=1, "have", "missing"),IF('Currently Exported 2'!I151=1, "extra", "ignore"))</f>
        <v>ignore</v>
      </c>
      <c r="J151" s="1" t="str">
        <f ca="1">IF(OR(procTags!J151="white",procTags!J151="yellow",procTags!J151="grey"),IF('Currently Exported 2'!J151=1, "have", "missing"),IF('Currently Exported 2'!J151=1, "extra", "ignore"))</f>
        <v>ignore</v>
      </c>
      <c r="K151" s="1" t="str">
        <f ca="1">IF(OR(procTags!K151="white",procTags!K151="yellow",procTags!K151="grey"),IF('Currently Exported 2'!K151=1, "have", "missing"),IF('Currently Exported 2'!K151=1, "extra", "ignore"))</f>
        <v>ignore</v>
      </c>
      <c r="L151" s="1" t="str">
        <f ca="1">IF(OR(procTags!L151="white",procTags!L151="yellow",procTags!L151="grey"),IF('Currently Exported 2'!L151=1, "have", "missing"),IF('Currently Exported 2'!L151=1, "extra", "ignore"))</f>
        <v>ignore</v>
      </c>
      <c r="M151" s="1" t="str">
        <f ca="1">IF(OR(procTags!M151="white",procTags!M151="yellow",procTags!M151="grey"),IF('Currently Exported 2'!M151=1, "have", "missing"),IF('Currently Exported 2'!M151=1, "extra", "ignore"))</f>
        <v>ignore</v>
      </c>
      <c r="N151" s="1" t="str">
        <f ca="1">IF(OR(procTags!N151="white",procTags!N151="yellow",procTags!N151="grey"),IF('Currently Exported 2'!N151=1, "have", "missing"),IF('Currently Exported 2'!N151=1, "extra", "ignore"))</f>
        <v>ignore</v>
      </c>
      <c r="O151" s="1" t="str">
        <f ca="1">IF(OR(procTags!O151="white",procTags!O151="yellow",procTags!O151="grey"),IF('Currently Exported 2'!O151=1, "have", "missing"),IF('Currently Exported 2'!O151=1, "extra", "ignore"))</f>
        <v>ignore</v>
      </c>
      <c r="P151" s="1" t="str">
        <f ca="1">IF(OR(procTags!P151="white",procTags!P151="yellow",procTags!P151="grey"),IF('Currently Exported 2'!P151=1, "have", "missing"),IF('Currently Exported 2'!P151=1, "extra", "ignore"))</f>
        <v>ignore</v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>
        <f ca="1">IF(OR(procTags!B152="white",procTags!B152="yellow",procTags!B152="grey"),IF('Currently Exported 2'!B152=1, "have", "missing"),IF('Currently Exported 2'!B152=1, "extra", "ignore"))</f>
        <v>ignore</v>
      </c>
      <c r="C152" s="1" t="str">
        <f ca="1">IF(OR(procTags!C152="white",procTags!C152="yellow",procTags!C152="grey"),IF('Currently Exported 2'!C152=1, "have", "missing"),IF('Currently Exported 2'!C152=1, "extra", "ignore"))</f>
        <v>ignore</v>
      </c>
      <c r="D152" s="1" t="str">
        <f ca="1">IF(OR(procTags!D152="white",procTags!D152="yellow",procTags!D152="grey"),IF('Currently Exported 2'!D152=1, "have", "missing"),IF('Currently Exported 2'!D152=1, "extra", "ignore"))</f>
        <v>ignore</v>
      </c>
      <c r="E152" s="1" t="str">
        <f ca="1">IF(OR(procTags!E152="white",procTags!E152="yellow",procTags!E152="grey"),IF('Currently Exported 2'!E152=1, "have", "missing"),IF('Currently Exported 2'!E152=1, "extra", "ignore"))</f>
        <v>ignore</v>
      </c>
      <c r="F152" s="1" t="str">
        <f ca="1">IF(OR(procTags!F152="white",procTags!F152="yellow",procTags!F152="grey"),IF('Currently Exported 2'!F152=1, "have", "missing"),IF('Currently Exported 2'!F152=1, "extra", "ignore"))</f>
        <v>ignore</v>
      </c>
      <c r="G152" s="1" t="str">
        <f ca="1">IF(OR(procTags!G152="white",procTags!G152="yellow",procTags!G152="grey"),IF('Currently Exported 2'!G152=1, "have", "missing"),IF('Currently Exported 2'!G152=1, "extra", "ignore"))</f>
        <v>ignore</v>
      </c>
      <c r="H152" s="1" t="str">
        <f ca="1">IF(OR(procTags!H152="white",procTags!H152="yellow",procTags!H152="grey"),IF('Currently Exported 2'!H152=1, "have", "missing"),IF('Currently Exported 2'!H152=1, "extra", "ignore"))</f>
        <v>ignore</v>
      </c>
      <c r="I152" s="1" t="str">
        <f ca="1">IF(OR(procTags!I152="white",procTags!I152="yellow",procTags!I152="grey"),IF('Currently Exported 2'!I152=1, "have", "missing"),IF('Currently Exported 2'!I152=1, "extra", "ignore"))</f>
        <v>ignore</v>
      </c>
      <c r="J152" s="1" t="str">
        <f ca="1">IF(OR(procTags!J152="white",procTags!J152="yellow",procTags!J152="grey"),IF('Currently Exported 2'!J152=1, "have", "missing"),IF('Currently Exported 2'!J152=1, "extra", "ignore"))</f>
        <v>ignore</v>
      </c>
      <c r="K152" s="1" t="str">
        <f ca="1">IF(OR(procTags!K152="white",procTags!K152="yellow",procTags!K152="grey"),IF('Currently Exported 2'!K152=1, "have", "missing"),IF('Currently Exported 2'!K152=1, "extra", "ignore"))</f>
        <v>ignore</v>
      </c>
      <c r="L152" s="1" t="str">
        <f ca="1">IF(OR(procTags!L152="white",procTags!L152="yellow",procTags!L152="grey"),IF('Currently Exported 2'!L152=1, "have", "missing"),IF('Currently Exported 2'!L152=1, "extra", "ignore"))</f>
        <v>ignore</v>
      </c>
      <c r="M152" s="1" t="str">
        <f ca="1">IF(OR(procTags!M152="white",procTags!M152="yellow",procTags!M152="grey"),IF('Currently Exported 2'!M152=1, "have", "missing"),IF('Currently Exported 2'!M152=1, "extra", "ignore"))</f>
        <v>ignore</v>
      </c>
      <c r="N152" s="1" t="str">
        <f ca="1">IF(OR(procTags!N152="white",procTags!N152="yellow",procTags!N152="grey"),IF('Currently Exported 2'!N152=1, "have", "missing"),IF('Currently Exported 2'!N152=1, "extra", "ignore"))</f>
        <v>ignore</v>
      </c>
      <c r="O152" s="1" t="str">
        <f ca="1">IF(OR(procTags!O152="white",procTags!O152="yellow",procTags!O152="grey"),IF('Currently Exported 2'!O152=1, "have", "missing"),IF('Currently Exported 2'!O152=1, "extra", "ignore"))</f>
        <v>ignore</v>
      </c>
      <c r="P152" s="1" t="str">
        <f ca="1">IF(OR(procTags!P152="white",procTags!P152="yellow",procTags!P152="grey"),IF('Currently Exported 2'!P152=1, "have", "missing"),IF('Currently Exported 2'!P152=1, "extra", "ignore"))</f>
        <v>ignore</v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>
        <f ca="1">IF(OR(procTags!B153="white",procTags!B153="yellow",procTags!B153="grey"),IF('Currently Exported 2'!B153=1, "have", "missing"),IF('Currently Exported 2'!B153=1, "extra", "ignore"))</f>
        <v>ignore</v>
      </c>
      <c r="C153" s="1" t="str">
        <f ca="1">IF(OR(procTags!C153="white",procTags!C153="yellow",procTags!C153="grey"),IF('Currently Exported 2'!C153=1, "have", "missing"),IF('Currently Exported 2'!C153=1, "extra", "ignore"))</f>
        <v>ignore</v>
      </c>
      <c r="D153" s="1" t="str">
        <f ca="1">IF(OR(procTags!D153="white",procTags!D153="yellow",procTags!D153="grey"),IF('Currently Exported 2'!D153=1, "have", "missing"),IF('Currently Exported 2'!D153=1, "extra", "ignore"))</f>
        <v>ignore</v>
      </c>
      <c r="E153" s="1" t="str">
        <f ca="1">IF(OR(procTags!E153="white",procTags!E153="yellow",procTags!E153="grey"),IF('Currently Exported 2'!E153=1, "have", "missing"),IF('Currently Exported 2'!E153=1, "extra", "ignore"))</f>
        <v>ignore</v>
      </c>
      <c r="F153" s="1" t="str">
        <f ca="1">IF(OR(procTags!F153="white",procTags!F153="yellow",procTags!F153="grey"),IF('Currently Exported 2'!F153=1, "have", "missing"),IF('Currently Exported 2'!F153=1, "extra", "ignore"))</f>
        <v>ignore</v>
      </c>
      <c r="G153" s="1" t="str">
        <f ca="1">IF(OR(procTags!G153="white",procTags!G153="yellow",procTags!G153="grey"),IF('Currently Exported 2'!G153=1, "have", "missing"),IF('Currently Exported 2'!G153=1, "extra", "ignore"))</f>
        <v>ignore</v>
      </c>
      <c r="H153" s="1" t="str">
        <f ca="1">IF(OR(procTags!H153="white",procTags!H153="yellow",procTags!H153="grey"),IF('Currently Exported 2'!H153=1, "have", "missing"),IF('Currently Exported 2'!H153=1, "extra", "ignore"))</f>
        <v>ignore</v>
      </c>
      <c r="I153" s="1" t="str">
        <f ca="1">IF(OR(procTags!I153="white",procTags!I153="yellow",procTags!I153="grey"),IF('Currently Exported 2'!I153=1, "have", "missing"),IF('Currently Exported 2'!I153=1, "extra", "ignore"))</f>
        <v>ignore</v>
      </c>
      <c r="J153" s="1" t="str">
        <f ca="1">IF(OR(procTags!J153="white",procTags!J153="yellow",procTags!J153="grey"),IF('Currently Exported 2'!J153=1, "have", "missing"),IF('Currently Exported 2'!J153=1, "extra", "ignore"))</f>
        <v>ignore</v>
      </c>
      <c r="K153" s="1" t="str">
        <f ca="1">IF(OR(procTags!K153="white",procTags!K153="yellow",procTags!K153="grey"),IF('Currently Exported 2'!K153=1, "have", "missing"),IF('Currently Exported 2'!K153=1, "extra", "ignore"))</f>
        <v>ignore</v>
      </c>
      <c r="L153" s="1" t="str">
        <f ca="1">IF(OR(procTags!L153="white",procTags!L153="yellow",procTags!L153="grey"),IF('Currently Exported 2'!L153=1, "have", "missing"),IF('Currently Exported 2'!L153=1, "extra", "ignore"))</f>
        <v>ignore</v>
      </c>
      <c r="M153" s="1" t="str">
        <f ca="1">IF(OR(procTags!M153="white",procTags!M153="yellow",procTags!M153="grey"),IF('Currently Exported 2'!M153=1, "have", "missing"),IF('Currently Exported 2'!M153=1, "extra", "ignore"))</f>
        <v>ignore</v>
      </c>
      <c r="N153" s="1" t="str">
        <f ca="1">IF(OR(procTags!N153="white",procTags!N153="yellow",procTags!N153="grey"),IF('Currently Exported 2'!N153=1, "have", "missing"),IF('Currently Exported 2'!N153=1, "extra", "ignore"))</f>
        <v>ignore</v>
      </c>
      <c r="O153" s="1" t="str">
        <f ca="1">IF(OR(procTags!O153="white",procTags!O153="yellow",procTags!O153="grey"),IF('Currently Exported 2'!O153=1, "have", "missing"),IF('Currently Exported 2'!O153=1, "extra", "ignore"))</f>
        <v>ignore</v>
      </c>
      <c r="P153" s="1" t="str">
        <f ca="1">IF(OR(procTags!P153="white",procTags!P153="yellow",procTags!P153="grey"),IF('Currently Exported 2'!P153=1, "have", "missing"),IF('Currently Exported 2'!P153=1, "extra", "ignore"))</f>
        <v>ignore</v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>
        <f ca="1">IF(OR(procTags!B154="white",procTags!B154="yellow",procTags!B154="grey"),IF('Currently Exported 2'!B154=1, "have", "missing"),IF('Currently Exported 2'!B154=1, "extra", "ignore"))</f>
        <v>ignore</v>
      </c>
      <c r="C154" s="1" t="str">
        <f ca="1">IF(OR(procTags!C154="white",procTags!C154="yellow",procTags!C154="grey"),IF('Currently Exported 2'!C154=1, "have", "missing"),IF('Currently Exported 2'!C154=1, "extra", "ignore"))</f>
        <v>ignore</v>
      </c>
      <c r="D154" s="1" t="str">
        <f ca="1">IF(OR(procTags!D154="white",procTags!D154="yellow",procTags!D154="grey"),IF('Currently Exported 2'!D154=1, "have", "missing"),IF('Currently Exported 2'!D154=1, "extra", "ignore"))</f>
        <v>ignore</v>
      </c>
      <c r="E154" s="1" t="str">
        <f ca="1">IF(OR(procTags!E154="white",procTags!E154="yellow",procTags!E154="grey"),IF('Currently Exported 2'!E154=1, "have", "missing"),IF('Currently Exported 2'!E154=1, "extra", "ignore"))</f>
        <v>ignore</v>
      </c>
      <c r="F154" s="1" t="str">
        <f ca="1">IF(OR(procTags!F154="white",procTags!F154="yellow",procTags!F154="grey"),IF('Currently Exported 2'!F154=1, "have", "missing"),IF('Currently Exported 2'!F154=1, "extra", "ignore"))</f>
        <v>ignore</v>
      </c>
      <c r="G154" s="1" t="str">
        <f ca="1">IF(OR(procTags!G154="white",procTags!G154="yellow",procTags!G154="grey"),IF('Currently Exported 2'!G154=1, "have", "missing"),IF('Currently Exported 2'!G154=1, "extra", "ignore"))</f>
        <v>ignore</v>
      </c>
      <c r="H154" s="1" t="str">
        <f ca="1">IF(OR(procTags!H154="white",procTags!H154="yellow",procTags!H154="grey"),IF('Currently Exported 2'!H154=1, "have", "missing"),IF('Currently Exported 2'!H154=1, "extra", "ignore"))</f>
        <v>ignore</v>
      </c>
      <c r="I154" s="1" t="str">
        <f ca="1">IF(OR(procTags!I154="white",procTags!I154="yellow",procTags!I154="grey"),IF('Currently Exported 2'!I154=1, "have", "missing"),IF('Currently Exported 2'!I154=1, "extra", "ignore"))</f>
        <v>ignore</v>
      </c>
      <c r="J154" s="1" t="str">
        <f ca="1">IF(OR(procTags!J154="white",procTags!J154="yellow",procTags!J154="grey"),IF('Currently Exported 2'!J154=1, "have", "missing"),IF('Currently Exported 2'!J154=1, "extra", "ignore"))</f>
        <v>ignore</v>
      </c>
      <c r="K154" s="1" t="str">
        <f ca="1">IF(OR(procTags!K154="white",procTags!K154="yellow",procTags!K154="grey"),IF('Currently Exported 2'!K154=1, "have", "missing"),IF('Currently Exported 2'!K154=1, "extra", "ignore"))</f>
        <v>ignore</v>
      </c>
      <c r="L154" s="1" t="str">
        <f ca="1">IF(OR(procTags!L154="white",procTags!L154="yellow",procTags!L154="grey"),IF('Currently Exported 2'!L154=1, "have", "missing"),IF('Currently Exported 2'!L154=1, "extra", "ignore"))</f>
        <v>ignore</v>
      </c>
      <c r="M154" s="1" t="str">
        <f ca="1">IF(OR(procTags!M154="white",procTags!M154="yellow",procTags!M154="grey"),IF('Currently Exported 2'!M154=1, "have", "missing"),IF('Currently Exported 2'!M154=1, "extra", "ignore"))</f>
        <v>ignore</v>
      </c>
      <c r="N154" s="1" t="str">
        <f ca="1">IF(OR(procTags!N154="white",procTags!N154="yellow",procTags!N154="grey"),IF('Currently Exported 2'!N154=1, "have", "missing"),IF('Currently Exported 2'!N154=1, "extra", "ignore"))</f>
        <v>ignore</v>
      </c>
      <c r="O154" s="1" t="str">
        <f ca="1">IF(OR(procTags!O154="white",procTags!O154="yellow",procTags!O154="grey"),IF('Currently Exported 2'!O154=1, "have", "missing"),IF('Currently Exported 2'!O154=1, "extra", "ignore"))</f>
        <v>ignore</v>
      </c>
      <c r="P154" s="1" t="str">
        <f ca="1">IF(OR(procTags!P154="white",procTags!P154="yellow",procTags!P154="grey"),IF('Currently Exported 2'!P154=1, "have", "missing"),IF('Currently Exported 2'!P154=1, "extra", "ignore"))</f>
        <v>ignore</v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>
        <f ca="1">IF(OR(procTags!B155="white",procTags!B155="yellow",procTags!B155="grey"),IF('Currently Exported 2'!B155=1, "have", "missing"),IF('Currently Exported 2'!B155=1, "extra", "ignore"))</f>
        <v>ignore</v>
      </c>
      <c r="C155" s="1" t="str">
        <f ca="1">IF(OR(procTags!C155="white",procTags!C155="yellow",procTags!C155="grey"),IF('Currently Exported 2'!C155=1, "have", "missing"),IF('Currently Exported 2'!C155=1, "extra", "ignore"))</f>
        <v>ignore</v>
      </c>
      <c r="D155" s="1" t="str">
        <f ca="1">IF(OR(procTags!D155="white",procTags!D155="yellow",procTags!D155="grey"),IF('Currently Exported 2'!D155=1, "have", "missing"),IF('Currently Exported 2'!D155=1, "extra", "ignore"))</f>
        <v>ignore</v>
      </c>
      <c r="E155" s="1" t="str">
        <f ca="1">IF(OR(procTags!E155="white",procTags!E155="yellow",procTags!E155="grey"),IF('Currently Exported 2'!E155=1, "have", "missing"),IF('Currently Exported 2'!E155=1, "extra", "ignore"))</f>
        <v>ignore</v>
      </c>
      <c r="F155" s="1" t="str">
        <f ca="1">IF(OR(procTags!F155="white",procTags!F155="yellow",procTags!F155="grey"),IF('Currently Exported 2'!F155=1, "have", "missing"),IF('Currently Exported 2'!F155=1, "extra", "ignore"))</f>
        <v>ignore</v>
      </c>
      <c r="G155" s="1" t="str">
        <f ca="1">IF(OR(procTags!G155="white",procTags!G155="yellow",procTags!G155="grey"),IF('Currently Exported 2'!G155=1, "have", "missing"),IF('Currently Exported 2'!G155=1, "extra", "ignore"))</f>
        <v>ignore</v>
      </c>
      <c r="H155" s="1" t="str">
        <f ca="1">IF(OR(procTags!H155="white",procTags!H155="yellow",procTags!H155="grey"),IF('Currently Exported 2'!H155=1, "have", "missing"),IF('Currently Exported 2'!H155=1, "extra", "ignore"))</f>
        <v>ignore</v>
      </c>
      <c r="I155" s="1" t="str">
        <f ca="1">IF(OR(procTags!I155="white",procTags!I155="yellow",procTags!I155="grey"),IF('Currently Exported 2'!I155=1, "have", "missing"),IF('Currently Exported 2'!I155=1, "extra", "ignore"))</f>
        <v>ignore</v>
      </c>
      <c r="J155" s="1" t="str">
        <f ca="1">IF(OR(procTags!J155="white",procTags!J155="yellow",procTags!J155="grey"),IF('Currently Exported 2'!J155=1, "have", "missing"),IF('Currently Exported 2'!J155=1, "extra", "ignore"))</f>
        <v>ignore</v>
      </c>
      <c r="K155" s="1" t="str">
        <f ca="1">IF(OR(procTags!K155="white",procTags!K155="yellow",procTags!K155="grey"),IF('Currently Exported 2'!K155=1, "have", "missing"),IF('Currently Exported 2'!K155=1, "extra", "ignore"))</f>
        <v>ignore</v>
      </c>
      <c r="L155" s="1" t="str">
        <f ca="1">IF(OR(procTags!L155="white",procTags!L155="yellow",procTags!L155="grey"),IF('Currently Exported 2'!L155=1, "have", "missing"),IF('Currently Exported 2'!L155=1, "extra", "ignore"))</f>
        <v>ignore</v>
      </c>
      <c r="M155" s="1" t="str">
        <f ca="1">IF(OR(procTags!M155="white",procTags!M155="yellow",procTags!M155="grey"),IF('Currently Exported 2'!M155=1, "have", "missing"),IF('Currently Exported 2'!M155=1, "extra", "ignore"))</f>
        <v>ignore</v>
      </c>
      <c r="N155" s="1" t="str">
        <f ca="1">IF(OR(procTags!N155="white",procTags!N155="yellow",procTags!N155="grey"),IF('Currently Exported 2'!N155=1, "have", "missing"),IF('Currently Exported 2'!N155=1, "extra", "ignore"))</f>
        <v>ignore</v>
      </c>
      <c r="O155" s="1" t="str">
        <f ca="1">IF(OR(procTags!O155="white",procTags!O155="yellow",procTags!O155="grey"),IF('Currently Exported 2'!O155=1, "have", "missing"),IF('Currently Exported 2'!O155=1, "extra", "ignore"))</f>
        <v>ignore</v>
      </c>
      <c r="P155" s="1" t="str">
        <f ca="1">IF(OR(procTags!P155="white",procTags!P155="yellow",procTags!P155="grey"),IF('Currently Exported 2'!P155=1, "have", "missing"),IF('Currently Exported 2'!P155=1, "extra", "ignore"))</f>
        <v>ignore</v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>
        <f ca="1">IF(OR(procTags!B156="white",procTags!B156="yellow",procTags!B156="grey"),IF('Currently Exported 2'!B156=1, "have", "missing"),IF('Currently Exported 2'!B156=1, "extra", "ignore"))</f>
        <v>ignore</v>
      </c>
      <c r="C156" s="1" t="str">
        <f ca="1">IF(OR(procTags!C156="white",procTags!C156="yellow",procTags!C156="grey"),IF('Currently Exported 2'!C156=1, "have", "missing"),IF('Currently Exported 2'!C156=1, "extra", "ignore"))</f>
        <v>ignore</v>
      </c>
      <c r="D156" s="1" t="str">
        <f ca="1">IF(OR(procTags!D156="white",procTags!D156="yellow",procTags!D156="grey"),IF('Currently Exported 2'!D156=1, "have", "missing"),IF('Currently Exported 2'!D156=1, "extra", "ignore"))</f>
        <v>ignore</v>
      </c>
      <c r="E156" s="1" t="str">
        <f ca="1">IF(OR(procTags!E156="white",procTags!E156="yellow",procTags!E156="grey"),IF('Currently Exported 2'!E156=1, "have", "missing"),IF('Currently Exported 2'!E156=1, "extra", "ignore"))</f>
        <v>ignore</v>
      </c>
      <c r="F156" s="1" t="str">
        <f ca="1">IF(OR(procTags!F156="white",procTags!F156="yellow",procTags!F156="grey"),IF('Currently Exported 2'!F156=1, "have", "missing"),IF('Currently Exported 2'!F156=1, "extra", "ignore"))</f>
        <v>ignore</v>
      </c>
      <c r="G156" s="1" t="str">
        <f ca="1">IF(OR(procTags!G156="white",procTags!G156="yellow",procTags!G156="grey"),IF('Currently Exported 2'!G156=1, "have", "missing"),IF('Currently Exported 2'!G156=1, "extra", "ignore"))</f>
        <v>ignore</v>
      </c>
      <c r="H156" s="1" t="str">
        <f ca="1">IF(OR(procTags!H156="white",procTags!H156="yellow",procTags!H156="grey"),IF('Currently Exported 2'!H156=1, "have", "missing"),IF('Currently Exported 2'!H156=1, "extra", "ignore"))</f>
        <v>ignore</v>
      </c>
      <c r="I156" s="1" t="str">
        <f ca="1">IF(OR(procTags!I156="white",procTags!I156="yellow",procTags!I156="grey"),IF('Currently Exported 2'!I156=1, "have", "missing"),IF('Currently Exported 2'!I156=1, "extra", "ignore"))</f>
        <v>ignore</v>
      </c>
      <c r="J156" s="1" t="str">
        <f ca="1">IF(OR(procTags!J156="white",procTags!J156="yellow",procTags!J156="grey"),IF('Currently Exported 2'!J156=1, "have", "missing"),IF('Currently Exported 2'!J156=1, "extra", "ignore"))</f>
        <v>ignore</v>
      </c>
      <c r="K156" s="1" t="str">
        <f ca="1">IF(OR(procTags!K156="white",procTags!K156="yellow",procTags!K156="grey"),IF('Currently Exported 2'!K156=1, "have", "missing"),IF('Currently Exported 2'!K156=1, "extra", "ignore"))</f>
        <v>ignore</v>
      </c>
      <c r="L156" s="1" t="str">
        <f ca="1">IF(OR(procTags!L156="white",procTags!L156="yellow",procTags!L156="grey"),IF('Currently Exported 2'!L156=1, "have", "missing"),IF('Currently Exported 2'!L156=1, "extra", "ignore"))</f>
        <v>ignore</v>
      </c>
      <c r="M156" s="1" t="str">
        <f ca="1">IF(OR(procTags!M156="white",procTags!M156="yellow",procTags!M156="grey"),IF('Currently Exported 2'!M156=1, "have", "missing"),IF('Currently Exported 2'!M156=1, "extra", "ignore"))</f>
        <v>ignore</v>
      </c>
      <c r="N156" s="1" t="str">
        <f ca="1">IF(OR(procTags!N156="white",procTags!N156="yellow",procTags!N156="grey"),IF('Currently Exported 2'!N156=1, "have", "missing"),IF('Currently Exported 2'!N156=1, "extra", "ignore"))</f>
        <v>ignore</v>
      </c>
      <c r="O156" s="1" t="str">
        <f ca="1">IF(OR(procTags!O156="white",procTags!O156="yellow",procTags!O156="grey"),IF('Currently Exported 2'!O156=1, "have", "missing"),IF('Currently Exported 2'!O156=1, "extra", "ignore"))</f>
        <v>ignore</v>
      </c>
      <c r="P156" s="1" t="str">
        <f ca="1">IF(OR(procTags!P156="white",procTags!P156="yellow",procTags!P156="grey"),IF('Currently Exported 2'!P156=1, "have", "missing"),IF('Currently Exported 2'!P156=1, "extra", "ignore"))</f>
        <v>ignore</v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>
        <f ca="1">IF(OR(procTags!B157="white",procTags!B157="yellow",procTags!B157="grey"),IF('Currently Exported 2'!B157=1, "have", "missing"),IF('Currently Exported 2'!B157=1, "extra", "ignore"))</f>
        <v>ignore</v>
      </c>
      <c r="C157" s="1" t="str">
        <f ca="1">IF(OR(procTags!C157="white",procTags!C157="yellow",procTags!C157="grey"),IF('Currently Exported 2'!C157=1, "have", "missing"),IF('Currently Exported 2'!C157=1, "extra", "ignore"))</f>
        <v>ignore</v>
      </c>
      <c r="D157" s="1" t="str">
        <f ca="1">IF(OR(procTags!D157="white",procTags!D157="yellow",procTags!D157="grey"),IF('Currently Exported 2'!D157=1, "have", "missing"),IF('Currently Exported 2'!D157=1, "extra", "ignore"))</f>
        <v>ignore</v>
      </c>
      <c r="E157" s="1" t="str">
        <f ca="1">IF(OR(procTags!E157="white",procTags!E157="yellow",procTags!E157="grey"),IF('Currently Exported 2'!E157=1, "have", "missing"),IF('Currently Exported 2'!E157=1, "extra", "ignore"))</f>
        <v>ignore</v>
      </c>
      <c r="F157" s="1" t="str">
        <f ca="1">IF(OR(procTags!F157="white",procTags!F157="yellow",procTags!F157="grey"),IF('Currently Exported 2'!F157=1, "have", "missing"),IF('Currently Exported 2'!F157=1, "extra", "ignore"))</f>
        <v>ignore</v>
      </c>
      <c r="G157" s="1" t="str">
        <f ca="1">IF(OR(procTags!G157="white",procTags!G157="yellow",procTags!G157="grey"),IF('Currently Exported 2'!G157=1, "have", "missing"),IF('Currently Exported 2'!G157=1, "extra", "ignore"))</f>
        <v>ignore</v>
      </c>
      <c r="H157" s="1" t="str">
        <f ca="1">IF(OR(procTags!H157="white",procTags!H157="yellow",procTags!H157="grey"),IF('Currently Exported 2'!H157=1, "have", "missing"),IF('Currently Exported 2'!H157=1, "extra", "ignore"))</f>
        <v>ignore</v>
      </c>
      <c r="I157" s="1" t="str">
        <f ca="1">IF(OR(procTags!I157="white",procTags!I157="yellow",procTags!I157="grey"),IF('Currently Exported 2'!I157=1, "have", "missing"),IF('Currently Exported 2'!I157=1, "extra", "ignore"))</f>
        <v>ignore</v>
      </c>
      <c r="J157" s="1" t="str">
        <f ca="1">IF(OR(procTags!J157="white",procTags!J157="yellow",procTags!J157="grey"),IF('Currently Exported 2'!J157=1, "have", "missing"),IF('Currently Exported 2'!J157=1, "extra", "ignore"))</f>
        <v>ignore</v>
      </c>
      <c r="K157" s="1" t="str">
        <f ca="1">IF(OR(procTags!K157="white",procTags!K157="yellow",procTags!K157="grey"),IF('Currently Exported 2'!K157=1, "have", "missing"),IF('Currently Exported 2'!K157=1, "extra", "ignore"))</f>
        <v>ignore</v>
      </c>
      <c r="L157" s="1" t="str">
        <f ca="1">IF(OR(procTags!L157="white",procTags!L157="yellow",procTags!L157="grey"),IF('Currently Exported 2'!L157=1, "have", "missing"),IF('Currently Exported 2'!L157=1, "extra", "ignore"))</f>
        <v>ignore</v>
      </c>
      <c r="M157" s="1" t="str">
        <f ca="1">IF(OR(procTags!M157="white",procTags!M157="yellow",procTags!M157="grey"),IF('Currently Exported 2'!M157=1, "have", "missing"),IF('Currently Exported 2'!M157=1, "extra", "ignore"))</f>
        <v>ignore</v>
      </c>
      <c r="N157" s="1" t="str">
        <f ca="1">IF(OR(procTags!N157="white",procTags!N157="yellow",procTags!N157="grey"),IF('Currently Exported 2'!N157=1, "have", "missing"),IF('Currently Exported 2'!N157=1, "extra", "ignore"))</f>
        <v>ignore</v>
      </c>
      <c r="O157" s="1" t="str">
        <f ca="1">IF(OR(procTags!O157="white",procTags!O157="yellow",procTags!O157="grey"),IF('Currently Exported 2'!O157=1, "have", "missing"),IF('Currently Exported 2'!O157=1, "extra", "ignore"))</f>
        <v>ignore</v>
      </c>
      <c r="P157" s="1" t="str">
        <f ca="1">IF(OR(procTags!P157="white",procTags!P157="yellow",procTags!P157="grey"),IF('Currently Exported 2'!P157=1, "have", "missing"),IF('Currently Exported 2'!P157=1, "extra", "ignore"))</f>
        <v>ignore</v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>
        <f ca="1">IF(OR(procTags!B158="white",procTags!B158="yellow",procTags!B158="grey"),IF('Currently Exported 2'!B158=1, "have", "missing"),IF('Currently Exported 2'!B158=1, "extra", "ignore"))</f>
        <v>ignore</v>
      </c>
      <c r="C158" s="1" t="str">
        <f ca="1">IF(OR(procTags!C158="white",procTags!C158="yellow",procTags!C158="grey"),IF('Currently Exported 2'!C158=1, "have", "missing"),IF('Currently Exported 2'!C158=1, "extra", "ignore"))</f>
        <v>ignore</v>
      </c>
      <c r="D158" s="1" t="str">
        <f ca="1">IF(OR(procTags!D158="white",procTags!D158="yellow",procTags!D158="grey"),IF('Currently Exported 2'!D158=1, "have", "missing"),IF('Currently Exported 2'!D158=1, "extra", "ignore"))</f>
        <v>ignore</v>
      </c>
      <c r="E158" s="1" t="str">
        <f ca="1">IF(OR(procTags!E158="white",procTags!E158="yellow",procTags!E158="grey"),IF('Currently Exported 2'!E158=1, "have", "missing"),IF('Currently Exported 2'!E158=1, "extra", "ignore"))</f>
        <v>ignore</v>
      </c>
      <c r="F158" s="1" t="str">
        <f ca="1">IF(OR(procTags!F158="white",procTags!F158="yellow",procTags!F158="grey"),IF('Currently Exported 2'!F158=1, "have", "missing"),IF('Currently Exported 2'!F158=1, "extra", "ignore"))</f>
        <v>ignore</v>
      </c>
      <c r="G158" s="1" t="str">
        <f ca="1">IF(OR(procTags!G158="white",procTags!G158="yellow",procTags!G158="grey"),IF('Currently Exported 2'!G158=1, "have", "missing"),IF('Currently Exported 2'!G158=1, "extra", "ignore"))</f>
        <v>ignore</v>
      </c>
      <c r="H158" s="1" t="str">
        <f ca="1">IF(OR(procTags!H158="white",procTags!H158="yellow",procTags!H158="grey"),IF('Currently Exported 2'!H158=1, "have", "missing"),IF('Currently Exported 2'!H158=1, "extra", "ignore"))</f>
        <v>ignore</v>
      </c>
      <c r="I158" s="1" t="str">
        <f ca="1">IF(OR(procTags!I158="white",procTags!I158="yellow",procTags!I158="grey"),IF('Currently Exported 2'!I158=1, "have", "missing"),IF('Currently Exported 2'!I158=1, "extra", "ignore"))</f>
        <v>ignore</v>
      </c>
      <c r="J158" s="1" t="str">
        <f ca="1">IF(OR(procTags!J158="white",procTags!J158="yellow",procTags!J158="grey"),IF('Currently Exported 2'!J158=1, "have", "missing"),IF('Currently Exported 2'!J158=1, "extra", "ignore"))</f>
        <v>ignore</v>
      </c>
      <c r="K158" s="1" t="str">
        <f ca="1">IF(OR(procTags!K158="white",procTags!K158="yellow",procTags!K158="grey"),IF('Currently Exported 2'!K158=1, "have", "missing"),IF('Currently Exported 2'!K158=1, "extra", "ignore"))</f>
        <v>ignore</v>
      </c>
      <c r="L158" s="1" t="str">
        <f ca="1">IF(OR(procTags!L158="white",procTags!L158="yellow",procTags!L158="grey"),IF('Currently Exported 2'!L158=1, "have", "missing"),IF('Currently Exported 2'!L158=1, "extra", "ignore"))</f>
        <v>ignore</v>
      </c>
      <c r="M158" s="1" t="str">
        <f ca="1">IF(OR(procTags!M158="white",procTags!M158="yellow",procTags!M158="grey"),IF('Currently Exported 2'!M158=1, "have", "missing"),IF('Currently Exported 2'!M158=1, "extra", "ignore"))</f>
        <v>ignore</v>
      </c>
      <c r="N158" s="1" t="str">
        <f ca="1">IF(OR(procTags!N158="white",procTags!N158="yellow",procTags!N158="grey"),IF('Currently Exported 2'!N158=1, "have", "missing"),IF('Currently Exported 2'!N158=1, "extra", "ignore"))</f>
        <v>ignore</v>
      </c>
      <c r="O158" s="1" t="str">
        <f ca="1">IF(OR(procTags!O158="white",procTags!O158="yellow",procTags!O158="grey"),IF('Currently Exported 2'!O158=1, "have", "missing"),IF('Currently Exported 2'!O158=1, "extra", "ignore"))</f>
        <v>ignore</v>
      </c>
      <c r="P158" s="1" t="str">
        <f ca="1">IF(OR(procTags!P158="white",procTags!P158="yellow",procTags!P158="grey"),IF('Currently Exported 2'!P158=1, "have", "missing"),IF('Currently Exported 2'!P158=1, "extra", "ignore"))</f>
        <v>ignore</v>
      </c>
    </row>
    <row r="159" spans="1:16" x14ac:dyDescent="0.2">
      <c r="A159" s="1" t="str">
        <f ca="1">IFERROR(__xludf.DUMMYFUNCTION("""COMPUTED_VALUE"""),"par_dawn_sp")</f>
        <v>par_dawn_sp</v>
      </c>
      <c r="B159" s="1" t="str">
        <f ca="1">IF(OR(procTags!B159="white",procTags!B159="yellow",procTags!B159="grey"),IF('Currently Exported 2'!B159=1, "have", "missing"),IF('Currently Exported 2'!B159=1, "extra", "ignore"))</f>
        <v>ignore</v>
      </c>
      <c r="C159" s="1" t="str">
        <f ca="1">IF(OR(procTags!C159="white",procTags!C159="yellow",procTags!C159="grey"),IF('Currently Exported 2'!C159=1, "have", "missing"),IF('Currently Exported 2'!C159=1, "extra", "ignore"))</f>
        <v>ignore</v>
      </c>
      <c r="D159" s="1" t="str">
        <f ca="1">IF(OR(procTags!D159="white",procTags!D159="yellow",procTags!D159="grey"),IF('Currently Exported 2'!D159=1, "have", "missing"),IF('Currently Exported 2'!D159=1, "extra", "ignore"))</f>
        <v>ignore</v>
      </c>
      <c r="E159" s="1" t="str">
        <f ca="1">IF(OR(procTags!E159="white",procTags!E159="yellow",procTags!E159="grey"),IF('Currently Exported 2'!E159=1, "have", "missing"),IF('Currently Exported 2'!E159=1, "extra", "ignore"))</f>
        <v>ignore</v>
      </c>
      <c r="F159" s="1" t="str">
        <f ca="1">IF(OR(procTags!F159="white",procTags!F159="yellow",procTags!F159="grey"),IF('Currently Exported 2'!F159=1, "have", "missing"),IF('Currently Exported 2'!F159=1, "extra", "ignore"))</f>
        <v>ignore</v>
      </c>
      <c r="G159" s="1" t="str">
        <f ca="1">IF(OR(procTags!G159="white",procTags!G159="yellow",procTags!G159="grey"),IF('Currently Exported 2'!G159=1, "have", "missing"),IF('Currently Exported 2'!G159=1, "extra", "ignore"))</f>
        <v>ignore</v>
      </c>
      <c r="H159" s="1" t="str">
        <f ca="1">IF(OR(procTags!H159="white",procTags!H159="yellow",procTags!H159="grey"),IF('Currently Exported 2'!H159=1, "have", "missing"),IF('Currently Exported 2'!H159=1, "extra", "ignore"))</f>
        <v>ignore</v>
      </c>
      <c r="I159" s="1" t="str">
        <f ca="1">IF(OR(procTags!I159="white",procTags!I159="yellow",procTags!I159="grey"),IF('Currently Exported 2'!I159=1, "have", "missing"),IF('Currently Exported 2'!I159=1, "extra", "ignore"))</f>
        <v>ignore</v>
      </c>
      <c r="J159" s="1" t="str">
        <f ca="1">IF(OR(procTags!J159="white",procTags!J159="yellow",procTags!J159="grey"),IF('Currently Exported 2'!J159=1, "have", "missing"),IF('Currently Exported 2'!J159=1, "extra", "ignore"))</f>
        <v>ignore</v>
      </c>
      <c r="K159" s="1" t="str">
        <f ca="1">IF(OR(procTags!K159="white",procTags!K159="yellow",procTags!K159="grey"),IF('Currently Exported 2'!K159=1, "have", "missing"),IF('Currently Exported 2'!K159=1, "extra", "ignore"))</f>
        <v>ignore</v>
      </c>
      <c r="L159" s="1" t="str">
        <f ca="1">IF(OR(procTags!L159="white",procTags!L159="yellow",procTags!L159="grey"),IF('Currently Exported 2'!L159=1, "have", "missing"),IF('Currently Exported 2'!L159=1, "extra", "ignore"))</f>
        <v>ignore</v>
      </c>
      <c r="M159" s="1" t="str">
        <f ca="1">IF(OR(procTags!M159="white",procTags!M159="yellow",procTags!M159="grey"),IF('Currently Exported 2'!M159=1, "have", "missing"),IF('Currently Exported 2'!M159=1, "extra", "ignore"))</f>
        <v>ignore</v>
      </c>
      <c r="N159" s="1" t="str">
        <f ca="1">IF(OR(procTags!N159="white",procTags!N159="yellow",procTags!N159="grey"),IF('Currently Exported 2'!N159=1, "have", "missing"),IF('Currently Exported 2'!N159=1, "extra", "ignore"))</f>
        <v>ignore</v>
      </c>
      <c r="O159" s="1" t="str">
        <f ca="1">IF(OR(procTags!O159="white",procTags!O159="yellow",procTags!O159="grey"),IF('Currently Exported 2'!O159=1, "have", "missing"),IF('Currently Exported 2'!O159=1, "extra", "ignore"))</f>
        <v>ignore</v>
      </c>
      <c r="P159" s="1" t="str">
        <f ca="1">IF(OR(procTags!P159="white",procTags!P159="yellow",procTags!P159="grey"),IF('Currently Exported 2'!P159=1, "have", "missing"),IF('Currently Exported 2'!P159=1, "extra", "ignore"))</f>
        <v>ignore</v>
      </c>
    </row>
    <row r="160" spans="1:16" x14ac:dyDescent="0.2">
      <c r="A160" s="1" t="str">
        <f ca="1">IFERROR(__xludf.DUMMYFUNCTION("""COMPUTED_VALUE"""),"par_night_sp")</f>
        <v>par_night_sp</v>
      </c>
      <c r="B160" s="1" t="str">
        <f ca="1">IF(OR(procTags!B160="white",procTags!B160="yellow",procTags!B160="grey"),IF('Currently Exported 2'!B160=1, "have", "missing"),IF('Currently Exported 2'!B160=1, "extra", "ignore"))</f>
        <v>ignore</v>
      </c>
      <c r="C160" s="1" t="str">
        <f ca="1">IF(OR(procTags!C160="white",procTags!C160="yellow",procTags!C160="grey"),IF('Currently Exported 2'!C160=1, "have", "missing"),IF('Currently Exported 2'!C160=1, "extra", "ignore"))</f>
        <v>ignore</v>
      </c>
      <c r="D160" s="1" t="str">
        <f ca="1">IF(OR(procTags!D160="white",procTags!D160="yellow",procTags!D160="grey"),IF('Currently Exported 2'!D160=1, "have", "missing"),IF('Currently Exported 2'!D160=1, "extra", "ignore"))</f>
        <v>ignore</v>
      </c>
      <c r="E160" s="1" t="str">
        <f ca="1">IF(OR(procTags!E160="white",procTags!E160="yellow",procTags!E160="grey"),IF('Currently Exported 2'!E160=1, "have", "missing"),IF('Currently Exported 2'!E160=1, "extra", "ignore"))</f>
        <v>ignore</v>
      </c>
      <c r="F160" s="1" t="str">
        <f ca="1">IF(OR(procTags!F160="white",procTags!F160="yellow",procTags!F160="grey"),IF('Currently Exported 2'!F160=1, "have", "missing"),IF('Currently Exported 2'!F160=1, "extra", "ignore"))</f>
        <v>ignore</v>
      </c>
      <c r="G160" s="1" t="str">
        <f ca="1">IF(OR(procTags!G160="white",procTags!G160="yellow",procTags!G160="grey"),IF('Currently Exported 2'!G160=1, "have", "missing"),IF('Currently Exported 2'!G160=1, "extra", "ignore"))</f>
        <v>ignore</v>
      </c>
      <c r="H160" s="1" t="str">
        <f ca="1">IF(OR(procTags!H160="white",procTags!H160="yellow",procTags!H160="grey"),IF('Currently Exported 2'!H160=1, "have", "missing"),IF('Currently Exported 2'!H160=1, "extra", "ignore"))</f>
        <v>ignore</v>
      </c>
      <c r="I160" s="1" t="str">
        <f ca="1">IF(OR(procTags!I160="white",procTags!I160="yellow",procTags!I160="grey"),IF('Currently Exported 2'!I160=1, "have", "missing"),IF('Currently Exported 2'!I160=1, "extra", "ignore"))</f>
        <v>ignore</v>
      </c>
      <c r="J160" s="1" t="str">
        <f ca="1">IF(OR(procTags!J160="white",procTags!J160="yellow",procTags!J160="grey"),IF('Currently Exported 2'!J160=1, "have", "missing"),IF('Currently Exported 2'!J160=1, "extra", "ignore"))</f>
        <v>ignore</v>
      </c>
      <c r="K160" s="1" t="str">
        <f ca="1">IF(OR(procTags!K160="white",procTags!K160="yellow",procTags!K160="grey"),IF('Currently Exported 2'!K160=1, "have", "missing"),IF('Currently Exported 2'!K160=1, "extra", "ignore"))</f>
        <v>ignore</v>
      </c>
      <c r="L160" s="1" t="str">
        <f ca="1">IF(OR(procTags!L160="white",procTags!L160="yellow",procTags!L160="grey"),IF('Currently Exported 2'!L160=1, "have", "missing"),IF('Currently Exported 2'!L160=1, "extra", "ignore"))</f>
        <v>ignore</v>
      </c>
      <c r="M160" s="1" t="str">
        <f ca="1">IF(OR(procTags!M160="white",procTags!M160="yellow",procTags!M160="grey"),IF('Currently Exported 2'!M160=1, "have", "missing"),IF('Currently Exported 2'!M160=1, "extra", "ignore"))</f>
        <v>ignore</v>
      </c>
      <c r="N160" s="1" t="str">
        <f ca="1">IF(OR(procTags!N160="white",procTags!N160="yellow",procTags!N160="grey"),IF('Currently Exported 2'!N160=1, "have", "missing"),IF('Currently Exported 2'!N160=1, "extra", "ignore"))</f>
        <v>ignore</v>
      </c>
      <c r="O160" s="1" t="str">
        <f ca="1">IF(OR(procTags!O160="white",procTags!O160="yellow",procTags!O160="grey"),IF('Currently Exported 2'!O160=1, "have", "missing"),IF('Currently Exported 2'!O160=1, "extra", "ignore"))</f>
        <v>ignore</v>
      </c>
      <c r="P160" s="1" t="str">
        <f ca="1">IF(OR(procTags!P160="white",procTags!P160="yellow",procTags!P160="grey"),IF('Currently Exported 2'!P160=1, "have", "missing"),IF('Currently Exported 2'!P160=1, "extra", "ignore"))</f>
        <v>ignore</v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>
        <f ca="1">IF(OR(procTags!B161="white",procTags!B161="yellow",procTags!B161="grey"),IF('Currently Exported 2'!B161=1, "have", "missing"),IF('Currently Exported 2'!B161=1, "extra", "ignore"))</f>
        <v>ignore</v>
      </c>
      <c r="C161" s="1" t="str">
        <f ca="1">IF(OR(procTags!C161="white",procTags!C161="yellow",procTags!C161="grey"),IF('Currently Exported 2'!C161=1, "have", "missing"),IF('Currently Exported 2'!C161=1, "extra", "ignore"))</f>
        <v>ignore</v>
      </c>
      <c r="D161" s="1" t="str">
        <f ca="1">IF(OR(procTags!D161="white",procTags!D161="yellow",procTags!D161="grey"),IF('Currently Exported 2'!D161=1, "have", "missing"),IF('Currently Exported 2'!D161=1, "extra", "ignore"))</f>
        <v>ignore</v>
      </c>
      <c r="E161" s="1" t="str">
        <f ca="1">IF(OR(procTags!E161="white",procTags!E161="yellow",procTags!E161="grey"),IF('Currently Exported 2'!E161=1, "have", "missing"),IF('Currently Exported 2'!E161=1, "extra", "ignore"))</f>
        <v>ignore</v>
      </c>
      <c r="F161" s="1" t="str">
        <f ca="1">IF(OR(procTags!F161="white",procTags!F161="yellow",procTags!F161="grey"),IF('Currently Exported 2'!F161=1, "have", "missing"),IF('Currently Exported 2'!F161=1, "extra", "ignore"))</f>
        <v>ignore</v>
      </c>
      <c r="G161" s="1" t="str">
        <f ca="1">IF(OR(procTags!G161="white",procTags!G161="yellow",procTags!G161="grey"),IF('Currently Exported 2'!G161=1, "have", "missing"),IF('Currently Exported 2'!G161=1, "extra", "ignore"))</f>
        <v>ignore</v>
      </c>
      <c r="H161" s="1" t="str">
        <f ca="1">IF(OR(procTags!H161="white",procTags!H161="yellow",procTags!H161="grey"),IF('Currently Exported 2'!H161=1, "have", "missing"),IF('Currently Exported 2'!H161=1, "extra", "ignore"))</f>
        <v>ignore</v>
      </c>
      <c r="I161" s="1" t="str">
        <f ca="1">IF(OR(procTags!I161="white",procTags!I161="yellow",procTags!I161="grey"),IF('Currently Exported 2'!I161=1, "have", "missing"),IF('Currently Exported 2'!I161=1, "extra", "ignore"))</f>
        <v>ignore</v>
      </c>
      <c r="J161" s="1" t="str">
        <f ca="1">IF(OR(procTags!J161="white",procTags!J161="yellow",procTags!J161="grey"),IF('Currently Exported 2'!J161=1, "have", "missing"),IF('Currently Exported 2'!J161=1, "extra", "ignore"))</f>
        <v>ignore</v>
      </c>
      <c r="K161" s="1" t="str">
        <f ca="1">IF(OR(procTags!K161="white",procTags!K161="yellow",procTags!K161="grey"),IF('Currently Exported 2'!K161=1, "have", "missing"),IF('Currently Exported 2'!K161=1, "extra", "ignore"))</f>
        <v>ignore</v>
      </c>
      <c r="L161" s="1" t="str">
        <f ca="1">IF(OR(procTags!L161="white",procTags!L161="yellow",procTags!L161="grey"),IF('Currently Exported 2'!L161=1, "have", "missing"),IF('Currently Exported 2'!L161=1, "extra", "ignore"))</f>
        <v>ignore</v>
      </c>
      <c r="M161" s="1" t="str">
        <f ca="1">IF(OR(procTags!M161="white",procTags!M161="yellow",procTags!M161="grey"),IF('Currently Exported 2'!M161=1, "have", "missing"),IF('Currently Exported 2'!M161=1, "extra", "ignore"))</f>
        <v>ignore</v>
      </c>
      <c r="N161" s="1" t="str">
        <f ca="1">IF(OR(procTags!N161="white",procTags!N161="yellow",procTags!N161="grey"),IF('Currently Exported 2'!N161=1, "have", "missing"),IF('Currently Exported 2'!N161=1, "extra", "ignore"))</f>
        <v>ignore</v>
      </c>
      <c r="O161" s="1" t="str">
        <f ca="1">IF(OR(procTags!O161="white",procTags!O161="yellow",procTags!O161="grey"),IF('Currently Exported 2'!O161=1, "have", "missing"),IF('Currently Exported 2'!O161=1, "extra", "ignore"))</f>
        <v>ignore</v>
      </c>
      <c r="P161" s="1" t="str">
        <f ca="1">IF(OR(procTags!P161="white",procTags!P161="yellow",procTags!P161="grey"),IF('Currently Exported 2'!P161=1, "have", "missing"),IF('Currently Exported 2'!P161=1, "extra", "ignore"))</f>
        <v>ignore</v>
      </c>
    </row>
    <row r="162" spans="1:16" x14ac:dyDescent="0.2">
      <c r="A162" s="1" t="str">
        <f ca="1">IFERROR(__xludf.DUMMYFUNCTION("""COMPUTED_VALUE"""),"par_thresh_high")</f>
        <v>par_thresh_high</v>
      </c>
      <c r="B162" s="1" t="str">
        <f ca="1">IF(OR(procTags!B162="white",procTags!B162="yellow",procTags!B162="grey"),IF('Currently Exported 2'!B162=1, "have", "missing"),IF('Currently Exported 2'!B162=1, "extra", "ignore"))</f>
        <v>ignore</v>
      </c>
      <c r="C162" s="1" t="str">
        <f ca="1">IF(OR(procTags!C162="white",procTags!C162="yellow",procTags!C162="grey"),IF('Currently Exported 2'!C162=1, "have", "missing"),IF('Currently Exported 2'!C162=1, "extra", "ignore"))</f>
        <v>ignore</v>
      </c>
      <c r="D162" s="1" t="str">
        <f ca="1">IF(OR(procTags!D162="white",procTags!D162="yellow",procTags!D162="grey"),IF('Currently Exported 2'!D162=1, "have", "missing"),IF('Currently Exported 2'!D162=1, "extra", "ignore"))</f>
        <v>ignore</v>
      </c>
      <c r="E162" s="1" t="str">
        <f ca="1">IF(OR(procTags!E162="white",procTags!E162="yellow",procTags!E162="grey"),IF('Currently Exported 2'!E162=1, "have", "missing"),IF('Currently Exported 2'!E162=1, "extra", "ignore"))</f>
        <v>ignore</v>
      </c>
      <c r="F162" s="1" t="str">
        <f ca="1">IF(OR(procTags!F162="white",procTags!F162="yellow",procTags!F162="grey"),IF('Currently Exported 2'!F162=1, "have", "missing"),IF('Currently Exported 2'!F162=1, "extra", "ignore"))</f>
        <v>ignore</v>
      </c>
      <c r="G162" s="1" t="str">
        <f ca="1">IF(OR(procTags!G162="white",procTags!G162="yellow",procTags!G162="grey"),IF('Currently Exported 2'!G162=1, "have", "missing"),IF('Currently Exported 2'!G162=1, "extra", "ignore"))</f>
        <v>ignore</v>
      </c>
      <c r="H162" s="1" t="str">
        <f ca="1">IF(OR(procTags!H162="white",procTags!H162="yellow",procTags!H162="grey"),IF('Currently Exported 2'!H162=1, "have", "missing"),IF('Currently Exported 2'!H162=1, "extra", "ignore"))</f>
        <v>ignore</v>
      </c>
      <c r="I162" s="1" t="str">
        <f ca="1">IF(OR(procTags!I162="white",procTags!I162="yellow",procTags!I162="grey"),IF('Currently Exported 2'!I162=1, "have", "missing"),IF('Currently Exported 2'!I162=1, "extra", "ignore"))</f>
        <v>ignore</v>
      </c>
      <c r="J162" s="1" t="str">
        <f ca="1">IF(OR(procTags!J162="white",procTags!J162="yellow",procTags!J162="grey"),IF('Currently Exported 2'!J162=1, "have", "missing"),IF('Currently Exported 2'!J162=1, "extra", "ignore"))</f>
        <v>ignore</v>
      </c>
      <c r="K162" s="1" t="str">
        <f ca="1">IF(OR(procTags!K162="white",procTags!K162="yellow",procTags!K162="grey"),IF('Currently Exported 2'!K162=1, "have", "missing"),IF('Currently Exported 2'!K162=1, "extra", "ignore"))</f>
        <v>ignore</v>
      </c>
      <c r="L162" s="1" t="str">
        <f ca="1">IF(OR(procTags!L162="white",procTags!L162="yellow",procTags!L162="grey"),IF('Currently Exported 2'!L162=1, "have", "missing"),IF('Currently Exported 2'!L162=1, "extra", "ignore"))</f>
        <v>ignore</v>
      </c>
      <c r="M162" s="1" t="str">
        <f ca="1">IF(OR(procTags!M162="white",procTags!M162="yellow",procTags!M162="grey"),IF('Currently Exported 2'!M162=1, "have", "missing"),IF('Currently Exported 2'!M162=1, "extra", "ignore"))</f>
        <v>ignore</v>
      </c>
      <c r="N162" s="1" t="str">
        <f ca="1">IF(OR(procTags!N162="white",procTags!N162="yellow",procTags!N162="grey"),IF('Currently Exported 2'!N162=1, "have", "missing"),IF('Currently Exported 2'!N162=1, "extra", "ignore"))</f>
        <v>ignore</v>
      </c>
      <c r="O162" s="1" t="str">
        <f ca="1">IF(OR(procTags!O162="white",procTags!O162="yellow",procTags!O162="grey"),IF('Currently Exported 2'!O162=1, "have", "missing"),IF('Currently Exported 2'!O162=1, "extra", "ignore"))</f>
        <v>ignore</v>
      </c>
      <c r="P162" s="1" t="str">
        <f ca="1">IF(OR(procTags!P162="white",procTags!P162="yellow",procTags!P162="grey"),IF('Currently Exported 2'!P162=1, "have", "missing"),IF('Currently Exported 2'!P162=1, "extra", "ignore"))</f>
        <v>ignore</v>
      </c>
    </row>
    <row r="163" spans="1:16" x14ac:dyDescent="0.2">
      <c r="A163" s="1" t="str">
        <f ca="1">IFERROR(__xludf.DUMMYFUNCTION("""COMPUTED_VALUE"""),"par_thresh_low")</f>
        <v>par_thresh_low</v>
      </c>
      <c r="B163" s="1" t="str">
        <f ca="1">IF(OR(procTags!B163="white",procTags!B163="yellow",procTags!B163="grey"),IF('Currently Exported 2'!B163=1, "have", "missing"),IF('Currently Exported 2'!B163=1, "extra", "ignore"))</f>
        <v>ignore</v>
      </c>
      <c r="C163" s="1" t="str">
        <f ca="1">IF(OR(procTags!C163="white",procTags!C163="yellow",procTags!C163="grey"),IF('Currently Exported 2'!C163=1, "have", "missing"),IF('Currently Exported 2'!C163=1, "extra", "ignore"))</f>
        <v>ignore</v>
      </c>
      <c r="D163" s="1" t="str">
        <f ca="1">IF(OR(procTags!D163="white",procTags!D163="yellow",procTags!D163="grey"),IF('Currently Exported 2'!D163=1, "have", "missing"),IF('Currently Exported 2'!D163=1, "extra", "ignore"))</f>
        <v>ignore</v>
      </c>
      <c r="E163" s="1" t="str">
        <f ca="1">IF(OR(procTags!E163="white",procTags!E163="yellow",procTags!E163="grey"),IF('Currently Exported 2'!E163=1, "have", "missing"),IF('Currently Exported 2'!E163=1, "extra", "ignore"))</f>
        <v>ignore</v>
      </c>
      <c r="F163" s="1" t="str">
        <f ca="1">IF(OR(procTags!F163="white",procTags!F163="yellow",procTags!F163="grey"),IF('Currently Exported 2'!F163=1, "have", "missing"),IF('Currently Exported 2'!F163=1, "extra", "ignore"))</f>
        <v>ignore</v>
      </c>
      <c r="G163" s="1" t="str">
        <f ca="1">IF(OR(procTags!G163="white",procTags!G163="yellow",procTags!G163="grey"),IF('Currently Exported 2'!G163=1, "have", "missing"),IF('Currently Exported 2'!G163=1, "extra", "ignore"))</f>
        <v>ignore</v>
      </c>
      <c r="H163" s="1" t="str">
        <f ca="1">IF(OR(procTags!H163="white",procTags!H163="yellow",procTags!H163="grey"),IF('Currently Exported 2'!H163=1, "have", "missing"),IF('Currently Exported 2'!H163=1, "extra", "ignore"))</f>
        <v>ignore</v>
      </c>
      <c r="I163" s="1" t="str">
        <f ca="1">IF(OR(procTags!I163="white",procTags!I163="yellow",procTags!I163="grey"),IF('Currently Exported 2'!I163=1, "have", "missing"),IF('Currently Exported 2'!I163=1, "extra", "ignore"))</f>
        <v>ignore</v>
      </c>
      <c r="J163" s="1" t="str">
        <f ca="1">IF(OR(procTags!J163="white",procTags!J163="yellow",procTags!J163="grey"),IF('Currently Exported 2'!J163=1, "have", "missing"),IF('Currently Exported 2'!J163=1, "extra", "ignore"))</f>
        <v>ignore</v>
      </c>
      <c r="K163" s="1" t="str">
        <f ca="1">IF(OR(procTags!K163="white",procTags!K163="yellow",procTags!K163="grey"),IF('Currently Exported 2'!K163=1, "have", "missing"),IF('Currently Exported 2'!K163=1, "extra", "ignore"))</f>
        <v>ignore</v>
      </c>
      <c r="L163" s="1" t="str">
        <f ca="1">IF(OR(procTags!L163="white",procTags!L163="yellow",procTags!L163="grey"),IF('Currently Exported 2'!L163=1, "have", "missing"),IF('Currently Exported 2'!L163=1, "extra", "ignore"))</f>
        <v>ignore</v>
      </c>
      <c r="M163" s="1" t="str">
        <f ca="1">IF(OR(procTags!M163="white",procTags!M163="yellow",procTags!M163="grey"),IF('Currently Exported 2'!M163=1, "have", "missing"),IF('Currently Exported 2'!M163=1, "extra", "ignore"))</f>
        <v>ignore</v>
      </c>
      <c r="N163" s="1" t="str">
        <f ca="1">IF(OR(procTags!N163="white",procTags!N163="yellow",procTags!N163="grey"),IF('Currently Exported 2'!N163=1, "have", "missing"),IF('Currently Exported 2'!N163=1, "extra", "ignore"))</f>
        <v>ignore</v>
      </c>
      <c r="O163" s="1" t="str">
        <f ca="1">IF(OR(procTags!O163="white",procTags!O163="yellow",procTags!O163="grey"),IF('Currently Exported 2'!O163=1, "have", "missing"),IF('Currently Exported 2'!O163=1, "extra", "ignore"))</f>
        <v>ignore</v>
      </c>
      <c r="P163" s="1" t="str">
        <f ca="1">IF(OR(procTags!P163="white",procTags!P163="yellow",procTags!P163="grey"),IF('Currently Exported 2'!P163=1, "have", "missing"),IF('Currently Exported 2'!P163=1, "extra", "ignore"))</f>
        <v>ignore</v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>
        <f ca="1">IF(OR(procTags!B164="white",procTags!B164="yellow",procTags!B164="grey"),IF('Currently Exported 2'!B164=1, "have", "missing"),IF('Currently Exported 2'!B164=1, "extra", "ignore"))</f>
        <v>ignore</v>
      </c>
      <c r="C164" s="1" t="str">
        <f ca="1">IF(OR(procTags!C164="white",procTags!C164="yellow",procTags!C164="grey"),IF('Currently Exported 2'!C164=1, "have", "missing"),IF('Currently Exported 2'!C164=1, "extra", "ignore"))</f>
        <v>ignore</v>
      </c>
      <c r="D164" s="1" t="str">
        <f ca="1">IF(OR(procTags!D164="white",procTags!D164="yellow",procTags!D164="grey"),IF('Currently Exported 2'!D164=1, "have", "missing"),IF('Currently Exported 2'!D164=1, "extra", "ignore"))</f>
        <v>ignore</v>
      </c>
      <c r="E164" s="1" t="str">
        <f ca="1">IF(OR(procTags!E164="white",procTags!E164="yellow",procTags!E164="grey"),IF('Currently Exported 2'!E164=1, "have", "missing"),IF('Currently Exported 2'!E164=1, "extra", "ignore"))</f>
        <v>ignore</v>
      </c>
      <c r="F164" s="1" t="str">
        <f ca="1">IF(OR(procTags!F164="white",procTags!F164="yellow",procTags!F164="grey"),IF('Currently Exported 2'!F164=1, "have", "missing"),IF('Currently Exported 2'!F164=1, "extra", "ignore"))</f>
        <v>ignore</v>
      </c>
      <c r="G164" s="1" t="str">
        <f ca="1">IF(OR(procTags!G164="white",procTags!G164="yellow",procTags!G164="grey"),IF('Currently Exported 2'!G164=1, "have", "missing"),IF('Currently Exported 2'!G164=1, "extra", "ignore"))</f>
        <v>ignore</v>
      </c>
      <c r="H164" s="1" t="str">
        <f ca="1">IF(OR(procTags!H164="white",procTags!H164="yellow",procTags!H164="grey"),IF('Currently Exported 2'!H164=1, "have", "missing"),IF('Currently Exported 2'!H164=1, "extra", "ignore"))</f>
        <v>ignore</v>
      </c>
      <c r="I164" s="1" t="str">
        <f ca="1">IF(OR(procTags!I164="white",procTags!I164="yellow",procTags!I164="grey"),IF('Currently Exported 2'!I164=1, "have", "missing"),IF('Currently Exported 2'!I164=1, "extra", "ignore"))</f>
        <v>ignore</v>
      </c>
      <c r="J164" s="1" t="str">
        <f ca="1">IF(OR(procTags!J164="white",procTags!J164="yellow",procTags!J164="grey"),IF('Currently Exported 2'!J164=1, "have", "missing"),IF('Currently Exported 2'!J164=1, "extra", "ignore"))</f>
        <v>ignore</v>
      </c>
      <c r="K164" s="1" t="str">
        <f ca="1">IF(OR(procTags!K164="white",procTags!K164="yellow",procTags!K164="grey"),IF('Currently Exported 2'!K164=1, "have", "missing"),IF('Currently Exported 2'!K164=1, "extra", "ignore"))</f>
        <v>ignore</v>
      </c>
      <c r="L164" s="1" t="str">
        <f ca="1">IF(OR(procTags!L164="white",procTags!L164="yellow",procTags!L164="grey"),IF('Currently Exported 2'!L164=1, "have", "missing"),IF('Currently Exported 2'!L164=1, "extra", "ignore"))</f>
        <v>ignore</v>
      </c>
      <c r="M164" s="1" t="str">
        <f ca="1">IF(OR(procTags!M164="white",procTags!M164="yellow",procTags!M164="grey"),IF('Currently Exported 2'!M164=1, "have", "missing"),IF('Currently Exported 2'!M164=1, "extra", "ignore"))</f>
        <v>ignore</v>
      </c>
      <c r="N164" s="1" t="str">
        <f ca="1">IF(OR(procTags!N164="white",procTags!N164="yellow",procTags!N164="grey"),IF('Currently Exported 2'!N164=1, "have", "missing"),IF('Currently Exported 2'!N164=1, "extra", "ignore"))</f>
        <v>ignore</v>
      </c>
      <c r="O164" s="1" t="str">
        <f ca="1">IF(OR(procTags!O164="white",procTags!O164="yellow",procTags!O164="grey"),IF('Currently Exported 2'!O164=1, "have", "missing"),IF('Currently Exported 2'!O164=1, "extra", "ignore"))</f>
        <v>ignore</v>
      </c>
      <c r="P164" s="1" t="str">
        <f ca="1">IF(OR(procTags!P164="white",procTags!P164="yellow",procTags!P164="grey"),IF('Currently Exported 2'!P164=1, "have", "missing"),IF('Currently Exported 2'!P164=1, "extra", "ignore"))</f>
        <v>ignore</v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>
        <f ca="1">IF(OR(procTags!B165="white",procTags!B165="yellow",procTags!B165="grey"),IF('Currently Exported 2'!B165=1, "have", "missing"),IF('Currently Exported 2'!B165=1, "extra", "ignore"))</f>
        <v>ignore</v>
      </c>
      <c r="C165" s="1" t="str">
        <f ca="1">IF(OR(procTags!C165="white",procTags!C165="yellow",procTags!C165="grey"),IF('Currently Exported 2'!C165=1, "have", "missing"),IF('Currently Exported 2'!C165=1, "extra", "ignore"))</f>
        <v>ignore</v>
      </c>
      <c r="D165" s="1" t="str">
        <f ca="1">IF(OR(procTags!D165="white",procTags!D165="yellow",procTags!D165="grey"),IF('Currently Exported 2'!D165=1, "have", "missing"),IF('Currently Exported 2'!D165=1, "extra", "ignore"))</f>
        <v>ignore</v>
      </c>
      <c r="E165" s="1" t="str">
        <f ca="1">IF(OR(procTags!E165="white",procTags!E165="yellow",procTags!E165="grey"),IF('Currently Exported 2'!E165=1, "have", "missing"),IF('Currently Exported 2'!E165=1, "extra", "ignore"))</f>
        <v>ignore</v>
      </c>
      <c r="F165" s="1" t="str">
        <f ca="1">IF(OR(procTags!F165="white",procTags!F165="yellow",procTags!F165="grey"),IF('Currently Exported 2'!F165=1, "have", "missing"),IF('Currently Exported 2'!F165=1, "extra", "ignore"))</f>
        <v>ignore</v>
      </c>
      <c r="G165" s="1" t="str">
        <f ca="1">IF(OR(procTags!G165="white",procTags!G165="yellow",procTags!G165="grey"),IF('Currently Exported 2'!G165=1, "have", "missing"),IF('Currently Exported 2'!G165=1, "extra", "ignore"))</f>
        <v>ignore</v>
      </c>
      <c r="H165" s="1" t="str">
        <f ca="1">IF(OR(procTags!H165="white",procTags!H165="yellow",procTags!H165="grey"),IF('Currently Exported 2'!H165=1, "have", "missing"),IF('Currently Exported 2'!H165=1, "extra", "ignore"))</f>
        <v>ignore</v>
      </c>
      <c r="I165" s="1" t="str">
        <f ca="1">IF(OR(procTags!I165="white",procTags!I165="yellow",procTags!I165="grey"),IF('Currently Exported 2'!I165=1, "have", "missing"),IF('Currently Exported 2'!I165=1, "extra", "ignore"))</f>
        <v>ignore</v>
      </c>
      <c r="J165" s="1" t="str">
        <f ca="1">IF(OR(procTags!J165="white",procTags!J165="yellow",procTags!J165="grey"),IF('Currently Exported 2'!J165=1, "have", "missing"),IF('Currently Exported 2'!J165=1, "extra", "ignore"))</f>
        <v>ignore</v>
      </c>
      <c r="K165" s="1" t="str">
        <f ca="1">IF(OR(procTags!K165="white",procTags!K165="yellow",procTags!K165="grey"),IF('Currently Exported 2'!K165=1, "have", "missing"),IF('Currently Exported 2'!K165=1, "extra", "ignore"))</f>
        <v>ignore</v>
      </c>
      <c r="L165" s="1" t="str">
        <f ca="1">IF(OR(procTags!L165="white",procTags!L165="yellow",procTags!L165="grey"),IF('Currently Exported 2'!L165=1, "have", "missing"),IF('Currently Exported 2'!L165=1, "extra", "ignore"))</f>
        <v>ignore</v>
      </c>
      <c r="M165" s="1" t="str">
        <f ca="1">IF(OR(procTags!M165="white",procTags!M165="yellow",procTags!M165="grey"),IF('Currently Exported 2'!M165=1, "have", "missing"),IF('Currently Exported 2'!M165=1, "extra", "ignore"))</f>
        <v>ignore</v>
      </c>
      <c r="N165" s="1" t="str">
        <f ca="1">IF(OR(procTags!N165="white",procTags!N165="yellow",procTags!N165="grey"),IF('Currently Exported 2'!N165=1, "have", "missing"),IF('Currently Exported 2'!N165=1, "extra", "ignore"))</f>
        <v>ignore</v>
      </c>
      <c r="O165" s="1" t="str">
        <f ca="1">IF(OR(procTags!O165="white",procTags!O165="yellow",procTags!O165="grey"),IF('Currently Exported 2'!O165=1, "have", "missing"),IF('Currently Exported 2'!O165=1, "extra", "ignore"))</f>
        <v>ignore</v>
      </c>
      <c r="P165" s="1" t="str">
        <f ca="1">IF(OR(procTags!P165="white",procTags!P165="yellow",procTags!P165="grey"),IF('Currently Exported 2'!P165=1, "have", "missing"),IF('Currently Exported 2'!P165=1, "extra", "ignore"))</f>
        <v>ignore</v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>
        <f ca="1">IF(OR(procTags!B166="white",procTags!B166="yellow",procTags!B166="grey"),IF('Currently Exported 2'!B166=1, "have", "missing"),IF('Currently Exported 2'!B166=1, "extra", "ignore"))</f>
        <v>ignore</v>
      </c>
      <c r="C166" s="1" t="str">
        <f ca="1">IF(OR(procTags!C166="white",procTags!C166="yellow",procTags!C166="grey"),IF('Currently Exported 2'!C166=1, "have", "missing"),IF('Currently Exported 2'!C166=1, "extra", "ignore"))</f>
        <v>ignore</v>
      </c>
      <c r="D166" s="1" t="str">
        <f ca="1">IF(OR(procTags!D166="white",procTags!D166="yellow",procTags!D166="grey"),IF('Currently Exported 2'!D166=1, "have", "missing"),IF('Currently Exported 2'!D166=1, "extra", "ignore"))</f>
        <v>ignore</v>
      </c>
      <c r="E166" s="1" t="str">
        <f ca="1">IF(OR(procTags!E166="white",procTags!E166="yellow",procTags!E166="grey"),IF('Currently Exported 2'!E166=1, "have", "missing"),IF('Currently Exported 2'!E166=1, "extra", "ignore"))</f>
        <v>ignore</v>
      </c>
      <c r="F166" s="1" t="str">
        <f ca="1">IF(OR(procTags!F166="white",procTags!F166="yellow",procTags!F166="grey"),IF('Currently Exported 2'!F166=1, "have", "missing"),IF('Currently Exported 2'!F166=1, "extra", "ignore"))</f>
        <v>ignore</v>
      </c>
      <c r="G166" s="1" t="str">
        <f ca="1">IF(OR(procTags!G166="white",procTags!G166="yellow",procTags!G166="grey"),IF('Currently Exported 2'!G166=1, "have", "missing"),IF('Currently Exported 2'!G166=1, "extra", "ignore"))</f>
        <v>ignore</v>
      </c>
      <c r="H166" s="1" t="str">
        <f ca="1">IF(OR(procTags!H166="white",procTags!H166="yellow",procTags!H166="grey"),IF('Currently Exported 2'!H166=1, "have", "missing"),IF('Currently Exported 2'!H166=1, "extra", "ignore"))</f>
        <v>ignore</v>
      </c>
      <c r="I166" s="1" t="str">
        <f ca="1">IF(OR(procTags!I166="white",procTags!I166="yellow",procTags!I166="grey"),IF('Currently Exported 2'!I166=1, "have", "missing"),IF('Currently Exported 2'!I166=1, "extra", "ignore"))</f>
        <v>ignore</v>
      </c>
      <c r="J166" s="1" t="str">
        <f ca="1">IF(OR(procTags!J166="white",procTags!J166="yellow",procTags!J166="grey"),IF('Currently Exported 2'!J166=1, "have", "missing"),IF('Currently Exported 2'!J166=1, "extra", "ignore"))</f>
        <v>ignore</v>
      </c>
      <c r="K166" s="1" t="str">
        <f ca="1">IF(OR(procTags!K166="white",procTags!K166="yellow",procTags!K166="grey"),IF('Currently Exported 2'!K166=1, "have", "missing"),IF('Currently Exported 2'!K166=1, "extra", "ignore"))</f>
        <v>ignore</v>
      </c>
      <c r="L166" s="1" t="str">
        <f ca="1">IF(OR(procTags!L166="white",procTags!L166="yellow",procTags!L166="grey"),IF('Currently Exported 2'!L166=1, "have", "missing"),IF('Currently Exported 2'!L166=1, "extra", "ignore"))</f>
        <v>ignore</v>
      </c>
      <c r="M166" s="1" t="str">
        <f ca="1">IF(OR(procTags!M166="white",procTags!M166="yellow",procTags!M166="grey"),IF('Currently Exported 2'!M166=1, "have", "missing"),IF('Currently Exported 2'!M166=1, "extra", "ignore"))</f>
        <v>ignore</v>
      </c>
      <c r="N166" s="1" t="str">
        <f ca="1">IF(OR(procTags!N166="white",procTags!N166="yellow",procTags!N166="grey"),IF('Currently Exported 2'!N166=1, "have", "missing"),IF('Currently Exported 2'!N166=1, "extra", "ignore"))</f>
        <v>ignore</v>
      </c>
      <c r="O166" s="1" t="str">
        <f ca="1">IF(OR(procTags!O166="white",procTags!O166="yellow",procTags!O166="grey"),IF('Currently Exported 2'!O166=1, "have", "missing"),IF('Currently Exported 2'!O166=1, "extra", "ignore"))</f>
        <v>ignore</v>
      </c>
      <c r="P166" s="1" t="str">
        <f ca="1">IF(OR(procTags!P166="white",procTags!P166="yellow",procTags!P166="grey"),IF('Currently Exported 2'!P166=1, "have", "missing"),IF('Currently Exported 2'!P166=1, "extra", "ignore"))</f>
        <v>ignore</v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>
        <f ca="1">IF(OR(procTags!B167="white",procTags!B167="yellow",procTags!B167="grey"),IF('Currently Exported 2'!B167=1, "have", "missing"),IF('Currently Exported 2'!B167=1, "extra", "ignore"))</f>
        <v>ignore</v>
      </c>
      <c r="C167" s="1" t="str">
        <f ca="1">IF(OR(procTags!C167="white",procTags!C167="yellow",procTags!C167="grey"),IF('Currently Exported 2'!C167=1, "have", "missing"),IF('Currently Exported 2'!C167=1, "extra", "ignore"))</f>
        <v>ignore</v>
      </c>
      <c r="D167" s="1" t="str">
        <f ca="1">IF(OR(procTags!D167="white",procTags!D167="yellow",procTags!D167="grey"),IF('Currently Exported 2'!D167=1, "have", "missing"),IF('Currently Exported 2'!D167=1, "extra", "ignore"))</f>
        <v>ignore</v>
      </c>
      <c r="E167" s="1" t="str">
        <f ca="1">IF(OR(procTags!E167="white",procTags!E167="yellow",procTags!E167="grey"),IF('Currently Exported 2'!E167=1, "have", "missing"),IF('Currently Exported 2'!E167=1, "extra", "ignore"))</f>
        <v>ignore</v>
      </c>
      <c r="F167" s="1" t="str">
        <f ca="1">IF(OR(procTags!F167="white",procTags!F167="yellow",procTags!F167="grey"),IF('Currently Exported 2'!F167=1, "have", "missing"),IF('Currently Exported 2'!F167=1, "extra", "ignore"))</f>
        <v>ignore</v>
      </c>
      <c r="G167" s="1" t="str">
        <f ca="1">IF(OR(procTags!G167="white",procTags!G167="yellow",procTags!G167="grey"),IF('Currently Exported 2'!G167=1, "have", "missing"),IF('Currently Exported 2'!G167=1, "extra", "ignore"))</f>
        <v>ignore</v>
      </c>
      <c r="H167" s="1" t="str">
        <f ca="1">IF(OR(procTags!H167="white",procTags!H167="yellow",procTags!H167="grey"),IF('Currently Exported 2'!H167=1, "have", "missing"),IF('Currently Exported 2'!H167=1, "extra", "ignore"))</f>
        <v>ignore</v>
      </c>
      <c r="I167" s="1" t="str">
        <f ca="1">IF(OR(procTags!I167="white",procTags!I167="yellow",procTags!I167="grey"),IF('Currently Exported 2'!I167=1, "have", "missing"),IF('Currently Exported 2'!I167=1, "extra", "ignore"))</f>
        <v>ignore</v>
      </c>
      <c r="J167" s="1" t="str">
        <f ca="1">IF(OR(procTags!J167="white",procTags!J167="yellow",procTags!J167="grey"),IF('Currently Exported 2'!J167=1, "have", "missing"),IF('Currently Exported 2'!J167=1, "extra", "ignore"))</f>
        <v>ignore</v>
      </c>
      <c r="K167" s="1" t="str">
        <f ca="1">IF(OR(procTags!K167="white",procTags!K167="yellow",procTags!K167="grey"),IF('Currently Exported 2'!K167=1, "have", "missing"),IF('Currently Exported 2'!K167=1, "extra", "ignore"))</f>
        <v>ignore</v>
      </c>
      <c r="L167" s="1" t="str">
        <f ca="1">IF(OR(procTags!L167="white",procTags!L167="yellow",procTags!L167="grey"),IF('Currently Exported 2'!L167=1, "have", "missing"),IF('Currently Exported 2'!L167=1, "extra", "ignore"))</f>
        <v>ignore</v>
      </c>
      <c r="M167" s="1" t="str">
        <f ca="1">IF(OR(procTags!M167="white",procTags!M167="yellow",procTags!M167="grey"),IF('Currently Exported 2'!M167=1, "have", "missing"),IF('Currently Exported 2'!M167=1, "extra", "ignore"))</f>
        <v>ignore</v>
      </c>
      <c r="N167" s="1" t="str">
        <f ca="1">IF(OR(procTags!N167="white",procTags!N167="yellow",procTags!N167="grey"),IF('Currently Exported 2'!N167=1, "have", "missing"),IF('Currently Exported 2'!N167=1, "extra", "ignore"))</f>
        <v>ignore</v>
      </c>
      <c r="O167" s="1" t="str">
        <f ca="1">IF(OR(procTags!O167="white",procTags!O167="yellow",procTags!O167="grey"),IF('Currently Exported 2'!O167=1, "have", "missing"),IF('Currently Exported 2'!O167=1, "extra", "ignore"))</f>
        <v>ignore</v>
      </c>
      <c r="P167" s="1" t="str">
        <f ca="1">IF(OR(procTags!P167="white",procTags!P167="yellow",procTags!P167="grey"),IF('Currently Exported 2'!P167=1, "have", "missing"),IF('Currently Exported 2'!P167=1, "extra", "ignore"))</f>
        <v>ignore</v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>
        <f ca="1">IF(OR(procTags!B168="white",procTags!B168="yellow",procTags!B168="grey"),IF('Currently Exported 2'!B168=1, "have", "missing"),IF('Currently Exported 2'!B168=1, "extra", "ignore"))</f>
        <v>ignore</v>
      </c>
      <c r="C168" s="1" t="str">
        <f ca="1">IF(OR(procTags!C168="white",procTags!C168="yellow",procTags!C168="grey"),IF('Currently Exported 2'!C168=1, "have", "missing"),IF('Currently Exported 2'!C168=1, "extra", "ignore"))</f>
        <v>ignore</v>
      </c>
      <c r="D168" s="1" t="str">
        <f ca="1">IF(OR(procTags!D168="white",procTags!D168="yellow",procTags!D168="grey"),IF('Currently Exported 2'!D168=1, "have", "missing"),IF('Currently Exported 2'!D168=1, "extra", "ignore"))</f>
        <v>ignore</v>
      </c>
      <c r="E168" s="1" t="str">
        <f ca="1">IF(OR(procTags!E168="white",procTags!E168="yellow",procTags!E168="grey"),IF('Currently Exported 2'!E168=1, "have", "missing"),IF('Currently Exported 2'!E168=1, "extra", "ignore"))</f>
        <v>ignore</v>
      </c>
      <c r="F168" s="1" t="str">
        <f ca="1">IF(OR(procTags!F168="white",procTags!F168="yellow",procTags!F168="grey"),IF('Currently Exported 2'!F168=1, "have", "missing"),IF('Currently Exported 2'!F168=1, "extra", "ignore"))</f>
        <v>ignore</v>
      </c>
      <c r="G168" s="1" t="str">
        <f ca="1">IF(OR(procTags!G168="white",procTags!G168="yellow",procTags!G168="grey"),IF('Currently Exported 2'!G168=1, "have", "missing"),IF('Currently Exported 2'!G168=1, "extra", "ignore"))</f>
        <v>ignore</v>
      </c>
      <c r="H168" s="1" t="str">
        <f ca="1">IF(OR(procTags!H168="white",procTags!H168="yellow",procTags!H168="grey"),IF('Currently Exported 2'!H168=1, "have", "missing"),IF('Currently Exported 2'!H168=1, "extra", "ignore"))</f>
        <v>ignore</v>
      </c>
      <c r="I168" s="1" t="str">
        <f ca="1">IF(OR(procTags!I168="white",procTags!I168="yellow",procTags!I168="grey"),IF('Currently Exported 2'!I168=1, "have", "missing"),IF('Currently Exported 2'!I168=1, "extra", "ignore"))</f>
        <v>ignore</v>
      </c>
      <c r="J168" s="1" t="str">
        <f ca="1">IF(OR(procTags!J168="white",procTags!J168="yellow",procTags!J168="grey"),IF('Currently Exported 2'!J168=1, "have", "missing"),IF('Currently Exported 2'!J168=1, "extra", "ignore"))</f>
        <v>ignore</v>
      </c>
      <c r="K168" s="1" t="str">
        <f ca="1">IF(OR(procTags!K168="white",procTags!K168="yellow",procTags!K168="grey"),IF('Currently Exported 2'!K168=1, "have", "missing"),IF('Currently Exported 2'!K168=1, "extra", "ignore"))</f>
        <v>ignore</v>
      </c>
      <c r="L168" s="1" t="str">
        <f ca="1">IF(OR(procTags!L168="white",procTags!L168="yellow",procTags!L168="grey"),IF('Currently Exported 2'!L168=1, "have", "missing"),IF('Currently Exported 2'!L168=1, "extra", "ignore"))</f>
        <v>ignore</v>
      </c>
      <c r="M168" s="1" t="str">
        <f ca="1">IF(OR(procTags!M168="white",procTags!M168="yellow",procTags!M168="grey"),IF('Currently Exported 2'!M168=1, "have", "missing"),IF('Currently Exported 2'!M168=1, "extra", "ignore"))</f>
        <v>ignore</v>
      </c>
      <c r="N168" s="1" t="str">
        <f ca="1">IF(OR(procTags!N168="white",procTags!N168="yellow",procTags!N168="grey"),IF('Currently Exported 2'!N168=1, "have", "missing"),IF('Currently Exported 2'!N168=1, "extra", "ignore"))</f>
        <v>ignore</v>
      </c>
      <c r="O168" s="1" t="str">
        <f ca="1">IF(OR(procTags!O168="white",procTags!O168="yellow",procTags!O168="grey"),IF('Currently Exported 2'!O168=1, "have", "missing"),IF('Currently Exported 2'!O168=1, "extra", "ignore"))</f>
        <v>ignore</v>
      </c>
      <c r="P168" s="1" t="str">
        <f ca="1">IF(OR(procTags!P168="white",procTags!P168="yellow",procTags!P168="grey"),IF('Currently Exported 2'!P168=1, "have", "missing"),IF('Currently Exported 2'!P168=1, "extra", "ignore"))</f>
        <v>ignore</v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>
        <f ca="1">IF(OR(procTags!B169="white",procTags!B169="yellow",procTags!B169="grey"),IF('Currently Exported 2'!B169=1, "have", "missing"),IF('Currently Exported 2'!B169=1, "extra", "ignore"))</f>
        <v>ignore</v>
      </c>
      <c r="C169" s="1" t="str">
        <f ca="1">IF(OR(procTags!C169="white",procTags!C169="yellow",procTags!C169="grey"),IF('Currently Exported 2'!C169=1, "have", "missing"),IF('Currently Exported 2'!C169=1, "extra", "ignore"))</f>
        <v>ignore</v>
      </c>
      <c r="D169" s="1" t="str">
        <f ca="1">IF(OR(procTags!D169="white",procTags!D169="yellow",procTags!D169="grey"),IF('Currently Exported 2'!D169=1, "have", "missing"),IF('Currently Exported 2'!D169=1, "extra", "ignore"))</f>
        <v>ignore</v>
      </c>
      <c r="E169" s="1" t="str">
        <f ca="1">IF(OR(procTags!E169="white",procTags!E169="yellow",procTags!E169="grey"),IF('Currently Exported 2'!E169=1, "have", "missing"),IF('Currently Exported 2'!E169=1, "extra", "ignore"))</f>
        <v>ignore</v>
      </c>
      <c r="F169" s="1" t="str">
        <f ca="1">IF(OR(procTags!F169="white",procTags!F169="yellow",procTags!F169="grey"),IF('Currently Exported 2'!F169=1, "have", "missing"),IF('Currently Exported 2'!F169=1, "extra", "ignore"))</f>
        <v>ignore</v>
      </c>
      <c r="G169" s="1" t="str">
        <f ca="1">IF(OR(procTags!G169="white",procTags!G169="yellow",procTags!G169="grey"),IF('Currently Exported 2'!G169=1, "have", "missing"),IF('Currently Exported 2'!G169=1, "extra", "ignore"))</f>
        <v>ignore</v>
      </c>
      <c r="H169" s="1" t="str">
        <f ca="1">IF(OR(procTags!H169="white",procTags!H169="yellow",procTags!H169="grey"),IF('Currently Exported 2'!H169=1, "have", "missing"),IF('Currently Exported 2'!H169=1, "extra", "ignore"))</f>
        <v>ignore</v>
      </c>
      <c r="I169" s="1" t="str">
        <f ca="1">IF(OR(procTags!I169="white",procTags!I169="yellow",procTags!I169="grey"),IF('Currently Exported 2'!I169=1, "have", "missing"),IF('Currently Exported 2'!I169=1, "extra", "ignore"))</f>
        <v>ignore</v>
      </c>
      <c r="J169" s="1" t="str">
        <f ca="1">IF(OR(procTags!J169="white",procTags!J169="yellow",procTags!J169="grey"),IF('Currently Exported 2'!J169=1, "have", "missing"),IF('Currently Exported 2'!J169=1, "extra", "ignore"))</f>
        <v>ignore</v>
      </c>
      <c r="K169" s="1" t="str">
        <f ca="1">IF(OR(procTags!K169="white",procTags!K169="yellow",procTags!K169="grey"),IF('Currently Exported 2'!K169=1, "have", "missing"),IF('Currently Exported 2'!K169=1, "extra", "ignore"))</f>
        <v>ignore</v>
      </c>
      <c r="L169" s="1" t="str">
        <f ca="1">IF(OR(procTags!L169="white",procTags!L169="yellow",procTags!L169="grey"),IF('Currently Exported 2'!L169=1, "have", "missing"),IF('Currently Exported 2'!L169=1, "extra", "ignore"))</f>
        <v>ignore</v>
      </c>
      <c r="M169" s="1" t="str">
        <f ca="1">IF(OR(procTags!M169="white",procTags!M169="yellow",procTags!M169="grey"),IF('Currently Exported 2'!M169=1, "have", "missing"),IF('Currently Exported 2'!M169=1, "extra", "ignore"))</f>
        <v>ignore</v>
      </c>
      <c r="N169" s="1" t="str">
        <f ca="1">IF(OR(procTags!N169="white",procTags!N169="yellow",procTags!N169="grey"),IF('Currently Exported 2'!N169=1, "have", "missing"),IF('Currently Exported 2'!N169=1, "extra", "ignore"))</f>
        <v>ignore</v>
      </c>
      <c r="O169" s="1" t="str">
        <f ca="1">IF(OR(procTags!O169="white",procTags!O169="yellow",procTags!O169="grey"),IF('Currently Exported 2'!O169=1, "have", "missing"),IF('Currently Exported 2'!O169=1, "extra", "ignore"))</f>
        <v>ignore</v>
      </c>
      <c r="P169" s="1" t="str">
        <f ca="1">IF(OR(procTags!P169="white",procTags!P169="yellow",procTags!P169="grey"),IF('Currently Exported 2'!P169=1, "have", "missing"),IF('Currently Exported 2'!P169=1, "extra", "ignore"))</f>
        <v>ignore</v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>
        <f ca="1">IF(OR(procTags!B170="white",procTags!B170="yellow",procTags!B170="grey"),IF('Currently Exported 2'!B170=1, "have", "missing"),IF('Currently Exported 2'!B170=1, "extra", "ignore"))</f>
        <v>ignore</v>
      </c>
      <c r="C170" s="1" t="str">
        <f ca="1">IF(OR(procTags!C170="white",procTags!C170="yellow",procTags!C170="grey"),IF('Currently Exported 2'!C170=1, "have", "missing"),IF('Currently Exported 2'!C170=1, "extra", "ignore"))</f>
        <v>ignore</v>
      </c>
      <c r="D170" s="1" t="str">
        <f ca="1">IF(OR(procTags!D170="white",procTags!D170="yellow",procTags!D170="grey"),IF('Currently Exported 2'!D170=1, "have", "missing"),IF('Currently Exported 2'!D170=1, "extra", "ignore"))</f>
        <v>ignore</v>
      </c>
      <c r="E170" s="1" t="str">
        <f ca="1">IF(OR(procTags!E170="white",procTags!E170="yellow",procTags!E170="grey"),IF('Currently Exported 2'!E170=1, "have", "missing"),IF('Currently Exported 2'!E170=1, "extra", "ignore"))</f>
        <v>ignore</v>
      </c>
      <c r="F170" s="1" t="str">
        <f ca="1">IF(OR(procTags!F170="white",procTags!F170="yellow",procTags!F170="grey"),IF('Currently Exported 2'!F170=1, "have", "missing"),IF('Currently Exported 2'!F170=1, "extra", "ignore"))</f>
        <v>ignore</v>
      </c>
      <c r="G170" s="1" t="str">
        <f ca="1">IF(OR(procTags!G170="white",procTags!G170="yellow",procTags!G170="grey"),IF('Currently Exported 2'!G170=1, "have", "missing"),IF('Currently Exported 2'!G170=1, "extra", "ignore"))</f>
        <v>ignore</v>
      </c>
      <c r="H170" s="1" t="str">
        <f ca="1">IF(OR(procTags!H170="white",procTags!H170="yellow",procTags!H170="grey"),IF('Currently Exported 2'!H170=1, "have", "missing"),IF('Currently Exported 2'!H170=1, "extra", "ignore"))</f>
        <v>ignore</v>
      </c>
      <c r="I170" s="1" t="str">
        <f ca="1">IF(OR(procTags!I170="white",procTags!I170="yellow",procTags!I170="grey"),IF('Currently Exported 2'!I170=1, "have", "missing"),IF('Currently Exported 2'!I170=1, "extra", "ignore"))</f>
        <v>ignore</v>
      </c>
      <c r="J170" s="1" t="str">
        <f ca="1">IF(OR(procTags!J170="white",procTags!J170="yellow",procTags!J170="grey"),IF('Currently Exported 2'!J170=1, "have", "missing"),IF('Currently Exported 2'!J170=1, "extra", "ignore"))</f>
        <v>ignore</v>
      </c>
      <c r="K170" s="1" t="str">
        <f ca="1">IF(OR(procTags!K170="white",procTags!K170="yellow",procTags!K170="grey"),IF('Currently Exported 2'!K170=1, "have", "missing"),IF('Currently Exported 2'!K170=1, "extra", "ignore"))</f>
        <v>ignore</v>
      </c>
      <c r="L170" s="1" t="str">
        <f ca="1">IF(OR(procTags!L170="white",procTags!L170="yellow",procTags!L170="grey"),IF('Currently Exported 2'!L170=1, "have", "missing"),IF('Currently Exported 2'!L170=1, "extra", "ignore"))</f>
        <v>ignore</v>
      </c>
      <c r="M170" s="1" t="str">
        <f ca="1">IF(OR(procTags!M170="white",procTags!M170="yellow",procTags!M170="grey"),IF('Currently Exported 2'!M170=1, "have", "missing"),IF('Currently Exported 2'!M170=1, "extra", "ignore"))</f>
        <v>ignore</v>
      </c>
      <c r="N170" s="1" t="str">
        <f ca="1">IF(OR(procTags!N170="white",procTags!N170="yellow",procTags!N170="grey"),IF('Currently Exported 2'!N170=1, "have", "missing"),IF('Currently Exported 2'!N170=1, "extra", "ignore"))</f>
        <v>ignore</v>
      </c>
      <c r="O170" s="1" t="str">
        <f ca="1">IF(OR(procTags!O170="white",procTags!O170="yellow",procTags!O170="grey"),IF('Currently Exported 2'!O170=1, "have", "missing"),IF('Currently Exported 2'!O170=1, "extra", "ignore"))</f>
        <v>ignore</v>
      </c>
      <c r="P170" s="1" t="str">
        <f ca="1">IF(OR(procTags!P170="white",procTags!P170="yellow",procTags!P170="grey"),IF('Currently Exported 2'!P170=1, "have", "missing"),IF('Currently Exported 2'!P170=1, "extra", "ignore"))</f>
        <v>ignore</v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>
        <f ca="1">IF(OR(procTags!B171="white",procTags!B171="yellow",procTags!B171="grey"),IF('Currently Exported 2'!B171=1, "have", "missing"),IF('Currently Exported 2'!B171=1, "extra", "ignore"))</f>
        <v>ignore</v>
      </c>
      <c r="C171" s="1" t="str">
        <f ca="1">IF(OR(procTags!C171="white",procTags!C171="yellow",procTags!C171="grey"),IF('Currently Exported 2'!C171=1, "have", "missing"),IF('Currently Exported 2'!C171=1, "extra", "ignore"))</f>
        <v>ignore</v>
      </c>
      <c r="D171" s="1" t="str">
        <f ca="1">IF(OR(procTags!D171="white",procTags!D171="yellow",procTags!D171="grey"),IF('Currently Exported 2'!D171=1, "have", "missing"),IF('Currently Exported 2'!D171=1, "extra", "ignore"))</f>
        <v>ignore</v>
      </c>
      <c r="E171" s="1" t="str">
        <f ca="1">IF(OR(procTags!E171="white",procTags!E171="yellow",procTags!E171="grey"),IF('Currently Exported 2'!E171=1, "have", "missing"),IF('Currently Exported 2'!E171=1, "extra", "ignore"))</f>
        <v>ignore</v>
      </c>
      <c r="F171" s="1" t="str">
        <f ca="1">IF(OR(procTags!F171="white",procTags!F171="yellow",procTags!F171="grey"),IF('Currently Exported 2'!F171=1, "have", "missing"),IF('Currently Exported 2'!F171=1, "extra", "ignore"))</f>
        <v>ignore</v>
      </c>
      <c r="G171" s="1" t="str">
        <f ca="1">IF(OR(procTags!G171="white",procTags!G171="yellow",procTags!G171="grey"),IF('Currently Exported 2'!G171=1, "have", "missing"),IF('Currently Exported 2'!G171=1, "extra", "ignore"))</f>
        <v>ignore</v>
      </c>
      <c r="H171" s="1" t="str">
        <f ca="1">IF(OR(procTags!H171="white",procTags!H171="yellow",procTags!H171="grey"),IF('Currently Exported 2'!H171=1, "have", "missing"),IF('Currently Exported 2'!H171=1, "extra", "ignore"))</f>
        <v>ignore</v>
      </c>
      <c r="I171" s="1" t="str">
        <f ca="1">IF(OR(procTags!I171="white",procTags!I171="yellow",procTags!I171="grey"),IF('Currently Exported 2'!I171=1, "have", "missing"),IF('Currently Exported 2'!I171=1, "extra", "ignore"))</f>
        <v>ignore</v>
      </c>
      <c r="J171" s="1" t="str">
        <f ca="1">IF(OR(procTags!J171="white",procTags!J171="yellow",procTags!J171="grey"),IF('Currently Exported 2'!J171=1, "have", "missing"),IF('Currently Exported 2'!J171=1, "extra", "ignore"))</f>
        <v>ignore</v>
      </c>
      <c r="K171" s="1" t="str">
        <f ca="1">IF(OR(procTags!K171="white",procTags!K171="yellow",procTags!K171="grey"),IF('Currently Exported 2'!K171=1, "have", "missing"),IF('Currently Exported 2'!K171=1, "extra", "ignore"))</f>
        <v>ignore</v>
      </c>
      <c r="L171" s="1" t="str">
        <f ca="1">IF(OR(procTags!L171="white",procTags!L171="yellow",procTags!L171="grey"),IF('Currently Exported 2'!L171=1, "have", "missing"),IF('Currently Exported 2'!L171=1, "extra", "ignore"))</f>
        <v>ignore</v>
      </c>
      <c r="M171" s="1" t="str">
        <f ca="1">IF(OR(procTags!M171="white",procTags!M171="yellow",procTags!M171="grey"),IF('Currently Exported 2'!M171=1, "have", "missing"),IF('Currently Exported 2'!M171=1, "extra", "ignore"))</f>
        <v>ignore</v>
      </c>
      <c r="N171" s="1" t="str">
        <f ca="1">IF(OR(procTags!N171="white",procTags!N171="yellow",procTags!N171="grey"),IF('Currently Exported 2'!N171=1, "have", "missing"),IF('Currently Exported 2'!N171=1, "extra", "ignore"))</f>
        <v>ignore</v>
      </c>
      <c r="O171" s="1" t="str">
        <f ca="1">IF(OR(procTags!O171="white",procTags!O171="yellow",procTags!O171="grey"),IF('Currently Exported 2'!O171=1, "have", "missing"),IF('Currently Exported 2'!O171=1, "extra", "ignore"))</f>
        <v>ignore</v>
      </c>
      <c r="P171" s="1" t="str">
        <f ca="1">IF(OR(procTags!P171="white",procTags!P171="yellow",procTags!P171="grey"),IF('Currently Exported 2'!P171=1, "have", "missing"),IF('Currently Exported 2'!P171=1, "extra", "ignore"))</f>
        <v>ignore</v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>
        <f ca="1">IF(OR(procTags!B172="white",procTags!B172="yellow",procTags!B172="grey"),IF('Currently Exported 2'!B172=1, "have", "missing"),IF('Currently Exported 2'!B172=1, "extra", "ignore"))</f>
        <v>ignore</v>
      </c>
      <c r="C172" s="1" t="str">
        <f ca="1">IF(OR(procTags!C172="white",procTags!C172="yellow",procTags!C172="grey"),IF('Currently Exported 2'!C172=1, "have", "missing"),IF('Currently Exported 2'!C172=1, "extra", "ignore"))</f>
        <v>ignore</v>
      </c>
      <c r="D172" s="1" t="str">
        <f ca="1">IF(OR(procTags!D172="white",procTags!D172="yellow",procTags!D172="grey"),IF('Currently Exported 2'!D172=1, "have", "missing"),IF('Currently Exported 2'!D172=1, "extra", "ignore"))</f>
        <v>ignore</v>
      </c>
      <c r="E172" s="1" t="str">
        <f ca="1">IF(OR(procTags!E172="white",procTags!E172="yellow",procTags!E172="grey"),IF('Currently Exported 2'!E172=1, "have", "missing"),IF('Currently Exported 2'!E172=1, "extra", "ignore"))</f>
        <v>ignore</v>
      </c>
      <c r="F172" s="1" t="str">
        <f ca="1">IF(OR(procTags!F172="white",procTags!F172="yellow",procTags!F172="grey"),IF('Currently Exported 2'!F172=1, "have", "missing"),IF('Currently Exported 2'!F172=1, "extra", "ignore"))</f>
        <v>ignore</v>
      </c>
      <c r="G172" s="1" t="str">
        <f ca="1">IF(OR(procTags!G172="white",procTags!G172="yellow",procTags!G172="grey"),IF('Currently Exported 2'!G172=1, "have", "missing"),IF('Currently Exported 2'!G172=1, "extra", "ignore"))</f>
        <v>ignore</v>
      </c>
      <c r="H172" s="1" t="str">
        <f ca="1">IF(OR(procTags!H172="white",procTags!H172="yellow",procTags!H172="grey"),IF('Currently Exported 2'!H172=1, "have", "missing"),IF('Currently Exported 2'!H172=1, "extra", "ignore"))</f>
        <v>ignore</v>
      </c>
      <c r="I172" s="1" t="str">
        <f ca="1">IF(OR(procTags!I172="white",procTags!I172="yellow",procTags!I172="grey"),IF('Currently Exported 2'!I172=1, "have", "missing"),IF('Currently Exported 2'!I172=1, "extra", "ignore"))</f>
        <v>ignore</v>
      </c>
      <c r="J172" s="1" t="str">
        <f ca="1">IF(OR(procTags!J172="white",procTags!J172="yellow",procTags!J172="grey"),IF('Currently Exported 2'!J172=1, "have", "missing"),IF('Currently Exported 2'!J172=1, "extra", "ignore"))</f>
        <v>ignore</v>
      </c>
      <c r="K172" s="1" t="str">
        <f ca="1">IF(OR(procTags!K172="white",procTags!K172="yellow",procTags!K172="grey"),IF('Currently Exported 2'!K172=1, "have", "missing"),IF('Currently Exported 2'!K172=1, "extra", "ignore"))</f>
        <v>ignore</v>
      </c>
      <c r="L172" s="1" t="str">
        <f ca="1">IF(OR(procTags!L172="white",procTags!L172="yellow",procTags!L172="grey"),IF('Currently Exported 2'!L172=1, "have", "missing"),IF('Currently Exported 2'!L172=1, "extra", "ignore"))</f>
        <v>ignore</v>
      </c>
      <c r="M172" s="1" t="str">
        <f ca="1">IF(OR(procTags!M172="white",procTags!M172="yellow",procTags!M172="grey"),IF('Currently Exported 2'!M172=1, "have", "missing"),IF('Currently Exported 2'!M172=1, "extra", "ignore"))</f>
        <v>ignore</v>
      </c>
      <c r="N172" s="1" t="str">
        <f ca="1">IF(OR(procTags!N172="white",procTags!N172="yellow",procTags!N172="grey"),IF('Currently Exported 2'!N172=1, "have", "missing"),IF('Currently Exported 2'!N172=1, "extra", "ignore"))</f>
        <v>ignore</v>
      </c>
      <c r="O172" s="1" t="str">
        <f ca="1">IF(OR(procTags!O172="white",procTags!O172="yellow",procTags!O172="grey"),IF('Currently Exported 2'!O172=1, "have", "missing"),IF('Currently Exported 2'!O172=1, "extra", "ignore"))</f>
        <v>ignore</v>
      </c>
      <c r="P172" s="1" t="str">
        <f ca="1">IF(OR(procTags!P172="white",procTags!P172="yellow",procTags!P172="grey"),IF('Currently Exported 2'!P172=1, "have", "missing"),IF('Currently Exported 2'!P172=1, "extra", "ignore"))</f>
        <v>ignore</v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>
        <f ca="1">IF(OR(procTags!B173="white",procTags!B173="yellow",procTags!B173="grey"),IF('Currently Exported 2'!B173=1, "have", "missing"),IF('Currently Exported 2'!B173=1, "extra", "ignore"))</f>
        <v>ignore</v>
      </c>
      <c r="C173" s="1" t="str">
        <f ca="1">IF(OR(procTags!C173="white",procTags!C173="yellow",procTags!C173="grey"),IF('Currently Exported 2'!C173=1, "have", "missing"),IF('Currently Exported 2'!C173=1, "extra", "ignore"))</f>
        <v>ignore</v>
      </c>
      <c r="D173" s="1" t="str">
        <f ca="1">IF(OR(procTags!D173="white",procTags!D173="yellow",procTags!D173="grey"),IF('Currently Exported 2'!D173=1, "have", "missing"),IF('Currently Exported 2'!D173=1, "extra", "ignore"))</f>
        <v>ignore</v>
      </c>
      <c r="E173" s="1" t="str">
        <f ca="1">IF(OR(procTags!E173="white",procTags!E173="yellow",procTags!E173="grey"),IF('Currently Exported 2'!E173=1, "have", "missing"),IF('Currently Exported 2'!E173=1, "extra", "ignore"))</f>
        <v>ignore</v>
      </c>
      <c r="F173" s="1" t="str">
        <f ca="1">IF(OR(procTags!F173="white",procTags!F173="yellow",procTags!F173="grey"),IF('Currently Exported 2'!F173=1, "have", "missing"),IF('Currently Exported 2'!F173=1, "extra", "ignore"))</f>
        <v>ignore</v>
      </c>
      <c r="G173" s="1" t="str">
        <f ca="1">IF(OR(procTags!G173="white",procTags!G173="yellow",procTags!G173="grey"),IF('Currently Exported 2'!G173=1, "have", "missing"),IF('Currently Exported 2'!G173=1, "extra", "ignore"))</f>
        <v>ignore</v>
      </c>
      <c r="H173" s="1" t="str">
        <f ca="1">IF(OR(procTags!H173="white",procTags!H173="yellow",procTags!H173="grey"),IF('Currently Exported 2'!H173=1, "have", "missing"),IF('Currently Exported 2'!H173=1, "extra", "ignore"))</f>
        <v>ignore</v>
      </c>
      <c r="I173" s="1" t="str">
        <f ca="1">IF(OR(procTags!I173="white",procTags!I173="yellow",procTags!I173="grey"),IF('Currently Exported 2'!I173=1, "have", "missing"),IF('Currently Exported 2'!I173=1, "extra", "ignore"))</f>
        <v>ignore</v>
      </c>
      <c r="J173" s="1" t="str">
        <f ca="1">IF(OR(procTags!J173="white",procTags!J173="yellow",procTags!J173="grey"),IF('Currently Exported 2'!J173=1, "have", "missing"),IF('Currently Exported 2'!J173=1, "extra", "ignore"))</f>
        <v>ignore</v>
      </c>
      <c r="K173" s="1" t="str">
        <f ca="1">IF(OR(procTags!K173="white",procTags!K173="yellow",procTags!K173="grey"),IF('Currently Exported 2'!K173=1, "have", "missing"),IF('Currently Exported 2'!K173=1, "extra", "ignore"))</f>
        <v>ignore</v>
      </c>
      <c r="L173" s="1" t="str">
        <f ca="1">IF(OR(procTags!L173="white",procTags!L173="yellow",procTags!L173="grey"),IF('Currently Exported 2'!L173=1, "have", "missing"),IF('Currently Exported 2'!L173=1, "extra", "ignore"))</f>
        <v>ignore</v>
      </c>
      <c r="M173" s="1" t="str">
        <f ca="1">IF(OR(procTags!M173="white",procTags!M173="yellow",procTags!M173="grey"),IF('Currently Exported 2'!M173=1, "have", "missing"),IF('Currently Exported 2'!M173=1, "extra", "ignore"))</f>
        <v>ignore</v>
      </c>
      <c r="N173" s="1" t="str">
        <f ca="1">IF(OR(procTags!N173="white",procTags!N173="yellow",procTags!N173="grey"),IF('Currently Exported 2'!N173=1, "have", "missing"),IF('Currently Exported 2'!N173=1, "extra", "ignore"))</f>
        <v>ignore</v>
      </c>
      <c r="O173" s="1" t="str">
        <f ca="1">IF(OR(procTags!O173="white",procTags!O173="yellow",procTags!O173="grey"),IF('Currently Exported 2'!O173=1, "have", "missing"),IF('Currently Exported 2'!O173=1, "extra", "ignore"))</f>
        <v>ignore</v>
      </c>
      <c r="P173" s="1" t="str">
        <f ca="1">IF(OR(procTags!P173="white",procTags!P173="yellow",procTags!P173="grey"),IF('Currently Exported 2'!P173=1, "have", "missing"),IF('Currently Exported 2'!P173=1, "extra", "ignore"))</f>
        <v>ignore</v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>
        <f ca="1">IF(OR(procTags!B174="white",procTags!B174="yellow",procTags!B174="grey"),IF('Currently Exported 2'!B174=1, "have", "missing"),IF('Currently Exported 2'!B174=1, "extra", "ignore"))</f>
        <v>ignore</v>
      </c>
      <c r="C174" s="1" t="str">
        <f ca="1">IF(OR(procTags!C174="white",procTags!C174="yellow",procTags!C174="grey"),IF('Currently Exported 2'!C174=1, "have", "missing"),IF('Currently Exported 2'!C174=1, "extra", "ignore"))</f>
        <v>ignore</v>
      </c>
      <c r="D174" s="1" t="str">
        <f ca="1">IF(OR(procTags!D174="white",procTags!D174="yellow",procTags!D174="grey"),IF('Currently Exported 2'!D174=1, "have", "missing"),IF('Currently Exported 2'!D174=1, "extra", "ignore"))</f>
        <v>ignore</v>
      </c>
      <c r="E174" s="1" t="str">
        <f ca="1">IF(OR(procTags!E174="white",procTags!E174="yellow",procTags!E174="grey"),IF('Currently Exported 2'!E174=1, "have", "missing"),IF('Currently Exported 2'!E174=1, "extra", "ignore"))</f>
        <v>ignore</v>
      </c>
      <c r="F174" s="1" t="str">
        <f ca="1">IF(OR(procTags!F174="white",procTags!F174="yellow",procTags!F174="grey"),IF('Currently Exported 2'!F174=1, "have", "missing"),IF('Currently Exported 2'!F174=1, "extra", "ignore"))</f>
        <v>ignore</v>
      </c>
      <c r="G174" s="1" t="str">
        <f ca="1">IF(OR(procTags!G174="white",procTags!G174="yellow",procTags!G174="grey"),IF('Currently Exported 2'!G174=1, "have", "missing"),IF('Currently Exported 2'!G174=1, "extra", "ignore"))</f>
        <v>ignore</v>
      </c>
      <c r="H174" s="1" t="str">
        <f ca="1">IF(OR(procTags!H174="white",procTags!H174="yellow",procTags!H174="grey"),IF('Currently Exported 2'!H174=1, "have", "missing"),IF('Currently Exported 2'!H174=1, "extra", "ignore"))</f>
        <v>ignore</v>
      </c>
      <c r="I174" s="1" t="str">
        <f ca="1">IF(OR(procTags!I174="white",procTags!I174="yellow",procTags!I174="grey"),IF('Currently Exported 2'!I174=1, "have", "missing"),IF('Currently Exported 2'!I174=1, "extra", "ignore"))</f>
        <v>ignore</v>
      </c>
      <c r="J174" s="1" t="str">
        <f ca="1">IF(OR(procTags!J174="white",procTags!J174="yellow",procTags!J174="grey"),IF('Currently Exported 2'!J174=1, "have", "missing"),IF('Currently Exported 2'!J174=1, "extra", "ignore"))</f>
        <v>ignore</v>
      </c>
      <c r="K174" s="1" t="str">
        <f ca="1">IF(OR(procTags!K174="white",procTags!K174="yellow",procTags!K174="grey"),IF('Currently Exported 2'!K174=1, "have", "missing"),IF('Currently Exported 2'!K174=1, "extra", "ignore"))</f>
        <v>ignore</v>
      </c>
      <c r="L174" s="1" t="str">
        <f ca="1">IF(OR(procTags!L174="white",procTags!L174="yellow",procTags!L174="grey"),IF('Currently Exported 2'!L174=1, "have", "missing"),IF('Currently Exported 2'!L174=1, "extra", "ignore"))</f>
        <v>ignore</v>
      </c>
      <c r="M174" s="1" t="str">
        <f ca="1">IF(OR(procTags!M174="white",procTags!M174="yellow",procTags!M174="grey"),IF('Currently Exported 2'!M174=1, "have", "missing"),IF('Currently Exported 2'!M174=1, "extra", "ignore"))</f>
        <v>ignore</v>
      </c>
      <c r="N174" s="1" t="str">
        <f ca="1">IF(OR(procTags!N174="white",procTags!N174="yellow",procTags!N174="grey"),IF('Currently Exported 2'!N174=1, "have", "missing"),IF('Currently Exported 2'!N174=1, "extra", "ignore"))</f>
        <v>ignore</v>
      </c>
      <c r="O174" s="1" t="str">
        <f ca="1">IF(OR(procTags!O174="white",procTags!O174="yellow",procTags!O174="grey"),IF('Currently Exported 2'!O174=1, "have", "missing"),IF('Currently Exported 2'!O174=1, "extra", "ignore"))</f>
        <v>ignore</v>
      </c>
      <c r="P174" s="1" t="str">
        <f ca="1">IF(OR(procTags!P174="white",procTags!P174="yellow",procTags!P174="grey"),IF('Currently Exported 2'!P174=1, "have", "missing"),IF('Currently Exported 2'!P174=1, "extra", "ignore"))</f>
        <v>ignore</v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>
        <f ca="1">IF(OR(procTags!B175="white",procTags!B175="yellow",procTags!B175="grey"),IF('Currently Exported 2'!B175=1, "have", "missing"),IF('Currently Exported 2'!B175=1, "extra", "ignore"))</f>
        <v>ignore</v>
      </c>
      <c r="C175" s="1" t="str">
        <f ca="1">IF(OR(procTags!C175="white",procTags!C175="yellow",procTags!C175="grey"),IF('Currently Exported 2'!C175=1, "have", "missing"),IF('Currently Exported 2'!C175=1, "extra", "ignore"))</f>
        <v>ignore</v>
      </c>
      <c r="D175" s="1" t="str">
        <f ca="1">IF(OR(procTags!D175="white",procTags!D175="yellow",procTags!D175="grey"),IF('Currently Exported 2'!D175=1, "have", "missing"),IF('Currently Exported 2'!D175=1, "extra", "ignore"))</f>
        <v>ignore</v>
      </c>
      <c r="E175" s="1" t="str">
        <f ca="1">IF(OR(procTags!E175="white",procTags!E175="yellow",procTags!E175="grey"),IF('Currently Exported 2'!E175=1, "have", "missing"),IF('Currently Exported 2'!E175=1, "extra", "ignore"))</f>
        <v>ignore</v>
      </c>
      <c r="F175" s="1" t="str">
        <f ca="1">IF(OR(procTags!F175="white",procTags!F175="yellow",procTags!F175="grey"),IF('Currently Exported 2'!F175=1, "have", "missing"),IF('Currently Exported 2'!F175=1, "extra", "ignore"))</f>
        <v>ignore</v>
      </c>
      <c r="G175" s="1" t="str">
        <f ca="1">IF(OR(procTags!G175="white",procTags!G175="yellow",procTags!G175="grey"),IF('Currently Exported 2'!G175=1, "have", "missing"),IF('Currently Exported 2'!G175=1, "extra", "ignore"))</f>
        <v>ignore</v>
      </c>
      <c r="H175" s="1" t="str">
        <f ca="1">IF(OR(procTags!H175="white",procTags!H175="yellow",procTags!H175="grey"),IF('Currently Exported 2'!H175=1, "have", "missing"),IF('Currently Exported 2'!H175=1, "extra", "ignore"))</f>
        <v>ignore</v>
      </c>
      <c r="I175" s="1" t="str">
        <f ca="1">IF(OR(procTags!I175="white",procTags!I175="yellow",procTags!I175="grey"),IF('Currently Exported 2'!I175=1, "have", "missing"),IF('Currently Exported 2'!I175=1, "extra", "ignore"))</f>
        <v>ignore</v>
      </c>
      <c r="J175" s="1" t="str">
        <f ca="1">IF(OR(procTags!J175="white",procTags!J175="yellow",procTags!J175="grey"),IF('Currently Exported 2'!J175=1, "have", "missing"),IF('Currently Exported 2'!J175=1, "extra", "ignore"))</f>
        <v>ignore</v>
      </c>
      <c r="K175" s="1" t="str">
        <f ca="1">IF(OR(procTags!K175="white",procTags!K175="yellow",procTags!K175="grey"),IF('Currently Exported 2'!K175=1, "have", "missing"),IF('Currently Exported 2'!K175=1, "extra", "ignore"))</f>
        <v>ignore</v>
      </c>
      <c r="L175" s="1" t="str">
        <f ca="1">IF(OR(procTags!L175="white",procTags!L175="yellow",procTags!L175="grey"),IF('Currently Exported 2'!L175=1, "have", "missing"),IF('Currently Exported 2'!L175=1, "extra", "ignore"))</f>
        <v>ignore</v>
      </c>
      <c r="M175" s="1" t="str">
        <f ca="1">IF(OR(procTags!M175="white",procTags!M175="yellow",procTags!M175="grey"),IF('Currently Exported 2'!M175=1, "have", "missing"),IF('Currently Exported 2'!M175=1, "extra", "ignore"))</f>
        <v>ignore</v>
      </c>
      <c r="N175" s="1" t="str">
        <f ca="1">IF(OR(procTags!N175="white",procTags!N175="yellow",procTags!N175="grey"),IF('Currently Exported 2'!N175=1, "have", "missing"),IF('Currently Exported 2'!N175=1, "extra", "ignore"))</f>
        <v>ignore</v>
      </c>
      <c r="O175" s="1" t="str">
        <f ca="1">IF(OR(procTags!O175="white",procTags!O175="yellow",procTags!O175="grey"),IF('Currently Exported 2'!O175=1, "have", "missing"),IF('Currently Exported 2'!O175=1, "extra", "ignore"))</f>
        <v>ignore</v>
      </c>
      <c r="P175" s="1" t="str">
        <f ca="1">IF(OR(procTags!P175="white",procTags!P175="yellow",procTags!P175="grey"),IF('Currently Exported 2'!P175=1, "have", "missing"),IF('Currently Exported 2'!P175=1, "extra", "ignore"))</f>
        <v>ignore</v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>
        <f ca="1">IF(OR(procTags!B176="white",procTags!B176="yellow",procTags!B176="grey"),IF('Currently Exported 2'!B176=1, "have", "missing"),IF('Currently Exported 2'!B176=1, "extra", "ignore"))</f>
        <v>ignore</v>
      </c>
      <c r="C176" s="1" t="str">
        <f ca="1">IF(OR(procTags!C176="white",procTags!C176="yellow",procTags!C176="grey"),IF('Currently Exported 2'!C176=1, "have", "missing"),IF('Currently Exported 2'!C176=1, "extra", "ignore"))</f>
        <v>ignore</v>
      </c>
      <c r="D176" s="1" t="str">
        <f ca="1">IF(OR(procTags!D176="white",procTags!D176="yellow",procTags!D176="grey"),IF('Currently Exported 2'!D176=1, "have", "missing"),IF('Currently Exported 2'!D176=1, "extra", "ignore"))</f>
        <v>ignore</v>
      </c>
      <c r="E176" s="1" t="str">
        <f ca="1">IF(OR(procTags!E176="white",procTags!E176="yellow",procTags!E176="grey"),IF('Currently Exported 2'!E176=1, "have", "missing"),IF('Currently Exported 2'!E176=1, "extra", "ignore"))</f>
        <v>ignore</v>
      </c>
      <c r="F176" s="1" t="str">
        <f ca="1">IF(OR(procTags!F176="white",procTags!F176="yellow",procTags!F176="grey"),IF('Currently Exported 2'!F176=1, "have", "missing"),IF('Currently Exported 2'!F176=1, "extra", "ignore"))</f>
        <v>ignore</v>
      </c>
      <c r="G176" s="1" t="str">
        <f ca="1">IF(OR(procTags!G176="white",procTags!G176="yellow",procTags!G176="grey"),IF('Currently Exported 2'!G176=1, "have", "missing"),IF('Currently Exported 2'!G176=1, "extra", "ignore"))</f>
        <v>ignore</v>
      </c>
      <c r="H176" s="1" t="str">
        <f ca="1">IF(OR(procTags!H176="white",procTags!H176="yellow",procTags!H176="grey"),IF('Currently Exported 2'!H176=1, "have", "missing"),IF('Currently Exported 2'!H176=1, "extra", "ignore"))</f>
        <v>ignore</v>
      </c>
      <c r="I176" s="1" t="str">
        <f ca="1">IF(OR(procTags!I176="white",procTags!I176="yellow",procTags!I176="grey"),IF('Currently Exported 2'!I176=1, "have", "missing"),IF('Currently Exported 2'!I176=1, "extra", "ignore"))</f>
        <v>ignore</v>
      </c>
      <c r="J176" s="1" t="str">
        <f ca="1">IF(OR(procTags!J176="white",procTags!J176="yellow",procTags!J176="grey"),IF('Currently Exported 2'!J176=1, "have", "missing"),IF('Currently Exported 2'!J176=1, "extra", "ignore"))</f>
        <v>ignore</v>
      </c>
      <c r="K176" s="1" t="str">
        <f ca="1">IF(OR(procTags!K176="white",procTags!K176="yellow",procTags!K176="grey"),IF('Currently Exported 2'!K176=1, "have", "missing"),IF('Currently Exported 2'!K176=1, "extra", "ignore"))</f>
        <v>ignore</v>
      </c>
      <c r="L176" s="1" t="str">
        <f ca="1">IF(OR(procTags!L176="white",procTags!L176="yellow",procTags!L176="grey"),IF('Currently Exported 2'!L176=1, "have", "missing"),IF('Currently Exported 2'!L176=1, "extra", "ignore"))</f>
        <v>ignore</v>
      </c>
      <c r="M176" s="1" t="str">
        <f ca="1">IF(OR(procTags!M176="white",procTags!M176="yellow",procTags!M176="grey"),IF('Currently Exported 2'!M176=1, "have", "missing"),IF('Currently Exported 2'!M176=1, "extra", "ignore"))</f>
        <v>ignore</v>
      </c>
      <c r="N176" s="1" t="str">
        <f ca="1">IF(OR(procTags!N176="white",procTags!N176="yellow",procTags!N176="grey"),IF('Currently Exported 2'!N176=1, "have", "missing"),IF('Currently Exported 2'!N176=1, "extra", "ignore"))</f>
        <v>ignore</v>
      </c>
      <c r="O176" s="1" t="str">
        <f ca="1">IF(OR(procTags!O176="white",procTags!O176="yellow",procTags!O176="grey"),IF('Currently Exported 2'!O176=1, "have", "missing"),IF('Currently Exported 2'!O176=1, "extra", "ignore"))</f>
        <v>ignore</v>
      </c>
      <c r="P176" s="1" t="str">
        <f ca="1">IF(OR(procTags!P176="white",procTags!P176="yellow",procTags!P176="grey"),IF('Currently Exported 2'!P176=1, "have", "missing"),IF('Currently Exported 2'!P176=1, "extra", "ignore"))</f>
        <v>ignore</v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>
        <f ca="1">IF(OR(procTags!B177="white",procTags!B177="yellow",procTags!B177="grey"),IF('Currently Exported 2'!B177=1, "have", "missing"),IF('Currently Exported 2'!B177=1, "extra", "ignore"))</f>
        <v>ignore</v>
      </c>
      <c r="C177" s="1" t="str">
        <f ca="1">IF(OR(procTags!C177="white",procTags!C177="yellow",procTags!C177="grey"),IF('Currently Exported 2'!C177=1, "have", "missing"),IF('Currently Exported 2'!C177=1, "extra", "ignore"))</f>
        <v>ignore</v>
      </c>
      <c r="D177" s="1" t="str">
        <f ca="1">IF(OR(procTags!D177="white",procTags!D177="yellow",procTags!D177="grey"),IF('Currently Exported 2'!D177=1, "have", "missing"),IF('Currently Exported 2'!D177=1, "extra", "ignore"))</f>
        <v>ignore</v>
      </c>
      <c r="E177" s="1" t="str">
        <f ca="1">IF(OR(procTags!E177="white",procTags!E177="yellow",procTags!E177="grey"),IF('Currently Exported 2'!E177=1, "have", "missing"),IF('Currently Exported 2'!E177=1, "extra", "ignore"))</f>
        <v>ignore</v>
      </c>
      <c r="F177" s="1" t="str">
        <f ca="1">IF(OR(procTags!F177="white",procTags!F177="yellow",procTags!F177="grey"),IF('Currently Exported 2'!F177=1, "have", "missing"),IF('Currently Exported 2'!F177=1, "extra", "ignore"))</f>
        <v>ignore</v>
      </c>
      <c r="G177" s="1" t="str">
        <f ca="1">IF(OR(procTags!G177="white",procTags!G177="yellow",procTags!G177="grey"),IF('Currently Exported 2'!G177=1, "have", "missing"),IF('Currently Exported 2'!G177=1, "extra", "ignore"))</f>
        <v>ignore</v>
      </c>
      <c r="H177" s="1" t="str">
        <f ca="1">IF(OR(procTags!H177="white",procTags!H177="yellow",procTags!H177="grey"),IF('Currently Exported 2'!H177=1, "have", "missing"),IF('Currently Exported 2'!H177=1, "extra", "ignore"))</f>
        <v>ignore</v>
      </c>
      <c r="I177" s="1" t="str">
        <f ca="1">IF(OR(procTags!I177="white",procTags!I177="yellow",procTags!I177="grey"),IF('Currently Exported 2'!I177=1, "have", "missing"),IF('Currently Exported 2'!I177=1, "extra", "ignore"))</f>
        <v>ignore</v>
      </c>
      <c r="J177" s="1" t="str">
        <f ca="1">IF(OR(procTags!J177="white",procTags!J177="yellow",procTags!J177="grey"),IF('Currently Exported 2'!J177=1, "have", "missing"),IF('Currently Exported 2'!J177=1, "extra", "ignore"))</f>
        <v>ignore</v>
      </c>
      <c r="K177" s="1" t="str">
        <f ca="1">IF(OR(procTags!K177="white",procTags!K177="yellow",procTags!K177="grey"),IF('Currently Exported 2'!K177=1, "have", "missing"),IF('Currently Exported 2'!K177=1, "extra", "ignore"))</f>
        <v>ignore</v>
      </c>
      <c r="L177" s="1" t="str">
        <f ca="1">IF(OR(procTags!L177="white",procTags!L177="yellow",procTags!L177="grey"),IF('Currently Exported 2'!L177=1, "have", "missing"),IF('Currently Exported 2'!L177=1, "extra", "ignore"))</f>
        <v>ignore</v>
      </c>
      <c r="M177" s="1" t="str">
        <f ca="1">IF(OR(procTags!M177="white",procTags!M177="yellow",procTags!M177="grey"),IF('Currently Exported 2'!M177=1, "have", "missing"),IF('Currently Exported 2'!M177=1, "extra", "ignore"))</f>
        <v>ignore</v>
      </c>
      <c r="N177" s="1" t="str">
        <f ca="1">IF(OR(procTags!N177="white",procTags!N177="yellow",procTags!N177="grey"),IF('Currently Exported 2'!N177=1, "have", "missing"),IF('Currently Exported 2'!N177=1, "extra", "ignore"))</f>
        <v>ignore</v>
      </c>
      <c r="O177" s="1" t="str">
        <f ca="1">IF(OR(procTags!O177="white",procTags!O177="yellow",procTags!O177="grey"),IF('Currently Exported 2'!O177=1, "have", "missing"),IF('Currently Exported 2'!O177=1, "extra", "ignore"))</f>
        <v>ignore</v>
      </c>
      <c r="P177" s="1" t="str">
        <f ca="1">IF(OR(procTags!P177="white",procTags!P177="yellow",procTags!P177="grey"),IF('Currently Exported 2'!P177=1, "have", "missing"),IF('Currently Exported 2'!P177=1, "extra", "ignore"))</f>
        <v>ignore</v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>
        <f ca="1">IF(OR(procTags!B178="white",procTags!B178="yellow",procTags!B178="grey"),IF('Currently Exported 2'!B178=1, "have", "missing"),IF('Currently Exported 2'!B178=1, "extra", "ignore"))</f>
        <v>ignore</v>
      </c>
      <c r="C178" s="1" t="str">
        <f ca="1">IF(OR(procTags!C178="white",procTags!C178="yellow",procTags!C178="grey"),IF('Currently Exported 2'!C178=1, "have", "missing"),IF('Currently Exported 2'!C178=1, "extra", "ignore"))</f>
        <v>ignore</v>
      </c>
      <c r="D178" s="1" t="str">
        <f ca="1">IF(OR(procTags!D178="white",procTags!D178="yellow",procTags!D178="grey"),IF('Currently Exported 2'!D178=1, "have", "missing"),IF('Currently Exported 2'!D178=1, "extra", "ignore"))</f>
        <v>ignore</v>
      </c>
      <c r="E178" s="1" t="str">
        <f ca="1">IF(OR(procTags!E178="white",procTags!E178="yellow",procTags!E178="grey"),IF('Currently Exported 2'!E178=1, "have", "missing"),IF('Currently Exported 2'!E178=1, "extra", "ignore"))</f>
        <v>ignore</v>
      </c>
      <c r="F178" s="1" t="str">
        <f ca="1">IF(OR(procTags!F178="white",procTags!F178="yellow",procTags!F178="grey"),IF('Currently Exported 2'!F178=1, "have", "missing"),IF('Currently Exported 2'!F178=1, "extra", "ignore"))</f>
        <v>ignore</v>
      </c>
      <c r="G178" s="1" t="str">
        <f ca="1">IF(OR(procTags!G178="white",procTags!G178="yellow",procTags!G178="grey"),IF('Currently Exported 2'!G178=1, "have", "missing"),IF('Currently Exported 2'!G178=1, "extra", "ignore"))</f>
        <v>ignore</v>
      </c>
      <c r="H178" s="1" t="str">
        <f ca="1">IF(OR(procTags!H178="white",procTags!H178="yellow",procTags!H178="grey"),IF('Currently Exported 2'!H178=1, "have", "missing"),IF('Currently Exported 2'!H178=1, "extra", "ignore"))</f>
        <v>ignore</v>
      </c>
      <c r="I178" s="1" t="str">
        <f ca="1">IF(OR(procTags!I178="white",procTags!I178="yellow",procTags!I178="grey"),IF('Currently Exported 2'!I178=1, "have", "missing"),IF('Currently Exported 2'!I178=1, "extra", "ignore"))</f>
        <v>ignore</v>
      </c>
      <c r="J178" s="1" t="str">
        <f ca="1">IF(OR(procTags!J178="white",procTags!J178="yellow",procTags!J178="grey"),IF('Currently Exported 2'!J178=1, "have", "missing"),IF('Currently Exported 2'!J178=1, "extra", "ignore"))</f>
        <v>ignore</v>
      </c>
      <c r="K178" s="1" t="str">
        <f ca="1">IF(OR(procTags!K178="white",procTags!K178="yellow",procTags!K178="grey"),IF('Currently Exported 2'!K178=1, "have", "missing"),IF('Currently Exported 2'!K178=1, "extra", "ignore"))</f>
        <v>ignore</v>
      </c>
      <c r="L178" s="1" t="str">
        <f ca="1">IF(OR(procTags!L178="white",procTags!L178="yellow",procTags!L178="grey"),IF('Currently Exported 2'!L178=1, "have", "missing"),IF('Currently Exported 2'!L178=1, "extra", "ignore"))</f>
        <v>ignore</v>
      </c>
      <c r="M178" s="1" t="str">
        <f ca="1">IF(OR(procTags!M178="white",procTags!M178="yellow",procTags!M178="grey"),IF('Currently Exported 2'!M178=1, "have", "missing"),IF('Currently Exported 2'!M178=1, "extra", "ignore"))</f>
        <v>ignore</v>
      </c>
      <c r="N178" s="1" t="str">
        <f ca="1">IF(OR(procTags!N178="white",procTags!N178="yellow",procTags!N178="grey"),IF('Currently Exported 2'!N178=1, "have", "missing"),IF('Currently Exported 2'!N178=1, "extra", "ignore"))</f>
        <v>ignore</v>
      </c>
      <c r="O178" s="1" t="str">
        <f ca="1">IF(OR(procTags!O178="white",procTags!O178="yellow",procTags!O178="grey"),IF('Currently Exported 2'!O178=1, "have", "missing"),IF('Currently Exported 2'!O178=1, "extra", "ignore"))</f>
        <v>ignore</v>
      </c>
      <c r="P178" s="1" t="str">
        <f ca="1">IF(OR(procTags!P178="white",procTags!P178="yellow",procTags!P178="grey"),IF('Currently Exported 2'!P178=1, "have", "missing"),IF('Currently Exported 2'!P178=1, "extra", "ignore"))</f>
        <v>ignore</v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>
        <f ca="1">IF(OR(procTags!B179="white",procTags!B179="yellow",procTags!B179="grey"),IF('Currently Exported 2'!B179=1, "have", "missing"),IF('Currently Exported 2'!B179=1, "extra", "ignore"))</f>
        <v>ignore</v>
      </c>
      <c r="C179" s="1" t="str">
        <f ca="1">IF(OR(procTags!C179="white",procTags!C179="yellow",procTags!C179="grey"),IF('Currently Exported 2'!C179=1, "have", "missing"),IF('Currently Exported 2'!C179=1, "extra", "ignore"))</f>
        <v>ignore</v>
      </c>
      <c r="D179" s="1" t="str">
        <f ca="1">IF(OR(procTags!D179="white",procTags!D179="yellow",procTags!D179="grey"),IF('Currently Exported 2'!D179=1, "have", "missing"),IF('Currently Exported 2'!D179=1, "extra", "ignore"))</f>
        <v>ignore</v>
      </c>
      <c r="E179" s="1" t="str">
        <f ca="1">IF(OR(procTags!E179="white",procTags!E179="yellow",procTags!E179="grey"),IF('Currently Exported 2'!E179=1, "have", "missing"),IF('Currently Exported 2'!E179=1, "extra", "ignore"))</f>
        <v>ignore</v>
      </c>
      <c r="F179" s="1" t="str">
        <f ca="1">IF(OR(procTags!F179="white",procTags!F179="yellow",procTags!F179="grey"),IF('Currently Exported 2'!F179=1, "have", "missing"),IF('Currently Exported 2'!F179=1, "extra", "ignore"))</f>
        <v>ignore</v>
      </c>
      <c r="G179" s="1" t="str">
        <f ca="1">IF(OR(procTags!G179="white",procTags!G179="yellow",procTags!G179="grey"),IF('Currently Exported 2'!G179=1, "have", "missing"),IF('Currently Exported 2'!G179=1, "extra", "ignore"))</f>
        <v>ignore</v>
      </c>
      <c r="H179" s="1" t="str">
        <f ca="1">IF(OR(procTags!H179="white",procTags!H179="yellow",procTags!H179="grey"),IF('Currently Exported 2'!H179=1, "have", "missing"),IF('Currently Exported 2'!H179=1, "extra", "ignore"))</f>
        <v>ignore</v>
      </c>
      <c r="I179" s="1" t="str">
        <f ca="1">IF(OR(procTags!I179="white",procTags!I179="yellow",procTags!I179="grey"),IF('Currently Exported 2'!I179=1, "have", "missing"),IF('Currently Exported 2'!I179=1, "extra", "ignore"))</f>
        <v>ignore</v>
      </c>
      <c r="J179" s="1" t="str">
        <f ca="1">IF(OR(procTags!J179="white",procTags!J179="yellow",procTags!J179="grey"),IF('Currently Exported 2'!J179=1, "have", "missing"),IF('Currently Exported 2'!J179=1, "extra", "ignore"))</f>
        <v>ignore</v>
      </c>
      <c r="K179" s="1" t="str">
        <f ca="1">IF(OR(procTags!K179="white",procTags!K179="yellow",procTags!K179="grey"),IF('Currently Exported 2'!K179=1, "have", "missing"),IF('Currently Exported 2'!K179=1, "extra", "ignore"))</f>
        <v>ignore</v>
      </c>
      <c r="L179" s="1" t="str">
        <f ca="1">IF(OR(procTags!L179="white",procTags!L179="yellow",procTags!L179="grey"),IF('Currently Exported 2'!L179=1, "have", "missing"),IF('Currently Exported 2'!L179=1, "extra", "ignore"))</f>
        <v>ignore</v>
      </c>
      <c r="M179" s="1" t="str">
        <f ca="1">IF(OR(procTags!M179="white",procTags!M179="yellow",procTags!M179="grey"),IF('Currently Exported 2'!M179=1, "have", "missing"),IF('Currently Exported 2'!M179=1, "extra", "ignore"))</f>
        <v>ignore</v>
      </c>
      <c r="N179" s="1" t="str">
        <f ca="1">IF(OR(procTags!N179="white",procTags!N179="yellow",procTags!N179="grey"),IF('Currently Exported 2'!N179=1, "have", "missing"),IF('Currently Exported 2'!N179=1, "extra", "ignore"))</f>
        <v>ignore</v>
      </c>
      <c r="O179" s="1" t="str">
        <f ca="1">IF(OR(procTags!O179="white",procTags!O179="yellow",procTags!O179="grey"),IF('Currently Exported 2'!O179=1, "have", "missing"),IF('Currently Exported 2'!O179=1, "extra", "ignore"))</f>
        <v>ignore</v>
      </c>
      <c r="P179" s="1" t="str">
        <f ca="1">IF(OR(procTags!P179="white",procTags!P179="yellow",procTags!P179="grey"),IF('Currently Exported 2'!P179=1, "have", "missing"),IF('Currently Exported 2'!P179=1, "extra", "ignore"))</f>
        <v>ignore</v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>
        <f ca="1">IF(OR(procTags!B180="white",procTags!B180="yellow",procTags!B180="grey"),IF('Currently Exported 2'!B180=1, "have", "missing"),IF('Currently Exported 2'!B180=1, "extra", "ignore"))</f>
        <v>ignore</v>
      </c>
      <c r="C180" s="1" t="str">
        <f ca="1">IF(OR(procTags!C180="white",procTags!C180="yellow",procTags!C180="grey"),IF('Currently Exported 2'!C180=1, "have", "missing"),IF('Currently Exported 2'!C180=1, "extra", "ignore"))</f>
        <v>ignore</v>
      </c>
      <c r="D180" s="1" t="str">
        <f ca="1">IF(OR(procTags!D180="white",procTags!D180="yellow",procTags!D180="grey"),IF('Currently Exported 2'!D180=1, "have", "missing"),IF('Currently Exported 2'!D180=1, "extra", "ignore"))</f>
        <v>ignore</v>
      </c>
      <c r="E180" s="1" t="str">
        <f ca="1">IF(OR(procTags!E180="white",procTags!E180="yellow",procTags!E180="grey"),IF('Currently Exported 2'!E180=1, "have", "missing"),IF('Currently Exported 2'!E180=1, "extra", "ignore"))</f>
        <v>ignore</v>
      </c>
      <c r="F180" s="1" t="str">
        <f ca="1">IF(OR(procTags!F180="white",procTags!F180="yellow",procTags!F180="grey"),IF('Currently Exported 2'!F180=1, "have", "missing"),IF('Currently Exported 2'!F180=1, "extra", "ignore"))</f>
        <v>ignore</v>
      </c>
      <c r="G180" s="1" t="str">
        <f ca="1">IF(OR(procTags!G180="white",procTags!G180="yellow",procTags!G180="grey"),IF('Currently Exported 2'!G180=1, "have", "missing"),IF('Currently Exported 2'!G180=1, "extra", "ignore"))</f>
        <v>ignore</v>
      </c>
      <c r="H180" s="1" t="str">
        <f ca="1">IF(OR(procTags!H180="white",procTags!H180="yellow",procTags!H180="grey"),IF('Currently Exported 2'!H180=1, "have", "missing"),IF('Currently Exported 2'!H180=1, "extra", "ignore"))</f>
        <v>ignore</v>
      </c>
      <c r="I180" s="1" t="str">
        <f ca="1">IF(OR(procTags!I180="white",procTags!I180="yellow",procTags!I180="grey"),IF('Currently Exported 2'!I180=1, "have", "missing"),IF('Currently Exported 2'!I180=1, "extra", "ignore"))</f>
        <v>ignore</v>
      </c>
      <c r="J180" s="1" t="str">
        <f ca="1">IF(OR(procTags!J180="white",procTags!J180="yellow",procTags!J180="grey"),IF('Currently Exported 2'!J180=1, "have", "missing"),IF('Currently Exported 2'!J180=1, "extra", "ignore"))</f>
        <v>ignore</v>
      </c>
      <c r="K180" s="1" t="str">
        <f ca="1">IF(OR(procTags!K180="white",procTags!K180="yellow",procTags!K180="grey"),IF('Currently Exported 2'!K180=1, "have", "missing"),IF('Currently Exported 2'!K180=1, "extra", "ignore"))</f>
        <v>ignore</v>
      </c>
      <c r="L180" s="1" t="str">
        <f ca="1">IF(OR(procTags!L180="white",procTags!L180="yellow",procTags!L180="grey"),IF('Currently Exported 2'!L180=1, "have", "missing"),IF('Currently Exported 2'!L180=1, "extra", "ignore"))</f>
        <v>ignore</v>
      </c>
      <c r="M180" s="1" t="str">
        <f ca="1">IF(OR(procTags!M180="white",procTags!M180="yellow",procTags!M180="grey"),IF('Currently Exported 2'!M180=1, "have", "missing"),IF('Currently Exported 2'!M180=1, "extra", "ignore"))</f>
        <v>ignore</v>
      </c>
      <c r="N180" s="1" t="str">
        <f ca="1">IF(OR(procTags!N180="white",procTags!N180="yellow",procTags!N180="grey"),IF('Currently Exported 2'!N180=1, "have", "missing"),IF('Currently Exported 2'!N180=1, "extra", "ignore"))</f>
        <v>ignore</v>
      </c>
      <c r="O180" s="1" t="str">
        <f ca="1">IF(OR(procTags!O180="white",procTags!O180="yellow",procTags!O180="grey"),IF('Currently Exported 2'!O180=1, "have", "missing"),IF('Currently Exported 2'!O180=1, "extra", "ignore"))</f>
        <v>ignore</v>
      </c>
      <c r="P180" s="1" t="str">
        <f ca="1">IF(OR(procTags!P180="white",procTags!P180="yellow",procTags!P180="grey"),IF('Currently Exported 2'!P180=1, "have", "missing"),IF('Currently Exported 2'!P180=1, "extra", "ignore"))</f>
        <v>ignore</v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>
        <f ca="1">IF(OR(procTags!B181="white",procTags!B181="yellow",procTags!B181="grey"),IF('Currently Exported 2'!B181=1, "have", "missing"),IF('Currently Exported 2'!B181=1, "extra", "ignore"))</f>
        <v>ignore</v>
      </c>
      <c r="C181" s="1" t="str">
        <f ca="1">IF(OR(procTags!C181="white",procTags!C181="yellow",procTags!C181="grey"),IF('Currently Exported 2'!C181=1, "have", "missing"),IF('Currently Exported 2'!C181=1, "extra", "ignore"))</f>
        <v>ignore</v>
      </c>
      <c r="D181" s="1" t="str">
        <f ca="1">IF(OR(procTags!D181="white",procTags!D181="yellow",procTags!D181="grey"),IF('Currently Exported 2'!D181=1, "have", "missing"),IF('Currently Exported 2'!D181=1, "extra", "ignore"))</f>
        <v>ignore</v>
      </c>
      <c r="E181" s="1" t="str">
        <f ca="1">IF(OR(procTags!E181="white",procTags!E181="yellow",procTags!E181="grey"),IF('Currently Exported 2'!E181=1, "have", "missing"),IF('Currently Exported 2'!E181=1, "extra", "ignore"))</f>
        <v>ignore</v>
      </c>
      <c r="F181" s="1" t="str">
        <f ca="1">IF(OR(procTags!F181="white",procTags!F181="yellow",procTags!F181="grey"),IF('Currently Exported 2'!F181=1, "have", "missing"),IF('Currently Exported 2'!F181=1, "extra", "ignore"))</f>
        <v>ignore</v>
      </c>
      <c r="G181" s="1" t="str">
        <f ca="1">IF(OR(procTags!G181="white",procTags!G181="yellow",procTags!G181="grey"),IF('Currently Exported 2'!G181=1, "have", "missing"),IF('Currently Exported 2'!G181=1, "extra", "ignore"))</f>
        <v>ignore</v>
      </c>
      <c r="H181" s="1" t="str">
        <f ca="1">IF(OR(procTags!H181="white",procTags!H181="yellow",procTags!H181="grey"),IF('Currently Exported 2'!H181=1, "have", "missing"),IF('Currently Exported 2'!H181=1, "extra", "ignore"))</f>
        <v>ignore</v>
      </c>
      <c r="I181" s="1" t="str">
        <f ca="1">IF(OR(procTags!I181="white",procTags!I181="yellow",procTags!I181="grey"),IF('Currently Exported 2'!I181=1, "have", "missing"),IF('Currently Exported 2'!I181=1, "extra", "ignore"))</f>
        <v>ignore</v>
      </c>
      <c r="J181" s="1" t="str">
        <f ca="1">IF(OR(procTags!J181="white",procTags!J181="yellow",procTags!J181="grey"),IF('Currently Exported 2'!J181=1, "have", "missing"),IF('Currently Exported 2'!J181=1, "extra", "ignore"))</f>
        <v>ignore</v>
      </c>
      <c r="K181" s="1" t="str">
        <f ca="1">IF(OR(procTags!K181="white",procTags!K181="yellow",procTags!K181="grey"),IF('Currently Exported 2'!K181=1, "have", "missing"),IF('Currently Exported 2'!K181=1, "extra", "ignore"))</f>
        <v>ignore</v>
      </c>
      <c r="L181" s="1" t="str">
        <f ca="1">IF(OR(procTags!L181="white",procTags!L181="yellow",procTags!L181="grey"),IF('Currently Exported 2'!L181=1, "have", "missing"),IF('Currently Exported 2'!L181=1, "extra", "ignore"))</f>
        <v>ignore</v>
      </c>
      <c r="M181" s="1" t="str">
        <f ca="1">IF(OR(procTags!M181="white",procTags!M181="yellow",procTags!M181="grey"),IF('Currently Exported 2'!M181=1, "have", "missing"),IF('Currently Exported 2'!M181=1, "extra", "ignore"))</f>
        <v>ignore</v>
      </c>
      <c r="N181" s="1" t="str">
        <f ca="1">IF(OR(procTags!N181="white",procTags!N181="yellow",procTags!N181="grey"),IF('Currently Exported 2'!N181=1, "have", "missing"),IF('Currently Exported 2'!N181=1, "extra", "ignore"))</f>
        <v>ignore</v>
      </c>
      <c r="O181" s="1" t="str">
        <f ca="1">IF(OR(procTags!O181="white",procTags!O181="yellow",procTags!O181="grey"),IF('Currently Exported 2'!O181=1, "have", "missing"),IF('Currently Exported 2'!O181=1, "extra", "ignore"))</f>
        <v>ignore</v>
      </c>
      <c r="P181" s="1" t="str">
        <f ca="1">IF(OR(procTags!P181="white",procTags!P181="yellow",procTags!P181="grey"),IF('Currently Exported 2'!P181=1, "have", "missing"),IF('Currently Exported 2'!P181=1, "extra", "ignore"))</f>
        <v>ignore</v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>
        <f ca="1">IF(OR(procTags!B182="white",procTags!B182="yellow",procTags!B182="grey"),IF('Currently Exported 2'!B182=1, "have", "missing"),IF('Currently Exported 2'!B182=1, "extra", "ignore"))</f>
        <v>ignore</v>
      </c>
      <c r="C182" s="1" t="str">
        <f ca="1">IF(OR(procTags!C182="white",procTags!C182="yellow",procTags!C182="grey"),IF('Currently Exported 2'!C182=1, "have", "missing"),IF('Currently Exported 2'!C182=1, "extra", "ignore"))</f>
        <v>ignore</v>
      </c>
      <c r="D182" s="1" t="str">
        <f ca="1">IF(OR(procTags!D182="white",procTags!D182="yellow",procTags!D182="grey"),IF('Currently Exported 2'!D182=1, "have", "missing"),IF('Currently Exported 2'!D182=1, "extra", "ignore"))</f>
        <v>ignore</v>
      </c>
      <c r="E182" s="1" t="str">
        <f ca="1">IF(OR(procTags!E182="white",procTags!E182="yellow",procTags!E182="grey"),IF('Currently Exported 2'!E182=1, "have", "missing"),IF('Currently Exported 2'!E182=1, "extra", "ignore"))</f>
        <v>ignore</v>
      </c>
      <c r="F182" s="1" t="str">
        <f ca="1">IF(OR(procTags!F182="white",procTags!F182="yellow",procTags!F182="grey"),IF('Currently Exported 2'!F182=1, "have", "missing"),IF('Currently Exported 2'!F182=1, "extra", "ignore"))</f>
        <v>ignore</v>
      </c>
      <c r="G182" s="1" t="str">
        <f ca="1">IF(OR(procTags!G182="white",procTags!G182="yellow",procTags!G182="grey"),IF('Currently Exported 2'!G182=1, "have", "missing"),IF('Currently Exported 2'!G182=1, "extra", "ignore"))</f>
        <v>ignore</v>
      </c>
      <c r="H182" s="1" t="str">
        <f ca="1">IF(OR(procTags!H182="white",procTags!H182="yellow",procTags!H182="grey"),IF('Currently Exported 2'!H182=1, "have", "missing"),IF('Currently Exported 2'!H182=1, "extra", "ignore"))</f>
        <v>ignore</v>
      </c>
      <c r="I182" s="1" t="str">
        <f ca="1">IF(OR(procTags!I182="white",procTags!I182="yellow",procTags!I182="grey"),IF('Currently Exported 2'!I182=1, "have", "missing"),IF('Currently Exported 2'!I182=1, "extra", "ignore"))</f>
        <v>ignore</v>
      </c>
      <c r="J182" s="1" t="str">
        <f ca="1">IF(OR(procTags!J182="white",procTags!J182="yellow",procTags!J182="grey"),IF('Currently Exported 2'!J182=1, "have", "missing"),IF('Currently Exported 2'!J182=1, "extra", "ignore"))</f>
        <v>ignore</v>
      </c>
      <c r="K182" s="1" t="str">
        <f ca="1">IF(OR(procTags!K182="white",procTags!K182="yellow",procTags!K182="grey"),IF('Currently Exported 2'!K182=1, "have", "missing"),IF('Currently Exported 2'!K182=1, "extra", "ignore"))</f>
        <v>ignore</v>
      </c>
      <c r="L182" s="1" t="str">
        <f ca="1">IF(OR(procTags!L182="white",procTags!L182="yellow",procTags!L182="grey"),IF('Currently Exported 2'!L182=1, "have", "missing"),IF('Currently Exported 2'!L182=1, "extra", "ignore"))</f>
        <v>ignore</v>
      </c>
      <c r="M182" s="1" t="str">
        <f ca="1">IF(OR(procTags!M182="white",procTags!M182="yellow",procTags!M182="grey"),IF('Currently Exported 2'!M182=1, "have", "missing"),IF('Currently Exported 2'!M182=1, "extra", "ignore"))</f>
        <v>ignore</v>
      </c>
      <c r="N182" s="1" t="str">
        <f ca="1">IF(OR(procTags!N182="white",procTags!N182="yellow",procTags!N182="grey"),IF('Currently Exported 2'!N182=1, "have", "missing"),IF('Currently Exported 2'!N182=1, "extra", "ignore"))</f>
        <v>ignore</v>
      </c>
      <c r="O182" s="1" t="str">
        <f ca="1">IF(OR(procTags!O182="white",procTags!O182="yellow",procTags!O182="grey"),IF('Currently Exported 2'!O182=1, "have", "missing"),IF('Currently Exported 2'!O182=1, "extra", "ignore"))</f>
        <v>ignore</v>
      </c>
      <c r="P182" s="1" t="str">
        <f ca="1">IF(OR(procTags!P182="white",procTags!P182="yellow",procTags!P182="grey"),IF('Currently Exported 2'!P182=1, "have", "missing"),IF('Currently Exported 2'!P182=1, "extra", "ignore"))</f>
        <v>ignore</v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>
        <f ca="1">IF(OR(procTags!B183="white",procTags!B183="yellow",procTags!B183="grey"),IF('Currently Exported 2'!B183=1, "have", "missing"),IF('Currently Exported 2'!B183=1, "extra", "ignore"))</f>
        <v>ignore</v>
      </c>
      <c r="C183" s="1" t="str">
        <f ca="1">IF(OR(procTags!C183="white",procTags!C183="yellow",procTags!C183="grey"),IF('Currently Exported 2'!C183=1, "have", "missing"),IF('Currently Exported 2'!C183=1, "extra", "ignore"))</f>
        <v>ignore</v>
      </c>
      <c r="D183" s="1" t="str">
        <f ca="1">IF(OR(procTags!D183="white",procTags!D183="yellow",procTags!D183="grey"),IF('Currently Exported 2'!D183=1, "have", "missing"),IF('Currently Exported 2'!D183=1, "extra", "ignore"))</f>
        <v>ignore</v>
      </c>
      <c r="E183" s="1" t="str">
        <f ca="1">IF(OR(procTags!E183="white",procTags!E183="yellow",procTags!E183="grey"),IF('Currently Exported 2'!E183=1, "have", "missing"),IF('Currently Exported 2'!E183=1, "extra", "ignore"))</f>
        <v>ignore</v>
      </c>
      <c r="F183" s="1" t="str">
        <f ca="1">IF(OR(procTags!F183="white",procTags!F183="yellow",procTags!F183="grey"),IF('Currently Exported 2'!F183=1, "have", "missing"),IF('Currently Exported 2'!F183=1, "extra", "ignore"))</f>
        <v>ignore</v>
      </c>
      <c r="G183" s="1" t="str">
        <f ca="1">IF(OR(procTags!G183="white",procTags!G183="yellow",procTags!G183="grey"),IF('Currently Exported 2'!G183=1, "have", "missing"),IF('Currently Exported 2'!G183=1, "extra", "ignore"))</f>
        <v>ignore</v>
      </c>
      <c r="H183" s="1" t="str">
        <f ca="1">IF(OR(procTags!H183="white",procTags!H183="yellow",procTags!H183="grey"),IF('Currently Exported 2'!H183=1, "have", "missing"),IF('Currently Exported 2'!H183=1, "extra", "ignore"))</f>
        <v>ignore</v>
      </c>
      <c r="I183" s="1" t="str">
        <f ca="1">IF(OR(procTags!I183="white",procTags!I183="yellow",procTags!I183="grey"),IF('Currently Exported 2'!I183=1, "have", "missing"),IF('Currently Exported 2'!I183=1, "extra", "ignore"))</f>
        <v>ignore</v>
      </c>
      <c r="J183" s="1" t="str">
        <f ca="1">IF(OR(procTags!J183="white",procTags!J183="yellow",procTags!J183="grey"),IF('Currently Exported 2'!J183=1, "have", "missing"),IF('Currently Exported 2'!J183=1, "extra", "ignore"))</f>
        <v>ignore</v>
      </c>
      <c r="K183" s="1" t="str">
        <f ca="1">IF(OR(procTags!K183="white",procTags!K183="yellow",procTags!K183="grey"),IF('Currently Exported 2'!K183=1, "have", "missing"),IF('Currently Exported 2'!K183=1, "extra", "ignore"))</f>
        <v>ignore</v>
      </c>
      <c r="L183" s="1" t="str">
        <f ca="1">IF(OR(procTags!L183="white",procTags!L183="yellow",procTags!L183="grey"),IF('Currently Exported 2'!L183=1, "have", "missing"),IF('Currently Exported 2'!L183=1, "extra", "ignore"))</f>
        <v>ignore</v>
      </c>
      <c r="M183" s="1" t="str">
        <f ca="1">IF(OR(procTags!M183="white",procTags!M183="yellow",procTags!M183="grey"),IF('Currently Exported 2'!M183=1, "have", "missing"),IF('Currently Exported 2'!M183=1, "extra", "ignore"))</f>
        <v>ignore</v>
      </c>
      <c r="N183" s="1" t="str">
        <f ca="1">IF(OR(procTags!N183="white",procTags!N183="yellow",procTags!N183="grey"),IF('Currently Exported 2'!N183=1, "have", "missing"),IF('Currently Exported 2'!N183=1, "extra", "ignore"))</f>
        <v>ignore</v>
      </c>
      <c r="O183" s="1" t="str">
        <f ca="1">IF(OR(procTags!O183="white",procTags!O183="yellow",procTags!O183="grey"),IF('Currently Exported 2'!O183=1, "have", "missing"),IF('Currently Exported 2'!O183=1, "extra", "ignore"))</f>
        <v>ignore</v>
      </c>
      <c r="P183" s="1" t="str">
        <f ca="1">IF(OR(procTags!P183="white",procTags!P183="yellow",procTags!P183="grey"),IF('Currently Exported 2'!P183=1, "have", "missing"),IF('Currently Exported 2'!P183=1, "extra", "ignore"))</f>
        <v>ignore</v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>
        <f ca="1">IF(OR(procTags!B184="white",procTags!B184="yellow",procTags!B184="grey"),IF('Currently Exported 2'!B184=1, "have", "missing"),IF('Currently Exported 2'!B184=1, "extra", "ignore"))</f>
        <v>ignore</v>
      </c>
      <c r="C184" s="1" t="str">
        <f ca="1">IF(OR(procTags!C184="white",procTags!C184="yellow",procTags!C184="grey"),IF('Currently Exported 2'!C184=1, "have", "missing"),IF('Currently Exported 2'!C184=1, "extra", "ignore"))</f>
        <v>ignore</v>
      </c>
      <c r="D184" s="1" t="str">
        <f ca="1">IF(OR(procTags!D184="white",procTags!D184="yellow",procTags!D184="grey"),IF('Currently Exported 2'!D184=1, "have", "missing"),IF('Currently Exported 2'!D184=1, "extra", "ignore"))</f>
        <v>ignore</v>
      </c>
      <c r="E184" s="1" t="str">
        <f ca="1">IF(OR(procTags!E184="white",procTags!E184="yellow",procTags!E184="grey"),IF('Currently Exported 2'!E184=1, "have", "missing"),IF('Currently Exported 2'!E184=1, "extra", "ignore"))</f>
        <v>ignore</v>
      </c>
      <c r="F184" s="1" t="str">
        <f ca="1">IF(OR(procTags!F184="white",procTags!F184="yellow",procTags!F184="grey"),IF('Currently Exported 2'!F184=1, "have", "missing"),IF('Currently Exported 2'!F184=1, "extra", "ignore"))</f>
        <v>ignore</v>
      </c>
      <c r="G184" s="1" t="str">
        <f ca="1">IF(OR(procTags!G184="white",procTags!G184="yellow",procTags!G184="grey"),IF('Currently Exported 2'!G184=1, "have", "missing"),IF('Currently Exported 2'!G184=1, "extra", "ignore"))</f>
        <v>ignore</v>
      </c>
      <c r="H184" s="1" t="str">
        <f ca="1">IF(OR(procTags!H184="white",procTags!H184="yellow",procTags!H184="grey"),IF('Currently Exported 2'!H184=1, "have", "missing"),IF('Currently Exported 2'!H184=1, "extra", "ignore"))</f>
        <v>ignore</v>
      </c>
      <c r="I184" s="1" t="str">
        <f ca="1">IF(OR(procTags!I184="white",procTags!I184="yellow",procTags!I184="grey"),IF('Currently Exported 2'!I184=1, "have", "missing"),IF('Currently Exported 2'!I184=1, "extra", "ignore"))</f>
        <v>ignore</v>
      </c>
      <c r="J184" s="1" t="str">
        <f ca="1">IF(OR(procTags!J184="white",procTags!J184="yellow",procTags!J184="grey"),IF('Currently Exported 2'!J184=1, "have", "missing"),IF('Currently Exported 2'!J184=1, "extra", "ignore"))</f>
        <v>ignore</v>
      </c>
      <c r="K184" s="1" t="str">
        <f ca="1">IF(OR(procTags!K184="white",procTags!K184="yellow",procTags!K184="grey"),IF('Currently Exported 2'!K184=1, "have", "missing"),IF('Currently Exported 2'!K184=1, "extra", "ignore"))</f>
        <v>ignore</v>
      </c>
      <c r="L184" s="1" t="str">
        <f ca="1">IF(OR(procTags!L184="white",procTags!L184="yellow",procTags!L184="grey"),IF('Currently Exported 2'!L184=1, "have", "missing"),IF('Currently Exported 2'!L184=1, "extra", "ignore"))</f>
        <v>ignore</v>
      </c>
      <c r="M184" s="1" t="str">
        <f ca="1">IF(OR(procTags!M184="white",procTags!M184="yellow",procTags!M184="grey"),IF('Currently Exported 2'!M184=1, "have", "missing"),IF('Currently Exported 2'!M184=1, "extra", "ignore"))</f>
        <v>ignore</v>
      </c>
      <c r="N184" s="1" t="str">
        <f ca="1">IF(OR(procTags!N184="white",procTags!N184="yellow",procTags!N184="grey"),IF('Currently Exported 2'!N184=1, "have", "missing"),IF('Currently Exported 2'!N184=1, "extra", "ignore"))</f>
        <v>ignore</v>
      </c>
      <c r="O184" s="1" t="str">
        <f ca="1">IF(OR(procTags!O184="white",procTags!O184="yellow",procTags!O184="grey"),IF('Currently Exported 2'!O184=1, "have", "missing"),IF('Currently Exported 2'!O184=1, "extra", "ignore"))</f>
        <v>ignore</v>
      </c>
      <c r="P184" s="1" t="str">
        <f ca="1">IF(OR(procTags!P184="white",procTags!P184="yellow",procTags!P184="grey"),IF('Currently Exported 2'!P184=1, "have", "missing"),IF('Currently Exported 2'!P184=1, "extra", "ignore"))</f>
        <v>ignore</v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>
        <f ca="1">IF(OR(procTags!B185="white",procTags!B185="yellow",procTags!B185="grey"),IF('Currently Exported 2'!B185=1, "have", "missing"),IF('Currently Exported 2'!B185=1, "extra", "ignore"))</f>
        <v>ignore</v>
      </c>
      <c r="C185" s="1" t="str">
        <f ca="1">IF(OR(procTags!C185="white",procTags!C185="yellow",procTags!C185="grey"),IF('Currently Exported 2'!C185=1, "have", "missing"),IF('Currently Exported 2'!C185=1, "extra", "ignore"))</f>
        <v>ignore</v>
      </c>
      <c r="D185" s="1" t="str">
        <f ca="1">IF(OR(procTags!D185="white",procTags!D185="yellow",procTags!D185="grey"),IF('Currently Exported 2'!D185=1, "have", "missing"),IF('Currently Exported 2'!D185=1, "extra", "ignore"))</f>
        <v>ignore</v>
      </c>
      <c r="E185" s="1" t="str">
        <f ca="1">IF(OR(procTags!E185="white",procTags!E185="yellow",procTags!E185="grey"),IF('Currently Exported 2'!E185=1, "have", "missing"),IF('Currently Exported 2'!E185=1, "extra", "ignore"))</f>
        <v>ignore</v>
      </c>
      <c r="F185" s="1" t="str">
        <f ca="1">IF(OR(procTags!F185="white",procTags!F185="yellow",procTags!F185="grey"),IF('Currently Exported 2'!F185=1, "have", "missing"),IF('Currently Exported 2'!F185=1, "extra", "ignore"))</f>
        <v>ignore</v>
      </c>
      <c r="G185" s="1" t="str">
        <f ca="1">IF(OR(procTags!G185="white",procTags!G185="yellow",procTags!G185="grey"),IF('Currently Exported 2'!G185=1, "have", "missing"),IF('Currently Exported 2'!G185=1, "extra", "ignore"))</f>
        <v>ignore</v>
      </c>
      <c r="H185" s="1" t="str">
        <f ca="1">IF(OR(procTags!H185="white",procTags!H185="yellow",procTags!H185="grey"),IF('Currently Exported 2'!H185=1, "have", "missing"),IF('Currently Exported 2'!H185=1, "extra", "ignore"))</f>
        <v>ignore</v>
      </c>
      <c r="I185" s="1" t="str">
        <f ca="1">IF(OR(procTags!I185="white",procTags!I185="yellow",procTags!I185="grey"),IF('Currently Exported 2'!I185=1, "have", "missing"),IF('Currently Exported 2'!I185=1, "extra", "ignore"))</f>
        <v>ignore</v>
      </c>
      <c r="J185" s="1" t="str">
        <f ca="1">IF(OR(procTags!J185="white",procTags!J185="yellow",procTags!J185="grey"),IF('Currently Exported 2'!J185=1, "have", "missing"),IF('Currently Exported 2'!J185=1, "extra", "ignore"))</f>
        <v>ignore</v>
      </c>
      <c r="K185" s="1" t="str">
        <f ca="1">IF(OR(procTags!K185="white",procTags!K185="yellow",procTags!K185="grey"),IF('Currently Exported 2'!K185=1, "have", "missing"),IF('Currently Exported 2'!K185=1, "extra", "ignore"))</f>
        <v>ignore</v>
      </c>
      <c r="L185" s="1" t="str">
        <f ca="1">IF(OR(procTags!L185="white",procTags!L185="yellow",procTags!L185="grey"),IF('Currently Exported 2'!L185=1, "have", "missing"),IF('Currently Exported 2'!L185=1, "extra", "ignore"))</f>
        <v>ignore</v>
      </c>
      <c r="M185" s="1" t="str">
        <f ca="1">IF(OR(procTags!M185="white",procTags!M185="yellow",procTags!M185="grey"),IF('Currently Exported 2'!M185=1, "have", "missing"),IF('Currently Exported 2'!M185=1, "extra", "ignore"))</f>
        <v>ignore</v>
      </c>
      <c r="N185" s="1" t="str">
        <f ca="1">IF(OR(procTags!N185="white",procTags!N185="yellow",procTags!N185="grey"),IF('Currently Exported 2'!N185=1, "have", "missing"),IF('Currently Exported 2'!N185=1, "extra", "ignore"))</f>
        <v>ignore</v>
      </c>
      <c r="O185" s="1" t="str">
        <f ca="1">IF(OR(procTags!O185="white",procTags!O185="yellow",procTags!O185="grey"),IF('Currently Exported 2'!O185=1, "have", "missing"),IF('Currently Exported 2'!O185=1, "extra", "ignore"))</f>
        <v>ignore</v>
      </c>
      <c r="P185" s="1" t="str">
        <f ca="1">IF(OR(procTags!P185="white",procTags!P185="yellow",procTags!P185="grey"),IF('Currently Exported 2'!P185=1, "have", "missing"),IF('Currently Exported 2'!P185=1, "extra", "ignore"))</f>
        <v>ignore</v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>
        <f ca="1">IF(OR(procTags!B186="white",procTags!B186="yellow",procTags!B186="grey"),IF('Currently Exported 2'!B186=1, "have", "missing"),IF('Currently Exported 2'!B186=1, "extra", "ignore"))</f>
        <v>ignore</v>
      </c>
      <c r="C186" s="1" t="str">
        <f ca="1">IF(OR(procTags!C186="white",procTags!C186="yellow",procTags!C186="grey"),IF('Currently Exported 2'!C186=1, "have", "missing"),IF('Currently Exported 2'!C186=1, "extra", "ignore"))</f>
        <v>ignore</v>
      </c>
      <c r="D186" s="1" t="str">
        <f ca="1">IF(OR(procTags!D186="white",procTags!D186="yellow",procTags!D186="grey"),IF('Currently Exported 2'!D186=1, "have", "missing"),IF('Currently Exported 2'!D186=1, "extra", "ignore"))</f>
        <v>ignore</v>
      </c>
      <c r="E186" s="1" t="str">
        <f ca="1">IF(OR(procTags!E186="white",procTags!E186="yellow",procTags!E186="grey"),IF('Currently Exported 2'!E186=1, "have", "missing"),IF('Currently Exported 2'!E186=1, "extra", "ignore"))</f>
        <v>ignore</v>
      </c>
      <c r="F186" s="1" t="str">
        <f ca="1">IF(OR(procTags!F186="white",procTags!F186="yellow",procTags!F186="grey"),IF('Currently Exported 2'!F186=1, "have", "missing"),IF('Currently Exported 2'!F186=1, "extra", "ignore"))</f>
        <v>ignore</v>
      </c>
      <c r="G186" s="1" t="str">
        <f ca="1">IF(OR(procTags!G186="white",procTags!G186="yellow",procTags!G186="grey"),IF('Currently Exported 2'!G186=1, "have", "missing"),IF('Currently Exported 2'!G186=1, "extra", "ignore"))</f>
        <v>ignore</v>
      </c>
      <c r="H186" s="1" t="str">
        <f ca="1">IF(OR(procTags!H186="white",procTags!H186="yellow",procTags!H186="grey"),IF('Currently Exported 2'!H186=1, "have", "missing"),IF('Currently Exported 2'!H186=1, "extra", "ignore"))</f>
        <v>ignore</v>
      </c>
      <c r="I186" s="1" t="str">
        <f ca="1">IF(OR(procTags!I186="white",procTags!I186="yellow",procTags!I186="grey"),IF('Currently Exported 2'!I186=1, "have", "missing"),IF('Currently Exported 2'!I186=1, "extra", "ignore"))</f>
        <v>ignore</v>
      </c>
      <c r="J186" s="1" t="str">
        <f ca="1">IF(OR(procTags!J186="white",procTags!J186="yellow",procTags!J186="grey"),IF('Currently Exported 2'!J186=1, "have", "missing"),IF('Currently Exported 2'!J186=1, "extra", "ignore"))</f>
        <v>ignore</v>
      </c>
      <c r="K186" s="1" t="str">
        <f ca="1">IF(OR(procTags!K186="white",procTags!K186="yellow",procTags!K186="grey"),IF('Currently Exported 2'!K186=1, "have", "missing"),IF('Currently Exported 2'!K186=1, "extra", "ignore"))</f>
        <v>ignore</v>
      </c>
      <c r="L186" s="1" t="str">
        <f ca="1">IF(OR(procTags!L186="white",procTags!L186="yellow",procTags!L186="grey"),IF('Currently Exported 2'!L186=1, "have", "missing"),IF('Currently Exported 2'!L186=1, "extra", "ignore"))</f>
        <v>ignore</v>
      </c>
      <c r="M186" s="1" t="str">
        <f ca="1">IF(OR(procTags!M186="white",procTags!M186="yellow",procTags!M186="grey"),IF('Currently Exported 2'!M186=1, "have", "missing"),IF('Currently Exported 2'!M186=1, "extra", "ignore"))</f>
        <v>ignore</v>
      </c>
      <c r="N186" s="1" t="str">
        <f ca="1">IF(OR(procTags!N186="white",procTags!N186="yellow",procTags!N186="grey"),IF('Currently Exported 2'!N186=1, "have", "missing"),IF('Currently Exported 2'!N186=1, "extra", "ignore"))</f>
        <v>ignore</v>
      </c>
      <c r="O186" s="1" t="str">
        <f ca="1">IF(OR(procTags!O186="white",procTags!O186="yellow",procTags!O186="grey"),IF('Currently Exported 2'!O186=1, "have", "missing"),IF('Currently Exported 2'!O186=1, "extra", "ignore"))</f>
        <v>ignore</v>
      </c>
      <c r="P186" s="1" t="str">
        <f ca="1">IF(OR(procTags!P186="white",procTags!P186="yellow",procTags!P186="grey"),IF('Currently Exported 2'!P186=1, "have", "missing"),IF('Currently Exported 2'!P186=1, "extra", "ignore"))</f>
        <v>ignore</v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>
        <f ca="1">IF(OR(procTags!B187="white",procTags!B187="yellow",procTags!B187="grey"),IF('Currently Exported 2'!B187=1, "have", "missing"),IF('Currently Exported 2'!B187=1, "extra", "ignore"))</f>
        <v>ignore</v>
      </c>
      <c r="C187" s="1" t="str">
        <f ca="1">IF(OR(procTags!C187="white",procTags!C187="yellow",procTags!C187="grey"),IF('Currently Exported 2'!C187=1, "have", "missing"),IF('Currently Exported 2'!C187=1, "extra", "ignore"))</f>
        <v>ignore</v>
      </c>
      <c r="D187" s="1" t="str">
        <f ca="1">IF(OR(procTags!D187="white",procTags!D187="yellow",procTags!D187="grey"),IF('Currently Exported 2'!D187=1, "have", "missing"),IF('Currently Exported 2'!D187=1, "extra", "ignore"))</f>
        <v>ignore</v>
      </c>
      <c r="E187" s="1" t="str">
        <f ca="1">IF(OR(procTags!E187="white",procTags!E187="yellow",procTags!E187="grey"),IF('Currently Exported 2'!E187=1, "have", "missing"),IF('Currently Exported 2'!E187=1, "extra", "ignore"))</f>
        <v>ignore</v>
      </c>
      <c r="F187" s="1" t="str">
        <f ca="1">IF(OR(procTags!F187="white",procTags!F187="yellow",procTags!F187="grey"),IF('Currently Exported 2'!F187=1, "have", "missing"),IF('Currently Exported 2'!F187=1, "extra", "ignore"))</f>
        <v>ignore</v>
      </c>
      <c r="G187" s="1" t="str">
        <f ca="1">IF(OR(procTags!G187="white",procTags!G187="yellow",procTags!G187="grey"),IF('Currently Exported 2'!G187=1, "have", "missing"),IF('Currently Exported 2'!G187=1, "extra", "ignore"))</f>
        <v>ignore</v>
      </c>
      <c r="H187" s="1" t="str">
        <f ca="1">IF(OR(procTags!H187="white",procTags!H187="yellow",procTags!H187="grey"),IF('Currently Exported 2'!H187=1, "have", "missing"),IF('Currently Exported 2'!H187=1, "extra", "ignore"))</f>
        <v>ignore</v>
      </c>
      <c r="I187" s="1" t="str">
        <f ca="1">IF(OR(procTags!I187="white",procTags!I187="yellow",procTags!I187="grey"),IF('Currently Exported 2'!I187=1, "have", "missing"),IF('Currently Exported 2'!I187=1, "extra", "ignore"))</f>
        <v>ignore</v>
      </c>
      <c r="J187" s="1" t="str">
        <f ca="1">IF(OR(procTags!J187="white",procTags!J187="yellow",procTags!J187="grey"),IF('Currently Exported 2'!J187=1, "have", "missing"),IF('Currently Exported 2'!J187=1, "extra", "ignore"))</f>
        <v>ignore</v>
      </c>
      <c r="K187" s="1" t="str">
        <f ca="1">IF(OR(procTags!K187="white",procTags!K187="yellow",procTags!K187="grey"),IF('Currently Exported 2'!K187=1, "have", "missing"),IF('Currently Exported 2'!K187=1, "extra", "ignore"))</f>
        <v>ignore</v>
      </c>
      <c r="L187" s="1" t="str">
        <f ca="1">IF(OR(procTags!L187="white",procTags!L187="yellow",procTags!L187="grey"),IF('Currently Exported 2'!L187=1, "have", "missing"),IF('Currently Exported 2'!L187=1, "extra", "ignore"))</f>
        <v>ignore</v>
      </c>
      <c r="M187" s="1" t="str">
        <f ca="1">IF(OR(procTags!M187="white",procTags!M187="yellow",procTags!M187="grey"),IF('Currently Exported 2'!M187=1, "have", "missing"),IF('Currently Exported 2'!M187=1, "extra", "ignore"))</f>
        <v>ignore</v>
      </c>
      <c r="N187" s="1" t="str">
        <f ca="1">IF(OR(procTags!N187="white",procTags!N187="yellow",procTags!N187="grey"),IF('Currently Exported 2'!N187=1, "have", "missing"),IF('Currently Exported 2'!N187=1, "extra", "ignore"))</f>
        <v>ignore</v>
      </c>
      <c r="O187" s="1" t="str">
        <f ca="1">IF(OR(procTags!O187="white",procTags!O187="yellow",procTags!O187="grey"),IF('Currently Exported 2'!O187=1, "have", "missing"),IF('Currently Exported 2'!O187=1, "extra", "ignore"))</f>
        <v>ignore</v>
      </c>
      <c r="P187" s="1" t="str">
        <f ca="1">IF(OR(procTags!P187="white",procTags!P187="yellow",procTags!P187="grey"),IF('Currently Exported 2'!P187=1, "have", "missing"),IF('Currently Exported 2'!P187=1, "extra", "ignore"))</f>
        <v>ignore</v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>
        <f ca="1">IF(OR(procTags!B188="white",procTags!B188="yellow",procTags!B188="grey"),IF('Currently Exported 2'!B188=1, "have", "missing"),IF('Currently Exported 2'!B188=1, "extra", "ignore"))</f>
        <v>ignore</v>
      </c>
      <c r="C188" s="1" t="str">
        <f ca="1">IF(OR(procTags!C188="white",procTags!C188="yellow",procTags!C188="grey"),IF('Currently Exported 2'!C188=1, "have", "missing"),IF('Currently Exported 2'!C188=1, "extra", "ignore"))</f>
        <v>ignore</v>
      </c>
      <c r="D188" s="1" t="str">
        <f ca="1">IF(OR(procTags!D188="white",procTags!D188="yellow",procTags!D188="grey"),IF('Currently Exported 2'!D188=1, "have", "missing"),IF('Currently Exported 2'!D188=1, "extra", "ignore"))</f>
        <v>ignore</v>
      </c>
      <c r="E188" s="1" t="str">
        <f ca="1">IF(OR(procTags!E188="white",procTags!E188="yellow",procTags!E188="grey"),IF('Currently Exported 2'!E188=1, "have", "missing"),IF('Currently Exported 2'!E188=1, "extra", "ignore"))</f>
        <v>ignore</v>
      </c>
      <c r="F188" s="1" t="str">
        <f ca="1">IF(OR(procTags!F188="white",procTags!F188="yellow",procTags!F188="grey"),IF('Currently Exported 2'!F188=1, "have", "missing"),IF('Currently Exported 2'!F188=1, "extra", "ignore"))</f>
        <v>ignore</v>
      </c>
      <c r="G188" s="1" t="str">
        <f ca="1">IF(OR(procTags!G188="white",procTags!G188="yellow",procTags!G188="grey"),IF('Currently Exported 2'!G188=1, "have", "missing"),IF('Currently Exported 2'!G188=1, "extra", "ignore"))</f>
        <v>ignore</v>
      </c>
      <c r="H188" s="1" t="str">
        <f ca="1">IF(OR(procTags!H188="white",procTags!H188="yellow",procTags!H188="grey"),IF('Currently Exported 2'!H188=1, "have", "missing"),IF('Currently Exported 2'!H188=1, "extra", "ignore"))</f>
        <v>ignore</v>
      </c>
      <c r="I188" s="1" t="str">
        <f ca="1">IF(OR(procTags!I188="white",procTags!I188="yellow",procTags!I188="grey"),IF('Currently Exported 2'!I188=1, "have", "missing"),IF('Currently Exported 2'!I188=1, "extra", "ignore"))</f>
        <v>ignore</v>
      </c>
      <c r="J188" s="1" t="str">
        <f ca="1">IF(OR(procTags!J188="white",procTags!J188="yellow",procTags!J188="grey"),IF('Currently Exported 2'!J188=1, "have", "missing"),IF('Currently Exported 2'!J188=1, "extra", "ignore"))</f>
        <v>ignore</v>
      </c>
      <c r="K188" s="1" t="str">
        <f ca="1">IF(OR(procTags!K188="white",procTags!K188="yellow",procTags!K188="grey"),IF('Currently Exported 2'!K188=1, "have", "missing"),IF('Currently Exported 2'!K188=1, "extra", "ignore"))</f>
        <v>ignore</v>
      </c>
      <c r="L188" s="1" t="str">
        <f ca="1">IF(OR(procTags!L188="white",procTags!L188="yellow",procTags!L188="grey"),IF('Currently Exported 2'!L188=1, "have", "missing"),IF('Currently Exported 2'!L188=1, "extra", "ignore"))</f>
        <v>ignore</v>
      </c>
      <c r="M188" s="1" t="str">
        <f ca="1">IF(OR(procTags!M188="white",procTags!M188="yellow",procTags!M188="grey"),IF('Currently Exported 2'!M188=1, "have", "missing"),IF('Currently Exported 2'!M188=1, "extra", "ignore"))</f>
        <v>ignore</v>
      </c>
      <c r="N188" s="1" t="str">
        <f ca="1">IF(OR(procTags!N188="white",procTags!N188="yellow",procTags!N188="grey"),IF('Currently Exported 2'!N188=1, "have", "missing"),IF('Currently Exported 2'!N188=1, "extra", "ignore"))</f>
        <v>ignore</v>
      </c>
      <c r="O188" s="1" t="str">
        <f ca="1">IF(OR(procTags!O188="white",procTags!O188="yellow",procTags!O188="grey"),IF('Currently Exported 2'!O188=1, "have", "missing"),IF('Currently Exported 2'!O188=1, "extra", "ignore"))</f>
        <v>ignore</v>
      </c>
      <c r="P188" s="1" t="str">
        <f ca="1">IF(OR(procTags!P188="white",procTags!P188="yellow",procTags!P188="grey"),IF('Currently Exported 2'!P188=1, "have", "missing"),IF('Currently Exported 2'!P188=1, "extra", "ignore"))</f>
        <v>ignore</v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>
        <f ca="1">IF(OR(procTags!B189="white",procTags!B189="yellow",procTags!B189="grey"),IF('Currently Exported 2'!B189=1, "have", "missing"),IF('Currently Exported 2'!B189=1, "extra", "ignore"))</f>
        <v>ignore</v>
      </c>
      <c r="C189" s="1" t="str">
        <f ca="1">IF(OR(procTags!C189="white",procTags!C189="yellow",procTags!C189="grey"),IF('Currently Exported 2'!C189=1, "have", "missing"),IF('Currently Exported 2'!C189=1, "extra", "ignore"))</f>
        <v>ignore</v>
      </c>
      <c r="D189" s="1" t="str">
        <f ca="1">IF(OR(procTags!D189="white",procTags!D189="yellow",procTags!D189="grey"),IF('Currently Exported 2'!D189=1, "have", "missing"),IF('Currently Exported 2'!D189=1, "extra", "ignore"))</f>
        <v>ignore</v>
      </c>
      <c r="E189" s="1" t="str">
        <f ca="1">IF(OR(procTags!E189="white",procTags!E189="yellow",procTags!E189="grey"),IF('Currently Exported 2'!E189=1, "have", "missing"),IF('Currently Exported 2'!E189=1, "extra", "ignore"))</f>
        <v>ignore</v>
      </c>
      <c r="F189" s="1" t="str">
        <f ca="1">IF(OR(procTags!F189="white",procTags!F189="yellow",procTags!F189="grey"),IF('Currently Exported 2'!F189=1, "have", "missing"),IF('Currently Exported 2'!F189=1, "extra", "ignore"))</f>
        <v>ignore</v>
      </c>
      <c r="G189" s="1" t="str">
        <f ca="1">IF(OR(procTags!G189="white",procTags!G189="yellow",procTags!G189="grey"),IF('Currently Exported 2'!G189=1, "have", "missing"),IF('Currently Exported 2'!G189=1, "extra", "ignore"))</f>
        <v>ignore</v>
      </c>
      <c r="H189" s="1" t="str">
        <f ca="1">IF(OR(procTags!H189="white",procTags!H189="yellow",procTags!H189="grey"),IF('Currently Exported 2'!H189=1, "have", "missing"),IF('Currently Exported 2'!H189=1, "extra", "ignore"))</f>
        <v>ignore</v>
      </c>
      <c r="I189" s="1" t="str">
        <f ca="1">IF(OR(procTags!I189="white",procTags!I189="yellow",procTags!I189="grey"),IF('Currently Exported 2'!I189=1, "have", "missing"),IF('Currently Exported 2'!I189=1, "extra", "ignore"))</f>
        <v>ignore</v>
      </c>
      <c r="J189" s="1" t="str">
        <f ca="1">IF(OR(procTags!J189="white",procTags!J189="yellow",procTags!J189="grey"),IF('Currently Exported 2'!J189=1, "have", "missing"),IF('Currently Exported 2'!J189=1, "extra", "ignore"))</f>
        <v>ignore</v>
      </c>
      <c r="K189" s="1" t="str">
        <f ca="1">IF(OR(procTags!K189="white",procTags!K189="yellow",procTags!K189="grey"),IF('Currently Exported 2'!K189=1, "have", "missing"),IF('Currently Exported 2'!K189=1, "extra", "ignore"))</f>
        <v>ignore</v>
      </c>
      <c r="L189" s="1" t="str">
        <f ca="1">IF(OR(procTags!L189="white",procTags!L189="yellow",procTags!L189="grey"),IF('Currently Exported 2'!L189=1, "have", "missing"),IF('Currently Exported 2'!L189=1, "extra", "ignore"))</f>
        <v>ignore</v>
      </c>
      <c r="M189" s="1" t="str">
        <f ca="1">IF(OR(procTags!M189="white",procTags!M189="yellow",procTags!M189="grey"),IF('Currently Exported 2'!M189=1, "have", "missing"),IF('Currently Exported 2'!M189=1, "extra", "ignore"))</f>
        <v>ignore</v>
      </c>
      <c r="N189" s="1" t="str">
        <f ca="1">IF(OR(procTags!N189="white",procTags!N189="yellow",procTags!N189="grey"),IF('Currently Exported 2'!N189=1, "have", "missing"),IF('Currently Exported 2'!N189=1, "extra", "ignore"))</f>
        <v>ignore</v>
      </c>
      <c r="O189" s="1" t="str">
        <f ca="1">IF(OR(procTags!O189="white",procTags!O189="yellow",procTags!O189="grey"),IF('Currently Exported 2'!O189=1, "have", "missing"),IF('Currently Exported 2'!O189=1, "extra", "ignore"))</f>
        <v>ignore</v>
      </c>
      <c r="P189" s="1" t="str">
        <f ca="1">IF(OR(procTags!P189="white",procTags!P189="yellow",procTags!P189="grey"),IF('Currently Exported 2'!P189=1, "have", "missing"),IF('Currently Exported 2'!P189=1, "extra", "ignore"))</f>
        <v>ignore</v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>
        <f ca="1">IF(OR(procTags!B190="white",procTags!B190="yellow",procTags!B190="grey"),IF('Currently Exported 2'!B190=1, "have", "missing"),IF('Currently Exported 2'!B190=1, "extra", "ignore"))</f>
        <v>ignore</v>
      </c>
      <c r="C190" s="1" t="str">
        <f ca="1">IF(OR(procTags!C190="white",procTags!C190="yellow",procTags!C190="grey"),IF('Currently Exported 2'!C190=1, "have", "missing"),IF('Currently Exported 2'!C190=1, "extra", "ignore"))</f>
        <v>ignore</v>
      </c>
      <c r="D190" s="1" t="str">
        <f ca="1">IF(OR(procTags!D190="white",procTags!D190="yellow",procTags!D190="grey"),IF('Currently Exported 2'!D190=1, "have", "missing"),IF('Currently Exported 2'!D190=1, "extra", "ignore"))</f>
        <v>ignore</v>
      </c>
      <c r="E190" s="1" t="str">
        <f ca="1">IF(OR(procTags!E190="white",procTags!E190="yellow",procTags!E190="grey"),IF('Currently Exported 2'!E190=1, "have", "missing"),IF('Currently Exported 2'!E190=1, "extra", "ignore"))</f>
        <v>ignore</v>
      </c>
      <c r="F190" s="1" t="str">
        <f ca="1">IF(OR(procTags!F190="white",procTags!F190="yellow",procTags!F190="grey"),IF('Currently Exported 2'!F190=1, "have", "missing"),IF('Currently Exported 2'!F190=1, "extra", "ignore"))</f>
        <v>ignore</v>
      </c>
      <c r="G190" s="1" t="str">
        <f ca="1">IF(OR(procTags!G190="white",procTags!G190="yellow",procTags!G190="grey"),IF('Currently Exported 2'!G190=1, "have", "missing"),IF('Currently Exported 2'!G190=1, "extra", "ignore"))</f>
        <v>ignore</v>
      </c>
      <c r="H190" s="1" t="str">
        <f ca="1">IF(OR(procTags!H190="white",procTags!H190="yellow",procTags!H190="grey"),IF('Currently Exported 2'!H190=1, "have", "missing"),IF('Currently Exported 2'!H190=1, "extra", "ignore"))</f>
        <v>ignore</v>
      </c>
      <c r="I190" s="1" t="str">
        <f ca="1">IF(OR(procTags!I190="white",procTags!I190="yellow",procTags!I190="grey"),IF('Currently Exported 2'!I190=1, "have", "missing"),IF('Currently Exported 2'!I190=1, "extra", "ignore"))</f>
        <v>ignore</v>
      </c>
      <c r="J190" s="1" t="str">
        <f ca="1">IF(OR(procTags!J190="white",procTags!J190="yellow",procTags!J190="grey"),IF('Currently Exported 2'!J190=1, "have", "missing"),IF('Currently Exported 2'!J190=1, "extra", "ignore"))</f>
        <v>ignore</v>
      </c>
      <c r="K190" s="1" t="str">
        <f ca="1">IF(OR(procTags!K190="white",procTags!K190="yellow",procTags!K190="grey"),IF('Currently Exported 2'!K190=1, "have", "missing"),IF('Currently Exported 2'!K190=1, "extra", "ignore"))</f>
        <v>ignore</v>
      </c>
      <c r="L190" s="1" t="str">
        <f ca="1">IF(OR(procTags!L190="white",procTags!L190="yellow",procTags!L190="grey"),IF('Currently Exported 2'!L190=1, "have", "missing"),IF('Currently Exported 2'!L190=1, "extra", "ignore"))</f>
        <v>ignore</v>
      </c>
      <c r="M190" s="1" t="str">
        <f ca="1">IF(OR(procTags!M190="white",procTags!M190="yellow",procTags!M190="grey"),IF('Currently Exported 2'!M190=1, "have", "missing"),IF('Currently Exported 2'!M190=1, "extra", "ignore"))</f>
        <v>ignore</v>
      </c>
      <c r="N190" s="1" t="str">
        <f ca="1">IF(OR(procTags!N190="white",procTags!N190="yellow",procTags!N190="grey"),IF('Currently Exported 2'!N190=1, "have", "missing"),IF('Currently Exported 2'!N190=1, "extra", "ignore"))</f>
        <v>ignore</v>
      </c>
      <c r="O190" s="1" t="str">
        <f ca="1">IF(OR(procTags!O190="white",procTags!O190="yellow",procTags!O190="grey"),IF('Currently Exported 2'!O190=1, "have", "missing"),IF('Currently Exported 2'!O190=1, "extra", "ignore"))</f>
        <v>ignore</v>
      </c>
      <c r="P190" s="1" t="str">
        <f ca="1">IF(OR(procTags!P190="white",procTags!P190="yellow",procTags!P190="grey"),IF('Currently Exported 2'!P190=1, "have", "missing"),IF('Currently Exported 2'!P190=1, "extra", "ignore"))</f>
        <v>ignore</v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>
        <f ca="1">IF(OR(procTags!B191="white",procTags!B191="yellow",procTags!B191="grey"),IF('Currently Exported 2'!B191=1, "have", "missing"),IF('Currently Exported 2'!B191=1, "extra", "ignore"))</f>
        <v>ignore</v>
      </c>
      <c r="C191" s="1" t="str">
        <f ca="1">IF(OR(procTags!C191="white",procTags!C191="yellow",procTags!C191="grey"),IF('Currently Exported 2'!C191=1, "have", "missing"),IF('Currently Exported 2'!C191=1, "extra", "ignore"))</f>
        <v>ignore</v>
      </c>
      <c r="D191" s="1" t="str">
        <f ca="1">IF(OR(procTags!D191="white",procTags!D191="yellow",procTags!D191="grey"),IF('Currently Exported 2'!D191=1, "have", "missing"),IF('Currently Exported 2'!D191=1, "extra", "ignore"))</f>
        <v>ignore</v>
      </c>
      <c r="E191" s="1" t="str">
        <f ca="1">IF(OR(procTags!E191="white",procTags!E191="yellow",procTags!E191="grey"),IF('Currently Exported 2'!E191=1, "have", "missing"),IF('Currently Exported 2'!E191=1, "extra", "ignore"))</f>
        <v>ignore</v>
      </c>
      <c r="F191" s="1" t="str">
        <f ca="1">IF(OR(procTags!F191="white",procTags!F191="yellow",procTags!F191="grey"),IF('Currently Exported 2'!F191=1, "have", "missing"),IF('Currently Exported 2'!F191=1, "extra", "ignore"))</f>
        <v>ignore</v>
      </c>
      <c r="G191" s="1" t="str">
        <f ca="1">IF(OR(procTags!G191="white",procTags!G191="yellow",procTags!G191="grey"),IF('Currently Exported 2'!G191=1, "have", "missing"),IF('Currently Exported 2'!G191=1, "extra", "ignore"))</f>
        <v>ignore</v>
      </c>
      <c r="H191" s="1" t="str">
        <f ca="1">IF(OR(procTags!H191="white",procTags!H191="yellow",procTags!H191="grey"),IF('Currently Exported 2'!H191=1, "have", "missing"),IF('Currently Exported 2'!H191=1, "extra", "ignore"))</f>
        <v>ignore</v>
      </c>
      <c r="I191" s="1" t="str">
        <f ca="1">IF(OR(procTags!I191="white",procTags!I191="yellow",procTags!I191="grey"),IF('Currently Exported 2'!I191=1, "have", "missing"),IF('Currently Exported 2'!I191=1, "extra", "ignore"))</f>
        <v>ignore</v>
      </c>
      <c r="J191" s="1" t="str">
        <f ca="1">IF(OR(procTags!J191="white",procTags!J191="yellow",procTags!J191="grey"),IF('Currently Exported 2'!J191=1, "have", "missing"),IF('Currently Exported 2'!J191=1, "extra", "ignore"))</f>
        <v>ignore</v>
      </c>
      <c r="K191" s="1" t="str">
        <f ca="1">IF(OR(procTags!K191="white",procTags!K191="yellow",procTags!K191="grey"),IF('Currently Exported 2'!K191=1, "have", "missing"),IF('Currently Exported 2'!K191=1, "extra", "ignore"))</f>
        <v>ignore</v>
      </c>
      <c r="L191" s="1" t="str">
        <f ca="1">IF(OR(procTags!L191="white",procTags!L191="yellow",procTags!L191="grey"),IF('Currently Exported 2'!L191=1, "have", "missing"),IF('Currently Exported 2'!L191=1, "extra", "ignore"))</f>
        <v>ignore</v>
      </c>
      <c r="M191" s="1" t="str">
        <f ca="1">IF(OR(procTags!M191="white",procTags!M191="yellow",procTags!M191="grey"),IF('Currently Exported 2'!M191=1, "have", "missing"),IF('Currently Exported 2'!M191=1, "extra", "ignore"))</f>
        <v>ignore</v>
      </c>
      <c r="N191" s="1" t="str">
        <f ca="1">IF(OR(procTags!N191="white",procTags!N191="yellow",procTags!N191="grey"),IF('Currently Exported 2'!N191=1, "have", "missing"),IF('Currently Exported 2'!N191=1, "extra", "ignore"))</f>
        <v>ignore</v>
      </c>
      <c r="O191" s="1" t="str">
        <f ca="1">IF(OR(procTags!O191="white",procTags!O191="yellow",procTags!O191="grey"),IF('Currently Exported 2'!O191=1, "have", "missing"),IF('Currently Exported 2'!O191=1, "extra", "ignore"))</f>
        <v>ignore</v>
      </c>
      <c r="P191" s="1" t="str">
        <f ca="1">IF(OR(procTags!P191="white",procTags!P191="yellow",procTags!P191="grey"),IF('Currently Exported 2'!P191=1, "have", "missing"),IF('Currently Exported 2'!P191=1, "extra", "ignore"))</f>
        <v>ignore</v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>
        <f ca="1">IF(OR(procTags!B192="white",procTags!B192="yellow",procTags!B192="grey"),IF('Currently Exported 2'!B192=1, "have", "missing"),IF('Currently Exported 2'!B192=1, "extra", "ignore"))</f>
        <v>ignore</v>
      </c>
      <c r="C192" s="1" t="str">
        <f ca="1">IF(OR(procTags!C192="white",procTags!C192="yellow",procTags!C192="grey"),IF('Currently Exported 2'!C192=1, "have", "missing"),IF('Currently Exported 2'!C192=1, "extra", "ignore"))</f>
        <v>ignore</v>
      </c>
      <c r="D192" s="1" t="str">
        <f ca="1">IF(OR(procTags!D192="white",procTags!D192="yellow",procTags!D192="grey"),IF('Currently Exported 2'!D192=1, "have", "missing"),IF('Currently Exported 2'!D192=1, "extra", "ignore"))</f>
        <v>ignore</v>
      </c>
      <c r="E192" s="1" t="str">
        <f ca="1">IF(OR(procTags!E192="white",procTags!E192="yellow",procTags!E192="grey"),IF('Currently Exported 2'!E192=1, "have", "missing"),IF('Currently Exported 2'!E192=1, "extra", "ignore"))</f>
        <v>ignore</v>
      </c>
      <c r="F192" s="1" t="str">
        <f ca="1">IF(OR(procTags!F192="white",procTags!F192="yellow",procTags!F192="grey"),IF('Currently Exported 2'!F192=1, "have", "missing"),IF('Currently Exported 2'!F192=1, "extra", "ignore"))</f>
        <v>ignore</v>
      </c>
      <c r="G192" s="1" t="str">
        <f ca="1">IF(OR(procTags!G192="white",procTags!G192="yellow",procTags!G192="grey"),IF('Currently Exported 2'!G192=1, "have", "missing"),IF('Currently Exported 2'!G192=1, "extra", "ignore"))</f>
        <v>ignore</v>
      </c>
      <c r="H192" s="1" t="str">
        <f ca="1">IF(OR(procTags!H192="white",procTags!H192="yellow",procTags!H192="grey"),IF('Currently Exported 2'!H192=1, "have", "missing"),IF('Currently Exported 2'!H192=1, "extra", "ignore"))</f>
        <v>ignore</v>
      </c>
      <c r="I192" s="1" t="str">
        <f ca="1">IF(OR(procTags!I192="white",procTags!I192="yellow",procTags!I192="grey"),IF('Currently Exported 2'!I192=1, "have", "missing"),IF('Currently Exported 2'!I192=1, "extra", "ignore"))</f>
        <v>ignore</v>
      </c>
      <c r="J192" s="1" t="str">
        <f ca="1">IF(OR(procTags!J192="white",procTags!J192="yellow",procTags!J192="grey"),IF('Currently Exported 2'!J192=1, "have", "missing"),IF('Currently Exported 2'!J192=1, "extra", "ignore"))</f>
        <v>ignore</v>
      </c>
      <c r="K192" s="1" t="str">
        <f ca="1">IF(OR(procTags!K192="white",procTags!K192="yellow",procTags!K192="grey"),IF('Currently Exported 2'!K192=1, "have", "missing"),IF('Currently Exported 2'!K192=1, "extra", "ignore"))</f>
        <v>ignore</v>
      </c>
      <c r="L192" s="1" t="str">
        <f ca="1">IF(OR(procTags!L192="white",procTags!L192="yellow",procTags!L192="grey"),IF('Currently Exported 2'!L192=1, "have", "missing"),IF('Currently Exported 2'!L192=1, "extra", "ignore"))</f>
        <v>ignore</v>
      </c>
      <c r="M192" s="1" t="str">
        <f ca="1">IF(OR(procTags!M192="white",procTags!M192="yellow",procTags!M192="grey"),IF('Currently Exported 2'!M192=1, "have", "missing"),IF('Currently Exported 2'!M192=1, "extra", "ignore"))</f>
        <v>ignore</v>
      </c>
      <c r="N192" s="1" t="str">
        <f ca="1">IF(OR(procTags!N192="white",procTags!N192="yellow",procTags!N192="grey"),IF('Currently Exported 2'!N192=1, "have", "missing"),IF('Currently Exported 2'!N192=1, "extra", "ignore"))</f>
        <v>ignore</v>
      </c>
      <c r="O192" s="1" t="str">
        <f ca="1">IF(OR(procTags!O192="white",procTags!O192="yellow",procTags!O192="grey"),IF('Currently Exported 2'!O192=1, "have", "missing"),IF('Currently Exported 2'!O192=1, "extra", "ignore"))</f>
        <v>ignore</v>
      </c>
      <c r="P192" s="1" t="str">
        <f ca="1">IF(OR(procTags!P192="white",procTags!P192="yellow",procTags!P192="grey"),IF('Currently Exported 2'!P192=1, "have", "missing"),IF('Currently Exported 2'!P192=1, "extra", "ignore"))</f>
        <v>ignore</v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>
        <f ca="1">IF(OR(procTags!B193="white",procTags!B193="yellow",procTags!B193="grey"),IF('Currently Exported 2'!B193=1, "have", "missing"),IF('Currently Exported 2'!B193=1, "extra", "ignore"))</f>
        <v>ignore</v>
      </c>
      <c r="C193" s="1" t="str">
        <f ca="1">IF(OR(procTags!C193="white",procTags!C193="yellow",procTags!C193="grey"),IF('Currently Exported 2'!C193=1, "have", "missing"),IF('Currently Exported 2'!C193=1, "extra", "ignore"))</f>
        <v>ignore</v>
      </c>
      <c r="D193" s="1" t="str">
        <f ca="1">IF(OR(procTags!D193="white",procTags!D193="yellow",procTags!D193="grey"),IF('Currently Exported 2'!D193=1, "have", "missing"),IF('Currently Exported 2'!D193=1, "extra", "ignore"))</f>
        <v>ignore</v>
      </c>
      <c r="E193" s="1" t="str">
        <f ca="1">IF(OR(procTags!E193="white",procTags!E193="yellow",procTags!E193="grey"),IF('Currently Exported 2'!E193=1, "have", "missing"),IF('Currently Exported 2'!E193=1, "extra", "ignore"))</f>
        <v>ignore</v>
      </c>
      <c r="F193" s="1" t="str">
        <f ca="1">IF(OR(procTags!F193="white",procTags!F193="yellow",procTags!F193="grey"),IF('Currently Exported 2'!F193=1, "have", "missing"),IF('Currently Exported 2'!F193=1, "extra", "ignore"))</f>
        <v>ignore</v>
      </c>
      <c r="G193" s="1" t="str">
        <f ca="1">IF(OR(procTags!G193="white",procTags!G193="yellow",procTags!G193="grey"),IF('Currently Exported 2'!G193=1, "have", "missing"),IF('Currently Exported 2'!G193=1, "extra", "ignore"))</f>
        <v>ignore</v>
      </c>
      <c r="H193" s="1" t="str">
        <f ca="1">IF(OR(procTags!H193="white",procTags!H193="yellow",procTags!H193="grey"),IF('Currently Exported 2'!H193=1, "have", "missing"),IF('Currently Exported 2'!H193=1, "extra", "ignore"))</f>
        <v>ignore</v>
      </c>
      <c r="I193" s="1" t="str">
        <f ca="1">IF(OR(procTags!I193="white",procTags!I193="yellow",procTags!I193="grey"),IF('Currently Exported 2'!I193=1, "have", "missing"),IF('Currently Exported 2'!I193=1, "extra", "ignore"))</f>
        <v>ignore</v>
      </c>
      <c r="J193" s="1" t="str">
        <f ca="1">IF(OR(procTags!J193="white",procTags!J193="yellow",procTags!J193="grey"),IF('Currently Exported 2'!J193=1, "have", "missing"),IF('Currently Exported 2'!J193=1, "extra", "ignore"))</f>
        <v>ignore</v>
      </c>
      <c r="K193" s="1" t="str">
        <f ca="1">IF(OR(procTags!K193="white",procTags!K193="yellow",procTags!K193="grey"),IF('Currently Exported 2'!K193=1, "have", "missing"),IF('Currently Exported 2'!K193=1, "extra", "ignore"))</f>
        <v>ignore</v>
      </c>
      <c r="L193" s="1" t="str">
        <f ca="1">IF(OR(procTags!L193="white",procTags!L193="yellow",procTags!L193="grey"),IF('Currently Exported 2'!L193=1, "have", "missing"),IF('Currently Exported 2'!L193=1, "extra", "ignore"))</f>
        <v>ignore</v>
      </c>
      <c r="M193" s="1" t="str">
        <f ca="1">IF(OR(procTags!M193="white",procTags!M193="yellow",procTags!M193="grey"),IF('Currently Exported 2'!M193=1, "have", "missing"),IF('Currently Exported 2'!M193=1, "extra", "ignore"))</f>
        <v>ignore</v>
      </c>
      <c r="N193" s="1" t="str">
        <f ca="1">IF(OR(procTags!N193="white",procTags!N193="yellow",procTags!N193="grey"),IF('Currently Exported 2'!N193=1, "have", "missing"),IF('Currently Exported 2'!N193=1, "extra", "ignore"))</f>
        <v>ignore</v>
      </c>
      <c r="O193" s="1" t="str">
        <f ca="1">IF(OR(procTags!O193="white",procTags!O193="yellow",procTags!O193="grey"),IF('Currently Exported 2'!O193=1, "have", "missing"),IF('Currently Exported 2'!O193=1, "extra", "ignore"))</f>
        <v>ignore</v>
      </c>
      <c r="P193" s="1" t="str">
        <f ca="1">IF(OR(procTags!P193="white",procTags!P193="yellow",procTags!P193="grey"),IF('Currently Exported 2'!P193=1, "have", "missing"),IF('Currently Exported 2'!P193=1, "extra", "ignore"))</f>
        <v>ignore</v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>
        <f ca="1">IF(OR(procTags!B194="white",procTags!B194="yellow",procTags!B194="grey"),IF('Currently Exported 2'!B194=1, "have", "missing"),IF('Currently Exported 2'!B194=1, "extra", "ignore"))</f>
        <v>ignore</v>
      </c>
      <c r="C194" s="1" t="str">
        <f ca="1">IF(OR(procTags!C194="white",procTags!C194="yellow",procTags!C194="grey"),IF('Currently Exported 2'!C194=1, "have", "missing"),IF('Currently Exported 2'!C194=1, "extra", "ignore"))</f>
        <v>ignore</v>
      </c>
      <c r="D194" s="1" t="str">
        <f ca="1">IF(OR(procTags!D194="white",procTags!D194="yellow",procTags!D194="grey"),IF('Currently Exported 2'!D194=1, "have", "missing"),IF('Currently Exported 2'!D194=1, "extra", "ignore"))</f>
        <v>ignore</v>
      </c>
      <c r="E194" s="1" t="str">
        <f ca="1">IF(OR(procTags!E194="white",procTags!E194="yellow",procTags!E194="grey"),IF('Currently Exported 2'!E194=1, "have", "missing"),IF('Currently Exported 2'!E194=1, "extra", "ignore"))</f>
        <v>ignore</v>
      </c>
      <c r="F194" s="1" t="str">
        <f ca="1">IF(OR(procTags!F194="white",procTags!F194="yellow",procTags!F194="grey"),IF('Currently Exported 2'!F194=1, "have", "missing"),IF('Currently Exported 2'!F194=1, "extra", "ignore"))</f>
        <v>ignore</v>
      </c>
      <c r="G194" s="1" t="str">
        <f ca="1">IF(OR(procTags!G194="white",procTags!G194="yellow",procTags!G194="grey"),IF('Currently Exported 2'!G194=1, "have", "missing"),IF('Currently Exported 2'!G194=1, "extra", "ignore"))</f>
        <v>ignore</v>
      </c>
      <c r="H194" s="1" t="str">
        <f ca="1">IF(OR(procTags!H194="white",procTags!H194="yellow",procTags!H194="grey"),IF('Currently Exported 2'!H194=1, "have", "missing"),IF('Currently Exported 2'!H194=1, "extra", "ignore"))</f>
        <v>ignore</v>
      </c>
      <c r="I194" s="1" t="str">
        <f ca="1">IF(OR(procTags!I194="white",procTags!I194="yellow",procTags!I194="grey"),IF('Currently Exported 2'!I194=1, "have", "missing"),IF('Currently Exported 2'!I194=1, "extra", "ignore"))</f>
        <v>ignore</v>
      </c>
      <c r="J194" s="1" t="str">
        <f ca="1">IF(OR(procTags!J194="white",procTags!J194="yellow",procTags!J194="grey"),IF('Currently Exported 2'!J194=1, "have", "missing"),IF('Currently Exported 2'!J194=1, "extra", "ignore"))</f>
        <v>ignore</v>
      </c>
      <c r="K194" s="1" t="str">
        <f ca="1">IF(OR(procTags!K194="white",procTags!K194="yellow",procTags!K194="grey"),IF('Currently Exported 2'!K194=1, "have", "missing"),IF('Currently Exported 2'!K194=1, "extra", "ignore"))</f>
        <v>ignore</v>
      </c>
      <c r="L194" s="1" t="str">
        <f ca="1">IF(OR(procTags!L194="white",procTags!L194="yellow",procTags!L194="grey"),IF('Currently Exported 2'!L194=1, "have", "missing"),IF('Currently Exported 2'!L194=1, "extra", "ignore"))</f>
        <v>ignore</v>
      </c>
      <c r="M194" s="1" t="str">
        <f ca="1">IF(OR(procTags!M194="white",procTags!M194="yellow",procTags!M194="grey"),IF('Currently Exported 2'!M194=1, "have", "missing"),IF('Currently Exported 2'!M194=1, "extra", "ignore"))</f>
        <v>ignore</v>
      </c>
      <c r="N194" s="1" t="str">
        <f ca="1">IF(OR(procTags!N194="white",procTags!N194="yellow",procTags!N194="grey"),IF('Currently Exported 2'!N194=1, "have", "missing"),IF('Currently Exported 2'!N194=1, "extra", "ignore"))</f>
        <v>ignore</v>
      </c>
      <c r="O194" s="1" t="str">
        <f ca="1">IF(OR(procTags!O194="white",procTags!O194="yellow",procTags!O194="grey"),IF('Currently Exported 2'!O194=1, "have", "missing"),IF('Currently Exported 2'!O194=1, "extra", "ignore"))</f>
        <v>ignore</v>
      </c>
      <c r="P194" s="1" t="str">
        <f ca="1">IF(OR(procTags!P194="white",procTags!P194="yellow",procTags!P194="grey"),IF('Currently Exported 2'!P194=1, "have", "missing"),IF('Currently Exported 2'!P194=1, "extra", "ignore"))</f>
        <v>ignore</v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>
        <f ca="1">IF(OR(procTags!B195="white",procTags!B195="yellow",procTags!B195="grey"),IF('Currently Exported 2'!B195=1, "have", "missing"),IF('Currently Exported 2'!B195=1, "extra", "ignore"))</f>
        <v>ignore</v>
      </c>
      <c r="C195" s="1" t="str">
        <f ca="1">IF(OR(procTags!C195="white",procTags!C195="yellow",procTags!C195="grey"),IF('Currently Exported 2'!C195=1, "have", "missing"),IF('Currently Exported 2'!C195=1, "extra", "ignore"))</f>
        <v>ignore</v>
      </c>
      <c r="D195" s="1" t="str">
        <f ca="1">IF(OR(procTags!D195="white",procTags!D195="yellow",procTags!D195="grey"),IF('Currently Exported 2'!D195=1, "have", "missing"),IF('Currently Exported 2'!D195=1, "extra", "ignore"))</f>
        <v>ignore</v>
      </c>
      <c r="E195" s="1" t="str">
        <f ca="1">IF(OR(procTags!E195="white",procTags!E195="yellow",procTags!E195="grey"),IF('Currently Exported 2'!E195=1, "have", "missing"),IF('Currently Exported 2'!E195=1, "extra", "ignore"))</f>
        <v>ignore</v>
      </c>
      <c r="F195" s="1" t="str">
        <f ca="1">IF(OR(procTags!F195="white",procTags!F195="yellow",procTags!F195="grey"),IF('Currently Exported 2'!F195=1, "have", "missing"),IF('Currently Exported 2'!F195=1, "extra", "ignore"))</f>
        <v>ignore</v>
      </c>
      <c r="G195" s="1" t="str">
        <f ca="1">IF(OR(procTags!G195="white",procTags!G195="yellow",procTags!G195="grey"),IF('Currently Exported 2'!G195=1, "have", "missing"),IF('Currently Exported 2'!G195=1, "extra", "ignore"))</f>
        <v>ignore</v>
      </c>
      <c r="H195" s="1" t="str">
        <f ca="1">IF(OR(procTags!H195="white",procTags!H195="yellow",procTags!H195="grey"),IF('Currently Exported 2'!H195=1, "have", "missing"),IF('Currently Exported 2'!H195=1, "extra", "ignore"))</f>
        <v>ignore</v>
      </c>
      <c r="I195" s="1" t="str">
        <f ca="1">IF(OR(procTags!I195="white",procTags!I195="yellow",procTags!I195="grey"),IF('Currently Exported 2'!I195=1, "have", "missing"),IF('Currently Exported 2'!I195=1, "extra", "ignore"))</f>
        <v>ignore</v>
      </c>
      <c r="J195" s="1" t="str">
        <f ca="1">IF(OR(procTags!J195="white",procTags!J195="yellow",procTags!J195="grey"),IF('Currently Exported 2'!J195=1, "have", "missing"),IF('Currently Exported 2'!J195=1, "extra", "ignore"))</f>
        <v>ignore</v>
      </c>
      <c r="K195" s="1" t="str">
        <f ca="1">IF(OR(procTags!K195="white",procTags!K195="yellow",procTags!K195="grey"),IF('Currently Exported 2'!K195=1, "have", "missing"),IF('Currently Exported 2'!K195=1, "extra", "ignore"))</f>
        <v>ignore</v>
      </c>
      <c r="L195" s="1" t="str">
        <f ca="1">IF(OR(procTags!L195="white",procTags!L195="yellow",procTags!L195="grey"),IF('Currently Exported 2'!L195=1, "have", "missing"),IF('Currently Exported 2'!L195=1, "extra", "ignore"))</f>
        <v>ignore</v>
      </c>
      <c r="M195" s="1" t="str">
        <f ca="1">IF(OR(procTags!M195="white",procTags!M195="yellow",procTags!M195="grey"),IF('Currently Exported 2'!M195=1, "have", "missing"),IF('Currently Exported 2'!M195=1, "extra", "ignore"))</f>
        <v>ignore</v>
      </c>
      <c r="N195" s="1" t="str">
        <f ca="1">IF(OR(procTags!N195="white",procTags!N195="yellow",procTags!N195="grey"),IF('Currently Exported 2'!N195=1, "have", "missing"),IF('Currently Exported 2'!N195=1, "extra", "ignore"))</f>
        <v>ignore</v>
      </c>
      <c r="O195" s="1" t="str">
        <f ca="1">IF(OR(procTags!O195="white",procTags!O195="yellow",procTags!O195="grey"),IF('Currently Exported 2'!O195=1, "have", "missing"),IF('Currently Exported 2'!O195=1, "extra", "ignore"))</f>
        <v>ignore</v>
      </c>
      <c r="P195" s="1" t="str">
        <f ca="1">IF(OR(procTags!P195="white",procTags!P195="yellow",procTags!P195="grey"),IF('Currently Exported 2'!P195=1, "have", "missing"),IF('Currently Exported 2'!P195=1, "extra", "ignore"))</f>
        <v>ignore</v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>
        <f ca="1">IF(OR(procTags!B196="white",procTags!B196="yellow",procTags!B196="grey"),IF('Currently Exported 2'!B196=1, "have", "missing"),IF('Currently Exported 2'!B196=1, "extra", "ignore"))</f>
        <v>ignore</v>
      </c>
      <c r="C196" s="1" t="str">
        <f ca="1">IF(OR(procTags!C196="white",procTags!C196="yellow",procTags!C196="grey"),IF('Currently Exported 2'!C196=1, "have", "missing"),IF('Currently Exported 2'!C196=1, "extra", "ignore"))</f>
        <v>ignore</v>
      </c>
      <c r="D196" s="1" t="str">
        <f ca="1">IF(OR(procTags!D196="white",procTags!D196="yellow",procTags!D196="grey"),IF('Currently Exported 2'!D196=1, "have", "missing"),IF('Currently Exported 2'!D196=1, "extra", "ignore"))</f>
        <v>ignore</v>
      </c>
      <c r="E196" s="1" t="str">
        <f ca="1">IF(OR(procTags!E196="white",procTags!E196="yellow",procTags!E196="grey"),IF('Currently Exported 2'!E196=1, "have", "missing"),IF('Currently Exported 2'!E196=1, "extra", "ignore"))</f>
        <v>ignore</v>
      </c>
      <c r="F196" s="1" t="str">
        <f ca="1">IF(OR(procTags!F196="white",procTags!F196="yellow",procTags!F196="grey"),IF('Currently Exported 2'!F196=1, "have", "missing"),IF('Currently Exported 2'!F196=1, "extra", "ignore"))</f>
        <v>ignore</v>
      </c>
      <c r="G196" s="1" t="str">
        <f ca="1">IF(OR(procTags!G196="white",procTags!G196="yellow",procTags!G196="grey"),IF('Currently Exported 2'!G196=1, "have", "missing"),IF('Currently Exported 2'!G196=1, "extra", "ignore"))</f>
        <v>ignore</v>
      </c>
      <c r="H196" s="1" t="str">
        <f ca="1">IF(OR(procTags!H196="white",procTags!H196="yellow",procTags!H196="grey"),IF('Currently Exported 2'!H196=1, "have", "missing"),IF('Currently Exported 2'!H196=1, "extra", "ignore"))</f>
        <v>ignore</v>
      </c>
      <c r="I196" s="1" t="str">
        <f ca="1">IF(OR(procTags!I196="white",procTags!I196="yellow",procTags!I196="grey"),IF('Currently Exported 2'!I196=1, "have", "missing"),IF('Currently Exported 2'!I196=1, "extra", "ignore"))</f>
        <v>ignore</v>
      </c>
      <c r="J196" s="1" t="str">
        <f ca="1">IF(OR(procTags!J196="white",procTags!J196="yellow",procTags!J196="grey"),IF('Currently Exported 2'!J196=1, "have", "missing"),IF('Currently Exported 2'!J196=1, "extra", "ignore"))</f>
        <v>ignore</v>
      </c>
      <c r="K196" s="1" t="str">
        <f ca="1">IF(OR(procTags!K196="white",procTags!K196="yellow",procTags!K196="grey"),IF('Currently Exported 2'!K196=1, "have", "missing"),IF('Currently Exported 2'!K196=1, "extra", "ignore"))</f>
        <v>ignore</v>
      </c>
      <c r="L196" s="1" t="str">
        <f ca="1">IF(OR(procTags!L196="white",procTags!L196="yellow",procTags!L196="grey"),IF('Currently Exported 2'!L196=1, "have", "missing"),IF('Currently Exported 2'!L196=1, "extra", "ignore"))</f>
        <v>ignore</v>
      </c>
      <c r="M196" s="1" t="str">
        <f ca="1">IF(OR(procTags!M196="white",procTags!M196="yellow",procTags!M196="grey"),IF('Currently Exported 2'!M196=1, "have", "missing"),IF('Currently Exported 2'!M196=1, "extra", "ignore"))</f>
        <v>ignore</v>
      </c>
      <c r="N196" s="1" t="str">
        <f ca="1">IF(OR(procTags!N196="white",procTags!N196="yellow",procTags!N196="grey"),IF('Currently Exported 2'!N196=1, "have", "missing"),IF('Currently Exported 2'!N196=1, "extra", "ignore"))</f>
        <v>ignore</v>
      </c>
      <c r="O196" s="1" t="str">
        <f ca="1">IF(OR(procTags!O196="white",procTags!O196="yellow",procTags!O196="grey"),IF('Currently Exported 2'!O196=1, "have", "missing"),IF('Currently Exported 2'!O196=1, "extra", "ignore"))</f>
        <v>ignore</v>
      </c>
      <c r="P196" s="1" t="str">
        <f ca="1">IF(OR(procTags!P196="white",procTags!P196="yellow",procTags!P196="grey"),IF('Currently Exported 2'!P196=1, "have", "missing"),IF('Currently Exported 2'!P196=1, "extra", "ignore"))</f>
        <v>ignore</v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>
        <f ca="1">IF(OR(procTags!B197="white",procTags!B197="yellow",procTags!B197="grey"),IF('Currently Exported 2'!B197=1, "have", "missing"),IF('Currently Exported 2'!B197=1, "extra", "ignore"))</f>
        <v>ignore</v>
      </c>
      <c r="C197" s="1" t="str">
        <f ca="1">IF(OR(procTags!C197="white",procTags!C197="yellow",procTags!C197="grey"),IF('Currently Exported 2'!C197=1, "have", "missing"),IF('Currently Exported 2'!C197=1, "extra", "ignore"))</f>
        <v>ignore</v>
      </c>
      <c r="D197" s="1" t="str">
        <f ca="1">IF(OR(procTags!D197="white",procTags!D197="yellow",procTags!D197="grey"),IF('Currently Exported 2'!D197=1, "have", "missing"),IF('Currently Exported 2'!D197=1, "extra", "ignore"))</f>
        <v>ignore</v>
      </c>
      <c r="E197" s="1" t="str">
        <f ca="1">IF(OR(procTags!E197="white",procTags!E197="yellow",procTags!E197="grey"),IF('Currently Exported 2'!E197=1, "have", "missing"),IF('Currently Exported 2'!E197=1, "extra", "ignore"))</f>
        <v>ignore</v>
      </c>
      <c r="F197" s="1" t="str">
        <f ca="1">IF(OR(procTags!F197="white",procTags!F197="yellow",procTags!F197="grey"),IF('Currently Exported 2'!F197=1, "have", "missing"),IF('Currently Exported 2'!F197=1, "extra", "ignore"))</f>
        <v>ignore</v>
      </c>
      <c r="G197" s="1" t="str">
        <f ca="1">IF(OR(procTags!G197="white",procTags!G197="yellow",procTags!G197="grey"),IF('Currently Exported 2'!G197=1, "have", "missing"),IF('Currently Exported 2'!G197=1, "extra", "ignore"))</f>
        <v>ignore</v>
      </c>
      <c r="H197" s="1" t="str">
        <f ca="1">IF(OR(procTags!H197="white",procTags!H197="yellow",procTags!H197="grey"),IF('Currently Exported 2'!H197=1, "have", "missing"),IF('Currently Exported 2'!H197=1, "extra", "ignore"))</f>
        <v>ignore</v>
      </c>
      <c r="I197" s="1" t="str">
        <f ca="1">IF(OR(procTags!I197="white",procTags!I197="yellow",procTags!I197="grey"),IF('Currently Exported 2'!I197=1, "have", "missing"),IF('Currently Exported 2'!I197=1, "extra", "ignore"))</f>
        <v>ignore</v>
      </c>
      <c r="J197" s="1" t="str">
        <f ca="1">IF(OR(procTags!J197="white",procTags!J197="yellow",procTags!J197="grey"),IF('Currently Exported 2'!J197=1, "have", "missing"),IF('Currently Exported 2'!J197=1, "extra", "ignore"))</f>
        <v>ignore</v>
      </c>
      <c r="K197" s="1" t="str">
        <f ca="1">IF(OR(procTags!K197="white",procTags!K197="yellow",procTags!K197="grey"),IF('Currently Exported 2'!K197=1, "have", "missing"),IF('Currently Exported 2'!K197=1, "extra", "ignore"))</f>
        <v>ignore</v>
      </c>
      <c r="L197" s="1" t="str">
        <f ca="1">IF(OR(procTags!L197="white",procTags!L197="yellow",procTags!L197="grey"),IF('Currently Exported 2'!L197=1, "have", "missing"),IF('Currently Exported 2'!L197=1, "extra", "ignore"))</f>
        <v>ignore</v>
      </c>
      <c r="M197" s="1" t="str">
        <f ca="1">IF(OR(procTags!M197="white",procTags!M197="yellow",procTags!M197="grey"),IF('Currently Exported 2'!M197=1, "have", "missing"),IF('Currently Exported 2'!M197=1, "extra", "ignore"))</f>
        <v>ignore</v>
      </c>
      <c r="N197" s="1" t="str">
        <f ca="1">IF(OR(procTags!N197="white",procTags!N197="yellow",procTags!N197="grey"),IF('Currently Exported 2'!N197=1, "have", "missing"),IF('Currently Exported 2'!N197=1, "extra", "ignore"))</f>
        <v>ignore</v>
      </c>
      <c r="O197" s="1" t="str">
        <f ca="1">IF(OR(procTags!O197="white",procTags!O197="yellow",procTags!O197="grey"),IF('Currently Exported 2'!O197=1, "have", "missing"),IF('Currently Exported 2'!O197=1, "extra", "ignore"))</f>
        <v>ignore</v>
      </c>
      <c r="P197" s="1" t="str">
        <f ca="1">IF(OR(procTags!P197="white",procTags!P197="yellow",procTags!P197="grey"),IF('Currently Exported 2'!P197=1, "have", "missing"),IF('Currently Exported 2'!P197=1, "extra", "ignore"))</f>
        <v>ignore</v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>
        <f ca="1">IF(OR(procTags!B198="white",procTags!B198="yellow",procTags!B198="grey"),IF('Currently Exported 2'!B198=1, "have", "missing"),IF('Currently Exported 2'!B198=1, "extra", "ignore"))</f>
        <v>ignore</v>
      </c>
      <c r="C198" s="1" t="str">
        <f ca="1">IF(OR(procTags!C198="white",procTags!C198="yellow",procTags!C198="grey"),IF('Currently Exported 2'!C198=1, "have", "missing"),IF('Currently Exported 2'!C198=1, "extra", "ignore"))</f>
        <v>ignore</v>
      </c>
      <c r="D198" s="1" t="str">
        <f ca="1">IF(OR(procTags!D198="white",procTags!D198="yellow",procTags!D198="grey"),IF('Currently Exported 2'!D198=1, "have", "missing"),IF('Currently Exported 2'!D198=1, "extra", "ignore"))</f>
        <v>ignore</v>
      </c>
      <c r="E198" s="1" t="str">
        <f ca="1">IF(OR(procTags!E198="white",procTags!E198="yellow",procTags!E198="grey"),IF('Currently Exported 2'!E198=1, "have", "missing"),IF('Currently Exported 2'!E198=1, "extra", "ignore"))</f>
        <v>ignore</v>
      </c>
      <c r="F198" s="1" t="str">
        <f ca="1">IF(OR(procTags!F198="white",procTags!F198="yellow",procTags!F198="grey"),IF('Currently Exported 2'!F198=1, "have", "missing"),IF('Currently Exported 2'!F198=1, "extra", "ignore"))</f>
        <v>ignore</v>
      </c>
      <c r="G198" s="1" t="str">
        <f ca="1">IF(OR(procTags!G198="white",procTags!G198="yellow",procTags!G198="grey"),IF('Currently Exported 2'!G198=1, "have", "missing"),IF('Currently Exported 2'!G198=1, "extra", "ignore"))</f>
        <v>ignore</v>
      </c>
      <c r="H198" s="1" t="str">
        <f ca="1">IF(OR(procTags!H198="white",procTags!H198="yellow",procTags!H198="grey"),IF('Currently Exported 2'!H198=1, "have", "missing"),IF('Currently Exported 2'!H198=1, "extra", "ignore"))</f>
        <v>ignore</v>
      </c>
      <c r="I198" s="1" t="str">
        <f ca="1">IF(OR(procTags!I198="white",procTags!I198="yellow",procTags!I198="grey"),IF('Currently Exported 2'!I198=1, "have", "missing"),IF('Currently Exported 2'!I198=1, "extra", "ignore"))</f>
        <v>ignore</v>
      </c>
      <c r="J198" s="1" t="str">
        <f ca="1">IF(OR(procTags!J198="white",procTags!J198="yellow",procTags!J198="grey"),IF('Currently Exported 2'!J198=1, "have", "missing"),IF('Currently Exported 2'!J198=1, "extra", "ignore"))</f>
        <v>ignore</v>
      </c>
      <c r="K198" s="1" t="str">
        <f ca="1">IF(OR(procTags!K198="white",procTags!K198="yellow",procTags!K198="grey"),IF('Currently Exported 2'!K198=1, "have", "missing"),IF('Currently Exported 2'!K198=1, "extra", "ignore"))</f>
        <v>ignore</v>
      </c>
      <c r="L198" s="1" t="str">
        <f ca="1">IF(OR(procTags!L198="white",procTags!L198="yellow",procTags!L198="grey"),IF('Currently Exported 2'!L198=1, "have", "missing"),IF('Currently Exported 2'!L198=1, "extra", "ignore"))</f>
        <v>ignore</v>
      </c>
      <c r="M198" s="1" t="str">
        <f ca="1">IF(OR(procTags!M198="white",procTags!M198="yellow",procTags!M198="grey"),IF('Currently Exported 2'!M198=1, "have", "missing"),IF('Currently Exported 2'!M198=1, "extra", "ignore"))</f>
        <v>ignore</v>
      </c>
      <c r="N198" s="1" t="str">
        <f ca="1">IF(OR(procTags!N198="white",procTags!N198="yellow",procTags!N198="grey"),IF('Currently Exported 2'!N198=1, "have", "missing"),IF('Currently Exported 2'!N198=1, "extra", "ignore"))</f>
        <v>ignore</v>
      </c>
      <c r="O198" s="1" t="str">
        <f ca="1">IF(OR(procTags!O198="white",procTags!O198="yellow",procTags!O198="grey"),IF('Currently Exported 2'!O198=1, "have", "missing"),IF('Currently Exported 2'!O198=1, "extra", "ignore"))</f>
        <v>ignore</v>
      </c>
      <c r="P198" s="1" t="str">
        <f ca="1">IF(OR(procTags!P198="white",procTags!P198="yellow",procTags!P198="grey"),IF('Currently Exported 2'!P198=1, "have", "missing"),IF('Currently Exported 2'!P198=1, "extra", "ignore"))</f>
        <v>ignore</v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>
        <f ca="1">IF(OR(procTags!B199="white",procTags!B199="yellow",procTags!B199="grey"),IF('Currently Exported 2'!B199=1, "have", "missing"),IF('Currently Exported 2'!B199=1, "extra", "ignore"))</f>
        <v>ignore</v>
      </c>
      <c r="C199" s="1" t="str">
        <f ca="1">IF(OR(procTags!C199="white",procTags!C199="yellow",procTags!C199="grey"),IF('Currently Exported 2'!C199=1, "have", "missing"),IF('Currently Exported 2'!C199=1, "extra", "ignore"))</f>
        <v>ignore</v>
      </c>
      <c r="D199" s="1" t="str">
        <f ca="1">IF(OR(procTags!D199="white",procTags!D199="yellow",procTags!D199="grey"),IF('Currently Exported 2'!D199=1, "have", "missing"),IF('Currently Exported 2'!D199=1, "extra", "ignore"))</f>
        <v>ignore</v>
      </c>
      <c r="E199" s="1" t="str">
        <f ca="1">IF(OR(procTags!E199="white",procTags!E199="yellow",procTags!E199="grey"),IF('Currently Exported 2'!E199=1, "have", "missing"),IF('Currently Exported 2'!E199=1, "extra", "ignore"))</f>
        <v>ignore</v>
      </c>
      <c r="F199" s="1" t="str">
        <f ca="1">IF(OR(procTags!F199="white",procTags!F199="yellow",procTags!F199="grey"),IF('Currently Exported 2'!F199=1, "have", "missing"),IF('Currently Exported 2'!F199=1, "extra", "ignore"))</f>
        <v>ignore</v>
      </c>
      <c r="G199" s="1" t="str">
        <f ca="1">IF(OR(procTags!G199="white",procTags!G199="yellow",procTags!G199="grey"),IF('Currently Exported 2'!G199=1, "have", "missing"),IF('Currently Exported 2'!G199=1, "extra", "ignore"))</f>
        <v>ignore</v>
      </c>
      <c r="H199" s="1" t="str">
        <f ca="1">IF(OR(procTags!H199="white",procTags!H199="yellow",procTags!H199="grey"),IF('Currently Exported 2'!H199=1, "have", "missing"),IF('Currently Exported 2'!H199=1, "extra", "ignore"))</f>
        <v>ignore</v>
      </c>
      <c r="I199" s="1" t="str">
        <f ca="1">IF(OR(procTags!I199="white",procTags!I199="yellow",procTags!I199="grey"),IF('Currently Exported 2'!I199=1, "have", "missing"),IF('Currently Exported 2'!I199=1, "extra", "ignore"))</f>
        <v>ignore</v>
      </c>
      <c r="J199" s="1" t="str">
        <f ca="1">IF(OR(procTags!J199="white",procTags!J199="yellow",procTags!J199="grey"),IF('Currently Exported 2'!J199=1, "have", "missing"),IF('Currently Exported 2'!J199=1, "extra", "ignore"))</f>
        <v>ignore</v>
      </c>
      <c r="K199" s="1" t="str">
        <f ca="1">IF(OR(procTags!K199="white",procTags!K199="yellow",procTags!K199="grey"),IF('Currently Exported 2'!K199=1, "have", "missing"),IF('Currently Exported 2'!K199=1, "extra", "ignore"))</f>
        <v>ignore</v>
      </c>
      <c r="L199" s="1" t="str">
        <f ca="1">IF(OR(procTags!L199="white",procTags!L199="yellow",procTags!L199="grey"),IF('Currently Exported 2'!L199=1, "have", "missing"),IF('Currently Exported 2'!L199=1, "extra", "ignore"))</f>
        <v>ignore</v>
      </c>
      <c r="M199" s="1" t="str">
        <f ca="1">IF(OR(procTags!M199="white",procTags!M199="yellow",procTags!M199="grey"),IF('Currently Exported 2'!M199=1, "have", "missing"),IF('Currently Exported 2'!M199=1, "extra", "ignore"))</f>
        <v>ignore</v>
      </c>
      <c r="N199" s="1" t="str">
        <f ca="1">IF(OR(procTags!N199="white",procTags!N199="yellow",procTags!N199="grey"),IF('Currently Exported 2'!N199=1, "have", "missing"),IF('Currently Exported 2'!N199=1, "extra", "ignore"))</f>
        <v>ignore</v>
      </c>
      <c r="O199" s="1" t="str">
        <f ca="1">IF(OR(procTags!O199="white",procTags!O199="yellow",procTags!O199="grey"),IF('Currently Exported 2'!O199=1, "have", "missing"),IF('Currently Exported 2'!O199=1, "extra", "ignore"))</f>
        <v>ignore</v>
      </c>
      <c r="P199" s="1" t="str">
        <f ca="1">IF(OR(procTags!P199="white",procTags!P199="yellow",procTags!P199="grey"),IF('Currently Exported 2'!P199=1, "have", "missing"),IF('Currently Exported 2'!P199=1, "extra", "ignore"))</f>
        <v>ignore</v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>
        <f ca="1">IF(OR(procTags!B200="white",procTags!B200="yellow",procTags!B200="grey"),IF('Currently Exported 2'!B200=1, "have", "missing"),IF('Currently Exported 2'!B200=1, "extra", "ignore"))</f>
        <v>ignore</v>
      </c>
      <c r="C200" s="1" t="str">
        <f ca="1">IF(OR(procTags!C200="white",procTags!C200="yellow",procTags!C200="grey"),IF('Currently Exported 2'!C200=1, "have", "missing"),IF('Currently Exported 2'!C200=1, "extra", "ignore"))</f>
        <v>ignore</v>
      </c>
      <c r="D200" s="1" t="str">
        <f ca="1">IF(OR(procTags!D200="white",procTags!D200="yellow",procTags!D200="grey"),IF('Currently Exported 2'!D200=1, "have", "missing"),IF('Currently Exported 2'!D200=1, "extra", "ignore"))</f>
        <v>ignore</v>
      </c>
      <c r="E200" s="1" t="str">
        <f ca="1">IF(OR(procTags!E200="white",procTags!E200="yellow",procTags!E200="grey"),IF('Currently Exported 2'!E200=1, "have", "missing"),IF('Currently Exported 2'!E200=1, "extra", "ignore"))</f>
        <v>ignore</v>
      </c>
      <c r="F200" s="1" t="str">
        <f ca="1">IF(OR(procTags!F200="white",procTags!F200="yellow",procTags!F200="grey"),IF('Currently Exported 2'!F200=1, "have", "missing"),IF('Currently Exported 2'!F200=1, "extra", "ignore"))</f>
        <v>ignore</v>
      </c>
      <c r="G200" s="1" t="str">
        <f ca="1">IF(OR(procTags!G200="white",procTags!G200="yellow",procTags!G200="grey"),IF('Currently Exported 2'!G200=1, "have", "missing"),IF('Currently Exported 2'!G200=1, "extra", "ignore"))</f>
        <v>ignore</v>
      </c>
      <c r="H200" s="1" t="str">
        <f ca="1">IF(OR(procTags!H200="white",procTags!H200="yellow",procTags!H200="grey"),IF('Currently Exported 2'!H200=1, "have", "missing"),IF('Currently Exported 2'!H200=1, "extra", "ignore"))</f>
        <v>ignore</v>
      </c>
      <c r="I200" s="1" t="str">
        <f ca="1">IF(OR(procTags!I200="white",procTags!I200="yellow",procTags!I200="grey"),IF('Currently Exported 2'!I200=1, "have", "missing"),IF('Currently Exported 2'!I200=1, "extra", "ignore"))</f>
        <v>ignore</v>
      </c>
      <c r="J200" s="1" t="str">
        <f ca="1">IF(OR(procTags!J200="white",procTags!J200="yellow",procTags!J200="grey"),IF('Currently Exported 2'!J200=1, "have", "missing"),IF('Currently Exported 2'!J200=1, "extra", "ignore"))</f>
        <v>ignore</v>
      </c>
      <c r="K200" s="1" t="str">
        <f ca="1">IF(OR(procTags!K200="white",procTags!K200="yellow",procTags!K200="grey"),IF('Currently Exported 2'!K200=1, "have", "missing"),IF('Currently Exported 2'!K200=1, "extra", "ignore"))</f>
        <v>ignore</v>
      </c>
      <c r="L200" s="1" t="str">
        <f ca="1">IF(OR(procTags!L200="white",procTags!L200="yellow",procTags!L200="grey"),IF('Currently Exported 2'!L200=1, "have", "missing"),IF('Currently Exported 2'!L200=1, "extra", "ignore"))</f>
        <v>ignore</v>
      </c>
      <c r="M200" s="1" t="str">
        <f ca="1">IF(OR(procTags!M200="white",procTags!M200="yellow",procTags!M200="grey"),IF('Currently Exported 2'!M200=1, "have", "missing"),IF('Currently Exported 2'!M200=1, "extra", "ignore"))</f>
        <v>ignore</v>
      </c>
      <c r="N200" s="1" t="str">
        <f ca="1">IF(OR(procTags!N200="white",procTags!N200="yellow",procTags!N200="grey"),IF('Currently Exported 2'!N200=1, "have", "missing"),IF('Currently Exported 2'!N200=1, "extra", "ignore"))</f>
        <v>ignore</v>
      </c>
      <c r="O200" s="1" t="str">
        <f ca="1">IF(OR(procTags!O200="white",procTags!O200="yellow",procTags!O200="grey"),IF('Currently Exported 2'!O200=1, "have", "missing"),IF('Currently Exported 2'!O200=1, "extra", "ignore"))</f>
        <v>ignore</v>
      </c>
      <c r="P200" s="1" t="str">
        <f ca="1">IF(OR(procTags!P200="white",procTags!P200="yellow",procTags!P200="grey"),IF('Currently Exported 2'!P200=1, "have", "missing"),IF('Currently Exported 2'!P200=1, "extra", "ignore"))</f>
        <v>ignore</v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>
        <f ca="1">IF(OR(procTags!B201="white",procTags!B201="yellow",procTags!B201="grey"),IF('Currently Exported 2'!B201=1, "have", "missing"),IF('Currently Exported 2'!B201=1, "extra", "ignore"))</f>
        <v>ignore</v>
      </c>
      <c r="C201" s="1" t="str">
        <f ca="1">IF(OR(procTags!C201="white",procTags!C201="yellow",procTags!C201="grey"),IF('Currently Exported 2'!C201=1, "have", "missing"),IF('Currently Exported 2'!C201=1, "extra", "ignore"))</f>
        <v>ignore</v>
      </c>
      <c r="D201" s="1" t="str">
        <f ca="1">IF(OR(procTags!D201="white",procTags!D201="yellow",procTags!D201="grey"),IF('Currently Exported 2'!D201=1, "have", "missing"),IF('Currently Exported 2'!D201=1, "extra", "ignore"))</f>
        <v>ignore</v>
      </c>
      <c r="E201" s="1" t="str">
        <f ca="1">IF(OR(procTags!E201="white",procTags!E201="yellow",procTags!E201="grey"),IF('Currently Exported 2'!E201=1, "have", "missing"),IF('Currently Exported 2'!E201=1, "extra", "ignore"))</f>
        <v>ignore</v>
      </c>
      <c r="F201" s="1" t="str">
        <f ca="1">IF(OR(procTags!F201="white",procTags!F201="yellow",procTags!F201="grey"),IF('Currently Exported 2'!F201=1, "have", "missing"),IF('Currently Exported 2'!F201=1, "extra", "ignore"))</f>
        <v>ignore</v>
      </c>
      <c r="G201" s="1" t="str">
        <f ca="1">IF(OR(procTags!G201="white",procTags!G201="yellow",procTags!G201="grey"),IF('Currently Exported 2'!G201=1, "have", "missing"),IF('Currently Exported 2'!G201=1, "extra", "ignore"))</f>
        <v>ignore</v>
      </c>
      <c r="H201" s="1" t="str">
        <f ca="1">IF(OR(procTags!H201="white",procTags!H201="yellow",procTags!H201="grey"),IF('Currently Exported 2'!H201=1, "have", "missing"),IF('Currently Exported 2'!H201=1, "extra", "ignore"))</f>
        <v>ignore</v>
      </c>
      <c r="I201" s="1" t="str">
        <f ca="1">IF(OR(procTags!I201="white",procTags!I201="yellow",procTags!I201="grey"),IF('Currently Exported 2'!I201=1, "have", "missing"),IF('Currently Exported 2'!I201=1, "extra", "ignore"))</f>
        <v>ignore</v>
      </c>
      <c r="J201" s="1" t="str">
        <f ca="1">IF(OR(procTags!J201="white",procTags!J201="yellow",procTags!J201="grey"),IF('Currently Exported 2'!J201=1, "have", "missing"),IF('Currently Exported 2'!J201=1, "extra", "ignore"))</f>
        <v>ignore</v>
      </c>
      <c r="K201" s="1" t="str">
        <f ca="1">IF(OR(procTags!K201="white",procTags!K201="yellow",procTags!K201="grey"),IF('Currently Exported 2'!K201=1, "have", "missing"),IF('Currently Exported 2'!K201=1, "extra", "ignore"))</f>
        <v>ignore</v>
      </c>
      <c r="L201" s="1" t="str">
        <f ca="1">IF(OR(procTags!L201="white",procTags!L201="yellow",procTags!L201="grey"),IF('Currently Exported 2'!L201=1, "have", "missing"),IF('Currently Exported 2'!L201=1, "extra", "ignore"))</f>
        <v>ignore</v>
      </c>
      <c r="M201" s="1" t="str">
        <f ca="1">IF(OR(procTags!M201="white",procTags!M201="yellow",procTags!M201="grey"),IF('Currently Exported 2'!M201=1, "have", "missing"),IF('Currently Exported 2'!M201=1, "extra", "ignore"))</f>
        <v>ignore</v>
      </c>
      <c r="N201" s="1" t="str">
        <f ca="1">IF(OR(procTags!N201="white",procTags!N201="yellow",procTags!N201="grey"),IF('Currently Exported 2'!N201=1, "have", "missing"),IF('Currently Exported 2'!N201=1, "extra", "ignore"))</f>
        <v>ignore</v>
      </c>
      <c r="O201" s="1" t="str">
        <f ca="1">IF(OR(procTags!O201="white",procTags!O201="yellow",procTags!O201="grey"),IF('Currently Exported 2'!O201=1, "have", "missing"),IF('Currently Exported 2'!O201=1, "extra", "ignore"))</f>
        <v>ignore</v>
      </c>
      <c r="P201" s="1" t="str">
        <f ca="1">IF(OR(procTags!P201="white",procTags!P201="yellow",procTags!P201="grey"),IF('Currently Exported 2'!P201=1, "have", "missing"),IF('Currently Exported 2'!P201=1, "extra", "ignore"))</f>
        <v>ignore</v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>
        <f ca="1">IF(OR(procTags!B202="white",procTags!B202="yellow",procTags!B202="grey"),IF('Currently Exported 2'!B202=1, "have", "missing"),IF('Currently Exported 2'!B202=1, "extra", "ignore"))</f>
        <v>ignore</v>
      </c>
      <c r="C202" s="1" t="str">
        <f ca="1">IF(OR(procTags!C202="white",procTags!C202="yellow",procTags!C202="grey"),IF('Currently Exported 2'!C202=1, "have", "missing"),IF('Currently Exported 2'!C202=1, "extra", "ignore"))</f>
        <v>ignore</v>
      </c>
      <c r="D202" s="1" t="str">
        <f ca="1">IF(OR(procTags!D202="white",procTags!D202="yellow",procTags!D202="grey"),IF('Currently Exported 2'!D202=1, "have", "missing"),IF('Currently Exported 2'!D202=1, "extra", "ignore"))</f>
        <v>ignore</v>
      </c>
      <c r="E202" s="1" t="str">
        <f ca="1">IF(OR(procTags!E202="white",procTags!E202="yellow",procTags!E202="grey"),IF('Currently Exported 2'!E202=1, "have", "missing"),IF('Currently Exported 2'!E202=1, "extra", "ignore"))</f>
        <v>ignore</v>
      </c>
      <c r="F202" s="1" t="str">
        <f ca="1">IF(OR(procTags!F202="white",procTags!F202="yellow",procTags!F202="grey"),IF('Currently Exported 2'!F202=1, "have", "missing"),IF('Currently Exported 2'!F202=1, "extra", "ignore"))</f>
        <v>ignore</v>
      </c>
      <c r="G202" s="1" t="str">
        <f ca="1">IF(OR(procTags!G202="white",procTags!G202="yellow",procTags!G202="grey"),IF('Currently Exported 2'!G202=1, "have", "missing"),IF('Currently Exported 2'!G202=1, "extra", "ignore"))</f>
        <v>ignore</v>
      </c>
      <c r="H202" s="1" t="str">
        <f ca="1">IF(OR(procTags!H202="white",procTags!H202="yellow",procTags!H202="grey"),IF('Currently Exported 2'!H202=1, "have", "missing"),IF('Currently Exported 2'!H202=1, "extra", "ignore"))</f>
        <v>ignore</v>
      </c>
      <c r="I202" s="1" t="str">
        <f ca="1">IF(OR(procTags!I202="white",procTags!I202="yellow",procTags!I202="grey"),IF('Currently Exported 2'!I202=1, "have", "missing"),IF('Currently Exported 2'!I202=1, "extra", "ignore"))</f>
        <v>ignore</v>
      </c>
      <c r="J202" s="1" t="str">
        <f ca="1">IF(OR(procTags!J202="white",procTags!J202="yellow",procTags!J202="grey"),IF('Currently Exported 2'!J202=1, "have", "missing"),IF('Currently Exported 2'!J202=1, "extra", "ignore"))</f>
        <v>ignore</v>
      </c>
      <c r="K202" s="1" t="str">
        <f ca="1">IF(OR(procTags!K202="white",procTags!K202="yellow",procTags!K202="grey"),IF('Currently Exported 2'!K202=1, "have", "missing"),IF('Currently Exported 2'!K202=1, "extra", "ignore"))</f>
        <v>ignore</v>
      </c>
      <c r="L202" s="1" t="str">
        <f ca="1">IF(OR(procTags!L202="white",procTags!L202="yellow",procTags!L202="grey"),IF('Currently Exported 2'!L202=1, "have", "missing"),IF('Currently Exported 2'!L202=1, "extra", "ignore"))</f>
        <v>ignore</v>
      </c>
      <c r="M202" s="1" t="str">
        <f ca="1">IF(OR(procTags!M202="white",procTags!M202="yellow",procTags!M202="grey"),IF('Currently Exported 2'!M202=1, "have", "missing"),IF('Currently Exported 2'!M202=1, "extra", "ignore"))</f>
        <v>ignore</v>
      </c>
      <c r="N202" s="1" t="str">
        <f ca="1">IF(OR(procTags!N202="white",procTags!N202="yellow",procTags!N202="grey"),IF('Currently Exported 2'!N202=1, "have", "missing"),IF('Currently Exported 2'!N202=1, "extra", "ignore"))</f>
        <v>ignore</v>
      </c>
      <c r="O202" s="1" t="str">
        <f ca="1">IF(OR(procTags!O202="white",procTags!O202="yellow",procTags!O202="grey"),IF('Currently Exported 2'!O202=1, "have", "missing"),IF('Currently Exported 2'!O202=1, "extra", "ignore"))</f>
        <v>ignore</v>
      </c>
      <c r="P202" s="1" t="str">
        <f ca="1">IF(OR(procTags!P202="white",procTags!P202="yellow",procTags!P202="grey"),IF('Currently Exported 2'!P202=1, "have", "missing"),IF('Currently Exported 2'!P202=1, "extra", "ignore"))</f>
        <v>ignore</v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>
        <f ca="1">IF(OR(procTags!B203="white",procTags!B203="yellow",procTags!B203="grey"),IF('Currently Exported 2'!B203=1, "have", "missing"),IF('Currently Exported 2'!B203=1, "extra", "ignore"))</f>
        <v>ignore</v>
      </c>
      <c r="C203" s="1" t="str">
        <f ca="1">IF(OR(procTags!C203="white",procTags!C203="yellow",procTags!C203="grey"),IF('Currently Exported 2'!C203=1, "have", "missing"),IF('Currently Exported 2'!C203=1, "extra", "ignore"))</f>
        <v>ignore</v>
      </c>
      <c r="D203" s="1" t="str">
        <f ca="1">IF(OR(procTags!D203="white",procTags!D203="yellow",procTags!D203="grey"),IF('Currently Exported 2'!D203=1, "have", "missing"),IF('Currently Exported 2'!D203=1, "extra", "ignore"))</f>
        <v>ignore</v>
      </c>
      <c r="E203" s="1" t="str">
        <f ca="1">IF(OR(procTags!E203="white",procTags!E203="yellow",procTags!E203="grey"),IF('Currently Exported 2'!E203=1, "have", "missing"),IF('Currently Exported 2'!E203=1, "extra", "ignore"))</f>
        <v>ignore</v>
      </c>
      <c r="F203" s="1" t="str">
        <f ca="1">IF(OR(procTags!F203="white",procTags!F203="yellow",procTags!F203="grey"),IF('Currently Exported 2'!F203=1, "have", "missing"),IF('Currently Exported 2'!F203=1, "extra", "ignore"))</f>
        <v>ignore</v>
      </c>
      <c r="G203" s="1" t="str">
        <f ca="1">IF(OR(procTags!G203="white",procTags!G203="yellow",procTags!G203="grey"),IF('Currently Exported 2'!G203=1, "have", "missing"),IF('Currently Exported 2'!G203=1, "extra", "ignore"))</f>
        <v>ignore</v>
      </c>
      <c r="H203" s="1" t="str">
        <f ca="1">IF(OR(procTags!H203="white",procTags!H203="yellow",procTags!H203="grey"),IF('Currently Exported 2'!H203=1, "have", "missing"),IF('Currently Exported 2'!H203=1, "extra", "ignore"))</f>
        <v>ignore</v>
      </c>
      <c r="I203" s="1" t="str">
        <f ca="1">IF(OR(procTags!I203="white",procTags!I203="yellow",procTags!I203="grey"),IF('Currently Exported 2'!I203=1, "have", "missing"),IF('Currently Exported 2'!I203=1, "extra", "ignore"))</f>
        <v>ignore</v>
      </c>
      <c r="J203" s="1" t="str">
        <f ca="1">IF(OR(procTags!J203="white",procTags!J203="yellow",procTags!J203="grey"),IF('Currently Exported 2'!J203=1, "have", "missing"),IF('Currently Exported 2'!J203=1, "extra", "ignore"))</f>
        <v>ignore</v>
      </c>
      <c r="K203" s="1" t="str">
        <f ca="1">IF(OR(procTags!K203="white",procTags!K203="yellow",procTags!K203="grey"),IF('Currently Exported 2'!K203=1, "have", "missing"),IF('Currently Exported 2'!K203=1, "extra", "ignore"))</f>
        <v>ignore</v>
      </c>
      <c r="L203" s="1" t="str">
        <f ca="1">IF(OR(procTags!L203="white",procTags!L203="yellow",procTags!L203="grey"),IF('Currently Exported 2'!L203=1, "have", "missing"),IF('Currently Exported 2'!L203=1, "extra", "ignore"))</f>
        <v>ignore</v>
      </c>
      <c r="M203" s="1" t="str">
        <f ca="1">IF(OR(procTags!M203="white",procTags!M203="yellow",procTags!M203="grey"),IF('Currently Exported 2'!M203=1, "have", "missing"),IF('Currently Exported 2'!M203=1, "extra", "ignore"))</f>
        <v>ignore</v>
      </c>
      <c r="N203" s="1" t="str">
        <f ca="1">IF(OR(procTags!N203="white",procTags!N203="yellow",procTags!N203="grey"),IF('Currently Exported 2'!N203=1, "have", "missing"),IF('Currently Exported 2'!N203=1, "extra", "ignore"))</f>
        <v>ignore</v>
      </c>
      <c r="O203" s="1" t="str">
        <f ca="1">IF(OR(procTags!O203="white",procTags!O203="yellow",procTags!O203="grey"),IF('Currently Exported 2'!O203=1, "have", "missing"),IF('Currently Exported 2'!O203=1, "extra", "ignore"))</f>
        <v>ignore</v>
      </c>
      <c r="P203" s="1" t="str">
        <f ca="1">IF(OR(procTags!P203="white",procTags!P203="yellow",procTags!P203="grey"),IF('Currently Exported 2'!P203=1, "have", "missing"),IF('Currently Exported 2'!P203=1, "extra", "ignore"))</f>
        <v>ignore</v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>
        <f ca="1">IF(OR(procTags!B204="white",procTags!B204="yellow",procTags!B204="grey"),IF('Currently Exported 2'!B204=1, "have", "missing"),IF('Currently Exported 2'!B204=1, "extra", "ignore"))</f>
        <v>ignore</v>
      </c>
      <c r="C204" s="1" t="str">
        <f ca="1">IF(OR(procTags!C204="white",procTags!C204="yellow",procTags!C204="grey"),IF('Currently Exported 2'!C204=1, "have", "missing"),IF('Currently Exported 2'!C204=1, "extra", "ignore"))</f>
        <v>ignore</v>
      </c>
      <c r="D204" s="1" t="str">
        <f ca="1">IF(OR(procTags!D204="white",procTags!D204="yellow",procTags!D204="grey"),IF('Currently Exported 2'!D204=1, "have", "missing"),IF('Currently Exported 2'!D204=1, "extra", "ignore"))</f>
        <v>ignore</v>
      </c>
      <c r="E204" s="1" t="str">
        <f ca="1">IF(OR(procTags!E204="white",procTags!E204="yellow",procTags!E204="grey"),IF('Currently Exported 2'!E204=1, "have", "missing"),IF('Currently Exported 2'!E204=1, "extra", "ignore"))</f>
        <v>ignore</v>
      </c>
      <c r="F204" s="1" t="str">
        <f ca="1">IF(OR(procTags!F204="white",procTags!F204="yellow",procTags!F204="grey"),IF('Currently Exported 2'!F204=1, "have", "missing"),IF('Currently Exported 2'!F204=1, "extra", "ignore"))</f>
        <v>ignore</v>
      </c>
      <c r="G204" s="1" t="str">
        <f ca="1">IF(OR(procTags!G204="white",procTags!G204="yellow",procTags!G204="grey"),IF('Currently Exported 2'!G204=1, "have", "missing"),IF('Currently Exported 2'!G204=1, "extra", "ignore"))</f>
        <v>ignore</v>
      </c>
      <c r="H204" s="1" t="str">
        <f ca="1">IF(OR(procTags!H204="white",procTags!H204="yellow",procTags!H204="grey"),IF('Currently Exported 2'!H204=1, "have", "missing"),IF('Currently Exported 2'!H204=1, "extra", "ignore"))</f>
        <v>ignore</v>
      </c>
      <c r="I204" s="1" t="str">
        <f ca="1">IF(OR(procTags!I204="white",procTags!I204="yellow",procTags!I204="grey"),IF('Currently Exported 2'!I204=1, "have", "missing"),IF('Currently Exported 2'!I204=1, "extra", "ignore"))</f>
        <v>ignore</v>
      </c>
      <c r="J204" s="1" t="str">
        <f ca="1">IF(OR(procTags!J204="white",procTags!J204="yellow",procTags!J204="grey"),IF('Currently Exported 2'!J204=1, "have", "missing"),IF('Currently Exported 2'!J204=1, "extra", "ignore"))</f>
        <v>ignore</v>
      </c>
      <c r="K204" s="1" t="str">
        <f ca="1">IF(OR(procTags!K204="white",procTags!K204="yellow",procTags!K204="grey"),IF('Currently Exported 2'!K204=1, "have", "missing"),IF('Currently Exported 2'!K204=1, "extra", "ignore"))</f>
        <v>ignore</v>
      </c>
      <c r="L204" s="1" t="str">
        <f ca="1">IF(OR(procTags!L204="white",procTags!L204="yellow",procTags!L204="grey"),IF('Currently Exported 2'!L204=1, "have", "missing"),IF('Currently Exported 2'!L204=1, "extra", "ignore"))</f>
        <v>ignore</v>
      </c>
      <c r="M204" s="1" t="str">
        <f ca="1">IF(OR(procTags!M204="white",procTags!M204="yellow",procTags!M204="grey"),IF('Currently Exported 2'!M204=1, "have", "missing"),IF('Currently Exported 2'!M204=1, "extra", "ignore"))</f>
        <v>ignore</v>
      </c>
      <c r="N204" s="1" t="str">
        <f ca="1">IF(OR(procTags!N204="white",procTags!N204="yellow",procTags!N204="grey"),IF('Currently Exported 2'!N204=1, "have", "missing"),IF('Currently Exported 2'!N204=1, "extra", "ignore"))</f>
        <v>ignore</v>
      </c>
      <c r="O204" s="1" t="str">
        <f ca="1">IF(OR(procTags!O204="white",procTags!O204="yellow",procTags!O204="grey"),IF('Currently Exported 2'!O204=1, "have", "missing"),IF('Currently Exported 2'!O204=1, "extra", "ignore"))</f>
        <v>ignore</v>
      </c>
      <c r="P204" s="1" t="str">
        <f ca="1">IF(OR(procTags!P204="white",procTags!P204="yellow",procTags!P204="grey"),IF('Currently Exported 2'!P204=1, "have", "missing"),IF('Currently Exported 2'!P204=1, "extra", "ignore"))</f>
        <v>ignore</v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>
        <f ca="1">IF(OR(procTags!B205="white",procTags!B205="yellow",procTags!B205="grey"),IF('Currently Exported 2'!B205=1, "have", "missing"),IF('Currently Exported 2'!B205=1, "extra", "ignore"))</f>
        <v>ignore</v>
      </c>
      <c r="C205" s="1" t="str">
        <f ca="1">IF(OR(procTags!C205="white",procTags!C205="yellow",procTags!C205="grey"),IF('Currently Exported 2'!C205=1, "have", "missing"),IF('Currently Exported 2'!C205=1, "extra", "ignore"))</f>
        <v>ignore</v>
      </c>
      <c r="D205" s="1" t="str">
        <f ca="1">IF(OR(procTags!D205="white",procTags!D205="yellow",procTags!D205="grey"),IF('Currently Exported 2'!D205=1, "have", "missing"),IF('Currently Exported 2'!D205=1, "extra", "ignore"))</f>
        <v>ignore</v>
      </c>
      <c r="E205" s="1" t="str">
        <f ca="1">IF(OR(procTags!E205="white",procTags!E205="yellow",procTags!E205="grey"),IF('Currently Exported 2'!E205=1, "have", "missing"),IF('Currently Exported 2'!E205=1, "extra", "ignore"))</f>
        <v>ignore</v>
      </c>
      <c r="F205" s="1" t="str">
        <f ca="1">IF(OR(procTags!F205="white",procTags!F205="yellow",procTags!F205="grey"),IF('Currently Exported 2'!F205=1, "have", "missing"),IF('Currently Exported 2'!F205=1, "extra", "ignore"))</f>
        <v>ignore</v>
      </c>
      <c r="G205" s="1" t="str">
        <f ca="1">IF(OR(procTags!G205="white",procTags!G205="yellow",procTags!G205="grey"),IF('Currently Exported 2'!G205=1, "have", "missing"),IF('Currently Exported 2'!G205=1, "extra", "ignore"))</f>
        <v>ignore</v>
      </c>
      <c r="H205" s="1" t="str">
        <f ca="1">IF(OR(procTags!H205="white",procTags!H205="yellow",procTags!H205="grey"),IF('Currently Exported 2'!H205=1, "have", "missing"),IF('Currently Exported 2'!H205=1, "extra", "ignore"))</f>
        <v>ignore</v>
      </c>
      <c r="I205" s="1" t="str">
        <f ca="1">IF(OR(procTags!I205="white",procTags!I205="yellow",procTags!I205="grey"),IF('Currently Exported 2'!I205=1, "have", "missing"),IF('Currently Exported 2'!I205=1, "extra", "ignore"))</f>
        <v>ignore</v>
      </c>
      <c r="J205" s="1" t="str">
        <f ca="1">IF(OR(procTags!J205="white",procTags!J205="yellow",procTags!J205="grey"),IF('Currently Exported 2'!J205=1, "have", "missing"),IF('Currently Exported 2'!J205=1, "extra", "ignore"))</f>
        <v>ignore</v>
      </c>
      <c r="K205" s="1" t="str">
        <f ca="1">IF(OR(procTags!K205="white",procTags!K205="yellow",procTags!K205="grey"),IF('Currently Exported 2'!K205=1, "have", "missing"),IF('Currently Exported 2'!K205=1, "extra", "ignore"))</f>
        <v>ignore</v>
      </c>
      <c r="L205" s="1" t="str">
        <f ca="1">IF(OR(procTags!L205="white",procTags!L205="yellow",procTags!L205="grey"),IF('Currently Exported 2'!L205=1, "have", "missing"),IF('Currently Exported 2'!L205=1, "extra", "ignore"))</f>
        <v>ignore</v>
      </c>
      <c r="M205" s="1" t="str">
        <f ca="1">IF(OR(procTags!M205="white",procTags!M205="yellow",procTags!M205="grey"),IF('Currently Exported 2'!M205=1, "have", "missing"),IF('Currently Exported 2'!M205=1, "extra", "ignore"))</f>
        <v>ignore</v>
      </c>
      <c r="N205" s="1" t="str">
        <f ca="1">IF(OR(procTags!N205="white",procTags!N205="yellow",procTags!N205="grey"),IF('Currently Exported 2'!N205=1, "have", "missing"),IF('Currently Exported 2'!N205=1, "extra", "ignore"))</f>
        <v>ignore</v>
      </c>
      <c r="O205" s="1" t="str">
        <f ca="1">IF(OR(procTags!O205="white",procTags!O205="yellow",procTags!O205="grey"),IF('Currently Exported 2'!O205=1, "have", "missing"),IF('Currently Exported 2'!O205=1, "extra", "ignore"))</f>
        <v>ignore</v>
      </c>
      <c r="P205" s="1" t="str">
        <f ca="1">IF(OR(procTags!P205="white",procTags!P205="yellow",procTags!P205="grey"),IF('Currently Exported 2'!P205=1, "have", "missing"),IF('Currently Exported 2'!P205=1, "extra", "ignore"))</f>
        <v>ignore</v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>
        <f ca="1">IF(OR(procTags!B206="white",procTags!B206="yellow",procTags!B206="grey"),IF('Currently Exported 2'!B206=1, "have", "missing"),IF('Currently Exported 2'!B206=1, "extra", "ignore"))</f>
        <v>ignore</v>
      </c>
      <c r="C206" s="1" t="str">
        <f ca="1">IF(OR(procTags!C206="white",procTags!C206="yellow",procTags!C206="grey"),IF('Currently Exported 2'!C206=1, "have", "missing"),IF('Currently Exported 2'!C206=1, "extra", "ignore"))</f>
        <v>ignore</v>
      </c>
      <c r="D206" s="1" t="str">
        <f ca="1">IF(OR(procTags!D206="white",procTags!D206="yellow",procTags!D206="grey"),IF('Currently Exported 2'!D206=1, "have", "missing"),IF('Currently Exported 2'!D206=1, "extra", "ignore"))</f>
        <v>ignore</v>
      </c>
      <c r="E206" s="1" t="str">
        <f ca="1">IF(OR(procTags!E206="white",procTags!E206="yellow",procTags!E206="grey"),IF('Currently Exported 2'!E206=1, "have", "missing"),IF('Currently Exported 2'!E206=1, "extra", "ignore"))</f>
        <v>ignore</v>
      </c>
      <c r="F206" s="1" t="str">
        <f ca="1">IF(OR(procTags!F206="white",procTags!F206="yellow",procTags!F206="grey"),IF('Currently Exported 2'!F206=1, "have", "missing"),IF('Currently Exported 2'!F206=1, "extra", "ignore"))</f>
        <v>ignore</v>
      </c>
      <c r="G206" s="1" t="str">
        <f ca="1">IF(OR(procTags!G206="white",procTags!G206="yellow",procTags!G206="grey"),IF('Currently Exported 2'!G206=1, "have", "missing"),IF('Currently Exported 2'!G206=1, "extra", "ignore"))</f>
        <v>ignore</v>
      </c>
      <c r="H206" s="1" t="str">
        <f ca="1">IF(OR(procTags!H206="white",procTags!H206="yellow",procTags!H206="grey"),IF('Currently Exported 2'!H206=1, "have", "missing"),IF('Currently Exported 2'!H206=1, "extra", "ignore"))</f>
        <v>ignore</v>
      </c>
      <c r="I206" s="1" t="str">
        <f ca="1">IF(OR(procTags!I206="white",procTags!I206="yellow",procTags!I206="grey"),IF('Currently Exported 2'!I206=1, "have", "missing"),IF('Currently Exported 2'!I206=1, "extra", "ignore"))</f>
        <v>ignore</v>
      </c>
      <c r="J206" s="1" t="str">
        <f ca="1">IF(OR(procTags!J206="white",procTags!J206="yellow",procTags!J206="grey"),IF('Currently Exported 2'!J206=1, "have", "missing"),IF('Currently Exported 2'!J206=1, "extra", "ignore"))</f>
        <v>ignore</v>
      </c>
      <c r="K206" s="1" t="str">
        <f ca="1">IF(OR(procTags!K206="white",procTags!K206="yellow",procTags!K206="grey"),IF('Currently Exported 2'!K206=1, "have", "missing"),IF('Currently Exported 2'!K206=1, "extra", "ignore"))</f>
        <v>ignore</v>
      </c>
      <c r="L206" s="1" t="str">
        <f ca="1">IF(OR(procTags!L206="white",procTags!L206="yellow",procTags!L206="grey"),IF('Currently Exported 2'!L206=1, "have", "missing"),IF('Currently Exported 2'!L206=1, "extra", "ignore"))</f>
        <v>ignore</v>
      </c>
      <c r="M206" s="1" t="str">
        <f ca="1">IF(OR(procTags!M206="white",procTags!M206="yellow",procTags!M206="grey"),IF('Currently Exported 2'!M206=1, "have", "missing"),IF('Currently Exported 2'!M206=1, "extra", "ignore"))</f>
        <v>ignore</v>
      </c>
      <c r="N206" s="1" t="str">
        <f ca="1">IF(OR(procTags!N206="white",procTags!N206="yellow",procTags!N206="grey"),IF('Currently Exported 2'!N206=1, "have", "missing"),IF('Currently Exported 2'!N206=1, "extra", "ignore"))</f>
        <v>ignore</v>
      </c>
      <c r="O206" s="1" t="str">
        <f ca="1">IF(OR(procTags!O206="white",procTags!O206="yellow",procTags!O206="grey"),IF('Currently Exported 2'!O206=1, "have", "missing"),IF('Currently Exported 2'!O206=1, "extra", "ignore"))</f>
        <v>ignore</v>
      </c>
      <c r="P206" s="1" t="str">
        <f ca="1">IF(OR(procTags!P206="white",procTags!P206="yellow",procTags!P206="grey"),IF('Currently Exported 2'!P206=1, "have", "missing"),IF('Currently Exported 2'!P206=1, "extra", "ignore"))</f>
        <v>ignore</v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>
        <f ca="1">IF(OR(procTags!B207="white",procTags!B207="yellow",procTags!B207="grey"),IF('Currently Exported 2'!B207=1, "have", "missing"),IF('Currently Exported 2'!B207=1, "extra", "ignore"))</f>
        <v>ignore</v>
      </c>
      <c r="C207" s="1" t="str">
        <f ca="1">IF(OR(procTags!C207="white",procTags!C207="yellow",procTags!C207="grey"),IF('Currently Exported 2'!C207=1, "have", "missing"),IF('Currently Exported 2'!C207=1, "extra", "ignore"))</f>
        <v>ignore</v>
      </c>
      <c r="D207" s="1" t="str">
        <f ca="1">IF(OR(procTags!D207="white",procTags!D207="yellow",procTags!D207="grey"),IF('Currently Exported 2'!D207=1, "have", "missing"),IF('Currently Exported 2'!D207=1, "extra", "ignore"))</f>
        <v>ignore</v>
      </c>
      <c r="E207" s="1" t="str">
        <f ca="1">IF(OR(procTags!E207="white",procTags!E207="yellow",procTags!E207="grey"),IF('Currently Exported 2'!E207=1, "have", "missing"),IF('Currently Exported 2'!E207=1, "extra", "ignore"))</f>
        <v>ignore</v>
      </c>
      <c r="F207" s="1" t="str">
        <f ca="1">IF(OR(procTags!F207="white",procTags!F207="yellow",procTags!F207="grey"),IF('Currently Exported 2'!F207=1, "have", "missing"),IF('Currently Exported 2'!F207=1, "extra", "ignore"))</f>
        <v>ignore</v>
      </c>
      <c r="G207" s="1" t="str">
        <f ca="1">IF(OR(procTags!G207="white",procTags!G207="yellow",procTags!G207="grey"),IF('Currently Exported 2'!G207=1, "have", "missing"),IF('Currently Exported 2'!G207=1, "extra", "ignore"))</f>
        <v>ignore</v>
      </c>
      <c r="H207" s="1" t="str">
        <f ca="1">IF(OR(procTags!H207="white",procTags!H207="yellow",procTags!H207="grey"),IF('Currently Exported 2'!H207=1, "have", "missing"),IF('Currently Exported 2'!H207=1, "extra", "ignore"))</f>
        <v>ignore</v>
      </c>
      <c r="I207" s="1" t="str">
        <f ca="1">IF(OR(procTags!I207="white",procTags!I207="yellow",procTags!I207="grey"),IF('Currently Exported 2'!I207=1, "have", "missing"),IF('Currently Exported 2'!I207=1, "extra", "ignore"))</f>
        <v>ignore</v>
      </c>
      <c r="J207" s="1" t="str">
        <f ca="1">IF(OR(procTags!J207="white",procTags!J207="yellow",procTags!J207="grey"),IF('Currently Exported 2'!J207=1, "have", "missing"),IF('Currently Exported 2'!J207=1, "extra", "ignore"))</f>
        <v>ignore</v>
      </c>
      <c r="K207" s="1" t="str">
        <f ca="1">IF(OR(procTags!K207="white",procTags!K207="yellow",procTags!K207="grey"),IF('Currently Exported 2'!K207=1, "have", "missing"),IF('Currently Exported 2'!K207=1, "extra", "ignore"))</f>
        <v>ignore</v>
      </c>
      <c r="L207" s="1" t="str">
        <f ca="1">IF(OR(procTags!L207="white",procTags!L207="yellow",procTags!L207="grey"),IF('Currently Exported 2'!L207=1, "have", "missing"),IF('Currently Exported 2'!L207=1, "extra", "ignore"))</f>
        <v>ignore</v>
      </c>
      <c r="M207" s="1" t="str">
        <f ca="1">IF(OR(procTags!M207="white",procTags!M207="yellow",procTags!M207="grey"),IF('Currently Exported 2'!M207=1, "have", "missing"),IF('Currently Exported 2'!M207=1, "extra", "ignore"))</f>
        <v>ignore</v>
      </c>
      <c r="N207" s="1" t="str">
        <f ca="1">IF(OR(procTags!N207="white",procTags!N207="yellow",procTags!N207="grey"),IF('Currently Exported 2'!N207=1, "have", "missing"),IF('Currently Exported 2'!N207=1, "extra", "ignore"))</f>
        <v>ignore</v>
      </c>
      <c r="O207" s="1" t="str">
        <f ca="1">IF(OR(procTags!O207="white",procTags!O207="yellow",procTags!O207="grey"),IF('Currently Exported 2'!O207=1, "have", "missing"),IF('Currently Exported 2'!O207=1, "extra", "ignore"))</f>
        <v>ignore</v>
      </c>
      <c r="P207" s="1" t="str">
        <f ca="1">IF(OR(procTags!P207="white",procTags!P207="yellow",procTags!P207="grey"),IF('Currently Exported 2'!P207=1, "have", "missing"),IF('Currently Exported 2'!P207=1, "extra", "ignore"))</f>
        <v>ignore</v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>
        <f ca="1">IF(OR(procTags!B208="white",procTags!B208="yellow",procTags!B208="grey"),IF('Currently Exported 2'!B208=1, "have", "missing"),IF('Currently Exported 2'!B208=1, "extra", "ignore"))</f>
        <v>ignore</v>
      </c>
      <c r="C208" s="1" t="str">
        <f ca="1">IF(OR(procTags!C208="white",procTags!C208="yellow",procTags!C208="grey"),IF('Currently Exported 2'!C208=1, "have", "missing"),IF('Currently Exported 2'!C208=1, "extra", "ignore"))</f>
        <v>ignore</v>
      </c>
      <c r="D208" s="1" t="str">
        <f ca="1">IF(OR(procTags!D208="white",procTags!D208="yellow",procTags!D208="grey"),IF('Currently Exported 2'!D208=1, "have", "missing"),IF('Currently Exported 2'!D208=1, "extra", "ignore"))</f>
        <v>ignore</v>
      </c>
      <c r="E208" s="1" t="str">
        <f ca="1">IF(OR(procTags!E208="white",procTags!E208="yellow",procTags!E208="grey"),IF('Currently Exported 2'!E208=1, "have", "missing"),IF('Currently Exported 2'!E208=1, "extra", "ignore"))</f>
        <v>ignore</v>
      </c>
      <c r="F208" s="1" t="str">
        <f ca="1">IF(OR(procTags!F208="white",procTags!F208="yellow",procTags!F208="grey"),IF('Currently Exported 2'!F208=1, "have", "missing"),IF('Currently Exported 2'!F208=1, "extra", "ignore"))</f>
        <v>ignore</v>
      </c>
      <c r="G208" s="1" t="str">
        <f ca="1">IF(OR(procTags!G208="white",procTags!G208="yellow",procTags!G208="grey"),IF('Currently Exported 2'!G208=1, "have", "missing"),IF('Currently Exported 2'!G208=1, "extra", "ignore"))</f>
        <v>ignore</v>
      </c>
      <c r="H208" s="1" t="str">
        <f ca="1">IF(OR(procTags!H208="white",procTags!H208="yellow",procTags!H208="grey"),IF('Currently Exported 2'!H208=1, "have", "missing"),IF('Currently Exported 2'!H208=1, "extra", "ignore"))</f>
        <v>ignore</v>
      </c>
      <c r="I208" s="1" t="str">
        <f ca="1">IF(OR(procTags!I208="white",procTags!I208="yellow",procTags!I208="grey"),IF('Currently Exported 2'!I208=1, "have", "missing"),IF('Currently Exported 2'!I208=1, "extra", "ignore"))</f>
        <v>ignore</v>
      </c>
      <c r="J208" s="1" t="str">
        <f ca="1">IF(OR(procTags!J208="white",procTags!J208="yellow",procTags!J208="grey"),IF('Currently Exported 2'!J208=1, "have", "missing"),IF('Currently Exported 2'!J208=1, "extra", "ignore"))</f>
        <v>ignore</v>
      </c>
      <c r="K208" s="1" t="str">
        <f ca="1">IF(OR(procTags!K208="white",procTags!K208="yellow",procTags!K208="grey"),IF('Currently Exported 2'!K208=1, "have", "missing"),IF('Currently Exported 2'!K208=1, "extra", "ignore"))</f>
        <v>ignore</v>
      </c>
      <c r="L208" s="1" t="str">
        <f ca="1">IF(OR(procTags!L208="white",procTags!L208="yellow",procTags!L208="grey"),IF('Currently Exported 2'!L208=1, "have", "missing"),IF('Currently Exported 2'!L208=1, "extra", "ignore"))</f>
        <v>ignore</v>
      </c>
      <c r="M208" s="1" t="str">
        <f ca="1">IF(OR(procTags!M208="white",procTags!M208="yellow",procTags!M208="grey"),IF('Currently Exported 2'!M208=1, "have", "missing"),IF('Currently Exported 2'!M208=1, "extra", "ignore"))</f>
        <v>ignore</v>
      </c>
      <c r="N208" s="1" t="str">
        <f ca="1">IF(OR(procTags!N208="white",procTags!N208="yellow",procTags!N208="grey"),IF('Currently Exported 2'!N208=1, "have", "missing"),IF('Currently Exported 2'!N208=1, "extra", "ignore"))</f>
        <v>ignore</v>
      </c>
      <c r="O208" s="1" t="str">
        <f ca="1">IF(OR(procTags!O208="white",procTags!O208="yellow",procTags!O208="grey"),IF('Currently Exported 2'!O208=1, "have", "missing"),IF('Currently Exported 2'!O208=1, "extra", "ignore"))</f>
        <v>ignore</v>
      </c>
      <c r="P208" s="1" t="str">
        <f ca="1">IF(OR(procTags!P208="white",procTags!P208="yellow",procTags!P208="grey"),IF('Currently Exported 2'!P208=1, "have", "missing"),IF('Currently Exported 2'!P208=1, "extra", "ignore"))</f>
        <v>ignore</v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>
        <f ca="1">IF(OR(procTags!B209="white",procTags!B209="yellow",procTags!B209="grey"),IF('Currently Exported 2'!B209=1, "have", "missing"),IF('Currently Exported 2'!B209=1, "extra", "ignore"))</f>
        <v>ignore</v>
      </c>
      <c r="C209" s="1" t="str">
        <f ca="1">IF(OR(procTags!C209="white",procTags!C209="yellow",procTags!C209="grey"),IF('Currently Exported 2'!C209=1, "have", "missing"),IF('Currently Exported 2'!C209=1, "extra", "ignore"))</f>
        <v>ignore</v>
      </c>
      <c r="D209" s="1" t="str">
        <f ca="1">IF(OR(procTags!D209="white",procTags!D209="yellow",procTags!D209="grey"),IF('Currently Exported 2'!D209=1, "have", "missing"),IF('Currently Exported 2'!D209=1, "extra", "ignore"))</f>
        <v>ignore</v>
      </c>
      <c r="E209" s="1" t="str">
        <f ca="1">IF(OR(procTags!E209="white",procTags!E209="yellow",procTags!E209="grey"),IF('Currently Exported 2'!E209=1, "have", "missing"),IF('Currently Exported 2'!E209=1, "extra", "ignore"))</f>
        <v>ignore</v>
      </c>
      <c r="F209" s="1" t="str">
        <f ca="1">IF(OR(procTags!F209="white",procTags!F209="yellow",procTags!F209="grey"),IF('Currently Exported 2'!F209=1, "have", "missing"),IF('Currently Exported 2'!F209=1, "extra", "ignore"))</f>
        <v>ignore</v>
      </c>
      <c r="G209" s="1" t="str">
        <f ca="1">IF(OR(procTags!G209="white",procTags!G209="yellow",procTags!G209="grey"),IF('Currently Exported 2'!G209=1, "have", "missing"),IF('Currently Exported 2'!G209=1, "extra", "ignore"))</f>
        <v>ignore</v>
      </c>
      <c r="H209" s="1" t="str">
        <f ca="1">IF(OR(procTags!H209="white",procTags!H209="yellow",procTags!H209="grey"),IF('Currently Exported 2'!H209=1, "have", "missing"),IF('Currently Exported 2'!H209=1, "extra", "ignore"))</f>
        <v>ignore</v>
      </c>
      <c r="I209" s="1" t="str">
        <f ca="1">IF(OR(procTags!I209="white",procTags!I209="yellow",procTags!I209="grey"),IF('Currently Exported 2'!I209=1, "have", "missing"),IF('Currently Exported 2'!I209=1, "extra", "ignore"))</f>
        <v>ignore</v>
      </c>
      <c r="J209" s="1" t="str">
        <f ca="1">IF(OR(procTags!J209="white",procTags!J209="yellow",procTags!J209="grey"),IF('Currently Exported 2'!J209=1, "have", "missing"),IF('Currently Exported 2'!J209=1, "extra", "ignore"))</f>
        <v>ignore</v>
      </c>
      <c r="K209" s="1" t="str">
        <f ca="1">IF(OR(procTags!K209="white",procTags!K209="yellow",procTags!K209="grey"),IF('Currently Exported 2'!K209=1, "have", "missing"),IF('Currently Exported 2'!K209=1, "extra", "ignore"))</f>
        <v>ignore</v>
      </c>
      <c r="L209" s="1" t="str">
        <f ca="1">IF(OR(procTags!L209="white",procTags!L209="yellow",procTags!L209="grey"),IF('Currently Exported 2'!L209=1, "have", "missing"),IF('Currently Exported 2'!L209=1, "extra", "ignore"))</f>
        <v>ignore</v>
      </c>
      <c r="M209" s="1" t="str">
        <f ca="1">IF(OR(procTags!M209="white",procTags!M209="yellow",procTags!M209="grey"),IF('Currently Exported 2'!M209=1, "have", "missing"),IF('Currently Exported 2'!M209=1, "extra", "ignore"))</f>
        <v>ignore</v>
      </c>
      <c r="N209" s="1" t="str">
        <f ca="1">IF(OR(procTags!N209="white",procTags!N209="yellow",procTags!N209="grey"),IF('Currently Exported 2'!N209=1, "have", "missing"),IF('Currently Exported 2'!N209=1, "extra", "ignore"))</f>
        <v>ignore</v>
      </c>
      <c r="O209" s="1" t="str">
        <f ca="1">IF(OR(procTags!O209="white",procTags!O209="yellow",procTags!O209="grey"),IF('Currently Exported 2'!O209=1, "have", "missing"),IF('Currently Exported 2'!O209=1, "extra", "ignore"))</f>
        <v>ignore</v>
      </c>
      <c r="P209" s="1" t="str">
        <f ca="1">IF(OR(procTags!P209="white",procTags!P209="yellow",procTags!P209="grey"),IF('Currently Exported 2'!P209=1, "have", "missing"),IF('Currently Exported 2'!P209=1, "extra", "ignore"))</f>
        <v>ignore</v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>
        <f ca="1">IF(OR(procTags!B210="white",procTags!B210="yellow",procTags!B210="grey"),IF('Currently Exported 2'!B210=1, "have", "missing"),IF('Currently Exported 2'!B210=1, "extra", "ignore"))</f>
        <v>ignore</v>
      </c>
      <c r="C210" s="1" t="str">
        <f ca="1">IF(OR(procTags!C210="white",procTags!C210="yellow",procTags!C210="grey"),IF('Currently Exported 2'!C210=1, "have", "missing"),IF('Currently Exported 2'!C210=1, "extra", "ignore"))</f>
        <v>ignore</v>
      </c>
      <c r="D210" s="1" t="str">
        <f ca="1">IF(OR(procTags!D210="white",procTags!D210="yellow",procTags!D210="grey"),IF('Currently Exported 2'!D210=1, "have", "missing"),IF('Currently Exported 2'!D210=1, "extra", "ignore"))</f>
        <v>ignore</v>
      </c>
      <c r="E210" s="1" t="str">
        <f ca="1">IF(OR(procTags!E210="white",procTags!E210="yellow",procTags!E210="grey"),IF('Currently Exported 2'!E210=1, "have", "missing"),IF('Currently Exported 2'!E210=1, "extra", "ignore"))</f>
        <v>ignore</v>
      </c>
      <c r="F210" s="1" t="str">
        <f ca="1">IF(OR(procTags!F210="white",procTags!F210="yellow",procTags!F210="grey"),IF('Currently Exported 2'!F210=1, "have", "missing"),IF('Currently Exported 2'!F210=1, "extra", "ignore"))</f>
        <v>ignore</v>
      </c>
      <c r="G210" s="1" t="str">
        <f ca="1">IF(OR(procTags!G210="white",procTags!G210="yellow",procTags!G210="grey"),IF('Currently Exported 2'!G210=1, "have", "missing"),IF('Currently Exported 2'!G210=1, "extra", "ignore"))</f>
        <v>ignore</v>
      </c>
      <c r="H210" s="1" t="str">
        <f ca="1">IF(OR(procTags!H210="white",procTags!H210="yellow",procTags!H210="grey"),IF('Currently Exported 2'!H210=1, "have", "missing"),IF('Currently Exported 2'!H210=1, "extra", "ignore"))</f>
        <v>ignore</v>
      </c>
      <c r="I210" s="1" t="str">
        <f ca="1">IF(OR(procTags!I210="white",procTags!I210="yellow",procTags!I210="grey"),IF('Currently Exported 2'!I210=1, "have", "missing"),IF('Currently Exported 2'!I210=1, "extra", "ignore"))</f>
        <v>ignore</v>
      </c>
      <c r="J210" s="1" t="str">
        <f ca="1">IF(OR(procTags!J210="white",procTags!J210="yellow",procTags!J210="grey"),IF('Currently Exported 2'!J210=1, "have", "missing"),IF('Currently Exported 2'!J210=1, "extra", "ignore"))</f>
        <v>ignore</v>
      </c>
      <c r="K210" s="1" t="str">
        <f ca="1">IF(OR(procTags!K210="white",procTags!K210="yellow",procTags!K210="grey"),IF('Currently Exported 2'!K210=1, "have", "missing"),IF('Currently Exported 2'!K210=1, "extra", "ignore"))</f>
        <v>ignore</v>
      </c>
      <c r="L210" s="1" t="str">
        <f ca="1">IF(OR(procTags!L210="white",procTags!L210="yellow",procTags!L210="grey"),IF('Currently Exported 2'!L210=1, "have", "missing"),IF('Currently Exported 2'!L210=1, "extra", "ignore"))</f>
        <v>ignore</v>
      </c>
      <c r="M210" s="1" t="str">
        <f ca="1">IF(OR(procTags!M210="white",procTags!M210="yellow",procTags!M210="grey"),IF('Currently Exported 2'!M210=1, "have", "missing"),IF('Currently Exported 2'!M210=1, "extra", "ignore"))</f>
        <v>ignore</v>
      </c>
      <c r="N210" s="1" t="str">
        <f ca="1">IF(OR(procTags!N210="white",procTags!N210="yellow",procTags!N210="grey"),IF('Currently Exported 2'!N210=1, "have", "missing"),IF('Currently Exported 2'!N210=1, "extra", "ignore"))</f>
        <v>ignore</v>
      </c>
      <c r="O210" s="1" t="str">
        <f ca="1">IF(OR(procTags!O210="white",procTags!O210="yellow",procTags!O210="grey"),IF('Currently Exported 2'!O210=1, "have", "missing"),IF('Currently Exported 2'!O210=1, "extra", "ignore"))</f>
        <v>ignore</v>
      </c>
      <c r="P210" s="1" t="str">
        <f ca="1">IF(OR(procTags!P210="white",procTags!P210="yellow",procTags!P210="grey"),IF('Currently Exported 2'!P210=1, "have", "missing"),IF('Currently Exported 2'!P210=1, "extra", "ignore"))</f>
        <v>ignore</v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>
        <f ca="1">IF(OR(procTags!B211="white",procTags!B211="yellow",procTags!B211="grey"),IF('Currently Exported 2'!B211=1, "have", "missing"),IF('Currently Exported 2'!B211=1, "extra", "ignore"))</f>
        <v>ignore</v>
      </c>
      <c r="C211" s="1" t="str">
        <f ca="1">IF(OR(procTags!C211="white",procTags!C211="yellow",procTags!C211="grey"),IF('Currently Exported 2'!C211=1, "have", "missing"),IF('Currently Exported 2'!C211=1, "extra", "ignore"))</f>
        <v>ignore</v>
      </c>
      <c r="D211" s="1" t="str">
        <f ca="1">IF(OR(procTags!D211="white",procTags!D211="yellow",procTags!D211="grey"),IF('Currently Exported 2'!D211=1, "have", "missing"),IF('Currently Exported 2'!D211=1, "extra", "ignore"))</f>
        <v>ignore</v>
      </c>
      <c r="E211" s="1" t="str">
        <f ca="1">IF(OR(procTags!E211="white",procTags!E211="yellow",procTags!E211="grey"),IF('Currently Exported 2'!E211=1, "have", "missing"),IF('Currently Exported 2'!E211=1, "extra", "ignore"))</f>
        <v>ignore</v>
      </c>
      <c r="F211" s="1" t="str">
        <f ca="1">IF(OR(procTags!F211="white",procTags!F211="yellow",procTags!F211="grey"),IF('Currently Exported 2'!F211=1, "have", "missing"),IF('Currently Exported 2'!F211=1, "extra", "ignore"))</f>
        <v>ignore</v>
      </c>
      <c r="G211" s="1" t="str">
        <f ca="1">IF(OR(procTags!G211="white",procTags!G211="yellow",procTags!G211="grey"),IF('Currently Exported 2'!G211=1, "have", "missing"),IF('Currently Exported 2'!G211=1, "extra", "ignore"))</f>
        <v>ignore</v>
      </c>
      <c r="H211" s="1" t="str">
        <f ca="1">IF(OR(procTags!H211="white",procTags!H211="yellow",procTags!H211="grey"),IF('Currently Exported 2'!H211=1, "have", "missing"),IF('Currently Exported 2'!H211=1, "extra", "ignore"))</f>
        <v>ignore</v>
      </c>
      <c r="I211" s="1" t="str">
        <f ca="1">IF(OR(procTags!I211="white",procTags!I211="yellow",procTags!I211="grey"),IF('Currently Exported 2'!I211=1, "have", "missing"),IF('Currently Exported 2'!I211=1, "extra", "ignore"))</f>
        <v>ignore</v>
      </c>
      <c r="J211" s="1" t="str">
        <f ca="1">IF(OR(procTags!J211="white",procTags!J211="yellow",procTags!J211="grey"),IF('Currently Exported 2'!J211=1, "have", "missing"),IF('Currently Exported 2'!J211=1, "extra", "ignore"))</f>
        <v>ignore</v>
      </c>
      <c r="K211" s="1" t="str">
        <f ca="1">IF(OR(procTags!K211="white",procTags!K211="yellow",procTags!K211="grey"),IF('Currently Exported 2'!K211=1, "have", "missing"),IF('Currently Exported 2'!K211=1, "extra", "ignore"))</f>
        <v>ignore</v>
      </c>
      <c r="L211" s="1" t="str">
        <f ca="1">IF(OR(procTags!L211="white",procTags!L211="yellow",procTags!L211="grey"),IF('Currently Exported 2'!L211=1, "have", "missing"),IF('Currently Exported 2'!L211=1, "extra", "ignore"))</f>
        <v>ignore</v>
      </c>
      <c r="M211" s="1" t="str">
        <f ca="1">IF(OR(procTags!M211="white",procTags!M211="yellow",procTags!M211="grey"),IF('Currently Exported 2'!M211=1, "have", "missing"),IF('Currently Exported 2'!M211=1, "extra", "ignore"))</f>
        <v>ignore</v>
      </c>
      <c r="N211" s="1" t="str">
        <f ca="1">IF(OR(procTags!N211="white",procTags!N211="yellow",procTags!N211="grey"),IF('Currently Exported 2'!N211=1, "have", "missing"),IF('Currently Exported 2'!N211=1, "extra", "ignore"))</f>
        <v>ignore</v>
      </c>
      <c r="O211" s="1" t="str">
        <f ca="1">IF(OR(procTags!O211="white",procTags!O211="yellow",procTags!O211="grey"),IF('Currently Exported 2'!O211=1, "have", "missing"),IF('Currently Exported 2'!O211=1, "extra", "ignore"))</f>
        <v>ignore</v>
      </c>
      <c r="P211" s="1" t="str">
        <f ca="1">IF(OR(procTags!P211="white",procTags!P211="yellow",procTags!P211="grey"),IF('Currently Exported 2'!P211=1, "have", "missing"),IF('Currently Exported 2'!P211=1, "extra", "ignore"))</f>
        <v>ignore</v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>
        <f ca="1">IF(OR(procTags!B212="white",procTags!B212="yellow",procTags!B212="grey"),IF('Currently Exported 2'!B212=1, "have", "missing"),IF('Currently Exported 2'!B212=1, "extra", "ignore"))</f>
        <v>ignore</v>
      </c>
      <c r="C212" s="1" t="str">
        <f ca="1">IF(OR(procTags!C212="white",procTags!C212="yellow",procTags!C212="grey"),IF('Currently Exported 2'!C212=1, "have", "missing"),IF('Currently Exported 2'!C212=1, "extra", "ignore"))</f>
        <v>ignore</v>
      </c>
      <c r="D212" s="1" t="str">
        <f ca="1">IF(OR(procTags!D212="white",procTags!D212="yellow",procTags!D212="grey"),IF('Currently Exported 2'!D212=1, "have", "missing"),IF('Currently Exported 2'!D212=1, "extra", "ignore"))</f>
        <v>ignore</v>
      </c>
      <c r="E212" s="1" t="str">
        <f ca="1">IF(OR(procTags!E212="white",procTags!E212="yellow",procTags!E212="grey"),IF('Currently Exported 2'!E212=1, "have", "missing"),IF('Currently Exported 2'!E212=1, "extra", "ignore"))</f>
        <v>ignore</v>
      </c>
      <c r="F212" s="1" t="str">
        <f ca="1">IF(OR(procTags!F212="white",procTags!F212="yellow",procTags!F212="grey"),IF('Currently Exported 2'!F212=1, "have", "missing"),IF('Currently Exported 2'!F212=1, "extra", "ignore"))</f>
        <v>ignore</v>
      </c>
      <c r="G212" s="1" t="str">
        <f ca="1">IF(OR(procTags!G212="white",procTags!G212="yellow",procTags!G212="grey"),IF('Currently Exported 2'!G212=1, "have", "missing"),IF('Currently Exported 2'!G212=1, "extra", "ignore"))</f>
        <v>ignore</v>
      </c>
      <c r="H212" s="1" t="str">
        <f ca="1">IF(OR(procTags!H212="white",procTags!H212="yellow",procTags!H212="grey"),IF('Currently Exported 2'!H212=1, "have", "missing"),IF('Currently Exported 2'!H212=1, "extra", "ignore"))</f>
        <v>ignore</v>
      </c>
      <c r="I212" s="1" t="str">
        <f ca="1">IF(OR(procTags!I212="white",procTags!I212="yellow",procTags!I212="grey"),IF('Currently Exported 2'!I212=1, "have", "missing"),IF('Currently Exported 2'!I212=1, "extra", "ignore"))</f>
        <v>ignore</v>
      </c>
      <c r="J212" s="1" t="str">
        <f ca="1">IF(OR(procTags!J212="white",procTags!J212="yellow",procTags!J212="grey"),IF('Currently Exported 2'!J212=1, "have", "missing"),IF('Currently Exported 2'!J212=1, "extra", "ignore"))</f>
        <v>ignore</v>
      </c>
      <c r="K212" s="1" t="str">
        <f ca="1">IF(OR(procTags!K212="white",procTags!K212="yellow",procTags!K212="grey"),IF('Currently Exported 2'!K212=1, "have", "missing"),IF('Currently Exported 2'!K212=1, "extra", "ignore"))</f>
        <v>ignore</v>
      </c>
      <c r="L212" s="1" t="str">
        <f ca="1">IF(OR(procTags!L212="white",procTags!L212="yellow",procTags!L212="grey"),IF('Currently Exported 2'!L212=1, "have", "missing"),IF('Currently Exported 2'!L212=1, "extra", "ignore"))</f>
        <v>ignore</v>
      </c>
      <c r="M212" s="1" t="str">
        <f ca="1">IF(OR(procTags!M212="white",procTags!M212="yellow",procTags!M212="grey"),IF('Currently Exported 2'!M212=1, "have", "missing"),IF('Currently Exported 2'!M212=1, "extra", "ignore"))</f>
        <v>ignore</v>
      </c>
      <c r="N212" s="1" t="str">
        <f ca="1">IF(OR(procTags!N212="white",procTags!N212="yellow",procTags!N212="grey"),IF('Currently Exported 2'!N212=1, "have", "missing"),IF('Currently Exported 2'!N212=1, "extra", "ignore"))</f>
        <v>ignore</v>
      </c>
      <c r="O212" s="1" t="str">
        <f ca="1">IF(OR(procTags!O212="white",procTags!O212="yellow",procTags!O212="grey"),IF('Currently Exported 2'!O212=1, "have", "missing"),IF('Currently Exported 2'!O212=1, "extra", "ignore"))</f>
        <v>ignore</v>
      </c>
      <c r="P212" s="1" t="str">
        <f ca="1">IF(OR(procTags!P212="white",procTags!P212="yellow",procTags!P212="grey"),IF('Currently Exported 2'!P212=1, "have", "missing"),IF('Currently Exported 2'!P212=1, "extra", "ignore"))</f>
        <v>ignore</v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>
        <f ca="1">IF(OR(procTags!B213="white",procTags!B213="yellow",procTags!B213="grey"),IF('Currently Exported 2'!B213=1, "have", "missing"),IF('Currently Exported 2'!B213=1, "extra", "ignore"))</f>
        <v>ignore</v>
      </c>
      <c r="C213" s="1" t="str">
        <f ca="1">IF(OR(procTags!C213="white",procTags!C213="yellow",procTags!C213="grey"),IF('Currently Exported 2'!C213=1, "have", "missing"),IF('Currently Exported 2'!C213=1, "extra", "ignore"))</f>
        <v>ignore</v>
      </c>
      <c r="D213" s="1" t="str">
        <f ca="1">IF(OR(procTags!D213="white",procTags!D213="yellow",procTags!D213="grey"),IF('Currently Exported 2'!D213=1, "have", "missing"),IF('Currently Exported 2'!D213=1, "extra", "ignore"))</f>
        <v>ignore</v>
      </c>
      <c r="E213" s="1" t="str">
        <f ca="1">IF(OR(procTags!E213="white",procTags!E213="yellow",procTags!E213="grey"),IF('Currently Exported 2'!E213=1, "have", "missing"),IF('Currently Exported 2'!E213=1, "extra", "ignore"))</f>
        <v>ignore</v>
      </c>
      <c r="F213" s="1" t="str">
        <f ca="1">IF(OR(procTags!F213="white",procTags!F213="yellow",procTags!F213="grey"),IF('Currently Exported 2'!F213=1, "have", "missing"),IF('Currently Exported 2'!F213=1, "extra", "ignore"))</f>
        <v>ignore</v>
      </c>
      <c r="G213" s="1" t="str">
        <f ca="1">IF(OR(procTags!G213="white",procTags!G213="yellow",procTags!G213="grey"),IF('Currently Exported 2'!G213=1, "have", "missing"),IF('Currently Exported 2'!G213=1, "extra", "ignore"))</f>
        <v>ignore</v>
      </c>
      <c r="H213" s="1" t="str">
        <f ca="1">IF(OR(procTags!H213="white",procTags!H213="yellow",procTags!H213="grey"),IF('Currently Exported 2'!H213=1, "have", "missing"),IF('Currently Exported 2'!H213=1, "extra", "ignore"))</f>
        <v>ignore</v>
      </c>
      <c r="I213" s="1" t="str">
        <f ca="1">IF(OR(procTags!I213="white",procTags!I213="yellow",procTags!I213="grey"),IF('Currently Exported 2'!I213=1, "have", "missing"),IF('Currently Exported 2'!I213=1, "extra", "ignore"))</f>
        <v>ignore</v>
      </c>
      <c r="J213" s="1" t="str">
        <f ca="1">IF(OR(procTags!J213="white",procTags!J213="yellow",procTags!J213="grey"),IF('Currently Exported 2'!J213=1, "have", "missing"),IF('Currently Exported 2'!J213=1, "extra", "ignore"))</f>
        <v>ignore</v>
      </c>
      <c r="K213" s="1" t="str">
        <f ca="1">IF(OR(procTags!K213="white",procTags!K213="yellow",procTags!K213="grey"),IF('Currently Exported 2'!K213=1, "have", "missing"),IF('Currently Exported 2'!K213=1, "extra", "ignore"))</f>
        <v>ignore</v>
      </c>
      <c r="L213" s="1" t="str">
        <f ca="1">IF(OR(procTags!L213="white",procTags!L213="yellow",procTags!L213="grey"),IF('Currently Exported 2'!L213=1, "have", "missing"),IF('Currently Exported 2'!L213=1, "extra", "ignore"))</f>
        <v>ignore</v>
      </c>
      <c r="M213" s="1" t="str">
        <f ca="1">IF(OR(procTags!M213="white",procTags!M213="yellow",procTags!M213="grey"),IF('Currently Exported 2'!M213=1, "have", "missing"),IF('Currently Exported 2'!M213=1, "extra", "ignore"))</f>
        <v>ignore</v>
      </c>
      <c r="N213" s="1" t="str">
        <f ca="1">IF(OR(procTags!N213="white",procTags!N213="yellow",procTags!N213="grey"),IF('Currently Exported 2'!N213=1, "have", "missing"),IF('Currently Exported 2'!N213=1, "extra", "ignore"))</f>
        <v>ignore</v>
      </c>
      <c r="O213" s="1" t="str">
        <f ca="1">IF(OR(procTags!O213="white",procTags!O213="yellow",procTags!O213="grey"),IF('Currently Exported 2'!O213=1, "have", "missing"),IF('Currently Exported 2'!O213=1, "extra", "ignore"))</f>
        <v>ignore</v>
      </c>
      <c r="P213" s="1" t="str">
        <f ca="1">IF(OR(procTags!P213="white",procTags!P213="yellow",procTags!P213="grey"),IF('Currently Exported 2'!P213=1, "have", "missing"),IF('Currently Exported 2'!P213=1, "extra", "ignore"))</f>
        <v>ignore</v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>
        <f ca="1">IF(OR(procTags!B214="white",procTags!B214="yellow",procTags!B214="grey"),IF('Currently Exported 2'!B214=1, "have", "missing"),IF('Currently Exported 2'!B214=1, "extra", "ignore"))</f>
        <v>ignore</v>
      </c>
      <c r="C214" s="1" t="str">
        <f ca="1">IF(OR(procTags!C214="white",procTags!C214="yellow",procTags!C214="grey"),IF('Currently Exported 2'!C214=1, "have", "missing"),IF('Currently Exported 2'!C214=1, "extra", "ignore"))</f>
        <v>ignore</v>
      </c>
      <c r="D214" s="1" t="str">
        <f ca="1">IF(OR(procTags!D214="white",procTags!D214="yellow",procTags!D214="grey"),IF('Currently Exported 2'!D214=1, "have", "missing"),IF('Currently Exported 2'!D214=1, "extra", "ignore"))</f>
        <v>ignore</v>
      </c>
      <c r="E214" s="1" t="str">
        <f ca="1">IF(OR(procTags!E214="white",procTags!E214="yellow",procTags!E214="grey"),IF('Currently Exported 2'!E214=1, "have", "missing"),IF('Currently Exported 2'!E214=1, "extra", "ignore"))</f>
        <v>ignore</v>
      </c>
      <c r="F214" s="1" t="str">
        <f ca="1">IF(OR(procTags!F214="white",procTags!F214="yellow",procTags!F214="grey"),IF('Currently Exported 2'!F214=1, "have", "missing"),IF('Currently Exported 2'!F214=1, "extra", "ignore"))</f>
        <v>ignore</v>
      </c>
      <c r="G214" s="1" t="str">
        <f ca="1">IF(OR(procTags!G214="white",procTags!G214="yellow",procTags!G214="grey"),IF('Currently Exported 2'!G214=1, "have", "missing"),IF('Currently Exported 2'!G214=1, "extra", "ignore"))</f>
        <v>ignore</v>
      </c>
      <c r="H214" s="1" t="str">
        <f ca="1">IF(OR(procTags!H214="white",procTags!H214="yellow",procTags!H214="grey"),IF('Currently Exported 2'!H214=1, "have", "missing"),IF('Currently Exported 2'!H214=1, "extra", "ignore"))</f>
        <v>ignore</v>
      </c>
      <c r="I214" s="1" t="str">
        <f ca="1">IF(OR(procTags!I214="white",procTags!I214="yellow",procTags!I214="grey"),IF('Currently Exported 2'!I214=1, "have", "missing"),IF('Currently Exported 2'!I214=1, "extra", "ignore"))</f>
        <v>ignore</v>
      </c>
      <c r="J214" s="1" t="str">
        <f ca="1">IF(OR(procTags!J214="white",procTags!J214="yellow",procTags!J214="grey"),IF('Currently Exported 2'!J214=1, "have", "missing"),IF('Currently Exported 2'!J214=1, "extra", "ignore"))</f>
        <v>ignore</v>
      </c>
      <c r="K214" s="1" t="str">
        <f ca="1">IF(OR(procTags!K214="white",procTags!K214="yellow",procTags!K214="grey"),IF('Currently Exported 2'!K214=1, "have", "missing"),IF('Currently Exported 2'!K214=1, "extra", "ignore"))</f>
        <v>ignore</v>
      </c>
      <c r="L214" s="1" t="str">
        <f ca="1">IF(OR(procTags!L214="white",procTags!L214="yellow",procTags!L214="grey"),IF('Currently Exported 2'!L214=1, "have", "missing"),IF('Currently Exported 2'!L214=1, "extra", "ignore"))</f>
        <v>ignore</v>
      </c>
      <c r="M214" s="1" t="str">
        <f ca="1">IF(OR(procTags!M214="white",procTags!M214="yellow",procTags!M214="grey"),IF('Currently Exported 2'!M214=1, "have", "missing"),IF('Currently Exported 2'!M214=1, "extra", "ignore"))</f>
        <v>ignore</v>
      </c>
      <c r="N214" s="1" t="str">
        <f ca="1">IF(OR(procTags!N214="white",procTags!N214="yellow",procTags!N214="grey"),IF('Currently Exported 2'!N214=1, "have", "missing"),IF('Currently Exported 2'!N214=1, "extra", "ignore"))</f>
        <v>ignore</v>
      </c>
      <c r="O214" s="1" t="str">
        <f ca="1">IF(OR(procTags!O214="white",procTags!O214="yellow",procTags!O214="grey"),IF('Currently Exported 2'!O214=1, "have", "missing"),IF('Currently Exported 2'!O214=1, "extra", "ignore"))</f>
        <v>ignore</v>
      </c>
      <c r="P214" s="1" t="str">
        <f ca="1">IF(OR(procTags!P214="white",procTags!P214="yellow",procTags!P214="grey"),IF('Currently Exported 2'!P214=1, "have", "missing"),IF('Currently Exported 2'!P214=1, "extra", "ignore"))</f>
        <v>ignore</v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>
        <f ca="1">IF(OR(procTags!B215="white",procTags!B215="yellow",procTags!B215="grey"),IF('Currently Exported 2'!B215=1, "have", "missing"),IF('Currently Exported 2'!B215=1, "extra", "ignore"))</f>
        <v>ignore</v>
      </c>
      <c r="C215" s="1" t="str">
        <f ca="1">IF(OR(procTags!C215="white",procTags!C215="yellow",procTags!C215="grey"),IF('Currently Exported 2'!C215=1, "have", "missing"),IF('Currently Exported 2'!C215=1, "extra", "ignore"))</f>
        <v>ignore</v>
      </c>
      <c r="D215" s="1" t="str">
        <f ca="1">IF(OR(procTags!D215="white",procTags!D215="yellow",procTags!D215="grey"),IF('Currently Exported 2'!D215=1, "have", "missing"),IF('Currently Exported 2'!D215=1, "extra", "ignore"))</f>
        <v>ignore</v>
      </c>
      <c r="E215" s="1" t="str">
        <f ca="1">IF(OR(procTags!E215="white",procTags!E215="yellow",procTags!E215="grey"),IF('Currently Exported 2'!E215=1, "have", "missing"),IF('Currently Exported 2'!E215=1, "extra", "ignore"))</f>
        <v>ignore</v>
      </c>
      <c r="F215" s="1" t="str">
        <f ca="1">IF(OR(procTags!F215="white",procTags!F215="yellow",procTags!F215="grey"),IF('Currently Exported 2'!F215=1, "have", "missing"),IF('Currently Exported 2'!F215=1, "extra", "ignore"))</f>
        <v>ignore</v>
      </c>
      <c r="G215" s="1" t="str">
        <f ca="1">IF(OR(procTags!G215="white",procTags!G215="yellow",procTags!G215="grey"),IF('Currently Exported 2'!G215=1, "have", "missing"),IF('Currently Exported 2'!G215=1, "extra", "ignore"))</f>
        <v>ignore</v>
      </c>
      <c r="H215" s="1" t="str">
        <f ca="1">IF(OR(procTags!H215="white",procTags!H215="yellow",procTags!H215="grey"),IF('Currently Exported 2'!H215=1, "have", "missing"),IF('Currently Exported 2'!H215=1, "extra", "ignore"))</f>
        <v>ignore</v>
      </c>
      <c r="I215" s="1" t="str">
        <f ca="1">IF(OR(procTags!I215="white",procTags!I215="yellow",procTags!I215="grey"),IF('Currently Exported 2'!I215=1, "have", "missing"),IF('Currently Exported 2'!I215=1, "extra", "ignore"))</f>
        <v>ignore</v>
      </c>
      <c r="J215" s="1" t="str">
        <f ca="1">IF(OR(procTags!J215="white",procTags!J215="yellow",procTags!J215="grey"),IF('Currently Exported 2'!J215=1, "have", "missing"),IF('Currently Exported 2'!J215=1, "extra", "ignore"))</f>
        <v>ignore</v>
      </c>
      <c r="K215" s="1" t="str">
        <f ca="1">IF(OR(procTags!K215="white",procTags!K215="yellow",procTags!K215="grey"),IF('Currently Exported 2'!K215=1, "have", "missing"),IF('Currently Exported 2'!K215=1, "extra", "ignore"))</f>
        <v>ignore</v>
      </c>
      <c r="L215" s="1" t="str">
        <f ca="1">IF(OR(procTags!L215="white",procTags!L215="yellow",procTags!L215="grey"),IF('Currently Exported 2'!L215=1, "have", "missing"),IF('Currently Exported 2'!L215=1, "extra", "ignore"))</f>
        <v>ignore</v>
      </c>
      <c r="M215" s="1" t="str">
        <f ca="1">IF(OR(procTags!M215="white",procTags!M215="yellow",procTags!M215="grey"),IF('Currently Exported 2'!M215=1, "have", "missing"),IF('Currently Exported 2'!M215=1, "extra", "ignore"))</f>
        <v>ignore</v>
      </c>
      <c r="N215" s="1" t="str">
        <f ca="1">IF(OR(procTags!N215="white",procTags!N215="yellow",procTags!N215="grey"),IF('Currently Exported 2'!N215=1, "have", "missing"),IF('Currently Exported 2'!N215=1, "extra", "ignore"))</f>
        <v>ignore</v>
      </c>
      <c r="O215" s="1" t="str">
        <f ca="1">IF(OR(procTags!O215="white",procTags!O215="yellow",procTags!O215="grey"),IF('Currently Exported 2'!O215=1, "have", "missing"),IF('Currently Exported 2'!O215=1, "extra", "ignore"))</f>
        <v>ignore</v>
      </c>
      <c r="P215" s="1" t="str">
        <f ca="1">IF(OR(procTags!P215="white",procTags!P215="yellow",procTags!P215="grey"),IF('Currently Exported 2'!P215=1, "have", "missing"),IF('Currently Exported 2'!P215=1, "extra", "ignore"))</f>
        <v>ignore</v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>
        <f ca="1">IF(OR(procTags!B216="white",procTags!B216="yellow",procTags!B216="grey"),IF('Currently Exported 2'!B216=1, "have", "missing"),IF('Currently Exported 2'!B216=1, "extra", "ignore"))</f>
        <v>ignore</v>
      </c>
      <c r="C216" s="1" t="str">
        <f ca="1">IF(OR(procTags!C216="white",procTags!C216="yellow",procTags!C216="grey"),IF('Currently Exported 2'!C216=1, "have", "missing"),IF('Currently Exported 2'!C216=1, "extra", "ignore"))</f>
        <v>ignore</v>
      </c>
      <c r="D216" s="1" t="str">
        <f ca="1">IF(OR(procTags!D216="white",procTags!D216="yellow",procTags!D216="grey"),IF('Currently Exported 2'!D216=1, "have", "missing"),IF('Currently Exported 2'!D216=1, "extra", "ignore"))</f>
        <v>ignore</v>
      </c>
      <c r="E216" s="1" t="str">
        <f ca="1">IF(OR(procTags!E216="white",procTags!E216="yellow",procTags!E216="grey"),IF('Currently Exported 2'!E216=1, "have", "missing"),IF('Currently Exported 2'!E216=1, "extra", "ignore"))</f>
        <v>ignore</v>
      </c>
      <c r="F216" s="1" t="str">
        <f ca="1">IF(OR(procTags!F216="white",procTags!F216="yellow",procTags!F216="grey"),IF('Currently Exported 2'!F216=1, "have", "missing"),IF('Currently Exported 2'!F216=1, "extra", "ignore"))</f>
        <v>ignore</v>
      </c>
      <c r="G216" s="1" t="str">
        <f ca="1">IF(OR(procTags!G216="white",procTags!G216="yellow",procTags!G216="grey"),IF('Currently Exported 2'!G216=1, "have", "missing"),IF('Currently Exported 2'!G216=1, "extra", "ignore"))</f>
        <v>ignore</v>
      </c>
      <c r="H216" s="1" t="str">
        <f ca="1">IF(OR(procTags!H216="white",procTags!H216="yellow",procTags!H216="grey"),IF('Currently Exported 2'!H216=1, "have", "missing"),IF('Currently Exported 2'!H216=1, "extra", "ignore"))</f>
        <v>ignore</v>
      </c>
      <c r="I216" s="1" t="str">
        <f ca="1">IF(OR(procTags!I216="white",procTags!I216="yellow",procTags!I216="grey"),IF('Currently Exported 2'!I216=1, "have", "missing"),IF('Currently Exported 2'!I216=1, "extra", "ignore"))</f>
        <v>ignore</v>
      </c>
      <c r="J216" s="1" t="str">
        <f ca="1">IF(OR(procTags!J216="white",procTags!J216="yellow",procTags!J216="grey"),IF('Currently Exported 2'!J216=1, "have", "missing"),IF('Currently Exported 2'!J216=1, "extra", "ignore"))</f>
        <v>ignore</v>
      </c>
      <c r="K216" s="1" t="str">
        <f ca="1">IF(OR(procTags!K216="white",procTags!K216="yellow",procTags!K216="grey"),IF('Currently Exported 2'!K216=1, "have", "missing"),IF('Currently Exported 2'!K216=1, "extra", "ignore"))</f>
        <v>ignore</v>
      </c>
      <c r="L216" s="1" t="str">
        <f ca="1">IF(OR(procTags!L216="white",procTags!L216="yellow",procTags!L216="grey"),IF('Currently Exported 2'!L216=1, "have", "missing"),IF('Currently Exported 2'!L216=1, "extra", "ignore"))</f>
        <v>ignore</v>
      </c>
      <c r="M216" s="1" t="str">
        <f ca="1">IF(OR(procTags!M216="white",procTags!M216="yellow",procTags!M216="grey"),IF('Currently Exported 2'!M216=1, "have", "missing"),IF('Currently Exported 2'!M216=1, "extra", "ignore"))</f>
        <v>ignore</v>
      </c>
      <c r="N216" s="1" t="str">
        <f ca="1">IF(OR(procTags!N216="white",procTags!N216="yellow",procTags!N216="grey"),IF('Currently Exported 2'!N216=1, "have", "missing"),IF('Currently Exported 2'!N216=1, "extra", "ignore"))</f>
        <v>ignore</v>
      </c>
      <c r="O216" s="1" t="str">
        <f ca="1">IF(OR(procTags!O216="white",procTags!O216="yellow",procTags!O216="grey"),IF('Currently Exported 2'!O216=1, "have", "missing"),IF('Currently Exported 2'!O216=1, "extra", "ignore"))</f>
        <v>ignore</v>
      </c>
      <c r="P216" s="1" t="str">
        <f ca="1">IF(OR(procTags!P216="white",procTags!P216="yellow",procTags!P216="grey"),IF('Currently Exported 2'!P216=1, "have", "missing"),IF('Currently Exported 2'!P216=1, "extra", "ignore"))</f>
        <v>ignore</v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>
        <f ca="1">IF(OR(procTags!B217="white",procTags!B217="yellow",procTags!B217="grey"),IF('Currently Exported 2'!B217=1, "have", "missing"),IF('Currently Exported 2'!B217=1, "extra", "ignore"))</f>
        <v>ignore</v>
      </c>
      <c r="C217" s="1" t="str">
        <f ca="1">IF(OR(procTags!C217="white",procTags!C217="yellow",procTags!C217="grey"),IF('Currently Exported 2'!C217=1, "have", "missing"),IF('Currently Exported 2'!C217=1, "extra", "ignore"))</f>
        <v>ignore</v>
      </c>
      <c r="D217" s="1" t="str">
        <f ca="1">IF(OR(procTags!D217="white",procTags!D217="yellow",procTags!D217="grey"),IF('Currently Exported 2'!D217=1, "have", "missing"),IF('Currently Exported 2'!D217=1, "extra", "ignore"))</f>
        <v>ignore</v>
      </c>
      <c r="E217" s="1" t="str">
        <f ca="1">IF(OR(procTags!E217="white",procTags!E217="yellow",procTags!E217="grey"),IF('Currently Exported 2'!E217=1, "have", "missing"),IF('Currently Exported 2'!E217=1, "extra", "ignore"))</f>
        <v>ignore</v>
      </c>
      <c r="F217" s="1" t="str">
        <f ca="1">IF(OR(procTags!F217="white",procTags!F217="yellow",procTags!F217="grey"),IF('Currently Exported 2'!F217=1, "have", "missing"),IF('Currently Exported 2'!F217=1, "extra", "ignore"))</f>
        <v>ignore</v>
      </c>
      <c r="G217" s="1" t="str">
        <f ca="1">IF(OR(procTags!G217="white",procTags!G217="yellow",procTags!G217="grey"),IF('Currently Exported 2'!G217=1, "have", "missing"),IF('Currently Exported 2'!G217=1, "extra", "ignore"))</f>
        <v>ignore</v>
      </c>
      <c r="H217" s="1" t="str">
        <f ca="1">IF(OR(procTags!H217="white",procTags!H217="yellow",procTags!H217="grey"),IF('Currently Exported 2'!H217=1, "have", "missing"),IF('Currently Exported 2'!H217=1, "extra", "ignore"))</f>
        <v>ignore</v>
      </c>
      <c r="I217" s="1" t="str">
        <f ca="1">IF(OR(procTags!I217="white",procTags!I217="yellow",procTags!I217="grey"),IF('Currently Exported 2'!I217=1, "have", "missing"),IF('Currently Exported 2'!I217=1, "extra", "ignore"))</f>
        <v>ignore</v>
      </c>
      <c r="J217" s="1" t="str">
        <f ca="1">IF(OR(procTags!J217="white",procTags!J217="yellow",procTags!J217="grey"),IF('Currently Exported 2'!J217=1, "have", "missing"),IF('Currently Exported 2'!J217=1, "extra", "ignore"))</f>
        <v>ignore</v>
      </c>
      <c r="K217" s="1" t="str">
        <f ca="1">IF(OR(procTags!K217="white",procTags!K217="yellow",procTags!K217="grey"),IF('Currently Exported 2'!K217=1, "have", "missing"),IF('Currently Exported 2'!K217=1, "extra", "ignore"))</f>
        <v>ignore</v>
      </c>
      <c r="L217" s="1" t="str">
        <f ca="1">IF(OR(procTags!L217="white",procTags!L217="yellow",procTags!L217="grey"),IF('Currently Exported 2'!L217=1, "have", "missing"),IF('Currently Exported 2'!L217=1, "extra", "ignore"))</f>
        <v>ignore</v>
      </c>
      <c r="M217" s="1" t="str">
        <f ca="1">IF(OR(procTags!M217="white",procTags!M217="yellow",procTags!M217="grey"),IF('Currently Exported 2'!M217=1, "have", "missing"),IF('Currently Exported 2'!M217=1, "extra", "ignore"))</f>
        <v>ignore</v>
      </c>
      <c r="N217" s="1" t="str">
        <f ca="1">IF(OR(procTags!N217="white",procTags!N217="yellow",procTags!N217="grey"),IF('Currently Exported 2'!N217=1, "have", "missing"),IF('Currently Exported 2'!N217=1, "extra", "ignore"))</f>
        <v>ignore</v>
      </c>
      <c r="O217" s="1" t="str">
        <f ca="1">IF(OR(procTags!O217="white",procTags!O217="yellow",procTags!O217="grey"),IF('Currently Exported 2'!O217=1, "have", "missing"),IF('Currently Exported 2'!O217=1, "extra", "ignore"))</f>
        <v>ignore</v>
      </c>
      <c r="P217" s="1" t="str">
        <f ca="1">IF(OR(procTags!P217="white",procTags!P217="yellow",procTags!P217="grey"),IF('Currently Exported 2'!P217=1, "have", "missing"),IF('Currently Exported 2'!P217=1, "extra", "ignore"))</f>
        <v>ignore</v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>
        <f ca="1">IF(OR(procTags!B218="white",procTags!B218="yellow",procTags!B218="grey"),IF('Currently Exported 2'!B218=1, "have", "missing"),IF('Currently Exported 2'!B218=1, "extra", "ignore"))</f>
        <v>ignore</v>
      </c>
      <c r="C218" s="1" t="str">
        <f ca="1">IF(OR(procTags!C218="white",procTags!C218="yellow",procTags!C218="grey"),IF('Currently Exported 2'!C218=1, "have", "missing"),IF('Currently Exported 2'!C218=1, "extra", "ignore"))</f>
        <v>ignore</v>
      </c>
      <c r="D218" s="1" t="str">
        <f ca="1">IF(OR(procTags!D218="white",procTags!D218="yellow",procTags!D218="grey"),IF('Currently Exported 2'!D218=1, "have", "missing"),IF('Currently Exported 2'!D218=1, "extra", "ignore"))</f>
        <v>ignore</v>
      </c>
      <c r="E218" s="1" t="str">
        <f ca="1">IF(OR(procTags!E218="white",procTags!E218="yellow",procTags!E218="grey"),IF('Currently Exported 2'!E218=1, "have", "missing"),IF('Currently Exported 2'!E218=1, "extra", "ignore"))</f>
        <v>ignore</v>
      </c>
      <c r="F218" s="1" t="str">
        <f ca="1">IF(OR(procTags!F218="white",procTags!F218="yellow",procTags!F218="grey"),IF('Currently Exported 2'!F218=1, "have", "missing"),IF('Currently Exported 2'!F218=1, "extra", "ignore"))</f>
        <v>ignore</v>
      </c>
      <c r="G218" s="1" t="str">
        <f ca="1">IF(OR(procTags!G218="white",procTags!G218="yellow",procTags!G218="grey"),IF('Currently Exported 2'!G218=1, "have", "missing"),IF('Currently Exported 2'!G218=1, "extra", "ignore"))</f>
        <v>ignore</v>
      </c>
      <c r="H218" s="1" t="str">
        <f ca="1">IF(OR(procTags!H218="white",procTags!H218="yellow",procTags!H218="grey"),IF('Currently Exported 2'!H218=1, "have", "missing"),IF('Currently Exported 2'!H218=1, "extra", "ignore"))</f>
        <v>ignore</v>
      </c>
      <c r="I218" s="1" t="str">
        <f ca="1">IF(OR(procTags!I218="white",procTags!I218="yellow",procTags!I218="grey"),IF('Currently Exported 2'!I218=1, "have", "missing"),IF('Currently Exported 2'!I218=1, "extra", "ignore"))</f>
        <v>ignore</v>
      </c>
      <c r="J218" s="1" t="str">
        <f ca="1">IF(OR(procTags!J218="white",procTags!J218="yellow",procTags!J218="grey"),IF('Currently Exported 2'!J218=1, "have", "missing"),IF('Currently Exported 2'!J218=1, "extra", "ignore"))</f>
        <v>ignore</v>
      </c>
      <c r="K218" s="1" t="str">
        <f ca="1">IF(OR(procTags!K218="white",procTags!K218="yellow",procTags!K218="grey"),IF('Currently Exported 2'!K218=1, "have", "missing"),IF('Currently Exported 2'!K218=1, "extra", "ignore"))</f>
        <v>ignore</v>
      </c>
      <c r="L218" s="1" t="str">
        <f ca="1">IF(OR(procTags!L218="white",procTags!L218="yellow",procTags!L218="grey"),IF('Currently Exported 2'!L218=1, "have", "missing"),IF('Currently Exported 2'!L218=1, "extra", "ignore"))</f>
        <v>ignore</v>
      </c>
      <c r="M218" s="1" t="str">
        <f ca="1">IF(OR(procTags!M218="white",procTags!M218="yellow",procTags!M218="grey"),IF('Currently Exported 2'!M218=1, "have", "missing"),IF('Currently Exported 2'!M218=1, "extra", "ignore"))</f>
        <v>ignore</v>
      </c>
      <c r="N218" s="1" t="str">
        <f ca="1">IF(OR(procTags!N218="white",procTags!N218="yellow",procTags!N218="grey"),IF('Currently Exported 2'!N218=1, "have", "missing"),IF('Currently Exported 2'!N218=1, "extra", "ignore"))</f>
        <v>ignore</v>
      </c>
      <c r="O218" s="1" t="str">
        <f ca="1">IF(OR(procTags!O218="white",procTags!O218="yellow",procTags!O218="grey"),IF('Currently Exported 2'!O218=1, "have", "missing"),IF('Currently Exported 2'!O218=1, "extra", "ignore"))</f>
        <v>ignore</v>
      </c>
      <c r="P218" s="1" t="str">
        <f ca="1">IF(OR(procTags!P218="white",procTags!P218="yellow",procTags!P218="grey"),IF('Currently Exported 2'!P218=1, "have", "missing"),IF('Currently Exported 2'!P218=1, "extra", "ignore"))</f>
        <v>ignore</v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>
        <f ca="1">IF(OR(procTags!B219="white",procTags!B219="yellow",procTags!B219="grey"),IF('Currently Exported 2'!B219=1, "have", "missing"),IF('Currently Exported 2'!B219=1, "extra", "ignore"))</f>
        <v>ignore</v>
      </c>
      <c r="C219" s="1" t="str">
        <f ca="1">IF(OR(procTags!C219="white",procTags!C219="yellow",procTags!C219="grey"),IF('Currently Exported 2'!C219=1, "have", "missing"),IF('Currently Exported 2'!C219=1, "extra", "ignore"))</f>
        <v>ignore</v>
      </c>
      <c r="D219" s="1" t="str">
        <f ca="1">IF(OR(procTags!D219="white",procTags!D219="yellow",procTags!D219="grey"),IF('Currently Exported 2'!D219=1, "have", "missing"),IF('Currently Exported 2'!D219=1, "extra", "ignore"))</f>
        <v>ignore</v>
      </c>
      <c r="E219" s="1" t="str">
        <f ca="1">IF(OR(procTags!E219="white",procTags!E219="yellow",procTags!E219="grey"),IF('Currently Exported 2'!E219=1, "have", "missing"),IF('Currently Exported 2'!E219=1, "extra", "ignore"))</f>
        <v>ignore</v>
      </c>
      <c r="F219" s="1" t="str">
        <f ca="1">IF(OR(procTags!F219="white",procTags!F219="yellow",procTags!F219="grey"),IF('Currently Exported 2'!F219=1, "have", "missing"),IF('Currently Exported 2'!F219=1, "extra", "ignore"))</f>
        <v>ignore</v>
      </c>
      <c r="G219" s="1" t="str">
        <f ca="1">IF(OR(procTags!G219="white",procTags!G219="yellow",procTags!G219="grey"),IF('Currently Exported 2'!G219=1, "have", "missing"),IF('Currently Exported 2'!G219=1, "extra", "ignore"))</f>
        <v>ignore</v>
      </c>
      <c r="H219" s="1" t="str">
        <f ca="1">IF(OR(procTags!H219="white",procTags!H219="yellow",procTags!H219="grey"),IF('Currently Exported 2'!H219=1, "have", "missing"),IF('Currently Exported 2'!H219=1, "extra", "ignore"))</f>
        <v>ignore</v>
      </c>
      <c r="I219" s="1" t="str">
        <f ca="1">IF(OR(procTags!I219="white",procTags!I219="yellow",procTags!I219="grey"),IF('Currently Exported 2'!I219=1, "have", "missing"),IF('Currently Exported 2'!I219=1, "extra", "ignore"))</f>
        <v>ignore</v>
      </c>
      <c r="J219" s="1" t="str">
        <f ca="1">IF(OR(procTags!J219="white",procTags!J219="yellow",procTags!J219="grey"),IF('Currently Exported 2'!J219=1, "have", "missing"),IF('Currently Exported 2'!J219=1, "extra", "ignore"))</f>
        <v>ignore</v>
      </c>
      <c r="K219" s="1" t="str">
        <f ca="1">IF(OR(procTags!K219="white",procTags!K219="yellow",procTags!K219="grey"),IF('Currently Exported 2'!K219=1, "have", "missing"),IF('Currently Exported 2'!K219=1, "extra", "ignore"))</f>
        <v>ignore</v>
      </c>
      <c r="L219" s="1" t="str">
        <f ca="1">IF(OR(procTags!L219="white",procTags!L219="yellow",procTags!L219="grey"),IF('Currently Exported 2'!L219=1, "have", "missing"),IF('Currently Exported 2'!L219=1, "extra", "ignore"))</f>
        <v>ignore</v>
      </c>
      <c r="M219" s="1" t="str">
        <f ca="1">IF(OR(procTags!M219="white",procTags!M219="yellow",procTags!M219="grey"),IF('Currently Exported 2'!M219=1, "have", "missing"),IF('Currently Exported 2'!M219=1, "extra", "ignore"))</f>
        <v>ignore</v>
      </c>
      <c r="N219" s="1" t="str">
        <f ca="1">IF(OR(procTags!N219="white",procTags!N219="yellow",procTags!N219="grey"),IF('Currently Exported 2'!N219=1, "have", "missing"),IF('Currently Exported 2'!N219=1, "extra", "ignore"))</f>
        <v>ignore</v>
      </c>
      <c r="O219" s="1" t="str">
        <f ca="1">IF(OR(procTags!O219="white",procTags!O219="yellow",procTags!O219="grey"),IF('Currently Exported 2'!O219=1, "have", "missing"),IF('Currently Exported 2'!O219=1, "extra", "ignore"))</f>
        <v>ignore</v>
      </c>
      <c r="P219" s="1" t="str">
        <f ca="1">IF(OR(procTags!P219="white",procTags!P219="yellow",procTags!P219="grey"),IF('Currently Exported 2'!P219=1, "have", "missing"),IF('Currently Exported 2'!P219=1, "extra", "ignore"))</f>
        <v>ignore</v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>
        <f ca="1">IF(OR(procTags!B220="white",procTags!B220="yellow",procTags!B220="grey"),IF('Currently Exported 2'!B220=1, "have", "missing"),IF('Currently Exported 2'!B220=1, "extra", "ignore"))</f>
        <v>ignore</v>
      </c>
      <c r="C220" s="1" t="str">
        <f ca="1">IF(OR(procTags!C220="white",procTags!C220="yellow",procTags!C220="grey"),IF('Currently Exported 2'!C220=1, "have", "missing"),IF('Currently Exported 2'!C220=1, "extra", "ignore"))</f>
        <v>ignore</v>
      </c>
      <c r="D220" s="1" t="str">
        <f ca="1">IF(OR(procTags!D220="white",procTags!D220="yellow",procTags!D220="grey"),IF('Currently Exported 2'!D220=1, "have", "missing"),IF('Currently Exported 2'!D220=1, "extra", "ignore"))</f>
        <v>ignore</v>
      </c>
      <c r="E220" s="1" t="str">
        <f ca="1">IF(OR(procTags!E220="white",procTags!E220="yellow",procTags!E220="grey"),IF('Currently Exported 2'!E220=1, "have", "missing"),IF('Currently Exported 2'!E220=1, "extra", "ignore"))</f>
        <v>ignore</v>
      </c>
      <c r="F220" s="1" t="str">
        <f ca="1">IF(OR(procTags!F220="white",procTags!F220="yellow",procTags!F220="grey"),IF('Currently Exported 2'!F220=1, "have", "missing"),IF('Currently Exported 2'!F220=1, "extra", "ignore"))</f>
        <v>ignore</v>
      </c>
      <c r="G220" s="1" t="str">
        <f ca="1">IF(OR(procTags!G220="white",procTags!G220="yellow",procTags!G220="grey"),IF('Currently Exported 2'!G220=1, "have", "missing"),IF('Currently Exported 2'!G220=1, "extra", "ignore"))</f>
        <v>ignore</v>
      </c>
      <c r="H220" s="1" t="str">
        <f ca="1">IF(OR(procTags!H220="white",procTags!H220="yellow",procTags!H220="grey"),IF('Currently Exported 2'!H220=1, "have", "missing"),IF('Currently Exported 2'!H220=1, "extra", "ignore"))</f>
        <v>ignore</v>
      </c>
      <c r="I220" s="1" t="str">
        <f ca="1">IF(OR(procTags!I220="white",procTags!I220="yellow",procTags!I220="grey"),IF('Currently Exported 2'!I220=1, "have", "missing"),IF('Currently Exported 2'!I220=1, "extra", "ignore"))</f>
        <v>ignore</v>
      </c>
      <c r="J220" s="1" t="str">
        <f ca="1">IF(OR(procTags!J220="white",procTags!J220="yellow",procTags!J220="grey"),IF('Currently Exported 2'!J220=1, "have", "missing"),IF('Currently Exported 2'!J220=1, "extra", "ignore"))</f>
        <v>ignore</v>
      </c>
      <c r="K220" s="1" t="str">
        <f ca="1">IF(OR(procTags!K220="white",procTags!K220="yellow",procTags!K220="grey"),IF('Currently Exported 2'!K220=1, "have", "missing"),IF('Currently Exported 2'!K220=1, "extra", "ignore"))</f>
        <v>ignore</v>
      </c>
      <c r="L220" s="1" t="str">
        <f ca="1">IF(OR(procTags!L220="white",procTags!L220="yellow",procTags!L220="grey"),IF('Currently Exported 2'!L220=1, "have", "missing"),IF('Currently Exported 2'!L220=1, "extra", "ignore"))</f>
        <v>ignore</v>
      </c>
      <c r="M220" s="1" t="str">
        <f ca="1">IF(OR(procTags!M220="white",procTags!M220="yellow",procTags!M220="grey"),IF('Currently Exported 2'!M220=1, "have", "missing"),IF('Currently Exported 2'!M220=1, "extra", "ignore"))</f>
        <v>ignore</v>
      </c>
      <c r="N220" s="1" t="str">
        <f ca="1">IF(OR(procTags!N220="white",procTags!N220="yellow",procTags!N220="grey"),IF('Currently Exported 2'!N220=1, "have", "missing"),IF('Currently Exported 2'!N220=1, "extra", "ignore"))</f>
        <v>ignore</v>
      </c>
      <c r="O220" s="1" t="str">
        <f ca="1">IF(OR(procTags!O220="white",procTags!O220="yellow",procTags!O220="grey"),IF('Currently Exported 2'!O220=1, "have", "missing"),IF('Currently Exported 2'!O220=1, "extra", "ignore"))</f>
        <v>ignore</v>
      </c>
      <c r="P220" s="1" t="str">
        <f ca="1">IF(OR(procTags!P220="white",procTags!P220="yellow",procTags!P220="grey"),IF('Currently Exported 2'!P220=1, "have", "missing"),IF('Currently Exported 2'!P220=1, "extra", "ignore"))</f>
        <v>ignore</v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>
        <f ca="1">IF(OR(procTags!B221="white",procTags!B221="yellow",procTags!B221="grey"),IF('Currently Exported 2'!B221=1, "have", "missing"),IF('Currently Exported 2'!B221=1, "extra", "ignore"))</f>
        <v>ignore</v>
      </c>
      <c r="C221" s="1" t="str">
        <f ca="1">IF(OR(procTags!C221="white",procTags!C221="yellow",procTags!C221="grey"),IF('Currently Exported 2'!C221=1, "have", "missing"),IF('Currently Exported 2'!C221=1, "extra", "ignore"))</f>
        <v>ignore</v>
      </c>
      <c r="D221" s="1" t="str">
        <f ca="1">IF(OR(procTags!D221="white",procTags!D221="yellow",procTags!D221="grey"),IF('Currently Exported 2'!D221=1, "have", "missing"),IF('Currently Exported 2'!D221=1, "extra", "ignore"))</f>
        <v>ignore</v>
      </c>
      <c r="E221" s="1" t="str">
        <f ca="1">IF(OR(procTags!E221="white",procTags!E221="yellow",procTags!E221="grey"),IF('Currently Exported 2'!E221=1, "have", "missing"),IF('Currently Exported 2'!E221=1, "extra", "ignore"))</f>
        <v>ignore</v>
      </c>
      <c r="F221" s="1" t="str">
        <f ca="1">IF(OR(procTags!F221="white",procTags!F221="yellow",procTags!F221="grey"),IF('Currently Exported 2'!F221=1, "have", "missing"),IF('Currently Exported 2'!F221=1, "extra", "ignore"))</f>
        <v>ignore</v>
      </c>
      <c r="G221" s="1" t="str">
        <f ca="1">IF(OR(procTags!G221="white",procTags!G221="yellow",procTags!G221="grey"),IF('Currently Exported 2'!G221=1, "have", "missing"),IF('Currently Exported 2'!G221=1, "extra", "ignore"))</f>
        <v>ignore</v>
      </c>
      <c r="H221" s="1" t="str">
        <f ca="1">IF(OR(procTags!H221="white",procTags!H221="yellow",procTags!H221="grey"),IF('Currently Exported 2'!H221=1, "have", "missing"),IF('Currently Exported 2'!H221=1, "extra", "ignore"))</f>
        <v>ignore</v>
      </c>
      <c r="I221" s="1" t="str">
        <f ca="1">IF(OR(procTags!I221="white",procTags!I221="yellow",procTags!I221="grey"),IF('Currently Exported 2'!I221=1, "have", "missing"),IF('Currently Exported 2'!I221=1, "extra", "ignore"))</f>
        <v>ignore</v>
      </c>
      <c r="J221" s="1" t="str">
        <f ca="1">IF(OR(procTags!J221="white",procTags!J221="yellow",procTags!J221="grey"),IF('Currently Exported 2'!J221=1, "have", "missing"),IF('Currently Exported 2'!J221=1, "extra", "ignore"))</f>
        <v>ignore</v>
      </c>
      <c r="K221" s="1" t="str">
        <f ca="1">IF(OR(procTags!K221="white",procTags!K221="yellow",procTags!K221="grey"),IF('Currently Exported 2'!K221=1, "have", "missing"),IF('Currently Exported 2'!K221=1, "extra", "ignore"))</f>
        <v>ignore</v>
      </c>
      <c r="L221" s="1" t="str">
        <f ca="1">IF(OR(procTags!L221="white",procTags!L221="yellow",procTags!L221="grey"),IF('Currently Exported 2'!L221=1, "have", "missing"),IF('Currently Exported 2'!L221=1, "extra", "ignore"))</f>
        <v>ignore</v>
      </c>
      <c r="M221" s="1" t="str">
        <f ca="1">IF(OR(procTags!M221="white",procTags!M221="yellow",procTags!M221="grey"),IF('Currently Exported 2'!M221=1, "have", "missing"),IF('Currently Exported 2'!M221=1, "extra", "ignore"))</f>
        <v>ignore</v>
      </c>
      <c r="N221" s="1" t="str">
        <f ca="1">IF(OR(procTags!N221="white",procTags!N221="yellow",procTags!N221="grey"),IF('Currently Exported 2'!N221=1, "have", "missing"),IF('Currently Exported 2'!N221=1, "extra", "ignore"))</f>
        <v>ignore</v>
      </c>
      <c r="O221" s="1" t="str">
        <f ca="1">IF(OR(procTags!O221="white",procTags!O221="yellow",procTags!O221="grey"),IF('Currently Exported 2'!O221=1, "have", "missing"),IF('Currently Exported 2'!O221=1, "extra", "ignore"))</f>
        <v>ignore</v>
      </c>
      <c r="P221" s="1" t="str">
        <f ca="1">IF(OR(procTags!P221="white",procTags!P221="yellow",procTags!P221="grey"),IF('Currently Exported 2'!P221=1, "have", "missing"),IF('Currently Exported 2'!P221=1, "extra", "ignore"))</f>
        <v>ignore</v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>
        <f ca="1">IF(OR(procTags!B222="white",procTags!B222="yellow",procTags!B222="grey"),IF('Currently Exported 2'!B222=1, "have", "missing"),IF('Currently Exported 2'!B222=1, "extra", "ignore"))</f>
        <v>ignore</v>
      </c>
      <c r="C222" s="1" t="str">
        <f ca="1">IF(OR(procTags!C222="white",procTags!C222="yellow",procTags!C222="grey"),IF('Currently Exported 2'!C222=1, "have", "missing"),IF('Currently Exported 2'!C222=1, "extra", "ignore"))</f>
        <v>ignore</v>
      </c>
      <c r="D222" s="1" t="str">
        <f ca="1">IF(OR(procTags!D222="white",procTags!D222="yellow",procTags!D222="grey"),IF('Currently Exported 2'!D222=1, "have", "missing"),IF('Currently Exported 2'!D222=1, "extra", "ignore"))</f>
        <v>ignore</v>
      </c>
      <c r="E222" s="1" t="str">
        <f ca="1">IF(OR(procTags!E222="white",procTags!E222="yellow",procTags!E222="grey"),IF('Currently Exported 2'!E222=1, "have", "missing"),IF('Currently Exported 2'!E222=1, "extra", "ignore"))</f>
        <v>ignore</v>
      </c>
      <c r="F222" s="1" t="str">
        <f ca="1">IF(OR(procTags!F222="white",procTags!F222="yellow",procTags!F222="grey"),IF('Currently Exported 2'!F222=1, "have", "missing"),IF('Currently Exported 2'!F222=1, "extra", "ignore"))</f>
        <v>ignore</v>
      </c>
      <c r="G222" s="1" t="str">
        <f ca="1">IF(OR(procTags!G222="white",procTags!G222="yellow",procTags!G222="grey"),IF('Currently Exported 2'!G222=1, "have", "missing"),IF('Currently Exported 2'!G222=1, "extra", "ignore"))</f>
        <v>ignore</v>
      </c>
      <c r="H222" s="1" t="str">
        <f ca="1">IF(OR(procTags!H222="white",procTags!H222="yellow",procTags!H222="grey"),IF('Currently Exported 2'!H222=1, "have", "missing"),IF('Currently Exported 2'!H222=1, "extra", "ignore"))</f>
        <v>ignore</v>
      </c>
      <c r="I222" s="1" t="str">
        <f ca="1">IF(OR(procTags!I222="white",procTags!I222="yellow",procTags!I222="grey"),IF('Currently Exported 2'!I222=1, "have", "missing"),IF('Currently Exported 2'!I222=1, "extra", "ignore"))</f>
        <v>ignore</v>
      </c>
      <c r="J222" s="1" t="str">
        <f ca="1">IF(OR(procTags!J222="white",procTags!J222="yellow",procTags!J222="grey"),IF('Currently Exported 2'!J222=1, "have", "missing"),IF('Currently Exported 2'!J222=1, "extra", "ignore"))</f>
        <v>ignore</v>
      </c>
      <c r="K222" s="1" t="str">
        <f ca="1">IF(OR(procTags!K222="white",procTags!K222="yellow",procTags!K222="grey"),IF('Currently Exported 2'!K222=1, "have", "missing"),IF('Currently Exported 2'!K222=1, "extra", "ignore"))</f>
        <v>ignore</v>
      </c>
      <c r="L222" s="1" t="str">
        <f ca="1">IF(OR(procTags!L222="white",procTags!L222="yellow",procTags!L222="grey"),IF('Currently Exported 2'!L222=1, "have", "missing"),IF('Currently Exported 2'!L222=1, "extra", "ignore"))</f>
        <v>ignore</v>
      </c>
      <c r="M222" s="1" t="str">
        <f ca="1">IF(OR(procTags!M222="white",procTags!M222="yellow",procTags!M222="grey"),IF('Currently Exported 2'!M222=1, "have", "missing"),IF('Currently Exported 2'!M222=1, "extra", "ignore"))</f>
        <v>ignore</v>
      </c>
      <c r="N222" s="1" t="str">
        <f ca="1">IF(OR(procTags!N222="white",procTags!N222="yellow",procTags!N222="grey"),IF('Currently Exported 2'!N222=1, "have", "missing"),IF('Currently Exported 2'!N222=1, "extra", "ignore"))</f>
        <v>ignore</v>
      </c>
      <c r="O222" s="1" t="str">
        <f ca="1">IF(OR(procTags!O222="white",procTags!O222="yellow",procTags!O222="grey"),IF('Currently Exported 2'!O222=1, "have", "missing"),IF('Currently Exported 2'!O222=1, "extra", "ignore"))</f>
        <v>ignore</v>
      </c>
      <c r="P222" s="1" t="str">
        <f ca="1">IF(OR(procTags!P222="white",procTags!P222="yellow",procTags!P222="grey"),IF('Currently Exported 2'!P222=1, "have", "missing"),IF('Currently Exported 2'!P222=1, "extra", "ignore"))</f>
        <v>ignore</v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>
        <f ca="1">IF(OR(procTags!B223="white",procTags!B223="yellow",procTags!B223="grey"),IF('Currently Exported 2'!B223=1, "have", "missing"),IF('Currently Exported 2'!B223=1, "extra", "ignore"))</f>
        <v>ignore</v>
      </c>
      <c r="C223" s="1" t="str">
        <f ca="1">IF(OR(procTags!C223="white",procTags!C223="yellow",procTags!C223="grey"),IF('Currently Exported 2'!C223=1, "have", "missing"),IF('Currently Exported 2'!C223=1, "extra", "ignore"))</f>
        <v>ignore</v>
      </c>
      <c r="D223" s="1" t="str">
        <f ca="1">IF(OR(procTags!D223="white",procTags!D223="yellow",procTags!D223="grey"),IF('Currently Exported 2'!D223=1, "have", "missing"),IF('Currently Exported 2'!D223=1, "extra", "ignore"))</f>
        <v>ignore</v>
      </c>
      <c r="E223" s="1" t="str">
        <f ca="1">IF(OR(procTags!E223="white",procTags!E223="yellow",procTags!E223="grey"),IF('Currently Exported 2'!E223=1, "have", "missing"),IF('Currently Exported 2'!E223=1, "extra", "ignore"))</f>
        <v>ignore</v>
      </c>
      <c r="F223" s="1" t="str">
        <f ca="1">IF(OR(procTags!F223="white",procTags!F223="yellow",procTags!F223="grey"),IF('Currently Exported 2'!F223=1, "have", "missing"),IF('Currently Exported 2'!F223=1, "extra", "ignore"))</f>
        <v>ignore</v>
      </c>
      <c r="G223" s="1" t="str">
        <f ca="1">IF(OR(procTags!G223="white",procTags!G223="yellow",procTags!G223="grey"),IF('Currently Exported 2'!G223=1, "have", "missing"),IF('Currently Exported 2'!G223=1, "extra", "ignore"))</f>
        <v>ignore</v>
      </c>
      <c r="H223" s="1" t="str">
        <f ca="1">IF(OR(procTags!H223="white",procTags!H223="yellow",procTags!H223="grey"),IF('Currently Exported 2'!H223=1, "have", "missing"),IF('Currently Exported 2'!H223=1, "extra", "ignore"))</f>
        <v>ignore</v>
      </c>
      <c r="I223" s="1" t="str">
        <f ca="1">IF(OR(procTags!I223="white",procTags!I223="yellow",procTags!I223="grey"),IF('Currently Exported 2'!I223=1, "have", "missing"),IF('Currently Exported 2'!I223=1, "extra", "ignore"))</f>
        <v>ignore</v>
      </c>
      <c r="J223" s="1" t="str">
        <f ca="1">IF(OR(procTags!J223="white",procTags!J223="yellow",procTags!J223="grey"),IF('Currently Exported 2'!J223=1, "have", "missing"),IF('Currently Exported 2'!J223=1, "extra", "ignore"))</f>
        <v>ignore</v>
      </c>
      <c r="K223" s="1" t="str">
        <f ca="1">IF(OR(procTags!K223="white",procTags!K223="yellow",procTags!K223="grey"),IF('Currently Exported 2'!K223=1, "have", "missing"),IF('Currently Exported 2'!K223=1, "extra", "ignore"))</f>
        <v>ignore</v>
      </c>
      <c r="L223" s="1" t="str">
        <f ca="1">IF(OR(procTags!L223="white",procTags!L223="yellow",procTags!L223="grey"),IF('Currently Exported 2'!L223=1, "have", "missing"),IF('Currently Exported 2'!L223=1, "extra", "ignore"))</f>
        <v>ignore</v>
      </c>
      <c r="M223" s="1" t="str">
        <f ca="1">IF(OR(procTags!M223="white",procTags!M223="yellow",procTags!M223="grey"),IF('Currently Exported 2'!M223=1, "have", "missing"),IF('Currently Exported 2'!M223=1, "extra", "ignore"))</f>
        <v>ignore</v>
      </c>
      <c r="N223" s="1" t="str">
        <f ca="1">IF(OR(procTags!N223="white",procTags!N223="yellow",procTags!N223="grey"),IF('Currently Exported 2'!N223=1, "have", "missing"),IF('Currently Exported 2'!N223=1, "extra", "ignore"))</f>
        <v>ignore</v>
      </c>
      <c r="O223" s="1" t="str">
        <f ca="1">IF(OR(procTags!O223="white",procTags!O223="yellow",procTags!O223="grey"),IF('Currently Exported 2'!O223=1, "have", "missing"),IF('Currently Exported 2'!O223=1, "extra", "ignore"))</f>
        <v>ignore</v>
      </c>
      <c r="P223" s="1" t="str">
        <f ca="1">IF(OR(procTags!P223="white",procTags!P223="yellow",procTags!P223="grey"),IF('Currently Exported 2'!P223=1, "have", "missing"),IF('Currently Exported 2'!P223=1, "extra", "ignore"))</f>
        <v>ignore</v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>
        <f ca="1">IF(OR(procTags!B224="white",procTags!B224="yellow",procTags!B224="grey"),IF('Currently Exported 2'!B224=1, "have", "missing"),IF('Currently Exported 2'!B224=1, "extra", "ignore"))</f>
        <v>ignore</v>
      </c>
      <c r="C224" s="1" t="str">
        <f ca="1">IF(OR(procTags!C224="white",procTags!C224="yellow",procTags!C224="grey"),IF('Currently Exported 2'!C224=1, "have", "missing"),IF('Currently Exported 2'!C224=1, "extra", "ignore"))</f>
        <v>ignore</v>
      </c>
      <c r="D224" s="1" t="str">
        <f ca="1">IF(OR(procTags!D224="white",procTags!D224="yellow",procTags!D224="grey"),IF('Currently Exported 2'!D224=1, "have", "missing"),IF('Currently Exported 2'!D224=1, "extra", "ignore"))</f>
        <v>ignore</v>
      </c>
      <c r="E224" s="1" t="str">
        <f ca="1">IF(OR(procTags!E224="white",procTags!E224="yellow",procTags!E224="grey"),IF('Currently Exported 2'!E224=1, "have", "missing"),IF('Currently Exported 2'!E224=1, "extra", "ignore"))</f>
        <v>ignore</v>
      </c>
      <c r="F224" s="1" t="str">
        <f ca="1">IF(OR(procTags!F224="white",procTags!F224="yellow",procTags!F224="grey"),IF('Currently Exported 2'!F224=1, "have", "missing"),IF('Currently Exported 2'!F224=1, "extra", "ignore"))</f>
        <v>ignore</v>
      </c>
      <c r="G224" s="1" t="str">
        <f ca="1">IF(OR(procTags!G224="white",procTags!G224="yellow",procTags!G224="grey"),IF('Currently Exported 2'!G224=1, "have", "missing"),IF('Currently Exported 2'!G224=1, "extra", "ignore"))</f>
        <v>ignore</v>
      </c>
      <c r="H224" s="1" t="str">
        <f ca="1">IF(OR(procTags!H224="white",procTags!H224="yellow",procTags!H224="grey"),IF('Currently Exported 2'!H224=1, "have", "missing"),IF('Currently Exported 2'!H224=1, "extra", "ignore"))</f>
        <v>ignore</v>
      </c>
      <c r="I224" s="1" t="str">
        <f ca="1">IF(OR(procTags!I224="white",procTags!I224="yellow",procTags!I224="grey"),IF('Currently Exported 2'!I224=1, "have", "missing"),IF('Currently Exported 2'!I224=1, "extra", "ignore"))</f>
        <v>ignore</v>
      </c>
      <c r="J224" s="1" t="str">
        <f ca="1">IF(OR(procTags!J224="white",procTags!J224="yellow",procTags!J224="grey"),IF('Currently Exported 2'!J224=1, "have", "missing"),IF('Currently Exported 2'!J224=1, "extra", "ignore"))</f>
        <v>ignore</v>
      </c>
      <c r="K224" s="1" t="str">
        <f ca="1">IF(OR(procTags!K224="white",procTags!K224="yellow",procTags!K224="grey"),IF('Currently Exported 2'!K224=1, "have", "missing"),IF('Currently Exported 2'!K224=1, "extra", "ignore"))</f>
        <v>ignore</v>
      </c>
      <c r="L224" s="1" t="str">
        <f ca="1">IF(OR(procTags!L224="white",procTags!L224="yellow",procTags!L224="grey"),IF('Currently Exported 2'!L224=1, "have", "missing"),IF('Currently Exported 2'!L224=1, "extra", "ignore"))</f>
        <v>ignore</v>
      </c>
      <c r="M224" s="1" t="str">
        <f ca="1">IF(OR(procTags!M224="white",procTags!M224="yellow",procTags!M224="grey"),IF('Currently Exported 2'!M224=1, "have", "missing"),IF('Currently Exported 2'!M224=1, "extra", "ignore"))</f>
        <v>ignore</v>
      </c>
      <c r="N224" s="1" t="str">
        <f ca="1">IF(OR(procTags!N224="white",procTags!N224="yellow",procTags!N224="grey"),IF('Currently Exported 2'!N224=1, "have", "missing"),IF('Currently Exported 2'!N224=1, "extra", "ignore"))</f>
        <v>ignore</v>
      </c>
      <c r="O224" s="1" t="str">
        <f ca="1">IF(OR(procTags!O224="white",procTags!O224="yellow",procTags!O224="grey"),IF('Currently Exported 2'!O224=1, "have", "missing"),IF('Currently Exported 2'!O224=1, "extra", "ignore"))</f>
        <v>ignore</v>
      </c>
      <c r="P224" s="1" t="str">
        <f ca="1">IF(OR(procTags!P224="white",procTags!P224="yellow",procTags!P224="grey"),IF('Currently Exported 2'!P224=1, "have", "missing"),IF('Currently Exported 2'!P224=1, "extra", "ignore"))</f>
        <v>ignore</v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>
        <f ca="1">IF(OR(procTags!B225="white",procTags!B225="yellow",procTags!B225="grey"),IF('Currently Exported 2'!B225=1, "have", "missing"),IF('Currently Exported 2'!B225=1, "extra", "ignore"))</f>
        <v>ignore</v>
      </c>
      <c r="C225" s="1" t="str">
        <f ca="1">IF(OR(procTags!C225="white",procTags!C225="yellow",procTags!C225="grey"),IF('Currently Exported 2'!C225=1, "have", "missing"),IF('Currently Exported 2'!C225=1, "extra", "ignore"))</f>
        <v>ignore</v>
      </c>
      <c r="D225" s="1" t="str">
        <f ca="1">IF(OR(procTags!D225="white",procTags!D225="yellow",procTags!D225="grey"),IF('Currently Exported 2'!D225=1, "have", "missing"),IF('Currently Exported 2'!D225=1, "extra", "ignore"))</f>
        <v>ignore</v>
      </c>
      <c r="E225" s="1" t="str">
        <f ca="1">IF(OR(procTags!E225="white",procTags!E225="yellow",procTags!E225="grey"),IF('Currently Exported 2'!E225=1, "have", "missing"),IF('Currently Exported 2'!E225=1, "extra", "ignore"))</f>
        <v>ignore</v>
      </c>
      <c r="F225" s="1" t="str">
        <f ca="1">IF(OR(procTags!F225="white",procTags!F225="yellow",procTags!F225="grey"),IF('Currently Exported 2'!F225=1, "have", "missing"),IF('Currently Exported 2'!F225=1, "extra", "ignore"))</f>
        <v>ignore</v>
      </c>
      <c r="G225" s="1" t="str">
        <f ca="1">IF(OR(procTags!G225="white",procTags!G225="yellow",procTags!G225="grey"),IF('Currently Exported 2'!G225=1, "have", "missing"),IF('Currently Exported 2'!G225=1, "extra", "ignore"))</f>
        <v>ignore</v>
      </c>
      <c r="H225" s="1" t="str">
        <f ca="1">IF(OR(procTags!H225="white",procTags!H225="yellow",procTags!H225="grey"),IF('Currently Exported 2'!H225=1, "have", "missing"),IF('Currently Exported 2'!H225=1, "extra", "ignore"))</f>
        <v>ignore</v>
      </c>
      <c r="I225" s="1" t="str">
        <f ca="1">IF(OR(procTags!I225="white",procTags!I225="yellow",procTags!I225="grey"),IF('Currently Exported 2'!I225=1, "have", "missing"),IF('Currently Exported 2'!I225=1, "extra", "ignore"))</f>
        <v>ignore</v>
      </c>
      <c r="J225" s="1" t="str">
        <f ca="1">IF(OR(procTags!J225="white",procTags!J225="yellow",procTags!J225="grey"),IF('Currently Exported 2'!J225=1, "have", "missing"),IF('Currently Exported 2'!J225=1, "extra", "ignore"))</f>
        <v>ignore</v>
      </c>
      <c r="K225" s="1" t="str">
        <f ca="1">IF(OR(procTags!K225="white",procTags!K225="yellow",procTags!K225="grey"),IF('Currently Exported 2'!K225=1, "have", "missing"),IF('Currently Exported 2'!K225=1, "extra", "ignore"))</f>
        <v>ignore</v>
      </c>
      <c r="L225" s="1" t="str">
        <f ca="1">IF(OR(procTags!L225="white",procTags!L225="yellow",procTags!L225="grey"),IF('Currently Exported 2'!L225=1, "have", "missing"),IF('Currently Exported 2'!L225=1, "extra", "ignore"))</f>
        <v>ignore</v>
      </c>
      <c r="M225" s="1" t="str">
        <f ca="1">IF(OR(procTags!M225="white",procTags!M225="yellow",procTags!M225="grey"),IF('Currently Exported 2'!M225=1, "have", "missing"),IF('Currently Exported 2'!M225=1, "extra", "ignore"))</f>
        <v>ignore</v>
      </c>
      <c r="N225" s="1" t="str">
        <f ca="1">IF(OR(procTags!N225="white",procTags!N225="yellow",procTags!N225="grey"),IF('Currently Exported 2'!N225=1, "have", "missing"),IF('Currently Exported 2'!N225=1, "extra", "ignore"))</f>
        <v>ignore</v>
      </c>
      <c r="O225" s="1" t="str">
        <f ca="1">IF(OR(procTags!O225="white",procTags!O225="yellow",procTags!O225="grey"),IF('Currently Exported 2'!O225=1, "have", "missing"),IF('Currently Exported 2'!O225=1, "extra", "ignore"))</f>
        <v>ignore</v>
      </c>
      <c r="P225" s="1" t="str">
        <f ca="1">IF(OR(procTags!P225="white",procTags!P225="yellow",procTags!P225="grey"),IF('Currently Exported 2'!P225=1, "have", "missing"),IF('Currently Exported 2'!P225=1, "extra", "ignore"))</f>
        <v>ignore</v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>
        <f ca="1">IF(OR(procTags!B226="white",procTags!B226="yellow",procTags!B226="grey"),IF('Currently Exported 2'!B226=1, "have", "missing"),IF('Currently Exported 2'!B226=1, "extra", "ignore"))</f>
        <v>ignore</v>
      </c>
      <c r="C226" s="1" t="str">
        <f ca="1">IF(OR(procTags!C226="white",procTags!C226="yellow",procTags!C226="grey"),IF('Currently Exported 2'!C226=1, "have", "missing"),IF('Currently Exported 2'!C226=1, "extra", "ignore"))</f>
        <v>ignore</v>
      </c>
      <c r="D226" s="1" t="str">
        <f ca="1">IF(OR(procTags!D226="white",procTags!D226="yellow",procTags!D226="grey"),IF('Currently Exported 2'!D226=1, "have", "missing"),IF('Currently Exported 2'!D226=1, "extra", "ignore"))</f>
        <v>ignore</v>
      </c>
      <c r="E226" s="1" t="str">
        <f ca="1">IF(OR(procTags!E226="white",procTags!E226="yellow",procTags!E226="grey"),IF('Currently Exported 2'!E226=1, "have", "missing"),IF('Currently Exported 2'!E226=1, "extra", "ignore"))</f>
        <v>ignore</v>
      </c>
      <c r="F226" s="1" t="str">
        <f ca="1">IF(OR(procTags!F226="white",procTags!F226="yellow",procTags!F226="grey"),IF('Currently Exported 2'!F226=1, "have", "missing"),IF('Currently Exported 2'!F226=1, "extra", "ignore"))</f>
        <v>ignore</v>
      </c>
      <c r="G226" s="1" t="str">
        <f ca="1">IF(OR(procTags!G226="white",procTags!G226="yellow",procTags!G226="grey"),IF('Currently Exported 2'!G226=1, "have", "missing"),IF('Currently Exported 2'!G226=1, "extra", "ignore"))</f>
        <v>ignore</v>
      </c>
      <c r="H226" s="1" t="str">
        <f ca="1">IF(OR(procTags!H226="white",procTags!H226="yellow",procTags!H226="grey"),IF('Currently Exported 2'!H226=1, "have", "missing"),IF('Currently Exported 2'!H226=1, "extra", "ignore"))</f>
        <v>ignore</v>
      </c>
      <c r="I226" s="1" t="str">
        <f ca="1">IF(OR(procTags!I226="white",procTags!I226="yellow",procTags!I226="grey"),IF('Currently Exported 2'!I226=1, "have", "missing"),IF('Currently Exported 2'!I226=1, "extra", "ignore"))</f>
        <v>ignore</v>
      </c>
      <c r="J226" s="1" t="str">
        <f ca="1">IF(OR(procTags!J226="white",procTags!J226="yellow",procTags!J226="grey"),IF('Currently Exported 2'!J226=1, "have", "missing"),IF('Currently Exported 2'!J226=1, "extra", "ignore"))</f>
        <v>ignore</v>
      </c>
      <c r="K226" s="1" t="str">
        <f ca="1">IF(OR(procTags!K226="white",procTags!K226="yellow",procTags!K226="grey"),IF('Currently Exported 2'!K226=1, "have", "missing"),IF('Currently Exported 2'!K226=1, "extra", "ignore"))</f>
        <v>ignore</v>
      </c>
      <c r="L226" s="1" t="str">
        <f ca="1">IF(OR(procTags!L226="white",procTags!L226="yellow",procTags!L226="grey"),IF('Currently Exported 2'!L226=1, "have", "missing"),IF('Currently Exported 2'!L226=1, "extra", "ignore"))</f>
        <v>ignore</v>
      </c>
      <c r="M226" s="1" t="str">
        <f ca="1">IF(OR(procTags!M226="white",procTags!M226="yellow",procTags!M226="grey"),IF('Currently Exported 2'!M226=1, "have", "missing"),IF('Currently Exported 2'!M226=1, "extra", "ignore"))</f>
        <v>ignore</v>
      </c>
      <c r="N226" s="1" t="str">
        <f ca="1">IF(OR(procTags!N226="white",procTags!N226="yellow",procTags!N226="grey"),IF('Currently Exported 2'!N226=1, "have", "missing"),IF('Currently Exported 2'!N226=1, "extra", "ignore"))</f>
        <v>ignore</v>
      </c>
      <c r="O226" s="1" t="str">
        <f ca="1">IF(OR(procTags!O226="white",procTags!O226="yellow",procTags!O226="grey"),IF('Currently Exported 2'!O226=1, "have", "missing"),IF('Currently Exported 2'!O226=1, "extra", "ignore"))</f>
        <v>ignore</v>
      </c>
      <c r="P226" s="1" t="str">
        <f ca="1">IF(OR(procTags!P226="white",procTags!P226="yellow",procTags!P226="grey"),IF('Currently Exported 2'!P226=1, "have", "missing"),IF('Currently Exported 2'!P226=1, "extra", "ignore"))</f>
        <v>ignore</v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>
        <f ca="1">IF(OR(procTags!B227="white",procTags!B227="yellow",procTags!B227="grey"),IF('Currently Exported 2'!B227=1, "have", "missing"),IF('Currently Exported 2'!B227=1, "extra", "ignore"))</f>
        <v>ignore</v>
      </c>
      <c r="C227" s="1" t="str">
        <f ca="1">IF(OR(procTags!C227="white",procTags!C227="yellow",procTags!C227="grey"),IF('Currently Exported 2'!C227=1, "have", "missing"),IF('Currently Exported 2'!C227=1, "extra", "ignore"))</f>
        <v>ignore</v>
      </c>
      <c r="D227" s="1" t="str">
        <f ca="1">IF(OR(procTags!D227="white",procTags!D227="yellow",procTags!D227="grey"),IF('Currently Exported 2'!D227=1, "have", "missing"),IF('Currently Exported 2'!D227=1, "extra", "ignore"))</f>
        <v>ignore</v>
      </c>
      <c r="E227" s="1" t="str">
        <f ca="1">IF(OR(procTags!E227="white",procTags!E227="yellow",procTags!E227="grey"),IF('Currently Exported 2'!E227=1, "have", "missing"),IF('Currently Exported 2'!E227=1, "extra", "ignore"))</f>
        <v>ignore</v>
      </c>
      <c r="F227" s="1" t="str">
        <f ca="1">IF(OR(procTags!F227="white",procTags!F227="yellow",procTags!F227="grey"),IF('Currently Exported 2'!F227=1, "have", "missing"),IF('Currently Exported 2'!F227=1, "extra", "ignore"))</f>
        <v>ignore</v>
      </c>
      <c r="G227" s="1" t="str">
        <f ca="1">IF(OR(procTags!G227="white",procTags!G227="yellow",procTags!G227="grey"),IF('Currently Exported 2'!G227=1, "have", "missing"),IF('Currently Exported 2'!G227=1, "extra", "ignore"))</f>
        <v>ignore</v>
      </c>
      <c r="H227" s="1" t="str">
        <f ca="1">IF(OR(procTags!H227="white",procTags!H227="yellow",procTags!H227="grey"),IF('Currently Exported 2'!H227=1, "have", "missing"),IF('Currently Exported 2'!H227=1, "extra", "ignore"))</f>
        <v>ignore</v>
      </c>
      <c r="I227" s="1" t="str">
        <f ca="1">IF(OR(procTags!I227="white",procTags!I227="yellow",procTags!I227="grey"),IF('Currently Exported 2'!I227=1, "have", "missing"),IF('Currently Exported 2'!I227=1, "extra", "ignore"))</f>
        <v>ignore</v>
      </c>
      <c r="J227" s="1" t="str">
        <f ca="1">IF(OR(procTags!J227="white",procTags!J227="yellow",procTags!J227="grey"),IF('Currently Exported 2'!J227=1, "have", "missing"),IF('Currently Exported 2'!J227=1, "extra", "ignore"))</f>
        <v>ignore</v>
      </c>
      <c r="K227" s="1" t="str">
        <f ca="1">IF(OR(procTags!K227="white",procTags!K227="yellow",procTags!K227="grey"),IF('Currently Exported 2'!K227=1, "have", "missing"),IF('Currently Exported 2'!K227=1, "extra", "ignore"))</f>
        <v>ignore</v>
      </c>
      <c r="L227" s="1" t="str">
        <f ca="1">IF(OR(procTags!L227="white",procTags!L227="yellow",procTags!L227="grey"),IF('Currently Exported 2'!L227=1, "have", "missing"),IF('Currently Exported 2'!L227=1, "extra", "ignore"))</f>
        <v>ignore</v>
      </c>
      <c r="M227" s="1" t="str">
        <f ca="1">IF(OR(procTags!M227="white",procTags!M227="yellow",procTags!M227="grey"),IF('Currently Exported 2'!M227=1, "have", "missing"),IF('Currently Exported 2'!M227=1, "extra", "ignore"))</f>
        <v>ignore</v>
      </c>
      <c r="N227" s="1" t="str">
        <f ca="1">IF(OR(procTags!N227="white",procTags!N227="yellow",procTags!N227="grey"),IF('Currently Exported 2'!N227=1, "have", "missing"),IF('Currently Exported 2'!N227=1, "extra", "ignore"))</f>
        <v>ignore</v>
      </c>
      <c r="O227" s="1" t="str">
        <f ca="1">IF(OR(procTags!O227="white",procTags!O227="yellow",procTags!O227="grey"),IF('Currently Exported 2'!O227=1, "have", "missing"),IF('Currently Exported 2'!O227=1, "extra", "ignore"))</f>
        <v>ignore</v>
      </c>
      <c r="P227" s="1" t="str">
        <f ca="1">IF(OR(procTags!P227="white",procTags!P227="yellow",procTags!P227="grey"),IF('Currently Exported 2'!P227=1, "have", "missing"),IF('Currently Exported 2'!P227=1, "extra", "ignore"))</f>
        <v>ignore</v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>
        <f ca="1">IF(OR(procTags!B228="white",procTags!B228="yellow",procTags!B228="grey"),IF('Currently Exported 2'!B228=1, "have", "missing"),IF('Currently Exported 2'!B228=1, "extra", "ignore"))</f>
        <v>ignore</v>
      </c>
      <c r="C228" s="1" t="str">
        <f ca="1">IF(OR(procTags!C228="white",procTags!C228="yellow",procTags!C228="grey"),IF('Currently Exported 2'!C228=1, "have", "missing"),IF('Currently Exported 2'!C228=1, "extra", "ignore"))</f>
        <v>ignore</v>
      </c>
      <c r="D228" s="1" t="str">
        <f ca="1">IF(OR(procTags!D228="white",procTags!D228="yellow",procTags!D228="grey"),IF('Currently Exported 2'!D228=1, "have", "missing"),IF('Currently Exported 2'!D228=1, "extra", "ignore"))</f>
        <v>ignore</v>
      </c>
      <c r="E228" s="1" t="str">
        <f ca="1">IF(OR(procTags!E228="white",procTags!E228="yellow",procTags!E228="grey"),IF('Currently Exported 2'!E228=1, "have", "missing"),IF('Currently Exported 2'!E228=1, "extra", "ignore"))</f>
        <v>ignore</v>
      </c>
      <c r="F228" s="1" t="str">
        <f ca="1">IF(OR(procTags!F228="white",procTags!F228="yellow",procTags!F228="grey"),IF('Currently Exported 2'!F228=1, "have", "missing"),IF('Currently Exported 2'!F228=1, "extra", "ignore"))</f>
        <v>ignore</v>
      </c>
      <c r="G228" s="1" t="str">
        <f ca="1">IF(OR(procTags!G228="white",procTags!G228="yellow",procTags!G228="grey"),IF('Currently Exported 2'!G228=1, "have", "missing"),IF('Currently Exported 2'!G228=1, "extra", "ignore"))</f>
        <v>ignore</v>
      </c>
      <c r="H228" s="1" t="str">
        <f ca="1">IF(OR(procTags!H228="white",procTags!H228="yellow",procTags!H228="grey"),IF('Currently Exported 2'!H228=1, "have", "missing"),IF('Currently Exported 2'!H228=1, "extra", "ignore"))</f>
        <v>ignore</v>
      </c>
      <c r="I228" s="1" t="str">
        <f ca="1">IF(OR(procTags!I228="white",procTags!I228="yellow",procTags!I228="grey"),IF('Currently Exported 2'!I228=1, "have", "missing"),IF('Currently Exported 2'!I228=1, "extra", "ignore"))</f>
        <v>ignore</v>
      </c>
      <c r="J228" s="1" t="str">
        <f ca="1">IF(OR(procTags!J228="white",procTags!J228="yellow",procTags!J228="grey"),IF('Currently Exported 2'!J228=1, "have", "missing"),IF('Currently Exported 2'!J228=1, "extra", "ignore"))</f>
        <v>ignore</v>
      </c>
      <c r="K228" s="1" t="str">
        <f ca="1">IF(OR(procTags!K228="white",procTags!K228="yellow",procTags!K228="grey"),IF('Currently Exported 2'!K228=1, "have", "missing"),IF('Currently Exported 2'!K228=1, "extra", "ignore"))</f>
        <v>ignore</v>
      </c>
      <c r="L228" s="1" t="str">
        <f ca="1">IF(OR(procTags!L228="white",procTags!L228="yellow",procTags!L228="grey"),IF('Currently Exported 2'!L228=1, "have", "missing"),IF('Currently Exported 2'!L228=1, "extra", "ignore"))</f>
        <v>ignore</v>
      </c>
      <c r="M228" s="1" t="str">
        <f ca="1">IF(OR(procTags!M228="white",procTags!M228="yellow",procTags!M228="grey"),IF('Currently Exported 2'!M228=1, "have", "missing"),IF('Currently Exported 2'!M228=1, "extra", "ignore"))</f>
        <v>ignore</v>
      </c>
      <c r="N228" s="1" t="str">
        <f ca="1">IF(OR(procTags!N228="white",procTags!N228="yellow",procTags!N228="grey"),IF('Currently Exported 2'!N228=1, "have", "missing"),IF('Currently Exported 2'!N228=1, "extra", "ignore"))</f>
        <v>ignore</v>
      </c>
      <c r="O228" s="1" t="str">
        <f ca="1">IF(OR(procTags!O228="white",procTags!O228="yellow",procTags!O228="grey"),IF('Currently Exported 2'!O228=1, "have", "missing"),IF('Currently Exported 2'!O228=1, "extra", "ignore"))</f>
        <v>ignore</v>
      </c>
      <c r="P228" s="1" t="str">
        <f ca="1">IF(OR(procTags!P228="white",procTags!P228="yellow",procTags!P228="grey"),IF('Currently Exported 2'!P228=1, "have", "missing"),IF('Currently Exported 2'!P228=1, "extra", "ignore"))</f>
        <v>ignore</v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>
        <f ca="1">IF(OR(procTags!B229="white",procTags!B229="yellow",procTags!B229="grey"),IF('Currently Exported 2'!B229=1, "have", "missing"),IF('Currently Exported 2'!B229=1, "extra", "ignore"))</f>
        <v>ignore</v>
      </c>
      <c r="C229" s="1" t="str">
        <f ca="1">IF(OR(procTags!C229="white",procTags!C229="yellow",procTags!C229="grey"),IF('Currently Exported 2'!C229=1, "have", "missing"),IF('Currently Exported 2'!C229=1, "extra", "ignore"))</f>
        <v>ignore</v>
      </c>
      <c r="D229" s="1" t="str">
        <f ca="1">IF(OR(procTags!D229="white",procTags!D229="yellow",procTags!D229="grey"),IF('Currently Exported 2'!D229=1, "have", "missing"),IF('Currently Exported 2'!D229=1, "extra", "ignore"))</f>
        <v>ignore</v>
      </c>
      <c r="E229" s="1" t="str">
        <f ca="1">IF(OR(procTags!E229="white",procTags!E229="yellow",procTags!E229="grey"),IF('Currently Exported 2'!E229=1, "have", "missing"),IF('Currently Exported 2'!E229=1, "extra", "ignore"))</f>
        <v>ignore</v>
      </c>
      <c r="F229" s="1" t="str">
        <f ca="1">IF(OR(procTags!F229="white",procTags!F229="yellow",procTags!F229="grey"),IF('Currently Exported 2'!F229=1, "have", "missing"),IF('Currently Exported 2'!F229=1, "extra", "ignore"))</f>
        <v>ignore</v>
      </c>
      <c r="G229" s="1" t="str">
        <f ca="1">IF(OR(procTags!G229="white",procTags!G229="yellow",procTags!G229="grey"),IF('Currently Exported 2'!G229=1, "have", "missing"),IF('Currently Exported 2'!G229=1, "extra", "ignore"))</f>
        <v>ignore</v>
      </c>
      <c r="H229" s="1" t="str">
        <f ca="1">IF(OR(procTags!H229="white",procTags!H229="yellow",procTags!H229="grey"),IF('Currently Exported 2'!H229=1, "have", "missing"),IF('Currently Exported 2'!H229=1, "extra", "ignore"))</f>
        <v>ignore</v>
      </c>
      <c r="I229" s="1" t="str">
        <f ca="1">IF(OR(procTags!I229="white",procTags!I229="yellow",procTags!I229="grey"),IF('Currently Exported 2'!I229=1, "have", "missing"),IF('Currently Exported 2'!I229=1, "extra", "ignore"))</f>
        <v>ignore</v>
      </c>
      <c r="J229" s="1" t="str">
        <f ca="1">IF(OR(procTags!J229="white",procTags!J229="yellow",procTags!J229="grey"),IF('Currently Exported 2'!J229=1, "have", "missing"),IF('Currently Exported 2'!J229=1, "extra", "ignore"))</f>
        <v>ignore</v>
      </c>
      <c r="K229" s="1" t="str">
        <f ca="1">IF(OR(procTags!K229="white",procTags!K229="yellow",procTags!K229="grey"),IF('Currently Exported 2'!K229=1, "have", "missing"),IF('Currently Exported 2'!K229=1, "extra", "ignore"))</f>
        <v>ignore</v>
      </c>
      <c r="L229" s="1" t="str">
        <f ca="1">IF(OR(procTags!L229="white",procTags!L229="yellow",procTags!L229="grey"),IF('Currently Exported 2'!L229=1, "have", "missing"),IF('Currently Exported 2'!L229=1, "extra", "ignore"))</f>
        <v>ignore</v>
      </c>
      <c r="M229" s="1" t="str">
        <f ca="1">IF(OR(procTags!M229="white",procTags!M229="yellow",procTags!M229="grey"),IF('Currently Exported 2'!M229=1, "have", "missing"),IF('Currently Exported 2'!M229=1, "extra", "ignore"))</f>
        <v>ignore</v>
      </c>
      <c r="N229" s="1" t="str">
        <f ca="1">IF(OR(procTags!N229="white",procTags!N229="yellow",procTags!N229="grey"),IF('Currently Exported 2'!N229=1, "have", "missing"),IF('Currently Exported 2'!N229=1, "extra", "ignore"))</f>
        <v>ignore</v>
      </c>
      <c r="O229" s="1" t="str">
        <f ca="1">IF(OR(procTags!O229="white",procTags!O229="yellow",procTags!O229="grey"),IF('Currently Exported 2'!O229=1, "have", "missing"),IF('Currently Exported 2'!O229=1, "extra", "ignore"))</f>
        <v>ignore</v>
      </c>
      <c r="P229" s="1" t="str">
        <f ca="1">IF(OR(procTags!P229="white",procTags!P229="yellow",procTags!P229="grey"),IF('Currently Exported 2'!P229=1, "have", "missing"),IF('Currently Exported 2'!P229=1, "extra", "ignore"))</f>
        <v>ignore</v>
      </c>
    </row>
    <row r="230" spans="1:16" x14ac:dyDescent="0.2">
      <c r="A230" s="1" t="str">
        <f ca="1">IFERROR(__xludf.DUMMYFUNCTION("""COMPUTED_VALUE"""),"realtime\epa_dp")</f>
        <v>realtime\epa_dp</v>
      </c>
      <c r="B230" s="1" t="str">
        <f ca="1">IF(OR(procTags!B230="white",procTags!B230="yellow",procTags!B230="grey"),IF('Currently Exported 2'!B230=1, "have", "missing"),IF('Currently Exported 2'!B230=1, "extra", "ignore"))</f>
        <v>ignore</v>
      </c>
      <c r="C230" s="1" t="str">
        <f ca="1">IF(OR(procTags!C230="white",procTags!C230="yellow",procTags!C230="grey"),IF('Currently Exported 2'!C230=1, "have", "missing"),IF('Currently Exported 2'!C230=1, "extra", "ignore"))</f>
        <v>ignore</v>
      </c>
      <c r="D230" s="1" t="str">
        <f ca="1">IF(OR(procTags!D230="white",procTags!D230="yellow",procTags!D230="grey"),IF('Currently Exported 2'!D230=1, "have", "missing"),IF('Currently Exported 2'!D230=1, "extra", "ignore"))</f>
        <v>ignore</v>
      </c>
      <c r="E230" s="1" t="str">
        <f ca="1">IF(OR(procTags!E230="white",procTags!E230="yellow",procTags!E230="grey"),IF('Currently Exported 2'!E230=1, "have", "missing"),IF('Currently Exported 2'!E230=1, "extra", "ignore"))</f>
        <v>ignore</v>
      </c>
      <c r="F230" s="1" t="str">
        <f ca="1">IF(OR(procTags!F230="white",procTags!F230="yellow",procTags!F230="grey"),IF('Currently Exported 2'!F230=1, "have", "missing"),IF('Currently Exported 2'!F230=1, "extra", "ignore"))</f>
        <v>ignore</v>
      </c>
      <c r="G230" s="1" t="str">
        <f ca="1">IF(OR(procTags!G230="white",procTags!G230="yellow",procTags!G230="grey"),IF('Currently Exported 2'!G230=1, "have", "missing"),IF('Currently Exported 2'!G230=1, "extra", "ignore"))</f>
        <v>ignore</v>
      </c>
      <c r="H230" s="1" t="str">
        <f ca="1">IF(OR(procTags!H230="white",procTags!H230="yellow",procTags!H230="grey"),IF('Currently Exported 2'!H230=1, "have", "missing"),IF('Currently Exported 2'!H230=1, "extra", "ignore"))</f>
        <v>ignore</v>
      </c>
      <c r="I230" s="1" t="str">
        <f ca="1">IF(OR(procTags!I230="white",procTags!I230="yellow",procTags!I230="grey"),IF('Currently Exported 2'!I230=1, "have", "missing"),IF('Currently Exported 2'!I230=1, "extra", "ignore"))</f>
        <v>ignore</v>
      </c>
      <c r="J230" s="1" t="str">
        <f ca="1">IF(OR(procTags!J230="white",procTags!J230="yellow",procTags!J230="grey"),IF('Currently Exported 2'!J230=1, "have", "missing"),IF('Currently Exported 2'!J230=1, "extra", "ignore"))</f>
        <v>ignore</v>
      </c>
      <c r="K230" s="1" t="str">
        <f ca="1">IF(OR(procTags!K230="white",procTags!K230="yellow",procTags!K230="grey"),IF('Currently Exported 2'!K230=1, "have", "missing"),IF('Currently Exported 2'!K230=1, "extra", "ignore"))</f>
        <v>ignore</v>
      </c>
      <c r="L230" s="1" t="str">
        <f ca="1">IF(OR(procTags!L230="white",procTags!L230="yellow",procTags!L230="grey"),IF('Currently Exported 2'!L230=1, "have", "missing"),IF('Currently Exported 2'!L230=1, "extra", "ignore"))</f>
        <v>ignore</v>
      </c>
      <c r="M230" s="1" t="str">
        <f ca="1">IF(OR(procTags!M230="white",procTags!M230="yellow",procTags!M230="grey"),IF('Currently Exported 2'!M230=1, "have", "missing"),IF('Currently Exported 2'!M230=1, "extra", "ignore"))</f>
        <v>ignore</v>
      </c>
      <c r="N230" s="1" t="str">
        <f ca="1">IF(OR(procTags!N230="white",procTags!N230="yellow",procTags!N230="grey"),IF('Currently Exported 2'!N230=1, "have", "missing"),IF('Currently Exported 2'!N230=1, "extra", "ignore"))</f>
        <v>ignore</v>
      </c>
      <c r="O230" s="1" t="str">
        <f ca="1">IF(OR(procTags!O230="white",procTags!O230="yellow",procTags!O230="grey"),IF('Currently Exported 2'!O230=1, "have", "missing"),IF('Currently Exported 2'!O230=1, "extra", "ignore"))</f>
        <v>ignore</v>
      </c>
      <c r="P230" s="1" t="str">
        <f ca="1">IF(OR(procTags!P230="white",procTags!P230="yellow",procTags!P230="grey"),IF('Currently Exported 2'!P230=1, "have", "missing"),IF('Currently Exported 2'!P230=1, "extra", "ignore"))</f>
        <v>extra</v>
      </c>
    </row>
    <row r="231" spans="1:16" x14ac:dyDescent="0.2">
      <c r="A231" s="1" t="str">
        <f ca="1">IFERROR(__xludf.DUMMYFUNCTION("""COMPUTED_VALUE"""),"realtime\epa_rh")</f>
        <v>realtime\epa_rh</v>
      </c>
      <c r="B231" s="1" t="str">
        <f ca="1">IF(OR(procTags!B231="white",procTags!B231="yellow",procTags!B231="grey"),IF('Currently Exported 2'!B231=1, "have", "missing"),IF('Currently Exported 2'!B231=1, "extra", "ignore"))</f>
        <v>ignore</v>
      </c>
      <c r="C231" s="1" t="str">
        <f ca="1">IF(OR(procTags!C231="white",procTags!C231="yellow",procTags!C231="grey"),IF('Currently Exported 2'!C231=1, "have", "missing"),IF('Currently Exported 2'!C231=1, "extra", "ignore"))</f>
        <v>ignore</v>
      </c>
      <c r="D231" s="1" t="str">
        <f ca="1">IF(OR(procTags!D231="white",procTags!D231="yellow",procTags!D231="grey"),IF('Currently Exported 2'!D231=1, "have", "missing"),IF('Currently Exported 2'!D231=1, "extra", "ignore"))</f>
        <v>ignore</v>
      </c>
      <c r="E231" s="1" t="str">
        <f ca="1">IF(OR(procTags!E231="white",procTags!E231="yellow",procTags!E231="grey"),IF('Currently Exported 2'!E231=1, "have", "missing"),IF('Currently Exported 2'!E231=1, "extra", "ignore"))</f>
        <v>ignore</v>
      </c>
      <c r="F231" s="1" t="str">
        <f ca="1">IF(OR(procTags!F231="white",procTags!F231="yellow",procTags!F231="grey"),IF('Currently Exported 2'!F231=1, "have", "missing"),IF('Currently Exported 2'!F231=1, "extra", "ignore"))</f>
        <v>ignore</v>
      </c>
      <c r="G231" s="1" t="str">
        <f ca="1">IF(OR(procTags!G231="white",procTags!G231="yellow",procTags!G231="grey"),IF('Currently Exported 2'!G231=1, "have", "missing"),IF('Currently Exported 2'!G231=1, "extra", "ignore"))</f>
        <v>ignore</v>
      </c>
      <c r="H231" s="1" t="str">
        <f ca="1">IF(OR(procTags!H231="white",procTags!H231="yellow",procTags!H231="grey"),IF('Currently Exported 2'!H231=1, "have", "missing"),IF('Currently Exported 2'!H231=1, "extra", "ignore"))</f>
        <v>ignore</v>
      </c>
      <c r="I231" s="1" t="str">
        <f ca="1">IF(OR(procTags!I231="white",procTags!I231="yellow",procTags!I231="grey"),IF('Currently Exported 2'!I231=1, "have", "missing"),IF('Currently Exported 2'!I231=1, "extra", "ignore"))</f>
        <v>ignore</v>
      </c>
      <c r="J231" s="1" t="str">
        <f ca="1">IF(OR(procTags!J231="white",procTags!J231="yellow",procTags!J231="grey"),IF('Currently Exported 2'!J231=1, "have", "missing"),IF('Currently Exported 2'!J231=1, "extra", "ignore"))</f>
        <v>ignore</v>
      </c>
      <c r="K231" s="1" t="str">
        <f ca="1">IF(OR(procTags!K231="white",procTags!K231="yellow",procTags!K231="grey"),IF('Currently Exported 2'!K231=1, "have", "missing"),IF('Currently Exported 2'!K231=1, "extra", "ignore"))</f>
        <v>ignore</v>
      </c>
      <c r="L231" s="1" t="str">
        <f ca="1">IF(OR(procTags!L231="white",procTags!L231="yellow",procTags!L231="grey"),IF('Currently Exported 2'!L231=1, "have", "missing"),IF('Currently Exported 2'!L231=1, "extra", "ignore"))</f>
        <v>ignore</v>
      </c>
      <c r="M231" s="1" t="str">
        <f ca="1">IF(OR(procTags!M231="white",procTags!M231="yellow",procTags!M231="grey"),IF('Currently Exported 2'!M231=1, "have", "missing"),IF('Currently Exported 2'!M231=1, "extra", "ignore"))</f>
        <v>ignore</v>
      </c>
      <c r="N231" s="1" t="str">
        <f ca="1">IF(OR(procTags!N231="white",procTags!N231="yellow",procTags!N231="grey"),IF('Currently Exported 2'!N231=1, "have", "missing"),IF('Currently Exported 2'!N231=1, "extra", "ignore"))</f>
        <v>ignore</v>
      </c>
      <c r="O231" s="1" t="str">
        <f ca="1">IF(OR(procTags!O231="white",procTags!O231="yellow",procTags!O231="grey"),IF('Currently Exported 2'!O231=1, "have", "missing"),IF('Currently Exported 2'!O231=1, "extra", "ignore"))</f>
        <v>ignore</v>
      </c>
      <c r="P231" s="1" t="str">
        <f ca="1">IF(OR(procTags!P231="white",procTags!P231="yellow",procTags!P231="grey"),IF('Currently Exported 2'!P231=1, "have", "missing"),IF('Currently Exported 2'!P231=1, "extra", "ignore"))</f>
        <v>extra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>
        <f ca="1">IF(OR(procTags!B232="white",procTags!B232="yellow",procTags!B232="grey"),IF('Currently Exported 2'!B232=1, "have", "missing"),IF('Currently Exported 2'!B232=1, "extra", "ignore"))</f>
        <v>ignore</v>
      </c>
      <c r="C232" s="1" t="str">
        <f ca="1">IF(OR(procTags!C232="white",procTags!C232="yellow",procTags!C232="grey"),IF('Currently Exported 2'!C232=1, "have", "missing"),IF('Currently Exported 2'!C232=1, "extra", "ignore"))</f>
        <v>ignore</v>
      </c>
      <c r="D232" s="1" t="str">
        <f ca="1">IF(OR(procTags!D232="white",procTags!D232="yellow",procTags!D232="grey"),IF('Currently Exported 2'!D232=1, "have", "missing"),IF('Currently Exported 2'!D232=1, "extra", "ignore"))</f>
        <v>ignore</v>
      </c>
      <c r="E232" s="1" t="str">
        <f ca="1">IF(OR(procTags!E232="white",procTags!E232="yellow",procTags!E232="grey"),IF('Currently Exported 2'!E232=1, "have", "missing"),IF('Currently Exported 2'!E232=1, "extra", "ignore"))</f>
        <v>ignore</v>
      </c>
      <c r="F232" s="1" t="str">
        <f ca="1">IF(OR(procTags!F232="white",procTags!F232="yellow",procTags!F232="grey"),IF('Currently Exported 2'!F232=1, "have", "missing"),IF('Currently Exported 2'!F232=1, "extra", "ignore"))</f>
        <v>ignore</v>
      </c>
      <c r="G232" s="1" t="str">
        <f ca="1">IF(OR(procTags!G232="white",procTags!G232="yellow",procTags!G232="grey"),IF('Currently Exported 2'!G232=1, "have", "missing"),IF('Currently Exported 2'!G232=1, "extra", "ignore"))</f>
        <v>ignore</v>
      </c>
      <c r="H232" s="1" t="str">
        <f ca="1">IF(OR(procTags!H232="white",procTags!H232="yellow",procTags!H232="grey"),IF('Currently Exported 2'!H232=1, "have", "missing"),IF('Currently Exported 2'!H232=1, "extra", "ignore"))</f>
        <v>ignore</v>
      </c>
      <c r="I232" s="1" t="str">
        <f ca="1">IF(OR(procTags!I232="white",procTags!I232="yellow",procTags!I232="grey"),IF('Currently Exported 2'!I232=1, "have", "missing"),IF('Currently Exported 2'!I232=1, "extra", "ignore"))</f>
        <v>ignore</v>
      </c>
      <c r="J232" s="1" t="str">
        <f ca="1">IF(OR(procTags!J232="white",procTags!J232="yellow",procTags!J232="grey"),IF('Currently Exported 2'!J232=1, "have", "missing"),IF('Currently Exported 2'!J232=1, "extra", "ignore"))</f>
        <v>ignore</v>
      </c>
      <c r="K232" s="1" t="str">
        <f ca="1">IF(OR(procTags!K232="white",procTags!K232="yellow",procTags!K232="grey"),IF('Currently Exported 2'!K232=1, "have", "missing"),IF('Currently Exported 2'!K232=1, "extra", "ignore"))</f>
        <v>ignore</v>
      </c>
      <c r="L232" s="1" t="str">
        <f ca="1">IF(OR(procTags!L232="white",procTags!L232="yellow",procTags!L232="grey"),IF('Currently Exported 2'!L232=1, "have", "missing"),IF('Currently Exported 2'!L232=1, "extra", "ignore"))</f>
        <v>ignore</v>
      </c>
      <c r="M232" s="1" t="str">
        <f ca="1">IF(OR(procTags!M232="white",procTags!M232="yellow",procTags!M232="grey"),IF('Currently Exported 2'!M232=1, "have", "missing"),IF('Currently Exported 2'!M232=1, "extra", "ignore"))</f>
        <v>ignore</v>
      </c>
      <c r="N232" s="1" t="str">
        <f ca="1">IF(OR(procTags!N232="white",procTags!N232="yellow",procTags!N232="grey"),IF('Currently Exported 2'!N232=1, "have", "missing"),IF('Currently Exported 2'!N232=1, "extra", "ignore"))</f>
        <v>ignore</v>
      </c>
      <c r="O232" s="1" t="str">
        <f ca="1">IF(OR(procTags!O232="white",procTags!O232="yellow",procTags!O232="grey"),IF('Currently Exported 2'!O232=1, "have", "missing"),IF('Currently Exported 2'!O232=1, "extra", "ignore"))</f>
        <v>ignore</v>
      </c>
      <c r="P232" s="1" t="str">
        <f ca="1">IF(OR(procTags!P232="white",procTags!P232="yellow",procTags!P232="grey"),IF('Currently Exported 2'!P232=1, "have", "missing"),IF('Currently Exported 2'!P232=1, "extra", "ignore"))</f>
        <v>extra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>
        <f ca="1">IF(OR(procTags!B233="white",procTags!B233="yellow",procTags!B233="grey"),IF('Currently Exported 2'!B233=1, "have", "missing"),IF('Currently Exported 2'!B233=1, "extra", "ignore"))</f>
        <v>ignore</v>
      </c>
      <c r="C233" s="1" t="str">
        <f ca="1">IF(OR(procTags!C233="white",procTags!C233="yellow",procTags!C233="grey"),IF('Currently Exported 2'!C233=1, "have", "missing"),IF('Currently Exported 2'!C233=1, "extra", "ignore"))</f>
        <v>ignore</v>
      </c>
      <c r="D233" s="1" t="str">
        <f ca="1">IF(OR(procTags!D233="white",procTags!D233="yellow",procTags!D233="grey"),IF('Currently Exported 2'!D233=1, "have", "missing"),IF('Currently Exported 2'!D233=1, "extra", "ignore"))</f>
        <v>ignore</v>
      </c>
      <c r="E233" s="1" t="str">
        <f ca="1">IF(OR(procTags!E233="white",procTags!E233="yellow",procTags!E233="grey"),IF('Currently Exported 2'!E233=1, "have", "missing"),IF('Currently Exported 2'!E233=1, "extra", "ignore"))</f>
        <v>ignore</v>
      </c>
      <c r="F233" s="1" t="str">
        <f ca="1">IF(OR(procTags!F233="white",procTags!F233="yellow",procTags!F233="grey"),IF('Currently Exported 2'!F233=1, "have", "missing"),IF('Currently Exported 2'!F233=1, "extra", "ignore"))</f>
        <v>ignore</v>
      </c>
      <c r="G233" s="1" t="str">
        <f ca="1">IF(OR(procTags!G233="white",procTags!G233="yellow",procTags!G233="grey"),IF('Currently Exported 2'!G233=1, "have", "missing"),IF('Currently Exported 2'!G233=1, "extra", "ignore"))</f>
        <v>ignore</v>
      </c>
      <c r="H233" s="1" t="str">
        <f ca="1">IF(OR(procTags!H233="white",procTags!H233="yellow",procTags!H233="grey"),IF('Currently Exported 2'!H233=1, "have", "missing"),IF('Currently Exported 2'!H233=1, "extra", "ignore"))</f>
        <v>ignore</v>
      </c>
      <c r="I233" s="1" t="str">
        <f ca="1">IF(OR(procTags!I233="white",procTags!I233="yellow",procTags!I233="grey"),IF('Currently Exported 2'!I233=1, "have", "missing"),IF('Currently Exported 2'!I233=1, "extra", "ignore"))</f>
        <v>ignore</v>
      </c>
      <c r="J233" s="1" t="str">
        <f ca="1">IF(OR(procTags!J233="white",procTags!J233="yellow",procTags!J233="grey"),IF('Currently Exported 2'!J233=1, "have", "missing"),IF('Currently Exported 2'!J233=1, "extra", "ignore"))</f>
        <v>ignore</v>
      </c>
      <c r="K233" s="1" t="str">
        <f ca="1">IF(OR(procTags!K233="white",procTags!K233="yellow",procTags!K233="grey"),IF('Currently Exported 2'!K233=1, "have", "missing"),IF('Currently Exported 2'!K233=1, "extra", "ignore"))</f>
        <v>ignore</v>
      </c>
      <c r="L233" s="1" t="str">
        <f ca="1">IF(OR(procTags!L233="white",procTags!L233="yellow",procTags!L233="grey"),IF('Currently Exported 2'!L233=1, "have", "missing"),IF('Currently Exported 2'!L233=1, "extra", "ignore"))</f>
        <v>ignore</v>
      </c>
      <c r="M233" s="1" t="str">
        <f ca="1">IF(OR(procTags!M233="white",procTags!M233="yellow",procTags!M233="grey"),IF('Currently Exported 2'!M233=1, "have", "missing"),IF('Currently Exported 2'!M233=1, "extra", "ignore"))</f>
        <v>ignore</v>
      </c>
      <c r="N233" s="1" t="str">
        <f ca="1">IF(OR(procTags!N233="white",procTags!N233="yellow",procTags!N233="grey"),IF('Currently Exported 2'!N233=1, "have", "missing"),IF('Currently Exported 2'!N233=1, "extra", "ignore"))</f>
        <v>ignore</v>
      </c>
      <c r="O233" s="1" t="str">
        <f ca="1">IF(OR(procTags!O233="white",procTags!O233="yellow",procTags!O233="grey"),IF('Currently Exported 2'!O233=1, "have", "missing"),IF('Currently Exported 2'!O233=1, "extra", "ignore"))</f>
        <v>ignore</v>
      </c>
      <c r="P233" s="1" t="str">
        <f ca="1">IF(OR(procTags!P233="white",procTags!P233="yellow",procTags!P233="grey"),IF('Currently Exported 2'!P233=1, "have", "missing"),IF('Currently Exported 2'!P233=1, "extra", "ignore"))</f>
        <v>extra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>
        <f ca="1">IF(OR(procTags!B234="white",procTags!B234="yellow",procTags!B234="grey"),IF('Currently Exported 2'!B234=1, "have", "missing"),IF('Currently Exported 2'!B234=1, "extra", "ignore"))</f>
        <v>ignore</v>
      </c>
      <c r="C234" s="1" t="str">
        <f ca="1">IF(OR(procTags!C234="white",procTags!C234="yellow",procTags!C234="grey"),IF('Currently Exported 2'!C234=1, "have", "missing"),IF('Currently Exported 2'!C234=1, "extra", "ignore"))</f>
        <v>ignore</v>
      </c>
      <c r="D234" s="1" t="str">
        <f ca="1">IF(OR(procTags!D234="white",procTags!D234="yellow",procTags!D234="grey"),IF('Currently Exported 2'!D234=1, "have", "missing"),IF('Currently Exported 2'!D234=1, "extra", "ignore"))</f>
        <v>ignore</v>
      </c>
      <c r="E234" s="1" t="str">
        <f ca="1">IF(OR(procTags!E234="white",procTags!E234="yellow",procTags!E234="grey"),IF('Currently Exported 2'!E234=1, "have", "missing"),IF('Currently Exported 2'!E234=1, "extra", "ignore"))</f>
        <v>ignore</v>
      </c>
      <c r="F234" s="1" t="str">
        <f ca="1">IF(OR(procTags!F234="white",procTags!F234="yellow",procTags!F234="grey"),IF('Currently Exported 2'!F234=1, "have", "missing"),IF('Currently Exported 2'!F234=1, "extra", "ignore"))</f>
        <v>ignore</v>
      </c>
      <c r="G234" s="1" t="str">
        <f ca="1">IF(OR(procTags!G234="white",procTags!G234="yellow",procTags!G234="grey"),IF('Currently Exported 2'!G234=1, "have", "missing"),IF('Currently Exported 2'!G234=1, "extra", "ignore"))</f>
        <v>ignore</v>
      </c>
      <c r="H234" s="1" t="str">
        <f ca="1">IF(OR(procTags!H234="white",procTags!H234="yellow",procTags!H234="grey"),IF('Currently Exported 2'!H234=1, "have", "missing"),IF('Currently Exported 2'!H234=1, "extra", "ignore"))</f>
        <v>ignore</v>
      </c>
      <c r="I234" s="1" t="str">
        <f ca="1">IF(OR(procTags!I234="white",procTags!I234="yellow",procTags!I234="grey"),IF('Currently Exported 2'!I234=1, "have", "missing"),IF('Currently Exported 2'!I234=1, "extra", "ignore"))</f>
        <v>ignore</v>
      </c>
      <c r="J234" s="1" t="str">
        <f ca="1">IF(OR(procTags!J234="white",procTags!J234="yellow",procTags!J234="grey"),IF('Currently Exported 2'!J234=1, "have", "missing"),IF('Currently Exported 2'!J234=1, "extra", "ignore"))</f>
        <v>ignore</v>
      </c>
      <c r="K234" s="1" t="str">
        <f ca="1">IF(OR(procTags!K234="white",procTags!K234="yellow",procTags!K234="grey"),IF('Currently Exported 2'!K234=1, "have", "missing"),IF('Currently Exported 2'!K234=1, "extra", "ignore"))</f>
        <v>ignore</v>
      </c>
      <c r="L234" s="1" t="str">
        <f ca="1">IF(OR(procTags!L234="white",procTags!L234="yellow",procTags!L234="grey"),IF('Currently Exported 2'!L234=1, "have", "missing"),IF('Currently Exported 2'!L234=1, "extra", "ignore"))</f>
        <v>ignore</v>
      </c>
      <c r="M234" s="1" t="str">
        <f ca="1">IF(OR(procTags!M234="white",procTags!M234="yellow",procTags!M234="grey"),IF('Currently Exported 2'!M234=1, "have", "missing"),IF('Currently Exported 2'!M234=1, "extra", "ignore"))</f>
        <v>ignore</v>
      </c>
      <c r="N234" s="1" t="str">
        <f ca="1">IF(OR(procTags!N234="white",procTags!N234="yellow",procTags!N234="grey"),IF('Currently Exported 2'!N234=1, "have", "missing"),IF('Currently Exported 2'!N234=1, "extra", "ignore"))</f>
        <v>ignore</v>
      </c>
      <c r="O234" s="1" t="str">
        <f ca="1">IF(OR(procTags!O234="white",procTags!O234="yellow",procTags!O234="grey"),IF('Currently Exported 2'!O234=1, "have", "missing"),IF('Currently Exported 2'!O234=1, "extra", "ignore"))</f>
        <v>ignore</v>
      </c>
      <c r="P234" s="1" t="str">
        <f ca="1">IF(OR(procTags!P234="white",procTags!P234="yellow",procTags!P234="grey"),IF('Currently Exported 2'!P234=1, "have", "missing"),IF('Currently Exported 2'!P234=1, "extra", "ignore"))</f>
        <v>extra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>
        <f ca="1">IF(OR(procTags!B235="white",procTags!B235="yellow",procTags!B235="grey"),IF('Currently Exported 2'!B235=1, "have", "missing"),IF('Currently Exported 2'!B235=1, "extra", "ignore"))</f>
        <v>ignore</v>
      </c>
      <c r="C235" s="1" t="str">
        <f ca="1">IF(OR(procTags!C235="white",procTags!C235="yellow",procTags!C235="grey"),IF('Currently Exported 2'!C235=1, "have", "missing"),IF('Currently Exported 2'!C235=1, "extra", "ignore"))</f>
        <v>ignore</v>
      </c>
      <c r="D235" s="1" t="str">
        <f ca="1">IF(OR(procTags!D235="white",procTags!D235="yellow",procTags!D235="grey"),IF('Currently Exported 2'!D235=1, "have", "missing"),IF('Currently Exported 2'!D235=1, "extra", "ignore"))</f>
        <v>ignore</v>
      </c>
      <c r="E235" s="1" t="str">
        <f ca="1">IF(OR(procTags!E235="white",procTags!E235="yellow",procTags!E235="grey"),IF('Currently Exported 2'!E235=1, "have", "missing"),IF('Currently Exported 2'!E235=1, "extra", "ignore"))</f>
        <v>ignore</v>
      </c>
      <c r="F235" s="1" t="str">
        <f ca="1">IF(OR(procTags!F235="white",procTags!F235="yellow",procTags!F235="grey"),IF('Currently Exported 2'!F235=1, "have", "missing"),IF('Currently Exported 2'!F235=1, "extra", "ignore"))</f>
        <v>ignore</v>
      </c>
      <c r="G235" s="1" t="str">
        <f ca="1">IF(OR(procTags!G235="white",procTags!G235="yellow",procTags!G235="grey"),IF('Currently Exported 2'!G235=1, "have", "missing"),IF('Currently Exported 2'!G235=1, "extra", "ignore"))</f>
        <v>ignore</v>
      </c>
      <c r="H235" s="1" t="str">
        <f ca="1">IF(OR(procTags!H235="white",procTags!H235="yellow",procTags!H235="grey"),IF('Currently Exported 2'!H235=1, "have", "missing"),IF('Currently Exported 2'!H235=1, "extra", "ignore"))</f>
        <v>ignore</v>
      </c>
      <c r="I235" s="1" t="str">
        <f ca="1">IF(OR(procTags!I235="white",procTags!I235="yellow",procTags!I235="grey"),IF('Currently Exported 2'!I235=1, "have", "missing"),IF('Currently Exported 2'!I235=1, "extra", "ignore"))</f>
        <v>ignore</v>
      </c>
      <c r="J235" s="1" t="str">
        <f ca="1">IF(OR(procTags!J235="white",procTags!J235="yellow",procTags!J235="grey"),IF('Currently Exported 2'!J235=1, "have", "missing"),IF('Currently Exported 2'!J235=1, "extra", "ignore"))</f>
        <v>ignore</v>
      </c>
      <c r="K235" s="1" t="str">
        <f ca="1">IF(OR(procTags!K235="white",procTags!K235="yellow",procTags!K235="grey"),IF('Currently Exported 2'!K235=1, "have", "missing"),IF('Currently Exported 2'!K235=1, "extra", "ignore"))</f>
        <v>ignore</v>
      </c>
      <c r="L235" s="1" t="str">
        <f ca="1">IF(OR(procTags!L235="white",procTags!L235="yellow",procTags!L235="grey"),IF('Currently Exported 2'!L235=1, "have", "missing"),IF('Currently Exported 2'!L235=1, "extra", "ignore"))</f>
        <v>ignore</v>
      </c>
      <c r="M235" s="1" t="str">
        <f ca="1">IF(OR(procTags!M235="white",procTags!M235="yellow",procTags!M235="grey"),IF('Currently Exported 2'!M235=1, "have", "missing"),IF('Currently Exported 2'!M235=1, "extra", "ignore"))</f>
        <v>ignore</v>
      </c>
      <c r="N235" s="1" t="str">
        <f ca="1">IF(OR(procTags!N235="white",procTags!N235="yellow",procTags!N235="grey"),IF('Currently Exported 2'!N235=1, "have", "missing"),IF('Currently Exported 2'!N235=1, "extra", "ignore"))</f>
        <v>ignore</v>
      </c>
      <c r="O235" s="1" t="str">
        <f ca="1">IF(OR(procTags!O235="white",procTags!O235="yellow",procTags!O235="grey"),IF('Currently Exported 2'!O235=1, "have", "missing"),IF('Currently Exported 2'!O235=1, "extra", "ignore"))</f>
        <v>ignore</v>
      </c>
      <c r="P235" s="1" t="str">
        <f ca="1">IF(OR(procTags!P235="white",procTags!P235="yellow",procTags!P235="grey"),IF('Currently Exported 2'!P235=1, "have", "missing"),IF('Currently Exported 2'!P235=1, "extra", "ignore"))</f>
        <v>extra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>
        <f ca="1">IF(OR(procTags!B236="white",procTags!B236="yellow",procTags!B236="grey"),IF('Currently Exported 2'!B236=1, "have", "missing"),IF('Currently Exported 2'!B236=1, "extra", "ignore"))</f>
        <v>ignore</v>
      </c>
      <c r="C236" s="1" t="str">
        <f ca="1">IF(OR(procTags!C236="white",procTags!C236="yellow",procTags!C236="grey"),IF('Currently Exported 2'!C236=1, "have", "missing"),IF('Currently Exported 2'!C236=1, "extra", "ignore"))</f>
        <v>ignore</v>
      </c>
      <c r="D236" s="1" t="str">
        <f ca="1">IF(OR(procTags!D236="white",procTags!D236="yellow",procTags!D236="grey"),IF('Currently Exported 2'!D236=1, "have", "missing"),IF('Currently Exported 2'!D236=1, "extra", "ignore"))</f>
        <v>ignore</v>
      </c>
      <c r="E236" s="1" t="str">
        <f ca="1">IF(OR(procTags!E236="white",procTags!E236="yellow",procTags!E236="grey"),IF('Currently Exported 2'!E236=1, "have", "missing"),IF('Currently Exported 2'!E236=1, "extra", "ignore"))</f>
        <v>ignore</v>
      </c>
      <c r="F236" s="1" t="str">
        <f ca="1">IF(OR(procTags!F236="white",procTags!F236="yellow",procTags!F236="grey"),IF('Currently Exported 2'!F236=1, "have", "missing"),IF('Currently Exported 2'!F236=1, "extra", "ignore"))</f>
        <v>ignore</v>
      </c>
      <c r="G236" s="1" t="str">
        <f ca="1">IF(OR(procTags!G236="white",procTags!G236="yellow",procTags!G236="grey"),IF('Currently Exported 2'!G236=1, "have", "missing"),IF('Currently Exported 2'!G236=1, "extra", "ignore"))</f>
        <v>ignore</v>
      </c>
      <c r="H236" s="1" t="str">
        <f ca="1">IF(OR(procTags!H236="white",procTags!H236="yellow",procTags!H236="grey"),IF('Currently Exported 2'!H236=1, "have", "missing"),IF('Currently Exported 2'!H236=1, "extra", "ignore"))</f>
        <v>ignore</v>
      </c>
      <c r="I236" s="1" t="str">
        <f ca="1">IF(OR(procTags!I236="white",procTags!I236="yellow",procTags!I236="grey"),IF('Currently Exported 2'!I236=1, "have", "missing"),IF('Currently Exported 2'!I236=1, "extra", "ignore"))</f>
        <v>ignore</v>
      </c>
      <c r="J236" s="1" t="str">
        <f ca="1">IF(OR(procTags!J236="white",procTags!J236="yellow",procTags!J236="grey"),IF('Currently Exported 2'!J236=1, "have", "missing"),IF('Currently Exported 2'!J236=1, "extra", "ignore"))</f>
        <v>ignore</v>
      </c>
      <c r="K236" s="1" t="str">
        <f ca="1">IF(OR(procTags!K236="white",procTags!K236="yellow",procTags!K236="grey"),IF('Currently Exported 2'!K236=1, "have", "missing"),IF('Currently Exported 2'!K236=1, "extra", "ignore"))</f>
        <v>ignore</v>
      </c>
      <c r="L236" s="1" t="str">
        <f ca="1">IF(OR(procTags!L236="white",procTags!L236="yellow",procTags!L236="grey"),IF('Currently Exported 2'!L236=1, "have", "missing"),IF('Currently Exported 2'!L236=1, "extra", "ignore"))</f>
        <v>ignore</v>
      </c>
      <c r="M236" s="1" t="str">
        <f ca="1">IF(OR(procTags!M236="white",procTags!M236="yellow",procTags!M236="grey"),IF('Currently Exported 2'!M236=1, "have", "missing"),IF('Currently Exported 2'!M236=1, "extra", "ignore"))</f>
        <v>ignore</v>
      </c>
      <c r="N236" s="1" t="str">
        <f ca="1">IF(OR(procTags!N236="white",procTags!N236="yellow",procTags!N236="grey"),IF('Currently Exported 2'!N236=1, "have", "missing"),IF('Currently Exported 2'!N236=1, "extra", "ignore"))</f>
        <v>ignore</v>
      </c>
      <c r="O236" s="1" t="str">
        <f ca="1">IF(OR(procTags!O236="white",procTags!O236="yellow",procTags!O236="grey"),IF('Currently Exported 2'!O236=1, "have", "missing"),IF('Currently Exported 2'!O236=1, "extra", "ignore"))</f>
        <v>ignore</v>
      </c>
      <c r="P236" s="1" t="str">
        <f ca="1">IF(OR(procTags!P236="white",procTags!P236="yellow",procTags!P236="grey"),IF('Currently Exported 2'!P236=1, "have", "missing"),IF('Currently Exported 2'!P236=1, "extra", "ignore"))</f>
        <v>extra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>
        <f ca="1">IF(OR(procTags!B237="white",procTags!B237="yellow",procTags!B237="grey"),IF('Currently Exported 2'!B237=1, "have", "missing"),IF('Currently Exported 2'!B237=1, "extra", "ignore"))</f>
        <v>ignore</v>
      </c>
      <c r="C237" s="1" t="str">
        <f ca="1">IF(OR(procTags!C237="white",procTags!C237="yellow",procTags!C237="grey"),IF('Currently Exported 2'!C237=1, "have", "missing"),IF('Currently Exported 2'!C237=1, "extra", "ignore"))</f>
        <v>ignore</v>
      </c>
      <c r="D237" s="1" t="str">
        <f ca="1">IF(OR(procTags!D237="white",procTags!D237="yellow",procTags!D237="grey"),IF('Currently Exported 2'!D237=1, "have", "missing"),IF('Currently Exported 2'!D237=1, "extra", "ignore"))</f>
        <v>ignore</v>
      </c>
      <c r="E237" s="1" t="str">
        <f ca="1">IF(OR(procTags!E237="white",procTags!E237="yellow",procTags!E237="grey"),IF('Currently Exported 2'!E237=1, "have", "missing"),IF('Currently Exported 2'!E237=1, "extra", "ignore"))</f>
        <v>ignore</v>
      </c>
      <c r="F237" s="1" t="str">
        <f ca="1">IF(OR(procTags!F237="white",procTags!F237="yellow",procTags!F237="grey"),IF('Currently Exported 2'!F237=1, "have", "missing"),IF('Currently Exported 2'!F237=1, "extra", "ignore"))</f>
        <v>ignore</v>
      </c>
      <c r="G237" s="1" t="str">
        <f ca="1">IF(OR(procTags!G237="white",procTags!G237="yellow",procTags!G237="grey"),IF('Currently Exported 2'!G237=1, "have", "missing"),IF('Currently Exported 2'!G237=1, "extra", "ignore"))</f>
        <v>ignore</v>
      </c>
      <c r="H237" s="1" t="str">
        <f ca="1">IF(OR(procTags!H237="white",procTags!H237="yellow",procTags!H237="grey"),IF('Currently Exported 2'!H237=1, "have", "missing"),IF('Currently Exported 2'!H237=1, "extra", "ignore"))</f>
        <v>ignore</v>
      </c>
      <c r="I237" s="1" t="str">
        <f ca="1">IF(OR(procTags!I237="white",procTags!I237="yellow",procTags!I237="grey"),IF('Currently Exported 2'!I237=1, "have", "missing"),IF('Currently Exported 2'!I237=1, "extra", "ignore"))</f>
        <v>ignore</v>
      </c>
      <c r="J237" s="1" t="str">
        <f ca="1">IF(OR(procTags!J237="white",procTags!J237="yellow",procTags!J237="grey"),IF('Currently Exported 2'!J237=1, "have", "missing"),IF('Currently Exported 2'!J237=1, "extra", "ignore"))</f>
        <v>ignore</v>
      </c>
      <c r="K237" s="1" t="str">
        <f ca="1">IF(OR(procTags!K237="white",procTags!K237="yellow",procTags!K237="grey"),IF('Currently Exported 2'!K237=1, "have", "missing"),IF('Currently Exported 2'!K237=1, "extra", "ignore"))</f>
        <v>ignore</v>
      </c>
      <c r="L237" s="1" t="str">
        <f ca="1">IF(OR(procTags!L237="white",procTags!L237="yellow",procTags!L237="grey"),IF('Currently Exported 2'!L237=1, "have", "missing"),IF('Currently Exported 2'!L237=1, "extra", "ignore"))</f>
        <v>ignore</v>
      </c>
      <c r="M237" s="1" t="str">
        <f ca="1">IF(OR(procTags!M237="white",procTags!M237="yellow",procTags!M237="grey"),IF('Currently Exported 2'!M237=1, "have", "missing"),IF('Currently Exported 2'!M237=1, "extra", "ignore"))</f>
        <v>ignore</v>
      </c>
      <c r="N237" s="1" t="str">
        <f ca="1">IF(OR(procTags!N237="white",procTags!N237="yellow",procTags!N237="grey"),IF('Currently Exported 2'!N237=1, "have", "missing"),IF('Currently Exported 2'!N237=1, "extra", "ignore"))</f>
        <v>ignore</v>
      </c>
      <c r="O237" s="1" t="str">
        <f ca="1">IF(OR(procTags!O237="white",procTags!O237="yellow",procTags!O237="grey"),IF('Currently Exported 2'!O237=1, "have", "missing"),IF('Currently Exported 2'!O237=1, "extra", "ignore"))</f>
        <v>ignore</v>
      </c>
      <c r="P237" s="1" t="str">
        <f ca="1">IF(OR(procTags!P237="white",procTags!P237="yellow",procTags!P237="grey"),IF('Currently Exported 2'!P237=1, "have", "missing"),IF('Currently Exported 2'!P237=1, "extra", "ignore"))</f>
        <v>extra</v>
      </c>
    </row>
    <row r="238" spans="1:16" x14ac:dyDescent="0.2">
      <c r="A238" s="1" t="str">
        <f ca="1">IFERROR(__xludf.DUMMYFUNCTION("""COMPUTED_VALUE"""),"resist_htr_mv")</f>
        <v>resist_htr_mv</v>
      </c>
      <c r="B238" s="1" t="str">
        <f ca="1">IF(OR(procTags!B238="white",procTags!B238="yellow",procTags!B238="grey"),IF('Currently Exported 2'!B238=1, "have", "missing"),IF('Currently Exported 2'!B238=1, "extra", "ignore"))</f>
        <v>ignore</v>
      </c>
      <c r="C238" s="1" t="str">
        <f ca="1">IF(OR(procTags!C238="white",procTags!C238="yellow",procTags!C238="grey"),IF('Currently Exported 2'!C238=1, "have", "missing"),IF('Currently Exported 2'!C238=1, "extra", "ignore"))</f>
        <v>ignore</v>
      </c>
      <c r="D238" s="1" t="str">
        <f ca="1">IF(OR(procTags!D238="white",procTags!D238="yellow",procTags!D238="grey"),IF('Currently Exported 2'!D238=1, "have", "missing"),IF('Currently Exported 2'!D238=1, "extra", "ignore"))</f>
        <v>ignore</v>
      </c>
      <c r="E238" s="1" t="str">
        <f ca="1">IF(OR(procTags!E238="white",procTags!E238="yellow",procTags!E238="grey"),IF('Currently Exported 2'!E238=1, "have", "missing"),IF('Currently Exported 2'!E238=1, "extra", "ignore"))</f>
        <v>ignore</v>
      </c>
      <c r="F238" s="1" t="str">
        <f ca="1">IF(OR(procTags!F238="white",procTags!F238="yellow",procTags!F238="grey"),IF('Currently Exported 2'!F238=1, "have", "missing"),IF('Currently Exported 2'!F238=1, "extra", "ignore"))</f>
        <v>ignore</v>
      </c>
      <c r="G238" s="1" t="str">
        <f ca="1">IF(OR(procTags!G238="white",procTags!G238="yellow",procTags!G238="grey"),IF('Currently Exported 2'!G238=1, "have", "missing"),IF('Currently Exported 2'!G238=1, "extra", "ignore"))</f>
        <v>ignore</v>
      </c>
      <c r="H238" s="1" t="str">
        <f ca="1">IF(OR(procTags!H238="white",procTags!H238="yellow",procTags!H238="grey"),IF('Currently Exported 2'!H238=1, "have", "missing"),IF('Currently Exported 2'!H238=1, "extra", "ignore"))</f>
        <v>ignore</v>
      </c>
      <c r="I238" s="1" t="str">
        <f ca="1">IF(OR(procTags!I238="white",procTags!I238="yellow",procTags!I238="grey"),IF('Currently Exported 2'!I238=1, "have", "missing"),IF('Currently Exported 2'!I238=1, "extra", "ignore"))</f>
        <v>ignore</v>
      </c>
      <c r="J238" s="1" t="str">
        <f ca="1">IF(OR(procTags!J238="white",procTags!J238="yellow",procTags!J238="grey"),IF('Currently Exported 2'!J238=1, "have", "missing"),IF('Currently Exported 2'!J238=1, "extra", "ignore"))</f>
        <v>ignore</v>
      </c>
      <c r="K238" s="1" t="str">
        <f ca="1">IF(OR(procTags!K238="white",procTags!K238="yellow",procTags!K238="grey"),IF('Currently Exported 2'!K238=1, "have", "missing"),IF('Currently Exported 2'!K238=1, "extra", "ignore"))</f>
        <v>ignore</v>
      </c>
      <c r="L238" s="1" t="str">
        <f ca="1">IF(OR(procTags!L238="white",procTags!L238="yellow",procTags!L238="grey"),IF('Currently Exported 2'!L238=1, "have", "missing"),IF('Currently Exported 2'!L238=1, "extra", "ignore"))</f>
        <v>ignore</v>
      </c>
      <c r="M238" s="1" t="str">
        <f ca="1">IF(OR(procTags!M238="white",procTags!M238="yellow",procTags!M238="grey"),IF('Currently Exported 2'!M238=1, "have", "missing"),IF('Currently Exported 2'!M238=1, "extra", "ignore"))</f>
        <v>ignore</v>
      </c>
      <c r="N238" s="1" t="str">
        <f ca="1">IF(OR(procTags!N238="white",procTags!N238="yellow",procTags!N238="grey"),IF('Currently Exported 2'!N238=1, "have", "missing"),IF('Currently Exported 2'!N238=1, "extra", "ignore"))</f>
        <v>ignore</v>
      </c>
      <c r="O238" s="1" t="str">
        <f ca="1">IF(OR(procTags!O238="white",procTags!O238="yellow",procTags!O238="grey"),IF('Currently Exported 2'!O238=1, "have", "missing"),IF('Currently Exported 2'!O238=1, "extra", "ignore"))</f>
        <v>ignore</v>
      </c>
      <c r="P238" s="1" t="str">
        <f ca="1">IF(OR(procTags!P238="white",procTags!P238="yellow",procTags!P238="grey"),IF('Currently Exported 2'!P238=1, "have", "missing"),IF('Currently Exported 2'!P238=1, "extra", "ignore"))</f>
        <v>ignore</v>
      </c>
    </row>
    <row r="239" spans="1:16" x14ac:dyDescent="0.2">
      <c r="A239" s="1" t="str">
        <f ca="1">IFERROR(__xludf.DUMMYFUNCTION("""COMPUTED_VALUE"""),"resist_htr_tmp")</f>
        <v>resist_htr_tmp</v>
      </c>
      <c r="B239" s="1" t="str">
        <f ca="1">IF(OR(procTags!B239="white",procTags!B239="yellow",procTags!B239="grey"),IF('Currently Exported 2'!B239=1, "have", "missing"),IF('Currently Exported 2'!B239=1, "extra", "ignore"))</f>
        <v>ignore</v>
      </c>
      <c r="C239" s="1" t="str">
        <f ca="1">IF(OR(procTags!C239="white",procTags!C239="yellow",procTags!C239="grey"),IF('Currently Exported 2'!C239=1, "have", "missing"),IF('Currently Exported 2'!C239=1, "extra", "ignore"))</f>
        <v>ignore</v>
      </c>
      <c r="D239" s="1" t="str">
        <f ca="1">IF(OR(procTags!D239="white",procTags!D239="yellow",procTags!D239="grey"),IF('Currently Exported 2'!D239=1, "have", "missing"),IF('Currently Exported 2'!D239=1, "extra", "ignore"))</f>
        <v>ignore</v>
      </c>
      <c r="E239" s="1" t="str">
        <f ca="1">IF(OR(procTags!E239="white",procTags!E239="yellow",procTags!E239="grey"),IF('Currently Exported 2'!E239=1, "have", "missing"),IF('Currently Exported 2'!E239=1, "extra", "ignore"))</f>
        <v>ignore</v>
      </c>
      <c r="F239" s="1" t="str">
        <f ca="1">IF(OR(procTags!F239="white",procTags!F239="yellow",procTags!F239="grey"),IF('Currently Exported 2'!F239=1, "have", "missing"),IF('Currently Exported 2'!F239=1, "extra", "ignore"))</f>
        <v>ignore</v>
      </c>
      <c r="G239" s="1" t="str">
        <f ca="1">IF(OR(procTags!G239="white",procTags!G239="yellow",procTags!G239="grey"),IF('Currently Exported 2'!G239=1, "have", "missing"),IF('Currently Exported 2'!G239=1, "extra", "ignore"))</f>
        <v>ignore</v>
      </c>
      <c r="H239" s="1" t="str">
        <f ca="1">IF(OR(procTags!H239="white",procTags!H239="yellow",procTags!H239="grey"),IF('Currently Exported 2'!H239=1, "have", "missing"),IF('Currently Exported 2'!H239=1, "extra", "ignore"))</f>
        <v>ignore</v>
      </c>
      <c r="I239" s="1" t="str">
        <f ca="1">IF(OR(procTags!I239="white",procTags!I239="yellow",procTags!I239="grey"),IF('Currently Exported 2'!I239=1, "have", "missing"),IF('Currently Exported 2'!I239=1, "extra", "ignore"))</f>
        <v>ignore</v>
      </c>
      <c r="J239" s="1" t="str">
        <f ca="1">IF(OR(procTags!J239="white",procTags!J239="yellow",procTags!J239="grey"),IF('Currently Exported 2'!J239=1, "have", "missing"),IF('Currently Exported 2'!J239=1, "extra", "ignore"))</f>
        <v>ignore</v>
      </c>
      <c r="K239" s="1" t="str">
        <f ca="1">IF(OR(procTags!K239="white",procTags!K239="yellow",procTags!K239="grey"),IF('Currently Exported 2'!K239=1, "have", "missing"),IF('Currently Exported 2'!K239=1, "extra", "ignore"))</f>
        <v>ignore</v>
      </c>
      <c r="L239" s="1" t="str">
        <f ca="1">IF(OR(procTags!L239="white",procTags!L239="yellow",procTags!L239="grey"),IF('Currently Exported 2'!L239=1, "have", "missing"),IF('Currently Exported 2'!L239=1, "extra", "ignore"))</f>
        <v>ignore</v>
      </c>
      <c r="M239" s="1" t="str">
        <f ca="1">IF(OR(procTags!M239="white",procTags!M239="yellow",procTags!M239="grey"),IF('Currently Exported 2'!M239=1, "have", "missing"),IF('Currently Exported 2'!M239=1, "extra", "ignore"))</f>
        <v>ignore</v>
      </c>
      <c r="N239" s="1" t="str">
        <f ca="1">IF(OR(procTags!N239="white",procTags!N239="yellow",procTags!N239="grey"),IF('Currently Exported 2'!N239=1, "have", "missing"),IF('Currently Exported 2'!N239=1, "extra", "ignore"))</f>
        <v>ignore</v>
      </c>
      <c r="O239" s="1" t="str">
        <f ca="1">IF(OR(procTags!O239="white",procTags!O239="yellow",procTags!O239="grey"),IF('Currently Exported 2'!O239=1, "have", "missing"),IF('Currently Exported 2'!O239=1, "extra", "ignore"))</f>
        <v>ignore</v>
      </c>
      <c r="P239" s="1" t="str">
        <f ca="1">IF(OR(procTags!P239="white",procTags!P239="yellow",procTags!P239="grey"),IF('Currently Exported 2'!P239=1, "have", "missing"),IF('Currently Exported 2'!P239=1, "extra", "ignore"))</f>
        <v>ignore</v>
      </c>
    </row>
    <row r="240" spans="1:16" x14ac:dyDescent="0.2">
      <c r="A240" s="1" t="str">
        <f ca="1">IFERROR(__xludf.DUMMYFUNCTION("""COMPUTED_VALUE"""),"rh_dev_sp")</f>
        <v>rh_dev_sp</v>
      </c>
      <c r="B240" s="1" t="str">
        <f ca="1">IF(OR(procTags!B240="white",procTags!B240="yellow",procTags!B240="grey"),IF('Currently Exported 2'!B240=1, "have", "missing"),IF('Currently Exported 2'!B240=1, "extra", "ignore"))</f>
        <v>ignore</v>
      </c>
      <c r="C240" s="1" t="str">
        <f ca="1">IF(OR(procTags!C240="white",procTags!C240="yellow",procTags!C240="grey"),IF('Currently Exported 2'!C240=1, "have", "missing"),IF('Currently Exported 2'!C240=1, "extra", "ignore"))</f>
        <v>ignore</v>
      </c>
      <c r="D240" s="1" t="str">
        <f ca="1">IF(OR(procTags!D240="white",procTags!D240="yellow",procTags!D240="grey"),IF('Currently Exported 2'!D240=1, "have", "missing"),IF('Currently Exported 2'!D240=1, "extra", "ignore"))</f>
        <v>ignore</v>
      </c>
      <c r="E240" s="1" t="str">
        <f ca="1">IF(OR(procTags!E240="white",procTags!E240="yellow",procTags!E240="grey"),IF('Currently Exported 2'!E240=1, "have", "missing"),IF('Currently Exported 2'!E240=1, "extra", "ignore"))</f>
        <v>ignore</v>
      </c>
      <c r="F240" s="1" t="str">
        <f ca="1">IF(OR(procTags!F240="white",procTags!F240="yellow",procTags!F240="grey"),IF('Currently Exported 2'!F240=1, "have", "missing"),IF('Currently Exported 2'!F240=1, "extra", "ignore"))</f>
        <v>ignore</v>
      </c>
      <c r="G240" s="1" t="str">
        <f ca="1">IF(OR(procTags!G240="white",procTags!G240="yellow",procTags!G240="grey"),IF('Currently Exported 2'!G240=1, "have", "missing"),IF('Currently Exported 2'!G240=1, "extra", "ignore"))</f>
        <v>ignore</v>
      </c>
      <c r="H240" s="1" t="str">
        <f ca="1">IF(OR(procTags!H240="white",procTags!H240="yellow",procTags!H240="grey"),IF('Currently Exported 2'!H240=1, "have", "missing"),IF('Currently Exported 2'!H240=1, "extra", "ignore"))</f>
        <v>ignore</v>
      </c>
      <c r="I240" s="1" t="str">
        <f ca="1">IF(OR(procTags!I240="white",procTags!I240="yellow",procTags!I240="grey"),IF('Currently Exported 2'!I240=1, "have", "missing"),IF('Currently Exported 2'!I240=1, "extra", "ignore"))</f>
        <v>ignore</v>
      </c>
      <c r="J240" s="1" t="str">
        <f ca="1">IF(OR(procTags!J240="white",procTags!J240="yellow",procTags!J240="grey"),IF('Currently Exported 2'!J240=1, "have", "missing"),IF('Currently Exported 2'!J240=1, "extra", "ignore"))</f>
        <v>ignore</v>
      </c>
      <c r="K240" s="1" t="str">
        <f ca="1">IF(OR(procTags!K240="white",procTags!K240="yellow",procTags!K240="grey"),IF('Currently Exported 2'!K240=1, "have", "missing"),IF('Currently Exported 2'!K240=1, "extra", "ignore"))</f>
        <v>ignore</v>
      </c>
      <c r="L240" s="1" t="str">
        <f ca="1">IF(OR(procTags!L240="white",procTags!L240="yellow",procTags!L240="grey"),IF('Currently Exported 2'!L240=1, "have", "missing"),IF('Currently Exported 2'!L240=1, "extra", "ignore"))</f>
        <v>ignore</v>
      </c>
      <c r="M240" s="1" t="str">
        <f ca="1">IF(OR(procTags!M240="white",procTags!M240="yellow",procTags!M240="grey"),IF('Currently Exported 2'!M240=1, "have", "missing"),IF('Currently Exported 2'!M240=1, "extra", "ignore"))</f>
        <v>ignore</v>
      </c>
      <c r="N240" s="1" t="str">
        <f ca="1">IF(OR(procTags!N240="white",procTags!N240="yellow",procTags!N240="grey"),IF('Currently Exported 2'!N240=1, "have", "missing"),IF('Currently Exported 2'!N240=1, "extra", "ignore"))</f>
        <v>ignore</v>
      </c>
      <c r="O240" s="1" t="str">
        <f ca="1">IF(OR(procTags!O240="white",procTags!O240="yellow",procTags!O240="grey"),IF('Currently Exported 2'!O240=1, "have", "missing"),IF('Currently Exported 2'!O240=1, "extra", "ignore"))</f>
        <v>ignore</v>
      </c>
      <c r="P240" s="1" t="str">
        <f ca="1">IF(OR(procTags!P240="white",procTags!P240="yellow",procTags!P240="grey"),IF('Currently Exported 2'!P240=1, "have", "missing"),IF('Currently Exported 2'!P240=1, "extra", "ignore"))</f>
        <v>ignore</v>
      </c>
    </row>
    <row r="241" spans="1:16" x14ac:dyDescent="0.2">
      <c r="A241" s="1" t="str">
        <f ca="1">IFERROR(__xludf.DUMMYFUNCTION("""COMPUTED_VALUE"""),"rth_cal_num")</f>
        <v>rth_cal_num</v>
      </c>
      <c r="B241" s="1" t="str">
        <f ca="1">IF(OR(procTags!B241="white",procTags!B241="yellow",procTags!B241="grey"),IF('Currently Exported 2'!B241=1, "have", "missing"),IF('Currently Exported 2'!B241=1, "extra", "ignore"))</f>
        <v>ignore</v>
      </c>
      <c r="C241" s="1" t="str">
        <f ca="1">IF(OR(procTags!C241="white",procTags!C241="yellow",procTags!C241="grey"),IF('Currently Exported 2'!C241=1, "have", "missing"),IF('Currently Exported 2'!C241=1, "extra", "ignore"))</f>
        <v>ignore</v>
      </c>
      <c r="D241" s="1" t="str">
        <f ca="1">IF(OR(procTags!D241="white",procTags!D241="yellow",procTags!D241="grey"),IF('Currently Exported 2'!D241=1, "have", "missing"),IF('Currently Exported 2'!D241=1, "extra", "ignore"))</f>
        <v>extra</v>
      </c>
      <c r="E241" s="1" t="str">
        <f ca="1">IF(OR(procTags!E241="white",procTags!E241="yellow",procTags!E241="grey"),IF('Currently Exported 2'!E241=1, "have", "missing"),IF('Currently Exported 2'!E241=1, "extra", "ignore"))</f>
        <v>extra</v>
      </c>
      <c r="F241" s="1" t="str">
        <f ca="1">IF(OR(procTags!F241="white",procTags!F241="yellow",procTags!F241="grey"),IF('Currently Exported 2'!F241=1, "have", "missing"),IF('Currently Exported 2'!F241=1, "extra", "ignore"))</f>
        <v>extra</v>
      </c>
      <c r="G241" s="1" t="str">
        <f ca="1">IF(OR(procTags!G241="white",procTags!G241="yellow",procTags!G241="grey"),IF('Currently Exported 2'!G241=1, "have", "missing"),IF('Currently Exported 2'!G241=1, "extra", "ignore"))</f>
        <v>extra</v>
      </c>
      <c r="H241" s="1" t="str">
        <f ca="1">IF(OR(procTags!H241="white",procTags!H241="yellow",procTags!H241="grey"),IF('Currently Exported 2'!H241=1, "have", "missing"),IF('Currently Exported 2'!H241=1, "extra", "ignore"))</f>
        <v>extra</v>
      </c>
      <c r="I241" s="1" t="str">
        <f ca="1">IF(OR(procTags!I241="white",procTags!I241="yellow",procTags!I241="grey"),IF('Currently Exported 2'!I241=1, "have", "missing"),IF('Currently Exported 2'!I241=1, "extra", "ignore"))</f>
        <v>extra</v>
      </c>
      <c r="J241" s="1" t="str">
        <f ca="1">IF(OR(procTags!J241="white",procTags!J241="yellow",procTags!J241="grey"),IF('Currently Exported 2'!J241=1, "have", "missing"),IF('Currently Exported 2'!J241=1, "extra", "ignore"))</f>
        <v>extra</v>
      </c>
      <c r="K241" s="1" t="str">
        <f ca="1">IF(OR(procTags!K241="white",procTags!K241="yellow",procTags!K241="grey"),IF('Currently Exported 2'!K241=1, "have", "missing"),IF('Currently Exported 2'!K241=1, "extra", "ignore"))</f>
        <v>extra</v>
      </c>
      <c r="L241" s="1" t="str">
        <f ca="1">IF(OR(procTags!L241="white",procTags!L241="yellow",procTags!L241="grey"),IF('Currently Exported 2'!L241=1, "have", "missing"),IF('Currently Exported 2'!L241=1, "extra", "ignore"))</f>
        <v>extra</v>
      </c>
      <c r="M241" s="1" t="str">
        <f ca="1">IF(OR(procTags!M241="white",procTags!M241="yellow",procTags!M241="grey"),IF('Currently Exported 2'!M241=1, "have", "missing"),IF('Currently Exported 2'!M241=1, "extra", "ignore"))</f>
        <v>extra</v>
      </c>
      <c r="N241" s="1" t="str">
        <f ca="1">IF(OR(procTags!N241="white",procTags!N241="yellow",procTags!N241="grey"),IF('Currently Exported 2'!N241=1, "have", "missing"),IF('Currently Exported 2'!N241=1, "extra", "ignore"))</f>
        <v>extra</v>
      </c>
      <c r="O241" s="1" t="str">
        <f ca="1">IF(OR(procTags!O241="white",procTags!O241="yellow",procTags!O241="grey"),IF('Currently Exported 2'!O241=1, "have", "missing"),IF('Currently Exported 2'!O241=1, "extra", "ignore"))</f>
        <v>extra</v>
      </c>
      <c r="P241" s="1" t="str">
        <f ca="1">IF(OR(procTags!P241="white",procTags!P241="yellow",procTags!P241="grey"),IF('Currently Exported 2'!P241=1, "have", "missing"),IF('Currently Exported 2'!P241=1, "extra", "ignore"))</f>
        <v>ignore</v>
      </c>
    </row>
    <row r="242" spans="1:16" x14ac:dyDescent="0.2">
      <c r="A242" s="1" t="str">
        <f ca="1">IFERROR(__xludf.DUMMYFUNCTION("""COMPUTED_VALUE"""),"rth_check_time")</f>
        <v>rth_check_time</v>
      </c>
      <c r="B242" s="1" t="str">
        <f ca="1">IF(OR(procTags!B242="white",procTags!B242="yellow",procTags!B242="grey"),IF('Currently Exported 2'!B242=1, "have", "missing"),IF('Currently Exported 2'!B242=1, "extra", "ignore"))</f>
        <v>ignore</v>
      </c>
      <c r="C242" s="1" t="str">
        <f ca="1">IF(OR(procTags!C242="white",procTags!C242="yellow",procTags!C242="grey"),IF('Currently Exported 2'!C242=1, "have", "missing"),IF('Currently Exported 2'!C242=1, "extra", "ignore"))</f>
        <v>ignore</v>
      </c>
      <c r="D242" s="1" t="str">
        <f ca="1">IF(OR(procTags!D242="white",procTags!D242="yellow",procTags!D242="grey"),IF('Currently Exported 2'!D242=1, "have", "missing"),IF('Currently Exported 2'!D242=1, "extra", "ignore"))</f>
        <v>ignore</v>
      </c>
      <c r="E242" s="1" t="str">
        <f ca="1">IF(OR(procTags!E242="white",procTags!E242="yellow",procTags!E242="grey"),IF('Currently Exported 2'!E242=1, "have", "missing"),IF('Currently Exported 2'!E242=1, "extra", "ignore"))</f>
        <v>ignore</v>
      </c>
      <c r="F242" s="1" t="str">
        <f ca="1">IF(OR(procTags!F242="white",procTags!F242="yellow",procTags!F242="grey"),IF('Currently Exported 2'!F242=1, "have", "missing"),IF('Currently Exported 2'!F242=1, "extra", "ignore"))</f>
        <v>ignore</v>
      </c>
      <c r="G242" s="1" t="str">
        <f ca="1">IF(OR(procTags!G242="white",procTags!G242="yellow",procTags!G242="grey"),IF('Currently Exported 2'!G242=1, "have", "missing"),IF('Currently Exported 2'!G242=1, "extra", "ignore"))</f>
        <v>ignore</v>
      </c>
      <c r="H242" s="1" t="str">
        <f ca="1">IF(OR(procTags!H242="white",procTags!H242="yellow",procTags!H242="grey"),IF('Currently Exported 2'!H242=1, "have", "missing"),IF('Currently Exported 2'!H242=1, "extra", "ignore"))</f>
        <v>ignore</v>
      </c>
      <c r="I242" s="1" t="str">
        <f ca="1">IF(OR(procTags!I242="white",procTags!I242="yellow",procTags!I242="grey"),IF('Currently Exported 2'!I242=1, "have", "missing"),IF('Currently Exported 2'!I242=1, "extra", "ignore"))</f>
        <v>ignore</v>
      </c>
      <c r="J242" s="1" t="str">
        <f ca="1">IF(OR(procTags!J242="white",procTags!J242="yellow",procTags!J242="grey"),IF('Currently Exported 2'!J242=1, "have", "missing"),IF('Currently Exported 2'!J242=1, "extra", "ignore"))</f>
        <v>ignore</v>
      </c>
      <c r="K242" s="1" t="str">
        <f ca="1">IF(OR(procTags!K242="white",procTags!K242="yellow",procTags!K242="grey"),IF('Currently Exported 2'!K242=1, "have", "missing"),IF('Currently Exported 2'!K242=1, "extra", "ignore"))</f>
        <v>ignore</v>
      </c>
      <c r="L242" s="1" t="str">
        <f ca="1">IF(OR(procTags!L242="white",procTags!L242="yellow",procTags!L242="grey"),IF('Currently Exported 2'!L242=1, "have", "missing"),IF('Currently Exported 2'!L242=1, "extra", "ignore"))</f>
        <v>ignore</v>
      </c>
      <c r="M242" s="1" t="str">
        <f ca="1">IF(OR(procTags!M242="white",procTags!M242="yellow",procTags!M242="grey"),IF('Currently Exported 2'!M242=1, "have", "missing"),IF('Currently Exported 2'!M242=1, "extra", "ignore"))</f>
        <v>ignore</v>
      </c>
      <c r="N242" s="1" t="str">
        <f ca="1">IF(OR(procTags!N242="white",procTags!N242="yellow",procTags!N242="grey"),IF('Currently Exported 2'!N242=1, "have", "missing"),IF('Currently Exported 2'!N242=1, "extra", "ignore"))</f>
        <v>ignore</v>
      </c>
      <c r="O242" s="1" t="str">
        <f ca="1">IF(OR(procTags!O242="white",procTags!O242="yellow",procTags!O242="grey"),IF('Currently Exported 2'!O242=1, "have", "missing"),IF('Currently Exported 2'!O242=1, "extra", "ignore"))</f>
        <v>ignore</v>
      </c>
      <c r="P242" s="1" t="str">
        <f ca="1">IF(OR(procTags!P242="white",procTags!P242="yellow",procTags!P242="grey"),IF('Currently Exported 2'!P242=1, "have", "missing"),IF('Currently Exported 2'!P242=1, "extra", "ignore"))</f>
        <v>ignore</v>
      </c>
    </row>
    <row r="243" spans="1:16" x14ac:dyDescent="0.2">
      <c r="A243" s="1" t="str">
        <f ca="1">IFERROR(__xludf.DUMMYFUNCTION("""COMPUTED_VALUE"""),"rth_daily_tot")</f>
        <v>rth_daily_tot</v>
      </c>
      <c r="B243" s="1" t="str">
        <f ca="1">IF(OR(procTags!B243="white",procTags!B243="yellow",procTags!B243="grey"),IF('Currently Exported 2'!B243=1, "have", "missing"),IF('Currently Exported 2'!B243=1, "extra", "ignore"))</f>
        <v>ignore</v>
      </c>
      <c r="C243" s="1" t="str">
        <f ca="1">IF(OR(procTags!C243="white",procTags!C243="yellow",procTags!C243="grey"),IF('Currently Exported 2'!C243=1, "have", "missing"),IF('Currently Exported 2'!C243=1, "extra", "ignore"))</f>
        <v>ignore</v>
      </c>
      <c r="D243" s="1" t="str">
        <f ca="1">IF(OR(procTags!D243="white",procTags!D243="yellow",procTags!D243="grey"),IF('Currently Exported 2'!D243=1, "have", "missing"),IF('Currently Exported 2'!D243=1, "extra", "ignore"))</f>
        <v>extra</v>
      </c>
      <c r="E243" s="1" t="str">
        <f ca="1">IF(OR(procTags!E243="white",procTags!E243="yellow",procTags!E243="grey"),IF('Currently Exported 2'!E243=1, "have", "missing"),IF('Currently Exported 2'!E243=1, "extra", "ignore"))</f>
        <v>extra</v>
      </c>
      <c r="F243" s="1" t="str">
        <f ca="1">IF(OR(procTags!F243="white",procTags!F243="yellow",procTags!F243="grey"),IF('Currently Exported 2'!F243=1, "have", "missing"),IF('Currently Exported 2'!F243=1, "extra", "ignore"))</f>
        <v>extra</v>
      </c>
      <c r="G243" s="1" t="str">
        <f ca="1">IF(OR(procTags!G243="white",procTags!G243="yellow",procTags!G243="grey"),IF('Currently Exported 2'!G243=1, "have", "missing"),IF('Currently Exported 2'!G243=1, "extra", "ignore"))</f>
        <v>extra</v>
      </c>
      <c r="H243" s="1" t="str">
        <f ca="1">IF(OR(procTags!H243="white",procTags!H243="yellow",procTags!H243="grey"),IF('Currently Exported 2'!H243=1, "have", "missing"),IF('Currently Exported 2'!H243=1, "extra", "ignore"))</f>
        <v>extra</v>
      </c>
      <c r="I243" s="1" t="str">
        <f ca="1">IF(OR(procTags!I243="white",procTags!I243="yellow",procTags!I243="grey"),IF('Currently Exported 2'!I243=1, "have", "missing"),IF('Currently Exported 2'!I243=1, "extra", "ignore"))</f>
        <v>extra</v>
      </c>
      <c r="J243" s="1" t="str">
        <f ca="1">IF(OR(procTags!J243="white",procTags!J243="yellow",procTags!J243="grey"),IF('Currently Exported 2'!J243=1, "have", "missing"),IF('Currently Exported 2'!J243=1, "extra", "ignore"))</f>
        <v>extra</v>
      </c>
      <c r="K243" s="1" t="str">
        <f ca="1">IF(OR(procTags!K243="white",procTags!K243="yellow",procTags!K243="grey"),IF('Currently Exported 2'!K243=1, "have", "missing"),IF('Currently Exported 2'!K243=1, "extra", "ignore"))</f>
        <v>extra</v>
      </c>
      <c r="L243" s="1" t="str">
        <f ca="1">IF(OR(procTags!L243="white",procTags!L243="yellow",procTags!L243="grey"),IF('Currently Exported 2'!L243=1, "have", "missing"),IF('Currently Exported 2'!L243=1, "extra", "ignore"))</f>
        <v>extra</v>
      </c>
      <c r="M243" s="1" t="str">
        <f ca="1">IF(OR(procTags!M243="white",procTags!M243="yellow",procTags!M243="grey"),IF('Currently Exported 2'!M243=1, "have", "missing"),IF('Currently Exported 2'!M243=1, "extra", "ignore"))</f>
        <v>extra</v>
      </c>
      <c r="N243" s="1" t="str">
        <f ca="1">IF(OR(procTags!N243="white",procTags!N243="yellow",procTags!N243="grey"),IF('Currently Exported 2'!N243=1, "have", "missing"),IF('Currently Exported 2'!N243=1, "extra", "ignore"))</f>
        <v>extra</v>
      </c>
      <c r="O243" s="1" t="str">
        <f ca="1">IF(OR(procTags!O243="white",procTags!O243="yellow",procTags!O243="grey"),IF('Currently Exported 2'!O243=1, "have", "missing"),IF('Currently Exported 2'!O243=1, "extra", "ignore"))</f>
        <v>extra</v>
      </c>
      <c r="P243" s="1" t="str">
        <f ca="1">IF(OR(procTags!P243="white",procTags!P243="yellow",procTags!P243="grey"),IF('Currently Exported 2'!P243=1, "have", "missing"),IF('Currently Exported 2'!P243=1, "extra", "ignore"))</f>
        <v>ignore</v>
      </c>
    </row>
    <row r="244" spans="1:16" x14ac:dyDescent="0.2">
      <c r="A244" s="1" t="str">
        <f ca="1">IFERROR(__xludf.DUMMYFUNCTION("""COMPUTED_VALUE"""),"rth_dump_now")</f>
        <v>rth_dump_now</v>
      </c>
      <c r="B244" s="1" t="str">
        <f ca="1">IF(OR(procTags!B244="white",procTags!B244="yellow",procTags!B244="grey"),IF('Currently Exported 2'!B244=1, "have", "missing"),IF('Currently Exported 2'!B244=1, "extra", "ignore"))</f>
        <v>ignore</v>
      </c>
      <c r="C244" s="1" t="str">
        <f ca="1">IF(OR(procTags!C244="white",procTags!C244="yellow",procTags!C244="grey"),IF('Currently Exported 2'!C244=1, "have", "missing"),IF('Currently Exported 2'!C244=1, "extra", "ignore"))</f>
        <v>ignore</v>
      </c>
      <c r="D244" s="1" t="str">
        <f ca="1">IF(OR(procTags!D244="white",procTags!D244="yellow",procTags!D244="grey"),IF('Currently Exported 2'!D244=1, "have", "missing"),IF('Currently Exported 2'!D244=1, "extra", "ignore"))</f>
        <v>ignore</v>
      </c>
      <c r="E244" s="1" t="str">
        <f ca="1">IF(OR(procTags!E244="white",procTags!E244="yellow",procTags!E244="grey"),IF('Currently Exported 2'!E244=1, "have", "missing"),IF('Currently Exported 2'!E244=1, "extra", "ignore"))</f>
        <v>ignore</v>
      </c>
      <c r="F244" s="1" t="str">
        <f ca="1">IF(OR(procTags!F244="white",procTags!F244="yellow",procTags!F244="grey"),IF('Currently Exported 2'!F244=1, "have", "missing"),IF('Currently Exported 2'!F244=1, "extra", "ignore"))</f>
        <v>ignore</v>
      </c>
      <c r="G244" s="1" t="str">
        <f ca="1">IF(OR(procTags!G244="white",procTags!G244="yellow",procTags!G244="grey"),IF('Currently Exported 2'!G244=1, "have", "missing"),IF('Currently Exported 2'!G244=1, "extra", "ignore"))</f>
        <v>ignore</v>
      </c>
      <c r="H244" s="1" t="str">
        <f ca="1">IF(OR(procTags!H244="white",procTags!H244="yellow",procTags!H244="grey"),IF('Currently Exported 2'!H244=1, "have", "missing"),IF('Currently Exported 2'!H244=1, "extra", "ignore"))</f>
        <v>ignore</v>
      </c>
      <c r="I244" s="1" t="str">
        <f ca="1">IF(OR(procTags!I244="white",procTags!I244="yellow",procTags!I244="grey"),IF('Currently Exported 2'!I244=1, "have", "missing"),IF('Currently Exported 2'!I244=1, "extra", "ignore"))</f>
        <v>ignore</v>
      </c>
      <c r="J244" s="1" t="str">
        <f ca="1">IF(OR(procTags!J244="white",procTags!J244="yellow",procTags!J244="grey"),IF('Currently Exported 2'!J244=1, "have", "missing"),IF('Currently Exported 2'!J244=1, "extra", "ignore"))</f>
        <v>ignore</v>
      </c>
      <c r="K244" s="1" t="str">
        <f ca="1">IF(OR(procTags!K244="white",procTags!K244="yellow",procTags!K244="grey"),IF('Currently Exported 2'!K244=1, "have", "missing"),IF('Currently Exported 2'!K244=1, "extra", "ignore"))</f>
        <v>ignore</v>
      </c>
      <c r="L244" s="1" t="str">
        <f ca="1">IF(OR(procTags!L244="white",procTags!L244="yellow",procTags!L244="grey"),IF('Currently Exported 2'!L244=1, "have", "missing"),IF('Currently Exported 2'!L244=1, "extra", "ignore"))</f>
        <v>ignore</v>
      </c>
      <c r="M244" s="1" t="str">
        <f ca="1">IF(OR(procTags!M244="white",procTags!M244="yellow",procTags!M244="grey"),IF('Currently Exported 2'!M244=1, "have", "missing"),IF('Currently Exported 2'!M244=1, "extra", "ignore"))</f>
        <v>ignore</v>
      </c>
      <c r="N244" s="1" t="str">
        <f ca="1">IF(OR(procTags!N244="white",procTags!N244="yellow",procTags!N244="grey"),IF('Currently Exported 2'!N244=1, "have", "missing"),IF('Currently Exported 2'!N244=1, "extra", "ignore"))</f>
        <v>ignore</v>
      </c>
      <c r="O244" s="1" t="str">
        <f ca="1">IF(OR(procTags!O244="white",procTags!O244="yellow",procTags!O244="grey"),IF('Currently Exported 2'!O244=1, "have", "missing"),IF('Currently Exported 2'!O244=1, "extra", "ignore"))</f>
        <v>ignore</v>
      </c>
      <c r="P244" s="1" t="str">
        <f ca="1">IF(OR(procTags!P244="white",procTags!P244="yellow",procTags!P244="grey"),IF('Currently Exported 2'!P244=1, "have", "missing"),IF('Currently Exported 2'!P244=1, "extra", "ignore"))</f>
        <v>ignore</v>
      </c>
    </row>
    <row r="245" spans="1:16" x14ac:dyDescent="0.2">
      <c r="A245" s="1" t="str">
        <f ca="1">IFERROR(__xludf.DUMMYFUNCTION("""COMPUTED_VALUE"""),"rth_dump_time")</f>
        <v>rth_dump_time</v>
      </c>
      <c r="B245" s="1" t="str">
        <f ca="1">IF(OR(procTags!B245="white",procTags!B245="yellow",procTags!B245="grey"),IF('Currently Exported 2'!B245=1, "have", "missing"),IF('Currently Exported 2'!B245=1, "extra", "ignore"))</f>
        <v>ignore</v>
      </c>
      <c r="C245" s="1" t="str">
        <f ca="1">IF(OR(procTags!C245="white",procTags!C245="yellow",procTags!C245="grey"),IF('Currently Exported 2'!C245=1, "have", "missing"),IF('Currently Exported 2'!C245=1, "extra", "ignore"))</f>
        <v>ignore</v>
      </c>
      <c r="D245" s="1" t="str">
        <f ca="1">IF(OR(procTags!D245="white",procTags!D245="yellow",procTags!D245="grey"),IF('Currently Exported 2'!D245=1, "have", "missing"),IF('Currently Exported 2'!D245=1, "extra", "ignore"))</f>
        <v>ignore</v>
      </c>
      <c r="E245" s="1" t="str">
        <f ca="1">IF(OR(procTags!E245="white",procTags!E245="yellow",procTags!E245="grey"),IF('Currently Exported 2'!E245=1, "have", "missing"),IF('Currently Exported 2'!E245=1, "extra", "ignore"))</f>
        <v>ignore</v>
      </c>
      <c r="F245" s="1" t="str">
        <f ca="1">IF(OR(procTags!F245="white",procTags!F245="yellow",procTags!F245="grey"),IF('Currently Exported 2'!F245=1, "have", "missing"),IF('Currently Exported 2'!F245=1, "extra", "ignore"))</f>
        <v>ignore</v>
      </c>
      <c r="G245" s="1" t="str">
        <f ca="1">IF(OR(procTags!G245="white",procTags!G245="yellow",procTags!G245="grey"),IF('Currently Exported 2'!G245=1, "have", "missing"),IF('Currently Exported 2'!G245=1, "extra", "ignore"))</f>
        <v>ignore</v>
      </c>
      <c r="H245" s="1" t="str">
        <f ca="1">IF(OR(procTags!H245="white",procTags!H245="yellow",procTags!H245="grey"),IF('Currently Exported 2'!H245=1, "have", "missing"),IF('Currently Exported 2'!H245=1, "extra", "ignore"))</f>
        <v>ignore</v>
      </c>
      <c r="I245" s="1" t="str">
        <f ca="1">IF(OR(procTags!I245="white",procTags!I245="yellow",procTags!I245="grey"),IF('Currently Exported 2'!I245=1, "have", "missing"),IF('Currently Exported 2'!I245=1, "extra", "ignore"))</f>
        <v>ignore</v>
      </c>
      <c r="J245" s="1" t="str">
        <f ca="1">IF(OR(procTags!J245="white",procTags!J245="yellow",procTags!J245="grey"),IF('Currently Exported 2'!J245=1, "have", "missing"),IF('Currently Exported 2'!J245=1, "extra", "ignore"))</f>
        <v>ignore</v>
      </c>
      <c r="K245" s="1" t="str">
        <f ca="1">IF(OR(procTags!K245="white",procTags!K245="yellow",procTags!K245="grey"),IF('Currently Exported 2'!K245=1, "have", "missing"),IF('Currently Exported 2'!K245=1, "extra", "ignore"))</f>
        <v>ignore</v>
      </c>
      <c r="L245" s="1" t="str">
        <f ca="1">IF(OR(procTags!L245="white",procTags!L245="yellow",procTags!L245="grey"),IF('Currently Exported 2'!L245=1, "have", "missing"),IF('Currently Exported 2'!L245=1, "extra", "ignore"))</f>
        <v>ignore</v>
      </c>
      <c r="M245" s="1" t="str">
        <f ca="1">IF(OR(procTags!M245="white",procTags!M245="yellow",procTags!M245="grey"),IF('Currently Exported 2'!M245=1, "have", "missing"),IF('Currently Exported 2'!M245=1, "extra", "ignore"))</f>
        <v>ignore</v>
      </c>
      <c r="N245" s="1" t="str">
        <f ca="1">IF(OR(procTags!N245="white",procTags!N245="yellow",procTags!N245="grey"),IF('Currently Exported 2'!N245=1, "have", "missing"),IF('Currently Exported 2'!N245=1, "extra", "ignore"))</f>
        <v>ignore</v>
      </c>
      <c r="O245" s="1" t="str">
        <f ca="1">IF(OR(procTags!O245="white",procTags!O245="yellow",procTags!O245="grey"),IF('Currently Exported 2'!O245=1, "have", "missing"),IF('Currently Exported 2'!O245=1, "extra", "ignore"))</f>
        <v>ignore</v>
      </c>
      <c r="P245" s="1" t="str">
        <f ca="1">IF(OR(procTags!P245="white",procTags!P245="yellow",procTags!P245="grey"),IF('Currently Exported 2'!P245=1, "have", "missing"),IF('Currently Exported 2'!P245=1, "extra", "ignore"))</f>
        <v>ignore</v>
      </c>
    </row>
    <row r="246" spans="1:16" x14ac:dyDescent="0.2">
      <c r="A246" s="1" t="str">
        <f ca="1">IFERROR(__xludf.DUMMYFUNCTION("""COMPUTED_VALUE"""),"rth_dumping")</f>
        <v>rth_dumping</v>
      </c>
      <c r="B246" s="1" t="str">
        <f ca="1">IF(OR(procTags!B246="white",procTags!B246="yellow",procTags!B246="grey"),IF('Currently Exported 2'!B246=1, "have", "missing"),IF('Currently Exported 2'!B246=1, "extra", "ignore"))</f>
        <v>ignore</v>
      </c>
      <c r="C246" s="1" t="str">
        <f ca="1">IF(OR(procTags!C246="white",procTags!C246="yellow",procTags!C246="grey"),IF('Currently Exported 2'!C246=1, "have", "missing"),IF('Currently Exported 2'!C246=1, "extra", "ignore"))</f>
        <v>ignore</v>
      </c>
      <c r="D246" s="1" t="str">
        <f ca="1">IF(OR(procTags!D246="white",procTags!D246="yellow",procTags!D246="grey"),IF('Currently Exported 2'!D246=1, "have", "missing"),IF('Currently Exported 2'!D246=1, "extra", "ignore"))</f>
        <v>extra</v>
      </c>
      <c r="E246" s="1" t="str">
        <f ca="1">IF(OR(procTags!E246="white",procTags!E246="yellow",procTags!E246="grey"),IF('Currently Exported 2'!E246=1, "have", "missing"),IF('Currently Exported 2'!E246=1, "extra", "ignore"))</f>
        <v>extra</v>
      </c>
      <c r="F246" s="1" t="str">
        <f ca="1">IF(OR(procTags!F246="white",procTags!F246="yellow",procTags!F246="grey"),IF('Currently Exported 2'!F246=1, "have", "missing"),IF('Currently Exported 2'!F246=1, "extra", "ignore"))</f>
        <v>extra</v>
      </c>
      <c r="G246" s="1" t="str">
        <f ca="1">IF(OR(procTags!G246="white",procTags!G246="yellow",procTags!G246="grey"),IF('Currently Exported 2'!G246=1, "have", "missing"),IF('Currently Exported 2'!G246=1, "extra", "ignore"))</f>
        <v>extra</v>
      </c>
      <c r="H246" s="1" t="str">
        <f ca="1">IF(OR(procTags!H246="white",procTags!H246="yellow",procTags!H246="grey"),IF('Currently Exported 2'!H246=1, "have", "missing"),IF('Currently Exported 2'!H246=1, "extra", "ignore"))</f>
        <v>extra</v>
      </c>
      <c r="I246" s="1" t="str">
        <f ca="1">IF(OR(procTags!I246="white",procTags!I246="yellow",procTags!I246="grey"),IF('Currently Exported 2'!I246=1, "have", "missing"),IF('Currently Exported 2'!I246=1, "extra", "ignore"))</f>
        <v>extra</v>
      </c>
      <c r="J246" s="1" t="str">
        <f ca="1">IF(OR(procTags!J246="white",procTags!J246="yellow",procTags!J246="grey"),IF('Currently Exported 2'!J246=1, "have", "missing"),IF('Currently Exported 2'!J246=1, "extra", "ignore"))</f>
        <v>extra</v>
      </c>
      <c r="K246" s="1" t="str">
        <f ca="1">IF(OR(procTags!K246="white",procTags!K246="yellow",procTags!K246="grey"),IF('Currently Exported 2'!K246=1, "have", "missing"),IF('Currently Exported 2'!K246=1, "extra", "ignore"))</f>
        <v>extra</v>
      </c>
      <c r="L246" s="1" t="str">
        <f ca="1">IF(OR(procTags!L246="white",procTags!L246="yellow",procTags!L246="grey"),IF('Currently Exported 2'!L246=1, "have", "missing"),IF('Currently Exported 2'!L246=1, "extra", "ignore"))</f>
        <v>extra</v>
      </c>
      <c r="M246" s="1" t="str">
        <f ca="1">IF(OR(procTags!M246="white",procTags!M246="yellow",procTags!M246="grey"),IF('Currently Exported 2'!M246=1, "have", "missing"),IF('Currently Exported 2'!M246=1, "extra", "ignore"))</f>
        <v>extra</v>
      </c>
      <c r="N246" s="1" t="str">
        <f ca="1">IF(OR(procTags!N246="white",procTags!N246="yellow",procTags!N246="grey"),IF('Currently Exported 2'!N246=1, "have", "missing"),IF('Currently Exported 2'!N246=1, "extra", "ignore"))</f>
        <v>extra</v>
      </c>
      <c r="O246" s="1" t="str">
        <f ca="1">IF(OR(procTags!O246="white",procTags!O246="yellow",procTags!O246="grey"),IF('Currently Exported 2'!O246=1, "have", "missing"),IF('Currently Exported 2'!O246=1, "extra", "ignore"))</f>
        <v>extra</v>
      </c>
      <c r="P246" s="1" t="str">
        <f ca="1">IF(OR(procTags!P246="white",procTags!P246="yellow",procTags!P246="grey"),IF('Currently Exported 2'!P246=1, "have", "missing"),IF('Currently Exported 2'!P246=1, "extra", "ignore"))</f>
        <v>ignore</v>
      </c>
    </row>
    <row r="247" spans="1:16" x14ac:dyDescent="0.2">
      <c r="A247" s="1" t="str">
        <f ca="1">IFERROR(__xludf.DUMMYFUNCTION("""COMPUTED_VALUE"""),"rth_fill_time")</f>
        <v>rth_fill_time</v>
      </c>
      <c r="B247" s="1" t="str">
        <f ca="1">IF(OR(procTags!B247="white",procTags!B247="yellow",procTags!B247="grey"),IF('Currently Exported 2'!B247=1, "have", "missing"),IF('Currently Exported 2'!B247=1, "extra", "ignore"))</f>
        <v>ignore</v>
      </c>
      <c r="C247" s="1" t="str">
        <f ca="1">IF(OR(procTags!C247="white",procTags!C247="yellow",procTags!C247="grey"),IF('Currently Exported 2'!C247=1, "have", "missing"),IF('Currently Exported 2'!C247=1, "extra", "ignore"))</f>
        <v>ignore</v>
      </c>
      <c r="D247" s="1" t="str">
        <f ca="1">IF(OR(procTags!D247="white",procTags!D247="yellow",procTags!D247="grey"),IF('Currently Exported 2'!D247=1, "have", "missing"),IF('Currently Exported 2'!D247=1, "extra", "ignore"))</f>
        <v>ignore</v>
      </c>
      <c r="E247" s="1" t="str">
        <f ca="1">IF(OR(procTags!E247="white",procTags!E247="yellow",procTags!E247="grey"),IF('Currently Exported 2'!E247=1, "have", "missing"),IF('Currently Exported 2'!E247=1, "extra", "ignore"))</f>
        <v>ignore</v>
      </c>
      <c r="F247" s="1" t="str">
        <f ca="1">IF(OR(procTags!F247="white",procTags!F247="yellow",procTags!F247="grey"),IF('Currently Exported 2'!F247=1, "have", "missing"),IF('Currently Exported 2'!F247=1, "extra", "ignore"))</f>
        <v>ignore</v>
      </c>
      <c r="G247" s="1" t="str">
        <f ca="1">IF(OR(procTags!G247="white",procTags!G247="yellow",procTags!G247="grey"),IF('Currently Exported 2'!G247=1, "have", "missing"),IF('Currently Exported 2'!G247=1, "extra", "ignore"))</f>
        <v>ignore</v>
      </c>
      <c r="H247" s="1" t="str">
        <f ca="1">IF(OR(procTags!H247="white",procTags!H247="yellow",procTags!H247="grey"),IF('Currently Exported 2'!H247=1, "have", "missing"),IF('Currently Exported 2'!H247=1, "extra", "ignore"))</f>
        <v>ignore</v>
      </c>
      <c r="I247" s="1" t="str">
        <f ca="1">IF(OR(procTags!I247="white",procTags!I247="yellow",procTags!I247="grey"),IF('Currently Exported 2'!I247=1, "have", "missing"),IF('Currently Exported 2'!I247=1, "extra", "ignore"))</f>
        <v>ignore</v>
      </c>
      <c r="J247" s="1" t="str">
        <f ca="1">IF(OR(procTags!J247="white",procTags!J247="yellow",procTags!J247="grey"),IF('Currently Exported 2'!J247=1, "have", "missing"),IF('Currently Exported 2'!J247=1, "extra", "ignore"))</f>
        <v>ignore</v>
      </c>
      <c r="K247" s="1" t="str">
        <f ca="1">IF(OR(procTags!K247="white",procTags!K247="yellow",procTags!K247="grey"),IF('Currently Exported 2'!K247=1, "have", "missing"),IF('Currently Exported 2'!K247=1, "extra", "ignore"))</f>
        <v>ignore</v>
      </c>
      <c r="L247" s="1" t="str">
        <f ca="1">IF(OR(procTags!L247="white",procTags!L247="yellow",procTags!L247="grey"),IF('Currently Exported 2'!L247=1, "have", "missing"),IF('Currently Exported 2'!L247=1, "extra", "ignore"))</f>
        <v>ignore</v>
      </c>
      <c r="M247" s="1" t="str">
        <f ca="1">IF(OR(procTags!M247="white",procTags!M247="yellow",procTags!M247="grey"),IF('Currently Exported 2'!M247=1, "have", "missing"),IF('Currently Exported 2'!M247=1, "extra", "ignore"))</f>
        <v>ignore</v>
      </c>
      <c r="N247" s="1" t="str">
        <f ca="1">IF(OR(procTags!N247="white",procTags!N247="yellow",procTags!N247="grey"),IF('Currently Exported 2'!N247=1, "have", "missing"),IF('Currently Exported 2'!N247=1, "extra", "ignore"))</f>
        <v>ignore</v>
      </c>
      <c r="O247" s="1" t="str">
        <f ca="1">IF(OR(procTags!O247="white",procTags!O247="yellow",procTags!O247="grey"),IF('Currently Exported 2'!O247=1, "have", "missing"),IF('Currently Exported 2'!O247=1, "extra", "ignore"))</f>
        <v>ignore</v>
      </c>
      <c r="P247" s="1" t="str">
        <f ca="1">IF(OR(procTags!P247="white",procTags!P247="yellow",procTags!P247="grey"),IF('Currently Exported 2'!P247=1, "have", "missing"),IF('Currently Exported 2'!P247=1, "extra", "ignore"))</f>
        <v>ignore</v>
      </c>
    </row>
    <row r="248" spans="1:16" x14ac:dyDescent="0.2">
      <c r="A248" s="1" t="str">
        <f ca="1">IFERROR(__xludf.DUMMYFUNCTION("""COMPUTED_VALUE"""),"rth_float_1")</f>
        <v>rth_float_1</v>
      </c>
      <c r="B248" s="1" t="str">
        <f ca="1">IF(OR(procTags!B248="white",procTags!B248="yellow",procTags!B248="grey"),IF('Currently Exported 2'!B248=1, "have", "missing"),IF('Currently Exported 2'!B248=1, "extra", "ignore"))</f>
        <v>ignore</v>
      </c>
      <c r="C248" s="1" t="str">
        <f ca="1">IF(OR(procTags!C248="white",procTags!C248="yellow",procTags!C248="grey"),IF('Currently Exported 2'!C248=1, "have", "missing"),IF('Currently Exported 2'!C248=1, "extra", "ignore"))</f>
        <v>ignore</v>
      </c>
      <c r="D248" s="1" t="str">
        <f ca="1">IF(OR(procTags!D248="white",procTags!D248="yellow",procTags!D248="grey"),IF('Currently Exported 2'!D248=1, "have", "missing"),IF('Currently Exported 2'!D248=1, "extra", "ignore"))</f>
        <v>extra</v>
      </c>
      <c r="E248" s="1" t="str">
        <f ca="1">IF(OR(procTags!E248="white",procTags!E248="yellow",procTags!E248="grey"),IF('Currently Exported 2'!E248=1, "have", "missing"),IF('Currently Exported 2'!E248=1, "extra", "ignore"))</f>
        <v>extra</v>
      </c>
      <c r="F248" s="1" t="str">
        <f ca="1">IF(OR(procTags!F248="white",procTags!F248="yellow",procTags!F248="grey"),IF('Currently Exported 2'!F248=1, "have", "missing"),IF('Currently Exported 2'!F248=1, "extra", "ignore"))</f>
        <v>extra</v>
      </c>
      <c r="G248" s="1" t="str">
        <f ca="1">IF(OR(procTags!G248="white",procTags!G248="yellow",procTags!G248="grey"),IF('Currently Exported 2'!G248=1, "have", "missing"),IF('Currently Exported 2'!G248=1, "extra", "ignore"))</f>
        <v>extra</v>
      </c>
      <c r="H248" s="1" t="str">
        <f ca="1">IF(OR(procTags!H248="white",procTags!H248="yellow",procTags!H248="grey"),IF('Currently Exported 2'!H248=1, "have", "missing"),IF('Currently Exported 2'!H248=1, "extra", "ignore"))</f>
        <v>extra</v>
      </c>
      <c r="I248" s="1" t="str">
        <f ca="1">IF(OR(procTags!I248="white",procTags!I248="yellow",procTags!I248="grey"),IF('Currently Exported 2'!I248=1, "have", "missing"),IF('Currently Exported 2'!I248=1, "extra", "ignore"))</f>
        <v>extra</v>
      </c>
      <c r="J248" s="1" t="str">
        <f ca="1">IF(OR(procTags!J248="white",procTags!J248="yellow",procTags!J248="grey"),IF('Currently Exported 2'!J248=1, "have", "missing"),IF('Currently Exported 2'!J248=1, "extra", "ignore"))</f>
        <v>extra</v>
      </c>
      <c r="K248" s="1" t="str">
        <f ca="1">IF(OR(procTags!K248="white",procTags!K248="yellow",procTags!K248="grey"),IF('Currently Exported 2'!K248=1, "have", "missing"),IF('Currently Exported 2'!K248=1, "extra", "ignore"))</f>
        <v>extra</v>
      </c>
      <c r="L248" s="1" t="str">
        <f ca="1">IF(OR(procTags!L248="white",procTags!L248="yellow",procTags!L248="grey"),IF('Currently Exported 2'!L248=1, "have", "missing"),IF('Currently Exported 2'!L248=1, "extra", "ignore"))</f>
        <v>extra</v>
      </c>
      <c r="M248" s="1" t="str">
        <f ca="1">IF(OR(procTags!M248="white",procTags!M248="yellow",procTags!M248="grey"),IF('Currently Exported 2'!M248=1, "have", "missing"),IF('Currently Exported 2'!M248=1, "extra", "ignore"))</f>
        <v>extra</v>
      </c>
      <c r="N248" s="1" t="str">
        <f ca="1">IF(OR(procTags!N248="white",procTags!N248="yellow",procTags!N248="grey"),IF('Currently Exported 2'!N248=1, "have", "missing"),IF('Currently Exported 2'!N248=1, "extra", "ignore"))</f>
        <v>extra</v>
      </c>
      <c r="O248" s="1" t="str">
        <f ca="1">IF(OR(procTags!O248="white",procTags!O248="yellow",procTags!O248="grey"),IF('Currently Exported 2'!O248=1, "have", "missing"),IF('Currently Exported 2'!O248=1, "extra", "ignore"))</f>
        <v>extra</v>
      </c>
      <c r="P248" s="1" t="str">
        <f ca="1">IF(OR(procTags!P248="white",procTags!P248="yellow",procTags!P248="grey"),IF('Currently Exported 2'!P248=1, "have", "missing"),IF('Currently Exported 2'!P248=1, "extra", "ignore"))</f>
        <v>ignore</v>
      </c>
    </row>
    <row r="249" spans="1:16" x14ac:dyDescent="0.2">
      <c r="A249" s="1" t="str">
        <f ca="1">IFERROR(__xludf.DUMMYFUNCTION("""COMPUTED_VALUE"""),"rth_float_2")</f>
        <v>rth_float_2</v>
      </c>
      <c r="B249" s="1" t="str">
        <f ca="1">IF(OR(procTags!B249="white",procTags!B249="yellow",procTags!B249="grey"),IF('Currently Exported 2'!B249=1, "have", "missing"),IF('Currently Exported 2'!B249=1, "extra", "ignore"))</f>
        <v>ignore</v>
      </c>
      <c r="C249" s="1" t="str">
        <f ca="1">IF(OR(procTags!C249="white",procTags!C249="yellow",procTags!C249="grey"),IF('Currently Exported 2'!C249=1, "have", "missing"),IF('Currently Exported 2'!C249=1, "extra", "ignore"))</f>
        <v>ignore</v>
      </c>
      <c r="D249" s="1" t="str">
        <f ca="1">IF(OR(procTags!D249="white",procTags!D249="yellow",procTags!D249="grey"),IF('Currently Exported 2'!D249=1, "have", "missing"),IF('Currently Exported 2'!D249=1, "extra", "ignore"))</f>
        <v>extra</v>
      </c>
      <c r="E249" s="1" t="str">
        <f ca="1">IF(OR(procTags!E249="white",procTags!E249="yellow",procTags!E249="grey"),IF('Currently Exported 2'!E249=1, "have", "missing"),IF('Currently Exported 2'!E249=1, "extra", "ignore"))</f>
        <v>extra</v>
      </c>
      <c r="F249" s="1" t="str">
        <f ca="1">IF(OR(procTags!F249="white",procTags!F249="yellow",procTags!F249="grey"),IF('Currently Exported 2'!F249=1, "have", "missing"),IF('Currently Exported 2'!F249=1, "extra", "ignore"))</f>
        <v>extra</v>
      </c>
      <c r="G249" s="1" t="str">
        <f ca="1">IF(OR(procTags!G249="white",procTags!G249="yellow",procTags!G249="grey"),IF('Currently Exported 2'!G249=1, "have", "missing"),IF('Currently Exported 2'!G249=1, "extra", "ignore"))</f>
        <v>extra</v>
      </c>
      <c r="H249" s="1" t="str">
        <f ca="1">IF(OR(procTags!H249="white",procTags!H249="yellow",procTags!H249="grey"),IF('Currently Exported 2'!H249=1, "have", "missing"),IF('Currently Exported 2'!H249=1, "extra", "ignore"))</f>
        <v>extra</v>
      </c>
      <c r="I249" s="1" t="str">
        <f ca="1">IF(OR(procTags!I249="white",procTags!I249="yellow",procTags!I249="grey"),IF('Currently Exported 2'!I249=1, "have", "missing"),IF('Currently Exported 2'!I249=1, "extra", "ignore"))</f>
        <v>extra</v>
      </c>
      <c r="J249" s="1" t="str">
        <f ca="1">IF(OR(procTags!J249="white",procTags!J249="yellow",procTags!J249="grey"),IF('Currently Exported 2'!J249=1, "have", "missing"),IF('Currently Exported 2'!J249=1, "extra", "ignore"))</f>
        <v>extra</v>
      </c>
      <c r="K249" s="1" t="str">
        <f ca="1">IF(OR(procTags!K249="white",procTags!K249="yellow",procTags!K249="grey"),IF('Currently Exported 2'!K249=1, "have", "missing"),IF('Currently Exported 2'!K249=1, "extra", "ignore"))</f>
        <v>extra</v>
      </c>
      <c r="L249" s="1" t="str">
        <f ca="1">IF(OR(procTags!L249="white",procTags!L249="yellow",procTags!L249="grey"),IF('Currently Exported 2'!L249=1, "have", "missing"),IF('Currently Exported 2'!L249=1, "extra", "ignore"))</f>
        <v>extra</v>
      </c>
      <c r="M249" s="1" t="str">
        <f ca="1">IF(OR(procTags!M249="white",procTags!M249="yellow",procTags!M249="grey"),IF('Currently Exported 2'!M249=1, "have", "missing"),IF('Currently Exported 2'!M249=1, "extra", "ignore"))</f>
        <v>extra</v>
      </c>
      <c r="N249" s="1" t="str">
        <f ca="1">IF(OR(procTags!N249="white",procTags!N249="yellow",procTags!N249="grey"),IF('Currently Exported 2'!N249=1, "have", "missing"),IF('Currently Exported 2'!N249=1, "extra", "ignore"))</f>
        <v>extra</v>
      </c>
      <c r="O249" s="1" t="str">
        <f ca="1">IF(OR(procTags!O249="white",procTags!O249="yellow",procTags!O249="grey"),IF('Currently Exported 2'!O249=1, "have", "missing"),IF('Currently Exported 2'!O249=1, "extra", "ignore"))</f>
        <v>extra</v>
      </c>
      <c r="P249" s="1" t="str">
        <f ca="1">IF(OR(procTags!P249="white",procTags!P249="yellow",procTags!P249="grey"),IF('Currently Exported 2'!P249=1, "have", "missing"),IF('Currently Exported 2'!P249=1, "extra", "ignore"))</f>
        <v>ignore</v>
      </c>
    </row>
    <row r="250" spans="1:16" x14ac:dyDescent="0.2">
      <c r="A250" s="1" t="str">
        <f ca="1">IFERROR(__xludf.DUMMYFUNCTION("""COMPUTED_VALUE"""),"rth_fs1_off_on")</f>
        <v>rth_fs1_off_on</v>
      </c>
      <c r="B250" s="1" t="str">
        <f ca="1">IF(OR(procTags!B250="white",procTags!B250="yellow",procTags!B250="grey"),IF('Currently Exported 2'!B250=1, "have", "missing"),IF('Currently Exported 2'!B250=1, "extra", "ignore"))</f>
        <v>ignore</v>
      </c>
      <c r="C250" s="1" t="str">
        <f ca="1">IF(OR(procTags!C250="white",procTags!C250="yellow",procTags!C250="grey"),IF('Currently Exported 2'!C250=1, "have", "missing"),IF('Currently Exported 2'!C250=1, "extra", "ignore"))</f>
        <v>ignore</v>
      </c>
      <c r="D250" s="1" t="str">
        <f ca="1">IF(OR(procTags!D250="white",procTags!D250="yellow",procTags!D250="grey"),IF('Currently Exported 2'!D250=1, "have", "missing"),IF('Currently Exported 2'!D250=1, "extra", "ignore"))</f>
        <v>ignore</v>
      </c>
      <c r="E250" s="1" t="str">
        <f ca="1">IF(OR(procTags!E250="white",procTags!E250="yellow",procTags!E250="grey"),IF('Currently Exported 2'!E250=1, "have", "missing"),IF('Currently Exported 2'!E250=1, "extra", "ignore"))</f>
        <v>ignore</v>
      </c>
      <c r="F250" s="1" t="str">
        <f ca="1">IF(OR(procTags!F250="white",procTags!F250="yellow",procTags!F250="grey"),IF('Currently Exported 2'!F250=1, "have", "missing"),IF('Currently Exported 2'!F250=1, "extra", "ignore"))</f>
        <v>ignore</v>
      </c>
      <c r="G250" s="1" t="str">
        <f ca="1">IF(OR(procTags!G250="white",procTags!G250="yellow",procTags!G250="grey"),IF('Currently Exported 2'!G250=1, "have", "missing"),IF('Currently Exported 2'!G250=1, "extra", "ignore"))</f>
        <v>ignore</v>
      </c>
      <c r="H250" s="1" t="str">
        <f ca="1">IF(OR(procTags!H250="white",procTags!H250="yellow",procTags!H250="grey"),IF('Currently Exported 2'!H250=1, "have", "missing"),IF('Currently Exported 2'!H250=1, "extra", "ignore"))</f>
        <v>ignore</v>
      </c>
      <c r="I250" s="1" t="str">
        <f ca="1">IF(OR(procTags!I250="white",procTags!I250="yellow",procTags!I250="grey"),IF('Currently Exported 2'!I250=1, "have", "missing"),IF('Currently Exported 2'!I250=1, "extra", "ignore"))</f>
        <v>ignore</v>
      </c>
      <c r="J250" s="1" t="str">
        <f ca="1">IF(OR(procTags!J250="white",procTags!J250="yellow",procTags!J250="grey"),IF('Currently Exported 2'!J250=1, "have", "missing"),IF('Currently Exported 2'!J250=1, "extra", "ignore"))</f>
        <v>ignore</v>
      </c>
      <c r="K250" s="1" t="str">
        <f ca="1">IF(OR(procTags!K250="white",procTags!K250="yellow",procTags!K250="grey"),IF('Currently Exported 2'!K250=1, "have", "missing"),IF('Currently Exported 2'!K250=1, "extra", "ignore"))</f>
        <v>ignore</v>
      </c>
      <c r="L250" s="1" t="str">
        <f ca="1">IF(OR(procTags!L250="white",procTags!L250="yellow",procTags!L250="grey"),IF('Currently Exported 2'!L250=1, "have", "missing"),IF('Currently Exported 2'!L250=1, "extra", "ignore"))</f>
        <v>ignore</v>
      </c>
      <c r="M250" s="1" t="str">
        <f ca="1">IF(OR(procTags!M250="white",procTags!M250="yellow",procTags!M250="grey"),IF('Currently Exported 2'!M250=1, "have", "missing"),IF('Currently Exported 2'!M250=1, "extra", "ignore"))</f>
        <v>ignore</v>
      </c>
      <c r="N250" s="1" t="str">
        <f ca="1">IF(OR(procTags!N250="white",procTags!N250="yellow",procTags!N250="grey"),IF('Currently Exported 2'!N250=1, "have", "missing"),IF('Currently Exported 2'!N250=1, "extra", "ignore"))</f>
        <v>ignore</v>
      </c>
      <c r="O250" s="1" t="str">
        <f ca="1">IF(OR(procTags!O250="white",procTags!O250="yellow",procTags!O250="grey"),IF('Currently Exported 2'!O250=1, "have", "missing"),IF('Currently Exported 2'!O250=1, "extra", "ignore"))</f>
        <v>ignore</v>
      </c>
      <c r="P250" s="1" t="str">
        <f ca="1">IF(OR(procTags!P250="white",procTags!P250="yellow",procTags!P250="grey"),IF('Currently Exported 2'!P250=1, "have", "missing"),IF('Currently Exported 2'!P250=1, "extra", "ignore"))</f>
        <v>ignore</v>
      </c>
    </row>
    <row r="251" spans="1:16" x14ac:dyDescent="0.2">
      <c r="A251" s="1" t="str">
        <f ca="1">IFERROR(__xludf.DUMMYFUNCTION("""COMPUTED_VALUE"""),"rth_fs1_up_down")</f>
        <v>rth_fs1_up_down</v>
      </c>
      <c r="B251" s="1" t="str">
        <f ca="1">IF(OR(procTags!B251="white",procTags!B251="yellow",procTags!B251="grey"),IF('Currently Exported 2'!B251=1, "have", "missing"),IF('Currently Exported 2'!B251=1, "extra", "ignore"))</f>
        <v>ignore</v>
      </c>
      <c r="C251" s="1" t="str">
        <f ca="1">IF(OR(procTags!C251="white",procTags!C251="yellow",procTags!C251="grey"),IF('Currently Exported 2'!C251=1, "have", "missing"),IF('Currently Exported 2'!C251=1, "extra", "ignore"))</f>
        <v>ignore</v>
      </c>
      <c r="D251" s="1" t="str">
        <f ca="1">IF(OR(procTags!D251="white",procTags!D251="yellow",procTags!D251="grey"),IF('Currently Exported 2'!D251=1, "have", "missing"),IF('Currently Exported 2'!D251=1, "extra", "ignore"))</f>
        <v>ignore</v>
      </c>
      <c r="E251" s="1" t="str">
        <f ca="1">IF(OR(procTags!E251="white",procTags!E251="yellow",procTags!E251="grey"),IF('Currently Exported 2'!E251=1, "have", "missing"),IF('Currently Exported 2'!E251=1, "extra", "ignore"))</f>
        <v>ignore</v>
      </c>
      <c r="F251" s="1" t="str">
        <f ca="1">IF(OR(procTags!F251="white",procTags!F251="yellow",procTags!F251="grey"),IF('Currently Exported 2'!F251=1, "have", "missing"),IF('Currently Exported 2'!F251=1, "extra", "ignore"))</f>
        <v>ignore</v>
      </c>
      <c r="G251" s="1" t="str">
        <f ca="1">IF(OR(procTags!G251="white",procTags!G251="yellow",procTags!G251="grey"),IF('Currently Exported 2'!G251=1, "have", "missing"),IF('Currently Exported 2'!G251=1, "extra", "ignore"))</f>
        <v>ignore</v>
      </c>
      <c r="H251" s="1" t="str">
        <f ca="1">IF(OR(procTags!H251="white",procTags!H251="yellow",procTags!H251="grey"),IF('Currently Exported 2'!H251=1, "have", "missing"),IF('Currently Exported 2'!H251=1, "extra", "ignore"))</f>
        <v>ignore</v>
      </c>
      <c r="I251" s="1" t="str">
        <f ca="1">IF(OR(procTags!I251="white",procTags!I251="yellow",procTags!I251="grey"),IF('Currently Exported 2'!I251=1, "have", "missing"),IF('Currently Exported 2'!I251=1, "extra", "ignore"))</f>
        <v>ignore</v>
      </c>
      <c r="J251" s="1" t="str">
        <f ca="1">IF(OR(procTags!J251="white",procTags!J251="yellow",procTags!J251="grey"),IF('Currently Exported 2'!J251=1, "have", "missing"),IF('Currently Exported 2'!J251=1, "extra", "ignore"))</f>
        <v>ignore</v>
      </c>
      <c r="K251" s="1" t="str">
        <f ca="1">IF(OR(procTags!K251="white",procTags!K251="yellow",procTags!K251="grey"),IF('Currently Exported 2'!K251=1, "have", "missing"),IF('Currently Exported 2'!K251=1, "extra", "ignore"))</f>
        <v>ignore</v>
      </c>
      <c r="L251" s="1" t="str">
        <f ca="1">IF(OR(procTags!L251="white",procTags!L251="yellow",procTags!L251="grey"),IF('Currently Exported 2'!L251=1, "have", "missing"),IF('Currently Exported 2'!L251=1, "extra", "ignore"))</f>
        <v>ignore</v>
      </c>
      <c r="M251" s="1" t="str">
        <f ca="1">IF(OR(procTags!M251="white",procTags!M251="yellow",procTags!M251="grey"),IF('Currently Exported 2'!M251=1, "have", "missing"),IF('Currently Exported 2'!M251=1, "extra", "ignore"))</f>
        <v>ignore</v>
      </c>
      <c r="N251" s="1" t="str">
        <f ca="1">IF(OR(procTags!N251="white",procTags!N251="yellow",procTags!N251="grey"),IF('Currently Exported 2'!N251=1, "have", "missing"),IF('Currently Exported 2'!N251=1, "extra", "ignore"))</f>
        <v>ignore</v>
      </c>
      <c r="O251" s="1" t="str">
        <f ca="1">IF(OR(procTags!O251="white",procTags!O251="yellow",procTags!O251="grey"),IF('Currently Exported 2'!O251=1, "have", "missing"),IF('Currently Exported 2'!O251=1, "extra", "ignore"))</f>
        <v>ignore</v>
      </c>
      <c r="P251" s="1" t="str">
        <f ca="1">IF(OR(procTags!P251="white",procTags!P251="yellow",procTags!P251="grey"),IF('Currently Exported 2'!P251=1, "have", "missing"),IF('Currently Exported 2'!P251=1, "extra", "ignore"))</f>
        <v>ignore</v>
      </c>
    </row>
    <row r="252" spans="1:16" x14ac:dyDescent="0.2">
      <c r="A252" s="1" t="str">
        <f ca="1">IFERROR(__xludf.DUMMYFUNCTION("""COMPUTED_VALUE"""),"rth_fs2_off_on")</f>
        <v>rth_fs2_off_on</v>
      </c>
      <c r="B252" s="1" t="str">
        <f ca="1">IF(OR(procTags!B252="white",procTags!B252="yellow",procTags!B252="grey"),IF('Currently Exported 2'!B252=1, "have", "missing"),IF('Currently Exported 2'!B252=1, "extra", "ignore"))</f>
        <v>ignore</v>
      </c>
      <c r="C252" s="1" t="str">
        <f ca="1">IF(OR(procTags!C252="white",procTags!C252="yellow",procTags!C252="grey"),IF('Currently Exported 2'!C252=1, "have", "missing"),IF('Currently Exported 2'!C252=1, "extra", "ignore"))</f>
        <v>ignore</v>
      </c>
      <c r="D252" s="1" t="str">
        <f ca="1">IF(OR(procTags!D252="white",procTags!D252="yellow",procTags!D252="grey"),IF('Currently Exported 2'!D252=1, "have", "missing"),IF('Currently Exported 2'!D252=1, "extra", "ignore"))</f>
        <v>ignore</v>
      </c>
      <c r="E252" s="1" t="str">
        <f ca="1">IF(OR(procTags!E252="white",procTags!E252="yellow",procTags!E252="grey"),IF('Currently Exported 2'!E252=1, "have", "missing"),IF('Currently Exported 2'!E252=1, "extra", "ignore"))</f>
        <v>ignore</v>
      </c>
      <c r="F252" s="1" t="str">
        <f ca="1">IF(OR(procTags!F252="white",procTags!F252="yellow",procTags!F252="grey"),IF('Currently Exported 2'!F252=1, "have", "missing"),IF('Currently Exported 2'!F252=1, "extra", "ignore"))</f>
        <v>ignore</v>
      </c>
      <c r="G252" s="1" t="str">
        <f ca="1">IF(OR(procTags!G252="white",procTags!G252="yellow",procTags!G252="grey"),IF('Currently Exported 2'!G252=1, "have", "missing"),IF('Currently Exported 2'!G252=1, "extra", "ignore"))</f>
        <v>ignore</v>
      </c>
      <c r="H252" s="1" t="str">
        <f ca="1">IF(OR(procTags!H252="white",procTags!H252="yellow",procTags!H252="grey"),IF('Currently Exported 2'!H252=1, "have", "missing"),IF('Currently Exported 2'!H252=1, "extra", "ignore"))</f>
        <v>ignore</v>
      </c>
      <c r="I252" s="1" t="str">
        <f ca="1">IF(OR(procTags!I252="white",procTags!I252="yellow",procTags!I252="grey"),IF('Currently Exported 2'!I252=1, "have", "missing"),IF('Currently Exported 2'!I252=1, "extra", "ignore"))</f>
        <v>ignore</v>
      </c>
      <c r="J252" s="1" t="str">
        <f ca="1">IF(OR(procTags!J252="white",procTags!J252="yellow",procTags!J252="grey"),IF('Currently Exported 2'!J252=1, "have", "missing"),IF('Currently Exported 2'!J252=1, "extra", "ignore"))</f>
        <v>ignore</v>
      </c>
      <c r="K252" s="1" t="str">
        <f ca="1">IF(OR(procTags!K252="white",procTags!K252="yellow",procTags!K252="grey"),IF('Currently Exported 2'!K252=1, "have", "missing"),IF('Currently Exported 2'!K252=1, "extra", "ignore"))</f>
        <v>ignore</v>
      </c>
      <c r="L252" s="1" t="str">
        <f ca="1">IF(OR(procTags!L252="white",procTags!L252="yellow",procTags!L252="grey"),IF('Currently Exported 2'!L252=1, "have", "missing"),IF('Currently Exported 2'!L252=1, "extra", "ignore"))</f>
        <v>ignore</v>
      </c>
      <c r="M252" s="1" t="str">
        <f ca="1">IF(OR(procTags!M252="white",procTags!M252="yellow",procTags!M252="grey"),IF('Currently Exported 2'!M252=1, "have", "missing"),IF('Currently Exported 2'!M252=1, "extra", "ignore"))</f>
        <v>ignore</v>
      </c>
      <c r="N252" s="1" t="str">
        <f ca="1">IF(OR(procTags!N252="white",procTags!N252="yellow",procTags!N252="grey"),IF('Currently Exported 2'!N252=1, "have", "missing"),IF('Currently Exported 2'!N252=1, "extra", "ignore"))</f>
        <v>ignore</v>
      </c>
      <c r="O252" s="1" t="str">
        <f ca="1">IF(OR(procTags!O252="white",procTags!O252="yellow",procTags!O252="grey"),IF('Currently Exported 2'!O252=1, "have", "missing"),IF('Currently Exported 2'!O252=1, "extra", "ignore"))</f>
        <v>ignore</v>
      </c>
      <c r="P252" s="1" t="str">
        <f ca="1">IF(OR(procTags!P252="white",procTags!P252="yellow",procTags!P252="grey"),IF('Currently Exported 2'!P252=1, "have", "missing"),IF('Currently Exported 2'!P252=1, "extra", "ignore"))</f>
        <v>ignore</v>
      </c>
    </row>
    <row r="253" spans="1:16" x14ac:dyDescent="0.2">
      <c r="A253" s="1" t="str">
        <f ca="1">IFERROR(__xludf.DUMMYFUNCTION("""COMPUTED_VALUE"""),"rth_fs2_up_down")</f>
        <v>rth_fs2_up_down</v>
      </c>
      <c r="B253" s="1" t="str">
        <f ca="1">IF(OR(procTags!B253="white",procTags!B253="yellow",procTags!B253="grey"),IF('Currently Exported 2'!B253=1, "have", "missing"),IF('Currently Exported 2'!B253=1, "extra", "ignore"))</f>
        <v>ignore</v>
      </c>
      <c r="C253" s="1" t="str">
        <f ca="1">IF(OR(procTags!C253="white",procTags!C253="yellow",procTags!C253="grey"),IF('Currently Exported 2'!C253=1, "have", "missing"),IF('Currently Exported 2'!C253=1, "extra", "ignore"))</f>
        <v>ignore</v>
      </c>
      <c r="D253" s="1" t="str">
        <f ca="1">IF(OR(procTags!D253="white",procTags!D253="yellow",procTags!D253="grey"),IF('Currently Exported 2'!D253=1, "have", "missing"),IF('Currently Exported 2'!D253=1, "extra", "ignore"))</f>
        <v>ignore</v>
      </c>
      <c r="E253" s="1" t="str">
        <f ca="1">IF(OR(procTags!E253="white",procTags!E253="yellow",procTags!E253="grey"),IF('Currently Exported 2'!E253=1, "have", "missing"),IF('Currently Exported 2'!E253=1, "extra", "ignore"))</f>
        <v>ignore</v>
      </c>
      <c r="F253" s="1" t="str">
        <f ca="1">IF(OR(procTags!F253="white",procTags!F253="yellow",procTags!F253="grey"),IF('Currently Exported 2'!F253=1, "have", "missing"),IF('Currently Exported 2'!F253=1, "extra", "ignore"))</f>
        <v>ignore</v>
      </c>
      <c r="G253" s="1" t="str">
        <f ca="1">IF(OR(procTags!G253="white",procTags!G253="yellow",procTags!G253="grey"),IF('Currently Exported 2'!G253=1, "have", "missing"),IF('Currently Exported 2'!G253=1, "extra", "ignore"))</f>
        <v>ignore</v>
      </c>
      <c r="H253" s="1" t="str">
        <f ca="1">IF(OR(procTags!H253="white",procTags!H253="yellow",procTags!H253="grey"),IF('Currently Exported 2'!H253=1, "have", "missing"),IF('Currently Exported 2'!H253=1, "extra", "ignore"))</f>
        <v>ignore</v>
      </c>
      <c r="I253" s="1" t="str">
        <f ca="1">IF(OR(procTags!I253="white",procTags!I253="yellow",procTags!I253="grey"),IF('Currently Exported 2'!I253=1, "have", "missing"),IF('Currently Exported 2'!I253=1, "extra", "ignore"))</f>
        <v>ignore</v>
      </c>
      <c r="J253" s="1" t="str">
        <f ca="1">IF(OR(procTags!J253="white",procTags!J253="yellow",procTags!J253="grey"),IF('Currently Exported 2'!J253=1, "have", "missing"),IF('Currently Exported 2'!J253=1, "extra", "ignore"))</f>
        <v>ignore</v>
      </c>
      <c r="K253" s="1" t="str">
        <f ca="1">IF(OR(procTags!K253="white",procTags!K253="yellow",procTags!K253="grey"),IF('Currently Exported 2'!K253=1, "have", "missing"),IF('Currently Exported 2'!K253=1, "extra", "ignore"))</f>
        <v>ignore</v>
      </c>
      <c r="L253" s="1" t="str">
        <f ca="1">IF(OR(procTags!L253="white",procTags!L253="yellow",procTags!L253="grey"),IF('Currently Exported 2'!L253=1, "have", "missing"),IF('Currently Exported 2'!L253=1, "extra", "ignore"))</f>
        <v>ignore</v>
      </c>
      <c r="M253" s="1" t="str">
        <f ca="1">IF(OR(procTags!M253="white",procTags!M253="yellow",procTags!M253="grey"),IF('Currently Exported 2'!M253=1, "have", "missing"),IF('Currently Exported 2'!M253=1, "extra", "ignore"))</f>
        <v>ignore</v>
      </c>
      <c r="N253" s="1" t="str">
        <f ca="1">IF(OR(procTags!N253="white",procTags!N253="yellow",procTags!N253="grey"),IF('Currently Exported 2'!N253=1, "have", "missing"),IF('Currently Exported 2'!N253=1, "extra", "ignore"))</f>
        <v>ignore</v>
      </c>
      <c r="O253" s="1" t="str">
        <f ca="1">IF(OR(procTags!O253="white",procTags!O253="yellow",procTags!O253="grey"),IF('Currently Exported 2'!O253=1, "have", "missing"),IF('Currently Exported 2'!O253=1, "extra", "ignore"))</f>
        <v>ignore</v>
      </c>
      <c r="P253" s="1" t="str">
        <f ca="1">IF(OR(procTags!P253="white",procTags!P253="yellow",procTags!P253="grey"),IF('Currently Exported 2'!P253=1, "have", "missing"),IF('Currently Exported 2'!P253=1, "extra", "ignore"))</f>
        <v>ignore</v>
      </c>
    </row>
    <row r="254" spans="1:16" x14ac:dyDescent="0.2">
      <c r="A254" s="1" t="str">
        <f ca="1">IFERROR(__xludf.DUMMYFUNCTION("""COMPUTED_VALUE"""),"rth_prev_day_tot")</f>
        <v>rth_prev_day_tot</v>
      </c>
      <c r="B254" s="1" t="str">
        <f ca="1">IF(OR(procTags!B254="white",procTags!B254="yellow",procTags!B254="grey"),IF('Currently Exported 2'!B254=1, "have", "missing"),IF('Currently Exported 2'!B254=1, "extra", "ignore"))</f>
        <v>ignore</v>
      </c>
      <c r="C254" s="1" t="str">
        <f ca="1">IF(OR(procTags!C254="white",procTags!C254="yellow",procTags!C254="grey"),IF('Currently Exported 2'!C254=1, "have", "missing"),IF('Currently Exported 2'!C254=1, "extra", "ignore"))</f>
        <v>ignore</v>
      </c>
      <c r="D254" s="1" t="str">
        <f ca="1">IF(OR(procTags!D254="white",procTags!D254="yellow",procTags!D254="grey"),IF('Currently Exported 2'!D254=1, "have", "missing"),IF('Currently Exported 2'!D254=1, "extra", "ignore"))</f>
        <v>extra</v>
      </c>
      <c r="E254" s="1" t="str">
        <f ca="1">IF(OR(procTags!E254="white",procTags!E254="yellow",procTags!E254="grey"),IF('Currently Exported 2'!E254=1, "have", "missing"),IF('Currently Exported 2'!E254=1, "extra", "ignore"))</f>
        <v>extra</v>
      </c>
      <c r="F254" s="1" t="str">
        <f ca="1">IF(OR(procTags!F254="white",procTags!F254="yellow",procTags!F254="grey"),IF('Currently Exported 2'!F254=1, "have", "missing"),IF('Currently Exported 2'!F254=1, "extra", "ignore"))</f>
        <v>extra</v>
      </c>
      <c r="G254" s="1" t="str">
        <f ca="1">IF(OR(procTags!G254="white",procTags!G254="yellow",procTags!G254="grey"),IF('Currently Exported 2'!G254=1, "have", "missing"),IF('Currently Exported 2'!G254=1, "extra", "ignore"))</f>
        <v>extra</v>
      </c>
      <c r="H254" s="1" t="str">
        <f ca="1">IF(OR(procTags!H254="white",procTags!H254="yellow",procTags!H254="grey"),IF('Currently Exported 2'!H254=1, "have", "missing"),IF('Currently Exported 2'!H254=1, "extra", "ignore"))</f>
        <v>extra</v>
      </c>
      <c r="I254" s="1" t="str">
        <f ca="1">IF(OR(procTags!I254="white",procTags!I254="yellow",procTags!I254="grey"),IF('Currently Exported 2'!I254=1, "have", "missing"),IF('Currently Exported 2'!I254=1, "extra", "ignore"))</f>
        <v>extra</v>
      </c>
      <c r="J254" s="1" t="str">
        <f ca="1">IF(OR(procTags!J254="white",procTags!J254="yellow",procTags!J254="grey"),IF('Currently Exported 2'!J254=1, "have", "missing"),IF('Currently Exported 2'!J254=1, "extra", "ignore"))</f>
        <v>extra</v>
      </c>
      <c r="K254" s="1" t="str">
        <f ca="1">IF(OR(procTags!K254="white",procTags!K254="yellow",procTags!K254="grey"),IF('Currently Exported 2'!K254=1, "have", "missing"),IF('Currently Exported 2'!K254=1, "extra", "ignore"))</f>
        <v>extra</v>
      </c>
      <c r="L254" s="1" t="str">
        <f ca="1">IF(OR(procTags!L254="white",procTags!L254="yellow",procTags!L254="grey"),IF('Currently Exported 2'!L254=1, "have", "missing"),IF('Currently Exported 2'!L254=1, "extra", "ignore"))</f>
        <v>extra</v>
      </c>
      <c r="M254" s="1" t="str">
        <f ca="1">IF(OR(procTags!M254="white",procTags!M254="yellow",procTags!M254="grey"),IF('Currently Exported 2'!M254=1, "have", "missing"),IF('Currently Exported 2'!M254=1, "extra", "ignore"))</f>
        <v>extra</v>
      </c>
      <c r="N254" s="1" t="str">
        <f ca="1">IF(OR(procTags!N254="white",procTags!N254="yellow",procTags!N254="grey"),IF('Currently Exported 2'!N254=1, "have", "missing"),IF('Currently Exported 2'!N254=1, "extra", "ignore"))</f>
        <v>extra</v>
      </c>
      <c r="O254" s="1" t="str">
        <f ca="1">IF(OR(procTags!O254="white",procTags!O254="yellow",procTags!O254="grey"),IF('Currently Exported 2'!O254=1, "have", "missing"),IF('Currently Exported 2'!O254=1, "extra", "ignore"))</f>
        <v>extra</v>
      </c>
      <c r="P254" s="1" t="str">
        <f ca="1">IF(OR(procTags!P254="white",procTags!P254="yellow",procTags!P254="grey"),IF('Currently Exported 2'!P254=1, "have", "missing"),IF('Currently Exported 2'!P254=1, "extra", "ignore"))</f>
        <v>ignore</v>
      </c>
    </row>
    <row r="255" spans="1:16" x14ac:dyDescent="0.2">
      <c r="A255" s="1" t="str">
        <f ca="1">IFERROR(__xludf.DUMMYFUNCTION("""COMPUTED_VALUE"""),"sd_24hr_dl")</f>
        <v>sd_24hr_dl</v>
      </c>
      <c r="B255" s="1" t="str">
        <f ca="1">IF(OR(procTags!B255="white",procTags!B255="yellow",procTags!B255="grey"),IF('Currently Exported 2'!B255=1, "have", "missing"),IF('Currently Exported 2'!B255=1, "extra", "ignore"))</f>
        <v>ignore</v>
      </c>
      <c r="C255" s="1" t="str">
        <f ca="1">IF(OR(procTags!C255="white",procTags!C255="yellow",procTags!C255="grey"),IF('Currently Exported 2'!C255=1, "have", "missing"),IF('Currently Exported 2'!C255=1, "extra", "ignore"))</f>
        <v>ignore</v>
      </c>
      <c r="D255" s="1" t="str">
        <f ca="1">IF(OR(procTags!D255="white",procTags!D255="yellow",procTags!D255="grey"),IF('Currently Exported 2'!D255=1, "have", "missing"),IF('Currently Exported 2'!D255=1, "extra", "ignore"))</f>
        <v>have</v>
      </c>
      <c r="E255" s="1" t="str">
        <f ca="1">IF(OR(procTags!E255="white",procTags!E255="yellow",procTags!E255="grey"),IF('Currently Exported 2'!E255=1, "have", "missing"),IF('Currently Exported 2'!E255=1, "extra", "ignore"))</f>
        <v>have</v>
      </c>
      <c r="F255" s="1" t="str">
        <f ca="1">IF(OR(procTags!F255="white",procTags!F255="yellow",procTags!F255="grey"),IF('Currently Exported 2'!F255=1, "have", "missing"),IF('Currently Exported 2'!F255=1, "extra", "ignore"))</f>
        <v>have</v>
      </c>
      <c r="G255" s="1" t="str">
        <f ca="1">IF(OR(procTags!G255="white",procTags!G255="yellow",procTags!G255="grey"),IF('Currently Exported 2'!G255=1, "have", "missing"),IF('Currently Exported 2'!G255=1, "extra", "ignore"))</f>
        <v>have</v>
      </c>
      <c r="H255" s="1" t="str">
        <f ca="1">IF(OR(procTags!H255="white",procTags!H255="yellow",procTags!H255="grey"),IF('Currently Exported 2'!H255=1, "have", "missing"),IF('Currently Exported 2'!H255=1, "extra", "ignore"))</f>
        <v>have</v>
      </c>
      <c r="I255" s="1" t="str">
        <f ca="1">IF(OR(procTags!I255="white",procTags!I255="yellow",procTags!I255="grey"),IF('Currently Exported 2'!I255=1, "have", "missing"),IF('Currently Exported 2'!I255=1, "extra", "ignore"))</f>
        <v>have</v>
      </c>
      <c r="J255" s="1" t="str">
        <f ca="1">IF(OR(procTags!J255="white",procTags!J255="yellow",procTags!J255="grey"),IF('Currently Exported 2'!J255=1, "have", "missing"),IF('Currently Exported 2'!J255=1, "extra", "ignore"))</f>
        <v>have</v>
      </c>
      <c r="K255" s="1" t="str">
        <f ca="1">IF(OR(procTags!K255="white",procTags!K255="yellow",procTags!K255="grey"),IF('Currently Exported 2'!K255=1, "have", "missing"),IF('Currently Exported 2'!K255=1, "extra", "ignore"))</f>
        <v>have</v>
      </c>
      <c r="L255" s="1" t="str">
        <f ca="1">IF(OR(procTags!L255="white",procTags!L255="yellow",procTags!L255="grey"),IF('Currently Exported 2'!L255=1, "have", "missing"),IF('Currently Exported 2'!L255=1, "extra", "ignore"))</f>
        <v>ignore</v>
      </c>
      <c r="M255" s="1" t="str">
        <f ca="1">IF(OR(procTags!M255="white",procTags!M255="yellow",procTags!M255="grey"),IF('Currently Exported 2'!M255=1, "have", "missing"),IF('Currently Exported 2'!M255=1, "extra", "ignore"))</f>
        <v>have</v>
      </c>
      <c r="N255" s="1" t="str">
        <f ca="1">IF(OR(procTags!N255="white",procTags!N255="yellow",procTags!N255="grey"),IF('Currently Exported 2'!N255=1, "have", "missing"),IF('Currently Exported 2'!N255=1, "extra", "ignore"))</f>
        <v>have</v>
      </c>
      <c r="O255" s="1" t="str">
        <f ca="1">IF(OR(procTags!O255="white",procTags!O255="yellow",procTags!O255="grey"),IF('Currently Exported 2'!O255=1, "have", "missing"),IF('Currently Exported 2'!O255=1, "extra", "ignore"))</f>
        <v>have</v>
      </c>
      <c r="P255" s="1" t="str">
        <f ca="1">IF(OR(procTags!P255="white",procTags!P255="yellow",procTags!P255="grey"),IF('Currently Exported 2'!P255=1, "have", "missing"),IF('Currently Exported 2'!P255=1, "extra", "ignore"))</f>
        <v>ignore</v>
      </c>
    </row>
    <row r="256" spans="1:16" x14ac:dyDescent="0.2">
      <c r="A256" s="1" t="str">
        <f ca="1">IFERROR(__xludf.DUMMYFUNCTION("""COMPUTED_VALUE"""),"sd_24hr_et")</f>
        <v>sd_24hr_et</v>
      </c>
      <c r="B256" s="1" t="str">
        <f ca="1">IF(OR(procTags!B256="white",procTags!B256="yellow",procTags!B256="grey"),IF('Currently Exported 2'!B256=1, "have", "missing"),IF('Currently Exported 2'!B256=1, "extra", "ignore"))</f>
        <v>ignore</v>
      </c>
      <c r="C256" s="1" t="str">
        <f ca="1">IF(OR(procTags!C256="white",procTags!C256="yellow",procTags!C256="grey"),IF('Currently Exported 2'!C256=1, "have", "missing"),IF('Currently Exported 2'!C256=1, "extra", "ignore"))</f>
        <v>ignore</v>
      </c>
      <c r="D256" s="1" t="str">
        <f ca="1">IF(OR(procTags!D256="white",procTags!D256="yellow",procTags!D256="grey"),IF('Currently Exported 2'!D256=1, "have", "missing"),IF('Currently Exported 2'!D256=1, "extra", "ignore"))</f>
        <v>have</v>
      </c>
      <c r="E256" s="1" t="str">
        <f ca="1">IF(OR(procTags!E256="white",procTags!E256="yellow",procTags!E256="grey"),IF('Currently Exported 2'!E256=1, "have", "missing"),IF('Currently Exported 2'!E256=1, "extra", "ignore"))</f>
        <v>have</v>
      </c>
      <c r="F256" s="1" t="str">
        <f ca="1">IF(OR(procTags!F256="white",procTags!F256="yellow",procTags!F256="grey"),IF('Currently Exported 2'!F256=1, "have", "missing"),IF('Currently Exported 2'!F256=1, "extra", "ignore"))</f>
        <v>have</v>
      </c>
      <c r="G256" s="1" t="str">
        <f ca="1">IF(OR(procTags!G256="white",procTags!G256="yellow",procTags!G256="grey"),IF('Currently Exported 2'!G256=1, "have", "missing"),IF('Currently Exported 2'!G256=1, "extra", "ignore"))</f>
        <v>have</v>
      </c>
      <c r="H256" s="1" t="str">
        <f ca="1">IF(OR(procTags!H256="white",procTags!H256="yellow",procTags!H256="grey"),IF('Currently Exported 2'!H256=1, "have", "missing"),IF('Currently Exported 2'!H256=1, "extra", "ignore"))</f>
        <v>have</v>
      </c>
      <c r="I256" s="1" t="str">
        <f ca="1">IF(OR(procTags!I256="white",procTags!I256="yellow",procTags!I256="grey"),IF('Currently Exported 2'!I256=1, "have", "missing"),IF('Currently Exported 2'!I256=1, "extra", "ignore"))</f>
        <v>have</v>
      </c>
      <c r="J256" s="1" t="str">
        <f ca="1">IF(OR(procTags!J256="white",procTags!J256="yellow",procTags!J256="grey"),IF('Currently Exported 2'!J256=1, "have", "missing"),IF('Currently Exported 2'!J256=1, "extra", "ignore"))</f>
        <v>have</v>
      </c>
      <c r="K256" s="1" t="str">
        <f ca="1">IF(OR(procTags!K256="white",procTags!K256="yellow",procTags!K256="grey"),IF('Currently Exported 2'!K256=1, "have", "missing"),IF('Currently Exported 2'!K256=1, "extra", "ignore"))</f>
        <v>have</v>
      </c>
      <c r="L256" s="1" t="str">
        <f ca="1">IF(OR(procTags!L256="white",procTags!L256="yellow",procTags!L256="grey"),IF('Currently Exported 2'!L256=1, "have", "missing"),IF('Currently Exported 2'!L256=1, "extra", "ignore"))</f>
        <v>have</v>
      </c>
      <c r="M256" s="1" t="str">
        <f ca="1">IF(OR(procTags!M256="white",procTags!M256="yellow",procTags!M256="grey"),IF('Currently Exported 2'!M256=1, "have", "missing"),IF('Currently Exported 2'!M256=1, "extra", "ignore"))</f>
        <v>have</v>
      </c>
      <c r="N256" s="1" t="str">
        <f ca="1">IF(OR(procTags!N256="white",procTags!N256="yellow",procTags!N256="grey"),IF('Currently Exported 2'!N256=1, "have", "missing"),IF('Currently Exported 2'!N256=1, "extra", "ignore"))</f>
        <v>have</v>
      </c>
      <c r="O256" s="1" t="str">
        <f ca="1">IF(OR(procTags!O256="white",procTags!O256="yellow",procTags!O256="grey"),IF('Currently Exported 2'!O256=1, "have", "missing"),IF('Currently Exported 2'!O256=1, "extra", "ignore"))</f>
        <v>have</v>
      </c>
      <c r="P256" s="1" t="str">
        <f ca="1">IF(OR(procTags!P256="white",procTags!P256="yellow",procTags!P256="grey"),IF('Currently Exported 2'!P256=1, "have", "missing"),IF('Currently Exported 2'!P256=1, "extra", "ignore"))</f>
        <v>ignore</v>
      </c>
    </row>
    <row r="257" spans="1:16" x14ac:dyDescent="0.2">
      <c r="A257" s="1" t="str">
        <f ca="1">IFERROR(__xludf.DUMMYFUNCTION("""COMPUTED_VALUE"""),"sd_24hr_irrig")</f>
        <v>sd_24hr_irrig</v>
      </c>
      <c r="B257" s="1" t="str">
        <f ca="1">IF(OR(procTags!B257="white",procTags!B257="yellow",procTags!B257="grey"),IF('Currently Exported 2'!B257=1, "have", "missing"),IF('Currently Exported 2'!B257=1, "extra", "ignore"))</f>
        <v>ignore</v>
      </c>
      <c r="C257" s="1" t="str">
        <f ca="1">IF(OR(procTags!C257="white",procTags!C257="yellow",procTags!C257="grey"),IF('Currently Exported 2'!C257=1, "have", "missing"),IF('Currently Exported 2'!C257=1, "extra", "ignore"))</f>
        <v>ignore</v>
      </c>
      <c r="D257" s="1" t="str">
        <f ca="1">IF(OR(procTags!D257="white",procTags!D257="yellow",procTags!D257="grey"),IF('Currently Exported 2'!D257=1, "have", "missing"),IF('Currently Exported 2'!D257=1, "extra", "ignore"))</f>
        <v>have</v>
      </c>
      <c r="E257" s="1" t="str">
        <f ca="1">IF(OR(procTags!E257="white",procTags!E257="yellow",procTags!E257="grey"),IF('Currently Exported 2'!E257=1, "have", "missing"),IF('Currently Exported 2'!E257=1, "extra", "ignore"))</f>
        <v>have</v>
      </c>
      <c r="F257" s="1" t="str">
        <f ca="1">IF(OR(procTags!F257="white",procTags!F257="yellow",procTags!F257="grey"),IF('Currently Exported 2'!F257=1, "have", "missing"),IF('Currently Exported 2'!F257=1, "extra", "ignore"))</f>
        <v>have</v>
      </c>
      <c r="G257" s="1" t="str">
        <f ca="1">IF(OR(procTags!G257="white",procTags!G257="yellow",procTags!G257="grey"),IF('Currently Exported 2'!G257=1, "have", "missing"),IF('Currently Exported 2'!G257=1, "extra", "ignore"))</f>
        <v>have</v>
      </c>
      <c r="H257" s="1" t="str">
        <f ca="1">IF(OR(procTags!H257="white",procTags!H257="yellow",procTags!H257="grey"),IF('Currently Exported 2'!H257=1, "have", "missing"),IF('Currently Exported 2'!H257=1, "extra", "ignore"))</f>
        <v>have</v>
      </c>
      <c r="I257" s="1" t="str">
        <f ca="1">IF(OR(procTags!I257="white",procTags!I257="yellow",procTags!I257="grey"),IF('Currently Exported 2'!I257=1, "have", "missing"),IF('Currently Exported 2'!I257=1, "extra", "ignore"))</f>
        <v>have</v>
      </c>
      <c r="J257" s="1" t="str">
        <f ca="1">IF(OR(procTags!J257="white",procTags!J257="yellow",procTags!J257="grey"),IF('Currently Exported 2'!J257=1, "have", "missing"),IF('Currently Exported 2'!J257=1, "extra", "ignore"))</f>
        <v>have</v>
      </c>
      <c r="K257" s="1" t="str">
        <f ca="1">IF(OR(procTags!K257="white",procTags!K257="yellow",procTags!K257="grey"),IF('Currently Exported 2'!K257=1, "have", "missing"),IF('Currently Exported 2'!K257=1, "extra", "ignore"))</f>
        <v>have</v>
      </c>
      <c r="L257" s="1" t="str">
        <f ca="1">IF(OR(procTags!L257="white",procTags!L257="yellow",procTags!L257="grey"),IF('Currently Exported 2'!L257=1, "have", "missing"),IF('Currently Exported 2'!L257=1, "extra", "ignore"))</f>
        <v>ignore</v>
      </c>
      <c r="M257" s="1" t="str">
        <f ca="1">IF(OR(procTags!M257="white",procTags!M257="yellow",procTags!M257="grey"),IF('Currently Exported 2'!M257=1, "have", "missing"),IF('Currently Exported 2'!M257=1, "extra", "ignore"))</f>
        <v>have</v>
      </c>
      <c r="N257" s="1" t="str">
        <f ca="1">IF(OR(procTags!N257="white",procTags!N257="yellow",procTags!N257="grey"),IF('Currently Exported 2'!N257=1, "have", "missing"),IF('Currently Exported 2'!N257=1, "extra", "ignore"))</f>
        <v>have</v>
      </c>
      <c r="O257" s="1" t="str">
        <f ca="1">IF(OR(procTags!O257="white",procTags!O257="yellow",procTags!O257="grey"),IF('Currently Exported 2'!O257=1, "have", "missing"),IF('Currently Exported 2'!O257=1, "extra", "ignore"))</f>
        <v>have</v>
      </c>
      <c r="P257" s="1" t="str">
        <f ca="1">IF(OR(procTags!P257="white",procTags!P257="yellow",procTags!P257="grey"),IF('Currently Exported 2'!P257=1, "have", "missing"),IF('Currently Exported 2'!P257=1, "extra", "ignore"))</f>
        <v>ignore</v>
      </c>
    </row>
    <row r="258" spans="1:16" x14ac:dyDescent="0.2">
      <c r="A258" s="1" t="str">
        <f ca="1">IFERROR(__xludf.DUMMYFUNCTION("""COMPUTED_VALUE"""),"sd_24hr_prev_dl")</f>
        <v>sd_24hr_prev_dl</v>
      </c>
      <c r="B258" s="1" t="str">
        <f ca="1">IF(OR(procTags!B258="white",procTags!B258="yellow",procTags!B258="grey"),IF('Currently Exported 2'!B258=1, "have", "missing"),IF('Currently Exported 2'!B258=1, "extra", "ignore"))</f>
        <v>ignore</v>
      </c>
      <c r="C258" s="1" t="str">
        <f ca="1">IF(OR(procTags!C258="white",procTags!C258="yellow",procTags!C258="grey"),IF('Currently Exported 2'!C258=1, "have", "missing"),IF('Currently Exported 2'!C258=1, "extra", "ignore"))</f>
        <v>ignore</v>
      </c>
      <c r="D258" s="1" t="str">
        <f ca="1">IF(OR(procTags!D258="white",procTags!D258="yellow",procTags!D258="grey"),IF('Currently Exported 2'!D258=1, "have", "missing"),IF('Currently Exported 2'!D258=1, "extra", "ignore"))</f>
        <v>extra</v>
      </c>
      <c r="E258" s="1" t="str">
        <f ca="1">IF(OR(procTags!E258="white",procTags!E258="yellow",procTags!E258="grey"),IF('Currently Exported 2'!E258=1, "have", "missing"),IF('Currently Exported 2'!E258=1, "extra", "ignore"))</f>
        <v>extra</v>
      </c>
      <c r="F258" s="1" t="str">
        <f ca="1">IF(OR(procTags!F258="white",procTags!F258="yellow",procTags!F258="grey"),IF('Currently Exported 2'!F258=1, "have", "missing"),IF('Currently Exported 2'!F258=1, "extra", "ignore"))</f>
        <v>extra</v>
      </c>
      <c r="G258" s="1" t="str">
        <f ca="1">IF(OR(procTags!G258="white",procTags!G258="yellow",procTags!G258="grey"),IF('Currently Exported 2'!G258=1, "have", "missing"),IF('Currently Exported 2'!G258=1, "extra", "ignore"))</f>
        <v>extra</v>
      </c>
      <c r="H258" s="1" t="str">
        <f ca="1">IF(OR(procTags!H258="white",procTags!H258="yellow",procTags!H258="grey"),IF('Currently Exported 2'!H258=1, "have", "missing"),IF('Currently Exported 2'!H258=1, "extra", "ignore"))</f>
        <v>extra</v>
      </c>
      <c r="I258" s="1" t="str">
        <f ca="1">IF(OR(procTags!I258="white",procTags!I258="yellow",procTags!I258="grey"),IF('Currently Exported 2'!I258=1, "have", "missing"),IF('Currently Exported 2'!I258=1, "extra", "ignore"))</f>
        <v>extra</v>
      </c>
      <c r="J258" s="1" t="str">
        <f ca="1">IF(OR(procTags!J258="white",procTags!J258="yellow",procTags!J258="grey"),IF('Currently Exported 2'!J258=1, "have", "missing"),IF('Currently Exported 2'!J258=1, "extra", "ignore"))</f>
        <v>extra</v>
      </c>
      <c r="K258" s="1" t="str">
        <f ca="1">IF(OR(procTags!K258="white",procTags!K258="yellow",procTags!K258="grey"),IF('Currently Exported 2'!K258=1, "have", "missing"),IF('Currently Exported 2'!K258=1, "extra", "ignore"))</f>
        <v>extra</v>
      </c>
      <c r="L258" s="1" t="str">
        <f ca="1">IF(OR(procTags!L258="white",procTags!L258="yellow",procTags!L258="grey"),IF('Currently Exported 2'!L258=1, "have", "missing"),IF('Currently Exported 2'!L258=1, "extra", "ignore"))</f>
        <v>missing</v>
      </c>
      <c r="M258" s="1" t="str">
        <f ca="1">IF(OR(procTags!M258="white",procTags!M258="yellow",procTags!M258="grey"),IF('Currently Exported 2'!M258=1, "have", "missing"),IF('Currently Exported 2'!M258=1, "extra", "ignore"))</f>
        <v>extra</v>
      </c>
      <c r="N258" s="1" t="str">
        <f ca="1">IF(OR(procTags!N258="white",procTags!N258="yellow",procTags!N258="grey"),IF('Currently Exported 2'!N258=1, "have", "missing"),IF('Currently Exported 2'!N258=1, "extra", "ignore"))</f>
        <v>extra</v>
      </c>
      <c r="O258" s="1" t="str">
        <f ca="1">IF(OR(procTags!O258="white",procTags!O258="yellow",procTags!O258="grey"),IF('Currently Exported 2'!O258=1, "have", "missing"),IF('Currently Exported 2'!O258=1, "extra", "ignore"))</f>
        <v>extra</v>
      </c>
      <c r="P258" s="1" t="str">
        <f ca="1">IF(OR(procTags!P258="white",procTags!P258="yellow",procTags!P258="grey"),IF('Currently Exported 2'!P258=1, "have", "missing"),IF('Currently Exported 2'!P258=1, "extra", "ignore"))</f>
        <v>ignore</v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>
        <f ca="1">IF(OR(procTags!B259="white",procTags!B259="yellow",procTags!B259="grey"),IF('Currently Exported 2'!B259=1, "have", "missing"),IF('Currently Exported 2'!B259=1, "extra", "ignore"))</f>
        <v>ignore</v>
      </c>
      <c r="C259" s="1" t="str">
        <f ca="1">IF(OR(procTags!C259="white",procTags!C259="yellow",procTags!C259="grey"),IF('Currently Exported 2'!C259=1, "have", "missing"),IF('Currently Exported 2'!C259=1, "extra", "ignore"))</f>
        <v>ignore</v>
      </c>
      <c r="D259" s="1" t="str">
        <f ca="1">IF(OR(procTags!D259="white",procTags!D259="yellow",procTags!D259="grey"),IF('Currently Exported 2'!D259=1, "have", "missing"),IF('Currently Exported 2'!D259=1, "extra", "ignore"))</f>
        <v>extra</v>
      </c>
      <c r="E259" s="1" t="str">
        <f ca="1">IF(OR(procTags!E259="white",procTags!E259="yellow",procTags!E259="grey"),IF('Currently Exported 2'!E259=1, "have", "missing"),IF('Currently Exported 2'!E259=1, "extra", "ignore"))</f>
        <v>extra</v>
      </c>
      <c r="F259" s="1" t="str">
        <f ca="1">IF(OR(procTags!F259="white",procTags!F259="yellow",procTags!F259="grey"),IF('Currently Exported 2'!F259=1, "have", "missing"),IF('Currently Exported 2'!F259=1, "extra", "ignore"))</f>
        <v>extra</v>
      </c>
      <c r="G259" s="1" t="str">
        <f ca="1">IF(OR(procTags!G259="white",procTags!G259="yellow",procTags!G259="grey"),IF('Currently Exported 2'!G259=1, "have", "missing"),IF('Currently Exported 2'!G259=1, "extra", "ignore"))</f>
        <v>extra</v>
      </c>
      <c r="H259" s="1" t="str">
        <f ca="1">IF(OR(procTags!H259="white",procTags!H259="yellow",procTags!H259="grey"),IF('Currently Exported 2'!H259=1, "have", "missing"),IF('Currently Exported 2'!H259=1, "extra", "ignore"))</f>
        <v>extra</v>
      </c>
      <c r="I259" s="1" t="str">
        <f ca="1">IF(OR(procTags!I259="white",procTags!I259="yellow",procTags!I259="grey"),IF('Currently Exported 2'!I259=1, "have", "missing"),IF('Currently Exported 2'!I259=1, "extra", "ignore"))</f>
        <v>extra</v>
      </c>
      <c r="J259" s="1" t="str">
        <f ca="1">IF(OR(procTags!J259="white",procTags!J259="yellow",procTags!J259="grey"),IF('Currently Exported 2'!J259=1, "have", "missing"),IF('Currently Exported 2'!J259=1, "extra", "ignore"))</f>
        <v>extra</v>
      </c>
      <c r="K259" s="1" t="str">
        <f ca="1">IF(OR(procTags!K259="white",procTags!K259="yellow",procTags!K259="grey"),IF('Currently Exported 2'!K259=1, "have", "missing"),IF('Currently Exported 2'!K259=1, "extra", "ignore"))</f>
        <v>extra</v>
      </c>
      <c r="L259" s="1" t="str">
        <f ca="1">IF(OR(procTags!L259="white",procTags!L259="yellow",procTags!L259="grey"),IF('Currently Exported 2'!L259=1, "have", "missing"),IF('Currently Exported 2'!L259=1, "extra", "ignore"))</f>
        <v>missing</v>
      </c>
      <c r="M259" s="1" t="str">
        <f ca="1">IF(OR(procTags!M259="white",procTags!M259="yellow",procTags!M259="grey"),IF('Currently Exported 2'!M259=1, "have", "missing"),IF('Currently Exported 2'!M259=1, "extra", "ignore"))</f>
        <v>extra</v>
      </c>
      <c r="N259" s="1" t="str">
        <f ca="1">IF(OR(procTags!N259="white",procTags!N259="yellow",procTags!N259="grey"),IF('Currently Exported 2'!N259=1, "have", "missing"),IF('Currently Exported 2'!N259=1, "extra", "ignore"))</f>
        <v>extra</v>
      </c>
      <c r="O259" s="1" t="str">
        <f ca="1">IF(OR(procTags!O259="white",procTags!O259="yellow",procTags!O259="grey"),IF('Currently Exported 2'!O259=1, "have", "missing"),IF('Currently Exported 2'!O259=1, "extra", "ignore"))</f>
        <v>extra</v>
      </c>
      <c r="P259" s="1" t="str">
        <f ca="1">IF(OR(procTags!P259="white",procTags!P259="yellow",procTags!P259="grey"),IF('Currently Exported 2'!P259=1, "have", "missing"),IF('Currently Exported 2'!P259=1, "extra", "ignore"))</f>
        <v>ignore</v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>
        <f ca="1">IF(OR(procTags!B260="white",procTags!B260="yellow",procTags!B260="grey"),IF('Currently Exported 2'!B260=1, "have", "missing"),IF('Currently Exported 2'!B260=1, "extra", "ignore"))</f>
        <v>ignore</v>
      </c>
      <c r="C260" s="1" t="str">
        <f ca="1">IF(OR(procTags!C260="white",procTags!C260="yellow",procTags!C260="grey"),IF('Currently Exported 2'!C260=1, "have", "missing"),IF('Currently Exported 2'!C260=1, "extra", "ignore"))</f>
        <v>ignore</v>
      </c>
      <c r="D260" s="1" t="str">
        <f ca="1">IF(OR(procTags!D260="white",procTags!D260="yellow",procTags!D260="grey"),IF('Currently Exported 2'!D260=1, "have", "missing"),IF('Currently Exported 2'!D260=1, "extra", "ignore"))</f>
        <v>ignore</v>
      </c>
      <c r="E260" s="1" t="str">
        <f ca="1">IF(OR(procTags!E260="white",procTags!E260="yellow",procTags!E260="grey"),IF('Currently Exported 2'!E260=1, "have", "missing"),IF('Currently Exported 2'!E260=1, "extra", "ignore"))</f>
        <v>ignore</v>
      </c>
      <c r="F260" s="1" t="str">
        <f ca="1">IF(OR(procTags!F260="white",procTags!F260="yellow",procTags!F260="grey"),IF('Currently Exported 2'!F260=1, "have", "missing"),IF('Currently Exported 2'!F260=1, "extra", "ignore"))</f>
        <v>ignore</v>
      </c>
      <c r="G260" s="1" t="str">
        <f ca="1">IF(OR(procTags!G260="white",procTags!G260="yellow",procTags!G260="grey"),IF('Currently Exported 2'!G260=1, "have", "missing"),IF('Currently Exported 2'!G260=1, "extra", "ignore"))</f>
        <v>ignore</v>
      </c>
      <c r="H260" s="1" t="str">
        <f ca="1">IF(OR(procTags!H260="white",procTags!H260="yellow",procTags!H260="grey"),IF('Currently Exported 2'!H260=1, "have", "missing"),IF('Currently Exported 2'!H260=1, "extra", "ignore"))</f>
        <v>ignore</v>
      </c>
      <c r="I260" s="1" t="str">
        <f ca="1">IF(OR(procTags!I260="white",procTags!I260="yellow",procTags!I260="grey"),IF('Currently Exported 2'!I260=1, "have", "missing"),IF('Currently Exported 2'!I260=1, "extra", "ignore"))</f>
        <v>ignore</v>
      </c>
      <c r="J260" s="1" t="str">
        <f ca="1">IF(OR(procTags!J260="white",procTags!J260="yellow",procTags!J260="grey"),IF('Currently Exported 2'!J260=1, "have", "missing"),IF('Currently Exported 2'!J260=1, "extra", "ignore"))</f>
        <v>ignore</v>
      </c>
      <c r="K260" s="1" t="str">
        <f ca="1">IF(OR(procTags!K260="white",procTags!K260="yellow",procTags!K260="grey"),IF('Currently Exported 2'!K260=1, "have", "missing"),IF('Currently Exported 2'!K260=1, "extra", "ignore"))</f>
        <v>ignore</v>
      </c>
      <c r="L260" s="1" t="str">
        <f ca="1">IF(OR(procTags!L260="white",procTags!L260="yellow",procTags!L260="grey"),IF('Currently Exported 2'!L260=1, "have", "missing"),IF('Currently Exported 2'!L260=1, "extra", "ignore"))</f>
        <v>ignore</v>
      </c>
      <c r="M260" s="1" t="str">
        <f ca="1">IF(OR(procTags!M260="white",procTags!M260="yellow",procTags!M260="grey"),IF('Currently Exported 2'!M260=1, "have", "missing"),IF('Currently Exported 2'!M260=1, "extra", "ignore"))</f>
        <v>ignore</v>
      </c>
      <c r="N260" s="1" t="str">
        <f ca="1">IF(OR(procTags!N260="white",procTags!N260="yellow",procTags!N260="grey"),IF('Currently Exported 2'!N260=1, "have", "missing"),IF('Currently Exported 2'!N260=1, "extra", "ignore"))</f>
        <v>ignore</v>
      </c>
      <c r="O260" s="1" t="str">
        <f ca="1">IF(OR(procTags!O260="white",procTags!O260="yellow",procTags!O260="grey"),IF('Currently Exported 2'!O260=1, "have", "missing"),IF('Currently Exported 2'!O260=1, "extra", "ignore"))</f>
        <v>ignore</v>
      </c>
      <c r="P260" s="1" t="str">
        <f ca="1">IF(OR(procTags!P260="white",procTags!P260="yellow",procTags!P260="grey"),IF('Currently Exported 2'!P260=1, "have", "missing"),IF('Currently Exported 2'!P260=1, "extra", "ignore"))</f>
        <v>extra</v>
      </c>
    </row>
    <row r="261" spans="1:16" x14ac:dyDescent="0.2">
      <c r="A261" s="1" t="str">
        <f ca="1">IFERROR(__xludf.DUMMYFUNCTION("""COMPUTED_VALUE"""),"sd_24hr_rain_ml")</f>
        <v>sd_24hr_rain_ml</v>
      </c>
      <c r="B261" s="1" t="str">
        <f ca="1">IF(OR(procTags!B261="white",procTags!B261="yellow",procTags!B261="grey"),IF('Currently Exported 2'!B261=1, "have", "missing"),IF('Currently Exported 2'!B261=1, "extra", "ignore"))</f>
        <v>ignore</v>
      </c>
      <c r="C261" s="1" t="str">
        <f ca="1">IF(OR(procTags!C261="white",procTags!C261="yellow",procTags!C261="grey"),IF('Currently Exported 2'!C261=1, "have", "missing"),IF('Currently Exported 2'!C261=1, "extra", "ignore"))</f>
        <v>ignore</v>
      </c>
      <c r="D261" s="1" t="str">
        <f ca="1">IF(OR(procTags!D261="white",procTags!D261="yellow",procTags!D261="grey"),IF('Currently Exported 2'!D261=1, "have", "missing"),IF('Currently Exported 2'!D261=1, "extra", "ignore"))</f>
        <v>ignore</v>
      </c>
      <c r="E261" s="1" t="str">
        <f ca="1">IF(OR(procTags!E261="white",procTags!E261="yellow",procTags!E261="grey"),IF('Currently Exported 2'!E261=1, "have", "missing"),IF('Currently Exported 2'!E261=1, "extra", "ignore"))</f>
        <v>ignore</v>
      </c>
      <c r="F261" s="1" t="str">
        <f ca="1">IF(OR(procTags!F261="white",procTags!F261="yellow",procTags!F261="grey"),IF('Currently Exported 2'!F261=1, "have", "missing"),IF('Currently Exported 2'!F261=1, "extra", "ignore"))</f>
        <v>ignore</v>
      </c>
      <c r="G261" s="1" t="str">
        <f ca="1">IF(OR(procTags!G261="white",procTags!G261="yellow",procTags!G261="grey"),IF('Currently Exported 2'!G261=1, "have", "missing"),IF('Currently Exported 2'!G261=1, "extra", "ignore"))</f>
        <v>ignore</v>
      </c>
      <c r="H261" s="1" t="str">
        <f ca="1">IF(OR(procTags!H261="white",procTags!H261="yellow",procTags!H261="grey"),IF('Currently Exported 2'!H261=1, "have", "missing"),IF('Currently Exported 2'!H261=1, "extra", "ignore"))</f>
        <v>ignore</v>
      </c>
      <c r="I261" s="1" t="str">
        <f ca="1">IF(OR(procTags!I261="white",procTags!I261="yellow",procTags!I261="grey"),IF('Currently Exported 2'!I261=1, "have", "missing"),IF('Currently Exported 2'!I261=1, "extra", "ignore"))</f>
        <v>ignore</v>
      </c>
      <c r="J261" s="1" t="str">
        <f ca="1">IF(OR(procTags!J261="white",procTags!J261="yellow",procTags!J261="grey"),IF('Currently Exported 2'!J261=1, "have", "missing"),IF('Currently Exported 2'!J261=1, "extra", "ignore"))</f>
        <v>ignore</v>
      </c>
      <c r="K261" s="1" t="str">
        <f ca="1">IF(OR(procTags!K261="white",procTags!K261="yellow",procTags!K261="grey"),IF('Currently Exported 2'!K261=1, "have", "missing"),IF('Currently Exported 2'!K261=1, "extra", "ignore"))</f>
        <v>ignore</v>
      </c>
      <c r="L261" s="1" t="str">
        <f ca="1">IF(OR(procTags!L261="white",procTags!L261="yellow",procTags!L261="grey"),IF('Currently Exported 2'!L261=1, "have", "missing"),IF('Currently Exported 2'!L261=1, "extra", "ignore"))</f>
        <v>ignore</v>
      </c>
      <c r="M261" s="1" t="str">
        <f ca="1">IF(OR(procTags!M261="white",procTags!M261="yellow",procTags!M261="grey"),IF('Currently Exported 2'!M261=1, "have", "missing"),IF('Currently Exported 2'!M261=1, "extra", "ignore"))</f>
        <v>ignore</v>
      </c>
      <c r="N261" s="1" t="str">
        <f ca="1">IF(OR(procTags!N261="white",procTags!N261="yellow",procTags!N261="grey"),IF('Currently Exported 2'!N261=1, "have", "missing"),IF('Currently Exported 2'!N261=1, "extra", "ignore"))</f>
        <v>ignore</v>
      </c>
      <c r="O261" s="1" t="str">
        <f ca="1">IF(OR(procTags!O261="white",procTags!O261="yellow",procTags!O261="grey"),IF('Currently Exported 2'!O261=1, "have", "missing"),IF('Currently Exported 2'!O261=1, "extra", "ignore"))</f>
        <v>ignore</v>
      </c>
      <c r="P261" s="1" t="str">
        <f ca="1">IF(OR(procTags!P261="white",procTags!P261="yellow",procTags!P261="grey"),IF('Currently Exported 2'!P261=1, "have", "missing"),IF('Currently Exported 2'!P261=1, "extra", "ignore"))</f>
        <v>extra</v>
      </c>
    </row>
    <row r="262" spans="1:16" x14ac:dyDescent="0.2">
      <c r="A262" s="1" t="str">
        <f ca="1">IFERROR(__xludf.DUMMYFUNCTION("""COMPUTED_VALUE"""),"sd_24hr_rth")</f>
        <v>sd_24hr_rth</v>
      </c>
      <c r="B262" s="1" t="str">
        <f ca="1">IF(OR(procTags!B262="white",procTags!B262="yellow",procTags!B262="grey"),IF('Currently Exported 2'!B262=1, "have", "missing"),IF('Currently Exported 2'!B262=1, "extra", "ignore"))</f>
        <v>ignore</v>
      </c>
      <c r="C262" s="1" t="str">
        <f ca="1">IF(OR(procTags!C262="white",procTags!C262="yellow",procTags!C262="grey"),IF('Currently Exported 2'!C262=1, "have", "missing"),IF('Currently Exported 2'!C262=1, "extra", "ignore"))</f>
        <v>ignore</v>
      </c>
      <c r="D262" s="1" t="str">
        <f ca="1">IF(OR(procTags!D262="white",procTags!D262="yellow",procTags!D262="grey"),IF('Currently Exported 2'!D262=1, "have", "missing"),IF('Currently Exported 2'!D262=1, "extra", "ignore"))</f>
        <v>have</v>
      </c>
      <c r="E262" s="1" t="str">
        <f ca="1">IF(OR(procTags!E262="white",procTags!E262="yellow",procTags!E262="grey"),IF('Currently Exported 2'!E262=1, "have", "missing"),IF('Currently Exported 2'!E262=1, "extra", "ignore"))</f>
        <v>have</v>
      </c>
      <c r="F262" s="1" t="str">
        <f ca="1">IF(OR(procTags!F262="white",procTags!F262="yellow",procTags!F262="grey"),IF('Currently Exported 2'!F262=1, "have", "missing"),IF('Currently Exported 2'!F262=1, "extra", "ignore"))</f>
        <v>have</v>
      </c>
      <c r="G262" s="1" t="str">
        <f ca="1">IF(OR(procTags!G262="white",procTags!G262="yellow",procTags!G262="grey"),IF('Currently Exported 2'!G262=1, "have", "missing"),IF('Currently Exported 2'!G262=1, "extra", "ignore"))</f>
        <v>have</v>
      </c>
      <c r="H262" s="1" t="str">
        <f ca="1">IF(OR(procTags!H262="white",procTags!H262="yellow",procTags!H262="grey"),IF('Currently Exported 2'!H262=1, "have", "missing"),IF('Currently Exported 2'!H262=1, "extra", "ignore"))</f>
        <v>have</v>
      </c>
      <c r="I262" s="1" t="str">
        <f ca="1">IF(OR(procTags!I262="white",procTags!I262="yellow",procTags!I262="grey"),IF('Currently Exported 2'!I262=1, "have", "missing"),IF('Currently Exported 2'!I262=1, "extra", "ignore"))</f>
        <v>have</v>
      </c>
      <c r="J262" s="1" t="str">
        <f ca="1">IF(OR(procTags!J262="white",procTags!J262="yellow",procTags!J262="grey"),IF('Currently Exported 2'!J262=1, "have", "missing"),IF('Currently Exported 2'!J262=1, "extra", "ignore"))</f>
        <v>have</v>
      </c>
      <c r="K262" s="1" t="str">
        <f ca="1">IF(OR(procTags!K262="white",procTags!K262="yellow",procTags!K262="grey"),IF('Currently Exported 2'!K262=1, "have", "missing"),IF('Currently Exported 2'!K262=1, "extra", "ignore"))</f>
        <v>have</v>
      </c>
      <c r="L262" s="1" t="str">
        <f ca="1">IF(OR(procTags!L262="white",procTags!L262="yellow",procTags!L262="grey"),IF('Currently Exported 2'!L262=1, "have", "missing"),IF('Currently Exported 2'!L262=1, "extra", "ignore"))</f>
        <v>ignore</v>
      </c>
      <c r="M262" s="1" t="str">
        <f ca="1">IF(OR(procTags!M262="white",procTags!M262="yellow",procTags!M262="grey"),IF('Currently Exported 2'!M262=1, "have", "missing"),IF('Currently Exported 2'!M262=1, "extra", "ignore"))</f>
        <v>have</v>
      </c>
      <c r="N262" s="1" t="str">
        <f ca="1">IF(OR(procTags!N262="white",procTags!N262="yellow",procTags!N262="grey"),IF('Currently Exported 2'!N262=1, "have", "missing"),IF('Currently Exported 2'!N262=1, "extra", "ignore"))</f>
        <v>have</v>
      </c>
      <c r="O262" s="1" t="str">
        <f ca="1">IF(OR(procTags!O262="white",procTags!O262="yellow",procTags!O262="grey"),IF('Currently Exported 2'!O262=1, "have", "missing"),IF('Currently Exported 2'!O262=1, "extra", "ignore"))</f>
        <v>have</v>
      </c>
      <c r="P262" s="1" t="str">
        <f ca="1">IF(OR(procTags!P262="white",procTags!P262="yellow",procTags!P262="grey"),IF('Currently Exported 2'!P262=1, "have", "missing"),IF('Currently Exported 2'!P262=1, "extra", "ignore"))</f>
        <v>ignore</v>
      </c>
    </row>
    <row r="263" spans="1:16" x14ac:dyDescent="0.2">
      <c r="A263" s="1" t="str">
        <f ca="1">IFERROR(__xludf.DUMMYFUNCTION("""COMPUTED_VALUE"""),"sd_day_prev_et")</f>
        <v>sd_day_prev_et</v>
      </c>
      <c r="B263" s="1" t="str">
        <f ca="1">IF(OR(procTags!B263="white",procTags!B263="yellow",procTags!B263="grey"),IF('Currently Exported 2'!B263=1, "have", "missing"),IF('Currently Exported 2'!B263=1, "extra", "ignore"))</f>
        <v>ignore</v>
      </c>
      <c r="C263" s="1" t="str">
        <f ca="1">IF(OR(procTags!C263="white",procTags!C263="yellow",procTags!C263="grey"),IF('Currently Exported 2'!C263=1, "have", "missing"),IF('Currently Exported 2'!C263=1, "extra", "ignore"))</f>
        <v>ignore</v>
      </c>
      <c r="D263" s="1" t="str">
        <f ca="1">IF(OR(procTags!D263="white",procTags!D263="yellow",procTags!D263="grey"),IF('Currently Exported 2'!D263=1, "have", "missing"),IF('Currently Exported 2'!D263=1, "extra", "ignore"))</f>
        <v>extra</v>
      </c>
      <c r="E263" s="1" t="str">
        <f ca="1">IF(OR(procTags!E263="white",procTags!E263="yellow",procTags!E263="grey"),IF('Currently Exported 2'!E263=1, "have", "missing"),IF('Currently Exported 2'!E263=1, "extra", "ignore"))</f>
        <v>extra</v>
      </c>
      <c r="F263" s="1" t="str">
        <f ca="1">IF(OR(procTags!F263="white",procTags!F263="yellow",procTags!F263="grey"),IF('Currently Exported 2'!F263=1, "have", "missing"),IF('Currently Exported 2'!F263=1, "extra", "ignore"))</f>
        <v>extra</v>
      </c>
      <c r="G263" s="1" t="str">
        <f ca="1">IF(OR(procTags!G263="white",procTags!G263="yellow",procTags!G263="grey"),IF('Currently Exported 2'!G263=1, "have", "missing"),IF('Currently Exported 2'!G263=1, "extra", "ignore"))</f>
        <v>extra</v>
      </c>
      <c r="H263" s="1" t="str">
        <f ca="1">IF(OR(procTags!H263="white",procTags!H263="yellow",procTags!H263="grey"),IF('Currently Exported 2'!H263=1, "have", "missing"),IF('Currently Exported 2'!H263=1, "extra", "ignore"))</f>
        <v>extra</v>
      </c>
      <c r="I263" s="1" t="str">
        <f ca="1">IF(OR(procTags!I263="white",procTags!I263="yellow",procTags!I263="grey"),IF('Currently Exported 2'!I263=1, "have", "missing"),IF('Currently Exported 2'!I263=1, "extra", "ignore"))</f>
        <v>extra</v>
      </c>
      <c r="J263" s="1" t="str">
        <f ca="1">IF(OR(procTags!J263="white",procTags!J263="yellow",procTags!J263="grey"),IF('Currently Exported 2'!J263=1, "have", "missing"),IF('Currently Exported 2'!J263=1, "extra", "ignore"))</f>
        <v>extra</v>
      </c>
      <c r="K263" s="1" t="str">
        <f ca="1">IF(OR(procTags!K263="white",procTags!K263="yellow",procTags!K263="grey"),IF('Currently Exported 2'!K263=1, "have", "missing"),IF('Currently Exported 2'!K263=1, "extra", "ignore"))</f>
        <v>extra</v>
      </c>
      <c r="L263" s="1" t="str">
        <f ca="1">IF(OR(procTags!L263="white",procTags!L263="yellow",procTags!L263="grey"),IF('Currently Exported 2'!L263=1, "have", "missing"),IF('Currently Exported 2'!L263=1, "extra", "ignore"))</f>
        <v>extra</v>
      </c>
      <c r="M263" s="1" t="str">
        <f ca="1">IF(OR(procTags!M263="white",procTags!M263="yellow",procTags!M263="grey"),IF('Currently Exported 2'!M263=1, "have", "missing"),IF('Currently Exported 2'!M263=1, "extra", "ignore"))</f>
        <v>extra</v>
      </c>
      <c r="N263" s="1" t="str">
        <f ca="1">IF(OR(procTags!N263="white",procTags!N263="yellow",procTags!N263="grey"),IF('Currently Exported 2'!N263=1, "have", "missing"),IF('Currently Exported 2'!N263=1, "extra", "ignore"))</f>
        <v>extra</v>
      </c>
      <c r="O263" s="1" t="str">
        <f ca="1">IF(OR(procTags!O263="white",procTags!O263="yellow",procTags!O263="grey"),IF('Currently Exported 2'!O263=1, "have", "missing"),IF('Currently Exported 2'!O263=1, "extra", "ignore"))</f>
        <v>extra</v>
      </c>
      <c r="P263" s="1" t="str">
        <f ca="1">IF(OR(procTags!P263="white",procTags!P263="yellow",procTags!P263="grey"),IF('Currently Exported 2'!P263=1, "have", "missing"),IF('Currently Exported 2'!P263=1, "extra", "ignore"))</f>
        <v>ignore</v>
      </c>
    </row>
    <row r="264" spans="1:16" x14ac:dyDescent="0.2">
      <c r="A264" s="1" t="str">
        <f ca="1">IFERROR(__xludf.DUMMYFUNCTION("""COMPUTED_VALUE"""),"sd_day_prev_par")</f>
        <v>sd_day_prev_par</v>
      </c>
      <c r="B264" s="1" t="str">
        <f ca="1">IF(OR(procTags!B264="white",procTags!B264="yellow",procTags!B264="grey"),IF('Currently Exported 2'!B264=1, "have", "missing"),IF('Currently Exported 2'!B264=1, "extra", "ignore"))</f>
        <v>ignore</v>
      </c>
      <c r="C264" s="1" t="str">
        <f ca="1">IF(OR(procTags!C264="white",procTags!C264="yellow",procTags!C264="grey"),IF('Currently Exported 2'!C264=1, "have", "missing"),IF('Currently Exported 2'!C264=1, "extra", "ignore"))</f>
        <v>ignore</v>
      </c>
      <c r="D264" s="1" t="str">
        <f ca="1">IF(OR(procTags!D264="white",procTags!D264="yellow",procTags!D264="grey"),IF('Currently Exported 2'!D264=1, "have", "missing"),IF('Currently Exported 2'!D264=1, "extra", "ignore"))</f>
        <v>ignore</v>
      </c>
      <c r="E264" s="1" t="str">
        <f ca="1">IF(OR(procTags!E264="white",procTags!E264="yellow",procTags!E264="grey"),IF('Currently Exported 2'!E264=1, "have", "missing"),IF('Currently Exported 2'!E264=1, "extra", "ignore"))</f>
        <v>ignore</v>
      </c>
      <c r="F264" s="1" t="str">
        <f ca="1">IF(OR(procTags!F264="white",procTags!F264="yellow",procTags!F264="grey"),IF('Currently Exported 2'!F264=1, "have", "missing"),IF('Currently Exported 2'!F264=1, "extra", "ignore"))</f>
        <v>ignore</v>
      </c>
      <c r="G264" s="1" t="str">
        <f ca="1">IF(OR(procTags!G264="white",procTags!G264="yellow",procTags!G264="grey"),IF('Currently Exported 2'!G264=1, "have", "missing"),IF('Currently Exported 2'!G264=1, "extra", "ignore"))</f>
        <v>ignore</v>
      </c>
      <c r="H264" s="1" t="str">
        <f ca="1">IF(OR(procTags!H264="white",procTags!H264="yellow",procTags!H264="grey"),IF('Currently Exported 2'!H264=1, "have", "missing"),IF('Currently Exported 2'!H264=1, "extra", "ignore"))</f>
        <v>ignore</v>
      </c>
      <c r="I264" s="1" t="str">
        <f ca="1">IF(OR(procTags!I264="white",procTags!I264="yellow",procTags!I264="grey"),IF('Currently Exported 2'!I264=1, "have", "missing"),IF('Currently Exported 2'!I264=1, "extra", "ignore"))</f>
        <v>ignore</v>
      </c>
      <c r="J264" s="1" t="str">
        <f ca="1">IF(OR(procTags!J264="white",procTags!J264="yellow",procTags!J264="grey"),IF('Currently Exported 2'!J264=1, "have", "missing"),IF('Currently Exported 2'!J264=1, "extra", "ignore"))</f>
        <v>ignore</v>
      </c>
      <c r="K264" s="1" t="str">
        <f ca="1">IF(OR(procTags!K264="white",procTags!K264="yellow",procTags!K264="grey"),IF('Currently Exported 2'!K264=1, "have", "missing"),IF('Currently Exported 2'!K264=1, "extra", "ignore"))</f>
        <v>ignore</v>
      </c>
      <c r="L264" s="1" t="str">
        <f ca="1">IF(OR(procTags!L264="white",procTags!L264="yellow",procTags!L264="grey"),IF('Currently Exported 2'!L264=1, "have", "missing"),IF('Currently Exported 2'!L264=1, "extra", "ignore"))</f>
        <v>ignore</v>
      </c>
      <c r="M264" s="1" t="str">
        <f ca="1">IF(OR(procTags!M264="white",procTags!M264="yellow",procTags!M264="grey"),IF('Currently Exported 2'!M264=1, "have", "missing"),IF('Currently Exported 2'!M264=1, "extra", "ignore"))</f>
        <v>ignore</v>
      </c>
      <c r="N264" s="1" t="str">
        <f ca="1">IF(OR(procTags!N264="white",procTags!N264="yellow",procTags!N264="grey"),IF('Currently Exported 2'!N264=1, "have", "missing"),IF('Currently Exported 2'!N264=1, "extra", "ignore"))</f>
        <v>ignore</v>
      </c>
      <c r="O264" s="1" t="str">
        <f ca="1">IF(OR(procTags!O264="white",procTags!O264="yellow",procTags!O264="grey"),IF('Currently Exported 2'!O264=1, "have", "missing"),IF('Currently Exported 2'!O264=1, "extra", "ignore"))</f>
        <v>ignore</v>
      </c>
      <c r="P264" s="1" t="str">
        <f ca="1">IF(OR(procTags!P264="white",procTags!P264="yellow",procTags!P264="grey"),IF('Currently Exported 2'!P264=1, "have", "missing"),IF('Currently Exported 2'!P264=1, "extra", "ignore"))</f>
        <v>extra</v>
      </c>
    </row>
    <row r="265" spans="1:16" x14ac:dyDescent="0.2">
      <c r="A265" s="1" t="str">
        <f ca="1">IFERROR(__xludf.DUMMYFUNCTION("""COMPUTED_VALUE"""),"sd_day_prev_rh")</f>
        <v>sd_day_prev_rh</v>
      </c>
      <c r="B265" s="1" t="str">
        <f ca="1">IF(OR(procTags!B265="white",procTags!B265="yellow",procTags!B265="grey"),IF('Currently Exported 2'!B265=1, "have", "missing"),IF('Currently Exported 2'!B265=1, "extra", "ignore"))</f>
        <v>ignore</v>
      </c>
      <c r="C265" s="1" t="str">
        <f ca="1">IF(OR(procTags!C265="white",procTags!C265="yellow",procTags!C265="grey"),IF('Currently Exported 2'!C265=1, "have", "missing"),IF('Currently Exported 2'!C265=1, "extra", "ignore"))</f>
        <v>ignore</v>
      </c>
      <c r="D265" s="1" t="str">
        <f ca="1">IF(OR(procTags!D265="white",procTags!D265="yellow",procTags!D265="grey"),IF('Currently Exported 2'!D265=1, "have", "missing"),IF('Currently Exported 2'!D265=1, "extra", "ignore"))</f>
        <v>ignore</v>
      </c>
      <c r="E265" s="1" t="str">
        <f ca="1">IF(OR(procTags!E265="white",procTags!E265="yellow",procTags!E265="grey"),IF('Currently Exported 2'!E265=1, "have", "missing"),IF('Currently Exported 2'!E265=1, "extra", "ignore"))</f>
        <v>ignore</v>
      </c>
      <c r="F265" s="1" t="str">
        <f ca="1">IF(OR(procTags!F265="white",procTags!F265="yellow",procTags!F265="grey"),IF('Currently Exported 2'!F265=1, "have", "missing"),IF('Currently Exported 2'!F265=1, "extra", "ignore"))</f>
        <v>ignore</v>
      </c>
      <c r="G265" s="1" t="str">
        <f ca="1">IF(OR(procTags!G265="white",procTags!G265="yellow",procTags!G265="grey"),IF('Currently Exported 2'!G265=1, "have", "missing"),IF('Currently Exported 2'!G265=1, "extra", "ignore"))</f>
        <v>ignore</v>
      </c>
      <c r="H265" s="1" t="str">
        <f ca="1">IF(OR(procTags!H265="white",procTags!H265="yellow",procTags!H265="grey"),IF('Currently Exported 2'!H265=1, "have", "missing"),IF('Currently Exported 2'!H265=1, "extra", "ignore"))</f>
        <v>ignore</v>
      </c>
      <c r="I265" s="1" t="str">
        <f ca="1">IF(OR(procTags!I265="white",procTags!I265="yellow",procTags!I265="grey"),IF('Currently Exported 2'!I265=1, "have", "missing"),IF('Currently Exported 2'!I265=1, "extra", "ignore"))</f>
        <v>ignore</v>
      </c>
      <c r="J265" s="1" t="str">
        <f ca="1">IF(OR(procTags!J265="white",procTags!J265="yellow",procTags!J265="grey"),IF('Currently Exported 2'!J265=1, "have", "missing"),IF('Currently Exported 2'!J265=1, "extra", "ignore"))</f>
        <v>ignore</v>
      </c>
      <c r="K265" s="1" t="str">
        <f ca="1">IF(OR(procTags!K265="white",procTags!K265="yellow",procTags!K265="grey"),IF('Currently Exported 2'!K265=1, "have", "missing"),IF('Currently Exported 2'!K265=1, "extra", "ignore"))</f>
        <v>ignore</v>
      </c>
      <c r="L265" s="1" t="str">
        <f ca="1">IF(OR(procTags!L265="white",procTags!L265="yellow",procTags!L265="grey"),IF('Currently Exported 2'!L265=1, "have", "missing"),IF('Currently Exported 2'!L265=1, "extra", "ignore"))</f>
        <v>ignore</v>
      </c>
      <c r="M265" s="1" t="str">
        <f ca="1">IF(OR(procTags!M265="white",procTags!M265="yellow",procTags!M265="grey"),IF('Currently Exported 2'!M265=1, "have", "missing"),IF('Currently Exported 2'!M265=1, "extra", "ignore"))</f>
        <v>ignore</v>
      </c>
      <c r="N265" s="1" t="str">
        <f ca="1">IF(OR(procTags!N265="white",procTags!N265="yellow",procTags!N265="grey"),IF('Currently Exported 2'!N265=1, "have", "missing"),IF('Currently Exported 2'!N265=1, "extra", "ignore"))</f>
        <v>ignore</v>
      </c>
      <c r="O265" s="1" t="str">
        <f ca="1">IF(OR(procTags!O265="white",procTags!O265="yellow",procTags!O265="grey"),IF('Currently Exported 2'!O265=1, "have", "missing"),IF('Currently Exported 2'!O265=1, "extra", "ignore"))</f>
        <v>ignore</v>
      </c>
      <c r="P265" s="1" t="str">
        <f ca="1">IF(OR(procTags!P265="white",procTags!P265="yellow",procTags!P265="grey"),IF('Currently Exported 2'!P265=1, "have", "missing"),IF('Currently Exported 2'!P265=1, "extra", "ignore"))</f>
        <v>extra</v>
      </c>
    </row>
    <row r="266" spans="1:16" x14ac:dyDescent="0.2">
      <c r="A266" s="1" t="str">
        <f ca="1">IFERROR(__xludf.DUMMYFUNCTION("""COMPUTED_VALUE"""),"sd_day_prev_rth")</f>
        <v>sd_day_prev_rth</v>
      </c>
      <c r="B266" s="1" t="str">
        <f ca="1">IF(OR(procTags!B266="white",procTags!B266="yellow",procTags!B266="grey"),IF('Currently Exported 2'!B266=1, "have", "missing"),IF('Currently Exported 2'!B266=1, "extra", "ignore"))</f>
        <v>ignore</v>
      </c>
      <c r="C266" s="1" t="str">
        <f ca="1">IF(OR(procTags!C266="white",procTags!C266="yellow",procTags!C266="grey"),IF('Currently Exported 2'!C266=1, "have", "missing"),IF('Currently Exported 2'!C266=1, "extra", "ignore"))</f>
        <v>ignore</v>
      </c>
      <c r="D266" s="1" t="str">
        <f ca="1">IF(OR(procTags!D266="white",procTags!D266="yellow",procTags!D266="grey"),IF('Currently Exported 2'!D266=1, "have", "missing"),IF('Currently Exported 2'!D266=1, "extra", "ignore"))</f>
        <v>extra</v>
      </c>
      <c r="E266" s="1" t="str">
        <f ca="1">IF(OR(procTags!E266="white",procTags!E266="yellow",procTags!E266="grey"),IF('Currently Exported 2'!E266=1, "have", "missing"),IF('Currently Exported 2'!E266=1, "extra", "ignore"))</f>
        <v>extra</v>
      </c>
      <c r="F266" s="1" t="str">
        <f ca="1">IF(OR(procTags!F266="white",procTags!F266="yellow",procTags!F266="grey"),IF('Currently Exported 2'!F266=1, "have", "missing"),IF('Currently Exported 2'!F266=1, "extra", "ignore"))</f>
        <v>extra</v>
      </c>
      <c r="G266" s="1" t="str">
        <f ca="1">IF(OR(procTags!G266="white",procTags!G266="yellow",procTags!G266="grey"),IF('Currently Exported 2'!G266=1, "have", "missing"),IF('Currently Exported 2'!G266=1, "extra", "ignore"))</f>
        <v>extra</v>
      </c>
      <c r="H266" s="1" t="str">
        <f ca="1">IF(OR(procTags!H266="white",procTags!H266="yellow",procTags!H266="grey"),IF('Currently Exported 2'!H266=1, "have", "missing"),IF('Currently Exported 2'!H266=1, "extra", "ignore"))</f>
        <v>extra</v>
      </c>
      <c r="I266" s="1" t="str">
        <f ca="1">IF(OR(procTags!I266="white",procTags!I266="yellow",procTags!I266="grey"),IF('Currently Exported 2'!I266=1, "have", "missing"),IF('Currently Exported 2'!I266=1, "extra", "ignore"))</f>
        <v>extra</v>
      </c>
      <c r="J266" s="1" t="str">
        <f ca="1">IF(OR(procTags!J266="white",procTags!J266="yellow",procTags!J266="grey"),IF('Currently Exported 2'!J266=1, "have", "missing"),IF('Currently Exported 2'!J266=1, "extra", "ignore"))</f>
        <v>extra</v>
      </c>
      <c r="K266" s="1" t="str">
        <f ca="1">IF(OR(procTags!K266="white",procTags!K266="yellow",procTags!K266="grey"),IF('Currently Exported 2'!K266=1, "have", "missing"),IF('Currently Exported 2'!K266=1, "extra", "ignore"))</f>
        <v>extra</v>
      </c>
      <c r="L266" s="1" t="str">
        <f ca="1">IF(OR(procTags!L266="white",procTags!L266="yellow",procTags!L266="grey"),IF('Currently Exported 2'!L266=1, "have", "missing"),IF('Currently Exported 2'!L266=1, "extra", "ignore"))</f>
        <v>extra</v>
      </c>
      <c r="M266" s="1" t="str">
        <f ca="1">IF(OR(procTags!M266="white",procTags!M266="yellow",procTags!M266="grey"),IF('Currently Exported 2'!M266=1, "have", "missing"),IF('Currently Exported 2'!M266=1, "extra", "ignore"))</f>
        <v>extra</v>
      </c>
      <c r="N266" s="1" t="str">
        <f ca="1">IF(OR(procTags!N266="white",procTags!N266="yellow",procTags!N266="grey"),IF('Currently Exported 2'!N266=1, "have", "missing"),IF('Currently Exported 2'!N266=1, "extra", "ignore"))</f>
        <v>extra</v>
      </c>
      <c r="O266" s="1" t="str">
        <f ca="1">IF(OR(procTags!O266="white",procTags!O266="yellow",procTags!O266="grey"),IF('Currently Exported 2'!O266=1, "have", "missing"),IF('Currently Exported 2'!O266=1, "extra", "ignore"))</f>
        <v>extra</v>
      </c>
      <c r="P266" s="1" t="str">
        <f ca="1">IF(OR(procTags!P266="white",procTags!P266="yellow",procTags!P266="grey"),IF('Currently Exported 2'!P266=1, "have", "missing"),IF('Currently Exported 2'!P266=1, "extra", "ignore"))</f>
        <v>ignore</v>
      </c>
    </row>
    <row r="267" spans="1:16" x14ac:dyDescent="0.2">
      <c r="A267" s="1" t="str">
        <f ca="1">IFERROR(__xludf.DUMMYFUNCTION("""COMPUTED_VALUE"""),"sd_day_prev_temp")</f>
        <v>sd_day_prev_temp</v>
      </c>
      <c r="B267" s="1" t="str">
        <f ca="1">IF(OR(procTags!B267="white",procTags!B267="yellow",procTags!B267="grey"),IF('Currently Exported 2'!B267=1, "have", "missing"),IF('Currently Exported 2'!B267=1, "extra", "ignore"))</f>
        <v>ignore</v>
      </c>
      <c r="C267" s="1" t="str">
        <f ca="1">IF(OR(procTags!C267="white",procTags!C267="yellow",procTags!C267="grey"),IF('Currently Exported 2'!C267=1, "have", "missing"),IF('Currently Exported 2'!C267=1, "extra", "ignore"))</f>
        <v>ignore</v>
      </c>
      <c r="D267" s="1" t="str">
        <f ca="1">IF(OR(procTags!D267="white",procTags!D267="yellow",procTags!D267="grey"),IF('Currently Exported 2'!D267=1, "have", "missing"),IF('Currently Exported 2'!D267=1, "extra", "ignore"))</f>
        <v>extra</v>
      </c>
      <c r="E267" s="1" t="str">
        <f ca="1">IF(OR(procTags!E267="white",procTags!E267="yellow",procTags!E267="grey"),IF('Currently Exported 2'!E267=1, "have", "missing"),IF('Currently Exported 2'!E267=1, "extra", "ignore"))</f>
        <v>extra</v>
      </c>
      <c r="F267" s="1" t="str">
        <f ca="1">IF(OR(procTags!F267="white",procTags!F267="yellow",procTags!F267="grey"),IF('Currently Exported 2'!F267=1, "have", "missing"),IF('Currently Exported 2'!F267=1, "extra", "ignore"))</f>
        <v>extra</v>
      </c>
      <c r="G267" s="1" t="str">
        <f ca="1">IF(OR(procTags!G267="white",procTags!G267="yellow",procTags!G267="grey"),IF('Currently Exported 2'!G267=1, "have", "missing"),IF('Currently Exported 2'!G267=1, "extra", "ignore"))</f>
        <v>extra</v>
      </c>
      <c r="H267" s="1" t="str">
        <f ca="1">IF(OR(procTags!H267="white",procTags!H267="yellow",procTags!H267="grey"),IF('Currently Exported 2'!H267=1, "have", "missing"),IF('Currently Exported 2'!H267=1, "extra", "ignore"))</f>
        <v>extra</v>
      </c>
      <c r="I267" s="1" t="str">
        <f ca="1">IF(OR(procTags!I267="white",procTags!I267="yellow",procTags!I267="grey"),IF('Currently Exported 2'!I267=1, "have", "missing"),IF('Currently Exported 2'!I267=1, "extra", "ignore"))</f>
        <v>extra</v>
      </c>
      <c r="J267" s="1" t="str">
        <f ca="1">IF(OR(procTags!J267="white",procTags!J267="yellow",procTags!J267="grey"),IF('Currently Exported 2'!J267=1, "have", "missing"),IF('Currently Exported 2'!J267=1, "extra", "ignore"))</f>
        <v>extra</v>
      </c>
      <c r="K267" s="1" t="str">
        <f ca="1">IF(OR(procTags!K267="white",procTags!K267="yellow",procTags!K267="grey"),IF('Currently Exported 2'!K267=1, "have", "missing"),IF('Currently Exported 2'!K267=1, "extra", "ignore"))</f>
        <v>extra</v>
      </c>
      <c r="L267" s="1" t="str">
        <f ca="1">IF(OR(procTags!L267="white",procTags!L267="yellow",procTags!L267="grey"),IF('Currently Exported 2'!L267=1, "have", "missing"),IF('Currently Exported 2'!L267=1, "extra", "ignore"))</f>
        <v>extra</v>
      </c>
      <c r="M267" s="1" t="str">
        <f ca="1">IF(OR(procTags!M267="white",procTags!M267="yellow",procTags!M267="grey"),IF('Currently Exported 2'!M267=1, "have", "missing"),IF('Currently Exported 2'!M267=1, "extra", "ignore"))</f>
        <v>extra</v>
      </c>
      <c r="N267" s="1" t="str">
        <f ca="1">IF(OR(procTags!N267="white",procTags!N267="yellow",procTags!N267="grey"),IF('Currently Exported 2'!N267=1, "have", "missing"),IF('Currently Exported 2'!N267=1, "extra", "ignore"))</f>
        <v>extra</v>
      </c>
      <c r="O267" s="1" t="str">
        <f ca="1">IF(OR(procTags!O267="white",procTags!O267="yellow",procTags!O267="grey"),IF('Currently Exported 2'!O267=1, "have", "missing"),IF('Currently Exported 2'!O267=1, "extra", "ignore"))</f>
        <v>extra</v>
      </c>
      <c r="P267" s="1" t="str">
        <f ca="1">IF(OR(procTags!P267="white",procTags!P267="yellow",procTags!P267="grey"),IF('Currently Exported 2'!P267=1, "have", "missing"),IF('Currently Exported 2'!P267=1, "extra", "ignore"))</f>
        <v>extra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>
        <f ca="1">IF(OR(procTags!B268="white",procTags!B268="yellow",procTags!B268="grey"),IF('Currently Exported 2'!B268=1, "have", "missing"),IF('Currently Exported 2'!B268=1, "extra", "ignore"))</f>
        <v>ignore</v>
      </c>
      <c r="C268" s="1" t="str">
        <f ca="1">IF(OR(procTags!C268="white",procTags!C268="yellow",procTags!C268="grey"),IF('Currently Exported 2'!C268=1, "have", "missing"),IF('Currently Exported 2'!C268=1, "extra", "ignore"))</f>
        <v>ignore</v>
      </c>
      <c r="D268" s="1" t="str">
        <f ca="1">IF(OR(procTags!D268="white",procTags!D268="yellow",procTags!D268="grey"),IF('Currently Exported 2'!D268=1, "have", "missing"),IF('Currently Exported 2'!D268=1, "extra", "ignore"))</f>
        <v>extra</v>
      </c>
      <c r="E268" s="1" t="str">
        <f ca="1">IF(OR(procTags!E268="white",procTags!E268="yellow",procTags!E268="grey"),IF('Currently Exported 2'!E268=1, "have", "missing"),IF('Currently Exported 2'!E268=1, "extra", "ignore"))</f>
        <v>extra</v>
      </c>
      <c r="F268" s="1" t="str">
        <f ca="1">IF(OR(procTags!F268="white",procTags!F268="yellow",procTags!F268="grey"),IF('Currently Exported 2'!F268=1, "have", "missing"),IF('Currently Exported 2'!F268=1, "extra", "ignore"))</f>
        <v>extra</v>
      </c>
      <c r="G268" s="1" t="str">
        <f ca="1">IF(OR(procTags!G268="white",procTags!G268="yellow",procTags!G268="grey"),IF('Currently Exported 2'!G268=1, "have", "missing"),IF('Currently Exported 2'!G268=1, "extra", "ignore"))</f>
        <v>extra</v>
      </c>
      <c r="H268" s="1" t="str">
        <f ca="1">IF(OR(procTags!H268="white",procTags!H268="yellow",procTags!H268="grey"),IF('Currently Exported 2'!H268=1, "have", "missing"),IF('Currently Exported 2'!H268=1, "extra", "ignore"))</f>
        <v>extra</v>
      </c>
      <c r="I268" s="1" t="str">
        <f ca="1">IF(OR(procTags!I268="white",procTags!I268="yellow",procTags!I268="grey"),IF('Currently Exported 2'!I268=1, "have", "missing"),IF('Currently Exported 2'!I268=1, "extra", "ignore"))</f>
        <v>extra</v>
      </c>
      <c r="J268" s="1" t="str">
        <f ca="1">IF(OR(procTags!J268="white",procTags!J268="yellow",procTags!J268="grey"),IF('Currently Exported 2'!J268=1, "have", "missing"),IF('Currently Exported 2'!J268=1, "extra", "ignore"))</f>
        <v>extra</v>
      </c>
      <c r="K268" s="1" t="str">
        <f ca="1">IF(OR(procTags!K268="white",procTags!K268="yellow",procTags!K268="grey"),IF('Currently Exported 2'!K268=1, "have", "missing"),IF('Currently Exported 2'!K268=1, "extra", "ignore"))</f>
        <v>extra</v>
      </c>
      <c r="L268" s="1" t="str">
        <f ca="1">IF(OR(procTags!L268="white",procTags!L268="yellow",procTags!L268="grey"),IF('Currently Exported 2'!L268=1, "have", "missing"),IF('Currently Exported 2'!L268=1, "extra", "ignore"))</f>
        <v>extra</v>
      </c>
      <c r="M268" s="1" t="str">
        <f ca="1">IF(OR(procTags!M268="white",procTags!M268="yellow",procTags!M268="grey"),IF('Currently Exported 2'!M268=1, "have", "missing"),IF('Currently Exported 2'!M268=1, "extra", "ignore"))</f>
        <v>extra</v>
      </c>
      <c r="N268" s="1" t="str">
        <f ca="1">IF(OR(procTags!N268="white",procTags!N268="yellow",procTags!N268="grey"),IF('Currently Exported 2'!N268=1, "have", "missing"),IF('Currently Exported 2'!N268=1, "extra", "ignore"))</f>
        <v>extra</v>
      </c>
      <c r="O268" s="1" t="str">
        <f ca="1">IF(OR(procTags!O268="white",procTags!O268="yellow",procTags!O268="grey"),IF('Currently Exported 2'!O268=1, "have", "missing"),IF('Currently Exported 2'!O268=1, "extra", "ignore"))</f>
        <v>extra</v>
      </c>
      <c r="P268" s="1" t="str">
        <f ca="1">IF(OR(procTags!P268="white",procTags!P268="yellow",procTags!P268="grey"),IF('Currently Exported 2'!P268=1, "have", "missing"),IF('Currently Exported 2'!P268=1, "extra", "ignore"))</f>
        <v>ignore</v>
      </c>
    </row>
    <row r="269" spans="1:16" x14ac:dyDescent="0.2">
      <c r="A269" s="1" t="str">
        <f ca="1">IFERROR(__xludf.DUMMYFUNCTION("""COMPUTED_VALUE"""),"sd_night_prev_rh")</f>
        <v>sd_night_prev_rh</v>
      </c>
      <c r="B269" s="1" t="str">
        <f ca="1">IF(OR(procTags!B269="white",procTags!B269="yellow",procTags!B269="grey"),IF('Currently Exported 2'!B269=1, "have", "missing"),IF('Currently Exported 2'!B269=1, "extra", "ignore"))</f>
        <v>ignore</v>
      </c>
      <c r="C269" s="1" t="str">
        <f ca="1">IF(OR(procTags!C269="white",procTags!C269="yellow",procTags!C269="grey"),IF('Currently Exported 2'!C269=1, "have", "missing"),IF('Currently Exported 2'!C269=1, "extra", "ignore"))</f>
        <v>ignore</v>
      </c>
      <c r="D269" s="1" t="str">
        <f ca="1">IF(OR(procTags!D269="white",procTags!D269="yellow",procTags!D269="grey"),IF('Currently Exported 2'!D269=1, "have", "missing"),IF('Currently Exported 2'!D269=1, "extra", "ignore"))</f>
        <v>ignore</v>
      </c>
      <c r="E269" s="1" t="str">
        <f ca="1">IF(OR(procTags!E269="white",procTags!E269="yellow",procTags!E269="grey"),IF('Currently Exported 2'!E269=1, "have", "missing"),IF('Currently Exported 2'!E269=1, "extra", "ignore"))</f>
        <v>ignore</v>
      </c>
      <c r="F269" s="1" t="str">
        <f ca="1">IF(OR(procTags!F269="white",procTags!F269="yellow",procTags!F269="grey"),IF('Currently Exported 2'!F269=1, "have", "missing"),IF('Currently Exported 2'!F269=1, "extra", "ignore"))</f>
        <v>ignore</v>
      </c>
      <c r="G269" s="1" t="str">
        <f ca="1">IF(OR(procTags!G269="white",procTags!G269="yellow",procTags!G269="grey"),IF('Currently Exported 2'!G269=1, "have", "missing"),IF('Currently Exported 2'!G269=1, "extra", "ignore"))</f>
        <v>ignore</v>
      </c>
      <c r="H269" s="1" t="str">
        <f ca="1">IF(OR(procTags!H269="white",procTags!H269="yellow",procTags!H269="grey"),IF('Currently Exported 2'!H269=1, "have", "missing"),IF('Currently Exported 2'!H269=1, "extra", "ignore"))</f>
        <v>ignore</v>
      </c>
      <c r="I269" s="1" t="str">
        <f ca="1">IF(OR(procTags!I269="white",procTags!I269="yellow",procTags!I269="grey"),IF('Currently Exported 2'!I269=1, "have", "missing"),IF('Currently Exported 2'!I269=1, "extra", "ignore"))</f>
        <v>ignore</v>
      </c>
      <c r="J269" s="1" t="str">
        <f ca="1">IF(OR(procTags!J269="white",procTags!J269="yellow",procTags!J269="grey"),IF('Currently Exported 2'!J269=1, "have", "missing"),IF('Currently Exported 2'!J269=1, "extra", "ignore"))</f>
        <v>ignore</v>
      </c>
      <c r="K269" s="1" t="str">
        <f ca="1">IF(OR(procTags!K269="white",procTags!K269="yellow",procTags!K269="grey"),IF('Currently Exported 2'!K269=1, "have", "missing"),IF('Currently Exported 2'!K269=1, "extra", "ignore"))</f>
        <v>ignore</v>
      </c>
      <c r="L269" s="1" t="str">
        <f ca="1">IF(OR(procTags!L269="white",procTags!L269="yellow",procTags!L269="grey"),IF('Currently Exported 2'!L269=1, "have", "missing"),IF('Currently Exported 2'!L269=1, "extra", "ignore"))</f>
        <v>ignore</v>
      </c>
      <c r="M269" s="1" t="str">
        <f ca="1">IF(OR(procTags!M269="white",procTags!M269="yellow",procTags!M269="grey"),IF('Currently Exported 2'!M269=1, "have", "missing"),IF('Currently Exported 2'!M269=1, "extra", "ignore"))</f>
        <v>ignore</v>
      </c>
      <c r="N269" s="1" t="str">
        <f ca="1">IF(OR(procTags!N269="white",procTags!N269="yellow",procTags!N269="grey"),IF('Currently Exported 2'!N269=1, "have", "missing"),IF('Currently Exported 2'!N269=1, "extra", "ignore"))</f>
        <v>ignore</v>
      </c>
      <c r="O269" s="1" t="str">
        <f ca="1">IF(OR(procTags!O269="white",procTags!O269="yellow",procTags!O269="grey"),IF('Currently Exported 2'!O269=1, "have", "missing"),IF('Currently Exported 2'!O269=1, "extra", "ignore"))</f>
        <v>ignore</v>
      </c>
      <c r="P269" s="1" t="str">
        <f ca="1">IF(OR(procTags!P269="white",procTags!P269="yellow",procTags!P269="grey"),IF('Currently Exported 2'!P269=1, "have", "missing"),IF('Currently Exported 2'!P269=1, "extra", "ignore"))</f>
        <v>extra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>
        <f ca="1">IF(OR(procTags!B270="white",procTags!B270="yellow",procTags!B270="grey"),IF('Currently Exported 2'!B270=1, "have", "missing"),IF('Currently Exported 2'!B270=1, "extra", "ignore"))</f>
        <v>ignore</v>
      </c>
      <c r="C270" s="1" t="str">
        <f ca="1">IF(OR(procTags!C270="white",procTags!C270="yellow",procTags!C270="grey"),IF('Currently Exported 2'!C270=1, "have", "missing"),IF('Currently Exported 2'!C270=1, "extra", "ignore"))</f>
        <v>ignore</v>
      </c>
      <c r="D270" s="1" t="str">
        <f ca="1">IF(OR(procTags!D270="white",procTags!D270="yellow",procTags!D270="grey"),IF('Currently Exported 2'!D270=1, "have", "missing"),IF('Currently Exported 2'!D270=1, "extra", "ignore"))</f>
        <v>extra</v>
      </c>
      <c r="E270" s="1" t="str">
        <f ca="1">IF(OR(procTags!E270="white",procTags!E270="yellow",procTags!E270="grey"),IF('Currently Exported 2'!E270=1, "have", "missing"),IF('Currently Exported 2'!E270=1, "extra", "ignore"))</f>
        <v>extra</v>
      </c>
      <c r="F270" s="1" t="str">
        <f ca="1">IF(OR(procTags!F270="white",procTags!F270="yellow",procTags!F270="grey"),IF('Currently Exported 2'!F270=1, "have", "missing"),IF('Currently Exported 2'!F270=1, "extra", "ignore"))</f>
        <v>extra</v>
      </c>
      <c r="G270" s="1" t="str">
        <f ca="1">IF(OR(procTags!G270="white",procTags!G270="yellow",procTags!G270="grey"),IF('Currently Exported 2'!G270=1, "have", "missing"),IF('Currently Exported 2'!G270=1, "extra", "ignore"))</f>
        <v>extra</v>
      </c>
      <c r="H270" s="1" t="str">
        <f ca="1">IF(OR(procTags!H270="white",procTags!H270="yellow",procTags!H270="grey"),IF('Currently Exported 2'!H270=1, "have", "missing"),IF('Currently Exported 2'!H270=1, "extra", "ignore"))</f>
        <v>extra</v>
      </c>
      <c r="I270" s="1" t="str">
        <f ca="1">IF(OR(procTags!I270="white",procTags!I270="yellow",procTags!I270="grey"),IF('Currently Exported 2'!I270=1, "have", "missing"),IF('Currently Exported 2'!I270=1, "extra", "ignore"))</f>
        <v>extra</v>
      </c>
      <c r="J270" s="1" t="str">
        <f ca="1">IF(OR(procTags!J270="white",procTags!J270="yellow",procTags!J270="grey"),IF('Currently Exported 2'!J270=1, "have", "missing"),IF('Currently Exported 2'!J270=1, "extra", "ignore"))</f>
        <v>extra</v>
      </c>
      <c r="K270" s="1" t="str">
        <f ca="1">IF(OR(procTags!K270="white",procTags!K270="yellow",procTags!K270="grey"),IF('Currently Exported 2'!K270=1, "have", "missing"),IF('Currently Exported 2'!K270=1, "extra", "ignore"))</f>
        <v>extra</v>
      </c>
      <c r="L270" s="1" t="str">
        <f ca="1">IF(OR(procTags!L270="white",procTags!L270="yellow",procTags!L270="grey"),IF('Currently Exported 2'!L270=1, "have", "missing"),IF('Currently Exported 2'!L270=1, "extra", "ignore"))</f>
        <v>extra</v>
      </c>
      <c r="M270" s="1" t="str">
        <f ca="1">IF(OR(procTags!M270="white",procTags!M270="yellow",procTags!M270="grey"),IF('Currently Exported 2'!M270=1, "have", "missing"),IF('Currently Exported 2'!M270=1, "extra", "ignore"))</f>
        <v>extra</v>
      </c>
      <c r="N270" s="1" t="str">
        <f ca="1">IF(OR(procTags!N270="white",procTags!N270="yellow",procTags!N270="grey"),IF('Currently Exported 2'!N270=1, "have", "missing"),IF('Currently Exported 2'!N270=1, "extra", "ignore"))</f>
        <v>extra</v>
      </c>
      <c r="O270" s="1" t="str">
        <f ca="1">IF(OR(procTags!O270="white",procTags!O270="yellow",procTags!O270="grey"),IF('Currently Exported 2'!O270=1, "have", "missing"),IF('Currently Exported 2'!O270=1, "extra", "ignore"))</f>
        <v>extra</v>
      </c>
      <c r="P270" s="1" t="str">
        <f ca="1">IF(OR(procTags!P270="white",procTags!P270="yellow",procTags!P270="grey"),IF('Currently Exported 2'!P270=1, "have", "missing"),IF('Currently Exported 2'!P270=1, "extra", "ignore"))</f>
        <v>ignore</v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>
        <f ca="1">IF(OR(procTags!B271="white",procTags!B271="yellow",procTags!B271="grey"),IF('Currently Exported 2'!B271=1, "have", "missing"),IF('Currently Exported 2'!B271=1, "extra", "ignore"))</f>
        <v>ignore</v>
      </c>
      <c r="C271" s="1" t="str">
        <f ca="1">IF(OR(procTags!C271="white",procTags!C271="yellow",procTags!C271="grey"),IF('Currently Exported 2'!C271=1, "have", "missing"),IF('Currently Exported 2'!C271=1, "extra", "ignore"))</f>
        <v>ignore</v>
      </c>
      <c r="D271" s="1" t="str">
        <f ca="1">IF(OR(procTags!D271="white",procTags!D271="yellow",procTags!D271="grey"),IF('Currently Exported 2'!D271=1, "have", "missing"),IF('Currently Exported 2'!D271=1, "extra", "ignore"))</f>
        <v>extra</v>
      </c>
      <c r="E271" s="1" t="str">
        <f ca="1">IF(OR(procTags!E271="white",procTags!E271="yellow",procTags!E271="grey"),IF('Currently Exported 2'!E271=1, "have", "missing"),IF('Currently Exported 2'!E271=1, "extra", "ignore"))</f>
        <v>extra</v>
      </c>
      <c r="F271" s="1" t="str">
        <f ca="1">IF(OR(procTags!F271="white",procTags!F271="yellow",procTags!F271="grey"),IF('Currently Exported 2'!F271=1, "have", "missing"),IF('Currently Exported 2'!F271=1, "extra", "ignore"))</f>
        <v>extra</v>
      </c>
      <c r="G271" s="1" t="str">
        <f ca="1">IF(OR(procTags!G271="white",procTags!G271="yellow",procTags!G271="grey"),IF('Currently Exported 2'!G271=1, "have", "missing"),IF('Currently Exported 2'!G271=1, "extra", "ignore"))</f>
        <v>extra</v>
      </c>
      <c r="H271" s="1" t="str">
        <f ca="1">IF(OR(procTags!H271="white",procTags!H271="yellow",procTags!H271="grey"),IF('Currently Exported 2'!H271=1, "have", "missing"),IF('Currently Exported 2'!H271=1, "extra", "ignore"))</f>
        <v>extra</v>
      </c>
      <c r="I271" s="1" t="str">
        <f ca="1">IF(OR(procTags!I271="white",procTags!I271="yellow",procTags!I271="grey"),IF('Currently Exported 2'!I271=1, "have", "missing"),IF('Currently Exported 2'!I271=1, "extra", "ignore"))</f>
        <v>extra</v>
      </c>
      <c r="J271" s="1" t="str">
        <f ca="1">IF(OR(procTags!J271="white",procTags!J271="yellow",procTags!J271="grey"),IF('Currently Exported 2'!J271=1, "have", "missing"),IF('Currently Exported 2'!J271=1, "extra", "ignore"))</f>
        <v>extra</v>
      </c>
      <c r="K271" s="1" t="str">
        <f ca="1">IF(OR(procTags!K271="white",procTags!K271="yellow",procTags!K271="grey"),IF('Currently Exported 2'!K271=1, "have", "missing"),IF('Currently Exported 2'!K271=1, "extra", "ignore"))</f>
        <v>extra</v>
      </c>
      <c r="L271" s="1" t="str">
        <f ca="1">IF(OR(procTags!L271="white",procTags!L271="yellow",procTags!L271="grey"),IF('Currently Exported 2'!L271=1, "have", "missing"),IF('Currently Exported 2'!L271=1, "extra", "ignore"))</f>
        <v>extra</v>
      </c>
      <c r="M271" s="1" t="str">
        <f ca="1">IF(OR(procTags!M271="white",procTags!M271="yellow",procTags!M271="grey"),IF('Currently Exported 2'!M271=1, "have", "missing"),IF('Currently Exported 2'!M271=1, "extra", "ignore"))</f>
        <v>extra</v>
      </c>
      <c r="N271" s="1" t="str">
        <f ca="1">IF(OR(procTags!N271="white",procTags!N271="yellow",procTags!N271="grey"),IF('Currently Exported 2'!N271=1, "have", "missing"),IF('Currently Exported 2'!N271=1, "extra", "ignore"))</f>
        <v>extra</v>
      </c>
      <c r="O271" s="1" t="str">
        <f ca="1">IF(OR(procTags!O271="white",procTags!O271="yellow",procTags!O271="grey"),IF('Currently Exported 2'!O271=1, "have", "missing"),IF('Currently Exported 2'!O271=1, "extra", "ignore"))</f>
        <v>extra</v>
      </c>
      <c r="P271" s="1" t="str">
        <f ca="1">IF(OR(procTags!P271="white",procTags!P271="yellow",procTags!P271="grey"),IF('Currently Exported 2'!P271=1, "have", "missing"),IF('Currently Exported 2'!P271=1, "extra", "ignore"))</f>
        <v>extra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>
        <f ca="1">IF(OR(procTags!B272="white",procTags!B272="yellow",procTags!B272="grey"),IF('Currently Exported 2'!B272=1, "have", "missing"),IF('Currently Exported 2'!B272=1, "extra", "ignore"))</f>
        <v>ignore</v>
      </c>
      <c r="C272" s="1" t="str">
        <f ca="1">IF(OR(procTags!C272="white",procTags!C272="yellow",procTags!C272="grey"),IF('Currently Exported 2'!C272=1, "have", "missing"),IF('Currently Exported 2'!C272=1, "extra", "ignore"))</f>
        <v>ignore</v>
      </c>
      <c r="D272" s="1" t="str">
        <f ca="1">IF(OR(procTags!D272="white",procTags!D272="yellow",procTags!D272="grey"),IF('Currently Exported 2'!D272=1, "have", "missing"),IF('Currently Exported 2'!D272=1, "extra", "ignore"))</f>
        <v>ignore</v>
      </c>
      <c r="E272" s="1" t="str">
        <f ca="1">IF(OR(procTags!E272="white",procTags!E272="yellow",procTags!E272="grey"),IF('Currently Exported 2'!E272=1, "have", "missing"),IF('Currently Exported 2'!E272=1, "extra", "ignore"))</f>
        <v>ignore</v>
      </c>
      <c r="F272" s="1" t="str">
        <f ca="1">IF(OR(procTags!F272="white",procTags!F272="yellow",procTags!F272="grey"),IF('Currently Exported 2'!F272=1, "have", "missing"),IF('Currently Exported 2'!F272=1, "extra", "ignore"))</f>
        <v>ignore</v>
      </c>
      <c r="G272" s="1" t="str">
        <f ca="1">IF(OR(procTags!G272="white",procTags!G272="yellow",procTags!G272="grey"),IF('Currently Exported 2'!G272=1, "have", "missing"),IF('Currently Exported 2'!G272=1, "extra", "ignore"))</f>
        <v>ignore</v>
      </c>
      <c r="H272" s="1" t="str">
        <f ca="1">IF(OR(procTags!H272="white",procTags!H272="yellow",procTags!H272="grey"),IF('Currently Exported 2'!H272=1, "have", "missing"),IF('Currently Exported 2'!H272=1, "extra", "ignore"))</f>
        <v>ignore</v>
      </c>
      <c r="I272" s="1" t="str">
        <f ca="1">IF(OR(procTags!I272="white",procTags!I272="yellow",procTags!I272="grey"),IF('Currently Exported 2'!I272=1, "have", "missing"),IF('Currently Exported 2'!I272=1, "extra", "ignore"))</f>
        <v>ignore</v>
      </c>
      <c r="J272" s="1" t="str">
        <f ca="1">IF(OR(procTags!J272="white",procTags!J272="yellow",procTags!J272="grey"),IF('Currently Exported 2'!J272=1, "have", "missing"),IF('Currently Exported 2'!J272=1, "extra", "ignore"))</f>
        <v>ignore</v>
      </c>
      <c r="K272" s="1" t="str">
        <f ca="1">IF(OR(procTags!K272="white",procTags!K272="yellow",procTags!K272="grey"),IF('Currently Exported 2'!K272=1, "have", "missing"),IF('Currently Exported 2'!K272=1, "extra", "ignore"))</f>
        <v>ignore</v>
      </c>
      <c r="L272" s="1" t="str">
        <f ca="1">IF(OR(procTags!L272="white",procTags!L272="yellow",procTags!L272="grey"),IF('Currently Exported 2'!L272=1, "have", "missing"),IF('Currently Exported 2'!L272=1, "extra", "ignore"))</f>
        <v>ignore</v>
      </c>
      <c r="M272" s="1" t="str">
        <f ca="1">IF(OR(procTags!M272="white",procTags!M272="yellow",procTags!M272="grey"),IF('Currently Exported 2'!M272=1, "have", "missing"),IF('Currently Exported 2'!M272=1, "extra", "ignore"))</f>
        <v>ignore</v>
      </c>
      <c r="N272" s="1" t="str">
        <f ca="1">IF(OR(procTags!N272="white",procTags!N272="yellow",procTags!N272="grey"),IF('Currently Exported 2'!N272=1, "have", "missing"),IF('Currently Exported 2'!N272=1, "extra", "ignore"))</f>
        <v>ignore</v>
      </c>
      <c r="O272" s="1" t="str">
        <f ca="1">IF(OR(procTags!O272="white",procTags!O272="yellow",procTags!O272="grey"),IF('Currently Exported 2'!O272=1, "have", "missing"),IF('Currently Exported 2'!O272=1, "extra", "ignore"))</f>
        <v>ignore</v>
      </c>
      <c r="P272" s="1" t="str">
        <f ca="1">IF(OR(procTags!P272="white",procTags!P272="yellow",procTags!P272="grey"),IF('Currently Exported 2'!P272=1, "have", "missing"),IF('Currently Exported 2'!P272=1, "extra", "ignore"))</f>
        <v>ignore</v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>
        <f ca="1">IF(OR(procTags!B273="white",procTags!B273="yellow",procTags!B273="grey"),IF('Currently Exported 2'!B273=1, "have", "missing"),IF('Currently Exported 2'!B273=1, "extra", "ignore"))</f>
        <v>ignore</v>
      </c>
      <c r="C273" s="1" t="str">
        <f ca="1">IF(OR(procTags!C273="white",procTags!C273="yellow",procTags!C273="grey"),IF('Currently Exported 2'!C273=1, "have", "missing"),IF('Currently Exported 2'!C273=1, "extra", "ignore"))</f>
        <v>ignore</v>
      </c>
      <c r="D273" s="1" t="str">
        <f ca="1">IF(OR(procTags!D273="white",procTags!D273="yellow",procTags!D273="grey"),IF('Currently Exported 2'!D273=1, "have", "missing"),IF('Currently Exported 2'!D273=1, "extra", "ignore"))</f>
        <v>ignore</v>
      </c>
      <c r="E273" s="1" t="str">
        <f ca="1">IF(OR(procTags!E273="white",procTags!E273="yellow",procTags!E273="grey"),IF('Currently Exported 2'!E273=1, "have", "missing"),IF('Currently Exported 2'!E273=1, "extra", "ignore"))</f>
        <v>ignore</v>
      </c>
      <c r="F273" s="1" t="str">
        <f ca="1">IF(OR(procTags!F273="white",procTags!F273="yellow",procTags!F273="grey"),IF('Currently Exported 2'!F273=1, "have", "missing"),IF('Currently Exported 2'!F273=1, "extra", "ignore"))</f>
        <v>ignore</v>
      </c>
      <c r="G273" s="1" t="str">
        <f ca="1">IF(OR(procTags!G273="white",procTags!G273="yellow",procTags!G273="grey"),IF('Currently Exported 2'!G273=1, "have", "missing"),IF('Currently Exported 2'!G273=1, "extra", "ignore"))</f>
        <v>ignore</v>
      </c>
      <c r="H273" s="1" t="str">
        <f ca="1">IF(OR(procTags!H273="white",procTags!H273="yellow",procTags!H273="grey"),IF('Currently Exported 2'!H273=1, "have", "missing"),IF('Currently Exported 2'!H273=1, "extra", "ignore"))</f>
        <v>ignore</v>
      </c>
      <c r="I273" s="1" t="str">
        <f ca="1">IF(OR(procTags!I273="white",procTags!I273="yellow",procTags!I273="grey"),IF('Currently Exported 2'!I273=1, "have", "missing"),IF('Currently Exported 2'!I273=1, "extra", "ignore"))</f>
        <v>ignore</v>
      </c>
      <c r="J273" s="1" t="str">
        <f ca="1">IF(OR(procTags!J273="white",procTags!J273="yellow",procTags!J273="grey"),IF('Currently Exported 2'!J273=1, "have", "missing"),IF('Currently Exported 2'!J273=1, "extra", "ignore"))</f>
        <v>ignore</v>
      </c>
      <c r="K273" s="1" t="str">
        <f ca="1">IF(OR(procTags!K273="white",procTags!K273="yellow",procTags!K273="grey"),IF('Currently Exported 2'!K273=1, "have", "missing"),IF('Currently Exported 2'!K273=1, "extra", "ignore"))</f>
        <v>ignore</v>
      </c>
      <c r="L273" s="1" t="str">
        <f ca="1">IF(OR(procTags!L273="white",procTags!L273="yellow",procTags!L273="grey"),IF('Currently Exported 2'!L273=1, "have", "missing"),IF('Currently Exported 2'!L273=1, "extra", "ignore"))</f>
        <v>ignore</v>
      </c>
      <c r="M273" s="1" t="str">
        <f ca="1">IF(OR(procTags!M273="white",procTags!M273="yellow",procTags!M273="grey"),IF('Currently Exported 2'!M273=1, "have", "missing"),IF('Currently Exported 2'!M273=1, "extra", "ignore"))</f>
        <v>ignore</v>
      </c>
      <c r="N273" s="1" t="str">
        <f ca="1">IF(OR(procTags!N273="white",procTags!N273="yellow",procTags!N273="grey"),IF('Currently Exported 2'!N273=1, "have", "missing"),IF('Currently Exported 2'!N273=1, "extra", "ignore"))</f>
        <v>ignore</v>
      </c>
      <c r="O273" s="1" t="str">
        <f ca="1">IF(OR(procTags!O273="white",procTags!O273="yellow",procTags!O273="grey"),IF('Currently Exported 2'!O273=1, "have", "missing"),IF('Currently Exported 2'!O273=1, "extra", "ignore"))</f>
        <v>ignore</v>
      </c>
      <c r="P273" s="1" t="str">
        <f ca="1">IF(OR(procTags!P273="white",procTags!P273="yellow",procTags!P273="grey"),IF('Currently Exported 2'!P273=1, "have", "missing"),IF('Currently Exported 2'!P273=1, "extra", "ignore"))</f>
        <v>ignore</v>
      </c>
    </row>
    <row r="274" spans="1:16" x14ac:dyDescent="0.2">
      <c r="A274" s="1" t="str">
        <f ca="1">IFERROR(__xludf.DUMMYFUNCTION("""COMPUTED_VALUE"""),"sel_thermistor")</f>
        <v>sel_thermistor</v>
      </c>
      <c r="B274" s="1" t="str">
        <f ca="1">IF(OR(procTags!B274="white",procTags!B274="yellow",procTags!B274="grey"),IF('Currently Exported 2'!B274=1, "have", "missing"),IF('Currently Exported 2'!B274=1, "extra", "ignore"))</f>
        <v>ignore</v>
      </c>
      <c r="C274" s="1" t="str">
        <f ca="1">IF(OR(procTags!C274="white",procTags!C274="yellow",procTags!C274="grey"),IF('Currently Exported 2'!C274=1, "have", "missing"),IF('Currently Exported 2'!C274=1, "extra", "ignore"))</f>
        <v>ignore</v>
      </c>
      <c r="D274" s="1" t="str">
        <f ca="1">IF(OR(procTags!D274="white",procTags!D274="yellow",procTags!D274="grey"),IF('Currently Exported 2'!D274=1, "have", "missing"),IF('Currently Exported 2'!D274=1, "extra", "ignore"))</f>
        <v>ignore</v>
      </c>
      <c r="E274" s="1" t="str">
        <f ca="1">IF(OR(procTags!E274="white",procTags!E274="yellow",procTags!E274="grey"),IF('Currently Exported 2'!E274=1, "have", "missing"),IF('Currently Exported 2'!E274=1, "extra", "ignore"))</f>
        <v>ignore</v>
      </c>
      <c r="F274" s="1" t="str">
        <f ca="1">IF(OR(procTags!F274="white",procTags!F274="yellow",procTags!F274="grey"),IF('Currently Exported 2'!F274=1, "have", "missing"),IF('Currently Exported 2'!F274=1, "extra", "ignore"))</f>
        <v>ignore</v>
      </c>
      <c r="G274" s="1" t="str">
        <f ca="1">IF(OR(procTags!G274="white",procTags!G274="yellow",procTags!G274="grey"),IF('Currently Exported 2'!G274=1, "have", "missing"),IF('Currently Exported 2'!G274=1, "extra", "ignore"))</f>
        <v>ignore</v>
      </c>
      <c r="H274" s="1" t="str">
        <f ca="1">IF(OR(procTags!H274="white",procTags!H274="yellow",procTags!H274="grey"),IF('Currently Exported 2'!H274=1, "have", "missing"),IF('Currently Exported 2'!H274=1, "extra", "ignore"))</f>
        <v>ignore</v>
      </c>
      <c r="I274" s="1" t="str">
        <f ca="1">IF(OR(procTags!I274="white",procTags!I274="yellow",procTags!I274="grey"),IF('Currently Exported 2'!I274=1, "have", "missing"),IF('Currently Exported 2'!I274=1, "extra", "ignore"))</f>
        <v>ignore</v>
      </c>
      <c r="J274" s="1" t="str">
        <f ca="1">IF(OR(procTags!J274="white",procTags!J274="yellow",procTags!J274="grey"),IF('Currently Exported 2'!J274=1, "have", "missing"),IF('Currently Exported 2'!J274=1, "extra", "ignore"))</f>
        <v>ignore</v>
      </c>
      <c r="K274" s="1" t="str">
        <f ca="1">IF(OR(procTags!K274="white",procTags!K274="yellow",procTags!K274="grey"),IF('Currently Exported 2'!K274=1, "have", "missing"),IF('Currently Exported 2'!K274=1, "extra", "ignore"))</f>
        <v>ignore</v>
      </c>
      <c r="L274" s="1" t="str">
        <f ca="1">IF(OR(procTags!L274="white",procTags!L274="yellow",procTags!L274="grey"),IF('Currently Exported 2'!L274=1, "have", "missing"),IF('Currently Exported 2'!L274=1, "extra", "ignore"))</f>
        <v>ignore</v>
      </c>
      <c r="M274" s="1" t="str">
        <f ca="1">IF(OR(procTags!M274="white",procTags!M274="yellow",procTags!M274="grey"),IF('Currently Exported 2'!M274=1, "have", "missing"),IF('Currently Exported 2'!M274=1, "extra", "ignore"))</f>
        <v>ignore</v>
      </c>
      <c r="N274" s="1" t="str">
        <f ca="1">IF(OR(procTags!N274="white",procTags!N274="yellow",procTags!N274="grey"),IF('Currently Exported 2'!N274=1, "have", "missing"),IF('Currently Exported 2'!N274=1, "extra", "ignore"))</f>
        <v>ignore</v>
      </c>
      <c r="O274" s="1" t="str">
        <f ca="1">IF(OR(procTags!O274="white",procTags!O274="yellow",procTags!O274="grey"),IF('Currently Exported 2'!O274=1, "have", "missing"),IF('Currently Exported 2'!O274=1, "extra", "ignore"))</f>
        <v>ignore</v>
      </c>
      <c r="P274" s="1" t="str">
        <f ca="1">IF(OR(procTags!P274="white",procTags!P274="yellow",procTags!P274="grey"),IF('Currently Exported 2'!P274=1, "have", "missing"),IF('Currently Exported 2'!P274=1, "extra", "ignore"))</f>
        <v>ignore</v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>
        <f ca="1">IF(OR(procTags!B275="white",procTags!B275="yellow",procTags!B275="grey"),IF('Currently Exported 2'!B275=1, "have", "missing"),IF('Currently Exported 2'!B275=1, "extra", "ignore"))</f>
        <v>ignore</v>
      </c>
      <c r="C275" s="1" t="str">
        <f ca="1">IF(OR(procTags!C275="white",procTags!C275="yellow",procTags!C275="grey"),IF('Currently Exported 2'!C275=1, "have", "missing"),IF('Currently Exported 2'!C275=1, "extra", "ignore"))</f>
        <v>ignore</v>
      </c>
      <c r="D275" s="1" t="str">
        <f ca="1">IF(OR(procTags!D275="white",procTags!D275="yellow",procTags!D275="grey"),IF('Currently Exported 2'!D275=1, "have", "missing"),IF('Currently Exported 2'!D275=1, "extra", "ignore"))</f>
        <v>ignore</v>
      </c>
      <c r="E275" s="1" t="str">
        <f ca="1">IF(OR(procTags!E275="white",procTags!E275="yellow",procTags!E275="grey"),IF('Currently Exported 2'!E275=1, "have", "missing"),IF('Currently Exported 2'!E275=1, "extra", "ignore"))</f>
        <v>ignore</v>
      </c>
      <c r="F275" s="1" t="str">
        <f ca="1">IF(OR(procTags!F275="white",procTags!F275="yellow",procTags!F275="grey"),IF('Currently Exported 2'!F275=1, "have", "missing"),IF('Currently Exported 2'!F275=1, "extra", "ignore"))</f>
        <v>ignore</v>
      </c>
      <c r="G275" s="1" t="str">
        <f ca="1">IF(OR(procTags!G275="white",procTags!G275="yellow",procTags!G275="grey"),IF('Currently Exported 2'!G275=1, "have", "missing"),IF('Currently Exported 2'!G275=1, "extra", "ignore"))</f>
        <v>ignore</v>
      </c>
      <c r="H275" s="1" t="str">
        <f ca="1">IF(OR(procTags!H275="white",procTags!H275="yellow",procTags!H275="grey"),IF('Currently Exported 2'!H275=1, "have", "missing"),IF('Currently Exported 2'!H275=1, "extra", "ignore"))</f>
        <v>ignore</v>
      </c>
      <c r="I275" s="1" t="str">
        <f ca="1">IF(OR(procTags!I275="white",procTags!I275="yellow",procTags!I275="grey"),IF('Currently Exported 2'!I275=1, "have", "missing"),IF('Currently Exported 2'!I275=1, "extra", "ignore"))</f>
        <v>ignore</v>
      </c>
      <c r="J275" s="1" t="str">
        <f ca="1">IF(OR(procTags!J275="white",procTags!J275="yellow",procTags!J275="grey"),IF('Currently Exported 2'!J275=1, "have", "missing"),IF('Currently Exported 2'!J275=1, "extra", "ignore"))</f>
        <v>ignore</v>
      </c>
      <c r="K275" s="1" t="str">
        <f ca="1">IF(OR(procTags!K275="white",procTags!K275="yellow",procTags!K275="grey"),IF('Currently Exported 2'!K275=1, "have", "missing"),IF('Currently Exported 2'!K275=1, "extra", "ignore"))</f>
        <v>ignore</v>
      </c>
      <c r="L275" s="1" t="str">
        <f ca="1">IF(OR(procTags!L275="white",procTags!L275="yellow",procTags!L275="grey"),IF('Currently Exported 2'!L275=1, "have", "missing"),IF('Currently Exported 2'!L275=1, "extra", "ignore"))</f>
        <v>ignore</v>
      </c>
      <c r="M275" s="1" t="str">
        <f ca="1">IF(OR(procTags!M275="white",procTags!M275="yellow",procTags!M275="grey"),IF('Currently Exported 2'!M275=1, "have", "missing"),IF('Currently Exported 2'!M275=1, "extra", "ignore"))</f>
        <v>ignore</v>
      </c>
      <c r="N275" s="1" t="str">
        <f ca="1">IF(OR(procTags!N275="white",procTags!N275="yellow",procTags!N275="grey"),IF('Currently Exported 2'!N275=1, "have", "missing"),IF('Currently Exported 2'!N275=1, "extra", "ignore"))</f>
        <v>ignore</v>
      </c>
      <c r="O275" s="1" t="str">
        <f ca="1">IF(OR(procTags!O275="white",procTags!O275="yellow",procTags!O275="grey"),IF('Currently Exported 2'!O275=1, "have", "missing"),IF('Currently Exported 2'!O275=1, "extra", "ignore"))</f>
        <v>ignore</v>
      </c>
      <c r="P275" s="1" t="str">
        <f ca="1">IF(OR(procTags!P275="white",procTags!P275="yellow",procTags!P275="grey"),IF('Currently Exported 2'!P275=1, "have", "missing"),IF('Currently Exported 2'!P275=1, "extra", "ignore"))</f>
        <v>extra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>
        <f ca="1">IF(OR(procTags!B276="white",procTags!B276="yellow",procTags!B276="grey"),IF('Currently Exported 2'!B276=1, "have", "missing"),IF('Currently Exported 2'!B276=1, "extra", "ignore"))</f>
        <v>ignore</v>
      </c>
      <c r="C276" s="1" t="str">
        <f ca="1">IF(OR(procTags!C276="white",procTags!C276="yellow",procTags!C276="grey"),IF('Currently Exported 2'!C276=1, "have", "missing"),IF('Currently Exported 2'!C276=1, "extra", "ignore"))</f>
        <v>ignore</v>
      </c>
      <c r="D276" s="1" t="str">
        <f ca="1">IF(OR(procTags!D276="white",procTags!D276="yellow",procTags!D276="grey"),IF('Currently Exported 2'!D276=1, "have", "missing"),IF('Currently Exported 2'!D276=1, "extra", "ignore"))</f>
        <v>ignore</v>
      </c>
      <c r="E276" s="1" t="str">
        <f ca="1">IF(OR(procTags!E276="white",procTags!E276="yellow",procTags!E276="grey"),IF('Currently Exported 2'!E276=1, "have", "missing"),IF('Currently Exported 2'!E276=1, "extra", "ignore"))</f>
        <v>ignore</v>
      </c>
      <c r="F276" s="1" t="str">
        <f ca="1">IF(OR(procTags!F276="white",procTags!F276="yellow",procTags!F276="grey"),IF('Currently Exported 2'!F276=1, "have", "missing"),IF('Currently Exported 2'!F276=1, "extra", "ignore"))</f>
        <v>ignore</v>
      </c>
      <c r="G276" s="1" t="str">
        <f ca="1">IF(OR(procTags!G276="white",procTags!G276="yellow",procTags!G276="grey"),IF('Currently Exported 2'!G276=1, "have", "missing"),IF('Currently Exported 2'!G276=1, "extra", "ignore"))</f>
        <v>ignore</v>
      </c>
      <c r="H276" s="1" t="str">
        <f ca="1">IF(OR(procTags!H276="white",procTags!H276="yellow",procTags!H276="grey"),IF('Currently Exported 2'!H276=1, "have", "missing"),IF('Currently Exported 2'!H276=1, "extra", "ignore"))</f>
        <v>ignore</v>
      </c>
      <c r="I276" s="1" t="str">
        <f ca="1">IF(OR(procTags!I276="white",procTags!I276="yellow",procTags!I276="grey"),IF('Currently Exported 2'!I276=1, "have", "missing"),IF('Currently Exported 2'!I276=1, "extra", "ignore"))</f>
        <v>ignore</v>
      </c>
      <c r="J276" s="1" t="str">
        <f ca="1">IF(OR(procTags!J276="white",procTags!J276="yellow",procTags!J276="grey"),IF('Currently Exported 2'!J276=1, "have", "missing"),IF('Currently Exported 2'!J276=1, "extra", "ignore"))</f>
        <v>ignore</v>
      </c>
      <c r="K276" s="1" t="str">
        <f ca="1">IF(OR(procTags!K276="white",procTags!K276="yellow",procTags!K276="grey"),IF('Currently Exported 2'!K276=1, "have", "missing"),IF('Currently Exported 2'!K276=1, "extra", "ignore"))</f>
        <v>ignore</v>
      </c>
      <c r="L276" s="1" t="str">
        <f ca="1">IF(OR(procTags!L276="white",procTags!L276="yellow",procTags!L276="grey"),IF('Currently Exported 2'!L276=1, "have", "missing"),IF('Currently Exported 2'!L276=1, "extra", "ignore"))</f>
        <v>ignore</v>
      </c>
      <c r="M276" s="1" t="str">
        <f ca="1">IF(OR(procTags!M276="white",procTags!M276="yellow",procTags!M276="grey"),IF('Currently Exported 2'!M276=1, "have", "missing"),IF('Currently Exported 2'!M276=1, "extra", "ignore"))</f>
        <v>ignore</v>
      </c>
      <c r="N276" s="1" t="str">
        <f ca="1">IF(OR(procTags!N276="white",procTags!N276="yellow",procTags!N276="grey"),IF('Currently Exported 2'!N276=1, "have", "missing"),IF('Currently Exported 2'!N276=1, "extra", "ignore"))</f>
        <v>ignore</v>
      </c>
      <c r="O276" s="1" t="str">
        <f ca="1">IF(OR(procTags!O276="white",procTags!O276="yellow",procTags!O276="grey"),IF('Currently Exported 2'!O276=1, "have", "missing"),IF('Currently Exported 2'!O276=1, "extra", "ignore"))</f>
        <v>ignore</v>
      </c>
      <c r="P276" s="1" t="str">
        <f ca="1">IF(OR(procTags!P276="white",procTags!P276="yellow",procTags!P276="grey"),IF('Currently Exported 2'!P276=1, "have", "missing"),IF('Currently Exported 2'!P276=1, "extra", "ignore"))</f>
        <v>ignore</v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>
        <f ca="1">IF(OR(procTags!B277="white",procTags!B277="yellow",procTags!B277="grey"),IF('Currently Exported 2'!B277=1, "have", "missing"),IF('Currently Exported 2'!B277=1, "extra", "ignore"))</f>
        <v>ignore</v>
      </c>
      <c r="C277" s="1" t="str">
        <f ca="1">IF(OR(procTags!C277="white",procTags!C277="yellow",procTags!C277="grey"),IF('Currently Exported 2'!C277=1, "have", "missing"),IF('Currently Exported 2'!C277=1, "extra", "ignore"))</f>
        <v>ignore</v>
      </c>
      <c r="D277" s="1" t="str">
        <f ca="1">IF(OR(procTags!D277="white",procTags!D277="yellow",procTags!D277="grey"),IF('Currently Exported 2'!D277=1, "have", "missing"),IF('Currently Exported 2'!D277=1, "extra", "ignore"))</f>
        <v>ignore</v>
      </c>
      <c r="E277" s="1" t="str">
        <f ca="1">IF(OR(procTags!E277="white",procTags!E277="yellow",procTags!E277="grey"),IF('Currently Exported 2'!E277=1, "have", "missing"),IF('Currently Exported 2'!E277=1, "extra", "ignore"))</f>
        <v>ignore</v>
      </c>
      <c r="F277" s="1" t="str">
        <f ca="1">IF(OR(procTags!F277="white",procTags!F277="yellow",procTags!F277="grey"),IF('Currently Exported 2'!F277=1, "have", "missing"),IF('Currently Exported 2'!F277=1, "extra", "ignore"))</f>
        <v>ignore</v>
      </c>
      <c r="G277" s="1" t="str">
        <f ca="1">IF(OR(procTags!G277="white",procTags!G277="yellow",procTags!G277="grey"),IF('Currently Exported 2'!G277=1, "have", "missing"),IF('Currently Exported 2'!G277=1, "extra", "ignore"))</f>
        <v>ignore</v>
      </c>
      <c r="H277" s="1" t="str">
        <f ca="1">IF(OR(procTags!H277="white",procTags!H277="yellow",procTags!H277="grey"),IF('Currently Exported 2'!H277=1, "have", "missing"),IF('Currently Exported 2'!H277=1, "extra", "ignore"))</f>
        <v>ignore</v>
      </c>
      <c r="I277" s="1" t="str">
        <f ca="1">IF(OR(procTags!I277="white",procTags!I277="yellow",procTags!I277="grey"),IF('Currently Exported 2'!I277=1, "have", "missing"),IF('Currently Exported 2'!I277=1, "extra", "ignore"))</f>
        <v>ignore</v>
      </c>
      <c r="J277" s="1" t="str">
        <f ca="1">IF(OR(procTags!J277="white",procTags!J277="yellow",procTags!J277="grey"),IF('Currently Exported 2'!J277=1, "have", "missing"),IF('Currently Exported 2'!J277=1, "extra", "ignore"))</f>
        <v>ignore</v>
      </c>
      <c r="K277" s="1" t="str">
        <f ca="1">IF(OR(procTags!K277="white",procTags!K277="yellow",procTags!K277="grey"),IF('Currently Exported 2'!K277=1, "have", "missing"),IF('Currently Exported 2'!K277=1, "extra", "ignore"))</f>
        <v>ignore</v>
      </c>
      <c r="L277" s="1" t="str">
        <f ca="1">IF(OR(procTags!L277="white",procTags!L277="yellow",procTags!L277="grey"),IF('Currently Exported 2'!L277=1, "have", "missing"),IF('Currently Exported 2'!L277=1, "extra", "ignore"))</f>
        <v>ignore</v>
      </c>
      <c r="M277" s="1" t="str">
        <f ca="1">IF(OR(procTags!M277="white",procTags!M277="yellow",procTags!M277="grey"),IF('Currently Exported 2'!M277=1, "have", "missing"),IF('Currently Exported 2'!M277=1, "extra", "ignore"))</f>
        <v>ignore</v>
      </c>
      <c r="N277" s="1" t="str">
        <f ca="1">IF(OR(procTags!N277="white",procTags!N277="yellow",procTags!N277="grey"),IF('Currently Exported 2'!N277=1, "have", "missing"),IF('Currently Exported 2'!N277=1, "extra", "ignore"))</f>
        <v>ignore</v>
      </c>
      <c r="O277" s="1" t="str">
        <f ca="1">IF(OR(procTags!O277="white",procTags!O277="yellow",procTags!O277="grey"),IF('Currently Exported 2'!O277=1, "have", "missing"),IF('Currently Exported 2'!O277=1, "extra", "ignore"))</f>
        <v>ignore</v>
      </c>
      <c r="P277" s="1" t="str">
        <f ca="1">IF(OR(procTags!P277="white",procTags!P277="yellow",procTags!P277="grey"),IF('Currently Exported 2'!P277=1, "have", "missing"),IF('Currently Exported 2'!P277=1, "extra", "ignore"))</f>
        <v>ignore</v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>
        <f ca="1">IF(OR(procTags!B278="white",procTags!B278="yellow",procTags!B278="grey"),IF('Currently Exported 2'!B278=1, "have", "missing"),IF('Currently Exported 2'!B278=1, "extra", "ignore"))</f>
        <v>ignore</v>
      </c>
      <c r="C278" s="1" t="str">
        <f ca="1">IF(OR(procTags!C278="white",procTags!C278="yellow",procTags!C278="grey"),IF('Currently Exported 2'!C278=1, "have", "missing"),IF('Currently Exported 2'!C278=1, "extra", "ignore"))</f>
        <v>ignore</v>
      </c>
      <c r="D278" s="1" t="str">
        <f ca="1">IF(OR(procTags!D278="white",procTags!D278="yellow",procTags!D278="grey"),IF('Currently Exported 2'!D278=1, "have", "missing"),IF('Currently Exported 2'!D278=1, "extra", "ignore"))</f>
        <v>ignore</v>
      </c>
      <c r="E278" s="1" t="str">
        <f ca="1">IF(OR(procTags!E278="white",procTags!E278="yellow",procTags!E278="grey"),IF('Currently Exported 2'!E278=1, "have", "missing"),IF('Currently Exported 2'!E278=1, "extra", "ignore"))</f>
        <v>ignore</v>
      </c>
      <c r="F278" s="1" t="str">
        <f ca="1">IF(OR(procTags!F278="white",procTags!F278="yellow",procTags!F278="grey"),IF('Currently Exported 2'!F278=1, "have", "missing"),IF('Currently Exported 2'!F278=1, "extra", "ignore"))</f>
        <v>ignore</v>
      </c>
      <c r="G278" s="1" t="str">
        <f ca="1">IF(OR(procTags!G278="white",procTags!G278="yellow",procTags!G278="grey"),IF('Currently Exported 2'!G278=1, "have", "missing"),IF('Currently Exported 2'!G278=1, "extra", "ignore"))</f>
        <v>ignore</v>
      </c>
      <c r="H278" s="1" t="str">
        <f ca="1">IF(OR(procTags!H278="white",procTags!H278="yellow",procTags!H278="grey"),IF('Currently Exported 2'!H278=1, "have", "missing"),IF('Currently Exported 2'!H278=1, "extra", "ignore"))</f>
        <v>ignore</v>
      </c>
      <c r="I278" s="1" t="str">
        <f ca="1">IF(OR(procTags!I278="white",procTags!I278="yellow",procTags!I278="grey"),IF('Currently Exported 2'!I278=1, "have", "missing"),IF('Currently Exported 2'!I278=1, "extra", "ignore"))</f>
        <v>ignore</v>
      </c>
      <c r="J278" s="1" t="str">
        <f ca="1">IF(OR(procTags!J278="white",procTags!J278="yellow",procTags!J278="grey"),IF('Currently Exported 2'!J278=1, "have", "missing"),IF('Currently Exported 2'!J278=1, "extra", "ignore"))</f>
        <v>ignore</v>
      </c>
      <c r="K278" s="1" t="str">
        <f ca="1">IF(OR(procTags!K278="white",procTags!K278="yellow",procTags!K278="grey"),IF('Currently Exported 2'!K278=1, "have", "missing"),IF('Currently Exported 2'!K278=1, "extra", "ignore"))</f>
        <v>ignore</v>
      </c>
      <c r="L278" s="1" t="str">
        <f ca="1">IF(OR(procTags!L278="white",procTags!L278="yellow",procTags!L278="grey"),IF('Currently Exported 2'!L278=1, "have", "missing"),IF('Currently Exported 2'!L278=1, "extra", "ignore"))</f>
        <v>ignore</v>
      </c>
      <c r="M278" s="1" t="str">
        <f ca="1">IF(OR(procTags!M278="white",procTags!M278="yellow",procTags!M278="grey"),IF('Currently Exported 2'!M278=1, "have", "missing"),IF('Currently Exported 2'!M278=1, "extra", "ignore"))</f>
        <v>ignore</v>
      </c>
      <c r="N278" s="1" t="str">
        <f ca="1">IF(OR(procTags!N278="white",procTags!N278="yellow",procTags!N278="grey"),IF('Currently Exported 2'!N278=1, "have", "missing"),IF('Currently Exported 2'!N278=1, "extra", "ignore"))</f>
        <v>ignore</v>
      </c>
      <c r="O278" s="1" t="str">
        <f ca="1">IF(OR(procTags!O278="white",procTags!O278="yellow",procTags!O278="grey"),IF('Currently Exported 2'!O278=1, "have", "missing"),IF('Currently Exported 2'!O278=1, "extra", "ignore"))</f>
        <v>ignore</v>
      </c>
      <c r="P278" s="1" t="str">
        <f ca="1">IF(OR(procTags!P278="white",procTags!P278="yellow",procTags!P278="grey"),IF('Currently Exported 2'!P278=1, "have", "missing"),IF('Currently Exported 2'!P278=1, "extra", "ignore"))</f>
        <v>ignore</v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>
        <f ca="1">IF(OR(procTags!B279="white",procTags!B279="yellow",procTags!B279="grey"),IF('Currently Exported 2'!B279=1, "have", "missing"),IF('Currently Exported 2'!B279=1, "extra", "ignore"))</f>
        <v>ignore</v>
      </c>
      <c r="C279" s="1" t="str">
        <f ca="1">IF(OR(procTags!C279="white",procTags!C279="yellow",procTags!C279="grey"),IF('Currently Exported 2'!C279=1, "have", "missing"),IF('Currently Exported 2'!C279=1, "extra", "ignore"))</f>
        <v>ignore</v>
      </c>
      <c r="D279" s="1" t="str">
        <f ca="1">IF(OR(procTags!D279="white",procTags!D279="yellow",procTags!D279="grey"),IF('Currently Exported 2'!D279=1, "have", "missing"),IF('Currently Exported 2'!D279=1, "extra", "ignore"))</f>
        <v>ignore</v>
      </c>
      <c r="E279" s="1" t="str">
        <f ca="1">IF(OR(procTags!E279="white",procTags!E279="yellow",procTags!E279="grey"),IF('Currently Exported 2'!E279=1, "have", "missing"),IF('Currently Exported 2'!E279=1, "extra", "ignore"))</f>
        <v>ignore</v>
      </c>
      <c r="F279" s="1" t="str">
        <f ca="1">IF(OR(procTags!F279="white",procTags!F279="yellow",procTags!F279="grey"),IF('Currently Exported 2'!F279=1, "have", "missing"),IF('Currently Exported 2'!F279=1, "extra", "ignore"))</f>
        <v>ignore</v>
      </c>
      <c r="G279" s="1" t="str">
        <f ca="1">IF(OR(procTags!G279="white",procTags!G279="yellow",procTags!G279="grey"),IF('Currently Exported 2'!G279=1, "have", "missing"),IF('Currently Exported 2'!G279=1, "extra", "ignore"))</f>
        <v>ignore</v>
      </c>
      <c r="H279" s="1" t="str">
        <f ca="1">IF(OR(procTags!H279="white",procTags!H279="yellow",procTags!H279="grey"),IF('Currently Exported 2'!H279=1, "have", "missing"),IF('Currently Exported 2'!H279=1, "extra", "ignore"))</f>
        <v>ignore</v>
      </c>
      <c r="I279" s="1" t="str">
        <f ca="1">IF(OR(procTags!I279="white",procTags!I279="yellow",procTags!I279="grey"),IF('Currently Exported 2'!I279=1, "have", "missing"),IF('Currently Exported 2'!I279=1, "extra", "ignore"))</f>
        <v>ignore</v>
      </c>
      <c r="J279" s="1" t="str">
        <f ca="1">IF(OR(procTags!J279="white",procTags!J279="yellow",procTags!J279="grey"),IF('Currently Exported 2'!J279=1, "have", "missing"),IF('Currently Exported 2'!J279=1, "extra", "ignore"))</f>
        <v>ignore</v>
      </c>
      <c r="K279" s="1" t="str">
        <f ca="1">IF(OR(procTags!K279="white",procTags!K279="yellow",procTags!K279="grey"),IF('Currently Exported 2'!K279=1, "have", "missing"),IF('Currently Exported 2'!K279=1, "extra", "ignore"))</f>
        <v>ignore</v>
      </c>
      <c r="L279" s="1" t="str">
        <f ca="1">IF(OR(procTags!L279="white",procTags!L279="yellow",procTags!L279="grey"),IF('Currently Exported 2'!L279=1, "have", "missing"),IF('Currently Exported 2'!L279=1, "extra", "ignore"))</f>
        <v>ignore</v>
      </c>
      <c r="M279" s="1" t="str">
        <f ca="1">IF(OR(procTags!M279="white",procTags!M279="yellow",procTags!M279="grey"),IF('Currently Exported 2'!M279=1, "have", "missing"),IF('Currently Exported 2'!M279=1, "extra", "ignore"))</f>
        <v>ignore</v>
      </c>
      <c r="N279" s="1" t="str">
        <f ca="1">IF(OR(procTags!N279="white",procTags!N279="yellow",procTags!N279="grey"),IF('Currently Exported 2'!N279=1, "have", "missing"),IF('Currently Exported 2'!N279=1, "extra", "ignore"))</f>
        <v>ignore</v>
      </c>
      <c r="O279" s="1" t="str">
        <f ca="1">IF(OR(procTags!O279="white",procTags!O279="yellow",procTags!O279="grey"),IF('Currently Exported 2'!O279=1, "have", "missing"),IF('Currently Exported 2'!O279=1, "extra", "ignore"))</f>
        <v>ignore</v>
      </c>
      <c r="P279" s="1" t="str">
        <f ca="1">IF(OR(procTags!P279="white",procTags!P279="yellow",procTags!P279="grey"),IF('Currently Exported 2'!P279=1, "have", "missing"),IF('Currently Exported 2'!P279=1, "extra", "ignore"))</f>
        <v>ignore</v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>
        <f ca="1">IF(OR(procTags!B280="white",procTags!B280="yellow",procTags!B280="grey"),IF('Currently Exported 2'!B280=1, "have", "missing"),IF('Currently Exported 2'!B280=1, "extra", "ignore"))</f>
        <v>ignore</v>
      </c>
      <c r="C280" s="1" t="str">
        <f ca="1">IF(OR(procTags!C280="white",procTags!C280="yellow",procTags!C280="grey"),IF('Currently Exported 2'!C280=1, "have", "missing"),IF('Currently Exported 2'!C280=1, "extra", "ignore"))</f>
        <v>ignore</v>
      </c>
      <c r="D280" s="1" t="str">
        <f ca="1">IF(OR(procTags!D280="white",procTags!D280="yellow",procTags!D280="grey"),IF('Currently Exported 2'!D280=1, "have", "missing"),IF('Currently Exported 2'!D280=1, "extra", "ignore"))</f>
        <v>ignore</v>
      </c>
      <c r="E280" s="1" t="str">
        <f ca="1">IF(OR(procTags!E280="white",procTags!E280="yellow",procTags!E280="grey"),IF('Currently Exported 2'!E280=1, "have", "missing"),IF('Currently Exported 2'!E280=1, "extra", "ignore"))</f>
        <v>ignore</v>
      </c>
      <c r="F280" s="1" t="str">
        <f ca="1">IF(OR(procTags!F280="white",procTags!F280="yellow",procTags!F280="grey"),IF('Currently Exported 2'!F280=1, "have", "missing"),IF('Currently Exported 2'!F280=1, "extra", "ignore"))</f>
        <v>ignore</v>
      </c>
      <c r="G280" s="1" t="str">
        <f ca="1">IF(OR(procTags!G280="white",procTags!G280="yellow",procTags!G280="grey"),IF('Currently Exported 2'!G280=1, "have", "missing"),IF('Currently Exported 2'!G280=1, "extra", "ignore"))</f>
        <v>ignore</v>
      </c>
      <c r="H280" s="1" t="str">
        <f ca="1">IF(OR(procTags!H280="white",procTags!H280="yellow",procTags!H280="grey"),IF('Currently Exported 2'!H280=1, "have", "missing"),IF('Currently Exported 2'!H280=1, "extra", "ignore"))</f>
        <v>ignore</v>
      </c>
      <c r="I280" s="1" t="str">
        <f ca="1">IF(OR(procTags!I280="white",procTags!I280="yellow",procTags!I280="grey"),IF('Currently Exported 2'!I280=1, "have", "missing"),IF('Currently Exported 2'!I280=1, "extra", "ignore"))</f>
        <v>ignore</v>
      </c>
      <c r="J280" s="1" t="str">
        <f ca="1">IF(OR(procTags!J280="white",procTags!J280="yellow",procTags!J280="grey"),IF('Currently Exported 2'!J280=1, "have", "missing"),IF('Currently Exported 2'!J280=1, "extra", "ignore"))</f>
        <v>ignore</v>
      </c>
      <c r="K280" s="1" t="str">
        <f ca="1">IF(OR(procTags!K280="white",procTags!K280="yellow",procTags!K280="grey"),IF('Currently Exported 2'!K280=1, "have", "missing"),IF('Currently Exported 2'!K280=1, "extra", "ignore"))</f>
        <v>ignore</v>
      </c>
      <c r="L280" s="1" t="str">
        <f ca="1">IF(OR(procTags!L280="white",procTags!L280="yellow",procTags!L280="grey"),IF('Currently Exported 2'!L280=1, "have", "missing"),IF('Currently Exported 2'!L280=1, "extra", "ignore"))</f>
        <v>ignore</v>
      </c>
      <c r="M280" s="1" t="str">
        <f ca="1">IF(OR(procTags!M280="white",procTags!M280="yellow",procTags!M280="grey"),IF('Currently Exported 2'!M280=1, "have", "missing"),IF('Currently Exported 2'!M280=1, "extra", "ignore"))</f>
        <v>ignore</v>
      </c>
      <c r="N280" s="1" t="str">
        <f ca="1">IF(OR(procTags!N280="white",procTags!N280="yellow",procTags!N280="grey"),IF('Currently Exported 2'!N280=1, "have", "missing"),IF('Currently Exported 2'!N280=1, "extra", "ignore"))</f>
        <v>ignore</v>
      </c>
      <c r="O280" s="1" t="str">
        <f ca="1">IF(OR(procTags!O280="white",procTags!O280="yellow",procTags!O280="grey"),IF('Currently Exported 2'!O280=1, "have", "missing"),IF('Currently Exported 2'!O280=1, "extra", "ignore"))</f>
        <v>ignore</v>
      </c>
      <c r="P280" s="1" t="str">
        <f ca="1">IF(OR(procTags!P280="white",procTags!P280="yellow",procTags!P280="grey"),IF('Currently Exported 2'!P280=1, "have", "missing"),IF('Currently Exported 2'!P280=1, "extra", "ignore"))</f>
        <v>ignore</v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>
        <f ca="1">IF(OR(procTags!B281="white",procTags!B281="yellow",procTags!B281="grey"),IF('Currently Exported 2'!B281=1, "have", "missing"),IF('Currently Exported 2'!B281=1, "extra", "ignore"))</f>
        <v>ignore</v>
      </c>
      <c r="C281" s="1" t="str">
        <f ca="1">IF(OR(procTags!C281="white",procTags!C281="yellow",procTags!C281="grey"),IF('Currently Exported 2'!C281=1, "have", "missing"),IF('Currently Exported 2'!C281=1, "extra", "ignore"))</f>
        <v>ignore</v>
      </c>
      <c r="D281" s="1" t="str">
        <f ca="1">IF(OR(procTags!D281="white",procTags!D281="yellow",procTags!D281="grey"),IF('Currently Exported 2'!D281=1, "have", "missing"),IF('Currently Exported 2'!D281=1, "extra", "ignore"))</f>
        <v>ignore</v>
      </c>
      <c r="E281" s="1" t="str">
        <f ca="1">IF(OR(procTags!E281="white",procTags!E281="yellow",procTags!E281="grey"),IF('Currently Exported 2'!E281=1, "have", "missing"),IF('Currently Exported 2'!E281=1, "extra", "ignore"))</f>
        <v>ignore</v>
      </c>
      <c r="F281" s="1" t="str">
        <f ca="1">IF(OR(procTags!F281="white",procTags!F281="yellow",procTags!F281="grey"),IF('Currently Exported 2'!F281=1, "have", "missing"),IF('Currently Exported 2'!F281=1, "extra", "ignore"))</f>
        <v>ignore</v>
      </c>
      <c r="G281" s="1" t="str">
        <f ca="1">IF(OR(procTags!G281="white",procTags!G281="yellow",procTags!G281="grey"),IF('Currently Exported 2'!G281=1, "have", "missing"),IF('Currently Exported 2'!G281=1, "extra", "ignore"))</f>
        <v>ignore</v>
      </c>
      <c r="H281" s="1" t="str">
        <f ca="1">IF(OR(procTags!H281="white",procTags!H281="yellow",procTags!H281="grey"),IF('Currently Exported 2'!H281=1, "have", "missing"),IF('Currently Exported 2'!H281=1, "extra", "ignore"))</f>
        <v>ignore</v>
      </c>
      <c r="I281" s="1" t="str">
        <f ca="1">IF(OR(procTags!I281="white",procTags!I281="yellow",procTags!I281="grey"),IF('Currently Exported 2'!I281=1, "have", "missing"),IF('Currently Exported 2'!I281=1, "extra", "ignore"))</f>
        <v>ignore</v>
      </c>
      <c r="J281" s="1" t="str">
        <f ca="1">IF(OR(procTags!J281="white",procTags!J281="yellow",procTags!J281="grey"),IF('Currently Exported 2'!J281=1, "have", "missing"),IF('Currently Exported 2'!J281=1, "extra", "ignore"))</f>
        <v>ignore</v>
      </c>
      <c r="K281" s="1" t="str">
        <f ca="1">IF(OR(procTags!K281="white",procTags!K281="yellow",procTags!K281="grey"),IF('Currently Exported 2'!K281=1, "have", "missing"),IF('Currently Exported 2'!K281=1, "extra", "ignore"))</f>
        <v>ignore</v>
      </c>
      <c r="L281" s="1" t="str">
        <f ca="1">IF(OR(procTags!L281="white",procTags!L281="yellow",procTags!L281="grey"),IF('Currently Exported 2'!L281=1, "have", "missing"),IF('Currently Exported 2'!L281=1, "extra", "ignore"))</f>
        <v>ignore</v>
      </c>
      <c r="M281" s="1" t="str">
        <f ca="1">IF(OR(procTags!M281="white",procTags!M281="yellow",procTags!M281="grey"),IF('Currently Exported 2'!M281=1, "have", "missing"),IF('Currently Exported 2'!M281=1, "extra", "ignore"))</f>
        <v>ignore</v>
      </c>
      <c r="N281" s="1" t="str">
        <f ca="1">IF(OR(procTags!N281="white",procTags!N281="yellow",procTags!N281="grey"),IF('Currently Exported 2'!N281=1, "have", "missing"),IF('Currently Exported 2'!N281=1, "extra", "ignore"))</f>
        <v>ignore</v>
      </c>
      <c r="O281" s="1" t="str">
        <f ca="1">IF(OR(procTags!O281="white",procTags!O281="yellow",procTags!O281="grey"),IF('Currently Exported 2'!O281=1, "have", "missing"),IF('Currently Exported 2'!O281=1, "extra", "ignore"))</f>
        <v>ignore</v>
      </c>
      <c r="P281" s="1" t="str">
        <f ca="1">IF(OR(procTags!P281="white",procTags!P281="yellow",procTags!P281="grey"),IF('Currently Exported 2'!P281=1, "have", "missing"),IF('Currently Exported 2'!P281=1, "extra", "ignore"))</f>
        <v>ignore</v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>
        <f ca="1">IF(OR(procTags!B282="white",procTags!B282="yellow",procTags!B282="grey"),IF('Currently Exported 2'!B282=1, "have", "missing"),IF('Currently Exported 2'!B282=1, "extra", "ignore"))</f>
        <v>ignore</v>
      </c>
      <c r="C282" s="1" t="str">
        <f ca="1">IF(OR(procTags!C282="white",procTags!C282="yellow",procTags!C282="grey"),IF('Currently Exported 2'!C282=1, "have", "missing"),IF('Currently Exported 2'!C282=1, "extra", "ignore"))</f>
        <v>ignore</v>
      </c>
      <c r="D282" s="1" t="str">
        <f ca="1">IF(OR(procTags!D282="white",procTags!D282="yellow",procTags!D282="grey"),IF('Currently Exported 2'!D282=1, "have", "missing"),IF('Currently Exported 2'!D282=1, "extra", "ignore"))</f>
        <v>ignore</v>
      </c>
      <c r="E282" s="1" t="str">
        <f ca="1">IF(OR(procTags!E282="white",procTags!E282="yellow",procTags!E282="grey"),IF('Currently Exported 2'!E282=1, "have", "missing"),IF('Currently Exported 2'!E282=1, "extra", "ignore"))</f>
        <v>ignore</v>
      </c>
      <c r="F282" s="1" t="str">
        <f ca="1">IF(OR(procTags!F282="white",procTags!F282="yellow",procTags!F282="grey"),IF('Currently Exported 2'!F282=1, "have", "missing"),IF('Currently Exported 2'!F282=1, "extra", "ignore"))</f>
        <v>ignore</v>
      </c>
      <c r="G282" s="1" t="str">
        <f ca="1">IF(OR(procTags!G282="white",procTags!G282="yellow",procTags!G282="grey"),IF('Currently Exported 2'!G282=1, "have", "missing"),IF('Currently Exported 2'!G282=1, "extra", "ignore"))</f>
        <v>ignore</v>
      </c>
      <c r="H282" s="1" t="str">
        <f ca="1">IF(OR(procTags!H282="white",procTags!H282="yellow",procTags!H282="grey"),IF('Currently Exported 2'!H282=1, "have", "missing"),IF('Currently Exported 2'!H282=1, "extra", "ignore"))</f>
        <v>ignore</v>
      </c>
      <c r="I282" s="1" t="str">
        <f ca="1">IF(OR(procTags!I282="white",procTags!I282="yellow",procTags!I282="grey"),IF('Currently Exported 2'!I282=1, "have", "missing"),IF('Currently Exported 2'!I282=1, "extra", "ignore"))</f>
        <v>ignore</v>
      </c>
      <c r="J282" s="1" t="str">
        <f ca="1">IF(OR(procTags!J282="white",procTags!J282="yellow",procTags!J282="grey"),IF('Currently Exported 2'!J282=1, "have", "missing"),IF('Currently Exported 2'!J282=1, "extra", "ignore"))</f>
        <v>ignore</v>
      </c>
      <c r="K282" s="1" t="str">
        <f ca="1">IF(OR(procTags!K282="white",procTags!K282="yellow",procTags!K282="grey"),IF('Currently Exported 2'!K282=1, "have", "missing"),IF('Currently Exported 2'!K282=1, "extra", "ignore"))</f>
        <v>ignore</v>
      </c>
      <c r="L282" s="1" t="str">
        <f ca="1">IF(OR(procTags!L282="white",procTags!L282="yellow",procTags!L282="grey"),IF('Currently Exported 2'!L282=1, "have", "missing"),IF('Currently Exported 2'!L282=1, "extra", "ignore"))</f>
        <v>ignore</v>
      </c>
      <c r="M282" s="1" t="str">
        <f ca="1">IF(OR(procTags!M282="white",procTags!M282="yellow",procTags!M282="grey"),IF('Currently Exported 2'!M282=1, "have", "missing"),IF('Currently Exported 2'!M282=1, "extra", "ignore"))</f>
        <v>ignore</v>
      </c>
      <c r="N282" s="1" t="str">
        <f ca="1">IF(OR(procTags!N282="white",procTags!N282="yellow",procTags!N282="grey"),IF('Currently Exported 2'!N282=1, "have", "missing"),IF('Currently Exported 2'!N282=1, "extra", "ignore"))</f>
        <v>ignore</v>
      </c>
      <c r="O282" s="1" t="str">
        <f ca="1">IF(OR(procTags!O282="white",procTags!O282="yellow",procTags!O282="grey"),IF('Currently Exported 2'!O282=1, "have", "missing"),IF('Currently Exported 2'!O282=1, "extra", "ignore"))</f>
        <v>ignore</v>
      </c>
      <c r="P282" s="1" t="str">
        <f ca="1">IF(OR(procTags!P282="white",procTags!P282="yellow",procTags!P282="grey"),IF('Currently Exported 2'!P282=1, "have", "missing"),IF('Currently Exported 2'!P282=1, "extra", "ignore"))</f>
        <v>ignore</v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>
        <f ca="1">IF(OR(procTags!B283="white",procTags!B283="yellow",procTags!B283="grey"),IF('Currently Exported 2'!B283=1, "have", "missing"),IF('Currently Exported 2'!B283=1, "extra", "ignore"))</f>
        <v>ignore</v>
      </c>
      <c r="C283" s="1" t="str">
        <f ca="1">IF(OR(procTags!C283="white",procTags!C283="yellow",procTags!C283="grey"),IF('Currently Exported 2'!C283=1, "have", "missing"),IF('Currently Exported 2'!C283=1, "extra", "ignore"))</f>
        <v>ignore</v>
      </c>
      <c r="D283" s="1" t="str">
        <f ca="1">IF(OR(procTags!D283="white",procTags!D283="yellow",procTags!D283="grey"),IF('Currently Exported 2'!D283=1, "have", "missing"),IF('Currently Exported 2'!D283=1, "extra", "ignore"))</f>
        <v>ignore</v>
      </c>
      <c r="E283" s="1" t="str">
        <f ca="1">IF(OR(procTags!E283="white",procTags!E283="yellow",procTags!E283="grey"),IF('Currently Exported 2'!E283=1, "have", "missing"),IF('Currently Exported 2'!E283=1, "extra", "ignore"))</f>
        <v>ignore</v>
      </c>
      <c r="F283" s="1" t="str">
        <f ca="1">IF(OR(procTags!F283="white",procTags!F283="yellow",procTags!F283="grey"),IF('Currently Exported 2'!F283=1, "have", "missing"),IF('Currently Exported 2'!F283=1, "extra", "ignore"))</f>
        <v>ignore</v>
      </c>
      <c r="G283" s="1" t="str">
        <f ca="1">IF(OR(procTags!G283="white",procTags!G283="yellow",procTags!G283="grey"),IF('Currently Exported 2'!G283=1, "have", "missing"),IF('Currently Exported 2'!G283=1, "extra", "ignore"))</f>
        <v>ignore</v>
      </c>
      <c r="H283" s="1" t="str">
        <f ca="1">IF(OR(procTags!H283="white",procTags!H283="yellow",procTags!H283="grey"),IF('Currently Exported 2'!H283=1, "have", "missing"),IF('Currently Exported 2'!H283=1, "extra", "ignore"))</f>
        <v>ignore</v>
      </c>
      <c r="I283" s="1" t="str">
        <f ca="1">IF(OR(procTags!I283="white",procTags!I283="yellow",procTags!I283="grey"),IF('Currently Exported 2'!I283=1, "have", "missing"),IF('Currently Exported 2'!I283=1, "extra", "ignore"))</f>
        <v>ignore</v>
      </c>
      <c r="J283" s="1" t="str">
        <f ca="1">IF(OR(procTags!J283="white",procTags!J283="yellow",procTags!J283="grey"),IF('Currently Exported 2'!J283=1, "have", "missing"),IF('Currently Exported 2'!J283=1, "extra", "ignore"))</f>
        <v>ignore</v>
      </c>
      <c r="K283" s="1" t="str">
        <f ca="1">IF(OR(procTags!K283="white",procTags!K283="yellow",procTags!K283="grey"),IF('Currently Exported 2'!K283=1, "have", "missing"),IF('Currently Exported 2'!K283=1, "extra", "ignore"))</f>
        <v>ignore</v>
      </c>
      <c r="L283" s="1" t="str">
        <f ca="1">IF(OR(procTags!L283="white",procTags!L283="yellow",procTags!L283="grey"),IF('Currently Exported 2'!L283=1, "have", "missing"),IF('Currently Exported 2'!L283=1, "extra", "ignore"))</f>
        <v>ignore</v>
      </c>
      <c r="M283" s="1" t="str">
        <f ca="1">IF(OR(procTags!M283="white",procTags!M283="yellow",procTags!M283="grey"),IF('Currently Exported 2'!M283=1, "have", "missing"),IF('Currently Exported 2'!M283=1, "extra", "ignore"))</f>
        <v>ignore</v>
      </c>
      <c r="N283" s="1" t="str">
        <f ca="1">IF(OR(procTags!N283="white",procTags!N283="yellow",procTags!N283="grey"),IF('Currently Exported 2'!N283=1, "have", "missing"),IF('Currently Exported 2'!N283=1, "extra", "ignore"))</f>
        <v>ignore</v>
      </c>
      <c r="O283" s="1" t="str">
        <f ca="1">IF(OR(procTags!O283="white",procTags!O283="yellow",procTags!O283="grey"),IF('Currently Exported 2'!O283=1, "have", "missing"),IF('Currently Exported 2'!O283=1, "extra", "ignore"))</f>
        <v>ignore</v>
      </c>
      <c r="P283" s="1" t="str">
        <f ca="1">IF(OR(procTags!P283="white",procTags!P283="yellow",procTags!P283="grey"),IF('Currently Exported 2'!P283=1, "have", "missing"),IF('Currently Exported 2'!P283=1, "extra", "ignore"))</f>
        <v>ignore</v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>
        <f ca="1">IF(OR(procTags!B284="white",procTags!B284="yellow",procTags!B284="grey"),IF('Currently Exported 2'!B284=1, "have", "missing"),IF('Currently Exported 2'!B284=1, "extra", "ignore"))</f>
        <v>ignore</v>
      </c>
      <c r="C284" s="1" t="str">
        <f ca="1">IF(OR(procTags!C284="white",procTags!C284="yellow",procTags!C284="grey"),IF('Currently Exported 2'!C284=1, "have", "missing"),IF('Currently Exported 2'!C284=1, "extra", "ignore"))</f>
        <v>ignore</v>
      </c>
      <c r="D284" s="1" t="str">
        <f ca="1">IF(OR(procTags!D284="white",procTags!D284="yellow",procTags!D284="grey"),IF('Currently Exported 2'!D284=1, "have", "missing"),IF('Currently Exported 2'!D284=1, "extra", "ignore"))</f>
        <v>ignore</v>
      </c>
      <c r="E284" s="1" t="str">
        <f ca="1">IF(OR(procTags!E284="white",procTags!E284="yellow",procTags!E284="grey"),IF('Currently Exported 2'!E284=1, "have", "missing"),IF('Currently Exported 2'!E284=1, "extra", "ignore"))</f>
        <v>ignore</v>
      </c>
      <c r="F284" s="1" t="str">
        <f ca="1">IF(OR(procTags!F284="white",procTags!F284="yellow",procTags!F284="grey"),IF('Currently Exported 2'!F284=1, "have", "missing"),IF('Currently Exported 2'!F284=1, "extra", "ignore"))</f>
        <v>ignore</v>
      </c>
      <c r="G284" s="1" t="str">
        <f ca="1">IF(OR(procTags!G284="white",procTags!G284="yellow",procTags!G284="grey"),IF('Currently Exported 2'!G284=1, "have", "missing"),IF('Currently Exported 2'!G284=1, "extra", "ignore"))</f>
        <v>ignore</v>
      </c>
      <c r="H284" s="1" t="str">
        <f ca="1">IF(OR(procTags!H284="white",procTags!H284="yellow",procTags!H284="grey"),IF('Currently Exported 2'!H284=1, "have", "missing"),IF('Currently Exported 2'!H284=1, "extra", "ignore"))</f>
        <v>ignore</v>
      </c>
      <c r="I284" s="1" t="str">
        <f ca="1">IF(OR(procTags!I284="white",procTags!I284="yellow",procTags!I284="grey"),IF('Currently Exported 2'!I284=1, "have", "missing"),IF('Currently Exported 2'!I284=1, "extra", "ignore"))</f>
        <v>ignore</v>
      </c>
      <c r="J284" s="1" t="str">
        <f ca="1">IF(OR(procTags!J284="white",procTags!J284="yellow",procTags!J284="grey"),IF('Currently Exported 2'!J284=1, "have", "missing"),IF('Currently Exported 2'!J284=1, "extra", "ignore"))</f>
        <v>ignore</v>
      </c>
      <c r="K284" s="1" t="str">
        <f ca="1">IF(OR(procTags!K284="white",procTags!K284="yellow",procTags!K284="grey"),IF('Currently Exported 2'!K284=1, "have", "missing"),IF('Currently Exported 2'!K284=1, "extra", "ignore"))</f>
        <v>ignore</v>
      </c>
      <c r="L284" s="1" t="str">
        <f ca="1">IF(OR(procTags!L284="white",procTags!L284="yellow",procTags!L284="grey"),IF('Currently Exported 2'!L284=1, "have", "missing"),IF('Currently Exported 2'!L284=1, "extra", "ignore"))</f>
        <v>ignore</v>
      </c>
      <c r="M284" s="1" t="str">
        <f ca="1">IF(OR(procTags!M284="white",procTags!M284="yellow",procTags!M284="grey"),IF('Currently Exported 2'!M284=1, "have", "missing"),IF('Currently Exported 2'!M284=1, "extra", "ignore"))</f>
        <v>ignore</v>
      </c>
      <c r="N284" s="1" t="str">
        <f ca="1">IF(OR(procTags!N284="white",procTags!N284="yellow",procTags!N284="grey"),IF('Currently Exported 2'!N284=1, "have", "missing"),IF('Currently Exported 2'!N284=1, "extra", "ignore"))</f>
        <v>ignore</v>
      </c>
      <c r="O284" s="1" t="str">
        <f ca="1">IF(OR(procTags!O284="white",procTags!O284="yellow",procTags!O284="grey"),IF('Currently Exported 2'!O284=1, "have", "missing"),IF('Currently Exported 2'!O284=1, "extra", "ignore"))</f>
        <v>ignore</v>
      </c>
      <c r="P284" s="1" t="str">
        <f ca="1">IF(OR(procTags!P284="white",procTags!P284="yellow",procTags!P284="grey"),IF('Currently Exported 2'!P284=1, "have", "missing"),IF('Currently Exported 2'!P284=1, "extra", "ignore"))</f>
        <v>ignore</v>
      </c>
    </row>
    <row r="285" spans="1:16" x14ac:dyDescent="0.2">
      <c r="A285" s="1" t="str">
        <f ca="1">IFERROR(__xludf.DUMMYFUNCTION("""COMPUTED_VALUE"""),"static_test_t_sp")</f>
        <v>static_test_t_sp</v>
      </c>
      <c r="B285" s="1" t="str">
        <f ca="1">IF(OR(procTags!B285="white",procTags!B285="yellow",procTags!B285="grey"),IF('Currently Exported 2'!B285=1, "have", "missing"),IF('Currently Exported 2'!B285=1, "extra", "ignore"))</f>
        <v>ignore</v>
      </c>
      <c r="C285" s="1" t="str">
        <f ca="1">IF(OR(procTags!C285="white",procTags!C285="yellow",procTags!C285="grey"),IF('Currently Exported 2'!C285=1, "have", "missing"),IF('Currently Exported 2'!C285=1, "extra", "ignore"))</f>
        <v>ignore</v>
      </c>
      <c r="D285" s="1" t="str">
        <f ca="1">IF(OR(procTags!D285="white",procTags!D285="yellow",procTags!D285="grey"),IF('Currently Exported 2'!D285=1, "have", "missing"),IF('Currently Exported 2'!D285=1, "extra", "ignore"))</f>
        <v>ignore</v>
      </c>
      <c r="E285" s="1" t="str">
        <f ca="1">IF(OR(procTags!E285="white",procTags!E285="yellow",procTags!E285="grey"),IF('Currently Exported 2'!E285=1, "have", "missing"),IF('Currently Exported 2'!E285=1, "extra", "ignore"))</f>
        <v>ignore</v>
      </c>
      <c r="F285" s="1" t="str">
        <f ca="1">IF(OR(procTags!F285="white",procTags!F285="yellow",procTags!F285="grey"),IF('Currently Exported 2'!F285=1, "have", "missing"),IF('Currently Exported 2'!F285=1, "extra", "ignore"))</f>
        <v>ignore</v>
      </c>
      <c r="G285" s="1" t="str">
        <f ca="1">IF(OR(procTags!G285="white",procTags!G285="yellow",procTags!G285="grey"),IF('Currently Exported 2'!G285=1, "have", "missing"),IF('Currently Exported 2'!G285=1, "extra", "ignore"))</f>
        <v>ignore</v>
      </c>
      <c r="H285" s="1" t="str">
        <f ca="1">IF(OR(procTags!H285="white",procTags!H285="yellow",procTags!H285="grey"),IF('Currently Exported 2'!H285=1, "have", "missing"),IF('Currently Exported 2'!H285=1, "extra", "ignore"))</f>
        <v>ignore</v>
      </c>
      <c r="I285" s="1" t="str">
        <f ca="1">IF(OR(procTags!I285="white",procTags!I285="yellow",procTags!I285="grey"),IF('Currently Exported 2'!I285=1, "have", "missing"),IF('Currently Exported 2'!I285=1, "extra", "ignore"))</f>
        <v>ignore</v>
      </c>
      <c r="J285" s="1" t="str">
        <f ca="1">IF(OR(procTags!J285="white",procTags!J285="yellow",procTags!J285="grey"),IF('Currently Exported 2'!J285=1, "have", "missing"),IF('Currently Exported 2'!J285=1, "extra", "ignore"))</f>
        <v>ignore</v>
      </c>
      <c r="K285" s="1" t="str">
        <f ca="1">IF(OR(procTags!K285="white",procTags!K285="yellow",procTags!K285="grey"),IF('Currently Exported 2'!K285=1, "have", "missing"),IF('Currently Exported 2'!K285=1, "extra", "ignore"))</f>
        <v>ignore</v>
      </c>
      <c r="L285" s="1" t="str">
        <f ca="1">IF(OR(procTags!L285="white",procTags!L285="yellow",procTags!L285="grey"),IF('Currently Exported 2'!L285=1, "have", "missing"),IF('Currently Exported 2'!L285=1, "extra", "ignore"))</f>
        <v>ignore</v>
      </c>
      <c r="M285" s="1" t="str">
        <f ca="1">IF(OR(procTags!M285="white",procTags!M285="yellow",procTags!M285="grey"),IF('Currently Exported 2'!M285=1, "have", "missing"),IF('Currently Exported 2'!M285=1, "extra", "ignore"))</f>
        <v>ignore</v>
      </c>
      <c r="N285" s="1" t="str">
        <f ca="1">IF(OR(procTags!N285="white",procTags!N285="yellow",procTags!N285="grey"),IF('Currently Exported 2'!N285=1, "have", "missing"),IF('Currently Exported 2'!N285=1, "extra", "ignore"))</f>
        <v>ignore</v>
      </c>
      <c r="O285" s="1" t="str">
        <f ca="1">IF(OR(procTags!O285="white",procTags!O285="yellow",procTags!O285="grey"),IF('Currently Exported 2'!O285=1, "have", "missing"),IF('Currently Exported 2'!O285=1, "extra", "ignore"))</f>
        <v>ignore</v>
      </c>
      <c r="P285" s="1" t="str">
        <f ca="1">IF(OR(procTags!P285="white",procTags!P285="yellow",procTags!P285="grey"),IF('Currently Exported 2'!P285=1, "have", "missing"),IF('Currently Exported 2'!P285=1, "extra", "ignore"))</f>
        <v>ignore</v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>
        <f ca="1">IF(OR(procTags!B286="white",procTags!B286="yellow",procTags!B286="grey"),IF('Currently Exported 2'!B286=1, "have", "missing"),IF('Currently Exported 2'!B286=1, "extra", "ignore"))</f>
        <v>ignore</v>
      </c>
      <c r="C286" s="1" t="str">
        <f ca="1">IF(OR(procTags!C286="white",procTags!C286="yellow",procTags!C286="grey"),IF('Currently Exported 2'!C286=1, "have", "missing"),IF('Currently Exported 2'!C286=1, "extra", "ignore"))</f>
        <v>ignore</v>
      </c>
      <c r="D286" s="1" t="str">
        <f ca="1">IF(OR(procTags!D286="white",procTags!D286="yellow",procTags!D286="grey"),IF('Currently Exported 2'!D286=1, "have", "missing"),IF('Currently Exported 2'!D286=1, "extra", "ignore"))</f>
        <v>ignore</v>
      </c>
      <c r="E286" s="1" t="str">
        <f ca="1">IF(OR(procTags!E286="white",procTags!E286="yellow",procTags!E286="grey"),IF('Currently Exported 2'!E286=1, "have", "missing"),IF('Currently Exported 2'!E286=1, "extra", "ignore"))</f>
        <v>ignore</v>
      </c>
      <c r="F286" s="1" t="str">
        <f ca="1">IF(OR(procTags!F286="white",procTags!F286="yellow",procTags!F286="grey"),IF('Currently Exported 2'!F286=1, "have", "missing"),IF('Currently Exported 2'!F286=1, "extra", "ignore"))</f>
        <v>ignore</v>
      </c>
      <c r="G286" s="1" t="str">
        <f ca="1">IF(OR(procTags!G286="white",procTags!G286="yellow",procTags!G286="grey"),IF('Currently Exported 2'!G286=1, "have", "missing"),IF('Currently Exported 2'!G286=1, "extra", "ignore"))</f>
        <v>ignore</v>
      </c>
      <c r="H286" s="1" t="str">
        <f ca="1">IF(OR(procTags!H286="white",procTags!H286="yellow",procTags!H286="grey"),IF('Currently Exported 2'!H286=1, "have", "missing"),IF('Currently Exported 2'!H286=1, "extra", "ignore"))</f>
        <v>ignore</v>
      </c>
      <c r="I286" s="1" t="str">
        <f ca="1">IF(OR(procTags!I286="white",procTags!I286="yellow",procTags!I286="grey"),IF('Currently Exported 2'!I286=1, "have", "missing"),IF('Currently Exported 2'!I286=1, "extra", "ignore"))</f>
        <v>ignore</v>
      </c>
      <c r="J286" s="1" t="str">
        <f ca="1">IF(OR(procTags!J286="white",procTags!J286="yellow",procTags!J286="grey"),IF('Currently Exported 2'!J286=1, "have", "missing"),IF('Currently Exported 2'!J286=1, "extra", "ignore"))</f>
        <v>ignore</v>
      </c>
      <c r="K286" s="1" t="str">
        <f ca="1">IF(OR(procTags!K286="white",procTags!K286="yellow",procTags!K286="grey"),IF('Currently Exported 2'!K286=1, "have", "missing"),IF('Currently Exported 2'!K286=1, "extra", "ignore"))</f>
        <v>ignore</v>
      </c>
      <c r="L286" s="1" t="str">
        <f ca="1">IF(OR(procTags!L286="white",procTags!L286="yellow",procTags!L286="grey"),IF('Currently Exported 2'!L286=1, "have", "missing"),IF('Currently Exported 2'!L286=1, "extra", "ignore"))</f>
        <v>ignore</v>
      </c>
      <c r="M286" s="1" t="str">
        <f ca="1">IF(OR(procTags!M286="white",procTags!M286="yellow",procTags!M286="grey"),IF('Currently Exported 2'!M286=1, "have", "missing"),IF('Currently Exported 2'!M286=1, "extra", "ignore"))</f>
        <v>ignore</v>
      </c>
      <c r="N286" s="1" t="str">
        <f ca="1">IF(OR(procTags!N286="white",procTags!N286="yellow",procTags!N286="grey"),IF('Currently Exported 2'!N286=1, "have", "missing"),IF('Currently Exported 2'!N286=1, "extra", "ignore"))</f>
        <v>ignore</v>
      </c>
      <c r="O286" s="1" t="str">
        <f ca="1">IF(OR(procTags!O286="white",procTags!O286="yellow",procTags!O286="grey"),IF('Currently Exported 2'!O286=1, "have", "missing"),IF('Currently Exported 2'!O286=1, "extra", "ignore"))</f>
        <v>ignore</v>
      </c>
      <c r="P286" s="1" t="str">
        <f ca="1">IF(OR(procTags!P286="white",procTags!P286="yellow",procTags!P286="grey"),IF('Currently Exported 2'!P286=1, "have", "missing"),IF('Currently Exported 2'!P286=1, "extra", "ignore"))</f>
        <v>ignore</v>
      </c>
    </row>
    <row r="287" spans="1:16" x14ac:dyDescent="0.2">
      <c r="A287" s="1" t="str">
        <f ca="1">IFERROR(__xludf.DUMMYFUNCTION("""COMPUTED_VALUE"""),"tc_epa_diff")</f>
        <v>tc_epa_diff</v>
      </c>
      <c r="B287" s="1" t="str">
        <f ca="1">IF(OR(procTags!B287="white",procTags!B287="yellow",procTags!B287="grey"),IF('Currently Exported 2'!B287=1, "have", "missing"),IF('Currently Exported 2'!B287=1, "extra", "ignore"))</f>
        <v>ignore</v>
      </c>
      <c r="C287" s="1" t="str">
        <f ca="1">IF(OR(procTags!C287="white",procTags!C287="yellow",procTags!C287="grey"),IF('Currently Exported 2'!C287=1, "have", "missing"),IF('Currently Exported 2'!C287=1, "extra", "ignore"))</f>
        <v>ignore</v>
      </c>
      <c r="D287" s="1" t="str">
        <f ca="1">IF(OR(procTags!D287="white",procTags!D287="yellow",procTags!D287="grey"),IF('Currently Exported 2'!D287=1, "have", "missing"),IF('Currently Exported 2'!D287=1, "extra", "ignore"))</f>
        <v>ignore</v>
      </c>
      <c r="E287" s="1" t="str">
        <f ca="1">IF(OR(procTags!E287="white",procTags!E287="yellow",procTags!E287="grey"),IF('Currently Exported 2'!E287=1, "have", "missing"),IF('Currently Exported 2'!E287=1, "extra", "ignore"))</f>
        <v>ignore</v>
      </c>
      <c r="F287" s="1" t="str">
        <f ca="1">IF(OR(procTags!F287="white",procTags!F287="yellow",procTags!F287="grey"),IF('Currently Exported 2'!F287=1, "have", "missing"),IF('Currently Exported 2'!F287=1, "extra", "ignore"))</f>
        <v>ignore</v>
      </c>
      <c r="G287" s="1" t="str">
        <f ca="1">IF(OR(procTags!G287="white",procTags!G287="yellow",procTags!G287="grey"),IF('Currently Exported 2'!G287=1, "have", "missing"),IF('Currently Exported 2'!G287=1, "extra", "ignore"))</f>
        <v>ignore</v>
      </c>
      <c r="H287" s="1" t="str">
        <f ca="1">IF(OR(procTags!H287="white",procTags!H287="yellow",procTags!H287="grey"),IF('Currently Exported 2'!H287=1, "have", "missing"),IF('Currently Exported 2'!H287=1, "extra", "ignore"))</f>
        <v>ignore</v>
      </c>
      <c r="I287" s="1" t="str">
        <f ca="1">IF(OR(procTags!I287="white",procTags!I287="yellow",procTags!I287="grey"),IF('Currently Exported 2'!I287=1, "have", "missing"),IF('Currently Exported 2'!I287=1, "extra", "ignore"))</f>
        <v>ignore</v>
      </c>
      <c r="J287" s="1" t="str">
        <f ca="1">IF(OR(procTags!J287="white",procTags!J287="yellow",procTags!J287="grey"),IF('Currently Exported 2'!J287=1, "have", "missing"),IF('Currently Exported 2'!J287=1, "extra", "ignore"))</f>
        <v>ignore</v>
      </c>
      <c r="K287" s="1" t="str">
        <f ca="1">IF(OR(procTags!K287="white",procTags!K287="yellow",procTags!K287="grey"),IF('Currently Exported 2'!K287=1, "have", "missing"),IF('Currently Exported 2'!K287=1, "extra", "ignore"))</f>
        <v>ignore</v>
      </c>
      <c r="L287" s="1" t="str">
        <f ca="1">IF(OR(procTags!L287="white",procTags!L287="yellow",procTags!L287="grey"),IF('Currently Exported 2'!L287=1, "have", "missing"),IF('Currently Exported 2'!L287=1, "extra", "ignore"))</f>
        <v>ignore</v>
      </c>
      <c r="M287" s="1" t="str">
        <f ca="1">IF(OR(procTags!M287="white",procTags!M287="yellow",procTags!M287="grey"),IF('Currently Exported 2'!M287=1, "have", "missing"),IF('Currently Exported 2'!M287=1, "extra", "ignore"))</f>
        <v>ignore</v>
      </c>
      <c r="N287" s="1" t="str">
        <f ca="1">IF(OR(procTags!N287="white",procTags!N287="yellow",procTags!N287="grey"),IF('Currently Exported 2'!N287=1, "have", "missing"),IF('Currently Exported 2'!N287=1, "extra", "ignore"))</f>
        <v>ignore</v>
      </c>
      <c r="O287" s="1" t="str">
        <f ca="1">IF(OR(procTags!O287="white",procTags!O287="yellow",procTags!O287="grey"),IF('Currently Exported 2'!O287=1, "have", "missing"),IF('Currently Exported 2'!O287=1, "extra", "ignore"))</f>
        <v>ignore</v>
      </c>
      <c r="P287" s="1" t="str">
        <f ca="1">IF(OR(procTags!P287="white",procTags!P287="yellow",procTags!P287="grey"),IF('Currently Exported 2'!P287=1, "have", "missing"),IF('Currently Exported 2'!P287=1, "extra", "ignore"))</f>
        <v>ignore</v>
      </c>
    </row>
    <row r="288" spans="1:16" x14ac:dyDescent="0.2">
      <c r="A288" s="1" t="str">
        <f ca="1">IFERROR(__xludf.DUMMYFUNCTION("""COMPUTED_VALUE"""),"tc_tera_diff")</f>
        <v>tc_tera_diff</v>
      </c>
      <c r="B288" s="1" t="str">
        <f ca="1">IF(OR(procTags!B288="white",procTags!B288="yellow",procTags!B288="grey"),IF('Currently Exported 2'!B288=1, "have", "missing"),IF('Currently Exported 2'!B288=1, "extra", "ignore"))</f>
        <v>ignore</v>
      </c>
      <c r="C288" s="1" t="str">
        <f ca="1">IF(OR(procTags!C288="white",procTags!C288="yellow",procTags!C288="grey"),IF('Currently Exported 2'!C288=1, "have", "missing"),IF('Currently Exported 2'!C288=1, "extra", "ignore"))</f>
        <v>ignore</v>
      </c>
      <c r="D288" s="1" t="str">
        <f ca="1">IF(OR(procTags!D288="white",procTags!D288="yellow",procTags!D288="grey"),IF('Currently Exported 2'!D288=1, "have", "missing"),IF('Currently Exported 2'!D288=1, "extra", "ignore"))</f>
        <v>ignore</v>
      </c>
      <c r="E288" s="1" t="str">
        <f ca="1">IF(OR(procTags!E288="white",procTags!E288="yellow",procTags!E288="grey"),IF('Currently Exported 2'!E288=1, "have", "missing"),IF('Currently Exported 2'!E288=1, "extra", "ignore"))</f>
        <v>ignore</v>
      </c>
      <c r="F288" s="1" t="str">
        <f ca="1">IF(OR(procTags!F288="white",procTags!F288="yellow",procTags!F288="grey"),IF('Currently Exported 2'!F288=1, "have", "missing"),IF('Currently Exported 2'!F288=1, "extra", "ignore"))</f>
        <v>ignore</v>
      </c>
      <c r="G288" s="1" t="str">
        <f ca="1">IF(OR(procTags!G288="white",procTags!G288="yellow",procTags!G288="grey"),IF('Currently Exported 2'!G288=1, "have", "missing"),IF('Currently Exported 2'!G288=1, "extra", "ignore"))</f>
        <v>ignore</v>
      </c>
      <c r="H288" s="1" t="str">
        <f ca="1">IF(OR(procTags!H288="white",procTags!H288="yellow",procTags!H288="grey"),IF('Currently Exported 2'!H288=1, "have", "missing"),IF('Currently Exported 2'!H288=1, "extra", "ignore"))</f>
        <v>ignore</v>
      </c>
      <c r="I288" s="1" t="str">
        <f ca="1">IF(OR(procTags!I288="white",procTags!I288="yellow",procTags!I288="grey"),IF('Currently Exported 2'!I288=1, "have", "missing"),IF('Currently Exported 2'!I288=1, "extra", "ignore"))</f>
        <v>ignore</v>
      </c>
      <c r="J288" s="1" t="str">
        <f ca="1">IF(OR(procTags!J288="white",procTags!J288="yellow",procTags!J288="grey"),IF('Currently Exported 2'!J288=1, "have", "missing"),IF('Currently Exported 2'!J288=1, "extra", "ignore"))</f>
        <v>ignore</v>
      </c>
      <c r="K288" s="1" t="str">
        <f ca="1">IF(OR(procTags!K288="white",procTags!K288="yellow",procTags!K288="grey"),IF('Currently Exported 2'!K288=1, "have", "missing"),IF('Currently Exported 2'!K288=1, "extra", "ignore"))</f>
        <v>ignore</v>
      </c>
      <c r="L288" s="1" t="str">
        <f ca="1">IF(OR(procTags!L288="white",procTags!L288="yellow",procTags!L288="grey"),IF('Currently Exported 2'!L288=1, "have", "missing"),IF('Currently Exported 2'!L288=1, "extra", "ignore"))</f>
        <v>ignore</v>
      </c>
      <c r="M288" s="1" t="str">
        <f ca="1">IF(OR(procTags!M288="white",procTags!M288="yellow",procTags!M288="grey"),IF('Currently Exported 2'!M288=1, "have", "missing"),IF('Currently Exported 2'!M288=1, "extra", "ignore"))</f>
        <v>ignore</v>
      </c>
      <c r="N288" s="1" t="str">
        <f ca="1">IF(OR(procTags!N288="white",procTags!N288="yellow",procTags!N288="grey"),IF('Currently Exported 2'!N288=1, "have", "missing"),IF('Currently Exported 2'!N288=1, "extra", "ignore"))</f>
        <v>ignore</v>
      </c>
      <c r="O288" s="1" t="str">
        <f ca="1">IF(OR(procTags!O288="white",procTags!O288="yellow",procTags!O288="grey"),IF('Currently Exported 2'!O288=1, "have", "missing"),IF('Currently Exported 2'!O288=1, "extra", "ignore"))</f>
        <v>ignore</v>
      </c>
      <c r="P288" s="1" t="str">
        <f ca="1">IF(OR(procTags!P288="white",procTags!P288="yellow",procTags!P288="grey"),IF('Currently Exported 2'!P288=1, "have", "missing"),IF('Currently Exported 2'!P288=1, "extra", "ignore"))</f>
        <v>ignore</v>
      </c>
    </row>
    <row r="289" spans="1:16" x14ac:dyDescent="0.2">
      <c r="A289" s="1" t="str">
        <f ca="1">IFERROR(__xludf.DUMMYFUNCTION("""COMPUTED_VALUE"""),"tc_tera_epa_diff")</f>
        <v>tc_tera_epa_diff</v>
      </c>
      <c r="B289" s="1" t="str">
        <f ca="1">IF(OR(procTags!B289="white",procTags!B289="yellow",procTags!B289="grey"),IF('Currently Exported 2'!B289=1, "have", "missing"),IF('Currently Exported 2'!B289=1, "extra", "ignore"))</f>
        <v>ignore</v>
      </c>
      <c r="C289" s="1" t="str">
        <f ca="1">IF(OR(procTags!C289="white",procTags!C289="yellow",procTags!C289="grey"),IF('Currently Exported 2'!C289=1, "have", "missing"),IF('Currently Exported 2'!C289=1, "extra", "ignore"))</f>
        <v>ignore</v>
      </c>
      <c r="D289" s="1" t="str">
        <f ca="1">IF(OR(procTags!D289="white",procTags!D289="yellow",procTags!D289="grey"),IF('Currently Exported 2'!D289=1, "have", "missing"),IF('Currently Exported 2'!D289=1, "extra", "ignore"))</f>
        <v>ignore</v>
      </c>
      <c r="E289" s="1" t="str">
        <f ca="1">IF(OR(procTags!E289="white",procTags!E289="yellow",procTags!E289="grey"),IF('Currently Exported 2'!E289=1, "have", "missing"),IF('Currently Exported 2'!E289=1, "extra", "ignore"))</f>
        <v>ignore</v>
      </c>
      <c r="F289" s="1" t="str">
        <f ca="1">IF(OR(procTags!F289="white",procTags!F289="yellow",procTags!F289="grey"),IF('Currently Exported 2'!F289=1, "have", "missing"),IF('Currently Exported 2'!F289=1, "extra", "ignore"))</f>
        <v>ignore</v>
      </c>
      <c r="G289" s="1" t="str">
        <f ca="1">IF(OR(procTags!G289="white",procTags!G289="yellow",procTags!G289="grey"),IF('Currently Exported 2'!G289=1, "have", "missing"),IF('Currently Exported 2'!G289=1, "extra", "ignore"))</f>
        <v>ignore</v>
      </c>
      <c r="H289" s="1" t="str">
        <f ca="1">IF(OR(procTags!H289="white",procTags!H289="yellow",procTags!H289="grey"),IF('Currently Exported 2'!H289=1, "have", "missing"),IF('Currently Exported 2'!H289=1, "extra", "ignore"))</f>
        <v>ignore</v>
      </c>
      <c r="I289" s="1" t="str">
        <f ca="1">IF(OR(procTags!I289="white",procTags!I289="yellow",procTags!I289="grey"),IF('Currently Exported 2'!I289=1, "have", "missing"),IF('Currently Exported 2'!I289=1, "extra", "ignore"))</f>
        <v>ignore</v>
      </c>
      <c r="J289" s="1" t="str">
        <f ca="1">IF(OR(procTags!J289="white",procTags!J289="yellow",procTags!J289="grey"),IF('Currently Exported 2'!J289=1, "have", "missing"),IF('Currently Exported 2'!J289=1, "extra", "ignore"))</f>
        <v>ignore</v>
      </c>
      <c r="K289" s="1" t="str">
        <f ca="1">IF(OR(procTags!K289="white",procTags!K289="yellow",procTags!K289="grey"),IF('Currently Exported 2'!K289=1, "have", "missing"),IF('Currently Exported 2'!K289=1, "extra", "ignore"))</f>
        <v>ignore</v>
      </c>
      <c r="L289" s="1" t="str">
        <f ca="1">IF(OR(procTags!L289="white",procTags!L289="yellow",procTags!L289="grey"),IF('Currently Exported 2'!L289=1, "have", "missing"),IF('Currently Exported 2'!L289=1, "extra", "ignore"))</f>
        <v>ignore</v>
      </c>
      <c r="M289" s="1" t="str">
        <f ca="1">IF(OR(procTags!M289="white",procTags!M289="yellow",procTags!M289="grey"),IF('Currently Exported 2'!M289=1, "have", "missing"),IF('Currently Exported 2'!M289=1, "extra", "ignore"))</f>
        <v>ignore</v>
      </c>
      <c r="N289" s="1" t="str">
        <f ca="1">IF(OR(procTags!N289="white",procTags!N289="yellow",procTags!N289="grey"),IF('Currently Exported 2'!N289=1, "have", "missing"),IF('Currently Exported 2'!N289=1, "extra", "ignore"))</f>
        <v>ignore</v>
      </c>
      <c r="O289" s="1" t="str">
        <f ca="1">IF(OR(procTags!O289="white",procTags!O289="yellow",procTags!O289="grey"),IF('Currently Exported 2'!O289=1, "have", "missing"),IF('Currently Exported 2'!O289=1, "extra", "ignore"))</f>
        <v>ignore</v>
      </c>
      <c r="P289" s="1" t="str">
        <f ca="1">IF(OR(procTags!P289="white",procTags!P289="yellow",procTags!P289="grey"),IF('Currently Exported 2'!P289=1, "have", "missing"),IF('Currently Exported 2'!P289=1, "extra", "ignore"))</f>
        <v>ignore</v>
      </c>
    </row>
    <row r="290" spans="1:16" x14ac:dyDescent="0.2">
      <c r="A290" s="1" t="str">
        <f ca="1">IFERROR(__xludf.DUMMYFUNCTION("""COMPUTED_VALUE"""),"temp_9min_avg")</f>
        <v>temp_9min_avg</v>
      </c>
      <c r="B290" s="1" t="str">
        <f ca="1">IF(OR(procTags!B290="white",procTags!B290="yellow",procTags!B290="grey"),IF('Currently Exported 2'!B290=1, "have", "missing"),IF('Currently Exported 2'!B290=1, "extra", "ignore"))</f>
        <v>ignore</v>
      </c>
      <c r="C290" s="1" t="str">
        <f ca="1">IF(OR(procTags!C290="white",procTags!C290="yellow",procTags!C290="grey"),IF('Currently Exported 2'!C290=1, "have", "missing"),IF('Currently Exported 2'!C290=1, "extra", "ignore"))</f>
        <v>ignore</v>
      </c>
      <c r="D290" s="1" t="str">
        <f ca="1">IF(OR(procTags!D290="white",procTags!D290="yellow",procTags!D290="grey"),IF('Currently Exported 2'!D290=1, "have", "missing"),IF('Currently Exported 2'!D290=1, "extra", "ignore"))</f>
        <v>ignore</v>
      </c>
      <c r="E290" s="1" t="str">
        <f ca="1">IF(OR(procTags!E290="white",procTags!E290="yellow",procTags!E290="grey"),IF('Currently Exported 2'!E290=1, "have", "missing"),IF('Currently Exported 2'!E290=1, "extra", "ignore"))</f>
        <v>ignore</v>
      </c>
      <c r="F290" s="1" t="str">
        <f ca="1">IF(OR(procTags!F290="white",procTags!F290="yellow",procTags!F290="grey"),IF('Currently Exported 2'!F290=1, "have", "missing"),IF('Currently Exported 2'!F290=1, "extra", "ignore"))</f>
        <v>ignore</v>
      </c>
      <c r="G290" s="1" t="str">
        <f ca="1">IF(OR(procTags!G290="white",procTags!G290="yellow",procTags!G290="grey"),IF('Currently Exported 2'!G290=1, "have", "missing"),IF('Currently Exported 2'!G290=1, "extra", "ignore"))</f>
        <v>ignore</v>
      </c>
      <c r="H290" s="1" t="str">
        <f ca="1">IF(OR(procTags!H290="white",procTags!H290="yellow",procTags!H290="grey"),IF('Currently Exported 2'!H290=1, "have", "missing"),IF('Currently Exported 2'!H290=1, "extra", "ignore"))</f>
        <v>ignore</v>
      </c>
      <c r="I290" s="1" t="str">
        <f ca="1">IF(OR(procTags!I290="white",procTags!I290="yellow",procTags!I290="grey"),IF('Currently Exported 2'!I290=1, "have", "missing"),IF('Currently Exported 2'!I290=1, "extra", "ignore"))</f>
        <v>ignore</v>
      </c>
      <c r="J290" s="1" t="str">
        <f ca="1">IF(OR(procTags!J290="white",procTags!J290="yellow",procTags!J290="grey"),IF('Currently Exported 2'!J290=1, "have", "missing"),IF('Currently Exported 2'!J290=1, "extra", "ignore"))</f>
        <v>ignore</v>
      </c>
      <c r="K290" s="1" t="str">
        <f ca="1">IF(OR(procTags!K290="white",procTags!K290="yellow",procTags!K290="grey"),IF('Currently Exported 2'!K290=1, "have", "missing"),IF('Currently Exported 2'!K290=1, "extra", "ignore"))</f>
        <v>ignore</v>
      </c>
      <c r="L290" s="1" t="str">
        <f ca="1">IF(OR(procTags!L290="white",procTags!L290="yellow",procTags!L290="grey"),IF('Currently Exported 2'!L290=1, "have", "missing"),IF('Currently Exported 2'!L290=1, "extra", "ignore"))</f>
        <v>ignore</v>
      </c>
      <c r="M290" s="1" t="str">
        <f ca="1">IF(OR(procTags!M290="white",procTags!M290="yellow",procTags!M290="grey"),IF('Currently Exported 2'!M290=1, "have", "missing"),IF('Currently Exported 2'!M290=1, "extra", "ignore"))</f>
        <v>ignore</v>
      </c>
      <c r="N290" s="1" t="str">
        <f ca="1">IF(OR(procTags!N290="white",procTags!N290="yellow",procTags!N290="grey"),IF('Currently Exported 2'!N290=1, "have", "missing"),IF('Currently Exported 2'!N290=1, "extra", "ignore"))</f>
        <v>ignore</v>
      </c>
      <c r="O290" s="1" t="str">
        <f ca="1">IF(OR(procTags!O290="white",procTags!O290="yellow",procTags!O290="grey"),IF('Currently Exported 2'!O290=1, "have", "missing"),IF('Currently Exported 2'!O290=1, "extra", "ignore"))</f>
        <v>ignore</v>
      </c>
      <c r="P290" s="1" t="str">
        <f ca="1">IF(OR(procTags!P290="white",procTags!P290="yellow",procTags!P290="grey"),IF('Currently Exported 2'!P290=1, "have", "missing"),IF('Currently Exported 2'!P290=1, "extra", "ignore"))</f>
        <v>ignore</v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>
        <f ca="1">IF(OR(procTags!B291="white",procTags!B291="yellow",procTags!B291="grey"),IF('Currently Exported 2'!B291=1, "have", "missing"),IF('Currently Exported 2'!B291=1, "extra", "ignore"))</f>
        <v>ignore</v>
      </c>
      <c r="C291" s="1" t="str">
        <f ca="1">IF(OR(procTags!C291="white",procTags!C291="yellow",procTags!C291="grey"),IF('Currently Exported 2'!C291=1, "have", "missing"),IF('Currently Exported 2'!C291=1, "extra", "ignore"))</f>
        <v>ignore</v>
      </c>
      <c r="D291" s="1" t="str">
        <f ca="1">IF(OR(procTags!D291="white",procTags!D291="yellow",procTags!D291="grey"),IF('Currently Exported 2'!D291=1, "have", "missing"),IF('Currently Exported 2'!D291=1, "extra", "ignore"))</f>
        <v>ignore</v>
      </c>
      <c r="E291" s="1" t="str">
        <f ca="1">IF(OR(procTags!E291="white",procTags!E291="yellow",procTags!E291="grey"),IF('Currently Exported 2'!E291=1, "have", "missing"),IF('Currently Exported 2'!E291=1, "extra", "ignore"))</f>
        <v>ignore</v>
      </c>
      <c r="F291" s="1" t="str">
        <f ca="1">IF(OR(procTags!F291="white",procTags!F291="yellow",procTags!F291="grey"),IF('Currently Exported 2'!F291=1, "have", "missing"),IF('Currently Exported 2'!F291=1, "extra", "ignore"))</f>
        <v>ignore</v>
      </c>
      <c r="G291" s="1" t="str">
        <f ca="1">IF(OR(procTags!G291="white",procTags!G291="yellow",procTags!G291="grey"),IF('Currently Exported 2'!G291=1, "have", "missing"),IF('Currently Exported 2'!G291=1, "extra", "ignore"))</f>
        <v>ignore</v>
      </c>
      <c r="H291" s="1" t="str">
        <f ca="1">IF(OR(procTags!H291="white",procTags!H291="yellow",procTags!H291="grey"),IF('Currently Exported 2'!H291=1, "have", "missing"),IF('Currently Exported 2'!H291=1, "extra", "ignore"))</f>
        <v>ignore</v>
      </c>
      <c r="I291" s="1" t="str">
        <f ca="1">IF(OR(procTags!I291="white",procTags!I291="yellow",procTags!I291="grey"),IF('Currently Exported 2'!I291=1, "have", "missing"),IF('Currently Exported 2'!I291=1, "extra", "ignore"))</f>
        <v>ignore</v>
      </c>
      <c r="J291" s="1" t="str">
        <f ca="1">IF(OR(procTags!J291="white",procTags!J291="yellow",procTags!J291="grey"),IF('Currently Exported 2'!J291=1, "have", "missing"),IF('Currently Exported 2'!J291=1, "extra", "ignore"))</f>
        <v>ignore</v>
      </c>
      <c r="K291" s="1" t="str">
        <f ca="1">IF(OR(procTags!K291="white",procTags!K291="yellow",procTags!K291="grey"),IF('Currently Exported 2'!K291=1, "have", "missing"),IF('Currently Exported 2'!K291=1, "extra", "ignore"))</f>
        <v>ignore</v>
      </c>
      <c r="L291" s="1" t="str">
        <f ca="1">IF(OR(procTags!L291="white",procTags!L291="yellow",procTags!L291="grey"),IF('Currently Exported 2'!L291=1, "have", "missing"),IF('Currently Exported 2'!L291=1, "extra", "ignore"))</f>
        <v>ignore</v>
      </c>
      <c r="M291" s="1" t="str">
        <f ca="1">IF(OR(procTags!M291="white",procTags!M291="yellow",procTags!M291="grey"),IF('Currently Exported 2'!M291=1, "have", "missing"),IF('Currently Exported 2'!M291=1, "extra", "ignore"))</f>
        <v>ignore</v>
      </c>
      <c r="N291" s="1" t="str">
        <f ca="1">IF(OR(procTags!N291="white",procTags!N291="yellow",procTags!N291="grey"),IF('Currently Exported 2'!N291=1, "have", "missing"),IF('Currently Exported 2'!N291=1, "extra", "ignore"))</f>
        <v>ignore</v>
      </c>
      <c r="O291" s="1" t="str">
        <f ca="1">IF(OR(procTags!O291="white",procTags!O291="yellow",procTags!O291="grey"),IF('Currently Exported 2'!O291=1, "have", "missing"),IF('Currently Exported 2'!O291=1, "extra", "ignore"))</f>
        <v>ignore</v>
      </c>
      <c r="P291" s="1" t="str">
        <f ca="1">IF(OR(procTags!P291="white",procTags!P291="yellow",procTags!P291="grey"),IF('Currently Exported 2'!P291=1, "have", "missing"),IF('Currently Exported 2'!P291=1, "extra", "ignore"))</f>
        <v>ignore</v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>
        <f ca="1">IF(OR(procTags!B292="white",procTags!B292="yellow",procTags!B292="grey"),IF('Currently Exported 2'!B292=1, "have", "missing"),IF('Currently Exported 2'!B292=1, "extra", "ignore"))</f>
        <v>ignore</v>
      </c>
      <c r="C292" s="1" t="str">
        <f ca="1">IF(OR(procTags!C292="white",procTags!C292="yellow",procTags!C292="grey"),IF('Currently Exported 2'!C292=1, "have", "missing"),IF('Currently Exported 2'!C292=1, "extra", "ignore"))</f>
        <v>ignore</v>
      </c>
      <c r="D292" s="1" t="str">
        <f ca="1">IF(OR(procTags!D292="white",procTags!D292="yellow",procTags!D292="grey"),IF('Currently Exported 2'!D292=1, "have", "missing"),IF('Currently Exported 2'!D292=1, "extra", "ignore"))</f>
        <v>ignore</v>
      </c>
      <c r="E292" s="1" t="str">
        <f ca="1">IF(OR(procTags!E292="white",procTags!E292="yellow",procTags!E292="grey"),IF('Currently Exported 2'!E292=1, "have", "missing"),IF('Currently Exported 2'!E292=1, "extra", "ignore"))</f>
        <v>ignore</v>
      </c>
      <c r="F292" s="1" t="str">
        <f ca="1">IF(OR(procTags!F292="white",procTags!F292="yellow",procTags!F292="grey"),IF('Currently Exported 2'!F292=1, "have", "missing"),IF('Currently Exported 2'!F292=1, "extra", "ignore"))</f>
        <v>ignore</v>
      </c>
      <c r="G292" s="1" t="str">
        <f ca="1">IF(OR(procTags!G292="white",procTags!G292="yellow",procTags!G292="grey"),IF('Currently Exported 2'!G292=1, "have", "missing"),IF('Currently Exported 2'!G292=1, "extra", "ignore"))</f>
        <v>ignore</v>
      </c>
      <c r="H292" s="1" t="str">
        <f ca="1">IF(OR(procTags!H292="white",procTags!H292="yellow",procTags!H292="grey"),IF('Currently Exported 2'!H292=1, "have", "missing"),IF('Currently Exported 2'!H292=1, "extra", "ignore"))</f>
        <v>ignore</v>
      </c>
      <c r="I292" s="1" t="str">
        <f ca="1">IF(OR(procTags!I292="white",procTags!I292="yellow",procTags!I292="grey"),IF('Currently Exported 2'!I292=1, "have", "missing"),IF('Currently Exported 2'!I292=1, "extra", "ignore"))</f>
        <v>ignore</v>
      </c>
      <c r="J292" s="1" t="str">
        <f ca="1">IF(OR(procTags!J292="white",procTags!J292="yellow",procTags!J292="grey"),IF('Currently Exported 2'!J292=1, "have", "missing"),IF('Currently Exported 2'!J292=1, "extra", "ignore"))</f>
        <v>ignore</v>
      </c>
      <c r="K292" s="1" t="str">
        <f ca="1">IF(OR(procTags!K292="white",procTags!K292="yellow",procTags!K292="grey"),IF('Currently Exported 2'!K292=1, "have", "missing"),IF('Currently Exported 2'!K292=1, "extra", "ignore"))</f>
        <v>ignore</v>
      </c>
      <c r="L292" s="1" t="str">
        <f ca="1">IF(OR(procTags!L292="white",procTags!L292="yellow",procTags!L292="grey"),IF('Currently Exported 2'!L292=1, "have", "missing"),IF('Currently Exported 2'!L292=1, "extra", "ignore"))</f>
        <v>ignore</v>
      </c>
      <c r="M292" s="1" t="str">
        <f ca="1">IF(OR(procTags!M292="white",procTags!M292="yellow",procTags!M292="grey"),IF('Currently Exported 2'!M292=1, "have", "missing"),IF('Currently Exported 2'!M292=1, "extra", "ignore"))</f>
        <v>ignore</v>
      </c>
      <c r="N292" s="1" t="str">
        <f ca="1">IF(OR(procTags!N292="white",procTags!N292="yellow",procTags!N292="grey"),IF('Currently Exported 2'!N292=1, "have", "missing"),IF('Currently Exported 2'!N292=1, "extra", "ignore"))</f>
        <v>ignore</v>
      </c>
      <c r="O292" s="1" t="str">
        <f ca="1">IF(OR(procTags!O292="white",procTags!O292="yellow",procTags!O292="grey"),IF('Currently Exported 2'!O292=1, "have", "missing"),IF('Currently Exported 2'!O292=1, "extra", "ignore"))</f>
        <v>ignore</v>
      </c>
      <c r="P292" s="1" t="str">
        <f ca="1">IF(OR(procTags!P292="white",procTags!P292="yellow",procTags!P292="grey"),IF('Currently Exported 2'!P292=1, "have", "missing"),IF('Currently Exported 2'!P292=1, "extra", "ignore"))</f>
        <v>ignore</v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>
        <f ca="1">IF(OR(procTags!B293="white",procTags!B293="yellow",procTags!B293="grey"),IF('Currently Exported 2'!B293=1, "have", "missing"),IF('Currently Exported 2'!B293=1, "extra", "ignore"))</f>
        <v>ignore</v>
      </c>
      <c r="C293" s="1" t="str">
        <f ca="1">IF(OR(procTags!C293="white",procTags!C293="yellow",procTags!C293="grey"),IF('Currently Exported 2'!C293=1, "have", "missing"),IF('Currently Exported 2'!C293=1, "extra", "ignore"))</f>
        <v>ignore</v>
      </c>
      <c r="D293" s="1" t="str">
        <f ca="1">IF(OR(procTags!D293="white",procTags!D293="yellow",procTags!D293="grey"),IF('Currently Exported 2'!D293=1, "have", "missing"),IF('Currently Exported 2'!D293=1, "extra", "ignore"))</f>
        <v>ignore</v>
      </c>
      <c r="E293" s="1" t="str">
        <f ca="1">IF(OR(procTags!E293="white",procTags!E293="yellow",procTags!E293="grey"),IF('Currently Exported 2'!E293=1, "have", "missing"),IF('Currently Exported 2'!E293=1, "extra", "ignore"))</f>
        <v>ignore</v>
      </c>
      <c r="F293" s="1" t="str">
        <f ca="1">IF(OR(procTags!F293="white",procTags!F293="yellow",procTags!F293="grey"),IF('Currently Exported 2'!F293=1, "have", "missing"),IF('Currently Exported 2'!F293=1, "extra", "ignore"))</f>
        <v>ignore</v>
      </c>
      <c r="G293" s="1" t="str">
        <f ca="1">IF(OR(procTags!G293="white",procTags!G293="yellow",procTags!G293="grey"),IF('Currently Exported 2'!G293=1, "have", "missing"),IF('Currently Exported 2'!G293=1, "extra", "ignore"))</f>
        <v>ignore</v>
      </c>
      <c r="H293" s="1" t="str">
        <f ca="1">IF(OR(procTags!H293="white",procTags!H293="yellow",procTags!H293="grey"),IF('Currently Exported 2'!H293=1, "have", "missing"),IF('Currently Exported 2'!H293=1, "extra", "ignore"))</f>
        <v>ignore</v>
      </c>
      <c r="I293" s="1" t="str">
        <f ca="1">IF(OR(procTags!I293="white",procTags!I293="yellow",procTags!I293="grey"),IF('Currently Exported 2'!I293=1, "have", "missing"),IF('Currently Exported 2'!I293=1, "extra", "ignore"))</f>
        <v>ignore</v>
      </c>
      <c r="J293" s="1" t="str">
        <f ca="1">IF(OR(procTags!J293="white",procTags!J293="yellow",procTags!J293="grey"),IF('Currently Exported 2'!J293=1, "have", "missing"),IF('Currently Exported 2'!J293=1, "extra", "ignore"))</f>
        <v>ignore</v>
      </c>
      <c r="K293" s="1" t="str">
        <f ca="1">IF(OR(procTags!K293="white",procTags!K293="yellow",procTags!K293="grey"),IF('Currently Exported 2'!K293=1, "have", "missing"),IF('Currently Exported 2'!K293=1, "extra", "ignore"))</f>
        <v>ignore</v>
      </c>
      <c r="L293" s="1" t="str">
        <f ca="1">IF(OR(procTags!L293="white",procTags!L293="yellow",procTags!L293="grey"),IF('Currently Exported 2'!L293=1, "have", "missing"),IF('Currently Exported 2'!L293=1, "extra", "ignore"))</f>
        <v>ignore</v>
      </c>
      <c r="M293" s="1" t="str">
        <f ca="1">IF(OR(procTags!M293="white",procTags!M293="yellow",procTags!M293="grey"),IF('Currently Exported 2'!M293=1, "have", "missing"),IF('Currently Exported 2'!M293=1, "extra", "ignore"))</f>
        <v>ignore</v>
      </c>
      <c r="N293" s="1" t="str">
        <f ca="1">IF(OR(procTags!N293="white",procTags!N293="yellow",procTags!N293="grey"),IF('Currently Exported 2'!N293=1, "have", "missing"),IF('Currently Exported 2'!N293=1, "extra", "ignore"))</f>
        <v>ignore</v>
      </c>
      <c r="O293" s="1" t="str">
        <f ca="1">IF(OR(procTags!O293="white",procTags!O293="yellow",procTags!O293="grey"),IF('Currently Exported 2'!O293=1, "have", "missing"),IF('Currently Exported 2'!O293=1, "extra", "ignore"))</f>
        <v>ignore</v>
      </c>
      <c r="P293" s="1" t="str">
        <f ca="1">IF(OR(procTags!P293="white",procTags!P293="yellow",procTags!P293="grey"),IF('Currently Exported 2'!P293=1, "have", "missing"),IF('Currently Exported 2'!P293=1, "extra", "ignore"))</f>
        <v>ignore</v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>
        <f ca="1">IF(OR(procTags!B294="white",procTags!B294="yellow",procTags!B294="grey"),IF('Currently Exported 2'!B294=1, "have", "missing"),IF('Currently Exported 2'!B294=1, "extra", "ignore"))</f>
        <v>ignore</v>
      </c>
      <c r="C294" s="1" t="str">
        <f ca="1">IF(OR(procTags!C294="white",procTags!C294="yellow",procTags!C294="grey"),IF('Currently Exported 2'!C294=1, "have", "missing"),IF('Currently Exported 2'!C294=1, "extra", "ignore"))</f>
        <v>ignore</v>
      </c>
      <c r="D294" s="1" t="str">
        <f ca="1">IF(OR(procTags!D294="white",procTags!D294="yellow",procTags!D294="grey"),IF('Currently Exported 2'!D294=1, "have", "missing"),IF('Currently Exported 2'!D294=1, "extra", "ignore"))</f>
        <v>ignore</v>
      </c>
      <c r="E294" s="1" t="str">
        <f ca="1">IF(OR(procTags!E294="white",procTags!E294="yellow",procTags!E294="grey"),IF('Currently Exported 2'!E294=1, "have", "missing"),IF('Currently Exported 2'!E294=1, "extra", "ignore"))</f>
        <v>ignore</v>
      </c>
      <c r="F294" s="1" t="str">
        <f ca="1">IF(OR(procTags!F294="white",procTags!F294="yellow",procTags!F294="grey"),IF('Currently Exported 2'!F294=1, "have", "missing"),IF('Currently Exported 2'!F294=1, "extra", "ignore"))</f>
        <v>ignore</v>
      </c>
      <c r="G294" s="1" t="str">
        <f ca="1">IF(OR(procTags!G294="white",procTags!G294="yellow",procTags!G294="grey"),IF('Currently Exported 2'!G294=1, "have", "missing"),IF('Currently Exported 2'!G294=1, "extra", "ignore"))</f>
        <v>ignore</v>
      </c>
      <c r="H294" s="1" t="str">
        <f ca="1">IF(OR(procTags!H294="white",procTags!H294="yellow",procTags!H294="grey"),IF('Currently Exported 2'!H294=1, "have", "missing"),IF('Currently Exported 2'!H294=1, "extra", "ignore"))</f>
        <v>ignore</v>
      </c>
      <c r="I294" s="1" t="str">
        <f ca="1">IF(OR(procTags!I294="white",procTags!I294="yellow",procTags!I294="grey"),IF('Currently Exported 2'!I294=1, "have", "missing"),IF('Currently Exported 2'!I294=1, "extra", "ignore"))</f>
        <v>ignore</v>
      </c>
      <c r="J294" s="1" t="str">
        <f ca="1">IF(OR(procTags!J294="white",procTags!J294="yellow",procTags!J294="grey"),IF('Currently Exported 2'!J294=1, "have", "missing"),IF('Currently Exported 2'!J294=1, "extra", "ignore"))</f>
        <v>ignore</v>
      </c>
      <c r="K294" s="1" t="str">
        <f ca="1">IF(OR(procTags!K294="white",procTags!K294="yellow",procTags!K294="grey"),IF('Currently Exported 2'!K294=1, "have", "missing"),IF('Currently Exported 2'!K294=1, "extra", "ignore"))</f>
        <v>ignore</v>
      </c>
      <c r="L294" s="1" t="str">
        <f ca="1">IF(OR(procTags!L294="white",procTags!L294="yellow",procTags!L294="grey"),IF('Currently Exported 2'!L294=1, "have", "missing"),IF('Currently Exported 2'!L294=1, "extra", "ignore"))</f>
        <v>ignore</v>
      </c>
      <c r="M294" s="1" t="str">
        <f ca="1">IF(OR(procTags!M294="white",procTags!M294="yellow",procTags!M294="grey"),IF('Currently Exported 2'!M294=1, "have", "missing"),IF('Currently Exported 2'!M294=1, "extra", "ignore"))</f>
        <v>ignore</v>
      </c>
      <c r="N294" s="1" t="str">
        <f ca="1">IF(OR(procTags!N294="white",procTags!N294="yellow",procTags!N294="grey"),IF('Currently Exported 2'!N294=1, "have", "missing"),IF('Currently Exported 2'!N294=1, "extra", "ignore"))</f>
        <v>ignore</v>
      </c>
      <c r="O294" s="1" t="str">
        <f ca="1">IF(OR(procTags!O294="white",procTags!O294="yellow",procTags!O294="grey"),IF('Currently Exported 2'!O294=1, "have", "missing"),IF('Currently Exported 2'!O294=1, "extra", "ignore"))</f>
        <v>ignore</v>
      </c>
      <c r="P294" s="1" t="str">
        <f ca="1">IF(OR(procTags!P294="white",procTags!P294="yellow",procTags!P294="grey"),IF('Currently Exported 2'!P294=1, "have", "missing"),IF('Currently Exported 2'!P294=1, "extra", "ignore"))</f>
        <v>ignore</v>
      </c>
    </row>
    <row r="295" spans="1:16" x14ac:dyDescent="0.2">
      <c r="A295" s="1" t="str">
        <f ca="1">IFERROR(__xludf.DUMMYFUNCTION("""COMPUTED_VALUE"""),"temp_high_sp")</f>
        <v>temp_high_sp</v>
      </c>
      <c r="B295" s="1" t="str">
        <f ca="1">IF(OR(procTags!B295="white",procTags!B295="yellow",procTags!B295="grey"),IF('Currently Exported 2'!B295=1, "have", "missing"),IF('Currently Exported 2'!B295=1, "extra", "ignore"))</f>
        <v>ignore</v>
      </c>
      <c r="C295" s="1" t="str">
        <f ca="1">IF(OR(procTags!C295="white",procTags!C295="yellow",procTags!C295="grey"),IF('Currently Exported 2'!C295=1, "have", "missing"),IF('Currently Exported 2'!C295=1, "extra", "ignore"))</f>
        <v>ignore</v>
      </c>
      <c r="D295" s="1" t="str">
        <f ca="1">IF(OR(procTags!D295="white",procTags!D295="yellow",procTags!D295="grey"),IF('Currently Exported 2'!D295=1, "have", "missing"),IF('Currently Exported 2'!D295=1, "extra", "ignore"))</f>
        <v>ignore</v>
      </c>
      <c r="E295" s="1" t="str">
        <f ca="1">IF(OR(procTags!E295="white",procTags!E295="yellow",procTags!E295="grey"),IF('Currently Exported 2'!E295=1, "have", "missing"),IF('Currently Exported 2'!E295=1, "extra", "ignore"))</f>
        <v>ignore</v>
      </c>
      <c r="F295" s="1" t="str">
        <f ca="1">IF(OR(procTags!F295="white",procTags!F295="yellow",procTags!F295="grey"),IF('Currently Exported 2'!F295=1, "have", "missing"),IF('Currently Exported 2'!F295=1, "extra", "ignore"))</f>
        <v>ignore</v>
      </c>
      <c r="G295" s="1" t="str">
        <f ca="1">IF(OR(procTags!G295="white",procTags!G295="yellow",procTags!G295="grey"),IF('Currently Exported 2'!G295=1, "have", "missing"),IF('Currently Exported 2'!G295=1, "extra", "ignore"))</f>
        <v>ignore</v>
      </c>
      <c r="H295" s="1" t="str">
        <f ca="1">IF(OR(procTags!H295="white",procTags!H295="yellow",procTags!H295="grey"),IF('Currently Exported 2'!H295=1, "have", "missing"),IF('Currently Exported 2'!H295=1, "extra", "ignore"))</f>
        <v>ignore</v>
      </c>
      <c r="I295" s="1" t="str">
        <f ca="1">IF(OR(procTags!I295="white",procTags!I295="yellow",procTags!I295="grey"),IF('Currently Exported 2'!I295=1, "have", "missing"),IF('Currently Exported 2'!I295=1, "extra", "ignore"))</f>
        <v>ignore</v>
      </c>
      <c r="J295" s="1" t="str">
        <f ca="1">IF(OR(procTags!J295="white",procTags!J295="yellow",procTags!J295="grey"),IF('Currently Exported 2'!J295=1, "have", "missing"),IF('Currently Exported 2'!J295=1, "extra", "ignore"))</f>
        <v>ignore</v>
      </c>
      <c r="K295" s="1" t="str">
        <f ca="1">IF(OR(procTags!K295="white",procTags!K295="yellow",procTags!K295="grey"),IF('Currently Exported 2'!K295=1, "have", "missing"),IF('Currently Exported 2'!K295=1, "extra", "ignore"))</f>
        <v>ignore</v>
      </c>
      <c r="L295" s="1" t="str">
        <f ca="1">IF(OR(procTags!L295="white",procTags!L295="yellow",procTags!L295="grey"),IF('Currently Exported 2'!L295=1, "have", "missing"),IF('Currently Exported 2'!L295=1, "extra", "ignore"))</f>
        <v>ignore</v>
      </c>
      <c r="M295" s="1" t="str">
        <f ca="1">IF(OR(procTags!M295="white",procTags!M295="yellow",procTags!M295="grey"),IF('Currently Exported 2'!M295=1, "have", "missing"),IF('Currently Exported 2'!M295=1, "extra", "ignore"))</f>
        <v>ignore</v>
      </c>
      <c r="N295" s="1" t="str">
        <f ca="1">IF(OR(procTags!N295="white",procTags!N295="yellow",procTags!N295="grey"),IF('Currently Exported 2'!N295=1, "have", "missing"),IF('Currently Exported 2'!N295=1, "extra", "ignore"))</f>
        <v>ignore</v>
      </c>
      <c r="O295" s="1" t="str">
        <f ca="1">IF(OR(procTags!O295="white",procTags!O295="yellow",procTags!O295="grey"),IF('Currently Exported 2'!O295=1, "have", "missing"),IF('Currently Exported 2'!O295=1, "extra", "ignore"))</f>
        <v>ignore</v>
      </c>
      <c r="P295" s="1" t="str">
        <f ca="1">IF(OR(procTags!P295="white",procTags!P295="yellow",procTags!P295="grey"),IF('Currently Exported 2'!P295=1, "have", "missing"),IF('Currently Exported 2'!P295=1, "extra", "ignore"))</f>
        <v>ignore</v>
      </c>
    </row>
    <row r="296" spans="1:16" x14ac:dyDescent="0.2">
      <c r="A296" s="1" t="str">
        <f ca="1">IFERROR(__xludf.DUMMYFUNCTION("""COMPUTED_VALUE"""),"temp_low_sp")</f>
        <v>temp_low_sp</v>
      </c>
      <c r="B296" s="1" t="str">
        <f ca="1">IF(OR(procTags!B296="white",procTags!B296="yellow",procTags!B296="grey"),IF('Currently Exported 2'!B296=1, "have", "missing"),IF('Currently Exported 2'!B296=1, "extra", "ignore"))</f>
        <v>ignore</v>
      </c>
      <c r="C296" s="1" t="str">
        <f ca="1">IF(OR(procTags!C296="white",procTags!C296="yellow",procTags!C296="grey"),IF('Currently Exported 2'!C296=1, "have", "missing"),IF('Currently Exported 2'!C296=1, "extra", "ignore"))</f>
        <v>ignore</v>
      </c>
      <c r="D296" s="1" t="str">
        <f ca="1">IF(OR(procTags!D296="white",procTags!D296="yellow",procTags!D296="grey"),IF('Currently Exported 2'!D296=1, "have", "missing"),IF('Currently Exported 2'!D296=1, "extra", "ignore"))</f>
        <v>ignore</v>
      </c>
      <c r="E296" s="1" t="str">
        <f ca="1">IF(OR(procTags!E296="white",procTags!E296="yellow",procTags!E296="grey"),IF('Currently Exported 2'!E296=1, "have", "missing"),IF('Currently Exported 2'!E296=1, "extra", "ignore"))</f>
        <v>ignore</v>
      </c>
      <c r="F296" s="1" t="str">
        <f ca="1">IF(OR(procTags!F296="white",procTags!F296="yellow",procTags!F296="grey"),IF('Currently Exported 2'!F296=1, "have", "missing"),IF('Currently Exported 2'!F296=1, "extra", "ignore"))</f>
        <v>ignore</v>
      </c>
      <c r="G296" s="1" t="str">
        <f ca="1">IF(OR(procTags!G296="white",procTags!G296="yellow",procTags!G296="grey"),IF('Currently Exported 2'!G296=1, "have", "missing"),IF('Currently Exported 2'!G296=1, "extra", "ignore"))</f>
        <v>ignore</v>
      </c>
      <c r="H296" s="1" t="str">
        <f ca="1">IF(OR(procTags!H296="white",procTags!H296="yellow",procTags!H296="grey"),IF('Currently Exported 2'!H296=1, "have", "missing"),IF('Currently Exported 2'!H296=1, "extra", "ignore"))</f>
        <v>ignore</v>
      </c>
      <c r="I296" s="1" t="str">
        <f ca="1">IF(OR(procTags!I296="white",procTags!I296="yellow",procTags!I296="grey"),IF('Currently Exported 2'!I296=1, "have", "missing"),IF('Currently Exported 2'!I296=1, "extra", "ignore"))</f>
        <v>ignore</v>
      </c>
      <c r="J296" s="1" t="str">
        <f ca="1">IF(OR(procTags!J296="white",procTags!J296="yellow",procTags!J296="grey"),IF('Currently Exported 2'!J296=1, "have", "missing"),IF('Currently Exported 2'!J296=1, "extra", "ignore"))</f>
        <v>ignore</v>
      </c>
      <c r="K296" s="1" t="str">
        <f ca="1">IF(OR(procTags!K296="white",procTags!K296="yellow",procTags!K296="grey"),IF('Currently Exported 2'!K296=1, "have", "missing"),IF('Currently Exported 2'!K296=1, "extra", "ignore"))</f>
        <v>ignore</v>
      </c>
      <c r="L296" s="1" t="str">
        <f ca="1">IF(OR(procTags!L296="white",procTags!L296="yellow",procTags!L296="grey"),IF('Currently Exported 2'!L296=1, "have", "missing"),IF('Currently Exported 2'!L296=1, "extra", "ignore"))</f>
        <v>ignore</v>
      </c>
      <c r="M296" s="1" t="str">
        <f ca="1">IF(OR(procTags!M296="white",procTags!M296="yellow",procTags!M296="grey"),IF('Currently Exported 2'!M296=1, "have", "missing"),IF('Currently Exported 2'!M296=1, "extra", "ignore"))</f>
        <v>ignore</v>
      </c>
      <c r="N296" s="1" t="str">
        <f ca="1">IF(OR(procTags!N296="white",procTags!N296="yellow",procTags!N296="grey"),IF('Currently Exported 2'!N296=1, "have", "missing"),IF('Currently Exported 2'!N296=1, "extra", "ignore"))</f>
        <v>ignore</v>
      </c>
      <c r="O296" s="1" t="str">
        <f ca="1">IF(OR(procTags!O296="white",procTags!O296="yellow",procTags!O296="grey"),IF('Currently Exported 2'!O296=1, "have", "missing"),IF('Currently Exported 2'!O296=1, "extra", "ignore"))</f>
        <v>ignore</v>
      </c>
      <c r="P296" s="1" t="str">
        <f ca="1">IF(OR(procTags!P296="white",procTags!P296="yellow",procTags!P296="grey"),IF('Currently Exported 2'!P296=1, "have", "missing"),IF('Currently Exported 2'!P296=1, "extra", "ignore"))</f>
        <v>ignore</v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>
        <f ca="1">IF(OR(procTags!B297="white",procTags!B297="yellow",procTags!B297="grey"),IF('Currently Exported 2'!B297=1, "have", "missing"),IF('Currently Exported 2'!B297=1, "extra", "ignore"))</f>
        <v>ignore</v>
      </c>
      <c r="C297" s="1" t="str">
        <f ca="1">IF(OR(procTags!C297="white",procTags!C297="yellow",procTags!C297="grey"),IF('Currently Exported 2'!C297=1, "have", "missing"),IF('Currently Exported 2'!C297=1, "extra", "ignore"))</f>
        <v>ignore</v>
      </c>
      <c r="D297" s="1" t="str">
        <f ca="1">IF(OR(procTags!D297="white",procTags!D297="yellow",procTags!D297="grey"),IF('Currently Exported 2'!D297=1, "have", "missing"),IF('Currently Exported 2'!D297=1, "extra", "ignore"))</f>
        <v>ignore</v>
      </c>
      <c r="E297" s="1" t="str">
        <f ca="1">IF(OR(procTags!E297="white",procTags!E297="yellow",procTags!E297="grey"),IF('Currently Exported 2'!E297=1, "have", "missing"),IF('Currently Exported 2'!E297=1, "extra", "ignore"))</f>
        <v>ignore</v>
      </c>
      <c r="F297" s="1" t="str">
        <f ca="1">IF(OR(procTags!F297="white",procTags!F297="yellow",procTags!F297="grey"),IF('Currently Exported 2'!F297=1, "have", "missing"),IF('Currently Exported 2'!F297=1, "extra", "ignore"))</f>
        <v>ignore</v>
      </c>
      <c r="G297" s="1" t="str">
        <f ca="1">IF(OR(procTags!G297="white",procTags!G297="yellow",procTags!G297="grey"),IF('Currently Exported 2'!G297=1, "have", "missing"),IF('Currently Exported 2'!G297=1, "extra", "ignore"))</f>
        <v>ignore</v>
      </c>
      <c r="H297" s="1" t="str">
        <f ca="1">IF(OR(procTags!H297="white",procTags!H297="yellow",procTags!H297="grey"),IF('Currently Exported 2'!H297=1, "have", "missing"),IF('Currently Exported 2'!H297=1, "extra", "ignore"))</f>
        <v>ignore</v>
      </c>
      <c r="I297" s="1" t="str">
        <f ca="1">IF(OR(procTags!I297="white",procTags!I297="yellow",procTags!I297="grey"),IF('Currently Exported 2'!I297=1, "have", "missing"),IF('Currently Exported 2'!I297=1, "extra", "ignore"))</f>
        <v>ignore</v>
      </c>
      <c r="J297" s="1" t="str">
        <f ca="1">IF(OR(procTags!J297="white",procTags!J297="yellow",procTags!J297="grey"),IF('Currently Exported 2'!J297=1, "have", "missing"),IF('Currently Exported 2'!J297=1, "extra", "ignore"))</f>
        <v>ignore</v>
      </c>
      <c r="K297" s="1" t="str">
        <f ca="1">IF(OR(procTags!K297="white",procTags!K297="yellow",procTags!K297="grey"),IF('Currently Exported 2'!K297=1, "have", "missing"),IF('Currently Exported 2'!K297=1, "extra", "ignore"))</f>
        <v>ignore</v>
      </c>
      <c r="L297" s="1" t="str">
        <f ca="1">IF(OR(procTags!L297="white",procTags!L297="yellow",procTags!L297="grey"),IF('Currently Exported 2'!L297=1, "have", "missing"),IF('Currently Exported 2'!L297=1, "extra", "ignore"))</f>
        <v>ignore</v>
      </c>
      <c r="M297" s="1" t="str">
        <f ca="1">IF(OR(procTags!M297="white",procTags!M297="yellow",procTags!M297="grey"),IF('Currently Exported 2'!M297=1, "have", "missing"),IF('Currently Exported 2'!M297=1, "extra", "ignore"))</f>
        <v>ignore</v>
      </c>
      <c r="N297" s="1" t="str">
        <f ca="1">IF(OR(procTags!N297="white",procTags!N297="yellow",procTags!N297="grey"),IF('Currently Exported 2'!N297=1, "have", "missing"),IF('Currently Exported 2'!N297=1, "extra", "ignore"))</f>
        <v>ignore</v>
      </c>
      <c r="O297" s="1" t="str">
        <f ca="1">IF(OR(procTags!O297="white",procTags!O297="yellow",procTags!O297="grey"),IF('Currently Exported 2'!O297=1, "have", "missing"),IF('Currently Exported 2'!O297=1, "extra", "ignore"))</f>
        <v>ignore</v>
      </c>
      <c r="P297" s="1" t="str">
        <f ca="1">IF(OR(procTags!P297="white",procTags!P297="yellow",procTags!P297="grey"),IF('Currently Exported 2'!P297=1, "have", "missing"),IF('Currently Exported 2'!P297=1, "extra", "ignore"))</f>
        <v>ignore</v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>
        <f ca="1">IF(OR(procTags!B298="white",procTags!B298="yellow",procTags!B298="grey"),IF('Currently Exported 2'!B298=1, "have", "missing"),IF('Currently Exported 2'!B298=1, "extra", "ignore"))</f>
        <v>ignore</v>
      </c>
      <c r="C298" s="1" t="str">
        <f ca="1">IF(OR(procTags!C298="white",procTags!C298="yellow",procTags!C298="grey"),IF('Currently Exported 2'!C298=1, "have", "missing"),IF('Currently Exported 2'!C298=1, "extra", "ignore"))</f>
        <v>ignore</v>
      </c>
      <c r="D298" s="1" t="str">
        <f ca="1">IF(OR(procTags!D298="white",procTags!D298="yellow",procTags!D298="grey"),IF('Currently Exported 2'!D298=1, "have", "missing"),IF('Currently Exported 2'!D298=1, "extra", "ignore"))</f>
        <v>ignore</v>
      </c>
      <c r="E298" s="1" t="str">
        <f ca="1">IF(OR(procTags!E298="white",procTags!E298="yellow",procTags!E298="grey"),IF('Currently Exported 2'!E298=1, "have", "missing"),IF('Currently Exported 2'!E298=1, "extra", "ignore"))</f>
        <v>ignore</v>
      </c>
      <c r="F298" s="1" t="str">
        <f ca="1">IF(OR(procTags!F298="white",procTags!F298="yellow",procTags!F298="grey"),IF('Currently Exported 2'!F298=1, "have", "missing"),IF('Currently Exported 2'!F298=1, "extra", "ignore"))</f>
        <v>ignore</v>
      </c>
      <c r="G298" s="1" t="str">
        <f ca="1">IF(OR(procTags!G298="white",procTags!G298="yellow",procTags!G298="grey"),IF('Currently Exported 2'!G298=1, "have", "missing"),IF('Currently Exported 2'!G298=1, "extra", "ignore"))</f>
        <v>ignore</v>
      </c>
      <c r="H298" s="1" t="str">
        <f ca="1">IF(OR(procTags!H298="white",procTags!H298="yellow",procTags!H298="grey"),IF('Currently Exported 2'!H298=1, "have", "missing"),IF('Currently Exported 2'!H298=1, "extra", "ignore"))</f>
        <v>ignore</v>
      </c>
      <c r="I298" s="1" t="str">
        <f ca="1">IF(OR(procTags!I298="white",procTags!I298="yellow",procTags!I298="grey"),IF('Currently Exported 2'!I298=1, "have", "missing"),IF('Currently Exported 2'!I298=1, "extra", "ignore"))</f>
        <v>ignore</v>
      </c>
      <c r="J298" s="1" t="str">
        <f ca="1">IF(OR(procTags!J298="white",procTags!J298="yellow",procTags!J298="grey"),IF('Currently Exported 2'!J298=1, "have", "missing"),IF('Currently Exported 2'!J298=1, "extra", "ignore"))</f>
        <v>ignore</v>
      </c>
      <c r="K298" s="1" t="str">
        <f ca="1">IF(OR(procTags!K298="white",procTags!K298="yellow",procTags!K298="grey"),IF('Currently Exported 2'!K298=1, "have", "missing"),IF('Currently Exported 2'!K298=1, "extra", "ignore"))</f>
        <v>ignore</v>
      </c>
      <c r="L298" s="1" t="str">
        <f ca="1">IF(OR(procTags!L298="white",procTags!L298="yellow",procTags!L298="grey"),IF('Currently Exported 2'!L298=1, "have", "missing"),IF('Currently Exported 2'!L298=1, "extra", "ignore"))</f>
        <v>ignore</v>
      </c>
      <c r="M298" s="1" t="str">
        <f ca="1">IF(OR(procTags!M298="white",procTags!M298="yellow",procTags!M298="grey"),IF('Currently Exported 2'!M298=1, "have", "missing"),IF('Currently Exported 2'!M298=1, "extra", "ignore"))</f>
        <v>ignore</v>
      </c>
      <c r="N298" s="1" t="str">
        <f ca="1">IF(OR(procTags!N298="white",procTags!N298="yellow",procTags!N298="grey"),IF('Currently Exported 2'!N298=1, "have", "missing"),IF('Currently Exported 2'!N298=1, "extra", "ignore"))</f>
        <v>ignore</v>
      </c>
      <c r="O298" s="1" t="str">
        <f ca="1">IF(OR(procTags!O298="white",procTags!O298="yellow",procTags!O298="grey"),IF('Currently Exported 2'!O298=1, "have", "missing"),IF('Currently Exported 2'!O298=1, "extra", "ignore"))</f>
        <v>ignore</v>
      </c>
      <c r="P298" s="1" t="str">
        <f ca="1">IF(OR(procTags!P298="white",procTags!P298="yellow",procTags!P298="grey"),IF('Currently Exported 2'!P298=1, "have", "missing"),IF('Currently Exported 2'!P298=1, "extra", "ignore"))</f>
        <v>ignore</v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>
        <f ca="1">IF(OR(procTags!B299="white",procTags!B299="yellow",procTags!B299="grey"),IF('Currently Exported 2'!B299=1, "have", "missing"),IF('Currently Exported 2'!B299=1, "extra", "ignore"))</f>
        <v>ignore</v>
      </c>
      <c r="C299" s="1" t="str">
        <f ca="1">IF(OR(procTags!C299="white",procTags!C299="yellow",procTags!C299="grey"),IF('Currently Exported 2'!C299=1, "have", "missing"),IF('Currently Exported 2'!C299=1, "extra", "ignore"))</f>
        <v>ignore</v>
      </c>
      <c r="D299" s="1" t="str">
        <f ca="1">IF(OR(procTags!D299="white",procTags!D299="yellow",procTags!D299="grey"),IF('Currently Exported 2'!D299=1, "have", "missing"),IF('Currently Exported 2'!D299=1, "extra", "ignore"))</f>
        <v>ignore</v>
      </c>
      <c r="E299" s="1" t="str">
        <f ca="1">IF(OR(procTags!E299="white",procTags!E299="yellow",procTags!E299="grey"),IF('Currently Exported 2'!E299=1, "have", "missing"),IF('Currently Exported 2'!E299=1, "extra", "ignore"))</f>
        <v>ignore</v>
      </c>
      <c r="F299" s="1" t="str">
        <f ca="1">IF(OR(procTags!F299="white",procTags!F299="yellow",procTags!F299="grey"),IF('Currently Exported 2'!F299=1, "have", "missing"),IF('Currently Exported 2'!F299=1, "extra", "ignore"))</f>
        <v>ignore</v>
      </c>
      <c r="G299" s="1" t="str">
        <f ca="1">IF(OR(procTags!G299="white",procTags!G299="yellow",procTags!G299="grey"),IF('Currently Exported 2'!G299=1, "have", "missing"),IF('Currently Exported 2'!G299=1, "extra", "ignore"))</f>
        <v>ignore</v>
      </c>
      <c r="H299" s="1" t="str">
        <f ca="1">IF(OR(procTags!H299="white",procTags!H299="yellow",procTags!H299="grey"),IF('Currently Exported 2'!H299=1, "have", "missing"),IF('Currently Exported 2'!H299=1, "extra", "ignore"))</f>
        <v>ignore</v>
      </c>
      <c r="I299" s="1" t="str">
        <f ca="1">IF(OR(procTags!I299="white",procTags!I299="yellow",procTags!I299="grey"),IF('Currently Exported 2'!I299=1, "have", "missing"),IF('Currently Exported 2'!I299=1, "extra", "ignore"))</f>
        <v>ignore</v>
      </c>
      <c r="J299" s="1" t="str">
        <f ca="1">IF(OR(procTags!J299="white",procTags!J299="yellow",procTags!J299="grey"),IF('Currently Exported 2'!J299=1, "have", "missing"),IF('Currently Exported 2'!J299=1, "extra", "ignore"))</f>
        <v>ignore</v>
      </c>
      <c r="K299" s="1" t="str">
        <f ca="1">IF(OR(procTags!K299="white",procTags!K299="yellow",procTags!K299="grey"),IF('Currently Exported 2'!K299=1, "have", "missing"),IF('Currently Exported 2'!K299=1, "extra", "ignore"))</f>
        <v>ignore</v>
      </c>
      <c r="L299" s="1" t="str">
        <f ca="1">IF(OR(procTags!L299="white",procTags!L299="yellow",procTags!L299="grey"),IF('Currently Exported 2'!L299=1, "have", "missing"),IF('Currently Exported 2'!L299=1, "extra", "ignore"))</f>
        <v>ignore</v>
      </c>
      <c r="M299" s="1" t="str">
        <f ca="1">IF(OR(procTags!M299="white",procTags!M299="yellow",procTags!M299="grey"),IF('Currently Exported 2'!M299=1, "have", "missing"),IF('Currently Exported 2'!M299=1, "extra", "ignore"))</f>
        <v>ignore</v>
      </c>
      <c r="N299" s="1" t="str">
        <f ca="1">IF(OR(procTags!N299="white",procTags!N299="yellow",procTags!N299="grey"),IF('Currently Exported 2'!N299=1, "have", "missing"),IF('Currently Exported 2'!N299=1, "extra", "ignore"))</f>
        <v>ignore</v>
      </c>
      <c r="O299" s="1" t="str">
        <f ca="1">IF(OR(procTags!O299="white",procTags!O299="yellow",procTags!O299="grey"),IF('Currently Exported 2'!O299=1, "have", "missing"),IF('Currently Exported 2'!O299=1, "extra", "ignore"))</f>
        <v>ignore</v>
      </c>
      <c r="P299" s="1" t="str">
        <f ca="1">IF(OR(procTags!P299="white",procTags!P299="yellow",procTags!P299="grey"),IF('Currently Exported 2'!P299=1, "have", "missing"),IF('Currently Exported 2'!P299=1, "extra", "ignore"))</f>
        <v>ignore</v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>
        <f ca="1">IF(OR(procTags!B300="white",procTags!B300="yellow",procTags!B300="grey"),IF('Currently Exported 2'!B300=1, "have", "missing"),IF('Currently Exported 2'!B300=1, "extra", "ignore"))</f>
        <v>ignore</v>
      </c>
      <c r="C300" s="1" t="str">
        <f ca="1">IF(OR(procTags!C300="white",procTags!C300="yellow",procTags!C300="grey"),IF('Currently Exported 2'!C300=1, "have", "missing"),IF('Currently Exported 2'!C300=1, "extra", "ignore"))</f>
        <v>ignore</v>
      </c>
      <c r="D300" s="1" t="str">
        <f ca="1">IF(OR(procTags!D300="white",procTags!D300="yellow",procTags!D300="grey"),IF('Currently Exported 2'!D300=1, "have", "missing"),IF('Currently Exported 2'!D300=1, "extra", "ignore"))</f>
        <v>ignore</v>
      </c>
      <c r="E300" s="1" t="str">
        <f ca="1">IF(OR(procTags!E300="white",procTags!E300="yellow",procTags!E300="grey"),IF('Currently Exported 2'!E300=1, "have", "missing"),IF('Currently Exported 2'!E300=1, "extra", "ignore"))</f>
        <v>ignore</v>
      </c>
      <c r="F300" s="1" t="str">
        <f ca="1">IF(OR(procTags!F300="white",procTags!F300="yellow",procTags!F300="grey"),IF('Currently Exported 2'!F300=1, "have", "missing"),IF('Currently Exported 2'!F300=1, "extra", "ignore"))</f>
        <v>ignore</v>
      </c>
      <c r="G300" s="1" t="str">
        <f ca="1">IF(OR(procTags!G300="white",procTags!G300="yellow",procTags!G300="grey"),IF('Currently Exported 2'!G300=1, "have", "missing"),IF('Currently Exported 2'!G300=1, "extra", "ignore"))</f>
        <v>ignore</v>
      </c>
      <c r="H300" s="1" t="str">
        <f ca="1">IF(OR(procTags!H300="white",procTags!H300="yellow",procTags!H300="grey"),IF('Currently Exported 2'!H300=1, "have", "missing"),IF('Currently Exported 2'!H300=1, "extra", "ignore"))</f>
        <v>ignore</v>
      </c>
      <c r="I300" s="1" t="str">
        <f ca="1">IF(OR(procTags!I300="white",procTags!I300="yellow",procTags!I300="grey"),IF('Currently Exported 2'!I300=1, "have", "missing"),IF('Currently Exported 2'!I300=1, "extra", "ignore"))</f>
        <v>ignore</v>
      </c>
      <c r="J300" s="1" t="str">
        <f ca="1">IF(OR(procTags!J300="white",procTags!J300="yellow",procTags!J300="grey"),IF('Currently Exported 2'!J300=1, "have", "missing"),IF('Currently Exported 2'!J300=1, "extra", "ignore"))</f>
        <v>ignore</v>
      </c>
      <c r="K300" s="1" t="str">
        <f ca="1">IF(OR(procTags!K300="white",procTags!K300="yellow",procTags!K300="grey"),IF('Currently Exported 2'!K300=1, "have", "missing"),IF('Currently Exported 2'!K300=1, "extra", "ignore"))</f>
        <v>ignore</v>
      </c>
      <c r="L300" s="1" t="str">
        <f ca="1">IF(OR(procTags!L300="white",procTags!L300="yellow",procTags!L300="grey"),IF('Currently Exported 2'!L300=1, "have", "missing"),IF('Currently Exported 2'!L300=1, "extra", "ignore"))</f>
        <v>ignore</v>
      </c>
      <c r="M300" s="1" t="str">
        <f ca="1">IF(OR(procTags!M300="white",procTags!M300="yellow",procTags!M300="grey"),IF('Currently Exported 2'!M300=1, "have", "missing"),IF('Currently Exported 2'!M300=1, "extra", "ignore"))</f>
        <v>ignore</v>
      </c>
      <c r="N300" s="1" t="str">
        <f ca="1">IF(OR(procTags!N300="white",procTags!N300="yellow",procTags!N300="grey"),IF('Currently Exported 2'!N300=1, "have", "missing"),IF('Currently Exported 2'!N300=1, "extra", "ignore"))</f>
        <v>ignore</v>
      </c>
      <c r="O300" s="1" t="str">
        <f ca="1">IF(OR(procTags!O300="white",procTags!O300="yellow",procTags!O300="grey"),IF('Currently Exported 2'!O300=1, "have", "missing"),IF('Currently Exported 2'!O300=1, "extra", "ignore"))</f>
        <v>ignore</v>
      </c>
      <c r="P300" s="1" t="str">
        <f ca="1">IF(OR(procTags!P300="white",procTags!P300="yellow",procTags!P300="grey"),IF('Currently Exported 2'!P300=1, "have", "missing"),IF('Currently Exported 2'!P300=1, "extra", "ignore"))</f>
        <v>ignore</v>
      </c>
    </row>
    <row r="301" spans="1:16" x14ac:dyDescent="0.2">
      <c r="A301" s="1" t="str">
        <f ca="1">IFERROR(__xludf.DUMMYFUNCTION("""COMPUTED_VALUE"""),"temp_small_timer")</f>
        <v>temp_small_timer</v>
      </c>
      <c r="B301" s="1" t="str">
        <f ca="1">IF(OR(procTags!B301="white",procTags!B301="yellow",procTags!B301="grey"),IF('Currently Exported 2'!B301=1, "have", "missing"),IF('Currently Exported 2'!B301=1, "extra", "ignore"))</f>
        <v>ignore</v>
      </c>
      <c r="C301" s="1" t="str">
        <f ca="1">IF(OR(procTags!C301="white",procTags!C301="yellow",procTags!C301="grey"),IF('Currently Exported 2'!C301=1, "have", "missing"),IF('Currently Exported 2'!C301=1, "extra", "ignore"))</f>
        <v>ignore</v>
      </c>
      <c r="D301" s="1" t="str">
        <f ca="1">IF(OR(procTags!D301="white",procTags!D301="yellow",procTags!D301="grey"),IF('Currently Exported 2'!D301=1, "have", "missing"),IF('Currently Exported 2'!D301=1, "extra", "ignore"))</f>
        <v>ignore</v>
      </c>
      <c r="E301" s="1" t="str">
        <f ca="1">IF(OR(procTags!E301="white",procTags!E301="yellow",procTags!E301="grey"),IF('Currently Exported 2'!E301=1, "have", "missing"),IF('Currently Exported 2'!E301=1, "extra", "ignore"))</f>
        <v>ignore</v>
      </c>
      <c r="F301" s="1" t="str">
        <f ca="1">IF(OR(procTags!F301="white",procTags!F301="yellow",procTags!F301="grey"),IF('Currently Exported 2'!F301=1, "have", "missing"),IF('Currently Exported 2'!F301=1, "extra", "ignore"))</f>
        <v>ignore</v>
      </c>
      <c r="G301" s="1" t="str">
        <f ca="1">IF(OR(procTags!G301="white",procTags!G301="yellow",procTags!G301="grey"),IF('Currently Exported 2'!G301=1, "have", "missing"),IF('Currently Exported 2'!G301=1, "extra", "ignore"))</f>
        <v>ignore</v>
      </c>
      <c r="H301" s="1" t="str">
        <f ca="1">IF(OR(procTags!H301="white",procTags!H301="yellow",procTags!H301="grey"),IF('Currently Exported 2'!H301=1, "have", "missing"),IF('Currently Exported 2'!H301=1, "extra", "ignore"))</f>
        <v>ignore</v>
      </c>
      <c r="I301" s="1" t="str">
        <f ca="1">IF(OR(procTags!I301="white",procTags!I301="yellow",procTags!I301="grey"),IF('Currently Exported 2'!I301=1, "have", "missing"),IF('Currently Exported 2'!I301=1, "extra", "ignore"))</f>
        <v>ignore</v>
      </c>
      <c r="J301" s="1" t="str">
        <f ca="1">IF(OR(procTags!J301="white",procTags!J301="yellow",procTags!J301="grey"),IF('Currently Exported 2'!J301=1, "have", "missing"),IF('Currently Exported 2'!J301=1, "extra", "ignore"))</f>
        <v>ignore</v>
      </c>
      <c r="K301" s="1" t="str">
        <f ca="1">IF(OR(procTags!K301="white",procTags!K301="yellow",procTags!K301="grey"),IF('Currently Exported 2'!K301=1, "have", "missing"),IF('Currently Exported 2'!K301=1, "extra", "ignore"))</f>
        <v>ignore</v>
      </c>
      <c r="L301" s="1" t="str">
        <f ca="1">IF(OR(procTags!L301="white",procTags!L301="yellow",procTags!L301="grey"),IF('Currently Exported 2'!L301=1, "have", "missing"),IF('Currently Exported 2'!L301=1, "extra", "ignore"))</f>
        <v>ignore</v>
      </c>
      <c r="M301" s="1" t="str">
        <f ca="1">IF(OR(procTags!M301="white",procTags!M301="yellow",procTags!M301="grey"),IF('Currently Exported 2'!M301=1, "have", "missing"),IF('Currently Exported 2'!M301=1, "extra", "ignore"))</f>
        <v>ignore</v>
      </c>
      <c r="N301" s="1" t="str">
        <f ca="1">IF(OR(procTags!N301="white",procTags!N301="yellow",procTags!N301="grey"),IF('Currently Exported 2'!N301=1, "have", "missing"),IF('Currently Exported 2'!N301=1, "extra", "ignore"))</f>
        <v>ignore</v>
      </c>
      <c r="O301" s="1" t="str">
        <f ca="1">IF(OR(procTags!O301="white",procTags!O301="yellow",procTags!O301="grey"),IF('Currently Exported 2'!O301=1, "have", "missing"),IF('Currently Exported 2'!O301=1, "extra", "ignore"))</f>
        <v>ignore</v>
      </c>
      <c r="P301" s="1" t="str">
        <f ca="1">IF(OR(procTags!P301="white",procTags!P301="yellow",procTags!P301="grey"),IF('Currently Exported 2'!P301=1, "have", "missing"),IF('Currently Exported 2'!P301=1, "extra", "ignore"))</f>
        <v>ignore</v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>
        <f ca="1">IF(OR(procTags!B302="white",procTags!B302="yellow",procTags!B302="grey"),IF('Currently Exported 2'!B302=1, "have", "missing"),IF('Currently Exported 2'!B302=1, "extra", "ignore"))</f>
        <v>ignore</v>
      </c>
      <c r="C302" s="1" t="str">
        <f ca="1">IF(OR(procTags!C302="white",procTags!C302="yellow",procTags!C302="grey"),IF('Currently Exported 2'!C302=1, "have", "missing"),IF('Currently Exported 2'!C302=1, "extra", "ignore"))</f>
        <v>ignore</v>
      </c>
      <c r="D302" s="1" t="str">
        <f ca="1">IF(OR(procTags!D302="white",procTags!D302="yellow",procTags!D302="grey"),IF('Currently Exported 2'!D302=1, "have", "missing"),IF('Currently Exported 2'!D302=1, "extra", "ignore"))</f>
        <v>ignore</v>
      </c>
      <c r="E302" s="1" t="str">
        <f ca="1">IF(OR(procTags!E302="white",procTags!E302="yellow",procTags!E302="grey"),IF('Currently Exported 2'!E302=1, "have", "missing"),IF('Currently Exported 2'!E302=1, "extra", "ignore"))</f>
        <v>ignore</v>
      </c>
      <c r="F302" s="1" t="str">
        <f ca="1">IF(OR(procTags!F302="white",procTags!F302="yellow",procTags!F302="grey"),IF('Currently Exported 2'!F302=1, "have", "missing"),IF('Currently Exported 2'!F302=1, "extra", "ignore"))</f>
        <v>ignore</v>
      </c>
      <c r="G302" s="1" t="str">
        <f ca="1">IF(OR(procTags!G302="white",procTags!G302="yellow",procTags!G302="grey"),IF('Currently Exported 2'!G302=1, "have", "missing"),IF('Currently Exported 2'!G302=1, "extra", "ignore"))</f>
        <v>ignore</v>
      </c>
      <c r="H302" s="1" t="str">
        <f ca="1">IF(OR(procTags!H302="white",procTags!H302="yellow",procTags!H302="grey"),IF('Currently Exported 2'!H302=1, "have", "missing"),IF('Currently Exported 2'!H302=1, "extra", "ignore"))</f>
        <v>ignore</v>
      </c>
      <c r="I302" s="1" t="str">
        <f ca="1">IF(OR(procTags!I302="white",procTags!I302="yellow",procTags!I302="grey"),IF('Currently Exported 2'!I302=1, "have", "missing"),IF('Currently Exported 2'!I302=1, "extra", "ignore"))</f>
        <v>ignore</v>
      </c>
      <c r="J302" s="1" t="str">
        <f ca="1">IF(OR(procTags!J302="white",procTags!J302="yellow",procTags!J302="grey"),IF('Currently Exported 2'!J302=1, "have", "missing"),IF('Currently Exported 2'!J302=1, "extra", "ignore"))</f>
        <v>ignore</v>
      </c>
      <c r="K302" s="1" t="str">
        <f ca="1">IF(OR(procTags!K302="white",procTags!K302="yellow",procTags!K302="grey"),IF('Currently Exported 2'!K302=1, "have", "missing"),IF('Currently Exported 2'!K302=1, "extra", "ignore"))</f>
        <v>ignore</v>
      </c>
      <c r="L302" s="1" t="str">
        <f ca="1">IF(OR(procTags!L302="white",procTags!L302="yellow",procTags!L302="grey"),IF('Currently Exported 2'!L302=1, "have", "missing"),IF('Currently Exported 2'!L302=1, "extra", "ignore"))</f>
        <v>ignore</v>
      </c>
      <c r="M302" s="1" t="str">
        <f ca="1">IF(OR(procTags!M302="white",procTags!M302="yellow",procTags!M302="grey"),IF('Currently Exported 2'!M302=1, "have", "missing"),IF('Currently Exported 2'!M302=1, "extra", "ignore"))</f>
        <v>ignore</v>
      </c>
      <c r="N302" s="1" t="str">
        <f ca="1">IF(OR(procTags!N302="white",procTags!N302="yellow",procTags!N302="grey"),IF('Currently Exported 2'!N302=1, "have", "missing"),IF('Currently Exported 2'!N302=1, "extra", "ignore"))</f>
        <v>ignore</v>
      </c>
      <c r="O302" s="1" t="str">
        <f ca="1">IF(OR(procTags!O302="white",procTags!O302="yellow",procTags!O302="grey"),IF('Currently Exported 2'!O302=1, "have", "missing"),IF('Currently Exported 2'!O302=1, "extra", "ignore"))</f>
        <v>ignore</v>
      </c>
      <c r="P302" s="1" t="str">
        <f ca="1">IF(OR(procTags!P302="white",procTags!P302="yellow",procTags!P302="grey"),IF('Currently Exported 2'!P302=1, "have", "missing"),IF('Currently Exported 2'!P302=1, "extra", "ignore"))</f>
        <v>ignore</v>
      </c>
    </row>
    <row r="303" spans="1:16" x14ac:dyDescent="0.2">
      <c r="A303" s="1" t="str">
        <f ca="1">IFERROR(__xludf.DUMMYFUNCTION("""COMPUTED_VALUE"""),"tmp_ambient\bit0")</f>
        <v>tmp_ambient\bit0</v>
      </c>
      <c r="B303" s="1" t="str">
        <f ca="1">IF(OR(procTags!B303="white",procTags!B303="yellow",procTags!B303="grey"),IF('Currently Exported 2'!B303=1, "have", "missing"),IF('Currently Exported 2'!B303=1, "extra", "ignore"))</f>
        <v>ignore</v>
      </c>
      <c r="C303" s="1" t="str">
        <f ca="1">IF(OR(procTags!C303="white",procTags!C303="yellow",procTags!C303="grey"),IF('Currently Exported 2'!C303=1, "have", "missing"),IF('Currently Exported 2'!C303=1, "extra", "ignore"))</f>
        <v>ignore</v>
      </c>
      <c r="D303" s="1" t="str">
        <f ca="1">IF(OR(procTags!D303="white",procTags!D303="yellow",procTags!D303="grey"),IF('Currently Exported 2'!D303=1, "have", "missing"),IF('Currently Exported 2'!D303=1, "extra", "ignore"))</f>
        <v>ignore</v>
      </c>
      <c r="E303" s="1" t="str">
        <f ca="1">IF(OR(procTags!E303="white",procTags!E303="yellow",procTags!E303="grey"),IF('Currently Exported 2'!E303=1, "have", "missing"),IF('Currently Exported 2'!E303=1, "extra", "ignore"))</f>
        <v>ignore</v>
      </c>
      <c r="F303" s="1" t="str">
        <f ca="1">IF(OR(procTags!F303="white",procTags!F303="yellow",procTags!F303="grey"),IF('Currently Exported 2'!F303=1, "have", "missing"),IF('Currently Exported 2'!F303=1, "extra", "ignore"))</f>
        <v>ignore</v>
      </c>
      <c r="G303" s="1" t="str">
        <f ca="1">IF(OR(procTags!G303="white",procTags!G303="yellow",procTags!G303="grey"),IF('Currently Exported 2'!G303=1, "have", "missing"),IF('Currently Exported 2'!G303=1, "extra", "ignore"))</f>
        <v>ignore</v>
      </c>
      <c r="H303" s="1" t="str">
        <f ca="1">IF(OR(procTags!H303="white",procTags!H303="yellow",procTags!H303="grey"),IF('Currently Exported 2'!H303=1, "have", "missing"),IF('Currently Exported 2'!H303=1, "extra", "ignore"))</f>
        <v>ignore</v>
      </c>
      <c r="I303" s="1" t="str">
        <f ca="1">IF(OR(procTags!I303="white",procTags!I303="yellow",procTags!I303="grey"),IF('Currently Exported 2'!I303=1, "have", "missing"),IF('Currently Exported 2'!I303=1, "extra", "ignore"))</f>
        <v>ignore</v>
      </c>
      <c r="J303" s="1" t="str">
        <f ca="1">IF(OR(procTags!J303="white",procTags!J303="yellow",procTags!J303="grey"),IF('Currently Exported 2'!J303=1, "have", "missing"),IF('Currently Exported 2'!J303=1, "extra", "ignore"))</f>
        <v>ignore</v>
      </c>
      <c r="K303" s="1" t="str">
        <f ca="1">IF(OR(procTags!K303="white",procTags!K303="yellow",procTags!K303="grey"),IF('Currently Exported 2'!K303=1, "have", "missing"),IF('Currently Exported 2'!K303=1, "extra", "ignore"))</f>
        <v>ignore</v>
      </c>
      <c r="L303" s="1" t="str">
        <f ca="1">IF(OR(procTags!L303="white",procTags!L303="yellow",procTags!L303="grey"),IF('Currently Exported 2'!L303=1, "have", "missing"),IF('Currently Exported 2'!L303=1, "extra", "ignore"))</f>
        <v>ignore</v>
      </c>
      <c r="M303" s="1" t="str">
        <f ca="1">IF(OR(procTags!M303="white",procTags!M303="yellow",procTags!M303="grey"),IF('Currently Exported 2'!M303=1, "have", "missing"),IF('Currently Exported 2'!M303=1, "extra", "ignore"))</f>
        <v>ignore</v>
      </c>
      <c r="N303" s="1" t="str">
        <f ca="1">IF(OR(procTags!N303="white",procTags!N303="yellow",procTags!N303="grey"),IF('Currently Exported 2'!N303=1, "have", "missing"),IF('Currently Exported 2'!N303=1, "extra", "ignore"))</f>
        <v>ignore</v>
      </c>
      <c r="O303" s="1" t="str">
        <f ca="1">IF(OR(procTags!O303="white",procTags!O303="yellow",procTags!O303="grey"),IF('Currently Exported 2'!O303=1, "have", "missing"),IF('Currently Exported 2'!O303=1, "extra", "ignore"))</f>
        <v>ignore</v>
      </c>
      <c r="P303" s="1" t="str">
        <f ca="1">IF(OR(procTags!P303="white",procTags!P303="yellow",procTags!P303="grey"),IF('Currently Exported 2'!P303=1, "have", "missing"),IF('Currently Exported 2'!P303=1, "extra", "ignore"))</f>
        <v>ignore</v>
      </c>
    </row>
    <row r="304" spans="1:16" x14ac:dyDescent="0.2">
      <c r="A304" s="1" t="str">
        <f ca="1">IFERROR(__xludf.DUMMYFUNCTION("""COMPUTED_VALUE"""),"tmp_ambient\bit1")</f>
        <v>tmp_ambient\bit1</v>
      </c>
      <c r="B304" s="1" t="str">
        <f ca="1">IF(OR(procTags!B304="white",procTags!B304="yellow",procTags!B304="grey"),IF('Currently Exported 2'!B304=1, "have", "missing"),IF('Currently Exported 2'!B304=1, "extra", "ignore"))</f>
        <v>ignore</v>
      </c>
      <c r="C304" s="1" t="str">
        <f ca="1">IF(OR(procTags!C304="white",procTags!C304="yellow",procTags!C304="grey"),IF('Currently Exported 2'!C304=1, "have", "missing"),IF('Currently Exported 2'!C304=1, "extra", "ignore"))</f>
        <v>ignore</v>
      </c>
      <c r="D304" s="1" t="str">
        <f ca="1">IF(OR(procTags!D304="white",procTags!D304="yellow",procTags!D304="grey"),IF('Currently Exported 2'!D304=1, "have", "missing"),IF('Currently Exported 2'!D304=1, "extra", "ignore"))</f>
        <v>ignore</v>
      </c>
      <c r="E304" s="1" t="str">
        <f ca="1">IF(OR(procTags!E304="white",procTags!E304="yellow",procTags!E304="grey"),IF('Currently Exported 2'!E304=1, "have", "missing"),IF('Currently Exported 2'!E304=1, "extra", "ignore"))</f>
        <v>ignore</v>
      </c>
      <c r="F304" s="1" t="str">
        <f ca="1">IF(OR(procTags!F304="white",procTags!F304="yellow",procTags!F304="grey"),IF('Currently Exported 2'!F304=1, "have", "missing"),IF('Currently Exported 2'!F304=1, "extra", "ignore"))</f>
        <v>ignore</v>
      </c>
      <c r="G304" s="1" t="str">
        <f ca="1">IF(OR(procTags!G304="white",procTags!G304="yellow",procTags!G304="grey"),IF('Currently Exported 2'!G304=1, "have", "missing"),IF('Currently Exported 2'!G304=1, "extra", "ignore"))</f>
        <v>ignore</v>
      </c>
      <c r="H304" s="1" t="str">
        <f ca="1">IF(OR(procTags!H304="white",procTags!H304="yellow",procTags!H304="grey"),IF('Currently Exported 2'!H304=1, "have", "missing"),IF('Currently Exported 2'!H304=1, "extra", "ignore"))</f>
        <v>ignore</v>
      </c>
      <c r="I304" s="1" t="str">
        <f ca="1">IF(OR(procTags!I304="white",procTags!I304="yellow",procTags!I304="grey"),IF('Currently Exported 2'!I304=1, "have", "missing"),IF('Currently Exported 2'!I304=1, "extra", "ignore"))</f>
        <v>ignore</v>
      </c>
      <c r="J304" s="1" t="str">
        <f ca="1">IF(OR(procTags!J304="white",procTags!J304="yellow",procTags!J304="grey"),IF('Currently Exported 2'!J304=1, "have", "missing"),IF('Currently Exported 2'!J304=1, "extra", "ignore"))</f>
        <v>ignore</v>
      </c>
      <c r="K304" s="1" t="str">
        <f ca="1">IF(OR(procTags!K304="white",procTags!K304="yellow",procTags!K304="grey"),IF('Currently Exported 2'!K304=1, "have", "missing"),IF('Currently Exported 2'!K304=1, "extra", "ignore"))</f>
        <v>ignore</v>
      </c>
      <c r="L304" s="1" t="str">
        <f ca="1">IF(OR(procTags!L304="white",procTags!L304="yellow",procTags!L304="grey"),IF('Currently Exported 2'!L304=1, "have", "missing"),IF('Currently Exported 2'!L304=1, "extra", "ignore"))</f>
        <v>ignore</v>
      </c>
      <c r="M304" s="1" t="str">
        <f ca="1">IF(OR(procTags!M304="white",procTags!M304="yellow",procTags!M304="grey"),IF('Currently Exported 2'!M304=1, "have", "missing"),IF('Currently Exported 2'!M304=1, "extra", "ignore"))</f>
        <v>ignore</v>
      </c>
      <c r="N304" s="1" t="str">
        <f ca="1">IF(OR(procTags!N304="white",procTags!N304="yellow",procTags!N304="grey"),IF('Currently Exported 2'!N304=1, "have", "missing"),IF('Currently Exported 2'!N304=1, "extra", "ignore"))</f>
        <v>ignore</v>
      </c>
      <c r="O304" s="1" t="str">
        <f ca="1">IF(OR(procTags!O304="white",procTags!O304="yellow",procTags!O304="grey"),IF('Currently Exported 2'!O304=1, "have", "missing"),IF('Currently Exported 2'!O304=1, "extra", "ignore"))</f>
        <v>ignore</v>
      </c>
      <c r="P304" s="1" t="str">
        <f ca="1">IF(OR(procTags!P304="white",procTags!P304="yellow",procTags!P304="grey"),IF('Currently Exported 2'!P304=1, "have", "missing"),IF('Currently Exported 2'!P304=1, "extra", "ignore"))</f>
        <v>ignore</v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>
        <f ca="1">IF(OR(procTags!B305="white",procTags!B305="yellow",procTags!B305="grey"),IF('Currently Exported 2'!B305=1, "have", "missing"),IF('Currently Exported 2'!B305=1, "extra", "ignore"))</f>
        <v>ignore</v>
      </c>
      <c r="C305" s="1" t="str">
        <f ca="1">IF(OR(procTags!C305="white",procTags!C305="yellow",procTags!C305="grey"),IF('Currently Exported 2'!C305=1, "have", "missing"),IF('Currently Exported 2'!C305=1, "extra", "ignore"))</f>
        <v>ignore</v>
      </c>
      <c r="D305" s="1" t="str">
        <f ca="1">IF(OR(procTags!D305="white",procTags!D305="yellow",procTags!D305="grey"),IF('Currently Exported 2'!D305=1, "have", "missing"),IF('Currently Exported 2'!D305=1, "extra", "ignore"))</f>
        <v>ignore</v>
      </c>
      <c r="E305" s="1" t="str">
        <f ca="1">IF(OR(procTags!E305="white",procTags!E305="yellow",procTags!E305="grey"),IF('Currently Exported 2'!E305=1, "have", "missing"),IF('Currently Exported 2'!E305=1, "extra", "ignore"))</f>
        <v>ignore</v>
      </c>
      <c r="F305" s="1" t="str">
        <f ca="1">IF(OR(procTags!F305="white",procTags!F305="yellow",procTags!F305="grey"),IF('Currently Exported 2'!F305=1, "have", "missing"),IF('Currently Exported 2'!F305=1, "extra", "ignore"))</f>
        <v>ignore</v>
      </c>
      <c r="G305" s="1" t="str">
        <f ca="1">IF(OR(procTags!G305="white",procTags!G305="yellow",procTags!G305="grey"),IF('Currently Exported 2'!G305=1, "have", "missing"),IF('Currently Exported 2'!G305=1, "extra", "ignore"))</f>
        <v>ignore</v>
      </c>
      <c r="H305" s="1" t="str">
        <f ca="1">IF(OR(procTags!H305="white",procTags!H305="yellow",procTags!H305="grey"),IF('Currently Exported 2'!H305=1, "have", "missing"),IF('Currently Exported 2'!H305=1, "extra", "ignore"))</f>
        <v>ignore</v>
      </c>
      <c r="I305" s="1" t="str">
        <f ca="1">IF(OR(procTags!I305="white",procTags!I305="yellow",procTags!I305="grey"),IF('Currently Exported 2'!I305=1, "have", "missing"),IF('Currently Exported 2'!I305=1, "extra", "ignore"))</f>
        <v>ignore</v>
      </c>
      <c r="J305" s="1" t="str">
        <f ca="1">IF(OR(procTags!J305="white",procTags!J305="yellow",procTags!J305="grey"),IF('Currently Exported 2'!J305=1, "have", "missing"),IF('Currently Exported 2'!J305=1, "extra", "ignore"))</f>
        <v>ignore</v>
      </c>
      <c r="K305" s="1" t="str">
        <f ca="1">IF(OR(procTags!K305="white",procTags!K305="yellow",procTags!K305="grey"),IF('Currently Exported 2'!K305=1, "have", "missing"),IF('Currently Exported 2'!K305=1, "extra", "ignore"))</f>
        <v>ignore</v>
      </c>
      <c r="L305" s="1" t="str">
        <f ca="1">IF(OR(procTags!L305="white",procTags!L305="yellow",procTags!L305="grey"),IF('Currently Exported 2'!L305=1, "have", "missing"),IF('Currently Exported 2'!L305=1, "extra", "ignore"))</f>
        <v>ignore</v>
      </c>
      <c r="M305" s="1" t="str">
        <f ca="1">IF(OR(procTags!M305="white",procTags!M305="yellow",procTags!M305="grey"),IF('Currently Exported 2'!M305=1, "have", "missing"),IF('Currently Exported 2'!M305=1, "extra", "ignore"))</f>
        <v>ignore</v>
      </c>
      <c r="N305" s="1" t="str">
        <f ca="1">IF(OR(procTags!N305="white",procTags!N305="yellow",procTags!N305="grey"),IF('Currently Exported 2'!N305=1, "have", "missing"),IF('Currently Exported 2'!N305=1, "extra", "ignore"))</f>
        <v>ignore</v>
      </c>
      <c r="O305" s="1" t="str">
        <f ca="1">IF(OR(procTags!O305="white",procTags!O305="yellow",procTags!O305="grey"),IF('Currently Exported 2'!O305=1, "have", "missing"),IF('Currently Exported 2'!O305=1, "extra", "ignore"))</f>
        <v>ignore</v>
      </c>
      <c r="P305" s="1" t="str">
        <f ca="1">IF(OR(procTags!P305="white",procTags!P305="yellow",procTags!P305="grey"),IF('Currently Exported 2'!P305=1, "have", "missing"),IF('Currently Exported 2'!P305=1, "extra", "ignore"))</f>
        <v>ignore</v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>
        <f ca="1">IF(OR(procTags!B306="white",procTags!B306="yellow",procTags!B306="grey"),IF('Currently Exported 2'!B306=1, "have", "missing"),IF('Currently Exported 2'!B306=1, "extra", "ignore"))</f>
        <v>ignore</v>
      </c>
      <c r="C306" s="1" t="str">
        <f ca="1">IF(OR(procTags!C306="white",procTags!C306="yellow",procTags!C306="grey"),IF('Currently Exported 2'!C306=1, "have", "missing"),IF('Currently Exported 2'!C306=1, "extra", "ignore"))</f>
        <v>ignore</v>
      </c>
      <c r="D306" s="1" t="str">
        <f ca="1">IF(OR(procTags!D306="white",procTags!D306="yellow",procTags!D306="grey"),IF('Currently Exported 2'!D306=1, "have", "missing"),IF('Currently Exported 2'!D306=1, "extra", "ignore"))</f>
        <v>ignore</v>
      </c>
      <c r="E306" s="1" t="str">
        <f ca="1">IF(OR(procTags!E306="white",procTags!E306="yellow",procTags!E306="grey"),IF('Currently Exported 2'!E306=1, "have", "missing"),IF('Currently Exported 2'!E306=1, "extra", "ignore"))</f>
        <v>ignore</v>
      </c>
      <c r="F306" s="1" t="str">
        <f ca="1">IF(OR(procTags!F306="white",procTags!F306="yellow",procTags!F306="grey"),IF('Currently Exported 2'!F306=1, "have", "missing"),IF('Currently Exported 2'!F306=1, "extra", "ignore"))</f>
        <v>ignore</v>
      </c>
      <c r="G306" s="1" t="str">
        <f ca="1">IF(OR(procTags!G306="white",procTags!G306="yellow",procTags!G306="grey"),IF('Currently Exported 2'!G306=1, "have", "missing"),IF('Currently Exported 2'!G306=1, "extra", "ignore"))</f>
        <v>ignore</v>
      </c>
      <c r="H306" s="1" t="str">
        <f ca="1">IF(OR(procTags!H306="white",procTags!H306="yellow",procTags!H306="grey"),IF('Currently Exported 2'!H306=1, "have", "missing"),IF('Currently Exported 2'!H306=1, "extra", "ignore"))</f>
        <v>ignore</v>
      </c>
      <c r="I306" s="1" t="str">
        <f ca="1">IF(OR(procTags!I306="white",procTags!I306="yellow",procTags!I306="grey"),IF('Currently Exported 2'!I306=1, "have", "missing"),IF('Currently Exported 2'!I306=1, "extra", "ignore"))</f>
        <v>ignore</v>
      </c>
      <c r="J306" s="1" t="str">
        <f ca="1">IF(OR(procTags!J306="white",procTags!J306="yellow",procTags!J306="grey"),IF('Currently Exported 2'!J306=1, "have", "missing"),IF('Currently Exported 2'!J306=1, "extra", "ignore"))</f>
        <v>ignore</v>
      </c>
      <c r="K306" s="1" t="str">
        <f ca="1">IF(OR(procTags!K306="white",procTags!K306="yellow",procTags!K306="grey"),IF('Currently Exported 2'!K306=1, "have", "missing"),IF('Currently Exported 2'!K306=1, "extra", "ignore"))</f>
        <v>ignore</v>
      </c>
      <c r="L306" s="1" t="str">
        <f ca="1">IF(OR(procTags!L306="white",procTags!L306="yellow",procTags!L306="grey"),IF('Currently Exported 2'!L306=1, "have", "missing"),IF('Currently Exported 2'!L306=1, "extra", "ignore"))</f>
        <v>ignore</v>
      </c>
      <c r="M306" s="1" t="str">
        <f ca="1">IF(OR(procTags!M306="white",procTags!M306="yellow",procTags!M306="grey"),IF('Currently Exported 2'!M306=1, "have", "missing"),IF('Currently Exported 2'!M306=1, "extra", "ignore"))</f>
        <v>ignore</v>
      </c>
      <c r="N306" s="1" t="str">
        <f ca="1">IF(OR(procTags!N306="white",procTags!N306="yellow",procTags!N306="grey"),IF('Currently Exported 2'!N306=1, "have", "missing"),IF('Currently Exported 2'!N306=1, "extra", "ignore"))</f>
        <v>ignore</v>
      </c>
      <c r="O306" s="1" t="str">
        <f ca="1">IF(OR(procTags!O306="white",procTags!O306="yellow",procTags!O306="grey"),IF('Currently Exported 2'!O306=1, "have", "missing"),IF('Currently Exported 2'!O306=1, "extra", "ignore"))</f>
        <v>ignore</v>
      </c>
      <c r="P306" s="1" t="str">
        <f ca="1">IF(OR(procTags!P306="white",procTags!P306="yellow",procTags!P306="grey"),IF('Currently Exported 2'!P306=1, "have", "missing"),IF('Currently Exported 2'!P306=1, "extra", "ignore"))</f>
        <v>ignore</v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>
        <f ca="1">IF(OR(procTags!B307="white",procTags!B307="yellow",procTags!B307="grey"),IF('Currently Exported 2'!B307=1, "have", "missing"),IF('Currently Exported 2'!B307=1, "extra", "ignore"))</f>
        <v>ignore</v>
      </c>
      <c r="C307" s="1" t="str">
        <f ca="1">IF(OR(procTags!C307="white",procTags!C307="yellow",procTags!C307="grey"),IF('Currently Exported 2'!C307=1, "have", "missing"),IF('Currently Exported 2'!C307=1, "extra", "ignore"))</f>
        <v>ignore</v>
      </c>
      <c r="D307" s="1" t="str">
        <f ca="1">IF(OR(procTags!D307="white",procTags!D307="yellow",procTags!D307="grey"),IF('Currently Exported 2'!D307=1, "have", "missing"),IF('Currently Exported 2'!D307=1, "extra", "ignore"))</f>
        <v>ignore</v>
      </c>
      <c r="E307" s="1" t="str">
        <f ca="1">IF(OR(procTags!E307="white",procTags!E307="yellow",procTags!E307="grey"),IF('Currently Exported 2'!E307=1, "have", "missing"),IF('Currently Exported 2'!E307=1, "extra", "ignore"))</f>
        <v>ignore</v>
      </c>
      <c r="F307" s="1" t="str">
        <f ca="1">IF(OR(procTags!F307="white",procTags!F307="yellow",procTags!F307="grey"),IF('Currently Exported 2'!F307=1, "have", "missing"),IF('Currently Exported 2'!F307=1, "extra", "ignore"))</f>
        <v>ignore</v>
      </c>
      <c r="G307" s="1" t="str">
        <f ca="1">IF(OR(procTags!G307="white",procTags!G307="yellow",procTags!G307="grey"),IF('Currently Exported 2'!G307=1, "have", "missing"),IF('Currently Exported 2'!G307=1, "extra", "ignore"))</f>
        <v>ignore</v>
      </c>
      <c r="H307" s="1" t="str">
        <f ca="1">IF(OR(procTags!H307="white",procTags!H307="yellow",procTags!H307="grey"),IF('Currently Exported 2'!H307=1, "have", "missing"),IF('Currently Exported 2'!H307=1, "extra", "ignore"))</f>
        <v>ignore</v>
      </c>
      <c r="I307" s="1" t="str">
        <f ca="1">IF(OR(procTags!I307="white",procTags!I307="yellow",procTags!I307="grey"),IF('Currently Exported 2'!I307=1, "have", "missing"),IF('Currently Exported 2'!I307=1, "extra", "ignore"))</f>
        <v>ignore</v>
      </c>
      <c r="J307" s="1" t="str">
        <f ca="1">IF(OR(procTags!J307="white",procTags!J307="yellow",procTags!J307="grey"),IF('Currently Exported 2'!J307=1, "have", "missing"),IF('Currently Exported 2'!J307=1, "extra", "ignore"))</f>
        <v>ignore</v>
      </c>
      <c r="K307" s="1" t="str">
        <f ca="1">IF(OR(procTags!K307="white",procTags!K307="yellow",procTags!K307="grey"),IF('Currently Exported 2'!K307=1, "have", "missing"),IF('Currently Exported 2'!K307=1, "extra", "ignore"))</f>
        <v>ignore</v>
      </c>
      <c r="L307" s="1" t="str">
        <f ca="1">IF(OR(procTags!L307="white",procTags!L307="yellow",procTags!L307="grey"),IF('Currently Exported 2'!L307=1, "have", "missing"),IF('Currently Exported 2'!L307=1, "extra", "ignore"))</f>
        <v>ignore</v>
      </c>
      <c r="M307" s="1" t="str">
        <f ca="1">IF(OR(procTags!M307="white",procTags!M307="yellow",procTags!M307="grey"),IF('Currently Exported 2'!M307=1, "have", "missing"),IF('Currently Exported 2'!M307=1, "extra", "ignore"))</f>
        <v>ignore</v>
      </c>
      <c r="N307" s="1" t="str">
        <f ca="1">IF(OR(procTags!N307="white",procTags!N307="yellow",procTags!N307="grey"),IF('Currently Exported 2'!N307=1, "have", "missing"),IF('Currently Exported 2'!N307=1, "extra", "ignore"))</f>
        <v>ignore</v>
      </c>
      <c r="O307" s="1" t="str">
        <f ca="1">IF(OR(procTags!O307="white",procTags!O307="yellow",procTags!O307="grey"),IF('Currently Exported 2'!O307=1, "have", "missing"),IF('Currently Exported 2'!O307=1, "extra", "ignore"))</f>
        <v>ignore</v>
      </c>
      <c r="P307" s="1" t="str">
        <f ca="1">IF(OR(procTags!P307="white",procTags!P307="yellow",procTags!P307="grey"),IF('Currently Exported 2'!P307=1, "have", "missing"),IF('Currently Exported 2'!P307=1, "extra", "ignore"))</f>
        <v>ignore</v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>
        <f ca="1">IF(OR(procTags!B308="white",procTags!B308="yellow",procTags!B308="grey"),IF('Currently Exported 2'!B308=1, "have", "missing"),IF('Currently Exported 2'!B308=1, "extra", "ignore"))</f>
        <v>ignore</v>
      </c>
      <c r="C308" s="1" t="str">
        <f ca="1">IF(OR(procTags!C308="white",procTags!C308="yellow",procTags!C308="grey"),IF('Currently Exported 2'!C308=1, "have", "missing"),IF('Currently Exported 2'!C308=1, "extra", "ignore"))</f>
        <v>ignore</v>
      </c>
      <c r="D308" s="1" t="str">
        <f ca="1">IF(OR(procTags!D308="white",procTags!D308="yellow",procTags!D308="grey"),IF('Currently Exported 2'!D308=1, "have", "missing"),IF('Currently Exported 2'!D308=1, "extra", "ignore"))</f>
        <v>ignore</v>
      </c>
      <c r="E308" s="1" t="str">
        <f ca="1">IF(OR(procTags!E308="white",procTags!E308="yellow",procTags!E308="grey"),IF('Currently Exported 2'!E308=1, "have", "missing"),IF('Currently Exported 2'!E308=1, "extra", "ignore"))</f>
        <v>ignore</v>
      </c>
      <c r="F308" s="1" t="str">
        <f ca="1">IF(OR(procTags!F308="white",procTags!F308="yellow",procTags!F308="grey"),IF('Currently Exported 2'!F308=1, "have", "missing"),IF('Currently Exported 2'!F308=1, "extra", "ignore"))</f>
        <v>ignore</v>
      </c>
      <c r="G308" s="1" t="str">
        <f ca="1">IF(OR(procTags!G308="white",procTags!G308="yellow",procTags!G308="grey"),IF('Currently Exported 2'!G308=1, "have", "missing"),IF('Currently Exported 2'!G308=1, "extra", "ignore"))</f>
        <v>ignore</v>
      </c>
      <c r="H308" s="1" t="str">
        <f ca="1">IF(OR(procTags!H308="white",procTags!H308="yellow",procTags!H308="grey"),IF('Currently Exported 2'!H308=1, "have", "missing"),IF('Currently Exported 2'!H308=1, "extra", "ignore"))</f>
        <v>ignore</v>
      </c>
      <c r="I308" s="1" t="str">
        <f ca="1">IF(OR(procTags!I308="white",procTags!I308="yellow",procTags!I308="grey"),IF('Currently Exported 2'!I308=1, "have", "missing"),IF('Currently Exported 2'!I308=1, "extra", "ignore"))</f>
        <v>ignore</v>
      </c>
      <c r="J308" s="1" t="str">
        <f ca="1">IF(OR(procTags!J308="white",procTags!J308="yellow",procTags!J308="grey"),IF('Currently Exported 2'!J308=1, "have", "missing"),IF('Currently Exported 2'!J308=1, "extra", "ignore"))</f>
        <v>ignore</v>
      </c>
      <c r="K308" s="1" t="str">
        <f ca="1">IF(OR(procTags!K308="white",procTags!K308="yellow",procTags!K308="grey"),IF('Currently Exported 2'!K308=1, "have", "missing"),IF('Currently Exported 2'!K308=1, "extra", "ignore"))</f>
        <v>ignore</v>
      </c>
      <c r="L308" s="1" t="str">
        <f ca="1">IF(OR(procTags!L308="white",procTags!L308="yellow",procTags!L308="grey"),IF('Currently Exported 2'!L308=1, "have", "missing"),IF('Currently Exported 2'!L308=1, "extra", "ignore"))</f>
        <v>ignore</v>
      </c>
      <c r="M308" s="1" t="str">
        <f ca="1">IF(OR(procTags!M308="white",procTags!M308="yellow",procTags!M308="grey"),IF('Currently Exported 2'!M308=1, "have", "missing"),IF('Currently Exported 2'!M308=1, "extra", "ignore"))</f>
        <v>ignore</v>
      </c>
      <c r="N308" s="1" t="str">
        <f ca="1">IF(OR(procTags!N308="white",procTags!N308="yellow",procTags!N308="grey"),IF('Currently Exported 2'!N308=1, "have", "missing"),IF('Currently Exported 2'!N308=1, "extra", "ignore"))</f>
        <v>ignore</v>
      </c>
      <c r="O308" s="1" t="str">
        <f ca="1">IF(OR(procTags!O308="white",procTags!O308="yellow",procTags!O308="grey"),IF('Currently Exported 2'!O308=1, "have", "missing"),IF('Currently Exported 2'!O308=1, "extra", "ignore"))</f>
        <v>ignore</v>
      </c>
      <c r="P308" s="1" t="str">
        <f ca="1">IF(OR(procTags!P308="white",procTags!P308="yellow",procTags!P308="grey"),IF('Currently Exported 2'!P308=1, "have", "missing"),IF('Currently Exported 2'!P308=1, "extra", "ignore"))</f>
        <v>ignore</v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>
        <f ca="1">IF(OR(procTags!B309="white",procTags!B309="yellow",procTags!B309="grey"),IF('Currently Exported 2'!B309=1, "have", "missing"),IF('Currently Exported 2'!B309=1, "extra", "ignore"))</f>
        <v>ignore</v>
      </c>
      <c r="C309" s="1" t="str">
        <f ca="1">IF(OR(procTags!C309="white",procTags!C309="yellow",procTags!C309="grey"),IF('Currently Exported 2'!C309=1, "have", "missing"),IF('Currently Exported 2'!C309=1, "extra", "ignore"))</f>
        <v>ignore</v>
      </c>
      <c r="D309" s="1" t="str">
        <f ca="1">IF(OR(procTags!D309="white",procTags!D309="yellow",procTags!D309="grey"),IF('Currently Exported 2'!D309=1, "have", "missing"),IF('Currently Exported 2'!D309=1, "extra", "ignore"))</f>
        <v>ignore</v>
      </c>
      <c r="E309" s="1" t="str">
        <f ca="1">IF(OR(procTags!E309="white",procTags!E309="yellow",procTags!E309="grey"),IF('Currently Exported 2'!E309=1, "have", "missing"),IF('Currently Exported 2'!E309=1, "extra", "ignore"))</f>
        <v>ignore</v>
      </c>
      <c r="F309" s="1" t="str">
        <f ca="1">IF(OR(procTags!F309="white",procTags!F309="yellow",procTags!F309="grey"),IF('Currently Exported 2'!F309=1, "have", "missing"),IF('Currently Exported 2'!F309=1, "extra", "ignore"))</f>
        <v>ignore</v>
      </c>
      <c r="G309" s="1" t="str">
        <f ca="1">IF(OR(procTags!G309="white",procTags!G309="yellow",procTags!G309="grey"),IF('Currently Exported 2'!G309=1, "have", "missing"),IF('Currently Exported 2'!G309=1, "extra", "ignore"))</f>
        <v>ignore</v>
      </c>
      <c r="H309" s="1" t="str">
        <f ca="1">IF(OR(procTags!H309="white",procTags!H309="yellow",procTags!H309="grey"),IF('Currently Exported 2'!H309=1, "have", "missing"),IF('Currently Exported 2'!H309=1, "extra", "ignore"))</f>
        <v>ignore</v>
      </c>
      <c r="I309" s="1" t="str">
        <f ca="1">IF(OR(procTags!I309="white",procTags!I309="yellow",procTags!I309="grey"),IF('Currently Exported 2'!I309=1, "have", "missing"),IF('Currently Exported 2'!I309=1, "extra", "ignore"))</f>
        <v>ignore</v>
      </c>
      <c r="J309" s="1" t="str">
        <f ca="1">IF(OR(procTags!J309="white",procTags!J309="yellow",procTags!J309="grey"),IF('Currently Exported 2'!J309=1, "have", "missing"),IF('Currently Exported 2'!J309=1, "extra", "ignore"))</f>
        <v>ignore</v>
      </c>
      <c r="K309" s="1" t="str">
        <f ca="1">IF(OR(procTags!K309="white",procTags!K309="yellow",procTags!K309="grey"),IF('Currently Exported 2'!K309=1, "have", "missing"),IF('Currently Exported 2'!K309=1, "extra", "ignore"))</f>
        <v>ignore</v>
      </c>
      <c r="L309" s="1" t="str">
        <f ca="1">IF(OR(procTags!L309="white",procTags!L309="yellow",procTags!L309="grey"),IF('Currently Exported 2'!L309=1, "have", "missing"),IF('Currently Exported 2'!L309=1, "extra", "ignore"))</f>
        <v>ignore</v>
      </c>
      <c r="M309" s="1" t="str">
        <f ca="1">IF(OR(procTags!M309="white",procTags!M309="yellow",procTags!M309="grey"),IF('Currently Exported 2'!M309=1, "have", "missing"),IF('Currently Exported 2'!M309=1, "extra", "ignore"))</f>
        <v>ignore</v>
      </c>
      <c r="N309" s="1" t="str">
        <f ca="1">IF(OR(procTags!N309="white",procTags!N309="yellow",procTags!N309="grey"),IF('Currently Exported 2'!N309=1, "have", "missing"),IF('Currently Exported 2'!N309=1, "extra", "ignore"))</f>
        <v>ignore</v>
      </c>
      <c r="O309" s="1" t="str">
        <f ca="1">IF(OR(procTags!O309="white",procTags!O309="yellow",procTags!O309="grey"),IF('Currently Exported 2'!O309=1, "have", "missing"),IF('Currently Exported 2'!O309=1, "extra", "ignore"))</f>
        <v>ignore</v>
      </c>
      <c r="P309" s="1" t="str">
        <f ca="1">IF(OR(procTags!P309="white",procTags!P309="yellow",procTags!P309="grey"),IF('Currently Exported 2'!P309=1, "have", "missing"),IF('Currently Exported 2'!P309=1, "extra", "ignore"))</f>
        <v>ignore</v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>
        <f ca="1">IF(OR(procTags!B310="white",procTags!B310="yellow",procTags!B310="grey"),IF('Currently Exported 2'!B310=1, "have", "missing"),IF('Currently Exported 2'!B310=1, "extra", "ignore"))</f>
        <v>ignore</v>
      </c>
      <c r="C310" s="1" t="str">
        <f ca="1">IF(OR(procTags!C310="white",procTags!C310="yellow",procTags!C310="grey"),IF('Currently Exported 2'!C310=1, "have", "missing"),IF('Currently Exported 2'!C310=1, "extra", "ignore"))</f>
        <v>ignore</v>
      </c>
      <c r="D310" s="1" t="str">
        <f ca="1">IF(OR(procTags!D310="white",procTags!D310="yellow",procTags!D310="grey"),IF('Currently Exported 2'!D310=1, "have", "missing"),IF('Currently Exported 2'!D310=1, "extra", "ignore"))</f>
        <v>ignore</v>
      </c>
      <c r="E310" s="1" t="str">
        <f ca="1">IF(OR(procTags!E310="white",procTags!E310="yellow",procTags!E310="grey"),IF('Currently Exported 2'!E310=1, "have", "missing"),IF('Currently Exported 2'!E310=1, "extra", "ignore"))</f>
        <v>ignore</v>
      </c>
      <c r="F310" s="1" t="str">
        <f ca="1">IF(OR(procTags!F310="white",procTags!F310="yellow",procTags!F310="grey"),IF('Currently Exported 2'!F310=1, "have", "missing"),IF('Currently Exported 2'!F310=1, "extra", "ignore"))</f>
        <v>ignore</v>
      </c>
      <c r="G310" s="1" t="str">
        <f ca="1">IF(OR(procTags!G310="white",procTags!G310="yellow",procTags!G310="grey"),IF('Currently Exported 2'!G310=1, "have", "missing"),IF('Currently Exported 2'!G310=1, "extra", "ignore"))</f>
        <v>ignore</v>
      </c>
      <c r="H310" s="1" t="str">
        <f ca="1">IF(OR(procTags!H310="white",procTags!H310="yellow",procTags!H310="grey"),IF('Currently Exported 2'!H310=1, "have", "missing"),IF('Currently Exported 2'!H310=1, "extra", "ignore"))</f>
        <v>ignore</v>
      </c>
      <c r="I310" s="1" t="str">
        <f ca="1">IF(OR(procTags!I310="white",procTags!I310="yellow",procTags!I310="grey"),IF('Currently Exported 2'!I310=1, "have", "missing"),IF('Currently Exported 2'!I310=1, "extra", "ignore"))</f>
        <v>ignore</v>
      </c>
      <c r="J310" s="1" t="str">
        <f ca="1">IF(OR(procTags!J310="white",procTags!J310="yellow",procTags!J310="grey"),IF('Currently Exported 2'!J310=1, "have", "missing"),IF('Currently Exported 2'!J310=1, "extra", "ignore"))</f>
        <v>ignore</v>
      </c>
      <c r="K310" s="1" t="str">
        <f ca="1">IF(OR(procTags!K310="white",procTags!K310="yellow",procTags!K310="grey"),IF('Currently Exported 2'!K310=1, "have", "missing"),IF('Currently Exported 2'!K310=1, "extra", "ignore"))</f>
        <v>ignore</v>
      </c>
      <c r="L310" s="1" t="str">
        <f ca="1">IF(OR(procTags!L310="white",procTags!L310="yellow",procTags!L310="grey"),IF('Currently Exported 2'!L310=1, "have", "missing"),IF('Currently Exported 2'!L310=1, "extra", "ignore"))</f>
        <v>ignore</v>
      </c>
      <c r="M310" s="1" t="str">
        <f ca="1">IF(OR(procTags!M310="white",procTags!M310="yellow",procTags!M310="grey"),IF('Currently Exported 2'!M310=1, "have", "missing"),IF('Currently Exported 2'!M310=1, "extra", "ignore"))</f>
        <v>ignore</v>
      </c>
      <c r="N310" s="1" t="str">
        <f ca="1">IF(OR(procTags!N310="white",procTags!N310="yellow",procTags!N310="grey"),IF('Currently Exported 2'!N310=1, "have", "missing"),IF('Currently Exported 2'!N310=1, "extra", "ignore"))</f>
        <v>ignore</v>
      </c>
      <c r="O310" s="1" t="str">
        <f ca="1">IF(OR(procTags!O310="white",procTags!O310="yellow",procTags!O310="grey"),IF('Currently Exported 2'!O310=1, "have", "missing"),IF('Currently Exported 2'!O310=1, "extra", "ignore"))</f>
        <v>ignore</v>
      </c>
      <c r="P310" s="1" t="str">
        <f ca="1">IF(OR(procTags!P310="white",procTags!P310="yellow",procTags!P310="grey"),IF('Currently Exported 2'!P310=1, "have", "missing"),IF('Currently Exported 2'!P310=1, "extra", "ignore"))</f>
        <v>ignore</v>
      </c>
    </row>
    <row r="311" spans="1:16" x14ac:dyDescent="0.2">
      <c r="A311" s="1" t="str">
        <f ca="1">IFERROR(__xludf.DUMMYFUNCTION("""COMPUTED_VALUE"""),"tmp_ambient\bit2")</f>
        <v>tmp_ambient\bit2</v>
      </c>
      <c r="B311" s="1" t="str">
        <f ca="1">IF(OR(procTags!B311="white",procTags!B311="yellow",procTags!B311="grey"),IF('Currently Exported 2'!B311=1, "have", "missing"),IF('Currently Exported 2'!B311=1, "extra", "ignore"))</f>
        <v>ignore</v>
      </c>
      <c r="C311" s="1" t="str">
        <f ca="1">IF(OR(procTags!C311="white",procTags!C311="yellow",procTags!C311="grey"),IF('Currently Exported 2'!C311=1, "have", "missing"),IF('Currently Exported 2'!C311=1, "extra", "ignore"))</f>
        <v>ignore</v>
      </c>
      <c r="D311" s="1" t="str">
        <f ca="1">IF(OR(procTags!D311="white",procTags!D311="yellow",procTags!D311="grey"),IF('Currently Exported 2'!D311=1, "have", "missing"),IF('Currently Exported 2'!D311=1, "extra", "ignore"))</f>
        <v>ignore</v>
      </c>
      <c r="E311" s="1" t="str">
        <f ca="1">IF(OR(procTags!E311="white",procTags!E311="yellow",procTags!E311="grey"),IF('Currently Exported 2'!E311=1, "have", "missing"),IF('Currently Exported 2'!E311=1, "extra", "ignore"))</f>
        <v>ignore</v>
      </c>
      <c r="F311" s="1" t="str">
        <f ca="1">IF(OR(procTags!F311="white",procTags!F311="yellow",procTags!F311="grey"),IF('Currently Exported 2'!F311=1, "have", "missing"),IF('Currently Exported 2'!F311=1, "extra", "ignore"))</f>
        <v>ignore</v>
      </c>
      <c r="G311" s="1" t="str">
        <f ca="1">IF(OR(procTags!G311="white",procTags!G311="yellow",procTags!G311="grey"),IF('Currently Exported 2'!G311=1, "have", "missing"),IF('Currently Exported 2'!G311=1, "extra", "ignore"))</f>
        <v>ignore</v>
      </c>
      <c r="H311" s="1" t="str">
        <f ca="1">IF(OR(procTags!H311="white",procTags!H311="yellow",procTags!H311="grey"),IF('Currently Exported 2'!H311=1, "have", "missing"),IF('Currently Exported 2'!H311=1, "extra", "ignore"))</f>
        <v>ignore</v>
      </c>
      <c r="I311" s="1" t="str">
        <f ca="1">IF(OR(procTags!I311="white",procTags!I311="yellow",procTags!I311="grey"),IF('Currently Exported 2'!I311=1, "have", "missing"),IF('Currently Exported 2'!I311=1, "extra", "ignore"))</f>
        <v>ignore</v>
      </c>
      <c r="J311" s="1" t="str">
        <f ca="1">IF(OR(procTags!J311="white",procTags!J311="yellow",procTags!J311="grey"),IF('Currently Exported 2'!J311=1, "have", "missing"),IF('Currently Exported 2'!J311=1, "extra", "ignore"))</f>
        <v>ignore</v>
      </c>
      <c r="K311" s="1" t="str">
        <f ca="1">IF(OR(procTags!K311="white",procTags!K311="yellow",procTags!K311="grey"),IF('Currently Exported 2'!K311=1, "have", "missing"),IF('Currently Exported 2'!K311=1, "extra", "ignore"))</f>
        <v>ignore</v>
      </c>
      <c r="L311" s="1" t="str">
        <f ca="1">IF(OR(procTags!L311="white",procTags!L311="yellow",procTags!L311="grey"),IF('Currently Exported 2'!L311=1, "have", "missing"),IF('Currently Exported 2'!L311=1, "extra", "ignore"))</f>
        <v>ignore</v>
      </c>
      <c r="M311" s="1" t="str">
        <f ca="1">IF(OR(procTags!M311="white",procTags!M311="yellow",procTags!M311="grey"),IF('Currently Exported 2'!M311=1, "have", "missing"),IF('Currently Exported 2'!M311=1, "extra", "ignore"))</f>
        <v>ignore</v>
      </c>
      <c r="N311" s="1" t="str">
        <f ca="1">IF(OR(procTags!N311="white",procTags!N311="yellow",procTags!N311="grey"),IF('Currently Exported 2'!N311=1, "have", "missing"),IF('Currently Exported 2'!N311=1, "extra", "ignore"))</f>
        <v>ignore</v>
      </c>
      <c r="O311" s="1" t="str">
        <f ca="1">IF(OR(procTags!O311="white",procTags!O311="yellow",procTags!O311="grey"),IF('Currently Exported 2'!O311=1, "have", "missing"),IF('Currently Exported 2'!O311=1, "extra", "ignore"))</f>
        <v>ignore</v>
      </c>
      <c r="P311" s="1" t="str">
        <f ca="1">IF(OR(procTags!P311="white",procTags!P311="yellow",procTags!P311="grey"),IF('Currently Exported 2'!P311=1, "have", "missing"),IF('Currently Exported 2'!P311=1, "extra", "ignore"))</f>
        <v>ignore</v>
      </c>
    </row>
    <row r="312" spans="1:16" x14ac:dyDescent="0.2">
      <c r="A312" s="1" t="str">
        <f ca="1">IFERROR(__xludf.DUMMYFUNCTION("""COMPUTED_VALUE"""),"tmp_ambient\bit3")</f>
        <v>tmp_ambient\bit3</v>
      </c>
      <c r="B312" s="1" t="str">
        <f ca="1">IF(OR(procTags!B312="white",procTags!B312="yellow",procTags!B312="grey"),IF('Currently Exported 2'!B312=1, "have", "missing"),IF('Currently Exported 2'!B312=1, "extra", "ignore"))</f>
        <v>ignore</v>
      </c>
      <c r="C312" s="1" t="str">
        <f ca="1">IF(OR(procTags!C312="white",procTags!C312="yellow",procTags!C312="grey"),IF('Currently Exported 2'!C312=1, "have", "missing"),IF('Currently Exported 2'!C312=1, "extra", "ignore"))</f>
        <v>ignore</v>
      </c>
      <c r="D312" s="1" t="str">
        <f ca="1">IF(OR(procTags!D312="white",procTags!D312="yellow",procTags!D312="grey"),IF('Currently Exported 2'!D312=1, "have", "missing"),IF('Currently Exported 2'!D312=1, "extra", "ignore"))</f>
        <v>ignore</v>
      </c>
      <c r="E312" s="1" t="str">
        <f ca="1">IF(OR(procTags!E312="white",procTags!E312="yellow",procTags!E312="grey"),IF('Currently Exported 2'!E312=1, "have", "missing"),IF('Currently Exported 2'!E312=1, "extra", "ignore"))</f>
        <v>ignore</v>
      </c>
      <c r="F312" s="1" t="str">
        <f ca="1">IF(OR(procTags!F312="white",procTags!F312="yellow",procTags!F312="grey"),IF('Currently Exported 2'!F312=1, "have", "missing"),IF('Currently Exported 2'!F312=1, "extra", "ignore"))</f>
        <v>ignore</v>
      </c>
      <c r="G312" s="1" t="str">
        <f ca="1">IF(OR(procTags!G312="white",procTags!G312="yellow",procTags!G312="grey"),IF('Currently Exported 2'!G312=1, "have", "missing"),IF('Currently Exported 2'!G312=1, "extra", "ignore"))</f>
        <v>ignore</v>
      </c>
      <c r="H312" s="1" t="str">
        <f ca="1">IF(OR(procTags!H312="white",procTags!H312="yellow",procTags!H312="grey"),IF('Currently Exported 2'!H312=1, "have", "missing"),IF('Currently Exported 2'!H312=1, "extra", "ignore"))</f>
        <v>ignore</v>
      </c>
      <c r="I312" s="1" t="str">
        <f ca="1">IF(OR(procTags!I312="white",procTags!I312="yellow",procTags!I312="grey"),IF('Currently Exported 2'!I312=1, "have", "missing"),IF('Currently Exported 2'!I312=1, "extra", "ignore"))</f>
        <v>ignore</v>
      </c>
      <c r="J312" s="1" t="str">
        <f ca="1">IF(OR(procTags!J312="white",procTags!J312="yellow",procTags!J312="grey"),IF('Currently Exported 2'!J312=1, "have", "missing"),IF('Currently Exported 2'!J312=1, "extra", "ignore"))</f>
        <v>ignore</v>
      </c>
      <c r="K312" s="1" t="str">
        <f ca="1">IF(OR(procTags!K312="white",procTags!K312="yellow",procTags!K312="grey"),IF('Currently Exported 2'!K312=1, "have", "missing"),IF('Currently Exported 2'!K312=1, "extra", "ignore"))</f>
        <v>ignore</v>
      </c>
      <c r="L312" s="1" t="str">
        <f ca="1">IF(OR(procTags!L312="white",procTags!L312="yellow",procTags!L312="grey"),IF('Currently Exported 2'!L312=1, "have", "missing"),IF('Currently Exported 2'!L312=1, "extra", "ignore"))</f>
        <v>ignore</v>
      </c>
      <c r="M312" s="1" t="str">
        <f ca="1">IF(OR(procTags!M312="white",procTags!M312="yellow",procTags!M312="grey"),IF('Currently Exported 2'!M312=1, "have", "missing"),IF('Currently Exported 2'!M312=1, "extra", "ignore"))</f>
        <v>ignore</v>
      </c>
      <c r="N312" s="1" t="str">
        <f ca="1">IF(OR(procTags!N312="white",procTags!N312="yellow",procTags!N312="grey"),IF('Currently Exported 2'!N312=1, "have", "missing"),IF('Currently Exported 2'!N312=1, "extra", "ignore"))</f>
        <v>ignore</v>
      </c>
      <c r="O312" s="1" t="str">
        <f ca="1">IF(OR(procTags!O312="white",procTags!O312="yellow",procTags!O312="grey"),IF('Currently Exported 2'!O312=1, "have", "missing"),IF('Currently Exported 2'!O312=1, "extra", "ignore"))</f>
        <v>ignore</v>
      </c>
      <c r="P312" s="1" t="str">
        <f ca="1">IF(OR(procTags!P312="white",procTags!P312="yellow",procTags!P312="grey"),IF('Currently Exported 2'!P312=1, "have", "missing"),IF('Currently Exported 2'!P312=1, "extra", "ignore"))</f>
        <v>ignore</v>
      </c>
    </row>
    <row r="313" spans="1:16" x14ac:dyDescent="0.2">
      <c r="A313" s="1" t="str">
        <f ca="1">IFERROR(__xludf.DUMMYFUNCTION("""COMPUTED_VALUE"""),"tmp_ambient\bit4")</f>
        <v>tmp_ambient\bit4</v>
      </c>
      <c r="B313" s="1" t="str">
        <f ca="1">IF(OR(procTags!B313="white",procTags!B313="yellow",procTags!B313="grey"),IF('Currently Exported 2'!B313=1, "have", "missing"),IF('Currently Exported 2'!B313=1, "extra", "ignore"))</f>
        <v>ignore</v>
      </c>
      <c r="C313" s="1" t="str">
        <f ca="1">IF(OR(procTags!C313="white",procTags!C313="yellow",procTags!C313="grey"),IF('Currently Exported 2'!C313=1, "have", "missing"),IF('Currently Exported 2'!C313=1, "extra", "ignore"))</f>
        <v>ignore</v>
      </c>
      <c r="D313" s="1" t="str">
        <f ca="1">IF(OR(procTags!D313="white",procTags!D313="yellow",procTags!D313="grey"),IF('Currently Exported 2'!D313=1, "have", "missing"),IF('Currently Exported 2'!D313=1, "extra", "ignore"))</f>
        <v>ignore</v>
      </c>
      <c r="E313" s="1" t="str">
        <f ca="1">IF(OR(procTags!E313="white",procTags!E313="yellow",procTags!E313="grey"),IF('Currently Exported 2'!E313=1, "have", "missing"),IF('Currently Exported 2'!E313=1, "extra", "ignore"))</f>
        <v>ignore</v>
      </c>
      <c r="F313" s="1" t="str">
        <f ca="1">IF(OR(procTags!F313="white",procTags!F313="yellow",procTags!F313="grey"),IF('Currently Exported 2'!F313=1, "have", "missing"),IF('Currently Exported 2'!F313=1, "extra", "ignore"))</f>
        <v>ignore</v>
      </c>
      <c r="G313" s="1" t="str">
        <f ca="1">IF(OR(procTags!G313="white",procTags!G313="yellow",procTags!G313="grey"),IF('Currently Exported 2'!G313=1, "have", "missing"),IF('Currently Exported 2'!G313=1, "extra", "ignore"))</f>
        <v>ignore</v>
      </c>
      <c r="H313" s="1" t="str">
        <f ca="1">IF(OR(procTags!H313="white",procTags!H313="yellow",procTags!H313="grey"),IF('Currently Exported 2'!H313=1, "have", "missing"),IF('Currently Exported 2'!H313=1, "extra", "ignore"))</f>
        <v>ignore</v>
      </c>
      <c r="I313" s="1" t="str">
        <f ca="1">IF(OR(procTags!I313="white",procTags!I313="yellow",procTags!I313="grey"),IF('Currently Exported 2'!I313=1, "have", "missing"),IF('Currently Exported 2'!I313=1, "extra", "ignore"))</f>
        <v>ignore</v>
      </c>
      <c r="J313" s="1" t="str">
        <f ca="1">IF(OR(procTags!J313="white",procTags!J313="yellow",procTags!J313="grey"),IF('Currently Exported 2'!J313=1, "have", "missing"),IF('Currently Exported 2'!J313=1, "extra", "ignore"))</f>
        <v>ignore</v>
      </c>
      <c r="K313" s="1" t="str">
        <f ca="1">IF(OR(procTags!K313="white",procTags!K313="yellow",procTags!K313="grey"),IF('Currently Exported 2'!K313=1, "have", "missing"),IF('Currently Exported 2'!K313=1, "extra", "ignore"))</f>
        <v>ignore</v>
      </c>
      <c r="L313" s="1" t="str">
        <f ca="1">IF(OR(procTags!L313="white",procTags!L313="yellow",procTags!L313="grey"),IF('Currently Exported 2'!L313=1, "have", "missing"),IF('Currently Exported 2'!L313=1, "extra", "ignore"))</f>
        <v>ignore</v>
      </c>
      <c r="M313" s="1" t="str">
        <f ca="1">IF(OR(procTags!M313="white",procTags!M313="yellow",procTags!M313="grey"),IF('Currently Exported 2'!M313=1, "have", "missing"),IF('Currently Exported 2'!M313=1, "extra", "ignore"))</f>
        <v>ignore</v>
      </c>
      <c r="N313" s="1" t="str">
        <f ca="1">IF(OR(procTags!N313="white",procTags!N313="yellow",procTags!N313="grey"),IF('Currently Exported 2'!N313=1, "have", "missing"),IF('Currently Exported 2'!N313=1, "extra", "ignore"))</f>
        <v>ignore</v>
      </c>
      <c r="O313" s="1" t="str">
        <f ca="1">IF(OR(procTags!O313="white",procTags!O313="yellow",procTags!O313="grey"),IF('Currently Exported 2'!O313=1, "have", "missing"),IF('Currently Exported 2'!O313=1, "extra", "ignore"))</f>
        <v>ignore</v>
      </c>
      <c r="P313" s="1" t="str">
        <f ca="1">IF(OR(procTags!P313="white",procTags!P313="yellow",procTags!P313="grey"),IF('Currently Exported 2'!P313=1, "have", "missing"),IF('Currently Exported 2'!P313=1, "extra", "ignore"))</f>
        <v>ignore</v>
      </c>
    </row>
    <row r="314" spans="1:16" x14ac:dyDescent="0.2">
      <c r="A314" s="1" t="str">
        <f ca="1">IFERROR(__xludf.DUMMYFUNCTION("""COMPUTED_VALUE"""),"tmp_ambient\bit5")</f>
        <v>tmp_ambient\bit5</v>
      </c>
      <c r="B314" s="1" t="str">
        <f ca="1">IF(OR(procTags!B314="white",procTags!B314="yellow",procTags!B314="grey"),IF('Currently Exported 2'!B314=1, "have", "missing"),IF('Currently Exported 2'!B314=1, "extra", "ignore"))</f>
        <v>ignore</v>
      </c>
      <c r="C314" s="1" t="str">
        <f ca="1">IF(OR(procTags!C314="white",procTags!C314="yellow",procTags!C314="grey"),IF('Currently Exported 2'!C314=1, "have", "missing"),IF('Currently Exported 2'!C314=1, "extra", "ignore"))</f>
        <v>ignore</v>
      </c>
      <c r="D314" s="1" t="str">
        <f ca="1">IF(OR(procTags!D314="white",procTags!D314="yellow",procTags!D314="grey"),IF('Currently Exported 2'!D314=1, "have", "missing"),IF('Currently Exported 2'!D314=1, "extra", "ignore"))</f>
        <v>ignore</v>
      </c>
      <c r="E314" s="1" t="str">
        <f ca="1">IF(OR(procTags!E314="white",procTags!E314="yellow",procTags!E314="grey"),IF('Currently Exported 2'!E314=1, "have", "missing"),IF('Currently Exported 2'!E314=1, "extra", "ignore"))</f>
        <v>ignore</v>
      </c>
      <c r="F314" s="1" t="str">
        <f ca="1">IF(OR(procTags!F314="white",procTags!F314="yellow",procTags!F314="grey"),IF('Currently Exported 2'!F314=1, "have", "missing"),IF('Currently Exported 2'!F314=1, "extra", "ignore"))</f>
        <v>ignore</v>
      </c>
      <c r="G314" s="1" t="str">
        <f ca="1">IF(OR(procTags!G314="white",procTags!G314="yellow",procTags!G314="grey"),IF('Currently Exported 2'!G314=1, "have", "missing"),IF('Currently Exported 2'!G314=1, "extra", "ignore"))</f>
        <v>ignore</v>
      </c>
      <c r="H314" s="1" t="str">
        <f ca="1">IF(OR(procTags!H314="white",procTags!H314="yellow",procTags!H314="grey"),IF('Currently Exported 2'!H314=1, "have", "missing"),IF('Currently Exported 2'!H314=1, "extra", "ignore"))</f>
        <v>ignore</v>
      </c>
      <c r="I314" s="1" t="str">
        <f ca="1">IF(OR(procTags!I314="white",procTags!I314="yellow",procTags!I314="grey"),IF('Currently Exported 2'!I314=1, "have", "missing"),IF('Currently Exported 2'!I314=1, "extra", "ignore"))</f>
        <v>ignore</v>
      </c>
      <c r="J314" s="1" t="str">
        <f ca="1">IF(OR(procTags!J314="white",procTags!J314="yellow",procTags!J314="grey"),IF('Currently Exported 2'!J314=1, "have", "missing"),IF('Currently Exported 2'!J314=1, "extra", "ignore"))</f>
        <v>ignore</v>
      </c>
      <c r="K314" s="1" t="str">
        <f ca="1">IF(OR(procTags!K314="white",procTags!K314="yellow",procTags!K314="grey"),IF('Currently Exported 2'!K314=1, "have", "missing"),IF('Currently Exported 2'!K314=1, "extra", "ignore"))</f>
        <v>ignore</v>
      </c>
      <c r="L314" s="1" t="str">
        <f ca="1">IF(OR(procTags!L314="white",procTags!L314="yellow",procTags!L314="grey"),IF('Currently Exported 2'!L314=1, "have", "missing"),IF('Currently Exported 2'!L314=1, "extra", "ignore"))</f>
        <v>ignore</v>
      </c>
      <c r="M314" s="1" t="str">
        <f ca="1">IF(OR(procTags!M314="white",procTags!M314="yellow",procTags!M314="grey"),IF('Currently Exported 2'!M314=1, "have", "missing"),IF('Currently Exported 2'!M314=1, "extra", "ignore"))</f>
        <v>ignore</v>
      </c>
      <c r="N314" s="1" t="str">
        <f ca="1">IF(OR(procTags!N314="white",procTags!N314="yellow",procTags!N314="grey"),IF('Currently Exported 2'!N314=1, "have", "missing"),IF('Currently Exported 2'!N314=1, "extra", "ignore"))</f>
        <v>ignore</v>
      </c>
      <c r="O314" s="1" t="str">
        <f ca="1">IF(OR(procTags!O314="white",procTags!O314="yellow",procTags!O314="grey"),IF('Currently Exported 2'!O314=1, "have", "missing"),IF('Currently Exported 2'!O314=1, "extra", "ignore"))</f>
        <v>ignore</v>
      </c>
      <c r="P314" s="1" t="str">
        <f ca="1">IF(OR(procTags!P314="white",procTags!P314="yellow",procTags!P314="grey"),IF('Currently Exported 2'!P314=1, "have", "missing"),IF('Currently Exported 2'!P314=1, "extra", "ignore"))</f>
        <v>ignore</v>
      </c>
    </row>
    <row r="315" spans="1:16" x14ac:dyDescent="0.2">
      <c r="A315" s="1" t="str">
        <f ca="1">IFERROR(__xludf.DUMMYFUNCTION("""COMPUTED_VALUE"""),"tmp_ambient\bit6")</f>
        <v>tmp_ambient\bit6</v>
      </c>
      <c r="B315" s="1" t="str">
        <f ca="1">IF(OR(procTags!B315="white",procTags!B315="yellow",procTags!B315="grey"),IF('Currently Exported 2'!B315=1, "have", "missing"),IF('Currently Exported 2'!B315=1, "extra", "ignore"))</f>
        <v>ignore</v>
      </c>
      <c r="C315" s="1" t="str">
        <f ca="1">IF(OR(procTags!C315="white",procTags!C315="yellow",procTags!C315="grey"),IF('Currently Exported 2'!C315=1, "have", "missing"),IF('Currently Exported 2'!C315=1, "extra", "ignore"))</f>
        <v>ignore</v>
      </c>
      <c r="D315" s="1" t="str">
        <f ca="1">IF(OR(procTags!D315="white",procTags!D315="yellow",procTags!D315="grey"),IF('Currently Exported 2'!D315=1, "have", "missing"),IF('Currently Exported 2'!D315=1, "extra", "ignore"))</f>
        <v>ignore</v>
      </c>
      <c r="E315" s="1" t="str">
        <f ca="1">IF(OR(procTags!E315="white",procTags!E315="yellow",procTags!E315="grey"),IF('Currently Exported 2'!E315=1, "have", "missing"),IF('Currently Exported 2'!E315=1, "extra", "ignore"))</f>
        <v>ignore</v>
      </c>
      <c r="F315" s="1" t="str">
        <f ca="1">IF(OR(procTags!F315="white",procTags!F315="yellow",procTags!F315="grey"),IF('Currently Exported 2'!F315=1, "have", "missing"),IF('Currently Exported 2'!F315=1, "extra", "ignore"))</f>
        <v>ignore</v>
      </c>
      <c r="G315" s="1" t="str">
        <f ca="1">IF(OR(procTags!G315="white",procTags!G315="yellow",procTags!G315="grey"),IF('Currently Exported 2'!G315=1, "have", "missing"),IF('Currently Exported 2'!G315=1, "extra", "ignore"))</f>
        <v>ignore</v>
      </c>
      <c r="H315" s="1" t="str">
        <f ca="1">IF(OR(procTags!H315="white",procTags!H315="yellow",procTags!H315="grey"),IF('Currently Exported 2'!H315=1, "have", "missing"),IF('Currently Exported 2'!H315=1, "extra", "ignore"))</f>
        <v>ignore</v>
      </c>
      <c r="I315" s="1" t="str">
        <f ca="1">IF(OR(procTags!I315="white",procTags!I315="yellow",procTags!I315="grey"),IF('Currently Exported 2'!I315=1, "have", "missing"),IF('Currently Exported 2'!I315=1, "extra", "ignore"))</f>
        <v>ignore</v>
      </c>
      <c r="J315" s="1" t="str">
        <f ca="1">IF(OR(procTags!J315="white",procTags!J315="yellow",procTags!J315="grey"),IF('Currently Exported 2'!J315=1, "have", "missing"),IF('Currently Exported 2'!J315=1, "extra", "ignore"))</f>
        <v>ignore</v>
      </c>
      <c r="K315" s="1" t="str">
        <f ca="1">IF(OR(procTags!K315="white",procTags!K315="yellow",procTags!K315="grey"),IF('Currently Exported 2'!K315=1, "have", "missing"),IF('Currently Exported 2'!K315=1, "extra", "ignore"))</f>
        <v>ignore</v>
      </c>
      <c r="L315" s="1" t="str">
        <f ca="1">IF(OR(procTags!L315="white",procTags!L315="yellow",procTags!L315="grey"),IF('Currently Exported 2'!L315=1, "have", "missing"),IF('Currently Exported 2'!L315=1, "extra", "ignore"))</f>
        <v>ignore</v>
      </c>
      <c r="M315" s="1" t="str">
        <f ca="1">IF(OR(procTags!M315="white",procTags!M315="yellow",procTags!M315="grey"),IF('Currently Exported 2'!M315=1, "have", "missing"),IF('Currently Exported 2'!M315=1, "extra", "ignore"))</f>
        <v>ignore</v>
      </c>
      <c r="N315" s="1" t="str">
        <f ca="1">IF(OR(procTags!N315="white",procTags!N315="yellow",procTags!N315="grey"),IF('Currently Exported 2'!N315=1, "have", "missing"),IF('Currently Exported 2'!N315=1, "extra", "ignore"))</f>
        <v>ignore</v>
      </c>
      <c r="O315" s="1" t="str">
        <f ca="1">IF(OR(procTags!O315="white",procTags!O315="yellow",procTags!O315="grey"),IF('Currently Exported 2'!O315=1, "have", "missing"),IF('Currently Exported 2'!O315=1, "extra", "ignore"))</f>
        <v>ignore</v>
      </c>
      <c r="P315" s="1" t="str">
        <f ca="1">IF(OR(procTags!P315="white",procTags!P315="yellow",procTags!P315="grey"),IF('Currently Exported 2'!P315=1, "have", "missing"),IF('Currently Exported 2'!P315=1, "extra", "ignore"))</f>
        <v>ignore</v>
      </c>
    </row>
    <row r="316" spans="1:16" x14ac:dyDescent="0.2">
      <c r="A316" s="1" t="str">
        <f ca="1">IFERROR(__xludf.DUMMYFUNCTION("""COMPUTED_VALUE"""),"tmp_ambient\bit7")</f>
        <v>tmp_ambient\bit7</v>
      </c>
      <c r="B316" s="1" t="str">
        <f ca="1">IF(OR(procTags!B316="white",procTags!B316="yellow",procTags!B316="grey"),IF('Currently Exported 2'!B316=1, "have", "missing"),IF('Currently Exported 2'!B316=1, "extra", "ignore"))</f>
        <v>ignore</v>
      </c>
      <c r="C316" s="1" t="str">
        <f ca="1">IF(OR(procTags!C316="white",procTags!C316="yellow",procTags!C316="grey"),IF('Currently Exported 2'!C316=1, "have", "missing"),IF('Currently Exported 2'!C316=1, "extra", "ignore"))</f>
        <v>ignore</v>
      </c>
      <c r="D316" s="1" t="str">
        <f ca="1">IF(OR(procTags!D316="white",procTags!D316="yellow",procTags!D316="grey"),IF('Currently Exported 2'!D316=1, "have", "missing"),IF('Currently Exported 2'!D316=1, "extra", "ignore"))</f>
        <v>ignore</v>
      </c>
      <c r="E316" s="1" t="str">
        <f ca="1">IF(OR(procTags!E316="white",procTags!E316="yellow",procTags!E316="grey"),IF('Currently Exported 2'!E316=1, "have", "missing"),IF('Currently Exported 2'!E316=1, "extra", "ignore"))</f>
        <v>ignore</v>
      </c>
      <c r="F316" s="1" t="str">
        <f ca="1">IF(OR(procTags!F316="white",procTags!F316="yellow",procTags!F316="grey"),IF('Currently Exported 2'!F316=1, "have", "missing"),IF('Currently Exported 2'!F316=1, "extra", "ignore"))</f>
        <v>ignore</v>
      </c>
      <c r="G316" s="1" t="str">
        <f ca="1">IF(OR(procTags!G316="white",procTags!G316="yellow",procTags!G316="grey"),IF('Currently Exported 2'!G316=1, "have", "missing"),IF('Currently Exported 2'!G316=1, "extra", "ignore"))</f>
        <v>ignore</v>
      </c>
      <c r="H316" s="1" t="str">
        <f ca="1">IF(OR(procTags!H316="white",procTags!H316="yellow",procTags!H316="grey"),IF('Currently Exported 2'!H316=1, "have", "missing"),IF('Currently Exported 2'!H316=1, "extra", "ignore"))</f>
        <v>ignore</v>
      </c>
      <c r="I316" s="1" t="str">
        <f ca="1">IF(OR(procTags!I316="white",procTags!I316="yellow",procTags!I316="grey"),IF('Currently Exported 2'!I316=1, "have", "missing"),IF('Currently Exported 2'!I316=1, "extra", "ignore"))</f>
        <v>ignore</v>
      </c>
      <c r="J316" s="1" t="str">
        <f ca="1">IF(OR(procTags!J316="white",procTags!J316="yellow",procTags!J316="grey"),IF('Currently Exported 2'!J316=1, "have", "missing"),IF('Currently Exported 2'!J316=1, "extra", "ignore"))</f>
        <v>ignore</v>
      </c>
      <c r="K316" s="1" t="str">
        <f ca="1">IF(OR(procTags!K316="white",procTags!K316="yellow",procTags!K316="grey"),IF('Currently Exported 2'!K316=1, "have", "missing"),IF('Currently Exported 2'!K316=1, "extra", "ignore"))</f>
        <v>ignore</v>
      </c>
      <c r="L316" s="1" t="str">
        <f ca="1">IF(OR(procTags!L316="white",procTags!L316="yellow",procTags!L316="grey"),IF('Currently Exported 2'!L316=1, "have", "missing"),IF('Currently Exported 2'!L316=1, "extra", "ignore"))</f>
        <v>ignore</v>
      </c>
      <c r="M316" s="1" t="str">
        <f ca="1">IF(OR(procTags!M316="white",procTags!M316="yellow",procTags!M316="grey"),IF('Currently Exported 2'!M316=1, "have", "missing"),IF('Currently Exported 2'!M316=1, "extra", "ignore"))</f>
        <v>ignore</v>
      </c>
      <c r="N316" s="1" t="str">
        <f ca="1">IF(OR(procTags!N316="white",procTags!N316="yellow",procTags!N316="grey"),IF('Currently Exported 2'!N316=1, "have", "missing"),IF('Currently Exported 2'!N316=1, "extra", "ignore"))</f>
        <v>ignore</v>
      </c>
      <c r="O316" s="1" t="str">
        <f ca="1">IF(OR(procTags!O316="white",procTags!O316="yellow",procTags!O316="grey"),IF('Currently Exported 2'!O316=1, "have", "missing"),IF('Currently Exported 2'!O316=1, "extra", "ignore"))</f>
        <v>ignore</v>
      </c>
      <c r="P316" s="1" t="str">
        <f ca="1">IF(OR(procTags!P316="white",procTags!P316="yellow",procTags!P316="grey"),IF('Currently Exported 2'!P316=1, "have", "missing"),IF('Currently Exported 2'!P316=1, "extra", "ignore"))</f>
        <v>ignore</v>
      </c>
    </row>
    <row r="317" spans="1:16" x14ac:dyDescent="0.2">
      <c r="A317" s="1" t="str">
        <f ca="1">IFERROR(__xludf.DUMMYFUNCTION("""COMPUTED_VALUE"""),"tmp_ambient\bit8")</f>
        <v>tmp_ambient\bit8</v>
      </c>
      <c r="B317" s="1" t="str">
        <f ca="1">IF(OR(procTags!B317="white",procTags!B317="yellow",procTags!B317="grey"),IF('Currently Exported 2'!B317=1, "have", "missing"),IF('Currently Exported 2'!B317=1, "extra", "ignore"))</f>
        <v>ignore</v>
      </c>
      <c r="C317" s="1" t="str">
        <f ca="1">IF(OR(procTags!C317="white",procTags!C317="yellow",procTags!C317="grey"),IF('Currently Exported 2'!C317=1, "have", "missing"),IF('Currently Exported 2'!C317=1, "extra", "ignore"))</f>
        <v>ignore</v>
      </c>
      <c r="D317" s="1" t="str">
        <f ca="1">IF(OR(procTags!D317="white",procTags!D317="yellow",procTags!D317="grey"),IF('Currently Exported 2'!D317=1, "have", "missing"),IF('Currently Exported 2'!D317=1, "extra", "ignore"))</f>
        <v>ignore</v>
      </c>
      <c r="E317" s="1" t="str">
        <f ca="1">IF(OR(procTags!E317="white",procTags!E317="yellow",procTags!E317="grey"),IF('Currently Exported 2'!E317=1, "have", "missing"),IF('Currently Exported 2'!E317=1, "extra", "ignore"))</f>
        <v>ignore</v>
      </c>
      <c r="F317" s="1" t="str">
        <f ca="1">IF(OR(procTags!F317="white",procTags!F317="yellow",procTags!F317="grey"),IF('Currently Exported 2'!F317=1, "have", "missing"),IF('Currently Exported 2'!F317=1, "extra", "ignore"))</f>
        <v>ignore</v>
      </c>
      <c r="G317" s="1" t="str">
        <f ca="1">IF(OR(procTags!G317="white",procTags!G317="yellow",procTags!G317="grey"),IF('Currently Exported 2'!G317=1, "have", "missing"),IF('Currently Exported 2'!G317=1, "extra", "ignore"))</f>
        <v>ignore</v>
      </c>
      <c r="H317" s="1" t="str">
        <f ca="1">IF(OR(procTags!H317="white",procTags!H317="yellow",procTags!H317="grey"),IF('Currently Exported 2'!H317=1, "have", "missing"),IF('Currently Exported 2'!H317=1, "extra", "ignore"))</f>
        <v>ignore</v>
      </c>
      <c r="I317" s="1" t="str">
        <f ca="1">IF(OR(procTags!I317="white",procTags!I317="yellow",procTags!I317="grey"),IF('Currently Exported 2'!I317=1, "have", "missing"),IF('Currently Exported 2'!I317=1, "extra", "ignore"))</f>
        <v>ignore</v>
      </c>
      <c r="J317" s="1" t="str">
        <f ca="1">IF(OR(procTags!J317="white",procTags!J317="yellow",procTags!J317="grey"),IF('Currently Exported 2'!J317=1, "have", "missing"),IF('Currently Exported 2'!J317=1, "extra", "ignore"))</f>
        <v>ignore</v>
      </c>
      <c r="K317" s="1" t="str">
        <f ca="1">IF(OR(procTags!K317="white",procTags!K317="yellow",procTags!K317="grey"),IF('Currently Exported 2'!K317=1, "have", "missing"),IF('Currently Exported 2'!K317=1, "extra", "ignore"))</f>
        <v>ignore</v>
      </c>
      <c r="L317" s="1" t="str">
        <f ca="1">IF(OR(procTags!L317="white",procTags!L317="yellow",procTags!L317="grey"),IF('Currently Exported 2'!L317=1, "have", "missing"),IF('Currently Exported 2'!L317=1, "extra", "ignore"))</f>
        <v>ignore</v>
      </c>
      <c r="M317" s="1" t="str">
        <f ca="1">IF(OR(procTags!M317="white",procTags!M317="yellow",procTags!M317="grey"),IF('Currently Exported 2'!M317=1, "have", "missing"),IF('Currently Exported 2'!M317=1, "extra", "ignore"))</f>
        <v>ignore</v>
      </c>
      <c r="N317" s="1" t="str">
        <f ca="1">IF(OR(procTags!N317="white",procTags!N317="yellow",procTags!N317="grey"),IF('Currently Exported 2'!N317=1, "have", "missing"),IF('Currently Exported 2'!N317=1, "extra", "ignore"))</f>
        <v>ignore</v>
      </c>
      <c r="O317" s="1" t="str">
        <f ca="1">IF(OR(procTags!O317="white",procTags!O317="yellow",procTags!O317="grey"),IF('Currently Exported 2'!O317=1, "have", "missing"),IF('Currently Exported 2'!O317=1, "extra", "ignore"))</f>
        <v>ignore</v>
      </c>
      <c r="P317" s="1" t="str">
        <f ca="1">IF(OR(procTags!P317="white",procTags!P317="yellow",procTags!P317="grey"),IF('Currently Exported 2'!P317=1, "have", "missing"),IF('Currently Exported 2'!P317=1, "extra", "ignore"))</f>
        <v>ignore</v>
      </c>
    </row>
    <row r="318" spans="1:16" x14ac:dyDescent="0.2">
      <c r="A318" s="1" t="str">
        <f ca="1">IFERROR(__xludf.DUMMYFUNCTION("""COMPUTED_VALUE"""),"tmp_ambient\bit9")</f>
        <v>tmp_ambient\bit9</v>
      </c>
      <c r="B318" s="1" t="str">
        <f ca="1">IF(OR(procTags!B318="white",procTags!B318="yellow",procTags!B318="grey"),IF('Currently Exported 2'!B318=1, "have", "missing"),IF('Currently Exported 2'!B318=1, "extra", "ignore"))</f>
        <v>ignore</v>
      </c>
      <c r="C318" s="1" t="str">
        <f ca="1">IF(OR(procTags!C318="white",procTags!C318="yellow",procTags!C318="grey"),IF('Currently Exported 2'!C318=1, "have", "missing"),IF('Currently Exported 2'!C318=1, "extra", "ignore"))</f>
        <v>ignore</v>
      </c>
      <c r="D318" s="1" t="str">
        <f ca="1">IF(OR(procTags!D318="white",procTags!D318="yellow",procTags!D318="grey"),IF('Currently Exported 2'!D318=1, "have", "missing"),IF('Currently Exported 2'!D318=1, "extra", "ignore"))</f>
        <v>ignore</v>
      </c>
      <c r="E318" s="1" t="str">
        <f ca="1">IF(OR(procTags!E318="white",procTags!E318="yellow",procTags!E318="grey"),IF('Currently Exported 2'!E318=1, "have", "missing"),IF('Currently Exported 2'!E318=1, "extra", "ignore"))</f>
        <v>ignore</v>
      </c>
      <c r="F318" s="1" t="str">
        <f ca="1">IF(OR(procTags!F318="white",procTags!F318="yellow",procTags!F318="grey"),IF('Currently Exported 2'!F318=1, "have", "missing"),IF('Currently Exported 2'!F318=1, "extra", "ignore"))</f>
        <v>ignore</v>
      </c>
      <c r="G318" s="1" t="str">
        <f ca="1">IF(OR(procTags!G318="white",procTags!G318="yellow",procTags!G318="grey"),IF('Currently Exported 2'!G318=1, "have", "missing"),IF('Currently Exported 2'!G318=1, "extra", "ignore"))</f>
        <v>ignore</v>
      </c>
      <c r="H318" s="1" t="str">
        <f ca="1">IF(OR(procTags!H318="white",procTags!H318="yellow",procTags!H318="grey"),IF('Currently Exported 2'!H318=1, "have", "missing"),IF('Currently Exported 2'!H318=1, "extra", "ignore"))</f>
        <v>ignore</v>
      </c>
      <c r="I318" s="1" t="str">
        <f ca="1">IF(OR(procTags!I318="white",procTags!I318="yellow",procTags!I318="grey"),IF('Currently Exported 2'!I318=1, "have", "missing"),IF('Currently Exported 2'!I318=1, "extra", "ignore"))</f>
        <v>ignore</v>
      </c>
      <c r="J318" s="1" t="str">
        <f ca="1">IF(OR(procTags!J318="white",procTags!J318="yellow",procTags!J318="grey"),IF('Currently Exported 2'!J318=1, "have", "missing"),IF('Currently Exported 2'!J318=1, "extra", "ignore"))</f>
        <v>ignore</v>
      </c>
      <c r="K318" s="1" t="str">
        <f ca="1">IF(OR(procTags!K318="white",procTags!K318="yellow",procTags!K318="grey"),IF('Currently Exported 2'!K318=1, "have", "missing"),IF('Currently Exported 2'!K318=1, "extra", "ignore"))</f>
        <v>ignore</v>
      </c>
      <c r="L318" s="1" t="str">
        <f ca="1">IF(OR(procTags!L318="white",procTags!L318="yellow",procTags!L318="grey"),IF('Currently Exported 2'!L318=1, "have", "missing"),IF('Currently Exported 2'!L318=1, "extra", "ignore"))</f>
        <v>ignore</v>
      </c>
      <c r="M318" s="1" t="str">
        <f ca="1">IF(OR(procTags!M318="white",procTags!M318="yellow",procTags!M318="grey"),IF('Currently Exported 2'!M318=1, "have", "missing"),IF('Currently Exported 2'!M318=1, "extra", "ignore"))</f>
        <v>ignore</v>
      </c>
      <c r="N318" s="1" t="str">
        <f ca="1">IF(OR(procTags!N318="white",procTags!N318="yellow",procTags!N318="grey"),IF('Currently Exported 2'!N318=1, "have", "missing"),IF('Currently Exported 2'!N318=1, "extra", "ignore"))</f>
        <v>ignore</v>
      </c>
      <c r="O318" s="1" t="str">
        <f ca="1">IF(OR(procTags!O318="white",procTags!O318="yellow",procTags!O318="grey"),IF('Currently Exported 2'!O318=1, "have", "missing"),IF('Currently Exported 2'!O318=1, "extra", "ignore"))</f>
        <v>ignore</v>
      </c>
      <c r="P318" s="1" t="str">
        <f ca="1">IF(OR(procTags!P318="white",procTags!P318="yellow",procTags!P318="grey"),IF('Currently Exported 2'!P318=1, "have", "missing"),IF('Currently Exported 2'!P318=1, "extra", "ignore"))</f>
        <v>ignore</v>
      </c>
    </row>
    <row r="319" spans="1:16" x14ac:dyDescent="0.2">
      <c r="A319" s="1" t="str">
        <f ca="1">IFERROR(__xludf.DUMMYFUNCTION("""COMPUTED_VALUE"""),"tmp_asym\bit0")</f>
        <v>tmp_asym\bit0</v>
      </c>
      <c r="B319" s="1" t="str">
        <f ca="1">IF(OR(procTags!B319="white",procTags!B319="yellow",procTags!B319="grey"),IF('Currently Exported 2'!B319=1, "have", "missing"),IF('Currently Exported 2'!B319=1, "extra", "ignore"))</f>
        <v>ignore</v>
      </c>
      <c r="C319" s="1" t="str">
        <f ca="1">IF(OR(procTags!C319="white",procTags!C319="yellow",procTags!C319="grey"),IF('Currently Exported 2'!C319=1, "have", "missing"),IF('Currently Exported 2'!C319=1, "extra", "ignore"))</f>
        <v>ignore</v>
      </c>
      <c r="D319" s="1" t="str">
        <f ca="1">IF(OR(procTags!D319="white",procTags!D319="yellow",procTags!D319="grey"),IF('Currently Exported 2'!D319=1, "have", "missing"),IF('Currently Exported 2'!D319=1, "extra", "ignore"))</f>
        <v>ignore</v>
      </c>
      <c r="E319" s="1" t="str">
        <f ca="1">IF(OR(procTags!E319="white",procTags!E319="yellow",procTags!E319="grey"),IF('Currently Exported 2'!E319=1, "have", "missing"),IF('Currently Exported 2'!E319=1, "extra", "ignore"))</f>
        <v>ignore</v>
      </c>
      <c r="F319" s="1" t="str">
        <f ca="1">IF(OR(procTags!F319="white",procTags!F319="yellow",procTags!F319="grey"),IF('Currently Exported 2'!F319=1, "have", "missing"),IF('Currently Exported 2'!F319=1, "extra", "ignore"))</f>
        <v>ignore</v>
      </c>
      <c r="G319" s="1" t="str">
        <f ca="1">IF(OR(procTags!G319="white",procTags!G319="yellow",procTags!G319="grey"),IF('Currently Exported 2'!G319=1, "have", "missing"),IF('Currently Exported 2'!G319=1, "extra", "ignore"))</f>
        <v>ignore</v>
      </c>
      <c r="H319" s="1" t="str">
        <f ca="1">IF(OR(procTags!H319="white",procTags!H319="yellow",procTags!H319="grey"),IF('Currently Exported 2'!H319=1, "have", "missing"),IF('Currently Exported 2'!H319=1, "extra", "ignore"))</f>
        <v>ignore</v>
      </c>
      <c r="I319" s="1" t="str">
        <f ca="1">IF(OR(procTags!I319="white",procTags!I319="yellow",procTags!I319="grey"),IF('Currently Exported 2'!I319=1, "have", "missing"),IF('Currently Exported 2'!I319=1, "extra", "ignore"))</f>
        <v>ignore</v>
      </c>
      <c r="J319" s="1" t="str">
        <f ca="1">IF(OR(procTags!J319="white",procTags!J319="yellow",procTags!J319="grey"),IF('Currently Exported 2'!J319=1, "have", "missing"),IF('Currently Exported 2'!J319=1, "extra", "ignore"))</f>
        <v>ignore</v>
      </c>
      <c r="K319" s="1" t="str">
        <f ca="1">IF(OR(procTags!K319="white",procTags!K319="yellow",procTags!K319="grey"),IF('Currently Exported 2'!K319=1, "have", "missing"),IF('Currently Exported 2'!K319=1, "extra", "ignore"))</f>
        <v>ignore</v>
      </c>
      <c r="L319" s="1" t="str">
        <f ca="1">IF(OR(procTags!L319="white",procTags!L319="yellow",procTags!L319="grey"),IF('Currently Exported 2'!L319=1, "have", "missing"),IF('Currently Exported 2'!L319=1, "extra", "ignore"))</f>
        <v>ignore</v>
      </c>
      <c r="M319" s="1" t="str">
        <f ca="1">IF(OR(procTags!M319="white",procTags!M319="yellow",procTags!M319="grey"),IF('Currently Exported 2'!M319=1, "have", "missing"),IF('Currently Exported 2'!M319=1, "extra", "ignore"))</f>
        <v>ignore</v>
      </c>
      <c r="N319" s="1" t="str">
        <f ca="1">IF(OR(procTags!N319="white",procTags!N319="yellow",procTags!N319="grey"),IF('Currently Exported 2'!N319=1, "have", "missing"),IF('Currently Exported 2'!N319=1, "extra", "ignore"))</f>
        <v>ignore</v>
      </c>
      <c r="O319" s="1" t="str">
        <f ca="1">IF(OR(procTags!O319="white",procTags!O319="yellow",procTags!O319="grey"),IF('Currently Exported 2'!O319=1, "have", "missing"),IF('Currently Exported 2'!O319=1, "extra", "ignore"))</f>
        <v>ignore</v>
      </c>
      <c r="P319" s="1" t="str">
        <f ca="1">IF(OR(procTags!P319="white",procTags!P319="yellow",procTags!P319="grey"),IF('Currently Exported 2'!P319=1, "have", "missing"),IF('Currently Exported 2'!P319=1, "extra", "ignore"))</f>
        <v>ignore</v>
      </c>
    </row>
    <row r="320" spans="1:16" x14ac:dyDescent="0.2">
      <c r="A320" s="1" t="str">
        <f ca="1">IFERROR(__xludf.DUMMYFUNCTION("""COMPUTED_VALUE"""),"tmp_asym\bit1")</f>
        <v>tmp_asym\bit1</v>
      </c>
      <c r="B320" s="1" t="str">
        <f ca="1">IF(OR(procTags!B320="white",procTags!B320="yellow",procTags!B320="grey"),IF('Currently Exported 2'!B320=1, "have", "missing"),IF('Currently Exported 2'!B320=1, "extra", "ignore"))</f>
        <v>ignore</v>
      </c>
      <c r="C320" s="1" t="str">
        <f ca="1">IF(OR(procTags!C320="white",procTags!C320="yellow",procTags!C320="grey"),IF('Currently Exported 2'!C320=1, "have", "missing"),IF('Currently Exported 2'!C320=1, "extra", "ignore"))</f>
        <v>ignore</v>
      </c>
      <c r="D320" s="1" t="str">
        <f ca="1">IF(OR(procTags!D320="white",procTags!D320="yellow",procTags!D320="grey"),IF('Currently Exported 2'!D320=1, "have", "missing"),IF('Currently Exported 2'!D320=1, "extra", "ignore"))</f>
        <v>ignore</v>
      </c>
      <c r="E320" s="1" t="str">
        <f ca="1">IF(OR(procTags!E320="white",procTags!E320="yellow",procTags!E320="grey"),IF('Currently Exported 2'!E320=1, "have", "missing"),IF('Currently Exported 2'!E320=1, "extra", "ignore"))</f>
        <v>ignore</v>
      </c>
      <c r="F320" s="1" t="str">
        <f ca="1">IF(OR(procTags!F320="white",procTags!F320="yellow",procTags!F320="grey"),IF('Currently Exported 2'!F320=1, "have", "missing"),IF('Currently Exported 2'!F320=1, "extra", "ignore"))</f>
        <v>ignore</v>
      </c>
      <c r="G320" s="1" t="str">
        <f ca="1">IF(OR(procTags!G320="white",procTags!G320="yellow",procTags!G320="grey"),IF('Currently Exported 2'!G320=1, "have", "missing"),IF('Currently Exported 2'!G320=1, "extra", "ignore"))</f>
        <v>ignore</v>
      </c>
      <c r="H320" s="1" t="str">
        <f ca="1">IF(OR(procTags!H320="white",procTags!H320="yellow",procTags!H320="grey"),IF('Currently Exported 2'!H320=1, "have", "missing"),IF('Currently Exported 2'!H320=1, "extra", "ignore"))</f>
        <v>ignore</v>
      </c>
      <c r="I320" s="1" t="str">
        <f ca="1">IF(OR(procTags!I320="white",procTags!I320="yellow",procTags!I320="grey"),IF('Currently Exported 2'!I320=1, "have", "missing"),IF('Currently Exported 2'!I320=1, "extra", "ignore"))</f>
        <v>ignore</v>
      </c>
      <c r="J320" s="1" t="str">
        <f ca="1">IF(OR(procTags!J320="white",procTags!J320="yellow",procTags!J320="grey"),IF('Currently Exported 2'!J320=1, "have", "missing"),IF('Currently Exported 2'!J320=1, "extra", "ignore"))</f>
        <v>ignore</v>
      </c>
      <c r="K320" s="1" t="str">
        <f ca="1">IF(OR(procTags!K320="white",procTags!K320="yellow",procTags!K320="grey"),IF('Currently Exported 2'!K320=1, "have", "missing"),IF('Currently Exported 2'!K320=1, "extra", "ignore"))</f>
        <v>ignore</v>
      </c>
      <c r="L320" s="1" t="str">
        <f ca="1">IF(OR(procTags!L320="white",procTags!L320="yellow",procTags!L320="grey"),IF('Currently Exported 2'!L320=1, "have", "missing"),IF('Currently Exported 2'!L320=1, "extra", "ignore"))</f>
        <v>ignore</v>
      </c>
      <c r="M320" s="1" t="str">
        <f ca="1">IF(OR(procTags!M320="white",procTags!M320="yellow",procTags!M320="grey"),IF('Currently Exported 2'!M320=1, "have", "missing"),IF('Currently Exported 2'!M320=1, "extra", "ignore"))</f>
        <v>ignore</v>
      </c>
      <c r="N320" s="1" t="str">
        <f ca="1">IF(OR(procTags!N320="white",procTags!N320="yellow",procTags!N320="grey"),IF('Currently Exported 2'!N320=1, "have", "missing"),IF('Currently Exported 2'!N320=1, "extra", "ignore"))</f>
        <v>ignore</v>
      </c>
      <c r="O320" s="1" t="str">
        <f ca="1">IF(OR(procTags!O320="white",procTags!O320="yellow",procTags!O320="grey"),IF('Currently Exported 2'!O320=1, "have", "missing"),IF('Currently Exported 2'!O320=1, "extra", "ignore"))</f>
        <v>ignore</v>
      </c>
      <c r="P320" s="1" t="str">
        <f ca="1">IF(OR(procTags!P320="white",procTags!P320="yellow",procTags!P320="grey"),IF('Currently Exported 2'!P320=1, "have", "missing"),IF('Currently Exported 2'!P320=1, "extra", "ignore"))</f>
        <v>ignore</v>
      </c>
    </row>
    <row r="321" spans="1:16" x14ac:dyDescent="0.2">
      <c r="A321" s="1" t="str">
        <f ca="1">IFERROR(__xludf.DUMMYFUNCTION("""COMPUTED_VALUE"""),"tmp_asym\bit10")</f>
        <v>tmp_asym\bit10</v>
      </c>
      <c r="B321" s="1" t="str">
        <f ca="1">IF(OR(procTags!B321="white",procTags!B321="yellow",procTags!B321="grey"),IF('Currently Exported 2'!B321=1, "have", "missing"),IF('Currently Exported 2'!B321=1, "extra", "ignore"))</f>
        <v>ignore</v>
      </c>
      <c r="C321" s="1" t="str">
        <f ca="1">IF(OR(procTags!C321="white",procTags!C321="yellow",procTags!C321="grey"),IF('Currently Exported 2'!C321=1, "have", "missing"),IF('Currently Exported 2'!C321=1, "extra", "ignore"))</f>
        <v>ignore</v>
      </c>
      <c r="D321" s="1" t="str">
        <f ca="1">IF(OR(procTags!D321="white",procTags!D321="yellow",procTags!D321="grey"),IF('Currently Exported 2'!D321=1, "have", "missing"),IF('Currently Exported 2'!D321=1, "extra", "ignore"))</f>
        <v>ignore</v>
      </c>
      <c r="E321" s="1" t="str">
        <f ca="1">IF(OR(procTags!E321="white",procTags!E321="yellow",procTags!E321="grey"),IF('Currently Exported 2'!E321=1, "have", "missing"),IF('Currently Exported 2'!E321=1, "extra", "ignore"))</f>
        <v>ignore</v>
      </c>
      <c r="F321" s="1" t="str">
        <f ca="1">IF(OR(procTags!F321="white",procTags!F321="yellow",procTags!F321="grey"),IF('Currently Exported 2'!F321=1, "have", "missing"),IF('Currently Exported 2'!F321=1, "extra", "ignore"))</f>
        <v>ignore</v>
      </c>
      <c r="G321" s="1" t="str">
        <f ca="1">IF(OR(procTags!G321="white",procTags!G321="yellow",procTags!G321="grey"),IF('Currently Exported 2'!G321=1, "have", "missing"),IF('Currently Exported 2'!G321=1, "extra", "ignore"))</f>
        <v>ignore</v>
      </c>
      <c r="H321" s="1" t="str">
        <f ca="1">IF(OR(procTags!H321="white",procTags!H321="yellow",procTags!H321="grey"),IF('Currently Exported 2'!H321=1, "have", "missing"),IF('Currently Exported 2'!H321=1, "extra", "ignore"))</f>
        <v>ignore</v>
      </c>
      <c r="I321" s="1" t="str">
        <f ca="1">IF(OR(procTags!I321="white",procTags!I321="yellow",procTags!I321="grey"),IF('Currently Exported 2'!I321=1, "have", "missing"),IF('Currently Exported 2'!I321=1, "extra", "ignore"))</f>
        <v>ignore</v>
      </c>
      <c r="J321" s="1" t="str">
        <f ca="1">IF(OR(procTags!J321="white",procTags!J321="yellow",procTags!J321="grey"),IF('Currently Exported 2'!J321=1, "have", "missing"),IF('Currently Exported 2'!J321=1, "extra", "ignore"))</f>
        <v>ignore</v>
      </c>
      <c r="K321" s="1" t="str">
        <f ca="1">IF(OR(procTags!K321="white",procTags!K321="yellow",procTags!K321="grey"),IF('Currently Exported 2'!K321=1, "have", "missing"),IF('Currently Exported 2'!K321=1, "extra", "ignore"))</f>
        <v>ignore</v>
      </c>
      <c r="L321" s="1" t="str">
        <f ca="1">IF(OR(procTags!L321="white",procTags!L321="yellow",procTags!L321="grey"),IF('Currently Exported 2'!L321=1, "have", "missing"),IF('Currently Exported 2'!L321=1, "extra", "ignore"))</f>
        <v>ignore</v>
      </c>
      <c r="M321" s="1" t="str">
        <f ca="1">IF(OR(procTags!M321="white",procTags!M321="yellow",procTags!M321="grey"),IF('Currently Exported 2'!M321=1, "have", "missing"),IF('Currently Exported 2'!M321=1, "extra", "ignore"))</f>
        <v>ignore</v>
      </c>
      <c r="N321" s="1" t="str">
        <f ca="1">IF(OR(procTags!N321="white",procTags!N321="yellow",procTags!N321="grey"),IF('Currently Exported 2'!N321=1, "have", "missing"),IF('Currently Exported 2'!N321=1, "extra", "ignore"))</f>
        <v>ignore</v>
      </c>
      <c r="O321" s="1" t="str">
        <f ca="1">IF(OR(procTags!O321="white",procTags!O321="yellow",procTags!O321="grey"),IF('Currently Exported 2'!O321=1, "have", "missing"),IF('Currently Exported 2'!O321=1, "extra", "ignore"))</f>
        <v>ignore</v>
      </c>
      <c r="P321" s="1" t="str">
        <f ca="1">IF(OR(procTags!P321="white",procTags!P321="yellow",procTags!P321="grey"),IF('Currently Exported 2'!P321=1, "have", "missing"),IF('Currently Exported 2'!P321=1, "extra", "ignore"))</f>
        <v>ignore</v>
      </c>
    </row>
    <row r="322" spans="1:16" x14ac:dyDescent="0.2">
      <c r="A322" s="1" t="str">
        <f ca="1">IFERROR(__xludf.DUMMYFUNCTION("""COMPUTED_VALUE"""),"tmp_asym\bit11")</f>
        <v>tmp_asym\bit11</v>
      </c>
      <c r="B322" s="1" t="str">
        <f ca="1">IF(OR(procTags!B322="white",procTags!B322="yellow",procTags!B322="grey"),IF('Currently Exported 2'!B322=1, "have", "missing"),IF('Currently Exported 2'!B322=1, "extra", "ignore"))</f>
        <v>ignore</v>
      </c>
      <c r="C322" s="1" t="str">
        <f ca="1">IF(OR(procTags!C322="white",procTags!C322="yellow",procTags!C322="grey"),IF('Currently Exported 2'!C322=1, "have", "missing"),IF('Currently Exported 2'!C322=1, "extra", "ignore"))</f>
        <v>ignore</v>
      </c>
      <c r="D322" s="1" t="str">
        <f ca="1">IF(OR(procTags!D322="white",procTags!D322="yellow",procTags!D322="grey"),IF('Currently Exported 2'!D322=1, "have", "missing"),IF('Currently Exported 2'!D322=1, "extra", "ignore"))</f>
        <v>ignore</v>
      </c>
      <c r="E322" s="1" t="str">
        <f ca="1">IF(OR(procTags!E322="white",procTags!E322="yellow",procTags!E322="grey"),IF('Currently Exported 2'!E322=1, "have", "missing"),IF('Currently Exported 2'!E322=1, "extra", "ignore"))</f>
        <v>ignore</v>
      </c>
      <c r="F322" s="1" t="str">
        <f ca="1">IF(OR(procTags!F322="white",procTags!F322="yellow",procTags!F322="grey"),IF('Currently Exported 2'!F322=1, "have", "missing"),IF('Currently Exported 2'!F322=1, "extra", "ignore"))</f>
        <v>ignore</v>
      </c>
      <c r="G322" s="1" t="str">
        <f ca="1">IF(OR(procTags!G322="white",procTags!G322="yellow",procTags!G322="grey"),IF('Currently Exported 2'!G322=1, "have", "missing"),IF('Currently Exported 2'!G322=1, "extra", "ignore"))</f>
        <v>ignore</v>
      </c>
      <c r="H322" s="1" t="str">
        <f ca="1">IF(OR(procTags!H322="white",procTags!H322="yellow",procTags!H322="grey"),IF('Currently Exported 2'!H322=1, "have", "missing"),IF('Currently Exported 2'!H322=1, "extra", "ignore"))</f>
        <v>ignore</v>
      </c>
      <c r="I322" s="1" t="str">
        <f ca="1">IF(OR(procTags!I322="white",procTags!I322="yellow",procTags!I322="grey"),IF('Currently Exported 2'!I322=1, "have", "missing"),IF('Currently Exported 2'!I322=1, "extra", "ignore"))</f>
        <v>ignore</v>
      </c>
      <c r="J322" s="1" t="str">
        <f ca="1">IF(OR(procTags!J322="white",procTags!J322="yellow",procTags!J322="grey"),IF('Currently Exported 2'!J322=1, "have", "missing"),IF('Currently Exported 2'!J322=1, "extra", "ignore"))</f>
        <v>ignore</v>
      </c>
      <c r="K322" s="1" t="str">
        <f ca="1">IF(OR(procTags!K322="white",procTags!K322="yellow",procTags!K322="grey"),IF('Currently Exported 2'!K322=1, "have", "missing"),IF('Currently Exported 2'!K322=1, "extra", "ignore"))</f>
        <v>ignore</v>
      </c>
      <c r="L322" s="1" t="str">
        <f ca="1">IF(OR(procTags!L322="white",procTags!L322="yellow",procTags!L322="grey"),IF('Currently Exported 2'!L322=1, "have", "missing"),IF('Currently Exported 2'!L322=1, "extra", "ignore"))</f>
        <v>ignore</v>
      </c>
      <c r="M322" s="1" t="str">
        <f ca="1">IF(OR(procTags!M322="white",procTags!M322="yellow",procTags!M322="grey"),IF('Currently Exported 2'!M322=1, "have", "missing"),IF('Currently Exported 2'!M322=1, "extra", "ignore"))</f>
        <v>ignore</v>
      </c>
      <c r="N322" s="1" t="str">
        <f ca="1">IF(OR(procTags!N322="white",procTags!N322="yellow",procTags!N322="grey"),IF('Currently Exported 2'!N322=1, "have", "missing"),IF('Currently Exported 2'!N322=1, "extra", "ignore"))</f>
        <v>ignore</v>
      </c>
      <c r="O322" s="1" t="str">
        <f ca="1">IF(OR(procTags!O322="white",procTags!O322="yellow",procTags!O322="grey"),IF('Currently Exported 2'!O322=1, "have", "missing"),IF('Currently Exported 2'!O322=1, "extra", "ignore"))</f>
        <v>ignore</v>
      </c>
      <c r="P322" s="1" t="str">
        <f ca="1">IF(OR(procTags!P322="white",procTags!P322="yellow",procTags!P322="grey"),IF('Currently Exported 2'!P322=1, "have", "missing"),IF('Currently Exported 2'!P322=1, "extra", "ignore"))</f>
        <v>ignore</v>
      </c>
    </row>
    <row r="323" spans="1:16" x14ac:dyDescent="0.2">
      <c r="A323" s="1" t="str">
        <f ca="1">IFERROR(__xludf.DUMMYFUNCTION("""COMPUTED_VALUE"""),"tmp_asym\bit12")</f>
        <v>tmp_asym\bit12</v>
      </c>
      <c r="B323" s="1" t="str">
        <f ca="1">IF(OR(procTags!B323="white",procTags!B323="yellow",procTags!B323="grey"),IF('Currently Exported 2'!B323=1, "have", "missing"),IF('Currently Exported 2'!B323=1, "extra", "ignore"))</f>
        <v>ignore</v>
      </c>
      <c r="C323" s="1" t="str">
        <f ca="1">IF(OR(procTags!C323="white",procTags!C323="yellow",procTags!C323="grey"),IF('Currently Exported 2'!C323=1, "have", "missing"),IF('Currently Exported 2'!C323=1, "extra", "ignore"))</f>
        <v>ignore</v>
      </c>
      <c r="D323" s="1" t="str">
        <f ca="1">IF(OR(procTags!D323="white",procTags!D323="yellow",procTags!D323="grey"),IF('Currently Exported 2'!D323=1, "have", "missing"),IF('Currently Exported 2'!D323=1, "extra", "ignore"))</f>
        <v>ignore</v>
      </c>
      <c r="E323" s="1" t="str">
        <f ca="1">IF(OR(procTags!E323="white",procTags!E323="yellow",procTags!E323="grey"),IF('Currently Exported 2'!E323=1, "have", "missing"),IF('Currently Exported 2'!E323=1, "extra", "ignore"))</f>
        <v>ignore</v>
      </c>
      <c r="F323" s="1" t="str">
        <f ca="1">IF(OR(procTags!F323="white",procTags!F323="yellow",procTags!F323="grey"),IF('Currently Exported 2'!F323=1, "have", "missing"),IF('Currently Exported 2'!F323=1, "extra", "ignore"))</f>
        <v>ignore</v>
      </c>
      <c r="G323" s="1" t="str">
        <f ca="1">IF(OR(procTags!G323="white",procTags!G323="yellow",procTags!G323="grey"),IF('Currently Exported 2'!G323=1, "have", "missing"),IF('Currently Exported 2'!G323=1, "extra", "ignore"))</f>
        <v>ignore</v>
      </c>
      <c r="H323" s="1" t="str">
        <f ca="1">IF(OR(procTags!H323="white",procTags!H323="yellow",procTags!H323="grey"),IF('Currently Exported 2'!H323=1, "have", "missing"),IF('Currently Exported 2'!H323=1, "extra", "ignore"))</f>
        <v>ignore</v>
      </c>
      <c r="I323" s="1" t="str">
        <f ca="1">IF(OR(procTags!I323="white",procTags!I323="yellow",procTags!I323="grey"),IF('Currently Exported 2'!I323=1, "have", "missing"),IF('Currently Exported 2'!I323=1, "extra", "ignore"))</f>
        <v>ignore</v>
      </c>
      <c r="J323" s="1" t="str">
        <f ca="1">IF(OR(procTags!J323="white",procTags!J323="yellow",procTags!J323="grey"),IF('Currently Exported 2'!J323=1, "have", "missing"),IF('Currently Exported 2'!J323=1, "extra", "ignore"))</f>
        <v>ignore</v>
      </c>
      <c r="K323" s="1" t="str">
        <f ca="1">IF(OR(procTags!K323="white",procTags!K323="yellow",procTags!K323="grey"),IF('Currently Exported 2'!K323=1, "have", "missing"),IF('Currently Exported 2'!K323=1, "extra", "ignore"))</f>
        <v>ignore</v>
      </c>
      <c r="L323" s="1" t="str">
        <f ca="1">IF(OR(procTags!L323="white",procTags!L323="yellow",procTags!L323="grey"),IF('Currently Exported 2'!L323=1, "have", "missing"),IF('Currently Exported 2'!L323=1, "extra", "ignore"))</f>
        <v>ignore</v>
      </c>
      <c r="M323" s="1" t="str">
        <f ca="1">IF(OR(procTags!M323="white",procTags!M323="yellow",procTags!M323="grey"),IF('Currently Exported 2'!M323=1, "have", "missing"),IF('Currently Exported 2'!M323=1, "extra", "ignore"))</f>
        <v>ignore</v>
      </c>
      <c r="N323" s="1" t="str">
        <f ca="1">IF(OR(procTags!N323="white",procTags!N323="yellow",procTags!N323="grey"),IF('Currently Exported 2'!N323=1, "have", "missing"),IF('Currently Exported 2'!N323=1, "extra", "ignore"))</f>
        <v>ignore</v>
      </c>
      <c r="O323" s="1" t="str">
        <f ca="1">IF(OR(procTags!O323="white",procTags!O323="yellow",procTags!O323="grey"),IF('Currently Exported 2'!O323=1, "have", "missing"),IF('Currently Exported 2'!O323=1, "extra", "ignore"))</f>
        <v>ignore</v>
      </c>
      <c r="P323" s="1" t="str">
        <f ca="1">IF(OR(procTags!P323="white",procTags!P323="yellow",procTags!P323="grey"),IF('Currently Exported 2'!P323=1, "have", "missing"),IF('Currently Exported 2'!P323=1, "extra", "ignore"))</f>
        <v>ignore</v>
      </c>
    </row>
    <row r="324" spans="1:16" x14ac:dyDescent="0.2">
      <c r="A324" s="1" t="str">
        <f ca="1">IFERROR(__xludf.DUMMYFUNCTION("""COMPUTED_VALUE"""),"tmp_asym\bit13")</f>
        <v>tmp_asym\bit13</v>
      </c>
      <c r="B324" s="1" t="str">
        <f ca="1">IF(OR(procTags!B324="white",procTags!B324="yellow",procTags!B324="grey"),IF('Currently Exported 2'!B324=1, "have", "missing"),IF('Currently Exported 2'!B324=1, "extra", "ignore"))</f>
        <v>ignore</v>
      </c>
      <c r="C324" s="1" t="str">
        <f ca="1">IF(OR(procTags!C324="white",procTags!C324="yellow",procTags!C324="grey"),IF('Currently Exported 2'!C324=1, "have", "missing"),IF('Currently Exported 2'!C324=1, "extra", "ignore"))</f>
        <v>ignore</v>
      </c>
      <c r="D324" s="1" t="str">
        <f ca="1">IF(OR(procTags!D324="white",procTags!D324="yellow",procTags!D324="grey"),IF('Currently Exported 2'!D324=1, "have", "missing"),IF('Currently Exported 2'!D324=1, "extra", "ignore"))</f>
        <v>ignore</v>
      </c>
      <c r="E324" s="1" t="str">
        <f ca="1">IF(OR(procTags!E324="white",procTags!E324="yellow",procTags!E324="grey"),IF('Currently Exported 2'!E324=1, "have", "missing"),IF('Currently Exported 2'!E324=1, "extra", "ignore"))</f>
        <v>ignore</v>
      </c>
      <c r="F324" s="1" t="str">
        <f ca="1">IF(OR(procTags!F324="white",procTags!F324="yellow",procTags!F324="grey"),IF('Currently Exported 2'!F324=1, "have", "missing"),IF('Currently Exported 2'!F324=1, "extra", "ignore"))</f>
        <v>ignore</v>
      </c>
      <c r="G324" s="1" t="str">
        <f ca="1">IF(OR(procTags!G324="white",procTags!G324="yellow",procTags!G324="grey"),IF('Currently Exported 2'!G324=1, "have", "missing"),IF('Currently Exported 2'!G324=1, "extra", "ignore"))</f>
        <v>ignore</v>
      </c>
      <c r="H324" s="1" t="str">
        <f ca="1">IF(OR(procTags!H324="white",procTags!H324="yellow",procTags!H324="grey"),IF('Currently Exported 2'!H324=1, "have", "missing"),IF('Currently Exported 2'!H324=1, "extra", "ignore"))</f>
        <v>ignore</v>
      </c>
      <c r="I324" s="1" t="str">
        <f ca="1">IF(OR(procTags!I324="white",procTags!I324="yellow",procTags!I324="grey"),IF('Currently Exported 2'!I324=1, "have", "missing"),IF('Currently Exported 2'!I324=1, "extra", "ignore"))</f>
        <v>ignore</v>
      </c>
      <c r="J324" s="1" t="str">
        <f ca="1">IF(OR(procTags!J324="white",procTags!J324="yellow",procTags!J324="grey"),IF('Currently Exported 2'!J324=1, "have", "missing"),IF('Currently Exported 2'!J324=1, "extra", "ignore"))</f>
        <v>ignore</v>
      </c>
      <c r="K324" s="1" t="str">
        <f ca="1">IF(OR(procTags!K324="white",procTags!K324="yellow",procTags!K324="grey"),IF('Currently Exported 2'!K324=1, "have", "missing"),IF('Currently Exported 2'!K324=1, "extra", "ignore"))</f>
        <v>ignore</v>
      </c>
      <c r="L324" s="1" t="str">
        <f ca="1">IF(OR(procTags!L324="white",procTags!L324="yellow",procTags!L324="grey"),IF('Currently Exported 2'!L324=1, "have", "missing"),IF('Currently Exported 2'!L324=1, "extra", "ignore"))</f>
        <v>ignore</v>
      </c>
      <c r="M324" s="1" t="str">
        <f ca="1">IF(OR(procTags!M324="white",procTags!M324="yellow",procTags!M324="grey"),IF('Currently Exported 2'!M324=1, "have", "missing"),IF('Currently Exported 2'!M324=1, "extra", "ignore"))</f>
        <v>ignore</v>
      </c>
      <c r="N324" s="1" t="str">
        <f ca="1">IF(OR(procTags!N324="white",procTags!N324="yellow",procTags!N324="grey"),IF('Currently Exported 2'!N324=1, "have", "missing"),IF('Currently Exported 2'!N324=1, "extra", "ignore"))</f>
        <v>ignore</v>
      </c>
      <c r="O324" s="1" t="str">
        <f ca="1">IF(OR(procTags!O324="white",procTags!O324="yellow",procTags!O324="grey"),IF('Currently Exported 2'!O324=1, "have", "missing"),IF('Currently Exported 2'!O324=1, "extra", "ignore"))</f>
        <v>ignore</v>
      </c>
      <c r="P324" s="1" t="str">
        <f ca="1">IF(OR(procTags!P324="white",procTags!P324="yellow",procTags!P324="grey"),IF('Currently Exported 2'!P324=1, "have", "missing"),IF('Currently Exported 2'!P324=1, "extra", "ignore"))</f>
        <v>ignore</v>
      </c>
    </row>
    <row r="325" spans="1:16" x14ac:dyDescent="0.2">
      <c r="A325" s="1" t="str">
        <f ca="1">IFERROR(__xludf.DUMMYFUNCTION("""COMPUTED_VALUE"""),"tmp_asym\bit14")</f>
        <v>tmp_asym\bit14</v>
      </c>
      <c r="B325" s="1" t="str">
        <f ca="1">IF(OR(procTags!B325="white",procTags!B325="yellow",procTags!B325="grey"),IF('Currently Exported 2'!B325=1, "have", "missing"),IF('Currently Exported 2'!B325=1, "extra", "ignore"))</f>
        <v>ignore</v>
      </c>
      <c r="C325" s="1" t="str">
        <f ca="1">IF(OR(procTags!C325="white",procTags!C325="yellow",procTags!C325="grey"),IF('Currently Exported 2'!C325=1, "have", "missing"),IF('Currently Exported 2'!C325=1, "extra", "ignore"))</f>
        <v>ignore</v>
      </c>
      <c r="D325" s="1" t="str">
        <f ca="1">IF(OR(procTags!D325="white",procTags!D325="yellow",procTags!D325="grey"),IF('Currently Exported 2'!D325=1, "have", "missing"),IF('Currently Exported 2'!D325=1, "extra", "ignore"))</f>
        <v>ignore</v>
      </c>
      <c r="E325" s="1" t="str">
        <f ca="1">IF(OR(procTags!E325="white",procTags!E325="yellow",procTags!E325="grey"),IF('Currently Exported 2'!E325=1, "have", "missing"),IF('Currently Exported 2'!E325=1, "extra", "ignore"))</f>
        <v>ignore</v>
      </c>
      <c r="F325" s="1" t="str">
        <f ca="1">IF(OR(procTags!F325="white",procTags!F325="yellow",procTags!F325="grey"),IF('Currently Exported 2'!F325=1, "have", "missing"),IF('Currently Exported 2'!F325=1, "extra", "ignore"))</f>
        <v>ignore</v>
      </c>
      <c r="G325" s="1" t="str">
        <f ca="1">IF(OR(procTags!G325="white",procTags!G325="yellow",procTags!G325="grey"),IF('Currently Exported 2'!G325=1, "have", "missing"),IF('Currently Exported 2'!G325=1, "extra", "ignore"))</f>
        <v>ignore</v>
      </c>
      <c r="H325" s="1" t="str">
        <f ca="1">IF(OR(procTags!H325="white",procTags!H325="yellow",procTags!H325="grey"),IF('Currently Exported 2'!H325=1, "have", "missing"),IF('Currently Exported 2'!H325=1, "extra", "ignore"))</f>
        <v>ignore</v>
      </c>
      <c r="I325" s="1" t="str">
        <f ca="1">IF(OR(procTags!I325="white",procTags!I325="yellow",procTags!I325="grey"),IF('Currently Exported 2'!I325=1, "have", "missing"),IF('Currently Exported 2'!I325=1, "extra", "ignore"))</f>
        <v>ignore</v>
      </c>
      <c r="J325" s="1" t="str">
        <f ca="1">IF(OR(procTags!J325="white",procTags!J325="yellow",procTags!J325="grey"),IF('Currently Exported 2'!J325=1, "have", "missing"),IF('Currently Exported 2'!J325=1, "extra", "ignore"))</f>
        <v>ignore</v>
      </c>
      <c r="K325" s="1" t="str">
        <f ca="1">IF(OR(procTags!K325="white",procTags!K325="yellow",procTags!K325="grey"),IF('Currently Exported 2'!K325=1, "have", "missing"),IF('Currently Exported 2'!K325=1, "extra", "ignore"))</f>
        <v>ignore</v>
      </c>
      <c r="L325" s="1" t="str">
        <f ca="1">IF(OR(procTags!L325="white",procTags!L325="yellow",procTags!L325="grey"),IF('Currently Exported 2'!L325=1, "have", "missing"),IF('Currently Exported 2'!L325=1, "extra", "ignore"))</f>
        <v>ignore</v>
      </c>
      <c r="M325" s="1" t="str">
        <f ca="1">IF(OR(procTags!M325="white",procTags!M325="yellow",procTags!M325="grey"),IF('Currently Exported 2'!M325=1, "have", "missing"),IF('Currently Exported 2'!M325=1, "extra", "ignore"))</f>
        <v>ignore</v>
      </c>
      <c r="N325" s="1" t="str">
        <f ca="1">IF(OR(procTags!N325="white",procTags!N325="yellow",procTags!N325="grey"),IF('Currently Exported 2'!N325=1, "have", "missing"),IF('Currently Exported 2'!N325=1, "extra", "ignore"))</f>
        <v>ignore</v>
      </c>
      <c r="O325" s="1" t="str">
        <f ca="1">IF(OR(procTags!O325="white",procTags!O325="yellow",procTags!O325="grey"),IF('Currently Exported 2'!O325=1, "have", "missing"),IF('Currently Exported 2'!O325=1, "extra", "ignore"))</f>
        <v>ignore</v>
      </c>
      <c r="P325" s="1" t="str">
        <f ca="1">IF(OR(procTags!P325="white",procTags!P325="yellow",procTags!P325="grey"),IF('Currently Exported 2'!P325=1, "have", "missing"),IF('Currently Exported 2'!P325=1, "extra", "ignore"))</f>
        <v>ignore</v>
      </c>
    </row>
    <row r="326" spans="1:16" x14ac:dyDescent="0.2">
      <c r="A326" s="1" t="str">
        <f ca="1">IFERROR(__xludf.DUMMYFUNCTION("""COMPUTED_VALUE"""),"tmp_asym\bit15")</f>
        <v>tmp_asym\bit15</v>
      </c>
      <c r="B326" s="1" t="str">
        <f ca="1">IF(OR(procTags!B326="white",procTags!B326="yellow",procTags!B326="grey"),IF('Currently Exported 2'!B326=1, "have", "missing"),IF('Currently Exported 2'!B326=1, "extra", "ignore"))</f>
        <v>ignore</v>
      </c>
      <c r="C326" s="1" t="str">
        <f ca="1">IF(OR(procTags!C326="white",procTags!C326="yellow",procTags!C326="grey"),IF('Currently Exported 2'!C326=1, "have", "missing"),IF('Currently Exported 2'!C326=1, "extra", "ignore"))</f>
        <v>ignore</v>
      </c>
      <c r="D326" s="1" t="str">
        <f ca="1">IF(OR(procTags!D326="white",procTags!D326="yellow",procTags!D326="grey"),IF('Currently Exported 2'!D326=1, "have", "missing"),IF('Currently Exported 2'!D326=1, "extra", "ignore"))</f>
        <v>ignore</v>
      </c>
      <c r="E326" s="1" t="str">
        <f ca="1">IF(OR(procTags!E326="white",procTags!E326="yellow",procTags!E326="grey"),IF('Currently Exported 2'!E326=1, "have", "missing"),IF('Currently Exported 2'!E326=1, "extra", "ignore"))</f>
        <v>ignore</v>
      </c>
      <c r="F326" s="1" t="str">
        <f ca="1">IF(OR(procTags!F326="white",procTags!F326="yellow",procTags!F326="grey"),IF('Currently Exported 2'!F326=1, "have", "missing"),IF('Currently Exported 2'!F326=1, "extra", "ignore"))</f>
        <v>ignore</v>
      </c>
      <c r="G326" s="1" t="str">
        <f ca="1">IF(OR(procTags!G326="white",procTags!G326="yellow",procTags!G326="grey"),IF('Currently Exported 2'!G326=1, "have", "missing"),IF('Currently Exported 2'!G326=1, "extra", "ignore"))</f>
        <v>ignore</v>
      </c>
      <c r="H326" s="1" t="str">
        <f ca="1">IF(OR(procTags!H326="white",procTags!H326="yellow",procTags!H326="grey"),IF('Currently Exported 2'!H326=1, "have", "missing"),IF('Currently Exported 2'!H326=1, "extra", "ignore"))</f>
        <v>ignore</v>
      </c>
      <c r="I326" s="1" t="str">
        <f ca="1">IF(OR(procTags!I326="white",procTags!I326="yellow",procTags!I326="grey"),IF('Currently Exported 2'!I326=1, "have", "missing"),IF('Currently Exported 2'!I326=1, "extra", "ignore"))</f>
        <v>ignore</v>
      </c>
      <c r="J326" s="1" t="str">
        <f ca="1">IF(OR(procTags!J326="white",procTags!J326="yellow",procTags!J326="grey"),IF('Currently Exported 2'!J326=1, "have", "missing"),IF('Currently Exported 2'!J326=1, "extra", "ignore"))</f>
        <v>ignore</v>
      </c>
      <c r="K326" s="1" t="str">
        <f ca="1">IF(OR(procTags!K326="white",procTags!K326="yellow",procTags!K326="grey"),IF('Currently Exported 2'!K326=1, "have", "missing"),IF('Currently Exported 2'!K326=1, "extra", "ignore"))</f>
        <v>ignore</v>
      </c>
      <c r="L326" s="1" t="str">
        <f ca="1">IF(OR(procTags!L326="white",procTags!L326="yellow",procTags!L326="grey"),IF('Currently Exported 2'!L326=1, "have", "missing"),IF('Currently Exported 2'!L326=1, "extra", "ignore"))</f>
        <v>ignore</v>
      </c>
      <c r="M326" s="1" t="str">
        <f ca="1">IF(OR(procTags!M326="white",procTags!M326="yellow",procTags!M326="grey"),IF('Currently Exported 2'!M326=1, "have", "missing"),IF('Currently Exported 2'!M326=1, "extra", "ignore"))</f>
        <v>ignore</v>
      </c>
      <c r="N326" s="1" t="str">
        <f ca="1">IF(OR(procTags!N326="white",procTags!N326="yellow",procTags!N326="grey"),IF('Currently Exported 2'!N326=1, "have", "missing"),IF('Currently Exported 2'!N326=1, "extra", "ignore"))</f>
        <v>ignore</v>
      </c>
      <c r="O326" s="1" t="str">
        <f ca="1">IF(OR(procTags!O326="white",procTags!O326="yellow",procTags!O326="grey"),IF('Currently Exported 2'!O326=1, "have", "missing"),IF('Currently Exported 2'!O326=1, "extra", "ignore"))</f>
        <v>ignore</v>
      </c>
      <c r="P326" s="1" t="str">
        <f ca="1">IF(OR(procTags!P326="white",procTags!P326="yellow",procTags!P326="grey"),IF('Currently Exported 2'!P326=1, "have", "missing"),IF('Currently Exported 2'!P326=1, "extra", "ignore"))</f>
        <v>ignore</v>
      </c>
    </row>
    <row r="327" spans="1:16" x14ac:dyDescent="0.2">
      <c r="A327" s="1" t="str">
        <f ca="1">IFERROR(__xludf.DUMMYFUNCTION("""COMPUTED_VALUE"""),"tmp_asym\bit2")</f>
        <v>tmp_asym\bit2</v>
      </c>
      <c r="B327" s="1" t="str">
        <f ca="1">IF(OR(procTags!B327="white",procTags!B327="yellow",procTags!B327="grey"),IF('Currently Exported 2'!B327=1, "have", "missing"),IF('Currently Exported 2'!B327=1, "extra", "ignore"))</f>
        <v>ignore</v>
      </c>
      <c r="C327" s="1" t="str">
        <f ca="1">IF(OR(procTags!C327="white",procTags!C327="yellow",procTags!C327="grey"),IF('Currently Exported 2'!C327=1, "have", "missing"),IF('Currently Exported 2'!C327=1, "extra", "ignore"))</f>
        <v>ignore</v>
      </c>
      <c r="D327" s="1" t="str">
        <f ca="1">IF(OR(procTags!D327="white",procTags!D327="yellow",procTags!D327="grey"),IF('Currently Exported 2'!D327=1, "have", "missing"),IF('Currently Exported 2'!D327=1, "extra", "ignore"))</f>
        <v>ignore</v>
      </c>
      <c r="E327" s="1" t="str">
        <f ca="1">IF(OR(procTags!E327="white",procTags!E327="yellow",procTags!E327="grey"),IF('Currently Exported 2'!E327=1, "have", "missing"),IF('Currently Exported 2'!E327=1, "extra", "ignore"))</f>
        <v>ignore</v>
      </c>
      <c r="F327" s="1" t="str">
        <f ca="1">IF(OR(procTags!F327="white",procTags!F327="yellow",procTags!F327="grey"),IF('Currently Exported 2'!F327=1, "have", "missing"),IF('Currently Exported 2'!F327=1, "extra", "ignore"))</f>
        <v>ignore</v>
      </c>
      <c r="G327" s="1" t="str">
        <f ca="1">IF(OR(procTags!G327="white",procTags!G327="yellow",procTags!G327="grey"),IF('Currently Exported 2'!G327=1, "have", "missing"),IF('Currently Exported 2'!G327=1, "extra", "ignore"))</f>
        <v>ignore</v>
      </c>
      <c r="H327" s="1" t="str">
        <f ca="1">IF(OR(procTags!H327="white",procTags!H327="yellow",procTags!H327="grey"),IF('Currently Exported 2'!H327=1, "have", "missing"),IF('Currently Exported 2'!H327=1, "extra", "ignore"))</f>
        <v>ignore</v>
      </c>
      <c r="I327" s="1" t="str">
        <f ca="1">IF(OR(procTags!I327="white",procTags!I327="yellow",procTags!I327="grey"),IF('Currently Exported 2'!I327=1, "have", "missing"),IF('Currently Exported 2'!I327=1, "extra", "ignore"))</f>
        <v>ignore</v>
      </c>
      <c r="J327" s="1" t="str">
        <f ca="1">IF(OR(procTags!J327="white",procTags!J327="yellow",procTags!J327="grey"),IF('Currently Exported 2'!J327=1, "have", "missing"),IF('Currently Exported 2'!J327=1, "extra", "ignore"))</f>
        <v>ignore</v>
      </c>
      <c r="K327" s="1" t="str">
        <f ca="1">IF(OR(procTags!K327="white",procTags!K327="yellow",procTags!K327="grey"),IF('Currently Exported 2'!K327=1, "have", "missing"),IF('Currently Exported 2'!K327=1, "extra", "ignore"))</f>
        <v>ignore</v>
      </c>
      <c r="L327" s="1" t="str">
        <f ca="1">IF(OR(procTags!L327="white",procTags!L327="yellow",procTags!L327="grey"),IF('Currently Exported 2'!L327=1, "have", "missing"),IF('Currently Exported 2'!L327=1, "extra", "ignore"))</f>
        <v>ignore</v>
      </c>
      <c r="M327" s="1" t="str">
        <f ca="1">IF(OR(procTags!M327="white",procTags!M327="yellow",procTags!M327="grey"),IF('Currently Exported 2'!M327=1, "have", "missing"),IF('Currently Exported 2'!M327=1, "extra", "ignore"))</f>
        <v>ignore</v>
      </c>
      <c r="N327" s="1" t="str">
        <f ca="1">IF(OR(procTags!N327="white",procTags!N327="yellow",procTags!N327="grey"),IF('Currently Exported 2'!N327=1, "have", "missing"),IF('Currently Exported 2'!N327=1, "extra", "ignore"))</f>
        <v>ignore</v>
      </c>
      <c r="O327" s="1" t="str">
        <f ca="1">IF(OR(procTags!O327="white",procTags!O327="yellow",procTags!O327="grey"),IF('Currently Exported 2'!O327=1, "have", "missing"),IF('Currently Exported 2'!O327=1, "extra", "ignore"))</f>
        <v>ignore</v>
      </c>
      <c r="P327" s="1" t="str">
        <f ca="1">IF(OR(procTags!P327="white",procTags!P327="yellow",procTags!P327="grey"),IF('Currently Exported 2'!P327=1, "have", "missing"),IF('Currently Exported 2'!P327=1, "extra", "ignore"))</f>
        <v>ignore</v>
      </c>
    </row>
    <row r="328" spans="1:16" x14ac:dyDescent="0.2">
      <c r="A328" s="1" t="str">
        <f ca="1">IFERROR(__xludf.DUMMYFUNCTION("""COMPUTED_VALUE"""),"tmp_asym\bit3")</f>
        <v>tmp_asym\bit3</v>
      </c>
      <c r="B328" s="1" t="str">
        <f ca="1">IF(OR(procTags!B328="white",procTags!B328="yellow",procTags!B328="grey"),IF('Currently Exported 2'!B328=1, "have", "missing"),IF('Currently Exported 2'!B328=1, "extra", "ignore"))</f>
        <v>ignore</v>
      </c>
      <c r="C328" s="1" t="str">
        <f ca="1">IF(OR(procTags!C328="white",procTags!C328="yellow",procTags!C328="grey"),IF('Currently Exported 2'!C328=1, "have", "missing"),IF('Currently Exported 2'!C328=1, "extra", "ignore"))</f>
        <v>ignore</v>
      </c>
      <c r="D328" s="1" t="str">
        <f ca="1">IF(OR(procTags!D328="white",procTags!D328="yellow",procTags!D328="grey"),IF('Currently Exported 2'!D328=1, "have", "missing"),IF('Currently Exported 2'!D328=1, "extra", "ignore"))</f>
        <v>ignore</v>
      </c>
      <c r="E328" s="1" t="str">
        <f ca="1">IF(OR(procTags!E328="white",procTags!E328="yellow",procTags!E328="grey"),IF('Currently Exported 2'!E328=1, "have", "missing"),IF('Currently Exported 2'!E328=1, "extra", "ignore"))</f>
        <v>ignore</v>
      </c>
      <c r="F328" s="1" t="str">
        <f ca="1">IF(OR(procTags!F328="white",procTags!F328="yellow",procTags!F328="grey"),IF('Currently Exported 2'!F328=1, "have", "missing"),IF('Currently Exported 2'!F328=1, "extra", "ignore"))</f>
        <v>ignore</v>
      </c>
      <c r="G328" s="1" t="str">
        <f ca="1">IF(OR(procTags!G328="white",procTags!G328="yellow",procTags!G328="grey"),IF('Currently Exported 2'!G328=1, "have", "missing"),IF('Currently Exported 2'!G328=1, "extra", "ignore"))</f>
        <v>ignore</v>
      </c>
      <c r="H328" s="1" t="str">
        <f ca="1">IF(OR(procTags!H328="white",procTags!H328="yellow",procTags!H328="grey"),IF('Currently Exported 2'!H328=1, "have", "missing"),IF('Currently Exported 2'!H328=1, "extra", "ignore"))</f>
        <v>ignore</v>
      </c>
      <c r="I328" s="1" t="str">
        <f ca="1">IF(OR(procTags!I328="white",procTags!I328="yellow",procTags!I328="grey"),IF('Currently Exported 2'!I328=1, "have", "missing"),IF('Currently Exported 2'!I328=1, "extra", "ignore"))</f>
        <v>ignore</v>
      </c>
      <c r="J328" s="1" t="str">
        <f ca="1">IF(OR(procTags!J328="white",procTags!J328="yellow",procTags!J328="grey"),IF('Currently Exported 2'!J328=1, "have", "missing"),IF('Currently Exported 2'!J328=1, "extra", "ignore"))</f>
        <v>ignore</v>
      </c>
      <c r="K328" s="1" t="str">
        <f ca="1">IF(OR(procTags!K328="white",procTags!K328="yellow",procTags!K328="grey"),IF('Currently Exported 2'!K328=1, "have", "missing"),IF('Currently Exported 2'!K328=1, "extra", "ignore"))</f>
        <v>ignore</v>
      </c>
      <c r="L328" s="1" t="str">
        <f ca="1">IF(OR(procTags!L328="white",procTags!L328="yellow",procTags!L328="grey"),IF('Currently Exported 2'!L328=1, "have", "missing"),IF('Currently Exported 2'!L328=1, "extra", "ignore"))</f>
        <v>ignore</v>
      </c>
      <c r="M328" s="1" t="str">
        <f ca="1">IF(OR(procTags!M328="white",procTags!M328="yellow",procTags!M328="grey"),IF('Currently Exported 2'!M328=1, "have", "missing"),IF('Currently Exported 2'!M328=1, "extra", "ignore"))</f>
        <v>ignore</v>
      </c>
      <c r="N328" s="1" t="str">
        <f ca="1">IF(OR(procTags!N328="white",procTags!N328="yellow",procTags!N328="grey"),IF('Currently Exported 2'!N328=1, "have", "missing"),IF('Currently Exported 2'!N328=1, "extra", "ignore"))</f>
        <v>ignore</v>
      </c>
      <c r="O328" s="1" t="str">
        <f ca="1">IF(OR(procTags!O328="white",procTags!O328="yellow",procTags!O328="grey"),IF('Currently Exported 2'!O328=1, "have", "missing"),IF('Currently Exported 2'!O328=1, "extra", "ignore"))</f>
        <v>ignore</v>
      </c>
      <c r="P328" s="1" t="str">
        <f ca="1">IF(OR(procTags!P328="white",procTags!P328="yellow",procTags!P328="grey"),IF('Currently Exported 2'!P328=1, "have", "missing"),IF('Currently Exported 2'!P328=1, "extra", "ignore"))</f>
        <v>ignore</v>
      </c>
    </row>
    <row r="329" spans="1:16" x14ac:dyDescent="0.2">
      <c r="A329" s="1" t="str">
        <f ca="1">IFERROR(__xludf.DUMMYFUNCTION("""COMPUTED_VALUE"""),"tmp_asym\bit4")</f>
        <v>tmp_asym\bit4</v>
      </c>
      <c r="B329" s="1" t="str">
        <f ca="1">IF(OR(procTags!B329="white",procTags!B329="yellow",procTags!B329="grey"),IF('Currently Exported 2'!B329=1, "have", "missing"),IF('Currently Exported 2'!B329=1, "extra", "ignore"))</f>
        <v>ignore</v>
      </c>
      <c r="C329" s="1" t="str">
        <f ca="1">IF(OR(procTags!C329="white",procTags!C329="yellow",procTags!C329="grey"),IF('Currently Exported 2'!C329=1, "have", "missing"),IF('Currently Exported 2'!C329=1, "extra", "ignore"))</f>
        <v>ignore</v>
      </c>
      <c r="D329" s="1" t="str">
        <f ca="1">IF(OR(procTags!D329="white",procTags!D329="yellow",procTags!D329="grey"),IF('Currently Exported 2'!D329=1, "have", "missing"),IF('Currently Exported 2'!D329=1, "extra", "ignore"))</f>
        <v>ignore</v>
      </c>
      <c r="E329" s="1" t="str">
        <f ca="1">IF(OR(procTags!E329="white",procTags!E329="yellow",procTags!E329="grey"),IF('Currently Exported 2'!E329=1, "have", "missing"),IF('Currently Exported 2'!E329=1, "extra", "ignore"))</f>
        <v>ignore</v>
      </c>
      <c r="F329" s="1" t="str">
        <f ca="1">IF(OR(procTags!F329="white",procTags!F329="yellow",procTags!F329="grey"),IF('Currently Exported 2'!F329=1, "have", "missing"),IF('Currently Exported 2'!F329=1, "extra", "ignore"))</f>
        <v>ignore</v>
      </c>
      <c r="G329" s="1" t="str">
        <f ca="1">IF(OR(procTags!G329="white",procTags!G329="yellow",procTags!G329="grey"),IF('Currently Exported 2'!G329=1, "have", "missing"),IF('Currently Exported 2'!G329=1, "extra", "ignore"))</f>
        <v>ignore</v>
      </c>
      <c r="H329" s="1" t="str">
        <f ca="1">IF(OR(procTags!H329="white",procTags!H329="yellow",procTags!H329="grey"),IF('Currently Exported 2'!H329=1, "have", "missing"),IF('Currently Exported 2'!H329=1, "extra", "ignore"))</f>
        <v>ignore</v>
      </c>
      <c r="I329" s="1" t="str">
        <f ca="1">IF(OR(procTags!I329="white",procTags!I329="yellow",procTags!I329="grey"),IF('Currently Exported 2'!I329=1, "have", "missing"),IF('Currently Exported 2'!I329=1, "extra", "ignore"))</f>
        <v>ignore</v>
      </c>
      <c r="J329" s="1" t="str">
        <f ca="1">IF(OR(procTags!J329="white",procTags!J329="yellow",procTags!J329="grey"),IF('Currently Exported 2'!J329=1, "have", "missing"),IF('Currently Exported 2'!J329=1, "extra", "ignore"))</f>
        <v>ignore</v>
      </c>
      <c r="K329" s="1" t="str">
        <f ca="1">IF(OR(procTags!K329="white",procTags!K329="yellow",procTags!K329="grey"),IF('Currently Exported 2'!K329=1, "have", "missing"),IF('Currently Exported 2'!K329=1, "extra", "ignore"))</f>
        <v>ignore</v>
      </c>
      <c r="L329" s="1" t="str">
        <f ca="1">IF(OR(procTags!L329="white",procTags!L329="yellow",procTags!L329="grey"),IF('Currently Exported 2'!L329=1, "have", "missing"),IF('Currently Exported 2'!L329=1, "extra", "ignore"))</f>
        <v>ignore</v>
      </c>
      <c r="M329" s="1" t="str">
        <f ca="1">IF(OR(procTags!M329="white",procTags!M329="yellow",procTags!M329="grey"),IF('Currently Exported 2'!M329=1, "have", "missing"),IF('Currently Exported 2'!M329=1, "extra", "ignore"))</f>
        <v>ignore</v>
      </c>
      <c r="N329" s="1" t="str">
        <f ca="1">IF(OR(procTags!N329="white",procTags!N329="yellow",procTags!N329="grey"),IF('Currently Exported 2'!N329=1, "have", "missing"),IF('Currently Exported 2'!N329=1, "extra", "ignore"))</f>
        <v>ignore</v>
      </c>
      <c r="O329" s="1" t="str">
        <f ca="1">IF(OR(procTags!O329="white",procTags!O329="yellow",procTags!O329="grey"),IF('Currently Exported 2'!O329=1, "have", "missing"),IF('Currently Exported 2'!O329=1, "extra", "ignore"))</f>
        <v>ignore</v>
      </c>
      <c r="P329" s="1" t="str">
        <f ca="1">IF(OR(procTags!P329="white",procTags!P329="yellow",procTags!P329="grey"),IF('Currently Exported 2'!P329=1, "have", "missing"),IF('Currently Exported 2'!P329=1, "extra", "ignore"))</f>
        <v>ignore</v>
      </c>
    </row>
    <row r="330" spans="1:16" x14ac:dyDescent="0.2">
      <c r="A330" s="1" t="str">
        <f ca="1">IFERROR(__xludf.DUMMYFUNCTION("""COMPUTED_VALUE"""),"tmp_asym\bit5")</f>
        <v>tmp_asym\bit5</v>
      </c>
      <c r="B330" s="1" t="str">
        <f ca="1">IF(OR(procTags!B330="white",procTags!B330="yellow",procTags!B330="grey"),IF('Currently Exported 2'!B330=1, "have", "missing"),IF('Currently Exported 2'!B330=1, "extra", "ignore"))</f>
        <v>ignore</v>
      </c>
      <c r="C330" s="1" t="str">
        <f ca="1">IF(OR(procTags!C330="white",procTags!C330="yellow",procTags!C330="grey"),IF('Currently Exported 2'!C330=1, "have", "missing"),IF('Currently Exported 2'!C330=1, "extra", "ignore"))</f>
        <v>ignore</v>
      </c>
      <c r="D330" s="1" t="str">
        <f ca="1">IF(OR(procTags!D330="white",procTags!D330="yellow",procTags!D330="grey"),IF('Currently Exported 2'!D330=1, "have", "missing"),IF('Currently Exported 2'!D330=1, "extra", "ignore"))</f>
        <v>ignore</v>
      </c>
      <c r="E330" s="1" t="str">
        <f ca="1">IF(OR(procTags!E330="white",procTags!E330="yellow",procTags!E330="grey"),IF('Currently Exported 2'!E330=1, "have", "missing"),IF('Currently Exported 2'!E330=1, "extra", "ignore"))</f>
        <v>ignore</v>
      </c>
      <c r="F330" s="1" t="str">
        <f ca="1">IF(OR(procTags!F330="white",procTags!F330="yellow",procTags!F330="grey"),IF('Currently Exported 2'!F330=1, "have", "missing"),IF('Currently Exported 2'!F330=1, "extra", "ignore"))</f>
        <v>ignore</v>
      </c>
      <c r="G330" s="1" t="str">
        <f ca="1">IF(OR(procTags!G330="white",procTags!G330="yellow",procTags!G330="grey"),IF('Currently Exported 2'!G330=1, "have", "missing"),IF('Currently Exported 2'!G330=1, "extra", "ignore"))</f>
        <v>ignore</v>
      </c>
      <c r="H330" s="1" t="str">
        <f ca="1">IF(OR(procTags!H330="white",procTags!H330="yellow",procTags!H330="grey"),IF('Currently Exported 2'!H330=1, "have", "missing"),IF('Currently Exported 2'!H330=1, "extra", "ignore"))</f>
        <v>ignore</v>
      </c>
      <c r="I330" s="1" t="str">
        <f ca="1">IF(OR(procTags!I330="white",procTags!I330="yellow",procTags!I330="grey"),IF('Currently Exported 2'!I330=1, "have", "missing"),IF('Currently Exported 2'!I330=1, "extra", "ignore"))</f>
        <v>ignore</v>
      </c>
      <c r="J330" s="1" t="str">
        <f ca="1">IF(OR(procTags!J330="white",procTags!J330="yellow",procTags!J330="grey"),IF('Currently Exported 2'!J330=1, "have", "missing"),IF('Currently Exported 2'!J330=1, "extra", "ignore"))</f>
        <v>ignore</v>
      </c>
      <c r="K330" s="1" t="str">
        <f ca="1">IF(OR(procTags!K330="white",procTags!K330="yellow",procTags!K330="grey"),IF('Currently Exported 2'!K330=1, "have", "missing"),IF('Currently Exported 2'!K330=1, "extra", "ignore"))</f>
        <v>ignore</v>
      </c>
      <c r="L330" s="1" t="str">
        <f ca="1">IF(OR(procTags!L330="white",procTags!L330="yellow",procTags!L330="grey"),IF('Currently Exported 2'!L330=1, "have", "missing"),IF('Currently Exported 2'!L330=1, "extra", "ignore"))</f>
        <v>ignore</v>
      </c>
      <c r="M330" s="1" t="str">
        <f ca="1">IF(OR(procTags!M330="white",procTags!M330="yellow",procTags!M330="grey"),IF('Currently Exported 2'!M330=1, "have", "missing"),IF('Currently Exported 2'!M330=1, "extra", "ignore"))</f>
        <v>ignore</v>
      </c>
      <c r="N330" s="1" t="str">
        <f ca="1">IF(OR(procTags!N330="white",procTags!N330="yellow",procTags!N330="grey"),IF('Currently Exported 2'!N330=1, "have", "missing"),IF('Currently Exported 2'!N330=1, "extra", "ignore"))</f>
        <v>ignore</v>
      </c>
      <c r="O330" s="1" t="str">
        <f ca="1">IF(OR(procTags!O330="white",procTags!O330="yellow",procTags!O330="grey"),IF('Currently Exported 2'!O330=1, "have", "missing"),IF('Currently Exported 2'!O330=1, "extra", "ignore"))</f>
        <v>ignore</v>
      </c>
      <c r="P330" s="1" t="str">
        <f ca="1">IF(OR(procTags!P330="white",procTags!P330="yellow",procTags!P330="grey"),IF('Currently Exported 2'!P330=1, "have", "missing"),IF('Currently Exported 2'!P330=1, "extra", "ignore"))</f>
        <v>ignore</v>
      </c>
    </row>
    <row r="331" spans="1:16" x14ac:dyDescent="0.2">
      <c r="A331" s="1" t="str">
        <f ca="1">IFERROR(__xludf.DUMMYFUNCTION("""COMPUTED_VALUE"""),"tmp_asym\bit6")</f>
        <v>tmp_asym\bit6</v>
      </c>
      <c r="B331" s="1" t="str">
        <f ca="1">IF(OR(procTags!B331="white",procTags!B331="yellow",procTags!B331="grey"),IF('Currently Exported 2'!B331=1, "have", "missing"),IF('Currently Exported 2'!B331=1, "extra", "ignore"))</f>
        <v>ignore</v>
      </c>
      <c r="C331" s="1" t="str">
        <f ca="1">IF(OR(procTags!C331="white",procTags!C331="yellow",procTags!C331="grey"),IF('Currently Exported 2'!C331=1, "have", "missing"),IF('Currently Exported 2'!C331=1, "extra", "ignore"))</f>
        <v>ignore</v>
      </c>
      <c r="D331" s="1" t="str">
        <f ca="1">IF(OR(procTags!D331="white",procTags!D331="yellow",procTags!D331="grey"),IF('Currently Exported 2'!D331=1, "have", "missing"),IF('Currently Exported 2'!D331=1, "extra", "ignore"))</f>
        <v>ignore</v>
      </c>
      <c r="E331" s="1" t="str">
        <f ca="1">IF(OR(procTags!E331="white",procTags!E331="yellow",procTags!E331="grey"),IF('Currently Exported 2'!E331=1, "have", "missing"),IF('Currently Exported 2'!E331=1, "extra", "ignore"))</f>
        <v>ignore</v>
      </c>
      <c r="F331" s="1" t="str">
        <f ca="1">IF(OR(procTags!F331="white",procTags!F331="yellow",procTags!F331="grey"),IF('Currently Exported 2'!F331=1, "have", "missing"),IF('Currently Exported 2'!F331=1, "extra", "ignore"))</f>
        <v>ignore</v>
      </c>
      <c r="G331" s="1" t="str">
        <f ca="1">IF(OR(procTags!G331="white",procTags!G331="yellow",procTags!G331="grey"),IF('Currently Exported 2'!G331=1, "have", "missing"),IF('Currently Exported 2'!G331=1, "extra", "ignore"))</f>
        <v>ignore</v>
      </c>
      <c r="H331" s="1" t="str">
        <f ca="1">IF(OR(procTags!H331="white",procTags!H331="yellow",procTags!H331="grey"),IF('Currently Exported 2'!H331=1, "have", "missing"),IF('Currently Exported 2'!H331=1, "extra", "ignore"))</f>
        <v>ignore</v>
      </c>
      <c r="I331" s="1" t="str">
        <f ca="1">IF(OR(procTags!I331="white",procTags!I331="yellow",procTags!I331="grey"),IF('Currently Exported 2'!I331=1, "have", "missing"),IF('Currently Exported 2'!I331=1, "extra", "ignore"))</f>
        <v>ignore</v>
      </c>
      <c r="J331" s="1" t="str">
        <f ca="1">IF(OR(procTags!J331="white",procTags!J331="yellow",procTags!J331="grey"),IF('Currently Exported 2'!J331=1, "have", "missing"),IF('Currently Exported 2'!J331=1, "extra", "ignore"))</f>
        <v>ignore</v>
      </c>
      <c r="K331" s="1" t="str">
        <f ca="1">IF(OR(procTags!K331="white",procTags!K331="yellow",procTags!K331="grey"),IF('Currently Exported 2'!K331=1, "have", "missing"),IF('Currently Exported 2'!K331=1, "extra", "ignore"))</f>
        <v>ignore</v>
      </c>
      <c r="L331" s="1" t="str">
        <f ca="1">IF(OR(procTags!L331="white",procTags!L331="yellow",procTags!L331="grey"),IF('Currently Exported 2'!L331=1, "have", "missing"),IF('Currently Exported 2'!L331=1, "extra", "ignore"))</f>
        <v>ignore</v>
      </c>
      <c r="M331" s="1" t="str">
        <f ca="1">IF(OR(procTags!M331="white",procTags!M331="yellow",procTags!M331="grey"),IF('Currently Exported 2'!M331=1, "have", "missing"),IF('Currently Exported 2'!M331=1, "extra", "ignore"))</f>
        <v>ignore</v>
      </c>
      <c r="N331" s="1" t="str">
        <f ca="1">IF(OR(procTags!N331="white",procTags!N331="yellow",procTags!N331="grey"),IF('Currently Exported 2'!N331=1, "have", "missing"),IF('Currently Exported 2'!N331=1, "extra", "ignore"))</f>
        <v>ignore</v>
      </c>
      <c r="O331" s="1" t="str">
        <f ca="1">IF(OR(procTags!O331="white",procTags!O331="yellow",procTags!O331="grey"),IF('Currently Exported 2'!O331=1, "have", "missing"),IF('Currently Exported 2'!O331=1, "extra", "ignore"))</f>
        <v>ignore</v>
      </c>
      <c r="P331" s="1" t="str">
        <f ca="1">IF(OR(procTags!P331="white",procTags!P331="yellow",procTags!P331="grey"),IF('Currently Exported 2'!P331=1, "have", "missing"),IF('Currently Exported 2'!P331=1, "extra", "ignore"))</f>
        <v>ignore</v>
      </c>
    </row>
    <row r="332" spans="1:16" x14ac:dyDescent="0.2">
      <c r="A332" s="1" t="str">
        <f ca="1">IFERROR(__xludf.DUMMYFUNCTION("""COMPUTED_VALUE"""),"tmp_asym\bit7")</f>
        <v>tmp_asym\bit7</v>
      </c>
      <c r="B332" s="1" t="str">
        <f ca="1">IF(OR(procTags!B332="white",procTags!B332="yellow",procTags!B332="grey"),IF('Currently Exported 2'!B332=1, "have", "missing"),IF('Currently Exported 2'!B332=1, "extra", "ignore"))</f>
        <v>ignore</v>
      </c>
      <c r="C332" s="1" t="str">
        <f ca="1">IF(OR(procTags!C332="white",procTags!C332="yellow",procTags!C332="grey"),IF('Currently Exported 2'!C332=1, "have", "missing"),IF('Currently Exported 2'!C332=1, "extra", "ignore"))</f>
        <v>ignore</v>
      </c>
      <c r="D332" s="1" t="str">
        <f ca="1">IF(OR(procTags!D332="white",procTags!D332="yellow",procTags!D332="grey"),IF('Currently Exported 2'!D332=1, "have", "missing"),IF('Currently Exported 2'!D332=1, "extra", "ignore"))</f>
        <v>ignore</v>
      </c>
      <c r="E332" s="1" t="str">
        <f ca="1">IF(OR(procTags!E332="white",procTags!E332="yellow",procTags!E332="grey"),IF('Currently Exported 2'!E332=1, "have", "missing"),IF('Currently Exported 2'!E332=1, "extra", "ignore"))</f>
        <v>ignore</v>
      </c>
      <c r="F332" s="1" t="str">
        <f ca="1">IF(OR(procTags!F332="white",procTags!F332="yellow",procTags!F332="grey"),IF('Currently Exported 2'!F332=1, "have", "missing"),IF('Currently Exported 2'!F332=1, "extra", "ignore"))</f>
        <v>ignore</v>
      </c>
      <c r="G332" s="1" t="str">
        <f ca="1">IF(OR(procTags!G332="white",procTags!G332="yellow",procTags!G332="grey"),IF('Currently Exported 2'!G332=1, "have", "missing"),IF('Currently Exported 2'!G332=1, "extra", "ignore"))</f>
        <v>ignore</v>
      </c>
      <c r="H332" s="1" t="str">
        <f ca="1">IF(OR(procTags!H332="white",procTags!H332="yellow",procTags!H332="grey"),IF('Currently Exported 2'!H332=1, "have", "missing"),IF('Currently Exported 2'!H332=1, "extra", "ignore"))</f>
        <v>ignore</v>
      </c>
      <c r="I332" s="1" t="str">
        <f ca="1">IF(OR(procTags!I332="white",procTags!I332="yellow",procTags!I332="grey"),IF('Currently Exported 2'!I332=1, "have", "missing"),IF('Currently Exported 2'!I332=1, "extra", "ignore"))</f>
        <v>ignore</v>
      </c>
      <c r="J332" s="1" t="str">
        <f ca="1">IF(OR(procTags!J332="white",procTags!J332="yellow",procTags!J332="grey"),IF('Currently Exported 2'!J332=1, "have", "missing"),IF('Currently Exported 2'!J332=1, "extra", "ignore"))</f>
        <v>ignore</v>
      </c>
      <c r="K332" s="1" t="str">
        <f ca="1">IF(OR(procTags!K332="white",procTags!K332="yellow",procTags!K332="grey"),IF('Currently Exported 2'!K332=1, "have", "missing"),IF('Currently Exported 2'!K332=1, "extra", "ignore"))</f>
        <v>ignore</v>
      </c>
      <c r="L332" s="1" t="str">
        <f ca="1">IF(OR(procTags!L332="white",procTags!L332="yellow",procTags!L332="grey"),IF('Currently Exported 2'!L332=1, "have", "missing"),IF('Currently Exported 2'!L332=1, "extra", "ignore"))</f>
        <v>ignore</v>
      </c>
      <c r="M332" s="1" t="str">
        <f ca="1">IF(OR(procTags!M332="white",procTags!M332="yellow",procTags!M332="grey"),IF('Currently Exported 2'!M332=1, "have", "missing"),IF('Currently Exported 2'!M332=1, "extra", "ignore"))</f>
        <v>ignore</v>
      </c>
      <c r="N332" s="1" t="str">
        <f ca="1">IF(OR(procTags!N332="white",procTags!N332="yellow",procTags!N332="grey"),IF('Currently Exported 2'!N332=1, "have", "missing"),IF('Currently Exported 2'!N332=1, "extra", "ignore"))</f>
        <v>ignore</v>
      </c>
      <c r="O332" s="1" t="str">
        <f ca="1">IF(OR(procTags!O332="white",procTags!O332="yellow",procTags!O332="grey"),IF('Currently Exported 2'!O332=1, "have", "missing"),IF('Currently Exported 2'!O332=1, "extra", "ignore"))</f>
        <v>ignore</v>
      </c>
      <c r="P332" s="1" t="str">
        <f ca="1">IF(OR(procTags!P332="white",procTags!P332="yellow",procTags!P332="grey"),IF('Currently Exported 2'!P332=1, "have", "missing"),IF('Currently Exported 2'!P332=1, "extra", "ignore"))</f>
        <v>ignore</v>
      </c>
    </row>
    <row r="333" spans="1:16" x14ac:dyDescent="0.2">
      <c r="A333" s="1" t="str">
        <f ca="1">IFERROR(__xludf.DUMMYFUNCTION("""COMPUTED_VALUE"""),"tmp_asym\bit8")</f>
        <v>tmp_asym\bit8</v>
      </c>
      <c r="B333" s="1" t="str">
        <f ca="1">IF(OR(procTags!B333="white",procTags!B333="yellow",procTags!B333="grey"),IF('Currently Exported 2'!B333=1, "have", "missing"),IF('Currently Exported 2'!B333=1, "extra", "ignore"))</f>
        <v>ignore</v>
      </c>
      <c r="C333" s="1" t="str">
        <f ca="1">IF(OR(procTags!C333="white",procTags!C333="yellow",procTags!C333="grey"),IF('Currently Exported 2'!C333=1, "have", "missing"),IF('Currently Exported 2'!C333=1, "extra", "ignore"))</f>
        <v>ignore</v>
      </c>
      <c r="D333" s="1" t="str">
        <f ca="1">IF(OR(procTags!D333="white",procTags!D333="yellow",procTags!D333="grey"),IF('Currently Exported 2'!D333=1, "have", "missing"),IF('Currently Exported 2'!D333=1, "extra", "ignore"))</f>
        <v>ignore</v>
      </c>
      <c r="E333" s="1" t="str">
        <f ca="1">IF(OR(procTags!E333="white",procTags!E333="yellow",procTags!E333="grey"),IF('Currently Exported 2'!E333=1, "have", "missing"),IF('Currently Exported 2'!E333=1, "extra", "ignore"))</f>
        <v>ignore</v>
      </c>
      <c r="F333" s="1" t="str">
        <f ca="1">IF(OR(procTags!F333="white",procTags!F333="yellow",procTags!F333="grey"),IF('Currently Exported 2'!F333=1, "have", "missing"),IF('Currently Exported 2'!F333=1, "extra", "ignore"))</f>
        <v>ignore</v>
      </c>
      <c r="G333" s="1" t="str">
        <f ca="1">IF(OR(procTags!G333="white",procTags!G333="yellow",procTags!G333="grey"),IF('Currently Exported 2'!G333=1, "have", "missing"),IF('Currently Exported 2'!G333=1, "extra", "ignore"))</f>
        <v>ignore</v>
      </c>
      <c r="H333" s="1" t="str">
        <f ca="1">IF(OR(procTags!H333="white",procTags!H333="yellow",procTags!H333="grey"),IF('Currently Exported 2'!H333=1, "have", "missing"),IF('Currently Exported 2'!H333=1, "extra", "ignore"))</f>
        <v>ignore</v>
      </c>
      <c r="I333" s="1" t="str">
        <f ca="1">IF(OR(procTags!I333="white",procTags!I333="yellow",procTags!I333="grey"),IF('Currently Exported 2'!I333=1, "have", "missing"),IF('Currently Exported 2'!I333=1, "extra", "ignore"))</f>
        <v>ignore</v>
      </c>
      <c r="J333" s="1" t="str">
        <f ca="1">IF(OR(procTags!J333="white",procTags!J333="yellow",procTags!J333="grey"),IF('Currently Exported 2'!J333=1, "have", "missing"),IF('Currently Exported 2'!J333=1, "extra", "ignore"))</f>
        <v>ignore</v>
      </c>
      <c r="K333" s="1" t="str">
        <f ca="1">IF(OR(procTags!K333="white",procTags!K333="yellow",procTags!K333="grey"),IF('Currently Exported 2'!K333=1, "have", "missing"),IF('Currently Exported 2'!K333=1, "extra", "ignore"))</f>
        <v>ignore</v>
      </c>
      <c r="L333" s="1" t="str">
        <f ca="1">IF(OR(procTags!L333="white",procTags!L333="yellow",procTags!L333="grey"),IF('Currently Exported 2'!L333=1, "have", "missing"),IF('Currently Exported 2'!L333=1, "extra", "ignore"))</f>
        <v>ignore</v>
      </c>
      <c r="M333" s="1" t="str">
        <f ca="1">IF(OR(procTags!M333="white",procTags!M333="yellow",procTags!M333="grey"),IF('Currently Exported 2'!M333=1, "have", "missing"),IF('Currently Exported 2'!M333=1, "extra", "ignore"))</f>
        <v>ignore</v>
      </c>
      <c r="N333" s="1" t="str">
        <f ca="1">IF(OR(procTags!N333="white",procTags!N333="yellow",procTags!N333="grey"),IF('Currently Exported 2'!N333=1, "have", "missing"),IF('Currently Exported 2'!N333=1, "extra", "ignore"))</f>
        <v>ignore</v>
      </c>
      <c r="O333" s="1" t="str">
        <f ca="1">IF(OR(procTags!O333="white",procTags!O333="yellow",procTags!O333="grey"),IF('Currently Exported 2'!O333=1, "have", "missing"),IF('Currently Exported 2'!O333=1, "extra", "ignore"))</f>
        <v>ignore</v>
      </c>
      <c r="P333" s="1" t="str">
        <f ca="1">IF(OR(procTags!P333="white",procTags!P333="yellow",procTags!P333="grey"),IF('Currently Exported 2'!P333=1, "have", "missing"),IF('Currently Exported 2'!P333=1, "extra", "ignore"))</f>
        <v>ignore</v>
      </c>
    </row>
    <row r="334" spans="1:16" x14ac:dyDescent="0.2">
      <c r="A334" s="1" t="str">
        <f ca="1">IFERROR(__xludf.DUMMYFUNCTION("""COMPUTED_VALUE"""),"tmp_asym\bit9")</f>
        <v>tmp_asym\bit9</v>
      </c>
      <c r="B334" s="1" t="str">
        <f ca="1">IF(OR(procTags!B334="white",procTags!B334="yellow",procTags!B334="grey"),IF('Currently Exported 2'!B334=1, "have", "missing"),IF('Currently Exported 2'!B334=1, "extra", "ignore"))</f>
        <v>ignore</v>
      </c>
      <c r="C334" s="1" t="str">
        <f ca="1">IF(OR(procTags!C334="white",procTags!C334="yellow",procTags!C334="grey"),IF('Currently Exported 2'!C334=1, "have", "missing"),IF('Currently Exported 2'!C334=1, "extra", "ignore"))</f>
        <v>ignore</v>
      </c>
      <c r="D334" s="1" t="str">
        <f ca="1">IF(OR(procTags!D334="white",procTags!D334="yellow",procTags!D334="grey"),IF('Currently Exported 2'!D334=1, "have", "missing"),IF('Currently Exported 2'!D334=1, "extra", "ignore"))</f>
        <v>ignore</v>
      </c>
      <c r="E334" s="1" t="str">
        <f ca="1">IF(OR(procTags!E334="white",procTags!E334="yellow",procTags!E334="grey"),IF('Currently Exported 2'!E334=1, "have", "missing"),IF('Currently Exported 2'!E334=1, "extra", "ignore"))</f>
        <v>ignore</v>
      </c>
      <c r="F334" s="1" t="str">
        <f ca="1">IF(OR(procTags!F334="white",procTags!F334="yellow",procTags!F334="grey"),IF('Currently Exported 2'!F334=1, "have", "missing"),IF('Currently Exported 2'!F334=1, "extra", "ignore"))</f>
        <v>ignore</v>
      </c>
      <c r="G334" s="1" t="str">
        <f ca="1">IF(OR(procTags!G334="white",procTags!G334="yellow",procTags!G334="grey"),IF('Currently Exported 2'!G334=1, "have", "missing"),IF('Currently Exported 2'!G334=1, "extra", "ignore"))</f>
        <v>ignore</v>
      </c>
      <c r="H334" s="1" t="str">
        <f ca="1">IF(OR(procTags!H334="white",procTags!H334="yellow",procTags!H334="grey"),IF('Currently Exported 2'!H334=1, "have", "missing"),IF('Currently Exported 2'!H334=1, "extra", "ignore"))</f>
        <v>ignore</v>
      </c>
      <c r="I334" s="1" t="str">
        <f ca="1">IF(OR(procTags!I334="white",procTags!I334="yellow",procTags!I334="grey"),IF('Currently Exported 2'!I334=1, "have", "missing"),IF('Currently Exported 2'!I334=1, "extra", "ignore"))</f>
        <v>ignore</v>
      </c>
      <c r="J334" s="1" t="str">
        <f ca="1">IF(OR(procTags!J334="white",procTags!J334="yellow",procTags!J334="grey"),IF('Currently Exported 2'!J334=1, "have", "missing"),IF('Currently Exported 2'!J334=1, "extra", "ignore"))</f>
        <v>ignore</v>
      </c>
      <c r="K334" s="1" t="str">
        <f ca="1">IF(OR(procTags!K334="white",procTags!K334="yellow",procTags!K334="grey"),IF('Currently Exported 2'!K334=1, "have", "missing"),IF('Currently Exported 2'!K334=1, "extra", "ignore"))</f>
        <v>ignore</v>
      </c>
      <c r="L334" s="1" t="str">
        <f ca="1">IF(OR(procTags!L334="white",procTags!L334="yellow",procTags!L334="grey"),IF('Currently Exported 2'!L334=1, "have", "missing"),IF('Currently Exported 2'!L334=1, "extra", "ignore"))</f>
        <v>ignore</v>
      </c>
      <c r="M334" s="1" t="str">
        <f ca="1">IF(OR(procTags!M334="white",procTags!M334="yellow",procTags!M334="grey"),IF('Currently Exported 2'!M334=1, "have", "missing"),IF('Currently Exported 2'!M334=1, "extra", "ignore"))</f>
        <v>ignore</v>
      </c>
      <c r="N334" s="1" t="str">
        <f ca="1">IF(OR(procTags!N334="white",procTags!N334="yellow",procTags!N334="grey"),IF('Currently Exported 2'!N334=1, "have", "missing"),IF('Currently Exported 2'!N334=1, "extra", "ignore"))</f>
        <v>ignore</v>
      </c>
      <c r="O334" s="1" t="str">
        <f ca="1">IF(OR(procTags!O334="white",procTags!O334="yellow",procTags!O334="grey"),IF('Currently Exported 2'!O334=1, "have", "missing"),IF('Currently Exported 2'!O334=1, "extra", "ignore"))</f>
        <v>ignore</v>
      </c>
      <c r="P334" s="1" t="str">
        <f ca="1">IF(OR(procTags!P334="white",procTags!P334="yellow",procTags!P334="grey"),IF('Currently Exported 2'!P334=1, "have", "missing"),IF('Currently Exported 2'!P334=1, "extra", "ignore"))</f>
        <v>ignore</v>
      </c>
    </row>
    <row r="335" spans="1:16" x14ac:dyDescent="0.2">
      <c r="A335" s="1" t="str">
        <f ca="1">IFERROR(__xludf.DUMMYFUNCTION("""COMPUTED_VALUE"""),"tmp_night\bit0")</f>
        <v>tmp_night\bit0</v>
      </c>
      <c r="B335" s="1" t="str">
        <f ca="1">IF(OR(procTags!B335="white",procTags!B335="yellow",procTags!B335="grey"),IF('Currently Exported 2'!B335=1, "have", "missing"),IF('Currently Exported 2'!B335=1, "extra", "ignore"))</f>
        <v>ignore</v>
      </c>
      <c r="C335" s="1" t="str">
        <f ca="1">IF(OR(procTags!C335="white",procTags!C335="yellow",procTags!C335="grey"),IF('Currently Exported 2'!C335=1, "have", "missing"),IF('Currently Exported 2'!C335=1, "extra", "ignore"))</f>
        <v>ignore</v>
      </c>
      <c r="D335" s="1" t="str">
        <f ca="1">IF(OR(procTags!D335="white",procTags!D335="yellow",procTags!D335="grey"),IF('Currently Exported 2'!D335=1, "have", "missing"),IF('Currently Exported 2'!D335=1, "extra", "ignore"))</f>
        <v>ignore</v>
      </c>
      <c r="E335" s="1" t="str">
        <f ca="1">IF(OR(procTags!E335="white",procTags!E335="yellow",procTags!E335="grey"),IF('Currently Exported 2'!E335=1, "have", "missing"),IF('Currently Exported 2'!E335=1, "extra", "ignore"))</f>
        <v>ignore</v>
      </c>
      <c r="F335" s="1" t="str">
        <f ca="1">IF(OR(procTags!F335="white",procTags!F335="yellow",procTags!F335="grey"),IF('Currently Exported 2'!F335=1, "have", "missing"),IF('Currently Exported 2'!F335=1, "extra", "ignore"))</f>
        <v>ignore</v>
      </c>
      <c r="G335" s="1" t="str">
        <f ca="1">IF(OR(procTags!G335="white",procTags!G335="yellow",procTags!G335="grey"),IF('Currently Exported 2'!G335=1, "have", "missing"),IF('Currently Exported 2'!G335=1, "extra", "ignore"))</f>
        <v>ignore</v>
      </c>
      <c r="H335" s="1" t="str">
        <f ca="1">IF(OR(procTags!H335="white",procTags!H335="yellow",procTags!H335="grey"),IF('Currently Exported 2'!H335=1, "have", "missing"),IF('Currently Exported 2'!H335=1, "extra", "ignore"))</f>
        <v>ignore</v>
      </c>
      <c r="I335" s="1" t="str">
        <f ca="1">IF(OR(procTags!I335="white",procTags!I335="yellow",procTags!I335="grey"),IF('Currently Exported 2'!I335=1, "have", "missing"),IF('Currently Exported 2'!I335=1, "extra", "ignore"))</f>
        <v>ignore</v>
      </c>
      <c r="J335" s="1" t="str">
        <f ca="1">IF(OR(procTags!J335="white",procTags!J335="yellow",procTags!J335="grey"),IF('Currently Exported 2'!J335=1, "have", "missing"),IF('Currently Exported 2'!J335=1, "extra", "ignore"))</f>
        <v>ignore</v>
      </c>
      <c r="K335" s="1" t="str">
        <f ca="1">IF(OR(procTags!K335="white",procTags!K335="yellow",procTags!K335="grey"),IF('Currently Exported 2'!K335=1, "have", "missing"),IF('Currently Exported 2'!K335=1, "extra", "ignore"))</f>
        <v>ignore</v>
      </c>
      <c r="L335" s="1" t="str">
        <f ca="1">IF(OR(procTags!L335="white",procTags!L335="yellow",procTags!L335="grey"),IF('Currently Exported 2'!L335=1, "have", "missing"),IF('Currently Exported 2'!L335=1, "extra", "ignore"))</f>
        <v>ignore</v>
      </c>
      <c r="M335" s="1" t="str">
        <f ca="1">IF(OR(procTags!M335="white",procTags!M335="yellow",procTags!M335="grey"),IF('Currently Exported 2'!M335=1, "have", "missing"),IF('Currently Exported 2'!M335=1, "extra", "ignore"))</f>
        <v>ignore</v>
      </c>
      <c r="N335" s="1" t="str">
        <f ca="1">IF(OR(procTags!N335="white",procTags!N335="yellow",procTags!N335="grey"),IF('Currently Exported 2'!N335=1, "have", "missing"),IF('Currently Exported 2'!N335=1, "extra", "ignore"))</f>
        <v>ignore</v>
      </c>
      <c r="O335" s="1" t="str">
        <f ca="1">IF(OR(procTags!O335="white",procTags!O335="yellow",procTags!O335="grey"),IF('Currently Exported 2'!O335=1, "have", "missing"),IF('Currently Exported 2'!O335=1, "extra", "ignore"))</f>
        <v>ignore</v>
      </c>
      <c r="P335" s="1" t="str">
        <f ca="1">IF(OR(procTags!P335="white",procTags!P335="yellow",procTags!P335="grey"),IF('Currently Exported 2'!P335=1, "have", "missing"),IF('Currently Exported 2'!P335=1, "extra", "ignore"))</f>
        <v>ignore</v>
      </c>
    </row>
    <row r="336" spans="1:16" x14ac:dyDescent="0.2">
      <c r="A336" s="1" t="str">
        <f ca="1">IFERROR(__xludf.DUMMYFUNCTION("""COMPUTED_VALUE"""),"tmp_night\bit1")</f>
        <v>tmp_night\bit1</v>
      </c>
      <c r="B336" s="1" t="str">
        <f ca="1">IF(OR(procTags!B336="white",procTags!B336="yellow",procTags!B336="grey"),IF('Currently Exported 2'!B336=1, "have", "missing"),IF('Currently Exported 2'!B336=1, "extra", "ignore"))</f>
        <v>ignore</v>
      </c>
      <c r="C336" s="1" t="str">
        <f ca="1">IF(OR(procTags!C336="white",procTags!C336="yellow",procTags!C336="grey"),IF('Currently Exported 2'!C336=1, "have", "missing"),IF('Currently Exported 2'!C336=1, "extra", "ignore"))</f>
        <v>ignore</v>
      </c>
      <c r="D336" s="1" t="str">
        <f ca="1">IF(OR(procTags!D336="white",procTags!D336="yellow",procTags!D336="grey"),IF('Currently Exported 2'!D336=1, "have", "missing"),IF('Currently Exported 2'!D336=1, "extra", "ignore"))</f>
        <v>ignore</v>
      </c>
      <c r="E336" s="1" t="str">
        <f ca="1">IF(OR(procTags!E336="white",procTags!E336="yellow",procTags!E336="grey"),IF('Currently Exported 2'!E336=1, "have", "missing"),IF('Currently Exported 2'!E336=1, "extra", "ignore"))</f>
        <v>ignore</v>
      </c>
      <c r="F336" s="1" t="str">
        <f ca="1">IF(OR(procTags!F336="white",procTags!F336="yellow",procTags!F336="grey"),IF('Currently Exported 2'!F336=1, "have", "missing"),IF('Currently Exported 2'!F336=1, "extra", "ignore"))</f>
        <v>ignore</v>
      </c>
      <c r="G336" s="1" t="str">
        <f ca="1">IF(OR(procTags!G336="white",procTags!G336="yellow",procTags!G336="grey"),IF('Currently Exported 2'!G336=1, "have", "missing"),IF('Currently Exported 2'!G336=1, "extra", "ignore"))</f>
        <v>ignore</v>
      </c>
      <c r="H336" s="1" t="str">
        <f ca="1">IF(OR(procTags!H336="white",procTags!H336="yellow",procTags!H336="grey"),IF('Currently Exported 2'!H336=1, "have", "missing"),IF('Currently Exported 2'!H336=1, "extra", "ignore"))</f>
        <v>ignore</v>
      </c>
      <c r="I336" s="1" t="str">
        <f ca="1">IF(OR(procTags!I336="white",procTags!I336="yellow",procTags!I336="grey"),IF('Currently Exported 2'!I336=1, "have", "missing"),IF('Currently Exported 2'!I336=1, "extra", "ignore"))</f>
        <v>ignore</v>
      </c>
      <c r="J336" s="1" t="str">
        <f ca="1">IF(OR(procTags!J336="white",procTags!J336="yellow",procTags!J336="grey"),IF('Currently Exported 2'!J336=1, "have", "missing"),IF('Currently Exported 2'!J336=1, "extra", "ignore"))</f>
        <v>ignore</v>
      </c>
      <c r="K336" s="1" t="str">
        <f ca="1">IF(OR(procTags!K336="white",procTags!K336="yellow",procTags!K336="grey"),IF('Currently Exported 2'!K336=1, "have", "missing"),IF('Currently Exported 2'!K336=1, "extra", "ignore"))</f>
        <v>ignore</v>
      </c>
      <c r="L336" s="1" t="str">
        <f ca="1">IF(OR(procTags!L336="white",procTags!L336="yellow",procTags!L336="grey"),IF('Currently Exported 2'!L336=1, "have", "missing"),IF('Currently Exported 2'!L336=1, "extra", "ignore"))</f>
        <v>ignore</v>
      </c>
      <c r="M336" s="1" t="str">
        <f ca="1">IF(OR(procTags!M336="white",procTags!M336="yellow",procTags!M336="grey"),IF('Currently Exported 2'!M336=1, "have", "missing"),IF('Currently Exported 2'!M336=1, "extra", "ignore"))</f>
        <v>ignore</v>
      </c>
      <c r="N336" s="1" t="str">
        <f ca="1">IF(OR(procTags!N336="white",procTags!N336="yellow",procTags!N336="grey"),IF('Currently Exported 2'!N336=1, "have", "missing"),IF('Currently Exported 2'!N336=1, "extra", "ignore"))</f>
        <v>ignore</v>
      </c>
      <c r="O336" s="1" t="str">
        <f ca="1">IF(OR(procTags!O336="white",procTags!O336="yellow",procTags!O336="grey"),IF('Currently Exported 2'!O336=1, "have", "missing"),IF('Currently Exported 2'!O336=1, "extra", "ignore"))</f>
        <v>ignore</v>
      </c>
      <c r="P336" s="1" t="str">
        <f ca="1">IF(OR(procTags!P336="white",procTags!P336="yellow",procTags!P336="grey"),IF('Currently Exported 2'!P336=1, "have", "missing"),IF('Currently Exported 2'!P336=1, "extra", "ignore"))</f>
        <v>ignore</v>
      </c>
    </row>
    <row r="337" spans="1:16" x14ac:dyDescent="0.2">
      <c r="A337" s="1" t="str">
        <f ca="1">IFERROR(__xludf.DUMMYFUNCTION("""COMPUTED_VALUE"""),"tmp_night\bit10")</f>
        <v>tmp_night\bit10</v>
      </c>
      <c r="B337" s="1" t="str">
        <f ca="1">IF(OR(procTags!B337="white",procTags!B337="yellow",procTags!B337="grey"),IF('Currently Exported 2'!B337=1, "have", "missing"),IF('Currently Exported 2'!B337=1, "extra", "ignore"))</f>
        <v>ignore</v>
      </c>
      <c r="C337" s="1" t="str">
        <f ca="1">IF(OR(procTags!C337="white",procTags!C337="yellow",procTags!C337="grey"),IF('Currently Exported 2'!C337=1, "have", "missing"),IF('Currently Exported 2'!C337=1, "extra", "ignore"))</f>
        <v>ignore</v>
      </c>
      <c r="D337" s="1" t="str">
        <f ca="1">IF(OR(procTags!D337="white",procTags!D337="yellow",procTags!D337="grey"),IF('Currently Exported 2'!D337=1, "have", "missing"),IF('Currently Exported 2'!D337=1, "extra", "ignore"))</f>
        <v>ignore</v>
      </c>
      <c r="E337" s="1" t="str">
        <f ca="1">IF(OR(procTags!E337="white",procTags!E337="yellow",procTags!E337="grey"),IF('Currently Exported 2'!E337=1, "have", "missing"),IF('Currently Exported 2'!E337=1, "extra", "ignore"))</f>
        <v>ignore</v>
      </c>
      <c r="F337" s="1" t="str">
        <f ca="1">IF(OR(procTags!F337="white",procTags!F337="yellow",procTags!F337="grey"),IF('Currently Exported 2'!F337=1, "have", "missing"),IF('Currently Exported 2'!F337=1, "extra", "ignore"))</f>
        <v>ignore</v>
      </c>
      <c r="G337" s="1" t="str">
        <f ca="1">IF(OR(procTags!G337="white",procTags!G337="yellow",procTags!G337="grey"),IF('Currently Exported 2'!G337=1, "have", "missing"),IF('Currently Exported 2'!G337=1, "extra", "ignore"))</f>
        <v>ignore</v>
      </c>
      <c r="H337" s="1" t="str">
        <f ca="1">IF(OR(procTags!H337="white",procTags!H337="yellow",procTags!H337="grey"),IF('Currently Exported 2'!H337=1, "have", "missing"),IF('Currently Exported 2'!H337=1, "extra", "ignore"))</f>
        <v>ignore</v>
      </c>
      <c r="I337" s="1" t="str">
        <f ca="1">IF(OR(procTags!I337="white",procTags!I337="yellow",procTags!I337="grey"),IF('Currently Exported 2'!I337=1, "have", "missing"),IF('Currently Exported 2'!I337=1, "extra", "ignore"))</f>
        <v>ignore</v>
      </c>
      <c r="J337" s="1" t="str">
        <f ca="1">IF(OR(procTags!J337="white",procTags!J337="yellow",procTags!J337="grey"),IF('Currently Exported 2'!J337=1, "have", "missing"),IF('Currently Exported 2'!J337=1, "extra", "ignore"))</f>
        <v>ignore</v>
      </c>
      <c r="K337" s="1" t="str">
        <f ca="1">IF(OR(procTags!K337="white",procTags!K337="yellow",procTags!K337="grey"),IF('Currently Exported 2'!K337=1, "have", "missing"),IF('Currently Exported 2'!K337=1, "extra", "ignore"))</f>
        <v>ignore</v>
      </c>
      <c r="L337" s="1" t="str">
        <f ca="1">IF(OR(procTags!L337="white",procTags!L337="yellow",procTags!L337="grey"),IF('Currently Exported 2'!L337=1, "have", "missing"),IF('Currently Exported 2'!L337=1, "extra", "ignore"))</f>
        <v>ignore</v>
      </c>
      <c r="M337" s="1" t="str">
        <f ca="1">IF(OR(procTags!M337="white",procTags!M337="yellow",procTags!M337="grey"),IF('Currently Exported 2'!M337=1, "have", "missing"),IF('Currently Exported 2'!M337=1, "extra", "ignore"))</f>
        <v>ignore</v>
      </c>
      <c r="N337" s="1" t="str">
        <f ca="1">IF(OR(procTags!N337="white",procTags!N337="yellow",procTags!N337="grey"),IF('Currently Exported 2'!N337=1, "have", "missing"),IF('Currently Exported 2'!N337=1, "extra", "ignore"))</f>
        <v>ignore</v>
      </c>
      <c r="O337" s="1" t="str">
        <f ca="1">IF(OR(procTags!O337="white",procTags!O337="yellow",procTags!O337="grey"),IF('Currently Exported 2'!O337=1, "have", "missing"),IF('Currently Exported 2'!O337=1, "extra", "ignore"))</f>
        <v>ignore</v>
      </c>
      <c r="P337" s="1" t="str">
        <f ca="1">IF(OR(procTags!P337="white",procTags!P337="yellow",procTags!P337="grey"),IF('Currently Exported 2'!P337=1, "have", "missing"),IF('Currently Exported 2'!P337=1, "extra", "ignore"))</f>
        <v>ignore</v>
      </c>
    </row>
    <row r="338" spans="1:16" x14ac:dyDescent="0.2">
      <c r="A338" s="1" t="str">
        <f ca="1">IFERROR(__xludf.DUMMYFUNCTION("""COMPUTED_VALUE"""),"tmp_night\bit11")</f>
        <v>tmp_night\bit11</v>
      </c>
      <c r="B338" s="1" t="str">
        <f ca="1">IF(OR(procTags!B338="white",procTags!B338="yellow",procTags!B338="grey"),IF('Currently Exported 2'!B338=1, "have", "missing"),IF('Currently Exported 2'!B338=1, "extra", "ignore"))</f>
        <v>ignore</v>
      </c>
      <c r="C338" s="1" t="str">
        <f ca="1">IF(OR(procTags!C338="white",procTags!C338="yellow",procTags!C338="grey"),IF('Currently Exported 2'!C338=1, "have", "missing"),IF('Currently Exported 2'!C338=1, "extra", "ignore"))</f>
        <v>ignore</v>
      </c>
      <c r="D338" s="1" t="str">
        <f ca="1">IF(OR(procTags!D338="white",procTags!D338="yellow",procTags!D338="grey"),IF('Currently Exported 2'!D338=1, "have", "missing"),IF('Currently Exported 2'!D338=1, "extra", "ignore"))</f>
        <v>ignore</v>
      </c>
      <c r="E338" s="1" t="str">
        <f ca="1">IF(OR(procTags!E338="white",procTags!E338="yellow",procTags!E338="grey"),IF('Currently Exported 2'!E338=1, "have", "missing"),IF('Currently Exported 2'!E338=1, "extra", "ignore"))</f>
        <v>ignore</v>
      </c>
      <c r="F338" s="1" t="str">
        <f ca="1">IF(OR(procTags!F338="white",procTags!F338="yellow",procTags!F338="grey"),IF('Currently Exported 2'!F338=1, "have", "missing"),IF('Currently Exported 2'!F338=1, "extra", "ignore"))</f>
        <v>ignore</v>
      </c>
      <c r="G338" s="1" t="str">
        <f ca="1">IF(OR(procTags!G338="white",procTags!G338="yellow",procTags!G338="grey"),IF('Currently Exported 2'!G338=1, "have", "missing"),IF('Currently Exported 2'!G338=1, "extra", "ignore"))</f>
        <v>ignore</v>
      </c>
      <c r="H338" s="1" t="str">
        <f ca="1">IF(OR(procTags!H338="white",procTags!H338="yellow",procTags!H338="grey"),IF('Currently Exported 2'!H338=1, "have", "missing"),IF('Currently Exported 2'!H338=1, "extra", "ignore"))</f>
        <v>ignore</v>
      </c>
      <c r="I338" s="1" t="str">
        <f ca="1">IF(OR(procTags!I338="white",procTags!I338="yellow",procTags!I338="grey"),IF('Currently Exported 2'!I338=1, "have", "missing"),IF('Currently Exported 2'!I338=1, "extra", "ignore"))</f>
        <v>ignore</v>
      </c>
      <c r="J338" s="1" t="str">
        <f ca="1">IF(OR(procTags!J338="white",procTags!J338="yellow",procTags!J338="grey"),IF('Currently Exported 2'!J338=1, "have", "missing"),IF('Currently Exported 2'!J338=1, "extra", "ignore"))</f>
        <v>ignore</v>
      </c>
      <c r="K338" s="1" t="str">
        <f ca="1">IF(OR(procTags!K338="white",procTags!K338="yellow",procTags!K338="grey"),IF('Currently Exported 2'!K338=1, "have", "missing"),IF('Currently Exported 2'!K338=1, "extra", "ignore"))</f>
        <v>ignore</v>
      </c>
      <c r="L338" s="1" t="str">
        <f ca="1">IF(OR(procTags!L338="white",procTags!L338="yellow",procTags!L338="grey"),IF('Currently Exported 2'!L338=1, "have", "missing"),IF('Currently Exported 2'!L338=1, "extra", "ignore"))</f>
        <v>ignore</v>
      </c>
      <c r="M338" s="1" t="str">
        <f ca="1">IF(OR(procTags!M338="white",procTags!M338="yellow",procTags!M338="grey"),IF('Currently Exported 2'!M338=1, "have", "missing"),IF('Currently Exported 2'!M338=1, "extra", "ignore"))</f>
        <v>ignore</v>
      </c>
      <c r="N338" s="1" t="str">
        <f ca="1">IF(OR(procTags!N338="white",procTags!N338="yellow",procTags!N338="grey"),IF('Currently Exported 2'!N338=1, "have", "missing"),IF('Currently Exported 2'!N338=1, "extra", "ignore"))</f>
        <v>ignore</v>
      </c>
      <c r="O338" s="1" t="str">
        <f ca="1">IF(OR(procTags!O338="white",procTags!O338="yellow",procTags!O338="grey"),IF('Currently Exported 2'!O338=1, "have", "missing"),IF('Currently Exported 2'!O338=1, "extra", "ignore"))</f>
        <v>ignore</v>
      </c>
      <c r="P338" s="1" t="str">
        <f ca="1">IF(OR(procTags!P338="white",procTags!P338="yellow",procTags!P338="grey"),IF('Currently Exported 2'!P338=1, "have", "missing"),IF('Currently Exported 2'!P338=1, "extra", "ignore"))</f>
        <v>ignore</v>
      </c>
    </row>
    <row r="339" spans="1:16" x14ac:dyDescent="0.2">
      <c r="A339" s="1" t="str">
        <f ca="1">IFERROR(__xludf.DUMMYFUNCTION("""COMPUTED_VALUE"""),"tmp_night\bit12")</f>
        <v>tmp_night\bit12</v>
      </c>
      <c r="B339" s="1" t="str">
        <f ca="1">IF(OR(procTags!B339="white",procTags!B339="yellow",procTags!B339="grey"),IF('Currently Exported 2'!B339=1, "have", "missing"),IF('Currently Exported 2'!B339=1, "extra", "ignore"))</f>
        <v>ignore</v>
      </c>
      <c r="C339" s="1" t="str">
        <f ca="1">IF(OR(procTags!C339="white",procTags!C339="yellow",procTags!C339="grey"),IF('Currently Exported 2'!C339=1, "have", "missing"),IF('Currently Exported 2'!C339=1, "extra", "ignore"))</f>
        <v>ignore</v>
      </c>
      <c r="D339" s="1" t="str">
        <f ca="1">IF(OR(procTags!D339="white",procTags!D339="yellow",procTags!D339="grey"),IF('Currently Exported 2'!D339=1, "have", "missing"),IF('Currently Exported 2'!D339=1, "extra", "ignore"))</f>
        <v>ignore</v>
      </c>
      <c r="E339" s="1" t="str">
        <f ca="1">IF(OR(procTags!E339="white",procTags!E339="yellow",procTags!E339="grey"),IF('Currently Exported 2'!E339=1, "have", "missing"),IF('Currently Exported 2'!E339=1, "extra", "ignore"))</f>
        <v>ignore</v>
      </c>
      <c r="F339" s="1" t="str">
        <f ca="1">IF(OR(procTags!F339="white",procTags!F339="yellow",procTags!F339="grey"),IF('Currently Exported 2'!F339=1, "have", "missing"),IF('Currently Exported 2'!F339=1, "extra", "ignore"))</f>
        <v>ignore</v>
      </c>
      <c r="G339" s="1" t="str">
        <f ca="1">IF(OR(procTags!G339="white",procTags!G339="yellow",procTags!G339="grey"),IF('Currently Exported 2'!G339=1, "have", "missing"),IF('Currently Exported 2'!G339=1, "extra", "ignore"))</f>
        <v>ignore</v>
      </c>
      <c r="H339" s="1" t="str">
        <f ca="1">IF(OR(procTags!H339="white",procTags!H339="yellow",procTags!H339="grey"),IF('Currently Exported 2'!H339=1, "have", "missing"),IF('Currently Exported 2'!H339=1, "extra", "ignore"))</f>
        <v>ignore</v>
      </c>
      <c r="I339" s="1" t="str">
        <f ca="1">IF(OR(procTags!I339="white",procTags!I339="yellow",procTags!I339="grey"),IF('Currently Exported 2'!I339=1, "have", "missing"),IF('Currently Exported 2'!I339=1, "extra", "ignore"))</f>
        <v>ignore</v>
      </c>
      <c r="J339" s="1" t="str">
        <f ca="1">IF(OR(procTags!J339="white",procTags!J339="yellow",procTags!J339="grey"),IF('Currently Exported 2'!J339=1, "have", "missing"),IF('Currently Exported 2'!J339=1, "extra", "ignore"))</f>
        <v>ignore</v>
      </c>
      <c r="K339" s="1" t="str">
        <f ca="1">IF(OR(procTags!K339="white",procTags!K339="yellow",procTags!K339="grey"),IF('Currently Exported 2'!K339=1, "have", "missing"),IF('Currently Exported 2'!K339=1, "extra", "ignore"))</f>
        <v>ignore</v>
      </c>
      <c r="L339" s="1" t="str">
        <f ca="1">IF(OR(procTags!L339="white",procTags!L339="yellow",procTags!L339="grey"),IF('Currently Exported 2'!L339=1, "have", "missing"),IF('Currently Exported 2'!L339=1, "extra", "ignore"))</f>
        <v>ignore</v>
      </c>
      <c r="M339" s="1" t="str">
        <f ca="1">IF(OR(procTags!M339="white",procTags!M339="yellow",procTags!M339="grey"),IF('Currently Exported 2'!M339=1, "have", "missing"),IF('Currently Exported 2'!M339=1, "extra", "ignore"))</f>
        <v>ignore</v>
      </c>
      <c r="N339" s="1" t="str">
        <f ca="1">IF(OR(procTags!N339="white",procTags!N339="yellow",procTags!N339="grey"),IF('Currently Exported 2'!N339=1, "have", "missing"),IF('Currently Exported 2'!N339=1, "extra", "ignore"))</f>
        <v>ignore</v>
      </c>
      <c r="O339" s="1" t="str">
        <f ca="1">IF(OR(procTags!O339="white",procTags!O339="yellow",procTags!O339="grey"),IF('Currently Exported 2'!O339=1, "have", "missing"),IF('Currently Exported 2'!O339=1, "extra", "ignore"))</f>
        <v>ignore</v>
      </c>
      <c r="P339" s="1" t="str">
        <f ca="1">IF(OR(procTags!P339="white",procTags!P339="yellow",procTags!P339="grey"),IF('Currently Exported 2'!P339=1, "have", "missing"),IF('Currently Exported 2'!P339=1, "extra", "ignore"))</f>
        <v>ignore</v>
      </c>
    </row>
    <row r="340" spans="1:16" x14ac:dyDescent="0.2">
      <c r="A340" s="1" t="str">
        <f ca="1">IFERROR(__xludf.DUMMYFUNCTION("""COMPUTED_VALUE"""),"tmp_night\bit13")</f>
        <v>tmp_night\bit13</v>
      </c>
      <c r="B340" s="1" t="str">
        <f ca="1">IF(OR(procTags!B340="white",procTags!B340="yellow",procTags!B340="grey"),IF('Currently Exported 2'!B340=1, "have", "missing"),IF('Currently Exported 2'!B340=1, "extra", "ignore"))</f>
        <v>ignore</v>
      </c>
      <c r="C340" s="1" t="str">
        <f ca="1">IF(OR(procTags!C340="white",procTags!C340="yellow",procTags!C340="grey"),IF('Currently Exported 2'!C340=1, "have", "missing"),IF('Currently Exported 2'!C340=1, "extra", "ignore"))</f>
        <v>ignore</v>
      </c>
      <c r="D340" s="1" t="str">
        <f ca="1">IF(OR(procTags!D340="white",procTags!D340="yellow",procTags!D340="grey"),IF('Currently Exported 2'!D340=1, "have", "missing"),IF('Currently Exported 2'!D340=1, "extra", "ignore"))</f>
        <v>ignore</v>
      </c>
      <c r="E340" s="1" t="str">
        <f ca="1">IF(OR(procTags!E340="white",procTags!E340="yellow",procTags!E340="grey"),IF('Currently Exported 2'!E340=1, "have", "missing"),IF('Currently Exported 2'!E340=1, "extra", "ignore"))</f>
        <v>ignore</v>
      </c>
      <c r="F340" s="1" t="str">
        <f ca="1">IF(OR(procTags!F340="white",procTags!F340="yellow",procTags!F340="grey"),IF('Currently Exported 2'!F340=1, "have", "missing"),IF('Currently Exported 2'!F340=1, "extra", "ignore"))</f>
        <v>ignore</v>
      </c>
      <c r="G340" s="1" t="str">
        <f ca="1">IF(OR(procTags!G340="white",procTags!G340="yellow",procTags!G340="grey"),IF('Currently Exported 2'!G340=1, "have", "missing"),IF('Currently Exported 2'!G340=1, "extra", "ignore"))</f>
        <v>ignore</v>
      </c>
      <c r="H340" s="1" t="str">
        <f ca="1">IF(OR(procTags!H340="white",procTags!H340="yellow",procTags!H340="grey"),IF('Currently Exported 2'!H340=1, "have", "missing"),IF('Currently Exported 2'!H340=1, "extra", "ignore"))</f>
        <v>ignore</v>
      </c>
      <c r="I340" s="1" t="str">
        <f ca="1">IF(OR(procTags!I340="white",procTags!I340="yellow",procTags!I340="grey"),IF('Currently Exported 2'!I340=1, "have", "missing"),IF('Currently Exported 2'!I340=1, "extra", "ignore"))</f>
        <v>ignore</v>
      </c>
      <c r="J340" s="1" t="str">
        <f ca="1">IF(OR(procTags!J340="white",procTags!J340="yellow",procTags!J340="grey"),IF('Currently Exported 2'!J340=1, "have", "missing"),IF('Currently Exported 2'!J340=1, "extra", "ignore"))</f>
        <v>ignore</v>
      </c>
      <c r="K340" s="1" t="str">
        <f ca="1">IF(OR(procTags!K340="white",procTags!K340="yellow",procTags!K340="grey"),IF('Currently Exported 2'!K340=1, "have", "missing"),IF('Currently Exported 2'!K340=1, "extra", "ignore"))</f>
        <v>ignore</v>
      </c>
      <c r="L340" s="1" t="str">
        <f ca="1">IF(OR(procTags!L340="white",procTags!L340="yellow",procTags!L340="grey"),IF('Currently Exported 2'!L340=1, "have", "missing"),IF('Currently Exported 2'!L340=1, "extra", "ignore"))</f>
        <v>ignore</v>
      </c>
      <c r="M340" s="1" t="str">
        <f ca="1">IF(OR(procTags!M340="white",procTags!M340="yellow",procTags!M340="grey"),IF('Currently Exported 2'!M340=1, "have", "missing"),IF('Currently Exported 2'!M340=1, "extra", "ignore"))</f>
        <v>ignore</v>
      </c>
      <c r="N340" s="1" t="str">
        <f ca="1">IF(OR(procTags!N340="white",procTags!N340="yellow",procTags!N340="grey"),IF('Currently Exported 2'!N340=1, "have", "missing"),IF('Currently Exported 2'!N340=1, "extra", "ignore"))</f>
        <v>ignore</v>
      </c>
      <c r="O340" s="1" t="str">
        <f ca="1">IF(OR(procTags!O340="white",procTags!O340="yellow",procTags!O340="grey"),IF('Currently Exported 2'!O340=1, "have", "missing"),IF('Currently Exported 2'!O340=1, "extra", "ignore"))</f>
        <v>ignore</v>
      </c>
      <c r="P340" s="1" t="str">
        <f ca="1">IF(OR(procTags!P340="white",procTags!P340="yellow",procTags!P340="grey"),IF('Currently Exported 2'!P340=1, "have", "missing"),IF('Currently Exported 2'!P340=1, "extra", "ignore"))</f>
        <v>ignore</v>
      </c>
    </row>
    <row r="341" spans="1:16" x14ac:dyDescent="0.2">
      <c r="A341" s="1" t="str">
        <f ca="1">IFERROR(__xludf.DUMMYFUNCTION("""COMPUTED_VALUE"""),"tmp_night\bit14")</f>
        <v>tmp_night\bit14</v>
      </c>
      <c r="B341" s="1" t="str">
        <f ca="1">IF(OR(procTags!B341="white",procTags!B341="yellow",procTags!B341="grey"),IF('Currently Exported 2'!B341=1, "have", "missing"),IF('Currently Exported 2'!B341=1, "extra", "ignore"))</f>
        <v>ignore</v>
      </c>
      <c r="C341" s="1" t="str">
        <f ca="1">IF(OR(procTags!C341="white",procTags!C341="yellow",procTags!C341="grey"),IF('Currently Exported 2'!C341=1, "have", "missing"),IF('Currently Exported 2'!C341=1, "extra", "ignore"))</f>
        <v>ignore</v>
      </c>
      <c r="D341" s="1" t="str">
        <f ca="1">IF(OR(procTags!D341="white",procTags!D341="yellow",procTags!D341="grey"),IF('Currently Exported 2'!D341=1, "have", "missing"),IF('Currently Exported 2'!D341=1, "extra", "ignore"))</f>
        <v>ignore</v>
      </c>
      <c r="E341" s="1" t="str">
        <f ca="1">IF(OR(procTags!E341="white",procTags!E341="yellow",procTags!E341="grey"),IF('Currently Exported 2'!E341=1, "have", "missing"),IF('Currently Exported 2'!E341=1, "extra", "ignore"))</f>
        <v>ignore</v>
      </c>
      <c r="F341" s="1" t="str">
        <f ca="1">IF(OR(procTags!F341="white",procTags!F341="yellow",procTags!F341="grey"),IF('Currently Exported 2'!F341=1, "have", "missing"),IF('Currently Exported 2'!F341=1, "extra", "ignore"))</f>
        <v>ignore</v>
      </c>
      <c r="G341" s="1" t="str">
        <f ca="1">IF(OR(procTags!G341="white",procTags!G341="yellow",procTags!G341="grey"),IF('Currently Exported 2'!G341=1, "have", "missing"),IF('Currently Exported 2'!G341=1, "extra", "ignore"))</f>
        <v>ignore</v>
      </c>
      <c r="H341" s="1" t="str">
        <f ca="1">IF(OR(procTags!H341="white",procTags!H341="yellow",procTags!H341="grey"),IF('Currently Exported 2'!H341=1, "have", "missing"),IF('Currently Exported 2'!H341=1, "extra", "ignore"))</f>
        <v>ignore</v>
      </c>
      <c r="I341" s="1" t="str">
        <f ca="1">IF(OR(procTags!I341="white",procTags!I341="yellow",procTags!I341="grey"),IF('Currently Exported 2'!I341=1, "have", "missing"),IF('Currently Exported 2'!I341=1, "extra", "ignore"))</f>
        <v>ignore</v>
      </c>
      <c r="J341" s="1" t="str">
        <f ca="1">IF(OR(procTags!J341="white",procTags!J341="yellow",procTags!J341="grey"),IF('Currently Exported 2'!J341=1, "have", "missing"),IF('Currently Exported 2'!J341=1, "extra", "ignore"))</f>
        <v>ignore</v>
      </c>
      <c r="K341" s="1" t="str">
        <f ca="1">IF(OR(procTags!K341="white",procTags!K341="yellow",procTags!K341="grey"),IF('Currently Exported 2'!K341=1, "have", "missing"),IF('Currently Exported 2'!K341=1, "extra", "ignore"))</f>
        <v>ignore</v>
      </c>
      <c r="L341" s="1" t="str">
        <f ca="1">IF(OR(procTags!L341="white",procTags!L341="yellow",procTags!L341="grey"),IF('Currently Exported 2'!L341=1, "have", "missing"),IF('Currently Exported 2'!L341=1, "extra", "ignore"))</f>
        <v>ignore</v>
      </c>
      <c r="M341" s="1" t="str">
        <f ca="1">IF(OR(procTags!M341="white",procTags!M341="yellow",procTags!M341="grey"),IF('Currently Exported 2'!M341=1, "have", "missing"),IF('Currently Exported 2'!M341=1, "extra", "ignore"))</f>
        <v>ignore</v>
      </c>
      <c r="N341" s="1" t="str">
        <f ca="1">IF(OR(procTags!N341="white",procTags!N341="yellow",procTags!N341="grey"),IF('Currently Exported 2'!N341=1, "have", "missing"),IF('Currently Exported 2'!N341=1, "extra", "ignore"))</f>
        <v>ignore</v>
      </c>
      <c r="O341" s="1" t="str">
        <f ca="1">IF(OR(procTags!O341="white",procTags!O341="yellow",procTags!O341="grey"),IF('Currently Exported 2'!O341=1, "have", "missing"),IF('Currently Exported 2'!O341=1, "extra", "ignore"))</f>
        <v>ignore</v>
      </c>
      <c r="P341" s="1" t="str">
        <f ca="1">IF(OR(procTags!P341="white",procTags!P341="yellow",procTags!P341="grey"),IF('Currently Exported 2'!P341=1, "have", "missing"),IF('Currently Exported 2'!P341=1, "extra", "ignore"))</f>
        <v>ignore</v>
      </c>
    </row>
    <row r="342" spans="1:16" x14ac:dyDescent="0.2">
      <c r="A342" s="1" t="str">
        <f ca="1">IFERROR(__xludf.DUMMYFUNCTION("""COMPUTED_VALUE"""),"tmp_night\bit15")</f>
        <v>tmp_night\bit15</v>
      </c>
      <c r="B342" s="1" t="str">
        <f ca="1">IF(OR(procTags!B342="white",procTags!B342="yellow",procTags!B342="grey"),IF('Currently Exported 2'!B342=1, "have", "missing"),IF('Currently Exported 2'!B342=1, "extra", "ignore"))</f>
        <v>ignore</v>
      </c>
      <c r="C342" s="1" t="str">
        <f ca="1">IF(OR(procTags!C342="white",procTags!C342="yellow",procTags!C342="grey"),IF('Currently Exported 2'!C342=1, "have", "missing"),IF('Currently Exported 2'!C342=1, "extra", "ignore"))</f>
        <v>ignore</v>
      </c>
      <c r="D342" s="1" t="str">
        <f ca="1">IF(OR(procTags!D342="white",procTags!D342="yellow",procTags!D342="grey"),IF('Currently Exported 2'!D342=1, "have", "missing"),IF('Currently Exported 2'!D342=1, "extra", "ignore"))</f>
        <v>ignore</v>
      </c>
      <c r="E342" s="1" t="str">
        <f ca="1">IF(OR(procTags!E342="white",procTags!E342="yellow",procTags!E342="grey"),IF('Currently Exported 2'!E342=1, "have", "missing"),IF('Currently Exported 2'!E342=1, "extra", "ignore"))</f>
        <v>ignore</v>
      </c>
      <c r="F342" s="1" t="str">
        <f ca="1">IF(OR(procTags!F342="white",procTags!F342="yellow",procTags!F342="grey"),IF('Currently Exported 2'!F342=1, "have", "missing"),IF('Currently Exported 2'!F342=1, "extra", "ignore"))</f>
        <v>ignore</v>
      </c>
      <c r="G342" s="1" t="str">
        <f ca="1">IF(OR(procTags!G342="white",procTags!G342="yellow",procTags!G342="grey"),IF('Currently Exported 2'!G342=1, "have", "missing"),IF('Currently Exported 2'!G342=1, "extra", "ignore"))</f>
        <v>ignore</v>
      </c>
      <c r="H342" s="1" t="str">
        <f ca="1">IF(OR(procTags!H342="white",procTags!H342="yellow",procTags!H342="grey"),IF('Currently Exported 2'!H342=1, "have", "missing"),IF('Currently Exported 2'!H342=1, "extra", "ignore"))</f>
        <v>ignore</v>
      </c>
      <c r="I342" s="1" t="str">
        <f ca="1">IF(OR(procTags!I342="white",procTags!I342="yellow",procTags!I342="grey"),IF('Currently Exported 2'!I342=1, "have", "missing"),IF('Currently Exported 2'!I342=1, "extra", "ignore"))</f>
        <v>ignore</v>
      </c>
      <c r="J342" s="1" t="str">
        <f ca="1">IF(OR(procTags!J342="white",procTags!J342="yellow",procTags!J342="grey"),IF('Currently Exported 2'!J342=1, "have", "missing"),IF('Currently Exported 2'!J342=1, "extra", "ignore"))</f>
        <v>ignore</v>
      </c>
      <c r="K342" s="1" t="str">
        <f ca="1">IF(OR(procTags!K342="white",procTags!K342="yellow",procTags!K342="grey"),IF('Currently Exported 2'!K342=1, "have", "missing"),IF('Currently Exported 2'!K342=1, "extra", "ignore"))</f>
        <v>ignore</v>
      </c>
      <c r="L342" s="1" t="str">
        <f ca="1">IF(OR(procTags!L342="white",procTags!L342="yellow",procTags!L342="grey"),IF('Currently Exported 2'!L342=1, "have", "missing"),IF('Currently Exported 2'!L342=1, "extra", "ignore"))</f>
        <v>ignore</v>
      </c>
      <c r="M342" s="1" t="str">
        <f ca="1">IF(OR(procTags!M342="white",procTags!M342="yellow",procTags!M342="grey"),IF('Currently Exported 2'!M342=1, "have", "missing"),IF('Currently Exported 2'!M342=1, "extra", "ignore"))</f>
        <v>ignore</v>
      </c>
      <c r="N342" s="1" t="str">
        <f ca="1">IF(OR(procTags!N342="white",procTags!N342="yellow",procTags!N342="grey"),IF('Currently Exported 2'!N342=1, "have", "missing"),IF('Currently Exported 2'!N342=1, "extra", "ignore"))</f>
        <v>ignore</v>
      </c>
      <c r="O342" s="1" t="str">
        <f ca="1">IF(OR(procTags!O342="white",procTags!O342="yellow",procTags!O342="grey"),IF('Currently Exported 2'!O342=1, "have", "missing"),IF('Currently Exported 2'!O342=1, "extra", "ignore"))</f>
        <v>ignore</v>
      </c>
      <c r="P342" s="1" t="str">
        <f ca="1">IF(OR(procTags!P342="white",procTags!P342="yellow",procTags!P342="grey"),IF('Currently Exported 2'!P342=1, "have", "missing"),IF('Currently Exported 2'!P342=1, "extra", "ignore"))</f>
        <v>ignore</v>
      </c>
    </row>
    <row r="343" spans="1:16" x14ac:dyDescent="0.2">
      <c r="A343" s="1" t="str">
        <f ca="1">IFERROR(__xludf.DUMMYFUNCTION("""COMPUTED_VALUE"""),"tmp_night\bit2")</f>
        <v>tmp_night\bit2</v>
      </c>
      <c r="B343" s="1" t="str">
        <f ca="1">IF(OR(procTags!B343="white",procTags!B343="yellow",procTags!B343="grey"),IF('Currently Exported 2'!B343=1, "have", "missing"),IF('Currently Exported 2'!B343=1, "extra", "ignore"))</f>
        <v>ignore</v>
      </c>
      <c r="C343" s="1" t="str">
        <f ca="1">IF(OR(procTags!C343="white",procTags!C343="yellow",procTags!C343="grey"),IF('Currently Exported 2'!C343=1, "have", "missing"),IF('Currently Exported 2'!C343=1, "extra", "ignore"))</f>
        <v>ignore</v>
      </c>
      <c r="D343" s="1" t="str">
        <f ca="1">IF(OR(procTags!D343="white",procTags!D343="yellow",procTags!D343="grey"),IF('Currently Exported 2'!D343=1, "have", "missing"),IF('Currently Exported 2'!D343=1, "extra", "ignore"))</f>
        <v>ignore</v>
      </c>
      <c r="E343" s="1" t="str">
        <f ca="1">IF(OR(procTags!E343="white",procTags!E343="yellow",procTags!E343="grey"),IF('Currently Exported 2'!E343=1, "have", "missing"),IF('Currently Exported 2'!E343=1, "extra", "ignore"))</f>
        <v>ignore</v>
      </c>
      <c r="F343" s="1" t="str">
        <f ca="1">IF(OR(procTags!F343="white",procTags!F343="yellow",procTags!F343="grey"),IF('Currently Exported 2'!F343=1, "have", "missing"),IF('Currently Exported 2'!F343=1, "extra", "ignore"))</f>
        <v>ignore</v>
      </c>
      <c r="G343" s="1" t="str">
        <f ca="1">IF(OR(procTags!G343="white",procTags!G343="yellow",procTags!G343="grey"),IF('Currently Exported 2'!G343=1, "have", "missing"),IF('Currently Exported 2'!G343=1, "extra", "ignore"))</f>
        <v>ignore</v>
      </c>
      <c r="H343" s="1" t="str">
        <f ca="1">IF(OR(procTags!H343="white",procTags!H343="yellow",procTags!H343="grey"),IF('Currently Exported 2'!H343=1, "have", "missing"),IF('Currently Exported 2'!H343=1, "extra", "ignore"))</f>
        <v>ignore</v>
      </c>
      <c r="I343" s="1" t="str">
        <f ca="1">IF(OR(procTags!I343="white",procTags!I343="yellow",procTags!I343="grey"),IF('Currently Exported 2'!I343=1, "have", "missing"),IF('Currently Exported 2'!I343=1, "extra", "ignore"))</f>
        <v>ignore</v>
      </c>
      <c r="J343" s="1" t="str">
        <f ca="1">IF(OR(procTags!J343="white",procTags!J343="yellow",procTags!J343="grey"),IF('Currently Exported 2'!J343=1, "have", "missing"),IF('Currently Exported 2'!J343=1, "extra", "ignore"))</f>
        <v>ignore</v>
      </c>
      <c r="K343" s="1" t="str">
        <f ca="1">IF(OR(procTags!K343="white",procTags!K343="yellow",procTags!K343="grey"),IF('Currently Exported 2'!K343=1, "have", "missing"),IF('Currently Exported 2'!K343=1, "extra", "ignore"))</f>
        <v>ignore</v>
      </c>
      <c r="L343" s="1" t="str">
        <f ca="1">IF(OR(procTags!L343="white",procTags!L343="yellow",procTags!L343="grey"),IF('Currently Exported 2'!L343=1, "have", "missing"),IF('Currently Exported 2'!L343=1, "extra", "ignore"))</f>
        <v>ignore</v>
      </c>
      <c r="M343" s="1" t="str">
        <f ca="1">IF(OR(procTags!M343="white",procTags!M343="yellow",procTags!M343="grey"),IF('Currently Exported 2'!M343=1, "have", "missing"),IF('Currently Exported 2'!M343=1, "extra", "ignore"))</f>
        <v>ignore</v>
      </c>
      <c r="N343" s="1" t="str">
        <f ca="1">IF(OR(procTags!N343="white",procTags!N343="yellow",procTags!N343="grey"),IF('Currently Exported 2'!N343=1, "have", "missing"),IF('Currently Exported 2'!N343=1, "extra", "ignore"))</f>
        <v>ignore</v>
      </c>
      <c r="O343" s="1" t="str">
        <f ca="1">IF(OR(procTags!O343="white",procTags!O343="yellow",procTags!O343="grey"),IF('Currently Exported 2'!O343=1, "have", "missing"),IF('Currently Exported 2'!O343=1, "extra", "ignore"))</f>
        <v>ignore</v>
      </c>
      <c r="P343" s="1" t="str">
        <f ca="1">IF(OR(procTags!P343="white",procTags!P343="yellow",procTags!P343="grey"),IF('Currently Exported 2'!P343=1, "have", "missing"),IF('Currently Exported 2'!P343=1, "extra", "ignore"))</f>
        <v>ignore</v>
      </c>
    </row>
    <row r="344" spans="1:16" x14ac:dyDescent="0.2">
      <c r="A344" s="1" t="str">
        <f ca="1">IFERROR(__xludf.DUMMYFUNCTION("""COMPUTED_VALUE"""),"tmp_night\bit3")</f>
        <v>tmp_night\bit3</v>
      </c>
      <c r="B344" s="1" t="str">
        <f ca="1">IF(OR(procTags!B344="white",procTags!B344="yellow",procTags!B344="grey"),IF('Currently Exported 2'!B344=1, "have", "missing"),IF('Currently Exported 2'!B344=1, "extra", "ignore"))</f>
        <v>ignore</v>
      </c>
      <c r="C344" s="1" t="str">
        <f ca="1">IF(OR(procTags!C344="white",procTags!C344="yellow",procTags!C344="grey"),IF('Currently Exported 2'!C344=1, "have", "missing"),IF('Currently Exported 2'!C344=1, "extra", "ignore"))</f>
        <v>ignore</v>
      </c>
      <c r="D344" s="1" t="str">
        <f ca="1">IF(OR(procTags!D344="white",procTags!D344="yellow",procTags!D344="grey"),IF('Currently Exported 2'!D344=1, "have", "missing"),IF('Currently Exported 2'!D344=1, "extra", "ignore"))</f>
        <v>ignore</v>
      </c>
      <c r="E344" s="1" t="str">
        <f ca="1">IF(OR(procTags!E344="white",procTags!E344="yellow",procTags!E344="grey"),IF('Currently Exported 2'!E344=1, "have", "missing"),IF('Currently Exported 2'!E344=1, "extra", "ignore"))</f>
        <v>ignore</v>
      </c>
      <c r="F344" s="1" t="str">
        <f ca="1">IF(OR(procTags!F344="white",procTags!F344="yellow",procTags!F344="grey"),IF('Currently Exported 2'!F344=1, "have", "missing"),IF('Currently Exported 2'!F344=1, "extra", "ignore"))</f>
        <v>ignore</v>
      </c>
      <c r="G344" s="1" t="str">
        <f ca="1">IF(OR(procTags!G344="white",procTags!G344="yellow",procTags!G344="grey"),IF('Currently Exported 2'!G344=1, "have", "missing"),IF('Currently Exported 2'!G344=1, "extra", "ignore"))</f>
        <v>ignore</v>
      </c>
      <c r="H344" s="1" t="str">
        <f ca="1">IF(OR(procTags!H344="white",procTags!H344="yellow",procTags!H344="grey"),IF('Currently Exported 2'!H344=1, "have", "missing"),IF('Currently Exported 2'!H344=1, "extra", "ignore"))</f>
        <v>ignore</v>
      </c>
      <c r="I344" s="1" t="str">
        <f ca="1">IF(OR(procTags!I344="white",procTags!I344="yellow",procTags!I344="grey"),IF('Currently Exported 2'!I344=1, "have", "missing"),IF('Currently Exported 2'!I344=1, "extra", "ignore"))</f>
        <v>ignore</v>
      </c>
      <c r="J344" s="1" t="str">
        <f ca="1">IF(OR(procTags!J344="white",procTags!J344="yellow",procTags!J344="grey"),IF('Currently Exported 2'!J344=1, "have", "missing"),IF('Currently Exported 2'!J344=1, "extra", "ignore"))</f>
        <v>ignore</v>
      </c>
      <c r="K344" s="1" t="str">
        <f ca="1">IF(OR(procTags!K344="white",procTags!K344="yellow",procTags!K344="grey"),IF('Currently Exported 2'!K344=1, "have", "missing"),IF('Currently Exported 2'!K344=1, "extra", "ignore"))</f>
        <v>ignore</v>
      </c>
      <c r="L344" s="1" t="str">
        <f ca="1">IF(OR(procTags!L344="white",procTags!L344="yellow",procTags!L344="grey"),IF('Currently Exported 2'!L344=1, "have", "missing"),IF('Currently Exported 2'!L344=1, "extra", "ignore"))</f>
        <v>ignore</v>
      </c>
      <c r="M344" s="1" t="str">
        <f ca="1">IF(OR(procTags!M344="white",procTags!M344="yellow",procTags!M344="grey"),IF('Currently Exported 2'!M344=1, "have", "missing"),IF('Currently Exported 2'!M344=1, "extra", "ignore"))</f>
        <v>ignore</v>
      </c>
      <c r="N344" s="1" t="str">
        <f ca="1">IF(OR(procTags!N344="white",procTags!N344="yellow",procTags!N344="grey"),IF('Currently Exported 2'!N344=1, "have", "missing"),IF('Currently Exported 2'!N344=1, "extra", "ignore"))</f>
        <v>ignore</v>
      </c>
      <c r="O344" s="1" t="str">
        <f ca="1">IF(OR(procTags!O344="white",procTags!O344="yellow",procTags!O344="grey"),IF('Currently Exported 2'!O344=1, "have", "missing"),IF('Currently Exported 2'!O344=1, "extra", "ignore"))</f>
        <v>ignore</v>
      </c>
      <c r="P344" s="1" t="str">
        <f ca="1">IF(OR(procTags!P344="white",procTags!P344="yellow",procTags!P344="grey"),IF('Currently Exported 2'!P344=1, "have", "missing"),IF('Currently Exported 2'!P344=1, "extra", "ignore"))</f>
        <v>ignore</v>
      </c>
    </row>
    <row r="345" spans="1:16" x14ac:dyDescent="0.2">
      <c r="A345" s="1" t="str">
        <f ca="1">IFERROR(__xludf.DUMMYFUNCTION("""COMPUTED_VALUE"""),"tmp_night\bit4")</f>
        <v>tmp_night\bit4</v>
      </c>
      <c r="B345" s="1" t="str">
        <f ca="1">IF(OR(procTags!B345="white",procTags!B345="yellow",procTags!B345="grey"),IF('Currently Exported 2'!B345=1, "have", "missing"),IF('Currently Exported 2'!B345=1, "extra", "ignore"))</f>
        <v>ignore</v>
      </c>
      <c r="C345" s="1" t="str">
        <f ca="1">IF(OR(procTags!C345="white",procTags!C345="yellow",procTags!C345="grey"),IF('Currently Exported 2'!C345=1, "have", "missing"),IF('Currently Exported 2'!C345=1, "extra", "ignore"))</f>
        <v>ignore</v>
      </c>
      <c r="D345" s="1" t="str">
        <f ca="1">IF(OR(procTags!D345="white",procTags!D345="yellow",procTags!D345="grey"),IF('Currently Exported 2'!D345=1, "have", "missing"),IF('Currently Exported 2'!D345=1, "extra", "ignore"))</f>
        <v>ignore</v>
      </c>
      <c r="E345" s="1" t="str">
        <f ca="1">IF(OR(procTags!E345="white",procTags!E345="yellow",procTags!E345="grey"),IF('Currently Exported 2'!E345=1, "have", "missing"),IF('Currently Exported 2'!E345=1, "extra", "ignore"))</f>
        <v>ignore</v>
      </c>
      <c r="F345" s="1" t="str">
        <f ca="1">IF(OR(procTags!F345="white",procTags!F345="yellow",procTags!F345="grey"),IF('Currently Exported 2'!F345=1, "have", "missing"),IF('Currently Exported 2'!F345=1, "extra", "ignore"))</f>
        <v>ignore</v>
      </c>
      <c r="G345" s="1" t="str">
        <f ca="1">IF(OR(procTags!G345="white",procTags!G345="yellow",procTags!G345="grey"),IF('Currently Exported 2'!G345=1, "have", "missing"),IF('Currently Exported 2'!G345=1, "extra", "ignore"))</f>
        <v>ignore</v>
      </c>
      <c r="H345" s="1" t="str">
        <f ca="1">IF(OR(procTags!H345="white",procTags!H345="yellow",procTags!H345="grey"),IF('Currently Exported 2'!H345=1, "have", "missing"),IF('Currently Exported 2'!H345=1, "extra", "ignore"))</f>
        <v>ignore</v>
      </c>
      <c r="I345" s="1" t="str">
        <f ca="1">IF(OR(procTags!I345="white",procTags!I345="yellow",procTags!I345="grey"),IF('Currently Exported 2'!I345=1, "have", "missing"),IF('Currently Exported 2'!I345=1, "extra", "ignore"))</f>
        <v>ignore</v>
      </c>
      <c r="J345" s="1" t="str">
        <f ca="1">IF(OR(procTags!J345="white",procTags!J345="yellow",procTags!J345="grey"),IF('Currently Exported 2'!J345=1, "have", "missing"),IF('Currently Exported 2'!J345=1, "extra", "ignore"))</f>
        <v>ignore</v>
      </c>
      <c r="K345" s="1" t="str">
        <f ca="1">IF(OR(procTags!K345="white",procTags!K345="yellow",procTags!K345="grey"),IF('Currently Exported 2'!K345=1, "have", "missing"),IF('Currently Exported 2'!K345=1, "extra", "ignore"))</f>
        <v>ignore</v>
      </c>
      <c r="L345" s="1" t="str">
        <f ca="1">IF(OR(procTags!L345="white",procTags!L345="yellow",procTags!L345="grey"),IF('Currently Exported 2'!L345=1, "have", "missing"),IF('Currently Exported 2'!L345=1, "extra", "ignore"))</f>
        <v>ignore</v>
      </c>
      <c r="M345" s="1" t="str">
        <f ca="1">IF(OR(procTags!M345="white",procTags!M345="yellow",procTags!M345="grey"),IF('Currently Exported 2'!M345=1, "have", "missing"),IF('Currently Exported 2'!M345=1, "extra", "ignore"))</f>
        <v>ignore</v>
      </c>
      <c r="N345" s="1" t="str">
        <f ca="1">IF(OR(procTags!N345="white",procTags!N345="yellow",procTags!N345="grey"),IF('Currently Exported 2'!N345=1, "have", "missing"),IF('Currently Exported 2'!N345=1, "extra", "ignore"))</f>
        <v>ignore</v>
      </c>
      <c r="O345" s="1" t="str">
        <f ca="1">IF(OR(procTags!O345="white",procTags!O345="yellow",procTags!O345="grey"),IF('Currently Exported 2'!O345=1, "have", "missing"),IF('Currently Exported 2'!O345=1, "extra", "ignore"))</f>
        <v>ignore</v>
      </c>
      <c r="P345" s="1" t="str">
        <f ca="1">IF(OR(procTags!P345="white",procTags!P345="yellow",procTags!P345="grey"),IF('Currently Exported 2'!P345=1, "have", "missing"),IF('Currently Exported 2'!P345=1, "extra", "ignore"))</f>
        <v>ignore</v>
      </c>
    </row>
    <row r="346" spans="1:16" x14ac:dyDescent="0.2">
      <c r="A346" s="1" t="str">
        <f ca="1">IFERROR(__xludf.DUMMYFUNCTION("""COMPUTED_VALUE"""),"tmp_night\bit5")</f>
        <v>tmp_night\bit5</v>
      </c>
      <c r="B346" s="1" t="str">
        <f ca="1">IF(OR(procTags!B346="white",procTags!B346="yellow",procTags!B346="grey"),IF('Currently Exported 2'!B346=1, "have", "missing"),IF('Currently Exported 2'!B346=1, "extra", "ignore"))</f>
        <v>ignore</v>
      </c>
      <c r="C346" s="1" t="str">
        <f ca="1">IF(OR(procTags!C346="white",procTags!C346="yellow",procTags!C346="grey"),IF('Currently Exported 2'!C346=1, "have", "missing"),IF('Currently Exported 2'!C346=1, "extra", "ignore"))</f>
        <v>ignore</v>
      </c>
      <c r="D346" s="1" t="str">
        <f ca="1">IF(OR(procTags!D346="white",procTags!D346="yellow",procTags!D346="grey"),IF('Currently Exported 2'!D346=1, "have", "missing"),IF('Currently Exported 2'!D346=1, "extra", "ignore"))</f>
        <v>ignore</v>
      </c>
      <c r="E346" s="1" t="str">
        <f ca="1">IF(OR(procTags!E346="white",procTags!E346="yellow",procTags!E346="grey"),IF('Currently Exported 2'!E346=1, "have", "missing"),IF('Currently Exported 2'!E346=1, "extra", "ignore"))</f>
        <v>ignore</v>
      </c>
      <c r="F346" s="1" t="str">
        <f ca="1">IF(OR(procTags!F346="white",procTags!F346="yellow",procTags!F346="grey"),IF('Currently Exported 2'!F346=1, "have", "missing"),IF('Currently Exported 2'!F346=1, "extra", "ignore"))</f>
        <v>ignore</v>
      </c>
      <c r="G346" s="1" t="str">
        <f ca="1">IF(OR(procTags!G346="white",procTags!G346="yellow",procTags!G346="grey"),IF('Currently Exported 2'!G346=1, "have", "missing"),IF('Currently Exported 2'!G346=1, "extra", "ignore"))</f>
        <v>ignore</v>
      </c>
      <c r="H346" s="1" t="str">
        <f ca="1">IF(OR(procTags!H346="white",procTags!H346="yellow",procTags!H346="grey"),IF('Currently Exported 2'!H346=1, "have", "missing"),IF('Currently Exported 2'!H346=1, "extra", "ignore"))</f>
        <v>ignore</v>
      </c>
      <c r="I346" s="1" t="str">
        <f ca="1">IF(OR(procTags!I346="white",procTags!I346="yellow",procTags!I346="grey"),IF('Currently Exported 2'!I346=1, "have", "missing"),IF('Currently Exported 2'!I346=1, "extra", "ignore"))</f>
        <v>ignore</v>
      </c>
      <c r="J346" s="1" t="str">
        <f ca="1">IF(OR(procTags!J346="white",procTags!J346="yellow",procTags!J346="grey"),IF('Currently Exported 2'!J346=1, "have", "missing"),IF('Currently Exported 2'!J346=1, "extra", "ignore"))</f>
        <v>ignore</v>
      </c>
      <c r="K346" s="1" t="str">
        <f ca="1">IF(OR(procTags!K346="white",procTags!K346="yellow",procTags!K346="grey"),IF('Currently Exported 2'!K346=1, "have", "missing"),IF('Currently Exported 2'!K346=1, "extra", "ignore"))</f>
        <v>ignore</v>
      </c>
      <c r="L346" s="1" t="str">
        <f ca="1">IF(OR(procTags!L346="white",procTags!L346="yellow",procTags!L346="grey"),IF('Currently Exported 2'!L346=1, "have", "missing"),IF('Currently Exported 2'!L346=1, "extra", "ignore"))</f>
        <v>ignore</v>
      </c>
      <c r="M346" s="1" t="str">
        <f ca="1">IF(OR(procTags!M346="white",procTags!M346="yellow",procTags!M346="grey"),IF('Currently Exported 2'!M346=1, "have", "missing"),IF('Currently Exported 2'!M346=1, "extra", "ignore"))</f>
        <v>ignore</v>
      </c>
      <c r="N346" s="1" t="str">
        <f ca="1">IF(OR(procTags!N346="white",procTags!N346="yellow",procTags!N346="grey"),IF('Currently Exported 2'!N346=1, "have", "missing"),IF('Currently Exported 2'!N346=1, "extra", "ignore"))</f>
        <v>ignore</v>
      </c>
      <c r="O346" s="1" t="str">
        <f ca="1">IF(OR(procTags!O346="white",procTags!O346="yellow",procTags!O346="grey"),IF('Currently Exported 2'!O346=1, "have", "missing"),IF('Currently Exported 2'!O346=1, "extra", "ignore"))</f>
        <v>ignore</v>
      </c>
      <c r="P346" s="1" t="str">
        <f ca="1">IF(OR(procTags!P346="white",procTags!P346="yellow",procTags!P346="grey"),IF('Currently Exported 2'!P346=1, "have", "missing"),IF('Currently Exported 2'!P346=1, "extra", "ignore"))</f>
        <v>ignore</v>
      </c>
    </row>
    <row r="347" spans="1:16" x14ac:dyDescent="0.2">
      <c r="A347" s="1" t="str">
        <f ca="1">IFERROR(__xludf.DUMMYFUNCTION("""COMPUTED_VALUE"""),"tmp_night\bit6")</f>
        <v>tmp_night\bit6</v>
      </c>
      <c r="B347" s="1" t="str">
        <f ca="1">IF(OR(procTags!B347="white",procTags!B347="yellow",procTags!B347="grey"),IF('Currently Exported 2'!B347=1, "have", "missing"),IF('Currently Exported 2'!B347=1, "extra", "ignore"))</f>
        <v>ignore</v>
      </c>
      <c r="C347" s="1" t="str">
        <f ca="1">IF(OR(procTags!C347="white",procTags!C347="yellow",procTags!C347="grey"),IF('Currently Exported 2'!C347=1, "have", "missing"),IF('Currently Exported 2'!C347=1, "extra", "ignore"))</f>
        <v>ignore</v>
      </c>
      <c r="D347" s="1" t="str">
        <f ca="1">IF(OR(procTags!D347="white",procTags!D347="yellow",procTags!D347="grey"),IF('Currently Exported 2'!D347=1, "have", "missing"),IF('Currently Exported 2'!D347=1, "extra", "ignore"))</f>
        <v>ignore</v>
      </c>
      <c r="E347" s="1" t="str">
        <f ca="1">IF(OR(procTags!E347="white",procTags!E347="yellow",procTags!E347="grey"),IF('Currently Exported 2'!E347=1, "have", "missing"),IF('Currently Exported 2'!E347=1, "extra", "ignore"))</f>
        <v>ignore</v>
      </c>
      <c r="F347" s="1" t="str">
        <f ca="1">IF(OR(procTags!F347="white",procTags!F347="yellow",procTags!F347="grey"),IF('Currently Exported 2'!F347=1, "have", "missing"),IF('Currently Exported 2'!F347=1, "extra", "ignore"))</f>
        <v>ignore</v>
      </c>
      <c r="G347" s="1" t="str">
        <f ca="1">IF(OR(procTags!G347="white",procTags!G347="yellow",procTags!G347="grey"),IF('Currently Exported 2'!G347=1, "have", "missing"),IF('Currently Exported 2'!G347=1, "extra", "ignore"))</f>
        <v>ignore</v>
      </c>
      <c r="H347" s="1" t="str">
        <f ca="1">IF(OR(procTags!H347="white",procTags!H347="yellow",procTags!H347="grey"),IF('Currently Exported 2'!H347=1, "have", "missing"),IF('Currently Exported 2'!H347=1, "extra", "ignore"))</f>
        <v>ignore</v>
      </c>
      <c r="I347" s="1" t="str">
        <f ca="1">IF(OR(procTags!I347="white",procTags!I347="yellow",procTags!I347="grey"),IF('Currently Exported 2'!I347=1, "have", "missing"),IF('Currently Exported 2'!I347=1, "extra", "ignore"))</f>
        <v>ignore</v>
      </c>
      <c r="J347" s="1" t="str">
        <f ca="1">IF(OR(procTags!J347="white",procTags!J347="yellow",procTags!J347="grey"),IF('Currently Exported 2'!J347=1, "have", "missing"),IF('Currently Exported 2'!J347=1, "extra", "ignore"))</f>
        <v>ignore</v>
      </c>
      <c r="K347" s="1" t="str">
        <f ca="1">IF(OR(procTags!K347="white",procTags!K347="yellow",procTags!K347="grey"),IF('Currently Exported 2'!K347=1, "have", "missing"),IF('Currently Exported 2'!K347=1, "extra", "ignore"))</f>
        <v>ignore</v>
      </c>
      <c r="L347" s="1" t="str">
        <f ca="1">IF(OR(procTags!L347="white",procTags!L347="yellow",procTags!L347="grey"),IF('Currently Exported 2'!L347=1, "have", "missing"),IF('Currently Exported 2'!L347=1, "extra", "ignore"))</f>
        <v>ignore</v>
      </c>
      <c r="M347" s="1" t="str">
        <f ca="1">IF(OR(procTags!M347="white",procTags!M347="yellow",procTags!M347="grey"),IF('Currently Exported 2'!M347=1, "have", "missing"),IF('Currently Exported 2'!M347=1, "extra", "ignore"))</f>
        <v>ignore</v>
      </c>
      <c r="N347" s="1" t="str">
        <f ca="1">IF(OR(procTags!N347="white",procTags!N347="yellow",procTags!N347="grey"),IF('Currently Exported 2'!N347=1, "have", "missing"),IF('Currently Exported 2'!N347=1, "extra", "ignore"))</f>
        <v>ignore</v>
      </c>
      <c r="O347" s="1" t="str">
        <f ca="1">IF(OR(procTags!O347="white",procTags!O347="yellow",procTags!O347="grey"),IF('Currently Exported 2'!O347=1, "have", "missing"),IF('Currently Exported 2'!O347=1, "extra", "ignore"))</f>
        <v>ignore</v>
      </c>
      <c r="P347" s="1" t="str">
        <f ca="1">IF(OR(procTags!P347="white",procTags!P347="yellow",procTags!P347="grey"),IF('Currently Exported 2'!P347=1, "have", "missing"),IF('Currently Exported 2'!P347=1, "extra", "ignore"))</f>
        <v>ignore</v>
      </c>
    </row>
    <row r="348" spans="1:16" x14ac:dyDescent="0.2">
      <c r="A348" s="1" t="str">
        <f ca="1">IFERROR(__xludf.DUMMYFUNCTION("""COMPUTED_VALUE"""),"tmp_night\bit7")</f>
        <v>tmp_night\bit7</v>
      </c>
      <c r="B348" s="1" t="str">
        <f ca="1">IF(OR(procTags!B348="white",procTags!B348="yellow",procTags!B348="grey"),IF('Currently Exported 2'!B348=1, "have", "missing"),IF('Currently Exported 2'!B348=1, "extra", "ignore"))</f>
        <v>ignore</v>
      </c>
      <c r="C348" s="1" t="str">
        <f ca="1">IF(OR(procTags!C348="white",procTags!C348="yellow",procTags!C348="grey"),IF('Currently Exported 2'!C348=1, "have", "missing"),IF('Currently Exported 2'!C348=1, "extra", "ignore"))</f>
        <v>ignore</v>
      </c>
      <c r="D348" s="1" t="str">
        <f ca="1">IF(OR(procTags!D348="white",procTags!D348="yellow",procTags!D348="grey"),IF('Currently Exported 2'!D348=1, "have", "missing"),IF('Currently Exported 2'!D348=1, "extra", "ignore"))</f>
        <v>ignore</v>
      </c>
      <c r="E348" s="1" t="str">
        <f ca="1">IF(OR(procTags!E348="white",procTags!E348="yellow",procTags!E348="grey"),IF('Currently Exported 2'!E348=1, "have", "missing"),IF('Currently Exported 2'!E348=1, "extra", "ignore"))</f>
        <v>ignore</v>
      </c>
      <c r="F348" s="1" t="str">
        <f ca="1">IF(OR(procTags!F348="white",procTags!F348="yellow",procTags!F348="grey"),IF('Currently Exported 2'!F348=1, "have", "missing"),IF('Currently Exported 2'!F348=1, "extra", "ignore"))</f>
        <v>ignore</v>
      </c>
      <c r="G348" s="1" t="str">
        <f ca="1">IF(OR(procTags!G348="white",procTags!G348="yellow",procTags!G348="grey"),IF('Currently Exported 2'!G348=1, "have", "missing"),IF('Currently Exported 2'!G348=1, "extra", "ignore"))</f>
        <v>ignore</v>
      </c>
      <c r="H348" s="1" t="str">
        <f ca="1">IF(OR(procTags!H348="white",procTags!H348="yellow",procTags!H348="grey"),IF('Currently Exported 2'!H348=1, "have", "missing"),IF('Currently Exported 2'!H348=1, "extra", "ignore"))</f>
        <v>ignore</v>
      </c>
      <c r="I348" s="1" t="str">
        <f ca="1">IF(OR(procTags!I348="white",procTags!I348="yellow",procTags!I348="grey"),IF('Currently Exported 2'!I348=1, "have", "missing"),IF('Currently Exported 2'!I348=1, "extra", "ignore"))</f>
        <v>ignore</v>
      </c>
      <c r="J348" s="1" t="str">
        <f ca="1">IF(OR(procTags!J348="white",procTags!J348="yellow",procTags!J348="grey"),IF('Currently Exported 2'!J348=1, "have", "missing"),IF('Currently Exported 2'!J348=1, "extra", "ignore"))</f>
        <v>ignore</v>
      </c>
      <c r="K348" s="1" t="str">
        <f ca="1">IF(OR(procTags!K348="white",procTags!K348="yellow",procTags!K348="grey"),IF('Currently Exported 2'!K348=1, "have", "missing"),IF('Currently Exported 2'!K348=1, "extra", "ignore"))</f>
        <v>ignore</v>
      </c>
      <c r="L348" s="1" t="str">
        <f ca="1">IF(OR(procTags!L348="white",procTags!L348="yellow",procTags!L348="grey"),IF('Currently Exported 2'!L348=1, "have", "missing"),IF('Currently Exported 2'!L348=1, "extra", "ignore"))</f>
        <v>ignore</v>
      </c>
      <c r="M348" s="1" t="str">
        <f ca="1">IF(OR(procTags!M348="white",procTags!M348="yellow",procTags!M348="grey"),IF('Currently Exported 2'!M348=1, "have", "missing"),IF('Currently Exported 2'!M348=1, "extra", "ignore"))</f>
        <v>ignore</v>
      </c>
      <c r="N348" s="1" t="str">
        <f ca="1">IF(OR(procTags!N348="white",procTags!N348="yellow",procTags!N348="grey"),IF('Currently Exported 2'!N348=1, "have", "missing"),IF('Currently Exported 2'!N348=1, "extra", "ignore"))</f>
        <v>ignore</v>
      </c>
      <c r="O348" s="1" t="str">
        <f ca="1">IF(OR(procTags!O348="white",procTags!O348="yellow",procTags!O348="grey"),IF('Currently Exported 2'!O348=1, "have", "missing"),IF('Currently Exported 2'!O348=1, "extra", "ignore"))</f>
        <v>ignore</v>
      </c>
      <c r="P348" s="1" t="str">
        <f ca="1">IF(OR(procTags!P348="white",procTags!P348="yellow",procTags!P348="grey"),IF('Currently Exported 2'!P348=1, "have", "missing"),IF('Currently Exported 2'!P348=1, "extra", "ignore"))</f>
        <v>ignore</v>
      </c>
    </row>
    <row r="349" spans="1:16" x14ac:dyDescent="0.2">
      <c r="A349" s="1" t="str">
        <f ca="1">IFERROR(__xludf.DUMMYFUNCTION("""COMPUTED_VALUE"""),"tmp_night\bit8")</f>
        <v>tmp_night\bit8</v>
      </c>
      <c r="B349" s="1" t="str">
        <f ca="1">IF(OR(procTags!B349="white",procTags!B349="yellow",procTags!B349="grey"),IF('Currently Exported 2'!B349=1, "have", "missing"),IF('Currently Exported 2'!B349=1, "extra", "ignore"))</f>
        <v>ignore</v>
      </c>
      <c r="C349" s="1" t="str">
        <f ca="1">IF(OR(procTags!C349="white",procTags!C349="yellow",procTags!C349="grey"),IF('Currently Exported 2'!C349=1, "have", "missing"),IF('Currently Exported 2'!C349=1, "extra", "ignore"))</f>
        <v>ignore</v>
      </c>
      <c r="D349" s="1" t="str">
        <f ca="1">IF(OR(procTags!D349="white",procTags!D349="yellow",procTags!D349="grey"),IF('Currently Exported 2'!D349=1, "have", "missing"),IF('Currently Exported 2'!D349=1, "extra", "ignore"))</f>
        <v>ignore</v>
      </c>
      <c r="E349" s="1" t="str">
        <f ca="1">IF(OR(procTags!E349="white",procTags!E349="yellow",procTags!E349="grey"),IF('Currently Exported 2'!E349=1, "have", "missing"),IF('Currently Exported 2'!E349=1, "extra", "ignore"))</f>
        <v>ignore</v>
      </c>
      <c r="F349" s="1" t="str">
        <f ca="1">IF(OR(procTags!F349="white",procTags!F349="yellow",procTags!F349="grey"),IF('Currently Exported 2'!F349=1, "have", "missing"),IF('Currently Exported 2'!F349=1, "extra", "ignore"))</f>
        <v>ignore</v>
      </c>
      <c r="G349" s="1" t="str">
        <f ca="1">IF(OR(procTags!G349="white",procTags!G349="yellow",procTags!G349="grey"),IF('Currently Exported 2'!G349=1, "have", "missing"),IF('Currently Exported 2'!G349=1, "extra", "ignore"))</f>
        <v>ignore</v>
      </c>
      <c r="H349" s="1" t="str">
        <f ca="1">IF(OR(procTags!H349="white",procTags!H349="yellow",procTags!H349="grey"),IF('Currently Exported 2'!H349=1, "have", "missing"),IF('Currently Exported 2'!H349=1, "extra", "ignore"))</f>
        <v>ignore</v>
      </c>
      <c r="I349" s="1" t="str">
        <f ca="1">IF(OR(procTags!I349="white",procTags!I349="yellow",procTags!I349="grey"),IF('Currently Exported 2'!I349=1, "have", "missing"),IF('Currently Exported 2'!I349=1, "extra", "ignore"))</f>
        <v>ignore</v>
      </c>
      <c r="J349" s="1" t="str">
        <f ca="1">IF(OR(procTags!J349="white",procTags!J349="yellow",procTags!J349="grey"),IF('Currently Exported 2'!J349=1, "have", "missing"),IF('Currently Exported 2'!J349=1, "extra", "ignore"))</f>
        <v>ignore</v>
      </c>
      <c r="K349" s="1" t="str">
        <f ca="1">IF(OR(procTags!K349="white",procTags!K349="yellow",procTags!K349="grey"),IF('Currently Exported 2'!K349=1, "have", "missing"),IF('Currently Exported 2'!K349=1, "extra", "ignore"))</f>
        <v>ignore</v>
      </c>
      <c r="L349" s="1" t="str">
        <f ca="1">IF(OR(procTags!L349="white",procTags!L349="yellow",procTags!L349="grey"),IF('Currently Exported 2'!L349=1, "have", "missing"),IF('Currently Exported 2'!L349=1, "extra", "ignore"))</f>
        <v>ignore</v>
      </c>
      <c r="M349" s="1" t="str">
        <f ca="1">IF(OR(procTags!M349="white",procTags!M349="yellow",procTags!M349="grey"),IF('Currently Exported 2'!M349=1, "have", "missing"),IF('Currently Exported 2'!M349=1, "extra", "ignore"))</f>
        <v>ignore</v>
      </c>
      <c r="N349" s="1" t="str">
        <f ca="1">IF(OR(procTags!N349="white",procTags!N349="yellow",procTags!N349="grey"),IF('Currently Exported 2'!N349=1, "have", "missing"),IF('Currently Exported 2'!N349=1, "extra", "ignore"))</f>
        <v>ignore</v>
      </c>
      <c r="O349" s="1" t="str">
        <f ca="1">IF(OR(procTags!O349="white",procTags!O349="yellow",procTags!O349="grey"),IF('Currently Exported 2'!O349=1, "have", "missing"),IF('Currently Exported 2'!O349=1, "extra", "ignore"))</f>
        <v>ignore</v>
      </c>
      <c r="P349" s="1" t="str">
        <f ca="1">IF(OR(procTags!P349="white",procTags!P349="yellow",procTags!P349="grey"),IF('Currently Exported 2'!P349=1, "have", "missing"),IF('Currently Exported 2'!P349=1, "extra", "ignore"))</f>
        <v>ignore</v>
      </c>
    </row>
    <row r="350" spans="1:16" x14ac:dyDescent="0.2">
      <c r="A350" s="1" t="str">
        <f ca="1">IFERROR(__xludf.DUMMYFUNCTION("""COMPUTED_VALUE"""),"tmp_night\bit9")</f>
        <v>tmp_night\bit9</v>
      </c>
      <c r="B350" s="1" t="str">
        <f ca="1">IF(OR(procTags!B350="white",procTags!B350="yellow",procTags!B350="grey"),IF('Currently Exported 2'!B350=1, "have", "missing"),IF('Currently Exported 2'!B350=1, "extra", "ignore"))</f>
        <v>ignore</v>
      </c>
      <c r="C350" s="1" t="str">
        <f ca="1">IF(OR(procTags!C350="white",procTags!C350="yellow",procTags!C350="grey"),IF('Currently Exported 2'!C350=1, "have", "missing"),IF('Currently Exported 2'!C350=1, "extra", "ignore"))</f>
        <v>ignore</v>
      </c>
      <c r="D350" s="1" t="str">
        <f ca="1">IF(OR(procTags!D350="white",procTags!D350="yellow",procTags!D350="grey"),IF('Currently Exported 2'!D350=1, "have", "missing"),IF('Currently Exported 2'!D350=1, "extra", "ignore"))</f>
        <v>ignore</v>
      </c>
      <c r="E350" s="1" t="str">
        <f ca="1">IF(OR(procTags!E350="white",procTags!E350="yellow",procTags!E350="grey"),IF('Currently Exported 2'!E350=1, "have", "missing"),IF('Currently Exported 2'!E350=1, "extra", "ignore"))</f>
        <v>ignore</v>
      </c>
      <c r="F350" s="1" t="str">
        <f ca="1">IF(OR(procTags!F350="white",procTags!F350="yellow",procTags!F350="grey"),IF('Currently Exported 2'!F350=1, "have", "missing"),IF('Currently Exported 2'!F350=1, "extra", "ignore"))</f>
        <v>ignore</v>
      </c>
      <c r="G350" s="1" t="str">
        <f ca="1">IF(OR(procTags!G350="white",procTags!G350="yellow",procTags!G350="grey"),IF('Currently Exported 2'!G350=1, "have", "missing"),IF('Currently Exported 2'!G350=1, "extra", "ignore"))</f>
        <v>ignore</v>
      </c>
      <c r="H350" s="1" t="str">
        <f ca="1">IF(OR(procTags!H350="white",procTags!H350="yellow",procTags!H350="grey"),IF('Currently Exported 2'!H350=1, "have", "missing"),IF('Currently Exported 2'!H350=1, "extra", "ignore"))</f>
        <v>ignore</v>
      </c>
      <c r="I350" s="1" t="str">
        <f ca="1">IF(OR(procTags!I350="white",procTags!I350="yellow",procTags!I350="grey"),IF('Currently Exported 2'!I350=1, "have", "missing"),IF('Currently Exported 2'!I350=1, "extra", "ignore"))</f>
        <v>ignore</v>
      </c>
      <c r="J350" s="1" t="str">
        <f ca="1">IF(OR(procTags!J350="white",procTags!J350="yellow",procTags!J350="grey"),IF('Currently Exported 2'!J350=1, "have", "missing"),IF('Currently Exported 2'!J350=1, "extra", "ignore"))</f>
        <v>ignore</v>
      </c>
      <c r="K350" s="1" t="str">
        <f ca="1">IF(OR(procTags!K350="white",procTags!K350="yellow",procTags!K350="grey"),IF('Currently Exported 2'!K350=1, "have", "missing"),IF('Currently Exported 2'!K350=1, "extra", "ignore"))</f>
        <v>ignore</v>
      </c>
      <c r="L350" s="1" t="str">
        <f ca="1">IF(OR(procTags!L350="white",procTags!L350="yellow",procTags!L350="grey"),IF('Currently Exported 2'!L350=1, "have", "missing"),IF('Currently Exported 2'!L350=1, "extra", "ignore"))</f>
        <v>ignore</v>
      </c>
      <c r="M350" s="1" t="str">
        <f ca="1">IF(OR(procTags!M350="white",procTags!M350="yellow",procTags!M350="grey"),IF('Currently Exported 2'!M350=1, "have", "missing"),IF('Currently Exported 2'!M350=1, "extra", "ignore"))</f>
        <v>ignore</v>
      </c>
      <c r="N350" s="1" t="str">
        <f ca="1">IF(OR(procTags!N350="white",procTags!N350="yellow",procTags!N350="grey"),IF('Currently Exported 2'!N350=1, "have", "missing"),IF('Currently Exported 2'!N350=1, "extra", "ignore"))</f>
        <v>ignore</v>
      </c>
      <c r="O350" s="1" t="str">
        <f ca="1">IF(OR(procTags!O350="white",procTags!O350="yellow",procTags!O350="grey"),IF('Currently Exported 2'!O350=1, "have", "missing"),IF('Currently Exported 2'!O350=1, "extra", "ignore"))</f>
        <v>ignore</v>
      </c>
      <c r="P350" s="1" t="str">
        <f ca="1">IF(OR(procTags!P350="white",procTags!P350="yellow",procTags!P350="grey"),IF('Currently Exported 2'!P350=1, "have", "missing"),IF('Currently Exported 2'!P350=1, "extra", "ignore"))</f>
        <v>ignore</v>
      </c>
    </row>
    <row r="351" spans="1:16" x14ac:dyDescent="0.2">
      <c r="A351" s="1" t="str">
        <f ca="1">IFERROR(__xludf.DUMMYFUNCTION("""COMPUTED_VALUE"""),"tmp_sym\bit0")</f>
        <v>tmp_sym\bit0</v>
      </c>
      <c r="B351" s="1" t="str">
        <f ca="1">IF(OR(procTags!B351="white",procTags!B351="yellow",procTags!B351="grey"),IF('Currently Exported 2'!B351=1, "have", "missing"),IF('Currently Exported 2'!B351=1, "extra", "ignore"))</f>
        <v>ignore</v>
      </c>
      <c r="C351" s="1" t="str">
        <f ca="1">IF(OR(procTags!C351="white",procTags!C351="yellow",procTags!C351="grey"),IF('Currently Exported 2'!C351=1, "have", "missing"),IF('Currently Exported 2'!C351=1, "extra", "ignore"))</f>
        <v>ignore</v>
      </c>
      <c r="D351" s="1" t="str">
        <f ca="1">IF(OR(procTags!D351="white",procTags!D351="yellow",procTags!D351="grey"),IF('Currently Exported 2'!D351=1, "have", "missing"),IF('Currently Exported 2'!D351=1, "extra", "ignore"))</f>
        <v>ignore</v>
      </c>
      <c r="E351" s="1" t="str">
        <f ca="1">IF(OR(procTags!E351="white",procTags!E351="yellow",procTags!E351="grey"),IF('Currently Exported 2'!E351=1, "have", "missing"),IF('Currently Exported 2'!E351=1, "extra", "ignore"))</f>
        <v>ignore</v>
      </c>
      <c r="F351" s="1" t="str">
        <f ca="1">IF(OR(procTags!F351="white",procTags!F351="yellow",procTags!F351="grey"),IF('Currently Exported 2'!F351=1, "have", "missing"),IF('Currently Exported 2'!F351=1, "extra", "ignore"))</f>
        <v>ignore</v>
      </c>
      <c r="G351" s="1" t="str">
        <f ca="1">IF(OR(procTags!G351="white",procTags!G351="yellow",procTags!G351="grey"),IF('Currently Exported 2'!G351=1, "have", "missing"),IF('Currently Exported 2'!G351=1, "extra", "ignore"))</f>
        <v>ignore</v>
      </c>
      <c r="H351" s="1" t="str">
        <f ca="1">IF(OR(procTags!H351="white",procTags!H351="yellow",procTags!H351="grey"),IF('Currently Exported 2'!H351=1, "have", "missing"),IF('Currently Exported 2'!H351=1, "extra", "ignore"))</f>
        <v>ignore</v>
      </c>
      <c r="I351" s="1" t="str">
        <f ca="1">IF(OR(procTags!I351="white",procTags!I351="yellow",procTags!I351="grey"),IF('Currently Exported 2'!I351=1, "have", "missing"),IF('Currently Exported 2'!I351=1, "extra", "ignore"))</f>
        <v>ignore</v>
      </c>
      <c r="J351" s="1" t="str">
        <f ca="1">IF(OR(procTags!J351="white",procTags!J351="yellow",procTags!J351="grey"),IF('Currently Exported 2'!J351=1, "have", "missing"),IF('Currently Exported 2'!J351=1, "extra", "ignore"))</f>
        <v>ignore</v>
      </c>
      <c r="K351" s="1" t="str">
        <f ca="1">IF(OR(procTags!K351="white",procTags!K351="yellow",procTags!K351="grey"),IF('Currently Exported 2'!K351=1, "have", "missing"),IF('Currently Exported 2'!K351=1, "extra", "ignore"))</f>
        <v>ignore</v>
      </c>
      <c r="L351" s="1" t="str">
        <f ca="1">IF(OR(procTags!L351="white",procTags!L351="yellow",procTags!L351="grey"),IF('Currently Exported 2'!L351=1, "have", "missing"),IF('Currently Exported 2'!L351=1, "extra", "ignore"))</f>
        <v>ignore</v>
      </c>
      <c r="M351" s="1" t="str">
        <f ca="1">IF(OR(procTags!M351="white",procTags!M351="yellow",procTags!M351="grey"),IF('Currently Exported 2'!M351=1, "have", "missing"),IF('Currently Exported 2'!M351=1, "extra", "ignore"))</f>
        <v>ignore</v>
      </c>
      <c r="N351" s="1" t="str">
        <f ca="1">IF(OR(procTags!N351="white",procTags!N351="yellow",procTags!N351="grey"),IF('Currently Exported 2'!N351=1, "have", "missing"),IF('Currently Exported 2'!N351=1, "extra", "ignore"))</f>
        <v>ignore</v>
      </c>
      <c r="O351" s="1" t="str">
        <f ca="1">IF(OR(procTags!O351="white",procTags!O351="yellow",procTags!O351="grey"),IF('Currently Exported 2'!O351=1, "have", "missing"),IF('Currently Exported 2'!O351=1, "extra", "ignore"))</f>
        <v>ignore</v>
      </c>
      <c r="P351" s="1" t="str">
        <f ca="1">IF(OR(procTags!P351="white",procTags!P351="yellow",procTags!P351="grey"),IF('Currently Exported 2'!P351=1, "have", "missing"),IF('Currently Exported 2'!P351=1, "extra", "ignore"))</f>
        <v>ignore</v>
      </c>
    </row>
    <row r="352" spans="1:16" x14ac:dyDescent="0.2">
      <c r="A352" s="1" t="str">
        <f ca="1">IFERROR(__xludf.DUMMYFUNCTION("""COMPUTED_VALUE"""),"tmp_sym\bit1")</f>
        <v>tmp_sym\bit1</v>
      </c>
      <c r="B352" s="1" t="str">
        <f ca="1">IF(OR(procTags!B352="white",procTags!B352="yellow",procTags!B352="grey"),IF('Currently Exported 2'!B352=1, "have", "missing"),IF('Currently Exported 2'!B352=1, "extra", "ignore"))</f>
        <v>ignore</v>
      </c>
      <c r="C352" s="1" t="str">
        <f ca="1">IF(OR(procTags!C352="white",procTags!C352="yellow",procTags!C352="grey"),IF('Currently Exported 2'!C352=1, "have", "missing"),IF('Currently Exported 2'!C352=1, "extra", "ignore"))</f>
        <v>ignore</v>
      </c>
      <c r="D352" s="1" t="str">
        <f ca="1">IF(OR(procTags!D352="white",procTags!D352="yellow",procTags!D352="grey"),IF('Currently Exported 2'!D352=1, "have", "missing"),IF('Currently Exported 2'!D352=1, "extra", "ignore"))</f>
        <v>ignore</v>
      </c>
      <c r="E352" s="1" t="str">
        <f ca="1">IF(OR(procTags!E352="white",procTags!E352="yellow",procTags!E352="grey"),IF('Currently Exported 2'!E352=1, "have", "missing"),IF('Currently Exported 2'!E352=1, "extra", "ignore"))</f>
        <v>ignore</v>
      </c>
      <c r="F352" s="1" t="str">
        <f ca="1">IF(OR(procTags!F352="white",procTags!F352="yellow",procTags!F352="grey"),IF('Currently Exported 2'!F352=1, "have", "missing"),IF('Currently Exported 2'!F352=1, "extra", "ignore"))</f>
        <v>ignore</v>
      </c>
      <c r="G352" s="1" t="str">
        <f ca="1">IF(OR(procTags!G352="white",procTags!G352="yellow",procTags!G352="grey"),IF('Currently Exported 2'!G352=1, "have", "missing"),IF('Currently Exported 2'!G352=1, "extra", "ignore"))</f>
        <v>ignore</v>
      </c>
      <c r="H352" s="1" t="str">
        <f ca="1">IF(OR(procTags!H352="white",procTags!H352="yellow",procTags!H352="grey"),IF('Currently Exported 2'!H352=1, "have", "missing"),IF('Currently Exported 2'!H352=1, "extra", "ignore"))</f>
        <v>ignore</v>
      </c>
      <c r="I352" s="1" t="str">
        <f ca="1">IF(OR(procTags!I352="white",procTags!I352="yellow",procTags!I352="grey"),IF('Currently Exported 2'!I352=1, "have", "missing"),IF('Currently Exported 2'!I352=1, "extra", "ignore"))</f>
        <v>ignore</v>
      </c>
      <c r="J352" s="1" t="str">
        <f ca="1">IF(OR(procTags!J352="white",procTags!J352="yellow",procTags!J352="grey"),IF('Currently Exported 2'!J352=1, "have", "missing"),IF('Currently Exported 2'!J352=1, "extra", "ignore"))</f>
        <v>ignore</v>
      </c>
      <c r="K352" s="1" t="str">
        <f ca="1">IF(OR(procTags!K352="white",procTags!K352="yellow",procTags!K352="grey"),IF('Currently Exported 2'!K352=1, "have", "missing"),IF('Currently Exported 2'!K352=1, "extra", "ignore"))</f>
        <v>ignore</v>
      </c>
      <c r="L352" s="1" t="str">
        <f ca="1">IF(OR(procTags!L352="white",procTags!L352="yellow",procTags!L352="grey"),IF('Currently Exported 2'!L352=1, "have", "missing"),IF('Currently Exported 2'!L352=1, "extra", "ignore"))</f>
        <v>ignore</v>
      </c>
      <c r="M352" s="1" t="str">
        <f ca="1">IF(OR(procTags!M352="white",procTags!M352="yellow",procTags!M352="grey"),IF('Currently Exported 2'!M352=1, "have", "missing"),IF('Currently Exported 2'!M352=1, "extra", "ignore"))</f>
        <v>ignore</v>
      </c>
      <c r="N352" s="1" t="str">
        <f ca="1">IF(OR(procTags!N352="white",procTags!N352="yellow",procTags!N352="grey"),IF('Currently Exported 2'!N352=1, "have", "missing"),IF('Currently Exported 2'!N352=1, "extra", "ignore"))</f>
        <v>ignore</v>
      </c>
      <c r="O352" s="1" t="str">
        <f ca="1">IF(OR(procTags!O352="white",procTags!O352="yellow",procTags!O352="grey"),IF('Currently Exported 2'!O352=1, "have", "missing"),IF('Currently Exported 2'!O352=1, "extra", "ignore"))</f>
        <v>ignore</v>
      </c>
      <c r="P352" s="1" t="str">
        <f ca="1">IF(OR(procTags!P352="white",procTags!P352="yellow",procTags!P352="grey"),IF('Currently Exported 2'!P352=1, "have", "missing"),IF('Currently Exported 2'!P352=1, "extra", "ignore"))</f>
        <v>ignore</v>
      </c>
    </row>
    <row r="353" spans="1:16" x14ac:dyDescent="0.2">
      <c r="A353" s="1" t="str">
        <f ca="1">IFERROR(__xludf.DUMMYFUNCTION("""COMPUTED_VALUE"""),"tmp_sym\bit10")</f>
        <v>tmp_sym\bit10</v>
      </c>
      <c r="B353" s="1" t="str">
        <f ca="1">IF(OR(procTags!B353="white",procTags!B353="yellow",procTags!B353="grey"),IF('Currently Exported 2'!B353=1, "have", "missing"),IF('Currently Exported 2'!B353=1, "extra", "ignore"))</f>
        <v>ignore</v>
      </c>
      <c r="C353" s="1" t="str">
        <f ca="1">IF(OR(procTags!C353="white",procTags!C353="yellow",procTags!C353="grey"),IF('Currently Exported 2'!C353=1, "have", "missing"),IF('Currently Exported 2'!C353=1, "extra", "ignore"))</f>
        <v>ignore</v>
      </c>
      <c r="D353" s="1" t="str">
        <f ca="1">IF(OR(procTags!D353="white",procTags!D353="yellow",procTags!D353="grey"),IF('Currently Exported 2'!D353=1, "have", "missing"),IF('Currently Exported 2'!D353=1, "extra", "ignore"))</f>
        <v>ignore</v>
      </c>
      <c r="E353" s="1" t="str">
        <f ca="1">IF(OR(procTags!E353="white",procTags!E353="yellow",procTags!E353="grey"),IF('Currently Exported 2'!E353=1, "have", "missing"),IF('Currently Exported 2'!E353=1, "extra", "ignore"))</f>
        <v>ignore</v>
      </c>
      <c r="F353" s="1" t="str">
        <f ca="1">IF(OR(procTags!F353="white",procTags!F353="yellow",procTags!F353="grey"),IF('Currently Exported 2'!F353=1, "have", "missing"),IF('Currently Exported 2'!F353=1, "extra", "ignore"))</f>
        <v>ignore</v>
      </c>
      <c r="G353" s="1" t="str">
        <f ca="1">IF(OR(procTags!G353="white",procTags!G353="yellow",procTags!G353="grey"),IF('Currently Exported 2'!G353=1, "have", "missing"),IF('Currently Exported 2'!G353=1, "extra", "ignore"))</f>
        <v>ignore</v>
      </c>
      <c r="H353" s="1" t="str">
        <f ca="1">IF(OR(procTags!H353="white",procTags!H353="yellow",procTags!H353="grey"),IF('Currently Exported 2'!H353=1, "have", "missing"),IF('Currently Exported 2'!H353=1, "extra", "ignore"))</f>
        <v>ignore</v>
      </c>
      <c r="I353" s="1" t="str">
        <f ca="1">IF(OR(procTags!I353="white",procTags!I353="yellow",procTags!I353="grey"),IF('Currently Exported 2'!I353=1, "have", "missing"),IF('Currently Exported 2'!I353=1, "extra", "ignore"))</f>
        <v>ignore</v>
      </c>
      <c r="J353" s="1" t="str">
        <f ca="1">IF(OR(procTags!J353="white",procTags!J353="yellow",procTags!J353="grey"),IF('Currently Exported 2'!J353=1, "have", "missing"),IF('Currently Exported 2'!J353=1, "extra", "ignore"))</f>
        <v>ignore</v>
      </c>
      <c r="K353" s="1" t="str">
        <f ca="1">IF(OR(procTags!K353="white",procTags!K353="yellow",procTags!K353="grey"),IF('Currently Exported 2'!K353=1, "have", "missing"),IF('Currently Exported 2'!K353=1, "extra", "ignore"))</f>
        <v>ignore</v>
      </c>
      <c r="L353" s="1" t="str">
        <f ca="1">IF(OR(procTags!L353="white",procTags!L353="yellow",procTags!L353="grey"),IF('Currently Exported 2'!L353=1, "have", "missing"),IF('Currently Exported 2'!L353=1, "extra", "ignore"))</f>
        <v>ignore</v>
      </c>
      <c r="M353" s="1" t="str">
        <f ca="1">IF(OR(procTags!M353="white",procTags!M353="yellow",procTags!M353="grey"),IF('Currently Exported 2'!M353=1, "have", "missing"),IF('Currently Exported 2'!M353=1, "extra", "ignore"))</f>
        <v>ignore</v>
      </c>
      <c r="N353" s="1" t="str">
        <f ca="1">IF(OR(procTags!N353="white",procTags!N353="yellow",procTags!N353="grey"),IF('Currently Exported 2'!N353=1, "have", "missing"),IF('Currently Exported 2'!N353=1, "extra", "ignore"))</f>
        <v>ignore</v>
      </c>
      <c r="O353" s="1" t="str">
        <f ca="1">IF(OR(procTags!O353="white",procTags!O353="yellow",procTags!O353="grey"),IF('Currently Exported 2'!O353=1, "have", "missing"),IF('Currently Exported 2'!O353=1, "extra", "ignore"))</f>
        <v>ignore</v>
      </c>
      <c r="P353" s="1" t="str">
        <f ca="1">IF(OR(procTags!P353="white",procTags!P353="yellow",procTags!P353="grey"),IF('Currently Exported 2'!P353=1, "have", "missing"),IF('Currently Exported 2'!P353=1, "extra", "ignore"))</f>
        <v>ignore</v>
      </c>
    </row>
    <row r="354" spans="1:16" x14ac:dyDescent="0.2">
      <c r="A354" s="1" t="str">
        <f ca="1">IFERROR(__xludf.DUMMYFUNCTION("""COMPUTED_VALUE"""),"tmp_sym\bit11")</f>
        <v>tmp_sym\bit11</v>
      </c>
      <c r="B354" s="1" t="str">
        <f ca="1">IF(OR(procTags!B354="white",procTags!B354="yellow",procTags!B354="grey"),IF('Currently Exported 2'!B354=1, "have", "missing"),IF('Currently Exported 2'!B354=1, "extra", "ignore"))</f>
        <v>ignore</v>
      </c>
      <c r="C354" s="1" t="str">
        <f ca="1">IF(OR(procTags!C354="white",procTags!C354="yellow",procTags!C354="grey"),IF('Currently Exported 2'!C354=1, "have", "missing"),IF('Currently Exported 2'!C354=1, "extra", "ignore"))</f>
        <v>ignore</v>
      </c>
      <c r="D354" s="1" t="str">
        <f ca="1">IF(OR(procTags!D354="white",procTags!D354="yellow",procTags!D354="grey"),IF('Currently Exported 2'!D354=1, "have", "missing"),IF('Currently Exported 2'!D354=1, "extra", "ignore"))</f>
        <v>ignore</v>
      </c>
      <c r="E354" s="1" t="str">
        <f ca="1">IF(OR(procTags!E354="white",procTags!E354="yellow",procTags!E354="grey"),IF('Currently Exported 2'!E354=1, "have", "missing"),IF('Currently Exported 2'!E354=1, "extra", "ignore"))</f>
        <v>ignore</v>
      </c>
      <c r="F354" s="1" t="str">
        <f ca="1">IF(OR(procTags!F354="white",procTags!F354="yellow",procTags!F354="grey"),IF('Currently Exported 2'!F354=1, "have", "missing"),IF('Currently Exported 2'!F354=1, "extra", "ignore"))</f>
        <v>ignore</v>
      </c>
      <c r="G354" s="1" t="str">
        <f ca="1">IF(OR(procTags!G354="white",procTags!G354="yellow",procTags!G354="grey"),IF('Currently Exported 2'!G354=1, "have", "missing"),IF('Currently Exported 2'!G354=1, "extra", "ignore"))</f>
        <v>ignore</v>
      </c>
      <c r="H354" s="1" t="str">
        <f ca="1">IF(OR(procTags!H354="white",procTags!H354="yellow",procTags!H354="grey"),IF('Currently Exported 2'!H354=1, "have", "missing"),IF('Currently Exported 2'!H354=1, "extra", "ignore"))</f>
        <v>ignore</v>
      </c>
      <c r="I354" s="1" t="str">
        <f ca="1">IF(OR(procTags!I354="white",procTags!I354="yellow",procTags!I354="grey"),IF('Currently Exported 2'!I354=1, "have", "missing"),IF('Currently Exported 2'!I354=1, "extra", "ignore"))</f>
        <v>ignore</v>
      </c>
      <c r="J354" s="1" t="str">
        <f ca="1">IF(OR(procTags!J354="white",procTags!J354="yellow",procTags!J354="grey"),IF('Currently Exported 2'!J354=1, "have", "missing"),IF('Currently Exported 2'!J354=1, "extra", "ignore"))</f>
        <v>ignore</v>
      </c>
      <c r="K354" s="1" t="str">
        <f ca="1">IF(OR(procTags!K354="white",procTags!K354="yellow",procTags!K354="grey"),IF('Currently Exported 2'!K354=1, "have", "missing"),IF('Currently Exported 2'!K354=1, "extra", "ignore"))</f>
        <v>ignore</v>
      </c>
      <c r="L354" s="1" t="str">
        <f ca="1">IF(OR(procTags!L354="white",procTags!L354="yellow",procTags!L354="grey"),IF('Currently Exported 2'!L354=1, "have", "missing"),IF('Currently Exported 2'!L354=1, "extra", "ignore"))</f>
        <v>ignore</v>
      </c>
      <c r="M354" s="1" t="str">
        <f ca="1">IF(OR(procTags!M354="white",procTags!M354="yellow",procTags!M354="grey"),IF('Currently Exported 2'!M354=1, "have", "missing"),IF('Currently Exported 2'!M354=1, "extra", "ignore"))</f>
        <v>ignore</v>
      </c>
      <c r="N354" s="1" t="str">
        <f ca="1">IF(OR(procTags!N354="white",procTags!N354="yellow",procTags!N354="grey"),IF('Currently Exported 2'!N354=1, "have", "missing"),IF('Currently Exported 2'!N354=1, "extra", "ignore"))</f>
        <v>ignore</v>
      </c>
      <c r="O354" s="1" t="str">
        <f ca="1">IF(OR(procTags!O354="white",procTags!O354="yellow",procTags!O354="grey"),IF('Currently Exported 2'!O354=1, "have", "missing"),IF('Currently Exported 2'!O354=1, "extra", "ignore"))</f>
        <v>ignore</v>
      </c>
      <c r="P354" s="1" t="str">
        <f ca="1">IF(OR(procTags!P354="white",procTags!P354="yellow",procTags!P354="grey"),IF('Currently Exported 2'!P354=1, "have", "missing"),IF('Currently Exported 2'!P354=1, "extra", "ignore"))</f>
        <v>ignore</v>
      </c>
    </row>
    <row r="355" spans="1:16" x14ac:dyDescent="0.2">
      <c r="A355" s="1" t="str">
        <f ca="1">IFERROR(__xludf.DUMMYFUNCTION("""COMPUTED_VALUE"""),"tmp_sym\bit12")</f>
        <v>tmp_sym\bit12</v>
      </c>
      <c r="B355" s="1" t="str">
        <f ca="1">IF(OR(procTags!B355="white",procTags!B355="yellow",procTags!B355="grey"),IF('Currently Exported 2'!B355=1, "have", "missing"),IF('Currently Exported 2'!B355=1, "extra", "ignore"))</f>
        <v>ignore</v>
      </c>
      <c r="C355" s="1" t="str">
        <f ca="1">IF(OR(procTags!C355="white",procTags!C355="yellow",procTags!C355="grey"),IF('Currently Exported 2'!C355=1, "have", "missing"),IF('Currently Exported 2'!C355=1, "extra", "ignore"))</f>
        <v>ignore</v>
      </c>
      <c r="D355" s="1" t="str">
        <f ca="1">IF(OR(procTags!D355="white",procTags!D355="yellow",procTags!D355="grey"),IF('Currently Exported 2'!D355=1, "have", "missing"),IF('Currently Exported 2'!D355=1, "extra", "ignore"))</f>
        <v>ignore</v>
      </c>
      <c r="E355" s="1" t="str">
        <f ca="1">IF(OR(procTags!E355="white",procTags!E355="yellow",procTags!E355="grey"),IF('Currently Exported 2'!E355=1, "have", "missing"),IF('Currently Exported 2'!E355=1, "extra", "ignore"))</f>
        <v>ignore</v>
      </c>
      <c r="F355" s="1" t="str">
        <f ca="1">IF(OR(procTags!F355="white",procTags!F355="yellow",procTags!F355="grey"),IF('Currently Exported 2'!F355=1, "have", "missing"),IF('Currently Exported 2'!F355=1, "extra", "ignore"))</f>
        <v>ignore</v>
      </c>
      <c r="G355" s="1" t="str">
        <f ca="1">IF(OR(procTags!G355="white",procTags!G355="yellow",procTags!G355="grey"),IF('Currently Exported 2'!G355=1, "have", "missing"),IF('Currently Exported 2'!G355=1, "extra", "ignore"))</f>
        <v>ignore</v>
      </c>
      <c r="H355" s="1" t="str">
        <f ca="1">IF(OR(procTags!H355="white",procTags!H355="yellow",procTags!H355="grey"),IF('Currently Exported 2'!H355=1, "have", "missing"),IF('Currently Exported 2'!H355=1, "extra", "ignore"))</f>
        <v>ignore</v>
      </c>
      <c r="I355" s="1" t="str">
        <f ca="1">IF(OR(procTags!I355="white",procTags!I355="yellow",procTags!I355="grey"),IF('Currently Exported 2'!I355=1, "have", "missing"),IF('Currently Exported 2'!I355=1, "extra", "ignore"))</f>
        <v>ignore</v>
      </c>
      <c r="J355" s="1" t="str">
        <f ca="1">IF(OR(procTags!J355="white",procTags!J355="yellow",procTags!J355="grey"),IF('Currently Exported 2'!J355=1, "have", "missing"),IF('Currently Exported 2'!J355=1, "extra", "ignore"))</f>
        <v>ignore</v>
      </c>
      <c r="K355" s="1" t="str">
        <f ca="1">IF(OR(procTags!K355="white",procTags!K355="yellow",procTags!K355="grey"),IF('Currently Exported 2'!K355=1, "have", "missing"),IF('Currently Exported 2'!K355=1, "extra", "ignore"))</f>
        <v>ignore</v>
      </c>
      <c r="L355" s="1" t="str">
        <f ca="1">IF(OR(procTags!L355="white",procTags!L355="yellow",procTags!L355="grey"),IF('Currently Exported 2'!L355=1, "have", "missing"),IF('Currently Exported 2'!L355=1, "extra", "ignore"))</f>
        <v>ignore</v>
      </c>
      <c r="M355" s="1" t="str">
        <f ca="1">IF(OR(procTags!M355="white",procTags!M355="yellow",procTags!M355="grey"),IF('Currently Exported 2'!M355=1, "have", "missing"),IF('Currently Exported 2'!M355=1, "extra", "ignore"))</f>
        <v>ignore</v>
      </c>
      <c r="N355" s="1" t="str">
        <f ca="1">IF(OR(procTags!N355="white",procTags!N355="yellow",procTags!N355="grey"),IF('Currently Exported 2'!N355=1, "have", "missing"),IF('Currently Exported 2'!N355=1, "extra", "ignore"))</f>
        <v>ignore</v>
      </c>
      <c r="O355" s="1" t="str">
        <f ca="1">IF(OR(procTags!O355="white",procTags!O355="yellow",procTags!O355="grey"),IF('Currently Exported 2'!O355=1, "have", "missing"),IF('Currently Exported 2'!O355=1, "extra", "ignore"))</f>
        <v>ignore</v>
      </c>
      <c r="P355" s="1" t="str">
        <f ca="1">IF(OR(procTags!P355="white",procTags!P355="yellow",procTags!P355="grey"),IF('Currently Exported 2'!P355=1, "have", "missing"),IF('Currently Exported 2'!P355=1, "extra", "ignore"))</f>
        <v>ignore</v>
      </c>
    </row>
    <row r="356" spans="1:16" x14ac:dyDescent="0.2">
      <c r="A356" s="1" t="str">
        <f ca="1">IFERROR(__xludf.DUMMYFUNCTION("""COMPUTED_VALUE"""),"tmp_sym\bit13")</f>
        <v>tmp_sym\bit13</v>
      </c>
      <c r="B356" s="1" t="str">
        <f ca="1">IF(OR(procTags!B356="white",procTags!B356="yellow",procTags!B356="grey"),IF('Currently Exported 2'!B356=1, "have", "missing"),IF('Currently Exported 2'!B356=1, "extra", "ignore"))</f>
        <v>ignore</v>
      </c>
      <c r="C356" s="1" t="str">
        <f ca="1">IF(OR(procTags!C356="white",procTags!C356="yellow",procTags!C356="grey"),IF('Currently Exported 2'!C356=1, "have", "missing"),IF('Currently Exported 2'!C356=1, "extra", "ignore"))</f>
        <v>ignore</v>
      </c>
      <c r="D356" s="1" t="str">
        <f ca="1">IF(OR(procTags!D356="white",procTags!D356="yellow",procTags!D356="grey"),IF('Currently Exported 2'!D356=1, "have", "missing"),IF('Currently Exported 2'!D356=1, "extra", "ignore"))</f>
        <v>ignore</v>
      </c>
      <c r="E356" s="1" t="str">
        <f ca="1">IF(OR(procTags!E356="white",procTags!E356="yellow",procTags!E356="grey"),IF('Currently Exported 2'!E356=1, "have", "missing"),IF('Currently Exported 2'!E356=1, "extra", "ignore"))</f>
        <v>ignore</v>
      </c>
      <c r="F356" s="1" t="str">
        <f ca="1">IF(OR(procTags!F356="white",procTags!F356="yellow",procTags!F356="grey"),IF('Currently Exported 2'!F356=1, "have", "missing"),IF('Currently Exported 2'!F356=1, "extra", "ignore"))</f>
        <v>ignore</v>
      </c>
      <c r="G356" s="1" t="str">
        <f ca="1">IF(OR(procTags!G356="white",procTags!G356="yellow",procTags!G356="grey"),IF('Currently Exported 2'!G356=1, "have", "missing"),IF('Currently Exported 2'!G356=1, "extra", "ignore"))</f>
        <v>ignore</v>
      </c>
      <c r="H356" s="1" t="str">
        <f ca="1">IF(OR(procTags!H356="white",procTags!H356="yellow",procTags!H356="grey"),IF('Currently Exported 2'!H356=1, "have", "missing"),IF('Currently Exported 2'!H356=1, "extra", "ignore"))</f>
        <v>ignore</v>
      </c>
      <c r="I356" s="1" t="str">
        <f ca="1">IF(OR(procTags!I356="white",procTags!I356="yellow",procTags!I356="grey"),IF('Currently Exported 2'!I356=1, "have", "missing"),IF('Currently Exported 2'!I356=1, "extra", "ignore"))</f>
        <v>ignore</v>
      </c>
      <c r="J356" s="1" t="str">
        <f ca="1">IF(OR(procTags!J356="white",procTags!J356="yellow",procTags!J356="grey"),IF('Currently Exported 2'!J356=1, "have", "missing"),IF('Currently Exported 2'!J356=1, "extra", "ignore"))</f>
        <v>ignore</v>
      </c>
      <c r="K356" s="1" t="str">
        <f ca="1">IF(OR(procTags!K356="white",procTags!K356="yellow",procTags!K356="grey"),IF('Currently Exported 2'!K356=1, "have", "missing"),IF('Currently Exported 2'!K356=1, "extra", "ignore"))</f>
        <v>ignore</v>
      </c>
      <c r="L356" s="1" t="str">
        <f ca="1">IF(OR(procTags!L356="white",procTags!L356="yellow",procTags!L356="grey"),IF('Currently Exported 2'!L356=1, "have", "missing"),IF('Currently Exported 2'!L356=1, "extra", "ignore"))</f>
        <v>ignore</v>
      </c>
      <c r="M356" s="1" t="str">
        <f ca="1">IF(OR(procTags!M356="white",procTags!M356="yellow",procTags!M356="grey"),IF('Currently Exported 2'!M356=1, "have", "missing"),IF('Currently Exported 2'!M356=1, "extra", "ignore"))</f>
        <v>ignore</v>
      </c>
      <c r="N356" s="1" t="str">
        <f ca="1">IF(OR(procTags!N356="white",procTags!N356="yellow",procTags!N356="grey"),IF('Currently Exported 2'!N356=1, "have", "missing"),IF('Currently Exported 2'!N356=1, "extra", "ignore"))</f>
        <v>ignore</v>
      </c>
      <c r="O356" s="1" t="str">
        <f ca="1">IF(OR(procTags!O356="white",procTags!O356="yellow",procTags!O356="grey"),IF('Currently Exported 2'!O356=1, "have", "missing"),IF('Currently Exported 2'!O356=1, "extra", "ignore"))</f>
        <v>ignore</v>
      </c>
      <c r="P356" s="1" t="str">
        <f ca="1">IF(OR(procTags!P356="white",procTags!P356="yellow",procTags!P356="grey"),IF('Currently Exported 2'!P356=1, "have", "missing"),IF('Currently Exported 2'!P356=1, "extra", "ignore"))</f>
        <v>ignore</v>
      </c>
    </row>
    <row r="357" spans="1:16" x14ac:dyDescent="0.2">
      <c r="A357" s="1" t="str">
        <f ca="1">IFERROR(__xludf.DUMMYFUNCTION("""COMPUTED_VALUE"""),"tmp_sym\bit14")</f>
        <v>tmp_sym\bit14</v>
      </c>
      <c r="B357" s="1" t="str">
        <f ca="1">IF(OR(procTags!B357="white",procTags!B357="yellow",procTags!B357="grey"),IF('Currently Exported 2'!B357=1, "have", "missing"),IF('Currently Exported 2'!B357=1, "extra", "ignore"))</f>
        <v>ignore</v>
      </c>
      <c r="C357" s="1" t="str">
        <f ca="1">IF(OR(procTags!C357="white",procTags!C357="yellow",procTags!C357="grey"),IF('Currently Exported 2'!C357=1, "have", "missing"),IF('Currently Exported 2'!C357=1, "extra", "ignore"))</f>
        <v>ignore</v>
      </c>
      <c r="D357" s="1" t="str">
        <f ca="1">IF(OR(procTags!D357="white",procTags!D357="yellow",procTags!D357="grey"),IF('Currently Exported 2'!D357=1, "have", "missing"),IF('Currently Exported 2'!D357=1, "extra", "ignore"))</f>
        <v>ignore</v>
      </c>
      <c r="E357" s="1" t="str">
        <f ca="1">IF(OR(procTags!E357="white",procTags!E357="yellow",procTags!E357="grey"),IF('Currently Exported 2'!E357=1, "have", "missing"),IF('Currently Exported 2'!E357=1, "extra", "ignore"))</f>
        <v>ignore</v>
      </c>
      <c r="F357" s="1" t="str">
        <f ca="1">IF(OR(procTags!F357="white",procTags!F357="yellow",procTags!F357="grey"),IF('Currently Exported 2'!F357=1, "have", "missing"),IF('Currently Exported 2'!F357=1, "extra", "ignore"))</f>
        <v>ignore</v>
      </c>
      <c r="G357" s="1" t="str">
        <f ca="1">IF(OR(procTags!G357="white",procTags!G357="yellow",procTags!G357="grey"),IF('Currently Exported 2'!G357=1, "have", "missing"),IF('Currently Exported 2'!G357=1, "extra", "ignore"))</f>
        <v>ignore</v>
      </c>
      <c r="H357" s="1" t="str">
        <f ca="1">IF(OR(procTags!H357="white",procTags!H357="yellow",procTags!H357="grey"),IF('Currently Exported 2'!H357=1, "have", "missing"),IF('Currently Exported 2'!H357=1, "extra", "ignore"))</f>
        <v>ignore</v>
      </c>
      <c r="I357" s="1" t="str">
        <f ca="1">IF(OR(procTags!I357="white",procTags!I357="yellow",procTags!I357="grey"),IF('Currently Exported 2'!I357=1, "have", "missing"),IF('Currently Exported 2'!I357=1, "extra", "ignore"))</f>
        <v>ignore</v>
      </c>
      <c r="J357" s="1" t="str">
        <f ca="1">IF(OR(procTags!J357="white",procTags!J357="yellow",procTags!J357="grey"),IF('Currently Exported 2'!J357=1, "have", "missing"),IF('Currently Exported 2'!J357=1, "extra", "ignore"))</f>
        <v>ignore</v>
      </c>
      <c r="K357" s="1" t="str">
        <f ca="1">IF(OR(procTags!K357="white",procTags!K357="yellow",procTags!K357="grey"),IF('Currently Exported 2'!K357=1, "have", "missing"),IF('Currently Exported 2'!K357=1, "extra", "ignore"))</f>
        <v>ignore</v>
      </c>
      <c r="L357" s="1" t="str">
        <f ca="1">IF(OR(procTags!L357="white",procTags!L357="yellow",procTags!L357="grey"),IF('Currently Exported 2'!L357=1, "have", "missing"),IF('Currently Exported 2'!L357=1, "extra", "ignore"))</f>
        <v>ignore</v>
      </c>
      <c r="M357" s="1" t="str">
        <f ca="1">IF(OR(procTags!M357="white",procTags!M357="yellow",procTags!M357="grey"),IF('Currently Exported 2'!M357=1, "have", "missing"),IF('Currently Exported 2'!M357=1, "extra", "ignore"))</f>
        <v>ignore</v>
      </c>
      <c r="N357" s="1" t="str">
        <f ca="1">IF(OR(procTags!N357="white",procTags!N357="yellow",procTags!N357="grey"),IF('Currently Exported 2'!N357=1, "have", "missing"),IF('Currently Exported 2'!N357=1, "extra", "ignore"))</f>
        <v>ignore</v>
      </c>
      <c r="O357" s="1" t="str">
        <f ca="1">IF(OR(procTags!O357="white",procTags!O357="yellow",procTags!O357="grey"),IF('Currently Exported 2'!O357=1, "have", "missing"),IF('Currently Exported 2'!O357=1, "extra", "ignore"))</f>
        <v>ignore</v>
      </c>
      <c r="P357" s="1" t="str">
        <f ca="1">IF(OR(procTags!P357="white",procTags!P357="yellow",procTags!P357="grey"),IF('Currently Exported 2'!P357=1, "have", "missing"),IF('Currently Exported 2'!P357=1, "extra", "ignore"))</f>
        <v>ignore</v>
      </c>
    </row>
    <row r="358" spans="1:16" x14ac:dyDescent="0.2">
      <c r="A358" s="1" t="str">
        <f ca="1">IFERROR(__xludf.DUMMYFUNCTION("""COMPUTED_VALUE"""),"tmp_sym\bit15")</f>
        <v>tmp_sym\bit15</v>
      </c>
      <c r="B358" s="1" t="str">
        <f ca="1">IF(OR(procTags!B358="white",procTags!B358="yellow",procTags!B358="grey"),IF('Currently Exported 2'!B358=1, "have", "missing"),IF('Currently Exported 2'!B358=1, "extra", "ignore"))</f>
        <v>ignore</v>
      </c>
      <c r="C358" s="1" t="str">
        <f ca="1">IF(OR(procTags!C358="white",procTags!C358="yellow",procTags!C358="grey"),IF('Currently Exported 2'!C358=1, "have", "missing"),IF('Currently Exported 2'!C358=1, "extra", "ignore"))</f>
        <v>ignore</v>
      </c>
      <c r="D358" s="1" t="str">
        <f ca="1">IF(OR(procTags!D358="white",procTags!D358="yellow",procTags!D358="grey"),IF('Currently Exported 2'!D358=1, "have", "missing"),IF('Currently Exported 2'!D358=1, "extra", "ignore"))</f>
        <v>ignore</v>
      </c>
      <c r="E358" s="1" t="str">
        <f ca="1">IF(OR(procTags!E358="white",procTags!E358="yellow",procTags!E358="grey"),IF('Currently Exported 2'!E358=1, "have", "missing"),IF('Currently Exported 2'!E358=1, "extra", "ignore"))</f>
        <v>ignore</v>
      </c>
      <c r="F358" s="1" t="str">
        <f ca="1">IF(OR(procTags!F358="white",procTags!F358="yellow",procTags!F358="grey"),IF('Currently Exported 2'!F358=1, "have", "missing"),IF('Currently Exported 2'!F358=1, "extra", "ignore"))</f>
        <v>ignore</v>
      </c>
      <c r="G358" s="1" t="str">
        <f ca="1">IF(OR(procTags!G358="white",procTags!G358="yellow",procTags!G358="grey"),IF('Currently Exported 2'!G358=1, "have", "missing"),IF('Currently Exported 2'!G358=1, "extra", "ignore"))</f>
        <v>ignore</v>
      </c>
      <c r="H358" s="1" t="str">
        <f ca="1">IF(OR(procTags!H358="white",procTags!H358="yellow",procTags!H358="grey"),IF('Currently Exported 2'!H358=1, "have", "missing"),IF('Currently Exported 2'!H358=1, "extra", "ignore"))</f>
        <v>ignore</v>
      </c>
      <c r="I358" s="1" t="str">
        <f ca="1">IF(OR(procTags!I358="white",procTags!I358="yellow",procTags!I358="grey"),IF('Currently Exported 2'!I358=1, "have", "missing"),IF('Currently Exported 2'!I358=1, "extra", "ignore"))</f>
        <v>ignore</v>
      </c>
      <c r="J358" s="1" t="str">
        <f ca="1">IF(OR(procTags!J358="white",procTags!J358="yellow",procTags!J358="grey"),IF('Currently Exported 2'!J358=1, "have", "missing"),IF('Currently Exported 2'!J358=1, "extra", "ignore"))</f>
        <v>ignore</v>
      </c>
      <c r="K358" s="1" t="str">
        <f ca="1">IF(OR(procTags!K358="white",procTags!K358="yellow",procTags!K358="grey"),IF('Currently Exported 2'!K358=1, "have", "missing"),IF('Currently Exported 2'!K358=1, "extra", "ignore"))</f>
        <v>ignore</v>
      </c>
      <c r="L358" s="1" t="str">
        <f ca="1">IF(OR(procTags!L358="white",procTags!L358="yellow",procTags!L358="grey"),IF('Currently Exported 2'!L358=1, "have", "missing"),IF('Currently Exported 2'!L358=1, "extra", "ignore"))</f>
        <v>ignore</v>
      </c>
      <c r="M358" s="1" t="str">
        <f ca="1">IF(OR(procTags!M358="white",procTags!M358="yellow",procTags!M358="grey"),IF('Currently Exported 2'!M358=1, "have", "missing"),IF('Currently Exported 2'!M358=1, "extra", "ignore"))</f>
        <v>ignore</v>
      </c>
      <c r="N358" s="1" t="str">
        <f ca="1">IF(OR(procTags!N358="white",procTags!N358="yellow",procTags!N358="grey"),IF('Currently Exported 2'!N358=1, "have", "missing"),IF('Currently Exported 2'!N358=1, "extra", "ignore"))</f>
        <v>ignore</v>
      </c>
      <c r="O358" s="1" t="str">
        <f ca="1">IF(OR(procTags!O358="white",procTags!O358="yellow",procTags!O358="grey"),IF('Currently Exported 2'!O358=1, "have", "missing"),IF('Currently Exported 2'!O358=1, "extra", "ignore"))</f>
        <v>ignore</v>
      </c>
      <c r="P358" s="1" t="str">
        <f ca="1">IF(OR(procTags!P358="white",procTags!P358="yellow",procTags!P358="grey"),IF('Currently Exported 2'!P358=1, "have", "missing"),IF('Currently Exported 2'!P358=1, "extra", "ignore"))</f>
        <v>ignore</v>
      </c>
    </row>
    <row r="359" spans="1:16" x14ac:dyDescent="0.2">
      <c r="A359" s="1" t="str">
        <f ca="1">IFERROR(__xludf.DUMMYFUNCTION("""COMPUTED_VALUE"""),"tmp_sym\bit2")</f>
        <v>tmp_sym\bit2</v>
      </c>
      <c r="B359" s="1" t="str">
        <f ca="1">IF(OR(procTags!B359="white",procTags!B359="yellow",procTags!B359="grey"),IF('Currently Exported 2'!B359=1, "have", "missing"),IF('Currently Exported 2'!B359=1, "extra", "ignore"))</f>
        <v>ignore</v>
      </c>
      <c r="C359" s="1" t="str">
        <f ca="1">IF(OR(procTags!C359="white",procTags!C359="yellow",procTags!C359="grey"),IF('Currently Exported 2'!C359=1, "have", "missing"),IF('Currently Exported 2'!C359=1, "extra", "ignore"))</f>
        <v>ignore</v>
      </c>
      <c r="D359" s="1" t="str">
        <f ca="1">IF(OR(procTags!D359="white",procTags!D359="yellow",procTags!D359="grey"),IF('Currently Exported 2'!D359=1, "have", "missing"),IF('Currently Exported 2'!D359=1, "extra", "ignore"))</f>
        <v>ignore</v>
      </c>
      <c r="E359" s="1" t="str">
        <f ca="1">IF(OR(procTags!E359="white",procTags!E359="yellow",procTags!E359="grey"),IF('Currently Exported 2'!E359=1, "have", "missing"),IF('Currently Exported 2'!E359=1, "extra", "ignore"))</f>
        <v>ignore</v>
      </c>
      <c r="F359" s="1" t="str">
        <f ca="1">IF(OR(procTags!F359="white",procTags!F359="yellow",procTags!F359="grey"),IF('Currently Exported 2'!F359=1, "have", "missing"),IF('Currently Exported 2'!F359=1, "extra", "ignore"))</f>
        <v>ignore</v>
      </c>
      <c r="G359" s="1" t="str">
        <f ca="1">IF(OR(procTags!G359="white",procTags!G359="yellow",procTags!G359="grey"),IF('Currently Exported 2'!G359=1, "have", "missing"),IF('Currently Exported 2'!G359=1, "extra", "ignore"))</f>
        <v>ignore</v>
      </c>
      <c r="H359" s="1" t="str">
        <f ca="1">IF(OR(procTags!H359="white",procTags!H359="yellow",procTags!H359="grey"),IF('Currently Exported 2'!H359=1, "have", "missing"),IF('Currently Exported 2'!H359=1, "extra", "ignore"))</f>
        <v>ignore</v>
      </c>
      <c r="I359" s="1" t="str">
        <f ca="1">IF(OR(procTags!I359="white",procTags!I359="yellow",procTags!I359="grey"),IF('Currently Exported 2'!I359=1, "have", "missing"),IF('Currently Exported 2'!I359=1, "extra", "ignore"))</f>
        <v>ignore</v>
      </c>
      <c r="J359" s="1" t="str">
        <f ca="1">IF(OR(procTags!J359="white",procTags!J359="yellow",procTags!J359="grey"),IF('Currently Exported 2'!J359=1, "have", "missing"),IF('Currently Exported 2'!J359=1, "extra", "ignore"))</f>
        <v>ignore</v>
      </c>
      <c r="K359" s="1" t="str">
        <f ca="1">IF(OR(procTags!K359="white",procTags!K359="yellow",procTags!K359="grey"),IF('Currently Exported 2'!K359=1, "have", "missing"),IF('Currently Exported 2'!K359=1, "extra", "ignore"))</f>
        <v>ignore</v>
      </c>
      <c r="L359" s="1" t="str">
        <f ca="1">IF(OR(procTags!L359="white",procTags!L359="yellow",procTags!L359="grey"),IF('Currently Exported 2'!L359=1, "have", "missing"),IF('Currently Exported 2'!L359=1, "extra", "ignore"))</f>
        <v>ignore</v>
      </c>
      <c r="M359" s="1" t="str">
        <f ca="1">IF(OR(procTags!M359="white",procTags!M359="yellow",procTags!M359="grey"),IF('Currently Exported 2'!M359=1, "have", "missing"),IF('Currently Exported 2'!M359=1, "extra", "ignore"))</f>
        <v>ignore</v>
      </c>
      <c r="N359" s="1" t="str">
        <f ca="1">IF(OR(procTags!N359="white",procTags!N359="yellow",procTags!N359="grey"),IF('Currently Exported 2'!N359=1, "have", "missing"),IF('Currently Exported 2'!N359=1, "extra", "ignore"))</f>
        <v>ignore</v>
      </c>
      <c r="O359" s="1" t="str">
        <f ca="1">IF(OR(procTags!O359="white",procTags!O359="yellow",procTags!O359="grey"),IF('Currently Exported 2'!O359=1, "have", "missing"),IF('Currently Exported 2'!O359=1, "extra", "ignore"))</f>
        <v>ignore</v>
      </c>
      <c r="P359" s="1" t="str">
        <f ca="1">IF(OR(procTags!P359="white",procTags!P359="yellow",procTags!P359="grey"),IF('Currently Exported 2'!P359=1, "have", "missing"),IF('Currently Exported 2'!P359=1, "extra", "ignore"))</f>
        <v>ignore</v>
      </c>
    </row>
    <row r="360" spans="1:16" x14ac:dyDescent="0.2">
      <c r="A360" s="1" t="str">
        <f ca="1">IFERROR(__xludf.DUMMYFUNCTION("""COMPUTED_VALUE"""),"tmp_sym\bit3")</f>
        <v>tmp_sym\bit3</v>
      </c>
      <c r="B360" s="1" t="str">
        <f ca="1">IF(OR(procTags!B360="white",procTags!B360="yellow",procTags!B360="grey"),IF('Currently Exported 2'!B360=1, "have", "missing"),IF('Currently Exported 2'!B360=1, "extra", "ignore"))</f>
        <v>ignore</v>
      </c>
      <c r="C360" s="1" t="str">
        <f ca="1">IF(OR(procTags!C360="white",procTags!C360="yellow",procTags!C360="grey"),IF('Currently Exported 2'!C360=1, "have", "missing"),IF('Currently Exported 2'!C360=1, "extra", "ignore"))</f>
        <v>ignore</v>
      </c>
      <c r="D360" s="1" t="str">
        <f ca="1">IF(OR(procTags!D360="white",procTags!D360="yellow",procTags!D360="grey"),IF('Currently Exported 2'!D360=1, "have", "missing"),IF('Currently Exported 2'!D360=1, "extra", "ignore"))</f>
        <v>ignore</v>
      </c>
      <c r="E360" s="1" t="str">
        <f ca="1">IF(OR(procTags!E360="white",procTags!E360="yellow",procTags!E360="grey"),IF('Currently Exported 2'!E360=1, "have", "missing"),IF('Currently Exported 2'!E360=1, "extra", "ignore"))</f>
        <v>ignore</v>
      </c>
      <c r="F360" s="1" t="str">
        <f ca="1">IF(OR(procTags!F360="white",procTags!F360="yellow",procTags!F360="grey"),IF('Currently Exported 2'!F360=1, "have", "missing"),IF('Currently Exported 2'!F360=1, "extra", "ignore"))</f>
        <v>ignore</v>
      </c>
      <c r="G360" s="1" t="str">
        <f ca="1">IF(OR(procTags!G360="white",procTags!G360="yellow",procTags!G360="grey"),IF('Currently Exported 2'!G360=1, "have", "missing"),IF('Currently Exported 2'!G360=1, "extra", "ignore"))</f>
        <v>ignore</v>
      </c>
      <c r="H360" s="1" t="str">
        <f ca="1">IF(OR(procTags!H360="white",procTags!H360="yellow",procTags!H360="grey"),IF('Currently Exported 2'!H360=1, "have", "missing"),IF('Currently Exported 2'!H360=1, "extra", "ignore"))</f>
        <v>ignore</v>
      </c>
      <c r="I360" s="1" t="str">
        <f ca="1">IF(OR(procTags!I360="white",procTags!I360="yellow",procTags!I360="grey"),IF('Currently Exported 2'!I360=1, "have", "missing"),IF('Currently Exported 2'!I360=1, "extra", "ignore"))</f>
        <v>ignore</v>
      </c>
      <c r="J360" s="1" t="str">
        <f ca="1">IF(OR(procTags!J360="white",procTags!J360="yellow",procTags!J360="grey"),IF('Currently Exported 2'!J360=1, "have", "missing"),IF('Currently Exported 2'!J360=1, "extra", "ignore"))</f>
        <v>ignore</v>
      </c>
      <c r="K360" s="1" t="str">
        <f ca="1">IF(OR(procTags!K360="white",procTags!K360="yellow",procTags!K360="grey"),IF('Currently Exported 2'!K360=1, "have", "missing"),IF('Currently Exported 2'!K360=1, "extra", "ignore"))</f>
        <v>ignore</v>
      </c>
      <c r="L360" s="1" t="str">
        <f ca="1">IF(OR(procTags!L360="white",procTags!L360="yellow",procTags!L360="grey"),IF('Currently Exported 2'!L360=1, "have", "missing"),IF('Currently Exported 2'!L360=1, "extra", "ignore"))</f>
        <v>ignore</v>
      </c>
      <c r="M360" s="1" t="str">
        <f ca="1">IF(OR(procTags!M360="white",procTags!M360="yellow",procTags!M360="grey"),IF('Currently Exported 2'!M360=1, "have", "missing"),IF('Currently Exported 2'!M360=1, "extra", "ignore"))</f>
        <v>ignore</v>
      </c>
      <c r="N360" s="1" t="str">
        <f ca="1">IF(OR(procTags!N360="white",procTags!N360="yellow",procTags!N360="grey"),IF('Currently Exported 2'!N360=1, "have", "missing"),IF('Currently Exported 2'!N360=1, "extra", "ignore"))</f>
        <v>ignore</v>
      </c>
      <c r="O360" s="1" t="str">
        <f ca="1">IF(OR(procTags!O360="white",procTags!O360="yellow",procTags!O360="grey"),IF('Currently Exported 2'!O360=1, "have", "missing"),IF('Currently Exported 2'!O360=1, "extra", "ignore"))</f>
        <v>ignore</v>
      </c>
      <c r="P360" s="1" t="str">
        <f ca="1">IF(OR(procTags!P360="white",procTags!P360="yellow",procTags!P360="grey"),IF('Currently Exported 2'!P360=1, "have", "missing"),IF('Currently Exported 2'!P360=1, "extra", "ignore"))</f>
        <v>ignore</v>
      </c>
    </row>
    <row r="361" spans="1:16" x14ac:dyDescent="0.2">
      <c r="A361" s="1" t="str">
        <f ca="1">IFERROR(__xludf.DUMMYFUNCTION("""COMPUTED_VALUE"""),"tmp_sym\bit4")</f>
        <v>tmp_sym\bit4</v>
      </c>
      <c r="B361" s="1" t="str">
        <f ca="1">IF(OR(procTags!B361="white",procTags!B361="yellow",procTags!B361="grey"),IF('Currently Exported 2'!B361=1, "have", "missing"),IF('Currently Exported 2'!B361=1, "extra", "ignore"))</f>
        <v>ignore</v>
      </c>
      <c r="C361" s="1" t="str">
        <f ca="1">IF(OR(procTags!C361="white",procTags!C361="yellow",procTags!C361="grey"),IF('Currently Exported 2'!C361=1, "have", "missing"),IF('Currently Exported 2'!C361=1, "extra", "ignore"))</f>
        <v>ignore</v>
      </c>
      <c r="D361" s="1" t="str">
        <f ca="1">IF(OR(procTags!D361="white",procTags!D361="yellow",procTags!D361="grey"),IF('Currently Exported 2'!D361=1, "have", "missing"),IF('Currently Exported 2'!D361=1, "extra", "ignore"))</f>
        <v>ignore</v>
      </c>
      <c r="E361" s="1" t="str">
        <f ca="1">IF(OR(procTags!E361="white",procTags!E361="yellow",procTags!E361="grey"),IF('Currently Exported 2'!E361=1, "have", "missing"),IF('Currently Exported 2'!E361=1, "extra", "ignore"))</f>
        <v>ignore</v>
      </c>
      <c r="F361" s="1" t="str">
        <f ca="1">IF(OR(procTags!F361="white",procTags!F361="yellow",procTags!F361="grey"),IF('Currently Exported 2'!F361=1, "have", "missing"),IF('Currently Exported 2'!F361=1, "extra", "ignore"))</f>
        <v>ignore</v>
      </c>
      <c r="G361" s="1" t="str">
        <f ca="1">IF(OR(procTags!G361="white",procTags!G361="yellow",procTags!G361="grey"),IF('Currently Exported 2'!G361=1, "have", "missing"),IF('Currently Exported 2'!G361=1, "extra", "ignore"))</f>
        <v>ignore</v>
      </c>
      <c r="H361" s="1" t="str">
        <f ca="1">IF(OR(procTags!H361="white",procTags!H361="yellow",procTags!H361="grey"),IF('Currently Exported 2'!H361=1, "have", "missing"),IF('Currently Exported 2'!H361=1, "extra", "ignore"))</f>
        <v>ignore</v>
      </c>
      <c r="I361" s="1" t="str">
        <f ca="1">IF(OR(procTags!I361="white",procTags!I361="yellow",procTags!I361="grey"),IF('Currently Exported 2'!I361=1, "have", "missing"),IF('Currently Exported 2'!I361=1, "extra", "ignore"))</f>
        <v>ignore</v>
      </c>
      <c r="J361" s="1" t="str">
        <f ca="1">IF(OR(procTags!J361="white",procTags!J361="yellow",procTags!J361="grey"),IF('Currently Exported 2'!J361=1, "have", "missing"),IF('Currently Exported 2'!J361=1, "extra", "ignore"))</f>
        <v>ignore</v>
      </c>
      <c r="K361" s="1" t="str">
        <f ca="1">IF(OR(procTags!K361="white",procTags!K361="yellow",procTags!K361="grey"),IF('Currently Exported 2'!K361=1, "have", "missing"),IF('Currently Exported 2'!K361=1, "extra", "ignore"))</f>
        <v>ignore</v>
      </c>
      <c r="L361" s="1" t="str">
        <f ca="1">IF(OR(procTags!L361="white",procTags!L361="yellow",procTags!L361="grey"),IF('Currently Exported 2'!L361=1, "have", "missing"),IF('Currently Exported 2'!L361=1, "extra", "ignore"))</f>
        <v>ignore</v>
      </c>
      <c r="M361" s="1" t="str">
        <f ca="1">IF(OR(procTags!M361="white",procTags!M361="yellow",procTags!M361="grey"),IF('Currently Exported 2'!M361=1, "have", "missing"),IF('Currently Exported 2'!M361=1, "extra", "ignore"))</f>
        <v>ignore</v>
      </c>
      <c r="N361" s="1" t="str">
        <f ca="1">IF(OR(procTags!N361="white",procTags!N361="yellow",procTags!N361="grey"),IF('Currently Exported 2'!N361=1, "have", "missing"),IF('Currently Exported 2'!N361=1, "extra", "ignore"))</f>
        <v>ignore</v>
      </c>
      <c r="O361" s="1" t="str">
        <f ca="1">IF(OR(procTags!O361="white",procTags!O361="yellow",procTags!O361="grey"),IF('Currently Exported 2'!O361=1, "have", "missing"),IF('Currently Exported 2'!O361=1, "extra", "ignore"))</f>
        <v>ignore</v>
      </c>
      <c r="P361" s="1" t="str">
        <f ca="1">IF(OR(procTags!P361="white",procTags!P361="yellow",procTags!P361="grey"),IF('Currently Exported 2'!P361=1, "have", "missing"),IF('Currently Exported 2'!P361=1, "extra", "ignore"))</f>
        <v>ignore</v>
      </c>
    </row>
    <row r="362" spans="1:16" x14ac:dyDescent="0.2">
      <c r="A362" s="1" t="str">
        <f ca="1">IFERROR(__xludf.DUMMYFUNCTION("""COMPUTED_VALUE"""),"tmp_sym\bit5")</f>
        <v>tmp_sym\bit5</v>
      </c>
      <c r="B362" s="1" t="str">
        <f ca="1">IF(OR(procTags!B362="white",procTags!B362="yellow",procTags!B362="grey"),IF('Currently Exported 2'!B362=1, "have", "missing"),IF('Currently Exported 2'!B362=1, "extra", "ignore"))</f>
        <v>ignore</v>
      </c>
      <c r="C362" s="1" t="str">
        <f ca="1">IF(OR(procTags!C362="white",procTags!C362="yellow",procTags!C362="grey"),IF('Currently Exported 2'!C362=1, "have", "missing"),IF('Currently Exported 2'!C362=1, "extra", "ignore"))</f>
        <v>ignore</v>
      </c>
      <c r="D362" s="1" t="str">
        <f ca="1">IF(OR(procTags!D362="white",procTags!D362="yellow",procTags!D362="grey"),IF('Currently Exported 2'!D362=1, "have", "missing"),IF('Currently Exported 2'!D362=1, "extra", "ignore"))</f>
        <v>ignore</v>
      </c>
      <c r="E362" s="1" t="str">
        <f ca="1">IF(OR(procTags!E362="white",procTags!E362="yellow",procTags!E362="grey"),IF('Currently Exported 2'!E362=1, "have", "missing"),IF('Currently Exported 2'!E362=1, "extra", "ignore"))</f>
        <v>ignore</v>
      </c>
      <c r="F362" s="1" t="str">
        <f ca="1">IF(OR(procTags!F362="white",procTags!F362="yellow",procTags!F362="grey"),IF('Currently Exported 2'!F362=1, "have", "missing"),IF('Currently Exported 2'!F362=1, "extra", "ignore"))</f>
        <v>ignore</v>
      </c>
      <c r="G362" s="1" t="str">
        <f ca="1">IF(OR(procTags!G362="white",procTags!G362="yellow",procTags!G362="grey"),IF('Currently Exported 2'!G362=1, "have", "missing"),IF('Currently Exported 2'!G362=1, "extra", "ignore"))</f>
        <v>ignore</v>
      </c>
      <c r="H362" s="1" t="str">
        <f ca="1">IF(OR(procTags!H362="white",procTags!H362="yellow",procTags!H362="grey"),IF('Currently Exported 2'!H362=1, "have", "missing"),IF('Currently Exported 2'!H362=1, "extra", "ignore"))</f>
        <v>ignore</v>
      </c>
      <c r="I362" s="1" t="str">
        <f ca="1">IF(OR(procTags!I362="white",procTags!I362="yellow",procTags!I362="grey"),IF('Currently Exported 2'!I362=1, "have", "missing"),IF('Currently Exported 2'!I362=1, "extra", "ignore"))</f>
        <v>ignore</v>
      </c>
      <c r="J362" s="1" t="str">
        <f ca="1">IF(OR(procTags!J362="white",procTags!J362="yellow",procTags!J362="grey"),IF('Currently Exported 2'!J362=1, "have", "missing"),IF('Currently Exported 2'!J362=1, "extra", "ignore"))</f>
        <v>ignore</v>
      </c>
      <c r="K362" s="1" t="str">
        <f ca="1">IF(OR(procTags!K362="white",procTags!K362="yellow",procTags!K362="grey"),IF('Currently Exported 2'!K362=1, "have", "missing"),IF('Currently Exported 2'!K362=1, "extra", "ignore"))</f>
        <v>ignore</v>
      </c>
      <c r="L362" s="1" t="str">
        <f ca="1">IF(OR(procTags!L362="white",procTags!L362="yellow",procTags!L362="grey"),IF('Currently Exported 2'!L362=1, "have", "missing"),IF('Currently Exported 2'!L362=1, "extra", "ignore"))</f>
        <v>ignore</v>
      </c>
      <c r="M362" s="1" t="str">
        <f ca="1">IF(OR(procTags!M362="white",procTags!M362="yellow",procTags!M362="grey"),IF('Currently Exported 2'!M362=1, "have", "missing"),IF('Currently Exported 2'!M362=1, "extra", "ignore"))</f>
        <v>ignore</v>
      </c>
      <c r="N362" s="1" t="str">
        <f ca="1">IF(OR(procTags!N362="white",procTags!N362="yellow",procTags!N362="grey"),IF('Currently Exported 2'!N362=1, "have", "missing"),IF('Currently Exported 2'!N362=1, "extra", "ignore"))</f>
        <v>ignore</v>
      </c>
      <c r="O362" s="1" t="str">
        <f ca="1">IF(OR(procTags!O362="white",procTags!O362="yellow",procTags!O362="grey"),IF('Currently Exported 2'!O362=1, "have", "missing"),IF('Currently Exported 2'!O362=1, "extra", "ignore"))</f>
        <v>ignore</v>
      </c>
      <c r="P362" s="1" t="str">
        <f ca="1">IF(OR(procTags!P362="white",procTags!P362="yellow",procTags!P362="grey"),IF('Currently Exported 2'!P362=1, "have", "missing"),IF('Currently Exported 2'!P362=1, "extra", "ignore"))</f>
        <v>ignore</v>
      </c>
    </row>
    <row r="363" spans="1:16" x14ac:dyDescent="0.2">
      <c r="A363" s="1" t="str">
        <f ca="1">IFERROR(__xludf.DUMMYFUNCTION("""COMPUTED_VALUE"""),"tmp_sym\bit6")</f>
        <v>tmp_sym\bit6</v>
      </c>
      <c r="B363" s="1" t="str">
        <f ca="1">IF(OR(procTags!B363="white",procTags!B363="yellow",procTags!B363="grey"),IF('Currently Exported 2'!B363=1, "have", "missing"),IF('Currently Exported 2'!B363=1, "extra", "ignore"))</f>
        <v>ignore</v>
      </c>
      <c r="C363" s="1" t="str">
        <f ca="1">IF(OR(procTags!C363="white",procTags!C363="yellow",procTags!C363="grey"),IF('Currently Exported 2'!C363=1, "have", "missing"),IF('Currently Exported 2'!C363=1, "extra", "ignore"))</f>
        <v>ignore</v>
      </c>
      <c r="D363" s="1" t="str">
        <f ca="1">IF(OR(procTags!D363="white",procTags!D363="yellow",procTags!D363="grey"),IF('Currently Exported 2'!D363=1, "have", "missing"),IF('Currently Exported 2'!D363=1, "extra", "ignore"))</f>
        <v>ignore</v>
      </c>
      <c r="E363" s="1" t="str">
        <f ca="1">IF(OR(procTags!E363="white",procTags!E363="yellow",procTags!E363="grey"),IF('Currently Exported 2'!E363=1, "have", "missing"),IF('Currently Exported 2'!E363=1, "extra", "ignore"))</f>
        <v>ignore</v>
      </c>
      <c r="F363" s="1" t="str">
        <f ca="1">IF(OR(procTags!F363="white",procTags!F363="yellow",procTags!F363="grey"),IF('Currently Exported 2'!F363=1, "have", "missing"),IF('Currently Exported 2'!F363=1, "extra", "ignore"))</f>
        <v>ignore</v>
      </c>
      <c r="G363" s="1" t="str">
        <f ca="1">IF(OR(procTags!G363="white",procTags!G363="yellow",procTags!G363="grey"),IF('Currently Exported 2'!G363=1, "have", "missing"),IF('Currently Exported 2'!G363=1, "extra", "ignore"))</f>
        <v>ignore</v>
      </c>
      <c r="H363" s="1" t="str">
        <f ca="1">IF(OR(procTags!H363="white",procTags!H363="yellow",procTags!H363="grey"),IF('Currently Exported 2'!H363=1, "have", "missing"),IF('Currently Exported 2'!H363=1, "extra", "ignore"))</f>
        <v>ignore</v>
      </c>
      <c r="I363" s="1" t="str">
        <f ca="1">IF(OR(procTags!I363="white",procTags!I363="yellow",procTags!I363="grey"),IF('Currently Exported 2'!I363=1, "have", "missing"),IF('Currently Exported 2'!I363=1, "extra", "ignore"))</f>
        <v>ignore</v>
      </c>
      <c r="J363" s="1" t="str">
        <f ca="1">IF(OR(procTags!J363="white",procTags!J363="yellow",procTags!J363="grey"),IF('Currently Exported 2'!J363=1, "have", "missing"),IF('Currently Exported 2'!J363=1, "extra", "ignore"))</f>
        <v>ignore</v>
      </c>
      <c r="K363" s="1" t="str">
        <f ca="1">IF(OR(procTags!K363="white",procTags!K363="yellow",procTags!K363="grey"),IF('Currently Exported 2'!K363=1, "have", "missing"),IF('Currently Exported 2'!K363=1, "extra", "ignore"))</f>
        <v>ignore</v>
      </c>
      <c r="L363" s="1" t="str">
        <f ca="1">IF(OR(procTags!L363="white",procTags!L363="yellow",procTags!L363="grey"),IF('Currently Exported 2'!L363=1, "have", "missing"),IF('Currently Exported 2'!L363=1, "extra", "ignore"))</f>
        <v>ignore</v>
      </c>
      <c r="M363" s="1" t="str">
        <f ca="1">IF(OR(procTags!M363="white",procTags!M363="yellow",procTags!M363="grey"),IF('Currently Exported 2'!M363=1, "have", "missing"),IF('Currently Exported 2'!M363=1, "extra", "ignore"))</f>
        <v>ignore</v>
      </c>
      <c r="N363" s="1" t="str">
        <f ca="1">IF(OR(procTags!N363="white",procTags!N363="yellow",procTags!N363="grey"),IF('Currently Exported 2'!N363=1, "have", "missing"),IF('Currently Exported 2'!N363=1, "extra", "ignore"))</f>
        <v>ignore</v>
      </c>
      <c r="O363" s="1" t="str">
        <f ca="1">IF(OR(procTags!O363="white",procTags!O363="yellow",procTags!O363="grey"),IF('Currently Exported 2'!O363=1, "have", "missing"),IF('Currently Exported 2'!O363=1, "extra", "ignore"))</f>
        <v>ignore</v>
      </c>
      <c r="P363" s="1" t="str">
        <f ca="1">IF(OR(procTags!P363="white",procTags!P363="yellow",procTags!P363="grey"),IF('Currently Exported 2'!P363=1, "have", "missing"),IF('Currently Exported 2'!P363=1, "extra", "ignore"))</f>
        <v>ignore</v>
      </c>
    </row>
    <row r="364" spans="1:16" x14ac:dyDescent="0.2">
      <c r="A364" s="1" t="str">
        <f ca="1">IFERROR(__xludf.DUMMYFUNCTION("""COMPUTED_VALUE"""),"tmp_sym\bit7")</f>
        <v>tmp_sym\bit7</v>
      </c>
      <c r="B364" s="1" t="str">
        <f ca="1">IF(OR(procTags!B364="white",procTags!B364="yellow",procTags!B364="grey"),IF('Currently Exported 2'!B364=1, "have", "missing"),IF('Currently Exported 2'!B364=1, "extra", "ignore"))</f>
        <v>ignore</v>
      </c>
      <c r="C364" s="1" t="str">
        <f ca="1">IF(OR(procTags!C364="white",procTags!C364="yellow",procTags!C364="grey"),IF('Currently Exported 2'!C364=1, "have", "missing"),IF('Currently Exported 2'!C364=1, "extra", "ignore"))</f>
        <v>ignore</v>
      </c>
      <c r="D364" s="1" t="str">
        <f ca="1">IF(OR(procTags!D364="white",procTags!D364="yellow",procTags!D364="grey"),IF('Currently Exported 2'!D364=1, "have", "missing"),IF('Currently Exported 2'!D364=1, "extra", "ignore"))</f>
        <v>ignore</v>
      </c>
      <c r="E364" s="1" t="str">
        <f ca="1">IF(OR(procTags!E364="white",procTags!E364="yellow",procTags!E364="grey"),IF('Currently Exported 2'!E364=1, "have", "missing"),IF('Currently Exported 2'!E364=1, "extra", "ignore"))</f>
        <v>ignore</v>
      </c>
      <c r="F364" s="1" t="str">
        <f ca="1">IF(OR(procTags!F364="white",procTags!F364="yellow",procTags!F364="grey"),IF('Currently Exported 2'!F364=1, "have", "missing"),IF('Currently Exported 2'!F364=1, "extra", "ignore"))</f>
        <v>ignore</v>
      </c>
      <c r="G364" s="1" t="str">
        <f ca="1">IF(OR(procTags!G364="white",procTags!G364="yellow",procTags!G364="grey"),IF('Currently Exported 2'!G364=1, "have", "missing"),IF('Currently Exported 2'!G364=1, "extra", "ignore"))</f>
        <v>ignore</v>
      </c>
      <c r="H364" s="1" t="str">
        <f ca="1">IF(OR(procTags!H364="white",procTags!H364="yellow",procTags!H364="grey"),IF('Currently Exported 2'!H364=1, "have", "missing"),IF('Currently Exported 2'!H364=1, "extra", "ignore"))</f>
        <v>ignore</v>
      </c>
      <c r="I364" s="1" t="str">
        <f ca="1">IF(OR(procTags!I364="white",procTags!I364="yellow",procTags!I364="grey"),IF('Currently Exported 2'!I364=1, "have", "missing"),IF('Currently Exported 2'!I364=1, "extra", "ignore"))</f>
        <v>ignore</v>
      </c>
      <c r="J364" s="1" t="str">
        <f ca="1">IF(OR(procTags!J364="white",procTags!J364="yellow",procTags!J364="grey"),IF('Currently Exported 2'!J364=1, "have", "missing"),IF('Currently Exported 2'!J364=1, "extra", "ignore"))</f>
        <v>ignore</v>
      </c>
      <c r="K364" s="1" t="str">
        <f ca="1">IF(OR(procTags!K364="white",procTags!K364="yellow",procTags!K364="grey"),IF('Currently Exported 2'!K364=1, "have", "missing"),IF('Currently Exported 2'!K364=1, "extra", "ignore"))</f>
        <v>ignore</v>
      </c>
      <c r="L364" s="1" t="str">
        <f ca="1">IF(OR(procTags!L364="white",procTags!L364="yellow",procTags!L364="grey"),IF('Currently Exported 2'!L364=1, "have", "missing"),IF('Currently Exported 2'!L364=1, "extra", "ignore"))</f>
        <v>ignore</v>
      </c>
      <c r="M364" s="1" t="str">
        <f ca="1">IF(OR(procTags!M364="white",procTags!M364="yellow",procTags!M364="grey"),IF('Currently Exported 2'!M364=1, "have", "missing"),IF('Currently Exported 2'!M364=1, "extra", "ignore"))</f>
        <v>ignore</v>
      </c>
      <c r="N364" s="1" t="str">
        <f ca="1">IF(OR(procTags!N364="white",procTags!N364="yellow",procTags!N364="grey"),IF('Currently Exported 2'!N364=1, "have", "missing"),IF('Currently Exported 2'!N364=1, "extra", "ignore"))</f>
        <v>ignore</v>
      </c>
      <c r="O364" s="1" t="str">
        <f ca="1">IF(OR(procTags!O364="white",procTags!O364="yellow",procTags!O364="grey"),IF('Currently Exported 2'!O364=1, "have", "missing"),IF('Currently Exported 2'!O364=1, "extra", "ignore"))</f>
        <v>ignore</v>
      </c>
      <c r="P364" s="1" t="str">
        <f ca="1">IF(OR(procTags!P364="white",procTags!P364="yellow",procTags!P364="grey"),IF('Currently Exported 2'!P364=1, "have", "missing"),IF('Currently Exported 2'!P364=1, "extra", "ignore"))</f>
        <v>ignore</v>
      </c>
    </row>
    <row r="365" spans="1:16" x14ac:dyDescent="0.2">
      <c r="A365" s="1" t="str">
        <f ca="1">IFERROR(__xludf.DUMMYFUNCTION("""COMPUTED_VALUE"""),"tmp_sym\bit8")</f>
        <v>tmp_sym\bit8</v>
      </c>
      <c r="B365" s="1" t="str">
        <f ca="1">IF(OR(procTags!B365="white",procTags!B365="yellow",procTags!B365="grey"),IF('Currently Exported 2'!B365=1, "have", "missing"),IF('Currently Exported 2'!B365=1, "extra", "ignore"))</f>
        <v>ignore</v>
      </c>
      <c r="C365" s="1" t="str">
        <f ca="1">IF(OR(procTags!C365="white",procTags!C365="yellow",procTags!C365="grey"),IF('Currently Exported 2'!C365=1, "have", "missing"),IF('Currently Exported 2'!C365=1, "extra", "ignore"))</f>
        <v>ignore</v>
      </c>
      <c r="D365" s="1" t="str">
        <f ca="1">IF(OR(procTags!D365="white",procTags!D365="yellow",procTags!D365="grey"),IF('Currently Exported 2'!D365=1, "have", "missing"),IF('Currently Exported 2'!D365=1, "extra", "ignore"))</f>
        <v>ignore</v>
      </c>
      <c r="E365" s="1" t="str">
        <f ca="1">IF(OR(procTags!E365="white",procTags!E365="yellow",procTags!E365="grey"),IF('Currently Exported 2'!E365=1, "have", "missing"),IF('Currently Exported 2'!E365=1, "extra", "ignore"))</f>
        <v>ignore</v>
      </c>
      <c r="F365" s="1" t="str">
        <f ca="1">IF(OR(procTags!F365="white",procTags!F365="yellow",procTags!F365="grey"),IF('Currently Exported 2'!F365=1, "have", "missing"),IF('Currently Exported 2'!F365=1, "extra", "ignore"))</f>
        <v>ignore</v>
      </c>
      <c r="G365" s="1" t="str">
        <f ca="1">IF(OR(procTags!G365="white",procTags!G365="yellow",procTags!G365="grey"),IF('Currently Exported 2'!G365=1, "have", "missing"),IF('Currently Exported 2'!G365=1, "extra", "ignore"))</f>
        <v>ignore</v>
      </c>
      <c r="H365" s="1" t="str">
        <f ca="1">IF(OR(procTags!H365="white",procTags!H365="yellow",procTags!H365="grey"),IF('Currently Exported 2'!H365=1, "have", "missing"),IF('Currently Exported 2'!H365=1, "extra", "ignore"))</f>
        <v>ignore</v>
      </c>
      <c r="I365" s="1" t="str">
        <f ca="1">IF(OR(procTags!I365="white",procTags!I365="yellow",procTags!I365="grey"),IF('Currently Exported 2'!I365=1, "have", "missing"),IF('Currently Exported 2'!I365=1, "extra", "ignore"))</f>
        <v>ignore</v>
      </c>
      <c r="J365" s="1" t="str">
        <f ca="1">IF(OR(procTags!J365="white",procTags!J365="yellow",procTags!J365="grey"),IF('Currently Exported 2'!J365=1, "have", "missing"),IF('Currently Exported 2'!J365=1, "extra", "ignore"))</f>
        <v>ignore</v>
      </c>
      <c r="K365" s="1" t="str">
        <f ca="1">IF(OR(procTags!K365="white",procTags!K365="yellow",procTags!K365="grey"),IF('Currently Exported 2'!K365=1, "have", "missing"),IF('Currently Exported 2'!K365=1, "extra", "ignore"))</f>
        <v>ignore</v>
      </c>
      <c r="L365" s="1" t="str">
        <f ca="1">IF(OR(procTags!L365="white",procTags!L365="yellow",procTags!L365="grey"),IF('Currently Exported 2'!L365=1, "have", "missing"),IF('Currently Exported 2'!L365=1, "extra", "ignore"))</f>
        <v>ignore</v>
      </c>
      <c r="M365" s="1" t="str">
        <f ca="1">IF(OR(procTags!M365="white",procTags!M365="yellow",procTags!M365="grey"),IF('Currently Exported 2'!M365=1, "have", "missing"),IF('Currently Exported 2'!M365=1, "extra", "ignore"))</f>
        <v>ignore</v>
      </c>
      <c r="N365" s="1" t="str">
        <f ca="1">IF(OR(procTags!N365="white",procTags!N365="yellow",procTags!N365="grey"),IF('Currently Exported 2'!N365=1, "have", "missing"),IF('Currently Exported 2'!N365=1, "extra", "ignore"))</f>
        <v>ignore</v>
      </c>
      <c r="O365" s="1" t="str">
        <f ca="1">IF(OR(procTags!O365="white",procTags!O365="yellow",procTags!O365="grey"),IF('Currently Exported 2'!O365=1, "have", "missing"),IF('Currently Exported 2'!O365=1, "extra", "ignore"))</f>
        <v>ignore</v>
      </c>
      <c r="P365" s="1" t="str">
        <f ca="1">IF(OR(procTags!P365="white",procTags!P365="yellow",procTags!P365="grey"),IF('Currently Exported 2'!P365=1, "have", "missing"),IF('Currently Exported 2'!P365=1, "extra", "ignore"))</f>
        <v>ignore</v>
      </c>
    </row>
    <row r="366" spans="1:16" x14ac:dyDescent="0.2">
      <c r="A366" s="1" t="str">
        <f ca="1">IFERROR(__xludf.DUMMYFUNCTION("""COMPUTED_VALUE"""),"tmp_sym\bit9")</f>
        <v>tmp_sym\bit9</v>
      </c>
      <c r="B366" s="1" t="str">
        <f ca="1">IF(OR(procTags!B366="white",procTags!B366="yellow",procTags!B366="grey"),IF('Currently Exported 2'!B366=1, "have", "missing"),IF('Currently Exported 2'!B366=1, "extra", "ignore"))</f>
        <v>ignore</v>
      </c>
      <c r="C366" s="1" t="str">
        <f ca="1">IF(OR(procTags!C366="white",procTags!C366="yellow",procTags!C366="grey"),IF('Currently Exported 2'!C366=1, "have", "missing"),IF('Currently Exported 2'!C366=1, "extra", "ignore"))</f>
        <v>ignore</v>
      </c>
      <c r="D366" s="1" t="str">
        <f ca="1">IF(OR(procTags!D366="white",procTags!D366="yellow",procTags!D366="grey"),IF('Currently Exported 2'!D366=1, "have", "missing"),IF('Currently Exported 2'!D366=1, "extra", "ignore"))</f>
        <v>ignore</v>
      </c>
      <c r="E366" s="1" t="str">
        <f ca="1">IF(OR(procTags!E366="white",procTags!E366="yellow",procTags!E366="grey"),IF('Currently Exported 2'!E366=1, "have", "missing"),IF('Currently Exported 2'!E366=1, "extra", "ignore"))</f>
        <v>ignore</v>
      </c>
      <c r="F366" s="1" t="str">
        <f ca="1">IF(OR(procTags!F366="white",procTags!F366="yellow",procTags!F366="grey"),IF('Currently Exported 2'!F366=1, "have", "missing"),IF('Currently Exported 2'!F366=1, "extra", "ignore"))</f>
        <v>ignore</v>
      </c>
      <c r="G366" s="1" t="str">
        <f ca="1">IF(OR(procTags!G366="white",procTags!G366="yellow",procTags!G366="grey"),IF('Currently Exported 2'!G366=1, "have", "missing"),IF('Currently Exported 2'!G366=1, "extra", "ignore"))</f>
        <v>ignore</v>
      </c>
      <c r="H366" s="1" t="str">
        <f ca="1">IF(OR(procTags!H366="white",procTags!H366="yellow",procTags!H366="grey"),IF('Currently Exported 2'!H366=1, "have", "missing"),IF('Currently Exported 2'!H366=1, "extra", "ignore"))</f>
        <v>ignore</v>
      </c>
      <c r="I366" s="1" t="str">
        <f ca="1">IF(OR(procTags!I366="white",procTags!I366="yellow",procTags!I366="grey"),IF('Currently Exported 2'!I366=1, "have", "missing"),IF('Currently Exported 2'!I366=1, "extra", "ignore"))</f>
        <v>ignore</v>
      </c>
      <c r="J366" s="1" t="str">
        <f ca="1">IF(OR(procTags!J366="white",procTags!J366="yellow",procTags!J366="grey"),IF('Currently Exported 2'!J366=1, "have", "missing"),IF('Currently Exported 2'!J366=1, "extra", "ignore"))</f>
        <v>ignore</v>
      </c>
      <c r="K366" s="1" t="str">
        <f ca="1">IF(OR(procTags!K366="white",procTags!K366="yellow",procTags!K366="grey"),IF('Currently Exported 2'!K366=1, "have", "missing"),IF('Currently Exported 2'!K366=1, "extra", "ignore"))</f>
        <v>ignore</v>
      </c>
      <c r="L366" s="1" t="str">
        <f ca="1">IF(OR(procTags!L366="white",procTags!L366="yellow",procTags!L366="grey"),IF('Currently Exported 2'!L366=1, "have", "missing"),IF('Currently Exported 2'!L366=1, "extra", "ignore"))</f>
        <v>ignore</v>
      </c>
      <c r="M366" s="1" t="str">
        <f ca="1">IF(OR(procTags!M366="white",procTags!M366="yellow",procTags!M366="grey"),IF('Currently Exported 2'!M366=1, "have", "missing"),IF('Currently Exported 2'!M366=1, "extra", "ignore"))</f>
        <v>ignore</v>
      </c>
      <c r="N366" s="1" t="str">
        <f ca="1">IF(OR(procTags!N366="white",procTags!N366="yellow",procTags!N366="grey"),IF('Currently Exported 2'!N366=1, "have", "missing"),IF('Currently Exported 2'!N366=1, "extra", "ignore"))</f>
        <v>ignore</v>
      </c>
      <c r="O366" s="1" t="str">
        <f ca="1">IF(OR(procTags!O366="white",procTags!O366="yellow",procTags!O366="grey"),IF('Currently Exported 2'!O366=1, "have", "missing"),IF('Currently Exported 2'!O366=1, "extra", "ignore"))</f>
        <v>ignore</v>
      </c>
      <c r="P366" s="1" t="str">
        <f ca="1">IF(OR(procTags!P366="white",procTags!P366="yellow",procTags!P366="grey"),IF('Currently Exported 2'!P366=1, "have", "missing"),IF('Currently Exported 2'!P366=1, "extra", "ignore"))</f>
        <v>ignore</v>
      </c>
    </row>
    <row r="367" spans="1:16" x14ac:dyDescent="0.2">
      <c r="A367" s="1" t="str">
        <f ca="1">IFERROR(__xludf.DUMMYFUNCTION("""COMPUTED_VALUE"""),"tr_14_co2_umol")</f>
        <v>tr_14_co2_umol</v>
      </c>
      <c r="B367" s="1" t="str">
        <f ca="1">IF(OR(procTags!B367="white",procTags!B367="yellow",procTags!B367="grey"),IF('Currently Exported 2'!B367=1, "have", "missing"),IF('Currently Exported 2'!B367=1, "extra", "ignore"))</f>
        <v>ignore</v>
      </c>
      <c r="C367" s="1" t="str">
        <f ca="1">IF(OR(procTags!C367="white",procTags!C367="yellow",procTags!C367="grey"),IF('Currently Exported 2'!C367=1, "have", "missing"),IF('Currently Exported 2'!C367=1, "extra", "ignore"))</f>
        <v>ignore</v>
      </c>
      <c r="D367" s="1" t="str">
        <f ca="1">IF(OR(procTags!D367="white",procTags!D367="yellow",procTags!D367="grey"),IF('Currently Exported 2'!D367=1, "have", "missing"),IF('Currently Exported 2'!D367=1, "extra", "ignore"))</f>
        <v>ignore</v>
      </c>
      <c r="E367" s="1" t="str">
        <f ca="1">IF(OR(procTags!E367="white",procTags!E367="yellow",procTags!E367="grey"),IF('Currently Exported 2'!E367=1, "have", "missing"),IF('Currently Exported 2'!E367=1, "extra", "ignore"))</f>
        <v>ignore</v>
      </c>
      <c r="F367" s="1" t="str">
        <f ca="1">IF(OR(procTags!F367="white",procTags!F367="yellow",procTags!F367="grey"),IF('Currently Exported 2'!F367=1, "have", "missing"),IF('Currently Exported 2'!F367=1, "extra", "ignore"))</f>
        <v>ignore</v>
      </c>
      <c r="G367" s="1" t="str">
        <f ca="1">IF(OR(procTags!G367="white",procTags!G367="yellow",procTags!G367="grey"),IF('Currently Exported 2'!G367=1, "have", "missing"),IF('Currently Exported 2'!G367=1, "extra", "ignore"))</f>
        <v>ignore</v>
      </c>
      <c r="H367" s="1" t="str">
        <f ca="1">IF(OR(procTags!H367="white",procTags!H367="yellow",procTags!H367="grey"),IF('Currently Exported 2'!H367=1, "have", "missing"),IF('Currently Exported 2'!H367=1, "extra", "ignore"))</f>
        <v>ignore</v>
      </c>
      <c r="I367" s="1" t="str">
        <f ca="1">IF(OR(procTags!I367="white",procTags!I367="yellow",procTags!I367="grey"),IF('Currently Exported 2'!I367=1, "have", "missing"),IF('Currently Exported 2'!I367=1, "extra", "ignore"))</f>
        <v>ignore</v>
      </c>
      <c r="J367" s="1" t="str">
        <f ca="1">IF(OR(procTags!J367="white",procTags!J367="yellow",procTags!J367="grey"),IF('Currently Exported 2'!J367=1, "have", "missing"),IF('Currently Exported 2'!J367=1, "extra", "ignore"))</f>
        <v>ignore</v>
      </c>
      <c r="K367" s="1" t="str">
        <f ca="1">IF(OR(procTags!K367="white",procTags!K367="yellow",procTags!K367="grey"),IF('Currently Exported 2'!K367=1, "have", "missing"),IF('Currently Exported 2'!K367=1, "extra", "ignore"))</f>
        <v>ignore</v>
      </c>
      <c r="L367" s="1" t="str">
        <f ca="1">IF(OR(procTags!L367="white",procTags!L367="yellow",procTags!L367="grey"),IF('Currently Exported 2'!L367=1, "have", "missing"),IF('Currently Exported 2'!L367=1, "extra", "ignore"))</f>
        <v>ignore</v>
      </c>
      <c r="M367" s="1" t="str">
        <f ca="1">IF(OR(procTags!M367="white",procTags!M367="yellow",procTags!M367="grey"),IF('Currently Exported 2'!M367=1, "have", "missing"),IF('Currently Exported 2'!M367=1, "extra", "ignore"))</f>
        <v>ignore</v>
      </c>
      <c r="N367" s="1" t="str">
        <f ca="1">IF(OR(procTags!N367="white",procTags!N367="yellow",procTags!N367="grey"),IF('Currently Exported 2'!N367=1, "have", "missing"),IF('Currently Exported 2'!N367=1, "extra", "ignore"))</f>
        <v>ignore</v>
      </c>
      <c r="O367" s="1" t="str">
        <f ca="1">IF(OR(procTags!O367="white",procTags!O367="yellow",procTags!O367="grey"),IF('Currently Exported 2'!O367=1, "have", "missing"),IF('Currently Exported 2'!O367=1, "extra", "ignore"))</f>
        <v>ignore</v>
      </c>
      <c r="P367" s="1" t="str">
        <f ca="1">IF(OR(procTags!P367="white",procTags!P367="yellow",procTags!P367="grey"),IF('Currently Exported 2'!P367=1, "have", "missing"),IF('Currently Exported 2'!P367=1, "extra", "ignore"))</f>
        <v>extra</v>
      </c>
    </row>
    <row r="368" spans="1:16" x14ac:dyDescent="0.2">
      <c r="A368" s="1" t="str">
        <f ca="1">IFERROR(__xludf.DUMMYFUNCTION("""COMPUTED_VALUE"""),"tr_14_irga_temp")</f>
        <v>tr_14_irga_temp</v>
      </c>
      <c r="B368" s="1" t="str">
        <f ca="1">IF(OR(procTags!B368="white",procTags!B368="yellow",procTags!B368="grey"),IF('Currently Exported 2'!B368=1, "have", "missing"),IF('Currently Exported 2'!B368=1, "extra", "ignore"))</f>
        <v>ignore</v>
      </c>
      <c r="C368" s="1" t="str">
        <f ca="1">IF(OR(procTags!C368="white",procTags!C368="yellow",procTags!C368="grey"),IF('Currently Exported 2'!C368=1, "have", "missing"),IF('Currently Exported 2'!C368=1, "extra", "ignore"))</f>
        <v>ignore</v>
      </c>
      <c r="D368" s="1" t="str">
        <f ca="1">IF(OR(procTags!D368="white",procTags!D368="yellow",procTags!D368="grey"),IF('Currently Exported 2'!D368=1, "have", "missing"),IF('Currently Exported 2'!D368=1, "extra", "ignore"))</f>
        <v>ignore</v>
      </c>
      <c r="E368" s="1" t="str">
        <f ca="1">IF(OR(procTags!E368="white",procTags!E368="yellow",procTags!E368="grey"),IF('Currently Exported 2'!E368=1, "have", "missing"),IF('Currently Exported 2'!E368=1, "extra", "ignore"))</f>
        <v>ignore</v>
      </c>
      <c r="F368" s="1" t="str">
        <f ca="1">IF(OR(procTags!F368="white",procTags!F368="yellow",procTags!F368="grey"),IF('Currently Exported 2'!F368=1, "have", "missing"),IF('Currently Exported 2'!F368=1, "extra", "ignore"))</f>
        <v>ignore</v>
      </c>
      <c r="G368" s="1" t="str">
        <f ca="1">IF(OR(procTags!G368="white",procTags!G368="yellow",procTags!G368="grey"),IF('Currently Exported 2'!G368=1, "have", "missing"),IF('Currently Exported 2'!G368=1, "extra", "ignore"))</f>
        <v>ignore</v>
      </c>
      <c r="H368" s="1" t="str">
        <f ca="1">IF(OR(procTags!H368="white",procTags!H368="yellow",procTags!H368="grey"),IF('Currently Exported 2'!H368=1, "have", "missing"),IF('Currently Exported 2'!H368=1, "extra", "ignore"))</f>
        <v>ignore</v>
      </c>
      <c r="I368" s="1" t="str">
        <f ca="1">IF(OR(procTags!I368="white",procTags!I368="yellow",procTags!I368="grey"),IF('Currently Exported 2'!I368=1, "have", "missing"),IF('Currently Exported 2'!I368=1, "extra", "ignore"))</f>
        <v>ignore</v>
      </c>
      <c r="J368" s="1" t="str">
        <f ca="1">IF(OR(procTags!J368="white",procTags!J368="yellow",procTags!J368="grey"),IF('Currently Exported 2'!J368=1, "have", "missing"),IF('Currently Exported 2'!J368=1, "extra", "ignore"))</f>
        <v>ignore</v>
      </c>
      <c r="K368" s="1" t="str">
        <f ca="1">IF(OR(procTags!K368="white",procTags!K368="yellow",procTags!K368="grey"),IF('Currently Exported 2'!K368=1, "have", "missing"),IF('Currently Exported 2'!K368=1, "extra", "ignore"))</f>
        <v>ignore</v>
      </c>
      <c r="L368" s="1" t="str">
        <f ca="1">IF(OR(procTags!L368="white",procTags!L368="yellow",procTags!L368="grey"),IF('Currently Exported 2'!L368=1, "have", "missing"),IF('Currently Exported 2'!L368=1, "extra", "ignore"))</f>
        <v>ignore</v>
      </c>
      <c r="M368" s="1" t="str">
        <f ca="1">IF(OR(procTags!M368="white",procTags!M368="yellow",procTags!M368="grey"),IF('Currently Exported 2'!M368=1, "have", "missing"),IF('Currently Exported 2'!M368=1, "extra", "ignore"))</f>
        <v>ignore</v>
      </c>
      <c r="N368" s="1" t="str">
        <f ca="1">IF(OR(procTags!N368="white",procTags!N368="yellow",procTags!N368="grey"),IF('Currently Exported 2'!N368=1, "have", "missing"),IF('Currently Exported 2'!N368=1, "extra", "ignore"))</f>
        <v>ignore</v>
      </c>
      <c r="O368" s="1" t="str">
        <f ca="1">IF(OR(procTags!O368="white",procTags!O368="yellow",procTags!O368="grey"),IF('Currently Exported 2'!O368=1, "have", "missing"),IF('Currently Exported 2'!O368=1, "extra", "ignore"))</f>
        <v>ignore</v>
      </c>
      <c r="P368" s="1" t="str">
        <f ca="1">IF(OR(procTags!P368="white",procTags!P368="yellow",procTags!P368="grey"),IF('Currently Exported 2'!P368=1, "have", "missing"),IF('Currently Exported 2'!P368=1, "extra", "ignore"))</f>
        <v>ignore</v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>
        <f ca="1">IF(OR(procTags!B369="white",procTags!B369="yellow",procTags!B369="grey"),IF('Currently Exported 2'!B369=1, "have", "missing"),IF('Currently Exported 2'!B369=1, "extra", "ignore"))</f>
        <v>ignore</v>
      </c>
      <c r="C369" s="1" t="str">
        <f ca="1">IF(OR(procTags!C369="white",procTags!C369="yellow",procTags!C369="grey"),IF('Currently Exported 2'!C369=1, "have", "missing"),IF('Currently Exported 2'!C369=1, "extra", "ignore"))</f>
        <v>ignore</v>
      </c>
      <c r="D369" s="1" t="str">
        <f ca="1">IF(OR(procTags!D369="white",procTags!D369="yellow",procTags!D369="grey"),IF('Currently Exported 2'!D369=1, "have", "missing"),IF('Currently Exported 2'!D369=1, "extra", "ignore"))</f>
        <v>extra</v>
      </c>
      <c r="E369" s="1" t="str">
        <f ca="1">IF(OR(procTags!E369="white",procTags!E369="yellow",procTags!E369="grey"),IF('Currently Exported 2'!E369=1, "have", "missing"),IF('Currently Exported 2'!E369=1, "extra", "ignore"))</f>
        <v>extra</v>
      </c>
      <c r="F369" s="1" t="str">
        <f ca="1">IF(OR(procTags!F369="white",procTags!F369="yellow",procTags!F369="grey"),IF('Currently Exported 2'!F369=1, "have", "missing"),IF('Currently Exported 2'!F369=1, "extra", "ignore"))</f>
        <v>extra</v>
      </c>
      <c r="G369" s="1" t="str">
        <f ca="1">IF(OR(procTags!G369="white",procTags!G369="yellow",procTags!G369="grey"),IF('Currently Exported 2'!G369=1, "have", "missing"),IF('Currently Exported 2'!G369=1, "extra", "ignore"))</f>
        <v>extra</v>
      </c>
      <c r="H369" s="1" t="str">
        <f ca="1">IF(OR(procTags!H369="white",procTags!H369="yellow",procTags!H369="grey"),IF('Currently Exported 2'!H369=1, "have", "missing"),IF('Currently Exported 2'!H369=1, "extra", "ignore"))</f>
        <v>extra</v>
      </c>
      <c r="I369" s="1" t="str">
        <f ca="1">IF(OR(procTags!I369="white",procTags!I369="yellow",procTags!I369="grey"),IF('Currently Exported 2'!I369=1, "have", "missing"),IF('Currently Exported 2'!I369=1, "extra", "ignore"))</f>
        <v>extra</v>
      </c>
      <c r="J369" s="1" t="str">
        <f ca="1">IF(OR(procTags!J369="white",procTags!J369="yellow",procTags!J369="grey"),IF('Currently Exported 2'!J369=1, "have", "missing"),IF('Currently Exported 2'!J369=1, "extra", "ignore"))</f>
        <v>extra</v>
      </c>
      <c r="K369" s="1" t="str">
        <f ca="1">IF(OR(procTags!K369="white",procTags!K369="yellow",procTags!K369="grey"),IF('Currently Exported 2'!K369=1, "have", "missing"),IF('Currently Exported 2'!K369=1, "extra", "ignore"))</f>
        <v>extra</v>
      </c>
      <c r="L369" s="1" t="str">
        <f ca="1">IF(OR(procTags!L369="white",procTags!L369="yellow",procTags!L369="grey"),IF('Currently Exported 2'!L369=1, "have", "missing"),IF('Currently Exported 2'!L369=1, "extra", "ignore"))</f>
        <v>extra</v>
      </c>
      <c r="M369" s="1" t="str">
        <f ca="1">IF(OR(procTags!M369="white",procTags!M369="yellow",procTags!M369="grey"),IF('Currently Exported 2'!M369=1, "have", "missing"),IF('Currently Exported 2'!M369=1, "extra", "ignore"))</f>
        <v>extra</v>
      </c>
      <c r="N369" s="1" t="str">
        <f ca="1">IF(OR(procTags!N369="white",procTags!N369="yellow",procTags!N369="grey"),IF('Currently Exported 2'!N369=1, "have", "missing"),IF('Currently Exported 2'!N369=1, "extra", "ignore"))</f>
        <v>extra</v>
      </c>
      <c r="O369" s="1" t="str">
        <f ca="1">IF(OR(procTags!O369="white",procTags!O369="yellow",procTags!O369="grey"),IF('Currently Exported 2'!O369=1, "have", "missing"),IF('Currently Exported 2'!O369=1, "extra", "ignore"))</f>
        <v>extra</v>
      </c>
      <c r="P369" s="1" t="str">
        <f ca="1">IF(OR(procTags!P369="white",procTags!P369="yellow",procTags!P369="grey"),IF('Currently Exported 2'!P369=1, "have", "missing"),IF('Currently Exported 2'!P369=1, "extra", "ignore"))</f>
        <v>ignore</v>
      </c>
    </row>
    <row r="370" spans="1:16" x14ac:dyDescent="0.2">
      <c r="A370" s="1" t="str">
        <f ca="1">IFERROR(__xludf.DUMMYFUNCTION("""COMPUTED_VALUE"""),"tr_air_temp_sp")</f>
        <v>tr_air_temp_sp</v>
      </c>
      <c r="B370" s="1" t="str">
        <f ca="1">IF(OR(procTags!B370="white",procTags!B370="yellow",procTags!B370="grey"),IF('Currently Exported 2'!B370=1, "have", "missing"),IF('Currently Exported 2'!B370=1, "extra", "ignore"))</f>
        <v>ignore</v>
      </c>
      <c r="C370" s="1" t="str">
        <f ca="1">IF(OR(procTags!C370="white",procTags!C370="yellow",procTags!C370="grey"),IF('Currently Exported 2'!C370=1, "have", "missing"),IF('Currently Exported 2'!C370=1, "extra", "ignore"))</f>
        <v>ignore</v>
      </c>
      <c r="D370" s="1" t="str">
        <f ca="1">IF(OR(procTags!D370="white",procTags!D370="yellow",procTags!D370="grey"),IF('Currently Exported 2'!D370=1, "have", "missing"),IF('Currently Exported 2'!D370=1, "extra", "ignore"))</f>
        <v>extra</v>
      </c>
      <c r="E370" s="1" t="str">
        <f ca="1">IF(OR(procTags!E370="white",procTags!E370="yellow",procTags!E370="grey"),IF('Currently Exported 2'!E370=1, "have", "missing"),IF('Currently Exported 2'!E370=1, "extra", "ignore"))</f>
        <v>extra</v>
      </c>
      <c r="F370" s="1" t="str">
        <f ca="1">IF(OR(procTags!F370="white",procTags!F370="yellow",procTags!F370="grey"),IF('Currently Exported 2'!F370=1, "have", "missing"),IF('Currently Exported 2'!F370=1, "extra", "ignore"))</f>
        <v>extra</v>
      </c>
      <c r="G370" s="1" t="str">
        <f ca="1">IF(OR(procTags!G370="white",procTags!G370="yellow",procTags!G370="grey"),IF('Currently Exported 2'!G370=1, "have", "missing"),IF('Currently Exported 2'!G370=1, "extra", "ignore"))</f>
        <v>extra</v>
      </c>
      <c r="H370" s="1" t="str">
        <f ca="1">IF(OR(procTags!H370="white",procTags!H370="yellow",procTags!H370="grey"),IF('Currently Exported 2'!H370=1, "have", "missing"),IF('Currently Exported 2'!H370=1, "extra", "ignore"))</f>
        <v>extra</v>
      </c>
      <c r="I370" s="1" t="str">
        <f ca="1">IF(OR(procTags!I370="white",procTags!I370="yellow",procTags!I370="grey"),IF('Currently Exported 2'!I370=1, "have", "missing"),IF('Currently Exported 2'!I370=1, "extra", "ignore"))</f>
        <v>extra</v>
      </c>
      <c r="J370" s="1" t="str">
        <f ca="1">IF(OR(procTags!J370="white",procTags!J370="yellow",procTags!J370="grey"),IF('Currently Exported 2'!J370=1, "have", "missing"),IF('Currently Exported 2'!J370=1, "extra", "ignore"))</f>
        <v>extra</v>
      </c>
      <c r="K370" s="1" t="str">
        <f ca="1">IF(OR(procTags!K370="white",procTags!K370="yellow",procTags!K370="grey"),IF('Currently Exported 2'!K370=1, "have", "missing"),IF('Currently Exported 2'!K370=1, "extra", "ignore"))</f>
        <v>extra</v>
      </c>
      <c r="L370" s="1" t="str">
        <f ca="1">IF(OR(procTags!L370="white",procTags!L370="yellow",procTags!L370="grey"),IF('Currently Exported 2'!L370=1, "have", "missing"),IF('Currently Exported 2'!L370=1, "extra", "ignore"))</f>
        <v>extra</v>
      </c>
      <c r="M370" s="1" t="str">
        <f ca="1">IF(OR(procTags!M370="white",procTags!M370="yellow",procTags!M370="grey"),IF('Currently Exported 2'!M370=1, "have", "missing"),IF('Currently Exported 2'!M370=1, "extra", "ignore"))</f>
        <v>extra</v>
      </c>
      <c r="N370" s="1" t="str">
        <f ca="1">IF(OR(procTags!N370="white",procTags!N370="yellow",procTags!N370="grey"),IF('Currently Exported 2'!N370=1, "have", "missing"),IF('Currently Exported 2'!N370=1, "extra", "ignore"))</f>
        <v>extra</v>
      </c>
      <c r="O370" s="1" t="str">
        <f ca="1">IF(OR(procTags!O370="white",procTags!O370="yellow",procTags!O370="grey"),IF('Currently Exported 2'!O370=1, "have", "missing"),IF('Currently Exported 2'!O370=1, "extra", "ignore"))</f>
        <v>extra</v>
      </c>
      <c r="P370" s="1" t="str">
        <f ca="1">IF(OR(procTags!P370="white",procTags!P370="yellow",procTags!P370="grey"),IF('Currently Exported 2'!P370=1, "have", "missing"),IF('Currently Exported 2'!P370=1, "extra", "ignore"))</f>
        <v>ignore</v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>
        <f ca="1">IF(OR(procTags!B371="white",procTags!B371="yellow",procTags!B371="grey"),IF('Currently Exported 2'!B371=1, "have", "missing"),IF('Currently Exported 2'!B371=1, "extra", "ignore"))</f>
        <v>ignore</v>
      </c>
      <c r="C371" s="1" t="str">
        <f ca="1">IF(OR(procTags!C371="white",procTags!C371="yellow",procTags!C371="grey"),IF('Currently Exported 2'!C371=1, "have", "missing"),IF('Currently Exported 2'!C371=1, "extra", "ignore"))</f>
        <v>ignore</v>
      </c>
      <c r="D371" s="1" t="str">
        <f ca="1">IF(OR(procTags!D371="white",procTags!D371="yellow",procTags!D371="grey"),IF('Currently Exported 2'!D371=1, "have", "missing"),IF('Currently Exported 2'!D371=1, "extra", "ignore"))</f>
        <v>ignore</v>
      </c>
      <c r="E371" s="1" t="str">
        <f ca="1">IF(OR(procTags!E371="white",procTags!E371="yellow",procTags!E371="grey"),IF('Currently Exported 2'!E371=1, "have", "missing"),IF('Currently Exported 2'!E371=1, "extra", "ignore"))</f>
        <v>ignore</v>
      </c>
      <c r="F371" s="1" t="str">
        <f ca="1">IF(OR(procTags!F371="white",procTags!F371="yellow",procTags!F371="grey"),IF('Currently Exported 2'!F371=1, "have", "missing"),IF('Currently Exported 2'!F371=1, "extra", "ignore"))</f>
        <v>ignore</v>
      </c>
      <c r="G371" s="1" t="str">
        <f ca="1">IF(OR(procTags!G371="white",procTags!G371="yellow",procTags!G371="grey"),IF('Currently Exported 2'!G371=1, "have", "missing"),IF('Currently Exported 2'!G371=1, "extra", "ignore"))</f>
        <v>ignore</v>
      </c>
      <c r="H371" s="1" t="str">
        <f ca="1">IF(OR(procTags!H371="white",procTags!H371="yellow",procTags!H371="grey"),IF('Currently Exported 2'!H371=1, "have", "missing"),IF('Currently Exported 2'!H371=1, "extra", "ignore"))</f>
        <v>ignore</v>
      </c>
      <c r="I371" s="1" t="str">
        <f ca="1">IF(OR(procTags!I371="white",procTags!I371="yellow",procTags!I371="grey"),IF('Currently Exported 2'!I371=1, "have", "missing"),IF('Currently Exported 2'!I371=1, "extra", "ignore"))</f>
        <v>ignore</v>
      </c>
      <c r="J371" s="1" t="str">
        <f ca="1">IF(OR(procTags!J371="white",procTags!J371="yellow",procTags!J371="grey"),IF('Currently Exported 2'!J371=1, "have", "missing"),IF('Currently Exported 2'!J371=1, "extra", "ignore"))</f>
        <v>ignore</v>
      </c>
      <c r="K371" s="1" t="str">
        <f ca="1">IF(OR(procTags!K371="white",procTags!K371="yellow",procTags!K371="grey"),IF('Currently Exported 2'!K371=1, "have", "missing"),IF('Currently Exported 2'!K371=1, "extra", "ignore"))</f>
        <v>ignore</v>
      </c>
      <c r="L371" s="1" t="str">
        <f ca="1">IF(OR(procTags!L371="white",procTags!L371="yellow",procTags!L371="grey"),IF('Currently Exported 2'!L371=1, "have", "missing"),IF('Currently Exported 2'!L371=1, "extra", "ignore"))</f>
        <v>ignore</v>
      </c>
      <c r="M371" s="1" t="str">
        <f ca="1">IF(OR(procTags!M371="white",procTags!M371="yellow",procTags!M371="grey"),IF('Currently Exported 2'!M371=1, "have", "missing"),IF('Currently Exported 2'!M371=1, "extra", "ignore"))</f>
        <v>ignore</v>
      </c>
      <c r="N371" s="1" t="str">
        <f ca="1">IF(OR(procTags!N371="white",procTags!N371="yellow",procTags!N371="grey"),IF('Currently Exported 2'!N371=1, "have", "missing"),IF('Currently Exported 2'!N371=1, "extra", "ignore"))</f>
        <v>ignore</v>
      </c>
      <c r="O371" s="1" t="str">
        <f ca="1">IF(OR(procTags!O371="white",procTags!O371="yellow",procTags!O371="grey"),IF('Currently Exported 2'!O371=1, "have", "missing"),IF('Currently Exported 2'!O371=1, "extra", "ignore"))</f>
        <v>ignore</v>
      </c>
      <c r="P371" s="1" t="str">
        <f ca="1">IF(OR(procTags!P371="white",procTags!P371="yellow",procTags!P371="grey"),IF('Currently Exported 2'!P371=1, "have", "missing"),IF('Currently Exported 2'!P371=1, "extra", "ignore"))</f>
        <v>ignore</v>
      </c>
    </row>
    <row r="372" spans="1:16" x14ac:dyDescent="0.2">
      <c r="A372" s="1" t="str">
        <f ca="1">IFERROR(__xludf.DUMMYFUNCTION("""COMPUTED_VALUE"""),"tr_atm_press")</f>
        <v>tr_atm_press</v>
      </c>
      <c r="B372" s="1" t="str">
        <f ca="1">IF(OR(procTags!B372="white",procTags!B372="yellow",procTags!B372="grey"),IF('Currently Exported 2'!B372=1, "have", "missing"),IF('Currently Exported 2'!B372=1, "extra", "ignore"))</f>
        <v>ignore</v>
      </c>
      <c r="C372" s="1" t="str">
        <f ca="1">IF(OR(procTags!C372="white",procTags!C372="yellow",procTags!C372="grey"),IF('Currently Exported 2'!C372=1, "have", "missing"),IF('Currently Exported 2'!C372=1, "extra", "ignore"))</f>
        <v>ignore</v>
      </c>
      <c r="D372" s="1" t="str">
        <f ca="1">IF(OR(procTags!D372="white",procTags!D372="yellow",procTags!D372="grey"),IF('Currently Exported 2'!D372=1, "have", "missing"),IF('Currently Exported 2'!D372=1, "extra", "ignore"))</f>
        <v>ignore</v>
      </c>
      <c r="E372" s="1" t="str">
        <f ca="1">IF(OR(procTags!E372="white",procTags!E372="yellow",procTags!E372="grey"),IF('Currently Exported 2'!E372=1, "have", "missing"),IF('Currently Exported 2'!E372=1, "extra", "ignore"))</f>
        <v>ignore</v>
      </c>
      <c r="F372" s="1" t="str">
        <f ca="1">IF(OR(procTags!F372="white",procTags!F372="yellow",procTags!F372="grey"),IF('Currently Exported 2'!F372=1, "have", "missing"),IF('Currently Exported 2'!F372=1, "extra", "ignore"))</f>
        <v>ignore</v>
      </c>
      <c r="G372" s="1" t="str">
        <f ca="1">IF(OR(procTags!G372="white",procTags!G372="yellow",procTags!G372="grey"),IF('Currently Exported 2'!G372=1, "have", "missing"),IF('Currently Exported 2'!G372=1, "extra", "ignore"))</f>
        <v>ignore</v>
      </c>
      <c r="H372" s="1" t="str">
        <f ca="1">IF(OR(procTags!H372="white",procTags!H372="yellow",procTags!H372="grey"),IF('Currently Exported 2'!H372=1, "have", "missing"),IF('Currently Exported 2'!H372=1, "extra", "ignore"))</f>
        <v>ignore</v>
      </c>
      <c r="I372" s="1" t="str">
        <f ca="1">IF(OR(procTags!I372="white",procTags!I372="yellow",procTags!I372="grey"),IF('Currently Exported 2'!I372=1, "have", "missing"),IF('Currently Exported 2'!I372=1, "extra", "ignore"))</f>
        <v>ignore</v>
      </c>
      <c r="J372" s="1" t="str">
        <f ca="1">IF(OR(procTags!J372="white",procTags!J372="yellow",procTags!J372="grey"),IF('Currently Exported 2'!J372=1, "have", "missing"),IF('Currently Exported 2'!J372=1, "extra", "ignore"))</f>
        <v>ignore</v>
      </c>
      <c r="K372" s="1" t="str">
        <f ca="1">IF(OR(procTags!K372="white",procTags!K372="yellow",procTags!K372="grey"),IF('Currently Exported 2'!K372=1, "have", "missing"),IF('Currently Exported 2'!K372=1, "extra", "ignore"))</f>
        <v>ignore</v>
      </c>
      <c r="L372" s="1" t="str">
        <f ca="1">IF(OR(procTags!L372="white",procTags!L372="yellow",procTags!L372="grey"),IF('Currently Exported 2'!L372=1, "have", "missing"),IF('Currently Exported 2'!L372=1, "extra", "ignore"))</f>
        <v>ignore</v>
      </c>
      <c r="M372" s="1" t="str">
        <f ca="1">IF(OR(procTags!M372="white",procTags!M372="yellow",procTags!M372="grey"),IF('Currently Exported 2'!M372=1, "have", "missing"),IF('Currently Exported 2'!M372=1, "extra", "ignore"))</f>
        <v>ignore</v>
      </c>
      <c r="N372" s="1" t="str">
        <f ca="1">IF(OR(procTags!N372="white",procTags!N372="yellow",procTags!N372="grey"),IF('Currently Exported 2'!N372=1, "have", "missing"),IF('Currently Exported 2'!N372=1, "extra", "ignore"))</f>
        <v>ignore</v>
      </c>
      <c r="O372" s="1" t="str">
        <f ca="1">IF(OR(procTags!O372="white",procTags!O372="yellow",procTags!O372="grey"),IF('Currently Exported 2'!O372=1, "have", "missing"),IF('Currently Exported 2'!O372=1, "extra", "ignore"))</f>
        <v>ignore</v>
      </c>
      <c r="P372" s="1" t="str">
        <f ca="1">IF(OR(procTags!P372="white",procTags!P372="yellow",procTags!P372="grey"),IF('Currently Exported 2'!P372=1, "have", "missing"),IF('Currently Exported 2'!P372=1, "extra", "ignore"))</f>
        <v>extra</v>
      </c>
    </row>
    <row r="373" spans="1:16" x14ac:dyDescent="0.2">
      <c r="A373" s="1" t="str">
        <f ca="1">IFERROR(__xludf.DUMMYFUNCTION("""COMPUTED_VALUE"""),"tr_avg_air_temp")</f>
        <v>tr_avg_air_temp</v>
      </c>
      <c r="B373" s="1" t="str">
        <f ca="1">IF(OR(procTags!B373="white",procTags!B373="yellow",procTags!B373="grey"),IF('Currently Exported 2'!B373=1, "have", "missing"),IF('Currently Exported 2'!B373=1, "extra", "ignore"))</f>
        <v>ignore</v>
      </c>
      <c r="C373" s="1" t="str">
        <f ca="1">IF(OR(procTags!C373="white",procTags!C373="yellow",procTags!C373="grey"),IF('Currently Exported 2'!C373=1, "have", "missing"),IF('Currently Exported 2'!C373=1, "extra", "ignore"))</f>
        <v>ignore</v>
      </c>
      <c r="D373" s="1" t="str">
        <f ca="1">IF(OR(procTags!D373="white",procTags!D373="yellow",procTags!D373="grey"),IF('Currently Exported 2'!D373=1, "have", "missing"),IF('Currently Exported 2'!D373=1, "extra", "ignore"))</f>
        <v>ignore</v>
      </c>
      <c r="E373" s="1" t="str">
        <f ca="1">IF(OR(procTags!E373="white",procTags!E373="yellow",procTags!E373="grey"),IF('Currently Exported 2'!E373=1, "have", "missing"),IF('Currently Exported 2'!E373=1, "extra", "ignore"))</f>
        <v>ignore</v>
      </c>
      <c r="F373" s="1" t="str">
        <f ca="1">IF(OR(procTags!F373="white",procTags!F373="yellow",procTags!F373="grey"),IF('Currently Exported 2'!F373=1, "have", "missing"),IF('Currently Exported 2'!F373=1, "extra", "ignore"))</f>
        <v>ignore</v>
      </c>
      <c r="G373" s="1" t="str">
        <f ca="1">IF(OR(procTags!G373="white",procTags!G373="yellow",procTags!G373="grey"),IF('Currently Exported 2'!G373=1, "have", "missing"),IF('Currently Exported 2'!G373=1, "extra", "ignore"))</f>
        <v>ignore</v>
      </c>
      <c r="H373" s="1" t="str">
        <f ca="1">IF(OR(procTags!H373="white",procTags!H373="yellow",procTags!H373="grey"),IF('Currently Exported 2'!H373=1, "have", "missing"),IF('Currently Exported 2'!H373=1, "extra", "ignore"))</f>
        <v>ignore</v>
      </c>
      <c r="I373" s="1" t="str">
        <f ca="1">IF(OR(procTags!I373="white",procTags!I373="yellow",procTags!I373="grey"),IF('Currently Exported 2'!I373=1, "have", "missing"),IF('Currently Exported 2'!I373=1, "extra", "ignore"))</f>
        <v>ignore</v>
      </c>
      <c r="J373" s="1" t="str">
        <f ca="1">IF(OR(procTags!J373="white",procTags!J373="yellow",procTags!J373="grey"),IF('Currently Exported 2'!J373=1, "have", "missing"),IF('Currently Exported 2'!J373=1, "extra", "ignore"))</f>
        <v>ignore</v>
      </c>
      <c r="K373" s="1" t="str">
        <f ca="1">IF(OR(procTags!K373="white",procTags!K373="yellow",procTags!K373="grey"),IF('Currently Exported 2'!K373=1, "have", "missing"),IF('Currently Exported 2'!K373=1, "extra", "ignore"))</f>
        <v>ignore</v>
      </c>
      <c r="L373" s="1" t="str">
        <f ca="1">IF(OR(procTags!L373="white",procTags!L373="yellow",procTags!L373="grey"),IF('Currently Exported 2'!L373=1, "have", "missing"),IF('Currently Exported 2'!L373=1, "extra", "ignore"))</f>
        <v>ignore</v>
      </c>
      <c r="M373" s="1" t="str">
        <f ca="1">IF(OR(procTags!M373="white",procTags!M373="yellow",procTags!M373="grey"),IF('Currently Exported 2'!M373=1, "have", "missing"),IF('Currently Exported 2'!M373=1, "extra", "ignore"))</f>
        <v>ignore</v>
      </c>
      <c r="N373" s="1" t="str">
        <f ca="1">IF(OR(procTags!N373="white",procTags!N373="yellow",procTags!N373="grey"),IF('Currently Exported 2'!N373=1, "have", "missing"),IF('Currently Exported 2'!N373=1, "extra", "ignore"))</f>
        <v>ignore</v>
      </c>
      <c r="O373" s="1" t="str">
        <f ca="1">IF(OR(procTags!O373="white",procTags!O373="yellow",procTags!O373="grey"),IF('Currently Exported 2'!O373=1, "have", "missing"),IF('Currently Exported 2'!O373=1, "extra", "ignore"))</f>
        <v>ignore</v>
      </c>
      <c r="P373" s="1" t="str">
        <f ca="1">IF(OR(procTags!P373="white",procTags!P373="yellow",procTags!P373="grey"),IF('Currently Exported 2'!P373=1, "have", "missing"),IF('Currently Exported 2'!P373=1, "extra", "ignore"))</f>
        <v>extra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>
        <f ca="1">IF(OR(procTags!B374="white",procTags!B374="yellow",procTags!B374="grey"),IF('Currently Exported 2'!B374=1, "have", "missing"),IF('Currently Exported 2'!B374=1, "extra", "ignore"))</f>
        <v>ignore</v>
      </c>
      <c r="C374" s="1" t="str">
        <f ca="1">IF(OR(procTags!C374="white",procTags!C374="yellow",procTags!C374="grey"),IF('Currently Exported 2'!C374=1, "have", "missing"),IF('Currently Exported 2'!C374=1, "extra", "ignore"))</f>
        <v>ignore</v>
      </c>
      <c r="D374" s="1" t="str">
        <f ca="1">IF(OR(procTags!D374="white",procTags!D374="yellow",procTags!D374="grey"),IF('Currently Exported 2'!D374=1, "have", "missing"),IF('Currently Exported 2'!D374=1, "extra", "ignore"))</f>
        <v>extra</v>
      </c>
      <c r="E374" s="1" t="str">
        <f ca="1">IF(OR(procTags!E374="white",procTags!E374="yellow",procTags!E374="grey"),IF('Currently Exported 2'!E374=1, "have", "missing"),IF('Currently Exported 2'!E374=1, "extra", "ignore"))</f>
        <v>extra</v>
      </c>
      <c r="F374" s="1" t="str">
        <f ca="1">IF(OR(procTags!F374="white",procTags!F374="yellow",procTags!F374="grey"),IF('Currently Exported 2'!F374=1, "have", "missing"),IF('Currently Exported 2'!F374=1, "extra", "ignore"))</f>
        <v>extra</v>
      </c>
      <c r="G374" s="1" t="str">
        <f ca="1">IF(OR(procTags!G374="white",procTags!G374="yellow",procTags!G374="grey"),IF('Currently Exported 2'!G374=1, "have", "missing"),IF('Currently Exported 2'!G374=1, "extra", "ignore"))</f>
        <v>extra</v>
      </c>
      <c r="H374" s="1" t="str">
        <f ca="1">IF(OR(procTags!H374="white",procTags!H374="yellow",procTags!H374="grey"),IF('Currently Exported 2'!H374=1, "have", "missing"),IF('Currently Exported 2'!H374=1, "extra", "ignore"))</f>
        <v>extra</v>
      </c>
      <c r="I374" s="1" t="str">
        <f ca="1">IF(OR(procTags!I374="white",procTags!I374="yellow",procTags!I374="grey"),IF('Currently Exported 2'!I374=1, "have", "missing"),IF('Currently Exported 2'!I374=1, "extra", "ignore"))</f>
        <v>extra</v>
      </c>
      <c r="J374" s="1" t="str">
        <f ca="1">IF(OR(procTags!J374="white",procTags!J374="yellow",procTags!J374="grey"),IF('Currently Exported 2'!J374=1, "have", "missing"),IF('Currently Exported 2'!J374=1, "extra", "ignore"))</f>
        <v>extra</v>
      </c>
      <c r="K374" s="1" t="str">
        <f ca="1">IF(OR(procTags!K374="white",procTags!K374="yellow",procTags!K374="grey"),IF('Currently Exported 2'!K374=1, "have", "missing"),IF('Currently Exported 2'!K374=1, "extra", "ignore"))</f>
        <v>extra</v>
      </c>
      <c r="L374" s="1" t="str">
        <f ca="1">IF(OR(procTags!L374="white",procTags!L374="yellow",procTags!L374="grey"),IF('Currently Exported 2'!L374=1, "have", "missing"),IF('Currently Exported 2'!L374=1, "extra", "ignore"))</f>
        <v>extra</v>
      </c>
      <c r="M374" s="1" t="str">
        <f ca="1">IF(OR(procTags!M374="white",procTags!M374="yellow",procTags!M374="grey"),IF('Currently Exported 2'!M374=1, "have", "missing"),IF('Currently Exported 2'!M374=1, "extra", "ignore"))</f>
        <v>extra</v>
      </c>
      <c r="N374" s="1" t="str">
        <f ca="1">IF(OR(procTags!N374="white",procTags!N374="yellow",procTags!N374="grey"),IF('Currently Exported 2'!N374=1, "have", "missing"),IF('Currently Exported 2'!N374=1, "extra", "ignore"))</f>
        <v>extra</v>
      </c>
      <c r="O374" s="1" t="str">
        <f ca="1">IF(OR(procTags!O374="white",procTags!O374="yellow",procTags!O374="grey"),IF('Currently Exported 2'!O374=1, "have", "missing"),IF('Currently Exported 2'!O374=1, "extra", "ignore"))</f>
        <v>extra</v>
      </c>
      <c r="P374" s="1" t="str">
        <f ca="1">IF(OR(procTags!P374="white",procTags!P374="yellow",procTags!P374="grey"),IF('Currently Exported 2'!P374=1, "have", "missing"),IF('Currently Exported 2'!P374=1, "extra", "ignore"))</f>
        <v>ignore</v>
      </c>
    </row>
    <row r="375" spans="1:16" x14ac:dyDescent="0.2">
      <c r="A375" s="1" t="str">
        <f ca="1">IFERROR(__xludf.DUMMYFUNCTION("""COMPUTED_VALUE"""),"tr_CER_active")</f>
        <v>tr_CER_active</v>
      </c>
      <c r="B375" s="1" t="str">
        <f ca="1">IF(OR(procTags!B375="white",procTags!B375="yellow",procTags!B375="grey"),IF('Currently Exported 2'!B375=1, "have", "missing"),IF('Currently Exported 2'!B375=1, "extra", "ignore"))</f>
        <v>ignore</v>
      </c>
      <c r="C375" s="1" t="str">
        <f ca="1">IF(OR(procTags!C375="white",procTags!C375="yellow",procTags!C375="grey"),IF('Currently Exported 2'!C375=1, "have", "missing"),IF('Currently Exported 2'!C375=1, "extra", "ignore"))</f>
        <v>ignore</v>
      </c>
      <c r="D375" s="1" t="str">
        <f ca="1">IF(OR(procTags!D375="white",procTags!D375="yellow",procTags!D375="grey"),IF('Currently Exported 2'!D375=1, "have", "missing"),IF('Currently Exported 2'!D375=1, "extra", "ignore"))</f>
        <v>ignore</v>
      </c>
      <c r="E375" s="1" t="str">
        <f ca="1">IF(OR(procTags!E375="white",procTags!E375="yellow",procTags!E375="grey"),IF('Currently Exported 2'!E375=1, "have", "missing"),IF('Currently Exported 2'!E375=1, "extra", "ignore"))</f>
        <v>ignore</v>
      </c>
      <c r="F375" s="1" t="str">
        <f ca="1">IF(OR(procTags!F375="white",procTags!F375="yellow",procTags!F375="grey"),IF('Currently Exported 2'!F375=1, "have", "missing"),IF('Currently Exported 2'!F375=1, "extra", "ignore"))</f>
        <v>ignore</v>
      </c>
      <c r="G375" s="1" t="str">
        <f ca="1">IF(OR(procTags!G375="white",procTags!G375="yellow",procTags!G375="grey"),IF('Currently Exported 2'!G375=1, "have", "missing"),IF('Currently Exported 2'!G375=1, "extra", "ignore"))</f>
        <v>ignore</v>
      </c>
      <c r="H375" s="1" t="str">
        <f ca="1">IF(OR(procTags!H375="white",procTags!H375="yellow",procTags!H375="grey"),IF('Currently Exported 2'!H375=1, "have", "missing"),IF('Currently Exported 2'!H375=1, "extra", "ignore"))</f>
        <v>ignore</v>
      </c>
      <c r="I375" s="1" t="str">
        <f ca="1">IF(OR(procTags!I375="white",procTags!I375="yellow",procTags!I375="grey"),IF('Currently Exported 2'!I375=1, "have", "missing"),IF('Currently Exported 2'!I375=1, "extra", "ignore"))</f>
        <v>ignore</v>
      </c>
      <c r="J375" s="1" t="str">
        <f ca="1">IF(OR(procTags!J375="white",procTags!J375="yellow",procTags!J375="grey"),IF('Currently Exported 2'!J375=1, "have", "missing"),IF('Currently Exported 2'!J375=1, "extra", "ignore"))</f>
        <v>ignore</v>
      </c>
      <c r="K375" s="1" t="str">
        <f ca="1">IF(OR(procTags!K375="white",procTags!K375="yellow",procTags!K375="grey"),IF('Currently Exported 2'!K375=1, "have", "missing"),IF('Currently Exported 2'!K375=1, "extra", "ignore"))</f>
        <v>ignore</v>
      </c>
      <c r="L375" s="1" t="str">
        <f ca="1">IF(OR(procTags!L375="white",procTags!L375="yellow",procTags!L375="grey"),IF('Currently Exported 2'!L375=1, "have", "missing"),IF('Currently Exported 2'!L375=1, "extra", "ignore"))</f>
        <v>ignore</v>
      </c>
      <c r="M375" s="1" t="str">
        <f ca="1">IF(OR(procTags!M375="white",procTags!M375="yellow",procTags!M375="grey"),IF('Currently Exported 2'!M375=1, "have", "missing"),IF('Currently Exported 2'!M375=1, "extra", "ignore"))</f>
        <v>ignore</v>
      </c>
      <c r="N375" s="1" t="str">
        <f ca="1">IF(OR(procTags!N375="white",procTags!N375="yellow",procTags!N375="grey"),IF('Currently Exported 2'!N375=1, "have", "missing"),IF('Currently Exported 2'!N375=1, "extra", "ignore"))</f>
        <v>ignore</v>
      </c>
      <c r="O375" s="1" t="str">
        <f ca="1">IF(OR(procTags!O375="white",procTags!O375="yellow",procTags!O375="grey"),IF('Currently Exported 2'!O375=1, "have", "missing"),IF('Currently Exported 2'!O375=1, "extra", "ignore"))</f>
        <v>ignore</v>
      </c>
      <c r="P375" s="1" t="str">
        <f ca="1">IF(OR(procTags!P375="white",procTags!P375="yellow",procTags!P375="grey"),IF('Currently Exported 2'!P375=1, "have", "missing"),IF('Currently Exported 2'!P375=1, "extra", "ignore"))</f>
        <v>ignore</v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>
        <f ca="1">IF(OR(procTags!B376="white",procTags!B376="yellow",procTags!B376="grey"),IF('Currently Exported 2'!B376=1, "have", "missing"),IF('Currently Exported 2'!B376=1, "extra", "ignore"))</f>
        <v>ignore</v>
      </c>
      <c r="C376" s="1" t="str">
        <f ca="1">IF(OR(procTags!C376="white",procTags!C376="yellow",procTags!C376="grey"),IF('Currently Exported 2'!C376=1, "have", "missing"),IF('Currently Exported 2'!C376=1, "extra", "ignore"))</f>
        <v>ignore</v>
      </c>
      <c r="D376" s="1" t="str">
        <f ca="1">IF(OR(procTags!D376="white",procTags!D376="yellow",procTags!D376="grey"),IF('Currently Exported 2'!D376=1, "have", "missing"),IF('Currently Exported 2'!D376=1, "extra", "ignore"))</f>
        <v>extra</v>
      </c>
      <c r="E376" s="1" t="str">
        <f ca="1">IF(OR(procTags!E376="white",procTags!E376="yellow",procTags!E376="grey"),IF('Currently Exported 2'!E376=1, "have", "missing"),IF('Currently Exported 2'!E376=1, "extra", "ignore"))</f>
        <v>extra</v>
      </c>
      <c r="F376" s="1" t="str">
        <f ca="1">IF(OR(procTags!F376="white",procTags!F376="yellow",procTags!F376="grey"),IF('Currently Exported 2'!F376=1, "have", "missing"),IF('Currently Exported 2'!F376=1, "extra", "ignore"))</f>
        <v>extra</v>
      </c>
      <c r="G376" s="1" t="str">
        <f ca="1">IF(OR(procTags!G376="white",procTags!G376="yellow",procTags!G376="grey"),IF('Currently Exported 2'!G376=1, "have", "missing"),IF('Currently Exported 2'!G376=1, "extra", "ignore"))</f>
        <v>extra</v>
      </c>
      <c r="H376" s="1" t="str">
        <f ca="1">IF(OR(procTags!H376="white",procTags!H376="yellow",procTags!H376="grey"),IF('Currently Exported 2'!H376=1, "have", "missing"),IF('Currently Exported 2'!H376=1, "extra", "ignore"))</f>
        <v>extra</v>
      </c>
      <c r="I376" s="1" t="str">
        <f ca="1">IF(OR(procTags!I376="white",procTags!I376="yellow",procTags!I376="grey"),IF('Currently Exported 2'!I376=1, "have", "missing"),IF('Currently Exported 2'!I376=1, "extra", "ignore"))</f>
        <v>extra</v>
      </c>
      <c r="J376" s="1" t="str">
        <f ca="1">IF(OR(procTags!J376="white",procTags!J376="yellow",procTags!J376="grey"),IF('Currently Exported 2'!J376=1, "have", "missing"),IF('Currently Exported 2'!J376=1, "extra", "ignore"))</f>
        <v>extra</v>
      </c>
      <c r="K376" s="1" t="str">
        <f ca="1">IF(OR(procTags!K376="white",procTags!K376="yellow",procTags!K376="grey"),IF('Currently Exported 2'!K376=1, "have", "missing"),IF('Currently Exported 2'!K376=1, "extra", "ignore"))</f>
        <v>extra</v>
      </c>
      <c r="L376" s="1" t="str">
        <f ca="1">IF(OR(procTags!L376="white",procTags!L376="yellow",procTags!L376="grey"),IF('Currently Exported 2'!L376=1, "have", "missing"),IF('Currently Exported 2'!L376=1, "extra", "ignore"))</f>
        <v>extra</v>
      </c>
      <c r="M376" s="1" t="str">
        <f ca="1">IF(OR(procTags!M376="white",procTags!M376="yellow",procTags!M376="grey"),IF('Currently Exported 2'!M376=1, "have", "missing"),IF('Currently Exported 2'!M376=1, "extra", "ignore"))</f>
        <v>extra</v>
      </c>
      <c r="N376" s="1" t="str">
        <f ca="1">IF(OR(procTags!N376="white",procTags!N376="yellow",procTags!N376="grey"),IF('Currently Exported 2'!N376=1, "have", "missing"),IF('Currently Exported 2'!N376=1, "extra", "ignore"))</f>
        <v>extra</v>
      </c>
      <c r="O376" s="1" t="str">
        <f ca="1">IF(OR(procTags!O376="white",procTags!O376="yellow",procTags!O376="grey"),IF('Currently Exported 2'!O376=1, "have", "missing"),IF('Currently Exported 2'!O376=1, "extra", "ignore"))</f>
        <v>extra</v>
      </c>
      <c r="P376" s="1" t="str">
        <f ca="1">IF(OR(procTags!P376="white",procTags!P376="yellow",procTags!P376="grey"),IF('Currently Exported 2'!P376=1, "have", "missing"),IF('Currently Exported 2'!P376=1, "extra", "ignore"))</f>
        <v>ignore</v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>
        <f ca="1">IF(OR(procTags!B377="white",procTags!B377="yellow",procTags!B377="grey"),IF('Currently Exported 2'!B377=1, "have", "missing"),IF('Currently Exported 2'!B377=1, "extra", "ignore"))</f>
        <v>ignore</v>
      </c>
      <c r="C377" s="1" t="str">
        <f ca="1">IF(OR(procTags!C377="white",procTags!C377="yellow",procTags!C377="grey"),IF('Currently Exported 2'!C377=1, "have", "missing"),IF('Currently Exported 2'!C377=1, "extra", "ignore"))</f>
        <v>ignore</v>
      </c>
      <c r="D377" s="1" t="str">
        <f ca="1">IF(OR(procTags!D377="white",procTags!D377="yellow",procTags!D377="grey"),IF('Currently Exported 2'!D377=1, "have", "missing"),IF('Currently Exported 2'!D377=1, "extra", "ignore"))</f>
        <v>extra</v>
      </c>
      <c r="E377" s="1" t="str">
        <f ca="1">IF(OR(procTags!E377="white",procTags!E377="yellow",procTags!E377="grey"),IF('Currently Exported 2'!E377=1, "have", "missing"),IF('Currently Exported 2'!E377=1, "extra", "ignore"))</f>
        <v>extra</v>
      </c>
      <c r="F377" s="1" t="str">
        <f ca="1">IF(OR(procTags!F377="white",procTags!F377="yellow",procTags!F377="grey"),IF('Currently Exported 2'!F377=1, "have", "missing"),IF('Currently Exported 2'!F377=1, "extra", "ignore"))</f>
        <v>extra</v>
      </c>
      <c r="G377" s="1" t="str">
        <f ca="1">IF(OR(procTags!G377="white",procTags!G377="yellow",procTags!G377="grey"),IF('Currently Exported 2'!G377=1, "have", "missing"),IF('Currently Exported 2'!G377=1, "extra", "ignore"))</f>
        <v>extra</v>
      </c>
      <c r="H377" s="1" t="str">
        <f ca="1">IF(OR(procTags!H377="white",procTags!H377="yellow",procTags!H377="grey"),IF('Currently Exported 2'!H377=1, "have", "missing"),IF('Currently Exported 2'!H377=1, "extra", "ignore"))</f>
        <v>extra</v>
      </c>
      <c r="I377" s="1" t="str">
        <f ca="1">IF(OR(procTags!I377="white",procTags!I377="yellow",procTags!I377="grey"),IF('Currently Exported 2'!I377=1, "have", "missing"),IF('Currently Exported 2'!I377=1, "extra", "ignore"))</f>
        <v>extra</v>
      </c>
      <c r="J377" s="1" t="str">
        <f ca="1">IF(OR(procTags!J377="white",procTags!J377="yellow",procTags!J377="grey"),IF('Currently Exported 2'!J377=1, "have", "missing"),IF('Currently Exported 2'!J377=1, "extra", "ignore"))</f>
        <v>extra</v>
      </c>
      <c r="K377" s="1" t="str">
        <f ca="1">IF(OR(procTags!K377="white",procTags!K377="yellow",procTags!K377="grey"),IF('Currently Exported 2'!K377=1, "have", "missing"),IF('Currently Exported 2'!K377=1, "extra", "ignore"))</f>
        <v>extra</v>
      </c>
      <c r="L377" s="1" t="str">
        <f ca="1">IF(OR(procTags!L377="white",procTags!L377="yellow",procTags!L377="grey"),IF('Currently Exported 2'!L377=1, "have", "missing"),IF('Currently Exported 2'!L377=1, "extra", "ignore"))</f>
        <v>extra</v>
      </c>
      <c r="M377" s="1" t="str">
        <f ca="1">IF(OR(procTags!M377="white",procTags!M377="yellow",procTags!M377="grey"),IF('Currently Exported 2'!M377=1, "have", "missing"),IF('Currently Exported 2'!M377=1, "extra", "ignore"))</f>
        <v>extra</v>
      </c>
      <c r="N377" s="1" t="str">
        <f ca="1">IF(OR(procTags!N377="white",procTags!N377="yellow",procTags!N377="grey"),IF('Currently Exported 2'!N377=1, "have", "missing"),IF('Currently Exported 2'!N377=1, "extra", "ignore"))</f>
        <v>extra</v>
      </c>
      <c r="O377" s="1" t="str">
        <f ca="1">IF(OR(procTags!O377="white",procTags!O377="yellow",procTags!O377="grey"),IF('Currently Exported 2'!O377=1, "have", "missing"),IF('Currently Exported 2'!O377=1, "extra", "ignore"))</f>
        <v>extra</v>
      </c>
      <c r="P377" s="1" t="str">
        <f ca="1">IF(OR(procTags!P377="white",procTags!P377="yellow",procTags!P377="grey"),IF('Currently Exported 2'!P377=1, "have", "missing"),IF('Currently Exported 2'!P377=1, "extra", "ignore"))</f>
        <v>ignore</v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>
        <f ca="1">IF(OR(procTags!B378="white",procTags!B378="yellow",procTags!B378="grey"),IF('Currently Exported 2'!B378=1, "have", "missing"),IF('Currently Exported 2'!B378=1, "extra", "ignore"))</f>
        <v>ignore</v>
      </c>
      <c r="C378" s="1" t="str">
        <f ca="1">IF(OR(procTags!C378="white",procTags!C378="yellow",procTags!C378="grey"),IF('Currently Exported 2'!C378=1, "have", "missing"),IF('Currently Exported 2'!C378=1, "extra", "ignore"))</f>
        <v>ignore</v>
      </c>
      <c r="D378" s="1" t="str">
        <f ca="1">IF(OR(procTags!D378="white",procTags!D378="yellow",procTags!D378="grey"),IF('Currently Exported 2'!D378=1, "have", "missing"),IF('Currently Exported 2'!D378=1, "extra", "ignore"))</f>
        <v>ignore</v>
      </c>
      <c r="E378" s="1" t="str">
        <f ca="1">IF(OR(procTags!E378="white",procTags!E378="yellow",procTags!E378="grey"),IF('Currently Exported 2'!E378=1, "have", "missing"),IF('Currently Exported 2'!E378=1, "extra", "ignore"))</f>
        <v>ignore</v>
      </c>
      <c r="F378" s="1" t="str">
        <f ca="1">IF(OR(procTags!F378="white",procTags!F378="yellow",procTags!F378="grey"),IF('Currently Exported 2'!F378=1, "have", "missing"),IF('Currently Exported 2'!F378=1, "extra", "ignore"))</f>
        <v>ignore</v>
      </c>
      <c r="G378" s="1" t="str">
        <f ca="1">IF(OR(procTags!G378="white",procTags!G378="yellow",procTags!G378="grey"),IF('Currently Exported 2'!G378=1, "have", "missing"),IF('Currently Exported 2'!G378=1, "extra", "ignore"))</f>
        <v>ignore</v>
      </c>
      <c r="H378" s="1" t="str">
        <f ca="1">IF(OR(procTags!H378="white",procTags!H378="yellow",procTags!H378="grey"),IF('Currently Exported 2'!H378=1, "have", "missing"),IF('Currently Exported 2'!H378=1, "extra", "ignore"))</f>
        <v>ignore</v>
      </c>
      <c r="I378" s="1" t="str">
        <f ca="1">IF(OR(procTags!I378="white",procTags!I378="yellow",procTags!I378="grey"),IF('Currently Exported 2'!I378=1, "have", "missing"),IF('Currently Exported 2'!I378=1, "extra", "ignore"))</f>
        <v>ignore</v>
      </c>
      <c r="J378" s="1" t="str">
        <f ca="1">IF(OR(procTags!J378="white",procTags!J378="yellow",procTags!J378="grey"),IF('Currently Exported 2'!J378=1, "have", "missing"),IF('Currently Exported 2'!J378=1, "extra", "ignore"))</f>
        <v>ignore</v>
      </c>
      <c r="K378" s="1" t="str">
        <f ca="1">IF(OR(procTags!K378="white",procTags!K378="yellow",procTags!K378="grey"),IF('Currently Exported 2'!K378=1, "have", "missing"),IF('Currently Exported 2'!K378=1, "extra", "ignore"))</f>
        <v>ignore</v>
      </c>
      <c r="L378" s="1" t="str">
        <f ca="1">IF(OR(procTags!L378="white",procTags!L378="yellow",procTags!L378="grey"),IF('Currently Exported 2'!L378=1, "have", "missing"),IF('Currently Exported 2'!L378=1, "extra", "ignore"))</f>
        <v>ignore</v>
      </c>
      <c r="M378" s="1" t="str">
        <f ca="1">IF(OR(procTags!M378="white",procTags!M378="yellow",procTags!M378="grey"),IF('Currently Exported 2'!M378=1, "have", "missing"),IF('Currently Exported 2'!M378=1, "extra", "ignore"))</f>
        <v>ignore</v>
      </c>
      <c r="N378" s="1" t="str">
        <f ca="1">IF(OR(procTags!N378="white",procTags!N378="yellow",procTags!N378="grey"),IF('Currently Exported 2'!N378=1, "have", "missing"),IF('Currently Exported 2'!N378=1, "extra", "ignore"))</f>
        <v>ignore</v>
      </c>
      <c r="O378" s="1" t="str">
        <f ca="1">IF(OR(procTags!O378="white",procTags!O378="yellow",procTags!O378="grey"),IF('Currently Exported 2'!O378=1, "have", "missing"),IF('Currently Exported 2'!O378=1, "extra", "ignore"))</f>
        <v>ignore</v>
      </c>
      <c r="P378" s="1" t="str">
        <f ca="1">IF(OR(procTags!P378="white",procTags!P378="yellow",procTags!P378="grey"),IF('Currently Exported 2'!P378=1, "have", "missing"),IF('Currently Exported 2'!P378=1, "extra", "ignore"))</f>
        <v>ignore</v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>
        <f ca="1">IF(OR(procTags!B379="white",procTags!B379="yellow",procTags!B379="grey"),IF('Currently Exported 2'!B379=1, "have", "missing"),IF('Currently Exported 2'!B379=1, "extra", "ignore"))</f>
        <v>ignore</v>
      </c>
      <c r="C379" s="1" t="str">
        <f ca="1">IF(OR(procTags!C379="white",procTags!C379="yellow",procTags!C379="grey"),IF('Currently Exported 2'!C379=1, "have", "missing"),IF('Currently Exported 2'!C379=1, "extra", "ignore"))</f>
        <v>ignore</v>
      </c>
      <c r="D379" s="1" t="str">
        <f ca="1">IF(OR(procTags!D379="white",procTags!D379="yellow",procTags!D379="grey"),IF('Currently Exported 2'!D379=1, "have", "missing"),IF('Currently Exported 2'!D379=1, "extra", "ignore"))</f>
        <v>extra</v>
      </c>
      <c r="E379" s="1" t="str">
        <f ca="1">IF(OR(procTags!E379="white",procTags!E379="yellow",procTags!E379="grey"),IF('Currently Exported 2'!E379=1, "have", "missing"),IF('Currently Exported 2'!E379=1, "extra", "ignore"))</f>
        <v>extra</v>
      </c>
      <c r="F379" s="1" t="str">
        <f ca="1">IF(OR(procTags!F379="white",procTags!F379="yellow",procTags!F379="grey"),IF('Currently Exported 2'!F379=1, "have", "missing"),IF('Currently Exported 2'!F379=1, "extra", "ignore"))</f>
        <v>extra</v>
      </c>
      <c r="G379" s="1" t="str">
        <f ca="1">IF(OR(procTags!G379="white",procTags!G379="yellow",procTags!G379="grey"),IF('Currently Exported 2'!G379=1, "have", "missing"),IF('Currently Exported 2'!G379=1, "extra", "ignore"))</f>
        <v>extra</v>
      </c>
      <c r="H379" s="1" t="str">
        <f ca="1">IF(OR(procTags!H379="white",procTags!H379="yellow",procTags!H379="grey"),IF('Currently Exported 2'!H379=1, "have", "missing"),IF('Currently Exported 2'!H379=1, "extra", "ignore"))</f>
        <v>extra</v>
      </c>
      <c r="I379" s="1" t="str">
        <f ca="1">IF(OR(procTags!I379="white",procTags!I379="yellow",procTags!I379="grey"),IF('Currently Exported 2'!I379=1, "have", "missing"),IF('Currently Exported 2'!I379=1, "extra", "ignore"))</f>
        <v>extra</v>
      </c>
      <c r="J379" s="1" t="str">
        <f ca="1">IF(OR(procTags!J379="white",procTags!J379="yellow",procTags!J379="grey"),IF('Currently Exported 2'!J379=1, "have", "missing"),IF('Currently Exported 2'!J379=1, "extra", "ignore"))</f>
        <v>extra</v>
      </c>
      <c r="K379" s="1" t="str">
        <f ca="1">IF(OR(procTags!K379="white",procTags!K379="yellow",procTags!K379="grey"),IF('Currently Exported 2'!K379=1, "have", "missing"),IF('Currently Exported 2'!K379=1, "extra", "ignore"))</f>
        <v>extra</v>
      </c>
      <c r="L379" s="1" t="str">
        <f ca="1">IF(OR(procTags!L379="white",procTags!L379="yellow",procTags!L379="grey"),IF('Currently Exported 2'!L379=1, "have", "missing"),IF('Currently Exported 2'!L379=1, "extra", "ignore"))</f>
        <v>extra</v>
      </c>
      <c r="M379" s="1" t="str">
        <f ca="1">IF(OR(procTags!M379="white",procTags!M379="yellow",procTags!M379="grey"),IF('Currently Exported 2'!M379=1, "have", "missing"),IF('Currently Exported 2'!M379=1, "extra", "ignore"))</f>
        <v>extra</v>
      </c>
      <c r="N379" s="1" t="str">
        <f ca="1">IF(OR(procTags!N379="white",procTags!N379="yellow",procTags!N379="grey"),IF('Currently Exported 2'!N379=1, "have", "missing"),IF('Currently Exported 2'!N379=1, "extra", "ignore"))</f>
        <v>extra</v>
      </c>
      <c r="O379" s="1" t="str">
        <f ca="1">IF(OR(procTags!O379="white",procTags!O379="yellow",procTags!O379="grey"),IF('Currently Exported 2'!O379=1, "have", "missing"),IF('Currently Exported 2'!O379=1, "extra", "ignore"))</f>
        <v>extra</v>
      </c>
      <c r="P379" s="1" t="str">
        <f ca="1">IF(OR(procTags!P379="white",procTags!P379="yellow",procTags!P379="grey"),IF('Currently Exported 2'!P379=1, "have", "missing"),IF('Currently Exported 2'!P379=1, "extra", "ignore"))</f>
        <v>ignore</v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>
        <f ca="1">IF(OR(procTags!B380="white",procTags!B380="yellow",procTags!B380="grey"),IF('Currently Exported 2'!B380=1, "have", "missing"),IF('Currently Exported 2'!B380=1, "extra", "ignore"))</f>
        <v>ignore</v>
      </c>
      <c r="C380" s="1" t="str">
        <f ca="1">IF(OR(procTags!C380="white",procTags!C380="yellow",procTags!C380="grey"),IF('Currently Exported 2'!C380=1, "have", "missing"),IF('Currently Exported 2'!C380=1, "extra", "ignore"))</f>
        <v>ignore</v>
      </c>
      <c r="D380" s="1" t="str">
        <f ca="1">IF(OR(procTags!D380="white",procTags!D380="yellow",procTags!D380="grey"),IF('Currently Exported 2'!D380=1, "have", "missing"),IF('Currently Exported 2'!D380=1, "extra", "ignore"))</f>
        <v>extra</v>
      </c>
      <c r="E380" s="1" t="str">
        <f ca="1">IF(OR(procTags!E380="white",procTags!E380="yellow",procTags!E380="grey"),IF('Currently Exported 2'!E380=1, "have", "missing"),IF('Currently Exported 2'!E380=1, "extra", "ignore"))</f>
        <v>extra</v>
      </c>
      <c r="F380" s="1" t="str">
        <f ca="1">IF(OR(procTags!F380="white",procTags!F380="yellow",procTags!F380="grey"),IF('Currently Exported 2'!F380=1, "have", "missing"),IF('Currently Exported 2'!F380=1, "extra", "ignore"))</f>
        <v>extra</v>
      </c>
      <c r="G380" s="1" t="str">
        <f ca="1">IF(OR(procTags!G380="white",procTags!G380="yellow",procTags!G380="grey"),IF('Currently Exported 2'!G380=1, "have", "missing"),IF('Currently Exported 2'!G380=1, "extra", "ignore"))</f>
        <v>extra</v>
      </c>
      <c r="H380" s="1" t="str">
        <f ca="1">IF(OR(procTags!H380="white",procTags!H380="yellow",procTags!H380="grey"),IF('Currently Exported 2'!H380=1, "have", "missing"),IF('Currently Exported 2'!H380=1, "extra", "ignore"))</f>
        <v>extra</v>
      </c>
      <c r="I380" s="1" t="str">
        <f ca="1">IF(OR(procTags!I380="white",procTags!I380="yellow",procTags!I380="grey"),IF('Currently Exported 2'!I380=1, "have", "missing"),IF('Currently Exported 2'!I380=1, "extra", "ignore"))</f>
        <v>extra</v>
      </c>
      <c r="J380" s="1" t="str">
        <f ca="1">IF(OR(procTags!J380="white",procTags!J380="yellow",procTags!J380="grey"),IF('Currently Exported 2'!J380=1, "have", "missing"),IF('Currently Exported 2'!J380=1, "extra", "ignore"))</f>
        <v>extra</v>
      </c>
      <c r="K380" s="1" t="str">
        <f ca="1">IF(OR(procTags!K380="white",procTags!K380="yellow",procTags!K380="grey"),IF('Currently Exported 2'!K380=1, "have", "missing"),IF('Currently Exported 2'!K380=1, "extra", "ignore"))</f>
        <v>extra</v>
      </c>
      <c r="L380" s="1" t="str">
        <f ca="1">IF(OR(procTags!L380="white",procTags!L380="yellow",procTags!L380="grey"),IF('Currently Exported 2'!L380=1, "have", "missing"),IF('Currently Exported 2'!L380=1, "extra", "ignore"))</f>
        <v>extra</v>
      </c>
      <c r="M380" s="1" t="str">
        <f ca="1">IF(OR(procTags!M380="white",procTags!M380="yellow",procTags!M380="grey"),IF('Currently Exported 2'!M380=1, "have", "missing"),IF('Currently Exported 2'!M380=1, "extra", "ignore"))</f>
        <v>extra</v>
      </c>
      <c r="N380" s="1" t="str">
        <f ca="1">IF(OR(procTags!N380="white",procTags!N380="yellow",procTags!N380="grey"),IF('Currently Exported 2'!N380=1, "have", "missing"),IF('Currently Exported 2'!N380=1, "extra", "ignore"))</f>
        <v>extra</v>
      </c>
      <c r="O380" s="1" t="str">
        <f ca="1">IF(OR(procTags!O380="white",procTags!O380="yellow",procTags!O380="grey"),IF('Currently Exported 2'!O380=1, "have", "missing"),IF('Currently Exported 2'!O380=1, "extra", "ignore"))</f>
        <v>extra</v>
      </c>
      <c r="P380" s="1" t="str">
        <f ca="1">IF(OR(procTags!P380="white",procTags!P380="yellow",procTags!P380="grey"),IF('Currently Exported 2'!P380=1, "have", "missing"),IF('Currently Exported 2'!P380=1, "extra", "ignore"))</f>
        <v>ignore</v>
      </c>
    </row>
    <row r="381" spans="1:16" x14ac:dyDescent="0.2">
      <c r="A381" s="1" t="str">
        <f ca="1">IFERROR(__xludf.DUMMYFUNCTION("""COMPUTED_VALUE"""),"tr_CER_end_bp")</f>
        <v>tr_CER_end_bp</v>
      </c>
      <c r="B381" s="1" t="str">
        <f ca="1">IF(OR(procTags!B381="white",procTags!B381="yellow",procTags!B381="grey"),IF('Currently Exported 2'!B381=1, "have", "missing"),IF('Currently Exported 2'!B381=1, "extra", "ignore"))</f>
        <v>ignore</v>
      </c>
      <c r="C381" s="1" t="str">
        <f ca="1">IF(OR(procTags!C381="white",procTags!C381="yellow",procTags!C381="grey"),IF('Currently Exported 2'!C381=1, "have", "missing"),IF('Currently Exported 2'!C381=1, "extra", "ignore"))</f>
        <v>ignore</v>
      </c>
      <c r="D381" s="1" t="str">
        <f ca="1">IF(OR(procTags!D381="white",procTags!D381="yellow",procTags!D381="grey"),IF('Currently Exported 2'!D381=1, "have", "missing"),IF('Currently Exported 2'!D381=1, "extra", "ignore"))</f>
        <v>extra</v>
      </c>
      <c r="E381" s="1" t="str">
        <f ca="1">IF(OR(procTags!E381="white",procTags!E381="yellow",procTags!E381="grey"),IF('Currently Exported 2'!E381=1, "have", "missing"),IF('Currently Exported 2'!E381=1, "extra", "ignore"))</f>
        <v>extra</v>
      </c>
      <c r="F381" s="1" t="str">
        <f ca="1">IF(OR(procTags!F381="white",procTags!F381="yellow",procTags!F381="grey"),IF('Currently Exported 2'!F381=1, "have", "missing"),IF('Currently Exported 2'!F381=1, "extra", "ignore"))</f>
        <v>extra</v>
      </c>
      <c r="G381" s="1" t="str">
        <f ca="1">IF(OR(procTags!G381="white",procTags!G381="yellow",procTags!G381="grey"),IF('Currently Exported 2'!G381=1, "have", "missing"),IF('Currently Exported 2'!G381=1, "extra", "ignore"))</f>
        <v>extra</v>
      </c>
      <c r="H381" s="1" t="str">
        <f ca="1">IF(OR(procTags!H381="white",procTags!H381="yellow",procTags!H381="grey"),IF('Currently Exported 2'!H381=1, "have", "missing"),IF('Currently Exported 2'!H381=1, "extra", "ignore"))</f>
        <v>extra</v>
      </c>
      <c r="I381" s="1" t="str">
        <f ca="1">IF(OR(procTags!I381="white",procTags!I381="yellow",procTags!I381="grey"),IF('Currently Exported 2'!I381=1, "have", "missing"),IF('Currently Exported 2'!I381=1, "extra", "ignore"))</f>
        <v>extra</v>
      </c>
      <c r="J381" s="1" t="str">
        <f ca="1">IF(OR(procTags!J381="white",procTags!J381="yellow",procTags!J381="grey"),IF('Currently Exported 2'!J381=1, "have", "missing"),IF('Currently Exported 2'!J381=1, "extra", "ignore"))</f>
        <v>extra</v>
      </c>
      <c r="K381" s="1" t="str">
        <f ca="1">IF(OR(procTags!K381="white",procTags!K381="yellow",procTags!K381="grey"),IF('Currently Exported 2'!K381=1, "have", "missing"),IF('Currently Exported 2'!K381=1, "extra", "ignore"))</f>
        <v>extra</v>
      </c>
      <c r="L381" s="1" t="str">
        <f ca="1">IF(OR(procTags!L381="white",procTags!L381="yellow",procTags!L381="grey"),IF('Currently Exported 2'!L381=1, "have", "missing"),IF('Currently Exported 2'!L381=1, "extra", "ignore"))</f>
        <v>extra</v>
      </c>
      <c r="M381" s="1" t="str">
        <f ca="1">IF(OR(procTags!M381="white",procTags!M381="yellow",procTags!M381="grey"),IF('Currently Exported 2'!M381=1, "have", "missing"),IF('Currently Exported 2'!M381=1, "extra", "ignore"))</f>
        <v>extra</v>
      </c>
      <c r="N381" s="1" t="str">
        <f ca="1">IF(OR(procTags!N381="white",procTags!N381="yellow",procTags!N381="grey"),IF('Currently Exported 2'!N381=1, "have", "missing"),IF('Currently Exported 2'!N381=1, "extra", "ignore"))</f>
        <v>extra</v>
      </c>
      <c r="O381" s="1" t="str">
        <f ca="1">IF(OR(procTags!O381="white",procTags!O381="yellow",procTags!O381="grey"),IF('Currently Exported 2'!O381=1, "have", "missing"),IF('Currently Exported 2'!O381=1, "extra", "ignore"))</f>
        <v>extra</v>
      </c>
      <c r="P381" s="1" t="str">
        <f ca="1">IF(OR(procTags!P381="white",procTags!P381="yellow",procTags!P381="grey"),IF('Currently Exported 2'!P381=1, "have", "missing"),IF('Currently Exported 2'!P381=1, "extra", "ignore"))</f>
        <v>ignore</v>
      </c>
    </row>
    <row r="382" spans="1:16" x14ac:dyDescent="0.2">
      <c r="A382" s="1" t="str">
        <f ca="1">IFERROR(__xludf.DUMMYFUNCTION("""COMPUTED_VALUE"""),"tr_CER_end_CO2")</f>
        <v>tr_CER_end_CO2</v>
      </c>
      <c r="B382" s="1" t="str">
        <f ca="1">IF(OR(procTags!B382="white",procTags!B382="yellow",procTags!B382="grey"),IF('Currently Exported 2'!B382=1, "have", "missing"),IF('Currently Exported 2'!B382=1, "extra", "ignore"))</f>
        <v>ignore</v>
      </c>
      <c r="C382" s="1" t="str">
        <f ca="1">IF(OR(procTags!C382="white",procTags!C382="yellow",procTags!C382="grey"),IF('Currently Exported 2'!C382=1, "have", "missing"),IF('Currently Exported 2'!C382=1, "extra", "ignore"))</f>
        <v>ignore</v>
      </c>
      <c r="D382" s="1" t="str">
        <f ca="1">IF(OR(procTags!D382="white",procTags!D382="yellow",procTags!D382="grey"),IF('Currently Exported 2'!D382=1, "have", "missing"),IF('Currently Exported 2'!D382=1, "extra", "ignore"))</f>
        <v>extra</v>
      </c>
      <c r="E382" s="1" t="str">
        <f ca="1">IF(OR(procTags!E382="white",procTags!E382="yellow",procTags!E382="grey"),IF('Currently Exported 2'!E382=1, "have", "missing"),IF('Currently Exported 2'!E382=1, "extra", "ignore"))</f>
        <v>extra</v>
      </c>
      <c r="F382" s="1" t="str">
        <f ca="1">IF(OR(procTags!F382="white",procTags!F382="yellow",procTags!F382="grey"),IF('Currently Exported 2'!F382=1, "have", "missing"),IF('Currently Exported 2'!F382=1, "extra", "ignore"))</f>
        <v>extra</v>
      </c>
      <c r="G382" s="1" t="str">
        <f ca="1">IF(OR(procTags!G382="white",procTags!G382="yellow",procTags!G382="grey"),IF('Currently Exported 2'!G382=1, "have", "missing"),IF('Currently Exported 2'!G382=1, "extra", "ignore"))</f>
        <v>extra</v>
      </c>
      <c r="H382" s="1" t="str">
        <f ca="1">IF(OR(procTags!H382="white",procTags!H382="yellow",procTags!H382="grey"),IF('Currently Exported 2'!H382=1, "have", "missing"),IF('Currently Exported 2'!H382=1, "extra", "ignore"))</f>
        <v>extra</v>
      </c>
      <c r="I382" s="1" t="str">
        <f ca="1">IF(OR(procTags!I382="white",procTags!I382="yellow",procTags!I382="grey"),IF('Currently Exported 2'!I382=1, "have", "missing"),IF('Currently Exported 2'!I382=1, "extra", "ignore"))</f>
        <v>extra</v>
      </c>
      <c r="J382" s="1" t="str">
        <f ca="1">IF(OR(procTags!J382="white",procTags!J382="yellow",procTags!J382="grey"),IF('Currently Exported 2'!J382=1, "have", "missing"),IF('Currently Exported 2'!J382=1, "extra", "ignore"))</f>
        <v>extra</v>
      </c>
      <c r="K382" s="1" t="str">
        <f ca="1">IF(OR(procTags!K382="white",procTags!K382="yellow",procTags!K382="grey"),IF('Currently Exported 2'!K382=1, "have", "missing"),IF('Currently Exported 2'!K382=1, "extra", "ignore"))</f>
        <v>extra</v>
      </c>
      <c r="L382" s="1" t="str">
        <f ca="1">IF(OR(procTags!L382="white",procTags!L382="yellow",procTags!L382="grey"),IF('Currently Exported 2'!L382=1, "have", "missing"),IF('Currently Exported 2'!L382=1, "extra", "ignore"))</f>
        <v>extra</v>
      </c>
      <c r="M382" s="1" t="str">
        <f ca="1">IF(OR(procTags!M382="white",procTags!M382="yellow",procTags!M382="grey"),IF('Currently Exported 2'!M382=1, "have", "missing"),IF('Currently Exported 2'!M382=1, "extra", "ignore"))</f>
        <v>extra</v>
      </c>
      <c r="N382" s="1" t="str">
        <f ca="1">IF(OR(procTags!N382="white",procTags!N382="yellow",procTags!N382="grey"),IF('Currently Exported 2'!N382=1, "have", "missing"),IF('Currently Exported 2'!N382=1, "extra", "ignore"))</f>
        <v>extra</v>
      </c>
      <c r="O382" s="1" t="str">
        <f ca="1">IF(OR(procTags!O382="white",procTags!O382="yellow",procTags!O382="grey"),IF('Currently Exported 2'!O382=1, "have", "missing"),IF('Currently Exported 2'!O382=1, "extra", "ignore"))</f>
        <v>extra</v>
      </c>
      <c r="P382" s="1" t="str">
        <f ca="1">IF(OR(procTags!P382="white",procTags!P382="yellow",procTags!P382="grey"),IF('Currently Exported 2'!P382=1, "have", "missing"),IF('Currently Exported 2'!P382=1, "extra", "ignore"))</f>
        <v>ignore</v>
      </c>
    </row>
    <row r="383" spans="1:16" x14ac:dyDescent="0.2">
      <c r="A383" s="1" t="str">
        <f ca="1">IFERROR(__xludf.DUMMYFUNCTION("""COMPUTED_VALUE"""),"tr_CER_end_dp")</f>
        <v>tr_CER_end_dp</v>
      </c>
      <c r="B383" s="1" t="str">
        <f ca="1">IF(OR(procTags!B383="white",procTags!B383="yellow",procTags!B383="grey"),IF('Currently Exported 2'!B383=1, "have", "missing"),IF('Currently Exported 2'!B383=1, "extra", "ignore"))</f>
        <v>ignore</v>
      </c>
      <c r="C383" s="1" t="str">
        <f ca="1">IF(OR(procTags!C383="white",procTags!C383="yellow",procTags!C383="grey"),IF('Currently Exported 2'!C383=1, "have", "missing"),IF('Currently Exported 2'!C383=1, "extra", "ignore"))</f>
        <v>ignore</v>
      </c>
      <c r="D383" s="1" t="str">
        <f ca="1">IF(OR(procTags!D383="white",procTags!D383="yellow",procTags!D383="grey"),IF('Currently Exported 2'!D383=1, "have", "missing"),IF('Currently Exported 2'!D383=1, "extra", "ignore"))</f>
        <v>extra</v>
      </c>
      <c r="E383" s="1" t="str">
        <f ca="1">IF(OR(procTags!E383="white",procTags!E383="yellow",procTags!E383="grey"),IF('Currently Exported 2'!E383=1, "have", "missing"),IF('Currently Exported 2'!E383=1, "extra", "ignore"))</f>
        <v>extra</v>
      </c>
      <c r="F383" s="1" t="str">
        <f ca="1">IF(OR(procTags!F383="white",procTags!F383="yellow",procTags!F383="grey"),IF('Currently Exported 2'!F383=1, "have", "missing"),IF('Currently Exported 2'!F383=1, "extra", "ignore"))</f>
        <v>extra</v>
      </c>
      <c r="G383" s="1" t="str">
        <f ca="1">IF(OR(procTags!G383="white",procTags!G383="yellow",procTags!G383="grey"),IF('Currently Exported 2'!G383=1, "have", "missing"),IF('Currently Exported 2'!G383=1, "extra", "ignore"))</f>
        <v>extra</v>
      </c>
      <c r="H383" s="1" t="str">
        <f ca="1">IF(OR(procTags!H383="white",procTags!H383="yellow",procTags!H383="grey"),IF('Currently Exported 2'!H383=1, "have", "missing"),IF('Currently Exported 2'!H383=1, "extra", "ignore"))</f>
        <v>extra</v>
      </c>
      <c r="I383" s="1" t="str">
        <f ca="1">IF(OR(procTags!I383="white",procTags!I383="yellow",procTags!I383="grey"),IF('Currently Exported 2'!I383=1, "have", "missing"),IF('Currently Exported 2'!I383=1, "extra", "ignore"))</f>
        <v>extra</v>
      </c>
      <c r="J383" s="1" t="str">
        <f ca="1">IF(OR(procTags!J383="white",procTags!J383="yellow",procTags!J383="grey"),IF('Currently Exported 2'!J383=1, "have", "missing"),IF('Currently Exported 2'!J383=1, "extra", "ignore"))</f>
        <v>extra</v>
      </c>
      <c r="K383" s="1" t="str">
        <f ca="1">IF(OR(procTags!K383="white",procTags!K383="yellow",procTags!K383="grey"),IF('Currently Exported 2'!K383=1, "have", "missing"),IF('Currently Exported 2'!K383=1, "extra", "ignore"))</f>
        <v>extra</v>
      </c>
      <c r="L383" s="1" t="str">
        <f ca="1">IF(OR(procTags!L383="white",procTags!L383="yellow",procTags!L383="grey"),IF('Currently Exported 2'!L383=1, "have", "missing"),IF('Currently Exported 2'!L383=1, "extra", "ignore"))</f>
        <v>extra</v>
      </c>
      <c r="M383" s="1" t="str">
        <f ca="1">IF(OR(procTags!M383="white",procTags!M383="yellow",procTags!M383="grey"),IF('Currently Exported 2'!M383=1, "have", "missing"),IF('Currently Exported 2'!M383=1, "extra", "ignore"))</f>
        <v>extra</v>
      </c>
      <c r="N383" s="1" t="str">
        <f ca="1">IF(OR(procTags!N383="white",procTags!N383="yellow",procTags!N383="grey"),IF('Currently Exported 2'!N383=1, "have", "missing"),IF('Currently Exported 2'!N383=1, "extra", "ignore"))</f>
        <v>extra</v>
      </c>
      <c r="O383" s="1" t="str">
        <f ca="1">IF(OR(procTags!O383="white",procTags!O383="yellow",procTags!O383="grey"),IF('Currently Exported 2'!O383=1, "have", "missing"),IF('Currently Exported 2'!O383=1, "extra", "ignore"))</f>
        <v>extra</v>
      </c>
      <c r="P383" s="1" t="str">
        <f ca="1">IF(OR(procTags!P383="white",procTags!P383="yellow",procTags!P383="grey"),IF('Currently Exported 2'!P383=1, "have", "missing"),IF('Currently Exported 2'!P383=1, "extra", "ignore"))</f>
        <v>ignore</v>
      </c>
    </row>
    <row r="384" spans="1:16" x14ac:dyDescent="0.2">
      <c r="A384" s="1" t="str">
        <f ca="1">IFERROR(__xludf.DUMMYFUNCTION("""COMPUTED_VALUE"""),"tr_CER_end_temp")</f>
        <v>tr_CER_end_temp</v>
      </c>
      <c r="B384" s="1" t="str">
        <f ca="1">IF(OR(procTags!B384="white",procTags!B384="yellow",procTags!B384="grey"),IF('Currently Exported 2'!B384=1, "have", "missing"),IF('Currently Exported 2'!B384=1, "extra", "ignore"))</f>
        <v>ignore</v>
      </c>
      <c r="C384" s="1" t="str">
        <f ca="1">IF(OR(procTags!C384="white",procTags!C384="yellow",procTags!C384="grey"),IF('Currently Exported 2'!C384=1, "have", "missing"),IF('Currently Exported 2'!C384=1, "extra", "ignore"))</f>
        <v>ignore</v>
      </c>
      <c r="D384" s="1" t="str">
        <f ca="1">IF(OR(procTags!D384="white",procTags!D384="yellow",procTags!D384="grey"),IF('Currently Exported 2'!D384=1, "have", "missing"),IF('Currently Exported 2'!D384=1, "extra", "ignore"))</f>
        <v>extra</v>
      </c>
      <c r="E384" s="1" t="str">
        <f ca="1">IF(OR(procTags!E384="white",procTags!E384="yellow",procTags!E384="grey"),IF('Currently Exported 2'!E384=1, "have", "missing"),IF('Currently Exported 2'!E384=1, "extra", "ignore"))</f>
        <v>extra</v>
      </c>
      <c r="F384" s="1" t="str">
        <f ca="1">IF(OR(procTags!F384="white",procTags!F384="yellow",procTags!F384="grey"),IF('Currently Exported 2'!F384=1, "have", "missing"),IF('Currently Exported 2'!F384=1, "extra", "ignore"))</f>
        <v>extra</v>
      </c>
      <c r="G384" s="1" t="str">
        <f ca="1">IF(OR(procTags!G384="white",procTags!G384="yellow",procTags!G384="grey"),IF('Currently Exported 2'!G384=1, "have", "missing"),IF('Currently Exported 2'!G384=1, "extra", "ignore"))</f>
        <v>extra</v>
      </c>
      <c r="H384" s="1" t="str">
        <f ca="1">IF(OR(procTags!H384="white",procTags!H384="yellow",procTags!H384="grey"),IF('Currently Exported 2'!H384=1, "have", "missing"),IF('Currently Exported 2'!H384=1, "extra", "ignore"))</f>
        <v>extra</v>
      </c>
      <c r="I384" s="1" t="str">
        <f ca="1">IF(OR(procTags!I384="white",procTags!I384="yellow",procTags!I384="grey"),IF('Currently Exported 2'!I384=1, "have", "missing"),IF('Currently Exported 2'!I384=1, "extra", "ignore"))</f>
        <v>extra</v>
      </c>
      <c r="J384" s="1" t="str">
        <f ca="1">IF(OR(procTags!J384="white",procTags!J384="yellow",procTags!J384="grey"),IF('Currently Exported 2'!J384=1, "have", "missing"),IF('Currently Exported 2'!J384=1, "extra", "ignore"))</f>
        <v>extra</v>
      </c>
      <c r="K384" s="1" t="str">
        <f ca="1">IF(OR(procTags!K384="white",procTags!K384="yellow",procTags!K384="grey"),IF('Currently Exported 2'!K384=1, "have", "missing"),IF('Currently Exported 2'!K384=1, "extra", "ignore"))</f>
        <v>extra</v>
      </c>
      <c r="L384" s="1" t="str">
        <f ca="1">IF(OR(procTags!L384="white",procTags!L384="yellow",procTags!L384="grey"),IF('Currently Exported 2'!L384=1, "have", "missing"),IF('Currently Exported 2'!L384=1, "extra", "ignore"))</f>
        <v>extra</v>
      </c>
      <c r="M384" s="1" t="str">
        <f ca="1">IF(OR(procTags!M384="white",procTags!M384="yellow",procTags!M384="grey"),IF('Currently Exported 2'!M384=1, "have", "missing"),IF('Currently Exported 2'!M384=1, "extra", "ignore"))</f>
        <v>extra</v>
      </c>
      <c r="N384" s="1" t="str">
        <f ca="1">IF(OR(procTags!N384="white",procTags!N384="yellow",procTags!N384="grey"),IF('Currently Exported 2'!N384=1, "have", "missing"),IF('Currently Exported 2'!N384=1, "extra", "ignore"))</f>
        <v>extra</v>
      </c>
      <c r="O384" s="1" t="str">
        <f ca="1">IF(OR(procTags!O384="white",procTags!O384="yellow",procTags!O384="grey"),IF('Currently Exported 2'!O384=1, "have", "missing"),IF('Currently Exported 2'!O384=1, "extra", "ignore"))</f>
        <v>extra</v>
      </c>
      <c r="P384" s="1" t="str">
        <f ca="1">IF(OR(procTags!P384="white",procTags!P384="yellow",procTags!P384="grey"),IF('Currently Exported 2'!P384=1, "have", "missing"),IF('Currently Exported 2'!P384=1, "extra", "ignore"))</f>
        <v>ignore</v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>
        <f ca="1">IF(OR(procTags!B385="white",procTags!B385="yellow",procTags!B385="grey"),IF('Currently Exported 2'!B385=1, "have", "missing"),IF('Currently Exported 2'!B385=1, "extra", "ignore"))</f>
        <v>ignore</v>
      </c>
      <c r="C385" s="1" t="str">
        <f ca="1">IF(OR(procTags!C385="white",procTags!C385="yellow",procTags!C385="grey"),IF('Currently Exported 2'!C385=1, "have", "missing"),IF('Currently Exported 2'!C385=1, "extra", "ignore"))</f>
        <v>ignore</v>
      </c>
      <c r="D385" s="1" t="str">
        <f ca="1">IF(OR(procTags!D385="white",procTags!D385="yellow",procTags!D385="grey"),IF('Currently Exported 2'!D385=1, "have", "missing"),IF('Currently Exported 2'!D385=1, "extra", "ignore"))</f>
        <v>extra</v>
      </c>
      <c r="E385" s="1" t="str">
        <f ca="1">IF(OR(procTags!E385="white",procTags!E385="yellow",procTags!E385="grey"),IF('Currently Exported 2'!E385=1, "have", "missing"),IF('Currently Exported 2'!E385=1, "extra", "ignore"))</f>
        <v>extra</v>
      </c>
      <c r="F385" s="1" t="str">
        <f ca="1">IF(OR(procTags!F385="white",procTags!F385="yellow",procTags!F385="grey"),IF('Currently Exported 2'!F385=1, "have", "missing"),IF('Currently Exported 2'!F385=1, "extra", "ignore"))</f>
        <v>extra</v>
      </c>
      <c r="G385" s="1" t="str">
        <f ca="1">IF(OR(procTags!G385="white",procTags!G385="yellow",procTags!G385="grey"),IF('Currently Exported 2'!G385=1, "have", "missing"),IF('Currently Exported 2'!G385=1, "extra", "ignore"))</f>
        <v>extra</v>
      </c>
      <c r="H385" s="1" t="str">
        <f ca="1">IF(OR(procTags!H385="white",procTags!H385="yellow",procTags!H385="grey"),IF('Currently Exported 2'!H385=1, "have", "missing"),IF('Currently Exported 2'!H385=1, "extra", "ignore"))</f>
        <v>extra</v>
      </c>
      <c r="I385" s="1" t="str">
        <f ca="1">IF(OR(procTags!I385="white",procTags!I385="yellow",procTags!I385="grey"),IF('Currently Exported 2'!I385=1, "have", "missing"),IF('Currently Exported 2'!I385=1, "extra", "ignore"))</f>
        <v>extra</v>
      </c>
      <c r="J385" s="1" t="str">
        <f ca="1">IF(OR(procTags!J385="white",procTags!J385="yellow",procTags!J385="grey"),IF('Currently Exported 2'!J385=1, "have", "missing"),IF('Currently Exported 2'!J385=1, "extra", "ignore"))</f>
        <v>extra</v>
      </c>
      <c r="K385" s="1" t="str">
        <f ca="1">IF(OR(procTags!K385="white",procTags!K385="yellow",procTags!K385="grey"),IF('Currently Exported 2'!K385=1, "have", "missing"),IF('Currently Exported 2'!K385=1, "extra", "ignore"))</f>
        <v>extra</v>
      </c>
      <c r="L385" s="1" t="str">
        <f ca="1">IF(OR(procTags!L385="white",procTags!L385="yellow",procTags!L385="grey"),IF('Currently Exported 2'!L385=1, "have", "missing"),IF('Currently Exported 2'!L385=1, "extra", "ignore"))</f>
        <v>extra</v>
      </c>
      <c r="M385" s="1" t="str">
        <f ca="1">IF(OR(procTags!M385="white",procTags!M385="yellow",procTags!M385="grey"),IF('Currently Exported 2'!M385=1, "have", "missing"),IF('Currently Exported 2'!M385=1, "extra", "ignore"))</f>
        <v>extra</v>
      </c>
      <c r="N385" s="1" t="str">
        <f ca="1">IF(OR(procTags!N385="white",procTags!N385="yellow",procTags!N385="grey"),IF('Currently Exported 2'!N385=1, "have", "missing"),IF('Currently Exported 2'!N385=1, "extra", "ignore"))</f>
        <v>extra</v>
      </c>
      <c r="O385" s="1" t="str">
        <f ca="1">IF(OR(procTags!O385="white",procTags!O385="yellow",procTags!O385="grey"),IF('Currently Exported 2'!O385=1, "have", "missing"),IF('Currently Exported 2'!O385=1, "extra", "ignore"))</f>
        <v>extra</v>
      </c>
      <c r="P385" s="1" t="str">
        <f ca="1">IF(OR(procTags!P385="white",procTags!P385="yellow",procTags!P385="grey"),IF('Currently Exported 2'!P385=1, "have", "missing"),IF('Currently Exported 2'!P385=1, "extra", "ignore"))</f>
        <v>ignore</v>
      </c>
    </row>
    <row r="386" spans="1:16" x14ac:dyDescent="0.2">
      <c r="A386" s="1" t="str">
        <f ca="1">IFERROR(__xludf.DUMMYFUNCTION("""COMPUTED_VALUE"""),"tr_CER_start_CO2")</f>
        <v>tr_CER_start_CO2</v>
      </c>
      <c r="B386" s="1" t="str">
        <f ca="1">IF(OR(procTags!B386="white",procTags!B386="yellow",procTags!B386="grey"),IF('Currently Exported 2'!B386=1, "have", "missing"),IF('Currently Exported 2'!B386=1, "extra", "ignore"))</f>
        <v>ignore</v>
      </c>
      <c r="C386" s="1" t="str">
        <f ca="1">IF(OR(procTags!C386="white",procTags!C386="yellow",procTags!C386="grey"),IF('Currently Exported 2'!C386=1, "have", "missing"),IF('Currently Exported 2'!C386=1, "extra", "ignore"))</f>
        <v>ignore</v>
      </c>
      <c r="D386" s="1" t="str">
        <f ca="1">IF(OR(procTags!D386="white",procTags!D386="yellow",procTags!D386="grey"),IF('Currently Exported 2'!D386=1, "have", "missing"),IF('Currently Exported 2'!D386=1, "extra", "ignore"))</f>
        <v>extra</v>
      </c>
      <c r="E386" s="1" t="str">
        <f ca="1">IF(OR(procTags!E386="white",procTags!E386="yellow",procTags!E386="grey"),IF('Currently Exported 2'!E386=1, "have", "missing"),IF('Currently Exported 2'!E386=1, "extra", "ignore"))</f>
        <v>extra</v>
      </c>
      <c r="F386" s="1" t="str">
        <f ca="1">IF(OR(procTags!F386="white",procTags!F386="yellow",procTags!F386="grey"),IF('Currently Exported 2'!F386=1, "have", "missing"),IF('Currently Exported 2'!F386=1, "extra", "ignore"))</f>
        <v>extra</v>
      </c>
      <c r="G386" s="1" t="str">
        <f ca="1">IF(OR(procTags!G386="white",procTags!G386="yellow",procTags!G386="grey"),IF('Currently Exported 2'!G386=1, "have", "missing"),IF('Currently Exported 2'!G386=1, "extra", "ignore"))</f>
        <v>extra</v>
      </c>
      <c r="H386" s="1" t="str">
        <f ca="1">IF(OR(procTags!H386="white",procTags!H386="yellow",procTags!H386="grey"),IF('Currently Exported 2'!H386=1, "have", "missing"),IF('Currently Exported 2'!H386=1, "extra", "ignore"))</f>
        <v>extra</v>
      </c>
      <c r="I386" s="1" t="str">
        <f ca="1">IF(OR(procTags!I386="white",procTags!I386="yellow",procTags!I386="grey"),IF('Currently Exported 2'!I386=1, "have", "missing"),IF('Currently Exported 2'!I386=1, "extra", "ignore"))</f>
        <v>extra</v>
      </c>
      <c r="J386" s="1" t="str">
        <f ca="1">IF(OR(procTags!J386="white",procTags!J386="yellow",procTags!J386="grey"),IF('Currently Exported 2'!J386=1, "have", "missing"),IF('Currently Exported 2'!J386=1, "extra", "ignore"))</f>
        <v>extra</v>
      </c>
      <c r="K386" s="1" t="str">
        <f ca="1">IF(OR(procTags!K386="white",procTags!K386="yellow",procTags!K386="grey"),IF('Currently Exported 2'!K386=1, "have", "missing"),IF('Currently Exported 2'!K386=1, "extra", "ignore"))</f>
        <v>extra</v>
      </c>
      <c r="L386" s="1" t="str">
        <f ca="1">IF(OR(procTags!L386="white",procTags!L386="yellow",procTags!L386="grey"),IF('Currently Exported 2'!L386=1, "have", "missing"),IF('Currently Exported 2'!L386=1, "extra", "ignore"))</f>
        <v>extra</v>
      </c>
      <c r="M386" s="1" t="str">
        <f ca="1">IF(OR(procTags!M386="white",procTags!M386="yellow",procTags!M386="grey"),IF('Currently Exported 2'!M386=1, "have", "missing"),IF('Currently Exported 2'!M386=1, "extra", "ignore"))</f>
        <v>extra</v>
      </c>
      <c r="N386" s="1" t="str">
        <f ca="1">IF(OR(procTags!N386="white",procTags!N386="yellow",procTags!N386="grey"),IF('Currently Exported 2'!N386=1, "have", "missing"),IF('Currently Exported 2'!N386=1, "extra", "ignore"))</f>
        <v>extra</v>
      </c>
      <c r="O386" s="1" t="str">
        <f ca="1">IF(OR(procTags!O386="white",procTags!O386="yellow",procTags!O386="grey"),IF('Currently Exported 2'!O386=1, "have", "missing"),IF('Currently Exported 2'!O386=1, "extra", "ignore"))</f>
        <v>extra</v>
      </c>
      <c r="P386" s="1" t="str">
        <f ca="1">IF(OR(procTags!P386="white",procTags!P386="yellow",procTags!P386="grey"),IF('Currently Exported 2'!P386=1, "have", "missing"),IF('Currently Exported 2'!P386=1, "extra", "ignore"))</f>
        <v>ignore</v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>
        <f ca="1">IF(OR(procTags!B387="white",procTags!B387="yellow",procTags!B387="grey"),IF('Currently Exported 2'!B387=1, "have", "missing"),IF('Currently Exported 2'!B387=1, "extra", "ignore"))</f>
        <v>ignore</v>
      </c>
      <c r="C387" s="1" t="str">
        <f ca="1">IF(OR(procTags!C387="white",procTags!C387="yellow",procTags!C387="grey"),IF('Currently Exported 2'!C387=1, "have", "missing"),IF('Currently Exported 2'!C387=1, "extra", "ignore"))</f>
        <v>ignore</v>
      </c>
      <c r="D387" s="1" t="str">
        <f ca="1">IF(OR(procTags!D387="white",procTags!D387="yellow",procTags!D387="grey"),IF('Currently Exported 2'!D387=1, "have", "missing"),IF('Currently Exported 2'!D387=1, "extra", "ignore"))</f>
        <v>ignore</v>
      </c>
      <c r="E387" s="1" t="str">
        <f ca="1">IF(OR(procTags!E387="white",procTags!E387="yellow",procTags!E387="grey"),IF('Currently Exported 2'!E387=1, "have", "missing"),IF('Currently Exported 2'!E387=1, "extra", "ignore"))</f>
        <v>ignore</v>
      </c>
      <c r="F387" s="1" t="str">
        <f ca="1">IF(OR(procTags!F387="white",procTags!F387="yellow",procTags!F387="grey"),IF('Currently Exported 2'!F387=1, "have", "missing"),IF('Currently Exported 2'!F387=1, "extra", "ignore"))</f>
        <v>ignore</v>
      </c>
      <c r="G387" s="1" t="str">
        <f ca="1">IF(OR(procTags!G387="white",procTags!G387="yellow",procTags!G387="grey"),IF('Currently Exported 2'!G387=1, "have", "missing"),IF('Currently Exported 2'!G387=1, "extra", "ignore"))</f>
        <v>ignore</v>
      </c>
      <c r="H387" s="1" t="str">
        <f ca="1">IF(OR(procTags!H387="white",procTags!H387="yellow",procTags!H387="grey"),IF('Currently Exported 2'!H387=1, "have", "missing"),IF('Currently Exported 2'!H387=1, "extra", "ignore"))</f>
        <v>ignore</v>
      </c>
      <c r="I387" s="1" t="str">
        <f ca="1">IF(OR(procTags!I387="white",procTags!I387="yellow",procTags!I387="grey"),IF('Currently Exported 2'!I387=1, "have", "missing"),IF('Currently Exported 2'!I387=1, "extra", "ignore"))</f>
        <v>ignore</v>
      </c>
      <c r="J387" s="1" t="str">
        <f ca="1">IF(OR(procTags!J387="white",procTags!J387="yellow",procTags!J387="grey"),IF('Currently Exported 2'!J387=1, "have", "missing"),IF('Currently Exported 2'!J387=1, "extra", "ignore"))</f>
        <v>ignore</v>
      </c>
      <c r="K387" s="1" t="str">
        <f ca="1">IF(OR(procTags!K387="white",procTags!K387="yellow",procTags!K387="grey"),IF('Currently Exported 2'!K387=1, "have", "missing"),IF('Currently Exported 2'!K387=1, "extra", "ignore"))</f>
        <v>ignore</v>
      </c>
      <c r="L387" s="1" t="str">
        <f ca="1">IF(OR(procTags!L387="white",procTags!L387="yellow",procTags!L387="grey"),IF('Currently Exported 2'!L387=1, "have", "missing"),IF('Currently Exported 2'!L387=1, "extra", "ignore"))</f>
        <v>ignore</v>
      </c>
      <c r="M387" s="1" t="str">
        <f ca="1">IF(OR(procTags!M387="white",procTags!M387="yellow",procTags!M387="grey"),IF('Currently Exported 2'!M387=1, "have", "missing"),IF('Currently Exported 2'!M387=1, "extra", "ignore"))</f>
        <v>ignore</v>
      </c>
      <c r="N387" s="1" t="str">
        <f ca="1">IF(OR(procTags!N387="white",procTags!N387="yellow",procTags!N387="grey"),IF('Currently Exported 2'!N387=1, "have", "missing"),IF('Currently Exported 2'!N387=1, "extra", "ignore"))</f>
        <v>ignore</v>
      </c>
      <c r="O387" s="1" t="str">
        <f ca="1">IF(OR(procTags!O387="white",procTags!O387="yellow",procTags!O387="grey"),IF('Currently Exported 2'!O387=1, "have", "missing"),IF('Currently Exported 2'!O387=1, "extra", "ignore"))</f>
        <v>ignore</v>
      </c>
      <c r="P387" s="1" t="str">
        <f ca="1">IF(OR(procTags!P387="white",procTags!P387="yellow",procTags!P387="grey"),IF('Currently Exported 2'!P387=1, "have", "missing"),IF('Currently Exported 2'!P387=1, "extra", "ignore"))</f>
        <v>ignore</v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>
        <f ca="1">IF(OR(procTags!B388="white",procTags!B388="yellow",procTags!B388="grey"),IF('Currently Exported 2'!B388=1, "have", "missing"),IF('Currently Exported 2'!B388=1, "extra", "ignore"))</f>
        <v>ignore</v>
      </c>
      <c r="C388" s="1" t="str">
        <f ca="1">IF(OR(procTags!C388="white",procTags!C388="yellow",procTags!C388="grey"),IF('Currently Exported 2'!C388=1, "have", "missing"),IF('Currently Exported 2'!C388=1, "extra", "ignore"))</f>
        <v>ignore</v>
      </c>
      <c r="D388" s="1" t="str">
        <f ca="1">IF(OR(procTags!D388="white",procTags!D388="yellow",procTags!D388="grey"),IF('Currently Exported 2'!D388=1, "have", "missing"),IF('Currently Exported 2'!D388=1, "extra", "ignore"))</f>
        <v>ignore</v>
      </c>
      <c r="E388" s="1" t="str">
        <f ca="1">IF(OR(procTags!E388="white",procTags!E388="yellow",procTags!E388="grey"),IF('Currently Exported 2'!E388=1, "have", "missing"),IF('Currently Exported 2'!E388=1, "extra", "ignore"))</f>
        <v>ignore</v>
      </c>
      <c r="F388" s="1" t="str">
        <f ca="1">IF(OR(procTags!F388="white",procTags!F388="yellow",procTags!F388="grey"),IF('Currently Exported 2'!F388=1, "have", "missing"),IF('Currently Exported 2'!F388=1, "extra", "ignore"))</f>
        <v>ignore</v>
      </c>
      <c r="G388" s="1" t="str">
        <f ca="1">IF(OR(procTags!G388="white",procTags!G388="yellow",procTags!G388="grey"),IF('Currently Exported 2'!G388=1, "have", "missing"),IF('Currently Exported 2'!G388=1, "extra", "ignore"))</f>
        <v>ignore</v>
      </c>
      <c r="H388" s="1" t="str">
        <f ca="1">IF(OR(procTags!H388="white",procTags!H388="yellow",procTags!H388="grey"),IF('Currently Exported 2'!H388=1, "have", "missing"),IF('Currently Exported 2'!H388=1, "extra", "ignore"))</f>
        <v>ignore</v>
      </c>
      <c r="I388" s="1" t="str">
        <f ca="1">IF(OR(procTags!I388="white",procTags!I388="yellow",procTags!I388="grey"),IF('Currently Exported 2'!I388=1, "have", "missing"),IF('Currently Exported 2'!I388=1, "extra", "ignore"))</f>
        <v>ignore</v>
      </c>
      <c r="J388" s="1" t="str">
        <f ca="1">IF(OR(procTags!J388="white",procTags!J388="yellow",procTags!J388="grey"),IF('Currently Exported 2'!J388=1, "have", "missing"),IF('Currently Exported 2'!J388=1, "extra", "ignore"))</f>
        <v>ignore</v>
      </c>
      <c r="K388" s="1" t="str">
        <f ca="1">IF(OR(procTags!K388="white",procTags!K388="yellow",procTags!K388="grey"),IF('Currently Exported 2'!K388=1, "have", "missing"),IF('Currently Exported 2'!K388=1, "extra", "ignore"))</f>
        <v>ignore</v>
      </c>
      <c r="L388" s="1" t="str">
        <f ca="1">IF(OR(procTags!L388="white",procTags!L388="yellow",procTags!L388="grey"),IF('Currently Exported 2'!L388=1, "have", "missing"),IF('Currently Exported 2'!L388=1, "extra", "ignore"))</f>
        <v>ignore</v>
      </c>
      <c r="M388" s="1" t="str">
        <f ca="1">IF(OR(procTags!M388="white",procTags!M388="yellow",procTags!M388="grey"),IF('Currently Exported 2'!M388=1, "have", "missing"),IF('Currently Exported 2'!M388=1, "extra", "ignore"))</f>
        <v>ignore</v>
      </c>
      <c r="N388" s="1" t="str">
        <f ca="1">IF(OR(procTags!N388="white",procTags!N388="yellow",procTags!N388="grey"),IF('Currently Exported 2'!N388=1, "have", "missing"),IF('Currently Exported 2'!N388=1, "extra", "ignore"))</f>
        <v>ignore</v>
      </c>
      <c r="O388" s="1" t="str">
        <f ca="1">IF(OR(procTags!O388="white",procTags!O388="yellow",procTags!O388="grey"),IF('Currently Exported 2'!O388=1, "have", "missing"),IF('Currently Exported 2'!O388=1, "extra", "ignore"))</f>
        <v>ignore</v>
      </c>
      <c r="P388" s="1" t="str">
        <f ca="1">IF(OR(procTags!P388="white",procTags!P388="yellow",procTags!P388="grey"),IF('Currently Exported 2'!P388=1, "have", "missing"),IF('Currently Exported 2'!P388=1, "extra", "ignore"))</f>
        <v>ignore</v>
      </c>
    </row>
    <row r="389" spans="1:16" x14ac:dyDescent="0.2">
      <c r="A389" s="1" t="str">
        <f ca="1">IFERROR(__xludf.DUMMYFUNCTION("""COMPUTED_VALUE"""),"tr_CO2_draw_down")</f>
        <v>tr_CO2_draw_down</v>
      </c>
      <c r="B389" s="1" t="str">
        <f ca="1">IF(OR(procTags!B389="white",procTags!B389="yellow",procTags!B389="grey"),IF('Currently Exported 2'!B389=1, "have", "missing"),IF('Currently Exported 2'!B389=1, "extra", "ignore"))</f>
        <v>ignore</v>
      </c>
      <c r="C389" s="1" t="str">
        <f ca="1">IF(OR(procTags!C389="white",procTags!C389="yellow",procTags!C389="grey"),IF('Currently Exported 2'!C389=1, "have", "missing"),IF('Currently Exported 2'!C389=1, "extra", "ignore"))</f>
        <v>ignore</v>
      </c>
      <c r="D389" s="1" t="str">
        <f ca="1">IF(OR(procTags!D389="white",procTags!D389="yellow",procTags!D389="grey"),IF('Currently Exported 2'!D389=1, "have", "missing"),IF('Currently Exported 2'!D389=1, "extra", "ignore"))</f>
        <v>extra</v>
      </c>
      <c r="E389" s="1" t="str">
        <f ca="1">IF(OR(procTags!E389="white",procTags!E389="yellow",procTags!E389="grey"),IF('Currently Exported 2'!E389=1, "have", "missing"),IF('Currently Exported 2'!E389=1, "extra", "ignore"))</f>
        <v>extra</v>
      </c>
      <c r="F389" s="1" t="str">
        <f ca="1">IF(OR(procTags!F389="white",procTags!F389="yellow",procTags!F389="grey"),IF('Currently Exported 2'!F389=1, "have", "missing"),IF('Currently Exported 2'!F389=1, "extra", "ignore"))</f>
        <v>extra</v>
      </c>
      <c r="G389" s="1" t="str">
        <f ca="1">IF(OR(procTags!G389="white",procTags!G389="yellow",procTags!G389="grey"),IF('Currently Exported 2'!G389=1, "have", "missing"),IF('Currently Exported 2'!G389=1, "extra", "ignore"))</f>
        <v>extra</v>
      </c>
      <c r="H389" s="1" t="str">
        <f ca="1">IF(OR(procTags!H389="white",procTags!H389="yellow",procTags!H389="grey"),IF('Currently Exported 2'!H389=1, "have", "missing"),IF('Currently Exported 2'!H389=1, "extra", "ignore"))</f>
        <v>extra</v>
      </c>
      <c r="I389" s="1" t="str">
        <f ca="1">IF(OR(procTags!I389="white",procTags!I389="yellow",procTags!I389="grey"),IF('Currently Exported 2'!I389=1, "have", "missing"),IF('Currently Exported 2'!I389=1, "extra", "ignore"))</f>
        <v>extra</v>
      </c>
      <c r="J389" s="1" t="str">
        <f ca="1">IF(OR(procTags!J389="white",procTags!J389="yellow",procTags!J389="grey"),IF('Currently Exported 2'!J389=1, "have", "missing"),IF('Currently Exported 2'!J389=1, "extra", "ignore"))</f>
        <v>extra</v>
      </c>
      <c r="K389" s="1" t="str">
        <f ca="1">IF(OR(procTags!K389="white",procTags!K389="yellow",procTags!K389="grey"),IF('Currently Exported 2'!K389=1, "have", "missing"),IF('Currently Exported 2'!K389=1, "extra", "ignore"))</f>
        <v>extra</v>
      </c>
      <c r="L389" s="1" t="str">
        <f ca="1">IF(OR(procTags!L389="white",procTags!L389="yellow",procTags!L389="grey"),IF('Currently Exported 2'!L389=1, "have", "missing"),IF('Currently Exported 2'!L389=1, "extra", "ignore"))</f>
        <v>extra</v>
      </c>
      <c r="M389" s="1" t="str">
        <f ca="1">IF(OR(procTags!M389="white",procTags!M389="yellow",procTags!M389="grey"),IF('Currently Exported 2'!M389=1, "have", "missing"),IF('Currently Exported 2'!M389=1, "extra", "ignore"))</f>
        <v>extra</v>
      </c>
      <c r="N389" s="1" t="str">
        <f ca="1">IF(OR(procTags!N389="white",procTags!N389="yellow",procTags!N389="grey"),IF('Currently Exported 2'!N389=1, "have", "missing"),IF('Currently Exported 2'!N389=1, "extra", "ignore"))</f>
        <v>extra</v>
      </c>
      <c r="O389" s="1" t="str">
        <f ca="1">IF(OR(procTags!O389="white",procTags!O389="yellow",procTags!O389="grey"),IF('Currently Exported 2'!O389=1, "have", "missing"),IF('Currently Exported 2'!O389=1, "extra", "ignore"))</f>
        <v>extra</v>
      </c>
      <c r="P389" s="1" t="str">
        <f ca="1">IF(OR(procTags!P389="white",procTags!P389="yellow",procTags!P389="grey"),IF('Currently Exported 2'!P389=1, "have", "missing"),IF('Currently Exported 2'!P389=1, "extra", "ignore"))</f>
        <v>ignore</v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>
        <f ca="1">IF(OR(procTags!B390="white",procTags!B390="yellow",procTags!B390="grey"),IF('Currently Exported 2'!B390=1, "have", "missing"),IF('Currently Exported 2'!B390=1, "extra", "ignore"))</f>
        <v>ignore</v>
      </c>
      <c r="C390" s="1" t="str">
        <f ca="1">IF(OR(procTags!C390="white",procTags!C390="yellow",procTags!C390="grey"),IF('Currently Exported 2'!C390=1, "have", "missing"),IF('Currently Exported 2'!C390=1, "extra", "ignore"))</f>
        <v>ignore</v>
      </c>
      <c r="D390" s="1" t="str">
        <f ca="1">IF(OR(procTags!D390="white",procTags!D390="yellow",procTags!D390="grey"),IF('Currently Exported 2'!D390=1, "have", "missing"),IF('Currently Exported 2'!D390=1, "extra", "ignore"))</f>
        <v>extra</v>
      </c>
      <c r="E390" s="1" t="str">
        <f ca="1">IF(OR(procTags!E390="white",procTags!E390="yellow",procTags!E390="grey"),IF('Currently Exported 2'!E390=1, "have", "missing"),IF('Currently Exported 2'!E390=1, "extra", "ignore"))</f>
        <v>extra</v>
      </c>
      <c r="F390" s="1" t="str">
        <f ca="1">IF(OR(procTags!F390="white",procTags!F390="yellow",procTags!F390="grey"),IF('Currently Exported 2'!F390=1, "have", "missing"),IF('Currently Exported 2'!F390=1, "extra", "ignore"))</f>
        <v>extra</v>
      </c>
      <c r="G390" s="1" t="str">
        <f ca="1">IF(OR(procTags!G390="white",procTags!G390="yellow",procTags!G390="grey"),IF('Currently Exported 2'!G390=1, "have", "missing"),IF('Currently Exported 2'!G390=1, "extra", "ignore"))</f>
        <v>extra</v>
      </c>
      <c r="H390" s="1" t="str">
        <f ca="1">IF(OR(procTags!H390="white",procTags!H390="yellow",procTags!H390="grey"),IF('Currently Exported 2'!H390=1, "have", "missing"),IF('Currently Exported 2'!H390=1, "extra", "ignore"))</f>
        <v>extra</v>
      </c>
      <c r="I390" s="1" t="str">
        <f ca="1">IF(OR(procTags!I390="white",procTags!I390="yellow",procTags!I390="grey"),IF('Currently Exported 2'!I390=1, "have", "missing"),IF('Currently Exported 2'!I390=1, "extra", "ignore"))</f>
        <v>extra</v>
      </c>
      <c r="J390" s="1" t="str">
        <f ca="1">IF(OR(procTags!J390="white",procTags!J390="yellow",procTags!J390="grey"),IF('Currently Exported 2'!J390=1, "have", "missing"),IF('Currently Exported 2'!J390=1, "extra", "ignore"))</f>
        <v>extra</v>
      </c>
      <c r="K390" s="1" t="str">
        <f ca="1">IF(OR(procTags!K390="white",procTags!K390="yellow",procTags!K390="grey"),IF('Currently Exported 2'!K390=1, "have", "missing"),IF('Currently Exported 2'!K390=1, "extra", "ignore"))</f>
        <v>extra</v>
      </c>
      <c r="L390" s="1" t="str">
        <f ca="1">IF(OR(procTags!L390="white",procTags!L390="yellow",procTags!L390="grey"),IF('Currently Exported 2'!L390=1, "have", "missing"),IF('Currently Exported 2'!L390=1, "extra", "ignore"))</f>
        <v>extra</v>
      </c>
      <c r="M390" s="1" t="str">
        <f ca="1">IF(OR(procTags!M390="white",procTags!M390="yellow",procTags!M390="grey"),IF('Currently Exported 2'!M390=1, "have", "missing"),IF('Currently Exported 2'!M390=1, "extra", "ignore"))</f>
        <v>extra</v>
      </c>
      <c r="N390" s="1" t="str">
        <f ca="1">IF(OR(procTags!N390="white",procTags!N390="yellow",procTags!N390="grey"),IF('Currently Exported 2'!N390=1, "have", "missing"),IF('Currently Exported 2'!N390=1, "extra", "ignore"))</f>
        <v>extra</v>
      </c>
      <c r="O390" s="1" t="str">
        <f ca="1">IF(OR(procTags!O390="white",procTags!O390="yellow",procTags!O390="grey"),IF('Currently Exported 2'!O390=1, "have", "missing"),IF('Currently Exported 2'!O390=1, "extra", "ignore"))</f>
        <v>extra</v>
      </c>
      <c r="P390" s="1" t="str">
        <f ca="1">IF(OR(procTags!P390="white",procTags!P390="yellow",procTags!P390="grey"),IF('Currently Exported 2'!P390=1, "have", "missing"),IF('Currently Exported 2'!P390=1, "extra", "ignore"))</f>
        <v>ignore</v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>
        <f ca="1">IF(OR(procTags!B391="white",procTags!B391="yellow",procTags!B391="grey"),IF('Currently Exported 2'!B391=1, "have", "missing"),IF('Currently Exported 2'!B391=1, "extra", "ignore"))</f>
        <v>ignore</v>
      </c>
      <c r="C391" s="1" t="str">
        <f ca="1">IF(OR(procTags!C391="white",procTags!C391="yellow",procTags!C391="grey"),IF('Currently Exported 2'!C391=1, "have", "missing"),IF('Currently Exported 2'!C391=1, "extra", "ignore"))</f>
        <v>ignore</v>
      </c>
      <c r="D391" s="1" t="str">
        <f ca="1">IF(OR(procTags!D391="white",procTags!D391="yellow",procTags!D391="grey"),IF('Currently Exported 2'!D391=1, "have", "missing"),IF('Currently Exported 2'!D391=1, "extra", "ignore"))</f>
        <v>extra</v>
      </c>
      <c r="E391" s="1" t="str">
        <f ca="1">IF(OR(procTags!E391="white",procTags!E391="yellow",procTags!E391="grey"),IF('Currently Exported 2'!E391=1, "have", "missing"),IF('Currently Exported 2'!E391=1, "extra", "ignore"))</f>
        <v>extra</v>
      </c>
      <c r="F391" s="1" t="str">
        <f ca="1">IF(OR(procTags!F391="white",procTags!F391="yellow",procTags!F391="grey"),IF('Currently Exported 2'!F391=1, "have", "missing"),IF('Currently Exported 2'!F391=1, "extra", "ignore"))</f>
        <v>extra</v>
      </c>
      <c r="G391" s="1" t="str">
        <f ca="1">IF(OR(procTags!G391="white",procTags!G391="yellow",procTags!G391="grey"),IF('Currently Exported 2'!G391=1, "have", "missing"),IF('Currently Exported 2'!G391=1, "extra", "ignore"))</f>
        <v>extra</v>
      </c>
      <c r="H391" s="1" t="str">
        <f ca="1">IF(OR(procTags!H391="white",procTags!H391="yellow",procTags!H391="grey"),IF('Currently Exported 2'!H391=1, "have", "missing"),IF('Currently Exported 2'!H391=1, "extra", "ignore"))</f>
        <v>extra</v>
      </c>
      <c r="I391" s="1" t="str">
        <f ca="1">IF(OR(procTags!I391="white",procTags!I391="yellow",procTags!I391="grey"),IF('Currently Exported 2'!I391=1, "have", "missing"),IF('Currently Exported 2'!I391=1, "extra", "ignore"))</f>
        <v>extra</v>
      </c>
      <c r="J391" s="1" t="str">
        <f ca="1">IF(OR(procTags!J391="white",procTags!J391="yellow",procTags!J391="grey"),IF('Currently Exported 2'!J391=1, "have", "missing"),IF('Currently Exported 2'!J391=1, "extra", "ignore"))</f>
        <v>extra</v>
      </c>
      <c r="K391" s="1" t="str">
        <f ca="1">IF(OR(procTags!K391="white",procTags!K391="yellow",procTags!K391="grey"),IF('Currently Exported 2'!K391=1, "have", "missing"),IF('Currently Exported 2'!K391=1, "extra", "ignore"))</f>
        <v>extra</v>
      </c>
      <c r="L391" s="1" t="str">
        <f ca="1">IF(OR(procTags!L391="white",procTags!L391="yellow",procTags!L391="grey"),IF('Currently Exported 2'!L391=1, "have", "missing"),IF('Currently Exported 2'!L391=1, "extra", "ignore"))</f>
        <v>extra</v>
      </c>
      <c r="M391" s="1" t="str">
        <f ca="1">IF(OR(procTags!M391="white",procTags!M391="yellow",procTags!M391="grey"),IF('Currently Exported 2'!M391=1, "have", "missing"),IF('Currently Exported 2'!M391=1, "extra", "ignore"))</f>
        <v>extra</v>
      </c>
      <c r="N391" s="1" t="str">
        <f ca="1">IF(OR(procTags!N391="white",procTags!N391="yellow",procTags!N391="grey"),IF('Currently Exported 2'!N391=1, "have", "missing"),IF('Currently Exported 2'!N391=1, "extra", "ignore"))</f>
        <v>extra</v>
      </c>
      <c r="O391" s="1" t="str">
        <f ca="1">IF(OR(procTags!O391="white",procTags!O391="yellow",procTags!O391="grey"),IF('Currently Exported 2'!O391=1, "have", "missing"),IF('Currently Exported 2'!O391=1, "extra", "ignore"))</f>
        <v>extra</v>
      </c>
      <c r="P391" s="1" t="str">
        <f ca="1">IF(OR(procTags!P391="white",procTags!P391="yellow",procTags!P391="grey"),IF('Currently Exported 2'!P391=1, "have", "missing"),IF('Currently Exported 2'!P391=1, "extra", "ignore"))</f>
        <v>ignore</v>
      </c>
    </row>
    <row r="392" spans="1:16" x14ac:dyDescent="0.2">
      <c r="A392" s="1" t="str">
        <f ca="1">IFERROR(__xludf.DUMMYFUNCTION("""COMPUTED_VALUE"""),"tr_co2_sp_umol")</f>
        <v>tr_co2_sp_umol</v>
      </c>
      <c r="B392" s="1" t="str">
        <f ca="1">IF(OR(procTags!B392="white",procTags!B392="yellow",procTags!B392="grey"),IF('Currently Exported 2'!B392=1, "have", "missing"),IF('Currently Exported 2'!B392=1, "extra", "ignore"))</f>
        <v>ignore</v>
      </c>
      <c r="C392" s="1" t="str">
        <f ca="1">IF(OR(procTags!C392="white",procTags!C392="yellow",procTags!C392="grey"),IF('Currently Exported 2'!C392=1, "have", "missing"),IF('Currently Exported 2'!C392=1, "extra", "ignore"))</f>
        <v>ignore</v>
      </c>
      <c r="D392" s="1" t="str">
        <f ca="1">IF(OR(procTags!D392="white",procTags!D392="yellow",procTags!D392="grey"),IF('Currently Exported 2'!D392=1, "have", "missing"),IF('Currently Exported 2'!D392=1, "extra", "ignore"))</f>
        <v>ignore</v>
      </c>
      <c r="E392" s="1" t="str">
        <f ca="1">IF(OR(procTags!E392="white",procTags!E392="yellow",procTags!E392="grey"),IF('Currently Exported 2'!E392=1, "have", "missing"),IF('Currently Exported 2'!E392=1, "extra", "ignore"))</f>
        <v>ignore</v>
      </c>
      <c r="F392" s="1" t="str">
        <f ca="1">IF(OR(procTags!F392="white",procTags!F392="yellow",procTags!F392="grey"),IF('Currently Exported 2'!F392=1, "have", "missing"),IF('Currently Exported 2'!F392=1, "extra", "ignore"))</f>
        <v>ignore</v>
      </c>
      <c r="G392" s="1" t="str">
        <f ca="1">IF(OR(procTags!G392="white",procTags!G392="yellow",procTags!G392="grey"),IF('Currently Exported 2'!G392=1, "have", "missing"),IF('Currently Exported 2'!G392=1, "extra", "ignore"))</f>
        <v>ignore</v>
      </c>
      <c r="H392" s="1" t="str">
        <f ca="1">IF(OR(procTags!H392="white",procTags!H392="yellow",procTags!H392="grey"),IF('Currently Exported 2'!H392=1, "have", "missing"),IF('Currently Exported 2'!H392=1, "extra", "ignore"))</f>
        <v>ignore</v>
      </c>
      <c r="I392" s="1" t="str">
        <f ca="1">IF(OR(procTags!I392="white",procTags!I392="yellow",procTags!I392="grey"),IF('Currently Exported 2'!I392=1, "have", "missing"),IF('Currently Exported 2'!I392=1, "extra", "ignore"))</f>
        <v>ignore</v>
      </c>
      <c r="J392" s="1" t="str">
        <f ca="1">IF(OR(procTags!J392="white",procTags!J392="yellow",procTags!J392="grey"),IF('Currently Exported 2'!J392=1, "have", "missing"),IF('Currently Exported 2'!J392=1, "extra", "ignore"))</f>
        <v>ignore</v>
      </c>
      <c r="K392" s="1" t="str">
        <f ca="1">IF(OR(procTags!K392="white",procTags!K392="yellow",procTags!K392="grey"),IF('Currently Exported 2'!K392=1, "have", "missing"),IF('Currently Exported 2'!K392=1, "extra", "ignore"))</f>
        <v>ignore</v>
      </c>
      <c r="L392" s="1" t="str">
        <f ca="1">IF(OR(procTags!L392="white",procTags!L392="yellow",procTags!L392="grey"),IF('Currently Exported 2'!L392=1, "have", "missing"),IF('Currently Exported 2'!L392=1, "extra", "ignore"))</f>
        <v>ignore</v>
      </c>
      <c r="M392" s="1" t="str">
        <f ca="1">IF(OR(procTags!M392="white",procTags!M392="yellow",procTags!M392="grey"),IF('Currently Exported 2'!M392=1, "have", "missing"),IF('Currently Exported 2'!M392=1, "extra", "ignore"))</f>
        <v>ignore</v>
      </c>
      <c r="N392" s="1" t="str">
        <f ca="1">IF(OR(procTags!N392="white",procTags!N392="yellow",procTags!N392="grey"),IF('Currently Exported 2'!N392=1, "have", "missing"),IF('Currently Exported 2'!N392=1, "extra", "ignore"))</f>
        <v>ignore</v>
      </c>
      <c r="O392" s="1" t="str">
        <f ca="1">IF(OR(procTags!O392="white",procTags!O392="yellow",procTags!O392="grey"),IF('Currently Exported 2'!O392=1, "have", "missing"),IF('Currently Exported 2'!O392=1, "extra", "ignore"))</f>
        <v>ignore</v>
      </c>
      <c r="P392" s="1" t="str">
        <f ca="1">IF(OR(procTags!P392="white",procTags!P392="yellow",procTags!P392="grey"),IF('Currently Exported 2'!P392=1, "have", "missing"),IF('Currently Exported 2'!P392=1, "extra", "ignore"))</f>
        <v>ignore</v>
      </c>
    </row>
    <row r="393" spans="1:16" x14ac:dyDescent="0.2">
      <c r="A393" s="1" t="str">
        <f ca="1">IFERROR(__xludf.DUMMYFUNCTION("""COMPUTED_VALUE"""),"tr_co2_umol")</f>
        <v>tr_co2_umol</v>
      </c>
      <c r="B393" s="1" t="str">
        <f ca="1">IF(OR(procTags!B393="white",procTags!B393="yellow",procTags!B393="grey"),IF('Currently Exported 2'!B393=1, "have", "missing"),IF('Currently Exported 2'!B393=1, "extra", "ignore"))</f>
        <v>ignore</v>
      </c>
      <c r="C393" s="1" t="str">
        <f ca="1">IF(OR(procTags!C393="white",procTags!C393="yellow",procTags!C393="grey"),IF('Currently Exported 2'!C393=1, "have", "missing"),IF('Currently Exported 2'!C393=1, "extra", "ignore"))</f>
        <v>ignore</v>
      </c>
      <c r="D393" s="1" t="str">
        <f ca="1">IF(OR(procTags!D393="white",procTags!D393="yellow",procTags!D393="grey"),IF('Currently Exported 2'!D393=1, "have", "missing"),IF('Currently Exported 2'!D393=1, "extra", "ignore"))</f>
        <v>extra</v>
      </c>
      <c r="E393" s="1" t="str">
        <f ca="1">IF(OR(procTags!E393="white",procTags!E393="yellow",procTags!E393="grey"),IF('Currently Exported 2'!E393=1, "have", "missing"),IF('Currently Exported 2'!E393=1, "extra", "ignore"))</f>
        <v>extra</v>
      </c>
      <c r="F393" s="1" t="str">
        <f ca="1">IF(OR(procTags!F393="white",procTags!F393="yellow",procTags!F393="grey"),IF('Currently Exported 2'!F393=1, "have", "missing"),IF('Currently Exported 2'!F393=1, "extra", "ignore"))</f>
        <v>extra</v>
      </c>
      <c r="G393" s="1" t="str">
        <f ca="1">IF(OR(procTags!G393="white",procTags!G393="yellow",procTags!G393="grey"),IF('Currently Exported 2'!G393=1, "have", "missing"),IF('Currently Exported 2'!G393=1, "extra", "ignore"))</f>
        <v>extra</v>
      </c>
      <c r="H393" s="1" t="str">
        <f ca="1">IF(OR(procTags!H393="white",procTags!H393="yellow",procTags!H393="grey"),IF('Currently Exported 2'!H393=1, "have", "missing"),IF('Currently Exported 2'!H393=1, "extra", "ignore"))</f>
        <v>extra</v>
      </c>
      <c r="I393" s="1" t="str">
        <f ca="1">IF(OR(procTags!I393="white",procTags!I393="yellow",procTags!I393="grey"),IF('Currently Exported 2'!I393=1, "have", "missing"),IF('Currently Exported 2'!I393=1, "extra", "ignore"))</f>
        <v>extra</v>
      </c>
      <c r="J393" s="1" t="str">
        <f ca="1">IF(OR(procTags!J393="white",procTags!J393="yellow",procTags!J393="grey"),IF('Currently Exported 2'!J393=1, "have", "missing"),IF('Currently Exported 2'!J393=1, "extra", "ignore"))</f>
        <v>extra</v>
      </c>
      <c r="K393" s="1" t="str">
        <f ca="1">IF(OR(procTags!K393="white",procTags!K393="yellow",procTags!K393="grey"),IF('Currently Exported 2'!K393=1, "have", "missing"),IF('Currently Exported 2'!K393=1, "extra", "ignore"))</f>
        <v>extra</v>
      </c>
      <c r="L393" s="1" t="str">
        <f ca="1">IF(OR(procTags!L393="white",procTags!L393="yellow",procTags!L393="grey"),IF('Currently Exported 2'!L393=1, "have", "missing"),IF('Currently Exported 2'!L393=1, "extra", "ignore"))</f>
        <v>extra</v>
      </c>
      <c r="M393" s="1" t="str">
        <f ca="1">IF(OR(procTags!M393="white",procTags!M393="yellow",procTags!M393="grey"),IF('Currently Exported 2'!M393=1, "have", "missing"),IF('Currently Exported 2'!M393=1, "extra", "ignore"))</f>
        <v>extra</v>
      </c>
      <c r="N393" s="1" t="str">
        <f ca="1">IF(OR(procTags!N393="white",procTags!N393="yellow",procTags!N393="grey"),IF('Currently Exported 2'!N393=1, "have", "missing"),IF('Currently Exported 2'!N393=1, "extra", "ignore"))</f>
        <v>extra</v>
      </c>
      <c r="O393" s="1" t="str">
        <f ca="1">IF(OR(procTags!O393="white",procTags!O393="yellow",procTags!O393="grey"),IF('Currently Exported 2'!O393=1, "have", "missing"),IF('Currently Exported 2'!O393=1, "extra", "ignore"))</f>
        <v>extra</v>
      </c>
      <c r="P393" s="1" t="str">
        <f ca="1">IF(OR(procTags!P393="white",procTags!P393="yellow",procTags!P393="grey"),IF('Currently Exported 2'!P393=1, "have", "missing"),IF('Currently Exported 2'!P393=1, "extra", "ignore"))</f>
        <v>extra</v>
      </c>
    </row>
    <row r="394" spans="1:16" x14ac:dyDescent="0.2">
      <c r="A394" s="1" t="str">
        <f ca="1">IFERROR(__xludf.DUMMYFUNCTION("""COMPUTED_VALUE"""),"tr_dev_CO2")</f>
        <v>tr_dev_CO2</v>
      </c>
      <c r="B394" s="1" t="str">
        <f ca="1">IF(OR(procTags!B394="white",procTags!B394="yellow",procTags!B394="grey"),IF('Currently Exported 2'!B394=1, "have", "missing"),IF('Currently Exported 2'!B394=1, "extra", "ignore"))</f>
        <v>ignore</v>
      </c>
      <c r="C394" s="1" t="str">
        <f ca="1">IF(OR(procTags!C394="white",procTags!C394="yellow",procTags!C394="grey"),IF('Currently Exported 2'!C394=1, "have", "missing"),IF('Currently Exported 2'!C394=1, "extra", "ignore"))</f>
        <v>ignore</v>
      </c>
      <c r="D394" s="1" t="str">
        <f ca="1">IF(OR(procTags!D394="white",procTags!D394="yellow",procTags!D394="grey"),IF('Currently Exported 2'!D394=1, "have", "missing"),IF('Currently Exported 2'!D394=1, "extra", "ignore"))</f>
        <v>extra</v>
      </c>
      <c r="E394" s="1" t="str">
        <f ca="1">IF(OR(procTags!E394="white",procTags!E394="yellow",procTags!E394="grey"),IF('Currently Exported 2'!E394=1, "have", "missing"),IF('Currently Exported 2'!E394=1, "extra", "ignore"))</f>
        <v>extra</v>
      </c>
      <c r="F394" s="1" t="str">
        <f ca="1">IF(OR(procTags!F394="white",procTags!F394="yellow",procTags!F394="grey"),IF('Currently Exported 2'!F394=1, "have", "missing"),IF('Currently Exported 2'!F394=1, "extra", "ignore"))</f>
        <v>extra</v>
      </c>
      <c r="G394" s="1" t="str">
        <f ca="1">IF(OR(procTags!G394="white",procTags!G394="yellow",procTags!G394="grey"),IF('Currently Exported 2'!G394=1, "have", "missing"),IF('Currently Exported 2'!G394=1, "extra", "ignore"))</f>
        <v>extra</v>
      </c>
      <c r="H394" s="1" t="str">
        <f ca="1">IF(OR(procTags!H394="white",procTags!H394="yellow",procTags!H394="grey"),IF('Currently Exported 2'!H394=1, "have", "missing"),IF('Currently Exported 2'!H394=1, "extra", "ignore"))</f>
        <v>extra</v>
      </c>
      <c r="I394" s="1" t="str">
        <f ca="1">IF(OR(procTags!I394="white",procTags!I394="yellow",procTags!I394="grey"),IF('Currently Exported 2'!I394=1, "have", "missing"),IF('Currently Exported 2'!I394=1, "extra", "ignore"))</f>
        <v>extra</v>
      </c>
      <c r="J394" s="1" t="str">
        <f ca="1">IF(OR(procTags!J394="white",procTags!J394="yellow",procTags!J394="grey"),IF('Currently Exported 2'!J394=1, "have", "missing"),IF('Currently Exported 2'!J394=1, "extra", "ignore"))</f>
        <v>extra</v>
      </c>
      <c r="K394" s="1" t="str">
        <f ca="1">IF(OR(procTags!K394="white",procTags!K394="yellow",procTags!K394="grey"),IF('Currently Exported 2'!K394=1, "have", "missing"),IF('Currently Exported 2'!K394=1, "extra", "ignore"))</f>
        <v>extra</v>
      </c>
      <c r="L394" s="1" t="str">
        <f ca="1">IF(OR(procTags!L394="white",procTags!L394="yellow",procTags!L394="grey"),IF('Currently Exported 2'!L394=1, "have", "missing"),IF('Currently Exported 2'!L394=1, "extra", "ignore"))</f>
        <v>extra</v>
      </c>
      <c r="M394" s="1" t="str">
        <f ca="1">IF(OR(procTags!M394="white",procTags!M394="yellow",procTags!M394="grey"),IF('Currently Exported 2'!M394=1, "have", "missing"),IF('Currently Exported 2'!M394=1, "extra", "ignore"))</f>
        <v>extra</v>
      </c>
      <c r="N394" s="1" t="str">
        <f ca="1">IF(OR(procTags!N394="white",procTags!N394="yellow",procTags!N394="grey"),IF('Currently Exported 2'!N394=1, "have", "missing"),IF('Currently Exported 2'!N394=1, "extra", "ignore"))</f>
        <v>extra</v>
      </c>
      <c r="O394" s="1" t="str">
        <f ca="1">IF(OR(procTags!O394="white",procTags!O394="yellow",procTags!O394="grey"),IF('Currently Exported 2'!O394=1, "have", "missing"),IF('Currently Exported 2'!O394=1, "extra", "ignore"))</f>
        <v>extra</v>
      </c>
      <c r="P394" s="1" t="str">
        <f ca="1">IF(OR(procTags!P394="white",procTags!P394="yellow",procTags!P394="grey"),IF('Currently Exported 2'!P394=1, "have", "missing"),IF('Currently Exported 2'!P394=1, "extra", "ignore"))</f>
        <v>ignore</v>
      </c>
    </row>
    <row r="395" spans="1:16" x14ac:dyDescent="0.2">
      <c r="A395" s="1" t="str">
        <f ca="1">IFERROR(__xludf.DUMMYFUNCTION("""COMPUTED_VALUE"""),"tr_dev_dewpoint")</f>
        <v>tr_dev_dewpoint</v>
      </c>
      <c r="B395" s="1" t="str">
        <f ca="1">IF(OR(procTags!B395="white",procTags!B395="yellow",procTags!B395="grey"),IF('Currently Exported 2'!B395=1, "have", "missing"),IF('Currently Exported 2'!B395=1, "extra", "ignore"))</f>
        <v>ignore</v>
      </c>
      <c r="C395" s="1" t="str">
        <f ca="1">IF(OR(procTags!C395="white",procTags!C395="yellow",procTags!C395="grey"),IF('Currently Exported 2'!C395=1, "have", "missing"),IF('Currently Exported 2'!C395=1, "extra", "ignore"))</f>
        <v>ignore</v>
      </c>
      <c r="D395" s="1" t="str">
        <f ca="1">IF(OR(procTags!D395="white",procTags!D395="yellow",procTags!D395="grey"),IF('Currently Exported 2'!D395=1, "have", "missing"),IF('Currently Exported 2'!D395=1, "extra", "ignore"))</f>
        <v>extra</v>
      </c>
      <c r="E395" s="1" t="str">
        <f ca="1">IF(OR(procTags!E395="white",procTags!E395="yellow",procTags!E395="grey"),IF('Currently Exported 2'!E395=1, "have", "missing"),IF('Currently Exported 2'!E395=1, "extra", "ignore"))</f>
        <v>extra</v>
      </c>
      <c r="F395" s="1" t="str">
        <f ca="1">IF(OR(procTags!F395="white",procTags!F395="yellow",procTags!F395="grey"),IF('Currently Exported 2'!F395=1, "have", "missing"),IF('Currently Exported 2'!F395=1, "extra", "ignore"))</f>
        <v>extra</v>
      </c>
      <c r="G395" s="1" t="str">
        <f ca="1">IF(OR(procTags!G395="white",procTags!G395="yellow",procTags!G395="grey"),IF('Currently Exported 2'!G395=1, "have", "missing"),IF('Currently Exported 2'!G395=1, "extra", "ignore"))</f>
        <v>extra</v>
      </c>
      <c r="H395" s="1" t="str">
        <f ca="1">IF(OR(procTags!H395="white",procTags!H395="yellow",procTags!H395="grey"),IF('Currently Exported 2'!H395=1, "have", "missing"),IF('Currently Exported 2'!H395=1, "extra", "ignore"))</f>
        <v>extra</v>
      </c>
      <c r="I395" s="1" t="str">
        <f ca="1">IF(OR(procTags!I395="white",procTags!I395="yellow",procTags!I395="grey"),IF('Currently Exported 2'!I395=1, "have", "missing"),IF('Currently Exported 2'!I395=1, "extra", "ignore"))</f>
        <v>extra</v>
      </c>
      <c r="J395" s="1" t="str">
        <f ca="1">IF(OR(procTags!J395="white",procTags!J395="yellow",procTags!J395="grey"),IF('Currently Exported 2'!J395=1, "have", "missing"),IF('Currently Exported 2'!J395=1, "extra", "ignore"))</f>
        <v>extra</v>
      </c>
      <c r="K395" s="1" t="str">
        <f ca="1">IF(OR(procTags!K395="white",procTags!K395="yellow",procTags!K395="grey"),IF('Currently Exported 2'!K395=1, "have", "missing"),IF('Currently Exported 2'!K395=1, "extra", "ignore"))</f>
        <v>extra</v>
      </c>
      <c r="L395" s="1" t="str">
        <f ca="1">IF(OR(procTags!L395="white",procTags!L395="yellow",procTags!L395="grey"),IF('Currently Exported 2'!L395=1, "have", "missing"),IF('Currently Exported 2'!L395=1, "extra", "ignore"))</f>
        <v>extra</v>
      </c>
      <c r="M395" s="1" t="str">
        <f ca="1">IF(OR(procTags!M395="white",procTags!M395="yellow",procTags!M395="grey"),IF('Currently Exported 2'!M395=1, "have", "missing"),IF('Currently Exported 2'!M395=1, "extra", "ignore"))</f>
        <v>extra</v>
      </c>
      <c r="N395" s="1" t="str">
        <f ca="1">IF(OR(procTags!N395="white",procTags!N395="yellow",procTags!N395="grey"),IF('Currently Exported 2'!N395=1, "have", "missing"),IF('Currently Exported 2'!N395=1, "extra", "ignore"))</f>
        <v>extra</v>
      </c>
      <c r="O395" s="1" t="str">
        <f ca="1">IF(OR(procTags!O395="white",procTags!O395="yellow",procTags!O395="grey"),IF('Currently Exported 2'!O395=1, "have", "missing"),IF('Currently Exported 2'!O395=1, "extra", "ignore"))</f>
        <v>extra</v>
      </c>
      <c r="P395" s="1" t="str">
        <f ca="1">IF(OR(procTags!P395="white",procTags!P395="yellow",procTags!P395="grey"),IF('Currently Exported 2'!P395=1, "have", "missing"),IF('Currently Exported 2'!P395=1, "extra", "ignore"))</f>
        <v>ignore</v>
      </c>
    </row>
    <row r="396" spans="1:16" x14ac:dyDescent="0.2">
      <c r="A396" s="1" t="str">
        <f ca="1">IFERROR(__xludf.DUMMYFUNCTION("""COMPUTED_VALUE"""),"tr_dev_PAR")</f>
        <v>tr_dev_PAR</v>
      </c>
      <c r="B396" s="1" t="str">
        <f ca="1">IF(OR(procTags!B396="white",procTags!B396="yellow",procTags!B396="grey"),IF('Currently Exported 2'!B396=1, "have", "missing"),IF('Currently Exported 2'!B396=1, "extra", "ignore"))</f>
        <v>ignore</v>
      </c>
      <c r="C396" s="1" t="str">
        <f ca="1">IF(OR(procTags!C396="white",procTags!C396="yellow",procTags!C396="grey"),IF('Currently Exported 2'!C396=1, "have", "missing"),IF('Currently Exported 2'!C396=1, "extra", "ignore"))</f>
        <v>ignore</v>
      </c>
      <c r="D396" s="1" t="str">
        <f ca="1">IF(OR(procTags!D396="white",procTags!D396="yellow",procTags!D396="grey"),IF('Currently Exported 2'!D396=1, "have", "missing"),IF('Currently Exported 2'!D396=1, "extra", "ignore"))</f>
        <v>extra</v>
      </c>
      <c r="E396" s="1" t="str">
        <f ca="1">IF(OR(procTags!E396="white",procTags!E396="yellow",procTags!E396="grey"),IF('Currently Exported 2'!E396=1, "have", "missing"),IF('Currently Exported 2'!E396=1, "extra", "ignore"))</f>
        <v>extra</v>
      </c>
      <c r="F396" s="1" t="str">
        <f ca="1">IF(OR(procTags!F396="white",procTags!F396="yellow",procTags!F396="grey"),IF('Currently Exported 2'!F396=1, "have", "missing"),IF('Currently Exported 2'!F396=1, "extra", "ignore"))</f>
        <v>extra</v>
      </c>
      <c r="G396" s="1" t="str">
        <f ca="1">IF(OR(procTags!G396="white",procTags!G396="yellow",procTags!G396="grey"),IF('Currently Exported 2'!G396=1, "have", "missing"),IF('Currently Exported 2'!G396=1, "extra", "ignore"))</f>
        <v>extra</v>
      </c>
      <c r="H396" s="1" t="str">
        <f ca="1">IF(OR(procTags!H396="white",procTags!H396="yellow",procTags!H396="grey"),IF('Currently Exported 2'!H396=1, "have", "missing"),IF('Currently Exported 2'!H396=1, "extra", "ignore"))</f>
        <v>extra</v>
      </c>
      <c r="I396" s="1" t="str">
        <f ca="1">IF(OR(procTags!I396="white",procTags!I396="yellow",procTags!I396="grey"),IF('Currently Exported 2'!I396=1, "have", "missing"),IF('Currently Exported 2'!I396=1, "extra", "ignore"))</f>
        <v>extra</v>
      </c>
      <c r="J396" s="1" t="str">
        <f ca="1">IF(OR(procTags!J396="white",procTags!J396="yellow",procTags!J396="grey"),IF('Currently Exported 2'!J396=1, "have", "missing"),IF('Currently Exported 2'!J396=1, "extra", "ignore"))</f>
        <v>extra</v>
      </c>
      <c r="K396" s="1" t="str">
        <f ca="1">IF(OR(procTags!K396="white",procTags!K396="yellow",procTags!K396="grey"),IF('Currently Exported 2'!K396=1, "have", "missing"),IF('Currently Exported 2'!K396=1, "extra", "ignore"))</f>
        <v>extra</v>
      </c>
      <c r="L396" s="1" t="str">
        <f ca="1">IF(OR(procTags!L396="white",procTags!L396="yellow",procTags!L396="grey"),IF('Currently Exported 2'!L396=1, "have", "missing"),IF('Currently Exported 2'!L396=1, "extra", "ignore"))</f>
        <v>extra</v>
      </c>
      <c r="M396" s="1" t="str">
        <f ca="1">IF(OR(procTags!M396="white",procTags!M396="yellow",procTags!M396="grey"),IF('Currently Exported 2'!M396=1, "have", "missing"),IF('Currently Exported 2'!M396=1, "extra", "ignore"))</f>
        <v>extra</v>
      </c>
      <c r="N396" s="1" t="str">
        <f ca="1">IF(OR(procTags!N396="white",procTags!N396="yellow",procTags!N396="grey"),IF('Currently Exported 2'!N396=1, "have", "missing"),IF('Currently Exported 2'!N396=1, "extra", "ignore"))</f>
        <v>extra</v>
      </c>
      <c r="O396" s="1" t="str">
        <f ca="1">IF(OR(procTags!O396="white",procTags!O396="yellow",procTags!O396="grey"),IF('Currently Exported 2'!O396=1, "have", "missing"),IF('Currently Exported 2'!O396=1, "extra", "ignore"))</f>
        <v>extra</v>
      </c>
      <c r="P396" s="1" t="str">
        <f ca="1">IF(OR(procTags!P396="white",procTags!P396="yellow",procTags!P396="grey"),IF('Currently Exported 2'!P396=1, "have", "missing"),IF('Currently Exported 2'!P396=1, "extra", "ignore"))</f>
        <v>ignore</v>
      </c>
    </row>
    <row r="397" spans="1:16" x14ac:dyDescent="0.2">
      <c r="A397" s="1" t="str">
        <f ca="1">IFERROR(__xludf.DUMMYFUNCTION("""COMPUTED_VALUE"""),"tr_dev_RH")</f>
        <v>tr_dev_RH</v>
      </c>
      <c r="B397" s="1" t="str">
        <f ca="1">IF(OR(procTags!B397="white",procTags!B397="yellow",procTags!B397="grey"),IF('Currently Exported 2'!B397=1, "have", "missing"),IF('Currently Exported 2'!B397=1, "extra", "ignore"))</f>
        <v>ignore</v>
      </c>
      <c r="C397" s="1" t="str">
        <f ca="1">IF(OR(procTags!C397="white",procTags!C397="yellow",procTags!C397="grey"),IF('Currently Exported 2'!C397=1, "have", "missing"),IF('Currently Exported 2'!C397=1, "extra", "ignore"))</f>
        <v>ignore</v>
      </c>
      <c r="D397" s="1" t="str">
        <f ca="1">IF(OR(procTags!D397="white",procTags!D397="yellow",procTags!D397="grey"),IF('Currently Exported 2'!D397=1, "have", "missing"),IF('Currently Exported 2'!D397=1, "extra", "ignore"))</f>
        <v>extra</v>
      </c>
      <c r="E397" s="1" t="str">
        <f ca="1">IF(OR(procTags!E397="white",procTags!E397="yellow",procTags!E397="grey"),IF('Currently Exported 2'!E397=1, "have", "missing"),IF('Currently Exported 2'!E397=1, "extra", "ignore"))</f>
        <v>extra</v>
      </c>
      <c r="F397" s="1" t="str">
        <f ca="1">IF(OR(procTags!F397="white",procTags!F397="yellow",procTags!F397="grey"),IF('Currently Exported 2'!F397=1, "have", "missing"),IF('Currently Exported 2'!F397=1, "extra", "ignore"))</f>
        <v>extra</v>
      </c>
      <c r="G397" s="1" t="str">
        <f ca="1">IF(OR(procTags!G397="white",procTags!G397="yellow",procTags!G397="grey"),IF('Currently Exported 2'!G397=1, "have", "missing"),IF('Currently Exported 2'!G397=1, "extra", "ignore"))</f>
        <v>extra</v>
      </c>
      <c r="H397" s="1" t="str">
        <f ca="1">IF(OR(procTags!H397="white",procTags!H397="yellow",procTags!H397="grey"),IF('Currently Exported 2'!H397=1, "have", "missing"),IF('Currently Exported 2'!H397=1, "extra", "ignore"))</f>
        <v>extra</v>
      </c>
      <c r="I397" s="1" t="str">
        <f ca="1">IF(OR(procTags!I397="white",procTags!I397="yellow",procTags!I397="grey"),IF('Currently Exported 2'!I397=1, "have", "missing"),IF('Currently Exported 2'!I397=1, "extra", "ignore"))</f>
        <v>extra</v>
      </c>
      <c r="J397" s="1" t="str">
        <f ca="1">IF(OR(procTags!J397="white",procTags!J397="yellow",procTags!J397="grey"),IF('Currently Exported 2'!J397=1, "have", "missing"),IF('Currently Exported 2'!J397=1, "extra", "ignore"))</f>
        <v>extra</v>
      </c>
      <c r="K397" s="1" t="str">
        <f ca="1">IF(OR(procTags!K397="white",procTags!K397="yellow",procTags!K397="grey"),IF('Currently Exported 2'!K397=1, "have", "missing"),IF('Currently Exported 2'!K397=1, "extra", "ignore"))</f>
        <v>extra</v>
      </c>
      <c r="L397" s="1" t="str">
        <f ca="1">IF(OR(procTags!L397="white",procTags!L397="yellow",procTags!L397="grey"),IF('Currently Exported 2'!L397=1, "have", "missing"),IF('Currently Exported 2'!L397=1, "extra", "ignore"))</f>
        <v>extra</v>
      </c>
      <c r="M397" s="1" t="str">
        <f ca="1">IF(OR(procTags!M397="white",procTags!M397="yellow",procTags!M397="grey"),IF('Currently Exported 2'!M397=1, "have", "missing"),IF('Currently Exported 2'!M397=1, "extra", "ignore"))</f>
        <v>extra</v>
      </c>
      <c r="N397" s="1" t="str">
        <f ca="1">IF(OR(procTags!N397="white",procTags!N397="yellow",procTags!N397="grey"),IF('Currently Exported 2'!N397=1, "have", "missing"),IF('Currently Exported 2'!N397=1, "extra", "ignore"))</f>
        <v>extra</v>
      </c>
      <c r="O397" s="1" t="str">
        <f ca="1">IF(OR(procTags!O397="white",procTags!O397="yellow",procTags!O397="grey"),IF('Currently Exported 2'!O397=1, "have", "missing"),IF('Currently Exported 2'!O397=1, "extra", "ignore"))</f>
        <v>extra</v>
      </c>
      <c r="P397" s="1" t="str">
        <f ca="1">IF(OR(procTags!P397="white",procTags!P397="yellow",procTags!P397="grey"),IF('Currently Exported 2'!P397=1, "have", "missing"),IF('Currently Exported 2'!P397=1, "extra", "ignore"))</f>
        <v>ignore</v>
      </c>
    </row>
    <row r="398" spans="1:16" x14ac:dyDescent="0.2">
      <c r="A398" s="1" t="str">
        <f ca="1">IFERROR(__xludf.DUMMYFUNCTION("""COMPUTED_VALUE"""),"tr_dev_temp")</f>
        <v>tr_dev_temp</v>
      </c>
      <c r="B398" s="1" t="str">
        <f ca="1">IF(OR(procTags!B398="white",procTags!B398="yellow",procTags!B398="grey"),IF('Currently Exported 2'!B398=1, "have", "missing"),IF('Currently Exported 2'!B398=1, "extra", "ignore"))</f>
        <v>ignore</v>
      </c>
      <c r="C398" s="1" t="str">
        <f ca="1">IF(OR(procTags!C398="white",procTags!C398="yellow",procTags!C398="grey"),IF('Currently Exported 2'!C398=1, "have", "missing"),IF('Currently Exported 2'!C398=1, "extra", "ignore"))</f>
        <v>ignore</v>
      </c>
      <c r="D398" s="1" t="str">
        <f ca="1">IF(OR(procTags!D398="white",procTags!D398="yellow",procTags!D398="grey"),IF('Currently Exported 2'!D398=1, "have", "missing"),IF('Currently Exported 2'!D398=1, "extra", "ignore"))</f>
        <v>extra</v>
      </c>
      <c r="E398" s="1" t="str">
        <f ca="1">IF(OR(procTags!E398="white",procTags!E398="yellow",procTags!E398="grey"),IF('Currently Exported 2'!E398=1, "have", "missing"),IF('Currently Exported 2'!E398=1, "extra", "ignore"))</f>
        <v>extra</v>
      </c>
      <c r="F398" s="1" t="str">
        <f ca="1">IF(OR(procTags!F398="white",procTags!F398="yellow",procTags!F398="grey"),IF('Currently Exported 2'!F398=1, "have", "missing"),IF('Currently Exported 2'!F398=1, "extra", "ignore"))</f>
        <v>extra</v>
      </c>
      <c r="G398" s="1" t="str">
        <f ca="1">IF(OR(procTags!G398="white",procTags!G398="yellow",procTags!G398="grey"),IF('Currently Exported 2'!G398=1, "have", "missing"),IF('Currently Exported 2'!G398=1, "extra", "ignore"))</f>
        <v>extra</v>
      </c>
      <c r="H398" s="1" t="str">
        <f ca="1">IF(OR(procTags!H398="white",procTags!H398="yellow",procTags!H398="grey"),IF('Currently Exported 2'!H398=1, "have", "missing"),IF('Currently Exported 2'!H398=1, "extra", "ignore"))</f>
        <v>extra</v>
      </c>
      <c r="I398" s="1" t="str">
        <f ca="1">IF(OR(procTags!I398="white",procTags!I398="yellow",procTags!I398="grey"),IF('Currently Exported 2'!I398=1, "have", "missing"),IF('Currently Exported 2'!I398=1, "extra", "ignore"))</f>
        <v>extra</v>
      </c>
      <c r="J398" s="1" t="str">
        <f ca="1">IF(OR(procTags!J398="white",procTags!J398="yellow",procTags!J398="grey"),IF('Currently Exported 2'!J398=1, "have", "missing"),IF('Currently Exported 2'!J398=1, "extra", "ignore"))</f>
        <v>extra</v>
      </c>
      <c r="K398" s="1" t="str">
        <f ca="1">IF(OR(procTags!K398="white",procTags!K398="yellow",procTags!K398="grey"),IF('Currently Exported 2'!K398=1, "have", "missing"),IF('Currently Exported 2'!K398=1, "extra", "ignore"))</f>
        <v>extra</v>
      </c>
      <c r="L398" s="1" t="str">
        <f ca="1">IF(OR(procTags!L398="white",procTags!L398="yellow",procTags!L398="grey"),IF('Currently Exported 2'!L398=1, "have", "missing"),IF('Currently Exported 2'!L398=1, "extra", "ignore"))</f>
        <v>extra</v>
      </c>
      <c r="M398" s="1" t="str">
        <f ca="1">IF(OR(procTags!M398="white",procTags!M398="yellow",procTags!M398="grey"),IF('Currently Exported 2'!M398=1, "have", "missing"),IF('Currently Exported 2'!M398=1, "extra", "ignore"))</f>
        <v>extra</v>
      </c>
      <c r="N398" s="1" t="str">
        <f ca="1">IF(OR(procTags!N398="white",procTags!N398="yellow",procTags!N398="grey"),IF('Currently Exported 2'!N398=1, "have", "missing"),IF('Currently Exported 2'!N398=1, "extra", "ignore"))</f>
        <v>extra</v>
      </c>
      <c r="O398" s="1" t="str">
        <f ca="1">IF(OR(procTags!O398="white",procTags!O398="yellow",procTags!O398="grey"),IF('Currently Exported 2'!O398=1, "have", "missing"),IF('Currently Exported 2'!O398=1, "extra", "ignore"))</f>
        <v>extra</v>
      </c>
      <c r="P398" s="1" t="str">
        <f ca="1">IF(OR(procTags!P398="white",procTags!P398="yellow",procTags!P398="grey"),IF('Currently Exported 2'!P398=1, "have", "missing"),IF('Currently Exported 2'!P398=1, "extra", "ignore"))</f>
        <v>ignore</v>
      </c>
    </row>
    <row r="399" spans="1:16" x14ac:dyDescent="0.2">
      <c r="A399" s="1" t="str">
        <f ca="1">IFERROR(__xludf.DUMMYFUNCTION("""COMPUTED_VALUE"""),"tr_dew_point")</f>
        <v>tr_dew_point</v>
      </c>
      <c r="B399" s="1" t="str">
        <f ca="1">IF(OR(procTags!B399="white",procTags!B399="yellow",procTags!B399="grey"),IF('Currently Exported 2'!B399=1, "have", "missing"),IF('Currently Exported 2'!B399=1, "extra", "ignore"))</f>
        <v>ignore</v>
      </c>
      <c r="C399" s="1" t="str">
        <f ca="1">IF(OR(procTags!C399="white",procTags!C399="yellow",procTags!C399="grey"),IF('Currently Exported 2'!C399=1, "have", "missing"),IF('Currently Exported 2'!C399=1, "extra", "ignore"))</f>
        <v>ignore</v>
      </c>
      <c r="D399" s="1" t="str">
        <f ca="1">IF(OR(procTags!D399="white",procTags!D399="yellow",procTags!D399="grey"),IF('Currently Exported 2'!D399=1, "have", "missing"),IF('Currently Exported 2'!D399=1, "extra", "ignore"))</f>
        <v>extra</v>
      </c>
      <c r="E399" s="1" t="str">
        <f ca="1">IF(OR(procTags!E399="white",procTags!E399="yellow",procTags!E399="grey"),IF('Currently Exported 2'!E399=1, "have", "missing"),IF('Currently Exported 2'!E399=1, "extra", "ignore"))</f>
        <v>extra</v>
      </c>
      <c r="F399" s="1" t="str">
        <f ca="1">IF(OR(procTags!F399="white",procTags!F399="yellow",procTags!F399="grey"),IF('Currently Exported 2'!F399=1, "have", "missing"),IF('Currently Exported 2'!F399=1, "extra", "ignore"))</f>
        <v>extra</v>
      </c>
      <c r="G399" s="1" t="str">
        <f ca="1">IF(OR(procTags!G399="white",procTags!G399="yellow",procTags!G399="grey"),IF('Currently Exported 2'!G399=1, "have", "missing"),IF('Currently Exported 2'!G399=1, "extra", "ignore"))</f>
        <v>extra</v>
      </c>
      <c r="H399" s="1" t="str">
        <f ca="1">IF(OR(procTags!H399="white",procTags!H399="yellow",procTags!H399="grey"),IF('Currently Exported 2'!H399=1, "have", "missing"),IF('Currently Exported 2'!H399=1, "extra", "ignore"))</f>
        <v>extra</v>
      </c>
      <c r="I399" s="1" t="str">
        <f ca="1">IF(OR(procTags!I399="white",procTags!I399="yellow",procTags!I399="grey"),IF('Currently Exported 2'!I399=1, "have", "missing"),IF('Currently Exported 2'!I399=1, "extra", "ignore"))</f>
        <v>extra</v>
      </c>
      <c r="J399" s="1" t="str">
        <f ca="1">IF(OR(procTags!J399="white",procTags!J399="yellow",procTags!J399="grey"),IF('Currently Exported 2'!J399=1, "have", "missing"),IF('Currently Exported 2'!J399=1, "extra", "ignore"))</f>
        <v>extra</v>
      </c>
      <c r="K399" s="1" t="str">
        <f ca="1">IF(OR(procTags!K399="white",procTags!K399="yellow",procTags!K399="grey"),IF('Currently Exported 2'!K399=1, "have", "missing"),IF('Currently Exported 2'!K399=1, "extra", "ignore"))</f>
        <v>extra</v>
      </c>
      <c r="L399" s="1" t="str">
        <f ca="1">IF(OR(procTags!L399="white",procTags!L399="yellow",procTags!L399="grey"),IF('Currently Exported 2'!L399=1, "have", "missing"),IF('Currently Exported 2'!L399=1, "extra", "ignore"))</f>
        <v>extra</v>
      </c>
      <c r="M399" s="1" t="str">
        <f ca="1">IF(OR(procTags!M399="white",procTags!M399="yellow",procTags!M399="grey"),IF('Currently Exported 2'!M399=1, "have", "missing"),IF('Currently Exported 2'!M399=1, "extra", "ignore"))</f>
        <v>extra</v>
      </c>
      <c r="N399" s="1" t="str">
        <f ca="1">IF(OR(procTags!N399="white",procTags!N399="yellow",procTags!N399="grey"),IF('Currently Exported 2'!N399=1, "have", "missing"),IF('Currently Exported 2'!N399=1, "extra", "ignore"))</f>
        <v>extra</v>
      </c>
      <c r="O399" s="1" t="str">
        <f ca="1">IF(OR(procTags!O399="white",procTags!O399="yellow",procTags!O399="grey"),IF('Currently Exported 2'!O399=1, "have", "missing"),IF('Currently Exported 2'!O399=1, "extra", "ignore"))</f>
        <v>extra</v>
      </c>
      <c r="P399" s="1" t="str">
        <f ca="1">IF(OR(procTags!P399="white",procTags!P399="yellow",procTags!P399="grey"),IF('Currently Exported 2'!P399=1, "have", "missing"),IF('Currently Exported 2'!P399=1, "extra", "ignore"))</f>
        <v>ignore</v>
      </c>
    </row>
    <row r="400" spans="1:16" x14ac:dyDescent="0.2">
      <c r="A400" s="1" t="str">
        <f ca="1">IFERROR(__xludf.DUMMYFUNCTION("""COMPUTED_VALUE"""),"tr_dew_point_sp")</f>
        <v>tr_dew_point_sp</v>
      </c>
      <c r="B400" s="1" t="str">
        <f ca="1">IF(OR(procTags!B400="white",procTags!B400="yellow",procTags!B400="grey"),IF('Currently Exported 2'!B400=1, "have", "missing"),IF('Currently Exported 2'!B400=1, "extra", "ignore"))</f>
        <v>ignore</v>
      </c>
      <c r="C400" s="1" t="str">
        <f ca="1">IF(OR(procTags!C400="white",procTags!C400="yellow",procTags!C400="grey"),IF('Currently Exported 2'!C400=1, "have", "missing"),IF('Currently Exported 2'!C400=1, "extra", "ignore"))</f>
        <v>ignore</v>
      </c>
      <c r="D400" s="1" t="str">
        <f ca="1">IF(OR(procTags!D400="white",procTags!D400="yellow",procTags!D400="grey"),IF('Currently Exported 2'!D400=1, "have", "missing"),IF('Currently Exported 2'!D400=1, "extra", "ignore"))</f>
        <v>ignore</v>
      </c>
      <c r="E400" s="1" t="str">
        <f ca="1">IF(OR(procTags!E400="white",procTags!E400="yellow",procTags!E400="grey"),IF('Currently Exported 2'!E400=1, "have", "missing"),IF('Currently Exported 2'!E400=1, "extra", "ignore"))</f>
        <v>ignore</v>
      </c>
      <c r="F400" s="1" t="str">
        <f ca="1">IF(OR(procTags!F400="white",procTags!F400="yellow",procTags!F400="grey"),IF('Currently Exported 2'!F400=1, "have", "missing"),IF('Currently Exported 2'!F400=1, "extra", "ignore"))</f>
        <v>ignore</v>
      </c>
      <c r="G400" s="1" t="str">
        <f ca="1">IF(OR(procTags!G400="white",procTags!G400="yellow",procTags!G400="grey"),IF('Currently Exported 2'!G400=1, "have", "missing"),IF('Currently Exported 2'!G400=1, "extra", "ignore"))</f>
        <v>ignore</v>
      </c>
      <c r="H400" s="1" t="str">
        <f ca="1">IF(OR(procTags!H400="white",procTags!H400="yellow",procTags!H400="grey"),IF('Currently Exported 2'!H400=1, "have", "missing"),IF('Currently Exported 2'!H400=1, "extra", "ignore"))</f>
        <v>ignore</v>
      </c>
      <c r="I400" s="1" t="str">
        <f ca="1">IF(OR(procTags!I400="white",procTags!I400="yellow",procTags!I400="grey"),IF('Currently Exported 2'!I400=1, "have", "missing"),IF('Currently Exported 2'!I400=1, "extra", "ignore"))</f>
        <v>ignore</v>
      </c>
      <c r="J400" s="1" t="str">
        <f ca="1">IF(OR(procTags!J400="white",procTags!J400="yellow",procTags!J400="grey"),IF('Currently Exported 2'!J400=1, "have", "missing"),IF('Currently Exported 2'!J400=1, "extra", "ignore"))</f>
        <v>ignore</v>
      </c>
      <c r="K400" s="1" t="str">
        <f ca="1">IF(OR(procTags!K400="white",procTags!K400="yellow",procTags!K400="grey"),IF('Currently Exported 2'!K400=1, "have", "missing"),IF('Currently Exported 2'!K400=1, "extra", "ignore"))</f>
        <v>ignore</v>
      </c>
      <c r="L400" s="1" t="str">
        <f ca="1">IF(OR(procTags!L400="white",procTags!L400="yellow",procTags!L400="grey"),IF('Currently Exported 2'!L400=1, "have", "missing"),IF('Currently Exported 2'!L400=1, "extra", "ignore"))</f>
        <v>ignore</v>
      </c>
      <c r="M400" s="1" t="str">
        <f ca="1">IF(OR(procTags!M400="white",procTags!M400="yellow",procTags!M400="grey"),IF('Currently Exported 2'!M400=1, "have", "missing"),IF('Currently Exported 2'!M400=1, "extra", "ignore"))</f>
        <v>ignore</v>
      </c>
      <c r="N400" s="1" t="str">
        <f ca="1">IF(OR(procTags!N400="white",procTags!N400="yellow",procTags!N400="grey"),IF('Currently Exported 2'!N400=1, "have", "missing"),IF('Currently Exported 2'!N400=1, "extra", "ignore"))</f>
        <v>ignore</v>
      </c>
      <c r="O400" s="1" t="str">
        <f ca="1">IF(OR(procTags!O400="white",procTags!O400="yellow",procTags!O400="grey"),IF('Currently Exported 2'!O400=1, "have", "missing"),IF('Currently Exported 2'!O400=1, "extra", "ignore"))</f>
        <v>ignore</v>
      </c>
      <c r="P400" s="1" t="str">
        <f ca="1">IF(OR(procTags!P400="white",procTags!P400="yellow",procTags!P400="grey"),IF('Currently Exported 2'!P400=1, "have", "missing"),IF('Currently Exported 2'!P400=1, "extra", "ignore"))</f>
        <v>ignore</v>
      </c>
    </row>
    <row r="401" spans="1:16" x14ac:dyDescent="0.2">
      <c r="A401" s="1" t="str">
        <f ca="1">IFERROR(__xludf.DUMMYFUNCTION("""COMPUTED_VALUE"""),"tr_dewpoint")</f>
        <v>tr_dewpoint</v>
      </c>
      <c r="B401" s="1" t="str">
        <f ca="1">IF(OR(procTags!B401="white",procTags!B401="yellow",procTags!B401="grey"),IF('Currently Exported 2'!B401=1, "have", "missing"),IF('Currently Exported 2'!B401=1, "extra", "ignore"))</f>
        <v>ignore</v>
      </c>
      <c r="C401" s="1" t="str">
        <f ca="1">IF(OR(procTags!C401="white",procTags!C401="yellow",procTags!C401="grey"),IF('Currently Exported 2'!C401=1, "have", "missing"),IF('Currently Exported 2'!C401=1, "extra", "ignore"))</f>
        <v>ignore</v>
      </c>
      <c r="D401" s="1" t="str">
        <f ca="1">IF(OR(procTags!D401="white",procTags!D401="yellow",procTags!D401="grey"),IF('Currently Exported 2'!D401=1, "have", "missing"),IF('Currently Exported 2'!D401=1, "extra", "ignore"))</f>
        <v>ignore</v>
      </c>
      <c r="E401" s="1" t="str">
        <f ca="1">IF(OR(procTags!E401="white",procTags!E401="yellow",procTags!E401="grey"),IF('Currently Exported 2'!E401=1, "have", "missing"),IF('Currently Exported 2'!E401=1, "extra", "ignore"))</f>
        <v>ignore</v>
      </c>
      <c r="F401" s="1" t="str">
        <f ca="1">IF(OR(procTags!F401="white",procTags!F401="yellow",procTags!F401="grey"),IF('Currently Exported 2'!F401=1, "have", "missing"),IF('Currently Exported 2'!F401=1, "extra", "ignore"))</f>
        <v>ignore</v>
      </c>
      <c r="G401" s="1" t="str">
        <f ca="1">IF(OR(procTags!G401="white",procTags!G401="yellow",procTags!G401="grey"),IF('Currently Exported 2'!G401=1, "have", "missing"),IF('Currently Exported 2'!G401=1, "extra", "ignore"))</f>
        <v>ignore</v>
      </c>
      <c r="H401" s="1" t="str">
        <f ca="1">IF(OR(procTags!H401="white",procTags!H401="yellow",procTags!H401="grey"),IF('Currently Exported 2'!H401=1, "have", "missing"),IF('Currently Exported 2'!H401=1, "extra", "ignore"))</f>
        <v>ignore</v>
      </c>
      <c r="I401" s="1" t="str">
        <f ca="1">IF(OR(procTags!I401="white",procTags!I401="yellow",procTags!I401="grey"),IF('Currently Exported 2'!I401=1, "have", "missing"),IF('Currently Exported 2'!I401=1, "extra", "ignore"))</f>
        <v>ignore</v>
      </c>
      <c r="J401" s="1" t="str">
        <f ca="1">IF(OR(procTags!J401="white",procTags!J401="yellow",procTags!J401="grey"),IF('Currently Exported 2'!J401=1, "have", "missing"),IF('Currently Exported 2'!J401=1, "extra", "ignore"))</f>
        <v>ignore</v>
      </c>
      <c r="K401" s="1" t="str">
        <f ca="1">IF(OR(procTags!K401="white",procTags!K401="yellow",procTags!K401="grey"),IF('Currently Exported 2'!K401=1, "have", "missing"),IF('Currently Exported 2'!K401=1, "extra", "ignore"))</f>
        <v>ignore</v>
      </c>
      <c r="L401" s="1" t="str">
        <f ca="1">IF(OR(procTags!L401="white",procTags!L401="yellow",procTags!L401="grey"),IF('Currently Exported 2'!L401=1, "have", "missing"),IF('Currently Exported 2'!L401=1, "extra", "ignore"))</f>
        <v>ignore</v>
      </c>
      <c r="M401" s="1" t="str">
        <f ca="1">IF(OR(procTags!M401="white",procTags!M401="yellow",procTags!M401="grey"),IF('Currently Exported 2'!M401=1, "have", "missing"),IF('Currently Exported 2'!M401=1, "extra", "ignore"))</f>
        <v>ignore</v>
      </c>
      <c r="N401" s="1" t="str">
        <f ca="1">IF(OR(procTags!N401="white",procTags!N401="yellow",procTags!N401="grey"),IF('Currently Exported 2'!N401=1, "have", "missing"),IF('Currently Exported 2'!N401=1, "extra", "ignore"))</f>
        <v>ignore</v>
      </c>
      <c r="O401" s="1" t="str">
        <f ca="1">IF(OR(procTags!O401="white",procTags!O401="yellow",procTags!O401="grey"),IF('Currently Exported 2'!O401=1, "have", "missing"),IF('Currently Exported 2'!O401=1, "extra", "ignore"))</f>
        <v>ignore</v>
      </c>
      <c r="P401" s="1" t="str">
        <f ca="1">IF(OR(procTags!P401="white",procTags!P401="yellow",procTags!P401="grey"),IF('Currently Exported 2'!P401=1, "have", "missing"),IF('Currently Exported 2'!P401=1, "extra", "ignore"))</f>
        <v>extra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>
        <f ca="1">IF(OR(procTags!B402="white",procTags!B402="yellow",procTags!B402="grey"),IF('Currently Exported 2'!B402=1, "have", "missing"),IF('Currently Exported 2'!B402=1, "extra", "ignore"))</f>
        <v>ignore</v>
      </c>
      <c r="C402" s="1" t="str">
        <f ca="1">IF(OR(procTags!C402="white",procTags!C402="yellow",procTags!C402="grey"),IF('Currently Exported 2'!C402=1, "have", "missing"),IF('Currently Exported 2'!C402=1, "extra", "ignore"))</f>
        <v>ignore</v>
      </c>
      <c r="D402" s="1" t="str">
        <f ca="1">IF(OR(procTags!D402="white",procTags!D402="yellow",procTags!D402="grey"),IF('Currently Exported 2'!D402=1, "have", "missing"),IF('Currently Exported 2'!D402=1, "extra", "ignore"))</f>
        <v>extra</v>
      </c>
      <c r="E402" s="1" t="str">
        <f ca="1">IF(OR(procTags!E402="white",procTags!E402="yellow",procTags!E402="grey"),IF('Currently Exported 2'!E402=1, "have", "missing"),IF('Currently Exported 2'!E402=1, "extra", "ignore"))</f>
        <v>extra</v>
      </c>
      <c r="F402" s="1" t="str">
        <f ca="1">IF(OR(procTags!F402="white",procTags!F402="yellow",procTags!F402="grey"),IF('Currently Exported 2'!F402=1, "have", "missing"),IF('Currently Exported 2'!F402=1, "extra", "ignore"))</f>
        <v>extra</v>
      </c>
      <c r="G402" s="1" t="str">
        <f ca="1">IF(OR(procTags!G402="white",procTags!G402="yellow",procTags!G402="grey"),IF('Currently Exported 2'!G402=1, "have", "missing"),IF('Currently Exported 2'!G402=1, "extra", "ignore"))</f>
        <v>extra</v>
      </c>
      <c r="H402" s="1" t="str">
        <f ca="1">IF(OR(procTags!H402="white",procTags!H402="yellow",procTags!H402="grey"),IF('Currently Exported 2'!H402=1, "have", "missing"),IF('Currently Exported 2'!H402=1, "extra", "ignore"))</f>
        <v>extra</v>
      </c>
      <c r="I402" s="1" t="str">
        <f ca="1">IF(OR(procTags!I402="white",procTags!I402="yellow",procTags!I402="grey"),IF('Currently Exported 2'!I402=1, "have", "missing"),IF('Currently Exported 2'!I402=1, "extra", "ignore"))</f>
        <v>extra</v>
      </c>
      <c r="J402" s="1" t="str">
        <f ca="1">IF(OR(procTags!J402="white",procTags!J402="yellow",procTags!J402="grey"),IF('Currently Exported 2'!J402=1, "have", "missing"),IF('Currently Exported 2'!J402=1, "extra", "ignore"))</f>
        <v>extra</v>
      </c>
      <c r="K402" s="1" t="str">
        <f ca="1">IF(OR(procTags!K402="white",procTags!K402="yellow",procTags!K402="grey"),IF('Currently Exported 2'!K402=1, "have", "missing"),IF('Currently Exported 2'!K402=1, "extra", "ignore"))</f>
        <v>extra</v>
      </c>
      <c r="L402" s="1" t="str">
        <f ca="1">IF(OR(procTags!L402="white",procTags!L402="yellow",procTags!L402="grey"),IF('Currently Exported 2'!L402=1, "have", "missing"),IF('Currently Exported 2'!L402=1, "extra", "ignore"))</f>
        <v>extra</v>
      </c>
      <c r="M402" s="1" t="str">
        <f ca="1">IF(OR(procTags!M402="white",procTags!M402="yellow",procTags!M402="grey"),IF('Currently Exported 2'!M402=1, "have", "missing"),IF('Currently Exported 2'!M402=1, "extra", "ignore"))</f>
        <v>extra</v>
      </c>
      <c r="N402" s="1" t="str">
        <f ca="1">IF(OR(procTags!N402="white",procTags!N402="yellow",procTags!N402="grey"),IF('Currently Exported 2'!N402=1, "have", "missing"),IF('Currently Exported 2'!N402=1, "extra", "ignore"))</f>
        <v>extra</v>
      </c>
      <c r="O402" s="1" t="str">
        <f ca="1">IF(OR(procTags!O402="white",procTags!O402="yellow",procTags!O402="grey"),IF('Currently Exported 2'!O402=1, "have", "missing"),IF('Currently Exported 2'!O402=1, "extra", "ignore"))</f>
        <v>extra</v>
      </c>
      <c r="P402" s="1" t="str">
        <f ca="1">IF(OR(procTags!P402="white",procTags!P402="yellow",procTags!P402="grey"),IF('Currently Exported 2'!P402=1, "have", "missing"),IF('Currently Exported 2'!P402=1, "extra", "ignore"))</f>
        <v>ignore</v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>
        <f ca="1">IF(OR(procTags!B403="white",procTags!B403="yellow",procTags!B403="grey"),IF('Currently Exported 2'!B403=1, "have", "missing"),IF('Currently Exported 2'!B403=1, "extra", "ignore"))</f>
        <v>ignore</v>
      </c>
      <c r="C403" s="1" t="str">
        <f ca="1">IF(OR(procTags!C403="white",procTags!C403="yellow",procTags!C403="grey"),IF('Currently Exported 2'!C403=1, "have", "missing"),IF('Currently Exported 2'!C403=1, "extra", "ignore"))</f>
        <v>ignore</v>
      </c>
      <c r="D403" s="1" t="str">
        <f ca="1">IF(OR(procTags!D403="white",procTags!D403="yellow",procTags!D403="grey"),IF('Currently Exported 2'!D403=1, "have", "missing"),IF('Currently Exported 2'!D403=1, "extra", "ignore"))</f>
        <v>ignore</v>
      </c>
      <c r="E403" s="1" t="str">
        <f ca="1">IF(OR(procTags!E403="white",procTags!E403="yellow",procTags!E403="grey"),IF('Currently Exported 2'!E403=1, "have", "missing"),IF('Currently Exported 2'!E403=1, "extra", "ignore"))</f>
        <v>ignore</v>
      </c>
      <c r="F403" s="1" t="str">
        <f ca="1">IF(OR(procTags!F403="white",procTags!F403="yellow",procTags!F403="grey"),IF('Currently Exported 2'!F403=1, "have", "missing"),IF('Currently Exported 2'!F403=1, "extra", "ignore"))</f>
        <v>ignore</v>
      </c>
      <c r="G403" s="1" t="str">
        <f ca="1">IF(OR(procTags!G403="white",procTags!G403="yellow",procTags!G403="grey"),IF('Currently Exported 2'!G403=1, "have", "missing"),IF('Currently Exported 2'!G403=1, "extra", "ignore"))</f>
        <v>ignore</v>
      </c>
      <c r="H403" s="1" t="str">
        <f ca="1">IF(OR(procTags!H403="white",procTags!H403="yellow",procTags!H403="grey"),IF('Currently Exported 2'!H403=1, "have", "missing"),IF('Currently Exported 2'!H403=1, "extra", "ignore"))</f>
        <v>ignore</v>
      </c>
      <c r="I403" s="1" t="str">
        <f ca="1">IF(OR(procTags!I403="white",procTags!I403="yellow",procTags!I403="grey"),IF('Currently Exported 2'!I403=1, "have", "missing"),IF('Currently Exported 2'!I403=1, "extra", "ignore"))</f>
        <v>ignore</v>
      </c>
      <c r="J403" s="1" t="str">
        <f ca="1">IF(OR(procTags!J403="white",procTags!J403="yellow",procTags!J403="grey"),IF('Currently Exported 2'!J403=1, "have", "missing"),IF('Currently Exported 2'!J403=1, "extra", "ignore"))</f>
        <v>ignore</v>
      </c>
      <c r="K403" s="1" t="str">
        <f ca="1">IF(OR(procTags!K403="white",procTags!K403="yellow",procTags!K403="grey"),IF('Currently Exported 2'!K403=1, "have", "missing"),IF('Currently Exported 2'!K403=1, "extra", "ignore"))</f>
        <v>ignore</v>
      </c>
      <c r="L403" s="1" t="str">
        <f ca="1">IF(OR(procTags!L403="white",procTags!L403="yellow",procTags!L403="grey"),IF('Currently Exported 2'!L403=1, "have", "missing"),IF('Currently Exported 2'!L403=1, "extra", "ignore"))</f>
        <v>ignore</v>
      </c>
      <c r="M403" s="1" t="str">
        <f ca="1">IF(OR(procTags!M403="white",procTags!M403="yellow",procTags!M403="grey"),IF('Currently Exported 2'!M403=1, "have", "missing"),IF('Currently Exported 2'!M403=1, "extra", "ignore"))</f>
        <v>ignore</v>
      </c>
      <c r="N403" s="1" t="str">
        <f ca="1">IF(OR(procTags!N403="white",procTags!N403="yellow",procTags!N403="grey"),IF('Currently Exported 2'!N403=1, "have", "missing"),IF('Currently Exported 2'!N403=1, "extra", "ignore"))</f>
        <v>ignore</v>
      </c>
      <c r="O403" s="1" t="str">
        <f ca="1">IF(OR(procTags!O403="white",procTags!O403="yellow",procTags!O403="grey"),IF('Currently Exported 2'!O403=1, "have", "missing"),IF('Currently Exported 2'!O403=1, "extra", "ignore"))</f>
        <v>ignore</v>
      </c>
      <c r="P403" s="1" t="str">
        <f ca="1">IF(OR(procTags!P403="white",procTags!P403="yellow",procTags!P403="grey"),IF('Currently Exported 2'!P403=1, "have", "missing"),IF('Currently Exported 2'!P403=1, "extra", "ignore"))</f>
        <v>ignore</v>
      </c>
    </row>
    <row r="404" spans="1:16" x14ac:dyDescent="0.2">
      <c r="A404" s="1" t="str">
        <f ca="1">IFERROR(__xludf.DUMMYFUNCTION("""COMPUTED_VALUE"""),"tr_dump_vlv")</f>
        <v>tr_dump_vlv</v>
      </c>
      <c r="B404" s="1" t="str">
        <f ca="1">IF(OR(procTags!B404="white",procTags!B404="yellow",procTags!B404="grey"),IF('Currently Exported 2'!B404=1, "have", "missing"),IF('Currently Exported 2'!B404=1, "extra", "ignore"))</f>
        <v>ignore</v>
      </c>
      <c r="C404" s="1" t="str">
        <f ca="1">IF(OR(procTags!C404="white",procTags!C404="yellow",procTags!C404="grey"),IF('Currently Exported 2'!C404=1, "have", "missing"),IF('Currently Exported 2'!C404=1, "extra", "ignore"))</f>
        <v>ignore</v>
      </c>
      <c r="D404" s="1" t="str">
        <f ca="1">IF(OR(procTags!D404="white",procTags!D404="yellow",procTags!D404="grey"),IF('Currently Exported 2'!D404=1, "have", "missing"),IF('Currently Exported 2'!D404=1, "extra", "ignore"))</f>
        <v>have</v>
      </c>
      <c r="E404" s="1" t="str">
        <f ca="1">IF(OR(procTags!E404="white",procTags!E404="yellow",procTags!E404="grey"),IF('Currently Exported 2'!E404=1, "have", "missing"),IF('Currently Exported 2'!E404=1, "extra", "ignore"))</f>
        <v>have</v>
      </c>
      <c r="F404" s="1" t="str">
        <f ca="1">IF(OR(procTags!F404="white",procTags!F404="yellow",procTags!F404="grey"),IF('Currently Exported 2'!F404=1, "have", "missing"),IF('Currently Exported 2'!F404=1, "extra", "ignore"))</f>
        <v>have</v>
      </c>
      <c r="G404" s="1" t="str">
        <f ca="1">IF(OR(procTags!G404="white",procTags!G404="yellow",procTags!G404="grey"),IF('Currently Exported 2'!G404=1, "have", "missing"),IF('Currently Exported 2'!G404=1, "extra", "ignore"))</f>
        <v>have</v>
      </c>
      <c r="H404" s="1" t="str">
        <f ca="1">IF(OR(procTags!H404="white",procTags!H404="yellow",procTags!H404="grey"),IF('Currently Exported 2'!H404=1, "have", "missing"),IF('Currently Exported 2'!H404=1, "extra", "ignore"))</f>
        <v>have</v>
      </c>
      <c r="I404" s="1" t="str">
        <f ca="1">IF(OR(procTags!I404="white",procTags!I404="yellow",procTags!I404="grey"),IF('Currently Exported 2'!I404=1, "have", "missing"),IF('Currently Exported 2'!I404=1, "extra", "ignore"))</f>
        <v>have</v>
      </c>
      <c r="J404" s="1" t="str">
        <f ca="1">IF(OR(procTags!J404="white",procTags!J404="yellow",procTags!J404="grey"),IF('Currently Exported 2'!J404=1, "have", "missing"),IF('Currently Exported 2'!J404=1, "extra", "ignore"))</f>
        <v>have</v>
      </c>
      <c r="K404" s="1" t="str">
        <f ca="1">IF(OR(procTags!K404="white",procTags!K404="yellow",procTags!K404="grey"),IF('Currently Exported 2'!K404=1, "have", "missing"),IF('Currently Exported 2'!K404=1, "extra", "ignore"))</f>
        <v>have</v>
      </c>
      <c r="L404" s="1" t="str">
        <f ca="1">IF(OR(procTags!L404="white",procTags!L404="yellow",procTags!L404="grey"),IF('Currently Exported 2'!L404=1, "have", "missing"),IF('Currently Exported 2'!L404=1, "extra", "ignore"))</f>
        <v>have</v>
      </c>
      <c r="M404" s="1" t="str">
        <f ca="1">IF(OR(procTags!M404="white",procTags!M404="yellow",procTags!M404="grey"),IF('Currently Exported 2'!M404=1, "have", "missing"),IF('Currently Exported 2'!M404=1, "extra", "ignore"))</f>
        <v>have</v>
      </c>
      <c r="N404" s="1" t="str">
        <f ca="1">IF(OR(procTags!N404="white",procTags!N404="yellow",procTags!N404="grey"),IF('Currently Exported 2'!N404=1, "have", "missing"),IF('Currently Exported 2'!N404=1, "extra", "ignore"))</f>
        <v>have</v>
      </c>
      <c r="O404" s="1" t="str">
        <f ca="1">IF(OR(procTags!O404="white",procTags!O404="yellow",procTags!O404="grey"),IF('Currently Exported 2'!O404=1, "have", "missing"),IF('Currently Exported 2'!O404=1, "extra", "ignore"))</f>
        <v>have</v>
      </c>
      <c r="P404" s="1" t="str">
        <f ca="1">IF(OR(procTags!P404="white",procTags!P404="yellow",procTags!P404="grey"),IF('Currently Exported 2'!P404=1, "have", "missing"),IF('Currently Exported 2'!P404=1, "extra", "ignore"))</f>
        <v>ignore</v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>
        <f ca="1">IF(OR(procTags!B405="white",procTags!B405="yellow",procTags!B405="grey"),IF('Currently Exported 2'!B405=1, "have", "missing"),IF('Currently Exported 2'!B405=1, "extra", "ignore"))</f>
        <v>ignore</v>
      </c>
      <c r="C405" s="1" t="str">
        <f ca="1">IF(OR(procTags!C405="white",procTags!C405="yellow",procTags!C405="grey"),IF('Currently Exported 2'!C405=1, "have", "missing"),IF('Currently Exported 2'!C405=1, "extra", "ignore"))</f>
        <v>ignore</v>
      </c>
      <c r="D405" s="1" t="str">
        <f ca="1">IF(OR(procTags!D405="white",procTags!D405="yellow",procTags!D405="grey"),IF('Currently Exported 2'!D405=1, "have", "missing"),IF('Currently Exported 2'!D405=1, "extra", "ignore"))</f>
        <v>extra</v>
      </c>
      <c r="E405" s="1" t="str">
        <f ca="1">IF(OR(procTags!E405="white",procTags!E405="yellow",procTags!E405="grey"),IF('Currently Exported 2'!E405=1, "have", "missing"),IF('Currently Exported 2'!E405=1, "extra", "ignore"))</f>
        <v>extra</v>
      </c>
      <c r="F405" s="1" t="str">
        <f ca="1">IF(OR(procTags!F405="white",procTags!F405="yellow",procTags!F405="grey"),IF('Currently Exported 2'!F405=1, "have", "missing"),IF('Currently Exported 2'!F405=1, "extra", "ignore"))</f>
        <v>extra</v>
      </c>
      <c r="G405" s="1" t="str">
        <f ca="1">IF(OR(procTags!G405="white",procTags!G405="yellow",procTags!G405="grey"),IF('Currently Exported 2'!G405=1, "have", "missing"),IF('Currently Exported 2'!G405=1, "extra", "ignore"))</f>
        <v>extra</v>
      </c>
      <c r="H405" s="1" t="str">
        <f ca="1">IF(OR(procTags!H405="white",procTags!H405="yellow",procTags!H405="grey"),IF('Currently Exported 2'!H405=1, "have", "missing"),IF('Currently Exported 2'!H405=1, "extra", "ignore"))</f>
        <v>extra</v>
      </c>
      <c r="I405" s="1" t="str">
        <f ca="1">IF(OR(procTags!I405="white",procTags!I405="yellow",procTags!I405="grey"),IF('Currently Exported 2'!I405=1, "have", "missing"),IF('Currently Exported 2'!I405=1, "extra", "ignore"))</f>
        <v>extra</v>
      </c>
      <c r="J405" s="1" t="str">
        <f ca="1">IF(OR(procTags!J405="white",procTags!J405="yellow",procTags!J405="grey"),IF('Currently Exported 2'!J405=1, "have", "missing"),IF('Currently Exported 2'!J405=1, "extra", "ignore"))</f>
        <v>extra</v>
      </c>
      <c r="K405" s="1" t="str">
        <f ca="1">IF(OR(procTags!K405="white",procTags!K405="yellow",procTags!K405="grey"),IF('Currently Exported 2'!K405=1, "have", "missing"),IF('Currently Exported 2'!K405=1, "extra", "ignore"))</f>
        <v>extra</v>
      </c>
      <c r="L405" s="1" t="str">
        <f ca="1">IF(OR(procTags!L405="white",procTags!L405="yellow",procTags!L405="grey"),IF('Currently Exported 2'!L405=1, "have", "missing"),IF('Currently Exported 2'!L405=1, "extra", "ignore"))</f>
        <v>extra</v>
      </c>
      <c r="M405" s="1" t="str">
        <f ca="1">IF(OR(procTags!M405="white",procTags!M405="yellow",procTags!M405="grey"),IF('Currently Exported 2'!M405=1, "have", "missing"),IF('Currently Exported 2'!M405=1, "extra", "ignore"))</f>
        <v>extra</v>
      </c>
      <c r="N405" s="1" t="str">
        <f ca="1">IF(OR(procTags!N405="white",procTags!N405="yellow",procTags!N405="grey"),IF('Currently Exported 2'!N405=1, "have", "missing"),IF('Currently Exported 2'!N405=1, "extra", "ignore"))</f>
        <v>extra</v>
      </c>
      <c r="O405" s="1" t="str">
        <f ca="1">IF(OR(procTags!O405="white",procTags!O405="yellow",procTags!O405="grey"),IF('Currently Exported 2'!O405=1, "have", "missing"),IF('Currently Exported 2'!O405=1, "extra", "ignore"))</f>
        <v>extra</v>
      </c>
      <c r="P405" s="1" t="str">
        <f ca="1">IF(OR(procTags!P405="white",procTags!P405="yellow",procTags!P405="grey"),IF('Currently Exported 2'!P405=1, "have", "missing"),IF('Currently Exported 2'!P405=1, "extra", "ignore"))</f>
        <v>ignore</v>
      </c>
    </row>
    <row r="406" spans="1:16" x14ac:dyDescent="0.2">
      <c r="A406" s="1" t="str">
        <f ca="1">IFERROR(__xludf.DUMMYFUNCTION("""COMPUTED_VALUE"""),"tr_humid_on_off")</f>
        <v>tr_humid_on_off</v>
      </c>
      <c r="B406" s="1" t="str">
        <f ca="1">IF(OR(procTags!B406="white",procTags!B406="yellow",procTags!B406="grey"),IF('Currently Exported 2'!B406=1, "have", "missing"),IF('Currently Exported 2'!B406=1, "extra", "ignore"))</f>
        <v>ignore</v>
      </c>
      <c r="C406" s="1" t="str">
        <f ca="1">IF(OR(procTags!C406="white",procTags!C406="yellow",procTags!C406="grey"),IF('Currently Exported 2'!C406=1, "have", "missing"),IF('Currently Exported 2'!C406=1, "extra", "ignore"))</f>
        <v>ignore</v>
      </c>
      <c r="D406" s="1" t="str">
        <f ca="1">IF(OR(procTags!D406="white",procTags!D406="yellow",procTags!D406="grey"),IF('Currently Exported 2'!D406=1, "have", "missing"),IF('Currently Exported 2'!D406=1, "extra", "ignore"))</f>
        <v>ignore</v>
      </c>
      <c r="E406" s="1" t="str">
        <f ca="1">IF(OR(procTags!E406="white",procTags!E406="yellow",procTags!E406="grey"),IF('Currently Exported 2'!E406=1, "have", "missing"),IF('Currently Exported 2'!E406=1, "extra", "ignore"))</f>
        <v>ignore</v>
      </c>
      <c r="F406" s="1" t="str">
        <f ca="1">IF(OR(procTags!F406="white",procTags!F406="yellow",procTags!F406="grey"),IF('Currently Exported 2'!F406=1, "have", "missing"),IF('Currently Exported 2'!F406=1, "extra", "ignore"))</f>
        <v>ignore</v>
      </c>
      <c r="G406" s="1" t="str">
        <f ca="1">IF(OR(procTags!G406="white",procTags!G406="yellow",procTags!G406="grey"),IF('Currently Exported 2'!G406=1, "have", "missing"),IF('Currently Exported 2'!G406=1, "extra", "ignore"))</f>
        <v>ignore</v>
      </c>
      <c r="H406" s="1" t="str">
        <f ca="1">IF(OR(procTags!H406="white",procTags!H406="yellow",procTags!H406="grey"),IF('Currently Exported 2'!H406=1, "have", "missing"),IF('Currently Exported 2'!H406=1, "extra", "ignore"))</f>
        <v>ignore</v>
      </c>
      <c r="I406" s="1" t="str">
        <f ca="1">IF(OR(procTags!I406="white",procTags!I406="yellow",procTags!I406="grey"),IF('Currently Exported 2'!I406=1, "have", "missing"),IF('Currently Exported 2'!I406=1, "extra", "ignore"))</f>
        <v>ignore</v>
      </c>
      <c r="J406" s="1" t="str">
        <f ca="1">IF(OR(procTags!J406="white",procTags!J406="yellow",procTags!J406="grey"),IF('Currently Exported 2'!J406=1, "have", "missing"),IF('Currently Exported 2'!J406=1, "extra", "ignore"))</f>
        <v>ignore</v>
      </c>
      <c r="K406" s="1" t="str">
        <f ca="1">IF(OR(procTags!K406="white",procTags!K406="yellow",procTags!K406="grey"),IF('Currently Exported 2'!K406=1, "have", "missing"),IF('Currently Exported 2'!K406=1, "extra", "ignore"))</f>
        <v>ignore</v>
      </c>
      <c r="L406" s="1" t="str">
        <f ca="1">IF(OR(procTags!L406="white",procTags!L406="yellow",procTags!L406="grey"),IF('Currently Exported 2'!L406=1, "have", "missing"),IF('Currently Exported 2'!L406=1, "extra", "ignore"))</f>
        <v>ignore</v>
      </c>
      <c r="M406" s="1" t="str">
        <f ca="1">IF(OR(procTags!M406="white",procTags!M406="yellow",procTags!M406="grey"),IF('Currently Exported 2'!M406=1, "have", "missing"),IF('Currently Exported 2'!M406=1, "extra", "ignore"))</f>
        <v>ignore</v>
      </c>
      <c r="N406" s="1" t="str">
        <f ca="1">IF(OR(procTags!N406="white",procTags!N406="yellow",procTags!N406="grey"),IF('Currently Exported 2'!N406=1, "have", "missing"),IF('Currently Exported 2'!N406=1, "extra", "ignore"))</f>
        <v>ignore</v>
      </c>
      <c r="O406" s="1" t="str">
        <f ca="1">IF(OR(procTags!O406="white",procTags!O406="yellow",procTags!O406="grey"),IF('Currently Exported 2'!O406=1, "have", "missing"),IF('Currently Exported 2'!O406=1, "extra", "ignore"))</f>
        <v>ignore</v>
      </c>
      <c r="P406" s="1" t="str">
        <f ca="1">IF(OR(procTags!P406="white",procTags!P406="yellow",procTags!P406="grey"),IF('Currently Exported 2'!P406=1, "have", "missing"),IF('Currently Exported 2'!P406=1, "extra", "ignore"))</f>
        <v>ignore</v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>
        <f ca="1">IF(OR(procTags!B407="white",procTags!B407="yellow",procTags!B407="grey"),IF('Currently Exported 2'!B407=1, "have", "missing"),IF('Currently Exported 2'!B407=1, "extra", "ignore"))</f>
        <v>ignore</v>
      </c>
      <c r="C407" s="1" t="str">
        <f ca="1">IF(OR(procTags!C407="white",procTags!C407="yellow",procTags!C407="grey"),IF('Currently Exported 2'!C407=1, "have", "missing"),IF('Currently Exported 2'!C407=1, "extra", "ignore"))</f>
        <v>ignore</v>
      </c>
      <c r="D407" s="1" t="str">
        <f ca="1">IF(OR(procTags!D407="white",procTags!D407="yellow",procTags!D407="grey"),IF('Currently Exported 2'!D407=1, "have", "missing"),IF('Currently Exported 2'!D407=1, "extra", "ignore"))</f>
        <v>extra</v>
      </c>
      <c r="E407" s="1" t="str">
        <f ca="1">IF(OR(procTags!E407="white",procTags!E407="yellow",procTags!E407="grey"),IF('Currently Exported 2'!E407=1, "have", "missing"),IF('Currently Exported 2'!E407=1, "extra", "ignore"))</f>
        <v>extra</v>
      </c>
      <c r="F407" s="1" t="str">
        <f ca="1">IF(OR(procTags!F407="white",procTags!F407="yellow",procTags!F407="grey"),IF('Currently Exported 2'!F407=1, "have", "missing"),IF('Currently Exported 2'!F407=1, "extra", "ignore"))</f>
        <v>extra</v>
      </c>
      <c r="G407" s="1" t="str">
        <f ca="1">IF(OR(procTags!G407="white",procTags!G407="yellow",procTags!G407="grey"),IF('Currently Exported 2'!G407=1, "have", "missing"),IF('Currently Exported 2'!G407=1, "extra", "ignore"))</f>
        <v>extra</v>
      </c>
      <c r="H407" s="1" t="str">
        <f ca="1">IF(OR(procTags!H407="white",procTags!H407="yellow",procTags!H407="grey"),IF('Currently Exported 2'!H407=1, "have", "missing"),IF('Currently Exported 2'!H407=1, "extra", "ignore"))</f>
        <v>extra</v>
      </c>
      <c r="I407" s="1" t="str">
        <f ca="1">IF(OR(procTags!I407="white",procTags!I407="yellow",procTags!I407="grey"),IF('Currently Exported 2'!I407=1, "have", "missing"),IF('Currently Exported 2'!I407=1, "extra", "ignore"))</f>
        <v>extra</v>
      </c>
      <c r="J407" s="1" t="str">
        <f ca="1">IF(OR(procTags!J407="white",procTags!J407="yellow",procTags!J407="grey"),IF('Currently Exported 2'!J407=1, "have", "missing"),IF('Currently Exported 2'!J407=1, "extra", "ignore"))</f>
        <v>extra</v>
      </c>
      <c r="K407" s="1" t="str">
        <f ca="1">IF(OR(procTags!K407="white",procTags!K407="yellow",procTags!K407="grey"),IF('Currently Exported 2'!K407=1, "have", "missing"),IF('Currently Exported 2'!K407=1, "extra", "ignore"))</f>
        <v>extra</v>
      </c>
      <c r="L407" s="1" t="str">
        <f ca="1">IF(OR(procTags!L407="white",procTags!L407="yellow",procTags!L407="grey"),IF('Currently Exported 2'!L407=1, "have", "missing"),IF('Currently Exported 2'!L407=1, "extra", "ignore"))</f>
        <v>extra</v>
      </c>
      <c r="M407" s="1" t="str">
        <f ca="1">IF(OR(procTags!M407="white",procTags!M407="yellow",procTags!M407="grey"),IF('Currently Exported 2'!M407=1, "have", "missing"),IF('Currently Exported 2'!M407=1, "extra", "ignore"))</f>
        <v>extra</v>
      </c>
      <c r="N407" s="1" t="str">
        <f ca="1">IF(OR(procTags!N407="white",procTags!N407="yellow",procTags!N407="grey"),IF('Currently Exported 2'!N407=1, "have", "missing"),IF('Currently Exported 2'!N407=1, "extra", "ignore"))</f>
        <v>extra</v>
      </c>
      <c r="O407" s="1" t="str">
        <f ca="1">IF(OR(procTags!O407="white",procTags!O407="yellow",procTags!O407="grey"),IF('Currently Exported 2'!O407=1, "have", "missing"),IF('Currently Exported 2'!O407=1, "extra", "ignore"))</f>
        <v>extra</v>
      </c>
      <c r="P407" s="1" t="str">
        <f ca="1">IF(OR(procTags!P407="white",procTags!P407="yellow",procTags!P407="grey"),IF('Currently Exported 2'!P407=1, "have", "missing"),IF('Currently Exported 2'!P407=1, "extra", "ignore"))</f>
        <v>ignore</v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>
        <f ca="1">IF(OR(procTags!B408="white",procTags!B408="yellow",procTags!B408="grey"),IF('Currently Exported 2'!B408=1, "have", "missing"),IF('Currently Exported 2'!B408=1, "extra", "ignore"))</f>
        <v>ignore</v>
      </c>
      <c r="C408" s="1" t="str">
        <f ca="1">IF(OR(procTags!C408="white",procTags!C408="yellow",procTags!C408="grey"),IF('Currently Exported 2'!C408=1, "have", "missing"),IF('Currently Exported 2'!C408=1, "extra", "ignore"))</f>
        <v>ignore</v>
      </c>
      <c r="D408" s="1" t="str">
        <f ca="1">IF(OR(procTags!D408="white",procTags!D408="yellow",procTags!D408="grey"),IF('Currently Exported 2'!D408=1, "have", "missing"),IF('Currently Exported 2'!D408=1, "extra", "ignore"))</f>
        <v>ignore</v>
      </c>
      <c r="E408" s="1" t="str">
        <f ca="1">IF(OR(procTags!E408="white",procTags!E408="yellow",procTags!E408="grey"),IF('Currently Exported 2'!E408=1, "have", "missing"),IF('Currently Exported 2'!E408=1, "extra", "ignore"))</f>
        <v>ignore</v>
      </c>
      <c r="F408" s="1" t="str">
        <f ca="1">IF(OR(procTags!F408="white",procTags!F408="yellow",procTags!F408="grey"),IF('Currently Exported 2'!F408=1, "have", "missing"),IF('Currently Exported 2'!F408=1, "extra", "ignore"))</f>
        <v>ignore</v>
      </c>
      <c r="G408" s="1" t="str">
        <f ca="1">IF(OR(procTags!G408="white",procTags!G408="yellow",procTags!G408="grey"),IF('Currently Exported 2'!G408=1, "have", "missing"),IF('Currently Exported 2'!G408=1, "extra", "ignore"))</f>
        <v>ignore</v>
      </c>
      <c r="H408" s="1" t="str">
        <f ca="1">IF(OR(procTags!H408="white",procTags!H408="yellow",procTags!H408="grey"),IF('Currently Exported 2'!H408=1, "have", "missing"),IF('Currently Exported 2'!H408=1, "extra", "ignore"))</f>
        <v>ignore</v>
      </c>
      <c r="I408" s="1" t="str">
        <f ca="1">IF(OR(procTags!I408="white",procTags!I408="yellow",procTags!I408="grey"),IF('Currently Exported 2'!I408=1, "have", "missing"),IF('Currently Exported 2'!I408=1, "extra", "ignore"))</f>
        <v>ignore</v>
      </c>
      <c r="J408" s="1" t="str">
        <f ca="1">IF(OR(procTags!J408="white",procTags!J408="yellow",procTags!J408="grey"),IF('Currently Exported 2'!J408=1, "have", "missing"),IF('Currently Exported 2'!J408=1, "extra", "ignore"))</f>
        <v>ignore</v>
      </c>
      <c r="K408" s="1" t="str">
        <f ca="1">IF(OR(procTags!K408="white",procTags!K408="yellow",procTags!K408="grey"),IF('Currently Exported 2'!K408=1, "have", "missing"),IF('Currently Exported 2'!K408=1, "extra", "ignore"))</f>
        <v>ignore</v>
      </c>
      <c r="L408" s="1" t="str">
        <f ca="1">IF(OR(procTags!L408="white",procTags!L408="yellow",procTags!L408="grey"),IF('Currently Exported 2'!L408=1, "have", "missing"),IF('Currently Exported 2'!L408=1, "extra", "ignore"))</f>
        <v>ignore</v>
      </c>
      <c r="M408" s="1" t="str">
        <f ca="1">IF(OR(procTags!M408="white",procTags!M408="yellow",procTags!M408="grey"),IF('Currently Exported 2'!M408=1, "have", "missing"),IF('Currently Exported 2'!M408=1, "extra", "ignore"))</f>
        <v>ignore</v>
      </c>
      <c r="N408" s="1" t="str">
        <f ca="1">IF(OR(procTags!N408="white",procTags!N408="yellow",procTags!N408="grey"),IF('Currently Exported 2'!N408=1, "have", "missing"),IF('Currently Exported 2'!N408=1, "extra", "ignore"))</f>
        <v>ignore</v>
      </c>
      <c r="O408" s="1" t="str">
        <f ca="1">IF(OR(procTags!O408="white",procTags!O408="yellow",procTags!O408="grey"),IF('Currently Exported 2'!O408=1, "have", "missing"),IF('Currently Exported 2'!O408=1, "extra", "ignore"))</f>
        <v>ignore</v>
      </c>
      <c r="P408" s="1" t="str">
        <f ca="1">IF(OR(procTags!P408="white",procTags!P408="yellow",procTags!P408="grey"),IF('Currently Exported 2'!P408=1, "have", "missing"),IF('Currently Exported 2'!P408=1, "extra", "ignore"))</f>
        <v>ignore</v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>
        <f ca="1">IF(OR(procTags!B409="white",procTags!B409="yellow",procTags!B409="grey"),IF('Currently Exported 2'!B409=1, "have", "missing"),IF('Currently Exported 2'!B409=1, "extra", "ignore"))</f>
        <v>ignore</v>
      </c>
      <c r="C409" s="1" t="str">
        <f ca="1">IF(OR(procTags!C409="white",procTags!C409="yellow",procTags!C409="grey"),IF('Currently Exported 2'!C409=1, "have", "missing"),IF('Currently Exported 2'!C409=1, "extra", "ignore"))</f>
        <v>ignore</v>
      </c>
      <c r="D409" s="1" t="str">
        <f ca="1">IF(OR(procTags!D409="white",procTags!D409="yellow",procTags!D409="grey"),IF('Currently Exported 2'!D409=1, "have", "missing"),IF('Currently Exported 2'!D409=1, "extra", "ignore"))</f>
        <v>ignore</v>
      </c>
      <c r="E409" s="1" t="str">
        <f ca="1">IF(OR(procTags!E409="white",procTags!E409="yellow",procTags!E409="grey"),IF('Currently Exported 2'!E409=1, "have", "missing"),IF('Currently Exported 2'!E409=1, "extra", "ignore"))</f>
        <v>ignore</v>
      </c>
      <c r="F409" s="1" t="str">
        <f ca="1">IF(OR(procTags!F409="white",procTags!F409="yellow",procTags!F409="grey"),IF('Currently Exported 2'!F409=1, "have", "missing"),IF('Currently Exported 2'!F409=1, "extra", "ignore"))</f>
        <v>ignore</v>
      </c>
      <c r="G409" s="1" t="str">
        <f ca="1">IF(OR(procTags!G409="white",procTags!G409="yellow",procTags!G409="grey"),IF('Currently Exported 2'!G409=1, "have", "missing"),IF('Currently Exported 2'!G409=1, "extra", "ignore"))</f>
        <v>ignore</v>
      </c>
      <c r="H409" s="1" t="str">
        <f ca="1">IF(OR(procTags!H409="white",procTags!H409="yellow",procTags!H409="grey"),IF('Currently Exported 2'!H409=1, "have", "missing"),IF('Currently Exported 2'!H409=1, "extra", "ignore"))</f>
        <v>ignore</v>
      </c>
      <c r="I409" s="1" t="str">
        <f ca="1">IF(OR(procTags!I409="white",procTags!I409="yellow",procTags!I409="grey"),IF('Currently Exported 2'!I409=1, "have", "missing"),IF('Currently Exported 2'!I409=1, "extra", "ignore"))</f>
        <v>ignore</v>
      </c>
      <c r="J409" s="1" t="str">
        <f ca="1">IF(OR(procTags!J409="white",procTags!J409="yellow",procTags!J409="grey"),IF('Currently Exported 2'!J409=1, "have", "missing"),IF('Currently Exported 2'!J409=1, "extra", "ignore"))</f>
        <v>ignore</v>
      </c>
      <c r="K409" s="1" t="str">
        <f ca="1">IF(OR(procTags!K409="white",procTags!K409="yellow",procTags!K409="grey"),IF('Currently Exported 2'!K409=1, "have", "missing"),IF('Currently Exported 2'!K409=1, "extra", "ignore"))</f>
        <v>ignore</v>
      </c>
      <c r="L409" s="1" t="str">
        <f ca="1">IF(OR(procTags!L409="white",procTags!L409="yellow",procTags!L409="grey"),IF('Currently Exported 2'!L409=1, "have", "missing"),IF('Currently Exported 2'!L409=1, "extra", "ignore"))</f>
        <v>ignore</v>
      </c>
      <c r="M409" s="1" t="str">
        <f ca="1">IF(OR(procTags!M409="white",procTags!M409="yellow",procTags!M409="grey"),IF('Currently Exported 2'!M409=1, "have", "missing"),IF('Currently Exported 2'!M409=1, "extra", "ignore"))</f>
        <v>ignore</v>
      </c>
      <c r="N409" s="1" t="str">
        <f ca="1">IF(OR(procTags!N409="white",procTags!N409="yellow",procTags!N409="grey"),IF('Currently Exported 2'!N409=1, "have", "missing"),IF('Currently Exported 2'!N409=1, "extra", "ignore"))</f>
        <v>ignore</v>
      </c>
      <c r="O409" s="1" t="str">
        <f ca="1">IF(OR(procTags!O409="white",procTags!O409="yellow",procTags!O409="grey"),IF('Currently Exported 2'!O409=1, "have", "missing"),IF('Currently Exported 2'!O409=1, "extra", "ignore"))</f>
        <v>ignore</v>
      </c>
      <c r="P409" s="1" t="str">
        <f ca="1">IF(OR(procTags!P409="white",procTags!P409="yellow",procTags!P409="grey"),IF('Currently Exported 2'!P409=1, "have", "missing"),IF('Currently Exported 2'!P409=1, "extra", "ignore"))</f>
        <v>ignore</v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>
        <f ca="1">IF(OR(procTags!B410="white",procTags!B410="yellow",procTags!B410="grey"),IF('Currently Exported 2'!B410=1, "have", "missing"),IF('Currently Exported 2'!B410=1, "extra", "ignore"))</f>
        <v>ignore</v>
      </c>
      <c r="C410" s="1" t="str">
        <f ca="1">IF(OR(procTags!C410="white",procTags!C410="yellow",procTags!C410="grey"),IF('Currently Exported 2'!C410=1, "have", "missing"),IF('Currently Exported 2'!C410=1, "extra", "ignore"))</f>
        <v>ignore</v>
      </c>
      <c r="D410" s="1" t="str">
        <f ca="1">IF(OR(procTags!D410="white",procTags!D410="yellow",procTags!D410="grey"),IF('Currently Exported 2'!D410=1, "have", "missing"),IF('Currently Exported 2'!D410=1, "extra", "ignore"))</f>
        <v>ignore</v>
      </c>
      <c r="E410" s="1" t="str">
        <f ca="1">IF(OR(procTags!E410="white",procTags!E410="yellow",procTags!E410="grey"),IF('Currently Exported 2'!E410=1, "have", "missing"),IF('Currently Exported 2'!E410=1, "extra", "ignore"))</f>
        <v>ignore</v>
      </c>
      <c r="F410" s="1" t="str">
        <f ca="1">IF(OR(procTags!F410="white",procTags!F410="yellow",procTags!F410="grey"),IF('Currently Exported 2'!F410=1, "have", "missing"),IF('Currently Exported 2'!F410=1, "extra", "ignore"))</f>
        <v>ignore</v>
      </c>
      <c r="G410" s="1" t="str">
        <f ca="1">IF(OR(procTags!G410="white",procTags!G410="yellow",procTags!G410="grey"),IF('Currently Exported 2'!G410=1, "have", "missing"),IF('Currently Exported 2'!G410=1, "extra", "ignore"))</f>
        <v>ignore</v>
      </c>
      <c r="H410" s="1" t="str">
        <f ca="1">IF(OR(procTags!H410="white",procTags!H410="yellow",procTags!H410="grey"),IF('Currently Exported 2'!H410=1, "have", "missing"),IF('Currently Exported 2'!H410=1, "extra", "ignore"))</f>
        <v>ignore</v>
      </c>
      <c r="I410" s="1" t="str">
        <f ca="1">IF(OR(procTags!I410="white",procTags!I410="yellow",procTags!I410="grey"),IF('Currently Exported 2'!I410=1, "have", "missing"),IF('Currently Exported 2'!I410=1, "extra", "ignore"))</f>
        <v>ignore</v>
      </c>
      <c r="J410" s="1" t="str">
        <f ca="1">IF(OR(procTags!J410="white",procTags!J410="yellow",procTags!J410="grey"),IF('Currently Exported 2'!J410=1, "have", "missing"),IF('Currently Exported 2'!J410=1, "extra", "ignore"))</f>
        <v>ignore</v>
      </c>
      <c r="K410" s="1" t="str">
        <f ca="1">IF(OR(procTags!K410="white",procTags!K410="yellow",procTags!K410="grey"),IF('Currently Exported 2'!K410=1, "have", "missing"),IF('Currently Exported 2'!K410=1, "extra", "ignore"))</f>
        <v>ignore</v>
      </c>
      <c r="L410" s="1" t="str">
        <f ca="1">IF(OR(procTags!L410="white",procTags!L410="yellow",procTags!L410="grey"),IF('Currently Exported 2'!L410=1, "have", "missing"),IF('Currently Exported 2'!L410=1, "extra", "ignore"))</f>
        <v>ignore</v>
      </c>
      <c r="M410" s="1" t="str">
        <f ca="1">IF(OR(procTags!M410="white",procTags!M410="yellow",procTags!M410="grey"),IF('Currently Exported 2'!M410=1, "have", "missing"),IF('Currently Exported 2'!M410=1, "extra", "ignore"))</f>
        <v>ignore</v>
      </c>
      <c r="N410" s="1" t="str">
        <f ca="1">IF(OR(procTags!N410="white",procTags!N410="yellow",procTags!N410="grey"),IF('Currently Exported 2'!N410=1, "have", "missing"),IF('Currently Exported 2'!N410=1, "extra", "ignore"))</f>
        <v>ignore</v>
      </c>
      <c r="O410" s="1" t="str">
        <f ca="1">IF(OR(procTags!O410="white",procTags!O410="yellow",procTags!O410="grey"),IF('Currently Exported 2'!O410=1, "have", "missing"),IF('Currently Exported 2'!O410=1, "extra", "ignore"))</f>
        <v>ignore</v>
      </c>
      <c r="P410" s="1" t="str">
        <f ca="1">IF(OR(procTags!P410="white",procTags!P410="yellow",procTags!P410="grey"),IF('Currently Exported 2'!P410=1, "have", "missing"),IF('Currently Exported 2'!P410=1, "extra", "ignore"))</f>
        <v>ignore</v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>
        <f ca="1">IF(OR(procTags!B411="white",procTags!B411="yellow",procTags!B411="grey"),IF('Currently Exported 2'!B411=1, "have", "missing"),IF('Currently Exported 2'!B411=1, "extra", "ignore"))</f>
        <v>ignore</v>
      </c>
      <c r="C411" s="1" t="str">
        <f ca="1">IF(OR(procTags!C411="white",procTags!C411="yellow",procTags!C411="grey"),IF('Currently Exported 2'!C411=1, "have", "missing"),IF('Currently Exported 2'!C411=1, "extra", "ignore"))</f>
        <v>ignore</v>
      </c>
      <c r="D411" s="1" t="str">
        <f ca="1">IF(OR(procTags!D411="white",procTags!D411="yellow",procTags!D411="grey"),IF('Currently Exported 2'!D411=1, "have", "missing"),IF('Currently Exported 2'!D411=1, "extra", "ignore"))</f>
        <v>ignore</v>
      </c>
      <c r="E411" s="1" t="str">
        <f ca="1">IF(OR(procTags!E411="white",procTags!E411="yellow",procTags!E411="grey"),IF('Currently Exported 2'!E411=1, "have", "missing"),IF('Currently Exported 2'!E411=1, "extra", "ignore"))</f>
        <v>ignore</v>
      </c>
      <c r="F411" s="1" t="str">
        <f ca="1">IF(OR(procTags!F411="white",procTags!F411="yellow",procTags!F411="grey"),IF('Currently Exported 2'!F411=1, "have", "missing"),IF('Currently Exported 2'!F411=1, "extra", "ignore"))</f>
        <v>ignore</v>
      </c>
      <c r="G411" s="1" t="str">
        <f ca="1">IF(OR(procTags!G411="white",procTags!G411="yellow",procTags!G411="grey"),IF('Currently Exported 2'!G411=1, "have", "missing"),IF('Currently Exported 2'!G411=1, "extra", "ignore"))</f>
        <v>ignore</v>
      </c>
      <c r="H411" s="1" t="str">
        <f ca="1">IF(OR(procTags!H411="white",procTags!H411="yellow",procTags!H411="grey"),IF('Currently Exported 2'!H411=1, "have", "missing"),IF('Currently Exported 2'!H411=1, "extra", "ignore"))</f>
        <v>ignore</v>
      </c>
      <c r="I411" s="1" t="str">
        <f ca="1">IF(OR(procTags!I411="white",procTags!I411="yellow",procTags!I411="grey"),IF('Currently Exported 2'!I411=1, "have", "missing"),IF('Currently Exported 2'!I411=1, "extra", "ignore"))</f>
        <v>ignore</v>
      </c>
      <c r="J411" s="1" t="str">
        <f ca="1">IF(OR(procTags!J411="white",procTags!J411="yellow",procTags!J411="grey"),IF('Currently Exported 2'!J411=1, "have", "missing"),IF('Currently Exported 2'!J411=1, "extra", "ignore"))</f>
        <v>ignore</v>
      </c>
      <c r="K411" s="1" t="str">
        <f ca="1">IF(OR(procTags!K411="white",procTags!K411="yellow",procTags!K411="grey"),IF('Currently Exported 2'!K411=1, "have", "missing"),IF('Currently Exported 2'!K411=1, "extra", "ignore"))</f>
        <v>ignore</v>
      </c>
      <c r="L411" s="1" t="str">
        <f ca="1">IF(OR(procTags!L411="white",procTags!L411="yellow",procTags!L411="grey"),IF('Currently Exported 2'!L411=1, "have", "missing"),IF('Currently Exported 2'!L411=1, "extra", "ignore"))</f>
        <v>ignore</v>
      </c>
      <c r="M411" s="1" t="str">
        <f ca="1">IF(OR(procTags!M411="white",procTags!M411="yellow",procTags!M411="grey"),IF('Currently Exported 2'!M411=1, "have", "missing"),IF('Currently Exported 2'!M411=1, "extra", "ignore"))</f>
        <v>ignore</v>
      </c>
      <c r="N411" s="1" t="str">
        <f ca="1">IF(OR(procTags!N411="white",procTags!N411="yellow",procTags!N411="grey"),IF('Currently Exported 2'!N411=1, "have", "missing"),IF('Currently Exported 2'!N411=1, "extra", "ignore"))</f>
        <v>ignore</v>
      </c>
      <c r="O411" s="1" t="str">
        <f ca="1">IF(OR(procTags!O411="white",procTags!O411="yellow",procTags!O411="grey"),IF('Currently Exported 2'!O411=1, "have", "missing"),IF('Currently Exported 2'!O411=1, "extra", "ignore"))</f>
        <v>ignore</v>
      </c>
      <c r="P411" s="1" t="str">
        <f ca="1">IF(OR(procTags!P411="white",procTags!P411="yellow",procTags!P411="grey"),IF('Currently Exported 2'!P411=1, "have", "missing"),IF('Currently Exported 2'!P411=1, "extra", "ignore"))</f>
        <v>ignore</v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>
        <f ca="1">IF(OR(procTags!B412="white",procTags!B412="yellow",procTags!B412="grey"),IF('Currently Exported 2'!B412=1, "have", "missing"),IF('Currently Exported 2'!B412=1, "extra", "ignore"))</f>
        <v>ignore</v>
      </c>
      <c r="C412" s="1" t="str">
        <f ca="1">IF(OR(procTags!C412="white",procTags!C412="yellow",procTags!C412="grey"),IF('Currently Exported 2'!C412=1, "have", "missing"),IF('Currently Exported 2'!C412=1, "extra", "ignore"))</f>
        <v>ignore</v>
      </c>
      <c r="D412" s="1" t="str">
        <f ca="1">IF(OR(procTags!D412="white",procTags!D412="yellow",procTags!D412="grey"),IF('Currently Exported 2'!D412=1, "have", "missing"),IF('Currently Exported 2'!D412=1, "extra", "ignore"))</f>
        <v>ignore</v>
      </c>
      <c r="E412" s="1" t="str">
        <f ca="1">IF(OR(procTags!E412="white",procTags!E412="yellow",procTags!E412="grey"),IF('Currently Exported 2'!E412=1, "have", "missing"),IF('Currently Exported 2'!E412=1, "extra", "ignore"))</f>
        <v>ignore</v>
      </c>
      <c r="F412" s="1" t="str">
        <f ca="1">IF(OR(procTags!F412="white",procTags!F412="yellow",procTags!F412="grey"),IF('Currently Exported 2'!F412=1, "have", "missing"),IF('Currently Exported 2'!F412=1, "extra", "ignore"))</f>
        <v>ignore</v>
      </c>
      <c r="G412" s="1" t="str">
        <f ca="1">IF(OR(procTags!G412="white",procTags!G412="yellow",procTags!G412="grey"),IF('Currently Exported 2'!G412=1, "have", "missing"),IF('Currently Exported 2'!G412=1, "extra", "ignore"))</f>
        <v>ignore</v>
      </c>
      <c r="H412" s="1" t="str">
        <f ca="1">IF(OR(procTags!H412="white",procTags!H412="yellow",procTags!H412="grey"),IF('Currently Exported 2'!H412=1, "have", "missing"),IF('Currently Exported 2'!H412=1, "extra", "ignore"))</f>
        <v>ignore</v>
      </c>
      <c r="I412" s="1" t="str">
        <f ca="1">IF(OR(procTags!I412="white",procTags!I412="yellow",procTags!I412="grey"),IF('Currently Exported 2'!I412=1, "have", "missing"),IF('Currently Exported 2'!I412=1, "extra", "ignore"))</f>
        <v>ignore</v>
      </c>
      <c r="J412" s="1" t="str">
        <f ca="1">IF(OR(procTags!J412="white",procTags!J412="yellow",procTags!J412="grey"),IF('Currently Exported 2'!J412=1, "have", "missing"),IF('Currently Exported 2'!J412=1, "extra", "ignore"))</f>
        <v>ignore</v>
      </c>
      <c r="K412" s="1" t="str">
        <f ca="1">IF(OR(procTags!K412="white",procTags!K412="yellow",procTags!K412="grey"),IF('Currently Exported 2'!K412=1, "have", "missing"),IF('Currently Exported 2'!K412=1, "extra", "ignore"))</f>
        <v>ignore</v>
      </c>
      <c r="L412" s="1" t="str">
        <f ca="1">IF(OR(procTags!L412="white",procTags!L412="yellow",procTags!L412="grey"),IF('Currently Exported 2'!L412=1, "have", "missing"),IF('Currently Exported 2'!L412=1, "extra", "ignore"))</f>
        <v>ignore</v>
      </c>
      <c r="M412" s="1" t="str">
        <f ca="1">IF(OR(procTags!M412="white",procTags!M412="yellow",procTags!M412="grey"),IF('Currently Exported 2'!M412=1, "have", "missing"),IF('Currently Exported 2'!M412=1, "extra", "ignore"))</f>
        <v>ignore</v>
      </c>
      <c r="N412" s="1" t="str">
        <f ca="1">IF(OR(procTags!N412="white",procTags!N412="yellow",procTags!N412="grey"),IF('Currently Exported 2'!N412=1, "have", "missing"),IF('Currently Exported 2'!N412=1, "extra", "ignore"))</f>
        <v>ignore</v>
      </c>
      <c r="O412" s="1" t="str">
        <f ca="1">IF(OR(procTags!O412="white",procTags!O412="yellow",procTags!O412="grey"),IF('Currently Exported 2'!O412=1, "have", "missing"),IF('Currently Exported 2'!O412=1, "extra", "ignore"))</f>
        <v>ignore</v>
      </c>
      <c r="P412" s="1" t="str">
        <f ca="1">IF(OR(procTags!P412="white",procTags!P412="yellow",procTags!P412="grey"),IF('Currently Exported 2'!P412=1, "have", "missing"),IF('Currently Exported 2'!P412=1, "extra", "ignore"))</f>
        <v>ignore</v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>
        <f ca="1">IF(OR(procTags!B413="white",procTags!B413="yellow",procTags!B413="grey"),IF('Currently Exported 2'!B413=1, "have", "missing"),IF('Currently Exported 2'!B413=1, "extra", "ignore"))</f>
        <v>ignore</v>
      </c>
      <c r="C413" s="1" t="str">
        <f ca="1">IF(OR(procTags!C413="white",procTags!C413="yellow",procTags!C413="grey"),IF('Currently Exported 2'!C413=1, "have", "missing"),IF('Currently Exported 2'!C413=1, "extra", "ignore"))</f>
        <v>ignore</v>
      </c>
      <c r="D413" s="1" t="str">
        <f ca="1">IF(OR(procTags!D413="white",procTags!D413="yellow",procTags!D413="grey"),IF('Currently Exported 2'!D413=1, "have", "missing"),IF('Currently Exported 2'!D413=1, "extra", "ignore"))</f>
        <v>extra</v>
      </c>
      <c r="E413" s="1" t="str">
        <f ca="1">IF(OR(procTags!E413="white",procTags!E413="yellow",procTags!E413="grey"),IF('Currently Exported 2'!E413=1, "have", "missing"),IF('Currently Exported 2'!E413=1, "extra", "ignore"))</f>
        <v>extra</v>
      </c>
      <c r="F413" s="1" t="str">
        <f ca="1">IF(OR(procTags!F413="white",procTags!F413="yellow",procTags!F413="grey"),IF('Currently Exported 2'!F413=1, "have", "missing"),IF('Currently Exported 2'!F413=1, "extra", "ignore"))</f>
        <v>extra</v>
      </c>
      <c r="G413" s="1" t="str">
        <f ca="1">IF(OR(procTags!G413="white",procTags!G413="yellow",procTags!G413="grey"),IF('Currently Exported 2'!G413=1, "have", "missing"),IF('Currently Exported 2'!G413=1, "extra", "ignore"))</f>
        <v>extra</v>
      </c>
      <c r="H413" s="1" t="str">
        <f ca="1">IF(OR(procTags!H413="white",procTags!H413="yellow",procTags!H413="grey"),IF('Currently Exported 2'!H413=1, "have", "missing"),IF('Currently Exported 2'!H413=1, "extra", "ignore"))</f>
        <v>extra</v>
      </c>
      <c r="I413" s="1" t="str">
        <f ca="1">IF(OR(procTags!I413="white",procTags!I413="yellow",procTags!I413="grey"),IF('Currently Exported 2'!I413=1, "have", "missing"),IF('Currently Exported 2'!I413=1, "extra", "ignore"))</f>
        <v>extra</v>
      </c>
      <c r="J413" s="1" t="str">
        <f ca="1">IF(OR(procTags!J413="white",procTags!J413="yellow",procTags!J413="grey"),IF('Currently Exported 2'!J413=1, "have", "missing"),IF('Currently Exported 2'!J413=1, "extra", "ignore"))</f>
        <v>extra</v>
      </c>
      <c r="K413" s="1" t="str">
        <f ca="1">IF(OR(procTags!K413="white",procTags!K413="yellow",procTags!K413="grey"),IF('Currently Exported 2'!K413=1, "have", "missing"),IF('Currently Exported 2'!K413=1, "extra", "ignore"))</f>
        <v>extra</v>
      </c>
      <c r="L413" s="1" t="str">
        <f ca="1">IF(OR(procTags!L413="white",procTags!L413="yellow",procTags!L413="grey"),IF('Currently Exported 2'!L413=1, "have", "missing"),IF('Currently Exported 2'!L413=1, "extra", "ignore"))</f>
        <v>extra</v>
      </c>
      <c r="M413" s="1" t="str">
        <f ca="1">IF(OR(procTags!M413="white",procTags!M413="yellow",procTags!M413="grey"),IF('Currently Exported 2'!M413=1, "have", "missing"),IF('Currently Exported 2'!M413=1, "extra", "ignore"))</f>
        <v>extra</v>
      </c>
      <c r="N413" s="1" t="str">
        <f ca="1">IF(OR(procTags!N413="white",procTags!N413="yellow",procTags!N413="grey"),IF('Currently Exported 2'!N413=1, "have", "missing"),IF('Currently Exported 2'!N413=1, "extra", "ignore"))</f>
        <v>extra</v>
      </c>
      <c r="O413" s="1" t="str">
        <f ca="1">IF(OR(procTags!O413="white",procTags!O413="yellow",procTags!O413="grey"),IF('Currently Exported 2'!O413=1, "have", "missing"),IF('Currently Exported 2'!O413=1, "extra", "ignore"))</f>
        <v>extra</v>
      </c>
      <c r="P413" s="1" t="str">
        <f ca="1">IF(OR(procTags!P413="white",procTags!P413="yellow",procTags!P413="grey"),IF('Currently Exported 2'!P413=1, "have", "missing"),IF('Currently Exported 2'!P413=1, "extra", "ignore"))</f>
        <v>ignore</v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>
        <f ca="1">IF(OR(procTags!B414="white",procTags!B414="yellow",procTags!B414="grey"),IF('Currently Exported 2'!B414=1, "have", "missing"),IF('Currently Exported 2'!B414=1, "extra", "ignore"))</f>
        <v>ignore</v>
      </c>
      <c r="C414" s="1" t="str">
        <f ca="1">IF(OR(procTags!C414="white",procTags!C414="yellow",procTags!C414="grey"),IF('Currently Exported 2'!C414=1, "have", "missing"),IF('Currently Exported 2'!C414=1, "extra", "ignore"))</f>
        <v>ignore</v>
      </c>
      <c r="D414" s="1" t="str">
        <f ca="1">IF(OR(procTags!D414="white",procTags!D414="yellow",procTags!D414="grey"),IF('Currently Exported 2'!D414=1, "have", "missing"),IF('Currently Exported 2'!D414=1, "extra", "ignore"))</f>
        <v>extra</v>
      </c>
      <c r="E414" s="1" t="str">
        <f ca="1">IF(OR(procTags!E414="white",procTags!E414="yellow",procTags!E414="grey"),IF('Currently Exported 2'!E414=1, "have", "missing"),IF('Currently Exported 2'!E414=1, "extra", "ignore"))</f>
        <v>extra</v>
      </c>
      <c r="F414" s="1" t="str">
        <f ca="1">IF(OR(procTags!F414="white",procTags!F414="yellow",procTags!F414="grey"),IF('Currently Exported 2'!F414=1, "have", "missing"),IF('Currently Exported 2'!F414=1, "extra", "ignore"))</f>
        <v>extra</v>
      </c>
      <c r="G414" s="1" t="str">
        <f ca="1">IF(OR(procTags!G414="white",procTags!G414="yellow",procTags!G414="grey"),IF('Currently Exported 2'!G414=1, "have", "missing"),IF('Currently Exported 2'!G414=1, "extra", "ignore"))</f>
        <v>extra</v>
      </c>
      <c r="H414" s="1" t="str">
        <f ca="1">IF(OR(procTags!H414="white",procTags!H414="yellow",procTags!H414="grey"),IF('Currently Exported 2'!H414=1, "have", "missing"),IF('Currently Exported 2'!H414=1, "extra", "ignore"))</f>
        <v>extra</v>
      </c>
      <c r="I414" s="1" t="str">
        <f ca="1">IF(OR(procTags!I414="white",procTags!I414="yellow",procTags!I414="grey"),IF('Currently Exported 2'!I414=1, "have", "missing"),IF('Currently Exported 2'!I414=1, "extra", "ignore"))</f>
        <v>extra</v>
      </c>
      <c r="J414" s="1" t="str">
        <f ca="1">IF(OR(procTags!J414="white",procTags!J414="yellow",procTags!J414="grey"),IF('Currently Exported 2'!J414=1, "have", "missing"),IF('Currently Exported 2'!J414=1, "extra", "ignore"))</f>
        <v>extra</v>
      </c>
      <c r="K414" s="1" t="str">
        <f ca="1">IF(OR(procTags!K414="white",procTags!K414="yellow",procTags!K414="grey"),IF('Currently Exported 2'!K414=1, "have", "missing"),IF('Currently Exported 2'!K414=1, "extra", "ignore"))</f>
        <v>extra</v>
      </c>
      <c r="L414" s="1" t="str">
        <f ca="1">IF(OR(procTags!L414="white",procTags!L414="yellow",procTags!L414="grey"),IF('Currently Exported 2'!L414=1, "have", "missing"),IF('Currently Exported 2'!L414=1, "extra", "ignore"))</f>
        <v>extra</v>
      </c>
      <c r="M414" s="1" t="str">
        <f ca="1">IF(OR(procTags!M414="white",procTags!M414="yellow",procTags!M414="grey"),IF('Currently Exported 2'!M414=1, "have", "missing"),IF('Currently Exported 2'!M414=1, "extra", "ignore"))</f>
        <v>extra</v>
      </c>
      <c r="N414" s="1" t="str">
        <f ca="1">IF(OR(procTags!N414="white",procTags!N414="yellow",procTags!N414="grey"),IF('Currently Exported 2'!N414=1, "have", "missing"),IF('Currently Exported 2'!N414=1, "extra", "ignore"))</f>
        <v>extra</v>
      </c>
      <c r="O414" s="1" t="str">
        <f ca="1">IF(OR(procTags!O414="white",procTags!O414="yellow",procTags!O414="grey"),IF('Currently Exported 2'!O414=1, "have", "missing"),IF('Currently Exported 2'!O414=1, "extra", "ignore"))</f>
        <v>extra</v>
      </c>
      <c r="P414" s="1" t="str">
        <f ca="1">IF(OR(procTags!P414="white",procTags!P414="yellow",procTags!P414="grey"),IF('Currently Exported 2'!P414=1, "have", "missing"),IF('Currently Exported 2'!P414=1, "extra", "ignore"))</f>
        <v>ignore</v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>
        <f ca="1">IF(OR(procTags!B415="white",procTags!B415="yellow",procTags!B415="grey"),IF('Currently Exported 2'!B415=1, "have", "missing"),IF('Currently Exported 2'!B415=1, "extra", "ignore"))</f>
        <v>ignore</v>
      </c>
      <c r="C415" s="1" t="str">
        <f ca="1">IF(OR(procTags!C415="white",procTags!C415="yellow",procTags!C415="grey"),IF('Currently Exported 2'!C415=1, "have", "missing"),IF('Currently Exported 2'!C415=1, "extra", "ignore"))</f>
        <v>ignore</v>
      </c>
      <c r="D415" s="1" t="str">
        <f ca="1">IF(OR(procTags!D415="white",procTags!D415="yellow",procTags!D415="grey"),IF('Currently Exported 2'!D415=1, "have", "missing"),IF('Currently Exported 2'!D415=1, "extra", "ignore"))</f>
        <v>ignore</v>
      </c>
      <c r="E415" s="1" t="str">
        <f ca="1">IF(OR(procTags!E415="white",procTags!E415="yellow",procTags!E415="grey"),IF('Currently Exported 2'!E415=1, "have", "missing"),IF('Currently Exported 2'!E415=1, "extra", "ignore"))</f>
        <v>ignore</v>
      </c>
      <c r="F415" s="1" t="str">
        <f ca="1">IF(OR(procTags!F415="white",procTags!F415="yellow",procTags!F415="grey"),IF('Currently Exported 2'!F415=1, "have", "missing"),IF('Currently Exported 2'!F415=1, "extra", "ignore"))</f>
        <v>ignore</v>
      </c>
      <c r="G415" s="1" t="str">
        <f ca="1">IF(OR(procTags!G415="white",procTags!G415="yellow",procTags!G415="grey"),IF('Currently Exported 2'!G415=1, "have", "missing"),IF('Currently Exported 2'!G415=1, "extra", "ignore"))</f>
        <v>ignore</v>
      </c>
      <c r="H415" s="1" t="str">
        <f ca="1">IF(OR(procTags!H415="white",procTags!H415="yellow",procTags!H415="grey"),IF('Currently Exported 2'!H415=1, "have", "missing"),IF('Currently Exported 2'!H415=1, "extra", "ignore"))</f>
        <v>ignore</v>
      </c>
      <c r="I415" s="1" t="str">
        <f ca="1">IF(OR(procTags!I415="white",procTags!I415="yellow",procTags!I415="grey"),IF('Currently Exported 2'!I415=1, "have", "missing"),IF('Currently Exported 2'!I415=1, "extra", "ignore"))</f>
        <v>ignore</v>
      </c>
      <c r="J415" s="1" t="str">
        <f ca="1">IF(OR(procTags!J415="white",procTags!J415="yellow",procTags!J415="grey"),IF('Currently Exported 2'!J415=1, "have", "missing"),IF('Currently Exported 2'!J415=1, "extra", "ignore"))</f>
        <v>ignore</v>
      </c>
      <c r="K415" s="1" t="str">
        <f ca="1">IF(OR(procTags!K415="white",procTags!K415="yellow",procTags!K415="grey"),IF('Currently Exported 2'!K415=1, "have", "missing"),IF('Currently Exported 2'!K415=1, "extra", "ignore"))</f>
        <v>ignore</v>
      </c>
      <c r="L415" s="1" t="str">
        <f ca="1">IF(OR(procTags!L415="white",procTags!L415="yellow",procTags!L415="grey"),IF('Currently Exported 2'!L415=1, "have", "missing"),IF('Currently Exported 2'!L415=1, "extra", "ignore"))</f>
        <v>ignore</v>
      </c>
      <c r="M415" s="1" t="str">
        <f ca="1">IF(OR(procTags!M415="white",procTags!M415="yellow",procTags!M415="grey"),IF('Currently Exported 2'!M415=1, "have", "missing"),IF('Currently Exported 2'!M415=1, "extra", "ignore"))</f>
        <v>ignore</v>
      </c>
      <c r="N415" s="1" t="str">
        <f ca="1">IF(OR(procTags!N415="white",procTags!N415="yellow",procTags!N415="grey"),IF('Currently Exported 2'!N415=1, "have", "missing"),IF('Currently Exported 2'!N415=1, "extra", "ignore"))</f>
        <v>ignore</v>
      </c>
      <c r="O415" s="1" t="str">
        <f ca="1">IF(OR(procTags!O415="white",procTags!O415="yellow",procTags!O415="grey"),IF('Currently Exported 2'!O415=1, "have", "missing"),IF('Currently Exported 2'!O415=1, "extra", "ignore"))</f>
        <v>ignore</v>
      </c>
      <c r="P415" s="1" t="str">
        <f ca="1">IF(OR(procTags!P415="white",procTags!P415="yellow",procTags!P415="grey"),IF('Currently Exported 2'!P415=1, "have", "missing"),IF('Currently Exported 2'!P415=1, "extra", "ignore"))</f>
        <v>ignore</v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>
        <f ca="1">IF(OR(procTags!B416="white",procTags!B416="yellow",procTags!B416="grey"),IF('Currently Exported 2'!B416=1, "have", "missing"),IF('Currently Exported 2'!B416=1, "extra", "ignore"))</f>
        <v>ignore</v>
      </c>
      <c r="C416" s="1" t="str">
        <f ca="1">IF(OR(procTags!C416="white",procTags!C416="yellow",procTags!C416="grey"),IF('Currently Exported 2'!C416=1, "have", "missing"),IF('Currently Exported 2'!C416=1, "extra", "ignore"))</f>
        <v>ignore</v>
      </c>
      <c r="D416" s="1" t="str">
        <f ca="1">IF(OR(procTags!D416="white",procTags!D416="yellow",procTags!D416="grey"),IF('Currently Exported 2'!D416=1, "have", "missing"),IF('Currently Exported 2'!D416=1, "extra", "ignore"))</f>
        <v>extra</v>
      </c>
      <c r="E416" s="1" t="str">
        <f ca="1">IF(OR(procTags!E416="white",procTags!E416="yellow",procTags!E416="grey"),IF('Currently Exported 2'!E416=1, "have", "missing"),IF('Currently Exported 2'!E416=1, "extra", "ignore"))</f>
        <v>extra</v>
      </c>
      <c r="F416" s="1" t="str">
        <f ca="1">IF(OR(procTags!F416="white",procTags!F416="yellow",procTags!F416="grey"),IF('Currently Exported 2'!F416=1, "have", "missing"),IF('Currently Exported 2'!F416=1, "extra", "ignore"))</f>
        <v>extra</v>
      </c>
      <c r="G416" s="1" t="str">
        <f ca="1">IF(OR(procTags!G416="white",procTags!G416="yellow",procTags!G416="grey"),IF('Currently Exported 2'!G416=1, "have", "missing"),IF('Currently Exported 2'!G416=1, "extra", "ignore"))</f>
        <v>extra</v>
      </c>
      <c r="H416" s="1" t="str">
        <f ca="1">IF(OR(procTags!H416="white",procTags!H416="yellow",procTags!H416="grey"),IF('Currently Exported 2'!H416=1, "have", "missing"),IF('Currently Exported 2'!H416=1, "extra", "ignore"))</f>
        <v>extra</v>
      </c>
      <c r="I416" s="1" t="str">
        <f ca="1">IF(OR(procTags!I416="white",procTags!I416="yellow",procTags!I416="grey"),IF('Currently Exported 2'!I416=1, "have", "missing"),IF('Currently Exported 2'!I416=1, "extra", "ignore"))</f>
        <v>extra</v>
      </c>
      <c r="J416" s="1" t="str">
        <f ca="1">IF(OR(procTags!J416="white",procTags!J416="yellow",procTags!J416="grey"),IF('Currently Exported 2'!J416=1, "have", "missing"),IF('Currently Exported 2'!J416=1, "extra", "ignore"))</f>
        <v>extra</v>
      </c>
      <c r="K416" s="1" t="str">
        <f ca="1">IF(OR(procTags!K416="white",procTags!K416="yellow",procTags!K416="grey"),IF('Currently Exported 2'!K416=1, "have", "missing"),IF('Currently Exported 2'!K416=1, "extra", "ignore"))</f>
        <v>extra</v>
      </c>
      <c r="L416" s="1" t="str">
        <f ca="1">IF(OR(procTags!L416="white",procTags!L416="yellow",procTags!L416="grey"),IF('Currently Exported 2'!L416=1, "have", "missing"),IF('Currently Exported 2'!L416=1, "extra", "ignore"))</f>
        <v>extra</v>
      </c>
      <c r="M416" s="1" t="str">
        <f ca="1">IF(OR(procTags!M416="white",procTags!M416="yellow",procTags!M416="grey"),IF('Currently Exported 2'!M416=1, "have", "missing"),IF('Currently Exported 2'!M416=1, "extra", "ignore"))</f>
        <v>extra</v>
      </c>
      <c r="N416" s="1" t="str">
        <f ca="1">IF(OR(procTags!N416="white",procTags!N416="yellow",procTags!N416="grey"),IF('Currently Exported 2'!N416=1, "have", "missing"),IF('Currently Exported 2'!N416=1, "extra", "ignore"))</f>
        <v>extra</v>
      </c>
      <c r="O416" s="1" t="str">
        <f ca="1">IF(OR(procTags!O416="white",procTags!O416="yellow",procTags!O416="grey"),IF('Currently Exported 2'!O416=1, "have", "missing"),IF('Currently Exported 2'!O416=1, "extra", "ignore"))</f>
        <v>extra</v>
      </c>
      <c r="P416" s="1" t="str">
        <f ca="1">IF(OR(procTags!P416="white",procTags!P416="yellow",procTags!P416="grey"),IF('Currently Exported 2'!P416=1, "have", "missing"),IF('Currently Exported 2'!P416=1, "extra", "ignore"))</f>
        <v>ignore</v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>
        <f ca="1">IF(OR(procTags!B417="white",procTags!B417="yellow",procTags!B417="grey"),IF('Currently Exported 2'!B417=1, "have", "missing"),IF('Currently Exported 2'!B417=1, "extra", "ignore"))</f>
        <v>ignore</v>
      </c>
      <c r="C417" s="1" t="str">
        <f ca="1">IF(OR(procTags!C417="white",procTags!C417="yellow",procTags!C417="grey"),IF('Currently Exported 2'!C417=1, "have", "missing"),IF('Currently Exported 2'!C417=1, "extra", "ignore"))</f>
        <v>ignore</v>
      </c>
      <c r="D417" s="1" t="str">
        <f ca="1">IF(OR(procTags!D417="white",procTags!D417="yellow",procTags!D417="grey"),IF('Currently Exported 2'!D417=1, "have", "missing"),IF('Currently Exported 2'!D417=1, "extra", "ignore"))</f>
        <v>ignore</v>
      </c>
      <c r="E417" s="1" t="str">
        <f ca="1">IF(OR(procTags!E417="white",procTags!E417="yellow",procTags!E417="grey"),IF('Currently Exported 2'!E417=1, "have", "missing"),IF('Currently Exported 2'!E417=1, "extra", "ignore"))</f>
        <v>ignore</v>
      </c>
      <c r="F417" s="1" t="str">
        <f ca="1">IF(OR(procTags!F417="white",procTags!F417="yellow",procTags!F417="grey"),IF('Currently Exported 2'!F417=1, "have", "missing"),IF('Currently Exported 2'!F417=1, "extra", "ignore"))</f>
        <v>ignore</v>
      </c>
      <c r="G417" s="1" t="str">
        <f ca="1">IF(OR(procTags!G417="white",procTags!G417="yellow",procTags!G417="grey"),IF('Currently Exported 2'!G417=1, "have", "missing"),IF('Currently Exported 2'!G417=1, "extra", "ignore"))</f>
        <v>ignore</v>
      </c>
      <c r="H417" s="1" t="str">
        <f ca="1">IF(OR(procTags!H417="white",procTags!H417="yellow",procTags!H417="grey"),IF('Currently Exported 2'!H417=1, "have", "missing"),IF('Currently Exported 2'!H417=1, "extra", "ignore"))</f>
        <v>ignore</v>
      </c>
      <c r="I417" s="1" t="str">
        <f ca="1">IF(OR(procTags!I417="white",procTags!I417="yellow",procTags!I417="grey"),IF('Currently Exported 2'!I417=1, "have", "missing"),IF('Currently Exported 2'!I417=1, "extra", "ignore"))</f>
        <v>ignore</v>
      </c>
      <c r="J417" s="1" t="str">
        <f ca="1">IF(OR(procTags!J417="white",procTags!J417="yellow",procTags!J417="grey"),IF('Currently Exported 2'!J417=1, "have", "missing"),IF('Currently Exported 2'!J417=1, "extra", "ignore"))</f>
        <v>ignore</v>
      </c>
      <c r="K417" s="1" t="str">
        <f ca="1">IF(OR(procTags!K417="white",procTags!K417="yellow",procTags!K417="grey"),IF('Currently Exported 2'!K417=1, "have", "missing"),IF('Currently Exported 2'!K417=1, "extra", "ignore"))</f>
        <v>ignore</v>
      </c>
      <c r="L417" s="1" t="str">
        <f ca="1">IF(OR(procTags!L417="white",procTags!L417="yellow",procTags!L417="grey"),IF('Currently Exported 2'!L417=1, "have", "missing"),IF('Currently Exported 2'!L417=1, "extra", "ignore"))</f>
        <v>ignore</v>
      </c>
      <c r="M417" s="1" t="str">
        <f ca="1">IF(OR(procTags!M417="white",procTags!M417="yellow",procTags!M417="grey"),IF('Currently Exported 2'!M417=1, "have", "missing"),IF('Currently Exported 2'!M417=1, "extra", "ignore"))</f>
        <v>ignore</v>
      </c>
      <c r="N417" s="1" t="str">
        <f ca="1">IF(OR(procTags!N417="white",procTags!N417="yellow",procTags!N417="grey"),IF('Currently Exported 2'!N417=1, "have", "missing"),IF('Currently Exported 2'!N417=1, "extra", "ignore"))</f>
        <v>ignore</v>
      </c>
      <c r="O417" s="1" t="str">
        <f ca="1">IF(OR(procTags!O417="white",procTags!O417="yellow",procTags!O417="grey"),IF('Currently Exported 2'!O417=1, "have", "missing"),IF('Currently Exported 2'!O417=1, "extra", "ignore"))</f>
        <v>ignore</v>
      </c>
      <c r="P417" s="1" t="str">
        <f ca="1">IF(OR(procTags!P417="white",procTags!P417="yellow",procTags!P417="grey"),IF('Currently Exported 2'!P417=1, "have", "missing"),IF('Currently Exported 2'!P417=1, "extra", "ignore"))</f>
        <v>ignore</v>
      </c>
    </row>
    <row r="418" spans="1:16" x14ac:dyDescent="0.2">
      <c r="A418" s="1" t="str">
        <f ca="1">IFERROR(__xludf.DUMMYFUNCTION("""COMPUTED_VALUE"""),"tr_light_level")</f>
        <v>tr_light_level</v>
      </c>
      <c r="B418" s="1" t="str">
        <f ca="1">IF(OR(procTags!B418="white",procTags!B418="yellow",procTags!B418="grey"),IF('Currently Exported 2'!B418=1, "have", "missing"),IF('Currently Exported 2'!B418=1, "extra", "ignore"))</f>
        <v>ignore</v>
      </c>
      <c r="C418" s="1" t="str">
        <f ca="1">IF(OR(procTags!C418="white",procTags!C418="yellow",procTags!C418="grey"),IF('Currently Exported 2'!C418=1, "have", "missing"),IF('Currently Exported 2'!C418=1, "extra", "ignore"))</f>
        <v>ignore</v>
      </c>
      <c r="D418" s="1" t="str">
        <f ca="1">IF(OR(procTags!D418="white",procTags!D418="yellow",procTags!D418="grey"),IF('Currently Exported 2'!D418=1, "have", "missing"),IF('Currently Exported 2'!D418=1, "extra", "ignore"))</f>
        <v>have</v>
      </c>
      <c r="E418" s="1" t="str">
        <f ca="1">IF(OR(procTags!E418="white",procTags!E418="yellow",procTags!E418="grey"),IF('Currently Exported 2'!E418=1, "have", "missing"),IF('Currently Exported 2'!E418=1, "extra", "ignore"))</f>
        <v>ignore</v>
      </c>
      <c r="F418" s="1" t="str">
        <f ca="1">IF(OR(procTags!F418="white",procTags!F418="yellow",procTags!F418="grey"),IF('Currently Exported 2'!F418=1, "have", "missing"),IF('Currently Exported 2'!F418=1, "extra", "ignore"))</f>
        <v>ignore</v>
      </c>
      <c r="G418" s="1" t="str">
        <f ca="1">IF(OR(procTags!G418="white",procTags!G418="yellow",procTags!G418="grey"),IF('Currently Exported 2'!G418=1, "have", "missing"),IF('Currently Exported 2'!G418=1, "extra", "ignore"))</f>
        <v>ignore</v>
      </c>
      <c r="H418" s="1" t="str">
        <f ca="1">IF(OR(procTags!H418="white",procTags!H418="yellow",procTags!H418="grey"),IF('Currently Exported 2'!H418=1, "have", "missing"),IF('Currently Exported 2'!H418=1, "extra", "ignore"))</f>
        <v>ignore</v>
      </c>
      <c r="I418" s="1" t="str">
        <f ca="1">IF(OR(procTags!I418="white",procTags!I418="yellow",procTags!I418="grey"),IF('Currently Exported 2'!I418=1, "have", "missing"),IF('Currently Exported 2'!I418=1, "extra", "ignore"))</f>
        <v>ignore</v>
      </c>
      <c r="J418" s="1" t="str">
        <f ca="1">IF(OR(procTags!J418="white",procTags!J418="yellow",procTags!J418="grey"),IF('Currently Exported 2'!J418=1, "have", "missing"),IF('Currently Exported 2'!J418=1, "extra", "ignore"))</f>
        <v>ignore</v>
      </c>
      <c r="K418" s="1" t="str">
        <f ca="1">IF(OR(procTags!K418="white",procTags!K418="yellow",procTags!K418="grey"),IF('Currently Exported 2'!K418=1, "have", "missing"),IF('Currently Exported 2'!K418=1, "extra", "ignore"))</f>
        <v>ignore</v>
      </c>
      <c r="L418" s="1" t="str">
        <f ca="1">IF(OR(procTags!L418="white",procTags!L418="yellow",procTags!L418="grey"),IF('Currently Exported 2'!L418=1, "have", "missing"),IF('Currently Exported 2'!L418=1, "extra", "ignore"))</f>
        <v>ignore</v>
      </c>
      <c r="M418" s="1" t="str">
        <f ca="1">IF(OR(procTags!M418="white",procTags!M418="yellow",procTags!M418="grey"),IF('Currently Exported 2'!M418=1, "have", "missing"),IF('Currently Exported 2'!M418=1, "extra", "ignore"))</f>
        <v>ignore</v>
      </c>
      <c r="N418" s="1" t="str">
        <f ca="1">IF(OR(procTags!N418="white",procTags!N418="yellow",procTags!N418="grey"),IF('Currently Exported 2'!N418=1, "have", "missing"),IF('Currently Exported 2'!N418=1, "extra", "ignore"))</f>
        <v>ignore</v>
      </c>
      <c r="O418" s="1" t="str">
        <f ca="1">IF(OR(procTags!O418="white",procTags!O418="yellow",procTags!O418="grey"),IF('Currently Exported 2'!O418=1, "have", "missing"),IF('Currently Exported 2'!O418=1, "extra", "ignore"))</f>
        <v>ignore</v>
      </c>
      <c r="P418" s="1" t="str">
        <f ca="1">IF(OR(procTags!P418="white",procTags!P418="yellow",procTags!P418="grey"),IF('Currently Exported 2'!P418=1, "have", "missing"),IF('Currently Exported 2'!P418=1, "extra", "ignore"))</f>
        <v>ignore</v>
      </c>
    </row>
    <row r="419" spans="1:16" x14ac:dyDescent="0.2">
      <c r="A419" s="1" t="str">
        <f ca="1">IFERROR(__xludf.DUMMYFUNCTION("""COMPUTED_VALUE"""),"tr_par_umol")</f>
        <v>tr_par_umol</v>
      </c>
      <c r="B419" s="1" t="str">
        <f ca="1">IF(OR(procTags!B419="white",procTags!B419="yellow",procTags!B419="grey"),IF('Currently Exported 2'!B419=1, "have", "missing"),IF('Currently Exported 2'!B419=1, "extra", "ignore"))</f>
        <v>ignore</v>
      </c>
      <c r="C419" s="1" t="str">
        <f ca="1">IF(OR(procTags!C419="white",procTags!C419="yellow",procTags!C419="grey"),IF('Currently Exported 2'!C419=1, "have", "missing"),IF('Currently Exported 2'!C419=1, "extra", "ignore"))</f>
        <v>ignore</v>
      </c>
      <c r="D419" s="1" t="str">
        <f ca="1">IF(OR(procTags!D419="white",procTags!D419="yellow",procTags!D419="grey"),IF('Currently Exported 2'!D419=1, "have", "missing"),IF('Currently Exported 2'!D419=1, "extra", "ignore"))</f>
        <v>extra</v>
      </c>
      <c r="E419" s="1" t="str">
        <f ca="1">IF(OR(procTags!E419="white",procTags!E419="yellow",procTags!E419="grey"),IF('Currently Exported 2'!E419=1, "have", "missing"),IF('Currently Exported 2'!E419=1, "extra", "ignore"))</f>
        <v>extra</v>
      </c>
      <c r="F419" s="1" t="str">
        <f ca="1">IF(OR(procTags!F419="white",procTags!F419="yellow",procTags!F419="grey"),IF('Currently Exported 2'!F419=1, "have", "missing"),IF('Currently Exported 2'!F419=1, "extra", "ignore"))</f>
        <v>extra</v>
      </c>
      <c r="G419" s="1" t="str">
        <f ca="1">IF(OR(procTags!G419="white",procTags!G419="yellow",procTags!G419="grey"),IF('Currently Exported 2'!G419=1, "have", "missing"),IF('Currently Exported 2'!G419=1, "extra", "ignore"))</f>
        <v>extra</v>
      </c>
      <c r="H419" s="1" t="str">
        <f ca="1">IF(OR(procTags!H419="white",procTags!H419="yellow",procTags!H419="grey"),IF('Currently Exported 2'!H419=1, "have", "missing"),IF('Currently Exported 2'!H419=1, "extra", "ignore"))</f>
        <v>extra</v>
      </c>
      <c r="I419" s="1" t="str">
        <f ca="1">IF(OR(procTags!I419="white",procTags!I419="yellow",procTags!I419="grey"),IF('Currently Exported 2'!I419=1, "have", "missing"),IF('Currently Exported 2'!I419=1, "extra", "ignore"))</f>
        <v>extra</v>
      </c>
      <c r="J419" s="1" t="str">
        <f ca="1">IF(OR(procTags!J419="white",procTags!J419="yellow",procTags!J419="grey"),IF('Currently Exported 2'!J419=1, "have", "missing"),IF('Currently Exported 2'!J419=1, "extra", "ignore"))</f>
        <v>extra</v>
      </c>
      <c r="K419" s="1" t="str">
        <f ca="1">IF(OR(procTags!K419="white",procTags!K419="yellow",procTags!K419="grey"),IF('Currently Exported 2'!K419=1, "have", "missing"),IF('Currently Exported 2'!K419=1, "extra", "ignore"))</f>
        <v>extra</v>
      </c>
      <c r="L419" s="1" t="str">
        <f ca="1">IF(OR(procTags!L419="white",procTags!L419="yellow",procTags!L419="grey"),IF('Currently Exported 2'!L419=1, "have", "missing"),IF('Currently Exported 2'!L419=1, "extra", "ignore"))</f>
        <v>extra</v>
      </c>
      <c r="M419" s="1" t="str">
        <f ca="1">IF(OR(procTags!M419="white",procTags!M419="yellow",procTags!M419="grey"),IF('Currently Exported 2'!M419=1, "have", "missing"),IF('Currently Exported 2'!M419=1, "extra", "ignore"))</f>
        <v>extra</v>
      </c>
      <c r="N419" s="1" t="str">
        <f ca="1">IF(OR(procTags!N419="white",procTags!N419="yellow",procTags!N419="grey"),IF('Currently Exported 2'!N419=1, "have", "missing"),IF('Currently Exported 2'!N419=1, "extra", "ignore"))</f>
        <v>extra</v>
      </c>
      <c r="O419" s="1" t="str">
        <f ca="1">IF(OR(procTags!O419="white",procTags!O419="yellow",procTags!O419="grey"),IF('Currently Exported 2'!O419=1, "have", "missing"),IF('Currently Exported 2'!O419=1, "extra", "ignore"))</f>
        <v>extra</v>
      </c>
      <c r="P419" s="1" t="str">
        <f ca="1">IF(OR(procTags!P419="white",procTags!P419="yellow",procTags!P419="grey"),IF('Currently Exported 2'!P419=1, "have", "missing"),IF('Currently Exported 2'!P419=1, "extra", "ignore"))</f>
        <v>extra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>
        <f ca="1">IF(OR(procTags!B420="white",procTags!B420="yellow",procTags!B420="grey"),IF('Currently Exported 2'!B420=1, "have", "missing"),IF('Currently Exported 2'!B420=1, "extra", "ignore"))</f>
        <v>ignore</v>
      </c>
      <c r="C420" s="1" t="str">
        <f ca="1">IF(OR(procTags!C420="white",procTags!C420="yellow",procTags!C420="grey"),IF('Currently Exported 2'!C420=1, "have", "missing"),IF('Currently Exported 2'!C420=1, "extra", "ignore"))</f>
        <v>ignore</v>
      </c>
      <c r="D420" s="1" t="str">
        <f ca="1">IF(OR(procTags!D420="white",procTags!D420="yellow",procTags!D420="grey"),IF('Currently Exported 2'!D420=1, "have", "missing"),IF('Currently Exported 2'!D420=1, "extra", "ignore"))</f>
        <v>ignore</v>
      </c>
      <c r="E420" s="1" t="str">
        <f ca="1">IF(OR(procTags!E420="white",procTags!E420="yellow",procTags!E420="grey"),IF('Currently Exported 2'!E420=1, "have", "missing"),IF('Currently Exported 2'!E420=1, "extra", "ignore"))</f>
        <v>ignore</v>
      </c>
      <c r="F420" s="1" t="str">
        <f ca="1">IF(OR(procTags!F420="white",procTags!F420="yellow",procTags!F420="grey"),IF('Currently Exported 2'!F420=1, "have", "missing"),IF('Currently Exported 2'!F420=1, "extra", "ignore"))</f>
        <v>ignore</v>
      </c>
      <c r="G420" s="1" t="str">
        <f ca="1">IF(OR(procTags!G420="white",procTags!G420="yellow",procTags!G420="grey"),IF('Currently Exported 2'!G420=1, "have", "missing"),IF('Currently Exported 2'!G420=1, "extra", "ignore"))</f>
        <v>ignore</v>
      </c>
      <c r="H420" s="1" t="str">
        <f ca="1">IF(OR(procTags!H420="white",procTags!H420="yellow",procTags!H420="grey"),IF('Currently Exported 2'!H420=1, "have", "missing"),IF('Currently Exported 2'!H420=1, "extra", "ignore"))</f>
        <v>ignore</v>
      </c>
      <c r="I420" s="1" t="str">
        <f ca="1">IF(OR(procTags!I420="white",procTags!I420="yellow",procTags!I420="grey"),IF('Currently Exported 2'!I420=1, "have", "missing"),IF('Currently Exported 2'!I420=1, "extra", "ignore"))</f>
        <v>ignore</v>
      </c>
      <c r="J420" s="1" t="str">
        <f ca="1">IF(OR(procTags!J420="white",procTags!J420="yellow",procTags!J420="grey"),IF('Currently Exported 2'!J420=1, "have", "missing"),IF('Currently Exported 2'!J420=1, "extra", "ignore"))</f>
        <v>ignore</v>
      </c>
      <c r="K420" s="1" t="str">
        <f ca="1">IF(OR(procTags!K420="white",procTags!K420="yellow",procTags!K420="grey"),IF('Currently Exported 2'!K420=1, "have", "missing"),IF('Currently Exported 2'!K420=1, "extra", "ignore"))</f>
        <v>ignore</v>
      </c>
      <c r="L420" s="1" t="str">
        <f ca="1">IF(OR(procTags!L420="white",procTags!L420="yellow",procTags!L420="grey"),IF('Currently Exported 2'!L420=1, "have", "missing"),IF('Currently Exported 2'!L420=1, "extra", "ignore"))</f>
        <v>ignore</v>
      </c>
      <c r="M420" s="1" t="str">
        <f ca="1">IF(OR(procTags!M420="white",procTags!M420="yellow",procTags!M420="grey"),IF('Currently Exported 2'!M420=1, "have", "missing"),IF('Currently Exported 2'!M420=1, "extra", "ignore"))</f>
        <v>ignore</v>
      </c>
      <c r="N420" s="1" t="str">
        <f ca="1">IF(OR(procTags!N420="white",procTags!N420="yellow",procTags!N420="grey"),IF('Currently Exported 2'!N420=1, "have", "missing"),IF('Currently Exported 2'!N420=1, "extra", "ignore"))</f>
        <v>ignore</v>
      </c>
      <c r="O420" s="1" t="str">
        <f ca="1">IF(OR(procTags!O420="white",procTags!O420="yellow",procTags!O420="grey"),IF('Currently Exported 2'!O420=1, "have", "missing"),IF('Currently Exported 2'!O420=1, "extra", "ignore"))</f>
        <v>ignore</v>
      </c>
      <c r="P420" s="1" t="str">
        <f ca="1">IF(OR(procTags!P420="white",procTags!P420="yellow",procTags!P420="grey"),IF('Currently Exported 2'!P420=1, "have", "missing"),IF('Currently Exported 2'!P420=1, "extra", "ignore"))</f>
        <v>have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>
        <f ca="1">IF(OR(procTags!B421="white",procTags!B421="yellow",procTags!B421="grey"),IF('Currently Exported 2'!B421=1, "have", "missing"),IF('Currently Exported 2'!B421=1, "extra", "ignore"))</f>
        <v>ignore</v>
      </c>
      <c r="C421" s="1" t="str">
        <f ca="1">IF(OR(procTags!C421="white",procTags!C421="yellow",procTags!C421="grey"),IF('Currently Exported 2'!C421=1, "have", "missing"),IF('Currently Exported 2'!C421=1, "extra", "ignore"))</f>
        <v>ignore</v>
      </c>
      <c r="D421" s="1" t="str">
        <f ca="1">IF(OR(procTags!D421="white",procTags!D421="yellow",procTags!D421="grey"),IF('Currently Exported 2'!D421=1, "have", "missing"),IF('Currently Exported 2'!D421=1, "extra", "ignore"))</f>
        <v>ignore</v>
      </c>
      <c r="E421" s="1" t="str">
        <f ca="1">IF(OR(procTags!E421="white",procTags!E421="yellow",procTags!E421="grey"),IF('Currently Exported 2'!E421=1, "have", "missing"),IF('Currently Exported 2'!E421=1, "extra", "ignore"))</f>
        <v>ignore</v>
      </c>
      <c r="F421" s="1" t="str">
        <f ca="1">IF(OR(procTags!F421="white",procTags!F421="yellow",procTags!F421="grey"),IF('Currently Exported 2'!F421=1, "have", "missing"),IF('Currently Exported 2'!F421=1, "extra", "ignore"))</f>
        <v>ignore</v>
      </c>
      <c r="G421" s="1" t="str">
        <f ca="1">IF(OR(procTags!G421="white",procTags!G421="yellow",procTags!G421="grey"),IF('Currently Exported 2'!G421=1, "have", "missing"),IF('Currently Exported 2'!G421=1, "extra", "ignore"))</f>
        <v>ignore</v>
      </c>
      <c r="H421" s="1" t="str">
        <f ca="1">IF(OR(procTags!H421="white",procTags!H421="yellow",procTags!H421="grey"),IF('Currently Exported 2'!H421=1, "have", "missing"),IF('Currently Exported 2'!H421=1, "extra", "ignore"))</f>
        <v>ignore</v>
      </c>
      <c r="I421" s="1" t="str">
        <f ca="1">IF(OR(procTags!I421="white",procTags!I421="yellow",procTags!I421="grey"),IF('Currently Exported 2'!I421=1, "have", "missing"),IF('Currently Exported 2'!I421=1, "extra", "ignore"))</f>
        <v>ignore</v>
      </c>
      <c r="J421" s="1" t="str">
        <f ca="1">IF(OR(procTags!J421="white",procTags!J421="yellow",procTags!J421="grey"),IF('Currently Exported 2'!J421=1, "have", "missing"),IF('Currently Exported 2'!J421=1, "extra", "ignore"))</f>
        <v>ignore</v>
      </c>
      <c r="K421" s="1" t="str">
        <f ca="1">IF(OR(procTags!K421="white",procTags!K421="yellow",procTags!K421="grey"),IF('Currently Exported 2'!K421=1, "have", "missing"),IF('Currently Exported 2'!K421=1, "extra", "ignore"))</f>
        <v>ignore</v>
      </c>
      <c r="L421" s="1" t="str">
        <f ca="1">IF(OR(procTags!L421="white",procTags!L421="yellow",procTags!L421="grey"),IF('Currently Exported 2'!L421=1, "have", "missing"),IF('Currently Exported 2'!L421=1, "extra", "ignore"))</f>
        <v>ignore</v>
      </c>
      <c r="M421" s="1" t="str">
        <f ca="1">IF(OR(procTags!M421="white",procTags!M421="yellow",procTags!M421="grey"),IF('Currently Exported 2'!M421=1, "have", "missing"),IF('Currently Exported 2'!M421=1, "extra", "ignore"))</f>
        <v>ignore</v>
      </c>
      <c r="N421" s="1" t="str">
        <f ca="1">IF(OR(procTags!N421="white",procTags!N421="yellow",procTags!N421="grey"),IF('Currently Exported 2'!N421=1, "have", "missing"),IF('Currently Exported 2'!N421=1, "extra", "ignore"))</f>
        <v>ignore</v>
      </c>
      <c r="O421" s="1" t="str">
        <f ca="1">IF(OR(procTags!O421="white",procTags!O421="yellow",procTags!O421="grey"),IF('Currently Exported 2'!O421=1, "have", "missing"),IF('Currently Exported 2'!O421=1, "extra", "ignore"))</f>
        <v>ignore</v>
      </c>
      <c r="P421" s="1" t="str">
        <f ca="1">IF(OR(procTags!P421="white",procTags!P421="yellow",procTags!P421="grey"),IF('Currently Exported 2'!P421=1, "have", "missing"),IF('Currently Exported 2'!P421=1, "extra", "ignore"))</f>
        <v>extra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>
        <f ca="1">IF(OR(procTags!B422="white",procTags!B422="yellow",procTags!B422="grey"),IF('Currently Exported 2'!B422=1, "have", "missing"),IF('Currently Exported 2'!B422=1, "extra", "ignore"))</f>
        <v>ignore</v>
      </c>
      <c r="C422" s="1" t="str">
        <f ca="1">IF(OR(procTags!C422="white",procTags!C422="yellow",procTags!C422="grey"),IF('Currently Exported 2'!C422=1, "have", "missing"),IF('Currently Exported 2'!C422=1, "extra", "ignore"))</f>
        <v>ignore</v>
      </c>
      <c r="D422" s="1" t="str">
        <f ca="1">IF(OR(procTags!D422="white",procTags!D422="yellow",procTags!D422="grey"),IF('Currently Exported 2'!D422=1, "have", "missing"),IF('Currently Exported 2'!D422=1, "extra", "ignore"))</f>
        <v>ignore</v>
      </c>
      <c r="E422" s="1" t="str">
        <f ca="1">IF(OR(procTags!E422="white",procTags!E422="yellow",procTags!E422="grey"),IF('Currently Exported 2'!E422=1, "have", "missing"),IF('Currently Exported 2'!E422=1, "extra", "ignore"))</f>
        <v>ignore</v>
      </c>
      <c r="F422" s="1" t="str">
        <f ca="1">IF(OR(procTags!F422="white",procTags!F422="yellow",procTags!F422="grey"),IF('Currently Exported 2'!F422=1, "have", "missing"),IF('Currently Exported 2'!F422=1, "extra", "ignore"))</f>
        <v>ignore</v>
      </c>
      <c r="G422" s="1" t="str">
        <f ca="1">IF(OR(procTags!G422="white",procTags!G422="yellow",procTags!G422="grey"),IF('Currently Exported 2'!G422=1, "have", "missing"),IF('Currently Exported 2'!G422=1, "extra", "ignore"))</f>
        <v>ignore</v>
      </c>
      <c r="H422" s="1" t="str">
        <f ca="1">IF(OR(procTags!H422="white",procTags!H422="yellow",procTags!H422="grey"),IF('Currently Exported 2'!H422=1, "have", "missing"),IF('Currently Exported 2'!H422=1, "extra", "ignore"))</f>
        <v>ignore</v>
      </c>
      <c r="I422" s="1" t="str">
        <f ca="1">IF(OR(procTags!I422="white",procTags!I422="yellow",procTags!I422="grey"),IF('Currently Exported 2'!I422=1, "have", "missing"),IF('Currently Exported 2'!I422=1, "extra", "ignore"))</f>
        <v>ignore</v>
      </c>
      <c r="J422" s="1" t="str">
        <f ca="1">IF(OR(procTags!J422="white",procTags!J422="yellow",procTags!J422="grey"),IF('Currently Exported 2'!J422=1, "have", "missing"),IF('Currently Exported 2'!J422=1, "extra", "ignore"))</f>
        <v>ignore</v>
      </c>
      <c r="K422" s="1" t="str">
        <f ca="1">IF(OR(procTags!K422="white",procTags!K422="yellow",procTags!K422="grey"),IF('Currently Exported 2'!K422=1, "have", "missing"),IF('Currently Exported 2'!K422=1, "extra", "ignore"))</f>
        <v>ignore</v>
      </c>
      <c r="L422" s="1" t="str">
        <f ca="1">IF(OR(procTags!L422="white",procTags!L422="yellow",procTags!L422="grey"),IF('Currently Exported 2'!L422=1, "have", "missing"),IF('Currently Exported 2'!L422=1, "extra", "ignore"))</f>
        <v>ignore</v>
      </c>
      <c r="M422" s="1" t="str">
        <f ca="1">IF(OR(procTags!M422="white",procTags!M422="yellow",procTags!M422="grey"),IF('Currently Exported 2'!M422=1, "have", "missing"),IF('Currently Exported 2'!M422=1, "extra", "ignore"))</f>
        <v>ignore</v>
      </c>
      <c r="N422" s="1" t="str">
        <f ca="1">IF(OR(procTags!N422="white",procTags!N422="yellow",procTags!N422="grey"),IF('Currently Exported 2'!N422=1, "have", "missing"),IF('Currently Exported 2'!N422=1, "extra", "ignore"))</f>
        <v>ignore</v>
      </c>
      <c r="O422" s="1" t="str">
        <f ca="1">IF(OR(procTags!O422="white",procTags!O422="yellow",procTags!O422="grey"),IF('Currently Exported 2'!O422=1, "have", "missing"),IF('Currently Exported 2'!O422=1, "extra", "ignore"))</f>
        <v>ignore</v>
      </c>
      <c r="P422" s="1" t="str">
        <f ca="1">IF(OR(procTags!P422="white",procTags!P422="yellow",procTags!P422="grey"),IF('Currently Exported 2'!P422=1, "have", "missing"),IF('Currently Exported 2'!P422=1, "extra", "ignore"))</f>
        <v>have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>
        <f ca="1">IF(OR(procTags!B423="white",procTags!B423="yellow",procTags!B423="grey"),IF('Currently Exported 2'!B423=1, "have", "missing"),IF('Currently Exported 2'!B423=1, "extra", "ignore"))</f>
        <v>ignore</v>
      </c>
      <c r="C423" s="1" t="str">
        <f ca="1">IF(OR(procTags!C423="white",procTags!C423="yellow",procTags!C423="grey"),IF('Currently Exported 2'!C423=1, "have", "missing"),IF('Currently Exported 2'!C423=1, "extra", "ignore"))</f>
        <v>ignore</v>
      </c>
      <c r="D423" s="1" t="str">
        <f ca="1">IF(OR(procTags!D423="white",procTags!D423="yellow",procTags!D423="grey"),IF('Currently Exported 2'!D423=1, "have", "missing"),IF('Currently Exported 2'!D423=1, "extra", "ignore"))</f>
        <v>ignore</v>
      </c>
      <c r="E423" s="1" t="str">
        <f ca="1">IF(OR(procTags!E423="white",procTags!E423="yellow",procTags!E423="grey"),IF('Currently Exported 2'!E423=1, "have", "missing"),IF('Currently Exported 2'!E423=1, "extra", "ignore"))</f>
        <v>ignore</v>
      </c>
      <c r="F423" s="1" t="str">
        <f ca="1">IF(OR(procTags!F423="white",procTags!F423="yellow",procTags!F423="grey"),IF('Currently Exported 2'!F423=1, "have", "missing"),IF('Currently Exported 2'!F423=1, "extra", "ignore"))</f>
        <v>ignore</v>
      </c>
      <c r="G423" s="1" t="str">
        <f ca="1">IF(OR(procTags!G423="white",procTags!G423="yellow",procTags!G423="grey"),IF('Currently Exported 2'!G423=1, "have", "missing"),IF('Currently Exported 2'!G423=1, "extra", "ignore"))</f>
        <v>ignore</v>
      </c>
      <c r="H423" s="1" t="str">
        <f ca="1">IF(OR(procTags!H423="white",procTags!H423="yellow",procTags!H423="grey"),IF('Currently Exported 2'!H423=1, "have", "missing"),IF('Currently Exported 2'!H423=1, "extra", "ignore"))</f>
        <v>ignore</v>
      </c>
      <c r="I423" s="1" t="str">
        <f ca="1">IF(OR(procTags!I423="white",procTags!I423="yellow",procTags!I423="grey"),IF('Currently Exported 2'!I423=1, "have", "missing"),IF('Currently Exported 2'!I423=1, "extra", "ignore"))</f>
        <v>ignore</v>
      </c>
      <c r="J423" s="1" t="str">
        <f ca="1">IF(OR(procTags!J423="white",procTags!J423="yellow",procTags!J423="grey"),IF('Currently Exported 2'!J423=1, "have", "missing"),IF('Currently Exported 2'!J423=1, "extra", "ignore"))</f>
        <v>ignore</v>
      </c>
      <c r="K423" s="1" t="str">
        <f ca="1">IF(OR(procTags!K423="white",procTags!K423="yellow",procTags!K423="grey"),IF('Currently Exported 2'!K423=1, "have", "missing"),IF('Currently Exported 2'!K423=1, "extra", "ignore"))</f>
        <v>ignore</v>
      </c>
      <c r="L423" s="1" t="str">
        <f ca="1">IF(OR(procTags!L423="white",procTags!L423="yellow",procTags!L423="grey"),IF('Currently Exported 2'!L423=1, "have", "missing"),IF('Currently Exported 2'!L423=1, "extra", "ignore"))</f>
        <v>ignore</v>
      </c>
      <c r="M423" s="1" t="str">
        <f ca="1">IF(OR(procTags!M423="white",procTags!M423="yellow",procTags!M423="grey"),IF('Currently Exported 2'!M423=1, "have", "missing"),IF('Currently Exported 2'!M423=1, "extra", "ignore"))</f>
        <v>ignore</v>
      </c>
      <c r="N423" s="1" t="str">
        <f ca="1">IF(OR(procTags!N423="white",procTags!N423="yellow",procTags!N423="grey"),IF('Currently Exported 2'!N423=1, "have", "missing"),IF('Currently Exported 2'!N423=1, "extra", "ignore"))</f>
        <v>ignore</v>
      </c>
      <c r="O423" s="1" t="str">
        <f ca="1">IF(OR(procTags!O423="white",procTags!O423="yellow",procTags!O423="grey"),IF('Currently Exported 2'!O423=1, "have", "missing"),IF('Currently Exported 2'!O423=1, "extra", "ignore"))</f>
        <v>ignore</v>
      </c>
      <c r="P423" s="1" t="str">
        <f ca="1">IF(OR(procTags!P423="white",procTags!P423="yellow",procTags!P423="grey"),IF('Currently Exported 2'!P423=1, "have", "missing"),IF('Currently Exported 2'!P423=1, "extra", "ignore"))</f>
        <v>extra</v>
      </c>
    </row>
    <row r="424" spans="1:16" x14ac:dyDescent="0.2">
      <c r="A424" s="1" t="str">
        <f ca="1">IFERROR(__xludf.DUMMYFUNCTION("""COMPUTED_VALUE"""),"tr_rel_humid")</f>
        <v>tr_rel_humid</v>
      </c>
      <c r="B424" s="1" t="str">
        <f ca="1">IF(OR(procTags!B424="white",procTags!B424="yellow",procTags!B424="grey"),IF('Currently Exported 2'!B424=1, "have", "missing"),IF('Currently Exported 2'!B424=1, "extra", "ignore"))</f>
        <v>ignore</v>
      </c>
      <c r="C424" s="1" t="str">
        <f ca="1">IF(OR(procTags!C424="white",procTags!C424="yellow",procTags!C424="grey"),IF('Currently Exported 2'!C424=1, "have", "missing"),IF('Currently Exported 2'!C424=1, "extra", "ignore"))</f>
        <v>ignore</v>
      </c>
      <c r="D424" s="1" t="str">
        <f ca="1">IF(OR(procTags!D424="white",procTags!D424="yellow",procTags!D424="grey"),IF('Currently Exported 2'!D424=1, "have", "missing"),IF('Currently Exported 2'!D424=1, "extra", "ignore"))</f>
        <v>extra</v>
      </c>
      <c r="E424" s="1" t="str">
        <f ca="1">IF(OR(procTags!E424="white",procTags!E424="yellow",procTags!E424="grey"),IF('Currently Exported 2'!E424=1, "have", "missing"),IF('Currently Exported 2'!E424=1, "extra", "ignore"))</f>
        <v>extra</v>
      </c>
      <c r="F424" s="1" t="str">
        <f ca="1">IF(OR(procTags!F424="white",procTags!F424="yellow",procTags!F424="grey"),IF('Currently Exported 2'!F424=1, "have", "missing"),IF('Currently Exported 2'!F424=1, "extra", "ignore"))</f>
        <v>extra</v>
      </c>
      <c r="G424" s="1" t="str">
        <f ca="1">IF(OR(procTags!G424="white",procTags!G424="yellow",procTags!G424="grey"),IF('Currently Exported 2'!G424=1, "have", "missing"),IF('Currently Exported 2'!G424=1, "extra", "ignore"))</f>
        <v>extra</v>
      </c>
      <c r="H424" s="1" t="str">
        <f ca="1">IF(OR(procTags!H424="white",procTags!H424="yellow",procTags!H424="grey"),IF('Currently Exported 2'!H424=1, "have", "missing"),IF('Currently Exported 2'!H424=1, "extra", "ignore"))</f>
        <v>extra</v>
      </c>
      <c r="I424" s="1" t="str">
        <f ca="1">IF(OR(procTags!I424="white",procTags!I424="yellow",procTags!I424="grey"),IF('Currently Exported 2'!I424=1, "have", "missing"),IF('Currently Exported 2'!I424=1, "extra", "ignore"))</f>
        <v>extra</v>
      </c>
      <c r="J424" s="1" t="str">
        <f ca="1">IF(OR(procTags!J424="white",procTags!J424="yellow",procTags!J424="grey"),IF('Currently Exported 2'!J424=1, "have", "missing"),IF('Currently Exported 2'!J424=1, "extra", "ignore"))</f>
        <v>extra</v>
      </c>
      <c r="K424" s="1" t="str">
        <f ca="1">IF(OR(procTags!K424="white",procTags!K424="yellow",procTags!K424="grey"),IF('Currently Exported 2'!K424=1, "have", "missing"),IF('Currently Exported 2'!K424=1, "extra", "ignore"))</f>
        <v>extra</v>
      </c>
      <c r="L424" s="1" t="str">
        <f ca="1">IF(OR(procTags!L424="white",procTags!L424="yellow",procTags!L424="grey"),IF('Currently Exported 2'!L424=1, "have", "missing"),IF('Currently Exported 2'!L424=1, "extra", "ignore"))</f>
        <v>extra</v>
      </c>
      <c r="M424" s="1" t="str">
        <f ca="1">IF(OR(procTags!M424="white",procTags!M424="yellow",procTags!M424="grey"),IF('Currently Exported 2'!M424=1, "have", "missing"),IF('Currently Exported 2'!M424=1, "extra", "ignore"))</f>
        <v>extra</v>
      </c>
      <c r="N424" s="1" t="str">
        <f ca="1">IF(OR(procTags!N424="white",procTags!N424="yellow",procTags!N424="grey"),IF('Currently Exported 2'!N424=1, "have", "missing"),IF('Currently Exported 2'!N424=1, "extra", "ignore"))</f>
        <v>extra</v>
      </c>
      <c r="O424" s="1" t="str">
        <f ca="1">IF(OR(procTags!O424="white",procTags!O424="yellow",procTags!O424="grey"),IF('Currently Exported 2'!O424=1, "have", "missing"),IF('Currently Exported 2'!O424=1, "extra", "ignore"))</f>
        <v>extra</v>
      </c>
      <c r="P424" s="1" t="str">
        <f ca="1">IF(OR(procTags!P424="white",procTags!P424="yellow",procTags!P424="grey"),IF('Currently Exported 2'!P424=1, "have", "missing"),IF('Currently Exported 2'!P424=1, "extra", "ignore"))</f>
        <v>ignore</v>
      </c>
    </row>
    <row r="425" spans="1:16" x14ac:dyDescent="0.2">
      <c r="A425" s="1" t="str">
        <f ca="1">IFERROR(__xludf.DUMMYFUNCTION("""COMPUTED_VALUE"""),"tr_rh")</f>
        <v>tr_rh</v>
      </c>
      <c r="B425" s="1" t="str">
        <f ca="1">IF(OR(procTags!B425="white",procTags!B425="yellow",procTags!B425="grey"),IF('Currently Exported 2'!B425=1, "have", "missing"),IF('Currently Exported 2'!B425=1, "extra", "ignore"))</f>
        <v>ignore</v>
      </c>
      <c r="C425" s="1" t="str">
        <f ca="1">IF(OR(procTags!C425="white",procTags!C425="yellow",procTags!C425="grey"),IF('Currently Exported 2'!C425=1, "have", "missing"),IF('Currently Exported 2'!C425=1, "extra", "ignore"))</f>
        <v>ignore</v>
      </c>
      <c r="D425" s="1" t="str">
        <f ca="1">IF(OR(procTags!D425="white",procTags!D425="yellow",procTags!D425="grey"),IF('Currently Exported 2'!D425=1, "have", "missing"),IF('Currently Exported 2'!D425=1, "extra", "ignore"))</f>
        <v>ignore</v>
      </c>
      <c r="E425" s="1" t="str">
        <f ca="1">IF(OR(procTags!E425="white",procTags!E425="yellow",procTags!E425="grey"),IF('Currently Exported 2'!E425=1, "have", "missing"),IF('Currently Exported 2'!E425=1, "extra", "ignore"))</f>
        <v>ignore</v>
      </c>
      <c r="F425" s="1" t="str">
        <f ca="1">IF(OR(procTags!F425="white",procTags!F425="yellow",procTags!F425="grey"),IF('Currently Exported 2'!F425=1, "have", "missing"),IF('Currently Exported 2'!F425=1, "extra", "ignore"))</f>
        <v>ignore</v>
      </c>
      <c r="G425" s="1" t="str">
        <f ca="1">IF(OR(procTags!G425="white",procTags!G425="yellow",procTags!G425="grey"),IF('Currently Exported 2'!G425=1, "have", "missing"),IF('Currently Exported 2'!G425=1, "extra", "ignore"))</f>
        <v>ignore</v>
      </c>
      <c r="H425" s="1" t="str">
        <f ca="1">IF(OR(procTags!H425="white",procTags!H425="yellow",procTags!H425="grey"),IF('Currently Exported 2'!H425=1, "have", "missing"),IF('Currently Exported 2'!H425=1, "extra", "ignore"))</f>
        <v>ignore</v>
      </c>
      <c r="I425" s="1" t="str">
        <f ca="1">IF(OR(procTags!I425="white",procTags!I425="yellow",procTags!I425="grey"),IF('Currently Exported 2'!I425=1, "have", "missing"),IF('Currently Exported 2'!I425=1, "extra", "ignore"))</f>
        <v>ignore</v>
      </c>
      <c r="J425" s="1" t="str">
        <f ca="1">IF(OR(procTags!J425="white",procTags!J425="yellow",procTags!J425="grey"),IF('Currently Exported 2'!J425=1, "have", "missing"),IF('Currently Exported 2'!J425=1, "extra", "ignore"))</f>
        <v>ignore</v>
      </c>
      <c r="K425" s="1" t="str">
        <f ca="1">IF(OR(procTags!K425="white",procTags!K425="yellow",procTags!K425="grey"),IF('Currently Exported 2'!K425=1, "have", "missing"),IF('Currently Exported 2'!K425=1, "extra", "ignore"))</f>
        <v>ignore</v>
      </c>
      <c r="L425" s="1" t="str">
        <f ca="1">IF(OR(procTags!L425="white",procTags!L425="yellow",procTags!L425="grey"),IF('Currently Exported 2'!L425=1, "have", "missing"),IF('Currently Exported 2'!L425=1, "extra", "ignore"))</f>
        <v>ignore</v>
      </c>
      <c r="M425" s="1" t="str">
        <f ca="1">IF(OR(procTags!M425="white",procTags!M425="yellow",procTags!M425="grey"),IF('Currently Exported 2'!M425=1, "have", "missing"),IF('Currently Exported 2'!M425=1, "extra", "ignore"))</f>
        <v>ignore</v>
      </c>
      <c r="N425" s="1" t="str">
        <f ca="1">IF(OR(procTags!N425="white",procTags!N425="yellow",procTags!N425="grey"),IF('Currently Exported 2'!N425=1, "have", "missing"),IF('Currently Exported 2'!N425=1, "extra", "ignore"))</f>
        <v>ignore</v>
      </c>
      <c r="O425" s="1" t="str">
        <f ca="1">IF(OR(procTags!O425="white",procTags!O425="yellow",procTags!O425="grey"),IF('Currently Exported 2'!O425=1, "have", "missing"),IF('Currently Exported 2'!O425=1, "extra", "ignore"))</f>
        <v>ignore</v>
      </c>
      <c r="P425" s="1" t="str">
        <f ca="1">IF(OR(procTags!P425="white",procTags!P425="yellow",procTags!P425="grey"),IF('Currently Exported 2'!P425=1, "have", "missing"),IF('Currently Exported 2'!P425=1, "extra", "ignore"))</f>
        <v>extra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>
        <f ca="1">IF(OR(procTags!B426="white",procTags!B426="yellow",procTags!B426="grey"),IF('Currently Exported 2'!B426=1, "have", "missing"),IF('Currently Exported 2'!B426=1, "extra", "ignore"))</f>
        <v>ignore</v>
      </c>
      <c r="C426" s="1" t="str">
        <f ca="1">IF(OR(procTags!C426="white",procTags!C426="yellow",procTags!C426="grey"),IF('Currently Exported 2'!C426=1, "have", "missing"),IF('Currently Exported 2'!C426=1, "extra", "ignore"))</f>
        <v>ignore</v>
      </c>
      <c r="D426" s="1" t="str">
        <f ca="1">IF(OR(procTags!D426="white",procTags!D426="yellow",procTags!D426="grey"),IF('Currently Exported 2'!D426=1, "have", "missing"),IF('Currently Exported 2'!D426=1, "extra", "ignore"))</f>
        <v>ignore</v>
      </c>
      <c r="E426" s="1" t="str">
        <f ca="1">IF(OR(procTags!E426="white",procTags!E426="yellow",procTags!E426="grey"),IF('Currently Exported 2'!E426=1, "have", "missing"),IF('Currently Exported 2'!E426=1, "extra", "ignore"))</f>
        <v>ignore</v>
      </c>
      <c r="F426" s="1" t="str">
        <f ca="1">IF(OR(procTags!F426="white",procTags!F426="yellow",procTags!F426="grey"),IF('Currently Exported 2'!F426=1, "have", "missing"),IF('Currently Exported 2'!F426=1, "extra", "ignore"))</f>
        <v>ignore</v>
      </c>
      <c r="G426" s="1" t="str">
        <f ca="1">IF(OR(procTags!G426="white",procTags!G426="yellow",procTags!G426="grey"),IF('Currently Exported 2'!G426=1, "have", "missing"),IF('Currently Exported 2'!G426=1, "extra", "ignore"))</f>
        <v>ignore</v>
      </c>
      <c r="H426" s="1" t="str">
        <f ca="1">IF(OR(procTags!H426="white",procTags!H426="yellow",procTags!H426="grey"),IF('Currently Exported 2'!H426=1, "have", "missing"),IF('Currently Exported 2'!H426=1, "extra", "ignore"))</f>
        <v>ignore</v>
      </c>
      <c r="I426" s="1" t="str">
        <f ca="1">IF(OR(procTags!I426="white",procTags!I426="yellow",procTags!I426="grey"),IF('Currently Exported 2'!I426=1, "have", "missing"),IF('Currently Exported 2'!I426=1, "extra", "ignore"))</f>
        <v>ignore</v>
      </c>
      <c r="J426" s="1" t="str">
        <f ca="1">IF(OR(procTags!J426="white",procTags!J426="yellow",procTags!J426="grey"),IF('Currently Exported 2'!J426=1, "have", "missing"),IF('Currently Exported 2'!J426=1, "extra", "ignore"))</f>
        <v>ignore</v>
      </c>
      <c r="K426" s="1" t="str">
        <f ca="1">IF(OR(procTags!K426="white",procTags!K426="yellow",procTags!K426="grey"),IF('Currently Exported 2'!K426=1, "have", "missing"),IF('Currently Exported 2'!K426=1, "extra", "ignore"))</f>
        <v>ignore</v>
      </c>
      <c r="L426" s="1" t="str">
        <f ca="1">IF(OR(procTags!L426="white",procTags!L426="yellow",procTags!L426="grey"),IF('Currently Exported 2'!L426=1, "have", "missing"),IF('Currently Exported 2'!L426=1, "extra", "ignore"))</f>
        <v>ignore</v>
      </c>
      <c r="M426" s="1" t="str">
        <f ca="1">IF(OR(procTags!M426="white",procTags!M426="yellow",procTags!M426="grey"),IF('Currently Exported 2'!M426=1, "have", "missing"),IF('Currently Exported 2'!M426=1, "extra", "ignore"))</f>
        <v>ignore</v>
      </c>
      <c r="N426" s="1" t="str">
        <f ca="1">IF(OR(procTags!N426="white",procTags!N426="yellow",procTags!N426="grey"),IF('Currently Exported 2'!N426=1, "have", "missing"),IF('Currently Exported 2'!N426=1, "extra", "ignore"))</f>
        <v>ignore</v>
      </c>
      <c r="O426" s="1" t="str">
        <f ca="1">IF(OR(procTags!O426="white",procTags!O426="yellow",procTags!O426="grey"),IF('Currently Exported 2'!O426=1, "have", "missing"),IF('Currently Exported 2'!O426=1, "extra", "ignore"))</f>
        <v>ignore</v>
      </c>
      <c r="P426" s="1" t="str">
        <f ca="1">IF(OR(procTags!P426="white",procTags!P426="yellow",procTags!P426="grey"),IF('Currently Exported 2'!P426=1, "have", "missing"),IF('Currently Exported 2'!P426=1, "extra", "ignore"))</f>
        <v>ignore</v>
      </c>
    </row>
    <row r="427" spans="1:16" x14ac:dyDescent="0.2">
      <c r="A427" s="1" t="str">
        <f ca="1">IFERROR(__xludf.DUMMYFUNCTION("""COMPUTED_VALUE"""),"tr_sf6_leak_rate")</f>
        <v>tr_sf6_leak_rate</v>
      </c>
      <c r="B427" s="1" t="str">
        <f ca="1">IF(OR(procTags!B427="white",procTags!B427="yellow",procTags!B427="grey"),IF('Currently Exported 2'!B427=1, "have", "missing"),IF('Currently Exported 2'!B427=1, "extra", "ignore"))</f>
        <v>ignore</v>
      </c>
      <c r="C427" s="1" t="str">
        <f ca="1">IF(OR(procTags!C427="white",procTags!C427="yellow",procTags!C427="grey"),IF('Currently Exported 2'!C427=1, "have", "missing"),IF('Currently Exported 2'!C427=1, "extra", "ignore"))</f>
        <v>ignore</v>
      </c>
      <c r="D427" s="1" t="str">
        <f ca="1">IF(OR(procTags!D427="white",procTags!D427="yellow",procTags!D427="grey"),IF('Currently Exported 2'!D427=1, "have", "missing"),IF('Currently Exported 2'!D427=1, "extra", "ignore"))</f>
        <v>have</v>
      </c>
      <c r="E427" s="1" t="str">
        <f ca="1">IF(OR(procTags!E427="white",procTags!E427="yellow",procTags!E427="grey"),IF('Currently Exported 2'!E427=1, "have", "missing"),IF('Currently Exported 2'!E427=1, "extra", "ignore"))</f>
        <v>have</v>
      </c>
      <c r="F427" s="1" t="str">
        <f ca="1">IF(OR(procTags!F427="white",procTags!F427="yellow",procTags!F427="grey"),IF('Currently Exported 2'!F427=1, "have", "missing"),IF('Currently Exported 2'!F427=1, "extra", "ignore"))</f>
        <v>have</v>
      </c>
      <c r="G427" s="1" t="str">
        <f ca="1">IF(OR(procTags!G427="white",procTags!G427="yellow",procTags!G427="grey"),IF('Currently Exported 2'!G427=1, "have", "missing"),IF('Currently Exported 2'!G427=1, "extra", "ignore"))</f>
        <v>have</v>
      </c>
      <c r="H427" s="1" t="str">
        <f ca="1">IF(OR(procTags!H427="white",procTags!H427="yellow",procTags!H427="grey"),IF('Currently Exported 2'!H427=1, "have", "missing"),IF('Currently Exported 2'!H427=1, "extra", "ignore"))</f>
        <v>have</v>
      </c>
      <c r="I427" s="1" t="str">
        <f ca="1">IF(OR(procTags!I427="white",procTags!I427="yellow",procTags!I427="grey"),IF('Currently Exported 2'!I427=1, "have", "missing"),IF('Currently Exported 2'!I427=1, "extra", "ignore"))</f>
        <v>have</v>
      </c>
      <c r="J427" s="1" t="str">
        <f ca="1">IF(OR(procTags!J427="white",procTags!J427="yellow",procTags!J427="grey"),IF('Currently Exported 2'!J427=1, "have", "missing"),IF('Currently Exported 2'!J427=1, "extra", "ignore"))</f>
        <v>have</v>
      </c>
      <c r="K427" s="1" t="str">
        <f ca="1">IF(OR(procTags!K427="white",procTags!K427="yellow",procTags!K427="grey"),IF('Currently Exported 2'!K427=1, "have", "missing"),IF('Currently Exported 2'!K427=1, "extra", "ignore"))</f>
        <v>have</v>
      </c>
      <c r="L427" s="1" t="str">
        <f ca="1">IF(OR(procTags!L427="white",procTags!L427="yellow",procTags!L427="grey"),IF('Currently Exported 2'!L427=1, "have", "missing"),IF('Currently Exported 2'!L427=1, "extra", "ignore"))</f>
        <v>have</v>
      </c>
      <c r="M427" s="1" t="str">
        <f ca="1">IF(OR(procTags!M427="white",procTags!M427="yellow",procTags!M427="grey"),IF('Currently Exported 2'!M427=1, "have", "missing"),IF('Currently Exported 2'!M427=1, "extra", "ignore"))</f>
        <v>have</v>
      </c>
      <c r="N427" s="1" t="str">
        <f ca="1">IF(OR(procTags!N427="white",procTags!N427="yellow",procTags!N427="grey"),IF('Currently Exported 2'!N427=1, "have", "missing"),IF('Currently Exported 2'!N427=1, "extra", "ignore"))</f>
        <v>have</v>
      </c>
      <c r="O427" s="1" t="str">
        <f ca="1">IF(OR(procTags!O427="white",procTags!O427="yellow",procTags!O427="grey"),IF('Currently Exported 2'!O427=1, "have", "missing"),IF('Currently Exported 2'!O427=1, "extra", "ignore"))</f>
        <v>have</v>
      </c>
      <c r="P427" s="1" t="str">
        <f ca="1">IF(OR(procTags!P427="white",procTags!P427="yellow",procTags!P427="grey"),IF('Currently Exported 2'!P427=1, "have", "missing"),IF('Currently Exported 2'!P427=1, "extra", "ignore"))</f>
        <v>ignore</v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>
        <f ca="1">IF(OR(procTags!B428="white",procTags!B428="yellow",procTags!B428="grey"),IF('Currently Exported 2'!B428=1, "have", "missing"),IF('Currently Exported 2'!B428=1, "extra", "ignore"))</f>
        <v>ignore</v>
      </c>
      <c r="C428" s="1" t="str">
        <f ca="1">IF(OR(procTags!C428="white",procTags!C428="yellow",procTags!C428="grey"),IF('Currently Exported 2'!C428=1, "have", "missing"),IF('Currently Exported 2'!C428=1, "extra", "ignore"))</f>
        <v>ignore</v>
      </c>
      <c r="D428" s="1" t="str">
        <f ca="1">IF(OR(procTags!D428="white",procTags!D428="yellow",procTags!D428="grey"),IF('Currently Exported 2'!D428=1, "have", "missing"),IF('Currently Exported 2'!D428=1, "extra", "ignore"))</f>
        <v>ignore</v>
      </c>
      <c r="E428" s="1" t="str">
        <f ca="1">IF(OR(procTags!E428="white",procTags!E428="yellow",procTags!E428="grey"),IF('Currently Exported 2'!E428=1, "have", "missing"),IF('Currently Exported 2'!E428=1, "extra", "ignore"))</f>
        <v>ignore</v>
      </c>
      <c r="F428" s="1" t="str">
        <f ca="1">IF(OR(procTags!F428="white",procTags!F428="yellow",procTags!F428="grey"),IF('Currently Exported 2'!F428=1, "have", "missing"),IF('Currently Exported 2'!F428=1, "extra", "ignore"))</f>
        <v>ignore</v>
      </c>
      <c r="G428" s="1" t="str">
        <f ca="1">IF(OR(procTags!G428="white",procTags!G428="yellow",procTags!G428="grey"),IF('Currently Exported 2'!G428=1, "have", "missing"),IF('Currently Exported 2'!G428=1, "extra", "ignore"))</f>
        <v>ignore</v>
      </c>
      <c r="H428" s="1" t="str">
        <f ca="1">IF(OR(procTags!H428="white",procTags!H428="yellow",procTags!H428="grey"),IF('Currently Exported 2'!H428=1, "have", "missing"),IF('Currently Exported 2'!H428=1, "extra", "ignore"))</f>
        <v>ignore</v>
      </c>
      <c r="I428" s="1" t="str">
        <f ca="1">IF(OR(procTags!I428="white",procTags!I428="yellow",procTags!I428="grey"),IF('Currently Exported 2'!I428=1, "have", "missing"),IF('Currently Exported 2'!I428=1, "extra", "ignore"))</f>
        <v>ignore</v>
      </c>
      <c r="J428" s="1" t="str">
        <f ca="1">IF(OR(procTags!J428="white",procTags!J428="yellow",procTags!J428="grey"),IF('Currently Exported 2'!J428=1, "have", "missing"),IF('Currently Exported 2'!J428=1, "extra", "ignore"))</f>
        <v>ignore</v>
      </c>
      <c r="K428" s="1" t="str">
        <f ca="1">IF(OR(procTags!K428="white",procTags!K428="yellow",procTags!K428="grey"),IF('Currently Exported 2'!K428=1, "have", "missing"),IF('Currently Exported 2'!K428=1, "extra", "ignore"))</f>
        <v>ignore</v>
      </c>
      <c r="L428" s="1" t="str">
        <f ca="1">IF(OR(procTags!L428="white",procTags!L428="yellow",procTags!L428="grey"),IF('Currently Exported 2'!L428=1, "have", "missing"),IF('Currently Exported 2'!L428=1, "extra", "ignore"))</f>
        <v>ignore</v>
      </c>
      <c r="M428" s="1" t="str">
        <f ca="1">IF(OR(procTags!M428="white",procTags!M428="yellow",procTags!M428="grey"),IF('Currently Exported 2'!M428=1, "have", "missing"),IF('Currently Exported 2'!M428=1, "extra", "ignore"))</f>
        <v>ignore</v>
      </c>
      <c r="N428" s="1" t="str">
        <f ca="1">IF(OR(procTags!N428="white",procTags!N428="yellow",procTags!N428="grey"),IF('Currently Exported 2'!N428=1, "have", "missing"),IF('Currently Exported 2'!N428=1, "extra", "ignore"))</f>
        <v>ignore</v>
      </c>
      <c r="O428" s="1" t="str">
        <f ca="1">IF(OR(procTags!O428="white",procTags!O428="yellow",procTags!O428="grey"),IF('Currently Exported 2'!O428=1, "have", "missing"),IF('Currently Exported 2'!O428=1, "extra", "ignore"))</f>
        <v>ignore</v>
      </c>
      <c r="P428" s="1" t="str">
        <f ca="1">IF(OR(procTags!P428="white",procTags!P428="yellow",procTags!P428="grey"),IF('Currently Exported 2'!P428=1, "have", "missing"),IF('Currently Exported 2'!P428=1, "extra", "ignore"))</f>
        <v>ignore</v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>
        <f ca="1">IF(OR(procTags!B429="white",procTags!B429="yellow",procTags!B429="grey"),IF('Currently Exported 2'!B429=1, "have", "missing"),IF('Currently Exported 2'!B429=1, "extra", "ignore"))</f>
        <v>ignore</v>
      </c>
      <c r="C429" s="1" t="str">
        <f ca="1">IF(OR(procTags!C429="white",procTags!C429="yellow",procTags!C429="grey"),IF('Currently Exported 2'!C429=1, "have", "missing"),IF('Currently Exported 2'!C429=1, "extra", "ignore"))</f>
        <v>ignore</v>
      </c>
      <c r="D429" s="1" t="str">
        <f ca="1">IF(OR(procTags!D429="white",procTags!D429="yellow",procTags!D429="grey"),IF('Currently Exported 2'!D429=1, "have", "missing"),IF('Currently Exported 2'!D429=1, "extra", "ignore"))</f>
        <v>ignore</v>
      </c>
      <c r="E429" s="1" t="str">
        <f ca="1">IF(OR(procTags!E429="white",procTags!E429="yellow",procTags!E429="grey"),IF('Currently Exported 2'!E429=1, "have", "missing"),IF('Currently Exported 2'!E429=1, "extra", "ignore"))</f>
        <v>ignore</v>
      </c>
      <c r="F429" s="1" t="str">
        <f ca="1">IF(OR(procTags!F429="white",procTags!F429="yellow",procTags!F429="grey"),IF('Currently Exported 2'!F429=1, "have", "missing"),IF('Currently Exported 2'!F429=1, "extra", "ignore"))</f>
        <v>ignore</v>
      </c>
      <c r="G429" s="1" t="str">
        <f ca="1">IF(OR(procTags!G429="white",procTags!G429="yellow",procTags!G429="grey"),IF('Currently Exported 2'!G429=1, "have", "missing"),IF('Currently Exported 2'!G429=1, "extra", "ignore"))</f>
        <v>ignore</v>
      </c>
      <c r="H429" s="1" t="str">
        <f ca="1">IF(OR(procTags!H429="white",procTags!H429="yellow",procTags!H429="grey"),IF('Currently Exported 2'!H429=1, "have", "missing"),IF('Currently Exported 2'!H429=1, "extra", "ignore"))</f>
        <v>ignore</v>
      </c>
      <c r="I429" s="1" t="str">
        <f ca="1">IF(OR(procTags!I429="white",procTags!I429="yellow",procTags!I429="grey"),IF('Currently Exported 2'!I429=1, "have", "missing"),IF('Currently Exported 2'!I429=1, "extra", "ignore"))</f>
        <v>ignore</v>
      </c>
      <c r="J429" s="1" t="str">
        <f ca="1">IF(OR(procTags!J429="white",procTags!J429="yellow",procTags!J429="grey"),IF('Currently Exported 2'!J429=1, "have", "missing"),IF('Currently Exported 2'!J429=1, "extra", "ignore"))</f>
        <v>ignore</v>
      </c>
      <c r="K429" s="1" t="str">
        <f ca="1">IF(OR(procTags!K429="white",procTags!K429="yellow",procTags!K429="grey"),IF('Currently Exported 2'!K429=1, "have", "missing"),IF('Currently Exported 2'!K429=1, "extra", "ignore"))</f>
        <v>ignore</v>
      </c>
      <c r="L429" s="1" t="str">
        <f ca="1">IF(OR(procTags!L429="white",procTags!L429="yellow",procTags!L429="grey"),IF('Currently Exported 2'!L429=1, "have", "missing"),IF('Currently Exported 2'!L429=1, "extra", "ignore"))</f>
        <v>ignore</v>
      </c>
      <c r="M429" s="1" t="str">
        <f ca="1">IF(OR(procTags!M429="white",procTags!M429="yellow",procTags!M429="grey"),IF('Currently Exported 2'!M429=1, "have", "missing"),IF('Currently Exported 2'!M429=1, "extra", "ignore"))</f>
        <v>ignore</v>
      </c>
      <c r="N429" s="1" t="str">
        <f ca="1">IF(OR(procTags!N429="white",procTags!N429="yellow",procTags!N429="grey"),IF('Currently Exported 2'!N429=1, "have", "missing"),IF('Currently Exported 2'!N429=1, "extra", "ignore"))</f>
        <v>ignore</v>
      </c>
      <c r="O429" s="1" t="str">
        <f ca="1">IF(OR(procTags!O429="white",procTags!O429="yellow",procTags!O429="grey"),IF('Currently Exported 2'!O429=1, "have", "missing"),IF('Currently Exported 2'!O429=1, "extra", "ignore"))</f>
        <v>ignore</v>
      </c>
      <c r="P429" s="1" t="str">
        <f ca="1">IF(OR(procTags!P429="white",procTags!P429="yellow",procTags!P429="grey"),IF('Currently Exported 2'!P429=1, "have", "missing"),IF('Currently Exported 2'!P429=1, "extra", "ignore"))</f>
        <v>ignore</v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>
        <f ca="1">IF(OR(procTags!B430="white",procTags!B430="yellow",procTags!B430="grey"),IF('Currently Exported 2'!B430=1, "have", "missing"),IF('Currently Exported 2'!B430=1, "extra", "ignore"))</f>
        <v>ignore</v>
      </c>
      <c r="C430" s="1" t="str">
        <f ca="1">IF(OR(procTags!C430="white",procTags!C430="yellow",procTags!C430="grey"),IF('Currently Exported 2'!C430=1, "have", "missing"),IF('Currently Exported 2'!C430=1, "extra", "ignore"))</f>
        <v>ignore</v>
      </c>
      <c r="D430" s="1" t="str">
        <f ca="1">IF(OR(procTags!D430="white",procTags!D430="yellow",procTags!D430="grey"),IF('Currently Exported 2'!D430=1, "have", "missing"),IF('Currently Exported 2'!D430=1, "extra", "ignore"))</f>
        <v>ignore</v>
      </c>
      <c r="E430" s="1" t="str">
        <f ca="1">IF(OR(procTags!E430="white",procTags!E430="yellow",procTags!E430="grey"),IF('Currently Exported 2'!E430=1, "have", "missing"),IF('Currently Exported 2'!E430=1, "extra", "ignore"))</f>
        <v>ignore</v>
      </c>
      <c r="F430" s="1" t="str">
        <f ca="1">IF(OR(procTags!F430="white",procTags!F430="yellow",procTags!F430="grey"),IF('Currently Exported 2'!F430=1, "have", "missing"),IF('Currently Exported 2'!F430=1, "extra", "ignore"))</f>
        <v>ignore</v>
      </c>
      <c r="G430" s="1" t="str">
        <f ca="1">IF(OR(procTags!G430="white",procTags!G430="yellow",procTags!G430="grey"),IF('Currently Exported 2'!G430=1, "have", "missing"),IF('Currently Exported 2'!G430=1, "extra", "ignore"))</f>
        <v>ignore</v>
      </c>
      <c r="H430" s="1" t="str">
        <f ca="1">IF(OR(procTags!H430="white",procTags!H430="yellow",procTags!H430="grey"),IF('Currently Exported 2'!H430=1, "have", "missing"),IF('Currently Exported 2'!H430=1, "extra", "ignore"))</f>
        <v>ignore</v>
      </c>
      <c r="I430" s="1" t="str">
        <f ca="1">IF(OR(procTags!I430="white",procTags!I430="yellow",procTags!I430="grey"),IF('Currently Exported 2'!I430=1, "have", "missing"),IF('Currently Exported 2'!I430=1, "extra", "ignore"))</f>
        <v>ignore</v>
      </c>
      <c r="J430" s="1" t="str">
        <f ca="1">IF(OR(procTags!J430="white",procTags!J430="yellow",procTags!J430="grey"),IF('Currently Exported 2'!J430=1, "have", "missing"),IF('Currently Exported 2'!J430=1, "extra", "ignore"))</f>
        <v>ignore</v>
      </c>
      <c r="K430" s="1" t="str">
        <f ca="1">IF(OR(procTags!K430="white",procTags!K430="yellow",procTags!K430="grey"),IF('Currently Exported 2'!K430=1, "have", "missing"),IF('Currently Exported 2'!K430=1, "extra", "ignore"))</f>
        <v>ignore</v>
      </c>
      <c r="L430" s="1" t="str">
        <f ca="1">IF(OR(procTags!L430="white",procTags!L430="yellow",procTags!L430="grey"),IF('Currently Exported 2'!L430=1, "have", "missing"),IF('Currently Exported 2'!L430=1, "extra", "ignore"))</f>
        <v>ignore</v>
      </c>
      <c r="M430" s="1" t="str">
        <f ca="1">IF(OR(procTags!M430="white",procTags!M430="yellow",procTags!M430="grey"),IF('Currently Exported 2'!M430=1, "have", "missing"),IF('Currently Exported 2'!M430=1, "extra", "ignore"))</f>
        <v>ignore</v>
      </c>
      <c r="N430" s="1" t="str">
        <f ca="1">IF(OR(procTags!N430="white",procTags!N430="yellow",procTags!N430="grey"),IF('Currently Exported 2'!N430=1, "have", "missing"),IF('Currently Exported 2'!N430=1, "extra", "ignore"))</f>
        <v>ignore</v>
      </c>
      <c r="O430" s="1" t="str">
        <f ca="1">IF(OR(procTags!O430="white",procTags!O430="yellow",procTags!O430="grey"),IF('Currently Exported 2'!O430=1, "have", "missing"),IF('Currently Exported 2'!O430=1, "extra", "ignore"))</f>
        <v>ignore</v>
      </c>
      <c r="P430" s="1" t="str">
        <f ca="1">IF(OR(procTags!P430="white",procTags!P430="yellow",procTags!P430="grey"),IF('Currently Exported 2'!P430=1, "have", "missing"),IF('Currently Exported 2'!P430=1, "extra", "ignore"))</f>
        <v>ignore</v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>
        <f ca="1">IF(OR(procTags!B431="white",procTags!B431="yellow",procTags!B431="grey"),IF('Currently Exported 2'!B431=1, "have", "missing"),IF('Currently Exported 2'!B431=1, "extra", "ignore"))</f>
        <v>ignore</v>
      </c>
      <c r="C431" s="1" t="str">
        <f ca="1">IF(OR(procTags!C431="white",procTags!C431="yellow",procTags!C431="grey"),IF('Currently Exported 2'!C431=1, "have", "missing"),IF('Currently Exported 2'!C431=1, "extra", "ignore"))</f>
        <v>ignore</v>
      </c>
      <c r="D431" s="1" t="str">
        <f ca="1">IF(OR(procTags!D431="white",procTags!D431="yellow",procTags!D431="grey"),IF('Currently Exported 2'!D431=1, "have", "missing"),IF('Currently Exported 2'!D431=1, "extra", "ignore"))</f>
        <v>extra</v>
      </c>
      <c r="E431" s="1" t="str">
        <f ca="1">IF(OR(procTags!E431="white",procTags!E431="yellow",procTags!E431="grey"),IF('Currently Exported 2'!E431=1, "have", "missing"),IF('Currently Exported 2'!E431=1, "extra", "ignore"))</f>
        <v>extra</v>
      </c>
      <c r="F431" s="1" t="str">
        <f ca="1">IF(OR(procTags!F431="white",procTags!F431="yellow",procTags!F431="grey"),IF('Currently Exported 2'!F431=1, "have", "missing"),IF('Currently Exported 2'!F431=1, "extra", "ignore"))</f>
        <v>extra</v>
      </c>
      <c r="G431" s="1" t="str">
        <f ca="1">IF(OR(procTags!G431="white",procTags!G431="yellow",procTags!G431="grey"),IF('Currently Exported 2'!G431=1, "have", "missing"),IF('Currently Exported 2'!G431=1, "extra", "ignore"))</f>
        <v>extra</v>
      </c>
      <c r="H431" s="1" t="str">
        <f ca="1">IF(OR(procTags!H431="white",procTags!H431="yellow",procTags!H431="grey"),IF('Currently Exported 2'!H431=1, "have", "missing"),IF('Currently Exported 2'!H431=1, "extra", "ignore"))</f>
        <v>extra</v>
      </c>
      <c r="I431" s="1" t="str">
        <f ca="1">IF(OR(procTags!I431="white",procTags!I431="yellow",procTags!I431="grey"),IF('Currently Exported 2'!I431=1, "have", "missing"),IF('Currently Exported 2'!I431=1, "extra", "ignore"))</f>
        <v>extra</v>
      </c>
      <c r="J431" s="1" t="str">
        <f ca="1">IF(OR(procTags!J431="white",procTags!J431="yellow",procTags!J431="grey"),IF('Currently Exported 2'!J431=1, "have", "missing"),IF('Currently Exported 2'!J431=1, "extra", "ignore"))</f>
        <v>extra</v>
      </c>
      <c r="K431" s="1" t="str">
        <f ca="1">IF(OR(procTags!K431="white",procTags!K431="yellow",procTags!K431="grey"),IF('Currently Exported 2'!K431=1, "have", "missing"),IF('Currently Exported 2'!K431=1, "extra", "ignore"))</f>
        <v>extra</v>
      </c>
      <c r="L431" s="1" t="str">
        <f ca="1">IF(OR(procTags!L431="white",procTags!L431="yellow",procTags!L431="grey"),IF('Currently Exported 2'!L431=1, "have", "missing"),IF('Currently Exported 2'!L431=1, "extra", "ignore"))</f>
        <v>extra</v>
      </c>
      <c r="M431" s="1" t="str">
        <f ca="1">IF(OR(procTags!M431="white",procTags!M431="yellow",procTags!M431="grey"),IF('Currently Exported 2'!M431=1, "have", "missing"),IF('Currently Exported 2'!M431=1, "extra", "ignore"))</f>
        <v>extra</v>
      </c>
      <c r="N431" s="1" t="str">
        <f ca="1">IF(OR(procTags!N431="white",procTags!N431="yellow",procTags!N431="grey"),IF('Currently Exported 2'!N431=1, "have", "missing"),IF('Currently Exported 2'!N431=1, "extra", "ignore"))</f>
        <v>extra</v>
      </c>
      <c r="O431" s="1" t="str">
        <f ca="1">IF(OR(procTags!O431="white",procTags!O431="yellow",procTags!O431="grey"),IF('Currently Exported 2'!O431=1, "have", "missing"),IF('Currently Exported 2'!O431=1, "extra", "ignore"))</f>
        <v>extra</v>
      </c>
      <c r="P431" s="1" t="str">
        <f ca="1">IF(OR(procTags!P431="white",procTags!P431="yellow",procTags!P431="grey"),IF('Currently Exported 2'!P431=1, "have", "missing"),IF('Currently Exported 2'!P431=1, "extra", "ignore"))</f>
        <v>ignore</v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>
        <f ca="1">IF(OR(procTags!B432="white",procTags!B432="yellow",procTags!B432="grey"),IF('Currently Exported 2'!B432=1, "have", "missing"),IF('Currently Exported 2'!B432=1, "extra", "ignore"))</f>
        <v>ignore</v>
      </c>
      <c r="C432" s="1" t="str">
        <f ca="1">IF(OR(procTags!C432="white",procTags!C432="yellow",procTags!C432="grey"),IF('Currently Exported 2'!C432=1, "have", "missing"),IF('Currently Exported 2'!C432=1, "extra", "ignore"))</f>
        <v>ignore</v>
      </c>
      <c r="D432" s="1" t="str">
        <f ca="1">IF(OR(procTags!D432="white",procTags!D432="yellow",procTags!D432="grey"),IF('Currently Exported 2'!D432=1, "have", "missing"),IF('Currently Exported 2'!D432=1, "extra", "ignore"))</f>
        <v>extra</v>
      </c>
      <c r="E432" s="1" t="str">
        <f ca="1">IF(OR(procTags!E432="white",procTags!E432="yellow",procTags!E432="grey"),IF('Currently Exported 2'!E432=1, "have", "missing"),IF('Currently Exported 2'!E432=1, "extra", "ignore"))</f>
        <v>extra</v>
      </c>
      <c r="F432" s="1" t="str">
        <f ca="1">IF(OR(procTags!F432="white",procTags!F432="yellow",procTags!F432="grey"),IF('Currently Exported 2'!F432=1, "have", "missing"),IF('Currently Exported 2'!F432=1, "extra", "ignore"))</f>
        <v>extra</v>
      </c>
      <c r="G432" s="1" t="str">
        <f ca="1">IF(OR(procTags!G432="white",procTags!G432="yellow",procTags!G432="grey"),IF('Currently Exported 2'!G432=1, "have", "missing"),IF('Currently Exported 2'!G432=1, "extra", "ignore"))</f>
        <v>extra</v>
      </c>
      <c r="H432" s="1" t="str">
        <f ca="1">IF(OR(procTags!H432="white",procTags!H432="yellow",procTags!H432="grey"),IF('Currently Exported 2'!H432=1, "have", "missing"),IF('Currently Exported 2'!H432=1, "extra", "ignore"))</f>
        <v>extra</v>
      </c>
      <c r="I432" s="1" t="str">
        <f ca="1">IF(OR(procTags!I432="white",procTags!I432="yellow",procTags!I432="grey"),IF('Currently Exported 2'!I432=1, "have", "missing"),IF('Currently Exported 2'!I432=1, "extra", "ignore"))</f>
        <v>extra</v>
      </c>
      <c r="J432" s="1" t="str">
        <f ca="1">IF(OR(procTags!J432="white",procTags!J432="yellow",procTags!J432="grey"),IF('Currently Exported 2'!J432=1, "have", "missing"),IF('Currently Exported 2'!J432=1, "extra", "ignore"))</f>
        <v>extra</v>
      </c>
      <c r="K432" s="1" t="str">
        <f ca="1">IF(OR(procTags!K432="white",procTags!K432="yellow",procTags!K432="grey"),IF('Currently Exported 2'!K432=1, "have", "missing"),IF('Currently Exported 2'!K432=1, "extra", "ignore"))</f>
        <v>extra</v>
      </c>
      <c r="L432" s="1" t="str">
        <f ca="1">IF(OR(procTags!L432="white",procTags!L432="yellow",procTags!L432="grey"),IF('Currently Exported 2'!L432=1, "have", "missing"),IF('Currently Exported 2'!L432=1, "extra", "ignore"))</f>
        <v>extra</v>
      </c>
      <c r="M432" s="1" t="str">
        <f ca="1">IF(OR(procTags!M432="white",procTags!M432="yellow",procTags!M432="grey"),IF('Currently Exported 2'!M432=1, "have", "missing"),IF('Currently Exported 2'!M432=1, "extra", "ignore"))</f>
        <v>extra</v>
      </c>
      <c r="N432" s="1" t="str">
        <f ca="1">IF(OR(procTags!N432="white",procTags!N432="yellow",procTags!N432="grey"),IF('Currently Exported 2'!N432=1, "have", "missing"),IF('Currently Exported 2'!N432=1, "extra", "ignore"))</f>
        <v>extra</v>
      </c>
      <c r="O432" s="1" t="str">
        <f ca="1">IF(OR(procTags!O432="white",procTags!O432="yellow",procTags!O432="grey"),IF('Currently Exported 2'!O432=1, "have", "missing"),IF('Currently Exported 2'!O432=1, "extra", "ignore"))</f>
        <v>extra</v>
      </c>
      <c r="P432" s="1" t="str">
        <f ca="1">IF(OR(procTags!P432="white",procTags!P432="yellow",procTags!P432="grey"),IF('Currently Exported 2'!P432=1, "have", "missing"),IF('Currently Exported 2'!P432=1, "extra", "ignore"))</f>
        <v>ignore</v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>
        <f ca="1">IF(OR(procTags!B433="white",procTags!B433="yellow",procTags!B433="grey"),IF('Currently Exported 2'!B433=1, "have", "missing"),IF('Currently Exported 2'!B433=1, "extra", "ignore"))</f>
        <v>ignore</v>
      </c>
      <c r="C433" s="1" t="str">
        <f ca="1">IF(OR(procTags!C433="white",procTags!C433="yellow",procTags!C433="grey"),IF('Currently Exported 2'!C433=1, "have", "missing"),IF('Currently Exported 2'!C433=1, "extra", "ignore"))</f>
        <v>ignore</v>
      </c>
      <c r="D433" s="1" t="str">
        <f ca="1">IF(OR(procTags!D433="white",procTags!D433="yellow",procTags!D433="grey"),IF('Currently Exported 2'!D433=1, "have", "missing"),IF('Currently Exported 2'!D433=1, "extra", "ignore"))</f>
        <v>extra</v>
      </c>
      <c r="E433" s="1" t="str">
        <f ca="1">IF(OR(procTags!E433="white",procTags!E433="yellow",procTags!E433="grey"),IF('Currently Exported 2'!E433=1, "have", "missing"),IF('Currently Exported 2'!E433=1, "extra", "ignore"))</f>
        <v>extra</v>
      </c>
      <c r="F433" s="1" t="str">
        <f ca="1">IF(OR(procTags!F433="white",procTags!F433="yellow",procTags!F433="grey"),IF('Currently Exported 2'!F433=1, "have", "missing"),IF('Currently Exported 2'!F433=1, "extra", "ignore"))</f>
        <v>extra</v>
      </c>
      <c r="G433" s="1" t="str">
        <f ca="1">IF(OR(procTags!G433="white",procTags!G433="yellow",procTags!G433="grey"),IF('Currently Exported 2'!G433=1, "have", "missing"),IF('Currently Exported 2'!G433=1, "extra", "ignore"))</f>
        <v>extra</v>
      </c>
      <c r="H433" s="1" t="str">
        <f ca="1">IF(OR(procTags!H433="white",procTags!H433="yellow",procTags!H433="grey"),IF('Currently Exported 2'!H433=1, "have", "missing"),IF('Currently Exported 2'!H433=1, "extra", "ignore"))</f>
        <v>extra</v>
      </c>
      <c r="I433" s="1" t="str">
        <f ca="1">IF(OR(procTags!I433="white",procTags!I433="yellow",procTags!I433="grey"),IF('Currently Exported 2'!I433=1, "have", "missing"),IF('Currently Exported 2'!I433=1, "extra", "ignore"))</f>
        <v>extra</v>
      </c>
      <c r="J433" s="1" t="str">
        <f ca="1">IF(OR(procTags!J433="white",procTags!J433="yellow",procTags!J433="grey"),IF('Currently Exported 2'!J433=1, "have", "missing"),IF('Currently Exported 2'!J433=1, "extra", "ignore"))</f>
        <v>extra</v>
      </c>
      <c r="K433" s="1" t="str">
        <f ca="1">IF(OR(procTags!K433="white",procTags!K433="yellow",procTags!K433="grey"),IF('Currently Exported 2'!K433=1, "have", "missing"),IF('Currently Exported 2'!K433=1, "extra", "ignore"))</f>
        <v>extra</v>
      </c>
      <c r="L433" s="1" t="str">
        <f ca="1">IF(OR(procTags!L433="white",procTags!L433="yellow",procTags!L433="grey"),IF('Currently Exported 2'!L433=1, "have", "missing"),IF('Currently Exported 2'!L433=1, "extra", "ignore"))</f>
        <v>extra</v>
      </c>
      <c r="M433" s="1" t="str">
        <f ca="1">IF(OR(procTags!M433="white",procTags!M433="yellow",procTags!M433="grey"),IF('Currently Exported 2'!M433=1, "have", "missing"),IF('Currently Exported 2'!M433=1, "extra", "ignore"))</f>
        <v>extra</v>
      </c>
      <c r="N433" s="1" t="str">
        <f ca="1">IF(OR(procTags!N433="white",procTags!N433="yellow",procTags!N433="grey"),IF('Currently Exported 2'!N433=1, "have", "missing"),IF('Currently Exported 2'!N433=1, "extra", "ignore"))</f>
        <v>extra</v>
      </c>
      <c r="O433" s="1" t="str">
        <f ca="1">IF(OR(procTags!O433="white",procTags!O433="yellow",procTags!O433="grey"),IF('Currently Exported 2'!O433=1, "have", "missing"),IF('Currently Exported 2'!O433=1, "extra", "ignore"))</f>
        <v>extra</v>
      </c>
      <c r="P433" s="1" t="str">
        <f ca="1">IF(OR(procTags!P433="white",procTags!P433="yellow",procTags!P433="grey"),IF('Currently Exported 2'!P433=1, "have", "missing"),IF('Currently Exported 2'!P433=1, "extra", "ignore"))</f>
        <v>ignore</v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>
        <f ca="1">IF(OR(procTags!B434="white",procTags!B434="yellow",procTags!B434="grey"),IF('Currently Exported 2'!B434=1, "have", "missing"),IF('Currently Exported 2'!B434=1, "extra", "ignore"))</f>
        <v>ignore</v>
      </c>
      <c r="C434" s="1" t="str">
        <f ca="1">IF(OR(procTags!C434="white",procTags!C434="yellow",procTags!C434="grey"),IF('Currently Exported 2'!C434=1, "have", "missing"),IF('Currently Exported 2'!C434=1, "extra", "ignore"))</f>
        <v>ignore</v>
      </c>
      <c r="D434" s="1" t="str">
        <f ca="1">IF(OR(procTags!D434="white",procTags!D434="yellow",procTags!D434="grey"),IF('Currently Exported 2'!D434=1, "have", "missing"),IF('Currently Exported 2'!D434=1, "extra", "ignore"))</f>
        <v>extra</v>
      </c>
      <c r="E434" s="1" t="str">
        <f ca="1">IF(OR(procTags!E434="white",procTags!E434="yellow",procTags!E434="grey"),IF('Currently Exported 2'!E434=1, "have", "missing"),IF('Currently Exported 2'!E434=1, "extra", "ignore"))</f>
        <v>extra</v>
      </c>
      <c r="F434" s="1" t="str">
        <f ca="1">IF(OR(procTags!F434="white",procTags!F434="yellow",procTags!F434="grey"),IF('Currently Exported 2'!F434=1, "have", "missing"),IF('Currently Exported 2'!F434=1, "extra", "ignore"))</f>
        <v>extra</v>
      </c>
      <c r="G434" s="1" t="str">
        <f ca="1">IF(OR(procTags!G434="white",procTags!G434="yellow",procTags!G434="grey"),IF('Currently Exported 2'!G434=1, "have", "missing"),IF('Currently Exported 2'!G434=1, "extra", "ignore"))</f>
        <v>extra</v>
      </c>
      <c r="H434" s="1" t="str">
        <f ca="1">IF(OR(procTags!H434="white",procTags!H434="yellow",procTags!H434="grey"),IF('Currently Exported 2'!H434=1, "have", "missing"),IF('Currently Exported 2'!H434=1, "extra", "ignore"))</f>
        <v>extra</v>
      </c>
      <c r="I434" s="1" t="str">
        <f ca="1">IF(OR(procTags!I434="white",procTags!I434="yellow",procTags!I434="grey"),IF('Currently Exported 2'!I434=1, "have", "missing"),IF('Currently Exported 2'!I434=1, "extra", "ignore"))</f>
        <v>extra</v>
      </c>
      <c r="J434" s="1" t="str">
        <f ca="1">IF(OR(procTags!J434="white",procTags!J434="yellow",procTags!J434="grey"),IF('Currently Exported 2'!J434=1, "have", "missing"),IF('Currently Exported 2'!J434=1, "extra", "ignore"))</f>
        <v>extra</v>
      </c>
      <c r="K434" s="1" t="str">
        <f ca="1">IF(OR(procTags!K434="white",procTags!K434="yellow",procTags!K434="grey"),IF('Currently Exported 2'!K434=1, "have", "missing"),IF('Currently Exported 2'!K434=1, "extra", "ignore"))</f>
        <v>extra</v>
      </c>
      <c r="L434" s="1" t="str">
        <f ca="1">IF(OR(procTags!L434="white",procTags!L434="yellow",procTags!L434="grey"),IF('Currently Exported 2'!L434=1, "have", "missing"),IF('Currently Exported 2'!L434=1, "extra", "ignore"))</f>
        <v>extra</v>
      </c>
      <c r="M434" s="1" t="str">
        <f ca="1">IF(OR(procTags!M434="white",procTags!M434="yellow",procTags!M434="grey"),IF('Currently Exported 2'!M434=1, "have", "missing"),IF('Currently Exported 2'!M434=1, "extra", "ignore"))</f>
        <v>extra</v>
      </c>
      <c r="N434" s="1" t="str">
        <f ca="1">IF(OR(procTags!N434="white",procTags!N434="yellow",procTags!N434="grey"),IF('Currently Exported 2'!N434=1, "have", "missing"),IF('Currently Exported 2'!N434=1, "extra", "ignore"))</f>
        <v>extra</v>
      </c>
      <c r="O434" s="1" t="str">
        <f ca="1">IF(OR(procTags!O434="white",procTags!O434="yellow",procTags!O434="grey"),IF('Currently Exported 2'!O434=1, "have", "missing"),IF('Currently Exported 2'!O434=1, "extra", "ignore"))</f>
        <v>extra</v>
      </c>
      <c r="P434" s="1" t="str">
        <f ca="1">IF(OR(procTags!P434="white",procTags!P434="yellow",procTags!P434="grey"),IF('Currently Exported 2'!P434=1, "have", "missing"),IF('Currently Exported 2'!P434=1, "extra", "ignore"))</f>
        <v>ignore</v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>
        <f ca="1">IF(OR(procTags!B435="white",procTags!B435="yellow",procTags!B435="grey"),IF('Currently Exported 2'!B435=1, "have", "missing"),IF('Currently Exported 2'!B435=1, "extra", "ignore"))</f>
        <v>ignore</v>
      </c>
      <c r="C435" s="1" t="str">
        <f ca="1">IF(OR(procTags!C435="white",procTags!C435="yellow",procTags!C435="grey"),IF('Currently Exported 2'!C435=1, "have", "missing"),IF('Currently Exported 2'!C435=1, "extra", "ignore"))</f>
        <v>ignore</v>
      </c>
      <c r="D435" s="1" t="str">
        <f ca="1">IF(OR(procTags!D435="white",procTags!D435="yellow",procTags!D435="grey"),IF('Currently Exported 2'!D435=1, "have", "missing"),IF('Currently Exported 2'!D435=1, "extra", "ignore"))</f>
        <v>extra</v>
      </c>
      <c r="E435" s="1" t="str">
        <f ca="1">IF(OR(procTags!E435="white",procTags!E435="yellow",procTags!E435="grey"),IF('Currently Exported 2'!E435=1, "have", "missing"),IF('Currently Exported 2'!E435=1, "extra", "ignore"))</f>
        <v>extra</v>
      </c>
      <c r="F435" s="1" t="str">
        <f ca="1">IF(OR(procTags!F435="white",procTags!F435="yellow",procTags!F435="grey"),IF('Currently Exported 2'!F435=1, "have", "missing"),IF('Currently Exported 2'!F435=1, "extra", "ignore"))</f>
        <v>extra</v>
      </c>
      <c r="G435" s="1" t="str">
        <f ca="1">IF(OR(procTags!G435="white",procTags!G435="yellow",procTags!G435="grey"),IF('Currently Exported 2'!G435=1, "have", "missing"),IF('Currently Exported 2'!G435=1, "extra", "ignore"))</f>
        <v>extra</v>
      </c>
      <c r="H435" s="1" t="str">
        <f ca="1">IF(OR(procTags!H435="white",procTags!H435="yellow",procTags!H435="grey"),IF('Currently Exported 2'!H435=1, "have", "missing"),IF('Currently Exported 2'!H435=1, "extra", "ignore"))</f>
        <v>extra</v>
      </c>
      <c r="I435" s="1" t="str">
        <f ca="1">IF(OR(procTags!I435="white",procTags!I435="yellow",procTags!I435="grey"),IF('Currently Exported 2'!I435=1, "have", "missing"),IF('Currently Exported 2'!I435=1, "extra", "ignore"))</f>
        <v>extra</v>
      </c>
      <c r="J435" s="1" t="str">
        <f ca="1">IF(OR(procTags!J435="white",procTags!J435="yellow",procTags!J435="grey"),IF('Currently Exported 2'!J435=1, "have", "missing"),IF('Currently Exported 2'!J435=1, "extra", "ignore"))</f>
        <v>extra</v>
      </c>
      <c r="K435" s="1" t="str">
        <f ca="1">IF(OR(procTags!K435="white",procTags!K435="yellow",procTags!K435="grey"),IF('Currently Exported 2'!K435=1, "have", "missing"),IF('Currently Exported 2'!K435=1, "extra", "ignore"))</f>
        <v>extra</v>
      </c>
      <c r="L435" s="1" t="str">
        <f ca="1">IF(OR(procTags!L435="white",procTags!L435="yellow",procTags!L435="grey"),IF('Currently Exported 2'!L435=1, "have", "missing"),IF('Currently Exported 2'!L435=1, "extra", "ignore"))</f>
        <v>extra</v>
      </c>
      <c r="M435" s="1" t="str">
        <f ca="1">IF(OR(procTags!M435="white",procTags!M435="yellow",procTags!M435="grey"),IF('Currently Exported 2'!M435=1, "have", "missing"),IF('Currently Exported 2'!M435=1, "extra", "ignore"))</f>
        <v>extra</v>
      </c>
      <c r="N435" s="1" t="str">
        <f ca="1">IF(OR(procTags!N435="white",procTags!N435="yellow",procTags!N435="grey"),IF('Currently Exported 2'!N435=1, "have", "missing"),IF('Currently Exported 2'!N435=1, "extra", "ignore"))</f>
        <v>extra</v>
      </c>
      <c r="O435" s="1" t="str">
        <f ca="1">IF(OR(procTags!O435="white",procTags!O435="yellow",procTags!O435="grey"),IF('Currently Exported 2'!O435=1, "have", "missing"),IF('Currently Exported 2'!O435=1, "extra", "ignore"))</f>
        <v>extra</v>
      </c>
      <c r="P435" s="1" t="str">
        <f ca="1">IF(OR(procTags!P435="white",procTags!P435="yellow",procTags!P435="grey"),IF('Currently Exported 2'!P435=1, "have", "missing"),IF('Currently Exported 2'!P435=1, "extra", "ignore"))</f>
        <v>ignore</v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>
        <f ca="1">IF(OR(procTags!B436="white",procTags!B436="yellow",procTags!B436="grey"),IF('Currently Exported 2'!B436=1, "have", "missing"),IF('Currently Exported 2'!B436=1, "extra", "ignore"))</f>
        <v>ignore</v>
      </c>
      <c r="C436" s="1" t="str">
        <f ca="1">IF(OR(procTags!C436="white",procTags!C436="yellow",procTags!C436="grey"),IF('Currently Exported 2'!C436=1, "have", "missing"),IF('Currently Exported 2'!C436=1, "extra", "ignore"))</f>
        <v>ignore</v>
      </c>
      <c r="D436" s="1" t="str">
        <f ca="1">IF(OR(procTags!D436="white",procTags!D436="yellow",procTags!D436="grey"),IF('Currently Exported 2'!D436=1, "have", "missing"),IF('Currently Exported 2'!D436=1, "extra", "ignore"))</f>
        <v>extra</v>
      </c>
      <c r="E436" s="1" t="str">
        <f ca="1">IF(OR(procTags!E436="white",procTags!E436="yellow",procTags!E436="grey"),IF('Currently Exported 2'!E436=1, "have", "missing"),IF('Currently Exported 2'!E436=1, "extra", "ignore"))</f>
        <v>extra</v>
      </c>
      <c r="F436" s="1" t="str">
        <f ca="1">IF(OR(procTags!F436="white",procTags!F436="yellow",procTags!F436="grey"),IF('Currently Exported 2'!F436=1, "have", "missing"),IF('Currently Exported 2'!F436=1, "extra", "ignore"))</f>
        <v>extra</v>
      </c>
      <c r="G436" s="1" t="str">
        <f ca="1">IF(OR(procTags!G436="white",procTags!G436="yellow",procTags!G436="grey"),IF('Currently Exported 2'!G436=1, "have", "missing"),IF('Currently Exported 2'!G436=1, "extra", "ignore"))</f>
        <v>extra</v>
      </c>
      <c r="H436" s="1" t="str">
        <f ca="1">IF(OR(procTags!H436="white",procTags!H436="yellow",procTags!H436="grey"),IF('Currently Exported 2'!H436=1, "have", "missing"),IF('Currently Exported 2'!H436=1, "extra", "ignore"))</f>
        <v>extra</v>
      </c>
      <c r="I436" s="1" t="str">
        <f ca="1">IF(OR(procTags!I436="white",procTags!I436="yellow",procTags!I436="grey"),IF('Currently Exported 2'!I436=1, "have", "missing"),IF('Currently Exported 2'!I436=1, "extra", "ignore"))</f>
        <v>extra</v>
      </c>
      <c r="J436" s="1" t="str">
        <f ca="1">IF(OR(procTags!J436="white",procTags!J436="yellow",procTags!J436="grey"),IF('Currently Exported 2'!J436=1, "have", "missing"),IF('Currently Exported 2'!J436=1, "extra", "ignore"))</f>
        <v>extra</v>
      </c>
      <c r="K436" s="1" t="str">
        <f ca="1">IF(OR(procTags!K436="white",procTags!K436="yellow",procTags!K436="grey"),IF('Currently Exported 2'!K436=1, "have", "missing"),IF('Currently Exported 2'!K436=1, "extra", "ignore"))</f>
        <v>extra</v>
      </c>
      <c r="L436" s="1" t="str">
        <f ca="1">IF(OR(procTags!L436="white",procTags!L436="yellow",procTags!L436="grey"),IF('Currently Exported 2'!L436=1, "have", "missing"),IF('Currently Exported 2'!L436=1, "extra", "ignore"))</f>
        <v>extra</v>
      </c>
      <c r="M436" s="1" t="str">
        <f ca="1">IF(OR(procTags!M436="white",procTags!M436="yellow",procTags!M436="grey"),IF('Currently Exported 2'!M436=1, "have", "missing"),IF('Currently Exported 2'!M436=1, "extra", "ignore"))</f>
        <v>extra</v>
      </c>
      <c r="N436" s="1" t="str">
        <f ca="1">IF(OR(procTags!N436="white",procTags!N436="yellow",procTags!N436="grey"),IF('Currently Exported 2'!N436=1, "have", "missing"),IF('Currently Exported 2'!N436=1, "extra", "ignore"))</f>
        <v>extra</v>
      </c>
      <c r="O436" s="1" t="str">
        <f ca="1">IF(OR(procTags!O436="white",procTags!O436="yellow",procTags!O436="grey"),IF('Currently Exported 2'!O436=1, "have", "missing"),IF('Currently Exported 2'!O436=1, "extra", "ignore"))</f>
        <v>extra</v>
      </c>
      <c r="P436" s="1" t="str">
        <f ca="1">IF(OR(procTags!P436="white",procTags!P436="yellow",procTags!P436="grey"),IF('Currently Exported 2'!P436=1, "have", "missing"),IF('Currently Exported 2'!P436=1, "extra", "ignore"))</f>
        <v>ignore</v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>
        <f ca="1">IF(OR(procTags!B437="white",procTags!B437="yellow",procTags!B437="grey"),IF('Currently Exported 2'!B437=1, "have", "missing"),IF('Currently Exported 2'!B437=1, "extra", "ignore"))</f>
        <v>ignore</v>
      </c>
      <c r="C437" s="1" t="str">
        <f ca="1">IF(OR(procTags!C437="white",procTags!C437="yellow",procTags!C437="grey"),IF('Currently Exported 2'!C437=1, "have", "missing"),IF('Currently Exported 2'!C437=1, "extra", "ignore"))</f>
        <v>ignore</v>
      </c>
      <c r="D437" s="1" t="str">
        <f ca="1">IF(OR(procTags!D437="white",procTags!D437="yellow",procTags!D437="grey"),IF('Currently Exported 2'!D437=1, "have", "missing"),IF('Currently Exported 2'!D437=1, "extra", "ignore"))</f>
        <v>extra</v>
      </c>
      <c r="E437" s="1" t="str">
        <f ca="1">IF(OR(procTags!E437="white",procTags!E437="yellow",procTags!E437="grey"),IF('Currently Exported 2'!E437=1, "have", "missing"),IF('Currently Exported 2'!E437=1, "extra", "ignore"))</f>
        <v>extra</v>
      </c>
      <c r="F437" s="1" t="str">
        <f ca="1">IF(OR(procTags!F437="white",procTags!F437="yellow",procTags!F437="grey"),IF('Currently Exported 2'!F437=1, "have", "missing"),IF('Currently Exported 2'!F437=1, "extra", "ignore"))</f>
        <v>extra</v>
      </c>
      <c r="G437" s="1" t="str">
        <f ca="1">IF(OR(procTags!G437="white",procTags!G437="yellow",procTags!G437="grey"),IF('Currently Exported 2'!G437=1, "have", "missing"),IF('Currently Exported 2'!G437=1, "extra", "ignore"))</f>
        <v>extra</v>
      </c>
      <c r="H437" s="1" t="str">
        <f ca="1">IF(OR(procTags!H437="white",procTags!H437="yellow",procTags!H437="grey"),IF('Currently Exported 2'!H437=1, "have", "missing"),IF('Currently Exported 2'!H437=1, "extra", "ignore"))</f>
        <v>extra</v>
      </c>
      <c r="I437" s="1" t="str">
        <f ca="1">IF(OR(procTags!I437="white",procTags!I437="yellow",procTags!I437="grey"),IF('Currently Exported 2'!I437=1, "have", "missing"),IF('Currently Exported 2'!I437=1, "extra", "ignore"))</f>
        <v>extra</v>
      </c>
      <c r="J437" s="1" t="str">
        <f ca="1">IF(OR(procTags!J437="white",procTags!J437="yellow",procTags!J437="grey"),IF('Currently Exported 2'!J437=1, "have", "missing"),IF('Currently Exported 2'!J437=1, "extra", "ignore"))</f>
        <v>extra</v>
      </c>
      <c r="K437" s="1" t="str">
        <f ca="1">IF(OR(procTags!K437="white",procTags!K437="yellow",procTags!K437="grey"),IF('Currently Exported 2'!K437=1, "have", "missing"),IF('Currently Exported 2'!K437=1, "extra", "ignore"))</f>
        <v>extra</v>
      </c>
      <c r="L437" s="1" t="str">
        <f ca="1">IF(OR(procTags!L437="white",procTags!L437="yellow",procTags!L437="grey"),IF('Currently Exported 2'!L437=1, "have", "missing"),IF('Currently Exported 2'!L437=1, "extra", "ignore"))</f>
        <v>extra</v>
      </c>
      <c r="M437" s="1" t="str">
        <f ca="1">IF(OR(procTags!M437="white",procTags!M437="yellow",procTags!M437="grey"),IF('Currently Exported 2'!M437=1, "have", "missing"),IF('Currently Exported 2'!M437=1, "extra", "ignore"))</f>
        <v>extra</v>
      </c>
      <c r="N437" s="1" t="str">
        <f ca="1">IF(OR(procTags!N437="white",procTags!N437="yellow",procTags!N437="grey"),IF('Currently Exported 2'!N437=1, "have", "missing"),IF('Currently Exported 2'!N437=1, "extra", "ignore"))</f>
        <v>extra</v>
      </c>
      <c r="O437" s="1" t="str">
        <f ca="1">IF(OR(procTags!O437="white",procTags!O437="yellow",procTags!O437="grey"),IF('Currently Exported 2'!O437=1, "have", "missing"),IF('Currently Exported 2'!O437=1, "extra", "ignore"))</f>
        <v>extra</v>
      </c>
      <c r="P437" s="1" t="str">
        <f ca="1">IF(OR(procTags!P437="white",procTags!P437="yellow",procTags!P437="grey"),IF('Currently Exported 2'!P437=1, "have", "missing"),IF('Currently Exported 2'!P437=1, "extra", "ignore"))</f>
        <v>ignore</v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>
        <f ca="1">IF(OR(procTags!B438="white",procTags!B438="yellow",procTags!B438="grey"),IF('Currently Exported 2'!B438=1, "have", "missing"),IF('Currently Exported 2'!B438=1, "extra", "ignore"))</f>
        <v>ignore</v>
      </c>
      <c r="C438" s="1" t="str">
        <f ca="1">IF(OR(procTags!C438="white",procTags!C438="yellow",procTags!C438="grey"),IF('Currently Exported 2'!C438=1, "have", "missing"),IF('Currently Exported 2'!C438=1, "extra", "ignore"))</f>
        <v>ignore</v>
      </c>
      <c r="D438" s="1" t="str">
        <f ca="1">IF(OR(procTags!D438="white",procTags!D438="yellow",procTags!D438="grey"),IF('Currently Exported 2'!D438=1, "have", "missing"),IF('Currently Exported 2'!D438=1, "extra", "ignore"))</f>
        <v>ignore</v>
      </c>
      <c r="E438" s="1" t="str">
        <f ca="1">IF(OR(procTags!E438="white",procTags!E438="yellow",procTags!E438="grey"),IF('Currently Exported 2'!E438=1, "have", "missing"),IF('Currently Exported 2'!E438=1, "extra", "ignore"))</f>
        <v>ignore</v>
      </c>
      <c r="F438" s="1" t="str">
        <f ca="1">IF(OR(procTags!F438="white",procTags!F438="yellow",procTags!F438="grey"),IF('Currently Exported 2'!F438=1, "have", "missing"),IF('Currently Exported 2'!F438=1, "extra", "ignore"))</f>
        <v>ignore</v>
      </c>
      <c r="G438" s="1" t="str">
        <f ca="1">IF(OR(procTags!G438="white",procTags!G438="yellow",procTags!G438="grey"),IF('Currently Exported 2'!G438=1, "have", "missing"),IF('Currently Exported 2'!G438=1, "extra", "ignore"))</f>
        <v>ignore</v>
      </c>
      <c r="H438" s="1" t="str">
        <f ca="1">IF(OR(procTags!H438="white",procTags!H438="yellow",procTags!H438="grey"),IF('Currently Exported 2'!H438=1, "have", "missing"),IF('Currently Exported 2'!H438=1, "extra", "ignore"))</f>
        <v>ignore</v>
      </c>
      <c r="I438" s="1" t="str">
        <f ca="1">IF(OR(procTags!I438="white",procTags!I438="yellow",procTags!I438="grey"),IF('Currently Exported 2'!I438=1, "have", "missing"),IF('Currently Exported 2'!I438=1, "extra", "ignore"))</f>
        <v>ignore</v>
      </c>
      <c r="J438" s="1" t="str">
        <f ca="1">IF(OR(procTags!J438="white",procTags!J438="yellow",procTags!J438="grey"),IF('Currently Exported 2'!J438=1, "have", "missing"),IF('Currently Exported 2'!J438=1, "extra", "ignore"))</f>
        <v>ignore</v>
      </c>
      <c r="K438" s="1" t="str">
        <f ca="1">IF(OR(procTags!K438="white",procTags!K438="yellow",procTags!K438="grey"),IF('Currently Exported 2'!K438=1, "have", "missing"),IF('Currently Exported 2'!K438=1, "extra", "ignore"))</f>
        <v>ignore</v>
      </c>
      <c r="L438" s="1" t="str">
        <f ca="1">IF(OR(procTags!L438="white",procTags!L438="yellow",procTags!L438="grey"),IF('Currently Exported 2'!L438=1, "have", "missing"),IF('Currently Exported 2'!L438=1, "extra", "ignore"))</f>
        <v>ignore</v>
      </c>
      <c r="M438" s="1" t="str">
        <f ca="1">IF(OR(procTags!M438="white",procTags!M438="yellow",procTags!M438="grey"),IF('Currently Exported 2'!M438=1, "have", "missing"),IF('Currently Exported 2'!M438=1, "extra", "ignore"))</f>
        <v>ignore</v>
      </c>
      <c r="N438" s="1" t="str">
        <f ca="1">IF(OR(procTags!N438="white",procTags!N438="yellow",procTags!N438="grey"),IF('Currently Exported 2'!N438=1, "have", "missing"),IF('Currently Exported 2'!N438=1, "extra", "ignore"))</f>
        <v>ignore</v>
      </c>
      <c r="O438" s="1" t="str">
        <f ca="1">IF(OR(procTags!O438="white",procTags!O438="yellow",procTags!O438="grey"),IF('Currently Exported 2'!O438=1, "have", "missing"),IF('Currently Exported 2'!O438=1, "extra", "ignore"))</f>
        <v>ignore</v>
      </c>
      <c r="P438" s="1" t="str">
        <f ca="1">IF(OR(procTags!P438="white",procTags!P438="yellow",procTags!P438="grey"),IF('Currently Exported 2'!P438=1, "have", "missing"),IF('Currently Exported 2'!P438=1, "extra", "ignore"))</f>
        <v>ignore</v>
      </c>
    </row>
    <row r="439" spans="1:16" x14ac:dyDescent="0.2">
      <c r="A439" s="1" t="str">
        <f ca="1">IFERROR(__xludf.DUMMYFUNCTION("""COMPUTED_VALUE"""),"tr_tc_diff")</f>
        <v>tr_tc_diff</v>
      </c>
      <c r="B439" s="1" t="str">
        <f ca="1">IF(OR(procTags!B439="white",procTags!B439="yellow",procTags!B439="grey"),IF('Currently Exported 2'!B439=1, "have", "missing"),IF('Currently Exported 2'!B439=1, "extra", "ignore"))</f>
        <v>ignore</v>
      </c>
      <c r="C439" s="1" t="str">
        <f ca="1">IF(OR(procTags!C439="white",procTags!C439="yellow",procTags!C439="grey"),IF('Currently Exported 2'!C439=1, "have", "missing"),IF('Currently Exported 2'!C439=1, "extra", "ignore"))</f>
        <v>ignore</v>
      </c>
      <c r="D439" s="1" t="str">
        <f ca="1">IF(OR(procTags!D439="white",procTags!D439="yellow",procTags!D439="grey"),IF('Currently Exported 2'!D439=1, "have", "missing"),IF('Currently Exported 2'!D439=1, "extra", "ignore"))</f>
        <v>ignore</v>
      </c>
      <c r="E439" s="1" t="str">
        <f ca="1">IF(OR(procTags!E439="white",procTags!E439="yellow",procTags!E439="grey"),IF('Currently Exported 2'!E439=1, "have", "missing"),IF('Currently Exported 2'!E439=1, "extra", "ignore"))</f>
        <v>ignore</v>
      </c>
      <c r="F439" s="1" t="str">
        <f ca="1">IF(OR(procTags!F439="white",procTags!F439="yellow",procTags!F439="grey"),IF('Currently Exported 2'!F439=1, "have", "missing"),IF('Currently Exported 2'!F439=1, "extra", "ignore"))</f>
        <v>ignore</v>
      </c>
      <c r="G439" s="1" t="str">
        <f ca="1">IF(OR(procTags!G439="white",procTags!G439="yellow",procTags!G439="grey"),IF('Currently Exported 2'!G439=1, "have", "missing"),IF('Currently Exported 2'!G439=1, "extra", "ignore"))</f>
        <v>ignore</v>
      </c>
      <c r="H439" s="1" t="str">
        <f ca="1">IF(OR(procTags!H439="white",procTags!H439="yellow",procTags!H439="grey"),IF('Currently Exported 2'!H439=1, "have", "missing"),IF('Currently Exported 2'!H439=1, "extra", "ignore"))</f>
        <v>ignore</v>
      </c>
      <c r="I439" s="1" t="str">
        <f ca="1">IF(OR(procTags!I439="white",procTags!I439="yellow",procTags!I439="grey"),IF('Currently Exported 2'!I439=1, "have", "missing"),IF('Currently Exported 2'!I439=1, "extra", "ignore"))</f>
        <v>ignore</v>
      </c>
      <c r="J439" s="1" t="str">
        <f ca="1">IF(OR(procTags!J439="white",procTags!J439="yellow",procTags!J439="grey"),IF('Currently Exported 2'!J439=1, "have", "missing"),IF('Currently Exported 2'!J439=1, "extra", "ignore"))</f>
        <v>ignore</v>
      </c>
      <c r="K439" s="1" t="str">
        <f ca="1">IF(OR(procTags!K439="white",procTags!K439="yellow",procTags!K439="grey"),IF('Currently Exported 2'!K439=1, "have", "missing"),IF('Currently Exported 2'!K439=1, "extra", "ignore"))</f>
        <v>ignore</v>
      </c>
      <c r="L439" s="1" t="str">
        <f ca="1">IF(OR(procTags!L439="white",procTags!L439="yellow",procTags!L439="grey"),IF('Currently Exported 2'!L439=1, "have", "missing"),IF('Currently Exported 2'!L439=1, "extra", "ignore"))</f>
        <v>ignore</v>
      </c>
      <c r="M439" s="1" t="str">
        <f ca="1">IF(OR(procTags!M439="white",procTags!M439="yellow",procTags!M439="grey"),IF('Currently Exported 2'!M439=1, "have", "missing"),IF('Currently Exported 2'!M439=1, "extra", "ignore"))</f>
        <v>ignore</v>
      </c>
      <c r="N439" s="1" t="str">
        <f ca="1">IF(OR(procTags!N439="white",procTags!N439="yellow",procTags!N439="grey"),IF('Currently Exported 2'!N439=1, "have", "missing"),IF('Currently Exported 2'!N439=1, "extra", "ignore"))</f>
        <v>ignore</v>
      </c>
      <c r="O439" s="1" t="str">
        <f ca="1">IF(OR(procTags!O439="white",procTags!O439="yellow",procTags!O439="grey"),IF('Currently Exported 2'!O439=1, "have", "missing"),IF('Currently Exported 2'!O439=1, "extra", "ignore"))</f>
        <v>ignore</v>
      </c>
      <c r="P439" s="1" t="str">
        <f ca="1">IF(OR(procTags!P439="white",procTags!P439="yellow",procTags!P439="grey"),IF('Currently Exported 2'!P439=1, "have", "missing"),IF('Currently Exported 2'!P439=1, "extra", "ignore"))</f>
        <v>ignore</v>
      </c>
    </row>
    <row r="440" spans="1:16" x14ac:dyDescent="0.2">
      <c r="A440" s="1" t="str">
        <f ca="1">IFERROR(__xludf.DUMMYFUNCTION("""COMPUTED_VALUE"""),"tr_therm_1")</f>
        <v>tr_therm_1</v>
      </c>
      <c r="B440" s="1" t="str">
        <f ca="1">IF(OR(procTags!B440="white",procTags!B440="yellow",procTags!B440="grey"),IF('Currently Exported 2'!B440=1, "have", "missing"),IF('Currently Exported 2'!B440=1, "extra", "ignore"))</f>
        <v>ignore</v>
      </c>
      <c r="C440" s="1" t="str">
        <f ca="1">IF(OR(procTags!C440="white",procTags!C440="yellow",procTags!C440="grey"),IF('Currently Exported 2'!C440=1, "have", "missing"),IF('Currently Exported 2'!C440=1, "extra", "ignore"))</f>
        <v>ignore</v>
      </c>
      <c r="D440" s="1" t="str">
        <f ca="1">IF(OR(procTags!D440="white",procTags!D440="yellow",procTags!D440="grey"),IF('Currently Exported 2'!D440=1, "have", "missing"),IF('Currently Exported 2'!D440=1, "extra", "ignore"))</f>
        <v>extra</v>
      </c>
      <c r="E440" s="1" t="str">
        <f ca="1">IF(OR(procTags!E440="white",procTags!E440="yellow",procTags!E440="grey"),IF('Currently Exported 2'!E440=1, "have", "missing"),IF('Currently Exported 2'!E440=1, "extra", "ignore"))</f>
        <v>extra</v>
      </c>
      <c r="F440" s="1" t="str">
        <f ca="1">IF(OR(procTags!F440="white",procTags!F440="yellow",procTags!F440="grey"),IF('Currently Exported 2'!F440=1, "have", "missing"),IF('Currently Exported 2'!F440=1, "extra", "ignore"))</f>
        <v>extra</v>
      </c>
      <c r="G440" s="1" t="str">
        <f ca="1">IF(OR(procTags!G440="white",procTags!G440="yellow",procTags!G440="grey"),IF('Currently Exported 2'!G440=1, "have", "missing"),IF('Currently Exported 2'!G440=1, "extra", "ignore"))</f>
        <v>extra</v>
      </c>
      <c r="H440" s="1" t="str">
        <f ca="1">IF(OR(procTags!H440="white",procTags!H440="yellow",procTags!H440="grey"),IF('Currently Exported 2'!H440=1, "have", "missing"),IF('Currently Exported 2'!H440=1, "extra", "ignore"))</f>
        <v>extra</v>
      </c>
      <c r="I440" s="1" t="str">
        <f ca="1">IF(OR(procTags!I440="white",procTags!I440="yellow",procTags!I440="grey"),IF('Currently Exported 2'!I440=1, "have", "missing"),IF('Currently Exported 2'!I440=1, "extra", "ignore"))</f>
        <v>extra</v>
      </c>
      <c r="J440" s="1" t="str">
        <f ca="1">IF(OR(procTags!J440="white",procTags!J440="yellow",procTags!J440="grey"),IF('Currently Exported 2'!J440=1, "have", "missing"),IF('Currently Exported 2'!J440=1, "extra", "ignore"))</f>
        <v>extra</v>
      </c>
      <c r="K440" s="1" t="str">
        <f ca="1">IF(OR(procTags!K440="white",procTags!K440="yellow",procTags!K440="grey"),IF('Currently Exported 2'!K440=1, "have", "missing"),IF('Currently Exported 2'!K440=1, "extra", "ignore"))</f>
        <v>extra</v>
      </c>
      <c r="L440" s="1" t="str">
        <f ca="1">IF(OR(procTags!L440="white",procTags!L440="yellow",procTags!L440="grey"),IF('Currently Exported 2'!L440=1, "have", "missing"),IF('Currently Exported 2'!L440=1, "extra", "ignore"))</f>
        <v>extra</v>
      </c>
      <c r="M440" s="1" t="str">
        <f ca="1">IF(OR(procTags!M440="white",procTags!M440="yellow",procTags!M440="grey"),IF('Currently Exported 2'!M440=1, "have", "missing"),IF('Currently Exported 2'!M440=1, "extra", "ignore"))</f>
        <v>extra</v>
      </c>
      <c r="N440" s="1" t="str">
        <f ca="1">IF(OR(procTags!N440="white",procTags!N440="yellow",procTags!N440="grey"),IF('Currently Exported 2'!N440=1, "have", "missing"),IF('Currently Exported 2'!N440=1, "extra", "ignore"))</f>
        <v>extra</v>
      </c>
      <c r="O440" s="1" t="str">
        <f ca="1">IF(OR(procTags!O440="white",procTags!O440="yellow",procTags!O440="grey"),IF('Currently Exported 2'!O440=1, "have", "missing"),IF('Currently Exported 2'!O440=1, "extra", "ignore"))</f>
        <v>extra</v>
      </c>
      <c r="P440" s="1" t="str">
        <f ca="1">IF(OR(procTags!P440="white",procTags!P440="yellow",procTags!P440="grey"),IF('Currently Exported 2'!P440=1, "have", "missing"),IF('Currently Exported 2'!P440=1, "extra", "ignore"))</f>
        <v>ignore</v>
      </c>
    </row>
    <row r="441" spans="1:16" x14ac:dyDescent="0.2">
      <c r="A441" s="1" t="str">
        <f ca="1">IFERROR(__xludf.DUMMYFUNCTION("""COMPUTED_VALUE"""),"tr_therm_2")</f>
        <v>tr_therm_2</v>
      </c>
      <c r="B441" s="1" t="str">
        <f ca="1">IF(OR(procTags!B441="white",procTags!B441="yellow",procTags!B441="grey"),IF('Currently Exported 2'!B441=1, "have", "missing"),IF('Currently Exported 2'!B441=1, "extra", "ignore"))</f>
        <v>ignore</v>
      </c>
      <c r="C441" s="1" t="str">
        <f ca="1">IF(OR(procTags!C441="white",procTags!C441="yellow",procTags!C441="grey"),IF('Currently Exported 2'!C441=1, "have", "missing"),IF('Currently Exported 2'!C441=1, "extra", "ignore"))</f>
        <v>ignore</v>
      </c>
      <c r="D441" s="1" t="str">
        <f ca="1">IF(OR(procTags!D441="white",procTags!D441="yellow",procTags!D441="grey"),IF('Currently Exported 2'!D441=1, "have", "missing"),IF('Currently Exported 2'!D441=1, "extra", "ignore"))</f>
        <v>ignore</v>
      </c>
      <c r="E441" s="1" t="str">
        <f ca="1">IF(OR(procTags!E441="white",procTags!E441="yellow",procTags!E441="grey"),IF('Currently Exported 2'!E441=1, "have", "missing"),IF('Currently Exported 2'!E441=1, "extra", "ignore"))</f>
        <v>ignore</v>
      </c>
      <c r="F441" s="1" t="str">
        <f ca="1">IF(OR(procTags!F441="white",procTags!F441="yellow",procTags!F441="grey"),IF('Currently Exported 2'!F441=1, "have", "missing"),IF('Currently Exported 2'!F441=1, "extra", "ignore"))</f>
        <v>ignore</v>
      </c>
      <c r="G441" s="1" t="str">
        <f ca="1">IF(OR(procTags!G441="white",procTags!G441="yellow",procTags!G441="grey"),IF('Currently Exported 2'!G441=1, "have", "missing"),IF('Currently Exported 2'!G441=1, "extra", "ignore"))</f>
        <v>ignore</v>
      </c>
      <c r="H441" s="1" t="str">
        <f ca="1">IF(OR(procTags!H441="white",procTags!H441="yellow",procTags!H441="grey"),IF('Currently Exported 2'!H441=1, "have", "missing"),IF('Currently Exported 2'!H441=1, "extra", "ignore"))</f>
        <v>ignore</v>
      </c>
      <c r="I441" s="1" t="str">
        <f ca="1">IF(OR(procTags!I441="white",procTags!I441="yellow",procTags!I441="grey"),IF('Currently Exported 2'!I441=1, "have", "missing"),IF('Currently Exported 2'!I441=1, "extra", "ignore"))</f>
        <v>ignore</v>
      </c>
      <c r="J441" s="1" t="str">
        <f ca="1">IF(OR(procTags!J441="white",procTags!J441="yellow",procTags!J441="grey"),IF('Currently Exported 2'!J441=1, "have", "missing"),IF('Currently Exported 2'!J441=1, "extra", "ignore"))</f>
        <v>ignore</v>
      </c>
      <c r="K441" s="1" t="str">
        <f ca="1">IF(OR(procTags!K441="white",procTags!K441="yellow",procTags!K441="grey"),IF('Currently Exported 2'!K441=1, "have", "missing"),IF('Currently Exported 2'!K441=1, "extra", "ignore"))</f>
        <v>ignore</v>
      </c>
      <c r="L441" s="1" t="str">
        <f ca="1">IF(OR(procTags!L441="white",procTags!L441="yellow",procTags!L441="grey"),IF('Currently Exported 2'!L441=1, "have", "missing"),IF('Currently Exported 2'!L441=1, "extra", "ignore"))</f>
        <v>ignore</v>
      </c>
      <c r="M441" s="1" t="str">
        <f ca="1">IF(OR(procTags!M441="white",procTags!M441="yellow",procTags!M441="grey"),IF('Currently Exported 2'!M441=1, "have", "missing"),IF('Currently Exported 2'!M441=1, "extra", "ignore"))</f>
        <v>ignore</v>
      </c>
      <c r="N441" s="1" t="str">
        <f ca="1">IF(OR(procTags!N441="white",procTags!N441="yellow",procTags!N441="grey"),IF('Currently Exported 2'!N441=1, "have", "missing"),IF('Currently Exported 2'!N441=1, "extra", "ignore"))</f>
        <v>ignore</v>
      </c>
      <c r="O441" s="1" t="str">
        <f ca="1">IF(OR(procTags!O441="white",procTags!O441="yellow",procTags!O441="grey"),IF('Currently Exported 2'!O441=1, "have", "missing"),IF('Currently Exported 2'!O441=1, "extra", "ignore"))</f>
        <v>ignore</v>
      </c>
      <c r="P441" s="1" t="str">
        <f ca="1">IF(OR(procTags!P441="white",procTags!P441="yellow",procTags!P441="grey"),IF('Currently Exported 2'!P441=1, "have", "missing"),IF('Currently Exported 2'!P441=1, "extra", "ignore"))</f>
        <v>ignore</v>
      </c>
    </row>
    <row r="442" spans="1:16" x14ac:dyDescent="0.2">
      <c r="A442" s="1" t="str">
        <f ca="1">IFERROR(__xludf.DUMMYFUNCTION("""COMPUTED_VALUE"""),"wl_cold_max_out")</f>
        <v>wl_cold_max_out</v>
      </c>
      <c r="B442" s="1" t="str">
        <f ca="1">IF(OR(procTags!B442="white",procTags!B442="yellow",procTags!B442="grey"),IF('Currently Exported 2'!B442=1, "have", "missing"),IF('Currently Exported 2'!B442=1, "extra", "ignore"))</f>
        <v>ignore</v>
      </c>
      <c r="C442" s="1" t="str">
        <f ca="1">IF(OR(procTags!C442="white",procTags!C442="yellow",procTags!C442="grey"),IF('Currently Exported 2'!C442=1, "have", "missing"),IF('Currently Exported 2'!C442=1, "extra", "ignore"))</f>
        <v>ignore</v>
      </c>
      <c r="D442" s="1" t="str">
        <f ca="1">IF(OR(procTags!D442="white",procTags!D442="yellow",procTags!D442="grey"),IF('Currently Exported 2'!D442=1, "have", "missing"),IF('Currently Exported 2'!D442=1, "extra", "ignore"))</f>
        <v>ignore</v>
      </c>
      <c r="E442" s="1" t="str">
        <f ca="1">IF(OR(procTags!E442="white",procTags!E442="yellow",procTags!E442="grey"),IF('Currently Exported 2'!E442=1, "have", "missing"),IF('Currently Exported 2'!E442=1, "extra", "ignore"))</f>
        <v>ignore</v>
      </c>
      <c r="F442" s="1" t="str">
        <f ca="1">IF(OR(procTags!F442="white",procTags!F442="yellow",procTags!F442="grey"),IF('Currently Exported 2'!F442=1, "have", "missing"),IF('Currently Exported 2'!F442=1, "extra", "ignore"))</f>
        <v>ignore</v>
      </c>
      <c r="G442" s="1" t="str">
        <f ca="1">IF(OR(procTags!G442="white",procTags!G442="yellow",procTags!G442="grey"),IF('Currently Exported 2'!G442=1, "have", "missing"),IF('Currently Exported 2'!G442=1, "extra", "ignore"))</f>
        <v>ignore</v>
      </c>
      <c r="H442" s="1" t="str">
        <f ca="1">IF(OR(procTags!H442="white",procTags!H442="yellow",procTags!H442="grey"),IF('Currently Exported 2'!H442=1, "have", "missing"),IF('Currently Exported 2'!H442=1, "extra", "ignore"))</f>
        <v>ignore</v>
      </c>
      <c r="I442" s="1" t="str">
        <f ca="1">IF(OR(procTags!I442="white",procTags!I442="yellow",procTags!I442="grey"),IF('Currently Exported 2'!I442=1, "have", "missing"),IF('Currently Exported 2'!I442=1, "extra", "ignore"))</f>
        <v>ignore</v>
      </c>
      <c r="J442" s="1" t="str">
        <f ca="1">IF(OR(procTags!J442="white",procTags!J442="yellow",procTags!J442="grey"),IF('Currently Exported 2'!J442=1, "have", "missing"),IF('Currently Exported 2'!J442=1, "extra", "ignore"))</f>
        <v>ignore</v>
      </c>
      <c r="K442" s="1" t="str">
        <f ca="1">IF(OR(procTags!K442="white",procTags!K442="yellow",procTags!K442="grey"),IF('Currently Exported 2'!K442=1, "have", "missing"),IF('Currently Exported 2'!K442=1, "extra", "ignore"))</f>
        <v>ignore</v>
      </c>
      <c r="L442" s="1" t="str">
        <f ca="1">IF(OR(procTags!L442="white",procTags!L442="yellow",procTags!L442="grey"),IF('Currently Exported 2'!L442=1, "have", "missing"),IF('Currently Exported 2'!L442=1, "extra", "ignore"))</f>
        <v>missing</v>
      </c>
      <c r="M442" s="1" t="str">
        <f ca="1">IF(OR(procTags!M442="white",procTags!M442="yellow",procTags!M442="grey"),IF('Currently Exported 2'!M442=1, "have", "missing"),IF('Currently Exported 2'!M442=1, "extra", "ignore"))</f>
        <v>ignore</v>
      </c>
      <c r="N442" s="1" t="str">
        <f ca="1">IF(OR(procTags!N442="white",procTags!N442="yellow",procTags!N442="grey"),IF('Currently Exported 2'!N442=1, "have", "missing"),IF('Currently Exported 2'!N442=1, "extra", "ignore"))</f>
        <v>ignore</v>
      </c>
      <c r="O442" s="1" t="str">
        <f ca="1">IF(OR(procTags!O442="white",procTags!O442="yellow",procTags!O442="grey"),IF('Currently Exported 2'!O442=1, "have", "missing"),IF('Currently Exported 2'!O442=1, "extra", "ignore"))</f>
        <v>ignore</v>
      </c>
      <c r="P442" s="1" t="str">
        <f ca="1">IF(OR(procTags!P442="white",procTags!P442="yellow",procTags!P442="grey"),IF('Currently Exported 2'!P442=1, "have", "missing"),IF('Currently Exported 2'!P442=1, "extra", "ignore"))</f>
        <v>ignore</v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>
        <f ca="1">IF(OR(procTags!B443="white",procTags!B443="yellow",procTags!B443="grey"),IF('Currently Exported 2'!B443=1, "have", "missing"),IF('Currently Exported 2'!B443=1, "extra", "ignore"))</f>
        <v>ignore</v>
      </c>
      <c r="C443" s="1" t="str">
        <f ca="1">IF(OR(procTags!C443="white",procTags!C443="yellow",procTags!C443="grey"),IF('Currently Exported 2'!C443=1, "have", "missing"),IF('Currently Exported 2'!C443=1, "extra", "ignore"))</f>
        <v>ignore</v>
      </c>
      <c r="D443" s="1" t="str">
        <f ca="1">IF(OR(procTags!D443="white",procTags!D443="yellow",procTags!D443="grey"),IF('Currently Exported 2'!D443=1, "have", "missing"),IF('Currently Exported 2'!D443=1, "extra", "ignore"))</f>
        <v>ignore</v>
      </c>
      <c r="E443" s="1" t="str">
        <f ca="1">IF(OR(procTags!E443="white",procTags!E443="yellow",procTags!E443="grey"),IF('Currently Exported 2'!E443=1, "have", "missing"),IF('Currently Exported 2'!E443=1, "extra", "ignore"))</f>
        <v>ignore</v>
      </c>
      <c r="F443" s="1" t="str">
        <f ca="1">IF(OR(procTags!F443="white",procTags!F443="yellow",procTags!F443="grey"),IF('Currently Exported 2'!F443=1, "have", "missing"),IF('Currently Exported 2'!F443=1, "extra", "ignore"))</f>
        <v>ignore</v>
      </c>
      <c r="G443" s="1" t="str">
        <f ca="1">IF(OR(procTags!G443="white",procTags!G443="yellow",procTags!G443="grey"),IF('Currently Exported 2'!G443=1, "have", "missing"),IF('Currently Exported 2'!G443=1, "extra", "ignore"))</f>
        <v>ignore</v>
      </c>
      <c r="H443" s="1" t="str">
        <f ca="1">IF(OR(procTags!H443="white",procTags!H443="yellow",procTags!H443="grey"),IF('Currently Exported 2'!H443=1, "have", "missing"),IF('Currently Exported 2'!H443=1, "extra", "ignore"))</f>
        <v>ignore</v>
      </c>
      <c r="I443" s="1" t="str">
        <f ca="1">IF(OR(procTags!I443="white",procTags!I443="yellow",procTags!I443="grey"),IF('Currently Exported 2'!I443=1, "have", "missing"),IF('Currently Exported 2'!I443=1, "extra", "ignore"))</f>
        <v>ignore</v>
      </c>
      <c r="J443" s="1" t="str">
        <f ca="1">IF(OR(procTags!J443="white",procTags!J443="yellow",procTags!J443="grey"),IF('Currently Exported 2'!J443=1, "have", "missing"),IF('Currently Exported 2'!J443=1, "extra", "ignore"))</f>
        <v>ignore</v>
      </c>
      <c r="K443" s="1" t="str">
        <f ca="1">IF(OR(procTags!K443="white",procTags!K443="yellow",procTags!K443="grey"),IF('Currently Exported 2'!K443=1, "have", "missing"),IF('Currently Exported 2'!K443=1, "extra", "ignore"))</f>
        <v>ignore</v>
      </c>
      <c r="L443" s="1" t="str">
        <f ca="1">IF(OR(procTags!L443="white",procTags!L443="yellow",procTags!L443="grey"),IF('Currently Exported 2'!L443=1, "have", "missing"),IF('Currently Exported 2'!L443=1, "extra", "ignore"))</f>
        <v>ignore</v>
      </c>
      <c r="M443" s="1" t="str">
        <f ca="1">IF(OR(procTags!M443="white",procTags!M443="yellow",procTags!M443="grey"),IF('Currently Exported 2'!M443=1, "have", "missing"),IF('Currently Exported 2'!M443=1, "extra", "ignore"))</f>
        <v>ignore</v>
      </c>
      <c r="N443" s="1" t="str">
        <f ca="1">IF(OR(procTags!N443="white",procTags!N443="yellow",procTags!N443="grey"),IF('Currently Exported 2'!N443=1, "have", "missing"),IF('Currently Exported 2'!N443=1, "extra", "ignore"))</f>
        <v>ignore</v>
      </c>
      <c r="O443" s="1" t="str">
        <f ca="1">IF(OR(procTags!O443="white",procTags!O443="yellow",procTags!O443="grey"),IF('Currently Exported 2'!O443=1, "have", "missing"),IF('Currently Exported 2'!O443=1, "extra", "ignore"))</f>
        <v>ignore</v>
      </c>
      <c r="P443" s="1" t="str">
        <f ca="1">IF(OR(procTags!P443="white",procTags!P443="yellow",procTags!P443="grey"),IF('Currently Exported 2'!P443=1, "have", "missing"),IF('Currently Exported 2'!P443=1, "extra", "ignore"))</f>
        <v>ignore</v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>
        <f ca="1">IF(OR(procTags!B444="white",procTags!B444="yellow",procTags!B444="grey"),IF('Currently Exported 2'!B444=1, "have", "missing"),IF('Currently Exported 2'!B444=1, "extra", "ignore"))</f>
        <v>ignore</v>
      </c>
      <c r="C444" s="1" t="str">
        <f ca="1">IF(OR(procTags!C444="white",procTags!C444="yellow",procTags!C444="grey"),IF('Currently Exported 2'!C444=1, "have", "missing"),IF('Currently Exported 2'!C444=1, "extra", "ignore"))</f>
        <v>ignore</v>
      </c>
      <c r="D444" s="1" t="str">
        <f ca="1">IF(OR(procTags!D444="white",procTags!D444="yellow",procTags!D444="grey"),IF('Currently Exported 2'!D444=1, "have", "missing"),IF('Currently Exported 2'!D444=1, "extra", "ignore"))</f>
        <v>ignore</v>
      </c>
      <c r="E444" s="1" t="str">
        <f ca="1">IF(OR(procTags!E444="white",procTags!E444="yellow",procTags!E444="grey"),IF('Currently Exported 2'!E444=1, "have", "missing"),IF('Currently Exported 2'!E444=1, "extra", "ignore"))</f>
        <v>ignore</v>
      </c>
      <c r="F444" s="1" t="str">
        <f ca="1">IF(OR(procTags!F444="white",procTags!F444="yellow",procTags!F444="grey"),IF('Currently Exported 2'!F444=1, "have", "missing"),IF('Currently Exported 2'!F444=1, "extra", "ignore"))</f>
        <v>ignore</v>
      </c>
      <c r="G444" s="1" t="str">
        <f ca="1">IF(OR(procTags!G444="white",procTags!G444="yellow",procTags!G444="grey"),IF('Currently Exported 2'!G444=1, "have", "missing"),IF('Currently Exported 2'!G444=1, "extra", "ignore"))</f>
        <v>ignore</v>
      </c>
      <c r="H444" s="1" t="str">
        <f ca="1">IF(OR(procTags!H444="white",procTags!H444="yellow",procTags!H444="grey"),IF('Currently Exported 2'!H444=1, "have", "missing"),IF('Currently Exported 2'!H444=1, "extra", "ignore"))</f>
        <v>ignore</v>
      </c>
      <c r="I444" s="1" t="str">
        <f ca="1">IF(OR(procTags!I444="white",procTags!I444="yellow",procTags!I444="grey"),IF('Currently Exported 2'!I444=1, "have", "missing"),IF('Currently Exported 2'!I444=1, "extra", "ignore"))</f>
        <v>ignore</v>
      </c>
      <c r="J444" s="1" t="str">
        <f ca="1">IF(OR(procTags!J444="white",procTags!J444="yellow",procTags!J444="grey"),IF('Currently Exported 2'!J444=1, "have", "missing"),IF('Currently Exported 2'!J444=1, "extra", "ignore"))</f>
        <v>ignore</v>
      </c>
      <c r="K444" s="1" t="str">
        <f ca="1">IF(OR(procTags!K444="white",procTags!K444="yellow",procTags!K444="grey"),IF('Currently Exported 2'!K444=1, "have", "missing"),IF('Currently Exported 2'!K444=1, "extra", "ignore"))</f>
        <v>ignore</v>
      </c>
      <c r="L444" s="1" t="str">
        <f ca="1">IF(OR(procTags!L444="white",procTags!L444="yellow",procTags!L444="grey"),IF('Currently Exported 2'!L444=1, "have", "missing"),IF('Currently Exported 2'!L444=1, "extra", "ignore"))</f>
        <v>ignore</v>
      </c>
      <c r="M444" s="1" t="str">
        <f ca="1">IF(OR(procTags!M444="white",procTags!M444="yellow",procTags!M444="grey"),IF('Currently Exported 2'!M444=1, "have", "missing"),IF('Currently Exported 2'!M444=1, "extra", "ignore"))</f>
        <v>ignore</v>
      </c>
      <c r="N444" s="1" t="str">
        <f ca="1">IF(OR(procTags!N444="white",procTags!N444="yellow",procTags!N444="grey"),IF('Currently Exported 2'!N444=1, "have", "missing"),IF('Currently Exported 2'!N444=1, "extra", "ignore"))</f>
        <v>ignore</v>
      </c>
      <c r="O444" s="1" t="str">
        <f ca="1">IF(OR(procTags!O444="white",procTags!O444="yellow",procTags!O444="grey"),IF('Currently Exported 2'!O444=1, "have", "missing"),IF('Currently Exported 2'!O444=1, "extra", "ignore"))</f>
        <v>ignore</v>
      </c>
      <c r="P444" s="1" t="str">
        <f ca="1">IF(OR(procTags!P444="white",procTags!P444="yellow",procTags!P444="grey"),IF('Currently Exported 2'!P444=1, "have", "missing"),IF('Currently Exported 2'!P444=1, "extra", "ignore"))</f>
        <v>ignore</v>
      </c>
    </row>
    <row r="445" spans="1:16" x14ac:dyDescent="0.2">
      <c r="A445" s="1" t="str">
        <f ca="1">IFERROR(__xludf.DUMMYFUNCTION("""COMPUTED_VALUE"""),"x_amb_diff")</f>
        <v>x_amb_diff</v>
      </c>
      <c r="B445" s="1" t="str">
        <f ca="1">IF(OR(procTags!B445="white",procTags!B445="yellow",procTags!B445="grey"),IF('Currently Exported 2'!B445=1, "have", "missing"),IF('Currently Exported 2'!B445=1, "extra", "ignore"))</f>
        <v>ignore</v>
      </c>
      <c r="C445" s="1" t="str">
        <f ca="1">IF(OR(procTags!C445="white",procTags!C445="yellow",procTags!C445="grey"),IF('Currently Exported 2'!C445=1, "have", "missing"),IF('Currently Exported 2'!C445=1, "extra", "ignore"))</f>
        <v>ignore</v>
      </c>
      <c r="D445" s="1" t="str">
        <f ca="1">IF(OR(procTags!D445="white",procTags!D445="yellow",procTags!D445="grey"),IF('Currently Exported 2'!D445=1, "have", "missing"),IF('Currently Exported 2'!D445=1, "extra", "ignore"))</f>
        <v>extra</v>
      </c>
      <c r="E445" s="1" t="str">
        <f ca="1">IF(OR(procTags!E445="white",procTags!E445="yellow",procTags!E445="grey"),IF('Currently Exported 2'!E445=1, "have", "missing"),IF('Currently Exported 2'!E445=1, "extra", "ignore"))</f>
        <v>extra</v>
      </c>
      <c r="F445" s="1" t="str">
        <f ca="1">IF(OR(procTags!F445="white",procTags!F445="yellow",procTags!F445="grey"),IF('Currently Exported 2'!F445=1, "have", "missing"),IF('Currently Exported 2'!F445=1, "extra", "ignore"))</f>
        <v>extra</v>
      </c>
      <c r="G445" s="1" t="str">
        <f ca="1">IF(OR(procTags!G445="white",procTags!G445="yellow",procTags!G445="grey"),IF('Currently Exported 2'!G445=1, "have", "missing"),IF('Currently Exported 2'!G445=1, "extra", "ignore"))</f>
        <v>extra</v>
      </c>
      <c r="H445" s="1" t="str">
        <f ca="1">IF(OR(procTags!H445="white",procTags!H445="yellow",procTags!H445="grey"),IF('Currently Exported 2'!H445=1, "have", "missing"),IF('Currently Exported 2'!H445=1, "extra", "ignore"))</f>
        <v>extra</v>
      </c>
      <c r="I445" s="1" t="str">
        <f ca="1">IF(OR(procTags!I445="white",procTags!I445="yellow",procTags!I445="grey"),IF('Currently Exported 2'!I445=1, "have", "missing"),IF('Currently Exported 2'!I445=1, "extra", "ignore"))</f>
        <v>extra</v>
      </c>
      <c r="J445" s="1" t="str">
        <f ca="1">IF(OR(procTags!J445="white",procTags!J445="yellow",procTags!J445="grey"),IF('Currently Exported 2'!J445=1, "have", "missing"),IF('Currently Exported 2'!J445=1, "extra", "ignore"))</f>
        <v>extra</v>
      </c>
      <c r="K445" s="1" t="str">
        <f ca="1">IF(OR(procTags!K445="white",procTags!K445="yellow",procTags!K445="grey"),IF('Currently Exported 2'!K445=1, "have", "missing"),IF('Currently Exported 2'!K445=1, "extra", "ignore"))</f>
        <v>extra</v>
      </c>
      <c r="L445" s="1" t="str">
        <f ca="1">IF(OR(procTags!L445="white",procTags!L445="yellow",procTags!L445="grey"),IF('Currently Exported 2'!L445=1, "have", "missing"),IF('Currently Exported 2'!L445=1, "extra", "ignore"))</f>
        <v>extra</v>
      </c>
      <c r="M445" s="1" t="str">
        <f ca="1">IF(OR(procTags!M445="white",procTags!M445="yellow",procTags!M445="grey"),IF('Currently Exported 2'!M445=1, "have", "missing"),IF('Currently Exported 2'!M445=1, "extra", "ignore"))</f>
        <v>extra</v>
      </c>
      <c r="N445" s="1" t="str">
        <f ca="1">IF(OR(procTags!N445="white",procTags!N445="yellow",procTags!N445="grey"),IF('Currently Exported 2'!N445=1, "have", "missing"),IF('Currently Exported 2'!N445=1, "extra", "ignore"))</f>
        <v>extra</v>
      </c>
      <c r="O445" s="1" t="str">
        <f ca="1">IF(OR(procTags!O445="white",procTags!O445="yellow",procTags!O445="grey"),IF('Currently Exported 2'!O445=1, "have", "missing"),IF('Currently Exported 2'!O445=1, "extra", "ignore"))</f>
        <v>extra</v>
      </c>
      <c r="P445" s="1" t="str">
        <f ca="1">IF(OR(procTags!P445="white",procTags!P445="yellow",procTags!P445="grey"),IF('Currently Exported 2'!P445=1, "have", "missing"),IF('Currently Exported 2'!P445=1, "extra", "ignore"))</f>
        <v>ignore</v>
      </c>
    </row>
    <row r="446" spans="1:16" x14ac:dyDescent="0.2">
      <c r="A446" s="1" t="str">
        <f ca="1">IFERROR(__xludf.DUMMYFUNCTION("""COMPUTED_VALUE"""),"x_ambCO2_diff")</f>
        <v>x_ambCO2_diff</v>
      </c>
      <c r="B446" s="1" t="str">
        <f ca="1">IF(OR(procTags!B446="white",procTags!B446="yellow",procTags!B446="grey"),IF('Currently Exported 2'!B446=1, "have", "missing"),IF('Currently Exported 2'!B446=1, "extra", "ignore"))</f>
        <v>ignore</v>
      </c>
      <c r="C446" s="1" t="str">
        <f ca="1">IF(OR(procTags!C446="white",procTags!C446="yellow",procTags!C446="grey"),IF('Currently Exported 2'!C446=1, "have", "missing"),IF('Currently Exported 2'!C446=1, "extra", "ignore"))</f>
        <v>ignore</v>
      </c>
      <c r="D446" s="1" t="str">
        <f ca="1">IF(OR(procTags!D446="white",procTags!D446="yellow",procTags!D446="grey"),IF('Currently Exported 2'!D446=1, "have", "missing"),IF('Currently Exported 2'!D446=1, "extra", "ignore"))</f>
        <v>extra</v>
      </c>
      <c r="E446" s="1" t="str">
        <f ca="1">IF(OR(procTags!E446="white",procTags!E446="yellow",procTags!E446="grey"),IF('Currently Exported 2'!E446=1, "have", "missing"),IF('Currently Exported 2'!E446=1, "extra", "ignore"))</f>
        <v>extra</v>
      </c>
      <c r="F446" s="1" t="str">
        <f ca="1">IF(OR(procTags!F446="white",procTags!F446="yellow",procTags!F446="grey"),IF('Currently Exported 2'!F446=1, "have", "missing"),IF('Currently Exported 2'!F446=1, "extra", "ignore"))</f>
        <v>extra</v>
      </c>
      <c r="G446" s="1" t="str">
        <f ca="1">IF(OR(procTags!G446="white",procTags!G446="yellow",procTags!G446="grey"),IF('Currently Exported 2'!G446=1, "have", "missing"),IF('Currently Exported 2'!G446=1, "extra", "ignore"))</f>
        <v>extra</v>
      </c>
      <c r="H446" s="1" t="str">
        <f ca="1">IF(OR(procTags!H446="white",procTags!H446="yellow",procTags!H446="grey"),IF('Currently Exported 2'!H446=1, "have", "missing"),IF('Currently Exported 2'!H446=1, "extra", "ignore"))</f>
        <v>extra</v>
      </c>
      <c r="I446" s="1" t="str">
        <f ca="1">IF(OR(procTags!I446="white",procTags!I446="yellow",procTags!I446="grey"),IF('Currently Exported 2'!I446=1, "have", "missing"),IF('Currently Exported 2'!I446=1, "extra", "ignore"))</f>
        <v>extra</v>
      </c>
      <c r="J446" s="1" t="str">
        <f ca="1">IF(OR(procTags!J446="white",procTags!J446="yellow",procTags!J446="grey"),IF('Currently Exported 2'!J446=1, "have", "missing"),IF('Currently Exported 2'!J446=1, "extra", "ignore"))</f>
        <v>extra</v>
      </c>
      <c r="K446" s="1" t="str">
        <f ca="1">IF(OR(procTags!K446="white",procTags!K446="yellow",procTags!K446="grey"),IF('Currently Exported 2'!K446=1, "have", "missing"),IF('Currently Exported 2'!K446=1, "extra", "ignore"))</f>
        <v>extra</v>
      </c>
      <c r="L446" s="1" t="str">
        <f ca="1">IF(OR(procTags!L446="white",procTags!L446="yellow",procTags!L446="grey"),IF('Currently Exported 2'!L446=1, "have", "missing"),IF('Currently Exported 2'!L446=1, "extra", "ignore"))</f>
        <v>extra</v>
      </c>
      <c r="M446" s="1" t="str">
        <f ca="1">IF(OR(procTags!M446="white",procTags!M446="yellow",procTags!M446="grey"),IF('Currently Exported 2'!M446=1, "have", "missing"),IF('Currently Exported 2'!M446=1, "extra", "ignore"))</f>
        <v>extra</v>
      </c>
      <c r="N446" s="1" t="str">
        <f ca="1">IF(OR(procTags!N446="white",procTags!N446="yellow",procTags!N446="grey"),IF('Currently Exported 2'!N446=1, "have", "missing"),IF('Currently Exported 2'!N446=1, "extra", "ignore"))</f>
        <v>extra</v>
      </c>
      <c r="O446" s="1" t="str">
        <f ca="1">IF(OR(procTags!O446="white",procTags!O446="yellow",procTags!O446="grey"),IF('Currently Exported 2'!O446=1, "have", "missing"),IF('Currently Exported 2'!O446=1, "extra", "ignore"))</f>
        <v>extra</v>
      </c>
      <c r="P446" s="1" t="str">
        <f ca="1">IF(OR(procTags!P446="white",procTags!P446="yellow",procTags!P446="grey"),IF('Currently Exported 2'!P446=1, "have", "missing"),IF('Currently Exported 2'!P446=1, "extra", "ignore"))</f>
        <v>ignore</v>
      </c>
    </row>
    <row r="447" spans="1:16" x14ac:dyDescent="0.2">
      <c r="A447" s="1" t="str">
        <f ca="1">IFERROR(__xludf.DUMMYFUNCTION("""COMPUTED_VALUE"""),"x_ambient_tr_CO2")</f>
        <v>x_ambient_tr_CO2</v>
      </c>
      <c r="B447" s="1" t="str">
        <f ca="1">IF(OR(procTags!B447="white",procTags!B447="yellow",procTags!B447="grey"),IF('Currently Exported 2'!B447=1, "have", "missing"),IF('Currently Exported 2'!B447=1, "extra", "ignore"))</f>
        <v>ignore</v>
      </c>
      <c r="C447" s="1" t="str">
        <f ca="1">IF(OR(procTags!C447="white",procTags!C447="yellow",procTags!C447="grey"),IF('Currently Exported 2'!C447=1, "have", "missing"),IF('Currently Exported 2'!C447=1, "extra", "ignore"))</f>
        <v>ignore</v>
      </c>
      <c r="D447" s="1" t="str">
        <f ca="1">IF(OR(procTags!D447="white",procTags!D447="yellow",procTags!D447="grey"),IF('Currently Exported 2'!D447=1, "have", "missing"),IF('Currently Exported 2'!D447=1, "extra", "ignore"))</f>
        <v>ignore</v>
      </c>
      <c r="E447" s="1" t="str">
        <f ca="1">IF(OR(procTags!E447="white",procTags!E447="yellow",procTags!E447="grey"),IF('Currently Exported 2'!E447=1, "have", "missing"),IF('Currently Exported 2'!E447=1, "extra", "ignore"))</f>
        <v>ignore</v>
      </c>
      <c r="F447" s="1" t="str">
        <f ca="1">IF(OR(procTags!F447="white",procTags!F447="yellow",procTags!F447="grey"),IF('Currently Exported 2'!F447=1, "have", "missing"),IF('Currently Exported 2'!F447=1, "extra", "ignore"))</f>
        <v>ignore</v>
      </c>
      <c r="G447" s="1" t="str">
        <f ca="1">IF(OR(procTags!G447="white",procTags!G447="yellow",procTags!G447="grey"),IF('Currently Exported 2'!G447=1, "have", "missing"),IF('Currently Exported 2'!G447=1, "extra", "ignore"))</f>
        <v>ignore</v>
      </c>
      <c r="H447" s="1" t="str">
        <f ca="1">IF(OR(procTags!H447="white",procTags!H447="yellow",procTags!H447="grey"),IF('Currently Exported 2'!H447=1, "have", "missing"),IF('Currently Exported 2'!H447=1, "extra", "ignore"))</f>
        <v>ignore</v>
      </c>
      <c r="I447" s="1" t="str">
        <f ca="1">IF(OR(procTags!I447="white",procTags!I447="yellow",procTags!I447="grey"),IF('Currently Exported 2'!I447=1, "have", "missing"),IF('Currently Exported 2'!I447=1, "extra", "ignore"))</f>
        <v>ignore</v>
      </c>
      <c r="J447" s="1" t="str">
        <f ca="1">IF(OR(procTags!J447="white",procTags!J447="yellow",procTags!J447="grey"),IF('Currently Exported 2'!J447=1, "have", "missing"),IF('Currently Exported 2'!J447=1, "extra", "ignore"))</f>
        <v>ignore</v>
      </c>
      <c r="K447" s="1" t="str">
        <f ca="1">IF(OR(procTags!K447="white",procTags!K447="yellow",procTags!K447="grey"),IF('Currently Exported 2'!K447=1, "have", "missing"),IF('Currently Exported 2'!K447=1, "extra", "ignore"))</f>
        <v>ignore</v>
      </c>
      <c r="L447" s="1" t="str">
        <f ca="1">IF(OR(procTags!L447="white",procTags!L447="yellow",procTags!L447="grey"),IF('Currently Exported 2'!L447=1, "have", "missing"),IF('Currently Exported 2'!L447=1, "extra", "ignore"))</f>
        <v>ignore</v>
      </c>
      <c r="M447" s="1" t="str">
        <f ca="1">IF(OR(procTags!M447="white",procTags!M447="yellow",procTags!M447="grey"),IF('Currently Exported 2'!M447=1, "have", "missing"),IF('Currently Exported 2'!M447=1, "extra", "ignore"))</f>
        <v>ignore</v>
      </c>
      <c r="N447" s="1" t="str">
        <f ca="1">IF(OR(procTags!N447="white",procTags!N447="yellow",procTags!N447="grey"),IF('Currently Exported 2'!N447=1, "have", "missing"),IF('Currently Exported 2'!N447=1, "extra", "ignore"))</f>
        <v>ignore</v>
      </c>
      <c r="O447" s="1" t="str">
        <f ca="1">IF(OR(procTags!O447="white",procTags!O447="yellow",procTags!O447="grey"),IF('Currently Exported 2'!O447=1, "have", "missing"),IF('Currently Exported 2'!O447=1, "extra", "ignore"))</f>
        <v>ignore</v>
      </c>
      <c r="P447" s="1" t="str">
        <f ca="1">IF(OR(procTags!P447="white",procTags!P447="yellow",procTags!P447="grey"),IF('Currently Exported 2'!P447=1, "have", "missing"),IF('Currently Exported 2'!P447=1, "extra", "ignore"))</f>
        <v>ignore</v>
      </c>
    </row>
    <row r="448" spans="1:16" x14ac:dyDescent="0.2">
      <c r="A448" s="1" t="str">
        <f ca="1">IFERROR(__xludf.DUMMYFUNCTION("""COMPUTED_VALUE"""),"x_ambient_tr_rh")</f>
        <v>x_ambient_tr_rh</v>
      </c>
      <c r="B448" s="1" t="str">
        <f ca="1">IF(OR(procTags!B448="white",procTags!B448="yellow",procTags!B448="grey"),IF('Currently Exported 2'!B448=1, "have", "missing"),IF('Currently Exported 2'!B448=1, "extra", "ignore"))</f>
        <v>ignore</v>
      </c>
      <c r="C448" s="1" t="str">
        <f ca="1">IF(OR(procTags!C448="white",procTags!C448="yellow",procTags!C448="grey"),IF('Currently Exported 2'!C448=1, "have", "missing"),IF('Currently Exported 2'!C448=1, "extra", "ignore"))</f>
        <v>ignore</v>
      </c>
      <c r="D448" s="1" t="str">
        <f ca="1">IF(OR(procTags!D448="white",procTags!D448="yellow",procTags!D448="grey"),IF('Currently Exported 2'!D448=1, "have", "missing"),IF('Currently Exported 2'!D448=1, "extra", "ignore"))</f>
        <v>ignore</v>
      </c>
      <c r="E448" s="1" t="str">
        <f ca="1">IF(OR(procTags!E448="white",procTags!E448="yellow",procTags!E448="grey"),IF('Currently Exported 2'!E448=1, "have", "missing"),IF('Currently Exported 2'!E448=1, "extra", "ignore"))</f>
        <v>ignore</v>
      </c>
      <c r="F448" s="1" t="str">
        <f ca="1">IF(OR(procTags!F448="white",procTags!F448="yellow",procTags!F448="grey"),IF('Currently Exported 2'!F448=1, "have", "missing"),IF('Currently Exported 2'!F448=1, "extra", "ignore"))</f>
        <v>ignore</v>
      </c>
      <c r="G448" s="1" t="str">
        <f ca="1">IF(OR(procTags!G448="white",procTags!G448="yellow",procTags!G448="grey"),IF('Currently Exported 2'!G448=1, "have", "missing"),IF('Currently Exported 2'!G448=1, "extra", "ignore"))</f>
        <v>ignore</v>
      </c>
      <c r="H448" s="1" t="str">
        <f ca="1">IF(OR(procTags!H448="white",procTags!H448="yellow",procTags!H448="grey"),IF('Currently Exported 2'!H448=1, "have", "missing"),IF('Currently Exported 2'!H448=1, "extra", "ignore"))</f>
        <v>ignore</v>
      </c>
      <c r="I448" s="1" t="str">
        <f ca="1">IF(OR(procTags!I448="white",procTags!I448="yellow",procTags!I448="grey"),IF('Currently Exported 2'!I448=1, "have", "missing"),IF('Currently Exported 2'!I448=1, "extra", "ignore"))</f>
        <v>ignore</v>
      </c>
      <c r="J448" s="1" t="str">
        <f ca="1">IF(OR(procTags!J448="white",procTags!J448="yellow",procTags!J448="grey"),IF('Currently Exported 2'!J448=1, "have", "missing"),IF('Currently Exported 2'!J448=1, "extra", "ignore"))</f>
        <v>ignore</v>
      </c>
      <c r="K448" s="1" t="str">
        <f ca="1">IF(OR(procTags!K448="white",procTags!K448="yellow",procTags!K448="grey"),IF('Currently Exported 2'!K448=1, "have", "missing"),IF('Currently Exported 2'!K448=1, "extra", "ignore"))</f>
        <v>ignore</v>
      </c>
      <c r="L448" s="1" t="str">
        <f ca="1">IF(OR(procTags!L448="white",procTags!L448="yellow",procTags!L448="grey"),IF('Currently Exported 2'!L448=1, "have", "missing"),IF('Currently Exported 2'!L448=1, "extra", "ignore"))</f>
        <v>ignore</v>
      </c>
      <c r="M448" s="1" t="str">
        <f ca="1">IF(OR(procTags!M448="white",procTags!M448="yellow",procTags!M448="grey"),IF('Currently Exported 2'!M448=1, "have", "missing"),IF('Currently Exported 2'!M448=1, "extra", "ignore"))</f>
        <v>ignore</v>
      </c>
      <c r="N448" s="1" t="str">
        <f ca="1">IF(OR(procTags!N448="white",procTags!N448="yellow",procTags!N448="grey"),IF('Currently Exported 2'!N448=1, "have", "missing"),IF('Currently Exported 2'!N448=1, "extra", "ignore"))</f>
        <v>ignore</v>
      </c>
      <c r="O448" s="1" t="str">
        <f ca="1">IF(OR(procTags!O448="white",procTags!O448="yellow",procTags!O448="grey"),IF('Currently Exported 2'!O448=1, "have", "missing"),IF('Currently Exported 2'!O448=1, "extra", "ignore"))</f>
        <v>ignore</v>
      </c>
      <c r="P448" s="1" t="str">
        <f ca="1">IF(OR(procTags!P448="white",procTags!P448="yellow",procTags!P448="grey"),IF('Currently Exported 2'!P448=1, "have", "missing"),IF('Currently Exported 2'!P448=1, "extra", "ignore"))</f>
        <v>ignore</v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>
        <f ca="1">IF(OR(procTags!B449="white",procTags!B449="yellow",procTags!B449="grey"),IF('Currently Exported 2'!B449=1, "have", "missing"),IF('Currently Exported 2'!B449=1, "extra", "ignore"))</f>
        <v>ignore</v>
      </c>
      <c r="C449" s="1" t="str">
        <f ca="1">IF(OR(procTags!C449="white",procTags!C449="yellow",procTags!C449="grey"),IF('Currently Exported 2'!C449=1, "have", "missing"),IF('Currently Exported 2'!C449=1, "extra", "ignore"))</f>
        <v>ignore</v>
      </c>
      <c r="D449" s="1" t="str">
        <f ca="1">IF(OR(procTags!D449="white",procTags!D449="yellow",procTags!D449="grey"),IF('Currently Exported 2'!D449=1, "have", "missing"),IF('Currently Exported 2'!D449=1, "extra", "ignore"))</f>
        <v>ignore</v>
      </c>
      <c r="E449" s="1" t="str">
        <f ca="1">IF(OR(procTags!E449="white",procTags!E449="yellow",procTags!E449="grey"),IF('Currently Exported 2'!E449=1, "have", "missing"),IF('Currently Exported 2'!E449=1, "extra", "ignore"))</f>
        <v>ignore</v>
      </c>
      <c r="F449" s="1" t="str">
        <f ca="1">IF(OR(procTags!F449="white",procTags!F449="yellow",procTags!F449="grey"),IF('Currently Exported 2'!F449=1, "have", "missing"),IF('Currently Exported 2'!F449=1, "extra", "ignore"))</f>
        <v>ignore</v>
      </c>
      <c r="G449" s="1" t="str">
        <f ca="1">IF(OR(procTags!G449="white",procTags!G449="yellow",procTags!G449="grey"),IF('Currently Exported 2'!G449=1, "have", "missing"),IF('Currently Exported 2'!G449=1, "extra", "ignore"))</f>
        <v>ignore</v>
      </c>
      <c r="H449" s="1" t="str">
        <f ca="1">IF(OR(procTags!H449="white",procTags!H449="yellow",procTags!H449="grey"),IF('Currently Exported 2'!H449=1, "have", "missing"),IF('Currently Exported 2'!H449=1, "extra", "ignore"))</f>
        <v>ignore</v>
      </c>
      <c r="I449" s="1" t="str">
        <f ca="1">IF(OR(procTags!I449="white",procTags!I449="yellow",procTags!I449="grey"),IF('Currently Exported 2'!I449=1, "have", "missing"),IF('Currently Exported 2'!I449=1, "extra", "ignore"))</f>
        <v>ignore</v>
      </c>
      <c r="J449" s="1" t="str">
        <f ca="1">IF(OR(procTags!J449="white",procTags!J449="yellow",procTags!J449="grey"),IF('Currently Exported 2'!J449=1, "have", "missing"),IF('Currently Exported 2'!J449=1, "extra", "ignore"))</f>
        <v>ignore</v>
      </c>
      <c r="K449" s="1" t="str">
        <f ca="1">IF(OR(procTags!K449="white",procTags!K449="yellow",procTags!K449="grey"),IF('Currently Exported 2'!K449=1, "have", "missing"),IF('Currently Exported 2'!K449=1, "extra", "ignore"))</f>
        <v>ignore</v>
      </c>
      <c r="L449" s="1" t="str">
        <f ca="1">IF(OR(procTags!L449="white",procTags!L449="yellow",procTags!L449="grey"),IF('Currently Exported 2'!L449=1, "have", "missing"),IF('Currently Exported 2'!L449=1, "extra", "ignore"))</f>
        <v>ignore</v>
      </c>
      <c r="M449" s="1" t="str">
        <f ca="1">IF(OR(procTags!M449="white",procTags!M449="yellow",procTags!M449="grey"),IF('Currently Exported 2'!M449=1, "have", "missing"),IF('Currently Exported 2'!M449=1, "extra", "ignore"))</f>
        <v>ignore</v>
      </c>
      <c r="N449" s="1" t="str">
        <f ca="1">IF(OR(procTags!N449="white",procTags!N449="yellow",procTags!N449="grey"),IF('Currently Exported 2'!N449=1, "have", "missing"),IF('Currently Exported 2'!N449=1, "extra", "ignore"))</f>
        <v>ignore</v>
      </c>
      <c r="O449" s="1" t="str">
        <f ca="1">IF(OR(procTags!O449="white",procTags!O449="yellow",procTags!O449="grey"),IF('Currently Exported 2'!O449=1, "have", "missing"),IF('Currently Exported 2'!O449=1, "extra", "ignore"))</f>
        <v>ignore</v>
      </c>
      <c r="P449" s="1" t="str">
        <f ca="1">IF(OR(procTags!P449="white",procTags!P449="yellow",procTags!P449="grey"),IF('Currently Exported 2'!P449=1, "have", "missing"),IF('Currently Exported 2'!P449=1, "extra", "ignore"))</f>
        <v>ignore</v>
      </c>
    </row>
    <row r="450" spans="1:16" x14ac:dyDescent="0.2">
      <c r="A450" s="1" t="str">
        <f ca="1">IFERROR(__xludf.DUMMYFUNCTION("""COMPUTED_VALUE"""),"x_ambRH_diff")</f>
        <v>x_ambRH_diff</v>
      </c>
      <c r="B450" s="1" t="str">
        <f ca="1">IF(OR(procTags!B450="white",procTags!B450="yellow",procTags!B450="grey"),IF('Currently Exported 2'!B450=1, "have", "missing"),IF('Currently Exported 2'!B450=1, "extra", "ignore"))</f>
        <v>ignore</v>
      </c>
      <c r="C450" s="1" t="str">
        <f ca="1">IF(OR(procTags!C450="white",procTags!C450="yellow",procTags!C450="grey"),IF('Currently Exported 2'!C450=1, "have", "missing"),IF('Currently Exported 2'!C450=1, "extra", "ignore"))</f>
        <v>ignore</v>
      </c>
      <c r="D450" s="1" t="str">
        <f ca="1">IF(OR(procTags!D450="white",procTags!D450="yellow",procTags!D450="grey"),IF('Currently Exported 2'!D450=1, "have", "missing"),IF('Currently Exported 2'!D450=1, "extra", "ignore"))</f>
        <v>extra</v>
      </c>
      <c r="E450" s="1" t="str">
        <f ca="1">IF(OR(procTags!E450="white",procTags!E450="yellow",procTags!E450="grey"),IF('Currently Exported 2'!E450=1, "have", "missing"),IF('Currently Exported 2'!E450=1, "extra", "ignore"))</f>
        <v>extra</v>
      </c>
      <c r="F450" s="1" t="str">
        <f ca="1">IF(OR(procTags!F450="white",procTags!F450="yellow",procTags!F450="grey"),IF('Currently Exported 2'!F450=1, "have", "missing"),IF('Currently Exported 2'!F450=1, "extra", "ignore"))</f>
        <v>extra</v>
      </c>
      <c r="G450" s="1" t="str">
        <f ca="1">IF(OR(procTags!G450="white",procTags!G450="yellow",procTags!G450="grey"),IF('Currently Exported 2'!G450=1, "have", "missing"),IF('Currently Exported 2'!G450=1, "extra", "ignore"))</f>
        <v>extra</v>
      </c>
      <c r="H450" s="1" t="str">
        <f ca="1">IF(OR(procTags!H450="white",procTags!H450="yellow",procTags!H450="grey"),IF('Currently Exported 2'!H450=1, "have", "missing"),IF('Currently Exported 2'!H450=1, "extra", "ignore"))</f>
        <v>extra</v>
      </c>
      <c r="I450" s="1" t="str">
        <f ca="1">IF(OR(procTags!I450="white",procTags!I450="yellow",procTags!I450="grey"),IF('Currently Exported 2'!I450=1, "have", "missing"),IF('Currently Exported 2'!I450=1, "extra", "ignore"))</f>
        <v>extra</v>
      </c>
      <c r="J450" s="1" t="str">
        <f ca="1">IF(OR(procTags!J450="white",procTags!J450="yellow",procTags!J450="grey"),IF('Currently Exported 2'!J450=1, "have", "missing"),IF('Currently Exported 2'!J450=1, "extra", "ignore"))</f>
        <v>extra</v>
      </c>
      <c r="K450" s="1" t="str">
        <f ca="1">IF(OR(procTags!K450="white",procTags!K450="yellow",procTags!K450="grey"),IF('Currently Exported 2'!K450=1, "have", "missing"),IF('Currently Exported 2'!K450=1, "extra", "ignore"))</f>
        <v>extra</v>
      </c>
      <c r="L450" s="1" t="str">
        <f ca="1">IF(OR(procTags!L450="white",procTags!L450="yellow",procTags!L450="grey"),IF('Currently Exported 2'!L450=1, "have", "missing"),IF('Currently Exported 2'!L450=1, "extra", "ignore"))</f>
        <v>extra</v>
      </c>
      <c r="M450" s="1" t="str">
        <f ca="1">IF(OR(procTags!M450="white",procTags!M450="yellow",procTags!M450="grey"),IF('Currently Exported 2'!M450=1, "have", "missing"),IF('Currently Exported 2'!M450=1, "extra", "ignore"))</f>
        <v>extra</v>
      </c>
      <c r="N450" s="1" t="str">
        <f ca="1">IF(OR(procTags!N450="white",procTags!N450="yellow",procTags!N450="grey"),IF('Currently Exported 2'!N450=1, "have", "missing"),IF('Currently Exported 2'!N450=1, "extra", "ignore"))</f>
        <v>extra</v>
      </c>
      <c r="O450" s="1" t="str">
        <f ca="1">IF(OR(procTags!O450="white",procTags!O450="yellow",procTags!O450="grey"),IF('Currently Exported 2'!O450=1, "have", "missing"),IF('Currently Exported 2'!O450=1, "extra", "ignore"))</f>
        <v>extra</v>
      </c>
      <c r="P450" s="1" t="str">
        <f ca="1">IF(OR(procTags!P450="white",procTags!P450="yellow",procTags!P450="grey"),IF('Currently Exported 2'!P450=1, "have", "missing"),IF('Currently Exported 2'!P450=1, "extra", "ignore"))</f>
        <v>ignore</v>
      </c>
    </row>
    <row r="451" spans="1:16" x14ac:dyDescent="0.2">
      <c r="A451" s="1" t="str">
        <f ca="1">IFERROR(__xludf.DUMMYFUNCTION("""COMPUTED_VALUE"""),"x_wsRH_diff")</f>
        <v>x_wsRH_diff</v>
      </c>
      <c r="B451" s="1" t="str">
        <f ca="1">IF(OR(procTags!B451="white",procTags!B451="yellow",procTags!B451="grey"),IF('Currently Exported 2'!B451=1, "have", "missing"),IF('Currently Exported 2'!B451=1, "extra", "ignore"))</f>
        <v>ignore</v>
      </c>
      <c r="C451" s="1" t="str">
        <f ca="1">IF(OR(procTags!C451="white",procTags!C451="yellow",procTags!C451="grey"),IF('Currently Exported 2'!C451=1, "have", "missing"),IF('Currently Exported 2'!C451=1, "extra", "ignore"))</f>
        <v>ignore</v>
      </c>
      <c r="D451" s="1" t="str">
        <f ca="1">IF(OR(procTags!D451="white",procTags!D451="yellow",procTags!D451="grey"),IF('Currently Exported 2'!D451=1, "have", "missing"),IF('Currently Exported 2'!D451=1, "extra", "ignore"))</f>
        <v>ignore</v>
      </c>
      <c r="E451" s="1" t="str">
        <f ca="1">IF(OR(procTags!E451="white",procTags!E451="yellow",procTags!E451="grey"),IF('Currently Exported 2'!E451=1, "have", "missing"),IF('Currently Exported 2'!E451=1, "extra", "ignore"))</f>
        <v>ignore</v>
      </c>
      <c r="F451" s="1" t="str">
        <f ca="1">IF(OR(procTags!F451="white",procTags!F451="yellow",procTags!F451="grey"),IF('Currently Exported 2'!F451=1, "have", "missing"),IF('Currently Exported 2'!F451=1, "extra", "ignore"))</f>
        <v>ignore</v>
      </c>
      <c r="G451" s="1" t="str">
        <f ca="1">IF(OR(procTags!G451="white",procTags!G451="yellow",procTags!G451="grey"),IF('Currently Exported 2'!G451=1, "have", "missing"),IF('Currently Exported 2'!G451=1, "extra", "ignore"))</f>
        <v>ignore</v>
      </c>
      <c r="H451" s="1" t="str">
        <f ca="1">IF(OR(procTags!H451="white",procTags!H451="yellow",procTags!H451="grey"),IF('Currently Exported 2'!H451=1, "have", "missing"),IF('Currently Exported 2'!H451=1, "extra", "ignore"))</f>
        <v>ignore</v>
      </c>
      <c r="I451" s="1" t="str">
        <f ca="1">IF(OR(procTags!I451="white",procTags!I451="yellow",procTags!I451="grey"),IF('Currently Exported 2'!I451=1, "have", "missing"),IF('Currently Exported 2'!I451=1, "extra", "ignore"))</f>
        <v>ignore</v>
      </c>
      <c r="J451" s="1" t="str">
        <f ca="1">IF(OR(procTags!J451="white",procTags!J451="yellow",procTags!J451="grey"),IF('Currently Exported 2'!J451=1, "have", "missing"),IF('Currently Exported 2'!J451=1, "extra", "ignore"))</f>
        <v>ignore</v>
      </c>
      <c r="K451" s="1" t="str">
        <f ca="1">IF(OR(procTags!K451="white",procTags!K451="yellow",procTags!K451="grey"),IF('Currently Exported 2'!K451=1, "have", "missing"),IF('Currently Exported 2'!K451=1, "extra", "ignore"))</f>
        <v>ignore</v>
      </c>
      <c r="L451" s="1" t="str">
        <f ca="1">IF(OR(procTags!L451="white",procTags!L451="yellow",procTags!L451="grey"),IF('Currently Exported 2'!L451=1, "have", "missing"),IF('Currently Exported 2'!L451=1, "extra", "ignore"))</f>
        <v>ignore</v>
      </c>
      <c r="M451" s="1" t="str">
        <f ca="1">IF(OR(procTags!M451="white",procTags!M451="yellow",procTags!M451="grey"),IF('Currently Exported 2'!M451=1, "have", "missing"),IF('Currently Exported 2'!M451=1, "extra", "ignore"))</f>
        <v>ignore</v>
      </c>
      <c r="N451" s="1" t="str">
        <f ca="1">IF(OR(procTags!N451="white",procTags!N451="yellow",procTags!N451="grey"),IF('Currently Exported 2'!N451=1, "have", "missing"),IF('Currently Exported 2'!N451=1, "extra", "ignore"))</f>
        <v>ignore</v>
      </c>
      <c r="O451" s="1" t="str">
        <f ca="1">IF(OR(procTags!O451="white",procTags!O451="yellow",procTags!O451="grey"),IF('Currently Exported 2'!O451=1, "have", "missing"),IF('Currently Exported 2'!O451=1, "extra", "ignore"))</f>
        <v>ignore</v>
      </c>
      <c r="P451" s="1" t="str">
        <f ca="1">IF(OR(procTags!P451="white",procTags!P451="yellow",procTags!P451="grey"),IF('Currently Exported 2'!P451=1, "have", "missing"),IF('Currently Exported 2'!P451=1, "extra", "ignore"))</f>
        <v>ignore</v>
      </c>
    </row>
    <row r="452" spans="1:16" x14ac:dyDescent="0.2">
      <c r="A452" s="1" t="str">
        <f ca="1">IFERROR(__xludf.DUMMYFUNCTION("""COMPUTED_VALUE"""),"x_wsTemp_diff")</f>
        <v>x_wsTemp_diff</v>
      </c>
      <c r="B452" s="1" t="str">
        <f ca="1">IF(OR(procTags!B452="white",procTags!B452="yellow",procTags!B452="grey"),IF('Currently Exported 2'!B452=1, "have", "missing"),IF('Currently Exported 2'!B452=1, "extra", "ignore"))</f>
        <v>ignore</v>
      </c>
      <c r="C452" s="1" t="str">
        <f ca="1">IF(OR(procTags!C452="white",procTags!C452="yellow",procTags!C452="grey"),IF('Currently Exported 2'!C452=1, "have", "missing"),IF('Currently Exported 2'!C452=1, "extra", "ignore"))</f>
        <v>ignore</v>
      </c>
      <c r="D452" s="1" t="str">
        <f ca="1">IF(OR(procTags!D452="white",procTags!D452="yellow",procTags!D452="grey"),IF('Currently Exported 2'!D452=1, "have", "missing"),IF('Currently Exported 2'!D452=1, "extra", "ignore"))</f>
        <v>ignore</v>
      </c>
      <c r="E452" s="1" t="str">
        <f ca="1">IF(OR(procTags!E452="white",procTags!E452="yellow",procTags!E452="grey"),IF('Currently Exported 2'!E452=1, "have", "missing"),IF('Currently Exported 2'!E452=1, "extra", "ignore"))</f>
        <v>ignore</v>
      </c>
      <c r="F452" s="1" t="str">
        <f ca="1">IF(OR(procTags!F452="white",procTags!F452="yellow",procTags!F452="grey"),IF('Currently Exported 2'!F452=1, "have", "missing"),IF('Currently Exported 2'!F452=1, "extra", "ignore"))</f>
        <v>ignore</v>
      </c>
      <c r="G452" s="1" t="str">
        <f ca="1">IF(OR(procTags!G452="white",procTags!G452="yellow",procTags!G452="grey"),IF('Currently Exported 2'!G452=1, "have", "missing"),IF('Currently Exported 2'!G452=1, "extra", "ignore"))</f>
        <v>ignore</v>
      </c>
      <c r="H452" s="1" t="str">
        <f ca="1">IF(OR(procTags!H452="white",procTags!H452="yellow",procTags!H452="grey"),IF('Currently Exported 2'!H452=1, "have", "missing"),IF('Currently Exported 2'!H452=1, "extra", "ignore"))</f>
        <v>ignore</v>
      </c>
      <c r="I452" s="1" t="str">
        <f ca="1">IF(OR(procTags!I452="white",procTags!I452="yellow",procTags!I452="grey"),IF('Currently Exported 2'!I452=1, "have", "missing"),IF('Currently Exported 2'!I452=1, "extra", "ignore"))</f>
        <v>ignore</v>
      </c>
      <c r="J452" s="1" t="str">
        <f ca="1">IF(OR(procTags!J452="white",procTags!J452="yellow",procTags!J452="grey"),IF('Currently Exported 2'!J452=1, "have", "missing"),IF('Currently Exported 2'!J452=1, "extra", "ignore"))</f>
        <v>ignore</v>
      </c>
      <c r="K452" s="1" t="str">
        <f ca="1">IF(OR(procTags!K452="white",procTags!K452="yellow",procTags!K452="grey"),IF('Currently Exported 2'!K452=1, "have", "missing"),IF('Currently Exported 2'!K452=1, "extra", "ignore"))</f>
        <v>ignore</v>
      </c>
      <c r="L452" s="1" t="str">
        <f ca="1">IF(OR(procTags!L452="white",procTags!L452="yellow",procTags!L452="grey"),IF('Currently Exported 2'!L452=1, "have", "missing"),IF('Currently Exported 2'!L452=1, "extra", "ignore"))</f>
        <v>ignore</v>
      </c>
      <c r="M452" s="1" t="str">
        <f ca="1">IF(OR(procTags!M452="white",procTags!M452="yellow",procTags!M452="grey"),IF('Currently Exported 2'!M452=1, "have", "missing"),IF('Currently Exported 2'!M452=1, "extra", "ignore"))</f>
        <v>ignore</v>
      </c>
      <c r="N452" s="1" t="str">
        <f ca="1">IF(OR(procTags!N452="white",procTags!N452="yellow",procTags!N452="grey"),IF('Currently Exported 2'!N452=1, "have", "missing"),IF('Currently Exported 2'!N452=1, "extra", "ignore"))</f>
        <v>ignore</v>
      </c>
      <c r="O452" s="1" t="str">
        <f ca="1">IF(OR(procTags!O452="white",procTags!O452="yellow",procTags!O452="grey"),IF('Currently Exported 2'!O452=1, "have", "missing"),IF('Currently Exported 2'!O452=1, "extra", "ignore"))</f>
        <v>ignore</v>
      </c>
      <c r="P452" s="1" t="str">
        <f ca="1">IF(OR(procTags!P452="white",procTags!P452="yellow",procTags!P452="grey"),IF('Currently Exported 2'!P452=1, "have", "missing"),IF('Currently Exported 2'!P452=1, "extra", "ignore"))</f>
        <v>ignore</v>
      </c>
    </row>
    <row r="453" spans="1:16" x14ac:dyDescent="0.2">
      <c r="A453" s="1" t="str">
        <f ca="1">IFERROR(__xludf.DUMMYFUNCTION("""COMPUTED_VALUE"""),"zero_tag")</f>
        <v>zero_tag</v>
      </c>
      <c r="B453" s="1" t="str">
        <f ca="1">IF(OR(procTags!B453="white",procTags!B453="yellow",procTags!B453="grey"),IF('Currently Exported 2'!B453=1, "have", "missing"),IF('Currently Exported 2'!B453=1, "extra", "ignore"))</f>
        <v>ignore</v>
      </c>
      <c r="C453" s="1" t="str">
        <f ca="1">IF(OR(procTags!C453="white",procTags!C453="yellow",procTags!C453="grey"),IF('Currently Exported 2'!C453=1, "have", "missing"),IF('Currently Exported 2'!C453=1, "extra", "ignore"))</f>
        <v>ignore</v>
      </c>
      <c r="D453" s="1" t="str">
        <f ca="1">IF(OR(procTags!D453="white",procTags!D453="yellow",procTags!D453="grey"),IF('Currently Exported 2'!D453=1, "have", "missing"),IF('Currently Exported 2'!D453=1, "extra", "ignore"))</f>
        <v>ignore</v>
      </c>
      <c r="E453" s="1" t="str">
        <f ca="1">IF(OR(procTags!E453="white",procTags!E453="yellow",procTags!E453="grey"),IF('Currently Exported 2'!E453=1, "have", "missing"),IF('Currently Exported 2'!E453=1, "extra", "ignore"))</f>
        <v>ignore</v>
      </c>
      <c r="F453" s="1" t="str">
        <f ca="1">IF(OR(procTags!F453="white",procTags!F453="yellow",procTags!F453="grey"),IF('Currently Exported 2'!F453=1, "have", "missing"),IF('Currently Exported 2'!F453=1, "extra", "ignore"))</f>
        <v>ignore</v>
      </c>
      <c r="G453" s="1" t="str">
        <f ca="1">IF(OR(procTags!G453="white",procTags!G453="yellow",procTags!G453="grey"),IF('Currently Exported 2'!G453=1, "have", "missing"),IF('Currently Exported 2'!G453=1, "extra", "ignore"))</f>
        <v>ignore</v>
      </c>
      <c r="H453" s="1" t="str">
        <f ca="1">IF(OR(procTags!H453="white",procTags!H453="yellow",procTags!H453="grey"),IF('Currently Exported 2'!H453=1, "have", "missing"),IF('Currently Exported 2'!H453=1, "extra", "ignore"))</f>
        <v>ignore</v>
      </c>
      <c r="I453" s="1" t="str">
        <f ca="1">IF(OR(procTags!I453="white",procTags!I453="yellow",procTags!I453="grey"),IF('Currently Exported 2'!I453=1, "have", "missing"),IF('Currently Exported 2'!I453=1, "extra", "ignore"))</f>
        <v>ignore</v>
      </c>
      <c r="J453" s="1" t="str">
        <f ca="1">IF(OR(procTags!J453="white",procTags!J453="yellow",procTags!J453="grey"),IF('Currently Exported 2'!J453=1, "have", "missing"),IF('Currently Exported 2'!J453=1, "extra", "ignore"))</f>
        <v>ignore</v>
      </c>
      <c r="K453" s="1" t="str">
        <f ca="1">IF(OR(procTags!K453="white",procTags!K453="yellow",procTags!K453="grey"),IF('Currently Exported 2'!K453=1, "have", "missing"),IF('Currently Exported 2'!K453=1, "extra", "ignore"))</f>
        <v>ignore</v>
      </c>
      <c r="L453" s="1" t="str">
        <f ca="1">IF(OR(procTags!L453="white",procTags!L453="yellow",procTags!L453="grey"),IF('Currently Exported 2'!L453=1, "have", "missing"),IF('Currently Exported 2'!L453=1, "extra", "ignore"))</f>
        <v>ignore</v>
      </c>
      <c r="M453" s="1" t="str">
        <f ca="1">IF(OR(procTags!M453="white",procTags!M453="yellow",procTags!M453="grey"),IF('Currently Exported 2'!M453=1, "have", "missing"),IF('Currently Exported 2'!M453=1, "extra", "ignore"))</f>
        <v>ignore</v>
      </c>
      <c r="N453" s="1" t="str">
        <f ca="1">IF(OR(procTags!N453="white",procTags!N453="yellow",procTags!N453="grey"),IF('Currently Exported 2'!N453=1, "have", "missing"),IF('Currently Exported 2'!N453=1, "extra", "ignore"))</f>
        <v>ignore</v>
      </c>
      <c r="O453" s="1" t="str">
        <f ca="1">IF(OR(procTags!O453="white",procTags!O453="yellow",procTags!O453="grey"),IF('Currently Exported 2'!O453=1, "have", "missing"),IF('Currently Exported 2'!O453=1, "extra", "ignore"))</f>
        <v>ignore</v>
      </c>
      <c r="P453" s="1" t="str">
        <f ca="1">IF(OR(procTags!P453="white",procTags!P453="yellow",procTags!P453="grey"),IF('Currently Exported 2'!P453=1, "have", "missing"),IF('Currently Exported 2'!P453=1, "extra", "ignore"))</f>
        <v>ignore</v>
      </c>
    </row>
    <row r="454" spans="1:16" x14ac:dyDescent="0.2">
      <c r="A454" s="1" t="str">
        <f ca="1">IFERROR(__xludf.DUMMYFUNCTION("""COMPUTED_VALUE"""),"zero_tag2")</f>
        <v>zero_tag2</v>
      </c>
      <c r="B454" s="1" t="str">
        <f ca="1">IF(OR(procTags!B454="white",procTags!B454="yellow",procTags!B454="grey"),IF('Currently Exported 2'!B454=1, "have", "missing"),IF('Currently Exported 2'!B454=1, "extra", "ignore"))</f>
        <v>ignore</v>
      </c>
      <c r="C454" s="1" t="str">
        <f ca="1">IF(OR(procTags!C454="white",procTags!C454="yellow",procTags!C454="grey"),IF('Currently Exported 2'!C454=1, "have", "missing"),IF('Currently Exported 2'!C454=1, "extra", "ignore"))</f>
        <v>ignore</v>
      </c>
      <c r="D454" s="1" t="str">
        <f ca="1">IF(OR(procTags!D454="white",procTags!D454="yellow",procTags!D454="grey"),IF('Currently Exported 2'!D454=1, "have", "missing"),IF('Currently Exported 2'!D454=1, "extra", "ignore"))</f>
        <v>ignore</v>
      </c>
      <c r="E454" s="1" t="str">
        <f ca="1">IF(OR(procTags!E454="white",procTags!E454="yellow",procTags!E454="grey"),IF('Currently Exported 2'!E454=1, "have", "missing"),IF('Currently Exported 2'!E454=1, "extra", "ignore"))</f>
        <v>ignore</v>
      </c>
      <c r="F454" s="1" t="str">
        <f ca="1">IF(OR(procTags!F454="white",procTags!F454="yellow",procTags!F454="grey"),IF('Currently Exported 2'!F454=1, "have", "missing"),IF('Currently Exported 2'!F454=1, "extra", "ignore"))</f>
        <v>ignore</v>
      </c>
      <c r="G454" s="1" t="str">
        <f ca="1">IF(OR(procTags!G454="white",procTags!G454="yellow",procTags!G454="grey"),IF('Currently Exported 2'!G454=1, "have", "missing"),IF('Currently Exported 2'!G454=1, "extra", "ignore"))</f>
        <v>ignore</v>
      </c>
      <c r="H454" s="1" t="str">
        <f ca="1">IF(OR(procTags!H454="white",procTags!H454="yellow",procTags!H454="grey"),IF('Currently Exported 2'!H454=1, "have", "missing"),IF('Currently Exported 2'!H454=1, "extra", "ignore"))</f>
        <v>ignore</v>
      </c>
      <c r="I454" s="1" t="str">
        <f ca="1">IF(OR(procTags!I454="white",procTags!I454="yellow",procTags!I454="grey"),IF('Currently Exported 2'!I454=1, "have", "missing"),IF('Currently Exported 2'!I454=1, "extra", "ignore"))</f>
        <v>ignore</v>
      </c>
      <c r="J454" s="1" t="str">
        <f ca="1">IF(OR(procTags!J454="white",procTags!J454="yellow",procTags!J454="grey"),IF('Currently Exported 2'!J454=1, "have", "missing"),IF('Currently Exported 2'!J454=1, "extra", "ignore"))</f>
        <v>ignore</v>
      </c>
      <c r="K454" s="1" t="str">
        <f ca="1">IF(OR(procTags!K454="white",procTags!K454="yellow",procTags!K454="grey"),IF('Currently Exported 2'!K454=1, "have", "missing"),IF('Currently Exported 2'!K454=1, "extra", "ignore"))</f>
        <v>ignore</v>
      </c>
      <c r="L454" s="1" t="str">
        <f ca="1">IF(OR(procTags!L454="white",procTags!L454="yellow",procTags!L454="grey"),IF('Currently Exported 2'!L454=1, "have", "missing"),IF('Currently Exported 2'!L454=1, "extra", "ignore"))</f>
        <v>ignore</v>
      </c>
      <c r="M454" s="1" t="str">
        <f ca="1">IF(OR(procTags!M454="white",procTags!M454="yellow",procTags!M454="grey"),IF('Currently Exported 2'!M454=1, "have", "missing"),IF('Currently Exported 2'!M454=1, "extra", "ignore"))</f>
        <v>ignore</v>
      </c>
      <c r="N454" s="1" t="str">
        <f ca="1">IF(OR(procTags!N454="white",procTags!N454="yellow",procTags!N454="grey"),IF('Currently Exported 2'!N454=1, "have", "missing"),IF('Currently Exported 2'!N454=1, "extra", "ignore"))</f>
        <v>ignore</v>
      </c>
      <c r="O454" s="1" t="str">
        <f ca="1">IF(OR(procTags!O454="white",procTags!O454="yellow",procTags!O454="grey"),IF('Currently Exported 2'!O454=1, "have", "missing"),IF('Currently Exported 2'!O454=1, "extra", "ignore"))</f>
        <v>ignore</v>
      </c>
      <c r="P454" s="1" t="str">
        <f ca="1">IF(OR(procTags!P454="white",procTags!P454="yellow",procTags!P454="grey"),IF('Currently Exported 2'!P454=1, "have", "missing"),IF('Currently Exported 2'!P454=1, "extra", "ignore"))</f>
        <v>ignore</v>
      </c>
    </row>
    <row r="455" spans="1:16" x14ac:dyDescent="0.2">
      <c r="A455" s="1" t="str">
        <f ca="1">IFERROR(__xludf.DUMMYFUNCTION("""COMPUTED_VALUE"""),"ztest_irrig_temp")</f>
        <v>ztest_irrig_temp</v>
      </c>
      <c r="B455" s="1" t="str">
        <f ca="1">IF(OR(procTags!B455="white",procTags!B455="yellow",procTags!B455="grey"),IF('Currently Exported 2'!B455=1, "have", "missing"),IF('Currently Exported 2'!B455=1, "extra", "ignore"))</f>
        <v>ignore</v>
      </c>
      <c r="C455" s="1" t="str">
        <f ca="1">IF(OR(procTags!C455="white",procTags!C455="yellow",procTags!C455="grey"),IF('Currently Exported 2'!C455=1, "have", "missing"),IF('Currently Exported 2'!C455=1, "extra", "ignore"))</f>
        <v>ignore</v>
      </c>
      <c r="D455" s="1" t="str">
        <f ca="1">IF(OR(procTags!D455="white",procTags!D455="yellow",procTags!D455="grey"),IF('Currently Exported 2'!D455=1, "have", "missing"),IF('Currently Exported 2'!D455=1, "extra", "ignore"))</f>
        <v>ignore</v>
      </c>
      <c r="E455" s="1" t="str">
        <f ca="1">IF(OR(procTags!E455="white",procTags!E455="yellow",procTags!E455="grey"),IF('Currently Exported 2'!E455=1, "have", "missing"),IF('Currently Exported 2'!E455=1, "extra", "ignore"))</f>
        <v>ignore</v>
      </c>
      <c r="F455" s="1" t="str">
        <f ca="1">IF(OR(procTags!F455="white",procTags!F455="yellow",procTags!F455="grey"),IF('Currently Exported 2'!F455=1, "have", "missing"),IF('Currently Exported 2'!F455=1, "extra", "ignore"))</f>
        <v>ignore</v>
      </c>
      <c r="G455" s="1" t="str">
        <f ca="1">IF(OR(procTags!G455="white",procTags!G455="yellow",procTags!G455="grey"),IF('Currently Exported 2'!G455=1, "have", "missing"),IF('Currently Exported 2'!G455=1, "extra", "ignore"))</f>
        <v>ignore</v>
      </c>
      <c r="H455" s="1" t="str">
        <f ca="1">IF(OR(procTags!H455="white",procTags!H455="yellow",procTags!H455="grey"),IF('Currently Exported 2'!H455=1, "have", "missing"),IF('Currently Exported 2'!H455=1, "extra", "ignore"))</f>
        <v>ignore</v>
      </c>
      <c r="I455" s="1" t="str">
        <f ca="1">IF(OR(procTags!I455="white",procTags!I455="yellow",procTags!I455="grey"),IF('Currently Exported 2'!I455=1, "have", "missing"),IF('Currently Exported 2'!I455=1, "extra", "ignore"))</f>
        <v>ignore</v>
      </c>
      <c r="J455" s="1" t="str">
        <f ca="1">IF(OR(procTags!J455="white",procTags!J455="yellow",procTags!J455="grey"),IF('Currently Exported 2'!J455=1, "have", "missing"),IF('Currently Exported 2'!J455=1, "extra", "ignore"))</f>
        <v>ignore</v>
      </c>
      <c r="K455" s="1" t="str">
        <f ca="1">IF(OR(procTags!K455="white",procTags!K455="yellow",procTags!K455="grey"),IF('Currently Exported 2'!K455=1, "have", "missing"),IF('Currently Exported 2'!K455=1, "extra", "ignore"))</f>
        <v>ignore</v>
      </c>
      <c r="L455" s="1" t="str">
        <f ca="1">IF(OR(procTags!L455="white",procTags!L455="yellow",procTags!L455="grey"),IF('Currently Exported 2'!L455=1, "have", "missing"),IF('Currently Exported 2'!L455=1, "extra", "ignore"))</f>
        <v>ignore</v>
      </c>
      <c r="M455" s="1" t="str">
        <f ca="1">IF(OR(procTags!M455="white",procTags!M455="yellow",procTags!M455="grey"),IF('Currently Exported 2'!M455=1, "have", "missing"),IF('Currently Exported 2'!M455=1, "extra", "ignore"))</f>
        <v>ignore</v>
      </c>
      <c r="N455" s="1" t="str">
        <f ca="1">IF(OR(procTags!N455="white",procTags!N455="yellow",procTags!N455="grey"),IF('Currently Exported 2'!N455=1, "have", "missing"),IF('Currently Exported 2'!N455=1, "extra", "ignore"))</f>
        <v>ignore</v>
      </c>
      <c r="O455" s="1" t="str">
        <f ca="1">IF(OR(procTags!O455="white",procTags!O455="yellow",procTags!O455="grey"),IF('Currently Exported 2'!O455=1, "have", "missing"),IF('Currently Exported 2'!O455=1, "extra", "ignore"))</f>
        <v>ignore</v>
      </c>
      <c r="P455" s="1" t="str">
        <f ca="1">IF(OR(procTags!P455="white",procTags!P455="yellow",procTags!P455="grey"),IF('Currently Exported 2'!P455=1, "have", "missing"),IF('Currently Exported 2'!P455=1, "extra", "ignore"))</f>
        <v>ignore</v>
      </c>
    </row>
  </sheetData>
  <mergeCells count="5">
    <mergeCell ref="B1:P1"/>
    <mergeCell ref="T5:U5"/>
    <mergeCell ref="T6:U6"/>
    <mergeCell ref="T7:U7"/>
    <mergeCell ref="T8:U8"/>
  </mergeCells>
  <conditionalFormatting sqref="O457">
    <cfRule type="cellIs" dxfId="9" priority="1" operator="equal">
      <formula>"white"</formula>
    </cfRule>
  </conditionalFormatting>
  <conditionalFormatting sqref="B3:P455">
    <cfRule type="cellIs" dxfId="8" priority="2" operator="equal">
      <formula>"ignore"</formula>
    </cfRule>
  </conditionalFormatting>
  <conditionalFormatting sqref="B3:P455">
    <cfRule type="cellIs" dxfId="7" priority="3" operator="equal">
      <formula>"extra"</formula>
    </cfRule>
  </conditionalFormatting>
  <conditionalFormatting sqref="B3:P455">
    <cfRule type="cellIs" dxfId="6" priority="4" operator="equal">
      <formula>"have"</formula>
    </cfRule>
  </conditionalFormatting>
  <conditionalFormatting sqref="B3:P455">
    <cfRule type="cellIs" dxfId="5" priority="5" operator="equal">
      <formula>"missing"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Z455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10" sqref="R10"/>
    </sheetView>
  </sheetViews>
  <sheetFormatPr defaultColWidth="12.5703125" defaultRowHeight="15.75" customHeight="1" x14ac:dyDescent="0.2"/>
  <cols>
    <col min="1" max="1" width="25.140625" customWidth="1"/>
  </cols>
  <sheetData>
    <row r="1" spans="1:26" x14ac:dyDescent="0.2">
      <c r="A1" s="30"/>
      <c r="B1" s="38" t="s">
        <v>0</v>
      </c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0"/>
      <c r="R1" s="30"/>
      <c r="S1" s="30"/>
      <c r="T1" s="30"/>
      <c r="U1" s="30"/>
      <c r="V1" s="30"/>
      <c r="W1" s="30"/>
      <c r="X1" s="30"/>
      <c r="Y1" s="30"/>
      <c r="Z1" s="30"/>
    </row>
    <row r="2" spans="1:26" x14ac:dyDescent="0.2">
      <c r="A2" s="30" t="s">
        <v>1</v>
      </c>
      <c r="B2" s="30" t="s">
        <v>2</v>
      </c>
      <c r="C2" s="30" t="s">
        <v>3</v>
      </c>
      <c r="D2" s="30" t="s">
        <v>4</v>
      </c>
      <c r="E2" s="30" t="s">
        <v>5</v>
      </c>
      <c r="F2" s="30" t="s">
        <v>6</v>
      </c>
      <c r="G2" s="30" t="s">
        <v>7</v>
      </c>
      <c r="H2" s="30" t="s">
        <v>8</v>
      </c>
      <c r="I2" s="30" t="s">
        <v>9</v>
      </c>
      <c r="J2" s="30" t="s">
        <v>10</v>
      </c>
      <c r="K2" s="30" t="s">
        <v>11</v>
      </c>
      <c r="L2" s="30" t="s">
        <v>12</v>
      </c>
      <c r="M2" s="30" t="s">
        <v>13</v>
      </c>
      <c r="N2" s="30" t="s">
        <v>14</v>
      </c>
      <c r="O2" s="30" t="s">
        <v>15</v>
      </c>
      <c r="P2" s="30" t="s">
        <v>16</v>
      </c>
      <c r="Q2" s="30"/>
      <c r="R2" s="30"/>
      <c r="S2" s="30"/>
      <c r="T2" s="30"/>
      <c r="U2" s="30"/>
      <c r="V2" s="30"/>
      <c r="W2" s="30"/>
      <c r="X2" s="30"/>
      <c r="Y2" s="30"/>
      <c r="Z2" s="30"/>
    </row>
    <row r="3" spans="1:26" x14ac:dyDescent="0.2">
      <c r="A3" s="1" t="str">
        <f ca="1">IFERROR(__xludf.DUMMYFUNCTION("UNIQUE('tagsBySource 1'!A4:A2402)"),"160_tag")</f>
        <v>160_tag</v>
      </c>
      <c r="B3" s="1" t="str" cm="1">
        <f t="array" aca="1" ref="B3" ca="1">_xlfn.IFS('historyTags 2'!B3="have", "have", 'onchangeTags 2'!B3="have", "have", 'procTags 2'!B3="have", "have", 'historyTags 2'!B3="extra", "extra", 'onchangeTags 2'!B3="extra", "extra", 'procTags 2'!B3="extra", "extra", 'historyTags 2'!B3="missing", "missing", 'onchangeTags 2'!B3="missing", "missing", 'procTags 2'!B3="missing", "missing", 'historyTags 2'!B3="ignore", "ignore", 'onchangeTags 2'!B3="ignore", "ignore", 'procTags 2'!B3="ignore", "ignore")</f>
        <v>ignore</v>
      </c>
      <c r="C3" s="1" t="str" cm="1">
        <f t="array" aca="1" ref="C3" ca="1">_xlfn.IFS('historyTags 2'!C3="have", "have", 'onchangeTags 2'!C3="have", "have", 'procTags 2'!C3="have", "have", 'historyTags 2'!C3="extra", "extra", 'onchangeTags 2'!C3="extra", "extra", 'procTags 2'!C3="extra", "extra", 'historyTags 2'!C3="missing", "missing", 'onchangeTags 2'!C3="missing", "missing", 'procTags 2'!C3="missing", "missing", 'historyTags 2'!C3="ignore", "ignore", 'onchangeTags 2'!C3="ignore", "ignore", 'procTags 2'!C3="ignore", "ignore")</f>
        <v>ignore</v>
      </c>
      <c r="D3" s="1" t="str" cm="1">
        <f t="array" aca="1" ref="D3" ca="1">_xlfn.IFS('historyTags 2'!D3="have", "have", 'onchangeTags 2'!D3="have", "have", 'procTags 2'!D3="have", "have", 'historyTags 2'!D3="extra", "extra", 'onchangeTags 2'!D3="extra", "extra", 'procTags 2'!D3="extra", "extra", 'historyTags 2'!D3="missing", "missing", 'onchangeTags 2'!D3="missing", "missing", 'procTags 2'!D3="missing", "missing", 'historyTags 2'!D3="ignore", "ignore", 'onchangeTags 2'!D3="ignore", "ignore", 'procTags 2'!D3="ignore", "ignore")</f>
        <v>ignore</v>
      </c>
      <c r="E3" s="1" t="str" cm="1">
        <f t="array" aca="1" ref="E3" ca="1">_xlfn.IFS('historyTags 2'!E3="have", "have", 'onchangeTags 2'!E3="have", "have", 'procTags 2'!E3="have", "have", 'historyTags 2'!E3="extra", "extra", 'onchangeTags 2'!E3="extra", "extra", 'procTags 2'!E3="extra", "extra", 'historyTags 2'!E3="missing", "missing", 'onchangeTags 2'!E3="missing", "missing", 'procTags 2'!E3="missing", "missing", 'historyTags 2'!E3="ignore", "ignore", 'onchangeTags 2'!E3="ignore", "ignore", 'procTags 2'!E3="ignore", "ignore")</f>
        <v>ignore</v>
      </c>
      <c r="F3" s="1" t="str" cm="1">
        <f t="array" aca="1" ref="F3" ca="1">_xlfn.IFS('historyTags 2'!F3="have", "have", 'onchangeTags 2'!F3="have", "have", 'procTags 2'!F3="have", "have", 'historyTags 2'!F3="extra", "extra", 'onchangeTags 2'!F3="extra", "extra", 'procTags 2'!F3="extra", "extra", 'historyTags 2'!F3="missing", "missing", 'onchangeTags 2'!F3="missing", "missing", 'procTags 2'!F3="missing", "missing", 'historyTags 2'!F3="ignore", "ignore", 'onchangeTags 2'!F3="ignore", "ignore", 'procTags 2'!F3="ignore", "ignore")</f>
        <v>ignore</v>
      </c>
      <c r="G3" s="1" t="str" cm="1">
        <f t="array" aca="1" ref="G3" ca="1">_xlfn.IFS('historyTags 2'!G3="have", "have", 'onchangeTags 2'!G3="have", "have", 'procTags 2'!G3="have", "have", 'historyTags 2'!G3="extra", "extra", 'onchangeTags 2'!G3="extra", "extra", 'procTags 2'!G3="extra", "extra", 'historyTags 2'!G3="missing", "missing", 'onchangeTags 2'!G3="missing", "missing", 'procTags 2'!G3="missing", "missing", 'historyTags 2'!G3="ignore", "ignore", 'onchangeTags 2'!G3="ignore", "ignore", 'procTags 2'!G3="ignore", "ignore")</f>
        <v>ignore</v>
      </c>
      <c r="H3" s="1" t="str" cm="1">
        <f t="array" aca="1" ref="H3" ca="1">_xlfn.IFS('historyTags 2'!H3="have", "have", 'onchangeTags 2'!H3="have", "have", 'procTags 2'!H3="have", "have", 'historyTags 2'!H3="extra", "extra", 'onchangeTags 2'!H3="extra", "extra", 'procTags 2'!H3="extra", "extra", 'historyTags 2'!H3="missing", "missing", 'onchangeTags 2'!H3="missing", "missing", 'procTags 2'!H3="missing", "missing", 'historyTags 2'!H3="ignore", "ignore", 'onchangeTags 2'!H3="ignore", "ignore", 'procTags 2'!H3="ignore", "ignore")</f>
        <v>ignore</v>
      </c>
      <c r="I3" s="1" t="str" cm="1">
        <f t="array" aca="1" ref="I3" ca="1">_xlfn.IFS('historyTags 2'!I3="have", "have", 'onchangeTags 2'!I3="have", "have", 'procTags 2'!I3="have", "have", 'historyTags 2'!I3="extra", "extra", 'onchangeTags 2'!I3="extra", "extra", 'procTags 2'!I3="extra", "extra", 'historyTags 2'!I3="missing", "missing", 'onchangeTags 2'!I3="missing", "missing", 'procTags 2'!I3="missing", "missing", 'historyTags 2'!I3="ignore", "ignore", 'onchangeTags 2'!I3="ignore", "ignore", 'procTags 2'!I3="ignore", "ignore")</f>
        <v>ignore</v>
      </c>
      <c r="J3" s="1" t="str" cm="1">
        <f t="array" aca="1" ref="J3" ca="1">_xlfn.IFS('historyTags 2'!J3="have", "have", 'onchangeTags 2'!J3="have", "have", 'procTags 2'!J3="have", "have", 'historyTags 2'!J3="extra", "extra", 'onchangeTags 2'!J3="extra", "extra", 'procTags 2'!J3="extra", "extra", 'historyTags 2'!J3="missing", "missing", 'onchangeTags 2'!J3="missing", "missing", 'procTags 2'!J3="missing", "missing", 'historyTags 2'!J3="ignore", "ignore", 'onchangeTags 2'!J3="ignore", "ignore", 'procTags 2'!J3="ignore", "ignore")</f>
        <v>ignore</v>
      </c>
      <c r="K3" s="1" t="str" cm="1">
        <f t="array" aca="1" ref="K3" ca="1">_xlfn.IFS('historyTags 2'!K3="have", "have", 'onchangeTags 2'!K3="have", "have", 'procTags 2'!K3="have", "have", 'historyTags 2'!K3="extra", "extra", 'onchangeTags 2'!K3="extra", "extra", 'procTags 2'!K3="extra", "extra", 'historyTags 2'!K3="missing", "missing", 'onchangeTags 2'!K3="missing", "missing", 'procTags 2'!K3="missing", "missing", 'historyTags 2'!K3="ignore", "ignore", 'onchangeTags 2'!K3="ignore", "ignore", 'procTags 2'!K3="ignore", "ignore")</f>
        <v>ignore</v>
      </c>
      <c r="L3" s="1" t="str" cm="1">
        <f t="array" aca="1" ref="L3" ca="1">_xlfn.IFS('historyTags 2'!L3="have", "have", 'onchangeTags 2'!L3="have", "have", 'procTags 2'!L3="have", "have", 'historyTags 2'!L3="extra", "extra", 'onchangeTags 2'!L3="extra", "extra", 'procTags 2'!L3="extra", "extra", 'historyTags 2'!L3="missing", "missing", 'onchangeTags 2'!L3="missing", "missing", 'procTags 2'!L3="missing", "missing", 'historyTags 2'!L3="ignore", "ignore", 'onchangeTags 2'!L3="ignore", "ignore", 'procTags 2'!L3="ignore", "ignore")</f>
        <v>ignore</v>
      </c>
      <c r="M3" s="1" t="str" cm="1">
        <f t="array" aca="1" ref="M3" ca="1">_xlfn.IFS('historyTags 2'!M3="have", "have", 'onchangeTags 2'!M3="have", "have", 'procTags 2'!M3="have", "have", 'historyTags 2'!M3="extra", "extra", 'onchangeTags 2'!M3="extra", "extra", 'procTags 2'!M3="extra", "extra", 'historyTags 2'!M3="missing", "missing", 'onchangeTags 2'!M3="missing", "missing", 'procTags 2'!M3="missing", "missing", 'historyTags 2'!M3="ignore", "ignore", 'onchangeTags 2'!M3="ignore", "ignore", 'procTags 2'!M3="ignore", "ignore")</f>
        <v>ignore</v>
      </c>
      <c r="N3" s="1" t="str" cm="1">
        <f t="array" aca="1" ref="N3" ca="1">_xlfn.IFS('historyTags 2'!N3="have", "have", 'onchangeTags 2'!N3="have", "have", 'procTags 2'!N3="have", "have", 'historyTags 2'!N3="extra", "extra", 'onchangeTags 2'!N3="extra", "extra", 'procTags 2'!N3="extra", "extra", 'historyTags 2'!N3="missing", "missing", 'onchangeTags 2'!N3="missing", "missing", 'procTags 2'!N3="missing", "missing", 'historyTags 2'!N3="ignore", "ignore", 'onchangeTags 2'!N3="ignore", "ignore", 'procTags 2'!N3="ignore", "ignore")</f>
        <v>ignore</v>
      </c>
      <c r="O3" s="1" t="str" cm="1">
        <f t="array" aca="1" ref="O3" ca="1">_xlfn.IFS('historyTags 2'!O3="have", "have", 'onchangeTags 2'!O3="have", "have", 'procTags 2'!O3="have", "have", 'historyTags 2'!O3="extra", "extra", 'onchangeTags 2'!O3="extra", "extra", 'procTags 2'!O3="extra", "extra", 'historyTags 2'!O3="missing", "missing", 'onchangeTags 2'!O3="missing", "missing", 'procTags 2'!O3="missing", "missing", 'historyTags 2'!O3="ignore", "ignore", 'onchangeTags 2'!O3="ignore", "ignore", 'procTags 2'!O3="ignore", "ignore")</f>
        <v>ignore</v>
      </c>
      <c r="P3" s="1" t="str" cm="1">
        <f t="array" aca="1" ref="P3" ca="1">_xlfn.IFS('historyTags 2'!P3="have", "have", 'onchangeTags 2'!P3="have", "have", 'procTags 2'!P3="have", "have", 'historyTags 2'!P3="extra", "extra", 'onchangeTags 2'!P3="extra", "extra", 'procTags 2'!P3="extra", "extra", 'historyTags 2'!P3="missing", "missing", 'onchangeTags 2'!P3="missing", "missing", 'procTags 2'!P3="missing", "missing", 'historyTags 2'!P3="ignore", "ignore", 'onchangeTags 2'!P3="ignore", "ignore", 'procTags 2'!P3="ignore", "ignore")</f>
        <v>ignore</v>
      </c>
    </row>
    <row r="4" spans="1:26" x14ac:dyDescent="0.2">
      <c r="A4" s="1" t="str">
        <f ca="1">IFERROR(__xludf.DUMMYFUNCTION("""COMPUTED_VALUE"""),"250_tag")</f>
        <v>250_tag</v>
      </c>
      <c r="B4" s="1" t="str" cm="1">
        <f t="array" aca="1" ref="B4" ca="1">_xlfn.IFS('historyTags 2'!B4="have", "have", 'onchangeTags 2'!B4="have", "have", 'procTags 2'!B4="have", "have", 'historyTags 2'!B4="extra", "extra", 'onchangeTags 2'!B4="extra", "extra", 'procTags 2'!B4="extra", "extra", 'historyTags 2'!B4="missing", "missing", 'onchangeTags 2'!B4="missing", "missing", 'procTags 2'!B4="missing", "missing", 'historyTags 2'!B4="ignore", "ignore", 'onchangeTags 2'!B4="ignore", "ignore", 'procTags 2'!B4="ignore", "ignore")</f>
        <v>ignore</v>
      </c>
      <c r="C4" s="1" t="str" cm="1">
        <f t="array" aca="1" ref="C4" ca="1">_xlfn.IFS('historyTags 2'!C4="have", "have", 'onchangeTags 2'!C4="have", "have", 'procTags 2'!C4="have", "have", 'historyTags 2'!C4="extra", "extra", 'onchangeTags 2'!C4="extra", "extra", 'procTags 2'!C4="extra", "extra", 'historyTags 2'!C4="missing", "missing", 'onchangeTags 2'!C4="missing", "missing", 'procTags 2'!C4="missing", "missing", 'historyTags 2'!C4="ignore", "ignore", 'onchangeTags 2'!C4="ignore", "ignore", 'procTags 2'!C4="ignore", "ignore")</f>
        <v>ignore</v>
      </c>
      <c r="D4" s="1" t="str" cm="1">
        <f t="array" aca="1" ref="D4" ca="1">_xlfn.IFS('historyTags 2'!D4="have", "have", 'onchangeTags 2'!D4="have", "have", 'procTags 2'!D4="have", "have", 'historyTags 2'!D4="extra", "extra", 'onchangeTags 2'!D4="extra", "extra", 'procTags 2'!D4="extra", "extra", 'historyTags 2'!D4="missing", "missing", 'onchangeTags 2'!D4="missing", "missing", 'procTags 2'!D4="missing", "missing", 'historyTags 2'!D4="ignore", "ignore", 'onchangeTags 2'!D4="ignore", "ignore", 'procTags 2'!D4="ignore", "ignore")</f>
        <v>ignore</v>
      </c>
      <c r="E4" s="1" t="str" cm="1">
        <f t="array" aca="1" ref="E4" ca="1">_xlfn.IFS('historyTags 2'!E4="have", "have", 'onchangeTags 2'!E4="have", "have", 'procTags 2'!E4="have", "have", 'historyTags 2'!E4="extra", "extra", 'onchangeTags 2'!E4="extra", "extra", 'procTags 2'!E4="extra", "extra", 'historyTags 2'!E4="missing", "missing", 'onchangeTags 2'!E4="missing", "missing", 'procTags 2'!E4="missing", "missing", 'historyTags 2'!E4="ignore", "ignore", 'onchangeTags 2'!E4="ignore", "ignore", 'procTags 2'!E4="ignore", "ignore")</f>
        <v>ignore</v>
      </c>
      <c r="F4" s="1" t="str" cm="1">
        <f t="array" aca="1" ref="F4" ca="1">_xlfn.IFS('historyTags 2'!F4="have", "have", 'onchangeTags 2'!F4="have", "have", 'procTags 2'!F4="have", "have", 'historyTags 2'!F4="extra", "extra", 'onchangeTags 2'!F4="extra", "extra", 'procTags 2'!F4="extra", "extra", 'historyTags 2'!F4="missing", "missing", 'onchangeTags 2'!F4="missing", "missing", 'procTags 2'!F4="missing", "missing", 'historyTags 2'!F4="ignore", "ignore", 'onchangeTags 2'!F4="ignore", "ignore", 'procTags 2'!F4="ignore", "ignore")</f>
        <v>ignore</v>
      </c>
      <c r="G4" s="1" t="str" cm="1">
        <f t="array" aca="1" ref="G4" ca="1">_xlfn.IFS('historyTags 2'!G4="have", "have", 'onchangeTags 2'!G4="have", "have", 'procTags 2'!G4="have", "have", 'historyTags 2'!G4="extra", "extra", 'onchangeTags 2'!G4="extra", "extra", 'procTags 2'!G4="extra", "extra", 'historyTags 2'!G4="missing", "missing", 'onchangeTags 2'!G4="missing", "missing", 'procTags 2'!G4="missing", "missing", 'historyTags 2'!G4="ignore", "ignore", 'onchangeTags 2'!G4="ignore", "ignore", 'procTags 2'!G4="ignore", "ignore")</f>
        <v>ignore</v>
      </c>
      <c r="H4" s="1" t="str" cm="1">
        <f t="array" aca="1" ref="H4" ca="1">_xlfn.IFS('historyTags 2'!H4="have", "have", 'onchangeTags 2'!H4="have", "have", 'procTags 2'!H4="have", "have", 'historyTags 2'!H4="extra", "extra", 'onchangeTags 2'!H4="extra", "extra", 'procTags 2'!H4="extra", "extra", 'historyTags 2'!H4="missing", "missing", 'onchangeTags 2'!H4="missing", "missing", 'procTags 2'!H4="missing", "missing", 'historyTags 2'!H4="ignore", "ignore", 'onchangeTags 2'!H4="ignore", "ignore", 'procTags 2'!H4="ignore", "ignore")</f>
        <v>ignore</v>
      </c>
      <c r="I4" s="1" t="str" cm="1">
        <f t="array" aca="1" ref="I4" ca="1">_xlfn.IFS('historyTags 2'!I4="have", "have", 'onchangeTags 2'!I4="have", "have", 'procTags 2'!I4="have", "have", 'historyTags 2'!I4="extra", "extra", 'onchangeTags 2'!I4="extra", "extra", 'procTags 2'!I4="extra", "extra", 'historyTags 2'!I4="missing", "missing", 'onchangeTags 2'!I4="missing", "missing", 'procTags 2'!I4="missing", "missing", 'historyTags 2'!I4="ignore", "ignore", 'onchangeTags 2'!I4="ignore", "ignore", 'procTags 2'!I4="ignore", "ignore")</f>
        <v>ignore</v>
      </c>
      <c r="J4" s="1" t="str" cm="1">
        <f t="array" aca="1" ref="J4" ca="1">_xlfn.IFS('historyTags 2'!J4="have", "have", 'onchangeTags 2'!J4="have", "have", 'procTags 2'!J4="have", "have", 'historyTags 2'!J4="extra", "extra", 'onchangeTags 2'!J4="extra", "extra", 'procTags 2'!J4="extra", "extra", 'historyTags 2'!J4="missing", "missing", 'onchangeTags 2'!J4="missing", "missing", 'procTags 2'!J4="missing", "missing", 'historyTags 2'!J4="ignore", "ignore", 'onchangeTags 2'!J4="ignore", "ignore", 'procTags 2'!J4="ignore", "ignore")</f>
        <v>ignore</v>
      </c>
      <c r="K4" s="1" t="str" cm="1">
        <f t="array" aca="1" ref="K4" ca="1">_xlfn.IFS('historyTags 2'!K4="have", "have", 'onchangeTags 2'!K4="have", "have", 'procTags 2'!K4="have", "have", 'historyTags 2'!K4="extra", "extra", 'onchangeTags 2'!K4="extra", "extra", 'procTags 2'!K4="extra", "extra", 'historyTags 2'!K4="missing", "missing", 'onchangeTags 2'!K4="missing", "missing", 'procTags 2'!K4="missing", "missing", 'historyTags 2'!K4="ignore", "ignore", 'onchangeTags 2'!K4="ignore", "ignore", 'procTags 2'!K4="ignore", "ignore")</f>
        <v>ignore</v>
      </c>
      <c r="L4" s="1" t="str" cm="1">
        <f t="array" aca="1" ref="L4" ca="1">_xlfn.IFS('historyTags 2'!L4="have", "have", 'onchangeTags 2'!L4="have", "have", 'procTags 2'!L4="have", "have", 'historyTags 2'!L4="extra", "extra", 'onchangeTags 2'!L4="extra", "extra", 'procTags 2'!L4="extra", "extra", 'historyTags 2'!L4="missing", "missing", 'onchangeTags 2'!L4="missing", "missing", 'procTags 2'!L4="missing", "missing", 'historyTags 2'!L4="ignore", "ignore", 'onchangeTags 2'!L4="ignore", "ignore", 'procTags 2'!L4="ignore", "ignore")</f>
        <v>ignore</v>
      </c>
      <c r="M4" s="1" t="str" cm="1">
        <f t="array" aca="1" ref="M4" ca="1">_xlfn.IFS('historyTags 2'!M4="have", "have", 'onchangeTags 2'!M4="have", "have", 'procTags 2'!M4="have", "have", 'historyTags 2'!M4="extra", "extra", 'onchangeTags 2'!M4="extra", "extra", 'procTags 2'!M4="extra", "extra", 'historyTags 2'!M4="missing", "missing", 'onchangeTags 2'!M4="missing", "missing", 'procTags 2'!M4="missing", "missing", 'historyTags 2'!M4="ignore", "ignore", 'onchangeTags 2'!M4="ignore", "ignore", 'procTags 2'!M4="ignore", "ignore")</f>
        <v>ignore</v>
      </c>
      <c r="N4" s="1" t="str" cm="1">
        <f t="array" aca="1" ref="N4" ca="1">_xlfn.IFS('historyTags 2'!N4="have", "have", 'onchangeTags 2'!N4="have", "have", 'procTags 2'!N4="have", "have", 'historyTags 2'!N4="extra", "extra", 'onchangeTags 2'!N4="extra", "extra", 'procTags 2'!N4="extra", "extra", 'historyTags 2'!N4="missing", "missing", 'onchangeTags 2'!N4="missing", "missing", 'procTags 2'!N4="missing", "missing", 'historyTags 2'!N4="ignore", "ignore", 'onchangeTags 2'!N4="ignore", "ignore", 'procTags 2'!N4="ignore", "ignore")</f>
        <v>ignore</v>
      </c>
      <c r="O4" s="1" t="str" cm="1">
        <f t="array" aca="1" ref="O4" ca="1">_xlfn.IFS('historyTags 2'!O4="have", "have", 'onchangeTags 2'!O4="have", "have", 'procTags 2'!O4="have", "have", 'historyTags 2'!O4="extra", "extra", 'onchangeTags 2'!O4="extra", "extra", 'procTags 2'!O4="extra", "extra", 'historyTags 2'!O4="missing", "missing", 'onchangeTags 2'!O4="missing", "missing", 'procTags 2'!O4="missing", "missing", 'historyTags 2'!O4="ignore", "ignore", 'onchangeTags 2'!O4="ignore", "ignore", 'procTags 2'!O4="ignore", "ignore")</f>
        <v>ignore</v>
      </c>
      <c r="P4" s="1" t="str" cm="1">
        <f t="array" aca="1" ref="P4" ca="1">_xlfn.IFS('historyTags 2'!P4="have", "have", 'onchangeTags 2'!P4="have", "have", 'procTags 2'!P4="have", "have", 'historyTags 2'!P4="extra", "extra", 'onchangeTags 2'!P4="extra", "extra", 'procTags 2'!P4="extra", "extra", 'historyTags 2'!P4="missing", "missing", 'onchangeTags 2'!P4="missing", "missing", 'procTags 2'!P4="missing", "missing", 'historyTags 2'!P4="ignore", "ignore", 'onchangeTags 2'!P4="ignore", "ignore", 'procTags 2'!P4="ignore", "ignore")</f>
        <v>ignore</v>
      </c>
    </row>
    <row r="5" spans="1:26" x14ac:dyDescent="0.2">
      <c r="A5" s="1" t="str">
        <f ca="1">IFERROR(__xludf.DUMMYFUNCTION("""COMPUTED_VALUE"""),"75_tag")</f>
        <v>75_tag</v>
      </c>
      <c r="B5" s="1" t="str" cm="1">
        <f t="array" aca="1" ref="B5" ca="1">_xlfn.IFS('historyTags 2'!B5="have", "have", 'onchangeTags 2'!B5="have", "have", 'procTags 2'!B5="have", "have", 'historyTags 2'!B5="extra", "extra", 'onchangeTags 2'!B5="extra", "extra", 'procTags 2'!B5="extra", "extra", 'historyTags 2'!B5="missing", "missing", 'onchangeTags 2'!B5="missing", "missing", 'procTags 2'!B5="missing", "missing", 'historyTags 2'!B5="ignore", "ignore", 'onchangeTags 2'!B5="ignore", "ignore", 'procTags 2'!B5="ignore", "ignore")</f>
        <v>ignore</v>
      </c>
      <c r="C5" s="1" t="str" cm="1">
        <f t="array" aca="1" ref="C5" ca="1">_xlfn.IFS('historyTags 2'!C5="have", "have", 'onchangeTags 2'!C5="have", "have", 'procTags 2'!C5="have", "have", 'historyTags 2'!C5="extra", "extra", 'onchangeTags 2'!C5="extra", "extra", 'procTags 2'!C5="extra", "extra", 'historyTags 2'!C5="missing", "missing", 'onchangeTags 2'!C5="missing", "missing", 'procTags 2'!C5="missing", "missing", 'historyTags 2'!C5="ignore", "ignore", 'onchangeTags 2'!C5="ignore", "ignore", 'procTags 2'!C5="ignore", "ignore")</f>
        <v>ignore</v>
      </c>
      <c r="D5" s="1" t="str" cm="1">
        <f t="array" aca="1" ref="D5" ca="1">_xlfn.IFS('historyTags 2'!D5="have", "have", 'onchangeTags 2'!D5="have", "have", 'procTags 2'!D5="have", "have", 'historyTags 2'!D5="extra", "extra", 'onchangeTags 2'!D5="extra", "extra", 'procTags 2'!D5="extra", "extra", 'historyTags 2'!D5="missing", "missing", 'onchangeTags 2'!D5="missing", "missing", 'procTags 2'!D5="missing", "missing", 'historyTags 2'!D5="ignore", "ignore", 'onchangeTags 2'!D5="ignore", "ignore", 'procTags 2'!D5="ignore", "ignore")</f>
        <v>ignore</v>
      </c>
      <c r="E5" s="1" t="str" cm="1">
        <f t="array" aca="1" ref="E5" ca="1">_xlfn.IFS('historyTags 2'!E5="have", "have", 'onchangeTags 2'!E5="have", "have", 'procTags 2'!E5="have", "have", 'historyTags 2'!E5="extra", "extra", 'onchangeTags 2'!E5="extra", "extra", 'procTags 2'!E5="extra", "extra", 'historyTags 2'!E5="missing", "missing", 'onchangeTags 2'!E5="missing", "missing", 'procTags 2'!E5="missing", "missing", 'historyTags 2'!E5="ignore", "ignore", 'onchangeTags 2'!E5="ignore", "ignore", 'procTags 2'!E5="ignore", "ignore")</f>
        <v>ignore</v>
      </c>
      <c r="F5" s="1" t="str" cm="1">
        <f t="array" aca="1" ref="F5" ca="1">_xlfn.IFS('historyTags 2'!F5="have", "have", 'onchangeTags 2'!F5="have", "have", 'procTags 2'!F5="have", "have", 'historyTags 2'!F5="extra", "extra", 'onchangeTags 2'!F5="extra", "extra", 'procTags 2'!F5="extra", "extra", 'historyTags 2'!F5="missing", "missing", 'onchangeTags 2'!F5="missing", "missing", 'procTags 2'!F5="missing", "missing", 'historyTags 2'!F5="ignore", "ignore", 'onchangeTags 2'!F5="ignore", "ignore", 'procTags 2'!F5="ignore", "ignore")</f>
        <v>ignore</v>
      </c>
      <c r="G5" s="1" t="str" cm="1">
        <f t="array" aca="1" ref="G5" ca="1">_xlfn.IFS('historyTags 2'!G5="have", "have", 'onchangeTags 2'!G5="have", "have", 'procTags 2'!G5="have", "have", 'historyTags 2'!G5="extra", "extra", 'onchangeTags 2'!G5="extra", "extra", 'procTags 2'!G5="extra", "extra", 'historyTags 2'!G5="missing", "missing", 'onchangeTags 2'!G5="missing", "missing", 'procTags 2'!G5="missing", "missing", 'historyTags 2'!G5="ignore", "ignore", 'onchangeTags 2'!G5="ignore", "ignore", 'procTags 2'!G5="ignore", "ignore")</f>
        <v>ignore</v>
      </c>
      <c r="H5" s="1" t="str" cm="1">
        <f t="array" aca="1" ref="H5" ca="1">_xlfn.IFS('historyTags 2'!H5="have", "have", 'onchangeTags 2'!H5="have", "have", 'procTags 2'!H5="have", "have", 'historyTags 2'!H5="extra", "extra", 'onchangeTags 2'!H5="extra", "extra", 'procTags 2'!H5="extra", "extra", 'historyTags 2'!H5="missing", "missing", 'onchangeTags 2'!H5="missing", "missing", 'procTags 2'!H5="missing", "missing", 'historyTags 2'!H5="ignore", "ignore", 'onchangeTags 2'!H5="ignore", "ignore", 'procTags 2'!H5="ignore", "ignore")</f>
        <v>ignore</v>
      </c>
      <c r="I5" s="1" t="str" cm="1">
        <f t="array" aca="1" ref="I5" ca="1">_xlfn.IFS('historyTags 2'!I5="have", "have", 'onchangeTags 2'!I5="have", "have", 'procTags 2'!I5="have", "have", 'historyTags 2'!I5="extra", "extra", 'onchangeTags 2'!I5="extra", "extra", 'procTags 2'!I5="extra", "extra", 'historyTags 2'!I5="missing", "missing", 'onchangeTags 2'!I5="missing", "missing", 'procTags 2'!I5="missing", "missing", 'historyTags 2'!I5="ignore", "ignore", 'onchangeTags 2'!I5="ignore", "ignore", 'procTags 2'!I5="ignore", "ignore")</f>
        <v>ignore</v>
      </c>
      <c r="J5" s="1" t="str" cm="1">
        <f t="array" aca="1" ref="J5" ca="1">_xlfn.IFS('historyTags 2'!J5="have", "have", 'onchangeTags 2'!J5="have", "have", 'procTags 2'!J5="have", "have", 'historyTags 2'!J5="extra", "extra", 'onchangeTags 2'!J5="extra", "extra", 'procTags 2'!J5="extra", "extra", 'historyTags 2'!J5="missing", "missing", 'onchangeTags 2'!J5="missing", "missing", 'procTags 2'!J5="missing", "missing", 'historyTags 2'!J5="ignore", "ignore", 'onchangeTags 2'!J5="ignore", "ignore", 'procTags 2'!J5="ignore", "ignore")</f>
        <v>ignore</v>
      </c>
      <c r="K5" s="1" t="str" cm="1">
        <f t="array" aca="1" ref="K5" ca="1">_xlfn.IFS('historyTags 2'!K5="have", "have", 'onchangeTags 2'!K5="have", "have", 'procTags 2'!K5="have", "have", 'historyTags 2'!K5="extra", "extra", 'onchangeTags 2'!K5="extra", "extra", 'procTags 2'!K5="extra", "extra", 'historyTags 2'!K5="missing", "missing", 'onchangeTags 2'!K5="missing", "missing", 'procTags 2'!K5="missing", "missing", 'historyTags 2'!K5="ignore", "ignore", 'onchangeTags 2'!K5="ignore", "ignore", 'procTags 2'!K5="ignore", "ignore")</f>
        <v>ignore</v>
      </c>
      <c r="L5" s="1" t="str" cm="1">
        <f t="array" aca="1" ref="L5" ca="1">_xlfn.IFS('historyTags 2'!L5="have", "have", 'onchangeTags 2'!L5="have", "have", 'procTags 2'!L5="have", "have", 'historyTags 2'!L5="extra", "extra", 'onchangeTags 2'!L5="extra", "extra", 'procTags 2'!L5="extra", "extra", 'historyTags 2'!L5="missing", "missing", 'onchangeTags 2'!L5="missing", "missing", 'procTags 2'!L5="missing", "missing", 'historyTags 2'!L5="ignore", "ignore", 'onchangeTags 2'!L5="ignore", "ignore", 'procTags 2'!L5="ignore", "ignore")</f>
        <v>ignore</v>
      </c>
      <c r="M5" s="1" t="str" cm="1">
        <f t="array" aca="1" ref="M5" ca="1">_xlfn.IFS('historyTags 2'!M5="have", "have", 'onchangeTags 2'!M5="have", "have", 'procTags 2'!M5="have", "have", 'historyTags 2'!M5="extra", "extra", 'onchangeTags 2'!M5="extra", "extra", 'procTags 2'!M5="extra", "extra", 'historyTags 2'!M5="missing", "missing", 'onchangeTags 2'!M5="missing", "missing", 'procTags 2'!M5="missing", "missing", 'historyTags 2'!M5="ignore", "ignore", 'onchangeTags 2'!M5="ignore", "ignore", 'procTags 2'!M5="ignore", "ignore")</f>
        <v>ignore</v>
      </c>
      <c r="N5" s="1" t="str" cm="1">
        <f t="array" aca="1" ref="N5" ca="1">_xlfn.IFS('historyTags 2'!N5="have", "have", 'onchangeTags 2'!N5="have", "have", 'procTags 2'!N5="have", "have", 'historyTags 2'!N5="extra", "extra", 'onchangeTags 2'!N5="extra", "extra", 'procTags 2'!N5="extra", "extra", 'historyTags 2'!N5="missing", "missing", 'onchangeTags 2'!N5="missing", "missing", 'procTags 2'!N5="missing", "missing", 'historyTags 2'!N5="ignore", "ignore", 'onchangeTags 2'!N5="ignore", "ignore", 'procTags 2'!N5="ignore", "ignore")</f>
        <v>ignore</v>
      </c>
      <c r="O5" s="1" t="str" cm="1">
        <f t="array" aca="1" ref="O5" ca="1">_xlfn.IFS('historyTags 2'!O5="have", "have", 'onchangeTags 2'!O5="have", "have", 'procTags 2'!O5="have", "have", 'historyTags 2'!O5="extra", "extra", 'onchangeTags 2'!O5="extra", "extra", 'procTags 2'!O5="extra", "extra", 'historyTags 2'!O5="missing", "missing", 'onchangeTags 2'!O5="missing", "missing", 'procTags 2'!O5="missing", "missing", 'historyTags 2'!O5="ignore", "ignore", 'onchangeTags 2'!O5="ignore", "ignore", 'procTags 2'!O5="ignore", "ignore")</f>
        <v>ignore</v>
      </c>
      <c r="P5" s="1" t="str" cm="1">
        <f t="array" aca="1" ref="P5" ca="1">_xlfn.IFS('historyTags 2'!P5="have", "have", 'onchangeTags 2'!P5="have", "have", 'procTags 2'!P5="have", "have", 'historyTags 2'!P5="extra", "extra", 'onchangeTags 2'!P5="extra", "extra", 'procTags 2'!P5="extra", "extra", 'historyTags 2'!P5="missing", "missing", 'onchangeTags 2'!P5="missing", "missing", 'procTags 2'!P5="missing", "missing", 'historyTags 2'!P5="ignore", "ignore", 'onchangeTags 2'!P5="ignore", "ignore", 'procTags 2'!P5="ignore", "ignore")</f>
        <v>ignore</v>
      </c>
      <c r="R5" s="1">
        <f t="shared" ref="R5:R8" ca="1" si="0">COUNTIF($F$3:$P$455,S5)</f>
        <v>4007</v>
      </c>
      <c r="S5" s="34" t="s">
        <v>3402</v>
      </c>
      <c r="T5" s="40" t="s">
        <v>3403</v>
      </c>
      <c r="U5" s="41"/>
    </row>
    <row r="6" spans="1:26" x14ac:dyDescent="0.2">
      <c r="A6" s="1" t="str">
        <f ca="1">IFERROR(__xludf.DUMMYFUNCTION("""COMPUTED_VALUE"""),"adjust_t_sp")</f>
        <v>adjust_t_sp</v>
      </c>
      <c r="B6" s="1" t="str" cm="1">
        <f t="array" aca="1" ref="B6" ca="1">_xlfn.IFS('historyTags 2'!B6="have", "have", 'onchangeTags 2'!B6="have", "have", 'procTags 2'!B6="have", "have", 'historyTags 2'!B6="extra", "extra", 'onchangeTags 2'!B6="extra", "extra", 'procTags 2'!B6="extra", "extra", 'historyTags 2'!B6="missing", "missing", 'onchangeTags 2'!B6="missing", "missing", 'procTags 2'!B6="missing", "missing", 'historyTags 2'!B6="ignore", "ignore", 'onchangeTags 2'!B6="ignore", "ignore", 'procTags 2'!B6="ignore", "ignore")</f>
        <v>ignore</v>
      </c>
      <c r="C6" s="1" t="str" cm="1">
        <f t="array" aca="1" ref="C6" ca="1">_xlfn.IFS('historyTags 2'!C6="have", "have", 'onchangeTags 2'!C6="have", "have", 'procTags 2'!C6="have", "have", 'historyTags 2'!C6="extra", "extra", 'onchangeTags 2'!C6="extra", "extra", 'procTags 2'!C6="extra", "extra", 'historyTags 2'!C6="missing", "missing", 'onchangeTags 2'!C6="missing", "missing", 'procTags 2'!C6="missing", "missing", 'historyTags 2'!C6="ignore", "ignore", 'onchangeTags 2'!C6="ignore", "ignore", 'procTags 2'!C6="ignore", "ignore")</f>
        <v>ignore</v>
      </c>
      <c r="D6" s="1" t="str" cm="1">
        <f t="array" aca="1" ref="D6" ca="1">_xlfn.IFS('historyTags 2'!D6="have", "have", 'onchangeTags 2'!D6="have", "have", 'procTags 2'!D6="have", "have", 'historyTags 2'!D6="extra", "extra", 'onchangeTags 2'!D6="extra", "extra", 'procTags 2'!D6="extra", "extra", 'historyTags 2'!D6="missing", "missing", 'onchangeTags 2'!D6="missing", "missing", 'procTags 2'!D6="missing", "missing", 'historyTags 2'!D6="ignore", "ignore", 'onchangeTags 2'!D6="ignore", "ignore", 'procTags 2'!D6="ignore", "ignore")</f>
        <v>have</v>
      </c>
      <c r="E6" s="1" t="str" cm="1">
        <f t="array" aca="1" ref="E6" ca="1">_xlfn.IFS('historyTags 2'!E6="have", "have", 'onchangeTags 2'!E6="have", "have", 'procTags 2'!E6="have", "have", 'historyTags 2'!E6="extra", "extra", 'onchangeTags 2'!E6="extra", "extra", 'procTags 2'!E6="extra", "extra", 'historyTags 2'!E6="missing", "missing", 'onchangeTags 2'!E6="missing", "missing", 'procTags 2'!E6="missing", "missing", 'historyTags 2'!E6="ignore", "ignore", 'onchangeTags 2'!E6="ignore", "ignore", 'procTags 2'!E6="ignore", "ignore")</f>
        <v>have</v>
      </c>
      <c r="F6" s="1" t="str" cm="1">
        <f t="array" aca="1" ref="F6" ca="1">_xlfn.IFS('historyTags 2'!F6="have", "have", 'onchangeTags 2'!F6="have", "have", 'procTags 2'!F6="have", "have", 'historyTags 2'!F6="extra", "extra", 'onchangeTags 2'!F6="extra", "extra", 'procTags 2'!F6="extra", "extra", 'historyTags 2'!F6="missing", "missing", 'onchangeTags 2'!F6="missing", "missing", 'procTags 2'!F6="missing", "missing", 'historyTags 2'!F6="ignore", "ignore", 'onchangeTags 2'!F6="ignore", "ignore", 'procTags 2'!F6="ignore", "ignore")</f>
        <v>have</v>
      </c>
      <c r="G6" s="1" t="str" cm="1">
        <f t="array" aca="1" ref="G6" ca="1">_xlfn.IFS('historyTags 2'!G6="have", "have", 'onchangeTags 2'!G6="have", "have", 'procTags 2'!G6="have", "have", 'historyTags 2'!G6="extra", "extra", 'onchangeTags 2'!G6="extra", "extra", 'procTags 2'!G6="extra", "extra", 'historyTags 2'!G6="missing", "missing", 'onchangeTags 2'!G6="missing", "missing", 'procTags 2'!G6="missing", "missing", 'historyTags 2'!G6="ignore", "ignore", 'onchangeTags 2'!G6="ignore", "ignore", 'procTags 2'!G6="ignore", "ignore")</f>
        <v>have</v>
      </c>
      <c r="H6" s="1" t="str" cm="1">
        <f t="array" aca="1" ref="H6" ca="1">_xlfn.IFS('historyTags 2'!H6="have", "have", 'onchangeTags 2'!H6="have", "have", 'procTags 2'!H6="have", "have", 'historyTags 2'!H6="extra", "extra", 'onchangeTags 2'!H6="extra", "extra", 'procTags 2'!H6="extra", "extra", 'historyTags 2'!H6="missing", "missing", 'onchangeTags 2'!H6="missing", "missing", 'procTags 2'!H6="missing", "missing", 'historyTags 2'!H6="ignore", "ignore", 'onchangeTags 2'!H6="ignore", "ignore", 'procTags 2'!H6="ignore", "ignore")</f>
        <v>have</v>
      </c>
      <c r="I6" s="1" t="str" cm="1">
        <f t="array" aca="1" ref="I6" ca="1">_xlfn.IFS('historyTags 2'!I6="have", "have", 'onchangeTags 2'!I6="have", "have", 'procTags 2'!I6="have", "have", 'historyTags 2'!I6="extra", "extra", 'onchangeTags 2'!I6="extra", "extra", 'procTags 2'!I6="extra", "extra", 'historyTags 2'!I6="missing", "missing", 'onchangeTags 2'!I6="missing", "missing", 'procTags 2'!I6="missing", "missing", 'historyTags 2'!I6="ignore", "ignore", 'onchangeTags 2'!I6="ignore", "ignore", 'procTags 2'!I6="ignore", "ignore")</f>
        <v>have</v>
      </c>
      <c r="J6" s="1" t="str" cm="1">
        <f t="array" aca="1" ref="J6" ca="1">_xlfn.IFS('historyTags 2'!J6="have", "have", 'onchangeTags 2'!J6="have", "have", 'procTags 2'!J6="have", "have", 'historyTags 2'!J6="extra", "extra", 'onchangeTags 2'!J6="extra", "extra", 'procTags 2'!J6="extra", "extra", 'historyTags 2'!J6="missing", "missing", 'onchangeTags 2'!J6="missing", "missing", 'procTags 2'!J6="missing", "missing", 'historyTags 2'!J6="ignore", "ignore", 'onchangeTags 2'!J6="ignore", "ignore", 'procTags 2'!J6="ignore", "ignore")</f>
        <v>have</v>
      </c>
      <c r="K6" s="1" t="str" cm="1">
        <f t="array" aca="1" ref="K6" ca="1">_xlfn.IFS('historyTags 2'!K6="have", "have", 'onchangeTags 2'!K6="have", "have", 'procTags 2'!K6="have", "have", 'historyTags 2'!K6="extra", "extra", 'onchangeTags 2'!K6="extra", "extra", 'procTags 2'!K6="extra", "extra", 'historyTags 2'!K6="missing", "missing", 'onchangeTags 2'!K6="missing", "missing", 'procTags 2'!K6="missing", "missing", 'historyTags 2'!K6="ignore", "ignore", 'onchangeTags 2'!K6="ignore", "ignore", 'procTags 2'!K6="ignore", "ignore")</f>
        <v>have</v>
      </c>
      <c r="L6" s="1" t="str" cm="1">
        <f t="array" aca="1" ref="L6" ca="1">_xlfn.IFS('historyTags 2'!L6="have", "have", 'onchangeTags 2'!L6="have", "have", 'procTags 2'!L6="have", "have", 'historyTags 2'!L6="extra", "extra", 'onchangeTags 2'!L6="extra", "extra", 'procTags 2'!L6="extra", "extra", 'historyTags 2'!L6="missing", "missing", 'onchangeTags 2'!L6="missing", "missing", 'procTags 2'!L6="missing", "missing", 'historyTags 2'!L6="ignore", "ignore", 'onchangeTags 2'!L6="ignore", "ignore", 'procTags 2'!L6="ignore", "ignore")</f>
        <v>have</v>
      </c>
      <c r="M6" s="1" t="str" cm="1">
        <f t="array" aca="1" ref="M6" ca="1">_xlfn.IFS('historyTags 2'!M6="have", "have", 'onchangeTags 2'!M6="have", "have", 'procTags 2'!M6="have", "have", 'historyTags 2'!M6="extra", "extra", 'onchangeTags 2'!M6="extra", "extra", 'procTags 2'!M6="extra", "extra", 'historyTags 2'!M6="missing", "missing", 'onchangeTags 2'!M6="missing", "missing", 'procTags 2'!M6="missing", "missing", 'historyTags 2'!M6="ignore", "ignore", 'onchangeTags 2'!M6="ignore", "ignore", 'procTags 2'!M6="ignore", "ignore")</f>
        <v>have</v>
      </c>
      <c r="N6" s="1" t="str" cm="1">
        <f t="array" aca="1" ref="N6" ca="1">_xlfn.IFS('historyTags 2'!N6="have", "have", 'onchangeTags 2'!N6="have", "have", 'procTags 2'!N6="have", "have", 'historyTags 2'!N6="extra", "extra", 'onchangeTags 2'!N6="extra", "extra", 'procTags 2'!N6="extra", "extra", 'historyTags 2'!N6="missing", "missing", 'onchangeTags 2'!N6="missing", "missing", 'procTags 2'!N6="missing", "missing", 'historyTags 2'!N6="ignore", "ignore", 'onchangeTags 2'!N6="ignore", "ignore", 'procTags 2'!N6="ignore", "ignore")</f>
        <v>have</v>
      </c>
      <c r="O6" s="1" t="str" cm="1">
        <f t="array" aca="1" ref="O6" ca="1">_xlfn.IFS('historyTags 2'!O6="have", "have", 'onchangeTags 2'!O6="have", "have", 'procTags 2'!O6="have", "have", 'historyTags 2'!O6="extra", "extra", 'onchangeTags 2'!O6="extra", "extra", 'procTags 2'!O6="extra", "extra", 'historyTags 2'!O6="missing", "missing", 'onchangeTags 2'!O6="missing", "missing", 'procTags 2'!O6="missing", "missing", 'historyTags 2'!O6="ignore", "ignore", 'onchangeTags 2'!O6="ignore", "ignore", 'procTags 2'!O6="ignore", "ignore")</f>
        <v>have</v>
      </c>
      <c r="P6" s="1" t="str" cm="1">
        <f t="array" aca="1" ref="P6" ca="1">_xlfn.IFS('historyTags 2'!P6="have", "have", 'onchangeTags 2'!P6="have", "have", 'procTags 2'!P6="have", "have", 'historyTags 2'!P6="extra", "extra", 'onchangeTags 2'!P6="extra", "extra", 'procTags 2'!P6="extra", "extra", 'historyTags 2'!P6="missing", "missing", 'onchangeTags 2'!P6="missing", "missing", 'procTags 2'!P6="missing", "missing", 'historyTags 2'!P6="ignore", "ignore", 'onchangeTags 2'!P6="ignore", "ignore", 'procTags 2'!P6="ignore", "ignore")</f>
        <v>ignore</v>
      </c>
      <c r="R6" s="1">
        <f t="shared" ca="1" si="0"/>
        <v>712</v>
      </c>
      <c r="S6" s="35" t="s">
        <v>3404</v>
      </c>
      <c r="T6" s="40" t="s">
        <v>3405</v>
      </c>
      <c r="U6" s="41"/>
    </row>
    <row r="7" spans="1:26" x14ac:dyDescent="0.2">
      <c r="A7" s="1" t="str">
        <f ca="1">IFERROR(__xludf.DUMMYFUNCTION("""COMPUTED_VALUE"""),"adjust_t_sp_qty")</f>
        <v>adjust_t_sp_qty</v>
      </c>
      <c r="B7" s="1" t="str" cm="1">
        <f t="array" aca="1" ref="B7" ca="1">_xlfn.IFS('historyTags 2'!B7="have", "have", 'onchangeTags 2'!B7="have", "have", 'procTags 2'!B7="have", "have", 'historyTags 2'!B7="extra", "extra", 'onchangeTags 2'!B7="extra", "extra", 'procTags 2'!B7="extra", "extra", 'historyTags 2'!B7="missing", "missing", 'onchangeTags 2'!B7="missing", "missing", 'procTags 2'!B7="missing", "missing", 'historyTags 2'!B7="ignore", "ignore", 'onchangeTags 2'!B7="ignore", "ignore", 'procTags 2'!B7="ignore", "ignore")</f>
        <v>ignore</v>
      </c>
      <c r="C7" s="1" t="str" cm="1">
        <f t="array" aca="1" ref="C7" ca="1">_xlfn.IFS('historyTags 2'!C7="have", "have", 'onchangeTags 2'!C7="have", "have", 'procTags 2'!C7="have", "have", 'historyTags 2'!C7="extra", "extra", 'onchangeTags 2'!C7="extra", "extra", 'procTags 2'!C7="extra", "extra", 'historyTags 2'!C7="missing", "missing", 'onchangeTags 2'!C7="missing", "missing", 'procTags 2'!C7="missing", "missing", 'historyTags 2'!C7="ignore", "ignore", 'onchangeTags 2'!C7="ignore", "ignore", 'procTags 2'!C7="ignore", "ignore")</f>
        <v>ignore</v>
      </c>
      <c r="D7" s="1" t="str" cm="1">
        <f t="array" aca="1" ref="D7" ca="1">_xlfn.IFS('historyTags 2'!D7="have", "have", 'onchangeTags 2'!D7="have", "have", 'procTags 2'!D7="have", "have", 'historyTags 2'!D7="extra", "extra", 'onchangeTags 2'!D7="extra", "extra", 'procTags 2'!D7="extra", "extra", 'historyTags 2'!D7="missing", "missing", 'onchangeTags 2'!D7="missing", "missing", 'procTags 2'!D7="missing", "missing", 'historyTags 2'!D7="ignore", "ignore", 'onchangeTags 2'!D7="ignore", "ignore", 'procTags 2'!D7="ignore", "ignore")</f>
        <v>have</v>
      </c>
      <c r="E7" s="1" t="str" cm="1">
        <f t="array" aca="1" ref="E7" ca="1">_xlfn.IFS('historyTags 2'!E7="have", "have", 'onchangeTags 2'!E7="have", "have", 'procTags 2'!E7="have", "have", 'historyTags 2'!E7="extra", "extra", 'onchangeTags 2'!E7="extra", "extra", 'procTags 2'!E7="extra", "extra", 'historyTags 2'!E7="missing", "missing", 'onchangeTags 2'!E7="missing", "missing", 'procTags 2'!E7="missing", "missing", 'historyTags 2'!E7="ignore", "ignore", 'onchangeTags 2'!E7="ignore", "ignore", 'procTags 2'!E7="ignore", "ignore")</f>
        <v>have</v>
      </c>
      <c r="F7" s="1" t="str" cm="1">
        <f t="array" aca="1" ref="F7" ca="1">_xlfn.IFS('historyTags 2'!F7="have", "have", 'onchangeTags 2'!F7="have", "have", 'procTags 2'!F7="have", "have", 'historyTags 2'!F7="extra", "extra", 'onchangeTags 2'!F7="extra", "extra", 'procTags 2'!F7="extra", "extra", 'historyTags 2'!F7="missing", "missing", 'onchangeTags 2'!F7="missing", "missing", 'procTags 2'!F7="missing", "missing", 'historyTags 2'!F7="ignore", "ignore", 'onchangeTags 2'!F7="ignore", "ignore", 'procTags 2'!F7="ignore", "ignore")</f>
        <v>have</v>
      </c>
      <c r="G7" s="1" t="str" cm="1">
        <f t="array" aca="1" ref="G7" ca="1">_xlfn.IFS('historyTags 2'!G7="have", "have", 'onchangeTags 2'!G7="have", "have", 'procTags 2'!G7="have", "have", 'historyTags 2'!G7="extra", "extra", 'onchangeTags 2'!G7="extra", "extra", 'procTags 2'!G7="extra", "extra", 'historyTags 2'!G7="missing", "missing", 'onchangeTags 2'!G7="missing", "missing", 'procTags 2'!G7="missing", "missing", 'historyTags 2'!G7="ignore", "ignore", 'onchangeTags 2'!G7="ignore", "ignore", 'procTags 2'!G7="ignore", "ignore")</f>
        <v>have</v>
      </c>
      <c r="H7" s="1" t="str" cm="1">
        <f t="array" aca="1" ref="H7" ca="1">_xlfn.IFS('historyTags 2'!H7="have", "have", 'onchangeTags 2'!H7="have", "have", 'procTags 2'!H7="have", "have", 'historyTags 2'!H7="extra", "extra", 'onchangeTags 2'!H7="extra", "extra", 'procTags 2'!H7="extra", "extra", 'historyTags 2'!H7="missing", "missing", 'onchangeTags 2'!H7="missing", "missing", 'procTags 2'!H7="missing", "missing", 'historyTags 2'!H7="ignore", "ignore", 'onchangeTags 2'!H7="ignore", "ignore", 'procTags 2'!H7="ignore", "ignore")</f>
        <v>have</v>
      </c>
      <c r="I7" s="1" t="str" cm="1">
        <f t="array" aca="1" ref="I7" ca="1">_xlfn.IFS('historyTags 2'!I7="have", "have", 'onchangeTags 2'!I7="have", "have", 'procTags 2'!I7="have", "have", 'historyTags 2'!I7="extra", "extra", 'onchangeTags 2'!I7="extra", "extra", 'procTags 2'!I7="extra", "extra", 'historyTags 2'!I7="missing", "missing", 'onchangeTags 2'!I7="missing", "missing", 'procTags 2'!I7="missing", "missing", 'historyTags 2'!I7="ignore", "ignore", 'onchangeTags 2'!I7="ignore", "ignore", 'procTags 2'!I7="ignore", "ignore")</f>
        <v>have</v>
      </c>
      <c r="J7" s="1" t="str" cm="1">
        <f t="array" aca="1" ref="J7" ca="1">_xlfn.IFS('historyTags 2'!J7="have", "have", 'onchangeTags 2'!J7="have", "have", 'procTags 2'!J7="have", "have", 'historyTags 2'!J7="extra", "extra", 'onchangeTags 2'!J7="extra", "extra", 'procTags 2'!J7="extra", "extra", 'historyTags 2'!J7="missing", "missing", 'onchangeTags 2'!J7="missing", "missing", 'procTags 2'!J7="missing", "missing", 'historyTags 2'!J7="ignore", "ignore", 'onchangeTags 2'!J7="ignore", "ignore", 'procTags 2'!J7="ignore", "ignore")</f>
        <v>have</v>
      </c>
      <c r="K7" s="1" t="str" cm="1">
        <f t="array" aca="1" ref="K7" ca="1">_xlfn.IFS('historyTags 2'!K7="have", "have", 'onchangeTags 2'!K7="have", "have", 'procTags 2'!K7="have", "have", 'historyTags 2'!K7="extra", "extra", 'onchangeTags 2'!K7="extra", "extra", 'procTags 2'!K7="extra", "extra", 'historyTags 2'!K7="missing", "missing", 'onchangeTags 2'!K7="missing", "missing", 'procTags 2'!K7="missing", "missing", 'historyTags 2'!K7="ignore", "ignore", 'onchangeTags 2'!K7="ignore", "ignore", 'procTags 2'!K7="ignore", "ignore")</f>
        <v>have</v>
      </c>
      <c r="L7" s="1" t="str" cm="1">
        <f t="array" aca="1" ref="L7" ca="1">_xlfn.IFS('historyTags 2'!L7="have", "have", 'onchangeTags 2'!L7="have", "have", 'procTags 2'!L7="have", "have", 'historyTags 2'!L7="extra", "extra", 'onchangeTags 2'!L7="extra", "extra", 'procTags 2'!L7="extra", "extra", 'historyTags 2'!L7="missing", "missing", 'onchangeTags 2'!L7="missing", "missing", 'procTags 2'!L7="missing", "missing", 'historyTags 2'!L7="ignore", "ignore", 'onchangeTags 2'!L7="ignore", "ignore", 'procTags 2'!L7="ignore", "ignore")</f>
        <v>have</v>
      </c>
      <c r="M7" s="1" t="str" cm="1">
        <f t="array" aca="1" ref="M7" ca="1">_xlfn.IFS('historyTags 2'!M7="have", "have", 'onchangeTags 2'!M7="have", "have", 'procTags 2'!M7="have", "have", 'historyTags 2'!M7="extra", "extra", 'onchangeTags 2'!M7="extra", "extra", 'procTags 2'!M7="extra", "extra", 'historyTags 2'!M7="missing", "missing", 'onchangeTags 2'!M7="missing", "missing", 'procTags 2'!M7="missing", "missing", 'historyTags 2'!M7="ignore", "ignore", 'onchangeTags 2'!M7="ignore", "ignore", 'procTags 2'!M7="ignore", "ignore")</f>
        <v>have</v>
      </c>
      <c r="N7" s="1" t="str" cm="1">
        <f t="array" aca="1" ref="N7" ca="1">_xlfn.IFS('historyTags 2'!N7="have", "have", 'onchangeTags 2'!N7="have", "have", 'procTags 2'!N7="have", "have", 'historyTags 2'!N7="extra", "extra", 'onchangeTags 2'!N7="extra", "extra", 'procTags 2'!N7="extra", "extra", 'historyTags 2'!N7="missing", "missing", 'onchangeTags 2'!N7="missing", "missing", 'procTags 2'!N7="missing", "missing", 'historyTags 2'!N7="ignore", "ignore", 'onchangeTags 2'!N7="ignore", "ignore", 'procTags 2'!N7="ignore", "ignore")</f>
        <v>have</v>
      </c>
      <c r="O7" s="1" t="str" cm="1">
        <f t="array" aca="1" ref="O7" ca="1">_xlfn.IFS('historyTags 2'!O7="have", "have", 'onchangeTags 2'!O7="have", "have", 'procTags 2'!O7="have", "have", 'historyTags 2'!O7="extra", "extra", 'onchangeTags 2'!O7="extra", "extra", 'procTags 2'!O7="extra", "extra", 'historyTags 2'!O7="missing", "missing", 'onchangeTags 2'!O7="missing", "missing", 'procTags 2'!O7="missing", "missing", 'historyTags 2'!O7="ignore", "ignore", 'onchangeTags 2'!O7="ignore", "ignore", 'procTags 2'!O7="ignore", "ignore")</f>
        <v>have</v>
      </c>
      <c r="P7" s="1" t="str" cm="1">
        <f t="array" aca="1" ref="P7" ca="1">_xlfn.IFS('historyTags 2'!P7="have", "have", 'onchangeTags 2'!P7="have", "have", 'procTags 2'!P7="have", "have", 'historyTags 2'!P7="extra", "extra", 'onchangeTags 2'!P7="extra", "extra", 'procTags 2'!P7="extra", "extra", 'historyTags 2'!P7="missing", "missing", 'onchangeTags 2'!P7="missing", "missing", 'procTags 2'!P7="missing", "missing", 'historyTags 2'!P7="ignore", "ignore", 'onchangeTags 2'!P7="ignore", "ignore", 'procTags 2'!P7="ignore", "ignore")</f>
        <v>ignore</v>
      </c>
      <c r="R7" s="1">
        <f t="shared" ca="1" si="0"/>
        <v>74</v>
      </c>
      <c r="S7" s="36" t="s">
        <v>3406</v>
      </c>
      <c r="T7" s="40" t="s">
        <v>3407</v>
      </c>
      <c r="U7" s="41"/>
    </row>
    <row r="8" spans="1:26" x14ac:dyDescent="0.2">
      <c r="A8" s="1" t="str">
        <f ca="1">IFERROR(__xludf.DUMMYFUNCTION("""COMPUTED_VALUE"""),"ahu_fan_mv")</f>
        <v>ahu_fan_mv</v>
      </c>
      <c r="B8" s="1" t="str" cm="1">
        <f t="array" aca="1" ref="B8" ca="1">_xlfn.IFS('historyTags 2'!B8="have", "have", 'onchangeTags 2'!B8="have", "have", 'procTags 2'!B8="have", "have", 'historyTags 2'!B8="extra", "extra", 'onchangeTags 2'!B8="extra", "extra", 'procTags 2'!B8="extra", "extra", 'historyTags 2'!B8="missing", "missing", 'onchangeTags 2'!B8="missing", "missing", 'procTags 2'!B8="missing", "missing", 'historyTags 2'!B8="ignore", "ignore", 'onchangeTags 2'!B8="ignore", "ignore", 'procTags 2'!B8="ignore", "ignore")</f>
        <v>ignore</v>
      </c>
      <c r="C8" s="1" t="str" cm="1">
        <f t="array" aca="1" ref="C8" ca="1">_xlfn.IFS('historyTags 2'!C8="have", "have", 'onchangeTags 2'!C8="have", "have", 'procTags 2'!C8="have", "have", 'historyTags 2'!C8="extra", "extra", 'onchangeTags 2'!C8="extra", "extra", 'procTags 2'!C8="extra", "extra", 'historyTags 2'!C8="missing", "missing", 'onchangeTags 2'!C8="missing", "missing", 'procTags 2'!C8="missing", "missing", 'historyTags 2'!C8="ignore", "ignore", 'onchangeTags 2'!C8="ignore", "ignore", 'procTags 2'!C8="ignore", "ignore")</f>
        <v>ignore</v>
      </c>
      <c r="D8" s="1" t="str" cm="1">
        <f t="array" aca="1" ref="D8" ca="1">_xlfn.IFS('historyTags 2'!D8="have", "have", 'onchangeTags 2'!D8="have", "have", 'procTags 2'!D8="have", "have", 'historyTags 2'!D8="extra", "extra", 'onchangeTags 2'!D8="extra", "extra", 'procTags 2'!D8="extra", "extra", 'historyTags 2'!D8="missing", "missing", 'onchangeTags 2'!D8="missing", "missing", 'procTags 2'!D8="missing", "missing", 'historyTags 2'!D8="ignore", "ignore", 'onchangeTags 2'!D8="ignore", "ignore", 'procTags 2'!D8="ignore", "ignore")</f>
        <v>ignore</v>
      </c>
      <c r="E8" s="1" t="str" cm="1">
        <f t="array" aca="1" ref="E8" ca="1">_xlfn.IFS('historyTags 2'!E8="have", "have", 'onchangeTags 2'!E8="have", "have", 'procTags 2'!E8="have", "have", 'historyTags 2'!E8="extra", "extra", 'onchangeTags 2'!E8="extra", "extra", 'procTags 2'!E8="extra", "extra", 'historyTags 2'!E8="missing", "missing", 'onchangeTags 2'!E8="missing", "missing", 'procTags 2'!E8="missing", "missing", 'historyTags 2'!E8="ignore", "ignore", 'onchangeTags 2'!E8="ignore", "ignore", 'procTags 2'!E8="ignore", "ignore")</f>
        <v>ignore</v>
      </c>
      <c r="F8" s="1" t="str" cm="1">
        <f t="array" aca="1" ref="F8" ca="1">_xlfn.IFS('historyTags 2'!F8="have", "have", 'onchangeTags 2'!F8="have", "have", 'procTags 2'!F8="have", "have", 'historyTags 2'!F8="extra", "extra", 'onchangeTags 2'!F8="extra", "extra", 'procTags 2'!F8="extra", "extra", 'historyTags 2'!F8="missing", "missing", 'onchangeTags 2'!F8="missing", "missing", 'procTags 2'!F8="missing", "missing", 'historyTags 2'!F8="ignore", "ignore", 'onchangeTags 2'!F8="ignore", "ignore", 'procTags 2'!F8="ignore", "ignore")</f>
        <v>ignore</v>
      </c>
      <c r="G8" s="1" t="str" cm="1">
        <f t="array" aca="1" ref="G8" ca="1">_xlfn.IFS('historyTags 2'!G8="have", "have", 'onchangeTags 2'!G8="have", "have", 'procTags 2'!G8="have", "have", 'historyTags 2'!G8="extra", "extra", 'onchangeTags 2'!G8="extra", "extra", 'procTags 2'!G8="extra", "extra", 'historyTags 2'!G8="missing", "missing", 'onchangeTags 2'!G8="missing", "missing", 'procTags 2'!G8="missing", "missing", 'historyTags 2'!G8="ignore", "ignore", 'onchangeTags 2'!G8="ignore", "ignore", 'procTags 2'!G8="ignore", "ignore")</f>
        <v>ignore</v>
      </c>
      <c r="H8" s="1" t="str" cm="1">
        <f t="array" aca="1" ref="H8" ca="1">_xlfn.IFS('historyTags 2'!H8="have", "have", 'onchangeTags 2'!H8="have", "have", 'procTags 2'!H8="have", "have", 'historyTags 2'!H8="extra", "extra", 'onchangeTags 2'!H8="extra", "extra", 'procTags 2'!H8="extra", "extra", 'historyTags 2'!H8="missing", "missing", 'onchangeTags 2'!H8="missing", "missing", 'procTags 2'!H8="missing", "missing", 'historyTags 2'!H8="ignore", "ignore", 'onchangeTags 2'!H8="ignore", "ignore", 'procTags 2'!H8="ignore", "ignore")</f>
        <v>missing</v>
      </c>
      <c r="I8" s="1" t="str" cm="1">
        <f t="array" aca="1" ref="I8" ca="1">_xlfn.IFS('historyTags 2'!I8="have", "have", 'onchangeTags 2'!I8="have", "have", 'procTags 2'!I8="have", "have", 'historyTags 2'!I8="extra", "extra", 'onchangeTags 2'!I8="extra", "extra", 'procTags 2'!I8="extra", "extra", 'historyTags 2'!I8="missing", "missing", 'onchangeTags 2'!I8="missing", "missing", 'procTags 2'!I8="missing", "missing", 'historyTags 2'!I8="ignore", "ignore", 'onchangeTags 2'!I8="ignore", "ignore", 'procTags 2'!I8="ignore", "ignore")</f>
        <v>ignore</v>
      </c>
      <c r="J8" s="1" t="str" cm="1">
        <f t="array" aca="1" ref="J8" ca="1">_xlfn.IFS('historyTags 2'!J8="have", "have", 'onchangeTags 2'!J8="have", "have", 'procTags 2'!J8="have", "have", 'historyTags 2'!J8="extra", "extra", 'onchangeTags 2'!J8="extra", "extra", 'procTags 2'!J8="extra", "extra", 'historyTags 2'!J8="missing", "missing", 'onchangeTags 2'!J8="missing", "missing", 'procTags 2'!J8="missing", "missing", 'historyTags 2'!J8="ignore", "ignore", 'onchangeTags 2'!J8="ignore", "ignore", 'procTags 2'!J8="ignore", "ignore")</f>
        <v>ignore</v>
      </c>
      <c r="K8" s="1" t="str" cm="1">
        <f t="array" aca="1" ref="K8" ca="1">_xlfn.IFS('historyTags 2'!K8="have", "have", 'onchangeTags 2'!K8="have", "have", 'procTags 2'!K8="have", "have", 'historyTags 2'!K8="extra", "extra", 'onchangeTags 2'!K8="extra", "extra", 'procTags 2'!K8="extra", "extra", 'historyTags 2'!K8="missing", "missing", 'onchangeTags 2'!K8="missing", "missing", 'procTags 2'!K8="missing", "missing", 'historyTags 2'!K8="ignore", "ignore", 'onchangeTags 2'!K8="ignore", "ignore", 'procTags 2'!K8="ignore", "ignore")</f>
        <v>ignore</v>
      </c>
      <c r="L8" s="1" t="str" cm="1">
        <f t="array" aca="1" ref="L8" ca="1">_xlfn.IFS('historyTags 2'!L8="have", "have", 'onchangeTags 2'!L8="have", "have", 'procTags 2'!L8="have", "have", 'historyTags 2'!L8="extra", "extra", 'onchangeTags 2'!L8="extra", "extra", 'procTags 2'!L8="extra", "extra", 'historyTags 2'!L8="missing", "missing", 'onchangeTags 2'!L8="missing", "missing", 'procTags 2'!L8="missing", "missing", 'historyTags 2'!L8="ignore", "ignore", 'onchangeTags 2'!L8="ignore", "ignore", 'procTags 2'!L8="ignore", "ignore")</f>
        <v>ignore</v>
      </c>
      <c r="M8" s="1" t="str" cm="1">
        <f t="array" aca="1" ref="M8" ca="1">_xlfn.IFS('historyTags 2'!M8="have", "have", 'onchangeTags 2'!M8="have", "have", 'procTags 2'!M8="have", "have", 'historyTags 2'!M8="extra", "extra", 'onchangeTags 2'!M8="extra", "extra", 'procTags 2'!M8="extra", "extra", 'historyTags 2'!M8="missing", "missing", 'onchangeTags 2'!M8="missing", "missing", 'procTags 2'!M8="missing", "missing", 'historyTags 2'!M8="ignore", "ignore", 'onchangeTags 2'!M8="ignore", "ignore", 'procTags 2'!M8="ignore", "ignore")</f>
        <v>ignore</v>
      </c>
      <c r="N8" s="1" t="str" cm="1">
        <f t="array" aca="1" ref="N8" ca="1">_xlfn.IFS('historyTags 2'!N8="have", "have", 'onchangeTags 2'!N8="have", "have", 'procTags 2'!N8="have", "have", 'historyTags 2'!N8="extra", "extra", 'onchangeTags 2'!N8="extra", "extra", 'procTags 2'!N8="extra", "extra", 'historyTags 2'!N8="missing", "missing", 'onchangeTags 2'!N8="missing", "missing", 'procTags 2'!N8="missing", "missing", 'historyTags 2'!N8="ignore", "ignore", 'onchangeTags 2'!N8="ignore", "ignore", 'procTags 2'!N8="ignore", "ignore")</f>
        <v>ignore</v>
      </c>
      <c r="O8" s="1" t="str" cm="1">
        <f t="array" aca="1" ref="O8" ca="1">_xlfn.IFS('historyTags 2'!O8="have", "have", 'onchangeTags 2'!O8="have", "have", 'procTags 2'!O8="have", "have", 'historyTags 2'!O8="extra", "extra", 'onchangeTags 2'!O8="extra", "extra", 'procTags 2'!O8="extra", "extra", 'historyTags 2'!O8="missing", "missing", 'onchangeTags 2'!O8="missing", "missing", 'procTags 2'!O8="missing", "missing", 'historyTags 2'!O8="ignore", "ignore", 'onchangeTags 2'!O8="ignore", "ignore", 'procTags 2'!O8="ignore", "ignore")</f>
        <v>ignore</v>
      </c>
      <c r="P8" s="1" t="str" cm="1">
        <f t="array" aca="1" ref="P8" ca="1">_xlfn.IFS('historyTags 2'!P8="have", "have", 'onchangeTags 2'!P8="have", "have", 'procTags 2'!P8="have", "have", 'historyTags 2'!P8="extra", "extra", 'onchangeTags 2'!P8="extra", "extra", 'procTags 2'!P8="extra", "extra", 'historyTags 2'!P8="missing", "missing", 'onchangeTags 2'!P8="missing", "missing", 'procTags 2'!P8="missing", "missing", 'historyTags 2'!P8="ignore", "ignore", 'onchangeTags 2'!P8="ignore", "ignore", 'procTags 2'!P8="ignore", "ignore")</f>
        <v>ignore</v>
      </c>
      <c r="R8" s="1">
        <f t="shared" ca="1" si="0"/>
        <v>190</v>
      </c>
      <c r="S8" s="37" t="s">
        <v>3408</v>
      </c>
      <c r="T8" s="40" t="s">
        <v>3409</v>
      </c>
      <c r="U8" s="41"/>
    </row>
    <row r="9" spans="1:26" x14ac:dyDescent="0.2">
      <c r="A9" s="1" t="str">
        <f ca="1">IFERROR(__xludf.DUMMYFUNCTION("""COMPUTED_VALUE"""),"alarm_door_open_tries")</f>
        <v>alarm_door_open_tries</v>
      </c>
      <c r="B9" s="1" t="str" cm="1">
        <f t="array" aca="1" ref="B9" ca="1">_xlfn.IFS('historyTags 2'!B9="have", "have", 'onchangeTags 2'!B9="have", "have", 'procTags 2'!B9="have", "have", 'historyTags 2'!B9="extra", "extra", 'onchangeTags 2'!B9="extra", "extra", 'procTags 2'!B9="extra", "extra", 'historyTags 2'!B9="missing", "missing", 'onchangeTags 2'!B9="missing", "missing", 'procTags 2'!B9="missing", "missing", 'historyTags 2'!B9="ignore", "ignore", 'onchangeTags 2'!B9="ignore", "ignore", 'procTags 2'!B9="ignore", "ignore")</f>
        <v>ignore</v>
      </c>
      <c r="C9" s="1" t="str" cm="1">
        <f t="array" aca="1" ref="C9" ca="1">_xlfn.IFS('historyTags 2'!C9="have", "have", 'onchangeTags 2'!C9="have", "have", 'procTags 2'!C9="have", "have", 'historyTags 2'!C9="extra", "extra", 'onchangeTags 2'!C9="extra", "extra", 'procTags 2'!C9="extra", "extra", 'historyTags 2'!C9="missing", "missing", 'onchangeTags 2'!C9="missing", "missing", 'procTags 2'!C9="missing", "missing", 'historyTags 2'!C9="ignore", "ignore", 'onchangeTags 2'!C9="ignore", "ignore", 'procTags 2'!C9="ignore", "ignore")</f>
        <v>ignore</v>
      </c>
      <c r="D9" s="1" t="str" cm="1">
        <f t="array" aca="1" ref="D9" ca="1">_xlfn.IFS('historyTags 2'!D9="have", "have", 'onchangeTags 2'!D9="have", "have", 'procTags 2'!D9="have", "have", 'historyTags 2'!D9="extra", "extra", 'onchangeTags 2'!D9="extra", "extra", 'procTags 2'!D9="extra", "extra", 'historyTags 2'!D9="missing", "missing", 'onchangeTags 2'!D9="missing", "missing", 'procTags 2'!D9="missing", "missing", 'historyTags 2'!D9="ignore", "ignore", 'onchangeTags 2'!D9="ignore", "ignore", 'procTags 2'!D9="ignore", "ignore")</f>
        <v>ignore</v>
      </c>
      <c r="E9" s="1" t="str" cm="1">
        <f t="array" aca="1" ref="E9" ca="1">_xlfn.IFS('historyTags 2'!E9="have", "have", 'onchangeTags 2'!E9="have", "have", 'procTags 2'!E9="have", "have", 'historyTags 2'!E9="extra", "extra", 'onchangeTags 2'!E9="extra", "extra", 'procTags 2'!E9="extra", "extra", 'historyTags 2'!E9="missing", "missing", 'onchangeTags 2'!E9="missing", "missing", 'procTags 2'!E9="missing", "missing", 'historyTags 2'!E9="ignore", "ignore", 'onchangeTags 2'!E9="ignore", "ignore", 'procTags 2'!E9="ignore", "ignore")</f>
        <v>ignore</v>
      </c>
      <c r="F9" s="1" t="str" cm="1">
        <f t="array" aca="1" ref="F9" ca="1">_xlfn.IFS('historyTags 2'!F9="have", "have", 'onchangeTags 2'!F9="have", "have", 'procTags 2'!F9="have", "have", 'historyTags 2'!F9="extra", "extra", 'onchangeTags 2'!F9="extra", "extra", 'procTags 2'!F9="extra", "extra", 'historyTags 2'!F9="missing", "missing", 'onchangeTags 2'!F9="missing", "missing", 'procTags 2'!F9="missing", "missing", 'historyTags 2'!F9="ignore", "ignore", 'onchangeTags 2'!F9="ignore", "ignore", 'procTags 2'!F9="ignore", "ignore")</f>
        <v>ignore</v>
      </c>
      <c r="G9" s="1" t="str" cm="1">
        <f t="array" aca="1" ref="G9" ca="1">_xlfn.IFS('historyTags 2'!G9="have", "have", 'onchangeTags 2'!G9="have", "have", 'procTags 2'!G9="have", "have", 'historyTags 2'!G9="extra", "extra", 'onchangeTags 2'!G9="extra", "extra", 'procTags 2'!G9="extra", "extra", 'historyTags 2'!G9="missing", "missing", 'onchangeTags 2'!G9="missing", "missing", 'procTags 2'!G9="missing", "missing", 'historyTags 2'!G9="ignore", "ignore", 'onchangeTags 2'!G9="ignore", "ignore", 'procTags 2'!G9="ignore", "ignore")</f>
        <v>ignore</v>
      </c>
      <c r="H9" s="1" t="str" cm="1">
        <f t="array" aca="1" ref="H9" ca="1">_xlfn.IFS('historyTags 2'!H9="have", "have", 'onchangeTags 2'!H9="have", "have", 'procTags 2'!H9="have", "have", 'historyTags 2'!H9="extra", "extra", 'onchangeTags 2'!H9="extra", "extra", 'procTags 2'!H9="extra", "extra", 'historyTags 2'!H9="missing", "missing", 'onchangeTags 2'!H9="missing", "missing", 'procTags 2'!H9="missing", "missing", 'historyTags 2'!H9="ignore", "ignore", 'onchangeTags 2'!H9="ignore", "ignore", 'procTags 2'!H9="ignore", "ignore")</f>
        <v>ignore</v>
      </c>
      <c r="I9" s="1" t="str" cm="1">
        <f t="array" aca="1" ref="I9" ca="1">_xlfn.IFS('historyTags 2'!I9="have", "have", 'onchangeTags 2'!I9="have", "have", 'procTags 2'!I9="have", "have", 'historyTags 2'!I9="extra", "extra", 'onchangeTags 2'!I9="extra", "extra", 'procTags 2'!I9="extra", "extra", 'historyTags 2'!I9="missing", "missing", 'onchangeTags 2'!I9="missing", "missing", 'procTags 2'!I9="missing", "missing", 'historyTags 2'!I9="ignore", "ignore", 'onchangeTags 2'!I9="ignore", "ignore", 'procTags 2'!I9="ignore", "ignore")</f>
        <v>ignore</v>
      </c>
      <c r="J9" s="1" t="str" cm="1">
        <f t="array" aca="1" ref="J9" ca="1">_xlfn.IFS('historyTags 2'!J9="have", "have", 'onchangeTags 2'!J9="have", "have", 'procTags 2'!J9="have", "have", 'historyTags 2'!J9="extra", "extra", 'onchangeTags 2'!J9="extra", "extra", 'procTags 2'!J9="extra", "extra", 'historyTags 2'!J9="missing", "missing", 'onchangeTags 2'!J9="missing", "missing", 'procTags 2'!J9="missing", "missing", 'historyTags 2'!J9="ignore", "ignore", 'onchangeTags 2'!J9="ignore", "ignore", 'procTags 2'!J9="ignore", "ignore")</f>
        <v>ignore</v>
      </c>
      <c r="K9" s="1" t="str" cm="1">
        <f t="array" aca="1" ref="K9" ca="1">_xlfn.IFS('historyTags 2'!K9="have", "have", 'onchangeTags 2'!K9="have", "have", 'procTags 2'!K9="have", "have", 'historyTags 2'!K9="extra", "extra", 'onchangeTags 2'!K9="extra", "extra", 'procTags 2'!K9="extra", "extra", 'historyTags 2'!K9="missing", "missing", 'onchangeTags 2'!K9="missing", "missing", 'procTags 2'!K9="missing", "missing", 'historyTags 2'!K9="ignore", "ignore", 'onchangeTags 2'!K9="ignore", "ignore", 'procTags 2'!K9="ignore", "ignore")</f>
        <v>ignore</v>
      </c>
      <c r="L9" s="1" t="str" cm="1">
        <f t="array" aca="1" ref="L9" ca="1">_xlfn.IFS('historyTags 2'!L9="have", "have", 'onchangeTags 2'!L9="have", "have", 'procTags 2'!L9="have", "have", 'historyTags 2'!L9="extra", "extra", 'onchangeTags 2'!L9="extra", "extra", 'procTags 2'!L9="extra", "extra", 'historyTags 2'!L9="missing", "missing", 'onchangeTags 2'!L9="missing", "missing", 'procTags 2'!L9="missing", "missing", 'historyTags 2'!L9="ignore", "ignore", 'onchangeTags 2'!L9="ignore", "ignore", 'procTags 2'!L9="ignore", "ignore")</f>
        <v>ignore</v>
      </c>
      <c r="M9" s="1" t="str" cm="1">
        <f t="array" aca="1" ref="M9" ca="1">_xlfn.IFS('historyTags 2'!M9="have", "have", 'onchangeTags 2'!M9="have", "have", 'procTags 2'!M9="have", "have", 'historyTags 2'!M9="extra", "extra", 'onchangeTags 2'!M9="extra", "extra", 'procTags 2'!M9="extra", "extra", 'historyTags 2'!M9="missing", "missing", 'onchangeTags 2'!M9="missing", "missing", 'procTags 2'!M9="missing", "missing", 'historyTags 2'!M9="ignore", "ignore", 'onchangeTags 2'!M9="ignore", "ignore", 'procTags 2'!M9="ignore", "ignore")</f>
        <v>ignore</v>
      </c>
      <c r="N9" s="1" t="str" cm="1">
        <f t="array" aca="1" ref="N9" ca="1">_xlfn.IFS('historyTags 2'!N9="have", "have", 'onchangeTags 2'!N9="have", "have", 'procTags 2'!N9="have", "have", 'historyTags 2'!N9="extra", "extra", 'onchangeTags 2'!N9="extra", "extra", 'procTags 2'!N9="extra", "extra", 'historyTags 2'!N9="missing", "missing", 'onchangeTags 2'!N9="missing", "missing", 'procTags 2'!N9="missing", "missing", 'historyTags 2'!N9="ignore", "ignore", 'onchangeTags 2'!N9="ignore", "ignore", 'procTags 2'!N9="ignore", "ignore")</f>
        <v>ignore</v>
      </c>
      <c r="O9" s="1" t="str" cm="1">
        <f t="array" aca="1" ref="O9" ca="1">_xlfn.IFS('historyTags 2'!O9="have", "have", 'onchangeTags 2'!O9="have", "have", 'procTags 2'!O9="have", "have", 'historyTags 2'!O9="extra", "extra", 'onchangeTags 2'!O9="extra", "extra", 'procTags 2'!O9="extra", "extra", 'historyTags 2'!O9="missing", "missing", 'onchangeTags 2'!O9="missing", "missing", 'procTags 2'!O9="missing", "missing", 'historyTags 2'!O9="ignore", "ignore", 'onchangeTags 2'!O9="ignore", "ignore", 'procTags 2'!O9="ignore", "ignore")</f>
        <v>ignore</v>
      </c>
      <c r="P9" s="1" t="str" cm="1">
        <f t="array" aca="1" ref="P9" ca="1">_xlfn.IFS('historyTags 2'!P9="have", "have", 'onchangeTags 2'!P9="have", "have", 'procTags 2'!P9="have", "have", 'historyTags 2'!P9="extra", "extra", 'onchangeTags 2'!P9="extra", "extra", 'procTags 2'!P9="extra", "extra", 'historyTags 2'!P9="missing", "missing", 'onchangeTags 2'!P9="missing", "missing", 'procTags 2'!P9="missing", "missing", 'historyTags 2'!P9="ignore", "ignore", 'onchangeTags 2'!P9="ignore", "ignore", 'procTags 2'!P9="ignore", "ignore")</f>
        <v>ignore</v>
      </c>
    </row>
    <row r="10" spans="1:26" x14ac:dyDescent="0.2">
      <c r="A10" s="1" t="str">
        <f ca="1">IFERROR(__xludf.DUMMYFUNCTION("""COMPUTED_VALUE"""),"alarm_time_alert_company")</f>
        <v>alarm_time_alert_company</v>
      </c>
      <c r="B10" s="1" t="str" cm="1">
        <f t="array" aca="1" ref="B10" ca="1">_xlfn.IFS('historyTags 2'!B10="have", "have", 'onchangeTags 2'!B10="have", "have", 'procTags 2'!B10="have", "have", 'historyTags 2'!B10="extra", "extra", 'onchangeTags 2'!B10="extra", "extra", 'procTags 2'!B10="extra", "extra", 'historyTags 2'!B10="missing", "missing", 'onchangeTags 2'!B10="missing", "missing", 'procTags 2'!B10="missing", "missing", 'historyTags 2'!B10="ignore", "ignore", 'onchangeTags 2'!B10="ignore", "ignore", 'procTags 2'!B10="ignore", "ignore")</f>
        <v>ignore</v>
      </c>
      <c r="C10" s="1" t="str" cm="1">
        <f t="array" aca="1" ref="C10" ca="1">_xlfn.IFS('historyTags 2'!C10="have", "have", 'onchangeTags 2'!C10="have", "have", 'procTags 2'!C10="have", "have", 'historyTags 2'!C10="extra", "extra", 'onchangeTags 2'!C10="extra", "extra", 'procTags 2'!C10="extra", "extra", 'historyTags 2'!C10="missing", "missing", 'onchangeTags 2'!C10="missing", "missing", 'procTags 2'!C10="missing", "missing", 'historyTags 2'!C10="ignore", "ignore", 'onchangeTags 2'!C10="ignore", "ignore", 'procTags 2'!C10="ignore", "ignore")</f>
        <v>ignore</v>
      </c>
      <c r="D10" s="1" t="str" cm="1">
        <f t="array" aca="1" ref="D10" ca="1">_xlfn.IFS('historyTags 2'!D10="have", "have", 'onchangeTags 2'!D10="have", "have", 'procTags 2'!D10="have", "have", 'historyTags 2'!D10="extra", "extra", 'onchangeTags 2'!D10="extra", "extra", 'procTags 2'!D10="extra", "extra", 'historyTags 2'!D10="missing", "missing", 'onchangeTags 2'!D10="missing", "missing", 'procTags 2'!D10="missing", "missing", 'historyTags 2'!D10="ignore", "ignore", 'onchangeTags 2'!D10="ignore", "ignore", 'procTags 2'!D10="ignore", "ignore")</f>
        <v>ignore</v>
      </c>
      <c r="E10" s="1" t="str" cm="1">
        <f t="array" aca="1" ref="E10" ca="1">_xlfn.IFS('historyTags 2'!E10="have", "have", 'onchangeTags 2'!E10="have", "have", 'procTags 2'!E10="have", "have", 'historyTags 2'!E10="extra", "extra", 'onchangeTags 2'!E10="extra", "extra", 'procTags 2'!E10="extra", "extra", 'historyTags 2'!E10="missing", "missing", 'onchangeTags 2'!E10="missing", "missing", 'procTags 2'!E10="missing", "missing", 'historyTags 2'!E10="ignore", "ignore", 'onchangeTags 2'!E10="ignore", "ignore", 'procTags 2'!E10="ignore", "ignore")</f>
        <v>ignore</v>
      </c>
      <c r="F10" s="1" t="str" cm="1">
        <f t="array" aca="1" ref="F10" ca="1">_xlfn.IFS('historyTags 2'!F10="have", "have", 'onchangeTags 2'!F10="have", "have", 'procTags 2'!F10="have", "have", 'historyTags 2'!F10="extra", "extra", 'onchangeTags 2'!F10="extra", "extra", 'procTags 2'!F10="extra", "extra", 'historyTags 2'!F10="missing", "missing", 'onchangeTags 2'!F10="missing", "missing", 'procTags 2'!F10="missing", "missing", 'historyTags 2'!F10="ignore", "ignore", 'onchangeTags 2'!F10="ignore", "ignore", 'procTags 2'!F10="ignore", "ignore")</f>
        <v>ignore</v>
      </c>
      <c r="G10" s="1" t="str" cm="1">
        <f t="array" aca="1" ref="G10" ca="1">_xlfn.IFS('historyTags 2'!G10="have", "have", 'onchangeTags 2'!G10="have", "have", 'procTags 2'!G10="have", "have", 'historyTags 2'!G10="extra", "extra", 'onchangeTags 2'!G10="extra", "extra", 'procTags 2'!G10="extra", "extra", 'historyTags 2'!G10="missing", "missing", 'onchangeTags 2'!G10="missing", "missing", 'procTags 2'!G10="missing", "missing", 'historyTags 2'!G10="ignore", "ignore", 'onchangeTags 2'!G10="ignore", "ignore", 'procTags 2'!G10="ignore", "ignore")</f>
        <v>ignore</v>
      </c>
      <c r="H10" s="1" t="str" cm="1">
        <f t="array" aca="1" ref="H10" ca="1">_xlfn.IFS('historyTags 2'!H10="have", "have", 'onchangeTags 2'!H10="have", "have", 'procTags 2'!H10="have", "have", 'historyTags 2'!H10="extra", "extra", 'onchangeTags 2'!H10="extra", "extra", 'procTags 2'!H10="extra", "extra", 'historyTags 2'!H10="missing", "missing", 'onchangeTags 2'!H10="missing", "missing", 'procTags 2'!H10="missing", "missing", 'historyTags 2'!H10="ignore", "ignore", 'onchangeTags 2'!H10="ignore", "ignore", 'procTags 2'!H10="ignore", "ignore")</f>
        <v>ignore</v>
      </c>
      <c r="I10" s="1" t="str" cm="1">
        <f t="array" aca="1" ref="I10" ca="1">_xlfn.IFS('historyTags 2'!I10="have", "have", 'onchangeTags 2'!I10="have", "have", 'procTags 2'!I10="have", "have", 'historyTags 2'!I10="extra", "extra", 'onchangeTags 2'!I10="extra", "extra", 'procTags 2'!I10="extra", "extra", 'historyTags 2'!I10="missing", "missing", 'onchangeTags 2'!I10="missing", "missing", 'procTags 2'!I10="missing", "missing", 'historyTags 2'!I10="ignore", "ignore", 'onchangeTags 2'!I10="ignore", "ignore", 'procTags 2'!I10="ignore", "ignore")</f>
        <v>ignore</v>
      </c>
      <c r="J10" s="1" t="str" cm="1">
        <f t="array" aca="1" ref="J10" ca="1">_xlfn.IFS('historyTags 2'!J10="have", "have", 'onchangeTags 2'!J10="have", "have", 'procTags 2'!J10="have", "have", 'historyTags 2'!J10="extra", "extra", 'onchangeTags 2'!J10="extra", "extra", 'procTags 2'!J10="extra", "extra", 'historyTags 2'!J10="missing", "missing", 'onchangeTags 2'!J10="missing", "missing", 'procTags 2'!J10="missing", "missing", 'historyTags 2'!J10="ignore", "ignore", 'onchangeTags 2'!J10="ignore", "ignore", 'procTags 2'!J10="ignore", "ignore")</f>
        <v>ignore</v>
      </c>
      <c r="K10" s="1" t="str" cm="1">
        <f t="array" aca="1" ref="K10" ca="1">_xlfn.IFS('historyTags 2'!K10="have", "have", 'onchangeTags 2'!K10="have", "have", 'procTags 2'!K10="have", "have", 'historyTags 2'!K10="extra", "extra", 'onchangeTags 2'!K10="extra", "extra", 'procTags 2'!K10="extra", "extra", 'historyTags 2'!K10="missing", "missing", 'onchangeTags 2'!K10="missing", "missing", 'procTags 2'!K10="missing", "missing", 'historyTags 2'!K10="ignore", "ignore", 'onchangeTags 2'!K10="ignore", "ignore", 'procTags 2'!K10="ignore", "ignore")</f>
        <v>ignore</v>
      </c>
      <c r="L10" s="1" t="str" cm="1">
        <f t="array" aca="1" ref="L10" ca="1">_xlfn.IFS('historyTags 2'!L10="have", "have", 'onchangeTags 2'!L10="have", "have", 'procTags 2'!L10="have", "have", 'historyTags 2'!L10="extra", "extra", 'onchangeTags 2'!L10="extra", "extra", 'procTags 2'!L10="extra", "extra", 'historyTags 2'!L10="missing", "missing", 'onchangeTags 2'!L10="missing", "missing", 'procTags 2'!L10="missing", "missing", 'historyTags 2'!L10="ignore", "ignore", 'onchangeTags 2'!L10="ignore", "ignore", 'procTags 2'!L10="ignore", "ignore")</f>
        <v>ignore</v>
      </c>
      <c r="M10" s="1" t="str" cm="1">
        <f t="array" aca="1" ref="M10" ca="1">_xlfn.IFS('historyTags 2'!M10="have", "have", 'onchangeTags 2'!M10="have", "have", 'procTags 2'!M10="have", "have", 'historyTags 2'!M10="extra", "extra", 'onchangeTags 2'!M10="extra", "extra", 'procTags 2'!M10="extra", "extra", 'historyTags 2'!M10="missing", "missing", 'onchangeTags 2'!M10="missing", "missing", 'procTags 2'!M10="missing", "missing", 'historyTags 2'!M10="ignore", "ignore", 'onchangeTags 2'!M10="ignore", "ignore", 'procTags 2'!M10="ignore", "ignore")</f>
        <v>ignore</v>
      </c>
      <c r="N10" s="1" t="str" cm="1">
        <f t="array" aca="1" ref="N10" ca="1">_xlfn.IFS('historyTags 2'!N10="have", "have", 'onchangeTags 2'!N10="have", "have", 'procTags 2'!N10="have", "have", 'historyTags 2'!N10="extra", "extra", 'onchangeTags 2'!N10="extra", "extra", 'procTags 2'!N10="extra", "extra", 'historyTags 2'!N10="missing", "missing", 'onchangeTags 2'!N10="missing", "missing", 'procTags 2'!N10="missing", "missing", 'historyTags 2'!N10="ignore", "ignore", 'onchangeTags 2'!N10="ignore", "ignore", 'procTags 2'!N10="ignore", "ignore")</f>
        <v>ignore</v>
      </c>
      <c r="O10" s="1" t="str" cm="1">
        <f t="array" aca="1" ref="O10" ca="1">_xlfn.IFS('historyTags 2'!O10="have", "have", 'onchangeTags 2'!O10="have", "have", 'procTags 2'!O10="have", "have", 'historyTags 2'!O10="extra", "extra", 'onchangeTags 2'!O10="extra", "extra", 'procTags 2'!O10="extra", "extra", 'historyTags 2'!O10="missing", "missing", 'onchangeTags 2'!O10="missing", "missing", 'procTags 2'!O10="missing", "missing", 'historyTags 2'!O10="ignore", "ignore", 'onchangeTags 2'!O10="ignore", "ignore", 'procTags 2'!O10="ignore", "ignore")</f>
        <v>ignore</v>
      </c>
      <c r="P10" s="1" t="str" cm="1">
        <f t="array" aca="1" ref="P10" ca="1">_xlfn.IFS('historyTags 2'!P10="have", "have", 'onchangeTags 2'!P10="have", "have", 'procTags 2'!P10="have", "have", 'historyTags 2'!P10="extra", "extra", 'onchangeTags 2'!P10="extra", "extra", 'procTags 2'!P10="extra", "extra", 'historyTags 2'!P10="missing", "missing", 'onchangeTags 2'!P10="missing", "missing", 'procTags 2'!P10="missing", "missing", 'historyTags 2'!P10="ignore", "ignore", 'onchangeTags 2'!P10="ignore", "ignore", 'procTags 2'!P10="ignore", "ignore")</f>
        <v>ignore</v>
      </c>
    </row>
    <row r="11" spans="1:26" x14ac:dyDescent="0.2">
      <c r="A11" s="1" t="str">
        <f ca="1">IFERROR(__xludf.DUMMYFUNCTION("""COMPUTED_VALUE"""),"alarm_time_open_door")</f>
        <v>alarm_time_open_door</v>
      </c>
      <c r="B11" s="1" t="str" cm="1">
        <f t="array" aca="1" ref="B11" ca="1">_xlfn.IFS('historyTags 2'!B11="have", "have", 'onchangeTags 2'!B11="have", "have", 'procTags 2'!B11="have", "have", 'historyTags 2'!B11="extra", "extra", 'onchangeTags 2'!B11="extra", "extra", 'procTags 2'!B11="extra", "extra", 'historyTags 2'!B11="missing", "missing", 'onchangeTags 2'!B11="missing", "missing", 'procTags 2'!B11="missing", "missing", 'historyTags 2'!B11="ignore", "ignore", 'onchangeTags 2'!B11="ignore", "ignore", 'procTags 2'!B11="ignore", "ignore")</f>
        <v>ignore</v>
      </c>
      <c r="C11" s="1" t="str" cm="1">
        <f t="array" aca="1" ref="C11" ca="1">_xlfn.IFS('historyTags 2'!C11="have", "have", 'onchangeTags 2'!C11="have", "have", 'procTags 2'!C11="have", "have", 'historyTags 2'!C11="extra", "extra", 'onchangeTags 2'!C11="extra", "extra", 'procTags 2'!C11="extra", "extra", 'historyTags 2'!C11="missing", "missing", 'onchangeTags 2'!C11="missing", "missing", 'procTags 2'!C11="missing", "missing", 'historyTags 2'!C11="ignore", "ignore", 'onchangeTags 2'!C11="ignore", "ignore", 'procTags 2'!C11="ignore", "ignore")</f>
        <v>ignore</v>
      </c>
      <c r="D11" s="1" t="str" cm="1">
        <f t="array" aca="1" ref="D11" ca="1">_xlfn.IFS('historyTags 2'!D11="have", "have", 'onchangeTags 2'!D11="have", "have", 'procTags 2'!D11="have", "have", 'historyTags 2'!D11="extra", "extra", 'onchangeTags 2'!D11="extra", "extra", 'procTags 2'!D11="extra", "extra", 'historyTags 2'!D11="missing", "missing", 'onchangeTags 2'!D11="missing", "missing", 'procTags 2'!D11="missing", "missing", 'historyTags 2'!D11="ignore", "ignore", 'onchangeTags 2'!D11="ignore", "ignore", 'procTags 2'!D11="ignore", "ignore")</f>
        <v>ignore</v>
      </c>
      <c r="E11" s="1" t="str" cm="1">
        <f t="array" aca="1" ref="E11" ca="1">_xlfn.IFS('historyTags 2'!E11="have", "have", 'onchangeTags 2'!E11="have", "have", 'procTags 2'!E11="have", "have", 'historyTags 2'!E11="extra", "extra", 'onchangeTags 2'!E11="extra", "extra", 'procTags 2'!E11="extra", "extra", 'historyTags 2'!E11="missing", "missing", 'onchangeTags 2'!E11="missing", "missing", 'procTags 2'!E11="missing", "missing", 'historyTags 2'!E11="ignore", "ignore", 'onchangeTags 2'!E11="ignore", "ignore", 'procTags 2'!E11="ignore", "ignore")</f>
        <v>ignore</v>
      </c>
      <c r="F11" s="1" t="str" cm="1">
        <f t="array" aca="1" ref="F11" ca="1">_xlfn.IFS('historyTags 2'!F11="have", "have", 'onchangeTags 2'!F11="have", "have", 'procTags 2'!F11="have", "have", 'historyTags 2'!F11="extra", "extra", 'onchangeTags 2'!F11="extra", "extra", 'procTags 2'!F11="extra", "extra", 'historyTags 2'!F11="missing", "missing", 'onchangeTags 2'!F11="missing", "missing", 'procTags 2'!F11="missing", "missing", 'historyTags 2'!F11="ignore", "ignore", 'onchangeTags 2'!F11="ignore", "ignore", 'procTags 2'!F11="ignore", "ignore")</f>
        <v>ignore</v>
      </c>
      <c r="G11" s="1" t="str" cm="1">
        <f t="array" aca="1" ref="G11" ca="1">_xlfn.IFS('historyTags 2'!G11="have", "have", 'onchangeTags 2'!G11="have", "have", 'procTags 2'!G11="have", "have", 'historyTags 2'!G11="extra", "extra", 'onchangeTags 2'!G11="extra", "extra", 'procTags 2'!G11="extra", "extra", 'historyTags 2'!G11="missing", "missing", 'onchangeTags 2'!G11="missing", "missing", 'procTags 2'!G11="missing", "missing", 'historyTags 2'!G11="ignore", "ignore", 'onchangeTags 2'!G11="ignore", "ignore", 'procTags 2'!G11="ignore", "ignore")</f>
        <v>ignore</v>
      </c>
      <c r="H11" s="1" t="str" cm="1">
        <f t="array" aca="1" ref="H11" ca="1">_xlfn.IFS('historyTags 2'!H11="have", "have", 'onchangeTags 2'!H11="have", "have", 'procTags 2'!H11="have", "have", 'historyTags 2'!H11="extra", "extra", 'onchangeTags 2'!H11="extra", "extra", 'procTags 2'!H11="extra", "extra", 'historyTags 2'!H11="missing", "missing", 'onchangeTags 2'!H11="missing", "missing", 'procTags 2'!H11="missing", "missing", 'historyTags 2'!H11="ignore", "ignore", 'onchangeTags 2'!H11="ignore", "ignore", 'procTags 2'!H11="ignore", "ignore")</f>
        <v>ignore</v>
      </c>
      <c r="I11" s="1" t="str" cm="1">
        <f t="array" aca="1" ref="I11" ca="1">_xlfn.IFS('historyTags 2'!I11="have", "have", 'onchangeTags 2'!I11="have", "have", 'procTags 2'!I11="have", "have", 'historyTags 2'!I11="extra", "extra", 'onchangeTags 2'!I11="extra", "extra", 'procTags 2'!I11="extra", "extra", 'historyTags 2'!I11="missing", "missing", 'onchangeTags 2'!I11="missing", "missing", 'procTags 2'!I11="missing", "missing", 'historyTags 2'!I11="ignore", "ignore", 'onchangeTags 2'!I11="ignore", "ignore", 'procTags 2'!I11="ignore", "ignore")</f>
        <v>ignore</v>
      </c>
      <c r="J11" s="1" t="str" cm="1">
        <f t="array" aca="1" ref="J11" ca="1">_xlfn.IFS('historyTags 2'!J11="have", "have", 'onchangeTags 2'!J11="have", "have", 'procTags 2'!J11="have", "have", 'historyTags 2'!J11="extra", "extra", 'onchangeTags 2'!J11="extra", "extra", 'procTags 2'!J11="extra", "extra", 'historyTags 2'!J11="missing", "missing", 'onchangeTags 2'!J11="missing", "missing", 'procTags 2'!J11="missing", "missing", 'historyTags 2'!J11="ignore", "ignore", 'onchangeTags 2'!J11="ignore", "ignore", 'procTags 2'!J11="ignore", "ignore")</f>
        <v>ignore</v>
      </c>
      <c r="K11" s="1" t="str" cm="1">
        <f t="array" aca="1" ref="K11" ca="1">_xlfn.IFS('historyTags 2'!K11="have", "have", 'onchangeTags 2'!K11="have", "have", 'procTags 2'!K11="have", "have", 'historyTags 2'!K11="extra", "extra", 'onchangeTags 2'!K11="extra", "extra", 'procTags 2'!K11="extra", "extra", 'historyTags 2'!K11="missing", "missing", 'onchangeTags 2'!K11="missing", "missing", 'procTags 2'!K11="missing", "missing", 'historyTags 2'!K11="ignore", "ignore", 'onchangeTags 2'!K11="ignore", "ignore", 'procTags 2'!K11="ignore", "ignore")</f>
        <v>ignore</v>
      </c>
      <c r="L11" s="1" t="str" cm="1">
        <f t="array" aca="1" ref="L11" ca="1">_xlfn.IFS('historyTags 2'!L11="have", "have", 'onchangeTags 2'!L11="have", "have", 'procTags 2'!L11="have", "have", 'historyTags 2'!L11="extra", "extra", 'onchangeTags 2'!L11="extra", "extra", 'procTags 2'!L11="extra", "extra", 'historyTags 2'!L11="missing", "missing", 'onchangeTags 2'!L11="missing", "missing", 'procTags 2'!L11="missing", "missing", 'historyTags 2'!L11="ignore", "ignore", 'onchangeTags 2'!L11="ignore", "ignore", 'procTags 2'!L11="ignore", "ignore")</f>
        <v>ignore</v>
      </c>
      <c r="M11" s="1" t="str" cm="1">
        <f t="array" aca="1" ref="M11" ca="1">_xlfn.IFS('historyTags 2'!M11="have", "have", 'onchangeTags 2'!M11="have", "have", 'procTags 2'!M11="have", "have", 'historyTags 2'!M11="extra", "extra", 'onchangeTags 2'!M11="extra", "extra", 'procTags 2'!M11="extra", "extra", 'historyTags 2'!M11="missing", "missing", 'onchangeTags 2'!M11="missing", "missing", 'procTags 2'!M11="missing", "missing", 'historyTags 2'!M11="ignore", "ignore", 'onchangeTags 2'!M11="ignore", "ignore", 'procTags 2'!M11="ignore", "ignore")</f>
        <v>ignore</v>
      </c>
      <c r="N11" s="1" t="str" cm="1">
        <f t="array" aca="1" ref="N11" ca="1">_xlfn.IFS('historyTags 2'!N11="have", "have", 'onchangeTags 2'!N11="have", "have", 'procTags 2'!N11="have", "have", 'historyTags 2'!N11="extra", "extra", 'onchangeTags 2'!N11="extra", "extra", 'procTags 2'!N11="extra", "extra", 'historyTags 2'!N11="missing", "missing", 'onchangeTags 2'!N11="missing", "missing", 'procTags 2'!N11="missing", "missing", 'historyTags 2'!N11="ignore", "ignore", 'onchangeTags 2'!N11="ignore", "ignore", 'procTags 2'!N11="ignore", "ignore")</f>
        <v>ignore</v>
      </c>
      <c r="O11" s="1" t="str" cm="1">
        <f t="array" aca="1" ref="O11" ca="1">_xlfn.IFS('historyTags 2'!O11="have", "have", 'onchangeTags 2'!O11="have", "have", 'procTags 2'!O11="have", "have", 'historyTags 2'!O11="extra", "extra", 'onchangeTags 2'!O11="extra", "extra", 'procTags 2'!O11="extra", "extra", 'historyTags 2'!O11="missing", "missing", 'onchangeTags 2'!O11="missing", "missing", 'procTags 2'!O11="missing", "missing", 'historyTags 2'!O11="ignore", "ignore", 'onchangeTags 2'!O11="ignore", "ignore", 'procTags 2'!O11="ignore", "ignore")</f>
        <v>ignore</v>
      </c>
      <c r="P11" s="1" t="str" cm="1">
        <f t="array" aca="1" ref="P11" ca="1">_xlfn.IFS('historyTags 2'!P11="have", "have", 'onchangeTags 2'!P11="have", "have", 'procTags 2'!P11="have", "have", 'historyTags 2'!P11="extra", "extra", 'onchangeTags 2'!P11="extra", "extra", 'procTags 2'!P11="extra", "extra", 'historyTags 2'!P11="missing", "missing", 'onchangeTags 2'!P11="missing", "missing", 'procTags 2'!P11="missing", "missing", 'historyTags 2'!P11="ignore", "ignore", 'onchangeTags 2'!P11="ignore", "ignore", 'procTags 2'!P11="ignore", "ignore")</f>
        <v>ignore</v>
      </c>
    </row>
    <row r="12" spans="1:26" x14ac:dyDescent="0.2">
      <c r="A12" s="1" t="str">
        <f ca="1">IFERROR(__xludf.DUMMYFUNCTION("""COMPUTED_VALUE"""),"cal_gas_concentration")</f>
        <v>cal_gas_concentration</v>
      </c>
      <c r="B12" s="1" t="str" cm="1">
        <f t="array" aca="1" ref="B12" ca="1">_xlfn.IFS('historyTags 2'!B12="have", "have", 'onchangeTags 2'!B12="have", "have", 'procTags 2'!B12="have", "have", 'historyTags 2'!B12="extra", "extra", 'onchangeTags 2'!B12="extra", "extra", 'procTags 2'!B12="extra", "extra", 'historyTags 2'!B12="missing", "missing", 'onchangeTags 2'!B12="missing", "missing", 'procTags 2'!B12="missing", "missing", 'historyTags 2'!B12="ignore", "ignore", 'onchangeTags 2'!B12="ignore", "ignore", 'procTags 2'!B12="ignore", "ignore")</f>
        <v>ignore</v>
      </c>
      <c r="C12" s="1" t="str" cm="1">
        <f t="array" aca="1" ref="C12" ca="1">_xlfn.IFS('historyTags 2'!C12="have", "have", 'onchangeTags 2'!C12="have", "have", 'procTags 2'!C12="have", "have", 'historyTags 2'!C12="extra", "extra", 'onchangeTags 2'!C12="extra", "extra", 'procTags 2'!C12="extra", "extra", 'historyTags 2'!C12="missing", "missing", 'onchangeTags 2'!C12="missing", "missing", 'procTags 2'!C12="missing", "missing", 'historyTags 2'!C12="ignore", "ignore", 'onchangeTags 2'!C12="ignore", "ignore", 'procTags 2'!C12="ignore", "ignore")</f>
        <v>ignore</v>
      </c>
      <c r="D12" s="1" t="str" cm="1">
        <f t="array" aca="1" ref="D12" ca="1">_xlfn.IFS('historyTags 2'!D12="have", "have", 'onchangeTags 2'!D12="have", "have", 'procTags 2'!D12="have", "have", 'historyTags 2'!D12="extra", "extra", 'onchangeTags 2'!D12="extra", "extra", 'procTags 2'!D12="extra", "extra", 'historyTags 2'!D12="missing", "missing", 'onchangeTags 2'!D12="missing", "missing", 'procTags 2'!D12="missing", "missing", 'historyTags 2'!D12="ignore", "ignore", 'onchangeTags 2'!D12="ignore", "ignore", 'procTags 2'!D12="ignore", "ignore")</f>
        <v>ignore</v>
      </c>
      <c r="E12" s="1" t="str" cm="1">
        <f t="array" aca="1" ref="E12" ca="1">_xlfn.IFS('historyTags 2'!E12="have", "have", 'onchangeTags 2'!E12="have", "have", 'procTags 2'!E12="have", "have", 'historyTags 2'!E12="extra", "extra", 'onchangeTags 2'!E12="extra", "extra", 'procTags 2'!E12="extra", "extra", 'historyTags 2'!E12="missing", "missing", 'onchangeTags 2'!E12="missing", "missing", 'procTags 2'!E12="missing", "missing", 'historyTags 2'!E12="ignore", "ignore", 'onchangeTags 2'!E12="ignore", "ignore", 'procTags 2'!E12="ignore", "ignore")</f>
        <v>ignore</v>
      </c>
      <c r="F12" s="1" t="str" cm="1">
        <f t="array" aca="1" ref="F12" ca="1">_xlfn.IFS('historyTags 2'!F12="have", "have", 'onchangeTags 2'!F12="have", "have", 'procTags 2'!F12="have", "have", 'historyTags 2'!F12="extra", "extra", 'onchangeTags 2'!F12="extra", "extra", 'procTags 2'!F12="extra", "extra", 'historyTags 2'!F12="missing", "missing", 'onchangeTags 2'!F12="missing", "missing", 'procTags 2'!F12="missing", "missing", 'historyTags 2'!F12="ignore", "ignore", 'onchangeTags 2'!F12="ignore", "ignore", 'procTags 2'!F12="ignore", "ignore")</f>
        <v>ignore</v>
      </c>
      <c r="G12" s="1" t="str" cm="1">
        <f t="array" aca="1" ref="G12" ca="1">_xlfn.IFS('historyTags 2'!G12="have", "have", 'onchangeTags 2'!G12="have", "have", 'procTags 2'!G12="have", "have", 'historyTags 2'!G12="extra", "extra", 'onchangeTags 2'!G12="extra", "extra", 'procTags 2'!G12="extra", "extra", 'historyTags 2'!G12="missing", "missing", 'onchangeTags 2'!G12="missing", "missing", 'procTags 2'!G12="missing", "missing", 'historyTags 2'!G12="ignore", "ignore", 'onchangeTags 2'!G12="ignore", "ignore", 'procTags 2'!G12="ignore", "ignore")</f>
        <v>ignore</v>
      </c>
      <c r="H12" s="1" t="str" cm="1">
        <f t="array" aca="1" ref="H12" ca="1">_xlfn.IFS('historyTags 2'!H12="have", "have", 'onchangeTags 2'!H12="have", "have", 'procTags 2'!H12="have", "have", 'historyTags 2'!H12="extra", "extra", 'onchangeTags 2'!H12="extra", "extra", 'procTags 2'!H12="extra", "extra", 'historyTags 2'!H12="missing", "missing", 'onchangeTags 2'!H12="missing", "missing", 'procTags 2'!H12="missing", "missing", 'historyTags 2'!H12="ignore", "ignore", 'onchangeTags 2'!H12="ignore", "ignore", 'procTags 2'!H12="ignore", "ignore")</f>
        <v>ignore</v>
      </c>
      <c r="I12" s="1" t="str" cm="1">
        <f t="array" aca="1" ref="I12" ca="1">_xlfn.IFS('historyTags 2'!I12="have", "have", 'onchangeTags 2'!I12="have", "have", 'procTags 2'!I12="have", "have", 'historyTags 2'!I12="extra", "extra", 'onchangeTags 2'!I12="extra", "extra", 'procTags 2'!I12="extra", "extra", 'historyTags 2'!I12="missing", "missing", 'onchangeTags 2'!I12="missing", "missing", 'procTags 2'!I12="missing", "missing", 'historyTags 2'!I12="ignore", "ignore", 'onchangeTags 2'!I12="ignore", "ignore", 'procTags 2'!I12="ignore", "ignore")</f>
        <v>ignore</v>
      </c>
      <c r="J12" s="1" t="str" cm="1">
        <f t="array" aca="1" ref="J12" ca="1">_xlfn.IFS('historyTags 2'!J12="have", "have", 'onchangeTags 2'!J12="have", "have", 'procTags 2'!J12="have", "have", 'historyTags 2'!J12="extra", "extra", 'onchangeTags 2'!J12="extra", "extra", 'procTags 2'!J12="extra", "extra", 'historyTags 2'!J12="missing", "missing", 'onchangeTags 2'!J12="missing", "missing", 'procTags 2'!J12="missing", "missing", 'historyTags 2'!J12="ignore", "ignore", 'onchangeTags 2'!J12="ignore", "ignore", 'procTags 2'!J12="ignore", "ignore")</f>
        <v>ignore</v>
      </c>
      <c r="K12" s="1" t="str" cm="1">
        <f t="array" aca="1" ref="K12" ca="1">_xlfn.IFS('historyTags 2'!K12="have", "have", 'onchangeTags 2'!K12="have", "have", 'procTags 2'!K12="have", "have", 'historyTags 2'!K12="extra", "extra", 'onchangeTags 2'!K12="extra", "extra", 'procTags 2'!K12="extra", "extra", 'historyTags 2'!K12="missing", "missing", 'onchangeTags 2'!K12="missing", "missing", 'procTags 2'!K12="missing", "missing", 'historyTags 2'!K12="ignore", "ignore", 'onchangeTags 2'!K12="ignore", "ignore", 'procTags 2'!K12="ignore", "ignore")</f>
        <v>ignore</v>
      </c>
      <c r="L12" s="1" t="str" cm="1">
        <f t="array" aca="1" ref="L12" ca="1">_xlfn.IFS('historyTags 2'!L12="have", "have", 'onchangeTags 2'!L12="have", "have", 'procTags 2'!L12="have", "have", 'historyTags 2'!L12="extra", "extra", 'onchangeTags 2'!L12="extra", "extra", 'procTags 2'!L12="extra", "extra", 'historyTags 2'!L12="missing", "missing", 'onchangeTags 2'!L12="missing", "missing", 'procTags 2'!L12="missing", "missing", 'historyTags 2'!L12="ignore", "ignore", 'onchangeTags 2'!L12="ignore", "ignore", 'procTags 2'!L12="ignore", "ignore")</f>
        <v>ignore</v>
      </c>
      <c r="M12" s="1" t="str" cm="1">
        <f t="array" aca="1" ref="M12" ca="1">_xlfn.IFS('historyTags 2'!M12="have", "have", 'onchangeTags 2'!M12="have", "have", 'procTags 2'!M12="have", "have", 'historyTags 2'!M12="extra", "extra", 'onchangeTags 2'!M12="extra", "extra", 'procTags 2'!M12="extra", "extra", 'historyTags 2'!M12="missing", "missing", 'onchangeTags 2'!M12="missing", "missing", 'procTags 2'!M12="missing", "missing", 'historyTags 2'!M12="ignore", "ignore", 'onchangeTags 2'!M12="ignore", "ignore", 'procTags 2'!M12="ignore", "ignore")</f>
        <v>ignore</v>
      </c>
      <c r="N12" s="1" t="str" cm="1">
        <f t="array" aca="1" ref="N12" ca="1">_xlfn.IFS('historyTags 2'!N12="have", "have", 'onchangeTags 2'!N12="have", "have", 'procTags 2'!N12="have", "have", 'historyTags 2'!N12="extra", "extra", 'onchangeTags 2'!N12="extra", "extra", 'procTags 2'!N12="extra", "extra", 'historyTags 2'!N12="missing", "missing", 'onchangeTags 2'!N12="missing", "missing", 'procTags 2'!N12="missing", "missing", 'historyTags 2'!N12="ignore", "ignore", 'onchangeTags 2'!N12="ignore", "ignore", 'procTags 2'!N12="ignore", "ignore")</f>
        <v>ignore</v>
      </c>
      <c r="O12" s="1" t="str" cm="1">
        <f t="array" aca="1" ref="O12" ca="1">_xlfn.IFS('historyTags 2'!O12="have", "have", 'onchangeTags 2'!O12="have", "have", 'procTags 2'!O12="have", "have", 'historyTags 2'!O12="extra", "extra", 'onchangeTags 2'!O12="extra", "extra", 'procTags 2'!O12="extra", "extra", 'historyTags 2'!O12="missing", "missing", 'onchangeTags 2'!O12="missing", "missing", 'procTags 2'!O12="missing", "missing", 'historyTags 2'!O12="ignore", "ignore", 'onchangeTags 2'!O12="ignore", "ignore", 'procTags 2'!O12="ignore", "ignore")</f>
        <v>ignore</v>
      </c>
      <c r="P12" s="1" t="str" cm="1">
        <f t="array" aca="1" ref="P12" ca="1">_xlfn.IFS('historyTags 2'!P12="have", "have", 'onchangeTags 2'!P12="have", "have", 'procTags 2'!P12="have", "have", 'historyTags 2'!P12="extra", "extra", 'onchangeTags 2'!P12="extra", "extra", 'procTags 2'!P12="extra", "extra", 'historyTags 2'!P12="missing", "missing", 'onchangeTags 2'!P12="missing", "missing", 'procTags 2'!P12="missing", "missing", 'historyTags 2'!P12="ignore", "ignore", 'onchangeTags 2'!P12="ignore", "ignore", 'procTags 2'!P12="ignore", "ignore")</f>
        <v>ignore</v>
      </c>
    </row>
    <row r="13" spans="1:26" x14ac:dyDescent="0.2">
      <c r="A13" s="1" t="str">
        <f ca="1">IFERROR(__xludf.DUMMYFUNCTION("""COMPUTED_VALUE"""),"CER_start_time_pre")</f>
        <v>CER_start_time_pre</v>
      </c>
      <c r="B13" s="1" t="str" cm="1">
        <f t="array" aca="1" ref="B13" ca="1">_xlfn.IFS('historyTags 2'!B13="have", "have", 'onchangeTags 2'!B13="have", "have", 'procTags 2'!B13="have", "have", 'historyTags 2'!B13="extra", "extra", 'onchangeTags 2'!B13="extra", "extra", 'procTags 2'!B13="extra", "extra", 'historyTags 2'!B13="missing", "missing", 'onchangeTags 2'!B13="missing", "missing", 'procTags 2'!B13="missing", "missing", 'historyTags 2'!B13="ignore", "ignore", 'onchangeTags 2'!B13="ignore", "ignore", 'procTags 2'!B13="ignore", "ignore")</f>
        <v>ignore</v>
      </c>
      <c r="C13" s="1" t="str" cm="1">
        <f t="array" aca="1" ref="C13" ca="1">_xlfn.IFS('historyTags 2'!C13="have", "have", 'onchangeTags 2'!C13="have", "have", 'procTags 2'!C13="have", "have", 'historyTags 2'!C13="extra", "extra", 'onchangeTags 2'!C13="extra", "extra", 'procTags 2'!C13="extra", "extra", 'historyTags 2'!C13="missing", "missing", 'onchangeTags 2'!C13="missing", "missing", 'procTags 2'!C13="missing", "missing", 'historyTags 2'!C13="ignore", "ignore", 'onchangeTags 2'!C13="ignore", "ignore", 'procTags 2'!C13="ignore", "ignore")</f>
        <v>ignore</v>
      </c>
      <c r="D13" s="1" t="str" cm="1">
        <f t="array" aca="1" ref="D13" ca="1">_xlfn.IFS('historyTags 2'!D13="have", "have", 'onchangeTags 2'!D13="have", "have", 'procTags 2'!D13="have", "have", 'historyTags 2'!D13="extra", "extra", 'onchangeTags 2'!D13="extra", "extra", 'procTags 2'!D13="extra", "extra", 'historyTags 2'!D13="missing", "missing", 'onchangeTags 2'!D13="missing", "missing", 'procTags 2'!D13="missing", "missing", 'historyTags 2'!D13="ignore", "ignore", 'onchangeTags 2'!D13="ignore", "ignore", 'procTags 2'!D13="ignore", "ignore")</f>
        <v>ignore</v>
      </c>
      <c r="E13" s="1" t="str" cm="1">
        <f t="array" aca="1" ref="E13" ca="1">_xlfn.IFS('historyTags 2'!E13="have", "have", 'onchangeTags 2'!E13="have", "have", 'procTags 2'!E13="have", "have", 'historyTags 2'!E13="extra", "extra", 'onchangeTags 2'!E13="extra", "extra", 'procTags 2'!E13="extra", "extra", 'historyTags 2'!E13="missing", "missing", 'onchangeTags 2'!E13="missing", "missing", 'procTags 2'!E13="missing", "missing", 'historyTags 2'!E13="ignore", "ignore", 'onchangeTags 2'!E13="ignore", "ignore", 'procTags 2'!E13="ignore", "ignore")</f>
        <v>ignore</v>
      </c>
      <c r="F13" s="1" t="str" cm="1">
        <f t="array" aca="1" ref="F13" ca="1">_xlfn.IFS('historyTags 2'!F13="have", "have", 'onchangeTags 2'!F13="have", "have", 'procTags 2'!F13="have", "have", 'historyTags 2'!F13="extra", "extra", 'onchangeTags 2'!F13="extra", "extra", 'procTags 2'!F13="extra", "extra", 'historyTags 2'!F13="missing", "missing", 'onchangeTags 2'!F13="missing", "missing", 'procTags 2'!F13="missing", "missing", 'historyTags 2'!F13="ignore", "ignore", 'onchangeTags 2'!F13="ignore", "ignore", 'procTags 2'!F13="ignore", "ignore")</f>
        <v>ignore</v>
      </c>
      <c r="G13" s="1" t="str" cm="1">
        <f t="array" aca="1" ref="G13" ca="1">_xlfn.IFS('historyTags 2'!G13="have", "have", 'onchangeTags 2'!G13="have", "have", 'procTags 2'!G13="have", "have", 'historyTags 2'!G13="extra", "extra", 'onchangeTags 2'!G13="extra", "extra", 'procTags 2'!G13="extra", "extra", 'historyTags 2'!G13="missing", "missing", 'onchangeTags 2'!G13="missing", "missing", 'procTags 2'!G13="missing", "missing", 'historyTags 2'!G13="ignore", "ignore", 'onchangeTags 2'!G13="ignore", "ignore", 'procTags 2'!G13="ignore", "ignore")</f>
        <v>ignore</v>
      </c>
      <c r="H13" s="1" t="str" cm="1">
        <f t="array" aca="1" ref="H13" ca="1">_xlfn.IFS('historyTags 2'!H13="have", "have", 'onchangeTags 2'!H13="have", "have", 'procTags 2'!H13="have", "have", 'historyTags 2'!H13="extra", "extra", 'onchangeTags 2'!H13="extra", "extra", 'procTags 2'!H13="extra", "extra", 'historyTags 2'!H13="missing", "missing", 'onchangeTags 2'!H13="missing", "missing", 'procTags 2'!H13="missing", "missing", 'historyTags 2'!H13="ignore", "ignore", 'onchangeTags 2'!H13="ignore", "ignore", 'procTags 2'!H13="ignore", "ignore")</f>
        <v>ignore</v>
      </c>
      <c r="I13" s="1" t="str" cm="1">
        <f t="array" aca="1" ref="I13" ca="1">_xlfn.IFS('historyTags 2'!I13="have", "have", 'onchangeTags 2'!I13="have", "have", 'procTags 2'!I13="have", "have", 'historyTags 2'!I13="extra", "extra", 'onchangeTags 2'!I13="extra", "extra", 'procTags 2'!I13="extra", "extra", 'historyTags 2'!I13="missing", "missing", 'onchangeTags 2'!I13="missing", "missing", 'procTags 2'!I13="missing", "missing", 'historyTags 2'!I13="ignore", "ignore", 'onchangeTags 2'!I13="ignore", "ignore", 'procTags 2'!I13="ignore", "ignore")</f>
        <v>ignore</v>
      </c>
      <c r="J13" s="1" t="str" cm="1">
        <f t="array" aca="1" ref="J13" ca="1">_xlfn.IFS('historyTags 2'!J13="have", "have", 'onchangeTags 2'!J13="have", "have", 'procTags 2'!J13="have", "have", 'historyTags 2'!J13="extra", "extra", 'onchangeTags 2'!J13="extra", "extra", 'procTags 2'!J13="extra", "extra", 'historyTags 2'!J13="missing", "missing", 'onchangeTags 2'!J13="missing", "missing", 'procTags 2'!J13="missing", "missing", 'historyTags 2'!J13="ignore", "ignore", 'onchangeTags 2'!J13="ignore", "ignore", 'procTags 2'!J13="ignore", "ignore")</f>
        <v>ignore</v>
      </c>
      <c r="K13" s="1" t="str" cm="1">
        <f t="array" aca="1" ref="K13" ca="1">_xlfn.IFS('historyTags 2'!K13="have", "have", 'onchangeTags 2'!K13="have", "have", 'procTags 2'!K13="have", "have", 'historyTags 2'!K13="extra", "extra", 'onchangeTags 2'!K13="extra", "extra", 'procTags 2'!K13="extra", "extra", 'historyTags 2'!K13="missing", "missing", 'onchangeTags 2'!K13="missing", "missing", 'procTags 2'!K13="missing", "missing", 'historyTags 2'!K13="ignore", "ignore", 'onchangeTags 2'!K13="ignore", "ignore", 'procTags 2'!K13="ignore", "ignore")</f>
        <v>ignore</v>
      </c>
      <c r="L13" s="1" t="str" cm="1">
        <f t="array" aca="1" ref="L13" ca="1">_xlfn.IFS('historyTags 2'!L13="have", "have", 'onchangeTags 2'!L13="have", "have", 'procTags 2'!L13="have", "have", 'historyTags 2'!L13="extra", "extra", 'onchangeTags 2'!L13="extra", "extra", 'procTags 2'!L13="extra", "extra", 'historyTags 2'!L13="missing", "missing", 'onchangeTags 2'!L13="missing", "missing", 'procTags 2'!L13="missing", "missing", 'historyTags 2'!L13="ignore", "ignore", 'onchangeTags 2'!L13="ignore", "ignore", 'procTags 2'!L13="ignore", "ignore")</f>
        <v>ignore</v>
      </c>
      <c r="M13" s="1" t="str" cm="1">
        <f t="array" aca="1" ref="M13" ca="1">_xlfn.IFS('historyTags 2'!M13="have", "have", 'onchangeTags 2'!M13="have", "have", 'procTags 2'!M13="have", "have", 'historyTags 2'!M13="extra", "extra", 'onchangeTags 2'!M13="extra", "extra", 'procTags 2'!M13="extra", "extra", 'historyTags 2'!M13="missing", "missing", 'onchangeTags 2'!M13="missing", "missing", 'procTags 2'!M13="missing", "missing", 'historyTags 2'!M13="ignore", "ignore", 'onchangeTags 2'!M13="ignore", "ignore", 'procTags 2'!M13="ignore", "ignore")</f>
        <v>ignore</v>
      </c>
      <c r="N13" s="1" t="str" cm="1">
        <f t="array" aca="1" ref="N13" ca="1">_xlfn.IFS('historyTags 2'!N13="have", "have", 'onchangeTags 2'!N13="have", "have", 'procTags 2'!N13="have", "have", 'historyTags 2'!N13="extra", "extra", 'onchangeTags 2'!N13="extra", "extra", 'procTags 2'!N13="extra", "extra", 'historyTags 2'!N13="missing", "missing", 'onchangeTags 2'!N13="missing", "missing", 'procTags 2'!N13="missing", "missing", 'historyTags 2'!N13="ignore", "ignore", 'onchangeTags 2'!N13="ignore", "ignore", 'procTags 2'!N13="ignore", "ignore")</f>
        <v>ignore</v>
      </c>
      <c r="O13" s="1" t="str" cm="1">
        <f t="array" aca="1" ref="O13" ca="1">_xlfn.IFS('historyTags 2'!O13="have", "have", 'onchangeTags 2'!O13="have", "have", 'procTags 2'!O13="have", "have", 'historyTags 2'!O13="extra", "extra", 'onchangeTags 2'!O13="extra", "extra", 'procTags 2'!O13="extra", "extra", 'historyTags 2'!O13="missing", "missing", 'onchangeTags 2'!O13="missing", "missing", 'procTags 2'!O13="missing", "missing", 'historyTags 2'!O13="ignore", "ignore", 'onchangeTags 2'!O13="ignore", "ignore", 'procTags 2'!O13="ignore", "ignore")</f>
        <v>ignore</v>
      </c>
      <c r="P13" s="1" t="str" cm="1">
        <f t="array" aca="1" ref="P13" ca="1">_xlfn.IFS('historyTags 2'!P13="have", "have", 'onchangeTags 2'!P13="have", "have", 'procTags 2'!P13="have", "have", 'historyTags 2'!P13="extra", "extra", 'onchangeTags 2'!P13="extra", "extra", 'procTags 2'!P13="extra", "extra", 'historyTags 2'!P13="missing", "missing", 'onchangeTags 2'!P13="missing", "missing", 'procTags 2'!P13="missing", "missing", 'historyTags 2'!P13="ignore", "ignore", 'onchangeTags 2'!P13="ignore", "ignore", 'procTags 2'!P13="ignore", "ignore")</f>
        <v>ignore</v>
      </c>
    </row>
    <row r="14" spans="1:26" x14ac:dyDescent="0.2">
      <c r="A14" s="1" t="str">
        <f ca="1">IFERROR(__xludf.DUMMYFUNCTION("""COMPUTED_VALUE"""),"chiller_2_offset")</f>
        <v>chiller_2_offset</v>
      </c>
      <c r="B14" s="1" t="str" cm="1">
        <f t="array" aca="1" ref="B14" ca="1">_xlfn.IFS('historyTags 2'!B14="have", "have", 'onchangeTags 2'!B14="have", "have", 'procTags 2'!B14="have", "have", 'historyTags 2'!B14="extra", "extra", 'onchangeTags 2'!B14="extra", "extra", 'procTags 2'!B14="extra", "extra", 'historyTags 2'!B14="missing", "missing", 'onchangeTags 2'!B14="missing", "missing", 'procTags 2'!B14="missing", "missing", 'historyTags 2'!B14="ignore", "ignore", 'onchangeTags 2'!B14="ignore", "ignore", 'procTags 2'!B14="ignore", "ignore")</f>
        <v>ignore</v>
      </c>
      <c r="C14" s="1" t="str" cm="1">
        <f t="array" aca="1" ref="C14" ca="1">_xlfn.IFS('historyTags 2'!C14="have", "have", 'onchangeTags 2'!C14="have", "have", 'procTags 2'!C14="have", "have", 'historyTags 2'!C14="extra", "extra", 'onchangeTags 2'!C14="extra", "extra", 'procTags 2'!C14="extra", "extra", 'historyTags 2'!C14="missing", "missing", 'onchangeTags 2'!C14="missing", "missing", 'procTags 2'!C14="missing", "missing", 'historyTags 2'!C14="ignore", "ignore", 'onchangeTags 2'!C14="ignore", "ignore", 'procTags 2'!C14="ignore", "ignore")</f>
        <v>ignore</v>
      </c>
      <c r="D14" s="1" t="str" cm="1">
        <f t="array" aca="1" ref="D14" ca="1">_xlfn.IFS('historyTags 2'!D14="have", "have", 'onchangeTags 2'!D14="have", "have", 'procTags 2'!D14="have", "have", 'historyTags 2'!D14="extra", "extra", 'onchangeTags 2'!D14="extra", "extra", 'procTags 2'!D14="extra", "extra", 'historyTags 2'!D14="missing", "missing", 'onchangeTags 2'!D14="missing", "missing", 'procTags 2'!D14="missing", "missing", 'historyTags 2'!D14="ignore", "ignore", 'onchangeTags 2'!D14="ignore", "ignore", 'procTags 2'!D14="ignore", "ignore")</f>
        <v>ignore</v>
      </c>
      <c r="E14" s="1" t="str" cm="1">
        <f t="array" aca="1" ref="E14" ca="1">_xlfn.IFS('historyTags 2'!E14="have", "have", 'onchangeTags 2'!E14="have", "have", 'procTags 2'!E14="have", "have", 'historyTags 2'!E14="extra", "extra", 'onchangeTags 2'!E14="extra", "extra", 'procTags 2'!E14="extra", "extra", 'historyTags 2'!E14="missing", "missing", 'onchangeTags 2'!E14="missing", "missing", 'procTags 2'!E14="missing", "missing", 'historyTags 2'!E14="ignore", "ignore", 'onchangeTags 2'!E14="ignore", "ignore", 'procTags 2'!E14="ignore", "ignore")</f>
        <v>ignore</v>
      </c>
      <c r="F14" s="1" t="str" cm="1">
        <f t="array" aca="1" ref="F14" ca="1">_xlfn.IFS('historyTags 2'!F14="have", "have", 'onchangeTags 2'!F14="have", "have", 'procTags 2'!F14="have", "have", 'historyTags 2'!F14="extra", "extra", 'onchangeTags 2'!F14="extra", "extra", 'procTags 2'!F14="extra", "extra", 'historyTags 2'!F14="missing", "missing", 'onchangeTags 2'!F14="missing", "missing", 'procTags 2'!F14="missing", "missing", 'historyTags 2'!F14="ignore", "ignore", 'onchangeTags 2'!F14="ignore", "ignore", 'procTags 2'!F14="ignore", "ignore")</f>
        <v>ignore</v>
      </c>
      <c r="G14" s="1" t="str" cm="1">
        <f t="array" aca="1" ref="G14" ca="1">_xlfn.IFS('historyTags 2'!G14="have", "have", 'onchangeTags 2'!G14="have", "have", 'procTags 2'!G14="have", "have", 'historyTags 2'!G14="extra", "extra", 'onchangeTags 2'!G14="extra", "extra", 'procTags 2'!G14="extra", "extra", 'historyTags 2'!G14="missing", "missing", 'onchangeTags 2'!G14="missing", "missing", 'procTags 2'!G14="missing", "missing", 'historyTags 2'!G14="ignore", "ignore", 'onchangeTags 2'!G14="ignore", "ignore", 'procTags 2'!G14="ignore", "ignore")</f>
        <v>ignore</v>
      </c>
      <c r="H14" s="1" t="str" cm="1">
        <f t="array" aca="1" ref="H14" ca="1">_xlfn.IFS('historyTags 2'!H14="have", "have", 'onchangeTags 2'!H14="have", "have", 'procTags 2'!H14="have", "have", 'historyTags 2'!H14="extra", "extra", 'onchangeTags 2'!H14="extra", "extra", 'procTags 2'!H14="extra", "extra", 'historyTags 2'!H14="missing", "missing", 'onchangeTags 2'!H14="missing", "missing", 'procTags 2'!H14="missing", "missing", 'historyTags 2'!H14="ignore", "ignore", 'onchangeTags 2'!H14="ignore", "ignore", 'procTags 2'!H14="ignore", "ignore")</f>
        <v>ignore</v>
      </c>
      <c r="I14" s="1" t="str" cm="1">
        <f t="array" aca="1" ref="I14" ca="1">_xlfn.IFS('historyTags 2'!I14="have", "have", 'onchangeTags 2'!I14="have", "have", 'procTags 2'!I14="have", "have", 'historyTags 2'!I14="extra", "extra", 'onchangeTags 2'!I14="extra", "extra", 'procTags 2'!I14="extra", "extra", 'historyTags 2'!I14="missing", "missing", 'onchangeTags 2'!I14="missing", "missing", 'procTags 2'!I14="missing", "missing", 'historyTags 2'!I14="ignore", "ignore", 'onchangeTags 2'!I14="ignore", "ignore", 'procTags 2'!I14="ignore", "ignore")</f>
        <v>ignore</v>
      </c>
      <c r="J14" s="1" t="str" cm="1">
        <f t="array" aca="1" ref="J14" ca="1">_xlfn.IFS('historyTags 2'!J14="have", "have", 'onchangeTags 2'!J14="have", "have", 'procTags 2'!J14="have", "have", 'historyTags 2'!J14="extra", "extra", 'onchangeTags 2'!J14="extra", "extra", 'procTags 2'!J14="extra", "extra", 'historyTags 2'!J14="missing", "missing", 'onchangeTags 2'!J14="missing", "missing", 'procTags 2'!J14="missing", "missing", 'historyTags 2'!J14="ignore", "ignore", 'onchangeTags 2'!J14="ignore", "ignore", 'procTags 2'!J14="ignore", "ignore")</f>
        <v>ignore</v>
      </c>
      <c r="K14" s="1" t="str" cm="1">
        <f t="array" aca="1" ref="K14" ca="1">_xlfn.IFS('historyTags 2'!K14="have", "have", 'onchangeTags 2'!K14="have", "have", 'procTags 2'!K14="have", "have", 'historyTags 2'!K14="extra", "extra", 'onchangeTags 2'!K14="extra", "extra", 'procTags 2'!K14="extra", "extra", 'historyTags 2'!K14="missing", "missing", 'onchangeTags 2'!K14="missing", "missing", 'procTags 2'!K14="missing", "missing", 'historyTags 2'!K14="ignore", "ignore", 'onchangeTags 2'!K14="ignore", "ignore", 'procTags 2'!K14="ignore", "ignore")</f>
        <v>ignore</v>
      </c>
      <c r="L14" s="1" t="str" cm="1">
        <f t="array" aca="1" ref="L14" ca="1">_xlfn.IFS('historyTags 2'!L14="have", "have", 'onchangeTags 2'!L14="have", "have", 'procTags 2'!L14="have", "have", 'historyTags 2'!L14="extra", "extra", 'onchangeTags 2'!L14="extra", "extra", 'procTags 2'!L14="extra", "extra", 'historyTags 2'!L14="missing", "missing", 'onchangeTags 2'!L14="missing", "missing", 'procTags 2'!L14="missing", "missing", 'historyTags 2'!L14="ignore", "ignore", 'onchangeTags 2'!L14="ignore", "ignore", 'procTags 2'!L14="ignore", "ignore")</f>
        <v>ignore</v>
      </c>
      <c r="M14" s="1" t="str" cm="1">
        <f t="array" aca="1" ref="M14" ca="1">_xlfn.IFS('historyTags 2'!M14="have", "have", 'onchangeTags 2'!M14="have", "have", 'procTags 2'!M14="have", "have", 'historyTags 2'!M14="extra", "extra", 'onchangeTags 2'!M14="extra", "extra", 'procTags 2'!M14="extra", "extra", 'historyTags 2'!M14="missing", "missing", 'onchangeTags 2'!M14="missing", "missing", 'procTags 2'!M14="missing", "missing", 'historyTags 2'!M14="ignore", "ignore", 'onchangeTags 2'!M14="ignore", "ignore", 'procTags 2'!M14="ignore", "ignore")</f>
        <v>ignore</v>
      </c>
      <c r="N14" s="1" t="str" cm="1">
        <f t="array" aca="1" ref="N14" ca="1">_xlfn.IFS('historyTags 2'!N14="have", "have", 'onchangeTags 2'!N14="have", "have", 'procTags 2'!N14="have", "have", 'historyTags 2'!N14="extra", "extra", 'onchangeTags 2'!N14="extra", "extra", 'procTags 2'!N14="extra", "extra", 'historyTags 2'!N14="missing", "missing", 'onchangeTags 2'!N14="missing", "missing", 'procTags 2'!N14="missing", "missing", 'historyTags 2'!N14="ignore", "ignore", 'onchangeTags 2'!N14="ignore", "ignore", 'procTags 2'!N14="ignore", "ignore")</f>
        <v>ignore</v>
      </c>
      <c r="O14" s="1" t="str" cm="1">
        <f t="array" aca="1" ref="O14" ca="1">_xlfn.IFS('historyTags 2'!O14="have", "have", 'onchangeTags 2'!O14="have", "have", 'procTags 2'!O14="have", "have", 'historyTags 2'!O14="extra", "extra", 'onchangeTags 2'!O14="extra", "extra", 'procTags 2'!O14="extra", "extra", 'historyTags 2'!O14="missing", "missing", 'onchangeTags 2'!O14="missing", "missing", 'procTags 2'!O14="missing", "missing", 'historyTags 2'!O14="ignore", "ignore", 'onchangeTags 2'!O14="ignore", "ignore", 'procTags 2'!O14="ignore", "ignore")</f>
        <v>ignore</v>
      </c>
      <c r="P14" s="1" t="str" cm="1">
        <f t="array" aca="1" ref="P14" ca="1">_xlfn.IFS('historyTags 2'!P14="have", "have", 'onchangeTags 2'!P14="have", "have", 'procTags 2'!P14="have", "have", 'historyTags 2'!P14="extra", "extra", 'onchangeTags 2'!P14="extra", "extra", 'procTags 2'!P14="extra", "extra", 'historyTags 2'!P14="missing", "missing", 'onchangeTags 2'!P14="missing", "missing", 'procTags 2'!P14="missing", "missing", 'historyTags 2'!P14="ignore", "ignore", 'onchangeTags 2'!P14="ignore", "ignore", 'procTags 2'!P14="ignore", "ignore")</f>
        <v>ignore</v>
      </c>
    </row>
    <row r="15" spans="1:26" x14ac:dyDescent="0.2">
      <c r="A15" s="1" t="str">
        <f ca="1">IFERROR(__xludf.DUMMYFUNCTION("""COMPUTED_VALUE"""),"chiller_amb_cwc_threshold")</f>
        <v>chiller_amb_cwc_threshold</v>
      </c>
      <c r="B15" s="1" t="str" cm="1">
        <f t="array" aca="1" ref="B15" ca="1">_xlfn.IFS('historyTags 2'!B15="have", "have", 'onchangeTags 2'!B15="have", "have", 'procTags 2'!B15="have", "have", 'historyTags 2'!B15="extra", "extra", 'onchangeTags 2'!B15="extra", "extra", 'procTags 2'!B15="extra", "extra", 'historyTags 2'!B15="missing", "missing", 'onchangeTags 2'!B15="missing", "missing", 'procTags 2'!B15="missing", "missing", 'historyTags 2'!B15="ignore", "ignore", 'onchangeTags 2'!B15="ignore", "ignore", 'procTags 2'!B15="ignore", "ignore")</f>
        <v>ignore</v>
      </c>
      <c r="C15" s="1" t="str" cm="1">
        <f t="array" aca="1" ref="C15" ca="1">_xlfn.IFS('historyTags 2'!C15="have", "have", 'onchangeTags 2'!C15="have", "have", 'procTags 2'!C15="have", "have", 'historyTags 2'!C15="extra", "extra", 'onchangeTags 2'!C15="extra", "extra", 'procTags 2'!C15="extra", "extra", 'historyTags 2'!C15="missing", "missing", 'onchangeTags 2'!C15="missing", "missing", 'procTags 2'!C15="missing", "missing", 'historyTags 2'!C15="ignore", "ignore", 'onchangeTags 2'!C15="ignore", "ignore", 'procTags 2'!C15="ignore", "ignore")</f>
        <v>ignore</v>
      </c>
      <c r="D15" s="1" t="str" cm="1">
        <f t="array" aca="1" ref="D15" ca="1">_xlfn.IFS('historyTags 2'!D15="have", "have", 'onchangeTags 2'!D15="have", "have", 'procTags 2'!D15="have", "have", 'historyTags 2'!D15="extra", "extra", 'onchangeTags 2'!D15="extra", "extra", 'procTags 2'!D15="extra", "extra", 'historyTags 2'!D15="missing", "missing", 'onchangeTags 2'!D15="missing", "missing", 'procTags 2'!D15="missing", "missing", 'historyTags 2'!D15="ignore", "ignore", 'onchangeTags 2'!D15="ignore", "ignore", 'procTags 2'!D15="ignore", "ignore")</f>
        <v>ignore</v>
      </c>
      <c r="E15" s="1" t="str" cm="1">
        <f t="array" aca="1" ref="E15" ca="1">_xlfn.IFS('historyTags 2'!E15="have", "have", 'onchangeTags 2'!E15="have", "have", 'procTags 2'!E15="have", "have", 'historyTags 2'!E15="extra", "extra", 'onchangeTags 2'!E15="extra", "extra", 'procTags 2'!E15="extra", "extra", 'historyTags 2'!E15="missing", "missing", 'onchangeTags 2'!E15="missing", "missing", 'procTags 2'!E15="missing", "missing", 'historyTags 2'!E15="ignore", "ignore", 'onchangeTags 2'!E15="ignore", "ignore", 'procTags 2'!E15="ignore", "ignore")</f>
        <v>ignore</v>
      </c>
      <c r="F15" s="1" t="str" cm="1">
        <f t="array" aca="1" ref="F15" ca="1">_xlfn.IFS('historyTags 2'!F15="have", "have", 'onchangeTags 2'!F15="have", "have", 'procTags 2'!F15="have", "have", 'historyTags 2'!F15="extra", "extra", 'onchangeTags 2'!F15="extra", "extra", 'procTags 2'!F15="extra", "extra", 'historyTags 2'!F15="missing", "missing", 'onchangeTags 2'!F15="missing", "missing", 'procTags 2'!F15="missing", "missing", 'historyTags 2'!F15="ignore", "ignore", 'onchangeTags 2'!F15="ignore", "ignore", 'procTags 2'!F15="ignore", "ignore")</f>
        <v>ignore</v>
      </c>
      <c r="G15" s="1" t="str" cm="1">
        <f t="array" aca="1" ref="G15" ca="1">_xlfn.IFS('historyTags 2'!G15="have", "have", 'onchangeTags 2'!G15="have", "have", 'procTags 2'!G15="have", "have", 'historyTags 2'!G15="extra", "extra", 'onchangeTags 2'!G15="extra", "extra", 'procTags 2'!G15="extra", "extra", 'historyTags 2'!G15="missing", "missing", 'onchangeTags 2'!G15="missing", "missing", 'procTags 2'!G15="missing", "missing", 'historyTags 2'!G15="ignore", "ignore", 'onchangeTags 2'!G15="ignore", "ignore", 'procTags 2'!G15="ignore", "ignore")</f>
        <v>ignore</v>
      </c>
      <c r="H15" s="1" t="str" cm="1">
        <f t="array" aca="1" ref="H15" ca="1">_xlfn.IFS('historyTags 2'!H15="have", "have", 'onchangeTags 2'!H15="have", "have", 'procTags 2'!H15="have", "have", 'historyTags 2'!H15="extra", "extra", 'onchangeTags 2'!H15="extra", "extra", 'procTags 2'!H15="extra", "extra", 'historyTags 2'!H15="missing", "missing", 'onchangeTags 2'!H15="missing", "missing", 'procTags 2'!H15="missing", "missing", 'historyTags 2'!H15="ignore", "ignore", 'onchangeTags 2'!H15="ignore", "ignore", 'procTags 2'!H15="ignore", "ignore")</f>
        <v>ignore</v>
      </c>
      <c r="I15" s="1" t="str" cm="1">
        <f t="array" aca="1" ref="I15" ca="1">_xlfn.IFS('historyTags 2'!I15="have", "have", 'onchangeTags 2'!I15="have", "have", 'procTags 2'!I15="have", "have", 'historyTags 2'!I15="extra", "extra", 'onchangeTags 2'!I15="extra", "extra", 'procTags 2'!I15="extra", "extra", 'historyTags 2'!I15="missing", "missing", 'onchangeTags 2'!I15="missing", "missing", 'procTags 2'!I15="missing", "missing", 'historyTags 2'!I15="ignore", "ignore", 'onchangeTags 2'!I15="ignore", "ignore", 'procTags 2'!I15="ignore", "ignore")</f>
        <v>ignore</v>
      </c>
      <c r="J15" s="1" t="str" cm="1">
        <f t="array" aca="1" ref="J15" ca="1">_xlfn.IFS('historyTags 2'!J15="have", "have", 'onchangeTags 2'!J15="have", "have", 'procTags 2'!J15="have", "have", 'historyTags 2'!J15="extra", "extra", 'onchangeTags 2'!J15="extra", "extra", 'procTags 2'!J15="extra", "extra", 'historyTags 2'!J15="missing", "missing", 'onchangeTags 2'!J15="missing", "missing", 'procTags 2'!J15="missing", "missing", 'historyTags 2'!J15="ignore", "ignore", 'onchangeTags 2'!J15="ignore", "ignore", 'procTags 2'!J15="ignore", "ignore")</f>
        <v>ignore</v>
      </c>
      <c r="K15" s="1" t="str" cm="1">
        <f t="array" aca="1" ref="K15" ca="1">_xlfn.IFS('historyTags 2'!K15="have", "have", 'onchangeTags 2'!K15="have", "have", 'procTags 2'!K15="have", "have", 'historyTags 2'!K15="extra", "extra", 'onchangeTags 2'!K15="extra", "extra", 'procTags 2'!K15="extra", "extra", 'historyTags 2'!K15="missing", "missing", 'onchangeTags 2'!K15="missing", "missing", 'procTags 2'!K15="missing", "missing", 'historyTags 2'!K15="ignore", "ignore", 'onchangeTags 2'!K15="ignore", "ignore", 'procTags 2'!K15="ignore", "ignore")</f>
        <v>ignore</v>
      </c>
      <c r="L15" s="1" t="str" cm="1">
        <f t="array" aca="1" ref="L15" ca="1">_xlfn.IFS('historyTags 2'!L15="have", "have", 'onchangeTags 2'!L15="have", "have", 'procTags 2'!L15="have", "have", 'historyTags 2'!L15="extra", "extra", 'onchangeTags 2'!L15="extra", "extra", 'procTags 2'!L15="extra", "extra", 'historyTags 2'!L15="missing", "missing", 'onchangeTags 2'!L15="missing", "missing", 'procTags 2'!L15="missing", "missing", 'historyTags 2'!L15="ignore", "ignore", 'onchangeTags 2'!L15="ignore", "ignore", 'procTags 2'!L15="ignore", "ignore")</f>
        <v>ignore</v>
      </c>
      <c r="M15" s="1" t="str" cm="1">
        <f t="array" aca="1" ref="M15" ca="1">_xlfn.IFS('historyTags 2'!M15="have", "have", 'onchangeTags 2'!M15="have", "have", 'procTags 2'!M15="have", "have", 'historyTags 2'!M15="extra", "extra", 'onchangeTags 2'!M15="extra", "extra", 'procTags 2'!M15="extra", "extra", 'historyTags 2'!M15="missing", "missing", 'onchangeTags 2'!M15="missing", "missing", 'procTags 2'!M15="missing", "missing", 'historyTags 2'!M15="ignore", "ignore", 'onchangeTags 2'!M15="ignore", "ignore", 'procTags 2'!M15="ignore", "ignore")</f>
        <v>ignore</v>
      </c>
      <c r="N15" s="1" t="str" cm="1">
        <f t="array" aca="1" ref="N15" ca="1">_xlfn.IFS('historyTags 2'!N15="have", "have", 'onchangeTags 2'!N15="have", "have", 'procTags 2'!N15="have", "have", 'historyTags 2'!N15="extra", "extra", 'onchangeTags 2'!N15="extra", "extra", 'procTags 2'!N15="extra", "extra", 'historyTags 2'!N15="missing", "missing", 'onchangeTags 2'!N15="missing", "missing", 'procTags 2'!N15="missing", "missing", 'historyTags 2'!N15="ignore", "ignore", 'onchangeTags 2'!N15="ignore", "ignore", 'procTags 2'!N15="ignore", "ignore")</f>
        <v>ignore</v>
      </c>
      <c r="O15" s="1" t="str" cm="1">
        <f t="array" aca="1" ref="O15" ca="1">_xlfn.IFS('historyTags 2'!O15="have", "have", 'onchangeTags 2'!O15="have", "have", 'procTags 2'!O15="have", "have", 'historyTags 2'!O15="extra", "extra", 'onchangeTags 2'!O15="extra", "extra", 'procTags 2'!O15="extra", "extra", 'historyTags 2'!O15="missing", "missing", 'onchangeTags 2'!O15="missing", "missing", 'procTags 2'!O15="missing", "missing", 'historyTags 2'!O15="ignore", "ignore", 'onchangeTags 2'!O15="ignore", "ignore", 'procTags 2'!O15="ignore", "ignore")</f>
        <v>ignore</v>
      </c>
      <c r="P15" s="1" t="str" cm="1">
        <f t="array" aca="1" ref="P15" ca="1">_xlfn.IFS('historyTags 2'!P15="have", "have", 'onchangeTags 2'!P15="have", "have", 'procTags 2'!P15="have", "have", 'historyTags 2'!P15="extra", "extra", 'onchangeTags 2'!P15="extra", "extra", 'procTags 2'!P15="extra", "extra", 'historyTags 2'!P15="missing", "missing", 'onchangeTags 2'!P15="missing", "missing", 'procTags 2'!P15="missing", "missing", 'historyTags 2'!P15="ignore", "ignore", 'onchangeTags 2'!P15="ignore", "ignore", 'procTags 2'!P15="ignore", "ignore")</f>
        <v>ignore</v>
      </c>
    </row>
    <row r="16" spans="1:26" x14ac:dyDescent="0.2">
      <c r="A16" s="1" t="str">
        <f ca="1">IFERROR(__xludf.DUMMYFUNCTION("""COMPUTED_VALUE"""),"chiller_amb_offset")</f>
        <v>chiller_amb_offset</v>
      </c>
      <c r="B16" s="1" t="str" cm="1">
        <f t="array" aca="1" ref="B16" ca="1">_xlfn.IFS('historyTags 2'!B16="have", "have", 'onchangeTags 2'!B16="have", "have", 'procTags 2'!B16="have", "have", 'historyTags 2'!B16="extra", "extra", 'onchangeTags 2'!B16="extra", "extra", 'procTags 2'!B16="extra", "extra", 'historyTags 2'!B16="missing", "missing", 'onchangeTags 2'!B16="missing", "missing", 'procTags 2'!B16="missing", "missing", 'historyTags 2'!B16="ignore", "ignore", 'onchangeTags 2'!B16="ignore", "ignore", 'procTags 2'!B16="ignore", "ignore")</f>
        <v>ignore</v>
      </c>
      <c r="C16" s="1" t="str" cm="1">
        <f t="array" aca="1" ref="C16" ca="1">_xlfn.IFS('historyTags 2'!C16="have", "have", 'onchangeTags 2'!C16="have", "have", 'procTags 2'!C16="have", "have", 'historyTags 2'!C16="extra", "extra", 'onchangeTags 2'!C16="extra", "extra", 'procTags 2'!C16="extra", "extra", 'historyTags 2'!C16="missing", "missing", 'onchangeTags 2'!C16="missing", "missing", 'procTags 2'!C16="missing", "missing", 'historyTags 2'!C16="ignore", "ignore", 'onchangeTags 2'!C16="ignore", "ignore", 'procTags 2'!C16="ignore", "ignore")</f>
        <v>ignore</v>
      </c>
      <c r="D16" s="1" t="str" cm="1">
        <f t="array" aca="1" ref="D16" ca="1">_xlfn.IFS('historyTags 2'!D16="have", "have", 'onchangeTags 2'!D16="have", "have", 'procTags 2'!D16="have", "have", 'historyTags 2'!D16="extra", "extra", 'onchangeTags 2'!D16="extra", "extra", 'procTags 2'!D16="extra", "extra", 'historyTags 2'!D16="missing", "missing", 'onchangeTags 2'!D16="missing", "missing", 'procTags 2'!D16="missing", "missing", 'historyTags 2'!D16="ignore", "ignore", 'onchangeTags 2'!D16="ignore", "ignore", 'procTags 2'!D16="ignore", "ignore")</f>
        <v>ignore</v>
      </c>
      <c r="E16" s="1" t="str" cm="1">
        <f t="array" aca="1" ref="E16" ca="1">_xlfn.IFS('historyTags 2'!E16="have", "have", 'onchangeTags 2'!E16="have", "have", 'procTags 2'!E16="have", "have", 'historyTags 2'!E16="extra", "extra", 'onchangeTags 2'!E16="extra", "extra", 'procTags 2'!E16="extra", "extra", 'historyTags 2'!E16="missing", "missing", 'onchangeTags 2'!E16="missing", "missing", 'procTags 2'!E16="missing", "missing", 'historyTags 2'!E16="ignore", "ignore", 'onchangeTags 2'!E16="ignore", "ignore", 'procTags 2'!E16="ignore", "ignore")</f>
        <v>ignore</v>
      </c>
      <c r="F16" s="1" t="str" cm="1">
        <f t="array" aca="1" ref="F16" ca="1">_xlfn.IFS('historyTags 2'!F16="have", "have", 'onchangeTags 2'!F16="have", "have", 'procTags 2'!F16="have", "have", 'historyTags 2'!F16="extra", "extra", 'onchangeTags 2'!F16="extra", "extra", 'procTags 2'!F16="extra", "extra", 'historyTags 2'!F16="missing", "missing", 'onchangeTags 2'!F16="missing", "missing", 'procTags 2'!F16="missing", "missing", 'historyTags 2'!F16="ignore", "ignore", 'onchangeTags 2'!F16="ignore", "ignore", 'procTags 2'!F16="ignore", "ignore")</f>
        <v>ignore</v>
      </c>
      <c r="G16" s="1" t="str" cm="1">
        <f t="array" aca="1" ref="G16" ca="1">_xlfn.IFS('historyTags 2'!G16="have", "have", 'onchangeTags 2'!G16="have", "have", 'procTags 2'!G16="have", "have", 'historyTags 2'!G16="extra", "extra", 'onchangeTags 2'!G16="extra", "extra", 'procTags 2'!G16="extra", "extra", 'historyTags 2'!G16="missing", "missing", 'onchangeTags 2'!G16="missing", "missing", 'procTags 2'!G16="missing", "missing", 'historyTags 2'!G16="ignore", "ignore", 'onchangeTags 2'!G16="ignore", "ignore", 'procTags 2'!G16="ignore", "ignore")</f>
        <v>ignore</v>
      </c>
      <c r="H16" s="1" t="str" cm="1">
        <f t="array" aca="1" ref="H16" ca="1">_xlfn.IFS('historyTags 2'!H16="have", "have", 'onchangeTags 2'!H16="have", "have", 'procTags 2'!H16="have", "have", 'historyTags 2'!H16="extra", "extra", 'onchangeTags 2'!H16="extra", "extra", 'procTags 2'!H16="extra", "extra", 'historyTags 2'!H16="missing", "missing", 'onchangeTags 2'!H16="missing", "missing", 'procTags 2'!H16="missing", "missing", 'historyTags 2'!H16="ignore", "ignore", 'onchangeTags 2'!H16="ignore", "ignore", 'procTags 2'!H16="ignore", "ignore")</f>
        <v>ignore</v>
      </c>
      <c r="I16" s="1" t="str" cm="1">
        <f t="array" aca="1" ref="I16" ca="1">_xlfn.IFS('historyTags 2'!I16="have", "have", 'onchangeTags 2'!I16="have", "have", 'procTags 2'!I16="have", "have", 'historyTags 2'!I16="extra", "extra", 'onchangeTags 2'!I16="extra", "extra", 'procTags 2'!I16="extra", "extra", 'historyTags 2'!I16="missing", "missing", 'onchangeTags 2'!I16="missing", "missing", 'procTags 2'!I16="missing", "missing", 'historyTags 2'!I16="ignore", "ignore", 'onchangeTags 2'!I16="ignore", "ignore", 'procTags 2'!I16="ignore", "ignore")</f>
        <v>ignore</v>
      </c>
      <c r="J16" s="1" t="str" cm="1">
        <f t="array" aca="1" ref="J16" ca="1">_xlfn.IFS('historyTags 2'!J16="have", "have", 'onchangeTags 2'!J16="have", "have", 'procTags 2'!J16="have", "have", 'historyTags 2'!J16="extra", "extra", 'onchangeTags 2'!J16="extra", "extra", 'procTags 2'!J16="extra", "extra", 'historyTags 2'!J16="missing", "missing", 'onchangeTags 2'!J16="missing", "missing", 'procTags 2'!J16="missing", "missing", 'historyTags 2'!J16="ignore", "ignore", 'onchangeTags 2'!J16="ignore", "ignore", 'procTags 2'!J16="ignore", "ignore")</f>
        <v>ignore</v>
      </c>
      <c r="K16" s="1" t="str" cm="1">
        <f t="array" aca="1" ref="K16" ca="1">_xlfn.IFS('historyTags 2'!K16="have", "have", 'onchangeTags 2'!K16="have", "have", 'procTags 2'!K16="have", "have", 'historyTags 2'!K16="extra", "extra", 'onchangeTags 2'!K16="extra", "extra", 'procTags 2'!K16="extra", "extra", 'historyTags 2'!K16="missing", "missing", 'onchangeTags 2'!K16="missing", "missing", 'procTags 2'!K16="missing", "missing", 'historyTags 2'!K16="ignore", "ignore", 'onchangeTags 2'!K16="ignore", "ignore", 'procTags 2'!K16="ignore", "ignore")</f>
        <v>ignore</v>
      </c>
      <c r="L16" s="1" t="str" cm="1">
        <f t="array" aca="1" ref="L16" ca="1">_xlfn.IFS('historyTags 2'!L16="have", "have", 'onchangeTags 2'!L16="have", "have", 'procTags 2'!L16="have", "have", 'historyTags 2'!L16="extra", "extra", 'onchangeTags 2'!L16="extra", "extra", 'procTags 2'!L16="extra", "extra", 'historyTags 2'!L16="missing", "missing", 'onchangeTags 2'!L16="missing", "missing", 'procTags 2'!L16="missing", "missing", 'historyTags 2'!L16="ignore", "ignore", 'onchangeTags 2'!L16="ignore", "ignore", 'procTags 2'!L16="ignore", "ignore")</f>
        <v>ignore</v>
      </c>
      <c r="M16" s="1" t="str" cm="1">
        <f t="array" aca="1" ref="M16" ca="1">_xlfn.IFS('historyTags 2'!M16="have", "have", 'onchangeTags 2'!M16="have", "have", 'procTags 2'!M16="have", "have", 'historyTags 2'!M16="extra", "extra", 'onchangeTags 2'!M16="extra", "extra", 'procTags 2'!M16="extra", "extra", 'historyTags 2'!M16="missing", "missing", 'onchangeTags 2'!M16="missing", "missing", 'procTags 2'!M16="missing", "missing", 'historyTags 2'!M16="ignore", "ignore", 'onchangeTags 2'!M16="ignore", "ignore", 'procTags 2'!M16="ignore", "ignore")</f>
        <v>ignore</v>
      </c>
      <c r="N16" s="1" t="str" cm="1">
        <f t="array" aca="1" ref="N16" ca="1">_xlfn.IFS('historyTags 2'!N16="have", "have", 'onchangeTags 2'!N16="have", "have", 'procTags 2'!N16="have", "have", 'historyTags 2'!N16="extra", "extra", 'onchangeTags 2'!N16="extra", "extra", 'procTags 2'!N16="extra", "extra", 'historyTags 2'!N16="missing", "missing", 'onchangeTags 2'!N16="missing", "missing", 'procTags 2'!N16="missing", "missing", 'historyTags 2'!N16="ignore", "ignore", 'onchangeTags 2'!N16="ignore", "ignore", 'procTags 2'!N16="ignore", "ignore")</f>
        <v>ignore</v>
      </c>
      <c r="O16" s="1" t="str" cm="1">
        <f t="array" aca="1" ref="O16" ca="1">_xlfn.IFS('historyTags 2'!O16="have", "have", 'onchangeTags 2'!O16="have", "have", 'procTags 2'!O16="have", "have", 'historyTags 2'!O16="extra", "extra", 'onchangeTags 2'!O16="extra", "extra", 'procTags 2'!O16="extra", "extra", 'historyTags 2'!O16="missing", "missing", 'onchangeTags 2'!O16="missing", "missing", 'procTags 2'!O16="missing", "missing", 'historyTags 2'!O16="ignore", "ignore", 'onchangeTags 2'!O16="ignore", "ignore", 'procTags 2'!O16="ignore", "ignore")</f>
        <v>ignore</v>
      </c>
      <c r="P16" s="1" t="str" cm="1">
        <f t="array" aca="1" ref="P16" ca="1">_xlfn.IFS('historyTags 2'!P16="have", "have", 'onchangeTags 2'!P16="have", "have", 'procTags 2'!P16="have", "have", 'historyTags 2'!P16="extra", "extra", 'onchangeTags 2'!P16="extra", "extra", 'procTags 2'!P16="extra", "extra", 'historyTags 2'!P16="missing", "missing", 'onchangeTags 2'!P16="missing", "missing", 'procTags 2'!P16="missing", "missing", 'historyTags 2'!P16="ignore", "ignore", 'onchangeTags 2'!P16="ignore", "ignore", 'procTags 2'!P16="ignore", "ignore")</f>
        <v>ignore</v>
      </c>
    </row>
    <row r="17" spans="1:16" x14ac:dyDescent="0.2">
      <c r="A17" s="1" t="str">
        <f ca="1">IFERROR(__xludf.DUMMYFUNCTION("""COMPUTED_VALUE"""),"chiller_control_to")</f>
        <v>chiller_control_to</v>
      </c>
      <c r="B17" s="1" t="str" cm="1">
        <f t="array" aca="1" ref="B17" ca="1">_xlfn.IFS('historyTags 2'!B17="have", "have", 'onchangeTags 2'!B17="have", "have", 'procTags 2'!B17="have", "have", 'historyTags 2'!B17="extra", "extra", 'onchangeTags 2'!B17="extra", "extra", 'procTags 2'!B17="extra", "extra", 'historyTags 2'!B17="missing", "missing", 'onchangeTags 2'!B17="missing", "missing", 'procTags 2'!B17="missing", "missing", 'historyTags 2'!B17="ignore", "ignore", 'onchangeTags 2'!B17="ignore", "ignore", 'procTags 2'!B17="ignore", "ignore")</f>
        <v>ignore</v>
      </c>
      <c r="C17" s="1" t="str" cm="1">
        <f t="array" aca="1" ref="C17" ca="1">_xlfn.IFS('historyTags 2'!C17="have", "have", 'onchangeTags 2'!C17="have", "have", 'procTags 2'!C17="have", "have", 'historyTags 2'!C17="extra", "extra", 'onchangeTags 2'!C17="extra", "extra", 'procTags 2'!C17="extra", "extra", 'historyTags 2'!C17="missing", "missing", 'onchangeTags 2'!C17="missing", "missing", 'procTags 2'!C17="missing", "missing", 'historyTags 2'!C17="ignore", "ignore", 'onchangeTags 2'!C17="ignore", "ignore", 'procTags 2'!C17="ignore", "ignore")</f>
        <v>ignore</v>
      </c>
      <c r="D17" s="1" t="str" cm="1">
        <f t="array" aca="1" ref="D17" ca="1">_xlfn.IFS('historyTags 2'!D17="have", "have", 'onchangeTags 2'!D17="have", "have", 'procTags 2'!D17="have", "have", 'historyTags 2'!D17="extra", "extra", 'onchangeTags 2'!D17="extra", "extra", 'procTags 2'!D17="extra", "extra", 'historyTags 2'!D17="missing", "missing", 'onchangeTags 2'!D17="missing", "missing", 'procTags 2'!D17="missing", "missing", 'historyTags 2'!D17="ignore", "ignore", 'onchangeTags 2'!D17="ignore", "ignore", 'procTags 2'!D17="ignore", "ignore")</f>
        <v>ignore</v>
      </c>
      <c r="E17" s="1" t="str" cm="1">
        <f t="array" aca="1" ref="E17" ca="1">_xlfn.IFS('historyTags 2'!E17="have", "have", 'onchangeTags 2'!E17="have", "have", 'procTags 2'!E17="have", "have", 'historyTags 2'!E17="extra", "extra", 'onchangeTags 2'!E17="extra", "extra", 'procTags 2'!E17="extra", "extra", 'historyTags 2'!E17="missing", "missing", 'onchangeTags 2'!E17="missing", "missing", 'procTags 2'!E17="missing", "missing", 'historyTags 2'!E17="ignore", "ignore", 'onchangeTags 2'!E17="ignore", "ignore", 'procTags 2'!E17="ignore", "ignore")</f>
        <v>ignore</v>
      </c>
      <c r="F17" s="1" t="str" cm="1">
        <f t="array" aca="1" ref="F17" ca="1">_xlfn.IFS('historyTags 2'!F17="have", "have", 'onchangeTags 2'!F17="have", "have", 'procTags 2'!F17="have", "have", 'historyTags 2'!F17="extra", "extra", 'onchangeTags 2'!F17="extra", "extra", 'procTags 2'!F17="extra", "extra", 'historyTags 2'!F17="missing", "missing", 'onchangeTags 2'!F17="missing", "missing", 'procTags 2'!F17="missing", "missing", 'historyTags 2'!F17="ignore", "ignore", 'onchangeTags 2'!F17="ignore", "ignore", 'procTags 2'!F17="ignore", "ignore")</f>
        <v>ignore</v>
      </c>
      <c r="G17" s="1" t="str" cm="1">
        <f t="array" aca="1" ref="G17" ca="1">_xlfn.IFS('historyTags 2'!G17="have", "have", 'onchangeTags 2'!G17="have", "have", 'procTags 2'!G17="have", "have", 'historyTags 2'!G17="extra", "extra", 'onchangeTags 2'!G17="extra", "extra", 'procTags 2'!G17="extra", "extra", 'historyTags 2'!G17="missing", "missing", 'onchangeTags 2'!G17="missing", "missing", 'procTags 2'!G17="missing", "missing", 'historyTags 2'!G17="ignore", "ignore", 'onchangeTags 2'!G17="ignore", "ignore", 'procTags 2'!G17="ignore", "ignore")</f>
        <v>ignore</v>
      </c>
      <c r="H17" s="1" t="str" cm="1">
        <f t="array" aca="1" ref="H17" ca="1">_xlfn.IFS('historyTags 2'!H17="have", "have", 'onchangeTags 2'!H17="have", "have", 'procTags 2'!H17="have", "have", 'historyTags 2'!H17="extra", "extra", 'onchangeTags 2'!H17="extra", "extra", 'procTags 2'!H17="extra", "extra", 'historyTags 2'!H17="missing", "missing", 'onchangeTags 2'!H17="missing", "missing", 'procTags 2'!H17="missing", "missing", 'historyTags 2'!H17="ignore", "ignore", 'onchangeTags 2'!H17="ignore", "ignore", 'procTags 2'!H17="ignore", "ignore")</f>
        <v>ignore</v>
      </c>
      <c r="I17" s="1" t="str" cm="1">
        <f t="array" aca="1" ref="I17" ca="1">_xlfn.IFS('historyTags 2'!I17="have", "have", 'onchangeTags 2'!I17="have", "have", 'procTags 2'!I17="have", "have", 'historyTags 2'!I17="extra", "extra", 'onchangeTags 2'!I17="extra", "extra", 'procTags 2'!I17="extra", "extra", 'historyTags 2'!I17="missing", "missing", 'onchangeTags 2'!I17="missing", "missing", 'procTags 2'!I17="missing", "missing", 'historyTags 2'!I17="ignore", "ignore", 'onchangeTags 2'!I17="ignore", "ignore", 'procTags 2'!I17="ignore", "ignore")</f>
        <v>ignore</v>
      </c>
      <c r="J17" s="1" t="str" cm="1">
        <f t="array" aca="1" ref="J17" ca="1">_xlfn.IFS('historyTags 2'!J17="have", "have", 'onchangeTags 2'!J17="have", "have", 'procTags 2'!J17="have", "have", 'historyTags 2'!J17="extra", "extra", 'onchangeTags 2'!J17="extra", "extra", 'procTags 2'!J17="extra", "extra", 'historyTags 2'!J17="missing", "missing", 'onchangeTags 2'!J17="missing", "missing", 'procTags 2'!J17="missing", "missing", 'historyTags 2'!J17="ignore", "ignore", 'onchangeTags 2'!J17="ignore", "ignore", 'procTags 2'!J17="ignore", "ignore")</f>
        <v>ignore</v>
      </c>
      <c r="K17" s="1" t="str" cm="1">
        <f t="array" aca="1" ref="K17" ca="1">_xlfn.IFS('historyTags 2'!K17="have", "have", 'onchangeTags 2'!K17="have", "have", 'procTags 2'!K17="have", "have", 'historyTags 2'!K17="extra", "extra", 'onchangeTags 2'!K17="extra", "extra", 'procTags 2'!K17="extra", "extra", 'historyTags 2'!K17="missing", "missing", 'onchangeTags 2'!K17="missing", "missing", 'procTags 2'!K17="missing", "missing", 'historyTags 2'!K17="ignore", "ignore", 'onchangeTags 2'!K17="ignore", "ignore", 'procTags 2'!K17="ignore", "ignore")</f>
        <v>ignore</v>
      </c>
      <c r="L17" s="1" t="str" cm="1">
        <f t="array" aca="1" ref="L17" ca="1">_xlfn.IFS('historyTags 2'!L17="have", "have", 'onchangeTags 2'!L17="have", "have", 'procTags 2'!L17="have", "have", 'historyTags 2'!L17="extra", "extra", 'onchangeTags 2'!L17="extra", "extra", 'procTags 2'!L17="extra", "extra", 'historyTags 2'!L17="missing", "missing", 'onchangeTags 2'!L17="missing", "missing", 'procTags 2'!L17="missing", "missing", 'historyTags 2'!L17="ignore", "ignore", 'onchangeTags 2'!L17="ignore", "ignore", 'procTags 2'!L17="ignore", "ignore")</f>
        <v>ignore</v>
      </c>
      <c r="M17" s="1" t="str" cm="1">
        <f t="array" aca="1" ref="M17" ca="1">_xlfn.IFS('historyTags 2'!M17="have", "have", 'onchangeTags 2'!M17="have", "have", 'procTags 2'!M17="have", "have", 'historyTags 2'!M17="extra", "extra", 'onchangeTags 2'!M17="extra", "extra", 'procTags 2'!M17="extra", "extra", 'historyTags 2'!M17="missing", "missing", 'onchangeTags 2'!M17="missing", "missing", 'procTags 2'!M17="missing", "missing", 'historyTags 2'!M17="ignore", "ignore", 'onchangeTags 2'!M17="ignore", "ignore", 'procTags 2'!M17="ignore", "ignore")</f>
        <v>ignore</v>
      </c>
      <c r="N17" s="1" t="str" cm="1">
        <f t="array" aca="1" ref="N17" ca="1">_xlfn.IFS('historyTags 2'!N17="have", "have", 'onchangeTags 2'!N17="have", "have", 'procTags 2'!N17="have", "have", 'historyTags 2'!N17="extra", "extra", 'onchangeTags 2'!N17="extra", "extra", 'procTags 2'!N17="extra", "extra", 'historyTags 2'!N17="missing", "missing", 'onchangeTags 2'!N17="missing", "missing", 'procTags 2'!N17="missing", "missing", 'historyTags 2'!N17="ignore", "ignore", 'onchangeTags 2'!N17="ignore", "ignore", 'procTags 2'!N17="ignore", "ignore")</f>
        <v>ignore</v>
      </c>
      <c r="O17" s="1" t="str" cm="1">
        <f t="array" aca="1" ref="O17" ca="1">_xlfn.IFS('historyTags 2'!O17="have", "have", 'onchangeTags 2'!O17="have", "have", 'procTags 2'!O17="have", "have", 'historyTags 2'!O17="extra", "extra", 'onchangeTags 2'!O17="extra", "extra", 'procTags 2'!O17="extra", "extra", 'historyTags 2'!O17="missing", "missing", 'onchangeTags 2'!O17="missing", "missing", 'procTags 2'!O17="missing", "missing", 'historyTags 2'!O17="ignore", "ignore", 'onchangeTags 2'!O17="ignore", "ignore", 'procTags 2'!O17="ignore", "ignore")</f>
        <v>ignore</v>
      </c>
      <c r="P17" s="1" t="str" cm="1">
        <f t="array" aca="1" ref="P17" ca="1">_xlfn.IFS('historyTags 2'!P17="have", "have", 'onchangeTags 2'!P17="have", "have", 'procTags 2'!P17="have", "have", 'historyTags 2'!P17="extra", "extra", 'onchangeTags 2'!P17="extra", "extra", 'procTags 2'!P17="extra", "extra", 'historyTags 2'!P17="missing", "missing", 'onchangeTags 2'!P17="missing", "missing", 'procTags 2'!P17="missing", "missing", 'historyTags 2'!P17="ignore", "ignore", 'onchangeTags 2'!P17="ignore", "ignore", 'procTags 2'!P17="ignore", "ignore")</f>
        <v>ignore</v>
      </c>
    </row>
    <row r="18" spans="1:16" x14ac:dyDescent="0.2">
      <c r="A18" s="1" t="str">
        <f ca="1">IFERROR(__xludf.DUMMYFUNCTION("""COMPUTED_VALUE"""),"chiller_CWC_SUP_IN")</f>
        <v>chiller_CWC_SUP_IN</v>
      </c>
      <c r="B18" s="1" t="str" cm="1">
        <f t="array" aca="1" ref="B18" ca="1">_xlfn.IFS('historyTags 2'!B18="have", "have", 'onchangeTags 2'!B18="have", "have", 'procTags 2'!B18="have", "have", 'historyTags 2'!B18="extra", "extra", 'onchangeTags 2'!B18="extra", "extra", 'procTags 2'!B18="extra", "extra", 'historyTags 2'!B18="missing", "missing", 'onchangeTags 2'!B18="missing", "missing", 'procTags 2'!B18="missing", "missing", 'historyTags 2'!B18="ignore", "ignore", 'onchangeTags 2'!B18="ignore", "ignore", 'procTags 2'!B18="ignore", "ignore")</f>
        <v>ignore</v>
      </c>
      <c r="C18" s="1" t="str" cm="1">
        <f t="array" aca="1" ref="C18" ca="1">_xlfn.IFS('historyTags 2'!C18="have", "have", 'onchangeTags 2'!C18="have", "have", 'procTags 2'!C18="have", "have", 'historyTags 2'!C18="extra", "extra", 'onchangeTags 2'!C18="extra", "extra", 'procTags 2'!C18="extra", "extra", 'historyTags 2'!C18="missing", "missing", 'onchangeTags 2'!C18="missing", "missing", 'procTags 2'!C18="missing", "missing", 'historyTags 2'!C18="ignore", "ignore", 'onchangeTags 2'!C18="ignore", "ignore", 'procTags 2'!C18="ignore", "ignore")</f>
        <v>ignore</v>
      </c>
      <c r="D18" s="1" t="str" cm="1">
        <f t="array" aca="1" ref="D18" ca="1">_xlfn.IFS('historyTags 2'!D18="have", "have", 'onchangeTags 2'!D18="have", "have", 'procTags 2'!D18="have", "have", 'historyTags 2'!D18="extra", "extra", 'onchangeTags 2'!D18="extra", "extra", 'procTags 2'!D18="extra", "extra", 'historyTags 2'!D18="missing", "missing", 'onchangeTags 2'!D18="missing", "missing", 'procTags 2'!D18="missing", "missing", 'historyTags 2'!D18="ignore", "ignore", 'onchangeTags 2'!D18="ignore", "ignore", 'procTags 2'!D18="ignore", "ignore")</f>
        <v>ignore</v>
      </c>
      <c r="E18" s="1" t="str" cm="1">
        <f t="array" aca="1" ref="E18" ca="1">_xlfn.IFS('historyTags 2'!E18="have", "have", 'onchangeTags 2'!E18="have", "have", 'procTags 2'!E18="have", "have", 'historyTags 2'!E18="extra", "extra", 'onchangeTags 2'!E18="extra", "extra", 'procTags 2'!E18="extra", "extra", 'historyTags 2'!E18="missing", "missing", 'onchangeTags 2'!E18="missing", "missing", 'procTags 2'!E18="missing", "missing", 'historyTags 2'!E18="ignore", "ignore", 'onchangeTags 2'!E18="ignore", "ignore", 'procTags 2'!E18="ignore", "ignore")</f>
        <v>ignore</v>
      </c>
      <c r="F18" s="1" t="str" cm="1">
        <f t="array" aca="1" ref="F18" ca="1">_xlfn.IFS('historyTags 2'!F18="have", "have", 'onchangeTags 2'!F18="have", "have", 'procTags 2'!F18="have", "have", 'historyTags 2'!F18="extra", "extra", 'onchangeTags 2'!F18="extra", "extra", 'procTags 2'!F18="extra", "extra", 'historyTags 2'!F18="missing", "missing", 'onchangeTags 2'!F18="missing", "missing", 'procTags 2'!F18="missing", "missing", 'historyTags 2'!F18="ignore", "ignore", 'onchangeTags 2'!F18="ignore", "ignore", 'procTags 2'!F18="ignore", "ignore")</f>
        <v>ignore</v>
      </c>
      <c r="G18" s="1" t="str" cm="1">
        <f t="array" aca="1" ref="G18" ca="1">_xlfn.IFS('historyTags 2'!G18="have", "have", 'onchangeTags 2'!G18="have", "have", 'procTags 2'!G18="have", "have", 'historyTags 2'!G18="extra", "extra", 'onchangeTags 2'!G18="extra", "extra", 'procTags 2'!G18="extra", "extra", 'historyTags 2'!G18="missing", "missing", 'onchangeTags 2'!G18="missing", "missing", 'procTags 2'!G18="missing", "missing", 'historyTags 2'!G18="ignore", "ignore", 'onchangeTags 2'!G18="ignore", "ignore", 'procTags 2'!G18="ignore", "ignore")</f>
        <v>ignore</v>
      </c>
      <c r="H18" s="1" t="str" cm="1">
        <f t="array" aca="1" ref="H18" ca="1">_xlfn.IFS('historyTags 2'!H18="have", "have", 'onchangeTags 2'!H18="have", "have", 'procTags 2'!H18="have", "have", 'historyTags 2'!H18="extra", "extra", 'onchangeTags 2'!H18="extra", "extra", 'procTags 2'!H18="extra", "extra", 'historyTags 2'!H18="missing", "missing", 'onchangeTags 2'!H18="missing", "missing", 'procTags 2'!H18="missing", "missing", 'historyTags 2'!H18="ignore", "ignore", 'onchangeTags 2'!H18="ignore", "ignore", 'procTags 2'!H18="ignore", "ignore")</f>
        <v>ignore</v>
      </c>
      <c r="I18" s="1" t="str" cm="1">
        <f t="array" aca="1" ref="I18" ca="1">_xlfn.IFS('historyTags 2'!I18="have", "have", 'onchangeTags 2'!I18="have", "have", 'procTags 2'!I18="have", "have", 'historyTags 2'!I18="extra", "extra", 'onchangeTags 2'!I18="extra", "extra", 'procTags 2'!I18="extra", "extra", 'historyTags 2'!I18="missing", "missing", 'onchangeTags 2'!I18="missing", "missing", 'procTags 2'!I18="missing", "missing", 'historyTags 2'!I18="ignore", "ignore", 'onchangeTags 2'!I18="ignore", "ignore", 'procTags 2'!I18="ignore", "ignore")</f>
        <v>ignore</v>
      </c>
      <c r="J18" s="1" t="str" cm="1">
        <f t="array" aca="1" ref="J18" ca="1">_xlfn.IFS('historyTags 2'!J18="have", "have", 'onchangeTags 2'!J18="have", "have", 'procTags 2'!J18="have", "have", 'historyTags 2'!J18="extra", "extra", 'onchangeTags 2'!J18="extra", "extra", 'procTags 2'!J18="extra", "extra", 'historyTags 2'!J18="missing", "missing", 'onchangeTags 2'!J18="missing", "missing", 'procTags 2'!J18="missing", "missing", 'historyTags 2'!J18="ignore", "ignore", 'onchangeTags 2'!J18="ignore", "ignore", 'procTags 2'!J18="ignore", "ignore")</f>
        <v>ignore</v>
      </c>
      <c r="K18" s="1" t="str" cm="1">
        <f t="array" aca="1" ref="K18" ca="1">_xlfn.IFS('historyTags 2'!K18="have", "have", 'onchangeTags 2'!K18="have", "have", 'procTags 2'!K18="have", "have", 'historyTags 2'!K18="extra", "extra", 'onchangeTags 2'!K18="extra", "extra", 'procTags 2'!K18="extra", "extra", 'historyTags 2'!K18="missing", "missing", 'onchangeTags 2'!K18="missing", "missing", 'procTags 2'!K18="missing", "missing", 'historyTags 2'!K18="ignore", "ignore", 'onchangeTags 2'!K18="ignore", "ignore", 'procTags 2'!K18="ignore", "ignore")</f>
        <v>ignore</v>
      </c>
      <c r="L18" s="1" t="str" cm="1">
        <f t="array" aca="1" ref="L18" ca="1">_xlfn.IFS('historyTags 2'!L18="have", "have", 'onchangeTags 2'!L18="have", "have", 'procTags 2'!L18="have", "have", 'historyTags 2'!L18="extra", "extra", 'onchangeTags 2'!L18="extra", "extra", 'procTags 2'!L18="extra", "extra", 'historyTags 2'!L18="missing", "missing", 'onchangeTags 2'!L18="missing", "missing", 'procTags 2'!L18="missing", "missing", 'historyTags 2'!L18="ignore", "ignore", 'onchangeTags 2'!L18="ignore", "ignore", 'procTags 2'!L18="ignore", "ignore")</f>
        <v>ignore</v>
      </c>
      <c r="M18" s="1" t="str" cm="1">
        <f t="array" aca="1" ref="M18" ca="1">_xlfn.IFS('historyTags 2'!M18="have", "have", 'onchangeTags 2'!M18="have", "have", 'procTags 2'!M18="have", "have", 'historyTags 2'!M18="extra", "extra", 'onchangeTags 2'!M18="extra", "extra", 'procTags 2'!M18="extra", "extra", 'historyTags 2'!M18="missing", "missing", 'onchangeTags 2'!M18="missing", "missing", 'procTags 2'!M18="missing", "missing", 'historyTags 2'!M18="ignore", "ignore", 'onchangeTags 2'!M18="ignore", "ignore", 'procTags 2'!M18="ignore", "ignore")</f>
        <v>ignore</v>
      </c>
      <c r="N18" s="1" t="str" cm="1">
        <f t="array" aca="1" ref="N18" ca="1">_xlfn.IFS('historyTags 2'!N18="have", "have", 'onchangeTags 2'!N18="have", "have", 'procTags 2'!N18="have", "have", 'historyTags 2'!N18="extra", "extra", 'onchangeTags 2'!N18="extra", "extra", 'procTags 2'!N18="extra", "extra", 'historyTags 2'!N18="missing", "missing", 'onchangeTags 2'!N18="missing", "missing", 'procTags 2'!N18="missing", "missing", 'historyTags 2'!N18="ignore", "ignore", 'onchangeTags 2'!N18="ignore", "ignore", 'procTags 2'!N18="ignore", "ignore")</f>
        <v>ignore</v>
      </c>
      <c r="O18" s="1" t="str" cm="1">
        <f t="array" aca="1" ref="O18" ca="1">_xlfn.IFS('historyTags 2'!O18="have", "have", 'onchangeTags 2'!O18="have", "have", 'procTags 2'!O18="have", "have", 'historyTags 2'!O18="extra", "extra", 'onchangeTags 2'!O18="extra", "extra", 'procTags 2'!O18="extra", "extra", 'historyTags 2'!O18="missing", "missing", 'onchangeTags 2'!O18="missing", "missing", 'procTags 2'!O18="missing", "missing", 'historyTags 2'!O18="ignore", "ignore", 'onchangeTags 2'!O18="ignore", "ignore", 'procTags 2'!O18="ignore", "ignore")</f>
        <v>ignore</v>
      </c>
      <c r="P18" s="1" t="str" cm="1">
        <f t="array" aca="1" ref="P18" ca="1">_xlfn.IFS('historyTags 2'!P18="have", "have", 'onchangeTags 2'!P18="have", "have", 'procTags 2'!P18="have", "have", 'historyTags 2'!P18="extra", "extra", 'onchangeTags 2'!P18="extra", "extra", 'procTags 2'!P18="extra", "extra", 'historyTags 2'!P18="missing", "missing", 'onchangeTags 2'!P18="missing", "missing", 'procTags 2'!P18="missing", "missing", 'historyTags 2'!P18="ignore", "ignore", 'onchangeTags 2'!P18="ignore", "ignore", 'procTags 2'!P18="ignore", "ignore")</f>
        <v>ignore</v>
      </c>
    </row>
    <row r="19" spans="1:16" x14ac:dyDescent="0.2">
      <c r="A19" s="1" t="str">
        <f ca="1">IFERROR(__xludf.DUMMYFUNCTION("""COMPUTED_VALUE"""),"chiller_CWC_TEMP_OUT")</f>
        <v>chiller_CWC_TEMP_OUT</v>
      </c>
      <c r="B19" s="1" t="str" cm="1">
        <f t="array" aca="1" ref="B19" ca="1">_xlfn.IFS('historyTags 2'!B19="have", "have", 'onchangeTags 2'!B19="have", "have", 'procTags 2'!B19="have", "have", 'historyTags 2'!B19="extra", "extra", 'onchangeTags 2'!B19="extra", "extra", 'procTags 2'!B19="extra", "extra", 'historyTags 2'!B19="missing", "missing", 'onchangeTags 2'!B19="missing", "missing", 'procTags 2'!B19="missing", "missing", 'historyTags 2'!B19="ignore", "ignore", 'onchangeTags 2'!B19="ignore", "ignore", 'procTags 2'!B19="ignore", "ignore")</f>
        <v>ignore</v>
      </c>
      <c r="C19" s="1" t="str" cm="1">
        <f t="array" aca="1" ref="C19" ca="1">_xlfn.IFS('historyTags 2'!C19="have", "have", 'onchangeTags 2'!C19="have", "have", 'procTags 2'!C19="have", "have", 'historyTags 2'!C19="extra", "extra", 'onchangeTags 2'!C19="extra", "extra", 'procTags 2'!C19="extra", "extra", 'historyTags 2'!C19="missing", "missing", 'onchangeTags 2'!C19="missing", "missing", 'procTags 2'!C19="missing", "missing", 'historyTags 2'!C19="ignore", "ignore", 'onchangeTags 2'!C19="ignore", "ignore", 'procTags 2'!C19="ignore", "ignore")</f>
        <v>ignore</v>
      </c>
      <c r="D19" s="1" t="str" cm="1">
        <f t="array" aca="1" ref="D19" ca="1">_xlfn.IFS('historyTags 2'!D19="have", "have", 'onchangeTags 2'!D19="have", "have", 'procTags 2'!D19="have", "have", 'historyTags 2'!D19="extra", "extra", 'onchangeTags 2'!D19="extra", "extra", 'procTags 2'!D19="extra", "extra", 'historyTags 2'!D19="missing", "missing", 'onchangeTags 2'!D19="missing", "missing", 'procTags 2'!D19="missing", "missing", 'historyTags 2'!D19="ignore", "ignore", 'onchangeTags 2'!D19="ignore", "ignore", 'procTags 2'!D19="ignore", "ignore")</f>
        <v>ignore</v>
      </c>
      <c r="E19" s="1" t="str" cm="1">
        <f t="array" aca="1" ref="E19" ca="1">_xlfn.IFS('historyTags 2'!E19="have", "have", 'onchangeTags 2'!E19="have", "have", 'procTags 2'!E19="have", "have", 'historyTags 2'!E19="extra", "extra", 'onchangeTags 2'!E19="extra", "extra", 'procTags 2'!E19="extra", "extra", 'historyTags 2'!E19="missing", "missing", 'onchangeTags 2'!E19="missing", "missing", 'procTags 2'!E19="missing", "missing", 'historyTags 2'!E19="ignore", "ignore", 'onchangeTags 2'!E19="ignore", "ignore", 'procTags 2'!E19="ignore", "ignore")</f>
        <v>ignore</v>
      </c>
      <c r="F19" s="1" t="str" cm="1">
        <f t="array" aca="1" ref="F19" ca="1">_xlfn.IFS('historyTags 2'!F19="have", "have", 'onchangeTags 2'!F19="have", "have", 'procTags 2'!F19="have", "have", 'historyTags 2'!F19="extra", "extra", 'onchangeTags 2'!F19="extra", "extra", 'procTags 2'!F19="extra", "extra", 'historyTags 2'!F19="missing", "missing", 'onchangeTags 2'!F19="missing", "missing", 'procTags 2'!F19="missing", "missing", 'historyTags 2'!F19="ignore", "ignore", 'onchangeTags 2'!F19="ignore", "ignore", 'procTags 2'!F19="ignore", "ignore")</f>
        <v>ignore</v>
      </c>
      <c r="G19" s="1" t="str" cm="1">
        <f t="array" aca="1" ref="G19" ca="1">_xlfn.IFS('historyTags 2'!G19="have", "have", 'onchangeTags 2'!G19="have", "have", 'procTags 2'!G19="have", "have", 'historyTags 2'!G19="extra", "extra", 'onchangeTags 2'!G19="extra", "extra", 'procTags 2'!G19="extra", "extra", 'historyTags 2'!G19="missing", "missing", 'onchangeTags 2'!G19="missing", "missing", 'procTags 2'!G19="missing", "missing", 'historyTags 2'!G19="ignore", "ignore", 'onchangeTags 2'!G19="ignore", "ignore", 'procTags 2'!G19="ignore", "ignore")</f>
        <v>ignore</v>
      </c>
      <c r="H19" s="1" t="str" cm="1">
        <f t="array" aca="1" ref="H19" ca="1">_xlfn.IFS('historyTags 2'!H19="have", "have", 'onchangeTags 2'!H19="have", "have", 'procTags 2'!H19="have", "have", 'historyTags 2'!H19="extra", "extra", 'onchangeTags 2'!H19="extra", "extra", 'procTags 2'!H19="extra", "extra", 'historyTags 2'!H19="missing", "missing", 'onchangeTags 2'!H19="missing", "missing", 'procTags 2'!H19="missing", "missing", 'historyTags 2'!H19="ignore", "ignore", 'onchangeTags 2'!H19="ignore", "ignore", 'procTags 2'!H19="ignore", "ignore")</f>
        <v>ignore</v>
      </c>
      <c r="I19" s="1" t="str" cm="1">
        <f t="array" aca="1" ref="I19" ca="1">_xlfn.IFS('historyTags 2'!I19="have", "have", 'onchangeTags 2'!I19="have", "have", 'procTags 2'!I19="have", "have", 'historyTags 2'!I19="extra", "extra", 'onchangeTags 2'!I19="extra", "extra", 'procTags 2'!I19="extra", "extra", 'historyTags 2'!I19="missing", "missing", 'onchangeTags 2'!I19="missing", "missing", 'procTags 2'!I19="missing", "missing", 'historyTags 2'!I19="ignore", "ignore", 'onchangeTags 2'!I19="ignore", "ignore", 'procTags 2'!I19="ignore", "ignore")</f>
        <v>ignore</v>
      </c>
      <c r="J19" s="1" t="str" cm="1">
        <f t="array" aca="1" ref="J19" ca="1">_xlfn.IFS('historyTags 2'!J19="have", "have", 'onchangeTags 2'!J19="have", "have", 'procTags 2'!J19="have", "have", 'historyTags 2'!J19="extra", "extra", 'onchangeTags 2'!J19="extra", "extra", 'procTags 2'!J19="extra", "extra", 'historyTags 2'!J19="missing", "missing", 'onchangeTags 2'!J19="missing", "missing", 'procTags 2'!J19="missing", "missing", 'historyTags 2'!J19="ignore", "ignore", 'onchangeTags 2'!J19="ignore", "ignore", 'procTags 2'!J19="ignore", "ignore")</f>
        <v>ignore</v>
      </c>
      <c r="K19" s="1" t="str" cm="1">
        <f t="array" aca="1" ref="K19" ca="1">_xlfn.IFS('historyTags 2'!K19="have", "have", 'onchangeTags 2'!K19="have", "have", 'procTags 2'!K19="have", "have", 'historyTags 2'!K19="extra", "extra", 'onchangeTags 2'!K19="extra", "extra", 'procTags 2'!K19="extra", "extra", 'historyTags 2'!K19="missing", "missing", 'onchangeTags 2'!K19="missing", "missing", 'procTags 2'!K19="missing", "missing", 'historyTags 2'!K19="ignore", "ignore", 'onchangeTags 2'!K19="ignore", "ignore", 'procTags 2'!K19="ignore", "ignore")</f>
        <v>ignore</v>
      </c>
      <c r="L19" s="1" t="str" cm="1">
        <f t="array" aca="1" ref="L19" ca="1">_xlfn.IFS('historyTags 2'!L19="have", "have", 'onchangeTags 2'!L19="have", "have", 'procTags 2'!L19="have", "have", 'historyTags 2'!L19="extra", "extra", 'onchangeTags 2'!L19="extra", "extra", 'procTags 2'!L19="extra", "extra", 'historyTags 2'!L19="missing", "missing", 'onchangeTags 2'!L19="missing", "missing", 'procTags 2'!L19="missing", "missing", 'historyTags 2'!L19="ignore", "ignore", 'onchangeTags 2'!L19="ignore", "ignore", 'procTags 2'!L19="ignore", "ignore")</f>
        <v>ignore</v>
      </c>
      <c r="M19" s="1" t="str" cm="1">
        <f t="array" aca="1" ref="M19" ca="1">_xlfn.IFS('historyTags 2'!M19="have", "have", 'onchangeTags 2'!M19="have", "have", 'procTags 2'!M19="have", "have", 'historyTags 2'!M19="extra", "extra", 'onchangeTags 2'!M19="extra", "extra", 'procTags 2'!M19="extra", "extra", 'historyTags 2'!M19="missing", "missing", 'onchangeTags 2'!M19="missing", "missing", 'procTags 2'!M19="missing", "missing", 'historyTags 2'!M19="ignore", "ignore", 'onchangeTags 2'!M19="ignore", "ignore", 'procTags 2'!M19="ignore", "ignore")</f>
        <v>ignore</v>
      </c>
      <c r="N19" s="1" t="str" cm="1">
        <f t="array" aca="1" ref="N19" ca="1">_xlfn.IFS('historyTags 2'!N19="have", "have", 'onchangeTags 2'!N19="have", "have", 'procTags 2'!N19="have", "have", 'historyTags 2'!N19="extra", "extra", 'onchangeTags 2'!N19="extra", "extra", 'procTags 2'!N19="extra", "extra", 'historyTags 2'!N19="missing", "missing", 'onchangeTags 2'!N19="missing", "missing", 'procTags 2'!N19="missing", "missing", 'historyTags 2'!N19="ignore", "ignore", 'onchangeTags 2'!N19="ignore", "ignore", 'procTags 2'!N19="ignore", "ignore")</f>
        <v>ignore</v>
      </c>
      <c r="O19" s="1" t="str" cm="1">
        <f t="array" aca="1" ref="O19" ca="1">_xlfn.IFS('historyTags 2'!O19="have", "have", 'onchangeTags 2'!O19="have", "have", 'procTags 2'!O19="have", "have", 'historyTags 2'!O19="extra", "extra", 'onchangeTags 2'!O19="extra", "extra", 'procTags 2'!O19="extra", "extra", 'historyTags 2'!O19="missing", "missing", 'onchangeTags 2'!O19="missing", "missing", 'procTags 2'!O19="missing", "missing", 'historyTags 2'!O19="ignore", "ignore", 'onchangeTags 2'!O19="ignore", "ignore", 'procTags 2'!O19="ignore", "ignore")</f>
        <v>ignore</v>
      </c>
      <c r="P19" s="1" t="str" cm="1">
        <f t="array" aca="1" ref="P19" ca="1">_xlfn.IFS('historyTags 2'!P19="have", "have", 'onchangeTags 2'!P19="have", "have", 'procTags 2'!P19="have", "have", 'historyTags 2'!P19="extra", "extra", 'onchangeTags 2'!P19="extra", "extra", 'procTags 2'!P19="extra", "extra", 'historyTags 2'!P19="missing", "missing", 'onchangeTags 2'!P19="missing", "missing", 'procTags 2'!P19="missing", "missing", 'historyTags 2'!P19="ignore", "ignore", 'onchangeTags 2'!P19="ignore", "ignore", 'procTags 2'!P19="ignore", "ignore")</f>
        <v>ignore</v>
      </c>
    </row>
    <row r="20" spans="1:16" x14ac:dyDescent="0.2">
      <c r="A20" s="1" t="str">
        <f ca="1">IFERROR(__xludf.DUMMYFUNCTION("""COMPUTED_VALUE"""),"chiller_DP_offset_AM_PAR")</f>
        <v>chiller_DP_offset_AM_PAR</v>
      </c>
      <c r="B20" s="1" t="str" cm="1">
        <f t="array" aca="1" ref="B20" ca="1">_xlfn.IFS('historyTags 2'!B20="have", "have", 'onchangeTags 2'!B20="have", "have", 'procTags 2'!B20="have", "have", 'historyTags 2'!B20="extra", "extra", 'onchangeTags 2'!B20="extra", "extra", 'procTags 2'!B20="extra", "extra", 'historyTags 2'!B20="missing", "missing", 'onchangeTags 2'!B20="missing", "missing", 'procTags 2'!B20="missing", "missing", 'historyTags 2'!B20="ignore", "ignore", 'onchangeTags 2'!B20="ignore", "ignore", 'procTags 2'!B20="ignore", "ignore")</f>
        <v>ignore</v>
      </c>
      <c r="C20" s="1" t="str" cm="1">
        <f t="array" aca="1" ref="C20" ca="1">_xlfn.IFS('historyTags 2'!C20="have", "have", 'onchangeTags 2'!C20="have", "have", 'procTags 2'!C20="have", "have", 'historyTags 2'!C20="extra", "extra", 'onchangeTags 2'!C20="extra", "extra", 'procTags 2'!C20="extra", "extra", 'historyTags 2'!C20="missing", "missing", 'onchangeTags 2'!C20="missing", "missing", 'procTags 2'!C20="missing", "missing", 'historyTags 2'!C20="ignore", "ignore", 'onchangeTags 2'!C20="ignore", "ignore", 'procTags 2'!C20="ignore", "ignore")</f>
        <v>ignore</v>
      </c>
      <c r="D20" s="1" t="str" cm="1">
        <f t="array" aca="1" ref="D20" ca="1">_xlfn.IFS('historyTags 2'!D20="have", "have", 'onchangeTags 2'!D20="have", "have", 'procTags 2'!D20="have", "have", 'historyTags 2'!D20="extra", "extra", 'onchangeTags 2'!D20="extra", "extra", 'procTags 2'!D20="extra", "extra", 'historyTags 2'!D20="missing", "missing", 'onchangeTags 2'!D20="missing", "missing", 'procTags 2'!D20="missing", "missing", 'historyTags 2'!D20="ignore", "ignore", 'onchangeTags 2'!D20="ignore", "ignore", 'procTags 2'!D20="ignore", "ignore")</f>
        <v>ignore</v>
      </c>
      <c r="E20" s="1" t="str" cm="1">
        <f t="array" aca="1" ref="E20" ca="1">_xlfn.IFS('historyTags 2'!E20="have", "have", 'onchangeTags 2'!E20="have", "have", 'procTags 2'!E20="have", "have", 'historyTags 2'!E20="extra", "extra", 'onchangeTags 2'!E20="extra", "extra", 'procTags 2'!E20="extra", "extra", 'historyTags 2'!E20="missing", "missing", 'onchangeTags 2'!E20="missing", "missing", 'procTags 2'!E20="missing", "missing", 'historyTags 2'!E20="ignore", "ignore", 'onchangeTags 2'!E20="ignore", "ignore", 'procTags 2'!E20="ignore", "ignore")</f>
        <v>ignore</v>
      </c>
      <c r="F20" s="1" t="str" cm="1">
        <f t="array" aca="1" ref="F20" ca="1">_xlfn.IFS('historyTags 2'!F20="have", "have", 'onchangeTags 2'!F20="have", "have", 'procTags 2'!F20="have", "have", 'historyTags 2'!F20="extra", "extra", 'onchangeTags 2'!F20="extra", "extra", 'procTags 2'!F20="extra", "extra", 'historyTags 2'!F20="missing", "missing", 'onchangeTags 2'!F20="missing", "missing", 'procTags 2'!F20="missing", "missing", 'historyTags 2'!F20="ignore", "ignore", 'onchangeTags 2'!F20="ignore", "ignore", 'procTags 2'!F20="ignore", "ignore")</f>
        <v>ignore</v>
      </c>
      <c r="G20" s="1" t="str" cm="1">
        <f t="array" aca="1" ref="G20" ca="1">_xlfn.IFS('historyTags 2'!G20="have", "have", 'onchangeTags 2'!G20="have", "have", 'procTags 2'!G20="have", "have", 'historyTags 2'!G20="extra", "extra", 'onchangeTags 2'!G20="extra", "extra", 'procTags 2'!G20="extra", "extra", 'historyTags 2'!G20="missing", "missing", 'onchangeTags 2'!G20="missing", "missing", 'procTags 2'!G20="missing", "missing", 'historyTags 2'!G20="ignore", "ignore", 'onchangeTags 2'!G20="ignore", "ignore", 'procTags 2'!G20="ignore", "ignore")</f>
        <v>ignore</v>
      </c>
      <c r="H20" s="1" t="str" cm="1">
        <f t="array" aca="1" ref="H20" ca="1">_xlfn.IFS('historyTags 2'!H20="have", "have", 'onchangeTags 2'!H20="have", "have", 'procTags 2'!H20="have", "have", 'historyTags 2'!H20="extra", "extra", 'onchangeTags 2'!H20="extra", "extra", 'procTags 2'!H20="extra", "extra", 'historyTags 2'!H20="missing", "missing", 'onchangeTags 2'!H20="missing", "missing", 'procTags 2'!H20="missing", "missing", 'historyTags 2'!H20="ignore", "ignore", 'onchangeTags 2'!H20="ignore", "ignore", 'procTags 2'!H20="ignore", "ignore")</f>
        <v>ignore</v>
      </c>
      <c r="I20" s="1" t="str" cm="1">
        <f t="array" aca="1" ref="I20" ca="1">_xlfn.IFS('historyTags 2'!I20="have", "have", 'onchangeTags 2'!I20="have", "have", 'procTags 2'!I20="have", "have", 'historyTags 2'!I20="extra", "extra", 'onchangeTags 2'!I20="extra", "extra", 'procTags 2'!I20="extra", "extra", 'historyTags 2'!I20="missing", "missing", 'onchangeTags 2'!I20="missing", "missing", 'procTags 2'!I20="missing", "missing", 'historyTags 2'!I20="ignore", "ignore", 'onchangeTags 2'!I20="ignore", "ignore", 'procTags 2'!I20="ignore", "ignore")</f>
        <v>ignore</v>
      </c>
      <c r="J20" s="1" t="str" cm="1">
        <f t="array" aca="1" ref="J20" ca="1">_xlfn.IFS('historyTags 2'!J20="have", "have", 'onchangeTags 2'!J20="have", "have", 'procTags 2'!J20="have", "have", 'historyTags 2'!J20="extra", "extra", 'onchangeTags 2'!J20="extra", "extra", 'procTags 2'!J20="extra", "extra", 'historyTags 2'!J20="missing", "missing", 'onchangeTags 2'!J20="missing", "missing", 'procTags 2'!J20="missing", "missing", 'historyTags 2'!J20="ignore", "ignore", 'onchangeTags 2'!J20="ignore", "ignore", 'procTags 2'!J20="ignore", "ignore")</f>
        <v>ignore</v>
      </c>
      <c r="K20" s="1" t="str" cm="1">
        <f t="array" aca="1" ref="K20" ca="1">_xlfn.IFS('historyTags 2'!K20="have", "have", 'onchangeTags 2'!K20="have", "have", 'procTags 2'!K20="have", "have", 'historyTags 2'!K20="extra", "extra", 'onchangeTags 2'!K20="extra", "extra", 'procTags 2'!K20="extra", "extra", 'historyTags 2'!K20="missing", "missing", 'onchangeTags 2'!K20="missing", "missing", 'procTags 2'!K20="missing", "missing", 'historyTags 2'!K20="ignore", "ignore", 'onchangeTags 2'!K20="ignore", "ignore", 'procTags 2'!K20="ignore", "ignore")</f>
        <v>ignore</v>
      </c>
      <c r="L20" s="1" t="str" cm="1">
        <f t="array" aca="1" ref="L20" ca="1">_xlfn.IFS('historyTags 2'!L20="have", "have", 'onchangeTags 2'!L20="have", "have", 'procTags 2'!L20="have", "have", 'historyTags 2'!L20="extra", "extra", 'onchangeTags 2'!L20="extra", "extra", 'procTags 2'!L20="extra", "extra", 'historyTags 2'!L20="missing", "missing", 'onchangeTags 2'!L20="missing", "missing", 'procTags 2'!L20="missing", "missing", 'historyTags 2'!L20="ignore", "ignore", 'onchangeTags 2'!L20="ignore", "ignore", 'procTags 2'!L20="ignore", "ignore")</f>
        <v>ignore</v>
      </c>
      <c r="M20" s="1" t="str" cm="1">
        <f t="array" aca="1" ref="M20" ca="1">_xlfn.IFS('historyTags 2'!M20="have", "have", 'onchangeTags 2'!M20="have", "have", 'procTags 2'!M20="have", "have", 'historyTags 2'!M20="extra", "extra", 'onchangeTags 2'!M20="extra", "extra", 'procTags 2'!M20="extra", "extra", 'historyTags 2'!M20="missing", "missing", 'onchangeTags 2'!M20="missing", "missing", 'procTags 2'!M20="missing", "missing", 'historyTags 2'!M20="ignore", "ignore", 'onchangeTags 2'!M20="ignore", "ignore", 'procTags 2'!M20="ignore", "ignore")</f>
        <v>ignore</v>
      </c>
      <c r="N20" s="1" t="str" cm="1">
        <f t="array" aca="1" ref="N20" ca="1">_xlfn.IFS('historyTags 2'!N20="have", "have", 'onchangeTags 2'!N20="have", "have", 'procTags 2'!N20="have", "have", 'historyTags 2'!N20="extra", "extra", 'onchangeTags 2'!N20="extra", "extra", 'procTags 2'!N20="extra", "extra", 'historyTags 2'!N20="missing", "missing", 'onchangeTags 2'!N20="missing", "missing", 'procTags 2'!N20="missing", "missing", 'historyTags 2'!N20="ignore", "ignore", 'onchangeTags 2'!N20="ignore", "ignore", 'procTags 2'!N20="ignore", "ignore")</f>
        <v>ignore</v>
      </c>
      <c r="O20" s="1" t="str" cm="1">
        <f t="array" aca="1" ref="O20" ca="1">_xlfn.IFS('historyTags 2'!O20="have", "have", 'onchangeTags 2'!O20="have", "have", 'procTags 2'!O20="have", "have", 'historyTags 2'!O20="extra", "extra", 'onchangeTags 2'!O20="extra", "extra", 'procTags 2'!O20="extra", "extra", 'historyTags 2'!O20="missing", "missing", 'onchangeTags 2'!O20="missing", "missing", 'procTags 2'!O20="missing", "missing", 'historyTags 2'!O20="ignore", "ignore", 'onchangeTags 2'!O20="ignore", "ignore", 'procTags 2'!O20="ignore", "ignore")</f>
        <v>ignore</v>
      </c>
      <c r="P20" s="1" t="str" cm="1">
        <f t="array" aca="1" ref="P20" ca="1">_xlfn.IFS('historyTags 2'!P20="have", "have", 'onchangeTags 2'!P20="have", "have", 'procTags 2'!P20="have", "have", 'historyTags 2'!P20="extra", "extra", 'onchangeTags 2'!P20="extra", "extra", 'procTags 2'!P20="extra", "extra", 'historyTags 2'!P20="missing", "missing", 'onchangeTags 2'!P20="missing", "missing", 'procTags 2'!P20="missing", "missing", 'historyTags 2'!P20="ignore", "ignore", 'onchangeTags 2'!P20="ignore", "ignore", 'procTags 2'!P20="ignore", "ignore")</f>
        <v>ignore</v>
      </c>
    </row>
    <row r="21" spans="1:16" x14ac:dyDescent="0.2">
      <c r="A21" s="1" t="str">
        <f ca="1">IFERROR(__xludf.DUMMYFUNCTION("""COMPUTED_VALUE"""),"chiller_en_supply")</f>
        <v>chiller_en_supply</v>
      </c>
      <c r="B21" s="1" t="str" cm="1">
        <f t="array" aca="1" ref="B21" ca="1">_xlfn.IFS('historyTags 2'!B21="have", "have", 'onchangeTags 2'!B21="have", "have", 'procTags 2'!B21="have", "have", 'historyTags 2'!B21="extra", "extra", 'onchangeTags 2'!B21="extra", "extra", 'procTags 2'!B21="extra", "extra", 'historyTags 2'!B21="missing", "missing", 'onchangeTags 2'!B21="missing", "missing", 'procTags 2'!B21="missing", "missing", 'historyTags 2'!B21="ignore", "ignore", 'onchangeTags 2'!B21="ignore", "ignore", 'procTags 2'!B21="ignore", "ignore")</f>
        <v>ignore</v>
      </c>
      <c r="C21" s="1" t="str" cm="1">
        <f t="array" aca="1" ref="C21" ca="1">_xlfn.IFS('historyTags 2'!C21="have", "have", 'onchangeTags 2'!C21="have", "have", 'procTags 2'!C21="have", "have", 'historyTags 2'!C21="extra", "extra", 'onchangeTags 2'!C21="extra", "extra", 'procTags 2'!C21="extra", "extra", 'historyTags 2'!C21="missing", "missing", 'onchangeTags 2'!C21="missing", "missing", 'procTags 2'!C21="missing", "missing", 'historyTags 2'!C21="ignore", "ignore", 'onchangeTags 2'!C21="ignore", "ignore", 'procTags 2'!C21="ignore", "ignore")</f>
        <v>ignore</v>
      </c>
      <c r="D21" s="1" t="str" cm="1">
        <f t="array" aca="1" ref="D21" ca="1">_xlfn.IFS('historyTags 2'!D21="have", "have", 'onchangeTags 2'!D21="have", "have", 'procTags 2'!D21="have", "have", 'historyTags 2'!D21="extra", "extra", 'onchangeTags 2'!D21="extra", "extra", 'procTags 2'!D21="extra", "extra", 'historyTags 2'!D21="missing", "missing", 'onchangeTags 2'!D21="missing", "missing", 'procTags 2'!D21="missing", "missing", 'historyTags 2'!D21="ignore", "ignore", 'onchangeTags 2'!D21="ignore", "ignore", 'procTags 2'!D21="ignore", "ignore")</f>
        <v>ignore</v>
      </c>
      <c r="E21" s="1" t="str" cm="1">
        <f t="array" aca="1" ref="E21" ca="1">_xlfn.IFS('historyTags 2'!E21="have", "have", 'onchangeTags 2'!E21="have", "have", 'procTags 2'!E21="have", "have", 'historyTags 2'!E21="extra", "extra", 'onchangeTags 2'!E21="extra", "extra", 'procTags 2'!E21="extra", "extra", 'historyTags 2'!E21="missing", "missing", 'onchangeTags 2'!E21="missing", "missing", 'procTags 2'!E21="missing", "missing", 'historyTags 2'!E21="ignore", "ignore", 'onchangeTags 2'!E21="ignore", "ignore", 'procTags 2'!E21="ignore", "ignore")</f>
        <v>ignore</v>
      </c>
      <c r="F21" s="1" t="str" cm="1">
        <f t="array" aca="1" ref="F21" ca="1">_xlfn.IFS('historyTags 2'!F21="have", "have", 'onchangeTags 2'!F21="have", "have", 'procTags 2'!F21="have", "have", 'historyTags 2'!F21="extra", "extra", 'onchangeTags 2'!F21="extra", "extra", 'procTags 2'!F21="extra", "extra", 'historyTags 2'!F21="missing", "missing", 'onchangeTags 2'!F21="missing", "missing", 'procTags 2'!F21="missing", "missing", 'historyTags 2'!F21="ignore", "ignore", 'onchangeTags 2'!F21="ignore", "ignore", 'procTags 2'!F21="ignore", "ignore")</f>
        <v>ignore</v>
      </c>
      <c r="G21" s="1" t="str" cm="1">
        <f t="array" aca="1" ref="G21" ca="1">_xlfn.IFS('historyTags 2'!G21="have", "have", 'onchangeTags 2'!G21="have", "have", 'procTags 2'!G21="have", "have", 'historyTags 2'!G21="extra", "extra", 'onchangeTags 2'!G21="extra", "extra", 'procTags 2'!G21="extra", "extra", 'historyTags 2'!G21="missing", "missing", 'onchangeTags 2'!G21="missing", "missing", 'procTags 2'!G21="missing", "missing", 'historyTags 2'!G21="ignore", "ignore", 'onchangeTags 2'!G21="ignore", "ignore", 'procTags 2'!G21="ignore", "ignore")</f>
        <v>ignore</v>
      </c>
      <c r="H21" s="1" t="str" cm="1">
        <f t="array" aca="1" ref="H21" ca="1">_xlfn.IFS('historyTags 2'!H21="have", "have", 'onchangeTags 2'!H21="have", "have", 'procTags 2'!H21="have", "have", 'historyTags 2'!H21="extra", "extra", 'onchangeTags 2'!H21="extra", "extra", 'procTags 2'!H21="extra", "extra", 'historyTags 2'!H21="missing", "missing", 'onchangeTags 2'!H21="missing", "missing", 'procTags 2'!H21="missing", "missing", 'historyTags 2'!H21="ignore", "ignore", 'onchangeTags 2'!H21="ignore", "ignore", 'procTags 2'!H21="ignore", "ignore")</f>
        <v>ignore</v>
      </c>
      <c r="I21" s="1" t="str" cm="1">
        <f t="array" aca="1" ref="I21" ca="1">_xlfn.IFS('historyTags 2'!I21="have", "have", 'onchangeTags 2'!I21="have", "have", 'procTags 2'!I21="have", "have", 'historyTags 2'!I21="extra", "extra", 'onchangeTags 2'!I21="extra", "extra", 'procTags 2'!I21="extra", "extra", 'historyTags 2'!I21="missing", "missing", 'onchangeTags 2'!I21="missing", "missing", 'procTags 2'!I21="missing", "missing", 'historyTags 2'!I21="ignore", "ignore", 'onchangeTags 2'!I21="ignore", "ignore", 'procTags 2'!I21="ignore", "ignore")</f>
        <v>ignore</v>
      </c>
      <c r="J21" s="1" t="str" cm="1">
        <f t="array" aca="1" ref="J21" ca="1">_xlfn.IFS('historyTags 2'!J21="have", "have", 'onchangeTags 2'!J21="have", "have", 'procTags 2'!J21="have", "have", 'historyTags 2'!J21="extra", "extra", 'onchangeTags 2'!J21="extra", "extra", 'procTags 2'!J21="extra", "extra", 'historyTags 2'!J21="missing", "missing", 'onchangeTags 2'!J21="missing", "missing", 'procTags 2'!J21="missing", "missing", 'historyTags 2'!J21="ignore", "ignore", 'onchangeTags 2'!J21="ignore", "ignore", 'procTags 2'!J21="ignore", "ignore")</f>
        <v>ignore</v>
      </c>
      <c r="K21" s="1" t="str" cm="1">
        <f t="array" aca="1" ref="K21" ca="1">_xlfn.IFS('historyTags 2'!K21="have", "have", 'onchangeTags 2'!K21="have", "have", 'procTags 2'!K21="have", "have", 'historyTags 2'!K21="extra", "extra", 'onchangeTags 2'!K21="extra", "extra", 'procTags 2'!K21="extra", "extra", 'historyTags 2'!K21="missing", "missing", 'onchangeTags 2'!K21="missing", "missing", 'procTags 2'!K21="missing", "missing", 'historyTags 2'!K21="ignore", "ignore", 'onchangeTags 2'!K21="ignore", "ignore", 'procTags 2'!K21="ignore", "ignore")</f>
        <v>ignore</v>
      </c>
      <c r="L21" s="1" t="str" cm="1">
        <f t="array" aca="1" ref="L21" ca="1">_xlfn.IFS('historyTags 2'!L21="have", "have", 'onchangeTags 2'!L21="have", "have", 'procTags 2'!L21="have", "have", 'historyTags 2'!L21="extra", "extra", 'onchangeTags 2'!L21="extra", "extra", 'procTags 2'!L21="extra", "extra", 'historyTags 2'!L21="missing", "missing", 'onchangeTags 2'!L21="missing", "missing", 'procTags 2'!L21="missing", "missing", 'historyTags 2'!L21="ignore", "ignore", 'onchangeTags 2'!L21="ignore", "ignore", 'procTags 2'!L21="ignore", "ignore")</f>
        <v>ignore</v>
      </c>
      <c r="M21" s="1" t="str" cm="1">
        <f t="array" aca="1" ref="M21" ca="1">_xlfn.IFS('historyTags 2'!M21="have", "have", 'onchangeTags 2'!M21="have", "have", 'procTags 2'!M21="have", "have", 'historyTags 2'!M21="extra", "extra", 'onchangeTags 2'!M21="extra", "extra", 'procTags 2'!M21="extra", "extra", 'historyTags 2'!M21="missing", "missing", 'onchangeTags 2'!M21="missing", "missing", 'procTags 2'!M21="missing", "missing", 'historyTags 2'!M21="ignore", "ignore", 'onchangeTags 2'!M21="ignore", "ignore", 'procTags 2'!M21="ignore", "ignore")</f>
        <v>ignore</v>
      </c>
      <c r="N21" s="1" t="str" cm="1">
        <f t="array" aca="1" ref="N21" ca="1">_xlfn.IFS('historyTags 2'!N21="have", "have", 'onchangeTags 2'!N21="have", "have", 'procTags 2'!N21="have", "have", 'historyTags 2'!N21="extra", "extra", 'onchangeTags 2'!N21="extra", "extra", 'procTags 2'!N21="extra", "extra", 'historyTags 2'!N21="missing", "missing", 'onchangeTags 2'!N21="missing", "missing", 'procTags 2'!N21="missing", "missing", 'historyTags 2'!N21="ignore", "ignore", 'onchangeTags 2'!N21="ignore", "ignore", 'procTags 2'!N21="ignore", "ignore")</f>
        <v>ignore</v>
      </c>
      <c r="O21" s="1" t="str" cm="1">
        <f t="array" aca="1" ref="O21" ca="1">_xlfn.IFS('historyTags 2'!O21="have", "have", 'onchangeTags 2'!O21="have", "have", 'procTags 2'!O21="have", "have", 'historyTags 2'!O21="extra", "extra", 'onchangeTags 2'!O21="extra", "extra", 'procTags 2'!O21="extra", "extra", 'historyTags 2'!O21="missing", "missing", 'onchangeTags 2'!O21="missing", "missing", 'procTags 2'!O21="missing", "missing", 'historyTags 2'!O21="ignore", "ignore", 'onchangeTags 2'!O21="ignore", "ignore", 'procTags 2'!O21="ignore", "ignore")</f>
        <v>ignore</v>
      </c>
      <c r="P21" s="1" t="str" cm="1">
        <f t="array" aca="1" ref="P21" ca="1">_xlfn.IFS('historyTags 2'!P21="have", "have", 'onchangeTags 2'!P21="have", "have", 'procTags 2'!P21="have", "have", 'historyTags 2'!P21="extra", "extra", 'onchangeTags 2'!P21="extra", "extra", 'procTags 2'!P21="extra", "extra", 'historyTags 2'!P21="missing", "missing", 'onchangeTags 2'!P21="missing", "missing", 'procTags 2'!P21="missing", "missing", 'historyTags 2'!P21="ignore", "ignore", 'onchangeTags 2'!P21="ignore", "ignore", 'procTags 2'!P21="ignore", "ignore")</f>
        <v>ignore</v>
      </c>
    </row>
    <row r="22" spans="1:16" x14ac:dyDescent="0.2">
      <c r="A22" s="1" t="str">
        <f ca="1">IFERROR(__xludf.DUMMYFUNCTION("""COMPUTED_VALUE"""),"chiller_heater_on_DP_increase_2")</f>
        <v>chiller_heater_on_DP_increase_2</v>
      </c>
      <c r="B22" s="1" t="str" cm="1">
        <f t="array" aca="1" ref="B22" ca="1">_xlfn.IFS('historyTags 2'!B22="have", "have", 'onchangeTags 2'!B22="have", "have", 'procTags 2'!B22="have", "have", 'historyTags 2'!B22="extra", "extra", 'onchangeTags 2'!B22="extra", "extra", 'procTags 2'!B22="extra", "extra", 'historyTags 2'!B22="missing", "missing", 'onchangeTags 2'!B22="missing", "missing", 'procTags 2'!B22="missing", "missing", 'historyTags 2'!B22="ignore", "ignore", 'onchangeTags 2'!B22="ignore", "ignore", 'procTags 2'!B22="ignore", "ignore")</f>
        <v>ignore</v>
      </c>
      <c r="C22" s="1" t="str" cm="1">
        <f t="array" aca="1" ref="C22" ca="1">_xlfn.IFS('historyTags 2'!C22="have", "have", 'onchangeTags 2'!C22="have", "have", 'procTags 2'!C22="have", "have", 'historyTags 2'!C22="extra", "extra", 'onchangeTags 2'!C22="extra", "extra", 'procTags 2'!C22="extra", "extra", 'historyTags 2'!C22="missing", "missing", 'onchangeTags 2'!C22="missing", "missing", 'procTags 2'!C22="missing", "missing", 'historyTags 2'!C22="ignore", "ignore", 'onchangeTags 2'!C22="ignore", "ignore", 'procTags 2'!C22="ignore", "ignore")</f>
        <v>ignore</v>
      </c>
      <c r="D22" s="1" t="str" cm="1">
        <f t="array" aca="1" ref="D22" ca="1">_xlfn.IFS('historyTags 2'!D22="have", "have", 'onchangeTags 2'!D22="have", "have", 'procTags 2'!D22="have", "have", 'historyTags 2'!D22="extra", "extra", 'onchangeTags 2'!D22="extra", "extra", 'procTags 2'!D22="extra", "extra", 'historyTags 2'!D22="missing", "missing", 'onchangeTags 2'!D22="missing", "missing", 'procTags 2'!D22="missing", "missing", 'historyTags 2'!D22="ignore", "ignore", 'onchangeTags 2'!D22="ignore", "ignore", 'procTags 2'!D22="ignore", "ignore")</f>
        <v>ignore</v>
      </c>
      <c r="E22" s="1" t="str" cm="1">
        <f t="array" aca="1" ref="E22" ca="1">_xlfn.IFS('historyTags 2'!E22="have", "have", 'onchangeTags 2'!E22="have", "have", 'procTags 2'!E22="have", "have", 'historyTags 2'!E22="extra", "extra", 'onchangeTags 2'!E22="extra", "extra", 'procTags 2'!E22="extra", "extra", 'historyTags 2'!E22="missing", "missing", 'onchangeTags 2'!E22="missing", "missing", 'procTags 2'!E22="missing", "missing", 'historyTags 2'!E22="ignore", "ignore", 'onchangeTags 2'!E22="ignore", "ignore", 'procTags 2'!E22="ignore", "ignore")</f>
        <v>ignore</v>
      </c>
      <c r="F22" s="1" t="str" cm="1">
        <f t="array" aca="1" ref="F22" ca="1">_xlfn.IFS('historyTags 2'!F22="have", "have", 'onchangeTags 2'!F22="have", "have", 'procTags 2'!F22="have", "have", 'historyTags 2'!F22="extra", "extra", 'onchangeTags 2'!F22="extra", "extra", 'procTags 2'!F22="extra", "extra", 'historyTags 2'!F22="missing", "missing", 'onchangeTags 2'!F22="missing", "missing", 'procTags 2'!F22="missing", "missing", 'historyTags 2'!F22="ignore", "ignore", 'onchangeTags 2'!F22="ignore", "ignore", 'procTags 2'!F22="ignore", "ignore")</f>
        <v>ignore</v>
      </c>
      <c r="G22" s="1" t="str" cm="1">
        <f t="array" aca="1" ref="G22" ca="1">_xlfn.IFS('historyTags 2'!G22="have", "have", 'onchangeTags 2'!G22="have", "have", 'procTags 2'!G22="have", "have", 'historyTags 2'!G22="extra", "extra", 'onchangeTags 2'!G22="extra", "extra", 'procTags 2'!G22="extra", "extra", 'historyTags 2'!G22="missing", "missing", 'onchangeTags 2'!G22="missing", "missing", 'procTags 2'!G22="missing", "missing", 'historyTags 2'!G22="ignore", "ignore", 'onchangeTags 2'!G22="ignore", "ignore", 'procTags 2'!G22="ignore", "ignore")</f>
        <v>ignore</v>
      </c>
      <c r="H22" s="1" t="str" cm="1">
        <f t="array" aca="1" ref="H22" ca="1">_xlfn.IFS('historyTags 2'!H22="have", "have", 'onchangeTags 2'!H22="have", "have", 'procTags 2'!H22="have", "have", 'historyTags 2'!H22="extra", "extra", 'onchangeTags 2'!H22="extra", "extra", 'procTags 2'!H22="extra", "extra", 'historyTags 2'!H22="missing", "missing", 'onchangeTags 2'!H22="missing", "missing", 'procTags 2'!H22="missing", "missing", 'historyTags 2'!H22="ignore", "ignore", 'onchangeTags 2'!H22="ignore", "ignore", 'procTags 2'!H22="ignore", "ignore")</f>
        <v>ignore</v>
      </c>
      <c r="I22" s="1" t="str" cm="1">
        <f t="array" aca="1" ref="I22" ca="1">_xlfn.IFS('historyTags 2'!I22="have", "have", 'onchangeTags 2'!I22="have", "have", 'procTags 2'!I22="have", "have", 'historyTags 2'!I22="extra", "extra", 'onchangeTags 2'!I22="extra", "extra", 'procTags 2'!I22="extra", "extra", 'historyTags 2'!I22="missing", "missing", 'onchangeTags 2'!I22="missing", "missing", 'procTags 2'!I22="missing", "missing", 'historyTags 2'!I22="ignore", "ignore", 'onchangeTags 2'!I22="ignore", "ignore", 'procTags 2'!I22="ignore", "ignore")</f>
        <v>ignore</v>
      </c>
      <c r="J22" s="1" t="str" cm="1">
        <f t="array" aca="1" ref="J22" ca="1">_xlfn.IFS('historyTags 2'!J22="have", "have", 'onchangeTags 2'!J22="have", "have", 'procTags 2'!J22="have", "have", 'historyTags 2'!J22="extra", "extra", 'onchangeTags 2'!J22="extra", "extra", 'procTags 2'!J22="extra", "extra", 'historyTags 2'!J22="missing", "missing", 'onchangeTags 2'!J22="missing", "missing", 'procTags 2'!J22="missing", "missing", 'historyTags 2'!J22="ignore", "ignore", 'onchangeTags 2'!J22="ignore", "ignore", 'procTags 2'!J22="ignore", "ignore")</f>
        <v>ignore</v>
      </c>
      <c r="K22" s="1" t="str" cm="1">
        <f t="array" aca="1" ref="K22" ca="1">_xlfn.IFS('historyTags 2'!K22="have", "have", 'onchangeTags 2'!K22="have", "have", 'procTags 2'!K22="have", "have", 'historyTags 2'!K22="extra", "extra", 'onchangeTags 2'!K22="extra", "extra", 'procTags 2'!K22="extra", "extra", 'historyTags 2'!K22="missing", "missing", 'onchangeTags 2'!K22="missing", "missing", 'procTags 2'!K22="missing", "missing", 'historyTags 2'!K22="ignore", "ignore", 'onchangeTags 2'!K22="ignore", "ignore", 'procTags 2'!K22="ignore", "ignore")</f>
        <v>ignore</v>
      </c>
      <c r="L22" s="1" t="str" cm="1">
        <f t="array" aca="1" ref="L22" ca="1">_xlfn.IFS('historyTags 2'!L22="have", "have", 'onchangeTags 2'!L22="have", "have", 'procTags 2'!L22="have", "have", 'historyTags 2'!L22="extra", "extra", 'onchangeTags 2'!L22="extra", "extra", 'procTags 2'!L22="extra", "extra", 'historyTags 2'!L22="missing", "missing", 'onchangeTags 2'!L22="missing", "missing", 'procTags 2'!L22="missing", "missing", 'historyTags 2'!L22="ignore", "ignore", 'onchangeTags 2'!L22="ignore", "ignore", 'procTags 2'!L22="ignore", "ignore")</f>
        <v>ignore</v>
      </c>
      <c r="M22" s="1" t="str" cm="1">
        <f t="array" aca="1" ref="M22" ca="1">_xlfn.IFS('historyTags 2'!M22="have", "have", 'onchangeTags 2'!M22="have", "have", 'procTags 2'!M22="have", "have", 'historyTags 2'!M22="extra", "extra", 'onchangeTags 2'!M22="extra", "extra", 'procTags 2'!M22="extra", "extra", 'historyTags 2'!M22="missing", "missing", 'onchangeTags 2'!M22="missing", "missing", 'procTags 2'!M22="missing", "missing", 'historyTags 2'!M22="ignore", "ignore", 'onchangeTags 2'!M22="ignore", "ignore", 'procTags 2'!M22="ignore", "ignore")</f>
        <v>ignore</v>
      </c>
      <c r="N22" s="1" t="str" cm="1">
        <f t="array" aca="1" ref="N22" ca="1">_xlfn.IFS('historyTags 2'!N22="have", "have", 'onchangeTags 2'!N22="have", "have", 'procTags 2'!N22="have", "have", 'historyTags 2'!N22="extra", "extra", 'onchangeTags 2'!N22="extra", "extra", 'procTags 2'!N22="extra", "extra", 'historyTags 2'!N22="missing", "missing", 'onchangeTags 2'!N22="missing", "missing", 'procTags 2'!N22="missing", "missing", 'historyTags 2'!N22="ignore", "ignore", 'onchangeTags 2'!N22="ignore", "ignore", 'procTags 2'!N22="ignore", "ignore")</f>
        <v>ignore</v>
      </c>
      <c r="O22" s="1" t="str" cm="1">
        <f t="array" aca="1" ref="O22" ca="1">_xlfn.IFS('historyTags 2'!O22="have", "have", 'onchangeTags 2'!O22="have", "have", 'procTags 2'!O22="have", "have", 'historyTags 2'!O22="extra", "extra", 'onchangeTags 2'!O22="extra", "extra", 'procTags 2'!O22="extra", "extra", 'historyTags 2'!O22="missing", "missing", 'onchangeTags 2'!O22="missing", "missing", 'procTags 2'!O22="missing", "missing", 'historyTags 2'!O22="ignore", "ignore", 'onchangeTags 2'!O22="ignore", "ignore", 'procTags 2'!O22="ignore", "ignore")</f>
        <v>ignore</v>
      </c>
      <c r="P22" s="1" t="str" cm="1">
        <f t="array" aca="1" ref="P22" ca="1">_xlfn.IFS('historyTags 2'!P22="have", "have", 'onchangeTags 2'!P22="have", "have", 'procTags 2'!P22="have", "have", 'historyTags 2'!P22="extra", "extra", 'onchangeTags 2'!P22="extra", "extra", 'procTags 2'!P22="extra", "extra", 'historyTags 2'!P22="missing", "missing", 'onchangeTags 2'!P22="missing", "missing", 'procTags 2'!P22="missing", "missing", 'historyTags 2'!P22="ignore", "ignore", 'onchangeTags 2'!P22="ignore", "ignore", 'procTags 2'!P22="ignore", "ignore")</f>
        <v>ignore</v>
      </c>
    </row>
    <row r="23" spans="1:16" x14ac:dyDescent="0.2">
      <c r="A23" s="1" t="str">
        <f ca="1">IFERROR(__xludf.DUMMYFUNCTION("""COMPUTED_VALUE"""),"chiller_heater_on_heater_low_threshold")</f>
        <v>chiller_heater_on_heater_low_threshold</v>
      </c>
      <c r="B23" s="1" t="str" cm="1">
        <f t="array" aca="1" ref="B23" ca="1">_xlfn.IFS('historyTags 2'!B23="have", "have", 'onchangeTags 2'!B23="have", "have", 'procTags 2'!B23="have", "have", 'historyTags 2'!B23="extra", "extra", 'onchangeTags 2'!B23="extra", "extra", 'procTags 2'!B23="extra", "extra", 'historyTags 2'!B23="missing", "missing", 'onchangeTags 2'!B23="missing", "missing", 'procTags 2'!B23="missing", "missing", 'historyTags 2'!B23="ignore", "ignore", 'onchangeTags 2'!B23="ignore", "ignore", 'procTags 2'!B23="ignore", "ignore")</f>
        <v>ignore</v>
      </c>
      <c r="C23" s="1" t="str" cm="1">
        <f t="array" aca="1" ref="C23" ca="1">_xlfn.IFS('historyTags 2'!C23="have", "have", 'onchangeTags 2'!C23="have", "have", 'procTags 2'!C23="have", "have", 'historyTags 2'!C23="extra", "extra", 'onchangeTags 2'!C23="extra", "extra", 'procTags 2'!C23="extra", "extra", 'historyTags 2'!C23="missing", "missing", 'onchangeTags 2'!C23="missing", "missing", 'procTags 2'!C23="missing", "missing", 'historyTags 2'!C23="ignore", "ignore", 'onchangeTags 2'!C23="ignore", "ignore", 'procTags 2'!C23="ignore", "ignore")</f>
        <v>ignore</v>
      </c>
      <c r="D23" s="1" t="str" cm="1">
        <f t="array" aca="1" ref="D23" ca="1">_xlfn.IFS('historyTags 2'!D23="have", "have", 'onchangeTags 2'!D23="have", "have", 'procTags 2'!D23="have", "have", 'historyTags 2'!D23="extra", "extra", 'onchangeTags 2'!D23="extra", "extra", 'procTags 2'!D23="extra", "extra", 'historyTags 2'!D23="missing", "missing", 'onchangeTags 2'!D23="missing", "missing", 'procTags 2'!D23="missing", "missing", 'historyTags 2'!D23="ignore", "ignore", 'onchangeTags 2'!D23="ignore", "ignore", 'procTags 2'!D23="ignore", "ignore")</f>
        <v>ignore</v>
      </c>
      <c r="E23" s="1" t="str" cm="1">
        <f t="array" aca="1" ref="E23" ca="1">_xlfn.IFS('historyTags 2'!E23="have", "have", 'onchangeTags 2'!E23="have", "have", 'procTags 2'!E23="have", "have", 'historyTags 2'!E23="extra", "extra", 'onchangeTags 2'!E23="extra", "extra", 'procTags 2'!E23="extra", "extra", 'historyTags 2'!E23="missing", "missing", 'onchangeTags 2'!E23="missing", "missing", 'procTags 2'!E23="missing", "missing", 'historyTags 2'!E23="ignore", "ignore", 'onchangeTags 2'!E23="ignore", "ignore", 'procTags 2'!E23="ignore", "ignore")</f>
        <v>ignore</v>
      </c>
      <c r="F23" s="1" t="str" cm="1">
        <f t="array" aca="1" ref="F23" ca="1">_xlfn.IFS('historyTags 2'!F23="have", "have", 'onchangeTags 2'!F23="have", "have", 'procTags 2'!F23="have", "have", 'historyTags 2'!F23="extra", "extra", 'onchangeTags 2'!F23="extra", "extra", 'procTags 2'!F23="extra", "extra", 'historyTags 2'!F23="missing", "missing", 'onchangeTags 2'!F23="missing", "missing", 'procTags 2'!F23="missing", "missing", 'historyTags 2'!F23="ignore", "ignore", 'onchangeTags 2'!F23="ignore", "ignore", 'procTags 2'!F23="ignore", "ignore")</f>
        <v>ignore</v>
      </c>
      <c r="G23" s="1" t="str" cm="1">
        <f t="array" aca="1" ref="G23" ca="1">_xlfn.IFS('historyTags 2'!G23="have", "have", 'onchangeTags 2'!G23="have", "have", 'procTags 2'!G23="have", "have", 'historyTags 2'!G23="extra", "extra", 'onchangeTags 2'!G23="extra", "extra", 'procTags 2'!G23="extra", "extra", 'historyTags 2'!G23="missing", "missing", 'onchangeTags 2'!G23="missing", "missing", 'procTags 2'!G23="missing", "missing", 'historyTags 2'!G23="ignore", "ignore", 'onchangeTags 2'!G23="ignore", "ignore", 'procTags 2'!G23="ignore", "ignore")</f>
        <v>ignore</v>
      </c>
      <c r="H23" s="1" t="str" cm="1">
        <f t="array" aca="1" ref="H23" ca="1">_xlfn.IFS('historyTags 2'!H23="have", "have", 'onchangeTags 2'!H23="have", "have", 'procTags 2'!H23="have", "have", 'historyTags 2'!H23="extra", "extra", 'onchangeTags 2'!H23="extra", "extra", 'procTags 2'!H23="extra", "extra", 'historyTags 2'!H23="missing", "missing", 'onchangeTags 2'!H23="missing", "missing", 'procTags 2'!H23="missing", "missing", 'historyTags 2'!H23="ignore", "ignore", 'onchangeTags 2'!H23="ignore", "ignore", 'procTags 2'!H23="ignore", "ignore")</f>
        <v>ignore</v>
      </c>
      <c r="I23" s="1" t="str" cm="1">
        <f t="array" aca="1" ref="I23" ca="1">_xlfn.IFS('historyTags 2'!I23="have", "have", 'onchangeTags 2'!I23="have", "have", 'procTags 2'!I23="have", "have", 'historyTags 2'!I23="extra", "extra", 'onchangeTags 2'!I23="extra", "extra", 'procTags 2'!I23="extra", "extra", 'historyTags 2'!I23="missing", "missing", 'onchangeTags 2'!I23="missing", "missing", 'procTags 2'!I23="missing", "missing", 'historyTags 2'!I23="ignore", "ignore", 'onchangeTags 2'!I23="ignore", "ignore", 'procTags 2'!I23="ignore", "ignore")</f>
        <v>ignore</v>
      </c>
      <c r="J23" s="1" t="str" cm="1">
        <f t="array" aca="1" ref="J23" ca="1">_xlfn.IFS('historyTags 2'!J23="have", "have", 'onchangeTags 2'!J23="have", "have", 'procTags 2'!J23="have", "have", 'historyTags 2'!J23="extra", "extra", 'onchangeTags 2'!J23="extra", "extra", 'procTags 2'!J23="extra", "extra", 'historyTags 2'!J23="missing", "missing", 'onchangeTags 2'!J23="missing", "missing", 'procTags 2'!J23="missing", "missing", 'historyTags 2'!J23="ignore", "ignore", 'onchangeTags 2'!J23="ignore", "ignore", 'procTags 2'!J23="ignore", "ignore")</f>
        <v>ignore</v>
      </c>
      <c r="K23" s="1" t="str" cm="1">
        <f t="array" aca="1" ref="K23" ca="1">_xlfn.IFS('historyTags 2'!K23="have", "have", 'onchangeTags 2'!K23="have", "have", 'procTags 2'!K23="have", "have", 'historyTags 2'!K23="extra", "extra", 'onchangeTags 2'!K23="extra", "extra", 'procTags 2'!K23="extra", "extra", 'historyTags 2'!K23="missing", "missing", 'onchangeTags 2'!K23="missing", "missing", 'procTags 2'!K23="missing", "missing", 'historyTags 2'!K23="ignore", "ignore", 'onchangeTags 2'!K23="ignore", "ignore", 'procTags 2'!K23="ignore", "ignore")</f>
        <v>ignore</v>
      </c>
      <c r="L23" s="1" t="str" cm="1">
        <f t="array" aca="1" ref="L23" ca="1">_xlfn.IFS('historyTags 2'!L23="have", "have", 'onchangeTags 2'!L23="have", "have", 'procTags 2'!L23="have", "have", 'historyTags 2'!L23="extra", "extra", 'onchangeTags 2'!L23="extra", "extra", 'procTags 2'!L23="extra", "extra", 'historyTags 2'!L23="missing", "missing", 'onchangeTags 2'!L23="missing", "missing", 'procTags 2'!L23="missing", "missing", 'historyTags 2'!L23="ignore", "ignore", 'onchangeTags 2'!L23="ignore", "ignore", 'procTags 2'!L23="ignore", "ignore")</f>
        <v>ignore</v>
      </c>
      <c r="M23" s="1" t="str" cm="1">
        <f t="array" aca="1" ref="M23" ca="1">_xlfn.IFS('historyTags 2'!M23="have", "have", 'onchangeTags 2'!M23="have", "have", 'procTags 2'!M23="have", "have", 'historyTags 2'!M23="extra", "extra", 'onchangeTags 2'!M23="extra", "extra", 'procTags 2'!M23="extra", "extra", 'historyTags 2'!M23="missing", "missing", 'onchangeTags 2'!M23="missing", "missing", 'procTags 2'!M23="missing", "missing", 'historyTags 2'!M23="ignore", "ignore", 'onchangeTags 2'!M23="ignore", "ignore", 'procTags 2'!M23="ignore", "ignore")</f>
        <v>ignore</v>
      </c>
      <c r="N23" s="1" t="str" cm="1">
        <f t="array" aca="1" ref="N23" ca="1">_xlfn.IFS('historyTags 2'!N23="have", "have", 'onchangeTags 2'!N23="have", "have", 'procTags 2'!N23="have", "have", 'historyTags 2'!N23="extra", "extra", 'onchangeTags 2'!N23="extra", "extra", 'procTags 2'!N23="extra", "extra", 'historyTags 2'!N23="missing", "missing", 'onchangeTags 2'!N23="missing", "missing", 'procTags 2'!N23="missing", "missing", 'historyTags 2'!N23="ignore", "ignore", 'onchangeTags 2'!N23="ignore", "ignore", 'procTags 2'!N23="ignore", "ignore")</f>
        <v>ignore</v>
      </c>
      <c r="O23" s="1" t="str" cm="1">
        <f t="array" aca="1" ref="O23" ca="1">_xlfn.IFS('historyTags 2'!O23="have", "have", 'onchangeTags 2'!O23="have", "have", 'procTags 2'!O23="have", "have", 'historyTags 2'!O23="extra", "extra", 'onchangeTags 2'!O23="extra", "extra", 'procTags 2'!O23="extra", "extra", 'historyTags 2'!O23="missing", "missing", 'onchangeTags 2'!O23="missing", "missing", 'procTags 2'!O23="missing", "missing", 'historyTags 2'!O23="ignore", "ignore", 'onchangeTags 2'!O23="ignore", "ignore", 'procTags 2'!O23="ignore", "ignore")</f>
        <v>ignore</v>
      </c>
      <c r="P23" s="1" t="str" cm="1">
        <f t="array" aca="1" ref="P23" ca="1">_xlfn.IFS('historyTags 2'!P23="have", "have", 'onchangeTags 2'!P23="have", "have", 'procTags 2'!P23="have", "have", 'historyTags 2'!P23="extra", "extra", 'onchangeTags 2'!P23="extra", "extra", 'procTags 2'!P23="extra", "extra", 'historyTags 2'!P23="missing", "missing", 'onchangeTags 2'!P23="missing", "missing", 'procTags 2'!P23="missing", "missing", 'historyTags 2'!P23="ignore", "ignore", 'onchangeTags 2'!P23="ignore", "ignore", 'procTags 2'!P23="ignore", "ignore")</f>
        <v>ignore</v>
      </c>
    </row>
    <row r="24" spans="1:16" x14ac:dyDescent="0.2">
      <c r="A24" s="1" t="str">
        <f ca="1">IFERROR(__xludf.DUMMYFUNCTION("""COMPUTED_VALUE"""),"chiller_heaters_on")</f>
        <v>chiller_heaters_on</v>
      </c>
      <c r="B24" s="1" t="str" cm="1">
        <f t="array" aca="1" ref="B24" ca="1">_xlfn.IFS('historyTags 2'!B24="have", "have", 'onchangeTags 2'!B24="have", "have", 'procTags 2'!B24="have", "have", 'historyTags 2'!B24="extra", "extra", 'onchangeTags 2'!B24="extra", "extra", 'procTags 2'!B24="extra", "extra", 'historyTags 2'!B24="missing", "missing", 'onchangeTags 2'!B24="missing", "missing", 'procTags 2'!B24="missing", "missing", 'historyTags 2'!B24="ignore", "ignore", 'onchangeTags 2'!B24="ignore", "ignore", 'procTags 2'!B24="ignore", "ignore")</f>
        <v>ignore</v>
      </c>
      <c r="C24" s="1" t="str" cm="1">
        <f t="array" aca="1" ref="C24" ca="1">_xlfn.IFS('historyTags 2'!C24="have", "have", 'onchangeTags 2'!C24="have", "have", 'procTags 2'!C24="have", "have", 'historyTags 2'!C24="extra", "extra", 'onchangeTags 2'!C24="extra", "extra", 'procTags 2'!C24="extra", "extra", 'historyTags 2'!C24="missing", "missing", 'onchangeTags 2'!C24="missing", "missing", 'procTags 2'!C24="missing", "missing", 'historyTags 2'!C24="ignore", "ignore", 'onchangeTags 2'!C24="ignore", "ignore", 'procTags 2'!C24="ignore", "ignore")</f>
        <v>ignore</v>
      </c>
      <c r="D24" s="1" t="str" cm="1">
        <f t="array" aca="1" ref="D24" ca="1">_xlfn.IFS('historyTags 2'!D24="have", "have", 'onchangeTags 2'!D24="have", "have", 'procTags 2'!D24="have", "have", 'historyTags 2'!D24="extra", "extra", 'onchangeTags 2'!D24="extra", "extra", 'procTags 2'!D24="extra", "extra", 'historyTags 2'!D24="missing", "missing", 'onchangeTags 2'!D24="missing", "missing", 'procTags 2'!D24="missing", "missing", 'historyTags 2'!D24="ignore", "ignore", 'onchangeTags 2'!D24="ignore", "ignore", 'procTags 2'!D24="ignore", "ignore")</f>
        <v>ignore</v>
      </c>
      <c r="E24" s="1" t="str" cm="1">
        <f t="array" aca="1" ref="E24" ca="1">_xlfn.IFS('historyTags 2'!E24="have", "have", 'onchangeTags 2'!E24="have", "have", 'procTags 2'!E24="have", "have", 'historyTags 2'!E24="extra", "extra", 'onchangeTags 2'!E24="extra", "extra", 'procTags 2'!E24="extra", "extra", 'historyTags 2'!E24="missing", "missing", 'onchangeTags 2'!E24="missing", "missing", 'procTags 2'!E24="missing", "missing", 'historyTags 2'!E24="ignore", "ignore", 'onchangeTags 2'!E24="ignore", "ignore", 'procTags 2'!E24="ignore", "ignore")</f>
        <v>ignore</v>
      </c>
      <c r="F24" s="1" t="str" cm="1">
        <f t="array" aca="1" ref="F24" ca="1">_xlfn.IFS('historyTags 2'!F24="have", "have", 'onchangeTags 2'!F24="have", "have", 'procTags 2'!F24="have", "have", 'historyTags 2'!F24="extra", "extra", 'onchangeTags 2'!F24="extra", "extra", 'procTags 2'!F24="extra", "extra", 'historyTags 2'!F24="missing", "missing", 'onchangeTags 2'!F24="missing", "missing", 'procTags 2'!F24="missing", "missing", 'historyTags 2'!F24="ignore", "ignore", 'onchangeTags 2'!F24="ignore", "ignore", 'procTags 2'!F24="ignore", "ignore")</f>
        <v>ignore</v>
      </c>
      <c r="G24" s="1" t="str" cm="1">
        <f t="array" aca="1" ref="G24" ca="1">_xlfn.IFS('historyTags 2'!G24="have", "have", 'onchangeTags 2'!G24="have", "have", 'procTags 2'!G24="have", "have", 'historyTags 2'!G24="extra", "extra", 'onchangeTags 2'!G24="extra", "extra", 'procTags 2'!G24="extra", "extra", 'historyTags 2'!G24="missing", "missing", 'onchangeTags 2'!G24="missing", "missing", 'procTags 2'!G24="missing", "missing", 'historyTags 2'!G24="ignore", "ignore", 'onchangeTags 2'!G24="ignore", "ignore", 'procTags 2'!G24="ignore", "ignore")</f>
        <v>ignore</v>
      </c>
      <c r="H24" s="1" t="str" cm="1">
        <f t="array" aca="1" ref="H24" ca="1">_xlfn.IFS('historyTags 2'!H24="have", "have", 'onchangeTags 2'!H24="have", "have", 'procTags 2'!H24="have", "have", 'historyTags 2'!H24="extra", "extra", 'onchangeTags 2'!H24="extra", "extra", 'procTags 2'!H24="extra", "extra", 'historyTags 2'!H24="missing", "missing", 'onchangeTags 2'!H24="missing", "missing", 'procTags 2'!H24="missing", "missing", 'historyTags 2'!H24="ignore", "ignore", 'onchangeTags 2'!H24="ignore", "ignore", 'procTags 2'!H24="ignore", "ignore")</f>
        <v>ignore</v>
      </c>
      <c r="I24" s="1" t="str" cm="1">
        <f t="array" aca="1" ref="I24" ca="1">_xlfn.IFS('historyTags 2'!I24="have", "have", 'onchangeTags 2'!I24="have", "have", 'procTags 2'!I24="have", "have", 'historyTags 2'!I24="extra", "extra", 'onchangeTags 2'!I24="extra", "extra", 'procTags 2'!I24="extra", "extra", 'historyTags 2'!I24="missing", "missing", 'onchangeTags 2'!I24="missing", "missing", 'procTags 2'!I24="missing", "missing", 'historyTags 2'!I24="ignore", "ignore", 'onchangeTags 2'!I24="ignore", "ignore", 'procTags 2'!I24="ignore", "ignore")</f>
        <v>ignore</v>
      </c>
      <c r="J24" s="1" t="str" cm="1">
        <f t="array" aca="1" ref="J24" ca="1">_xlfn.IFS('historyTags 2'!J24="have", "have", 'onchangeTags 2'!J24="have", "have", 'procTags 2'!J24="have", "have", 'historyTags 2'!J24="extra", "extra", 'onchangeTags 2'!J24="extra", "extra", 'procTags 2'!J24="extra", "extra", 'historyTags 2'!J24="missing", "missing", 'onchangeTags 2'!J24="missing", "missing", 'procTags 2'!J24="missing", "missing", 'historyTags 2'!J24="ignore", "ignore", 'onchangeTags 2'!J24="ignore", "ignore", 'procTags 2'!J24="ignore", "ignore")</f>
        <v>ignore</v>
      </c>
      <c r="K24" s="1" t="str" cm="1">
        <f t="array" aca="1" ref="K24" ca="1">_xlfn.IFS('historyTags 2'!K24="have", "have", 'onchangeTags 2'!K24="have", "have", 'procTags 2'!K24="have", "have", 'historyTags 2'!K24="extra", "extra", 'onchangeTags 2'!K24="extra", "extra", 'procTags 2'!K24="extra", "extra", 'historyTags 2'!K24="missing", "missing", 'onchangeTags 2'!K24="missing", "missing", 'procTags 2'!K24="missing", "missing", 'historyTags 2'!K24="ignore", "ignore", 'onchangeTags 2'!K24="ignore", "ignore", 'procTags 2'!K24="ignore", "ignore")</f>
        <v>ignore</v>
      </c>
      <c r="L24" s="1" t="str" cm="1">
        <f t="array" aca="1" ref="L24" ca="1">_xlfn.IFS('historyTags 2'!L24="have", "have", 'onchangeTags 2'!L24="have", "have", 'procTags 2'!L24="have", "have", 'historyTags 2'!L24="extra", "extra", 'onchangeTags 2'!L24="extra", "extra", 'procTags 2'!L24="extra", "extra", 'historyTags 2'!L24="missing", "missing", 'onchangeTags 2'!L24="missing", "missing", 'procTags 2'!L24="missing", "missing", 'historyTags 2'!L24="ignore", "ignore", 'onchangeTags 2'!L24="ignore", "ignore", 'procTags 2'!L24="ignore", "ignore")</f>
        <v>ignore</v>
      </c>
      <c r="M24" s="1" t="str" cm="1">
        <f t="array" aca="1" ref="M24" ca="1">_xlfn.IFS('historyTags 2'!M24="have", "have", 'onchangeTags 2'!M24="have", "have", 'procTags 2'!M24="have", "have", 'historyTags 2'!M24="extra", "extra", 'onchangeTags 2'!M24="extra", "extra", 'procTags 2'!M24="extra", "extra", 'historyTags 2'!M24="missing", "missing", 'onchangeTags 2'!M24="missing", "missing", 'procTags 2'!M24="missing", "missing", 'historyTags 2'!M24="ignore", "ignore", 'onchangeTags 2'!M24="ignore", "ignore", 'procTags 2'!M24="ignore", "ignore")</f>
        <v>ignore</v>
      </c>
      <c r="N24" s="1" t="str" cm="1">
        <f t="array" aca="1" ref="N24" ca="1">_xlfn.IFS('historyTags 2'!N24="have", "have", 'onchangeTags 2'!N24="have", "have", 'procTags 2'!N24="have", "have", 'historyTags 2'!N24="extra", "extra", 'onchangeTags 2'!N24="extra", "extra", 'procTags 2'!N24="extra", "extra", 'historyTags 2'!N24="missing", "missing", 'onchangeTags 2'!N24="missing", "missing", 'procTags 2'!N24="missing", "missing", 'historyTags 2'!N24="ignore", "ignore", 'onchangeTags 2'!N24="ignore", "ignore", 'procTags 2'!N24="ignore", "ignore")</f>
        <v>ignore</v>
      </c>
      <c r="O24" s="1" t="str" cm="1">
        <f t="array" aca="1" ref="O24" ca="1">_xlfn.IFS('historyTags 2'!O24="have", "have", 'onchangeTags 2'!O24="have", "have", 'procTags 2'!O24="have", "have", 'historyTags 2'!O24="extra", "extra", 'onchangeTags 2'!O24="extra", "extra", 'procTags 2'!O24="extra", "extra", 'historyTags 2'!O24="missing", "missing", 'onchangeTags 2'!O24="missing", "missing", 'procTags 2'!O24="missing", "missing", 'historyTags 2'!O24="ignore", "ignore", 'onchangeTags 2'!O24="ignore", "ignore", 'procTags 2'!O24="ignore", "ignore")</f>
        <v>ignore</v>
      </c>
      <c r="P24" s="1" t="str" cm="1">
        <f t="array" aca="1" ref="P24" ca="1">_xlfn.IFS('historyTags 2'!P24="have", "have", 'onchangeTags 2'!P24="have", "have", 'procTags 2'!P24="have", "have", 'historyTags 2'!P24="extra", "extra", 'onchangeTags 2'!P24="extra", "extra", 'procTags 2'!P24="extra", "extra", 'historyTags 2'!P24="missing", "missing", 'onchangeTags 2'!P24="missing", "missing", 'procTags 2'!P24="missing", "missing", 'historyTags 2'!P24="ignore", "ignore", 'onchangeTags 2'!P24="ignore", "ignore", 'procTags 2'!P24="ignore", "ignore")</f>
        <v>ignore</v>
      </c>
    </row>
    <row r="25" spans="1:16" x14ac:dyDescent="0.2">
      <c r="A25" s="1" t="str">
        <f ca="1">IFERROR(__xludf.DUMMYFUNCTION("""COMPUTED_VALUE"""),"chiller_htr_threshold")</f>
        <v>chiller_htr_threshold</v>
      </c>
      <c r="B25" s="1" t="str" cm="1">
        <f t="array" aca="1" ref="B25" ca="1">_xlfn.IFS('historyTags 2'!B25="have", "have", 'onchangeTags 2'!B25="have", "have", 'procTags 2'!B25="have", "have", 'historyTags 2'!B25="extra", "extra", 'onchangeTags 2'!B25="extra", "extra", 'procTags 2'!B25="extra", "extra", 'historyTags 2'!B25="missing", "missing", 'onchangeTags 2'!B25="missing", "missing", 'procTags 2'!B25="missing", "missing", 'historyTags 2'!B25="ignore", "ignore", 'onchangeTags 2'!B25="ignore", "ignore", 'procTags 2'!B25="ignore", "ignore")</f>
        <v>ignore</v>
      </c>
      <c r="C25" s="1" t="str" cm="1">
        <f t="array" aca="1" ref="C25" ca="1">_xlfn.IFS('historyTags 2'!C25="have", "have", 'onchangeTags 2'!C25="have", "have", 'procTags 2'!C25="have", "have", 'historyTags 2'!C25="extra", "extra", 'onchangeTags 2'!C25="extra", "extra", 'procTags 2'!C25="extra", "extra", 'historyTags 2'!C25="missing", "missing", 'onchangeTags 2'!C25="missing", "missing", 'procTags 2'!C25="missing", "missing", 'historyTags 2'!C25="ignore", "ignore", 'onchangeTags 2'!C25="ignore", "ignore", 'procTags 2'!C25="ignore", "ignore")</f>
        <v>ignore</v>
      </c>
      <c r="D25" s="1" t="str" cm="1">
        <f t="array" aca="1" ref="D25" ca="1">_xlfn.IFS('historyTags 2'!D25="have", "have", 'onchangeTags 2'!D25="have", "have", 'procTags 2'!D25="have", "have", 'historyTags 2'!D25="extra", "extra", 'onchangeTags 2'!D25="extra", "extra", 'procTags 2'!D25="extra", "extra", 'historyTags 2'!D25="missing", "missing", 'onchangeTags 2'!D25="missing", "missing", 'procTags 2'!D25="missing", "missing", 'historyTags 2'!D25="ignore", "ignore", 'onchangeTags 2'!D25="ignore", "ignore", 'procTags 2'!D25="ignore", "ignore")</f>
        <v>ignore</v>
      </c>
      <c r="E25" s="1" t="str" cm="1">
        <f t="array" aca="1" ref="E25" ca="1">_xlfn.IFS('historyTags 2'!E25="have", "have", 'onchangeTags 2'!E25="have", "have", 'procTags 2'!E25="have", "have", 'historyTags 2'!E25="extra", "extra", 'onchangeTags 2'!E25="extra", "extra", 'procTags 2'!E25="extra", "extra", 'historyTags 2'!E25="missing", "missing", 'onchangeTags 2'!E25="missing", "missing", 'procTags 2'!E25="missing", "missing", 'historyTags 2'!E25="ignore", "ignore", 'onchangeTags 2'!E25="ignore", "ignore", 'procTags 2'!E25="ignore", "ignore")</f>
        <v>ignore</v>
      </c>
      <c r="F25" s="1" t="str" cm="1">
        <f t="array" aca="1" ref="F25" ca="1">_xlfn.IFS('historyTags 2'!F25="have", "have", 'onchangeTags 2'!F25="have", "have", 'procTags 2'!F25="have", "have", 'historyTags 2'!F25="extra", "extra", 'onchangeTags 2'!F25="extra", "extra", 'procTags 2'!F25="extra", "extra", 'historyTags 2'!F25="missing", "missing", 'onchangeTags 2'!F25="missing", "missing", 'procTags 2'!F25="missing", "missing", 'historyTags 2'!F25="ignore", "ignore", 'onchangeTags 2'!F25="ignore", "ignore", 'procTags 2'!F25="ignore", "ignore")</f>
        <v>ignore</v>
      </c>
      <c r="G25" s="1" t="str" cm="1">
        <f t="array" aca="1" ref="G25" ca="1">_xlfn.IFS('historyTags 2'!G25="have", "have", 'onchangeTags 2'!G25="have", "have", 'procTags 2'!G25="have", "have", 'historyTags 2'!G25="extra", "extra", 'onchangeTags 2'!G25="extra", "extra", 'procTags 2'!G25="extra", "extra", 'historyTags 2'!G25="missing", "missing", 'onchangeTags 2'!G25="missing", "missing", 'procTags 2'!G25="missing", "missing", 'historyTags 2'!G25="ignore", "ignore", 'onchangeTags 2'!G25="ignore", "ignore", 'procTags 2'!G25="ignore", "ignore")</f>
        <v>ignore</v>
      </c>
      <c r="H25" s="1" t="str" cm="1">
        <f t="array" aca="1" ref="H25" ca="1">_xlfn.IFS('historyTags 2'!H25="have", "have", 'onchangeTags 2'!H25="have", "have", 'procTags 2'!H25="have", "have", 'historyTags 2'!H25="extra", "extra", 'onchangeTags 2'!H25="extra", "extra", 'procTags 2'!H25="extra", "extra", 'historyTags 2'!H25="missing", "missing", 'onchangeTags 2'!H25="missing", "missing", 'procTags 2'!H25="missing", "missing", 'historyTags 2'!H25="ignore", "ignore", 'onchangeTags 2'!H25="ignore", "ignore", 'procTags 2'!H25="ignore", "ignore")</f>
        <v>ignore</v>
      </c>
      <c r="I25" s="1" t="str" cm="1">
        <f t="array" aca="1" ref="I25" ca="1">_xlfn.IFS('historyTags 2'!I25="have", "have", 'onchangeTags 2'!I25="have", "have", 'procTags 2'!I25="have", "have", 'historyTags 2'!I25="extra", "extra", 'onchangeTags 2'!I25="extra", "extra", 'procTags 2'!I25="extra", "extra", 'historyTags 2'!I25="missing", "missing", 'onchangeTags 2'!I25="missing", "missing", 'procTags 2'!I25="missing", "missing", 'historyTags 2'!I25="ignore", "ignore", 'onchangeTags 2'!I25="ignore", "ignore", 'procTags 2'!I25="ignore", "ignore")</f>
        <v>ignore</v>
      </c>
      <c r="J25" s="1" t="str" cm="1">
        <f t="array" aca="1" ref="J25" ca="1">_xlfn.IFS('historyTags 2'!J25="have", "have", 'onchangeTags 2'!J25="have", "have", 'procTags 2'!J25="have", "have", 'historyTags 2'!J25="extra", "extra", 'onchangeTags 2'!J25="extra", "extra", 'procTags 2'!J25="extra", "extra", 'historyTags 2'!J25="missing", "missing", 'onchangeTags 2'!J25="missing", "missing", 'procTags 2'!J25="missing", "missing", 'historyTags 2'!J25="ignore", "ignore", 'onchangeTags 2'!J25="ignore", "ignore", 'procTags 2'!J25="ignore", "ignore")</f>
        <v>ignore</v>
      </c>
      <c r="K25" s="1" t="str" cm="1">
        <f t="array" aca="1" ref="K25" ca="1">_xlfn.IFS('historyTags 2'!K25="have", "have", 'onchangeTags 2'!K25="have", "have", 'procTags 2'!K25="have", "have", 'historyTags 2'!K25="extra", "extra", 'onchangeTags 2'!K25="extra", "extra", 'procTags 2'!K25="extra", "extra", 'historyTags 2'!K25="missing", "missing", 'onchangeTags 2'!K25="missing", "missing", 'procTags 2'!K25="missing", "missing", 'historyTags 2'!K25="ignore", "ignore", 'onchangeTags 2'!K25="ignore", "ignore", 'procTags 2'!K25="ignore", "ignore")</f>
        <v>ignore</v>
      </c>
      <c r="L25" s="1" t="str" cm="1">
        <f t="array" aca="1" ref="L25" ca="1">_xlfn.IFS('historyTags 2'!L25="have", "have", 'onchangeTags 2'!L25="have", "have", 'procTags 2'!L25="have", "have", 'historyTags 2'!L25="extra", "extra", 'onchangeTags 2'!L25="extra", "extra", 'procTags 2'!L25="extra", "extra", 'historyTags 2'!L25="missing", "missing", 'onchangeTags 2'!L25="missing", "missing", 'procTags 2'!L25="missing", "missing", 'historyTags 2'!L25="ignore", "ignore", 'onchangeTags 2'!L25="ignore", "ignore", 'procTags 2'!L25="ignore", "ignore")</f>
        <v>ignore</v>
      </c>
      <c r="M25" s="1" t="str" cm="1">
        <f t="array" aca="1" ref="M25" ca="1">_xlfn.IFS('historyTags 2'!M25="have", "have", 'onchangeTags 2'!M25="have", "have", 'procTags 2'!M25="have", "have", 'historyTags 2'!M25="extra", "extra", 'onchangeTags 2'!M25="extra", "extra", 'procTags 2'!M25="extra", "extra", 'historyTags 2'!M25="missing", "missing", 'onchangeTags 2'!M25="missing", "missing", 'procTags 2'!M25="missing", "missing", 'historyTags 2'!M25="ignore", "ignore", 'onchangeTags 2'!M25="ignore", "ignore", 'procTags 2'!M25="ignore", "ignore")</f>
        <v>ignore</v>
      </c>
      <c r="N25" s="1" t="str" cm="1">
        <f t="array" aca="1" ref="N25" ca="1">_xlfn.IFS('historyTags 2'!N25="have", "have", 'onchangeTags 2'!N25="have", "have", 'procTags 2'!N25="have", "have", 'historyTags 2'!N25="extra", "extra", 'onchangeTags 2'!N25="extra", "extra", 'procTags 2'!N25="extra", "extra", 'historyTags 2'!N25="missing", "missing", 'onchangeTags 2'!N25="missing", "missing", 'procTags 2'!N25="missing", "missing", 'historyTags 2'!N25="ignore", "ignore", 'onchangeTags 2'!N25="ignore", "ignore", 'procTags 2'!N25="ignore", "ignore")</f>
        <v>ignore</v>
      </c>
      <c r="O25" s="1" t="str" cm="1">
        <f t="array" aca="1" ref="O25" ca="1">_xlfn.IFS('historyTags 2'!O25="have", "have", 'onchangeTags 2'!O25="have", "have", 'procTags 2'!O25="have", "have", 'historyTags 2'!O25="extra", "extra", 'onchangeTags 2'!O25="extra", "extra", 'procTags 2'!O25="extra", "extra", 'historyTags 2'!O25="missing", "missing", 'onchangeTags 2'!O25="missing", "missing", 'procTags 2'!O25="missing", "missing", 'historyTags 2'!O25="ignore", "ignore", 'onchangeTags 2'!O25="ignore", "ignore", 'procTags 2'!O25="ignore", "ignore")</f>
        <v>ignore</v>
      </c>
      <c r="P25" s="1" t="str" cm="1">
        <f t="array" aca="1" ref="P25" ca="1">_xlfn.IFS('historyTags 2'!P25="have", "have", 'onchangeTags 2'!P25="have", "have", 'procTags 2'!P25="have", "have", 'historyTags 2'!P25="extra", "extra", 'onchangeTags 2'!P25="extra", "extra", 'procTags 2'!P25="extra", "extra", 'historyTags 2'!P25="missing", "missing", 'onchangeTags 2'!P25="missing", "missing", 'procTags 2'!P25="missing", "missing", 'historyTags 2'!P25="ignore", "ignore", 'onchangeTags 2'!P25="ignore", "ignore", 'procTags 2'!P25="ignore", "ignore")</f>
        <v>ignore</v>
      </c>
    </row>
    <row r="26" spans="1:16" x14ac:dyDescent="0.2">
      <c r="A26" s="1" t="str">
        <f ca="1">IFERROR(__xludf.DUMMYFUNCTION("""COMPUTED_VALUE"""),"chiller_htr_vlv_avg_on")</f>
        <v>chiller_htr_vlv_avg_on</v>
      </c>
      <c r="B26" s="1" t="str" cm="1">
        <f t="array" aca="1" ref="B26" ca="1">_xlfn.IFS('historyTags 2'!B26="have", "have", 'onchangeTags 2'!B26="have", "have", 'procTags 2'!B26="have", "have", 'historyTags 2'!B26="extra", "extra", 'onchangeTags 2'!B26="extra", "extra", 'procTags 2'!B26="extra", "extra", 'historyTags 2'!B26="missing", "missing", 'onchangeTags 2'!B26="missing", "missing", 'procTags 2'!B26="missing", "missing", 'historyTags 2'!B26="ignore", "ignore", 'onchangeTags 2'!B26="ignore", "ignore", 'procTags 2'!B26="ignore", "ignore")</f>
        <v>ignore</v>
      </c>
      <c r="C26" s="1" t="str" cm="1">
        <f t="array" aca="1" ref="C26" ca="1">_xlfn.IFS('historyTags 2'!C26="have", "have", 'onchangeTags 2'!C26="have", "have", 'procTags 2'!C26="have", "have", 'historyTags 2'!C26="extra", "extra", 'onchangeTags 2'!C26="extra", "extra", 'procTags 2'!C26="extra", "extra", 'historyTags 2'!C26="missing", "missing", 'onchangeTags 2'!C26="missing", "missing", 'procTags 2'!C26="missing", "missing", 'historyTags 2'!C26="ignore", "ignore", 'onchangeTags 2'!C26="ignore", "ignore", 'procTags 2'!C26="ignore", "ignore")</f>
        <v>ignore</v>
      </c>
      <c r="D26" s="1" t="str" cm="1">
        <f t="array" aca="1" ref="D26" ca="1">_xlfn.IFS('historyTags 2'!D26="have", "have", 'onchangeTags 2'!D26="have", "have", 'procTags 2'!D26="have", "have", 'historyTags 2'!D26="extra", "extra", 'onchangeTags 2'!D26="extra", "extra", 'procTags 2'!D26="extra", "extra", 'historyTags 2'!D26="missing", "missing", 'onchangeTags 2'!D26="missing", "missing", 'procTags 2'!D26="missing", "missing", 'historyTags 2'!D26="ignore", "ignore", 'onchangeTags 2'!D26="ignore", "ignore", 'procTags 2'!D26="ignore", "ignore")</f>
        <v>ignore</v>
      </c>
      <c r="E26" s="1" t="str" cm="1">
        <f t="array" aca="1" ref="E26" ca="1">_xlfn.IFS('historyTags 2'!E26="have", "have", 'onchangeTags 2'!E26="have", "have", 'procTags 2'!E26="have", "have", 'historyTags 2'!E26="extra", "extra", 'onchangeTags 2'!E26="extra", "extra", 'procTags 2'!E26="extra", "extra", 'historyTags 2'!E26="missing", "missing", 'onchangeTags 2'!E26="missing", "missing", 'procTags 2'!E26="missing", "missing", 'historyTags 2'!E26="ignore", "ignore", 'onchangeTags 2'!E26="ignore", "ignore", 'procTags 2'!E26="ignore", "ignore")</f>
        <v>ignore</v>
      </c>
      <c r="F26" s="1" t="str" cm="1">
        <f t="array" aca="1" ref="F26" ca="1">_xlfn.IFS('historyTags 2'!F26="have", "have", 'onchangeTags 2'!F26="have", "have", 'procTags 2'!F26="have", "have", 'historyTags 2'!F26="extra", "extra", 'onchangeTags 2'!F26="extra", "extra", 'procTags 2'!F26="extra", "extra", 'historyTags 2'!F26="missing", "missing", 'onchangeTags 2'!F26="missing", "missing", 'procTags 2'!F26="missing", "missing", 'historyTags 2'!F26="ignore", "ignore", 'onchangeTags 2'!F26="ignore", "ignore", 'procTags 2'!F26="ignore", "ignore")</f>
        <v>ignore</v>
      </c>
      <c r="G26" s="1" t="str" cm="1">
        <f t="array" aca="1" ref="G26" ca="1">_xlfn.IFS('historyTags 2'!G26="have", "have", 'onchangeTags 2'!G26="have", "have", 'procTags 2'!G26="have", "have", 'historyTags 2'!G26="extra", "extra", 'onchangeTags 2'!G26="extra", "extra", 'procTags 2'!G26="extra", "extra", 'historyTags 2'!G26="missing", "missing", 'onchangeTags 2'!G26="missing", "missing", 'procTags 2'!G26="missing", "missing", 'historyTags 2'!G26="ignore", "ignore", 'onchangeTags 2'!G26="ignore", "ignore", 'procTags 2'!G26="ignore", "ignore")</f>
        <v>ignore</v>
      </c>
      <c r="H26" s="1" t="str" cm="1">
        <f t="array" aca="1" ref="H26" ca="1">_xlfn.IFS('historyTags 2'!H26="have", "have", 'onchangeTags 2'!H26="have", "have", 'procTags 2'!H26="have", "have", 'historyTags 2'!H26="extra", "extra", 'onchangeTags 2'!H26="extra", "extra", 'procTags 2'!H26="extra", "extra", 'historyTags 2'!H26="missing", "missing", 'onchangeTags 2'!H26="missing", "missing", 'procTags 2'!H26="missing", "missing", 'historyTags 2'!H26="ignore", "ignore", 'onchangeTags 2'!H26="ignore", "ignore", 'procTags 2'!H26="ignore", "ignore")</f>
        <v>ignore</v>
      </c>
      <c r="I26" s="1" t="str" cm="1">
        <f t="array" aca="1" ref="I26" ca="1">_xlfn.IFS('historyTags 2'!I26="have", "have", 'onchangeTags 2'!I26="have", "have", 'procTags 2'!I26="have", "have", 'historyTags 2'!I26="extra", "extra", 'onchangeTags 2'!I26="extra", "extra", 'procTags 2'!I26="extra", "extra", 'historyTags 2'!I26="missing", "missing", 'onchangeTags 2'!I26="missing", "missing", 'procTags 2'!I26="missing", "missing", 'historyTags 2'!I26="ignore", "ignore", 'onchangeTags 2'!I26="ignore", "ignore", 'procTags 2'!I26="ignore", "ignore")</f>
        <v>ignore</v>
      </c>
      <c r="J26" s="1" t="str" cm="1">
        <f t="array" aca="1" ref="J26" ca="1">_xlfn.IFS('historyTags 2'!J26="have", "have", 'onchangeTags 2'!J26="have", "have", 'procTags 2'!J26="have", "have", 'historyTags 2'!J26="extra", "extra", 'onchangeTags 2'!J26="extra", "extra", 'procTags 2'!J26="extra", "extra", 'historyTags 2'!J26="missing", "missing", 'onchangeTags 2'!J26="missing", "missing", 'procTags 2'!J26="missing", "missing", 'historyTags 2'!J26="ignore", "ignore", 'onchangeTags 2'!J26="ignore", "ignore", 'procTags 2'!J26="ignore", "ignore")</f>
        <v>ignore</v>
      </c>
      <c r="K26" s="1" t="str" cm="1">
        <f t="array" aca="1" ref="K26" ca="1">_xlfn.IFS('historyTags 2'!K26="have", "have", 'onchangeTags 2'!K26="have", "have", 'procTags 2'!K26="have", "have", 'historyTags 2'!K26="extra", "extra", 'onchangeTags 2'!K26="extra", "extra", 'procTags 2'!K26="extra", "extra", 'historyTags 2'!K26="missing", "missing", 'onchangeTags 2'!K26="missing", "missing", 'procTags 2'!K26="missing", "missing", 'historyTags 2'!K26="ignore", "ignore", 'onchangeTags 2'!K26="ignore", "ignore", 'procTags 2'!K26="ignore", "ignore")</f>
        <v>ignore</v>
      </c>
      <c r="L26" s="1" t="str" cm="1">
        <f t="array" aca="1" ref="L26" ca="1">_xlfn.IFS('historyTags 2'!L26="have", "have", 'onchangeTags 2'!L26="have", "have", 'procTags 2'!L26="have", "have", 'historyTags 2'!L26="extra", "extra", 'onchangeTags 2'!L26="extra", "extra", 'procTags 2'!L26="extra", "extra", 'historyTags 2'!L26="missing", "missing", 'onchangeTags 2'!L26="missing", "missing", 'procTags 2'!L26="missing", "missing", 'historyTags 2'!L26="ignore", "ignore", 'onchangeTags 2'!L26="ignore", "ignore", 'procTags 2'!L26="ignore", "ignore")</f>
        <v>ignore</v>
      </c>
      <c r="M26" s="1" t="str" cm="1">
        <f t="array" aca="1" ref="M26" ca="1">_xlfn.IFS('historyTags 2'!M26="have", "have", 'onchangeTags 2'!M26="have", "have", 'procTags 2'!M26="have", "have", 'historyTags 2'!M26="extra", "extra", 'onchangeTags 2'!M26="extra", "extra", 'procTags 2'!M26="extra", "extra", 'historyTags 2'!M26="missing", "missing", 'onchangeTags 2'!M26="missing", "missing", 'procTags 2'!M26="missing", "missing", 'historyTags 2'!M26="ignore", "ignore", 'onchangeTags 2'!M26="ignore", "ignore", 'procTags 2'!M26="ignore", "ignore")</f>
        <v>ignore</v>
      </c>
      <c r="N26" s="1" t="str" cm="1">
        <f t="array" aca="1" ref="N26" ca="1">_xlfn.IFS('historyTags 2'!N26="have", "have", 'onchangeTags 2'!N26="have", "have", 'procTags 2'!N26="have", "have", 'historyTags 2'!N26="extra", "extra", 'onchangeTags 2'!N26="extra", "extra", 'procTags 2'!N26="extra", "extra", 'historyTags 2'!N26="missing", "missing", 'onchangeTags 2'!N26="missing", "missing", 'procTags 2'!N26="missing", "missing", 'historyTags 2'!N26="ignore", "ignore", 'onchangeTags 2'!N26="ignore", "ignore", 'procTags 2'!N26="ignore", "ignore")</f>
        <v>ignore</v>
      </c>
      <c r="O26" s="1" t="str" cm="1">
        <f t="array" aca="1" ref="O26" ca="1">_xlfn.IFS('historyTags 2'!O26="have", "have", 'onchangeTags 2'!O26="have", "have", 'procTags 2'!O26="have", "have", 'historyTags 2'!O26="extra", "extra", 'onchangeTags 2'!O26="extra", "extra", 'procTags 2'!O26="extra", "extra", 'historyTags 2'!O26="missing", "missing", 'onchangeTags 2'!O26="missing", "missing", 'procTags 2'!O26="missing", "missing", 'historyTags 2'!O26="ignore", "ignore", 'onchangeTags 2'!O26="ignore", "ignore", 'procTags 2'!O26="ignore", "ignore")</f>
        <v>ignore</v>
      </c>
      <c r="P26" s="1" t="str" cm="1">
        <f t="array" aca="1" ref="P26" ca="1">_xlfn.IFS('historyTags 2'!P26="have", "have", 'onchangeTags 2'!P26="have", "have", 'procTags 2'!P26="have", "have", 'historyTags 2'!P26="extra", "extra", 'onchangeTags 2'!P26="extra", "extra", 'procTags 2'!P26="extra", "extra", 'historyTags 2'!P26="missing", "missing", 'onchangeTags 2'!P26="missing", "missing", 'procTags 2'!P26="missing", "missing", 'historyTags 2'!P26="ignore", "ignore", 'onchangeTags 2'!P26="ignore", "ignore", 'procTags 2'!P26="ignore", "ignore")</f>
        <v>ignore</v>
      </c>
    </row>
    <row r="27" spans="1:16" x14ac:dyDescent="0.2">
      <c r="A27" s="1" t="str">
        <f ca="1">IFERROR(__xludf.DUMMYFUNCTION("""COMPUTED_VALUE"""),"chiller_humid_freeze")</f>
        <v>chiller_humid_freeze</v>
      </c>
      <c r="B27" s="1" t="str" cm="1">
        <f t="array" aca="1" ref="B27" ca="1">_xlfn.IFS('historyTags 2'!B27="have", "have", 'onchangeTags 2'!B27="have", "have", 'procTags 2'!B27="have", "have", 'historyTags 2'!B27="extra", "extra", 'onchangeTags 2'!B27="extra", "extra", 'procTags 2'!B27="extra", "extra", 'historyTags 2'!B27="missing", "missing", 'onchangeTags 2'!B27="missing", "missing", 'procTags 2'!B27="missing", "missing", 'historyTags 2'!B27="ignore", "ignore", 'onchangeTags 2'!B27="ignore", "ignore", 'procTags 2'!B27="ignore", "ignore")</f>
        <v>ignore</v>
      </c>
      <c r="C27" s="1" t="str" cm="1">
        <f t="array" aca="1" ref="C27" ca="1">_xlfn.IFS('historyTags 2'!C27="have", "have", 'onchangeTags 2'!C27="have", "have", 'procTags 2'!C27="have", "have", 'historyTags 2'!C27="extra", "extra", 'onchangeTags 2'!C27="extra", "extra", 'procTags 2'!C27="extra", "extra", 'historyTags 2'!C27="missing", "missing", 'onchangeTags 2'!C27="missing", "missing", 'procTags 2'!C27="missing", "missing", 'historyTags 2'!C27="ignore", "ignore", 'onchangeTags 2'!C27="ignore", "ignore", 'procTags 2'!C27="ignore", "ignore")</f>
        <v>ignore</v>
      </c>
      <c r="D27" s="1" t="str" cm="1">
        <f t="array" aca="1" ref="D27" ca="1">_xlfn.IFS('historyTags 2'!D27="have", "have", 'onchangeTags 2'!D27="have", "have", 'procTags 2'!D27="have", "have", 'historyTags 2'!D27="extra", "extra", 'onchangeTags 2'!D27="extra", "extra", 'procTags 2'!D27="extra", "extra", 'historyTags 2'!D27="missing", "missing", 'onchangeTags 2'!D27="missing", "missing", 'procTags 2'!D27="missing", "missing", 'historyTags 2'!D27="ignore", "ignore", 'onchangeTags 2'!D27="ignore", "ignore", 'procTags 2'!D27="ignore", "ignore")</f>
        <v>ignore</v>
      </c>
      <c r="E27" s="1" t="str" cm="1">
        <f t="array" aca="1" ref="E27" ca="1">_xlfn.IFS('historyTags 2'!E27="have", "have", 'onchangeTags 2'!E27="have", "have", 'procTags 2'!E27="have", "have", 'historyTags 2'!E27="extra", "extra", 'onchangeTags 2'!E27="extra", "extra", 'procTags 2'!E27="extra", "extra", 'historyTags 2'!E27="missing", "missing", 'onchangeTags 2'!E27="missing", "missing", 'procTags 2'!E27="missing", "missing", 'historyTags 2'!E27="ignore", "ignore", 'onchangeTags 2'!E27="ignore", "ignore", 'procTags 2'!E27="ignore", "ignore")</f>
        <v>ignore</v>
      </c>
      <c r="F27" s="1" t="str" cm="1">
        <f t="array" aca="1" ref="F27" ca="1">_xlfn.IFS('historyTags 2'!F27="have", "have", 'onchangeTags 2'!F27="have", "have", 'procTags 2'!F27="have", "have", 'historyTags 2'!F27="extra", "extra", 'onchangeTags 2'!F27="extra", "extra", 'procTags 2'!F27="extra", "extra", 'historyTags 2'!F27="missing", "missing", 'onchangeTags 2'!F27="missing", "missing", 'procTags 2'!F27="missing", "missing", 'historyTags 2'!F27="ignore", "ignore", 'onchangeTags 2'!F27="ignore", "ignore", 'procTags 2'!F27="ignore", "ignore")</f>
        <v>ignore</v>
      </c>
      <c r="G27" s="1" t="str" cm="1">
        <f t="array" aca="1" ref="G27" ca="1">_xlfn.IFS('historyTags 2'!G27="have", "have", 'onchangeTags 2'!G27="have", "have", 'procTags 2'!G27="have", "have", 'historyTags 2'!G27="extra", "extra", 'onchangeTags 2'!G27="extra", "extra", 'procTags 2'!G27="extra", "extra", 'historyTags 2'!G27="missing", "missing", 'onchangeTags 2'!G27="missing", "missing", 'procTags 2'!G27="missing", "missing", 'historyTags 2'!G27="ignore", "ignore", 'onchangeTags 2'!G27="ignore", "ignore", 'procTags 2'!G27="ignore", "ignore")</f>
        <v>ignore</v>
      </c>
      <c r="H27" s="1" t="str" cm="1">
        <f t="array" aca="1" ref="H27" ca="1">_xlfn.IFS('historyTags 2'!H27="have", "have", 'onchangeTags 2'!H27="have", "have", 'procTags 2'!H27="have", "have", 'historyTags 2'!H27="extra", "extra", 'onchangeTags 2'!H27="extra", "extra", 'procTags 2'!H27="extra", "extra", 'historyTags 2'!H27="missing", "missing", 'onchangeTags 2'!H27="missing", "missing", 'procTags 2'!H27="missing", "missing", 'historyTags 2'!H27="ignore", "ignore", 'onchangeTags 2'!H27="ignore", "ignore", 'procTags 2'!H27="ignore", "ignore")</f>
        <v>ignore</v>
      </c>
      <c r="I27" s="1" t="str" cm="1">
        <f t="array" aca="1" ref="I27" ca="1">_xlfn.IFS('historyTags 2'!I27="have", "have", 'onchangeTags 2'!I27="have", "have", 'procTags 2'!I27="have", "have", 'historyTags 2'!I27="extra", "extra", 'onchangeTags 2'!I27="extra", "extra", 'procTags 2'!I27="extra", "extra", 'historyTags 2'!I27="missing", "missing", 'onchangeTags 2'!I27="missing", "missing", 'procTags 2'!I27="missing", "missing", 'historyTags 2'!I27="ignore", "ignore", 'onchangeTags 2'!I27="ignore", "ignore", 'procTags 2'!I27="ignore", "ignore")</f>
        <v>ignore</v>
      </c>
      <c r="J27" s="1" t="str" cm="1">
        <f t="array" aca="1" ref="J27" ca="1">_xlfn.IFS('historyTags 2'!J27="have", "have", 'onchangeTags 2'!J27="have", "have", 'procTags 2'!J27="have", "have", 'historyTags 2'!J27="extra", "extra", 'onchangeTags 2'!J27="extra", "extra", 'procTags 2'!J27="extra", "extra", 'historyTags 2'!J27="missing", "missing", 'onchangeTags 2'!J27="missing", "missing", 'procTags 2'!J27="missing", "missing", 'historyTags 2'!J27="ignore", "ignore", 'onchangeTags 2'!J27="ignore", "ignore", 'procTags 2'!J27="ignore", "ignore")</f>
        <v>ignore</v>
      </c>
      <c r="K27" s="1" t="str" cm="1">
        <f t="array" aca="1" ref="K27" ca="1">_xlfn.IFS('historyTags 2'!K27="have", "have", 'onchangeTags 2'!K27="have", "have", 'procTags 2'!K27="have", "have", 'historyTags 2'!K27="extra", "extra", 'onchangeTags 2'!K27="extra", "extra", 'procTags 2'!K27="extra", "extra", 'historyTags 2'!K27="missing", "missing", 'onchangeTags 2'!K27="missing", "missing", 'procTags 2'!K27="missing", "missing", 'historyTags 2'!K27="ignore", "ignore", 'onchangeTags 2'!K27="ignore", "ignore", 'procTags 2'!K27="ignore", "ignore")</f>
        <v>ignore</v>
      </c>
      <c r="L27" s="1" t="str" cm="1">
        <f t="array" aca="1" ref="L27" ca="1">_xlfn.IFS('historyTags 2'!L27="have", "have", 'onchangeTags 2'!L27="have", "have", 'procTags 2'!L27="have", "have", 'historyTags 2'!L27="extra", "extra", 'onchangeTags 2'!L27="extra", "extra", 'procTags 2'!L27="extra", "extra", 'historyTags 2'!L27="missing", "missing", 'onchangeTags 2'!L27="missing", "missing", 'procTags 2'!L27="missing", "missing", 'historyTags 2'!L27="ignore", "ignore", 'onchangeTags 2'!L27="ignore", "ignore", 'procTags 2'!L27="ignore", "ignore")</f>
        <v>ignore</v>
      </c>
      <c r="M27" s="1" t="str" cm="1">
        <f t="array" aca="1" ref="M27" ca="1">_xlfn.IFS('historyTags 2'!M27="have", "have", 'onchangeTags 2'!M27="have", "have", 'procTags 2'!M27="have", "have", 'historyTags 2'!M27="extra", "extra", 'onchangeTags 2'!M27="extra", "extra", 'procTags 2'!M27="extra", "extra", 'historyTags 2'!M27="missing", "missing", 'onchangeTags 2'!M27="missing", "missing", 'procTags 2'!M27="missing", "missing", 'historyTags 2'!M27="ignore", "ignore", 'onchangeTags 2'!M27="ignore", "ignore", 'procTags 2'!M27="ignore", "ignore")</f>
        <v>ignore</v>
      </c>
      <c r="N27" s="1" t="str" cm="1">
        <f t="array" aca="1" ref="N27" ca="1">_xlfn.IFS('historyTags 2'!N27="have", "have", 'onchangeTags 2'!N27="have", "have", 'procTags 2'!N27="have", "have", 'historyTags 2'!N27="extra", "extra", 'onchangeTags 2'!N27="extra", "extra", 'procTags 2'!N27="extra", "extra", 'historyTags 2'!N27="missing", "missing", 'onchangeTags 2'!N27="missing", "missing", 'procTags 2'!N27="missing", "missing", 'historyTags 2'!N27="ignore", "ignore", 'onchangeTags 2'!N27="ignore", "ignore", 'procTags 2'!N27="ignore", "ignore")</f>
        <v>ignore</v>
      </c>
      <c r="O27" s="1" t="str" cm="1">
        <f t="array" aca="1" ref="O27" ca="1">_xlfn.IFS('historyTags 2'!O27="have", "have", 'onchangeTags 2'!O27="have", "have", 'procTags 2'!O27="have", "have", 'historyTags 2'!O27="extra", "extra", 'onchangeTags 2'!O27="extra", "extra", 'procTags 2'!O27="extra", "extra", 'historyTags 2'!O27="missing", "missing", 'onchangeTags 2'!O27="missing", "missing", 'procTags 2'!O27="missing", "missing", 'historyTags 2'!O27="ignore", "ignore", 'onchangeTags 2'!O27="ignore", "ignore", 'procTags 2'!O27="ignore", "ignore")</f>
        <v>ignore</v>
      </c>
      <c r="P27" s="1" t="str" cm="1">
        <f t="array" aca="1" ref="P27" ca="1">_xlfn.IFS('historyTags 2'!P27="have", "have", 'onchangeTags 2'!P27="have", "have", 'procTags 2'!P27="have", "have", 'historyTags 2'!P27="extra", "extra", 'onchangeTags 2'!P27="extra", "extra", 'procTags 2'!P27="extra", "extra", 'historyTags 2'!P27="missing", "missing", 'onchangeTags 2'!P27="missing", "missing", 'procTags 2'!P27="missing", "missing", 'historyTags 2'!P27="ignore", "ignore", 'onchangeTags 2'!P27="ignore", "ignore", 'procTags 2'!P27="ignore", "ignore")</f>
        <v>ignore</v>
      </c>
    </row>
    <row r="28" spans="1:16" x14ac:dyDescent="0.2">
      <c r="A28" s="1" t="str">
        <f ca="1">IFERROR(__xludf.DUMMYFUNCTION("""COMPUTED_VALUE"""),"chiller_humidifier_day")</f>
        <v>chiller_humidifier_day</v>
      </c>
      <c r="B28" s="1" t="str" cm="1">
        <f t="array" aca="1" ref="B28" ca="1">_xlfn.IFS('historyTags 2'!B28="have", "have", 'onchangeTags 2'!B28="have", "have", 'procTags 2'!B28="have", "have", 'historyTags 2'!B28="extra", "extra", 'onchangeTags 2'!B28="extra", "extra", 'procTags 2'!B28="extra", "extra", 'historyTags 2'!B28="missing", "missing", 'onchangeTags 2'!B28="missing", "missing", 'procTags 2'!B28="missing", "missing", 'historyTags 2'!B28="ignore", "ignore", 'onchangeTags 2'!B28="ignore", "ignore", 'procTags 2'!B28="ignore", "ignore")</f>
        <v>ignore</v>
      </c>
      <c r="C28" s="1" t="str" cm="1">
        <f t="array" aca="1" ref="C28" ca="1">_xlfn.IFS('historyTags 2'!C28="have", "have", 'onchangeTags 2'!C28="have", "have", 'procTags 2'!C28="have", "have", 'historyTags 2'!C28="extra", "extra", 'onchangeTags 2'!C28="extra", "extra", 'procTags 2'!C28="extra", "extra", 'historyTags 2'!C28="missing", "missing", 'onchangeTags 2'!C28="missing", "missing", 'procTags 2'!C28="missing", "missing", 'historyTags 2'!C28="ignore", "ignore", 'onchangeTags 2'!C28="ignore", "ignore", 'procTags 2'!C28="ignore", "ignore")</f>
        <v>ignore</v>
      </c>
      <c r="D28" s="1" t="str" cm="1">
        <f t="array" aca="1" ref="D28" ca="1">_xlfn.IFS('historyTags 2'!D28="have", "have", 'onchangeTags 2'!D28="have", "have", 'procTags 2'!D28="have", "have", 'historyTags 2'!D28="extra", "extra", 'onchangeTags 2'!D28="extra", "extra", 'procTags 2'!D28="extra", "extra", 'historyTags 2'!D28="missing", "missing", 'onchangeTags 2'!D28="missing", "missing", 'procTags 2'!D28="missing", "missing", 'historyTags 2'!D28="ignore", "ignore", 'onchangeTags 2'!D28="ignore", "ignore", 'procTags 2'!D28="ignore", "ignore")</f>
        <v>ignore</v>
      </c>
      <c r="E28" s="1" t="str" cm="1">
        <f t="array" aca="1" ref="E28" ca="1">_xlfn.IFS('historyTags 2'!E28="have", "have", 'onchangeTags 2'!E28="have", "have", 'procTags 2'!E28="have", "have", 'historyTags 2'!E28="extra", "extra", 'onchangeTags 2'!E28="extra", "extra", 'procTags 2'!E28="extra", "extra", 'historyTags 2'!E28="missing", "missing", 'onchangeTags 2'!E28="missing", "missing", 'procTags 2'!E28="missing", "missing", 'historyTags 2'!E28="ignore", "ignore", 'onchangeTags 2'!E28="ignore", "ignore", 'procTags 2'!E28="ignore", "ignore")</f>
        <v>ignore</v>
      </c>
      <c r="F28" s="1" t="str" cm="1">
        <f t="array" aca="1" ref="F28" ca="1">_xlfn.IFS('historyTags 2'!F28="have", "have", 'onchangeTags 2'!F28="have", "have", 'procTags 2'!F28="have", "have", 'historyTags 2'!F28="extra", "extra", 'onchangeTags 2'!F28="extra", "extra", 'procTags 2'!F28="extra", "extra", 'historyTags 2'!F28="missing", "missing", 'onchangeTags 2'!F28="missing", "missing", 'procTags 2'!F28="missing", "missing", 'historyTags 2'!F28="ignore", "ignore", 'onchangeTags 2'!F28="ignore", "ignore", 'procTags 2'!F28="ignore", "ignore")</f>
        <v>ignore</v>
      </c>
      <c r="G28" s="1" t="str" cm="1">
        <f t="array" aca="1" ref="G28" ca="1">_xlfn.IFS('historyTags 2'!G28="have", "have", 'onchangeTags 2'!G28="have", "have", 'procTags 2'!G28="have", "have", 'historyTags 2'!G28="extra", "extra", 'onchangeTags 2'!G28="extra", "extra", 'procTags 2'!G28="extra", "extra", 'historyTags 2'!G28="missing", "missing", 'onchangeTags 2'!G28="missing", "missing", 'procTags 2'!G28="missing", "missing", 'historyTags 2'!G28="ignore", "ignore", 'onchangeTags 2'!G28="ignore", "ignore", 'procTags 2'!G28="ignore", "ignore")</f>
        <v>ignore</v>
      </c>
      <c r="H28" s="1" t="str" cm="1">
        <f t="array" aca="1" ref="H28" ca="1">_xlfn.IFS('historyTags 2'!H28="have", "have", 'onchangeTags 2'!H28="have", "have", 'procTags 2'!H28="have", "have", 'historyTags 2'!H28="extra", "extra", 'onchangeTags 2'!H28="extra", "extra", 'procTags 2'!H28="extra", "extra", 'historyTags 2'!H28="missing", "missing", 'onchangeTags 2'!H28="missing", "missing", 'procTags 2'!H28="missing", "missing", 'historyTags 2'!H28="ignore", "ignore", 'onchangeTags 2'!H28="ignore", "ignore", 'procTags 2'!H28="ignore", "ignore")</f>
        <v>ignore</v>
      </c>
      <c r="I28" s="1" t="str" cm="1">
        <f t="array" aca="1" ref="I28" ca="1">_xlfn.IFS('historyTags 2'!I28="have", "have", 'onchangeTags 2'!I28="have", "have", 'procTags 2'!I28="have", "have", 'historyTags 2'!I28="extra", "extra", 'onchangeTags 2'!I28="extra", "extra", 'procTags 2'!I28="extra", "extra", 'historyTags 2'!I28="missing", "missing", 'onchangeTags 2'!I28="missing", "missing", 'procTags 2'!I28="missing", "missing", 'historyTags 2'!I28="ignore", "ignore", 'onchangeTags 2'!I28="ignore", "ignore", 'procTags 2'!I28="ignore", "ignore")</f>
        <v>ignore</v>
      </c>
      <c r="J28" s="1" t="str" cm="1">
        <f t="array" aca="1" ref="J28" ca="1">_xlfn.IFS('historyTags 2'!J28="have", "have", 'onchangeTags 2'!J28="have", "have", 'procTags 2'!J28="have", "have", 'historyTags 2'!J28="extra", "extra", 'onchangeTags 2'!J28="extra", "extra", 'procTags 2'!J28="extra", "extra", 'historyTags 2'!J28="missing", "missing", 'onchangeTags 2'!J28="missing", "missing", 'procTags 2'!J28="missing", "missing", 'historyTags 2'!J28="ignore", "ignore", 'onchangeTags 2'!J28="ignore", "ignore", 'procTags 2'!J28="ignore", "ignore")</f>
        <v>ignore</v>
      </c>
      <c r="K28" s="1" t="str" cm="1">
        <f t="array" aca="1" ref="K28" ca="1">_xlfn.IFS('historyTags 2'!K28="have", "have", 'onchangeTags 2'!K28="have", "have", 'procTags 2'!K28="have", "have", 'historyTags 2'!K28="extra", "extra", 'onchangeTags 2'!K28="extra", "extra", 'procTags 2'!K28="extra", "extra", 'historyTags 2'!K28="missing", "missing", 'onchangeTags 2'!K28="missing", "missing", 'procTags 2'!K28="missing", "missing", 'historyTags 2'!K28="ignore", "ignore", 'onchangeTags 2'!K28="ignore", "ignore", 'procTags 2'!K28="ignore", "ignore")</f>
        <v>ignore</v>
      </c>
      <c r="L28" s="1" t="str" cm="1">
        <f t="array" aca="1" ref="L28" ca="1">_xlfn.IFS('historyTags 2'!L28="have", "have", 'onchangeTags 2'!L28="have", "have", 'procTags 2'!L28="have", "have", 'historyTags 2'!L28="extra", "extra", 'onchangeTags 2'!L28="extra", "extra", 'procTags 2'!L28="extra", "extra", 'historyTags 2'!L28="missing", "missing", 'onchangeTags 2'!L28="missing", "missing", 'procTags 2'!L28="missing", "missing", 'historyTags 2'!L28="ignore", "ignore", 'onchangeTags 2'!L28="ignore", "ignore", 'procTags 2'!L28="ignore", "ignore")</f>
        <v>ignore</v>
      </c>
      <c r="M28" s="1" t="str" cm="1">
        <f t="array" aca="1" ref="M28" ca="1">_xlfn.IFS('historyTags 2'!M28="have", "have", 'onchangeTags 2'!M28="have", "have", 'procTags 2'!M28="have", "have", 'historyTags 2'!M28="extra", "extra", 'onchangeTags 2'!M28="extra", "extra", 'procTags 2'!M28="extra", "extra", 'historyTags 2'!M28="missing", "missing", 'onchangeTags 2'!M28="missing", "missing", 'procTags 2'!M28="missing", "missing", 'historyTags 2'!M28="ignore", "ignore", 'onchangeTags 2'!M28="ignore", "ignore", 'procTags 2'!M28="ignore", "ignore")</f>
        <v>ignore</v>
      </c>
      <c r="N28" s="1" t="str" cm="1">
        <f t="array" aca="1" ref="N28" ca="1">_xlfn.IFS('historyTags 2'!N28="have", "have", 'onchangeTags 2'!N28="have", "have", 'procTags 2'!N28="have", "have", 'historyTags 2'!N28="extra", "extra", 'onchangeTags 2'!N28="extra", "extra", 'procTags 2'!N28="extra", "extra", 'historyTags 2'!N28="missing", "missing", 'onchangeTags 2'!N28="missing", "missing", 'procTags 2'!N28="missing", "missing", 'historyTags 2'!N28="ignore", "ignore", 'onchangeTags 2'!N28="ignore", "ignore", 'procTags 2'!N28="ignore", "ignore")</f>
        <v>ignore</v>
      </c>
      <c r="O28" s="1" t="str" cm="1">
        <f t="array" aca="1" ref="O28" ca="1">_xlfn.IFS('historyTags 2'!O28="have", "have", 'onchangeTags 2'!O28="have", "have", 'procTags 2'!O28="have", "have", 'historyTags 2'!O28="extra", "extra", 'onchangeTags 2'!O28="extra", "extra", 'procTags 2'!O28="extra", "extra", 'historyTags 2'!O28="missing", "missing", 'onchangeTags 2'!O28="missing", "missing", 'procTags 2'!O28="missing", "missing", 'historyTags 2'!O28="ignore", "ignore", 'onchangeTags 2'!O28="ignore", "ignore", 'procTags 2'!O28="ignore", "ignore")</f>
        <v>ignore</v>
      </c>
      <c r="P28" s="1" t="str" cm="1">
        <f t="array" aca="1" ref="P28" ca="1">_xlfn.IFS('historyTags 2'!P28="have", "have", 'onchangeTags 2'!P28="have", "have", 'procTags 2'!P28="have", "have", 'historyTags 2'!P28="extra", "extra", 'onchangeTags 2'!P28="extra", "extra", 'procTags 2'!P28="extra", "extra", 'historyTags 2'!P28="missing", "missing", 'onchangeTags 2'!P28="missing", "missing", 'procTags 2'!P28="missing", "missing", 'historyTags 2'!P28="ignore", "ignore", 'onchangeTags 2'!P28="ignore", "ignore", 'procTags 2'!P28="ignore", "ignore")</f>
        <v>ignore</v>
      </c>
    </row>
    <row r="29" spans="1:16" x14ac:dyDescent="0.2">
      <c r="A29" s="1" t="str">
        <f ca="1">IFERROR(__xludf.DUMMYFUNCTION("""COMPUTED_VALUE"""),"chiller_humidifier_night")</f>
        <v>chiller_humidifier_night</v>
      </c>
      <c r="B29" s="1" t="str" cm="1">
        <f t="array" aca="1" ref="B29" ca="1">_xlfn.IFS('historyTags 2'!B29="have", "have", 'onchangeTags 2'!B29="have", "have", 'procTags 2'!B29="have", "have", 'historyTags 2'!B29="extra", "extra", 'onchangeTags 2'!B29="extra", "extra", 'procTags 2'!B29="extra", "extra", 'historyTags 2'!B29="missing", "missing", 'onchangeTags 2'!B29="missing", "missing", 'procTags 2'!B29="missing", "missing", 'historyTags 2'!B29="ignore", "ignore", 'onchangeTags 2'!B29="ignore", "ignore", 'procTags 2'!B29="ignore", "ignore")</f>
        <v>ignore</v>
      </c>
      <c r="C29" s="1" t="str" cm="1">
        <f t="array" aca="1" ref="C29" ca="1">_xlfn.IFS('historyTags 2'!C29="have", "have", 'onchangeTags 2'!C29="have", "have", 'procTags 2'!C29="have", "have", 'historyTags 2'!C29="extra", "extra", 'onchangeTags 2'!C29="extra", "extra", 'procTags 2'!C29="extra", "extra", 'historyTags 2'!C29="missing", "missing", 'onchangeTags 2'!C29="missing", "missing", 'procTags 2'!C29="missing", "missing", 'historyTags 2'!C29="ignore", "ignore", 'onchangeTags 2'!C29="ignore", "ignore", 'procTags 2'!C29="ignore", "ignore")</f>
        <v>ignore</v>
      </c>
      <c r="D29" s="1" t="str" cm="1">
        <f t="array" aca="1" ref="D29" ca="1">_xlfn.IFS('historyTags 2'!D29="have", "have", 'onchangeTags 2'!D29="have", "have", 'procTags 2'!D29="have", "have", 'historyTags 2'!D29="extra", "extra", 'onchangeTags 2'!D29="extra", "extra", 'procTags 2'!D29="extra", "extra", 'historyTags 2'!D29="missing", "missing", 'onchangeTags 2'!D29="missing", "missing", 'procTags 2'!D29="missing", "missing", 'historyTags 2'!D29="ignore", "ignore", 'onchangeTags 2'!D29="ignore", "ignore", 'procTags 2'!D29="ignore", "ignore")</f>
        <v>ignore</v>
      </c>
      <c r="E29" s="1" t="str" cm="1">
        <f t="array" aca="1" ref="E29" ca="1">_xlfn.IFS('historyTags 2'!E29="have", "have", 'onchangeTags 2'!E29="have", "have", 'procTags 2'!E29="have", "have", 'historyTags 2'!E29="extra", "extra", 'onchangeTags 2'!E29="extra", "extra", 'procTags 2'!E29="extra", "extra", 'historyTags 2'!E29="missing", "missing", 'onchangeTags 2'!E29="missing", "missing", 'procTags 2'!E29="missing", "missing", 'historyTags 2'!E29="ignore", "ignore", 'onchangeTags 2'!E29="ignore", "ignore", 'procTags 2'!E29="ignore", "ignore")</f>
        <v>ignore</v>
      </c>
      <c r="F29" s="1" t="str" cm="1">
        <f t="array" aca="1" ref="F29" ca="1">_xlfn.IFS('historyTags 2'!F29="have", "have", 'onchangeTags 2'!F29="have", "have", 'procTags 2'!F29="have", "have", 'historyTags 2'!F29="extra", "extra", 'onchangeTags 2'!F29="extra", "extra", 'procTags 2'!F29="extra", "extra", 'historyTags 2'!F29="missing", "missing", 'onchangeTags 2'!F29="missing", "missing", 'procTags 2'!F29="missing", "missing", 'historyTags 2'!F29="ignore", "ignore", 'onchangeTags 2'!F29="ignore", "ignore", 'procTags 2'!F29="ignore", "ignore")</f>
        <v>ignore</v>
      </c>
      <c r="G29" s="1" t="str" cm="1">
        <f t="array" aca="1" ref="G29" ca="1">_xlfn.IFS('historyTags 2'!G29="have", "have", 'onchangeTags 2'!G29="have", "have", 'procTags 2'!G29="have", "have", 'historyTags 2'!G29="extra", "extra", 'onchangeTags 2'!G29="extra", "extra", 'procTags 2'!G29="extra", "extra", 'historyTags 2'!G29="missing", "missing", 'onchangeTags 2'!G29="missing", "missing", 'procTags 2'!G29="missing", "missing", 'historyTags 2'!G29="ignore", "ignore", 'onchangeTags 2'!G29="ignore", "ignore", 'procTags 2'!G29="ignore", "ignore")</f>
        <v>ignore</v>
      </c>
      <c r="H29" s="1" t="str" cm="1">
        <f t="array" aca="1" ref="H29" ca="1">_xlfn.IFS('historyTags 2'!H29="have", "have", 'onchangeTags 2'!H29="have", "have", 'procTags 2'!H29="have", "have", 'historyTags 2'!H29="extra", "extra", 'onchangeTags 2'!H29="extra", "extra", 'procTags 2'!H29="extra", "extra", 'historyTags 2'!H29="missing", "missing", 'onchangeTags 2'!H29="missing", "missing", 'procTags 2'!H29="missing", "missing", 'historyTags 2'!H29="ignore", "ignore", 'onchangeTags 2'!H29="ignore", "ignore", 'procTags 2'!H29="ignore", "ignore")</f>
        <v>ignore</v>
      </c>
      <c r="I29" s="1" t="str" cm="1">
        <f t="array" aca="1" ref="I29" ca="1">_xlfn.IFS('historyTags 2'!I29="have", "have", 'onchangeTags 2'!I29="have", "have", 'procTags 2'!I29="have", "have", 'historyTags 2'!I29="extra", "extra", 'onchangeTags 2'!I29="extra", "extra", 'procTags 2'!I29="extra", "extra", 'historyTags 2'!I29="missing", "missing", 'onchangeTags 2'!I29="missing", "missing", 'procTags 2'!I29="missing", "missing", 'historyTags 2'!I29="ignore", "ignore", 'onchangeTags 2'!I29="ignore", "ignore", 'procTags 2'!I29="ignore", "ignore")</f>
        <v>ignore</v>
      </c>
      <c r="J29" s="1" t="str" cm="1">
        <f t="array" aca="1" ref="J29" ca="1">_xlfn.IFS('historyTags 2'!J29="have", "have", 'onchangeTags 2'!J29="have", "have", 'procTags 2'!J29="have", "have", 'historyTags 2'!J29="extra", "extra", 'onchangeTags 2'!J29="extra", "extra", 'procTags 2'!J29="extra", "extra", 'historyTags 2'!J29="missing", "missing", 'onchangeTags 2'!J29="missing", "missing", 'procTags 2'!J29="missing", "missing", 'historyTags 2'!J29="ignore", "ignore", 'onchangeTags 2'!J29="ignore", "ignore", 'procTags 2'!J29="ignore", "ignore")</f>
        <v>ignore</v>
      </c>
      <c r="K29" s="1" t="str" cm="1">
        <f t="array" aca="1" ref="K29" ca="1">_xlfn.IFS('historyTags 2'!K29="have", "have", 'onchangeTags 2'!K29="have", "have", 'procTags 2'!K29="have", "have", 'historyTags 2'!K29="extra", "extra", 'onchangeTags 2'!K29="extra", "extra", 'procTags 2'!K29="extra", "extra", 'historyTags 2'!K29="missing", "missing", 'onchangeTags 2'!K29="missing", "missing", 'procTags 2'!K29="missing", "missing", 'historyTags 2'!K29="ignore", "ignore", 'onchangeTags 2'!K29="ignore", "ignore", 'procTags 2'!K29="ignore", "ignore")</f>
        <v>ignore</v>
      </c>
      <c r="L29" s="1" t="str" cm="1">
        <f t="array" aca="1" ref="L29" ca="1">_xlfn.IFS('historyTags 2'!L29="have", "have", 'onchangeTags 2'!L29="have", "have", 'procTags 2'!L29="have", "have", 'historyTags 2'!L29="extra", "extra", 'onchangeTags 2'!L29="extra", "extra", 'procTags 2'!L29="extra", "extra", 'historyTags 2'!L29="missing", "missing", 'onchangeTags 2'!L29="missing", "missing", 'procTags 2'!L29="missing", "missing", 'historyTags 2'!L29="ignore", "ignore", 'onchangeTags 2'!L29="ignore", "ignore", 'procTags 2'!L29="ignore", "ignore")</f>
        <v>ignore</v>
      </c>
      <c r="M29" s="1" t="str" cm="1">
        <f t="array" aca="1" ref="M29" ca="1">_xlfn.IFS('historyTags 2'!M29="have", "have", 'onchangeTags 2'!M29="have", "have", 'procTags 2'!M29="have", "have", 'historyTags 2'!M29="extra", "extra", 'onchangeTags 2'!M29="extra", "extra", 'procTags 2'!M29="extra", "extra", 'historyTags 2'!M29="missing", "missing", 'onchangeTags 2'!M29="missing", "missing", 'procTags 2'!M29="missing", "missing", 'historyTags 2'!M29="ignore", "ignore", 'onchangeTags 2'!M29="ignore", "ignore", 'procTags 2'!M29="ignore", "ignore")</f>
        <v>ignore</v>
      </c>
      <c r="N29" s="1" t="str" cm="1">
        <f t="array" aca="1" ref="N29" ca="1">_xlfn.IFS('historyTags 2'!N29="have", "have", 'onchangeTags 2'!N29="have", "have", 'procTags 2'!N29="have", "have", 'historyTags 2'!N29="extra", "extra", 'onchangeTags 2'!N29="extra", "extra", 'procTags 2'!N29="extra", "extra", 'historyTags 2'!N29="missing", "missing", 'onchangeTags 2'!N29="missing", "missing", 'procTags 2'!N29="missing", "missing", 'historyTags 2'!N29="ignore", "ignore", 'onchangeTags 2'!N29="ignore", "ignore", 'procTags 2'!N29="ignore", "ignore")</f>
        <v>ignore</v>
      </c>
      <c r="O29" s="1" t="str" cm="1">
        <f t="array" aca="1" ref="O29" ca="1">_xlfn.IFS('historyTags 2'!O29="have", "have", 'onchangeTags 2'!O29="have", "have", 'procTags 2'!O29="have", "have", 'historyTags 2'!O29="extra", "extra", 'onchangeTags 2'!O29="extra", "extra", 'procTags 2'!O29="extra", "extra", 'historyTags 2'!O29="missing", "missing", 'onchangeTags 2'!O29="missing", "missing", 'procTags 2'!O29="missing", "missing", 'historyTags 2'!O29="ignore", "ignore", 'onchangeTags 2'!O29="ignore", "ignore", 'procTags 2'!O29="ignore", "ignore")</f>
        <v>ignore</v>
      </c>
      <c r="P29" s="1" t="str" cm="1">
        <f t="array" aca="1" ref="P29" ca="1">_xlfn.IFS('historyTags 2'!P29="have", "have", 'onchangeTags 2'!P29="have", "have", 'procTags 2'!P29="have", "have", 'historyTags 2'!P29="extra", "extra", 'onchangeTags 2'!P29="extra", "extra", 'procTags 2'!P29="extra", "extra", 'historyTags 2'!P29="missing", "missing", 'onchangeTags 2'!P29="missing", "missing", 'procTags 2'!P29="missing", "missing", 'historyTags 2'!P29="ignore", "ignore", 'onchangeTags 2'!P29="ignore", "ignore", 'procTags 2'!P29="ignore", "ignore")</f>
        <v>ignore</v>
      </c>
    </row>
    <row r="30" spans="1:16" x14ac:dyDescent="0.2">
      <c r="A30" s="1" t="str">
        <f ca="1">IFERROR(__xludf.DUMMYFUNCTION("""COMPUTED_VALUE"""),"chiller_humidifier_on")</f>
        <v>chiller_humidifier_on</v>
      </c>
      <c r="B30" s="1" t="str" cm="1">
        <f t="array" aca="1" ref="B30" ca="1">_xlfn.IFS('historyTags 2'!B30="have", "have", 'onchangeTags 2'!B30="have", "have", 'procTags 2'!B30="have", "have", 'historyTags 2'!B30="extra", "extra", 'onchangeTags 2'!B30="extra", "extra", 'procTags 2'!B30="extra", "extra", 'historyTags 2'!B30="missing", "missing", 'onchangeTags 2'!B30="missing", "missing", 'procTags 2'!B30="missing", "missing", 'historyTags 2'!B30="ignore", "ignore", 'onchangeTags 2'!B30="ignore", "ignore", 'procTags 2'!B30="ignore", "ignore")</f>
        <v>ignore</v>
      </c>
      <c r="C30" s="1" t="str" cm="1">
        <f t="array" aca="1" ref="C30" ca="1">_xlfn.IFS('historyTags 2'!C30="have", "have", 'onchangeTags 2'!C30="have", "have", 'procTags 2'!C30="have", "have", 'historyTags 2'!C30="extra", "extra", 'onchangeTags 2'!C30="extra", "extra", 'procTags 2'!C30="extra", "extra", 'historyTags 2'!C30="missing", "missing", 'onchangeTags 2'!C30="missing", "missing", 'procTags 2'!C30="missing", "missing", 'historyTags 2'!C30="ignore", "ignore", 'onchangeTags 2'!C30="ignore", "ignore", 'procTags 2'!C30="ignore", "ignore")</f>
        <v>ignore</v>
      </c>
      <c r="D30" s="1" t="str" cm="1">
        <f t="array" aca="1" ref="D30" ca="1">_xlfn.IFS('historyTags 2'!D30="have", "have", 'onchangeTags 2'!D30="have", "have", 'procTags 2'!D30="have", "have", 'historyTags 2'!D30="extra", "extra", 'onchangeTags 2'!D30="extra", "extra", 'procTags 2'!D30="extra", "extra", 'historyTags 2'!D30="missing", "missing", 'onchangeTags 2'!D30="missing", "missing", 'procTags 2'!D30="missing", "missing", 'historyTags 2'!D30="ignore", "ignore", 'onchangeTags 2'!D30="ignore", "ignore", 'procTags 2'!D30="ignore", "ignore")</f>
        <v>ignore</v>
      </c>
      <c r="E30" s="1" t="str" cm="1">
        <f t="array" aca="1" ref="E30" ca="1">_xlfn.IFS('historyTags 2'!E30="have", "have", 'onchangeTags 2'!E30="have", "have", 'procTags 2'!E30="have", "have", 'historyTags 2'!E30="extra", "extra", 'onchangeTags 2'!E30="extra", "extra", 'procTags 2'!E30="extra", "extra", 'historyTags 2'!E30="missing", "missing", 'onchangeTags 2'!E30="missing", "missing", 'procTags 2'!E30="missing", "missing", 'historyTags 2'!E30="ignore", "ignore", 'onchangeTags 2'!E30="ignore", "ignore", 'procTags 2'!E30="ignore", "ignore")</f>
        <v>ignore</v>
      </c>
      <c r="F30" s="1" t="str" cm="1">
        <f t="array" aca="1" ref="F30" ca="1">_xlfn.IFS('historyTags 2'!F30="have", "have", 'onchangeTags 2'!F30="have", "have", 'procTags 2'!F30="have", "have", 'historyTags 2'!F30="extra", "extra", 'onchangeTags 2'!F30="extra", "extra", 'procTags 2'!F30="extra", "extra", 'historyTags 2'!F30="missing", "missing", 'onchangeTags 2'!F30="missing", "missing", 'procTags 2'!F30="missing", "missing", 'historyTags 2'!F30="ignore", "ignore", 'onchangeTags 2'!F30="ignore", "ignore", 'procTags 2'!F30="ignore", "ignore")</f>
        <v>ignore</v>
      </c>
      <c r="G30" s="1" t="str" cm="1">
        <f t="array" aca="1" ref="G30" ca="1">_xlfn.IFS('historyTags 2'!G30="have", "have", 'onchangeTags 2'!G30="have", "have", 'procTags 2'!G30="have", "have", 'historyTags 2'!G30="extra", "extra", 'onchangeTags 2'!G30="extra", "extra", 'procTags 2'!G30="extra", "extra", 'historyTags 2'!G30="missing", "missing", 'onchangeTags 2'!G30="missing", "missing", 'procTags 2'!G30="missing", "missing", 'historyTags 2'!G30="ignore", "ignore", 'onchangeTags 2'!G30="ignore", "ignore", 'procTags 2'!G30="ignore", "ignore")</f>
        <v>ignore</v>
      </c>
      <c r="H30" s="1" t="str" cm="1">
        <f t="array" aca="1" ref="H30" ca="1">_xlfn.IFS('historyTags 2'!H30="have", "have", 'onchangeTags 2'!H30="have", "have", 'procTags 2'!H30="have", "have", 'historyTags 2'!H30="extra", "extra", 'onchangeTags 2'!H30="extra", "extra", 'procTags 2'!H30="extra", "extra", 'historyTags 2'!H30="missing", "missing", 'onchangeTags 2'!H30="missing", "missing", 'procTags 2'!H30="missing", "missing", 'historyTags 2'!H30="ignore", "ignore", 'onchangeTags 2'!H30="ignore", "ignore", 'procTags 2'!H30="ignore", "ignore")</f>
        <v>ignore</v>
      </c>
      <c r="I30" s="1" t="str" cm="1">
        <f t="array" aca="1" ref="I30" ca="1">_xlfn.IFS('historyTags 2'!I30="have", "have", 'onchangeTags 2'!I30="have", "have", 'procTags 2'!I30="have", "have", 'historyTags 2'!I30="extra", "extra", 'onchangeTags 2'!I30="extra", "extra", 'procTags 2'!I30="extra", "extra", 'historyTags 2'!I30="missing", "missing", 'onchangeTags 2'!I30="missing", "missing", 'procTags 2'!I30="missing", "missing", 'historyTags 2'!I30="ignore", "ignore", 'onchangeTags 2'!I30="ignore", "ignore", 'procTags 2'!I30="ignore", "ignore")</f>
        <v>ignore</v>
      </c>
      <c r="J30" s="1" t="str" cm="1">
        <f t="array" aca="1" ref="J30" ca="1">_xlfn.IFS('historyTags 2'!J30="have", "have", 'onchangeTags 2'!J30="have", "have", 'procTags 2'!J30="have", "have", 'historyTags 2'!J30="extra", "extra", 'onchangeTags 2'!J30="extra", "extra", 'procTags 2'!J30="extra", "extra", 'historyTags 2'!J30="missing", "missing", 'onchangeTags 2'!J30="missing", "missing", 'procTags 2'!J30="missing", "missing", 'historyTags 2'!J30="ignore", "ignore", 'onchangeTags 2'!J30="ignore", "ignore", 'procTags 2'!J30="ignore", "ignore")</f>
        <v>ignore</v>
      </c>
      <c r="K30" s="1" t="str" cm="1">
        <f t="array" aca="1" ref="K30" ca="1">_xlfn.IFS('historyTags 2'!K30="have", "have", 'onchangeTags 2'!K30="have", "have", 'procTags 2'!K30="have", "have", 'historyTags 2'!K30="extra", "extra", 'onchangeTags 2'!K30="extra", "extra", 'procTags 2'!K30="extra", "extra", 'historyTags 2'!K30="missing", "missing", 'onchangeTags 2'!K30="missing", "missing", 'procTags 2'!K30="missing", "missing", 'historyTags 2'!K30="ignore", "ignore", 'onchangeTags 2'!K30="ignore", "ignore", 'procTags 2'!K30="ignore", "ignore")</f>
        <v>ignore</v>
      </c>
      <c r="L30" s="1" t="str" cm="1">
        <f t="array" aca="1" ref="L30" ca="1">_xlfn.IFS('historyTags 2'!L30="have", "have", 'onchangeTags 2'!L30="have", "have", 'procTags 2'!L30="have", "have", 'historyTags 2'!L30="extra", "extra", 'onchangeTags 2'!L30="extra", "extra", 'procTags 2'!L30="extra", "extra", 'historyTags 2'!L30="missing", "missing", 'onchangeTags 2'!L30="missing", "missing", 'procTags 2'!L30="missing", "missing", 'historyTags 2'!L30="ignore", "ignore", 'onchangeTags 2'!L30="ignore", "ignore", 'procTags 2'!L30="ignore", "ignore")</f>
        <v>ignore</v>
      </c>
      <c r="M30" s="1" t="str" cm="1">
        <f t="array" aca="1" ref="M30" ca="1">_xlfn.IFS('historyTags 2'!M30="have", "have", 'onchangeTags 2'!M30="have", "have", 'procTags 2'!M30="have", "have", 'historyTags 2'!M30="extra", "extra", 'onchangeTags 2'!M30="extra", "extra", 'procTags 2'!M30="extra", "extra", 'historyTags 2'!M30="missing", "missing", 'onchangeTags 2'!M30="missing", "missing", 'procTags 2'!M30="missing", "missing", 'historyTags 2'!M30="ignore", "ignore", 'onchangeTags 2'!M30="ignore", "ignore", 'procTags 2'!M30="ignore", "ignore")</f>
        <v>ignore</v>
      </c>
      <c r="N30" s="1" t="str" cm="1">
        <f t="array" aca="1" ref="N30" ca="1">_xlfn.IFS('historyTags 2'!N30="have", "have", 'onchangeTags 2'!N30="have", "have", 'procTags 2'!N30="have", "have", 'historyTags 2'!N30="extra", "extra", 'onchangeTags 2'!N30="extra", "extra", 'procTags 2'!N30="extra", "extra", 'historyTags 2'!N30="missing", "missing", 'onchangeTags 2'!N30="missing", "missing", 'procTags 2'!N30="missing", "missing", 'historyTags 2'!N30="ignore", "ignore", 'onchangeTags 2'!N30="ignore", "ignore", 'procTags 2'!N30="ignore", "ignore")</f>
        <v>ignore</v>
      </c>
      <c r="O30" s="1" t="str" cm="1">
        <f t="array" aca="1" ref="O30" ca="1">_xlfn.IFS('historyTags 2'!O30="have", "have", 'onchangeTags 2'!O30="have", "have", 'procTags 2'!O30="have", "have", 'historyTags 2'!O30="extra", "extra", 'onchangeTags 2'!O30="extra", "extra", 'procTags 2'!O30="extra", "extra", 'historyTags 2'!O30="missing", "missing", 'onchangeTags 2'!O30="missing", "missing", 'procTags 2'!O30="missing", "missing", 'historyTags 2'!O30="ignore", "ignore", 'onchangeTags 2'!O30="ignore", "ignore", 'procTags 2'!O30="ignore", "ignore")</f>
        <v>ignore</v>
      </c>
      <c r="P30" s="1" t="str" cm="1">
        <f t="array" aca="1" ref="P30" ca="1">_xlfn.IFS('historyTags 2'!P30="have", "have", 'onchangeTags 2'!P30="have", "have", 'procTags 2'!P30="have", "have", 'historyTags 2'!P30="extra", "extra", 'onchangeTags 2'!P30="extra", "extra", 'procTags 2'!P30="extra", "extra", 'historyTags 2'!P30="missing", "missing", 'onchangeTags 2'!P30="missing", "missing", 'procTags 2'!P30="missing", "missing", 'historyTags 2'!P30="ignore", "ignore", 'onchangeTags 2'!P30="ignore", "ignore", 'procTags 2'!P30="ignore", "ignore")</f>
        <v>ignore</v>
      </c>
    </row>
    <row r="31" spans="1:16" x14ac:dyDescent="0.2">
      <c r="A31" s="1" t="str">
        <f ca="1">IFERROR(__xludf.DUMMYFUNCTION("""COMPUTED_VALUE"""),"chiller_humidifier_PAR")</f>
        <v>chiller_humidifier_PAR</v>
      </c>
      <c r="B31" s="1" t="str" cm="1">
        <f t="array" aca="1" ref="B31" ca="1">_xlfn.IFS('historyTags 2'!B31="have", "have", 'onchangeTags 2'!B31="have", "have", 'procTags 2'!B31="have", "have", 'historyTags 2'!B31="extra", "extra", 'onchangeTags 2'!B31="extra", "extra", 'procTags 2'!B31="extra", "extra", 'historyTags 2'!B31="missing", "missing", 'onchangeTags 2'!B31="missing", "missing", 'procTags 2'!B31="missing", "missing", 'historyTags 2'!B31="ignore", "ignore", 'onchangeTags 2'!B31="ignore", "ignore", 'procTags 2'!B31="ignore", "ignore")</f>
        <v>ignore</v>
      </c>
      <c r="C31" s="1" t="str" cm="1">
        <f t="array" aca="1" ref="C31" ca="1">_xlfn.IFS('historyTags 2'!C31="have", "have", 'onchangeTags 2'!C31="have", "have", 'procTags 2'!C31="have", "have", 'historyTags 2'!C31="extra", "extra", 'onchangeTags 2'!C31="extra", "extra", 'procTags 2'!C31="extra", "extra", 'historyTags 2'!C31="missing", "missing", 'onchangeTags 2'!C31="missing", "missing", 'procTags 2'!C31="missing", "missing", 'historyTags 2'!C31="ignore", "ignore", 'onchangeTags 2'!C31="ignore", "ignore", 'procTags 2'!C31="ignore", "ignore")</f>
        <v>ignore</v>
      </c>
      <c r="D31" s="1" t="str" cm="1">
        <f t="array" aca="1" ref="D31" ca="1">_xlfn.IFS('historyTags 2'!D31="have", "have", 'onchangeTags 2'!D31="have", "have", 'procTags 2'!D31="have", "have", 'historyTags 2'!D31="extra", "extra", 'onchangeTags 2'!D31="extra", "extra", 'procTags 2'!D31="extra", "extra", 'historyTags 2'!D31="missing", "missing", 'onchangeTags 2'!D31="missing", "missing", 'procTags 2'!D31="missing", "missing", 'historyTags 2'!D31="ignore", "ignore", 'onchangeTags 2'!D31="ignore", "ignore", 'procTags 2'!D31="ignore", "ignore")</f>
        <v>ignore</v>
      </c>
      <c r="E31" s="1" t="str" cm="1">
        <f t="array" aca="1" ref="E31" ca="1">_xlfn.IFS('historyTags 2'!E31="have", "have", 'onchangeTags 2'!E31="have", "have", 'procTags 2'!E31="have", "have", 'historyTags 2'!E31="extra", "extra", 'onchangeTags 2'!E31="extra", "extra", 'procTags 2'!E31="extra", "extra", 'historyTags 2'!E31="missing", "missing", 'onchangeTags 2'!E31="missing", "missing", 'procTags 2'!E31="missing", "missing", 'historyTags 2'!E31="ignore", "ignore", 'onchangeTags 2'!E31="ignore", "ignore", 'procTags 2'!E31="ignore", "ignore")</f>
        <v>ignore</v>
      </c>
      <c r="F31" s="1" t="str" cm="1">
        <f t="array" aca="1" ref="F31" ca="1">_xlfn.IFS('historyTags 2'!F31="have", "have", 'onchangeTags 2'!F31="have", "have", 'procTags 2'!F31="have", "have", 'historyTags 2'!F31="extra", "extra", 'onchangeTags 2'!F31="extra", "extra", 'procTags 2'!F31="extra", "extra", 'historyTags 2'!F31="missing", "missing", 'onchangeTags 2'!F31="missing", "missing", 'procTags 2'!F31="missing", "missing", 'historyTags 2'!F31="ignore", "ignore", 'onchangeTags 2'!F31="ignore", "ignore", 'procTags 2'!F31="ignore", "ignore")</f>
        <v>ignore</v>
      </c>
      <c r="G31" s="1" t="str" cm="1">
        <f t="array" aca="1" ref="G31" ca="1">_xlfn.IFS('historyTags 2'!G31="have", "have", 'onchangeTags 2'!G31="have", "have", 'procTags 2'!G31="have", "have", 'historyTags 2'!G31="extra", "extra", 'onchangeTags 2'!G31="extra", "extra", 'procTags 2'!G31="extra", "extra", 'historyTags 2'!G31="missing", "missing", 'onchangeTags 2'!G31="missing", "missing", 'procTags 2'!G31="missing", "missing", 'historyTags 2'!G31="ignore", "ignore", 'onchangeTags 2'!G31="ignore", "ignore", 'procTags 2'!G31="ignore", "ignore")</f>
        <v>ignore</v>
      </c>
      <c r="H31" s="1" t="str" cm="1">
        <f t="array" aca="1" ref="H31" ca="1">_xlfn.IFS('historyTags 2'!H31="have", "have", 'onchangeTags 2'!H31="have", "have", 'procTags 2'!H31="have", "have", 'historyTags 2'!H31="extra", "extra", 'onchangeTags 2'!H31="extra", "extra", 'procTags 2'!H31="extra", "extra", 'historyTags 2'!H31="missing", "missing", 'onchangeTags 2'!H31="missing", "missing", 'procTags 2'!H31="missing", "missing", 'historyTags 2'!H31="ignore", "ignore", 'onchangeTags 2'!H31="ignore", "ignore", 'procTags 2'!H31="ignore", "ignore")</f>
        <v>ignore</v>
      </c>
      <c r="I31" s="1" t="str" cm="1">
        <f t="array" aca="1" ref="I31" ca="1">_xlfn.IFS('historyTags 2'!I31="have", "have", 'onchangeTags 2'!I31="have", "have", 'procTags 2'!I31="have", "have", 'historyTags 2'!I31="extra", "extra", 'onchangeTags 2'!I31="extra", "extra", 'procTags 2'!I31="extra", "extra", 'historyTags 2'!I31="missing", "missing", 'onchangeTags 2'!I31="missing", "missing", 'procTags 2'!I31="missing", "missing", 'historyTags 2'!I31="ignore", "ignore", 'onchangeTags 2'!I31="ignore", "ignore", 'procTags 2'!I31="ignore", "ignore")</f>
        <v>ignore</v>
      </c>
      <c r="J31" s="1" t="str" cm="1">
        <f t="array" aca="1" ref="J31" ca="1">_xlfn.IFS('historyTags 2'!J31="have", "have", 'onchangeTags 2'!J31="have", "have", 'procTags 2'!J31="have", "have", 'historyTags 2'!J31="extra", "extra", 'onchangeTags 2'!J31="extra", "extra", 'procTags 2'!J31="extra", "extra", 'historyTags 2'!J31="missing", "missing", 'onchangeTags 2'!J31="missing", "missing", 'procTags 2'!J31="missing", "missing", 'historyTags 2'!J31="ignore", "ignore", 'onchangeTags 2'!J31="ignore", "ignore", 'procTags 2'!J31="ignore", "ignore")</f>
        <v>ignore</v>
      </c>
      <c r="K31" s="1" t="str" cm="1">
        <f t="array" aca="1" ref="K31" ca="1">_xlfn.IFS('historyTags 2'!K31="have", "have", 'onchangeTags 2'!K31="have", "have", 'procTags 2'!K31="have", "have", 'historyTags 2'!K31="extra", "extra", 'onchangeTags 2'!K31="extra", "extra", 'procTags 2'!K31="extra", "extra", 'historyTags 2'!K31="missing", "missing", 'onchangeTags 2'!K31="missing", "missing", 'procTags 2'!K31="missing", "missing", 'historyTags 2'!K31="ignore", "ignore", 'onchangeTags 2'!K31="ignore", "ignore", 'procTags 2'!K31="ignore", "ignore")</f>
        <v>ignore</v>
      </c>
      <c r="L31" s="1" t="str" cm="1">
        <f t="array" aca="1" ref="L31" ca="1">_xlfn.IFS('historyTags 2'!L31="have", "have", 'onchangeTags 2'!L31="have", "have", 'procTags 2'!L31="have", "have", 'historyTags 2'!L31="extra", "extra", 'onchangeTags 2'!L31="extra", "extra", 'procTags 2'!L31="extra", "extra", 'historyTags 2'!L31="missing", "missing", 'onchangeTags 2'!L31="missing", "missing", 'procTags 2'!L31="missing", "missing", 'historyTags 2'!L31="ignore", "ignore", 'onchangeTags 2'!L31="ignore", "ignore", 'procTags 2'!L31="ignore", "ignore")</f>
        <v>ignore</v>
      </c>
      <c r="M31" s="1" t="str" cm="1">
        <f t="array" aca="1" ref="M31" ca="1">_xlfn.IFS('historyTags 2'!M31="have", "have", 'onchangeTags 2'!M31="have", "have", 'procTags 2'!M31="have", "have", 'historyTags 2'!M31="extra", "extra", 'onchangeTags 2'!M31="extra", "extra", 'procTags 2'!M31="extra", "extra", 'historyTags 2'!M31="missing", "missing", 'onchangeTags 2'!M31="missing", "missing", 'procTags 2'!M31="missing", "missing", 'historyTags 2'!M31="ignore", "ignore", 'onchangeTags 2'!M31="ignore", "ignore", 'procTags 2'!M31="ignore", "ignore")</f>
        <v>ignore</v>
      </c>
      <c r="N31" s="1" t="str" cm="1">
        <f t="array" aca="1" ref="N31" ca="1">_xlfn.IFS('historyTags 2'!N31="have", "have", 'onchangeTags 2'!N31="have", "have", 'procTags 2'!N31="have", "have", 'historyTags 2'!N31="extra", "extra", 'onchangeTags 2'!N31="extra", "extra", 'procTags 2'!N31="extra", "extra", 'historyTags 2'!N31="missing", "missing", 'onchangeTags 2'!N31="missing", "missing", 'procTags 2'!N31="missing", "missing", 'historyTags 2'!N31="ignore", "ignore", 'onchangeTags 2'!N31="ignore", "ignore", 'procTags 2'!N31="ignore", "ignore")</f>
        <v>ignore</v>
      </c>
      <c r="O31" s="1" t="str" cm="1">
        <f t="array" aca="1" ref="O31" ca="1">_xlfn.IFS('historyTags 2'!O31="have", "have", 'onchangeTags 2'!O31="have", "have", 'procTags 2'!O31="have", "have", 'historyTags 2'!O31="extra", "extra", 'onchangeTags 2'!O31="extra", "extra", 'procTags 2'!O31="extra", "extra", 'historyTags 2'!O31="missing", "missing", 'onchangeTags 2'!O31="missing", "missing", 'procTags 2'!O31="missing", "missing", 'historyTags 2'!O31="ignore", "ignore", 'onchangeTags 2'!O31="ignore", "ignore", 'procTags 2'!O31="ignore", "ignore")</f>
        <v>ignore</v>
      </c>
      <c r="P31" s="1" t="str" cm="1">
        <f t="array" aca="1" ref="P31" ca="1">_xlfn.IFS('historyTags 2'!P31="have", "have", 'onchangeTags 2'!P31="have", "have", 'procTags 2'!P31="have", "have", 'historyTags 2'!P31="extra", "extra", 'onchangeTags 2'!P31="extra", "extra", 'procTags 2'!P31="extra", "extra", 'historyTags 2'!P31="missing", "missing", 'onchangeTags 2'!P31="missing", "missing", 'procTags 2'!P31="missing", "missing", 'historyTags 2'!P31="ignore", "ignore", 'onchangeTags 2'!P31="ignore", "ignore", 'procTags 2'!P31="ignore", "ignore")</f>
        <v>ignore</v>
      </c>
    </row>
    <row r="32" spans="1:16" x14ac:dyDescent="0.2">
      <c r="A32" s="1" t="str">
        <f ca="1">IFERROR(__xludf.DUMMYFUNCTION("""COMPUTED_VALUE"""),"chiller_humidifier_S1")</f>
        <v>chiller_humidifier_S1</v>
      </c>
      <c r="B32" s="1" t="str" cm="1">
        <f t="array" aca="1" ref="B32" ca="1">_xlfn.IFS('historyTags 2'!B32="have", "have", 'onchangeTags 2'!B32="have", "have", 'procTags 2'!B32="have", "have", 'historyTags 2'!B32="extra", "extra", 'onchangeTags 2'!B32="extra", "extra", 'procTags 2'!B32="extra", "extra", 'historyTags 2'!B32="missing", "missing", 'onchangeTags 2'!B32="missing", "missing", 'procTags 2'!B32="missing", "missing", 'historyTags 2'!B32="ignore", "ignore", 'onchangeTags 2'!B32="ignore", "ignore", 'procTags 2'!B32="ignore", "ignore")</f>
        <v>ignore</v>
      </c>
      <c r="C32" s="1" t="str" cm="1">
        <f t="array" aca="1" ref="C32" ca="1">_xlfn.IFS('historyTags 2'!C32="have", "have", 'onchangeTags 2'!C32="have", "have", 'procTags 2'!C32="have", "have", 'historyTags 2'!C32="extra", "extra", 'onchangeTags 2'!C32="extra", "extra", 'procTags 2'!C32="extra", "extra", 'historyTags 2'!C32="missing", "missing", 'onchangeTags 2'!C32="missing", "missing", 'procTags 2'!C32="missing", "missing", 'historyTags 2'!C32="ignore", "ignore", 'onchangeTags 2'!C32="ignore", "ignore", 'procTags 2'!C32="ignore", "ignore")</f>
        <v>ignore</v>
      </c>
      <c r="D32" s="1" t="str" cm="1">
        <f t="array" aca="1" ref="D32" ca="1">_xlfn.IFS('historyTags 2'!D32="have", "have", 'onchangeTags 2'!D32="have", "have", 'procTags 2'!D32="have", "have", 'historyTags 2'!D32="extra", "extra", 'onchangeTags 2'!D32="extra", "extra", 'procTags 2'!D32="extra", "extra", 'historyTags 2'!D32="missing", "missing", 'onchangeTags 2'!D32="missing", "missing", 'procTags 2'!D32="missing", "missing", 'historyTags 2'!D32="ignore", "ignore", 'onchangeTags 2'!D32="ignore", "ignore", 'procTags 2'!D32="ignore", "ignore")</f>
        <v>ignore</v>
      </c>
      <c r="E32" s="1" t="str" cm="1">
        <f t="array" aca="1" ref="E32" ca="1">_xlfn.IFS('historyTags 2'!E32="have", "have", 'onchangeTags 2'!E32="have", "have", 'procTags 2'!E32="have", "have", 'historyTags 2'!E32="extra", "extra", 'onchangeTags 2'!E32="extra", "extra", 'procTags 2'!E32="extra", "extra", 'historyTags 2'!E32="missing", "missing", 'onchangeTags 2'!E32="missing", "missing", 'procTags 2'!E32="missing", "missing", 'historyTags 2'!E32="ignore", "ignore", 'onchangeTags 2'!E32="ignore", "ignore", 'procTags 2'!E32="ignore", "ignore")</f>
        <v>ignore</v>
      </c>
      <c r="F32" s="1" t="str" cm="1">
        <f t="array" aca="1" ref="F32" ca="1">_xlfn.IFS('historyTags 2'!F32="have", "have", 'onchangeTags 2'!F32="have", "have", 'procTags 2'!F32="have", "have", 'historyTags 2'!F32="extra", "extra", 'onchangeTags 2'!F32="extra", "extra", 'procTags 2'!F32="extra", "extra", 'historyTags 2'!F32="missing", "missing", 'onchangeTags 2'!F32="missing", "missing", 'procTags 2'!F32="missing", "missing", 'historyTags 2'!F32="ignore", "ignore", 'onchangeTags 2'!F32="ignore", "ignore", 'procTags 2'!F32="ignore", "ignore")</f>
        <v>ignore</v>
      </c>
      <c r="G32" s="1" t="str" cm="1">
        <f t="array" aca="1" ref="G32" ca="1">_xlfn.IFS('historyTags 2'!G32="have", "have", 'onchangeTags 2'!G32="have", "have", 'procTags 2'!G32="have", "have", 'historyTags 2'!G32="extra", "extra", 'onchangeTags 2'!G32="extra", "extra", 'procTags 2'!G32="extra", "extra", 'historyTags 2'!G32="missing", "missing", 'onchangeTags 2'!G32="missing", "missing", 'procTags 2'!G32="missing", "missing", 'historyTags 2'!G32="ignore", "ignore", 'onchangeTags 2'!G32="ignore", "ignore", 'procTags 2'!G32="ignore", "ignore")</f>
        <v>ignore</v>
      </c>
      <c r="H32" s="1" t="str" cm="1">
        <f t="array" aca="1" ref="H32" ca="1">_xlfn.IFS('historyTags 2'!H32="have", "have", 'onchangeTags 2'!H32="have", "have", 'procTags 2'!H32="have", "have", 'historyTags 2'!H32="extra", "extra", 'onchangeTags 2'!H32="extra", "extra", 'procTags 2'!H32="extra", "extra", 'historyTags 2'!H32="missing", "missing", 'onchangeTags 2'!H32="missing", "missing", 'procTags 2'!H32="missing", "missing", 'historyTags 2'!H32="ignore", "ignore", 'onchangeTags 2'!H32="ignore", "ignore", 'procTags 2'!H32="ignore", "ignore")</f>
        <v>ignore</v>
      </c>
      <c r="I32" s="1" t="str" cm="1">
        <f t="array" aca="1" ref="I32" ca="1">_xlfn.IFS('historyTags 2'!I32="have", "have", 'onchangeTags 2'!I32="have", "have", 'procTags 2'!I32="have", "have", 'historyTags 2'!I32="extra", "extra", 'onchangeTags 2'!I32="extra", "extra", 'procTags 2'!I32="extra", "extra", 'historyTags 2'!I32="missing", "missing", 'onchangeTags 2'!I32="missing", "missing", 'procTags 2'!I32="missing", "missing", 'historyTags 2'!I32="ignore", "ignore", 'onchangeTags 2'!I32="ignore", "ignore", 'procTags 2'!I32="ignore", "ignore")</f>
        <v>ignore</v>
      </c>
      <c r="J32" s="1" t="str" cm="1">
        <f t="array" aca="1" ref="J32" ca="1">_xlfn.IFS('historyTags 2'!J32="have", "have", 'onchangeTags 2'!J32="have", "have", 'procTags 2'!J32="have", "have", 'historyTags 2'!J32="extra", "extra", 'onchangeTags 2'!J32="extra", "extra", 'procTags 2'!J32="extra", "extra", 'historyTags 2'!J32="missing", "missing", 'onchangeTags 2'!J32="missing", "missing", 'procTags 2'!J32="missing", "missing", 'historyTags 2'!J32="ignore", "ignore", 'onchangeTags 2'!J32="ignore", "ignore", 'procTags 2'!J32="ignore", "ignore")</f>
        <v>ignore</v>
      </c>
      <c r="K32" s="1" t="str" cm="1">
        <f t="array" aca="1" ref="K32" ca="1">_xlfn.IFS('historyTags 2'!K32="have", "have", 'onchangeTags 2'!K32="have", "have", 'procTags 2'!K32="have", "have", 'historyTags 2'!K32="extra", "extra", 'onchangeTags 2'!K32="extra", "extra", 'procTags 2'!K32="extra", "extra", 'historyTags 2'!K32="missing", "missing", 'onchangeTags 2'!K32="missing", "missing", 'procTags 2'!K32="missing", "missing", 'historyTags 2'!K32="ignore", "ignore", 'onchangeTags 2'!K32="ignore", "ignore", 'procTags 2'!K32="ignore", "ignore")</f>
        <v>ignore</v>
      </c>
      <c r="L32" s="1" t="str" cm="1">
        <f t="array" aca="1" ref="L32" ca="1">_xlfn.IFS('historyTags 2'!L32="have", "have", 'onchangeTags 2'!L32="have", "have", 'procTags 2'!L32="have", "have", 'historyTags 2'!L32="extra", "extra", 'onchangeTags 2'!L32="extra", "extra", 'procTags 2'!L32="extra", "extra", 'historyTags 2'!L32="missing", "missing", 'onchangeTags 2'!L32="missing", "missing", 'procTags 2'!L32="missing", "missing", 'historyTags 2'!L32="ignore", "ignore", 'onchangeTags 2'!L32="ignore", "ignore", 'procTags 2'!L32="ignore", "ignore")</f>
        <v>ignore</v>
      </c>
      <c r="M32" s="1" t="str" cm="1">
        <f t="array" aca="1" ref="M32" ca="1">_xlfn.IFS('historyTags 2'!M32="have", "have", 'onchangeTags 2'!M32="have", "have", 'procTags 2'!M32="have", "have", 'historyTags 2'!M32="extra", "extra", 'onchangeTags 2'!M32="extra", "extra", 'procTags 2'!M32="extra", "extra", 'historyTags 2'!M32="missing", "missing", 'onchangeTags 2'!M32="missing", "missing", 'procTags 2'!M32="missing", "missing", 'historyTags 2'!M32="ignore", "ignore", 'onchangeTags 2'!M32="ignore", "ignore", 'procTags 2'!M32="ignore", "ignore")</f>
        <v>ignore</v>
      </c>
      <c r="N32" s="1" t="str" cm="1">
        <f t="array" aca="1" ref="N32" ca="1">_xlfn.IFS('historyTags 2'!N32="have", "have", 'onchangeTags 2'!N32="have", "have", 'procTags 2'!N32="have", "have", 'historyTags 2'!N32="extra", "extra", 'onchangeTags 2'!N32="extra", "extra", 'procTags 2'!N32="extra", "extra", 'historyTags 2'!N32="missing", "missing", 'onchangeTags 2'!N32="missing", "missing", 'procTags 2'!N32="missing", "missing", 'historyTags 2'!N32="ignore", "ignore", 'onchangeTags 2'!N32="ignore", "ignore", 'procTags 2'!N32="ignore", "ignore")</f>
        <v>ignore</v>
      </c>
      <c r="O32" s="1" t="str" cm="1">
        <f t="array" aca="1" ref="O32" ca="1">_xlfn.IFS('historyTags 2'!O32="have", "have", 'onchangeTags 2'!O32="have", "have", 'procTags 2'!O32="have", "have", 'historyTags 2'!O32="extra", "extra", 'onchangeTags 2'!O32="extra", "extra", 'procTags 2'!O32="extra", "extra", 'historyTags 2'!O32="missing", "missing", 'onchangeTags 2'!O32="missing", "missing", 'procTags 2'!O32="missing", "missing", 'historyTags 2'!O32="ignore", "ignore", 'onchangeTags 2'!O32="ignore", "ignore", 'procTags 2'!O32="ignore", "ignore")</f>
        <v>ignore</v>
      </c>
      <c r="P32" s="1" t="str" cm="1">
        <f t="array" aca="1" ref="P32" ca="1">_xlfn.IFS('historyTags 2'!P32="have", "have", 'onchangeTags 2'!P32="have", "have", 'procTags 2'!P32="have", "have", 'historyTags 2'!P32="extra", "extra", 'onchangeTags 2'!P32="extra", "extra", 'procTags 2'!P32="extra", "extra", 'historyTags 2'!P32="missing", "missing", 'onchangeTags 2'!P32="missing", "missing", 'procTags 2'!P32="missing", "missing", 'historyTags 2'!P32="ignore", "ignore", 'onchangeTags 2'!P32="ignore", "ignore", 'procTags 2'!P32="ignore", "ignore")</f>
        <v>ignore</v>
      </c>
    </row>
    <row r="33" spans="1:16" x14ac:dyDescent="0.2">
      <c r="A33" s="1" t="str">
        <f ca="1">IFERROR(__xludf.DUMMYFUNCTION("""COMPUTED_VALUE"""),"chiller_inc_offset_1")</f>
        <v>chiller_inc_offset_1</v>
      </c>
      <c r="B33" s="1" t="str" cm="1">
        <f t="array" aca="1" ref="B33" ca="1">_xlfn.IFS('historyTags 2'!B33="have", "have", 'onchangeTags 2'!B33="have", "have", 'procTags 2'!B33="have", "have", 'historyTags 2'!B33="extra", "extra", 'onchangeTags 2'!B33="extra", "extra", 'procTags 2'!B33="extra", "extra", 'historyTags 2'!B33="missing", "missing", 'onchangeTags 2'!B33="missing", "missing", 'procTags 2'!B33="missing", "missing", 'historyTags 2'!B33="ignore", "ignore", 'onchangeTags 2'!B33="ignore", "ignore", 'procTags 2'!B33="ignore", "ignore")</f>
        <v>ignore</v>
      </c>
      <c r="C33" s="1" t="str" cm="1">
        <f t="array" aca="1" ref="C33" ca="1">_xlfn.IFS('historyTags 2'!C33="have", "have", 'onchangeTags 2'!C33="have", "have", 'procTags 2'!C33="have", "have", 'historyTags 2'!C33="extra", "extra", 'onchangeTags 2'!C33="extra", "extra", 'procTags 2'!C33="extra", "extra", 'historyTags 2'!C33="missing", "missing", 'onchangeTags 2'!C33="missing", "missing", 'procTags 2'!C33="missing", "missing", 'historyTags 2'!C33="ignore", "ignore", 'onchangeTags 2'!C33="ignore", "ignore", 'procTags 2'!C33="ignore", "ignore")</f>
        <v>ignore</v>
      </c>
      <c r="D33" s="1" t="str" cm="1">
        <f t="array" aca="1" ref="D33" ca="1">_xlfn.IFS('historyTags 2'!D33="have", "have", 'onchangeTags 2'!D33="have", "have", 'procTags 2'!D33="have", "have", 'historyTags 2'!D33="extra", "extra", 'onchangeTags 2'!D33="extra", "extra", 'procTags 2'!D33="extra", "extra", 'historyTags 2'!D33="missing", "missing", 'onchangeTags 2'!D33="missing", "missing", 'procTags 2'!D33="missing", "missing", 'historyTags 2'!D33="ignore", "ignore", 'onchangeTags 2'!D33="ignore", "ignore", 'procTags 2'!D33="ignore", "ignore")</f>
        <v>ignore</v>
      </c>
      <c r="E33" s="1" t="str" cm="1">
        <f t="array" aca="1" ref="E33" ca="1">_xlfn.IFS('historyTags 2'!E33="have", "have", 'onchangeTags 2'!E33="have", "have", 'procTags 2'!E33="have", "have", 'historyTags 2'!E33="extra", "extra", 'onchangeTags 2'!E33="extra", "extra", 'procTags 2'!E33="extra", "extra", 'historyTags 2'!E33="missing", "missing", 'onchangeTags 2'!E33="missing", "missing", 'procTags 2'!E33="missing", "missing", 'historyTags 2'!E33="ignore", "ignore", 'onchangeTags 2'!E33="ignore", "ignore", 'procTags 2'!E33="ignore", "ignore")</f>
        <v>ignore</v>
      </c>
      <c r="F33" s="1" t="str" cm="1">
        <f t="array" aca="1" ref="F33" ca="1">_xlfn.IFS('historyTags 2'!F33="have", "have", 'onchangeTags 2'!F33="have", "have", 'procTags 2'!F33="have", "have", 'historyTags 2'!F33="extra", "extra", 'onchangeTags 2'!F33="extra", "extra", 'procTags 2'!F33="extra", "extra", 'historyTags 2'!F33="missing", "missing", 'onchangeTags 2'!F33="missing", "missing", 'procTags 2'!F33="missing", "missing", 'historyTags 2'!F33="ignore", "ignore", 'onchangeTags 2'!F33="ignore", "ignore", 'procTags 2'!F33="ignore", "ignore")</f>
        <v>ignore</v>
      </c>
      <c r="G33" s="1" t="str" cm="1">
        <f t="array" aca="1" ref="G33" ca="1">_xlfn.IFS('historyTags 2'!G33="have", "have", 'onchangeTags 2'!G33="have", "have", 'procTags 2'!G33="have", "have", 'historyTags 2'!G33="extra", "extra", 'onchangeTags 2'!G33="extra", "extra", 'procTags 2'!G33="extra", "extra", 'historyTags 2'!G33="missing", "missing", 'onchangeTags 2'!G33="missing", "missing", 'procTags 2'!G33="missing", "missing", 'historyTags 2'!G33="ignore", "ignore", 'onchangeTags 2'!G33="ignore", "ignore", 'procTags 2'!G33="ignore", "ignore")</f>
        <v>ignore</v>
      </c>
      <c r="H33" s="1" t="str" cm="1">
        <f t="array" aca="1" ref="H33" ca="1">_xlfn.IFS('historyTags 2'!H33="have", "have", 'onchangeTags 2'!H33="have", "have", 'procTags 2'!H33="have", "have", 'historyTags 2'!H33="extra", "extra", 'onchangeTags 2'!H33="extra", "extra", 'procTags 2'!H33="extra", "extra", 'historyTags 2'!H33="missing", "missing", 'onchangeTags 2'!H33="missing", "missing", 'procTags 2'!H33="missing", "missing", 'historyTags 2'!H33="ignore", "ignore", 'onchangeTags 2'!H33="ignore", "ignore", 'procTags 2'!H33="ignore", "ignore")</f>
        <v>ignore</v>
      </c>
      <c r="I33" s="1" t="str" cm="1">
        <f t="array" aca="1" ref="I33" ca="1">_xlfn.IFS('historyTags 2'!I33="have", "have", 'onchangeTags 2'!I33="have", "have", 'procTags 2'!I33="have", "have", 'historyTags 2'!I33="extra", "extra", 'onchangeTags 2'!I33="extra", "extra", 'procTags 2'!I33="extra", "extra", 'historyTags 2'!I33="missing", "missing", 'onchangeTags 2'!I33="missing", "missing", 'procTags 2'!I33="missing", "missing", 'historyTags 2'!I33="ignore", "ignore", 'onchangeTags 2'!I33="ignore", "ignore", 'procTags 2'!I33="ignore", "ignore")</f>
        <v>ignore</v>
      </c>
      <c r="J33" s="1" t="str" cm="1">
        <f t="array" aca="1" ref="J33" ca="1">_xlfn.IFS('historyTags 2'!J33="have", "have", 'onchangeTags 2'!J33="have", "have", 'procTags 2'!J33="have", "have", 'historyTags 2'!J33="extra", "extra", 'onchangeTags 2'!J33="extra", "extra", 'procTags 2'!J33="extra", "extra", 'historyTags 2'!J33="missing", "missing", 'onchangeTags 2'!J33="missing", "missing", 'procTags 2'!J33="missing", "missing", 'historyTags 2'!J33="ignore", "ignore", 'onchangeTags 2'!J33="ignore", "ignore", 'procTags 2'!J33="ignore", "ignore")</f>
        <v>ignore</v>
      </c>
      <c r="K33" s="1" t="str" cm="1">
        <f t="array" aca="1" ref="K33" ca="1">_xlfn.IFS('historyTags 2'!K33="have", "have", 'onchangeTags 2'!K33="have", "have", 'procTags 2'!K33="have", "have", 'historyTags 2'!K33="extra", "extra", 'onchangeTags 2'!K33="extra", "extra", 'procTags 2'!K33="extra", "extra", 'historyTags 2'!K33="missing", "missing", 'onchangeTags 2'!K33="missing", "missing", 'procTags 2'!K33="missing", "missing", 'historyTags 2'!K33="ignore", "ignore", 'onchangeTags 2'!K33="ignore", "ignore", 'procTags 2'!K33="ignore", "ignore")</f>
        <v>ignore</v>
      </c>
      <c r="L33" s="1" t="str" cm="1">
        <f t="array" aca="1" ref="L33" ca="1">_xlfn.IFS('historyTags 2'!L33="have", "have", 'onchangeTags 2'!L33="have", "have", 'procTags 2'!L33="have", "have", 'historyTags 2'!L33="extra", "extra", 'onchangeTags 2'!L33="extra", "extra", 'procTags 2'!L33="extra", "extra", 'historyTags 2'!L33="missing", "missing", 'onchangeTags 2'!L33="missing", "missing", 'procTags 2'!L33="missing", "missing", 'historyTags 2'!L33="ignore", "ignore", 'onchangeTags 2'!L33="ignore", "ignore", 'procTags 2'!L33="ignore", "ignore")</f>
        <v>ignore</v>
      </c>
      <c r="M33" s="1" t="str" cm="1">
        <f t="array" aca="1" ref="M33" ca="1">_xlfn.IFS('historyTags 2'!M33="have", "have", 'onchangeTags 2'!M33="have", "have", 'procTags 2'!M33="have", "have", 'historyTags 2'!M33="extra", "extra", 'onchangeTags 2'!M33="extra", "extra", 'procTags 2'!M33="extra", "extra", 'historyTags 2'!M33="missing", "missing", 'onchangeTags 2'!M33="missing", "missing", 'procTags 2'!M33="missing", "missing", 'historyTags 2'!M33="ignore", "ignore", 'onchangeTags 2'!M33="ignore", "ignore", 'procTags 2'!M33="ignore", "ignore")</f>
        <v>ignore</v>
      </c>
      <c r="N33" s="1" t="str" cm="1">
        <f t="array" aca="1" ref="N33" ca="1">_xlfn.IFS('historyTags 2'!N33="have", "have", 'onchangeTags 2'!N33="have", "have", 'procTags 2'!N33="have", "have", 'historyTags 2'!N33="extra", "extra", 'onchangeTags 2'!N33="extra", "extra", 'procTags 2'!N33="extra", "extra", 'historyTags 2'!N33="missing", "missing", 'onchangeTags 2'!N33="missing", "missing", 'procTags 2'!N33="missing", "missing", 'historyTags 2'!N33="ignore", "ignore", 'onchangeTags 2'!N33="ignore", "ignore", 'procTags 2'!N33="ignore", "ignore")</f>
        <v>ignore</v>
      </c>
      <c r="O33" s="1" t="str" cm="1">
        <f t="array" aca="1" ref="O33" ca="1">_xlfn.IFS('historyTags 2'!O33="have", "have", 'onchangeTags 2'!O33="have", "have", 'procTags 2'!O33="have", "have", 'historyTags 2'!O33="extra", "extra", 'onchangeTags 2'!O33="extra", "extra", 'procTags 2'!O33="extra", "extra", 'historyTags 2'!O33="missing", "missing", 'onchangeTags 2'!O33="missing", "missing", 'procTags 2'!O33="missing", "missing", 'historyTags 2'!O33="ignore", "ignore", 'onchangeTags 2'!O33="ignore", "ignore", 'procTags 2'!O33="ignore", "ignore")</f>
        <v>ignore</v>
      </c>
      <c r="P33" s="1" t="str" cm="1">
        <f t="array" aca="1" ref="P33" ca="1">_xlfn.IFS('historyTags 2'!P33="have", "have", 'onchangeTags 2'!P33="have", "have", 'procTags 2'!P33="have", "have", 'historyTags 2'!P33="extra", "extra", 'onchangeTags 2'!P33="extra", "extra", 'procTags 2'!P33="extra", "extra", 'historyTags 2'!P33="missing", "missing", 'onchangeTags 2'!P33="missing", "missing", 'procTags 2'!P33="missing", "missing", 'historyTags 2'!P33="ignore", "ignore", 'onchangeTags 2'!P33="ignore", "ignore", 'procTags 2'!P33="ignore", "ignore")</f>
        <v>ignore</v>
      </c>
    </row>
    <row r="34" spans="1:16" x14ac:dyDescent="0.2">
      <c r="A34" s="1" t="str">
        <f ca="1">IFERROR(__xludf.DUMMYFUNCTION("""COMPUTED_VALUE"""),"chiller_inc_offset_10")</f>
        <v>chiller_inc_offset_10</v>
      </c>
      <c r="B34" s="1" t="str" cm="1">
        <f t="array" aca="1" ref="B34" ca="1">_xlfn.IFS('historyTags 2'!B34="have", "have", 'onchangeTags 2'!B34="have", "have", 'procTags 2'!B34="have", "have", 'historyTags 2'!B34="extra", "extra", 'onchangeTags 2'!B34="extra", "extra", 'procTags 2'!B34="extra", "extra", 'historyTags 2'!B34="missing", "missing", 'onchangeTags 2'!B34="missing", "missing", 'procTags 2'!B34="missing", "missing", 'historyTags 2'!B34="ignore", "ignore", 'onchangeTags 2'!B34="ignore", "ignore", 'procTags 2'!B34="ignore", "ignore")</f>
        <v>ignore</v>
      </c>
      <c r="C34" s="1" t="str" cm="1">
        <f t="array" aca="1" ref="C34" ca="1">_xlfn.IFS('historyTags 2'!C34="have", "have", 'onchangeTags 2'!C34="have", "have", 'procTags 2'!C34="have", "have", 'historyTags 2'!C34="extra", "extra", 'onchangeTags 2'!C34="extra", "extra", 'procTags 2'!C34="extra", "extra", 'historyTags 2'!C34="missing", "missing", 'onchangeTags 2'!C34="missing", "missing", 'procTags 2'!C34="missing", "missing", 'historyTags 2'!C34="ignore", "ignore", 'onchangeTags 2'!C34="ignore", "ignore", 'procTags 2'!C34="ignore", "ignore")</f>
        <v>ignore</v>
      </c>
      <c r="D34" s="1" t="str" cm="1">
        <f t="array" aca="1" ref="D34" ca="1">_xlfn.IFS('historyTags 2'!D34="have", "have", 'onchangeTags 2'!D34="have", "have", 'procTags 2'!D34="have", "have", 'historyTags 2'!D34="extra", "extra", 'onchangeTags 2'!D34="extra", "extra", 'procTags 2'!D34="extra", "extra", 'historyTags 2'!D34="missing", "missing", 'onchangeTags 2'!D34="missing", "missing", 'procTags 2'!D34="missing", "missing", 'historyTags 2'!D34="ignore", "ignore", 'onchangeTags 2'!D34="ignore", "ignore", 'procTags 2'!D34="ignore", "ignore")</f>
        <v>ignore</v>
      </c>
      <c r="E34" s="1" t="str" cm="1">
        <f t="array" aca="1" ref="E34" ca="1">_xlfn.IFS('historyTags 2'!E34="have", "have", 'onchangeTags 2'!E34="have", "have", 'procTags 2'!E34="have", "have", 'historyTags 2'!E34="extra", "extra", 'onchangeTags 2'!E34="extra", "extra", 'procTags 2'!E34="extra", "extra", 'historyTags 2'!E34="missing", "missing", 'onchangeTags 2'!E34="missing", "missing", 'procTags 2'!E34="missing", "missing", 'historyTags 2'!E34="ignore", "ignore", 'onchangeTags 2'!E34="ignore", "ignore", 'procTags 2'!E34="ignore", "ignore")</f>
        <v>ignore</v>
      </c>
      <c r="F34" s="1" t="str" cm="1">
        <f t="array" aca="1" ref="F34" ca="1">_xlfn.IFS('historyTags 2'!F34="have", "have", 'onchangeTags 2'!F34="have", "have", 'procTags 2'!F34="have", "have", 'historyTags 2'!F34="extra", "extra", 'onchangeTags 2'!F34="extra", "extra", 'procTags 2'!F34="extra", "extra", 'historyTags 2'!F34="missing", "missing", 'onchangeTags 2'!F34="missing", "missing", 'procTags 2'!F34="missing", "missing", 'historyTags 2'!F34="ignore", "ignore", 'onchangeTags 2'!F34="ignore", "ignore", 'procTags 2'!F34="ignore", "ignore")</f>
        <v>ignore</v>
      </c>
      <c r="G34" s="1" t="str" cm="1">
        <f t="array" aca="1" ref="G34" ca="1">_xlfn.IFS('historyTags 2'!G34="have", "have", 'onchangeTags 2'!G34="have", "have", 'procTags 2'!G34="have", "have", 'historyTags 2'!G34="extra", "extra", 'onchangeTags 2'!G34="extra", "extra", 'procTags 2'!G34="extra", "extra", 'historyTags 2'!G34="missing", "missing", 'onchangeTags 2'!G34="missing", "missing", 'procTags 2'!G34="missing", "missing", 'historyTags 2'!G34="ignore", "ignore", 'onchangeTags 2'!G34="ignore", "ignore", 'procTags 2'!G34="ignore", "ignore")</f>
        <v>ignore</v>
      </c>
      <c r="H34" s="1" t="str" cm="1">
        <f t="array" aca="1" ref="H34" ca="1">_xlfn.IFS('historyTags 2'!H34="have", "have", 'onchangeTags 2'!H34="have", "have", 'procTags 2'!H34="have", "have", 'historyTags 2'!H34="extra", "extra", 'onchangeTags 2'!H34="extra", "extra", 'procTags 2'!H34="extra", "extra", 'historyTags 2'!H34="missing", "missing", 'onchangeTags 2'!H34="missing", "missing", 'procTags 2'!H34="missing", "missing", 'historyTags 2'!H34="ignore", "ignore", 'onchangeTags 2'!H34="ignore", "ignore", 'procTags 2'!H34="ignore", "ignore")</f>
        <v>ignore</v>
      </c>
      <c r="I34" s="1" t="str" cm="1">
        <f t="array" aca="1" ref="I34" ca="1">_xlfn.IFS('historyTags 2'!I34="have", "have", 'onchangeTags 2'!I34="have", "have", 'procTags 2'!I34="have", "have", 'historyTags 2'!I34="extra", "extra", 'onchangeTags 2'!I34="extra", "extra", 'procTags 2'!I34="extra", "extra", 'historyTags 2'!I34="missing", "missing", 'onchangeTags 2'!I34="missing", "missing", 'procTags 2'!I34="missing", "missing", 'historyTags 2'!I34="ignore", "ignore", 'onchangeTags 2'!I34="ignore", "ignore", 'procTags 2'!I34="ignore", "ignore")</f>
        <v>ignore</v>
      </c>
      <c r="J34" s="1" t="str" cm="1">
        <f t="array" aca="1" ref="J34" ca="1">_xlfn.IFS('historyTags 2'!J34="have", "have", 'onchangeTags 2'!J34="have", "have", 'procTags 2'!J34="have", "have", 'historyTags 2'!J34="extra", "extra", 'onchangeTags 2'!J34="extra", "extra", 'procTags 2'!J34="extra", "extra", 'historyTags 2'!J34="missing", "missing", 'onchangeTags 2'!J34="missing", "missing", 'procTags 2'!J34="missing", "missing", 'historyTags 2'!J34="ignore", "ignore", 'onchangeTags 2'!J34="ignore", "ignore", 'procTags 2'!J34="ignore", "ignore")</f>
        <v>ignore</v>
      </c>
      <c r="K34" s="1" t="str" cm="1">
        <f t="array" aca="1" ref="K34" ca="1">_xlfn.IFS('historyTags 2'!K34="have", "have", 'onchangeTags 2'!K34="have", "have", 'procTags 2'!K34="have", "have", 'historyTags 2'!K34="extra", "extra", 'onchangeTags 2'!K34="extra", "extra", 'procTags 2'!K34="extra", "extra", 'historyTags 2'!K34="missing", "missing", 'onchangeTags 2'!K34="missing", "missing", 'procTags 2'!K34="missing", "missing", 'historyTags 2'!K34="ignore", "ignore", 'onchangeTags 2'!K34="ignore", "ignore", 'procTags 2'!K34="ignore", "ignore")</f>
        <v>ignore</v>
      </c>
      <c r="L34" s="1" t="str" cm="1">
        <f t="array" aca="1" ref="L34" ca="1">_xlfn.IFS('historyTags 2'!L34="have", "have", 'onchangeTags 2'!L34="have", "have", 'procTags 2'!L34="have", "have", 'historyTags 2'!L34="extra", "extra", 'onchangeTags 2'!L34="extra", "extra", 'procTags 2'!L34="extra", "extra", 'historyTags 2'!L34="missing", "missing", 'onchangeTags 2'!L34="missing", "missing", 'procTags 2'!L34="missing", "missing", 'historyTags 2'!L34="ignore", "ignore", 'onchangeTags 2'!L34="ignore", "ignore", 'procTags 2'!L34="ignore", "ignore")</f>
        <v>ignore</v>
      </c>
      <c r="M34" s="1" t="str" cm="1">
        <f t="array" aca="1" ref="M34" ca="1">_xlfn.IFS('historyTags 2'!M34="have", "have", 'onchangeTags 2'!M34="have", "have", 'procTags 2'!M34="have", "have", 'historyTags 2'!M34="extra", "extra", 'onchangeTags 2'!M34="extra", "extra", 'procTags 2'!M34="extra", "extra", 'historyTags 2'!M34="missing", "missing", 'onchangeTags 2'!M34="missing", "missing", 'procTags 2'!M34="missing", "missing", 'historyTags 2'!M34="ignore", "ignore", 'onchangeTags 2'!M34="ignore", "ignore", 'procTags 2'!M34="ignore", "ignore")</f>
        <v>ignore</v>
      </c>
      <c r="N34" s="1" t="str" cm="1">
        <f t="array" aca="1" ref="N34" ca="1">_xlfn.IFS('historyTags 2'!N34="have", "have", 'onchangeTags 2'!N34="have", "have", 'procTags 2'!N34="have", "have", 'historyTags 2'!N34="extra", "extra", 'onchangeTags 2'!N34="extra", "extra", 'procTags 2'!N34="extra", "extra", 'historyTags 2'!N34="missing", "missing", 'onchangeTags 2'!N34="missing", "missing", 'procTags 2'!N34="missing", "missing", 'historyTags 2'!N34="ignore", "ignore", 'onchangeTags 2'!N34="ignore", "ignore", 'procTags 2'!N34="ignore", "ignore")</f>
        <v>ignore</v>
      </c>
      <c r="O34" s="1" t="str" cm="1">
        <f t="array" aca="1" ref="O34" ca="1">_xlfn.IFS('historyTags 2'!O34="have", "have", 'onchangeTags 2'!O34="have", "have", 'procTags 2'!O34="have", "have", 'historyTags 2'!O34="extra", "extra", 'onchangeTags 2'!O34="extra", "extra", 'procTags 2'!O34="extra", "extra", 'historyTags 2'!O34="missing", "missing", 'onchangeTags 2'!O34="missing", "missing", 'procTags 2'!O34="missing", "missing", 'historyTags 2'!O34="ignore", "ignore", 'onchangeTags 2'!O34="ignore", "ignore", 'procTags 2'!O34="ignore", "ignore")</f>
        <v>ignore</v>
      </c>
      <c r="P34" s="1" t="str" cm="1">
        <f t="array" aca="1" ref="P34" ca="1">_xlfn.IFS('historyTags 2'!P34="have", "have", 'onchangeTags 2'!P34="have", "have", 'procTags 2'!P34="have", "have", 'historyTags 2'!P34="extra", "extra", 'onchangeTags 2'!P34="extra", "extra", 'procTags 2'!P34="extra", "extra", 'historyTags 2'!P34="missing", "missing", 'onchangeTags 2'!P34="missing", "missing", 'procTags 2'!P34="missing", "missing", 'historyTags 2'!P34="ignore", "ignore", 'onchangeTags 2'!P34="ignore", "ignore", 'procTags 2'!P34="ignore", "ignore")</f>
        <v>ignore</v>
      </c>
    </row>
    <row r="35" spans="1:16" x14ac:dyDescent="0.2">
      <c r="A35" s="1" t="str">
        <f ca="1">IFERROR(__xludf.DUMMYFUNCTION("""COMPUTED_VALUE"""),"chiller_inc_offset_2")</f>
        <v>chiller_inc_offset_2</v>
      </c>
      <c r="B35" s="1" t="str" cm="1">
        <f t="array" aca="1" ref="B35" ca="1">_xlfn.IFS('historyTags 2'!B35="have", "have", 'onchangeTags 2'!B35="have", "have", 'procTags 2'!B35="have", "have", 'historyTags 2'!B35="extra", "extra", 'onchangeTags 2'!B35="extra", "extra", 'procTags 2'!B35="extra", "extra", 'historyTags 2'!B35="missing", "missing", 'onchangeTags 2'!B35="missing", "missing", 'procTags 2'!B35="missing", "missing", 'historyTags 2'!B35="ignore", "ignore", 'onchangeTags 2'!B35="ignore", "ignore", 'procTags 2'!B35="ignore", "ignore")</f>
        <v>ignore</v>
      </c>
      <c r="C35" s="1" t="str" cm="1">
        <f t="array" aca="1" ref="C35" ca="1">_xlfn.IFS('historyTags 2'!C35="have", "have", 'onchangeTags 2'!C35="have", "have", 'procTags 2'!C35="have", "have", 'historyTags 2'!C35="extra", "extra", 'onchangeTags 2'!C35="extra", "extra", 'procTags 2'!C35="extra", "extra", 'historyTags 2'!C35="missing", "missing", 'onchangeTags 2'!C35="missing", "missing", 'procTags 2'!C35="missing", "missing", 'historyTags 2'!C35="ignore", "ignore", 'onchangeTags 2'!C35="ignore", "ignore", 'procTags 2'!C35="ignore", "ignore")</f>
        <v>ignore</v>
      </c>
      <c r="D35" s="1" t="str" cm="1">
        <f t="array" aca="1" ref="D35" ca="1">_xlfn.IFS('historyTags 2'!D35="have", "have", 'onchangeTags 2'!D35="have", "have", 'procTags 2'!D35="have", "have", 'historyTags 2'!D35="extra", "extra", 'onchangeTags 2'!D35="extra", "extra", 'procTags 2'!D35="extra", "extra", 'historyTags 2'!D35="missing", "missing", 'onchangeTags 2'!D35="missing", "missing", 'procTags 2'!D35="missing", "missing", 'historyTags 2'!D35="ignore", "ignore", 'onchangeTags 2'!D35="ignore", "ignore", 'procTags 2'!D35="ignore", "ignore")</f>
        <v>ignore</v>
      </c>
      <c r="E35" s="1" t="str" cm="1">
        <f t="array" aca="1" ref="E35" ca="1">_xlfn.IFS('historyTags 2'!E35="have", "have", 'onchangeTags 2'!E35="have", "have", 'procTags 2'!E35="have", "have", 'historyTags 2'!E35="extra", "extra", 'onchangeTags 2'!E35="extra", "extra", 'procTags 2'!E35="extra", "extra", 'historyTags 2'!E35="missing", "missing", 'onchangeTags 2'!E35="missing", "missing", 'procTags 2'!E35="missing", "missing", 'historyTags 2'!E35="ignore", "ignore", 'onchangeTags 2'!E35="ignore", "ignore", 'procTags 2'!E35="ignore", "ignore")</f>
        <v>ignore</v>
      </c>
      <c r="F35" s="1" t="str" cm="1">
        <f t="array" aca="1" ref="F35" ca="1">_xlfn.IFS('historyTags 2'!F35="have", "have", 'onchangeTags 2'!F35="have", "have", 'procTags 2'!F35="have", "have", 'historyTags 2'!F35="extra", "extra", 'onchangeTags 2'!F35="extra", "extra", 'procTags 2'!F35="extra", "extra", 'historyTags 2'!F35="missing", "missing", 'onchangeTags 2'!F35="missing", "missing", 'procTags 2'!F35="missing", "missing", 'historyTags 2'!F35="ignore", "ignore", 'onchangeTags 2'!F35="ignore", "ignore", 'procTags 2'!F35="ignore", "ignore")</f>
        <v>ignore</v>
      </c>
      <c r="G35" s="1" t="str" cm="1">
        <f t="array" aca="1" ref="G35" ca="1">_xlfn.IFS('historyTags 2'!G35="have", "have", 'onchangeTags 2'!G35="have", "have", 'procTags 2'!G35="have", "have", 'historyTags 2'!G35="extra", "extra", 'onchangeTags 2'!G35="extra", "extra", 'procTags 2'!G35="extra", "extra", 'historyTags 2'!G35="missing", "missing", 'onchangeTags 2'!G35="missing", "missing", 'procTags 2'!G35="missing", "missing", 'historyTags 2'!G35="ignore", "ignore", 'onchangeTags 2'!G35="ignore", "ignore", 'procTags 2'!G35="ignore", "ignore")</f>
        <v>ignore</v>
      </c>
      <c r="H35" s="1" t="str" cm="1">
        <f t="array" aca="1" ref="H35" ca="1">_xlfn.IFS('historyTags 2'!H35="have", "have", 'onchangeTags 2'!H35="have", "have", 'procTags 2'!H35="have", "have", 'historyTags 2'!H35="extra", "extra", 'onchangeTags 2'!H35="extra", "extra", 'procTags 2'!H35="extra", "extra", 'historyTags 2'!H35="missing", "missing", 'onchangeTags 2'!H35="missing", "missing", 'procTags 2'!H35="missing", "missing", 'historyTags 2'!H35="ignore", "ignore", 'onchangeTags 2'!H35="ignore", "ignore", 'procTags 2'!H35="ignore", "ignore")</f>
        <v>ignore</v>
      </c>
      <c r="I35" s="1" t="str" cm="1">
        <f t="array" aca="1" ref="I35" ca="1">_xlfn.IFS('historyTags 2'!I35="have", "have", 'onchangeTags 2'!I35="have", "have", 'procTags 2'!I35="have", "have", 'historyTags 2'!I35="extra", "extra", 'onchangeTags 2'!I35="extra", "extra", 'procTags 2'!I35="extra", "extra", 'historyTags 2'!I35="missing", "missing", 'onchangeTags 2'!I35="missing", "missing", 'procTags 2'!I35="missing", "missing", 'historyTags 2'!I35="ignore", "ignore", 'onchangeTags 2'!I35="ignore", "ignore", 'procTags 2'!I35="ignore", "ignore")</f>
        <v>ignore</v>
      </c>
      <c r="J35" s="1" t="str" cm="1">
        <f t="array" aca="1" ref="J35" ca="1">_xlfn.IFS('historyTags 2'!J35="have", "have", 'onchangeTags 2'!J35="have", "have", 'procTags 2'!J35="have", "have", 'historyTags 2'!J35="extra", "extra", 'onchangeTags 2'!J35="extra", "extra", 'procTags 2'!J35="extra", "extra", 'historyTags 2'!J35="missing", "missing", 'onchangeTags 2'!J35="missing", "missing", 'procTags 2'!J35="missing", "missing", 'historyTags 2'!J35="ignore", "ignore", 'onchangeTags 2'!J35="ignore", "ignore", 'procTags 2'!J35="ignore", "ignore")</f>
        <v>ignore</v>
      </c>
      <c r="K35" s="1" t="str" cm="1">
        <f t="array" aca="1" ref="K35" ca="1">_xlfn.IFS('historyTags 2'!K35="have", "have", 'onchangeTags 2'!K35="have", "have", 'procTags 2'!K35="have", "have", 'historyTags 2'!K35="extra", "extra", 'onchangeTags 2'!K35="extra", "extra", 'procTags 2'!K35="extra", "extra", 'historyTags 2'!K35="missing", "missing", 'onchangeTags 2'!K35="missing", "missing", 'procTags 2'!K35="missing", "missing", 'historyTags 2'!K35="ignore", "ignore", 'onchangeTags 2'!K35="ignore", "ignore", 'procTags 2'!K35="ignore", "ignore")</f>
        <v>ignore</v>
      </c>
      <c r="L35" s="1" t="str" cm="1">
        <f t="array" aca="1" ref="L35" ca="1">_xlfn.IFS('historyTags 2'!L35="have", "have", 'onchangeTags 2'!L35="have", "have", 'procTags 2'!L35="have", "have", 'historyTags 2'!L35="extra", "extra", 'onchangeTags 2'!L35="extra", "extra", 'procTags 2'!L35="extra", "extra", 'historyTags 2'!L35="missing", "missing", 'onchangeTags 2'!L35="missing", "missing", 'procTags 2'!L35="missing", "missing", 'historyTags 2'!L35="ignore", "ignore", 'onchangeTags 2'!L35="ignore", "ignore", 'procTags 2'!L35="ignore", "ignore")</f>
        <v>ignore</v>
      </c>
      <c r="M35" s="1" t="str" cm="1">
        <f t="array" aca="1" ref="M35" ca="1">_xlfn.IFS('historyTags 2'!M35="have", "have", 'onchangeTags 2'!M35="have", "have", 'procTags 2'!M35="have", "have", 'historyTags 2'!M35="extra", "extra", 'onchangeTags 2'!M35="extra", "extra", 'procTags 2'!M35="extra", "extra", 'historyTags 2'!M35="missing", "missing", 'onchangeTags 2'!M35="missing", "missing", 'procTags 2'!M35="missing", "missing", 'historyTags 2'!M35="ignore", "ignore", 'onchangeTags 2'!M35="ignore", "ignore", 'procTags 2'!M35="ignore", "ignore")</f>
        <v>ignore</v>
      </c>
      <c r="N35" s="1" t="str" cm="1">
        <f t="array" aca="1" ref="N35" ca="1">_xlfn.IFS('historyTags 2'!N35="have", "have", 'onchangeTags 2'!N35="have", "have", 'procTags 2'!N35="have", "have", 'historyTags 2'!N35="extra", "extra", 'onchangeTags 2'!N35="extra", "extra", 'procTags 2'!N35="extra", "extra", 'historyTags 2'!N35="missing", "missing", 'onchangeTags 2'!N35="missing", "missing", 'procTags 2'!N35="missing", "missing", 'historyTags 2'!N35="ignore", "ignore", 'onchangeTags 2'!N35="ignore", "ignore", 'procTags 2'!N35="ignore", "ignore")</f>
        <v>ignore</v>
      </c>
      <c r="O35" s="1" t="str" cm="1">
        <f t="array" aca="1" ref="O35" ca="1">_xlfn.IFS('historyTags 2'!O35="have", "have", 'onchangeTags 2'!O35="have", "have", 'procTags 2'!O35="have", "have", 'historyTags 2'!O35="extra", "extra", 'onchangeTags 2'!O35="extra", "extra", 'procTags 2'!O35="extra", "extra", 'historyTags 2'!O35="missing", "missing", 'onchangeTags 2'!O35="missing", "missing", 'procTags 2'!O35="missing", "missing", 'historyTags 2'!O35="ignore", "ignore", 'onchangeTags 2'!O35="ignore", "ignore", 'procTags 2'!O35="ignore", "ignore")</f>
        <v>ignore</v>
      </c>
      <c r="P35" s="1" t="str" cm="1">
        <f t="array" aca="1" ref="P35" ca="1">_xlfn.IFS('historyTags 2'!P35="have", "have", 'onchangeTags 2'!P35="have", "have", 'procTags 2'!P35="have", "have", 'historyTags 2'!P35="extra", "extra", 'onchangeTags 2'!P35="extra", "extra", 'procTags 2'!P35="extra", "extra", 'historyTags 2'!P35="missing", "missing", 'onchangeTags 2'!P35="missing", "missing", 'procTags 2'!P35="missing", "missing", 'historyTags 2'!P35="ignore", "ignore", 'onchangeTags 2'!P35="ignore", "ignore", 'procTags 2'!P35="ignore", "ignore")</f>
        <v>ignore</v>
      </c>
    </row>
    <row r="36" spans="1:16" x14ac:dyDescent="0.2">
      <c r="A36" s="1" t="str">
        <f ca="1">IFERROR(__xludf.DUMMYFUNCTION("""COMPUTED_VALUE"""),"chiller_inc_offset_3")</f>
        <v>chiller_inc_offset_3</v>
      </c>
      <c r="B36" s="1" t="str" cm="1">
        <f t="array" aca="1" ref="B36" ca="1">_xlfn.IFS('historyTags 2'!B36="have", "have", 'onchangeTags 2'!B36="have", "have", 'procTags 2'!B36="have", "have", 'historyTags 2'!B36="extra", "extra", 'onchangeTags 2'!B36="extra", "extra", 'procTags 2'!B36="extra", "extra", 'historyTags 2'!B36="missing", "missing", 'onchangeTags 2'!B36="missing", "missing", 'procTags 2'!B36="missing", "missing", 'historyTags 2'!B36="ignore", "ignore", 'onchangeTags 2'!B36="ignore", "ignore", 'procTags 2'!B36="ignore", "ignore")</f>
        <v>ignore</v>
      </c>
      <c r="C36" s="1" t="str" cm="1">
        <f t="array" aca="1" ref="C36" ca="1">_xlfn.IFS('historyTags 2'!C36="have", "have", 'onchangeTags 2'!C36="have", "have", 'procTags 2'!C36="have", "have", 'historyTags 2'!C36="extra", "extra", 'onchangeTags 2'!C36="extra", "extra", 'procTags 2'!C36="extra", "extra", 'historyTags 2'!C36="missing", "missing", 'onchangeTags 2'!C36="missing", "missing", 'procTags 2'!C36="missing", "missing", 'historyTags 2'!C36="ignore", "ignore", 'onchangeTags 2'!C36="ignore", "ignore", 'procTags 2'!C36="ignore", "ignore")</f>
        <v>ignore</v>
      </c>
      <c r="D36" s="1" t="str" cm="1">
        <f t="array" aca="1" ref="D36" ca="1">_xlfn.IFS('historyTags 2'!D36="have", "have", 'onchangeTags 2'!D36="have", "have", 'procTags 2'!D36="have", "have", 'historyTags 2'!D36="extra", "extra", 'onchangeTags 2'!D36="extra", "extra", 'procTags 2'!D36="extra", "extra", 'historyTags 2'!D36="missing", "missing", 'onchangeTags 2'!D36="missing", "missing", 'procTags 2'!D36="missing", "missing", 'historyTags 2'!D36="ignore", "ignore", 'onchangeTags 2'!D36="ignore", "ignore", 'procTags 2'!D36="ignore", "ignore")</f>
        <v>ignore</v>
      </c>
      <c r="E36" s="1" t="str" cm="1">
        <f t="array" aca="1" ref="E36" ca="1">_xlfn.IFS('historyTags 2'!E36="have", "have", 'onchangeTags 2'!E36="have", "have", 'procTags 2'!E36="have", "have", 'historyTags 2'!E36="extra", "extra", 'onchangeTags 2'!E36="extra", "extra", 'procTags 2'!E36="extra", "extra", 'historyTags 2'!E36="missing", "missing", 'onchangeTags 2'!E36="missing", "missing", 'procTags 2'!E36="missing", "missing", 'historyTags 2'!E36="ignore", "ignore", 'onchangeTags 2'!E36="ignore", "ignore", 'procTags 2'!E36="ignore", "ignore")</f>
        <v>ignore</v>
      </c>
      <c r="F36" s="1" t="str" cm="1">
        <f t="array" aca="1" ref="F36" ca="1">_xlfn.IFS('historyTags 2'!F36="have", "have", 'onchangeTags 2'!F36="have", "have", 'procTags 2'!F36="have", "have", 'historyTags 2'!F36="extra", "extra", 'onchangeTags 2'!F36="extra", "extra", 'procTags 2'!F36="extra", "extra", 'historyTags 2'!F36="missing", "missing", 'onchangeTags 2'!F36="missing", "missing", 'procTags 2'!F36="missing", "missing", 'historyTags 2'!F36="ignore", "ignore", 'onchangeTags 2'!F36="ignore", "ignore", 'procTags 2'!F36="ignore", "ignore")</f>
        <v>ignore</v>
      </c>
      <c r="G36" s="1" t="str" cm="1">
        <f t="array" aca="1" ref="G36" ca="1">_xlfn.IFS('historyTags 2'!G36="have", "have", 'onchangeTags 2'!G36="have", "have", 'procTags 2'!G36="have", "have", 'historyTags 2'!G36="extra", "extra", 'onchangeTags 2'!G36="extra", "extra", 'procTags 2'!G36="extra", "extra", 'historyTags 2'!G36="missing", "missing", 'onchangeTags 2'!G36="missing", "missing", 'procTags 2'!G36="missing", "missing", 'historyTags 2'!G36="ignore", "ignore", 'onchangeTags 2'!G36="ignore", "ignore", 'procTags 2'!G36="ignore", "ignore")</f>
        <v>ignore</v>
      </c>
      <c r="H36" s="1" t="str" cm="1">
        <f t="array" aca="1" ref="H36" ca="1">_xlfn.IFS('historyTags 2'!H36="have", "have", 'onchangeTags 2'!H36="have", "have", 'procTags 2'!H36="have", "have", 'historyTags 2'!H36="extra", "extra", 'onchangeTags 2'!H36="extra", "extra", 'procTags 2'!H36="extra", "extra", 'historyTags 2'!H36="missing", "missing", 'onchangeTags 2'!H36="missing", "missing", 'procTags 2'!H36="missing", "missing", 'historyTags 2'!H36="ignore", "ignore", 'onchangeTags 2'!H36="ignore", "ignore", 'procTags 2'!H36="ignore", "ignore")</f>
        <v>ignore</v>
      </c>
      <c r="I36" s="1" t="str" cm="1">
        <f t="array" aca="1" ref="I36" ca="1">_xlfn.IFS('historyTags 2'!I36="have", "have", 'onchangeTags 2'!I36="have", "have", 'procTags 2'!I36="have", "have", 'historyTags 2'!I36="extra", "extra", 'onchangeTags 2'!I36="extra", "extra", 'procTags 2'!I36="extra", "extra", 'historyTags 2'!I36="missing", "missing", 'onchangeTags 2'!I36="missing", "missing", 'procTags 2'!I36="missing", "missing", 'historyTags 2'!I36="ignore", "ignore", 'onchangeTags 2'!I36="ignore", "ignore", 'procTags 2'!I36="ignore", "ignore")</f>
        <v>ignore</v>
      </c>
      <c r="J36" s="1" t="str" cm="1">
        <f t="array" aca="1" ref="J36" ca="1">_xlfn.IFS('historyTags 2'!J36="have", "have", 'onchangeTags 2'!J36="have", "have", 'procTags 2'!J36="have", "have", 'historyTags 2'!J36="extra", "extra", 'onchangeTags 2'!J36="extra", "extra", 'procTags 2'!J36="extra", "extra", 'historyTags 2'!J36="missing", "missing", 'onchangeTags 2'!J36="missing", "missing", 'procTags 2'!J36="missing", "missing", 'historyTags 2'!J36="ignore", "ignore", 'onchangeTags 2'!J36="ignore", "ignore", 'procTags 2'!J36="ignore", "ignore")</f>
        <v>ignore</v>
      </c>
      <c r="K36" s="1" t="str" cm="1">
        <f t="array" aca="1" ref="K36" ca="1">_xlfn.IFS('historyTags 2'!K36="have", "have", 'onchangeTags 2'!K36="have", "have", 'procTags 2'!K36="have", "have", 'historyTags 2'!K36="extra", "extra", 'onchangeTags 2'!K36="extra", "extra", 'procTags 2'!K36="extra", "extra", 'historyTags 2'!K36="missing", "missing", 'onchangeTags 2'!K36="missing", "missing", 'procTags 2'!K36="missing", "missing", 'historyTags 2'!K36="ignore", "ignore", 'onchangeTags 2'!K36="ignore", "ignore", 'procTags 2'!K36="ignore", "ignore")</f>
        <v>ignore</v>
      </c>
      <c r="L36" s="1" t="str" cm="1">
        <f t="array" aca="1" ref="L36" ca="1">_xlfn.IFS('historyTags 2'!L36="have", "have", 'onchangeTags 2'!L36="have", "have", 'procTags 2'!L36="have", "have", 'historyTags 2'!L36="extra", "extra", 'onchangeTags 2'!L36="extra", "extra", 'procTags 2'!L36="extra", "extra", 'historyTags 2'!L36="missing", "missing", 'onchangeTags 2'!L36="missing", "missing", 'procTags 2'!L36="missing", "missing", 'historyTags 2'!L36="ignore", "ignore", 'onchangeTags 2'!L36="ignore", "ignore", 'procTags 2'!L36="ignore", "ignore")</f>
        <v>ignore</v>
      </c>
      <c r="M36" s="1" t="str" cm="1">
        <f t="array" aca="1" ref="M36" ca="1">_xlfn.IFS('historyTags 2'!M36="have", "have", 'onchangeTags 2'!M36="have", "have", 'procTags 2'!M36="have", "have", 'historyTags 2'!M36="extra", "extra", 'onchangeTags 2'!M36="extra", "extra", 'procTags 2'!M36="extra", "extra", 'historyTags 2'!M36="missing", "missing", 'onchangeTags 2'!M36="missing", "missing", 'procTags 2'!M36="missing", "missing", 'historyTags 2'!M36="ignore", "ignore", 'onchangeTags 2'!M36="ignore", "ignore", 'procTags 2'!M36="ignore", "ignore")</f>
        <v>ignore</v>
      </c>
      <c r="N36" s="1" t="str" cm="1">
        <f t="array" aca="1" ref="N36" ca="1">_xlfn.IFS('historyTags 2'!N36="have", "have", 'onchangeTags 2'!N36="have", "have", 'procTags 2'!N36="have", "have", 'historyTags 2'!N36="extra", "extra", 'onchangeTags 2'!N36="extra", "extra", 'procTags 2'!N36="extra", "extra", 'historyTags 2'!N36="missing", "missing", 'onchangeTags 2'!N36="missing", "missing", 'procTags 2'!N36="missing", "missing", 'historyTags 2'!N36="ignore", "ignore", 'onchangeTags 2'!N36="ignore", "ignore", 'procTags 2'!N36="ignore", "ignore")</f>
        <v>ignore</v>
      </c>
      <c r="O36" s="1" t="str" cm="1">
        <f t="array" aca="1" ref="O36" ca="1">_xlfn.IFS('historyTags 2'!O36="have", "have", 'onchangeTags 2'!O36="have", "have", 'procTags 2'!O36="have", "have", 'historyTags 2'!O36="extra", "extra", 'onchangeTags 2'!O36="extra", "extra", 'procTags 2'!O36="extra", "extra", 'historyTags 2'!O36="missing", "missing", 'onchangeTags 2'!O36="missing", "missing", 'procTags 2'!O36="missing", "missing", 'historyTags 2'!O36="ignore", "ignore", 'onchangeTags 2'!O36="ignore", "ignore", 'procTags 2'!O36="ignore", "ignore")</f>
        <v>ignore</v>
      </c>
      <c r="P36" s="1" t="str" cm="1">
        <f t="array" aca="1" ref="P36" ca="1">_xlfn.IFS('historyTags 2'!P36="have", "have", 'onchangeTags 2'!P36="have", "have", 'procTags 2'!P36="have", "have", 'historyTags 2'!P36="extra", "extra", 'onchangeTags 2'!P36="extra", "extra", 'procTags 2'!P36="extra", "extra", 'historyTags 2'!P36="missing", "missing", 'onchangeTags 2'!P36="missing", "missing", 'procTags 2'!P36="missing", "missing", 'historyTags 2'!P36="ignore", "ignore", 'onchangeTags 2'!P36="ignore", "ignore", 'procTags 2'!P36="ignore", "ignore")</f>
        <v>ignore</v>
      </c>
    </row>
    <row r="37" spans="1:16" x14ac:dyDescent="0.2">
      <c r="A37" s="1" t="str">
        <f ca="1">IFERROR(__xludf.DUMMYFUNCTION("""COMPUTED_VALUE"""),"chiller_inc_offset_4")</f>
        <v>chiller_inc_offset_4</v>
      </c>
      <c r="B37" s="1" t="str" cm="1">
        <f t="array" aca="1" ref="B37" ca="1">_xlfn.IFS('historyTags 2'!B37="have", "have", 'onchangeTags 2'!B37="have", "have", 'procTags 2'!B37="have", "have", 'historyTags 2'!B37="extra", "extra", 'onchangeTags 2'!B37="extra", "extra", 'procTags 2'!B37="extra", "extra", 'historyTags 2'!B37="missing", "missing", 'onchangeTags 2'!B37="missing", "missing", 'procTags 2'!B37="missing", "missing", 'historyTags 2'!B37="ignore", "ignore", 'onchangeTags 2'!B37="ignore", "ignore", 'procTags 2'!B37="ignore", "ignore")</f>
        <v>ignore</v>
      </c>
      <c r="C37" s="1" t="str" cm="1">
        <f t="array" aca="1" ref="C37" ca="1">_xlfn.IFS('historyTags 2'!C37="have", "have", 'onchangeTags 2'!C37="have", "have", 'procTags 2'!C37="have", "have", 'historyTags 2'!C37="extra", "extra", 'onchangeTags 2'!C37="extra", "extra", 'procTags 2'!C37="extra", "extra", 'historyTags 2'!C37="missing", "missing", 'onchangeTags 2'!C37="missing", "missing", 'procTags 2'!C37="missing", "missing", 'historyTags 2'!C37="ignore", "ignore", 'onchangeTags 2'!C37="ignore", "ignore", 'procTags 2'!C37="ignore", "ignore")</f>
        <v>ignore</v>
      </c>
      <c r="D37" s="1" t="str" cm="1">
        <f t="array" aca="1" ref="D37" ca="1">_xlfn.IFS('historyTags 2'!D37="have", "have", 'onchangeTags 2'!D37="have", "have", 'procTags 2'!D37="have", "have", 'historyTags 2'!D37="extra", "extra", 'onchangeTags 2'!D37="extra", "extra", 'procTags 2'!D37="extra", "extra", 'historyTags 2'!D37="missing", "missing", 'onchangeTags 2'!D37="missing", "missing", 'procTags 2'!D37="missing", "missing", 'historyTags 2'!D37="ignore", "ignore", 'onchangeTags 2'!D37="ignore", "ignore", 'procTags 2'!D37="ignore", "ignore")</f>
        <v>ignore</v>
      </c>
      <c r="E37" s="1" t="str" cm="1">
        <f t="array" aca="1" ref="E37" ca="1">_xlfn.IFS('historyTags 2'!E37="have", "have", 'onchangeTags 2'!E37="have", "have", 'procTags 2'!E37="have", "have", 'historyTags 2'!E37="extra", "extra", 'onchangeTags 2'!E37="extra", "extra", 'procTags 2'!E37="extra", "extra", 'historyTags 2'!E37="missing", "missing", 'onchangeTags 2'!E37="missing", "missing", 'procTags 2'!E37="missing", "missing", 'historyTags 2'!E37="ignore", "ignore", 'onchangeTags 2'!E37="ignore", "ignore", 'procTags 2'!E37="ignore", "ignore")</f>
        <v>ignore</v>
      </c>
      <c r="F37" s="1" t="str" cm="1">
        <f t="array" aca="1" ref="F37" ca="1">_xlfn.IFS('historyTags 2'!F37="have", "have", 'onchangeTags 2'!F37="have", "have", 'procTags 2'!F37="have", "have", 'historyTags 2'!F37="extra", "extra", 'onchangeTags 2'!F37="extra", "extra", 'procTags 2'!F37="extra", "extra", 'historyTags 2'!F37="missing", "missing", 'onchangeTags 2'!F37="missing", "missing", 'procTags 2'!F37="missing", "missing", 'historyTags 2'!F37="ignore", "ignore", 'onchangeTags 2'!F37="ignore", "ignore", 'procTags 2'!F37="ignore", "ignore")</f>
        <v>ignore</v>
      </c>
      <c r="G37" s="1" t="str" cm="1">
        <f t="array" aca="1" ref="G37" ca="1">_xlfn.IFS('historyTags 2'!G37="have", "have", 'onchangeTags 2'!G37="have", "have", 'procTags 2'!G37="have", "have", 'historyTags 2'!G37="extra", "extra", 'onchangeTags 2'!G37="extra", "extra", 'procTags 2'!G37="extra", "extra", 'historyTags 2'!G37="missing", "missing", 'onchangeTags 2'!G37="missing", "missing", 'procTags 2'!G37="missing", "missing", 'historyTags 2'!G37="ignore", "ignore", 'onchangeTags 2'!G37="ignore", "ignore", 'procTags 2'!G37="ignore", "ignore")</f>
        <v>ignore</v>
      </c>
      <c r="H37" s="1" t="str" cm="1">
        <f t="array" aca="1" ref="H37" ca="1">_xlfn.IFS('historyTags 2'!H37="have", "have", 'onchangeTags 2'!H37="have", "have", 'procTags 2'!H37="have", "have", 'historyTags 2'!H37="extra", "extra", 'onchangeTags 2'!H37="extra", "extra", 'procTags 2'!H37="extra", "extra", 'historyTags 2'!H37="missing", "missing", 'onchangeTags 2'!H37="missing", "missing", 'procTags 2'!H37="missing", "missing", 'historyTags 2'!H37="ignore", "ignore", 'onchangeTags 2'!H37="ignore", "ignore", 'procTags 2'!H37="ignore", "ignore")</f>
        <v>ignore</v>
      </c>
      <c r="I37" s="1" t="str" cm="1">
        <f t="array" aca="1" ref="I37" ca="1">_xlfn.IFS('historyTags 2'!I37="have", "have", 'onchangeTags 2'!I37="have", "have", 'procTags 2'!I37="have", "have", 'historyTags 2'!I37="extra", "extra", 'onchangeTags 2'!I37="extra", "extra", 'procTags 2'!I37="extra", "extra", 'historyTags 2'!I37="missing", "missing", 'onchangeTags 2'!I37="missing", "missing", 'procTags 2'!I37="missing", "missing", 'historyTags 2'!I37="ignore", "ignore", 'onchangeTags 2'!I37="ignore", "ignore", 'procTags 2'!I37="ignore", "ignore")</f>
        <v>ignore</v>
      </c>
      <c r="J37" s="1" t="str" cm="1">
        <f t="array" aca="1" ref="J37" ca="1">_xlfn.IFS('historyTags 2'!J37="have", "have", 'onchangeTags 2'!J37="have", "have", 'procTags 2'!J37="have", "have", 'historyTags 2'!J37="extra", "extra", 'onchangeTags 2'!J37="extra", "extra", 'procTags 2'!J37="extra", "extra", 'historyTags 2'!J37="missing", "missing", 'onchangeTags 2'!J37="missing", "missing", 'procTags 2'!J37="missing", "missing", 'historyTags 2'!J37="ignore", "ignore", 'onchangeTags 2'!J37="ignore", "ignore", 'procTags 2'!J37="ignore", "ignore")</f>
        <v>ignore</v>
      </c>
      <c r="K37" s="1" t="str" cm="1">
        <f t="array" aca="1" ref="K37" ca="1">_xlfn.IFS('historyTags 2'!K37="have", "have", 'onchangeTags 2'!K37="have", "have", 'procTags 2'!K37="have", "have", 'historyTags 2'!K37="extra", "extra", 'onchangeTags 2'!K37="extra", "extra", 'procTags 2'!K37="extra", "extra", 'historyTags 2'!K37="missing", "missing", 'onchangeTags 2'!K37="missing", "missing", 'procTags 2'!K37="missing", "missing", 'historyTags 2'!K37="ignore", "ignore", 'onchangeTags 2'!K37="ignore", "ignore", 'procTags 2'!K37="ignore", "ignore")</f>
        <v>ignore</v>
      </c>
      <c r="L37" s="1" t="str" cm="1">
        <f t="array" aca="1" ref="L37" ca="1">_xlfn.IFS('historyTags 2'!L37="have", "have", 'onchangeTags 2'!L37="have", "have", 'procTags 2'!L37="have", "have", 'historyTags 2'!L37="extra", "extra", 'onchangeTags 2'!L37="extra", "extra", 'procTags 2'!L37="extra", "extra", 'historyTags 2'!L37="missing", "missing", 'onchangeTags 2'!L37="missing", "missing", 'procTags 2'!L37="missing", "missing", 'historyTags 2'!L37="ignore", "ignore", 'onchangeTags 2'!L37="ignore", "ignore", 'procTags 2'!L37="ignore", "ignore")</f>
        <v>ignore</v>
      </c>
      <c r="M37" s="1" t="str" cm="1">
        <f t="array" aca="1" ref="M37" ca="1">_xlfn.IFS('historyTags 2'!M37="have", "have", 'onchangeTags 2'!M37="have", "have", 'procTags 2'!M37="have", "have", 'historyTags 2'!M37="extra", "extra", 'onchangeTags 2'!M37="extra", "extra", 'procTags 2'!M37="extra", "extra", 'historyTags 2'!M37="missing", "missing", 'onchangeTags 2'!M37="missing", "missing", 'procTags 2'!M37="missing", "missing", 'historyTags 2'!M37="ignore", "ignore", 'onchangeTags 2'!M37="ignore", "ignore", 'procTags 2'!M37="ignore", "ignore")</f>
        <v>ignore</v>
      </c>
      <c r="N37" s="1" t="str" cm="1">
        <f t="array" aca="1" ref="N37" ca="1">_xlfn.IFS('historyTags 2'!N37="have", "have", 'onchangeTags 2'!N37="have", "have", 'procTags 2'!N37="have", "have", 'historyTags 2'!N37="extra", "extra", 'onchangeTags 2'!N37="extra", "extra", 'procTags 2'!N37="extra", "extra", 'historyTags 2'!N37="missing", "missing", 'onchangeTags 2'!N37="missing", "missing", 'procTags 2'!N37="missing", "missing", 'historyTags 2'!N37="ignore", "ignore", 'onchangeTags 2'!N37="ignore", "ignore", 'procTags 2'!N37="ignore", "ignore")</f>
        <v>ignore</v>
      </c>
      <c r="O37" s="1" t="str" cm="1">
        <f t="array" aca="1" ref="O37" ca="1">_xlfn.IFS('historyTags 2'!O37="have", "have", 'onchangeTags 2'!O37="have", "have", 'procTags 2'!O37="have", "have", 'historyTags 2'!O37="extra", "extra", 'onchangeTags 2'!O37="extra", "extra", 'procTags 2'!O37="extra", "extra", 'historyTags 2'!O37="missing", "missing", 'onchangeTags 2'!O37="missing", "missing", 'procTags 2'!O37="missing", "missing", 'historyTags 2'!O37="ignore", "ignore", 'onchangeTags 2'!O37="ignore", "ignore", 'procTags 2'!O37="ignore", "ignore")</f>
        <v>ignore</v>
      </c>
      <c r="P37" s="1" t="str" cm="1">
        <f t="array" aca="1" ref="P37" ca="1">_xlfn.IFS('historyTags 2'!P37="have", "have", 'onchangeTags 2'!P37="have", "have", 'procTags 2'!P37="have", "have", 'historyTags 2'!P37="extra", "extra", 'onchangeTags 2'!P37="extra", "extra", 'procTags 2'!P37="extra", "extra", 'historyTags 2'!P37="missing", "missing", 'onchangeTags 2'!P37="missing", "missing", 'procTags 2'!P37="missing", "missing", 'historyTags 2'!P37="ignore", "ignore", 'onchangeTags 2'!P37="ignore", "ignore", 'procTags 2'!P37="ignore", "ignore")</f>
        <v>ignore</v>
      </c>
    </row>
    <row r="38" spans="1:16" x14ac:dyDescent="0.2">
      <c r="A38" s="1" t="str">
        <f ca="1">IFERROR(__xludf.DUMMYFUNCTION("""COMPUTED_VALUE"""),"chiller_inc_offset_5")</f>
        <v>chiller_inc_offset_5</v>
      </c>
      <c r="B38" s="1" t="str" cm="1">
        <f t="array" aca="1" ref="B38" ca="1">_xlfn.IFS('historyTags 2'!B38="have", "have", 'onchangeTags 2'!B38="have", "have", 'procTags 2'!B38="have", "have", 'historyTags 2'!B38="extra", "extra", 'onchangeTags 2'!B38="extra", "extra", 'procTags 2'!B38="extra", "extra", 'historyTags 2'!B38="missing", "missing", 'onchangeTags 2'!B38="missing", "missing", 'procTags 2'!B38="missing", "missing", 'historyTags 2'!B38="ignore", "ignore", 'onchangeTags 2'!B38="ignore", "ignore", 'procTags 2'!B38="ignore", "ignore")</f>
        <v>ignore</v>
      </c>
      <c r="C38" s="1" t="str" cm="1">
        <f t="array" aca="1" ref="C38" ca="1">_xlfn.IFS('historyTags 2'!C38="have", "have", 'onchangeTags 2'!C38="have", "have", 'procTags 2'!C38="have", "have", 'historyTags 2'!C38="extra", "extra", 'onchangeTags 2'!C38="extra", "extra", 'procTags 2'!C38="extra", "extra", 'historyTags 2'!C38="missing", "missing", 'onchangeTags 2'!C38="missing", "missing", 'procTags 2'!C38="missing", "missing", 'historyTags 2'!C38="ignore", "ignore", 'onchangeTags 2'!C38="ignore", "ignore", 'procTags 2'!C38="ignore", "ignore")</f>
        <v>ignore</v>
      </c>
      <c r="D38" s="1" t="str" cm="1">
        <f t="array" aca="1" ref="D38" ca="1">_xlfn.IFS('historyTags 2'!D38="have", "have", 'onchangeTags 2'!D38="have", "have", 'procTags 2'!D38="have", "have", 'historyTags 2'!D38="extra", "extra", 'onchangeTags 2'!D38="extra", "extra", 'procTags 2'!D38="extra", "extra", 'historyTags 2'!D38="missing", "missing", 'onchangeTags 2'!D38="missing", "missing", 'procTags 2'!D38="missing", "missing", 'historyTags 2'!D38="ignore", "ignore", 'onchangeTags 2'!D38="ignore", "ignore", 'procTags 2'!D38="ignore", "ignore")</f>
        <v>ignore</v>
      </c>
      <c r="E38" s="1" t="str" cm="1">
        <f t="array" aca="1" ref="E38" ca="1">_xlfn.IFS('historyTags 2'!E38="have", "have", 'onchangeTags 2'!E38="have", "have", 'procTags 2'!E38="have", "have", 'historyTags 2'!E38="extra", "extra", 'onchangeTags 2'!E38="extra", "extra", 'procTags 2'!E38="extra", "extra", 'historyTags 2'!E38="missing", "missing", 'onchangeTags 2'!E38="missing", "missing", 'procTags 2'!E38="missing", "missing", 'historyTags 2'!E38="ignore", "ignore", 'onchangeTags 2'!E38="ignore", "ignore", 'procTags 2'!E38="ignore", "ignore")</f>
        <v>ignore</v>
      </c>
      <c r="F38" s="1" t="str" cm="1">
        <f t="array" aca="1" ref="F38" ca="1">_xlfn.IFS('historyTags 2'!F38="have", "have", 'onchangeTags 2'!F38="have", "have", 'procTags 2'!F38="have", "have", 'historyTags 2'!F38="extra", "extra", 'onchangeTags 2'!F38="extra", "extra", 'procTags 2'!F38="extra", "extra", 'historyTags 2'!F38="missing", "missing", 'onchangeTags 2'!F38="missing", "missing", 'procTags 2'!F38="missing", "missing", 'historyTags 2'!F38="ignore", "ignore", 'onchangeTags 2'!F38="ignore", "ignore", 'procTags 2'!F38="ignore", "ignore")</f>
        <v>ignore</v>
      </c>
      <c r="G38" s="1" t="str" cm="1">
        <f t="array" aca="1" ref="G38" ca="1">_xlfn.IFS('historyTags 2'!G38="have", "have", 'onchangeTags 2'!G38="have", "have", 'procTags 2'!G38="have", "have", 'historyTags 2'!G38="extra", "extra", 'onchangeTags 2'!G38="extra", "extra", 'procTags 2'!G38="extra", "extra", 'historyTags 2'!G38="missing", "missing", 'onchangeTags 2'!G38="missing", "missing", 'procTags 2'!G38="missing", "missing", 'historyTags 2'!G38="ignore", "ignore", 'onchangeTags 2'!G38="ignore", "ignore", 'procTags 2'!G38="ignore", "ignore")</f>
        <v>ignore</v>
      </c>
      <c r="H38" s="1" t="str" cm="1">
        <f t="array" aca="1" ref="H38" ca="1">_xlfn.IFS('historyTags 2'!H38="have", "have", 'onchangeTags 2'!H38="have", "have", 'procTags 2'!H38="have", "have", 'historyTags 2'!H38="extra", "extra", 'onchangeTags 2'!H38="extra", "extra", 'procTags 2'!H38="extra", "extra", 'historyTags 2'!H38="missing", "missing", 'onchangeTags 2'!H38="missing", "missing", 'procTags 2'!H38="missing", "missing", 'historyTags 2'!H38="ignore", "ignore", 'onchangeTags 2'!H38="ignore", "ignore", 'procTags 2'!H38="ignore", "ignore")</f>
        <v>ignore</v>
      </c>
      <c r="I38" s="1" t="str" cm="1">
        <f t="array" aca="1" ref="I38" ca="1">_xlfn.IFS('historyTags 2'!I38="have", "have", 'onchangeTags 2'!I38="have", "have", 'procTags 2'!I38="have", "have", 'historyTags 2'!I38="extra", "extra", 'onchangeTags 2'!I38="extra", "extra", 'procTags 2'!I38="extra", "extra", 'historyTags 2'!I38="missing", "missing", 'onchangeTags 2'!I38="missing", "missing", 'procTags 2'!I38="missing", "missing", 'historyTags 2'!I38="ignore", "ignore", 'onchangeTags 2'!I38="ignore", "ignore", 'procTags 2'!I38="ignore", "ignore")</f>
        <v>ignore</v>
      </c>
      <c r="J38" s="1" t="str" cm="1">
        <f t="array" aca="1" ref="J38" ca="1">_xlfn.IFS('historyTags 2'!J38="have", "have", 'onchangeTags 2'!J38="have", "have", 'procTags 2'!J38="have", "have", 'historyTags 2'!J38="extra", "extra", 'onchangeTags 2'!J38="extra", "extra", 'procTags 2'!J38="extra", "extra", 'historyTags 2'!J38="missing", "missing", 'onchangeTags 2'!J38="missing", "missing", 'procTags 2'!J38="missing", "missing", 'historyTags 2'!J38="ignore", "ignore", 'onchangeTags 2'!J38="ignore", "ignore", 'procTags 2'!J38="ignore", "ignore")</f>
        <v>ignore</v>
      </c>
      <c r="K38" s="1" t="str" cm="1">
        <f t="array" aca="1" ref="K38" ca="1">_xlfn.IFS('historyTags 2'!K38="have", "have", 'onchangeTags 2'!K38="have", "have", 'procTags 2'!K38="have", "have", 'historyTags 2'!K38="extra", "extra", 'onchangeTags 2'!K38="extra", "extra", 'procTags 2'!K38="extra", "extra", 'historyTags 2'!K38="missing", "missing", 'onchangeTags 2'!K38="missing", "missing", 'procTags 2'!K38="missing", "missing", 'historyTags 2'!K38="ignore", "ignore", 'onchangeTags 2'!K38="ignore", "ignore", 'procTags 2'!K38="ignore", "ignore")</f>
        <v>ignore</v>
      </c>
      <c r="L38" s="1" t="str" cm="1">
        <f t="array" aca="1" ref="L38" ca="1">_xlfn.IFS('historyTags 2'!L38="have", "have", 'onchangeTags 2'!L38="have", "have", 'procTags 2'!L38="have", "have", 'historyTags 2'!L38="extra", "extra", 'onchangeTags 2'!L38="extra", "extra", 'procTags 2'!L38="extra", "extra", 'historyTags 2'!L38="missing", "missing", 'onchangeTags 2'!L38="missing", "missing", 'procTags 2'!L38="missing", "missing", 'historyTags 2'!L38="ignore", "ignore", 'onchangeTags 2'!L38="ignore", "ignore", 'procTags 2'!L38="ignore", "ignore")</f>
        <v>ignore</v>
      </c>
      <c r="M38" s="1" t="str" cm="1">
        <f t="array" aca="1" ref="M38" ca="1">_xlfn.IFS('historyTags 2'!M38="have", "have", 'onchangeTags 2'!M38="have", "have", 'procTags 2'!M38="have", "have", 'historyTags 2'!M38="extra", "extra", 'onchangeTags 2'!M38="extra", "extra", 'procTags 2'!M38="extra", "extra", 'historyTags 2'!M38="missing", "missing", 'onchangeTags 2'!M38="missing", "missing", 'procTags 2'!M38="missing", "missing", 'historyTags 2'!M38="ignore", "ignore", 'onchangeTags 2'!M38="ignore", "ignore", 'procTags 2'!M38="ignore", "ignore")</f>
        <v>ignore</v>
      </c>
      <c r="N38" s="1" t="str" cm="1">
        <f t="array" aca="1" ref="N38" ca="1">_xlfn.IFS('historyTags 2'!N38="have", "have", 'onchangeTags 2'!N38="have", "have", 'procTags 2'!N38="have", "have", 'historyTags 2'!N38="extra", "extra", 'onchangeTags 2'!N38="extra", "extra", 'procTags 2'!N38="extra", "extra", 'historyTags 2'!N38="missing", "missing", 'onchangeTags 2'!N38="missing", "missing", 'procTags 2'!N38="missing", "missing", 'historyTags 2'!N38="ignore", "ignore", 'onchangeTags 2'!N38="ignore", "ignore", 'procTags 2'!N38="ignore", "ignore")</f>
        <v>ignore</v>
      </c>
      <c r="O38" s="1" t="str" cm="1">
        <f t="array" aca="1" ref="O38" ca="1">_xlfn.IFS('historyTags 2'!O38="have", "have", 'onchangeTags 2'!O38="have", "have", 'procTags 2'!O38="have", "have", 'historyTags 2'!O38="extra", "extra", 'onchangeTags 2'!O38="extra", "extra", 'procTags 2'!O38="extra", "extra", 'historyTags 2'!O38="missing", "missing", 'onchangeTags 2'!O38="missing", "missing", 'procTags 2'!O38="missing", "missing", 'historyTags 2'!O38="ignore", "ignore", 'onchangeTags 2'!O38="ignore", "ignore", 'procTags 2'!O38="ignore", "ignore")</f>
        <v>ignore</v>
      </c>
      <c r="P38" s="1" t="str" cm="1">
        <f t="array" aca="1" ref="P38" ca="1">_xlfn.IFS('historyTags 2'!P38="have", "have", 'onchangeTags 2'!P38="have", "have", 'procTags 2'!P38="have", "have", 'historyTags 2'!P38="extra", "extra", 'onchangeTags 2'!P38="extra", "extra", 'procTags 2'!P38="extra", "extra", 'historyTags 2'!P38="missing", "missing", 'onchangeTags 2'!P38="missing", "missing", 'procTags 2'!P38="missing", "missing", 'historyTags 2'!P38="ignore", "ignore", 'onchangeTags 2'!P38="ignore", "ignore", 'procTags 2'!P38="ignore", "ignore")</f>
        <v>ignore</v>
      </c>
    </row>
    <row r="39" spans="1:16" x14ac:dyDescent="0.2">
      <c r="A39" s="1" t="str">
        <f ca="1">IFERROR(__xludf.DUMMYFUNCTION("""COMPUTED_VALUE"""),"chiller_inc_offset_6")</f>
        <v>chiller_inc_offset_6</v>
      </c>
      <c r="B39" s="1" t="str" cm="1">
        <f t="array" aca="1" ref="B39" ca="1">_xlfn.IFS('historyTags 2'!B39="have", "have", 'onchangeTags 2'!B39="have", "have", 'procTags 2'!B39="have", "have", 'historyTags 2'!B39="extra", "extra", 'onchangeTags 2'!B39="extra", "extra", 'procTags 2'!B39="extra", "extra", 'historyTags 2'!B39="missing", "missing", 'onchangeTags 2'!B39="missing", "missing", 'procTags 2'!B39="missing", "missing", 'historyTags 2'!B39="ignore", "ignore", 'onchangeTags 2'!B39="ignore", "ignore", 'procTags 2'!B39="ignore", "ignore")</f>
        <v>ignore</v>
      </c>
      <c r="C39" s="1" t="str" cm="1">
        <f t="array" aca="1" ref="C39" ca="1">_xlfn.IFS('historyTags 2'!C39="have", "have", 'onchangeTags 2'!C39="have", "have", 'procTags 2'!C39="have", "have", 'historyTags 2'!C39="extra", "extra", 'onchangeTags 2'!C39="extra", "extra", 'procTags 2'!C39="extra", "extra", 'historyTags 2'!C39="missing", "missing", 'onchangeTags 2'!C39="missing", "missing", 'procTags 2'!C39="missing", "missing", 'historyTags 2'!C39="ignore", "ignore", 'onchangeTags 2'!C39="ignore", "ignore", 'procTags 2'!C39="ignore", "ignore")</f>
        <v>ignore</v>
      </c>
      <c r="D39" s="1" t="str" cm="1">
        <f t="array" aca="1" ref="D39" ca="1">_xlfn.IFS('historyTags 2'!D39="have", "have", 'onchangeTags 2'!D39="have", "have", 'procTags 2'!D39="have", "have", 'historyTags 2'!D39="extra", "extra", 'onchangeTags 2'!D39="extra", "extra", 'procTags 2'!D39="extra", "extra", 'historyTags 2'!D39="missing", "missing", 'onchangeTags 2'!D39="missing", "missing", 'procTags 2'!D39="missing", "missing", 'historyTags 2'!D39="ignore", "ignore", 'onchangeTags 2'!D39="ignore", "ignore", 'procTags 2'!D39="ignore", "ignore")</f>
        <v>ignore</v>
      </c>
      <c r="E39" s="1" t="str" cm="1">
        <f t="array" aca="1" ref="E39" ca="1">_xlfn.IFS('historyTags 2'!E39="have", "have", 'onchangeTags 2'!E39="have", "have", 'procTags 2'!E39="have", "have", 'historyTags 2'!E39="extra", "extra", 'onchangeTags 2'!E39="extra", "extra", 'procTags 2'!E39="extra", "extra", 'historyTags 2'!E39="missing", "missing", 'onchangeTags 2'!E39="missing", "missing", 'procTags 2'!E39="missing", "missing", 'historyTags 2'!E39="ignore", "ignore", 'onchangeTags 2'!E39="ignore", "ignore", 'procTags 2'!E39="ignore", "ignore")</f>
        <v>ignore</v>
      </c>
      <c r="F39" s="1" t="str" cm="1">
        <f t="array" aca="1" ref="F39" ca="1">_xlfn.IFS('historyTags 2'!F39="have", "have", 'onchangeTags 2'!F39="have", "have", 'procTags 2'!F39="have", "have", 'historyTags 2'!F39="extra", "extra", 'onchangeTags 2'!F39="extra", "extra", 'procTags 2'!F39="extra", "extra", 'historyTags 2'!F39="missing", "missing", 'onchangeTags 2'!F39="missing", "missing", 'procTags 2'!F39="missing", "missing", 'historyTags 2'!F39="ignore", "ignore", 'onchangeTags 2'!F39="ignore", "ignore", 'procTags 2'!F39="ignore", "ignore")</f>
        <v>ignore</v>
      </c>
      <c r="G39" s="1" t="str" cm="1">
        <f t="array" aca="1" ref="G39" ca="1">_xlfn.IFS('historyTags 2'!G39="have", "have", 'onchangeTags 2'!G39="have", "have", 'procTags 2'!G39="have", "have", 'historyTags 2'!G39="extra", "extra", 'onchangeTags 2'!G39="extra", "extra", 'procTags 2'!G39="extra", "extra", 'historyTags 2'!G39="missing", "missing", 'onchangeTags 2'!G39="missing", "missing", 'procTags 2'!G39="missing", "missing", 'historyTags 2'!G39="ignore", "ignore", 'onchangeTags 2'!G39="ignore", "ignore", 'procTags 2'!G39="ignore", "ignore")</f>
        <v>ignore</v>
      </c>
      <c r="H39" s="1" t="str" cm="1">
        <f t="array" aca="1" ref="H39" ca="1">_xlfn.IFS('historyTags 2'!H39="have", "have", 'onchangeTags 2'!H39="have", "have", 'procTags 2'!H39="have", "have", 'historyTags 2'!H39="extra", "extra", 'onchangeTags 2'!H39="extra", "extra", 'procTags 2'!H39="extra", "extra", 'historyTags 2'!H39="missing", "missing", 'onchangeTags 2'!H39="missing", "missing", 'procTags 2'!H39="missing", "missing", 'historyTags 2'!H39="ignore", "ignore", 'onchangeTags 2'!H39="ignore", "ignore", 'procTags 2'!H39="ignore", "ignore")</f>
        <v>ignore</v>
      </c>
      <c r="I39" s="1" t="str" cm="1">
        <f t="array" aca="1" ref="I39" ca="1">_xlfn.IFS('historyTags 2'!I39="have", "have", 'onchangeTags 2'!I39="have", "have", 'procTags 2'!I39="have", "have", 'historyTags 2'!I39="extra", "extra", 'onchangeTags 2'!I39="extra", "extra", 'procTags 2'!I39="extra", "extra", 'historyTags 2'!I39="missing", "missing", 'onchangeTags 2'!I39="missing", "missing", 'procTags 2'!I39="missing", "missing", 'historyTags 2'!I39="ignore", "ignore", 'onchangeTags 2'!I39="ignore", "ignore", 'procTags 2'!I39="ignore", "ignore")</f>
        <v>ignore</v>
      </c>
      <c r="J39" s="1" t="str" cm="1">
        <f t="array" aca="1" ref="J39" ca="1">_xlfn.IFS('historyTags 2'!J39="have", "have", 'onchangeTags 2'!J39="have", "have", 'procTags 2'!J39="have", "have", 'historyTags 2'!J39="extra", "extra", 'onchangeTags 2'!J39="extra", "extra", 'procTags 2'!J39="extra", "extra", 'historyTags 2'!J39="missing", "missing", 'onchangeTags 2'!J39="missing", "missing", 'procTags 2'!J39="missing", "missing", 'historyTags 2'!J39="ignore", "ignore", 'onchangeTags 2'!J39="ignore", "ignore", 'procTags 2'!J39="ignore", "ignore")</f>
        <v>ignore</v>
      </c>
      <c r="K39" s="1" t="str" cm="1">
        <f t="array" aca="1" ref="K39" ca="1">_xlfn.IFS('historyTags 2'!K39="have", "have", 'onchangeTags 2'!K39="have", "have", 'procTags 2'!K39="have", "have", 'historyTags 2'!K39="extra", "extra", 'onchangeTags 2'!K39="extra", "extra", 'procTags 2'!K39="extra", "extra", 'historyTags 2'!K39="missing", "missing", 'onchangeTags 2'!K39="missing", "missing", 'procTags 2'!K39="missing", "missing", 'historyTags 2'!K39="ignore", "ignore", 'onchangeTags 2'!K39="ignore", "ignore", 'procTags 2'!K39="ignore", "ignore")</f>
        <v>ignore</v>
      </c>
      <c r="L39" s="1" t="str" cm="1">
        <f t="array" aca="1" ref="L39" ca="1">_xlfn.IFS('historyTags 2'!L39="have", "have", 'onchangeTags 2'!L39="have", "have", 'procTags 2'!L39="have", "have", 'historyTags 2'!L39="extra", "extra", 'onchangeTags 2'!L39="extra", "extra", 'procTags 2'!L39="extra", "extra", 'historyTags 2'!L39="missing", "missing", 'onchangeTags 2'!L39="missing", "missing", 'procTags 2'!L39="missing", "missing", 'historyTags 2'!L39="ignore", "ignore", 'onchangeTags 2'!L39="ignore", "ignore", 'procTags 2'!L39="ignore", "ignore")</f>
        <v>ignore</v>
      </c>
      <c r="M39" s="1" t="str" cm="1">
        <f t="array" aca="1" ref="M39" ca="1">_xlfn.IFS('historyTags 2'!M39="have", "have", 'onchangeTags 2'!M39="have", "have", 'procTags 2'!M39="have", "have", 'historyTags 2'!M39="extra", "extra", 'onchangeTags 2'!M39="extra", "extra", 'procTags 2'!M39="extra", "extra", 'historyTags 2'!M39="missing", "missing", 'onchangeTags 2'!M39="missing", "missing", 'procTags 2'!M39="missing", "missing", 'historyTags 2'!M39="ignore", "ignore", 'onchangeTags 2'!M39="ignore", "ignore", 'procTags 2'!M39="ignore", "ignore")</f>
        <v>ignore</v>
      </c>
      <c r="N39" s="1" t="str" cm="1">
        <f t="array" aca="1" ref="N39" ca="1">_xlfn.IFS('historyTags 2'!N39="have", "have", 'onchangeTags 2'!N39="have", "have", 'procTags 2'!N39="have", "have", 'historyTags 2'!N39="extra", "extra", 'onchangeTags 2'!N39="extra", "extra", 'procTags 2'!N39="extra", "extra", 'historyTags 2'!N39="missing", "missing", 'onchangeTags 2'!N39="missing", "missing", 'procTags 2'!N39="missing", "missing", 'historyTags 2'!N39="ignore", "ignore", 'onchangeTags 2'!N39="ignore", "ignore", 'procTags 2'!N39="ignore", "ignore")</f>
        <v>ignore</v>
      </c>
      <c r="O39" s="1" t="str" cm="1">
        <f t="array" aca="1" ref="O39" ca="1">_xlfn.IFS('historyTags 2'!O39="have", "have", 'onchangeTags 2'!O39="have", "have", 'procTags 2'!O39="have", "have", 'historyTags 2'!O39="extra", "extra", 'onchangeTags 2'!O39="extra", "extra", 'procTags 2'!O39="extra", "extra", 'historyTags 2'!O39="missing", "missing", 'onchangeTags 2'!O39="missing", "missing", 'procTags 2'!O39="missing", "missing", 'historyTags 2'!O39="ignore", "ignore", 'onchangeTags 2'!O39="ignore", "ignore", 'procTags 2'!O39="ignore", "ignore")</f>
        <v>ignore</v>
      </c>
      <c r="P39" s="1" t="str" cm="1">
        <f t="array" aca="1" ref="P39" ca="1">_xlfn.IFS('historyTags 2'!P39="have", "have", 'onchangeTags 2'!P39="have", "have", 'procTags 2'!P39="have", "have", 'historyTags 2'!P39="extra", "extra", 'onchangeTags 2'!P39="extra", "extra", 'procTags 2'!P39="extra", "extra", 'historyTags 2'!P39="missing", "missing", 'onchangeTags 2'!P39="missing", "missing", 'procTags 2'!P39="missing", "missing", 'historyTags 2'!P39="ignore", "ignore", 'onchangeTags 2'!P39="ignore", "ignore", 'procTags 2'!P39="ignore", "ignore")</f>
        <v>ignore</v>
      </c>
    </row>
    <row r="40" spans="1:16" x14ac:dyDescent="0.2">
      <c r="A40" s="1" t="str">
        <f ca="1">IFERROR(__xludf.DUMMYFUNCTION("""COMPUTED_VALUE"""),"chiller_inc_offset_7")</f>
        <v>chiller_inc_offset_7</v>
      </c>
      <c r="B40" s="1" t="str" cm="1">
        <f t="array" aca="1" ref="B40" ca="1">_xlfn.IFS('historyTags 2'!B40="have", "have", 'onchangeTags 2'!B40="have", "have", 'procTags 2'!B40="have", "have", 'historyTags 2'!B40="extra", "extra", 'onchangeTags 2'!B40="extra", "extra", 'procTags 2'!B40="extra", "extra", 'historyTags 2'!B40="missing", "missing", 'onchangeTags 2'!B40="missing", "missing", 'procTags 2'!B40="missing", "missing", 'historyTags 2'!B40="ignore", "ignore", 'onchangeTags 2'!B40="ignore", "ignore", 'procTags 2'!B40="ignore", "ignore")</f>
        <v>ignore</v>
      </c>
      <c r="C40" s="1" t="str" cm="1">
        <f t="array" aca="1" ref="C40" ca="1">_xlfn.IFS('historyTags 2'!C40="have", "have", 'onchangeTags 2'!C40="have", "have", 'procTags 2'!C40="have", "have", 'historyTags 2'!C40="extra", "extra", 'onchangeTags 2'!C40="extra", "extra", 'procTags 2'!C40="extra", "extra", 'historyTags 2'!C40="missing", "missing", 'onchangeTags 2'!C40="missing", "missing", 'procTags 2'!C40="missing", "missing", 'historyTags 2'!C40="ignore", "ignore", 'onchangeTags 2'!C40="ignore", "ignore", 'procTags 2'!C40="ignore", "ignore")</f>
        <v>ignore</v>
      </c>
      <c r="D40" s="1" t="str" cm="1">
        <f t="array" aca="1" ref="D40" ca="1">_xlfn.IFS('historyTags 2'!D40="have", "have", 'onchangeTags 2'!D40="have", "have", 'procTags 2'!D40="have", "have", 'historyTags 2'!D40="extra", "extra", 'onchangeTags 2'!D40="extra", "extra", 'procTags 2'!D40="extra", "extra", 'historyTags 2'!D40="missing", "missing", 'onchangeTags 2'!D40="missing", "missing", 'procTags 2'!D40="missing", "missing", 'historyTags 2'!D40="ignore", "ignore", 'onchangeTags 2'!D40="ignore", "ignore", 'procTags 2'!D40="ignore", "ignore")</f>
        <v>ignore</v>
      </c>
      <c r="E40" s="1" t="str" cm="1">
        <f t="array" aca="1" ref="E40" ca="1">_xlfn.IFS('historyTags 2'!E40="have", "have", 'onchangeTags 2'!E40="have", "have", 'procTags 2'!E40="have", "have", 'historyTags 2'!E40="extra", "extra", 'onchangeTags 2'!E40="extra", "extra", 'procTags 2'!E40="extra", "extra", 'historyTags 2'!E40="missing", "missing", 'onchangeTags 2'!E40="missing", "missing", 'procTags 2'!E40="missing", "missing", 'historyTags 2'!E40="ignore", "ignore", 'onchangeTags 2'!E40="ignore", "ignore", 'procTags 2'!E40="ignore", "ignore")</f>
        <v>ignore</v>
      </c>
      <c r="F40" s="1" t="str" cm="1">
        <f t="array" aca="1" ref="F40" ca="1">_xlfn.IFS('historyTags 2'!F40="have", "have", 'onchangeTags 2'!F40="have", "have", 'procTags 2'!F40="have", "have", 'historyTags 2'!F40="extra", "extra", 'onchangeTags 2'!F40="extra", "extra", 'procTags 2'!F40="extra", "extra", 'historyTags 2'!F40="missing", "missing", 'onchangeTags 2'!F40="missing", "missing", 'procTags 2'!F40="missing", "missing", 'historyTags 2'!F40="ignore", "ignore", 'onchangeTags 2'!F40="ignore", "ignore", 'procTags 2'!F40="ignore", "ignore")</f>
        <v>ignore</v>
      </c>
      <c r="G40" s="1" t="str" cm="1">
        <f t="array" aca="1" ref="G40" ca="1">_xlfn.IFS('historyTags 2'!G40="have", "have", 'onchangeTags 2'!G40="have", "have", 'procTags 2'!G40="have", "have", 'historyTags 2'!G40="extra", "extra", 'onchangeTags 2'!G40="extra", "extra", 'procTags 2'!G40="extra", "extra", 'historyTags 2'!G40="missing", "missing", 'onchangeTags 2'!G40="missing", "missing", 'procTags 2'!G40="missing", "missing", 'historyTags 2'!G40="ignore", "ignore", 'onchangeTags 2'!G40="ignore", "ignore", 'procTags 2'!G40="ignore", "ignore")</f>
        <v>ignore</v>
      </c>
      <c r="H40" s="1" t="str" cm="1">
        <f t="array" aca="1" ref="H40" ca="1">_xlfn.IFS('historyTags 2'!H40="have", "have", 'onchangeTags 2'!H40="have", "have", 'procTags 2'!H40="have", "have", 'historyTags 2'!H40="extra", "extra", 'onchangeTags 2'!H40="extra", "extra", 'procTags 2'!H40="extra", "extra", 'historyTags 2'!H40="missing", "missing", 'onchangeTags 2'!H40="missing", "missing", 'procTags 2'!H40="missing", "missing", 'historyTags 2'!H40="ignore", "ignore", 'onchangeTags 2'!H40="ignore", "ignore", 'procTags 2'!H40="ignore", "ignore")</f>
        <v>ignore</v>
      </c>
      <c r="I40" s="1" t="str" cm="1">
        <f t="array" aca="1" ref="I40" ca="1">_xlfn.IFS('historyTags 2'!I40="have", "have", 'onchangeTags 2'!I40="have", "have", 'procTags 2'!I40="have", "have", 'historyTags 2'!I40="extra", "extra", 'onchangeTags 2'!I40="extra", "extra", 'procTags 2'!I40="extra", "extra", 'historyTags 2'!I40="missing", "missing", 'onchangeTags 2'!I40="missing", "missing", 'procTags 2'!I40="missing", "missing", 'historyTags 2'!I40="ignore", "ignore", 'onchangeTags 2'!I40="ignore", "ignore", 'procTags 2'!I40="ignore", "ignore")</f>
        <v>ignore</v>
      </c>
      <c r="J40" s="1" t="str" cm="1">
        <f t="array" aca="1" ref="J40" ca="1">_xlfn.IFS('historyTags 2'!J40="have", "have", 'onchangeTags 2'!J40="have", "have", 'procTags 2'!J40="have", "have", 'historyTags 2'!J40="extra", "extra", 'onchangeTags 2'!J40="extra", "extra", 'procTags 2'!J40="extra", "extra", 'historyTags 2'!J40="missing", "missing", 'onchangeTags 2'!J40="missing", "missing", 'procTags 2'!J40="missing", "missing", 'historyTags 2'!J40="ignore", "ignore", 'onchangeTags 2'!J40="ignore", "ignore", 'procTags 2'!J40="ignore", "ignore")</f>
        <v>ignore</v>
      </c>
      <c r="K40" s="1" t="str" cm="1">
        <f t="array" aca="1" ref="K40" ca="1">_xlfn.IFS('historyTags 2'!K40="have", "have", 'onchangeTags 2'!K40="have", "have", 'procTags 2'!K40="have", "have", 'historyTags 2'!K40="extra", "extra", 'onchangeTags 2'!K40="extra", "extra", 'procTags 2'!K40="extra", "extra", 'historyTags 2'!K40="missing", "missing", 'onchangeTags 2'!K40="missing", "missing", 'procTags 2'!K40="missing", "missing", 'historyTags 2'!K40="ignore", "ignore", 'onchangeTags 2'!K40="ignore", "ignore", 'procTags 2'!K40="ignore", "ignore")</f>
        <v>ignore</v>
      </c>
      <c r="L40" s="1" t="str" cm="1">
        <f t="array" aca="1" ref="L40" ca="1">_xlfn.IFS('historyTags 2'!L40="have", "have", 'onchangeTags 2'!L40="have", "have", 'procTags 2'!L40="have", "have", 'historyTags 2'!L40="extra", "extra", 'onchangeTags 2'!L40="extra", "extra", 'procTags 2'!L40="extra", "extra", 'historyTags 2'!L40="missing", "missing", 'onchangeTags 2'!L40="missing", "missing", 'procTags 2'!L40="missing", "missing", 'historyTags 2'!L40="ignore", "ignore", 'onchangeTags 2'!L40="ignore", "ignore", 'procTags 2'!L40="ignore", "ignore")</f>
        <v>ignore</v>
      </c>
      <c r="M40" s="1" t="str" cm="1">
        <f t="array" aca="1" ref="M40" ca="1">_xlfn.IFS('historyTags 2'!M40="have", "have", 'onchangeTags 2'!M40="have", "have", 'procTags 2'!M40="have", "have", 'historyTags 2'!M40="extra", "extra", 'onchangeTags 2'!M40="extra", "extra", 'procTags 2'!M40="extra", "extra", 'historyTags 2'!M40="missing", "missing", 'onchangeTags 2'!M40="missing", "missing", 'procTags 2'!M40="missing", "missing", 'historyTags 2'!M40="ignore", "ignore", 'onchangeTags 2'!M40="ignore", "ignore", 'procTags 2'!M40="ignore", "ignore")</f>
        <v>ignore</v>
      </c>
      <c r="N40" s="1" t="str" cm="1">
        <f t="array" aca="1" ref="N40" ca="1">_xlfn.IFS('historyTags 2'!N40="have", "have", 'onchangeTags 2'!N40="have", "have", 'procTags 2'!N40="have", "have", 'historyTags 2'!N40="extra", "extra", 'onchangeTags 2'!N40="extra", "extra", 'procTags 2'!N40="extra", "extra", 'historyTags 2'!N40="missing", "missing", 'onchangeTags 2'!N40="missing", "missing", 'procTags 2'!N40="missing", "missing", 'historyTags 2'!N40="ignore", "ignore", 'onchangeTags 2'!N40="ignore", "ignore", 'procTags 2'!N40="ignore", "ignore")</f>
        <v>ignore</v>
      </c>
      <c r="O40" s="1" t="str" cm="1">
        <f t="array" aca="1" ref="O40" ca="1">_xlfn.IFS('historyTags 2'!O40="have", "have", 'onchangeTags 2'!O40="have", "have", 'procTags 2'!O40="have", "have", 'historyTags 2'!O40="extra", "extra", 'onchangeTags 2'!O40="extra", "extra", 'procTags 2'!O40="extra", "extra", 'historyTags 2'!O40="missing", "missing", 'onchangeTags 2'!O40="missing", "missing", 'procTags 2'!O40="missing", "missing", 'historyTags 2'!O40="ignore", "ignore", 'onchangeTags 2'!O40="ignore", "ignore", 'procTags 2'!O40="ignore", "ignore")</f>
        <v>ignore</v>
      </c>
      <c r="P40" s="1" t="str" cm="1">
        <f t="array" aca="1" ref="P40" ca="1">_xlfn.IFS('historyTags 2'!P40="have", "have", 'onchangeTags 2'!P40="have", "have", 'procTags 2'!P40="have", "have", 'historyTags 2'!P40="extra", "extra", 'onchangeTags 2'!P40="extra", "extra", 'procTags 2'!P40="extra", "extra", 'historyTags 2'!P40="missing", "missing", 'onchangeTags 2'!P40="missing", "missing", 'procTags 2'!P40="missing", "missing", 'historyTags 2'!P40="ignore", "ignore", 'onchangeTags 2'!P40="ignore", "ignore", 'procTags 2'!P40="ignore", "ignore")</f>
        <v>ignore</v>
      </c>
    </row>
    <row r="41" spans="1:16" x14ac:dyDescent="0.2">
      <c r="A41" s="1" t="str">
        <f ca="1">IFERROR(__xludf.DUMMYFUNCTION("""COMPUTED_VALUE"""),"chiller_inc_offset_8")</f>
        <v>chiller_inc_offset_8</v>
      </c>
      <c r="B41" s="1" t="str" cm="1">
        <f t="array" aca="1" ref="B41" ca="1">_xlfn.IFS('historyTags 2'!B41="have", "have", 'onchangeTags 2'!B41="have", "have", 'procTags 2'!B41="have", "have", 'historyTags 2'!B41="extra", "extra", 'onchangeTags 2'!B41="extra", "extra", 'procTags 2'!B41="extra", "extra", 'historyTags 2'!B41="missing", "missing", 'onchangeTags 2'!B41="missing", "missing", 'procTags 2'!B41="missing", "missing", 'historyTags 2'!B41="ignore", "ignore", 'onchangeTags 2'!B41="ignore", "ignore", 'procTags 2'!B41="ignore", "ignore")</f>
        <v>ignore</v>
      </c>
      <c r="C41" s="1" t="str" cm="1">
        <f t="array" aca="1" ref="C41" ca="1">_xlfn.IFS('historyTags 2'!C41="have", "have", 'onchangeTags 2'!C41="have", "have", 'procTags 2'!C41="have", "have", 'historyTags 2'!C41="extra", "extra", 'onchangeTags 2'!C41="extra", "extra", 'procTags 2'!C41="extra", "extra", 'historyTags 2'!C41="missing", "missing", 'onchangeTags 2'!C41="missing", "missing", 'procTags 2'!C41="missing", "missing", 'historyTags 2'!C41="ignore", "ignore", 'onchangeTags 2'!C41="ignore", "ignore", 'procTags 2'!C41="ignore", "ignore")</f>
        <v>ignore</v>
      </c>
      <c r="D41" s="1" t="str" cm="1">
        <f t="array" aca="1" ref="D41" ca="1">_xlfn.IFS('historyTags 2'!D41="have", "have", 'onchangeTags 2'!D41="have", "have", 'procTags 2'!D41="have", "have", 'historyTags 2'!D41="extra", "extra", 'onchangeTags 2'!D41="extra", "extra", 'procTags 2'!D41="extra", "extra", 'historyTags 2'!D41="missing", "missing", 'onchangeTags 2'!D41="missing", "missing", 'procTags 2'!D41="missing", "missing", 'historyTags 2'!D41="ignore", "ignore", 'onchangeTags 2'!D41="ignore", "ignore", 'procTags 2'!D41="ignore", "ignore")</f>
        <v>ignore</v>
      </c>
      <c r="E41" s="1" t="str" cm="1">
        <f t="array" aca="1" ref="E41" ca="1">_xlfn.IFS('historyTags 2'!E41="have", "have", 'onchangeTags 2'!E41="have", "have", 'procTags 2'!E41="have", "have", 'historyTags 2'!E41="extra", "extra", 'onchangeTags 2'!E41="extra", "extra", 'procTags 2'!E41="extra", "extra", 'historyTags 2'!E41="missing", "missing", 'onchangeTags 2'!E41="missing", "missing", 'procTags 2'!E41="missing", "missing", 'historyTags 2'!E41="ignore", "ignore", 'onchangeTags 2'!E41="ignore", "ignore", 'procTags 2'!E41="ignore", "ignore")</f>
        <v>ignore</v>
      </c>
      <c r="F41" s="1" t="str" cm="1">
        <f t="array" aca="1" ref="F41" ca="1">_xlfn.IFS('historyTags 2'!F41="have", "have", 'onchangeTags 2'!F41="have", "have", 'procTags 2'!F41="have", "have", 'historyTags 2'!F41="extra", "extra", 'onchangeTags 2'!F41="extra", "extra", 'procTags 2'!F41="extra", "extra", 'historyTags 2'!F41="missing", "missing", 'onchangeTags 2'!F41="missing", "missing", 'procTags 2'!F41="missing", "missing", 'historyTags 2'!F41="ignore", "ignore", 'onchangeTags 2'!F41="ignore", "ignore", 'procTags 2'!F41="ignore", "ignore")</f>
        <v>ignore</v>
      </c>
      <c r="G41" s="1" t="str" cm="1">
        <f t="array" aca="1" ref="G41" ca="1">_xlfn.IFS('historyTags 2'!G41="have", "have", 'onchangeTags 2'!G41="have", "have", 'procTags 2'!G41="have", "have", 'historyTags 2'!G41="extra", "extra", 'onchangeTags 2'!G41="extra", "extra", 'procTags 2'!G41="extra", "extra", 'historyTags 2'!G41="missing", "missing", 'onchangeTags 2'!G41="missing", "missing", 'procTags 2'!G41="missing", "missing", 'historyTags 2'!G41="ignore", "ignore", 'onchangeTags 2'!G41="ignore", "ignore", 'procTags 2'!G41="ignore", "ignore")</f>
        <v>ignore</v>
      </c>
      <c r="H41" s="1" t="str" cm="1">
        <f t="array" aca="1" ref="H41" ca="1">_xlfn.IFS('historyTags 2'!H41="have", "have", 'onchangeTags 2'!H41="have", "have", 'procTags 2'!H41="have", "have", 'historyTags 2'!H41="extra", "extra", 'onchangeTags 2'!H41="extra", "extra", 'procTags 2'!H41="extra", "extra", 'historyTags 2'!H41="missing", "missing", 'onchangeTags 2'!H41="missing", "missing", 'procTags 2'!H41="missing", "missing", 'historyTags 2'!H41="ignore", "ignore", 'onchangeTags 2'!H41="ignore", "ignore", 'procTags 2'!H41="ignore", "ignore")</f>
        <v>ignore</v>
      </c>
      <c r="I41" s="1" t="str" cm="1">
        <f t="array" aca="1" ref="I41" ca="1">_xlfn.IFS('historyTags 2'!I41="have", "have", 'onchangeTags 2'!I41="have", "have", 'procTags 2'!I41="have", "have", 'historyTags 2'!I41="extra", "extra", 'onchangeTags 2'!I41="extra", "extra", 'procTags 2'!I41="extra", "extra", 'historyTags 2'!I41="missing", "missing", 'onchangeTags 2'!I41="missing", "missing", 'procTags 2'!I41="missing", "missing", 'historyTags 2'!I41="ignore", "ignore", 'onchangeTags 2'!I41="ignore", "ignore", 'procTags 2'!I41="ignore", "ignore")</f>
        <v>ignore</v>
      </c>
      <c r="J41" s="1" t="str" cm="1">
        <f t="array" aca="1" ref="J41" ca="1">_xlfn.IFS('historyTags 2'!J41="have", "have", 'onchangeTags 2'!J41="have", "have", 'procTags 2'!J41="have", "have", 'historyTags 2'!J41="extra", "extra", 'onchangeTags 2'!J41="extra", "extra", 'procTags 2'!J41="extra", "extra", 'historyTags 2'!J41="missing", "missing", 'onchangeTags 2'!J41="missing", "missing", 'procTags 2'!J41="missing", "missing", 'historyTags 2'!J41="ignore", "ignore", 'onchangeTags 2'!J41="ignore", "ignore", 'procTags 2'!J41="ignore", "ignore")</f>
        <v>ignore</v>
      </c>
      <c r="K41" s="1" t="str" cm="1">
        <f t="array" aca="1" ref="K41" ca="1">_xlfn.IFS('historyTags 2'!K41="have", "have", 'onchangeTags 2'!K41="have", "have", 'procTags 2'!K41="have", "have", 'historyTags 2'!K41="extra", "extra", 'onchangeTags 2'!K41="extra", "extra", 'procTags 2'!K41="extra", "extra", 'historyTags 2'!K41="missing", "missing", 'onchangeTags 2'!K41="missing", "missing", 'procTags 2'!K41="missing", "missing", 'historyTags 2'!K41="ignore", "ignore", 'onchangeTags 2'!K41="ignore", "ignore", 'procTags 2'!K41="ignore", "ignore")</f>
        <v>ignore</v>
      </c>
      <c r="L41" s="1" t="str" cm="1">
        <f t="array" aca="1" ref="L41" ca="1">_xlfn.IFS('historyTags 2'!L41="have", "have", 'onchangeTags 2'!L41="have", "have", 'procTags 2'!L41="have", "have", 'historyTags 2'!L41="extra", "extra", 'onchangeTags 2'!L41="extra", "extra", 'procTags 2'!L41="extra", "extra", 'historyTags 2'!L41="missing", "missing", 'onchangeTags 2'!L41="missing", "missing", 'procTags 2'!L41="missing", "missing", 'historyTags 2'!L41="ignore", "ignore", 'onchangeTags 2'!L41="ignore", "ignore", 'procTags 2'!L41="ignore", "ignore")</f>
        <v>ignore</v>
      </c>
      <c r="M41" s="1" t="str" cm="1">
        <f t="array" aca="1" ref="M41" ca="1">_xlfn.IFS('historyTags 2'!M41="have", "have", 'onchangeTags 2'!M41="have", "have", 'procTags 2'!M41="have", "have", 'historyTags 2'!M41="extra", "extra", 'onchangeTags 2'!M41="extra", "extra", 'procTags 2'!M41="extra", "extra", 'historyTags 2'!M41="missing", "missing", 'onchangeTags 2'!M41="missing", "missing", 'procTags 2'!M41="missing", "missing", 'historyTags 2'!M41="ignore", "ignore", 'onchangeTags 2'!M41="ignore", "ignore", 'procTags 2'!M41="ignore", "ignore")</f>
        <v>ignore</v>
      </c>
      <c r="N41" s="1" t="str" cm="1">
        <f t="array" aca="1" ref="N41" ca="1">_xlfn.IFS('historyTags 2'!N41="have", "have", 'onchangeTags 2'!N41="have", "have", 'procTags 2'!N41="have", "have", 'historyTags 2'!N41="extra", "extra", 'onchangeTags 2'!N41="extra", "extra", 'procTags 2'!N41="extra", "extra", 'historyTags 2'!N41="missing", "missing", 'onchangeTags 2'!N41="missing", "missing", 'procTags 2'!N41="missing", "missing", 'historyTags 2'!N41="ignore", "ignore", 'onchangeTags 2'!N41="ignore", "ignore", 'procTags 2'!N41="ignore", "ignore")</f>
        <v>ignore</v>
      </c>
      <c r="O41" s="1" t="str" cm="1">
        <f t="array" aca="1" ref="O41" ca="1">_xlfn.IFS('historyTags 2'!O41="have", "have", 'onchangeTags 2'!O41="have", "have", 'procTags 2'!O41="have", "have", 'historyTags 2'!O41="extra", "extra", 'onchangeTags 2'!O41="extra", "extra", 'procTags 2'!O41="extra", "extra", 'historyTags 2'!O41="missing", "missing", 'onchangeTags 2'!O41="missing", "missing", 'procTags 2'!O41="missing", "missing", 'historyTags 2'!O41="ignore", "ignore", 'onchangeTags 2'!O41="ignore", "ignore", 'procTags 2'!O41="ignore", "ignore")</f>
        <v>ignore</v>
      </c>
      <c r="P41" s="1" t="str" cm="1">
        <f t="array" aca="1" ref="P41" ca="1">_xlfn.IFS('historyTags 2'!P41="have", "have", 'onchangeTags 2'!P41="have", "have", 'procTags 2'!P41="have", "have", 'historyTags 2'!P41="extra", "extra", 'onchangeTags 2'!P41="extra", "extra", 'procTags 2'!P41="extra", "extra", 'historyTags 2'!P41="missing", "missing", 'onchangeTags 2'!P41="missing", "missing", 'procTags 2'!P41="missing", "missing", 'historyTags 2'!P41="ignore", "ignore", 'onchangeTags 2'!P41="ignore", "ignore", 'procTags 2'!P41="ignore", "ignore")</f>
        <v>ignore</v>
      </c>
    </row>
    <row r="42" spans="1:16" x14ac:dyDescent="0.2">
      <c r="A42" s="1" t="str">
        <f ca="1">IFERROR(__xludf.DUMMYFUNCTION("""COMPUTED_VALUE"""),"chiller_inc_offset_9")</f>
        <v>chiller_inc_offset_9</v>
      </c>
      <c r="B42" s="1" t="str" cm="1">
        <f t="array" aca="1" ref="B42" ca="1">_xlfn.IFS('historyTags 2'!B42="have", "have", 'onchangeTags 2'!B42="have", "have", 'procTags 2'!B42="have", "have", 'historyTags 2'!B42="extra", "extra", 'onchangeTags 2'!B42="extra", "extra", 'procTags 2'!B42="extra", "extra", 'historyTags 2'!B42="missing", "missing", 'onchangeTags 2'!B42="missing", "missing", 'procTags 2'!B42="missing", "missing", 'historyTags 2'!B42="ignore", "ignore", 'onchangeTags 2'!B42="ignore", "ignore", 'procTags 2'!B42="ignore", "ignore")</f>
        <v>ignore</v>
      </c>
      <c r="C42" s="1" t="str" cm="1">
        <f t="array" aca="1" ref="C42" ca="1">_xlfn.IFS('historyTags 2'!C42="have", "have", 'onchangeTags 2'!C42="have", "have", 'procTags 2'!C42="have", "have", 'historyTags 2'!C42="extra", "extra", 'onchangeTags 2'!C42="extra", "extra", 'procTags 2'!C42="extra", "extra", 'historyTags 2'!C42="missing", "missing", 'onchangeTags 2'!C42="missing", "missing", 'procTags 2'!C42="missing", "missing", 'historyTags 2'!C42="ignore", "ignore", 'onchangeTags 2'!C42="ignore", "ignore", 'procTags 2'!C42="ignore", "ignore")</f>
        <v>ignore</v>
      </c>
      <c r="D42" s="1" t="str" cm="1">
        <f t="array" aca="1" ref="D42" ca="1">_xlfn.IFS('historyTags 2'!D42="have", "have", 'onchangeTags 2'!D42="have", "have", 'procTags 2'!D42="have", "have", 'historyTags 2'!D42="extra", "extra", 'onchangeTags 2'!D42="extra", "extra", 'procTags 2'!D42="extra", "extra", 'historyTags 2'!D42="missing", "missing", 'onchangeTags 2'!D42="missing", "missing", 'procTags 2'!D42="missing", "missing", 'historyTags 2'!D42="ignore", "ignore", 'onchangeTags 2'!D42="ignore", "ignore", 'procTags 2'!D42="ignore", "ignore")</f>
        <v>ignore</v>
      </c>
      <c r="E42" s="1" t="str" cm="1">
        <f t="array" aca="1" ref="E42" ca="1">_xlfn.IFS('historyTags 2'!E42="have", "have", 'onchangeTags 2'!E42="have", "have", 'procTags 2'!E42="have", "have", 'historyTags 2'!E42="extra", "extra", 'onchangeTags 2'!E42="extra", "extra", 'procTags 2'!E42="extra", "extra", 'historyTags 2'!E42="missing", "missing", 'onchangeTags 2'!E42="missing", "missing", 'procTags 2'!E42="missing", "missing", 'historyTags 2'!E42="ignore", "ignore", 'onchangeTags 2'!E42="ignore", "ignore", 'procTags 2'!E42="ignore", "ignore")</f>
        <v>ignore</v>
      </c>
      <c r="F42" s="1" t="str" cm="1">
        <f t="array" aca="1" ref="F42" ca="1">_xlfn.IFS('historyTags 2'!F42="have", "have", 'onchangeTags 2'!F42="have", "have", 'procTags 2'!F42="have", "have", 'historyTags 2'!F42="extra", "extra", 'onchangeTags 2'!F42="extra", "extra", 'procTags 2'!F42="extra", "extra", 'historyTags 2'!F42="missing", "missing", 'onchangeTags 2'!F42="missing", "missing", 'procTags 2'!F42="missing", "missing", 'historyTags 2'!F42="ignore", "ignore", 'onchangeTags 2'!F42="ignore", "ignore", 'procTags 2'!F42="ignore", "ignore")</f>
        <v>ignore</v>
      </c>
      <c r="G42" s="1" t="str" cm="1">
        <f t="array" aca="1" ref="G42" ca="1">_xlfn.IFS('historyTags 2'!G42="have", "have", 'onchangeTags 2'!G42="have", "have", 'procTags 2'!G42="have", "have", 'historyTags 2'!G42="extra", "extra", 'onchangeTags 2'!G42="extra", "extra", 'procTags 2'!G42="extra", "extra", 'historyTags 2'!G42="missing", "missing", 'onchangeTags 2'!G42="missing", "missing", 'procTags 2'!G42="missing", "missing", 'historyTags 2'!G42="ignore", "ignore", 'onchangeTags 2'!G42="ignore", "ignore", 'procTags 2'!G42="ignore", "ignore")</f>
        <v>ignore</v>
      </c>
      <c r="H42" s="1" t="str" cm="1">
        <f t="array" aca="1" ref="H42" ca="1">_xlfn.IFS('historyTags 2'!H42="have", "have", 'onchangeTags 2'!H42="have", "have", 'procTags 2'!H42="have", "have", 'historyTags 2'!H42="extra", "extra", 'onchangeTags 2'!H42="extra", "extra", 'procTags 2'!H42="extra", "extra", 'historyTags 2'!H42="missing", "missing", 'onchangeTags 2'!H42="missing", "missing", 'procTags 2'!H42="missing", "missing", 'historyTags 2'!H42="ignore", "ignore", 'onchangeTags 2'!H42="ignore", "ignore", 'procTags 2'!H42="ignore", "ignore")</f>
        <v>ignore</v>
      </c>
      <c r="I42" s="1" t="str" cm="1">
        <f t="array" aca="1" ref="I42" ca="1">_xlfn.IFS('historyTags 2'!I42="have", "have", 'onchangeTags 2'!I42="have", "have", 'procTags 2'!I42="have", "have", 'historyTags 2'!I42="extra", "extra", 'onchangeTags 2'!I42="extra", "extra", 'procTags 2'!I42="extra", "extra", 'historyTags 2'!I42="missing", "missing", 'onchangeTags 2'!I42="missing", "missing", 'procTags 2'!I42="missing", "missing", 'historyTags 2'!I42="ignore", "ignore", 'onchangeTags 2'!I42="ignore", "ignore", 'procTags 2'!I42="ignore", "ignore")</f>
        <v>ignore</v>
      </c>
      <c r="J42" s="1" t="str" cm="1">
        <f t="array" aca="1" ref="J42" ca="1">_xlfn.IFS('historyTags 2'!J42="have", "have", 'onchangeTags 2'!J42="have", "have", 'procTags 2'!J42="have", "have", 'historyTags 2'!J42="extra", "extra", 'onchangeTags 2'!J42="extra", "extra", 'procTags 2'!J42="extra", "extra", 'historyTags 2'!J42="missing", "missing", 'onchangeTags 2'!J42="missing", "missing", 'procTags 2'!J42="missing", "missing", 'historyTags 2'!J42="ignore", "ignore", 'onchangeTags 2'!J42="ignore", "ignore", 'procTags 2'!J42="ignore", "ignore")</f>
        <v>ignore</v>
      </c>
      <c r="K42" s="1" t="str" cm="1">
        <f t="array" aca="1" ref="K42" ca="1">_xlfn.IFS('historyTags 2'!K42="have", "have", 'onchangeTags 2'!K42="have", "have", 'procTags 2'!K42="have", "have", 'historyTags 2'!K42="extra", "extra", 'onchangeTags 2'!K42="extra", "extra", 'procTags 2'!K42="extra", "extra", 'historyTags 2'!K42="missing", "missing", 'onchangeTags 2'!K42="missing", "missing", 'procTags 2'!K42="missing", "missing", 'historyTags 2'!K42="ignore", "ignore", 'onchangeTags 2'!K42="ignore", "ignore", 'procTags 2'!K42="ignore", "ignore")</f>
        <v>ignore</v>
      </c>
      <c r="L42" s="1" t="str" cm="1">
        <f t="array" aca="1" ref="L42" ca="1">_xlfn.IFS('historyTags 2'!L42="have", "have", 'onchangeTags 2'!L42="have", "have", 'procTags 2'!L42="have", "have", 'historyTags 2'!L42="extra", "extra", 'onchangeTags 2'!L42="extra", "extra", 'procTags 2'!L42="extra", "extra", 'historyTags 2'!L42="missing", "missing", 'onchangeTags 2'!L42="missing", "missing", 'procTags 2'!L42="missing", "missing", 'historyTags 2'!L42="ignore", "ignore", 'onchangeTags 2'!L42="ignore", "ignore", 'procTags 2'!L42="ignore", "ignore")</f>
        <v>ignore</v>
      </c>
      <c r="M42" s="1" t="str" cm="1">
        <f t="array" aca="1" ref="M42" ca="1">_xlfn.IFS('historyTags 2'!M42="have", "have", 'onchangeTags 2'!M42="have", "have", 'procTags 2'!M42="have", "have", 'historyTags 2'!M42="extra", "extra", 'onchangeTags 2'!M42="extra", "extra", 'procTags 2'!M42="extra", "extra", 'historyTags 2'!M42="missing", "missing", 'onchangeTags 2'!M42="missing", "missing", 'procTags 2'!M42="missing", "missing", 'historyTags 2'!M42="ignore", "ignore", 'onchangeTags 2'!M42="ignore", "ignore", 'procTags 2'!M42="ignore", "ignore")</f>
        <v>ignore</v>
      </c>
      <c r="N42" s="1" t="str" cm="1">
        <f t="array" aca="1" ref="N42" ca="1">_xlfn.IFS('historyTags 2'!N42="have", "have", 'onchangeTags 2'!N42="have", "have", 'procTags 2'!N42="have", "have", 'historyTags 2'!N42="extra", "extra", 'onchangeTags 2'!N42="extra", "extra", 'procTags 2'!N42="extra", "extra", 'historyTags 2'!N42="missing", "missing", 'onchangeTags 2'!N42="missing", "missing", 'procTags 2'!N42="missing", "missing", 'historyTags 2'!N42="ignore", "ignore", 'onchangeTags 2'!N42="ignore", "ignore", 'procTags 2'!N42="ignore", "ignore")</f>
        <v>ignore</v>
      </c>
      <c r="O42" s="1" t="str" cm="1">
        <f t="array" aca="1" ref="O42" ca="1">_xlfn.IFS('historyTags 2'!O42="have", "have", 'onchangeTags 2'!O42="have", "have", 'procTags 2'!O42="have", "have", 'historyTags 2'!O42="extra", "extra", 'onchangeTags 2'!O42="extra", "extra", 'procTags 2'!O42="extra", "extra", 'historyTags 2'!O42="missing", "missing", 'onchangeTags 2'!O42="missing", "missing", 'procTags 2'!O42="missing", "missing", 'historyTags 2'!O42="ignore", "ignore", 'onchangeTags 2'!O42="ignore", "ignore", 'procTags 2'!O42="ignore", "ignore")</f>
        <v>ignore</v>
      </c>
      <c r="P42" s="1" t="str" cm="1">
        <f t="array" aca="1" ref="P42" ca="1">_xlfn.IFS('historyTags 2'!P42="have", "have", 'onchangeTags 2'!P42="have", "have", 'procTags 2'!P42="have", "have", 'historyTags 2'!P42="extra", "extra", 'onchangeTags 2'!P42="extra", "extra", 'procTags 2'!P42="extra", "extra", 'historyTags 2'!P42="missing", "missing", 'onchangeTags 2'!P42="missing", "missing", 'procTags 2'!P42="missing", "missing", 'historyTags 2'!P42="ignore", "ignore", 'onchangeTags 2'!P42="ignore", "ignore", 'procTags 2'!P42="ignore", "ignore")</f>
        <v>ignore</v>
      </c>
    </row>
    <row r="43" spans="1:16" x14ac:dyDescent="0.2">
      <c r="A43" s="1" t="str">
        <f ca="1">IFERROR(__xludf.DUMMYFUNCTION("""COMPUTED_VALUE"""),"chiller_inc_rh_1")</f>
        <v>chiller_inc_rh_1</v>
      </c>
      <c r="B43" s="1" t="str" cm="1">
        <f t="array" aca="1" ref="B43" ca="1">_xlfn.IFS('historyTags 2'!B43="have", "have", 'onchangeTags 2'!B43="have", "have", 'procTags 2'!B43="have", "have", 'historyTags 2'!B43="extra", "extra", 'onchangeTags 2'!B43="extra", "extra", 'procTags 2'!B43="extra", "extra", 'historyTags 2'!B43="missing", "missing", 'onchangeTags 2'!B43="missing", "missing", 'procTags 2'!B43="missing", "missing", 'historyTags 2'!B43="ignore", "ignore", 'onchangeTags 2'!B43="ignore", "ignore", 'procTags 2'!B43="ignore", "ignore")</f>
        <v>ignore</v>
      </c>
      <c r="C43" s="1" t="str" cm="1">
        <f t="array" aca="1" ref="C43" ca="1">_xlfn.IFS('historyTags 2'!C43="have", "have", 'onchangeTags 2'!C43="have", "have", 'procTags 2'!C43="have", "have", 'historyTags 2'!C43="extra", "extra", 'onchangeTags 2'!C43="extra", "extra", 'procTags 2'!C43="extra", "extra", 'historyTags 2'!C43="missing", "missing", 'onchangeTags 2'!C43="missing", "missing", 'procTags 2'!C43="missing", "missing", 'historyTags 2'!C43="ignore", "ignore", 'onchangeTags 2'!C43="ignore", "ignore", 'procTags 2'!C43="ignore", "ignore")</f>
        <v>ignore</v>
      </c>
      <c r="D43" s="1" t="str" cm="1">
        <f t="array" aca="1" ref="D43" ca="1">_xlfn.IFS('historyTags 2'!D43="have", "have", 'onchangeTags 2'!D43="have", "have", 'procTags 2'!D43="have", "have", 'historyTags 2'!D43="extra", "extra", 'onchangeTags 2'!D43="extra", "extra", 'procTags 2'!D43="extra", "extra", 'historyTags 2'!D43="missing", "missing", 'onchangeTags 2'!D43="missing", "missing", 'procTags 2'!D43="missing", "missing", 'historyTags 2'!D43="ignore", "ignore", 'onchangeTags 2'!D43="ignore", "ignore", 'procTags 2'!D43="ignore", "ignore")</f>
        <v>ignore</v>
      </c>
      <c r="E43" s="1" t="str" cm="1">
        <f t="array" aca="1" ref="E43" ca="1">_xlfn.IFS('historyTags 2'!E43="have", "have", 'onchangeTags 2'!E43="have", "have", 'procTags 2'!E43="have", "have", 'historyTags 2'!E43="extra", "extra", 'onchangeTags 2'!E43="extra", "extra", 'procTags 2'!E43="extra", "extra", 'historyTags 2'!E43="missing", "missing", 'onchangeTags 2'!E43="missing", "missing", 'procTags 2'!E43="missing", "missing", 'historyTags 2'!E43="ignore", "ignore", 'onchangeTags 2'!E43="ignore", "ignore", 'procTags 2'!E43="ignore", "ignore")</f>
        <v>ignore</v>
      </c>
      <c r="F43" s="1" t="str" cm="1">
        <f t="array" aca="1" ref="F43" ca="1">_xlfn.IFS('historyTags 2'!F43="have", "have", 'onchangeTags 2'!F43="have", "have", 'procTags 2'!F43="have", "have", 'historyTags 2'!F43="extra", "extra", 'onchangeTags 2'!F43="extra", "extra", 'procTags 2'!F43="extra", "extra", 'historyTags 2'!F43="missing", "missing", 'onchangeTags 2'!F43="missing", "missing", 'procTags 2'!F43="missing", "missing", 'historyTags 2'!F43="ignore", "ignore", 'onchangeTags 2'!F43="ignore", "ignore", 'procTags 2'!F43="ignore", "ignore")</f>
        <v>ignore</v>
      </c>
      <c r="G43" s="1" t="str" cm="1">
        <f t="array" aca="1" ref="G43" ca="1">_xlfn.IFS('historyTags 2'!G43="have", "have", 'onchangeTags 2'!G43="have", "have", 'procTags 2'!G43="have", "have", 'historyTags 2'!G43="extra", "extra", 'onchangeTags 2'!G43="extra", "extra", 'procTags 2'!G43="extra", "extra", 'historyTags 2'!G43="missing", "missing", 'onchangeTags 2'!G43="missing", "missing", 'procTags 2'!G43="missing", "missing", 'historyTags 2'!G43="ignore", "ignore", 'onchangeTags 2'!G43="ignore", "ignore", 'procTags 2'!G43="ignore", "ignore")</f>
        <v>ignore</v>
      </c>
      <c r="H43" s="1" t="str" cm="1">
        <f t="array" aca="1" ref="H43" ca="1">_xlfn.IFS('historyTags 2'!H43="have", "have", 'onchangeTags 2'!H43="have", "have", 'procTags 2'!H43="have", "have", 'historyTags 2'!H43="extra", "extra", 'onchangeTags 2'!H43="extra", "extra", 'procTags 2'!H43="extra", "extra", 'historyTags 2'!H43="missing", "missing", 'onchangeTags 2'!H43="missing", "missing", 'procTags 2'!H43="missing", "missing", 'historyTags 2'!H43="ignore", "ignore", 'onchangeTags 2'!H43="ignore", "ignore", 'procTags 2'!H43="ignore", "ignore")</f>
        <v>ignore</v>
      </c>
      <c r="I43" s="1" t="str" cm="1">
        <f t="array" aca="1" ref="I43" ca="1">_xlfn.IFS('historyTags 2'!I43="have", "have", 'onchangeTags 2'!I43="have", "have", 'procTags 2'!I43="have", "have", 'historyTags 2'!I43="extra", "extra", 'onchangeTags 2'!I43="extra", "extra", 'procTags 2'!I43="extra", "extra", 'historyTags 2'!I43="missing", "missing", 'onchangeTags 2'!I43="missing", "missing", 'procTags 2'!I43="missing", "missing", 'historyTags 2'!I43="ignore", "ignore", 'onchangeTags 2'!I43="ignore", "ignore", 'procTags 2'!I43="ignore", "ignore")</f>
        <v>ignore</v>
      </c>
      <c r="J43" s="1" t="str" cm="1">
        <f t="array" aca="1" ref="J43" ca="1">_xlfn.IFS('historyTags 2'!J43="have", "have", 'onchangeTags 2'!J43="have", "have", 'procTags 2'!J43="have", "have", 'historyTags 2'!J43="extra", "extra", 'onchangeTags 2'!J43="extra", "extra", 'procTags 2'!J43="extra", "extra", 'historyTags 2'!J43="missing", "missing", 'onchangeTags 2'!J43="missing", "missing", 'procTags 2'!J43="missing", "missing", 'historyTags 2'!J43="ignore", "ignore", 'onchangeTags 2'!J43="ignore", "ignore", 'procTags 2'!J43="ignore", "ignore")</f>
        <v>ignore</v>
      </c>
      <c r="K43" s="1" t="str" cm="1">
        <f t="array" aca="1" ref="K43" ca="1">_xlfn.IFS('historyTags 2'!K43="have", "have", 'onchangeTags 2'!K43="have", "have", 'procTags 2'!K43="have", "have", 'historyTags 2'!K43="extra", "extra", 'onchangeTags 2'!K43="extra", "extra", 'procTags 2'!K43="extra", "extra", 'historyTags 2'!K43="missing", "missing", 'onchangeTags 2'!K43="missing", "missing", 'procTags 2'!K43="missing", "missing", 'historyTags 2'!K43="ignore", "ignore", 'onchangeTags 2'!K43="ignore", "ignore", 'procTags 2'!K43="ignore", "ignore")</f>
        <v>ignore</v>
      </c>
      <c r="L43" s="1" t="str" cm="1">
        <f t="array" aca="1" ref="L43" ca="1">_xlfn.IFS('historyTags 2'!L43="have", "have", 'onchangeTags 2'!L43="have", "have", 'procTags 2'!L43="have", "have", 'historyTags 2'!L43="extra", "extra", 'onchangeTags 2'!L43="extra", "extra", 'procTags 2'!L43="extra", "extra", 'historyTags 2'!L43="missing", "missing", 'onchangeTags 2'!L43="missing", "missing", 'procTags 2'!L43="missing", "missing", 'historyTags 2'!L43="ignore", "ignore", 'onchangeTags 2'!L43="ignore", "ignore", 'procTags 2'!L43="ignore", "ignore")</f>
        <v>ignore</v>
      </c>
      <c r="M43" s="1" t="str" cm="1">
        <f t="array" aca="1" ref="M43" ca="1">_xlfn.IFS('historyTags 2'!M43="have", "have", 'onchangeTags 2'!M43="have", "have", 'procTags 2'!M43="have", "have", 'historyTags 2'!M43="extra", "extra", 'onchangeTags 2'!M43="extra", "extra", 'procTags 2'!M43="extra", "extra", 'historyTags 2'!M43="missing", "missing", 'onchangeTags 2'!M43="missing", "missing", 'procTags 2'!M43="missing", "missing", 'historyTags 2'!M43="ignore", "ignore", 'onchangeTags 2'!M43="ignore", "ignore", 'procTags 2'!M43="ignore", "ignore")</f>
        <v>ignore</v>
      </c>
      <c r="N43" s="1" t="str" cm="1">
        <f t="array" aca="1" ref="N43" ca="1">_xlfn.IFS('historyTags 2'!N43="have", "have", 'onchangeTags 2'!N43="have", "have", 'procTags 2'!N43="have", "have", 'historyTags 2'!N43="extra", "extra", 'onchangeTags 2'!N43="extra", "extra", 'procTags 2'!N43="extra", "extra", 'historyTags 2'!N43="missing", "missing", 'onchangeTags 2'!N43="missing", "missing", 'procTags 2'!N43="missing", "missing", 'historyTags 2'!N43="ignore", "ignore", 'onchangeTags 2'!N43="ignore", "ignore", 'procTags 2'!N43="ignore", "ignore")</f>
        <v>ignore</v>
      </c>
      <c r="O43" s="1" t="str" cm="1">
        <f t="array" aca="1" ref="O43" ca="1">_xlfn.IFS('historyTags 2'!O43="have", "have", 'onchangeTags 2'!O43="have", "have", 'procTags 2'!O43="have", "have", 'historyTags 2'!O43="extra", "extra", 'onchangeTags 2'!O43="extra", "extra", 'procTags 2'!O43="extra", "extra", 'historyTags 2'!O43="missing", "missing", 'onchangeTags 2'!O43="missing", "missing", 'procTags 2'!O43="missing", "missing", 'historyTags 2'!O43="ignore", "ignore", 'onchangeTags 2'!O43="ignore", "ignore", 'procTags 2'!O43="ignore", "ignore")</f>
        <v>ignore</v>
      </c>
      <c r="P43" s="1" t="str" cm="1">
        <f t="array" aca="1" ref="P43" ca="1">_xlfn.IFS('historyTags 2'!P43="have", "have", 'onchangeTags 2'!P43="have", "have", 'procTags 2'!P43="have", "have", 'historyTags 2'!P43="extra", "extra", 'onchangeTags 2'!P43="extra", "extra", 'procTags 2'!P43="extra", "extra", 'historyTags 2'!P43="missing", "missing", 'onchangeTags 2'!P43="missing", "missing", 'procTags 2'!P43="missing", "missing", 'historyTags 2'!P43="ignore", "ignore", 'onchangeTags 2'!P43="ignore", "ignore", 'procTags 2'!P43="ignore", "ignore")</f>
        <v>ignore</v>
      </c>
    </row>
    <row r="44" spans="1:16" x14ac:dyDescent="0.2">
      <c r="A44" s="1" t="str">
        <f ca="1">IFERROR(__xludf.DUMMYFUNCTION("""COMPUTED_VALUE"""),"chiller_inc_rh_2")</f>
        <v>chiller_inc_rh_2</v>
      </c>
      <c r="B44" s="1" t="str" cm="1">
        <f t="array" aca="1" ref="B44" ca="1">_xlfn.IFS('historyTags 2'!B44="have", "have", 'onchangeTags 2'!B44="have", "have", 'procTags 2'!B44="have", "have", 'historyTags 2'!B44="extra", "extra", 'onchangeTags 2'!B44="extra", "extra", 'procTags 2'!B44="extra", "extra", 'historyTags 2'!B44="missing", "missing", 'onchangeTags 2'!B44="missing", "missing", 'procTags 2'!B44="missing", "missing", 'historyTags 2'!B44="ignore", "ignore", 'onchangeTags 2'!B44="ignore", "ignore", 'procTags 2'!B44="ignore", "ignore")</f>
        <v>ignore</v>
      </c>
      <c r="C44" s="1" t="str" cm="1">
        <f t="array" aca="1" ref="C44" ca="1">_xlfn.IFS('historyTags 2'!C44="have", "have", 'onchangeTags 2'!C44="have", "have", 'procTags 2'!C44="have", "have", 'historyTags 2'!C44="extra", "extra", 'onchangeTags 2'!C44="extra", "extra", 'procTags 2'!C44="extra", "extra", 'historyTags 2'!C44="missing", "missing", 'onchangeTags 2'!C44="missing", "missing", 'procTags 2'!C44="missing", "missing", 'historyTags 2'!C44="ignore", "ignore", 'onchangeTags 2'!C44="ignore", "ignore", 'procTags 2'!C44="ignore", "ignore")</f>
        <v>ignore</v>
      </c>
      <c r="D44" s="1" t="str" cm="1">
        <f t="array" aca="1" ref="D44" ca="1">_xlfn.IFS('historyTags 2'!D44="have", "have", 'onchangeTags 2'!D44="have", "have", 'procTags 2'!D44="have", "have", 'historyTags 2'!D44="extra", "extra", 'onchangeTags 2'!D44="extra", "extra", 'procTags 2'!D44="extra", "extra", 'historyTags 2'!D44="missing", "missing", 'onchangeTags 2'!D44="missing", "missing", 'procTags 2'!D44="missing", "missing", 'historyTags 2'!D44="ignore", "ignore", 'onchangeTags 2'!D44="ignore", "ignore", 'procTags 2'!D44="ignore", "ignore")</f>
        <v>ignore</v>
      </c>
      <c r="E44" s="1" t="str" cm="1">
        <f t="array" aca="1" ref="E44" ca="1">_xlfn.IFS('historyTags 2'!E44="have", "have", 'onchangeTags 2'!E44="have", "have", 'procTags 2'!E44="have", "have", 'historyTags 2'!E44="extra", "extra", 'onchangeTags 2'!E44="extra", "extra", 'procTags 2'!E44="extra", "extra", 'historyTags 2'!E44="missing", "missing", 'onchangeTags 2'!E44="missing", "missing", 'procTags 2'!E44="missing", "missing", 'historyTags 2'!E44="ignore", "ignore", 'onchangeTags 2'!E44="ignore", "ignore", 'procTags 2'!E44="ignore", "ignore")</f>
        <v>ignore</v>
      </c>
      <c r="F44" s="1" t="str" cm="1">
        <f t="array" aca="1" ref="F44" ca="1">_xlfn.IFS('historyTags 2'!F44="have", "have", 'onchangeTags 2'!F44="have", "have", 'procTags 2'!F44="have", "have", 'historyTags 2'!F44="extra", "extra", 'onchangeTags 2'!F44="extra", "extra", 'procTags 2'!F44="extra", "extra", 'historyTags 2'!F44="missing", "missing", 'onchangeTags 2'!F44="missing", "missing", 'procTags 2'!F44="missing", "missing", 'historyTags 2'!F44="ignore", "ignore", 'onchangeTags 2'!F44="ignore", "ignore", 'procTags 2'!F44="ignore", "ignore")</f>
        <v>ignore</v>
      </c>
      <c r="G44" s="1" t="str" cm="1">
        <f t="array" aca="1" ref="G44" ca="1">_xlfn.IFS('historyTags 2'!G44="have", "have", 'onchangeTags 2'!G44="have", "have", 'procTags 2'!G44="have", "have", 'historyTags 2'!G44="extra", "extra", 'onchangeTags 2'!G44="extra", "extra", 'procTags 2'!G44="extra", "extra", 'historyTags 2'!G44="missing", "missing", 'onchangeTags 2'!G44="missing", "missing", 'procTags 2'!G44="missing", "missing", 'historyTags 2'!G44="ignore", "ignore", 'onchangeTags 2'!G44="ignore", "ignore", 'procTags 2'!G44="ignore", "ignore")</f>
        <v>ignore</v>
      </c>
      <c r="H44" s="1" t="str" cm="1">
        <f t="array" aca="1" ref="H44" ca="1">_xlfn.IFS('historyTags 2'!H44="have", "have", 'onchangeTags 2'!H44="have", "have", 'procTags 2'!H44="have", "have", 'historyTags 2'!H44="extra", "extra", 'onchangeTags 2'!H44="extra", "extra", 'procTags 2'!H44="extra", "extra", 'historyTags 2'!H44="missing", "missing", 'onchangeTags 2'!H44="missing", "missing", 'procTags 2'!H44="missing", "missing", 'historyTags 2'!H44="ignore", "ignore", 'onchangeTags 2'!H44="ignore", "ignore", 'procTags 2'!H44="ignore", "ignore")</f>
        <v>ignore</v>
      </c>
      <c r="I44" s="1" t="str" cm="1">
        <f t="array" aca="1" ref="I44" ca="1">_xlfn.IFS('historyTags 2'!I44="have", "have", 'onchangeTags 2'!I44="have", "have", 'procTags 2'!I44="have", "have", 'historyTags 2'!I44="extra", "extra", 'onchangeTags 2'!I44="extra", "extra", 'procTags 2'!I44="extra", "extra", 'historyTags 2'!I44="missing", "missing", 'onchangeTags 2'!I44="missing", "missing", 'procTags 2'!I44="missing", "missing", 'historyTags 2'!I44="ignore", "ignore", 'onchangeTags 2'!I44="ignore", "ignore", 'procTags 2'!I44="ignore", "ignore")</f>
        <v>ignore</v>
      </c>
      <c r="J44" s="1" t="str" cm="1">
        <f t="array" aca="1" ref="J44" ca="1">_xlfn.IFS('historyTags 2'!J44="have", "have", 'onchangeTags 2'!J44="have", "have", 'procTags 2'!J44="have", "have", 'historyTags 2'!J44="extra", "extra", 'onchangeTags 2'!J44="extra", "extra", 'procTags 2'!J44="extra", "extra", 'historyTags 2'!J44="missing", "missing", 'onchangeTags 2'!J44="missing", "missing", 'procTags 2'!J44="missing", "missing", 'historyTags 2'!J44="ignore", "ignore", 'onchangeTags 2'!J44="ignore", "ignore", 'procTags 2'!J44="ignore", "ignore")</f>
        <v>ignore</v>
      </c>
      <c r="K44" s="1" t="str" cm="1">
        <f t="array" aca="1" ref="K44" ca="1">_xlfn.IFS('historyTags 2'!K44="have", "have", 'onchangeTags 2'!K44="have", "have", 'procTags 2'!K44="have", "have", 'historyTags 2'!K44="extra", "extra", 'onchangeTags 2'!K44="extra", "extra", 'procTags 2'!K44="extra", "extra", 'historyTags 2'!K44="missing", "missing", 'onchangeTags 2'!K44="missing", "missing", 'procTags 2'!K44="missing", "missing", 'historyTags 2'!K44="ignore", "ignore", 'onchangeTags 2'!K44="ignore", "ignore", 'procTags 2'!K44="ignore", "ignore")</f>
        <v>ignore</v>
      </c>
      <c r="L44" s="1" t="str" cm="1">
        <f t="array" aca="1" ref="L44" ca="1">_xlfn.IFS('historyTags 2'!L44="have", "have", 'onchangeTags 2'!L44="have", "have", 'procTags 2'!L44="have", "have", 'historyTags 2'!L44="extra", "extra", 'onchangeTags 2'!L44="extra", "extra", 'procTags 2'!L44="extra", "extra", 'historyTags 2'!L44="missing", "missing", 'onchangeTags 2'!L44="missing", "missing", 'procTags 2'!L44="missing", "missing", 'historyTags 2'!L44="ignore", "ignore", 'onchangeTags 2'!L44="ignore", "ignore", 'procTags 2'!L44="ignore", "ignore")</f>
        <v>ignore</v>
      </c>
      <c r="M44" s="1" t="str" cm="1">
        <f t="array" aca="1" ref="M44" ca="1">_xlfn.IFS('historyTags 2'!M44="have", "have", 'onchangeTags 2'!M44="have", "have", 'procTags 2'!M44="have", "have", 'historyTags 2'!M44="extra", "extra", 'onchangeTags 2'!M44="extra", "extra", 'procTags 2'!M44="extra", "extra", 'historyTags 2'!M44="missing", "missing", 'onchangeTags 2'!M44="missing", "missing", 'procTags 2'!M44="missing", "missing", 'historyTags 2'!M44="ignore", "ignore", 'onchangeTags 2'!M44="ignore", "ignore", 'procTags 2'!M44="ignore", "ignore")</f>
        <v>ignore</v>
      </c>
      <c r="N44" s="1" t="str" cm="1">
        <f t="array" aca="1" ref="N44" ca="1">_xlfn.IFS('historyTags 2'!N44="have", "have", 'onchangeTags 2'!N44="have", "have", 'procTags 2'!N44="have", "have", 'historyTags 2'!N44="extra", "extra", 'onchangeTags 2'!N44="extra", "extra", 'procTags 2'!N44="extra", "extra", 'historyTags 2'!N44="missing", "missing", 'onchangeTags 2'!N44="missing", "missing", 'procTags 2'!N44="missing", "missing", 'historyTags 2'!N44="ignore", "ignore", 'onchangeTags 2'!N44="ignore", "ignore", 'procTags 2'!N44="ignore", "ignore")</f>
        <v>ignore</v>
      </c>
      <c r="O44" s="1" t="str" cm="1">
        <f t="array" aca="1" ref="O44" ca="1">_xlfn.IFS('historyTags 2'!O44="have", "have", 'onchangeTags 2'!O44="have", "have", 'procTags 2'!O44="have", "have", 'historyTags 2'!O44="extra", "extra", 'onchangeTags 2'!O44="extra", "extra", 'procTags 2'!O44="extra", "extra", 'historyTags 2'!O44="missing", "missing", 'onchangeTags 2'!O44="missing", "missing", 'procTags 2'!O44="missing", "missing", 'historyTags 2'!O44="ignore", "ignore", 'onchangeTags 2'!O44="ignore", "ignore", 'procTags 2'!O44="ignore", "ignore")</f>
        <v>ignore</v>
      </c>
      <c r="P44" s="1" t="str" cm="1">
        <f t="array" aca="1" ref="P44" ca="1">_xlfn.IFS('historyTags 2'!P44="have", "have", 'onchangeTags 2'!P44="have", "have", 'procTags 2'!P44="have", "have", 'historyTags 2'!P44="extra", "extra", 'onchangeTags 2'!P44="extra", "extra", 'procTags 2'!P44="extra", "extra", 'historyTags 2'!P44="missing", "missing", 'onchangeTags 2'!P44="missing", "missing", 'procTags 2'!P44="missing", "missing", 'historyTags 2'!P44="ignore", "ignore", 'onchangeTags 2'!P44="ignore", "ignore", 'procTags 2'!P44="ignore", "ignore")</f>
        <v>ignore</v>
      </c>
    </row>
    <row r="45" spans="1:16" x14ac:dyDescent="0.2">
      <c r="A45" s="1" t="str">
        <f ca="1">IFERROR(__xludf.DUMMYFUNCTION("""COMPUTED_VALUE"""),"chiller_inc_rh_3")</f>
        <v>chiller_inc_rh_3</v>
      </c>
      <c r="B45" s="1" t="str" cm="1">
        <f t="array" aca="1" ref="B45" ca="1">_xlfn.IFS('historyTags 2'!B45="have", "have", 'onchangeTags 2'!B45="have", "have", 'procTags 2'!B45="have", "have", 'historyTags 2'!B45="extra", "extra", 'onchangeTags 2'!B45="extra", "extra", 'procTags 2'!B45="extra", "extra", 'historyTags 2'!B45="missing", "missing", 'onchangeTags 2'!B45="missing", "missing", 'procTags 2'!B45="missing", "missing", 'historyTags 2'!B45="ignore", "ignore", 'onchangeTags 2'!B45="ignore", "ignore", 'procTags 2'!B45="ignore", "ignore")</f>
        <v>ignore</v>
      </c>
      <c r="C45" s="1" t="str" cm="1">
        <f t="array" aca="1" ref="C45" ca="1">_xlfn.IFS('historyTags 2'!C45="have", "have", 'onchangeTags 2'!C45="have", "have", 'procTags 2'!C45="have", "have", 'historyTags 2'!C45="extra", "extra", 'onchangeTags 2'!C45="extra", "extra", 'procTags 2'!C45="extra", "extra", 'historyTags 2'!C45="missing", "missing", 'onchangeTags 2'!C45="missing", "missing", 'procTags 2'!C45="missing", "missing", 'historyTags 2'!C45="ignore", "ignore", 'onchangeTags 2'!C45="ignore", "ignore", 'procTags 2'!C45="ignore", "ignore")</f>
        <v>ignore</v>
      </c>
      <c r="D45" s="1" t="str" cm="1">
        <f t="array" aca="1" ref="D45" ca="1">_xlfn.IFS('historyTags 2'!D45="have", "have", 'onchangeTags 2'!D45="have", "have", 'procTags 2'!D45="have", "have", 'historyTags 2'!D45="extra", "extra", 'onchangeTags 2'!D45="extra", "extra", 'procTags 2'!D45="extra", "extra", 'historyTags 2'!D45="missing", "missing", 'onchangeTags 2'!D45="missing", "missing", 'procTags 2'!D45="missing", "missing", 'historyTags 2'!D45="ignore", "ignore", 'onchangeTags 2'!D45="ignore", "ignore", 'procTags 2'!D45="ignore", "ignore")</f>
        <v>ignore</v>
      </c>
      <c r="E45" s="1" t="str" cm="1">
        <f t="array" aca="1" ref="E45" ca="1">_xlfn.IFS('historyTags 2'!E45="have", "have", 'onchangeTags 2'!E45="have", "have", 'procTags 2'!E45="have", "have", 'historyTags 2'!E45="extra", "extra", 'onchangeTags 2'!E45="extra", "extra", 'procTags 2'!E45="extra", "extra", 'historyTags 2'!E45="missing", "missing", 'onchangeTags 2'!E45="missing", "missing", 'procTags 2'!E45="missing", "missing", 'historyTags 2'!E45="ignore", "ignore", 'onchangeTags 2'!E45="ignore", "ignore", 'procTags 2'!E45="ignore", "ignore")</f>
        <v>ignore</v>
      </c>
      <c r="F45" s="1" t="str" cm="1">
        <f t="array" aca="1" ref="F45" ca="1">_xlfn.IFS('historyTags 2'!F45="have", "have", 'onchangeTags 2'!F45="have", "have", 'procTags 2'!F45="have", "have", 'historyTags 2'!F45="extra", "extra", 'onchangeTags 2'!F45="extra", "extra", 'procTags 2'!F45="extra", "extra", 'historyTags 2'!F45="missing", "missing", 'onchangeTags 2'!F45="missing", "missing", 'procTags 2'!F45="missing", "missing", 'historyTags 2'!F45="ignore", "ignore", 'onchangeTags 2'!F45="ignore", "ignore", 'procTags 2'!F45="ignore", "ignore")</f>
        <v>ignore</v>
      </c>
      <c r="G45" s="1" t="str" cm="1">
        <f t="array" aca="1" ref="G45" ca="1">_xlfn.IFS('historyTags 2'!G45="have", "have", 'onchangeTags 2'!G45="have", "have", 'procTags 2'!G45="have", "have", 'historyTags 2'!G45="extra", "extra", 'onchangeTags 2'!G45="extra", "extra", 'procTags 2'!G45="extra", "extra", 'historyTags 2'!G45="missing", "missing", 'onchangeTags 2'!G45="missing", "missing", 'procTags 2'!G45="missing", "missing", 'historyTags 2'!G45="ignore", "ignore", 'onchangeTags 2'!G45="ignore", "ignore", 'procTags 2'!G45="ignore", "ignore")</f>
        <v>ignore</v>
      </c>
      <c r="H45" s="1" t="str" cm="1">
        <f t="array" aca="1" ref="H45" ca="1">_xlfn.IFS('historyTags 2'!H45="have", "have", 'onchangeTags 2'!H45="have", "have", 'procTags 2'!H45="have", "have", 'historyTags 2'!H45="extra", "extra", 'onchangeTags 2'!H45="extra", "extra", 'procTags 2'!H45="extra", "extra", 'historyTags 2'!H45="missing", "missing", 'onchangeTags 2'!H45="missing", "missing", 'procTags 2'!H45="missing", "missing", 'historyTags 2'!H45="ignore", "ignore", 'onchangeTags 2'!H45="ignore", "ignore", 'procTags 2'!H45="ignore", "ignore")</f>
        <v>ignore</v>
      </c>
      <c r="I45" s="1" t="str" cm="1">
        <f t="array" aca="1" ref="I45" ca="1">_xlfn.IFS('historyTags 2'!I45="have", "have", 'onchangeTags 2'!I45="have", "have", 'procTags 2'!I45="have", "have", 'historyTags 2'!I45="extra", "extra", 'onchangeTags 2'!I45="extra", "extra", 'procTags 2'!I45="extra", "extra", 'historyTags 2'!I45="missing", "missing", 'onchangeTags 2'!I45="missing", "missing", 'procTags 2'!I45="missing", "missing", 'historyTags 2'!I45="ignore", "ignore", 'onchangeTags 2'!I45="ignore", "ignore", 'procTags 2'!I45="ignore", "ignore")</f>
        <v>ignore</v>
      </c>
      <c r="J45" s="1" t="str" cm="1">
        <f t="array" aca="1" ref="J45" ca="1">_xlfn.IFS('historyTags 2'!J45="have", "have", 'onchangeTags 2'!J45="have", "have", 'procTags 2'!J45="have", "have", 'historyTags 2'!J45="extra", "extra", 'onchangeTags 2'!J45="extra", "extra", 'procTags 2'!J45="extra", "extra", 'historyTags 2'!J45="missing", "missing", 'onchangeTags 2'!J45="missing", "missing", 'procTags 2'!J45="missing", "missing", 'historyTags 2'!J45="ignore", "ignore", 'onchangeTags 2'!J45="ignore", "ignore", 'procTags 2'!J45="ignore", "ignore")</f>
        <v>ignore</v>
      </c>
      <c r="K45" s="1" t="str" cm="1">
        <f t="array" aca="1" ref="K45" ca="1">_xlfn.IFS('historyTags 2'!K45="have", "have", 'onchangeTags 2'!K45="have", "have", 'procTags 2'!K45="have", "have", 'historyTags 2'!K45="extra", "extra", 'onchangeTags 2'!K45="extra", "extra", 'procTags 2'!K45="extra", "extra", 'historyTags 2'!K45="missing", "missing", 'onchangeTags 2'!K45="missing", "missing", 'procTags 2'!K45="missing", "missing", 'historyTags 2'!K45="ignore", "ignore", 'onchangeTags 2'!K45="ignore", "ignore", 'procTags 2'!K45="ignore", "ignore")</f>
        <v>ignore</v>
      </c>
      <c r="L45" s="1" t="str" cm="1">
        <f t="array" aca="1" ref="L45" ca="1">_xlfn.IFS('historyTags 2'!L45="have", "have", 'onchangeTags 2'!L45="have", "have", 'procTags 2'!L45="have", "have", 'historyTags 2'!L45="extra", "extra", 'onchangeTags 2'!L45="extra", "extra", 'procTags 2'!L45="extra", "extra", 'historyTags 2'!L45="missing", "missing", 'onchangeTags 2'!L45="missing", "missing", 'procTags 2'!L45="missing", "missing", 'historyTags 2'!L45="ignore", "ignore", 'onchangeTags 2'!L45="ignore", "ignore", 'procTags 2'!L45="ignore", "ignore")</f>
        <v>ignore</v>
      </c>
      <c r="M45" s="1" t="str" cm="1">
        <f t="array" aca="1" ref="M45" ca="1">_xlfn.IFS('historyTags 2'!M45="have", "have", 'onchangeTags 2'!M45="have", "have", 'procTags 2'!M45="have", "have", 'historyTags 2'!M45="extra", "extra", 'onchangeTags 2'!M45="extra", "extra", 'procTags 2'!M45="extra", "extra", 'historyTags 2'!M45="missing", "missing", 'onchangeTags 2'!M45="missing", "missing", 'procTags 2'!M45="missing", "missing", 'historyTags 2'!M45="ignore", "ignore", 'onchangeTags 2'!M45="ignore", "ignore", 'procTags 2'!M45="ignore", "ignore")</f>
        <v>ignore</v>
      </c>
      <c r="N45" s="1" t="str" cm="1">
        <f t="array" aca="1" ref="N45" ca="1">_xlfn.IFS('historyTags 2'!N45="have", "have", 'onchangeTags 2'!N45="have", "have", 'procTags 2'!N45="have", "have", 'historyTags 2'!N45="extra", "extra", 'onchangeTags 2'!N45="extra", "extra", 'procTags 2'!N45="extra", "extra", 'historyTags 2'!N45="missing", "missing", 'onchangeTags 2'!N45="missing", "missing", 'procTags 2'!N45="missing", "missing", 'historyTags 2'!N45="ignore", "ignore", 'onchangeTags 2'!N45="ignore", "ignore", 'procTags 2'!N45="ignore", "ignore")</f>
        <v>ignore</v>
      </c>
      <c r="O45" s="1" t="str" cm="1">
        <f t="array" aca="1" ref="O45" ca="1">_xlfn.IFS('historyTags 2'!O45="have", "have", 'onchangeTags 2'!O45="have", "have", 'procTags 2'!O45="have", "have", 'historyTags 2'!O45="extra", "extra", 'onchangeTags 2'!O45="extra", "extra", 'procTags 2'!O45="extra", "extra", 'historyTags 2'!O45="missing", "missing", 'onchangeTags 2'!O45="missing", "missing", 'procTags 2'!O45="missing", "missing", 'historyTags 2'!O45="ignore", "ignore", 'onchangeTags 2'!O45="ignore", "ignore", 'procTags 2'!O45="ignore", "ignore")</f>
        <v>ignore</v>
      </c>
      <c r="P45" s="1" t="str" cm="1">
        <f t="array" aca="1" ref="P45" ca="1">_xlfn.IFS('historyTags 2'!P45="have", "have", 'onchangeTags 2'!P45="have", "have", 'procTags 2'!P45="have", "have", 'historyTags 2'!P45="extra", "extra", 'onchangeTags 2'!P45="extra", "extra", 'procTags 2'!P45="extra", "extra", 'historyTags 2'!P45="missing", "missing", 'onchangeTags 2'!P45="missing", "missing", 'procTags 2'!P45="missing", "missing", 'historyTags 2'!P45="ignore", "ignore", 'onchangeTags 2'!P45="ignore", "ignore", 'procTags 2'!P45="ignore", "ignore")</f>
        <v>ignore</v>
      </c>
    </row>
    <row r="46" spans="1:16" x14ac:dyDescent="0.2">
      <c r="A46" s="1" t="str">
        <f ca="1">IFERROR(__xludf.DUMMYFUNCTION("""COMPUTED_VALUE"""),"chiller_inc_rh_4")</f>
        <v>chiller_inc_rh_4</v>
      </c>
      <c r="B46" s="1" t="str" cm="1">
        <f t="array" aca="1" ref="B46" ca="1">_xlfn.IFS('historyTags 2'!B46="have", "have", 'onchangeTags 2'!B46="have", "have", 'procTags 2'!B46="have", "have", 'historyTags 2'!B46="extra", "extra", 'onchangeTags 2'!B46="extra", "extra", 'procTags 2'!B46="extra", "extra", 'historyTags 2'!B46="missing", "missing", 'onchangeTags 2'!B46="missing", "missing", 'procTags 2'!B46="missing", "missing", 'historyTags 2'!B46="ignore", "ignore", 'onchangeTags 2'!B46="ignore", "ignore", 'procTags 2'!B46="ignore", "ignore")</f>
        <v>ignore</v>
      </c>
      <c r="C46" s="1" t="str" cm="1">
        <f t="array" aca="1" ref="C46" ca="1">_xlfn.IFS('historyTags 2'!C46="have", "have", 'onchangeTags 2'!C46="have", "have", 'procTags 2'!C46="have", "have", 'historyTags 2'!C46="extra", "extra", 'onchangeTags 2'!C46="extra", "extra", 'procTags 2'!C46="extra", "extra", 'historyTags 2'!C46="missing", "missing", 'onchangeTags 2'!C46="missing", "missing", 'procTags 2'!C46="missing", "missing", 'historyTags 2'!C46="ignore", "ignore", 'onchangeTags 2'!C46="ignore", "ignore", 'procTags 2'!C46="ignore", "ignore")</f>
        <v>ignore</v>
      </c>
      <c r="D46" s="1" t="str" cm="1">
        <f t="array" aca="1" ref="D46" ca="1">_xlfn.IFS('historyTags 2'!D46="have", "have", 'onchangeTags 2'!D46="have", "have", 'procTags 2'!D46="have", "have", 'historyTags 2'!D46="extra", "extra", 'onchangeTags 2'!D46="extra", "extra", 'procTags 2'!D46="extra", "extra", 'historyTags 2'!D46="missing", "missing", 'onchangeTags 2'!D46="missing", "missing", 'procTags 2'!D46="missing", "missing", 'historyTags 2'!D46="ignore", "ignore", 'onchangeTags 2'!D46="ignore", "ignore", 'procTags 2'!D46="ignore", "ignore")</f>
        <v>ignore</v>
      </c>
      <c r="E46" s="1" t="str" cm="1">
        <f t="array" aca="1" ref="E46" ca="1">_xlfn.IFS('historyTags 2'!E46="have", "have", 'onchangeTags 2'!E46="have", "have", 'procTags 2'!E46="have", "have", 'historyTags 2'!E46="extra", "extra", 'onchangeTags 2'!E46="extra", "extra", 'procTags 2'!E46="extra", "extra", 'historyTags 2'!E46="missing", "missing", 'onchangeTags 2'!E46="missing", "missing", 'procTags 2'!E46="missing", "missing", 'historyTags 2'!E46="ignore", "ignore", 'onchangeTags 2'!E46="ignore", "ignore", 'procTags 2'!E46="ignore", "ignore")</f>
        <v>ignore</v>
      </c>
      <c r="F46" s="1" t="str" cm="1">
        <f t="array" aca="1" ref="F46" ca="1">_xlfn.IFS('historyTags 2'!F46="have", "have", 'onchangeTags 2'!F46="have", "have", 'procTags 2'!F46="have", "have", 'historyTags 2'!F46="extra", "extra", 'onchangeTags 2'!F46="extra", "extra", 'procTags 2'!F46="extra", "extra", 'historyTags 2'!F46="missing", "missing", 'onchangeTags 2'!F46="missing", "missing", 'procTags 2'!F46="missing", "missing", 'historyTags 2'!F46="ignore", "ignore", 'onchangeTags 2'!F46="ignore", "ignore", 'procTags 2'!F46="ignore", "ignore")</f>
        <v>ignore</v>
      </c>
      <c r="G46" s="1" t="str" cm="1">
        <f t="array" aca="1" ref="G46" ca="1">_xlfn.IFS('historyTags 2'!G46="have", "have", 'onchangeTags 2'!G46="have", "have", 'procTags 2'!G46="have", "have", 'historyTags 2'!G46="extra", "extra", 'onchangeTags 2'!G46="extra", "extra", 'procTags 2'!G46="extra", "extra", 'historyTags 2'!G46="missing", "missing", 'onchangeTags 2'!G46="missing", "missing", 'procTags 2'!G46="missing", "missing", 'historyTags 2'!G46="ignore", "ignore", 'onchangeTags 2'!G46="ignore", "ignore", 'procTags 2'!G46="ignore", "ignore")</f>
        <v>ignore</v>
      </c>
      <c r="H46" s="1" t="str" cm="1">
        <f t="array" aca="1" ref="H46" ca="1">_xlfn.IFS('historyTags 2'!H46="have", "have", 'onchangeTags 2'!H46="have", "have", 'procTags 2'!H46="have", "have", 'historyTags 2'!H46="extra", "extra", 'onchangeTags 2'!H46="extra", "extra", 'procTags 2'!H46="extra", "extra", 'historyTags 2'!H46="missing", "missing", 'onchangeTags 2'!H46="missing", "missing", 'procTags 2'!H46="missing", "missing", 'historyTags 2'!H46="ignore", "ignore", 'onchangeTags 2'!H46="ignore", "ignore", 'procTags 2'!H46="ignore", "ignore")</f>
        <v>ignore</v>
      </c>
      <c r="I46" s="1" t="str" cm="1">
        <f t="array" aca="1" ref="I46" ca="1">_xlfn.IFS('historyTags 2'!I46="have", "have", 'onchangeTags 2'!I46="have", "have", 'procTags 2'!I46="have", "have", 'historyTags 2'!I46="extra", "extra", 'onchangeTags 2'!I46="extra", "extra", 'procTags 2'!I46="extra", "extra", 'historyTags 2'!I46="missing", "missing", 'onchangeTags 2'!I46="missing", "missing", 'procTags 2'!I46="missing", "missing", 'historyTags 2'!I46="ignore", "ignore", 'onchangeTags 2'!I46="ignore", "ignore", 'procTags 2'!I46="ignore", "ignore")</f>
        <v>ignore</v>
      </c>
      <c r="J46" s="1" t="str" cm="1">
        <f t="array" aca="1" ref="J46" ca="1">_xlfn.IFS('historyTags 2'!J46="have", "have", 'onchangeTags 2'!J46="have", "have", 'procTags 2'!J46="have", "have", 'historyTags 2'!J46="extra", "extra", 'onchangeTags 2'!J46="extra", "extra", 'procTags 2'!J46="extra", "extra", 'historyTags 2'!J46="missing", "missing", 'onchangeTags 2'!J46="missing", "missing", 'procTags 2'!J46="missing", "missing", 'historyTags 2'!J46="ignore", "ignore", 'onchangeTags 2'!J46="ignore", "ignore", 'procTags 2'!J46="ignore", "ignore")</f>
        <v>ignore</v>
      </c>
      <c r="K46" s="1" t="str" cm="1">
        <f t="array" aca="1" ref="K46" ca="1">_xlfn.IFS('historyTags 2'!K46="have", "have", 'onchangeTags 2'!K46="have", "have", 'procTags 2'!K46="have", "have", 'historyTags 2'!K46="extra", "extra", 'onchangeTags 2'!K46="extra", "extra", 'procTags 2'!K46="extra", "extra", 'historyTags 2'!K46="missing", "missing", 'onchangeTags 2'!K46="missing", "missing", 'procTags 2'!K46="missing", "missing", 'historyTags 2'!K46="ignore", "ignore", 'onchangeTags 2'!K46="ignore", "ignore", 'procTags 2'!K46="ignore", "ignore")</f>
        <v>ignore</v>
      </c>
      <c r="L46" s="1" t="str" cm="1">
        <f t="array" aca="1" ref="L46" ca="1">_xlfn.IFS('historyTags 2'!L46="have", "have", 'onchangeTags 2'!L46="have", "have", 'procTags 2'!L46="have", "have", 'historyTags 2'!L46="extra", "extra", 'onchangeTags 2'!L46="extra", "extra", 'procTags 2'!L46="extra", "extra", 'historyTags 2'!L46="missing", "missing", 'onchangeTags 2'!L46="missing", "missing", 'procTags 2'!L46="missing", "missing", 'historyTags 2'!L46="ignore", "ignore", 'onchangeTags 2'!L46="ignore", "ignore", 'procTags 2'!L46="ignore", "ignore")</f>
        <v>ignore</v>
      </c>
      <c r="M46" s="1" t="str" cm="1">
        <f t="array" aca="1" ref="M46" ca="1">_xlfn.IFS('historyTags 2'!M46="have", "have", 'onchangeTags 2'!M46="have", "have", 'procTags 2'!M46="have", "have", 'historyTags 2'!M46="extra", "extra", 'onchangeTags 2'!M46="extra", "extra", 'procTags 2'!M46="extra", "extra", 'historyTags 2'!M46="missing", "missing", 'onchangeTags 2'!M46="missing", "missing", 'procTags 2'!M46="missing", "missing", 'historyTags 2'!M46="ignore", "ignore", 'onchangeTags 2'!M46="ignore", "ignore", 'procTags 2'!M46="ignore", "ignore")</f>
        <v>ignore</v>
      </c>
      <c r="N46" s="1" t="str" cm="1">
        <f t="array" aca="1" ref="N46" ca="1">_xlfn.IFS('historyTags 2'!N46="have", "have", 'onchangeTags 2'!N46="have", "have", 'procTags 2'!N46="have", "have", 'historyTags 2'!N46="extra", "extra", 'onchangeTags 2'!N46="extra", "extra", 'procTags 2'!N46="extra", "extra", 'historyTags 2'!N46="missing", "missing", 'onchangeTags 2'!N46="missing", "missing", 'procTags 2'!N46="missing", "missing", 'historyTags 2'!N46="ignore", "ignore", 'onchangeTags 2'!N46="ignore", "ignore", 'procTags 2'!N46="ignore", "ignore")</f>
        <v>ignore</v>
      </c>
      <c r="O46" s="1" t="str" cm="1">
        <f t="array" aca="1" ref="O46" ca="1">_xlfn.IFS('historyTags 2'!O46="have", "have", 'onchangeTags 2'!O46="have", "have", 'procTags 2'!O46="have", "have", 'historyTags 2'!O46="extra", "extra", 'onchangeTags 2'!O46="extra", "extra", 'procTags 2'!O46="extra", "extra", 'historyTags 2'!O46="missing", "missing", 'onchangeTags 2'!O46="missing", "missing", 'procTags 2'!O46="missing", "missing", 'historyTags 2'!O46="ignore", "ignore", 'onchangeTags 2'!O46="ignore", "ignore", 'procTags 2'!O46="ignore", "ignore")</f>
        <v>ignore</v>
      </c>
      <c r="P46" s="1" t="str" cm="1">
        <f t="array" aca="1" ref="P46" ca="1">_xlfn.IFS('historyTags 2'!P46="have", "have", 'onchangeTags 2'!P46="have", "have", 'procTags 2'!P46="have", "have", 'historyTags 2'!P46="extra", "extra", 'onchangeTags 2'!P46="extra", "extra", 'procTags 2'!P46="extra", "extra", 'historyTags 2'!P46="missing", "missing", 'onchangeTags 2'!P46="missing", "missing", 'procTags 2'!P46="missing", "missing", 'historyTags 2'!P46="ignore", "ignore", 'onchangeTags 2'!P46="ignore", "ignore", 'procTags 2'!P46="ignore", "ignore")</f>
        <v>ignore</v>
      </c>
    </row>
    <row r="47" spans="1:16" x14ac:dyDescent="0.2">
      <c r="A47" s="1" t="str">
        <f ca="1">IFERROR(__xludf.DUMMYFUNCTION("""COMPUTED_VALUE"""),"chiller_inc_rh_5")</f>
        <v>chiller_inc_rh_5</v>
      </c>
      <c r="B47" s="1" t="str" cm="1">
        <f t="array" aca="1" ref="B47" ca="1">_xlfn.IFS('historyTags 2'!B47="have", "have", 'onchangeTags 2'!B47="have", "have", 'procTags 2'!B47="have", "have", 'historyTags 2'!B47="extra", "extra", 'onchangeTags 2'!B47="extra", "extra", 'procTags 2'!B47="extra", "extra", 'historyTags 2'!B47="missing", "missing", 'onchangeTags 2'!B47="missing", "missing", 'procTags 2'!B47="missing", "missing", 'historyTags 2'!B47="ignore", "ignore", 'onchangeTags 2'!B47="ignore", "ignore", 'procTags 2'!B47="ignore", "ignore")</f>
        <v>ignore</v>
      </c>
      <c r="C47" s="1" t="str" cm="1">
        <f t="array" aca="1" ref="C47" ca="1">_xlfn.IFS('historyTags 2'!C47="have", "have", 'onchangeTags 2'!C47="have", "have", 'procTags 2'!C47="have", "have", 'historyTags 2'!C47="extra", "extra", 'onchangeTags 2'!C47="extra", "extra", 'procTags 2'!C47="extra", "extra", 'historyTags 2'!C47="missing", "missing", 'onchangeTags 2'!C47="missing", "missing", 'procTags 2'!C47="missing", "missing", 'historyTags 2'!C47="ignore", "ignore", 'onchangeTags 2'!C47="ignore", "ignore", 'procTags 2'!C47="ignore", "ignore")</f>
        <v>ignore</v>
      </c>
      <c r="D47" s="1" t="str" cm="1">
        <f t="array" aca="1" ref="D47" ca="1">_xlfn.IFS('historyTags 2'!D47="have", "have", 'onchangeTags 2'!D47="have", "have", 'procTags 2'!D47="have", "have", 'historyTags 2'!D47="extra", "extra", 'onchangeTags 2'!D47="extra", "extra", 'procTags 2'!D47="extra", "extra", 'historyTags 2'!D47="missing", "missing", 'onchangeTags 2'!D47="missing", "missing", 'procTags 2'!D47="missing", "missing", 'historyTags 2'!D47="ignore", "ignore", 'onchangeTags 2'!D47="ignore", "ignore", 'procTags 2'!D47="ignore", "ignore")</f>
        <v>ignore</v>
      </c>
      <c r="E47" s="1" t="str" cm="1">
        <f t="array" aca="1" ref="E47" ca="1">_xlfn.IFS('historyTags 2'!E47="have", "have", 'onchangeTags 2'!E47="have", "have", 'procTags 2'!E47="have", "have", 'historyTags 2'!E47="extra", "extra", 'onchangeTags 2'!E47="extra", "extra", 'procTags 2'!E47="extra", "extra", 'historyTags 2'!E47="missing", "missing", 'onchangeTags 2'!E47="missing", "missing", 'procTags 2'!E47="missing", "missing", 'historyTags 2'!E47="ignore", "ignore", 'onchangeTags 2'!E47="ignore", "ignore", 'procTags 2'!E47="ignore", "ignore")</f>
        <v>ignore</v>
      </c>
      <c r="F47" s="1" t="str" cm="1">
        <f t="array" aca="1" ref="F47" ca="1">_xlfn.IFS('historyTags 2'!F47="have", "have", 'onchangeTags 2'!F47="have", "have", 'procTags 2'!F47="have", "have", 'historyTags 2'!F47="extra", "extra", 'onchangeTags 2'!F47="extra", "extra", 'procTags 2'!F47="extra", "extra", 'historyTags 2'!F47="missing", "missing", 'onchangeTags 2'!F47="missing", "missing", 'procTags 2'!F47="missing", "missing", 'historyTags 2'!F47="ignore", "ignore", 'onchangeTags 2'!F47="ignore", "ignore", 'procTags 2'!F47="ignore", "ignore")</f>
        <v>ignore</v>
      </c>
      <c r="G47" s="1" t="str" cm="1">
        <f t="array" aca="1" ref="G47" ca="1">_xlfn.IFS('historyTags 2'!G47="have", "have", 'onchangeTags 2'!G47="have", "have", 'procTags 2'!G47="have", "have", 'historyTags 2'!G47="extra", "extra", 'onchangeTags 2'!G47="extra", "extra", 'procTags 2'!G47="extra", "extra", 'historyTags 2'!G47="missing", "missing", 'onchangeTags 2'!G47="missing", "missing", 'procTags 2'!G47="missing", "missing", 'historyTags 2'!G47="ignore", "ignore", 'onchangeTags 2'!G47="ignore", "ignore", 'procTags 2'!G47="ignore", "ignore")</f>
        <v>ignore</v>
      </c>
      <c r="H47" s="1" t="str" cm="1">
        <f t="array" aca="1" ref="H47" ca="1">_xlfn.IFS('historyTags 2'!H47="have", "have", 'onchangeTags 2'!H47="have", "have", 'procTags 2'!H47="have", "have", 'historyTags 2'!H47="extra", "extra", 'onchangeTags 2'!H47="extra", "extra", 'procTags 2'!H47="extra", "extra", 'historyTags 2'!H47="missing", "missing", 'onchangeTags 2'!H47="missing", "missing", 'procTags 2'!H47="missing", "missing", 'historyTags 2'!H47="ignore", "ignore", 'onchangeTags 2'!H47="ignore", "ignore", 'procTags 2'!H47="ignore", "ignore")</f>
        <v>ignore</v>
      </c>
      <c r="I47" s="1" t="str" cm="1">
        <f t="array" aca="1" ref="I47" ca="1">_xlfn.IFS('historyTags 2'!I47="have", "have", 'onchangeTags 2'!I47="have", "have", 'procTags 2'!I47="have", "have", 'historyTags 2'!I47="extra", "extra", 'onchangeTags 2'!I47="extra", "extra", 'procTags 2'!I47="extra", "extra", 'historyTags 2'!I47="missing", "missing", 'onchangeTags 2'!I47="missing", "missing", 'procTags 2'!I47="missing", "missing", 'historyTags 2'!I47="ignore", "ignore", 'onchangeTags 2'!I47="ignore", "ignore", 'procTags 2'!I47="ignore", "ignore")</f>
        <v>ignore</v>
      </c>
      <c r="J47" s="1" t="str" cm="1">
        <f t="array" aca="1" ref="J47" ca="1">_xlfn.IFS('historyTags 2'!J47="have", "have", 'onchangeTags 2'!J47="have", "have", 'procTags 2'!J47="have", "have", 'historyTags 2'!J47="extra", "extra", 'onchangeTags 2'!J47="extra", "extra", 'procTags 2'!J47="extra", "extra", 'historyTags 2'!J47="missing", "missing", 'onchangeTags 2'!J47="missing", "missing", 'procTags 2'!J47="missing", "missing", 'historyTags 2'!J47="ignore", "ignore", 'onchangeTags 2'!J47="ignore", "ignore", 'procTags 2'!J47="ignore", "ignore")</f>
        <v>ignore</v>
      </c>
      <c r="K47" s="1" t="str" cm="1">
        <f t="array" aca="1" ref="K47" ca="1">_xlfn.IFS('historyTags 2'!K47="have", "have", 'onchangeTags 2'!K47="have", "have", 'procTags 2'!K47="have", "have", 'historyTags 2'!K47="extra", "extra", 'onchangeTags 2'!K47="extra", "extra", 'procTags 2'!K47="extra", "extra", 'historyTags 2'!K47="missing", "missing", 'onchangeTags 2'!K47="missing", "missing", 'procTags 2'!K47="missing", "missing", 'historyTags 2'!K47="ignore", "ignore", 'onchangeTags 2'!K47="ignore", "ignore", 'procTags 2'!K47="ignore", "ignore")</f>
        <v>ignore</v>
      </c>
      <c r="L47" s="1" t="str" cm="1">
        <f t="array" aca="1" ref="L47" ca="1">_xlfn.IFS('historyTags 2'!L47="have", "have", 'onchangeTags 2'!L47="have", "have", 'procTags 2'!L47="have", "have", 'historyTags 2'!L47="extra", "extra", 'onchangeTags 2'!L47="extra", "extra", 'procTags 2'!L47="extra", "extra", 'historyTags 2'!L47="missing", "missing", 'onchangeTags 2'!L47="missing", "missing", 'procTags 2'!L47="missing", "missing", 'historyTags 2'!L47="ignore", "ignore", 'onchangeTags 2'!L47="ignore", "ignore", 'procTags 2'!L47="ignore", "ignore")</f>
        <v>ignore</v>
      </c>
      <c r="M47" s="1" t="str" cm="1">
        <f t="array" aca="1" ref="M47" ca="1">_xlfn.IFS('historyTags 2'!M47="have", "have", 'onchangeTags 2'!M47="have", "have", 'procTags 2'!M47="have", "have", 'historyTags 2'!M47="extra", "extra", 'onchangeTags 2'!M47="extra", "extra", 'procTags 2'!M47="extra", "extra", 'historyTags 2'!M47="missing", "missing", 'onchangeTags 2'!M47="missing", "missing", 'procTags 2'!M47="missing", "missing", 'historyTags 2'!M47="ignore", "ignore", 'onchangeTags 2'!M47="ignore", "ignore", 'procTags 2'!M47="ignore", "ignore")</f>
        <v>ignore</v>
      </c>
      <c r="N47" s="1" t="str" cm="1">
        <f t="array" aca="1" ref="N47" ca="1">_xlfn.IFS('historyTags 2'!N47="have", "have", 'onchangeTags 2'!N47="have", "have", 'procTags 2'!N47="have", "have", 'historyTags 2'!N47="extra", "extra", 'onchangeTags 2'!N47="extra", "extra", 'procTags 2'!N47="extra", "extra", 'historyTags 2'!N47="missing", "missing", 'onchangeTags 2'!N47="missing", "missing", 'procTags 2'!N47="missing", "missing", 'historyTags 2'!N47="ignore", "ignore", 'onchangeTags 2'!N47="ignore", "ignore", 'procTags 2'!N47="ignore", "ignore")</f>
        <v>ignore</v>
      </c>
      <c r="O47" s="1" t="str" cm="1">
        <f t="array" aca="1" ref="O47" ca="1">_xlfn.IFS('historyTags 2'!O47="have", "have", 'onchangeTags 2'!O47="have", "have", 'procTags 2'!O47="have", "have", 'historyTags 2'!O47="extra", "extra", 'onchangeTags 2'!O47="extra", "extra", 'procTags 2'!O47="extra", "extra", 'historyTags 2'!O47="missing", "missing", 'onchangeTags 2'!O47="missing", "missing", 'procTags 2'!O47="missing", "missing", 'historyTags 2'!O47="ignore", "ignore", 'onchangeTags 2'!O47="ignore", "ignore", 'procTags 2'!O47="ignore", "ignore")</f>
        <v>ignore</v>
      </c>
      <c r="P47" s="1" t="str" cm="1">
        <f t="array" aca="1" ref="P47" ca="1">_xlfn.IFS('historyTags 2'!P47="have", "have", 'onchangeTags 2'!P47="have", "have", 'procTags 2'!P47="have", "have", 'historyTags 2'!P47="extra", "extra", 'onchangeTags 2'!P47="extra", "extra", 'procTags 2'!P47="extra", "extra", 'historyTags 2'!P47="missing", "missing", 'onchangeTags 2'!P47="missing", "missing", 'procTags 2'!P47="missing", "missing", 'historyTags 2'!P47="ignore", "ignore", 'onchangeTags 2'!P47="ignore", "ignore", 'procTags 2'!P47="ignore", "ignore")</f>
        <v>ignore</v>
      </c>
    </row>
    <row r="48" spans="1:16" x14ac:dyDescent="0.2">
      <c r="A48" s="1" t="str">
        <f ca="1">IFERROR(__xludf.DUMMYFUNCTION("""COMPUTED_VALUE"""),"chiller_inc_rh_6")</f>
        <v>chiller_inc_rh_6</v>
      </c>
      <c r="B48" s="1" t="str" cm="1">
        <f t="array" aca="1" ref="B48" ca="1">_xlfn.IFS('historyTags 2'!B48="have", "have", 'onchangeTags 2'!B48="have", "have", 'procTags 2'!B48="have", "have", 'historyTags 2'!B48="extra", "extra", 'onchangeTags 2'!B48="extra", "extra", 'procTags 2'!B48="extra", "extra", 'historyTags 2'!B48="missing", "missing", 'onchangeTags 2'!B48="missing", "missing", 'procTags 2'!B48="missing", "missing", 'historyTags 2'!B48="ignore", "ignore", 'onchangeTags 2'!B48="ignore", "ignore", 'procTags 2'!B48="ignore", "ignore")</f>
        <v>ignore</v>
      </c>
      <c r="C48" s="1" t="str" cm="1">
        <f t="array" aca="1" ref="C48" ca="1">_xlfn.IFS('historyTags 2'!C48="have", "have", 'onchangeTags 2'!C48="have", "have", 'procTags 2'!C48="have", "have", 'historyTags 2'!C48="extra", "extra", 'onchangeTags 2'!C48="extra", "extra", 'procTags 2'!C48="extra", "extra", 'historyTags 2'!C48="missing", "missing", 'onchangeTags 2'!C48="missing", "missing", 'procTags 2'!C48="missing", "missing", 'historyTags 2'!C48="ignore", "ignore", 'onchangeTags 2'!C48="ignore", "ignore", 'procTags 2'!C48="ignore", "ignore")</f>
        <v>ignore</v>
      </c>
      <c r="D48" s="1" t="str" cm="1">
        <f t="array" aca="1" ref="D48" ca="1">_xlfn.IFS('historyTags 2'!D48="have", "have", 'onchangeTags 2'!D48="have", "have", 'procTags 2'!D48="have", "have", 'historyTags 2'!D48="extra", "extra", 'onchangeTags 2'!D48="extra", "extra", 'procTags 2'!D48="extra", "extra", 'historyTags 2'!D48="missing", "missing", 'onchangeTags 2'!D48="missing", "missing", 'procTags 2'!D48="missing", "missing", 'historyTags 2'!D48="ignore", "ignore", 'onchangeTags 2'!D48="ignore", "ignore", 'procTags 2'!D48="ignore", "ignore")</f>
        <v>ignore</v>
      </c>
      <c r="E48" s="1" t="str" cm="1">
        <f t="array" aca="1" ref="E48" ca="1">_xlfn.IFS('historyTags 2'!E48="have", "have", 'onchangeTags 2'!E48="have", "have", 'procTags 2'!E48="have", "have", 'historyTags 2'!E48="extra", "extra", 'onchangeTags 2'!E48="extra", "extra", 'procTags 2'!E48="extra", "extra", 'historyTags 2'!E48="missing", "missing", 'onchangeTags 2'!E48="missing", "missing", 'procTags 2'!E48="missing", "missing", 'historyTags 2'!E48="ignore", "ignore", 'onchangeTags 2'!E48="ignore", "ignore", 'procTags 2'!E48="ignore", "ignore")</f>
        <v>ignore</v>
      </c>
      <c r="F48" s="1" t="str" cm="1">
        <f t="array" aca="1" ref="F48" ca="1">_xlfn.IFS('historyTags 2'!F48="have", "have", 'onchangeTags 2'!F48="have", "have", 'procTags 2'!F48="have", "have", 'historyTags 2'!F48="extra", "extra", 'onchangeTags 2'!F48="extra", "extra", 'procTags 2'!F48="extra", "extra", 'historyTags 2'!F48="missing", "missing", 'onchangeTags 2'!F48="missing", "missing", 'procTags 2'!F48="missing", "missing", 'historyTags 2'!F48="ignore", "ignore", 'onchangeTags 2'!F48="ignore", "ignore", 'procTags 2'!F48="ignore", "ignore")</f>
        <v>ignore</v>
      </c>
      <c r="G48" s="1" t="str" cm="1">
        <f t="array" aca="1" ref="G48" ca="1">_xlfn.IFS('historyTags 2'!G48="have", "have", 'onchangeTags 2'!G48="have", "have", 'procTags 2'!G48="have", "have", 'historyTags 2'!G48="extra", "extra", 'onchangeTags 2'!G48="extra", "extra", 'procTags 2'!G48="extra", "extra", 'historyTags 2'!G48="missing", "missing", 'onchangeTags 2'!G48="missing", "missing", 'procTags 2'!G48="missing", "missing", 'historyTags 2'!G48="ignore", "ignore", 'onchangeTags 2'!G48="ignore", "ignore", 'procTags 2'!G48="ignore", "ignore")</f>
        <v>ignore</v>
      </c>
      <c r="H48" s="1" t="str" cm="1">
        <f t="array" aca="1" ref="H48" ca="1">_xlfn.IFS('historyTags 2'!H48="have", "have", 'onchangeTags 2'!H48="have", "have", 'procTags 2'!H48="have", "have", 'historyTags 2'!H48="extra", "extra", 'onchangeTags 2'!H48="extra", "extra", 'procTags 2'!H48="extra", "extra", 'historyTags 2'!H48="missing", "missing", 'onchangeTags 2'!H48="missing", "missing", 'procTags 2'!H48="missing", "missing", 'historyTags 2'!H48="ignore", "ignore", 'onchangeTags 2'!H48="ignore", "ignore", 'procTags 2'!H48="ignore", "ignore")</f>
        <v>ignore</v>
      </c>
      <c r="I48" s="1" t="str" cm="1">
        <f t="array" aca="1" ref="I48" ca="1">_xlfn.IFS('historyTags 2'!I48="have", "have", 'onchangeTags 2'!I48="have", "have", 'procTags 2'!I48="have", "have", 'historyTags 2'!I48="extra", "extra", 'onchangeTags 2'!I48="extra", "extra", 'procTags 2'!I48="extra", "extra", 'historyTags 2'!I48="missing", "missing", 'onchangeTags 2'!I48="missing", "missing", 'procTags 2'!I48="missing", "missing", 'historyTags 2'!I48="ignore", "ignore", 'onchangeTags 2'!I48="ignore", "ignore", 'procTags 2'!I48="ignore", "ignore")</f>
        <v>ignore</v>
      </c>
      <c r="J48" s="1" t="str" cm="1">
        <f t="array" aca="1" ref="J48" ca="1">_xlfn.IFS('historyTags 2'!J48="have", "have", 'onchangeTags 2'!J48="have", "have", 'procTags 2'!J48="have", "have", 'historyTags 2'!J48="extra", "extra", 'onchangeTags 2'!J48="extra", "extra", 'procTags 2'!J48="extra", "extra", 'historyTags 2'!J48="missing", "missing", 'onchangeTags 2'!J48="missing", "missing", 'procTags 2'!J48="missing", "missing", 'historyTags 2'!J48="ignore", "ignore", 'onchangeTags 2'!J48="ignore", "ignore", 'procTags 2'!J48="ignore", "ignore")</f>
        <v>ignore</v>
      </c>
      <c r="K48" s="1" t="str" cm="1">
        <f t="array" aca="1" ref="K48" ca="1">_xlfn.IFS('historyTags 2'!K48="have", "have", 'onchangeTags 2'!K48="have", "have", 'procTags 2'!K48="have", "have", 'historyTags 2'!K48="extra", "extra", 'onchangeTags 2'!K48="extra", "extra", 'procTags 2'!K48="extra", "extra", 'historyTags 2'!K48="missing", "missing", 'onchangeTags 2'!K48="missing", "missing", 'procTags 2'!K48="missing", "missing", 'historyTags 2'!K48="ignore", "ignore", 'onchangeTags 2'!K48="ignore", "ignore", 'procTags 2'!K48="ignore", "ignore")</f>
        <v>ignore</v>
      </c>
      <c r="L48" s="1" t="str" cm="1">
        <f t="array" aca="1" ref="L48" ca="1">_xlfn.IFS('historyTags 2'!L48="have", "have", 'onchangeTags 2'!L48="have", "have", 'procTags 2'!L48="have", "have", 'historyTags 2'!L48="extra", "extra", 'onchangeTags 2'!L48="extra", "extra", 'procTags 2'!L48="extra", "extra", 'historyTags 2'!L48="missing", "missing", 'onchangeTags 2'!L48="missing", "missing", 'procTags 2'!L48="missing", "missing", 'historyTags 2'!L48="ignore", "ignore", 'onchangeTags 2'!L48="ignore", "ignore", 'procTags 2'!L48="ignore", "ignore")</f>
        <v>ignore</v>
      </c>
      <c r="M48" s="1" t="str" cm="1">
        <f t="array" aca="1" ref="M48" ca="1">_xlfn.IFS('historyTags 2'!M48="have", "have", 'onchangeTags 2'!M48="have", "have", 'procTags 2'!M48="have", "have", 'historyTags 2'!M48="extra", "extra", 'onchangeTags 2'!M48="extra", "extra", 'procTags 2'!M48="extra", "extra", 'historyTags 2'!M48="missing", "missing", 'onchangeTags 2'!M48="missing", "missing", 'procTags 2'!M48="missing", "missing", 'historyTags 2'!M48="ignore", "ignore", 'onchangeTags 2'!M48="ignore", "ignore", 'procTags 2'!M48="ignore", "ignore")</f>
        <v>ignore</v>
      </c>
      <c r="N48" s="1" t="str" cm="1">
        <f t="array" aca="1" ref="N48" ca="1">_xlfn.IFS('historyTags 2'!N48="have", "have", 'onchangeTags 2'!N48="have", "have", 'procTags 2'!N48="have", "have", 'historyTags 2'!N48="extra", "extra", 'onchangeTags 2'!N48="extra", "extra", 'procTags 2'!N48="extra", "extra", 'historyTags 2'!N48="missing", "missing", 'onchangeTags 2'!N48="missing", "missing", 'procTags 2'!N48="missing", "missing", 'historyTags 2'!N48="ignore", "ignore", 'onchangeTags 2'!N48="ignore", "ignore", 'procTags 2'!N48="ignore", "ignore")</f>
        <v>ignore</v>
      </c>
      <c r="O48" s="1" t="str" cm="1">
        <f t="array" aca="1" ref="O48" ca="1">_xlfn.IFS('historyTags 2'!O48="have", "have", 'onchangeTags 2'!O48="have", "have", 'procTags 2'!O48="have", "have", 'historyTags 2'!O48="extra", "extra", 'onchangeTags 2'!O48="extra", "extra", 'procTags 2'!O48="extra", "extra", 'historyTags 2'!O48="missing", "missing", 'onchangeTags 2'!O48="missing", "missing", 'procTags 2'!O48="missing", "missing", 'historyTags 2'!O48="ignore", "ignore", 'onchangeTags 2'!O48="ignore", "ignore", 'procTags 2'!O48="ignore", "ignore")</f>
        <v>ignore</v>
      </c>
      <c r="P48" s="1" t="str" cm="1">
        <f t="array" aca="1" ref="P48" ca="1">_xlfn.IFS('historyTags 2'!P48="have", "have", 'onchangeTags 2'!P48="have", "have", 'procTags 2'!P48="have", "have", 'historyTags 2'!P48="extra", "extra", 'onchangeTags 2'!P48="extra", "extra", 'procTags 2'!P48="extra", "extra", 'historyTags 2'!P48="missing", "missing", 'onchangeTags 2'!P48="missing", "missing", 'procTags 2'!P48="missing", "missing", 'historyTags 2'!P48="ignore", "ignore", 'onchangeTags 2'!P48="ignore", "ignore", 'procTags 2'!P48="ignore", "ignore")</f>
        <v>ignore</v>
      </c>
    </row>
    <row r="49" spans="1:16" x14ac:dyDescent="0.2">
      <c r="A49" s="1" t="str">
        <f ca="1">IFERROR(__xludf.DUMMYFUNCTION("""COMPUTED_VALUE"""),"chiller_inc_rh_7")</f>
        <v>chiller_inc_rh_7</v>
      </c>
      <c r="B49" s="1" t="str" cm="1">
        <f t="array" aca="1" ref="B49" ca="1">_xlfn.IFS('historyTags 2'!B49="have", "have", 'onchangeTags 2'!B49="have", "have", 'procTags 2'!B49="have", "have", 'historyTags 2'!B49="extra", "extra", 'onchangeTags 2'!B49="extra", "extra", 'procTags 2'!B49="extra", "extra", 'historyTags 2'!B49="missing", "missing", 'onchangeTags 2'!B49="missing", "missing", 'procTags 2'!B49="missing", "missing", 'historyTags 2'!B49="ignore", "ignore", 'onchangeTags 2'!B49="ignore", "ignore", 'procTags 2'!B49="ignore", "ignore")</f>
        <v>ignore</v>
      </c>
      <c r="C49" s="1" t="str" cm="1">
        <f t="array" aca="1" ref="C49" ca="1">_xlfn.IFS('historyTags 2'!C49="have", "have", 'onchangeTags 2'!C49="have", "have", 'procTags 2'!C49="have", "have", 'historyTags 2'!C49="extra", "extra", 'onchangeTags 2'!C49="extra", "extra", 'procTags 2'!C49="extra", "extra", 'historyTags 2'!C49="missing", "missing", 'onchangeTags 2'!C49="missing", "missing", 'procTags 2'!C49="missing", "missing", 'historyTags 2'!C49="ignore", "ignore", 'onchangeTags 2'!C49="ignore", "ignore", 'procTags 2'!C49="ignore", "ignore")</f>
        <v>ignore</v>
      </c>
      <c r="D49" s="1" t="str" cm="1">
        <f t="array" aca="1" ref="D49" ca="1">_xlfn.IFS('historyTags 2'!D49="have", "have", 'onchangeTags 2'!D49="have", "have", 'procTags 2'!D49="have", "have", 'historyTags 2'!D49="extra", "extra", 'onchangeTags 2'!D49="extra", "extra", 'procTags 2'!D49="extra", "extra", 'historyTags 2'!D49="missing", "missing", 'onchangeTags 2'!D49="missing", "missing", 'procTags 2'!D49="missing", "missing", 'historyTags 2'!D49="ignore", "ignore", 'onchangeTags 2'!D49="ignore", "ignore", 'procTags 2'!D49="ignore", "ignore")</f>
        <v>ignore</v>
      </c>
      <c r="E49" s="1" t="str" cm="1">
        <f t="array" aca="1" ref="E49" ca="1">_xlfn.IFS('historyTags 2'!E49="have", "have", 'onchangeTags 2'!E49="have", "have", 'procTags 2'!E49="have", "have", 'historyTags 2'!E49="extra", "extra", 'onchangeTags 2'!E49="extra", "extra", 'procTags 2'!E49="extra", "extra", 'historyTags 2'!E49="missing", "missing", 'onchangeTags 2'!E49="missing", "missing", 'procTags 2'!E49="missing", "missing", 'historyTags 2'!E49="ignore", "ignore", 'onchangeTags 2'!E49="ignore", "ignore", 'procTags 2'!E49="ignore", "ignore")</f>
        <v>ignore</v>
      </c>
      <c r="F49" s="1" t="str" cm="1">
        <f t="array" aca="1" ref="F49" ca="1">_xlfn.IFS('historyTags 2'!F49="have", "have", 'onchangeTags 2'!F49="have", "have", 'procTags 2'!F49="have", "have", 'historyTags 2'!F49="extra", "extra", 'onchangeTags 2'!F49="extra", "extra", 'procTags 2'!F49="extra", "extra", 'historyTags 2'!F49="missing", "missing", 'onchangeTags 2'!F49="missing", "missing", 'procTags 2'!F49="missing", "missing", 'historyTags 2'!F49="ignore", "ignore", 'onchangeTags 2'!F49="ignore", "ignore", 'procTags 2'!F49="ignore", "ignore")</f>
        <v>ignore</v>
      </c>
      <c r="G49" s="1" t="str" cm="1">
        <f t="array" aca="1" ref="G49" ca="1">_xlfn.IFS('historyTags 2'!G49="have", "have", 'onchangeTags 2'!G49="have", "have", 'procTags 2'!G49="have", "have", 'historyTags 2'!G49="extra", "extra", 'onchangeTags 2'!G49="extra", "extra", 'procTags 2'!G49="extra", "extra", 'historyTags 2'!G49="missing", "missing", 'onchangeTags 2'!G49="missing", "missing", 'procTags 2'!G49="missing", "missing", 'historyTags 2'!G49="ignore", "ignore", 'onchangeTags 2'!G49="ignore", "ignore", 'procTags 2'!G49="ignore", "ignore")</f>
        <v>ignore</v>
      </c>
      <c r="H49" s="1" t="str" cm="1">
        <f t="array" aca="1" ref="H49" ca="1">_xlfn.IFS('historyTags 2'!H49="have", "have", 'onchangeTags 2'!H49="have", "have", 'procTags 2'!H49="have", "have", 'historyTags 2'!H49="extra", "extra", 'onchangeTags 2'!H49="extra", "extra", 'procTags 2'!H49="extra", "extra", 'historyTags 2'!H49="missing", "missing", 'onchangeTags 2'!H49="missing", "missing", 'procTags 2'!H49="missing", "missing", 'historyTags 2'!H49="ignore", "ignore", 'onchangeTags 2'!H49="ignore", "ignore", 'procTags 2'!H49="ignore", "ignore")</f>
        <v>ignore</v>
      </c>
      <c r="I49" s="1" t="str" cm="1">
        <f t="array" aca="1" ref="I49" ca="1">_xlfn.IFS('historyTags 2'!I49="have", "have", 'onchangeTags 2'!I49="have", "have", 'procTags 2'!I49="have", "have", 'historyTags 2'!I49="extra", "extra", 'onchangeTags 2'!I49="extra", "extra", 'procTags 2'!I49="extra", "extra", 'historyTags 2'!I49="missing", "missing", 'onchangeTags 2'!I49="missing", "missing", 'procTags 2'!I49="missing", "missing", 'historyTags 2'!I49="ignore", "ignore", 'onchangeTags 2'!I49="ignore", "ignore", 'procTags 2'!I49="ignore", "ignore")</f>
        <v>ignore</v>
      </c>
      <c r="J49" s="1" t="str" cm="1">
        <f t="array" aca="1" ref="J49" ca="1">_xlfn.IFS('historyTags 2'!J49="have", "have", 'onchangeTags 2'!J49="have", "have", 'procTags 2'!J49="have", "have", 'historyTags 2'!J49="extra", "extra", 'onchangeTags 2'!J49="extra", "extra", 'procTags 2'!J49="extra", "extra", 'historyTags 2'!J49="missing", "missing", 'onchangeTags 2'!J49="missing", "missing", 'procTags 2'!J49="missing", "missing", 'historyTags 2'!J49="ignore", "ignore", 'onchangeTags 2'!J49="ignore", "ignore", 'procTags 2'!J49="ignore", "ignore")</f>
        <v>ignore</v>
      </c>
      <c r="K49" s="1" t="str" cm="1">
        <f t="array" aca="1" ref="K49" ca="1">_xlfn.IFS('historyTags 2'!K49="have", "have", 'onchangeTags 2'!K49="have", "have", 'procTags 2'!K49="have", "have", 'historyTags 2'!K49="extra", "extra", 'onchangeTags 2'!K49="extra", "extra", 'procTags 2'!K49="extra", "extra", 'historyTags 2'!K49="missing", "missing", 'onchangeTags 2'!K49="missing", "missing", 'procTags 2'!K49="missing", "missing", 'historyTags 2'!K49="ignore", "ignore", 'onchangeTags 2'!K49="ignore", "ignore", 'procTags 2'!K49="ignore", "ignore")</f>
        <v>ignore</v>
      </c>
      <c r="L49" s="1" t="str" cm="1">
        <f t="array" aca="1" ref="L49" ca="1">_xlfn.IFS('historyTags 2'!L49="have", "have", 'onchangeTags 2'!L49="have", "have", 'procTags 2'!L49="have", "have", 'historyTags 2'!L49="extra", "extra", 'onchangeTags 2'!L49="extra", "extra", 'procTags 2'!L49="extra", "extra", 'historyTags 2'!L49="missing", "missing", 'onchangeTags 2'!L49="missing", "missing", 'procTags 2'!L49="missing", "missing", 'historyTags 2'!L49="ignore", "ignore", 'onchangeTags 2'!L49="ignore", "ignore", 'procTags 2'!L49="ignore", "ignore")</f>
        <v>ignore</v>
      </c>
      <c r="M49" s="1" t="str" cm="1">
        <f t="array" aca="1" ref="M49" ca="1">_xlfn.IFS('historyTags 2'!M49="have", "have", 'onchangeTags 2'!M49="have", "have", 'procTags 2'!M49="have", "have", 'historyTags 2'!M49="extra", "extra", 'onchangeTags 2'!M49="extra", "extra", 'procTags 2'!M49="extra", "extra", 'historyTags 2'!M49="missing", "missing", 'onchangeTags 2'!M49="missing", "missing", 'procTags 2'!M49="missing", "missing", 'historyTags 2'!M49="ignore", "ignore", 'onchangeTags 2'!M49="ignore", "ignore", 'procTags 2'!M49="ignore", "ignore")</f>
        <v>ignore</v>
      </c>
      <c r="N49" s="1" t="str" cm="1">
        <f t="array" aca="1" ref="N49" ca="1">_xlfn.IFS('historyTags 2'!N49="have", "have", 'onchangeTags 2'!N49="have", "have", 'procTags 2'!N49="have", "have", 'historyTags 2'!N49="extra", "extra", 'onchangeTags 2'!N49="extra", "extra", 'procTags 2'!N49="extra", "extra", 'historyTags 2'!N49="missing", "missing", 'onchangeTags 2'!N49="missing", "missing", 'procTags 2'!N49="missing", "missing", 'historyTags 2'!N49="ignore", "ignore", 'onchangeTags 2'!N49="ignore", "ignore", 'procTags 2'!N49="ignore", "ignore")</f>
        <v>ignore</v>
      </c>
      <c r="O49" s="1" t="str" cm="1">
        <f t="array" aca="1" ref="O49" ca="1">_xlfn.IFS('historyTags 2'!O49="have", "have", 'onchangeTags 2'!O49="have", "have", 'procTags 2'!O49="have", "have", 'historyTags 2'!O49="extra", "extra", 'onchangeTags 2'!O49="extra", "extra", 'procTags 2'!O49="extra", "extra", 'historyTags 2'!O49="missing", "missing", 'onchangeTags 2'!O49="missing", "missing", 'procTags 2'!O49="missing", "missing", 'historyTags 2'!O49="ignore", "ignore", 'onchangeTags 2'!O49="ignore", "ignore", 'procTags 2'!O49="ignore", "ignore")</f>
        <v>ignore</v>
      </c>
      <c r="P49" s="1" t="str" cm="1">
        <f t="array" aca="1" ref="P49" ca="1">_xlfn.IFS('historyTags 2'!P49="have", "have", 'onchangeTags 2'!P49="have", "have", 'procTags 2'!P49="have", "have", 'historyTags 2'!P49="extra", "extra", 'onchangeTags 2'!P49="extra", "extra", 'procTags 2'!P49="extra", "extra", 'historyTags 2'!P49="missing", "missing", 'onchangeTags 2'!P49="missing", "missing", 'procTags 2'!P49="missing", "missing", 'historyTags 2'!P49="ignore", "ignore", 'onchangeTags 2'!P49="ignore", "ignore", 'procTags 2'!P49="ignore", "ignore")</f>
        <v>ignore</v>
      </c>
    </row>
    <row r="50" spans="1:16" x14ac:dyDescent="0.2">
      <c r="A50" s="1" t="str">
        <f ca="1">IFERROR(__xludf.DUMMYFUNCTION("""COMPUTED_VALUE"""),"chiller_inc_rh_8")</f>
        <v>chiller_inc_rh_8</v>
      </c>
      <c r="B50" s="1" t="str" cm="1">
        <f t="array" aca="1" ref="B50" ca="1">_xlfn.IFS('historyTags 2'!B50="have", "have", 'onchangeTags 2'!B50="have", "have", 'procTags 2'!B50="have", "have", 'historyTags 2'!B50="extra", "extra", 'onchangeTags 2'!B50="extra", "extra", 'procTags 2'!B50="extra", "extra", 'historyTags 2'!B50="missing", "missing", 'onchangeTags 2'!B50="missing", "missing", 'procTags 2'!B50="missing", "missing", 'historyTags 2'!B50="ignore", "ignore", 'onchangeTags 2'!B50="ignore", "ignore", 'procTags 2'!B50="ignore", "ignore")</f>
        <v>ignore</v>
      </c>
      <c r="C50" s="1" t="str" cm="1">
        <f t="array" aca="1" ref="C50" ca="1">_xlfn.IFS('historyTags 2'!C50="have", "have", 'onchangeTags 2'!C50="have", "have", 'procTags 2'!C50="have", "have", 'historyTags 2'!C50="extra", "extra", 'onchangeTags 2'!C50="extra", "extra", 'procTags 2'!C50="extra", "extra", 'historyTags 2'!C50="missing", "missing", 'onchangeTags 2'!C50="missing", "missing", 'procTags 2'!C50="missing", "missing", 'historyTags 2'!C50="ignore", "ignore", 'onchangeTags 2'!C50="ignore", "ignore", 'procTags 2'!C50="ignore", "ignore")</f>
        <v>ignore</v>
      </c>
      <c r="D50" s="1" t="str" cm="1">
        <f t="array" aca="1" ref="D50" ca="1">_xlfn.IFS('historyTags 2'!D50="have", "have", 'onchangeTags 2'!D50="have", "have", 'procTags 2'!D50="have", "have", 'historyTags 2'!D50="extra", "extra", 'onchangeTags 2'!D50="extra", "extra", 'procTags 2'!D50="extra", "extra", 'historyTags 2'!D50="missing", "missing", 'onchangeTags 2'!D50="missing", "missing", 'procTags 2'!D50="missing", "missing", 'historyTags 2'!D50="ignore", "ignore", 'onchangeTags 2'!D50="ignore", "ignore", 'procTags 2'!D50="ignore", "ignore")</f>
        <v>ignore</v>
      </c>
      <c r="E50" s="1" t="str" cm="1">
        <f t="array" aca="1" ref="E50" ca="1">_xlfn.IFS('historyTags 2'!E50="have", "have", 'onchangeTags 2'!E50="have", "have", 'procTags 2'!E50="have", "have", 'historyTags 2'!E50="extra", "extra", 'onchangeTags 2'!E50="extra", "extra", 'procTags 2'!E50="extra", "extra", 'historyTags 2'!E50="missing", "missing", 'onchangeTags 2'!E50="missing", "missing", 'procTags 2'!E50="missing", "missing", 'historyTags 2'!E50="ignore", "ignore", 'onchangeTags 2'!E50="ignore", "ignore", 'procTags 2'!E50="ignore", "ignore")</f>
        <v>ignore</v>
      </c>
      <c r="F50" s="1" t="str" cm="1">
        <f t="array" aca="1" ref="F50" ca="1">_xlfn.IFS('historyTags 2'!F50="have", "have", 'onchangeTags 2'!F50="have", "have", 'procTags 2'!F50="have", "have", 'historyTags 2'!F50="extra", "extra", 'onchangeTags 2'!F50="extra", "extra", 'procTags 2'!F50="extra", "extra", 'historyTags 2'!F50="missing", "missing", 'onchangeTags 2'!F50="missing", "missing", 'procTags 2'!F50="missing", "missing", 'historyTags 2'!F50="ignore", "ignore", 'onchangeTags 2'!F50="ignore", "ignore", 'procTags 2'!F50="ignore", "ignore")</f>
        <v>ignore</v>
      </c>
      <c r="G50" s="1" t="str" cm="1">
        <f t="array" aca="1" ref="G50" ca="1">_xlfn.IFS('historyTags 2'!G50="have", "have", 'onchangeTags 2'!G50="have", "have", 'procTags 2'!G50="have", "have", 'historyTags 2'!G50="extra", "extra", 'onchangeTags 2'!G50="extra", "extra", 'procTags 2'!G50="extra", "extra", 'historyTags 2'!G50="missing", "missing", 'onchangeTags 2'!G50="missing", "missing", 'procTags 2'!G50="missing", "missing", 'historyTags 2'!G50="ignore", "ignore", 'onchangeTags 2'!G50="ignore", "ignore", 'procTags 2'!G50="ignore", "ignore")</f>
        <v>ignore</v>
      </c>
      <c r="H50" s="1" t="str" cm="1">
        <f t="array" aca="1" ref="H50" ca="1">_xlfn.IFS('historyTags 2'!H50="have", "have", 'onchangeTags 2'!H50="have", "have", 'procTags 2'!H50="have", "have", 'historyTags 2'!H50="extra", "extra", 'onchangeTags 2'!H50="extra", "extra", 'procTags 2'!H50="extra", "extra", 'historyTags 2'!H50="missing", "missing", 'onchangeTags 2'!H50="missing", "missing", 'procTags 2'!H50="missing", "missing", 'historyTags 2'!H50="ignore", "ignore", 'onchangeTags 2'!H50="ignore", "ignore", 'procTags 2'!H50="ignore", "ignore")</f>
        <v>ignore</v>
      </c>
      <c r="I50" s="1" t="str" cm="1">
        <f t="array" aca="1" ref="I50" ca="1">_xlfn.IFS('historyTags 2'!I50="have", "have", 'onchangeTags 2'!I50="have", "have", 'procTags 2'!I50="have", "have", 'historyTags 2'!I50="extra", "extra", 'onchangeTags 2'!I50="extra", "extra", 'procTags 2'!I50="extra", "extra", 'historyTags 2'!I50="missing", "missing", 'onchangeTags 2'!I50="missing", "missing", 'procTags 2'!I50="missing", "missing", 'historyTags 2'!I50="ignore", "ignore", 'onchangeTags 2'!I50="ignore", "ignore", 'procTags 2'!I50="ignore", "ignore")</f>
        <v>ignore</v>
      </c>
      <c r="J50" s="1" t="str" cm="1">
        <f t="array" aca="1" ref="J50" ca="1">_xlfn.IFS('historyTags 2'!J50="have", "have", 'onchangeTags 2'!J50="have", "have", 'procTags 2'!J50="have", "have", 'historyTags 2'!J50="extra", "extra", 'onchangeTags 2'!J50="extra", "extra", 'procTags 2'!J50="extra", "extra", 'historyTags 2'!J50="missing", "missing", 'onchangeTags 2'!J50="missing", "missing", 'procTags 2'!J50="missing", "missing", 'historyTags 2'!J50="ignore", "ignore", 'onchangeTags 2'!J50="ignore", "ignore", 'procTags 2'!J50="ignore", "ignore")</f>
        <v>ignore</v>
      </c>
      <c r="K50" s="1" t="str" cm="1">
        <f t="array" aca="1" ref="K50" ca="1">_xlfn.IFS('historyTags 2'!K50="have", "have", 'onchangeTags 2'!K50="have", "have", 'procTags 2'!K50="have", "have", 'historyTags 2'!K50="extra", "extra", 'onchangeTags 2'!K50="extra", "extra", 'procTags 2'!K50="extra", "extra", 'historyTags 2'!K50="missing", "missing", 'onchangeTags 2'!K50="missing", "missing", 'procTags 2'!K50="missing", "missing", 'historyTags 2'!K50="ignore", "ignore", 'onchangeTags 2'!K50="ignore", "ignore", 'procTags 2'!K50="ignore", "ignore")</f>
        <v>ignore</v>
      </c>
      <c r="L50" s="1" t="str" cm="1">
        <f t="array" aca="1" ref="L50" ca="1">_xlfn.IFS('historyTags 2'!L50="have", "have", 'onchangeTags 2'!L50="have", "have", 'procTags 2'!L50="have", "have", 'historyTags 2'!L50="extra", "extra", 'onchangeTags 2'!L50="extra", "extra", 'procTags 2'!L50="extra", "extra", 'historyTags 2'!L50="missing", "missing", 'onchangeTags 2'!L50="missing", "missing", 'procTags 2'!L50="missing", "missing", 'historyTags 2'!L50="ignore", "ignore", 'onchangeTags 2'!L50="ignore", "ignore", 'procTags 2'!L50="ignore", "ignore")</f>
        <v>ignore</v>
      </c>
      <c r="M50" s="1" t="str" cm="1">
        <f t="array" aca="1" ref="M50" ca="1">_xlfn.IFS('historyTags 2'!M50="have", "have", 'onchangeTags 2'!M50="have", "have", 'procTags 2'!M50="have", "have", 'historyTags 2'!M50="extra", "extra", 'onchangeTags 2'!M50="extra", "extra", 'procTags 2'!M50="extra", "extra", 'historyTags 2'!M50="missing", "missing", 'onchangeTags 2'!M50="missing", "missing", 'procTags 2'!M50="missing", "missing", 'historyTags 2'!M50="ignore", "ignore", 'onchangeTags 2'!M50="ignore", "ignore", 'procTags 2'!M50="ignore", "ignore")</f>
        <v>ignore</v>
      </c>
      <c r="N50" s="1" t="str" cm="1">
        <f t="array" aca="1" ref="N50" ca="1">_xlfn.IFS('historyTags 2'!N50="have", "have", 'onchangeTags 2'!N50="have", "have", 'procTags 2'!N50="have", "have", 'historyTags 2'!N50="extra", "extra", 'onchangeTags 2'!N50="extra", "extra", 'procTags 2'!N50="extra", "extra", 'historyTags 2'!N50="missing", "missing", 'onchangeTags 2'!N50="missing", "missing", 'procTags 2'!N50="missing", "missing", 'historyTags 2'!N50="ignore", "ignore", 'onchangeTags 2'!N50="ignore", "ignore", 'procTags 2'!N50="ignore", "ignore")</f>
        <v>ignore</v>
      </c>
      <c r="O50" s="1" t="str" cm="1">
        <f t="array" aca="1" ref="O50" ca="1">_xlfn.IFS('historyTags 2'!O50="have", "have", 'onchangeTags 2'!O50="have", "have", 'procTags 2'!O50="have", "have", 'historyTags 2'!O50="extra", "extra", 'onchangeTags 2'!O50="extra", "extra", 'procTags 2'!O50="extra", "extra", 'historyTags 2'!O50="missing", "missing", 'onchangeTags 2'!O50="missing", "missing", 'procTags 2'!O50="missing", "missing", 'historyTags 2'!O50="ignore", "ignore", 'onchangeTags 2'!O50="ignore", "ignore", 'procTags 2'!O50="ignore", "ignore")</f>
        <v>ignore</v>
      </c>
      <c r="P50" s="1" t="str" cm="1">
        <f t="array" aca="1" ref="P50" ca="1">_xlfn.IFS('historyTags 2'!P50="have", "have", 'onchangeTags 2'!P50="have", "have", 'procTags 2'!P50="have", "have", 'historyTags 2'!P50="extra", "extra", 'onchangeTags 2'!P50="extra", "extra", 'procTags 2'!P50="extra", "extra", 'historyTags 2'!P50="missing", "missing", 'onchangeTags 2'!P50="missing", "missing", 'procTags 2'!P50="missing", "missing", 'historyTags 2'!P50="ignore", "ignore", 'onchangeTags 2'!P50="ignore", "ignore", 'procTags 2'!P50="ignore", "ignore")</f>
        <v>ignore</v>
      </c>
    </row>
    <row r="51" spans="1:16" x14ac:dyDescent="0.2">
      <c r="A51" s="1" t="str">
        <f ca="1">IFERROR(__xludf.DUMMYFUNCTION("""COMPUTED_VALUE"""),"chiller_inc_rh_9")</f>
        <v>chiller_inc_rh_9</v>
      </c>
      <c r="B51" s="1" t="str" cm="1">
        <f t="array" aca="1" ref="B51" ca="1">_xlfn.IFS('historyTags 2'!B51="have", "have", 'onchangeTags 2'!B51="have", "have", 'procTags 2'!B51="have", "have", 'historyTags 2'!B51="extra", "extra", 'onchangeTags 2'!B51="extra", "extra", 'procTags 2'!B51="extra", "extra", 'historyTags 2'!B51="missing", "missing", 'onchangeTags 2'!B51="missing", "missing", 'procTags 2'!B51="missing", "missing", 'historyTags 2'!B51="ignore", "ignore", 'onchangeTags 2'!B51="ignore", "ignore", 'procTags 2'!B51="ignore", "ignore")</f>
        <v>ignore</v>
      </c>
      <c r="C51" s="1" t="str" cm="1">
        <f t="array" aca="1" ref="C51" ca="1">_xlfn.IFS('historyTags 2'!C51="have", "have", 'onchangeTags 2'!C51="have", "have", 'procTags 2'!C51="have", "have", 'historyTags 2'!C51="extra", "extra", 'onchangeTags 2'!C51="extra", "extra", 'procTags 2'!C51="extra", "extra", 'historyTags 2'!C51="missing", "missing", 'onchangeTags 2'!C51="missing", "missing", 'procTags 2'!C51="missing", "missing", 'historyTags 2'!C51="ignore", "ignore", 'onchangeTags 2'!C51="ignore", "ignore", 'procTags 2'!C51="ignore", "ignore")</f>
        <v>ignore</v>
      </c>
      <c r="D51" s="1" t="str" cm="1">
        <f t="array" aca="1" ref="D51" ca="1">_xlfn.IFS('historyTags 2'!D51="have", "have", 'onchangeTags 2'!D51="have", "have", 'procTags 2'!D51="have", "have", 'historyTags 2'!D51="extra", "extra", 'onchangeTags 2'!D51="extra", "extra", 'procTags 2'!D51="extra", "extra", 'historyTags 2'!D51="missing", "missing", 'onchangeTags 2'!D51="missing", "missing", 'procTags 2'!D51="missing", "missing", 'historyTags 2'!D51="ignore", "ignore", 'onchangeTags 2'!D51="ignore", "ignore", 'procTags 2'!D51="ignore", "ignore")</f>
        <v>ignore</v>
      </c>
      <c r="E51" s="1" t="str" cm="1">
        <f t="array" aca="1" ref="E51" ca="1">_xlfn.IFS('historyTags 2'!E51="have", "have", 'onchangeTags 2'!E51="have", "have", 'procTags 2'!E51="have", "have", 'historyTags 2'!E51="extra", "extra", 'onchangeTags 2'!E51="extra", "extra", 'procTags 2'!E51="extra", "extra", 'historyTags 2'!E51="missing", "missing", 'onchangeTags 2'!E51="missing", "missing", 'procTags 2'!E51="missing", "missing", 'historyTags 2'!E51="ignore", "ignore", 'onchangeTags 2'!E51="ignore", "ignore", 'procTags 2'!E51="ignore", "ignore")</f>
        <v>ignore</v>
      </c>
      <c r="F51" s="1" t="str" cm="1">
        <f t="array" aca="1" ref="F51" ca="1">_xlfn.IFS('historyTags 2'!F51="have", "have", 'onchangeTags 2'!F51="have", "have", 'procTags 2'!F51="have", "have", 'historyTags 2'!F51="extra", "extra", 'onchangeTags 2'!F51="extra", "extra", 'procTags 2'!F51="extra", "extra", 'historyTags 2'!F51="missing", "missing", 'onchangeTags 2'!F51="missing", "missing", 'procTags 2'!F51="missing", "missing", 'historyTags 2'!F51="ignore", "ignore", 'onchangeTags 2'!F51="ignore", "ignore", 'procTags 2'!F51="ignore", "ignore")</f>
        <v>ignore</v>
      </c>
      <c r="G51" s="1" t="str" cm="1">
        <f t="array" aca="1" ref="G51" ca="1">_xlfn.IFS('historyTags 2'!G51="have", "have", 'onchangeTags 2'!G51="have", "have", 'procTags 2'!G51="have", "have", 'historyTags 2'!G51="extra", "extra", 'onchangeTags 2'!G51="extra", "extra", 'procTags 2'!G51="extra", "extra", 'historyTags 2'!G51="missing", "missing", 'onchangeTags 2'!G51="missing", "missing", 'procTags 2'!G51="missing", "missing", 'historyTags 2'!G51="ignore", "ignore", 'onchangeTags 2'!G51="ignore", "ignore", 'procTags 2'!G51="ignore", "ignore")</f>
        <v>ignore</v>
      </c>
      <c r="H51" s="1" t="str" cm="1">
        <f t="array" aca="1" ref="H51" ca="1">_xlfn.IFS('historyTags 2'!H51="have", "have", 'onchangeTags 2'!H51="have", "have", 'procTags 2'!H51="have", "have", 'historyTags 2'!H51="extra", "extra", 'onchangeTags 2'!H51="extra", "extra", 'procTags 2'!H51="extra", "extra", 'historyTags 2'!H51="missing", "missing", 'onchangeTags 2'!H51="missing", "missing", 'procTags 2'!H51="missing", "missing", 'historyTags 2'!H51="ignore", "ignore", 'onchangeTags 2'!H51="ignore", "ignore", 'procTags 2'!H51="ignore", "ignore")</f>
        <v>ignore</v>
      </c>
      <c r="I51" s="1" t="str" cm="1">
        <f t="array" aca="1" ref="I51" ca="1">_xlfn.IFS('historyTags 2'!I51="have", "have", 'onchangeTags 2'!I51="have", "have", 'procTags 2'!I51="have", "have", 'historyTags 2'!I51="extra", "extra", 'onchangeTags 2'!I51="extra", "extra", 'procTags 2'!I51="extra", "extra", 'historyTags 2'!I51="missing", "missing", 'onchangeTags 2'!I51="missing", "missing", 'procTags 2'!I51="missing", "missing", 'historyTags 2'!I51="ignore", "ignore", 'onchangeTags 2'!I51="ignore", "ignore", 'procTags 2'!I51="ignore", "ignore")</f>
        <v>ignore</v>
      </c>
      <c r="J51" s="1" t="str" cm="1">
        <f t="array" aca="1" ref="J51" ca="1">_xlfn.IFS('historyTags 2'!J51="have", "have", 'onchangeTags 2'!J51="have", "have", 'procTags 2'!J51="have", "have", 'historyTags 2'!J51="extra", "extra", 'onchangeTags 2'!J51="extra", "extra", 'procTags 2'!J51="extra", "extra", 'historyTags 2'!J51="missing", "missing", 'onchangeTags 2'!J51="missing", "missing", 'procTags 2'!J51="missing", "missing", 'historyTags 2'!J51="ignore", "ignore", 'onchangeTags 2'!J51="ignore", "ignore", 'procTags 2'!J51="ignore", "ignore")</f>
        <v>ignore</v>
      </c>
      <c r="K51" s="1" t="str" cm="1">
        <f t="array" aca="1" ref="K51" ca="1">_xlfn.IFS('historyTags 2'!K51="have", "have", 'onchangeTags 2'!K51="have", "have", 'procTags 2'!K51="have", "have", 'historyTags 2'!K51="extra", "extra", 'onchangeTags 2'!K51="extra", "extra", 'procTags 2'!K51="extra", "extra", 'historyTags 2'!K51="missing", "missing", 'onchangeTags 2'!K51="missing", "missing", 'procTags 2'!K51="missing", "missing", 'historyTags 2'!K51="ignore", "ignore", 'onchangeTags 2'!K51="ignore", "ignore", 'procTags 2'!K51="ignore", "ignore")</f>
        <v>ignore</v>
      </c>
      <c r="L51" s="1" t="str" cm="1">
        <f t="array" aca="1" ref="L51" ca="1">_xlfn.IFS('historyTags 2'!L51="have", "have", 'onchangeTags 2'!L51="have", "have", 'procTags 2'!L51="have", "have", 'historyTags 2'!L51="extra", "extra", 'onchangeTags 2'!L51="extra", "extra", 'procTags 2'!L51="extra", "extra", 'historyTags 2'!L51="missing", "missing", 'onchangeTags 2'!L51="missing", "missing", 'procTags 2'!L51="missing", "missing", 'historyTags 2'!L51="ignore", "ignore", 'onchangeTags 2'!L51="ignore", "ignore", 'procTags 2'!L51="ignore", "ignore")</f>
        <v>ignore</v>
      </c>
      <c r="M51" s="1" t="str" cm="1">
        <f t="array" aca="1" ref="M51" ca="1">_xlfn.IFS('historyTags 2'!M51="have", "have", 'onchangeTags 2'!M51="have", "have", 'procTags 2'!M51="have", "have", 'historyTags 2'!M51="extra", "extra", 'onchangeTags 2'!M51="extra", "extra", 'procTags 2'!M51="extra", "extra", 'historyTags 2'!M51="missing", "missing", 'onchangeTags 2'!M51="missing", "missing", 'procTags 2'!M51="missing", "missing", 'historyTags 2'!M51="ignore", "ignore", 'onchangeTags 2'!M51="ignore", "ignore", 'procTags 2'!M51="ignore", "ignore")</f>
        <v>ignore</v>
      </c>
      <c r="N51" s="1" t="str" cm="1">
        <f t="array" aca="1" ref="N51" ca="1">_xlfn.IFS('historyTags 2'!N51="have", "have", 'onchangeTags 2'!N51="have", "have", 'procTags 2'!N51="have", "have", 'historyTags 2'!N51="extra", "extra", 'onchangeTags 2'!N51="extra", "extra", 'procTags 2'!N51="extra", "extra", 'historyTags 2'!N51="missing", "missing", 'onchangeTags 2'!N51="missing", "missing", 'procTags 2'!N51="missing", "missing", 'historyTags 2'!N51="ignore", "ignore", 'onchangeTags 2'!N51="ignore", "ignore", 'procTags 2'!N51="ignore", "ignore")</f>
        <v>ignore</v>
      </c>
      <c r="O51" s="1" t="str" cm="1">
        <f t="array" aca="1" ref="O51" ca="1">_xlfn.IFS('historyTags 2'!O51="have", "have", 'onchangeTags 2'!O51="have", "have", 'procTags 2'!O51="have", "have", 'historyTags 2'!O51="extra", "extra", 'onchangeTags 2'!O51="extra", "extra", 'procTags 2'!O51="extra", "extra", 'historyTags 2'!O51="missing", "missing", 'onchangeTags 2'!O51="missing", "missing", 'procTags 2'!O51="missing", "missing", 'historyTags 2'!O51="ignore", "ignore", 'onchangeTags 2'!O51="ignore", "ignore", 'procTags 2'!O51="ignore", "ignore")</f>
        <v>ignore</v>
      </c>
      <c r="P51" s="1" t="str" cm="1">
        <f t="array" aca="1" ref="P51" ca="1">_xlfn.IFS('historyTags 2'!P51="have", "have", 'onchangeTags 2'!P51="have", "have", 'procTags 2'!P51="have", "have", 'historyTags 2'!P51="extra", "extra", 'onchangeTags 2'!P51="extra", "extra", 'procTags 2'!P51="extra", "extra", 'historyTags 2'!P51="missing", "missing", 'onchangeTags 2'!P51="missing", "missing", 'procTags 2'!P51="missing", "missing", 'historyTags 2'!P51="ignore", "ignore", 'onchangeTags 2'!P51="ignore", "ignore", 'procTags 2'!P51="ignore", "ignore")</f>
        <v>ignore</v>
      </c>
    </row>
    <row r="52" spans="1:16" x14ac:dyDescent="0.2">
      <c r="A52" s="1" t="str">
        <f ca="1">IFERROR(__xludf.DUMMYFUNCTION("""COMPUTED_VALUE"""),"chiller_increase_DP_offset")</f>
        <v>chiller_increase_DP_offset</v>
      </c>
      <c r="B52" s="1" t="str" cm="1">
        <f t="array" aca="1" ref="B52" ca="1">_xlfn.IFS('historyTags 2'!B52="have", "have", 'onchangeTags 2'!B52="have", "have", 'procTags 2'!B52="have", "have", 'historyTags 2'!B52="extra", "extra", 'onchangeTags 2'!B52="extra", "extra", 'procTags 2'!B52="extra", "extra", 'historyTags 2'!B52="missing", "missing", 'onchangeTags 2'!B52="missing", "missing", 'procTags 2'!B52="missing", "missing", 'historyTags 2'!B52="ignore", "ignore", 'onchangeTags 2'!B52="ignore", "ignore", 'procTags 2'!B52="ignore", "ignore")</f>
        <v>ignore</v>
      </c>
      <c r="C52" s="1" t="str" cm="1">
        <f t="array" aca="1" ref="C52" ca="1">_xlfn.IFS('historyTags 2'!C52="have", "have", 'onchangeTags 2'!C52="have", "have", 'procTags 2'!C52="have", "have", 'historyTags 2'!C52="extra", "extra", 'onchangeTags 2'!C52="extra", "extra", 'procTags 2'!C52="extra", "extra", 'historyTags 2'!C52="missing", "missing", 'onchangeTags 2'!C52="missing", "missing", 'procTags 2'!C52="missing", "missing", 'historyTags 2'!C52="ignore", "ignore", 'onchangeTags 2'!C52="ignore", "ignore", 'procTags 2'!C52="ignore", "ignore")</f>
        <v>ignore</v>
      </c>
      <c r="D52" s="1" t="str" cm="1">
        <f t="array" aca="1" ref="D52" ca="1">_xlfn.IFS('historyTags 2'!D52="have", "have", 'onchangeTags 2'!D52="have", "have", 'procTags 2'!D52="have", "have", 'historyTags 2'!D52="extra", "extra", 'onchangeTags 2'!D52="extra", "extra", 'procTags 2'!D52="extra", "extra", 'historyTags 2'!D52="missing", "missing", 'onchangeTags 2'!D52="missing", "missing", 'procTags 2'!D52="missing", "missing", 'historyTags 2'!D52="ignore", "ignore", 'onchangeTags 2'!D52="ignore", "ignore", 'procTags 2'!D52="ignore", "ignore")</f>
        <v>ignore</v>
      </c>
      <c r="E52" s="1" t="str" cm="1">
        <f t="array" aca="1" ref="E52" ca="1">_xlfn.IFS('historyTags 2'!E52="have", "have", 'onchangeTags 2'!E52="have", "have", 'procTags 2'!E52="have", "have", 'historyTags 2'!E52="extra", "extra", 'onchangeTags 2'!E52="extra", "extra", 'procTags 2'!E52="extra", "extra", 'historyTags 2'!E52="missing", "missing", 'onchangeTags 2'!E52="missing", "missing", 'procTags 2'!E52="missing", "missing", 'historyTags 2'!E52="ignore", "ignore", 'onchangeTags 2'!E52="ignore", "ignore", 'procTags 2'!E52="ignore", "ignore")</f>
        <v>ignore</v>
      </c>
      <c r="F52" s="1" t="str" cm="1">
        <f t="array" aca="1" ref="F52" ca="1">_xlfn.IFS('historyTags 2'!F52="have", "have", 'onchangeTags 2'!F52="have", "have", 'procTags 2'!F52="have", "have", 'historyTags 2'!F52="extra", "extra", 'onchangeTags 2'!F52="extra", "extra", 'procTags 2'!F52="extra", "extra", 'historyTags 2'!F52="missing", "missing", 'onchangeTags 2'!F52="missing", "missing", 'procTags 2'!F52="missing", "missing", 'historyTags 2'!F52="ignore", "ignore", 'onchangeTags 2'!F52="ignore", "ignore", 'procTags 2'!F52="ignore", "ignore")</f>
        <v>ignore</v>
      </c>
      <c r="G52" s="1" t="str" cm="1">
        <f t="array" aca="1" ref="G52" ca="1">_xlfn.IFS('historyTags 2'!G52="have", "have", 'onchangeTags 2'!G52="have", "have", 'procTags 2'!G52="have", "have", 'historyTags 2'!G52="extra", "extra", 'onchangeTags 2'!G52="extra", "extra", 'procTags 2'!G52="extra", "extra", 'historyTags 2'!G52="missing", "missing", 'onchangeTags 2'!G52="missing", "missing", 'procTags 2'!G52="missing", "missing", 'historyTags 2'!G52="ignore", "ignore", 'onchangeTags 2'!G52="ignore", "ignore", 'procTags 2'!G52="ignore", "ignore")</f>
        <v>ignore</v>
      </c>
      <c r="H52" s="1" t="str" cm="1">
        <f t="array" aca="1" ref="H52" ca="1">_xlfn.IFS('historyTags 2'!H52="have", "have", 'onchangeTags 2'!H52="have", "have", 'procTags 2'!H52="have", "have", 'historyTags 2'!H52="extra", "extra", 'onchangeTags 2'!H52="extra", "extra", 'procTags 2'!H52="extra", "extra", 'historyTags 2'!H52="missing", "missing", 'onchangeTags 2'!H52="missing", "missing", 'procTags 2'!H52="missing", "missing", 'historyTags 2'!H52="ignore", "ignore", 'onchangeTags 2'!H52="ignore", "ignore", 'procTags 2'!H52="ignore", "ignore")</f>
        <v>ignore</v>
      </c>
      <c r="I52" s="1" t="str" cm="1">
        <f t="array" aca="1" ref="I52" ca="1">_xlfn.IFS('historyTags 2'!I52="have", "have", 'onchangeTags 2'!I52="have", "have", 'procTags 2'!I52="have", "have", 'historyTags 2'!I52="extra", "extra", 'onchangeTags 2'!I52="extra", "extra", 'procTags 2'!I52="extra", "extra", 'historyTags 2'!I52="missing", "missing", 'onchangeTags 2'!I52="missing", "missing", 'procTags 2'!I52="missing", "missing", 'historyTags 2'!I52="ignore", "ignore", 'onchangeTags 2'!I52="ignore", "ignore", 'procTags 2'!I52="ignore", "ignore")</f>
        <v>ignore</v>
      </c>
      <c r="J52" s="1" t="str" cm="1">
        <f t="array" aca="1" ref="J52" ca="1">_xlfn.IFS('historyTags 2'!J52="have", "have", 'onchangeTags 2'!J52="have", "have", 'procTags 2'!J52="have", "have", 'historyTags 2'!J52="extra", "extra", 'onchangeTags 2'!J52="extra", "extra", 'procTags 2'!J52="extra", "extra", 'historyTags 2'!J52="missing", "missing", 'onchangeTags 2'!J52="missing", "missing", 'procTags 2'!J52="missing", "missing", 'historyTags 2'!J52="ignore", "ignore", 'onchangeTags 2'!J52="ignore", "ignore", 'procTags 2'!J52="ignore", "ignore")</f>
        <v>ignore</v>
      </c>
      <c r="K52" s="1" t="str" cm="1">
        <f t="array" aca="1" ref="K52" ca="1">_xlfn.IFS('historyTags 2'!K52="have", "have", 'onchangeTags 2'!K52="have", "have", 'procTags 2'!K52="have", "have", 'historyTags 2'!K52="extra", "extra", 'onchangeTags 2'!K52="extra", "extra", 'procTags 2'!K52="extra", "extra", 'historyTags 2'!K52="missing", "missing", 'onchangeTags 2'!K52="missing", "missing", 'procTags 2'!K52="missing", "missing", 'historyTags 2'!K52="ignore", "ignore", 'onchangeTags 2'!K52="ignore", "ignore", 'procTags 2'!K52="ignore", "ignore")</f>
        <v>ignore</v>
      </c>
      <c r="L52" s="1" t="str" cm="1">
        <f t="array" aca="1" ref="L52" ca="1">_xlfn.IFS('historyTags 2'!L52="have", "have", 'onchangeTags 2'!L52="have", "have", 'procTags 2'!L52="have", "have", 'historyTags 2'!L52="extra", "extra", 'onchangeTags 2'!L52="extra", "extra", 'procTags 2'!L52="extra", "extra", 'historyTags 2'!L52="missing", "missing", 'onchangeTags 2'!L52="missing", "missing", 'procTags 2'!L52="missing", "missing", 'historyTags 2'!L52="ignore", "ignore", 'onchangeTags 2'!L52="ignore", "ignore", 'procTags 2'!L52="ignore", "ignore")</f>
        <v>ignore</v>
      </c>
      <c r="M52" s="1" t="str" cm="1">
        <f t="array" aca="1" ref="M52" ca="1">_xlfn.IFS('historyTags 2'!M52="have", "have", 'onchangeTags 2'!M52="have", "have", 'procTags 2'!M52="have", "have", 'historyTags 2'!M52="extra", "extra", 'onchangeTags 2'!M52="extra", "extra", 'procTags 2'!M52="extra", "extra", 'historyTags 2'!M52="missing", "missing", 'onchangeTags 2'!M52="missing", "missing", 'procTags 2'!M52="missing", "missing", 'historyTags 2'!M52="ignore", "ignore", 'onchangeTags 2'!M52="ignore", "ignore", 'procTags 2'!M52="ignore", "ignore")</f>
        <v>ignore</v>
      </c>
      <c r="N52" s="1" t="str" cm="1">
        <f t="array" aca="1" ref="N52" ca="1">_xlfn.IFS('historyTags 2'!N52="have", "have", 'onchangeTags 2'!N52="have", "have", 'procTags 2'!N52="have", "have", 'historyTags 2'!N52="extra", "extra", 'onchangeTags 2'!N52="extra", "extra", 'procTags 2'!N52="extra", "extra", 'historyTags 2'!N52="missing", "missing", 'onchangeTags 2'!N52="missing", "missing", 'procTags 2'!N52="missing", "missing", 'historyTags 2'!N52="ignore", "ignore", 'onchangeTags 2'!N52="ignore", "ignore", 'procTags 2'!N52="ignore", "ignore")</f>
        <v>ignore</v>
      </c>
      <c r="O52" s="1" t="str" cm="1">
        <f t="array" aca="1" ref="O52" ca="1">_xlfn.IFS('historyTags 2'!O52="have", "have", 'onchangeTags 2'!O52="have", "have", 'procTags 2'!O52="have", "have", 'historyTags 2'!O52="extra", "extra", 'onchangeTags 2'!O52="extra", "extra", 'procTags 2'!O52="extra", "extra", 'historyTags 2'!O52="missing", "missing", 'onchangeTags 2'!O52="missing", "missing", 'procTags 2'!O52="missing", "missing", 'historyTags 2'!O52="ignore", "ignore", 'onchangeTags 2'!O52="ignore", "ignore", 'procTags 2'!O52="ignore", "ignore")</f>
        <v>ignore</v>
      </c>
      <c r="P52" s="1" t="str" cm="1">
        <f t="array" aca="1" ref="P52" ca="1">_xlfn.IFS('historyTags 2'!P52="have", "have", 'onchangeTags 2'!P52="have", "have", 'procTags 2'!P52="have", "have", 'historyTags 2'!P52="extra", "extra", 'onchangeTags 2'!P52="extra", "extra", 'procTags 2'!P52="extra", "extra", 'historyTags 2'!P52="missing", "missing", 'onchangeTags 2'!P52="missing", "missing", 'procTags 2'!P52="missing", "missing", 'historyTags 2'!P52="ignore", "ignore", 'onchangeTags 2'!P52="ignore", "ignore", 'procTags 2'!P52="ignore", "ignore")</f>
        <v>ignore</v>
      </c>
    </row>
    <row r="53" spans="1:16" x14ac:dyDescent="0.2">
      <c r="A53" s="1" t="str">
        <f ca="1">IFERROR(__xludf.DUMMYFUNCTION("""COMPUTED_VALUE"""),"chiller_master_low_threshold")</f>
        <v>chiller_master_low_threshold</v>
      </c>
      <c r="B53" s="1" t="str" cm="1">
        <f t="array" aca="1" ref="B53" ca="1">_xlfn.IFS('historyTags 2'!B53="have", "have", 'onchangeTags 2'!B53="have", "have", 'procTags 2'!B53="have", "have", 'historyTags 2'!B53="extra", "extra", 'onchangeTags 2'!B53="extra", "extra", 'procTags 2'!B53="extra", "extra", 'historyTags 2'!B53="missing", "missing", 'onchangeTags 2'!B53="missing", "missing", 'procTags 2'!B53="missing", "missing", 'historyTags 2'!B53="ignore", "ignore", 'onchangeTags 2'!B53="ignore", "ignore", 'procTags 2'!B53="ignore", "ignore")</f>
        <v>ignore</v>
      </c>
      <c r="C53" s="1" t="str" cm="1">
        <f t="array" aca="1" ref="C53" ca="1">_xlfn.IFS('historyTags 2'!C53="have", "have", 'onchangeTags 2'!C53="have", "have", 'procTags 2'!C53="have", "have", 'historyTags 2'!C53="extra", "extra", 'onchangeTags 2'!C53="extra", "extra", 'procTags 2'!C53="extra", "extra", 'historyTags 2'!C53="missing", "missing", 'onchangeTags 2'!C53="missing", "missing", 'procTags 2'!C53="missing", "missing", 'historyTags 2'!C53="ignore", "ignore", 'onchangeTags 2'!C53="ignore", "ignore", 'procTags 2'!C53="ignore", "ignore")</f>
        <v>ignore</v>
      </c>
      <c r="D53" s="1" t="str" cm="1">
        <f t="array" aca="1" ref="D53" ca="1">_xlfn.IFS('historyTags 2'!D53="have", "have", 'onchangeTags 2'!D53="have", "have", 'procTags 2'!D53="have", "have", 'historyTags 2'!D53="extra", "extra", 'onchangeTags 2'!D53="extra", "extra", 'procTags 2'!D53="extra", "extra", 'historyTags 2'!D53="missing", "missing", 'onchangeTags 2'!D53="missing", "missing", 'procTags 2'!D53="missing", "missing", 'historyTags 2'!D53="ignore", "ignore", 'onchangeTags 2'!D53="ignore", "ignore", 'procTags 2'!D53="ignore", "ignore")</f>
        <v>ignore</v>
      </c>
      <c r="E53" s="1" t="str" cm="1">
        <f t="array" aca="1" ref="E53" ca="1">_xlfn.IFS('historyTags 2'!E53="have", "have", 'onchangeTags 2'!E53="have", "have", 'procTags 2'!E53="have", "have", 'historyTags 2'!E53="extra", "extra", 'onchangeTags 2'!E53="extra", "extra", 'procTags 2'!E53="extra", "extra", 'historyTags 2'!E53="missing", "missing", 'onchangeTags 2'!E53="missing", "missing", 'procTags 2'!E53="missing", "missing", 'historyTags 2'!E53="ignore", "ignore", 'onchangeTags 2'!E53="ignore", "ignore", 'procTags 2'!E53="ignore", "ignore")</f>
        <v>ignore</v>
      </c>
      <c r="F53" s="1" t="str" cm="1">
        <f t="array" aca="1" ref="F53" ca="1">_xlfn.IFS('historyTags 2'!F53="have", "have", 'onchangeTags 2'!F53="have", "have", 'procTags 2'!F53="have", "have", 'historyTags 2'!F53="extra", "extra", 'onchangeTags 2'!F53="extra", "extra", 'procTags 2'!F53="extra", "extra", 'historyTags 2'!F53="missing", "missing", 'onchangeTags 2'!F53="missing", "missing", 'procTags 2'!F53="missing", "missing", 'historyTags 2'!F53="ignore", "ignore", 'onchangeTags 2'!F53="ignore", "ignore", 'procTags 2'!F53="ignore", "ignore")</f>
        <v>ignore</v>
      </c>
      <c r="G53" s="1" t="str" cm="1">
        <f t="array" aca="1" ref="G53" ca="1">_xlfn.IFS('historyTags 2'!G53="have", "have", 'onchangeTags 2'!G53="have", "have", 'procTags 2'!G53="have", "have", 'historyTags 2'!G53="extra", "extra", 'onchangeTags 2'!G53="extra", "extra", 'procTags 2'!G53="extra", "extra", 'historyTags 2'!G53="missing", "missing", 'onchangeTags 2'!G53="missing", "missing", 'procTags 2'!G53="missing", "missing", 'historyTags 2'!G53="ignore", "ignore", 'onchangeTags 2'!G53="ignore", "ignore", 'procTags 2'!G53="ignore", "ignore")</f>
        <v>ignore</v>
      </c>
      <c r="H53" s="1" t="str" cm="1">
        <f t="array" aca="1" ref="H53" ca="1">_xlfn.IFS('historyTags 2'!H53="have", "have", 'onchangeTags 2'!H53="have", "have", 'procTags 2'!H53="have", "have", 'historyTags 2'!H53="extra", "extra", 'onchangeTags 2'!H53="extra", "extra", 'procTags 2'!H53="extra", "extra", 'historyTags 2'!H53="missing", "missing", 'onchangeTags 2'!H53="missing", "missing", 'procTags 2'!H53="missing", "missing", 'historyTags 2'!H53="ignore", "ignore", 'onchangeTags 2'!H53="ignore", "ignore", 'procTags 2'!H53="ignore", "ignore")</f>
        <v>ignore</v>
      </c>
      <c r="I53" s="1" t="str" cm="1">
        <f t="array" aca="1" ref="I53" ca="1">_xlfn.IFS('historyTags 2'!I53="have", "have", 'onchangeTags 2'!I53="have", "have", 'procTags 2'!I53="have", "have", 'historyTags 2'!I53="extra", "extra", 'onchangeTags 2'!I53="extra", "extra", 'procTags 2'!I53="extra", "extra", 'historyTags 2'!I53="missing", "missing", 'onchangeTags 2'!I53="missing", "missing", 'procTags 2'!I53="missing", "missing", 'historyTags 2'!I53="ignore", "ignore", 'onchangeTags 2'!I53="ignore", "ignore", 'procTags 2'!I53="ignore", "ignore")</f>
        <v>ignore</v>
      </c>
      <c r="J53" s="1" t="str" cm="1">
        <f t="array" aca="1" ref="J53" ca="1">_xlfn.IFS('historyTags 2'!J53="have", "have", 'onchangeTags 2'!J53="have", "have", 'procTags 2'!J53="have", "have", 'historyTags 2'!J53="extra", "extra", 'onchangeTags 2'!J53="extra", "extra", 'procTags 2'!J53="extra", "extra", 'historyTags 2'!J53="missing", "missing", 'onchangeTags 2'!J53="missing", "missing", 'procTags 2'!J53="missing", "missing", 'historyTags 2'!J53="ignore", "ignore", 'onchangeTags 2'!J53="ignore", "ignore", 'procTags 2'!J53="ignore", "ignore")</f>
        <v>ignore</v>
      </c>
      <c r="K53" s="1" t="str" cm="1">
        <f t="array" aca="1" ref="K53" ca="1">_xlfn.IFS('historyTags 2'!K53="have", "have", 'onchangeTags 2'!K53="have", "have", 'procTags 2'!K53="have", "have", 'historyTags 2'!K53="extra", "extra", 'onchangeTags 2'!K53="extra", "extra", 'procTags 2'!K53="extra", "extra", 'historyTags 2'!K53="missing", "missing", 'onchangeTags 2'!K53="missing", "missing", 'procTags 2'!K53="missing", "missing", 'historyTags 2'!K53="ignore", "ignore", 'onchangeTags 2'!K53="ignore", "ignore", 'procTags 2'!K53="ignore", "ignore")</f>
        <v>ignore</v>
      </c>
      <c r="L53" s="1" t="str" cm="1">
        <f t="array" aca="1" ref="L53" ca="1">_xlfn.IFS('historyTags 2'!L53="have", "have", 'onchangeTags 2'!L53="have", "have", 'procTags 2'!L53="have", "have", 'historyTags 2'!L53="extra", "extra", 'onchangeTags 2'!L53="extra", "extra", 'procTags 2'!L53="extra", "extra", 'historyTags 2'!L53="missing", "missing", 'onchangeTags 2'!L53="missing", "missing", 'procTags 2'!L53="missing", "missing", 'historyTags 2'!L53="ignore", "ignore", 'onchangeTags 2'!L53="ignore", "ignore", 'procTags 2'!L53="ignore", "ignore")</f>
        <v>ignore</v>
      </c>
      <c r="M53" s="1" t="str" cm="1">
        <f t="array" aca="1" ref="M53" ca="1">_xlfn.IFS('historyTags 2'!M53="have", "have", 'onchangeTags 2'!M53="have", "have", 'procTags 2'!M53="have", "have", 'historyTags 2'!M53="extra", "extra", 'onchangeTags 2'!M53="extra", "extra", 'procTags 2'!M53="extra", "extra", 'historyTags 2'!M53="missing", "missing", 'onchangeTags 2'!M53="missing", "missing", 'procTags 2'!M53="missing", "missing", 'historyTags 2'!M53="ignore", "ignore", 'onchangeTags 2'!M53="ignore", "ignore", 'procTags 2'!M53="ignore", "ignore")</f>
        <v>ignore</v>
      </c>
      <c r="N53" s="1" t="str" cm="1">
        <f t="array" aca="1" ref="N53" ca="1">_xlfn.IFS('historyTags 2'!N53="have", "have", 'onchangeTags 2'!N53="have", "have", 'procTags 2'!N53="have", "have", 'historyTags 2'!N53="extra", "extra", 'onchangeTags 2'!N53="extra", "extra", 'procTags 2'!N53="extra", "extra", 'historyTags 2'!N53="missing", "missing", 'onchangeTags 2'!N53="missing", "missing", 'procTags 2'!N53="missing", "missing", 'historyTags 2'!N53="ignore", "ignore", 'onchangeTags 2'!N53="ignore", "ignore", 'procTags 2'!N53="ignore", "ignore")</f>
        <v>ignore</v>
      </c>
      <c r="O53" s="1" t="str" cm="1">
        <f t="array" aca="1" ref="O53" ca="1">_xlfn.IFS('historyTags 2'!O53="have", "have", 'onchangeTags 2'!O53="have", "have", 'procTags 2'!O53="have", "have", 'historyTags 2'!O53="extra", "extra", 'onchangeTags 2'!O53="extra", "extra", 'procTags 2'!O53="extra", "extra", 'historyTags 2'!O53="missing", "missing", 'onchangeTags 2'!O53="missing", "missing", 'procTags 2'!O53="missing", "missing", 'historyTags 2'!O53="ignore", "ignore", 'onchangeTags 2'!O53="ignore", "ignore", 'procTags 2'!O53="ignore", "ignore")</f>
        <v>ignore</v>
      </c>
      <c r="P53" s="1" t="str" cm="1">
        <f t="array" aca="1" ref="P53" ca="1">_xlfn.IFS('historyTags 2'!P53="have", "have", 'onchangeTags 2'!P53="have", "have", 'procTags 2'!P53="have", "have", 'historyTags 2'!P53="extra", "extra", 'onchangeTags 2'!P53="extra", "extra", 'procTags 2'!P53="extra", "extra", 'historyTags 2'!P53="missing", "missing", 'onchangeTags 2'!P53="missing", "missing", 'procTags 2'!P53="missing", "missing", 'historyTags 2'!P53="ignore", "ignore", 'onchangeTags 2'!P53="ignore", "ignore", 'procTags 2'!P53="ignore", "ignore")</f>
        <v>ignore</v>
      </c>
    </row>
    <row r="54" spans="1:16" x14ac:dyDescent="0.2">
      <c r="A54" s="1" t="str">
        <f ca="1">IFERROR(__xludf.DUMMYFUNCTION("""COMPUTED_VALUE"""),"chiller_night_dp")</f>
        <v>chiller_night_dp</v>
      </c>
      <c r="B54" s="1" t="str" cm="1">
        <f t="array" aca="1" ref="B54" ca="1">_xlfn.IFS('historyTags 2'!B54="have", "have", 'onchangeTags 2'!B54="have", "have", 'procTags 2'!B54="have", "have", 'historyTags 2'!B54="extra", "extra", 'onchangeTags 2'!B54="extra", "extra", 'procTags 2'!B54="extra", "extra", 'historyTags 2'!B54="missing", "missing", 'onchangeTags 2'!B54="missing", "missing", 'procTags 2'!B54="missing", "missing", 'historyTags 2'!B54="ignore", "ignore", 'onchangeTags 2'!B54="ignore", "ignore", 'procTags 2'!B54="ignore", "ignore")</f>
        <v>ignore</v>
      </c>
      <c r="C54" s="1" t="str" cm="1">
        <f t="array" aca="1" ref="C54" ca="1">_xlfn.IFS('historyTags 2'!C54="have", "have", 'onchangeTags 2'!C54="have", "have", 'procTags 2'!C54="have", "have", 'historyTags 2'!C54="extra", "extra", 'onchangeTags 2'!C54="extra", "extra", 'procTags 2'!C54="extra", "extra", 'historyTags 2'!C54="missing", "missing", 'onchangeTags 2'!C54="missing", "missing", 'procTags 2'!C54="missing", "missing", 'historyTags 2'!C54="ignore", "ignore", 'onchangeTags 2'!C54="ignore", "ignore", 'procTags 2'!C54="ignore", "ignore")</f>
        <v>ignore</v>
      </c>
      <c r="D54" s="1" t="str" cm="1">
        <f t="array" aca="1" ref="D54" ca="1">_xlfn.IFS('historyTags 2'!D54="have", "have", 'onchangeTags 2'!D54="have", "have", 'procTags 2'!D54="have", "have", 'historyTags 2'!D54="extra", "extra", 'onchangeTags 2'!D54="extra", "extra", 'procTags 2'!D54="extra", "extra", 'historyTags 2'!D54="missing", "missing", 'onchangeTags 2'!D54="missing", "missing", 'procTags 2'!D54="missing", "missing", 'historyTags 2'!D54="ignore", "ignore", 'onchangeTags 2'!D54="ignore", "ignore", 'procTags 2'!D54="ignore", "ignore")</f>
        <v>ignore</v>
      </c>
      <c r="E54" s="1" t="str" cm="1">
        <f t="array" aca="1" ref="E54" ca="1">_xlfn.IFS('historyTags 2'!E54="have", "have", 'onchangeTags 2'!E54="have", "have", 'procTags 2'!E54="have", "have", 'historyTags 2'!E54="extra", "extra", 'onchangeTags 2'!E54="extra", "extra", 'procTags 2'!E54="extra", "extra", 'historyTags 2'!E54="missing", "missing", 'onchangeTags 2'!E54="missing", "missing", 'procTags 2'!E54="missing", "missing", 'historyTags 2'!E54="ignore", "ignore", 'onchangeTags 2'!E54="ignore", "ignore", 'procTags 2'!E54="ignore", "ignore")</f>
        <v>ignore</v>
      </c>
      <c r="F54" s="1" t="str" cm="1">
        <f t="array" aca="1" ref="F54" ca="1">_xlfn.IFS('historyTags 2'!F54="have", "have", 'onchangeTags 2'!F54="have", "have", 'procTags 2'!F54="have", "have", 'historyTags 2'!F54="extra", "extra", 'onchangeTags 2'!F54="extra", "extra", 'procTags 2'!F54="extra", "extra", 'historyTags 2'!F54="missing", "missing", 'onchangeTags 2'!F54="missing", "missing", 'procTags 2'!F54="missing", "missing", 'historyTags 2'!F54="ignore", "ignore", 'onchangeTags 2'!F54="ignore", "ignore", 'procTags 2'!F54="ignore", "ignore")</f>
        <v>ignore</v>
      </c>
      <c r="G54" s="1" t="str" cm="1">
        <f t="array" aca="1" ref="G54" ca="1">_xlfn.IFS('historyTags 2'!G54="have", "have", 'onchangeTags 2'!G54="have", "have", 'procTags 2'!G54="have", "have", 'historyTags 2'!G54="extra", "extra", 'onchangeTags 2'!G54="extra", "extra", 'procTags 2'!G54="extra", "extra", 'historyTags 2'!G54="missing", "missing", 'onchangeTags 2'!G54="missing", "missing", 'procTags 2'!G54="missing", "missing", 'historyTags 2'!G54="ignore", "ignore", 'onchangeTags 2'!G54="ignore", "ignore", 'procTags 2'!G54="ignore", "ignore")</f>
        <v>ignore</v>
      </c>
      <c r="H54" s="1" t="str" cm="1">
        <f t="array" aca="1" ref="H54" ca="1">_xlfn.IFS('historyTags 2'!H54="have", "have", 'onchangeTags 2'!H54="have", "have", 'procTags 2'!H54="have", "have", 'historyTags 2'!H54="extra", "extra", 'onchangeTags 2'!H54="extra", "extra", 'procTags 2'!H54="extra", "extra", 'historyTags 2'!H54="missing", "missing", 'onchangeTags 2'!H54="missing", "missing", 'procTags 2'!H54="missing", "missing", 'historyTags 2'!H54="ignore", "ignore", 'onchangeTags 2'!H54="ignore", "ignore", 'procTags 2'!H54="ignore", "ignore")</f>
        <v>ignore</v>
      </c>
      <c r="I54" s="1" t="str" cm="1">
        <f t="array" aca="1" ref="I54" ca="1">_xlfn.IFS('historyTags 2'!I54="have", "have", 'onchangeTags 2'!I54="have", "have", 'procTags 2'!I54="have", "have", 'historyTags 2'!I54="extra", "extra", 'onchangeTags 2'!I54="extra", "extra", 'procTags 2'!I54="extra", "extra", 'historyTags 2'!I54="missing", "missing", 'onchangeTags 2'!I54="missing", "missing", 'procTags 2'!I54="missing", "missing", 'historyTags 2'!I54="ignore", "ignore", 'onchangeTags 2'!I54="ignore", "ignore", 'procTags 2'!I54="ignore", "ignore")</f>
        <v>ignore</v>
      </c>
      <c r="J54" s="1" t="str" cm="1">
        <f t="array" aca="1" ref="J54" ca="1">_xlfn.IFS('historyTags 2'!J54="have", "have", 'onchangeTags 2'!J54="have", "have", 'procTags 2'!J54="have", "have", 'historyTags 2'!J54="extra", "extra", 'onchangeTags 2'!J54="extra", "extra", 'procTags 2'!J54="extra", "extra", 'historyTags 2'!J54="missing", "missing", 'onchangeTags 2'!J54="missing", "missing", 'procTags 2'!J54="missing", "missing", 'historyTags 2'!J54="ignore", "ignore", 'onchangeTags 2'!J54="ignore", "ignore", 'procTags 2'!J54="ignore", "ignore")</f>
        <v>ignore</v>
      </c>
      <c r="K54" s="1" t="str" cm="1">
        <f t="array" aca="1" ref="K54" ca="1">_xlfn.IFS('historyTags 2'!K54="have", "have", 'onchangeTags 2'!K54="have", "have", 'procTags 2'!K54="have", "have", 'historyTags 2'!K54="extra", "extra", 'onchangeTags 2'!K54="extra", "extra", 'procTags 2'!K54="extra", "extra", 'historyTags 2'!K54="missing", "missing", 'onchangeTags 2'!K54="missing", "missing", 'procTags 2'!K54="missing", "missing", 'historyTags 2'!K54="ignore", "ignore", 'onchangeTags 2'!K54="ignore", "ignore", 'procTags 2'!K54="ignore", "ignore")</f>
        <v>ignore</v>
      </c>
      <c r="L54" s="1" t="str" cm="1">
        <f t="array" aca="1" ref="L54" ca="1">_xlfn.IFS('historyTags 2'!L54="have", "have", 'onchangeTags 2'!L54="have", "have", 'procTags 2'!L54="have", "have", 'historyTags 2'!L54="extra", "extra", 'onchangeTags 2'!L54="extra", "extra", 'procTags 2'!L54="extra", "extra", 'historyTags 2'!L54="missing", "missing", 'onchangeTags 2'!L54="missing", "missing", 'procTags 2'!L54="missing", "missing", 'historyTags 2'!L54="ignore", "ignore", 'onchangeTags 2'!L54="ignore", "ignore", 'procTags 2'!L54="ignore", "ignore")</f>
        <v>ignore</v>
      </c>
      <c r="M54" s="1" t="str" cm="1">
        <f t="array" aca="1" ref="M54" ca="1">_xlfn.IFS('historyTags 2'!M54="have", "have", 'onchangeTags 2'!M54="have", "have", 'procTags 2'!M54="have", "have", 'historyTags 2'!M54="extra", "extra", 'onchangeTags 2'!M54="extra", "extra", 'procTags 2'!M54="extra", "extra", 'historyTags 2'!M54="missing", "missing", 'onchangeTags 2'!M54="missing", "missing", 'procTags 2'!M54="missing", "missing", 'historyTags 2'!M54="ignore", "ignore", 'onchangeTags 2'!M54="ignore", "ignore", 'procTags 2'!M54="ignore", "ignore")</f>
        <v>ignore</v>
      </c>
      <c r="N54" s="1" t="str" cm="1">
        <f t="array" aca="1" ref="N54" ca="1">_xlfn.IFS('historyTags 2'!N54="have", "have", 'onchangeTags 2'!N54="have", "have", 'procTags 2'!N54="have", "have", 'historyTags 2'!N54="extra", "extra", 'onchangeTags 2'!N54="extra", "extra", 'procTags 2'!N54="extra", "extra", 'historyTags 2'!N54="missing", "missing", 'onchangeTags 2'!N54="missing", "missing", 'procTags 2'!N54="missing", "missing", 'historyTags 2'!N54="ignore", "ignore", 'onchangeTags 2'!N54="ignore", "ignore", 'procTags 2'!N54="ignore", "ignore")</f>
        <v>ignore</v>
      </c>
      <c r="O54" s="1" t="str" cm="1">
        <f t="array" aca="1" ref="O54" ca="1">_xlfn.IFS('historyTags 2'!O54="have", "have", 'onchangeTags 2'!O54="have", "have", 'procTags 2'!O54="have", "have", 'historyTags 2'!O54="extra", "extra", 'onchangeTags 2'!O54="extra", "extra", 'procTags 2'!O54="extra", "extra", 'historyTags 2'!O54="missing", "missing", 'onchangeTags 2'!O54="missing", "missing", 'procTags 2'!O54="missing", "missing", 'historyTags 2'!O54="ignore", "ignore", 'onchangeTags 2'!O54="ignore", "ignore", 'procTags 2'!O54="ignore", "ignore")</f>
        <v>ignore</v>
      </c>
      <c r="P54" s="1" t="str" cm="1">
        <f t="array" aca="1" ref="P54" ca="1">_xlfn.IFS('historyTags 2'!P54="have", "have", 'onchangeTags 2'!P54="have", "have", 'procTags 2'!P54="have", "have", 'historyTags 2'!P54="extra", "extra", 'onchangeTags 2'!P54="extra", "extra", 'procTags 2'!P54="extra", "extra", 'historyTags 2'!P54="missing", "missing", 'onchangeTags 2'!P54="missing", "missing", 'procTags 2'!P54="missing", "missing", 'historyTags 2'!P54="ignore", "ignore", 'onchangeTags 2'!P54="ignore", "ignore", 'procTags 2'!P54="ignore", "ignore")</f>
        <v>ignore</v>
      </c>
    </row>
    <row r="55" spans="1:16" x14ac:dyDescent="0.2">
      <c r="A55" s="1" t="str">
        <f ca="1">IFERROR(__xludf.DUMMYFUNCTION("""COMPUTED_VALUE"""),"chiller_off")</f>
        <v>chiller_off</v>
      </c>
      <c r="B55" s="1" t="str" cm="1">
        <f t="array" aca="1" ref="B55" ca="1">_xlfn.IFS('historyTags 2'!B55="have", "have", 'onchangeTags 2'!B55="have", "have", 'procTags 2'!B55="have", "have", 'historyTags 2'!B55="extra", "extra", 'onchangeTags 2'!B55="extra", "extra", 'procTags 2'!B55="extra", "extra", 'historyTags 2'!B55="missing", "missing", 'onchangeTags 2'!B55="missing", "missing", 'procTags 2'!B55="missing", "missing", 'historyTags 2'!B55="ignore", "ignore", 'onchangeTags 2'!B55="ignore", "ignore", 'procTags 2'!B55="ignore", "ignore")</f>
        <v>ignore</v>
      </c>
      <c r="C55" s="1" t="str" cm="1">
        <f t="array" aca="1" ref="C55" ca="1">_xlfn.IFS('historyTags 2'!C55="have", "have", 'onchangeTags 2'!C55="have", "have", 'procTags 2'!C55="have", "have", 'historyTags 2'!C55="extra", "extra", 'onchangeTags 2'!C55="extra", "extra", 'procTags 2'!C55="extra", "extra", 'historyTags 2'!C55="missing", "missing", 'onchangeTags 2'!C55="missing", "missing", 'procTags 2'!C55="missing", "missing", 'historyTags 2'!C55="ignore", "ignore", 'onchangeTags 2'!C55="ignore", "ignore", 'procTags 2'!C55="ignore", "ignore")</f>
        <v>ignore</v>
      </c>
      <c r="D55" s="1" t="str" cm="1">
        <f t="array" aca="1" ref="D55" ca="1">_xlfn.IFS('historyTags 2'!D55="have", "have", 'onchangeTags 2'!D55="have", "have", 'procTags 2'!D55="have", "have", 'historyTags 2'!D55="extra", "extra", 'onchangeTags 2'!D55="extra", "extra", 'procTags 2'!D55="extra", "extra", 'historyTags 2'!D55="missing", "missing", 'onchangeTags 2'!D55="missing", "missing", 'procTags 2'!D55="missing", "missing", 'historyTags 2'!D55="ignore", "ignore", 'onchangeTags 2'!D55="ignore", "ignore", 'procTags 2'!D55="ignore", "ignore")</f>
        <v>ignore</v>
      </c>
      <c r="E55" s="1" t="str" cm="1">
        <f t="array" aca="1" ref="E55" ca="1">_xlfn.IFS('historyTags 2'!E55="have", "have", 'onchangeTags 2'!E55="have", "have", 'procTags 2'!E55="have", "have", 'historyTags 2'!E55="extra", "extra", 'onchangeTags 2'!E55="extra", "extra", 'procTags 2'!E55="extra", "extra", 'historyTags 2'!E55="missing", "missing", 'onchangeTags 2'!E55="missing", "missing", 'procTags 2'!E55="missing", "missing", 'historyTags 2'!E55="ignore", "ignore", 'onchangeTags 2'!E55="ignore", "ignore", 'procTags 2'!E55="ignore", "ignore")</f>
        <v>ignore</v>
      </c>
      <c r="F55" s="1" t="str" cm="1">
        <f t="array" aca="1" ref="F55" ca="1">_xlfn.IFS('historyTags 2'!F55="have", "have", 'onchangeTags 2'!F55="have", "have", 'procTags 2'!F55="have", "have", 'historyTags 2'!F55="extra", "extra", 'onchangeTags 2'!F55="extra", "extra", 'procTags 2'!F55="extra", "extra", 'historyTags 2'!F55="missing", "missing", 'onchangeTags 2'!F55="missing", "missing", 'procTags 2'!F55="missing", "missing", 'historyTags 2'!F55="ignore", "ignore", 'onchangeTags 2'!F55="ignore", "ignore", 'procTags 2'!F55="ignore", "ignore")</f>
        <v>ignore</v>
      </c>
      <c r="G55" s="1" t="str" cm="1">
        <f t="array" aca="1" ref="G55" ca="1">_xlfn.IFS('historyTags 2'!G55="have", "have", 'onchangeTags 2'!G55="have", "have", 'procTags 2'!G55="have", "have", 'historyTags 2'!G55="extra", "extra", 'onchangeTags 2'!G55="extra", "extra", 'procTags 2'!G55="extra", "extra", 'historyTags 2'!G55="missing", "missing", 'onchangeTags 2'!G55="missing", "missing", 'procTags 2'!G55="missing", "missing", 'historyTags 2'!G55="ignore", "ignore", 'onchangeTags 2'!G55="ignore", "ignore", 'procTags 2'!G55="ignore", "ignore")</f>
        <v>ignore</v>
      </c>
      <c r="H55" s="1" t="str" cm="1">
        <f t="array" aca="1" ref="H55" ca="1">_xlfn.IFS('historyTags 2'!H55="have", "have", 'onchangeTags 2'!H55="have", "have", 'procTags 2'!H55="have", "have", 'historyTags 2'!H55="extra", "extra", 'onchangeTags 2'!H55="extra", "extra", 'procTags 2'!H55="extra", "extra", 'historyTags 2'!H55="missing", "missing", 'onchangeTags 2'!H55="missing", "missing", 'procTags 2'!H55="missing", "missing", 'historyTags 2'!H55="ignore", "ignore", 'onchangeTags 2'!H55="ignore", "ignore", 'procTags 2'!H55="ignore", "ignore")</f>
        <v>ignore</v>
      </c>
      <c r="I55" s="1" t="str" cm="1">
        <f t="array" aca="1" ref="I55" ca="1">_xlfn.IFS('historyTags 2'!I55="have", "have", 'onchangeTags 2'!I55="have", "have", 'procTags 2'!I55="have", "have", 'historyTags 2'!I55="extra", "extra", 'onchangeTags 2'!I55="extra", "extra", 'procTags 2'!I55="extra", "extra", 'historyTags 2'!I55="missing", "missing", 'onchangeTags 2'!I55="missing", "missing", 'procTags 2'!I55="missing", "missing", 'historyTags 2'!I55="ignore", "ignore", 'onchangeTags 2'!I55="ignore", "ignore", 'procTags 2'!I55="ignore", "ignore")</f>
        <v>ignore</v>
      </c>
      <c r="J55" s="1" t="str" cm="1">
        <f t="array" aca="1" ref="J55" ca="1">_xlfn.IFS('historyTags 2'!J55="have", "have", 'onchangeTags 2'!J55="have", "have", 'procTags 2'!J55="have", "have", 'historyTags 2'!J55="extra", "extra", 'onchangeTags 2'!J55="extra", "extra", 'procTags 2'!J55="extra", "extra", 'historyTags 2'!J55="missing", "missing", 'onchangeTags 2'!J55="missing", "missing", 'procTags 2'!J55="missing", "missing", 'historyTags 2'!J55="ignore", "ignore", 'onchangeTags 2'!J55="ignore", "ignore", 'procTags 2'!J55="ignore", "ignore")</f>
        <v>ignore</v>
      </c>
      <c r="K55" s="1" t="str" cm="1">
        <f t="array" aca="1" ref="K55" ca="1">_xlfn.IFS('historyTags 2'!K55="have", "have", 'onchangeTags 2'!K55="have", "have", 'procTags 2'!K55="have", "have", 'historyTags 2'!K55="extra", "extra", 'onchangeTags 2'!K55="extra", "extra", 'procTags 2'!K55="extra", "extra", 'historyTags 2'!K55="missing", "missing", 'onchangeTags 2'!K55="missing", "missing", 'procTags 2'!K55="missing", "missing", 'historyTags 2'!K55="ignore", "ignore", 'onchangeTags 2'!K55="ignore", "ignore", 'procTags 2'!K55="ignore", "ignore")</f>
        <v>ignore</v>
      </c>
      <c r="L55" s="1" t="str" cm="1">
        <f t="array" aca="1" ref="L55" ca="1">_xlfn.IFS('historyTags 2'!L55="have", "have", 'onchangeTags 2'!L55="have", "have", 'procTags 2'!L55="have", "have", 'historyTags 2'!L55="extra", "extra", 'onchangeTags 2'!L55="extra", "extra", 'procTags 2'!L55="extra", "extra", 'historyTags 2'!L55="missing", "missing", 'onchangeTags 2'!L55="missing", "missing", 'procTags 2'!L55="missing", "missing", 'historyTags 2'!L55="ignore", "ignore", 'onchangeTags 2'!L55="ignore", "ignore", 'procTags 2'!L55="ignore", "ignore")</f>
        <v>ignore</v>
      </c>
      <c r="M55" s="1" t="str" cm="1">
        <f t="array" aca="1" ref="M55" ca="1">_xlfn.IFS('historyTags 2'!M55="have", "have", 'onchangeTags 2'!M55="have", "have", 'procTags 2'!M55="have", "have", 'historyTags 2'!M55="extra", "extra", 'onchangeTags 2'!M55="extra", "extra", 'procTags 2'!M55="extra", "extra", 'historyTags 2'!M55="missing", "missing", 'onchangeTags 2'!M55="missing", "missing", 'procTags 2'!M55="missing", "missing", 'historyTags 2'!M55="ignore", "ignore", 'onchangeTags 2'!M55="ignore", "ignore", 'procTags 2'!M55="ignore", "ignore")</f>
        <v>ignore</v>
      </c>
      <c r="N55" s="1" t="str" cm="1">
        <f t="array" aca="1" ref="N55" ca="1">_xlfn.IFS('historyTags 2'!N55="have", "have", 'onchangeTags 2'!N55="have", "have", 'procTags 2'!N55="have", "have", 'historyTags 2'!N55="extra", "extra", 'onchangeTags 2'!N55="extra", "extra", 'procTags 2'!N55="extra", "extra", 'historyTags 2'!N55="missing", "missing", 'onchangeTags 2'!N55="missing", "missing", 'procTags 2'!N55="missing", "missing", 'historyTags 2'!N55="ignore", "ignore", 'onchangeTags 2'!N55="ignore", "ignore", 'procTags 2'!N55="ignore", "ignore")</f>
        <v>ignore</v>
      </c>
      <c r="O55" s="1" t="str" cm="1">
        <f t="array" aca="1" ref="O55" ca="1">_xlfn.IFS('historyTags 2'!O55="have", "have", 'onchangeTags 2'!O55="have", "have", 'procTags 2'!O55="have", "have", 'historyTags 2'!O55="extra", "extra", 'onchangeTags 2'!O55="extra", "extra", 'procTags 2'!O55="extra", "extra", 'historyTags 2'!O55="missing", "missing", 'onchangeTags 2'!O55="missing", "missing", 'procTags 2'!O55="missing", "missing", 'historyTags 2'!O55="ignore", "ignore", 'onchangeTags 2'!O55="ignore", "ignore", 'procTags 2'!O55="ignore", "ignore")</f>
        <v>ignore</v>
      </c>
      <c r="P55" s="1" t="str" cm="1">
        <f t="array" aca="1" ref="P55" ca="1">_xlfn.IFS('historyTags 2'!P55="have", "have", 'onchangeTags 2'!P55="have", "have", 'procTags 2'!P55="have", "have", 'historyTags 2'!P55="extra", "extra", 'onchangeTags 2'!P55="extra", "extra", 'procTags 2'!P55="extra", "extra", 'historyTags 2'!P55="missing", "missing", 'onchangeTags 2'!P55="missing", "missing", 'procTags 2'!P55="missing", "missing", 'historyTags 2'!P55="ignore", "ignore", 'onchangeTags 2'!P55="ignore", "ignore", 'procTags 2'!P55="ignore", "ignore")</f>
        <v>ignore</v>
      </c>
    </row>
    <row r="56" spans="1:16" x14ac:dyDescent="0.2">
      <c r="A56" s="1" t="str">
        <f ca="1">IFERROR(__xludf.DUMMYFUNCTION("""COMPUTED_VALUE"""),"chiller_par_threshold")</f>
        <v>chiller_par_threshold</v>
      </c>
      <c r="B56" s="1" t="str" cm="1">
        <f t="array" aca="1" ref="B56" ca="1">_xlfn.IFS('historyTags 2'!B56="have", "have", 'onchangeTags 2'!B56="have", "have", 'procTags 2'!B56="have", "have", 'historyTags 2'!B56="extra", "extra", 'onchangeTags 2'!B56="extra", "extra", 'procTags 2'!B56="extra", "extra", 'historyTags 2'!B56="missing", "missing", 'onchangeTags 2'!B56="missing", "missing", 'procTags 2'!B56="missing", "missing", 'historyTags 2'!B56="ignore", "ignore", 'onchangeTags 2'!B56="ignore", "ignore", 'procTags 2'!B56="ignore", "ignore")</f>
        <v>ignore</v>
      </c>
      <c r="C56" s="1" t="str" cm="1">
        <f t="array" aca="1" ref="C56" ca="1">_xlfn.IFS('historyTags 2'!C56="have", "have", 'onchangeTags 2'!C56="have", "have", 'procTags 2'!C56="have", "have", 'historyTags 2'!C56="extra", "extra", 'onchangeTags 2'!C56="extra", "extra", 'procTags 2'!C56="extra", "extra", 'historyTags 2'!C56="missing", "missing", 'onchangeTags 2'!C56="missing", "missing", 'procTags 2'!C56="missing", "missing", 'historyTags 2'!C56="ignore", "ignore", 'onchangeTags 2'!C56="ignore", "ignore", 'procTags 2'!C56="ignore", "ignore")</f>
        <v>ignore</v>
      </c>
      <c r="D56" s="1" t="str" cm="1">
        <f t="array" aca="1" ref="D56" ca="1">_xlfn.IFS('historyTags 2'!D56="have", "have", 'onchangeTags 2'!D56="have", "have", 'procTags 2'!D56="have", "have", 'historyTags 2'!D56="extra", "extra", 'onchangeTags 2'!D56="extra", "extra", 'procTags 2'!D56="extra", "extra", 'historyTags 2'!D56="missing", "missing", 'onchangeTags 2'!D56="missing", "missing", 'procTags 2'!D56="missing", "missing", 'historyTags 2'!D56="ignore", "ignore", 'onchangeTags 2'!D56="ignore", "ignore", 'procTags 2'!D56="ignore", "ignore")</f>
        <v>ignore</v>
      </c>
      <c r="E56" s="1" t="str" cm="1">
        <f t="array" aca="1" ref="E56" ca="1">_xlfn.IFS('historyTags 2'!E56="have", "have", 'onchangeTags 2'!E56="have", "have", 'procTags 2'!E56="have", "have", 'historyTags 2'!E56="extra", "extra", 'onchangeTags 2'!E56="extra", "extra", 'procTags 2'!E56="extra", "extra", 'historyTags 2'!E56="missing", "missing", 'onchangeTags 2'!E56="missing", "missing", 'procTags 2'!E56="missing", "missing", 'historyTags 2'!E56="ignore", "ignore", 'onchangeTags 2'!E56="ignore", "ignore", 'procTags 2'!E56="ignore", "ignore")</f>
        <v>ignore</v>
      </c>
      <c r="F56" s="1" t="str" cm="1">
        <f t="array" aca="1" ref="F56" ca="1">_xlfn.IFS('historyTags 2'!F56="have", "have", 'onchangeTags 2'!F56="have", "have", 'procTags 2'!F56="have", "have", 'historyTags 2'!F56="extra", "extra", 'onchangeTags 2'!F56="extra", "extra", 'procTags 2'!F56="extra", "extra", 'historyTags 2'!F56="missing", "missing", 'onchangeTags 2'!F56="missing", "missing", 'procTags 2'!F56="missing", "missing", 'historyTags 2'!F56="ignore", "ignore", 'onchangeTags 2'!F56="ignore", "ignore", 'procTags 2'!F56="ignore", "ignore")</f>
        <v>ignore</v>
      </c>
      <c r="G56" s="1" t="str" cm="1">
        <f t="array" aca="1" ref="G56" ca="1">_xlfn.IFS('historyTags 2'!G56="have", "have", 'onchangeTags 2'!G56="have", "have", 'procTags 2'!G56="have", "have", 'historyTags 2'!G56="extra", "extra", 'onchangeTags 2'!G56="extra", "extra", 'procTags 2'!G56="extra", "extra", 'historyTags 2'!G56="missing", "missing", 'onchangeTags 2'!G56="missing", "missing", 'procTags 2'!G56="missing", "missing", 'historyTags 2'!G56="ignore", "ignore", 'onchangeTags 2'!G56="ignore", "ignore", 'procTags 2'!G56="ignore", "ignore")</f>
        <v>ignore</v>
      </c>
      <c r="H56" s="1" t="str" cm="1">
        <f t="array" aca="1" ref="H56" ca="1">_xlfn.IFS('historyTags 2'!H56="have", "have", 'onchangeTags 2'!H56="have", "have", 'procTags 2'!H56="have", "have", 'historyTags 2'!H56="extra", "extra", 'onchangeTags 2'!H56="extra", "extra", 'procTags 2'!H56="extra", "extra", 'historyTags 2'!H56="missing", "missing", 'onchangeTags 2'!H56="missing", "missing", 'procTags 2'!H56="missing", "missing", 'historyTags 2'!H56="ignore", "ignore", 'onchangeTags 2'!H56="ignore", "ignore", 'procTags 2'!H56="ignore", "ignore")</f>
        <v>ignore</v>
      </c>
      <c r="I56" s="1" t="str" cm="1">
        <f t="array" aca="1" ref="I56" ca="1">_xlfn.IFS('historyTags 2'!I56="have", "have", 'onchangeTags 2'!I56="have", "have", 'procTags 2'!I56="have", "have", 'historyTags 2'!I56="extra", "extra", 'onchangeTags 2'!I56="extra", "extra", 'procTags 2'!I56="extra", "extra", 'historyTags 2'!I56="missing", "missing", 'onchangeTags 2'!I56="missing", "missing", 'procTags 2'!I56="missing", "missing", 'historyTags 2'!I56="ignore", "ignore", 'onchangeTags 2'!I56="ignore", "ignore", 'procTags 2'!I56="ignore", "ignore")</f>
        <v>ignore</v>
      </c>
      <c r="J56" s="1" t="str" cm="1">
        <f t="array" aca="1" ref="J56" ca="1">_xlfn.IFS('historyTags 2'!J56="have", "have", 'onchangeTags 2'!J56="have", "have", 'procTags 2'!J56="have", "have", 'historyTags 2'!J56="extra", "extra", 'onchangeTags 2'!J56="extra", "extra", 'procTags 2'!J56="extra", "extra", 'historyTags 2'!J56="missing", "missing", 'onchangeTags 2'!J56="missing", "missing", 'procTags 2'!J56="missing", "missing", 'historyTags 2'!J56="ignore", "ignore", 'onchangeTags 2'!J56="ignore", "ignore", 'procTags 2'!J56="ignore", "ignore")</f>
        <v>ignore</v>
      </c>
      <c r="K56" s="1" t="str" cm="1">
        <f t="array" aca="1" ref="K56" ca="1">_xlfn.IFS('historyTags 2'!K56="have", "have", 'onchangeTags 2'!K56="have", "have", 'procTags 2'!K56="have", "have", 'historyTags 2'!K56="extra", "extra", 'onchangeTags 2'!K56="extra", "extra", 'procTags 2'!K56="extra", "extra", 'historyTags 2'!K56="missing", "missing", 'onchangeTags 2'!K56="missing", "missing", 'procTags 2'!K56="missing", "missing", 'historyTags 2'!K56="ignore", "ignore", 'onchangeTags 2'!K56="ignore", "ignore", 'procTags 2'!K56="ignore", "ignore")</f>
        <v>ignore</v>
      </c>
      <c r="L56" s="1" t="str" cm="1">
        <f t="array" aca="1" ref="L56" ca="1">_xlfn.IFS('historyTags 2'!L56="have", "have", 'onchangeTags 2'!L56="have", "have", 'procTags 2'!L56="have", "have", 'historyTags 2'!L56="extra", "extra", 'onchangeTags 2'!L56="extra", "extra", 'procTags 2'!L56="extra", "extra", 'historyTags 2'!L56="missing", "missing", 'onchangeTags 2'!L56="missing", "missing", 'procTags 2'!L56="missing", "missing", 'historyTags 2'!L56="ignore", "ignore", 'onchangeTags 2'!L56="ignore", "ignore", 'procTags 2'!L56="ignore", "ignore")</f>
        <v>ignore</v>
      </c>
      <c r="M56" s="1" t="str" cm="1">
        <f t="array" aca="1" ref="M56" ca="1">_xlfn.IFS('historyTags 2'!M56="have", "have", 'onchangeTags 2'!M56="have", "have", 'procTags 2'!M56="have", "have", 'historyTags 2'!M56="extra", "extra", 'onchangeTags 2'!M56="extra", "extra", 'procTags 2'!M56="extra", "extra", 'historyTags 2'!M56="missing", "missing", 'onchangeTags 2'!M56="missing", "missing", 'procTags 2'!M56="missing", "missing", 'historyTags 2'!M56="ignore", "ignore", 'onchangeTags 2'!M56="ignore", "ignore", 'procTags 2'!M56="ignore", "ignore")</f>
        <v>ignore</v>
      </c>
      <c r="N56" s="1" t="str" cm="1">
        <f t="array" aca="1" ref="N56" ca="1">_xlfn.IFS('historyTags 2'!N56="have", "have", 'onchangeTags 2'!N56="have", "have", 'procTags 2'!N56="have", "have", 'historyTags 2'!N56="extra", "extra", 'onchangeTags 2'!N56="extra", "extra", 'procTags 2'!N56="extra", "extra", 'historyTags 2'!N56="missing", "missing", 'onchangeTags 2'!N56="missing", "missing", 'procTags 2'!N56="missing", "missing", 'historyTags 2'!N56="ignore", "ignore", 'onchangeTags 2'!N56="ignore", "ignore", 'procTags 2'!N56="ignore", "ignore")</f>
        <v>ignore</v>
      </c>
      <c r="O56" s="1" t="str" cm="1">
        <f t="array" aca="1" ref="O56" ca="1">_xlfn.IFS('historyTags 2'!O56="have", "have", 'onchangeTags 2'!O56="have", "have", 'procTags 2'!O56="have", "have", 'historyTags 2'!O56="extra", "extra", 'onchangeTags 2'!O56="extra", "extra", 'procTags 2'!O56="extra", "extra", 'historyTags 2'!O56="missing", "missing", 'onchangeTags 2'!O56="missing", "missing", 'procTags 2'!O56="missing", "missing", 'historyTags 2'!O56="ignore", "ignore", 'onchangeTags 2'!O56="ignore", "ignore", 'procTags 2'!O56="ignore", "ignore")</f>
        <v>ignore</v>
      </c>
      <c r="P56" s="1" t="str" cm="1">
        <f t="array" aca="1" ref="P56" ca="1">_xlfn.IFS('historyTags 2'!P56="have", "have", 'onchangeTags 2'!P56="have", "have", 'procTags 2'!P56="have", "have", 'historyTags 2'!P56="extra", "extra", 'onchangeTags 2'!P56="extra", "extra", 'procTags 2'!P56="extra", "extra", 'historyTags 2'!P56="missing", "missing", 'onchangeTags 2'!P56="missing", "missing", 'procTags 2'!P56="missing", "missing", 'historyTags 2'!P56="ignore", "ignore", 'onchangeTags 2'!P56="ignore", "ignore", 'procTags 2'!P56="ignore", "ignore")</f>
        <v>ignore</v>
      </c>
    </row>
    <row r="57" spans="1:16" x14ac:dyDescent="0.2">
      <c r="A57" s="1" t="str">
        <f ca="1">IFERROR(__xludf.DUMMYFUNCTION("""COMPUTED_VALUE"""),"chiller_request_on_c1")</f>
        <v>chiller_request_on_c1</v>
      </c>
      <c r="B57" s="1" t="str" cm="1">
        <f t="array" aca="1" ref="B57" ca="1">_xlfn.IFS('historyTags 2'!B57="have", "have", 'onchangeTags 2'!B57="have", "have", 'procTags 2'!B57="have", "have", 'historyTags 2'!B57="extra", "extra", 'onchangeTags 2'!B57="extra", "extra", 'procTags 2'!B57="extra", "extra", 'historyTags 2'!B57="missing", "missing", 'onchangeTags 2'!B57="missing", "missing", 'procTags 2'!B57="missing", "missing", 'historyTags 2'!B57="ignore", "ignore", 'onchangeTags 2'!B57="ignore", "ignore", 'procTags 2'!B57="ignore", "ignore")</f>
        <v>ignore</v>
      </c>
      <c r="C57" s="1" t="str" cm="1">
        <f t="array" aca="1" ref="C57" ca="1">_xlfn.IFS('historyTags 2'!C57="have", "have", 'onchangeTags 2'!C57="have", "have", 'procTags 2'!C57="have", "have", 'historyTags 2'!C57="extra", "extra", 'onchangeTags 2'!C57="extra", "extra", 'procTags 2'!C57="extra", "extra", 'historyTags 2'!C57="missing", "missing", 'onchangeTags 2'!C57="missing", "missing", 'procTags 2'!C57="missing", "missing", 'historyTags 2'!C57="ignore", "ignore", 'onchangeTags 2'!C57="ignore", "ignore", 'procTags 2'!C57="ignore", "ignore")</f>
        <v>ignore</v>
      </c>
      <c r="D57" s="1" t="str" cm="1">
        <f t="array" aca="1" ref="D57" ca="1">_xlfn.IFS('historyTags 2'!D57="have", "have", 'onchangeTags 2'!D57="have", "have", 'procTags 2'!D57="have", "have", 'historyTags 2'!D57="extra", "extra", 'onchangeTags 2'!D57="extra", "extra", 'procTags 2'!D57="extra", "extra", 'historyTags 2'!D57="missing", "missing", 'onchangeTags 2'!D57="missing", "missing", 'procTags 2'!D57="missing", "missing", 'historyTags 2'!D57="ignore", "ignore", 'onchangeTags 2'!D57="ignore", "ignore", 'procTags 2'!D57="ignore", "ignore")</f>
        <v>ignore</v>
      </c>
      <c r="E57" s="1" t="str" cm="1">
        <f t="array" aca="1" ref="E57" ca="1">_xlfn.IFS('historyTags 2'!E57="have", "have", 'onchangeTags 2'!E57="have", "have", 'procTags 2'!E57="have", "have", 'historyTags 2'!E57="extra", "extra", 'onchangeTags 2'!E57="extra", "extra", 'procTags 2'!E57="extra", "extra", 'historyTags 2'!E57="missing", "missing", 'onchangeTags 2'!E57="missing", "missing", 'procTags 2'!E57="missing", "missing", 'historyTags 2'!E57="ignore", "ignore", 'onchangeTags 2'!E57="ignore", "ignore", 'procTags 2'!E57="ignore", "ignore")</f>
        <v>ignore</v>
      </c>
      <c r="F57" s="1" t="str" cm="1">
        <f t="array" aca="1" ref="F57" ca="1">_xlfn.IFS('historyTags 2'!F57="have", "have", 'onchangeTags 2'!F57="have", "have", 'procTags 2'!F57="have", "have", 'historyTags 2'!F57="extra", "extra", 'onchangeTags 2'!F57="extra", "extra", 'procTags 2'!F57="extra", "extra", 'historyTags 2'!F57="missing", "missing", 'onchangeTags 2'!F57="missing", "missing", 'procTags 2'!F57="missing", "missing", 'historyTags 2'!F57="ignore", "ignore", 'onchangeTags 2'!F57="ignore", "ignore", 'procTags 2'!F57="ignore", "ignore")</f>
        <v>ignore</v>
      </c>
      <c r="G57" s="1" t="str" cm="1">
        <f t="array" aca="1" ref="G57" ca="1">_xlfn.IFS('historyTags 2'!G57="have", "have", 'onchangeTags 2'!G57="have", "have", 'procTags 2'!G57="have", "have", 'historyTags 2'!G57="extra", "extra", 'onchangeTags 2'!G57="extra", "extra", 'procTags 2'!G57="extra", "extra", 'historyTags 2'!G57="missing", "missing", 'onchangeTags 2'!G57="missing", "missing", 'procTags 2'!G57="missing", "missing", 'historyTags 2'!G57="ignore", "ignore", 'onchangeTags 2'!G57="ignore", "ignore", 'procTags 2'!G57="ignore", "ignore")</f>
        <v>ignore</v>
      </c>
      <c r="H57" s="1" t="str" cm="1">
        <f t="array" aca="1" ref="H57" ca="1">_xlfn.IFS('historyTags 2'!H57="have", "have", 'onchangeTags 2'!H57="have", "have", 'procTags 2'!H57="have", "have", 'historyTags 2'!H57="extra", "extra", 'onchangeTags 2'!H57="extra", "extra", 'procTags 2'!H57="extra", "extra", 'historyTags 2'!H57="missing", "missing", 'onchangeTags 2'!H57="missing", "missing", 'procTags 2'!H57="missing", "missing", 'historyTags 2'!H57="ignore", "ignore", 'onchangeTags 2'!H57="ignore", "ignore", 'procTags 2'!H57="ignore", "ignore")</f>
        <v>ignore</v>
      </c>
      <c r="I57" s="1" t="str" cm="1">
        <f t="array" aca="1" ref="I57" ca="1">_xlfn.IFS('historyTags 2'!I57="have", "have", 'onchangeTags 2'!I57="have", "have", 'procTags 2'!I57="have", "have", 'historyTags 2'!I57="extra", "extra", 'onchangeTags 2'!I57="extra", "extra", 'procTags 2'!I57="extra", "extra", 'historyTags 2'!I57="missing", "missing", 'onchangeTags 2'!I57="missing", "missing", 'procTags 2'!I57="missing", "missing", 'historyTags 2'!I57="ignore", "ignore", 'onchangeTags 2'!I57="ignore", "ignore", 'procTags 2'!I57="ignore", "ignore")</f>
        <v>ignore</v>
      </c>
      <c r="J57" s="1" t="str" cm="1">
        <f t="array" aca="1" ref="J57" ca="1">_xlfn.IFS('historyTags 2'!J57="have", "have", 'onchangeTags 2'!J57="have", "have", 'procTags 2'!J57="have", "have", 'historyTags 2'!J57="extra", "extra", 'onchangeTags 2'!J57="extra", "extra", 'procTags 2'!J57="extra", "extra", 'historyTags 2'!J57="missing", "missing", 'onchangeTags 2'!J57="missing", "missing", 'procTags 2'!J57="missing", "missing", 'historyTags 2'!J57="ignore", "ignore", 'onchangeTags 2'!J57="ignore", "ignore", 'procTags 2'!J57="ignore", "ignore")</f>
        <v>ignore</v>
      </c>
      <c r="K57" s="1" t="str" cm="1">
        <f t="array" aca="1" ref="K57" ca="1">_xlfn.IFS('historyTags 2'!K57="have", "have", 'onchangeTags 2'!K57="have", "have", 'procTags 2'!K57="have", "have", 'historyTags 2'!K57="extra", "extra", 'onchangeTags 2'!K57="extra", "extra", 'procTags 2'!K57="extra", "extra", 'historyTags 2'!K57="missing", "missing", 'onchangeTags 2'!K57="missing", "missing", 'procTags 2'!K57="missing", "missing", 'historyTags 2'!K57="ignore", "ignore", 'onchangeTags 2'!K57="ignore", "ignore", 'procTags 2'!K57="ignore", "ignore")</f>
        <v>ignore</v>
      </c>
      <c r="L57" s="1" t="str" cm="1">
        <f t="array" aca="1" ref="L57" ca="1">_xlfn.IFS('historyTags 2'!L57="have", "have", 'onchangeTags 2'!L57="have", "have", 'procTags 2'!L57="have", "have", 'historyTags 2'!L57="extra", "extra", 'onchangeTags 2'!L57="extra", "extra", 'procTags 2'!L57="extra", "extra", 'historyTags 2'!L57="missing", "missing", 'onchangeTags 2'!L57="missing", "missing", 'procTags 2'!L57="missing", "missing", 'historyTags 2'!L57="ignore", "ignore", 'onchangeTags 2'!L57="ignore", "ignore", 'procTags 2'!L57="ignore", "ignore")</f>
        <v>ignore</v>
      </c>
      <c r="M57" s="1" t="str" cm="1">
        <f t="array" aca="1" ref="M57" ca="1">_xlfn.IFS('historyTags 2'!M57="have", "have", 'onchangeTags 2'!M57="have", "have", 'procTags 2'!M57="have", "have", 'historyTags 2'!M57="extra", "extra", 'onchangeTags 2'!M57="extra", "extra", 'procTags 2'!M57="extra", "extra", 'historyTags 2'!M57="missing", "missing", 'onchangeTags 2'!M57="missing", "missing", 'procTags 2'!M57="missing", "missing", 'historyTags 2'!M57="ignore", "ignore", 'onchangeTags 2'!M57="ignore", "ignore", 'procTags 2'!M57="ignore", "ignore")</f>
        <v>ignore</v>
      </c>
      <c r="N57" s="1" t="str" cm="1">
        <f t="array" aca="1" ref="N57" ca="1">_xlfn.IFS('historyTags 2'!N57="have", "have", 'onchangeTags 2'!N57="have", "have", 'procTags 2'!N57="have", "have", 'historyTags 2'!N57="extra", "extra", 'onchangeTags 2'!N57="extra", "extra", 'procTags 2'!N57="extra", "extra", 'historyTags 2'!N57="missing", "missing", 'onchangeTags 2'!N57="missing", "missing", 'procTags 2'!N57="missing", "missing", 'historyTags 2'!N57="ignore", "ignore", 'onchangeTags 2'!N57="ignore", "ignore", 'procTags 2'!N57="ignore", "ignore")</f>
        <v>ignore</v>
      </c>
      <c r="O57" s="1" t="str" cm="1">
        <f t="array" aca="1" ref="O57" ca="1">_xlfn.IFS('historyTags 2'!O57="have", "have", 'onchangeTags 2'!O57="have", "have", 'procTags 2'!O57="have", "have", 'historyTags 2'!O57="extra", "extra", 'onchangeTags 2'!O57="extra", "extra", 'procTags 2'!O57="extra", "extra", 'historyTags 2'!O57="missing", "missing", 'onchangeTags 2'!O57="missing", "missing", 'procTags 2'!O57="missing", "missing", 'historyTags 2'!O57="ignore", "ignore", 'onchangeTags 2'!O57="ignore", "ignore", 'procTags 2'!O57="ignore", "ignore")</f>
        <v>ignore</v>
      </c>
      <c r="P57" s="1" t="str" cm="1">
        <f t="array" aca="1" ref="P57" ca="1">_xlfn.IFS('historyTags 2'!P57="have", "have", 'onchangeTags 2'!P57="have", "have", 'procTags 2'!P57="have", "have", 'historyTags 2'!P57="extra", "extra", 'onchangeTags 2'!P57="extra", "extra", 'procTags 2'!P57="extra", "extra", 'historyTags 2'!P57="missing", "missing", 'onchangeTags 2'!P57="missing", "missing", 'procTags 2'!P57="missing", "missing", 'historyTags 2'!P57="ignore", "ignore", 'onchangeTags 2'!P57="ignore", "ignore", 'procTags 2'!P57="ignore", "ignore")</f>
        <v>ignore</v>
      </c>
    </row>
    <row r="58" spans="1:16" x14ac:dyDescent="0.2">
      <c r="A58" s="1" t="str">
        <f ca="1">IFERROR(__xludf.DUMMYFUNCTION("""COMPUTED_VALUE"""),"chiller_request_on_c2")</f>
        <v>chiller_request_on_c2</v>
      </c>
      <c r="B58" s="1" t="str" cm="1">
        <f t="array" aca="1" ref="B58" ca="1">_xlfn.IFS('historyTags 2'!B58="have", "have", 'onchangeTags 2'!B58="have", "have", 'procTags 2'!B58="have", "have", 'historyTags 2'!B58="extra", "extra", 'onchangeTags 2'!B58="extra", "extra", 'procTags 2'!B58="extra", "extra", 'historyTags 2'!B58="missing", "missing", 'onchangeTags 2'!B58="missing", "missing", 'procTags 2'!B58="missing", "missing", 'historyTags 2'!B58="ignore", "ignore", 'onchangeTags 2'!B58="ignore", "ignore", 'procTags 2'!B58="ignore", "ignore")</f>
        <v>ignore</v>
      </c>
      <c r="C58" s="1" t="str" cm="1">
        <f t="array" aca="1" ref="C58" ca="1">_xlfn.IFS('historyTags 2'!C58="have", "have", 'onchangeTags 2'!C58="have", "have", 'procTags 2'!C58="have", "have", 'historyTags 2'!C58="extra", "extra", 'onchangeTags 2'!C58="extra", "extra", 'procTags 2'!C58="extra", "extra", 'historyTags 2'!C58="missing", "missing", 'onchangeTags 2'!C58="missing", "missing", 'procTags 2'!C58="missing", "missing", 'historyTags 2'!C58="ignore", "ignore", 'onchangeTags 2'!C58="ignore", "ignore", 'procTags 2'!C58="ignore", "ignore")</f>
        <v>ignore</v>
      </c>
      <c r="D58" s="1" t="str" cm="1">
        <f t="array" aca="1" ref="D58" ca="1">_xlfn.IFS('historyTags 2'!D58="have", "have", 'onchangeTags 2'!D58="have", "have", 'procTags 2'!D58="have", "have", 'historyTags 2'!D58="extra", "extra", 'onchangeTags 2'!D58="extra", "extra", 'procTags 2'!D58="extra", "extra", 'historyTags 2'!D58="missing", "missing", 'onchangeTags 2'!D58="missing", "missing", 'procTags 2'!D58="missing", "missing", 'historyTags 2'!D58="ignore", "ignore", 'onchangeTags 2'!D58="ignore", "ignore", 'procTags 2'!D58="ignore", "ignore")</f>
        <v>ignore</v>
      </c>
      <c r="E58" s="1" t="str" cm="1">
        <f t="array" aca="1" ref="E58" ca="1">_xlfn.IFS('historyTags 2'!E58="have", "have", 'onchangeTags 2'!E58="have", "have", 'procTags 2'!E58="have", "have", 'historyTags 2'!E58="extra", "extra", 'onchangeTags 2'!E58="extra", "extra", 'procTags 2'!E58="extra", "extra", 'historyTags 2'!E58="missing", "missing", 'onchangeTags 2'!E58="missing", "missing", 'procTags 2'!E58="missing", "missing", 'historyTags 2'!E58="ignore", "ignore", 'onchangeTags 2'!E58="ignore", "ignore", 'procTags 2'!E58="ignore", "ignore")</f>
        <v>ignore</v>
      </c>
      <c r="F58" s="1" t="str" cm="1">
        <f t="array" aca="1" ref="F58" ca="1">_xlfn.IFS('historyTags 2'!F58="have", "have", 'onchangeTags 2'!F58="have", "have", 'procTags 2'!F58="have", "have", 'historyTags 2'!F58="extra", "extra", 'onchangeTags 2'!F58="extra", "extra", 'procTags 2'!F58="extra", "extra", 'historyTags 2'!F58="missing", "missing", 'onchangeTags 2'!F58="missing", "missing", 'procTags 2'!F58="missing", "missing", 'historyTags 2'!F58="ignore", "ignore", 'onchangeTags 2'!F58="ignore", "ignore", 'procTags 2'!F58="ignore", "ignore")</f>
        <v>ignore</v>
      </c>
      <c r="G58" s="1" t="str" cm="1">
        <f t="array" aca="1" ref="G58" ca="1">_xlfn.IFS('historyTags 2'!G58="have", "have", 'onchangeTags 2'!G58="have", "have", 'procTags 2'!G58="have", "have", 'historyTags 2'!G58="extra", "extra", 'onchangeTags 2'!G58="extra", "extra", 'procTags 2'!G58="extra", "extra", 'historyTags 2'!G58="missing", "missing", 'onchangeTags 2'!G58="missing", "missing", 'procTags 2'!G58="missing", "missing", 'historyTags 2'!G58="ignore", "ignore", 'onchangeTags 2'!G58="ignore", "ignore", 'procTags 2'!G58="ignore", "ignore")</f>
        <v>ignore</v>
      </c>
      <c r="H58" s="1" t="str" cm="1">
        <f t="array" aca="1" ref="H58" ca="1">_xlfn.IFS('historyTags 2'!H58="have", "have", 'onchangeTags 2'!H58="have", "have", 'procTags 2'!H58="have", "have", 'historyTags 2'!H58="extra", "extra", 'onchangeTags 2'!H58="extra", "extra", 'procTags 2'!H58="extra", "extra", 'historyTags 2'!H58="missing", "missing", 'onchangeTags 2'!H58="missing", "missing", 'procTags 2'!H58="missing", "missing", 'historyTags 2'!H58="ignore", "ignore", 'onchangeTags 2'!H58="ignore", "ignore", 'procTags 2'!H58="ignore", "ignore")</f>
        <v>ignore</v>
      </c>
      <c r="I58" s="1" t="str" cm="1">
        <f t="array" aca="1" ref="I58" ca="1">_xlfn.IFS('historyTags 2'!I58="have", "have", 'onchangeTags 2'!I58="have", "have", 'procTags 2'!I58="have", "have", 'historyTags 2'!I58="extra", "extra", 'onchangeTags 2'!I58="extra", "extra", 'procTags 2'!I58="extra", "extra", 'historyTags 2'!I58="missing", "missing", 'onchangeTags 2'!I58="missing", "missing", 'procTags 2'!I58="missing", "missing", 'historyTags 2'!I58="ignore", "ignore", 'onchangeTags 2'!I58="ignore", "ignore", 'procTags 2'!I58="ignore", "ignore")</f>
        <v>ignore</v>
      </c>
      <c r="J58" s="1" t="str" cm="1">
        <f t="array" aca="1" ref="J58" ca="1">_xlfn.IFS('historyTags 2'!J58="have", "have", 'onchangeTags 2'!J58="have", "have", 'procTags 2'!J58="have", "have", 'historyTags 2'!J58="extra", "extra", 'onchangeTags 2'!J58="extra", "extra", 'procTags 2'!J58="extra", "extra", 'historyTags 2'!J58="missing", "missing", 'onchangeTags 2'!J58="missing", "missing", 'procTags 2'!J58="missing", "missing", 'historyTags 2'!J58="ignore", "ignore", 'onchangeTags 2'!J58="ignore", "ignore", 'procTags 2'!J58="ignore", "ignore")</f>
        <v>ignore</v>
      </c>
      <c r="K58" s="1" t="str" cm="1">
        <f t="array" aca="1" ref="K58" ca="1">_xlfn.IFS('historyTags 2'!K58="have", "have", 'onchangeTags 2'!K58="have", "have", 'procTags 2'!K58="have", "have", 'historyTags 2'!K58="extra", "extra", 'onchangeTags 2'!K58="extra", "extra", 'procTags 2'!K58="extra", "extra", 'historyTags 2'!K58="missing", "missing", 'onchangeTags 2'!K58="missing", "missing", 'procTags 2'!K58="missing", "missing", 'historyTags 2'!K58="ignore", "ignore", 'onchangeTags 2'!K58="ignore", "ignore", 'procTags 2'!K58="ignore", "ignore")</f>
        <v>ignore</v>
      </c>
      <c r="L58" s="1" t="str" cm="1">
        <f t="array" aca="1" ref="L58" ca="1">_xlfn.IFS('historyTags 2'!L58="have", "have", 'onchangeTags 2'!L58="have", "have", 'procTags 2'!L58="have", "have", 'historyTags 2'!L58="extra", "extra", 'onchangeTags 2'!L58="extra", "extra", 'procTags 2'!L58="extra", "extra", 'historyTags 2'!L58="missing", "missing", 'onchangeTags 2'!L58="missing", "missing", 'procTags 2'!L58="missing", "missing", 'historyTags 2'!L58="ignore", "ignore", 'onchangeTags 2'!L58="ignore", "ignore", 'procTags 2'!L58="ignore", "ignore")</f>
        <v>ignore</v>
      </c>
      <c r="M58" s="1" t="str" cm="1">
        <f t="array" aca="1" ref="M58" ca="1">_xlfn.IFS('historyTags 2'!M58="have", "have", 'onchangeTags 2'!M58="have", "have", 'procTags 2'!M58="have", "have", 'historyTags 2'!M58="extra", "extra", 'onchangeTags 2'!M58="extra", "extra", 'procTags 2'!M58="extra", "extra", 'historyTags 2'!M58="missing", "missing", 'onchangeTags 2'!M58="missing", "missing", 'procTags 2'!M58="missing", "missing", 'historyTags 2'!M58="ignore", "ignore", 'onchangeTags 2'!M58="ignore", "ignore", 'procTags 2'!M58="ignore", "ignore")</f>
        <v>ignore</v>
      </c>
      <c r="N58" s="1" t="str" cm="1">
        <f t="array" aca="1" ref="N58" ca="1">_xlfn.IFS('historyTags 2'!N58="have", "have", 'onchangeTags 2'!N58="have", "have", 'procTags 2'!N58="have", "have", 'historyTags 2'!N58="extra", "extra", 'onchangeTags 2'!N58="extra", "extra", 'procTags 2'!N58="extra", "extra", 'historyTags 2'!N58="missing", "missing", 'onchangeTags 2'!N58="missing", "missing", 'procTags 2'!N58="missing", "missing", 'historyTags 2'!N58="ignore", "ignore", 'onchangeTags 2'!N58="ignore", "ignore", 'procTags 2'!N58="ignore", "ignore")</f>
        <v>ignore</v>
      </c>
      <c r="O58" s="1" t="str" cm="1">
        <f t="array" aca="1" ref="O58" ca="1">_xlfn.IFS('historyTags 2'!O58="have", "have", 'onchangeTags 2'!O58="have", "have", 'procTags 2'!O58="have", "have", 'historyTags 2'!O58="extra", "extra", 'onchangeTags 2'!O58="extra", "extra", 'procTags 2'!O58="extra", "extra", 'historyTags 2'!O58="missing", "missing", 'onchangeTags 2'!O58="missing", "missing", 'procTags 2'!O58="missing", "missing", 'historyTags 2'!O58="ignore", "ignore", 'onchangeTags 2'!O58="ignore", "ignore", 'procTags 2'!O58="ignore", "ignore")</f>
        <v>ignore</v>
      </c>
      <c r="P58" s="1" t="str" cm="1">
        <f t="array" aca="1" ref="P58" ca="1">_xlfn.IFS('historyTags 2'!P58="have", "have", 'onchangeTags 2'!P58="have", "have", 'procTags 2'!P58="have", "have", 'historyTags 2'!P58="extra", "extra", 'onchangeTags 2'!P58="extra", "extra", 'procTags 2'!P58="extra", "extra", 'historyTags 2'!P58="missing", "missing", 'onchangeTags 2'!P58="missing", "missing", 'procTags 2'!P58="missing", "missing", 'historyTags 2'!P58="ignore", "ignore", 'onchangeTags 2'!P58="ignore", "ignore", 'procTags 2'!P58="ignore", "ignore")</f>
        <v>ignore</v>
      </c>
    </row>
    <row r="59" spans="1:16" x14ac:dyDescent="0.2">
      <c r="A59" s="1" t="str">
        <f ca="1">IFERROR(__xludf.DUMMYFUNCTION("""COMPUTED_VALUE"""),"chiller_rh_threshold")</f>
        <v>chiller_rh_threshold</v>
      </c>
      <c r="B59" s="1" t="str" cm="1">
        <f t="array" aca="1" ref="B59" ca="1">_xlfn.IFS('historyTags 2'!B59="have", "have", 'onchangeTags 2'!B59="have", "have", 'procTags 2'!B59="have", "have", 'historyTags 2'!B59="extra", "extra", 'onchangeTags 2'!B59="extra", "extra", 'procTags 2'!B59="extra", "extra", 'historyTags 2'!B59="missing", "missing", 'onchangeTags 2'!B59="missing", "missing", 'procTags 2'!B59="missing", "missing", 'historyTags 2'!B59="ignore", "ignore", 'onchangeTags 2'!B59="ignore", "ignore", 'procTags 2'!B59="ignore", "ignore")</f>
        <v>ignore</v>
      </c>
      <c r="C59" s="1" t="str" cm="1">
        <f t="array" aca="1" ref="C59" ca="1">_xlfn.IFS('historyTags 2'!C59="have", "have", 'onchangeTags 2'!C59="have", "have", 'procTags 2'!C59="have", "have", 'historyTags 2'!C59="extra", "extra", 'onchangeTags 2'!C59="extra", "extra", 'procTags 2'!C59="extra", "extra", 'historyTags 2'!C59="missing", "missing", 'onchangeTags 2'!C59="missing", "missing", 'procTags 2'!C59="missing", "missing", 'historyTags 2'!C59="ignore", "ignore", 'onchangeTags 2'!C59="ignore", "ignore", 'procTags 2'!C59="ignore", "ignore")</f>
        <v>ignore</v>
      </c>
      <c r="D59" s="1" t="str" cm="1">
        <f t="array" aca="1" ref="D59" ca="1">_xlfn.IFS('historyTags 2'!D59="have", "have", 'onchangeTags 2'!D59="have", "have", 'procTags 2'!D59="have", "have", 'historyTags 2'!D59="extra", "extra", 'onchangeTags 2'!D59="extra", "extra", 'procTags 2'!D59="extra", "extra", 'historyTags 2'!D59="missing", "missing", 'onchangeTags 2'!D59="missing", "missing", 'procTags 2'!D59="missing", "missing", 'historyTags 2'!D59="ignore", "ignore", 'onchangeTags 2'!D59="ignore", "ignore", 'procTags 2'!D59="ignore", "ignore")</f>
        <v>ignore</v>
      </c>
      <c r="E59" s="1" t="str" cm="1">
        <f t="array" aca="1" ref="E59" ca="1">_xlfn.IFS('historyTags 2'!E59="have", "have", 'onchangeTags 2'!E59="have", "have", 'procTags 2'!E59="have", "have", 'historyTags 2'!E59="extra", "extra", 'onchangeTags 2'!E59="extra", "extra", 'procTags 2'!E59="extra", "extra", 'historyTags 2'!E59="missing", "missing", 'onchangeTags 2'!E59="missing", "missing", 'procTags 2'!E59="missing", "missing", 'historyTags 2'!E59="ignore", "ignore", 'onchangeTags 2'!E59="ignore", "ignore", 'procTags 2'!E59="ignore", "ignore")</f>
        <v>ignore</v>
      </c>
      <c r="F59" s="1" t="str" cm="1">
        <f t="array" aca="1" ref="F59" ca="1">_xlfn.IFS('historyTags 2'!F59="have", "have", 'onchangeTags 2'!F59="have", "have", 'procTags 2'!F59="have", "have", 'historyTags 2'!F59="extra", "extra", 'onchangeTags 2'!F59="extra", "extra", 'procTags 2'!F59="extra", "extra", 'historyTags 2'!F59="missing", "missing", 'onchangeTags 2'!F59="missing", "missing", 'procTags 2'!F59="missing", "missing", 'historyTags 2'!F59="ignore", "ignore", 'onchangeTags 2'!F59="ignore", "ignore", 'procTags 2'!F59="ignore", "ignore")</f>
        <v>ignore</v>
      </c>
      <c r="G59" s="1" t="str" cm="1">
        <f t="array" aca="1" ref="G59" ca="1">_xlfn.IFS('historyTags 2'!G59="have", "have", 'onchangeTags 2'!G59="have", "have", 'procTags 2'!G59="have", "have", 'historyTags 2'!G59="extra", "extra", 'onchangeTags 2'!G59="extra", "extra", 'procTags 2'!G59="extra", "extra", 'historyTags 2'!G59="missing", "missing", 'onchangeTags 2'!G59="missing", "missing", 'procTags 2'!G59="missing", "missing", 'historyTags 2'!G59="ignore", "ignore", 'onchangeTags 2'!G59="ignore", "ignore", 'procTags 2'!G59="ignore", "ignore")</f>
        <v>ignore</v>
      </c>
      <c r="H59" s="1" t="str" cm="1">
        <f t="array" aca="1" ref="H59" ca="1">_xlfn.IFS('historyTags 2'!H59="have", "have", 'onchangeTags 2'!H59="have", "have", 'procTags 2'!H59="have", "have", 'historyTags 2'!H59="extra", "extra", 'onchangeTags 2'!H59="extra", "extra", 'procTags 2'!H59="extra", "extra", 'historyTags 2'!H59="missing", "missing", 'onchangeTags 2'!H59="missing", "missing", 'procTags 2'!H59="missing", "missing", 'historyTags 2'!H59="ignore", "ignore", 'onchangeTags 2'!H59="ignore", "ignore", 'procTags 2'!H59="ignore", "ignore")</f>
        <v>ignore</v>
      </c>
      <c r="I59" s="1" t="str" cm="1">
        <f t="array" aca="1" ref="I59" ca="1">_xlfn.IFS('historyTags 2'!I59="have", "have", 'onchangeTags 2'!I59="have", "have", 'procTags 2'!I59="have", "have", 'historyTags 2'!I59="extra", "extra", 'onchangeTags 2'!I59="extra", "extra", 'procTags 2'!I59="extra", "extra", 'historyTags 2'!I59="missing", "missing", 'onchangeTags 2'!I59="missing", "missing", 'procTags 2'!I59="missing", "missing", 'historyTags 2'!I59="ignore", "ignore", 'onchangeTags 2'!I59="ignore", "ignore", 'procTags 2'!I59="ignore", "ignore")</f>
        <v>ignore</v>
      </c>
      <c r="J59" s="1" t="str" cm="1">
        <f t="array" aca="1" ref="J59" ca="1">_xlfn.IFS('historyTags 2'!J59="have", "have", 'onchangeTags 2'!J59="have", "have", 'procTags 2'!J59="have", "have", 'historyTags 2'!J59="extra", "extra", 'onchangeTags 2'!J59="extra", "extra", 'procTags 2'!J59="extra", "extra", 'historyTags 2'!J59="missing", "missing", 'onchangeTags 2'!J59="missing", "missing", 'procTags 2'!J59="missing", "missing", 'historyTags 2'!J59="ignore", "ignore", 'onchangeTags 2'!J59="ignore", "ignore", 'procTags 2'!J59="ignore", "ignore")</f>
        <v>ignore</v>
      </c>
      <c r="K59" s="1" t="str" cm="1">
        <f t="array" aca="1" ref="K59" ca="1">_xlfn.IFS('historyTags 2'!K59="have", "have", 'onchangeTags 2'!K59="have", "have", 'procTags 2'!K59="have", "have", 'historyTags 2'!K59="extra", "extra", 'onchangeTags 2'!K59="extra", "extra", 'procTags 2'!K59="extra", "extra", 'historyTags 2'!K59="missing", "missing", 'onchangeTags 2'!K59="missing", "missing", 'procTags 2'!K59="missing", "missing", 'historyTags 2'!K59="ignore", "ignore", 'onchangeTags 2'!K59="ignore", "ignore", 'procTags 2'!K59="ignore", "ignore")</f>
        <v>ignore</v>
      </c>
      <c r="L59" s="1" t="str" cm="1">
        <f t="array" aca="1" ref="L59" ca="1">_xlfn.IFS('historyTags 2'!L59="have", "have", 'onchangeTags 2'!L59="have", "have", 'procTags 2'!L59="have", "have", 'historyTags 2'!L59="extra", "extra", 'onchangeTags 2'!L59="extra", "extra", 'procTags 2'!L59="extra", "extra", 'historyTags 2'!L59="missing", "missing", 'onchangeTags 2'!L59="missing", "missing", 'procTags 2'!L59="missing", "missing", 'historyTags 2'!L59="ignore", "ignore", 'onchangeTags 2'!L59="ignore", "ignore", 'procTags 2'!L59="ignore", "ignore")</f>
        <v>ignore</v>
      </c>
      <c r="M59" s="1" t="str" cm="1">
        <f t="array" aca="1" ref="M59" ca="1">_xlfn.IFS('historyTags 2'!M59="have", "have", 'onchangeTags 2'!M59="have", "have", 'procTags 2'!M59="have", "have", 'historyTags 2'!M59="extra", "extra", 'onchangeTags 2'!M59="extra", "extra", 'procTags 2'!M59="extra", "extra", 'historyTags 2'!M59="missing", "missing", 'onchangeTags 2'!M59="missing", "missing", 'procTags 2'!M59="missing", "missing", 'historyTags 2'!M59="ignore", "ignore", 'onchangeTags 2'!M59="ignore", "ignore", 'procTags 2'!M59="ignore", "ignore")</f>
        <v>ignore</v>
      </c>
      <c r="N59" s="1" t="str" cm="1">
        <f t="array" aca="1" ref="N59" ca="1">_xlfn.IFS('historyTags 2'!N59="have", "have", 'onchangeTags 2'!N59="have", "have", 'procTags 2'!N59="have", "have", 'historyTags 2'!N59="extra", "extra", 'onchangeTags 2'!N59="extra", "extra", 'procTags 2'!N59="extra", "extra", 'historyTags 2'!N59="missing", "missing", 'onchangeTags 2'!N59="missing", "missing", 'procTags 2'!N59="missing", "missing", 'historyTags 2'!N59="ignore", "ignore", 'onchangeTags 2'!N59="ignore", "ignore", 'procTags 2'!N59="ignore", "ignore")</f>
        <v>ignore</v>
      </c>
      <c r="O59" s="1" t="str" cm="1">
        <f t="array" aca="1" ref="O59" ca="1">_xlfn.IFS('historyTags 2'!O59="have", "have", 'onchangeTags 2'!O59="have", "have", 'procTags 2'!O59="have", "have", 'historyTags 2'!O59="extra", "extra", 'onchangeTags 2'!O59="extra", "extra", 'procTags 2'!O59="extra", "extra", 'historyTags 2'!O59="missing", "missing", 'onchangeTags 2'!O59="missing", "missing", 'procTags 2'!O59="missing", "missing", 'historyTags 2'!O59="ignore", "ignore", 'onchangeTags 2'!O59="ignore", "ignore", 'procTags 2'!O59="ignore", "ignore")</f>
        <v>ignore</v>
      </c>
      <c r="P59" s="1" t="str" cm="1">
        <f t="array" aca="1" ref="P59" ca="1">_xlfn.IFS('historyTags 2'!P59="have", "have", 'onchangeTags 2'!P59="have", "have", 'procTags 2'!P59="have", "have", 'historyTags 2'!P59="extra", "extra", 'onchangeTags 2'!P59="extra", "extra", 'procTags 2'!P59="extra", "extra", 'historyTags 2'!P59="missing", "missing", 'onchangeTags 2'!P59="missing", "missing", 'procTags 2'!P59="missing", "missing", 'historyTags 2'!P59="ignore", "ignore", 'onchangeTags 2'!P59="ignore", "ignore", 'procTags 2'!P59="ignore", "ignore")</f>
        <v>ignore</v>
      </c>
    </row>
    <row r="60" spans="1:16" x14ac:dyDescent="0.2">
      <c r="A60" s="1" t="str">
        <f ca="1">IFERROR(__xludf.DUMMYFUNCTION("""COMPUTED_VALUE"""),"chiller_solve_down")</f>
        <v>chiller_solve_down</v>
      </c>
      <c r="B60" s="1" t="str" cm="1">
        <f t="array" aca="1" ref="B60" ca="1">_xlfn.IFS('historyTags 2'!B60="have", "have", 'onchangeTags 2'!B60="have", "have", 'procTags 2'!B60="have", "have", 'historyTags 2'!B60="extra", "extra", 'onchangeTags 2'!B60="extra", "extra", 'procTags 2'!B60="extra", "extra", 'historyTags 2'!B60="missing", "missing", 'onchangeTags 2'!B60="missing", "missing", 'procTags 2'!B60="missing", "missing", 'historyTags 2'!B60="ignore", "ignore", 'onchangeTags 2'!B60="ignore", "ignore", 'procTags 2'!B60="ignore", "ignore")</f>
        <v>ignore</v>
      </c>
      <c r="C60" s="1" t="str" cm="1">
        <f t="array" aca="1" ref="C60" ca="1">_xlfn.IFS('historyTags 2'!C60="have", "have", 'onchangeTags 2'!C60="have", "have", 'procTags 2'!C60="have", "have", 'historyTags 2'!C60="extra", "extra", 'onchangeTags 2'!C60="extra", "extra", 'procTags 2'!C60="extra", "extra", 'historyTags 2'!C60="missing", "missing", 'onchangeTags 2'!C60="missing", "missing", 'procTags 2'!C60="missing", "missing", 'historyTags 2'!C60="ignore", "ignore", 'onchangeTags 2'!C60="ignore", "ignore", 'procTags 2'!C60="ignore", "ignore")</f>
        <v>ignore</v>
      </c>
      <c r="D60" s="1" t="str" cm="1">
        <f t="array" aca="1" ref="D60" ca="1">_xlfn.IFS('historyTags 2'!D60="have", "have", 'onchangeTags 2'!D60="have", "have", 'procTags 2'!D60="have", "have", 'historyTags 2'!D60="extra", "extra", 'onchangeTags 2'!D60="extra", "extra", 'procTags 2'!D60="extra", "extra", 'historyTags 2'!D60="missing", "missing", 'onchangeTags 2'!D60="missing", "missing", 'procTags 2'!D60="missing", "missing", 'historyTags 2'!D60="ignore", "ignore", 'onchangeTags 2'!D60="ignore", "ignore", 'procTags 2'!D60="ignore", "ignore")</f>
        <v>ignore</v>
      </c>
      <c r="E60" s="1" t="str" cm="1">
        <f t="array" aca="1" ref="E60" ca="1">_xlfn.IFS('historyTags 2'!E60="have", "have", 'onchangeTags 2'!E60="have", "have", 'procTags 2'!E60="have", "have", 'historyTags 2'!E60="extra", "extra", 'onchangeTags 2'!E60="extra", "extra", 'procTags 2'!E60="extra", "extra", 'historyTags 2'!E60="missing", "missing", 'onchangeTags 2'!E60="missing", "missing", 'procTags 2'!E60="missing", "missing", 'historyTags 2'!E60="ignore", "ignore", 'onchangeTags 2'!E60="ignore", "ignore", 'procTags 2'!E60="ignore", "ignore")</f>
        <v>ignore</v>
      </c>
      <c r="F60" s="1" t="str" cm="1">
        <f t="array" aca="1" ref="F60" ca="1">_xlfn.IFS('historyTags 2'!F60="have", "have", 'onchangeTags 2'!F60="have", "have", 'procTags 2'!F60="have", "have", 'historyTags 2'!F60="extra", "extra", 'onchangeTags 2'!F60="extra", "extra", 'procTags 2'!F60="extra", "extra", 'historyTags 2'!F60="missing", "missing", 'onchangeTags 2'!F60="missing", "missing", 'procTags 2'!F60="missing", "missing", 'historyTags 2'!F60="ignore", "ignore", 'onchangeTags 2'!F60="ignore", "ignore", 'procTags 2'!F60="ignore", "ignore")</f>
        <v>ignore</v>
      </c>
      <c r="G60" s="1" t="str" cm="1">
        <f t="array" aca="1" ref="G60" ca="1">_xlfn.IFS('historyTags 2'!G60="have", "have", 'onchangeTags 2'!G60="have", "have", 'procTags 2'!G60="have", "have", 'historyTags 2'!G60="extra", "extra", 'onchangeTags 2'!G60="extra", "extra", 'procTags 2'!G60="extra", "extra", 'historyTags 2'!G60="missing", "missing", 'onchangeTags 2'!G60="missing", "missing", 'procTags 2'!G60="missing", "missing", 'historyTags 2'!G60="ignore", "ignore", 'onchangeTags 2'!G60="ignore", "ignore", 'procTags 2'!G60="ignore", "ignore")</f>
        <v>ignore</v>
      </c>
      <c r="H60" s="1" t="str" cm="1">
        <f t="array" aca="1" ref="H60" ca="1">_xlfn.IFS('historyTags 2'!H60="have", "have", 'onchangeTags 2'!H60="have", "have", 'procTags 2'!H60="have", "have", 'historyTags 2'!H60="extra", "extra", 'onchangeTags 2'!H60="extra", "extra", 'procTags 2'!H60="extra", "extra", 'historyTags 2'!H60="missing", "missing", 'onchangeTags 2'!H60="missing", "missing", 'procTags 2'!H60="missing", "missing", 'historyTags 2'!H60="ignore", "ignore", 'onchangeTags 2'!H60="ignore", "ignore", 'procTags 2'!H60="ignore", "ignore")</f>
        <v>ignore</v>
      </c>
      <c r="I60" s="1" t="str" cm="1">
        <f t="array" aca="1" ref="I60" ca="1">_xlfn.IFS('historyTags 2'!I60="have", "have", 'onchangeTags 2'!I60="have", "have", 'procTags 2'!I60="have", "have", 'historyTags 2'!I60="extra", "extra", 'onchangeTags 2'!I60="extra", "extra", 'procTags 2'!I60="extra", "extra", 'historyTags 2'!I60="missing", "missing", 'onchangeTags 2'!I60="missing", "missing", 'procTags 2'!I60="missing", "missing", 'historyTags 2'!I60="ignore", "ignore", 'onchangeTags 2'!I60="ignore", "ignore", 'procTags 2'!I60="ignore", "ignore")</f>
        <v>ignore</v>
      </c>
      <c r="J60" s="1" t="str" cm="1">
        <f t="array" aca="1" ref="J60" ca="1">_xlfn.IFS('historyTags 2'!J60="have", "have", 'onchangeTags 2'!J60="have", "have", 'procTags 2'!J60="have", "have", 'historyTags 2'!J60="extra", "extra", 'onchangeTags 2'!J60="extra", "extra", 'procTags 2'!J60="extra", "extra", 'historyTags 2'!J60="missing", "missing", 'onchangeTags 2'!J60="missing", "missing", 'procTags 2'!J60="missing", "missing", 'historyTags 2'!J60="ignore", "ignore", 'onchangeTags 2'!J60="ignore", "ignore", 'procTags 2'!J60="ignore", "ignore")</f>
        <v>ignore</v>
      </c>
      <c r="K60" s="1" t="str" cm="1">
        <f t="array" aca="1" ref="K60" ca="1">_xlfn.IFS('historyTags 2'!K60="have", "have", 'onchangeTags 2'!K60="have", "have", 'procTags 2'!K60="have", "have", 'historyTags 2'!K60="extra", "extra", 'onchangeTags 2'!K60="extra", "extra", 'procTags 2'!K60="extra", "extra", 'historyTags 2'!K60="missing", "missing", 'onchangeTags 2'!K60="missing", "missing", 'procTags 2'!K60="missing", "missing", 'historyTags 2'!K60="ignore", "ignore", 'onchangeTags 2'!K60="ignore", "ignore", 'procTags 2'!K60="ignore", "ignore")</f>
        <v>ignore</v>
      </c>
      <c r="L60" s="1" t="str" cm="1">
        <f t="array" aca="1" ref="L60" ca="1">_xlfn.IFS('historyTags 2'!L60="have", "have", 'onchangeTags 2'!L60="have", "have", 'procTags 2'!L60="have", "have", 'historyTags 2'!L60="extra", "extra", 'onchangeTags 2'!L60="extra", "extra", 'procTags 2'!L60="extra", "extra", 'historyTags 2'!L60="missing", "missing", 'onchangeTags 2'!L60="missing", "missing", 'procTags 2'!L60="missing", "missing", 'historyTags 2'!L60="ignore", "ignore", 'onchangeTags 2'!L60="ignore", "ignore", 'procTags 2'!L60="ignore", "ignore")</f>
        <v>ignore</v>
      </c>
      <c r="M60" s="1" t="str" cm="1">
        <f t="array" aca="1" ref="M60" ca="1">_xlfn.IFS('historyTags 2'!M60="have", "have", 'onchangeTags 2'!M60="have", "have", 'procTags 2'!M60="have", "have", 'historyTags 2'!M60="extra", "extra", 'onchangeTags 2'!M60="extra", "extra", 'procTags 2'!M60="extra", "extra", 'historyTags 2'!M60="missing", "missing", 'onchangeTags 2'!M60="missing", "missing", 'procTags 2'!M60="missing", "missing", 'historyTags 2'!M60="ignore", "ignore", 'onchangeTags 2'!M60="ignore", "ignore", 'procTags 2'!M60="ignore", "ignore")</f>
        <v>ignore</v>
      </c>
      <c r="N60" s="1" t="str" cm="1">
        <f t="array" aca="1" ref="N60" ca="1">_xlfn.IFS('historyTags 2'!N60="have", "have", 'onchangeTags 2'!N60="have", "have", 'procTags 2'!N60="have", "have", 'historyTags 2'!N60="extra", "extra", 'onchangeTags 2'!N60="extra", "extra", 'procTags 2'!N60="extra", "extra", 'historyTags 2'!N60="missing", "missing", 'onchangeTags 2'!N60="missing", "missing", 'procTags 2'!N60="missing", "missing", 'historyTags 2'!N60="ignore", "ignore", 'onchangeTags 2'!N60="ignore", "ignore", 'procTags 2'!N60="ignore", "ignore")</f>
        <v>ignore</v>
      </c>
      <c r="O60" s="1" t="str" cm="1">
        <f t="array" aca="1" ref="O60" ca="1">_xlfn.IFS('historyTags 2'!O60="have", "have", 'onchangeTags 2'!O60="have", "have", 'procTags 2'!O60="have", "have", 'historyTags 2'!O60="extra", "extra", 'onchangeTags 2'!O60="extra", "extra", 'procTags 2'!O60="extra", "extra", 'historyTags 2'!O60="missing", "missing", 'onchangeTags 2'!O60="missing", "missing", 'procTags 2'!O60="missing", "missing", 'historyTags 2'!O60="ignore", "ignore", 'onchangeTags 2'!O60="ignore", "ignore", 'procTags 2'!O60="ignore", "ignore")</f>
        <v>ignore</v>
      </c>
      <c r="P60" s="1" t="str" cm="1">
        <f t="array" aca="1" ref="P60" ca="1">_xlfn.IFS('historyTags 2'!P60="have", "have", 'onchangeTags 2'!P60="have", "have", 'procTags 2'!P60="have", "have", 'historyTags 2'!P60="extra", "extra", 'onchangeTags 2'!P60="extra", "extra", 'procTags 2'!P60="extra", "extra", 'historyTags 2'!P60="missing", "missing", 'onchangeTags 2'!P60="missing", "missing", 'procTags 2'!P60="missing", "missing", 'historyTags 2'!P60="ignore", "ignore", 'onchangeTags 2'!P60="ignore", "ignore", 'procTags 2'!P60="ignore", "ignore")</f>
        <v>ignore</v>
      </c>
    </row>
    <row r="61" spans="1:16" x14ac:dyDescent="0.2">
      <c r="A61" s="1" t="str">
        <f ca="1">IFERROR(__xludf.DUMMYFUNCTION("""COMPUTED_VALUE"""),"chiller_supply_temp")</f>
        <v>chiller_supply_temp</v>
      </c>
      <c r="B61" s="1" t="str" cm="1">
        <f t="array" aca="1" ref="B61" ca="1">_xlfn.IFS('historyTags 2'!B61="have", "have", 'onchangeTags 2'!B61="have", "have", 'procTags 2'!B61="have", "have", 'historyTags 2'!B61="extra", "extra", 'onchangeTags 2'!B61="extra", "extra", 'procTags 2'!B61="extra", "extra", 'historyTags 2'!B61="missing", "missing", 'onchangeTags 2'!B61="missing", "missing", 'procTags 2'!B61="missing", "missing", 'historyTags 2'!B61="ignore", "ignore", 'onchangeTags 2'!B61="ignore", "ignore", 'procTags 2'!B61="ignore", "ignore")</f>
        <v>ignore</v>
      </c>
      <c r="C61" s="1" t="str" cm="1">
        <f t="array" aca="1" ref="C61" ca="1">_xlfn.IFS('historyTags 2'!C61="have", "have", 'onchangeTags 2'!C61="have", "have", 'procTags 2'!C61="have", "have", 'historyTags 2'!C61="extra", "extra", 'onchangeTags 2'!C61="extra", "extra", 'procTags 2'!C61="extra", "extra", 'historyTags 2'!C61="missing", "missing", 'onchangeTags 2'!C61="missing", "missing", 'procTags 2'!C61="missing", "missing", 'historyTags 2'!C61="ignore", "ignore", 'onchangeTags 2'!C61="ignore", "ignore", 'procTags 2'!C61="ignore", "ignore")</f>
        <v>ignore</v>
      </c>
      <c r="D61" s="1" t="str" cm="1">
        <f t="array" aca="1" ref="D61" ca="1">_xlfn.IFS('historyTags 2'!D61="have", "have", 'onchangeTags 2'!D61="have", "have", 'procTags 2'!D61="have", "have", 'historyTags 2'!D61="extra", "extra", 'onchangeTags 2'!D61="extra", "extra", 'procTags 2'!D61="extra", "extra", 'historyTags 2'!D61="missing", "missing", 'onchangeTags 2'!D61="missing", "missing", 'procTags 2'!D61="missing", "missing", 'historyTags 2'!D61="ignore", "ignore", 'onchangeTags 2'!D61="ignore", "ignore", 'procTags 2'!D61="ignore", "ignore")</f>
        <v>ignore</v>
      </c>
      <c r="E61" s="1" t="str" cm="1">
        <f t="array" aca="1" ref="E61" ca="1">_xlfn.IFS('historyTags 2'!E61="have", "have", 'onchangeTags 2'!E61="have", "have", 'procTags 2'!E61="have", "have", 'historyTags 2'!E61="extra", "extra", 'onchangeTags 2'!E61="extra", "extra", 'procTags 2'!E61="extra", "extra", 'historyTags 2'!E61="missing", "missing", 'onchangeTags 2'!E61="missing", "missing", 'procTags 2'!E61="missing", "missing", 'historyTags 2'!E61="ignore", "ignore", 'onchangeTags 2'!E61="ignore", "ignore", 'procTags 2'!E61="ignore", "ignore")</f>
        <v>ignore</v>
      </c>
      <c r="F61" s="1" t="str" cm="1">
        <f t="array" aca="1" ref="F61" ca="1">_xlfn.IFS('historyTags 2'!F61="have", "have", 'onchangeTags 2'!F61="have", "have", 'procTags 2'!F61="have", "have", 'historyTags 2'!F61="extra", "extra", 'onchangeTags 2'!F61="extra", "extra", 'procTags 2'!F61="extra", "extra", 'historyTags 2'!F61="missing", "missing", 'onchangeTags 2'!F61="missing", "missing", 'procTags 2'!F61="missing", "missing", 'historyTags 2'!F61="ignore", "ignore", 'onchangeTags 2'!F61="ignore", "ignore", 'procTags 2'!F61="ignore", "ignore")</f>
        <v>ignore</v>
      </c>
      <c r="G61" s="1" t="str" cm="1">
        <f t="array" aca="1" ref="G61" ca="1">_xlfn.IFS('historyTags 2'!G61="have", "have", 'onchangeTags 2'!G61="have", "have", 'procTags 2'!G61="have", "have", 'historyTags 2'!G61="extra", "extra", 'onchangeTags 2'!G61="extra", "extra", 'procTags 2'!G61="extra", "extra", 'historyTags 2'!G61="missing", "missing", 'onchangeTags 2'!G61="missing", "missing", 'procTags 2'!G61="missing", "missing", 'historyTags 2'!G61="ignore", "ignore", 'onchangeTags 2'!G61="ignore", "ignore", 'procTags 2'!G61="ignore", "ignore")</f>
        <v>ignore</v>
      </c>
      <c r="H61" s="1" t="str" cm="1">
        <f t="array" aca="1" ref="H61" ca="1">_xlfn.IFS('historyTags 2'!H61="have", "have", 'onchangeTags 2'!H61="have", "have", 'procTags 2'!H61="have", "have", 'historyTags 2'!H61="extra", "extra", 'onchangeTags 2'!H61="extra", "extra", 'procTags 2'!H61="extra", "extra", 'historyTags 2'!H61="missing", "missing", 'onchangeTags 2'!H61="missing", "missing", 'procTags 2'!H61="missing", "missing", 'historyTags 2'!H61="ignore", "ignore", 'onchangeTags 2'!H61="ignore", "ignore", 'procTags 2'!H61="ignore", "ignore")</f>
        <v>ignore</v>
      </c>
      <c r="I61" s="1" t="str" cm="1">
        <f t="array" aca="1" ref="I61" ca="1">_xlfn.IFS('historyTags 2'!I61="have", "have", 'onchangeTags 2'!I61="have", "have", 'procTags 2'!I61="have", "have", 'historyTags 2'!I61="extra", "extra", 'onchangeTags 2'!I61="extra", "extra", 'procTags 2'!I61="extra", "extra", 'historyTags 2'!I61="missing", "missing", 'onchangeTags 2'!I61="missing", "missing", 'procTags 2'!I61="missing", "missing", 'historyTags 2'!I61="ignore", "ignore", 'onchangeTags 2'!I61="ignore", "ignore", 'procTags 2'!I61="ignore", "ignore")</f>
        <v>ignore</v>
      </c>
      <c r="J61" s="1" t="str" cm="1">
        <f t="array" aca="1" ref="J61" ca="1">_xlfn.IFS('historyTags 2'!J61="have", "have", 'onchangeTags 2'!J61="have", "have", 'procTags 2'!J61="have", "have", 'historyTags 2'!J61="extra", "extra", 'onchangeTags 2'!J61="extra", "extra", 'procTags 2'!J61="extra", "extra", 'historyTags 2'!J61="missing", "missing", 'onchangeTags 2'!J61="missing", "missing", 'procTags 2'!J61="missing", "missing", 'historyTags 2'!J61="ignore", "ignore", 'onchangeTags 2'!J61="ignore", "ignore", 'procTags 2'!J61="ignore", "ignore")</f>
        <v>ignore</v>
      </c>
      <c r="K61" s="1" t="str" cm="1">
        <f t="array" aca="1" ref="K61" ca="1">_xlfn.IFS('historyTags 2'!K61="have", "have", 'onchangeTags 2'!K61="have", "have", 'procTags 2'!K61="have", "have", 'historyTags 2'!K61="extra", "extra", 'onchangeTags 2'!K61="extra", "extra", 'procTags 2'!K61="extra", "extra", 'historyTags 2'!K61="missing", "missing", 'onchangeTags 2'!K61="missing", "missing", 'procTags 2'!K61="missing", "missing", 'historyTags 2'!K61="ignore", "ignore", 'onchangeTags 2'!K61="ignore", "ignore", 'procTags 2'!K61="ignore", "ignore")</f>
        <v>ignore</v>
      </c>
      <c r="L61" s="1" t="str" cm="1">
        <f t="array" aca="1" ref="L61" ca="1">_xlfn.IFS('historyTags 2'!L61="have", "have", 'onchangeTags 2'!L61="have", "have", 'procTags 2'!L61="have", "have", 'historyTags 2'!L61="extra", "extra", 'onchangeTags 2'!L61="extra", "extra", 'procTags 2'!L61="extra", "extra", 'historyTags 2'!L61="missing", "missing", 'onchangeTags 2'!L61="missing", "missing", 'procTags 2'!L61="missing", "missing", 'historyTags 2'!L61="ignore", "ignore", 'onchangeTags 2'!L61="ignore", "ignore", 'procTags 2'!L61="ignore", "ignore")</f>
        <v>ignore</v>
      </c>
      <c r="M61" s="1" t="str" cm="1">
        <f t="array" aca="1" ref="M61" ca="1">_xlfn.IFS('historyTags 2'!M61="have", "have", 'onchangeTags 2'!M61="have", "have", 'procTags 2'!M61="have", "have", 'historyTags 2'!M61="extra", "extra", 'onchangeTags 2'!M61="extra", "extra", 'procTags 2'!M61="extra", "extra", 'historyTags 2'!M61="missing", "missing", 'onchangeTags 2'!M61="missing", "missing", 'procTags 2'!M61="missing", "missing", 'historyTags 2'!M61="ignore", "ignore", 'onchangeTags 2'!M61="ignore", "ignore", 'procTags 2'!M61="ignore", "ignore")</f>
        <v>ignore</v>
      </c>
      <c r="N61" s="1" t="str" cm="1">
        <f t="array" aca="1" ref="N61" ca="1">_xlfn.IFS('historyTags 2'!N61="have", "have", 'onchangeTags 2'!N61="have", "have", 'procTags 2'!N61="have", "have", 'historyTags 2'!N61="extra", "extra", 'onchangeTags 2'!N61="extra", "extra", 'procTags 2'!N61="extra", "extra", 'historyTags 2'!N61="missing", "missing", 'onchangeTags 2'!N61="missing", "missing", 'procTags 2'!N61="missing", "missing", 'historyTags 2'!N61="ignore", "ignore", 'onchangeTags 2'!N61="ignore", "ignore", 'procTags 2'!N61="ignore", "ignore")</f>
        <v>ignore</v>
      </c>
      <c r="O61" s="1" t="str" cm="1">
        <f t="array" aca="1" ref="O61" ca="1">_xlfn.IFS('historyTags 2'!O61="have", "have", 'onchangeTags 2'!O61="have", "have", 'procTags 2'!O61="have", "have", 'historyTags 2'!O61="extra", "extra", 'onchangeTags 2'!O61="extra", "extra", 'procTags 2'!O61="extra", "extra", 'historyTags 2'!O61="missing", "missing", 'onchangeTags 2'!O61="missing", "missing", 'procTags 2'!O61="missing", "missing", 'historyTags 2'!O61="ignore", "ignore", 'onchangeTags 2'!O61="ignore", "ignore", 'procTags 2'!O61="ignore", "ignore")</f>
        <v>ignore</v>
      </c>
      <c r="P61" s="1" t="str" cm="1">
        <f t="array" aca="1" ref="P61" ca="1">_xlfn.IFS('historyTags 2'!P61="have", "have", 'onchangeTags 2'!P61="have", "have", 'procTags 2'!P61="have", "have", 'historyTags 2'!P61="extra", "extra", 'onchangeTags 2'!P61="extra", "extra", 'procTags 2'!P61="extra", "extra", 'historyTags 2'!P61="missing", "missing", 'onchangeTags 2'!P61="missing", "missing", 'procTags 2'!P61="missing", "missing", 'historyTags 2'!P61="ignore", "ignore", 'onchangeTags 2'!P61="ignore", "ignore", 'procTags 2'!P61="ignore", "ignore")</f>
        <v>ignore</v>
      </c>
    </row>
    <row r="62" spans="1:16" x14ac:dyDescent="0.2">
      <c r="A62" s="1" t="str">
        <f ca="1">IFERROR(__xludf.DUMMYFUNCTION("""COMPUTED_VALUE"""),"chiller_supply_temp_adj")</f>
        <v>chiller_supply_temp_adj</v>
      </c>
      <c r="B62" s="1" t="str" cm="1">
        <f t="array" aca="1" ref="B62" ca="1">_xlfn.IFS('historyTags 2'!B62="have", "have", 'onchangeTags 2'!B62="have", "have", 'procTags 2'!B62="have", "have", 'historyTags 2'!B62="extra", "extra", 'onchangeTags 2'!B62="extra", "extra", 'procTags 2'!B62="extra", "extra", 'historyTags 2'!B62="missing", "missing", 'onchangeTags 2'!B62="missing", "missing", 'procTags 2'!B62="missing", "missing", 'historyTags 2'!B62="ignore", "ignore", 'onchangeTags 2'!B62="ignore", "ignore", 'procTags 2'!B62="ignore", "ignore")</f>
        <v>ignore</v>
      </c>
      <c r="C62" s="1" t="str" cm="1">
        <f t="array" aca="1" ref="C62" ca="1">_xlfn.IFS('historyTags 2'!C62="have", "have", 'onchangeTags 2'!C62="have", "have", 'procTags 2'!C62="have", "have", 'historyTags 2'!C62="extra", "extra", 'onchangeTags 2'!C62="extra", "extra", 'procTags 2'!C62="extra", "extra", 'historyTags 2'!C62="missing", "missing", 'onchangeTags 2'!C62="missing", "missing", 'procTags 2'!C62="missing", "missing", 'historyTags 2'!C62="ignore", "ignore", 'onchangeTags 2'!C62="ignore", "ignore", 'procTags 2'!C62="ignore", "ignore")</f>
        <v>ignore</v>
      </c>
      <c r="D62" s="1" t="str" cm="1">
        <f t="array" aca="1" ref="D62" ca="1">_xlfn.IFS('historyTags 2'!D62="have", "have", 'onchangeTags 2'!D62="have", "have", 'procTags 2'!D62="have", "have", 'historyTags 2'!D62="extra", "extra", 'onchangeTags 2'!D62="extra", "extra", 'procTags 2'!D62="extra", "extra", 'historyTags 2'!D62="missing", "missing", 'onchangeTags 2'!D62="missing", "missing", 'procTags 2'!D62="missing", "missing", 'historyTags 2'!D62="ignore", "ignore", 'onchangeTags 2'!D62="ignore", "ignore", 'procTags 2'!D62="ignore", "ignore")</f>
        <v>ignore</v>
      </c>
      <c r="E62" s="1" t="str" cm="1">
        <f t="array" aca="1" ref="E62" ca="1">_xlfn.IFS('historyTags 2'!E62="have", "have", 'onchangeTags 2'!E62="have", "have", 'procTags 2'!E62="have", "have", 'historyTags 2'!E62="extra", "extra", 'onchangeTags 2'!E62="extra", "extra", 'procTags 2'!E62="extra", "extra", 'historyTags 2'!E62="missing", "missing", 'onchangeTags 2'!E62="missing", "missing", 'procTags 2'!E62="missing", "missing", 'historyTags 2'!E62="ignore", "ignore", 'onchangeTags 2'!E62="ignore", "ignore", 'procTags 2'!E62="ignore", "ignore")</f>
        <v>ignore</v>
      </c>
      <c r="F62" s="1" t="str" cm="1">
        <f t="array" aca="1" ref="F62" ca="1">_xlfn.IFS('historyTags 2'!F62="have", "have", 'onchangeTags 2'!F62="have", "have", 'procTags 2'!F62="have", "have", 'historyTags 2'!F62="extra", "extra", 'onchangeTags 2'!F62="extra", "extra", 'procTags 2'!F62="extra", "extra", 'historyTags 2'!F62="missing", "missing", 'onchangeTags 2'!F62="missing", "missing", 'procTags 2'!F62="missing", "missing", 'historyTags 2'!F62="ignore", "ignore", 'onchangeTags 2'!F62="ignore", "ignore", 'procTags 2'!F62="ignore", "ignore")</f>
        <v>ignore</v>
      </c>
      <c r="G62" s="1" t="str" cm="1">
        <f t="array" aca="1" ref="G62" ca="1">_xlfn.IFS('historyTags 2'!G62="have", "have", 'onchangeTags 2'!G62="have", "have", 'procTags 2'!G62="have", "have", 'historyTags 2'!G62="extra", "extra", 'onchangeTags 2'!G62="extra", "extra", 'procTags 2'!G62="extra", "extra", 'historyTags 2'!G62="missing", "missing", 'onchangeTags 2'!G62="missing", "missing", 'procTags 2'!G62="missing", "missing", 'historyTags 2'!G62="ignore", "ignore", 'onchangeTags 2'!G62="ignore", "ignore", 'procTags 2'!G62="ignore", "ignore")</f>
        <v>ignore</v>
      </c>
      <c r="H62" s="1" t="str" cm="1">
        <f t="array" aca="1" ref="H62" ca="1">_xlfn.IFS('historyTags 2'!H62="have", "have", 'onchangeTags 2'!H62="have", "have", 'procTags 2'!H62="have", "have", 'historyTags 2'!H62="extra", "extra", 'onchangeTags 2'!H62="extra", "extra", 'procTags 2'!H62="extra", "extra", 'historyTags 2'!H62="missing", "missing", 'onchangeTags 2'!H62="missing", "missing", 'procTags 2'!H62="missing", "missing", 'historyTags 2'!H62="ignore", "ignore", 'onchangeTags 2'!H62="ignore", "ignore", 'procTags 2'!H62="ignore", "ignore")</f>
        <v>ignore</v>
      </c>
      <c r="I62" s="1" t="str" cm="1">
        <f t="array" aca="1" ref="I62" ca="1">_xlfn.IFS('historyTags 2'!I62="have", "have", 'onchangeTags 2'!I62="have", "have", 'procTags 2'!I62="have", "have", 'historyTags 2'!I62="extra", "extra", 'onchangeTags 2'!I62="extra", "extra", 'procTags 2'!I62="extra", "extra", 'historyTags 2'!I62="missing", "missing", 'onchangeTags 2'!I62="missing", "missing", 'procTags 2'!I62="missing", "missing", 'historyTags 2'!I62="ignore", "ignore", 'onchangeTags 2'!I62="ignore", "ignore", 'procTags 2'!I62="ignore", "ignore")</f>
        <v>ignore</v>
      </c>
      <c r="J62" s="1" t="str" cm="1">
        <f t="array" aca="1" ref="J62" ca="1">_xlfn.IFS('historyTags 2'!J62="have", "have", 'onchangeTags 2'!J62="have", "have", 'procTags 2'!J62="have", "have", 'historyTags 2'!J62="extra", "extra", 'onchangeTags 2'!J62="extra", "extra", 'procTags 2'!J62="extra", "extra", 'historyTags 2'!J62="missing", "missing", 'onchangeTags 2'!J62="missing", "missing", 'procTags 2'!J62="missing", "missing", 'historyTags 2'!J62="ignore", "ignore", 'onchangeTags 2'!J62="ignore", "ignore", 'procTags 2'!J62="ignore", "ignore")</f>
        <v>ignore</v>
      </c>
      <c r="K62" s="1" t="str" cm="1">
        <f t="array" aca="1" ref="K62" ca="1">_xlfn.IFS('historyTags 2'!K62="have", "have", 'onchangeTags 2'!K62="have", "have", 'procTags 2'!K62="have", "have", 'historyTags 2'!K62="extra", "extra", 'onchangeTags 2'!K62="extra", "extra", 'procTags 2'!K62="extra", "extra", 'historyTags 2'!K62="missing", "missing", 'onchangeTags 2'!K62="missing", "missing", 'procTags 2'!K62="missing", "missing", 'historyTags 2'!K62="ignore", "ignore", 'onchangeTags 2'!K62="ignore", "ignore", 'procTags 2'!K62="ignore", "ignore")</f>
        <v>ignore</v>
      </c>
      <c r="L62" s="1" t="str" cm="1">
        <f t="array" aca="1" ref="L62" ca="1">_xlfn.IFS('historyTags 2'!L62="have", "have", 'onchangeTags 2'!L62="have", "have", 'procTags 2'!L62="have", "have", 'historyTags 2'!L62="extra", "extra", 'onchangeTags 2'!L62="extra", "extra", 'procTags 2'!L62="extra", "extra", 'historyTags 2'!L62="missing", "missing", 'onchangeTags 2'!L62="missing", "missing", 'procTags 2'!L62="missing", "missing", 'historyTags 2'!L62="ignore", "ignore", 'onchangeTags 2'!L62="ignore", "ignore", 'procTags 2'!L62="ignore", "ignore")</f>
        <v>ignore</v>
      </c>
      <c r="M62" s="1" t="str" cm="1">
        <f t="array" aca="1" ref="M62" ca="1">_xlfn.IFS('historyTags 2'!M62="have", "have", 'onchangeTags 2'!M62="have", "have", 'procTags 2'!M62="have", "have", 'historyTags 2'!M62="extra", "extra", 'onchangeTags 2'!M62="extra", "extra", 'procTags 2'!M62="extra", "extra", 'historyTags 2'!M62="missing", "missing", 'onchangeTags 2'!M62="missing", "missing", 'procTags 2'!M62="missing", "missing", 'historyTags 2'!M62="ignore", "ignore", 'onchangeTags 2'!M62="ignore", "ignore", 'procTags 2'!M62="ignore", "ignore")</f>
        <v>ignore</v>
      </c>
      <c r="N62" s="1" t="str" cm="1">
        <f t="array" aca="1" ref="N62" ca="1">_xlfn.IFS('historyTags 2'!N62="have", "have", 'onchangeTags 2'!N62="have", "have", 'procTags 2'!N62="have", "have", 'historyTags 2'!N62="extra", "extra", 'onchangeTags 2'!N62="extra", "extra", 'procTags 2'!N62="extra", "extra", 'historyTags 2'!N62="missing", "missing", 'onchangeTags 2'!N62="missing", "missing", 'procTags 2'!N62="missing", "missing", 'historyTags 2'!N62="ignore", "ignore", 'onchangeTags 2'!N62="ignore", "ignore", 'procTags 2'!N62="ignore", "ignore")</f>
        <v>ignore</v>
      </c>
      <c r="O62" s="1" t="str" cm="1">
        <f t="array" aca="1" ref="O62" ca="1">_xlfn.IFS('historyTags 2'!O62="have", "have", 'onchangeTags 2'!O62="have", "have", 'procTags 2'!O62="have", "have", 'historyTags 2'!O62="extra", "extra", 'onchangeTags 2'!O62="extra", "extra", 'procTags 2'!O62="extra", "extra", 'historyTags 2'!O62="missing", "missing", 'onchangeTags 2'!O62="missing", "missing", 'procTags 2'!O62="missing", "missing", 'historyTags 2'!O62="ignore", "ignore", 'onchangeTags 2'!O62="ignore", "ignore", 'procTags 2'!O62="ignore", "ignore")</f>
        <v>ignore</v>
      </c>
      <c r="P62" s="1" t="str" cm="1">
        <f t="array" aca="1" ref="P62" ca="1">_xlfn.IFS('historyTags 2'!P62="have", "have", 'onchangeTags 2'!P62="have", "have", 'procTags 2'!P62="have", "have", 'historyTags 2'!P62="extra", "extra", 'onchangeTags 2'!P62="extra", "extra", 'procTags 2'!P62="extra", "extra", 'historyTags 2'!P62="missing", "missing", 'onchangeTags 2'!P62="missing", "missing", 'procTags 2'!P62="missing", "missing", 'historyTags 2'!P62="ignore", "ignore", 'onchangeTags 2'!P62="ignore", "ignore", 'procTags 2'!P62="ignore", "ignore")</f>
        <v>ignore</v>
      </c>
    </row>
    <row r="63" spans="1:16" x14ac:dyDescent="0.2">
      <c r="A63" s="1" t="str">
        <f ca="1">IFERROR(__xludf.DUMMYFUNCTION("""COMPUTED_VALUE"""),"chiller_supply_temp_decrease_amount")</f>
        <v>chiller_supply_temp_decrease_amount</v>
      </c>
      <c r="B63" s="1" t="str" cm="1">
        <f t="array" aca="1" ref="B63" ca="1">_xlfn.IFS('historyTags 2'!B63="have", "have", 'onchangeTags 2'!B63="have", "have", 'procTags 2'!B63="have", "have", 'historyTags 2'!B63="extra", "extra", 'onchangeTags 2'!B63="extra", "extra", 'procTags 2'!B63="extra", "extra", 'historyTags 2'!B63="missing", "missing", 'onchangeTags 2'!B63="missing", "missing", 'procTags 2'!B63="missing", "missing", 'historyTags 2'!B63="ignore", "ignore", 'onchangeTags 2'!B63="ignore", "ignore", 'procTags 2'!B63="ignore", "ignore")</f>
        <v>ignore</v>
      </c>
      <c r="C63" s="1" t="str" cm="1">
        <f t="array" aca="1" ref="C63" ca="1">_xlfn.IFS('historyTags 2'!C63="have", "have", 'onchangeTags 2'!C63="have", "have", 'procTags 2'!C63="have", "have", 'historyTags 2'!C63="extra", "extra", 'onchangeTags 2'!C63="extra", "extra", 'procTags 2'!C63="extra", "extra", 'historyTags 2'!C63="missing", "missing", 'onchangeTags 2'!C63="missing", "missing", 'procTags 2'!C63="missing", "missing", 'historyTags 2'!C63="ignore", "ignore", 'onchangeTags 2'!C63="ignore", "ignore", 'procTags 2'!C63="ignore", "ignore")</f>
        <v>ignore</v>
      </c>
      <c r="D63" s="1" t="str" cm="1">
        <f t="array" aca="1" ref="D63" ca="1">_xlfn.IFS('historyTags 2'!D63="have", "have", 'onchangeTags 2'!D63="have", "have", 'procTags 2'!D63="have", "have", 'historyTags 2'!D63="extra", "extra", 'onchangeTags 2'!D63="extra", "extra", 'procTags 2'!D63="extra", "extra", 'historyTags 2'!D63="missing", "missing", 'onchangeTags 2'!D63="missing", "missing", 'procTags 2'!D63="missing", "missing", 'historyTags 2'!D63="ignore", "ignore", 'onchangeTags 2'!D63="ignore", "ignore", 'procTags 2'!D63="ignore", "ignore")</f>
        <v>ignore</v>
      </c>
      <c r="E63" s="1" t="str" cm="1">
        <f t="array" aca="1" ref="E63" ca="1">_xlfn.IFS('historyTags 2'!E63="have", "have", 'onchangeTags 2'!E63="have", "have", 'procTags 2'!E63="have", "have", 'historyTags 2'!E63="extra", "extra", 'onchangeTags 2'!E63="extra", "extra", 'procTags 2'!E63="extra", "extra", 'historyTags 2'!E63="missing", "missing", 'onchangeTags 2'!E63="missing", "missing", 'procTags 2'!E63="missing", "missing", 'historyTags 2'!E63="ignore", "ignore", 'onchangeTags 2'!E63="ignore", "ignore", 'procTags 2'!E63="ignore", "ignore")</f>
        <v>ignore</v>
      </c>
      <c r="F63" s="1" t="str" cm="1">
        <f t="array" aca="1" ref="F63" ca="1">_xlfn.IFS('historyTags 2'!F63="have", "have", 'onchangeTags 2'!F63="have", "have", 'procTags 2'!F63="have", "have", 'historyTags 2'!F63="extra", "extra", 'onchangeTags 2'!F63="extra", "extra", 'procTags 2'!F63="extra", "extra", 'historyTags 2'!F63="missing", "missing", 'onchangeTags 2'!F63="missing", "missing", 'procTags 2'!F63="missing", "missing", 'historyTags 2'!F63="ignore", "ignore", 'onchangeTags 2'!F63="ignore", "ignore", 'procTags 2'!F63="ignore", "ignore")</f>
        <v>ignore</v>
      </c>
      <c r="G63" s="1" t="str" cm="1">
        <f t="array" aca="1" ref="G63" ca="1">_xlfn.IFS('historyTags 2'!G63="have", "have", 'onchangeTags 2'!G63="have", "have", 'procTags 2'!G63="have", "have", 'historyTags 2'!G63="extra", "extra", 'onchangeTags 2'!G63="extra", "extra", 'procTags 2'!G63="extra", "extra", 'historyTags 2'!G63="missing", "missing", 'onchangeTags 2'!G63="missing", "missing", 'procTags 2'!G63="missing", "missing", 'historyTags 2'!G63="ignore", "ignore", 'onchangeTags 2'!G63="ignore", "ignore", 'procTags 2'!G63="ignore", "ignore")</f>
        <v>ignore</v>
      </c>
      <c r="H63" s="1" t="str" cm="1">
        <f t="array" aca="1" ref="H63" ca="1">_xlfn.IFS('historyTags 2'!H63="have", "have", 'onchangeTags 2'!H63="have", "have", 'procTags 2'!H63="have", "have", 'historyTags 2'!H63="extra", "extra", 'onchangeTags 2'!H63="extra", "extra", 'procTags 2'!H63="extra", "extra", 'historyTags 2'!H63="missing", "missing", 'onchangeTags 2'!H63="missing", "missing", 'procTags 2'!H63="missing", "missing", 'historyTags 2'!H63="ignore", "ignore", 'onchangeTags 2'!H63="ignore", "ignore", 'procTags 2'!H63="ignore", "ignore")</f>
        <v>ignore</v>
      </c>
      <c r="I63" s="1" t="str" cm="1">
        <f t="array" aca="1" ref="I63" ca="1">_xlfn.IFS('historyTags 2'!I63="have", "have", 'onchangeTags 2'!I63="have", "have", 'procTags 2'!I63="have", "have", 'historyTags 2'!I63="extra", "extra", 'onchangeTags 2'!I63="extra", "extra", 'procTags 2'!I63="extra", "extra", 'historyTags 2'!I63="missing", "missing", 'onchangeTags 2'!I63="missing", "missing", 'procTags 2'!I63="missing", "missing", 'historyTags 2'!I63="ignore", "ignore", 'onchangeTags 2'!I63="ignore", "ignore", 'procTags 2'!I63="ignore", "ignore")</f>
        <v>ignore</v>
      </c>
      <c r="J63" s="1" t="str" cm="1">
        <f t="array" aca="1" ref="J63" ca="1">_xlfn.IFS('historyTags 2'!J63="have", "have", 'onchangeTags 2'!J63="have", "have", 'procTags 2'!J63="have", "have", 'historyTags 2'!J63="extra", "extra", 'onchangeTags 2'!J63="extra", "extra", 'procTags 2'!J63="extra", "extra", 'historyTags 2'!J63="missing", "missing", 'onchangeTags 2'!J63="missing", "missing", 'procTags 2'!J63="missing", "missing", 'historyTags 2'!J63="ignore", "ignore", 'onchangeTags 2'!J63="ignore", "ignore", 'procTags 2'!J63="ignore", "ignore")</f>
        <v>ignore</v>
      </c>
      <c r="K63" s="1" t="str" cm="1">
        <f t="array" aca="1" ref="K63" ca="1">_xlfn.IFS('historyTags 2'!K63="have", "have", 'onchangeTags 2'!K63="have", "have", 'procTags 2'!K63="have", "have", 'historyTags 2'!K63="extra", "extra", 'onchangeTags 2'!K63="extra", "extra", 'procTags 2'!K63="extra", "extra", 'historyTags 2'!K63="missing", "missing", 'onchangeTags 2'!K63="missing", "missing", 'procTags 2'!K63="missing", "missing", 'historyTags 2'!K63="ignore", "ignore", 'onchangeTags 2'!K63="ignore", "ignore", 'procTags 2'!K63="ignore", "ignore")</f>
        <v>ignore</v>
      </c>
      <c r="L63" s="1" t="str" cm="1">
        <f t="array" aca="1" ref="L63" ca="1">_xlfn.IFS('historyTags 2'!L63="have", "have", 'onchangeTags 2'!L63="have", "have", 'procTags 2'!L63="have", "have", 'historyTags 2'!L63="extra", "extra", 'onchangeTags 2'!L63="extra", "extra", 'procTags 2'!L63="extra", "extra", 'historyTags 2'!L63="missing", "missing", 'onchangeTags 2'!L63="missing", "missing", 'procTags 2'!L63="missing", "missing", 'historyTags 2'!L63="ignore", "ignore", 'onchangeTags 2'!L63="ignore", "ignore", 'procTags 2'!L63="ignore", "ignore")</f>
        <v>ignore</v>
      </c>
      <c r="M63" s="1" t="str" cm="1">
        <f t="array" aca="1" ref="M63" ca="1">_xlfn.IFS('historyTags 2'!M63="have", "have", 'onchangeTags 2'!M63="have", "have", 'procTags 2'!M63="have", "have", 'historyTags 2'!M63="extra", "extra", 'onchangeTags 2'!M63="extra", "extra", 'procTags 2'!M63="extra", "extra", 'historyTags 2'!M63="missing", "missing", 'onchangeTags 2'!M63="missing", "missing", 'procTags 2'!M63="missing", "missing", 'historyTags 2'!M63="ignore", "ignore", 'onchangeTags 2'!M63="ignore", "ignore", 'procTags 2'!M63="ignore", "ignore")</f>
        <v>ignore</v>
      </c>
      <c r="N63" s="1" t="str" cm="1">
        <f t="array" aca="1" ref="N63" ca="1">_xlfn.IFS('historyTags 2'!N63="have", "have", 'onchangeTags 2'!N63="have", "have", 'procTags 2'!N63="have", "have", 'historyTags 2'!N63="extra", "extra", 'onchangeTags 2'!N63="extra", "extra", 'procTags 2'!N63="extra", "extra", 'historyTags 2'!N63="missing", "missing", 'onchangeTags 2'!N63="missing", "missing", 'procTags 2'!N63="missing", "missing", 'historyTags 2'!N63="ignore", "ignore", 'onchangeTags 2'!N63="ignore", "ignore", 'procTags 2'!N63="ignore", "ignore")</f>
        <v>ignore</v>
      </c>
      <c r="O63" s="1" t="str" cm="1">
        <f t="array" aca="1" ref="O63" ca="1">_xlfn.IFS('historyTags 2'!O63="have", "have", 'onchangeTags 2'!O63="have", "have", 'procTags 2'!O63="have", "have", 'historyTags 2'!O63="extra", "extra", 'onchangeTags 2'!O63="extra", "extra", 'procTags 2'!O63="extra", "extra", 'historyTags 2'!O63="missing", "missing", 'onchangeTags 2'!O63="missing", "missing", 'procTags 2'!O63="missing", "missing", 'historyTags 2'!O63="ignore", "ignore", 'onchangeTags 2'!O63="ignore", "ignore", 'procTags 2'!O63="ignore", "ignore")</f>
        <v>ignore</v>
      </c>
      <c r="P63" s="1" t="str" cm="1">
        <f t="array" aca="1" ref="P63" ca="1">_xlfn.IFS('historyTags 2'!P63="have", "have", 'onchangeTags 2'!P63="have", "have", 'procTags 2'!P63="have", "have", 'historyTags 2'!P63="extra", "extra", 'onchangeTags 2'!P63="extra", "extra", 'procTags 2'!P63="extra", "extra", 'historyTags 2'!P63="missing", "missing", 'onchangeTags 2'!P63="missing", "missing", 'procTags 2'!P63="missing", "missing", 'historyTags 2'!P63="ignore", "ignore", 'onchangeTags 2'!P63="ignore", "ignore", 'procTags 2'!P63="ignore", "ignore")</f>
        <v>ignore</v>
      </c>
    </row>
    <row r="64" spans="1:16" x14ac:dyDescent="0.2">
      <c r="A64" s="1" t="str">
        <f ca="1">IFERROR(__xludf.DUMMYFUNCTION("""COMPUTED_VALUE"""),"chiller_temp")</f>
        <v>chiller_temp</v>
      </c>
      <c r="B64" s="1" t="str" cm="1">
        <f t="array" aca="1" ref="B64" ca="1">_xlfn.IFS('historyTags 2'!B64="have", "have", 'onchangeTags 2'!B64="have", "have", 'procTags 2'!B64="have", "have", 'historyTags 2'!B64="extra", "extra", 'onchangeTags 2'!B64="extra", "extra", 'procTags 2'!B64="extra", "extra", 'historyTags 2'!B64="missing", "missing", 'onchangeTags 2'!B64="missing", "missing", 'procTags 2'!B64="missing", "missing", 'historyTags 2'!B64="ignore", "ignore", 'onchangeTags 2'!B64="ignore", "ignore", 'procTags 2'!B64="ignore", "ignore")</f>
        <v>ignore</v>
      </c>
      <c r="C64" s="1" t="str" cm="1">
        <f t="array" aca="1" ref="C64" ca="1">_xlfn.IFS('historyTags 2'!C64="have", "have", 'onchangeTags 2'!C64="have", "have", 'procTags 2'!C64="have", "have", 'historyTags 2'!C64="extra", "extra", 'onchangeTags 2'!C64="extra", "extra", 'procTags 2'!C64="extra", "extra", 'historyTags 2'!C64="missing", "missing", 'onchangeTags 2'!C64="missing", "missing", 'procTags 2'!C64="missing", "missing", 'historyTags 2'!C64="ignore", "ignore", 'onchangeTags 2'!C64="ignore", "ignore", 'procTags 2'!C64="ignore", "ignore")</f>
        <v>ignore</v>
      </c>
      <c r="D64" s="1" t="str" cm="1">
        <f t="array" aca="1" ref="D64" ca="1">_xlfn.IFS('historyTags 2'!D64="have", "have", 'onchangeTags 2'!D64="have", "have", 'procTags 2'!D64="have", "have", 'historyTags 2'!D64="extra", "extra", 'onchangeTags 2'!D64="extra", "extra", 'procTags 2'!D64="extra", "extra", 'historyTags 2'!D64="missing", "missing", 'onchangeTags 2'!D64="missing", "missing", 'procTags 2'!D64="missing", "missing", 'historyTags 2'!D64="ignore", "ignore", 'onchangeTags 2'!D64="ignore", "ignore", 'procTags 2'!D64="ignore", "ignore")</f>
        <v>ignore</v>
      </c>
      <c r="E64" s="1" t="str" cm="1">
        <f t="array" aca="1" ref="E64" ca="1">_xlfn.IFS('historyTags 2'!E64="have", "have", 'onchangeTags 2'!E64="have", "have", 'procTags 2'!E64="have", "have", 'historyTags 2'!E64="extra", "extra", 'onchangeTags 2'!E64="extra", "extra", 'procTags 2'!E64="extra", "extra", 'historyTags 2'!E64="missing", "missing", 'onchangeTags 2'!E64="missing", "missing", 'procTags 2'!E64="missing", "missing", 'historyTags 2'!E64="ignore", "ignore", 'onchangeTags 2'!E64="ignore", "ignore", 'procTags 2'!E64="ignore", "ignore")</f>
        <v>ignore</v>
      </c>
      <c r="F64" s="1" t="str" cm="1">
        <f t="array" aca="1" ref="F64" ca="1">_xlfn.IFS('historyTags 2'!F64="have", "have", 'onchangeTags 2'!F64="have", "have", 'procTags 2'!F64="have", "have", 'historyTags 2'!F64="extra", "extra", 'onchangeTags 2'!F64="extra", "extra", 'procTags 2'!F64="extra", "extra", 'historyTags 2'!F64="missing", "missing", 'onchangeTags 2'!F64="missing", "missing", 'procTags 2'!F64="missing", "missing", 'historyTags 2'!F64="ignore", "ignore", 'onchangeTags 2'!F64="ignore", "ignore", 'procTags 2'!F64="ignore", "ignore")</f>
        <v>ignore</v>
      </c>
      <c r="G64" s="1" t="str" cm="1">
        <f t="array" aca="1" ref="G64" ca="1">_xlfn.IFS('historyTags 2'!G64="have", "have", 'onchangeTags 2'!G64="have", "have", 'procTags 2'!G64="have", "have", 'historyTags 2'!G64="extra", "extra", 'onchangeTags 2'!G64="extra", "extra", 'procTags 2'!G64="extra", "extra", 'historyTags 2'!G64="missing", "missing", 'onchangeTags 2'!G64="missing", "missing", 'procTags 2'!G64="missing", "missing", 'historyTags 2'!G64="ignore", "ignore", 'onchangeTags 2'!G64="ignore", "ignore", 'procTags 2'!G64="ignore", "ignore")</f>
        <v>ignore</v>
      </c>
      <c r="H64" s="1" t="str" cm="1">
        <f t="array" aca="1" ref="H64" ca="1">_xlfn.IFS('historyTags 2'!H64="have", "have", 'onchangeTags 2'!H64="have", "have", 'procTags 2'!H64="have", "have", 'historyTags 2'!H64="extra", "extra", 'onchangeTags 2'!H64="extra", "extra", 'procTags 2'!H64="extra", "extra", 'historyTags 2'!H64="missing", "missing", 'onchangeTags 2'!H64="missing", "missing", 'procTags 2'!H64="missing", "missing", 'historyTags 2'!H64="ignore", "ignore", 'onchangeTags 2'!H64="ignore", "ignore", 'procTags 2'!H64="ignore", "ignore")</f>
        <v>ignore</v>
      </c>
      <c r="I64" s="1" t="str" cm="1">
        <f t="array" aca="1" ref="I64" ca="1">_xlfn.IFS('historyTags 2'!I64="have", "have", 'onchangeTags 2'!I64="have", "have", 'procTags 2'!I64="have", "have", 'historyTags 2'!I64="extra", "extra", 'onchangeTags 2'!I64="extra", "extra", 'procTags 2'!I64="extra", "extra", 'historyTags 2'!I64="missing", "missing", 'onchangeTags 2'!I64="missing", "missing", 'procTags 2'!I64="missing", "missing", 'historyTags 2'!I64="ignore", "ignore", 'onchangeTags 2'!I64="ignore", "ignore", 'procTags 2'!I64="ignore", "ignore")</f>
        <v>ignore</v>
      </c>
      <c r="J64" s="1" t="str" cm="1">
        <f t="array" aca="1" ref="J64" ca="1">_xlfn.IFS('historyTags 2'!J64="have", "have", 'onchangeTags 2'!J64="have", "have", 'procTags 2'!J64="have", "have", 'historyTags 2'!J64="extra", "extra", 'onchangeTags 2'!J64="extra", "extra", 'procTags 2'!J64="extra", "extra", 'historyTags 2'!J64="missing", "missing", 'onchangeTags 2'!J64="missing", "missing", 'procTags 2'!J64="missing", "missing", 'historyTags 2'!J64="ignore", "ignore", 'onchangeTags 2'!J64="ignore", "ignore", 'procTags 2'!J64="ignore", "ignore")</f>
        <v>ignore</v>
      </c>
      <c r="K64" s="1" t="str" cm="1">
        <f t="array" aca="1" ref="K64" ca="1">_xlfn.IFS('historyTags 2'!K64="have", "have", 'onchangeTags 2'!K64="have", "have", 'procTags 2'!K64="have", "have", 'historyTags 2'!K64="extra", "extra", 'onchangeTags 2'!K64="extra", "extra", 'procTags 2'!K64="extra", "extra", 'historyTags 2'!K64="missing", "missing", 'onchangeTags 2'!K64="missing", "missing", 'procTags 2'!K64="missing", "missing", 'historyTags 2'!K64="ignore", "ignore", 'onchangeTags 2'!K64="ignore", "ignore", 'procTags 2'!K64="ignore", "ignore")</f>
        <v>ignore</v>
      </c>
      <c r="L64" s="1" t="str" cm="1">
        <f t="array" aca="1" ref="L64" ca="1">_xlfn.IFS('historyTags 2'!L64="have", "have", 'onchangeTags 2'!L64="have", "have", 'procTags 2'!L64="have", "have", 'historyTags 2'!L64="extra", "extra", 'onchangeTags 2'!L64="extra", "extra", 'procTags 2'!L64="extra", "extra", 'historyTags 2'!L64="missing", "missing", 'onchangeTags 2'!L64="missing", "missing", 'procTags 2'!L64="missing", "missing", 'historyTags 2'!L64="ignore", "ignore", 'onchangeTags 2'!L64="ignore", "ignore", 'procTags 2'!L64="ignore", "ignore")</f>
        <v>ignore</v>
      </c>
      <c r="M64" s="1" t="str" cm="1">
        <f t="array" aca="1" ref="M64" ca="1">_xlfn.IFS('historyTags 2'!M64="have", "have", 'onchangeTags 2'!M64="have", "have", 'procTags 2'!M64="have", "have", 'historyTags 2'!M64="extra", "extra", 'onchangeTags 2'!M64="extra", "extra", 'procTags 2'!M64="extra", "extra", 'historyTags 2'!M64="missing", "missing", 'onchangeTags 2'!M64="missing", "missing", 'procTags 2'!M64="missing", "missing", 'historyTags 2'!M64="ignore", "ignore", 'onchangeTags 2'!M64="ignore", "ignore", 'procTags 2'!M64="ignore", "ignore")</f>
        <v>ignore</v>
      </c>
      <c r="N64" s="1" t="str" cm="1">
        <f t="array" aca="1" ref="N64" ca="1">_xlfn.IFS('historyTags 2'!N64="have", "have", 'onchangeTags 2'!N64="have", "have", 'procTags 2'!N64="have", "have", 'historyTags 2'!N64="extra", "extra", 'onchangeTags 2'!N64="extra", "extra", 'procTags 2'!N64="extra", "extra", 'historyTags 2'!N64="missing", "missing", 'onchangeTags 2'!N64="missing", "missing", 'procTags 2'!N64="missing", "missing", 'historyTags 2'!N64="ignore", "ignore", 'onchangeTags 2'!N64="ignore", "ignore", 'procTags 2'!N64="ignore", "ignore")</f>
        <v>ignore</v>
      </c>
      <c r="O64" s="1" t="str" cm="1">
        <f t="array" aca="1" ref="O64" ca="1">_xlfn.IFS('historyTags 2'!O64="have", "have", 'onchangeTags 2'!O64="have", "have", 'procTags 2'!O64="have", "have", 'historyTags 2'!O64="extra", "extra", 'onchangeTags 2'!O64="extra", "extra", 'procTags 2'!O64="extra", "extra", 'historyTags 2'!O64="missing", "missing", 'onchangeTags 2'!O64="missing", "missing", 'procTags 2'!O64="missing", "missing", 'historyTags 2'!O64="ignore", "ignore", 'onchangeTags 2'!O64="ignore", "ignore", 'procTags 2'!O64="ignore", "ignore")</f>
        <v>ignore</v>
      </c>
      <c r="P64" s="1" t="str" cm="1">
        <f t="array" aca="1" ref="P64" ca="1">_xlfn.IFS('historyTags 2'!P64="have", "have", 'onchangeTags 2'!P64="have", "have", 'procTags 2'!P64="have", "have", 'historyTags 2'!P64="extra", "extra", 'onchangeTags 2'!P64="extra", "extra", 'procTags 2'!P64="extra", "extra", 'historyTags 2'!P64="missing", "missing", 'onchangeTags 2'!P64="missing", "missing", 'procTags 2'!P64="missing", "missing", 'historyTags 2'!P64="ignore", "ignore", 'onchangeTags 2'!P64="ignore", "ignore", 'procTags 2'!P64="ignore", "ignore")</f>
        <v>ignore</v>
      </c>
    </row>
    <row r="65" spans="1:16" x14ac:dyDescent="0.2">
      <c r="A65" s="1" t="str">
        <f ca="1">IFERROR(__xludf.DUMMYFUNCTION("""COMPUTED_VALUE"""),"chiller_true_zero_plus_x")</f>
        <v>chiller_true_zero_plus_x</v>
      </c>
      <c r="B65" s="1" t="str" cm="1">
        <f t="array" aca="1" ref="B65" ca="1">_xlfn.IFS('historyTags 2'!B65="have", "have", 'onchangeTags 2'!B65="have", "have", 'procTags 2'!B65="have", "have", 'historyTags 2'!B65="extra", "extra", 'onchangeTags 2'!B65="extra", "extra", 'procTags 2'!B65="extra", "extra", 'historyTags 2'!B65="missing", "missing", 'onchangeTags 2'!B65="missing", "missing", 'procTags 2'!B65="missing", "missing", 'historyTags 2'!B65="ignore", "ignore", 'onchangeTags 2'!B65="ignore", "ignore", 'procTags 2'!B65="ignore", "ignore")</f>
        <v>ignore</v>
      </c>
      <c r="C65" s="1" t="str" cm="1">
        <f t="array" aca="1" ref="C65" ca="1">_xlfn.IFS('historyTags 2'!C65="have", "have", 'onchangeTags 2'!C65="have", "have", 'procTags 2'!C65="have", "have", 'historyTags 2'!C65="extra", "extra", 'onchangeTags 2'!C65="extra", "extra", 'procTags 2'!C65="extra", "extra", 'historyTags 2'!C65="missing", "missing", 'onchangeTags 2'!C65="missing", "missing", 'procTags 2'!C65="missing", "missing", 'historyTags 2'!C65="ignore", "ignore", 'onchangeTags 2'!C65="ignore", "ignore", 'procTags 2'!C65="ignore", "ignore")</f>
        <v>ignore</v>
      </c>
      <c r="D65" s="1" t="str" cm="1">
        <f t="array" aca="1" ref="D65" ca="1">_xlfn.IFS('historyTags 2'!D65="have", "have", 'onchangeTags 2'!D65="have", "have", 'procTags 2'!D65="have", "have", 'historyTags 2'!D65="extra", "extra", 'onchangeTags 2'!D65="extra", "extra", 'procTags 2'!D65="extra", "extra", 'historyTags 2'!D65="missing", "missing", 'onchangeTags 2'!D65="missing", "missing", 'procTags 2'!D65="missing", "missing", 'historyTags 2'!D65="ignore", "ignore", 'onchangeTags 2'!D65="ignore", "ignore", 'procTags 2'!D65="ignore", "ignore")</f>
        <v>ignore</v>
      </c>
      <c r="E65" s="1" t="str" cm="1">
        <f t="array" aca="1" ref="E65" ca="1">_xlfn.IFS('historyTags 2'!E65="have", "have", 'onchangeTags 2'!E65="have", "have", 'procTags 2'!E65="have", "have", 'historyTags 2'!E65="extra", "extra", 'onchangeTags 2'!E65="extra", "extra", 'procTags 2'!E65="extra", "extra", 'historyTags 2'!E65="missing", "missing", 'onchangeTags 2'!E65="missing", "missing", 'procTags 2'!E65="missing", "missing", 'historyTags 2'!E65="ignore", "ignore", 'onchangeTags 2'!E65="ignore", "ignore", 'procTags 2'!E65="ignore", "ignore")</f>
        <v>ignore</v>
      </c>
      <c r="F65" s="1" t="str" cm="1">
        <f t="array" aca="1" ref="F65" ca="1">_xlfn.IFS('historyTags 2'!F65="have", "have", 'onchangeTags 2'!F65="have", "have", 'procTags 2'!F65="have", "have", 'historyTags 2'!F65="extra", "extra", 'onchangeTags 2'!F65="extra", "extra", 'procTags 2'!F65="extra", "extra", 'historyTags 2'!F65="missing", "missing", 'onchangeTags 2'!F65="missing", "missing", 'procTags 2'!F65="missing", "missing", 'historyTags 2'!F65="ignore", "ignore", 'onchangeTags 2'!F65="ignore", "ignore", 'procTags 2'!F65="ignore", "ignore")</f>
        <v>ignore</v>
      </c>
      <c r="G65" s="1" t="str" cm="1">
        <f t="array" aca="1" ref="G65" ca="1">_xlfn.IFS('historyTags 2'!G65="have", "have", 'onchangeTags 2'!G65="have", "have", 'procTags 2'!G65="have", "have", 'historyTags 2'!G65="extra", "extra", 'onchangeTags 2'!G65="extra", "extra", 'procTags 2'!G65="extra", "extra", 'historyTags 2'!G65="missing", "missing", 'onchangeTags 2'!G65="missing", "missing", 'procTags 2'!G65="missing", "missing", 'historyTags 2'!G65="ignore", "ignore", 'onchangeTags 2'!G65="ignore", "ignore", 'procTags 2'!G65="ignore", "ignore")</f>
        <v>ignore</v>
      </c>
      <c r="H65" s="1" t="str" cm="1">
        <f t="array" aca="1" ref="H65" ca="1">_xlfn.IFS('historyTags 2'!H65="have", "have", 'onchangeTags 2'!H65="have", "have", 'procTags 2'!H65="have", "have", 'historyTags 2'!H65="extra", "extra", 'onchangeTags 2'!H65="extra", "extra", 'procTags 2'!H65="extra", "extra", 'historyTags 2'!H65="missing", "missing", 'onchangeTags 2'!H65="missing", "missing", 'procTags 2'!H65="missing", "missing", 'historyTags 2'!H65="ignore", "ignore", 'onchangeTags 2'!H65="ignore", "ignore", 'procTags 2'!H65="ignore", "ignore")</f>
        <v>ignore</v>
      </c>
      <c r="I65" s="1" t="str" cm="1">
        <f t="array" aca="1" ref="I65" ca="1">_xlfn.IFS('historyTags 2'!I65="have", "have", 'onchangeTags 2'!I65="have", "have", 'procTags 2'!I65="have", "have", 'historyTags 2'!I65="extra", "extra", 'onchangeTags 2'!I65="extra", "extra", 'procTags 2'!I65="extra", "extra", 'historyTags 2'!I65="missing", "missing", 'onchangeTags 2'!I65="missing", "missing", 'procTags 2'!I65="missing", "missing", 'historyTags 2'!I65="ignore", "ignore", 'onchangeTags 2'!I65="ignore", "ignore", 'procTags 2'!I65="ignore", "ignore")</f>
        <v>ignore</v>
      </c>
      <c r="J65" s="1" t="str" cm="1">
        <f t="array" aca="1" ref="J65" ca="1">_xlfn.IFS('historyTags 2'!J65="have", "have", 'onchangeTags 2'!J65="have", "have", 'procTags 2'!J65="have", "have", 'historyTags 2'!J65="extra", "extra", 'onchangeTags 2'!J65="extra", "extra", 'procTags 2'!J65="extra", "extra", 'historyTags 2'!J65="missing", "missing", 'onchangeTags 2'!J65="missing", "missing", 'procTags 2'!J65="missing", "missing", 'historyTags 2'!J65="ignore", "ignore", 'onchangeTags 2'!J65="ignore", "ignore", 'procTags 2'!J65="ignore", "ignore")</f>
        <v>ignore</v>
      </c>
      <c r="K65" s="1" t="str" cm="1">
        <f t="array" aca="1" ref="K65" ca="1">_xlfn.IFS('historyTags 2'!K65="have", "have", 'onchangeTags 2'!K65="have", "have", 'procTags 2'!K65="have", "have", 'historyTags 2'!K65="extra", "extra", 'onchangeTags 2'!K65="extra", "extra", 'procTags 2'!K65="extra", "extra", 'historyTags 2'!K65="missing", "missing", 'onchangeTags 2'!K65="missing", "missing", 'procTags 2'!K65="missing", "missing", 'historyTags 2'!K65="ignore", "ignore", 'onchangeTags 2'!K65="ignore", "ignore", 'procTags 2'!K65="ignore", "ignore")</f>
        <v>ignore</v>
      </c>
      <c r="L65" s="1" t="str" cm="1">
        <f t="array" aca="1" ref="L65" ca="1">_xlfn.IFS('historyTags 2'!L65="have", "have", 'onchangeTags 2'!L65="have", "have", 'procTags 2'!L65="have", "have", 'historyTags 2'!L65="extra", "extra", 'onchangeTags 2'!L65="extra", "extra", 'procTags 2'!L65="extra", "extra", 'historyTags 2'!L65="missing", "missing", 'onchangeTags 2'!L65="missing", "missing", 'procTags 2'!L65="missing", "missing", 'historyTags 2'!L65="ignore", "ignore", 'onchangeTags 2'!L65="ignore", "ignore", 'procTags 2'!L65="ignore", "ignore")</f>
        <v>ignore</v>
      </c>
      <c r="M65" s="1" t="str" cm="1">
        <f t="array" aca="1" ref="M65" ca="1">_xlfn.IFS('historyTags 2'!M65="have", "have", 'onchangeTags 2'!M65="have", "have", 'procTags 2'!M65="have", "have", 'historyTags 2'!M65="extra", "extra", 'onchangeTags 2'!M65="extra", "extra", 'procTags 2'!M65="extra", "extra", 'historyTags 2'!M65="missing", "missing", 'onchangeTags 2'!M65="missing", "missing", 'procTags 2'!M65="missing", "missing", 'historyTags 2'!M65="ignore", "ignore", 'onchangeTags 2'!M65="ignore", "ignore", 'procTags 2'!M65="ignore", "ignore")</f>
        <v>ignore</v>
      </c>
      <c r="N65" s="1" t="str" cm="1">
        <f t="array" aca="1" ref="N65" ca="1">_xlfn.IFS('historyTags 2'!N65="have", "have", 'onchangeTags 2'!N65="have", "have", 'procTags 2'!N65="have", "have", 'historyTags 2'!N65="extra", "extra", 'onchangeTags 2'!N65="extra", "extra", 'procTags 2'!N65="extra", "extra", 'historyTags 2'!N65="missing", "missing", 'onchangeTags 2'!N65="missing", "missing", 'procTags 2'!N65="missing", "missing", 'historyTags 2'!N65="ignore", "ignore", 'onchangeTags 2'!N65="ignore", "ignore", 'procTags 2'!N65="ignore", "ignore")</f>
        <v>ignore</v>
      </c>
      <c r="O65" s="1" t="str" cm="1">
        <f t="array" aca="1" ref="O65" ca="1">_xlfn.IFS('historyTags 2'!O65="have", "have", 'onchangeTags 2'!O65="have", "have", 'procTags 2'!O65="have", "have", 'historyTags 2'!O65="extra", "extra", 'onchangeTags 2'!O65="extra", "extra", 'procTags 2'!O65="extra", "extra", 'historyTags 2'!O65="missing", "missing", 'onchangeTags 2'!O65="missing", "missing", 'procTags 2'!O65="missing", "missing", 'historyTags 2'!O65="ignore", "ignore", 'onchangeTags 2'!O65="ignore", "ignore", 'procTags 2'!O65="ignore", "ignore")</f>
        <v>ignore</v>
      </c>
      <c r="P65" s="1" t="str" cm="1">
        <f t="array" aca="1" ref="P65" ca="1">_xlfn.IFS('historyTags 2'!P65="have", "have", 'onchangeTags 2'!P65="have", "have", 'procTags 2'!P65="have", "have", 'historyTags 2'!P65="extra", "extra", 'onchangeTags 2'!P65="extra", "extra", 'procTags 2'!P65="extra", "extra", 'historyTags 2'!P65="missing", "missing", 'onchangeTags 2'!P65="missing", "missing", 'procTags 2'!P65="missing", "missing", 'historyTags 2'!P65="ignore", "ignore", 'onchangeTags 2'!P65="ignore", "ignore", 'procTags 2'!P65="ignore", "ignore")</f>
        <v>ignore</v>
      </c>
    </row>
    <row r="66" spans="1:16" x14ac:dyDescent="0.2">
      <c r="A66" s="1" t="str">
        <f ca="1">IFERROR(__xludf.DUMMYFUNCTION("""COMPUTED_VALUE"""),"chiller_true0_check_time")</f>
        <v>chiller_true0_check_time</v>
      </c>
      <c r="B66" s="1" t="str" cm="1">
        <f t="array" aca="1" ref="B66" ca="1">_xlfn.IFS('historyTags 2'!B66="have", "have", 'onchangeTags 2'!B66="have", "have", 'procTags 2'!B66="have", "have", 'historyTags 2'!B66="extra", "extra", 'onchangeTags 2'!B66="extra", "extra", 'procTags 2'!B66="extra", "extra", 'historyTags 2'!B66="missing", "missing", 'onchangeTags 2'!B66="missing", "missing", 'procTags 2'!B66="missing", "missing", 'historyTags 2'!B66="ignore", "ignore", 'onchangeTags 2'!B66="ignore", "ignore", 'procTags 2'!B66="ignore", "ignore")</f>
        <v>ignore</v>
      </c>
      <c r="C66" s="1" t="str" cm="1">
        <f t="array" aca="1" ref="C66" ca="1">_xlfn.IFS('historyTags 2'!C66="have", "have", 'onchangeTags 2'!C66="have", "have", 'procTags 2'!C66="have", "have", 'historyTags 2'!C66="extra", "extra", 'onchangeTags 2'!C66="extra", "extra", 'procTags 2'!C66="extra", "extra", 'historyTags 2'!C66="missing", "missing", 'onchangeTags 2'!C66="missing", "missing", 'procTags 2'!C66="missing", "missing", 'historyTags 2'!C66="ignore", "ignore", 'onchangeTags 2'!C66="ignore", "ignore", 'procTags 2'!C66="ignore", "ignore")</f>
        <v>ignore</v>
      </c>
      <c r="D66" s="1" t="str" cm="1">
        <f t="array" aca="1" ref="D66" ca="1">_xlfn.IFS('historyTags 2'!D66="have", "have", 'onchangeTags 2'!D66="have", "have", 'procTags 2'!D66="have", "have", 'historyTags 2'!D66="extra", "extra", 'onchangeTags 2'!D66="extra", "extra", 'procTags 2'!D66="extra", "extra", 'historyTags 2'!D66="missing", "missing", 'onchangeTags 2'!D66="missing", "missing", 'procTags 2'!D66="missing", "missing", 'historyTags 2'!D66="ignore", "ignore", 'onchangeTags 2'!D66="ignore", "ignore", 'procTags 2'!D66="ignore", "ignore")</f>
        <v>ignore</v>
      </c>
      <c r="E66" s="1" t="str" cm="1">
        <f t="array" aca="1" ref="E66" ca="1">_xlfn.IFS('historyTags 2'!E66="have", "have", 'onchangeTags 2'!E66="have", "have", 'procTags 2'!E66="have", "have", 'historyTags 2'!E66="extra", "extra", 'onchangeTags 2'!E66="extra", "extra", 'procTags 2'!E66="extra", "extra", 'historyTags 2'!E66="missing", "missing", 'onchangeTags 2'!E66="missing", "missing", 'procTags 2'!E66="missing", "missing", 'historyTags 2'!E66="ignore", "ignore", 'onchangeTags 2'!E66="ignore", "ignore", 'procTags 2'!E66="ignore", "ignore")</f>
        <v>ignore</v>
      </c>
      <c r="F66" s="1" t="str" cm="1">
        <f t="array" aca="1" ref="F66" ca="1">_xlfn.IFS('historyTags 2'!F66="have", "have", 'onchangeTags 2'!F66="have", "have", 'procTags 2'!F66="have", "have", 'historyTags 2'!F66="extra", "extra", 'onchangeTags 2'!F66="extra", "extra", 'procTags 2'!F66="extra", "extra", 'historyTags 2'!F66="missing", "missing", 'onchangeTags 2'!F66="missing", "missing", 'procTags 2'!F66="missing", "missing", 'historyTags 2'!F66="ignore", "ignore", 'onchangeTags 2'!F66="ignore", "ignore", 'procTags 2'!F66="ignore", "ignore")</f>
        <v>ignore</v>
      </c>
      <c r="G66" s="1" t="str" cm="1">
        <f t="array" aca="1" ref="G66" ca="1">_xlfn.IFS('historyTags 2'!G66="have", "have", 'onchangeTags 2'!G66="have", "have", 'procTags 2'!G66="have", "have", 'historyTags 2'!G66="extra", "extra", 'onchangeTags 2'!G66="extra", "extra", 'procTags 2'!G66="extra", "extra", 'historyTags 2'!G66="missing", "missing", 'onchangeTags 2'!G66="missing", "missing", 'procTags 2'!G66="missing", "missing", 'historyTags 2'!G66="ignore", "ignore", 'onchangeTags 2'!G66="ignore", "ignore", 'procTags 2'!G66="ignore", "ignore")</f>
        <v>ignore</v>
      </c>
      <c r="H66" s="1" t="str" cm="1">
        <f t="array" aca="1" ref="H66" ca="1">_xlfn.IFS('historyTags 2'!H66="have", "have", 'onchangeTags 2'!H66="have", "have", 'procTags 2'!H66="have", "have", 'historyTags 2'!H66="extra", "extra", 'onchangeTags 2'!H66="extra", "extra", 'procTags 2'!H66="extra", "extra", 'historyTags 2'!H66="missing", "missing", 'onchangeTags 2'!H66="missing", "missing", 'procTags 2'!H66="missing", "missing", 'historyTags 2'!H66="ignore", "ignore", 'onchangeTags 2'!H66="ignore", "ignore", 'procTags 2'!H66="ignore", "ignore")</f>
        <v>ignore</v>
      </c>
      <c r="I66" s="1" t="str" cm="1">
        <f t="array" aca="1" ref="I66" ca="1">_xlfn.IFS('historyTags 2'!I66="have", "have", 'onchangeTags 2'!I66="have", "have", 'procTags 2'!I66="have", "have", 'historyTags 2'!I66="extra", "extra", 'onchangeTags 2'!I66="extra", "extra", 'procTags 2'!I66="extra", "extra", 'historyTags 2'!I66="missing", "missing", 'onchangeTags 2'!I66="missing", "missing", 'procTags 2'!I66="missing", "missing", 'historyTags 2'!I66="ignore", "ignore", 'onchangeTags 2'!I66="ignore", "ignore", 'procTags 2'!I66="ignore", "ignore")</f>
        <v>ignore</v>
      </c>
      <c r="J66" s="1" t="str" cm="1">
        <f t="array" aca="1" ref="J66" ca="1">_xlfn.IFS('historyTags 2'!J66="have", "have", 'onchangeTags 2'!J66="have", "have", 'procTags 2'!J66="have", "have", 'historyTags 2'!J66="extra", "extra", 'onchangeTags 2'!J66="extra", "extra", 'procTags 2'!J66="extra", "extra", 'historyTags 2'!J66="missing", "missing", 'onchangeTags 2'!J66="missing", "missing", 'procTags 2'!J66="missing", "missing", 'historyTags 2'!J66="ignore", "ignore", 'onchangeTags 2'!J66="ignore", "ignore", 'procTags 2'!J66="ignore", "ignore")</f>
        <v>ignore</v>
      </c>
      <c r="K66" s="1" t="str" cm="1">
        <f t="array" aca="1" ref="K66" ca="1">_xlfn.IFS('historyTags 2'!K66="have", "have", 'onchangeTags 2'!K66="have", "have", 'procTags 2'!K66="have", "have", 'historyTags 2'!K66="extra", "extra", 'onchangeTags 2'!K66="extra", "extra", 'procTags 2'!K66="extra", "extra", 'historyTags 2'!K66="missing", "missing", 'onchangeTags 2'!K66="missing", "missing", 'procTags 2'!K66="missing", "missing", 'historyTags 2'!K66="ignore", "ignore", 'onchangeTags 2'!K66="ignore", "ignore", 'procTags 2'!K66="ignore", "ignore")</f>
        <v>ignore</v>
      </c>
      <c r="L66" s="1" t="str" cm="1">
        <f t="array" aca="1" ref="L66" ca="1">_xlfn.IFS('historyTags 2'!L66="have", "have", 'onchangeTags 2'!L66="have", "have", 'procTags 2'!L66="have", "have", 'historyTags 2'!L66="extra", "extra", 'onchangeTags 2'!L66="extra", "extra", 'procTags 2'!L66="extra", "extra", 'historyTags 2'!L66="missing", "missing", 'onchangeTags 2'!L66="missing", "missing", 'procTags 2'!L66="missing", "missing", 'historyTags 2'!L66="ignore", "ignore", 'onchangeTags 2'!L66="ignore", "ignore", 'procTags 2'!L66="ignore", "ignore")</f>
        <v>ignore</v>
      </c>
      <c r="M66" s="1" t="str" cm="1">
        <f t="array" aca="1" ref="M66" ca="1">_xlfn.IFS('historyTags 2'!M66="have", "have", 'onchangeTags 2'!M66="have", "have", 'procTags 2'!M66="have", "have", 'historyTags 2'!M66="extra", "extra", 'onchangeTags 2'!M66="extra", "extra", 'procTags 2'!M66="extra", "extra", 'historyTags 2'!M66="missing", "missing", 'onchangeTags 2'!M66="missing", "missing", 'procTags 2'!M66="missing", "missing", 'historyTags 2'!M66="ignore", "ignore", 'onchangeTags 2'!M66="ignore", "ignore", 'procTags 2'!M66="ignore", "ignore")</f>
        <v>ignore</v>
      </c>
      <c r="N66" s="1" t="str" cm="1">
        <f t="array" aca="1" ref="N66" ca="1">_xlfn.IFS('historyTags 2'!N66="have", "have", 'onchangeTags 2'!N66="have", "have", 'procTags 2'!N66="have", "have", 'historyTags 2'!N66="extra", "extra", 'onchangeTags 2'!N66="extra", "extra", 'procTags 2'!N66="extra", "extra", 'historyTags 2'!N66="missing", "missing", 'onchangeTags 2'!N66="missing", "missing", 'procTags 2'!N66="missing", "missing", 'historyTags 2'!N66="ignore", "ignore", 'onchangeTags 2'!N66="ignore", "ignore", 'procTags 2'!N66="ignore", "ignore")</f>
        <v>ignore</v>
      </c>
      <c r="O66" s="1" t="str" cm="1">
        <f t="array" aca="1" ref="O66" ca="1">_xlfn.IFS('historyTags 2'!O66="have", "have", 'onchangeTags 2'!O66="have", "have", 'procTags 2'!O66="have", "have", 'historyTags 2'!O66="extra", "extra", 'onchangeTags 2'!O66="extra", "extra", 'procTags 2'!O66="extra", "extra", 'historyTags 2'!O66="missing", "missing", 'onchangeTags 2'!O66="missing", "missing", 'procTags 2'!O66="missing", "missing", 'historyTags 2'!O66="ignore", "ignore", 'onchangeTags 2'!O66="ignore", "ignore", 'procTags 2'!O66="ignore", "ignore")</f>
        <v>ignore</v>
      </c>
      <c r="P66" s="1" t="str" cm="1">
        <f t="array" aca="1" ref="P66" ca="1">_xlfn.IFS('historyTags 2'!P66="have", "have", 'onchangeTags 2'!P66="have", "have", 'procTags 2'!P66="have", "have", 'historyTags 2'!P66="extra", "extra", 'onchangeTags 2'!P66="extra", "extra", 'procTags 2'!P66="extra", "extra", 'historyTags 2'!P66="missing", "missing", 'onchangeTags 2'!P66="missing", "missing", 'procTags 2'!P66="missing", "missing", 'historyTags 2'!P66="ignore", "ignore", 'onchangeTags 2'!P66="ignore", "ignore", 'procTags 2'!P66="ignore", "ignore")</f>
        <v>ignore</v>
      </c>
    </row>
    <row r="67" spans="1:16" x14ac:dyDescent="0.2">
      <c r="A67" s="1" t="str">
        <f ca="1">IFERROR(__xludf.DUMMYFUNCTION("""COMPUTED_VALUE"""),"chiller_true0_wait_time")</f>
        <v>chiller_true0_wait_time</v>
      </c>
      <c r="B67" s="1" t="str" cm="1">
        <f t="array" aca="1" ref="B67" ca="1">_xlfn.IFS('historyTags 2'!B67="have", "have", 'onchangeTags 2'!B67="have", "have", 'procTags 2'!B67="have", "have", 'historyTags 2'!B67="extra", "extra", 'onchangeTags 2'!B67="extra", "extra", 'procTags 2'!B67="extra", "extra", 'historyTags 2'!B67="missing", "missing", 'onchangeTags 2'!B67="missing", "missing", 'procTags 2'!B67="missing", "missing", 'historyTags 2'!B67="ignore", "ignore", 'onchangeTags 2'!B67="ignore", "ignore", 'procTags 2'!B67="ignore", "ignore")</f>
        <v>ignore</v>
      </c>
      <c r="C67" s="1" t="str" cm="1">
        <f t="array" aca="1" ref="C67" ca="1">_xlfn.IFS('historyTags 2'!C67="have", "have", 'onchangeTags 2'!C67="have", "have", 'procTags 2'!C67="have", "have", 'historyTags 2'!C67="extra", "extra", 'onchangeTags 2'!C67="extra", "extra", 'procTags 2'!C67="extra", "extra", 'historyTags 2'!C67="missing", "missing", 'onchangeTags 2'!C67="missing", "missing", 'procTags 2'!C67="missing", "missing", 'historyTags 2'!C67="ignore", "ignore", 'onchangeTags 2'!C67="ignore", "ignore", 'procTags 2'!C67="ignore", "ignore")</f>
        <v>ignore</v>
      </c>
      <c r="D67" s="1" t="str" cm="1">
        <f t="array" aca="1" ref="D67" ca="1">_xlfn.IFS('historyTags 2'!D67="have", "have", 'onchangeTags 2'!D67="have", "have", 'procTags 2'!D67="have", "have", 'historyTags 2'!D67="extra", "extra", 'onchangeTags 2'!D67="extra", "extra", 'procTags 2'!D67="extra", "extra", 'historyTags 2'!D67="missing", "missing", 'onchangeTags 2'!D67="missing", "missing", 'procTags 2'!D67="missing", "missing", 'historyTags 2'!D67="ignore", "ignore", 'onchangeTags 2'!D67="ignore", "ignore", 'procTags 2'!D67="ignore", "ignore")</f>
        <v>ignore</v>
      </c>
      <c r="E67" s="1" t="str" cm="1">
        <f t="array" aca="1" ref="E67" ca="1">_xlfn.IFS('historyTags 2'!E67="have", "have", 'onchangeTags 2'!E67="have", "have", 'procTags 2'!E67="have", "have", 'historyTags 2'!E67="extra", "extra", 'onchangeTags 2'!E67="extra", "extra", 'procTags 2'!E67="extra", "extra", 'historyTags 2'!E67="missing", "missing", 'onchangeTags 2'!E67="missing", "missing", 'procTags 2'!E67="missing", "missing", 'historyTags 2'!E67="ignore", "ignore", 'onchangeTags 2'!E67="ignore", "ignore", 'procTags 2'!E67="ignore", "ignore")</f>
        <v>ignore</v>
      </c>
      <c r="F67" s="1" t="str" cm="1">
        <f t="array" aca="1" ref="F67" ca="1">_xlfn.IFS('historyTags 2'!F67="have", "have", 'onchangeTags 2'!F67="have", "have", 'procTags 2'!F67="have", "have", 'historyTags 2'!F67="extra", "extra", 'onchangeTags 2'!F67="extra", "extra", 'procTags 2'!F67="extra", "extra", 'historyTags 2'!F67="missing", "missing", 'onchangeTags 2'!F67="missing", "missing", 'procTags 2'!F67="missing", "missing", 'historyTags 2'!F67="ignore", "ignore", 'onchangeTags 2'!F67="ignore", "ignore", 'procTags 2'!F67="ignore", "ignore")</f>
        <v>ignore</v>
      </c>
      <c r="G67" s="1" t="str" cm="1">
        <f t="array" aca="1" ref="G67" ca="1">_xlfn.IFS('historyTags 2'!G67="have", "have", 'onchangeTags 2'!G67="have", "have", 'procTags 2'!G67="have", "have", 'historyTags 2'!G67="extra", "extra", 'onchangeTags 2'!G67="extra", "extra", 'procTags 2'!G67="extra", "extra", 'historyTags 2'!G67="missing", "missing", 'onchangeTags 2'!G67="missing", "missing", 'procTags 2'!G67="missing", "missing", 'historyTags 2'!G67="ignore", "ignore", 'onchangeTags 2'!G67="ignore", "ignore", 'procTags 2'!G67="ignore", "ignore")</f>
        <v>ignore</v>
      </c>
      <c r="H67" s="1" t="str" cm="1">
        <f t="array" aca="1" ref="H67" ca="1">_xlfn.IFS('historyTags 2'!H67="have", "have", 'onchangeTags 2'!H67="have", "have", 'procTags 2'!H67="have", "have", 'historyTags 2'!H67="extra", "extra", 'onchangeTags 2'!H67="extra", "extra", 'procTags 2'!H67="extra", "extra", 'historyTags 2'!H67="missing", "missing", 'onchangeTags 2'!H67="missing", "missing", 'procTags 2'!H67="missing", "missing", 'historyTags 2'!H67="ignore", "ignore", 'onchangeTags 2'!H67="ignore", "ignore", 'procTags 2'!H67="ignore", "ignore")</f>
        <v>ignore</v>
      </c>
      <c r="I67" s="1" t="str" cm="1">
        <f t="array" aca="1" ref="I67" ca="1">_xlfn.IFS('historyTags 2'!I67="have", "have", 'onchangeTags 2'!I67="have", "have", 'procTags 2'!I67="have", "have", 'historyTags 2'!I67="extra", "extra", 'onchangeTags 2'!I67="extra", "extra", 'procTags 2'!I67="extra", "extra", 'historyTags 2'!I67="missing", "missing", 'onchangeTags 2'!I67="missing", "missing", 'procTags 2'!I67="missing", "missing", 'historyTags 2'!I67="ignore", "ignore", 'onchangeTags 2'!I67="ignore", "ignore", 'procTags 2'!I67="ignore", "ignore")</f>
        <v>ignore</v>
      </c>
      <c r="J67" s="1" t="str" cm="1">
        <f t="array" aca="1" ref="J67" ca="1">_xlfn.IFS('historyTags 2'!J67="have", "have", 'onchangeTags 2'!J67="have", "have", 'procTags 2'!J67="have", "have", 'historyTags 2'!J67="extra", "extra", 'onchangeTags 2'!J67="extra", "extra", 'procTags 2'!J67="extra", "extra", 'historyTags 2'!J67="missing", "missing", 'onchangeTags 2'!J67="missing", "missing", 'procTags 2'!J67="missing", "missing", 'historyTags 2'!J67="ignore", "ignore", 'onchangeTags 2'!J67="ignore", "ignore", 'procTags 2'!J67="ignore", "ignore")</f>
        <v>ignore</v>
      </c>
      <c r="K67" s="1" t="str" cm="1">
        <f t="array" aca="1" ref="K67" ca="1">_xlfn.IFS('historyTags 2'!K67="have", "have", 'onchangeTags 2'!K67="have", "have", 'procTags 2'!K67="have", "have", 'historyTags 2'!K67="extra", "extra", 'onchangeTags 2'!K67="extra", "extra", 'procTags 2'!K67="extra", "extra", 'historyTags 2'!K67="missing", "missing", 'onchangeTags 2'!K67="missing", "missing", 'procTags 2'!K67="missing", "missing", 'historyTags 2'!K67="ignore", "ignore", 'onchangeTags 2'!K67="ignore", "ignore", 'procTags 2'!K67="ignore", "ignore")</f>
        <v>ignore</v>
      </c>
      <c r="L67" s="1" t="str" cm="1">
        <f t="array" aca="1" ref="L67" ca="1">_xlfn.IFS('historyTags 2'!L67="have", "have", 'onchangeTags 2'!L67="have", "have", 'procTags 2'!L67="have", "have", 'historyTags 2'!L67="extra", "extra", 'onchangeTags 2'!L67="extra", "extra", 'procTags 2'!L67="extra", "extra", 'historyTags 2'!L67="missing", "missing", 'onchangeTags 2'!L67="missing", "missing", 'procTags 2'!L67="missing", "missing", 'historyTags 2'!L67="ignore", "ignore", 'onchangeTags 2'!L67="ignore", "ignore", 'procTags 2'!L67="ignore", "ignore")</f>
        <v>ignore</v>
      </c>
      <c r="M67" s="1" t="str" cm="1">
        <f t="array" aca="1" ref="M67" ca="1">_xlfn.IFS('historyTags 2'!M67="have", "have", 'onchangeTags 2'!M67="have", "have", 'procTags 2'!M67="have", "have", 'historyTags 2'!M67="extra", "extra", 'onchangeTags 2'!M67="extra", "extra", 'procTags 2'!M67="extra", "extra", 'historyTags 2'!M67="missing", "missing", 'onchangeTags 2'!M67="missing", "missing", 'procTags 2'!M67="missing", "missing", 'historyTags 2'!M67="ignore", "ignore", 'onchangeTags 2'!M67="ignore", "ignore", 'procTags 2'!M67="ignore", "ignore")</f>
        <v>ignore</v>
      </c>
      <c r="N67" s="1" t="str" cm="1">
        <f t="array" aca="1" ref="N67" ca="1">_xlfn.IFS('historyTags 2'!N67="have", "have", 'onchangeTags 2'!N67="have", "have", 'procTags 2'!N67="have", "have", 'historyTags 2'!N67="extra", "extra", 'onchangeTags 2'!N67="extra", "extra", 'procTags 2'!N67="extra", "extra", 'historyTags 2'!N67="missing", "missing", 'onchangeTags 2'!N67="missing", "missing", 'procTags 2'!N67="missing", "missing", 'historyTags 2'!N67="ignore", "ignore", 'onchangeTags 2'!N67="ignore", "ignore", 'procTags 2'!N67="ignore", "ignore")</f>
        <v>ignore</v>
      </c>
      <c r="O67" s="1" t="str" cm="1">
        <f t="array" aca="1" ref="O67" ca="1">_xlfn.IFS('historyTags 2'!O67="have", "have", 'onchangeTags 2'!O67="have", "have", 'procTags 2'!O67="have", "have", 'historyTags 2'!O67="extra", "extra", 'onchangeTags 2'!O67="extra", "extra", 'procTags 2'!O67="extra", "extra", 'historyTags 2'!O67="missing", "missing", 'onchangeTags 2'!O67="missing", "missing", 'procTags 2'!O67="missing", "missing", 'historyTags 2'!O67="ignore", "ignore", 'onchangeTags 2'!O67="ignore", "ignore", 'procTags 2'!O67="ignore", "ignore")</f>
        <v>ignore</v>
      </c>
      <c r="P67" s="1" t="str" cm="1">
        <f t="array" aca="1" ref="P67" ca="1">_xlfn.IFS('historyTags 2'!P67="have", "have", 'onchangeTags 2'!P67="have", "have", 'procTags 2'!P67="have", "have", 'historyTags 2'!P67="extra", "extra", 'onchangeTags 2'!P67="extra", "extra", 'procTags 2'!P67="extra", "extra", 'historyTags 2'!P67="missing", "missing", 'onchangeTags 2'!P67="missing", "missing", 'procTags 2'!P67="missing", "missing", 'historyTags 2'!P67="ignore", "ignore", 'onchangeTags 2'!P67="ignore", "ignore", 'procTags 2'!P67="ignore", "ignore")</f>
        <v>ignore</v>
      </c>
    </row>
    <row r="68" spans="1:16" x14ac:dyDescent="0.2">
      <c r="A68" s="1" t="str">
        <f ca="1">IFERROR(__xludf.DUMMYFUNCTION("""COMPUTED_VALUE"""),"chiller_wait_for_compressor2")</f>
        <v>chiller_wait_for_compressor2</v>
      </c>
      <c r="B68" s="1" t="str" cm="1">
        <f t="array" aca="1" ref="B68" ca="1">_xlfn.IFS('historyTags 2'!B68="have", "have", 'onchangeTags 2'!B68="have", "have", 'procTags 2'!B68="have", "have", 'historyTags 2'!B68="extra", "extra", 'onchangeTags 2'!B68="extra", "extra", 'procTags 2'!B68="extra", "extra", 'historyTags 2'!B68="missing", "missing", 'onchangeTags 2'!B68="missing", "missing", 'procTags 2'!B68="missing", "missing", 'historyTags 2'!B68="ignore", "ignore", 'onchangeTags 2'!B68="ignore", "ignore", 'procTags 2'!B68="ignore", "ignore")</f>
        <v>ignore</v>
      </c>
      <c r="C68" s="1" t="str" cm="1">
        <f t="array" aca="1" ref="C68" ca="1">_xlfn.IFS('historyTags 2'!C68="have", "have", 'onchangeTags 2'!C68="have", "have", 'procTags 2'!C68="have", "have", 'historyTags 2'!C68="extra", "extra", 'onchangeTags 2'!C68="extra", "extra", 'procTags 2'!C68="extra", "extra", 'historyTags 2'!C68="missing", "missing", 'onchangeTags 2'!C68="missing", "missing", 'procTags 2'!C68="missing", "missing", 'historyTags 2'!C68="ignore", "ignore", 'onchangeTags 2'!C68="ignore", "ignore", 'procTags 2'!C68="ignore", "ignore")</f>
        <v>ignore</v>
      </c>
      <c r="D68" s="1" t="str" cm="1">
        <f t="array" aca="1" ref="D68" ca="1">_xlfn.IFS('historyTags 2'!D68="have", "have", 'onchangeTags 2'!D68="have", "have", 'procTags 2'!D68="have", "have", 'historyTags 2'!D68="extra", "extra", 'onchangeTags 2'!D68="extra", "extra", 'procTags 2'!D68="extra", "extra", 'historyTags 2'!D68="missing", "missing", 'onchangeTags 2'!D68="missing", "missing", 'procTags 2'!D68="missing", "missing", 'historyTags 2'!D68="ignore", "ignore", 'onchangeTags 2'!D68="ignore", "ignore", 'procTags 2'!D68="ignore", "ignore")</f>
        <v>ignore</v>
      </c>
      <c r="E68" s="1" t="str" cm="1">
        <f t="array" aca="1" ref="E68" ca="1">_xlfn.IFS('historyTags 2'!E68="have", "have", 'onchangeTags 2'!E68="have", "have", 'procTags 2'!E68="have", "have", 'historyTags 2'!E68="extra", "extra", 'onchangeTags 2'!E68="extra", "extra", 'procTags 2'!E68="extra", "extra", 'historyTags 2'!E68="missing", "missing", 'onchangeTags 2'!E68="missing", "missing", 'procTags 2'!E68="missing", "missing", 'historyTags 2'!E68="ignore", "ignore", 'onchangeTags 2'!E68="ignore", "ignore", 'procTags 2'!E68="ignore", "ignore")</f>
        <v>ignore</v>
      </c>
      <c r="F68" s="1" t="str" cm="1">
        <f t="array" aca="1" ref="F68" ca="1">_xlfn.IFS('historyTags 2'!F68="have", "have", 'onchangeTags 2'!F68="have", "have", 'procTags 2'!F68="have", "have", 'historyTags 2'!F68="extra", "extra", 'onchangeTags 2'!F68="extra", "extra", 'procTags 2'!F68="extra", "extra", 'historyTags 2'!F68="missing", "missing", 'onchangeTags 2'!F68="missing", "missing", 'procTags 2'!F68="missing", "missing", 'historyTags 2'!F68="ignore", "ignore", 'onchangeTags 2'!F68="ignore", "ignore", 'procTags 2'!F68="ignore", "ignore")</f>
        <v>ignore</v>
      </c>
      <c r="G68" s="1" t="str" cm="1">
        <f t="array" aca="1" ref="G68" ca="1">_xlfn.IFS('historyTags 2'!G68="have", "have", 'onchangeTags 2'!G68="have", "have", 'procTags 2'!G68="have", "have", 'historyTags 2'!G68="extra", "extra", 'onchangeTags 2'!G68="extra", "extra", 'procTags 2'!G68="extra", "extra", 'historyTags 2'!G68="missing", "missing", 'onchangeTags 2'!G68="missing", "missing", 'procTags 2'!G68="missing", "missing", 'historyTags 2'!G68="ignore", "ignore", 'onchangeTags 2'!G68="ignore", "ignore", 'procTags 2'!G68="ignore", "ignore")</f>
        <v>ignore</v>
      </c>
      <c r="H68" s="1" t="str" cm="1">
        <f t="array" aca="1" ref="H68" ca="1">_xlfn.IFS('historyTags 2'!H68="have", "have", 'onchangeTags 2'!H68="have", "have", 'procTags 2'!H68="have", "have", 'historyTags 2'!H68="extra", "extra", 'onchangeTags 2'!H68="extra", "extra", 'procTags 2'!H68="extra", "extra", 'historyTags 2'!H68="missing", "missing", 'onchangeTags 2'!H68="missing", "missing", 'procTags 2'!H68="missing", "missing", 'historyTags 2'!H68="ignore", "ignore", 'onchangeTags 2'!H68="ignore", "ignore", 'procTags 2'!H68="ignore", "ignore")</f>
        <v>ignore</v>
      </c>
      <c r="I68" s="1" t="str" cm="1">
        <f t="array" aca="1" ref="I68" ca="1">_xlfn.IFS('historyTags 2'!I68="have", "have", 'onchangeTags 2'!I68="have", "have", 'procTags 2'!I68="have", "have", 'historyTags 2'!I68="extra", "extra", 'onchangeTags 2'!I68="extra", "extra", 'procTags 2'!I68="extra", "extra", 'historyTags 2'!I68="missing", "missing", 'onchangeTags 2'!I68="missing", "missing", 'procTags 2'!I68="missing", "missing", 'historyTags 2'!I68="ignore", "ignore", 'onchangeTags 2'!I68="ignore", "ignore", 'procTags 2'!I68="ignore", "ignore")</f>
        <v>ignore</v>
      </c>
      <c r="J68" s="1" t="str" cm="1">
        <f t="array" aca="1" ref="J68" ca="1">_xlfn.IFS('historyTags 2'!J68="have", "have", 'onchangeTags 2'!J68="have", "have", 'procTags 2'!J68="have", "have", 'historyTags 2'!J68="extra", "extra", 'onchangeTags 2'!J68="extra", "extra", 'procTags 2'!J68="extra", "extra", 'historyTags 2'!J68="missing", "missing", 'onchangeTags 2'!J68="missing", "missing", 'procTags 2'!J68="missing", "missing", 'historyTags 2'!J68="ignore", "ignore", 'onchangeTags 2'!J68="ignore", "ignore", 'procTags 2'!J68="ignore", "ignore")</f>
        <v>ignore</v>
      </c>
      <c r="K68" s="1" t="str" cm="1">
        <f t="array" aca="1" ref="K68" ca="1">_xlfn.IFS('historyTags 2'!K68="have", "have", 'onchangeTags 2'!K68="have", "have", 'procTags 2'!K68="have", "have", 'historyTags 2'!K68="extra", "extra", 'onchangeTags 2'!K68="extra", "extra", 'procTags 2'!K68="extra", "extra", 'historyTags 2'!K68="missing", "missing", 'onchangeTags 2'!K68="missing", "missing", 'procTags 2'!K68="missing", "missing", 'historyTags 2'!K68="ignore", "ignore", 'onchangeTags 2'!K68="ignore", "ignore", 'procTags 2'!K68="ignore", "ignore")</f>
        <v>ignore</v>
      </c>
      <c r="L68" s="1" t="str" cm="1">
        <f t="array" aca="1" ref="L68" ca="1">_xlfn.IFS('historyTags 2'!L68="have", "have", 'onchangeTags 2'!L68="have", "have", 'procTags 2'!L68="have", "have", 'historyTags 2'!L68="extra", "extra", 'onchangeTags 2'!L68="extra", "extra", 'procTags 2'!L68="extra", "extra", 'historyTags 2'!L68="missing", "missing", 'onchangeTags 2'!L68="missing", "missing", 'procTags 2'!L68="missing", "missing", 'historyTags 2'!L68="ignore", "ignore", 'onchangeTags 2'!L68="ignore", "ignore", 'procTags 2'!L68="ignore", "ignore")</f>
        <v>ignore</v>
      </c>
      <c r="M68" s="1" t="str" cm="1">
        <f t="array" aca="1" ref="M68" ca="1">_xlfn.IFS('historyTags 2'!M68="have", "have", 'onchangeTags 2'!M68="have", "have", 'procTags 2'!M68="have", "have", 'historyTags 2'!M68="extra", "extra", 'onchangeTags 2'!M68="extra", "extra", 'procTags 2'!M68="extra", "extra", 'historyTags 2'!M68="missing", "missing", 'onchangeTags 2'!M68="missing", "missing", 'procTags 2'!M68="missing", "missing", 'historyTags 2'!M68="ignore", "ignore", 'onchangeTags 2'!M68="ignore", "ignore", 'procTags 2'!M68="ignore", "ignore")</f>
        <v>ignore</v>
      </c>
      <c r="N68" s="1" t="str" cm="1">
        <f t="array" aca="1" ref="N68" ca="1">_xlfn.IFS('historyTags 2'!N68="have", "have", 'onchangeTags 2'!N68="have", "have", 'procTags 2'!N68="have", "have", 'historyTags 2'!N68="extra", "extra", 'onchangeTags 2'!N68="extra", "extra", 'procTags 2'!N68="extra", "extra", 'historyTags 2'!N68="missing", "missing", 'onchangeTags 2'!N68="missing", "missing", 'procTags 2'!N68="missing", "missing", 'historyTags 2'!N68="ignore", "ignore", 'onchangeTags 2'!N68="ignore", "ignore", 'procTags 2'!N68="ignore", "ignore")</f>
        <v>ignore</v>
      </c>
      <c r="O68" s="1" t="str" cm="1">
        <f t="array" aca="1" ref="O68" ca="1">_xlfn.IFS('historyTags 2'!O68="have", "have", 'onchangeTags 2'!O68="have", "have", 'procTags 2'!O68="have", "have", 'historyTags 2'!O68="extra", "extra", 'onchangeTags 2'!O68="extra", "extra", 'procTags 2'!O68="extra", "extra", 'historyTags 2'!O68="missing", "missing", 'onchangeTags 2'!O68="missing", "missing", 'procTags 2'!O68="missing", "missing", 'historyTags 2'!O68="ignore", "ignore", 'onchangeTags 2'!O68="ignore", "ignore", 'procTags 2'!O68="ignore", "ignore")</f>
        <v>ignore</v>
      </c>
      <c r="P68" s="1" t="str" cm="1">
        <f t="array" aca="1" ref="P68" ca="1">_xlfn.IFS('historyTags 2'!P68="have", "have", 'onchangeTags 2'!P68="have", "have", 'procTags 2'!P68="have", "have", 'historyTags 2'!P68="extra", "extra", 'onchangeTags 2'!P68="extra", "extra", 'procTags 2'!P68="extra", "extra", 'historyTags 2'!P68="missing", "missing", 'onchangeTags 2'!P68="missing", "missing", 'procTags 2'!P68="missing", "missing", 'historyTags 2'!P68="ignore", "ignore", 'onchangeTags 2'!P68="ignore", "ignore", 'procTags 2'!P68="ignore", "ignore")</f>
        <v>ignore</v>
      </c>
    </row>
    <row r="69" spans="1:16" x14ac:dyDescent="0.2">
      <c r="A69" s="1" t="str">
        <f ca="1">IFERROR(__xludf.DUMMYFUNCTION("""COMPUTED_VALUE"""),"CO2_1_Second")</f>
        <v>CO2_1_Second</v>
      </c>
      <c r="B69" s="1" t="str" cm="1">
        <f t="array" aca="1" ref="B69" ca="1">_xlfn.IFS('historyTags 2'!B69="have", "have", 'onchangeTags 2'!B69="have", "have", 'procTags 2'!B69="have", "have", 'historyTags 2'!B69="extra", "extra", 'onchangeTags 2'!B69="extra", "extra", 'procTags 2'!B69="extra", "extra", 'historyTags 2'!B69="missing", "missing", 'onchangeTags 2'!B69="missing", "missing", 'procTags 2'!B69="missing", "missing", 'historyTags 2'!B69="ignore", "ignore", 'onchangeTags 2'!B69="ignore", "ignore", 'procTags 2'!B69="ignore", "ignore")</f>
        <v>ignore</v>
      </c>
      <c r="C69" s="1" t="str" cm="1">
        <f t="array" aca="1" ref="C69" ca="1">_xlfn.IFS('historyTags 2'!C69="have", "have", 'onchangeTags 2'!C69="have", "have", 'procTags 2'!C69="have", "have", 'historyTags 2'!C69="extra", "extra", 'onchangeTags 2'!C69="extra", "extra", 'procTags 2'!C69="extra", "extra", 'historyTags 2'!C69="missing", "missing", 'onchangeTags 2'!C69="missing", "missing", 'procTags 2'!C69="missing", "missing", 'historyTags 2'!C69="ignore", "ignore", 'onchangeTags 2'!C69="ignore", "ignore", 'procTags 2'!C69="ignore", "ignore")</f>
        <v>ignore</v>
      </c>
      <c r="D69" s="1" t="str" cm="1">
        <f t="array" aca="1" ref="D69" ca="1">_xlfn.IFS('historyTags 2'!D69="have", "have", 'onchangeTags 2'!D69="have", "have", 'procTags 2'!D69="have", "have", 'historyTags 2'!D69="extra", "extra", 'onchangeTags 2'!D69="extra", "extra", 'procTags 2'!D69="extra", "extra", 'historyTags 2'!D69="missing", "missing", 'onchangeTags 2'!D69="missing", "missing", 'procTags 2'!D69="missing", "missing", 'historyTags 2'!D69="ignore", "ignore", 'onchangeTags 2'!D69="ignore", "ignore", 'procTags 2'!D69="ignore", "ignore")</f>
        <v>extra</v>
      </c>
      <c r="E69" s="1" t="str" cm="1">
        <f t="array" aca="1" ref="E69" ca="1">_xlfn.IFS('historyTags 2'!E69="have", "have", 'onchangeTags 2'!E69="have", "have", 'procTags 2'!E69="have", "have", 'historyTags 2'!E69="extra", "extra", 'onchangeTags 2'!E69="extra", "extra", 'procTags 2'!E69="extra", "extra", 'historyTags 2'!E69="missing", "missing", 'onchangeTags 2'!E69="missing", "missing", 'procTags 2'!E69="missing", "missing", 'historyTags 2'!E69="ignore", "ignore", 'onchangeTags 2'!E69="ignore", "ignore", 'procTags 2'!E69="ignore", "ignore")</f>
        <v>extra</v>
      </c>
      <c r="F69" s="1" t="str" cm="1">
        <f t="array" aca="1" ref="F69" ca="1">_xlfn.IFS('historyTags 2'!F69="have", "have", 'onchangeTags 2'!F69="have", "have", 'procTags 2'!F69="have", "have", 'historyTags 2'!F69="extra", "extra", 'onchangeTags 2'!F69="extra", "extra", 'procTags 2'!F69="extra", "extra", 'historyTags 2'!F69="missing", "missing", 'onchangeTags 2'!F69="missing", "missing", 'procTags 2'!F69="missing", "missing", 'historyTags 2'!F69="ignore", "ignore", 'onchangeTags 2'!F69="ignore", "ignore", 'procTags 2'!F69="ignore", "ignore")</f>
        <v>extra</v>
      </c>
      <c r="G69" s="1" t="str" cm="1">
        <f t="array" aca="1" ref="G69" ca="1">_xlfn.IFS('historyTags 2'!G69="have", "have", 'onchangeTags 2'!G69="have", "have", 'procTags 2'!G69="have", "have", 'historyTags 2'!G69="extra", "extra", 'onchangeTags 2'!G69="extra", "extra", 'procTags 2'!G69="extra", "extra", 'historyTags 2'!G69="missing", "missing", 'onchangeTags 2'!G69="missing", "missing", 'procTags 2'!G69="missing", "missing", 'historyTags 2'!G69="ignore", "ignore", 'onchangeTags 2'!G69="ignore", "ignore", 'procTags 2'!G69="ignore", "ignore")</f>
        <v>extra</v>
      </c>
      <c r="H69" s="1" t="str" cm="1">
        <f t="array" aca="1" ref="H69" ca="1">_xlfn.IFS('historyTags 2'!H69="have", "have", 'onchangeTags 2'!H69="have", "have", 'procTags 2'!H69="have", "have", 'historyTags 2'!H69="extra", "extra", 'onchangeTags 2'!H69="extra", "extra", 'procTags 2'!H69="extra", "extra", 'historyTags 2'!H69="missing", "missing", 'onchangeTags 2'!H69="missing", "missing", 'procTags 2'!H69="missing", "missing", 'historyTags 2'!H69="ignore", "ignore", 'onchangeTags 2'!H69="ignore", "ignore", 'procTags 2'!H69="ignore", "ignore")</f>
        <v>extra</v>
      </c>
      <c r="I69" s="1" t="str" cm="1">
        <f t="array" aca="1" ref="I69" ca="1">_xlfn.IFS('historyTags 2'!I69="have", "have", 'onchangeTags 2'!I69="have", "have", 'procTags 2'!I69="have", "have", 'historyTags 2'!I69="extra", "extra", 'onchangeTags 2'!I69="extra", "extra", 'procTags 2'!I69="extra", "extra", 'historyTags 2'!I69="missing", "missing", 'onchangeTags 2'!I69="missing", "missing", 'procTags 2'!I69="missing", "missing", 'historyTags 2'!I69="ignore", "ignore", 'onchangeTags 2'!I69="ignore", "ignore", 'procTags 2'!I69="ignore", "ignore")</f>
        <v>extra</v>
      </c>
      <c r="J69" s="1" t="str" cm="1">
        <f t="array" aca="1" ref="J69" ca="1">_xlfn.IFS('historyTags 2'!J69="have", "have", 'onchangeTags 2'!J69="have", "have", 'procTags 2'!J69="have", "have", 'historyTags 2'!J69="extra", "extra", 'onchangeTags 2'!J69="extra", "extra", 'procTags 2'!J69="extra", "extra", 'historyTags 2'!J69="missing", "missing", 'onchangeTags 2'!J69="missing", "missing", 'procTags 2'!J69="missing", "missing", 'historyTags 2'!J69="ignore", "ignore", 'onchangeTags 2'!J69="ignore", "ignore", 'procTags 2'!J69="ignore", "ignore")</f>
        <v>extra</v>
      </c>
      <c r="K69" s="1" t="str" cm="1">
        <f t="array" aca="1" ref="K69" ca="1">_xlfn.IFS('historyTags 2'!K69="have", "have", 'onchangeTags 2'!K69="have", "have", 'procTags 2'!K69="have", "have", 'historyTags 2'!K69="extra", "extra", 'onchangeTags 2'!K69="extra", "extra", 'procTags 2'!K69="extra", "extra", 'historyTags 2'!K69="missing", "missing", 'onchangeTags 2'!K69="missing", "missing", 'procTags 2'!K69="missing", "missing", 'historyTags 2'!K69="ignore", "ignore", 'onchangeTags 2'!K69="ignore", "ignore", 'procTags 2'!K69="ignore", "ignore")</f>
        <v>extra</v>
      </c>
      <c r="L69" s="1" t="str" cm="1">
        <f t="array" aca="1" ref="L69" ca="1">_xlfn.IFS('historyTags 2'!L69="have", "have", 'onchangeTags 2'!L69="have", "have", 'procTags 2'!L69="have", "have", 'historyTags 2'!L69="extra", "extra", 'onchangeTags 2'!L69="extra", "extra", 'procTags 2'!L69="extra", "extra", 'historyTags 2'!L69="missing", "missing", 'onchangeTags 2'!L69="missing", "missing", 'procTags 2'!L69="missing", "missing", 'historyTags 2'!L69="ignore", "ignore", 'onchangeTags 2'!L69="ignore", "ignore", 'procTags 2'!L69="ignore", "ignore")</f>
        <v>extra</v>
      </c>
      <c r="M69" s="1" t="str" cm="1">
        <f t="array" aca="1" ref="M69" ca="1">_xlfn.IFS('historyTags 2'!M69="have", "have", 'onchangeTags 2'!M69="have", "have", 'procTags 2'!M69="have", "have", 'historyTags 2'!M69="extra", "extra", 'onchangeTags 2'!M69="extra", "extra", 'procTags 2'!M69="extra", "extra", 'historyTags 2'!M69="missing", "missing", 'onchangeTags 2'!M69="missing", "missing", 'procTags 2'!M69="missing", "missing", 'historyTags 2'!M69="ignore", "ignore", 'onchangeTags 2'!M69="ignore", "ignore", 'procTags 2'!M69="ignore", "ignore")</f>
        <v>extra</v>
      </c>
      <c r="N69" s="1" t="str" cm="1">
        <f t="array" aca="1" ref="N69" ca="1">_xlfn.IFS('historyTags 2'!N69="have", "have", 'onchangeTags 2'!N69="have", "have", 'procTags 2'!N69="have", "have", 'historyTags 2'!N69="extra", "extra", 'onchangeTags 2'!N69="extra", "extra", 'procTags 2'!N69="extra", "extra", 'historyTags 2'!N69="missing", "missing", 'onchangeTags 2'!N69="missing", "missing", 'procTags 2'!N69="missing", "missing", 'historyTags 2'!N69="ignore", "ignore", 'onchangeTags 2'!N69="ignore", "ignore", 'procTags 2'!N69="ignore", "ignore")</f>
        <v>extra</v>
      </c>
      <c r="O69" s="1" t="str" cm="1">
        <f t="array" aca="1" ref="O69" ca="1">_xlfn.IFS('historyTags 2'!O69="have", "have", 'onchangeTags 2'!O69="have", "have", 'procTags 2'!O69="have", "have", 'historyTags 2'!O69="extra", "extra", 'onchangeTags 2'!O69="extra", "extra", 'procTags 2'!O69="extra", "extra", 'historyTags 2'!O69="missing", "missing", 'onchangeTags 2'!O69="missing", "missing", 'procTags 2'!O69="missing", "missing", 'historyTags 2'!O69="ignore", "ignore", 'onchangeTags 2'!O69="ignore", "ignore", 'procTags 2'!O69="ignore", "ignore")</f>
        <v>extra</v>
      </c>
      <c r="P69" s="1" t="str" cm="1">
        <f t="array" aca="1" ref="P69" ca="1">_xlfn.IFS('historyTags 2'!P69="have", "have", 'onchangeTags 2'!P69="have", "have", 'procTags 2'!P69="have", "have", 'historyTags 2'!P69="extra", "extra", 'onchangeTags 2'!P69="extra", "extra", 'procTags 2'!P69="extra", "extra", 'historyTags 2'!P69="missing", "missing", 'onchangeTags 2'!P69="missing", "missing", 'procTags 2'!P69="missing", "missing", 'historyTags 2'!P69="ignore", "ignore", 'onchangeTags 2'!P69="ignore", "ignore", 'procTags 2'!P69="ignore", "ignore")</f>
        <v>ignore</v>
      </c>
    </row>
    <row r="70" spans="1:16" x14ac:dyDescent="0.2">
      <c r="A70" s="1" t="str">
        <f ca="1">IFERROR(__xludf.DUMMYFUNCTION("""COMPUTED_VALUE"""),"co2_dev_sp")</f>
        <v>co2_dev_sp</v>
      </c>
      <c r="B70" s="1" t="str" cm="1">
        <f t="array" aca="1" ref="B70" ca="1">_xlfn.IFS('historyTags 2'!B70="have", "have", 'onchangeTags 2'!B70="have", "have", 'procTags 2'!B70="have", "have", 'historyTags 2'!B70="extra", "extra", 'onchangeTags 2'!B70="extra", "extra", 'procTags 2'!B70="extra", "extra", 'historyTags 2'!B70="missing", "missing", 'onchangeTags 2'!B70="missing", "missing", 'procTags 2'!B70="missing", "missing", 'historyTags 2'!B70="ignore", "ignore", 'onchangeTags 2'!B70="ignore", "ignore", 'procTags 2'!B70="ignore", "ignore")</f>
        <v>ignore</v>
      </c>
      <c r="C70" s="1" t="str" cm="1">
        <f t="array" aca="1" ref="C70" ca="1">_xlfn.IFS('historyTags 2'!C70="have", "have", 'onchangeTags 2'!C70="have", "have", 'procTags 2'!C70="have", "have", 'historyTags 2'!C70="extra", "extra", 'onchangeTags 2'!C70="extra", "extra", 'procTags 2'!C70="extra", "extra", 'historyTags 2'!C70="missing", "missing", 'onchangeTags 2'!C70="missing", "missing", 'procTags 2'!C70="missing", "missing", 'historyTags 2'!C70="ignore", "ignore", 'onchangeTags 2'!C70="ignore", "ignore", 'procTags 2'!C70="ignore", "ignore")</f>
        <v>ignore</v>
      </c>
      <c r="D70" s="1" t="str" cm="1">
        <f t="array" aca="1" ref="D70" ca="1">_xlfn.IFS('historyTags 2'!D70="have", "have", 'onchangeTags 2'!D70="have", "have", 'procTags 2'!D70="have", "have", 'historyTags 2'!D70="extra", "extra", 'onchangeTags 2'!D70="extra", "extra", 'procTags 2'!D70="extra", "extra", 'historyTags 2'!D70="missing", "missing", 'onchangeTags 2'!D70="missing", "missing", 'procTags 2'!D70="missing", "missing", 'historyTags 2'!D70="ignore", "ignore", 'onchangeTags 2'!D70="ignore", "ignore", 'procTags 2'!D70="ignore", "ignore")</f>
        <v>ignore</v>
      </c>
      <c r="E70" s="1" t="str" cm="1">
        <f t="array" aca="1" ref="E70" ca="1">_xlfn.IFS('historyTags 2'!E70="have", "have", 'onchangeTags 2'!E70="have", "have", 'procTags 2'!E70="have", "have", 'historyTags 2'!E70="extra", "extra", 'onchangeTags 2'!E70="extra", "extra", 'procTags 2'!E70="extra", "extra", 'historyTags 2'!E70="missing", "missing", 'onchangeTags 2'!E70="missing", "missing", 'procTags 2'!E70="missing", "missing", 'historyTags 2'!E70="ignore", "ignore", 'onchangeTags 2'!E70="ignore", "ignore", 'procTags 2'!E70="ignore", "ignore")</f>
        <v>ignore</v>
      </c>
      <c r="F70" s="1" t="str" cm="1">
        <f t="array" aca="1" ref="F70" ca="1">_xlfn.IFS('historyTags 2'!F70="have", "have", 'onchangeTags 2'!F70="have", "have", 'procTags 2'!F70="have", "have", 'historyTags 2'!F70="extra", "extra", 'onchangeTags 2'!F70="extra", "extra", 'procTags 2'!F70="extra", "extra", 'historyTags 2'!F70="missing", "missing", 'onchangeTags 2'!F70="missing", "missing", 'procTags 2'!F70="missing", "missing", 'historyTags 2'!F70="ignore", "ignore", 'onchangeTags 2'!F70="ignore", "ignore", 'procTags 2'!F70="ignore", "ignore")</f>
        <v>ignore</v>
      </c>
      <c r="G70" s="1" t="str" cm="1">
        <f t="array" aca="1" ref="G70" ca="1">_xlfn.IFS('historyTags 2'!G70="have", "have", 'onchangeTags 2'!G70="have", "have", 'procTags 2'!G70="have", "have", 'historyTags 2'!G70="extra", "extra", 'onchangeTags 2'!G70="extra", "extra", 'procTags 2'!G70="extra", "extra", 'historyTags 2'!G70="missing", "missing", 'onchangeTags 2'!G70="missing", "missing", 'procTags 2'!G70="missing", "missing", 'historyTags 2'!G70="ignore", "ignore", 'onchangeTags 2'!G70="ignore", "ignore", 'procTags 2'!G70="ignore", "ignore")</f>
        <v>ignore</v>
      </c>
      <c r="H70" s="1" t="str" cm="1">
        <f t="array" aca="1" ref="H70" ca="1">_xlfn.IFS('historyTags 2'!H70="have", "have", 'onchangeTags 2'!H70="have", "have", 'procTags 2'!H70="have", "have", 'historyTags 2'!H70="extra", "extra", 'onchangeTags 2'!H70="extra", "extra", 'procTags 2'!H70="extra", "extra", 'historyTags 2'!H70="missing", "missing", 'onchangeTags 2'!H70="missing", "missing", 'procTags 2'!H70="missing", "missing", 'historyTags 2'!H70="ignore", "ignore", 'onchangeTags 2'!H70="ignore", "ignore", 'procTags 2'!H70="ignore", "ignore")</f>
        <v>ignore</v>
      </c>
      <c r="I70" s="1" t="str" cm="1">
        <f t="array" aca="1" ref="I70" ca="1">_xlfn.IFS('historyTags 2'!I70="have", "have", 'onchangeTags 2'!I70="have", "have", 'procTags 2'!I70="have", "have", 'historyTags 2'!I70="extra", "extra", 'onchangeTags 2'!I70="extra", "extra", 'procTags 2'!I70="extra", "extra", 'historyTags 2'!I70="missing", "missing", 'onchangeTags 2'!I70="missing", "missing", 'procTags 2'!I70="missing", "missing", 'historyTags 2'!I70="ignore", "ignore", 'onchangeTags 2'!I70="ignore", "ignore", 'procTags 2'!I70="ignore", "ignore")</f>
        <v>ignore</v>
      </c>
      <c r="J70" s="1" t="str" cm="1">
        <f t="array" aca="1" ref="J70" ca="1">_xlfn.IFS('historyTags 2'!J70="have", "have", 'onchangeTags 2'!J70="have", "have", 'procTags 2'!J70="have", "have", 'historyTags 2'!J70="extra", "extra", 'onchangeTags 2'!J70="extra", "extra", 'procTags 2'!J70="extra", "extra", 'historyTags 2'!J70="missing", "missing", 'onchangeTags 2'!J70="missing", "missing", 'procTags 2'!J70="missing", "missing", 'historyTags 2'!J70="ignore", "ignore", 'onchangeTags 2'!J70="ignore", "ignore", 'procTags 2'!J70="ignore", "ignore")</f>
        <v>ignore</v>
      </c>
      <c r="K70" s="1" t="str" cm="1">
        <f t="array" aca="1" ref="K70" ca="1">_xlfn.IFS('historyTags 2'!K70="have", "have", 'onchangeTags 2'!K70="have", "have", 'procTags 2'!K70="have", "have", 'historyTags 2'!K70="extra", "extra", 'onchangeTags 2'!K70="extra", "extra", 'procTags 2'!K70="extra", "extra", 'historyTags 2'!K70="missing", "missing", 'onchangeTags 2'!K70="missing", "missing", 'procTags 2'!K70="missing", "missing", 'historyTags 2'!K70="ignore", "ignore", 'onchangeTags 2'!K70="ignore", "ignore", 'procTags 2'!K70="ignore", "ignore")</f>
        <v>ignore</v>
      </c>
      <c r="L70" s="1" t="str" cm="1">
        <f t="array" aca="1" ref="L70" ca="1">_xlfn.IFS('historyTags 2'!L70="have", "have", 'onchangeTags 2'!L70="have", "have", 'procTags 2'!L70="have", "have", 'historyTags 2'!L70="extra", "extra", 'onchangeTags 2'!L70="extra", "extra", 'procTags 2'!L70="extra", "extra", 'historyTags 2'!L70="missing", "missing", 'onchangeTags 2'!L70="missing", "missing", 'procTags 2'!L70="missing", "missing", 'historyTags 2'!L70="ignore", "ignore", 'onchangeTags 2'!L70="ignore", "ignore", 'procTags 2'!L70="ignore", "ignore")</f>
        <v>ignore</v>
      </c>
      <c r="M70" s="1" t="str" cm="1">
        <f t="array" aca="1" ref="M70" ca="1">_xlfn.IFS('historyTags 2'!M70="have", "have", 'onchangeTags 2'!M70="have", "have", 'procTags 2'!M70="have", "have", 'historyTags 2'!M70="extra", "extra", 'onchangeTags 2'!M70="extra", "extra", 'procTags 2'!M70="extra", "extra", 'historyTags 2'!M70="missing", "missing", 'onchangeTags 2'!M70="missing", "missing", 'procTags 2'!M70="missing", "missing", 'historyTags 2'!M70="ignore", "ignore", 'onchangeTags 2'!M70="ignore", "ignore", 'procTags 2'!M70="ignore", "ignore")</f>
        <v>ignore</v>
      </c>
      <c r="N70" s="1" t="str" cm="1">
        <f t="array" aca="1" ref="N70" ca="1">_xlfn.IFS('historyTags 2'!N70="have", "have", 'onchangeTags 2'!N70="have", "have", 'procTags 2'!N70="have", "have", 'historyTags 2'!N70="extra", "extra", 'onchangeTags 2'!N70="extra", "extra", 'procTags 2'!N70="extra", "extra", 'historyTags 2'!N70="missing", "missing", 'onchangeTags 2'!N70="missing", "missing", 'procTags 2'!N70="missing", "missing", 'historyTags 2'!N70="ignore", "ignore", 'onchangeTags 2'!N70="ignore", "ignore", 'procTags 2'!N70="ignore", "ignore")</f>
        <v>ignore</v>
      </c>
      <c r="O70" s="1" t="str" cm="1">
        <f t="array" aca="1" ref="O70" ca="1">_xlfn.IFS('historyTags 2'!O70="have", "have", 'onchangeTags 2'!O70="have", "have", 'procTags 2'!O70="have", "have", 'historyTags 2'!O70="extra", "extra", 'onchangeTags 2'!O70="extra", "extra", 'procTags 2'!O70="extra", "extra", 'historyTags 2'!O70="missing", "missing", 'onchangeTags 2'!O70="missing", "missing", 'procTags 2'!O70="missing", "missing", 'historyTags 2'!O70="ignore", "ignore", 'onchangeTags 2'!O70="ignore", "ignore", 'procTags 2'!O70="ignore", "ignore")</f>
        <v>ignore</v>
      </c>
      <c r="P70" s="1" t="str" cm="1">
        <f t="array" aca="1" ref="P70" ca="1">_xlfn.IFS('historyTags 2'!P70="have", "have", 'onchangeTags 2'!P70="have", "have", 'procTags 2'!P70="have", "have", 'historyTags 2'!P70="extra", "extra", 'onchangeTags 2'!P70="extra", "extra", 'procTags 2'!P70="extra", "extra", 'historyTags 2'!P70="missing", "missing", 'onchangeTags 2'!P70="missing", "missing", 'procTags 2'!P70="missing", "missing", 'historyTags 2'!P70="ignore", "ignore", 'onchangeTags 2'!P70="ignore", "ignore", 'procTags 2'!P70="ignore", "ignore")</f>
        <v>ignore</v>
      </c>
    </row>
    <row r="71" spans="1:16" x14ac:dyDescent="0.2">
      <c r="A71" s="1" t="str">
        <f ca="1">IFERROR(__xludf.DUMMYFUNCTION("""COMPUTED_VALUE"""),"co2_dev_sp_day")</f>
        <v>co2_dev_sp_day</v>
      </c>
      <c r="B71" s="1" t="str" cm="1">
        <f t="array" aca="1" ref="B71" ca="1">_xlfn.IFS('historyTags 2'!B71="have", "have", 'onchangeTags 2'!B71="have", "have", 'procTags 2'!B71="have", "have", 'historyTags 2'!B71="extra", "extra", 'onchangeTags 2'!B71="extra", "extra", 'procTags 2'!B71="extra", "extra", 'historyTags 2'!B71="missing", "missing", 'onchangeTags 2'!B71="missing", "missing", 'procTags 2'!B71="missing", "missing", 'historyTags 2'!B71="ignore", "ignore", 'onchangeTags 2'!B71="ignore", "ignore", 'procTags 2'!B71="ignore", "ignore")</f>
        <v>ignore</v>
      </c>
      <c r="C71" s="1" t="str" cm="1">
        <f t="array" aca="1" ref="C71" ca="1">_xlfn.IFS('historyTags 2'!C71="have", "have", 'onchangeTags 2'!C71="have", "have", 'procTags 2'!C71="have", "have", 'historyTags 2'!C71="extra", "extra", 'onchangeTags 2'!C71="extra", "extra", 'procTags 2'!C71="extra", "extra", 'historyTags 2'!C71="missing", "missing", 'onchangeTags 2'!C71="missing", "missing", 'procTags 2'!C71="missing", "missing", 'historyTags 2'!C71="ignore", "ignore", 'onchangeTags 2'!C71="ignore", "ignore", 'procTags 2'!C71="ignore", "ignore")</f>
        <v>ignore</v>
      </c>
      <c r="D71" s="1" t="str" cm="1">
        <f t="array" aca="1" ref="D71" ca="1">_xlfn.IFS('historyTags 2'!D71="have", "have", 'onchangeTags 2'!D71="have", "have", 'procTags 2'!D71="have", "have", 'historyTags 2'!D71="extra", "extra", 'onchangeTags 2'!D71="extra", "extra", 'procTags 2'!D71="extra", "extra", 'historyTags 2'!D71="missing", "missing", 'onchangeTags 2'!D71="missing", "missing", 'procTags 2'!D71="missing", "missing", 'historyTags 2'!D71="ignore", "ignore", 'onchangeTags 2'!D71="ignore", "ignore", 'procTags 2'!D71="ignore", "ignore")</f>
        <v>ignore</v>
      </c>
      <c r="E71" s="1" t="str" cm="1">
        <f t="array" aca="1" ref="E71" ca="1">_xlfn.IFS('historyTags 2'!E71="have", "have", 'onchangeTags 2'!E71="have", "have", 'procTags 2'!E71="have", "have", 'historyTags 2'!E71="extra", "extra", 'onchangeTags 2'!E71="extra", "extra", 'procTags 2'!E71="extra", "extra", 'historyTags 2'!E71="missing", "missing", 'onchangeTags 2'!E71="missing", "missing", 'procTags 2'!E71="missing", "missing", 'historyTags 2'!E71="ignore", "ignore", 'onchangeTags 2'!E71="ignore", "ignore", 'procTags 2'!E71="ignore", "ignore")</f>
        <v>ignore</v>
      </c>
      <c r="F71" s="1" t="str" cm="1">
        <f t="array" aca="1" ref="F71" ca="1">_xlfn.IFS('historyTags 2'!F71="have", "have", 'onchangeTags 2'!F71="have", "have", 'procTags 2'!F71="have", "have", 'historyTags 2'!F71="extra", "extra", 'onchangeTags 2'!F71="extra", "extra", 'procTags 2'!F71="extra", "extra", 'historyTags 2'!F71="missing", "missing", 'onchangeTags 2'!F71="missing", "missing", 'procTags 2'!F71="missing", "missing", 'historyTags 2'!F71="ignore", "ignore", 'onchangeTags 2'!F71="ignore", "ignore", 'procTags 2'!F71="ignore", "ignore")</f>
        <v>ignore</v>
      </c>
      <c r="G71" s="1" t="str" cm="1">
        <f t="array" aca="1" ref="G71" ca="1">_xlfn.IFS('historyTags 2'!G71="have", "have", 'onchangeTags 2'!G71="have", "have", 'procTags 2'!G71="have", "have", 'historyTags 2'!G71="extra", "extra", 'onchangeTags 2'!G71="extra", "extra", 'procTags 2'!G71="extra", "extra", 'historyTags 2'!G71="missing", "missing", 'onchangeTags 2'!G71="missing", "missing", 'procTags 2'!G71="missing", "missing", 'historyTags 2'!G71="ignore", "ignore", 'onchangeTags 2'!G71="ignore", "ignore", 'procTags 2'!G71="ignore", "ignore")</f>
        <v>ignore</v>
      </c>
      <c r="H71" s="1" t="str" cm="1">
        <f t="array" aca="1" ref="H71" ca="1">_xlfn.IFS('historyTags 2'!H71="have", "have", 'onchangeTags 2'!H71="have", "have", 'procTags 2'!H71="have", "have", 'historyTags 2'!H71="extra", "extra", 'onchangeTags 2'!H71="extra", "extra", 'procTags 2'!H71="extra", "extra", 'historyTags 2'!H71="missing", "missing", 'onchangeTags 2'!H71="missing", "missing", 'procTags 2'!H71="missing", "missing", 'historyTags 2'!H71="ignore", "ignore", 'onchangeTags 2'!H71="ignore", "ignore", 'procTags 2'!H71="ignore", "ignore")</f>
        <v>ignore</v>
      </c>
      <c r="I71" s="1" t="str" cm="1">
        <f t="array" aca="1" ref="I71" ca="1">_xlfn.IFS('historyTags 2'!I71="have", "have", 'onchangeTags 2'!I71="have", "have", 'procTags 2'!I71="have", "have", 'historyTags 2'!I71="extra", "extra", 'onchangeTags 2'!I71="extra", "extra", 'procTags 2'!I71="extra", "extra", 'historyTags 2'!I71="missing", "missing", 'onchangeTags 2'!I71="missing", "missing", 'procTags 2'!I71="missing", "missing", 'historyTags 2'!I71="ignore", "ignore", 'onchangeTags 2'!I71="ignore", "ignore", 'procTags 2'!I71="ignore", "ignore")</f>
        <v>ignore</v>
      </c>
      <c r="J71" s="1" t="str" cm="1">
        <f t="array" aca="1" ref="J71" ca="1">_xlfn.IFS('historyTags 2'!J71="have", "have", 'onchangeTags 2'!J71="have", "have", 'procTags 2'!J71="have", "have", 'historyTags 2'!J71="extra", "extra", 'onchangeTags 2'!J71="extra", "extra", 'procTags 2'!J71="extra", "extra", 'historyTags 2'!J71="missing", "missing", 'onchangeTags 2'!J71="missing", "missing", 'procTags 2'!J71="missing", "missing", 'historyTags 2'!J71="ignore", "ignore", 'onchangeTags 2'!J71="ignore", "ignore", 'procTags 2'!J71="ignore", "ignore")</f>
        <v>ignore</v>
      </c>
      <c r="K71" s="1" t="str" cm="1">
        <f t="array" aca="1" ref="K71" ca="1">_xlfn.IFS('historyTags 2'!K71="have", "have", 'onchangeTags 2'!K71="have", "have", 'procTags 2'!K71="have", "have", 'historyTags 2'!K71="extra", "extra", 'onchangeTags 2'!K71="extra", "extra", 'procTags 2'!K71="extra", "extra", 'historyTags 2'!K71="missing", "missing", 'onchangeTags 2'!K71="missing", "missing", 'procTags 2'!K71="missing", "missing", 'historyTags 2'!K71="ignore", "ignore", 'onchangeTags 2'!K71="ignore", "ignore", 'procTags 2'!K71="ignore", "ignore")</f>
        <v>ignore</v>
      </c>
      <c r="L71" s="1" t="str" cm="1">
        <f t="array" aca="1" ref="L71" ca="1">_xlfn.IFS('historyTags 2'!L71="have", "have", 'onchangeTags 2'!L71="have", "have", 'procTags 2'!L71="have", "have", 'historyTags 2'!L71="extra", "extra", 'onchangeTags 2'!L71="extra", "extra", 'procTags 2'!L71="extra", "extra", 'historyTags 2'!L71="missing", "missing", 'onchangeTags 2'!L71="missing", "missing", 'procTags 2'!L71="missing", "missing", 'historyTags 2'!L71="ignore", "ignore", 'onchangeTags 2'!L71="ignore", "ignore", 'procTags 2'!L71="ignore", "ignore")</f>
        <v>ignore</v>
      </c>
      <c r="M71" s="1" t="str" cm="1">
        <f t="array" aca="1" ref="M71" ca="1">_xlfn.IFS('historyTags 2'!M71="have", "have", 'onchangeTags 2'!M71="have", "have", 'procTags 2'!M71="have", "have", 'historyTags 2'!M71="extra", "extra", 'onchangeTags 2'!M71="extra", "extra", 'procTags 2'!M71="extra", "extra", 'historyTags 2'!M71="missing", "missing", 'onchangeTags 2'!M71="missing", "missing", 'procTags 2'!M71="missing", "missing", 'historyTags 2'!M71="ignore", "ignore", 'onchangeTags 2'!M71="ignore", "ignore", 'procTags 2'!M71="ignore", "ignore")</f>
        <v>ignore</v>
      </c>
      <c r="N71" s="1" t="str" cm="1">
        <f t="array" aca="1" ref="N71" ca="1">_xlfn.IFS('historyTags 2'!N71="have", "have", 'onchangeTags 2'!N71="have", "have", 'procTags 2'!N71="have", "have", 'historyTags 2'!N71="extra", "extra", 'onchangeTags 2'!N71="extra", "extra", 'procTags 2'!N71="extra", "extra", 'historyTags 2'!N71="missing", "missing", 'onchangeTags 2'!N71="missing", "missing", 'procTags 2'!N71="missing", "missing", 'historyTags 2'!N71="ignore", "ignore", 'onchangeTags 2'!N71="ignore", "ignore", 'procTags 2'!N71="ignore", "ignore")</f>
        <v>ignore</v>
      </c>
      <c r="O71" s="1" t="str" cm="1">
        <f t="array" aca="1" ref="O71" ca="1">_xlfn.IFS('historyTags 2'!O71="have", "have", 'onchangeTags 2'!O71="have", "have", 'procTags 2'!O71="have", "have", 'historyTags 2'!O71="extra", "extra", 'onchangeTags 2'!O71="extra", "extra", 'procTags 2'!O71="extra", "extra", 'historyTags 2'!O71="missing", "missing", 'onchangeTags 2'!O71="missing", "missing", 'procTags 2'!O71="missing", "missing", 'historyTags 2'!O71="ignore", "ignore", 'onchangeTags 2'!O71="ignore", "ignore", 'procTags 2'!O71="ignore", "ignore")</f>
        <v>ignore</v>
      </c>
      <c r="P71" s="1" t="str" cm="1">
        <f t="array" aca="1" ref="P71" ca="1">_xlfn.IFS('historyTags 2'!P71="have", "have", 'onchangeTags 2'!P71="have", "have", 'procTags 2'!P71="have", "have", 'historyTags 2'!P71="extra", "extra", 'onchangeTags 2'!P71="extra", "extra", 'procTags 2'!P71="extra", "extra", 'historyTags 2'!P71="missing", "missing", 'onchangeTags 2'!P71="missing", "missing", 'procTags 2'!P71="missing", "missing", 'historyTags 2'!P71="ignore", "ignore", 'onchangeTags 2'!P71="ignore", "ignore", 'procTags 2'!P71="ignore", "ignore")</f>
        <v>ignore</v>
      </c>
    </row>
    <row r="72" spans="1:16" x14ac:dyDescent="0.2">
      <c r="A72" s="1" t="str">
        <f ca="1">IFERROR(__xludf.DUMMYFUNCTION("""COMPUTED_VALUE"""),"co2_draw_down_sp")</f>
        <v>co2_draw_down_sp</v>
      </c>
      <c r="B72" s="1" t="str" cm="1">
        <f t="array" aca="1" ref="B72" ca="1">_xlfn.IFS('historyTags 2'!B72="have", "have", 'onchangeTags 2'!B72="have", "have", 'procTags 2'!B72="have", "have", 'historyTags 2'!B72="extra", "extra", 'onchangeTags 2'!B72="extra", "extra", 'procTags 2'!B72="extra", "extra", 'historyTags 2'!B72="missing", "missing", 'onchangeTags 2'!B72="missing", "missing", 'procTags 2'!B72="missing", "missing", 'historyTags 2'!B72="ignore", "ignore", 'onchangeTags 2'!B72="ignore", "ignore", 'procTags 2'!B72="ignore", "ignore")</f>
        <v>ignore</v>
      </c>
      <c r="C72" s="1" t="str" cm="1">
        <f t="array" aca="1" ref="C72" ca="1">_xlfn.IFS('historyTags 2'!C72="have", "have", 'onchangeTags 2'!C72="have", "have", 'procTags 2'!C72="have", "have", 'historyTags 2'!C72="extra", "extra", 'onchangeTags 2'!C72="extra", "extra", 'procTags 2'!C72="extra", "extra", 'historyTags 2'!C72="missing", "missing", 'onchangeTags 2'!C72="missing", "missing", 'procTags 2'!C72="missing", "missing", 'historyTags 2'!C72="ignore", "ignore", 'onchangeTags 2'!C72="ignore", "ignore", 'procTags 2'!C72="ignore", "ignore")</f>
        <v>ignore</v>
      </c>
      <c r="D72" s="1" t="str" cm="1">
        <f t="array" aca="1" ref="D72" ca="1">_xlfn.IFS('historyTags 2'!D72="have", "have", 'onchangeTags 2'!D72="have", "have", 'procTags 2'!D72="have", "have", 'historyTags 2'!D72="extra", "extra", 'onchangeTags 2'!D72="extra", "extra", 'procTags 2'!D72="extra", "extra", 'historyTags 2'!D72="missing", "missing", 'onchangeTags 2'!D72="missing", "missing", 'procTags 2'!D72="missing", "missing", 'historyTags 2'!D72="ignore", "ignore", 'onchangeTags 2'!D72="ignore", "ignore", 'procTags 2'!D72="ignore", "ignore")</f>
        <v>ignore</v>
      </c>
      <c r="E72" s="1" t="str" cm="1">
        <f t="array" aca="1" ref="E72" ca="1">_xlfn.IFS('historyTags 2'!E72="have", "have", 'onchangeTags 2'!E72="have", "have", 'procTags 2'!E72="have", "have", 'historyTags 2'!E72="extra", "extra", 'onchangeTags 2'!E72="extra", "extra", 'procTags 2'!E72="extra", "extra", 'historyTags 2'!E72="missing", "missing", 'onchangeTags 2'!E72="missing", "missing", 'procTags 2'!E72="missing", "missing", 'historyTags 2'!E72="ignore", "ignore", 'onchangeTags 2'!E72="ignore", "ignore", 'procTags 2'!E72="ignore", "ignore")</f>
        <v>ignore</v>
      </c>
      <c r="F72" s="1" t="str" cm="1">
        <f t="array" aca="1" ref="F72" ca="1">_xlfn.IFS('historyTags 2'!F72="have", "have", 'onchangeTags 2'!F72="have", "have", 'procTags 2'!F72="have", "have", 'historyTags 2'!F72="extra", "extra", 'onchangeTags 2'!F72="extra", "extra", 'procTags 2'!F72="extra", "extra", 'historyTags 2'!F72="missing", "missing", 'onchangeTags 2'!F72="missing", "missing", 'procTags 2'!F72="missing", "missing", 'historyTags 2'!F72="ignore", "ignore", 'onchangeTags 2'!F72="ignore", "ignore", 'procTags 2'!F72="ignore", "ignore")</f>
        <v>ignore</v>
      </c>
      <c r="G72" s="1" t="str" cm="1">
        <f t="array" aca="1" ref="G72" ca="1">_xlfn.IFS('historyTags 2'!G72="have", "have", 'onchangeTags 2'!G72="have", "have", 'procTags 2'!G72="have", "have", 'historyTags 2'!G72="extra", "extra", 'onchangeTags 2'!G72="extra", "extra", 'procTags 2'!G72="extra", "extra", 'historyTags 2'!G72="missing", "missing", 'onchangeTags 2'!G72="missing", "missing", 'procTags 2'!G72="missing", "missing", 'historyTags 2'!G72="ignore", "ignore", 'onchangeTags 2'!G72="ignore", "ignore", 'procTags 2'!G72="ignore", "ignore")</f>
        <v>ignore</v>
      </c>
      <c r="H72" s="1" t="str" cm="1">
        <f t="array" aca="1" ref="H72" ca="1">_xlfn.IFS('historyTags 2'!H72="have", "have", 'onchangeTags 2'!H72="have", "have", 'procTags 2'!H72="have", "have", 'historyTags 2'!H72="extra", "extra", 'onchangeTags 2'!H72="extra", "extra", 'procTags 2'!H72="extra", "extra", 'historyTags 2'!H72="missing", "missing", 'onchangeTags 2'!H72="missing", "missing", 'procTags 2'!H72="missing", "missing", 'historyTags 2'!H72="ignore", "ignore", 'onchangeTags 2'!H72="ignore", "ignore", 'procTags 2'!H72="ignore", "ignore")</f>
        <v>ignore</v>
      </c>
      <c r="I72" s="1" t="str" cm="1">
        <f t="array" aca="1" ref="I72" ca="1">_xlfn.IFS('historyTags 2'!I72="have", "have", 'onchangeTags 2'!I72="have", "have", 'procTags 2'!I72="have", "have", 'historyTags 2'!I72="extra", "extra", 'onchangeTags 2'!I72="extra", "extra", 'procTags 2'!I72="extra", "extra", 'historyTags 2'!I72="missing", "missing", 'onchangeTags 2'!I72="missing", "missing", 'procTags 2'!I72="missing", "missing", 'historyTags 2'!I72="ignore", "ignore", 'onchangeTags 2'!I72="ignore", "ignore", 'procTags 2'!I72="ignore", "ignore")</f>
        <v>ignore</v>
      </c>
      <c r="J72" s="1" t="str" cm="1">
        <f t="array" aca="1" ref="J72" ca="1">_xlfn.IFS('historyTags 2'!J72="have", "have", 'onchangeTags 2'!J72="have", "have", 'procTags 2'!J72="have", "have", 'historyTags 2'!J72="extra", "extra", 'onchangeTags 2'!J72="extra", "extra", 'procTags 2'!J72="extra", "extra", 'historyTags 2'!J72="missing", "missing", 'onchangeTags 2'!J72="missing", "missing", 'procTags 2'!J72="missing", "missing", 'historyTags 2'!J72="ignore", "ignore", 'onchangeTags 2'!J72="ignore", "ignore", 'procTags 2'!J72="ignore", "ignore")</f>
        <v>ignore</v>
      </c>
      <c r="K72" s="1" t="str" cm="1">
        <f t="array" aca="1" ref="K72" ca="1">_xlfn.IFS('historyTags 2'!K72="have", "have", 'onchangeTags 2'!K72="have", "have", 'procTags 2'!K72="have", "have", 'historyTags 2'!K72="extra", "extra", 'onchangeTags 2'!K72="extra", "extra", 'procTags 2'!K72="extra", "extra", 'historyTags 2'!K72="missing", "missing", 'onchangeTags 2'!K72="missing", "missing", 'procTags 2'!K72="missing", "missing", 'historyTags 2'!K72="ignore", "ignore", 'onchangeTags 2'!K72="ignore", "ignore", 'procTags 2'!K72="ignore", "ignore")</f>
        <v>ignore</v>
      </c>
      <c r="L72" s="1" t="str" cm="1">
        <f t="array" aca="1" ref="L72" ca="1">_xlfn.IFS('historyTags 2'!L72="have", "have", 'onchangeTags 2'!L72="have", "have", 'procTags 2'!L72="have", "have", 'historyTags 2'!L72="extra", "extra", 'onchangeTags 2'!L72="extra", "extra", 'procTags 2'!L72="extra", "extra", 'historyTags 2'!L72="missing", "missing", 'onchangeTags 2'!L72="missing", "missing", 'procTags 2'!L72="missing", "missing", 'historyTags 2'!L72="ignore", "ignore", 'onchangeTags 2'!L72="ignore", "ignore", 'procTags 2'!L72="ignore", "ignore")</f>
        <v>ignore</v>
      </c>
      <c r="M72" s="1" t="str" cm="1">
        <f t="array" aca="1" ref="M72" ca="1">_xlfn.IFS('historyTags 2'!M72="have", "have", 'onchangeTags 2'!M72="have", "have", 'procTags 2'!M72="have", "have", 'historyTags 2'!M72="extra", "extra", 'onchangeTags 2'!M72="extra", "extra", 'procTags 2'!M72="extra", "extra", 'historyTags 2'!M72="missing", "missing", 'onchangeTags 2'!M72="missing", "missing", 'procTags 2'!M72="missing", "missing", 'historyTags 2'!M72="ignore", "ignore", 'onchangeTags 2'!M72="ignore", "ignore", 'procTags 2'!M72="ignore", "ignore")</f>
        <v>ignore</v>
      </c>
      <c r="N72" s="1" t="str" cm="1">
        <f t="array" aca="1" ref="N72" ca="1">_xlfn.IFS('historyTags 2'!N72="have", "have", 'onchangeTags 2'!N72="have", "have", 'procTags 2'!N72="have", "have", 'historyTags 2'!N72="extra", "extra", 'onchangeTags 2'!N72="extra", "extra", 'procTags 2'!N72="extra", "extra", 'historyTags 2'!N72="missing", "missing", 'onchangeTags 2'!N72="missing", "missing", 'procTags 2'!N72="missing", "missing", 'historyTags 2'!N72="ignore", "ignore", 'onchangeTags 2'!N72="ignore", "ignore", 'procTags 2'!N72="ignore", "ignore")</f>
        <v>ignore</v>
      </c>
      <c r="O72" s="1" t="str" cm="1">
        <f t="array" aca="1" ref="O72" ca="1">_xlfn.IFS('historyTags 2'!O72="have", "have", 'onchangeTags 2'!O72="have", "have", 'procTags 2'!O72="have", "have", 'historyTags 2'!O72="extra", "extra", 'onchangeTags 2'!O72="extra", "extra", 'procTags 2'!O72="extra", "extra", 'historyTags 2'!O72="missing", "missing", 'onchangeTags 2'!O72="missing", "missing", 'procTags 2'!O72="missing", "missing", 'historyTags 2'!O72="ignore", "ignore", 'onchangeTags 2'!O72="ignore", "ignore", 'procTags 2'!O72="ignore", "ignore")</f>
        <v>ignore</v>
      </c>
      <c r="P72" s="1" t="str" cm="1">
        <f t="array" aca="1" ref="P72" ca="1">_xlfn.IFS('historyTags 2'!P72="have", "have", 'onchangeTags 2'!P72="have", "have", 'procTags 2'!P72="have", "have", 'historyTags 2'!P72="extra", "extra", 'onchangeTags 2'!P72="extra", "extra", 'procTags 2'!P72="extra", "extra", 'historyTags 2'!P72="missing", "missing", 'onchangeTags 2'!P72="missing", "missing", 'procTags 2'!P72="missing", "missing", 'historyTags 2'!P72="ignore", "ignore", 'onchangeTags 2'!P72="ignore", "ignore", 'procTags 2'!P72="ignore", "ignore")</f>
        <v>ignore</v>
      </c>
    </row>
    <row r="73" spans="1:16" x14ac:dyDescent="0.2">
      <c r="A73" s="1" t="str">
        <f ca="1">IFERROR(__xludf.DUMMYFUNCTION("""COMPUTED_VALUE"""),"co2_dump_vlv_percent_on")</f>
        <v>co2_dump_vlv_percent_on</v>
      </c>
      <c r="B73" s="1" t="str" cm="1">
        <f t="array" aca="1" ref="B73" ca="1">_xlfn.IFS('historyTags 2'!B73="have", "have", 'onchangeTags 2'!B73="have", "have", 'procTags 2'!B73="have", "have", 'historyTags 2'!B73="extra", "extra", 'onchangeTags 2'!B73="extra", "extra", 'procTags 2'!B73="extra", "extra", 'historyTags 2'!B73="missing", "missing", 'onchangeTags 2'!B73="missing", "missing", 'procTags 2'!B73="missing", "missing", 'historyTags 2'!B73="ignore", "ignore", 'onchangeTags 2'!B73="ignore", "ignore", 'procTags 2'!B73="ignore", "ignore")</f>
        <v>ignore</v>
      </c>
      <c r="C73" s="1" t="str" cm="1">
        <f t="array" aca="1" ref="C73" ca="1">_xlfn.IFS('historyTags 2'!C73="have", "have", 'onchangeTags 2'!C73="have", "have", 'procTags 2'!C73="have", "have", 'historyTags 2'!C73="extra", "extra", 'onchangeTags 2'!C73="extra", "extra", 'procTags 2'!C73="extra", "extra", 'historyTags 2'!C73="missing", "missing", 'onchangeTags 2'!C73="missing", "missing", 'procTags 2'!C73="missing", "missing", 'historyTags 2'!C73="ignore", "ignore", 'onchangeTags 2'!C73="ignore", "ignore", 'procTags 2'!C73="ignore", "ignore")</f>
        <v>ignore</v>
      </c>
      <c r="D73" s="1" t="str" cm="1">
        <f t="array" aca="1" ref="D73" ca="1">_xlfn.IFS('historyTags 2'!D73="have", "have", 'onchangeTags 2'!D73="have", "have", 'procTags 2'!D73="have", "have", 'historyTags 2'!D73="extra", "extra", 'onchangeTags 2'!D73="extra", "extra", 'procTags 2'!D73="extra", "extra", 'historyTags 2'!D73="missing", "missing", 'onchangeTags 2'!D73="missing", "missing", 'procTags 2'!D73="missing", "missing", 'historyTags 2'!D73="ignore", "ignore", 'onchangeTags 2'!D73="ignore", "ignore", 'procTags 2'!D73="ignore", "ignore")</f>
        <v>have</v>
      </c>
      <c r="E73" s="1" t="str" cm="1">
        <f t="array" aca="1" ref="E73" ca="1">_xlfn.IFS('historyTags 2'!E73="have", "have", 'onchangeTags 2'!E73="have", "have", 'procTags 2'!E73="have", "have", 'historyTags 2'!E73="extra", "extra", 'onchangeTags 2'!E73="extra", "extra", 'procTags 2'!E73="extra", "extra", 'historyTags 2'!E73="missing", "missing", 'onchangeTags 2'!E73="missing", "missing", 'procTags 2'!E73="missing", "missing", 'historyTags 2'!E73="ignore", "ignore", 'onchangeTags 2'!E73="ignore", "ignore", 'procTags 2'!E73="ignore", "ignore")</f>
        <v>have</v>
      </c>
      <c r="F73" s="1" t="str" cm="1">
        <f t="array" aca="1" ref="F73" ca="1">_xlfn.IFS('historyTags 2'!F73="have", "have", 'onchangeTags 2'!F73="have", "have", 'procTags 2'!F73="have", "have", 'historyTags 2'!F73="extra", "extra", 'onchangeTags 2'!F73="extra", "extra", 'procTags 2'!F73="extra", "extra", 'historyTags 2'!F73="missing", "missing", 'onchangeTags 2'!F73="missing", "missing", 'procTags 2'!F73="missing", "missing", 'historyTags 2'!F73="ignore", "ignore", 'onchangeTags 2'!F73="ignore", "ignore", 'procTags 2'!F73="ignore", "ignore")</f>
        <v>have</v>
      </c>
      <c r="G73" s="1" t="str" cm="1">
        <f t="array" aca="1" ref="G73" ca="1">_xlfn.IFS('historyTags 2'!G73="have", "have", 'onchangeTags 2'!G73="have", "have", 'procTags 2'!G73="have", "have", 'historyTags 2'!G73="extra", "extra", 'onchangeTags 2'!G73="extra", "extra", 'procTags 2'!G73="extra", "extra", 'historyTags 2'!G73="missing", "missing", 'onchangeTags 2'!G73="missing", "missing", 'procTags 2'!G73="missing", "missing", 'historyTags 2'!G73="ignore", "ignore", 'onchangeTags 2'!G73="ignore", "ignore", 'procTags 2'!G73="ignore", "ignore")</f>
        <v>have</v>
      </c>
      <c r="H73" s="1" t="str" cm="1">
        <f t="array" aca="1" ref="H73" ca="1">_xlfn.IFS('historyTags 2'!H73="have", "have", 'onchangeTags 2'!H73="have", "have", 'procTags 2'!H73="have", "have", 'historyTags 2'!H73="extra", "extra", 'onchangeTags 2'!H73="extra", "extra", 'procTags 2'!H73="extra", "extra", 'historyTags 2'!H73="missing", "missing", 'onchangeTags 2'!H73="missing", "missing", 'procTags 2'!H73="missing", "missing", 'historyTags 2'!H73="ignore", "ignore", 'onchangeTags 2'!H73="ignore", "ignore", 'procTags 2'!H73="ignore", "ignore")</f>
        <v>have</v>
      </c>
      <c r="I73" s="1" t="str" cm="1">
        <f t="array" aca="1" ref="I73" ca="1">_xlfn.IFS('historyTags 2'!I73="have", "have", 'onchangeTags 2'!I73="have", "have", 'procTags 2'!I73="have", "have", 'historyTags 2'!I73="extra", "extra", 'onchangeTags 2'!I73="extra", "extra", 'procTags 2'!I73="extra", "extra", 'historyTags 2'!I73="missing", "missing", 'onchangeTags 2'!I73="missing", "missing", 'procTags 2'!I73="missing", "missing", 'historyTags 2'!I73="ignore", "ignore", 'onchangeTags 2'!I73="ignore", "ignore", 'procTags 2'!I73="ignore", "ignore")</f>
        <v>have</v>
      </c>
      <c r="J73" s="1" t="str" cm="1">
        <f t="array" aca="1" ref="J73" ca="1">_xlfn.IFS('historyTags 2'!J73="have", "have", 'onchangeTags 2'!J73="have", "have", 'procTags 2'!J73="have", "have", 'historyTags 2'!J73="extra", "extra", 'onchangeTags 2'!J73="extra", "extra", 'procTags 2'!J73="extra", "extra", 'historyTags 2'!J73="missing", "missing", 'onchangeTags 2'!J73="missing", "missing", 'procTags 2'!J73="missing", "missing", 'historyTags 2'!J73="ignore", "ignore", 'onchangeTags 2'!J73="ignore", "ignore", 'procTags 2'!J73="ignore", "ignore")</f>
        <v>have</v>
      </c>
      <c r="K73" s="1" t="str" cm="1">
        <f t="array" aca="1" ref="K73" ca="1">_xlfn.IFS('historyTags 2'!K73="have", "have", 'onchangeTags 2'!K73="have", "have", 'procTags 2'!K73="have", "have", 'historyTags 2'!K73="extra", "extra", 'onchangeTags 2'!K73="extra", "extra", 'procTags 2'!K73="extra", "extra", 'historyTags 2'!K73="missing", "missing", 'onchangeTags 2'!K73="missing", "missing", 'procTags 2'!K73="missing", "missing", 'historyTags 2'!K73="ignore", "ignore", 'onchangeTags 2'!K73="ignore", "ignore", 'procTags 2'!K73="ignore", "ignore")</f>
        <v>have</v>
      </c>
      <c r="L73" s="1" t="str" cm="1">
        <f t="array" aca="1" ref="L73" ca="1">_xlfn.IFS('historyTags 2'!L73="have", "have", 'onchangeTags 2'!L73="have", "have", 'procTags 2'!L73="have", "have", 'historyTags 2'!L73="extra", "extra", 'onchangeTags 2'!L73="extra", "extra", 'procTags 2'!L73="extra", "extra", 'historyTags 2'!L73="missing", "missing", 'onchangeTags 2'!L73="missing", "missing", 'procTags 2'!L73="missing", "missing", 'historyTags 2'!L73="ignore", "ignore", 'onchangeTags 2'!L73="ignore", "ignore", 'procTags 2'!L73="ignore", "ignore")</f>
        <v>have</v>
      </c>
      <c r="M73" s="1" t="str" cm="1">
        <f t="array" aca="1" ref="M73" ca="1">_xlfn.IFS('historyTags 2'!M73="have", "have", 'onchangeTags 2'!M73="have", "have", 'procTags 2'!M73="have", "have", 'historyTags 2'!M73="extra", "extra", 'onchangeTags 2'!M73="extra", "extra", 'procTags 2'!M73="extra", "extra", 'historyTags 2'!M73="missing", "missing", 'onchangeTags 2'!M73="missing", "missing", 'procTags 2'!M73="missing", "missing", 'historyTags 2'!M73="ignore", "ignore", 'onchangeTags 2'!M73="ignore", "ignore", 'procTags 2'!M73="ignore", "ignore")</f>
        <v>have</v>
      </c>
      <c r="N73" s="1" t="str" cm="1">
        <f t="array" aca="1" ref="N73" ca="1">_xlfn.IFS('historyTags 2'!N73="have", "have", 'onchangeTags 2'!N73="have", "have", 'procTags 2'!N73="have", "have", 'historyTags 2'!N73="extra", "extra", 'onchangeTags 2'!N73="extra", "extra", 'procTags 2'!N73="extra", "extra", 'historyTags 2'!N73="missing", "missing", 'onchangeTags 2'!N73="missing", "missing", 'procTags 2'!N73="missing", "missing", 'historyTags 2'!N73="ignore", "ignore", 'onchangeTags 2'!N73="ignore", "ignore", 'procTags 2'!N73="ignore", "ignore")</f>
        <v>have</v>
      </c>
      <c r="O73" s="1" t="str" cm="1">
        <f t="array" aca="1" ref="O73" ca="1">_xlfn.IFS('historyTags 2'!O73="have", "have", 'onchangeTags 2'!O73="have", "have", 'procTags 2'!O73="have", "have", 'historyTags 2'!O73="extra", "extra", 'onchangeTags 2'!O73="extra", "extra", 'procTags 2'!O73="extra", "extra", 'historyTags 2'!O73="missing", "missing", 'onchangeTags 2'!O73="missing", "missing", 'procTags 2'!O73="missing", "missing", 'historyTags 2'!O73="ignore", "ignore", 'onchangeTags 2'!O73="ignore", "ignore", 'procTags 2'!O73="ignore", "ignore")</f>
        <v>have</v>
      </c>
      <c r="P73" s="1" t="str" cm="1">
        <f t="array" aca="1" ref="P73" ca="1">_xlfn.IFS('historyTags 2'!P73="have", "have", 'onchangeTags 2'!P73="have", "have", 'procTags 2'!P73="have", "have", 'historyTags 2'!P73="extra", "extra", 'onchangeTags 2'!P73="extra", "extra", 'procTags 2'!P73="extra", "extra", 'historyTags 2'!P73="missing", "missing", 'onchangeTags 2'!P73="missing", "missing", 'procTags 2'!P73="missing", "missing", 'historyTags 2'!P73="ignore", "ignore", 'onchangeTags 2'!P73="ignore", "ignore", 'procTags 2'!P73="ignore", "ignore")</f>
        <v>ignore</v>
      </c>
    </row>
    <row r="74" spans="1:16" x14ac:dyDescent="0.2">
      <c r="A74" s="1" t="str">
        <f ca="1">IFERROR(__xludf.DUMMYFUNCTION("""COMPUTED_VALUE"""),"co2_high_nite_sp")</f>
        <v>co2_high_nite_sp</v>
      </c>
      <c r="B74" s="1" t="str" cm="1">
        <f t="array" aca="1" ref="B74" ca="1">_xlfn.IFS('historyTags 2'!B74="have", "have", 'onchangeTags 2'!B74="have", "have", 'procTags 2'!B74="have", "have", 'historyTags 2'!B74="extra", "extra", 'onchangeTags 2'!B74="extra", "extra", 'procTags 2'!B74="extra", "extra", 'historyTags 2'!B74="missing", "missing", 'onchangeTags 2'!B74="missing", "missing", 'procTags 2'!B74="missing", "missing", 'historyTags 2'!B74="ignore", "ignore", 'onchangeTags 2'!B74="ignore", "ignore", 'procTags 2'!B74="ignore", "ignore")</f>
        <v>ignore</v>
      </c>
      <c r="C74" s="1" t="str" cm="1">
        <f t="array" aca="1" ref="C74" ca="1">_xlfn.IFS('historyTags 2'!C74="have", "have", 'onchangeTags 2'!C74="have", "have", 'procTags 2'!C74="have", "have", 'historyTags 2'!C74="extra", "extra", 'onchangeTags 2'!C74="extra", "extra", 'procTags 2'!C74="extra", "extra", 'historyTags 2'!C74="missing", "missing", 'onchangeTags 2'!C74="missing", "missing", 'procTags 2'!C74="missing", "missing", 'historyTags 2'!C74="ignore", "ignore", 'onchangeTags 2'!C74="ignore", "ignore", 'procTags 2'!C74="ignore", "ignore")</f>
        <v>ignore</v>
      </c>
      <c r="D74" s="1" t="str" cm="1">
        <f t="array" aca="1" ref="D74" ca="1">_xlfn.IFS('historyTags 2'!D74="have", "have", 'onchangeTags 2'!D74="have", "have", 'procTags 2'!D74="have", "have", 'historyTags 2'!D74="extra", "extra", 'onchangeTags 2'!D74="extra", "extra", 'procTags 2'!D74="extra", "extra", 'historyTags 2'!D74="missing", "missing", 'onchangeTags 2'!D74="missing", "missing", 'procTags 2'!D74="missing", "missing", 'historyTags 2'!D74="ignore", "ignore", 'onchangeTags 2'!D74="ignore", "ignore", 'procTags 2'!D74="ignore", "ignore")</f>
        <v>ignore</v>
      </c>
      <c r="E74" s="1" t="str" cm="1">
        <f t="array" aca="1" ref="E74" ca="1">_xlfn.IFS('historyTags 2'!E74="have", "have", 'onchangeTags 2'!E74="have", "have", 'procTags 2'!E74="have", "have", 'historyTags 2'!E74="extra", "extra", 'onchangeTags 2'!E74="extra", "extra", 'procTags 2'!E74="extra", "extra", 'historyTags 2'!E74="missing", "missing", 'onchangeTags 2'!E74="missing", "missing", 'procTags 2'!E74="missing", "missing", 'historyTags 2'!E74="ignore", "ignore", 'onchangeTags 2'!E74="ignore", "ignore", 'procTags 2'!E74="ignore", "ignore")</f>
        <v>ignore</v>
      </c>
      <c r="F74" s="1" t="str" cm="1">
        <f t="array" aca="1" ref="F74" ca="1">_xlfn.IFS('historyTags 2'!F74="have", "have", 'onchangeTags 2'!F74="have", "have", 'procTags 2'!F74="have", "have", 'historyTags 2'!F74="extra", "extra", 'onchangeTags 2'!F74="extra", "extra", 'procTags 2'!F74="extra", "extra", 'historyTags 2'!F74="missing", "missing", 'onchangeTags 2'!F74="missing", "missing", 'procTags 2'!F74="missing", "missing", 'historyTags 2'!F74="ignore", "ignore", 'onchangeTags 2'!F74="ignore", "ignore", 'procTags 2'!F74="ignore", "ignore")</f>
        <v>ignore</v>
      </c>
      <c r="G74" s="1" t="str" cm="1">
        <f t="array" aca="1" ref="G74" ca="1">_xlfn.IFS('historyTags 2'!G74="have", "have", 'onchangeTags 2'!G74="have", "have", 'procTags 2'!G74="have", "have", 'historyTags 2'!G74="extra", "extra", 'onchangeTags 2'!G74="extra", "extra", 'procTags 2'!G74="extra", "extra", 'historyTags 2'!G74="missing", "missing", 'onchangeTags 2'!G74="missing", "missing", 'procTags 2'!G74="missing", "missing", 'historyTags 2'!G74="ignore", "ignore", 'onchangeTags 2'!G74="ignore", "ignore", 'procTags 2'!G74="ignore", "ignore")</f>
        <v>ignore</v>
      </c>
      <c r="H74" s="1" t="str" cm="1">
        <f t="array" aca="1" ref="H74" ca="1">_xlfn.IFS('historyTags 2'!H74="have", "have", 'onchangeTags 2'!H74="have", "have", 'procTags 2'!H74="have", "have", 'historyTags 2'!H74="extra", "extra", 'onchangeTags 2'!H74="extra", "extra", 'procTags 2'!H74="extra", "extra", 'historyTags 2'!H74="missing", "missing", 'onchangeTags 2'!H74="missing", "missing", 'procTags 2'!H74="missing", "missing", 'historyTags 2'!H74="ignore", "ignore", 'onchangeTags 2'!H74="ignore", "ignore", 'procTags 2'!H74="ignore", "ignore")</f>
        <v>ignore</v>
      </c>
      <c r="I74" s="1" t="str" cm="1">
        <f t="array" aca="1" ref="I74" ca="1">_xlfn.IFS('historyTags 2'!I74="have", "have", 'onchangeTags 2'!I74="have", "have", 'procTags 2'!I74="have", "have", 'historyTags 2'!I74="extra", "extra", 'onchangeTags 2'!I74="extra", "extra", 'procTags 2'!I74="extra", "extra", 'historyTags 2'!I74="missing", "missing", 'onchangeTags 2'!I74="missing", "missing", 'procTags 2'!I74="missing", "missing", 'historyTags 2'!I74="ignore", "ignore", 'onchangeTags 2'!I74="ignore", "ignore", 'procTags 2'!I74="ignore", "ignore")</f>
        <v>ignore</v>
      </c>
      <c r="J74" s="1" t="str" cm="1">
        <f t="array" aca="1" ref="J74" ca="1">_xlfn.IFS('historyTags 2'!J74="have", "have", 'onchangeTags 2'!J74="have", "have", 'procTags 2'!J74="have", "have", 'historyTags 2'!J74="extra", "extra", 'onchangeTags 2'!J74="extra", "extra", 'procTags 2'!J74="extra", "extra", 'historyTags 2'!J74="missing", "missing", 'onchangeTags 2'!J74="missing", "missing", 'procTags 2'!J74="missing", "missing", 'historyTags 2'!J74="ignore", "ignore", 'onchangeTags 2'!J74="ignore", "ignore", 'procTags 2'!J74="ignore", "ignore")</f>
        <v>ignore</v>
      </c>
      <c r="K74" s="1" t="str" cm="1">
        <f t="array" aca="1" ref="K74" ca="1">_xlfn.IFS('historyTags 2'!K74="have", "have", 'onchangeTags 2'!K74="have", "have", 'procTags 2'!K74="have", "have", 'historyTags 2'!K74="extra", "extra", 'onchangeTags 2'!K74="extra", "extra", 'procTags 2'!K74="extra", "extra", 'historyTags 2'!K74="missing", "missing", 'onchangeTags 2'!K74="missing", "missing", 'procTags 2'!K74="missing", "missing", 'historyTags 2'!K74="ignore", "ignore", 'onchangeTags 2'!K74="ignore", "ignore", 'procTags 2'!K74="ignore", "ignore")</f>
        <v>ignore</v>
      </c>
      <c r="L74" s="1" t="str" cm="1">
        <f t="array" aca="1" ref="L74" ca="1">_xlfn.IFS('historyTags 2'!L74="have", "have", 'onchangeTags 2'!L74="have", "have", 'procTags 2'!L74="have", "have", 'historyTags 2'!L74="extra", "extra", 'onchangeTags 2'!L74="extra", "extra", 'procTags 2'!L74="extra", "extra", 'historyTags 2'!L74="missing", "missing", 'onchangeTags 2'!L74="missing", "missing", 'procTags 2'!L74="missing", "missing", 'historyTags 2'!L74="ignore", "ignore", 'onchangeTags 2'!L74="ignore", "ignore", 'procTags 2'!L74="ignore", "ignore")</f>
        <v>ignore</v>
      </c>
      <c r="M74" s="1" t="str" cm="1">
        <f t="array" aca="1" ref="M74" ca="1">_xlfn.IFS('historyTags 2'!M74="have", "have", 'onchangeTags 2'!M74="have", "have", 'procTags 2'!M74="have", "have", 'historyTags 2'!M74="extra", "extra", 'onchangeTags 2'!M74="extra", "extra", 'procTags 2'!M74="extra", "extra", 'historyTags 2'!M74="missing", "missing", 'onchangeTags 2'!M74="missing", "missing", 'procTags 2'!M74="missing", "missing", 'historyTags 2'!M74="ignore", "ignore", 'onchangeTags 2'!M74="ignore", "ignore", 'procTags 2'!M74="ignore", "ignore")</f>
        <v>ignore</v>
      </c>
      <c r="N74" s="1" t="str" cm="1">
        <f t="array" aca="1" ref="N74" ca="1">_xlfn.IFS('historyTags 2'!N74="have", "have", 'onchangeTags 2'!N74="have", "have", 'procTags 2'!N74="have", "have", 'historyTags 2'!N74="extra", "extra", 'onchangeTags 2'!N74="extra", "extra", 'procTags 2'!N74="extra", "extra", 'historyTags 2'!N74="missing", "missing", 'onchangeTags 2'!N74="missing", "missing", 'procTags 2'!N74="missing", "missing", 'historyTags 2'!N74="ignore", "ignore", 'onchangeTags 2'!N74="ignore", "ignore", 'procTags 2'!N74="ignore", "ignore")</f>
        <v>ignore</v>
      </c>
      <c r="O74" s="1" t="str" cm="1">
        <f t="array" aca="1" ref="O74" ca="1">_xlfn.IFS('historyTags 2'!O74="have", "have", 'onchangeTags 2'!O74="have", "have", 'procTags 2'!O74="have", "have", 'historyTags 2'!O74="extra", "extra", 'onchangeTags 2'!O74="extra", "extra", 'procTags 2'!O74="extra", "extra", 'historyTags 2'!O74="missing", "missing", 'onchangeTags 2'!O74="missing", "missing", 'procTags 2'!O74="missing", "missing", 'historyTags 2'!O74="ignore", "ignore", 'onchangeTags 2'!O74="ignore", "ignore", 'procTags 2'!O74="ignore", "ignore")</f>
        <v>ignore</v>
      </c>
      <c r="P74" s="1" t="str" cm="1">
        <f t="array" aca="1" ref="P74" ca="1">_xlfn.IFS('historyTags 2'!P74="have", "have", 'onchangeTags 2'!P74="have", "have", 'procTags 2'!P74="have", "have", 'historyTags 2'!P74="extra", "extra", 'onchangeTags 2'!P74="extra", "extra", 'procTags 2'!P74="extra", "extra", 'historyTags 2'!P74="missing", "missing", 'onchangeTags 2'!P74="missing", "missing", 'procTags 2'!P74="missing", "missing", 'historyTags 2'!P74="ignore", "ignore", 'onchangeTags 2'!P74="ignore", "ignore", 'procTags 2'!P74="ignore", "ignore")</f>
        <v>ignore</v>
      </c>
    </row>
    <row r="75" spans="1:16" x14ac:dyDescent="0.2">
      <c r="A75" s="1" t="str">
        <f ca="1">IFERROR(__xludf.DUMMYFUNCTION("""COMPUTED_VALUE"""),"co2_high_sp")</f>
        <v>co2_high_sp</v>
      </c>
      <c r="B75" s="1" t="str" cm="1">
        <f t="array" aca="1" ref="B75" ca="1">_xlfn.IFS('historyTags 2'!B75="have", "have", 'onchangeTags 2'!B75="have", "have", 'procTags 2'!B75="have", "have", 'historyTags 2'!B75="extra", "extra", 'onchangeTags 2'!B75="extra", "extra", 'procTags 2'!B75="extra", "extra", 'historyTags 2'!B75="missing", "missing", 'onchangeTags 2'!B75="missing", "missing", 'procTags 2'!B75="missing", "missing", 'historyTags 2'!B75="ignore", "ignore", 'onchangeTags 2'!B75="ignore", "ignore", 'procTags 2'!B75="ignore", "ignore")</f>
        <v>ignore</v>
      </c>
      <c r="C75" s="1" t="str" cm="1">
        <f t="array" aca="1" ref="C75" ca="1">_xlfn.IFS('historyTags 2'!C75="have", "have", 'onchangeTags 2'!C75="have", "have", 'procTags 2'!C75="have", "have", 'historyTags 2'!C75="extra", "extra", 'onchangeTags 2'!C75="extra", "extra", 'procTags 2'!C75="extra", "extra", 'historyTags 2'!C75="missing", "missing", 'onchangeTags 2'!C75="missing", "missing", 'procTags 2'!C75="missing", "missing", 'historyTags 2'!C75="ignore", "ignore", 'onchangeTags 2'!C75="ignore", "ignore", 'procTags 2'!C75="ignore", "ignore")</f>
        <v>ignore</v>
      </c>
      <c r="D75" s="1" t="str" cm="1">
        <f t="array" aca="1" ref="D75" ca="1">_xlfn.IFS('historyTags 2'!D75="have", "have", 'onchangeTags 2'!D75="have", "have", 'procTags 2'!D75="have", "have", 'historyTags 2'!D75="extra", "extra", 'onchangeTags 2'!D75="extra", "extra", 'procTags 2'!D75="extra", "extra", 'historyTags 2'!D75="missing", "missing", 'onchangeTags 2'!D75="missing", "missing", 'procTags 2'!D75="missing", "missing", 'historyTags 2'!D75="ignore", "ignore", 'onchangeTags 2'!D75="ignore", "ignore", 'procTags 2'!D75="ignore", "ignore")</f>
        <v>ignore</v>
      </c>
      <c r="E75" s="1" t="str" cm="1">
        <f t="array" aca="1" ref="E75" ca="1">_xlfn.IFS('historyTags 2'!E75="have", "have", 'onchangeTags 2'!E75="have", "have", 'procTags 2'!E75="have", "have", 'historyTags 2'!E75="extra", "extra", 'onchangeTags 2'!E75="extra", "extra", 'procTags 2'!E75="extra", "extra", 'historyTags 2'!E75="missing", "missing", 'onchangeTags 2'!E75="missing", "missing", 'procTags 2'!E75="missing", "missing", 'historyTags 2'!E75="ignore", "ignore", 'onchangeTags 2'!E75="ignore", "ignore", 'procTags 2'!E75="ignore", "ignore")</f>
        <v>ignore</v>
      </c>
      <c r="F75" s="1" t="str" cm="1">
        <f t="array" aca="1" ref="F75" ca="1">_xlfn.IFS('historyTags 2'!F75="have", "have", 'onchangeTags 2'!F75="have", "have", 'procTags 2'!F75="have", "have", 'historyTags 2'!F75="extra", "extra", 'onchangeTags 2'!F75="extra", "extra", 'procTags 2'!F75="extra", "extra", 'historyTags 2'!F75="missing", "missing", 'onchangeTags 2'!F75="missing", "missing", 'procTags 2'!F75="missing", "missing", 'historyTags 2'!F75="ignore", "ignore", 'onchangeTags 2'!F75="ignore", "ignore", 'procTags 2'!F75="ignore", "ignore")</f>
        <v>ignore</v>
      </c>
      <c r="G75" s="1" t="str" cm="1">
        <f t="array" aca="1" ref="G75" ca="1">_xlfn.IFS('historyTags 2'!G75="have", "have", 'onchangeTags 2'!G75="have", "have", 'procTags 2'!G75="have", "have", 'historyTags 2'!G75="extra", "extra", 'onchangeTags 2'!G75="extra", "extra", 'procTags 2'!G75="extra", "extra", 'historyTags 2'!G75="missing", "missing", 'onchangeTags 2'!G75="missing", "missing", 'procTags 2'!G75="missing", "missing", 'historyTags 2'!G75="ignore", "ignore", 'onchangeTags 2'!G75="ignore", "ignore", 'procTags 2'!G75="ignore", "ignore")</f>
        <v>ignore</v>
      </c>
      <c r="H75" s="1" t="str" cm="1">
        <f t="array" aca="1" ref="H75" ca="1">_xlfn.IFS('historyTags 2'!H75="have", "have", 'onchangeTags 2'!H75="have", "have", 'procTags 2'!H75="have", "have", 'historyTags 2'!H75="extra", "extra", 'onchangeTags 2'!H75="extra", "extra", 'procTags 2'!H75="extra", "extra", 'historyTags 2'!H75="missing", "missing", 'onchangeTags 2'!H75="missing", "missing", 'procTags 2'!H75="missing", "missing", 'historyTags 2'!H75="ignore", "ignore", 'onchangeTags 2'!H75="ignore", "ignore", 'procTags 2'!H75="ignore", "ignore")</f>
        <v>ignore</v>
      </c>
      <c r="I75" s="1" t="str" cm="1">
        <f t="array" aca="1" ref="I75" ca="1">_xlfn.IFS('historyTags 2'!I75="have", "have", 'onchangeTags 2'!I75="have", "have", 'procTags 2'!I75="have", "have", 'historyTags 2'!I75="extra", "extra", 'onchangeTags 2'!I75="extra", "extra", 'procTags 2'!I75="extra", "extra", 'historyTags 2'!I75="missing", "missing", 'onchangeTags 2'!I75="missing", "missing", 'procTags 2'!I75="missing", "missing", 'historyTags 2'!I75="ignore", "ignore", 'onchangeTags 2'!I75="ignore", "ignore", 'procTags 2'!I75="ignore", "ignore")</f>
        <v>ignore</v>
      </c>
      <c r="J75" s="1" t="str" cm="1">
        <f t="array" aca="1" ref="J75" ca="1">_xlfn.IFS('historyTags 2'!J75="have", "have", 'onchangeTags 2'!J75="have", "have", 'procTags 2'!J75="have", "have", 'historyTags 2'!J75="extra", "extra", 'onchangeTags 2'!J75="extra", "extra", 'procTags 2'!J75="extra", "extra", 'historyTags 2'!J75="missing", "missing", 'onchangeTags 2'!J75="missing", "missing", 'procTags 2'!J75="missing", "missing", 'historyTags 2'!J75="ignore", "ignore", 'onchangeTags 2'!J75="ignore", "ignore", 'procTags 2'!J75="ignore", "ignore")</f>
        <v>ignore</v>
      </c>
      <c r="K75" s="1" t="str" cm="1">
        <f t="array" aca="1" ref="K75" ca="1">_xlfn.IFS('historyTags 2'!K75="have", "have", 'onchangeTags 2'!K75="have", "have", 'procTags 2'!K75="have", "have", 'historyTags 2'!K75="extra", "extra", 'onchangeTags 2'!K75="extra", "extra", 'procTags 2'!K75="extra", "extra", 'historyTags 2'!K75="missing", "missing", 'onchangeTags 2'!K75="missing", "missing", 'procTags 2'!K75="missing", "missing", 'historyTags 2'!K75="ignore", "ignore", 'onchangeTags 2'!K75="ignore", "ignore", 'procTags 2'!K75="ignore", "ignore")</f>
        <v>ignore</v>
      </c>
      <c r="L75" s="1" t="str" cm="1">
        <f t="array" aca="1" ref="L75" ca="1">_xlfn.IFS('historyTags 2'!L75="have", "have", 'onchangeTags 2'!L75="have", "have", 'procTags 2'!L75="have", "have", 'historyTags 2'!L75="extra", "extra", 'onchangeTags 2'!L75="extra", "extra", 'procTags 2'!L75="extra", "extra", 'historyTags 2'!L75="missing", "missing", 'onchangeTags 2'!L75="missing", "missing", 'procTags 2'!L75="missing", "missing", 'historyTags 2'!L75="ignore", "ignore", 'onchangeTags 2'!L75="ignore", "ignore", 'procTags 2'!L75="ignore", "ignore")</f>
        <v>ignore</v>
      </c>
      <c r="M75" s="1" t="str" cm="1">
        <f t="array" aca="1" ref="M75" ca="1">_xlfn.IFS('historyTags 2'!M75="have", "have", 'onchangeTags 2'!M75="have", "have", 'procTags 2'!M75="have", "have", 'historyTags 2'!M75="extra", "extra", 'onchangeTags 2'!M75="extra", "extra", 'procTags 2'!M75="extra", "extra", 'historyTags 2'!M75="missing", "missing", 'onchangeTags 2'!M75="missing", "missing", 'procTags 2'!M75="missing", "missing", 'historyTags 2'!M75="ignore", "ignore", 'onchangeTags 2'!M75="ignore", "ignore", 'procTags 2'!M75="ignore", "ignore")</f>
        <v>ignore</v>
      </c>
      <c r="N75" s="1" t="str" cm="1">
        <f t="array" aca="1" ref="N75" ca="1">_xlfn.IFS('historyTags 2'!N75="have", "have", 'onchangeTags 2'!N75="have", "have", 'procTags 2'!N75="have", "have", 'historyTags 2'!N75="extra", "extra", 'onchangeTags 2'!N75="extra", "extra", 'procTags 2'!N75="extra", "extra", 'historyTags 2'!N75="missing", "missing", 'onchangeTags 2'!N75="missing", "missing", 'procTags 2'!N75="missing", "missing", 'historyTags 2'!N75="ignore", "ignore", 'onchangeTags 2'!N75="ignore", "ignore", 'procTags 2'!N75="ignore", "ignore")</f>
        <v>ignore</v>
      </c>
      <c r="O75" s="1" t="str" cm="1">
        <f t="array" aca="1" ref="O75" ca="1">_xlfn.IFS('historyTags 2'!O75="have", "have", 'onchangeTags 2'!O75="have", "have", 'procTags 2'!O75="have", "have", 'historyTags 2'!O75="extra", "extra", 'onchangeTags 2'!O75="extra", "extra", 'procTags 2'!O75="extra", "extra", 'historyTags 2'!O75="missing", "missing", 'onchangeTags 2'!O75="missing", "missing", 'procTags 2'!O75="missing", "missing", 'historyTags 2'!O75="ignore", "ignore", 'onchangeTags 2'!O75="ignore", "ignore", 'procTags 2'!O75="ignore", "ignore")</f>
        <v>ignore</v>
      </c>
      <c r="P75" s="1" t="str" cm="1">
        <f t="array" aca="1" ref="P75" ca="1">_xlfn.IFS('historyTags 2'!P75="have", "have", 'onchangeTags 2'!P75="have", "have", 'procTags 2'!P75="have", "have", 'historyTags 2'!P75="extra", "extra", 'onchangeTags 2'!P75="extra", "extra", 'procTags 2'!P75="extra", "extra", 'historyTags 2'!P75="missing", "missing", 'onchangeTags 2'!P75="missing", "missing", 'procTags 2'!P75="missing", "missing", 'historyTags 2'!P75="ignore", "ignore", 'onchangeTags 2'!P75="ignore", "ignore", 'procTags 2'!P75="ignore", "ignore")</f>
        <v>ignore</v>
      </c>
    </row>
    <row r="76" spans="1:16" x14ac:dyDescent="0.2">
      <c r="A76" s="1" t="str">
        <f ca="1">IFERROR(__xludf.DUMMYFUNCTION("""COMPUTED_VALUE"""),"co2_low_nite_sp")</f>
        <v>co2_low_nite_sp</v>
      </c>
      <c r="B76" s="1" t="str" cm="1">
        <f t="array" aca="1" ref="B76" ca="1">_xlfn.IFS('historyTags 2'!B76="have", "have", 'onchangeTags 2'!B76="have", "have", 'procTags 2'!B76="have", "have", 'historyTags 2'!B76="extra", "extra", 'onchangeTags 2'!B76="extra", "extra", 'procTags 2'!B76="extra", "extra", 'historyTags 2'!B76="missing", "missing", 'onchangeTags 2'!B76="missing", "missing", 'procTags 2'!B76="missing", "missing", 'historyTags 2'!B76="ignore", "ignore", 'onchangeTags 2'!B76="ignore", "ignore", 'procTags 2'!B76="ignore", "ignore")</f>
        <v>ignore</v>
      </c>
      <c r="C76" s="1" t="str" cm="1">
        <f t="array" aca="1" ref="C76" ca="1">_xlfn.IFS('historyTags 2'!C76="have", "have", 'onchangeTags 2'!C76="have", "have", 'procTags 2'!C76="have", "have", 'historyTags 2'!C76="extra", "extra", 'onchangeTags 2'!C76="extra", "extra", 'procTags 2'!C76="extra", "extra", 'historyTags 2'!C76="missing", "missing", 'onchangeTags 2'!C76="missing", "missing", 'procTags 2'!C76="missing", "missing", 'historyTags 2'!C76="ignore", "ignore", 'onchangeTags 2'!C76="ignore", "ignore", 'procTags 2'!C76="ignore", "ignore")</f>
        <v>ignore</v>
      </c>
      <c r="D76" s="1" t="str" cm="1">
        <f t="array" aca="1" ref="D76" ca="1">_xlfn.IFS('historyTags 2'!D76="have", "have", 'onchangeTags 2'!D76="have", "have", 'procTags 2'!D76="have", "have", 'historyTags 2'!D76="extra", "extra", 'onchangeTags 2'!D76="extra", "extra", 'procTags 2'!D76="extra", "extra", 'historyTags 2'!D76="missing", "missing", 'onchangeTags 2'!D76="missing", "missing", 'procTags 2'!D76="missing", "missing", 'historyTags 2'!D76="ignore", "ignore", 'onchangeTags 2'!D76="ignore", "ignore", 'procTags 2'!D76="ignore", "ignore")</f>
        <v>ignore</v>
      </c>
      <c r="E76" s="1" t="str" cm="1">
        <f t="array" aca="1" ref="E76" ca="1">_xlfn.IFS('historyTags 2'!E76="have", "have", 'onchangeTags 2'!E76="have", "have", 'procTags 2'!E76="have", "have", 'historyTags 2'!E76="extra", "extra", 'onchangeTags 2'!E76="extra", "extra", 'procTags 2'!E76="extra", "extra", 'historyTags 2'!E76="missing", "missing", 'onchangeTags 2'!E76="missing", "missing", 'procTags 2'!E76="missing", "missing", 'historyTags 2'!E76="ignore", "ignore", 'onchangeTags 2'!E76="ignore", "ignore", 'procTags 2'!E76="ignore", "ignore")</f>
        <v>ignore</v>
      </c>
      <c r="F76" s="1" t="str" cm="1">
        <f t="array" aca="1" ref="F76" ca="1">_xlfn.IFS('historyTags 2'!F76="have", "have", 'onchangeTags 2'!F76="have", "have", 'procTags 2'!F76="have", "have", 'historyTags 2'!F76="extra", "extra", 'onchangeTags 2'!F76="extra", "extra", 'procTags 2'!F76="extra", "extra", 'historyTags 2'!F76="missing", "missing", 'onchangeTags 2'!F76="missing", "missing", 'procTags 2'!F76="missing", "missing", 'historyTags 2'!F76="ignore", "ignore", 'onchangeTags 2'!F76="ignore", "ignore", 'procTags 2'!F76="ignore", "ignore")</f>
        <v>ignore</v>
      </c>
      <c r="G76" s="1" t="str" cm="1">
        <f t="array" aca="1" ref="G76" ca="1">_xlfn.IFS('historyTags 2'!G76="have", "have", 'onchangeTags 2'!G76="have", "have", 'procTags 2'!G76="have", "have", 'historyTags 2'!G76="extra", "extra", 'onchangeTags 2'!G76="extra", "extra", 'procTags 2'!G76="extra", "extra", 'historyTags 2'!G76="missing", "missing", 'onchangeTags 2'!G76="missing", "missing", 'procTags 2'!G76="missing", "missing", 'historyTags 2'!G76="ignore", "ignore", 'onchangeTags 2'!G76="ignore", "ignore", 'procTags 2'!G76="ignore", "ignore")</f>
        <v>ignore</v>
      </c>
      <c r="H76" s="1" t="str" cm="1">
        <f t="array" aca="1" ref="H76" ca="1">_xlfn.IFS('historyTags 2'!H76="have", "have", 'onchangeTags 2'!H76="have", "have", 'procTags 2'!H76="have", "have", 'historyTags 2'!H76="extra", "extra", 'onchangeTags 2'!H76="extra", "extra", 'procTags 2'!H76="extra", "extra", 'historyTags 2'!H76="missing", "missing", 'onchangeTags 2'!H76="missing", "missing", 'procTags 2'!H76="missing", "missing", 'historyTags 2'!H76="ignore", "ignore", 'onchangeTags 2'!H76="ignore", "ignore", 'procTags 2'!H76="ignore", "ignore")</f>
        <v>ignore</v>
      </c>
      <c r="I76" s="1" t="str" cm="1">
        <f t="array" aca="1" ref="I76" ca="1">_xlfn.IFS('historyTags 2'!I76="have", "have", 'onchangeTags 2'!I76="have", "have", 'procTags 2'!I76="have", "have", 'historyTags 2'!I76="extra", "extra", 'onchangeTags 2'!I76="extra", "extra", 'procTags 2'!I76="extra", "extra", 'historyTags 2'!I76="missing", "missing", 'onchangeTags 2'!I76="missing", "missing", 'procTags 2'!I76="missing", "missing", 'historyTags 2'!I76="ignore", "ignore", 'onchangeTags 2'!I76="ignore", "ignore", 'procTags 2'!I76="ignore", "ignore")</f>
        <v>ignore</v>
      </c>
      <c r="J76" s="1" t="str" cm="1">
        <f t="array" aca="1" ref="J76" ca="1">_xlfn.IFS('historyTags 2'!J76="have", "have", 'onchangeTags 2'!J76="have", "have", 'procTags 2'!J76="have", "have", 'historyTags 2'!J76="extra", "extra", 'onchangeTags 2'!J76="extra", "extra", 'procTags 2'!J76="extra", "extra", 'historyTags 2'!J76="missing", "missing", 'onchangeTags 2'!J76="missing", "missing", 'procTags 2'!J76="missing", "missing", 'historyTags 2'!J76="ignore", "ignore", 'onchangeTags 2'!J76="ignore", "ignore", 'procTags 2'!J76="ignore", "ignore")</f>
        <v>ignore</v>
      </c>
      <c r="K76" s="1" t="str" cm="1">
        <f t="array" aca="1" ref="K76" ca="1">_xlfn.IFS('historyTags 2'!K76="have", "have", 'onchangeTags 2'!K76="have", "have", 'procTags 2'!K76="have", "have", 'historyTags 2'!K76="extra", "extra", 'onchangeTags 2'!K76="extra", "extra", 'procTags 2'!K76="extra", "extra", 'historyTags 2'!K76="missing", "missing", 'onchangeTags 2'!K76="missing", "missing", 'procTags 2'!K76="missing", "missing", 'historyTags 2'!K76="ignore", "ignore", 'onchangeTags 2'!K76="ignore", "ignore", 'procTags 2'!K76="ignore", "ignore")</f>
        <v>ignore</v>
      </c>
      <c r="L76" s="1" t="str" cm="1">
        <f t="array" aca="1" ref="L76" ca="1">_xlfn.IFS('historyTags 2'!L76="have", "have", 'onchangeTags 2'!L76="have", "have", 'procTags 2'!L76="have", "have", 'historyTags 2'!L76="extra", "extra", 'onchangeTags 2'!L76="extra", "extra", 'procTags 2'!L76="extra", "extra", 'historyTags 2'!L76="missing", "missing", 'onchangeTags 2'!L76="missing", "missing", 'procTags 2'!L76="missing", "missing", 'historyTags 2'!L76="ignore", "ignore", 'onchangeTags 2'!L76="ignore", "ignore", 'procTags 2'!L76="ignore", "ignore")</f>
        <v>ignore</v>
      </c>
      <c r="M76" s="1" t="str" cm="1">
        <f t="array" aca="1" ref="M76" ca="1">_xlfn.IFS('historyTags 2'!M76="have", "have", 'onchangeTags 2'!M76="have", "have", 'procTags 2'!M76="have", "have", 'historyTags 2'!M76="extra", "extra", 'onchangeTags 2'!M76="extra", "extra", 'procTags 2'!M76="extra", "extra", 'historyTags 2'!M76="missing", "missing", 'onchangeTags 2'!M76="missing", "missing", 'procTags 2'!M76="missing", "missing", 'historyTags 2'!M76="ignore", "ignore", 'onchangeTags 2'!M76="ignore", "ignore", 'procTags 2'!M76="ignore", "ignore")</f>
        <v>ignore</v>
      </c>
      <c r="N76" s="1" t="str" cm="1">
        <f t="array" aca="1" ref="N76" ca="1">_xlfn.IFS('historyTags 2'!N76="have", "have", 'onchangeTags 2'!N76="have", "have", 'procTags 2'!N76="have", "have", 'historyTags 2'!N76="extra", "extra", 'onchangeTags 2'!N76="extra", "extra", 'procTags 2'!N76="extra", "extra", 'historyTags 2'!N76="missing", "missing", 'onchangeTags 2'!N76="missing", "missing", 'procTags 2'!N76="missing", "missing", 'historyTags 2'!N76="ignore", "ignore", 'onchangeTags 2'!N76="ignore", "ignore", 'procTags 2'!N76="ignore", "ignore")</f>
        <v>ignore</v>
      </c>
      <c r="O76" s="1" t="str" cm="1">
        <f t="array" aca="1" ref="O76" ca="1">_xlfn.IFS('historyTags 2'!O76="have", "have", 'onchangeTags 2'!O76="have", "have", 'procTags 2'!O76="have", "have", 'historyTags 2'!O76="extra", "extra", 'onchangeTags 2'!O76="extra", "extra", 'procTags 2'!O76="extra", "extra", 'historyTags 2'!O76="missing", "missing", 'onchangeTags 2'!O76="missing", "missing", 'procTags 2'!O76="missing", "missing", 'historyTags 2'!O76="ignore", "ignore", 'onchangeTags 2'!O76="ignore", "ignore", 'procTags 2'!O76="ignore", "ignore")</f>
        <v>ignore</v>
      </c>
      <c r="P76" s="1" t="str" cm="1">
        <f t="array" aca="1" ref="P76" ca="1">_xlfn.IFS('historyTags 2'!P76="have", "have", 'onchangeTags 2'!P76="have", "have", 'procTags 2'!P76="have", "have", 'historyTags 2'!P76="extra", "extra", 'onchangeTags 2'!P76="extra", "extra", 'procTags 2'!P76="extra", "extra", 'historyTags 2'!P76="missing", "missing", 'onchangeTags 2'!P76="missing", "missing", 'procTags 2'!P76="missing", "missing", 'historyTags 2'!P76="ignore", "ignore", 'onchangeTags 2'!P76="ignore", "ignore", 'procTags 2'!P76="ignore", "ignore")</f>
        <v>ignore</v>
      </c>
    </row>
    <row r="77" spans="1:16" x14ac:dyDescent="0.2">
      <c r="A77" s="1" t="str">
        <f ca="1">IFERROR(__xludf.DUMMYFUNCTION("""COMPUTED_VALUE"""),"co2_low_sp")</f>
        <v>co2_low_sp</v>
      </c>
      <c r="B77" s="1" t="str" cm="1">
        <f t="array" aca="1" ref="B77" ca="1">_xlfn.IFS('historyTags 2'!B77="have", "have", 'onchangeTags 2'!B77="have", "have", 'procTags 2'!B77="have", "have", 'historyTags 2'!B77="extra", "extra", 'onchangeTags 2'!B77="extra", "extra", 'procTags 2'!B77="extra", "extra", 'historyTags 2'!B77="missing", "missing", 'onchangeTags 2'!B77="missing", "missing", 'procTags 2'!B77="missing", "missing", 'historyTags 2'!B77="ignore", "ignore", 'onchangeTags 2'!B77="ignore", "ignore", 'procTags 2'!B77="ignore", "ignore")</f>
        <v>ignore</v>
      </c>
      <c r="C77" s="1" t="str" cm="1">
        <f t="array" aca="1" ref="C77" ca="1">_xlfn.IFS('historyTags 2'!C77="have", "have", 'onchangeTags 2'!C77="have", "have", 'procTags 2'!C77="have", "have", 'historyTags 2'!C77="extra", "extra", 'onchangeTags 2'!C77="extra", "extra", 'procTags 2'!C77="extra", "extra", 'historyTags 2'!C77="missing", "missing", 'onchangeTags 2'!C77="missing", "missing", 'procTags 2'!C77="missing", "missing", 'historyTags 2'!C77="ignore", "ignore", 'onchangeTags 2'!C77="ignore", "ignore", 'procTags 2'!C77="ignore", "ignore")</f>
        <v>ignore</v>
      </c>
      <c r="D77" s="1" t="str" cm="1">
        <f t="array" aca="1" ref="D77" ca="1">_xlfn.IFS('historyTags 2'!D77="have", "have", 'onchangeTags 2'!D77="have", "have", 'procTags 2'!D77="have", "have", 'historyTags 2'!D77="extra", "extra", 'onchangeTags 2'!D77="extra", "extra", 'procTags 2'!D77="extra", "extra", 'historyTags 2'!D77="missing", "missing", 'onchangeTags 2'!D77="missing", "missing", 'procTags 2'!D77="missing", "missing", 'historyTags 2'!D77="ignore", "ignore", 'onchangeTags 2'!D77="ignore", "ignore", 'procTags 2'!D77="ignore", "ignore")</f>
        <v>ignore</v>
      </c>
      <c r="E77" s="1" t="str" cm="1">
        <f t="array" aca="1" ref="E77" ca="1">_xlfn.IFS('historyTags 2'!E77="have", "have", 'onchangeTags 2'!E77="have", "have", 'procTags 2'!E77="have", "have", 'historyTags 2'!E77="extra", "extra", 'onchangeTags 2'!E77="extra", "extra", 'procTags 2'!E77="extra", "extra", 'historyTags 2'!E77="missing", "missing", 'onchangeTags 2'!E77="missing", "missing", 'procTags 2'!E77="missing", "missing", 'historyTags 2'!E77="ignore", "ignore", 'onchangeTags 2'!E77="ignore", "ignore", 'procTags 2'!E77="ignore", "ignore")</f>
        <v>ignore</v>
      </c>
      <c r="F77" s="1" t="str" cm="1">
        <f t="array" aca="1" ref="F77" ca="1">_xlfn.IFS('historyTags 2'!F77="have", "have", 'onchangeTags 2'!F77="have", "have", 'procTags 2'!F77="have", "have", 'historyTags 2'!F77="extra", "extra", 'onchangeTags 2'!F77="extra", "extra", 'procTags 2'!F77="extra", "extra", 'historyTags 2'!F77="missing", "missing", 'onchangeTags 2'!F77="missing", "missing", 'procTags 2'!F77="missing", "missing", 'historyTags 2'!F77="ignore", "ignore", 'onchangeTags 2'!F77="ignore", "ignore", 'procTags 2'!F77="ignore", "ignore")</f>
        <v>ignore</v>
      </c>
      <c r="G77" s="1" t="str" cm="1">
        <f t="array" aca="1" ref="G77" ca="1">_xlfn.IFS('historyTags 2'!G77="have", "have", 'onchangeTags 2'!G77="have", "have", 'procTags 2'!G77="have", "have", 'historyTags 2'!G77="extra", "extra", 'onchangeTags 2'!G77="extra", "extra", 'procTags 2'!G77="extra", "extra", 'historyTags 2'!G77="missing", "missing", 'onchangeTags 2'!G77="missing", "missing", 'procTags 2'!G77="missing", "missing", 'historyTags 2'!G77="ignore", "ignore", 'onchangeTags 2'!G77="ignore", "ignore", 'procTags 2'!G77="ignore", "ignore")</f>
        <v>ignore</v>
      </c>
      <c r="H77" s="1" t="str" cm="1">
        <f t="array" aca="1" ref="H77" ca="1">_xlfn.IFS('historyTags 2'!H77="have", "have", 'onchangeTags 2'!H77="have", "have", 'procTags 2'!H77="have", "have", 'historyTags 2'!H77="extra", "extra", 'onchangeTags 2'!H77="extra", "extra", 'procTags 2'!H77="extra", "extra", 'historyTags 2'!H77="missing", "missing", 'onchangeTags 2'!H77="missing", "missing", 'procTags 2'!H77="missing", "missing", 'historyTags 2'!H77="ignore", "ignore", 'onchangeTags 2'!H77="ignore", "ignore", 'procTags 2'!H77="ignore", "ignore")</f>
        <v>ignore</v>
      </c>
      <c r="I77" s="1" t="str" cm="1">
        <f t="array" aca="1" ref="I77" ca="1">_xlfn.IFS('historyTags 2'!I77="have", "have", 'onchangeTags 2'!I77="have", "have", 'procTags 2'!I77="have", "have", 'historyTags 2'!I77="extra", "extra", 'onchangeTags 2'!I77="extra", "extra", 'procTags 2'!I77="extra", "extra", 'historyTags 2'!I77="missing", "missing", 'onchangeTags 2'!I77="missing", "missing", 'procTags 2'!I77="missing", "missing", 'historyTags 2'!I77="ignore", "ignore", 'onchangeTags 2'!I77="ignore", "ignore", 'procTags 2'!I77="ignore", "ignore")</f>
        <v>ignore</v>
      </c>
      <c r="J77" s="1" t="str" cm="1">
        <f t="array" aca="1" ref="J77" ca="1">_xlfn.IFS('historyTags 2'!J77="have", "have", 'onchangeTags 2'!J77="have", "have", 'procTags 2'!J77="have", "have", 'historyTags 2'!J77="extra", "extra", 'onchangeTags 2'!J77="extra", "extra", 'procTags 2'!J77="extra", "extra", 'historyTags 2'!J77="missing", "missing", 'onchangeTags 2'!J77="missing", "missing", 'procTags 2'!J77="missing", "missing", 'historyTags 2'!J77="ignore", "ignore", 'onchangeTags 2'!J77="ignore", "ignore", 'procTags 2'!J77="ignore", "ignore")</f>
        <v>ignore</v>
      </c>
      <c r="K77" s="1" t="str" cm="1">
        <f t="array" aca="1" ref="K77" ca="1">_xlfn.IFS('historyTags 2'!K77="have", "have", 'onchangeTags 2'!K77="have", "have", 'procTags 2'!K77="have", "have", 'historyTags 2'!K77="extra", "extra", 'onchangeTags 2'!K77="extra", "extra", 'procTags 2'!K77="extra", "extra", 'historyTags 2'!K77="missing", "missing", 'onchangeTags 2'!K77="missing", "missing", 'procTags 2'!K77="missing", "missing", 'historyTags 2'!K77="ignore", "ignore", 'onchangeTags 2'!K77="ignore", "ignore", 'procTags 2'!K77="ignore", "ignore")</f>
        <v>ignore</v>
      </c>
      <c r="L77" s="1" t="str" cm="1">
        <f t="array" aca="1" ref="L77" ca="1">_xlfn.IFS('historyTags 2'!L77="have", "have", 'onchangeTags 2'!L77="have", "have", 'procTags 2'!L77="have", "have", 'historyTags 2'!L77="extra", "extra", 'onchangeTags 2'!L77="extra", "extra", 'procTags 2'!L77="extra", "extra", 'historyTags 2'!L77="missing", "missing", 'onchangeTags 2'!L77="missing", "missing", 'procTags 2'!L77="missing", "missing", 'historyTags 2'!L77="ignore", "ignore", 'onchangeTags 2'!L77="ignore", "ignore", 'procTags 2'!L77="ignore", "ignore")</f>
        <v>ignore</v>
      </c>
      <c r="M77" s="1" t="str" cm="1">
        <f t="array" aca="1" ref="M77" ca="1">_xlfn.IFS('historyTags 2'!M77="have", "have", 'onchangeTags 2'!M77="have", "have", 'procTags 2'!M77="have", "have", 'historyTags 2'!M77="extra", "extra", 'onchangeTags 2'!M77="extra", "extra", 'procTags 2'!M77="extra", "extra", 'historyTags 2'!M77="missing", "missing", 'onchangeTags 2'!M77="missing", "missing", 'procTags 2'!M77="missing", "missing", 'historyTags 2'!M77="ignore", "ignore", 'onchangeTags 2'!M77="ignore", "ignore", 'procTags 2'!M77="ignore", "ignore")</f>
        <v>ignore</v>
      </c>
      <c r="N77" s="1" t="str" cm="1">
        <f t="array" aca="1" ref="N77" ca="1">_xlfn.IFS('historyTags 2'!N77="have", "have", 'onchangeTags 2'!N77="have", "have", 'procTags 2'!N77="have", "have", 'historyTags 2'!N77="extra", "extra", 'onchangeTags 2'!N77="extra", "extra", 'procTags 2'!N77="extra", "extra", 'historyTags 2'!N77="missing", "missing", 'onchangeTags 2'!N77="missing", "missing", 'procTags 2'!N77="missing", "missing", 'historyTags 2'!N77="ignore", "ignore", 'onchangeTags 2'!N77="ignore", "ignore", 'procTags 2'!N77="ignore", "ignore")</f>
        <v>ignore</v>
      </c>
      <c r="O77" s="1" t="str" cm="1">
        <f t="array" aca="1" ref="O77" ca="1">_xlfn.IFS('historyTags 2'!O77="have", "have", 'onchangeTags 2'!O77="have", "have", 'procTags 2'!O77="have", "have", 'historyTags 2'!O77="extra", "extra", 'onchangeTags 2'!O77="extra", "extra", 'procTags 2'!O77="extra", "extra", 'historyTags 2'!O77="missing", "missing", 'onchangeTags 2'!O77="missing", "missing", 'procTags 2'!O77="missing", "missing", 'historyTags 2'!O77="ignore", "ignore", 'onchangeTags 2'!O77="ignore", "ignore", 'procTags 2'!O77="ignore", "ignore")</f>
        <v>ignore</v>
      </c>
      <c r="P77" s="1" t="str" cm="1">
        <f t="array" aca="1" ref="P77" ca="1">_xlfn.IFS('historyTags 2'!P77="have", "have", 'onchangeTags 2'!P77="have", "have", 'procTags 2'!P77="have", "have", 'historyTags 2'!P77="extra", "extra", 'onchangeTags 2'!P77="extra", "extra", 'procTags 2'!P77="extra", "extra", 'historyTags 2'!P77="missing", "missing", 'onchangeTags 2'!P77="missing", "missing", 'procTags 2'!P77="missing", "missing", 'historyTags 2'!P77="ignore", "ignore", 'onchangeTags 2'!P77="ignore", "ignore", 'procTags 2'!P77="ignore", "ignore")</f>
        <v>ignore</v>
      </c>
    </row>
    <row r="78" spans="1:16" x14ac:dyDescent="0.2">
      <c r="A78" s="1" t="str">
        <f ca="1">IFERROR(__xludf.DUMMYFUNCTION("""COMPUTED_VALUE"""),"co2inj_mfc_2_mv")</f>
        <v>co2inj_mfc_2_mv</v>
      </c>
      <c r="B78" s="1" t="str" cm="1">
        <f t="array" aca="1" ref="B78" ca="1">_xlfn.IFS('historyTags 2'!B78="have", "have", 'onchangeTags 2'!B78="have", "have", 'procTags 2'!B78="have", "have", 'historyTags 2'!B78="extra", "extra", 'onchangeTags 2'!B78="extra", "extra", 'procTags 2'!B78="extra", "extra", 'historyTags 2'!B78="missing", "missing", 'onchangeTags 2'!B78="missing", "missing", 'procTags 2'!B78="missing", "missing", 'historyTags 2'!B78="ignore", "ignore", 'onchangeTags 2'!B78="ignore", "ignore", 'procTags 2'!B78="ignore", "ignore")</f>
        <v>ignore</v>
      </c>
      <c r="C78" s="1" t="str" cm="1">
        <f t="array" aca="1" ref="C78" ca="1">_xlfn.IFS('historyTags 2'!C78="have", "have", 'onchangeTags 2'!C78="have", "have", 'procTags 2'!C78="have", "have", 'historyTags 2'!C78="extra", "extra", 'onchangeTags 2'!C78="extra", "extra", 'procTags 2'!C78="extra", "extra", 'historyTags 2'!C78="missing", "missing", 'onchangeTags 2'!C78="missing", "missing", 'procTags 2'!C78="missing", "missing", 'historyTags 2'!C78="ignore", "ignore", 'onchangeTags 2'!C78="ignore", "ignore", 'procTags 2'!C78="ignore", "ignore")</f>
        <v>ignore</v>
      </c>
      <c r="D78" s="1" t="str" cm="1">
        <f t="array" aca="1" ref="D78" ca="1">_xlfn.IFS('historyTags 2'!D78="have", "have", 'onchangeTags 2'!D78="have", "have", 'procTags 2'!D78="have", "have", 'historyTags 2'!D78="extra", "extra", 'onchangeTags 2'!D78="extra", "extra", 'procTags 2'!D78="extra", "extra", 'historyTags 2'!D78="missing", "missing", 'onchangeTags 2'!D78="missing", "missing", 'procTags 2'!D78="missing", "missing", 'historyTags 2'!D78="ignore", "ignore", 'onchangeTags 2'!D78="ignore", "ignore", 'procTags 2'!D78="ignore", "ignore")</f>
        <v>have</v>
      </c>
      <c r="E78" s="1" t="str" cm="1">
        <f t="array" aca="1" ref="E78" ca="1">_xlfn.IFS('historyTags 2'!E78="have", "have", 'onchangeTags 2'!E78="have", "have", 'procTags 2'!E78="have", "have", 'historyTags 2'!E78="extra", "extra", 'onchangeTags 2'!E78="extra", "extra", 'procTags 2'!E78="extra", "extra", 'historyTags 2'!E78="missing", "missing", 'onchangeTags 2'!E78="missing", "missing", 'procTags 2'!E78="missing", "missing", 'historyTags 2'!E78="ignore", "ignore", 'onchangeTags 2'!E78="ignore", "ignore", 'procTags 2'!E78="ignore", "ignore")</f>
        <v>have</v>
      </c>
      <c r="F78" s="1" t="str" cm="1">
        <f t="array" aca="1" ref="F78" ca="1">_xlfn.IFS('historyTags 2'!F78="have", "have", 'onchangeTags 2'!F78="have", "have", 'procTags 2'!F78="have", "have", 'historyTags 2'!F78="extra", "extra", 'onchangeTags 2'!F78="extra", "extra", 'procTags 2'!F78="extra", "extra", 'historyTags 2'!F78="missing", "missing", 'onchangeTags 2'!F78="missing", "missing", 'procTags 2'!F78="missing", "missing", 'historyTags 2'!F78="ignore", "ignore", 'onchangeTags 2'!F78="ignore", "ignore", 'procTags 2'!F78="ignore", "ignore")</f>
        <v>have</v>
      </c>
      <c r="G78" s="1" t="str" cm="1">
        <f t="array" aca="1" ref="G78" ca="1">_xlfn.IFS('historyTags 2'!G78="have", "have", 'onchangeTags 2'!G78="have", "have", 'procTags 2'!G78="have", "have", 'historyTags 2'!G78="extra", "extra", 'onchangeTags 2'!G78="extra", "extra", 'procTags 2'!G78="extra", "extra", 'historyTags 2'!G78="missing", "missing", 'onchangeTags 2'!G78="missing", "missing", 'procTags 2'!G78="missing", "missing", 'historyTags 2'!G78="ignore", "ignore", 'onchangeTags 2'!G78="ignore", "ignore", 'procTags 2'!G78="ignore", "ignore")</f>
        <v>have</v>
      </c>
      <c r="H78" s="1" t="str" cm="1">
        <f t="array" aca="1" ref="H78" ca="1">_xlfn.IFS('historyTags 2'!H78="have", "have", 'onchangeTags 2'!H78="have", "have", 'procTags 2'!H78="have", "have", 'historyTags 2'!H78="extra", "extra", 'onchangeTags 2'!H78="extra", "extra", 'procTags 2'!H78="extra", "extra", 'historyTags 2'!H78="missing", "missing", 'onchangeTags 2'!H78="missing", "missing", 'procTags 2'!H78="missing", "missing", 'historyTags 2'!H78="ignore", "ignore", 'onchangeTags 2'!H78="ignore", "ignore", 'procTags 2'!H78="ignore", "ignore")</f>
        <v>have</v>
      </c>
      <c r="I78" s="1" t="str" cm="1">
        <f t="array" aca="1" ref="I78" ca="1">_xlfn.IFS('historyTags 2'!I78="have", "have", 'onchangeTags 2'!I78="have", "have", 'procTags 2'!I78="have", "have", 'historyTags 2'!I78="extra", "extra", 'onchangeTags 2'!I78="extra", "extra", 'procTags 2'!I78="extra", "extra", 'historyTags 2'!I78="missing", "missing", 'onchangeTags 2'!I78="missing", "missing", 'procTags 2'!I78="missing", "missing", 'historyTags 2'!I78="ignore", "ignore", 'onchangeTags 2'!I78="ignore", "ignore", 'procTags 2'!I78="ignore", "ignore")</f>
        <v>have</v>
      </c>
      <c r="J78" s="1" t="str" cm="1">
        <f t="array" aca="1" ref="J78" ca="1">_xlfn.IFS('historyTags 2'!J78="have", "have", 'onchangeTags 2'!J78="have", "have", 'procTags 2'!J78="have", "have", 'historyTags 2'!J78="extra", "extra", 'onchangeTags 2'!J78="extra", "extra", 'procTags 2'!J78="extra", "extra", 'historyTags 2'!J78="missing", "missing", 'onchangeTags 2'!J78="missing", "missing", 'procTags 2'!J78="missing", "missing", 'historyTags 2'!J78="ignore", "ignore", 'onchangeTags 2'!J78="ignore", "ignore", 'procTags 2'!J78="ignore", "ignore")</f>
        <v>have</v>
      </c>
      <c r="K78" s="1" t="str" cm="1">
        <f t="array" aca="1" ref="K78" ca="1">_xlfn.IFS('historyTags 2'!K78="have", "have", 'onchangeTags 2'!K78="have", "have", 'procTags 2'!K78="have", "have", 'historyTags 2'!K78="extra", "extra", 'onchangeTags 2'!K78="extra", "extra", 'procTags 2'!K78="extra", "extra", 'historyTags 2'!K78="missing", "missing", 'onchangeTags 2'!K78="missing", "missing", 'procTags 2'!K78="missing", "missing", 'historyTags 2'!K78="ignore", "ignore", 'onchangeTags 2'!K78="ignore", "ignore", 'procTags 2'!K78="ignore", "ignore")</f>
        <v>have</v>
      </c>
      <c r="L78" s="1" t="str" cm="1">
        <f t="array" aca="1" ref="L78" ca="1">_xlfn.IFS('historyTags 2'!L78="have", "have", 'onchangeTags 2'!L78="have", "have", 'procTags 2'!L78="have", "have", 'historyTags 2'!L78="extra", "extra", 'onchangeTags 2'!L78="extra", "extra", 'procTags 2'!L78="extra", "extra", 'historyTags 2'!L78="missing", "missing", 'onchangeTags 2'!L78="missing", "missing", 'procTags 2'!L78="missing", "missing", 'historyTags 2'!L78="ignore", "ignore", 'onchangeTags 2'!L78="ignore", "ignore", 'procTags 2'!L78="ignore", "ignore")</f>
        <v>have</v>
      </c>
      <c r="M78" s="1" t="str" cm="1">
        <f t="array" aca="1" ref="M78" ca="1">_xlfn.IFS('historyTags 2'!M78="have", "have", 'onchangeTags 2'!M78="have", "have", 'procTags 2'!M78="have", "have", 'historyTags 2'!M78="extra", "extra", 'onchangeTags 2'!M78="extra", "extra", 'procTags 2'!M78="extra", "extra", 'historyTags 2'!M78="missing", "missing", 'onchangeTags 2'!M78="missing", "missing", 'procTags 2'!M78="missing", "missing", 'historyTags 2'!M78="ignore", "ignore", 'onchangeTags 2'!M78="ignore", "ignore", 'procTags 2'!M78="ignore", "ignore")</f>
        <v>have</v>
      </c>
      <c r="N78" s="1" t="str" cm="1">
        <f t="array" aca="1" ref="N78" ca="1">_xlfn.IFS('historyTags 2'!N78="have", "have", 'onchangeTags 2'!N78="have", "have", 'procTags 2'!N78="have", "have", 'historyTags 2'!N78="extra", "extra", 'onchangeTags 2'!N78="extra", "extra", 'procTags 2'!N78="extra", "extra", 'historyTags 2'!N78="missing", "missing", 'onchangeTags 2'!N78="missing", "missing", 'procTags 2'!N78="missing", "missing", 'historyTags 2'!N78="ignore", "ignore", 'onchangeTags 2'!N78="ignore", "ignore", 'procTags 2'!N78="ignore", "ignore")</f>
        <v>have</v>
      </c>
      <c r="O78" s="1" t="str" cm="1">
        <f t="array" aca="1" ref="O78" ca="1">_xlfn.IFS('historyTags 2'!O78="have", "have", 'onchangeTags 2'!O78="have", "have", 'procTags 2'!O78="have", "have", 'historyTags 2'!O78="extra", "extra", 'onchangeTags 2'!O78="extra", "extra", 'procTags 2'!O78="extra", "extra", 'historyTags 2'!O78="missing", "missing", 'onchangeTags 2'!O78="missing", "missing", 'procTags 2'!O78="missing", "missing", 'historyTags 2'!O78="ignore", "ignore", 'onchangeTags 2'!O78="ignore", "ignore", 'procTags 2'!O78="ignore", "ignore")</f>
        <v>have</v>
      </c>
      <c r="P78" s="1" t="str" cm="1">
        <f t="array" aca="1" ref="P78" ca="1">_xlfn.IFS('historyTags 2'!P78="have", "have", 'onchangeTags 2'!P78="have", "have", 'procTags 2'!P78="have", "have", 'historyTags 2'!P78="extra", "extra", 'onchangeTags 2'!P78="extra", "extra", 'procTags 2'!P78="extra", "extra", 'historyTags 2'!P78="missing", "missing", 'onchangeTags 2'!P78="missing", "missing", 'procTags 2'!P78="missing", "missing", 'historyTags 2'!P78="ignore", "ignore", 'onchangeTags 2'!P78="ignore", "ignore", 'procTags 2'!P78="ignore", "ignore")</f>
        <v>ignore</v>
      </c>
    </row>
    <row r="79" spans="1:16" x14ac:dyDescent="0.2">
      <c r="A79" s="1" t="str">
        <f ca="1">IFERROR(__xludf.DUMMYFUNCTION("""COMPUTED_VALUE"""),"co2inj_mfc_mv")</f>
        <v>co2inj_mfc_mv</v>
      </c>
      <c r="B79" s="1" t="str" cm="1">
        <f t="array" aca="1" ref="B79" ca="1">_xlfn.IFS('historyTags 2'!B79="have", "have", 'onchangeTags 2'!B79="have", "have", 'procTags 2'!B79="have", "have", 'historyTags 2'!B79="extra", "extra", 'onchangeTags 2'!B79="extra", "extra", 'procTags 2'!B79="extra", "extra", 'historyTags 2'!B79="missing", "missing", 'onchangeTags 2'!B79="missing", "missing", 'procTags 2'!B79="missing", "missing", 'historyTags 2'!B79="ignore", "ignore", 'onchangeTags 2'!B79="ignore", "ignore", 'procTags 2'!B79="ignore", "ignore")</f>
        <v>ignore</v>
      </c>
      <c r="C79" s="1" t="str" cm="1">
        <f t="array" aca="1" ref="C79" ca="1">_xlfn.IFS('historyTags 2'!C79="have", "have", 'onchangeTags 2'!C79="have", "have", 'procTags 2'!C79="have", "have", 'historyTags 2'!C79="extra", "extra", 'onchangeTags 2'!C79="extra", "extra", 'procTags 2'!C79="extra", "extra", 'historyTags 2'!C79="missing", "missing", 'onchangeTags 2'!C79="missing", "missing", 'procTags 2'!C79="missing", "missing", 'historyTags 2'!C79="ignore", "ignore", 'onchangeTags 2'!C79="ignore", "ignore", 'procTags 2'!C79="ignore", "ignore")</f>
        <v>ignore</v>
      </c>
      <c r="D79" s="1" t="str" cm="1">
        <f t="array" aca="1" ref="D79" ca="1">_xlfn.IFS('historyTags 2'!D79="have", "have", 'onchangeTags 2'!D79="have", "have", 'procTags 2'!D79="have", "have", 'historyTags 2'!D79="extra", "extra", 'onchangeTags 2'!D79="extra", "extra", 'procTags 2'!D79="extra", "extra", 'historyTags 2'!D79="missing", "missing", 'onchangeTags 2'!D79="missing", "missing", 'procTags 2'!D79="missing", "missing", 'historyTags 2'!D79="ignore", "ignore", 'onchangeTags 2'!D79="ignore", "ignore", 'procTags 2'!D79="ignore", "ignore")</f>
        <v>have</v>
      </c>
      <c r="E79" s="1" t="str" cm="1">
        <f t="array" aca="1" ref="E79" ca="1">_xlfn.IFS('historyTags 2'!E79="have", "have", 'onchangeTags 2'!E79="have", "have", 'procTags 2'!E79="have", "have", 'historyTags 2'!E79="extra", "extra", 'onchangeTags 2'!E79="extra", "extra", 'procTags 2'!E79="extra", "extra", 'historyTags 2'!E79="missing", "missing", 'onchangeTags 2'!E79="missing", "missing", 'procTags 2'!E79="missing", "missing", 'historyTags 2'!E79="ignore", "ignore", 'onchangeTags 2'!E79="ignore", "ignore", 'procTags 2'!E79="ignore", "ignore")</f>
        <v>have</v>
      </c>
      <c r="F79" s="1" t="str" cm="1">
        <f t="array" aca="1" ref="F79" ca="1">_xlfn.IFS('historyTags 2'!F79="have", "have", 'onchangeTags 2'!F79="have", "have", 'procTags 2'!F79="have", "have", 'historyTags 2'!F79="extra", "extra", 'onchangeTags 2'!F79="extra", "extra", 'procTags 2'!F79="extra", "extra", 'historyTags 2'!F79="missing", "missing", 'onchangeTags 2'!F79="missing", "missing", 'procTags 2'!F79="missing", "missing", 'historyTags 2'!F79="ignore", "ignore", 'onchangeTags 2'!F79="ignore", "ignore", 'procTags 2'!F79="ignore", "ignore")</f>
        <v>have</v>
      </c>
      <c r="G79" s="1" t="str" cm="1">
        <f t="array" aca="1" ref="G79" ca="1">_xlfn.IFS('historyTags 2'!G79="have", "have", 'onchangeTags 2'!G79="have", "have", 'procTags 2'!G79="have", "have", 'historyTags 2'!G79="extra", "extra", 'onchangeTags 2'!G79="extra", "extra", 'procTags 2'!G79="extra", "extra", 'historyTags 2'!G79="missing", "missing", 'onchangeTags 2'!G79="missing", "missing", 'procTags 2'!G79="missing", "missing", 'historyTags 2'!G79="ignore", "ignore", 'onchangeTags 2'!G79="ignore", "ignore", 'procTags 2'!G79="ignore", "ignore")</f>
        <v>have</v>
      </c>
      <c r="H79" s="1" t="str" cm="1">
        <f t="array" aca="1" ref="H79" ca="1">_xlfn.IFS('historyTags 2'!H79="have", "have", 'onchangeTags 2'!H79="have", "have", 'procTags 2'!H79="have", "have", 'historyTags 2'!H79="extra", "extra", 'onchangeTags 2'!H79="extra", "extra", 'procTags 2'!H79="extra", "extra", 'historyTags 2'!H79="missing", "missing", 'onchangeTags 2'!H79="missing", "missing", 'procTags 2'!H79="missing", "missing", 'historyTags 2'!H79="ignore", "ignore", 'onchangeTags 2'!H79="ignore", "ignore", 'procTags 2'!H79="ignore", "ignore")</f>
        <v>have</v>
      </c>
      <c r="I79" s="1" t="str" cm="1">
        <f t="array" aca="1" ref="I79" ca="1">_xlfn.IFS('historyTags 2'!I79="have", "have", 'onchangeTags 2'!I79="have", "have", 'procTags 2'!I79="have", "have", 'historyTags 2'!I79="extra", "extra", 'onchangeTags 2'!I79="extra", "extra", 'procTags 2'!I79="extra", "extra", 'historyTags 2'!I79="missing", "missing", 'onchangeTags 2'!I79="missing", "missing", 'procTags 2'!I79="missing", "missing", 'historyTags 2'!I79="ignore", "ignore", 'onchangeTags 2'!I79="ignore", "ignore", 'procTags 2'!I79="ignore", "ignore")</f>
        <v>have</v>
      </c>
      <c r="J79" s="1" t="str" cm="1">
        <f t="array" aca="1" ref="J79" ca="1">_xlfn.IFS('historyTags 2'!J79="have", "have", 'onchangeTags 2'!J79="have", "have", 'procTags 2'!J79="have", "have", 'historyTags 2'!J79="extra", "extra", 'onchangeTags 2'!J79="extra", "extra", 'procTags 2'!J79="extra", "extra", 'historyTags 2'!J79="missing", "missing", 'onchangeTags 2'!J79="missing", "missing", 'procTags 2'!J79="missing", "missing", 'historyTags 2'!J79="ignore", "ignore", 'onchangeTags 2'!J79="ignore", "ignore", 'procTags 2'!J79="ignore", "ignore")</f>
        <v>have</v>
      </c>
      <c r="K79" s="1" t="str" cm="1">
        <f t="array" aca="1" ref="K79" ca="1">_xlfn.IFS('historyTags 2'!K79="have", "have", 'onchangeTags 2'!K79="have", "have", 'procTags 2'!K79="have", "have", 'historyTags 2'!K79="extra", "extra", 'onchangeTags 2'!K79="extra", "extra", 'procTags 2'!K79="extra", "extra", 'historyTags 2'!K79="missing", "missing", 'onchangeTags 2'!K79="missing", "missing", 'procTags 2'!K79="missing", "missing", 'historyTags 2'!K79="ignore", "ignore", 'onchangeTags 2'!K79="ignore", "ignore", 'procTags 2'!K79="ignore", "ignore")</f>
        <v>have</v>
      </c>
      <c r="L79" s="1" t="str" cm="1">
        <f t="array" aca="1" ref="L79" ca="1">_xlfn.IFS('historyTags 2'!L79="have", "have", 'onchangeTags 2'!L79="have", "have", 'procTags 2'!L79="have", "have", 'historyTags 2'!L79="extra", "extra", 'onchangeTags 2'!L79="extra", "extra", 'procTags 2'!L79="extra", "extra", 'historyTags 2'!L79="missing", "missing", 'onchangeTags 2'!L79="missing", "missing", 'procTags 2'!L79="missing", "missing", 'historyTags 2'!L79="ignore", "ignore", 'onchangeTags 2'!L79="ignore", "ignore", 'procTags 2'!L79="ignore", "ignore")</f>
        <v>have</v>
      </c>
      <c r="M79" s="1" t="str" cm="1">
        <f t="array" aca="1" ref="M79" ca="1">_xlfn.IFS('historyTags 2'!M79="have", "have", 'onchangeTags 2'!M79="have", "have", 'procTags 2'!M79="have", "have", 'historyTags 2'!M79="extra", "extra", 'onchangeTags 2'!M79="extra", "extra", 'procTags 2'!M79="extra", "extra", 'historyTags 2'!M79="missing", "missing", 'onchangeTags 2'!M79="missing", "missing", 'procTags 2'!M79="missing", "missing", 'historyTags 2'!M79="ignore", "ignore", 'onchangeTags 2'!M79="ignore", "ignore", 'procTags 2'!M79="ignore", "ignore")</f>
        <v>have</v>
      </c>
      <c r="N79" s="1" t="str" cm="1">
        <f t="array" aca="1" ref="N79" ca="1">_xlfn.IFS('historyTags 2'!N79="have", "have", 'onchangeTags 2'!N79="have", "have", 'procTags 2'!N79="have", "have", 'historyTags 2'!N79="extra", "extra", 'onchangeTags 2'!N79="extra", "extra", 'procTags 2'!N79="extra", "extra", 'historyTags 2'!N79="missing", "missing", 'onchangeTags 2'!N79="missing", "missing", 'procTags 2'!N79="missing", "missing", 'historyTags 2'!N79="ignore", "ignore", 'onchangeTags 2'!N79="ignore", "ignore", 'procTags 2'!N79="ignore", "ignore")</f>
        <v>have</v>
      </c>
      <c r="O79" s="1" t="str" cm="1">
        <f t="array" aca="1" ref="O79" ca="1">_xlfn.IFS('historyTags 2'!O79="have", "have", 'onchangeTags 2'!O79="have", "have", 'procTags 2'!O79="have", "have", 'historyTags 2'!O79="extra", "extra", 'onchangeTags 2'!O79="extra", "extra", 'procTags 2'!O79="extra", "extra", 'historyTags 2'!O79="missing", "missing", 'onchangeTags 2'!O79="missing", "missing", 'procTags 2'!O79="missing", "missing", 'historyTags 2'!O79="ignore", "ignore", 'onchangeTags 2'!O79="ignore", "ignore", 'procTags 2'!O79="ignore", "ignore")</f>
        <v>have</v>
      </c>
      <c r="P79" s="1" t="str" cm="1">
        <f t="array" aca="1" ref="P79" ca="1">_xlfn.IFS('historyTags 2'!P79="have", "have", 'onchangeTags 2'!P79="have", "have", 'procTags 2'!P79="have", "have", 'historyTags 2'!P79="extra", "extra", 'onchangeTags 2'!P79="extra", "extra", 'procTags 2'!P79="extra", "extra", 'historyTags 2'!P79="missing", "missing", 'onchangeTags 2'!P79="missing", "missing", 'procTags 2'!P79="missing", "missing", 'historyTags 2'!P79="ignore", "ignore", 'onchangeTags 2'!P79="ignore", "ignore", 'procTags 2'!P79="ignore", "ignore")</f>
        <v>ignore</v>
      </c>
    </row>
    <row r="80" spans="1:16" x14ac:dyDescent="0.2">
      <c r="A80" s="1" t="str">
        <f ca="1">IFERROR(__xludf.DUMMYFUNCTION("""COMPUTED_VALUE"""),"ctl_enc_temp")</f>
        <v>ctl_enc_temp</v>
      </c>
      <c r="B80" s="1" t="str" cm="1">
        <f t="array" aca="1" ref="B80" ca="1">_xlfn.IFS('historyTags 2'!B80="have", "have", 'onchangeTags 2'!B80="have", "have", 'procTags 2'!B80="have", "have", 'historyTags 2'!B80="extra", "extra", 'onchangeTags 2'!B80="extra", "extra", 'procTags 2'!B80="extra", "extra", 'historyTags 2'!B80="missing", "missing", 'onchangeTags 2'!B80="missing", "missing", 'procTags 2'!B80="missing", "missing", 'historyTags 2'!B80="ignore", "ignore", 'onchangeTags 2'!B80="ignore", "ignore", 'procTags 2'!B80="ignore", "ignore")</f>
        <v>ignore</v>
      </c>
      <c r="C80" s="1" t="str" cm="1">
        <f t="array" aca="1" ref="C80" ca="1">_xlfn.IFS('historyTags 2'!C80="have", "have", 'onchangeTags 2'!C80="have", "have", 'procTags 2'!C80="have", "have", 'historyTags 2'!C80="extra", "extra", 'onchangeTags 2'!C80="extra", "extra", 'procTags 2'!C80="extra", "extra", 'historyTags 2'!C80="missing", "missing", 'onchangeTags 2'!C80="missing", "missing", 'procTags 2'!C80="missing", "missing", 'historyTags 2'!C80="ignore", "ignore", 'onchangeTags 2'!C80="ignore", "ignore", 'procTags 2'!C80="ignore", "ignore")</f>
        <v>ignore</v>
      </c>
      <c r="D80" s="1" t="str" cm="1">
        <f t="array" aca="1" ref="D80" ca="1">_xlfn.IFS('historyTags 2'!D80="have", "have", 'onchangeTags 2'!D80="have", "have", 'procTags 2'!D80="have", "have", 'historyTags 2'!D80="extra", "extra", 'onchangeTags 2'!D80="extra", "extra", 'procTags 2'!D80="extra", "extra", 'historyTags 2'!D80="missing", "missing", 'onchangeTags 2'!D80="missing", "missing", 'procTags 2'!D80="missing", "missing", 'historyTags 2'!D80="ignore", "ignore", 'onchangeTags 2'!D80="ignore", "ignore", 'procTags 2'!D80="ignore", "ignore")</f>
        <v>ignore</v>
      </c>
      <c r="E80" s="1" t="str" cm="1">
        <f t="array" aca="1" ref="E80" ca="1">_xlfn.IFS('historyTags 2'!E80="have", "have", 'onchangeTags 2'!E80="have", "have", 'procTags 2'!E80="have", "have", 'historyTags 2'!E80="extra", "extra", 'onchangeTags 2'!E80="extra", "extra", 'procTags 2'!E80="extra", "extra", 'historyTags 2'!E80="missing", "missing", 'onchangeTags 2'!E80="missing", "missing", 'procTags 2'!E80="missing", "missing", 'historyTags 2'!E80="ignore", "ignore", 'onchangeTags 2'!E80="ignore", "ignore", 'procTags 2'!E80="ignore", "ignore")</f>
        <v>ignore</v>
      </c>
      <c r="F80" s="1" t="str" cm="1">
        <f t="array" aca="1" ref="F80" ca="1">_xlfn.IFS('historyTags 2'!F80="have", "have", 'onchangeTags 2'!F80="have", "have", 'procTags 2'!F80="have", "have", 'historyTags 2'!F80="extra", "extra", 'onchangeTags 2'!F80="extra", "extra", 'procTags 2'!F80="extra", "extra", 'historyTags 2'!F80="missing", "missing", 'onchangeTags 2'!F80="missing", "missing", 'procTags 2'!F80="missing", "missing", 'historyTags 2'!F80="ignore", "ignore", 'onchangeTags 2'!F80="ignore", "ignore", 'procTags 2'!F80="ignore", "ignore")</f>
        <v>ignore</v>
      </c>
      <c r="G80" s="1" t="str" cm="1">
        <f t="array" aca="1" ref="G80" ca="1">_xlfn.IFS('historyTags 2'!G80="have", "have", 'onchangeTags 2'!G80="have", "have", 'procTags 2'!G80="have", "have", 'historyTags 2'!G80="extra", "extra", 'onchangeTags 2'!G80="extra", "extra", 'procTags 2'!G80="extra", "extra", 'historyTags 2'!G80="missing", "missing", 'onchangeTags 2'!G80="missing", "missing", 'procTags 2'!G80="missing", "missing", 'historyTags 2'!G80="ignore", "ignore", 'onchangeTags 2'!G80="ignore", "ignore", 'procTags 2'!G80="ignore", "ignore")</f>
        <v>ignore</v>
      </c>
      <c r="H80" s="1" t="str" cm="1">
        <f t="array" aca="1" ref="H80" ca="1">_xlfn.IFS('historyTags 2'!H80="have", "have", 'onchangeTags 2'!H80="have", "have", 'procTags 2'!H80="have", "have", 'historyTags 2'!H80="extra", "extra", 'onchangeTags 2'!H80="extra", "extra", 'procTags 2'!H80="extra", "extra", 'historyTags 2'!H80="missing", "missing", 'onchangeTags 2'!H80="missing", "missing", 'procTags 2'!H80="missing", "missing", 'historyTags 2'!H80="ignore", "ignore", 'onchangeTags 2'!H80="ignore", "ignore", 'procTags 2'!H80="ignore", "ignore")</f>
        <v>ignore</v>
      </c>
      <c r="I80" s="1" t="str" cm="1">
        <f t="array" aca="1" ref="I80" ca="1">_xlfn.IFS('historyTags 2'!I80="have", "have", 'onchangeTags 2'!I80="have", "have", 'procTags 2'!I80="have", "have", 'historyTags 2'!I80="extra", "extra", 'onchangeTags 2'!I80="extra", "extra", 'procTags 2'!I80="extra", "extra", 'historyTags 2'!I80="missing", "missing", 'onchangeTags 2'!I80="missing", "missing", 'procTags 2'!I80="missing", "missing", 'historyTags 2'!I80="ignore", "ignore", 'onchangeTags 2'!I80="ignore", "ignore", 'procTags 2'!I80="ignore", "ignore")</f>
        <v>ignore</v>
      </c>
      <c r="J80" s="1" t="str" cm="1">
        <f t="array" aca="1" ref="J80" ca="1">_xlfn.IFS('historyTags 2'!J80="have", "have", 'onchangeTags 2'!J80="have", "have", 'procTags 2'!J80="have", "have", 'historyTags 2'!J80="extra", "extra", 'onchangeTags 2'!J80="extra", "extra", 'procTags 2'!J80="extra", "extra", 'historyTags 2'!J80="missing", "missing", 'onchangeTags 2'!J80="missing", "missing", 'procTags 2'!J80="missing", "missing", 'historyTags 2'!J80="ignore", "ignore", 'onchangeTags 2'!J80="ignore", "ignore", 'procTags 2'!J80="ignore", "ignore")</f>
        <v>ignore</v>
      </c>
      <c r="K80" s="1" t="str" cm="1">
        <f t="array" aca="1" ref="K80" ca="1">_xlfn.IFS('historyTags 2'!K80="have", "have", 'onchangeTags 2'!K80="have", "have", 'procTags 2'!K80="have", "have", 'historyTags 2'!K80="extra", "extra", 'onchangeTags 2'!K80="extra", "extra", 'procTags 2'!K80="extra", "extra", 'historyTags 2'!K80="missing", "missing", 'onchangeTags 2'!K80="missing", "missing", 'procTags 2'!K80="missing", "missing", 'historyTags 2'!K80="ignore", "ignore", 'onchangeTags 2'!K80="ignore", "ignore", 'procTags 2'!K80="ignore", "ignore")</f>
        <v>ignore</v>
      </c>
      <c r="L80" s="1" t="str" cm="1">
        <f t="array" aca="1" ref="L80" ca="1">_xlfn.IFS('historyTags 2'!L80="have", "have", 'onchangeTags 2'!L80="have", "have", 'procTags 2'!L80="have", "have", 'historyTags 2'!L80="extra", "extra", 'onchangeTags 2'!L80="extra", "extra", 'procTags 2'!L80="extra", "extra", 'historyTags 2'!L80="missing", "missing", 'onchangeTags 2'!L80="missing", "missing", 'procTags 2'!L80="missing", "missing", 'historyTags 2'!L80="ignore", "ignore", 'onchangeTags 2'!L80="ignore", "ignore", 'procTags 2'!L80="ignore", "ignore")</f>
        <v>ignore</v>
      </c>
      <c r="M80" s="1" t="str" cm="1">
        <f t="array" aca="1" ref="M80" ca="1">_xlfn.IFS('historyTags 2'!M80="have", "have", 'onchangeTags 2'!M80="have", "have", 'procTags 2'!M80="have", "have", 'historyTags 2'!M80="extra", "extra", 'onchangeTags 2'!M80="extra", "extra", 'procTags 2'!M80="extra", "extra", 'historyTags 2'!M80="missing", "missing", 'onchangeTags 2'!M80="missing", "missing", 'procTags 2'!M80="missing", "missing", 'historyTags 2'!M80="ignore", "ignore", 'onchangeTags 2'!M80="ignore", "ignore", 'procTags 2'!M80="ignore", "ignore")</f>
        <v>ignore</v>
      </c>
      <c r="N80" s="1" t="str" cm="1">
        <f t="array" aca="1" ref="N80" ca="1">_xlfn.IFS('historyTags 2'!N80="have", "have", 'onchangeTags 2'!N80="have", "have", 'procTags 2'!N80="have", "have", 'historyTags 2'!N80="extra", "extra", 'onchangeTags 2'!N80="extra", "extra", 'procTags 2'!N80="extra", "extra", 'historyTags 2'!N80="missing", "missing", 'onchangeTags 2'!N80="missing", "missing", 'procTags 2'!N80="missing", "missing", 'historyTags 2'!N80="ignore", "ignore", 'onchangeTags 2'!N80="ignore", "ignore", 'procTags 2'!N80="ignore", "ignore")</f>
        <v>ignore</v>
      </c>
      <c r="O80" s="1" t="str" cm="1">
        <f t="array" aca="1" ref="O80" ca="1">_xlfn.IFS('historyTags 2'!O80="have", "have", 'onchangeTags 2'!O80="have", "have", 'procTags 2'!O80="have", "have", 'historyTags 2'!O80="extra", "extra", 'onchangeTags 2'!O80="extra", "extra", 'procTags 2'!O80="extra", "extra", 'historyTags 2'!O80="missing", "missing", 'onchangeTags 2'!O80="missing", "missing", 'procTags 2'!O80="missing", "missing", 'historyTags 2'!O80="ignore", "ignore", 'onchangeTags 2'!O80="ignore", "ignore", 'procTags 2'!O80="ignore", "ignore")</f>
        <v>ignore</v>
      </c>
      <c r="P80" s="1" t="str" cm="1">
        <f t="array" aca="1" ref="P80" ca="1">_xlfn.IFS('historyTags 2'!P80="have", "have", 'onchangeTags 2'!P80="have", "have", 'procTags 2'!P80="have", "have", 'historyTags 2'!P80="extra", "extra", 'onchangeTags 2'!P80="extra", "extra", 'procTags 2'!P80="extra", "extra", 'historyTags 2'!P80="missing", "missing", 'onchangeTags 2'!P80="missing", "missing", 'procTags 2'!P80="missing", "missing", 'historyTags 2'!P80="ignore", "ignore", 'onchangeTags 2'!P80="ignore", "ignore", 'procTags 2'!P80="ignore", "ignore")</f>
        <v>ignore</v>
      </c>
    </row>
    <row r="81" spans="1:16" x14ac:dyDescent="0.2">
      <c r="A81" s="1" t="str">
        <f ca="1">IFERROR(__xludf.DUMMYFUNCTION("""COMPUTED_VALUE"""),"ctl_enc_temp_1")</f>
        <v>ctl_enc_temp_1</v>
      </c>
      <c r="B81" s="1" t="str" cm="1">
        <f t="array" aca="1" ref="B81" ca="1">_xlfn.IFS('historyTags 2'!B81="have", "have", 'onchangeTags 2'!B81="have", "have", 'procTags 2'!B81="have", "have", 'historyTags 2'!B81="extra", "extra", 'onchangeTags 2'!B81="extra", "extra", 'procTags 2'!B81="extra", "extra", 'historyTags 2'!B81="missing", "missing", 'onchangeTags 2'!B81="missing", "missing", 'procTags 2'!B81="missing", "missing", 'historyTags 2'!B81="ignore", "ignore", 'onchangeTags 2'!B81="ignore", "ignore", 'procTags 2'!B81="ignore", "ignore")</f>
        <v>ignore</v>
      </c>
      <c r="C81" s="1" t="str" cm="1">
        <f t="array" aca="1" ref="C81" ca="1">_xlfn.IFS('historyTags 2'!C81="have", "have", 'onchangeTags 2'!C81="have", "have", 'procTags 2'!C81="have", "have", 'historyTags 2'!C81="extra", "extra", 'onchangeTags 2'!C81="extra", "extra", 'procTags 2'!C81="extra", "extra", 'historyTags 2'!C81="missing", "missing", 'onchangeTags 2'!C81="missing", "missing", 'procTags 2'!C81="missing", "missing", 'historyTags 2'!C81="ignore", "ignore", 'onchangeTags 2'!C81="ignore", "ignore", 'procTags 2'!C81="ignore", "ignore")</f>
        <v>ignore</v>
      </c>
      <c r="D81" s="1" t="str" cm="1">
        <f t="array" aca="1" ref="D81" ca="1">_xlfn.IFS('historyTags 2'!D81="have", "have", 'onchangeTags 2'!D81="have", "have", 'procTags 2'!D81="have", "have", 'historyTags 2'!D81="extra", "extra", 'onchangeTags 2'!D81="extra", "extra", 'procTags 2'!D81="extra", "extra", 'historyTags 2'!D81="missing", "missing", 'onchangeTags 2'!D81="missing", "missing", 'procTags 2'!D81="missing", "missing", 'historyTags 2'!D81="ignore", "ignore", 'onchangeTags 2'!D81="ignore", "ignore", 'procTags 2'!D81="ignore", "ignore")</f>
        <v>ignore</v>
      </c>
      <c r="E81" s="1" t="str" cm="1">
        <f t="array" aca="1" ref="E81" ca="1">_xlfn.IFS('historyTags 2'!E81="have", "have", 'onchangeTags 2'!E81="have", "have", 'procTags 2'!E81="have", "have", 'historyTags 2'!E81="extra", "extra", 'onchangeTags 2'!E81="extra", "extra", 'procTags 2'!E81="extra", "extra", 'historyTags 2'!E81="missing", "missing", 'onchangeTags 2'!E81="missing", "missing", 'procTags 2'!E81="missing", "missing", 'historyTags 2'!E81="ignore", "ignore", 'onchangeTags 2'!E81="ignore", "ignore", 'procTags 2'!E81="ignore", "ignore")</f>
        <v>ignore</v>
      </c>
      <c r="F81" s="1" t="str" cm="1">
        <f t="array" aca="1" ref="F81" ca="1">_xlfn.IFS('historyTags 2'!F81="have", "have", 'onchangeTags 2'!F81="have", "have", 'procTags 2'!F81="have", "have", 'historyTags 2'!F81="extra", "extra", 'onchangeTags 2'!F81="extra", "extra", 'procTags 2'!F81="extra", "extra", 'historyTags 2'!F81="missing", "missing", 'onchangeTags 2'!F81="missing", "missing", 'procTags 2'!F81="missing", "missing", 'historyTags 2'!F81="ignore", "ignore", 'onchangeTags 2'!F81="ignore", "ignore", 'procTags 2'!F81="ignore", "ignore")</f>
        <v>ignore</v>
      </c>
      <c r="G81" s="1" t="str" cm="1">
        <f t="array" aca="1" ref="G81" ca="1">_xlfn.IFS('historyTags 2'!G81="have", "have", 'onchangeTags 2'!G81="have", "have", 'procTags 2'!G81="have", "have", 'historyTags 2'!G81="extra", "extra", 'onchangeTags 2'!G81="extra", "extra", 'procTags 2'!G81="extra", "extra", 'historyTags 2'!G81="missing", "missing", 'onchangeTags 2'!G81="missing", "missing", 'procTags 2'!G81="missing", "missing", 'historyTags 2'!G81="ignore", "ignore", 'onchangeTags 2'!G81="ignore", "ignore", 'procTags 2'!G81="ignore", "ignore")</f>
        <v>ignore</v>
      </c>
      <c r="H81" s="1" t="str" cm="1">
        <f t="array" aca="1" ref="H81" ca="1">_xlfn.IFS('historyTags 2'!H81="have", "have", 'onchangeTags 2'!H81="have", "have", 'procTags 2'!H81="have", "have", 'historyTags 2'!H81="extra", "extra", 'onchangeTags 2'!H81="extra", "extra", 'procTags 2'!H81="extra", "extra", 'historyTags 2'!H81="missing", "missing", 'onchangeTags 2'!H81="missing", "missing", 'procTags 2'!H81="missing", "missing", 'historyTags 2'!H81="ignore", "ignore", 'onchangeTags 2'!H81="ignore", "ignore", 'procTags 2'!H81="ignore", "ignore")</f>
        <v>ignore</v>
      </c>
      <c r="I81" s="1" t="str" cm="1">
        <f t="array" aca="1" ref="I81" ca="1">_xlfn.IFS('historyTags 2'!I81="have", "have", 'onchangeTags 2'!I81="have", "have", 'procTags 2'!I81="have", "have", 'historyTags 2'!I81="extra", "extra", 'onchangeTags 2'!I81="extra", "extra", 'procTags 2'!I81="extra", "extra", 'historyTags 2'!I81="missing", "missing", 'onchangeTags 2'!I81="missing", "missing", 'procTags 2'!I81="missing", "missing", 'historyTags 2'!I81="ignore", "ignore", 'onchangeTags 2'!I81="ignore", "ignore", 'procTags 2'!I81="ignore", "ignore")</f>
        <v>ignore</v>
      </c>
      <c r="J81" s="1" t="str" cm="1">
        <f t="array" aca="1" ref="J81" ca="1">_xlfn.IFS('historyTags 2'!J81="have", "have", 'onchangeTags 2'!J81="have", "have", 'procTags 2'!J81="have", "have", 'historyTags 2'!J81="extra", "extra", 'onchangeTags 2'!J81="extra", "extra", 'procTags 2'!J81="extra", "extra", 'historyTags 2'!J81="missing", "missing", 'onchangeTags 2'!J81="missing", "missing", 'procTags 2'!J81="missing", "missing", 'historyTags 2'!J81="ignore", "ignore", 'onchangeTags 2'!J81="ignore", "ignore", 'procTags 2'!J81="ignore", "ignore")</f>
        <v>ignore</v>
      </c>
      <c r="K81" s="1" t="str" cm="1">
        <f t="array" aca="1" ref="K81" ca="1">_xlfn.IFS('historyTags 2'!K81="have", "have", 'onchangeTags 2'!K81="have", "have", 'procTags 2'!K81="have", "have", 'historyTags 2'!K81="extra", "extra", 'onchangeTags 2'!K81="extra", "extra", 'procTags 2'!K81="extra", "extra", 'historyTags 2'!K81="missing", "missing", 'onchangeTags 2'!K81="missing", "missing", 'procTags 2'!K81="missing", "missing", 'historyTags 2'!K81="ignore", "ignore", 'onchangeTags 2'!K81="ignore", "ignore", 'procTags 2'!K81="ignore", "ignore")</f>
        <v>ignore</v>
      </c>
      <c r="L81" s="1" t="str" cm="1">
        <f t="array" aca="1" ref="L81" ca="1">_xlfn.IFS('historyTags 2'!L81="have", "have", 'onchangeTags 2'!L81="have", "have", 'procTags 2'!L81="have", "have", 'historyTags 2'!L81="extra", "extra", 'onchangeTags 2'!L81="extra", "extra", 'procTags 2'!L81="extra", "extra", 'historyTags 2'!L81="missing", "missing", 'onchangeTags 2'!L81="missing", "missing", 'procTags 2'!L81="missing", "missing", 'historyTags 2'!L81="ignore", "ignore", 'onchangeTags 2'!L81="ignore", "ignore", 'procTags 2'!L81="ignore", "ignore")</f>
        <v>ignore</v>
      </c>
      <c r="M81" s="1" t="str" cm="1">
        <f t="array" aca="1" ref="M81" ca="1">_xlfn.IFS('historyTags 2'!M81="have", "have", 'onchangeTags 2'!M81="have", "have", 'procTags 2'!M81="have", "have", 'historyTags 2'!M81="extra", "extra", 'onchangeTags 2'!M81="extra", "extra", 'procTags 2'!M81="extra", "extra", 'historyTags 2'!M81="missing", "missing", 'onchangeTags 2'!M81="missing", "missing", 'procTags 2'!M81="missing", "missing", 'historyTags 2'!M81="ignore", "ignore", 'onchangeTags 2'!M81="ignore", "ignore", 'procTags 2'!M81="ignore", "ignore")</f>
        <v>ignore</v>
      </c>
      <c r="N81" s="1" t="str" cm="1">
        <f t="array" aca="1" ref="N81" ca="1">_xlfn.IFS('historyTags 2'!N81="have", "have", 'onchangeTags 2'!N81="have", "have", 'procTags 2'!N81="have", "have", 'historyTags 2'!N81="extra", "extra", 'onchangeTags 2'!N81="extra", "extra", 'procTags 2'!N81="extra", "extra", 'historyTags 2'!N81="missing", "missing", 'onchangeTags 2'!N81="missing", "missing", 'procTags 2'!N81="missing", "missing", 'historyTags 2'!N81="ignore", "ignore", 'onchangeTags 2'!N81="ignore", "ignore", 'procTags 2'!N81="ignore", "ignore")</f>
        <v>ignore</v>
      </c>
      <c r="O81" s="1" t="str" cm="1">
        <f t="array" aca="1" ref="O81" ca="1">_xlfn.IFS('historyTags 2'!O81="have", "have", 'onchangeTags 2'!O81="have", "have", 'procTags 2'!O81="have", "have", 'historyTags 2'!O81="extra", "extra", 'onchangeTags 2'!O81="extra", "extra", 'procTags 2'!O81="extra", "extra", 'historyTags 2'!O81="missing", "missing", 'onchangeTags 2'!O81="missing", "missing", 'procTags 2'!O81="missing", "missing", 'historyTags 2'!O81="ignore", "ignore", 'onchangeTags 2'!O81="ignore", "ignore", 'procTags 2'!O81="ignore", "ignore")</f>
        <v>ignore</v>
      </c>
      <c r="P81" s="1" t="str" cm="1">
        <f t="array" aca="1" ref="P81" ca="1">_xlfn.IFS('historyTags 2'!P81="have", "have", 'onchangeTags 2'!P81="have", "have", 'procTags 2'!P81="have", "have", 'historyTags 2'!P81="extra", "extra", 'onchangeTags 2'!P81="extra", "extra", 'procTags 2'!P81="extra", "extra", 'historyTags 2'!P81="missing", "missing", 'onchangeTags 2'!P81="missing", "missing", 'procTags 2'!P81="missing", "missing", 'historyTags 2'!P81="ignore", "ignore", 'onchangeTags 2'!P81="ignore", "ignore", 'procTags 2'!P81="ignore", "ignore")</f>
        <v>ignore</v>
      </c>
    </row>
    <row r="82" spans="1:16" x14ac:dyDescent="0.2">
      <c r="A82" s="1" t="str">
        <f ca="1">IFERROR(__xludf.DUMMYFUNCTION("""COMPUTED_VALUE"""),"cwc_ctl_mv")</f>
        <v>cwc_ctl_mv</v>
      </c>
      <c r="B82" s="1" t="str" cm="1">
        <f t="array" aca="1" ref="B82" ca="1">_xlfn.IFS('historyTags 2'!B82="have", "have", 'onchangeTags 2'!B82="have", "have", 'procTags 2'!B82="have", "have", 'historyTags 2'!B82="extra", "extra", 'onchangeTags 2'!B82="extra", "extra", 'procTags 2'!B82="extra", "extra", 'historyTags 2'!B82="missing", "missing", 'onchangeTags 2'!B82="missing", "missing", 'procTags 2'!B82="missing", "missing", 'historyTags 2'!B82="ignore", "ignore", 'onchangeTags 2'!B82="ignore", "ignore", 'procTags 2'!B82="ignore", "ignore")</f>
        <v>ignore</v>
      </c>
      <c r="C82" s="1" t="str" cm="1">
        <f t="array" aca="1" ref="C82" ca="1">_xlfn.IFS('historyTags 2'!C82="have", "have", 'onchangeTags 2'!C82="have", "have", 'procTags 2'!C82="have", "have", 'historyTags 2'!C82="extra", "extra", 'onchangeTags 2'!C82="extra", "extra", 'procTags 2'!C82="extra", "extra", 'historyTags 2'!C82="missing", "missing", 'onchangeTags 2'!C82="missing", "missing", 'procTags 2'!C82="missing", "missing", 'historyTags 2'!C82="ignore", "ignore", 'onchangeTags 2'!C82="ignore", "ignore", 'procTags 2'!C82="ignore", "ignore")</f>
        <v>ignore</v>
      </c>
      <c r="D82" s="1" t="str" cm="1">
        <f t="array" aca="1" ref="D82" ca="1">_xlfn.IFS('historyTags 2'!D82="have", "have", 'onchangeTags 2'!D82="have", "have", 'procTags 2'!D82="have", "have", 'historyTags 2'!D82="extra", "extra", 'onchangeTags 2'!D82="extra", "extra", 'procTags 2'!D82="extra", "extra", 'historyTags 2'!D82="missing", "missing", 'onchangeTags 2'!D82="missing", "missing", 'procTags 2'!D82="missing", "missing", 'historyTags 2'!D82="ignore", "ignore", 'onchangeTags 2'!D82="ignore", "ignore", 'procTags 2'!D82="ignore", "ignore")</f>
        <v>ignore</v>
      </c>
      <c r="E82" s="1" t="str" cm="1">
        <f t="array" aca="1" ref="E82" ca="1">_xlfn.IFS('historyTags 2'!E82="have", "have", 'onchangeTags 2'!E82="have", "have", 'procTags 2'!E82="have", "have", 'historyTags 2'!E82="extra", "extra", 'onchangeTags 2'!E82="extra", "extra", 'procTags 2'!E82="extra", "extra", 'historyTags 2'!E82="missing", "missing", 'onchangeTags 2'!E82="missing", "missing", 'procTags 2'!E82="missing", "missing", 'historyTags 2'!E82="ignore", "ignore", 'onchangeTags 2'!E82="ignore", "ignore", 'procTags 2'!E82="ignore", "ignore")</f>
        <v>ignore</v>
      </c>
      <c r="F82" s="1" t="str" cm="1">
        <f t="array" aca="1" ref="F82" ca="1">_xlfn.IFS('historyTags 2'!F82="have", "have", 'onchangeTags 2'!F82="have", "have", 'procTags 2'!F82="have", "have", 'historyTags 2'!F82="extra", "extra", 'onchangeTags 2'!F82="extra", "extra", 'procTags 2'!F82="extra", "extra", 'historyTags 2'!F82="missing", "missing", 'onchangeTags 2'!F82="missing", "missing", 'procTags 2'!F82="missing", "missing", 'historyTags 2'!F82="ignore", "ignore", 'onchangeTags 2'!F82="ignore", "ignore", 'procTags 2'!F82="ignore", "ignore")</f>
        <v>ignore</v>
      </c>
      <c r="G82" s="1" t="str" cm="1">
        <f t="array" aca="1" ref="G82" ca="1">_xlfn.IFS('historyTags 2'!G82="have", "have", 'onchangeTags 2'!G82="have", "have", 'procTags 2'!G82="have", "have", 'historyTags 2'!G82="extra", "extra", 'onchangeTags 2'!G82="extra", "extra", 'procTags 2'!G82="extra", "extra", 'historyTags 2'!G82="missing", "missing", 'onchangeTags 2'!G82="missing", "missing", 'procTags 2'!G82="missing", "missing", 'historyTags 2'!G82="ignore", "ignore", 'onchangeTags 2'!G82="ignore", "ignore", 'procTags 2'!G82="ignore", "ignore")</f>
        <v>ignore</v>
      </c>
      <c r="H82" s="1" t="str" cm="1">
        <f t="array" aca="1" ref="H82" ca="1">_xlfn.IFS('historyTags 2'!H82="have", "have", 'onchangeTags 2'!H82="have", "have", 'procTags 2'!H82="have", "have", 'historyTags 2'!H82="extra", "extra", 'onchangeTags 2'!H82="extra", "extra", 'procTags 2'!H82="extra", "extra", 'historyTags 2'!H82="missing", "missing", 'onchangeTags 2'!H82="missing", "missing", 'procTags 2'!H82="missing", "missing", 'historyTags 2'!H82="ignore", "ignore", 'onchangeTags 2'!H82="ignore", "ignore", 'procTags 2'!H82="ignore", "ignore")</f>
        <v>ignore</v>
      </c>
      <c r="I82" s="1" t="str" cm="1">
        <f t="array" aca="1" ref="I82" ca="1">_xlfn.IFS('historyTags 2'!I82="have", "have", 'onchangeTags 2'!I82="have", "have", 'procTags 2'!I82="have", "have", 'historyTags 2'!I82="extra", "extra", 'onchangeTags 2'!I82="extra", "extra", 'procTags 2'!I82="extra", "extra", 'historyTags 2'!I82="missing", "missing", 'onchangeTags 2'!I82="missing", "missing", 'procTags 2'!I82="missing", "missing", 'historyTags 2'!I82="ignore", "ignore", 'onchangeTags 2'!I82="ignore", "ignore", 'procTags 2'!I82="ignore", "ignore")</f>
        <v>ignore</v>
      </c>
      <c r="J82" s="1" t="str" cm="1">
        <f t="array" aca="1" ref="J82" ca="1">_xlfn.IFS('historyTags 2'!J82="have", "have", 'onchangeTags 2'!J82="have", "have", 'procTags 2'!J82="have", "have", 'historyTags 2'!J82="extra", "extra", 'onchangeTags 2'!J82="extra", "extra", 'procTags 2'!J82="extra", "extra", 'historyTags 2'!J82="missing", "missing", 'onchangeTags 2'!J82="missing", "missing", 'procTags 2'!J82="missing", "missing", 'historyTags 2'!J82="ignore", "ignore", 'onchangeTags 2'!J82="ignore", "ignore", 'procTags 2'!J82="ignore", "ignore")</f>
        <v>ignore</v>
      </c>
      <c r="K82" s="1" t="str" cm="1">
        <f t="array" aca="1" ref="K82" ca="1">_xlfn.IFS('historyTags 2'!K82="have", "have", 'onchangeTags 2'!K82="have", "have", 'procTags 2'!K82="have", "have", 'historyTags 2'!K82="extra", "extra", 'onchangeTags 2'!K82="extra", "extra", 'procTags 2'!K82="extra", "extra", 'historyTags 2'!K82="missing", "missing", 'onchangeTags 2'!K82="missing", "missing", 'procTags 2'!K82="missing", "missing", 'historyTags 2'!K82="ignore", "ignore", 'onchangeTags 2'!K82="ignore", "ignore", 'procTags 2'!K82="ignore", "ignore")</f>
        <v>ignore</v>
      </c>
      <c r="L82" s="1" t="str" cm="1">
        <f t="array" aca="1" ref="L82" ca="1">_xlfn.IFS('historyTags 2'!L82="have", "have", 'onchangeTags 2'!L82="have", "have", 'procTags 2'!L82="have", "have", 'historyTags 2'!L82="extra", "extra", 'onchangeTags 2'!L82="extra", "extra", 'procTags 2'!L82="extra", "extra", 'historyTags 2'!L82="missing", "missing", 'onchangeTags 2'!L82="missing", "missing", 'procTags 2'!L82="missing", "missing", 'historyTags 2'!L82="ignore", "ignore", 'onchangeTags 2'!L82="ignore", "ignore", 'procTags 2'!L82="ignore", "ignore")</f>
        <v>ignore</v>
      </c>
      <c r="M82" s="1" t="str" cm="1">
        <f t="array" aca="1" ref="M82" ca="1">_xlfn.IFS('historyTags 2'!M82="have", "have", 'onchangeTags 2'!M82="have", "have", 'procTags 2'!M82="have", "have", 'historyTags 2'!M82="extra", "extra", 'onchangeTags 2'!M82="extra", "extra", 'procTags 2'!M82="extra", "extra", 'historyTags 2'!M82="missing", "missing", 'onchangeTags 2'!M82="missing", "missing", 'procTags 2'!M82="missing", "missing", 'historyTags 2'!M82="ignore", "ignore", 'onchangeTags 2'!M82="ignore", "ignore", 'procTags 2'!M82="ignore", "ignore")</f>
        <v>ignore</v>
      </c>
      <c r="N82" s="1" t="str" cm="1">
        <f t="array" aca="1" ref="N82" ca="1">_xlfn.IFS('historyTags 2'!N82="have", "have", 'onchangeTags 2'!N82="have", "have", 'procTags 2'!N82="have", "have", 'historyTags 2'!N82="extra", "extra", 'onchangeTags 2'!N82="extra", "extra", 'procTags 2'!N82="extra", "extra", 'historyTags 2'!N82="missing", "missing", 'onchangeTags 2'!N82="missing", "missing", 'procTags 2'!N82="missing", "missing", 'historyTags 2'!N82="ignore", "ignore", 'onchangeTags 2'!N82="ignore", "ignore", 'procTags 2'!N82="ignore", "ignore")</f>
        <v>ignore</v>
      </c>
      <c r="O82" s="1" t="str" cm="1">
        <f t="array" aca="1" ref="O82" ca="1">_xlfn.IFS('historyTags 2'!O82="have", "have", 'onchangeTags 2'!O82="have", "have", 'procTags 2'!O82="have", "have", 'historyTags 2'!O82="extra", "extra", 'onchangeTags 2'!O82="extra", "extra", 'procTags 2'!O82="extra", "extra", 'historyTags 2'!O82="missing", "missing", 'onchangeTags 2'!O82="missing", "missing", 'procTags 2'!O82="missing", "missing", 'historyTags 2'!O82="ignore", "ignore", 'onchangeTags 2'!O82="ignore", "ignore", 'procTags 2'!O82="ignore", "ignore")</f>
        <v>ignore</v>
      </c>
      <c r="P82" s="1" t="str" cm="1">
        <f t="array" aca="1" ref="P82" ca="1">_xlfn.IFS('historyTags 2'!P82="have", "have", 'onchangeTags 2'!P82="have", "have", 'procTags 2'!P82="have", "have", 'historyTags 2'!P82="extra", "extra", 'onchangeTags 2'!P82="extra", "extra", 'procTags 2'!P82="extra", "extra", 'historyTags 2'!P82="missing", "missing", 'onchangeTags 2'!P82="missing", "missing", 'procTags 2'!P82="missing", "missing", 'historyTags 2'!P82="ignore", "ignore", 'onchangeTags 2'!P82="ignore", "ignore", 'procTags 2'!P82="ignore", "ignore")</f>
        <v>ignore</v>
      </c>
    </row>
    <row r="83" spans="1:16" x14ac:dyDescent="0.2">
      <c r="A83" s="1" t="str">
        <f ca="1">IFERROR(__xludf.DUMMYFUNCTION("""COMPUTED_VALUE"""),"cwc_htr_tdev_thresh")</f>
        <v>cwc_htr_tdev_thresh</v>
      </c>
      <c r="B83" s="1" t="str" cm="1">
        <f t="array" aca="1" ref="B83" ca="1">_xlfn.IFS('historyTags 2'!B83="have", "have", 'onchangeTags 2'!B83="have", "have", 'procTags 2'!B83="have", "have", 'historyTags 2'!B83="extra", "extra", 'onchangeTags 2'!B83="extra", "extra", 'procTags 2'!B83="extra", "extra", 'historyTags 2'!B83="missing", "missing", 'onchangeTags 2'!B83="missing", "missing", 'procTags 2'!B83="missing", "missing", 'historyTags 2'!B83="ignore", "ignore", 'onchangeTags 2'!B83="ignore", "ignore", 'procTags 2'!B83="ignore", "ignore")</f>
        <v>ignore</v>
      </c>
      <c r="C83" s="1" t="str" cm="1">
        <f t="array" aca="1" ref="C83" ca="1">_xlfn.IFS('historyTags 2'!C83="have", "have", 'onchangeTags 2'!C83="have", "have", 'procTags 2'!C83="have", "have", 'historyTags 2'!C83="extra", "extra", 'onchangeTags 2'!C83="extra", "extra", 'procTags 2'!C83="extra", "extra", 'historyTags 2'!C83="missing", "missing", 'onchangeTags 2'!C83="missing", "missing", 'procTags 2'!C83="missing", "missing", 'historyTags 2'!C83="ignore", "ignore", 'onchangeTags 2'!C83="ignore", "ignore", 'procTags 2'!C83="ignore", "ignore")</f>
        <v>ignore</v>
      </c>
      <c r="D83" s="1" t="str" cm="1">
        <f t="array" aca="1" ref="D83" ca="1">_xlfn.IFS('historyTags 2'!D83="have", "have", 'onchangeTags 2'!D83="have", "have", 'procTags 2'!D83="have", "have", 'historyTags 2'!D83="extra", "extra", 'onchangeTags 2'!D83="extra", "extra", 'procTags 2'!D83="extra", "extra", 'historyTags 2'!D83="missing", "missing", 'onchangeTags 2'!D83="missing", "missing", 'procTags 2'!D83="missing", "missing", 'historyTags 2'!D83="ignore", "ignore", 'onchangeTags 2'!D83="ignore", "ignore", 'procTags 2'!D83="ignore", "ignore")</f>
        <v>ignore</v>
      </c>
      <c r="E83" s="1" t="str" cm="1">
        <f t="array" aca="1" ref="E83" ca="1">_xlfn.IFS('historyTags 2'!E83="have", "have", 'onchangeTags 2'!E83="have", "have", 'procTags 2'!E83="have", "have", 'historyTags 2'!E83="extra", "extra", 'onchangeTags 2'!E83="extra", "extra", 'procTags 2'!E83="extra", "extra", 'historyTags 2'!E83="missing", "missing", 'onchangeTags 2'!E83="missing", "missing", 'procTags 2'!E83="missing", "missing", 'historyTags 2'!E83="ignore", "ignore", 'onchangeTags 2'!E83="ignore", "ignore", 'procTags 2'!E83="ignore", "ignore")</f>
        <v>ignore</v>
      </c>
      <c r="F83" s="1" t="str" cm="1">
        <f t="array" aca="1" ref="F83" ca="1">_xlfn.IFS('historyTags 2'!F83="have", "have", 'onchangeTags 2'!F83="have", "have", 'procTags 2'!F83="have", "have", 'historyTags 2'!F83="extra", "extra", 'onchangeTags 2'!F83="extra", "extra", 'procTags 2'!F83="extra", "extra", 'historyTags 2'!F83="missing", "missing", 'onchangeTags 2'!F83="missing", "missing", 'procTags 2'!F83="missing", "missing", 'historyTags 2'!F83="ignore", "ignore", 'onchangeTags 2'!F83="ignore", "ignore", 'procTags 2'!F83="ignore", "ignore")</f>
        <v>ignore</v>
      </c>
      <c r="G83" s="1" t="str" cm="1">
        <f t="array" aca="1" ref="G83" ca="1">_xlfn.IFS('historyTags 2'!G83="have", "have", 'onchangeTags 2'!G83="have", "have", 'procTags 2'!G83="have", "have", 'historyTags 2'!G83="extra", "extra", 'onchangeTags 2'!G83="extra", "extra", 'procTags 2'!G83="extra", "extra", 'historyTags 2'!G83="missing", "missing", 'onchangeTags 2'!G83="missing", "missing", 'procTags 2'!G83="missing", "missing", 'historyTags 2'!G83="ignore", "ignore", 'onchangeTags 2'!G83="ignore", "ignore", 'procTags 2'!G83="ignore", "ignore")</f>
        <v>ignore</v>
      </c>
      <c r="H83" s="1" t="str" cm="1">
        <f t="array" aca="1" ref="H83" ca="1">_xlfn.IFS('historyTags 2'!H83="have", "have", 'onchangeTags 2'!H83="have", "have", 'procTags 2'!H83="have", "have", 'historyTags 2'!H83="extra", "extra", 'onchangeTags 2'!H83="extra", "extra", 'procTags 2'!H83="extra", "extra", 'historyTags 2'!H83="missing", "missing", 'onchangeTags 2'!H83="missing", "missing", 'procTags 2'!H83="missing", "missing", 'historyTags 2'!H83="ignore", "ignore", 'onchangeTags 2'!H83="ignore", "ignore", 'procTags 2'!H83="ignore", "ignore")</f>
        <v>ignore</v>
      </c>
      <c r="I83" s="1" t="str" cm="1">
        <f t="array" aca="1" ref="I83" ca="1">_xlfn.IFS('historyTags 2'!I83="have", "have", 'onchangeTags 2'!I83="have", "have", 'procTags 2'!I83="have", "have", 'historyTags 2'!I83="extra", "extra", 'onchangeTags 2'!I83="extra", "extra", 'procTags 2'!I83="extra", "extra", 'historyTags 2'!I83="missing", "missing", 'onchangeTags 2'!I83="missing", "missing", 'procTags 2'!I83="missing", "missing", 'historyTags 2'!I83="ignore", "ignore", 'onchangeTags 2'!I83="ignore", "ignore", 'procTags 2'!I83="ignore", "ignore")</f>
        <v>ignore</v>
      </c>
      <c r="J83" s="1" t="str" cm="1">
        <f t="array" aca="1" ref="J83" ca="1">_xlfn.IFS('historyTags 2'!J83="have", "have", 'onchangeTags 2'!J83="have", "have", 'procTags 2'!J83="have", "have", 'historyTags 2'!J83="extra", "extra", 'onchangeTags 2'!J83="extra", "extra", 'procTags 2'!J83="extra", "extra", 'historyTags 2'!J83="missing", "missing", 'onchangeTags 2'!J83="missing", "missing", 'procTags 2'!J83="missing", "missing", 'historyTags 2'!J83="ignore", "ignore", 'onchangeTags 2'!J83="ignore", "ignore", 'procTags 2'!J83="ignore", "ignore")</f>
        <v>ignore</v>
      </c>
      <c r="K83" s="1" t="str" cm="1">
        <f t="array" aca="1" ref="K83" ca="1">_xlfn.IFS('historyTags 2'!K83="have", "have", 'onchangeTags 2'!K83="have", "have", 'procTags 2'!K83="have", "have", 'historyTags 2'!K83="extra", "extra", 'onchangeTags 2'!K83="extra", "extra", 'procTags 2'!K83="extra", "extra", 'historyTags 2'!K83="missing", "missing", 'onchangeTags 2'!K83="missing", "missing", 'procTags 2'!K83="missing", "missing", 'historyTags 2'!K83="ignore", "ignore", 'onchangeTags 2'!K83="ignore", "ignore", 'procTags 2'!K83="ignore", "ignore")</f>
        <v>ignore</v>
      </c>
      <c r="L83" s="1" t="str" cm="1">
        <f t="array" aca="1" ref="L83" ca="1">_xlfn.IFS('historyTags 2'!L83="have", "have", 'onchangeTags 2'!L83="have", "have", 'procTags 2'!L83="have", "have", 'historyTags 2'!L83="extra", "extra", 'onchangeTags 2'!L83="extra", "extra", 'procTags 2'!L83="extra", "extra", 'historyTags 2'!L83="missing", "missing", 'onchangeTags 2'!L83="missing", "missing", 'procTags 2'!L83="missing", "missing", 'historyTags 2'!L83="ignore", "ignore", 'onchangeTags 2'!L83="ignore", "ignore", 'procTags 2'!L83="ignore", "ignore")</f>
        <v>ignore</v>
      </c>
      <c r="M83" s="1" t="str" cm="1">
        <f t="array" aca="1" ref="M83" ca="1">_xlfn.IFS('historyTags 2'!M83="have", "have", 'onchangeTags 2'!M83="have", "have", 'procTags 2'!M83="have", "have", 'historyTags 2'!M83="extra", "extra", 'onchangeTags 2'!M83="extra", "extra", 'procTags 2'!M83="extra", "extra", 'historyTags 2'!M83="missing", "missing", 'onchangeTags 2'!M83="missing", "missing", 'procTags 2'!M83="missing", "missing", 'historyTags 2'!M83="ignore", "ignore", 'onchangeTags 2'!M83="ignore", "ignore", 'procTags 2'!M83="ignore", "ignore")</f>
        <v>ignore</v>
      </c>
      <c r="N83" s="1" t="str" cm="1">
        <f t="array" aca="1" ref="N83" ca="1">_xlfn.IFS('historyTags 2'!N83="have", "have", 'onchangeTags 2'!N83="have", "have", 'procTags 2'!N83="have", "have", 'historyTags 2'!N83="extra", "extra", 'onchangeTags 2'!N83="extra", "extra", 'procTags 2'!N83="extra", "extra", 'historyTags 2'!N83="missing", "missing", 'onchangeTags 2'!N83="missing", "missing", 'procTags 2'!N83="missing", "missing", 'historyTags 2'!N83="ignore", "ignore", 'onchangeTags 2'!N83="ignore", "ignore", 'procTags 2'!N83="ignore", "ignore")</f>
        <v>ignore</v>
      </c>
      <c r="O83" s="1" t="str" cm="1">
        <f t="array" aca="1" ref="O83" ca="1">_xlfn.IFS('historyTags 2'!O83="have", "have", 'onchangeTags 2'!O83="have", "have", 'procTags 2'!O83="have", "have", 'historyTags 2'!O83="extra", "extra", 'onchangeTags 2'!O83="extra", "extra", 'procTags 2'!O83="extra", "extra", 'historyTags 2'!O83="missing", "missing", 'onchangeTags 2'!O83="missing", "missing", 'procTags 2'!O83="missing", "missing", 'historyTags 2'!O83="ignore", "ignore", 'onchangeTags 2'!O83="ignore", "ignore", 'procTags 2'!O83="ignore", "ignore")</f>
        <v>ignore</v>
      </c>
      <c r="P83" s="1" t="str" cm="1">
        <f t="array" aca="1" ref="P83" ca="1">_xlfn.IFS('historyTags 2'!P83="have", "have", 'onchangeTags 2'!P83="have", "have", 'procTags 2'!P83="have", "have", 'historyTags 2'!P83="extra", "extra", 'onchangeTags 2'!P83="extra", "extra", 'procTags 2'!P83="extra", "extra", 'historyTags 2'!P83="missing", "missing", 'onchangeTags 2'!P83="missing", "missing", 'procTags 2'!P83="missing", "missing", 'historyTags 2'!P83="ignore", "ignore", 'onchangeTags 2'!P83="ignore", "ignore", 'procTags 2'!P83="ignore", "ignore")</f>
        <v>ignore</v>
      </c>
    </row>
    <row r="84" spans="1:16" x14ac:dyDescent="0.2">
      <c r="A84" s="1" t="str">
        <f ca="1">IFERROR(__xludf.DUMMYFUNCTION("""COMPUTED_VALUE"""),"cwc_kp")</f>
        <v>cwc_kp</v>
      </c>
      <c r="B84" s="1" t="str" cm="1">
        <f t="array" aca="1" ref="B84" ca="1">_xlfn.IFS('historyTags 2'!B84="have", "have", 'onchangeTags 2'!B84="have", "have", 'procTags 2'!B84="have", "have", 'historyTags 2'!B84="extra", "extra", 'onchangeTags 2'!B84="extra", "extra", 'procTags 2'!B84="extra", "extra", 'historyTags 2'!B84="missing", "missing", 'onchangeTags 2'!B84="missing", "missing", 'procTags 2'!B84="missing", "missing", 'historyTags 2'!B84="ignore", "ignore", 'onchangeTags 2'!B84="ignore", "ignore", 'procTags 2'!B84="ignore", "ignore")</f>
        <v>ignore</v>
      </c>
      <c r="C84" s="1" t="str" cm="1">
        <f t="array" aca="1" ref="C84" ca="1">_xlfn.IFS('historyTags 2'!C84="have", "have", 'onchangeTags 2'!C84="have", "have", 'procTags 2'!C84="have", "have", 'historyTags 2'!C84="extra", "extra", 'onchangeTags 2'!C84="extra", "extra", 'procTags 2'!C84="extra", "extra", 'historyTags 2'!C84="missing", "missing", 'onchangeTags 2'!C84="missing", "missing", 'procTags 2'!C84="missing", "missing", 'historyTags 2'!C84="ignore", "ignore", 'onchangeTags 2'!C84="ignore", "ignore", 'procTags 2'!C84="ignore", "ignore")</f>
        <v>ignore</v>
      </c>
      <c r="D84" s="1" t="str" cm="1">
        <f t="array" aca="1" ref="D84" ca="1">_xlfn.IFS('historyTags 2'!D84="have", "have", 'onchangeTags 2'!D84="have", "have", 'procTags 2'!D84="have", "have", 'historyTags 2'!D84="extra", "extra", 'onchangeTags 2'!D84="extra", "extra", 'procTags 2'!D84="extra", "extra", 'historyTags 2'!D84="missing", "missing", 'onchangeTags 2'!D84="missing", "missing", 'procTags 2'!D84="missing", "missing", 'historyTags 2'!D84="ignore", "ignore", 'onchangeTags 2'!D84="ignore", "ignore", 'procTags 2'!D84="ignore", "ignore")</f>
        <v>ignore</v>
      </c>
      <c r="E84" s="1" t="str" cm="1">
        <f t="array" aca="1" ref="E84" ca="1">_xlfn.IFS('historyTags 2'!E84="have", "have", 'onchangeTags 2'!E84="have", "have", 'procTags 2'!E84="have", "have", 'historyTags 2'!E84="extra", "extra", 'onchangeTags 2'!E84="extra", "extra", 'procTags 2'!E84="extra", "extra", 'historyTags 2'!E84="missing", "missing", 'onchangeTags 2'!E84="missing", "missing", 'procTags 2'!E84="missing", "missing", 'historyTags 2'!E84="ignore", "ignore", 'onchangeTags 2'!E84="ignore", "ignore", 'procTags 2'!E84="ignore", "ignore")</f>
        <v>ignore</v>
      </c>
      <c r="F84" s="1" t="str" cm="1">
        <f t="array" aca="1" ref="F84" ca="1">_xlfn.IFS('historyTags 2'!F84="have", "have", 'onchangeTags 2'!F84="have", "have", 'procTags 2'!F84="have", "have", 'historyTags 2'!F84="extra", "extra", 'onchangeTags 2'!F84="extra", "extra", 'procTags 2'!F84="extra", "extra", 'historyTags 2'!F84="missing", "missing", 'onchangeTags 2'!F84="missing", "missing", 'procTags 2'!F84="missing", "missing", 'historyTags 2'!F84="ignore", "ignore", 'onchangeTags 2'!F84="ignore", "ignore", 'procTags 2'!F84="ignore", "ignore")</f>
        <v>ignore</v>
      </c>
      <c r="G84" s="1" t="str" cm="1">
        <f t="array" aca="1" ref="G84" ca="1">_xlfn.IFS('historyTags 2'!G84="have", "have", 'onchangeTags 2'!G84="have", "have", 'procTags 2'!G84="have", "have", 'historyTags 2'!G84="extra", "extra", 'onchangeTags 2'!G84="extra", "extra", 'procTags 2'!G84="extra", "extra", 'historyTags 2'!G84="missing", "missing", 'onchangeTags 2'!G84="missing", "missing", 'procTags 2'!G84="missing", "missing", 'historyTags 2'!G84="ignore", "ignore", 'onchangeTags 2'!G84="ignore", "ignore", 'procTags 2'!G84="ignore", "ignore")</f>
        <v>ignore</v>
      </c>
      <c r="H84" s="1" t="str" cm="1">
        <f t="array" aca="1" ref="H84" ca="1">_xlfn.IFS('historyTags 2'!H84="have", "have", 'onchangeTags 2'!H84="have", "have", 'procTags 2'!H84="have", "have", 'historyTags 2'!H84="extra", "extra", 'onchangeTags 2'!H84="extra", "extra", 'procTags 2'!H84="extra", "extra", 'historyTags 2'!H84="missing", "missing", 'onchangeTags 2'!H84="missing", "missing", 'procTags 2'!H84="missing", "missing", 'historyTags 2'!H84="ignore", "ignore", 'onchangeTags 2'!H84="ignore", "ignore", 'procTags 2'!H84="ignore", "ignore")</f>
        <v>ignore</v>
      </c>
      <c r="I84" s="1" t="str" cm="1">
        <f t="array" aca="1" ref="I84" ca="1">_xlfn.IFS('historyTags 2'!I84="have", "have", 'onchangeTags 2'!I84="have", "have", 'procTags 2'!I84="have", "have", 'historyTags 2'!I84="extra", "extra", 'onchangeTags 2'!I84="extra", "extra", 'procTags 2'!I84="extra", "extra", 'historyTags 2'!I84="missing", "missing", 'onchangeTags 2'!I84="missing", "missing", 'procTags 2'!I84="missing", "missing", 'historyTags 2'!I84="ignore", "ignore", 'onchangeTags 2'!I84="ignore", "ignore", 'procTags 2'!I84="ignore", "ignore")</f>
        <v>ignore</v>
      </c>
      <c r="J84" s="1" t="str" cm="1">
        <f t="array" aca="1" ref="J84" ca="1">_xlfn.IFS('historyTags 2'!J84="have", "have", 'onchangeTags 2'!J84="have", "have", 'procTags 2'!J84="have", "have", 'historyTags 2'!J84="extra", "extra", 'onchangeTags 2'!J84="extra", "extra", 'procTags 2'!J84="extra", "extra", 'historyTags 2'!J84="missing", "missing", 'onchangeTags 2'!J84="missing", "missing", 'procTags 2'!J84="missing", "missing", 'historyTags 2'!J84="ignore", "ignore", 'onchangeTags 2'!J84="ignore", "ignore", 'procTags 2'!J84="ignore", "ignore")</f>
        <v>ignore</v>
      </c>
      <c r="K84" s="1" t="str" cm="1">
        <f t="array" aca="1" ref="K84" ca="1">_xlfn.IFS('historyTags 2'!K84="have", "have", 'onchangeTags 2'!K84="have", "have", 'procTags 2'!K84="have", "have", 'historyTags 2'!K84="extra", "extra", 'onchangeTags 2'!K84="extra", "extra", 'procTags 2'!K84="extra", "extra", 'historyTags 2'!K84="missing", "missing", 'onchangeTags 2'!K84="missing", "missing", 'procTags 2'!K84="missing", "missing", 'historyTags 2'!K84="ignore", "ignore", 'onchangeTags 2'!K84="ignore", "ignore", 'procTags 2'!K84="ignore", "ignore")</f>
        <v>ignore</v>
      </c>
      <c r="L84" s="1" t="str" cm="1">
        <f t="array" aca="1" ref="L84" ca="1">_xlfn.IFS('historyTags 2'!L84="have", "have", 'onchangeTags 2'!L84="have", "have", 'procTags 2'!L84="have", "have", 'historyTags 2'!L84="extra", "extra", 'onchangeTags 2'!L84="extra", "extra", 'procTags 2'!L84="extra", "extra", 'historyTags 2'!L84="missing", "missing", 'onchangeTags 2'!L84="missing", "missing", 'procTags 2'!L84="missing", "missing", 'historyTags 2'!L84="ignore", "ignore", 'onchangeTags 2'!L84="ignore", "ignore", 'procTags 2'!L84="ignore", "ignore")</f>
        <v>ignore</v>
      </c>
      <c r="M84" s="1" t="str" cm="1">
        <f t="array" aca="1" ref="M84" ca="1">_xlfn.IFS('historyTags 2'!M84="have", "have", 'onchangeTags 2'!M84="have", "have", 'procTags 2'!M84="have", "have", 'historyTags 2'!M84="extra", "extra", 'onchangeTags 2'!M84="extra", "extra", 'procTags 2'!M84="extra", "extra", 'historyTags 2'!M84="missing", "missing", 'onchangeTags 2'!M84="missing", "missing", 'procTags 2'!M84="missing", "missing", 'historyTags 2'!M84="ignore", "ignore", 'onchangeTags 2'!M84="ignore", "ignore", 'procTags 2'!M84="ignore", "ignore")</f>
        <v>ignore</v>
      </c>
      <c r="N84" s="1" t="str" cm="1">
        <f t="array" aca="1" ref="N84" ca="1">_xlfn.IFS('historyTags 2'!N84="have", "have", 'onchangeTags 2'!N84="have", "have", 'procTags 2'!N84="have", "have", 'historyTags 2'!N84="extra", "extra", 'onchangeTags 2'!N84="extra", "extra", 'procTags 2'!N84="extra", "extra", 'historyTags 2'!N84="missing", "missing", 'onchangeTags 2'!N84="missing", "missing", 'procTags 2'!N84="missing", "missing", 'historyTags 2'!N84="ignore", "ignore", 'onchangeTags 2'!N84="ignore", "ignore", 'procTags 2'!N84="ignore", "ignore")</f>
        <v>ignore</v>
      </c>
      <c r="O84" s="1" t="str" cm="1">
        <f t="array" aca="1" ref="O84" ca="1">_xlfn.IFS('historyTags 2'!O84="have", "have", 'onchangeTags 2'!O84="have", "have", 'procTags 2'!O84="have", "have", 'historyTags 2'!O84="extra", "extra", 'onchangeTags 2'!O84="extra", "extra", 'procTags 2'!O84="extra", "extra", 'historyTags 2'!O84="missing", "missing", 'onchangeTags 2'!O84="missing", "missing", 'procTags 2'!O84="missing", "missing", 'historyTags 2'!O84="ignore", "ignore", 'onchangeTags 2'!O84="ignore", "ignore", 'procTags 2'!O84="ignore", "ignore")</f>
        <v>ignore</v>
      </c>
      <c r="P84" s="1" t="str" cm="1">
        <f t="array" aca="1" ref="P84" ca="1">_xlfn.IFS('historyTags 2'!P84="have", "have", 'onchangeTags 2'!P84="have", "have", 'procTags 2'!P84="have", "have", 'historyTags 2'!P84="extra", "extra", 'onchangeTags 2'!P84="extra", "extra", 'procTags 2'!P84="extra", "extra", 'historyTags 2'!P84="missing", "missing", 'onchangeTags 2'!P84="missing", "missing", 'procTags 2'!P84="missing", "missing", 'historyTags 2'!P84="ignore", "ignore", 'onchangeTags 2'!P84="ignore", "ignore", 'procTags 2'!P84="ignore", "ignore")</f>
        <v>ignore</v>
      </c>
    </row>
    <row r="85" spans="1:16" x14ac:dyDescent="0.2">
      <c r="A85" s="1" t="str">
        <f ca="1">IFERROR(__xludf.DUMMYFUNCTION("""COMPUTED_VALUE"""),"cwc_kp_cube")</f>
        <v>cwc_kp_cube</v>
      </c>
      <c r="B85" s="1" t="str" cm="1">
        <f t="array" aca="1" ref="B85" ca="1">_xlfn.IFS('historyTags 2'!B85="have", "have", 'onchangeTags 2'!B85="have", "have", 'procTags 2'!B85="have", "have", 'historyTags 2'!B85="extra", "extra", 'onchangeTags 2'!B85="extra", "extra", 'procTags 2'!B85="extra", "extra", 'historyTags 2'!B85="missing", "missing", 'onchangeTags 2'!B85="missing", "missing", 'procTags 2'!B85="missing", "missing", 'historyTags 2'!B85="ignore", "ignore", 'onchangeTags 2'!B85="ignore", "ignore", 'procTags 2'!B85="ignore", "ignore")</f>
        <v>ignore</v>
      </c>
      <c r="C85" s="1" t="str" cm="1">
        <f t="array" aca="1" ref="C85" ca="1">_xlfn.IFS('historyTags 2'!C85="have", "have", 'onchangeTags 2'!C85="have", "have", 'procTags 2'!C85="have", "have", 'historyTags 2'!C85="extra", "extra", 'onchangeTags 2'!C85="extra", "extra", 'procTags 2'!C85="extra", "extra", 'historyTags 2'!C85="missing", "missing", 'onchangeTags 2'!C85="missing", "missing", 'procTags 2'!C85="missing", "missing", 'historyTags 2'!C85="ignore", "ignore", 'onchangeTags 2'!C85="ignore", "ignore", 'procTags 2'!C85="ignore", "ignore")</f>
        <v>ignore</v>
      </c>
      <c r="D85" s="1" t="str" cm="1">
        <f t="array" aca="1" ref="D85" ca="1">_xlfn.IFS('historyTags 2'!D85="have", "have", 'onchangeTags 2'!D85="have", "have", 'procTags 2'!D85="have", "have", 'historyTags 2'!D85="extra", "extra", 'onchangeTags 2'!D85="extra", "extra", 'procTags 2'!D85="extra", "extra", 'historyTags 2'!D85="missing", "missing", 'onchangeTags 2'!D85="missing", "missing", 'procTags 2'!D85="missing", "missing", 'historyTags 2'!D85="ignore", "ignore", 'onchangeTags 2'!D85="ignore", "ignore", 'procTags 2'!D85="ignore", "ignore")</f>
        <v>ignore</v>
      </c>
      <c r="E85" s="1" t="str" cm="1">
        <f t="array" aca="1" ref="E85" ca="1">_xlfn.IFS('historyTags 2'!E85="have", "have", 'onchangeTags 2'!E85="have", "have", 'procTags 2'!E85="have", "have", 'historyTags 2'!E85="extra", "extra", 'onchangeTags 2'!E85="extra", "extra", 'procTags 2'!E85="extra", "extra", 'historyTags 2'!E85="missing", "missing", 'onchangeTags 2'!E85="missing", "missing", 'procTags 2'!E85="missing", "missing", 'historyTags 2'!E85="ignore", "ignore", 'onchangeTags 2'!E85="ignore", "ignore", 'procTags 2'!E85="ignore", "ignore")</f>
        <v>ignore</v>
      </c>
      <c r="F85" s="1" t="str" cm="1">
        <f t="array" aca="1" ref="F85" ca="1">_xlfn.IFS('historyTags 2'!F85="have", "have", 'onchangeTags 2'!F85="have", "have", 'procTags 2'!F85="have", "have", 'historyTags 2'!F85="extra", "extra", 'onchangeTags 2'!F85="extra", "extra", 'procTags 2'!F85="extra", "extra", 'historyTags 2'!F85="missing", "missing", 'onchangeTags 2'!F85="missing", "missing", 'procTags 2'!F85="missing", "missing", 'historyTags 2'!F85="ignore", "ignore", 'onchangeTags 2'!F85="ignore", "ignore", 'procTags 2'!F85="ignore", "ignore")</f>
        <v>ignore</v>
      </c>
      <c r="G85" s="1" t="str" cm="1">
        <f t="array" aca="1" ref="G85" ca="1">_xlfn.IFS('historyTags 2'!G85="have", "have", 'onchangeTags 2'!G85="have", "have", 'procTags 2'!G85="have", "have", 'historyTags 2'!G85="extra", "extra", 'onchangeTags 2'!G85="extra", "extra", 'procTags 2'!G85="extra", "extra", 'historyTags 2'!G85="missing", "missing", 'onchangeTags 2'!G85="missing", "missing", 'procTags 2'!G85="missing", "missing", 'historyTags 2'!G85="ignore", "ignore", 'onchangeTags 2'!G85="ignore", "ignore", 'procTags 2'!G85="ignore", "ignore")</f>
        <v>ignore</v>
      </c>
      <c r="H85" s="1" t="str" cm="1">
        <f t="array" aca="1" ref="H85" ca="1">_xlfn.IFS('historyTags 2'!H85="have", "have", 'onchangeTags 2'!H85="have", "have", 'procTags 2'!H85="have", "have", 'historyTags 2'!H85="extra", "extra", 'onchangeTags 2'!H85="extra", "extra", 'procTags 2'!H85="extra", "extra", 'historyTags 2'!H85="missing", "missing", 'onchangeTags 2'!H85="missing", "missing", 'procTags 2'!H85="missing", "missing", 'historyTags 2'!H85="ignore", "ignore", 'onchangeTags 2'!H85="ignore", "ignore", 'procTags 2'!H85="ignore", "ignore")</f>
        <v>ignore</v>
      </c>
      <c r="I85" s="1" t="str" cm="1">
        <f t="array" aca="1" ref="I85" ca="1">_xlfn.IFS('historyTags 2'!I85="have", "have", 'onchangeTags 2'!I85="have", "have", 'procTags 2'!I85="have", "have", 'historyTags 2'!I85="extra", "extra", 'onchangeTags 2'!I85="extra", "extra", 'procTags 2'!I85="extra", "extra", 'historyTags 2'!I85="missing", "missing", 'onchangeTags 2'!I85="missing", "missing", 'procTags 2'!I85="missing", "missing", 'historyTags 2'!I85="ignore", "ignore", 'onchangeTags 2'!I85="ignore", "ignore", 'procTags 2'!I85="ignore", "ignore")</f>
        <v>ignore</v>
      </c>
      <c r="J85" s="1" t="str" cm="1">
        <f t="array" aca="1" ref="J85" ca="1">_xlfn.IFS('historyTags 2'!J85="have", "have", 'onchangeTags 2'!J85="have", "have", 'procTags 2'!J85="have", "have", 'historyTags 2'!J85="extra", "extra", 'onchangeTags 2'!J85="extra", "extra", 'procTags 2'!J85="extra", "extra", 'historyTags 2'!J85="missing", "missing", 'onchangeTags 2'!J85="missing", "missing", 'procTags 2'!J85="missing", "missing", 'historyTags 2'!J85="ignore", "ignore", 'onchangeTags 2'!J85="ignore", "ignore", 'procTags 2'!J85="ignore", "ignore")</f>
        <v>ignore</v>
      </c>
      <c r="K85" s="1" t="str" cm="1">
        <f t="array" aca="1" ref="K85" ca="1">_xlfn.IFS('historyTags 2'!K85="have", "have", 'onchangeTags 2'!K85="have", "have", 'procTags 2'!K85="have", "have", 'historyTags 2'!K85="extra", "extra", 'onchangeTags 2'!K85="extra", "extra", 'procTags 2'!K85="extra", "extra", 'historyTags 2'!K85="missing", "missing", 'onchangeTags 2'!K85="missing", "missing", 'procTags 2'!K85="missing", "missing", 'historyTags 2'!K85="ignore", "ignore", 'onchangeTags 2'!K85="ignore", "ignore", 'procTags 2'!K85="ignore", "ignore")</f>
        <v>ignore</v>
      </c>
      <c r="L85" s="1" t="str" cm="1">
        <f t="array" aca="1" ref="L85" ca="1">_xlfn.IFS('historyTags 2'!L85="have", "have", 'onchangeTags 2'!L85="have", "have", 'procTags 2'!L85="have", "have", 'historyTags 2'!L85="extra", "extra", 'onchangeTags 2'!L85="extra", "extra", 'procTags 2'!L85="extra", "extra", 'historyTags 2'!L85="missing", "missing", 'onchangeTags 2'!L85="missing", "missing", 'procTags 2'!L85="missing", "missing", 'historyTags 2'!L85="ignore", "ignore", 'onchangeTags 2'!L85="ignore", "ignore", 'procTags 2'!L85="ignore", "ignore")</f>
        <v>ignore</v>
      </c>
      <c r="M85" s="1" t="str" cm="1">
        <f t="array" aca="1" ref="M85" ca="1">_xlfn.IFS('historyTags 2'!M85="have", "have", 'onchangeTags 2'!M85="have", "have", 'procTags 2'!M85="have", "have", 'historyTags 2'!M85="extra", "extra", 'onchangeTags 2'!M85="extra", "extra", 'procTags 2'!M85="extra", "extra", 'historyTags 2'!M85="missing", "missing", 'onchangeTags 2'!M85="missing", "missing", 'procTags 2'!M85="missing", "missing", 'historyTags 2'!M85="ignore", "ignore", 'onchangeTags 2'!M85="ignore", "ignore", 'procTags 2'!M85="ignore", "ignore")</f>
        <v>ignore</v>
      </c>
      <c r="N85" s="1" t="str" cm="1">
        <f t="array" aca="1" ref="N85" ca="1">_xlfn.IFS('historyTags 2'!N85="have", "have", 'onchangeTags 2'!N85="have", "have", 'procTags 2'!N85="have", "have", 'historyTags 2'!N85="extra", "extra", 'onchangeTags 2'!N85="extra", "extra", 'procTags 2'!N85="extra", "extra", 'historyTags 2'!N85="missing", "missing", 'onchangeTags 2'!N85="missing", "missing", 'procTags 2'!N85="missing", "missing", 'historyTags 2'!N85="ignore", "ignore", 'onchangeTags 2'!N85="ignore", "ignore", 'procTags 2'!N85="ignore", "ignore")</f>
        <v>ignore</v>
      </c>
      <c r="O85" s="1" t="str" cm="1">
        <f t="array" aca="1" ref="O85" ca="1">_xlfn.IFS('historyTags 2'!O85="have", "have", 'onchangeTags 2'!O85="have", "have", 'procTags 2'!O85="have", "have", 'historyTags 2'!O85="extra", "extra", 'onchangeTags 2'!O85="extra", "extra", 'procTags 2'!O85="extra", "extra", 'historyTags 2'!O85="missing", "missing", 'onchangeTags 2'!O85="missing", "missing", 'procTags 2'!O85="missing", "missing", 'historyTags 2'!O85="ignore", "ignore", 'onchangeTags 2'!O85="ignore", "ignore", 'procTags 2'!O85="ignore", "ignore")</f>
        <v>ignore</v>
      </c>
      <c r="P85" s="1" t="str" cm="1">
        <f t="array" aca="1" ref="P85" ca="1">_xlfn.IFS('historyTags 2'!P85="have", "have", 'onchangeTags 2'!P85="have", "have", 'procTags 2'!P85="have", "have", 'historyTags 2'!P85="extra", "extra", 'onchangeTags 2'!P85="extra", "extra", 'procTags 2'!P85="extra", "extra", 'historyTags 2'!P85="missing", "missing", 'onchangeTags 2'!P85="missing", "missing", 'procTags 2'!P85="missing", "missing", 'historyTags 2'!P85="ignore", "ignore", 'onchangeTags 2'!P85="ignore", "ignore", 'procTags 2'!P85="ignore", "ignore")</f>
        <v>ignore</v>
      </c>
    </row>
    <row r="86" spans="1:16" x14ac:dyDescent="0.2">
      <c r="A86" s="1" t="str">
        <f ca="1">IFERROR(__xludf.DUMMYFUNCTION("""COMPUTED_VALUE"""),"cwc_kp_cube_exponent")</f>
        <v>cwc_kp_cube_exponent</v>
      </c>
      <c r="B86" s="1" t="str" cm="1">
        <f t="array" aca="1" ref="B86" ca="1">_xlfn.IFS('historyTags 2'!B86="have", "have", 'onchangeTags 2'!B86="have", "have", 'procTags 2'!B86="have", "have", 'historyTags 2'!B86="extra", "extra", 'onchangeTags 2'!B86="extra", "extra", 'procTags 2'!B86="extra", "extra", 'historyTags 2'!B86="missing", "missing", 'onchangeTags 2'!B86="missing", "missing", 'procTags 2'!B86="missing", "missing", 'historyTags 2'!B86="ignore", "ignore", 'onchangeTags 2'!B86="ignore", "ignore", 'procTags 2'!B86="ignore", "ignore")</f>
        <v>ignore</v>
      </c>
      <c r="C86" s="1" t="str" cm="1">
        <f t="array" aca="1" ref="C86" ca="1">_xlfn.IFS('historyTags 2'!C86="have", "have", 'onchangeTags 2'!C86="have", "have", 'procTags 2'!C86="have", "have", 'historyTags 2'!C86="extra", "extra", 'onchangeTags 2'!C86="extra", "extra", 'procTags 2'!C86="extra", "extra", 'historyTags 2'!C86="missing", "missing", 'onchangeTags 2'!C86="missing", "missing", 'procTags 2'!C86="missing", "missing", 'historyTags 2'!C86="ignore", "ignore", 'onchangeTags 2'!C86="ignore", "ignore", 'procTags 2'!C86="ignore", "ignore")</f>
        <v>ignore</v>
      </c>
      <c r="D86" s="1" t="str" cm="1">
        <f t="array" aca="1" ref="D86" ca="1">_xlfn.IFS('historyTags 2'!D86="have", "have", 'onchangeTags 2'!D86="have", "have", 'procTags 2'!D86="have", "have", 'historyTags 2'!D86="extra", "extra", 'onchangeTags 2'!D86="extra", "extra", 'procTags 2'!D86="extra", "extra", 'historyTags 2'!D86="missing", "missing", 'onchangeTags 2'!D86="missing", "missing", 'procTags 2'!D86="missing", "missing", 'historyTags 2'!D86="ignore", "ignore", 'onchangeTags 2'!D86="ignore", "ignore", 'procTags 2'!D86="ignore", "ignore")</f>
        <v>ignore</v>
      </c>
      <c r="E86" s="1" t="str" cm="1">
        <f t="array" aca="1" ref="E86" ca="1">_xlfn.IFS('historyTags 2'!E86="have", "have", 'onchangeTags 2'!E86="have", "have", 'procTags 2'!E86="have", "have", 'historyTags 2'!E86="extra", "extra", 'onchangeTags 2'!E86="extra", "extra", 'procTags 2'!E86="extra", "extra", 'historyTags 2'!E86="missing", "missing", 'onchangeTags 2'!E86="missing", "missing", 'procTags 2'!E86="missing", "missing", 'historyTags 2'!E86="ignore", "ignore", 'onchangeTags 2'!E86="ignore", "ignore", 'procTags 2'!E86="ignore", "ignore")</f>
        <v>ignore</v>
      </c>
      <c r="F86" s="1" t="str" cm="1">
        <f t="array" aca="1" ref="F86" ca="1">_xlfn.IFS('historyTags 2'!F86="have", "have", 'onchangeTags 2'!F86="have", "have", 'procTags 2'!F86="have", "have", 'historyTags 2'!F86="extra", "extra", 'onchangeTags 2'!F86="extra", "extra", 'procTags 2'!F86="extra", "extra", 'historyTags 2'!F86="missing", "missing", 'onchangeTags 2'!F86="missing", "missing", 'procTags 2'!F86="missing", "missing", 'historyTags 2'!F86="ignore", "ignore", 'onchangeTags 2'!F86="ignore", "ignore", 'procTags 2'!F86="ignore", "ignore")</f>
        <v>ignore</v>
      </c>
      <c r="G86" s="1" t="str" cm="1">
        <f t="array" aca="1" ref="G86" ca="1">_xlfn.IFS('historyTags 2'!G86="have", "have", 'onchangeTags 2'!G86="have", "have", 'procTags 2'!G86="have", "have", 'historyTags 2'!G86="extra", "extra", 'onchangeTags 2'!G86="extra", "extra", 'procTags 2'!G86="extra", "extra", 'historyTags 2'!G86="missing", "missing", 'onchangeTags 2'!G86="missing", "missing", 'procTags 2'!G86="missing", "missing", 'historyTags 2'!G86="ignore", "ignore", 'onchangeTags 2'!G86="ignore", "ignore", 'procTags 2'!G86="ignore", "ignore")</f>
        <v>ignore</v>
      </c>
      <c r="H86" s="1" t="str" cm="1">
        <f t="array" aca="1" ref="H86" ca="1">_xlfn.IFS('historyTags 2'!H86="have", "have", 'onchangeTags 2'!H86="have", "have", 'procTags 2'!H86="have", "have", 'historyTags 2'!H86="extra", "extra", 'onchangeTags 2'!H86="extra", "extra", 'procTags 2'!H86="extra", "extra", 'historyTags 2'!H86="missing", "missing", 'onchangeTags 2'!H86="missing", "missing", 'procTags 2'!H86="missing", "missing", 'historyTags 2'!H86="ignore", "ignore", 'onchangeTags 2'!H86="ignore", "ignore", 'procTags 2'!H86="ignore", "ignore")</f>
        <v>ignore</v>
      </c>
      <c r="I86" s="1" t="str" cm="1">
        <f t="array" aca="1" ref="I86" ca="1">_xlfn.IFS('historyTags 2'!I86="have", "have", 'onchangeTags 2'!I86="have", "have", 'procTags 2'!I86="have", "have", 'historyTags 2'!I86="extra", "extra", 'onchangeTags 2'!I86="extra", "extra", 'procTags 2'!I86="extra", "extra", 'historyTags 2'!I86="missing", "missing", 'onchangeTags 2'!I86="missing", "missing", 'procTags 2'!I86="missing", "missing", 'historyTags 2'!I86="ignore", "ignore", 'onchangeTags 2'!I86="ignore", "ignore", 'procTags 2'!I86="ignore", "ignore")</f>
        <v>ignore</v>
      </c>
      <c r="J86" s="1" t="str" cm="1">
        <f t="array" aca="1" ref="J86" ca="1">_xlfn.IFS('historyTags 2'!J86="have", "have", 'onchangeTags 2'!J86="have", "have", 'procTags 2'!J86="have", "have", 'historyTags 2'!J86="extra", "extra", 'onchangeTags 2'!J86="extra", "extra", 'procTags 2'!J86="extra", "extra", 'historyTags 2'!J86="missing", "missing", 'onchangeTags 2'!J86="missing", "missing", 'procTags 2'!J86="missing", "missing", 'historyTags 2'!J86="ignore", "ignore", 'onchangeTags 2'!J86="ignore", "ignore", 'procTags 2'!J86="ignore", "ignore")</f>
        <v>ignore</v>
      </c>
      <c r="K86" s="1" t="str" cm="1">
        <f t="array" aca="1" ref="K86" ca="1">_xlfn.IFS('historyTags 2'!K86="have", "have", 'onchangeTags 2'!K86="have", "have", 'procTags 2'!K86="have", "have", 'historyTags 2'!K86="extra", "extra", 'onchangeTags 2'!K86="extra", "extra", 'procTags 2'!K86="extra", "extra", 'historyTags 2'!K86="missing", "missing", 'onchangeTags 2'!K86="missing", "missing", 'procTags 2'!K86="missing", "missing", 'historyTags 2'!K86="ignore", "ignore", 'onchangeTags 2'!K86="ignore", "ignore", 'procTags 2'!K86="ignore", "ignore")</f>
        <v>ignore</v>
      </c>
      <c r="L86" s="1" t="str" cm="1">
        <f t="array" aca="1" ref="L86" ca="1">_xlfn.IFS('historyTags 2'!L86="have", "have", 'onchangeTags 2'!L86="have", "have", 'procTags 2'!L86="have", "have", 'historyTags 2'!L86="extra", "extra", 'onchangeTags 2'!L86="extra", "extra", 'procTags 2'!L86="extra", "extra", 'historyTags 2'!L86="missing", "missing", 'onchangeTags 2'!L86="missing", "missing", 'procTags 2'!L86="missing", "missing", 'historyTags 2'!L86="ignore", "ignore", 'onchangeTags 2'!L86="ignore", "ignore", 'procTags 2'!L86="ignore", "ignore")</f>
        <v>ignore</v>
      </c>
      <c r="M86" s="1" t="str" cm="1">
        <f t="array" aca="1" ref="M86" ca="1">_xlfn.IFS('historyTags 2'!M86="have", "have", 'onchangeTags 2'!M86="have", "have", 'procTags 2'!M86="have", "have", 'historyTags 2'!M86="extra", "extra", 'onchangeTags 2'!M86="extra", "extra", 'procTags 2'!M86="extra", "extra", 'historyTags 2'!M86="missing", "missing", 'onchangeTags 2'!M86="missing", "missing", 'procTags 2'!M86="missing", "missing", 'historyTags 2'!M86="ignore", "ignore", 'onchangeTags 2'!M86="ignore", "ignore", 'procTags 2'!M86="ignore", "ignore")</f>
        <v>ignore</v>
      </c>
      <c r="N86" s="1" t="str" cm="1">
        <f t="array" aca="1" ref="N86" ca="1">_xlfn.IFS('historyTags 2'!N86="have", "have", 'onchangeTags 2'!N86="have", "have", 'procTags 2'!N86="have", "have", 'historyTags 2'!N86="extra", "extra", 'onchangeTags 2'!N86="extra", "extra", 'procTags 2'!N86="extra", "extra", 'historyTags 2'!N86="missing", "missing", 'onchangeTags 2'!N86="missing", "missing", 'procTags 2'!N86="missing", "missing", 'historyTags 2'!N86="ignore", "ignore", 'onchangeTags 2'!N86="ignore", "ignore", 'procTags 2'!N86="ignore", "ignore")</f>
        <v>ignore</v>
      </c>
      <c r="O86" s="1" t="str" cm="1">
        <f t="array" aca="1" ref="O86" ca="1">_xlfn.IFS('historyTags 2'!O86="have", "have", 'onchangeTags 2'!O86="have", "have", 'procTags 2'!O86="have", "have", 'historyTags 2'!O86="extra", "extra", 'onchangeTags 2'!O86="extra", "extra", 'procTags 2'!O86="extra", "extra", 'historyTags 2'!O86="missing", "missing", 'onchangeTags 2'!O86="missing", "missing", 'procTags 2'!O86="missing", "missing", 'historyTags 2'!O86="ignore", "ignore", 'onchangeTags 2'!O86="ignore", "ignore", 'procTags 2'!O86="ignore", "ignore")</f>
        <v>ignore</v>
      </c>
      <c r="P86" s="1" t="str" cm="1">
        <f t="array" aca="1" ref="P86" ca="1">_xlfn.IFS('historyTags 2'!P86="have", "have", 'onchangeTags 2'!P86="have", "have", 'procTags 2'!P86="have", "have", 'historyTags 2'!P86="extra", "extra", 'onchangeTags 2'!P86="extra", "extra", 'procTags 2'!P86="extra", "extra", 'historyTags 2'!P86="missing", "missing", 'onchangeTags 2'!P86="missing", "missing", 'procTags 2'!P86="missing", "missing", 'historyTags 2'!P86="ignore", "ignore", 'onchangeTags 2'!P86="ignore", "ignore", 'procTags 2'!P86="ignore", "ignore")</f>
        <v>ignore</v>
      </c>
    </row>
    <row r="87" spans="1:16" x14ac:dyDescent="0.2">
      <c r="A87" s="1" t="str">
        <f ca="1">IFERROR(__xludf.DUMMYFUNCTION("""COMPUTED_VALUE"""),"cwc_kp_max")</f>
        <v>cwc_kp_max</v>
      </c>
      <c r="B87" s="1" t="str" cm="1">
        <f t="array" aca="1" ref="B87" ca="1">_xlfn.IFS('historyTags 2'!B87="have", "have", 'onchangeTags 2'!B87="have", "have", 'procTags 2'!B87="have", "have", 'historyTags 2'!B87="extra", "extra", 'onchangeTags 2'!B87="extra", "extra", 'procTags 2'!B87="extra", "extra", 'historyTags 2'!B87="missing", "missing", 'onchangeTags 2'!B87="missing", "missing", 'procTags 2'!B87="missing", "missing", 'historyTags 2'!B87="ignore", "ignore", 'onchangeTags 2'!B87="ignore", "ignore", 'procTags 2'!B87="ignore", "ignore")</f>
        <v>ignore</v>
      </c>
      <c r="C87" s="1" t="str" cm="1">
        <f t="array" aca="1" ref="C87" ca="1">_xlfn.IFS('historyTags 2'!C87="have", "have", 'onchangeTags 2'!C87="have", "have", 'procTags 2'!C87="have", "have", 'historyTags 2'!C87="extra", "extra", 'onchangeTags 2'!C87="extra", "extra", 'procTags 2'!C87="extra", "extra", 'historyTags 2'!C87="missing", "missing", 'onchangeTags 2'!C87="missing", "missing", 'procTags 2'!C87="missing", "missing", 'historyTags 2'!C87="ignore", "ignore", 'onchangeTags 2'!C87="ignore", "ignore", 'procTags 2'!C87="ignore", "ignore")</f>
        <v>ignore</v>
      </c>
      <c r="D87" s="1" t="str" cm="1">
        <f t="array" aca="1" ref="D87" ca="1">_xlfn.IFS('historyTags 2'!D87="have", "have", 'onchangeTags 2'!D87="have", "have", 'procTags 2'!D87="have", "have", 'historyTags 2'!D87="extra", "extra", 'onchangeTags 2'!D87="extra", "extra", 'procTags 2'!D87="extra", "extra", 'historyTags 2'!D87="missing", "missing", 'onchangeTags 2'!D87="missing", "missing", 'procTags 2'!D87="missing", "missing", 'historyTags 2'!D87="ignore", "ignore", 'onchangeTags 2'!D87="ignore", "ignore", 'procTags 2'!D87="ignore", "ignore")</f>
        <v>ignore</v>
      </c>
      <c r="E87" s="1" t="str" cm="1">
        <f t="array" aca="1" ref="E87" ca="1">_xlfn.IFS('historyTags 2'!E87="have", "have", 'onchangeTags 2'!E87="have", "have", 'procTags 2'!E87="have", "have", 'historyTags 2'!E87="extra", "extra", 'onchangeTags 2'!E87="extra", "extra", 'procTags 2'!E87="extra", "extra", 'historyTags 2'!E87="missing", "missing", 'onchangeTags 2'!E87="missing", "missing", 'procTags 2'!E87="missing", "missing", 'historyTags 2'!E87="ignore", "ignore", 'onchangeTags 2'!E87="ignore", "ignore", 'procTags 2'!E87="ignore", "ignore")</f>
        <v>ignore</v>
      </c>
      <c r="F87" s="1" t="str" cm="1">
        <f t="array" aca="1" ref="F87" ca="1">_xlfn.IFS('historyTags 2'!F87="have", "have", 'onchangeTags 2'!F87="have", "have", 'procTags 2'!F87="have", "have", 'historyTags 2'!F87="extra", "extra", 'onchangeTags 2'!F87="extra", "extra", 'procTags 2'!F87="extra", "extra", 'historyTags 2'!F87="missing", "missing", 'onchangeTags 2'!F87="missing", "missing", 'procTags 2'!F87="missing", "missing", 'historyTags 2'!F87="ignore", "ignore", 'onchangeTags 2'!F87="ignore", "ignore", 'procTags 2'!F87="ignore", "ignore")</f>
        <v>ignore</v>
      </c>
      <c r="G87" s="1" t="str" cm="1">
        <f t="array" aca="1" ref="G87" ca="1">_xlfn.IFS('historyTags 2'!G87="have", "have", 'onchangeTags 2'!G87="have", "have", 'procTags 2'!G87="have", "have", 'historyTags 2'!G87="extra", "extra", 'onchangeTags 2'!G87="extra", "extra", 'procTags 2'!G87="extra", "extra", 'historyTags 2'!G87="missing", "missing", 'onchangeTags 2'!G87="missing", "missing", 'procTags 2'!G87="missing", "missing", 'historyTags 2'!G87="ignore", "ignore", 'onchangeTags 2'!G87="ignore", "ignore", 'procTags 2'!G87="ignore", "ignore")</f>
        <v>ignore</v>
      </c>
      <c r="H87" s="1" t="str" cm="1">
        <f t="array" aca="1" ref="H87" ca="1">_xlfn.IFS('historyTags 2'!H87="have", "have", 'onchangeTags 2'!H87="have", "have", 'procTags 2'!H87="have", "have", 'historyTags 2'!H87="extra", "extra", 'onchangeTags 2'!H87="extra", "extra", 'procTags 2'!H87="extra", "extra", 'historyTags 2'!H87="missing", "missing", 'onchangeTags 2'!H87="missing", "missing", 'procTags 2'!H87="missing", "missing", 'historyTags 2'!H87="ignore", "ignore", 'onchangeTags 2'!H87="ignore", "ignore", 'procTags 2'!H87="ignore", "ignore")</f>
        <v>ignore</v>
      </c>
      <c r="I87" s="1" t="str" cm="1">
        <f t="array" aca="1" ref="I87" ca="1">_xlfn.IFS('historyTags 2'!I87="have", "have", 'onchangeTags 2'!I87="have", "have", 'procTags 2'!I87="have", "have", 'historyTags 2'!I87="extra", "extra", 'onchangeTags 2'!I87="extra", "extra", 'procTags 2'!I87="extra", "extra", 'historyTags 2'!I87="missing", "missing", 'onchangeTags 2'!I87="missing", "missing", 'procTags 2'!I87="missing", "missing", 'historyTags 2'!I87="ignore", "ignore", 'onchangeTags 2'!I87="ignore", "ignore", 'procTags 2'!I87="ignore", "ignore")</f>
        <v>ignore</v>
      </c>
      <c r="J87" s="1" t="str" cm="1">
        <f t="array" aca="1" ref="J87" ca="1">_xlfn.IFS('historyTags 2'!J87="have", "have", 'onchangeTags 2'!J87="have", "have", 'procTags 2'!J87="have", "have", 'historyTags 2'!J87="extra", "extra", 'onchangeTags 2'!J87="extra", "extra", 'procTags 2'!J87="extra", "extra", 'historyTags 2'!J87="missing", "missing", 'onchangeTags 2'!J87="missing", "missing", 'procTags 2'!J87="missing", "missing", 'historyTags 2'!J87="ignore", "ignore", 'onchangeTags 2'!J87="ignore", "ignore", 'procTags 2'!J87="ignore", "ignore")</f>
        <v>ignore</v>
      </c>
      <c r="K87" s="1" t="str" cm="1">
        <f t="array" aca="1" ref="K87" ca="1">_xlfn.IFS('historyTags 2'!K87="have", "have", 'onchangeTags 2'!K87="have", "have", 'procTags 2'!K87="have", "have", 'historyTags 2'!K87="extra", "extra", 'onchangeTags 2'!K87="extra", "extra", 'procTags 2'!K87="extra", "extra", 'historyTags 2'!K87="missing", "missing", 'onchangeTags 2'!K87="missing", "missing", 'procTags 2'!K87="missing", "missing", 'historyTags 2'!K87="ignore", "ignore", 'onchangeTags 2'!K87="ignore", "ignore", 'procTags 2'!K87="ignore", "ignore")</f>
        <v>ignore</v>
      </c>
      <c r="L87" s="1" t="str" cm="1">
        <f t="array" aca="1" ref="L87" ca="1">_xlfn.IFS('historyTags 2'!L87="have", "have", 'onchangeTags 2'!L87="have", "have", 'procTags 2'!L87="have", "have", 'historyTags 2'!L87="extra", "extra", 'onchangeTags 2'!L87="extra", "extra", 'procTags 2'!L87="extra", "extra", 'historyTags 2'!L87="missing", "missing", 'onchangeTags 2'!L87="missing", "missing", 'procTags 2'!L87="missing", "missing", 'historyTags 2'!L87="ignore", "ignore", 'onchangeTags 2'!L87="ignore", "ignore", 'procTags 2'!L87="ignore", "ignore")</f>
        <v>ignore</v>
      </c>
      <c r="M87" s="1" t="str" cm="1">
        <f t="array" aca="1" ref="M87" ca="1">_xlfn.IFS('historyTags 2'!M87="have", "have", 'onchangeTags 2'!M87="have", "have", 'procTags 2'!M87="have", "have", 'historyTags 2'!M87="extra", "extra", 'onchangeTags 2'!M87="extra", "extra", 'procTags 2'!M87="extra", "extra", 'historyTags 2'!M87="missing", "missing", 'onchangeTags 2'!M87="missing", "missing", 'procTags 2'!M87="missing", "missing", 'historyTags 2'!M87="ignore", "ignore", 'onchangeTags 2'!M87="ignore", "ignore", 'procTags 2'!M87="ignore", "ignore")</f>
        <v>ignore</v>
      </c>
      <c r="N87" s="1" t="str" cm="1">
        <f t="array" aca="1" ref="N87" ca="1">_xlfn.IFS('historyTags 2'!N87="have", "have", 'onchangeTags 2'!N87="have", "have", 'procTags 2'!N87="have", "have", 'historyTags 2'!N87="extra", "extra", 'onchangeTags 2'!N87="extra", "extra", 'procTags 2'!N87="extra", "extra", 'historyTags 2'!N87="missing", "missing", 'onchangeTags 2'!N87="missing", "missing", 'procTags 2'!N87="missing", "missing", 'historyTags 2'!N87="ignore", "ignore", 'onchangeTags 2'!N87="ignore", "ignore", 'procTags 2'!N87="ignore", "ignore")</f>
        <v>ignore</v>
      </c>
      <c r="O87" s="1" t="str" cm="1">
        <f t="array" aca="1" ref="O87" ca="1">_xlfn.IFS('historyTags 2'!O87="have", "have", 'onchangeTags 2'!O87="have", "have", 'procTags 2'!O87="have", "have", 'historyTags 2'!O87="extra", "extra", 'onchangeTags 2'!O87="extra", "extra", 'procTags 2'!O87="extra", "extra", 'historyTags 2'!O87="missing", "missing", 'onchangeTags 2'!O87="missing", "missing", 'procTags 2'!O87="missing", "missing", 'historyTags 2'!O87="ignore", "ignore", 'onchangeTags 2'!O87="ignore", "ignore", 'procTags 2'!O87="ignore", "ignore")</f>
        <v>ignore</v>
      </c>
      <c r="P87" s="1" t="str" cm="1">
        <f t="array" aca="1" ref="P87" ca="1">_xlfn.IFS('historyTags 2'!P87="have", "have", 'onchangeTags 2'!P87="have", "have", 'procTags 2'!P87="have", "have", 'historyTags 2'!P87="extra", "extra", 'onchangeTags 2'!P87="extra", "extra", 'procTags 2'!P87="extra", "extra", 'historyTags 2'!P87="missing", "missing", 'onchangeTags 2'!P87="missing", "missing", 'procTags 2'!P87="missing", "missing", 'historyTags 2'!P87="ignore", "ignore", 'onchangeTags 2'!P87="ignore", "ignore", 'procTags 2'!P87="ignore", "ignore")</f>
        <v>ignore</v>
      </c>
    </row>
    <row r="88" spans="1:16" x14ac:dyDescent="0.2">
      <c r="A88" s="1" t="str">
        <f ca="1">IFERROR(__xludf.DUMMYFUNCTION("""COMPUTED_VALUE"""),"cwc_kp_min")</f>
        <v>cwc_kp_min</v>
      </c>
      <c r="B88" s="1" t="str" cm="1">
        <f t="array" aca="1" ref="B88" ca="1">_xlfn.IFS('historyTags 2'!B88="have", "have", 'onchangeTags 2'!B88="have", "have", 'procTags 2'!B88="have", "have", 'historyTags 2'!B88="extra", "extra", 'onchangeTags 2'!B88="extra", "extra", 'procTags 2'!B88="extra", "extra", 'historyTags 2'!B88="missing", "missing", 'onchangeTags 2'!B88="missing", "missing", 'procTags 2'!B88="missing", "missing", 'historyTags 2'!B88="ignore", "ignore", 'onchangeTags 2'!B88="ignore", "ignore", 'procTags 2'!B88="ignore", "ignore")</f>
        <v>ignore</v>
      </c>
      <c r="C88" s="1" t="str" cm="1">
        <f t="array" aca="1" ref="C88" ca="1">_xlfn.IFS('historyTags 2'!C88="have", "have", 'onchangeTags 2'!C88="have", "have", 'procTags 2'!C88="have", "have", 'historyTags 2'!C88="extra", "extra", 'onchangeTags 2'!C88="extra", "extra", 'procTags 2'!C88="extra", "extra", 'historyTags 2'!C88="missing", "missing", 'onchangeTags 2'!C88="missing", "missing", 'procTags 2'!C88="missing", "missing", 'historyTags 2'!C88="ignore", "ignore", 'onchangeTags 2'!C88="ignore", "ignore", 'procTags 2'!C88="ignore", "ignore")</f>
        <v>ignore</v>
      </c>
      <c r="D88" s="1" t="str" cm="1">
        <f t="array" aca="1" ref="D88" ca="1">_xlfn.IFS('historyTags 2'!D88="have", "have", 'onchangeTags 2'!D88="have", "have", 'procTags 2'!D88="have", "have", 'historyTags 2'!D88="extra", "extra", 'onchangeTags 2'!D88="extra", "extra", 'procTags 2'!D88="extra", "extra", 'historyTags 2'!D88="missing", "missing", 'onchangeTags 2'!D88="missing", "missing", 'procTags 2'!D88="missing", "missing", 'historyTags 2'!D88="ignore", "ignore", 'onchangeTags 2'!D88="ignore", "ignore", 'procTags 2'!D88="ignore", "ignore")</f>
        <v>ignore</v>
      </c>
      <c r="E88" s="1" t="str" cm="1">
        <f t="array" aca="1" ref="E88" ca="1">_xlfn.IFS('historyTags 2'!E88="have", "have", 'onchangeTags 2'!E88="have", "have", 'procTags 2'!E88="have", "have", 'historyTags 2'!E88="extra", "extra", 'onchangeTags 2'!E88="extra", "extra", 'procTags 2'!E88="extra", "extra", 'historyTags 2'!E88="missing", "missing", 'onchangeTags 2'!E88="missing", "missing", 'procTags 2'!E88="missing", "missing", 'historyTags 2'!E88="ignore", "ignore", 'onchangeTags 2'!E88="ignore", "ignore", 'procTags 2'!E88="ignore", "ignore")</f>
        <v>ignore</v>
      </c>
      <c r="F88" s="1" t="str" cm="1">
        <f t="array" aca="1" ref="F88" ca="1">_xlfn.IFS('historyTags 2'!F88="have", "have", 'onchangeTags 2'!F88="have", "have", 'procTags 2'!F88="have", "have", 'historyTags 2'!F88="extra", "extra", 'onchangeTags 2'!F88="extra", "extra", 'procTags 2'!F88="extra", "extra", 'historyTags 2'!F88="missing", "missing", 'onchangeTags 2'!F88="missing", "missing", 'procTags 2'!F88="missing", "missing", 'historyTags 2'!F88="ignore", "ignore", 'onchangeTags 2'!F88="ignore", "ignore", 'procTags 2'!F88="ignore", "ignore")</f>
        <v>ignore</v>
      </c>
      <c r="G88" s="1" t="str" cm="1">
        <f t="array" aca="1" ref="G88" ca="1">_xlfn.IFS('historyTags 2'!G88="have", "have", 'onchangeTags 2'!G88="have", "have", 'procTags 2'!G88="have", "have", 'historyTags 2'!G88="extra", "extra", 'onchangeTags 2'!G88="extra", "extra", 'procTags 2'!G88="extra", "extra", 'historyTags 2'!G88="missing", "missing", 'onchangeTags 2'!G88="missing", "missing", 'procTags 2'!G88="missing", "missing", 'historyTags 2'!G88="ignore", "ignore", 'onchangeTags 2'!G88="ignore", "ignore", 'procTags 2'!G88="ignore", "ignore")</f>
        <v>ignore</v>
      </c>
      <c r="H88" s="1" t="str" cm="1">
        <f t="array" aca="1" ref="H88" ca="1">_xlfn.IFS('historyTags 2'!H88="have", "have", 'onchangeTags 2'!H88="have", "have", 'procTags 2'!H88="have", "have", 'historyTags 2'!H88="extra", "extra", 'onchangeTags 2'!H88="extra", "extra", 'procTags 2'!H88="extra", "extra", 'historyTags 2'!H88="missing", "missing", 'onchangeTags 2'!H88="missing", "missing", 'procTags 2'!H88="missing", "missing", 'historyTags 2'!H88="ignore", "ignore", 'onchangeTags 2'!H88="ignore", "ignore", 'procTags 2'!H88="ignore", "ignore")</f>
        <v>ignore</v>
      </c>
      <c r="I88" s="1" t="str" cm="1">
        <f t="array" aca="1" ref="I88" ca="1">_xlfn.IFS('historyTags 2'!I88="have", "have", 'onchangeTags 2'!I88="have", "have", 'procTags 2'!I88="have", "have", 'historyTags 2'!I88="extra", "extra", 'onchangeTags 2'!I88="extra", "extra", 'procTags 2'!I88="extra", "extra", 'historyTags 2'!I88="missing", "missing", 'onchangeTags 2'!I88="missing", "missing", 'procTags 2'!I88="missing", "missing", 'historyTags 2'!I88="ignore", "ignore", 'onchangeTags 2'!I88="ignore", "ignore", 'procTags 2'!I88="ignore", "ignore")</f>
        <v>ignore</v>
      </c>
      <c r="J88" s="1" t="str" cm="1">
        <f t="array" aca="1" ref="J88" ca="1">_xlfn.IFS('historyTags 2'!J88="have", "have", 'onchangeTags 2'!J88="have", "have", 'procTags 2'!J88="have", "have", 'historyTags 2'!J88="extra", "extra", 'onchangeTags 2'!J88="extra", "extra", 'procTags 2'!J88="extra", "extra", 'historyTags 2'!J88="missing", "missing", 'onchangeTags 2'!J88="missing", "missing", 'procTags 2'!J88="missing", "missing", 'historyTags 2'!J88="ignore", "ignore", 'onchangeTags 2'!J88="ignore", "ignore", 'procTags 2'!J88="ignore", "ignore")</f>
        <v>ignore</v>
      </c>
      <c r="K88" s="1" t="str" cm="1">
        <f t="array" aca="1" ref="K88" ca="1">_xlfn.IFS('historyTags 2'!K88="have", "have", 'onchangeTags 2'!K88="have", "have", 'procTags 2'!K88="have", "have", 'historyTags 2'!K88="extra", "extra", 'onchangeTags 2'!K88="extra", "extra", 'procTags 2'!K88="extra", "extra", 'historyTags 2'!K88="missing", "missing", 'onchangeTags 2'!K88="missing", "missing", 'procTags 2'!K88="missing", "missing", 'historyTags 2'!K88="ignore", "ignore", 'onchangeTags 2'!K88="ignore", "ignore", 'procTags 2'!K88="ignore", "ignore")</f>
        <v>ignore</v>
      </c>
      <c r="L88" s="1" t="str" cm="1">
        <f t="array" aca="1" ref="L88" ca="1">_xlfn.IFS('historyTags 2'!L88="have", "have", 'onchangeTags 2'!L88="have", "have", 'procTags 2'!L88="have", "have", 'historyTags 2'!L88="extra", "extra", 'onchangeTags 2'!L88="extra", "extra", 'procTags 2'!L88="extra", "extra", 'historyTags 2'!L88="missing", "missing", 'onchangeTags 2'!L88="missing", "missing", 'procTags 2'!L88="missing", "missing", 'historyTags 2'!L88="ignore", "ignore", 'onchangeTags 2'!L88="ignore", "ignore", 'procTags 2'!L88="ignore", "ignore")</f>
        <v>ignore</v>
      </c>
      <c r="M88" s="1" t="str" cm="1">
        <f t="array" aca="1" ref="M88" ca="1">_xlfn.IFS('historyTags 2'!M88="have", "have", 'onchangeTags 2'!M88="have", "have", 'procTags 2'!M88="have", "have", 'historyTags 2'!M88="extra", "extra", 'onchangeTags 2'!M88="extra", "extra", 'procTags 2'!M88="extra", "extra", 'historyTags 2'!M88="missing", "missing", 'onchangeTags 2'!M88="missing", "missing", 'procTags 2'!M88="missing", "missing", 'historyTags 2'!M88="ignore", "ignore", 'onchangeTags 2'!M88="ignore", "ignore", 'procTags 2'!M88="ignore", "ignore")</f>
        <v>ignore</v>
      </c>
      <c r="N88" s="1" t="str" cm="1">
        <f t="array" aca="1" ref="N88" ca="1">_xlfn.IFS('historyTags 2'!N88="have", "have", 'onchangeTags 2'!N88="have", "have", 'procTags 2'!N88="have", "have", 'historyTags 2'!N88="extra", "extra", 'onchangeTags 2'!N88="extra", "extra", 'procTags 2'!N88="extra", "extra", 'historyTags 2'!N88="missing", "missing", 'onchangeTags 2'!N88="missing", "missing", 'procTags 2'!N88="missing", "missing", 'historyTags 2'!N88="ignore", "ignore", 'onchangeTags 2'!N88="ignore", "ignore", 'procTags 2'!N88="ignore", "ignore")</f>
        <v>ignore</v>
      </c>
      <c r="O88" s="1" t="str" cm="1">
        <f t="array" aca="1" ref="O88" ca="1">_xlfn.IFS('historyTags 2'!O88="have", "have", 'onchangeTags 2'!O88="have", "have", 'procTags 2'!O88="have", "have", 'historyTags 2'!O88="extra", "extra", 'onchangeTags 2'!O88="extra", "extra", 'procTags 2'!O88="extra", "extra", 'historyTags 2'!O88="missing", "missing", 'onchangeTags 2'!O88="missing", "missing", 'procTags 2'!O88="missing", "missing", 'historyTags 2'!O88="ignore", "ignore", 'onchangeTags 2'!O88="ignore", "ignore", 'procTags 2'!O88="ignore", "ignore")</f>
        <v>ignore</v>
      </c>
      <c r="P88" s="1" t="str" cm="1">
        <f t="array" aca="1" ref="P88" ca="1">_xlfn.IFS('historyTags 2'!P88="have", "have", 'onchangeTags 2'!P88="have", "have", 'procTags 2'!P88="have", "have", 'historyTags 2'!P88="extra", "extra", 'onchangeTags 2'!P88="extra", "extra", 'procTags 2'!P88="extra", "extra", 'historyTags 2'!P88="missing", "missing", 'onchangeTags 2'!P88="missing", "missing", 'procTags 2'!P88="missing", "missing", 'historyTags 2'!P88="ignore", "ignore", 'onchangeTags 2'!P88="ignore", "ignore", 'procTags 2'!P88="ignore", "ignore")</f>
        <v>ignore</v>
      </c>
    </row>
    <row r="89" spans="1:16" x14ac:dyDescent="0.2">
      <c r="A89" s="1" t="str">
        <f ca="1">IFERROR(__xludf.DUMMYFUNCTION("""COMPUTED_VALUE"""),"cwc_kp_mult")</f>
        <v>cwc_kp_mult</v>
      </c>
      <c r="B89" s="1" t="str" cm="1">
        <f t="array" aca="1" ref="B89" ca="1">_xlfn.IFS('historyTags 2'!B89="have", "have", 'onchangeTags 2'!B89="have", "have", 'procTags 2'!B89="have", "have", 'historyTags 2'!B89="extra", "extra", 'onchangeTags 2'!B89="extra", "extra", 'procTags 2'!B89="extra", "extra", 'historyTags 2'!B89="missing", "missing", 'onchangeTags 2'!B89="missing", "missing", 'procTags 2'!B89="missing", "missing", 'historyTags 2'!B89="ignore", "ignore", 'onchangeTags 2'!B89="ignore", "ignore", 'procTags 2'!B89="ignore", "ignore")</f>
        <v>ignore</v>
      </c>
      <c r="C89" s="1" t="str" cm="1">
        <f t="array" aca="1" ref="C89" ca="1">_xlfn.IFS('historyTags 2'!C89="have", "have", 'onchangeTags 2'!C89="have", "have", 'procTags 2'!C89="have", "have", 'historyTags 2'!C89="extra", "extra", 'onchangeTags 2'!C89="extra", "extra", 'procTags 2'!C89="extra", "extra", 'historyTags 2'!C89="missing", "missing", 'onchangeTags 2'!C89="missing", "missing", 'procTags 2'!C89="missing", "missing", 'historyTags 2'!C89="ignore", "ignore", 'onchangeTags 2'!C89="ignore", "ignore", 'procTags 2'!C89="ignore", "ignore")</f>
        <v>ignore</v>
      </c>
      <c r="D89" s="1" t="str" cm="1">
        <f t="array" aca="1" ref="D89" ca="1">_xlfn.IFS('historyTags 2'!D89="have", "have", 'onchangeTags 2'!D89="have", "have", 'procTags 2'!D89="have", "have", 'historyTags 2'!D89="extra", "extra", 'onchangeTags 2'!D89="extra", "extra", 'procTags 2'!D89="extra", "extra", 'historyTags 2'!D89="missing", "missing", 'onchangeTags 2'!D89="missing", "missing", 'procTags 2'!D89="missing", "missing", 'historyTags 2'!D89="ignore", "ignore", 'onchangeTags 2'!D89="ignore", "ignore", 'procTags 2'!D89="ignore", "ignore")</f>
        <v>ignore</v>
      </c>
      <c r="E89" s="1" t="str" cm="1">
        <f t="array" aca="1" ref="E89" ca="1">_xlfn.IFS('historyTags 2'!E89="have", "have", 'onchangeTags 2'!E89="have", "have", 'procTags 2'!E89="have", "have", 'historyTags 2'!E89="extra", "extra", 'onchangeTags 2'!E89="extra", "extra", 'procTags 2'!E89="extra", "extra", 'historyTags 2'!E89="missing", "missing", 'onchangeTags 2'!E89="missing", "missing", 'procTags 2'!E89="missing", "missing", 'historyTags 2'!E89="ignore", "ignore", 'onchangeTags 2'!E89="ignore", "ignore", 'procTags 2'!E89="ignore", "ignore")</f>
        <v>ignore</v>
      </c>
      <c r="F89" s="1" t="str" cm="1">
        <f t="array" aca="1" ref="F89" ca="1">_xlfn.IFS('historyTags 2'!F89="have", "have", 'onchangeTags 2'!F89="have", "have", 'procTags 2'!F89="have", "have", 'historyTags 2'!F89="extra", "extra", 'onchangeTags 2'!F89="extra", "extra", 'procTags 2'!F89="extra", "extra", 'historyTags 2'!F89="missing", "missing", 'onchangeTags 2'!F89="missing", "missing", 'procTags 2'!F89="missing", "missing", 'historyTags 2'!F89="ignore", "ignore", 'onchangeTags 2'!F89="ignore", "ignore", 'procTags 2'!F89="ignore", "ignore")</f>
        <v>ignore</v>
      </c>
      <c r="G89" s="1" t="str" cm="1">
        <f t="array" aca="1" ref="G89" ca="1">_xlfn.IFS('historyTags 2'!G89="have", "have", 'onchangeTags 2'!G89="have", "have", 'procTags 2'!G89="have", "have", 'historyTags 2'!G89="extra", "extra", 'onchangeTags 2'!G89="extra", "extra", 'procTags 2'!G89="extra", "extra", 'historyTags 2'!G89="missing", "missing", 'onchangeTags 2'!G89="missing", "missing", 'procTags 2'!G89="missing", "missing", 'historyTags 2'!G89="ignore", "ignore", 'onchangeTags 2'!G89="ignore", "ignore", 'procTags 2'!G89="ignore", "ignore")</f>
        <v>ignore</v>
      </c>
      <c r="H89" s="1" t="str" cm="1">
        <f t="array" aca="1" ref="H89" ca="1">_xlfn.IFS('historyTags 2'!H89="have", "have", 'onchangeTags 2'!H89="have", "have", 'procTags 2'!H89="have", "have", 'historyTags 2'!H89="extra", "extra", 'onchangeTags 2'!H89="extra", "extra", 'procTags 2'!H89="extra", "extra", 'historyTags 2'!H89="missing", "missing", 'onchangeTags 2'!H89="missing", "missing", 'procTags 2'!H89="missing", "missing", 'historyTags 2'!H89="ignore", "ignore", 'onchangeTags 2'!H89="ignore", "ignore", 'procTags 2'!H89="ignore", "ignore")</f>
        <v>ignore</v>
      </c>
      <c r="I89" s="1" t="str" cm="1">
        <f t="array" aca="1" ref="I89" ca="1">_xlfn.IFS('historyTags 2'!I89="have", "have", 'onchangeTags 2'!I89="have", "have", 'procTags 2'!I89="have", "have", 'historyTags 2'!I89="extra", "extra", 'onchangeTags 2'!I89="extra", "extra", 'procTags 2'!I89="extra", "extra", 'historyTags 2'!I89="missing", "missing", 'onchangeTags 2'!I89="missing", "missing", 'procTags 2'!I89="missing", "missing", 'historyTags 2'!I89="ignore", "ignore", 'onchangeTags 2'!I89="ignore", "ignore", 'procTags 2'!I89="ignore", "ignore")</f>
        <v>ignore</v>
      </c>
      <c r="J89" s="1" t="str" cm="1">
        <f t="array" aca="1" ref="J89" ca="1">_xlfn.IFS('historyTags 2'!J89="have", "have", 'onchangeTags 2'!J89="have", "have", 'procTags 2'!J89="have", "have", 'historyTags 2'!J89="extra", "extra", 'onchangeTags 2'!J89="extra", "extra", 'procTags 2'!J89="extra", "extra", 'historyTags 2'!J89="missing", "missing", 'onchangeTags 2'!J89="missing", "missing", 'procTags 2'!J89="missing", "missing", 'historyTags 2'!J89="ignore", "ignore", 'onchangeTags 2'!J89="ignore", "ignore", 'procTags 2'!J89="ignore", "ignore")</f>
        <v>ignore</v>
      </c>
      <c r="K89" s="1" t="str" cm="1">
        <f t="array" aca="1" ref="K89" ca="1">_xlfn.IFS('historyTags 2'!K89="have", "have", 'onchangeTags 2'!K89="have", "have", 'procTags 2'!K89="have", "have", 'historyTags 2'!K89="extra", "extra", 'onchangeTags 2'!K89="extra", "extra", 'procTags 2'!K89="extra", "extra", 'historyTags 2'!K89="missing", "missing", 'onchangeTags 2'!K89="missing", "missing", 'procTags 2'!K89="missing", "missing", 'historyTags 2'!K89="ignore", "ignore", 'onchangeTags 2'!K89="ignore", "ignore", 'procTags 2'!K89="ignore", "ignore")</f>
        <v>ignore</v>
      </c>
      <c r="L89" s="1" t="str" cm="1">
        <f t="array" aca="1" ref="L89" ca="1">_xlfn.IFS('historyTags 2'!L89="have", "have", 'onchangeTags 2'!L89="have", "have", 'procTags 2'!L89="have", "have", 'historyTags 2'!L89="extra", "extra", 'onchangeTags 2'!L89="extra", "extra", 'procTags 2'!L89="extra", "extra", 'historyTags 2'!L89="missing", "missing", 'onchangeTags 2'!L89="missing", "missing", 'procTags 2'!L89="missing", "missing", 'historyTags 2'!L89="ignore", "ignore", 'onchangeTags 2'!L89="ignore", "ignore", 'procTags 2'!L89="ignore", "ignore")</f>
        <v>ignore</v>
      </c>
      <c r="M89" s="1" t="str" cm="1">
        <f t="array" aca="1" ref="M89" ca="1">_xlfn.IFS('historyTags 2'!M89="have", "have", 'onchangeTags 2'!M89="have", "have", 'procTags 2'!M89="have", "have", 'historyTags 2'!M89="extra", "extra", 'onchangeTags 2'!M89="extra", "extra", 'procTags 2'!M89="extra", "extra", 'historyTags 2'!M89="missing", "missing", 'onchangeTags 2'!M89="missing", "missing", 'procTags 2'!M89="missing", "missing", 'historyTags 2'!M89="ignore", "ignore", 'onchangeTags 2'!M89="ignore", "ignore", 'procTags 2'!M89="ignore", "ignore")</f>
        <v>ignore</v>
      </c>
      <c r="N89" s="1" t="str" cm="1">
        <f t="array" aca="1" ref="N89" ca="1">_xlfn.IFS('historyTags 2'!N89="have", "have", 'onchangeTags 2'!N89="have", "have", 'procTags 2'!N89="have", "have", 'historyTags 2'!N89="extra", "extra", 'onchangeTags 2'!N89="extra", "extra", 'procTags 2'!N89="extra", "extra", 'historyTags 2'!N89="missing", "missing", 'onchangeTags 2'!N89="missing", "missing", 'procTags 2'!N89="missing", "missing", 'historyTags 2'!N89="ignore", "ignore", 'onchangeTags 2'!N89="ignore", "ignore", 'procTags 2'!N89="ignore", "ignore")</f>
        <v>ignore</v>
      </c>
      <c r="O89" s="1" t="str" cm="1">
        <f t="array" aca="1" ref="O89" ca="1">_xlfn.IFS('historyTags 2'!O89="have", "have", 'onchangeTags 2'!O89="have", "have", 'procTags 2'!O89="have", "have", 'historyTags 2'!O89="extra", "extra", 'onchangeTags 2'!O89="extra", "extra", 'procTags 2'!O89="extra", "extra", 'historyTags 2'!O89="missing", "missing", 'onchangeTags 2'!O89="missing", "missing", 'procTags 2'!O89="missing", "missing", 'historyTags 2'!O89="ignore", "ignore", 'onchangeTags 2'!O89="ignore", "ignore", 'procTags 2'!O89="ignore", "ignore")</f>
        <v>ignore</v>
      </c>
      <c r="P89" s="1" t="str" cm="1">
        <f t="array" aca="1" ref="P89" ca="1">_xlfn.IFS('historyTags 2'!P89="have", "have", 'onchangeTags 2'!P89="have", "have", 'procTags 2'!P89="have", "have", 'historyTags 2'!P89="extra", "extra", 'onchangeTags 2'!P89="extra", "extra", 'procTags 2'!P89="extra", "extra", 'historyTags 2'!P89="missing", "missing", 'onchangeTags 2'!P89="missing", "missing", 'procTags 2'!P89="missing", "missing", 'historyTags 2'!P89="ignore", "ignore", 'onchangeTags 2'!P89="ignore", "ignore", 'procTags 2'!P89="ignore", "ignore")</f>
        <v>ignore</v>
      </c>
    </row>
    <row r="90" spans="1:16" x14ac:dyDescent="0.2">
      <c r="A90" s="1" t="str">
        <f ca="1">IFERROR(__xludf.DUMMYFUNCTION("""COMPUTED_VALUE"""),"cwc_kp_sqr")</f>
        <v>cwc_kp_sqr</v>
      </c>
      <c r="B90" s="1" t="str" cm="1">
        <f t="array" aca="1" ref="B90" ca="1">_xlfn.IFS('historyTags 2'!B90="have", "have", 'onchangeTags 2'!B90="have", "have", 'procTags 2'!B90="have", "have", 'historyTags 2'!B90="extra", "extra", 'onchangeTags 2'!B90="extra", "extra", 'procTags 2'!B90="extra", "extra", 'historyTags 2'!B90="missing", "missing", 'onchangeTags 2'!B90="missing", "missing", 'procTags 2'!B90="missing", "missing", 'historyTags 2'!B90="ignore", "ignore", 'onchangeTags 2'!B90="ignore", "ignore", 'procTags 2'!B90="ignore", "ignore")</f>
        <v>ignore</v>
      </c>
      <c r="C90" s="1" t="str" cm="1">
        <f t="array" aca="1" ref="C90" ca="1">_xlfn.IFS('historyTags 2'!C90="have", "have", 'onchangeTags 2'!C90="have", "have", 'procTags 2'!C90="have", "have", 'historyTags 2'!C90="extra", "extra", 'onchangeTags 2'!C90="extra", "extra", 'procTags 2'!C90="extra", "extra", 'historyTags 2'!C90="missing", "missing", 'onchangeTags 2'!C90="missing", "missing", 'procTags 2'!C90="missing", "missing", 'historyTags 2'!C90="ignore", "ignore", 'onchangeTags 2'!C90="ignore", "ignore", 'procTags 2'!C90="ignore", "ignore")</f>
        <v>ignore</v>
      </c>
      <c r="D90" s="1" t="str" cm="1">
        <f t="array" aca="1" ref="D90" ca="1">_xlfn.IFS('historyTags 2'!D90="have", "have", 'onchangeTags 2'!D90="have", "have", 'procTags 2'!D90="have", "have", 'historyTags 2'!D90="extra", "extra", 'onchangeTags 2'!D90="extra", "extra", 'procTags 2'!D90="extra", "extra", 'historyTags 2'!D90="missing", "missing", 'onchangeTags 2'!D90="missing", "missing", 'procTags 2'!D90="missing", "missing", 'historyTags 2'!D90="ignore", "ignore", 'onchangeTags 2'!D90="ignore", "ignore", 'procTags 2'!D90="ignore", "ignore")</f>
        <v>ignore</v>
      </c>
      <c r="E90" s="1" t="str" cm="1">
        <f t="array" aca="1" ref="E90" ca="1">_xlfn.IFS('historyTags 2'!E90="have", "have", 'onchangeTags 2'!E90="have", "have", 'procTags 2'!E90="have", "have", 'historyTags 2'!E90="extra", "extra", 'onchangeTags 2'!E90="extra", "extra", 'procTags 2'!E90="extra", "extra", 'historyTags 2'!E90="missing", "missing", 'onchangeTags 2'!E90="missing", "missing", 'procTags 2'!E90="missing", "missing", 'historyTags 2'!E90="ignore", "ignore", 'onchangeTags 2'!E90="ignore", "ignore", 'procTags 2'!E90="ignore", "ignore")</f>
        <v>ignore</v>
      </c>
      <c r="F90" s="1" t="str" cm="1">
        <f t="array" aca="1" ref="F90" ca="1">_xlfn.IFS('historyTags 2'!F90="have", "have", 'onchangeTags 2'!F90="have", "have", 'procTags 2'!F90="have", "have", 'historyTags 2'!F90="extra", "extra", 'onchangeTags 2'!F90="extra", "extra", 'procTags 2'!F90="extra", "extra", 'historyTags 2'!F90="missing", "missing", 'onchangeTags 2'!F90="missing", "missing", 'procTags 2'!F90="missing", "missing", 'historyTags 2'!F90="ignore", "ignore", 'onchangeTags 2'!F90="ignore", "ignore", 'procTags 2'!F90="ignore", "ignore")</f>
        <v>ignore</v>
      </c>
      <c r="G90" s="1" t="str" cm="1">
        <f t="array" aca="1" ref="G90" ca="1">_xlfn.IFS('historyTags 2'!G90="have", "have", 'onchangeTags 2'!G90="have", "have", 'procTags 2'!G90="have", "have", 'historyTags 2'!G90="extra", "extra", 'onchangeTags 2'!G90="extra", "extra", 'procTags 2'!G90="extra", "extra", 'historyTags 2'!G90="missing", "missing", 'onchangeTags 2'!G90="missing", "missing", 'procTags 2'!G90="missing", "missing", 'historyTags 2'!G90="ignore", "ignore", 'onchangeTags 2'!G90="ignore", "ignore", 'procTags 2'!G90="ignore", "ignore")</f>
        <v>ignore</v>
      </c>
      <c r="H90" s="1" t="str" cm="1">
        <f t="array" aca="1" ref="H90" ca="1">_xlfn.IFS('historyTags 2'!H90="have", "have", 'onchangeTags 2'!H90="have", "have", 'procTags 2'!H90="have", "have", 'historyTags 2'!H90="extra", "extra", 'onchangeTags 2'!H90="extra", "extra", 'procTags 2'!H90="extra", "extra", 'historyTags 2'!H90="missing", "missing", 'onchangeTags 2'!H90="missing", "missing", 'procTags 2'!H90="missing", "missing", 'historyTags 2'!H90="ignore", "ignore", 'onchangeTags 2'!H90="ignore", "ignore", 'procTags 2'!H90="ignore", "ignore")</f>
        <v>ignore</v>
      </c>
      <c r="I90" s="1" t="str" cm="1">
        <f t="array" aca="1" ref="I90" ca="1">_xlfn.IFS('historyTags 2'!I90="have", "have", 'onchangeTags 2'!I90="have", "have", 'procTags 2'!I90="have", "have", 'historyTags 2'!I90="extra", "extra", 'onchangeTags 2'!I90="extra", "extra", 'procTags 2'!I90="extra", "extra", 'historyTags 2'!I90="missing", "missing", 'onchangeTags 2'!I90="missing", "missing", 'procTags 2'!I90="missing", "missing", 'historyTags 2'!I90="ignore", "ignore", 'onchangeTags 2'!I90="ignore", "ignore", 'procTags 2'!I90="ignore", "ignore")</f>
        <v>ignore</v>
      </c>
      <c r="J90" s="1" t="str" cm="1">
        <f t="array" aca="1" ref="J90" ca="1">_xlfn.IFS('historyTags 2'!J90="have", "have", 'onchangeTags 2'!J90="have", "have", 'procTags 2'!J90="have", "have", 'historyTags 2'!J90="extra", "extra", 'onchangeTags 2'!J90="extra", "extra", 'procTags 2'!J90="extra", "extra", 'historyTags 2'!J90="missing", "missing", 'onchangeTags 2'!J90="missing", "missing", 'procTags 2'!J90="missing", "missing", 'historyTags 2'!J90="ignore", "ignore", 'onchangeTags 2'!J90="ignore", "ignore", 'procTags 2'!J90="ignore", "ignore")</f>
        <v>ignore</v>
      </c>
      <c r="K90" s="1" t="str" cm="1">
        <f t="array" aca="1" ref="K90" ca="1">_xlfn.IFS('historyTags 2'!K90="have", "have", 'onchangeTags 2'!K90="have", "have", 'procTags 2'!K90="have", "have", 'historyTags 2'!K90="extra", "extra", 'onchangeTags 2'!K90="extra", "extra", 'procTags 2'!K90="extra", "extra", 'historyTags 2'!K90="missing", "missing", 'onchangeTags 2'!K90="missing", "missing", 'procTags 2'!K90="missing", "missing", 'historyTags 2'!K90="ignore", "ignore", 'onchangeTags 2'!K90="ignore", "ignore", 'procTags 2'!K90="ignore", "ignore")</f>
        <v>ignore</v>
      </c>
      <c r="L90" s="1" t="str" cm="1">
        <f t="array" aca="1" ref="L90" ca="1">_xlfn.IFS('historyTags 2'!L90="have", "have", 'onchangeTags 2'!L90="have", "have", 'procTags 2'!L90="have", "have", 'historyTags 2'!L90="extra", "extra", 'onchangeTags 2'!L90="extra", "extra", 'procTags 2'!L90="extra", "extra", 'historyTags 2'!L90="missing", "missing", 'onchangeTags 2'!L90="missing", "missing", 'procTags 2'!L90="missing", "missing", 'historyTags 2'!L90="ignore", "ignore", 'onchangeTags 2'!L90="ignore", "ignore", 'procTags 2'!L90="ignore", "ignore")</f>
        <v>ignore</v>
      </c>
      <c r="M90" s="1" t="str" cm="1">
        <f t="array" aca="1" ref="M90" ca="1">_xlfn.IFS('historyTags 2'!M90="have", "have", 'onchangeTags 2'!M90="have", "have", 'procTags 2'!M90="have", "have", 'historyTags 2'!M90="extra", "extra", 'onchangeTags 2'!M90="extra", "extra", 'procTags 2'!M90="extra", "extra", 'historyTags 2'!M90="missing", "missing", 'onchangeTags 2'!M90="missing", "missing", 'procTags 2'!M90="missing", "missing", 'historyTags 2'!M90="ignore", "ignore", 'onchangeTags 2'!M90="ignore", "ignore", 'procTags 2'!M90="ignore", "ignore")</f>
        <v>ignore</v>
      </c>
      <c r="N90" s="1" t="str" cm="1">
        <f t="array" aca="1" ref="N90" ca="1">_xlfn.IFS('historyTags 2'!N90="have", "have", 'onchangeTags 2'!N90="have", "have", 'procTags 2'!N90="have", "have", 'historyTags 2'!N90="extra", "extra", 'onchangeTags 2'!N90="extra", "extra", 'procTags 2'!N90="extra", "extra", 'historyTags 2'!N90="missing", "missing", 'onchangeTags 2'!N90="missing", "missing", 'procTags 2'!N90="missing", "missing", 'historyTags 2'!N90="ignore", "ignore", 'onchangeTags 2'!N90="ignore", "ignore", 'procTags 2'!N90="ignore", "ignore")</f>
        <v>ignore</v>
      </c>
      <c r="O90" s="1" t="str" cm="1">
        <f t="array" aca="1" ref="O90" ca="1">_xlfn.IFS('historyTags 2'!O90="have", "have", 'onchangeTags 2'!O90="have", "have", 'procTags 2'!O90="have", "have", 'historyTags 2'!O90="extra", "extra", 'onchangeTags 2'!O90="extra", "extra", 'procTags 2'!O90="extra", "extra", 'historyTags 2'!O90="missing", "missing", 'onchangeTags 2'!O90="missing", "missing", 'procTags 2'!O90="missing", "missing", 'historyTags 2'!O90="ignore", "ignore", 'onchangeTags 2'!O90="ignore", "ignore", 'procTags 2'!O90="ignore", "ignore")</f>
        <v>ignore</v>
      </c>
      <c r="P90" s="1" t="str" cm="1">
        <f t="array" aca="1" ref="P90" ca="1">_xlfn.IFS('historyTags 2'!P90="have", "have", 'onchangeTags 2'!P90="have", "have", 'procTags 2'!P90="have", "have", 'historyTags 2'!P90="extra", "extra", 'onchangeTags 2'!P90="extra", "extra", 'procTags 2'!P90="extra", "extra", 'historyTags 2'!P90="missing", "missing", 'onchangeTags 2'!P90="missing", "missing", 'procTags 2'!P90="missing", "missing", 'historyTags 2'!P90="ignore", "ignore", 'onchangeTags 2'!P90="ignore", "ignore", 'procTags 2'!P90="ignore", "ignore")</f>
        <v>ignore</v>
      </c>
    </row>
    <row r="91" spans="1:16" x14ac:dyDescent="0.2">
      <c r="A91" s="1" t="str">
        <f ca="1">IFERROR(__xludf.DUMMYFUNCTION("""COMPUTED_VALUE"""),"cwc_return_temp")</f>
        <v>cwc_return_temp</v>
      </c>
      <c r="B91" s="1" t="str" cm="1">
        <f t="array" aca="1" ref="B91" ca="1">_xlfn.IFS('historyTags 2'!B91="have", "have", 'onchangeTags 2'!B91="have", "have", 'procTags 2'!B91="have", "have", 'historyTags 2'!B91="extra", "extra", 'onchangeTags 2'!B91="extra", "extra", 'procTags 2'!B91="extra", "extra", 'historyTags 2'!B91="missing", "missing", 'onchangeTags 2'!B91="missing", "missing", 'procTags 2'!B91="missing", "missing", 'historyTags 2'!B91="ignore", "ignore", 'onchangeTags 2'!B91="ignore", "ignore", 'procTags 2'!B91="ignore", "ignore")</f>
        <v>ignore</v>
      </c>
      <c r="C91" s="1" t="str" cm="1">
        <f t="array" aca="1" ref="C91" ca="1">_xlfn.IFS('historyTags 2'!C91="have", "have", 'onchangeTags 2'!C91="have", "have", 'procTags 2'!C91="have", "have", 'historyTags 2'!C91="extra", "extra", 'onchangeTags 2'!C91="extra", "extra", 'procTags 2'!C91="extra", "extra", 'historyTags 2'!C91="missing", "missing", 'onchangeTags 2'!C91="missing", "missing", 'procTags 2'!C91="missing", "missing", 'historyTags 2'!C91="ignore", "ignore", 'onchangeTags 2'!C91="ignore", "ignore", 'procTags 2'!C91="ignore", "ignore")</f>
        <v>ignore</v>
      </c>
      <c r="D91" s="1" t="str" cm="1">
        <f t="array" aca="1" ref="D91" ca="1">_xlfn.IFS('historyTags 2'!D91="have", "have", 'onchangeTags 2'!D91="have", "have", 'procTags 2'!D91="have", "have", 'historyTags 2'!D91="extra", "extra", 'onchangeTags 2'!D91="extra", "extra", 'procTags 2'!D91="extra", "extra", 'historyTags 2'!D91="missing", "missing", 'onchangeTags 2'!D91="missing", "missing", 'procTags 2'!D91="missing", "missing", 'historyTags 2'!D91="ignore", "ignore", 'onchangeTags 2'!D91="ignore", "ignore", 'procTags 2'!D91="ignore", "ignore")</f>
        <v>ignore</v>
      </c>
      <c r="E91" s="1" t="str" cm="1">
        <f t="array" aca="1" ref="E91" ca="1">_xlfn.IFS('historyTags 2'!E91="have", "have", 'onchangeTags 2'!E91="have", "have", 'procTags 2'!E91="have", "have", 'historyTags 2'!E91="extra", "extra", 'onchangeTags 2'!E91="extra", "extra", 'procTags 2'!E91="extra", "extra", 'historyTags 2'!E91="missing", "missing", 'onchangeTags 2'!E91="missing", "missing", 'procTags 2'!E91="missing", "missing", 'historyTags 2'!E91="ignore", "ignore", 'onchangeTags 2'!E91="ignore", "ignore", 'procTags 2'!E91="ignore", "ignore")</f>
        <v>ignore</v>
      </c>
      <c r="F91" s="1" t="str" cm="1">
        <f t="array" aca="1" ref="F91" ca="1">_xlfn.IFS('historyTags 2'!F91="have", "have", 'onchangeTags 2'!F91="have", "have", 'procTags 2'!F91="have", "have", 'historyTags 2'!F91="extra", "extra", 'onchangeTags 2'!F91="extra", "extra", 'procTags 2'!F91="extra", "extra", 'historyTags 2'!F91="missing", "missing", 'onchangeTags 2'!F91="missing", "missing", 'procTags 2'!F91="missing", "missing", 'historyTags 2'!F91="ignore", "ignore", 'onchangeTags 2'!F91="ignore", "ignore", 'procTags 2'!F91="ignore", "ignore")</f>
        <v>ignore</v>
      </c>
      <c r="G91" s="1" t="str" cm="1">
        <f t="array" aca="1" ref="G91" ca="1">_xlfn.IFS('historyTags 2'!G91="have", "have", 'onchangeTags 2'!G91="have", "have", 'procTags 2'!G91="have", "have", 'historyTags 2'!G91="extra", "extra", 'onchangeTags 2'!G91="extra", "extra", 'procTags 2'!G91="extra", "extra", 'historyTags 2'!G91="missing", "missing", 'onchangeTags 2'!G91="missing", "missing", 'procTags 2'!G91="missing", "missing", 'historyTags 2'!G91="ignore", "ignore", 'onchangeTags 2'!G91="ignore", "ignore", 'procTags 2'!G91="ignore", "ignore")</f>
        <v>ignore</v>
      </c>
      <c r="H91" s="1" t="str" cm="1">
        <f t="array" aca="1" ref="H91" ca="1">_xlfn.IFS('historyTags 2'!H91="have", "have", 'onchangeTags 2'!H91="have", "have", 'procTags 2'!H91="have", "have", 'historyTags 2'!H91="extra", "extra", 'onchangeTags 2'!H91="extra", "extra", 'procTags 2'!H91="extra", "extra", 'historyTags 2'!H91="missing", "missing", 'onchangeTags 2'!H91="missing", "missing", 'procTags 2'!H91="missing", "missing", 'historyTags 2'!H91="ignore", "ignore", 'onchangeTags 2'!H91="ignore", "ignore", 'procTags 2'!H91="ignore", "ignore")</f>
        <v>ignore</v>
      </c>
      <c r="I91" s="1" t="str" cm="1">
        <f t="array" aca="1" ref="I91" ca="1">_xlfn.IFS('historyTags 2'!I91="have", "have", 'onchangeTags 2'!I91="have", "have", 'procTags 2'!I91="have", "have", 'historyTags 2'!I91="extra", "extra", 'onchangeTags 2'!I91="extra", "extra", 'procTags 2'!I91="extra", "extra", 'historyTags 2'!I91="missing", "missing", 'onchangeTags 2'!I91="missing", "missing", 'procTags 2'!I91="missing", "missing", 'historyTags 2'!I91="ignore", "ignore", 'onchangeTags 2'!I91="ignore", "ignore", 'procTags 2'!I91="ignore", "ignore")</f>
        <v>ignore</v>
      </c>
      <c r="J91" s="1" t="str" cm="1">
        <f t="array" aca="1" ref="J91" ca="1">_xlfn.IFS('historyTags 2'!J91="have", "have", 'onchangeTags 2'!J91="have", "have", 'procTags 2'!J91="have", "have", 'historyTags 2'!J91="extra", "extra", 'onchangeTags 2'!J91="extra", "extra", 'procTags 2'!J91="extra", "extra", 'historyTags 2'!J91="missing", "missing", 'onchangeTags 2'!J91="missing", "missing", 'procTags 2'!J91="missing", "missing", 'historyTags 2'!J91="ignore", "ignore", 'onchangeTags 2'!J91="ignore", "ignore", 'procTags 2'!J91="ignore", "ignore")</f>
        <v>ignore</v>
      </c>
      <c r="K91" s="1" t="str" cm="1">
        <f t="array" aca="1" ref="K91" ca="1">_xlfn.IFS('historyTags 2'!K91="have", "have", 'onchangeTags 2'!K91="have", "have", 'procTags 2'!K91="have", "have", 'historyTags 2'!K91="extra", "extra", 'onchangeTags 2'!K91="extra", "extra", 'procTags 2'!K91="extra", "extra", 'historyTags 2'!K91="missing", "missing", 'onchangeTags 2'!K91="missing", "missing", 'procTags 2'!K91="missing", "missing", 'historyTags 2'!K91="ignore", "ignore", 'onchangeTags 2'!K91="ignore", "ignore", 'procTags 2'!K91="ignore", "ignore")</f>
        <v>ignore</v>
      </c>
      <c r="L91" s="1" t="str" cm="1">
        <f t="array" aca="1" ref="L91" ca="1">_xlfn.IFS('historyTags 2'!L91="have", "have", 'onchangeTags 2'!L91="have", "have", 'procTags 2'!L91="have", "have", 'historyTags 2'!L91="extra", "extra", 'onchangeTags 2'!L91="extra", "extra", 'procTags 2'!L91="extra", "extra", 'historyTags 2'!L91="missing", "missing", 'onchangeTags 2'!L91="missing", "missing", 'procTags 2'!L91="missing", "missing", 'historyTags 2'!L91="ignore", "ignore", 'onchangeTags 2'!L91="ignore", "ignore", 'procTags 2'!L91="ignore", "ignore")</f>
        <v>ignore</v>
      </c>
      <c r="M91" s="1" t="str" cm="1">
        <f t="array" aca="1" ref="M91" ca="1">_xlfn.IFS('historyTags 2'!M91="have", "have", 'onchangeTags 2'!M91="have", "have", 'procTags 2'!M91="have", "have", 'historyTags 2'!M91="extra", "extra", 'onchangeTags 2'!M91="extra", "extra", 'procTags 2'!M91="extra", "extra", 'historyTags 2'!M91="missing", "missing", 'onchangeTags 2'!M91="missing", "missing", 'procTags 2'!M91="missing", "missing", 'historyTags 2'!M91="ignore", "ignore", 'onchangeTags 2'!M91="ignore", "ignore", 'procTags 2'!M91="ignore", "ignore")</f>
        <v>ignore</v>
      </c>
      <c r="N91" s="1" t="str" cm="1">
        <f t="array" aca="1" ref="N91" ca="1">_xlfn.IFS('historyTags 2'!N91="have", "have", 'onchangeTags 2'!N91="have", "have", 'procTags 2'!N91="have", "have", 'historyTags 2'!N91="extra", "extra", 'onchangeTags 2'!N91="extra", "extra", 'procTags 2'!N91="extra", "extra", 'historyTags 2'!N91="missing", "missing", 'onchangeTags 2'!N91="missing", "missing", 'procTags 2'!N91="missing", "missing", 'historyTags 2'!N91="ignore", "ignore", 'onchangeTags 2'!N91="ignore", "ignore", 'procTags 2'!N91="ignore", "ignore")</f>
        <v>ignore</v>
      </c>
      <c r="O91" s="1" t="str" cm="1">
        <f t="array" aca="1" ref="O91" ca="1">_xlfn.IFS('historyTags 2'!O91="have", "have", 'onchangeTags 2'!O91="have", "have", 'procTags 2'!O91="have", "have", 'historyTags 2'!O91="extra", "extra", 'onchangeTags 2'!O91="extra", "extra", 'procTags 2'!O91="extra", "extra", 'historyTags 2'!O91="missing", "missing", 'onchangeTags 2'!O91="missing", "missing", 'procTags 2'!O91="missing", "missing", 'historyTags 2'!O91="ignore", "ignore", 'onchangeTags 2'!O91="ignore", "ignore", 'procTags 2'!O91="ignore", "ignore")</f>
        <v>ignore</v>
      </c>
      <c r="P91" s="1" t="str" cm="1">
        <f t="array" aca="1" ref="P91" ca="1">_xlfn.IFS('historyTags 2'!P91="have", "have", 'onchangeTags 2'!P91="have", "have", 'procTags 2'!P91="have", "have", 'historyTags 2'!P91="extra", "extra", 'onchangeTags 2'!P91="extra", "extra", 'procTags 2'!P91="extra", "extra", 'historyTags 2'!P91="missing", "missing", 'onchangeTags 2'!P91="missing", "missing", 'procTags 2'!P91="missing", "missing", 'historyTags 2'!P91="ignore", "ignore", 'onchangeTags 2'!P91="ignore", "ignore", 'procTags 2'!P91="ignore", "ignore")</f>
        <v>ignore</v>
      </c>
    </row>
    <row r="92" spans="1:16" x14ac:dyDescent="0.2">
      <c r="A92" s="1" t="str">
        <f ca="1">IFERROR(__xludf.DUMMYFUNCTION("""COMPUTED_VALUE"""),"cwc_solve_dn_thresh")</f>
        <v>cwc_solve_dn_thresh</v>
      </c>
      <c r="B92" s="1" t="str" cm="1">
        <f t="array" aca="1" ref="B92" ca="1">_xlfn.IFS('historyTags 2'!B92="have", "have", 'onchangeTags 2'!B92="have", "have", 'procTags 2'!B92="have", "have", 'historyTags 2'!B92="extra", "extra", 'onchangeTags 2'!B92="extra", "extra", 'procTags 2'!B92="extra", "extra", 'historyTags 2'!B92="missing", "missing", 'onchangeTags 2'!B92="missing", "missing", 'procTags 2'!B92="missing", "missing", 'historyTags 2'!B92="ignore", "ignore", 'onchangeTags 2'!B92="ignore", "ignore", 'procTags 2'!B92="ignore", "ignore")</f>
        <v>ignore</v>
      </c>
      <c r="C92" s="1" t="str" cm="1">
        <f t="array" aca="1" ref="C92" ca="1">_xlfn.IFS('historyTags 2'!C92="have", "have", 'onchangeTags 2'!C92="have", "have", 'procTags 2'!C92="have", "have", 'historyTags 2'!C92="extra", "extra", 'onchangeTags 2'!C92="extra", "extra", 'procTags 2'!C92="extra", "extra", 'historyTags 2'!C92="missing", "missing", 'onchangeTags 2'!C92="missing", "missing", 'procTags 2'!C92="missing", "missing", 'historyTags 2'!C92="ignore", "ignore", 'onchangeTags 2'!C92="ignore", "ignore", 'procTags 2'!C92="ignore", "ignore")</f>
        <v>ignore</v>
      </c>
      <c r="D92" s="1" t="str" cm="1">
        <f t="array" aca="1" ref="D92" ca="1">_xlfn.IFS('historyTags 2'!D92="have", "have", 'onchangeTags 2'!D92="have", "have", 'procTags 2'!D92="have", "have", 'historyTags 2'!D92="extra", "extra", 'onchangeTags 2'!D92="extra", "extra", 'procTags 2'!D92="extra", "extra", 'historyTags 2'!D92="missing", "missing", 'onchangeTags 2'!D92="missing", "missing", 'procTags 2'!D92="missing", "missing", 'historyTags 2'!D92="ignore", "ignore", 'onchangeTags 2'!D92="ignore", "ignore", 'procTags 2'!D92="ignore", "ignore")</f>
        <v>ignore</v>
      </c>
      <c r="E92" s="1" t="str" cm="1">
        <f t="array" aca="1" ref="E92" ca="1">_xlfn.IFS('historyTags 2'!E92="have", "have", 'onchangeTags 2'!E92="have", "have", 'procTags 2'!E92="have", "have", 'historyTags 2'!E92="extra", "extra", 'onchangeTags 2'!E92="extra", "extra", 'procTags 2'!E92="extra", "extra", 'historyTags 2'!E92="missing", "missing", 'onchangeTags 2'!E92="missing", "missing", 'procTags 2'!E92="missing", "missing", 'historyTags 2'!E92="ignore", "ignore", 'onchangeTags 2'!E92="ignore", "ignore", 'procTags 2'!E92="ignore", "ignore")</f>
        <v>ignore</v>
      </c>
      <c r="F92" s="1" t="str" cm="1">
        <f t="array" aca="1" ref="F92" ca="1">_xlfn.IFS('historyTags 2'!F92="have", "have", 'onchangeTags 2'!F92="have", "have", 'procTags 2'!F92="have", "have", 'historyTags 2'!F92="extra", "extra", 'onchangeTags 2'!F92="extra", "extra", 'procTags 2'!F92="extra", "extra", 'historyTags 2'!F92="missing", "missing", 'onchangeTags 2'!F92="missing", "missing", 'procTags 2'!F92="missing", "missing", 'historyTags 2'!F92="ignore", "ignore", 'onchangeTags 2'!F92="ignore", "ignore", 'procTags 2'!F92="ignore", "ignore")</f>
        <v>ignore</v>
      </c>
      <c r="G92" s="1" t="str" cm="1">
        <f t="array" aca="1" ref="G92" ca="1">_xlfn.IFS('historyTags 2'!G92="have", "have", 'onchangeTags 2'!G92="have", "have", 'procTags 2'!G92="have", "have", 'historyTags 2'!G92="extra", "extra", 'onchangeTags 2'!G92="extra", "extra", 'procTags 2'!G92="extra", "extra", 'historyTags 2'!G92="missing", "missing", 'onchangeTags 2'!G92="missing", "missing", 'procTags 2'!G92="missing", "missing", 'historyTags 2'!G92="ignore", "ignore", 'onchangeTags 2'!G92="ignore", "ignore", 'procTags 2'!G92="ignore", "ignore")</f>
        <v>ignore</v>
      </c>
      <c r="H92" s="1" t="str" cm="1">
        <f t="array" aca="1" ref="H92" ca="1">_xlfn.IFS('historyTags 2'!H92="have", "have", 'onchangeTags 2'!H92="have", "have", 'procTags 2'!H92="have", "have", 'historyTags 2'!H92="extra", "extra", 'onchangeTags 2'!H92="extra", "extra", 'procTags 2'!H92="extra", "extra", 'historyTags 2'!H92="missing", "missing", 'onchangeTags 2'!H92="missing", "missing", 'procTags 2'!H92="missing", "missing", 'historyTags 2'!H92="ignore", "ignore", 'onchangeTags 2'!H92="ignore", "ignore", 'procTags 2'!H92="ignore", "ignore")</f>
        <v>ignore</v>
      </c>
      <c r="I92" s="1" t="str" cm="1">
        <f t="array" aca="1" ref="I92" ca="1">_xlfn.IFS('historyTags 2'!I92="have", "have", 'onchangeTags 2'!I92="have", "have", 'procTags 2'!I92="have", "have", 'historyTags 2'!I92="extra", "extra", 'onchangeTags 2'!I92="extra", "extra", 'procTags 2'!I92="extra", "extra", 'historyTags 2'!I92="missing", "missing", 'onchangeTags 2'!I92="missing", "missing", 'procTags 2'!I92="missing", "missing", 'historyTags 2'!I92="ignore", "ignore", 'onchangeTags 2'!I92="ignore", "ignore", 'procTags 2'!I92="ignore", "ignore")</f>
        <v>ignore</v>
      </c>
      <c r="J92" s="1" t="str" cm="1">
        <f t="array" aca="1" ref="J92" ca="1">_xlfn.IFS('historyTags 2'!J92="have", "have", 'onchangeTags 2'!J92="have", "have", 'procTags 2'!J92="have", "have", 'historyTags 2'!J92="extra", "extra", 'onchangeTags 2'!J92="extra", "extra", 'procTags 2'!J92="extra", "extra", 'historyTags 2'!J92="missing", "missing", 'onchangeTags 2'!J92="missing", "missing", 'procTags 2'!J92="missing", "missing", 'historyTags 2'!J92="ignore", "ignore", 'onchangeTags 2'!J92="ignore", "ignore", 'procTags 2'!J92="ignore", "ignore")</f>
        <v>ignore</v>
      </c>
      <c r="K92" s="1" t="str" cm="1">
        <f t="array" aca="1" ref="K92" ca="1">_xlfn.IFS('historyTags 2'!K92="have", "have", 'onchangeTags 2'!K92="have", "have", 'procTags 2'!K92="have", "have", 'historyTags 2'!K92="extra", "extra", 'onchangeTags 2'!K92="extra", "extra", 'procTags 2'!K92="extra", "extra", 'historyTags 2'!K92="missing", "missing", 'onchangeTags 2'!K92="missing", "missing", 'procTags 2'!K92="missing", "missing", 'historyTags 2'!K92="ignore", "ignore", 'onchangeTags 2'!K92="ignore", "ignore", 'procTags 2'!K92="ignore", "ignore")</f>
        <v>ignore</v>
      </c>
      <c r="L92" s="1" t="str" cm="1">
        <f t="array" aca="1" ref="L92" ca="1">_xlfn.IFS('historyTags 2'!L92="have", "have", 'onchangeTags 2'!L92="have", "have", 'procTags 2'!L92="have", "have", 'historyTags 2'!L92="extra", "extra", 'onchangeTags 2'!L92="extra", "extra", 'procTags 2'!L92="extra", "extra", 'historyTags 2'!L92="missing", "missing", 'onchangeTags 2'!L92="missing", "missing", 'procTags 2'!L92="missing", "missing", 'historyTags 2'!L92="ignore", "ignore", 'onchangeTags 2'!L92="ignore", "ignore", 'procTags 2'!L92="ignore", "ignore")</f>
        <v>ignore</v>
      </c>
      <c r="M92" s="1" t="str" cm="1">
        <f t="array" aca="1" ref="M92" ca="1">_xlfn.IFS('historyTags 2'!M92="have", "have", 'onchangeTags 2'!M92="have", "have", 'procTags 2'!M92="have", "have", 'historyTags 2'!M92="extra", "extra", 'onchangeTags 2'!M92="extra", "extra", 'procTags 2'!M92="extra", "extra", 'historyTags 2'!M92="missing", "missing", 'onchangeTags 2'!M92="missing", "missing", 'procTags 2'!M92="missing", "missing", 'historyTags 2'!M92="ignore", "ignore", 'onchangeTags 2'!M92="ignore", "ignore", 'procTags 2'!M92="ignore", "ignore")</f>
        <v>ignore</v>
      </c>
      <c r="N92" s="1" t="str" cm="1">
        <f t="array" aca="1" ref="N92" ca="1">_xlfn.IFS('historyTags 2'!N92="have", "have", 'onchangeTags 2'!N92="have", "have", 'procTags 2'!N92="have", "have", 'historyTags 2'!N92="extra", "extra", 'onchangeTags 2'!N92="extra", "extra", 'procTags 2'!N92="extra", "extra", 'historyTags 2'!N92="missing", "missing", 'onchangeTags 2'!N92="missing", "missing", 'procTags 2'!N92="missing", "missing", 'historyTags 2'!N92="ignore", "ignore", 'onchangeTags 2'!N92="ignore", "ignore", 'procTags 2'!N92="ignore", "ignore")</f>
        <v>ignore</v>
      </c>
      <c r="O92" s="1" t="str" cm="1">
        <f t="array" aca="1" ref="O92" ca="1">_xlfn.IFS('historyTags 2'!O92="have", "have", 'onchangeTags 2'!O92="have", "have", 'procTags 2'!O92="have", "have", 'historyTags 2'!O92="extra", "extra", 'onchangeTags 2'!O92="extra", "extra", 'procTags 2'!O92="extra", "extra", 'historyTags 2'!O92="missing", "missing", 'onchangeTags 2'!O92="missing", "missing", 'procTags 2'!O92="missing", "missing", 'historyTags 2'!O92="ignore", "ignore", 'onchangeTags 2'!O92="ignore", "ignore", 'procTags 2'!O92="ignore", "ignore")</f>
        <v>ignore</v>
      </c>
      <c r="P92" s="1" t="str" cm="1">
        <f t="array" aca="1" ref="P92" ca="1">_xlfn.IFS('historyTags 2'!P92="have", "have", 'onchangeTags 2'!P92="have", "have", 'procTags 2'!P92="have", "have", 'historyTags 2'!P92="extra", "extra", 'onchangeTags 2'!P92="extra", "extra", 'procTags 2'!P92="extra", "extra", 'historyTags 2'!P92="missing", "missing", 'onchangeTags 2'!P92="missing", "missing", 'procTags 2'!P92="missing", "missing", 'historyTags 2'!P92="ignore", "ignore", 'onchangeTags 2'!P92="ignore", "ignore", 'procTags 2'!P92="ignore", "ignore")</f>
        <v>ignore</v>
      </c>
    </row>
    <row r="93" spans="1:16" x14ac:dyDescent="0.2">
      <c r="A93" s="1" t="str">
        <f ca="1">IFERROR(__xludf.DUMMYFUNCTION("""COMPUTED_VALUE"""),"cwc_supply_temp")</f>
        <v>cwc_supply_temp</v>
      </c>
      <c r="B93" s="1" t="str" cm="1">
        <f t="array" aca="1" ref="B93" ca="1">_xlfn.IFS('historyTags 2'!B93="have", "have", 'onchangeTags 2'!B93="have", "have", 'procTags 2'!B93="have", "have", 'historyTags 2'!B93="extra", "extra", 'onchangeTags 2'!B93="extra", "extra", 'procTags 2'!B93="extra", "extra", 'historyTags 2'!B93="missing", "missing", 'onchangeTags 2'!B93="missing", "missing", 'procTags 2'!B93="missing", "missing", 'historyTags 2'!B93="ignore", "ignore", 'onchangeTags 2'!B93="ignore", "ignore", 'procTags 2'!B93="ignore", "ignore")</f>
        <v>ignore</v>
      </c>
      <c r="C93" s="1" t="str" cm="1">
        <f t="array" aca="1" ref="C93" ca="1">_xlfn.IFS('historyTags 2'!C93="have", "have", 'onchangeTags 2'!C93="have", "have", 'procTags 2'!C93="have", "have", 'historyTags 2'!C93="extra", "extra", 'onchangeTags 2'!C93="extra", "extra", 'procTags 2'!C93="extra", "extra", 'historyTags 2'!C93="missing", "missing", 'onchangeTags 2'!C93="missing", "missing", 'procTags 2'!C93="missing", "missing", 'historyTags 2'!C93="ignore", "ignore", 'onchangeTags 2'!C93="ignore", "ignore", 'procTags 2'!C93="ignore", "ignore")</f>
        <v>ignore</v>
      </c>
      <c r="D93" s="1" t="str" cm="1">
        <f t="array" aca="1" ref="D93" ca="1">_xlfn.IFS('historyTags 2'!D93="have", "have", 'onchangeTags 2'!D93="have", "have", 'procTags 2'!D93="have", "have", 'historyTags 2'!D93="extra", "extra", 'onchangeTags 2'!D93="extra", "extra", 'procTags 2'!D93="extra", "extra", 'historyTags 2'!D93="missing", "missing", 'onchangeTags 2'!D93="missing", "missing", 'procTags 2'!D93="missing", "missing", 'historyTags 2'!D93="ignore", "ignore", 'onchangeTags 2'!D93="ignore", "ignore", 'procTags 2'!D93="ignore", "ignore")</f>
        <v>ignore</v>
      </c>
      <c r="E93" s="1" t="str" cm="1">
        <f t="array" aca="1" ref="E93" ca="1">_xlfn.IFS('historyTags 2'!E93="have", "have", 'onchangeTags 2'!E93="have", "have", 'procTags 2'!E93="have", "have", 'historyTags 2'!E93="extra", "extra", 'onchangeTags 2'!E93="extra", "extra", 'procTags 2'!E93="extra", "extra", 'historyTags 2'!E93="missing", "missing", 'onchangeTags 2'!E93="missing", "missing", 'procTags 2'!E93="missing", "missing", 'historyTags 2'!E93="ignore", "ignore", 'onchangeTags 2'!E93="ignore", "ignore", 'procTags 2'!E93="ignore", "ignore")</f>
        <v>ignore</v>
      </c>
      <c r="F93" s="1" t="str" cm="1">
        <f t="array" aca="1" ref="F93" ca="1">_xlfn.IFS('historyTags 2'!F93="have", "have", 'onchangeTags 2'!F93="have", "have", 'procTags 2'!F93="have", "have", 'historyTags 2'!F93="extra", "extra", 'onchangeTags 2'!F93="extra", "extra", 'procTags 2'!F93="extra", "extra", 'historyTags 2'!F93="missing", "missing", 'onchangeTags 2'!F93="missing", "missing", 'procTags 2'!F93="missing", "missing", 'historyTags 2'!F93="ignore", "ignore", 'onchangeTags 2'!F93="ignore", "ignore", 'procTags 2'!F93="ignore", "ignore")</f>
        <v>ignore</v>
      </c>
      <c r="G93" s="1" t="str" cm="1">
        <f t="array" aca="1" ref="G93" ca="1">_xlfn.IFS('historyTags 2'!G93="have", "have", 'onchangeTags 2'!G93="have", "have", 'procTags 2'!G93="have", "have", 'historyTags 2'!G93="extra", "extra", 'onchangeTags 2'!G93="extra", "extra", 'procTags 2'!G93="extra", "extra", 'historyTags 2'!G93="missing", "missing", 'onchangeTags 2'!G93="missing", "missing", 'procTags 2'!G93="missing", "missing", 'historyTags 2'!G93="ignore", "ignore", 'onchangeTags 2'!G93="ignore", "ignore", 'procTags 2'!G93="ignore", "ignore")</f>
        <v>ignore</v>
      </c>
      <c r="H93" s="1" t="str" cm="1">
        <f t="array" aca="1" ref="H93" ca="1">_xlfn.IFS('historyTags 2'!H93="have", "have", 'onchangeTags 2'!H93="have", "have", 'procTags 2'!H93="have", "have", 'historyTags 2'!H93="extra", "extra", 'onchangeTags 2'!H93="extra", "extra", 'procTags 2'!H93="extra", "extra", 'historyTags 2'!H93="missing", "missing", 'onchangeTags 2'!H93="missing", "missing", 'procTags 2'!H93="missing", "missing", 'historyTags 2'!H93="ignore", "ignore", 'onchangeTags 2'!H93="ignore", "ignore", 'procTags 2'!H93="ignore", "ignore")</f>
        <v>ignore</v>
      </c>
      <c r="I93" s="1" t="str" cm="1">
        <f t="array" aca="1" ref="I93" ca="1">_xlfn.IFS('historyTags 2'!I93="have", "have", 'onchangeTags 2'!I93="have", "have", 'procTags 2'!I93="have", "have", 'historyTags 2'!I93="extra", "extra", 'onchangeTags 2'!I93="extra", "extra", 'procTags 2'!I93="extra", "extra", 'historyTags 2'!I93="missing", "missing", 'onchangeTags 2'!I93="missing", "missing", 'procTags 2'!I93="missing", "missing", 'historyTags 2'!I93="ignore", "ignore", 'onchangeTags 2'!I93="ignore", "ignore", 'procTags 2'!I93="ignore", "ignore")</f>
        <v>ignore</v>
      </c>
      <c r="J93" s="1" t="str" cm="1">
        <f t="array" aca="1" ref="J93" ca="1">_xlfn.IFS('historyTags 2'!J93="have", "have", 'onchangeTags 2'!J93="have", "have", 'procTags 2'!J93="have", "have", 'historyTags 2'!J93="extra", "extra", 'onchangeTags 2'!J93="extra", "extra", 'procTags 2'!J93="extra", "extra", 'historyTags 2'!J93="missing", "missing", 'onchangeTags 2'!J93="missing", "missing", 'procTags 2'!J93="missing", "missing", 'historyTags 2'!J93="ignore", "ignore", 'onchangeTags 2'!J93="ignore", "ignore", 'procTags 2'!J93="ignore", "ignore")</f>
        <v>ignore</v>
      </c>
      <c r="K93" s="1" t="str" cm="1">
        <f t="array" aca="1" ref="K93" ca="1">_xlfn.IFS('historyTags 2'!K93="have", "have", 'onchangeTags 2'!K93="have", "have", 'procTags 2'!K93="have", "have", 'historyTags 2'!K93="extra", "extra", 'onchangeTags 2'!K93="extra", "extra", 'procTags 2'!K93="extra", "extra", 'historyTags 2'!K93="missing", "missing", 'onchangeTags 2'!K93="missing", "missing", 'procTags 2'!K93="missing", "missing", 'historyTags 2'!K93="ignore", "ignore", 'onchangeTags 2'!K93="ignore", "ignore", 'procTags 2'!K93="ignore", "ignore")</f>
        <v>ignore</v>
      </c>
      <c r="L93" s="1" t="str" cm="1">
        <f t="array" aca="1" ref="L93" ca="1">_xlfn.IFS('historyTags 2'!L93="have", "have", 'onchangeTags 2'!L93="have", "have", 'procTags 2'!L93="have", "have", 'historyTags 2'!L93="extra", "extra", 'onchangeTags 2'!L93="extra", "extra", 'procTags 2'!L93="extra", "extra", 'historyTags 2'!L93="missing", "missing", 'onchangeTags 2'!L93="missing", "missing", 'procTags 2'!L93="missing", "missing", 'historyTags 2'!L93="ignore", "ignore", 'onchangeTags 2'!L93="ignore", "ignore", 'procTags 2'!L93="ignore", "ignore")</f>
        <v>ignore</v>
      </c>
      <c r="M93" s="1" t="str" cm="1">
        <f t="array" aca="1" ref="M93" ca="1">_xlfn.IFS('historyTags 2'!M93="have", "have", 'onchangeTags 2'!M93="have", "have", 'procTags 2'!M93="have", "have", 'historyTags 2'!M93="extra", "extra", 'onchangeTags 2'!M93="extra", "extra", 'procTags 2'!M93="extra", "extra", 'historyTags 2'!M93="missing", "missing", 'onchangeTags 2'!M93="missing", "missing", 'procTags 2'!M93="missing", "missing", 'historyTags 2'!M93="ignore", "ignore", 'onchangeTags 2'!M93="ignore", "ignore", 'procTags 2'!M93="ignore", "ignore")</f>
        <v>ignore</v>
      </c>
      <c r="N93" s="1" t="str" cm="1">
        <f t="array" aca="1" ref="N93" ca="1">_xlfn.IFS('historyTags 2'!N93="have", "have", 'onchangeTags 2'!N93="have", "have", 'procTags 2'!N93="have", "have", 'historyTags 2'!N93="extra", "extra", 'onchangeTags 2'!N93="extra", "extra", 'procTags 2'!N93="extra", "extra", 'historyTags 2'!N93="missing", "missing", 'onchangeTags 2'!N93="missing", "missing", 'procTags 2'!N93="missing", "missing", 'historyTags 2'!N93="ignore", "ignore", 'onchangeTags 2'!N93="ignore", "ignore", 'procTags 2'!N93="ignore", "ignore")</f>
        <v>ignore</v>
      </c>
      <c r="O93" s="1" t="str" cm="1">
        <f t="array" aca="1" ref="O93" ca="1">_xlfn.IFS('historyTags 2'!O93="have", "have", 'onchangeTags 2'!O93="have", "have", 'procTags 2'!O93="have", "have", 'historyTags 2'!O93="extra", "extra", 'onchangeTags 2'!O93="extra", "extra", 'procTags 2'!O93="extra", "extra", 'historyTags 2'!O93="missing", "missing", 'onchangeTags 2'!O93="missing", "missing", 'procTags 2'!O93="missing", "missing", 'historyTags 2'!O93="ignore", "ignore", 'onchangeTags 2'!O93="ignore", "ignore", 'procTags 2'!O93="ignore", "ignore")</f>
        <v>ignore</v>
      </c>
      <c r="P93" s="1" t="str" cm="1">
        <f t="array" aca="1" ref="P93" ca="1">_xlfn.IFS('historyTags 2'!P93="have", "have", 'onchangeTags 2'!P93="have", "have", 'procTags 2'!P93="have", "have", 'historyTags 2'!P93="extra", "extra", 'onchangeTags 2'!P93="extra", "extra", 'procTags 2'!P93="extra", "extra", 'historyTags 2'!P93="missing", "missing", 'onchangeTags 2'!P93="missing", "missing", 'procTags 2'!P93="missing", "missing", 'historyTags 2'!P93="ignore", "ignore", 'onchangeTags 2'!P93="ignore", "ignore", 'procTags 2'!P93="ignore", "ignore")</f>
        <v>ignore</v>
      </c>
    </row>
    <row r="94" spans="1:16" x14ac:dyDescent="0.2">
      <c r="A94" s="1" t="str">
        <f ca="1">IFERROR(__xludf.DUMMYFUNCTION("""COMPUTED_VALUE"""),"dl_meter_calibrate")</f>
        <v>dl_meter_calibrate</v>
      </c>
      <c r="B94" s="1" t="str" cm="1">
        <f t="array" aca="1" ref="B94" ca="1">_xlfn.IFS('historyTags 2'!B94="have", "have", 'onchangeTags 2'!B94="have", "have", 'procTags 2'!B94="have", "have", 'historyTags 2'!B94="extra", "extra", 'onchangeTags 2'!B94="extra", "extra", 'procTags 2'!B94="extra", "extra", 'historyTags 2'!B94="missing", "missing", 'onchangeTags 2'!B94="missing", "missing", 'procTags 2'!B94="missing", "missing", 'historyTags 2'!B94="ignore", "ignore", 'onchangeTags 2'!B94="ignore", "ignore", 'procTags 2'!B94="ignore", "ignore")</f>
        <v>ignore</v>
      </c>
      <c r="C94" s="1" t="str" cm="1">
        <f t="array" aca="1" ref="C94" ca="1">_xlfn.IFS('historyTags 2'!C94="have", "have", 'onchangeTags 2'!C94="have", "have", 'procTags 2'!C94="have", "have", 'historyTags 2'!C94="extra", "extra", 'onchangeTags 2'!C94="extra", "extra", 'procTags 2'!C94="extra", "extra", 'historyTags 2'!C94="missing", "missing", 'onchangeTags 2'!C94="missing", "missing", 'procTags 2'!C94="missing", "missing", 'historyTags 2'!C94="ignore", "ignore", 'onchangeTags 2'!C94="ignore", "ignore", 'procTags 2'!C94="ignore", "ignore")</f>
        <v>ignore</v>
      </c>
      <c r="D94" s="1" t="str" cm="1">
        <f t="array" aca="1" ref="D94" ca="1">_xlfn.IFS('historyTags 2'!D94="have", "have", 'onchangeTags 2'!D94="have", "have", 'procTags 2'!D94="have", "have", 'historyTags 2'!D94="extra", "extra", 'onchangeTags 2'!D94="extra", "extra", 'procTags 2'!D94="extra", "extra", 'historyTags 2'!D94="missing", "missing", 'onchangeTags 2'!D94="missing", "missing", 'procTags 2'!D94="missing", "missing", 'historyTags 2'!D94="ignore", "ignore", 'onchangeTags 2'!D94="ignore", "ignore", 'procTags 2'!D94="ignore", "ignore")</f>
        <v>extra</v>
      </c>
      <c r="E94" s="1" t="str" cm="1">
        <f t="array" aca="1" ref="E94" ca="1">_xlfn.IFS('historyTags 2'!E94="have", "have", 'onchangeTags 2'!E94="have", "have", 'procTags 2'!E94="have", "have", 'historyTags 2'!E94="extra", "extra", 'onchangeTags 2'!E94="extra", "extra", 'procTags 2'!E94="extra", "extra", 'historyTags 2'!E94="missing", "missing", 'onchangeTags 2'!E94="missing", "missing", 'procTags 2'!E94="missing", "missing", 'historyTags 2'!E94="ignore", "ignore", 'onchangeTags 2'!E94="ignore", "ignore", 'procTags 2'!E94="ignore", "ignore")</f>
        <v>extra</v>
      </c>
      <c r="F94" s="1" t="str" cm="1">
        <f t="array" aca="1" ref="F94" ca="1">_xlfn.IFS('historyTags 2'!F94="have", "have", 'onchangeTags 2'!F94="have", "have", 'procTags 2'!F94="have", "have", 'historyTags 2'!F94="extra", "extra", 'onchangeTags 2'!F94="extra", "extra", 'procTags 2'!F94="extra", "extra", 'historyTags 2'!F94="missing", "missing", 'onchangeTags 2'!F94="missing", "missing", 'procTags 2'!F94="missing", "missing", 'historyTags 2'!F94="ignore", "ignore", 'onchangeTags 2'!F94="ignore", "ignore", 'procTags 2'!F94="ignore", "ignore")</f>
        <v>extra</v>
      </c>
      <c r="G94" s="1" t="str" cm="1">
        <f t="array" aca="1" ref="G94" ca="1">_xlfn.IFS('historyTags 2'!G94="have", "have", 'onchangeTags 2'!G94="have", "have", 'procTags 2'!G94="have", "have", 'historyTags 2'!G94="extra", "extra", 'onchangeTags 2'!G94="extra", "extra", 'procTags 2'!G94="extra", "extra", 'historyTags 2'!G94="missing", "missing", 'onchangeTags 2'!G94="missing", "missing", 'procTags 2'!G94="missing", "missing", 'historyTags 2'!G94="ignore", "ignore", 'onchangeTags 2'!G94="ignore", "ignore", 'procTags 2'!G94="ignore", "ignore")</f>
        <v>extra</v>
      </c>
      <c r="H94" s="1" t="str" cm="1">
        <f t="array" aca="1" ref="H94" ca="1">_xlfn.IFS('historyTags 2'!H94="have", "have", 'onchangeTags 2'!H94="have", "have", 'procTags 2'!H94="have", "have", 'historyTags 2'!H94="extra", "extra", 'onchangeTags 2'!H94="extra", "extra", 'procTags 2'!H94="extra", "extra", 'historyTags 2'!H94="missing", "missing", 'onchangeTags 2'!H94="missing", "missing", 'procTags 2'!H94="missing", "missing", 'historyTags 2'!H94="ignore", "ignore", 'onchangeTags 2'!H94="ignore", "ignore", 'procTags 2'!H94="ignore", "ignore")</f>
        <v>extra</v>
      </c>
      <c r="I94" s="1" t="str" cm="1">
        <f t="array" aca="1" ref="I94" ca="1">_xlfn.IFS('historyTags 2'!I94="have", "have", 'onchangeTags 2'!I94="have", "have", 'procTags 2'!I94="have", "have", 'historyTags 2'!I94="extra", "extra", 'onchangeTags 2'!I94="extra", "extra", 'procTags 2'!I94="extra", "extra", 'historyTags 2'!I94="missing", "missing", 'onchangeTags 2'!I94="missing", "missing", 'procTags 2'!I94="missing", "missing", 'historyTags 2'!I94="ignore", "ignore", 'onchangeTags 2'!I94="ignore", "ignore", 'procTags 2'!I94="ignore", "ignore")</f>
        <v>extra</v>
      </c>
      <c r="J94" s="1" t="str" cm="1">
        <f t="array" aca="1" ref="J94" ca="1">_xlfn.IFS('historyTags 2'!J94="have", "have", 'onchangeTags 2'!J94="have", "have", 'procTags 2'!J94="have", "have", 'historyTags 2'!J94="extra", "extra", 'onchangeTags 2'!J94="extra", "extra", 'procTags 2'!J94="extra", "extra", 'historyTags 2'!J94="missing", "missing", 'onchangeTags 2'!J94="missing", "missing", 'procTags 2'!J94="missing", "missing", 'historyTags 2'!J94="ignore", "ignore", 'onchangeTags 2'!J94="ignore", "ignore", 'procTags 2'!J94="ignore", "ignore")</f>
        <v>extra</v>
      </c>
      <c r="K94" s="1" t="str" cm="1">
        <f t="array" aca="1" ref="K94" ca="1">_xlfn.IFS('historyTags 2'!K94="have", "have", 'onchangeTags 2'!K94="have", "have", 'procTags 2'!K94="have", "have", 'historyTags 2'!K94="extra", "extra", 'onchangeTags 2'!K94="extra", "extra", 'procTags 2'!K94="extra", "extra", 'historyTags 2'!K94="missing", "missing", 'onchangeTags 2'!K94="missing", "missing", 'procTags 2'!K94="missing", "missing", 'historyTags 2'!K94="ignore", "ignore", 'onchangeTags 2'!K94="ignore", "ignore", 'procTags 2'!K94="ignore", "ignore")</f>
        <v>extra</v>
      </c>
      <c r="L94" s="1" t="str" cm="1">
        <f t="array" aca="1" ref="L94" ca="1">_xlfn.IFS('historyTags 2'!L94="have", "have", 'onchangeTags 2'!L94="have", "have", 'procTags 2'!L94="have", "have", 'historyTags 2'!L94="extra", "extra", 'onchangeTags 2'!L94="extra", "extra", 'procTags 2'!L94="extra", "extra", 'historyTags 2'!L94="missing", "missing", 'onchangeTags 2'!L94="missing", "missing", 'procTags 2'!L94="missing", "missing", 'historyTags 2'!L94="ignore", "ignore", 'onchangeTags 2'!L94="ignore", "ignore", 'procTags 2'!L94="ignore", "ignore")</f>
        <v>extra</v>
      </c>
      <c r="M94" s="1" t="str" cm="1">
        <f t="array" aca="1" ref="M94" ca="1">_xlfn.IFS('historyTags 2'!M94="have", "have", 'onchangeTags 2'!M94="have", "have", 'procTags 2'!M94="have", "have", 'historyTags 2'!M94="extra", "extra", 'onchangeTags 2'!M94="extra", "extra", 'procTags 2'!M94="extra", "extra", 'historyTags 2'!M94="missing", "missing", 'onchangeTags 2'!M94="missing", "missing", 'procTags 2'!M94="missing", "missing", 'historyTags 2'!M94="ignore", "ignore", 'onchangeTags 2'!M94="ignore", "ignore", 'procTags 2'!M94="ignore", "ignore")</f>
        <v>extra</v>
      </c>
      <c r="N94" s="1" t="str" cm="1">
        <f t="array" aca="1" ref="N94" ca="1">_xlfn.IFS('historyTags 2'!N94="have", "have", 'onchangeTags 2'!N94="have", "have", 'procTags 2'!N94="have", "have", 'historyTags 2'!N94="extra", "extra", 'onchangeTags 2'!N94="extra", "extra", 'procTags 2'!N94="extra", "extra", 'historyTags 2'!N94="missing", "missing", 'onchangeTags 2'!N94="missing", "missing", 'procTags 2'!N94="missing", "missing", 'historyTags 2'!N94="ignore", "ignore", 'onchangeTags 2'!N94="ignore", "ignore", 'procTags 2'!N94="ignore", "ignore")</f>
        <v>extra</v>
      </c>
      <c r="O94" s="1" t="str" cm="1">
        <f t="array" aca="1" ref="O94" ca="1">_xlfn.IFS('historyTags 2'!O94="have", "have", 'onchangeTags 2'!O94="have", "have", 'procTags 2'!O94="have", "have", 'historyTags 2'!O94="extra", "extra", 'onchangeTags 2'!O94="extra", "extra", 'procTags 2'!O94="extra", "extra", 'historyTags 2'!O94="missing", "missing", 'onchangeTags 2'!O94="missing", "missing", 'procTags 2'!O94="missing", "missing", 'historyTags 2'!O94="ignore", "ignore", 'onchangeTags 2'!O94="ignore", "ignore", 'procTags 2'!O94="ignore", "ignore")</f>
        <v>extra</v>
      </c>
      <c r="P94" s="1" t="str" cm="1">
        <f t="array" aca="1" ref="P94" ca="1">_xlfn.IFS('historyTags 2'!P94="have", "have", 'onchangeTags 2'!P94="have", "have", 'procTags 2'!P94="have", "have", 'historyTags 2'!P94="extra", "extra", 'onchangeTags 2'!P94="extra", "extra", 'procTags 2'!P94="extra", "extra", 'historyTags 2'!P94="missing", "missing", 'onchangeTags 2'!P94="missing", "missing", 'procTags 2'!P94="missing", "missing", 'historyTags 2'!P94="ignore", "ignore", 'onchangeTags 2'!P94="ignore", "ignore", 'procTags 2'!P94="ignore", "ignore")</f>
        <v>ignore</v>
      </c>
    </row>
    <row r="95" spans="1:16" x14ac:dyDescent="0.2">
      <c r="A95" s="1" t="str">
        <f ca="1">IFERROR(__xludf.DUMMYFUNCTION("""COMPUTED_VALUE"""),"dl_meter_daily_accum")</f>
        <v>dl_meter_daily_accum</v>
      </c>
      <c r="B95" s="1" t="str" cm="1">
        <f t="array" aca="1" ref="B95" ca="1">_xlfn.IFS('historyTags 2'!B95="have", "have", 'onchangeTags 2'!B95="have", "have", 'procTags 2'!B95="have", "have", 'historyTags 2'!B95="extra", "extra", 'onchangeTags 2'!B95="extra", "extra", 'procTags 2'!B95="extra", "extra", 'historyTags 2'!B95="missing", "missing", 'onchangeTags 2'!B95="missing", "missing", 'procTags 2'!B95="missing", "missing", 'historyTags 2'!B95="ignore", "ignore", 'onchangeTags 2'!B95="ignore", "ignore", 'procTags 2'!B95="ignore", "ignore")</f>
        <v>ignore</v>
      </c>
      <c r="C95" s="1" t="str" cm="1">
        <f t="array" aca="1" ref="C95" ca="1">_xlfn.IFS('historyTags 2'!C95="have", "have", 'onchangeTags 2'!C95="have", "have", 'procTags 2'!C95="have", "have", 'historyTags 2'!C95="extra", "extra", 'onchangeTags 2'!C95="extra", "extra", 'procTags 2'!C95="extra", "extra", 'historyTags 2'!C95="missing", "missing", 'onchangeTags 2'!C95="missing", "missing", 'procTags 2'!C95="missing", "missing", 'historyTags 2'!C95="ignore", "ignore", 'onchangeTags 2'!C95="ignore", "ignore", 'procTags 2'!C95="ignore", "ignore")</f>
        <v>ignore</v>
      </c>
      <c r="D95" s="1" t="str" cm="1">
        <f t="array" aca="1" ref="D95" ca="1">_xlfn.IFS('historyTags 2'!D95="have", "have", 'onchangeTags 2'!D95="have", "have", 'procTags 2'!D95="have", "have", 'historyTags 2'!D95="extra", "extra", 'onchangeTags 2'!D95="extra", "extra", 'procTags 2'!D95="extra", "extra", 'historyTags 2'!D95="missing", "missing", 'onchangeTags 2'!D95="missing", "missing", 'procTags 2'!D95="missing", "missing", 'historyTags 2'!D95="ignore", "ignore", 'onchangeTags 2'!D95="ignore", "ignore", 'procTags 2'!D95="ignore", "ignore")</f>
        <v>missing</v>
      </c>
      <c r="E95" s="1" t="str" cm="1">
        <f t="array" aca="1" ref="E95" ca="1">_xlfn.IFS('historyTags 2'!E95="have", "have", 'onchangeTags 2'!E95="have", "have", 'procTags 2'!E95="have", "have", 'historyTags 2'!E95="extra", "extra", 'onchangeTags 2'!E95="extra", "extra", 'procTags 2'!E95="extra", "extra", 'historyTags 2'!E95="missing", "missing", 'onchangeTags 2'!E95="missing", "missing", 'procTags 2'!E95="missing", "missing", 'historyTags 2'!E95="ignore", "ignore", 'onchangeTags 2'!E95="ignore", "ignore", 'procTags 2'!E95="ignore", "ignore")</f>
        <v>missing</v>
      </c>
      <c r="F95" s="1" t="str" cm="1">
        <f t="array" aca="1" ref="F95" ca="1">_xlfn.IFS('historyTags 2'!F95="have", "have", 'onchangeTags 2'!F95="have", "have", 'procTags 2'!F95="have", "have", 'historyTags 2'!F95="extra", "extra", 'onchangeTags 2'!F95="extra", "extra", 'procTags 2'!F95="extra", "extra", 'historyTags 2'!F95="missing", "missing", 'onchangeTags 2'!F95="missing", "missing", 'procTags 2'!F95="missing", "missing", 'historyTags 2'!F95="ignore", "ignore", 'onchangeTags 2'!F95="ignore", "ignore", 'procTags 2'!F95="ignore", "ignore")</f>
        <v>missing</v>
      </c>
      <c r="G95" s="1" t="str" cm="1">
        <f t="array" aca="1" ref="G95" ca="1">_xlfn.IFS('historyTags 2'!G95="have", "have", 'onchangeTags 2'!G95="have", "have", 'procTags 2'!G95="have", "have", 'historyTags 2'!G95="extra", "extra", 'onchangeTags 2'!G95="extra", "extra", 'procTags 2'!G95="extra", "extra", 'historyTags 2'!G95="missing", "missing", 'onchangeTags 2'!G95="missing", "missing", 'procTags 2'!G95="missing", "missing", 'historyTags 2'!G95="ignore", "ignore", 'onchangeTags 2'!G95="ignore", "ignore", 'procTags 2'!G95="ignore", "ignore")</f>
        <v>missing</v>
      </c>
      <c r="H95" s="1" t="str" cm="1">
        <f t="array" aca="1" ref="H95" ca="1">_xlfn.IFS('historyTags 2'!H95="have", "have", 'onchangeTags 2'!H95="have", "have", 'procTags 2'!H95="have", "have", 'historyTags 2'!H95="extra", "extra", 'onchangeTags 2'!H95="extra", "extra", 'procTags 2'!H95="extra", "extra", 'historyTags 2'!H95="missing", "missing", 'onchangeTags 2'!H95="missing", "missing", 'procTags 2'!H95="missing", "missing", 'historyTags 2'!H95="ignore", "ignore", 'onchangeTags 2'!H95="ignore", "ignore", 'procTags 2'!H95="ignore", "ignore")</f>
        <v>missing</v>
      </c>
      <c r="I95" s="1" t="str" cm="1">
        <f t="array" aca="1" ref="I95" ca="1">_xlfn.IFS('historyTags 2'!I95="have", "have", 'onchangeTags 2'!I95="have", "have", 'procTags 2'!I95="have", "have", 'historyTags 2'!I95="extra", "extra", 'onchangeTags 2'!I95="extra", "extra", 'procTags 2'!I95="extra", "extra", 'historyTags 2'!I95="missing", "missing", 'onchangeTags 2'!I95="missing", "missing", 'procTags 2'!I95="missing", "missing", 'historyTags 2'!I95="ignore", "ignore", 'onchangeTags 2'!I95="ignore", "ignore", 'procTags 2'!I95="ignore", "ignore")</f>
        <v>missing</v>
      </c>
      <c r="J95" s="1" t="str" cm="1">
        <f t="array" aca="1" ref="J95" ca="1">_xlfn.IFS('historyTags 2'!J95="have", "have", 'onchangeTags 2'!J95="have", "have", 'procTags 2'!J95="have", "have", 'historyTags 2'!J95="extra", "extra", 'onchangeTags 2'!J95="extra", "extra", 'procTags 2'!J95="extra", "extra", 'historyTags 2'!J95="missing", "missing", 'onchangeTags 2'!J95="missing", "missing", 'procTags 2'!J95="missing", "missing", 'historyTags 2'!J95="ignore", "ignore", 'onchangeTags 2'!J95="ignore", "ignore", 'procTags 2'!J95="ignore", "ignore")</f>
        <v>missing</v>
      </c>
      <c r="K95" s="1" t="str" cm="1">
        <f t="array" aca="1" ref="K95" ca="1">_xlfn.IFS('historyTags 2'!K95="have", "have", 'onchangeTags 2'!K95="have", "have", 'procTags 2'!K95="have", "have", 'historyTags 2'!K95="extra", "extra", 'onchangeTags 2'!K95="extra", "extra", 'procTags 2'!K95="extra", "extra", 'historyTags 2'!K95="missing", "missing", 'onchangeTags 2'!K95="missing", "missing", 'procTags 2'!K95="missing", "missing", 'historyTags 2'!K95="ignore", "ignore", 'onchangeTags 2'!K95="ignore", "ignore", 'procTags 2'!K95="ignore", "ignore")</f>
        <v>missing</v>
      </c>
      <c r="L95" s="1" t="str" cm="1">
        <f t="array" aca="1" ref="L95" ca="1">_xlfn.IFS('historyTags 2'!L95="have", "have", 'onchangeTags 2'!L95="have", "have", 'procTags 2'!L95="have", "have", 'historyTags 2'!L95="extra", "extra", 'onchangeTags 2'!L95="extra", "extra", 'procTags 2'!L95="extra", "extra", 'historyTags 2'!L95="missing", "missing", 'onchangeTags 2'!L95="missing", "missing", 'procTags 2'!L95="missing", "missing", 'historyTags 2'!L95="ignore", "ignore", 'onchangeTags 2'!L95="ignore", "ignore", 'procTags 2'!L95="ignore", "ignore")</f>
        <v>missing</v>
      </c>
      <c r="M95" s="1" t="str" cm="1">
        <f t="array" aca="1" ref="M95" ca="1">_xlfn.IFS('historyTags 2'!M95="have", "have", 'onchangeTags 2'!M95="have", "have", 'procTags 2'!M95="have", "have", 'historyTags 2'!M95="extra", "extra", 'onchangeTags 2'!M95="extra", "extra", 'procTags 2'!M95="extra", "extra", 'historyTags 2'!M95="missing", "missing", 'onchangeTags 2'!M95="missing", "missing", 'procTags 2'!M95="missing", "missing", 'historyTags 2'!M95="ignore", "ignore", 'onchangeTags 2'!M95="ignore", "ignore", 'procTags 2'!M95="ignore", "ignore")</f>
        <v>missing</v>
      </c>
      <c r="N95" s="1" t="str" cm="1">
        <f t="array" aca="1" ref="N95" ca="1">_xlfn.IFS('historyTags 2'!N95="have", "have", 'onchangeTags 2'!N95="have", "have", 'procTags 2'!N95="have", "have", 'historyTags 2'!N95="extra", "extra", 'onchangeTags 2'!N95="extra", "extra", 'procTags 2'!N95="extra", "extra", 'historyTags 2'!N95="missing", "missing", 'onchangeTags 2'!N95="missing", "missing", 'procTags 2'!N95="missing", "missing", 'historyTags 2'!N95="ignore", "ignore", 'onchangeTags 2'!N95="ignore", "ignore", 'procTags 2'!N95="ignore", "ignore")</f>
        <v>missing</v>
      </c>
      <c r="O95" s="1" t="str" cm="1">
        <f t="array" aca="1" ref="O95" ca="1">_xlfn.IFS('historyTags 2'!O95="have", "have", 'onchangeTags 2'!O95="have", "have", 'procTags 2'!O95="have", "have", 'historyTags 2'!O95="extra", "extra", 'onchangeTags 2'!O95="extra", "extra", 'procTags 2'!O95="extra", "extra", 'historyTags 2'!O95="missing", "missing", 'onchangeTags 2'!O95="missing", "missing", 'procTags 2'!O95="missing", "missing", 'historyTags 2'!O95="ignore", "ignore", 'onchangeTags 2'!O95="ignore", "ignore", 'procTags 2'!O95="ignore", "ignore")</f>
        <v>missing</v>
      </c>
      <c r="P95" s="1" t="str" cm="1">
        <f t="array" aca="1" ref="P95" ca="1">_xlfn.IFS('historyTags 2'!P95="have", "have", 'onchangeTags 2'!P95="have", "have", 'procTags 2'!P95="have", "have", 'historyTags 2'!P95="extra", "extra", 'onchangeTags 2'!P95="extra", "extra", 'procTags 2'!P95="extra", "extra", 'historyTags 2'!P95="missing", "missing", 'onchangeTags 2'!P95="missing", "missing", 'procTags 2'!P95="missing", "missing", 'historyTags 2'!P95="ignore", "ignore", 'onchangeTags 2'!P95="ignore", "ignore", 'procTags 2'!P95="ignore", "ignore")</f>
        <v>ignore</v>
      </c>
    </row>
    <row r="96" spans="1:16" x14ac:dyDescent="0.2">
      <c r="A96" s="1" t="str">
        <f ca="1">IFERROR(__xludf.DUMMYFUNCTION("""COMPUTED_VALUE"""),"dl_meter_increment")</f>
        <v>dl_meter_increment</v>
      </c>
      <c r="B96" s="1" t="str" cm="1">
        <f t="array" aca="1" ref="B96" ca="1">_xlfn.IFS('historyTags 2'!B96="have", "have", 'onchangeTags 2'!B96="have", "have", 'procTags 2'!B96="have", "have", 'historyTags 2'!B96="extra", "extra", 'onchangeTags 2'!B96="extra", "extra", 'procTags 2'!B96="extra", "extra", 'historyTags 2'!B96="missing", "missing", 'onchangeTags 2'!B96="missing", "missing", 'procTags 2'!B96="missing", "missing", 'historyTags 2'!B96="ignore", "ignore", 'onchangeTags 2'!B96="ignore", "ignore", 'procTags 2'!B96="ignore", "ignore")</f>
        <v>ignore</v>
      </c>
      <c r="C96" s="1" t="str" cm="1">
        <f t="array" aca="1" ref="C96" ca="1">_xlfn.IFS('historyTags 2'!C96="have", "have", 'onchangeTags 2'!C96="have", "have", 'procTags 2'!C96="have", "have", 'historyTags 2'!C96="extra", "extra", 'onchangeTags 2'!C96="extra", "extra", 'procTags 2'!C96="extra", "extra", 'historyTags 2'!C96="missing", "missing", 'onchangeTags 2'!C96="missing", "missing", 'procTags 2'!C96="missing", "missing", 'historyTags 2'!C96="ignore", "ignore", 'onchangeTags 2'!C96="ignore", "ignore", 'procTags 2'!C96="ignore", "ignore")</f>
        <v>ignore</v>
      </c>
      <c r="D96" s="1" t="str" cm="1">
        <f t="array" aca="1" ref="D96" ca="1">_xlfn.IFS('historyTags 2'!D96="have", "have", 'onchangeTags 2'!D96="have", "have", 'procTags 2'!D96="have", "have", 'historyTags 2'!D96="extra", "extra", 'onchangeTags 2'!D96="extra", "extra", 'procTags 2'!D96="extra", "extra", 'historyTags 2'!D96="missing", "missing", 'onchangeTags 2'!D96="missing", "missing", 'procTags 2'!D96="missing", "missing", 'historyTags 2'!D96="ignore", "ignore", 'onchangeTags 2'!D96="ignore", "ignore", 'procTags 2'!D96="ignore", "ignore")</f>
        <v>extra</v>
      </c>
      <c r="E96" s="1" t="str" cm="1">
        <f t="array" aca="1" ref="E96" ca="1">_xlfn.IFS('historyTags 2'!E96="have", "have", 'onchangeTags 2'!E96="have", "have", 'procTags 2'!E96="have", "have", 'historyTags 2'!E96="extra", "extra", 'onchangeTags 2'!E96="extra", "extra", 'procTags 2'!E96="extra", "extra", 'historyTags 2'!E96="missing", "missing", 'onchangeTags 2'!E96="missing", "missing", 'procTags 2'!E96="missing", "missing", 'historyTags 2'!E96="ignore", "ignore", 'onchangeTags 2'!E96="ignore", "ignore", 'procTags 2'!E96="ignore", "ignore")</f>
        <v>extra</v>
      </c>
      <c r="F96" s="1" t="str" cm="1">
        <f t="array" aca="1" ref="F96" ca="1">_xlfn.IFS('historyTags 2'!F96="have", "have", 'onchangeTags 2'!F96="have", "have", 'procTags 2'!F96="have", "have", 'historyTags 2'!F96="extra", "extra", 'onchangeTags 2'!F96="extra", "extra", 'procTags 2'!F96="extra", "extra", 'historyTags 2'!F96="missing", "missing", 'onchangeTags 2'!F96="missing", "missing", 'procTags 2'!F96="missing", "missing", 'historyTags 2'!F96="ignore", "ignore", 'onchangeTags 2'!F96="ignore", "ignore", 'procTags 2'!F96="ignore", "ignore")</f>
        <v>extra</v>
      </c>
      <c r="G96" s="1" t="str" cm="1">
        <f t="array" aca="1" ref="G96" ca="1">_xlfn.IFS('historyTags 2'!G96="have", "have", 'onchangeTags 2'!G96="have", "have", 'procTags 2'!G96="have", "have", 'historyTags 2'!G96="extra", "extra", 'onchangeTags 2'!G96="extra", "extra", 'procTags 2'!G96="extra", "extra", 'historyTags 2'!G96="missing", "missing", 'onchangeTags 2'!G96="missing", "missing", 'procTags 2'!G96="missing", "missing", 'historyTags 2'!G96="ignore", "ignore", 'onchangeTags 2'!G96="ignore", "ignore", 'procTags 2'!G96="ignore", "ignore")</f>
        <v>extra</v>
      </c>
      <c r="H96" s="1" t="str" cm="1">
        <f t="array" aca="1" ref="H96" ca="1">_xlfn.IFS('historyTags 2'!H96="have", "have", 'onchangeTags 2'!H96="have", "have", 'procTags 2'!H96="have", "have", 'historyTags 2'!H96="extra", "extra", 'onchangeTags 2'!H96="extra", "extra", 'procTags 2'!H96="extra", "extra", 'historyTags 2'!H96="missing", "missing", 'onchangeTags 2'!H96="missing", "missing", 'procTags 2'!H96="missing", "missing", 'historyTags 2'!H96="ignore", "ignore", 'onchangeTags 2'!H96="ignore", "ignore", 'procTags 2'!H96="ignore", "ignore")</f>
        <v>extra</v>
      </c>
      <c r="I96" s="1" t="str" cm="1">
        <f t="array" aca="1" ref="I96" ca="1">_xlfn.IFS('historyTags 2'!I96="have", "have", 'onchangeTags 2'!I96="have", "have", 'procTags 2'!I96="have", "have", 'historyTags 2'!I96="extra", "extra", 'onchangeTags 2'!I96="extra", "extra", 'procTags 2'!I96="extra", "extra", 'historyTags 2'!I96="missing", "missing", 'onchangeTags 2'!I96="missing", "missing", 'procTags 2'!I96="missing", "missing", 'historyTags 2'!I96="ignore", "ignore", 'onchangeTags 2'!I96="ignore", "ignore", 'procTags 2'!I96="ignore", "ignore")</f>
        <v>extra</v>
      </c>
      <c r="J96" s="1" t="str" cm="1">
        <f t="array" aca="1" ref="J96" ca="1">_xlfn.IFS('historyTags 2'!J96="have", "have", 'onchangeTags 2'!J96="have", "have", 'procTags 2'!J96="have", "have", 'historyTags 2'!J96="extra", "extra", 'onchangeTags 2'!J96="extra", "extra", 'procTags 2'!J96="extra", "extra", 'historyTags 2'!J96="missing", "missing", 'onchangeTags 2'!J96="missing", "missing", 'procTags 2'!J96="missing", "missing", 'historyTags 2'!J96="ignore", "ignore", 'onchangeTags 2'!J96="ignore", "ignore", 'procTags 2'!J96="ignore", "ignore")</f>
        <v>extra</v>
      </c>
      <c r="K96" s="1" t="str" cm="1">
        <f t="array" aca="1" ref="K96" ca="1">_xlfn.IFS('historyTags 2'!K96="have", "have", 'onchangeTags 2'!K96="have", "have", 'procTags 2'!K96="have", "have", 'historyTags 2'!K96="extra", "extra", 'onchangeTags 2'!K96="extra", "extra", 'procTags 2'!K96="extra", "extra", 'historyTags 2'!K96="missing", "missing", 'onchangeTags 2'!K96="missing", "missing", 'procTags 2'!K96="missing", "missing", 'historyTags 2'!K96="ignore", "ignore", 'onchangeTags 2'!K96="ignore", "ignore", 'procTags 2'!K96="ignore", "ignore")</f>
        <v>extra</v>
      </c>
      <c r="L96" s="1" t="str" cm="1">
        <f t="array" aca="1" ref="L96" ca="1">_xlfn.IFS('historyTags 2'!L96="have", "have", 'onchangeTags 2'!L96="have", "have", 'procTags 2'!L96="have", "have", 'historyTags 2'!L96="extra", "extra", 'onchangeTags 2'!L96="extra", "extra", 'procTags 2'!L96="extra", "extra", 'historyTags 2'!L96="missing", "missing", 'onchangeTags 2'!L96="missing", "missing", 'procTags 2'!L96="missing", "missing", 'historyTags 2'!L96="ignore", "ignore", 'onchangeTags 2'!L96="ignore", "ignore", 'procTags 2'!L96="ignore", "ignore")</f>
        <v>extra</v>
      </c>
      <c r="M96" s="1" t="str" cm="1">
        <f t="array" aca="1" ref="M96" ca="1">_xlfn.IFS('historyTags 2'!M96="have", "have", 'onchangeTags 2'!M96="have", "have", 'procTags 2'!M96="have", "have", 'historyTags 2'!M96="extra", "extra", 'onchangeTags 2'!M96="extra", "extra", 'procTags 2'!M96="extra", "extra", 'historyTags 2'!M96="missing", "missing", 'onchangeTags 2'!M96="missing", "missing", 'procTags 2'!M96="missing", "missing", 'historyTags 2'!M96="ignore", "ignore", 'onchangeTags 2'!M96="ignore", "ignore", 'procTags 2'!M96="ignore", "ignore")</f>
        <v>extra</v>
      </c>
      <c r="N96" s="1" t="str" cm="1">
        <f t="array" aca="1" ref="N96" ca="1">_xlfn.IFS('historyTags 2'!N96="have", "have", 'onchangeTags 2'!N96="have", "have", 'procTags 2'!N96="have", "have", 'historyTags 2'!N96="extra", "extra", 'onchangeTags 2'!N96="extra", "extra", 'procTags 2'!N96="extra", "extra", 'historyTags 2'!N96="missing", "missing", 'onchangeTags 2'!N96="missing", "missing", 'procTags 2'!N96="missing", "missing", 'historyTags 2'!N96="ignore", "ignore", 'onchangeTags 2'!N96="ignore", "ignore", 'procTags 2'!N96="ignore", "ignore")</f>
        <v>extra</v>
      </c>
      <c r="O96" s="1" t="str" cm="1">
        <f t="array" aca="1" ref="O96" ca="1">_xlfn.IFS('historyTags 2'!O96="have", "have", 'onchangeTags 2'!O96="have", "have", 'procTags 2'!O96="have", "have", 'historyTags 2'!O96="extra", "extra", 'onchangeTags 2'!O96="extra", "extra", 'procTags 2'!O96="extra", "extra", 'historyTags 2'!O96="missing", "missing", 'onchangeTags 2'!O96="missing", "missing", 'procTags 2'!O96="missing", "missing", 'historyTags 2'!O96="ignore", "ignore", 'onchangeTags 2'!O96="ignore", "ignore", 'procTags 2'!O96="ignore", "ignore")</f>
        <v>extra</v>
      </c>
      <c r="P96" s="1" t="str" cm="1">
        <f t="array" aca="1" ref="P96" ca="1">_xlfn.IFS('historyTags 2'!P96="have", "have", 'onchangeTags 2'!P96="have", "have", 'procTags 2'!P96="have", "have", 'historyTags 2'!P96="extra", "extra", 'onchangeTags 2'!P96="extra", "extra", 'procTags 2'!P96="extra", "extra", 'historyTags 2'!P96="missing", "missing", 'onchangeTags 2'!P96="missing", "missing", 'procTags 2'!P96="missing", "missing", 'historyTags 2'!P96="ignore", "ignore", 'onchangeTags 2'!P96="ignore", "ignore", 'procTags 2'!P96="ignore", "ignore")</f>
        <v>ignore</v>
      </c>
    </row>
    <row r="97" spans="1:16" x14ac:dyDescent="0.2">
      <c r="A97" s="1" t="str">
        <f ca="1">IFERROR(__xludf.DUMMYFUNCTION("""COMPUTED_VALUE"""),"dl_meter_previous_day_amount")</f>
        <v>dl_meter_previous_day_amount</v>
      </c>
      <c r="B97" s="1" t="str" cm="1">
        <f t="array" aca="1" ref="B97" ca="1">_xlfn.IFS('historyTags 2'!B97="have", "have", 'onchangeTags 2'!B97="have", "have", 'procTags 2'!B97="have", "have", 'historyTags 2'!B97="extra", "extra", 'onchangeTags 2'!B97="extra", "extra", 'procTags 2'!B97="extra", "extra", 'historyTags 2'!B97="missing", "missing", 'onchangeTags 2'!B97="missing", "missing", 'procTags 2'!B97="missing", "missing", 'historyTags 2'!B97="ignore", "ignore", 'onchangeTags 2'!B97="ignore", "ignore", 'procTags 2'!B97="ignore", "ignore")</f>
        <v>ignore</v>
      </c>
      <c r="C97" s="1" t="str" cm="1">
        <f t="array" aca="1" ref="C97" ca="1">_xlfn.IFS('historyTags 2'!C97="have", "have", 'onchangeTags 2'!C97="have", "have", 'procTags 2'!C97="have", "have", 'historyTags 2'!C97="extra", "extra", 'onchangeTags 2'!C97="extra", "extra", 'procTags 2'!C97="extra", "extra", 'historyTags 2'!C97="missing", "missing", 'onchangeTags 2'!C97="missing", "missing", 'procTags 2'!C97="missing", "missing", 'historyTags 2'!C97="ignore", "ignore", 'onchangeTags 2'!C97="ignore", "ignore", 'procTags 2'!C97="ignore", "ignore")</f>
        <v>ignore</v>
      </c>
      <c r="D97" s="1" t="str" cm="1">
        <f t="array" aca="1" ref="D97" ca="1">_xlfn.IFS('historyTags 2'!D97="have", "have", 'onchangeTags 2'!D97="have", "have", 'procTags 2'!D97="have", "have", 'historyTags 2'!D97="extra", "extra", 'onchangeTags 2'!D97="extra", "extra", 'procTags 2'!D97="extra", "extra", 'historyTags 2'!D97="missing", "missing", 'onchangeTags 2'!D97="missing", "missing", 'procTags 2'!D97="missing", "missing", 'historyTags 2'!D97="ignore", "ignore", 'onchangeTags 2'!D97="ignore", "ignore", 'procTags 2'!D97="ignore", "ignore")</f>
        <v>have</v>
      </c>
      <c r="E97" s="1" t="str" cm="1">
        <f t="array" aca="1" ref="E97" ca="1">_xlfn.IFS('historyTags 2'!E97="have", "have", 'onchangeTags 2'!E97="have", "have", 'procTags 2'!E97="have", "have", 'historyTags 2'!E97="extra", "extra", 'onchangeTags 2'!E97="extra", "extra", 'procTags 2'!E97="extra", "extra", 'historyTags 2'!E97="missing", "missing", 'onchangeTags 2'!E97="missing", "missing", 'procTags 2'!E97="missing", "missing", 'historyTags 2'!E97="ignore", "ignore", 'onchangeTags 2'!E97="ignore", "ignore", 'procTags 2'!E97="ignore", "ignore")</f>
        <v>have</v>
      </c>
      <c r="F97" s="1" t="str" cm="1">
        <f t="array" aca="1" ref="F97" ca="1">_xlfn.IFS('historyTags 2'!F97="have", "have", 'onchangeTags 2'!F97="have", "have", 'procTags 2'!F97="have", "have", 'historyTags 2'!F97="extra", "extra", 'onchangeTags 2'!F97="extra", "extra", 'procTags 2'!F97="extra", "extra", 'historyTags 2'!F97="missing", "missing", 'onchangeTags 2'!F97="missing", "missing", 'procTags 2'!F97="missing", "missing", 'historyTags 2'!F97="ignore", "ignore", 'onchangeTags 2'!F97="ignore", "ignore", 'procTags 2'!F97="ignore", "ignore")</f>
        <v>have</v>
      </c>
      <c r="G97" s="1" t="str" cm="1">
        <f t="array" aca="1" ref="G97" ca="1">_xlfn.IFS('historyTags 2'!G97="have", "have", 'onchangeTags 2'!G97="have", "have", 'procTags 2'!G97="have", "have", 'historyTags 2'!G97="extra", "extra", 'onchangeTags 2'!G97="extra", "extra", 'procTags 2'!G97="extra", "extra", 'historyTags 2'!G97="missing", "missing", 'onchangeTags 2'!G97="missing", "missing", 'procTags 2'!G97="missing", "missing", 'historyTags 2'!G97="ignore", "ignore", 'onchangeTags 2'!G97="ignore", "ignore", 'procTags 2'!G97="ignore", "ignore")</f>
        <v>have</v>
      </c>
      <c r="H97" s="1" t="str" cm="1">
        <f t="array" aca="1" ref="H97" ca="1">_xlfn.IFS('historyTags 2'!H97="have", "have", 'onchangeTags 2'!H97="have", "have", 'procTags 2'!H97="have", "have", 'historyTags 2'!H97="extra", "extra", 'onchangeTags 2'!H97="extra", "extra", 'procTags 2'!H97="extra", "extra", 'historyTags 2'!H97="missing", "missing", 'onchangeTags 2'!H97="missing", "missing", 'procTags 2'!H97="missing", "missing", 'historyTags 2'!H97="ignore", "ignore", 'onchangeTags 2'!H97="ignore", "ignore", 'procTags 2'!H97="ignore", "ignore")</f>
        <v>have</v>
      </c>
      <c r="I97" s="1" t="str" cm="1">
        <f t="array" aca="1" ref="I97" ca="1">_xlfn.IFS('historyTags 2'!I97="have", "have", 'onchangeTags 2'!I97="have", "have", 'procTags 2'!I97="have", "have", 'historyTags 2'!I97="extra", "extra", 'onchangeTags 2'!I97="extra", "extra", 'procTags 2'!I97="extra", "extra", 'historyTags 2'!I97="missing", "missing", 'onchangeTags 2'!I97="missing", "missing", 'procTags 2'!I97="missing", "missing", 'historyTags 2'!I97="ignore", "ignore", 'onchangeTags 2'!I97="ignore", "ignore", 'procTags 2'!I97="ignore", "ignore")</f>
        <v>have</v>
      </c>
      <c r="J97" s="1" t="str" cm="1">
        <f t="array" aca="1" ref="J97" ca="1">_xlfn.IFS('historyTags 2'!J97="have", "have", 'onchangeTags 2'!J97="have", "have", 'procTags 2'!J97="have", "have", 'historyTags 2'!J97="extra", "extra", 'onchangeTags 2'!J97="extra", "extra", 'procTags 2'!J97="extra", "extra", 'historyTags 2'!J97="missing", "missing", 'onchangeTags 2'!J97="missing", "missing", 'procTags 2'!J97="missing", "missing", 'historyTags 2'!J97="ignore", "ignore", 'onchangeTags 2'!J97="ignore", "ignore", 'procTags 2'!J97="ignore", "ignore")</f>
        <v>have</v>
      </c>
      <c r="K97" s="1" t="str" cm="1">
        <f t="array" aca="1" ref="K97" ca="1">_xlfn.IFS('historyTags 2'!K97="have", "have", 'onchangeTags 2'!K97="have", "have", 'procTags 2'!K97="have", "have", 'historyTags 2'!K97="extra", "extra", 'onchangeTags 2'!K97="extra", "extra", 'procTags 2'!K97="extra", "extra", 'historyTags 2'!K97="missing", "missing", 'onchangeTags 2'!K97="missing", "missing", 'procTags 2'!K97="missing", "missing", 'historyTags 2'!K97="ignore", "ignore", 'onchangeTags 2'!K97="ignore", "ignore", 'procTags 2'!K97="ignore", "ignore")</f>
        <v>have</v>
      </c>
      <c r="L97" s="1" t="str" cm="1">
        <f t="array" aca="1" ref="L97" ca="1">_xlfn.IFS('historyTags 2'!L97="have", "have", 'onchangeTags 2'!L97="have", "have", 'procTags 2'!L97="have", "have", 'historyTags 2'!L97="extra", "extra", 'onchangeTags 2'!L97="extra", "extra", 'procTags 2'!L97="extra", "extra", 'historyTags 2'!L97="missing", "missing", 'onchangeTags 2'!L97="missing", "missing", 'procTags 2'!L97="missing", "missing", 'historyTags 2'!L97="ignore", "ignore", 'onchangeTags 2'!L97="ignore", "ignore", 'procTags 2'!L97="ignore", "ignore")</f>
        <v>have</v>
      </c>
      <c r="M97" s="1" t="str" cm="1">
        <f t="array" aca="1" ref="M97" ca="1">_xlfn.IFS('historyTags 2'!M97="have", "have", 'onchangeTags 2'!M97="have", "have", 'procTags 2'!M97="have", "have", 'historyTags 2'!M97="extra", "extra", 'onchangeTags 2'!M97="extra", "extra", 'procTags 2'!M97="extra", "extra", 'historyTags 2'!M97="missing", "missing", 'onchangeTags 2'!M97="missing", "missing", 'procTags 2'!M97="missing", "missing", 'historyTags 2'!M97="ignore", "ignore", 'onchangeTags 2'!M97="ignore", "ignore", 'procTags 2'!M97="ignore", "ignore")</f>
        <v>have</v>
      </c>
      <c r="N97" s="1" t="str" cm="1">
        <f t="array" aca="1" ref="N97" ca="1">_xlfn.IFS('historyTags 2'!N97="have", "have", 'onchangeTags 2'!N97="have", "have", 'procTags 2'!N97="have", "have", 'historyTags 2'!N97="extra", "extra", 'onchangeTags 2'!N97="extra", "extra", 'procTags 2'!N97="extra", "extra", 'historyTags 2'!N97="missing", "missing", 'onchangeTags 2'!N97="missing", "missing", 'procTags 2'!N97="missing", "missing", 'historyTags 2'!N97="ignore", "ignore", 'onchangeTags 2'!N97="ignore", "ignore", 'procTags 2'!N97="ignore", "ignore")</f>
        <v>have</v>
      </c>
      <c r="O97" s="1" t="str" cm="1">
        <f t="array" aca="1" ref="O97" ca="1">_xlfn.IFS('historyTags 2'!O97="have", "have", 'onchangeTags 2'!O97="have", "have", 'procTags 2'!O97="have", "have", 'historyTags 2'!O97="extra", "extra", 'onchangeTags 2'!O97="extra", "extra", 'procTags 2'!O97="extra", "extra", 'historyTags 2'!O97="missing", "missing", 'onchangeTags 2'!O97="missing", "missing", 'procTags 2'!O97="missing", "missing", 'historyTags 2'!O97="ignore", "ignore", 'onchangeTags 2'!O97="ignore", "ignore", 'procTags 2'!O97="ignore", "ignore")</f>
        <v>have</v>
      </c>
      <c r="P97" s="1" t="str" cm="1">
        <f t="array" aca="1" ref="P97" ca="1">_xlfn.IFS('historyTags 2'!P97="have", "have", 'onchangeTags 2'!P97="have", "have", 'procTags 2'!P97="have", "have", 'historyTags 2'!P97="extra", "extra", 'onchangeTags 2'!P97="extra", "extra", 'procTags 2'!P97="extra", "extra", 'historyTags 2'!P97="missing", "missing", 'onchangeTags 2'!P97="missing", "missing", 'procTags 2'!P97="missing", "missing", 'historyTags 2'!P97="ignore", "ignore", 'onchangeTags 2'!P97="ignore", "ignore", 'procTags 2'!P97="ignore", "ignore")</f>
        <v>ignore</v>
      </c>
    </row>
    <row r="98" spans="1:16" x14ac:dyDescent="0.2">
      <c r="A98" s="1" t="str">
        <f ca="1">IFERROR(__xludf.DUMMYFUNCTION("""COMPUTED_VALUE"""),"dl_total_day")</f>
        <v>dl_total_day</v>
      </c>
      <c r="B98" s="1" t="str" cm="1">
        <f t="array" aca="1" ref="B98" ca="1">_xlfn.IFS('historyTags 2'!B98="have", "have", 'onchangeTags 2'!B98="have", "have", 'procTags 2'!B98="have", "have", 'historyTags 2'!B98="extra", "extra", 'onchangeTags 2'!B98="extra", "extra", 'procTags 2'!B98="extra", "extra", 'historyTags 2'!B98="missing", "missing", 'onchangeTags 2'!B98="missing", "missing", 'procTags 2'!B98="missing", "missing", 'historyTags 2'!B98="ignore", "ignore", 'onchangeTags 2'!B98="ignore", "ignore", 'procTags 2'!B98="ignore", "ignore")</f>
        <v>ignore</v>
      </c>
      <c r="C98" s="1" t="str" cm="1">
        <f t="array" aca="1" ref="C98" ca="1">_xlfn.IFS('historyTags 2'!C98="have", "have", 'onchangeTags 2'!C98="have", "have", 'procTags 2'!C98="have", "have", 'historyTags 2'!C98="extra", "extra", 'onchangeTags 2'!C98="extra", "extra", 'procTags 2'!C98="extra", "extra", 'historyTags 2'!C98="missing", "missing", 'onchangeTags 2'!C98="missing", "missing", 'procTags 2'!C98="missing", "missing", 'historyTags 2'!C98="ignore", "ignore", 'onchangeTags 2'!C98="ignore", "ignore", 'procTags 2'!C98="ignore", "ignore")</f>
        <v>ignore</v>
      </c>
      <c r="D98" s="1" t="str" cm="1">
        <f t="array" aca="1" ref="D98" ca="1">_xlfn.IFS('historyTags 2'!D98="have", "have", 'onchangeTags 2'!D98="have", "have", 'procTags 2'!D98="have", "have", 'historyTags 2'!D98="extra", "extra", 'onchangeTags 2'!D98="extra", "extra", 'procTags 2'!D98="extra", "extra", 'historyTags 2'!D98="missing", "missing", 'onchangeTags 2'!D98="missing", "missing", 'procTags 2'!D98="missing", "missing", 'historyTags 2'!D98="ignore", "ignore", 'onchangeTags 2'!D98="ignore", "ignore", 'procTags 2'!D98="ignore", "ignore")</f>
        <v>ignore</v>
      </c>
      <c r="E98" s="1" t="str" cm="1">
        <f t="array" aca="1" ref="E98" ca="1">_xlfn.IFS('historyTags 2'!E98="have", "have", 'onchangeTags 2'!E98="have", "have", 'procTags 2'!E98="have", "have", 'historyTags 2'!E98="extra", "extra", 'onchangeTags 2'!E98="extra", "extra", 'procTags 2'!E98="extra", "extra", 'historyTags 2'!E98="missing", "missing", 'onchangeTags 2'!E98="missing", "missing", 'procTags 2'!E98="missing", "missing", 'historyTags 2'!E98="ignore", "ignore", 'onchangeTags 2'!E98="ignore", "ignore", 'procTags 2'!E98="ignore", "ignore")</f>
        <v>missing</v>
      </c>
      <c r="F98" s="1" t="str" cm="1">
        <f t="array" aca="1" ref="F98" ca="1">_xlfn.IFS('historyTags 2'!F98="have", "have", 'onchangeTags 2'!F98="have", "have", 'procTags 2'!F98="have", "have", 'historyTags 2'!F98="extra", "extra", 'onchangeTags 2'!F98="extra", "extra", 'procTags 2'!F98="extra", "extra", 'historyTags 2'!F98="missing", "missing", 'onchangeTags 2'!F98="missing", "missing", 'procTags 2'!F98="missing", "missing", 'historyTags 2'!F98="ignore", "ignore", 'onchangeTags 2'!F98="ignore", "ignore", 'procTags 2'!F98="ignore", "ignore")</f>
        <v>missing</v>
      </c>
      <c r="G98" s="1" t="str" cm="1">
        <f t="array" aca="1" ref="G98" ca="1">_xlfn.IFS('historyTags 2'!G98="have", "have", 'onchangeTags 2'!G98="have", "have", 'procTags 2'!G98="have", "have", 'historyTags 2'!G98="extra", "extra", 'onchangeTags 2'!G98="extra", "extra", 'procTags 2'!G98="extra", "extra", 'historyTags 2'!G98="missing", "missing", 'onchangeTags 2'!G98="missing", "missing", 'procTags 2'!G98="missing", "missing", 'historyTags 2'!G98="ignore", "ignore", 'onchangeTags 2'!G98="ignore", "ignore", 'procTags 2'!G98="ignore", "ignore")</f>
        <v>missing</v>
      </c>
      <c r="H98" s="1" t="str" cm="1">
        <f t="array" aca="1" ref="H98" ca="1">_xlfn.IFS('historyTags 2'!H98="have", "have", 'onchangeTags 2'!H98="have", "have", 'procTags 2'!H98="have", "have", 'historyTags 2'!H98="extra", "extra", 'onchangeTags 2'!H98="extra", "extra", 'procTags 2'!H98="extra", "extra", 'historyTags 2'!H98="missing", "missing", 'onchangeTags 2'!H98="missing", "missing", 'procTags 2'!H98="missing", "missing", 'historyTags 2'!H98="ignore", "ignore", 'onchangeTags 2'!H98="ignore", "ignore", 'procTags 2'!H98="ignore", "ignore")</f>
        <v>missing</v>
      </c>
      <c r="I98" s="1" t="str" cm="1">
        <f t="array" aca="1" ref="I98" ca="1">_xlfn.IFS('historyTags 2'!I98="have", "have", 'onchangeTags 2'!I98="have", "have", 'procTags 2'!I98="have", "have", 'historyTags 2'!I98="extra", "extra", 'onchangeTags 2'!I98="extra", "extra", 'procTags 2'!I98="extra", "extra", 'historyTags 2'!I98="missing", "missing", 'onchangeTags 2'!I98="missing", "missing", 'procTags 2'!I98="missing", "missing", 'historyTags 2'!I98="ignore", "ignore", 'onchangeTags 2'!I98="ignore", "ignore", 'procTags 2'!I98="ignore", "ignore")</f>
        <v>missing</v>
      </c>
      <c r="J98" s="1" t="str" cm="1">
        <f t="array" aca="1" ref="J98" ca="1">_xlfn.IFS('historyTags 2'!J98="have", "have", 'onchangeTags 2'!J98="have", "have", 'procTags 2'!J98="have", "have", 'historyTags 2'!J98="extra", "extra", 'onchangeTags 2'!J98="extra", "extra", 'procTags 2'!J98="extra", "extra", 'historyTags 2'!J98="missing", "missing", 'onchangeTags 2'!J98="missing", "missing", 'procTags 2'!J98="missing", "missing", 'historyTags 2'!J98="ignore", "ignore", 'onchangeTags 2'!J98="ignore", "ignore", 'procTags 2'!J98="ignore", "ignore")</f>
        <v>missing</v>
      </c>
      <c r="K98" s="1" t="str" cm="1">
        <f t="array" aca="1" ref="K98" ca="1">_xlfn.IFS('historyTags 2'!K98="have", "have", 'onchangeTags 2'!K98="have", "have", 'procTags 2'!K98="have", "have", 'historyTags 2'!K98="extra", "extra", 'onchangeTags 2'!K98="extra", "extra", 'procTags 2'!K98="extra", "extra", 'historyTags 2'!K98="missing", "missing", 'onchangeTags 2'!K98="missing", "missing", 'procTags 2'!K98="missing", "missing", 'historyTags 2'!K98="ignore", "ignore", 'onchangeTags 2'!K98="ignore", "ignore", 'procTags 2'!K98="ignore", "ignore")</f>
        <v>missing</v>
      </c>
      <c r="L98" s="1" t="str" cm="1">
        <f t="array" aca="1" ref="L98" ca="1">_xlfn.IFS('historyTags 2'!L98="have", "have", 'onchangeTags 2'!L98="have", "have", 'procTags 2'!L98="have", "have", 'historyTags 2'!L98="extra", "extra", 'onchangeTags 2'!L98="extra", "extra", 'procTags 2'!L98="extra", "extra", 'historyTags 2'!L98="missing", "missing", 'onchangeTags 2'!L98="missing", "missing", 'procTags 2'!L98="missing", "missing", 'historyTags 2'!L98="ignore", "ignore", 'onchangeTags 2'!L98="ignore", "ignore", 'procTags 2'!L98="ignore", "ignore")</f>
        <v>missing</v>
      </c>
      <c r="M98" s="1" t="str" cm="1">
        <f t="array" aca="1" ref="M98" ca="1">_xlfn.IFS('historyTags 2'!M98="have", "have", 'onchangeTags 2'!M98="have", "have", 'procTags 2'!M98="have", "have", 'historyTags 2'!M98="extra", "extra", 'onchangeTags 2'!M98="extra", "extra", 'procTags 2'!M98="extra", "extra", 'historyTags 2'!M98="missing", "missing", 'onchangeTags 2'!M98="missing", "missing", 'procTags 2'!M98="missing", "missing", 'historyTags 2'!M98="ignore", "ignore", 'onchangeTags 2'!M98="ignore", "ignore", 'procTags 2'!M98="ignore", "ignore")</f>
        <v>missing</v>
      </c>
      <c r="N98" s="1" t="str" cm="1">
        <f t="array" aca="1" ref="N98" ca="1">_xlfn.IFS('historyTags 2'!N98="have", "have", 'onchangeTags 2'!N98="have", "have", 'procTags 2'!N98="have", "have", 'historyTags 2'!N98="extra", "extra", 'onchangeTags 2'!N98="extra", "extra", 'procTags 2'!N98="extra", "extra", 'historyTags 2'!N98="missing", "missing", 'onchangeTags 2'!N98="missing", "missing", 'procTags 2'!N98="missing", "missing", 'historyTags 2'!N98="ignore", "ignore", 'onchangeTags 2'!N98="ignore", "ignore", 'procTags 2'!N98="ignore", "ignore")</f>
        <v>missing</v>
      </c>
      <c r="O98" s="1" t="str" cm="1">
        <f t="array" aca="1" ref="O98" ca="1">_xlfn.IFS('historyTags 2'!O98="have", "have", 'onchangeTags 2'!O98="have", "have", 'procTags 2'!O98="have", "have", 'historyTags 2'!O98="extra", "extra", 'onchangeTags 2'!O98="extra", "extra", 'procTags 2'!O98="extra", "extra", 'historyTags 2'!O98="missing", "missing", 'onchangeTags 2'!O98="missing", "missing", 'procTags 2'!O98="missing", "missing", 'historyTags 2'!O98="ignore", "ignore", 'onchangeTags 2'!O98="ignore", "ignore", 'procTags 2'!O98="ignore", "ignore")</f>
        <v>missing</v>
      </c>
      <c r="P98" s="1" t="str" cm="1">
        <f t="array" aca="1" ref="P98" ca="1">_xlfn.IFS('historyTags 2'!P98="have", "have", 'onchangeTags 2'!P98="have", "have", 'procTags 2'!P98="have", "have", 'historyTags 2'!P98="extra", "extra", 'onchangeTags 2'!P98="extra", "extra", 'procTags 2'!P98="extra", "extra", 'historyTags 2'!P98="missing", "missing", 'onchangeTags 2'!P98="missing", "missing", 'procTags 2'!P98="missing", "missing", 'historyTags 2'!P98="ignore", "ignore", 'onchangeTags 2'!P98="ignore", "ignore", 'procTags 2'!P98="ignore", "ignore")</f>
        <v>ignore</v>
      </c>
    </row>
    <row r="99" spans="1:16" x14ac:dyDescent="0.2">
      <c r="A99" s="1" t="str">
        <f ca="1">IFERROR(__xludf.DUMMYFUNCTION("""COMPUTED_VALUE"""),"dl_total_previous_day")</f>
        <v>dl_total_previous_day</v>
      </c>
      <c r="B99" s="1" t="str" cm="1">
        <f t="array" aca="1" ref="B99" ca="1">_xlfn.IFS('historyTags 2'!B99="have", "have", 'onchangeTags 2'!B99="have", "have", 'procTags 2'!B99="have", "have", 'historyTags 2'!B99="extra", "extra", 'onchangeTags 2'!B99="extra", "extra", 'procTags 2'!B99="extra", "extra", 'historyTags 2'!B99="missing", "missing", 'onchangeTags 2'!B99="missing", "missing", 'procTags 2'!B99="missing", "missing", 'historyTags 2'!B99="ignore", "ignore", 'onchangeTags 2'!B99="ignore", "ignore", 'procTags 2'!B99="ignore", "ignore")</f>
        <v>ignore</v>
      </c>
      <c r="C99" s="1" t="str" cm="1">
        <f t="array" aca="1" ref="C99" ca="1">_xlfn.IFS('historyTags 2'!C99="have", "have", 'onchangeTags 2'!C99="have", "have", 'procTags 2'!C99="have", "have", 'historyTags 2'!C99="extra", "extra", 'onchangeTags 2'!C99="extra", "extra", 'procTags 2'!C99="extra", "extra", 'historyTags 2'!C99="missing", "missing", 'onchangeTags 2'!C99="missing", "missing", 'procTags 2'!C99="missing", "missing", 'historyTags 2'!C99="ignore", "ignore", 'onchangeTags 2'!C99="ignore", "ignore", 'procTags 2'!C99="ignore", "ignore")</f>
        <v>ignore</v>
      </c>
      <c r="D99" s="1" t="str" cm="1">
        <f t="array" aca="1" ref="D99" ca="1">_xlfn.IFS('historyTags 2'!D99="have", "have", 'onchangeTags 2'!D99="have", "have", 'procTags 2'!D99="have", "have", 'historyTags 2'!D99="extra", "extra", 'onchangeTags 2'!D99="extra", "extra", 'procTags 2'!D99="extra", "extra", 'historyTags 2'!D99="missing", "missing", 'onchangeTags 2'!D99="missing", "missing", 'procTags 2'!D99="missing", "missing", 'historyTags 2'!D99="ignore", "ignore", 'onchangeTags 2'!D99="ignore", "ignore", 'procTags 2'!D99="ignore", "ignore")</f>
        <v>have</v>
      </c>
      <c r="E99" s="1" t="str" cm="1">
        <f t="array" aca="1" ref="E99" ca="1">_xlfn.IFS('historyTags 2'!E99="have", "have", 'onchangeTags 2'!E99="have", "have", 'procTags 2'!E99="have", "have", 'historyTags 2'!E99="extra", "extra", 'onchangeTags 2'!E99="extra", "extra", 'procTags 2'!E99="extra", "extra", 'historyTags 2'!E99="missing", "missing", 'onchangeTags 2'!E99="missing", "missing", 'procTags 2'!E99="missing", "missing", 'historyTags 2'!E99="ignore", "ignore", 'onchangeTags 2'!E99="ignore", "ignore", 'procTags 2'!E99="ignore", "ignore")</f>
        <v>have</v>
      </c>
      <c r="F99" s="1" t="str" cm="1">
        <f t="array" aca="1" ref="F99" ca="1">_xlfn.IFS('historyTags 2'!F99="have", "have", 'onchangeTags 2'!F99="have", "have", 'procTags 2'!F99="have", "have", 'historyTags 2'!F99="extra", "extra", 'onchangeTags 2'!F99="extra", "extra", 'procTags 2'!F99="extra", "extra", 'historyTags 2'!F99="missing", "missing", 'onchangeTags 2'!F99="missing", "missing", 'procTags 2'!F99="missing", "missing", 'historyTags 2'!F99="ignore", "ignore", 'onchangeTags 2'!F99="ignore", "ignore", 'procTags 2'!F99="ignore", "ignore")</f>
        <v>have</v>
      </c>
      <c r="G99" s="1" t="str" cm="1">
        <f t="array" aca="1" ref="G99" ca="1">_xlfn.IFS('historyTags 2'!G99="have", "have", 'onchangeTags 2'!G99="have", "have", 'procTags 2'!G99="have", "have", 'historyTags 2'!G99="extra", "extra", 'onchangeTags 2'!G99="extra", "extra", 'procTags 2'!G99="extra", "extra", 'historyTags 2'!G99="missing", "missing", 'onchangeTags 2'!G99="missing", "missing", 'procTags 2'!G99="missing", "missing", 'historyTags 2'!G99="ignore", "ignore", 'onchangeTags 2'!G99="ignore", "ignore", 'procTags 2'!G99="ignore", "ignore")</f>
        <v>have</v>
      </c>
      <c r="H99" s="1" t="str" cm="1">
        <f t="array" aca="1" ref="H99" ca="1">_xlfn.IFS('historyTags 2'!H99="have", "have", 'onchangeTags 2'!H99="have", "have", 'procTags 2'!H99="have", "have", 'historyTags 2'!H99="extra", "extra", 'onchangeTags 2'!H99="extra", "extra", 'procTags 2'!H99="extra", "extra", 'historyTags 2'!H99="missing", "missing", 'onchangeTags 2'!H99="missing", "missing", 'procTags 2'!H99="missing", "missing", 'historyTags 2'!H99="ignore", "ignore", 'onchangeTags 2'!H99="ignore", "ignore", 'procTags 2'!H99="ignore", "ignore")</f>
        <v>have</v>
      </c>
      <c r="I99" s="1" t="str" cm="1">
        <f t="array" aca="1" ref="I99" ca="1">_xlfn.IFS('historyTags 2'!I99="have", "have", 'onchangeTags 2'!I99="have", "have", 'procTags 2'!I99="have", "have", 'historyTags 2'!I99="extra", "extra", 'onchangeTags 2'!I99="extra", "extra", 'procTags 2'!I99="extra", "extra", 'historyTags 2'!I99="missing", "missing", 'onchangeTags 2'!I99="missing", "missing", 'procTags 2'!I99="missing", "missing", 'historyTags 2'!I99="ignore", "ignore", 'onchangeTags 2'!I99="ignore", "ignore", 'procTags 2'!I99="ignore", "ignore")</f>
        <v>have</v>
      </c>
      <c r="J99" s="1" t="str" cm="1">
        <f t="array" aca="1" ref="J99" ca="1">_xlfn.IFS('historyTags 2'!J99="have", "have", 'onchangeTags 2'!J99="have", "have", 'procTags 2'!J99="have", "have", 'historyTags 2'!J99="extra", "extra", 'onchangeTags 2'!J99="extra", "extra", 'procTags 2'!J99="extra", "extra", 'historyTags 2'!J99="missing", "missing", 'onchangeTags 2'!J99="missing", "missing", 'procTags 2'!J99="missing", "missing", 'historyTags 2'!J99="ignore", "ignore", 'onchangeTags 2'!J99="ignore", "ignore", 'procTags 2'!J99="ignore", "ignore")</f>
        <v>have</v>
      </c>
      <c r="K99" s="1" t="str" cm="1">
        <f t="array" aca="1" ref="K99" ca="1">_xlfn.IFS('historyTags 2'!K99="have", "have", 'onchangeTags 2'!K99="have", "have", 'procTags 2'!K99="have", "have", 'historyTags 2'!K99="extra", "extra", 'onchangeTags 2'!K99="extra", "extra", 'procTags 2'!K99="extra", "extra", 'historyTags 2'!K99="missing", "missing", 'onchangeTags 2'!K99="missing", "missing", 'procTags 2'!K99="missing", "missing", 'historyTags 2'!K99="ignore", "ignore", 'onchangeTags 2'!K99="ignore", "ignore", 'procTags 2'!K99="ignore", "ignore")</f>
        <v>have</v>
      </c>
      <c r="L99" s="1" t="str" cm="1">
        <f t="array" aca="1" ref="L99" ca="1">_xlfn.IFS('historyTags 2'!L99="have", "have", 'onchangeTags 2'!L99="have", "have", 'procTags 2'!L99="have", "have", 'historyTags 2'!L99="extra", "extra", 'onchangeTags 2'!L99="extra", "extra", 'procTags 2'!L99="extra", "extra", 'historyTags 2'!L99="missing", "missing", 'onchangeTags 2'!L99="missing", "missing", 'procTags 2'!L99="missing", "missing", 'historyTags 2'!L99="ignore", "ignore", 'onchangeTags 2'!L99="ignore", "ignore", 'procTags 2'!L99="ignore", "ignore")</f>
        <v>have</v>
      </c>
      <c r="M99" s="1" t="str" cm="1">
        <f t="array" aca="1" ref="M99" ca="1">_xlfn.IFS('historyTags 2'!M99="have", "have", 'onchangeTags 2'!M99="have", "have", 'procTags 2'!M99="have", "have", 'historyTags 2'!M99="extra", "extra", 'onchangeTags 2'!M99="extra", "extra", 'procTags 2'!M99="extra", "extra", 'historyTags 2'!M99="missing", "missing", 'onchangeTags 2'!M99="missing", "missing", 'procTags 2'!M99="missing", "missing", 'historyTags 2'!M99="ignore", "ignore", 'onchangeTags 2'!M99="ignore", "ignore", 'procTags 2'!M99="ignore", "ignore")</f>
        <v>have</v>
      </c>
      <c r="N99" s="1" t="str" cm="1">
        <f t="array" aca="1" ref="N99" ca="1">_xlfn.IFS('historyTags 2'!N99="have", "have", 'onchangeTags 2'!N99="have", "have", 'procTags 2'!N99="have", "have", 'historyTags 2'!N99="extra", "extra", 'onchangeTags 2'!N99="extra", "extra", 'procTags 2'!N99="extra", "extra", 'historyTags 2'!N99="missing", "missing", 'onchangeTags 2'!N99="missing", "missing", 'procTags 2'!N99="missing", "missing", 'historyTags 2'!N99="ignore", "ignore", 'onchangeTags 2'!N99="ignore", "ignore", 'procTags 2'!N99="ignore", "ignore")</f>
        <v>have</v>
      </c>
      <c r="O99" s="1" t="str" cm="1">
        <f t="array" aca="1" ref="O99" ca="1">_xlfn.IFS('historyTags 2'!O99="have", "have", 'onchangeTags 2'!O99="have", "have", 'procTags 2'!O99="have", "have", 'historyTags 2'!O99="extra", "extra", 'onchangeTags 2'!O99="extra", "extra", 'procTags 2'!O99="extra", "extra", 'historyTags 2'!O99="missing", "missing", 'onchangeTags 2'!O99="missing", "missing", 'procTags 2'!O99="missing", "missing", 'historyTags 2'!O99="ignore", "ignore", 'onchangeTags 2'!O99="ignore", "ignore", 'procTags 2'!O99="ignore", "ignore")</f>
        <v>have</v>
      </c>
      <c r="P99" s="1" t="str" cm="1">
        <f t="array" aca="1" ref="P99" ca="1">_xlfn.IFS('historyTags 2'!P99="have", "have", 'onchangeTags 2'!P99="have", "have", 'procTags 2'!P99="have", "have", 'historyTags 2'!P99="extra", "extra", 'onchangeTags 2'!P99="extra", "extra", 'procTags 2'!P99="extra", "extra", 'historyTags 2'!P99="missing", "missing", 'onchangeTags 2'!P99="missing", "missing", 'procTags 2'!P99="missing", "missing", 'historyTags 2'!P99="ignore", "ignore", 'onchangeTags 2'!P99="ignore", "ignore", 'procTags 2'!P99="ignore", "ignore")</f>
        <v>ignore</v>
      </c>
    </row>
    <row r="100" spans="1:16" x14ac:dyDescent="0.2">
      <c r="A100" s="1" t="str">
        <f ca="1">IFERROR(__xludf.DUMMYFUNCTION("""COMPUTED_VALUE"""),"door_close_time")</f>
        <v>door_close_time</v>
      </c>
      <c r="B100" s="1" t="str" cm="1">
        <f t="array" aca="1" ref="B100" ca="1">_xlfn.IFS('historyTags 2'!B100="have", "have", 'onchangeTags 2'!B100="have", "have", 'procTags 2'!B100="have", "have", 'historyTags 2'!B100="extra", "extra", 'onchangeTags 2'!B100="extra", "extra", 'procTags 2'!B100="extra", "extra", 'historyTags 2'!B100="missing", "missing", 'onchangeTags 2'!B100="missing", "missing", 'procTags 2'!B100="missing", "missing", 'historyTags 2'!B100="ignore", "ignore", 'onchangeTags 2'!B100="ignore", "ignore", 'procTags 2'!B100="ignore", "ignore")</f>
        <v>ignore</v>
      </c>
      <c r="C100" s="1" t="str" cm="1">
        <f t="array" aca="1" ref="C100" ca="1">_xlfn.IFS('historyTags 2'!C100="have", "have", 'onchangeTags 2'!C100="have", "have", 'procTags 2'!C100="have", "have", 'historyTags 2'!C100="extra", "extra", 'onchangeTags 2'!C100="extra", "extra", 'procTags 2'!C100="extra", "extra", 'historyTags 2'!C100="missing", "missing", 'onchangeTags 2'!C100="missing", "missing", 'procTags 2'!C100="missing", "missing", 'historyTags 2'!C100="ignore", "ignore", 'onchangeTags 2'!C100="ignore", "ignore", 'procTags 2'!C100="ignore", "ignore")</f>
        <v>ignore</v>
      </c>
      <c r="D100" s="1" t="str" cm="1">
        <f t="array" aca="1" ref="D100" ca="1">_xlfn.IFS('historyTags 2'!D100="have", "have", 'onchangeTags 2'!D100="have", "have", 'procTags 2'!D100="have", "have", 'historyTags 2'!D100="extra", "extra", 'onchangeTags 2'!D100="extra", "extra", 'procTags 2'!D100="extra", "extra", 'historyTags 2'!D100="missing", "missing", 'onchangeTags 2'!D100="missing", "missing", 'procTags 2'!D100="missing", "missing", 'historyTags 2'!D100="ignore", "ignore", 'onchangeTags 2'!D100="ignore", "ignore", 'procTags 2'!D100="ignore", "ignore")</f>
        <v>ignore</v>
      </c>
      <c r="E100" s="1" t="str" cm="1">
        <f t="array" aca="1" ref="E100" ca="1">_xlfn.IFS('historyTags 2'!E100="have", "have", 'onchangeTags 2'!E100="have", "have", 'procTags 2'!E100="have", "have", 'historyTags 2'!E100="extra", "extra", 'onchangeTags 2'!E100="extra", "extra", 'procTags 2'!E100="extra", "extra", 'historyTags 2'!E100="missing", "missing", 'onchangeTags 2'!E100="missing", "missing", 'procTags 2'!E100="missing", "missing", 'historyTags 2'!E100="ignore", "ignore", 'onchangeTags 2'!E100="ignore", "ignore", 'procTags 2'!E100="ignore", "ignore")</f>
        <v>ignore</v>
      </c>
      <c r="F100" s="1" t="str" cm="1">
        <f t="array" aca="1" ref="F100" ca="1">_xlfn.IFS('historyTags 2'!F100="have", "have", 'onchangeTags 2'!F100="have", "have", 'procTags 2'!F100="have", "have", 'historyTags 2'!F100="extra", "extra", 'onchangeTags 2'!F100="extra", "extra", 'procTags 2'!F100="extra", "extra", 'historyTags 2'!F100="missing", "missing", 'onchangeTags 2'!F100="missing", "missing", 'procTags 2'!F100="missing", "missing", 'historyTags 2'!F100="ignore", "ignore", 'onchangeTags 2'!F100="ignore", "ignore", 'procTags 2'!F100="ignore", "ignore")</f>
        <v>ignore</v>
      </c>
      <c r="G100" s="1" t="str" cm="1">
        <f t="array" aca="1" ref="G100" ca="1">_xlfn.IFS('historyTags 2'!G100="have", "have", 'onchangeTags 2'!G100="have", "have", 'procTags 2'!G100="have", "have", 'historyTags 2'!G100="extra", "extra", 'onchangeTags 2'!G100="extra", "extra", 'procTags 2'!G100="extra", "extra", 'historyTags 2'!G100="missing", "missing", 'onchangeTags 2'!G100="missing", "missing", 'procTags 2'!G100="missing", "missing", 'historyTags 2'!G100="ignore", "ignore", 'onchangeTags 2'!G100="ignore", "ignore", 'procTags 2'!G100="ignore", "ignore")</f>
        <v>ignore</v>
      </c>
      <c r="H100" s="1" t="str" cm="1">
        <f t="array" aca="1" ref="H100" ca="1">_xlfn.IFS('historyTags 2'!H100="have", "have", 'onchangeTags 2'!H100="have", "have", 'procTags 2'!H100="have", "have", 'historyTags 2'!H100="extra", "extra", 'onchangeTags 2'!H100="extra", "extra", 'procTags 2'!H100="extra", "extra", 'historyTags 2'!H100="missing", "missing", 'onchangeTags 2'!H100="missing", "missing", 'procTags 2'!H100="missing", "missing", 'historyTags 2'!H100="ignore", "ignore", 'onchangeTags 2'!H100="ignore", "ignore", 'procTags 2'!H100="ignore", "ignore")</f>
        <v>ignore</v>
      </c>
      <c r="I100" s="1" t="str" cm="1">
        <f t="array" aca="1" ref="I100" ca="1">_xlfn.IFS('historyTags 2'!I100="have", "have", 'onchangeTags 2'!I100="have", "have", 'procTags 2'!I100="have", "have", 'historyTags 2'!I100="extra", "extra", 'onchangeTags 2'!I100="extra", "extra", 'procTags 2'!I100="extra", "extra", 'historyTags 2'!I100="missing", "missing", 'onchangeTags 2'!I100="missing", "missing", 'procTags 2'!I100="missing", "missing", 'historyTags 2'!I100="ignore", "ignore", 'onchangeTags 2'!I100="ignore", "ignore", 'procTags 2'!I100="ignore", "ignore")</f>
        <v>ignore</v>
      </c>
      <c r="J100" s="1" t="str" cm="1">
        <f t="array" aca="1" ref="J100" ca="1">_xlfn.IFS('historyTags 2'!J100="have", "have", 'onchangeTags 2'!J100="have", "have", 'procTags 2'!J100="have", "have", 'historyTags 2'!J100="extra", "extra", 'onchangeTags 2'!J100="extra", "extra", 'procTags 2'!J100="extra", "extra", 'historyTags 2'!J100="missing", "missing", 'onchangeTags 2'!J100="missing", "missing", 'procTags 2'!J100="missing", "missing", 'historyTags 2'!J100="ignore", "ignore", 'onchangeTags 2'!J100="ignore", "ignore", 'procTags 2'!J100="ignore", "ignore")</f>
        <v>ignore</v>
      </c>
      <c r="K100" s="1" t="str" cm="1">
        <f t="array" aca="1" ref="K100" ca="1">_xlfn.IFS('historyTags 2'!K100="have", "have", 'onchangeTags 2'!K100="have", "have", 'procTags 2'!K100="have", "have", 'historyTags 2'!K100="extra", "extra", 'onchangeTags 2'!K100="extra", "extra", 'procTags 2'!K100="extra", "extra", 'historyTags 2'!K100="missing", "missing", 'onchangeTags 2'!K100="missing", "missing", 'procTags 2'!K100="missing", "missing", 'historyTags 2'!K100="ignore", "ignore", 'onchangeTags 2'!K100="ignore", "ignore", 'procTags 2'!K100="ignore", "ignore")</f>
        <v>ignore</v>
      </c>
      <c r="L100" s="1" t="str" cm="1">
        <f t="array" aca="1" ref="L100" ca="1">_xlfn.IFS('historyTags 2'!L100="have", "have", 'onchangeTags 2'!L100="have", "have", 'procTags 2'!L100="have", "have", 'historyTags 2'!L100="extra", "extra", 'onchangeTags 2'!L100="extra", "extra", 'procTags 2'!L100="extra", "extra", 'historyTags 2'!L100="missing", "missing", 'onchangeTags 2'!L100="missing", "missing", 'procTags 2'!L100="missing", "missing", 'historyTags 2'!L100="ignore", "ignore", 'onchangeTags 2'!L100="ignore", "ignore", 'procTags 2'!L100="ignore", "ignore")</f>
        <v>ignore</v>
      </c>
      <c r="M100" s="1" t="str" cm="1">
        <f t="array" aca="1" ref="M100" ca="1">_xlfn.IFS('historyTags 2'!M100="have", "have", 'onchangeTags 2'!M100="have", "have", 'procTags 2'!M100="have", "have", 'historyTags 2'!M100="extra", "extra", 'onchangeTags 2'!M100="extra", "extra", 'procTags 2'!M100="extra", "extra", 'historyTags 2'!M100="missing", "missing", 'onchangeTags 2'!M100="missing", "missing", 'procTags 2'!M100="missing", "missing", 'historyTags 2'!M100="ignore", "ignore", 'onchangeTags 2'!M100="ignore", "ignore", 'procTags 2'!M100="ignore", "ignore")</f>
        <v>ignore</v>
      </c>
      <c r="N100" s="1" t="str" cm="1">
        <f t="array" aca="1" ref="N100" ca="1">_xlfn.IFS('historyTags 2'!N100="have", "have", 'onchangeTags 2'!N100="have", "have", 'procTags 2'!N100="have", "have", 'historyTags 2'!N100="extra", "extra", 'onchangeTags 2'!N100="extra", "extra", 'procTags 2'!N100="extra", "extra", 'historyTags 2'!N100="missing", "missing", 'onchangeTags 2'!N100="missing", "missing", 'procTags 2'!N100="missing", "missing", 'historyTags 2'!N100="ignore", "ignore", 'onchangeTags 2'!N100="ignore", "ignore", 'procTags 2'!N100="ignore", "ignore")</f>
        <v>ignore</v>
      </c>
      <c r="O100" s="1" t="str" cm="1">
        <f t="array" aca="1" ref="O100" ca="1">_xlfn.IFS('historyTags 2'!O100="have", "have", 'onchangeTags 2'!O100="have", "have", 'procTags 2'!O100="have", "have", 'historyTags 2'!O100="extra", "extra", 'onchangeTags 2'!O100="extra", "extra", 'procTags 2'!O100="extra", "extra", 'historyTags 2'!O100="missing", "missing", 'onchangeTags 2'!O100="missing", "missing", 'procTags 2'!O100="missing", "missing", 'historyTags 2'!O100="ignore", "ignore", 'onchangeTags 2'!O100="ignore", "ignore", 'procTags 2'!O100="ignore", "ignore")</f>
        <v>ignore</v>
      </c>
      <c r="P100" s="1" t="str" cm="1">
        <f t="array" aca="1" ref="P100" ca="1">_xlfn.IFS('historyTags 2'!P100="have", "have", 'onchangeTags 2'!P100="have", "have", 'procTags 2'!P100="have", "have", 'historyTags 2'!P100="extra", "extra", 'onchangeTags 2'!P100="extra", "extra", 'procTags 2'!P100="extra", "extra", 'historyTags 2'!P100="missing", "missing", 'onchangeTags 2'!P100="missing", "missing", 'procTags 2'!P100="missing", "missing", 'historyTags 2'!P100="ignore", "ignore", 'onchangeTags 2'!P100="ignore", "ignore", 'procTags 2'!P100="ignore", "ignore")</f>
        <v>ignore</v>
      </c>
    </row>
    <row r="101" spans="1:16" x14ac:dyDescent="0.2">
      <c r="A101" s="1" t="str">
        <f ca="1">IFERROR(__xludf.DUMMYFUNCTION("""COMPUTED_VALUE"""),"door_cold_day_close_neg_t_dev")</f>
        <v>door_cold_day_close_neg_t_dev</v>
      </c>
      <c r="B101" s="1" t="str" cm="1">
        <f t="array" aca="1" ref="B101" ca="1">_xlfn.IFS('historyTags 2'!B101="have", "have", 'onchangeTags 2'!B101="have", "have", 'procTags 2'!B101="have", "have", 'historyTags 2'!B101="extra", "extra", 'onchangeTags 2'!B101="extra", "extra", 'procTags 2'!B101="extra", "extra", 'historyTags 2'!B101="missing", "missing", 'onchangeTags 2'!B101="missing", "missing", 'procTags 2'!B101="missing", "missing", 'historyTags 2'!B101="ignore", "ignore", 'onchangeTags 2'!B101="ignore", "ignore", 'procTags 2'!B101="ignore", "ignore")</f>
        <v>ignore</v>
      </c>
      <c r="C101" s="1" t="str" cm="1">
        <f t="array" aca="1" ref="C101" ca="1">_xlfn.IFS('historyTags 2'!C101="have", "have", 'onchangeTags 2'!C101="have", "have", 'procTags 2'!C101="have", "have", 'historyTags 2'!C101="extra", "extra", 'onchangeTags 2'!C101="extra", "extra", 'procTags 2'!C101="extra", "extra", 'historyTags 2'!C101="missing", "missing", 'onchangeTags 2'!C101="missing", "missing", 'procTags 2'!C101="missing", "missing", 'historyTags 2'!C101="ignore", "ignore", 'onchangeTags 2'!C101="ignore", "ignore", 'procTags 2'!C101="ignore", "ignore")</f>
        <v>ignore</v>
      </c>
      <c r="D101" s="1" t="str" cm="1">
        <f t="array" aca="1" ref="D101" ca="1">_xlfn.IFS('historyTags 2'!D101="have", "have", 'onchangeTags 2'!D101="have", "have", 'procTags 2'!D101="have", "have", 'historyTags 2'!D101="extra", "extra", 'onchangeTags 2'!D101="extra", "extra", 'procTags 2'!D101="extra", "extra", 'historyTags 2'!D101="missing", "missing", 'onchangeTags 2'!D101="missing", "missing", 'procTags 2'!D101="missing", "missing", 'historyTags 2'!D101="ignore", "ignore", 'onchangeTags 2'!D101="ignore", "ignore", 'procTags 2'!D101="ignore", "ignore")</f>
        <v>ignore</v>
      </c>
      <c r="E101" s="1" t="str" cm="1">
        <f t="array" aca="1" ref="E101" ca="1">_xlfn.IFS('historyTags 2'!E101="have", "have", 'onchangeTags 2'!E101="have", "have", 'procTags 2'!E101="have", "have", 'historyTags 2'!E101="extra", "extra", 'onchangeTags 2'!E101="extra", "extra", 'procTags 2'!E101="extra", "extra", 'historyTags 2'!E101="missing", "missing", 'onchangeTags 2'!E101="missing", "missing", 'procTags 2'!E101="missing", "missing", 'historyTags 2'!E101="ignore", "ignore", 'onchangeTags 2'!E101="ignore", "ignore", 'procTags 2'!E101="ignore", "ignore")</f>
        <v>ignore</v>
      </c>
      <c r="F101" s="1" t="str" cm="1">
        <f t="array" aca="1" ref="F101" ca="1">_xlfn.IFS('historyTags 2'!F101="have", "have", 'onchangeTags 2'!F101="have", "have", 'procTags 2'!F101="have", "have", 'historyTags 2'!F101="extra", "extra", 'onchangeTags 2'!F101="extra", "extra", 'procTags 2'!F101="extra", "extra", 'historyTags 2'!F101="missing", "missing", 'onchangeTags 2'!F101="missing", "missing", 'procTags 2'!F101="missing", "missing", 'historyTags 2'!F101="ignore", "ignore", 'onchangeTags 2'!F101="ignore", "ignore", 'procTags 2'!F101="ignore", "ignore")</f>
        <v>ignore</v>
      </c>
      <c r="G101" s="1" t="str" cm="1">
        <f t="array" aca="1" ref="G101" ca="1">_xlfn.IFS('historyTags 2'!G101="have", "have", 'onchangeTags 2'!G101="have", "have", 'procTags 2'!G101="have", "have", 'historyTags 2'!G101="extra", "extra", 'onchangeTags 2'!G101="extra", "extra", 'procTags 2'!G101="extra", "extra", 'historyTags 2'!G101="missing", "missing", 'onchangeTags 2'!G101="missing", "missing", 'procTags 2'!G101="missing", "missing", 'historyTags 2'!G101="ignore", "ignore", 'onchangeTags 2'!G101="ignore", "ignore", 'procTags 2'!G101="ignore", "ignore")</f>
        <v>ignore</v>
      </c>
      <c r="H101" s="1" t="str" cm="1">
        <f t="array" aca="1" ref="H101" ca="1">_xlfn.IFS('historyTags 2'!H101="have", "have", 'onchangeTags 2'!H101="have", "have", 'procTags 2'!H101="have", "have", 'historyTags 2'!H101="extra", "extra", 'onchangeTags 2'!H101="extra", "extra", 'procTags 2'!H101="extra", "extra", 'historyTags 2'!H101="missing", "missing", 'onchangeTags 2'!H101="missing", "missing", 'procTags 2'!H101="missing", "missing", 'historyTags 2'!H101="ignore", "ignore", 'onchangeTags 2'!H101="ignore", "ignore", 'procTags 2'!H101="ignore", "ignore")</f>
        <v>ignore</v>
      </c>
      <c r="I101" s="1" t="str" cm="1">
        <f t="array" aca="1" ref="I101" ca="1">_xlfn.IFS('historyTags 2'!I101="have", "have", 'onchangeTags 2'!I101="have", "have", 'procTags 2'!I101="have", "have", 'historyTags 2'!I101="extra", "extra", 'onchangeTags 2'!I101="extra", "extra", 'procTags 2'!I101="extra", "extra", 'historyTags 2'!I101="missing", "missing", 'onchangeTags 2'!I101="missing", "missing", 'procTags 2'!I101="missing", "missing", 'historyTags 2'!I101="ignore", "ignore", 'onchangeTags 2'!I101="ignore", "ignore", 'procTags 2'!I101="ignore", "ignore")</f>
        <v>ignore</v>
      </c>
      <c r="J101" s="1" t="str" cm="1">
        <f t="array" aca="1" ref="J101" ca="1">_xlfn.IFS('historyTags 2'!J101="have", "have", 'onchangeTags 2'!J101="have", "have", 'procTags 2'!J101="have", "have", 'historyTags 2'!J101="extra", "extra", 'onchangeTags 2'!J101="extra", "extra", 'procTags 2'!J101="extra", "extra", 'historyTags 2'!J101="missing", "missing", 'onchangeTags 2'!J101="missing", "missing", 'procTags 2'!J101="missing", "missing", 'historyTags 2'!J101="ignore", "ignore", 'onchangeTags 2'!J101="ignore", "ignore", 'procTags 2'!J101="ignore", "ignore")</f>
        <v>ignore</v>
      </c>
      <c r="K101" s="1" t="str" cm="1">
        <f t="array" aca="1" ref="K101" ca="1">_xlfn.IFS('historyTags 2'!K101="have", "have", 'onchangeTags 2'!K101="have", "have", 'procTags 2'!K101="have", "have", 'historyTags 2'!K101="extra", "extra", 'onchangeTags 2'!K101="extra", "extra", 'procTags 2'!K101="extra", "extra", 'historyTags 2'!K101="missing", "missing", 'onchangeTags 2'!K101="missing", "missing", 'procTags 2'!K101="missing", "missing", 'historyTags 2'!K101="ignore", "ignore", 'onchangeTags 2'!K101="ignore", "ignore", 'procTags 2'!K101="ignore", "ignore")</f>
        <v>ignore</v>
      </c>
      <c r="L101" s="1" t="str" cm="1">
        <f t="array" aca="1" ref="L101" ca="1">_xlfn.IFS('historyTags 2'!L101="have", "have", 'onchangeTags 2'!L101="have", "have", 'procTags 2'!L101="have", "have", 'historyTags 2'!L101="extra", "extra", 'onchangeTags 2'!L101="extra", "extra", 'procTags 2'!L101="extra", "extra", 'historyTags 2'!L101="missing", "missing", 'onchangeTags 2'!L101="missing", "missing", 'procTags 2'!L101="missing", "missing", 'historyTags 2'!L101="ignore", "ignore", 'onchangeTags 2'!L101="ignore", "ignore", 'procTags 2'!L101="ignore", "ignore")</f>
        <v>ignore</v>
      </c>
      <c r="M101" s="1" t="str" cm="1">
        <f t="array" aca="1" ref="M101" ca="1">_xlfn.IFS('historyTags 2'!M101="have", "have", 'onchangeTags 2'!M101="have", "have", 'procTags 2'!M101="have", "have", 'historyTags 2'!M101="extra", "extra", 'onchangeTags 2'!M101="extra", "extra", 'procTags 2'!M101="extra", "extra", 'historyTags 2'!M101="missing", "missing", 'onchangeTags 2'!M101="missing", "missing", 'procTags 2'!M101="missing", "missing", 'historyTags 2'!M101="ignore", "ignore", 'onchangeTags 2'!M101="ignore", "ignore", 'procTags 2'!M101="ignore", "ignore")</f>
        <v>ignore</v>
      </c>
      <c r="N101" s="1" t="str" cm="1">
        <f t="array" aca="1" ref="N101" ca="1">_xlfn.IFS('historyTags 2'!N101="have", "have", 'onchangeTags 2'!N101="have", "have", 'procTags 2'!N101="have", "have", 'historyTags 2'!N101="extra", "extra", 'onchangeTags 2'!N101="extra", "extra", 'procTags 2'!N101="extra", "extra", 'historyTags 2'!N101="missing", "missing", 'onchangeTags 2'!N101="missing", "missing", 'procTags 2'!N101="missing", "missing", 'historyTags 2'!N101="ignore", "ignore", 'onchangeTags 2'!N101="ignore", "ignore", 'procTags 2'!N101="ignore", "ignore")</f>
        <v>ignore</v>
      </c>
      <c r="O101" s="1" t="str" cm="1">
        <f t="array" aca="1" ref="O101" ca="1">_xlfn.IFS('historyTags 2'!O101="have", "have", 'onchangeTags 2'!O101="have", "have", 'procTags 2'!O101="have", "have", 'historyTags 2'!O101="extra", "extra", 'onchangeTags 2'!O101="extra", "extra", 'procTags 2'!O101="extra", "extra", 'historyTags 2'!O101="missing", "missing", 'onchangeTags 2'!O101="missing", "missing", 'procTags 2'!O101="missing", "missing", 'historyTags 2'!O101="ignore", "ignore", 'onchangeTags 2'!O101="ignore", "ignore", 'procTags 2'!O101="ignore", "ignore")</f>
        <v>ignore</v>
      </c>
      <c r="P101" s="1" t="str" cm="1">
        <f t="array" aca="1" ref="P101" ca="1">_xlfn.IFS('historyTags 2'!P101="have", "have", 'onchangeTags 2'!P101="have", "have", 'procTags 2'!P101="have", "have", 'historyTags 2'!P101="extra", "extra", 'onchangeTags 2'!P101="extra", "extra", 'procTags 2'!P101="extra", "extra", 'historyTags 2'!P101="missing", "missing", 'onchangeTags 2'!P101="missing", "missing", 'procTags 2'!P101="missing", "missing", 'historyTags 2'!P101="ignore", "ignore", 'onchangeTags 2'!P101="ignore", "ignore", 'procTags 2'!P101="ignore", "ignore")</f>
        <v>ignore</v>
      </c>
    </row>
    <row r="102" spans="1:16" x14ac:dyDescent="0.2">
      <c r="A102" s="1" t="str">
        <f ca="1">IFERROR(__xludf.DUMMYFUNCTION("""COMPUTED_VALUE"""),"door_cold_day_t_dev")</f>
        <v>door_cold_day_t_dev</v>
      </c>
      <c r="B102" s="1" t="str" cm="1">
        <f t="array" aca="1" ref="B102" ca="1">_xlfn.IFS('historyTags 2'!B102="have", "have", 'onchangeTags 2'!B102="have", "have", 'procTags 2'!B102="have", "have", 'historyTags 2'!B102="extra", "extra", 'onchangeTags 2'!B102="extra", "extra", 'procTags 2'!B102="extra", "extra", 'historyTags 2'!B102="missing", "missing", 'onchangeTags 2'!B102="missing", "missing", 'procTags 2'!B102="missing", "missing", 'historyTags 2'!B102="ignore", "ignore", 'onchangeTags 2'!B102="ignore", "ignore", 'procTags 2'!B102="ignore", "ignore")</f>
        <v>ignore</v>
      </c>
      <c r="C102" s="1" t="str" cm="1">
        <f t="array" aca="1" ref="C102" ca="1">_xlfn.IFS('historyTags 2'!C102="have", "have", 'onchangeTags 2'!C102="have", "have", 'procTags 2'!C102="have", "have", 'historyTags 2'!C102="extra", "extra", 'onchangeTags 2'!C102="extra", "extra", 'procTags 2'!C102="extra", "extra", 'historyTags 2'!C102="missing", "missing", 'onchangeTags 2'!C102="missing", "missing", 'procTags 2'!C102="missing", "missing", 'historyTags 2'!C102="ignore", "ignore", 'onchangeTags 2'!C102="ignore", "ignore", 'procTags 2'!C102="ignore", "ignore")</f>
        <v>ignore</v>
      </c>
      <c r="D102" s="1" t="str" cm="1">
        <f t="array" aca="1" ref="D102" ca="1">_xlfn.IFS('historyTags 2'!D102="have", "have", 'onchangeTags 2'!D102="have", "have", 'procTags 2'!D102="have", "have", 'historyTags 2'!D102="extra", "extra", 'onchangeTags 2'!D102="extra", "extra", 'procTags 2'!D102="extra", "extra", 'historyTags 2'!D102="missing", "missing", 'onchangeTags 2'!D102="missing", "missing", 'procTags 2'!D102="missing", "missing", 'historyTags 2'!D102="ignore", "ignore", 'onchangeTags 2'!D102="ignore", "ignore", 'procTags 2'!D102="ignore", "ignore")</f>
        <v>ignore</v>
      </c>
      <c r="E102" s="1" t="str" cm="1">
        <f t="array" aca="1" ref="E102" ca="1">_xlfn.IFS('historyTags 2'!E102="have", "have", 'onchangeTags 2'!E102="have", "have", 'procTags 2'!E102="have", "have", 'historyTags 2'!E102="extra", "extra", 'onchangeTags 2'!E102="extra", "extra", 'procTags 2'!E102="extra", "extra", 'historyTags 2'!E102="missing", "missing", 'onchangeTags 2'!E102="missing", "missing", 'procTags 2'!E102="missing", "missing", 'historyTags 2'!E102="ignore", "ignore", 'onchangeTags 2'!E102="ignore", "ignore", 'procTags 2'!E102="ignore", "ignore")</f>
        <v>ignore</v>
      </c>
      <c r="F102" s="1" t="str" cm="1">
        <f t="array" aca="1" ref="F102" ca="1">_xlfn.IFS('historyTags 2'!F102="have", "have", 'onchangeTags 2'!F102="have", "have", 'procTags 2'!F102="have", "have", 'historyTags 2'!F102="extra", "extra", 'onchangeTags 2'!F102="extra", "extra", 'procTags 2'!F102="extra", "extra", 'historyTags 2'!F102="missing", "missing", 'onchangeTags 2'!F102="missing", "missing", 'procTags 2'!F102="missing", "missing", 'historyTags 2'!F102="ignore", "ignore", 'onchangeTags 2'!F102="ignore", "ignore", 'procTags 2'!F102="ignore", "ignore")</f>
        <v>ignore</v>
      </c>
      <c r="G102" s="1" t="str" cm="1">
        <f t="array" aca="1" ref="G102" ca="1">_xlfn.IFS('historyTags 2'!G102="have", "have", 'onchangeTags 2'!G102="have", "have", 'procTags 2'!G102="have", "have", 'historyTags 2'!G102="extra", "extra", 'onchangeTags 2'!G102="extra", "extra", 'procTags 2'!G102="extra", "extra", 'historyTags 2'!G102="missing", "missing", 'onchangeTags 2'!G102="missing", "missing", 'procTags 2'!G102="missing", "missing", 'historyTags 2'!G102="ignore", "ignore", 'onchangeTags 2'!G102="ignore", "ignore", 'procTags 2'!G102="ignore", "ignore")</f>
        <v>ignore</v>
      </c>
      <c r="H102" s="1" t="str" cm="1">
        <f t="array" aca="1" ref="H102" ca="1">_xlfn.IFS('historyTags 2'!H102="have", "have", 'onchangeTags 2'!H102="have", "have", 'procTags 2'!H102="have", "have", 'historyTags 2'!H102="extra", "extra", 'onchangeTags 2'!H102="extra", "extra", 'procTags 2'!H102="extra", "extra", 'historyTags 2'!H102="missing", "missing", 'onchangeTags 2'!H102="missing", "missing", 'procTags 2'!H102="missing", "missing", 'historyTags 2'!H102="ignore", "ignore", 'onchangeTags 2'!H102="ignore", "ignore", 'procTags 2'!H102="ignore", "ignore")</f>
        <v>ignore</v>
      </c>
      <c r="I102" s="1" t="str" cm="1">
        <f t="array" aca="1" ref="I102" ca="1">_xlfn.IFS('historyTags 2'!I102="have", "have", 'onchangeTags 2'!I102="have", "have", 'procTags 2'!I102="have", "have", 'historyTags 2'!I102="extra", "extra", 'onchangeTags 2'!I102="extra", "extra", 'procTags 2'!I102="extra", "extra", 'historyTags 2'!I102="missing", "missing", 'onchangeTags 2'!I102="missing", "missing", 'procTags 2'!I102="missing", "missing", 'historyTags 2'!I102="ignore", "ignore", 'onchangeTags 2'!I102="ignore", "ignore", 'procTags 2'!I102="ignore", "ignore")</f>
        <v>ignore</v>
      </c>
      <c r="J102" s="1" t="str" cm="1">
        <f t="array" aca="1" ref="J102" ca="1">_xlfn.IFS('historyTags 2'!J102="have", "have", 'onchangeTags 2'!J102="have", "have", 'procTags 2'!J102="have", "have", 'historyTags 2'!J102="extra", "extra", 'onchangeTags 2'!J102="extra", "extra", 'procTags 2'!J102="extra", "extra", 'historyTags 2'!J102="missing", "missing", 'onchangeTags 2'!J102="missing", "missing", 'procTags 2'!J102="missing", "missing", 'historyTags 2'!J102="ignore", "ignore", 'onchangeTags 2'!J102="ignore", "ignore", 'procTags 2'!J102="ignore", "ignore")</f>
        <v>ignore</v>
      </c>
      <c r="K102" s="1" t="str" cm="1">
        <f t="array" aca="1" ref="K102" ca="1">_xlfn.IFS('historyTags 2'!K102="have", "have", 'onchangeTags 2'!K102="have", "have", 'procTags 2'!K102="have", "have", 'historyTags 2'!K102="extra", "extra", 'onchangeTags 2'!K102="extra", "extra", 'procTags 2'!K102="extra", "extra", 'historyTags 2'!K102="missing", "missing", 'onchangeTags 2'!K102="missing", "missing", 'procTags 2'!K102="missing", "missing", 'historyTags 2'!K102="ignore", "ignore", 'onchangeTags 2'!K102="ignore", "ignore", 'procTags 2'!K102="ignore", "ignore")</f>
        <v>ignore</v>
      </c>
      <c r="L102" s="1" t="str" cm="1">
        <f t="array" aca="1" ref="L102" ca="1">_xlfn.IFS('historyTags 2'!L102="have", "have", 'onchangeTags 2'!L102="have", "have", 'procTags 2'!L102="have", "have", 'historyTags 2'!L102="extra", "extra", 'onchangeTags 2'!L102="extra", "extra", 'procTags 2'!L102="extra", "extra", 'historyTags 2'!L102="missing", "missing", 'onchangeTags 2'!L102="missing", "missing", 'procTags 2'!L102="missing", "missing", 'historyTags 2'!L102="ignore", "ignore", 'onchangeTags 2'!L102="ignore", "ignore", 'procTags 2'!L102="ignore", "ignore")</f>
        <v>ignore</v>
      </c>
      <c r="M102" s="1" t="str" cm="1">
        <f t="array" aca="1" ref="M102" ca="1">_xlfn.IFS('historyTags 2'!M102="have", "have", 'onchangeTags 2'!M102="have", "have", 'procTags 2'!M102="have", "have", 'historyTags 2'!M102="extra", "extra", 'onchangeTags 2'!M102="extra", "extra", 'procTags 2'!M102="extra", "extra", 'historyTags 2'!M102="missing", "missing", 'onchangeTags 2'!M102="missing", "missing", 'procTags 2'!M102="missing", "missing", 'historyTags 2'!M102="ignore", "ignore", 'onchangeTags 2'!M102="ignore", "ignore", 'procTags 2'!M102="ignore", "ignore")</f>
        <v>ignore</v>
      </c>
      <c r="N102" s="1" t="str" cm="1">
        <f t="array" aca="1" ref="N102" ca="1">_xlfn.IFS('historyTags 2'!N102="have", "have", 'onchangeTags 2'!N102="have", "have", 'procTags 2'!N102="have", "have", 'historyTags 2'!N102="extra", "extra", 'onchangeTags 2'!N102="extra", "extra", 'procTags 2'!N102="extra", "extra", 'historyTags 2'!N102="missing", "missing", 'onchangeTags 2'!N102="missing", "missing", 'procTags 2'!N102="missing", "missing", 'historyTags 2'!N102="ignore", "ignore", 'onchangeTags 2'!N102="ignore", "ignore", 'procTags 2'!N102="ignore", "ignore")</f>
        <v>ignore</v>
      </c>
      <c r="O102" s="1" t="str" cm="1">
        <f t="array" aca="1" ref="O102" ca="1">_xlfn.IFS('historyTags 2'!O102="have", "have", 'onchangeTags 2'!O102="have", "have", 'procTags 2'!O102="have", "have", 'historyTags 2'!O102="extra", "extra", 'onchangeTags 2'!O102="extra", "extra", 'procTags 2'!O102="extra", "extra", 'historyTags 2'!O102="missing", "missing", 'onchangeTags 2'!O102="missing", "missing", 'procTags 2'!O102="missing", "missing", 'historyTags 2'!O102="ignore", "ignore", 'onchangeTags 2'!O102="ignore", "ignore", 'procTags 2'!O102="ignore", "ignore")</f>
        <v>ignore</v>
      </c>
      <c r="P102" s="1" t="str" cm="1">
        <f t="array" aca="1" ref="P102" ca="1">_xlfn.IFS('historyTags 2'!P102="have", "have", 'onchangeTags 2'!P102="have", "have", 'procTags 2'!P102="have", "have", 'historyTags 2'!P102="extra", "extra", 'onchangeTags 2'!P102="extra", "extra", 'procTags 2'!P102="extra", "extra", 'historyTags 2'!P102="missing", "missing", 'onchangeTags 2'!P102="missing", "missing", 'procTags 2'!P102="missing", "missing", 'historyTags 2'!P102="ignore", "ignore", 'onchangeTags 2'!P102="ignore", "ignore", 'procTags 2'!P102="ignore", "ignore")</f>
        <v>ignore</v>
      </c>
    </row>
    <row r="103" spans="1:16" x14ac:dyDescent="0.2">
      <c r="A103" s="1" t="str">
        <f ca="1">IFERROR(__xludf.DUMMYFUNCTION("""COMPUTED_VALUE"""),"door_cold_day_temp_dev_large")</f>
        <v>door_cold_day_temp_dev_large</v>
      </c>
      <c r="B103" s="1" t="str" cm="1">
        <f t="array" aca="1" ref="B103" ca="1">_xlfn.IFS('historyTags 2'!B103="have", "have", 'onchangeTags 2'!B103="have", "have", 'procTags 2'!B103="have", "have", 'historyTags 2'!B103="extra", "extra", 'onchangeTags 2'!B103="extra", "extra", 'procTags 2'!B103="extra", "extra", 'historyTags 2'!B103="missing", "missing", 'onchangeTags 2'!B103="missing", "missing", 'procTags 2'!B103="missing", "missing", 'historyTags 2'!B103="ignore", "ignore", 'onchangeTags 2'!B103="ignore", "ignore", 'procTags 2'!B103="ignore", "ignore")</f>
        <v>ignore</v>
      </c>
      <c r="C103" s="1" t="str" cm="1">
        <f t="array" aca="1" ref="C103" ca="1">_xlfn.IFS('historyTags 2'!C103="have", "have", 'onchangeTags 2'!C103="have", "have", 'procTags 2'!C103="have", "have", 'historyTags 2'!C103="extra", "extra", 'onchangeTags 2'!C103="extra", "extra", 'procTags 2'!C103="extra", "extra", 'historyTags 2'!C103="missing", "missing", 'onchangeTags 2'!C103="missing", "missing", 'procTags 2'!C103="missing", "missing", 'historyTags 2'!C103="ignore", "ignore", 'onchangeTags 2'!C103="ignore", "ignore", 'procTags 2'!C103="ignore", "ignore")</f>
        <v>ignore</v>
      </c>
      <c r="D103" s="1" t="str" cm="1">
        <f t="array" aca="1" ref="D103" ca="1">_xlfn.IFS('historyTags 2'!D103="have", "have", 'onchangeTags 2'!D103="have", "have", 'procTags 2'!D103="have", "have", 'historyTags 2'!D103="extra", "extra", 'onchangeTags 2'!D103="extra", "extra", 'procTags 2'!D103="extra", "extra", 'historyTags 2'!D103="missing", "missing", 'onchangeTags 2'!D103="missing", "missing", 'procTags 2'!D103="missing", "missing", 'historyTags 2'!D103="ignore", "ignore", 'onchangeTags 2'!D103="ignore", "ignore", 'procTags 2'!D103="ignore", "ignore")</f>
        <v>ignore</v>
      </c>
      <c r="E103" s="1" t="str" cm="1">
        <f t="array" aca="1" ref="E103" ca="1">_xlfn.IFS('historyTags 2'!E103="have", "have", 'onchangeTags 2'!E103="have", "have", 'procTags 2'!E103="have", "have", 'historyTags 2'!E103="extra", "extra", 'onchangeTags 2'!E103="extra", "extra", 'procTags 2'!E103="extra", "extra", 'historyTags 2'!E103="missing", "missing", 'onchangeTags 2'!E103="missing", "missing", 'procTags 2'!E103="missing", "missing", 'historyTags 2'!E103="ignore", "ignore", 'onchangeTags 2'!E103="ignore", "ignore", 'procTags 2'!E103="ignore", "ignore")</f>
        <v>ignore</v>
      </c>
      <c r="F103" s="1" t="str" cm="1">
        <f t="array" aca="1" ref="F103" ca="1">_xlfn.IFS('historyTags 2'!F103="have", "have", 'onchangeTags 2'!F103="have", "have", 'procTags 2'!F103="have", "have", 'historyTags 2'!F103="extra", "extra", 'onchangeTags 2'!F103="extra", "extra", 'procTags 2'!F103="extra", "extra", 'historyTags 2'!F103="missing", "missing", 'onchangeTags 2'!F103="missing", "missing", 'procTags 2'!F103="missing", "missing", 'historyTags 2'!F103="ignore", "ignore", 'onchangeTags 2'!F103="ignore", "ignore", 'procTags 2'!F103="ignore", "ignore")</f>
        <v>ignore</v>
      </c>
      <c r="G103" s="1" t="str" cm="1">
        <f t="array" aca="1" ref="G103" ca="1">_xlfn.IFS('historyTags 2'!G103="have", "have", 'onchangeTags 2'!G103="have", "have", 'procTags 2'!G103="have", "have", 'historyTags 2'!G103="extra", "extra", 'onchangeTags 2'!G103="extra", "extra", 'procTags 2'!G103="extra", "extra", 'historyTags 2'!G103="missing", "missing", 'onchangeTags 2'!G103="missing", "missing", 'procTags 2'!G103="missing", "missing", 'historyTags 2'!G103="ignore", "ignore", 'onchangeTags 2'!G103="ignore", "ignore", 'procTags 2'!G103="ignore", "ignore")</f>
        <v>ignore</v>
      </c>
      <c r="H103" s="1" t="str" cm="1">
        <f t="array" aca="1" ref="H103" ca="1">_xlfn.IFS('historyTags 2'!H103="have", "have", 'onchangeTags 2'!H103="have", "have", 'procTags 2'!H103="have", "have", 'historyTags 2'!H103="extra", "extra", 'onchangeTags 2'!H103="extra", "extra", 'procTags 2'!H103="extra", "extra", 'historyTags 2'!H103="missing", "missing", 'onchangeTags 2'!H103="missing", "missing", 'procTags 2'!H103="missing", "missing", 'historyTags 2'!H103="ignore", "ignore", 'onchangeTags 2'!H103="ignore", "ignore", 'procTags 2'!H103="ignore", "ignore")</f>
        <v>ignore</v>
      </c>
      <c r="I103" s="1" t="str" cm="1">
        <f t="array" aca="1" ref="I103" ca="1">_xlfn.IFS('historyTags 2'!I103="have", "have", 'onchangeTags 2'!I103="have", "have", 'procTags 2'!I103="have", "have", 'historyTags 2'!I103="extra", "extra", 'onchangeTags 2'!I103="extra", "extra", 'procTags 2'!I103="extra", "extra", 'historyTags 2'!I103="missing", "missing", 'onchangeTags 2'!I103="missing", "missing", 'procTags 2'!I103="missing", "missing", 'historyTags 2'!I103="ignore", "ignore", 'onchangeTags 2'!I103="ignore", "ignore", 'procTags 2'!I103="ignore", "ignore")</f>
        <v>ignore</v>
      </c>
      <c r="J103" s="1" t="str" cm="1">
        <f t="array" aca="1" ref="J103" ca="1">_xlfn.IFS('historyTags 2'!J103="have", "have", 'onchangeTags 2'!J103="have", "have", 'procTags 2'!J103="have", "have", 'historyTags 2'!J103="extra", "extra", 'onchangeTags 2'!J103="extra", "extra", 'procTags 2'!J103="extra", "extra", 'historyTags 2'!J103="missing", "missing", 'onchangeTags 2'!J103="missing", "missing", 'procTags 2'!J103="missing", "missing", 'historyTags 2'!J103="ignore", "ignore", 'onchangeTags 2'!J103="ignore", "ignore", 'procTags 2'!J103="ignore", "ignore")</f>
        <v>ignore</v>
      </c>
      <c r="K103" s="1" t="str" cm="1">
        <f t="array" aca="1" ref="K103" ca="1">_xlfn.IFS('historyTags 2'!K103="have", "have", 'onchangeTags 2'!K103="have", "have", 'procTags 2'!K103="have", "have", 'historyTags 2'!K103="extra", "extra", 'onchangeTags 2'!K103="extra", "extra", 'procTags 2'!K103="extra", "extra", 'historyTags 2'!K103="missing", "missing", 'onchangeTags 2'!K103="missing", "missing", 'procTags 2'!K103="missing", "missing", 'historyTags 2'!K103="ignore", "ignore", 'onchangeTags 2'!K103="ignore", "ignore", 'procTags 2'!K103="ignore", "ignore")</f>
        <v>ignore</v>
      </c>
      <c r="L103" s="1" t="str" cm="1">
        <f t="array" aca="1" ref="L103" ca="1">_xlfn.IFS('historyTags 2'!L103="have", "have", 'onchangeTags 2'!L103="have", "have", 'procTags 2'!L103="have", "have", 'historyTags 2'!L103="extra", "extra", 'onchangeTags 2'!L103="extra", "extra", 'procTags 2'!L103="extra", "extra", 'historyTags 2'!L103="missing", "missing", 'onchangeTags 2'!L103="missing", "missing", 'procTags 2'!L103="missing", "missing", 'historyTags 2'!L103="ignore", "ignore", 'onchangeTags 2'!L103="ignore", "ignore", 'procTags 2'!L103="ignore", "ignore")</f>
        <v>ignore</v>
      </c>
      <c r="M103" s="1" t="str" cm="1">
        <f t="array" aca="1" ref="M103" ca="1">_xlfn.IFS('historyTags 2'!M103="have", "have", 'onchangeTags 2'!M103="have", "have", 'procTags 2'!M103="have", "have", 'historyTags 2'!M103="extra", "extra", 'onchangeTags 2'!M103="extra", "extra", 'procTags 2'!M103="extra", "extra", 'historyTags 2'!M103="missing", "missing", 'onchangeTags 2'!M103="missing", "missing", 'procTags 2'!M103="missing", "missing", 'historyTags 2'!M103="ignore", "ignore", 'onchangeTags 2'!M103="ignore", "ignore", 'procTags 2'!M103="ignore", "ignore")</f>
        <v>ignore</v>
      </c>
      <c r="N103" s="1" t="str" cm="1">
        <f t="array" aca="1" ref="N103" ca="1">_xlfn.IFS('historyTags 2'!N103="have", "have", 'onchangeTags 2'!N103="have", "have", 'procTags 2'!N103="have", "have", 'historyTags 2'!N103="extra", "extra", 'onchangeTags 2'!N103="extra", "extra", 'procTags 2'!N103="extra", "extra", 'historyTags 2'!N103="missing", "missing", 'onchangeTags 2'!N103="missing", "missing", 'procTags 2'!N103="missing", "missing", 'historyTags 2'!N103="ignore", "ignore", 'onchangeTags 2'!N103="ignore", "ignore", 'procTags 2'!N103="ignore", "ignore")</f>
        <v>ignore</v>
      </c>
      <c r="O103" s="1" t="str" cm="1">
        <f t="array" aca="1" ref="O103" ca="1">_xlfn.IFS('historyTags 2'!O103="have", "have", 'onchangeTags 2'!O103="have", "have", 'procTags 2'!O103="have", "have", 'historyTags 2'!O103="extra", "extra", 'onchangeTags 2'!O103="extra", "extra", 'procTags 2'!O103="extra", "extra", 'historyTags 2'!O103="missing", "missing", 'onchangeTags 2'!O103="missing", "missing", 'procTags 2'!O103="missing", "missing", 'historyTags 2'!O103="ignore", "ignore", 'onchangeTags 2'!O103="ignore", "ignore", 'procTags 2'!O103="ignore", "ignore")</f>
        <v>ignore</v>
      </c>
      <c r="P103" s="1" t="str" cm="1">
        <f t="array" aca="1" ref="P103" ca="1">_xlfn.IFS('historyTags 2'!P103="have", "have", 'onchangeTags 2'!P103="have", "have", 'procTags 2'!P103="have", "have", 'historyTags 2'!P103="extra", "extra", 'onchangeTags 2'!P103="extra", "extra", 'procTags 2'!P103="extra", "extra", 'historyTags 2'!P103="missing", "missing", 'onchangeTags 2'!P103="missing", "missing", 'procTags 2'!P103="missing", "missing", 'historyTags 2'!P103="ignore", "ignore", 'onchangeTags 2'!P103="ignore", "ignore", 'procTags 2'!P103="ignore", "ignore")</f>
        <v>ignore</v>
      </c>
    </row>
    <row r="104" spans="1:16" x14ac:dyDescent="0.2">
      <c r="A104" s="1" t="str">
        <f ca="1">IFERROR(__xludf.DUMMYFUNCTION("""COMPUTED_VALUE"""),"door_cold_day_temp_thresh")</f>
        <v>door_cold_day_temp_thresh</v>
      </c>
      <c r="B104" s="1" t="str" cm="1">
        <f t="array" aca="1" ref="B104" ca="1">_xlfn.IFS('historyTags 2'!B104="have", "have", 'onchangeTags 2'!B104="have", "have", 'procTags 2'!B104="have", "have", 'historyTags 2'!B104="extra", "extra", 'onchangeTags 2'!B104="extra", "extra", 'procTags 2'!B104="extra", "extra", 'historyTags 2'!B104="missing", "missing", 'onchangeTags 2'!B104="missing", "missing", 'procTags 2'!B104="missing", "missing", 'historyTags 2'!B104="ignore", "ignore", 'onchangeTags 2'!B104="ignore", "ignore", 'procTags 2'!B104="ignore", "ignore")</f>
        <v>ignore</v>
      </c>
      <c r="C104" s="1" t="str" cm="1">
        <f t="array" aca="1" ref="C104" ca="1">_xlfn.IFS('historyTags 2'!C104="have", "have", 'onchangeTags 2'!C104="have", "have", 'procTags 2'!C104="have", "have", 'historyTags 2'!C104="extra", "extra", 'onchangeTags 2'!C104="extra", "extra", 'procTags 2'!C104="extra", "extra", 'historyTags 2'!C104="missing", "missing", 'onchangeTags 2'!C104="missing", "missing", 'procTags 2'!C104="missing", "missing", 'historyTags 2'!C104="ignore", "ignore", 'onchangeTags 2'!C104="ignore", "ignore", 'procTags 2'!C104="ignore", "ignore")</f>
        <v>ignore</v>
      </c>
      <c r="D104" s="1" t="str" cm="1">
        <f t="array" aca="1" ref="D104" ca="1">_xlfn.IFS('historyTags 2'!D104="have", "have", 'onchangeTags 2'!D104="have", "have", 'procTags 2'!D104="have", "have", 'historyTags 2'!D104="extra", "extra", 'onchangeTags 2'!D104="extra", "extra", 'procTags 2'!D104="extra", "extra", 'historyTags 2'!D104="missing", "missing", 'onchangeTags 2'!D104="missing", "missing", 'procTags 2'!D104="missing", "missing", 'historyTags 2'!D104="ignore", "ignore", 'onchangeTags 2'!D104="ignore", "ignore", 'procTags 2'!D104="ignore", "ignore")</f>
        <v>ignore</v>
      </c>
      <c r="E104" s="1" t="str" cm="1">
        <f t="array" aca="1" ref="E104" ca="1">_xlfn.IFS('historyTags 2'!E104="have", "have", 'onchangeTags 2'!E104="have", "have", 'procTags 2'!E104="have", "have", 'historyTags 2'!E104="extra", "extra", 'onchangeTags 2'!E104="extra", "extra", 'procTags 2'!E104="extra", "extra", 'historyTags 2'!E104="missing", "missing", 'onchangeTags 2'!E104="missing", "missing", 'procTags 2'!E104="missing", "missing", 'historyTags 2'!E104="ignore", "ignore", 'onchangeTags 2'!E104="ignore", "ignore", 'procTags 2'!E104="ignore", "ignore")</f>
        <v>ignore</v>
      </c>
      <c r="F104" s="1" t="str" cm="1">
        <f t="array" aca="1" ref="F104" ca="1">_xlfn.IFS('historyTags 2'!F104="have", "have", 'onchangeTags 2'!F104="have", "have", 'procTags 2'!F104="have", "have", 'historyTags 2'!F104="extra", "extra", 'onchangeTags 2'!F104="extra", "extra", 'procTags 2'!F104="extra", "extra", 'historyTags 2'!F104="missing", "missing", 'onchangeTags 2'!F104="missing", "missing", 'procTags 2'!F104="missing", "missing", 'historyTags 2'!F104="ignore", "ignore", 'onchangeTags 2'!F104="ignore", "ignore", 'procTags 2'!F104="ignore", "ignore")</f>
        <v>ignore</v>
      </c>
      <c r="G104" s="1" t="str" cm="1">
        <f t="array" aca="1" ref="G104" ca="1">_xlfn.IFS('historyTags 2'!G104="have", "have", 'onchangeTags 2'!G104="have", "have", 'procTags 2'!G104="have", "have", 'historyTags 2'!G104="extra", "extra", 'onchangeTags 2'!G104="extra", "extra", 'procTags 2'!G104="extra", "extra", 'historyTags 2'!G104="missing", "missing", 'onchangeTags 2'!G104="missing", "missing", 'procTags 2'!G104="missing", "missing", 'historyTags 2'!G104="ignore", "ignore", 'onchangeTags 2'!G104="ignore", "ignore", 'procTags 2'!G104="ignore", "ignore")</f>
        <v>ignore</v>
      </c>
      <c r="H104" s="1" t="str" cm="1">
        <f t="array" aca="1" ref="H104" ca="1">_xlfn.IFS('historyTags 2'!H104="have", "have", 'onchangeTags 2'!H104="have", "have", 'procTags 2'!H104="have", "have", 'historyTags 2'!H104="extra", "extra", 'onchangeTags 2'!H104="extra", "extra", 'procTags 2'!H104="extra", "extra", 'historyTags 2'!H104="missing", "missing", 'onchangeTags 2'!H104="missing", "missing", 'procTags 2'!H104="missing", "missing", 'historyTags 2'!H104="ignore", "ignore", 'onchangeTags 2'!H104="ignore", "ignore", 'procTags 2'!H104="ignore", "ignore")</f>
        <v>ignore</v>
      </c>
      <c r="I104" s="1" t="str" cm="1">
        <f t="array" aca="1" ref="I104" ca="1">_xlfn.IFS('historyTags 2'!I104="have", "have", 'onchangeTags 2'!I104="have", "have", 'procTags 2'!I104="have", "have", 'historyTags 2'!I104="extra", "extra", 'onchangeTags 2'!I104="extra", "extra", 'procTags 2'!I104="extra", "extra", 'historyTags 2'!I104="missing", "missing", 'onchangeTags 2'!I104="missing", "missing", 'procTags 2'!I104="missing", "missing", 'historyTags 2'!I104="ignore", "ignore", 'onchangeTags 2'!I104="ignore", "ignore", 'procTags 2'!I104="ignore", "ignore")</f>
        <v>ignore</v>
      </c>
      <c r="J104" s="1" t="str" cm="1">
        <f t="array" aca="1" ref="J104" ca="1">_xlfn.IFS('historyTags 2'!J104="have", "have", 'onchangeTags 2'!J104="have", "have", 'procTags 2'!J104="have", "have", 'historyTags 2'!J104="extra", "extra", 'onchangeTags 2'!J104="extra", "extra", 'procTags 2'!J104="extra", "extra", 'historyTags 2'!J104="missing", "missing", 'onchangeTags 2'!J104="missing", "missing", 'procTags 2'!J104="missing", "missing", 'historyTags 2'!J104="ignore", "ignore", 'onchangeTags 2'!J104="ignore", "ignore", 'procTags 2'!J104="ignore", "ignore")</f>
        <v>ignore</v>
      </c>
      <c r="K104" s="1" t="str" cm="1">
        <f t="array" aca="1" ref="K104" ca="1">_xlfn.IFS('historyTags 2'!K104="have", "have", 'onchangeTags 2'!K104="have", "have", 'procTags 2'!K104="have", "have", 'historyTags 2'!K104="extra", "extra", 'onchangeTags 2'!K104="extra", "extra", 'procTags 2'!K104="extra", "extra", 'historyTags 2'!K104="missing", "missing", 'onchangeTags 2'!K104="missing", "missing", 'procTags 2'!K104="missing", "missing", 'historyTags 2'!K104="ignore", "ignore", 'onchangeTags 2'!K104="ignore", "ignore", 'procTags 2'!K104="ignore", "ignore")</f>
        <v>ignore</v>
      </c>
      <c r="L104" s="1" t="str" cm="1">
        <f t="array" aca="1" ref="L104" ca="1">_xlfn.IFS('historyTags 2'!L104="have", "have", 'onchangeTags 2'!L104="have", "have", 'procTags 2'!L104="have", "have", 'historyTags 2'!L104="extra", "extra", 'onchangeTags 2'!L104="extra", "extra", 'procTags 2'!L104="extra", "extra", 'historyTags 2'!L104="missing", "missing", 'onchangeTags 2'!L104="missing", "missing", 'procTags 2'!L104="missing", "missing", 'historyTags 2'!L104="ignore", "ignore", 'onchangeTags 2'!L104="ignore", "ignore", 'procTags 2'!L104="ignore", "ignore")</f>
        <v>ignore</v>
      </c>
      <c r="M104" s="1" t="str" cm="1">
        <f t="array" aca="1" ref="M104" ca="1">_xlfn.IFS('historyTags 2'!M104="have", "have", 'onchangeTags 2'!M104="have", "have", 'procTags 2'!M104="have", "have", 'historyTags 2'!M104="extra", "extra", 'onchangeTags 2'!M104="extra", "extra", 'procTags 2'!M104="extra", "extra", 'historyTags 2'!M104="missing", "missing", 'onchangeTags 2'!M104="missing", "missing", 'procTags 2'!M104="missing", "missing", 'historyTags 2'!M104="ignore", "ignore", 'onchangeTags 2'!M104="ignore", "ignore", 'procTags 2'!M104="ignore", "ignore")</f>
        <v>ignore</v>
      </c>
      <c r="N104" s="1" t="str" cm="1">
        <f t="array" aca="1" ref="N104" ca="1">_xlfn.IFS('historyTags 2'!N104="have", "have", 'onchangeTags 2'!N104="have", "have", 'procTags 2'!N104="have", "have", 'historyTags 2'!N104="extra", "extra", 'onchangeTags 2'!N104="extra", "extra", 'procTags 2'!N104="extra", "extra", 'historyTags 2'!N104="missing", "missing", 'onchangeTags 2'!N104="missing", "missing", 'procTags 2'!N104="missing", "missing", 'historyTags 2'!N104="ignore", "ignore", 'onchangeTags 2'!N104="ignore", "ignore", 'procTags 2'!N104="ignore", "ignore")</f>
        <v>ignore</v>
      </c>
      <c r="O104" s="1" t="str" cm="1">
        <f t="array" aca="1" ref="O104" ca="1">_xlfn.IFS('historyTags 2'!O104="have", "have", 'onchangeTags 2'!O104="have", "have", 'procTags 2'!O104="have", "have", 'historyTags 2'!O104="extra", "extra", 'onchangeTags 2'!O104="extra", "extra", 'procTags 2'!O104="extra", "extra", 'historyTags 2'!O104="missing", "missing", 'onchangeTags 2'!O104="missing", "missing", 'procTags 2'!O104="missing", "missing", 'historyTags 2'!O104="ignore", "ignore", 'onchangeTags 2'!O104="ignore", "ignore", 'procTags 2'!O104="ignore", "ignore")</f>
        <v>ignore</v>
      </c>
      <c r="P104" s="1" t="str" cm="1">
        <f t="array" aca="1" ref="P104" ca="1">_xlfn.IFS('historyTags 2'!P104="have", "have", 'onchangeTags 2'!P104="have", "have", 'procTags 2'!P104="have", "have", 'historyTags 2'!P104="extra", "extra", 'onchangeTags 2'!P104="extra", "extra", 'procTags 2'!P104="extra", "extra", 'historyTags 2'!P104="missing", "missing", 'onchangeTags 2'!P104="missing", "missing", 'procTags 2'!P104="missing", "missing", 'historyTags 2'!P104="ignore", "ignore", 'onchangeTags 2'!P104="ignore", "ignore", 'procTags 2'!P104="ignore", "ignore")</f>
        <v>ignore</v>
      </c>
    </row>
    <row r="105" spans="1:16" x14ac:dyDescent="0.2">
      <c r="A105" s="1" t="str">
        <f ca="1">IFERROR(__xludf.DUMMYFUNCTION("""COMPUTED_VALUE"""),"door_cold_day_time")</f>
        <v>door_cold_day_time</v>
      </c>
      <c r="B105" s="1" t="str" cm="1">
        <f t="array" aca="1" ref="B105" ca="1">_xlfn.IFS('historyTags 2'!B105="have", "have", 'onchangeTags 2'!B105="have", "have", 'procTags 2'!B105="have", "have", 'historyTags 2'!B105="extra", "extra", 'onchangeTags 2'!B105="extra", "extra", 'procTags 2'!B105="extra", "extra", 'historyTags 2'!B105="missing", "missing", 'onchangeTags 2'!B105="missing", "missing", 'procTags 2'!B105="missing", "missing", 'historyTags 2'!B105="ignore", "ignore", 'onchangeTags 2'!B105="ignore", "ignore", 'procTags 2'!B105="ignore", "ignore")</f>
        <v>ignore</v>
      </c>
      <c r="C105" s="1" t="str" cm="1">
        <f t="array" aca="1" ref="C105" ca="1">_xlfn.IFS('historyTags 2'!C105="have", "have", 'onchangeTags 2'!C105="have", "have", 'procTags 2'!C105="have", "have", 'historyTags 2'!C105="extra", "extra", 'onchangeTags 2'!C105="extra", "extra", 'procTags 2'!C105="extra", "extra", 'historyTags 2'!C105="missing", "missing", 'onchangeTags 2'!C105="missing", "missing", 'procTags 2'!C105="missing", "missing", 'historyTags 2'!C105="ignore", "ignore", 'onchangeTags 2'!C105="ignore", "ignore", 'procTags 2'!C105="ignore", "ignore")</f>
        <v>ignore</v>
      </c>
      <c r="D105" s="1" t="str" cm="1">
        <f t="array" aca="1" ref="D105" ca="1">_xlfn.IFS('historyTags 2'!D105="have", "have", 'onchangeTags 2'!D105="have", "have", 'procTags 2'!D105="have", "have", 'historyTags 2'!D105="extra", "extra", 'onchangeTags 2'!D105="extra", "extra", 'procTags 2'!D105="extra", "extra", 'historyTags 2'!D105="missing", "missing", 'onchangeTags 2'!D105="missing", "missing", 'procTags 2'!D105="missing", "missing", 'historyTags 2'!D105="ignore", "ignore", 'onchangeTags 2'!D105="ignore", "ignore", 'procTags 2'!D105="ignore", "ignore")</f>
        <v>ignore</v>
      </c>
      <c r="E105" s="1" t="str" cm="1">
        <f t="array" aca="1" ref="E105" ca="1">_xlfn.IFS('historyTags 2'!E105="have", "have", 'onchangeTags 2'!E105="have", "have", 'procTags 2'!E105="have", "have", 'historyTags 2'!E105="extra", "extra", 'onchangeTags 2'!E105="extra", "extra", 'procTags 2'!E105="extra", "extra", 'historyTags 2'!E105="missing", "missing", 'onchangeTags 2'!E105="missing", "missing", 'procTags 2'!E105="missing", "missing", 'historyTags 2'!E105="ignore", "ignore", 'onchangeTags 2'!E105="ignore", "ignore", 'procTags 2'!E105="ignore", "ignore")</f>
        <v>ignore</v>
      </c>
      <c r="F105" s="1" t="str" cm="1">
        <f t="array" aca="1" ref="F105" ca="1">_xlfn.IFS('historyTags 2'!F105="have", "have", 'onchangeTags 2'!F105="have", "have", 'procTags 2'!F105="have", "have", 'historyTags 2'!F105="extra", "extra", 'onchangeTags 2'!F105="extra", "extra", 'procTags 2'!F105="extra", "extra", 'historyTags 2'!F105="missing", "missing", 'onchangeTags 2'!F105="missing", "missing", 'procTags 2'!F105="missing", "missing", 'historyTags 2'!F105="ignore", "ignore", 'onchangeTags 2'!F105="ignore", "ignore", 'procTags 2'!F105="ignore", "ignore")</f>
        <v>ignore</v>
      </c>
      <c r="G105" s="1" t="str" cm="1">
        <f t="array" aca="1" ref="G105" ca="1">_xlfn.IFS('historyTags 2'!G105="have", "have", 'onchangeTags 2'!G105="have", "have", 'procTags 2'!G105="have", "have", 'historyTags 2'!G105="extra", "extra", 'onchangeTags 2'!G105="extra", "extra", 'procTags 2'!G105="extra", "extra", 'historyTags 2'!G105="missing", "missing", 'onchangeTags 2'!G105="missing", "missing", 'procTags 2'!G105="missing", "missing", 'historyTags 2'!G105="ignore", "ignore", 'onchangeTags 2'!G105="ignore", "ignore", 'procTags 2'!G105="ignore", "ignore")</f>
        <v>ignore</v>
      </c>
      <c r="H105" s="1" t="str" cm="1">
        <f t="array" aca="1" ref="H105" ca="1">_xlfn.IFS('historyTags 2'!H105="have", "have", 'onchangeTags 2'!H105="have", "have", 'procTags 2'!H105="have", "have", 'historyTags 2'!H105="extra", "extra", 'onchangeTags 2'!H105="extra", "extra", 'procTags 2'!H105="extra", "extra", 'historyTags 2'!H105="missing", "missing", 'onchangeTags 2'!H105="missing", "missing", 'procTags 2'!H105="missing", "missing", 'historyTags 2'!H105="ignore", "ignore", 'onchangeTags 2'!H105="ignore", "ignore", 'procTags 2'!H105="ignore", "ignore")</f>
        <v>ignore</v>
      </c>
      <c r="I105" s="1" t="str" cm="1">
        <f t="array" aca="1" ref="I105" ca="1">_xlfn.IFS('historyTags 2'!I105="have", "have", 'onchangeTags 2'!I105="have", "have", 'procTags 2'!I105="have", "have", 'historyTags 2'!I105="extra", "extra", 'onchangeTags 2'!I105="extra", "extra", 'procTags 2'!I105="extra", "extra", 'historyTags 2'!I105="missing", "missing", 'onchangeTags 2'!I105="missing", "missing", 'procTags 2'!I105="missing", "missing", 'historyTags 2'!I105="ignore", "ignore", 'onchangeTags 2'!I105="ignore", "ignore", 'procTags 2'!I105="ignore", "ignore")</f>
        <v>ignore</v>
      </c>
      <c r="J105" s="1" t="str" cm="1">
        <f t="array" aca="1" ref="J105" ca="1">_xlfn.IFS('historyTags 2'!J105="have", "have", 'onchangeTags 2'!J105="have", "have", 'procTags 2'!J105="have", "have", 'historyTags 2'!J105="extra", "extra", 'onchangeTags 2'!J105="extra", "extra", 'procTags 2'!J105="extra", "extra", 'historyTags 2'!J105="missing", "missing", 'onchangeTags 2'!J105="missing", "missing", 'procTags 2'!J105="missing", "missing", 'historyTags 2'!J105="ignore", "ignore", 'onchangeTags 2'!J105="ignore", "ignore", 'procTags 2'!J105="ignore", "ignore")</f>
        <v>ignore</v>
      </c>
      <c r="K105" s="1" t="str" cm="1">
        <f t="array" aca="1" ref="K105" ca="1">_xlfn.IFS('historyTags 2'!K105="have", "have", 'onchangeTags 2'!K105="have", "have", 'procTags 2'!K105="have", "have", 'historyTags 2'!K105="extra", "extra", 'onchangeTags 2'!K105="extra", "extra", 'procTags 2'!K105="extra", "extra", 'historyTags 2'!K105="missing", "missing", 'onchangeTags 2'!K105="missing", "missing", 'procTags 2'!K105="missing", "missing", 'historyTags 2'!K105="ignore", "ignore", 'onchangeTags 2'!K105="ignore", "ignore", 'procTags 2'!K105="ignore", "ignore")</f>
        <v>ignore</v>
      </c>
      <c r="L105" s="1" t="str" cm="1">
        <f t="array" aca="1" ref="L105" ca="1">_xlfn.IFS('historyTags 2'!L105="have", "have", 'onchangeTags 2'!L105="have", "have", 'procTags 2'!L105="have", "have", 'historyTags 2'!L105="extra", "extra", 'onchangeTags 2'!L105="extra", "extra", 'procTags 2'!L105="extra", "extra", 'historyTags 2'!L105="missing", "missing", 'onchangeTags 2'!L105="missing", "missing", 'procTags 2'!L105="missing", "missing", 'historyTags 2'!L105="ignore", "ignore", 'onchangeTags 2'!L105="ignore", "ignore", 'procTags 2'!L105="ignore", "ignore")</f>
        <v>ignore</v>
      </c>
      <c r="M105" s="1" t="str" cm="1">
        <f t="array" aca="1" ref="M105" ca="1">_xlfn.IFS('historyTags 2'!M105="have", "have", 'onchangeTags 2'!M105="have", "have", 'procTags 2'!M105="have", "have", 'historyTags 2'!M105="extra", "extra", 'onchangeTags 2'!M105="extra", "extra", 'procTags 2'!M105="extra", "extra", 'historyTags 2'!M105="missing", "missing", 'onchangeTags 2'!M105="missing", "missing", 'procTags 2'!M105="missing", "missing", 'historyTags 2'!M105="ignore", "ignore", 'onchangeTags 2'!M105="ignore", "ignore", 'procTags 2'!M105="ignore", "ignore")</f>
        <v>ignore</v>
      </c>
      <c r="N105" s="1" t="str" cm="1">
        <f t="array" aca="1" ref="N105" ca="1">_xlfn.IFS('historyTags 2'!N105="have", "have", 'onchangeTags 2'!N105="have", "have", 'procTags 2'!N105="have", "have", 'historyTags 2'!N105="extra", "extra", 'onchangeTags 2'!N105="extra", "extra", 'procTags 2'!N105="extra", "extra", 'historyTags 2'!N105="missing", "missing", 'onchangeTags 2'!N105="missing", "missing", 'procTags 2'!N105="missing", "missing", 'historyTags 2'!N105="ignore", "ignore", 'onchangeTags 2'!N105="ignore", "ignore", 'procTags 2'!N105="ignore", "ignore")</f>
        <v>ignore</v>
      </c>
      <c r="O105" s="1" t="str" cm="1">
        <f t="array" aca="1" ref="O105" ca="1">_xlfn.IFS('historyTags 2'!O105="have", "have", 'onchangeTags 2'!O105="have", "have", 'procTags 2'!O105="have", "have", 'historyTags 2'!O105="extra", "extra", 'onchangeTags 2'!O105="extra", "extra", 'procTags 2'!O105="extra", "extra", 'historyTags 2'!O105="missing", "missing", 'onchangeTags 2'!O105="missing", "missing", 'procTags 2'!O105="missing", "missing", 'historyTags 2'!O105="ignore", "ignore", 'onchangeTags 2'!O105="ignore", "ignore", 'procTags 2'!O105="ignore", "ignore")</f>
        <v>ignore</v>
      </c>
      <c r="P105" s="1" t="str" cm="1">
        <f t="array" aca="1" ref="P105" ca="1">_xlfn.IFS('historyTags 2'!P105="have", "have", 'onchangeTags 2'!P105="have", "have", 'procTags 2'!P105="have", "have", 'historyTags 2'!P105="extra", "extra", 'onchangeTags 2'!P105="extra", "extra", 'procTags 2'!P105="extra", "extra", 'historyTags 2'!P105="missing", "missing", 'onchangeTags 2'!P105="missing", "missing", 'procTags 2'!P105="missing", "missing", 'historyTags 2'!P105="ignore", "ignore", 'onchangeTags 2'!P105="ignore", "ignore", 'procTags 2'!P105="ignore", "ignore")</f>
        <v>ignore</v>
      </c>
    </row>
    <row r="106" spans="1:16" x14ac:dyDescent="0.2">
      <c r="A106" s="1" t="str">
        <f ca="1">IFERROR(__xludf.DUMMYFUNCTION("""COMPUTED_VALUE"""),"dp_high_sp")</f>
        <v>dp_high_sp</v>
      </c>
      <c r="B106" s="1" t="str" cm="1">
        <f t="array" aca="1" ref="B106" ca="1">_xlfn.IFS('historyTags 2'!B106="have", "have", 'onchangeTags 2'!B106="have", "have", 'procTags 2'!B106="have", "have", 'historyTags 2'!B106="extra", "extra", 'onchangeTags 2'!B106="extra", "extra", 'procTags 2'!B106="extra", "extra", 'historyTags 2'!B106="missing", "missing", 'onchangeTags 2'!B106="missing", "missing", 'procTags 2'!B106="missing", "missing", 'historyTags 2'!B106="ignore", "ignore", 'onchangeTags 2'!B106="ignore", "ignore", 'procTags 2'!B106="ignore", "ignore")</f>
        <v>ignore</v>
      </c>
      <c r="C106" s="1" t="str" cm="1">
        <f t="array" aca="1" ref="C106" ca="1">_xlfn.IFS('historyTags 2'!C106="have", "have", 'onchangeTags 2'!C106="have", "have", 'procTags 2'!C106="have", "have", 'historyTags 2'!C106="extra", "extra", 'onchangeTags 2'!C106="extra", "extra", 'procTags 2'!C106="extra", "extra", 'historyTags 2'!C106="missing", "missing", 'onchangeTags 2'!C106="missing", "missing", 'procTags 2'!C106="missing", "missing", 'historyTags 2'!C106="ignore", "ignore", 'onchangeTags 2'!C106="ignore", "ignore", 'procTags 2'!C106="ignore", "ignore")</f>
        <v>ignore</v>
      </c>
      <c r="D106" s="1" t="str" cm="1">
        <f t="array" aca="1" ref="D106" ca="1">_xlfn.IFS('historyTags 2'!D106="have", "have", 'onchangeTags 2'!D106="have", "have", 'procTags 2'!D106="have", "have", 'historyTags 2'!D106="extra", "extra", 'onchangeTags 2'!D106="extra", "extra", 'procTags 2'!D106="extra", "extra", 'historyTags 2'!D106="missing", "missing", 'onchangeTags 2'!D106="missing", "missing", 'procTags 2'!D106="missing", "missing", 'historyTags 2'!D106="ignore", "ignore", 'onchangeTags 2'!D106="ignore", "ignore", 'procTags 2'!D106="ignore", "ignore")</f>
        <v>ignore</v>
      </c>
      <c r="E106" s="1" t="str" cm="1">
        <f t="array" aca="1" ref="E106" ca="1">_xlfn.IFS('historyTags 2'!E106="have", "have", 'onchangeTags 2'!E106="have", "have", 'procTags 2'!E106="have", "have", 'historyTags 2'!E106="extra", "extra", 'onchangeTags 2'!E106="extra", "extra", 'procTags 2'!E106="extra", "extra", 'historyTags 2'!E106="missing", "missing", 'onchangeTags 2'!E106="missing", "missing", 'procTags 2'!E106="missing", "missing", 'historyTags 2'!E106="ignore", "ignore", 'onchangeTags 2'!E106="ignore", "ignore", 'procTags 2'!E106="ignore", "ignore")</f>
        <v>ignore</v>
      </c>
      <c r="F106" s="1" t="str" cm="1">
        <f t="array" aca="1" ref="F106" ca="1">_xlfn.IFS('historyTags 2'!F106="have", "have", 'onchangeTags 2'!F106="have", "have", 'procTags 2'!F106="have", "have", 'historyTags 2'!F106="extra", "extra", 'onchangeTags 2'!F106="extra", "extra", 'procTags 2'!F106="extra", "extra", 'historyTags 2'!F106="missing", "missing", 'onchangeTags 2'!F106="missing", "missing", 'procTags 2'!F106="missing", "missing", 'historyTags 2'!F106="ignore", "ignore", 'onchangeTags 2'!F106="ignore", "ignore", 'procTags 2'!F106="ignore", "ignore")</f>
        <v>ignore</v>
      </c>
      <c r="G106" s="1" t="str" cm="1">
        <f t="array" aca="1" ref="G106" ca="1">_xlfn.IFS('historyTags 2'!G106="have", "have", 'onchangeTags 2'!G106="have", "have", 'procTags 2'!G106="have", "have", 'historyTags 2'!G106="extra", "extra", 'onchangeTags 2'!G106="extra", "extra", 'procTags 2'!G106="extra", "extra", 'historyTags 2'!G106="missing", "missing", 'onchangeTags 2'!G106="missing", "missing", 'procTags 2'!G106="missing", "missing", 'historyTags 2'!G106="ignore", "ignore", 'onchangeTags 2'!G106="ignore", "ignore", 'procTags 2'!G106="ignore", "ignore")</f>
        <v>ignore</v>
      </c>
      <c r="H106" s="1" t="str" cm="1">
        <f t="array" aca="1" ref="H106" ca="1">_xlfn.IFS('historyTags 2'!H106="have", "have", 'onchangeTags 2'!H106="have", "have", 'procTags 2'!H106="have", "have", 'historyTags 2'!H106="extra", "extra", 'onchangeTags 2'!H106="extra", "extra", 'procTags 2'!H106="extra", "extra", 'historyTags 2'!H106="missing", "missing", 'onchangeTags 2'!H106="missing", "missing", 'procTags 2'!H106="missing", "missing", 'historyTags 2'!H106="ignore", "ignore", 'onchangeTags 2'!H106="ignore", "ignore", 'procTags 2'!H106="ignore", "ignore")</f>
        <v>ignore</v>
      </c>
      <c r="I106" s="1" t="str" cm="1">
        <f t="array" aca="1" ref="I106" ca="1">_xlfn.IFS('historyTags 2'!I106="have", "have", 'onchangeTags 2'!I106="have", "have", 'procTags 2'!I106="have", "have", 'historyTags 2'!I106="extra", "extra", 'onchangeTags 2'!I106="extra", "extra", 'procTags 2'!I106="extra", "extra", 'historyTags 2'!I106="missing", "missing", 'onchangeTags 2'!I106="missing", "missing", 'procTags 2'!I106="missing", "missing", 'historyTags 2'!I106="ignore", "ignore", 'onchangeTags 2'!I106="ignore", "ignore", 'procTags 2'!I106="ignore", "ignore")</f>
        <v>ignore</v>
      </c>
      <c r="J106" s="1" t="str" cm="1">
        <f t="array" aca="1" ref="J106" ca="1">_xlfn.IFS('historyTags 2'!J106="have", "have", 'onchangeTags 2'!J106="have", "have", 'procTags 2'!J106="have", "have", 'historyTags 2'!J106="extra", "extra", 'onchangeTags 2'!J106="extra", "extra", 'procTags 2'!J106="extra", "extra", 'historyTags 2'!J106="missing", "missing", 'onchangeTags 2'!J106="missing", "missing", 'procTags 2'!J106="missing", "missing", 'historyTags 2'!J106="ignore", "ignore", 'onchangeTags 2'!J106="ignore", "ignore", 'procTags 2'!J106="ignore", "ignore")</f>
        <v>ignore</v>
      </c>
      <c r="K106" s="1" t="str" cm="1">
        <f t="array" aca="1" ref="K106" ca="1">_xlfn.IFS('historyTags 2'!K106="have", "have", 'onchangeTags 2'!K106="have", "have", 'procTags 2'!K106="have", "have", 'historyTags 2'!K106="extra", "extra", 'onchangeTags 2'!K106="extra", "extra", 'procTags 2'!K106="extra", "extra", 'historyTags 2'!K106="missing", "missing", 'onchangeTags 2'!K106="missing", "missing", 'procTags 2'!K106="missing", "missing", 'historyTags 2'!K106="ignore", "ignore", 'onchangeTags 2'!K106="ignore", "ignore", 'procTags 2'!K106="ignore", "ignore")</f>
        <v>ignore</v>
      </c>
      <c r="L106" s="1" t="str" cm="1">
        <f t="array" aca="1" ref="L106" ca="1">_xlfn.IFS('historyTags 2'!L106="have", "have", 'onchangeTags 2'!L106="have", "have", 'procTags 2'!L106="have", "have", 'historyTags 2'!L106="extra", "extra", 'onchangeTags 2'!L106="extra", "extra", 'procTags 2'!L106="extra", "extra", 'historyTags 2'!L106="missing", "missing", 'onchangeTags 2'!L106="missing", "missing", 'procTags 2'!L106="missing", "missing", 'historyTags 2'!L106="ignore", "ignore", 'onchangeTags 2'!L106="ignore", "ignore", 'procTags 2'!L106="ignore", "ignore")</f>
        <v>ignore</v>
      </c>
      <c r="M106" s="1" t="str" cm="1">
        <f t="array" aca="1" ref="M106" ca="1">_xlfn.IFS('historyTags 2'!M106="have", "have", 'onchangeTags 2'!M106="have", "have", 'procTags 2'!M106="have", "have", 'historyTags 2'!M106="extra", "extra", 'onchangeTags 2'!M106="extra", "extra", 'procTags 2'!M106="extra", "extra", 'historyTags 2'!M106="missing", "missing", 'onchangeTags 2'!M106="missing", "missing", 'procTags 2'!M106="missing", "missing", 'historyTags 2'!M106="ignore", "ignore", 'onchangeTags 2'!M106="ignore", "ignore", 'procTags 2'!M106="ignore", "ignore")</f>
        <v>ignore</v>
      </c>
      <c r="N106" s="1" t="str" cm="1">
        <f t="array" aca="1" ref="N106" ca="1">_xlfn.IFS('historyTags 2'!N106="have", "have", 'onchangeTags 2'!N106="have", "have", 'procTags 2'!N106="have", "have", 'historyTags 2'!N106="extra", "extra", 'onchangeTags 2'!N106="extra", "extra", 'procTags 2'!N106="extra", "extra", 'historyTags 2'!N106="missing", "missing", 'onchangeTags 2'!N106="missing", "missing", 'procTags 2'!N106="missing", "missing", 'historyTags 2'!N106="ignore", "ignore", 'onchangeTags 2'!N106="ignore", "ignore", 'procTags 2'!N106="ignore", "ignore")</f>
        <v>ignore</v>
      </c>
      <c r="O106" s="1" t="str" cm="1">
        <f t="array" aca="1" ref="O106" ca="1">_xlfn.IFS('historyTags 2'!O106="have", "have", 'onchangeTags 2'!O106="have", "have", 'procTags 2'!O106="have", "have", 'historyTags 2'!O106="extra", "extra", 'onchangeTags 2'!O106="extra", "extra", 'procTags 2'!O106="extra", "extra", 'historyTags 2'!O106="missing", "missing", 'onchangeTags 2'!O106="missing", "missing", 'procTags 2'!O106="missing", "missing", 'historyTags 2'!O106="ignore", "ignore", 'onchangeTags 2'!O106="ignore", "ignore", 'procTags 2'!O106="ignore", "ignore")</f>
        <v>ignore</v>
      </c>
      <c r="P106" s="1" t="str" cm="1">
        <f t="array" aca="1" ref="P106" ca="1">_xlfn.IFS('historyTags 2'!P106="have", "have", 'onchangeTags 2'!P106="have", "have", 'procTags 2'!P106="have", "have", 'historyTags 2'!P106="extra", "extra", 'onchangeTags 2'!P106="extra", "extra", 'procTags 2'!P106="extra", "extra", 'historyTags 2'!P106="missing", "missing", 'onchangeTags 2'!P106="missing", "missing", 'procTags 2'!P106="missing", "missing", 'historyTags 2'!P106="ignore", "ignore", 'onchangeTags 2'!P106="ignore", "ignore", 'procTags 2'!P106="ignore", "ignore")</f>
        <v>ignore</v>
      </c>
    </row>
    <row r="107" spans="1:16" x14ac:dyDescent="0.2">
      <c r="A107" s="1" t="str">
        <f ca="1">IFERROR(__xludf.DUMMYFUNCTION("""COMPUTED_VALUE"""),"dp_low_sp")</f>
        <v>dp_low_sp</v>
      </c>
      <c r="B107" s="1" t="str" cm="1">
        <f t="array" aca="1" ref="B107" ca="1">_xlfn.IFS('historyTags 2'!B107="have", "have", 'onchangeTags 2'!B107="have", "have", 'procTags 2'!B107="have", "have", 'historyTags 2'!B107="extra", "extra", 'onchangeTags 2'!B107="extra", "extra", 'procTags 2'!B107="extra", "extra", 'historyTags 2'!B107="missing", "missing", 'onchangeTags 2'!B107="missing", "missing", 'procTags 2'!B107="missing", "missing", 'historyTags 2'!B107="ignore", "ignore", 'onchangeTags 2'!B107="ignore", "ignore", 'procTags 2'!B107="ignore", "ignore")</f>
        <v>ignore</v>
      </c>
      <c r="C107" s="1" t="str" cm="1">
        <f t="array" aca="1" ref="C107" ca="1">_xlfn.IFS('historyTags 2'!C107="have", "have", 'onchangeTags 2'!C107="have", "have", 'procTags 2'!C107="have", "have", 'historyTags 2'!C107="extra", "extra", 'onchangeTags 2'!C107="extra", "extra", 'procTags 2'!C107="extra", "extra", 'historyTags 2'!C107="missing", "missing", 'onchangeTags 2'!C107="missing", "missing", 'procTags 2'!C107="missing", "missing", 'historyTags 2'!C107="ignore", "ignore", 'onchangeTags 2'!C107="ignore", "ignore", 'procTags 2'!C107="ignore", "ignore")</f>
        <v>ignore</v>
      </c>
      <c r="D107" s="1" t="str" cm="1">
        <f t="array" aca="1" ref="D107" ca="1">_xlfn.IFS('historyTags 2'!D107="have", "have", 'onchangeTags 2'!D107="have", "have", 'procTags 2'!D107="have", "have", 'historyTags 2'!D107="extra", "extra", 'onchangeTags 2'!D107="extra", "extra", 'procTags 2'!D107="extra", "extra", 'historyTags 2'!D107="missing", "missing", 'onchangeTags 2'!D107="missing", "missing", 'procTags 2'!D107="missing", "missing", 'historyTags 2'!D107="ignore", "ignore", 'onchangeTags 2'!D107="ignore", "ignore", 'procTags 2'!D107="ignore", "ignore")</f>
        <v>ignore</v>
      </c>
      <c r="E107" s="1" t="str" cm="1">
        <f t="array" aca="1" ref="E107" ca="1">_xlfn.IFS('historyTags 2'!E107="have", "have", 'onchangeTags 2'!E107="have", "have", 'procTags 2'!E107="have", "have", 'historyTags 2'!E107="extra", "extra", 'onchangeTags 2'!E107="extra", "extra", 'procTags 2'!E107="extra", "extra", 'historyTags 2'!E107="missing", "missing", 'onchangeTags 2'!E107="missing", "missing", 'procTags 2'!E107="missing", "missing", 'historyTags 2'!E107="ignore", "ignore", 'onchangeTags 2'!E107="ignore", "ignore", 'procTags 2'!E107="ignore", "ignore")</f>
        <v>ignore</v>
      </c>
      <c r="F107" s="1" t="str" cm="1">
        <f t="array" aca="1" ref="F107" ca="1">_xlfn.IFS('historyTags 2'!F107="have", "have", 'onchangeTags 2'!F107="have", "have", 'procTags 2'!F107="have", "have", 'historyTags 2'!F107="extra", "extra", 'onchangeTags 2'!F107="extra", "extra", 'procTags 2'!F107="extra", "extra", 'historyTags 2'!F107="missing", "missing", 'onchangeTags 2'!F107="missing", "missing", 'procTags 2'!F107="missing", "missing", 'historyTags 2'!F107="ignore", "ignore", 'onchangeTags 2'!F107="ignore", "ignore", 'procTags 2'!F107="ignore", "ignore")</f>
        <v>ignore</v>
      </c>
      <c r="G107" s="1" t="str" cm="1">
        <f t="array" aca="1" ref="G107" ca="1">_xlfn.IFS('historyTags 2'!G107="have", "have", 'onchangeTags 2'!G107="have", "have", 'procTags 2'!G107="have", "have", 'historyTags 2'!G107="extra", "extra", 'onchangeTags 2'!G107="extra", "extra", 'procTags 2'!G107="extra", "extra", 'historyTags 2'!G107="missing", "missing", 'onchangeTags 2'!G107="missing", "missing", 'procTags 2'!G107="missing", "missing", 'historyTags 2'!G107="ignore", "ignore", 'onchangeTags 2'!G107="ignore", "ignore", 'procTags 2'!G107="ignore", "ignore")</f>
        <v>ignore</v>
      </c>
      <c r="H107" s="1" t="str" cm="1">
        <f t="array" aca="1" ref="H107" ca="1">_xlfn.IFS('historyTags 2'!H107="have", "have", 'onchangeTags 2'!H107="have", "have", 'procTags 2'!H107="have", "have", 'historyTags 2'!H107="extra", "extra", 'onchangeTags 2'!H107="extra", "extra", 'procTags 2'!H107="extra", "extra", 'historyTags 2'!H107="missing", "missing", 'onchangeTags 2'!H107="missing", "missing", 'procTags 2'!H107="missing", "missing", 'historyTags 2'!H107="ignore", "ignore", 'onchangeTags 2'!H107="ignore", "ignore", 'procTags 2'!H107="ignore", "ignore")</f>
        <v>ignore</v>
      </c>
      <c r="I107" s="1" t="str" cm="1">
        <f t="array" aca="1" ref="I107" ca="1">_xlfn.IFS('historyTags 2'!I107="have", "have", 'onchangeTags 2'!I107="have", "have", 'procTags 2'!I107="have", "have", 'historyTags 2'!I107="extra", "extra", 'onchangeTags 2'!I107="extra", "extra", 'procTags 2'!I107="extra", "extra", 'historyTags 2'!I107="missing", "missing", 'onchangeTags 2'!I107="missing", "missing", 'procTags 2'!I107="missing", "missing", 'historyTags 2'!I107="ignore", "ignore", 'onchangeTags 2'!I107="ignore", "ignore", 'procTags 2'!I107="ignore", "ignore")</f>
        <v>ignore</v>
      </c>
      <c r="J107" s="1" t="str" cm="1">
        <f t="array" aca="1" ref="J107" ca="1">_xlfn.IFS('historyTags 2'!J107="have", "have", 'onchangeTags 2'!J107="have", "have", 'procTags 2'!J107="have", "have", 'historyTags 2'!J107="extra", "extra", 'onchangeTags 2'!J107="extra", "extra", 'procTags 2'!J107="extra", "extra", 'historyTags 2'!J107="missing", "missing", 'onchangeTags 2'!J107="missing", "missing", 'procTags 2'!J107="missing", "missing", 'historyTags 2'!J107="ignore", "ignore", 'onchangeTags 2'!J107="ignore", "ignore", 'procTags 2'!J107="ignore", "ignore")</f>
        <v>ignore</v>
      </c>
      <c r="K107" s="1" t="str" cm="1">
        <f t="array" aca="1" ref="K107" ca="1">_xlfn.IFS('historyTags 2'!K107="have", "have", 'onchangeTags 2'!K107="have", "have", 'procTags 2'!K107="have", "have", 'historyTags 2'!K107="extra", "extra", 'onchangeTags 2'!K107="extra", "extra", 'procTags 2'!K107="extra", "extra", 'historyTags 2'!K107="missing", "missing", 'onchangeTags 2'!K107="missing", "missing", 'procTags 2'!K107="missing", "missing", 'historyTags 2'!K107="ignore", "ignore", 'onchangeTags 2'!K107="ignore", "ignore", 'procTags 2'!K107="ignore", "ignore")</f>
        <v>ignore</v>
      </c>
      <c r="L107" s="1" t="str" cm="1">
        <f t="array" aca="1" ref="L107" ca="1">_xlfn.IFS('historyTags 2'!L107="have", "have", 'onchangeTags 2'!L107="have", "have", 'procTags 2'!L107="have", "have", 'historyTags 2'!L107="extra", "extra", 'onchangeTags 2'!L107="extra", "extra", 'procTags 2'!L107="extra", "extra", 'historyTags 2'!L107="missing", "missing", 'onchangeTags 2'!L107="missing", "missing", 'procTags 2'!L107="missing", "missing", 'historyTags 2'!L107="ignore", "ignore", 'onchangeTags 2'!L107="ignore", "ignore", 'procTags 2'!L107="ignore", "ignore")</f>
        <v>ignore</v>
      </c>
      <c r="M107" s="1" t="str" cm="1">
        <f t="array" aca="1" ref="M107" ca="1">_xlfn.IFS('historyTags 2'!M107="have", "have", 'onchangeTags 2'!M107="have", "have", 'procTags 2'!M107="have", "have", 'historyTags 2'!M107="extra", "extra", 'onchangeTags 2'!M107="extra", "extra", 'procTags 2'!M107="extra", "extra", 'historyTags 2'!M107="missing", "missing", 'onchangeTags 2'!M107="missing", "missing", 'procTags 2'!M107="missing", "missing", 'historyTags 2'!M107="ignore", "ignore", 'onchangeTags 2'!M107="ignore", "ignore", 'procTags 2'!M107="ignore", "ignore")</f>
        <v>ignore</v>
      </c>
      <c r="N107" s="1" t="str" cm="1">
        <f t="array" aca="1" ref="N107" ca="1">_xlfn.IFS('historyTags 2'!N107="have", "have", 'onchangeTags 2'!N107="have", "have", 'procTags 2'!N107="have", "have", 'historyTags 2'!N107="extra", "extra", 'onchangeTags 2'!N107="extra", "extra", 'procTags 2'!N107="extra", "extra", 'historyTags 2'!N107="missing", "missing", 'onchangeTags 2'!N107="missing", "missing", 'procTags 2'!N107="missing", "missing", 'historyTags 2'!N107="ignore", "ignore", 'onchangeTags 2'!N107="ignore", "ignore", 'procTags 2'!N107="ignore", "ignore")</f>
        <v>ignore</v>
      </c>
      <c r="O107" s="1" t="str" cm="1">
        <f t="array" aca="1" ref="O107" ca="1">_xlfn.IFS('historyTags 2'!O107="have", "have", 'onchangeTags 2'!O107="have", "have", 'procTags 2'!O107="have", "have", 'historyTags 2'!O107="extra", "extra", 'onchangeTags 2'!O107="extra", "extra", 'procTags 2'!O107="extra", "extra", 'historyTags 2'!O107="missing", "missing", 'onchangeTags 2'!O107="missing", "missing", 'procTags 2'!O107="missing", "missing", 'historyTags 2'!O107="ignore", "ignore", 'onchangeTags 2'!O107="ignore", "ignore", 'procTags 2'!O107="ignore", "ignore")</f>
        <v>ignore</v>
      </c>
      <c r="P107" s="1" t="str" cm="1">
        <f t="array" aca="1" ref="P107" ca="1">_xlfn.IFS('historyTags 2'!P107="have", "have", 'onchangeTags 2'!P107="have", "have", 'procTags 2'!P107="have", "have", 'historyTags 2'!P107="extra", "extra", 'onchangeTags 2'!P107="extra", "extra", 'procTags 2'!P107="extra", "extra", 'historyTags 2'!P107="missing", "missing", 'onchangeTags 2'!P107="missing", "missing", 'procTags 2'!P107="missing", "missing", 'historyTags 2'!P107="ignore", "ignore", 'onchangeTags 2'!P107="ignore", "ignore", 'procTags 2'!P107="ignore", "ignore")</f>
        <v>ignore</v>
      </c>
    </row>
    <row r="108" spans="1:16" x14ac:dyDescent="0.2">
      <c r="A108" s="1" t="str">
        <f ca="1">IFERROR(__xludf.DUMMYFUNCTION("""COMPUTED_VALUE"""),"epa_thrm_avg")</f>
        <v>epa_thrm_avg</v>
      </c>
      <c r="B108" s="1" t="str" cm="1">
        <f t="array" aca="1" ref="B108" ca="1">_xlfn.IFS('historyTags 2'!B108="have", "have", 'onchangeTags 2'!B108="have", "have", 'procTags 2'!B108="have", "have", 'historyTags 2'!B108="extra", "extra", 'onchangeTags 2'!B108="extra", "extra", 'procTags 2'!B108="extra", "extra", 'historyTags 2'!B108="missing", "missing", 'onchangeTags 2'!B108="missing", "missing", 'procTags 2'!B108="missing", "missing", 'historyTags 2'!B108="ignore", "ignore", 'onchangeTags 2'!B108="ignore", "ignore", 'procTags 2'!B108="ignore", "ignore")</f>
        <v>ignore</v>
      </c>
      <c r="C108" s="1" t="str" cm="1">
        <f t="array" aca="1" ref="C108" ca="1">_xlfn.IFS('historyTags 2'!C108="have", "have", 'onchangeTags 2'!C108="have", "have", 'procTags 2'!C108="have", "have", 'historyTags 2'!C108="extra", "extra", 'onchangeTags 2'!C108="extra", "extra", 'procTags 2'!C108="extra", "extra", 'historyTags 2'!C108="missing", "missing", 'onchangeTags 2'!C108="missing", "missing", 'procTags 2'!C108="missing", "missing", 'historyTags 2'!C108="ignore", "ignore", 'onchangeTags 2'!C108="ignore", "ignore", 'procTags 2'!C108="ignore", "ignore")</f>
        <v>ignore</v>
      </c>
      <c r="D108" s="1" t="str" cm="1">
        <f t="array" aca="1" ref="D108" ca="1">_xlfn.IFS('historyTags 2'!D108="have", "have", 'onchangeTags 2'!D108="have", "have", 'procTags 2'!D108="have", "have", 'historyTags 2'!D108="extra", "extra", 'onchangeTags 2'!D108="extra", "extra", 'procTags 2'!D108="extra", "extra", 'historyTags 2'!D108="missing", "missing", 'onchangeTags 2'!D108="missing", "missing", 'procTags 2'!D108="missing", "missing", 'historyTags 2'!D108="ignore", "ignore", 'onchangeTags 2'!D108="ignore", "ignore", 'procTags 2'!D108="ignore", "ignore")</f>
        <v>ignore</v>
      </c>
      <c r="E108" s="1" t="str" cm="1">
        <f t="array" aca="1" ref="E108" ca="1">_xlfn.IFS('historyTags 2'!E108="have", "have", 'onchangeTags 2'!E108="have", "have", 'procTags 2'!E108="have", "have", 'historyTags 2'!E108="extra", "extra", 'onchangeTags 2'!E108="extra", "extra", 'procTags 2'!E108="extra", "extra", 'historyTags 2'!E108="missing", "missing", 'onchangeTags 2'!E108="missing", "missing", 'procTags 2'!E108="missing", "missing", 'historyTags 2'!E108="ignore", "ignore", 'onchangeTags 2'!E108="ignore", "ignore", 'procTags 2'!E108="ignore", "ignore")</f>
        <v>ignore</v>
      </c>
      <c r="F108" s="1" t="str" cm="1">
        <f t="array" aca="1" ref="F108" ca="1">_xlfn.IFS('historyTags 2'!F108="have", "have", 'onchangeTags 2'!F108="have", "have", 'procTags 2'!F108="have", "have", 'historyTags 2'!F108="extra", "extra", 'onchangeTags 2'!F108="extra", "extra", 'procTags 2'!F108="extra", "extra", 'historyTags 2'!F108="missing", "missing", 'onchangeTags 2'!F108="missing", "missing", 'procTags 2'!F108="missing", "missing", 'historyTags 2'!F108="ignore", "ignore", 'onchangeTags 2'!F108="ignore", "ignore", 'procTags 2'!F108="ignore", "ignore")</f>
        <v>ignore</v>
      </c>
      <c r="G108" s="1" t="str" cm="1">
        <f t="array" aca="1" ref="G108" ca="1">_xlfn.IFS('historyTags 2'!G108="have", "have", 'onchangeTags 2'!G108="have", "have", 'procTags 2'!G108="have", "have", 'historyTags 2'!G108="extra", "extra", 'onchangeTags 2'!G108="extra", "extra", 'procTags 2'!G108="extra", "extra", 'historyTags 2'!G108="missing", "missing", 'onchangeTags 2'!G108="missing", "missing", 'procTags 2'!G108="missing", "missing", 'historyTags 2'!G108="ignore", "ignore", 'onchangeTags 2'!G108="ignore", "ignore", 'procTags 2'!G108="ignore", "ignore")</f>
        <v>ignore</v>
      </c>
      <c r="H108" s="1" t="str" cm="1">
        <f t="array" aca="1" ref="H108" ca="1">_xlfn.IFS('historyTags 2'!H108="have", "have", 'onchangeTags 2'!H108="have", "have", 'procTags 2'!H108="have", "have", 'historyTags 2'!H108="extra", "extra", 'onchangeTags 2'!H108="extra", "extra", 'procTags 2'!H108="extra", "extra", 'historyTags 2'!H108="missing", "missing", 'onchangeTags 2'!H108="missing", "missing", 'procTags 2'!H108="missing", "missing", 'historyTags 2'!H108="ignore", "ignore", 'onchangeTags 2'!H108="ignore", "ignore", 'procTags 2'!H108="ignore", "ignore")</f>
        <v>ignore</v>
      </c>
      <c r="I108" s="1" t="str" cm="1">
        <f t="array" aca="1" ref="I108" ca="1">_xlfn.IFS('historyTags 2'!I108="have", "have", 'onchangeTags 2'!I108="have", "have", 'procTags 2'!I108="have", "have", 'historyTags 2'!I108="extra", "extra", 'onchangeTags 2'!I108="extra", "extra", 'procTags 2'!I108="extra", "extra", 'historyTags 2'!I108="missing", "missing", 'onchangeTags 2'!I108="missing", "missing", 'procTags 2'!I108="missing", "missing", 'historyTags 2'!I108="ignore", "ignore", 'onchangeTags 2'!I108="ignore", "ignore", 'procTags 2'!I108="ignore", "ignore")</f>
        <v>ignore</v>
      </c>
      <c r="J108" s="1" t="str" cm="1">
        <f t="array" aca="1" ref="J108" ca="1">_xlfn.IFS('historyTags 2'!J108="have", "have", 'onchangeTags 2'!J108="have", "have", 'procTags 2'!J108="have", "have", 'historyTags 2'!J108="extra", "extra", 'onchangeTags 2'!J108="extra", "extra", 'procTags 2'!J108="extra", "extra", 'historyTags 2'!J108="missing", "missing", 'onchangeTags 2'!J108="missing", "missing", 'procTags 2'!J108="missing", "missing", 'historyTags 2'!J108="ignore", "ignore", 'onchangeTags 2'!J108="ignore", "ignore", 'procTags 2'!J108="ignore", "ignore")</f>
        <v>ignore</v>
      </c>
      <c r="K108" s="1" t="str" cm="1">
        <f t="array" aca="1" ref="K108" ca="1">_xlfn.IFS('historyTags 2'!K108="have", "have", 'onchangeTags 2'!K108="have", "have", 'procTags 2'!K108="have", "have", 'historyTags 2'!K108="extra", "extra", 'onchangeTags 2'!K108="extra", "extra", 'procTags 2'!K108="extra", "extra", 'historyTags 2'!K108="missing", "missing", 'onchangeTags 2'!K108="missing", "missing", 'procTags 2'!K108="missing", "missing", 'historyTags 2'!K108="ignore", "ignore", 'onchangeTags 2'!K108="ignore", "ignore", 'procTags 2'!K108="ignore", "ignore")</f>
        <v>ignore</v>
      </c>
      <c r="L108" s="1" t="str" cm="1">
        <f t="array" aca="1" ref="L108" ca="1">_xlfn.IFS('historyTags 2'!L108="have", "have", 'onchangeTags 2'!L108="have", "have", 'procTags 2'!L108="have", "have", 'historyTags 2'!L108="extra", "extra", 'onchangeTags 2'!L108="extra", "extra", 'procTags 2'!L108="extra", "extra", 'historyTags 2'!L108="missing", "missing", 'onchangeTags 2'!L108="missing", "missing", 'procTags 2'!L108="missing", "missing", 'historyTags 2'!L108="ignore", "ignore", 'onchangeTags 2'!L108="ignore", "ignore", 'procTags 2'!L108="ignore", "ignore")</f>
        <v>ignore</v>
      </c>
      <c r="M108" s="1" t="str" cm="1">
        <f t="array" aca="1" ref="M108" ca="1">_xlfn.IFS('historyTags 2'!M108="have", "have", 'onchangeTags 2'!M108="have", "have", 'procTags 2'!M108="have", "have", 'historyTags 2'!M108="extra", "extra", 'onchangeTags 2'!M108="extra", "extra", 'procTags 2'!M108="extra", "extra", 'historyTags 2'!M108="missing", "missing", 'onchangeTags 2'!M108="missing", "missing", 'procTags 2'!M108="missing", "missing", 'historyTags 2'!M108="ignore", "ignore", 'onchangeTags 2'!M108="ignore", "ignore", 'procTags 2'!M108="ignore", "ignore")</f>
        <v>ignore</v>
      </c>
      <c r="N108" s="1" t="str" cm="1">
        <f t="array" aca="1" ref="N108" ca="1">_xlfn.IFS('historyTags 2'!N108="have", "have", 'onchangeTags 2'!N108="have", "have", 'procTags 2'!N108="have", "have", 'historyTags 2'!N108="extra", "extra", 'onchangeTags 2'!N108="extra", "extra", 'procTags 2'!N108="extra", "extra", 'historyTags 2'!N108="missing", "missing", 'onchangeTags 2'!N108="missing", "missing", 'procTags 2'!N108="missing", "missing", 'historyTags 2'!N108="ignore", "ignore", 'onchangeTags 2'!N108="ignore", "ignore", 'procTags 2'!N108="ignore", "ignore")</f>
        <v>ignore</v>
      </c>
      <c r="O108" s="1" t="str" cm="1">
        <f t="array" aca="1" ref="O108" ca="1">_xlfn.IFS('historyTags 2'!O108="have", "have", 'onchangeTags 2'!O108="have", "have", 'procTags 2'!O108="have", "have", 'historyTags 2'!O108="extra", "extra", 'onchangeTags 2'!O108="extra", "extra", 'procTags 2'!O108="extra", "extra", 'historyTags 2'!O108="missing", "missing", 'onchangeTags 2'!O108="missing", "missing", 'procTags 2'!O108="missing", "missing", 'historyTags 2'!O108="ignore", "ignore", 'onchangeTags 2'!O108="ignore", "ignore", 'procTags 2'!O108="ignore", "ignore")</f>
        <v>ignore</v>
      </c>
      <c r="P108" s="1" t="str" cm="1">
        <f t="array" aca="1" ref="P108" ca="1">_xlfn.IFS('historyTags 2'!P108="have", "have", 'onchangeTags 2'!P108="have", "have", 'procTags 2'!P108="have", "have", 'historyTags 2'!P108="extra", "extra", 'onchangeTags 2'!P108="extra", "extra", 'procTags 2'!P108="extra", "extra", 'historyTags 2'!P108="missing", "missing", 'onchangeTags 2'!P108="missing", "missing", 'procTags 2'!P108="missing", "missing", 'historyTags 2'!P108="ignore", "ignore", 'onchangeTags 2'!P108="ignore", "ignore", 'procTags 2'!P108="ignore", "ignore")</f>
        <v>missing</v>
      </c>
    </row>
    <row r="109" spans="1:16" x14ac:dyDescent="0.2">
      <c r="A109" s="1" t="str">
        <f ca="1">IFERROR(__xludf.DUMMYFUNCTION("""COMPUTED_VALUE"""),"epa_thrm_second_avg")</f>
        <v>epa_thrm_second_avg</v>
      </c>
      <c r="B109" s="1" t="str" cm="1">
        <f t="array" aca="1" ref="B109" ca="1">_xlfn.IFS('historyTags 2'!B109="have", "have", 'onchangeTags 2'!B109="have", "have", 'procTags 2'!B109="have", "have", 'historyTags 2'!B109="extra", "extra", 'onchangeTags 2'!B109="extra", "extra", 'procTags 2'!B109="extra", "extra", 'historyTags 2'!B109="missing", "missing", 'onchangeTags 2'!B109="missing", "missing", 'procTags 2'!B109="missing", "missing", 'historyTags 2'!B109="ignore", "ignore", 'onchangeTags 2'!B109="ignore", "ignore", 'procTags 2'!B109="ignore", "ignore")</f>
        <v>ignore</v>
      </c>
      <c r="C109" s="1" t="str" cm="1">
        <f t="array" aca="1" ref="C109" ca="1">_xlfn.IFS('historyTags 2'!C109="have", "have", 'onchangeTags 2'!C109="have", "have", 'procTags 2'!C109="have", "have", 'historyTags 2'!C109="extra", "extra", 'onchangeTags 2'!C109="extra", "extra", 'procTags 2'!C109="extra", "extra", 'historyTags 2'!C109="missing", "missing", 'onchangeTags 2'!C109="missing", "missing", 'procTags 2'!C109="missing", "missing", 'historyTags 2'!C109="ignore", "ignore", 'onchangeTags 2'!C109="ignore", "ignore", 'procTags 2'!C109="ignore", "ignore")</f>
        <v>ignore</v>
      </c>
      <c r="D109" s="1" t="str" cm="1">
        <f t="array" aca="1" ref="D109" ca="1">_xlfn.IFS('historyTags 2'!D109="have", "have", 'onchangeTags 2'!D109="have", "have", 'procTags 2'!D109="have", "have", 'historyTags 2'!D109="extra", "extra", 'onchangeTags 2'!D109="extra", "extra", 'procTags 2'!D109="extra", "extra", 'historyTags 2'!D109="missing", "missing", 'onchangeTags 2'!D109="missing", "missing", 'procTags 2'!D109="missing", "missing", 'historyTags 2'!D109="ignore", "ignore", 'onchangeTags 2'!D109="ignore", "ignore", 'procTags 2'!D109="ignore", "ignore")</f>
        <v>ignore</v>
      </c>
      <c r="E109" s="1" t="str" cm="1">
        <f t="array" aca="1" ref="E109" ca="1">_xlfn.IFS('historyTags 2'!E109="have", "have", 'onchangeTags 2'!E109="have", "have", 'procTags 2'!E109="have", "have", 'historyTags 2'!E109="extra", "extra", 'onchangeTags 2'!E109="extra", "extra", 'procTags 2'!E109="extra", "extra", 'historyTags 2'!E109="missing", "missing", 'onchangeTags 2'!E109="missing", "missing", 'procTags 2'!E109="missing", "missing", 'historyTags 2'!E109="ignore", "ignore", 'onchangeTags 2'!E109="ignore", "ignore", 'procTags 2'!E109="ignore", "ignore")</f>
        <v>ignore</v>
      </c>
      <c r="F109" s="1" t="str" cm="1">
        <f t="array" aca="1" ref="F109" ca="1">_xlfn.IFS('historyTags 2'!F109="have", "have", 'onchangeTags 2'!F109="have", "have", 'procTags 2'!F109="have", "have", 'historyTags 2'!F109="extra", "extra", 'onchangeTags 2'!F109="extra", "extra", 'procTags 2'!F109="extra", "extra", 'historyTags 2'!F109="missing", "missing", 'onchangeTags 2'!F109="missing", "missing", 'procTags 2'!F109="missing", "missing", 'historyTags 2'!F109="ignore", "ignore", 'onchangeTags 2'!F109="ignore", "ignore", 'procTags 2'!F109="ignore", "ignore")</f>
        <v>ignore</v>
      </c>
      <c r="G109" s="1" t="str" cm="1">
        <f t="array" aca="1" ref="G109" ca="1">_xlfn.IFS('historyTags 2'!G109="have", "have", 'onchangeTags 2'!G109="have", "have", 'procTags 2'!G109="have", "have", 'historyTags 2'!G109="extra", "extra", 'onchangeTags 2'!G109="extra", "extra", 'procTags 2'!G109="extra", "extra", 'historyTags 2'!G109="missing", "missing", 'onchangeTags 2'!G109="missing", "missing", 'procTags 2'!G109="missing", "missing", 'historyTags 2'!G109="ignore", "ignore", 'onchangeTags 2'!G109="ignore", "ignore", 'procTags 2'!G109="ignore", "ignore")</f>
        <v>ignore</v>
      </c>
      <c r="H109" s="1" t="str" cm="1">
        <f t="array" aca="1" ref="H109" ca="1">_xlfn.IFS('historyTags 2'!H109="have", "have", 'onchangeTags 2'!H109="have", "have", 'procTags 2'!H109="have", "have", 'historyTags 2'!H109="extra", "extra", 'onchangeTags 2'!H109="extra", "extra", 'procTags 2'!H109="extra", "extra", 'historyTags 2'!H109="missing", "missing", 'onchangeTags 2'!H109="missing", "missing", 'procTags 2'!H109="missing", "missing", 'historyTags 2'!H109="ignore", "ignore", 'onchangeTags 2'!H109="ignore", "ignore", 'procTags 2'!H109="ignore", "ignore")</f>
        <v>ignore</v>
      </c>
      <c r="I109" s="1" t="str" cm="1">
        <f t="array" aca="1" ref="I109" ca="1">_xlfn.IFS('historyTags 2'!I109="have", "have", 'onchangeTags 2'!I109="have", "have", 'procTags 2'!I109="have", "have", 'historyTags 2'!I109="extra", "extra", 'onchangeTags 2'!I109="extra", "extra", 'procTags 2'!I109="extra", "extra", 'historyTags 2'!I109="missing", "missing", 'onchangeTags 2'!I109="missing", "missing", 'procTags 2'!I109="missing", "missing", 'historyTags 2'!I109="ignore", "ignore", 'onchangeTags 2'!I109="ignore", "ignore", 'procTags 2'!I109="ignore", "ignore")</f>
        <v>ignore</v>
      </c>
      <c r="J109" s="1" t="str" cm="1">
        <f t="array" aca="1" ref="J109" ca="1">_xlfn.IFS('historyTags 2'!J109="have", "have", 'onchangeTags 2'!J109="have", "have", 'procTags 2'!J109="have", "have", 'historyTags 2'!J109="extra", "extra", 'onchangeTags 2'!J109="extra", "extra", 'procTags 2'!J109="extra", "extra", 'historyTags 2'!J109="missing", "missing", 'onchangeTags 2'!J109="missing", "missing", 'procTags 2'!J109="missing", "missing", 'historyTags 2'!J109="ignore", "ignore", 'onchangeTags 2'!J109="ignore", "ignore", 'procTags 2'!J109="ignore", "ignore")</f>
        <v>ignore</v>
      </c>
      <c r="K109" s="1" t="str" cm="1">
        <f t="array" aca="1" ref="K109" ca="1">_xlfn.IFS('historyTags 2'!K109="have", "have", 'onchangeTags 2'!K109="have", "have", 'procTags 2'!K109="have", "have", 'historyTags 2'!K109="extra", "extra", 'onchangeTags 2'!K109="extra", "extra", 'procTags 2'!K109="extra", "extra", 'historyTags 2'!K109="missing", "missing", 'onchangeTags 2'!K109="missing", "missing", 'procTags 2'!K109="missing", "missing", 'historyTags 2'!K109="ignore", "ignore", 'onchangeTags 2'!K109="ignore", "ignore", 'procTags 2'!K109="ignore", "ignore")</f>
        <v>ignore</v>
      </c>
      <c r="L109" s="1" t="str" cm="1">
        <f t="array" aca="1" ref="L109" ca="1">_xlfn.IFS('historyTags 2'!L109="have", "have", 'onchangeTags 2'!L109="have", "have", 'procTags 2'!L109="have", "have", 'historyTags 2'!L109="extra", "extra", 'onchangeTags 2'!L109="extra", "extra", 'procTags 2'!L109="extra", "extra", 'historyTags 2'!L109="missing", "missing", 'onchangeTags 2'!L109="missing", "missing", 'procTags 2'!L109="missing", "missing", 'historyTags 2'!L109="ignore", "ignore", 'onchangeTags 2'!L109="ignore", "ignore", 'procTags 2'!L109="ignore", "ignore")</f>
        <v>ignore</v>
      </c>
      <c r="M109" s="1" t="str" cm="1">
        <f t="array" aca="1" ref="M109" ca="1">_xlfn.IFS('historyTags 2'!M109="have", "have", 'onchangeTags 2'!M109="have", "have", 'procTags 2'!M109="have", "have", 'historyTags 2'!M109="extra", "extra", 'onchangeTags 2'!M109="extra", "extra", 'procTags 2'!M109="extra", "extra", 'historyTags 2'!M109="missing", "missing", 'onchangeTags 2'!M109="missing", "missing", 'procTags 2'!M109="missing", "missing", 'historyTags 2'!M109="ignore", "ignore", 'onchangeTags 2'!M109="ignore", "ignore", 'procTags 2'!M109="ignore", "ignore")</f>
        <v>ignore</v>
      </c>
      <c r="N109" s="1" t="str" cm="1">
        <f t="array" aca="1" ref="N109" ca="1">_xlfn.IFS('historyTags 2'!N109="have", "have", 'onchangeTags 2'!N109="have", "have", 'procTags 2'!N109="have", "have", 'historyTags 2'!N109="extra", "extra", 'onchangeTags 2'!N109="extra", "extra", 'procTags 2'!N109="extra", "extra", 'historyTags 2'!N109="missing", "missing", 'onchangeTags 2'!N109="missing", "missing", 'procTags 2'!N109="missing", "missing", 'historyTags 2'!N109="ignore", "ignore", 'onchangeTags 2'!N109="ignore", "ignore", 'procTags 2'!N109="ignore", "ignore")</f>
        <v>ignore</v>
      </c>
      <c r="O109" s="1" t="str" cm="1">
        <f t="array" aca="1" ref="O109" ca="1">_xlfn.IFS('historyTags 2'!O109="have", "have", 'onchangeTags 2'!O109="have", "have", 'procTags 2'!O109="have", "have", 'historyTags 2'!O109="extra", "extra", 'onchangeTags 2'!O109="extra", "extra", 'procTags 2'!O109="extra", "extra", 'historyTags 2'!O109="missing", "missing", 'onchangeTags 2'!O109="missing", "missing", 'procTags 2'!O109="missing", "missing", 'historyTags 2'!O109="ignore", "ignore", 'onchangeTags 2'!O109="ignore", "ignore", 'procTags 2'!O109="ignore", "ignore")</f>
        <v>ignore</v>
      </c>
      <c r="P109" s="1" t="str" cm="1">
        <f t="array" aca="1" ref="P109" ca="1">_xlfn.IFS('historyTags 2'!P109="have", "have", 'onchangeTags 2'!P109="have", "have", 'procTags 2'!P109="have", "have", 'historyTags 2'!P109="extra", "extra", 'onchangeTags 2'!P109="extra", "extra", 'procTags 2'!P109="extra", "extra", 'historyTags 2'!P109="missing", "missing", 'onchangeTags 2'!P109="missing", "missing", 'procTags 2'!P109="missing", "missing", 'historyTags 2'!P109="ignore", "ignore", 'onchangeTags 2'!P109="ignore", "ignore", 'procTags 2'!P109="ignore", "ignore")</f>
        <v>missing</v>
      </c>
    </row>
    <row r="110" spans="1:16" x14ac:dyDescent="0.2">
      <c r="A110" s="1" t="str">
        <f ca="1">IFERROR(__xludf.DUMMYFUNCTION("""COMPUTED_VALUE"""),"errors")</f>
        <v>errors</v>
      </c>
      <c r="B110" s="1" t="str" cm="1">
        <f t="array" aca="1" ref="B110" ca="1">_xlfn.IFS('historyTags 2'!B110="have", "have", 'onchangeTags 2'!B110="have", "have", 'procTags 2'!B110="have", "have", 'historyTags 2'!B110="extra", "extra", 'onchangeTags 2'!B110="extra", "extra", 'procTags 2'!B110="extra", "extra", 'historyTags 2'!B110="missing", "missing", 'onchangeTags 2'!B110="missing", "missing", 'procTags 2'!B110="missing", "missing", 'historyTags 2'!B110="ignore", "ignore", 'onchangeTags 2'!B110="ignore", "ignore", 'procTags 2'!B110="ignore", "ignore")</f>
        <v>ignore</v>
      </c>
      <c r="C110" s="1" t="str" cm="1">
        <f t="array" aca="1" ref="C110" ca="1">_xlfn.IFS('historyTags 2'!C110="have", "have", 'onchangeTags 2'!C110="have", "have", 'procTags 2'!C110="have", "have", 'historyTags 2'!C110="extra", "extra", 'onchangeTags 2'!C110="extra", "extra", 'procTags 2'!C110="extra", "extra", 'historyTags 2'!C110="missing", "missing", 'onchangeTags 2'!C110="missing", "missing", 'procTags 2'!C110="missing", "missing", 'historyTags 2'!C110="ignore", "ignore", 'onchangeTags 2'!C110="ignore", "ignore", 'procTags 2'!C110="ignore", "ignore")</f>
        <v>ignore</v>
      </c>
      <c r="D110" s="1" t="str" cm="1">
        <f t="array" aca="1" ref="D110" ca="1">_xlfn.IFS('historyTags 2'!D110="have", "have", 'onchangeTags 2'!D110="have", "have", 'procTags 2'!D110="have", "have", 'historyTags 2'!D110="extra", "extra", 'onchangeTags 2'!D110="extra", "extra", 'procTags 2'!D110="extra", "extra", 'historyTags 2'!D110="missing", "missing", 'onchangeTags 2'!D110="missing", "missing", 'procTags 2'!D110="missing", "missing", 'historyTags 2'!D110="ignore", "ignore", 'onchangeTags 2'!D110="ignore", "ignore", 'procTags 2'!D110="ignore", "ignore")</f>
        <v>ignore</v>
      </c>
      <c r="E110" s="1" t="str" cm="1">
        <f t="array" aca="1" ref="E110" ca="1">_xlfn.IFS('historyTags 2'!E110="have", "have", 'onchangeTags 2'!E110="have", "have", 'procTags 2'!E110="have", "have", 'historyTags 2'!E110="extra", "extra", 'onchangeTags 2'!E110="extra", "extra", 'procTags 2'!E110="extra", "extra", 'historyTags 2'!E110="missing", "missing", 'onchangeTags 2'!E110="missing", "missing", 'procTags 2'!E110="missing", "missing", 'historyTags 2'!E110="ignore", "ignore", 'onchangeTags 2'!E110="ignore", "ignore", 'procTags 2'!E110="ignore", "ignore")</f>
        <v>ignore</v>
      </c>
      <c r="F110" s="1" t="str" cm="1">
        <f t="array" aca="1" ref="F110" ca="1">_xlfn.IFS('historyTags 2'!F110="have", "have", 'onchangeTags 2'!F110="have", "have", 'procTags 2'!F110="have", "have", 'historyTags 2'!F110="extra", "extra", 'onchangeTags 2'!F110="extra", "extra", 'procTags 2'!F110="extra", "extra", 'historyTags 2'!F110="missing", "missing", 'onchangeTags 2'!F110="missing", "missing", 'procTags 2'!F110="missing", "missing", 'historyTags 2'!F110="ignore", "ignore", 'onchangeTags 2'!F110="ignore", "ignore", 'procTags 2'!F110="ignore", "ignore")</f>
        <v>ignore</v>
      </c>
      <c r="G110" s="1" t="str" cm="1">
        <f t="array" aca="1" ref="G110" ca="1">_xlfn.IFS('historyTags 2'!G110="have", "have", 'onchangeTags 2'!G110="have", "have", 'procTags 2'!G110="have", "have", 'historyTags 2'!G110="extra", "extra", 'onchangeTags 2'!G110="extra", "extra", 'procTags 2'!G110="extra", "extra", 'historyTags 2'!G110="missing", "missing", 'onchangeTags 2'!G110="missing", "missing", 'procTags 2'!G110="missing", "missing", 'historyTags 2'!G110="ignore", "ignore", 'onchangeTags 2'!G110="ignore", "ignore", 'procTags 2'!G110="ignore", "ignore")</f>
        <v>ignore</v>
      </c>
      <c r="H110" s="1" t="str" cm="1">
        <f t="array" aca="1" ref="H110" ca="1">_xlfn.IFS('historyTags 2'!H110="have", "have", 'onchangeTags 2'!H110="have", "have", 'procTags 2'!H110="have", "have", 'historyTags 2'!H110="extra", "extra", 'onchangeTags 2'!H110="extra", "extra", 'procTags 2'!H110="extra", "extra", 'historyTags 2'!H110="missing", "missing", 'onchangeTags 2'!H110="missing", "missing", 'procTags 2'!H110="missing", "missing", 'historyTags 2'!H110="ignore", "ignore", 'onchangeTags 2'!H110="ignore", "ignore", 'procTags 2'!H110="ignore", "ignore")</f>
        <v>ignore</v>
      </c>
      <c r="I110" s="1" t="str" cm="1">
        <f t="array" aca="1" ref="I110" ca="1">_xlfn.IFS('historyTags 2'!I110="have", "have", 'onchangeTags 2'!I110="have", "have", 'procTags 2'!I110="have", "have", 'historyTags 2'!I110="extra", "extra", 'onchangeTags 2'!I110="extra", "extra", 'procTags 2'!I110="extra", "extra", 'historyTags 2'!I110="missing", "missing", 'onchangeTags 2'!I110="missing", "missing", 'procTags 2'!I110="missing", "missing", 'historyTags 2'!I110="ignore", "ignore", 'onchangeTags 2'!I110="ignore", "ignore", 'procTags 2'!I110="ignore", "ignore")</f>
        <v>ignore</v>
      </c>
      <c r="J110" s="1" t="str" cm="1">
        <f t="array" aca="1" ref="J110" ca="1">_xlfn.IFS('historyTags 2'!J110="have", "have", 'onchangeTags 2'!J110="have", "have", 'procTags 2'!J110="have", "have", 'historyTags 2'!J110="extra", "extra", 'onchangeTags 2'!J110="extra", "extra", 'procTags 2'!J110="extra", "extra", 'historyTags 2'!J110="missing", "missing", 'onchangeTags 2'!J110="missing", "missing", 'procTags 2'!J110="missing", "missing", 'historyTags 2'!J110="ignore", "ignore", 'onchangeTags 2'!J110="ignore", "ignore", 'procTags 2'!J110="ignore", "ignore")</f>
        <v>ignore</v>
      </c>
      <c r="K110" s="1" t="str" cm="1">
        <f t="array" aca="1" ref="K110" ca="1">_xlfn.IFS('historyTags 2'!K110="have", "have", 'onchangeTags 2'!K110="have", "have", 'procTags 2'!K110="have", "have", 'historyTags 2'!K110="extra", "extra", 'onchangeTags 2'!K110="extra", "extra", 'procTags 2'!K110="extra", "extra", 'historyTags 2'!K110="missing", "missing", 'onchangeTags 2'!K110="missing", "missing", 'procTags 2'!K110="missing", "missing", 'historyTags 2'!K110="ignore", "ignore", 'onchangeTags 2'!K110="ignore", "ignore", 'procTags 2'!K110="ignore", "ignore")</f>
        <v>ignore</v>
      </c>
      <c r="L110" s="1" t="str" cm="1">
        <f t="array" aca="1" ref="L110" ca="1">_xlfn.IFS('historyTags 2'!L110="have", "have", 'onchangeTags 2'!L110="have", "have", 'procTags 2'!L110="have", "have", 'historyTags 2'!L110="extra", "extra", 'onchangeTags 2'!L110="extra", "extra", 'procTags 2'!L110="extra", "extra", 'historyTags 2'!L110="missing", "missing", 'onchangeTags 2'!L110="missing", "missing", 'procTags 2'!L110="missing", "missing", 'historyTags 2'!L110="ignore", "ignore", 'onchangeTags 2'!L110="ignore", "ignore", 'procTags 2'!L110="ignore", "ignore")</f>
        <v>ignore</v>
      </c>
      <c r="M110" s="1" t="str" cm="1">
        <f t="array" aca="1" ref="M110" ca="1">_xlfn.IFS('historyTags 2'!M110="have", "have", 'onchangeTags 2'!M110="have", "have", 'procTags 2'!M110="have", "have", 'historyTags 2'!M110="extra", "extra", 'onchangeTags 2'!M110="extra", "extra", 'procTags 2'!M110="extra", "extra", 'historyTags 2'!M110="missing", "missing", 'onchangeTags 2'!M110="missing", "missing", 'procTags 2'!M110="missing", "missing", 'historyTags 2'!M110="ignore", "ignore", 'onchangeTags 2'!M110="ignore", "ignore", 'procTags 2'!M110="ignore", "ignore")</f>
        <v>ignore</v>
      </c>
      <c r="N110" s="1" t="str" cm="1">
        <f t="array" aca="1" ref="N110" ca="1">_xlfn.IFS('historyTags 2'!N110="have", "have", 'onchangeTags 2'!N110="have", "have", 'procTags 2'!N110="have", "have", 'historyTags 2'!N110="extra", "extra", 'onchangeTags 2'!N110="extra", "extra", 'procTags 2'!N110="extra", "extra", 'historyTags 2'!N110="missing", "missing", 'onchangeTags 2'!N110="missing", "missing", 'procTags 2'!N110="missing", "missing", 'historyTags 2'!N110="ignore", "ignore", 'onchangeTags 2'!N110="ignore", "ignore", 'procTags 2'!N110="ignore", "ignore")</f>
        <v>ignore</v>
      </c>
      <c r="O110" s="1" t="str" cm="1">
        <f t="array" aca="1" ref="O110" ca="1">_xlfn.IFS('historyTags 2'!O110="have", "have", 'onchangeTags 2'!O110="have", "have", 'procTags 2'!O110="have", "have", 'historyTags 2'!O110="extra", "extra", 'onchangeTags 2'!O110="extra", "extra", 'procTags 2'!O110="extra", "extra", 'historyTags 2'!O110="missing", "missing", 'onchangeTags 2'!O110="missing", "missing", 'procTags 2'!O110="missing", "missing", 'historyTags 2'!O110="ignore", "ignore", 'onchangeTags 2'!O110="ignore", "ignore", 'procTags 2'!O110="ignore", "ignore")</f>
        <v>ignore</v>
      </c>
      <c r="P110" s="1" t="str" cm="1">
        <f t="array" aca="1" ref="P110" ca="1">_xlfn.IFS('historyTags 2'!P110="have", "have", 'onchangeTags 2'!P110="have", "have", 'procTags 2'!P110="have", "have", 'historyTags 2'!P110="extra", "extra", 'onchangeTags 2'!P110="extra", "extra", 'procTags 2'!P110="extra", "extra", 'historyTags 2'!P110="missing", "missing", 'onchangeTags 2'!P110="missing", "missing", 'procTags 2'!P110="missing", "missing", 'historyTags 2'!P110="ignore", "ignore", 'onchangeTags 2'!P110="ignore", "ignore", 'procTags 2'!P110="ignore", "ignore")</f>
        <v>ignore</v>
      </c>
    </row>
    <row r="111" spans="1:16" x14ac:dyDescent="0.2">
      <c r="A111" s="1" t="str">
        <f ca="1">IFERROR(__xludf.DUMMYFUNCTION("""COMPUTED_VALUE"""),"ET-humid_prevDay")</f>
        <v>ET-humid_prevDay</v>
      </c>
      <c r="B111" s="1" t="str" cm="1">
        <f t="array" aca="1" ref="B111" ca="1">_xlfn.IFS('historyTags 2'!B111="have", "have", 'onchangeTags 2'!B111="have", "have", 'procTags 2'!B111="have", "have", 'historyTags 2'!B111="extra", "extra", 'onchangeTags 2'!B111="extra", "extra", 'procTags 2'!B111="extra", "extra", 'historyTags 2'!B111="missing", "missing", 'onchangeTags 2'!B111="missing", "missing", 'procTags 2'!B111="missing", "missing", 'historyTags 2'!B111="ignore", "ignore", 'onchangeTags 2'!B111="ignore", "ignore", 'procTags 2'!B111="ignore", "ignore")</f>
        <v>ignore</v>
      </c>
      <c r="C111" s="1" t="str" cm="1">
        <f t="array" aca="1" ref="C111" ca="1">_xlfn.IFS('historyTags 2'!C111="have", "have", 'onchangeTags 2'!C111="have", "have", 'procTags 2'!C111="have", "have", 'historyTags 2'!C111="extra", "extra", 'onchangeTags 2'!C111="extra", "extra", 'procTags 2'!C111="extra", "extra", 'historyTags 2'!C111="missing", "missing", 'onchangeTags 2'!C111="missing", "missing", 'procTags 2'!C111="missing", "missing", 'historyTags 2'!C111="ignore", "ignore", 'onchangeTags 2'!C111="ignore", "ignore", 'procTags 2'!C111="ignore", "ignore")</f>
        <v>ignore</v>
      </c>
      <c r="D111" s="1" t="str" cm="1">
        <f t="array" aca="1" ref="D111" ca="1">_xlfn.IFS('historyTags 2'!D111="have", "have", 'onchangeTags 2'!D111="have", "have", 'procTags 2'!D111="have", "have", 'historyTags 2'!D111="extra", "extra", 'onchangeTags 2'!D111="extra", "extra", 'procTags 2'!D111="extra", "extra", 'historyTags 2'!D111="missing", "missing", 'onchangeTags 2'!D111="missing", "missing", 'procTags 2'!D111="missing", "missing", 'historyTags 2'!D111="ignore", "ignore", 'onchangeTags 2'!D111="ignore", "ignore", 'procTags 2'!D111="ignore", "ignore")</f>
        <v>extra</v>
      </c>
      <c r="E111" s="1" t="str" cm="1">
        <f t="array" aca="1" ref="E111" ca="1">_xlfn.IFS('historyTags 2'!E111="have", "have", 'onchangeTags 2'!E111="have", "have", 'procTags 2'!E111="have", "have", 'historyTags 2'!E111="extra", "extra", 'onchangeTags 2'!E111="extra", "extra", 'procTags 2'!E111="extra", "extra", 'historyTags 2'!E111="missing", "missing", 'onchangeTags 2'!E111="missing", "missing", 'procTags 2'!E111="missing", "missing", 'historyTags 2'!E111="ignore", "ignore", 'onchangeTags 2'!E111="ignore", "ignore", 'procTags 2'!E111="ignore", "ignore")</f>
        <v>extra</v>
      </c>
      <c r="F111" s="1" t="str" cm="1">
        <f t="array" aca="1" ref="F111" ca="1">_xlfn.IFS('historyTags 2'!F111="have", "have", 'onchangeTags 2'!F111="have", "have", 'procTags 2'!F111="have", "have", 'historyTags 2'!F111="extra", "extra", 'onchangeTags 2'!F111="extra", "extra", 'procTags 2'!F111="extra", "extra", 'historyTags 2'!F111="missing", "missing", 'onchangeTags 2'!F111="missing", "missing", 'procTags 2'!F111="missing", "missing", 'historyTags 2'!F111="ignore", "ignore", 'onchangeTags 2'!F111="ignore", "ignore", 'procTags 2'!F111="ignore", "ignore")</f>
        <v>extra</v>
      </c>
      <c r="G111" s="1" t="str" cm="1">
        <f t="array" aca="1" ref="G111" ca="1">_xlfn.IFS('historyTags 2'!G111="have", "have", 'onchangeTags 2'!G111="have", "have", 'procTags 2'!G111="have", "have", 'historyTags 2'!G111="extra", "extra", 'onchangeTags 2'!G111="extra", "extra", 'procTags 2'!G111="extra", "extra", 'historyTags 2'!G111="missing", "missing", 'onchangeTags 2'!G111="missing", "missing", 'procTags 2'!G111="missing", "missing", 'historyTags 2'!G111="ignore", "ignore", 'onchangeTags 2'!G111="ignore", "ignore", 'procTags 2'!G111="ignore", "ignore")</f>
        <v>extra</v>
      </c>
      <c r="H111" s="1" t="str" cm="1">
        <f t="array" aca="1" ref="H111" ca="1">_xlfn.IFS('historyTags 2'!H111="have", "have", 'onchangeTags 2'!H111="have", "have", 'procTags 2'!H111="have", "have", 'historyTags 2'!H111="extra", "extra", 'onchangeTags 2'!H111="extra", "extra", 'procTags 2'!H111="extra", "extra", 'historyTags 2'!H111="missing", "missing", 'onchangeTags 2'!H111="missing", "missing", 'procTags 2'!H111="missing", "missing", 'historyTags 2'!H111="ignore", "ignore", 'onchangeTags 2'!H111="ignore", "ignore", 'procTags 2'!H111="ignore", "ignore")</f>
        <v>extra</v>
      </c>
      <c r="I111" s="1" t="str" cm="1">
        <f t="array" aca="1" ref="I111" ca="1">_xlfn.IFS('historyTags 2'!I111="have", "have", 'onchangeTags 2'!I111="have", "have", 'procTags 2'!I111="have", "have", 'historyTags 2'!I111="extra", "extra", 'onchangeTags 2'!I111="extra", "extra", 'procTags 2'!I111="extra", "extra", 'historyTags 2'!I111="missing", "missing", 'onchangeTags 2'!I111="missing", "missing", 'procTags 2'!I111="missing", "missing", 'historyTags 2'!I111="ignore", "ignore", 'onchangeTags 2'!I111="ignore", "ignore", 'procTags 2'!I111="ignore", "ignore")</f>
        <v>extra</v>
      </c>
      <c r="J111" s="1" t="str" cm="1">
        <f t="array" aca="1" ref="J111" ca="1">_xlfn.IFS('historyTags 2'!J111="have", "have", 'onchangeTags 2'!J111="have", "have", 'procTags 2'!J111="have", "have", 'historyTags 2'!J111="extra", "extra", 'onchangeTags 2'!J111="extra", "extra", 'procTags 2'!J111="extra", "extra", 'historyTags 2'!J111="missing", "missing", 'onchangeTags 2'!J111="missing", "missing", 'procTags 2'!J111="missing", "missing", 'historyTags 2'!J111="ignore", "ignore", 'onchangeTags 2'!J111="ignore", "ignore", 'procTags 2'!J111="ignore", "ignore")</f>
        <v>extra</v>
      </c>
      <c r="K111" s="1" t="str" cm="1">
        <f t="array" aca="1" ref="K111" ca="1">_xlfn.IFS('historyTags 2'!K111="have", "have", 'onchangeTags 2'!K111="have", "have", 'procTags 2'!K111="have", "have", 'historyTags 2'!K111="extra", "extra", 'onchangeTags 2'!K111="extra", "extra", 'procTags 2'!K111="extra", "extra", 'historyTags 2'!K111="missing", "missing", 'onchangeTags 2'!K111="missing", "missing", 'procTags 2'!K111="missing", "missing", 'historyTags 2'!K111="ignore", "ignore", 'onchangeTags 2'!K111="ignore", "ignore", 'procTags 2'!K111="ignore", "ignore")</f>
        <v>extra</v>
      </c>
      <c r="L111" s="1" t="str" cm="1">
        <f t="array" aca="1" ref="L111" ca="1">_xlfn.IFS('historyTags 2'!L111="have", "have", 'onchangeTags 2'!L111="have", "have", 'procTags 2'!L111="have", "have", 'historyTags 2'!L111="extra", "extra", 'onchangeTags 2'!L111="extra", "extra", 'procTags 2'!L111="extra", "extra", 'historyTags 2'!L111="missing", "missing", 'onchangeTags 2'!L111="missing", "missing", 'procTags 2'!L111="missing", "missing", 'historyTags 2'!L111="ignore", "ignore", 'onchangeTags 2'!L111="ignore", "ignore", 'procTags 2'!L111="ignore", "ignore")</f>
        <v>extra</v>
      </c>
      <c r="M111" s="1" t="str" cm="1">
        <f t="array" aca="1" ref="M111" ca="1">_xlfn.IFS('historyTags 2'!M111="have", "have", 'onchangeTags 2'!M111="have", "have", 'procTags 2'!M111="have", "have", 'historyTags 2'!M111="extra", "extra", 'onchangeTags 2'!M111="extra", "extra", 'procTags 2'!M111="extra", "extra", 'historyTags 2'!M111="missing", "missing", 'onchangeTags 2'!M111="missing", "missing", 'procTags 2'!M111="missing", "missing", 'historyTags 2'!M111="ignore", "ignore", 'onchangeTags 2'!M111="ignore", "ignore", 'procTags 2'!M111="ignore", "ignore")</f>
        <v>extra</v>
      </c>
      <c r="N111" s="1" t="str" cm="1">
        <f t="array" aca="1" ref="N111" ca="1">_xlfn.IFS('historyTags 2'!N111="have", "have", 'onchangeTags 2'!N111="have", "have", 'procTags 2'!N111="have", "have", 'historyTags 2'!N111="extra", "extra", 'onchangeTags 2'!N111="extra", "extra", 'procTags 2'!N111="extra", "extra", 'historyTags 2'!N111="missing", "missing", 'onchangeTags 2'!N111="missing", "missing", 'procTags 2'!N111="missing", "missing", 'historyTags 2'!N111="ignore", "ignore", 'onchangeTags 2'!N111="ignore", "ignore", 'procTags 2'!N111="ignore", "ignore")</f>
        <v>extra</v>
      </c>
      <c r="O111" s="1" t="str" cm="1">
        <f t="array" aca="1" ref="O111" ca="1">_xlfn.IFS('historyTags 2'!O111="have", "have", 'onchangeTags 2'!O111="have", "have", 'procTags 2'!O111="have", "have", 'historyTags 2'!O111="extra", "extra", 'onchangeTags 2'!O111="extra", "extra", 'procTags 2'!O111="extra", "extra", 'historyTags 2'!O111="missing", "missing", 'onchangeTags 2'!O111="missing", "missing", 'procTags 2'!O111="missing", "missing", 'historyTags 2'!O111="ignore", "ignore", 'onchangeTags 2'!O111="ignore", "ignore", 'procTags 2'!O111="ignore", "ignore")</f>
        <v>extra</v>
      </c>
      <c r="P111" s="1" t="str" cm="1">
        <f t="array" aca="1" ref="P111" ca="1">_xlfn.IFS('historyTags 2'!P111="have", "have", 'onchangeTags 2'!P111="have", "have", 'procTags 2'!P111="have", "have", 'historyTags 2'!P111="extra", "extra", 'onchangeTags 2'!P111="extra", "extra", 'procTags 2'!P111="extra", "extra", 'historyTags 2'!P111="missing", "missing", 'onchangeTags 2'!P111="missing", "missing", 'procTags 2'!P111="missing", "missing", 'historyTags 2'!P111="ignore", "ignore", 'onchangeTags 2'!P111="ignore", "ignore", 'procTags 2'!P111="ignore", "ignore")</f>
        <v>ignore</v>
      </c>
    </row>
    <row r="112" spans="1:16" x14ac:dyDescent="0.2">
      <c r="A112" s="1" t="str">
        <f ca="1">IFERROR(__xludf.DUMMYFUNCTION("""COMPUTED_VALUE"""),"ET-humid_prevNight")</f>
        <v>ET-humid_prevNight</v>
      </c>
      <c r="B112" s="1" t="str" cm="1">
        <f t="array" aca="1" ref="B112" ca="1">_xlfn.IFS('historyTags 2'!B112="have", "have", 'onchangeTags 2'!B112="have", "have", 'procTags 2'!B112="have", "have", 'historyTags 2'!B112="extra", "extra", 'onchangeTags 2'!B112="extra", "extra", 'procTags 2'!B112="extra", "extra", 'historyTags 2'!B112="missing", "missing", 'onchangeTags 2'!B112="missing", "missing", 'procTags 2'!B112="missing", "missing", 'historyTags 2'!B112="ignore", "ignore", 'onchangeTags 2'!B112="ignore", "ignore", 'procTags 2'!B112="ignore", "ignore")</f>
        <v>ignore</v>
      </c>
      <c r="C112" s="1" t="str" cm="1">
        <f t="array" aca="1" ref="C112" ca="1">_xlfn.IFS('historyTags 2'!C112="have", "have", 'onchangeTags 2'!C112="have", "have", 'procTags 2'!C112="have", "have", 'historyTags 2'!C112="extra", "extra", 'onchangeTags 2'!C112="extra", "extra", 'procTags 2'!C112="extra", "extra", 'historyTags 2'!C112="missing", "missing", 'onchangeTags 2'!C112="missing", "missing", 'procTags 2'!C112="missing", "missing", 'historyTags 2'!C112="ignore", "ignore", 'onchangeTags 2'!C112="ignore", "ignore", 'procTags 2'!C112="ignore", "ignore")</f>
        <v>ignore</v>
      </c>
      <c r="D112" s="1" t="str" cm="1">
        <f t="array" aca="1" ref="D112" ca="1">_xlfn.IFS('historyTags 2'!D112="have", "have", 'onchangeTags 2'!D112="have", "have", 'procTags 2'!D112="have", "have", 'historyTags 2'!D112="extra", "extra", 'onchangeTags 2'!D112="extra", "extra", 'procTags 2'!D112="extra", "extra", 'historyTags 2'!D112="missing", "missing", 'onchangeTags 2'!D112="missing", "missing", 'procTags 2'!D112="missing", "missing", 'historyTags 2'!D112="ignore", "ignore", 'onchangeTags 2'!D112="ignore", "ignore", 'procTags 2'!D112="ignore", "ignore")</f>
        <v>extra</v>
      </c>
      <c r="E112" s="1" t="str" cm="1">
        <f t="array" aca="1" ref="E112" ca="1">_xlfn.IFS('historyTags 2'!E112="have", "have", 'onchangeTags 2'!E112="have", "have", 'procTags 2'!E112="have", "have", 'historyTags 2'!E112="extra", "extra", 'onchangeTags 2'!E112="extra", "extra", 'procTags 2'!E112="extra", "extra", 'historyTags 2'!E112="missing", "missing", 'onchangeTags 2'!E112="missing", "missing", 'procTags 2'!E112="missing", "missing", 'historyTags 2'!E112="ignore", "ignore", 'onchangeTags 2'!E112="ignore", "ignore", 'procTags 2'!E112="ignore", "ignore")</f>
        <v>extra</v>
      </c>
      <c r="F112" s="1" t="str" cm="1">
        <f t="array" aca="1" ref="F112" ca="1">_xlfn.IFS('historyTags 2'!F112="have", "have", 'onchangeTags 2'!F112="have", "have", 'procTags 2'!F112="have", "have", 'historyTags 2'!F112="extra", "extra", 'onchangeTags 2'!F112="extra", "extra", 'procTags 2'!F112="extra", "extra", 'historyTags 2'!F112="missing", "missing", 'onchangeTags 2'!F112="missing", "missing", 'procTags 2'!F112="missing", "missing", 'historyTags 2'!F112="ignore", "ignore", 'onchangeTags 2'!F112="ignore", "ignore", 'procTags 2'!F112="ignore", "ignore")</f>
        <v>extra</v>
      </c>
      <c r="G112" s="1" t="str" cm="1">
        <f t="array" aca="1" ref="G112" ca="1">_xlfn.IFS('historyTags 2'!G112="have", "have", 'onchangeTags 2'!G112="have", "have", 'procTags 2'!G112="have", "have", 'historyTags 2'!G112="extra", "extra", 'onchangeTags 2'!G112="extra", "extra", 'procTags 2'!G112="extra", "extra", 'historyTags 2'!G112="missing", "missing", 'onchangeTags 2'!G112="missing", "missing", 'procTags 2'!G112="missing", "missing", 'historyTags 2'!G112="ignore", "ignore", 'onchangeTags 2'!G112="ignore", "ignore", 'procTags 2'!G112="ignore", "ignore")</f>
        <v>extra</v>
      </c>
      <c r="H112" s="1" t="str" cm="1">
        <f t="array" aca="1" ref="H112" ca="1">_xlfn.IFS('historyTags 2'!H112="have", "have", 'onchangeTags 2'!H112="have", "have", 'procTags 2'!H112="have", "have", 'historyTags 2'!H112="extra", "extra", 'onchangeTags 2'!H112="extra", "extra", 'procTags 2'!H112="extra", "extra", 'historyTags 2'!H112="missing", "missing", 'onchangeTags 2'!H112="missing", "missing", 'procTags 2'!H112="missing", "missing", 'historyTags 2'!H112="ignore", "ignore", 'onchangeTags 2'!H112="ignore", "ignore", 'procTags 2'!H112="ignore", "ignore")</f>
        <v>extra</v>
      </c>
      <c r="I112" s="1" t="str" cm="1">
        <f t="array" aca="1" ref="I112" ca="1">_xlfn.IFS('historyTags 2'!I112="have", "have", 'onchangeTags 2'!I112="have", "have", 'procTags 2'!I112="have", "have", 'historyTags 2'!I112="extra", "extra", 'onchangeTags 2'!I112="extra", "extra", 'procTags 2'!I112="extra", "extra", 'historyTags 2'!I112="missing", "missing", 'onchangeTags 2'!I112="missing", "missing", 'procTags 2'!I112="missing", "missing", 'historyTags 2'!I112="ignore", "ignore", 'onchangeTags 2'!I112="ignore", "ignore", 'procTags 2'!I112="ignore", "ignore")</f>
        <v>extra</v>
      </c>
      <c r="J112" s="1" t="str" cm="1">
        <f t="array" aca="1" ref="J112" ca="1">_xlfn.IFS('historyTags 2'!J112="have", "have", 'onchangeTags 2'!J112="have", "have", 'procTags 2'!J112="have", "have", 'historyTags 2'!J112="extra", "extra", 'onchangeTags 2'!J112="extra", "extra", 'procTags 2'!J112="extra", "extra", 'historyTags 2'!J112="missing", "missing", 'onchangeTags 2'!J112="missing", "missing", 'procTags 2'!J112="missing", "missing", 'historyTags 2'!J112="ignore", "ignore", 'onchangeTags 2'!J112="ignore", "ignore", 'procTags 2'!J112="ignore", "ignore")</f>
        <v>extra</v>
      </c>
      <c r="K112" s="1" t="str" cm="1">
        <f t="array" aca="1" ref="K112" ca="1">_xlfn.IFS('historyTags 2'!K112="have", "have", 'onchangeTags 2'!K112="have", "have", 'procTags 2'!K112="have", "have", 'historyTags 2'!K112="extra", "extra", 'onchangeTags 2'!K112="extra", "extra", 'procTags 2'!K112="extra", "extra", 'historyTags 2'!K112="missing", "missing", 'onchangeTags 2'!K112="missing", "missing", 'procTags 2'!K112="missing", "missing", 'historyTags 2'!K112="ignore", "ignore", 'onchangeTags 2'!K112="ignore", "ignore", 'procTags 2'!K112="ignore", "ignore")</f>
        <v>extra</v>
      </c>
      <c r="L112" s="1" t="str" cm="1">
        <f t="array" aca="1" ref="L112" ca="1">_xlfn.IFS('historyTags 2'!L112="have", "have", 'onchangeTags 2'!L112="have", "have", 'procTags 2'!L112="have", "have", 'historyTags 2'!L112="extra", "extra", 'onchangeTags 2'!L112="extra", "extra", 'procTags 2'!L112="extra", "extra", 'historyTags 2'!L112="missing", "missing", 'onchangeTags 2'!L112="missing", "missing", 'procTags 2'!L112="missing", "missing", 'historyTags 2'!L112="ignore", "ignore", 'onchangeTags 2'!L112="ignore", "ignore", 'procTags 2'!L112="ignore", "ignore")</f>
        <v>extra</v>
      </c>
      <c r="M112" s="1" t="str" cm="1">
        <f t="array" aca="1" ref="M112" ca="1">_xlfn.IFS('historyTags 2'!M112="have", "have", 'onchangeTags 2'!M112="have", "have", 'procTags 2'!M112="have", "have", 'historyTags 2'!M112="extra", "extra", 'onchangeTags 2'!M112="extra", "extra", 'procTags 2'!M112="extra", "extra", 'historyTags 2'!M112="missing", "missing", 'onchangeTags 2'!M112="missing", "missing", 'procTags 2'!M112="missing", "missing", 'historyTags 2'!M112="ignore", "ignore", 'onchangeTags 2'!M112="ignore", "ignore", 'procTags 2'!M112="ignore", "ignore")</f>
        <v>extra</v>
      </c>
      <c r="N112" s="1" t="str" cm="1">
        <f t="array" aca="1" ref="N112" ca="1">_xlfn.IFS('historyTags 2'!N112="have", "have", 'onchangeTags 2'!N112="have", "have", 'procTags 2'!N112="have", "have", 'historyTags 2'!N112="extra", "extra", 'onchangeTags 2'!N112="extra", "extra", 'procTags 2'!N112="extra", "extra", 'historyTags 2'!N112="missing", "missing", 'onchangeTags 2'!N112="missing", "missing", 'procTags 2'!N112="missing", "missing", 'historyTags 2'!N112="ignore", "ignore", 'onchangeTags 2'!N112="ignore", "ignore", 'procTags 2'!N112="ignore", "ignore")</f>
        <v>extra</v>
      </c>
      <c r="O112" s="1" t="str" cm="1">
        <f t="array" aca="1" ref="O112" ca="1">_xlfn.IFS('historyTags 2'!O112="have", "have", 'onchangeTags 2'!O112="have", "have", 'procTags 2'!O112="have", "have", 'historyTags 2'!O112="extra", "extra", 'onchangeTags 2'!O112="extra", "extra", 'procTags 2'!O112="extra", "extra", 'historyTags 2'!O112="missing", "missing", 'onchangeTags 2'!O112="missing", "missing", 'procTags 2'!O112="missing", "missing", 'historyTags 2'!O112="ignore", "ignore", 'onchangeTags 2'!O112="ignore", "ignore", 'procTags 2'!O112="ignore", "ignore")</f>
        <v>extra</v>
      </c>
      <c r="P112" s="1" t="str" cm="1">
        <f t="array" aca="1" ref="P112" ca="1">_xlfn.IFS('historyTags 2'!P112="have", "have", 'onchangeTags 2'!P112="have", "have", 'procTags 2'!P112="have", "have", 'historyTags 2'!P112="extra", "extra", 'onchangeTags 2'!P112="extra", "extra", 'procTags 2'!P112="extra", "extra", 'historyTags 2'!P112="missing", "missing", 'onchangeTags 2'!P112="missing", "missing", 'procTags 2'!P112="missing", "missing", 'historyTags 2'!P112="ignore", "ignore", 'onchangeTags 2'!P112="ignore", "ignore", 'procTags 2'!P112="ignore", "ignore")</f>
        <v>ignore</v>
      </c>
    </row>
    <row r="113" spans="1:16" x14ac:dyDescent="0.2">
      <c r="A113" s="1" t="str">
        <f ca="1">IFERROR(__xludf.DUMMYFUNCTION("""COMPUTED_VALUE"""),"ET-RTH_accum")</f>
        <v>ET-RTH_accum</v>
      </c>
      <c r="B113" s="1" t="str" cm="1">
        <f t="array" aca="1" ref="B113" ca="1">_xlfn.IFS('historyTags 2'!B113="have", "have", 'onchangeTags 2'!B113="have", "have", 'procTags 2'!B113="have", "have", 'historyTags 2'!B113="extra", "extra", 'onchangeTags 2'!B113="extra", "extra", 'procTags 2'!B113="extra", "extra", 'historyTags 2'!B113="missing", "missing", 'onchangeTags 2'!B113="missing", "missing", 'procTags 2'!B113="missing", "missing", 'historyTags 2'!B113="ignore", "ignore", 'onchangeTags 2'!B113="ignore", "ignore", 'procTags 2'!B113="ignore", "ignore")</f>
        <v>ignore</v>
      </c>
      <c r="C113" s="1" t="str" cm="1">
        <f t="array" aca="1" ref="C113" ca="1">_xlfn.IFS('historyTags 2'!C113="have", "have", 'onchangeTags 2'!C113="have", "have", 'procTags 2'!C113="have", "have", 'historyTags 2'!C113="extra", "extra", 'onchangeTags 2'!C113="extra", "extra", 'procTags 2'!C113="extra", "extra", 'historyTags 2'!C113="missing", "missing", 'onchangeTags 2'!C113="missing", "missing", 'procTags 2'!C113="missing", "missing", 'historyTags 2'!C113="ignore", "ignore", 'onchangeTags 2'!C113="ignore", "ignore", 'procTags 2'!C113="ignore", "ignore")</f>
        <v>ignore</v>
      </c>
      <c r="D113" s="1" t="str" cm="1">
        <f t="array" aca="1" ref="D113" ca="1">_xlfn.IFS('historyTags 2'!D113="have", "have", 'onchangeTags 2'!D113="have", "have", 'procTags 2'!D113="have", "have", 'historyTags 2'!D113="extra", "extra", 'onchangeTags 2'!D113="extra", "extra", 'procTags 2'!D113="extra", "extra", 'historyTags 2'!D113="missing", "missing", 'onchangeTags 2'!D113="missing", "missing", 'procTags 2'!D113="missing", "missing", 'historyTags 2'!D113="ignore", "ignore", 'onchangeTags 2'!D113="ignore", "ignore", 'procTags 2'!D113="ignore", "ignore")</f>
        <v>extra</v>
      </c>
      <c r="E113" s="1" t="str" cm="1">
        <f t="array" aca="1" ref="E113" ca="1">_xlfn.IFS('historyTags 2'!E113="have", "have", 'onchangeTags 2'!E113="have", "have", 'procTags 2'!E113="have", "have", 'historyTags 2'!E113="extra", "extra", 'onchangeTags 2'!E113="extra", "extra", 'procTags 2'!E113="extra", "extra", 'historyTags 2'!E113="missing", "missing", 'onchangeTags 2'!E113="missing", "missing", 'procTags 2'!E113="missing", "missing", 'historyTags 2'!E113="ignore", "ignore", 'onchangeTags 2'!E113="ignore", "ignore", 'procTags 2'!E113="ignore", "ignore")</f>
        <v>extra</v>
      </c>
      <c r="F113" s="1" t="str" cm="1">
        <f t="array" aca="1" ref="F113" ca="1">_xlfn.IFS('historyTags 2'!F113="have", "have", 'onchangeTags 2'!F113="have", "have", 'procTags 2'!F113="have", "have", 'historyTags 2'!F113="extra", "extra", 'onchangeTags 2'!F113="extra", "extra", 'procTags 2'!F113="extra", "extra", 'historyTags 2'!F113="missing", "missing", 'onchangeTags 2'!F113="missing", "missing", 'procTags 2'!F113="missing", "missing", 'historyTags 2'!F113="ignore", "ignore", 'onchangeTags 2'!F113="ignore", "ignore", 'procTags 2'!F113="ignore", "ignore")</f>
        <v>extra</v>
      </c>
      <c r="G113" s="1" t="str" cm="1">
        <f t="array" aca="1" ref="G113" ca="1">_xlfn.IFS('historyTags 2'!G113="have", "have", 'onchangeTags 2'!G113="have", "have", 'procTags 2'!G113="have", "have", 'historyTags 2'!G113="extra", "extra", 'onchangeTags 2'!G113="extra", "extra", 'procTags 2'!G113="extra", "extra", 'historyTags 2'!G113="missing", "missing", 'onchangeTags 2'!G113="missing", "missing", 'procTags 2'!G113="missing", "missing", 'historyTags 2'!G113="ignore", "ignore", 'onchangeTags 2'!G113="ignore", "ignore", 'procTags 2'!G113="ignore", "ignore")</f>
        <v>extra</v>
      </c>
      <c r="H113" s="1" t="str" cm="1">
        <f t="array" aca="1" ref="H113" ca="1">_xlfn.IFS('historyTags 2'!H113="have", "have", 'onchangeTags 2'!H113="have", "have", 'procTags 2'!H113="have", "have", 'historyTags 2'!H113="extra", "extra", 'onchangeTags 2'!H113="extra", "extra", 'procTags 2'!H113="extra", "extra", 'historyTags 2'!H113="missing", "missing", 'onchangeTags 2'!H113="missing", "missing", 'procTags 2'!H113="missing", "missing", 'historyTags 2'!H113="ignore", "ignore", 'onchangeTags 2'!H113="ignore", "ignore", 'procTags 2'!H113="ignore", "ignore")</f>
        <v>extra</v>
      </c>
      <c r="I113" s="1" t="str" cm="1">
        <f t="array" aca="1" ref="I113" ca="1">_xlfn.IFS('historyTags 2'!I113="have", "have", 'onchangeTags 2'!I113="have", "have", 'procTags 2'!I113="have", "have", 'historyTags 2'!I113="extra", "extra", 'onchangeTags 2'!I113="extra", "extra", 'procTags 2'!I113="extra", "extra", 'historyTags 2'!I113="missing", "missing", 'onchangeTags 2'!I113="missing", "missing", 'procTags 2'!I113="missing", "missing", 'historyTags 2'!I113="ignore", "ignore", 'onchangeTags 2'!I113="ignore", "ignore", 'procTags 2'!I113="ignore", "ignore")</f>
        <v>extra</v>
      </c>
      <c r="J113" s="1" t="str" cm="1">
        <f t="array" aca="1" ref="J113" ca="1">_xlfn.IFS('historyTags 2'!J113="have", "have", 'onchangeTags 2'!J113="have", "have", 'procTags 2'!J113="have", "have", 'historyTags 2'!J113="extra", "extra", 'onchangeTags 2'!J113="extra", "extra", 'procTags 2'!J113="extra", "extra", 'historyTags 2'!J113="missing", "missing", 'onchangeTags 2'!J113="missing", "missing", 'procTags 2'!J113="missing", "missing", 'historyTags 2'!J113="ignore", "ignore", 'onchangeTags 2'!J113="ignore", "ignore", 'procTags 2'!J113="ignore", "ignore")</f>
        <v>extra</v>
      </c>
      <c r="K113" s="1" t="str" cm="1">
        <f t="array" aca="1" ref="K113" ca="1">_xlfn.IFS('historyTags 2'!K113="have", "have", 'onchangeTags 2'!K113="have", "have", 'procTags 2'!K113="have", "have", 'historyTags 2'!K113="extra", "extra", 'onchangeTags 2'!K113="extra", "extra", 'procTags 2'!K113="extra", "extra", 'historyTags 2'!K113="missing", "missing", 'onchangeTags 2'!K113="missing", "missing", 'procTags 2'!K113="missing", "missing", 'historyTags 2'!K113="ignore", "ignore", 'onchangeTags 2'!K113="ignore", "ignore", 'procTags 2'!K113="ignore", "ignore")</f>
        <v>ignore</v>
      </c>
      <c r="L113" s="1" t="str" cm="1">
        <f t="array" aca="1" ref="L113" ca="1">_xlfn.IFS('historyTags 2'!L113="have", "have", 'onchangeTags 2'!L113="have", "have", 'procTags 2'!L113="have", "have", 'historyTags 2'!L113="extra", "extra", 'onchangeTags 2'!L113="extra", "extra", 'procTags 2'!L113="extra", "extra", 'historyTags 2'!L113="missing", "missing", 'onchangeTags 2'!L113="missing", "missing", 'procTags 2'!L113="missing", "missing", 'historyTags 2'!L113="ignore", "ignore", 'onchangeTags 2'!L113="ignore", "ignore", 'procTags 2'!L113="ignore", "ignore")</f>
        <v>ignore</v>
      </c>
      <c r="M113" s="1" t="str" cm="1">
        <f t="array" aca="1" ref="M113" ca="1">_xlfn.IFS('historyTags 2'!M113="have", "have", 'onchangeTags 2'!M113="have", "have", 'procTags 2'!M113="have", "have", 'historyTags 2'!M113="extra", "extra", 'onchangeTags 2'!M113="extra", "extra", 'procTags 2'!M113="extra", "extra", 'historyTags 2'!M113="missing", "missing", 'onchangeTags 2'!M113="missing", "missing", 'procTags 2'!M113="missing", "missing", 'historyTags 2'!M113="ignore", "ignore", 'onchangeTags 2'!M113="ignore", "ignore", 'procTags 2'!M113="ignore", "ignore")</f>
        <v>ignore</v>
      </c>
      <c r="N113" s="1" t="str" cm="1">
        <f t="array" aca="1" ref="N113" ca="1">_xlfn.IFS('historyTags 2'!N113="have", "have", 'onchangeTags 2'!N113="have", "have", 'procTags 2'!N113="have", "have", 'historyTags 2'!N113="extra", "extra", 'onchangeTags 2'!N113="extra", "extra", 'procTags 2'!N113="extra", "extra", 'historyTags 2'!N113="missing", "missing", 'onchangeTags 2'!N113="missing", "missing", 'procTags 2'!N113="missing", "missing", 'historyTags 2'!N113="ignore", "ignore", 'onchangeTags 2'!N113="ignore", "ignore", 'procTags 2'!N113="ignore", "ignore")</f>
        <v>ignore</v>
      </c>
      <c r="O113" s="1" t="str" cm="1">
        <f t="array" aca="1" ref="O113" ca="1">_xlfn.IFS('historyTags 2'!O113="have", "have", 'onchangeTags 2'!O113="have", "have", 'procTags 2'!O113="have", "have", 'historyTags 2'!O113="extra", "extra", 'onchangeTags 2'!O113="extra", "extra", 'procTags 2'!O113="extra", "extra", 'historyTags 2'!O113="missing", "missing", 'onchangeTags 2'!O113="missing", "missing", 'procTags 2'!O113="missing", "missing", 'historyTags 2'!O113="ignore", "ignore", 'onchangeTags 2'!O113="ignore", "ignore", 'procTags 2'!O113="ignore", "ignore")</f>
        <v>ignore</v>
      </c>
      <c r="P113" s="1" t="str" cm="1">
        <f t="array" aca="1" ref="P113" ca="1">_xlfn.IFS('historyTags 2'!P113="have", "have", 'onchangeTags 2'!P113="have", "have", 'procTags 2'!P113="have", "have", 'historyTags 2'!P113="extra", "extra", 'onchangeTags 2'!P113="extra", "extra", 'procTags 2'!P113="extra", "extra", 'historyTags 2'!P113="missing", "missing", 'onchangeTags 2'!P113="missing", "missing", 'procTags 2'!P113="missing", "missing", 'historyTags 2'!P113="ignore", "ignore", 'onchangeTags 2'!P113="ignore", "ignore", 'procTags 2'!P113="ignore", "ignore")</f>
        <v>ignore</v>
      </c>
    </row>
    <row r="114" spans="1:16" x14ac:dyDescent="0.2">
      <c r="A114" s="1" t="str">
        <f ca="1">IFERROR(__xludf.DUMMYFUNCTION("""COMPUTED_VALUE"""),"et-rth_accum")</f>
        <v>et-rth_accum</v>
      </c>
      <c r="B114" s="1" t="str" cm="1">
        <f t="array" aca="1" ref="B114" ca="1">_xlfn.IFS('historyTags 2'!B114="have", "have", 'onchangeTags 2'!B114="have", "have", 'procTags 2'!B114="have", "have", 'historyTags 2'!B114="extra", "extra", 'onchangeTags 2'!B114="extra", "extra", 'procTags 2'!B114="extra", "extra", 'historyTags 2'!B114="missing", "missing", 'onchangeTags 2'!B114="missing", "missing", 'procTags 2'!B114="missing", "missing", 'historyTags 2'!B114="ignore", "ignore", 'onchangeTags 2'!B114="ignore", "ignore", 'procTags 2'!B114="ignore", "ignore")</f>
        <v>ignore</v>
      </c>
      <c r="C114" s="1" t="str" cm="1">
        <f t="array" aca="1" ref="C114" ca="1">_xlfn.IFS('historyTags 2'!C114="have", "have", 'onchangeTags 2'!C114="have", "have", 'procTags 2'!C114="have", "have", 'historyTags 2'!C114="extra", "extra", 'onchangeTags 2'!C114="extra", "extra", 'procTags 2'!C114="extra", "extra", 'historyTags 2'!C114="missing", "missing", 'onchangeTags 2'!C114="missing", "missing", 'procTags 2'!C114="missing", "missing", 'historyTags 2'!C114="ignore", "ignore", 'onchangeTags 2'!C114="ignore", "ignore", 'procTags 2'!C114="ignore", "ignore")</f>
        <v>ignore</v>
      </c>
      <c r="D114" s="1" t="str" cm="1">
        <f t="array" aca="1" ref="D114" ca="1">_xlfn.IFS('historyTags 2'!D114="have", "have", 'onchangeTags 2'!D114="have", "have", 'procTags 2'!D114="have", "have", 'historyTags 2'!D114="extra", "extra", 'onchangeTags 2'!D114="extra", "extra", 'procTags 2'!D114="extra", "extra", 'historyTags 2'!D114="missing", "missing", 'onchangeTags 2'!D114="missing", "missing", 'procTags 2'!D114="missing", "missing", 'historyTags 2'!D114="ignore", "ignore", 'onchangeTags 2'!D114="ignore", "ignore", 'procTags 2'!D114="ignore", "ignore")</f>
        <v>ignore</v>
      </c>
      <c r="E114" s="1" t="str" cm="1">
        <f t="array" aca="1" ref="E114" ca="1">_xlfn.IFS('historyTags 2'!E114="have", "have", 'onchangeTags 2'!E114="have", "have", 'procTags 2'!E114="have", "have", 'historyTags 2'!E114="extra", "extra", 'onchangeTags 2'!E114="extra", "extra", 'procTags 2'!E114="extra", "extra", 'historyTags 2'!E114="missing", "missing", 'onchangeTags 2'!E114="missing", "missing", 'procTags 2'!E114="missing", "missing", 'historyTags 2'!E114="ignore", "ignore", 'onchangeTags 2'!E114="ignore", "ignore", 'procTags 2'!E114="ignore", "ignore")</f>
        <v>ignore</v>
      </c>
      <c r="F114" s="1" t="str" cm="1">
        <f t="array" aca="1" ref="F114" ca="1">_xlfn.IFS('historyTags 2'!F114="have", "have", 'onchangeTags 2'!F114="have", "have", 'procTags 2'!F114="have", "have", 'historyTags 2'!F114="extra", "extra", 'onchangeTags 2'!F114="extra", "extra", 'procTags 2'!F114="extra", "extra", 'historyTags 2'!F114="missing", "missing", 'onchangeTags 2'!F114="missing", "missing", 'procTags 2'!F114="missing", "missing", 'historyTags 2'!F114="ignore", "ignore", 'onchangeTags 2'!F114="ignore", "ignore", 'procTags 2'!F114="ignore", "ignore")</f>
        <v>ignore</v>
      </c>
      <c r="G114" s="1" t="str" cm="1">
        <f t="array" aca="1" ref="G114" ca="1">_xlfn.IFS('historyTags 2'!G114="have", "have", 'onchangeTags 2'!G114="have", "have", 'procTags 2'!G114="have", "have", 'historyTags 2'!G114="extra", "extra", 'onchangeTags 2'!G114="extra", "extra", 'procTags 2'!G114="extra", "extra", 'historyTags 2'!G114="missing", "missing", 'onchangeTags 2'!G114="missing", "missing", 'procTags 2'!G114="missing", "missing", 'historyTags 2'!G114="ignore", "ignore", 'onchangeTags 2'!G114="ignore", "ignore", 'procTags 2'!G114="ignore", "ignore")</f>
        <v>ignore</v>
      </c>
      <c r="H114" s="1" t="str" cm="1">
        <f t="array" aca="1" ref="H114" ca="1">_xlfn.IFS('historyTags 2'!H114="have", "have", 'onchangeTags 2'!H114="have", "have", 'procTags 2'!H114="have", "have", 'historyTags 2'!H114="extra", "extra", 'onchangeTags 2'!H114="extra", "extra", 'procTags 2'!H114="extra", "extra", 'historyTags 2'!H114="missing", "missing", 'onchangeTags 2'!H114="missing", "missing", 'procTags 2'!H114="missing", "missing", 'historyTags 2'!H114="ignore", "ignore", 'onchangeTags 2'!H114="ignore", "ignore", 'procTags 2'!H114="ignore", "ignore")</f>
        <v>ignore</v>
      </c>
      <c r="I114" s="1" t="str" cm="1">
        <f t="array" aca="1" ref="I114" ca="1">_xlfn.IFS('historyTags 2'!I114="have", "have", 'onchangeTags 2'!I114="have", "have", 'procTags 2'!I114="have", "have", 'historyTags 2'!I114="extra", "extra", 'onchangeTags 2'!I114="extra", "extra", 'procTags 2'!I114="extra", "extra", 'historyTags 2'!I114="missing", "missing", 'onchangeTags 2'!I114="missing", "missing", 'procTags 2'!I114="missing", "missing", 'historyTags 2'!I114="ignore", "ignore", 'onchangeTags 2'!I114="ignore", "ignore", 'procTags 2'!I114="ignore", "ignore")</f>
        <v>ignore</v>
      </c>
      <c r="J114" s="1" t="str" cm="1">
        <f t="array" aca="1" ref="J114" ca="1">_xlfn.IFS('historyTags 2'!J114="have", "have", 'onchangeTags 2'!J114="have", "have", 'procTags 2'!J114="have", "have", 'historyTags 2'!J114="extra", "extra", 'onchangeTags 2'!J114="extra", "extra", 'procTags 2'!J114="extra", "extra", 'historyTags 2'!J114="missing", "missing", 'onchangeTags 2'!J114="missing", "missing", 'procTags 2'!J114="missing", "missing", 'historyTags 2'!J114="ignore", "ignore", 'onchangeTags 2'!J114="ignore", "ignore", 'procTags 2'!J114="ignore", "ignore")</f>
        <v>ignore</v>
      </c>
      <c r="K114" s="1" t="str" cm="1">
        <f t="array" aca="1" ref="K114" ca="1">_xlfn.IFS('historyTags 2'!K114="have", "have", 'onchangeTags 2'!K114="have", "have", 'procTags 2'!K114="have", "have", 'historyTags 2'!K114="extra", "extra", 'onchangeTags 2'!K114="extra", "extra", 'procTags 2'!K114="extra", "extra", 'historyTags 2'!K114="missing", "missing", 'onchangeTags 2'!K114="missing", "missing", 'procTags 2'!K114="missing", "missing", 'historyTags 2'!K114="ignore", "ignore", 'onchangeTags 2'!K114="ignore", "ignore", 'procTags 2'!K114="ignore", "ignore")</f>
        <v>extra</v>
      </c>
      <c r="L114" s="1" t="str" cm="1">
        <f t="array" aca="1" ref="L114" ca="1">_xlfn.IFS('historyTags 2'!L114="have", "have", 'onchangeTags 2'!L114="have", "have", 'procTags 2'!L114="have", "have", 'historyTags 2'!L114="extra", "extra", 'onchangeTags 2'!L114="extra", "extra", 'procTags 2'!L114="extra", "extra", 'historyTags 2'!L114="missing", "missing", 'onchangeTags 2'!L114="missing", "missing", 'procTags 2'!L114="missing", "missing", 'historyTags 2'!L114="ignore", "ignore", 'onchangeTags 2'!L114="ignore", "ignore", 'procTags 2'!L114="ignore", "ignore")</f>
        <v>extra</v>
      </c>
      <c r="M114" s="1" t="str" cm="1">
        <f t="array" aca="1" ref="M114" ca="1">_xlfn.IFS('historyTags 2'!M114="have", "have", 'onchangeTags 2'!M114="have", "have", 'procTags 2'!M114="have", "have", 'historyTags 2'!M114="extra", "extra", 'onchangeTags 2'!M114="extra", "extra", 'procTags 2'!M114="extra", "extra", 'historyTags 2'!M114="missing", "missing", 'onchangeTags 2'!M114="missing", "missing", 'procTags 2'!M114="missing", "missing", 'historyTags 2'!M114="ignore", "ignore", 'onchangeTags 2'!M114="ignore", "ignore", 'procTags 2'!M114="ignore", "ignore")</f>
        <v>extra</v>
      </c>
      <c r="N114" s="1" t="str" cm="1">
        <f t="array" aca="1" ref="N114" ca="1">_xlfn.IFS('historyTags 2'!N114="have", "have", 'onchangeTags 2'!N114="have", "have", 'procTags 2'!N114="have", "have", 'historyTags 2'!N114="extra", "extra", 'onchangeTags 2'!N114="extra", "extra", 'procTags 2'!N114="extra", "extra", 'historyTags 2'!N114="missing", "missing", 'onchangeTags 2'!N114="missing", "missing", 'procTags 2'!N114="missing", "missing", 'historyTags 2'!N114="ignore", "ignore", 'onchangeTags 2'!N114="ignore", "ignore", 'procTags 2'!N114="ignore", "ignore")</f>
        <v>extra</v>
      </c>
      <c r="O114" s="1" t="str" cm="1">
        <f t="array" aca="1" ref="O114" ca="1">_xlfn.IFS('historyTags 2'!O114="have", "have", 'onchangeTags 2'!O114="have", "have", 'procTags 2'!O114="have", "have", 'historyTags 2'!O114="extra", "extra", 'onchangeTags 2'!O114="extra", "extra", 'procTags 2'!O114="extra", "extra", 'historyTags 2'!O114="missing", "missing", 'onchangeTags 2'!O114="missing", "missing", 'procTags 2'!O114="missing", "missing", 'historyTags 2'!O114="ignore", "ignore", 'onchangeTags 2'!O114="ignore", "ignore", 'procTags 2'!O114="ignore", "ignore")</f>
        <v>extra</v>
      </c>
      <c r="P114" s="1" t="str" cm="1">
        <f t="array" aca="1" ref="P114" ca="1">_xlfn.IFS('historyTags 2'!P114="have", "have", 'onchangeTags 2'!P114="have", "have", 'procTags 2'!P114="have", "have", 'historyTags 2'!P114="extra", "extra", 'onchangeTags 2'!P114="extra", "extra", 'procTags 2'!P114="extra", "extra", 'historyTags 2'!P114="missing", "missing", 'onchangeTags 2'!P114="missing", "missing", 'procTags 2'!P114="missing", "missing", 'historyTags 2'!P114="ignore", "ignore", 'onchangeTags 2'!P114="ignore", "ignore", 'procTags 2'!P114="ignore", "ignore")</f>
        <v>ignore</v>
      </c>
    </row>
    <row r="115" spans="1:16" x14ac:dyDescent="0.2">
      <c r="A115" s="1" t="str">
        <f ca="1">IFERROR(__xludf.DUMMYFUNCTION("""COMPUTED_VALUE"""),"et_acc_daily")</f>
        <v>et_acc_daily</v>
      </c>
      <c r="B115" s="1" t="str" cm="1">
        <f t="array" aca="1" ref="B115" ca="1">_xlfn.IFS('historyTags 2'!B115="have", "have", 'onchangeTags 2'!B115="have", "have", 'procTags 2'!B115="have", "have", 'historyTags 2'!B115="extra", "extra", 'onchangeTags 2'!B115="extra", "extra", 'procTags 2'!B115="extra", "extra", 'historyTags 2'!B115="missing", "missing", 'onchangeTags 2'!B115="missing", "missing", 'procTags 2'!B115="missing", "missing", 'historyTags 2'!B115="ignore", "ignore", 'onchangeTags 2'!B115="ignore", "ignore", 'procTags 2'!B115="ignore", "ignore")</f>
        <v>ignore</v>
      </c>
      <c r="C115" s="1" t="str" cm="1">
        <f t="array" aca="1" ref="C115" ca="1">_xlfn.IFS('historyTags 2'!C115="have", "have", 'onchangeTags 2'!C115="have", "have", 'procTags 2'!C115="have", "have", 'historyTags 2'!C115="extra", "extra", 'onchangeTags 2'!C115="extra", "extra", 'procTags 2'!C115="extra", "extra", 'historyTags 2'!C115="missing", "missing", 'onchangeTags 2'!C115="missing", "missing", 'procTags 2'!C115="missing", "missing", 'historyTags 2'!C115="ignore", "ignore", 'onchangeTags 2'!C115="ignore", "ignore", 'procTags 2'!C115="ignore", "ignore")</f>
        <v>ignore</v>
      </c>
      <c r="D115" s="1" t="str" cm="1">
        <f t="array" aca="1" ref="D115" ca="1">_xlfn.IFS('historyTags 2'!D115="have", "have", 'onchangeTags 2'!D115="have", "have", 'procTags 2'!D115="have", "have", 'historyTags 2'!D115="extra", "extra", 'onchangeTags 2'!D115="extra", "extra", 'procTags 2'!D115="extra", "extra", 'historyTags 2'!D115="missing", "missing", 'onchangeTags 2'!D115="missing", "missing", 'procTags 2'!D115="missing", "missing", 'historyTags 2'!D115="ignore", "ignore", 'onchangeTags 2'!D115="ignore", "ignore", 'procTags 2'!D115="ignore", "ignore")</f>
        <v>ignore</v>
      </c>
      <c r="E115" s="1" t="str" cm="1">
        <f t="array" aca="1" ref="E115" ca="1">_xlfn.IFS('historyTags 2'!E115="have", "have", 'onchangeTags 2'!E115="have", "have", 'procTags 2'!E115="have", "have", 'historyTags 2'!E115="extra", "extra", 'onchangeTags 2'!E115="extra", "extra", 'procTags 2'!E115="extra", "extra", 'historyTags 2'!E115="missing", "missing", 'onchangeTags 2'!E115="missing", "missing", 'procTags 2'!E115="missing", "missing", 'historyTags 2'!E115="ignore", "ignore", 'onchangeTags 2'!E115="ignore", "ignore", 'procTags 2'!E115="ignore", "ignore")</f>
        <v>ignore</v>
      </c>
      <c r="F115" s="1" t="str" cm="1">
        <f t="array" aca="1" ref="F115" ca="1">_xlfn.IFS('historyTags 2'!F115="have", "have", 'onchangeTags 2'!F115="have", "have", 'procTags 2'!F115="have", "have", 'historyTags 2'!F115="extra", "extra", 'onchangeTags 2'!F115="extra", "extra", 'procTags 2'!F115="extra", "extra", 'historyTags 2'!F115="missing", "missing", 'onchangeTags 2'!F115="missing", "missing", 'procTags 2'!F115="missing", "missing", 'historyTags 2'!F115="ignore", "ignore", 'onchangeTags 2'!F115="ignore", "ignore", 'procTags 2'!F115="ignore", "ignore")</f>
        <v>ignore</v>
      </c>
      <c r="G115" s="1" t="str" cm="1">
        <f t="array" aca="1" ref="G115" ca="1">_xlfn.IFS('historyTags 2'!G115="have", "have", 'onchangeTags 2'!G115="have", "have", 'procTags 2'!G115="have", "have", 'historyTags 2'!G115="extra", "extra", 'onchangeTags 2'!G115="extra", "extra", 'procTags 2'!G115="extra", "extra", 'historyTags 2'!G115="missing", "missing", 'onchangeTags 2'!G115="missing", "missing", 'procTags 2'!G115="missing", "missing", 'historyTags 2'!G115="ignore", "ignore", 'onchangeTags 2'!G115="ignore", "ignore", 'procTags 2'!G115="ignore", "ignore")</f>
        <v>ignore</v>
      </c>
      <c r="H115" s="1" t="str" cm="1">
        <f t="array" aca="1" ref="H115" ca="1">_xlfn.IFS('historyTags 2'!H115="have", "have", 'onchangeTags 2'!H115="have", "have", 'procTags 2'!H115="have", "have", 'historyTags 2'!H115="extra", "extra", 'onchangeTags 2'!H115="extra", "extra", 'procTags 2'!H115="extra", "extra", 'historyTags 2'!H115="missing", "missing", 'onchangeTags 2'!H115="missing", "missing", 'procTags 2'!H115="missing", "missing", 'historyTags 2'!H115="ignore", "ignore", 'onchangeTags 2'!H115="ignore", "ignore", 'procTags 2'!H115="ignore", "ignore")</f>
        <v>ignore</v>
      </c>
      <c r="I115" s="1" t="str" cm="1">
        <f t="array" aca="1" ref="I115" ca="1">_xlfn.IFS('historyTags 2'!I115="have", "have", 'onchangeTags 2'!I115="have", "have", 'procTags 2'!I115="have", "have", 'historyTags 2'!I115="extra", "extra", 'onchangeTags 2'!I115="extra", "extra", 'procTags 2'!I115="extra", "extra", 'historyTags 2'!I115="missing", "missing", 'onchangeTags 2'!I115="missing", "missing", 'procTags 2'!I115="missing", "missing", 'historyTags 2'!I115="ignore", "ignore", 'onchangeTags 2'!I115="ignore", "ignore", 'procTags 2'!I115="ignore", "ignore")</f>
        <v>ignore</v>
      </c>
      <c r="J115" s="1" t="str" cm="1">
        <f t="array" aca="1" ref="J115" ca="1">_xlfn.IFS('historyTags 2'!J115="have", "have", 'onchangeTags 2'!J115="have", "have", 'procTags 2'!J115="have", "have", 'historyTags 2'!J115="extra", "extra", 'onchangeTags 2'!J115="extra", "extra", 'procTags 2'!J115="extra", "extra", 'historyTags 2'!J115="missing", "missing", 'onchangeTags 2'!J115="missing", "missing", 'procTags 2'!J115="missing", "missing", 'historyTags 2'!J115="ignore", "ignore", 'onchangeTags 2'!J115="ignore", "ignore", 'procTags 2'!J115="ignore", "ignore")</f>
        <v>ignore</v>
      </c>
      <c r="K115" s="1" t="str" cm="1">
        <f t="array" aca="1" ref="K115" ca="1">_xlfn.IFS('historyTags 2'!K115="have", "have", 'onchangeTags 2'!K115="have", "have", 'procTags 2'!K115="have", "have", 'historyTags 2'!K115="extra", "extra", 'onchangeTags 2'!K115="extra", "extra", 'procTags 2'!K115="extra", "extra", 'historyTags 2'!K115="missing", "missing", 'onchangeTags 2'!K115="missing", "missing", 'procTags 2'!K115="missing", "missing", 'historyTags 2'!K115="ignore", "ignore", 'onchangeTags 2'!K115="ignore", "ignore", 'procTags 2'!K115="ignore", "ignore")</f>
        <v>ignore</v>
      </c>
      <c r="L115" s="1" t="str" cm="1">
        <f t="array" aca="1" ref="L115" ca="1">_xlfn.IFS('historyTags 2'!L115="have", "have", 'onchangeTags 2'!L115="have", "have", 'procTags 2'!L115="have", "have", 'historyTags 2'!L115="extra", "extra", 'onchangeTags 2'!L115="extra", "extra", 'procTags 2'!L115="extra", "extra", 'historyTags 2'!L115="missing", "missing", 'onchangeTags 2'!L115="missing", "missing", 'procTags 2'!L115="missing", "missing", 'historyTags 2'!L115="ignore", "ignore", 'onchangeTags 2'!L115="ignore", "ignore", 'procTags 2'!L115="ignore", "ignore")</f>
        <v>ignore</v>
      </c>
      <c r="M115" s="1" t="str" cm="1">
        <f t="array" aca="1" ref="M115" ca="1">_xlfn.IFS('historyTags 2'!M115="have", "have", 'onchangeTags 2'!M115="have", "have", 'procTags 2'!M115="have", "have", 'historyTags 2'!M115="extra", "extra", 'onchangeTags 2'!M115="extra", "extra", 'procTags 2'!M115="extra", "extra", 'historyTags 2'!M115="missing", "missing", 'onchangeTags 2'!M115="missing", "missing", 'procTags 2'!M115="missing", "missing", 'historyTags 2'!M115="ignore", "ignore", 'onchangeTags 2'!M115="ignore", "ignore", 'procTags 2'!M115="ignore", "ignore")</f>
        <v>ignore</v>
      </c>
      <c r="N115" s="1" t="str" cm="1">
        <f t="array" aca="1" ref="N115" ca="1">_xlfn.IFS('historyTags 2'!N115="have", "have", 'onchangeTags 2'!N115="have", "have", 'procTags 2'!N115="have", "have", 'historyTags 2'!N115="extra", "extra", 'onchangeTags 2'!N115="extra", "extra", 'procTags 2'!N115="extra", "extra", 'historyTags 2'!N115="missing", "missing", 'onchangeTags 2'!N115="missing", "missing", 'procTags 2'!N115="missing", "missing", 'historyTags 2'!N115="ignore", "ignore", 'onchangeTags 2'!N115="ignore", "ignore", 'procTags 2'!N115="ignore", "ignore")</f>
        <v>ignore</v>
      </c>
      <c r="O115" s="1" t="str" cm="1">
        <f t="array" aca="1" ref="O115" ca="1">_xlfn.IFS('historyTags 2'!O115="have", "have", 'onchangeTags 2'!O115="have", "have", 'procTags 2'!O115="have", "have", 'historyTags 2'!O115="extra", "extra", 'onchangeTags 2'!O115="extra", "extra", 'procTags 2'!O115="extra", "extra", 'historyTags 2'!O115="missing", "missing", 'onchangeTags 2'!O115="missing", "missing", 'procTags 2'!O115="missing", "missing", 'historyTags 2'!O115="ignore", "ignore", 'onchangeTags 2'!O115="ignore", "ignore", 'procTags 2'!O115="ignore", "ignore")</f>
        <v>ignore</v>
      </c>
      <c r="P115" s="1" t="str" cm="1">
        <f t="array" aca="1" ref="P115" ca="1">_xlfn.IFS('historyTags 2'!P115="have", "have", 'onchangeTags 2'!P115="have", "have", 'procTags 2'!P115="have", "have", 'historyTags 2'!P115="extra", "extra", 'onchangeTags 2'!P115="extra", "extra", 'procTags 2'!P115="extra", "extra", 'historyTags 2'!P115="missing", "missing", 'onchangeTags 2'!P115="missing", "missing", 'procTags 2'!P115="missing", "missing", 'historyTags 2'!P115="ignore", "ignore", 'onchangeTags 2'!P115="ignore", "ignore", 'procTags 2'!P115="ignore", "ignore")</f>
        <v>ignore</v>
      </c>
    </row>
    <row r="116" spans="1:16" x14ac:dyDescent="0.2">
      <c r="A116" s="1" t="str">
        <f ca="1">IFERROR(__xludf.DUMMYFUNCTION("""COMPUTED_VALUE"""),"et_acc_prev")</f>
        <v>et_acc_prev</v>
      </c>
      <c r="B116" s="1" t="str" cm="1">
        <f t="array" aca="1" ref="B116" ca="1">_xlfn.IFS('historyTags 2'!B116="have", "have", 'onchangeTags 2'!B116="have", "have", 'procTags 2'!B116="have", "have", 'historyTags 2'!B116="extra", "extra", 'onchangeTags 2'!B116="extra", "extra", 'procTags 2'!B116="extra", "extra", 'historyTags 2'!B116="missing", "missing", 'onchangeTags 2'!B116="missing", "missing", 'procTags 2'!B116="missing", "missing", 'historyTags 2'!B116="ignore", "ignore", 'onchangeTags 2'!B116="ignore", "ignore", 'procTags 2'!B116="ignore", "ignore")</f>
        <v>ignore</v>
      </c>
      <c r="C116" s="1" t="str" cm="1">
        <f t="array" aca="1" ref="C116" ca="1">_xlfn.IFS('historyTags 2'!C116="have", "have", 'onchangeTags 2'!C116="have", "have", 'procTags 2'!C116="have", "have", 'historyTags 2'!C116="extra", "extra", 'onchangeTags 2'!C116="extra", "extra", 'procTags 2'!C116="extra", "extra", 'historyTags 2'!C116="missing", "missing", 'onchangeTags 2'!C116="missing", "missing", 'procTags 2'!C116="missing", "missing", 'historyTags 2'!C116="ignore", "ignore", 'onchangeTags 2'!C116="ignore", "ignore", 'procTags 2'!C116="ignore", "ignore")</f>
        <v>ignore</v>
      </c>
      <c r="D116" s="1" t="str" cm="1">
        <f t="array" aca="1" ref="D116" ca="1">_xlfn.IFS('historyTags 2'!D116="have", "have", 'onchangeTags 2'!D116="have", "have", 'procTags 2'!D116="have", "have", 'historyTags 2'!D116="extra", "extra", 'onchangeTags 2'!D116="extra", "extra", 'procTags 2'!D116="extra", "extra", 'historyTags 2'!D116="missing", "missing", 'onchangeTags 2'!D116="missing", "missing", 'procTags 2'!D116="missing", "missing", 'historyTags 2'!D116="ignore", "ignore", 'onchangeTags 2'!D116="ignore", "ignore", 'procTags 2'!D116="ignore", "ignore")</f>
        <v>have</v>
      </c>
      <c r="E116" s="1" t="str" cm="1">
        <f t="array" aca="1" ref="E116" ca="1">_xlfn.IFS('historyTags 2'!E116="have", "have", 'onchangeTags 2'!E116="have", "have", 'procTags 2'!E116="have", "have", 'historyTags 2'!E116="extra", "extra", 'onchangeTags 2'!E116="extra", "extra", 'procTags 2'!E116="extra", "extra", 'historyTags 2'!E116="missing", "missing", 'onchangeTags 2'!E116="missing", "missing", 'procTags 2'!E116="missing", "missing", 'historyTags 2'!E116="ignore", "ignore", 'onchangeTags 2'!E116="ignore", "ignore", 'procTags 2'!E116="ignore", "ignore")</f>
        <v>have</v>
      </c>
      <c r="F116" s="1" t="str" cm="1">
        <f t="array" aca="1" ref="F116" ca="1">_xlfn.IFS('historyTags 2'!F116="have", "have", 'onchangeTags 2'!F116="have", "have", 'procTags 2'!F116="have", "have", 'historyTags 2'!F116="extra", "extra", 'onchangeTags 2'!F116="extra", "extra", 'procTags 2'!F116="extra", "extra", 'historyTags 2'!F116="missing", "missing", 'onchangeTags 2'!F116="missing", "missing", 'procTags 2'!F116="missing", "missing", 'historyTags 2'!F116="ignore", "ignore", 'onchangeTags 2'!F116="ignore", "ignore", 'procTags 2'!F116="ignore", "ignore")</f>
        <v>have</v>
      </c>
      <c r="G116" s="1" t="str" cm="1">
        <f t="array" aca="1" ref="G116" ca="1">_xlfn.IFS('historyTags 2'!G116="have", "have", 'onchangeTags 2'!G116="have", "have", 'procTags 2'!G116="have", "have", 'historyTags 2'!G116="extra", "extra", 'onchangeTags 2'!G116="extra", "extra", 'procTags 2'!G116="extra", "extra", 'historyTags 2'!G116="missing", "missing", 'onchangeTags 2'!G116="missing", "missing", 'procTags 2'!G116="missing", "missing", 'historyTags 2'!G116="ignore", "ignore", 'onchangeTags 2'!G116="ignore", "ignore", 'procTags 2'!G116="ignore", "ignore")</f>
        <v>have</v>
      </c>
      <c r="H116" s="1" t="str" cm="1">
        <f t="array" aca="1" ref="H116" ca="1">_xlfn.IFS('historyTags 2'!H116="have", "have", 'onchangeTags 2'!H116="have", "have", 'procTags 2'!H116="have", "have", 'historyTags 2'!H116="extra", "extra", 'onchangeTags 2'!H116="extra", "extra", 'procTags 2'!H116="extra", "extra", 'historyTags 2'!H116="missing", "missing", 'onchangeTags 2'!H116="missing", "missing", 'procTags 2'!H116="missing", "missing", 'historyTags 2'!H116="ignore", "ignore", 'onchangeTags 2'!H116="ignore", "ignore", 'procTags 2'!H116="ignore", "ignore")</f>
        <v>have</v>
      </c>
      <c r="I116" s="1" t="str" cm="1">
        <f t="array" aca="1" ref="I116" ca="1">_xlfn.IFS('historyTags 2'!I116="have", "have", 'onchangeTags 2'!I116="have", "have", 'procTags 2'!I116="have", "have", 'historyTags 2'!I116="extra", "extra", 'onchangeTags 2'!I116="extra", "extra", 'procTags 2'!I116="extra", "extra", 'historyTags 2'!I116="missing", "missing", 'onchangeTags 2'!I116="missing", "missing", 'procTags 2'!I116="missing", "missing", 'historyTags 2'!I116="ignore", "ignore", 'onchangeTags 2'!I116="ignore", "ignore", 'procTags 2'!I116="ignore", "ignore")</f>
        <v>have</v>
      </c>
      <c r="J116" s="1" t="str" cm="1">
        <f t="array" aca="1" ref="J116" ca="1">_xlfn.IFS('historyTags 2'!J116="have", "have", 'onchangeTags 2'!J116="have", "have", 'procTags 2'!J116="have", "have", 'historyTags 2'!J116="extra", "extra", 'onchangeTags 2'!J116="extra", "extra", 'procTags 2'!J116="extra", "extra", 'historyTags 2'!J116="missing", "missing", 'onchangeTags 2'!J116="missing", "missing", 'procTags 2'!J116="missing", "missing", 'historyTags 2'!J116="ignore", "ignore", 'onchangeTags 2'!J116="ignore", "ignore", 'procTags 2'!J116="ignore", "ignore")</f>
        <v>have</v>
      </c>
      <c r="K116" s="1" t="str" cm="1">
        <f t="array" aca="1" ref="K116" ca="1">_xlfn.IFS('historyTags 2'!K116="have", "have", 'onchangeTags 2'!K116="have", "have", 'procTags 2'!K116="have", "have", 'historyTags 2'!K116="extra", "extra", 'onchangeTags 2'!K116="extra", "extra", 'procTags 2'!K116="extra", "extra", 'historyTags 2'!K116="missing", "missing", 'onchangeTags 2'!K116="missing", "missing", 'procTags 2'!K116="missing", "missing", 'historyTags 2'!K116="ignore", "ignore", 'onchangeTags 2'!K116="ignore", "ignore", 'procTags 2'!K116="ignore", "ignore")</f>
        <v>have</v>
      </c>
      <c r="L116" s="1" t="str" cm="1">
        <f t="array" aca="1" ref="L116" ca="1">_xlfn.IFS('historyTags 2'!L116="have", "have", 'onchangeTags 2'!L116="have", "have", 'procTags 2'!L116="have", "have", 'historyTags 2'!L116="extra", "extra", 'onchangeTags 2'!L116="extra", "extra", 'procTags 2'!L116="extra", "extra", 'historyTags 2'!L116="missing", "missing", 'onchangeTags 2'!L116="missing", "missing", 'procTags 2'!L116="missing", "missing", 'historyTags 2'!L116="ignore", "ignore", 'onchangeTags 2'!L116="ignore", "ignore", 'procTags 2'!L116="ignore", "ignore")</f>
        <v>have</v>
      </c>
      <c r="M116" s="1" t="str" cm="1">
        <f t="array" aca="1" ref="M116" ca="1">_xlfn.IFS('historyTags 2'!M116="have", "have", 'onchangeTags 2'!M116="have", "have", 'procTags 2'!M116="have", "have", 'historyTags 2'!M116="extra", "extra", 'onchangeTags 2'!M116="extra", "extra", 'procTags 2'!M116="extra", "extra", 'historyTags 2'!M116="missing", "missing", 'onchangeTags 2'!M116="missing", "missing", 'procTags 2'!M116="missing", "missing", 'historyTags 2'!M116="ignore", "ignore", 'onchangeTags 2'!M116="ignore", "ignore", 'procTags 2'!M116="ignore", "ignore")</f>
        <v>have</v>
      </c>
      <c r="N116" s="1" t="str" cm="1">
        <f t="array" aca="1" ref="N116" ca="1">_xlfn.IFS('historyTags 2'!N116="have", "have", 'onchangeTags 2'!N116="have", "have", 'procTags 2'!N116="have", "have", 'historyTags 2'!N116="extra", "extra", 'onchangeTags 2'!N116="extra", "extra", 'procTags 2'!N116="extra", "extra", 'historyTags 2'!N116="missing", "missing", 'onchangeTags 2'!N116="missing", "missing", 'procTags 2'!N116="missing", "missing", 'historyTags 2'!N116="ignore", "ignore", 'onchangeTags 2'!N116="ignore", "ignore", 'procTags 2'!N116="ignore", "ignore")</f>
        <v>have</v>
      </c>
      <c r="O116" s="1" t="str" cm="1">
        <f t="array" aca="1" ref="O116" ca="1">_xlfn.IFS('historyTags 2'!O116="have", "have", 'onchangeTags 2'!O116="have", "have", 'procTags 2'!O116="have", "have", 'historyTags 2'!O116="extra", "extra", 'onchangeTags 2'!O116="extra", "extra", 'procTags 2'!O116="extra", "extra", 'historyTags 2'!O116="missing", "missing", 'onchangeTags 2'!O116="missing", "missing", 'procTags 2'!O116="missing", "missing", 'historyTags 2'!O116="ignore", "ignore", 'onchangeTags 2'!O116="ignore", "ignore", 'procTags 2'!O116="ignore", "ignore")</f>
        <v>have</v>
      </c>
      <c r="P116" s="1" t="str" cm="1">
        <f t="array" aca="1" ref="P116" ca="1">_xlfn.IFS('historyTags 2'!P116="have", "have", 'onchangeTags 2'!P116="have", "have", 'procTags 2'!P116="have", "have", 'historyTags 2'!P116="extra", "extra", 'onchangeTags 2'!P116="extra", "extra", 'procTags 2'!P116="extra", "extra", 'historyTags 2'!P116="missing", "missing", 'onchangeTags 2'!P116="missing", "missing", 'procTags 2'!P116="missing", "missing", 'historyTags 2'!P116="ignore", "ignore", 'onchangeTags 2'!P116="ignore", "ignore", 'procTags 2'!P116="ignore", "ignore")</f>
        <v>ignore</v>
      </c>
    </row>
    <row r="117" spans="1:16" x14ac:dyDescent="0.2">
      <c r="A117" s="1" t="str">
        <f ca="1">IFERROR(__xludf.DUMMYFUNCTION("""COMPUTED_VALUE"""),"et_bottom_sol_on")</f>
        <v>et_bottom_sol_on</v>
      </c>
      <c r="B117" s="1" t="str" cm="1">
        <f t="array" aca="1" ref="B117" ca="1">_xlfn.IFS('historyTags 2'!B117="have", "have", 'onchangeTags 2'!B117="have", "have", 'procTags 2'!B117="have", "have", 'historyTags 2'!B117="extra", "extra", 'onchangeTags 2'!B117="extra", "extra", 'procTags 2'!B117="extra", "extra", 'historyTags 2'!B117="missing", "missing", 'onchangeTags 2'!B117="missing", "missing", 'procTags 2'!B117="missing", "missing", 'historyTags 2'!B117="ignore", "ignore", 'onchangeTags 2'!B117="ignore", "ignore", 'procTags 2'!B117="ignore", "ignore")</f>
        <v>ignore</v>
      </c>
      <c r="C117" s="1" t="str" cm="1">
        <f t="array" aca="1" ref="C117" ca="1">_xlfn.IFS('historyTags 2'!C117="have", "have", 'onchangeTags 2'!C117="have", "have", 'procTags 2'!C117="have", "have", 'historyTags 2'!C117="extra", "extra", 'onchangeTags 2'!C117="extra", "extra", 'procTags 2'!C117="extra", "extra", 'historyTags 2'!C117="missing", "missing", 'onchangeTags 2'!C117="missing", "missing", 'procTags 2'!C117="missing", "missing", 'historyTags 2'!C117="ignore", "ignore", 'onchangeTags 2'!C117="ignore", "ignore", 'procTags 2'!C117="ignore", "ignore")</f>
        <v>ignore</v>
      </c>
      <c r="D117" s="1" t="str" cm="1">
        <f t="array" aca="1" ref="D117" ca="1">_xlfn.IFS('historyTags 2'!D117="have", "have", 'onchangeTags 2'!D117="have", "have", 'procTags 2'!D117="have", "have", 'historyTags 2'!D117="extra", "extra", 'onchangeTags 2'!D117="extra", "extra", 'procTags 2'!D117="extra", "extra", 'historyTags 2'!D117="missing", "missing", 'onchangeTags 2'!D117="missing", "missing", 'procTags 2'!D117="missing", "missing", 'historyTags 2'!D117="ignore", "ignore", 'onchangeTags 2'!D117="ignore", "ignore", 'procTags 2'!D117="ignore", "ignore")</f>
        <v>ignore</v>
      </c>
      <c r="E117" s="1" t="str" cm="1">
        <f t="array" aca="1" ref="E117" ca="1">_xlfn.IFS('historyTags 2'!E117="have", "have", 'onchangeTags 2'!E117="have", "have", 'procTags 2'!E117="have", "have", 'historyTags 2'!E117="extra", "extra", 'onchangeTags 2'!E117="extra", "extra", 'procTags 2'!E117="extra", "extra", 'historyTags 2'!E117="missing", "missing", 'onchangeTags 2'!E117="missing", "missing", 'procTags 2'!E117="missing", "missing", 'historyTags 2'!E117="ignore", "ignore", 'onchangeTags 2'!E117="ignore", "ignore", 'procTags 2'!E117="ignore", "ignore")</f>
        <v>ignore</v>
      </c>
      <c r="F117" s="1" t="str" cm="1">
        <f t="array" aca="1" ref="F117" ca="1">_xlfn.IFS('historyTags 2'!F117="have", "have", 'onchangeTags 2'!F117="have", "have", 'procTags 2'!F117="have", "have", 'historyTags 2'!F117="extra", "extra", 'onchangeTags 2'!F117="extra", "extra", 'procTags 2'!F117="extra", "extra", 'historyTags 2'!F117="missing", "missing", 'onchangeTags 2'!F117="missing", "missing", 'procTags 2'!F117="missing", "missing", 'historyTags 2'!F117="ignore", "ignore", 'onchangeTags 2'!F117="ignore", "ignore", 'procTags 2'!F117="ignore", "ignore")</f>
        <v>ignore</v>
      </c>
      <c r="G117" s="1" t="str" cm="1">
        <f t="array" aca="1" ref="G117" ca="1">_xlfn.IFS('historyTags 2'!G117="have", "have", 'onchangeTags 2'!G117="have", "have", 'procTags 2'!G117="have", "have", 'historyTags 2'!G117="extra", "extra", 'onchangeTags 2'!G117="extra", "extra", 'procTags 2'!G117="extra", "extra", 'historyTags 2'!G117="missing", "missing", 'onchangeTags 2'!G117="missing", "missing", 'procTags 2'!G117="missing", "missing", 'historyTags 2'!G117="ignore", "ignore", 'onchangeTags 2'!G117="ignore", "ignore", 'procTags 2'!G117="ignore", "ignore")</f>
        <v>ignore</v>
      </c>
      <c r="H117" s="1" t="str" cm="1">
        <f t="array" aca="1" ref="H117" ca="1">_xlfn.IFS('historyTags 2'!H117="have", "have", 'onchangeTags 2'!H117="have", "have", 'procTags 2'!H117="have", "have", 'historyTags 2'!H117="extra", "extra", 'onchangeTags 2'!H117="extra", "extra", 'procTags 2'!H117="extra", "extra", 'historyTags 2'!H117="missing", "missing", 'onchangeTags 2'!H117="missing", "missing", 'procTags 2'!H117="missing", "missing", 'historyTags 2'!H117="ignore", "ignore", 'onchangeTags 2'!H117="ignore", "ignore", 'procTags 2'!H117="ignore", "ignore")</f>
        <v>ignore</v>
      </c>
      <c r="I117" s="1" t="str" cm="1">
        <f t="array" aca="1" ref="I117" ca="1">_xlfn.IFS('historyTags 2'!I117="have", "have", 'onchangeTags 2'!I117="have", "have", 'procTags 2'!I117="have", "have", 'historyTags 2'!I117="extra", "extra", 'onchangeTags 2'!I117="extra", "extra", 'procTags 2'!I117="extra", "extra", 'historyTags 2'!I117="missing", "missing", 'onchangeTags 2'!I117="missing", "missing", 'procTags 2'!I117="missing", "missing", 'historyTags 2'!I117="ignore", "ignore", 'onchangeTags 2'!I117="ignore", "ignore", 'procTags 2'!I117="ignore", "ignore")</f>
        <v>ignore</v>
      </c>
      <c r="J117" s="1" t="str" cm="1">
        <f t="array" aca="1" ref="J117" ca="1">_xlfn.IFS('historyTags 2'!J117="have", "have", 'onchangeTags 2'!J117="have", "have", 'procTags 2'!J117="have", "have", 'historyTags 2'!J117="extra", "extra", 'onchangeTags 2'!J117="extra", "extra", 'procTags 2'!J117="extra", "extra", 'historyTags 2'!J117="missing", "missing", 'onchangeTags 2'!J117="missing", "missing", 'procTags 2'!J117="missing", "missing", 'historyTags 2'!J117="ignore", "ignore", 'onchangeTags 2'!J117="ignore", "ignore", 'procTags 2'!J117="ignore", "ignore")</f>
        <v>ignore</v>
      </c>
      <c r="K117" s="1" t="str" cm="1">
        <f t="array" aca="1" ref="K117" ca="1">_xlfn.IFS('historyTags 2'!K117="have", "have", 'onchangeTags 2'!K117="have", "have", 'procTags 2'!K117="have", "have", 'historyTags 2'!K117="extra", "extra", 'onchangeTags 2'!K117="extra", "extra", 'procTags 2'!K117="extra", "extra", 'historyTags 2'!K117="missing", "missing", 'onchangeTags 2'!K117="missing", "missing", 'procTags 2'!K117="missing", "missing", 'historyTags 2'!K117="ignore", "ignore", 'onchangeTags 2'!K117="ignore", "ignore", 'procTags 2'!K117="ignore", "ignore")</f>
        <v>ignore</v>
      </c>
      <c r="L117" s="1" t="str" cm="1">
        <f t="array" aca="1" ref="L117" ca="1">_xlfn.IFS('historyTags 2'!L117="have", "have", 'onchangeTags 2'!L117="have", "have", 'procTags 2'!L117="have", "have", 'historyTags 2'!L117="extra", "extra", 'onchangeTags 2'!L117="extra", "extra", 'procTags 2'!L117="extra", "extra", 'historyTags 2'!L117="missing", "missing", 'onchangeTags 2'!L117="missing", "missing", 'procTags 2'!L117="missing", "missing", 'historyTags 2'!L117="ignore", "ignore", 'onchangeTags 2'!L117="ignore", "ignore", 'procTags 2'!L117="ignore", "ignore")</f>
        <v>ignore</v>
      </c>
      <c r="M117" s="1" t="str" cm="1">
        <f t="array" aca="1" ref="M117" ca="1">_xlfn.IFS('historyTags 2'!M117="have", "have", 'onchangeTags 2'!M117="have", "have", 'procTags 2'!M117="have", "have", 'historyTags 2'!M117="extra", "extra", 'onchangeTags 2'!M117="extra", "extra", 'procTags 2'!M117="extra", "extra", 'historyTags 2'!M117="missing", "missing", 'onchangeTags 2'!M117="missing", "missing", 'procTags 2'!M117="missing", "missing", 'historyTags 2'!M117="ignore", "ignore", 'onchangeTags 2'!M117="ignore", "ignore", 'procTags 2'!M117="ignore", "ignore")</f>
        <v>ignore</v>
      </c>
      <c r="N117" s="1" t="str" cm="1">
        <f t="array" aca="1" ref="N117" ca="1">_xlfn.IFS('historyTags 2'!N117="have", "have", 'onchangeTags 2'!N117="have", "have", 'procTags 2'!N117="have", "have", 'historyTags 2'!N117="extra", "extra", 'onchangeTags 2'!N117="extra", "extra", 'procTags 2'!N117="extra", "extra", 'historyTags 2'!N117="missing", "missing", 'onchangeTags 2'!N117="missing", "missing", 'procTags 2'!N117="missing", "missing", 'historyTags 2'!N117="ignore", "ignore", 'onchangeTags 2'!N117="ignore", "ignore", 'procTags 2'!N117="ignore", "ignore")</f>
        <v>ignore</v>
      </c>
      <c r="O117" s="1" t="str" cm="1">
        <f t="array" aca="1" ref="O117" ca="1">_xlfn.IFS('historyTags 2'!O117="have", "have", 'onchangeTags 2'!O117="have", "have", 'procTags 2'!O117="have", "have", 'historyTags 2'!O117="extra", "extra", 'onchangeTags 2'!O117="extra", "extra", 'procTags 2'!O117="extra", "extra", 'historyTags 2'!O117="missing", "missing", 'onchangeTags 2'!O117="missing", "missing", 'procTags 2'!O117="missing", "missing", 'historyTags 2'!O117="ignore", "ignore", 'onchangeTags 2'!O117="ignore", "ignore", 'procTags 2'!O117="ignore", "ignore")</f>
        <v>ignore</v>
      </c>
      <c r="P117" s="1" t="str" cm="1">
        <f t="array" aca="1" ref="P117" ca="1">_xlfn.IFS('historyTags 2'!P117="have", "have", 'onchangeTags 2'!P117="have", "have", 'procTags 2'!P117="have", "have", 'historyTags 2'!P117="extra", "extra", 'onchangeTags 2'!P117="extra", "extra", 'procTags 2'!P117="extra", "extra", 'historyTags 2'!P117="missing", "missing", 'onchangeTags 2'!P117="missing", "missing", 'procTags 2'!P117="missing", "missing", 'historyTags 2'!P117="ignore", "ignore", 'onchangeTags 2'!P117="ignore", "ignore", 'procTags 2'!P117="ignore", "ignore")</f>
        <v>ignore</v>
      </c>
    </row>
    <row r="118" spans="1:16" x14ac:dyDescent="0.2">
      <c r="A118" s="1" t="str">
        <f ca="1">IFERROR(__xludf.DUMMYFUNCTION("""COMPUTED_VALUE"""),"et_cal")</f>
        <v>et_cal</v>
      </c>
      <c r="B118" s="1" t="str" cm="1">
        <f t="array" aca="1" ref="B118" ca="1">_xlfn.IFS('historyTags 2'!B118="have", "have", 'onchangeTags 2'!B118="have", "have", 'procTags 2'!B118="have", "have", 'historyTags 2'!B118="extra", "extra", 'onchangeTags 2'!B118="extra", "extra", 'procTags 2'!B118="extra", "extra", 'historyTags 2'!B118="missing", "missing", 'onchangeTags 2'!B118="missing", "missing", 'procTags 2'!B118="missing", "missing", 'historyTags 2'!B118="ignore", "ignore", 'onchangeTags 2'!B118="ignore", "ignore", 'procTags 2'!B118="ignore", "ignore")</f>
        <v>ignore</v>
      </c>
      <c r="C118" s="1" t="str" cm="1">
        <f t="array" aca="1" ref="C118" ca="1">_xlfn.IFS('historyTags 2'!C118="have", "have", 'onchangeTags 2'!C118="have", "have", 'procTags 2'!C118="have", "have", 'historyTags 2'!C118="extra", "extra", 'onchangeTags 2'!C118="extra", "extra", 'procTags 2'!C118="extra", "extra", 'historyTags 2'!C118="missing", "missing", 'onchangeTags 2'!C118="missing", "missing", 'procTags 2'!C118="missing", "missing", 'historyTags 2'!C118="ignore", "ignore", 'onchangeTags 2'!C118="ignore", "ignore", 'procTags 2'!C118="ignore", "ignore")</f>
        <v>ignore</v>
      </c>
      <c r="D118" s="1" t="str" cm="1">
        <f t="array" aca="1" ref="D118" ca="1">_xlfn.IFS('historyTags 2'!D118="have", "have", 'onchangeTags 2'!D118="have", "have", 'procTags 2'!D118="have", "have", 'historyTags 2'!D118="extra", "extra", 'onchangeTags 2'!D118="extra", "extra", 'procTags 2'!D118="extra", "extra", 'historyTags 2'!D118="missing", "missing", 'onchangeTags 2'!D118="missing", "missing", 'procTags 2'!D118="missing", "missing", 'historyTags 2'!D118="ignore", "ignore", 'onchangeTags 2'!D118="ignore", "ignore", 'procTags 2'!D118="ignore", "ignore")</f>
        <v>have</v>
      </c>
      <c r="E118" s="1" t="str" cm="1">
        <f t="array" aca="1" ref="E118" ca="1">_xlfn.IFS('historyTags 2'!E118="have", "have", 'onchangeTags 2'!E118="have", "have", 'procTags 2'!E118="have", "have", 'historyTags 2'!E118="extra", "extra", 'onchangeTags 2'!E118="extra", "extra", 'procTags 2'!E118="extra", "extra", 'historyTags 2'!E118="missing", "missing", 'onchangeTags 2'!E118="missing", "missing", 'procTags 2'!E118="missing", "missing", 'historyTags 2'!E118="ignore", "ignore", 'onchangeTags 2'!E118="ignore", "ignore", 'procTags 2'!E118="ignore", "ignore")</f>
        <v>have</v>
      </c>
      <c r="F118" s="1" t="str" cm="1">
        <f t="array" aca="1" ref="F118" ca="1">_xlfn.IFS('historyTags 2'!F118="have", "have", 'onchangeTags 2'!F118="have", "have", 'procTags 2'!F118="have", "have", 'historyTags 2'!F118="extra", "extra", 'onchangeTags 2'!F118="extra", "extra", 'procTags 2'!F118="extra", "extra", 'historyTags 2'!F118="missing", "missing", 'onchangeTags 2'!F118="missing", "missing", 'procTags 2'!F118="missing", "missing", 'historyTags 2'!F118="ignore", "ignore", 'onchangeTags 2'!F118="ignore", "ignore", 'procTags 2'!F118="ignore", "ignore")</f>
        <v>have</v>
      </c>
      <c r="G118" s="1" t="str" cm="1">
        <f t="array" aca="1" ref="G118" ca="1">_xlfn.IFS('historyTags 2'!G118="have", "have", 'onchangeTags 2'!G118="have", "have", 'procTags 2'!G118="have", "have", 'historyTags 2'!G118="extra", "extra", 'onchangeTags 2'!G118="extra", "extra", 'procTags 2'!G118="extra", "extra", 'historyTags 2'!G118="missing", "missing", 'onchangeTags 2'!G118="missing", "missing", 'procTags 2'!G118="missing", "missing", 'historyTags 2'!G118="ignore", "ignore", 'onchangeTags 2'!G118="ignore", "ignore", 'procTags 2'!G118="ignore", "ignore")</f>
        <v>have</v>
      </c>
      <c r="H118" s="1" t="str" cm="1">
        <f t="array" aca="1" ref="H118" ca="1">_xlfn.IFS('historyTags 2'!H118="have", "have", 'onchangeTags 2'!H118="have", "have", 'procTags 2'!H118="have", "have", 'historyTags 2'!H118="extra", "extra", 'onchangeTags 2'!H118="extra", "extra", 'procTags 2'!H118="extra", "extra", 'historyTags 2'!H118="missing", "missing", 'onchangeTags 2'!H118="missing", "missing", 'procTags 2'!H118="missing", "missing", 'historyTags 2'!H118="ignore", "ignore", 'onchangeTags 2'!H118="ignore", "ignore", 'procTags 2'!H118="ignore", "ignore")</f>
        <v>have</v>
      </c>
      <c r="I118" s="1" t="str" cm="1">
        <f t="array" aca="1" ref="I118" ca="1">_xlfn.IFS('historyTags 2'!I118="have", "have", 'onchangeTags 2'!I118="have", "have", 'procTags 2'!I118="have", "have", 'historyTags 2'!I118="extra", "extra", 'onchangeTags 2'!I118="extra", "extra", 'procTags 2'!I118="extra", "extra", 'historyTags 2'!I118="missing", "missing", 'onchangeTags 2'!I118="missing", "missing", 'procTags 2'!I118="missing", "missing", 'historyTags 2'!I118="ignore", "ignore", 'onchangeTags 2'!I118="ignore", "ignore", 'procTags 2'!I118="ignore", "ignore")</f>
        <v>have</v>
      </c>
      <c r="J118" s="1" t="str" cm="1">
        <f t="array" aca="1" ref="J118" ca="1">_xlfn.IFS('historyTags 2'!J118="have", "have", 'onchangeTags 2'!J118="have", "have", 'procTags 2'!J118="have", "have", 'historyTags 2'!J118="extra", "extra", 'onchangeTags 2'!J118="extra", "extra", 'procTags 2'!J118="extra", "extra", 'historyTags 2'!J118="missing", "missing", 'onchangeTags 2'!J118="missing", "missing", 'procTags 2'!J118="missing", "missing", 'historyTags 2'!J118="ignore", "ignore", 'onchangeTags 2'!J118="ignore", "ignore", 'procTags 2'!J118="ignore", "ignore")</f>
        <v>have</v>
      </c>
      <c r="K118" s="1" t="str" cm="1">
        <f t="array" aca="1" ref="K118" ca="1">_xlfn.IFS('historyTags 2'!K118="have", "have", 'onchangeTags 2'!K118="have", "have", 'procTags 2'!K118="have", "have", 'historyTags 2'!K118="extra", "extra", 'onchangeTags 2'!K118="extra", "extra", 'procTags 2'!K118="extra", "extra", 'historyTags 2'!K118="missing", "missing", 'onchangeTags 2'!K118="missing", "missing", 'procTags 2'!K118="missing", "missing", 'historyTags 2'!K118="ignore", "ignore", 'onchangeTags 2'!K118="ignore", "ignore", 'procTags 2'!K118="ignore", "ignore")</f>
        <v>have</v>
      </c>
      <c r="L118" s="1" t="str" cm="1">
        <f t="array" aca="1" ref="L118" ca="1">_xlfn.IFS('historyTags 2'!L118="have", "have", 'onchangeTags 2'!L118="have", "have", 'procTags 2'!L118="have", "have", 'historyTags 2'!L118="extra", "extra", 'onchangeTags 2'!L118="extra", "extra", 'procTags 2'!L118="extra", "extra", 'historyTags 2'!L118="missing", "missing", 'onchangeTags 2'!L118="missing", "missing", 'procTags 2'!L118="missing", "missing", 'historyTags 2'!L118="ignore", "ignore", 'onchangeTags 2'!L118="ignore", "ignore", 'procTags 2'!L118="ignore", "ignore")</f>
        <v>have</v>
      </c>
      <c r="M118" s="1" t="str" cm="1">
        <f t="array" aca="1" ref="M118" ca="1">_xlfn.IFS('historyTags 2'!M118="have", "have", 'onchangeTags 2'!M118="have", "have", 'procTags 2'!M118="have", "have", 'historyTags 2'!M118="extra", "extra", 'onchangeTags 2'!M118="extra", "extra", 'procTags 2'!M118="extra", "extra", 'historyTags 2'!M118="missing", "missing", 'onchangeTags 2'!M118="missing", "missing", 'procTags 2'!M118="missing", "missing", 'historyTags 2'!M118="ignore", "ignore", 'onchangeTags 2'!M118="ignore", "ignore", 'procTags 2'!M118="ignore", "ignore")</f>
        <v>have</v>
      </c>
      <c r="N118" s="1" t="str" cm="1">
        <f t="array" aca="1" ref="N118" ca="1">_xlfn.IFS('historyTags 2'!N118="have", "have", 'onchangeTags 2'!N118="have", "have", 'procTags 2'!N118="have", "have", 'historyTags 2'!N118="extra", "extra", 'onchangeTags 2'!N118="extra", "extra", 'procTags 2'!N118="extra", "extra", 'historyTags 2'!N118="missing", "missing", 'onchangeTags 2'!N118="missing", "missing", 'procTags 2'!N118="missing", "missing", 'historyTags 2'!N118="ignore", "ignore", 'onchangeTags 2'!N118="ignore", "ignore", 'procTags 2'!N118="ignore", "ignore")</f>
        <v>have</v>
      </c>
      <c r="O118" s="1" t="str" cm="1">
        <f t="array" aca="1" ref="O118" ca="1">_xlfn.IFS('historyTags 2'!O118="have", "have", 'onchangeTags 2'!O118="have", "have", 'procTags 2'!O118="have", "have", 'historyTags 2'!O118="extra", "extra", 'onchangeTags 2'!O118="extra", "extra", 'procTags 2'!O118="extra", "extra", 'historyTags 2'!O118="missing", "missing", 'onchangeTags 2'!O118="missing", "missing", 'procTags 2'!O118="missing", "missing", 'historyTags 2'!O118="ignore", "ignore", 'onchangeTags 2'!O118="ignore", "ignore", 'procTags 2'!O118="ignore", "ignore")</f>
        <v>have</v>
      </c>
      <c r="P118" s="1" t="str" cm="1">
        <f t="array" aca="1" ref="P118" ca="1">_xlfn.IFS('historyTags 2'!P118="have", "have", 'onchangeTags 2'!P118="have", "have", 'procTags 2'!P118="have", "have", 'historyTags 2'!P118="extra", "extra", 'onchangeTags 2'!P118="extra", "extra", 'procTags 2'!P118="extra", "extra", 'historyTags 2'!P118="missing", "missing", 'onchangeTags 2'!P118="missing", "missing", 'procTags 2'!P118="missing", "missing", 'historyTags 2'!P118="ignore", "ignore", 'onchangeTags 2'!P118="ignore", "ignore", 'procTags 2'!P118="ignore", "ignore")</f>
        <v>missing</v>
      </c>
    </row>
    <row r="119" spans="1:16" x14ac:dyDescent="0.2">
      <c r="A119" s="1" t="str">
        <f ca="1">IFERROR(__xludf.DUMMYFUNCTION("""COMPUTED_VALUE"""),"et_cal_acc")</f>
        <v>et_cal_acc</v>
      </c>
      <c r="B119" s="1" t="str" cm="1">
        <f t="array" aca="1" ref="B119" ca="1">_xlfn.IFS('historyTags 2'!B119="have", "have", 'onchangeTags 2'!B119="have", "have", 'procTags 2'!B119="have", "have", 'historyTags 2'!B119="extra", "extra", 'onchangeTags 2'!B119="extra", "extra", 'procTags 2'!B119="extra", "extra", 'historyTags 2'!B119="missing", "missing", 'onchangeTags 2'!B119="missing", "missing", 'procTags 2'!B119="missing", "missing", 'historyTags 2'!B119="ignore", "ignore", 'onchangeTags 2'!B119="ignore", "ignore", 'procTags 2'!B119="ignore", "ignore")</f>
        <v>ignore</v>
      </c>
      <c r="C119" s="1" t="str" cm="1">
        <f t="array" aca="1" ref="C119" ca="1">_xlfn.IFS('historyTags 2'!C119="have", "have", 'onchangeTags 2'!C119="have", "have", 'procTags 2'!C119="have", "have", 'historyTags 2'!C119="extra", "extra", 'onchangeTags 2'!C119="extra", "extra", 'procTags 2'!C119="extra", "extra", 'historyTags 2'!C119="missing", "missing", 'onchangeTags 2'!C119="missing", "missing", 'procTags 2'!C119="missing", "missing", 'historyTags 2'!C119="ignore", "ignore", 'onchangeTags 2'!C119="ignore", "ignore", 'procTags 2'!C119="ignore", "ignore")</f>
        <v>ignore</v>
      </c>
      <c r="D119" s="1" t="str" cm="1">
        <f t="array" aca="1" ref="D119" ca="1">_xlfn.IFS('historyTags 2'!D119="have", "have", 'onchangeTags 2'!D119="have", "have", 'procTags 2'!D119="have", "have", 'historyTags 2'!D119="extra", "extra", 'onchangeTags 2'!D119="extra", "extra", 'procTags 2'!D119="extra", "extra", 'historyTags 2'!D119="missing", "missing", 'onchangeTags 2'!D119="missing", "missing", 'procTags 2'!D119="missing", "missing", 'historyTags 2'!D119="ignore", "ignore", 'onchangeTags 2'!D119="ignore", "ignore", 'procTags 2'!D119="ignore", "ignore")</f>
        <v>have</v>
      </c>
      <c r="E119" s="1" t="str" cm="1">
        <f t="array" aca="1" ref="E119" ca="1">_xlfn.IFS('historyTags 2'!E119="have", "have", 'onchangeTags 2'!E119="have", "have", 'procTags 2'!E119="have", "have", 'historyTags 2'!E119="extra", "extra", 'onchangeTags 2'!E119="extra", "extra", 'procTags 2'!E119="extra", "extra", 'historyTags 2'!E119="missing", "missing", 'onchangeTags 2'!E119="missing", "missing", 'procTags 2'!E119="missing", "missing", 'historyTags 2'!E119="ignore", "ignore", 'onchangeTags 2'!E119="ignore", "ignore", 'procTags 2'!E119="ignore", "ignore")</f>
        <v>have</v>
      </c>
      <c r="F119" s="1" t="str" cm="1">
        <f t="array" aca="1" ref="F119" ca="1">_xlfn.IFS('historyTags 2'!F119="have", "have", 'onchangeTags 2'!F119="have", "have", 'procTags 2'!F119="have", "have", 'historyTags 2'!F119="extra", "extra", 'onchangeTags 2'!F119="extra", "extra", 'procTags 2'!F119="extra", "extra", 'historyTags 2'!F119="missing", "missing", 'onchangeTags 2'!F119="missing", "missing", 'procTags 2'!F119="missing", "missing", 'historyTags 2'!F119="ignore", "ignore", 'onchangeTags 2'!F119="ignore", "ignore", 'procTags 2'!F119="ignore", "ignore")</f>
        <v>have</v>
      </c>
      <c r="G119" s="1" t="str" cm="1">
        <f t="array" aca="1" ref="G119" ca="1">_xlfn.IFS('historyTags 2'!G119="have", "have", 'onchangeTags 2'!G119="have", "have", 'procTags 2'!G119="have", "have", 'historyTags 2'!G119="extra", "extra", 'onchangeTags 2'!G119="extra", "extra", 'procTags 2'!G119="extra", "extra", 'historyTags 2'!G119="missing", "missing", 'onchangeTags 2'!G119="missing", "missing", 'procTags 2'!G119="missing", "missing", 'historyTags 2'!G119="ignore", "ignore", 'onchangeTags 2'!G119="ignore", "ignore", 'procTags 2'!G119="ignore", "ignore")</f>
        <v>have</v>
      </c>
      <c r="H119" s="1" t="str" cm="1">
        <f t="array" aca="1" ref="H119" ca="1">_xlfn.IFS('historyTags 2'!H119="have", "have", 'onchangeTags 2'!H119="have", "have", 'procTags 2'!H119="have", "have", 'historyTags 2'!H119="extra", "extra", 'onchangeTags 2'!H119="extra", "extra", 'procTags 2'!H119="extra", "extra", 'historyTags 2'!H119="missing", "missing", 'onchangeTags 2'!H119="missing", "missing", 'procTags 2'!H119="missing", "missing", 'historyTags 2'!H119="ignore", "ignore", 'onchangeTags 2'!H119="ignore", "ignore", 'procTags 2'!H119="ignore", "ignore")</f>
        <v>have</v>
      </c>
      <c r="I119" s="1" t="str" cm="1">
        <f t="array" aca="1" ref="I119" ca="1">_xlfn.IFS('historyTags 2'!I119="have", "have", 'onchangeTags 2'!I119="have", "have", 'procTags 2'!I119="have", "have", 'historyTags 2'!I119="extra", "extra", 'onchangeTags 2'!I119="extra", "extra", 'procTags 2'!I119="extra", "extra", 'historyTags 2'!I119="missing", "missing", 'onchangeTags 2'!I119="missing", "missing", 'procTags 2'!I119="missing", "missing", 'historyTags 2'!I119="ignore", "ignore", 'onchangeTags 2'!I119="ignore", "ignore", 'procTags 2'!I119="ignore", "ignore")</f>
        <v>have</v>
      </c>
      <c r="J119" s="1" t="str" cm="1">
        <f t="array" aca="1" ref="J119" ca="1">_xlfn.IFS('historyTags 2'!J119="have", "have", 'onchangeTags 2'!J119="have", "have", 'procTags 2'!J119="have", "have", 'historyTags 2'!J119="extra", "extra", 'onchangeTags 2'!J119="extra", "extra", 'procTags 2'!J119="extra", "extra", 'historyTags 2'!J119="missing", "missing", 'onchangeTags 2'!J119="missing", "missing", 'procTags 2'!J119="missing", "missing", 'historyTags 2'!J119="ignore", "ignore", 'onchangeTags 2'!J119="ignore", "ignore", 'procTags 2'!J119="ignore", "ignore")</f>
        <v>have</v>
      </c>
      <c r="K119" s="1" t="str" cm="1">
        <f t="array" aca="1" ref="K119" ca="1">_xlfn.IFS('historyTags 2'!K119="have", "have", 'onchangeTags 2'!K119="have", "have", 'procTags 2'!K119="have", "have", 'historyTags 2'!K119="extra", "extra", 'onchangeTags 2'!K119="extra", "extra", 'procTags 2'!K119="extra", "extra", 'historyTags 2'!K119="missing", "missing", 'onchangeTags 2'!K119="missing", "missing", 'procTags 2'!K119="missing", "missing", 'historyTags 2'!K119="ignore", "ignore", 'onchangeTags 2'!K119="ignore", "ignore", 'procTags 2'!K119="ignore", "ignore")</f>
        <v>have</v>
      </c>
      <c r="L119" s="1" t="str" cm="1">
        <f t="array" aca="1" ref="L119" ca="1">_xlfn.IFS('historyTags 2'!L119="have", "have", 'onchangeTags 2'!L119="have", "have", 'procTags 2'!L119="have", "have", 'historyTags 2'!L119="extra", "extra", 'onchangeTags 2'!L119="extra", "extra", 'procTags 2'!L119="extra", "extra", 'historyTags 2'!L119="missing", "missing", 'onchangeTags 2'!L119="missing", "missing", 'procTags 2'!L119="missing", "missing", 'historyTags 2'!L119="ignore", "ignore", 'onchangeTags 2'!L119="ignore", "ignore", 'procTags 2'!L119="ignore", "ignore")</f>
        <v>have</v>
      </c>
      <c r="M119" s="1" t="str" cm="1">
        <f t="array" aca="1" ref="M119" ca="1">_xlfn.IFS('historyTags 2'!M119="have", "have", 'onchangeTags 2'!M119="have", "have", 'procTags 2'!M119="have", "have", 'historyTags 2'!M119="extra", "extra", 'onchangeTags 2'!M119="extra", "extra", 'procTags 2'!M119="extra", "extra", 'historyTags 2'!M119="missing", "missing", 'onchangeTags 2'!M119="missing", "missing", 'procTags 2'!M119="missing", "missing", 'historyTags 2'!M119="ignore", "ignore", 'onchangeTags 2'!M119="ignore", "ignore", 'procTags 2'!M119="ignore", "ignore")</f>
        <v>have</v>
      </c>
      <c r="N119" s="1" t="str" cm="1">
        <f t="array" aca="1" ref="N119" ca="1">_xlfn.IFS('historyTags 2'!N119="have", "have", 'onchangeTags 2'!N119="have", "have", 'procTags 2'!N119="have", "have", 'historyTags 2'!N119="extra", "extra", 'onchangeTags 2'!N119="extra", "extra", 'procTags 2'!N119="extra", "extra", 'historyTags 2'!N119="missing", "missing", 'onchangeTags 2'!N119="missing", "missing", 'procTags 2'!N119="missing", "missing", 'historyTags 2'!N119="ignore", "ignore", 'onchangeTags 2'!N119="ignore", "ignore", 'procTags 2'!N119="ignore", "ignore")</f>
        <v>have</v>
      </c>
      <c r="O119" s="1" t="str" cm="1">
        <f t="array" aca="1" ref="O119" ca="1">_xlfn.IFS('historyTags 2'!O119="have", "have", 'onchangeTags 2'!O119="have", "have", 'procTags 2'!O119="have", "have", 'historyTags 2'!O119="extra", "extra", 'onchangeTags 2'!O119="extra", "extra", 'procTags 2'!O119="extra", "extra", 'historyTags 2'!O119="missing", "missing", 'onchangeTags 2'!O119="missing", "missing", 'procTags 2'!O119="missing", "missing", 'historyTags 2'!O119="ignore", "ignore", 'onchangeTags 2'!O119="ignore", "ignore", 'procTags 2'!O119="ignore", "ignore")</f>
        <v>have</v>
      </c>
      <c r="P119" s="1" t="str" cm="1">
        <f t="array" aca="1" ref="P119" ca="1">_xlfn.IFS('historyTags 2'!P119="have", "have", 'onchangeTags 2'!P119="have", "have", 'procTags 2'!P119="have", "have", 'historyTags 2'!P119="extra", "extra", 'onchangeTags 2'!P119="extra", "extra", 'procTags 2'!P119="extra", "extra", 'historyTags 2'!P119="missing", "missing", 'onchangeTags 2'!P119="missing", "missing", 'procTags 2'!P119="missing", "missing", 'historyTags 2'!P119="ignore", "ignore", 'onchangeTags 2'!P119="ignore", "ignore", 'procTags 2'!P119="ignore", "ignore")</f>
        <v>ignore</v>
      </c>
    </row>
    <row r="120" spans="1:16" x14ac:dyDescent="0.2">
      <c r="A120" s="1" t="str">
        <f ca="1">IFERROR(__xludf.DUMMYFUNCTION("""COMPUTED_VALUE"""),"et_cal_counter")</f>
        <v>et_cal_counter</v>
      </c>
      <c r="B120" s="1" t="str" cm="1">
        <f t="array" aca="1" ref="B120" ca="1">_xlfn.IFS('historyTags 2'!B120="have", "have", 'onchangeTags 2'!B120="have", "have", 'procTags 2'!B120="have", "have", 'historyTags 2'!B120="extra", "extra", 'onchangeTags 2'!B120="extra", "extra", 'procTags 2'!B120="extra", "extra", 'historyTags 2'!B120="missing", "missing", 'onchangeTags 2'!B120="missing", "missing", 'procTags 2'!B120="missing", "missing", 'historyTags 2'!B120="ignore", "ignore", 'onchangeTags 2'!B120="ignore", "ignore", 'procTags 2'!B120="ignore", "ignore")</f>
        <v>ignore</v>
      </c>
      <c r="C120" s="1" t="str" cm="1">
        <f t="array" aca="1" ref="C120" ca="1">_xlfn.IFS('historyTags 2'!C120="have", "have", 'onchangeTags 2'!C120="have", "have", 'procTags 2'!C120="have", "have", 'historyTags 2'!C120="extra", "extra", 'onchangeTags 2'!C120="extra", "extra", 'procTags 2'!C120="extra", "extra", 'historyTags 2'!C120="missing", "missing", 'onchangeTags 2'!C120="missing", "missing", 'procTags 2'!C120="missing", "missing", 'historyTags 2'!C120="ignore", "ignore", 'onchangeTags 2'!C120="ignore", "ignore", 'procTags 2'!C120="ignore", "ignore")</f>
        <v>ignore</v>
      </c>
      <c r="D120" s="1" t="str" cm="1">
        <f t="array" aca="1" ref="D120" ca="1">_xlfn.IFS('historyTags 2'!D120="have", "have", 'onchangeTags 2'!D120="have", "have", 'procTags 2'!D120="have", "have", 'historyTags 2'!D120="extra", "extra", 'onchangeTags 2'!D120="extra", "extra", 'procTags 2'!D120="extra", "extra", 'historyTags 2'!D120="missing", "missing", 'onchangeTags 2'!D120="missing", "missing", 'procTags 2'!D120="missing", "missing", 'historyTags 2'!D120="ignore", "ignore", 'onchangeTags 2'!D120="ignore", "ignore", 'procTags 2'!D120="ignore", "ignore")</f>
        <v>have</v>
      </c>
      <c r="E120" s="1" t="str" cm="1">
        <f t="array" aca="1" ref="E120" ca="1">_xlfn.IFS('historyTags 2'!E120="have", "have", 'onchangeTags 2'!E120="have", "have", 'procTags 2'!E120="have", "have", 'historyTags 2'!E120="extra", "extra", 'onchangeTags 2'!E120="extra", "extra", 'procTags 2'!E120="extra", "extra", 'historyTags 2'!E120="missing", "missing", 'onchangeTags 2'!E120="missing", "missing", 'procTags 2'!E120="missing", "missing", 'historyTags 2'!E120="ignore", "ignore", 'onchangeTags 2'!E120="ignore", "ignore", 'procTags 2'!E120="ignore", "ignore")</f>
        <v>have</v>
      </c>
      <c r="F120" s="1" t="str" cm="1">
        <f t="array" aca="1" ref="F120" ca="1">_xlfn.IFS('historyTags 2'!F120="have", "have", 'onchangeTags 2'!F120="have", "have", 'procTags 2'!F120="have", "have", 'historyTags 2'!F120="extra", "extra", 'onchangeTags 2'!F120="extra", "extra", 'procTags 2'!F120="extra", "extra", 'historyTags 2'!F120="missing", "missing", 'onchangeTags 2'!F120="missing", "missing", 'procTags 2'!F120="missing", "missing", 'historyTags 2'!F120="ignore", "ignore", 'onchangeTags 2'!F120="ignore", "ignore", 'procTags 2'!F120="ignore", "ignore")</f>
        <v>have</v>
      </c>
      <c r="G120" s="1" t="str" cm="1">
        <f t="array" aca="1" ref="G120" ca="1">_xlfn.IFS('historyTags 2'!G120="have", "have", 'onchangeTags 2'!G120="have", "have", 'procTags 2'!G120="have", "have", 'historyTags 2'!G120="extra", "extra", 'onchangeTags 2'!G120="extra", "extra", 'procTags 2'!G120="extra", "extra", 'historyTags 2'!G120="missing", "missing", 'onchangeTags 2'!G120="missing", "missing", 'procTags 2'!G120="missing", "missing", 'historyTags 2'!G120="ignore", "ignore", 'onchangeTags 2'!G120="ignore", "ignore", 'procTags 2'!G120="ignore", "ignore")</f>
        <v>have</v>
      </c>
      <c r="H120" s="1" t="str" cm="1">
        <f t="array" aca="1" ref="H120" ca="1">_xlfn.IFS('historyTags 2'!H120="have", "have", 'onchangeTags 2'!H120="have", "have", 'procTags 2'!H120="have", "have", 'historyTags 2'!H120="extra", "extra", 'onchangeTags 2'!H120="extra", "extra", 'procTags 2'!H120="extra", "extra", 'historyTags 2'!H120="missing", "missing", 'onchangeTags 2'!H120="missing", "missing", 'procTags 2'!H120="missing", "missing", 'historyTags 2'!H120="ignore", "ignore", 'onchangeTags 2'!H120="ignore", "ignore", 'procTags 2'!H120="ignore", "ignore")</f>
        <v>have</v>
      </c>
      <c r="I120" s="1" t="str" cm="1">
        <f t="array" aca="1" ref="I120" ca="1">_xlfn.IFS('historyTags 2'!I120="have", "have", 'onchangeTags 2'!I120="have", "have", 'procTags 2'!I120="have", "have", 'historyTags 2'!I120="extra", "extra", 'onchangeTags 2'!I120="extra", "extra", 'procTags 2'!I120="extra", "extra", 'historyTags 2'!I120="missing", "missing", 'onchangeTags 2'!I120="missing", "missing", 'procTags 2'!I120="missing", "missing", 'historyTags 2'!I120="ignore", "ignore", 'onchangeTags 2'!I120="ignore", "ignore", 'procTags 2'!I120="ignore", "ignore")</f>
        <v>have</v>
      </c>
      <c r="J120" s="1" t="str" cm="1">
        <f t="array" aca="1" ref="J120" ca="1">_xlfn.IFS('historyTags 2'!J120="have", "have", 'onchangeTags 2'!J120="have", "have", 'procTags 2'!J120="have", "have", 'historyTags 2'!J120="extra", "extra", 'onchangeTags 2'!J120="extra", "extra", 'procTags 2'!J120="extra", "extra", 'historyTags 2'!J120="missing", "missing", 'onchangeTags 2'!J120="missing", "missing", 'procTags 2'!J120="missing", "missing", 'historyTags 2'!J120="ignore", "ignore", 'onchangeTags 2'!J120="ignore", "ignore", 'procTags 2'!J120="ignore", "ignore")</f>
        <v>have</v>
      </c>
      <c r="K120" s="1" t="str" cm="1">
        <f t="array" aca="1" ref="K120" ca="1">_xlfn.IFS('historyTags 2'!K120="have", "have", 'onchangeTags 2'!K120="have", "have", 'procTags 2'!K120="have", "have", 'historyTags 2'!K120="extra", "extra", 'onchangeTags 2'!K120="extra", "extra", 'procTags 2'!K120="extra", "extra", 'historyTags 2'!K120="missing", "missing", 'onchangeTags 2'!K120="missing", "missing", 'procTags 2'!K120="missing", "missing", 'historyTags 2'!K120="ignore", "ignore", 'onchangeTags 2'!K120="ignore", "ignore", 'procTags 2'!K120="ignore", "ignore")</f>
        <v>have</v>
      </c>
      <c r="L120" s="1" t="str" cm="1">
        <f t="array" aca="1" ref="L120" ca="1">_xlfn.IFS('historyTags 2'!L120="have", "have", 'onchangeTags 2'!L120="have", "have", 'procTags 2'!L120="have", "have", 'historyTags 2'!L120="extra", "extra", 'onchangeTags 2'!L120="extra", "extra", 'procTags 2'!L120="extra", "extra", 'historyTags 2'!L120="missing", "missing", 'onchangeTags 2'!L120="missing", "missing", 'procTags 2'!L120="missing", "missing", 'historyTags 2'!L120="ignore", "ignore", 'onchangeTags 2'!L120="ignore", "ignore", 'procTags 2'!L120="ignore", "ignore")</f>
        <v>have</v>
      </c>
      <c r="M120" s="1" t="str" cm="1">
        <f t="array" aca="1" ref="M120" ca="1">_xlfn.IFS('historyTags 2'!M120="have", "have", 'onchangeTags 2'!M120="have", "have", 'procTags 2'!M120="have", "have", 'historyTags 2'!M120="extra", "extra", 'onchangeTags 2'!M120="extra", "extra", 'procTags 2'!M120="extra", "extra", 'historyTags 2'!M120="missing", "missing", 'onchangeTags 2'!M120="missing", "missing", 'procTags 2'!M120="missing", "missing", 'historyTags 2'!M120="ignore", "ignore", 'onchangeTags 2'!M120="ignore", "ignore", 'procTags 2'!M120="ignore", "ignore")</f>
        <v>have</v>
      </c>
      <c r="N120" s="1" t="str" cm="1">
        <f t="array" aca="1" ref="N120" ca="1">_xlfn.IFS('historyTags 2'!N120="have", "have", 'onchangeTags 2'!N120="have", "have", 'procTags 2'!N120="have", "have", 'historyTags 2'!N120="extra", "extra", 'onchangeTags 2'!N120="extra", "extra", 'procTags 2'!N120="extra", "extra", 'historyTags 2'!N120="missing", "missing", 'onchangeTags 2'!N120="missing", "missing", 'procTags 2'!N120="missing", "missing", 'historyTags 2'!N120="ignore", "ignore", 'onchangeTags 2'!N120="ignore", "ignore", 'procTags 2'!N120="ignore", "ignore")</f>
        <v>have</v>
      </c>
      <c r="O120" s="1" t="str" cm="1">
        <f t="array" aca="1" ref="O120" ca="1">_xlfn.IFS('historyTags 2'!O120="have", "have", 'onchangeTags 2'!O120="have", "have", 'procTags 2'!O120="have", "have", 'historyTags 2'!O120="extra", "extra", 'onchangeTags 2'!O120="extra", "extra", 'procTags 2'!O120="extra", "extra", 'historyTags 2'!O120="missing", "missing", 'onchangeTags 2'!O120="missing", "missing", 'procTags 2'!O120="missing", "missing", 'historyTags 2'!O120="ignore", "ignore", 'onchangeTags 2'!O120="ignore", "ignore", 'procTags 2'!O120="ignore", "ignore")</f>
        <v>have</v>
      </c>
      <c r="P120" s="1" t="str" cm="1">
        <f t="array" aca="1" ref="P120" ca="1">_xlfn.IFS('historyTags 2'!P120="have", "have", 'onchangeTags 2'!P120="have", "have", 'procTags 2'!P120="have", "have", 'historyTags 2'!P120="extra", "extra", 'onchangeTags 2'!P120="extra", "extra", 'procTags 2'!P120="extra", "extra", 'historyTags 2'!P120="missing", "missing", 'onchangeTags 2'!P120="missing", "missing", 'procTags 2'!P120="missing", "missing", 'historyTags 2'!P120="ignore", "ignore", 'onchangeTags 2'!P120="ignore", "ignore", 'procTags 2'!P120="ignore", "ignore")</f>
        <v>ignore</v>
      </c>
    </row>
    <row r="121" spans="1:16" x14ac:dyDescent="0.2">
      <c r="A121" s="1" t="str">
        <f ca="1">IFERROR(__xludf.DUMMYFUNCTION("""COMPUTED_VALUE"""),"et_cal_val")</f>
        <v>et_cal_val</v>
      </c>
      <c r="B121" s="1" t="str" cm="1">
        <f t="array" aca="1" ref="B121" ca="1">_xlfn.IFS('historyTags 2'!B121="have", "have", 'onchangeTags 2'!B121="have", "have", 'procTags 2'!B121="have", "have", 'historyTags 2'!B121="extra", "extra", 'onchangeTags 2'!B121="extra", "extra", 'procTags 2'!B121="extra", "extra", 'historyTags 2'!B121="missing", "missing", 'onchangeTags 2'!B121="missing", "missing", 'procTags 2'!B121="missing", "missing", 'historyTags 2'!B121="ignore", "ignore", 'onchangeTags 2'!B121="ignore", "ignore", 'procTags 2'!B121="ignore", "ignore")</f>
        <v>ignore</v>
      </c>
      <c r="C121" s="1" t="str" cm="1">
        <f t="array" aca="1" ref="C121" ca="1">_xlfn.IFS('historyTags 2'!C121="have", "have", 'onchangeTags 2'!C121="have", "have", 'procTags 2'!C121="have", "have", 'historyTags 2'!C121="extra", "extra", 'onchangeTags 2'!C121="extra", "extra", 'procTags 2'!C121="extra", "extra", 'historyTags 2'!C121="missing", "missing", 'onchangeTags 2'!C121="missing", "missing", 'procTags 2'!C121="missing", "missing", 'historyTags 2'!C121="ignore", "ignore", 'onchangeTags 2'!C121="ignore", "ignore", 'procTags 2'!C121="ignore", "ignore")</f>
        <v>ignore</v>
      </c>
      <c r="D121" s="1" t="str" cm="1">
        <f t="array" aca="1" ref="D121" ca="1">_xlfn.IFS('historyTags 2'!D121="have", "have", 'onchangeTags 2'!D121="have", "have", 'procTags 2'!D121="have", "have", 'historyTags 2'!D121="extra", "extra", 'onchangeTags 2'!D121="extra", "extra", 'procTags 2'!D121="extra", "extra", 'historyTags 2'!D121="missing", "missing", 'onchangeTags 2'!D121="missing", "missing", 'procTags 2'!D121="missing", "missing", 'historyTags 2'!D121="ignore", "ignore", 'onchangeTags 2'!D121="ignore", "ignore", 'procTags 2'!D121="ignore", "ignore")</f>
        <v>have</v>
      </c>
      <c r="E121" s="1" t="str" cm="1">
        <f t="array" aca="1" ref="E121" ca="1">_xlfn.IFS('historyTags 2'!E121="have", "have", 'onchangeTags 2'!E121="have", "have", 'procTags 2'!E121="have", "have", 'historyTags 2'!E121="extra", "extra", 'onchangeTags 2'!E121="extra", "extra", 'procTags 2'!E121="extra", "extra", 'historyTags 2'!E121="missing", "missing", 'onchangeTags 2'!E121="missing", "missing", 'procTags 2'!E121="missing", "missing", 'historyTags 2'!E121="ignore", "ignore", 'onchangeTags 2'!E121="ignore", "ignore", 'procTags 2'!E121="ignore", "ignore")</f>
        <v>have</v>
      </c>
      <c r="F121" s="1" t="str" cm="1">
        <f t="array" aca="1" ref="F121" ca="1">_xlfn.IFS('historyTags 2'!F121="have", "have", 'onchangeTags 2'!F121="have", "have", 'procTags 2'!F121="have", "have", 'historyTags 2'!F121="extra", "extra", 'onchangeTags 2'!F121="extra", "extra", 'procTags 2'!F121="extra", "extra", 'historyTags 2'!F121="missing", "missing", 'onchangeTags 2'!F121="missing", "missing", 'procTags 2'!F121="missing", "missing", 'historyTags 2'!F121="ignore", "ignore", 'onchangeTags 2'!F121="ignore", "ignore", 'procTags 2'!F121="ignore", "ignore")</f>
        <v>have</v>
      </c>
      <c r="G121" s="1" t="str" cm="1">
        <f t="array" aca="1" ref="G121" ca="1">_xlfn.IFS('historyTags 2'!G121="have", "have", 'onchangeTags 2'!G121="have", "have", 'procTags 2'!G121="have", "have", 'historyTags 2'!G121="extra", "extra", 'onchangeTags 2'!G121="extra", "extra", 'procTags 2'!G121="extra", "extra", 'historyTags 2'!G121="missing", "missing", 'onchangeTags 2'!G121="missing", "missing", 'procTags 2'!G121="missing", "missing", 'historyTags 2'!G121="ignore", "ignore", 'onchangeTags 2'!G121="ignore", "ignore", 'procTags 2'!G121="ignore", "ignore")</f>
        <v>have</v>
      </c>
      <c r="H121" s="1" t="str" cm="1">
        <f t="array" aca="1" ref="H121" ca="1">_xlfn.IFS('historyTags 2'!H121="have", "have", 'onchangeTags 2'!H121="have", "have", 'procTags 2'!H121="have", "have", 'historyTags 2'!H121="extra", "extra", 'onchangeTags 2'!H121="extra", "extra", 'procTags 2'!H121="extra", "extra", 'historyTags 2'!H121="missing", "missing", 'onchangeTags 2'!H121="missing", "missing", 'procTags 2'!H121="missing", "missing", 'historyTags 2'!H121="ignore", "ignore", 'onchangeTags 2'!H121="ignore", "ignore", 'procTags 2'!H121="ignore", "ignore")</f>
        <v>have</v>
      </c>
      <c r="I121" s="1" t="str" cm="1">
        <f t="array" aca="1" ref="I121" ca="1">_xlfn.IFS('historyTags 2'!I121="have", "have", 'onchangeTags 2'!I121="have", "have", 'procTags 2'!I121="have", "have", 'historyTags 2'!I121="extra", "extra", 'onchangeTags 2'!I121="extra", "extra", 'procTags 2'!I121="extra", "extra", 'historyTags 2'!I121="missing", "missing", 'onchangeTags 2'!I121="missing", "missing", 'procTags 2'!I121="missing", "missing", 'historyTags 2'!I121="ignore", "ignore", 'onchangeTags 2'!I121="ignore", "ignore", 'procTags 2'!I121="ignore", "ignore")</f>
        <v>have</v>
      </c>
      <c r="J121" s="1" t="str" cm="1">
        <f t="array" aca="1" ref="J121" ca="1">_xlfn.IFS('historyTags 2'!J121="have", "have", 'onchangeTags 2'!J121="have", "have", 'procTags 2'!J121="have", "have", 'historyTags 2'!J121="extra", "extra", 'onchangeTags 2'!J121="extra", "extra", 'procTags 2'!J121="extra", "extra", 'historyTags 2'!J121="missing", "missing", 'onchangeTags 2'!J121="missing", "missing", 'procTags 2'!J121="missing", "missing", 'historyTags 2'!J121="ignore", "ignore", 'onchangeTags 2'!J121="ignore", "ignore", 'procTags 2'!J121="ignore", "ignore")</f>
        <v>have</v>
      </c>
      <c r="K121" s="1" t="str" cm="1">
        <f t="array" aca="1" ref="K121" ca="1">_xlfn.IFS('historyTags 2'!K121="have", "have", 'onchangeTags 2'!K121="have", "have", 'procTags 2'!K121="have", "have", 'historyTags 2'!K121="extra", "extra", 'onchangeTags 2'!K121="extra", "extra", 'procTags 2'!K121="extra", "extra", 'historyTags 2'!K121="missing", "missing", 'onchangeTags 2'!K121="missing", "missing", 'procTags 2'!K121="missing", "missing", 'historyTags 2'!K121="ignore", "ignore", 'onchangeTags 2'!K121="ignore", "ignore", 'procTags 2'!K121="ignore", "ignore")</f>
        <v>have</v>
      </c>
      <c r="L121" s="1" t="str" cm="1">
        <f t="array" aca="1" ref="L121" ca="1">_xlfn.IFS('historyTags 2'!L121="have", "have", 'onchangeTags 2'!L121="have", "have", 'procTags 2'!L121="have", "have", 'historyTags 2'!L121="extra", "extra", 'onchangeTags 2'!L121="extra", "extra", 'procTags 2'!L121="extra", "extra", 'historyTags 2'!L121="missing", "missing", 'onchangeTags 2'!L121="missing", "missing", 'procTags 2'!L121="missing", "missing", 'historyTags 2'!L121="ignore", "ignore", 'onchangeTags 2'!L121="ignore", "ignore", 'procTags 2'!L121="ignore", "ignore")</f>
        <v>have</v>
      </c>
      <c r="M121" s="1" t="str" cm="1">
        <f t="array" aca="1" ref="M121" ca="1">_xlfn.IFS('historyTags 2'!M121="have", "have", 'onchangeTags 2'!M121="have", "have", 'procTags 2'!M121="have", "have", 'historyTags 2'!M121="extra", "extra", 'onchangeTags 2'!M121="extra", "extra", 'procTags 2'!M121="extra", "extra", 'historyTags 2'!M121="missing", "missing", 'onchangeTags 2'!M121="missing", "missing", 'procTags 2'!M121="missing", "missing", 'historyTags 2'!M121="ignore", "ignore", 'onchangeTags 2'!M121="ignore", "ignore", 'procTags 2'!M121="ignore", "ignore")</f>
        <v>have</v>
      </c>
      <c r="N121" s="1" t="str" cm="1">
        <f t="array" aca="1" ref="N121" ca="1">_xlfn.IFS('historyTags 2'!N121="have", "have", 'onchangeTags 2'!N121="have", "have", 'procTags 2'!N121="have", "have", 'historyTags 2'!N121="extra", "extra", 'onchangeTags 2'!N121="extra", "extra", 'procTags 2'!N121="extra", "extra", 'historyTags 2'!N121="missing", "missing", 'onchangeTags 2'!N121="missing", "missing", 'procTags 2'!N121="missing", "missing", 'historyTags 2'!N121="ignore", "ignore", 'onchangeTags 2'!N121="ignore", "ignore", 'procTags 2'!N121="ignore", "ignore")</f>
        <v>have</v>
      </c>
      <c r="O121" s="1" t="str" cm="1">
        <f t="array" aca="1" ref="O121" ca="1">_xlfn.IFS('historyTags 2'!O121="have", "have", 'onchangeTags 2'!O121="have", "have", 'procTags 2'!O121="have", "have", 'historyTags 2'!O121="extra", "extra", 'onchangeTags 2'!O121="extra", "extra", 'procTags 2'!O121="extra", "extra", 'historyTags 2'!O121="missing", "missing", 'onchangeTags 2'!O121="missing", "missing", 'procTags 2'!O121="missing", "missing", 'historyTags 2'!O121="ignore", "ignore", 'onchangeTags 2'!O121="ignore", "ignore", 'procTags 2'!O121="ignore", "ignore")</f>
        <v>have</v>
      </c>
      <c r="P121" s="1" t="str" cm="1">
        <f t="array" aca="1" ref="P121" ca="1">_xlfn.IFS('historyTags 2'!P121="have", "have", 'onchangeTags 2'!P121="have", "have", 'procTags 2'!P121="have", "have", 'historyTags 2'!P121="extra", "extra", 'onchangeTags 2'!P121="extra", "extra", 'procTags 2'!P121="extra", "extra", 'historyTags 2'!P121="missing", "missing", 'onchangeTags 2'!P121="missing", "missing", 'procTags 2'!P121="missing", "missing", 'historyTags 2'!P121="ignore", "ignore", 'onchangeTags 2'!P121="ignore", "ignore", 'procTags 2'!P121="ignore", "ignore")</f>
        <v>ignore</v>
      </c>
    </row>
    <row r="122" spans="1:16" x14ac:dyDescent="0.2">
      <c r="A122" s="1" t="str">
        <f ca="1">IFERROR(__xludf.DUMMYFUNCTION("""COMPUTED_VALUE"""),"et_float_up_dn")</f>
        <v>et_float_up_dn</v>
      </c>
      <c r="B122" s="1" t="str" cm="1">
        <f t="array" aca="1" ref="B122" ca="1">_xlfn.IFS('historyTags 2'!B122="have", "have", 'onchangeTags 2'!B122="have", "have", 'procTags 2'!B122="have", "have", 'historyTags 2'!B122="extra", "extra", 'onchangeTags 2'!B122="extra", "extra", 'procTags 2'!B122="extra", "extra", 'historyTags 2'!B122="missing", "missing", 'onchangeTags 2'!B122="missing", "missing", 'procTags 2'!B122="missing", "missing", 'historyTags 2'!B122="ignore", "ignore", 'onchangeTags 2'!B122="ignore", "ignore", 'procTags 2'!B122="ignore", "ignore")</f>
        <v>ignore</v>
      </c>
      <c r="C122" s="1" t="str" cm="1">
        <f t="array" aca="1" ref="C122" ca="1">_xlfn.IFS('historyTags 2'!C122="have", "have", 'onchangeTags 2'!C122="have", "have", 'procTags 2'!C122="have", "have", 'historyTags 2'!C122="extra", "extra", 'onchangeTags 2'!C122="extra", "extra", 'procTags 2'!C122="extra", "extra", 'historyTags 2'!C122="missing", "missing", 'onchangeTags 2'!C122="missing", "missing", 'procTags 2'!C122="missing", "missing", 'historyTags 2'!C122="ignore", "ignore", 'onchangeTags 2'!C122="ignore", "ignore", 'procTags 2'!C122="ignore", "ignore")</f>
        <v>ignore</v>
      </c>
      <c r="D122" s="1" t="str" cm="1">
        <f t="array" aca="1" ref="D122" ca="1">_xlfn.IFS('historyTags 2'!D122="have", "have", 'onchangeTags 2'!D122="have", "have", 'procTags 2'!D122="have", "have", 'historyTags 2'!D122="extra", "extra", 'onchangeTags 2'!D122="extra", "extra", 'procTags 2'!D122="extra", "extra", 'historyTags 2'!D122="missing", "missing", 'onchangeTags 2'!D122="missing", "missing", 'procTags 2'!D122="missing", "missing", 'historyTags 2'!D122="ignore", "ignore", 'onchangeTags 2'!D122="ignore", "ignore", 'procTags 2'!D122="ignore", "ignore")</f>
        <v>ignore</v>
      </c>
      <c r="E122" s="1" t="str" cm="1">
        <f t="array" aca="1" ref="E122" ca="1">_xlfn.IFS('historyTags 2'!E122="have", "have", 'onchangeTags 2'!E122="have", "have", 'procTags 2'!E122="have", "have", 'historyTags 2'!E122="extra", "extra", 'onchangeTags 2'!E122="extra", "extra", 'procTags 2'!E122="extra", "extra", 'historyTags 2'!E122="missing", "missing", 'onchangeTags 2'!E122="missing", "missing", 'procTags 2'!E122="missing", "missing", 'historyTags 2'!E122="ignore", "ignore", 'onchangeTags 2'!E122="ignore", "ignore", 'procTags 2'!E122="ignore", "ignore")</f>
        <v>ignore</v>
      </c>
      <c r="F122" s="1" t="str" cm="1">
        <f t="array" aca="1" ref="F122" ca="1">_xlfn.IFS('historyTags 2'!F122="have", "have", 'onchangeTags 2'!F122="have", "have", 'procTags 2'!F122="have", "have", 'historyTags 2'!F122="extra", "extra", 'onchangeTags 2'!F122="extra", "extra", 'procTags 2'!F122="extra", "extra", 'historyTags 2'!F122="missing", "missing", 'onchangeTags 2'!F122="missing", "missing", 'procTags 2'!F122="missing", "missing", 'historyTags 2'!F122="ignore", "ignore", 'onchangeTags 2'!F122="ignore", "ignore", 'procTags 2'!F122="ignore", "ignore")</f>
        <v>ignore</v>
      </c>
      <c r="G122" s="1" t="str" cm="1">
        <f t="array" aca="1" ref="G122" ca="1">_xlfn.IFS('historyTags 2'!G122="have", "have", 'onchangeTags 2'!G122="have", "have", 'procTags 2'!G122="have", "have", 'historyTags 2'!G122="extra", "extra", 'onchangeTags 2'!G122="extra", "extra", 'procTags 2'!G122="extra", "extra", 'historyTags 2'!G122="missing", "missing", 'onchangeTags 2'!G122="missing", "missing", 'procTags 2'!G122="missing", "missing", 'historyTags 2'!G122="ignore", "ignore", 'onchangeTags 2'!G122="ignore", "ignore", 'procTags 2'!G122="ignore", "ignore")</f>
        <v>ignore</v>
      </c>
      <c r="H122" s="1" t="str" cm="1">
        <f t="array" aca="1" ref="H122" ca="1">_xlfn.IFS('historyTags 2'!H122="have", "have", 'onchangeTags 2'!H122="have", "have", 'procTags 2'!H122="have", "have", 'historyTags 2'!H122="extra", "extra", 'onchangeTags 2'!H122="extra", "extra", 'procTags 2'!H122="extra", "extra", 'historyTags 2'!H122="missing", "missing", 'onchangeTags 2'!H122="missing", "missing", 'procTags 2'!H122="missing", "missing", 'historyTags 2'!H122="ignore", "ignore", 'onchangeTags 2'!H122="ignore", "ignore", 'procTags 2'!H122="ignore", "ignore")</f>
        <v>ignore</v>
      </c>
      <c r="I122" s="1" t="str" cm="1">
        <f t="array" aca="1" ref="I122" ca="1">_xlfn.IFS('historyTags 2'!I122="have", "have", 'onchangeTags 2'!I122="have", "have", 'procTags 2'!I122="have", "have", 'historyTags 2'!I122="extra", "extra", 'onchangeTags 2'!I122="extra", "extra", 'procTags 2'!I122="extra", "extra", 'historyTags 2'!I122="missing", "missing", 'onchangeTags 2'!I122="missing", "missing", 'procTags 2'!I122="missing", "missing", 'historyTags 2'!I122="ignore", "ignore", 'onchangeTags 2'!I122="ignore", "ignore", 'procTags 2'!I122="ignore", "ignore")</f>
        <v>ignore</v>
      </c>
      <c r="J122" s="1" t="str" cm="1">
        <f t="array" aca="1" ref="J122" ca="1">_xlfn.IFS('historyTags 2'!J122="have", "have", 'onchangeTags 2'!J122="have", "have", 'procTags 2'!J122="have", "have", 'historyTags 2'!J122="extra", "extra", 'onchangeTags 2'!J122="extra", "extra", 'procTags 2'!J122="extra", "extra", 'historyTags 2'!J122="missing", "missing", 'onchangeTags 2'!J122="missing", "missing", 'procTags 2'!J122="missing", "missing", 'historyTags 2'!J122="ignore", "ignore", 'onchangeTags 2'!J122="ignore", "ignore", 'procTags 2'!J122="ignore", "ignore")</f>
        <v>ignore</v>
      </c>
      <c r="K122" s="1" t="str" cm="1">
        <f t="array" aca="1" ref="K122" ca="1">_xlfn.IFS('historyTags 2'!K122="have", "have", 'onchangeTags 2'!K122="have", "have", 'procTags 2'!K122="have", "have", 'historyTags 2'!K122="extra", "extra", 'onchangeTags 2'!K122="extra", "extra", 'procTags 2'!K122="extra", "extra", 'historyTags 2'!K122="missing", "missing", 'onchangeTags 2'!K122="missing", "missing", 'procTags 2'!K122="missing", "missing", 'historyTags 2'!K122="ignore", "ignore", 'onchangeTags 2'!K122="ignore", "ignore", 'procTags 2'!K122="ignore", "ignore")</f>
        <v>ignore</v>
      </c>
      <c r="L122" s="1" t="str" cm="1">
        <f t="array" aca="1" ref="L122" ca="1">_xlfn.IFS('historyTags 2'!L122="have", "have", 'onchangeTags 2'!L122="have", "have", 'procTags 2'!L122="have", "have", 'historyTags 2'!L122="extra", "extra", 'onchangeTags 2'!L122="extra", "extra", 'procTags 2'!L122="extra", "extra", 'historyTags 2'!L122="missing", "missing", 'onchangeTags 2'!L122="missing", "missing", 'procTags 2'!L122="missing", "missing", 'historyTags 2'!L122="ignore", "ignore", 'onchangeTags 2'!L122="ignore", "ignore", 'procTags 2'!L122="ignore", "ignore")</f>
        <v>ignore</v>
      </c>
      <c r="M122" s="1" t="str" cm="1">
        <f t="array" aca="1" ref="M122" ca="1">_xlfn.IFS('historyTags 2'!M122="have", "have", 'onchangeTags 2'!M122="have", "have", 'procTags 2'!M122="have", "have", 'historyTags 2'!M122="extra", "extra", 'onchangeTags 2'!M122="extra", "extra", 'procTags 2'!M122="extra", "extra", 'historyTags 2'!M122="missing", "missing", 'onchangeTags 2'!M122="missing", "missing", 'procTags 2'!M122="missing", "missing", 'historyTags 2'!M122="ignore", "ignore", 'onchangeTags 2'!M122="ignore", "ignore", 'procTags 2'!M122="ignore", "ignore")</f>
        <v>ignore</v>
      </c>
      <c r="N122" s="1" t="str" cm="1">
        <f t="array" aca="1" ref="N122" ca="1">_xlfn.IFS('historyTags 2'!N122="have", "have", 'onchangeTags 2'!N122="have", "have", 'procTags 2'!N122="have", "have", 'historyTags 2'!N122="extra", "extra", 'onchangeTags 2'!N122="extra", "extra", 'procTags 2'!N122="extra", "extra", 'historyTags 2'!N122="missing", "missing", 'onchangeTags 2'!N122="missing", "missing", 'procTags 2'!N122="missing", "missing", 'historyTags 2'!N122="ignore", "ignore", 'onchangeTags 2'!N122="ignore", "ignore", 'procTags 2'!N122="ignore", "ignore")</f>
        <v>ignore</v>
      </c>
      <c r="O122" s="1" t="str" cm="1">
        <f t="array" aca="1" ref="O122" ca="1">_xlfn.IFS('historyTags 2'!O122="have", "have", 'onchangeTags 2'!O122="have", "have", 'procTags 2'!O122="have", "have", 'historyTags 2'!O122="extra", "extra", 'onchangeTags 2'!O122="extra", "extra", 'procTags 2'!O122="extra", "extra", 'historyTags 2'!O122="missing", "missing", 'onchangeTags 2'!O122="missing", "missing", 'procTags 2'!O122="missing", "missing", 'historyTags 2'!O122="ignore", "ignore", 'onchangeTags 2'!O122="ignore", "ignore", 'procTags 2'!O122="ignore", "ignore")</f>
        <v>ignore</v>
      </c>
      <c r="P122" s="1" t="str" cm="1">
        <f t="array" aca="1" ref="P122" ca="1">_xlfn.IFS('historyTags 2'!P122="have", "have", 'onchangeTags 2'!P122="have", "have", 'procTags 2'!P122="have", "have", 'historyTags 2'!P122="extra", "extra", 'onchangeTags 2'!P122="extra", "extra", 'procTags 2'!P122="extra", "extra", 'historyTags 2'!P122="missing", "missing", 'onchangeTags 2'!P122="missing", "missing", 'procTags 2'!P122="missing", "missing", 'historyTags 2'!P122="ignore", "ignore", 'onchangeTags 2'!P122="ignore", "ignore", 'procTags 2'!P122="ignore", "ignore")</f>
        <v>ignore</v>
      </c>
    </row>
    <row r="123" spans="1:16" x14ac:dyDescent="0.2">
      <c r="A123" s="1" t="str">
        <f ca="1">IFERROR(__xludf.DUMMYFUNCTION("""COMPUTED_VALUE"""),"et_meter_calibrate")</f>
        <v>et_meter_calibrate</v>
      </c>
      <c r="B123" s="1" t="str" cm="1">
        <f t="array" aca="1" ref="B123" ca="1">_xlfn.IFS('historyTags 2'!B123="have", "have", 'onchangeTags 2'!B123="have", "have", 'procTags 2'!B123="have", "have", 'historyTags 2'!B123="extra", "extra", 'onchangeTags 2'!B123="extra", "extra", 'procTags 2'!B123="extra", "extra", 'historyTags 2'!B123="missing", "missing", 'onchangeTags 2'!B123="missing", "missing", 'procTags 2'!B123="missing", "missing", 'historyTags 2'!B123="ignore", "ignore", 'onchangeTags 2'!B123="ignore", "ignore", 'procTags 2'!B123="ignore", "ignore")</f>
        <v>ignore</v>
      </c>
      <c r="C123" s="1" t="str" cm="1">
        <f t="array" aca="1" ref="C123" ca="1">_xlfn.IFS('historyTags 2'!C123="have", "have", 'onchangeTags 2'!C123="have", "have", 'procTags 2'!C123="have", "have", 'historyTags 2'!C123="extra", "extra", 'onchangeTags 2'!C123="extra", "extra", 'procTags 2'!C123="extra", "extra", 'historyTags 2'!C123="missing", "missing", 'onchangeTags 2'!C123="missing", "missing", 'procTags 2'!C123="missing", "missing", 'historyTags 2'!C123="ignore", "ignore", 'onchangeTags 2'!C123="ignore", "ignore", 'procTags 2'!C123="ignore", "ignore")</f>
        <v>ignore</v>
      </c>
      <c r="D123" s="1" t="str" cm="1">
        <f t="array" aca="1" ref="D123" ca="1">_xlfn.IFS('historyTags 2'!D123="have", "have", 'onchangeTags 2'!D123="have", "have", 'procTags 2'!D123="have", "have", 'historyTags 2'!D123="extra", "extra", 'onchangeTags 2'!D123="extra", "extra", 'procTags 2'!D123="extra", "extra", 'historyTags 2'!D123="missing", "missing", 'onchangeTags 2'!D123="missing", "missing", 'procTags 2'!D123="missing", "missing", 'historyTags 2'!D123="ignore", "ignore", 'onchangeTags 2'!D123="ignore", "ignore", 'procTags 2'!D123="ignore", "ignore")</f>
        <v>extra</v>
      </c>
      <c r="E123" s="1" t="str" cm="1">
        <f t="array" aca="1" ref="E123" ca="1">_xlfn.IFS('historyTags 2'!E123="have", "have", 'onchangeTags 2'!E123="have", "have", 'procTags 2'!E123="have", "have", 'historyTags 2'!E123="extra", "extra", 'onchangeTags 2'!E123="extra", "extra", 'procTags 2'!E123="extra", "extra", 'historyTags 2'!E123="missing", "missing", 'onchangeTags 2'!E123="missing", "missing", 'procTags 2'!E123="missing", "missing", 'historyTags 2'!E123="ignore", "ignore", 'onchangeTags 2'!E123="ignore", "ignore", 'procTags 2'!E123="ignore", "ignore")</f>
        <v>extra</v>
      </c>
      <c r="F123" s="1" t="str" cm="1">
        <f t="array" aca="1" ref="F123" ca="1">_xlfn.IFS('historyTags 2'!F123="have", "have", 'onchangeTags 2'!F123="have", "have", 'procTags 2'!F123="have", "have", 'historyTags 2'!F123="extra", "extra", 'onchangeTags 2'!F123="extra", "extra", 'procTags 2'!F123="extra", "extra", 'historyTags 2'!F123="missing", "missing", 'onchangeTags 2'!F123="missing", "missing", 'procTags 2'!F123="missing", "missing", 'historyTags 2'!F123="ignore", "ignore", 'onchangeTags 2'!F123="ignore", "ignore", 'procTags 2'!F123="ignore", "ignore")</f>
        <v>extra</v>
      </c>
      <c r="G123" s="1" t="str" cm="1">
        <f t="array" aca="1" ref="G123" ca="1">_xlfn.IFS('historyTags 2'!G123="have", "have", 'onchangeTags 2'!G123="have", "have", 'procTags 2'!G123="have", "have", 'historyTags 2'!G123="extra", "extra", 'onchangeTags 2'!G123="extra", "extra", 'procTags 2'!G123="extra", "extra", 'historyTags 2'!G123="missing", "missing", 'onchangeTags 2'!G123="missing", "missing", 'procTags 2'!G123="missing", "missing", 'historyTags 2'!G123="ignore", "ignore", 'onchangeTags 2'!G123="ignore", "ignore", 'procTags 2'!G123="ignore", "ignore")</f>
        <v>extra</v>
      </c>
      <c r="H123" s="1" t="str" cm="1">
        <f t="array" aca="1" ref="H123" ca="1">_xlfn.IFS('historyTags 2'!H123="have", "have", 'onchangeTags 2'!H123="have", "have", 'procTags 2'!H123="have", "have", 'historyTags 2'!H123="extra", "extra", 'onchangeTags 2'!H123="extra", "extra", 'procTags 2'!H123="extra", "extra", 'historyTags 2'!H123="missing", "missing", 'onchangeTags 2'!H123="missing", "missing", 'procTags 2'!H123="missing", "missing", 'historyTags 2'!H123="ignore", "ignore", 'onchangeTags 2'!H123="ignore", "ignore", 'procTags 2'!H123="ignore", "ignore")</f>
        <v>extra</v>
      </c>
      <c r="I123" s="1" t="str" cm="1">
        <f t="array" aca="1" ref="I123" ca="1">_xlfn.IFS('historyTags 2'!I123="have", "have", 'onchangeTags 2'!I123="have", "have", 'procTags 2'!I123="have", "have", 'historyTags 2'!I123="extra", "extra", 'onchangeTags 2'!I123="extra", "extra", 'procTags 2'!I123="extra", "extra", 'historyTags 2'!I123="missing", "missing", 'onchangeTags 2'!I123="missing", "missing", 'procTags 2'!I123="missing", "missing", 'historyTags 2'!I123="ignore", "ignore", 'onchangeTags 2'!I123="ignore", "ignore", 'procTags 2'!I123="ignore", "ignore")</f>
        <v>extra</v>
      </c>
      <c r="J123" s="1" t="str" cm="1">
        <f t="array" aca="1" ref="J123" ca="1">_xlfn.IFS('historyTags 2'!J123="have", "have", 'onchangeTags 2'!J123="have", "have", 'procTags 2'!J123="have", "have", 'historyTags 2'!J123="extra", "extra", 'onchangeTags 2'!J123="extra", "extra", 'procTags 2'!J123="extra", "extra", 'historyTags 2'!J123="missing", "missing", 'onchangeTags 2'!J123="missing", "missing", 'procTags 2'!J123="missing", "missing", 'historyTags 2'!J123="ignore", "ignore", 'onchangeTags 2'!J123="ignore", "ignore", 'procTags 2'!J123="ignore", "ignore")</f>
        <v>extra</v>
      </c>
      <c r="K123" s="1" t="str" cm="1">
        <f t="array" aca="1" ref="K123" ca="1">_xlfn.IFS('historyTags 2'!K123="have", "have", 'onchangeTags 2'!K123="have", "have", 'procTags 2'!K123="have", "have", 'historyTags 2'!K123="extra", "extra", 'onchangeTags 2'!K123="extra", "extra", 'procTags 2'!K123="extra", "extra", 'historyTags 2'!K123="missing", "missing", 'onchangeTags 2'!K123="missing", "missing", 'procTags 2'!K123="missing", "missing", 'historyTags 2'!K123="ignore", "ignore", 'onchangeTags 2'!K123="ignore", "ignore", 'procTags 2'!K123="ignore", "ignore")</f>
        <v>extra</v>
      </c>
      <c r="L123" s="1" t="str" cm="1">
        <f t="array" aca="1" ref="L123" ca="1">_xlfn.IFS('historyTags 2'!L123="have", "have", 'onchangeTags 2'!L123="have", "have", 'procTags 2'!L123="have", "have", 'historyTags 2'!L123="extra", "extra", 'onchangeTags 2'!L123="extra", "extra", 'procTags 2'!L123="extra", "extra", 'historyTags 2'!L123="missing", "missing", 'onchangeTags 2'!L123="missing", "missing", 'procTags 2'!L123="missing", "missing", 'historyTags 2'!L123="ignore", "ignore", 'onchangeTags 2'!L123="ignore", "ignore", 'procTags 2'!L123="ignore", "ignore")</f>
        <v>extra</v>
      </c>
      <c r="M123" s="1" t="str" cm="1">
        <f t="array" aca="1" ref="M123" ca="1">_xlfn.IFS('historyTags 2'!M123="have", "have", 'onchangeTags 2'!M123="have", "have", 'procTags 2'!M123="have", "have", 'historyTags 2'!M123="extra", "extra", 'onchangeTags 2'!M123="extra", "extra", 'procTags 2'!M123="extra", "extra", 'historyTags 2'!M123="missing", "missing", 'onchangeTags 2'!M123="missing", "missing", 'procTags 2'!M123="missing", "missing", 'historyTags 2'!M123="ignore", "ignore", 'onchangeTags 2'!M123="ignore", "ignore", 'procTags 2'!M123="ignore", "ignore")</f>
        <v>extra</v>
      </c>
      <c r="N123" s="1" t="str" cm="1">
        <f t="array" aca="1" ref="N123" ca="1">_xlfn.IFS('historyTags 2'!N123="have", "have", 'onchangeTags 2'!N123="have", "have", 'procTags 2'!N123="have", "have", 'historyTags 2'!N123="extra", "extra", 'onchangeTags 2'!N123="extra", "extra", 'procTags 2'!N123="extra", "extra", 'historyTags 2'!N123="missing", "missing", 'onchangeTags 2'!N123="missing", "missing", 'procTags 2'!N123="missing", "missing", 'historyTags 2'!N123="ignore", "ignore", 'onchangeTags 2'!N123="ignore", "ignore", 'procTags 2'!N123="ignore", "ignore")</f>
        <v>extra</v>
      </c>
      <c r="O123" s="1" t="str" cm="1">
        <f t="array" aca="1" ref="O123" ca="1">_xlfn.IFS('historyTags 2'!O123="have", "have", 'onchangeTags 2'!O123="have", "have", 'procTags 2'!O123="have", "have", 'historyTags 2'!O123="extra", "extra", 'onchangeTags 2'!O123="extra", "extra", 'procTags 2'!O123="extra", "extra", 'historyTags 2'!O123="missing", "missing", 'onchangeTags 2'!O123="missing", "missing", 'procTags 2'!O123="missing", "missing", 'historyTags 2'!O123="ignore", "ignore", 'onchangeTags 2'!O123="ignore", "ignore", 'procTags 2'!O123="ignore", "ignore")</f>
        <v>extra</v>
      </c>
      <c r="P123" s="1" t="str" cm="1">
        <f t="array" aca="1" ref="P123" ca="1">_xlfn.IFS('historyTags 2'!P123="have", "have", 'onchangeTags 2'!P123="have", "have", 'procTags 2'!P123="have", "have", 'historyTags 2'!P123="extra", "extra", 'onchangeTags 2'!P123="extra", "extra", 'procTags 2'!P123="extra", "extra", 'historyTags 2'!P123="missing", "missing", 'onchangeTags 2'!P123="missing", "missing", 'procTags 2'!P123="missing", "missing", 'historyTags 2'!P123="ignore", "ignore", 'onchangeTags 2'!P123="ignore", "ignore", 'procTags 2'!P123="ignore", "ignore")</f>
        <v>ignore</v>
      </c>
    </row>
    <row r="124" spans="1:16" x14ac:dyDescent="0.2">
      <c r="A124" s="1" t="str">
        <f ca="1">IFERROR(__xludf.DUMMYFUNCTION("""COMPUTED_VALUE"""),"et_meter_daily_accum")</f>
        <v>et_meter_daily_accum</v>
      </c>
      <c r="B124" s="1" t="str" cm="1">
        <f t="array" aca="1" ref="B124" ca="1">_xlfn.IFS('historyTags 2'!B124="have", "have", 'onchangeTags 2'!B124="have", "have", 'procTags 2'!B124="have", "have", 'historyTags 2'!B124="extra", "extra", 'onchangeTags 2'!B124="extra", "extra", 'procTags 2'!B124="extra", "extra", 'historyTags 2'!B124="missing", "missing", 'onchangeTags 2'!B124="missing", "missing", 'procTags 2'!B124="missing", "missing", 'historyTags 2'!B124="ignore", "ignore", 'onchangeTags 2'!B124="ignore", "ignore", 'procTags 2'!B124="ignore", "ignore")</f>
        <v>ignore</v>
      </c>
      <c r="C124" s="1" t="str" cm="1">
        <f t="array" aca="1" ref="C124" ca="1">_xlfn.IFS('historyTags 2'!C124="have", "have", 'onchangeTags 2'!C124="have", "have", 'procTags 2'!C124="have", "have", 'historyTags 2'!C124="extra", "extra", 'onchangeTags 2'!C124="extra", "extra", 'procTags 2'!C124="extra", "extra", 'historyTags 2'!C124="missing", "missing", 'onchangeTags 2'!C124="missing", "missing", 'procTags 2'!C124="missing", "missing", 'historyTags 2'!C124="ignore", "ignore", 'onchangeTags 2'!C124="ignore", "ignore", 'procTags 2'!C124="ignore", "ignore")</f>
        <v>ignore</v>
      </c>
      <c r="D124" s="1" t="str" cm="1">
        <f t="array" aca="1" ref="D124" ca="1">_xlfn.IFS('historyTags 2'!D124="have", "have", 'onchangeTags 2'!D124="have", "have", 'procTags 2'!D124="have", "have", 'historyTags 2'!D124="extra", "extra", 'onchangeTags 2'!D124="extra", "extra", 'procTags 2'!D124="extra", "extra", 'historyTags 2'!D124="missing", "missing", 'onchangeTags 2'!D124="missing", "missing", 'procTags 2'!D124="missing", "missing", 'historyTags 2'!D124="ignore", "ignore", 'onchangeTags 2'!D124="ignore", "ignore", 'procTags 2'!D124="ignore", "ignore")</f>
        <v>missing</v>
      </c>
      <c r="E124" s="1" t="str" cm="1">
        <f t="array" aca="1" ref="E124" ca="1">_xlfn.IFS('historyTags 2'!E124="have", "have", 'onchangeTags 2'!E124="have", "have", 'procTags 2'!E124="have", "have", 'historyTags 2'!E124="extra", "extra", 'onchangeTags 2'!E124="extra", "extra", 'procTags 2'!E124="extra", "extra", 'historyTags 2'!E124="missing", "missing", 'onchangeTags 2'!E124="missing", "missing", 'procTags 2'!E124="missing", "missing", 'historyTags 2'!E124="ignore", "ignore", 'onchangeTags 2'!E124="ignore", "ignore", 'procTags 2'!E124="ignore", "ignore")</f>
        <v>missing</v>
      </c>
      <c r="F124" s="1" t="str" cm="1">
        <f t="array" aca="1" ref="F124" ca="1">_xlfn.IFS('historyTags 2'!F124="have", "have", 'onchangeTags 2'!F124="have", "have", 'procTags 2'!F124="have", "have", 'historyTags 2'!F124="extra", "extra", 'onchangeTags 2'!F124="extra", "extra", 'procTags 2'!F124="extra", "extra", 'historyTags 2'!F124="missing", "missing", 'onchangeTags 2'!F124="missing", "missing", 'procTags 2'!F124="missing", "missing", 'historyTags 2'!F124="ignore", "ignore", 'onchangeTags 2'!F124="ignore", "ignore", 'procTags 2'!F124="ignore", "ignore")</f>
        <v>missing</v>
      </c>
      <c r="G124" s="1" t="str" cm="1">
        <f t="array" aca="1" ref="G124" ca="1">_xlfn.IFS('historyTags 2'!G124="have", "have", 'onchangeTags 2'!G124="have", "have", 'procTags 2'!G124="have", "have", 'historyTags 2'!G124="extra", "extra", 'onchangeTags 2'!G124="extra", "extra", 'procTags 2'!G124="extra", "extra", 'historyTags 2'!G124="missing", "missing", 'onchangeTags 2'!G124="missing", "missing", 'procTags 2'!G124="missing", "missing", 'historyTags 2'!G124="ignore", "ignore", 'onchangeTags 2'!G124="ignore", "ignore", 'procTags 2'!G124="ignore", "ignore")</f>
        <v>missing</v>
      </c>
      <c r="H124" s="1" t="str" cm="1">
        <f t="array" aca="1" ref="H124" ca="1">_xlfn.IFS('historyTags 2'!H124="have", "have", 'onchangeTags 2'!H124="have", "have", 'procTags 2'!H124="have", "have", 'historyTags 2'!H124="extra", "extra", 'onchangeTags 2'!H124="extra", "extra", 'procTags 2'!H124="extra", "extra", 'historyTags 2'!H124="missing", "missing", 'onchangeTags 2'!H124="missing", "missing", 'procTags 2'!H124="missing", "missing", 'historyTags 2'!H124="ignore", "ignore", 'onchangeTags 2'!H124="ignore", "ignore", 'procTags 2'!H124="ignore", "ignore")</f>
        <v>missing</v>
      </c>
      <c r="I124" s="1" t="str" cm="1">
        <f t="array" aca="1" ref="I124" ca="1">_xlfn.IFS('historyTags 2'!I124="have", "have", 'onchangeTags 2'!I124="have", "have", 'procTags 2'!I124="have", "have", 'historyTags 2'!I124="extra", "extra", 'onchangeTags 2'!I124="extra", "extra", 'procTags 2'!I124="extra", "extra", 'historyTags 2'!I124="missing", "missing", 'onchangeTags 2'!I124="missing", "missing", 'procTags 2'!I124="missing", "missing", 'historyTags 2'!I124="ignore", "ignore", 'onchangeTags 2'!I124="ignore", "ignore", 'procTags 2'!I124="ignore", "ignore")</f>
        <v>missing</v>
      </c>
      <c r="J124" s="1" t="str" cm="1">
        <f t="array" aca="1" ref="J124" ca="1">_xlfn.IFS('historyTags 2'!J124="have", "have", 'onchangeTags 2'!J124="have", "have", 'procTags 2'!J124="have", "have", 'historyTags 2'!J124="extra", "extra", 'onchangeTags 2'!J124="extra", "extra", 'procTags 2'!J124="extra", "extra", 'historyTags 2'!J124="missing", "missing", 'onchangeTags 2'!J124="missing", "missing", 'procTags 2'!J124="missing", "missing", 'historyTags 2'!J124="ignore", "ignore", 'onchangeTags 2'!J124="ignore", "ignore", 'procTags 2'!J124="ignore", "ignore")</f>
        <v>missing</v>
      </c>
      <c r="K124" s="1" t="str" cm="1">
        <f t="array" aca="1" ref="K124" ca="1">_xlfn.IFS('historyTags 2'!K124="have", "have", 'onchangeTags 2'!K124="have", "have", 'procTags 2'!K124="have", "have", 'historyTags 2'!K124="extra", "extra", 'onchangeTags 2'!K124="extra", "extra", 'procTags 2'!K124="extra", "extra", 'historyTags 2'!K124="missing", "missing", 'onchangeTags 2'!K124="missing", "missing", 'procTags 2'!K124="missing", "missing", 'historyTags 2'!K124="ignore", "ignore", 'onchangeTags 2'!K124="ignore", "ignore", 'procTags 2'!K124="ignore", "ignore")</f>
        <v>missing</v>
      </c>
      <c r="L124" s="1" t="str" cm="1">
        <f t="array" aca="1" ref="L124" ca="1">_xlfn.IFS('historyTags 2'!L124="have", "have", 'onchangeTags 2'!L124="have", "have", 'procTags 2'!L124="have", "have", 'historyTags 2'!L124="extra", "extra", 'onchangeTags 2'!L124="extra", "extra", 'procTags 2'!L124="extra", "extra", 'historyTags 2'!L124="missing", "missing", 'onchangeTags 2'!L124="missing", "missing", 'procTags 2'!L124="missing", "missing", 'historyTags 2'!L124="ignore", "ignore", 'onchangeTags 2'!L124="ignore", "ignore", 'procTags 2'!L124="ignore", "ignore")</f>
        <v>missing</v>
      </c>
      <c r="M124" s="1" t="str" cm="1">
        <f t="array" aca="1" ref="M124" ca="1">_xlfn.IFS('historyTags 2'!M124="have", "have", 'onchangeTags 2'!M124="have", "have", 'procTags 2'!M124="have", "have", 'historyTags 2'!M124="extra", "extra", 'onchangeTags 2'!M124="extra", "extra", 'procTags 2'!M124="extra", "extra", 'historyTags 2'!M124="missing", "missing", 'onchangeTags 2'!M124="missing", "missing", 'procTags 2'!M124="missing", "missing", 'historyTags 2'!M124="ignore", "ignore", 'onchangeTags 2'!M124="ignore", "ignore", 'procTags 2'!M124="ignore", "ignore")</f>
        <v>missing</v>
      </c>
      <c r="N124" s="1" t="str" cm="1">
        <f t="array" aca="1" ref="N124" ca="1">_xlfn.IFS('historyTags 2'!N124="have", "have", 'onchangeTags 2'!N124="have", "have", 'procTags 2'!N124="have", "have", 'historyTags 2'!N124="extra", "extra", 'onchangeTags 2'!N124="extra", "extra", 'procTags 2'!N124="extra", "extra", 'historyTags 2'!N124="missing", "missing", 'onchangeTags 2'!N124="missing", "missing", 'procTags 2'!N124="missing", "missing", 'historyTags 2'!N124="ignore", "ignore", 'onchangeTags 2'!N124="ignore", "ignore", 'procTags 2'!N124="ignore", "ignore")</f>
        <v>missing</v>
      </c>
      <c r="O124" s="1" t="str" cm="1">
        <f t="array" aca="1" ref="O124" ca="1">_xlfn.IFS('historyTags 2'!O124="have", "have", 'onchangeTags 2'!O124="have", "have", 'procTags 2'!O124="have", "have", 'historyTags 2'!O124="extra", "extra", 'onchangeTags 2'!O124="extra", "extra", 'procTags 2'!O124="extra", "extra", 'historyTags 2'!O124="missing", "missing", 'onchangeTags 2'!O124="missing", "missing", 'procTags 2'!O124="missing", "missing", 'historyTags 2'!O124="ignore", "ignore", 'onchangeTags 2'!O124="ignore", "ignore", 'procTags 2'!O124="ignore", "ignore")</f>
        <v>missing</v>
      </c>
      <c r="P124" s="1" t="str" cm="1">
        <f t="array" aca="1" ref="P124" ca="1">_xlfn.IFS('historyTags 2'!P124="have", "have", 'onchangeTags 2'!P124="have", "have", 'procTags 2'!P124="have", "have", 'historyTags 2'!P124="extra", "extra", 'onchangeTags 2'!P124="extra", "extra", 'procTags 2'!P124="extra", "extra", 'historyTags 2'!P124="missing", "missing", 'onchangeTags 2'!P124="missing", "missing", 'procTags 2'!P124="missing", "missing", 'historyTags 2'!P124="ignore", "ignore", 'onchangeTags 2'!P124="ignore", "ignore", 'procTags 2'!P124="ignore", "ignore")</f>
        <v>ignore</v>
      </c>
    </row>
    <row r="125" spans="1:16" x14ac:dyDescent="0.2">
      <c r="A125" s="1" t="str">
        <f ca="1">IFERROR(__xludf.DUMMYFUNCTION("""COMPUTED_VALUE"""),"et_meter_increment")</f>
        <v>et_meter_increment</v>
      </c>
      <c r="B125" s="1" t="str" cm="1">
        <f t="array" aca="1" ref="B125" ca="1">_xlfn.IFS('historyTags 2'!B125="have", "have", 'onchangeTags 2'!B125="have", "have", 'procTags 2'!B125="have", "have", 'historyTags 2'!B125="extra", "extra", 'onchangeTags 2'!B125="extra", "extra", 'procTags 2'!B125="extra", "extra", 'historyTags 2'!B125="missing", "missing", 'onchangeTags 2'!B125="missing", "missing", 'procTags 2'!B125="missing", "missing", 'historyTags 2'!B125="ignore", "ignore", 'onchangeTags 2'!B125="ignore", "ignore", 'procTags 2'!B125="ignore", "ignore")</f>
        <v>ignore</v>
      </c>
      <c r="C125" s="1" t="str" cm="1">
        <f t="array" aca="1" ref="C125" ca="1">_xlfn.IFS('historyTags 2'!C125="have", "have", 'onchangeTags 2'!C125="have", "have", 'procTags 2'!C125="have", "have", 'historyTags 2'!C125="extra", "extra", 'onchangeTags 2'!C125="extra", "extra", 'procTags 2'!C125="extra", "extra", 'historyTags 2'!C125="missing", "missing", 'onchangeTags 2'!C125="missing", "missing", 'procTags 2'!C125="missing", "missing", 'historyTags 2'!C125="ignore", "ignore", 'onchangeTags 2'!C125="ignore", "ignore", 'procTags 2'!C125="ignore", "ignore")</f>
        <v>ignore</v>
      </c>
      <c r="D125" s="1" t="str" cm="1">
        <f t="array" aca="1" ref="D125" ca="1">_xlfn.IFS('historyTags 2'!D125="have", "have", 'onchangeTags 2'!D125="have", "have", 'procTags 2'!D125="have", "have", 'historyTags 2'!D125="extra", "extra", 'onchangeTags 2'!D125="extra", "extra", 'procTags 2'!D125="extra", "extra", 'historyTags 2'!D125="missing", "missing", 'onchangeTags 2'!D125="missing", "missing", 'procTags 2'!D125="missing", "missing", 'historyTags 2'!D125="ignore", "ignore", 'onchangeTags 2'!D125="ignore", "ignore", 'procTags 2'!D125="ignore", "ignore")</f>
        <v>extra</v>
      </c>
      <c r="E125" s="1" t="str" cm="1">
        <f t="array" aca="1" ref="E125" ca="1">_xlfn.IFS('historyTags 2'!E125="have", "have", 'onchangeTags 2'!E125="have", "have", 'procTags 2'!E125="have", "have", 'historyTags 2'!E125="extra", "extra", 'onchangeTags 2'!E125="extra", "extra", 'procTags 2'!E125="extra", "extra", 'historyTags 2'!E125="missing", "missing", 'onchangeTags 2'!E125="missing", "missing", 'procTags 2'!E125="missing", "missing", 'historyTags 2'!E125="ignore", "ignore", 'onchangeTags 2'!E125="ignore", "ignore", 'procTags 2'!E125="ignore", "ignore")</f>
        <v>extra</v>
      </c>
      <c r="F125" s="1" t="str" cm="1">
        <f t="array" aca="1" ref="F125" ca="1">_xlfn.IFS('historyTags 2'!F125="have", "have", 'onchangeTags 2'!F125="have", "have", 'procTags 2'!F125="have", "have", 'historyTags 2'!F125="extra", "extra", 'onchangeTags 2'!F125="extra", "extra", 'procTags 2'!F125="extra", "extra", 'historyTags 2'!F125="missing", "missing", 'onchangeTags 2'!F125="missing", "missing", 'procTags 2'!F125="missing", "missing", 'historyTags 2'!F125="ignore", "ignore", 'onchangeTags 2'!F125="ignore", "ignore", 'procTags 2'!F125="ignore", "ignore")</f>
        <v>extra</v>
      </c>
      <c r="G125" s="1" t="str" cm="1">
        <f t="array" aca="1" ref="G125" ca="1">_xlfn.IFS('historyTags 2'!G125="have", "have", 'onchangeTags 2'!G125="have", "have", 'procTags 2'!G125="have", "have", 'historyTags 2'!G125="extra", "extra", 'onchangeTags 2'!G125="extra", "extra", 'procTags 2'!G125="extra", "extra", 'historyTags 2'!G125="missing", "missing", 'onchangeTags 2'!G125="missing", "missing", 'procTags 2'!G125="missing", "missing", 'historyTags 2'!G125="ignore", "ignore", 'onchangeTags 2'!G125="ignore", "ignore", 'procTags 2'!G125="ignore", "ignore")</f>
        <v>extra</v>
      </c>
      <c r="H125" s="1" t="str" cm="1">
        <f t="array" aca="1" ref="H125" ca="1">_xlfn.IFS('historyTags 2'!H125="have", "have", 'onchangeTags 2'!H125="have", "have", 'procTags 2'!H125="have", "have", 'historyTags 2'!H125="extra", "extra", 'onchangeTags 2'!H125="extra", "extra", 'procTags 2'!H125="extra", "extra", 'historyTags 2'!H125="missing", "missing", 'onchangeTags 2'!H125="missing", "missing", 'procTags 2'!H125="missing", "missing", 'historyTags 2'!H125="ignore", "ignore", 'onchangeTags 2'!H125="ignore", "ignore", 'procTags 2'!H125="ignore", "ignore")</f>
        <v>extra</v>
      </c>
      <c r="I125" s="1" t="str" cm="1">
        <f t="array" aca="1" ref="I125" ca="1">_xlfn.IFS('historyTags 2'!I125="have", "have", 'onchangeTags 2'!I125="have", "have", 'procTags 2'!I125="have", "have", 'historyTags 2'!I125="extra", "extra", 'onchangeTags 2'!I125="extra", "extra", 'procTags 2'!I125="extra", "extra", 'historyTags 2'!I125="missing", "missing", 'onchangeTags 2'!I125="missing", "missing", 'procTags 2'!I125="missing", "missing", 'historyTags 2'!I125="ignore", "ignore", 'onchangeTags 2'!I125="ignore", "ignore", 'procTags 2'!I125="ignore", "ignore")</f>
        <v>extra</v>
      </c>
      <c r="J125" s="1" t="str" cm="1">
        <f t="array" aca="1" ref="J125" ca="1">_xlfn.IFS('historyTags 2'!J125="have", "have", 'onchangeTags 2'!J125="have", "have", 'procTags 2'!J125="have", "have", 'historyTags 2'!J125="extra", "extra", 'onchangeTags 2'!J125="extra", "extra", 'procTags 2'!J125="extra", "extra", 'historyTags 2'!J125="missing", "missing", 'onchangeTags 2'!J125="missing", "missing", 'procTags 2'!J125="missing", "missing", 'historyTags 2'!J125="ignore", "ignore", 'onchangeTags 2'!J125="ignore", "ignore", 'procTags 2'!J125="ignore", "ignore")</f>
        <v>extra</v>
      </c>
      <c r="K125" s="1" t="str" cm="1">
        <f t="array" aca="1" ref="K125" ca="1">_xlfn.IFS('historyTags 2'!K125="have", "have", 'onchangeTags 2'!K125="have", "have", 'procTags 2'!K125="have", "have", 'historyTags 2'!K125="extra", "extra", 'onchangeTags 2'!K125="extra", "extra", 'procTags 2'!K125="extra", "extra", 'historyTags 2'!K125="missing", "missing", 'onchangeTags 2'!K125="missing", "missing", 'procTags 2'!K125="missing", "missing", 'historyTags 2'!K125="ignore", "ignore", 'onchangeTags 2'!K125="ignore", "ignore", 'procTags 2'!K125="ignore", "ignore")</f>
        <v>extra</v>
      </c>
      <c r="L125" s="1" t="str" cm="1">
        <f t="array" aca="1" ref="L125" ca="1">_xlfn.IFS('historyTags 2'!L125="have", "have", 'onchangeTags 2'!L125="have", "have", 'procTags 2'!L125="have", "have", 'historyTags 2'!L125="extra", "extra", 'onchangeTags 2'!L125="extra", "extra", 'procTags 2'!L125="extra", "extra", 'historyTags 2'!L125="missing", "missing", 'onchangeTags 2'!L125="missing", "missing", 'procTags 2'!L125="missing", "missing", 'historyTags 2'!L125="ignore", "ignore", 'onchangeTags 2'!L125="ignore", "ignore", 'procTags 2'!L125="ignore", "ignore")</f>
        <v>extra</v>
      </c>
      <c r="M125" s="1" t="str" cm="1">
        <f t="array" aca="1" ref="M125" ca="1">_xlfn.IFS('historyTags 2'!M125="have", "have", 'onchangeTags 2'!M125="have", "have", 'procTags 2'!M125="have", "have", 'historyTags 2'!M125="extra", "extra", 'onchangeTags 2'!M125="extra", "extra", 'procTags 2'!M125="extra", "extra", 'historyTags 2'!M125="missing", "missing", 'onchangeTags 2'!M125="missing", "missing", 'procTags 2'!M125="missing", "missing", 'historyTags 2'!M125="ignore", "ignore", 'onchangeTags 2'!M125="ignore", "ignore", 'procTags 2'!M125="ignore", "ignore")</f>
        <v>extra</v>
      </c>
      <c r="N125" s="1" t="str" cm="1">
        <f t="array" aca="1" ref="N125" ca="1">_xlfn.IFS('historyTags 2'!N125="have", "have", 'onchangeTags 2'!N125="have", "have", 'procTags 2'!N125="have", "have", 'historyTags 2'!N125="extra", "extra", 'onchangeTags 2'!N125="extra", "extra", 'procTags 2'!N125="extra", "extra", 'historyTags 2'!N125="missing", "missing", 'onchangeTags 2'!N125="missing", "missing", 'procTags 2'!N125="missing", "missing", 'historyTags 2'!N125="ignore", "ignore", 'onchangeTags 2'!N125="ignore", "ignore", 'procTags 2'!N125="ignore", "ignore")</f>
        <v>extra</v>
      </c>
      <c r="O125" s="1" t="str" cm="1">
        <f t="array" aca="1" ref="O125" ca="1">_xlfn.IFS('historyTags 2'!O125="have", "have", 'onchangeTags 2'!O125="have", "have", 'procTags 2'!O125="have", "have", 'historyTags 2'!O125="extra", "extra", 'onchangeTags 2'!O125="extra", "extra", 'procTags 2'!O125="extra", "extra", 'historyTags 2'!O125="missing", "missing", 'onchangeTags 2'!O125="missing", "missing", 'procTags 2'!O125="missing", "missing", 'historyTags 2'!O125="ignore", "ignore", 'onchangeTags 2'!O125="ignore", "ignore", 'procTags 2'!O125="ignore", "ignore")</f>
        <v>extra</v>
      </c>
      <c r="P125" s="1" t="str" cm="1">
        <f t="array" aca="1" ref="P125" ca="1">_xlfn.IFS('historyTags 2'!P125="have", "have", 'onchangeTags 2'!P125="have", "have", 'procTags 2'!P125="have", "have", 'historyTags 2'!P125="extra", "extra", 'onchangeTags 2'!P125="extra", "extra", 'procTags 2'!P125="extra", "extra", 'historyTags 2'!P125="missing", "missing", 'onchangeTags 2'!P125="missing", "missing", 'procTags 2'!P125="missing", "missing", 'historyTags 2'!P125="ignore", "ignore", 'onchangeTags 2'!P125="ignore", "ignore", 'procTags 2'!P125="ignore", "ignore")</f>
        <v>ignore</v>
      </c>
    </row>
    <row r="126" spans="1:16" x14ac:dyDescent="0.2">
      <c r="A126" s="1" t="str">
        <f ca="1">IFERROR(__xludf.DUMMYFUNCTION("""COMPUTED_VALUE"""),"et_meter_previous_day_amount")</f>
        <v>et_meter_previous_day_amount</v>
      </c>
      <c r="B126" s="1" t="str" cm="1">
        <f t="array" aca="1" ref="B126" ca="1">_xlfn.IFS('historyTags 2'!B126="have", "have", 'onchangeTags 2'!B126="have", "have", 'procTags 2'!B126="have", "have", 'historyTags 2'!B126="extra", "extra", 'onchangeTags 2'!B126="extra", "extra", 'procTags 2'!B126="extra", "extra", 'historyTags 2'!B126="missing", "missing", 'onchangeTags 2'!B126="missing", "missing", 'procTags 2'!B126="missing", "missing", 'historyTags 2'!B126="ignore", "ignore", 'onchangeTags 2'!B126="ignore", "ignore", 'procTags 2'!B126="ignore", "ignore")</f>
        <v>ignore</v>
      </c>
      <c r="C126" s="1" t="str" cm="1">
        <f t="array" aca="1" ref="C126" ca="1">_xlfn.IFS('historyTags 2'!C126="have", "have", 'onchangeTags 2'!C126="have", "have", 'procTags 2'!C126="have", "have", 'historyTags 2'!C126="extra", "extra", 'onchangeTags 2'!C126="extra", "extra", 'procTags 2'!C126="extra", "extra", 'historyTags 2'!C126="missing", "missing", 'onchangeTags 2'!C126="missing", "missing", 'procTags 2'!C126="missing", "missing", 'historyTags 2'!C126="ignore", "ignore", 'onchangeTags 2'!C126="ignore", "ignore", 'procTags 2'!C126="ignore", "ignore")</f>
        <v>ignore</v>
      </c>
      <c r="D126" s="1" t="str" cm="1">
        <f t="array" aca="1" ref="D126" ca="1">_xlfn.IFS('historyTags 2'!D126="have", "have", 'onchangeTags 2'!D126="have", "have", 'procTags 2'!D126="have", "have", 'historyTags 2'!D126="extra", "extra", 'onchangeTags 2'!D126="extra", "extra", 'procTags 2'!D126="extra", "extra", 'historyTags 2'!D126="missing", "missing", 'onchangeTags 2'!D126="missing", "missing", 'procTags 2'!D126="missing", "missing", 'historyTags 2'!D126="ignore", "ignore", 'onchangeTags 2'!D126="ignore", "ignore", 'procTags 2'!D126="ignore", "ignore")</f>
        <v>have</v>
      </c>
      <c r="E126" s="1" t="str" cm="1">
        <f t="array" aca="1" ref="E126" ca="1">_xlfn.IFS('historyTags 2'!E126="have", "have", 'onchangeTags 2'!E126="have", "have", 'procTags 2'!E126="have", "have", 'historyTags 2'!E126="extra", "extra", 'onchangeTags 2'!E126="extra", "extra", 'procTags 2'!E126="extra", "extra", 'historyTags 2'!E126="missing", "missing", 'onchangeTags 2'!E126="missing", "missing", 'procTags 2'!E126="missing", "missing", 'historyTags 2'!E126="ignore", "ignore", 'onchangeTags 2'!E126="ignore", "ignore", 'procTags 2'!E126="ignore", "ignore")</f>
        <v>have</v>
      </c>
      <c r="F126" s="1" t="str" cm="1">
        <f t="array" aca="1" ref="F126" ca="1">_xlfn.IFS('historyTags 2'!F126="have", "have", 'onchangeTags 2'!F126="have", "have", 'procTags 2'!F126="have", "have", 'historyTags 2'!F126="extra", "extra", 'onchangeTags 2'!F126="extra", "extra", 'procTags 2'!F126="extra", "extra", 'historyTags 2'!F126="missing", "missing", 'onchangeTags 2'!F126="missing", "missing", 'procTags 2'!F126="missing", "missing", 'historyTags 2'!F126="ignore", "ignore", 'onchangeTags 2'!F126="ignore", "ignore", 'procTags 2'!F126="ignore", "ignore")</f>
        <v>have</v>
      </c>
      <c r="G126" s="1" t="str" cm="1">
        <f t="array" aca="1" ref="G126" ca="1">_xlfn.IFS('historyTags 2'!G126="have", "have", 'onchangeTags 2'!G126="have", "have", 'procTags 2'!G126="have", "have", 'historyTags 2'!G126="extra", "extra", 'onchangeTags 2'!G126="extra", "extra", 'procTags 2'!G126="extra", "extra", 'historyTags 2'!G126="missing", "missing", 'onchangeTags 2'!G126="missing", "missing", 'procTags 2'!G126="missing", "missing", 'historyTags 2'!G126="ignore", "ignore", 'onchangeTags 2'!G126="ignore", "ignore", 'procTags 2'!G126="ignore", "ignore")</f>
        <v>have</v>
      </c>
      <c r="H126" s="1" t="str" cm="1">
        <f t="array" aca="1" ref="H126" ca="1">_xlfn.IFS('historyTags 2'!H126="have", "have", 'onchangeTags 2'!H126="have", "have", 'procTags 2'!H126="have", "have", 'historyTags 2'!H126="extra", "extra", 'onchangeTags 2'!H126="extra", "extra", 'procTags 2'!H126="extra", "extra", 'historyTags 2'!H126="missing", "missing", 'onchangeTags 2'!H126="missing", "missing", 'procTags 2'!H126="missing", "missing", 'historyTags 2'!H126="ignore", "ignore", 'onchangeTags 2'!H126="ignore", "ignore", 'procTags 2'!H126="ignore", "ignore")</f>
        <v>have</v>
      </c>
      <c r="I126" s="1" t="str" cm="1">
        <f t="array" aca="1" ref="I126" ca="1">_xlfn.IFS('historyTags 2'!I126="have", "have", 'onchangeTags 2'!I126="have", "have", 'procTags 2'!I126="have", "have", 'historyTags 2'!I126="extra", "extra", 'onchangeTags 2'!I126="extra", "extra", 'procTags 2'!I126="extra", "extra", 'historyTags 2'!I126="missing", "missing", 'onchangeTags 2'!I126="missing", "missing", 'procTags 2'!I126="missing", "missing", 'historyTags 2'!I126="ignore", "ignore", 'onchangeTags 2'!I126="ignore", "ignore", 'procTags 2'!I126="ignore", "ignore")</f>
        <v>have</v>
      </c>
      <c r="J126" s="1" t="str" cm="1">
        <f t="array" aca="1" ref="J126" ca="1">_xlfn.IFS('historyTags 2'!J126="have", "have", 'onchangeTags 2'!J126="have", "have", 'procTags 2'!J126="have", "have", 'historyTags 2'!J126="extra", "extra", 'onchangeTags 2'!J126="extra", "extra", 'procTags 2'!J126="extra", "extra", 'historyTags 2'!J126="missing", "missing", 'onchangeTags 2'!J126="missing", "missing", 'procTags 2'!J126="missing", "missing", 'historyTags 2'!J126="ignore", "ignore", 'onchangeTags 2'!J126="ignore", "ignore", 'procTags 2'!J126="ignore", "ignore")</f>
        <v>have</v>
      </c>
      <c r="K126" s="1" t="str" cm="1">
        <f t="array" aca="1" ref="K126" ca="1">_xlfn.IFS('historyTags 2'!K126="have", "have", 'onchangeTags 2'!K126="have", "have", 'procTags 2'!K126="have", "have", 'historyTags 2'!K126="extra", "extra", 'onchangeTags 2'!K126="extra", "extra", 'procTags 2'!K126="extra", "extra", 'historyTags 2'!K126="missing", "missing", 'onchangeTags 2'!K126="missing", "missing", 'procTags 2'!K126="missing", "missing", 'historyTags 2'!K126="ignore", "ignore", 'onchangeTags 2'!K126="ignore", "ignore", 'procTags 2'!K126="ignore", "ignore")</f>
        <v>have</v>
      </c>
      <c r="L126" s="1" t="str" cm="1">
        <f t="array" aca="1" ref="L126" ca="1">_xlfn.IFS('historyTags 2'!L126="have", "have", 'onchangeTags 2'!L126="have", "have", 'procTags 2'!L126="have", "have", 'historyTags 2'!L126="extra", "extra", 'onchangeTags 2'!L126="extra", "extra", 'procTags 2'!L126="extra", "extra", 'historyTags 2'!L126="missing", "missing", 'onchangeTags 2'!L126="missing", "missing", 'procTags 2'!L126="missing", "missing", 'historyTags 2'!L126="ignore", "ignore", 'onchangeTags 2'!L126="ignore", "ignore", 'procTags 2'!L126="ignore", "ignore")</f>
        <v>have</v>
      </c>
      <c r="M126" s="1" t="str" cm="1">
        <f t="array" aca="1" ref="M126" ca="1">_xlfn.IFS('historyTags 2'!M126="have", "have", 'onchangeTags 2'!M126="have", "have", 'procTags 2'!M126="have", "have", 'historyTags 2'!M126="extra", "extra", 'onchangeTags 2'!M126="extra", "extra", 'procTags 2'!M126="extra", "extra", 'historyTags 2'!M126="missing", "missing", 'onchangeTags 2'!M126="missing", "missing", 'procTags 2'!M126="missing", "missing", 'historyTags 2'!M126="ignore", "ignore", 'onchangeTags 2'!M126="ignore", "ignore", 'procTags 2'!M126="ignore", "ignore")</f>
        <v>have</v>
      </c>
      <c r="N126" s="1" t="str" cm="1">
        <f t="array" aca="1" ref="N126" ca="1">_xlfn.IFS('historyTags 2'!N126="have", "have", 'onchangeTags 2'!N126="have", "have", 'procTags 2'!N126="have", "have", 'historyTags 2'!N126="extra", "extra", 'onchangeTags 2'!N126="extra", "extra", 'procTags 2'!N126="extra", "extra", 'historyTags 2'!N126="missing", "missing", 'onchangeTags 2'!N126="missing", "missing", 'procTags 2'!N126="missing", "missing", 'historyTags 2'!N126="ignore", "ignore", 'onchangeTags 2'!N126="ignore", "ignore", 'procTags 2'!N126="ignore", "ignore")</f>
        <v>have</v>
      </c>
      <c r="O126" s="1" t="str" cm="1">
        <f t="array" aca="1" ref="O126" ca="1">_xlfn.IFS('historyTags 2'!O126="have", "have", 'onchangeTags 2'!O126="have", "have", 'procTags 2'!O126="have", "have", 'historyTags 2'!O126="extra", "extra", 'onchangeTags 2'!O126="extra", "extra", 'procTags 2'!O126="extra", "extra", 'historyTags 2'!O126="missing", "missing", 'onchangeTags 2'!O126="missing", "missing", 'procTags 2'!O126="missing", "missing", 'historyTags 2'!O126="ignore", "ignore", 'onchangeTags 2'!O126="ignore", "ignore", 'procTags 2'!O126="ignore", "ignore")</f>
        <v>have</v>
      </c>
      <c r="P126" s="1" t="str" cm="1">
        <f t="array" aca="1" ref="P126" ca="1">_xlfn.IFS('historyTags 2'!P126="have", "have", 'onchangeTags 2'!P126="have", "have", 'procTags 2'!P126="have", "have", 'historyTags 2'!P126="extra", "extra", 'onchangeTags 2'!P126="extra", "extra", 'procTags 2'!P126="extra", "extra", 'historyTags 2'!P126="missing", "missing", 'onchangeTags 2'!P126="missing", "missing", 'procTags 2'!P126="missing", "missing", 'historyTags 2'!P126="ignore", "ignore", 'onchangeTags 2'!P126="ignore", "ignore", 'procTags 2'!P126="ignore", "ignore")</f>
        <v>ignore</v>
      </c>
    </row>
    <row r="127" spans="1:16" x14ac:dyDescent="0.2">
      <c r="A127" s="1" t="str">
        <f ca="1">IFERROR(__xludf.DUMMYFUNCTION("""COMPUTED_VALUE"""),"et_top_sol_on")</f>
        <v>et_top_sol_on</v>
      </c>
      <c r="B127" s="1" t="str" cm="1">
        <f t="array" aca="1" ref="B127" ca="1">_xlfn.IFS('historyTags 2'!B127="have", "have", 'onchangeTags 2'!B127="have", "have", 'procTags 2'!B127="have", "have", 'historyTags 2'!B127="extra", "extra", 'onchangeTags 2'!B127="extra", "extra", 'procTags 2'!B127="extra", "extra", 'historyTags 2'!B127="missing", "missing", 'onchangeTags 2'!B127="missing", "missing", 'procTags 2'!B127="missing", "missing", 'historyTags 2'!B127="ignore", "ignore", 'onchangeTags 2'!B127="ignore", "ignore", 'procTags 2'!B127="ignore", "ignore")</f>
        <v>ignore</v>
      </c>
      <c r="C127" s="1" t="str" cm="1">
        <f t="array" aca="1" ref="C127" ca="1">_xlfn.IFS('historyTags 2'!C127="have", "have", 'onchangeTags 2'!C127="have", "have", 'procTags 2'!C127="have", "have", 'historyTags 2'!C127="extra", "extra", 'onchangeTags 2'!C127="extra", "extra", 'procTags 2'!C127="extra", "extra", 'historyTags 2'!C127="missing", "missing", 'onchangeTags 2'!C127="missing", "missing", 'procTags 2'!C127="missing", "missing", 'historyTags 2'!C127="ignore", "ignore", 'onchangeTags 2'!C127="ignore", "ignore", 'procTags 2'!C127="ignore", "ignore")</f>
        <v>ignore</v>
      </c>
      <c r="D127" s="1" t="str" cm="1">
        <f t="array" aca="1" ref="D127" ca="1">_xlfn.IFS('historyTags 2'!D127="have", "have", 'onchangeTags 2'!D127="have", "have", 'procTags 2'!D127="have", "have", 'historyTags 2'!D127="extra", "extra", 'onchangeTags 2'!D127="extra", "extra", 'procTags 2'!D127="extra", "extra", 'historyTags 2'!D127="missing", "missing", 'onchangeTags 2'!D127="missing", "missing", 'procTags 2'!D127="missing", "missing", 'historyTags 2'!D127="ignore", "ignore", 'onchangeTags 2'!D127="ignore", "ignore", 'procTags 2'!D127="ignore", "ignore")</f>
        <v>ignore</v>
      </c>
      <c r="E127" s="1" t="str" cm="1">
        <f t="array" aca="1" ref="E127" ca="1">_xlfn.IFS('historyTags 2'!E127="have", "have", 'onchangeTags 2'!E127="have", "have", 'procTags 2'!E127="have", "have", 'historyTags 2'!E127="extra", "extra", 'onchangeTags 2'!E127="extra", "extra", 'procTags 2'!E127="extra", "extra", 'historyTags 2'!E127="missing", "missing", 'onchangeTags 2'!E127="missing", "missing", 'procTags 2'!E127="missing", "missing", 'historyTags 2'!E127="ignore", "ignore", 'onchangeTags 2'!E127="ignore", "ignore", 'procTags 2'!E127="ignore", "ignore")</f>
        <v>ignore</v>
      </c>
      <c r="F127" s="1" t="str" cm="1">
        <f t="array" aca="1" ref="F127" ca="1">_xlfn.IFS('historyTags 2'!F127="have", "have", 'onchangeTags 2'!F127="have", "have", 'procTags 2'!F127="have", "have", 'historyTags 2'!F127="extra", "extra", 'onchangeTags 2'!F127="extra", "extra", 'procTags 2'!F127="extra", "extra", 'historyTags 2'!F127="missing", "missing", 'onchangeTags 2'!F127="missing", "missing", 'procTags 2'!F127="missing", "missing", 'historyTags 2'!F127="ignore", "ignore", 'onchangeTags 2'!F127="ignore", "ignore", 'procTags 2'!F127="ignore", "ignore")</f>
        <v>ignore</v>
      </c>
      <c r="G127" s="1" t="str" cm="1">
        <f t="array" aca="1" ref="G127" ca="1">_xlfn.IFS('historyTags 2'!G127="have", "have", 'onchangeTags 2'!G127="have", "have", 'procTags 2'!G127="have", "have", 'historyTags 2'!G127="extra", "extra", 'onchangeTags 2'!G127="extra", "extra", 'procTags 2'!G127="extra", "extra", 'historyTags 2'!G127="missing", "missing", 'onchangeTags 2'!G127="missing", "missing", 'procTags 2'!G127="missing", "missing", 'historyTags 2'!G127="ignore", "ignore", 'onchangeTags 2'!G127="ignore", "ignore", 'procTags 2'!G127="ignore", "ignore")</f>
        <v>ignore</v>
      </c>
      <c r="H127" s="1" t="str" cm="1">
        <f t="array" aca="1" ref="H127" ca="1">_xlfn.IFS('historyTags 2'!H127="have", "have", 'onchangeTags 2'!H127="have", "have", 'procTags 2'!H127="have", "have", 'historyTags 2'!H127="extra", "extra", 'onchangeTags 2'!H127="extra", "extra", 'procTags 2'!H127="extra", "extra", 'historyTags 2'!H127="missing", "missing", 'onchangeTags 2'!H127="missing", "missing", 'procTags 2'!H127="missing", "missing", 'historyTags 2'!H127="ignore", "ignore", 'onchangeTags 2'!H127="ignore", "ignore", 'procTags 2'!H127="ignore", "ignore")</f>
        <v>ignore</v>
      </c>
      <c r="I127" s="1" t="str" cm="1">
        <f t="array" aca="1" ref="I127" ca="1">_xlfn.IFS('historyTags 2'!I127="have", "have", 'onchangeTags 2'!I127="have", "have", 'procTags 2'!I127="have", "have", 'historyTags 2'!I127="extra", "extra", 'onchangeTags 2'!I127="extra", "extra", 'procTags 2'!I127="extra", "extra", 'historyTags 2'!I127="missing", "missing", 'onchangeTags 2'!I127="missing", "missing", 'procTags 2'!I127="missing", "missing", 'historyTags 2'!I127="ignore", "ignore", 'onchangeTags 2'!I127="ignore", "ignore", 'procTags 2'!I127="ignore", "ignore")</f>
        <v>ignore</v>
      </c>
      <c r="J127" s="1" t="str" cm="1">
        <f t="array" aca="1" ref="J127" ca="1">_xlfn.IFS('historyTags 2'!J127="have", "have", 'onchangeTags 2'!J127="have", "have", 'procTags 2'!J127="have", "have", 'historyTags 2'!J127="extra", "extra", 'onchangeTags 2'!J127="extra", "extra", 'procTags 2'!J127="extra", "extra", 'historyTags 2'!J127="missing", "missing", 'onchangeTags 2'!J127="missing", "missing", 'procTags 2'!J127="missing", "missing", 'historyTags 2'!J127="ignore", "ignore", 'onchangeTags 2'!J127="ignore", "ignore", 'procTags 2'!J127="ignore", "ignore")</f>
        <v>ignore</v>
      </c>
      <c r="K127" s="1" t="str" cm="1">
        <f t="array" aca="1" ref="K127" ca="1">_xlfn.IFS('historyTags 2'!K127="have", "have", 'onchangeTags 2'!K127="have", "have", 'procTags 2'!K127="have", "have", 'historyTags 2'!K127="extra", "extra", 'onchangeTags 2'!K127="extra", "extra", 'procTags 2'!K127="extra", "extra", 'historyTags 2'!K127="missing", "missing", 'onchangeTags 2'!K127="missing", "missing", 'procTags 2'!K127="missing", "missing", 'historyTags 2'!K127="ignore", "ignore", 'onchangeTags 2'!K127="ignore", "ignore", 'procTags 2'!K127="ignore", "ignore")</f>
        <v>ignore</v>
      </c>
      <c r="L127" s="1" t="str" cm="1">
        <f t="array" aca="1" ref="L127" ca="1">_xlfn.IFS('historyTags 2'!L127="have", "have", 'onchangeTags 2'!L127="have", "have", 'procTags 2'!L127="have", "have", 'historyTags 2'!L127="extra", "extra", 'onchangeTags 2'!L127="extra", "extra", 'procTags 2'!L127="extra", "extra", 'historyTags 2'!L127="missing", "missing", 'onchangeTags 2'!L127="missing", "missing", 'procTags 2'!L127="missing", "missing", 'historyTags 2'!L127="ignore", "ignore", 'onchangeTags 2'!L127="ignore", "ignore", 'procTags 2'!L127="ignore", "ignore")</f>
        <v>ignore</v>
      </c>
      <c r="M127" s="1" t="str" cm="1">
        <f t="array" aca="1" ref="M127" ca="1">_xlfn.IFS('historyTags 2'!M127="have", "have", 'onchangeTags 2'!M127="have", "have", 'procTags 2'!M127="have", "have", 'historyTags 2'!M127="extra", "extra", 'onchangeTags 2'!M127="extra", "extra", 'procTags 2'!M127="extra", "extra", 'historyTags 2'!M127="missing", "missing", 'onchangeTags 2'!M127="missing", "missing", 'procTags 2'!M127="missing", "missing", 'historyTags 2'!M127="ignore", "ignore", 'onchangeTags 2'!M127="ignore", "ignore", 'procTags 2'!M127="ignore", "ignore")</f>
        <v>ignore</v>
      </c>
      <c r="N127" s="1" t="str" cm="1">
        <f t="array" aca="1" ref="N127" ca="1">_xlfn.IFS('historyTags 2'!N127="have", "have", 'onchangeTags 2'!N127="have", "have", 'procTags 2'!N127="have", "have", 'historyTags 2'!N127="extra", "extra", 'onchangeTags 2'!N127="extra", "extra", 'procTags 2'!N127="extra", "extra", 'historyTags 2'!N127="missing", "missing", 'onchangeTags 2'!N127="missing", "missing", 'procTags 2'!N127="missing", "missing", 'historyTags 2'!N127="ignore", "ignore", 'onchangeTags 2'!N127="ignore", "ignore", 'procTags 2'!N127="ignore", "ignore")</f>
        <v>ignore</v>
      </c>
      <c r="O127" s="1" t="str" cm="1">
        <f t="array" aca="1" ref="O127" ca="1">_xlfn.IFS('historyTags 2'!O127="have", "have", 'onchangeTags 2'!O127="have", "have", 'procTags 2'!O127="have", "have", 'historyTags 2'!O127="extra", "extra", 'onchangeTags 2'!O127="extra", "extra", 'procTags 2'!O127="extra", "extra", 'historyTags 2'!O127="missing", "missing", 'onchangeTags 2'!O127="missing", "missing", 'procTags 2'!O127="missing", "missing", 'historyTags 2'!O127="ignore", "ignore", 'onchangeTags 2'!O127="ignore", "ignore", 'procTags 2'!O127="ignore", "ignore")</f>
        <v>ignore</v>
      </c>
      <c r="P127" s="1" t="str" cm="1">
        <f t="array" aca="1" ref="P127" ca="1">_xlfn.IFS('historyTags 2'!P127="have", "have", 'onchangeTags 2'!P127="have", "have", 'procTags 2'!P127="have", "have", 'historyTags 2'!P127="extra", "extra", 'onchangeTags 2'!P127="extra", "extra", 'procTags 2'!P127="extra", "extra", 'historyTags 2'!P127="missing", "missing", 'onchangeTags 2'!P127="missing", "missing", 'procTags 2'!P127="missing", "missing", 'historyTags 2'!P127="ignore", "ignore", 'onchangeTags 2'!P127="ignore", "ignore", 'procTags 2'!P127="ignore", "ignore")</f>
        <v>ignore</v>
      </c>
    </row>
    <row r="128" spans="1:16" x14ac:dyDescent="0.2">
      <c r="A128" s="1" t="str">
        <f ca="1">IFERROR(__xludf.DUMMYFUNCTION("""COMPUTED_VALUE"""),"et_total_day")</f>
        <v>et_total_day</v>
      </c>
      <c r="B128" s="1" t="str" cm="1">
        <f t="array" aca="1" ref="B128" ca="1">_xlfn.IFS('historyTags 2'!B128="have", "have", 'onchangeTags 2'!B128="have", "have", 'procTags 2'!B128="have", "have", 'historyTags 2'!B128="extra", "extra", 'onchangeTags 2'!B128="extra", "extra", 'procTags 2'!B128="extra", "extra", 'historyTags 2'!B128="missing", "missing", 'onchangeTags 2'!B128="missing", "missing", 'procTags 2'!B128="missing", "missing", 'historyTags 2'!B128="ignore", "ignore", 'onchangeTags 2'!B128="ignore", "ignore", 'procTags 2'!B128="ignore", "ignore")</f>
        <v>ignore</v>
      </c>
      <c r="C128" s="1" t="str" cm="1">
        <f t="array" aca="1" ref="C128" ca="1">_xlfn.IFS('historyTags 2'!C128="have", "have", 'onchangeTags 2'!C128="have", "have", 'procTags 2'!C128="have", "have", 'historyTags 2'!C128="extra", "extra", 'onchangeTags 2'!C128="extra", "extra", 'procTags 2'!C128="extra", "extra", 'historyTags 2'!C128="missing", "missing", 'onchangeTags 2'!C128="missing", "missing", 'procTags 2'!C128="missing", "missing", 'historyTags 2'!C128="ignore", "ignore", 'onchangeTags 2'!C128="ignore", "ignore", 'procTags 2'!C128="ignore", "ignore")</f>
        <v>ignore</v>
      </c>
      <c r="D128" s="1" t="str" cm="1">
        <f t="array" aca="1" ref="D128" ca="1">_xlfn.IFS('historyTags 2'!D128="have", "have", 'onchangeTags 2'!D128="have", "have", 'procTags 2'!D128="have", "have", 'historyTags 2'!D128="extra", "extra", 'onchangeTags 2'!D128="extra", "extra", 'procTags 2'!D128="extra", "extra", 'historyTags 2'!D128="missing", "missing", 'onchangeTags 2'!D128="missing", "missing", 'procTags 2'!D128="missing", "missing", 'historyTags 2'!D128="ignore", "ignore", 'onchangeTags 2'!D128="ignore", "ignore", 'procTags 2'!D128="ignore", "ignore")</f>
        <v>missing</v>
      </c>
      <c r="E128" s="1" t="str" cm="1">
        <f t="array" aca="1" ref="E128" ca="1">_xlfn.IFS('historyTags 2'!E128="have", "have", 'onchangeTags 2'!E128="have", "have", 'procTags 2'!E128="have", "have", 'historyTags 2'!E128="extra", "extra", 'onchangeTags 2'!E128="extra", "extra", 'procTags 2'!E128="extra", "extra", 'historyTags 2'!E128="missing", "missing", 'onchangeTags 2'!E128="missing", "missing", 'procTags 2'!E128="missing", "missing", 'historyTags 2'!E128="ignore", "ignore", 'onchangeTags 2'!E128="ignore", "ignore", 'procTags 2'!E128="ignore", "ignore")</f>
        <v>missing</v>
      </c>
      <c r="F128" s="1" t="str" cm="1">
        <f t="array" aca="1" ref="F128" ca="1">_xlfn.IFS('historyTags 2'!F128="have", "have", 'onchangeTags 2'!F128="have", "have", 'procTags 2'!F128="have", "have", 'historyTags 2'!F128="extra", "extra", 'onchangeTags 2'!F128="extra", "extra", 'procTags 2'!F128="extra", "extra", 'historyTags 2'!F128="missing", "missing", 'onchangeTags 2'!F128="missing", "missing", 'procTags 2'!F128="missing", "missing", 'historyTags 2'!F128="ignore", "ignore", 'onchangeTags 2'!F128="ignore", "ignore", 'procTags 2'!F128="ignore", "ignore")</f>
        <v>missing</v>
      </c>
      <c r="G128" s="1" t="str" cm="1">
        <f t="array" aca="1" ref="G128" ca="1">_xlfn.IFS('historyTags 2'!G128="have", "have", 'onchangeTags 2'!G128="have", "have", 'procTags 2'!G128="have", "have", 'historyTags 2'!G128="extra", "extra", 'onchangeTags 2'!G128="extra", "extra", 'procTags 2'!G128="extra", "extra", 'historyTags 2'!G128="missing", "missing", 'onchangeTags 2'!G128="missing", "missing", 'procTags 2'!G128="missing", "missing", 'historyTags 2'!G128="ignore", "ignore", 'onchangeTags 2'!G128="ignore", "ignore", 'procTags 2'!G128="ignore", "ignore")</f>
        <v>missing</v>
      </c>
      <c r="H128" s="1" t="str" cm="1">
        <f t="array" aca="1" ref="H128" ca="1">_xlfn.IFS('historyTags 2'!H128="have", "have", 'onchangeTags 2'!H128="have", "have", 'procTags 2'!H128="have", "have", 'historyTags 2'!H128="extra", "extra", 'onchangeTags 2'!H128="extra", "extra", 'procTags 2'!H128="extra", "extra", 'historyTags 2'!H128="missing", "missing", 'onchangeTags 2'!H128="missing", "missing", 'procTags 2'!H128="missing", "missing", 'historyTags 2'!H128="ignore", "ignore", 'onchangeTags 2'!H128="ignore", "ignore", 'procTags 2'!H128="ignore", "ignore")</f>
        <v>missing</v>
      </c>
      <c r="I128" s="1" t="str" cm="1">
        <f t="array" aca="1" ref="I128" ca="1">_xlfn.IFS('historyTags 2'!I128="have", "have", 'onchangeTags 2'!I128="have", "have", 'procTags 2'!I128="have", "have", 'historyTags 2'!I128="extra", "extra", 'onchangeTags 2'!I128="extra", "extra", 'procTags 2'!I128="extra", "extra", 'historyTags 2'!I128="missing", "missing", 'onchangeTags 2'!I128="missing", "missing", 'procTags 2'!I128="missing", "missing", 'historyTags 2'!I128="ignore", "ignore", 'onchangeTags 2'!I128="ignore", "ignore", 'procTags 2'!I128="ignore", "ignore")</f>
        <v>missing</v>
      </c>
      <c r="J128" s="1" t="str" cm="1">
        <f t="array" aca="1" ref="J128" ca="1">_xlfn.IFS('historyTags 2'!J128="have", "have", 'onchangeTags 2'!J128="have", "have", 'procTags 2'!J128="have", "have", 'historyTags 2'!J128="extra", "extra", 'onchangeTags 2'!J128="extra", "extra", 'procTags 2'!J128="extra", "extra", 'historyTags 2'!J128="missing", "missing", 'onchangeTags 2'!J128="missing", "missing", 'procTags 2'!J128="missing", "missing", 'historyTags 2'!J128="ignore", "ignore", 'onchangeTags 2'!J128="ignore", "ignore", 'procTags 2'!J128="ignore", "ignore")</f>
        <v>missing</v>
      </c>
      <c r="K128" s="1" t="str" cm="1">
        <f t="array" aca="1" ref="K128" ca="1">_xlfn.IFS('historyTags 2'!K128="have", "have", 'onchangeTags 2'!K128="have", "have", 'procTags 2'!K128="have", "have", 'historyTags 2'!K128="extra", "extra", 'onchangeTags 2'!K128="extra", "extra", 'procTags 2'!K128="extra", "extra", 'historyTags 2'!K128="missing", "missing", 'onchangeTags 2'!K128="missing", "missing", 'procTags 2'!K128="missing", "missing", 'historyTags 2'!K128="ignore", "ignore", 'onchangeTags 2'!K128="ignore", "ignore", 'procTags 2'!K128="ignore", "ignore")</f>
        <v>missing</v>
      </c>
      <c r="L128" s="1" t="str" cm="1">
        <f t="array" aca="1" ref="L128" ca="1">_xlfn.IFS('historyTags 2'!L128="have", "have", 'onchangeTags 2'!L128="have", "have", 'procTags 2'!L128="have", "have", 'historyTags 2'!L128="extra", "extra", 'onchangeTags 2'!L128="extra", "extra", 'procTags 2'!L128="extra", "extra", 'historyTags 2'!L128="missing", "missing", 'onchangeTags 2'!L128="missing", "missing", 'procTags 2'!L128="missing", "missing", 'historyTags 2'!L128="ignore", "ignore", 'onchangeTags 2'!L128="ignore", "ignore", 'procTags 2'!L128="ignore", "ignore")</f>
        <v>missing</v>
      </c>
      <c r="M128" s="1" t="str" cm="1">
        <f t="array" aca="1" ref="M128" ca="1">_xlfn.IFS('historyTags 2'!M128="have", "have", 'onchangeTags 2'!M128="have", "have", 'procTags 2'!M128="have", "have", 'historyTags 2'!M128="extra", "extra", 'onchangeTags 2'!M128="extra", "extra", 'procTags 2'!M128="extra", "extra", 'historyTags 2'!M128="missing", "missing", 'onchangeTags 2'!M128="missing", "missing", 'procTags 2'!M128="missing", "missing", 'historyTags 2'!M128="ignore", "ignore", 'onchangeTags 2'!M128="ignore", "ignore", 'procTags 2'!M128="ignore", "ignore")</f>
        <v>missing</v>
      </c>
      <c r="N128" s="1" t="str" cm="1">
        <f t="array" aca="1" ref="N128" ca="1">_xlfn.IFS('historyTags 2'!N128="have", "have", 'onchangeTags 2'!N128="have", "have", 'procTags 2'!N128="have", "have", 'historyTags 2'!N128="extra", "extra", 'onchangeTags 2'!N128="extra", "extra", 'procTags 2'!N128="extra", "extra", 'historyTags 2'!N128="missing", "missing", 'onchangeTags 2'!N128="missing", "missing", 'procTags 2'!N128="missing", "missing", 'historyTags 2'!N128="ignore", "ignore", 'onchangeTags 2'!N128="ignore", "ignore", 'procTags 2'!N128="ignore", "ignore")</f>
        <v>missing</v>
      </c>
      <c r="O128" s="1" t="str" cm="1">
        <f t="array" aca="1" ref="O128" ca="1">_xlfn.IFS('historyTags 2'!O128="have", "have", 'onchangeTags 2'!O128="have", "have", 'procTags 2'!O128="have", "have", 'historyTags 2'!O128="extra", "extra", 'onchangeTags 2'!O128="extra", "extra", 'procTags 2'!O128="extra", "extra", 'historyTags 2'!O128="missing", "missing", 'onchangeTags 2'!O128="missing", "missing", 'procTags 2'!O128="missing", "missing", 'historyTags 2'!O128="ignore", "ignore", 'onchangeTags 2'!O128="ignore", "ignore", 'procTags 2'!O128="ignore", "ignore")</f>
        <v>missing</v>
      </c>
      <c r="P128" s="1" t="str" cm="1">
        <f t="array" aca="1" ref="P128" ca="1">_xlfn.IFS('historyTags 2'!P128="have", "have", 'onchangeTags 2'!P128="have", "have", 'procTags 2'!P128="have", "have", 'historyTags 2'!P128="extra", "extra", 'onchangeTags 2'!P128="extra", "extra", 'procTags 2'!P128="extra", "extra", 'historyTags 2'!P128="missing", "missing", 'onchangeTags 2'!P128="missing", "missing", 'procTags 2'!P128="missing", "missing", 'historyTags 2'!P128="ignore", "ignore", 'onchangeTags 2'!P128="ignore", "ignore", 'procTags 2'!P128="ignore", "ignore")</f>
        <v>ignore</v>
      </c>
    </row>
    <row r="129" spans="1:16" x14ac:dyDescent="0.2">
      <c r="A129" s="1" t="str">
        <f ca="1">IFERROR(__xludf.DUMMYFUNCTION("""COMPUTED_VALUE"""),"et_total_previous_day")</f>
        <v>et_total_previous_day</v>
      </c>
      <c r="B129" s="1" t="str" cm="1">
        <f t="array" aca="1" ref="B129" ca="1">_xlfn.IFS('historyTags 2'!B129="have", "have", 'onchangeTags 2'!B129="have", "have", 'procTags 2'!B129="have", "have", 'historyTags 2'!B129="extra", "extra", 'onchangeTags 2'!B129="extra", "extra", 'procTags 2'!B129="extra", "extra", 'historyTags 2'!B129="missing", "missing", 'onchangeTags 2'!B129="missing", "missing", 'procTags 2'!B129="missing", "missing", 'historyTags 2'!B129="ignore", "ignore", 'onchangeTags 2'!B129="ignore", "ignore", 'procTags 2'!B129="ignore", "ignore")</f>
        <v>ignore</v>
      </c>
      <c r="C129" s="1" t="str" cm="1">
        <f t="array" aca="1" ref="C129" ca="1">_xlfn.IFS('historyTags 2'!C129="have", "have", 'onchangeTags 2'!C129="have", "have", 'procTags 2'!C129="have", "have", 'historyTags 2'!C129="extra", "extra", 'onchangeTags 2'!C129="extra", "extra", 'procTags 2'!C129="extra", "extra", 'historyTags 2'!C129="missing", "missing", 'onchangeTags 2'!C129="missing", "missing", 'procTags 2'!C129="missing", "missing", 'historyTags 2'!C129="ignore", "ignore", 'onchangeTags 2'!C129="ignore", "ignore", 'procTags 2'!C129="ignore", "ignore")</f>
        <v>ignore</v>
      </c>
      <c r="D129" s="1" t="str" cm="1">
        <f t="array" aca="1" ref="D129" ca="1">_xlfn.IFS('historyTags 2'!D129="have", "have", 'onchangeTags 2'!D129="have", "have", 'procTags 2'!D129="have", "have", 'historyTags 2'!D129="extra", "extra", 'onchangeTags 2'!D129="extra", "extra", 'procTags 2'!D129="extra", "extra", 'historyTags 2'!D129="missing", "missing", 'onchangeTags 2'!D129="missing", "missing", 'procTags 2'!D129="missing", "missing", 'historyTags 2'!D129="ignore", "ignore", 'onchangeTags 2'!D129="ignore", "ignore", 'procTags 2'!D129="ignore", "ignore")</f>
        <v>have</v>
      </c>
      <c r="E129" s="1" t="str" cm="1">
        <f t="array" aca="1" ref="E129" ca="1">_xlfn.IFS('historyTags 2'!E129="have", "have", 'onchangeTags 2'!E129="have", "have", 'procTags 2'!E129="have", "have", 'historyTags 2'!E129="extra", "extra", 'onchangeTags 2'!E129="extra", "extra", 'procTags 2'!E129="extra", "extra", 'historyTags 2'!E129="missing", "missing", 'onchangeTags 2'!E129="missing", "missing", 'procTags 2'!E129="missing", "missing", 'historyTags 2'!E129="ignore", "ignore", 'onchangeTags 2'!E129="ignore", "ignore", 'procTags 2'!E129="ignore", "ignore")</f>
        <v>have</v>
      </c>
      <c r="F129" s="1" t="str" cm="1">
        <f t="array" aca="1" ref="F129" ca="1">_xlfn.IFS('historyTags 2'!F129="have", "have", 'onchangeTags 2'!F129="have", "have", 'procTags 2'!F129="have", "have", 'historyTags 2'!F129="extra", "extra", 'onchangeTags 2'!F129="extra", "extra", 'procTags 2'!F129="extra", "extra", 'historyTags 2'!F129="missing", "missing", 'onchangeTags 2'!F129="missing", "missing", 'procTags 2'!F129="missing", "missing", 'historyTags 2'!F129="ignore", "ignore", 'onchangeTags 2'!F129="ignore", "ignore", 'procTags 2'!F129="ignore", "ignore")</f>
        <v>have</v>
      </c>
      <c r="G129" s="1" t="str" cm="1">
        <f t="array" aca="1" ref="G129" ca="1">_xlfn.IFS('historyTags 2'!G129="have", "have", 'onchangeTags 2'!G129="have", "have", 'procTags 2'!G129="have", "have", 'historyTags 2'!G129="extra", "extra", 'onchangeTags 2'!G129="extra", "extra", 'procTags 2'!G129="extra", "extra", 'historyTags 2'!G129="missing", "missing", 'onchangeTags 2'!G129="missing", "missing", 'procTags 2'!G129="missing", "missing", 'historyTags 2'!G129="ignore", "ignore", 'onchangeTags 2'!G129="ignore", "ignore", 'procTags 2'!G129="ignore", "ignore")</f>
        <v>have</v>
      </c>
      <c r="H129" s="1" t="str" cm="1">
        <f t="array" aca="1" ref="H129" ca="1">_xlfn.IFS('historyTags 2'!H129="have", "have", 'onchangeTags 2'!H129="have", "have", 'procTags 2'!H129="have", "have", 'historyTags 2'!H129="extra", "extra", 'onchangeTags 2'!H129="extra", "extra", 'procTags 2'!H129="extra", "extra", 'historyTags 2'!H129="missing", "missing", 'onchangeTags 2'!H129="missing", "missing", 'procTags 2'!H129="missing", "missing", 'historyTags 2'!H129="ignore", "ignore", 'onchangeTags 2'!H129="ignore", "ignore", 'procTags 2'!H129="ignore", "ignore")</f>
        <v>have</v>
      </c>
      <c r="I129" s="1" t="str" cm="1">
        <f t="array" aca="1" ref="I129" ca="1">_xlfn.IFS('historyTags 2'!I129="have", "have", 'onchangeTags 2'!I129="have", "have", 'procTags 2'!I129="have", "have", 'historyTags 2'!I129="extra", "extra", 'onchangeTags 2'!I129="extra", "extra", 'procTags 2'!I129="extra", "extra", 'historyTags 2'!I129="missing", "missing", 'onchangeTags 2'!I129="missing", "missing", 'procTags 2'!I129="missing", "missing", 'historyTags 2'!I129="ignore", "ignore", 'onchangeTags 2'!I129="ignore", "ignore", 'procTags 2'!I129="ignore", "ignore")</f>
        <v>have</v>
      </c>
      <c r="J129" s="1" t="str" cm="1">
        <f t="array" aca="1" ref="J129" ca="1">_xlfn.IFS('historyTags 2'!J129="have", "have", 'onchangeTags 2'!J129="have", "have", 'procTags 2'!J129="have", "have", 'historyTags 2'!J129="extra", "extra", 'onchangeTags 2'!J129="extra", "extra", 'procTags 2'!J129="extra", "extra", 'historyTags 2'!J129="missing", "missing", 'onchangeTags 2'!J129="missing", "missing", 'procTags 2'!J129="missing", "missing", 'historyTags 2'!J129="ignore", "ignore", 'onchangeTags 2'!J129="ignore", "ignore", 'procTags 2'!J129="ignore", "ignore")</f>
        <v>have</v>
      </c>
      <c r="K129" s="1" t="str" cm="1">
        <f t="array" aca="1" ref="K129" ca="1">_xlfn.IFS('historyTags 2'!K129="have", "have", 'onchangeTags 2'!K129="have", "have", 'procTags 2'!K129="have", "have", 'historyTags 2'!K129="extra", "extra", 'onchangeTags 2'!K129="extra", "extra", 'procTags 2'!K129="extra", "extra", 'historyTags 2'!K129="missing", "missing", 'onchangeTags 2'!K129="missing", "missing", 'procTags 2'!K129="missing", "missing", 'historyTags 2'!K129="ignore", "ignore", 'onchangeTags 2'!K129="ignore", "ignore", 'procTags 2'!K129="ignore", "ignore")</f>
        <v>have</v>
      </c>
      <c r="L129" s="1" t="str" cm="1">
        <f t="array" aca="1" ref="L129" ca="1">_xlfn.IFS('historyTags 2'!L129="have", "have", 'onchangeTags 2'!L129="have", "have", 'procTags 2'!L129="have", "have", 'historyTags 2'!L129="extra", "extra", 'onchangeTags 2'!L129="extra", "extra", 'procTags 2'!L129="extra", "extra", 'historyTags 2'!L129="missing", "missing", 'onchangeTags 2'!L129="missing", "missing", 'procTags 2'!L129="missing", "missing", 'historyTags 2'!L129="ignore", "ignore", 'onchangeTags 2'!L129="ignore", "ignore", 'procTags 2'!L129="ignore", "ignore")</f>
        <v>have</v>
      </c>
      <c r="M129" s="1" t="str" cm="1">
        <f t="array" aca="1" ref="M129" ca="1">_xlfn.IFS('historyTags 2'!M129="have", "have", 'onchangeTags 2'!M129="have", "have", 'procTags 2'!M129="have", "have", 'historyTags 2'!M129="extra", "extra", 'onchangeTags 2'!M129="extra", "extra", 'procTags 2'!M129="extra", "extra", 'historyTags 2'!M129="missing", "missing", 'onchangeTags 2'!M129="missing", "missing", 'procTags 2'!M129="missing", "missing", 'historyTags 2'!M129="ignore", "ignore", 'onchangeTags 2'!M129="ignore", "ignore", 'procTags 2'!M129="ignore", "ignore")</f>
        <v>have</v>
      </c>
      <c r="N129" s="1" t="str" cm="1">
        <f t="array" aca="1" ref="N129" ca="1">_xlfn.IFS('historyTags 2'!N129="have", "have", 'onchangeTags 2'!N129="have", "have", 'procTags 2'!N129="have", "have", 'historyTags 2'!N129="extra", "extra", 'onchangeTags 2'!N129="extra", "extra", 'procTags 2'!N129="extra", "extra", 'historyTags 2'!N129="missing", "missing", 'onchangeTags 2'!N129="missing", "missing", 'procTags 2'!N129="missing", "missing", 'historyTags 2'!N129="ignore", "ignore", 'onchangeTags 2'!N129="ignore", "ignore", 'procTags 2'!N129="ignore", "ignore")</f>
        <v>have</v>
      </c>
      <c r="O129" s="1" t="str" cm="1">
        <f t="array" aca="1" ref="O129" ca="1">_xlfn.IFS('historyTags 2'!O129="have", "have", 'onchangeTags 2'!O129="have", "have", 'procTags 2'!O129="have", "have", 'historyTags 2'!O129="extra", "extra", 'onchangeTags 2'!O129="extra", "extra", 'procTags 2'!O129="extra", "extra", 'historyTags 2'!O129="missing", "missing", 'onchangeTags 2'!O129="missing", "missing", 'procTags 2'!O129="missing", "missing", 'historyTags 2'!O129="ignore", "ignore", 'onchangeTags 2'!O129="ignore", "ignore", 'procTags 2'!O129="ignore", "ignore")</f>
        <v>have</v>
      </c>
      <c r="P129" s="1" t="str" cm="1">
        <f t="array" aca="1" ref="P129" ca="1">_xlfn.IFS('historyTags 2'!P129="have", "have", 'onchangeTags 2'!P129="have", "have", 'procTags 2'!P129="have", "have", 'historyTags 2'!P129="extra", "extra", 'onchangeTags 2'!P129="extra", "extra", 'procTags 2'!P129="extra", "extra", 'historyTags 2'!P129="missing", "missing", 'onchangeTags 2'!P129="missing", "missing", 'procTags 2'!P129="missing", "missing", 'historyTags 2'!P129="ignore", "ignore", 'onchangeTags 2'!P129="ignore", "ignore", 'procTags 2'!P129="ignore", "ignore")</f>
        <v>ignore</v>
      </c>
    </row>
    <row r="130" spans="1:16" x14ac:dyDescent="0.2">
      <c r="A130" s="1" t="str">
        <f ca="1">IFERROR(__xludf.DUMMYFUNCTION("""COMPUTED_VALUE"""),"ETmeter-RTH_accum")</f>
        <v>ETmeter-RTH_accum</v>
      </c>
      <c r="B130" s="1" t="str" cm="1">
        <f t="array" aca="1" ref="B130" ca="1">_xlfn.IFS('historyTags 2'!B130="have", "have", 'onchangeTags 2'!B130="have", "have", 'procTags 2'!B130="have", "have", 'historyTags 2'!B130="extra", "extra", 'onchangeTags 2'!B130="extra", "extra", 'procTags 2'!B130="extra", "extra", 'historyTags 2'!B130="missing", "missing", 'onchangeTags 2'!B130="missing", "missing", 'procTags 2'!B130="missing", "missing", 'historyTags 2'!B130="ignore", "ignore", 'onchangeTags 2'!B130="ignore", "ignore", 'procTags 2'!B130="ignore", "ignore")</f>
        <v>ignore</v>
      </c>
      <c r="C130" s="1" t="str" cm="1">
        <f t="array" aca="1" ref="C130" ca="1">_xlfn.IFS('historyTags 2'!C130="have", "have", 'onchangeTags 2'!C130="have", "have", 'procTags 2'!C130="have", "have", 'historyTags 2'!C130="extra", "extra", 'onchangeTags 2'!C130="extra", "extra", 'procTags 2'!C130="extra", "extra", 'historyTags 2'!C130="missing", "missing", 'onchangeTags 2'!C130="missing", "missing", 'procTags 2'!C130="missing", "missing", 'historyTags 2'!C130="ignore", "ignore", 'onchangeTags 2'!C130="ignore", "ignore", 'procTags 2'!C130="ignore", "ignore")</f>
        <v>ignore</v>
      </c>
      <c r="D130" s="1" t="str" cm="1">
        <f t="array" aca="1" ref="D130" ca="1">_xlfn.IFS('historyTags 2'!D130="have", "have", 'onchangeTags 2'!D130="have", "have", 'procTags 2'!D130="have", "have", 'historyTags 2'!D130="extra", "extra", 'onchangeTags 2'!D130="extra", "extra", 'procTags 2'!D130="extra", "extra", 'historyTags 2'!D130="missing", "missing", 'onchangeTags 2'!D130="missing", "missing", 'procTags 2'!D130="missing", "missing", 'historyTags 2'!D130="ignore", "ignore", 'onchangeTags 2'!D130="ignore", "ignore", 'procTags 2'!D130="ignore", "ignore")</f>
        <v>extra</v>
      </c>
      <c r="E130" s="1" t="str" cm="1">
        <f t="array" aca="1" ref="E130" ca="1">_xlfn.IFS('historyTags 2'!E130="have", "have", 'onchangeTags 2'!E130="have", "have", 'procTags 2'!E130="have", "have", 'historyTags 2'!E130="extra", "extra", 'onchangeTags 2'!E130="extra", "extra", 'procTags 2'!E130="extra", "extra", 'historyTags 2'!E130="missing", "missing", 'onchangeTags 2'!E130="missing", "missing", 'procTags 2'!E130="missing", "missing", 'historyTags 2'!E130="ignore", "ignore", 'onchangeTags 2'!E130="ignore", "ignore", 'procTags 2'!E130="ignore", "ignore")</f>
        <v>extra</v>
      </c>
      <c r="F130" s="1" t="str" cm="1">
        <f t="array" aca="1" ref="F130" ca="1">_xlfn.IFS('historyTags 2'!F130="have", "have", 'onchangeTags 2'!F130="have", "have", 'procTags 2'!F130="have", "have", 'historyTags 2'!F130="extra", "extra", 'onchangeTags 2'!F130="extra", "extra", 'procTags 2'!F130="extra", "extra", 'historyTags 2'!F130="missing", "missing", 'onchangeTags 2'!F130="missing", "missing", 'procTags 2'!F130="missing", "missing", 'historyTags 2'!F130="ignore", "ignore", 'onchangeTags 2'!F130="ignore", "ignore", 'procTags 2'!F130="ignore", "ignore")</f>
        <v>extra</v>
      </c>
      <c r="G130" s="1" t="str" cm="1">
        <f t="array" aca="1" ref="G130" ca="1">_xlfn.IFS('historyTags 2'!G130="have", "have", 'onchangeTags 2'!G130="have", "have", 'procTags 2'!G130="have", "have", 'historyTags 2'!G130="extra", "extra", 'onchangeTags 2'!G130="extra", "extra", 'procTags 2'!G130="extra", "extra", 'historyTags 2'!G130="missing", "missing", 'onchangeTags 2'!G130="missing", "missing", 'procTags 2'!G130="missing", "missing", 'historyTags 2'!G130="ignore", "ignore", 'onchangeTags 2'!G130="ignore", "ignore", 'procTags 2'!G130="ignore", "ignore")</f>
        <v>extra</v>
      </c>
      <c r="H130" s="1" t="str" cm="1">
        <f t="array" aca="1" ref="H130" ca="1">_xlfn.IFS('historyTags 2'!H130="have", "have", 'onchangeTags 2'!H130="have", "have", 'procTags 2'!H130="have", "have", 'historyTags 2'!H130="extra", "extra", 'onchangeTags 2'!H130="extra", "extra", 'procTags 2'!H130="extra", "extra", 'historyTags 2'!H130="missing", "missing", 'onchangeTags 2'!H130="missing", "missing", 'procTags 2'!H130="missing", "missing", 'historyTags 2'!H130="ignore", "ignore", 'onchangeTags 2'!H130="ignore", "ignore", 'procTags 2'!H130="ignore", "ignore")</f>
        <v>extra</v>
      </c>
      <c r="I130" s="1" t="str" cm="1">
        <f t="array" aca="1" ref="I130" ca="1">_xlfn.IFS('historyTags 2'!I130="have", "have", 'onchangeTags 2'!I130="have", "have", 'procTags 2'!I130="have", "have", 'historyTags 2'!I130="extra", "extra", 'onchangeTags 2'!I130="extra", "extra", 'procTags 2'!I130="extra", "extra", 'historyTags 2'!I130="missing", "missing", 'onchangeTags 2'!I130="missing", "missing", 'procTags 2'!I130="missing", "missing", 'historyTags 2'!I130="ignore", "ignore", 'onchangeTags 2'!I130="ignore", "ignore", 'procTags 2'!I130="ignore", "ignore")</f>
        <v>extra</v>
      </c>
      <c r="J130" s="1" t="str" cm="1">
        <f t="array" aca="1" ref="J130" ca="1">_xlfn.IFS('historyTags 2'!J130="have", "have", 'onchangeTags 2'!J130="have", "have", 'procTags 2'!J130="have", "have", 'historyTags 2'!J130="extra", "extra", 'onchangeTags 2'!J130="extra", "extra", 'procTags 2'!J130="extra", "extra", 'historyTags 2'!J130="missing", "missing", 'onchangeTags 2'!J130="missing", "missing", 'procTags 2'!J130="missing", "missing", 'historyTags 2'!J130="ignore", "ignore", 'onchangeTags 2'!J130="ignore", "ignore", 'procTags 2'!J130="ignore", "ignore")</f>
        <v>extra</v>
      </c>
      <c r="K130" s="1" t="str" cm="1">
        <f t="array" aca="1" ref="K130" ca="1">_xlfn.IFS('historyTags 2'!K130="have", "have", 'onchangeTags 2'!K130="have", "have", 'procTags 2'!K130="have", "have", 'historyTags 2'!K130="extra", "extra", 'onchangeTags 2'!K130="extra", "extra", 'procTags 2'!K130="extra", "extra", 'historyTags 2'!K130="missing", "missing", 'onchangeTags 2'!K130="missing", "missing", 'procTags 2'!K130="missing", "missing", 'historyTags 2'!K130="ignore", "ignore", 'onchangeTags 2'!K130="ignore", "ignore", 'procTags 2'!K130="ignore", "ignore")</f>
        <v>extra</v>
      </c>
      <c r="L130" s="1" t="str" cm="1">
        <f t="array" aca="1" ref="L130" ca="1">_xlfn.IFS('historyTags 2'!L130="have", "have", 'onchangeTags 2'!L130="have", "have", 'procTags 2'!L130="have", "have", 'historyTags 2'!L130="extra", "extra", 'onchangeTags 2'!L130="extra", "extra", 'procTags 2'!L130="extra", "extra", 'historyTags 2'!L130="missing", "missing", 'onchangeTags 2'!L130="missing", "missing", 'procTags 2'!L130="missing", "missing", 'historyTags 2'!L130="ignore", "ignore", 'onchangeTags 2'!L130="ignore", "ignore", 'procTags 2'!L130="ignore", "ignore")</f>
        <v>extra</v>
      </c>
      <c r="M130" s="1" t="str" cm="1">
        <f t="array" aca="1" ref="M130" ca="1">_xlfn.IFS('historyTags 2'!M130="have", "have", 'onchangeTags 2'!M130="have", "have", 'procTags 2'!M130="have", "have", 'historyTags 2'!M130="extra", "extra", 'onchangeTags 2'!M130="extra", "extra", 'procTags 2'!M130="extra", "extra", 'historyTags 2'!M130="missing", "missing", 'onchangeTags 2'!M130="missing", "missing", 'procTags 2'!M130="missing", "missing", 'historyTags 2'!M130="ignore", "ignore", 'onchangeTags 2'!M130="ignore", "ignore", 'procTags 2'!M130="ignore", "ignore")</f>
        <v>extra</v>
      </c>
      <c r="N130" s="1" t="str" cm="1">
        <f t="array" aca="1" ref="N130" ca="1">_xlfn.IFS('historyTags 2'!N130="have", "have", 'onchangeTags 2'!N130="have", "have", 'procTags 2'!N130="have", "have", 'historyTags 2'!N130="extra", "extra", 'onchangeTags 2'!N130="extra", "extra", 'procTags 2'!N130="extra", "extra", 'historyTags 2'!N130="missing", "missing", 'onchangeTags 2'!N130="missing", "missing", 'procTags 2'!N130="missing", "missing", 'historyTags 2'!N130="ignore", "ignore", 'onchangeTags 2'!N130="ignore", "ignore", 'procTags 2'!N130="ignore", "ignore")</f>
        <v>extra</v>
      </c>
      <c r="O130" s="1" t="str" cm="1">
        <f t="array" aca="1" ref="O130" ca="1">_xlfn.IFS('historyTags 2'!O130="have", "have", 'onchangeTags 2'!O130="have", "have", 'procTags 2'!O130="have", "have", 'historyTags 2'!O130="extra", "extra", 'onchangeTags 2'!O130="extra", "extra", 'procTags 2'!O130="extra", "extra", 'historyTags 2'!O130="missing", "missing", 'onchangeTags 2'!O130="missing", "missing", 'procTags 2'!O130="missing", "missing", 'historyTags 2'!O130="ignore", "ignore", 'onchangeTags 2'!O130="ignore", "ignore", 'procTags 2'!O130="ignore", "ignore")</f>
        <v>extra</v>
      </c>
      <c r="P130" s="1" t="str" cm="1">
        <f t="array" aca="1" ref="P130" ca="1">_xlfn.IFS('historyTags 2'!P130="have", "have", 'onchangeTags 2'!P130="have", "have", 'procTags 2'!P130="have", "have", 'historyTags 2'!P130="extra", "extra", 'onchangeTags 2'!P130="extra", "extra", 'procTags 2'!P130="extra", "extra", 'historyTags 2'!P130="missing", "missing", 'onchangeTags 2'!P130="missing", "missing", 'procTags 2'!P130="missing", "missing", 'historyTags 2'!P130="ignore", "ignore", 'onchangeTags 2'!P130="ignore", "ignore", 'procTags 2'!P130="ignore", "ignore")</f>
        <v>ignore</v>
      </c>
    </row>
    <row r="131" spans="1:16" x14ac:dyDescent="0.2">
      <c r="A131" s="1" t="str">
        <f ca="1">IFERROR(__xludf.DUMMYFUNCTION("""COMPUTED_VALUE"""),"fudge_co2")</f>
        <v>fudge_co2</v>
      </c>
      <c r="B131" s="1" t="str" cm="1">
        <f t="array" aca="1" ref="B131" ca="1">_xlfn.IFS('historyTags 2'!B131="have", "have", 'onchangeTags 2'!B131="have", "have", 'procTags 2'!B131="have", "have", 'historyTags 2'!B131="extra", "extra", 'onchangeTags 2'!B131="extra", "extra", 'procTags 2'!B131="extra", "extra", 'historyTags 2'!B131="missing", "missing", 'onchangeTags 2'!B131="missing", "missing", 'procTags 2'!B131="missing", "missing", 'historyTags 2'!B131="ignore", "ignore", 'onchangeTags 2'!B131="ignore", "ignore", 'procTags 2'!B131="ignore", "ignore")</f>
        <v>ignore</v>
      </c>
      <c r="C131" s="1" t="str" cm="1">
        <f t="array" aca="1" ref="C131" ca="1">_xlfn.IFS('historyTags 2'!C131="have", "have", 'onchangeTags 2'!C131="have", "have", 'procTags 2'!C131="have", "have", 'historyTags 2'!C131="extra", "extra", 'onchangeTags 2'!C131="extra", "extra", 'procTags 2'!C131="extra", "extra", 'historyTags 2'!C131="missing", "missing", 'onchangeTags 2'!C131="missing", "missing", 'procTags 2'!C131="missing", "missing", 'historyTags 2'!C131="ignore", "ignore", 'onchangeTags 2'!C131="ignore", "ignore", 'procTags 2'!C131="ignore", "ignore")</f>
        <v>ignore</v>
      </c>
      <c r="D131" s="1" t="str" cm="1">
        <f t="array" aca="1" ref="D131" ca="1">_xlfn.IFS('historyTags 2'!D131="have", "have", 'onchangeTags 2'!D131="have", "have", 'procTags 2'!D131="have", "have", 'historyTags 2'!D131="extra", "extra", 'onchangeTags 2'!D131="extra", "extra", 'procTags 2'!D131="extra", "extra", 'historyTags 2'!D131="missing", "missing", 'onchangeTags 2'!D131="missing", "missing", 'procTags 2'!D131="missing", "missing", 'historyTags 2'!D131="ignore", "ignore", 'onchangeTags 2'!D131="ignore", "ignore", 'procTags 2'!D131="ignore", "ignore")</f>
        <v>ignore</v>
      </c>
      <c r="E131" s="1" t="str" cm="1">
        <f t="array" aca="1" ref="E131" ca="1">_xlfn.IFS('historyTags 2'!E131="have", "have", 'onchangeTags 2'!E131="have", "have", 'procTags 2'!E131="have", "have", 'historyTags 2'!E131="extra", "extra", 'onchangeTags 2'!E131="extra", "extra", 'procTags 2'!E131="extra", "extra", 'historyTags 2'!E131="missing", "missing", 'onchangeTags 2'!E131="missing", "missing", 'procTags 2'!E131="missing", "missing", 'historyTags 2'!E131="ignore", "ignore", 'onchangeTags 2'!E131="ignore", "ignore", 'procTags 2'!E131="ignore", "ignore")</f>
        <v>ignore</v>
      </c>
      <c r="F131" s="1" t="str" cm="1">
        <f t="array" aca="1" ref="F131" ca="1">_xlfn.IFS('historyTags 2'!F131="have", "have", 'onchangeTags 2'!F131="have", "have", 'procTags 2'!F131="have", "have", 'historyTags 2'!F131="extra", "extra", 'onchangeTags 2'!F131="extra", "extra", 'procTags 2'!F131="extra", "extra", 'historyTags 2'!F131="missing", "missing", 'onchangeTags 2'!F131="missing", "missing", 'procTags 2'!F131="missing", "missing", 'historyTags 2'!F131="ignore", "ignore", 'onchangeTags 2'!F131="ignore", "ignore", 'procTags 2'!F131="ignore", "ignore")</f>
        <v>ignore</v>
      </c>
      <c r="G131" s="1" t="str" cm="1">
        <f t="array" aca="1" ref="G131" ca="1">_xlfn.IFS('historyTags 2'!G131="have", "have", 'onchangeTags 2'!G131="have", "have", 'procTags 2'!G131="have", "have", 'historyTags 2'!G131="extra", "extra", 'onchangeTags 2'!G131="extra", "extra", 'procTags 2'!G131="extra", "extra", 'historyTags 2'!G131="missing", "missing", 'onchangeTags 2'!G131="missing", "missing", 'procTags 2'!G131="missing", "missing", 'historyTags 2'!G131="ignore", "ignore", 'onchangeTags 2'!G131="ignore", "ignore", 'procTags 2'!G131="ignore", "ignore")</f>
        <v>ignore</v>
      </c>
      <c r="H131" s="1" t="str" cm="1">
        <f t="array" aca="1" ref="H131" ca="1">_xlfn.IFS('historyTags 2'!H131="have", "have", 'onchangeTags 2'!H131="have", "have", 'procTags 2'!H131="have", "have", 'historyTags 2'!H131="extra", "extra", 'onchangeTags 2'!H131="extra", "extra", 'procTags 2'!H131="extra", "extra", 'historyTags 2'!H131="missing", "missing", 'onchangeTags 2'!H131="missing", "missing", 'procTags 2'!H131="missing", "missing", 'historyTags 2'!H131="ignore", "ignore", 'onchangeTags 2'!H131="ignore", "ignore", 'procTags 2'!H131="ignore", "ignore")</f>
        <v>ignore</v>
      </c>
      <c r="I131" s="1" t="str" cm="1">
        <f t="array" aca="1" ref="I131" ca="1">_xlfn.IFS('historyTags 2'!I131="have", "have", 'onchangeTags 2'!I131="have", "have", 'procTags 2'!I131="have", "have", 'historyTags 2'!I131="extra", "extra", 'onchangeTags 2'!I131="extra", "extra", 'procTags 2'!I131="extra", "extra", 'historyTags 2'!I131="missing", "missing", 'onchangeTags 2'!I131="missing", "missing", 'procTags 2'!I131="missing", "missing", 'historyTags 2'!I131="ignore", "ignore", 'onchangeTags 2'!I131="ignore", "ignore", 'procTags 2'!I131="ignore", "ignore")</f>
        <v>ignore</v>
      </c>
      <c r="J131" s="1" t="str" cm="1">
        <f t="array" aca="1" ref="J131" ca="1">_xlfn.IFS('historyTags 2'!J131="have", "have", 'onchangeTags 2'!J131="have", "have", 'procTags 2'!J131="have", "have", 'historyTags 2'!J131="extra", "extra", 'onchangeTags 2'!J131="extra", "extra", 'procTags 2'!J131="extra", "extra", 'historyTags 2'!J131="missing", "missing", 'onchangeTags 2'!J131="missing", "missing", 'procTags 2'!J131="missing", "missing", 'historyTags 2'!J131="ignore", "ignore", 'onchangeTags 2'!J131="ignore", "ignore", 'procTags 2'!J131="ignore", "ignore")</f>
        <v>ignore</v>
      </c>
      <c r="K131" s="1" t="str" cm="1">
        <f t="array" aca="1" ref="K131" ca="1">_xlfn.IFS('historyTags 2'!K131="have", "have", 'onchangeTags 2'!K131="have", "have", 'procTags 2'!K131="have", "have", 'historyTags 2'!K131="extra", "extra", 'onchangeTags 2'!K131="extra", "extra", 'procTags 2'!K131="extra", "extra", 'historyTags 2'!K131="missing", "missing", 'onchangeTags 2'!K131="missing", "missing", 'procTags 2'!K131="missing", "missing", 'historyTags 2'!K131="ignore", "ignore", 'onchangeTags 2'!K131="ignore", "ignore", 'procTags 2'!K131="ignore", "ignore")</f>
        <v>ignore</v>
      </c>
      <c r="L131" s="1" t="str" cm="1">
        <f t="array" aca="1" ref="L131" ca="1">_xlfn.IFS('historyTags 2'!L131="have", "have", 'onchangeTags 2'!L131="have", "have", 'procTags 2'!L131="have", "have", 'historyTags 2'!L131="extra", "extra", 'onchangeTags 2'!L131="extra", "extra", 'procTags 2'!L131="extra", "extra", 'historyTags 2'!L131="missing", "missing", 'onchangeTags 2'!L131="missing", "missing", 'procTags 2'!L131="missing", "missing", 'historyTags 2'!L131="ignore", "ignore", 'onchangeTags 2'!L131="ignore", "ignore", 'procTags 2'!L131="ignore", "ignore")</f>
        <v>ignore</v>
      </c>
      <c r="M131" s="1" t="str" cm="1">
        <f t="array" aca="1" ref="M131" ca="1">_xlfn.IFS('historyTags 2'!M131="have", "have", 'onchangeTags 2'!M131="have", "have", 'procTags 2'!M131="have", "have", 'historyTags 2'!M131="extra", "extra", 'onchangeTags 2'!M131="extra", "extra", 'procTags 2'!M131="extra", "extra", 'historyTags 2'!M131="missing", "missing", 'onchangeTags 2'!M131="missing", "missing", 'procTags 2'!M131="missing", "missing", 'historyTags 2'!M131="ignore", "ignore", 'onchangeTags 2'!M131="ignore", "ignore", 'procTags 2'!M131="ignore", "ignore")</f>
        <v>ignore</v>
      </c>
      <c r="N131" s="1" t="str" cm="1">
        <f t="array" aca="1" ref="N131" ca="1">_xlfn.IFS('historyTags 2'!N131="have", "have", 'onchangeTags 2'!N131="have", "have", 'procTags 2'!N131="have", "have", 'historyTags 2'!N131="extra", "extra", 'onchangeTags 2'!N131="extra", "extra", 'procTags 2'!N131="extra", "extra", 'historyTags 2'!N131="missing", "missing", 'onchangeTags 2'!N131="missing", "missing", 'procTags 2'!N131="missing", "missing", 'historyTags 2'!N131="ignore", "ignore", 'onchangeTags 2'!N131="ignore", "ignore", 'procTags 2'!N131="ignore", "ignore")</f>
        <v>ignore</v>
      </c>
      <c r="O131" s="1" t="str" cm="1">
        <f t="array" aca="1" ref="O131" ca="1">_xlfn.IFS('historyTags 2'!O131="have", "have", 'onchangeTags 2'!O131="have", "have", 'procTags 2'!O131="have", "have", 'historyTags 2'!O131="extra", "extra", 'onchangeTags 2'!O131="extra", "extra", 'procTags 2'!O131="extra", "extra", 'historyTags 2'!O131="missing", "missing", 'onchangeTags 2'!O131="missing", "missing", 'procTags 2'!O131="missing", "missing", 'historyTags 2'!O131="ignore", "ignore", 'onchangeTags 2'!O131="ignore", "ignore", 'procTags 2'!O131="ignore", "ignore")</f>
        <v>ignore</v>
      </c>
      <c r="P131" s="1" t="str" cm="1">
        <f t="array" aca="1" ref="P131" ca="1">_xlfn.IFS('historyTags 2'!P131="have", "have", 'onchangeTags 2'!P131="have", "have", 'procTags 2'!P131="have", "have", 'historyTags 2'!P131="extra", "extra", 'onchangeTags 2'!P131="extra", "extra", 'procTags 2'!P131="extra", "extra", 'historyTags 2'!P131="missing", "missing", 'onchangeTags 2'!P131="missing", "missing", 'procTags 2'!P131="missing", "missing", 'historyTags 2'!P131="ignore", "ignore", 'onchangeTags 2'!P131="ignore", "ignore", 'procTags 2'!P131="ignore", "ignore")</f>
        <v>ignore</v>
      </c>
    </row>
    <row r="132" spans="1:16" x14ac:dyDescent="0.2">
      <c r="A132" s="1" t="str">
        <f ca="1">IFERROR(__xludf.DUMMYFUNCTION("""COMPUTED_VALUE"""),"fudge_dewpoint")</f>
        <v>fudge_dewpoint</v>
      </c>
      <c r="B132" s="1" t="str" cm="1">
        <f t="array" aca="1" ref="B132" ca="1">_xlfn.IFS('historyTags 2'!B132="have", "have", 'onchangeTags 2'!B132="have", "have", 'procTags 2'!B132="have", "have", 'historyTags 2'!B132="extra", "extra", 'onchangeTags 2'!B132="extra", "extra", 'procTags 2'!B132="extra", "extra", 'historyTags 2'!B132="missing", "missing", 'onchangeTags 2'!B132="missing", "missing", 'procTags 2'!B132="missing", "missing", 'historyTags 2'!B132="ignore", "ignore", 'onchangeTags 2'!B132="ignore", "ignore", 'procTags 2'!B132="ignore", "ignore")</f>
        <v>ignore</v>
      </c>
      <c r="C132" s="1" t="str" cm="1">
        <f t="array" aca="1" ref="C132" ca="1">_xlfn.IFS('historyTags 2'!C132="have", "have", 'onchangeTags 2'!C132="have", "have", 'procTags 2'!C132="have", "have", 'historyTags 2'!C132="extra", "extra", 'onchangeTags 2'!C132="extra", "extra", 'procTags 2'!C132="extra", "extra", 'historyTags 2'!C132="missing", "missing", 'onchangeTags 2'!C132="missing", "missing", 'procTags 2'!C132="missing", "missing", 'historyTags 2'!C132="ignore", "ignore", 'onchangeTags 2'!C132="ignore", "ignore", 'procTags 2'!C132="ignore", "ignore")</f>
        <v>ignore</v>
      </c>
      <c r="D132" s="1" t="str" cm="1">
        <f t="array" aca="1" ref="D132" ca="1">_xlfn.IFS('historyTags 2'!D132="have", "have", 'onchangeTags 2'!D132="have", "have", 'procTags 2'!D132="have", "have", 'historyTags 2'!D132="extra", "extra", 'onchangeTags 2'!D132="extra", "extra", 'procTags 2'!D132="extra", "extra", 'historyTags 2'!D132="missing", "missing", 'onchangeTags 2'!D132="missing", "missing", 'procTags 2'!D132="missing", "missing", 'historyTags 2'!D132="ignore", "ignore", 'onchangeTags 2'!D132="ignore", "ignore", 'procTags 2'!D132="ignore", "ignore")</f>
        <v>ignore</v>
      </c>
      <c r="E132" s="1" t="str" cm="1">
        <f t="array" aca="1" ref="E132" ca="1">_xlfn.IFS('historyTags 2'!E132="have", "have", 'onchangeTags 2'!E132="have", "have", 'procTags 2'!E132="have", "have", 'historyTags 2'!E132="extra", "extra", 'onchangeTags 2'!E132="extra", "extra", 'procTags 2'!E132="extra", "extra", 'historyTags 2'!E132="missing", "missing", 'onchangeTags 2'!E132="missing", "missing", 'procTags 2'!E132="missing", "missing", 'historyTags 2'!E132="ignore", "ignore", 'onchangeTags 2'!E132="ignore", "ignore", 'procTags 2'!E132="ignore", "ignore")</f>
        <v>ignore</v>
      </c>
      <c r="F132" s="1" t="str" cm="1">
        <f t="array" aca="1" ref="F132" ca="1">_xlfn.IFS('historyTags 2'!F132="have", "have", 'onchangeTags 2'!F132="have", "have", 'procTags 2'!F132="have", "have", 'historyTags 2'!F132="extra", "extra", 'onchangeTags 2'!F132="extra", "extra", 'procTags 2'!F132="extra", "extra", 'historyTags 2'!F132="missing", "missing", 'onchangeTags 2'!F132="missing", "missing", 'procTags 2'!F132="missing", "missing", 'historyTags 2'!F132="ignore", "ignore", 'onchangeTags 2'!F132="ignore", "ignore", 'procTags 2'!F132="ignore", "ignore")</f>
        <v>ignore</v>
      </c>
      <c r="G132" s="1" t="str" cm="1">
        <f t="array" aca="1" ref="G132" ca="1">_xlfn.IFS('historyTags 2'!G132="have", "have", 'onchangeTags 2'!G132="have", "have", 'procTags 2'!G132="have", "have", 'historyTags 2'!G132="extra", "extra", 'onchangeTags 2'!G132="extra", "extra", 'procTags 2'!G132="extra", "extra", 'historyTags 2'!G132="missing", "missing", 'onchangeTags 2'!G132="missing", "missing", 'procTags 2'!G132="missing", "missing", 'historyTags 2'!G132="ignore", "ignore", 'onchangeTags 2'!G132="ignore", "ignore", 'procTags 2'!G132="ignore", "ignore")</f>
        <v>ignore</v>
      </c>
      <c r="H132" s="1" t="str" cm="1">
        <f t="array" aca="1" ref="H132" ca="1">_xlfn.IFS('historyTags 2'!H132="have", "have", 'onchangeTags 2'!H132="have", "have", 'procTags 2'!H132="have", "have", 'historyTags 2'!H132="extra", "extra", 'onchangeTags 2'!H132="extra", "extra", 'procTags 2'!H132="extra", "extra", 'historyTags 2'!H132="missing", "missing", 'onchangeTags 2'!H132="missing", "missing", 'procTags 2'!H132="missing", "missing", 'historyTags 2'!H132="ignore", "ignore", 'onchangeTags 2'!H132="ignore", "ignore", 'procTags 2'!H132="ignore", "ignore")</f>
        <v>ignore</v>
      </c>
      <c r="I132" s="1" t="str" cm="1">
        <f t="array" aca="1" ref="I132" ca="1">_xlfn.IFS('historyTags 2'!I132="have", "have", 'onchangeTags 2'!I132="have", "have", 'procTags 2'!I132="have", "have", 'historyTags 2'!I132="extra", "extra", 'onchangeTags 2'!I132="extra", "extra", 'procTags 2'!I132="extra", "extra", 'historyTags 2'!I132="missing", "missing", 'onchangeTags 2'!I132="missing", "missing", 'procTags 2'!I132="missing", "missing", 'historyTags 2'!I132="ignore", "ignore", 'onchangeTags 2'!I132="ignore", "ignore", 'procTags 2'!I132="ignore", "ignore")</f>
        <v>ignore</v>
      </c>
      <c r="J132" s="1" t="str" cm="1">
        <f t="array" aca="1" ref="J132" ca="1">_xlfn.IFS('historyTags 2'!J132="have", "have", 'onchangeTags 2'!J132="have", "have", 'procTags 2'!J132="have", "have", 'historyTags 2'!J132="extra", "extra", 'onchangeTags 2'!J132="extra", "extra", 'procTags 2'!J132="extra", "extra", 'historyTags 2'!J132="missing", "missing", 'onchangeTags 2'!J132="missing", "missing", 'procTags 2'!J132="missing", "missing", 'historyTags 2'!J132="ignore", "ignore", 'onchangeTags 2'!J132="ignore", "ignore", 'procTags 2'!J132="ignore", "ignore")</f>
        <v>ignore</v>
      </c>
      <c r="K132" s="1" t="str" cm="1">
        <f t="array" aca="1" ref="K132" ca="1">_xlfn.IFS('historyTags 2'!K132="have", "have", 'onchangeTags 2'!K132="have", "have", 'procTags 2'!K132="have", "have", 'historyTags 2'!K132="extra", "extra", 'onchangeTags 2'!K132="extra", "extra", 'procTags 2'!K132="extra", "extra", 'historyTags 2'!K132="missing", "missing", 'onchangeTags 2'!K132="missing", "missing", 'procTags 2'!K132="missing", "missing", 'historyTags 2'!K132="ignore", "ignore", 'onchangeTags 2'!K132="ignore", "ignore", 'procTags 2'!K132="ignore", "ignore")</f>
        <v>ignore</v>
      </c>
      <c r="L132" s="1" t="str" cm="1">
        <f t="array" aca="1" ref="L132" ca="1">_xlfn.IFS('historyTags 2'!L132="have", "have", 'onchangeTags 2'!L132="have", "have", 'procTags 2'!L132="have", "have", 'historyTags 2'!L132="extra", "extra", 'onchangeTags 2'!L132="extra", "extra", 'procTags 2'!L132="extra", "extra", 'historyTags 2'!L132="missing", "missing", 'onchangeTags 2'!L132="missing", "missing", 'procTags 2'!L132="missing", "missing", 'historyTags 2'!L132="ignore", "ignore", 'onchangeTags 2'!L132="ignore", "ignore", 'procTags 2'!L132="ignore", "ignore")</f>
        <v>ignore</v>
      </c>
      <c r="M132" s="1" t="str" cm="1">
        <f t="array" aca="1" ref="M132" ca="1">_xlfn.IFS('historyTags 2'!M132="have", "have", 'onchangeTags 2'!M132="have", "have", 'procTags 2'!M132="have", "have", 'historyTags 2'!M132="extra", "extra", 'onchangeTags 2'!M132="extra", "extra", 'procTags 2'!M132="extra", "extra", 'historyTags 2'!M132="missing", "missing", 'onchangeTags 2'!M132="missing", "missing", 'procTags 2'!M132="missing", "missing", 'historyTags 2'!M132="ignore", "ignore", 'onchangeTags 2'!M132="ignore", "ignore", 'procTags 2'!M132="ignore", "ignore")</f>
        <v>ignore</v>
      </c>
      <c r="N132" s="1" t="str" cm="1">
        <f t="array" aca="1" ref="N132" ca="1">_xlfn.IFS('historyTags 2'!N132="have", "have", 'onchangeTags 2'!N132="have", "have", 'procTags 2'!N132="have", "have", 'historyTags 2'!N132="extra", "extra", 'onchangeTags 2'!N132="extra", "extra", 'procTags 2'!N132="extra", "extra", 'historyTags 2'!N132="missing", "missing", 'onchangeTags 2'!N132="missing", "missing", 'procTags 2'!N132="missing", "missing", 'historyTags 2'!N132="ignore", "ignore", 'onchangeTags 2'!N132="ignore", "ignore", 'procTags 2'!N132="ignore", "ignore")</f>
        <v>ignore</v>
      </c>
      <c r="O132" s="1" t="str" cm="1">
        <f t="array" aca="1" ref="O132" ca="1">_xlfn.IFS('historyTags 2'!O132="have", "have", 'onchangeTags 2'!O132="have", "have", 'procTags 2'!O132="have", "have", 'historyTags 2'!O132="extra", "extra", 'onchangeTags 2'!O132="extra", "extra", 'procTags 2'!O132="extra", "extra", 'historyTags 2'!O132="missing", "missing", 'onchangeTags 2'!O132="missing", "missing", 'procTags 2'!O132="missing", "missing", 'historyTags 2'!O132="ignore", "ignore", 'onchangeTags 2'!O132="ignore", "ignore", 'procTags 2'!O132="ignore", "ignore")</f>
        <v>ignore</v>
      </c>
      <c r="P132" s="1" t="str" cm="1">
        <f t="array" aca="1" ref="P132" ca="1">_xlfn.IFS('historyTags 2'!P132="have", "have", 'onchangeTags 2'!P132="have", "have", 'procTags 2'!P132="have", "have", 'historyTags 2'!P132="extra", "extra", 'onchangeTags 2'!P132="extra", "extra", 'procTags 2'!P132="extra", "extra", 'historyTags 2'!P132="missing", "missing", 'onchangeTags 2'!P132="missing", "missing", 'procTags 2'!P132="missing", "missing", 'historyTags 2'!P132="ignore", "ignore", 'onchangeTags 2'!P132="ignore", "ignore", 'procTags 2'!P132="ignore", "ignore")</f>
        <v>ignore</v>
      </c>
    </row>
    <row r="133" spans="1:16" x14ac:dyDescent="0.2">
      <c r="A133" s="1" t="str">
        <f ca="1">IFERROR(__xludf.DUMMYFUNCTION("""COMPUTED_VALUE"""),"fudge_temp")</f>
        <v>fudge_temp</v>
      </c>
      <c r="B133" s="1" t="str" cm="1">
        <f t="array" aca="1" ref="B133" ca="1">_xlfn.IFS('historyTags 2'!B133="have", "have", 'onchangeTags 2'!B133="have", "have", 'procTags 2'!B133="have", "have", 'historyTags 2'!B133="extra", "extra", 'onchangeTags 2'!B133="extra", "extra", 'procTags 2'!B133="extra", "extra", 'historyTags 2'!B133="missing", "missing", 'onchangeTags 2'!B133="missing", "missing", 'procTags 2'!B133="missing", "missing", 'historyTags 2'!B133="ignore", "ignore", 'onchangeTags 2'!B133="ignore", "ignore", 'procTags 2'!B133="ignore", "ignore")</f>
        <v>ignore</v>
      </c>
      <c r="C133" s="1" t="str" cm="1">
        <f t="array" aca="1" ref="C133" ca="1">_xlfn.IFS('historyTags 2'!C133="have", "have", 'onchangeTags 2'!C133="have", "have", 'procTags 2'!C133="have", "have", 'historyTags 2'!C133="extra", "extra", 'onchangeTags 2'!C133="extra", "extra", 'procTags 2'!C133="extra", "extra", 'historyTags 2'!C133="missing", "missing", 'onchangeTags 2'!C133="missing", "missing", 'procTags 2'!C133="missing", "missing", 'historyTags 2'!C133="ignore", "ignore", 'onchangeTags 2'!C133="ignore", "ignore", 'procTags 2'!C133="ignore", "ignore")</f>
        <v>ignore</v>
      </c>
      <c r="D133" s="1" t="str" cm="1">
        <f t="array" aca="1" ref="D133" ca="1">_xlfn.IFS('historyTags 2'!D133="have", "have", 'onchangeTags 2'!D133="have", "have", 'procTags 2'!D133="have", "have", 'historyTags 2'!D133="extra", "extra", 'onchangeTags 2'!D133="extra", "extra", 'procTags 2'!D133="extra", "extra", 'historyTags 2'!D133="missing", "missing", 'onchangeTags 2'!D133="missing", "missing", 'procTags 2'!D133="missing", "missing", 'historyTags 2'!D133="ignore", "ignore", 'onchangeTags 2'!D133="ignore", "ignore", 'procTags 2'!D133="ignore", "ignore")</f>
        <v>ignore</v>
      </c>
      <c r="E133" s="1" t="str" cm="1">
        <f t="array" aca="1" ref="E133" ca="1">_xlfn.IFS('historyTags 2'!E133="have", "have", 'onchangeTags 2'!E133="have", "have", 'procTags 2'!E133="have", "have", 'historyTags 2'!E133="extra", "extra", 'onchangeTags 2'!E133="extra", "extra", 'procTags 2'!E133="extra", "extra", 'historyTags 2'!E133="missing", "missing", 'onchangeTags 2'!E133="missing", "missing", 'procTags 2'!E133="missing", "missing", 'historyTags 2'!E133="ignore", "ignore", 'onchangeTags 2'!E133="ignore", "ignore", 'procTags 2'!E133="ignore", "ignore")</f>
        <v>ignore</v>
      </c>
      <c r="F133" s="1" t="str" cm="1">
        <f t="array" aca="1" ref="F133" ca="1">_xlfn.IFS('historyTags 2'!F133="have", "have", 'onchangeTags 2'!F133="have", "have", 'procTags 2'!F133="have", "have", 'historyTags 2'!F133="extra", "extra", 'onchangeTags 2'!F133="extra", "extra", 'procTags 2'!F133="extra", "extra", 'historyTags 2'!F133="missing", "missing", 'onchangeTags 2'!F133="missing", "missing", 'procTags 2'!F133="missing", "missing", 'historyTags 2'!F133="ignore", "ignore", 'onchangeTags 2'!F133="ignore", "ignore", 'procTags 2'!F133="ignore", "ignore")</f>
        <v>ignore</v>
      </c>
      <c r="G133" s="1" t="str" cm="1">
        <f t="array" aca="1" ref="G133" ca="1">_xlfn.IFS('historyTags 2'!G133="have", "have", 'onchangeTags 2'!G133="have", "have", 'procTags 2'!G133="have", "have", 'historyTags 2'!G133="extra", "extra", 'onchangeTags 2'!G133="extra", "extra", 'procTags 2'!G133="extra", "extra", 'historyTags 2'!G133="missing", "missing", 'onchangeTags 2'!G133="missing", "missing", 'procTags 2'!G133="missing", "missing", 'historyTags 2'!G133="ignore", "ignore", 'onchangeTags 2'!G133="ignore", "ignore", 'procTags 2'!G133="ignore", "ignore")</f>
        <v>ignore</v>
      </c>
      <c r="H133" s="1" t="str" cm="1">
        <f t="array" aca="1" ref="H133" ca="1">_xlfn.IFS('historyTags 2'!H133="have", "have", 'onchangeTags 2'!H133="have", "have", 'procTags 2'!H133="have", "have", 'historyTags 2'!H133="extra", "extra", 'onchangeTags 2'!H133="extra", "extra", 'procTags 2'!H133="extra", "extra", 'historyTags 2'!H133="missing", "missing", 'onchangeTags 2'!H133="missing", "missing", 'procTags 2'!H133="missing", "missing", 'historyTags 2'!H133="ignore", "ignore", 'onchangeTags 2'!H133="ignore", "ignore", 'procTags 2'!H133="ignore", "ignore")</f>
        <v>ignore</v>
      </c>
      <c r="I133" s="1" t="str" cm="1">
        <f t="array" aca="1" ref="I133" ca="1">_xlfn.IFS('historyTags 2'!I133="have", "have", 'onchangeTags 2'!I133="have", "have", 'procTags 2'!I133="have", "have", 'historyTags 2'!I133="extra", "extra", 'onchangeTags 2'!I133="extra", "extra", 'procTags 2'!I133="extra", "extra", 'historyTags 2'!I133="missing", "missing", 'onchangeTags 2'!I133="missing", "missing", 'procTags 2'!I133="missing", "missing", 'historyTags 2'!I133="ignore", "ignore", 'onchangeTags 2'!I133="ignore", "ignore", 'procTags 2'!I133="ignore", "ignore")</f>
        <v>ignore</v>
      </c>
      <c r="J133" s="1" t="str" cm="1">
        <f t="array" aca="1" ref="J133" ca="1">_xlfn.IFS('historyTags 2'!J133="have", "have", 'onchangeTags 2'!J133="have", "have", 'procTags 2'!J133="have", "have", 'historyTags 2'!J133="extra", "extra", 'onchangeTags 2'!J133="extra", "extra", 'procTags 2'!J133="extra", "extra", 'historyTags 2'!J133="missing", "missing", 'onchangeTags 2'!J133="missing", "missing", 'procTags 2'!J133="missing", "missing", 'historyTags 2'!J133="ignore", "ignore", 'onchangeTags 2'!J133="ignore", "ignore", 'procTags 2'!J133="ignore", "ignore")</f>
        <v>ignore</v>
      </c>
      <c r="K133" s="1" t="str" cm="1">
        <f t="array" aca="1" ref="K133" ca="1">_xlfn.IFS('historyTags 2'!K133="have", "have", 'onchangeTags 2'!K133="have", "have", 'procTags 2'!K133="have", "have", 'historyTags 2'!K133="extra", "extra", 'onchangeTags 2'!K133="extra", "extra", 'procTags 2'!K133="extra", "extra", 'historyTags 2'!K133="missing", "missing", 'onchangeTags 2'!K133="missing", "missing", 'procTags 2'!K133="missing", "missing", 'historyTags 2'!K133="ignore", "ignore", 'onchangeTags 2'!K133="ignore", "ignore", 'procTags 2'!K133="ignore", "ignore")</f>
        <v>ignore</v>
      </c>
      <c r="L133" s="1" t="str" cm="1">
        <f t="array" aca="1" ref="L133" ca="1">_xlfn.IFS('historyTags 2'!L133="have", "have", 'onchangeTags 2'!L133="have", "have", 'procTags 2'!L133="have", "have", 'historyTags 2'!L133="extra", "extra", 'onchangeTags 2'!L133="extra", "extra", 'procTags 2'!L133="extra", "extra", 'historyTags 2'!L133="missing", "missing", 'onchangeTags 2'!L133="missing", "missing", 'procTags 2'!L133="missing", "missing", 'historyTags 2'!L133="ignore", "ignore", 'onchangeTags 2'!L133="ignore", "ignore", 'procTags 2'!L133="ignore", "ignore")</f>
        <v>ignore</v>
      </c>
      <c r="M133" s="1" t="str" cm="1">
        <f t="array" aca="1" ref="M133" ca="1">_xlfn.IFS('historyTags 2'!M133="have", "have", 'onchangeTags 2'!M133="have", "have", 'procTags 2'!M133="have", "have", 'historyTags 2'!M133="extra", "extra", 'onchangeTags 2'!M133="extra", "extra", 'procTags 2'!M133="extra", "extra", 'historyTags 2'!M133="missing", "missing", 'onchangeTags 2'!M133="missing", "missing", 'procTags 2'!M133="missing", "missing", 'historyTags 2'!M133="ignore", "ignore", 'onchangeTags 2'!M133="ignore", "ignore", 'procTags 2'!M133="ignore", "ignore")</f>
        <v>ignore</v>
      </c>
      <c r="N133" s="1" t="str" cm="1">
        <f t="array" aca="1" ref="N133" ca="1">_xlfn.IFS('historyTags 2'!N133="have", "have", 'onchangeTags 2'!N133="have", "have", 'procTags 2'!N133="have", "have", 'historyTags 2'!N133="extra", "extra", 'onchangeTags 2'!N133="extra", "extra", 'procTags 2'!N133="extra", "extra", 'historyTags 2'!N133="missing", "missing", 'onchangeTags 2'!N133="missing", "missing", 'procTags 2'!N133="missing", "missing", 'historyTags 2'!N133="ignore", "ignore", 'onchangeTags 2'!N133="ignore", "ignore", 'procTags 2'!N133="ignore", "ignore")</f>
        <v>ignore</v>
      </c>
      <c r="O133" s="1" t="str" cm="1">
        <f t="array" aca="1" ref="O133" ca="1">_xlfn.IFS('historyTags 2'!O133="have", "have", 'onchangeTags 2'!O133="have", "have", 'procTags 2'!O133="have", "have", 'historyTags 2'!O133="extra", "extra", 'onchangeTags 2'!O133="extra", "extra", 'procTags 2'!O133="extra", "extra", 'historyTags 2'!O133="missing", "missing", 'onchangeTags 2'!O133="missing", "missing", 'procTags 2'!O133="missing", "missing", 'historyTags 2'!O133="ignore", "ignore", 'onchangeTags 2'!O133="ignore", "ignore", 'procTags 2'!O133="ignore", "ignore")</f>
        <v>ignore</v>
      </c>
      <c r="P133" s="1" t="str" cm="1">
        <f t="array" aca="1" ref="P133" ca="1">_xlfn.IFS('historyTags 2'!P133="have", "have", 'onchangeTags 2'!P133="have", "have", 'procTags 2'!P133="have", "have", 'historyTags 2'!P133="extra", "extra", 'onchangeTags 2'!P133="extra", "extra", 'procTags 2'!P133="extra", "extra", 'historyTags 2'!P133="missing", "missing", 'onchangeTags 2'!P133="missing", "missing", 'procTags 2'!P133="missing", "missing", 'historyTags 2'!P133="ignore", "ignore", 'onchangeTags 2'!P133="ignore", "ignore", 'procTags 2'!P133="ignore", "ignore")</f>
        <v>ignore</v>
      </c>
    </row>
    <row r="134" spans="1:16" x14ac:dyDescent="0.2">
      <c r="A134" s="1" t="str">
        <f ca="1">IFERROR(__xludf.DUMMYFUNCTION("""COMPUTED_VALUE"""),"heat_tape_threshold")</f>
        <v>heat_tape_threshold</v>
      </c>
      <c r="B134" s="1" t="str" cm="1">
        <f t="array" aca="1" ref="B134" ca="1">_xlfn.IFS('historyTags 2'!B134="have", "have", 'onchangeTags 2'!B134="have", "have", 'procTags 2'!B134="have", "have", 'historyTags 2'!B134="extra", "extra", 'onchangeTags 2'!B134="extra", "extra", 'procTags 2'!B134="extra", "extra", 'historyTags 2'!B134="missing", "missing", 'onchangeTags 2'!B134="missing", "missing", 'procTags 2'!B134="missing", "missing", 'historyTags 2'!B134="ignore", "ignore", 'onchangeTags 2'!B134="ignore", "ignore", 'procTags 2'!B134="ignore", "ignore")</f>
        <v>ignore</v>
      </c>
      <c r="C134" s="1" t="str" cm="1">
        <f t="array" aca="1" ref="C134" ca="1">_xlfn.IFS('historyTags 2'!C134="have", "have", 'onchangeTags 2'!C134="have", "have", 'procTags 2'!C134="have", "have", 'historyTags 2'!C134="extra", "extra", 'onchangeTags 2'!C134="extra", "extra", 'procTags 2'!C134="extra", "extra", 'historyTags 2'!C134="missing", "missing", 'onchangeTags 2'!C134="missing", "missing", 'procTags 2'!C134="missing", "missing", 'historyTags 2'!C134="ignore", "ignore", 'onchangeTags 2'!C134="ignore", "ignore", 'procTags 2'!C134="ignore", "ignore")</f>
        <v>ignore</v>
      </c>
      <c r="D134" s="1" t="str" cm="1">
        <f t="array" aca="1" ref="D134" ca="1">_xlfn.IFS('historyTags 2'!D134="have", "have", 'onchangeTags 2'!D134="have", "have", 'procTags 2'!D134="have", "have", 'historyTags 2'!D134="extra", "extra", 'onchangeTags 2'!D134="extra", "extra", 'procTags 2'!D134="extra", "extra", 'historyTags 2'!D134="missing", "missing", 'onchangeTags 2'!D134="missing", "missing", 'procTags 2'!D134="missing", "missing", 'historyTags 2'!D134="ignore", "ignore", 'onchangeTags 2'!D134="ignore", "ignore", 'procTags 2'!D134="ignore", "ignore")</f>
        <v>ignore</v>
      </c>
      <c r="E134" s="1" t="str" cm="1">
        <f t="array" aca="1" ref="E134" ca="1">_xlfn.IFS('historyTags 2'!E134="have", "have", 'onchangeTags 2'!E134="have", "have", 'procTags 2'!E134="have", "have", 'historyTags 2'!E134="extra", "extra", 'onchangeTags 2'!E134="extra", "extra", 'procTags 2'!E134="extra", "extra", 'historyTags 2'!E134="missing", "missing", 'onchangeTags 2'!E134="missing", "missing", 'procTags 2'!E134="missing", "missing", 'historyTags 2'!E134="ignore", "ignore", 'onchangeTags 2'!E134="ignore", "ignore", 'procTags 2'!E134="ignore", "ignore")</f>
        <v>ignore</v>
      </c>
      <c r="F134" s="1" t="str" cm="1">
        <f t="array" aca="1" ref="F134" ca="1">_xlfn.IFS('historyTags 2'!F134="have", "have", 'onchangeTags 2'!F134="have", "have", 'procTags 2'!F134="have", "have", 'historyTags 2'!F134="extra", "extra", 'onchangeTags 2'!F134="extra", "extra", 'procTags 2'!F134="extra", "extra", 'historyTags 2'!F134="missing", "missing", 'onchangeTags 2'!F134="missing", "missing", 'procTags 2'!F134="missing", "missing", 'historyTags 2'!F134="ignore", "ignore", 'onchangeTags 2'!F134="ignore", "ignore", 'procTags 2'!F134="ignore", "ignore")</f>
        <v>ignore</v>
      </c>
      <c r="G134" s="1" t="str" cm="1">
        <f t="array" aca="1" ref="G134" ca="1">_xlfn.IFS('historyTags 2'!G134="have", "have", 'onchangeTags 2'!G134="have", "have", 'procTags 2'!G134="have", "have", 'historyTags 2'!G134="extra", "extra", 'onchangeTags 2'!G134="extra", "extra", 'procTags 2'!G134="extra", "extra", 'historyTags 2'!G134="missing", "missing", 'onchangeTags 2'!G134="missing", "missing", 'procTags 2'!G134="missing", "missing", 'historyTags 2'!G134="ignore", "ignore", 'onchangeTags 2'!G134="ignore", "ignore", 'procTags 2'!G134="ignore", "ignore")</f>
        <v>ignore</v>
      </c>
      <c r="H134" s="1" t="str" cm="1">
        <f t="array" aca="1" ref="H134" ca="1">_xlfn.IFS('historyTags 2'!H134="have", "have", 'onchangeTags 2'!H134="have", "have", 'procTags 2'!H134="have", "have", 'historyTags 2'!H134="extra", "extra", 'onchangeTags 2'!H134="extra", "extra", 'procTags 2'!H134="extra", "extra", 'historyTags 2'!H134="missing", "missing", 'onchangeTags 2'!H134="missing", "missing", 'procTags 2'!H134="missing", "missing", 'historyTags 2'!H134="ignore", "ignore", 'onchangeTags 2'!H134="ignore", "ignore", 'procTags 2'!H134="ignore", "ignore")</f>
        <v>ignore</v>
      </c>
      <c r="I134" s="1" t="str" cm="1">
        <f t="array" aca="1" ref="I134" ca="1">_xlfn.IFS('historyTags 2'!I134="have", "have", 'onchangeTags 2'!I134="have", "have", 'procTags 2'!I134="have", "have", 'historyTags 2'!I134="extra", "extra", 'onchangeTags 2'!I134="extra", "extra", 'procTags 2'!I134="extra", "extra", 'historyTags 2'!I134="missing", "missing", 'onchangeTags 2'!I134="missing", "missing", 'procTags 2'!I134="missing", "missing", 'historyTags 2'!I134="ignore", "ignore", 'onchangeTags 2'!I134="ignore", "ignore", 'procTags 2'!I134="ignore", "ignore")</f>
        <v>ignore</v>
      </c>
      <c r="J134" s="1" t="str" cm="1">
        <f t="array" aca="1" ref="J134" ca="1">_xlfn.IFS('historyTags 2'!J134="have", "have", 'onchangeTags 2'!J134="have", "have", 'procTags 2'!J134="have", "have", 'historyTags 2'!J134="extra", "extra", 'onchangeTags 2'!J134="extra", "extra", 'procTags 2'!J134="extra", "extra", 'historyTags 2'!J134="missing", "missing", 'onchangeTags 2'!J134="missing", "missing", 'procTags 2'!J134="missing", "missing", 'historyTags 2'!J134="ignore", "ignore", 'onchangeTags 2'!J134="ignore", "ignore", 'procTags 2'!J134="ignore", "ignore")</f>
        <v>ignore</v>
      </c>
      <c r="K134" s="1" t="str" cm="1">
        <f t="array" aca="1" ref="K134" ca="1">_xlfn.IFS('historyTags 2'!K134="have", "have", 'onchangeTags 2'!K134="have", "have", 'procTags 2'!K134="have", "have", 'historyTags 2'!K134="extra", "extra", 'onchangeTags 2'!K134="extra", "extra", 'procTags 2'!K134="extra", "extra", 'historyTags 2'!K134="missing", "missing", 'onchangeTags 2'!K134="missing", "missing", 'procTags 2'!K134="missing", "missing", 'historyTags 2'!K134="ignore", "ignore", 'onchangeTags 2'!K134="ignore", "ignore", 'procTags 2'!K134="ignore", "ignore")</f>
        <v>ignore</v>
      </c>
      <c r="L134" s="1" t="str" cm="1">
        <f t="array" aca="1" ref="L134" ca="1">_xlfn.IFS('historyTags 2'!L134="have", "have", 'onchangeTags 2'!L134="have", "have", 'procTags 2'!L134="have", "have", 'historyTags 2'!L134="extra", "extra", 'onchangeTags 2'!L134="extra", "extra", 'procTags 2'!L134="extra", "extra", 'historyTags 2'!L134="missing", "missing", 'onchangeTags 2'!L134="missing", "missing", 'procTags 2'!L134="missing", "missing", 'historyTags 2'!L134="ignore", "ignore", 'onchangeTags 2'!L134="ignore", "ignore", 'procTags 2'!L134="ignore", "ignore")</f>
        <v>ignore</v>
      </c>
      <c r="M134" s="1" t="str" cm="1">
        <f t="array" aca="1" ref="M134" ca="1">_xlfn.IFS('historyTags 2'!M134="have", "have", 'onchangeTags 2'!M134="have", "have", 'procTags 2'!M134="have", "have", 'historyTags 2'!M134="extra", "extra", 'onchangeTags 2'!M134="extra", "extra", 'procTags 2'!M134="extra", "extra", 'historyTags 2'!M134="missing", "missing", 'onchangeTags 2'!M134="missing", "missing", 'procTags 2'!M134="missing", "missing", 'historyTags 2'!M134="ignore", "ignore", 'onchangeTags 2'!M134="ignore", "ignore", 'procTags 2'!M134="ignore", "ignore")</f>
        <v>ignore</v>
      </c>
      <c r="N134" s="1" t="str" cm="1">
        <f t="array" aca="1" ref="N134" ca="1">_xlfn.IFS('historyTags 2'!N134="have", "have", 'onchangeTags 2'!N134="have", "have", 'procTags 2'!N134="have", "have", 'historyTags 2'!N134="extra", "extra", 'onchangeTags 2'!N134="extra", "extra", 'procTags 2'!N134="extra", "extra", 'historyTags 2'!N134="missing", "missing", 'onchangeTags 2'!N134="missing", "missing", 'procTags 2'!N134="missing", "missing", 'historyTags 2'!N134="ignore", "ignore", 'onchangeTags 2'!N134="ignore", "ignore", 'procTags 2'!N134="ignore", "ignore")</f>
        <v>ignore</v>
      </c>
      <c r="O134" s="1" t="str" cm="1">
        <f t="array" aca="1" ref="O134" ca="1">_xlfn.IFS('historyTags 2'!O134="have", "have", 'onchangeTags 2'!O134="have", "have", 'procTags 2'!O134="have", "have", 'historyTags 2'!O134="extra", "extra", 'onchangeTags 2'!O134="extra", "extra", 'procTags 2'!O134="extra", "extra", 'historyTags 2'!O134="missing", "missing", 'onchangeTags 2'!O134="missing", "missing", 'procTags 2'!O134="missing", "missing", 'historyTags 2'!O134="ignore", "ignore", 'onchangeTags 2'!O134="ignore", "ignore", 'procTags 2'!O134="ignore", "ignore")</f>
        <v>ignore</v>
      </c>
      <c r="P134" s="1" t="str" cm="1">
        <f t="array" aca="1" ref="P134" ca="1">_xlfn.IFS('historyTags 2'!P134="have", "have", 'onchangeTags 2'!P134="have", "have", 'procTags 2'!P134="have", "have", 'historyTags 2'!P134="extra", "extra", 'onchangeTags 2'!P134="extra", "extra", 'procTags 2'!P134="extra", "extra", 'historyTags 2'!P134="missing", "missing", 'onchangeTags 2'!P134="missing", "missing", 'procTags 2'!P134="missing", "missing", 'historyTags 2'!P134="ignore", "ignore", 'onchangeTags 2'!P134="ignore", "ignore", 'procTags 2'!P134="ignore", "ignore")</f>
        <v>ignore</v>
      </c>
    </row>
    <row r="135" spans="1:16" x14ac:dyDescent="0.2">
      <c r="A135" s="1" t="str">
        <f ca="1">IFERROR(__xludf.DUMMYFUNCTION("""COMPUTED_VALUE"""),"heater_kd")</f>
        <v>heater_kd</v>
      </c>
      <c r="B135" s="1" t="str" cm="1">
        <f t="array" aca="1" ref="B135" ca="1">_xlfn.IFS('historyTags 2'!B135="have", "have", 'onchangeTags 2'!B135="have", "have", 'procTags 2'!B135="have", "have", 'historyTags 2'!B135="extra", "extra", 'onchangeTags 2'!B135="extra", "extra", 'procTags 2'!B135="extra", "extra", 'historyTags 2'!B135="missing", "missing", 'onchangeTags 2'!B135="missing", "missing", 'procTags 2'!B135="missing", "missing", 'historyTags 2'!B135="ignore", "ignore", 'onchangeTags 2'!B135="ignore", "ignore", 'procTags 2'!B135="ignore", "ignore")</f>
        <v>ignore</v>
      </c>
      <c r="C135" s="1" t="str" cm="1">
        <f t="array" aca="1" ref="C135" ca="1">_xlfn.IFS('historyTags 2'!C135="have", "have", 'onchangeTags 2'!C135="have", "have", 'procTags 2'!C135="have", "have", 'historyTags 2'!C135="extra", "extra", 'onchangeTags 2'!C135="extra", "extra", 'procTags 2'!C135="extra", "extra", 'historyTags 2'!C135="missing", "missing", 'onchangeTags 2'!C135="missing", "missing", 'procTags 2'!C135="missing", "missing", 'historyTags 2'!C135="ignore", "ignore", 'onchangeTags 2'!C135="ignore", "ignore", 'procTags 2'!C135="ignore", "ignore")</f>
        <v>ignore</v>
      </c>
      <c r="D135" s="1" t="str" cm="1">
        <f t="array" aca="1" ref="D135" ca="1">_xlfn.IFS('historyTags 2'!D135="have", "have", 'onchangeTags 2'!D135="have", "have", 'procTags 2'!D135="have", "have", 'historyTags 2'!D135="extra", "extra", 'onchangeTags 2'!D135="extra", "extra", 'procTags 2'!D135="extra", "extra", 'historyTags 2'!D135="missing", "missing", 'onchangeTags 2'!D135="missing", "missing", 'procTags 2'!D135="missing", "missing", 'historyTags 2'!D135="ignore", "ignore", 'onchangeTags 2'!D135="ignore", "ignore", 'procTags 2'!D135="ignore", "ignore")</f>
        <v>ignore</v>
      </c>
      <c r="E135" s="1" t="str" cm="1">
        <f t="array" aca="1" ref="E135" ca="1">_xlfn.IFS('historyTags 2'!E135="have", "have", 'onchangeTags 2'!E135="have", "have", 'procTags 2'!E135="have", "have", 'historyTags 2'!E135="extra", "extra", 'onchangeTags 2'!E135="extra", "extra", 'procTags 2'!E135="extra", "extra", 'historyTags 2'!E135="missing", "missing", 'onchangeTags 2'!E135="missing", "missing", 'procTags 2'!E135="missing", "missing", 'historyTags 2'!E135="ignore", "ignore", 'onchangeTags 2'!E135="ignore", "ignore", 'procTags 2'!E135="ignore", "ignore")</f>
        <v>ignore</v>
      </c>
      <c r="F135" s="1" t="str" cm="1">
        <f t="array" aca="1" ref="F135" ca="1">_xlfn.IFS('historyTags 2'!F135="have", "have", 'onchangeTags 2'!F135="have", "have", 'procTags 2'!F135="have", "have", 'historyTags 2'!F135="extra", "extra", 'onchangeTags 2'!F135="extra", "extra", 'procTags 2'!F135="extra", "extra", 'historyTags 2'!F135="missing", "missing", 'onchangeTags 2'!F135="missing", "missing", 'procTags 2'!F135="missing", "missing", 'historyTags 2'!F135="ignore", "ignore", 'onchangeTags 2'!F135="ignore", "ignore", 'procTags 2'!F135="ignore", "ignore")</f>
        <v>ignore</v>
      </c>
      <c r="G135" s="1" t="str" cm="1">
        <f t="array" aca="1" ref="G135" ca="1">_xlfn.IFS('historyTags 2'!G135="have", "have", 'onchangeTags 2'!G135="have", "have", 'procTags 2'!G135="have", "have", 'historyTags 2'!G135="extra", "extra", 'onchangeTags 2'!G135="extra", "extra", 'procTags 2'!G135="extra", "extra", 'historyTags 2'!G135="missing", "missing", 'onchangeTags 2'!G135="missing", "missing", 'procTags 2'!G135="missing", "missing", 'historyTags 2'!G135="ignore", "ignore", 'onchangeTags 2'!G135="ignore", "ignore", 'procTags 2'!G135="ignore", "ignore")</f>
        <v>ignore</v>
      </c>
      <c r="H135" s="1" t="str" cm="1">
        <f t="array" aca="1" ref="H135" ca="1">_xlfn.IFS('historyTags 2'!H135="have", "have", 'onchangeTags 2'!H135="have", "have", 'procTags 2'!H135="have", "have", 'historyTags 2'!H135="extra", "extra", 'onchangeTags 2'!H135="extra", "extra", 'procTags 2'!H135="extra", "extra", 'historyTags 2'!H135="missing", "missing", 'onchangeTags 2'!H135="missing", "missing", 'procTags 2'!H135="missing", "missing", 'historyTags 2'!H135="ignore", "ignore", 'onchangeTags 2'!H135="ignore", "ignore", 'procTags 2'!H135="ignore", "ignore")</f>
        <v>ignore</v>
      </c>
      <c r="I135" s="1" t="str" cm="1">
        <f t="array" aca="1" ref="I135" ca="1">_xlfn.IFS('historyTags 2'!I135="have", "have", 'onchangeTags 2'!I135="have", "have", 'procTags 2'!I135="have", "have", 'historyTags 2'!I135="extra", "extra", 'onchangeTags 2'!I135="extra", "extra", 'procTags 2'!I135="extra", "extra", 'historyTags 2'!I135="missing", "missing", 'onchangeTags 2'!I135="missing", "missing", 'procTags 2'!I135="missing", "missing", 'historyTags 2'!I135="ignore", "ignore", 'onchangeTags 2'!I135="ignore", "ignore", 'procTags 2'!I135="ignore", "ignore")</f>
        <v>ignore</v>
      </c>
      <c r="J135" s="1" t="str" cm="1">
        <f t="array" aca="1" ref="J135" ca="1">_xlfn.IFS('historyTags 2'!J135="have", "have", 'onchangeTags 2'!J135="have", "have", 'procTags 2'!J135="have", "have", 'historyTags 2'!J135="extra", "extra", 'onchangeTags 2'!J135="extra", "extra", 'procTags 2'!J135="extra", "extra", 'historyTags 2'!J135="missing", "missing", 'onchangeTags 2'!J135="missing", "missing", 'procTags 2'!J135="missing", "missing", 'historyTags 2'!J135="ignore", "ignore", 'onchangeTags 2'!J135="ignore", "ignore", 'procTags 2'!J135="ignore", "ignore")</f>
        <v>ignore</v>
      </c>
      <c r="K135" s="1" t="str" cm="1">
        <f t="array" aca="1" ref="K135" ca="1">_xlfn.IFS('historyTags 2'!K135="have", "have", 'onchangeTags 2'!K135="have", "have", 'procTags 2'!K135="have", "have", 'historyTags 2'!K135="extra", "extra", 'onchangeTags 2'!K135="extra", "extra", 'procTags 2'!K135="extra", "extra", 'historyTags 2'!K135="missing", "missing", 'onchangeTags 2'!K135="missing", "missing", 'procTags 2'!K135="missing", "missing", 'historyTags 2'!K135="ignore", "ignore", 'onchangeTags 2'!K135="ignore", "ignore", 'procTags 2'!K135="ignore", "ignore")</f>
        <v>ignore</v>
      </c>
      <c r="L135" s="1" t="str" cm="1">
        <f t="array" aca="1" ref="L135" ca="1">_xlfn.IFS('historyTags 2'!L135="have", "have", 'onchangeTags 2'!L135="have", "have", 'procTags 2'!L135="have", "have", 'historyTags 2'!L135="extra", "extra", 'onchangeTags 2'!L135="extra", "extra", 'procTags 2'!L135="extra", "extra", 'historyTags 2'!L135="missing", "missing", 'onchangeTags 2'!L135="missing", "missing", 'procTags 2'!L135="missing", "missing", 'historyTags 2'!L135="ignore", "ignore", 'onchangeTags 2'!L135="ignore", "ignore", 'procTags 2'!L135="ignore", "ignore")</f>
        <v>ignore</v>
      </c>
      <c r="M135" s="1" t="str" cm="1">
        <f t="array" aca="1" ref="M135" ca="1">_xlfn.IFS('historyTags 2'!M135="have", "have", 'onchangeTags 2'!M135="have", "have", 'procTags 2'!M135="have", "have", 'historyTags 2'!M135="extra", "extra", 'onchangeTags 2'!M135="extra", "extra", 'procTags 2'!M135="extra", "extra", 'historyTags 2'!M135="missing", "missing", 'onchangeTags 2'!M135="missing", "missing", 'procTags 2'!M135="missing", "missing", 'historyTags 2'!M135="ignore", "ignore", 'onchangeTags 2'!M135="ignore", "ignore", 'procTags 2'!M135="ignore", "ignore")</f>
        <v>ignore</v>
      </c>
      <c r="N135" s="1" t="str" cm="1">
        <f t="array" aca="1" ref="N135" ca="1">_xlfn.IFS('historyTags 2'!N135="have", "have", 'onchangeTags 2'!N135="have", "have", 'procTags 2'!N135="have", "have", 'historyTags 2'!N135="extra", "extra", 'onchangeTags 2'!N135="extra", "extra", 'procTags 2'!N135="extra", "extra", 'historyTags 2'!N135="missing", "missing", 'onchangeTags 2'!N135="missing", "missing", 'procTags 2'!N135="missing", "missing", 'historyTags 2'!N135="ignore", "ignore", 'onchangeTags 2'!N135="ignore", "ignore", 'procTags 2'!N135="ignore", "ignore")</f>
        <v>ignore</v>
      </c>
      <c r="O135" s="1" t="str" cm="1">
        <f t="array" aca="1" ref="O135" ca="1">_xlfn.IFS('historyTags 2'!O135="have", "have", 'onchangeTags 2'!O135="have", "have", 'procTags 2'!O135="have", "have", 'historyTags 2'!O135="extra", "extra", 'onchangeTags 2'!O135="extra", "extra", 'procTags 2'!O135="extra", "extra", 'historyTags 2'!O135="missing", "missing", 'onchangeTags 2'!O135="missing", "missing", 'procTags 2'!O135="missing", "missing", 'historyTags 2'!O135="ignore", "ignore", 'onchangeTags 2'!O135="ignore", "ignore", 'procTags 2'!O135="ignore", "ignore")</f>
        <v>ignore</v>
      </c>
      <c r="P135" s="1" t="str" cm="1">
        <f t="array" aca="1" ref="P135" ca="1">_xlfn.IFS('historyTags 2'!P135="have", "have", 'onchangeTags 2'!P135="have", "have", 'procTags 2'!P135="have", "have", 'historyTags 2'!P135="extra", "extra", 'onchangeTags 2'!P135="extra", "extra", 'procTags 2'!P135="extra", "extra", 'historyTags 2'!P135="missing", "missing", 'onchangeTags 2'!P135="missing", "missing", 'procTags 2'!P135="missing", "missing", 'historyTags 2'!P135="ignore", "ignore", 'onchangeTags 2'!P135="ignore", "ignore", 'procTags 2'!P135="ignore", "ignore")</f>
        <v>ignore</v>
      </c>
    </row>
    <row r="136" spans="1:16" x14ac:dyDescent="0.2">
      <c r="A136" s="1" t="str">
        <f ca="1">IFERROR(__xludf.DUMMYFUNCTION("""COMPUTED_VALUE"""),"heater_ki")</f>
        <v>heater_ki</v>
      </c>
      <c r="B136" s="1" t="str" cm="1">
        <f t="array" aca="1" ref="B136" ca="1">_xlfn.IFS('historyTags 2'!B136="have", "have", 'onchangeTags 2'!B136="have", "have", 'procTags 2'!B136="have", "have", 'historyTags 2'!B136="extra", "extra", 'onchangeTags 2'!B136="extra", "extra", 'procTags 2'!B136="extra", "extra", 'historyTags 2'!B136="missing", "missing", 'onchangeTags 2'!B136="missing", "missing", 'procTags 2'!B136="missing", "missing", 'historyTags 2'!B136="ignore", "ignore", 'onchangeTags 2'!B136="ignore", "ignore", 'procTags 2'!B136="ignore", "ignore")</f>
        <v>ignore</v>
      </c>
      <c r="C136" s="1" t="str" cm="1">
        <f t="array" aca="1" ref="C136" ca="1">_xlfn.IFS('historyTags 2'!C136="have", "have", 'onchangeTags 2'!C136="have", "have", 'procTags 2'!C136="have", "have", 'historyTags 2'!C136="extra", "extra", 'onchangeTags 2'!C136="extra", "extra", 'procTags 2'!C136="extra", "extra", 'historyTags 2'!C136="missing", "missing", 'onchangeTags 2'!C136="missing", "missing", 'procTags 2'!C136="missing", "missing", 'historyTags 2'!C136="ignore", "ignore", 'onchangeTags 2'!C136="ignore", "ignore", 'procTags 2'!C136="ignore", "ignore")</f>
        <v>ignore</v>
      </c>
      <c r="D136" s="1" t="str" cm="1">
        <f t="array" aca="1" ref="D136" ca="1">_xlfn.IFS('historyTags 2'!D136="have", "have", 'onchangeTags 2'!D136="have", "have", 'procTags 2'!D136="have", "have", 'historyTags 2'!D136="extra", "extra", 'onchangeTags 2'!D136="extra", "extra", 'procTags 2'!D136="extra", "extra", 'historyTags 2'!D136="missing", "missing", 'onchangeTags 2'!D136="missing", "missing", 'procTags 2'!D136="missing", "missing", 'historyTags 2'!D136="ignore", "ignore", 'onchangeTags 2'!D136="ignore", "ignore", 'procTags 2'!D136="ignore", "ignore")</f>
        <v>ignore</v>
      </c>
      <c r="E136" s="1" t="str" cm="1">
        <f t="array" aca="1" ref="E136" ca="1">_xlfn.IFS('historyTags 2'!E136="have", "have", 'onchangeTags 2'!E136="have", "have", 'procTags 2'!E136="have", "have", 'historyTags 2'!E136="extra", "extra", 'onchangeTags 2'!E136="extra", "extra", 'procTags 2'!E136="extra", "extra", 'historyTags 2'!E136="missing", "missing", 'onchangeTags 2'!E136="missing", "missing", 'procTags 2'!E136="missing", "missing", 'historyTags 2'!E136="ignore", "ignore", 'onchangeTags 2'!E136="ignore", "ignore", 'procTags 2'!E136="ignore", "ignore")</f>
        <v>ignore</v>
      </c>
      <c r="F136" s="1" t="str" cm="1">
        <f t="array" aca="1" ref="F136" ca="1">_xlfn.IFS('historyTags 2'!F136="have", "have", 'onchangeTags 2'!F136="have", "have", 'procTags 2'!F136="have", "have", 'historyTags 2'!F136="extra", "extra", 'onchangeTags 2'!F136="extra", "extra", 'procTags 2'!F136="extra", "extra", 'historyTags 2'!F136="missing", "missing", 'onchangeTags 2'!F136="missing", "missing", 'procTags 2'!F136="missing", "missing", 'historyTags 2'!F136="ignore", "ignore", 'onchangeTags 2'!F136="ignore", "ignore", 'procTags 2'!F136="ignore", "ignore")</f>
        <v>ignore</v>
      </c>
      <c r="G136" s="1" t="str" cm="1">
        <f t="array" aca="1" ref="G136" ca="1">_xlfn.IFS('historyTags 2'!G136="have", "have", 'onchangeTags 2'!G136="have", "have", 'procTags 2'!G136="have", "have", 'historyTags 2'!G136="extra", "extra", 'onchangeTags 2'!G136="extra", "extra", 'procTags 2'!G136="extra", "extra", 'historyTags 2'!G136="missing", "missing", 'onchangeTags 2'!G136="missing", "missing", 'procTags 2'!G136="missing", "missing", 'historyTags 2'!G136="ignore", "ignore", 'onchangeTags 2'!G136="ignore", "ignore", 'procTags 2'!G136="ignore", "ignore")</f>
        <v>ignore</v>
      </c>
      <c r="H136" s="1" t="str" cm="1">
        <f t="array" aca="1" ref="H136" ca="1">_xlfn.IFS('historyTags 2'!H136="have", "have", 'onchangeTags 2'!H136="have", "have", 'procTags 2'!H136="have", "have", 'historyTags 2'!H136="extra", "extra", 'onchangeTags 2'!H136="extra", "extra", 'procTags 2'!H136="extra", "extra", 'historyTags 2'!H136="missing", "missing", 'onchangeTags 2'!H136="missing", "missing", 'procTags 2'!H136="missing", "missing", 'historyTags 2'!H136="ignore", "ignore", 'onchangeTags 2'!H136="ignore", "ignore", 'procTags 2'!H136="ignore", "ignore")</f>
        <v>ignore</v>
      </c>
      <c r="I136" s="1" t="str" cm="1">
        <f t="array" aca="1" ref="I136" ca="1">_xlfn.IFS('historyTags 2'!I136="have", "have", 'onchangeTags 2'!I136="have", "have", 'procTags 2'!I136="have", "have", 'historyTags 2'!I136="extra", "extra", 'onchangeTags 2'!I136="extra", "extra", 'procTags 2'!I136="extra", "extra", 'historyTags 2'!I136="missing", "missing", 'onchangeTags 2'!I136="missing", "missing", 'procTags 2'!I136="missing", "missing", 'historyTags 2'!I136="ignore", "ignore", 'onchangeTags 2'!I136="ignore", "ignore", 'procTags 2'!I136="ignore", "ignore")</f>
        <v>ignore</v>
      </c>
      <c r="J136" s="1" t="str" cm="1">
        <f t="array" aca="1" ref="J136" ca="1">_xlfn.IFS('historyTags 2'!J136="have", "have", 'onchangeTags 2'!J136="have", "have", 'procTags 2'!J136="have", "have", 'historyTags 2'!J136="extra", "extra", 'onchangeTags 2'!J136="extra", "extra", 'procTags 2'!J136="extra", "extra", 'historyTags 2'!J136="missing", "missing", 'onchangeTags 2'!J136="missing", "missing", 'procTags 2'!J136="missing", "missing", 'historyTags 2'!J136="ignore", "ignore", 'onchangeTags 2'!J136="ignore", "ignore", 'procTags 2'!J136="ignore", "ignore")</f>
        <v>ignore</v>
      </c>
      <c r="K136" s="1" t="str" cm="1">
        <f t="array" aca="1" ref="K136" ca="1">_xlfn.IFS('historyTags 2'!K136="have", "have", 'onchangeTags 2'!K136="have", "have", 'procTags 2'!K136="have", "have", 'historyTags 2'!K136="extra", "extra", 'onchangeTags 2'!K136="extra", "extra", 'procTags 2'!K136="extra", "extra", 'historyTags 2'!K136="missing", "missing", 'onchangeTags 2'!K136="missing", "missing", 'procTags 2'!K136="missing", "missing", 'historyTags 2'!K136="ignore", "ignore", 'onchangeTags 2'!K136="ignore", "ignore", 'procTags 2'!K136="ignore", "ignore")</f>
        <v>ignore</v>
      </c>
      <c r="L136" s="1" t="str" cm="1">
        <f t="array" aca="1" ref="L136" ca="1">_xlfn.IFS('historyTags 2'!L136="have", "have", 'onchangeTags 2'!L136="have", "have", 'procTags 2'!L136="have", "have", 'historyTags 2'!L136="extra", "extra", 'onchangeTags 2'!L136="extra", "extra", 'procTags 2'!L136="extra", "extra", 'historyTags 2'!L136="missing", "missing", 'onchangeTags 2'!L136="missing", "missing", 'procTags 2'!L136="missing", "missing", 'historyTags 2'!L136="ignore", "ignore", 'onchangeTags 2'!L136="ignore", "ignore", 'procTags 2'!L136="ignore", "ignore")</f>
        <v>ignore</v>
      </c>
      <c r="M136" s="1" t="str" cm="1">
        <f t="array" aca="1" ref="M136" ca="1">_xlfn.IFS('historyTags 2'!M136="have", "have", 'onchangeTags 2'!M136="have", "have", 'procTags 2'!M136="have", "have", 'historyTags 2'!M136="extra", "extra", 'onchangeTags 2'!M136="extra", "extra", 'procTags 2'!M136="extra", "extra", 'historyTags 2'!M136="missing", "missing", 'onchangeTags 2'!M136="missing", "missing", 'procTags 2'!M136="missing", "missing", 'historyTags 2'!M136="ignore", "ignore", 'onchangeTags 2'!M136="ignore", "ignore", 'procTags 2'!M136="ignore", "ignore")</f>
        <v>ignore</v>
      </c>
      <c r="N136" s="1" t="str" cm="1">
        <f t="array" aca="1" ref="N136" ca="1">_xlfn.IFS('historyTags 2'!N136="have", "have", 'onchangeTags 2'!N136="have", "have", 'procTags 2'!N136="have", "have", 'historyTags 2'!N136="extra", "extra", 'onchangeTags 2'!N136="extra", "extra", 'procTags 2'!N136="extra", "extra", 'historyTags 2'!N136="missing", "missing", 'onchangeTags 2'!N136="missing", "missing", 'procTags 2'!N136="missing", "missing", 'historyTags 2'!N136="ignore", "ignore", 'onchangeTags 2'!N136="ignore", "ignore", 'procTags 2'!N136="ignore", "ignore")</f>
        <v>ignore</v>
      </c>
      <c r="O136" s="1" t="str" cm="1">
        <f t="array" aca="1" ref="O136" ca="1">_xlfn.IFS('historyTags 2'!O136="have", "have", 'onchangeTags 2'!O136="have", "have", 'procTags 2'!O136="have", "have", 'historyTags 2'!O136="extra", "extra", 'onchangeTags 2'!O136="extra", "extra", 'procTags 2'!O136="extra", "extra", 'historyTags 2'!O136="missing", "missing", 'onchangeTags 2'!O136="missing", "missing", 'procTags 2'!O136="missing", "missing", 'historyTags 2'!O136="ignore", "ignore", 'onchangeTags 2'!O136="ignore", "ignore", 'procTags 2'!O136="ignore", "ignore")</f>
        <v>ignore</v>
      </c>
      <c r="P136" s="1" t="str" cm="1">
        <f t="array" aca="1" ref="P136" ca="1">_xlfn.IFS('historyTags 2'!P136="have", "have", 'onchangeTags 2'!P136="have", "have", 'procTags 2'!P136="have", "have", 'historyTags 2'!P136="extra", "extra", 'onchangeTags 2'!P136="extra", "extra", 'procTags 2'!P136="extra", "extra", 'historyTags 2'!P136="missing", "missing", 'onchangeTags 2'!P136="missing", "missing", 'procTags 2'!P136="missing", "missing", 'historyTags 2'!P136="ignore", "ignore", 'onchangeTags 2'!P136="ignore", "ignore", 'procTags 2'!P136="ignore", "ignore")</f>
        <v>ignore</v>
      </c>
    </row>
    <row r="137" spans="1:16" x14ac:dyDescent="0.2">
      <c r="A137" s="1" t="str">
        <f ca="1">IFERROR(__xludf.DUMMYFUNCTION("""COMPUTED_VALUE"""),"heater_kp")</f>
        <v>heater_kp</v>
      </c>
      <c r="B137" s="1" t="str" cm="1">
        <f t="array" aca="1" ref="B137" ca="1">_xlfn.IFS('historyTags 2'!B137="have", "have", 'onchangeTags 2'!B137="have", "have", 'procTags 2'!B137="have", "have", 'historyTags 2'!B137="extra", "extra", 'onchangeTags 2'!B137="extra", "extra", 'procTags 2'!B137="extra", "extra", 'historyTags 2'!B137="missing", "missing", 'onchangeTags 2'!B137="missing", "missing", 'procTags 2'!B137="missing", "missing", 'historyTags 2'!B137="ignore", "ignore", 'onchangeTags 2'!B137="ignore", "ignore", 'procTags 2'!B137="ignore", "ignore")</f>
        <v>ignore</v>
      </c>
      <c r="C137" s="1" t="str" cm="1">
        <f t="array" aca="1" ref="C137" ca="1">_xlfn.IFS('historyTags 2'!C137="have", "have", 'onchangeTags 2'!C137="have", "have", 'procTags 2'!C137="have", "have", 'historyTags 2'!C137="extra", "extra", 'onchangeTags 2'!C137="extra", "extra", 'procTags 2'!C137="extra", "extra", 'historyTags 2'!C137="missing", "missing", 'onchangeTags 2'!C137="missing", "missing", 'procTags 2'!C137="missing", "missing", 'historyTags 2'!C137="ignore", "ignore", 'onchangeTags 2'!C137="ignore", "ignore", 'procTags 2'!C137="ignore", "ignore")</f>
        <v>ignore</v>
      </c>
      <c r="D137" s="1" t="str" cm="1">
        <f t="array" aca="1" ref="D137" ca="1">_xlfn.IFS('historyTags 2'!D137="have", "have", 'onchangeTags 2'!D137="have", "have", 'procTags 2'!D137="have", "have", 'historyTags 2'!D137="extra", "extra", 'onchangeTags 2'!D137="extra", "extra", 'procTags 2'!D137="extra", "extra", 'historyTags 2'!D137="missing", "missing", 'onchangeTags 2'!D137="missing", "missing", 'procTags 2'!D137="missing", "missing", 'historyTags 2'!D137="ignore", "ignore", 'onchangeTags 2'!D137="ignore", "ignore", 'procTags 2'!D137="ignore", "ignore")</f>
        <v>ignore</v>
      </c>
      <c r="E137" s="1" t="str" cm="1">
        <f t="array" aca="1" ref="E137" ca="1">_xlfn.IFS('historyTags 2'!E137="have", "have", 'onchangeTags 2'!E137="have", "have", 'procTags 2'!E137="have", "have", 'historyTags 2'!E137="extra", "extra", 'onchangeTags 2'!E137="extra", "extra", 'procTags 2'!E137="extra", "extra", 'historyTags 2'!E137="missing", "missing", 'onchangeTags 2'!E137="missing", "missing", 'procTags 2'!E137="missing", "missing", 'historyTags 2'!E137="ignore", "ignore", 'onchangeTags 2'!E137="ignore", "ignore", 'procTags 2'!E137="ignore", "ignore")</f>
        <v>ignore</v>
      </c>
      <c r="F137" s="1" t="str" cm="1">
        <f t="array" aca="1" ref="F137" ca="1">_xlfn.IFS('historyTags 2'!F137="have", "have", 'onchangeTags 2'!F137="have", "have", 'procTags 2'!F137="have", "have", 'historyTags 2'!F137="extra", "extra", 'onchangeTags 2'!F137="extra", "extra", 'procTags 2'!F137="extra", "extra", 'historyTags 2'!F137="missing", "missing", 'onchangeTags 2'!F137="missing", "missing", 'procTags 2'!F137="missing", "missing", 'historyTags 2'!F137="ignore", "ignore", 'onchangeTags 2'!F137="ignore", "ignore", 'procTags 2'!F137="ignore", "ignore")</f>
        <v>ignore</v>
      </c>
      <c r="G137" s="1" t="str" cm="1">
        <f t="array" aca="1" ref="G137" ca="1">_xlfn.IFS('historyTags 2'!G137="have", "have", 'onchangeTags 2'!G137="have", "have", 'procTags 2'!G137="have", "have", 'historyTags 2'!G137="extra", "extra", 'onchangeTags 2'!G137="extra", "extra", 'procTags 2'!G137="extra", "extra", 'historyTags 2'!G137="missing", "missing", 'onchangeTags 2'!G137="missing", "missing", 'procTags 2'!G137="missing", "missing", 'historyTags 2'!G137="ignore", "ignore", 'onchangeTags 2'!G137="ignore", "ignore", 'procTags 2'!G137="ignore", "ignore")</f>
        <v>ignore</v>
      </c>
      <c r="H137" s="1" t="str" cm="1">
        <f t="array" aca="1" ref="H137" ca="1">_xlfn.IFS('historyTags 2'!H137="have", "have", 'onchangeTags 2'!H137="have", "have", 'procTags 2'!H137="have", "have", 'historyTags 2'!H137="extra", "extra", 'onchangeTags 2'!H137="extra", "extra", 'procTags 2'!H137="extra", "extra", 'historyTags 2'!H137="missing", "missing", 'onchangeTags 2'!H137="missing", "missing", 'procTags 2'!H137="missing", "missing", 'historyTags 2'!H137="ignore", "ignore", 'onchangeTags 2'!H137="ignore", "ignore", 'procTags 2'!H137="ignore", "ignore")</f>
        <v>ignore</v>
      </c>
      <c r="I137" s="1" t="str" cm="1">
        <f t="array" aca="1" ref="I137" ca="1">_xlfn.IFS('historyTags 2'!I137="have", "have", 'onchangeTags 2'!I137="have", "have", 'procTags 2'!I137="have", "have", 'historyTags 2'!I137="extra", "extra", 'onchangeTags 2'!I137="extra", "extra", 'procTags 2'!I137="extra", "extra", 'historyTags 2'!I137="missing", "missing", 'onchangeTags 2'!I137="missing", "missing", 'procTags 2'!I137="missing", "missing", 'historyTags 2'!I137="ignore", "ignore", 'onchangeTags 2'!I137="ignore", "ignore", 'procTags 2'!I137="ignore", "ignore")</f>
        <v>ignore</v>
      </c>
      <c r="J137" s="1" t="str" cm="1">
        <f t="array" aca="1" ref="J137" ca="1">_xlfn.IFS('historyTags 2'!J137="have", "have", 'onchangeTags 2'!J137="have", "have", 'procTags 2'!J137="have", "have", 'historyTags 2'!J137="extra", "extra", 'onchangeTags 2'!J137="extra", "extra", 'procTags 2'!J137="extra", "extra", 'historyTags 2'!J137="missing", "missing", 'onchangeTags 2'!J137="missing", "missing", 'procTags 2'!J137="missing", "missing", 'historyTags 2'!J137="ignore", "ignore", 'onchangeTags 2'!J137="ignore", "ignore", 'procTags 2'!J137="ignore", "ignore")</f>
        <v>ignore</v>
      </c>
      <c r="K137" s="1" t="str" cm="1">
        <f t="array" aca="1" ref="K137" ca="1">_xlfn.IFS('historyTags 2'!K137="have", "have", 'onchangeTags 2'!K137="have", "have", 'procTags 2'!K137="have", "have", 'historyTags 2'!K137="extra", "extra", 'onchangeTags 2'!K137="extra", "extra", 'procTags 2'!K137="extra", "extra", 'historyTags 2'!K137="missing", "missing", 'onchangeTags 2'!K137="missing", "missing", 'procTags 2'!K137="missing", "missing", 'historyTags 2'!K137="ignore", "ignore", 'onchangeTags 2'!K137="ignore", "ignore", 'procTags 2'!K137="ignore", "ignore")</f>
        <v>ignore</v>
      </c>
      <c r="L137" s="1" t="str" cm="1">
        <f t="array" aca="1" ref="L137" ca="1">_xlfn.IFS('historyTags 2'!L137="have", "have", 'onchangeTags 2'!L137="have", "have", 'procTags 2'!L137="have", "have", 'historyTags 2'!L137="extra", "extra", 'onchangeTags 2'!L137="extra", "extra", 'procTags 2'!L137="extra", "extra", 'historyTags 2'!L137="missing", "missing", 'onchangeTags 2'!L137="missing", "missing", 'procTags 2'!L137="missing", "missing", 'historyTags 2'!L137="ignore", "ignore", 'onchangeTags 2'!L137="ignore", "ignore", 'procTags 2'!L137="ignore", "ignore")</f>
        <v>ignore</v>
      </c>
      <c r="M137" s="1" t="str" cm="1">
        <f t="array" aca="1" ref="M137" ca="1">_xlfn.IFS('historyTags 2'!M137="have", "have", 'onchangeTags 2'!M137="have", "have", 'procTags 2'!M137="have", "have", 'historyTags 2'!M137="extra", "extra", 'onchangeTags 2'!M137="extra", "extra", 'procTags 2'!M137="extra", "extra", 'historyTags 2'!M137="missing", "missing", 'onchangeTags 2'!M137="missing", "missing", 'procTags 2'!M137="missing", "missing", 'historyTags 2'!M137="ignore", "ignore", 'onchangeTags 2'!M137="ignore", "ignore", 'procTags 2'!M137="ignore", "ignore")</f>
        <v>ignore</v>
      </c>
      <c r="N137" s="1" t="str" cm="1">
        <f t="array" aca="1" ref="N137" ca="1">_xlfn.IFS('historyTags 2'!N137="have", "have", 'onchangeTags 2'!N137="have", "have", 'procTags 2'!N137="have", "have", 'historyTags 2'!N137="extra", "extra", 'onchangeTags 2'!N137="extra", "extra", 'procTags 2'!N137="extra", "extra", 'historyTags 2'!N137="missing", "missing", 'onchangeTags 2'!N137="missing", "missing", 'procTags 2'!N137="missing", "missing", 'historyTags 2'!N137="ignore", "ignore", 'onchangeTags 2'!N137="ignore", "ignore", 'procTags 2'!N137="ignore", "ignore")</f>
        <v>ignore</v>
      </c>
      <c r="O137" s="1" t="str" cm="1">
        <f t="array" aca="1" ref="O137" ca="1">_xlfn.IFS('historyTags 2'!O137="have", "have", 'onchangeTags 2'!O137="have", "have", 'procTags 2'!O137="have", "have", 'historyTags 2'!O137="extra", "extra", 'onchangeTags 2'!O137="extra", "extra", 'procTags 2'!O137="extra", "extra", 'historyTags 2'!O137="missing", "missing", 'onchangeTags 2'!O137="missing", "missing", 'procTags 2'!O137="missing", "missing", 'historyTags 2'!O137="ignore", "ignore", 'onchangeTags 2'!O137="ignore", "ignore", 'procTags 2'!O137="ignore", "ignore")</f>
        <v>ignore</v>
      </c>
      <c r="P137" s="1" t="str" cm="1">
        <f t="array" aca="1" ref="P137" ca="1">_xlfn.IFS('historyTags 2'!P137="have", "have", 'onchangeTags 2'!P137="have", "have", 'procTags 2'!P137="have", "have", 'historyTags 2'!P137="extra", "extra", 'onchangeTags 2'!P137="extra", "extra", 'procTags 2'!P137="extra", "extra", 'historyTags 2'!P137="missing", "missing", 'onchangeTags 2'!P137="missing", "missing", 'procTags 2'!P137="missing", "missing", 'historyTags 2'!P137="ignore", "ignore", 'onchangeTags 2'!P137="ignore", "ignore", 'procTags 2'!P137="ignore", "ignore")</f>
        <v>ignore</v>
      </c>
    </row>
    <row r="138" spans="1:16" x14ac:dyDescent="0.2">
      <c r="A138" s="1" t="str">
        <f ca="1">IFERROR(__xludf.DUMMYFUNCTION("""COMPUTED_VALUE"""),"heater_turn_off_at_t_dev")</f>
        <v>heater_turn_off_at_t_dev</v>
      </c>
      <c r="B138" s="1" t="str" cm="1">
        <f t="array" aca="1" ref="B138" ca="1">_xlfn.IFS('historyTags 2'!B138="have", "have", 'onchangeTags 2'!B138="have", "have", 'procTags 2'!B138="have", "have", 'historyTags 2'!B138="extra", "extra", 'onchangeTags 2'!B138="extra", "extra", 'procTags 2'!B138="extra", "extra", 'historyTags 2'!B138="missing", "missing", 'onchangeTags 2'!B138="missing", "missing", 'procTags 2'!B138="missing", "missing", 'historyTags 2'!B138="ignore", "ignore", 'onchangeTags 2'!B138="ignore", "ignore", 'procTags 2'!B138="ignore", "ignore")</f>
        <v>ignore</v>
      </c>
      <c r="C138" s="1" t="str" cm="1">
        <f t="array" aca="1" ref="C138" ca="1">_xlfn.IFS('historyTags 2'!C138="have", "have", 'onchangeTags 2'!C138="have", "have", 'procTags 2'!C138="have", "have", 'historyTags 2'!C138="extra", "extra", 'onchangeTags 2'!C138="extra", "extra", 'procTags 2'!C138="extra", "extra", 'historyTags 2'!C138="missing", "missing", 'onchangeTags 2'!C138="missing", "missing", 'procTags 2'!C138="missing", "missing", 'historyTags 2'!C138="ignore", "ignore", 'onchangeTags 2'!C138="ignore", "ignore", 'procTags 2'!C138="ignore", "ignore")</f>
        <v>ignore</v>
      </c>
      <c r="D138" s="1" t="str" cm="1">
        <f t="array" aca="1" ref="D138" ca="1">_xlfn.IFS('historyTags 2'!D138="have", "have", 'onchangeTags 2'!D138="have", "have", 'procTags 2'!D138="have", "have", 'historyTags 2'!D138="extra", "extra", 'onchangeTags 2'!D138="extra", "extra", 'procTags 2'!D138="extra", "extra", 'historyTags 2'!D138="missing", "missing", 'onchangeTags 2'!D138="missing", "missing", 'procTags 2'!D138="missing", "missing", 'historyTags 2'!D138="ignore", "ignore", 'onchangeTags 2'!D138="ignore", "ignore", 'procTags 2'!D138="ignore", "ignore")</f>
        <v>ignore</v>
      </c>
      <c r="E138" s="1" t="str" cm="1">
        <f t="array" aca="1" ref="E138" ca="1">_xlfn.IFS('historyTags 2'!E138="have", "have", 'onchangeTags 2'!E138="have", "have", 'procTags 2'!E138="have", "have", 'historyTags 2'!E138="extra", "extra", 'onchangeTags 2'!E138="extra", "extra", 'procTags 2'!E138="extra", "extra", 'historyTags 2'!E138="missing", "missing", 'onchangeTags 2'!E138="missing", "missing", 'procTags 2'!E138="missing", "missing", 'historyTags 2'!E138="ignore", "ignore", 'onchangeTags 2'!E138="ignore", "ignore", 'procTags 2'!E138="ignore", "ignore")</f>
        <v>ignore</v>
      </c>
      <c r="F138" s="1" t="str" cm="1">
        <f t="array" aca="1" ref="F138" ca="1">_xlfn.IFS('historyTags 2'!F138="have", "have", 'onchangeTags 2'!F138="have", "have", 'procTags 2'!F138="have", "have", 'historyTags 2'!F138="extra", "extra", 'onchangeTags 2'!F138="extra", "extra", 'procTags 2'!F138="extra", "extra", 'historyTags 2'!F138="missing", "missing", 'onchangeTags 2'!F138="missing", "missing", 'procTags 2'!F138="missing", "missing", 'historyTags 2'!F138="ignore", "ignore", 'onchangeTags 2'!F138="ignore", "ignore", 'procTags 2'!F138="ignore", "ignore")</f>
        <v>ignore</v>
      </c>
      <c r="G138" s="1" t="str" cm="1">
        <f t="array" aca="1" ref="G138" ca="1">_xlfn.IFS('historyTags 2'!G138="have", "have", 'onchangeTags 2'!G138="have", "have", 'procTags 2'!G138="have", "have", 'historyTags 2'!G138="extra", "extra", 'onchangeTags 2'!G138="extra", "extra", 'procTags 2'!G138="extra", "extra", 'historyTags 2'!G138="missing", "missing", 'onchangeTags 2'!G138="missing", "missing", 'procTags 2'!G138="missing", "missing", 'historyTags 2'!G138="ignore", "ignore", 'onchangeTags 2'!G138="ignore", "ignore", 'procTags 2'!G138="ignore", "ignore")</f>
        <v>ignore</v>
      </c>
      <c r="H138" s="1" t="str" cm="1">
        <f t="array" aca="1" ref="H138" ca="1">_xlfn.IFS('historyTags 2'!H138="have", "have", 'onchangeTags 2'!H138="have", "have", 'procTags 2'!H138="have", "have", 'historyTags 2'!H138="extra", "extra", 'onchangeTags 2'!H138="extra", "extra", 'procTags 2'!H138="extra", "extra", 'historyTags 2'!H138="missing", "missing", 'onchangeTags 2'!H138="missing", "missing", 'procTags 2'!H138="missing", "missing", 'historyTags 2'!H138="ignore", "ignore", 'onchangeTags 2'!H138="ignore", "ignore", 'procTags 2'!H138="ignore", "ignore")</f>
        <v>ignore</v>
      </c>
      <c r="I138" s="1" t="str" cm="1">
        <f t="array" aca="1" ref="I138" ca="1">_xlfn.IFS('historyTags 2'!I138="have", "have", 'onchangeTags 2'!I138="have", "have", 'procTags 2'!I138="have", "have", 'historyTags 2'!I138="extra", "extra", 'onchangeTags 2'!I138="extra", "extra", 'procTags 2'!I138="extra", "extra", 'historyTags 2'!I138="missing", "missing", 'onchangeTags 2'!I138="missing", "missing", 'procTags 2'!I138="missing", "missing", 'historyTags 2'!I138="ignore", "ignore", 'onchangeTags 2'!I138="ignore", "ignore", 'procTags 2'!I138="ignore", "ignore")</f>
        <v>ignore</v>
      </c>
      <c r="J138" s="1" t="str" cm="1">
        <f t="array" aca="1" ref="J138" ca="1">_xlfn.IFS('historyTags 2'!J138="have", "have", 'onchangeTags 2'!J138="have", "have", 'procTags 2'!J138="have", "have", 'historyTags 2'!J138="extra", "extra", 'onchangeTags 2'!J138="extra", "extra", 'procTags 2'!J138="extra", "extra", 'historyTags 2'!J138="missing", "missing", 'onchangeTags 2'!J138="missing", "missing", 'procTags 2'!J138="missing", "missing", 'historyTags 2'!J138="ignore", "ignore", 'onchangeTags 2'!J138="ignore", "ignore", 'procTags 2'!J138="ignore", "ignore")</f>
        <v>ignore</v>
      </c>
      <c r="K138" s="1" t="str" cm="1">
        <f t="array" aca="1" ref="K138" ca="1">_xlfn.IFS('historyTags 2'!K138="have", "have", 'onchangeTags 2'!K138="have", "have", 'procTags 2'!K138="have", "have", 'historyTags 2'!K138="extra", "extra", 'onchangeTags 2'!K138="extra", "extra", 'procTags 2'!K138="extra", "extra", 'historyTags 2'!K138="missing", "missing", 'onchangeTags 2'!K138="missing", "missing", 'procTags 2'!K138="missing", "missing", 'historyTags 2'!K138="ignore", "ignore", 'onchangeTags 2'!K138="ignore", "ignore", 'procTags 2'!K138="ignore", "ignore")</f>
        <v>ignore</v>
      </c>
      <c r="L138" s="1" t="str" cm="1">
        <f t="array" aca="1" ref="L138" ca="1">_xlfn.IFS('historyTags 2'!L138="have", "have", 'onchangeTags 2'!L138="have", "have", 'procTags 2'!L138="have", "have", 'historyTags 2'!L138="extra", "extra", 'onchangeTags 2'!L138="extra", "extra", 'procTags 2'!L138="extra", "extra", 'historyTags 2'!L138="missing", "missing", 'onchangeTags 2'!L138="missing", "missing", 'procTags 2'!L138="missing", "missing", 'historyTags 2'!L138="ignore", "ignore", 'onchangeTags 2'!L138="ignore", "ignore", 'procTags 2'!L138="ignore", "ignore")</f>
        <v>ignore</v>
      </c>
      <c r="M138" s="1" t="str" cm="1">
        <f t="array" aca="1" ref="M138" ca="1">_xlfn.IFS('historyTags 2'!M138="have", "have", 'onchangeTags 2'!M138="have", "have", 'procTags 2'!M138="have", "have", 'historyTags 2'!M138="extra", "extra", 'onchangeTags 2'!M138="extra", "extra", 'procTags 2'!M138="extra", "extra", 'historyTags 2'!M138="missing", "missing", 'onchangeTags 2'!M138="missing", "missing", 'procTags 2'!M138="missing", "missing", 'historyTags 2'!M138="ignore", "ignore", 'onchangeTags 2'!M138="ignore", "ignore", 'procTags 2'!M138="ignore", "ignore")</f>
        <v>ignore</v>
      </c>
      <c r="N138" s="1" t="str" cm="1">
        <f t="array" aca="1" ref="N138" ca="1">_xlfn.IFS('historyTags 2'!N138="have", "have", 'onchangeTags 2'!N138="have", "have", 'procTags 2'!N138="have", "have", 'historyTags 2'!N138="extra", "extra", 'onchangeTags 2'!N138="extra", "extra", 'procTags 2'!N138="extra", "extra", 'historyTags 2'!N138="missing", "missing", 'onchangeTags 2'!N138="missing", "missing", 'procTags 2'!N138="missing", "missing", 'historyTags 2'!N138="ignore", "ignore", 'onchangeTags 2'!N138="ignore", "ignore", 'procTags 2'!N138="ignore", "ignore")</f>
        <v>ignore</v>
      </c>
      <c r="O138" s="1" t="str" cm="1">
        <f t="array" aca="1" ref="O138" ca="1">_xlfn.IFS('historyTags 2'!O138="have", "have", 'onchangeTags 2'!O138="have", "have", 'procTags 2'!O138="have", "have", 'historyTags 2'!O138="extra", "extra", 'onchangeTags 2'!O138="extra", "extra", 'procTags 2'!O138="extra", "extra", 'historyTags 2'!O138="missing", "missing", 'onchangeTags 2'!O138="missing", "missing", 'procTags 2'!O138="missing", "missing", 'historyTags 2'!O138="ignore", "ignore", 'onchangeTags 2'!O138="ignore", "ignore", 'procTags 2'!O138="ignore", "ignore")</f>
        <v>ignore</v>
      </c>
      <c r="P138" s="1" t="str" cm="1">
        <f t="array" aca="1" ref="P138" ca="1">_xlfn.IFS('historyTags 2'!P138="have", "have", 'onchangeTags 2'!P138="have", "have", 'procTags 2'!P138="have", "have", 'historyTags 2'!P138="extra", "extra", 'onchangeTags 2'!P138="extra", "extra", 'procTags 2'!P138="extra", "extra", 'historyTags 2'!P138="missing", "missing", 'onchangeTags 2'!P138="missing", "missing", 'procTags 2'!P138="missing", "missing", 'historyTags 2'!P138="ignore", "ignore", 'onchangeTags 2'!P138="ignore", "ignore", 'procTags 2'!P138="ignore", "ignore")</f>
        <v>ignore</v>
      </c>
    </row>
    <row r="139" spans="1:16" x14ac:dyDescent="0.2">
      <c r="A139" s="1" t="str">
        <f ca="1">IFERROR(__xludf.DUMMYFUNCTION("""COMPUTED_VALUE"""),"ht_temp_humid")</f>
        <v>ht_temp_humid</v>
      </c>
      <c r="B139" s="1" t="str" cm="1">
        <f t="array" aca="1" ref="B139" ca="1">_xlfn.IFS('historyTags 2'!B139="have", "have", 'onchangeTags 2'!B139="have", "have", 'procTags 2'!B139="have", "have", 'historyTags 2'!B139="extra", "extra", 'onchangeTags 2'!B139="extra", "extra", 'procTags 2'!B139="extra", "extra", 'historyTags 2'!B139="missing", "missing", 'onchangeTags 2'!B139="missing", "missing", 'procTags 2'!B139="missing", "missing", 'historyTags 2'!B139="ignore", "ignore", 'onchangeTags 2'!B139="ignore", "ignore", 'procTags 2'!B139="ignore", "ignore")</f>
        <v>ignore</v>
      </c>
      <c r="C139" s="1" t="str" cm="1">
        <f t="array" aca="1" ref="C139" ca="1">_xlfn.IFS('historyTags 2'!C139="have", "have", 'onchangeTags 2'!C139="have", "have", 'procTags 2'!C139="have", "have", 'historyTags 2'!C139="extra", "extra", 'onchangeTags 2'!C139="extra", "extra", 'procTags 2'!C139="extra", "extra", 'historyTags 2'!C139="missing", "missing", 'onchangeTags 2'!C139="missing", "missing", 'procTags 2'!C139="missing", "missing", 'historyTags 2'!C139="ignore", "ignore", 'onchangeTags 2'!C139="ignore", "ignore", 'procTags 2'!C139="ignore", "ignore")</f>
        <v>ignore</v>
      </c>
      <c r="D139" s="1" t="str" cm="1">
        <f t="array" aca="1" ref="D139" ca="1">_xlfn.IFS('historyTags 2'!D139="have", "have", 'onchangeTags 2'!D139="have", "have", 'procTags 2'!D139="have", "have", 'historyTags 2'!D139="extra", "extra", 'onchangeTags 2'!D139="extra", "extra", 'procTags 2'!D139="extra", "extra", 'historyTags 2'!D139="missing", "missing", 'onchangeTags 2'!D139="missing", "missing", 'procTags 2'!D139="missing", "missing", 'historyTags 2'!D139="ignore", "ignore", 'onchangeTags 2'!D139="ignore", "ignore", 'procTags 2'!D139="ignore", "ignore")</f>
        <v>ignore</v>
      </c>
      <c r="E139" s="1" t="str" cm="1">
        <f t="array" aca="1" ref="E139" ca="1">_xlfn.IFS('historyTags 2'!E139="have", "have", 'onchangeTags 2'!E139="have", "have", 'procTags 2'!E139="have", "have", 'historyTags 2'!E139="extra", "extra", 'onchangeTags 2'!E139="extra", "extra", 'procTags 2'!E139="extra", "extra", 'historyTags 2'!E139="missing", "missing", 'onchangeTags 2'!E139="missing", "missing", 'procTags 2'!E139="missing", "missing", 'historyTags 2'!E139="ignore", "ignore", 'onchangeTags 2'!E139="ignore", "ignore", 'procTags 2'!E139="ignore", "ignore")</f>
        <v>ignore</v>
      </c>
      <c r="F139" s="1" t="str" cm="1">
        <f t="array" aca="1" ref="F139" ca="1">_xlfn.IFS('historyTags 2'!F139="have", "have", 'onchangeTags 2'!F139="have", "have", 'procTags 2'!F139="have", "have", 'historyTags 2'!F139="extra", "extra", 'onchangeTags 2'!F139="extra", "extra", 'procTags 2'!F139="extra", "extra", 'historyTags 2'!F139="missing", "missing", 'onchangeTags 2'!F139="missing", "missing", 'procTags 2'!F139="missing", "missing", 'historyTags 2'!F139="ignore", "ignore", 'onchangeTags 2'!F139="ignore", "ignore", 'procTags 2'!F139="ignore", "ignore")</f>
        <v>ignore</v>
      </c>
      <c r="G139" s="1" t="str" cm="1">
        <f t="array" aca="1" ref="G139" ca="1">_xlfn.IFS('historyTags 2'!G139="have", "have", 'onchangeTags 2'!G139="have", "have", 'procTags 2'!G139="have", "have", 'historyTags 2'!G139="extra", "extra", 'onchangeTags 2'!G139="extra", "extra", 'procTags 2'!G139="extra", "extra", 'historyTags 2'!G139="missing", "missing", 'onchangeTags 2'!G139="missing", "missing", 'procTags 2'!G139="missing", "missing", 'historyTags 2'!G139="ignore", "ignore", 'onchangeTags 2'!G139="ignore", "ignore", 'procTags 2'!G139="ignore", "ignore")</f>
        <v>ignore</v>
      </c>
      <c r="H139" s="1" t="str" cm="1">
        <f t="array" aca="1" ref="H139" ca="1">_xlfn.IFS('historyTags 2'!H139="have", "have", 'onchangeTags 2'!H139="have", "have", 'procTags 2'!H139="have", "have", 'historyTags 2'!H139="extra", "extra", 'onchangeTags 2'!H139="extra", "extra", 'procTags 2'!H139="extra", "extra", 'historyTags 2'!H139="missing", "missing", 'onchangeTags 2'!H139="missing", "missing", 'procTags 2'!H139="missing", "missing", 'historyTags 2'!H139="ignore", "ignore", 'onchangeTags 2'!H139="ignore", "ignore", 'procTags 2'!H139="ignore", "ignore")</f>
        <v>ignore</v>
      </c>
      <c r="I139" s="1" t="str" cm="1">
        <f t="array" aca="1" ref="I139" ca="1">_xlfn.IFS('historyTags 2'!I139="have", "have", 'onchangeTags 2'!I139="have", "have", 'procTags 2'!I139="have", "have", 'historyTags 2'!I139="extra", "extra", 'onchangeTags 2'!I139="extra", "extra", 'procTags 2'!I139="extra", "extra", 'historyTags 2'!I139="missing", "missing", 'onchangeTags 2'!I139="missing", "missing", 'procTags 2'!I139="missing", "missing", 'historyTags 2'!I139="ignore", "ignore", 'onchangeTags 2'!I139="ignore", "ignore", 'procTags 2'!I139="ignore", "ignore")</f>
        <v>ignore</v>
      </c>
      <c r="J139" s="1" t="str" cm="1">
        <f t="array" aca="1" ref="J139" ca="1">_xlfn.IFS('historyTags 2'!J139="have", "have", 'onchangeTags 2'!J139="have", "have", 'procTags 2'!J139="have", "have", 'historyTags 2'!J139="extra", "extra", 'onchangeTags 2'!J139="extra", "extra", 'procTags 2'!J139="extra", "extra", 'historyTags 2'!J139="missing", "missing", 'onchangeTags 2'!J139="missing", "missing", 'procTags 2'!J139="missing", "missing", 'historyTags 2'!J139="ignore", "ignore", 'onchangeTags 2'!J139="ignore", "ignore", 'procTags 2'!J139="ignore", "ignore")</f>
        <v>ignore</v>
      </c>
      <c r="K139" s="1" t="str" cm="1">
        <f t="array" aca="1" ref="K139" ca="1">_xlfn.IFS('historyTags 2'!K139="have", "have", 'onchangeTags 2'!K139="have", "have", 'procTags 2'!K139="have", "have", 'historyTags 2'!K139="extra", "extra", 'onchangeTags 2'!K139="extra", "extra", 'procTags 2'!K139="extra", "extra", 'historyTags 2'!K139="missing", "missing", 'onchangeTags 2'!K139="missing", "missing", 'procTags 2'!K139="missing", "missing", 'historyTags 2'!K139="ignore", "ignore", 'onchangeTags 2'!K139="ignore", "ignore", 'procTags 2'!K139="ignore", "ignore")</f>
        <v>ignore</v>
      </c>
      <c r="L139" s="1" t="str" cm="1">
        <f t="array" aca="1" ref="L139" ca="1">_xlfn.IFS('historyTags 2'!L139="have", "have", 'onchangeTags 2'!L139="have", "have", 'procTags 2'!L139="have", "have", 'historyTags 2'!L139="extra", "extra", 'onchangeTags 2'!L139="extra", "extra", 'procTags 2'!L139="extra", "extra", 'historyTags 2'!L139="missing", "missing", 'onchangeTags 2'!L139="missing", "missing", 'procTags 2'!L139="missing", "missing", 'historyTags 2'!L139="ignore", "ignore", 'onchangeTags 2'!L139="ignore", "ignore", 'procTags 2'!L139="ignore", "ignore")</f>
        <v>ignore</v>
      </c>
      <c r="M139" s="1" t="str" cm="1">
        <f t="array" aca="1" ref="M139" ca="1">_xlfn.IFS('historyTags 2'!M139="have", "have", 'onchangeTags 2'!M139="have", "have", 'procTags 2'!M139="have", "have", 'historyTags 2'!M139="extra", "extra", 'onchangeTags 2'!M139="extra", "extra", 'procTags 2'!M139="extra", "extra", 'historyTags 2'!M139="missing", "missing", 'onchangeTags 2'!M139="missing", "missing", 'procTags 2'!M139="missing", "missing", 'historyTags 2'!M139="ignore", "ignore", 'onchangeTags 2'!M139="ignore", "ignore", 'procTags 2'!M139="ignore", "ignore")</f>
        <v>ignore</v>
      </c>
      <c r="N139" s="1" t="str" cm="1">
        <f t="array" aca="1" ref="N139" ca="1">_xlfn.IFS('historyTags 2'!N139="have", "have", 'onchangeTags 2'!N139="have", "have", 'procTags 2'!N139="have", "have", 'historyTags 2'!N139="extra", "extra", 'onchangeTags 2'!N139="extra", "extra", 'procTags 2'!N139="extra", "extra", 'historyTags 2'!N139="missing", "missing", 'onchangeTags 2'!N139="missing", "missing", 'procTags 2'!N139="missing", "missing", 'historyTags 2'!N139="ignore", "ignore", 'onchangeTags 2'!N139="ignore", "ignore", 'procTags 2'!N139="ignore", "ignore")</f>
        <v>ignore</v>
      </c>
      <c r="O139" s="1" t="str" cm="1">
        <f t="array" aca="1" ref="O139" ca="1">_xlfn.IFS('historyTags 2'!O139="have", "have", 'onchangeTags 2'!O139="have", "have", 'procTags 2'!O139="have", "have", 'historyTags 2'!O139="extra", "extra", 'onchangeTags 2'!O139="extra", "extra", 'procTags 2'!O139="extra", "extra", 'historyTags 2'!O139="missing", "missing", 'onchangeTags 2'!O139="missing", "missing", 'procTags 2'!O139="missing", "missing", 'historyTags 2'!O139="ignore", "ignore", 'onchangeTags 2'!O139="ignore", "ignore", 'procTags 2'!O139="ignore", "ignore")</f>
        <v>ignore</v>
      </c>
      <c r="P139" s="1" t="str" cm="1">
        <f t="array" aca="1" ref="P139" ca="1">_xlfn.IFS('historyTags 2'!P139="have", "have", 'onchangeTags 2'!P139="have", "have", 'procTags 2'!P139="have", "have", 'historyTags 2'!P139="extra", "extra", 'onchangeTags 2'!P139="extra", "extra", 'procTags 2'!P139="extra", "extra", 'historyTags 2'!P139="missing", "missing", 'onchangeTags 2'!P139="missing", "missing", 'procTags 2'!P139="missing", "missing", 'historyTags 2'!P139="ignore", "ignore", 'onchangeTags 2'!P139="ignore", "ignore", 'procTags 2'!P139="ignore", "ignore")</f>
        <v>ignore</v>
      </c>
    </row>
    <row r="140" spans="1:16" x14ac:dyDescent="0.2">
      <c r="A140" s="1" t="str">
        <f ca="1">IFERROR(__xludf.DUMMYFUNCTION("""COMPUTED_VALUE"""),"ht_temp_irrig")</f>
        <v>ht_temp_irrig</v>
      </c>
      <c r="B140" s="1" t="str" cm="1">
        <f t="array" aca="1" ref="B140" ca="1">_xlfn.IFS('historyTags 2'!B140="have", "have", 'onchangeTags 2'!B140="have", "have", 'procTags 2'!B140="have", "have", 'historyTags 2'!B140="extra", "extra", 'onchangeTags 2'!B140="extra", "extra", 'procTags 2'!B140="extra", "extra", 'historyTags 2'!B140="missing", "missing", 'onchangeTags 2'!B140="missing", "missing", 'procTags 2'!B140="missing", "missing", 'historyTags 2'!B140="ignore", "ignore", 'onchangeTags 2'!B140="ignore", "ignore", 'procTags 2'!B140="ignore", "ignore")</f>
        <v>ignore</v>
      </c>
      <c r="C140" s="1" t="str" cm="1">
        <f t="array" aca="1" ref="C140" ca="1">_xlfn.IFS('historyTags 2'!C140="have", "have", 'onchangeTags 2'!C140="have", "have", 'procTags 2'!C140="have", "have", 'historyTags 2'!C140="extra", "extra", 'onchangeTags 2'!C140="extra", "extra", 'procTags 2'!C140="extra", "extra", 'historyTags 2'!C140="missing", "missing", 'onchangeTags 2'!C140="missing", "missing", 'procTags 2'!C140="missing", "missing", 'historyTags 2'!C140="ignore", "ignore", 'onchangeTags 2'!C140="ignore", "ignore", 'procTags 2'!C140="ignore", "ignore")</f>
        <v>ignore</v>
      </c>
      <c r="D140" s="1" t="str" cm="1">
        <f t="array" aca="1" ref="D140" ca="1">_xlfn.IFS('historyTags 2'!D140="have", "have", 'onchangeTags 2'!D140="have", "have", 'procTags 2'!D140="have", "have", 'historyTags 2'!D140="extra", "extra", 'onchangeTags 2'!D140="extra", "extra", 'procTags 2'!D140="extra", "extra", 'historyTags 2'!D140="missing", "missing", 'onchangeTags 2'!D140="missing", "missing", 'procTags 2'!D140="missing", "missing", 'historyTags 2'!D140="ignore", "ignore", 'onchangeTags 2'!D140="ignore", "ignore", 'procTags 2'!D140="ignore", "ignore")</f>
        <v>ignore</v>
      </c>
      <c r="E140" s="1" t="str" cm="1">
        <f t="array" aca="1" ref="E140" ca="1">_xlfn.IFS('historyTags 2'!E140="have", "have", 'onchangeTags 2'!E140="have", "have", 'procTags 2'!E140="have", "have", 'historyTags 2'!E140="extra", "extra", 'onchangeTags 2'!E140="extra", "extra", 'procTags 2'!E140="extra", "extra", 'historyTags 2'!E140="missing", "missing", 'onchangeTags 2'!E140="missing", "missing", 'procTags 2'!E140="missing", "missing", 'historyTags 2'!E140="ignore", "ignore", 'onchangeTags 2'!E140="ignore", "ignore", 'procTags 2'!E140="ignore", "ignore")</f>
        <v>ignore</v>
      </c>
      <c r="F140" s="1" t="str" cm="1">
        <f t="array" aca="1" ref="F140" ca="1">_xlfn.IFS('historyTags 2'!F140="have", "have", 'onchangeTags 2'!F140="have", "have", 'procTags 2'!F140="have", "have", 'historyTags 2'!F140="extra", "extra", 'onchangeTags 2'!F140="extra", "extra", 'procTags 2'!F140="extra", "extra", 'historyTags 2'!F140="missing", "missing", 'onchangeTags 2'!F140="missing", "missing", 'procTags 2'!F140="missing", "missing", 'historyTags 2'!F140="ignore", "ignore", 'onchangeTags 2'!F140="ignore", "ignore", 'procTags 2'!F140="ignore", "ignore")</f>
        <v>ignore</v>
      </c>
      <c r="G140" s="1" t="str" cm="1">
        <f t="array" aca="1" ref="G140" ca="1">_xlfn.IFS('historyTags 2'!G140="have", "have", 'onchangeTags 2'!G140="have", "have", 'procTags 2'!G140="have", "have", 'historyTags 2'!G140="extra", "extra", 'onchangeTags 2'!G140="extra", "extra", 'procTags 2'!G140="extra", "extra", 'historyTags 2'!G140="missing", "missing", 'onchangeTags 2'!G140="missing", "missing", 'procTags 2'!G140="missing", "missing", 'historyTags 2'!G140="ignore", "ignore", 'onchangeTags 2'!G140="ignore", "ignore", 'procTags 2'!G140="ignore", "ignore")</f>
        <v>ignore</v>
      </c>
      <c r="H140" s="1" t="str" cm="1">
        <f t="array" aca="1" ref="H140" ca="1">_xlfn.IFS('historyTags 2'!H140="have", "have", 'onchangeTags 2'!H140="have", "have", 'procTags 2'!H140="have", "have", 'historyTags 2'!H140="extra", "extra", 'onchangeTags 2'!H140="extra", "extra", 'procTags 2'!H140="extra", "extra", 'historyTags 2'!H140="missing", "missing", 'onchangeTags 2'!H140="missing", "missing", 'procTags 2'!H140="missing", "missing", 'historyTags 2'!H140="ignore", "ignore", 'onchangeTags 2'!H140="ignore", "ignore", 'procTags 2'!H140="ignore", "ignore")</f>
        <v>ignore</v>
      </c>
      <c r="I140" s="1" t="str" cm="1">
        <f t="array" aca="1" ref="I140" ca="1">_xlfn.IFS('historyTags 2'!I140="have", "have", 'onchangeTags 2'!I140="have", "have", 'procTags 2'!I140="have", "have", 'historyTags 2'!I140="extra", "extra", 'onchangeTags 2'!I140="extra", "extra", 'procTags 2'!I140="extra", "extra", 'historyTags 2'!I140="missing", "missing", 'onchangeTags 2'!I140="missing", "missing", 'procTags 2'!I140="missing", "missing", 'historyTags 2'!I140="ignore", "ignore", 'onchangeTags 2'!I140="ignore", "ignore", 'procTags 2'!I140="ignore", "ignore")</f>
        <v>ignore</v>
      </c>
      <c r="J140" s="1" t="str" cm="1">
        <f t="array" aca="1" ref="J140" ca="1">_xlfn.IFS('historyTags 2'!J140="have", "have", 'onchangeTags 2'!J140="have", "have", 'procTags 2'!J140="have", "have", 'historyTags 2'!J140="extra", "extra", 'onchangeTags 2'!J140="extra", "extra", 'procTags 2'!J140="extra", "extra", 'historyTags 2'!J140="missing", "missing", 'onchangeTags 2'!J140="missing", "missing", 'procTags 2'!J140="missing", "missing", 'historyTags 2'!J140="ignore", "ignore", 'onchangeTags 2'!J140="ignore", "ignore", 'procTags 2'!J140="ignore", "ignore")</f>
        <v>ignore</v>
      </c>
      <c r="K140" s="1" t="str" cm="1">
        <f t="array" aca="1" ref="K140" ca="1">_xlfn.IFS('historyTags 2'!K140="have", "have", 'onchangeTags 2'!K140="have", "have", 'procTags 2'!K140="have", "have", 'historyTags 2'!K140="extra", "extra", 'onchangeTags 2'!K140="extra", "extra", 'procTags 2'!K140="extra", "extra", 'historyTags 2'!K140="missing", "missing", 'onchangeTags 2'!K140="missing", "missing", 'procTags 2'!K140="missing", "missing", 'historyTags 2'!K140="ignore", "ignore", 'onchangeTags 2'!K140="ignore", "ignore", 'procTags 2'!K140="ignore", "ignore")</f>
        <v>ignore</v>
      </c>
      <c r="L140" s="1" t="str" cm="1">
        <f t="array" aca="1" ref="L140" ca="1">_xlfn.IFS('historyTags 2'!L140="have", "have", 'onchangeTags 2'!L140="have", "have", 'procTags 2'!L140="have", "have", 'historyTags 2'!L140="extra", "extra", 'onchangeTags 2'!L140="extra", "extra", 'procTags 2'!L140="extra", "extra", 'historyTags 2'!L140="missing", "missing", 'onchangeTags 2'!L140="missing", "missing", 'procTags 2'!L140="missing", "missing", 'historyTags 2'!L140="ignore", "ignore", 'onchangeTags 2'!L140="ignore", "ignore", 'procTags 2'!L140="ignore", "ignore")</f>
        <v>ignore</v>
      </c>
      <c r="M140" s="1" t="str" cm="1">
        <f t="array" aca="1" ref="M140" ca="1">_xlfn.IFS('historyTags 2'!M140="have", "have", 'onchangeTags 2'!M140="have", "have", 'procTags 2'!M140="have", "have", 'historyTags 2'!M140="extra", "extra", 'onchangeTags 2'!M140="extra", "extra", 'procTags 2'!M140="extra", "extra", 'historyTags 2'!M140="missing", "missing", 'onchangeTags 2'!M140="missing", "missing", 'procTags 2'!M140="missing", "missing", 'historyTags 2'!M140="ignore", "ignore", 'onchangeTags 2'!M140="ignore", "ignore", 'procTags 2'!M140="ignore", "ignore")</f>
        <v>ignore</v>
      </c>
      <c r="N140" s="1" t="str" cm="1">
        <f t="array" aca="1" ref="N140" ca="1">_xlfn.IFS('historyTags 2'!N140="have", "have", 'onchangeTags 2'!N140="have", "have", 'procTags 2'!N140="have", "have", 'historyTags 2'!N140="extra", "extra", 'onchangeTags 2'!N140="extra", "extra", 'procTags 2'!N140="extra", "extra", 'historyTags 2'!N140="missing", "missing", 'onchangeTags 2'!N140="missing", "missing", 'procTags 2'!N140="missing", "missing", 'historyTags 2'!N140="ignore", "ignore", 'onchangeTags 2'!N140="ignore", "ignore", 'procTags 2'!N140="ignore", "ignore")</f>
        <v>ignore</v>
      </c>
      <c r="O140" s="1" t="str" cm="1">
        <f t="array" aca="1" ref="O140" ca="1">_xlfn.IFS('historyTags 2'!O140="have", "have", 'onchangeTags 2'!O140="have", "have", 'procTags 2'!O140="have", "have", 'historyTags 2'!O140="extra", "extra", 'onchangeTags 2'!O140="extra", "extra", 'procTags 2'!O140="extra", "extra", 'historyTags 2'!O140="missing", "missing", 'onchangeTags 2'!O140="missing", "missing", 'procTags 2'!O140="missing", "missing", 'historyTags 2'!O140="ignore", "ignore", 'onchangeTags 2'!O140="ignore", "ignore", 'procTags 2'!O140="ignore", "ignore")</f>
        <v>ignore</v>
      </c>
      <c r="P140" s="1" t="str" cm="1">
        <f t="array" aca="1" ref="P140" ca="1">_xlfn.IFS('historyTags 2'!P140="have", "have", 'onchangeTags 2'!P140="have", "have", 'procTags 2'!P140="have", "have", 'historyTags 2'!P140="extra", "extra", 'onchangeTags 2'!P140="extra", "extra", 'procTags 2'!P140="extra", "extra", 'historyTags 2'!P140="missing", "missing", 'onchangeTags 2'!P140="missing", "missing", 'procTags 2'!P140="missing", "missing", 'historyTags 2'!P140="ignore", "ignore", 'onchangeTags 2'!P140="ignore", "ignore", 'procTags 2'!P140="ignore", "ignore")</f>
        <v>ignore</v>
      </c>
    </row>
    <row r="141" spans="1:16" x14ac:dyDescent="0.2">
      <c r="A141" s="1" t="str">
        <f ca="1">IFERROR(__xludf.DUMMYFUNCTION("""COMPUTED_VALUE"""),"humid-ET_prevDay")</f>
        <v>humid-ET_prevDay</v>
      </c>
      <c r="B141" s="1" t="str" cm="1">
        <f t="array" aca="1" ref="B141" ca="1">_xlfn.IFS('historyTags 2'!B141="have", "have", 'onchangeTags 2'!B141="have", "have", 'procTags 2'!B141="have", "have", 'historyTags 2'!B141="extra", "extra", 'onchangeTags 2'!B141="extra", "extra", 'procTags 2'!B141="extra", "extra", 'historyTags 2'!B141="missing", "missing", 'onchangeTags 2'!B141="missing", "missing", 'procTags 2'!B141="missing", "missing", 'historyTags 2'!B141="ignore", "ignore", 'onchangeTags 2'!B141="ignore", "ignore", 'procTags 2'!B141="ignore", "ignore")</f>
        <v>ignore</v>
      </c>
      <c r="C141" s="1" t="str" cm="1">
        <f t="array" aca="1" ref="C141" ca="1">_xlfn.IFS('historyTags 2'!C141="have", "have", 'onchangeTags 2'!C141="have", "have", 'procTags 2'!C141="have", "have", 'historyTags 2'!C141="extra", "extra", 'onchangeTags 2'!C141="extra", "extra", 'procTags 2'!C141="extra", "extra", 'historyTags 2'!C141="missing", "missing", 'onchangeTags 2'!C141="missing", "missing", 'procTags 2'!C141="missing", "missing", 'historyTags 2'!C141="ignore", "ignore", 'onchangeTags 2'!C141="ignore", "ignore", 'procTags 2'!C141="ignore", "ignore")</f>
        <v>ignore</v>
      </c>
      <c r="D141" s="1" t="str" cm="1">
        <f t="array" aca="1" ref="D141" ca="1">_xlfn.IFS('historyTags 2'!D141="have", "have", 'onchangeTags 2'!D141="have", "have", 'procTags 2'!D141="have", "have", 'historyTags 2'!D141="extra", "extra", 'onchangeTags 2'!D141="extra", "extra", 'procTags 2'!D141="extra", "extra", 'historyTags 2'!D141="missing", "missing", 'onchangeTags 2'!D141="missing", "missing", 'procTags 2'!D141="missing", "missing", 'historyTags 2'!D141="ignore", "ignore", 'onchangeTags 2'!D141="ignore", "ignore", 'procTags 2'!D141="ignore", "ignore")</f>
        <v>extra</v>
      </c>
      <c r="E141" s="1" t="str" cm="1">
        <f t="array" aca="1" ref="E141" ca="1">_xlfn.IFS('historyTags 2'!E141="have", "have", 'onchangeTags 2'!E141="have", "have", 'procTags 2'!E141="have", "have", 'historyTags 2'!E141="extra", "extra", 'onchangeTags 2'!E141="extra", "extra", 'procTags 2'!E141="extra", "extra", 'historyTags 2'!E141="missing", "missing", 'onchangeTags 2'!E141="missing", "missing", 'procTags 2'!E141="missing", "missing", 'historyTags 2'!E141="ignore", "ignore", 'onchangeTags 2'!E141="ignore", "ignore", 'procTags 2'!E141="ignore", "ignore")</f>
        <v>extra</v>
      </c>
      <c r="F141" s="1" t="str" cm="1">
        <f t="array" aca="1" ref="F141" ca="1">_xlfn.IFS('historyTags 2'!F141="have", "have", 'onchangeTags 2'!F141="have", "have", 'procTags 2'!F141="have", "have", 'historyTags 2'!F141="extra", "extra", 'onchangeTags 2'!F141="extra", "extra", 'procTags 2'!F141="extra", "extra", 'historyTags 2'!F141="missing", "missing", 'onchangeTags 2'!F141="missing", "missing", 'procTags 2'!F141="missing", "missing", 'historyTags 2'!F141="ignore", "ignore", 'onchangeTags 2'!F141="ignore", "ignore", 'procTags 2'!F141="ignore", "ignore")</f>
        <v>extra</v>
      </c>
      <c r="G141" s="1" t="str" cm="1">
        <f t="array" aca="1" ref="G141" ca="1">_xlfn.IFS('historyTags 2'!G141="have", "have", 'onchangeTags 2'!G141="have", "have", 'procTags 2'!G141="have", "have", 'historyTags 2'!G141="extra", "extra", 'onchangeTags 2'!G141="extra", "extra", 'procTags 2'!G141="extra", "extra", 'historyTags 2'!G141="missing", "missing", 'onchangeTags 2'!G141="missing", "missing", 'procTags 2'!G141="missing", "missing", 'historyTags 2'!G141="ignore", "ignore", 'onchangeTags 2'!G141="ignore", "ignore", 'procTags 2'!G141="ignore", "ignore")</f>
        <v>extra</v>
      </c>
      <c r="H141" s="1" t="str" cm="1">
        <f t="array" aca="1" ref="H141" ca="1">_xlfn.IFS('historyTags 2'!H141="have", "have", 'onchangeTags 2'!H141="have", "have", 'procTags 2'!H141="have", "have", 'historyTags 2'!H141="extra", "extra", 'onchangeTags 2'!H141="extra", "extra", 'procTags 2'!H141="extra", "extra", 'historyTags 2'!H141="missing", "missing", 'onchangeTags 2'!H141="missing", "missing", 'procTags 2'!H141="missing", "missing", 'historyTags 2'!H141="ignore", "ignore", 'onchangeTags 2'!H141="ignore", "ignore", 'procTags 2'!H141="ignore", "ignore")</f>
        <v>extra</v>
      </c>
      <c r="I141" s="1" t="str" cm="1">
        <f t="array" aca="1" ref="I141" ca="1">_xlfn.IFS('historyTags 2'!I141="have", "have", 'onchangeTags 2'!I141="have", "have", 'procTags 2'!I141="have", "have", 'historyTags 2'!I141="extra", "extra", 'onchangeTags 2'!I141="extra", "extra", 'procTags 2'!I141="extra", "extra", 'historyTags 2'!I141="missing", "missing", 'onchangeTags 2'!I141="missing", "missing", 'procTags 2'!I141="missing", "missing", 'historyTags 2'!I141="ignore", "ignore", 'onchangeTags 2'!I141="ignore", "ignore", 'procTags 2'!I141="ignore", "ignore")</f>
        <v>extra</v>
      </c>
      <c r="J141" s="1" t="str" cm="1">
        <f t="array" aca="1" ref="J141" ca="1">_xlfn.IFS('historyTags 2'!J141="have", "have", 'onchangeTags 2'!J141="have", "have", 'procTags 2'!J141="have", "have", 'historyTags 2'!J141="extra", "extra", 'onchangeTags 2'!J141="extra", "extra", 'procTags 2'!J141="extra", "extra", 'historyTags 2'!J141="missing", "missing", 'onchangeTags 2'!J141="missing", "missing", 'procTags 2'!J141="missing", "missing", 'historyTags 2'!J141="ignore", "ignore", 'onchangeTags 2'!J141="ignore", "ignore", 'procTags 2'!J141="ignore", "ignore")</f>
        <v>extra</v>
      </c>
      <c r="K141" s="1" t="str" cm="1">
        <f t="array" aca="1" ref="K141" ca="1">_xlfn.IFS('historyTags 2'!K141="have", "have", 'onchangeTags 2'!K141="have", "have", 'procTags 2'!K141="have", "have", 'historyTags 2'!K141="extra", "extra", 'onchangeTags 2'!K141="extra", "extra", 'procTags 2'!K141="extra", "extra", 'historyTags 2'!K141="missing", "missing", 'onchangeTags 2'!K141="missing", "missing", 'procTags 2'!K141="missing", "missing", 'historyTags 2'!K141="ignore", "ignore", 'onchangeTags 2'!K141="ignore", "ignore", 'procTags 2'!K141="ignore", "ignore")</f>
        <v>extra</v>
      </c>
      <c r="L141" s="1" t="str" cm="1">
        <f t="array" aca="1" ref="L141" ca="1">_xlfn.IFS('historyTags 2'!L141="have", "have", 'onchangeTags 2'!L141="have", "have", 'procTags 2'!L141="have", "have", 'historyTags 2'!L141="extra", "extra", 'onchangeTags 2'!L141="extra", "extra", 'procTags 2'!L141="extra", "extra", 'historyTags 2'!L141="missing", "missing", 'onchangeTags 2'!L141="missing", "missing", 'procTags 2'!L141="missing", "missing", 'historyTags 2'!L141="ignore", "ignore", 'onchangeTags 2'!L141="ignore", "ignore", 'procTags 2'!L141="ignore", "ignore")</f>
        <v>extra</v>
      </c>
      <c r="M141" s="1" t="str" cm="1">
        <f t="array" aca="1" ref="M141" ca="1">_xlfn.IFS('historyTags 2'!M141="have", "have", 'onchangeTags 2'!M141="have", "have", 'procTags 2'!M141="have", "have", 'historyTags 2'!M141="extra", "extra", 'onchangeTags 2'!M141="extra", "extra", 'procTags 2'!M141="extra", "extra", 'historyTags 2'!M141="missing", "missing", 'onchangeTags 2'!M141="missing", "missing", 'procTags 2'!M141="missing", "missing", 'historyTags 2'!M141="ignore", "ignore", 'onchangeTags 2'!M141="ignore", "ignore", 'procTags 2'!M141="ignore", "ignore")</f>
        <v>extra</v>
      </c>
      <c r="N141" s="1" t="str" cm="1">
        <f t="array" aca="1" ref="N141" ca="1">_xlfn.IFS('historyTags 2'!N141="have", "have", 'onchangeTags 2'!N141="have", "have", 'procTags 2'!N141="have", "have", 'historyTags 2'!N141="extra", "extra", 'onchangeTags 2'!N141="extra", "extra", 'procTags 2'!N141="extra", "extra", 'historyTags 2'!N141="missing", "missing", 'onchangeTags 2'!N141="missing", "missing", 'procTags 2'!N141="missing", "missing", 'historyTags 2'!N141="ignore", "ignore", 'onchangeTags 2'!N141="ignore", "ignore", 'procTags 2'!N141="ignore", "ignore")</f>
        <v>extra</v>
      </c>
      <c r="O141" s="1" t="str" cm="1">
        <f t="array" aca="1" ref="O141" ca="1">_xlfn.IFS('historyTags 2'!O141="have", "have", 'onchangeTags 2'!O141="have", "have", 'procTags 2'!O141="have", "have", 'historyTags 2'!O141="extra", "extra", 'onchangeTags 2'!O141="extra", "extra", 'procTags 2'!O141="extra", "extra", 'historyTags 2'!O141="missing", "missing", 'onchangeTags 2'!O141="missing", "missing", 'procTags 2'!O141="missing", "missing", 'historyTags 2'!O141="ignore", "ignore", 'onchangeTags 2'!O141="ignore", "ignore", 'procTags 2'!O141="ignore", "ignore")</f>
        <v>extra</v>
      </c>
      <c r="P141" s="1" t="str" cm="1">
        <f t="array" aca="1" ref="P141" ca="1">_xlfn.IFS('historyTags 2'!P141="have", "have", 'onchangeTags 2'!P141="have", "have", 'procTags 2'!P141="have", "have", 'historyTags 2'!P141="extra", "extra", 'onchangeTags 2'!P141="extra", "extra", 'procTags 2'!P141="extra", "extra", 'historyTags 2'!P141="missing", "missing", 'onchangeTags 2'!P141="missing", "missing", 'procTags 2'!P141="missing", "missing", 'historyTags 2'!P141="ignore", "ignore", 'onchangeTags 2'!P141="ignore", "ignore", 'procTags 2'!P141="ignore", "ignore")</f>
        <v>ignore</v>
      </c>
    </row>
    <row r="142" spans="1:16" x14ac:dyDescent="0.2">
      <c r="A142" s="1" t="str">
        <f ca="1">IFERROR(__xludf.DUMMYFUNCTION("""COMPUTED_VALUE"""),"humid-ET_prevNight")</f>
        <v>humid-ET_prevNight</v>
      </c>
      <c r="B142" s="1" t="str" cm="1">
        <f t="array" aca="1" ref="B142" ca="1">_xlfn.IFS('historyTags 2'!B142="have", "have", 'onchangeTags 2'!B142="have", "have", 'procTags 2'!B142="have", "have", 'historyTags 2'!B142="extra", "extra", 'onchangeTags 2'!B142="extra", "extra", 'procTags 2'!B142="extra", "extra", 'historyTags 2'!B142="missing", "missing", 'onchangeTags 2'!B142="missing", "missing", 'procTags 2'!B142="missing", "missing", 'historyTags 2'!B142="ignore", "ignore", 'onchangeTags 2'!B142="ignore", "ignore", 'procTags 2'!B142="ignore", "ignore")</f>
        <v>ignore</v>
      </c>
      <c r="C142" s="1" t="str" cm="1">
        <f t="array" aca="1" ref="C142" ca="1">_xlfn.IFS('historyTags 2'!C142="have", "have", 'onchangeTags 2'!C142="have", "have", 'procTags 2'!C142="have", "have", 'historyTags 2'!C142="extra", "extra", 'onchangeTags 2'!C142="extra", "extra", 'procTags 2'!C142="extra", "extra", 'historyTags 2'!C142="missing", "missing", 'onchangeTags 2'!C142="missing", "missing", 'procTags 2'!C142="missing", "missing", 'historyTags 2'!C142="ignore", "ignore", 'onchangeTags 2'!C142="ignore", "ignore", 'procTags 2'!C142="ignore", "ignore")</f>
        <v>ignore</v>
      </c>
      <c r="D142" s="1" t="str" cm="1">
        <f t="array" aca="1" ref="D142" ca="1">_xlfn.IFS('historyTags 2'!D142="have", "have", 'onchangeTags 2'!D142="have", "have", 'procTags 2'!D142="have", "have", 'historyTags 2'!D142="extra", "extra", 'onchangeTags 2'!D142="extra", "extra", 'procTags 2'!D142="extra", "extra", 'historyTags 2'!D142="missing", "missing", 'onchangeTags 2'!D142="missing", "missing", 'procTags 2'!D142="missing", "missing", 'historyTags 2'!D142="ignore", "ignore", 'onchangeTags 2'!D142="ignore", "ignore", 'procTags 2'!D142="ignore", "ignore")</f>
        <v>extra</v>
      </c>
      <c r="E142" s="1" t="str" cm="1">
        <f t="array" aca="1" ref="E142" ca="1">_xlfn.IFS('historyTags 2'!E142="have", "have", 'onchangeTags 2'!E142="have", "have", 'procTags 2'!E142="have", "have", 'historyTags 2'!E142="extra", "extra", 'onchangeTags 2'!E142="extra", "extra", 'procTags 2'!E142="extra", "extra", 'historyTags 2'!E142="missing", "missing", 'onchangeTags 2'!E142="missing", "missing", 'procTags 2'!E142="missing", "missing", 'historyTags 2'!E142="ignore", "ignore", 'onchangeTags 2'!E142="ignore", "ignore", 'procTags 2'!E142="ignore", "ignore")</f>
        <v>extra</v>
      </c>
      <c r="F142" s="1" t="str" cm="1">
        <f t="array" aca="1" ref="F142" ca="1">_xlfn.IFS('historyTags 2'!F142="have", "have", 'onchangeTags 2'!F142="have", "have", 'procTags 2'!F142="have", "have", 'historyTags 2'!F142="extra", "extra", 'onchangeTags 2'!F142="extra", "extra", 'procTags 2'!F142="extra", "extra", 'historyTags 2'!F142="missing", "missing", 'onchangeTags 2'!F142="missing", "missing", 'procTags 2'!F142="missing", "missing", 'historyTags 2'!F142="ignore", "ignore", 'onchangeTags 2'!F142="ignore", "ignore", 'procTags 2'!F142="ignore", "ignore")</f>
        <v>extra</v>
      </c>
      <c r="G142" s="1" t="str" cm="1">
        <f t="array" aca="1" ref="G142" ca="1">_xlfn.IFS('historyTags 2'!G142="have", "have", 'onchangeTags 2'!G142="have", "have", 'procTags 2'!G142="have", "have", 'historyTags 2'!G142="extra", "extra", 'onchangeTags 2'!G142="extra", "extra", 'procTags 2'!G142="extra", "extra", 'historyTags 2'!G142="missing", "missing", 'onchangeTags 2'!G142="missing", "missing", 'procTags 2'!G142="missing", "missing", 'historyTags 2'!G142="ignore", "ignore", 'onchangeTags 2'!G142="ignore", "ignore", 'procTags 2'!G142="ignore", "ignore")</f>
        <v>extra</v>
      </c>
      <c r="H142" s="1" t="str" cm="1">
        <f t="array" aca="1" ref="H142" ca="1">_xlfn.IFS('historyTags 2'!H142="have", "have", 'onchangeTags 2'!H142="have", "have", 'procTags 2'!H142="have", "have", 'historyTags 2'!H142="extra", "extra", 'onchangeTags 2'!H142="extra", "extra", 'procTags 2'!H142="extra", "extra", 'historyTags 2'!H142="missing", "missing", 'onchangeTags 2'!H142="missing", "missing", 'procTags 2'!H142="missing", "missing", 'historyTags 2'!H142="ignore", "ignore", 'onchangeTags 2'!H142="ignore", "ignore", 'procTags 2'!H142="ignore", "ignore")</f>
        <v>extra</v>
      </c>
      <c r="I142" s="1" t="str" cm="1">
        <f t="array" aca="1" ref="I142" ca="1">_xlfn.IFS('historyTags 2'!I142="have", "have", 'onchangeTags 2'!I142="have", "have", 'procTags 2'!I142="have", "have", 'historyTags 2'!I142="extra", "extra", 'onchangeTags 2'!I142="extra", "extra", 'procTags 2'!I142="extra", "extra", 'historyTags 2'!I142="missing", "missing", 'onchangeTags 2'!I142="missing", "missing", 'procTags 2'!I142="missing", "missing", 'historyTags 2'!I142="ignore", "ignore", 'onchangeTags 2'!I142="ignore", "ignore", 'procTags 2'!I142="ignore", "ignore")</f>
        <v>extra</v>
      </c>
      <c r="J142" s="1" t="str" cm="1">
        <f t="array" aca="1" ref="J142" ca="1">_xlfn.IFS('historyTags 2'!J142="have", "have", 'onchangeTags 2'!J142="have", "have", 'procTags 2'!J142="have", "have", 'historyTags 2'!J142="extra", "extra", 'onchangeTags 2'!J142="extra", "extra", 'procTags 2'!J142="extra", "extra", 'historyTags 2'!J142="missing", "missing", 'onchangeTags 2'!J142="missing", "missing", 'procTags 2'!J142="missing", "missing", 'historyTags 2'!J142="ignore", "ignore", 'onchangeTags 2'!J142="ignore", "ignore", 'procTags 2'!J142="ignore", "ignore")</f>
        <v>extra</v>
      </c>
      <c r="K142" s="1" t="str" cm="1">
        <f t="array" aca="1" ref="K142" ca="1">_xlfn.IFS('historyTags 2'!K142="have", "have", 'onchangeTags 2'!K142="have", "have", 'procTags 2'!K142="have", "have", 'historyTags 2'!K142="extra", "extra", 'onchangeTags 2'!K142="extra", "extra", 'procTags 2'!K142="extra", "extra", 'historyTags 2'!K142="missing", "missing", 'onchangeTags 2'!K142="missing", "missing", 'procTags 2'!K142="missing", "missing", 'historyTags 2'!K142="ignore", "ignore", 'onchangeTags 2'!K142="ignore", "ignore", 'procTags 2'!K142="ignore", "ignore")</f>
        <v>extra</v>
      </c>
      <c r="L142" s="1" t="str" cm="1">
        <f t="array" aca="1" ref="L142" ca="1">_xlfn.IFS('historyTags 2'!L142="have", "have", 'onchangeTags 2'!L142="have", "have", 'procTags 2'!L142="have", "have", 'historyTags 2'!L142="extra", "extra", 'onchangeTags 2'!L142="extra", "extra", 'procTags 2'!L142="extra", "extra", 'historyTags 2'!L142="missing", "missing", 'onchangeTags 2'!L142="missing", "missing", 'procTags 2'!L142="missing", "missing", 'historyTags 2'!L142="ignore", "ignore", 'onchangeTags 2'!L142="ignore", "ignore", 'procTags 2'!L142="ignore", "ignore")</f>
        <v>extra</v>
      </c>
      <c r="M142" s="1" t="str" cm="1">
        <f t="array" aca="1" ref="M142" ca="1">_xlfn.IFS('historyTags 2'!M142="have", "have", 'onchangeTags 2'!M142="have", "have", 'procTags 2'!M142="have", "have", 'historyTags 2'!M142="extra", "extra", 'onchangeTags 2'!M142="extra", "extra", 'procTags 2'!M142="extra", "extra", 'historyTags 2'!M142="missing", "missing", 'onchangeTags 2'!M142="missing", "missing", 'procTags 2'!M142="missing", "missing", 'historyTags 2'!M142="ignore", "ignore", 'onchangeTags 2'!M142="ignore", "ignore", 'procTags 2'!M142="ignore", "ignore")</f>
        <v>extra</v>
      </c>
      <c r="N142" s="1" t="str" cm="1">
        <f t="array" aca="1" ref="N142" ca="1">_xlfn.IFS('historyTags 2'!N142="have", "have", 'onchangeTags 2'!N142="have", "have", 'procTags 2'!N142="have", "have", 'historyTags 2'!N142="extra", "extra", 'onchangeTags 2'!N142="extra", "extra", 'procTags 2'!N142="extra", "extra", 'historyTags 2'!N142="missing", "missing", 'onchangeTags 2'!N142="missing", "missing", 'procTags 2'!N142="missing", "missing", 'historyTags 2'!N142="ignore", "ignore", 'onchangeTags 2'!N142="ignore", "ignore", 'procTags 2'!N142="ignore", "ignore")</f>
        <v>extra</v>
      </c>
      <c r="O142" s="1" t="str" cm="1">
        <f t="array" aca="1" ref="O142" ca="1">_xlfn.IFS('historyTags 2'!O142="have", "have", 'onchangeTags 2'!O142="have", "have", 'procTags 2'!O142="have", "have", 'historyTags 2'!O142="extra", "extra", 'onchangeTags 2'!O142="extra", "extra", 'procTags 2'!O142="extra", "extra", 'historyTags 2'!O142="missing", "missing", 'onchangeTags 2'!O142="missing", "missing", 'procTags 2'!O142="missing", "missing", 'historyTags 2'!O142="ignore", "ignore", 'onchangeTags 2'!O142="ignore", "ignore", 'procTags 2'!O142="ignore", "ignore")</f>
        <v>extra</v>
      </c>
      <c r="P142" s="1" t="str" cm="1">
        <f t="array" aca="1" ref="P142" ca="1">_xlfn.IFS('historyTags 2'!P142="have", "have", 'onchangeTags 2'!P142="have", "have", 'procTags 2'!P142="have", "have", 'historyTags 2'!P142="extra", "extra", 'onchangeTags 2'!P142="extra", "extra", 'procTags 2'!P142="extra", "extra", 'historyTags 2'!P142="missing", "missing", 'onchangeTags 2'!P142="missing", "missing", 'procTags 2'!P142="missing", "missing", 'historyTags 2'!P142="ignore", "ignore", 'onchangeTags 2'!P142="ignore", "ignore", 'procTags 2'!P142="ignore", "ignore")</f>
        <v>ignore</v>
      </c>
    </row>
    <row r="143" spans="1:16" x14ac:dyDescent="0.2">
      <c r="A143" s="1" t="str">
        <f ca="1">IFERROR(__xludf.DUMMYFUNCTION("""COMPUTED_VALUE"""),"humid-ET_sd_accum")</f>
        <v>humid-ET_sd_accum</v>
      </c>
      <c r="B143" s="1" t="str" cm="1">
        <f t="array" aca="1" ref="B143" ca="1">_xlfn.IFS('historyTags 2'!B143="have", "have", 'onchangeTags 2'!B143="have", "have", 'procTags 2'!B143="have", "have", 'historyTags 2'!B143="extra", "extra", 'onchangeTags 2'!B143="extra", "extra", 'procTags 2'!B143="extra", "extra", 'historyTags 2'!B143="missing", "missing", 'onchangeTags 2'!B143="missing", "missing", 'procTags 2'!B143="missing", "missing", 'historyTags 2'!B143="ignore", "ignore", 'onchangeTags 2'!B143="ignore", "ignore", 'procTags 2'!B143="ignore", "ignore")</f>
        <v>ignore</v>
      </c>
      <c r="C143" s="1" t="str" cm="1">
        <f t="array" aca="1" ref="C143" ca="1">_xlfn.IFS('historyTags 2'!C143="have", "have", 'onchangeTags 2'!C143="have", "have", 'procTags 2'!C143="have", "have", 'historyTags 2'!C143="extra", "extra", 'onchangeTags 2'!C143="extra", "extra", 'procTags 2'!C143="extra", "extra", 'historyTags 2'!C143="missing", "missing", 'onchangeTags 2'!C143="missing", "missing", 'procTags 2'!C143="missing", "missing", 'historyTags 2'!C143="ignore", "ignore", 'onchangeTags 2'!C143="ignore", "ignore", 'procTags 2'!C143="ignore", "ignore")</f>
        <v>ignore</v>
      </c>
      <c r="D143" s="1" t="str" cm="1">
        <f t="array" aca="1" ref="D143" ca="1">_xlfn.IFS('historyTags 2'!D143="have", "have", 'onchangeTags 2'!D143="have", "have", 'procTags 2'!D143="have", "have", 'historyTags 2'!D143="extra", "extra", 'onchangeTags 2'!D143="extra", "extra", 'procTags 2'!D143="extra", "extra", 'historyTags 2'!D143="missing", "missing", 'onchangeTags 2'!D143="missing", "missing", 'procTags 2'!D143="missing", "missing", 'historyTags 2'!D143="ignore", "ignore", 'onchangeTags 2'!D143="ignore", "ignore", 'procTags 2'!D143="ignore", "ignore")</f>
        <v>extra</v>
      </c>
      <c r="E143" s="1" t="str" cm="1">
        <f t="array" aca="1" ref="E143" ca="1">_xlfn.IFS('historyTags 2'!E143="have", "have", 'onchangeTags 2'!E143="have", "have", 'procTags 2'!E143="have", "have", 'historyTags 2'!E143="extra", "extra", 'onchangeTags 2'!E143="extra", "extra", 'procTags 2'!E143="extra", "extra", 'historyTags 2'!E143="missing", "missing", 'onchangeTags 2'!E143="missing", "missing", 'procTags 2'!E143="missing", "missing", 'historyTags 2'!E143="ignore", "ignore", 'onchangeTags 2'!E143="ignore", "ignore", 'procTags 2'!E143="ignore", "ignore")</f>
        <v>extra</v>
      </c>
      <c r="F143" s="1" t="str" cm="1">
        <f t="array" aca="1" ref="F143" ca="1">_xlfn.IFS('historyTags 2'!F143="have", "have", 'onchangeTags 2'!F143="have", "have", 'procTags 2'!F143="have", "have", 'historyTags 2'!F143="extra", "extra", 'onchangeTags 2'!F143="extra", "extra", 'procTags 2'!F143="extra", "extra", 'historyTags 2'!F143="missing", "missing", 'onchangeTags 2'!F143="missing", "missing", 'procTags 2'!F143="missing", "missing", 'historyTags 2'!F143="ignore", "ignore", 'onchangeTags 2'!F143="ignore", "ignore", 'procTags 2'!F143="ignore", "ignore")</f>
        <v>extra</v>
      </c>
      <c r="G143" s="1" t="str" cm="1">
        <f t="array" aca="1" ref="G143" ca="1">_xlfn.IFS('historyTags 2'!G143="have", "have", 'onchangeTags 2'!G143="have", "have", 'procTags 2'!G143="have", "have", 'historyTags 2'!G143="extra", "extra", 'onchangeTags 2'!G143="extra", "extra", 'procTags 2'!G143="extra", "extra", 'historyTags 2'!G143="missing", "missing", 'onchangeTags 2'!G143="missing", "missing", 'procTags 2'!G143="missing", "missing", 'historyTags 2'!G143="ignore", "ignore", 'onchangeTags 2'!G143="ignore", "ignore", 'procTags 2'!G143="ignore", "ignore")</f>
        <v>extra</v>
      </c>
      <c r="H143" s="1" t="str" cm="1">
        <f t="array" aca="1" ref="H143" ca="1">_xlfn.IFS('historyTags 2'!H143="have", "have", 'onchangeTags 2'!H143="have", "have", 'procTags 2'!H143="have", "have", 'historyTags 2'!H143="extra", "extra", 'onchangeTags 2'!H143="extra", "extra", 'procTags 2'!H143="extra", "extra", 'historyTags 2'!H143="missing", "missing", 'onchangeTags 2'!H143="missing", "missing", 'procTags 2'!H143="missing", "missing", 'historyTags 2'!H143="ignore", "ignore", 'onchangeTags 2'!H143="ignore", "ignore", 'procTags 2'!H143="ignore", "ignore")</f>
        <v>extra</v>
      </c>
      <c r="I143" s="1" t="str" cm="1">
        <f t="array" aca="1" ref="I143" ca="1">_xlfn.IFS('historyTags 2'!I143="have", "have", 'onchangeTags 2'!I143="have", "have", 'procTags 2'!I143="have", "have", 'historyTags 2'!I143="extra", "extra", 'onchangeTags 2'!I143="extra", "extra", 'procTags 2'!I143="extra", "extra", 'historyTags 2'!I143="missing", "missing", 'onchangeTags 2'!I143="missing", "missing", 'procTags 2'!I143="missing", "missing", 'historyTags 2'!I143="ignore", "ignore", 'onchangeTags 2'!I143="ignore", "ignore", 'procTags 2'!I143="ignore", "ignore")</f>
        <v>extra</v>
      </c>
      <c r="J143" s="1" t="str" cm="1">
        <f t="array" aca="1" ref="J143" ca="1">_xlfn.IFS('historyTags 2'!J143="have", "have", 'onchangeTags 2'!J143="have", "have", 'procTags 2'!J143="have", "have", 'historyTags 2'!J143="extra", "extra", 'onchangeTags 2'!J143="extra", "extra", 'procTags 2'!J143="extra", "extra", 'historyTags 2'!J143="missing", "missing", 'onchangeTags 2'!J143="missing", "missing", 'procTags 2'!J143="missing", "missing", 'historyTags 2'!J143="ignore", "ignore", 'onchangeTags 2'!J143="ignore", "ignore", 'procTags 2'!J143="ignore", "ignore")</f>
        <v>extra</v>
      </c>
      <c r="K143" s="1" t="str" cm="1">
        <f t="array" aca="1" ref="K143" ca="1">_xlfn.IFS('historyTags 2'!K143="have", "have", 'onchangeTags 2'!K143="have", "have", 'procTags 2'!K143="have", "have", 'historyTags 2'!K143="extra", "extra", 'onchangeTags 2'!K143="extra", "extra", 'procTags 2'!K143="extra", "extra", 'historyTags 2'!K143="missing", "missing", 'onchangeTags 2'!K143="missing", "missing", 'procTags 2'!K143="missing", "missing", 'historyTags 2'!K143="ignore", "ignore", 'onchangeTags 2'!K143="ignore", "ignore", 'procTags 2'!K143="ignore", "ignore")</f>
        <v>extra</v>
      </c>
      <c r="L143" s="1" t="str" cm="1">
        <f t="array" aca="1" ref="L143" ca="1">_xlfn.IFS('historyTags 2'!L143="have", "have", 'onchangeTags 2'!L143="have", "have", 'procTags 2'!L143="have", "have", 'historyTags 2'!L143="extra", "extra", 'onchangeTags 2'!L143="extra", "extra", 'procTags 2'!L143="extra", "extra", 'historyTags 2'!L143="missing", "missing", 'onchangeTags 2'!L143="missing", "missing", 'procTags 2'!L143="missing", "missing", 'historyTags 2'!L143="ignore", "ignore", 'onchangeTags 2'!L143="ignore", "ignore", 'procTags 2'!L143="ignore", "ignore")</f>
        <v>extra</v>
      </c>
      <c r="M143" s="1" t="str" cm="1">
        <f t="array" aca="1" ref="M143" ca="1">_xlfn.IFS('historyTags 2'!M143="have", "have", 'onchangeTags 2'!M143="have", "have", 'procTags 2'!M143="have", "have", 'historyTags 2'!M143="extra", "extra", 'onchangeTags 2'!M143="extra", "extra", 'procTags 2'!M143="extra", "extra", 'historyTags 2'!M143="missing", "missing", 'onchangeTags 2'!M143="missing", "missing", 'procTags 2'!M143="missing", "missing", 'historyTags 2'!M143="ignore", "ignore", 'onchangeTags 2'!M143="ignore", "ignore", 'procTags 2'!M143="ignore", "ignore")</f>
        <v>extra</v>
      </c>
      <c r="N143" s="1" t="str" cm="1">
        <f t="array" aca="1" ref="N143" ca="1">_xlfn.IFS('historyTags 2'!N143="have", "have", 'onchangeTags 2'!N143="have", "have", 'procTags 2'!N143="have", "have", 'historyTags 2'!N143="extra", "extra", 'onchangeTags 2'!N143="extra", "extra", 'procTags 2'!N143="extra", "extra", 'historyTags 2'!N143="missing", "missing", 'onchangeTags 2'!N143="missing", "missing", 'procTags 2'!N143="missing", "missing", 'historyTags 2'!N143="ignore", "ignore", 'onchangeTags 2'!N143="ignore", "ignore", 'procTags 2'!N143="ignore", "ignore")</f>
        <v>extra</v>
      </c>
      <c r="O143" s="1" t="str" cm="1">
        <f t="array" aca="1" ref="O143" ca="1">_xlfn.IFS('historyTags 2'!O143="have", "have", 'onchangeTags 2'!O143="have", "have", 'procTags 2'!O143="have", "have", 'historyTags 2'!O143="extra", "extra", 'onchangeTags 2'!O143="extra", "extra", 'procTags 2'!O143="extra", "extra", 'historyTags 2'!O143="missing", "missing", 'onchangeTags 2'!O143="missing", "missing", 'procTags 2'!O143="missing", "missing", 'historyTags 2'!O143="ignore", "ignore", 'onchangeTags 2'!O143="ignore", "ignore", 'procTags 2'!O143="ignore", "ignore")</f>
        <v>extra</v>
      </c>
      <c r="P143" s="1" t="str" cm="1">
        <f t="array" aca="1" ref="P143" ca="1">_xlfn.IFS('historyTags 2'!P143="have", "have", 'onchangeTags 2'!P143="have", "have", 'procTags 2'!P143="have", "have", 'historyTags 2'!P143="extra", "extra", 'onchangeTags 2'!P143="extra", "extra", 'procTags 2'!P143="extra", "extra", 'historyTags 2'!P143="missing", "missing", 'onchangeTags 2'!P143="missing", "missing", 'procTags 2'!P143="missing", "missing", 'historyTags 2'!P143="ignore", "ignore", 'onchangeTags 2'!P143="ignore", "ignore", 'procTags 2'!P143="ignore", "ignore")</f>
        <v>ignore</v>
      </c>
    </row>
    <row r="144" spans="1:16" x14ac:dyDescent="0.2">
      <c r="A144" s="1" t="str">
        <f ca="1">IFERROR(__xludf.DUMMYFUNCTION("""COMPUTED_VALUE"""),"humid_exh_temp")</f>
        <v>humid_exh_temp</v>
      </c>
      <c r="B144" s="1" t="str" cm="1">
        <f t="array" aca="1" ref="B144" ca="1">_xlfn.IFS('historyTags 2'!B144="have", "have", 'onchangeTags 2'!B144="have", "have", 'procTags 2'!B144="have", "have", 'historyTags 2'!B144="extra", "extra", 'onchangeTags 2'!B144="extra", "extra", 'procTags 2'!B144="extra", "extra", 'historyTags 2'!B144="missing", "missing", 'onchangeTags 2'!B144="missing", "missing", 'procTags 2'!B144="missing", "missing", 'historyTags 2'!B144="ignore", "ignore", 'onchangeTags 2'!B144="ignore", "ignore", 'procTags 2'!B144="ignore", "ignore")</f>
        <v>ignore</v>
      </c>
      <c r="C144" s="1" t="str" cm="1">
        <f t="array" aca="1" ref="C144" ca="1">_xlfn.IFS('historyTags 2'!C144="have", "have", 'onchangeTags 2'!C144="have", "have", 'procTags 2'!C144="have", "have", 'historyTags 2'!C144="extra", "extra", 'onchangeTags 2'!C144="extra", "extra", 'procTags 2'!C144="extra", "extra", 'historyTags 2'!C144="missing", "missing", 'onchangeTags 2'!C144="missing", "missing", 'procTags 2'!C144="missing", "missing", 'historyTags 2'!C144="ignore", "ignore", 'onchangeTags 2'!C144="ignore", "ignore", 'procTags 2'!C144="ignore", "ignore")</f>
        <v>ignore</v>
      </c>
      <c r="D144" s="1" t="str" cm="1">
        <f t="array" aca="1" ref="D144" ca="1">_xlfn.IFS('historyTags 2'!D144="have", "have", 'onchangeTags 2'!D144="have", "have", 'procTags 2'!D144="have", "have", 'historyTags 2'!D144="extra", "extra", 'onchangeTags 2'!D144="extra", "extra", 'procTags 2'!D144="extra", "extra", 'historyTags 2'!D144="missing", "missing", 'onchangeTags 2'!D144="missing", "missing", 'procTags 2'!D144="missing", "missing", 'historyTags 2'!D144="ignore", "ignore", 'onchangeTags 2'!D144="ignore", "ignore", 'procTags 2'!D144="ignore", "ignore")</f>
        <v>ignore</v>
      </c>
      <c r="E144" s="1" t="str" cm="1">
        <f t="array" aca="1" ref="E144" ca="1">_xlfn.IFS('historyTags 2'!E144="have", "have", 'onchangeTags 2'!E144="have", "have", 'procTags 2'!E144="have", "have", 'historyTags 2'!E144="extra", "extra", 'onchangeTags 2'!E144="extra", "extra", 'procTags 2'!E144="extra", "extra", 'historyTags 2'!E144="missing", "missing", 'onchangeTags 2'!E144="missing", "missing", 'procTags 2'!E144="missing", "missing", 'historyTags 2'!E144="ignore", "ignore", 'onchangeTags 2'!E144="ignore", "ignore", 'procTags 2'!E144="ignore", "ignore")</f>
        <v>ignore</v>
      </c>
      <c r="F144" s="1" t="str" cm="1">
        <f t="array" aca="1" ref="F144" ca="1">_xlfn.IFS('historyTags 2'!F144="have", "have", 'onchangeTags 2'!F144="have", "have", 'procTags 2'!F144="have", "have", 'historyTags 2'!F144="extra", "extra", 'onchangeTags 2'!F144="extra", "extra", 'procTags 2'!F144="extra", "extra", 'historyTags 2'!F144="missing", "missing", 'onchangeTags 2'!F144="missing", "missing", 'procTags 2'!F144="missing", "missing", 'historyTags 2'!F144="ignore", "ignore", 'onchangeTags 2'!F144="ignore", "ignore", 'procTags 2'!F144="ignore", "ignore")</f>
        <v>ignore</v>
      </c>
      <c r="G144" s="1" t="str" cm="1">
        <f t="array" aca="1" ref="G144" ca="1">_xlfn.IFS('historyTags 2'!G144="have", "have", 'onchangeTags 2'!G144="have", "have", 'procTags 2'!G144="have", "have", 'historyTags 2'!G144="extra", "extra", 'onchangeTags 2'!G144="extra", "extra", 'procTags 2'!G144="extra", "extra", 'historyTags 2'!G144="missing", "missing", 'onchangeTags 2'!G144="missing", "missing", 'procTags 2'!G144="missing", "missing", 'historyTags 2'!G144="ignore", "ignore", 'onchangeTags 2'!G144="ignore", "ignore", 'procTags 2'!G144="ignore", "ignore")</f>
        <v>ignore</v>
      </c>
      <c r="H144" s="1" t="str" cm="1">
        <f t="array" aca="1" ref="H144" ca="1">_xlfn.IFS('historyTags 2'!H144="have", "have", 'onchangeTags 2'!H144="have", "have", 'procTags 2'!H144="have", "have", 'historyTags 2'!H144="extra", "extra", 'onchangeTags 2'!H144="extra", "extra", 'procTags 2'!H144="extra", "extra", 'historyTags 2'!H144="missing", "missing", 'onchangeTags 2'!H144="missing", "missing", 'procTags 2'!H144="missing", "missing", 'historyTags 2'!H144="ignore", "ignore", 'onchangeTags 2'!H144="ignore", "ignore", 'procTags 2'!H144="ignore", "ignore")</f>
        <v>ignore</v>
      </c>
      <c r="I144" s="1" t="str" cm="1">
        <f t="array" aca="1" ref="I144" ca="1">_xlfn.IFS('historyTags 2'!I144="have", "have", 'onchangeTags 2'!I144="have", "have", 'procTags 2'!I144="have", "have", 'historyTags 2'!I144="extra", "extra", 'onchangeTags 2'!I144="extra", "extra", 'procTags 2'!I144="extra", "extra", 'historyTags 2'!I144="missing", "missing", 'onchangeTags 2'!I144="missing", "missing", 'procTags 2'!I144="missing", "missing", 'historyTags 2'!I144="ignore", "ignore", 'onchangeTags 2'!I144="ignore", "ignore", 'procTags 2'!I144="ignore", "ignore")</f>
        <v>ignore</v>
      </c>
      <c r="J144" s="1" t="str" cm="1">
        <f t="array" aca="1" ref="J144" ca="1">_xlfn.IFS('historyTags 2'!J144="have", "have", 'onchangeTags 2'!J144="have", "have", 'procTags 2'!J144="have", "have", 'historyTags 2'!J144="extra", "extra", 'onchangeTags 2'!J144="extra", "extra", 'procTags 2'!J144="extra", "extra", 'historyTags 2'!J144="missing", "missing", 'onchangeTags 2'!J144="missing", "missing", 'procTags 2'!J144="missing", "missing", 'historyTags 2'!J144="ignore", "ignore", 'onchangeTags 2'!J144="ignore", "ignore", 'procTags 2'!J144="ignore", "ignore")</f>
        <v>ignore</v>
      </c>
      <c r="K144" s="1" t="str" cm="1">
        <f t="array" aca="1" ref="K144" ca="1">_xlfn.IFS('historyTags 2'!K144="have", "have", 'onchangeTags 2'!K144="have", "have", 'procTags 2'!K144="have", "have", 'historyTags 2'!K144="extra", "extra", 'onchangeTags 2'!K144="extra", "extra", 'procTags 2'!K144="extra", "extra", 'historyTags 2'!K144="missing", "missing", 'onchangeTags 2'!K144="missing", "missing", 'procTags 2'!K144="missing", "missing", 'historyTags 2'!K144="ignore", "ignore", 'onchangeTags 2'!K144="ignore", "ignore", 'procTags 2'!K144="ignore", "ignore")</f>
        <v>ignore</v>
      </c>
      <c r="L144" s="1" t="str" cm="1">
        <f t="array" aca="1" ref="L144" ca="1">_xlfn.IFS('historyTags 2'!L144="have", "have", 'onchangeTags 2'!L144="have", "have", 'procTags 2'!L144="have", "have", 'historyTags 2'!L144="extra", "extra", 'onchangeTags 2'!L144="extra", "extra", 'procTags 2'!L144="extra", "extra", 'historyTags 2'!L144="missing", "missing", 'onchangeTags 2'!L144="missing", "missing", 'procTags 2'!L144="missing", "missing", 'historyTags 2'!L144="ignore", "ignore", 'onchangeTags 2'!L144="ignore", "ignore", 'procTags 2'!L144="ignore", "ignore")</f>
        <v>ignore</v>
      </c>
      <c r="M144" s="1" t="str" cm="1">
        <f t="array" aca="1" ref="M144" ca="1">_xlfn.IFS('historyTags 2'!M144="have", "have", 'onchangeTags 2'!M144="have", "have", 'procTags 2'!M144="have", "have", 'historyTags 2'!M144="extra", "extra", 'onchangeTags 2'!M144="extra", "extra", 'procTags 2'!M144="extra", "extra", 'historyTags 2'!M144="missing", "missing", 'onchangeTags 2'!M144="missing", "missing", 'procTags 2'!M144="missing", "missing", 'historyTags 2'!M144="ignore", "ignore", 'onchangeTags 2'!M144="ignore", "ignore", 'procTags 2'!M144="ignore", "ignore")</f>
        <v>ignore</v>
      </c>
      <c r="N144" s="1" t="str" cm="1">
        <f t="array" aca="1" ref="N144" ca="1">_xlfn.IFS('historyTags 2'!N144="have", "have", 'onchangeTags 2'!N144="have", "have", 'procTags 2'!N144="have", "have", 'historyTags 2'!N144="extra", "extra", 'onchangeTags 2'!N144="extra", "extra", 'procTags 2'!N144="extra", "extra", 'historyTags 2'!N144="missing", "missing", 'onchangeTags 2'!N144="missing", "missing", 'procTags 2'!N144="missing", "missing", 'historyTags 2'!N144="ignore", "ignore", 'onchangeTags 2'!N144="ignore", "ignore", 'procTags 2'!N144="ignore", "ignore")</f>
        <v>ignore</v>
      </c>
      <c r="O144" s="1" t="str" cm="1">
        <f t="array" aca="1" ref="O144" ca="1">_xlfn.IFS('historyTags 2'!O144="have", "have", 'onchangeTags 2'!O144="have", "have", 'procTags 2'!O144="have", "have", 'historyTags 2'!O144="extra", "extra", 'onchangeTags 2'!O144="extra", "extra", 'procTags 2'!O144="extra", "extra", 'historyTags 2'!O144="missing", "missing", 'onchangeTags 2'!O144="missing", "missing", 'procTags 2'!O144="missing", "missing", 'historyTags 2'!O144="ignore", "ignore", 'onchangeTags 2'!O144="ignore", "ignore", 'procTags 2'!O144="ignore", "ignore")</f>
        <v>ignore</v>
      </c>
      <c r="P144" s="1" t="str" cm="1">
        <f t="array" aca="1" ref="P144" ca="1">_xlfn.IFS('historyTags 2'!P144="have", "have", 'onchangeTags 2'!P144="have", "have", 'procTags 2'!P144="have", "have", 'historyTags 2'!P144="extra", "extra", 'onchangeTags 2'!P144="extra", "extra", 'procTags 2'!P144="extra", "extra", 'historyTags 2'!P144="missing", "missing", 'onchangeTags 2'!P144="missing", "missing", 'procTags 2'!P144="missing", "missing", 'historyTags 2'!P144="ignore", "ignore", 'onchangeTags 2'!P144="ignore", "ignore", 'procTags 2'!P144="ignore", "ignore")</f>
        <v>ignore</v>
      </c>
    </row>
    <row r="145" spans="1:16" x14ac:dyDescent="0.2">
      <c r="A145" s="1" t="str">
        <f ca="1">IFERROR(__xludf.DUMMYFUNCTION("""COMPUTED_VALUE"""),"humid_pid_out")</f>
        <v>humid_pid_out</v>
      </c>
      <c r="B145" s="1" t="str" cm="1">
        <f t="array" aca="1" ref="B145" ca="1">_xlfn.IFS('historyTags 2'!B145="have", "have", 'onchangeTags 2'!B145="have", "have", 'procTags 2'!B145="have", "have", 'historyTags 2'!B145="extra", "extra", 'onchangeTags 2'!B145="extra", "extra", 'procTags 2'!B145="extra", "extra", 'historyTags 2'!B145="missing", "missing", 'onchangeTags 2'!B145="missing", "missing", 'procTags 2'!B145="missing", "missing", 'historyTags 2'!B145="ignore", "ignore", 'onchangeTags 2'!B145="ignore", "ignore", 'procTags 2'!B145="ignore", "ignore")</f>
        <v>ignore</v>
      </c>
      <c r="C145" s="1" t="str" cm="1">
        <f t="array" aca="1" ref="C145" ca="1">_xlfn.IFS('historyTags 2'!C145="have", "have", 'onchangeTags 2'!C145="have", "have", 'procTags 2'!C145="have", "have", 'historyTags 2'!C145="extra", "extra", 'onchangeTags 2'!C145="extra", "extra", 'procTags 2'!C145="extra", "extra", 'historyTags 2'!C145="missing", "missing", 'onchangeTags 2'!C145="missing", "missing", 'procTags 2'!C145="missing", "missing", 'historyTags 2'!C145="ignore", "ignore", 'onchangeTags 2'!C145="ignore", "ignore", 'procTags 2'!C145="ignore", "ignore")</f>
        <v>ignore</v>
      </c>
      <c r="D145" s="1" t="str" cm="1">
        <f t="array" aca="1" ref="D145" ca="1">_xlfn.IFS('historyTags 2'!D145="have", "have", 'onchangeTags 2'!D145="have", "have", 'procTags 2'!D145="have", "have", 'historyTags 2'!D145="extra", "extra", 'onchangeTags 2'!D145="extra", "extra", 'procTags 2'!D145="extra", "extra", 'historyTags 2'!D145="missing", "missing", 'onchangeTags 2'!D145="missing", "missing", 'procTags 2'!D145="missing", "missing", 'historyTags 2'!D145="ignore", "ignore", 'onchangeTags 2'!D145="ignore", "ignore", 'procTags 2'!D145="ignore", "ignore")</f>
        <v>ignore</v>
      </c>
      <c r="E145" s="1" t="str" cm="1">
        <f t="array" aca="1" ref="E145" ca="1">_xlfn.IFS('historyTags 2'!E145="have", "have", 'onchangeTags 2'!E145="have", "have", 'procTags 2'!E145="have", "have", 'historyTags 2'!E145="extra", "extra", 'onchangeTags 2'!E145="extra", "extra", 'procTags 2'!E145="extra", "extra", 'historyTags 2'!E145="missing", "missing", 'onchangeTags 2'!E145="missing", "missing", 'procTags 2'!E145="missing", "missing", 'historyTags 2'!E145="ignore", "ignore", 'onchangeTags 2'!E145="ignore", "ignore", 'procTags 2'!E145="ignore", "ignore")</f>
        <v>ignore</v>
      </c>
      <c r="F145" s="1" t="str" cm="1">
        <f t="array" aca="1" ref="F145" ca="1">_xlfn.IFS('historyTags 2'!F145="have", "have", 'onchangeTags 2'!F145="have", "have", 'procTags 2'!F145="have", "have", 'historyTags 2'!F145="extra", "extra", 'onchangeTags 2'!F145="extra", "extra", 'procTags 2'!F145="extra", "extra", 'historyTags 2'!F145="missing", "missing", 'onchangeTags 2'!F145="missing", "missing", 'procTags 2'!F145="missing", "missing", 'historyTags 2'!F145="ignore", "ignore", 'onchangeTags 2'!F145="ignore", "ignore", 'procTags 2'!F145="ignore", "ignore")</f>
        <v>ignore</v>
      </c>
      <c r="G145" s="1" t="str" cm="1">
        <f t="array" aca="1" ref="G145" ca="1">_xlfn.IFS('historyTags 2'!G145="have", "have", 'onchangeTags 2'!G145="have", "have", 'procTags 2'!G145="have", "have", 'historyTags 2'!G145="extra", "extra", 'onchangeTags 2'!G145="extra", "extra", 'procTags 2'!G145="extra", "extra", 'historyTags 2'!G145="missing", "missing", 'onchangeTags 2'!G145="missing", "missing", 'procTags 2'!G145="missing", "missing", 'historyTags 2'!G145="ignore", "ignore", 'onchangeTags 2'!G145="ignore", "ignore", 'procTags 2'!G145="ignore", "ignore")</f>
        <v>ignore</v>
      </c>
      <c r="H145" s="1" t="str" cm="1">
        <f t="array" aca="1" ref="H145" ca="1">_xlfn.IFS('historyTags 2'!H145="have", "have", 'onchangeTags 2'!H145="have", "have", 'procTags 2'!H145="have", "have", 'historyTags 2'!H145="extra", "extra", 'onchangeTags 2'!H145="extra", "extra", 'procTags 2'!H145="extra", "extra", 'historyTags 2'!H145="missing", "missing", 'onchangeTags 2'!H145="missing", "missing", 'procTags 2'!H145="missing", "missing", 'historyTags 2'!H145="ignore", "ignore", 'onchangeTags 2'!H145="ignore", "ignore", 'procTags 2'!H145="ignore", "ignore")</f>
        <v>ignore</v>
      </c>
      <c r="I145" s="1" t="str" cm="1">
        <f t="array" aca="1" ref="I145" ca="1">_xlfn.IFS('historyTags 2'!I145="have", "have", 'onchangeTags 2'!I145="have", "have", 'procTags 2'!I145="have", "have", 'historyTags 2'!I145="extra", "extra", 'onchangeTags 2'!I145="extra", "extra", 'procTags 2'!I145="extra", "extra", 'historyTags 2'!I145="missing", "missing", 'onchangeTags 2'!I145="missing", "missing", 'procTags 2'!I145="missing", "missing", 'historyTags 2'!I145="ignore", "ignore", 'onchangeTags 2'!I145="ignore", "ignore", 'procTags 2'!I145="ignore", "ignore")</f>
        <v>ignore</v>
      </c>
      <c r="J145" s="1" t="str" cm="1">
        <f t="array" aca="1" ref="J145" ca="1">_xlfn.IFS('historyTags 2'!J145="have", "have", 'onchangeTags 2'!J145="have", "have", 'procTags 2'!J145="have", "have", 'historyTags 2'!J145="extra", "extra", 'onchangeTags 2'!J145="extra", "extra", 'procTags 2'!J145="extra", "extra", 'historyTags 2'!J145="missing", "missing", 'onchangeTags 2'!J145="missing", "missing", 'procTags 2'!J145="missing", "missing", 'historyTags 2'!J145="ignore", "ignore", 'onchangeTags 2'!J145="ignore", "ignore", 'procTags 2'!J145="ignore", "ignore")</f>
        <v>ignore</v>
      </c>
      <c r="K145" s="1" t="str" cm="1">
        <f t="array" aca="1" ref="K145" ca="1">_xlfn.IFS('historyTags 2'!K145="have", "have", 'onchangeTags 2'!K145="have", "have", 'procTags 2'!K145="have", "have", 'historyTags 2'!K145="extra", "extra", 'onchangeTags 2'!K145="extra", "extra", 'procTags 2'!K145="extra", "extra", 'historyTags 2'!K145="missing", "missing", 'onchangeTags 2'!K145="missing", "missing", 'procTags 2'!K145="missing", "missing", 'historyTags 2'!K145="ignore", "ignore", 'onchangeTags 2'!K145="ignore", "ignore", 'procTags 2'!K145="ignore", "ignore")</f>
        <v>ignore</v>
      </c>
      <c r="L145" s="1" t="str" cm="1">
        <f t="array" aca="1" ref="L145" ca="1">_xlfn.IFS('historyTags 2'!L145="have", "have", 'onchangeTags 2'!L145="have", "have", 'procTags 2'!L145="have", "have", 'historyTags 2'!L145="extra", "extra", 'onchangeTags 2'!L145="extra", "extra", 'procTags 2'!L145="extra", "extra", 'historyTags 2'!L145="missing", "missing", 'onchangeTags 2'!L145="missing", "missing", 'procTags 2'!L145="missing", "missing", 'historyTags 2'!L145="ignore", "ignore", 'onchangeTags 2'!L145="ignore", "ignore", 'procTags 2'!L145="ignore", "ignore")</f>
        <v>ignore</v>
      </c>
      <c r="M145" s="1" t="str" cm="1">
        <f t="array" aca="1" ref="M145" ca="1">_xlfn.IFS('historyTags 2'!M145="have", "have", 'onchangeTags 2'!M145="have", "have", 'procTags 2'!M145="have", "have", 'historyTags 2'!M145="extra", "extra", 'onchangeTags 2'!M145="extra", "extra", 'procTags 2'!M145="extra", "extra", 'historyTags 2'!M145="missing", "missing", 'onchangeTags 2'!M145="missing", "missing", 'procTags 2'!M145="missing", "missing", 'historyTags 2'!M145="ignore", "ignore", 'onchangeTags 2'!M145="ignore", "ignore", 'procTags 2'!M145="ignore", "ignore")</f>
        <v>ignore</v>
      </c>
      <c r="N145" s="1" t="str" cm="1">
        <f t="array" aca="1" ref="N145" ca="1">_xlfn.IFS('historyTags 2'!N145="have", "have", 'onchangeTags 2'!N145="have", "have", 'procTags 2'!N145="have", "have", 'historyTags 2'!N145="extra", "extra", 'onchangeTags 2'!N145="extra", "extra", 'procTags 2'!N145="extra", "extra", 'historyTags 2'!N145="missing", "missing", 'onchangeTags 2'!N145="missing", "missing", 'procTags 2'!N145="missing", "missing", 'historyTags 2'!N145="ignore", "ignore", 'onchangeTags 2'!N145="ignore", "ignore", 'procTags 2'!N145="ignore", "ignore")</f>
        <v>ignore</v>
      </c>
      <c r="O145" s="1" t="str" cm="1">
        <f t="array" aca="1" ref="O145" ca="1">_xlfn.IFS('historyTags 2'!O145="have", "have", 'onchangeTags 2'!O145="have", "have", 'procTags 2'!O145="have", "have", 'historyTags 2'!O145="extra", "extra", 'onchangeTags 2'!O145="extra", "extra", 'procTags 2'!O145="extra", "extra", 'historyTags 2'!O145="missing", "missing", 'onchangeTags 2'!O145="missing", "missing", 'procTags 2'!O145="missing", "missing", 'historyTags 2'!O145="ignore", "ignore", 'onchangeTags 2'!O145="ignore", "ignore", 'procTags 2'!O145="ignore", "ignore")</f>
        <v>ignore</v>
      </c>
      <c r="P145" s="1" t="str" cm="1">
        <f t="array" aca="1" ref="P145" ca="1">_xlfn.IFS('historyTags 2'!P145="have", "have", 'onchangeTags 2'!P145="have", "have", 'procTags 2'!P145="have", "have", 'historyTags 2'!P145="extra", "extra", 'onchangeTags 2'!P145="extra", "extra", 'procTags 2'!P145="extra", "extra", 'historyTags 2'!P145="missing", "missing", 'onchangeTags 2'!P145="missing", "missing", 'procTags 2'!P145="missing", "missing", 'historyTags 2'!P145="ignore", "ignore", 'onchangeTags 2'!P145="ignore", "ignore", 'procTags 2'!P145="ignore", "ignore")</f>
        <v>ignore</v>
      </c>
    </row>
    <row r="146" spans="1:16" x14ac:dyDescent="0.2">
      <c r="A146" s="1" t="str">
        <f ca="1">IFERROR(__xludf.DUMMYFUNCTION("""COMPUTED_VALUE"""),"humidifier_dev_timer")</f>
        <v>humidifier_dev_timer</v>
      </c>
      <c r="B146" s="1" t="str" cm="1">
        <f t="array" aca="1" ref="B146" ca="1">_xlfn.IFS('historyTags 2'!B146="have", "have", 'onchangeTags 2'!B146="have", "have", 'procTags 2'!B146="have", "have", 'historyTags 2'!B146="extra", "extra", 'onchangeTags 2'!B146="extra", "extra", 'procTags 2'!B146="extra", "extra", 'historyTags 2'!B146="missing", "missing", 'onchangeTags 2'!B146="missing", "missing", 'procTags 2'!B146="missing", "missing", 'historyTags 2'!B146="ignore", "ignore", 'onchangeTags 2'!B146="ignore", "ignore", 'procTags 2'!B146="ignore", "ignore")</f>
        <v>ignore</v>
      </c>
      <c r="C146" s="1" t="str" cm="1">
        <f t="array" aca="1" ref="C146" ca="1">_xlfn.IFS('historyTags 2'!C146="have", "have", 'onchangeTags 2'!C146="have", "have", 'procTags 2'!C146="have", "have", 'historyTags 2'!C146="extra", "extra", 'onchangeTags 2'!C146="extra", "extra", 'procTags 2'!C146="extra", "extra", 'historyTags 2'!C146="missing", "missing", 'onchangeTags 2'!C146="missing", "missing", 'procTags 2'!C146="missing", "missing", 'historyTags 2'!C146="ignore", "ignore", 'onchangeTags 2'!C146="ignore", "ignore", 'procTags 2'!C146="ignore", "ignore")</f>
        <v>ignore</v>
      </c>
      <c r="D146" s="1" t="str" cm="1">
        <f t="array" aca="1" ref="D146" ca="1">_xlfn.IFS('historyTags 2'!D146="have", "have", 'onchangeTags 2'!D146="have", "have", 'procTags 2'!D146="have", "have", 'historyTags 2'!D146="extra", "extra", 'onchangeTags 2'!D146="extra", "extra", 'procTags 2'!D146="extra", "extra", 'historyTags 2'!D146="missing", "missing", 'onchangeTags 2'!D146="missing", "missing", 'procTags 2'!D146="missing", "missing", 'historyTags 2'!D146="ignore", "ignore", 'onchangeTags 2'!D146="ignore", "ignore", 'procTags 2'!D146="ignore", "ignore")</f>
        <v>ignore</v>
      </c>
      <c r="E146" s="1" t="str" cm="1">
        <f t="array" aca="1" ref="E146" ca="1">_xlfn.IFS('historyTags 2'!E146="have", "have", 'onchangeTags 2'!E146="have", "have", 'procTags 2'!E146="have", "have", 'historyTags 2'!E146="extra", "extra", 'onchangeTags 2'!E146="extra", "extra", 'procTags 2'!E146="extra", "extra", 'historyTags 2'!E146="missing", "missing", 'onchangeTags 2'!E146="missing", "missing", 'procTags 2'!E146="missing", "missing", 'historyTags 2'!E146="ignore", "ignore", 'onchangeTags 2'!E146="ignore", "ignore", 'procTags 2'!E146="ignore", "ignore")</f>
        <v>ignore</v>
      </c>
      <c r="F146" s="1" t="str" cm="1">
        <f t="array" aca="1" ref="F146" ca="1">_xlfn.IFS('historyTags 2'!F146="have", "have", 'onchangeTags 2'!F146="have", "have", 'procTags 2'!F146="have", "have", 'historyTags 2'!F146="extra", "extra", 'onchangeTags 2'!F146="extra", "extra", 'procTags 2'!F146="extra", "extra", 'historyTags 2'!F146="missing", "missing", 'onchangeTags 2'!F146="missing", "missing", 'procTags 2'!F146="missing", "missing", 'historyTags 2'!F146="ignore", "ignore", 'onchangeTags 2'!F146="ignore", "ignore", 'procTags 2'!F146="ignore", "ignore")</f>
        <v>ignore</v>
      </c>
      <c r="G146" s="1" t="str" cm="1">
        <f t="array" aca="1" ref="G146" ca="1">_xlfn.IFS('historyTags 2'!G146="have", "have", 'onchangeTags 2'!G146="have", "have", 'procTags 2'!G146="have", "have", 'historyTags 2'!G146="extra", "extra", 'onchangeTags 2'!G146="extra", "extra", 'procTags 2'!G146="extra", "extra", 'historyTags 2'!G146="missing", "missing", 'onchangeTags 2'!G146="missing", "missing", 'procTags 2'!G146="missing", "missing", 'historyTags 2'!G146="ignore", "ignore", 'onchangeTags 2'!G146="ignore", "ignore", 'procTags 2'!G146="ignore", "ignore")</f>
        <v>ignore</v>
      </c>
      <c r="H146" s="1" t="str" cm="1">
        <f t="array" aca="1" ref="H146" ca="1">_xlfn.IFS('historyTags 2'!H146="have", "have", 'onchangeTags 2'!H146="have", "have", 'procTags 2'!H146="have", "have", 'historyTags 2'!H146="extra", "extra", 'onchangeTags 2'!H146="extra", "extra", 'procTags 2'!H146="extra", "extra", 'historyTags 2'!H146="missing", "missing", 'onchangeTags 2'!H146="missing", "missing", 'procTags 2'!H146="missing", "missing", 'historyTags 2'!H146="ignore", "ignore", 'onchangeTags 2'!H146="ignore", "ignore", 'procTags 2'!H146="ignore", "ignore")</f>
        <v>ignore</v>
      </c>
      <c r="I146" s="1" t="str" cm="1">
        <f t="array" aca="1" ref="I146" ca="1">_xlfn.IFS('historyTags 2'!I146="have", "have", 'onchangeTags 2'!I146="have", "have", 'procTags 2'!I146="have", "have", 'historyTags 2'!I146="extra", "extra", 'onchangeTags 2'!I146="extra", "extra", 'procTags 2'!I146="extra", "extra", 'historyTags 2'!I146="missing", "missing", 'onchangeTags 2'!I146="missing", "missing", 'procTags 2'!I146="missing", "missing", 'historyTags 2'!I146="ignore", "ignore", 'onchangeTags 2'!I146="ignore", "ignore", 'procTags 2'!I146="ignore", "ignore")</f>
        <v>ignore</v>
      </c>
      <c r="J146" s="1" t="str" cm="1">
        <f t="array" aca="1" ref="J146" ca="1">_xlfn.IFS('historyTags 2'!J146="have", "have", 'onchangeTags 2'!J146="have", "have", 'procTags 2'!J146="have", "have", 'historyTags 2'!J146="extra", "extra", 'onchangeTags 2'!J146="extra", "extra", 'procTags 2'!J146="extra", "extra", 'historyTags 2'!J146="missing", "missing", 'onchangeTags 2'!J146="missing", "missing", 'procTags 2'!J146="missing", "missing", 'historyTags 2'!J146="ignore", "ignore", 'onchangeTags 2'!J146="ignore", "ignore", 'procTags 2'!J146="ignore", "ignore")</f>
        <v>ignore</v>
      </c>
      <c r="K146" s="1" t="str" cm="1">
        <f t="array" aca="1" ref="K146" ca="1">_xlfn.IFS('historyTags 2'!K146="have", "have", 'onchangeTags 2'!K146="have", "have", 'procTags 2'!K146="have", "have", 'historyTags 2'!K146="extra", "extra", 'onchangeTags 2'!K146="extra", "extra", 'procTags 2'!K146="extra", "extra", 'historyTags 2'!K146="missing", "missing", 'onchangeTags 2'!K146="missing", "missing", 'procTags 2'!K146="missing", "missing", 'historyTags 2'!K146="ignore", "ignore", 'onchangeTags 2'!K146="ignore", "ignore", 'procTags 2'!K146="ignore", "ignore")</f>
        <v>ignore</v>
      </c>
      <c r="L146" s="1" t="str" cm="1">
        <f t="array" aca="1" ref="L146" ca="1">_xlfn.IFS('historyTags 2'!L146="have", "have", 'onchangeTags 2'!L146="have", "have", 'procTags 2'!L146="have", "have", 'historyTags 2'!L146="extra", "extra", 'onchangeTags 2'!L146="extra", "extra", 'procTags 2'!L146="extra", "extra", 'historyTags 2'!L146="missing", "missing", 'onchangeTags 2'!L146="missing", "missing", 'procTags 2'!L146="missing", "missing", 'historyTags 2'!L146="ignore", "ignore", 'onchangeTags 2'!L146="ignore", "ignore", 'procTags 2'!L146="ignore", "ignore")</f>
        <v>ignore</v>
      </c>
      <c r="M146" s="1" t="str" cm="1">
        <f t="array" aca="1" ref="M146" ca="1">_xlfn.IFS('historyTags 2'!M146="have", "have", 'onchangeTags 2'!M146="have", "have", 'procTags 2'!M146="have", "have", 'historyTags 2'!M146="extra", "extra", 'onchangeTags 2'!M146="extra", "extra", 'procTags 2'!M146="extra", "extra", 'historyTags 2'!M146="missing", "missing", 'onchangeTags 2'!M146="missing", "missing", 'procTags 2'!M146="missing", "missing", 'historyTags 2'!M146="ignore", "ignore", 'onchangeTags 2'!M146="ignore", "ignore", 'procTags 2'!M146="ignore", "ignore")</f>
        <v>ignore</v>
      </c>
      <c r="N146" s="1" t="str" cm="1">
        <f t="array" aca="1" ref="N146" ca="1">_xlfn.IFS('historyTags 2'!N146="have", "have", 'onchangeTags 2'!N146="have", "have", 'procTags 2'!N146="have", "have", 'historyTags 2'!N146="extra", "extra", 'onchangeTags 2'!N146="extra", "extra", 'procTags 2'!N146="extra", "extra", 'historyTags 2'!N146="missing", "missing", 'onchangeTags 2'!N146="missing", "missing", 'procTags 2'!N146="missing", "missing", 'historyTags 2'!N146="ignore", "ignore", 'onchangeTags 2'!N146="ignore", "ignore", 'procTags 2'!N146="ignore", "ignore")</f>
        <v>ignore</v>
      </c>
      <c r="O146" s="1" t="str" cm="1">
        <f t="array" aca="1" ref="O146" ca="1">_xlfn.IFS('historyTags 2'!O146="have", "have", 'onchangeTags 2'!O146="have", "have", 'procTags 2'!O146="have", "have", 'historyTags 2'!O146="extra", "extra", 'onchangeTags 2'!O146="extra", "extra", 'procTags 2'!O146="extra", "extra", 'historyTags 2'!O146="missing", "missing", 'onchangeTags 2'!O146="missing", "missing", 'procTags 2'!O146="missing", "missing", 'historyTags 2'!O146="ignore", "ignore", 'onchangeTags 2'!O146="ignore", "ignore", 'procTags 2'!O146="ignore", "ignore")</f>
        <v>ignore</v>
      </c>
      <c r="P146" s="1" t="str" cm="1">
        <f t="array" aca="1" ref="P146" ca="1">_xlfn.IFS('historyTags 2'!P146="have", "have", 'onchangeTags 2'!P146="have", "have", 'procTags 2'!P146="have", "have", 'historyTags 2'!P146="extra", "extra", 'onchangeTags 2'!P146="extra", "extra", 'procTags 2'!P146="extra", "extra", 'historyTags 2'!P146="missing", "missing", 'onchangeTags 2'!P146="missing", "missing", 'procTags 2'!P146="missing", "missing", 'historyTags 2'!P146="ignore", "ignore", 'onchangeTags 2'!P146="ignore", "ignore", 'procTags 2'!P146="ignore", "ignore")</f>
        <v>ignore</v>
      </c>
    </row>
    <row r="147" spans="1:16" x14ac:dyDescent="0.2">
      <c r="A147" s="1" t="str">
        <f ca="1">IFERROR(__xludf.DUMMYFUNCTION("""COMPUTED_VALUE"""),"humidifier_heater_on_low_threshold")</f>
        <v>humidifier_heater_on_low_threshold</v>
      </c>
      <c r="B147" s="1" t="str" cm="1">
        <f t="array" aca="1" ref="B147" ca="1">_xlfn.IFS('historyTags 2'!B147="have", "have", 'onchangeTags 2'!B147="have", "have", 'procTags 2'!B147="have", "have", 'historyTags 2'!B147="extra", "extra", 'onchangeTags 2'!B147="extra", "extra", 'procTags 2'!B147="extra", "extra", 'historyTags 2'!B147="missing", "missing", 'onchangeTags 2'!B147="missing", "missing", 'procTags 2'!B147="missing", "missing", 'historyTags 2'!B147="ignore", "ignore", 'onchangeTags 2'!B147="ignore", "ignore", 'procTags 2'!B147="ignore", "ignore")</f>
        <v>ignore</v>
      </c>
      <c r="C147" s="1" t="str" cm="1">
        <f t="array" aca="1" ref="C147" ca="1">_xlfn.IFS('historyTags 2'!C147="have", "have", 'onchangeTags 2'!C147="have", "have", 'procTags 2'!C147="have", "have", 'historyTags 2'!C147="extra", "extra", 'onchangeTags 2'!C147="extra", "extra", 'procTags 2'!C147="extra", "extra", 'historyTags 2'!C147="missing", "missing", 'onchangeTags 2'!C147="missing", "missing", 'procTags 2'!C147="missing", "missing", 'historyTags 2'!C147="ignore", "ignore", 'onchangeTags 2'!C147="ignore", "ignore", 'procTags 2'!C147="ignore", "ignore")</f>
        <v>ignore</v>
      </c>
      <c r="D147" s="1" t="str" cm="1">
        <f t="array" aca="1" ref="D147" ca="1">_xlfn.IFS('historyTags 2'!D147="have", "have", 'onchangeTags 2'!D147="have", "have", 'procTags 2'!D147="have", "have", 'historyTags 2'!D147="extra", "extra", 'onchangeTags 2'!D147="extra", "extra", 'procTags 2'!D147="extra", "extra", 'historyTags 2'!D147="missing", "missing", 'onchangeTags 2'!D147="missing", "missing", 'procTags 2'!D147="missing", "missing", 'historyTags 2'!D147="ignore", "ignore", 'onchangeTags 2'!D147="ignore", "ignore", 'procTags 2'!D147="ignore", "ignore")</f>
        <v>ignore</v>
      </c>
      <c r="E147" s="1" t="str" cm="1">
        <f t="array" aca="1" ref="E147" ca="1">_xlfn.IFS('historyTags 2'!E147="have", "have", 'onchangeTags 2'!E147="have", "have", 'procTags 2'!E147="have", "have", 'historyTags 2'!E147="extra", "extra", 'onchangeTags 2'!E147="extra", "extra", 'procTags 2'!E147="extra", "extra", 'historyTags 2'!E147="missing", "missing", 'onchangeTags 2'!E147="missing", "missing", 'procTags 2'!E147="missing", "missing", 'historyTags 2'!E147="ignore", "ignore", 'onchangeTags 2'!E147="ignore", "ignore", 'procTags 2'!E147="ignore", "ignore")</f>
        <v>ignore</v>
      </c>
      <c r="F147" s="1" t="str" cm="1">
        <f t="array" aca="1" ref="F147" ca="1">_xlfn.IFS('historyTags 2'!F147="have", "have", 'onchangeTags 2'!F147="have", "have", 'procTags 2'!F147="have", "have", 'historyTags 2'!F147="extra", "extra", 'onchangeTags 2'!F147="extra", "extra", 'procTags 2'!F147="extra", "extra", 'historyTags 2'!F147="missing", "missing", 'onchangeTags 2'!F147="missing", "missing", 'procTags 2'!F147="missing", "missing", 'historyTags 2'!F147="ignore", "ignore", 'onchangeTags 2'!F147="ignore", "ignore", 'procTags 2'!F147="ignore", "ignore")</f>
        <v>ignore</v>
      </c>
      <c r="G147" s="1" t="str" cm="1">
        <f t="array" aca="1" ref="G147" ca="1">_xlfn.IFS('historyTags 2'!G147="have", "have", 'onchangeTags 2'!G147="have", "have", 'procTags 2'!G147="have", "have", 'historyTags 2'!G147="extra", "extra", 'onchangeTags 2'!G147="extra", "extra", 'procTags 2'!G147="extra", "extra", 'historyTags 2'!G147="missing", "missing", 'onchangeTags 2'!G147="missing", "missing", 'procTags 2'!G147="missing", "missing", 'historyTags 2'!G147="ignore", "ignore", 'onchangeTags 2'!G147="ignore", "ignore", 'procTags 2'!G147="ignore", "ignore")</f>
        <v>ignore</v>
      </c>
      <c r="H147" s="1" t="str" cm="1">
        <f t="array" aca="1" ref="H147" ca="1">_xlfn.IFS('historyTags 2'!H147="have", "have", 'onchangeTags 2'!H147="have", "have", 'procTags 2'!H147="have", "have", 'historyTags 2'!H147="extra", "extra", 'onchangeTags 2'!H147="extra", "extra", 'procTags 2'!H147="extra", "extra", 'historyTags 2'!H147="missing", "missing", 'onchangeTags 2'!H147="missing", "missing", 'procTags 2'!H147="missing", "missing", 'historyTags 2'!H147="ignore", "ignore", 'onchangeTags 2'!H147="ignore", "ignore", 'procTags 2'!H147="ignore", "ignore")</f>
        <v>ignore</v>
      </c>
      <c r="I147" s="1" t="str" cm="1">
        <f t="array" aca="1" ref="I147" ca="1">_xlfn.IFS('historyTags 2'!I147="have", "have", 'onchangeTags 2'!I147="have", "have", 'procTags 2'!I147="have", "have", 'historyTags 2'!I147="extra", "extra", 'onchangeTags 2'!I147="extra", "extra", 'procTags 2'!I147="extra", "extra", 'historyTags 2'!I147="missing", "missing", 'onchangeTags 2'!I147="missing", "missing", 'procTags 2'!I147="missing", "missing", 'historyTags 2'!I147="ignore", "ignore", 'onchangeTags 2'!I147="ignore", "ignore", 'procTags 2'!I147="ignore", "ignore")</f>
        <v>ignore</v>
      </c>
      <c r="J147" s="1" t="str" cm="1">
        <f t="array" aca="1" ref="J147" ca="1">_xlfn.IFS('historyTags 2'!J147="have", "have", 'onchangeTags 2'!J147="have", "have", 'procTags 2'!J147="have", "have", 'historyTags 2'!J147="extra", "extra", 'onchangeTags 2'!J147="extra", "extra", 'procTags 2'!J147="extra", "extra", 'historyTags 2'!J147="missing", "missing", 'onchangeTags 2'!J147="missing", "missing", 'procTags 2'!J147="missing", "missing", 'historyTags 2'!J147="ignore", "ignore", 'onchangeTags 2'!J147="ignore", "ignore", 'procTags 2'!J147="ignore", "ignore")</f>
        <v>ignore</v>
      </c>
      <c r="K147" s="1" t="str" cm="1">
        <f t="array" aca="1" ref="K147" ca="1">_xlfn.IFS('historyTags 2'!K147="have", "have", 'onchangeTags 2'!K147="have", "have", 'procTags 2'!K147="have", "have", 'historyTags 2'!K147="extra", "extra", 'onchangeTags 2'!K147="extra", "extra", 'procTags 2'!K147="extra", "extra", 'historyTags 2'!K147="missing", "missing", 'onchangeTags 2'!K147="missing", "missing", 'procTags 2'!K147="missing", "missing", 'historyTags 2'!K147="ignore", "ignore", 'onchangeTags 2'!K147="ignore", "ignore", 'procTags 2'!K147="ignore", "ignore")</f>
        <v>ignore</v>
      </c>
      <c r="L147" s="1" t="str" cm="1">
        <f t="array" aca="1" ref="L147" ca="1">_xlfn.IFS('historyTags 2'!L147="have", "have", 'onchangeTags 2'!L147="have", "have", 'procTags 2'!L147="have", "have", 'historyTags 2'!L147="extra", "extra", 'onchangeTags 2'!L147="extra", "extra", 'procTags 2'!L147="extra", "extra", 'historyTags 2'!L147="missing", "missing", 'onchangeTags 2'!L147="missing", "missing", 'procTags 2'!L147="missing", "missing", 'historyTags 2'!L147="ignore", "ignore", 'onchangeTags 2'!L147="ignore", "ignore", 'procTags 2'!L147="ignore", "ignore")</f>
        <v>ignore</v>
      </c>
      <c r="M147" s="1" t="str" cm="1">
        <f t="array" aca="1" ref="M147" ca="1">_xlfn.IFS('historyTags 2'!M147="have", "have", 'onchangeTags 2'!M147="have", "have", 'procTags 2'!M147="have", "have", 'historyTags 2'!M147="extra", "extra", 'onchangeTags 2'!M147="extra", "extra", 'procTags 2'!M147="extra", "extra", 'historyTags 2'!M147="missing", "missing", 'onchangeTags 2'!M147="missing", "missing", 'procTags 2'!M147="missing", "missing", 'historyTags 2'!M147="ignore", "ignore", 'onchangeTags 2'!M147="ignore", "ignore", 'procTags 2'!M147="ignore", "ignore")</f>
        <v>ignore</v>
      </c>
      <c r="N147" s="1" t="str" cm="1">
        <f t="array" aca="1" ref="N147" ca="1">_xlfn.IFS('historyTags 2'!N147="have", "have", 'onchangeTags 2'!N147="have", "have", 'procTags 2'!N147="have", "have", 'historyTags 2'!N147="extra", "extra", 'onchangeTags 2'!N147="extra", "extra", 'procTags 2'!N147="extra", "extra", 'historyTags 2'!N147="missing", "missing", 'onchangeTags 2'!N147="missing", "missing", 'procTags 2'!N147="missing", "missing", 'historyTags 2'!N147="ignore", "ignore", 'onchangeTags 2'!N147="ignore", "ignore", 'procTags 2'!N147="ignore", "ignore")</f>
        <v>ignore</v>
      </c>
      <c r="O147" s="1" t="str" cm="1">
        <f t="array" aca="1" ref="O147" ca="1">_xlfn.IFS('historyTags 2'!O147="have", "have", 'onchangeTags 2'!O147="have", "have", 'procTags 2'!O147="have", "have", 'historyTags 2'!O147="extra", "extra", 'onchangeTags 2'!O147="extra", "extra", 'procTags 2'!O147="extra", "extra", 'historyTags 2'!O147="missing", "missing", 'onchangeTags 2'!O147="missing", "missing", 'procTags 2'!O147="missing", "missing", 'historyTags 2'!O147="ignore", "ignore", 'onchangeTags 2'!O147="ignore", "ignore", 'procTags 2'!O147="ignore", "ignore")</f>
        <v>ignore</v>
      </c>
      <c r="P147" s="1" t="str" cm="1">
        <f t="array" aca="1" ref="P147" ca="1">_xlfn.IFS('historyTags 2'!P147="have", "have", 'onchangeTags 2'!P147="have", "have", 'procTags 2'!P147="have", "have", 'historyTags 2'!P147="extra", "extra", 'onchangeTags 2'!P147="extra", "extra", 'procTags 2'!P147="extra", "extra", 'historyTags 2'!P147="missing", "missing", 'onchangeTags 2'!P147="missing", "missing", 'procTags 2'!P147="missing", "missing", 'historyTags 2'!P147="ignore", "ignore", 'onchangeTags 2'!P147="ignore", "ignore", 'procTags 2'!P147="ignore", "ignore")</f>
        <v>ignore</v>
      </c>
    </row>
    <row r="148" spans="1:16" x14ac:dyDescent="0.2">
      <c r="A148" s="1" t="str">
        <f ca="1">IFERROR(__xludf.DUMMYFUNCTION("""COMPUTED_VALUE"""),"humidifier_PID_Man_OI")</f>
        <v>humidifier_PID_Man_OI</v>
      </c>
      <c r="B148" s="1" t="str" cm="1">
        <f t="array" aca="1" ref="B148" ca="1">_xlfn.IFS('historyTags 2'!B148="have", "have", 'onchangeTags 2'!B148="have", "have", 'procTags 2'!B148="have", "have", 'historyTags 2'!B148="extra", "extra", 'onchangeTags 2'!B148="extra", "extra", 'procTags 2'!B148="extra", "extra", 'historyTags 2'!B148="missing", "missing", 'onchangeTags 2'!B148="missing", "missing", 'procTags 2'!B148="missing", "missing", 'historyTags 2'!B148="ignore", "ignore", 'onchangeTags 2'!B148="ignore", "ignore", 'procTags 2'!B148="ignore", "ignore")</f>
        <v>ignore</v>
      </c>
      <c r="C148" s="1" t="str" cm="1">
        <f t="array" aca="1" ref="C148" ca="1">_xlfn.IFS('historyTags 2'!C148="have", "have", 'onchangeTags 2'!C148="have", "have", 'procTags 2'!C148="have", "have", 'historyTags 2'!C148="extra", "extra", 'onchangeTags 2'!C148="extra", "extra", 'procTags 2'!C148="extra", "extra", 'historyTags 2'!C148="missing", "missing", 'onchangeTags 2'!C148="missing", "missing", 'procTags 2'!C148="missing", "missing", 'historyTags 2'!C148="ignore", "ignore", 'onchangeTags 2'!C148="ignore", "ignore", 'procTags 2'!C148="ignore", "ignore")</f>
        <v>ignore</v>
      </c>
      <c r="D148" s="1" t="str" cm="1">
        <f t="array" aca="1" ref="D148" ca="1">_xlfn.IFS('historyTags 2'!D148="have", "have", 'onchangeTags 2'!D148="have", "have", 'procTags 2'!D148="have", "have", 'historyTags 2'!D148="extra", "extra", 'onchangeTags 2'!D148="extra", "extra", 'procTags 2'!D148="extra", "extra", 'historyTags 2'!D148="missing", "missing", 'onchangeTags 2'!D148="missing", "missing", 'procTags 2'!D148="missing", "missing", 'historyTags 2'!D148="ignore", "ignore", 'onchangeTags 2'!D148="ignore", "ignore", 'procTags 2'!D148="ignore", "ignore")</f>
        <v>ignore</v>
      </c>
      <c r="E148" s="1" t="str" cm="1">
        <f t="array" aca="1" ref="E148" ca="1">_xlfn.IFS('historyTags 2'!E148="have", "have", 'onchangeTags 2'!E148="have", "have", 'procTags 2'!E148="have", "have", 'historyTags 2'!E148="extra", "extra", 'onchangeTags 2'!E148="extra", "extra", 'procTags 2'!E148="extra", "extra", 'historyTags 2'!E148="missing", "missing", 'onchangeTags 2'!E148="missing", "missing", 'procTags 2'!E148="missing", "missing", 'historyTags 2'!E148="ignore", "ignore", 'onchangeTags 2'!E148="ignore", "ignore", 'procTags 2'!E148="ignore", "ignore")</f>
        <v>ignore</v>
      </c>
      <c r="F148" s="1" t="str" cm="1">
        <f t="array" aca="1" ref="F148" ca="1">_xlfn.IFS('historyTags 2'!F148="have", "have", 'onchangeTags 2'!F148="have", "have", 'procTags 2'!F148="have", "have", 'historyTags 2'!F148="extra", "extra", 'onchangeTags 2'!F148="extra", "extra", 'procTags 2'!F148="extra", "extra", 'historyTags 2'!F148="missing", "missing", 'onchangeTags 2'!F148="missing", "missing", 'procTags 2'!F148="missing", "missing", 'historyTags 2'!F148="ignore", "ignore", 'onchangeTags 2'!F148="ignore", "ignore", 'procTags 2'!F148="ignore", "ignore")</f>
        <v>ignore</v>
      </c>
      <c r="G148" s="1" t="str" cm="1">
        <f t="array" aca="1" ref="G148" ca="1">_xlfn.IFS('historyTags 2'!G148="have", "have", 'onchangeTags 2'!G148="have", "have", 'procTags 2'!G148="have", "have", 'historyTags 2'!G148="extra", "extra", 'onchangeTags 2'!G148="extra", "extra", 'procTags 2'!G148="extra", "extra", 'historyTags 2'!G148="missing", "missing", 'onchangeTags 2'!G148="missing", "missing", 'procTags 2'!G148="missing", "missing", 'historyTags 2'!G148="ignore", "ignore", 'onchangeTags 2'!G148="ignore", "ignore", 'procTags 2'!G148="ignore", "ignore")</f>
        <v>ignore</v>
      </c>
      <c r="H148" s="1" t="str" cm="1">
        <f t="array" aca="1" ref="H148" ca="1">_xlfn.IFS('historyTags 2'!H148="have", "have", 'onchangeTags 2'!H148="have", "have", 'procTags 2'!H148="have", "have", 'historyTags 2'!H148="extra", "extra", 'onchangeTags 2'!H148="extra", "extra", 'procTags 2'!H148="extra", "extra", 'historyTags 2'!H148="missing", "missing", 'onchangeTags 2'!H148="missing", "missing", 'procTags 2'!H148="missing", "missing", 'historyTags 2'!H148="ignore", "ignore", 'onchangeTags 2'!H148="ignore", "ignore", 'procTags 2'!H148="ignore", "ignore")</f>
        <v>ignore</v>
      </c>
      <c r="I148" s="1" t="str" cm="1">
        <f t="array" aca="1" ref="I148" ca="1">_xlfn.IFS('historyTags 2'!I148="have", "have", 'onchangeTags 2'!I148="have", "have", 'procTags 2'!I148="have", "have", 'historyTags 2'!I148="extra", "extra", 'onchangeTags 2'!I148="extra", "extra", 'procTags 2'!I148="extra", "extra", 'historyTags 2'!I148="missing", "missing", 'onchangeTags 2'!I148="missing", "missing", 'procTags 2'!I148="missing", "missing", 'historyTags 2'!I148="ignore", "ignore", 'onchangeTags 2'!I148="ignore", "ignore", 'procTags 2'!I148="ignore", "ignore")</f>
        <v>ignore</v>
      </c>
      <c r="J148" s="1" t="str" cm="1">
        <f t="array" aca="1" ref="J148" ca="1">_xlfn.IFS('historyTags 2'!J148="have", "have", 'onchangeTags 2'!J148="have", "have", 'procTags 2'!J148="have", "have", 'historyTags 2'!J148="extra", "extra", 'onchangeTags 2'!J148="extra", "extra", 'procTags 2'!J148="extra", "extra", 'historyTags 2'!J148="missing", "missing", 'onchangeTags 2'!J148="missing", "missing", 'procTags 2'!J148="missing", "missing", 'historyTags 2'!J148="ignore", "ignore", 'onchangeTags 2'!J148="ignore", "ignore", 'procTags 2'!J148="ignore", "ignore")</f>
        <v>ignore</v>
      </c>
      <c r="K148" s="1" t="str" cm="1">
        <f t="array" aca="1" ref="K148" ca="1">_xlfn.IFS('historyTags 2'!K148="have", "have", 'onchangeTags 2'!K148="have", "have", 'procTags 2'!K148="have", "have", 'historyTags 2'!K148="extra", "extra", 'onchangeTags 2'!K148="extra", "extra", 'procTags 2'!K148="extra", "extra", 'historyTags 2'!K148="missing", "missing", 'onchangeTags 2'!K148="missing", "missing", 'procTags 2'!K148="missing", "missing", 'historyTags 2'!K148="ignore", "ignore", 'onchangeTags 2'!K148="ignore", "ignore", 'procTags 2'!K148="ignore", "ignore")</f>
        <v>ignore</v>
      </c>
      <c r="L148" s="1" t="str" cm="1">
        <f t="array" aca="1" ref="L148" ca="1">_xlfn.IFS('historyTags 2'!L148="have", "have", 'onchangeTags 2'!L148="have", "have", 'procTags 2'!L148="have", "have", 'historyTags 2'!L148="extra", "extra", 'onchangeTags 2'!L148="extra", "extra", 'procTags 2'!L148="extra", "extra", 'historyTags 2'!L148="missing", "missing", 'onchangeTags 2'!L148="missing", "missing", 'procTags 2'!L148="missing", "missing", 'historyTags 2'!L148="ignore", "ignore", 'onchangeTags 2'!L148="ignore", "ignore", 'procTags 2'!L148="ignore", "ignore")</f>
        <v>ignore</v>
      </c>
      <c r="M148" s="1" t="str" cm="1">
        <f t="array" aca="1" ref="M148" ca="1">_xlfn.IFS('historyTags 2'!M148="have", "have", 'onchangeTags 2'!M148="have", "have", 'procTags 2'!M148="have", "have", 'historyTags 2'!M148="extra", "extra", 'onchangeTags 2'!M148="extra", "extra", 'procTags 2'!M148="extra", "extra", 'historyTags 2'!M148="missing", "missing", 'onchangeTags 2'!M148="missing", "missing", 'procTags 2'!M148="missing", "missing", 'historyTags 2'!M148="ignore", "ignore", 'onchangeTags 2'!M148="ignore", "ignore", 'procTags 2'!M148="ignore", "ignore")</f>
        <v>ignore</v>
      </c>
      <c r="N148" s="1" t="str" cm="1">
        <f t="array" aca="1" ref="N148" ca="1">_xlfn.IFS('historyTags 2'!N148="have", "have", 'onchangeTags 2'!N148="have", "have", 'procTags 2'!N148="have", "have", 'historyTags 2'!N148="extra", "extra", 'onchangeTags 2'!N148="extra", "extra", 'procTags 2'!N148="extra", "extra", 'historyTags 2'!N148="missing", "missing", 'onchangeTags 2'!N148="missing", "missing", 'procTags 2'!N148="missing", "missing", 'historyTags 2'!N148="ignore", "ignore", 'onchangeTags 2'!N148="ignore", "ignore", 'procTags 2'!N148="ignore", "ignore")</f>
        <v>ignore</v>
      </c>
      <c r="O148" s="1" t="str" cm="1">
        <f t="array" aca="1" ref="O148" ca="1">_xlfn.IFS('historyTags 2'!O148="have", "have", 'onchangeTags 2'!O148="have", "have", 'procTags 2'!O148="have", "have", 'historyTags 2'!O148="extra", "extra", 'onchangeTags 2'!O148="extra", "extra", 'procTags 2'!O148="extra", "extra", 'historyTags 2'!O148="missing", "missing", 'onchangeTags 2'!O148="missing", "missing", 'procTags 2'!O148="missing", "missing", 'historyTags 2'!O148="ignore", "ignore", 'onchangeTags 2'!O148="ignore", "ignore", 'procTags 2'!O148="ignore", "ignore")</f>
        <v>ignore</v>
      </c>
      <c r="P148" s="1" t="str" cm="1">
        <f t="array" aca="1" ref="P148" ca="1">_xlfn.IFS('historyTags 2'!P148="have", "have", 'onchangeTags 2'!P148="have", "have", 'procTags 2'!P148="have", "have", 'historyTags 2'!P148="extra", "extra", 'onchangeTags 2'!P148="extra", "extra", 'procTags 2'!P148="extra", "extra", 'historyTags 2'!P148="missing", "missing", 'onchangeTags 2'!P148="missing", "missing", 'procTags 2'!P148="missing", "missing", 'historyTags 2'!P148="ignore", "ignore", 'onchangeTags 2'!P148="ignore", "ignore", 'procTags 2'!P148="ignore", "ignore")</f>
        <v>ignore</v>
      </c>
    </row>
    <row r="149" spans="1:16" x14ac:dyDescent="0.2">
      <c r="A149" s="1" t="str">
        <f ca="1">IFERROR(__xludf.DUMMYFUNCTION("""COMPUTED_VALUE"""),"humidifier_PID_reset")</f>
        <v>humidifier_PID_reset</v>
      </c>
      <c r="B149" s="1" t="str" cm="1">
        <f t="array" aca="1" ref="B149" ca="1">_xlfn.IFS('historyTags 2'!B149="have", "have", 'onchangeTags 2'!B149="have", "have", 'procTags 2'!B149="have", "have", 'historyTags 2'!B149="extra", "extra", 'onchangeTags 2'!B149="extra", "extra", 'procTags 2'!B149="extra", "extra", 'historyTags 2'!B149="missing", "missing", 'onchangeTags 2'!B149="missing", "missing", 'procTags 2'!B149="missing", "missing", 'historyTags 2'!B149="ignore", "ignore", 'onchangeTags 2'!B149="ignore", "ignore", 'procTags 2'!B149="ignore", "ignore")</f>
        <v>ignore</v>
      </c>
      <c r="C149" s="1" t="str" cm="1">
        <f t="array" aca="1" ref="C149" ca="1">_xlfn.IFS('historyTags 2'!C149="have", "have", 'onchangeTags 2'!C149="have", "have", 'procTags 2'!C149="have", "have", 'historyTags 2'!C149="extra", "extra", 'onchangeTags 2'!C149="extra", "extra", 'procTags 2'!C149="extra", "extra", 'historyTags 2'!C149="missing", "missing", 'onchangeTags 2'!C149="missing", "missing", 'procTags 2'!C149="missing", "missing", 'historyTags 2'!C149="ignore", "ignore", 'onchangeTags 2'!C149="ignore", "ignore", 'procTags 2'!C149="ignore", "ignore")</f>
        <v>ignore</v>
      </c>
      <c r="D149" s="1" t="str" cm="1">
        <f t="array" aca="1" ref="D149" ca="1">_xlfn.IFS('historyTags 2'!D149="have", "have", 'onchangeTags 2'!D149="have", "have", 'procTags 2'!D149="have", "have", 'historyTags 2'!D149="extra", "extra", 'onchangeTags 2'!D149="extra", "extra", 'procTags 2'!D149="extra", "extra", 'historyTags 2'!D149="missing", "missing", 'onchangeTags 2'!D149="missing", "missing", 'procTags 2'!D149="missing", "missing", 'historyTags 2'!D149="ignore", "ignore", 'onchangeTags 2'!D149="ignore", "ignore", 'procTags 2'!D149="ignore", "ignore")</f>
        <v>ignore</v>
      </c>
      <c r="E149" s="1" t="str" cm="1">
        <f t="array" aca="1" ref="E149" ca="1">_xlfn.IFS('historyTags 2'!E149="have", "have", 'onchangeTags 2'!E149="have", "have", 'procTags 2'!E149="have", "have", 'historyTags 2'!E149="extra", "extra", 'onchangeTags 2'!E149="extra", "extra", 'procTags 2'!E149="extra", "extra", 'historyTags 2'!E149="missing", "missing", 'onchangeTags 2'!E149="missing", "missing", 'procTags 2'!E149="missing", "missing", 'historyTags 2'!E149="ignore", "ignore", 'onchangeTags 2'!E149="ignore", "ignore", 'procTags 2'!E149="ignore", "ignore")</f>
        <v>ignore</v>
      </c>
      <c r="F149" s="1" t="str" cm="1">
        <f t="array" aca="1" ref="F149" ca="1">_xlfn.IFS('historyTags 2'!F149="have", "have", 'onchangeTags 2'!F149="have", "have", 'procTags 2'!F149="have", "have", 'historyTags 2'!F149="extra", "extra", 'onchangeTags 2'!F149="extra", "extra", 'procTags 2'!F149="extra", "extra", 'historyTags 2'!F149="missing", "missing", 'onchangeTags 2'!F149="missing", "missing", 'procTags 2'!F149="missing", "missing", 'historyTags 2'!F149="ignore", "ignore", 'onchangeTags 2'!F149="ignore", "ignore", 'procTags 2'!F149="ignore", "ignore")</f>
        <v>ignore</v>
      </c>
      <c r="G149" s="1" t="str" cm="1">
        <f t="array" aca="1" ref="G149" ca="1">_xlfn.IFS('historyTags 2'!G149="have", "have", 'onchangeTags 2'!G149="have", "have", 'procTags 2'!G149="have", "have", 'historyTags 2'!G149="extra", "extra", 'onchangeTags 2'!G149="extra", "extra", 'procTags 2'!G149="extra", "extra", 'historyTags 2'!G149="missing", "missing", 'onchangeTags 2'!G149="missing", "missing", 'procTags 2'!G149="missing", "missing", 'historyTags 2'!G149="ignore", "ignore", 'onchangeTags 2'!G149="ignore", "ignore", 'procTags 2'!G149="ignore", "ignore")</f>
        <v>ignore</v>
      </c>
      <c r="H149" s="1" t="str" cm="1">
        <f t="array" aca="1" ref="H149" ca="1">_xlfn.IFS('historyTags 2'!H149="have", "have", 'onchangeTags 2'!H149="have", "have", 'procTags 2'!H149="have", "have", 'historyTags 2'!H149="extra", "extra", 'onchangeTags 2'!H149="extra", "extra", 'procTags 2'!H149="extra", "extra", 'historyTags 2'!H149="missing", "missing", 'onchangeTags 2'!H149="missing", "missing", 'procTags 2'!H149="missing", "missing", 'historyTags 2'!H149="ignore", "ignore", 'onchangeTags 2'!H149="ignore", "ignore", 'procTags 2'!H149="ignore", "ignore")</f>
        <v>ignore</v>
      </c>
      <c r="I149" s="1" t="str" cm="1">
        <f t="array" aca="1" ref="I149" ca="1">_xlfn.IFS('historyTags 2'!I149="have", "have", 'onchangeTags 2'!I149="have", "have", 'procTags 2'!I149="have", "have", 'historyTags 2'!I149="extra", "extra", 'onchangeTags 2'!I149="extra", "extra", 'procTags 2'!I149="extra", "extra", 'historyTags 2'!I149="missing", "missing", 'onchangeTags 2'!I149="missing", "missing", 'procTags 2'!I149="missing", "missing", 'historyTags 2'!I149="ignore", "ignore", 'onchangeTags 2'!I149="ignore", "ignore", 'procTags 2'!I149="ignore", "ignore")</f>
        <v>ignore</v>
      </c>
      <c r="J149" s="1" t="str" cm="1">
        <f t="array" aca="1" ref="J149" ca="1">_xlfn.IFS('historyTags 2'!J149="have", "have", 'onchangeTags 2'!J149="have", "have", 'procTags 2'!J149="have", "have", 'historyTags 2'!J149="extra", "extra", 'onchangeTags 2'!J149="extra", "extra", 'procTags 2'!J149="extra", "extra", 'historyTags 2'!J149="missing", "missing", 'onchangeTags 2'!J149="missing", "missing", 'procTags 2'!J149="missing", "missing", 'historyTags 2'!J149="ignore", "ignore", 'onchangeTags 2'!J149="ignore", "ignore", 'procTags 2'!J149="ignore", "ignore")</f>
        <v>ignore</v>
      </c>
      <c r="K149" s="1" t="str" cm="1">
        <f t="array" aca="1" ref="K149" ca="1">_xlfn.IFS('historyTags 2'!K149="have", "have", 'onchangeTags 2'!K149="have", "have", 'procTags 2'!K149="have", "have", 'historyTags 2'!K149="extra", "extra", 'onchangeTags 2'!K149="extra", "extra", 'procTags 2'!K149="extra", "extra", 'historyTags 2'!K149="missing", "missing", 'onchangeTags 2'!K149="missing", "missing", 'procTags 2'!K149="missing", "missing", 'historyTags 2'!K149="ignore", "ignore", 'onchangeTags 2'!K149="ignore", "ignore", 'procTags 2'!K149="ignore", "ignore")</f>
        <v>ignore</v>
      </c>
      <c r="L149" s="1" t="str" cm="1">
        <f t="array" aca="1" ref="L149" ca="1">_xlfn.IFS('historyTags 2'!L149="have", "have", 'onchangeTags 2'!L149="have", "have", 'procTags 2'!L149="have", "have", 'historyTags 2'!L149="extra", "extra", 'onchangeTags 2'!L149="extra", "extra", 'procTags 2'!L149="extra", "extra", 'historyTags 2'!L149="missing", "missing", 'onchangeTags 2'!L149="missing", "missing", 'procTags 2'!L149="missing", "missing", 'historyTags 2'!L149="ignore", "ignore", 'onchangeTags 2'!L149="ignore", "ignore", 'procTags 2'!L149="ignore", "ignore")</f>
        <v>ignore</v>
      </c>
      <c r="M149" s="1" t="str" cm="1">
        <f t="array" aca="1" ref="M149" ca="1">_xlfn.IFS('historyTags 2'!M149="have", "have", 'onchangeTags 2'!M149="have", "have", 'procTags 2'!M149="have", "have", 'historyTags 2'!M149="extra", "extra", 'onchangeTags 2'!M149="extra", "extra", 'procTags 2'!M149="extra", "extra", 'historyTags 2'!M149="missing", "missing", 'onchangeTags 2'!M149="missing", "missing", 'procTags 2'!M149="missing", "missing", 'historyTags 2'!M149="ignore", "ignore", 'onchangeTags 2'!M149="ignore", "ignore", 'procTags 2'!M149="ignore", "ignore")</f>
        <v>ignore</v>
      </c>
      <c r="N149" s="1" t="str" cm="1">
        <f t="array" aca="1" ref="N149" ca="1">_xlfn.IFS('historyTags 2'!N149="have", "have", 'onchangeTags 2'!N149="have", "have", 'procTags 2'!N149="have", "have", 'historyTags 2'!N149="extra", "extra", 'onchangeTags 2'!N149="extra", "extra", 'procTags 2'!N149="extra", "extra", 'historyTags 2'!N149="missing", "missing", 'onchangeTags 2'!N149="missing", "missing", 'procTags 2'!N149="missing", "missing", 'historyTags 2'!N149="ignore", "ignore", 'onchangeTags 2'!N149="ignore", "ignore", 'procTags 2'!N149="ignore", "ignore")</f>
        <v>ignore</v>
      </c>
      <c r="O149" s="1" t="str" cm="1">
        <f t="array" aca="1" ref="O149" ca="1">_xlfn.IFS('historyTags 2'!O149="have", "have", 'onchangeTags 2'!O149="have", "have", 'procTags 2'!O149="have", "have", 'historyTags 2'!O149="extra", "extra", 'onchangeTags 2'!O149="extra", "extra", 'procTags 2'!O149="extra", "extra", 'historyTags 2'!O149="missing", "missing", 'onchangeTags 2'!O149="missing", "missing", 'procTags 2'!O149="missing", "missing", 'historyTags 2'!O149="ignore", "ignore", 'onchangeTags 2'!O149="ignore", "ignore", 'procTags 2'!O149="ignore", "ignore")</f>
        <v>ignore</v>
      </c>
      <c r="P149" s="1" t="str" cm="1">
        <f t="array" aca="1" ref="P149" ca="1">_xlfn.IFS('historyTags 2'!P149="have", "have", 'onchangeTags 2'!P149="have", "have", 'procTags 2'!P149="have", "have", 'historyTags 2'!P149="extra", "extra", 'onchangeTags 2'!P149="extra", "extra", 'procTags 2'!P149="extra", "extra", 'historyTags 2'!P149="missing", "missing", 'onchangeTags 2'!P149="missing", "missing", 'procTags 2'!P149="missing", "missing", 'historyTags 2'!P149="ignore", "ignore", 'onchangeTags 2'!P149="ignore", "ignore", 'procTags 2'!P149="ignore", "ignore")</f>
        <v>ignore</v>
      </c>
    </row>
    <row r="150" spans="1:16" x14ac:dyDescent="0.2">
      <c r="A150" s="1" t="str">
        <f ca="1">IFERROR(__xludf.DUMMYFUNCTION("""COMPUTED_VALUE"""),"irga_cal_in_prog")</f>
        <v>irga_cal_in_prog</v>
      </c>
      <c r="B150" s="1" t="str" cm="1">
        <f t="array" aca="1" ref="B150" ca="1">_xlfn.IFS('historyTags 2'!B150="have", "have", 'onchangeTags 2'!B150="have", "have", 'procTags 2'!B150="have", "have", 'historyTags 2'!B150="extra", "extra", 'onchangeTags 2'!B150="extra", "extra", 'procTags 2'!B150="extra", "extra", 'historyTags 2'!B150="missing", "missing", 'onchangeTags 2'!B150="missing", "missing", 'procTags 2'!B150="missing", "missing", 'historyTags 2'!B150="ignore", "ignore", 'onchangeTags 2'!B150="ignore", "ignore", 'procTags 2'!B150="ignore", "ignore")</f>
        <v>ignore</v>
      </c>
      <c r="C150" s="1" t="str" cm="1">
        <f t="array" aca="1" ref="C150" ca="1">_xlfn.IFS('historyTags 2'!C150="have", "have", 'onchangeTags 2'!C150="have", "have", 'procTags 2'!C150="have", "have", 'historyTags 2'!C150="extra", "extra", 'onchangeTags 2'!C150="extra", "extra", 'procTags 2'!C150="extra", "extra", 'historyTags 2'!C150="missing", "missing", 'onchangeTags 2'!C150="missing", "missing", 'procTags 2'!C150="missing", "missing", 'historyTags 2'!C150="ignore", "ignore", 'onchangeTags 2'!C150="ignore", "ignore", 'procTags 2'!C150="ignore", "ignore")</f>
        <v>ignore</v>
      </c>
      <c r="D150" s="1" t="str" cm="1">
        <f t="array" aca="1" ref="D150" ca="1">_xlfn.IFS('historyTags 2'!D150="have", "have", 'onchangeTags 2'!D150="have", "have", 'procTags 2'!D150="have", "have", 'historyTags 2'!D150="extra", "extra", 'onchangeTags 2'!D150="extra", "extra", 'procTags 2'!D150="extra", "extra", 'historyTags 2'!D150="missing", "missing", 'onchangeTags 2'!D150="missing", "missing", 'procTags 2'!D150="missing", "missing", 'historyTags 2'!D150="ignore", "ignore", 'onchangeTags 2'!D150="ignore", "ignore", 'procTags 2'!D150="ignore", "ignore")</f>
        <v>ignore</v>
      </c>
      <c r="E150" s="1" t="str" cm="1">
        <f t="array" aca="1" ref="E150" ca="1">_xlfn.IFS('historyTags 2'!E150="have", "have", 'onchangeTags 2'!E150="have", "have", 'procTags 2'!E150="have", "have", 'historyTags 2'!E150="extra", "extra", 'onchangeTags 2'!E150="extra", "extra", 'procTags 2'!E150="extra", "extra", 'historyTags 2'!E150="missing", "missing", 'onchangeTags 2'!E150="missing", "missing", 'procTags 2'!E150="missing", "missing", 'historyTags 2'!E150="ignore", "ignore", 'onchangeTags 2'!E150="ignore", "ignore", 'procTags 2'!E150="ignore", "ignore")</f>
        <v>ignore</v>
      </c>
      <c r="F150" s="1" t="str" cm="1">
        <f t="array" aca="1" ref="F150" ca="1">_xlfn.IFS('historyTags 2'!F150="have", "have", 'onchangeTags 2'!F150="have", "have", 'procTags 2'!F150="have", "have", 'historyTags 2'!F150="extra", "extra", 'onchangeTags 2'!F150="extra", "extra", 'procTags 2'!F150="extra", "extra", 'historyTags 2'!F150="missing", "missing", 'onchangeTags 2'!F150="missing", "missing", 'procTags 2'!F150="missing", "missing", 'historyTags 2'!F150="ignore", "ignore", 'onchangeTags 2'!F150="ignore", "ignore", 'procTags 2'!F150="ignore", "ignore")</f>
        <v>ignore</v>
      </c>
      <c r="G150" s="1" t="str" cm="1">
        <f t="array" aca="1" ref="G150" ca="1">_xlfn.IFS('historyTags 2'!G150="have", "have", 'onchangeTags 2'!G150="have", "have", 'procTags 2'!G150="have", "have", 'historyTags 2'!G150="extra", "extra", 'onchangeTags 2'!G150="extra", "extra", 'procTags 2'!G150="extra", "extra", 'historyTags 2'!G150="missing", "missing", 'onchangeTags 2'!G150="missing", "missing", 'procTags 2'!G150="missing", "missing", 'historyTags 2'!G150="ignore", "ignore", 'onchangeTags 2'!G150="ignore", "ignore", 'procTags 2'!G150="ignore", "ignore")</f>
        <v>ignore</v>
      </c>
      <c r="H150" s="1" t="str" cm="1">
        <f t="array" aca="1" ref="H150" ca="1">_xlfn.IFS('historyTags 2'!H150="have", "have", 'onchangeTags 2'!H150="have", "have", 'procTags 2'!H150="have", "have", 'historyTags 2'!H150="extra", "extra", 'onchangeTags 2'!H150="extra", "extra", 'procTags 2'!H150="extra", "extra", 'historyTags 2'!H150="missing", "missing", 'onchangeTags 2'!H150="missing", "missing", 'procTags 2'!H150="missing", "missing", 'historyTags 2'!H150="ignore", "ignore", 'onchangeTags 2'!H150="ignore", "ignore", 'procTags 2'!H150="ignore", "ignore")</f>
        <v>ignore</v>
      </c>
      <c r="I150" s="1" t="str" cm="1">
        <f t="array" aca="1" ref="I150" ca="1">_xlfn.IFS('historyTags 2'!I150="have", "have", 'onchangeTags 2'!I150="have", "have", 'procTags 2'!I150="have", "have", 'historyTags 2'!I150="extra", "extra", 'onchangeTags 2'!I150="extra", "extra", 'procTags 2'!I150="extra", "extra", 'historyTags 2'!I150="missing", "missing", 'onchangeTags 2'!I150="missing", "missing", 'procTags 2'!I150="missing", "missing", 'historyTags 2'!I150="ignore", "ignore", 'onchangeTags 2'!I150="ignore", "ignore", 'procTags 2'!I150="ignore", "ignore")</f>
        <v>ignore</v>
      </c>
      <c r="J150" s="1" t="str" cm="1">
        <f t="array" aca="1" ref="J150" ca="1">_xlfn.IFS('historyTags 2'!J150="have", "have", 'onchangeTags 2'!J150="have", "have", 'procTags 2'!J150="have", "have", 'historyTags 2'!J150="extra", "extra", 'onchangeTags 2'!J150="extra", "extra", 'procTags 2'!J150="extra", "extra", 'historyTags 2'!J150="missing", "missing", 'onchangeTags 2'!J150="missing", "missing", 'procTags 2'!J150="missing", "missing", 'historyTags 2'!J150="ignore", "ignore", 'onchangeTags 2'!J150="ignore", "ignore", 'procTags 2'!J150="ignore", "ignore")</f>
        <v>ignore</v>
      </c>
      <c r="K150" s="1" t="str" cm="1">
        <f t="array" aca="1" ref="K150" ca="1">_xlfn.IFS('historyTags 2'!K150="have", "have", 'onchangeTags 2'!K150="have", "have", 'procTags 2'!K150="have", "have", 'historyTags 2'!K150="extra", "extra", 'onchangeTags 2'!K150="extra", "extra", 'procTags 2'!K150="extra", "extra", 'historyTags 2'!K150="missing", "missing", 'onchangeTags 2'!K150="missing", "missing", 'procTags 2'!K150="missing", "missing", 'historyTags 2'!K150="ignore", "ignore", 'onchangeTags 2'!K150="ignore", "ignore", 'procTags 2'!K150="ignore", "ignore")</f>
        <v>ignore</v>
      </c>
      <c r="L150" s="1" t="str" cm="1">
        <f t="array" aca="1" ref="L150" ca="1">_xlfn.IFS('historyTags 2'!L150="have", "have", 'onchangeTags 2'!L150="have", "have", 'procTags 2'!L150="have", "have", 'historyTags 2'!L150="extra", "extra", 'onchangeTags 2'!L150="extra", "extra", 'procTags 2'!L150="extra", "extra", 'historyTags 2'!L150="missing", "missing", 'onchangeTags 2'!L150="missing", "missing", 'procTags 2'!L150="missing", "missing", 'historyTags 2'!L150="ignore", "ignore", 'onchangeTags 2'!L150="ignore", "ignore", 'procTags 2'!L150="ignore", "ignore")</f>
        <v>ignore</v>
      </c>
      <c r="M150" s="1" t="str" cm="1">
        <f t="array" aca="1" ref="M150" ca="1">_xlfn.IFS('historyTags 2'!M150="have", "have", 'onchangeTags 2'!M150="have", "have", 'procTags 2'!M150="have", "have", 'historyTags 2'!M150="extra", "extra", 'onchangeTags 2'!M150="extra", "extra", 'procTags 2'!M150="extra", "extra", 'historyTags 2'!M150="missing", "missing", 'onchangeTags 2'!M150="missing", "missing", 'procTags 2'!M150="missing", "missing", 'historyTags 2'!M150="ignore", "ignore", 'onchangeTags 2'!M150="ignore", "ignore", 'procTags 2'!M150="ignore", "ignore")</f>
        <v>ignore</v>
      </c>
      <c r="N150" s="1" t="str" cm="1">
        <f t="array" aca="1" ref="N150" ca="1">_xlfn.IFS('historyTags 2'!N150="have", "have", 'onchangeTags 2'!N150="have", "have", 'procTags 2'!N150="have", "have", 'historyTags 2'!N150="extra", "extra", 'onchangeTags 2'!N150="extra", "extra", 'procTags 2'!N150="extra", "extra", 'historyTags 2'!N150="missing", "missing", 'onchangeTags 2'!N150="missing", "missing", 'procTags 2'!N150="missing", "missing", 'historyTags 2'!N150="ignore", "ignore", 'onchangeTags 2'!N150="ignore", "ignore", 'procTags 2'!N150="ignore", "ignore")</f>
        <v>ignore</v>
      </c>
      <c r="O150" s="1" t="str" cm="1">
        <f t="array" aca="1" ref="O150" ca="1">_xlfn.IFS('historyTags 2'!O150="have", "have", 'onchangeTags 2'!O150="have", "have", 'procTags 2'!O150="have", "have", 'historyTags 2'!O150="extra", "extra", 'onchangeTags 2'!O150="extra", "extra", 'procTags 2'!O150="extra", "extra", 'historyTags 2'!O150="missing", "missing", 'onchangeTags 2'!O150="missing", "missing", 'procTags 2'!O150="missing", "missing", 'historyTags 2'!O150="ignore", "ignore", 'onchangeTags 2'!O150="ignore", "ignore", 'procTags 2'!O150="ignore", "ignore")</f>
        <v>ignore</v>
      </c>
      <c r="P150" s="1" t="str" cm="1">
        <f t="array" aca="1" ref="P150" ca="1">_xlfn.IFS('historyTags 2'!P150="have", "have", 'onchangeTags 2'!P150="have", "have", 'procTags 2'!P150="have", "have", 'historyTags 2'!P150="extra", "extra", 'onchangeTags 2'!P150="extra", "extra", 'procTags 2'!P150="extra", "extra", 'historyTags 2'!P150="missing", "missing", 'onchangeTags 2'!P150="missing", "missing", 'procTags 2'!P150="missing", "missing", 'historyTags 2'!P150="ignore", "ignore", 'onchangeTags 2'!P150="ignore", "ignore", 'procTags 2'!P150="ignore", "ignore")</f>
        <v>ignore</v>
      </c>
    </row>
    <row r="151" spans="1:16" x14ac:dyDescent="0.2">
      <c r="A151" s="1" t="str">
        <f ca="1">IFERROR(__xludf.DUMMYFUNCTION("""COMPUTED_VALUE"""),"irga_temp")</f>
        <v>irga_temp</v>
      </c>
      <c r="B151" s="1" t="str" cm="1">
        <f t="array" aca="1" ref="B151" ca="1">_xlfn.IFS('historyTags 2'!B151="have", "have", 'onchangeTags 2'!B151="have", "have", 'procTags 2'!B151="have", "have", 'historyTags 2'!B151="extra", "extra", 'onchangeTags 2'!B151="extra", "extra", 'procTags 2'!B151="extra", "extra", 'historyTags 2'!B151="missing", "missing", 'onchangeTags 2'!B151="missing", "missing", 'procTags 2'!B151="missing", "missing", 'historyTags 2'!B151="ignore", "ignore", 'onchangeTags 2'!B151="ignore", "ignore", 'procTags 2'!B151="ignore", "ignore")</f>
        <v>ignore</v>
      </c>
      <c r="C151" s="1" t="str" cm="1">
        <f t="array" aca="1" ref="C151" ca="1">_xlfn.IFS('historyTags 2'!C151="have", "have", 'onchangeTags 2'!C151="have", "have", 'procTags 2'!C151="have", "have", 'historyTags 2'!C151="extra", "extra", 'onchangeTags 2'!C151="extra", "extra", 'procTags 2'!C151="extra", "extra", 'historyTags 2'!C151="missing", "missing", 'onchangeTags 2'!C151="missing", "missing", 'procTags 2'!C151="missing", "missing", 'historyTags 2'!C151="ignore", "ignore", 'onchangeTags 2'!C151="ignore", "ignore", 'procTags 2'!C151="ignore", "ignore")</f>
        <v>ignore</v>
      </c>
      <c r="D151" s="1" t="str" cm="1">
        <f t="array" aca="1" ref="D151" ca="1">_xlfn.IFS('historyTags 2'!D151="have", "have", 'onchangeTags 2'!D151="have", "have", 'procTags 2'!D151="have", "have", 'historyTags 2'!D151="extra", "extra", 'onchangeTags 2'!D151="extra", "extra", 'procTags 2'!D151="extra", "extra", 'historyTags 2'!D151="missing", "missing", 'onchangeTags 2'!D151="missing", "missing", 'procTags 2'!D151="missing", "missing", 'historyTags 2'!D151="ignore", "ignore", 'onchangeTags 2'!D151="ignore", "ignore", 'procTags 2'!D151="ignore", "ignore")</f>
        <v>ignore</v>
      </c>
      <c r="E151" s="1" t="str" cm="1">
        <f t="array" aca="1" ref="E151" ca="1">_xlfn.IFS('historyTags 2'!E151="have", "have", 'onchangeTags 2'!E151="have", "have", 'procTags 2'!E151="have", "have", 'historyTags 2'!E151="extra", "extra", 'onchangeTags 2'!E151="extra", "extra", 'procTags 2'!E151="extra", "extra", 'historyTags 2'!E151="missing", "missing", 'onchangeTags 2'!E151="missing", "missing", 'procTags 2'!E151="missing", "missing", 'historyTags 2'!E151="ignore", "ignore", 'onchangeTags 2'!E151="ignore", "ignore", 'procTags 2'!E151="ignore", "ignore")</f>
        <v>ignore</v>
      </c>
      <c r="F151" s="1" t="str" cm="1">
        <f t="array" aca="1" ref="F151" ca="1">_xlfn.IFS('historyTags 2'!F151="have", "have", 'onchangeTags 2'!F151="have", "have", 'procTags 2'!F151="have", "have", 'historyTags 2'!F151="extra", "extra", 'onchangeTags 2'!F151="extra", "extra", 'procTags 2'!F151="extra", "extra", 'historyTags 2'!F151="missing", "missing", 'onchangeTags 2'!F151="missing", "missing", 'procTags 2'!F151="missing", "missing", 'historyTags 2'!F151="ignore", "ignore", 'onchangeTags 2'!F151="ignore", "ignore", 'procTags 2'!F151="ignore", "ignore")</f>
        <v>ignore</v>
      </c>
      <c r="G151" s="1" t="str" cm="1">
        <f t="array" aca="1" ref="G151" ca="1">_xlfn.IFS('historyTags 2'!G151="have", "have", 'onchangeTags 2'!G151="have", "have", 'procTags 2'!G151="have", "have", 'historyTags 2'!G151="extra", "extra", 'onchangeTags 2'!G151="extra", "extra", 'procTags 2'!G151="extra", "extra", 'historyTags 2'!G151="missing", "missing", 'onchangeTags 2'!G151="missing", "missing", 'procTags 2'!G151="missing", "missing", 'historyTags 2'!G151="ignore", "ignore", 'onchangeTags 2'!G151="ignore", "ignore", 'procTags 2'!G151="ignore", "ignore")</f>
        <v>ignore</v>
      </c>
      <c r="H151" s="1" t="str" cm="1">
        <f t="array" aca="1" ref="H151" ca="1">_xlfn.IFS('historyTags 2'!H151="have", "have", 'onchangeTags 2'!H151="have", "have", 'procTags 2'!H151="have", "have", 'historyTags 2'!H151="extra", "extra", 'onchangeTags 2'!H151="extra", "extra", 'procTags 2'!H151="extra", "extra", 'historyTags 2'!H151="missing", "missing", 'onchangeTags 2'!H151="missing", "missing", 'procTags 2'!H151="missing", "missing", 'historyTags 2'!H151="ignore", "ignore", 'onchangeTags 2'!H151="ignore", "ignore", 'procTags 2'!H151="ignore", "ignore")</f>
        <v>ignore</v>
      </c>
      <c r="I151" s="1" t="str" cm="1">
        <f t="array" aca="1" ref="I151" ca="1">_xlfn.IFS('historyTags 2'!I151="have", "have", 'onchangeTags 2'!I151="have", "have", 'procTags 2'!I151="have", "have", 'historyTags 2'!I151="extra", "extra", 'onchangeTags 2'!I151="extra", "extra", 'procTags 2'!I151="extra", "extra", 'historyTags 2'!I151="missing", "missing", 'onchangeTags 2'!I151="missing", "missing", 'procTags 2'!I151="missing", "missing", 'historyTags 2'!I151="ignore", "ignore", 'onchangeTags 2'!I151="ignore", "ignore", 'procTags 2'!I151="ignore", "ignore")</f>
        <v>ignore</v>
      </c>
      <c r="J151" s="1" t="str" cm="1">
        <f t="array" aca="1" ref="J151" ca="1">_xlfn.IFS('historyTags 2'!J151="have", "have", 'onchangeTags 2'!J151="have", "have", 'procTags 2'!J151="have", "have", 'historyTags 2'!J151="extra", "extra", 'onchangeTags 2'!J151="extra", "extra", 'procTags 2'!J151="extra", "extra", 'historyTags 2'!J151="missing", "missing", 'onchangeTags 2'!J151="missing", "missing", 'procTags 2'!J151="missing", "missing", 'historyTags 2'!J151="ignore", "ignore", 'onchangeTags 2'!J151="ignore", "ignore", 'procTags 2'!J151="ignore", "ignore")</f>
        <v>ignore</v>
      </c>
      <c r="K151" s="1" t="str" cm="1">
        <f t="array" aca="1" ref="K151" ca="1">_xlfn.IFS('historyTags 2'!K151="have", "have", 'onchangeTags 2'!K151="have", "have", 'procTags 2'!K151="have", "have", 'historyTags 2'!K151="extra", "extra", 'onchangeTags 2'!K151="extra", "extra", 'procTags 2'!K151="extra", "extra", 'historyTags 2'!K151="missing", "missing", 'onchangeTags 2'!K151="missing", "missing", 'procTags 2'!K151="missing", "missing", 'historyTags 2'!K151="ignore", "ignore", 'onchangeTags 2'!K151="ignore", "ignore", 'procTags 2'!K151="ignore", "ignore")</f>
        <v>ignore</v>
      </c>
      <c r="L151" s="1" t="str" cm="1">
        <f t="array" aca="1" ref="L151" ca="1">_xlfn.IFS('historyTags 2'!L151="have", "have", 'onchangeTags 2'!L151="have", "have", 'procTags 2'!L151="have", "have", 'historyTags 2'!L151="extra", "extra", 'onchangeTags 2'!L151="extra", "extra", 'procTags 2'!L151="extra", "extra", 'historyTags 2'!L151="missing", "missing", 'onchangeTags 2'!L151="missing", "missing", 'procTags 2'!L151="missing", "missing", 'historyTags 2'!L151="ignore", "ignore", 'onchangeTags 2'!L151="ignore", "ignore", 'procTags 2'!L151="ignore", "ignore")</f>
        <v>ignore</v>
      </c>
      <c r="M151" s="1" t="str" cm="1">
        <f t="array" aca="1" ref="M151" ca="1">_xlfn.IFS('historyTags 2'!M151="have", "have", 'onchangeTags 2'!M151="have", "have", 'procTags 2'!M151="have", "have", 'historyTags 2'!M151="extra", "extra", 'onchangeTags 2'!M151="extra", "extra", 'procTags 2'!M151="extra", "extra", 'historyTags 2'!M151="missing", "missing", 'onchangeTags 2'!M151="missing", "missing", 'procTags 2'!M151="missing", "missing", 'historyTags 2'!M151="ignore", "ignore", 'onchangeTags 2'!M151="ignore", "ignore", 'procTags 2'!M151="ignore", "ignore")</f>
        <v>ignore</v>
      </c>
      <c r="N151" s="1" t="str" cm="1">
        <f t="array" aca="1" ref="N151" ca="1">_xlfn.IFS('historyTags 2'!N151="have", "have", 'onchangeTags 2'!N151="have", "have", 'procTags 2'!N151="have", "have", 'historyTags 2'!N151="extra", "extra", 'onchangeTags 2'!N151="extra", "extra", 'procTags 2'!N151="extra", "extra", 'historyTags 2'!N151="missing", "missing", 'onchangeTags 2'!N151="missing", "missing", 'procTags 2'!N151="missing", "missing", 'historyTags 2'!N151="ignore", "ignore", 'onchangeTags 2'!N151="ignore", "ignore", 'procTags 2'!N151="ignore", "ignore")</f>
        <v>ignore</v>
      </c>
      <c r="O151" s="1" t="str" cm="1">
        <f t="array" aca="1" ref="O151" ca="1">_xlfn.IFS('historyTags 2'!O151="have", "have", 'onchangeTags 2'!O151="have", "have", 'procTags 2'!O151="have", "have", 'historyTags 2'!O151="extra", "extra", 'onchangeTags 2'!O151="extra", "extra", 'procTags 2'!O151="extra", "extra", 'historyTags 2'!O151="missing", "missing", 'onchangeTags 2'!O151="missing", "missing", 'procTags 2'!O151="missing", "missing", 'historyTags 2'!O151="ignore", "ignore", 'onchangeTags 2'!O151="ignore", "ignore", 'procTags 2'!O151="ignore", "ignore")</f>
        <v>ignore</v>
      </c>
      <c r="P151" s="1" t="str" cm="1">
        <f t="array" aca="1" ref="P151" ca="1">_xlfn.IFS('historyTags 2'!P151="have", "have", 'onchangeTags 2'!P151="have", "have", 'procTags 2'!P151="have", "have", 'historyTags 2'!P151="extra", "extra", 'onchangeTags 2'!P151="extra", "extra", 'procTags 2'!P151="extra", "extra", 'historyTags 2'!P151="missing", "missing", 'onchangeTags 2'!P151="missing", "missing", 'procTags 2'!P151="missing", "missing", 'historyTags 2'!P151="ignore", "ignore", 'onchangeTags 2'!P151="ignore", "ignore", 'procTags 2'!P151="ignore", "ignore")</f>
        <v>ignore</v>
      </c>
    </row>
    <row r="152" spans="1:16" x14ac:dyDescent="0.2">
      <c r="A152" s="1" t="str">
        <f ca="1">IFERROR(__xludf.DUMMYFUNCTION("""COMPUTED_VALUE"""),"irrig_new_rain_event")</f>
        <v>irrig_new_rain_event</v>
      </c>
      <c r="B152" s="1" t="str" cm="1">
        <f t="array" aca="1" ref="B152" ca="1">_xlfn.IFS('historyTags 2'!B152="have", "have", 'onchangeTags 2'!B152="have", "have", 'procTags 2'!B152="have", "have", 'historyTags 2'!B152="extra", "extra", 'onchangeTags 2'!B152="extra", "extra", 'procTags 2'!B152="extra", "extra", 'historyTags 2'!B152="missing", "missing", 'onchangeTags 2'!B152="missing", "missing", 'procTags 2'!B152="missing", "missing", 'historyTags 2'!B152="ignore", "ignore", 'onchangeTags 2'!B152="ignore", "ignore", 'procTags 2'!B152="ignore", "ignore")</f>
        <v>ignore</v>
      </c>
      <c r="C152" s="1" t="str" cm="1">
        <f t="array" aca="1" ref="C152" ca="1">_xlfn.IFS('historyTags 2'!C152="have", "have", 'onchangeTags 2'!C152="have", "have", 'procTags 2'!C152="have", "have", 'historyTags 2'!C152="extra", "extra", 'onchangeTags 2'!C152="extra", "extra", 'procTags 2'!C152="extra", "extra", 'historyTags 2'!C152="missing", "missing", 'onchangeTags 2'!C152="missing", "missing", 'procTags 2'!C152="missing", "missing", 'historyTags 2'!C152="ignore", "ignore", 'onchangeTags 2'!C152="ignore", "ignore", 'procTags 2'!C152="ignore", "ignore")</f>
        <v>ignore</v>
      </c>
      <c r="D152" s="1" t="str" cm="1">
        <f t="array" aca="1" ref="D152" ca="1">_xlfn.IFS('historyTags 2'!D152="have", "have", 'onchangeTags 2'!D152="have", "have", 'procTags 2'!D152="have", "have", 'historyTags 2'!D152="extra", "extra", 'onchangeTags 2'!D152="extra", "extra", 'procTags 2'!D152="extra", "extra", 'historyTags 2'!D152="missing", "missing", 'onchangeTags 2'!D152="missing", "missing", 'procTags 2'!D152="missing", "missing", 'historyTags 2'!D152="ignore", "ignore", 'onchangeTags 2'!D152="ignore", "ignore", 'procTags 2'!D152="ignore", "ignore")</f>
        <v>ignore</v>
      </c>
      <c r="E152" s="1" t="str" cm="1">
        <f t="array" aca="1" ref="E152" ca="1">_xlfn.IFS('historyTags 2'!E152="have", "have", 'onchangeTags 2'!E152="have", "have", 'procTags 2'!E152="have", "have", 'historyTags 2'!E152="extra", "extra", 'onchangeTags 2'!E152="extra", "extra", 'procTags 2'!E152="extra", "extra", 'historyTags 2'!E152="missing", "missing", 'onchangeTags 2'!E152="missing", "missing", 'procTags 2'!E152="missing", "missing", 'historyTags 2'!E152="ignore", "ignore", 'onchangeTags 2'!E152="ignore", "ignore", 'procTags 2'!E152="ignore", "ignore")</f>
        <v>ignore</v>
      </c>
      <c r="F152" s="1" t="str" cm="1">
        <f t="array" aca="1" ref="F152" ca="1">_xlfn.IFS('historyTags 2'!F152="have", "have", 'onchangeTags 2'!F152="have", "have", 'procTags 2'!F152="have", "have", 'historyTags 2'!F152="extra", "extra", 'onchangeTags 2'!F152="extra", "extra", 'procTags 2'!F152="extra", "extra", 'historyTags 2'!F152="missing", "missing", 'onchangeTags 2'!F152="missing", "missing", 'procTags 2'!F152="missing", "missing", 'historyTags 2'!F152="ignore", "ignore", 'onchangeTags 2'!F152="ignore", "ignore", 'procTags 2'!F152="ignore", "ignore")</f>
        <v>ignore</v>
      </c>
      <c r="G152" s="1" t="str" cm="1">
        <f t="array" aca="1" ref="G152" ca="1">_xlfn.IFS('historyTags 2'!G152="have", "have", 'onchangeTags 2'!G152="have", "have", 'procTags 2'!G152="have", "have", 'historyTags 2'!G152="extra", "extra", 'onchangeTags 2'!G152="extra", "extra", 'procTags 2'!G152="extra", "extra", 'historyTags 2'!G152="missing", "missing", 'onchangeTags 2'!G152="missing", "missing", 'procTags 2'!G152="missing", "missing", 'historyTags 2'!G152="ignore", "ignore", 'onchangeTags 2'!G152="ignore", "ignore", 'procTags 2'!G152="ignore", "ignore")</f>
        <v>ignore</v>
      </c>
      <c r="H152" s="1" t="str" cm="1">
        <f t="array" aca="1" ref="H152" ca="1">_xlfn.IFS('historyTags 2'!H152="have", "have", 'onchangeTags 2'!H152="have", "have", 'procTags 2'!H152="have", "have", 'historyTags 2'!H152="extra", "extra", 'onchangeTags 2'!H152="extra", "extra", 'procTags 2'!H152="extra", "extra", 'historyTags 2'!H152="missing", "missing", 'onchangeTags 2'!H152="missing", "missing", 'procTags 2'!H152="missing", "missing", 'historyTags 2'!H152="ignore", "ignore", 'onchangeTags 2'!H152="ignore", "ignore", 'procTags 2'!H152="ignore", "ignore")</f>
        <v>ignore</v>
      </c>
      <c r="I152" s="1" t="str" cm="1">
        <f t="array" aca="1" ref="I152" ca="1">_xlfn.IFS('historyTags 2'!I152="have", "have", 'onchangeTags 2'!I152="have", "have", 'procTags 2'!I152="have", "have", 'historyTags 2'!I152="extra", "extra", 'onchangeTags 2'!I152="extra", "extra", 'procTags 2'!I152="extra", "extra", 'historyTags 2'!I152="missing", "missing", 'onchangeTags 2'!I152="missing", "missing", 'procTags 2'!I152="missing", "missing", 'historyTags 2'!I152="ignore", "ignore", 'onchangeTags 2'!I152="ignore", "ignore", 'procTags 2'!I152="ignore", "ignore")</f>
        <v>ignore</v>
      </c>
      <c r="J152" s="1" t="str" cm="1">
        <f t="array" aca="1" ref="J152" ca="1">_xlfn.IFS('historyTags 2'!J152="have", "have", 'onchangeTags 2'!J152="have", "have", 'procTags 2'!J152="have", "have", 'historyTags 2'!J152="extra", "extra", 'onchangeTags 2'!J152="extra", "extra", 'procTags 2'!J152="extra", "extra", 'historyTags 2'!J152="missing", "missing", 'onchangeTags 2'!J152="missing", "missing", 'procTags 2'!J152="missing", "missing", 'historyTags 2'!J152="ignore", "ignore", 'onchangeTags 2'!J152="ignore", "ignore", 'procTags 2'!J152="ignore", "ignore")</f>
        <v>ignore</v>
      </c>
      <c r="K152" s="1" t="str" cm="1">
        <f t="array" aca="1" ref="K152" ca="1">_xlfn.IFS('historyTags 2'!K152="have", "have", 'onchangeTags 2'!K152="have", "have", 'procTags 2'!K152="have", "have", 'historyTags 2'!K152="extra", "extra", 'onchangeTags 2'!K152="extra", "extra", 'procTags 2'!K152="extra", "extra", 'historyTags 2'!K152="missing", "missing", 'onchangeTags 2'!K152="missing", "missing", 'procTags 2'!K152="missing", "missing", 'historyTags 2'!K152="ignore", "ignore", 'onchangeTags 2'!K152="ignore", "ignore", 'procTags 2'!K152="ignore", "ignore")</f>
        <v>ignore</v>
      </c>
      <c r="L152" s="1" t="str" cm="1">
        <f t="array" aca="1" ref="L152" ca="1">_xlfn.IFS('historyTags 2'!L152="have", "have", 'onchangeTags 2'!L152="have", "have", 'procTags 2'!L152="have", "have", 'historyTags 2'!L152="extra", "extra", 'onchangeTags 2'!L152="extra", "extra", 'procTags 2'!L152="extra", "extra", 'historyTags 2'!L152="missing", "missing", 'onchangeTags 2'!L152="missing", "missing", 'procTags 2'!L152="missing", "missing", 'historyTags 2'!L152="ignore", "ignore", 'onchangeTags 2'!L152="ignore", "ignore", 'procTags 2'!L152="ignore", "ignore")</f>
        <v>ignore</v>
      </c>
      <c r="M152" s="1" t="str" cm="1">
        <f t="array" aca="1" ref="M152" ca="1">_xlfn.IFS('historyTags 2'!M152="have", "have", 'onchangeTags 2'!M152="have", "have", 'procTags 2'!M152="have", "have", 'historyTags 2'!M152="extra", "extra", 'onchangeTags 2'!M152="extra", "extra", 'procTags 2'!M152="extra", "extra", 'historyTags 2'!M152="missing", "missing", 'onchangeTags 2'!M152="missing", "missing", 'procTags 2'!M152="missing", "missing", 'historyTags 2'!M152="ignore", "ignore", 'onchangeTags 2'!M152="ignore", "ignore", 'procTags 2'!M152="ignore", "ignore")</f>
        <v>ignore</v>
      </c>
      <c r="N152" s="1" t="str" cm="1">
        <f t="array" aca="1" ref="N152" ca="1">_xlfn.IFS('historyTags 2'!N152="have", "have", 'onchangeTags 2'!N152="have", "have", 'procTags 2'!N152="have", "have", 'historyTags 2'!N152="extra", "extra", 'onchangeTags 2'!N152="extra", "extra", 'procTags 2'!N152="extra", "extra", 'historyTags 2'!N152="missing", "missing", 'onchangeTags 2'!N152="missing", "missing", 'procTags 2'!N152="missing", "missing", 'historyTags 2'!N152="ignore", "ignore", 'onchangeTags 2'!N152="ignore", "ignore", 'procTags 2'!N152="ignore", "ignore")</f>
        <v>ignore</v>
      </c>
      <c r="O152" s="1" t="str" cm="1">
        <f t="array" aca="1" ref="O152" ca="1">_xlfn.IFS('historyTags 2'!O152="have", "have", 'onchangeTags 2'!O152="have", "have", 'procTags 2'!O152="have", "have", 'historyTags 2'!O152="extra", "extra", 'onchangeTags 2'!O152="extra", "extra", 'procTags 2'!O152="extra", "extra", 'historyTags 2'!O152="missing", "missing", 'onchangeTags 2'!O152="missing", "missing", 'procTags 2'!O152="missing", "missing", 'historyTags 2'!O152="ignore", "ignore", 'onchangeTags 2'!O152="ignore", "ignore", 'procTags 2'!O152="ignore", "ignore")</f>
        <v>ignore</v>
      </c>
      <c r="P152" s="1" t="str" cm="1">
        <f t="array" aca="1" ref="P152" ca="1">_xlfn.IFS('historyTags 2'!P152="have", "have", 'onchangeTags 2'!P152="have", "have", 'procTags 2'!P152="have", "have", 'historyTags 2'!P152="extra", "extra", 'onchangeTags 2'!P152="extra", "extra", 'procTags 2'!P152="extra", "extra", 'historyTags 2'!P152="missing", "missing", 'onchangeTags 2'!P152="missing", "missing", 'procTags 2'!P152="missing", "missing", 'historyTags 2'!P152="ignore", "ignore", 'onchangeTags 2'!P152="ignore", "ignore", 'procTags 2'!P152="ignore", "ignore")</f>
        <v>ignore</v>
      </c>
    </row>
    <row r="153" spans="1:16" x14ac:dyDescent="0.2">
      <c r="A153" s="1" t="str">
        <f ca="1">IFERROR(__xludf.DUMMYFUNCTION("""COMPUTED_VALUE"""),"max_dp_dev_to_cap_chiller")</f>
        <v>max_dp_dev_to_cap_chiller</v>
      </c>
      <c r="B153" s="1" t="str" cm="1">
        <f t="array" aca="1" ref="B153" ca="1">_xlfn.IFS('historyTags 2'!B153="have", "have", 'onchangeTags 2'!B153="have", "have", 'procTags 2'!B153="have", "have", 'historyTags 2'!B153="extra", "extra", 'onchangeTags 2'!B153="extra", "extra", 'procTags 2'!B153="extra", "extra", 'historyTags 2'!B153="missing", "missing", 'onchangeTags 2'!B153="missing", "missing", 'procTags 2'!B153="missing", "missing", 'historyTags 2'!B153="ignore", "ignore", 'onchangeTags 2'!B153="ignore", "ignore", 'procTags 2'!B153="ignore", "ignore")</f>
        <v>ignore</v>
      </c>
      <c r="C153" s="1" t="str" cm="1">
        <f t="array" aca="1" ref="C153" ca="1">_xlfn.IFS('historyTags 2'!C153="have", "have", 'onchangeTags 2'!C153="have", "have", 'procTags 2'!C153="have", "have", 'historyTags 2'!C153="extra", "extra", 'onchangeTags 2'!C153="extra", "extra", 'procTags 2'!C153="extra", "extra", 'historyTags 2'!C153="missing", "missing", 'onchangeTags 2'!C153="missing", "missing", 'procTags 2'!C153="missing", "missing", 'historyTags 2'!C153="ignore", "ignore", 'onchangeTags 2'!C153="ignore", "ignore", 'procTags 2'!C153="ignore", "ignore")</f>
        <v>ignore</v>
      </c>
      <c r="D153" s="1" t="str" cm="1">
        <f t="array" aca="1" ref="D153" ca="1">_xlfn.IFS('historyTags 2'!D153="have", "have", 'onchangeTags 2'!D153="have", "have", 'procTags 2'!D153="have", "have", 'historyTags 2'!D153="extra", "extra", 'onchangeTags 2'!D153="extra", "extra", 'procTags 2'!D153="extra", "extra", 'historyTags 2'!D153="missing", "missing", 'onchangeTags 2'!D153="missing", "missing", 'procTags 2'!D153="missing", "missing", 'historyTags 2'!D153="ignore", "ignore", 'onchangeTags 2'!D153="ignore", "ignore", 'procTags 2'!D153="ignore", "ignore")</f>
        <v>ignore</v>
      </c>
      <c r="E153" s="1" t="str" cm="1">
        <f t="array" aca="1" ref="E153" ca="1">_xlfn.IFS('historyTags 2'!E153="have", "have", 'onchangeTags 2'!E153="have", "have", 'procTags 2'!E153="have", "have", 'historyTags 2'!E153="extra", "extra", 'onchangeTags 2'!E153="extra", "extra", 'procTags 2'!E153="extra", "extra", 'historyTags 2'!E153="missing", "missing", 'onchangeTags 2'!E153="missing", "missing", 'procTags 2'!E153="missing", "missing", 'historyTags 2'!E153="ignore", "ignore", 'onchangeTags 2'!E153="ignore", "ignore", 'procTags 2'!E153="ignore", "ignore")</f>
        <v>ignore</v>
      </c>
      <c r="F153" s="1" t="str" cm="1">
        <f t="array" aca="1" ref="F153" ca="1">_xlfn.IFS('historyTags 2'!F153="have", "have", 'onchangeTags 2'!F153="have", "have", 'procTags 2'!F153="have", "have", 'historyTags 2'!F153="extra", "extra", 'onchangeTags 2'!F153="extra", "extra", 'procTags 2'!F153="extra", "extra", 'historyTags 2'!F153="missing", "missing", 'onchangeTags 2'!F153="missing", "missing", 'procTags 2'!F153="missing", "missing", 'historyTags 2'!F153="ignore", "ignore", 'onchangeTags 2'!F153="ignore", "ignore", 'procTags 2'!F153="ignore", "ignore")</f>
        <v>ignore</v>
      </c>
      <c r="G153" s="1" t="str" cm="1">
        <f t="array" aca="1" ref="G153" ca="1">_xlfn.IFS('historyTags 2'!G153="have", "have", 'onchangeTags 2'!G153="have", "have", 'procTags 2'!G153="have", "have", 'historyTags 2'!G153="extra", "extra", 'onchangeTags 2'!G153="extra", "extra", 'procTags 2'!G153="extra", "extra", 'historyTags 2'!G153="missing", "missing", 'onchangeTags 2'!G153="missing", "missing", 'procTags 2'!G153="missing", "missing", 'historyTags 2'!G153="ignore", "ignore", 'onchangeTags 2'!G153="ignore", "ignore", 'procTags 2'!G153="ignore", "ignore")</f>
        <v>ignore</v>
      </c>
      <c r="H153" s="1" t="str" cm="1">
        <f t="array" aca="1" ref="H153" ca="1">_xlfn.IFS('historyTags 2'!H153="have", "have", 'onchangeTags 2'!H153="have", "have", 'procTags 2'!H153="have", "have", 'historyTags 2'!H153="extra", "extra", 'onchangeTags 2'!H153="extra", "extra", 'procTags 2'!H153="extra", "extra", 'historyTags 2'!H153="missing", "missing", 'onchangeTags 2'!H153="missing", "missing", 'procTags 2'!H153="missing", "missing", 'historyTags 2'!H153="ignore", "ignore", 'onchangeTags 2'!H153="ignore", "ignore", 'procTags 2'!H153="ignore", "ignore")</f>
        <v>ignore</v>
      </c>
      <c r="I153" s="1" t="str" cm="1">
        <f t="array" aca="1" ref="I153" ca="1">_xlfn.IFS('historyTags 2'!I153="have", "have", 'onchangeTags 2'!I153="have", "have", 'procTags 2'!I153="have", "have", 'historyTags 2'!I153="extra", "extra", 'onchangeTags 2'!I153="extra", "extra", 'procTags 2'!I153="extra", "extra", 'historyTags 2'!I153="missing", "missing", 'onchangeTags 2'!I153="missing", "missing", 'procTags 2'!I153="missing", "missing", 'historyTags 2'!I153="ignore", "ignore", 'onchangeTags 2'!I153="ignore", "ignore", 'procTags 2'!I153="ignore", "ignore")</f>
        <v>ignore</v>
      </c>
      <c r="J153" s="1" t="str" cm="1">
        <f t="array" aca="1" ref="J153" ca="1">_xlfn.IFS('historyTags 2'!J153="have", "have", 'onchangeTags 2'!J153="have", "have", 'procTags 2'!J153="have", "have", 'historyTags 2'!J153="extra", "extra", 'onchangeTags 2'!J153="extra", "extra", 'procTags 2'!J153="extra", "extra", 'historyTags 2'!J153="missing", "missing", 'onchangeTags 2'!J153="missing", "missing", 'procTags 2'!J153="missing", "missing", 'historyTags 2'!J153="ignore", "ignore", 'onchangeTags 2'!J153="ignore", "ignore", 'procTags 2'!J153="ignore", "ignore")</f>
        <v>ignore</v>
      </c>
      <c r="K153" s="1" t="str" cm="1">
        <f t="array" aca="1" ref="K153" ca="1">_xlfn.IFS('historyTags 2'!K153="have", "have", 'onchangeTags 2'!K153="have", "have", 'procTags 2'!K153="have", "have", 'historyTags 2'!K153="extra", "extra", 'onchangeTags 2'!K153="extra", "extra", 'procTags 2'!K153="extra", "extra", 'historyTags 2'!K153="missing", "missing", 'onchangeTags 2'!K153="missing", "missing", 'procTags 2'!K153="missing", "missing", 'historyTags 2'!K153="ignore", "ignore", 'onchangeTags 2'!K153="ignore", "ignore", 'procTags 2'!K153="ignore", "ignore")</f>
        <v>ignore</v>
      </c>
      <c r="L153" s="1" t="str" cm="1">
        <f t="array" aca="1" ref="L153" ca="1">_xlfn.IFS('historyTags 2'!L153="have", "have", 'onchangeTags 2'!L153="have", "have", 'procTags 2'!L153="have", "have", 'historyTags 2'!L153="extra", "extra", 'onchangeTags 2'!L153="extra", "extra", 'procTags 2'!L153="extra", "extra", 'historyTags 2'!L153="missing", "missing", 'onchangeTags 2'!L153="missing", "missing", 'procTags 2'!L153="missing", "missing", 'historyTags 2'!L153="ignore", "ignore", 'onchangeTags 2'!L153="ignore", "ignore", 'procTags 2'!L153="ignore", "ignore")</f>
        <v>ignore</v>
      </c>
      <c r="M153" s="1" t="str" cm="1">
        <f t="array" aca="1" ref="M153" ca="1">_xlfn.IFS('historyTags 2'!M153="have", "have", 'onchangeTags 2'!M153="have", "have", 'procTags 2'!M153="have", "have", 'historyTags 2'!M153="extra", "extra", 'onchangeTags 2'!M153="extra", "extra", 'procTags 2'!M153="extra", "extra", 'historyTags 2'!M153="missing", "missing", 'onchangeTags 2'!M153="missing", "missing", 'procTags 2'!M153="missing", "missing", 'historyTags 2'!M153="ignore", "ignore", 'onchangeTags 2'!M153="ignore", "ignore", 'procTags 2'!M153="ignore", "ignore")</f>
        <v>ignore</v>
      </c>
      <c r="N153" s="1" t="str" cm="1">
        <f t="array" aca="1" ref="N153" ca="1">_xlfn.IFS('historyTags 2'!N153="have", "have", 'onchangeTags 2'!N153="have", "have", 'procTags 2'!N153="have", "have", 'historyTags 2'!N153="extra", "extra", 'onchangeTags 2'!N153="extra", "extra", 'procTags 2'!N153="extra", "extra", 'historyTags 2'!N153="missing", "missing", 'onchangeTags 2'!N153="missing", "missing", 'procTags 2'!N153="missing", "missing", 'historyTags 2'!N153="ignore", "ignore", 'onchangeTags 2'!N153="ignore", "ignore", 'procTags 2'!N153="ignore", "ignore")</f>
        <v>ignore</v>
      </c>
      <c r="O153" s="1" t="str" cm="1">
        <f t="array" aca="1" ref="O153" ca="1">_xlfn.IFS('historyTags 2'!O153="have", "have", 'onchangeTags 2'!O153="have", "have", 'procTags 2'!O153="have", "have", 'historyTags 2'!O153="extra", "extra", 'onchangeTags 2'!O153="extra", "extra", 'procTags 2'!O153="extra", "extra", 'historyTags 2'!O153="missing", "missing", 'onchangeTags 2'!O153="missing", "missing", 'procTags 2'!O153="missing", "missing", 'historyTags 2'!O153="ignore", "ignore", 'onchangeTags 2'!O153="ignore", "ignore", 'procTags 2'!O153="ignore", "ignore")</f>
        <v>ignore</v>
      </c>
      <c r="P153" s="1" t="str" cm="1">
        <f t="array" aca="1" ref="P153" ca="1">_xlfn.IFS('historyTags 2'!P153="have", "have", 'onchangeTags 2'!P153="have", "have", 'procTags 2'!P153="have", "have", 'historyTags 2'!P153="extra", "extra", 'onchangeTags 2'!P153="extra", "extra", 'procTags 2'!P153="extra", "extra", 'historyTags 2'!P153="missing", "missing", 'onchangeTags 2'!P153="missing", "missing", 'procTags 2'!P153="missing", "missing", 'historyTags 2'!P153="ignore", "ignore", 'onchangeTags 2'!P153="ignore", "ignore", 'procTags 2'!P153="ignore", "ignore")</f>
        <v>ignore</v>
      </c>
    </row>
    <row r="154" spans="1:16" x14ac:dyDescent="0.2">
      <c r="A154" s="1" t="str">
        <f ca="1">IFERROR(__xludf.DUMMYFUNCTION("""COMPUTED_VALUE"""),"max_temp_dev_to_cap_chiller")</f>
        <v>max_temp_dev_to_cap_chiller</v>
      </c>
      <c r="B154" s="1" t="str" cm="1">
        <f t="array" aca="1" ref="B154" ca="1">_xlfn.IFS('historyTags 2'!B154="have", "have", 'onchangeTags 2'!B154="have", "have", 'procTags 2'!B154="have", "have", 'historyTags 2'!B154="extra", "extra", 'onchangeTags 2'!B154="extra", "extra", 'procTags 2'!B154="extra", "extra", 'historyTags 2'!B154="missing", "missing", 'onchangeTags 2'!B154="missing", "missing", 'procTags 2'!B154="missing", "missing", 'historyTags 2'!B154="ignore", "ignore", 'onchangeTags 2'!B154="ignore", "ignore", 'procTags 2'!B154="ignore", "ignore")</f>
        <v>ignore</v>
      </c>
      <c r="C154" s="1" t="str" cm="1">
        <f t="array" aca="1" ref="C154" ca="1">_xlfn.IFS('historyTags 2'!C154="have", "have", 'onchangeTags 2'!C154="have", "have", 'procTags 2'!C154="have", "have", 'historyTags 2'!C154="extra", "extra", 'onchangeTags 2'!C154="extra", "extra", 'procTags 2'!C154="extra", "extra", 'historyTags 2'!C154="missing", "missing", 'onchangeTags 2'!C154="missing", "missing", 'procTags 2'!C154="missing", "missing", 'historyTags 2'!C154="ignore", "ignore", 'onchangeTags 2'!C154="ignore", "ignore", 'procTags 2'!C154="ignore", "ignore")</f>
        <v>ignore</v>
      </c>
      <c r="D154" s="1" t="str" cm="1">
        <f t="array" aca="1" ref="D154" ca="1">_xlfn.IFS('historyTags 2'!D154="have", "have", 'onchangeTags 2'!D154="have", "have", 'procTags 2'!D154="have", "have", 'historyTags 2'!D154="extra", "extra", 'onchangeTags 2'!D154="extra", "extra", 'procTags 2'!D154="extra", "extra", 'historyTags 2'!D154="missing", "missing", 'onchangeTags 2'!D154="missing", "missing", 'procTags 2'!D154="missing", "missing", 'historyTags 2'!D154="ignore", "ignore", 'onchangeTags 2'!D154="ignore", "ignore", 'procTags 2'!D154="ignore", "ignore")</f>
        <v>ignore</v>
      </c>
      <c r="E154" s="1" t="str" cm="1">
        <f t="array" aca="1" ref="E154" ca="1">_xlfn.IFS('historyTags 2'!E154="have", "have", 'onchangeTags 2'!E154="have", "have", 'procTags 2'!E154="have", "have", 'historyTags 2'!E154="extra", "extra", 'onchangeTags 2'!E154="extra", "extra", 'procTags 2'!E154="extra", "extra", 'historyTags 2'!E154="missing", "missing", 'onchangeTags 2'!E154="missing", "missing", 'procTags 2'!E154="missing", "missing", 'historyTags 2'!E154="ignore", "ignore", 'onchangeTags 2'!E154="ignore", "ignore", 'procTags 2'!E154="ignore", "ignore")</f>
        <v>ignore</v>
      </c>
      <c r="F154" s="1" t="str" cm="1">
        <f t="array" aca="1" ref="F154" ca="1">_xlfn.IFS('historyTags 2'!F154="have", "have", 'onchangeTags 2'!F154="have", "have", 'procTags 2'!F154="have", "have", 'historyTags 2'!F154="extra", "extra", 'onchangeTags 2'!F154="extra", "extra", 'procTags 2'!F154="extra", "extra", 'historyTags 2'!F154="missing", "missing", 'onchangeTags 2'!F154="missing", "missing", 'procTags 2'!F154="missing", "missing", 'historyTags 2'!F154="ignore", "ignore", 'onchangeTags 2'!F154="ignore", "ignore", 'procTags 2'!F154="ignore", "ignore")</f>
        <v>ignore</v>
      </c>
      <c r="G154" s="1" t="str" cm="1">
        <f t="array" aca="1" ref="G154" ca="1">_xlfn.IFS('historyTags 2'!G154="have", "have", 'onchangeTags 2'!G154="have", "have", 'procTags 2'!G154="have", "have", 'historyTags 2'!G154="extra", "extra", 'onchangeTags 2'!G154="extra", "extra", 'procTags 2'!G154="extra", "extra", 'historyTags 2'!G154="missing", "missing", 'onchangeTags 2'!G154="missing", "missing", 'procTags 2'!G154="missing", "missing", 'historyTags 2'!G154="ignore", "ignore", 'onchangeTags 2'!G154="ignore", "ignore", 'procTags 2'!G154="ignore", "ignore")</f>
        <v>ignore</v>
      </c>
      <c r="H154" s="1" t="str" cm="1">
        <f t="array" aca="1" ref="H154" ca="1">_xlfn.IFS('historyTags 2'!H154="have", "have", 'onchangeTags 2'!H154="have", "have", 'procTags 2'!H154="have", "have", 'historyTags 2'!H154="extra", "extra", 'onchangeTags 2'!H154="extra", "extra", 'procTags 2'!H154="extra", "extra", 'historyTags 2'!H154="missing", "missing", 'onchangeTags 2'!H154="missing", "missing", 'procTags 2'!H154="missing", "missing", 'historyTags 2'!H154="ignore", "ignore", 'onchangeTags 2'!H154="ignore", "ignore", 'procTags 2'!H154="ignore", "ignore")</f>
        <v>ignore</v>
      </c>
      <c r="I154" s="1" t="str" cm="1">
        <f t="array" aca="1" ref="I154" ca="1">_xlfn.IFS('historyTags 2'!I154="have", "have", 'onchangeTags 2'!I154="have", "have", 'procTags 2'!I154="have", "have", 'historyTags 2'!I154="extra", "extra", 'onchangeTags 2'!I154="extra", "extra", 'procTags 2'!I154="extra", "extra", 'historyTags 2'!I154="missing", "missing", 'onchangeTags 2'!I154="missing", "missing", 'procTags 2'!I154="missing", "missing", 'historyTags 2'!I154="ignore", "ignore", 'onchangeTags 2'!I154="ignore", "ignore", 'procTags 2'!I154="ignore", "ignore")</f>
        <v>ignore</v>
      </c>
      <c r="J154" s="1" t="str" cm="1">
        <f t="array" aca="1" ref="J154" ca="1">_xlfn.IFS('historyTags 2'!J154="have", "have", 'onchangeTags 2'!J154="have", "have", 'procTags 2'!J154="have", "have", 'historyTags 2'!J154="extra", "extra", 'onchangeTags 2'!J154="extra", "extra", 'procTags 2'!J154="extra", "extra", 'historyTags 2'!J154="missing", "missing", 'onchangeTags 2'!J154="missing", "missing", 'procTags 2'!J154="missing", "missing", 'historyTags 2'!J154="ignore", "ignore", 'onchangeTags 2'!J154="ignore", "ignore", 'procTags 2'!J154="ignore", "ignore")</f>
        <v>ignore</v>
      </c>
      <c r="K154" s="1" t="str" cm="1">
        <f t="array" aca="1" ref="K154" ca="1">_xlfn.IFS('historyTags 2'!K154="have", "have", 'onchangeTags 2'!K154="have", "have", 'procTags 2'!K154="have", "have", 'historyTags 2'!K154="extra", "extra", 'onchangeTags 2'!K154="extra", "extra", 'procTags 2'!K154="extra", "extra", 'historyTags 2'!K154="missing", "missing", 'onchangeTags 2'!K154="missing", "missing", 'procTags 2'!K154="missing", "missing", 'historyTags 2'!K154="ignore", "ignore", 'onchangeTags 2'!K154="ignore", "ignore", 'procTags 2'!K154="ignore", "ignore")</f>
        <v>ignore</v>
      </c>
      <c r="L154" s="1" t="str" cm="1">
        <f t="array" aca="1" ref="L154" ca="1">_xlfn.IFS('historyTags 2'!L154="have", "have", 'onchangeTags 2'!L154="have", "have", 'procTags 2'!L154="have", "have", 'historyTags 2'!L154="extra", "extra", 'onchangeTags 2'!L154="extra", "extra", 'procTags 2'!L154="extra", "extra", 'historyTags 2'!L154="missing", "missing", 'onchangeTags 2'!L154="missing", "missing", 'procTags 2'!L154="missing", "missing", 'historyTags 2'!L154="ignore", "ignore", 'onchangeTags 2'!L154="ignore", "ignore", 'procTags 2'!L154="ignore", "ignore")</f>
        <v>ignore</v>
      </c>
      <c r="M154" s="1" t="str" cm="1">
        <f t="array" aca="1" ref="M154" ca="1">_xlfn.IFS('historyTags 2'!M154="have", "have", 'onchangeTags 2'!M154="have", "have", 'procTags 2'!M154="have", "have", 'historyTags 2'!M154="extra", "extra", 'onchangeTags 2'!M154="extra", "extra", 'procTags 2'!M154="extra", "extra", 'historyTags 2'!M154="missing", "missing", 'onchangeTags 2'!M154="missing", "missing", 'procTags 2'!M154="missing", "missing", 'historyTags 2'!M154="ignore", "ignore", 'onchangeTags 2'!M154="ignore", "ignore", 'procTags 2'!M154="ignore", "ignore")</f>
        <v>ignore</v>
      </c>
      <c r="N154" s="1" t="str" cm="1">
        <f t="array" aca="1" ref="N154" ca="1">_xlfn.IFS('historyTags 2'!N154="have", "have", 'onchangeTags 2'!N154="have", "have", 'procTags 2'!N154="have", "have", 'historyTags 2'!N154="extra", "extra", 'onchangeTags 2'!N154="extra", "extra", 'procTags 2'!N154="extra", "extra", 'historyTags 2'!N154="missing", "missing", 'onchangeTags 2'!N154="missing", "missing", 'procTags 2'!N154="missing", "missing", 'historyTags 2'!N154="ignore", "ignore", 'onchangeTags 2'!N154="ignore", "ignore", 'procTags 2'!N154="ignore", "ignore")</f>
        <v>ignore</v>
      </c>
      <c r="O154" s="1" t="str" cm="1">
        <f t="array" aca="1" ref="O154" ca="1">_xlfn.IFS('historyTags 2'!O154="have", "have", 'onchangeTags 2'!O154="have", "have", 'procTags 2'!O154="have", "have", 'historyTags 2'!O154="extra", "extra", 'onchangeTags 2'!O154="extra", "extra", 'procTags 2'!O154="extra", "extra", 'historyTags 2'!O154="missing", "missing", 'onchangeTags 2'!O154="missing", "missing", 'procTags 2'!O154="missing", "missing", 'historyTags 2'!O154="ignore", "ignore", 'onchangeTags 2'!O154="ignore", "ignore", 'procTags 2'!O154="ignore", "ignore")</f>
        <v>ignore</v>
      </c>
      <c r="P154" s="1" t="str" cm="1">
        <f t="array" aca="1" ref="P154" ca="1">_xlfn.IFS('historyTags 2'!P154="have", "have", 'onchangeTags 2'!P154="have", "have", 'procTags 2'!P154="have", "have", 'historyTags 2'!P154="extra", "extra", 'onchangeTags 2'!P154="extra", "extra", 'procTags 2'!P154="extra", "extra", 'historyTags 2'!P154="missing", "missing", 'onchangeTags 2'!P154="missing", "missing", 'procTags 2'!P154="missing", "missing", 'historyTags 2'!P154="ignore", "ignore", 'onchangeTags 2'!P154="ignore", "ignore", 'procTags 2'!P154="ignore", "ignore")</f>
        <v>ignore</v>
      </c>
    </row>
    <row r="155" spans="1:16" x14ac:dyDescent="0.2">
      <c r="A155" s="1" t="str">
        <f ca="1">IFERROR(__xludf.DUMMYFUNCTION("""COMPUTED_VALUE"""),"max_temp_dev_to_force_heater_off")</f>
        <v>max_temp_dev_to_force_heater_off</v>
      </c>
      <c r="B155" s="1" t="str" cm="1">
        <f t="array" aca="1" ref="B155" ca="1">_xlfn.IFS('historyTags 2'!B155="have", "have", 'onchangeTags 2'!B155="have", "have", 'procTags 2'!B155="have", "have", 'historyTags 2'!B155="extra", "extra", 'onchangeTags 2'!B155="extra", "extra", 'procTags 2'!B155="extra", "extra", 'historyTags 2'!B155="missing", "missing", 'onchangeTags 2'!B155="missing", "missing", 'procTags 2'!B155="missing", "missing", 'historyTags 2'!B155="ignore", "ignore", 'onchangeTags 2'!B155="ignore", "ignore", 'procTags 2'!B155="ignore", "ignore")</f>
        <v>ignore</v>
      </c>
      <c r="C155" s="1" t="str" cm="1">
        <f t="array" aca="1" ref="C155" ca="1">_xlfn.IFS('historyTags 2'!C155="have", "have", 'onchangeTags 2'!C155="have", "have", 'procTags 2'!C155="have", "have", 'historyTags 2'!C155="extra", "extra", 'onchangeTags 2'!C155="extra", "extra", 'procTags 2'!C155="extra", "extra", 'historyTags 2'!C155="missing", "missing", 'onchangeTags 2'!C155="missing", "missing", 'procTags 2'!C155="missing", "missing", 'historyTags 2'!C155="ignore", "ignore", 'onchangeTags 2'!C155="ignore", "ignore", 'procTags 2'!C155="ignore", "ignore")</f>
        <v>ignore</v>
      </c>
      <c r="D155" s="1" t="str" cm="1">
        <f t="array" aca="1" ref="D155" ca="1">_xlfn.IFS('historyTags 2'!D155="have", "have", 'onchangeTags 2'!D155="have", "have", 'procTags 2'!D155="have", "have", 'historyTags 2'!D155="extra", "extra", 'onchangeTags 2'!D155="extra", "extra", 'procTags 2'!D155="extra", "extra", 'historyTags 2'!D155="missing", "missing", 'onchangeTags 2'!D155="missing", "missing", 'procTags 2'!D155="missing", "missing", 'historyTags 2'!D155="ignore", "ignore", 'onchangeTags 2'!D155="ignore", "ignore", 'procTags 2'!D155="ignore", "ignore")</f>
        <v>ignore</v>
      </c>
      <c r="E155" s="1" t="str" cm="1">
        <f t="array" aca="1" ref="E155" ca="1">_xlfn.IFS('historyTags 2'!E155="have", "have", 'onchangeTags 2'!E155="have", "have", 'procTags 2'!E155="have", "have", 'historyTags 2'!E155="extra", "extra", 'onchangeTags 2'!E155="extra", "extra", 'procTags 2'!E155="extra", "extra", 'historyTags 2'!E155="missing", "missing", 'onchangeTags 2'!E155="missing", "missing", 'procTags 2'!E155="missing", "missing", 'historyTags 2'!E155="ignore", "ignore", 'onchangeTags 2'!E155="ignore", "ignore", 'procTags 2'!E155="ignore", "ignore")</f>
        <v>ignore</v>
      </c>
      <c r="F155" s="1" t="str" cm="1">
        <f t="array" aca="1" ref="F155" ca="1">_xlfn.IFS('historyTags 2'!F155="have", "have", 'onchangeTags 2'!F155="have", "have", 'procTags 2'!F155="have", "have", 'historyTags 2'!F155="extra", "extra", 'onchangeTags 2'!F155="extra", "extra", 'procTags 2'!F155="extra", "extra", 'historyTags 2'!F155="missing", "missing", 'onchangeTags 2'!F155="missing", "missing", 'procTags 2'!F155="missing", "missing", 'historyTags 2'!F155="ignore", "ignore", 'onchangeTags 2'!F155="ignore", "ignore", 'procTags 2'!F155="ignore", "ignore")</f>
        <v>ignore</v>
      </c>
      <c r="G155" s="1" t="str" cm="1">
        <f t="array" aca="1" ref="G155" ca="1">_xlfn.IFS('historyTags 2'!G155="have", "have", 'onchangeTags 2'!G155="have", "have", 'procTags 2'!G155="have", "have", 'historyTags 2'!G155="extra", "extra", 'onchangeTags 2'!G155="extra", "extra", 'procTags 2'!G155="extra", "extra", 'historyTags 2'!G155="missing", "missing", 'onchangeTags 2'!G155="missing", "missing", 'procTags 2'!G155="missing", "missing", 'historyTags 2'!G155="ignore", "ignore", 'onchangeTags 2'!G155="ignore", "ignore", 'procTags 2'!G155="ignore", "ignore")</f>
        <v>ignore</v>
      </c>
      <c r="H155" s="1" t="str" cm="1">
        <f t="array" aca="1" ref="H155" ca="1">_xlfn.IFS('historyTags 2'!H155="have", "have", 'onchangeTags 2'!H155="have", "have", 'procTags 2'!H155="have", "have", 'historyTags 2'!H155="extra", "extra", 'onchangeTags 2'!H155="extra", "extra", 'procTags 2'!H155="extra", "extra", 'historyTags 2'!H155="missing", "missing", 'onchangeTags 2'!H155="missing", "missing", 'procTags 2'!H155="missing", "missing", 'historyTags 2'!H155="ignore", "ignore", 'onchangeTags 2'!H155="ignore", "ignore", 'procTags 2'!H155="ignore", "ignore")</f>
        <v>ignore</v>
      </c>
      <c r="I155" s="1" t="str" cm="1">
        <f t="array" aca="1" ref="I155" ca="1">_xlfn.IFS('historyTags 2'!I155="have", "have", 'onchangeTags 2'!I155="have", "have", 'procTags 2'!I155="have", "have", 'historyTags 2'!I155="extra", "extra", 'onchangeTags 2'!I155="extra", "extra", 'procTags 2'!I155="extra", "extra", 'historyTags 2'!I155="missing", "missing", 'onchangeTags 2'!I155="missing", "missing", 'procTags 2'!I155="missing", "missing", 'historyTags 2'!I155="ignore", "ignore", 'onchangeTags 2'!I155="ignore", "ignore", 'procTags 2'!I155="ignore", "ignore")</f>
        <v>ignore</v>
      </c>
      <c r="J155" s="1" t="str" cm="1">
        <f t="array" aca="1" ref="J155" ca="1">_xlfn.IFS('historyTags 2'!J155="have", "have", 'onchangeTags 2'!J155="have", "have", 'procTags 2'!J155="have", "have", 'historyTags 2'!J155="extra", "extra", 'onchangeTags 2'!J155="extra", "extra", 'procTags 2'!J155="extra", "extra", 'historyTags 2'!J155="missing", "missing", 'onchangeTags 2'!J155="missing", "missing", 'procTags 2'!J155="missing", "missing", 'historyTags 2'!J155="ignore", "ignore", 'onchangeTags 2'!J155="ignore", "ignore", 'procTags 2'!J155="ignore", "ignore")</f>
        <v>ignore</v>
      </c>
      <c r="K155" s="1" t="str" cm="1">
        <f t="array" aca="1" ref="K155" ca="1">_xlfn.IFS('historyTags 2'!K155="have", "have", 'onchangeTags 2'!K155="have", "have", 'procTags 2'!K155="have", "have", 'historyTags 2'!K155="extra", "extra", 'onchangeTags 2'!K155="extra", "extra", 'procTags 2'!K155="extra", "extra", 'historyTags 2'!K155="missing", "missing", 'onchangeTags 2'!K155="missing", "missing", 'procTags 2'!K155="missing", "missing", 'historyTags 2'!K155="ignore", "ignore", 'onchangeTags 2'!K155="ignore", "ignore", 'procTags 2'!K155="ignore", "ignore")</f>
        <v>ignore</v>
      </c>
      <c r="L155" s="1" t="str" cm="1">
        <f t="array" aca="1" ref="L155" ca="1">_xlfn.IFS('historyTags 2'!L155="have", "have", 'onchangeTags 2'!L155="have", "have", 'procTags 2'!L155="have", "have", 'historyTags 2'!L155="extra", "extra", 'onchangeTags 2'!L155="extra", "extra", 'procTags 2'!L155="extra", "extra", 'historyTags 2'!L155="missing", "missing", 'onchangeTags 2'!L155="missing", "missing", 'procTags 2'!L155="missing", "missing", 'historyTags 2'!L155="ignore", "ignore", 'onchangeTags 2'!L155="ignore", "ignore", 'procTags 2'!L155="ignore", "ignore")</f>
        <v>ignore</v>
      </c>
      <c r="M155" s="1" t="str" cm="1">
        <f t="array" aca="1" ref="M155" ca="1">_xlfn.IFS('historyTags 2'!M155="have", "have", 'onchangeTags 2'!M155="have", "have", 'procTags 2'!M155="have", "have", 'historyTags 2'!M155="extra", "extra", 'onchangeTags 2'!M155="extra", "extra", 'procTags 2'!M155="extra", "extra", 'historyTags 2'!M155="missing", "missing", 'onchangeTags 2'!M155="missing", "missing", 'procTags 2'!M155="missing", "missing", 'historyTags 2'!M155="ignore", "ignore", 'onchangeTags 2'!M155="ignore", "ignore", 'procTags 2'!M155="ignore", "ignore")</f>
        <v>ignore</v>
      </c>
      <c r="N155" s="1" t="str" cm="1">
        <f t="array" aca="1" ref="N155" ca="1">_xlfn.IFS('historyTags 2'!N155="have", "have", 'onchangeTags 2'!N155="have", "have", 'procTags 2'!N155="have", "have", 'historyTags 2'!N155="extra", "extra", 'onchangeTags 2'!N155="extra", "extra", 'procTags 2'!N155="extra", "extra", 'historyTags 2'!N155="missing", "missing", 'onchangeTags 2'!N155="missing", "missing", 'procTags 2'!N155="missing", "missing", 'historyTags 2'!N155="ignore", "ignore", 'onchangeTags 2'!N155="ignore", "ignore", 'procTags 2'!N155="ignore", "ignore")</f>
        <v>ignore</v>
      </c>
      <c r="O155" s="1" t="str" cm="1">
        <f t="array" aca="1" ref="O155" ca="1">_xlfn.IFS('historyTags 2'!O155="have", "have", 'onchangeTags 2'!O155="have", "have", 'procTags 2'!O155="have", "have", 'historyTags 2'!O155="extra", "extra", 'onchangeTags 2'!O155="extra", "extra", 'procTags 2'!O155="extra", "extra", 'historyTags 2'!O155="missing", "missing", 'onchangeTags 2'!O155="missing", "missing", 'procTags 2'!O155="missing", "missing", 'historyTags 2'!O155="ignore", "ignore", 'onchangeTags 2'!O155="ignore", "ignore", 'procTags 2'!O155="ignore", "ignore")</f>
        <v>ignore</v>
      </c>
      <c r="P155" s="1" t="str" cm="1">
        <f t="array" aca="1" ref="P155" ca="1">_xlfn.IFS('historyTags 2'!P155="have", "have", 'onchangeTags 2'!P155="have", "have", 'procTags 2'!P155="have", "have", 'historyTags 2'!P155="extra", "extra", 'onchangeTags 2'!P155="extra", "extra", 'procTags 2'!P155="extra", "extra", 'historyTags 2'!P155="missing", "missing", 'onchangeTags 2'!P155="missing", "missing", 'procTags 2'!P155="missing", "missing", 'historyTags 2'!P155="ignore", "ignore", 'onchangeTags 2'!P155="ignore", "ignore", 'procTags 2'!P155="ignore", "ignore")</f>
        <v>ignore</v>
      </c>
    </row>
    <row r="156" spans="1:16" x14ac:dyDescent="0.2">
      <c r="A156" s="1" t="str">
        <f ca="1">IFERROR(__xludf.DUMMYFUNCTION("""COMPUTED_VALUE"""),"max_temp_dev_to_open_dump_valve")</f>
        <v>max_temp_dev_to_open_dump_valve</v>
      </c>
      <c r="B156" s="1" t="str" cm="1">
        <f t="array" aca="1" ref="B156" ca="1">_xlfn.IFS('historyTags 2'!B156="have", "have", 'onchangeTags 2'!B156="have", "have", 'procTags 2'!B156="have", "have", 'historyTags 2'!B156="extra", "extra", 'onchangeTags 2'!B156="extra", "extra", 'procTags 2'!B156="extra", "extra", 'historyTags 2'!B156="missing", "missing", 'onchangeTags 2'!B156="missing", "missing", 'procTags 2'!B156="missing", "missing", 'historyTags 2'!B156="ignore", "ignore", 'onchangeTags 2'!B156="ignore", "ignore", 'procTags 2'!B156="ignore", "ignore")</f>
        <v>ignore</v>
      </c>
      <c r="C156" s="1" t="str" cm="1">
        <f t="array" aca="1" ref="C156" ca="1">_xlfn.IFS('historyTags 2'!C156="have", "have", 'onchangeTags 2'!C156="have", "have", 'procTags 2'!C156="have", "have", 'historyTags 2'!C156="extra", "extra", 'onchangeTags 2'!C156="extra", "extra", 'procTags 2'!C156="extra", "extra", 'historyTags 2'!C156="missing", "missing", 'onchangeTags 2'!C156="missing", "missing", 'procTags 2'!C156="missing", "missing", 'historyTags 2'!C156="ignore", "ignore", 'onchangeTags 2'!C156="ignore", "ignore", 'procTags 2'!C156="ignore", "ignore")</f>
        <v>ignore</v>
      </c>
      <c r="D156" s="1" t="str" cm="1">
        <f t="array" aca="1" ref="D156" ca="1">_xlfn.IFS('historyTags 2'!D156="have", "have", 'onchangeTags 2'!D156="have", "have", 'procTags 2'!D156="have", "have", 'historyTags 2'!D156="extra", "extra", 'onchangeTags 2'!D156="extra", "extra", 'procTags 2'!D156="extra", "extra", 'historyTags 2'!D156="missing", "missing", 'onchangeTags 2'!D156="missing", "missing", 'procTags 2'!D156="missing", "missing", 'historyTags 2'!D156="ignore", "ignore", 'onchangeTags 2'!D156="ignore", "ignore", 'procTags 2'!D156="ignore", "ignore")</f>
        <v>ignore</v>
      </c>
      <c r="E156" s="1" t="str" cm="1">
        <f t="array" aca="1" ref="E156" ca="1">_xlfn.IFS('historyTags 2'!E156="have", "have", 'onchangeTags 2'!E156="have", "have", 'procTags 2'!E156="have", "have", 'historyTags 2'!E156="extra", "extra", 'onchangeTags 2'!E156="extra", "extra", 'procTags 2'!E156="extra", "extra", 'historyTags 2'!E156="missing", "missing", 'onchangeTags 2'!E156="missing", "missing", 'procTags 2'!E156="missing", "missing", 'historyTags 2'!E156="ignore", "ignore", 'onchangeTags 2'!E156="ignore", "ignore", 'procTags 2'!E156="ignore", "ignore")</f>
        <v>ignore</v>
      </c>
      <c r="F156" s="1" t="str" cm="1">
        <f t="array" aca="1" ref="F156" ca="1">_xlfn.IFS('historyTags 2'!F156="have", "have", 'onchangeTags 2'!F156="have", "have", 'procTags 2'!F156="have", "have", 'historyTags 2'!F156="extra", "extra", 'onchangeTags 2'!F156="extra", "extra", 'procTags 2'!F156="extra", "extra", 'historyTags 2'!F156="missing", "missing", 'onchangeTags 2'!F156="missing", "missing", 'procTags 2'!F156="missing", "missing", 'historyTags 2'!F156="ignore", "ignore", 'onchangeTags 2'!F156="ignore", "ignore", 'procTags 2'!F156="ignore", "ignore")</f>
        <v>ignore</v>
      </c>
      <c r="G156" s="1" t="str" cm="1">
        <f t="array" aca="1" ref="G156" ca="1">_xlfn.IFS('historyTags 2'!G156="have", "have", 'onchangeTags 2'!G156="have", "have", 'procTags 2'!G156="have", "have", 'historyTags 2'!G156="extra", "extra", 'onchangeTags 2'!G156="extra", "extra", 'procTags 2'!G156="extra", "extra", 'historyTags 2'!G156="missing", "missing", 'onchangeTags 2'!G156="missing", "missing", 'procTags 2'!G156="missing", "missing", 'historyTags 2'!G156="ignore", "ignore", 'onchangeTags 2'!G156="ignore", "ignore", 'procTags 2'!G156="ignore", "ignore")</f>
        <v>ignore</v>
      </c>
      <c r="H156" s="1" t="str" cm="1">
        <f t="array" aca="1" ref="H156" ca="1">_xlfn.IFS('historyTags 2'!H156="have", "have", 'onchangeTags 2'!H156="have", "have", 'procTags 2'!H156="have", "have", 'historyTags 2'!H156="extra", "extra", 'onchangeTags 2'!H156="extra", "extra", 'procTags 2'!H156="extra", "extra", 'historyTags 2'!H156="missing", "missing", 'onchangeTags 2'!H156="missing", "missing", 'procTags 2'!H156="missing", "missing", 'historyTags 2'!H156="ignore", "ignore", 'onchangeTags 2'!H156="ignore", "ignore", 'procTags 2'!H156="ignore", "ignore")</f>
        <v>ignore</v>
      </c>
      <c r="I156" s="1" t="str" cm="1">
        <f t="array" aca="1" ref="I156" ca="1">_xlfn.IFS('historyTags 2'!I156="have", "have", 'onchangeTags 2'!I156="have", "have", 'procTags 2'!I156="have", "have", 'historyTags 2'!I156="extra", "extra", 'onchangeTags 2'!I156="extra", "extra", 'procTags 2'!I156="extra", "extra", 'historyTags 2'!I156="missing", "missing", 'onchangeTags 2'!I156="missing", "missing", 'procTags 2'!I156="missing", "missing", 'historyTags 2'!I156="ignore", "ignore", 'onchangeTags 2'!I156="ignore", "ignore", 'procTags 2'!I156="ignore", "ignore")</f>
        <v>ignore</v>
      </c>
      <c r="J156" s="1" t="str" cm="1">
        <f t="array" aca="1" ref="J156" ca="1">_xlfn.IFS('historyTags 2'!J156="have", "have", 'onchangeTags 2'!J156="have", "have", 'procTags 2'!J156="have", "have", 'historyTags 2'!J156="extra", "extra", 'onchangeTags 2'!J156="extra", "extra", 'procTags 2'!J156="extra", "extra", 'historyTags 2'!J156="missing", "missing", 'onchangeTags 2'!J156="missing", "missing", 'procTags 2'!J156="missing", "missing", 'historyTags 2'!J156="ignore", "ignore", 'onchangeTags 2'!J156="ignore", "ignore", 'procTags 2'!J156="ignore", "ignore")</f>
        <v>ignore</v>
      </c>
      <c r="K156" s="1" t="str" cm="1">
        <f t="array" aca="1" ref="K156" ca="1">_xlfn.IFS('historyTags 2'!K156="have", "have", 'onchangeTags 2'!K156="have", "have", 'procTags 2'!K156="have", "have", 'historyTags 2'!K156="extra", "extra", 'onchangeTags 2'!K156="extra", "extra", 'procTags 2'!K156="extra", "extra", 'historyTags 2'!K156="missing", "missing", 'onchangeTags 2'!K156="missing", "missing", 'procTags 2'!K156="missing", "missing", 'historyTags 2'!K156="ignore", "ignore", 'onchangeTags 2'!K156="ignore", "ignore", 'procTags 2'!K156="ignore", "ignore")</f>
        <v>ignore</v>
      </c>
      <c r="L156" s="1" t="str" cm="1">
        <f t="array" aca="1" ref="L156" ca="1">_xlfn.IFS('historyTags 2'!L156="have", "have", 'onchangeTags 2'!L156="have", "have", 'procTags 2'!L156="have", "have", 'historyTags 2'!L156="extra", "extra", 'onchangeTags 2'!L156="extra", "extra", 'procTags 2'!L156="extra", "extra", 'historyTags 2'!L156="missing", "missing", 'onchangeTags 2'!L156="missing", "missing", 'procTags 2'!L156="missing", "missing", 'historyTags 2'!L156="ignore", "ignore", 'onchangeTags 2'!L156="ignore", "ignore", 'procTags 2'!L156="ignore", "ignore")</f>
        <v>ignore</v>
      </c>
      <c r="M156" s="1" t="str" cm="1">
        <f t="array" aca="1" ref="M156" ca="1">_xlfn.IFS('historyTags 2'!M156="have", "have", 'onchangeTags 2'!M156="have", "have", 'procTags 2'!M156="have", "have", 'historyTags 2'!M156="extra", "extra", 'onchangeTags 2'!M156="extra", "extra", 'procTags 2'!M156="extra", "extra", 'historyTags 2'!M156="missing", "missing", 'onchangeTags 2'!M156="missing", "missing", 'procTags 2'!M156="missing", "missing", 'historyTags 2'!M156="ignore", "ignore", 'onchangeTags 2'!M156="ignore", "ignore", 'procTags 2'!M156="ignore", "ignore")</f>
        <v>ignore</v>
      </c>
      <c r="N156" s="1" t="str" cm="1">
        <f t="array" aca="1" ref="N156" ca="1">_xlfn.IFS('historyTags 2'!N156="have", "have", 'onchangeTags 2'!N156="have", "have", 'procTags 2'!N156="have", "have", 'historyTags 2'!N156="extra", "extra", 'onchangeTags 2'!N156="extra", "extra", 'procTags 2'!N156="extra", "extra", 'historyTags 2'!N156="missing", "missing", 'onchangeTags 2'!N156="missing", "missing", 'procTags 2'!N156="missing", "missing", 'historyTags 2'!N156="ignore", "ignore", 'onchangeTags 2'!N156="ignore", "ignore", 'procTags 2'!N156="ignore", "ignore")</f>
        <v>ignore</v>
      </c>
      <c r="O156" s="1" t="str" cm="1">
        <f t="array" aca="1" ref="O156" ca="1">_xlfn.IFS('historyTags 2'!O156="have", "have", 'onchangeTags 2'!O156="have", "have", 'procTags 2'!O156="have", "have", 'historyTags 2'!O156="extra", "extra", 'onchangeTags 2'!O156="extra", "extra", 'procTags 2'!O156="extra", "extra", 'historyTags 2'!O156="missing", "missing", 'onchangeTags 2'!O156="missing", "missing", 'procTags 2'!O156="missing", "missing", 'historyTags 2'!O156="ignore", "ignore", 'onchangeTags 2'!O156="ignore", "ignore", 'procTags 2'!O156="ignore", "ignore")</f>
        <v>ignore</v>
      </c>
      <c r="P156" s="1" t="str" cm="1">
        <f t="array" aca="1" ref="P156" ca="1">_xlfn.IFS('historyTags 2'!P156="have", "have", 'onchangeTags 2'!P156="have", "have", 'procTags 2'!P156="have", "have", 'historyTags 2'!P156="extra", "extra", 'onchangeTags 2'!P156="extra", "extra", 'procTags 2'!P156="extra", "extra", 'historyTags 2'!P156="missing", "missing", 'onchangeTags 2'!P156="missing", "missing", 'procTags 2'!P156="missing", "missing", 'historyTags 2'!P156="ignore", "ignore", 'onchangeTags 2'!P156="ignore", "ignore", 'procTags 2'!P156="ignore", "ignore")</f>
        <v>ignore</v>
      </c>
    </row>
    <row r="157" spans="1:16" x14ac:dyDescent="0.2">
      <c r="A157" s="1" t="str">
        <f ca="1">IFERROR(__xludf.DUMMYFUNCTION("""COMPUTED_VALUE"""),"mfc1_door_close_percent_output")</f>
        <v>mfc1_door_close_percent_output</v>
      </c>
      <c r="B157" s="1" t="str" cm="1">
        <f t="array" aca="1" ref="B157" ca="1">_xlfn.IFS('historyTags 2'!B157="have", "have", 'onchangeTags 2'!B157="have", "have", 'procTags 2'!B157="have", "have", 'historyTags 2'!B157="extra", "extra", 'onchangeTags 2'!B157="extra", "extra", 'procTags 2'!B157="extra", "extra", 'historyTags 2'!B157="missing", "missing", 'onchangeTags 2'!B157="missing", "missing", 'procTags 2'!B157="missing", "missing", 'historyTags 2'!B157="ignore", "ignore", 'onchangeTags 2'!B157="ignore", "ignore", 'procTags 2'!B157="ignore", "ignore")</f>
        <v>ignore</v>
      </c>
      <c r="C157" s="1" t="str" cm="1">
        <f t="array" aca="1" ref="C157" ca="1">_xlfn.IFS('historyTags 2'!C157="have", "have", 'onchangeTags 2'!C157="have", "have", 'procTags 2'!C157="have", "have", 'historyTags 2'!C157="extra", "extra", 'onchangeTags 2'!C157="extra", "extra", 'procTags 2'!C157="extra", "extra", 'historyTags 2'!C157="missing", "missing", 'onchangeTags 2'!C157="missing", "missing", 'procTags 2'!C157="missing", "missing", 'historyTags 2'!C157="ignore", "ignore", 'onchangeTags 2'!C157="ignore", "ignore", 'procTags 2'!C157="ignore", "ignore")</f>
        <v>ignore</v>
      </c>
      <c r="D157" s="1" t="str" cm="1">
        <f t="array" aca="1" ref="D157" ca="1">_xlfn.IFS('historyTags 2'!D157="have", "have", 'onchangeTags 2'!D157="have", "have", 'procTags 2'!D157="have", "have", 'historyTags 2'!D157="extra", "extra", 'onchangeTags 2'!D157="extra", "extra", 'procTags 2'!D157="extra", "extra", 'historyTags 2'!D157="missing", "missing", 'onchangeTags 2'!D157="missing", "missing", 'procTags 2'!D157="missing", "missing", 'historyTags 2'!D157="ignore", "ignore", 'onchangeTags 2'!D157="ignore", "ignore", 'procTags 2'!D157="ignore", "ignore")</f>
        <v>ignore</v>
      </c>
      <c r="E157" s="1" t="str" cm="1">
        <f t="array" aca="1" ref="E157" ca="1">_xlfn.IFS('historyTags 2'!E157="have", "have", 'onchangeTags 2'!E157="have", "have", 'procTags 2'!E157="have", "have", 'historyTags 2'!E157="extra", "extra", 'onchangeTags 2'!E157="extra", "extra", 'procTags 2'!E157="extra", "extra", 'historyTags 2'!E157="missing", "missing", 'onchangeTags 2'!E157="missing", "missing", 'procTags 2'!E157="missing", "missing", 'historyTags 2'!E157="ignore", "ignore", 'onchangeTags 2'!E157="ignore", "ignore", 'procTags 2'!E157="ignore", "ignore")</f>
        <v>ignore</v>
      </c>
      <c r="F157" s="1" t="str" cm="1">
        <f t="array" aca="1" ref="F157" ca="1">_xlfn.IFS('historyTags 2'!F157="have", "have", 'onchangeTags 2'!F157="have", "have", 'procTags 2'!F157="have", "have", 'historyTags 2'!F157="extra", "extra", 'onchangeTags 2'!F157="extra", "extra", 'procTags 2'!F157="extra", "extra", 'historyTags 2'!F157="missing", "missing", 'onchangeTags 2'!F157="missing", "missing", 'procTags 2'!F157="missing", "missing", 'historyTags 2'!F157="ignore", "ignore", 'onchangeTags 2'!F157="ignore", "ignore", 'procTags 2'!F157="ignore", "ignore")</f>
        <v>ignore</v>
      </c>
      <c r="G157" s="1" t="str" cm="1">
        <f t="array" aca="1" ref="G157" ca="1">_xlfn.IFS('historyTags 2'!G157="have", "have", 'onchangeTags 2'!G157="have", "have", 'procTags 2'!G157="have", "have", 'historyTags 2'!G157="extra", "extra", 'onchangeTags 2'!G157="extra", "extra", 'procTags 2'!G157="extra", "extra", 'historyTags 2'!G157="missing", "missing", 'onchangeTags 2'!G157="missing", "missing", 'procTags 2'!G157="missing", "missing", 'historyTags 2'!G157="ignore", "ignore", 'onchangeTags 2'!G157="ignore", "ignore", 'procTags 2'!G157="ignore", "ignore")</f>
        <v>ignore</v>
      </c>
      <c r="H157" s="1" t="str" cm="1">
        <f t="array" aca="1" ref="H157" ca="1">_xlfn.IFS('historyTags 2'!H157="have", "have", 'onchangeTags 2'!H157="have", "have", 'procTags 2'!H157="have", "have", 'historyTags 2'!H157="extra", "extra", 'onchangeTags 2'!H157="extra", "extra", 'procTags 2'!H157="extra", "extra", 'historyTags 2'!H157="missing", "missing", 'onchangeTags 2'!H157="missing", "missing", 'procTags 2'!H157="missing", "missing", 'historyTags 2'!H157="ignore", "ignore", 'onchangeTags 2'!H157="ignore", "ignore", 'procTags 2'!H157="ignore", "ignore")</f>
        <v>ignore</v>
      </c>
      <c r="I157" s="1" t="str" cm="1">
        <f t="array" aca="1" ref="I157" ca="1">_xlfn.IFS('historyTags 2'!I157="have", "have", 'onchangeTags 2'!I157="have", "have", 'procTags 2'!I157="have", "have", 'historyTags 2'!I157="extra", "extra", 'onchangeTags 2'!I157="extra", "extra", 'procTags 2'!I157="extra", "extra", 'historyTags 2'!I157="missing", "missing", 'onchangeTags 2'!I157="missing", "missing", 'procTags 2'!I157="missing", "missing", 'historyTags 2'!I157="ignore", "ignore", 'onchangeTags 2'!I157="ignore", "ignore", 'procTags 2'!I157="ignore", "ignore")</f>
        <v>ignore</v>
      </c>
      <c r="J157" s="1" t="str" cm="1">
        <f t="array" aca="1" ref="J157" ca="1">_xlfn.IFS('historyTags 2'!J157="have", "have", 'onchangeTags 2'!J157="have", "have", 'procTags 2'!J157="have", "have", 'historyTags 2'!J157="extra", "extra", 'onchangeTags 2'!J157="extra", "extra", 'procTags 2'!J157="extra", "extra", 'historyTags 2'!J157="missing", "missing", 'onchangeTags 2'!J157="missing", "missing", 'procTags 2'!J157="missing", "missing", 'historyTags 2'!J157="ignore", "ignore", 'onchangeTags 2'!J157="ignore", "ignore", 'procTags 2'!J157="ignore", "ignore")</f>
        <v>ignore</v>
      </c>
      <c r="K157" s="1" t="str" cm="1">
        <f t="array" aca="1" ref="K157" ca="1">_xlfn.IFS('historyTags 2'!K157="have", "have", 'onchangeTags 2'!K157="have", "have", 'procTags 2'!K157="have", "have", 'historyTags 2'!K157="extra", "extra", 'onchangeTags 2'!K157="extra", "extra", 'procTags 2'!K157="extra", "extra", 'historyTags 2'!K157="missing", "missing", 'onchangeTags 2'!K157="missing", "missing", 'procTags 2'!K157="missing", "missing", 'historyTags 2'!K157="ignore", "ignore", 'onchangeTags 2'!K157="ignore", "ignore", 'procTags 2'!K157="ignore", "ignore")</f>
        <v>ignore</v>
      </c>
      <c r="L157" s="1" t="str" cm="1">
        <f t="array" aca="1" ref="L157" ca="1">_xlfn.IFS('historyTags 2'!L157="have", "have", 'onchangeTags 2'!L157="have", "have", 'procTags 2'!L157="have", "have", 'historyTags 2'!L157="extra", "extra", 'onchangeTags 2'!L157="extra", "extra", 'procTags 2'!L157="extra", "extra", 'historyTags 2'!L157="missing", "missing", 'onchangeTags 2'!L157="missing", "missing", 'procTags 2'!L157="missing", "missing", 'historyTags 2'!L157="ignore", "ignore", 'onchangeTags 2'!L157="ignore", "ignore", 'procTags 2'!L157="ignore", "ignore")</f>
        <v>ignore</v>
      </c>
      <c r="M157" s="1" t="str" cm="1">
        <f t="array" aca="1" ref="M157" ca="1">_xlfn.IFS('historyTags 2'!M157="have", "have", 'onchangeTags 2'!M157="have", "have", 'procTags 2'!M157="have", "have", 'historyTags 2'!M157="extra", "extra", 'onchangeTags 2'!M157="extra", "extra", 'procTags 2'!M157="extra", "extra", 'historyTags 2'!M157="missing", "missing", 'onchangeTags 2'!M157="missing", "missing", 'procTags 2'!M157="missing", "missing", 'historyTags 2'!M157="ignore", "ignore", 'onchangeTags 2'!M157="ignore", "ignore", 'procTags 2'!M157="ignore", "ignore")</f>
        <v>ignore</v>
      </c>
      <c r="N157" s="1" t="str" cm="1">
        <f t="array" aca="1" ref="N157" ca="1">_xlfn.IFS('historyTags 2'!N157="have", "have", 'onchangeTags 2'!N157="have", "have", 'procTags 2'!N157="have", "have", 'historyTags 2'!N157="extra", "extra", 'onchangeTags 2'!N157="extra", "extra", 'procTags 2'!N157="extra", "extra", 'historyTags 2'!N157="missing", "missing", 'onchangeTags 2'!N157="missing", "missing", 'procTags 2'!N157="missing", "missing", 'historyTags 2'!N157="ignore", "ignore", 'onchangeTags 2'!N157="ignore", "ignore", 'procTags 2'!N157="ignore", "ignore")</f>
        <v>ignore</v>
      </c>
      <c r="O157" s="1" t="str" cm="1">
        <f t="array" aca="1" ref="O157" ca="1">_xlfn.IFS('historyTags 2'!O157="have", "have", 'onchangeTags 2'!O157="have", "have", 'procTags 2'!O157="have", "have", 'historyTags 2'!O157="extra", "extra", 'onchangeTags 2'!O157="extra", "extra", 'procTags 2'!O157="extra", "extra", 'historyTags 2'!O157="missing", "missing", 'onchangeTags 2'!O157="missing", "missing", 'procTags 2'!O157="missing", "missing", 'historyTags 2'!O157="ignore", "ignore", 'onchangeTags 2'!O157="ignore", "ignore", 'procTags 2'!O157="ignore", "ignore")</f>
        <v>ignore</v>
      </c>
      <c r="P157" s="1" t="str" cm="1">
        <f t="array" aca="1" ref="P157" ca="1">_xlfn.IFS('historyTags 2'!P157="have", "have", 'onchangeTags 2'!P157="have", "have", 'procTags 2'!P157="have", "have", 'historyTags 2'!P157="extra", "extra", 'onchangeTags 2'!P157="extra", "extra", 'procTags 2'!P157="extra", "extra", 'historyTags 2'!P157="missing", "missing", 'onchangeTags 2'!P157="missing", "missing", 'procTags 2'!P157="missing", "missing", 'historyTags 2'!P157="ignore", "ignore", 'onchangeTags 2'!P157="ignore", "ignore", 'procTags 2'!P157="ignore", "ignore")</f>
        <v>ignore</v>
      </c>
    </row>
    <row r="158" spans="1:16" x14ac:dyDescent="0.2">
      <c r="A158" s="1" t="str">
        <f ca="1">IFERROR(__xludf.DUMMYFUNCTION("""COMPUTED_VALUE"""),"night_temp_offset_sp")</f>
        <v>night_temp_offset_sp</v>
      </c>
      <c r="B158" s="1" t="str" cm="1">
        <f t="array" aca="1" ref="B158" ca="1">_xlfn.IFS('historyTags 2'!B158="have", "have", 'onchangeTags 2'!B158="have", "have", 'procTags 2'!B158="have", "have", 'historyTags 2'!B158="extra", "extra", 'onchangeTags 2'!B158="extra", "extra", 'procTags 2'!B158="extra", "extra", 'historyTags 2'!B158="missing", "missing", 'onchangeTags 2'!B158="missing", "missing", 'procTags 2'!B158="missing", "missing", 'historyTags 2'!B158="ignore", "ignore", 'onchangeTags 2'!B158="ignore", "ignore", 'procTags 2'!B158="ignore", "ignore")</f>
        <v>ignore</v>
      </c>
      <c r="C158" s="1" t="str" cm="1">
        <f t="array" aca="1" ref="C158" ca="1">_xlfn.IFS('historyTags 2'!C158="have", "have", 'onchangeTags 2'!C158="have", "have", 'procTags 2'!C158="have", "have", 'historyTags 2'!C158="extra", "extra", 'onchangeTags 2'!C158="extra", "extra", 'procTags 2'!C158="extra", "extra", 'historyTags 2'!C158="missing", "missing", 'onchangeTags 2'!C158="missing", "missing", 'procTags 2'!C158="missing", "missing", 'historyTags 2'!C158="ignore", "ignore", 'onchangeTags 2'!C158="ignore", "ignore", 'procTags 2'!C158="ignore", "ignore")</f>
        <v>ignore</v>
      </c>
      <c r="D158" s="1" t="str" cm="1">
        <f t="array" aca="1" ref="D158" ca="1">_xlfn.IFS('historyTags 2'!D158="have", "have", 'onchangeTags 2'!D158="have", "have", 'procTags 2'!D158="have", "have", 'historyTags 2'!D158="extra", "extra", 'onchangeTags 2'!D158="extra", "extra", 'procTags 2'!D158="extra", "extra", 'historyTags 2'!D158="missing", "missing", 'onchangeTags 2'!D158="missing", "missing", 'procTags 2'!D158="missing", "missing", 'historyTags 2'!D158="ignore", "ignore", 'onchangeTags 2'!D158="ignore", "ignore", 'procTags 2'!D158="ignore", "ignore")</f>
        <v>ignore</v>
      </c>
      <c r="E158" s="1" t="str" cm="1">
        <f t="array" aca="1" ref="E158" ca="1">_xlfn.IFS('historyTags 2'!E158="have", "have", 'onchangeTags 2'!E158="have", "have", 'procTags 2'!E158="have", "have", 'historyTags 2'!E158="extra", "extra", 'onchangeTags 2'!E158="extra", "extra", 'procTags 2'!E158="extra", "extra", 'historyTags 2'!E158="missing", "missing", 'onchangeTags 2'!E158="missing", "missing", 'procTags 2'!E158="missing", "missing", 'historyTags 2'!E158="ignore", "ignore", 'onchangeTags 2'!E158="ignore", "ignore", 'procTags 2'!E158="ignore", "ignore")</f>
        <v>ignore</v>
      </c>
      <c r="F158" s="1" t="str" cm="1">
        <f t="array" aca="1" ref="F158" ca="1">_xlfn.IFS('historyTags 2'!F158="have", "have", 'onchangeTags 2'!F158="have", "have", 'procTags 2'!F158="have", "have", 'historyTags 2'!F158="extra", "extra", 'onchangeTags 2'!F158="extra", "extra", 'procTags 2'!F158="extra", "extra", 'historyTags 2'!F158="missing", "missing", 'onchangeTags 2'!F158="missing", "missing", 'procTags 2'!F158="missing", "missing", 'historyTags 2'!F158="ignore", "ignore", 'onchangeTags 2'!F158="ignore", "ignore", 'procTags 2'!F158="ignore", "ignore")</f>
        <v>ignore</v>
      </c>
      <c r="G158" s="1" t="str" cm="1">
        <f t="array" aca="1" ref="G158" ca="1">_xlfn.IFS('historyTags 2'!G158="have", "have", 'onchangeTags 2'!G158="have", "have", 'procTags 2'!G158="have", "have", 'historyTags 2'!G158="extra", "extra", 'onchangeTags 2'!G158="extra", "extra", 'procTags 2'!G158="extra", "extra", 'historyTags 2'!G158="missing", "missing", 'onchangeTags 2'!G158="missing", "missing", 'procTags 2'!G158="missing", "missing", 'historyTags 2'!G158="ignore", "ignore", 'onchangeTags 2'!G158="ignore", "ignore", 'procTags 2'!G158="ignore", "ignore")</f>
        <v>ignore</v>
      </c>
      <c r="H158" s="1" t="str" cm="1">
        <f t="array" aca="1" ref="H158" ca="1">_xlfn.IFS('historyTags 2'!H158="have", "have", 'onchangeTags 2'!H158="have", "have", 'procTags 2'!H158="have", "have", 'historyTags 2'!H158="extra", "extra", 'onchangeTags 2'!H158="extra", "extra", 'procTags 2'!H158="extra", "extra", 'historyTags 2'!H158="missing", "missing", 'onchangeTags 2'!H158="missing", "missing", 'procTags 2'!H158="missing", "missing", 'historyTags 2'!H158="ignore", "ignore", 'onchangeTags 2'!H158="ignore", "ignore", 'procTags 2'!H158="ignore", "ignore")</f>
        <v>ignore</v>
      </c>
      <c r="I158" s="1" t="str" cm="1">
        <f t="array" aca="1" ref="I158" ca="1">_xlfn.IFS('historyTags 2'!I158="have", "have", 'onchangeTags 2'!I158="have", "have", 'procTags 2'!I158="have", "have", 'historyTags 2'!I158="extra", "extra", 'onchangeTags 2'!I158="extra", "extra", 'procTags 2'!I158="extra", "extra", 'historyTags 2'!I158="missing", "missing", 'onchangeTags 2'!I158="missing", "missing", 'procTags 2'!I158="missing", "missing", 'historyTags 2'!I158="ignore", "ignore", 'onchangeTags 2'!I158="ignore", "ignore", 'procTags 2'!I158="ignore", "ignore")</f>
        <v>ignore</v>
      </c>
      <c r="J158" s="1" t="str" cm="1">
        <f t="array" aca="1" ref="J158" ca="1">_xlfn.IFS('historyTags 2'!J158="have", "have", 'onchangeTags 2'!J158="have", "have", 'procTags 2'!J158="have", "have", 'historyTags 2'!J158="extra", "extra", 'onchangeTags 2'!J158="extra", "extra", 'procTags 2'!J158="extra", "extra", 'historyTags 2'!J158="missing", "missing", 'onchangeTags 2'!J158="missing", "missing", 'procTags 2'!J158="missing", "missing", 'historyTags 2'!J158="ignore", "ignore", 'onchangeTags 2'!J158="ignore", "ignore", 'procTags 2'!J158="ignore", "ignore")</f>
        <v>ignore</v>
      </c>
      <c r="K158" s="1" t="str" cm="1">
        <f t="array" aca="1" ref="K158" ca="1">_xlfn.IFS('historyTags 2'!K158="have", "have", 'onchangeTags 2'!K158="have", "have", 'procTags 2'!K158="have", "have", 'historyTags 2'!K158="extra", "extra", 'onchangeTags 2'!K158="extra", "extra", 'procTags 2'!K158="extra", "extra", 'historyTags 2'!K158="missing", "missing", 'onchangeTags 2'!K158="missing", "missing", 'procTags 2'!K158="missing", "missing", 'historyTags 2'!K158="ignore", "ignore", 'onchangeTags 2'!K158="ignore", "ignore", 'procTags 2'!K158="ignore", "ignore")</f>
        <v>ignore</v>
      </c>
      <c r="L158" s="1" t="str" cm="1">
        <f t="array" aca="1" ref="L158" ca="1">_xlfn.IFS('historyTags 2'!L158="have", "have", 'onchangeTags 2'!L158="have", "have", 'procTags 2'!L158="have", "have", 'historyTags 2'!L158="extra", "extra", 'onchangeTags 2'!L158="extra", "extra", 'procTags 2'!L158="extra", "extra", 'historyTags 2'!L158="missing", "missing", 'onchangeTags 2'!L158="missing", "missing", 'procTags 2'!L158="missing", "missing", 'historyTags 2'!L158="ignore", "ignore", 'onchangeTags 2'!L158="ignore", "ignore", 'procTags 2'!L158="ignore", "ignore")</f>
        <v>ignore</v>
      </c>
      <c r="M158" s="1" t="str" cm="1">
        <f t="array" aca="1" ref="M158" ca="1">_xlfn.IFS('historyTags 2'!M158="have", "have", 'onchangeTags 2'!M158="have", "have", 'procTags 2'!M158="have", "have", 'historyTags 2'!M158="extra", "extra", 'onchangeTags 2'!M158="extra", "extra", 'procTags 2'!M158="extra", "extra", 'historyTags 2'!M158="missing", "missing", 'onchangeTags 2'!M158="missing", "missing", 'procTags 2'!M158="missing", "missing", 'historyTags 2'!M158="ignore", "ignore", 'onchangeTags 2'!M158="ignore", "ignore", 'procTags 2'!M158="ignore", "ignore")</f>
        <v>ignore</v>
      </c>
      <c r="N158" s="1" t="str" cm="1">
        <f t="array" aca="1" ref="N158" ca="1">_xlfn.IFS('historyTags 2'!N158="have", "have", 'onchangeTags 2'!N158="have", "have", 'procTags 2'!N158="have", "have", 'historyTags 2'!N158="extra", "extra", 'onchangeTags 2'!N158="extra", "extra", 'procTags 2'!N158="extra", "extra", 'historyTags 2'!N158="missing", "missing", 'onchangeTags 2'!N158="missing", "missing", 'procTags 2'!N158="missing", "missing", 'historyTags 2'!N158="ignore", "ignore", 'onchangeTags 2'!N158="ignore", "ignore", 'procTags 2'!N158="ignore", "ignore")</f>
        <v>ignore</v>
      </c>
      <c r="O158" s="1" t="str" cm="1">
        <f t="array" aca="1" ref="O158" ca="1">_xlfn.IFS('historyTags 2'!O158="have", "have", 'onchangeTags 2'!O158="have", "have", 'procTags 2'!O158="have", "have", 'historyTags 2'!O158="extra", "extra", 'onchangeTags 2'!O158="extra", "extra", 'procTags 2'!O158="extra", "extra", 'historyTags 2'!O158="missing", "missing", 'onchangeTags 2'!O158="missing", "missing", 'procTags 2'!O158="missing", "missing", 'historyTags 2'!O158="ignore", "ignore", 'onchangeTags 2'!O158="ignore", "ignore", 'procTags 2'!O158="ignore", "ignore")</f>
        <v>ignore</v>
      </c>
      <c r="P158" s="1" t="str" cm="1">
        <f t="array" aca="1" ref="P158" ca="1">_xlfn.IFS('historyTags 2'!P158="have", "have", 'onchangeTags 2'!P158="have", "have", 'procTags 2'!P158="have", "have", 'historyTags 2'!P158="extra", "extra", 'onchangeTags 2'!P158="extra", "extra", 'procTags 2'!P158="extra", "extra", 'historyTags 2'!P158="missing", "missing", 'onchangeTags 2'!P158="missing", "missing", 'procTags 2'!P158="missing", "missing", 'historyTags 2'!P158="ignore", "ignore", 'onchangeTags 2'!P158="ignore", "ignore", 'procTags 2'!P158="ignore", "ignore")</f>
        <v>ignore</v>
      </c>
    </row>
    <row r="159" spans="1:16" x14ac:dyDescent="0.2">
      <c r="A159" s="1" t="str">
        <f ca="1">IFERROR(__xludf.DUMMYFUNCTION("""COMPUTED_VALUE"""),"par_dawn_sp")</f>
        <v>par_dawn_sp</v>
      </c>
      <c r="B159" s="1" t="str" cm="1">
        <f t="array" aca="1" ref="B159" ca="1">_xlfn.IFS('historyTags 2'!B159="have", "have", 'onchangeTags 2'!B159="have", "have", 'procTags 2'!B159="have", "have", 'historyTags 2'!B159="extra", "extra", 'onchangeTags 2'!B159="extra", "extra", 'procTags 2'!B159="extra", "extra", 'historyTags 2'!B159="missing", "missing", 'onchangeTags 2'!B159="missing", "missing", 'procTags 2'!B159="missing", "missing", 'historyTags 2'!B159="ignore", "ignore", 'onchangeTags 2'!B159="ignore", "ignore", 'procTags 2'!B159="ignore", "ignore")</f>
        <v>ignore</v>
      </c>
      <c r="C159" s="1" t="str" cm="1">
        <f t="array" aca="1" ref="C159" ca="1">_xlfn.IFS('historyTags 2'!C159="have", "have", 'onchangeTags 2'!C159="have", "have", 'procTags 2'!C159="have", "have", 'historyTags 2'!C159="extra", "extra", 'onchangeTags 2'!C159="extra", "extra", 'procTags 2'!C159="extra", "extra", 'historyTags 2'!C159="missing", "missing", 'onchangeTags 2'!C159="missing", "missing", 'procTags 2'!C159="missing", "missing", 'historyTags 2'!C159="ignore", "ignore", 'onchangeTags 2'!C159="ignore", "ignore", 'procTags 2'!C159="ignore", "ignore")</f>
        <v>ignore</v>
      </c>
      <c r="D159" s="1" t="str" cm="1">
        <f t="array" aca="1" ref="D159" ca="1">_xlfn.IFS('historyTags 2'!D159="have", "have", 'onchangeTags 2'!D159="have", "have", 'procTags 2'!D159="have", "have", 'historyTags 2'!D159="extra", "extra", 'onchangeTags 2'!D159="extra", "extra", 'procTags 2'!D159="extra", "extra", 'historyTags 2'!D159="missing", "missing", 'onchangeTags 2'!D159="missing", "missing", 'procTags 2'!D159="missing", "missing", 'historyTags 2'!D159="ignore", "ignore", 'onchangeTags 2'!D159="ignore", "ignore", 'procTags 2'!D159="ignore", "ignore")</f>
        <v>ignore</v>
      </c>
      <c r="E159" s="1" t="str" cm="1">
        <f t="array" aca="1" ref="E159" ca="1">_xlfn.IFS('historyTags 2'!E159="have", "have", 'onchangeTags 2'!E159="have", "have", 'procTags 2'!E159="have", "have", 'historyTags 2'!E159="extra", "extra", 'onchangeTags 2'!E159="extra", "extra", 'procTags 2'!E159="extra", "extra", 'historyTags 2'!E159="missing", "missing", 'onchangeTags 2'!E159="missing", "missing", 'procTags 2'!E159="missing", "missing", 'historyTags 2'!E159="ignore", "ignore", 'onchangeTags 2'!E159="ignore", "ignore", 'procTags 2'!E159="ignore", "ignore")</f>
        <v>ignore</v>
      </c>
      <c r="F159" s="1" t="str" cm="1">
        <f t="array" aca="1" ref="F159" ca="1">_xlfn.IFS('historyTags 2'!F159="have", "have", 'onchangeTags 2'!F159="have", "have", 'procTags 2'!F159="have", "have", 'historyTags 2'!F159="extra", "extra", 'onchangeTags 2'!F159="extra", "extra", 'procTags 2'!F159="extra", "extra", 'historyTags 2'!F159="missing", "missing", 'onchangeTags 2'!F159="missing", "missing", 'procTags 2'!F159="missing", "missing", 'historyTags 2'!F159="ignore", "ignore", 'onchangeTags 2'!F159="ignore", "ignore", 'procTags 2'!F159="ignore", "ignore")</f>
        <v>ignore</v>
      </c>
      <c r="G159" s="1" t="str" cm="1">
        <f t="array" aca="1" ref="G159" ca="1">_xlfn.IFS('historyTags 2'!G159="have", "have", 'onchangeTags 2'!G159="have", "have", 'procTags 2'!G159="have", "have", 'historyTags 2'!G159="extra", "extra", 'onchangeTags 2'!G159="extra", "extra", 'procTags 2'!G159="extra", "extra", 'historyTags 2'!G159="missing", "missing", 'onchangeTags 2'!G159="missing", "missing", 'procTags 2'!G159="missing", "missing", 'historyTags 2'!G159="ignore", "ignore", 'onchangeTags 2'!G159="ignore", "ignore", 'procTags 2'!G159="ignore", "ignore")</f>
        <v>ignore</v>
      </c>
      <c r="H159" s="1" t="str" cm="1">
        <f t="array" aca="1" ref="H159" ca="1">_xlfn.IFS('historyTags 2'!H159="have", "have", 'onchangeTags 2'!H159="have", "have", 'procTags 2'!H159="have", "have", 'historyTags 2'!H159="extra", "extra", 'onchangeTags 2'!H159="extra", "extra", 'procTags 2'!H159="extra", "extra", 'historyTags 2'!H159="missing", "missing", 'onchangeTags 2'!H159="missing", "missing", 'procTags 2'!H159="missing", "missing", 'historyTags 2'!H159="ignore", "ignore", 'onchangeTags 2'!H159="ignore", "ignore", 'procTags 2'!H159="ignore", "ignore")</f>
        <v>ignore</v>
      </c>
      <c r="I159" s="1" t="str" cm="1">
        <f t="array" aca="1" ref="I159" ca="1">_xlfn.IFS('historyTags 2'!I159="have", "have", 'onchangeTags 2'!I159="have", "have", 'procTags 2'!I159="have", "have", 'historyTags 2'!I159="extra", "extra", 'onchangeTags 2'!I159="extra", "extra", 'procTags 2'!I159="extra", "extra", 'historyTags 2'!I159="missing", "missing", 'onchangeTags 2'!I159="missing", "missing", 'procTags 2'!I159="missing", "missing", 'historyTags 2'!I159="ignore", "ignore", 'onchangeTags 2'!I159="ignore", "ignore", 'procTags 2'!I159="ignore", "ignore")</f>
        <v>ignore</v>
      </c>
      <c r="J159" s="1" t="str" cm="1">
        <f t="array" aca="1" ref="J159" ca="1">_xlfn.IFS('historyTags 2'!J159="have", "have", 'onchangeTags 2'!J159="have", "have", 'procTags 2'!J159="have", "have", 'historyTags 2'!J159="extra", "extra", 'onchangeTags 2'!J159="extra", "extra", 'procTags 2'!J159="extra", "extra", 'historyTags 2'!J159="missing", "missing", 'onchangeTags 2'!J159="missing", "missing", 'procTags 2'!J159="missing", "missing", 'historyTags 2'!J159="ignore", "ignore", 'onchangeTags 2'!J159="ignore", "ignore", 'procTags 2'!J159="ignore", "ignore")</f>
        <v>ignore</v>
      </c>
      <c r="K159" s="1" t="str" cm="1">
        <f t="array" aca="1" ref="K159" ca="1">_xlfn.IFS('historyTags 2'!K159="have", "have", 'onchangeTags 2'!K159="have", "have", 'procTags 2'!K159="have", "have", 'historyTags 2'!K159="extra", "extra", 'onchangeTags 2'!K159="extra", "extra", 'procTags 2'!K159="extra", "extra", 'historyTags 2'!K159="missing", "missing", 'onchangeTags 2'!K159="missing", "missing", 'procTags 2'!K159="missing", "missing", 'historyTags 2'!K159="ignore", "ignore", 'onchangeTags 2'!K159="ignore", "ignore", 'procTags 2'!K159="ignore", "ignore")</f>
        <v>ignore</v>
      </c>
      <c r="L159" s="1" t="str" cm="1">
        <f t="array" aca="1" ref="L159" ca="1">_xlfn.IFS('historyTags 2'!L159="have", "have", 'onchangeTags 2'!L159="have", "have", 'procTags 2'!L159="have", "have", 'historyTags 2'!L159="extra", "extra", 'onchangeTags 2'!L159="extra", "extra", 'procTags 2'!L159="extra", "extra", 'historyTags 2'!L159="missing", "missing", 'onchangeTags 2'!L159="missing", "missing", 'procTags 2'!L159="missing", "missing", 'historyTags 2'!L159="ignore", "ignore", 'onchangeTags 2'!L159="ignore", "ignore", 'procTags 2'!L159="ignore", "ignore")</f>
        <v>ignore</v>
      </c>
      <c r="M159" s="1" t="str" cm="1">
        <f t="array" aca="1" ref="M159" ca="1">_xlfn.IFS('historyTags 2'!M159="have", "have", 'onchangeTags 2'!M159="have", "have", 'procTags 2'!M159="have", "have", 'historyTags 2'!M159="extra", "extra", 'onchangeTags 2'!M159="extra", "extra", 'procTags 2'!M159="extra", "extra", 'historyTags 2'!M159="missing", "missing", 'onchangeTags 2'!M159="missing", "missing", 'procTags 2'!M159="missing", "missing", 'historyTags 2'!M159="ignore", "ignore", 'onchangeTags 2'!M159="ignore", "ignore", 'procTags 2'!M159="ignore", "ignore")</f>
        <v>ignore</v>
      </c>
      <c r="N159" s="1" t="str" cm="1">
        <f t="array" aca="1" ref="N159" ca="1">_xlfn.IFS('historyTags 2'!N159="have", "have", 'onchangeTags 2'!N159="have", "have", 'procTags 2'!N159="have", "have", 'historyTags 2'!N159="extra", "extra", 'onchangeTags 2'!N159="extra", "extra", 'procTags 2'!N159="extra", "extra", 'historyTags 2'!N159="missing", "missing", 'onchangeTags 2'!N159="missing", "missing", 'procTags 2'!N159="missing", "missing", 'historyTags 2'!N159="ignore", "ignore", 'onchangeTags 2'!N159="ignore", "ignore", 'procTags 2'!N159="ignore", "ignore")</f>
        <v>ignore</v>
      </c>
      <c r="O159" s="1" t="str" cm="1">
        <f t="array" aca="1" ref="O159" ca="1">_xlfn.IFS('historyTags 2'!O159="have", "have", 'onchangeTags 2'!O159="have", "have", 'procTags 2'!O159="have", "have", 'historyTags 2'!O159="extra", "extra", 'onchangeTags 2'!O159="extra", "extra", 'procTags 2'!O159="extra", "extra", 'historyTags 2'!O159="missing", "missing", 'onchangeTags 2'!O159="missing", "missing", 'procTags 2'!O159="missing", "missing", 'historyTags 2'!O159="ignore", "ignore", 'onchangeTags 2'!O159="ignore", "ignore", 'procTags 2'!O159="ignore", "ignore")</f>
        <v>ignore</v>
      </c>
      <c r="P159" s="1" t="str" cm="1">
        <f t="array" aca="1" ref="P159" ca="1">_xlfn.IFS('historyTags 2'!P159="have", "have", 'onchangeTags 2'!P159="have", "have", 'procTags 2'!P159="have", "have", 'historyTags 2'!P159="extra", "extra", 'onchangeTags 2'!P159="extra", "extra", 'procTags 2'!P159="extra", "extra", 'historyTags 2'!P159="missing", "missing", 'onchangeTags 2'!P159="missing", "missing", 'procTags 2'!P159="missing", "missing", 'historyTags 2'!P159="ignore", "ignore", 'onchangeTags 2'!P159="ignore", "ignore", 'procTags 2'!P159="ignore", "ignore")</f>
        <v>ignore</v>
      </c>
    </row>
    <row r="160" spans="1:16" x14ac:dyDescent="0.2">
      <c r="A160" s="1" t="str">
        <f ca="1">IFERROR(__xludf.DUMMYFUNCTION("""COMPUTED_VALUE"""),"par_night_sp")</f>
        <v>par_night_sp</v>
      </c>
      <c r="B160" s="1" t="str" cm="1">
        <f t="array" aca="1" ref="B160" ca="1">_xlfn.IFS('historyTags 2'!B160="have", "have", 'onchangeTags 2'!B160="have", "have", 'procTags 2'!B160="have", "have", 'historyTags 2'!B160="extra", "extra", 'onchangeTags 2'!B160="extra", "extra", 'procTags 2'!B160="extra", "extra", 'historyTags 2'!B160="missing", "missing", 'onchangeTags 2'!B160="missing", "missing", 'procTags 2'!B160="missing", "missing", 'historyTags 2'!B160="ignore", "ignore", 'onchangeTags 2'!B160="ignore", "ignore", 'procTags 2'!B160="ignore", "ignore")</f>
        <v>ignore</v>
      </c>
      <c r="C160" s="1" t="str" cm="1">
        <f t="array" aca="1" ref="C160" ca="1">_xlfn.IFS('historyTags 2'!C160="have", "have", 'onchangeTags 2'!C160="have", "have", 'procTags 2'!C160="have", "have", 'historyTags 2'!C160="extra", "extra", 'onchangeTags 2'!C160="extra", "extra", 'procTags 2'!C160="extra", "extra", 'historyTags 2'!C160="missing", "missing", 'onchangeTags 2'!C160="missing", "missing", 'procTags 2'!C160="missing", "missing", 'historyTags 2'!C160="ignore", "ignore", 'onchangeTags 2'!C160="ignore", "ignore", 'procTags 2'!C160="ignore", "ignore")</f>
        <v>ignore</v>
      </c>
      <c r="D160" s="1" t="str" cm="1">
        <f t="array" aca="1" ref="D160" ca="1">_xlfn.IFS('historyTags 2'!D160="have", "have", 'onchangeTags 2'!D160="have", "have", 'procTags 2'!D160="have", "have", 'historyTags 2'!D160="extra", "extra", 'onchangeTags 2'!D160="extra", "extra", 'procTags 2'!D160="extra", "extra", 'historyTags 2'!D160="missing", "missing", 'onchangeTags 2'!D160="missing", "missing", 'procTags 2'!D160="missing", "missing", 'historyTags 2'!D160="ignore", "ignore", 'onchangeTags 2'!D160="ignore", "ignore", 'procTags 2'!D160="ignore", "ignore")</f>
        <v>ignore</v>
      </c>
      <c r="E160" s="1" t="str" cm="1">
        <f t="array" aca="1" ref="E160" ca="1">_xlfn.IFS('historyTags 2'!E160="have", "have", 'onchangeTags 2'!E160="have", "have", 'procTags 2'!E160="have", "have", 'historyTags 2'!E160="extra", "extra", 'onchangeTags 2'!E160="extra", "extra", 'procTags 2'!E160="extra", "extra", 'historyTags 2'!E160="missing", "missing", 'onchangeTags 2'!E160="missing", "missing", 'procTags 2'!E160="missing", "missing", 'historyTags 2'!E160="ignore", "ignore", 'onchangeTags 2'!E160="ignore", "ignore", 'procTags 2'!E160="ignore", "ignore")</f>
        <v>ignore</v>
      </c>
      <c r="F160" s="1" t="str" cm="1">
        <f t="array" aca="1" ref="F160" ca="1">_xlfn.IFS('historyTags 2'!F160="have", "have", 'onchangeTags 2'!F160="have", "have", 'procTags 2'!F160="have", "have", 'historyTags 2'!F160="extra", "extra", 'onchangeTags 2'!F160="extra", "extra", 'procTags 2'!F160="extra", "extra", 'historyTags 2'!F160="missing", "missing", 'onchangeTags 2'!F160="missing", "missing", 'procTags 2'!F160="missing", "missing", 'historyTags 2'!F160="ignore", "ignore", 'onchangeTags 2'!F160="ignore", "ignore", 'procTags 2'!F160="ignore", "ignore")</f>
        <v>ignore</v>
      </c>
      <c r="G160" s="1" t="str" cm="1">
        <f t="array" aca="1" ref="G160" ca="1">_xlfn.IFS('historyTags 2'!G160="have", "have", 'onchangeTags 2'!G160="have", "have", 'procTags 2'!G160="have", "have", 'historyTags 2'!G160="extra", "extra", 'onchangeTags 2'!G160="extra", "extra", 'procTags 2'!G160="extra", "extra", 'historyTags 2'!G160="missing", "missing", 'onchangeTags 2'!G160="missing", "missing", 'procTags 2'!G160="missing", "missing", 'historyTags 2'!G160="ignore", "ignore", 'onchangeTags 2'!G160="ignore", "ignore", 'procTags 2'!G160="ignore", "ignore")</f>
        <v>ignore</v>
      </c>
      <c r="H160" s="1" t="str" cm="1">
        <f t="array" aca="1" ref="H160" ca="1">_xlfn.IFS('historyTags 2'!H160="have", "have", 'onchangeTags 2'!H160="have", "have", 'procTags 2'!H160="have", "have", 'historyTags 2'!H160="extra", "extra", 'onchangeTags 2'!H160="extra", "extra", 'procTags 2'!H160="extra", "extra", 'historyTags 2'!H160="missing", "missing", 'onchangeTags 2'!H160="missing", "missing", 'procTags 2'!H160="missing", "missing", 'historyTags 2'!H160="ignore", "ignore", 'onchangeTags 2'!H160="ignore", "ignore", 'procTags 2'!H160="ignore", "ignore")</f>
        <v>ignore</v>
      </c>
      <c r="I160" s="1" t="str" cm="1">
        <f t="array" aca="1" ref="I160" ca="1">_xlfn.IFS('historyTags 2'!I160="have", "have", 'onchangeTags 2'!I160="have", "have", 'procTags 2'!I160="have", "have", 'historyTags 2'!I160="extra", "extra", 'onchangeTags 2'!I160="extra", "extra", 'procTags 2'!I160="extra", "extra", 'historyTags 2'!I160="missing", "missing", 'onchangeTags 2'!I160="missing", "missing", 'procTags 2'!I160="missing", "missing", 'historyTags 2'!I160="ignore", "ignore", 'onchangeTags 2'!I160="ignore", "ignore", 'procTags 2'!I160="ignore", "ignore")</f>
        <v>ignore</v>
      </c>
      <c r="J160" s="1" t="str" cm="1">
        <f t="array" aca="1" ref="J160" ca="1">_xlfn.IFS('historyTags 2'!J160="have", "have", 'onchangeTags 2'!J160="have", "have", 'procTags 2'!J160="have", "have", 'historyTags 2'!J160="extra", "extra", 'onchangeTags 2'!J160="extra", "extra", 'procTags 2'!J160="extra", "extra", 'historyTags 2'!J160="missing", "missing", 'onchangeTags 2'!J160="missing", "missing", 'procTags 2'!J160="missing", "missing", 'historyTags 2'!J160="ignore", "ignore", 'onchangeTags 2'!J160="ignore", "ignore", 'procTags 2'!J160="ignore", "ignore")</f>
        <v>ignore</v>
      </c>
      <c r="K160" s="1" t="str" cm="1">
        <f t="array" aca="1" ref="K160" ca="1">_xlfn.IFS('historyTags 2'!K160="have", "have", 'onchangeTags 2'!K160="have", "have", 'procTags 2'!K160="have", "have", 'historyTags 2'!K160="extra", "extra", 'onchangeTags 2'!K160="extra", "extra", 'procTags 2'!K160="extra", "extra", 'historyTags 2'!K160="missing", "missing", 'onchangeTags 2'!K160="missing", "missing", 'procTags 2'!K160="missing", "missing", 'historyTags 2'!K160="ignore", "ignore", 'onchangeTags 2'!K160="ignore", "ignore", 'procTags 2'!K160="ignore", "ignore")</f>
        <v>ignore</v>
      </c>
      <c r="L160" s="1" t="str" cm="1">
        <f t="array" aca="1" ref="L160" ca="1">_xlfn.IFS('historyTags 2'!L160="have", "have", 'onchangeTags 2'!L160="have", "have", 'procTags 2'!L160="have", "have", 'historyTags 2'!L160="extra", "extra", 'onchangeTags 2'!L160="extra", "extra", 'procTags 2'!L160="extra", "extra", 'historyTags 2'!L160="missing", "missing", 'onchangeTags 2'!L160="missing", "missing", 'procTags 2'!L160="missing", "missing", 'historyTags 2'!L160="ignore", "ignore", 'onchangeTags 2'!L160="ignore", "ignore", 'procTags 2'!L160="ignore", "ignore")</f>
        <v>ignore</v>
      </c>
      <c r="M160" s="1" t="str" cm="1">
        <f t="array" aca="1" ref="M160" ca="1">_xlfn.IFS('historyTags 2'!M160="have", "have", 'onchangeTags 2'!M160="have", "have", 'procTags 2'!M160="have", "have", 'historyTags 2'!M160="extra", "extra", 'onchangeTags 2'!M160="extra", "extra", 'procTags 2'!M160="extra", "extra", 'historyTags 2'!M160="missing", "missing", 'onchangeTags 2'!M160="missing", "missing", 'procTags 2'!M160="missing", "missing", 'historyTags 2'!M160="ignore", "ignore", 'onchangeTags 2'!M160="ignore", "ignore", 'procTags 2'!M160="ignore", "ignore")</f>
        <v>ignore</v>
      </c>
      <c r="N160" s="1" t="str" cm="1">
        <f t="array" aca="1" ref="N160" ca="1">_xlfn.IFS('historyTags 2'!N160="have", "have", 'onchangeTags 2'!N160="have", "have", 'procTags 2'!N160="have", "have", 'historyTags 2'!N160="extra", "extra", 'onchangeTags 2'!N160="extra", "extra", 'procTags 2'!N160="extra", "extra", 'historyTags 2'!N160="missing", "missing", 'onchangeTags 2'!N160="missing", "missing", 'procTags 2'!N160="missing", "missing", 'historyTags 2'!N160="ignore", "ignore", 'onchangeTags 2'!N160="ignore", "ignore", 'procTags 2'!N160="ignore", "ignore")</f>
        <v>ignore</v>
      </c>
      <c r="O160" s="1" t="str" cm="1">
        <f t="array" aca="1" ref="O160" ca="1">_xlfn.IFS('historyTags 2'!O160="have", "have", 'onchangeTags 2'!O160="have", "have", 'procTags 2'!O160="have", "have", 'historyTags 2'!O160="extra", "extra", 'onchangeTags 2'!O160="extra", "extra", 'procTags 2'!O160="extra", "extra", 'historyTags 2'!O160="missing", "missing", 'onchangeTags 2'!O160="missing", "missing", 'procTags 2'!O160="missing", "missing", 'historyTags 2'!O160="ignore", "ignore", 'onchangeTags 2'!O160="ignore", "ignore", 'procTags 2'!O160="ignore", "ignore")</f>
        <v>ignore</v>
      </c>
      <c r="P160" s="1" t="str" cm="1">
        <f t="array" aca="1" ref="P160" ca="1">_xlfn.IFS('historyTags 2'!P160="have", "have", 'onchangeTags 2'!P160="have", "have", 'procTags 2'!P160="have", "have", 'historyTags 2'!P160="extra", "extra", 'onchangeTags 2'!P160="extra", "extra", 'procTags 2'!P160="extra", "extra", 'historyTags 2'!P160="missing", "missing", 'onchangeTags 2'!P160="missing", "missing", 'procTags 2'!P160="missing", "missing", 'historyTags 2'!P160="ignore", "ignore", 'onchangeTags 2'!P160="ignore", "ignore", 'procTags 2'!P160="ignore", "ignore")</f>
        <v>ignore</v>
      </c>
    </row>
    <row r="161" spans="1:16" x14ac:dyDescent="0.2">
      <c r="A161" s="1" t="str">
        <f ca="1">IFERROR(__xludf.DUMMYFUNCTION("""COMPUTED_VALUE"""),"par_thresh_dev_change_light")</f>
        <v>par_thresh_dev_change_light</v>
      </c>
      <c r="B161" s="1" t="str" cm="1">
        <f t="array" aca="1" ref="B161" ca="1">_xlfn.IFS('historyTags 2'!B161="have", "have", 'onchangeTags 2'!B161="have", "have", 'procTags 2'!B161="have", "have", 'historyTags 2'!B161="extra", "extra", 'onchangeTags 2'!B161="extra", "extra", 'procTags 2'!B161="extra", "extra", 'historyTags 2'!B161="missing", "missing", 'onchangeTags 2'!B161="missing", "missing", 'procTags 2'!B161="missing", "missing", 'historyTags 2'!B161="ignore", "ignore", 'onchangeTags 2'!B161="ignore", "ignore", 'procTags 2'!B161="ignore", "ignore")</f>
        <v>ignore</v>
      </c>
      <c r="C161" s="1" t="str" cm="1">
        <f t="array" aca="1" ref="C161" ca="1">_xlfn.IFS('historyTags 2'!C161="have", "have", 'onchangeTags 2'!C161="have", "have", 'procTags 2'!C161="have", "have", 'historyTags 2'!C161="extra", "extra", 'onchangeTags 2'!C161="extra", "extra", 'procTags 2'!C161="extra", "extra", 'historyTags 2'!C161="missing", "missing", 'onchangeTags 2'!C161="missing", "missing", 'procTags 2'!C161="missing", "missing", 'historyTags 2'!C161="ignore", "ignore", 'onchangeTags 2'!C161="ignore", "ignore", 'procTags 2'!C161="ignore", "ignore")</f>
        <v>ignore</v>
      </c>
      <c r="D161" s="1" t="str" cm="1">
        <f t="array" aca="1" ref="D161" ca="1">_xlfn.IFS('historyTags 2'!D161="have", "have", 'onchangeTags 2'!D161="have", "have", 'procTags 2'!D161="have", "have", 'historyTags 2'!D161="extra", "extra", 'onchangeTags 2'!D161="extra", "extra", 'procTags 2'!D161="extra", "extra", 'historyTags 2'!D161="missing", "missing", 'onchangeTags 2'!D161="missing", "missing", 'procTags 2'!D161="missing", "missing", 'historyTags 2'!D161="ignore", "ignore", 'onchangeTags 2'!D161="ignore", "ignore", 'procTags 2'!D161="ignore", "ignore")</f>
        <v>ignore</v>
      </c>
      <c r="E161" s="1" t="str" cm="1">
        <f t="array" aca="1" ref="E161" ca="1">_xlfn.IFS('historyTags 2'!E161="have", "have", 'onchangeTags 2'!E161="have", "have", 'procTags 2'!E161="have", "have", 'historyTags 2'!E161="extra", "extra", 'onchangeTags 2'!E161="extra", "extra", 'procTags 2'!E161="extra", "extra", 'historyTags 2'!E161="missing", "missing", 'onchangeTags 2'!E161="missing", "missing", 'procTags 2'!E161="missing", "missing", 'historyTags 2'!E161="ignore", "ignore", 'onchangeTags 2'!E161="ignore", "ignore", 'procTags 2'!E161="ignore", "ignore")</f>
        <v>ignore</v>
      </c>
      <c r="F161" s="1" t="str" cm="1">
        <f t="array" aca="1" ref="F161" ca="1">_xlfn.IFS('historyTags 2'!F161="have", "have", 'onchangeTags 2'!F161="have", "have", 'procTags 2'!F161="have", "have", 'historyTags 2'!F161="extra", "extra", 'onchangeTags 2'!F161="extra", "extra", 'procTags 2'!F161="extra", "extra", 'historyTags 2'!F161="missing", "missing", 'onchangeTags 2'!F161="missing", "missing", 'procTags 2'!F161="missing", "missing", 'historyTags 2'!F161="ignore", "ignore", 'onchangeTags 2'!F161="ignore", "ignore", 'procTags 2'!F161="ignore", "ignore")</f>
        <v>ignore</v>
      </c>
      <c r="G161" s="1" t="str" cm="1">
        <f t="array" aca="1" ref="G161" ca="1">_xlfn.IFS('historyTags 2'!G161="have", "have", 'onchangeTags 2'!G161="have", "have", 'procTags 2'!G161="have", "have", 'historyTags 2'!G161="extra", "extra", 'onchangeTags 2'!G161="extra", "extra", 'procTags 2'!G161="extra", "extra", 'historyTags 2'!G161="missing", "missing", 'onchangeTags 2'!G161="missing", "missing", 'procTags 2'!G161="missing", "missing", 'historyTags 2'!G161="ignore", "ignore", 'onchangeTags 2'!G161="ignore", "ignore", 'procTags 2'!G161="ignore", "ignore")</f>
        <v>ignore</v>
      </c>
      <c r="H161" s="1" t="str" cm="1">
        <f t="array" aca="1" ref="H161" ca="1">_xlfn.IFS('historyTags 2'!H161="have", "have", 'onchangeTags 2'!H161="have", "have", 'procTags 2'!H161="have", "have", 'historyTags 2'!H161="extra", "extra", 'onchangeTags 2'!H161="extra", "extra", 'procTags 2'!H161="extra", "extra", 'historyTags 2'!H161="missing", "missing", 'onchangeTags 2'!H161="missing", "missing", 'procTags 2'!H161="missing", "missing", 'historyTags 2'!H161="ignore", "ignore", 'onchangeTags 2'!H161="ignore", "ignore", 'procTags 2'!H161="ignore", "ignore")</f>
        <v>ignore</v>
      </c>
      <c r="I161" s="1" t="str" cm="1">
        <f t="array" aca="1" ref="I161" ca="1">_xlfn.IFS('historyTags 2'!I161="have", "have", 'onchangeTags 2'!I161="have", "have", 'procTags 2'!I161="have", "have", 'historyTags 2'!I161="extra", "extra", 'onchangeTags 2'!I161="extra", "extra", 'procTags 2'!I161="extra", "extra", 'historyTags 2'!I161="missing", "missing", 'onchangeTags 2'!I161="missing", "missing", 'procTags 2'!I161="missing", "missing", 'historyTags 2'!I161="ignore", "ignore", 'onchangeTags 2'!I161="ignore", "ignore", 'procTags 2'!I161="ignore", "ignore")</f>
        <v>ignore</v>
      </c>
      <c r="J161" s="1" t="str" cm="1">
        <f t="array" aca="1" ref="J161" ca="1">_xlfn.IFS('historyTags 2'!J161="have", "have", 'onchangeTags 2'!J161="have", "have", 'procTags 2'!J161="have", "have", 'historyTags 2'!J161="extra", "extra", 'onchangeTags 2'!J161="extra", "extra", 'procTags 2'!J161="extra", "extra", 'historyTags 2'!J161="missing", "missing", 'onchangeTags 2'!J161="missing", "missing", 'procTags 2'!J161="missing", "missing", 'historyTags 2'!J161="ignore", "ignore", 'onchangeTags 2'!J161="ignore", "ignore", 'procTags 2'!J161="ignore", "ignore")</f>
        <v>ignore</v>
      </c>
      <c r="K161" s="1" t="str" cm="1">
        <f t="array" aca="1" ref="K161" ca="1">_xlfn.IFS('historyTags 2'!K161="have", "have", 'onchangeTags 2'!K161="have", "have", 'procTags 2'!K161="have", "have", 'historyTags 2'!K161="extra", "extra", 'onchangeTags 2'!K161="extra", "extra", 'procTags 2'!K161="extra", "extra", 'historyTags 2'!K161="missing", "missing", 'onchangeTags 2'!K161="missing", "missing", 'procTags 2'!K161="missing", "missing", 'historyTags 2'!K161="ignore", "ignore", 'onchangeTags 2'!K161="ignore", "ignore", 'procTags 2'!K161="ignore", "ignore")</f>
        <v>ignore</v>
      </c>
      <c r="L161" s="1" t="str" cm="1">
        <f t="array" aca="1" ref="L161" ca="1">_xlfn.IFS('historyTags 2'!L161="have", "have", 'onchangeTags 2'!L161="have", "have", 'procTags 2'!L161="have", "have", 'historyTags 2'!L161="extra", "extra", 'onchangeTags 2'!L161="extra", "extra", 'procTags 2'!L161="extra", "extra", 'historyTags 2'!L161="missing", "missing", 'onchangeTags 2'!L161="missing", "missing", 'procTags 2'!L161="missing", "missing", 'historyTags 2'!L161="ignore", "ignore", 'onchangeTags 2'!L161="ignore", "ignore", 'procTags 2'!L161="ignore", "ignore")</f>
        <v>ignore</v>
      </c>
      <c r="M161" s="1" t="str" cm="1">
        <f t="array" aca="1" ref="M161" ca="1">_xlfn.IFS('historyTags 2'!M161="have", "have", 'onchangeTags 2'!M161="have", "have", 'procTags 2'!M161="have", "have", 'historyTags 2'!M161="extra", "extra", 'onchangeTags 2'!M161="extra", "extra", 'procTags 2'!M161="extra", "extra", 'historyTags 2'!M161="missing", "missing", 'onchangeTags 2'!M161="missing", "missing", 'procTags 2'!M161="missing", "missing", 'historyTags 2'!M161="ignore", "ignore", 'onchangeTags 2'!M161="ignore", "ignore", 'procTags 2'!M161="ignore", "ignore")</f>
        <v>ignore</v>
      </c>
      <c r="N161" s="1" t="str" cm="1">
        <f t="array" aca="1" ref="N161" ca="1">_xlfn.IFS('historyTags 2'!N161="have", "have", 'onchangeTags 2'!N161="have", "have", 'procTags 2'!N161="have", "have", 'historyTags 2'!N161="extra", "extra", 'onchangeTags 2'!N161="extra", "extra", 'procTags 2'!N161="extra", "extra", 'historyTags 2'!N161="missing", "missing", 'onchangeTags 2'!N161="missing", "missing", 'procTags 2'!N161="missing", "missing", 'historyTags 2'!N161="ignore", "ignore", 'onchangeTags 2'!N161="ignore", "ignore", 'procTags 2'!N161="ignore", "ignore")</f>
        <v>ignore</v>
      </c>
      <c r="O161" s="1" t="str" cm="1">
        <f t="array" aca="1" ref="O161" ca="1">_xlfn.IFS('historyTags 2'!O161="have", "have", 'onchangeTags 2'!O161="have", "have", 'procTags 2'!O161="have", "have", 'historyTags 2'!O161="extra", "extra", 'onchangeTags 2'!O161="extra", "extra", 'procTags 2'!O161="extra", "extra", 'historyTags 2'!O161="missing", "missing", 'onchangeTags 2'!O161="missing", "missing", 'procTags 2'!O161="missing", "missing", 'historyTags 2'!O161="ignore", "ignore", 'onchangeTags 2'!O161="ignore", "ignore", 'procTags 2'!O161="ignore", "ignore")</f>
        <v>ignore</v>
      </c>
      <c r="P161" s="1" t="str" cm="1">
        <f t="array" aca="1" ref="P161" ca="1">_xlfn.IFS('historyTags 2'!P161="have", "have", 'onchangeTags 2'!P161="have", "have", 'procTags 2'!P161="have", "have", 'historyTags 2'!P161="extra", "extra", 'onchangeTags 2'!P161="extra", "extra", 'procTags 2'!P161="extra", "extra", 'historyTags 2'!P161="missing", "missing", 'onchangeTags 2'!P161="missing", "missing", 'procTags 2'!P161="missing", "missing", 'historyTags 2'!P161="ignore", "ignore", 'onchangeTags 2'!P161="ignore", "ignore", 'procTags 2'!P161="ignore", "ignore")</f>
        <v>ignore</v>
      </c>
    </row>
    <row r="162" spans="1:16" x14ac:dyDescent="0.2">
      <c r="A162" s="1" t="str">
        <f ca="1">IFERROR(__xludf.DUMMYFUNCTION("""COMPUTED_VALUE"""),"par_thresh_high")</f>
        <v>par_thresh_high</v>
      </c>
      <c r="B162" s="1" t="str" cm="1">
        <f t="array" aca="1" ref="B162" ca="1">_xlfn.IFS('historyTags 2'!B162="have", "have", 'onchangeTags 2'!B162="have", "have", 'procTags 2'!B162="have", "have", 'historyTags 2'!B162="extra", "extra", 'onchangeTags 2'!B162="extra", "extra", 'procTags 2'!B162="extra", "extra", 'historyTags 2'!B162="missing", "missing", 'onchangeTags 2'!B162="missing", "missing", 'procTags 2'!B162="missing", "missing", 'historyTags 2'!B162="ignore", "ignore", 'onchangeTags 2'!B162="ignore", "ignore", 'procTags 2'!B162="ignore", "ignore")</f>
        <v>ignore</v>
      </c>
      <c r="C162" s="1" t="str" cm="1">
        <f t="array" aca="1" ref="C162" ca="1">_xlfn.IFS('historyTags 2'!C162="have", "have", 'onchangeTags 2'!C162="have", "have", 'procTags 2'!C162="have", "have", 'historyTags 2'!C162="extra", "extra", 'onchangeTags 2'!C162="extra", "extra", 'procTags 2'!C162="extra", "extra", 'historyTags 2'!C162="missing", "missing", 'onchangeTags 2'!C162="missing", "missing", 'procTags 2'!C162="missing", "missing", 'historyTags 2'!C162="ignore", "ignore", 'onchangeTags 2'!C162="ignore", "ignore", 'procTags 2'!C162="ignore", "ignore")</f>
        <v>ignore</v>
      </c>
      <c r="D162" s="1" t="str" cm="1">
        <f t="array" aca="1" ref="D162" ca="1">_xlfn.IFS('historyTags 2'!D162="have", "have", 'onchangeTags 2'!D162="have", "have", 'procTags 2'!D162="have", "have", 'historyTags 2'!D162="extra", "extra", 'onchangeTags 2'!D162="extra", "extra", 'procTags 2'!D162="extra", "extra", 'historyTags 2'!D162="missing", "missing", 'onchangeTags 2'!D162="missing", "missing", 'procTags 2'!D162="missing", "missing", 'historyTags 2'!D162="ignore", "ignore", 'onchangeTags 2'!D162="ignore", "ignore", 'procTags 2'!D162="ignore", "ignore")</f>
        <v>ignore</v>
      </c>
      <c r="E162" s="1" t="str" cm="1">
        <f t="array" aca="1" ref="E162" ca="1">_xlfn.IFS('historyTags 2'!E162="have", "have", 'onchangeTags 2'!E162="have", "have", 'procTags 2'!E162="have", "have", 'historyTags 2'!E162="extra", "extra", 'onchangeTags 2'!E162="extra", "extra", 'procTags 2'!E162="extra", "extra", 'historyTags 2'!E162="missing", "missing", 'onchangeTags 2'!E162="missing", "missing", 'procTags 2'!E162="missing", "missing", 'historyTags 2'!E162="ignore", "ignore", 'onchangeTags 2'!E162="ignore", "ignore", 'procTags 2'!E162="ignore", "ignore")</f>
        <v>ignore</v>
      </c>
      <c r="F162" s="1" t="str" cm="1">
        <f t="array" aca="1" ref="F162" ca="1">_xlfn.IFS('historyTags 2'!F162="have", "have", 'onchangeTags 2'!F162="have", "have", 'procTags 2'!F162="have", "have", 'historyTags 2'!F162="extra", "extra", 'onchangeTags 2'!F162="extra", "extra", 'procTags 2'!F162="extra", "extra", 'historyTags 2'!F162="missing", "missing", 'onchangeTags 2'!F162="missing", "missing", 'procTags 2'!F162="missing", "missing", 'historyTags 2'!F162="ignore", "ignore", 'onchangeTags 2'!F162="ignore", "ignore", 'procTags 2'!F162="ignore", "ignore")</f>
        <v>ignore</v>
      </c>
      <c r="G162" s="1" t="str" cm="1">
        <f t="array" aca="1" ref="G162" ca="1">_xlfn.IFS('historyTags 2'!G162="have", "have", 'onchangeTags 2'!G162="have", "have", 'procTags 2'!G162="have", "have", 'historyTags 2'!G162="extra", "extra", 'onchangeTags 2'!G162="extra", "extra", 'procTags 2'!G162="extra", "extra", 'historyTags 2'!G162="missing", "missing", 'onchangeTags 2'!G162="missing", "missing", 'procTags 2'!G162="missing", "missing", 'historyTags 2'!G162="ignore", "ignore", 'onchangeTags 2'!G162="ignore", "ignore", 'procTags 2'!G162="ignore", "ignore")</f>
        <v>ignore</v>
      </c>
      <c r="H162" s="1" t="str" cm="1">
        <f t="array" aca="1" ref="H162" ca="1">_xlfn.IFS('historyTags 2'!H162="have", "have", 'onchangeTags 2'!H162="have", "have", 'procTags 2'!H162="have", "have", 'historyTags 2'!H162="extra", "extra", 'onchangeTags 2'!H162="extra", "extra", 'procTags 2'!H162="extra", "extra", 'historyTags 2'!H162="missing", "missing", 'onchangeTags 2'!H162="missing", "missing", 'procTags 2'!H162="missing", "missing", 'historyTags 2'!H162="ignore", "ignore", 'onchangeTags 2'!H162="ignore", "ignore", 'procTags 2'!H162="ignore", "ignore")</f>
        <v>ignore</v>
      </c>
      <c r="I162" s="1" t="str" cm="1">
        <f t="array" aca="1" ref="I162" ca="1">_xlfn.IFS('historyTags 2'!I162="have", "have", 'onchangeTags 2'!I162="have", "have", 'procTags 2'!I162="have", "have", 'historyTags 2'!I162="extra", "extra", 'onchangeTags 2'!I162="extra", "extra", 'procTags 2'!I162="extra", "extra", 'historyTags 2'!I162="missing", "missing", 'onchangeTags 2'!I162="missing", "missing", 'procTags 2'!I162="missing", "missing", 'historyTags 2'!I162="ignore", "ignore", 'onchangeTags 2'!I162="ignore", "ignore", 'procTags 2'!I162="ignore", "ignore")</f>
        <v>ignore</v>
      </c>
      <c r="J162" s="1" t="str" cm="1">
        <f t="array" aca="1" ref="J162" ca="1">_xlfn.IFS('historyTags 2'!J162="have", "have", 'onchangeTags 2'!J162="have", "have", 'procTags 2'!J162="have", "have", 'historyTags 2'!J162="extra", "extra", 'onchangeTags 2'!J162="extra", "extra", 'procTags 2'!J162="extra", "extra", 'historyTags 2'!J162="missing", "missing", 'onchangeTags 2'!J162="missing", "missing", 'procTags 2'!J162="missing", "missing", 'historyTags 2'!J162="ignore", "ignore", 'onchangeTags 2'!J162="ignore", "ignore", 'procTags 2'!J162="ignore", "ignore")</f>
        <v>ignore</v>
      </c>
      <c r="K162" s="1" t="str" cm="1">
        <f t="array" aca="1" ref="K162" ca="1">_xlfn.IFS('historyTags 2'!K162="have", "have", 'onchangeTags 2'!K162="have", "have", 'procTags 2'!K162="have", "have", 'historyTags 2'!K162="extra", "extra", 'onchangeTags 2'!K162="extra", "extra", 'procTags 2'!K162="extra", "extra", 'historyTags 2'!K162="missing", "missing", 'onchangeTags 2'!K162="missing", "missing", 'procTags 2'!K162="missing", "missing", 'historyTags 2'!K162="ignore", "ignore", 'onchangeTags 2'!K162="ignore", "ignore", 'procTags 2'!K162="ignore", "ignore")</f>
        <v>ignore</v>
      </c>
      <c r="L162" s="1" t="str" cm="1">
        <f t="array" aca="1" ref="L162" ca="1">_xlfn.IFS('historyTags 2'!L162="have", "have", 'onchangeTags 2'!L162="have", "have", 'procTags 2'!L162="have", "have", 'historyTags 2'!L162="extra", "extra", 'onchangeTags 2'!L162="extra", "extra", 'procTags 2'!L162="extra", "extra", 'historyTags 2'!L162="missing", "missing", 'onchangeTags 2'!L162="missing", "missing", 'procTags 2'!L162="missing", "missing", 'historyTags 2'!L162="ignore", "ignore", 'onchangeTags 2'!L162="ignore", "ignore", 'procTags 2'!L162="ignore", "ignore")</f>
        <v>ignore</v>
      </c>
      <c r="M162" s="1" t="str" cm="1">
        <f t="array" aca="1" ref="M162" ca="1">_xlfn.IFS('historyTags 2'!M162="have", "have", 'onchangeTags 2'!M162="have", "have", 'procTags 2'!M162="have", "have", 'historyTags 2'!M162="extra", "extra", 'onchangeTags 2'!M162="extra", "extra", 'procTags 2'!M162="extra", "extra", 'historyTags 2'!M162="missing", "missing", 'onchangeTags 2'!M162="missing", "missing", 'procTags 2'!M162="missing", "missing", 'historyTags 2'!M162="ignore", "ignore", 'onchangeTags 2'!M162="ignore", "ignore", 'procTags 2'!M162="ignore", "ignore")</f>
        <v>ignore</v>
      </c>
      <c r="N162" s="1" t="str" cm="1">
        <f t="array" aca="1" ref="N162" ca="1">_xlfn.IFS('historyTags 2'!N162="have", "have", 'onchangeTags 2'!N162="have", "have", 'procTags 2'!N162="have", "have", 'historyTags 2'!N162="extra", "extra", 'onchangeTags 2'!N162="extra", "extra", 'procTags 2'!N162="extra", "extra", 'historyTags 2'!N162="missing", "missing", 'onchangeTags 2'!N162="missing", "missing", 'procTags 2'!N162="missing", "missing", 'historyTags 2'!N162="ignore", "ignore", 'onchangeTags 2'!N162="ignore", "ignore", 'procTags 2'!N162="ignore", "ignore")</f>
        <v>ignore</v>
      </c>
      <c r="O162" s="1" t="str" cm="1">
        <f t="array" aca="1" ref="O162" ca="1">_xlfn.IFS('historyTags 2'!O162="have", "have", 'onchangeTags 2'!O162="have", "have", 'procTags 2'!O162="have", "have", 'historyTags 2'!O162="extra", "extra", 'onchangeTags 2'!O162="extra", "extra", 'procTags 2'!O162="extra", "extra", 'historyTags 2'!O162="missing", "missing", 'onchangeTags 2'!O162="missing", "missing", 'procTags 2'!O162="missing", "missing", 'historyTags 2'!O162="ignore", "ignore", 'onchangeTags 2'!O162="ignore", "ignore", 'procTags 2'!O162="ignore", "ignore")</f>
        <v>ignore</v>
      </c>
      <c r="P162" s="1" t="str" cm="1">
        <f t="array" aca="1" ref="P162" ca="1">_xlfn.IFS('historyTags 2'!P162="have", "have", 'onchangeTags 2'!P162="have", "have", 'procTags 2'!P162="have", "have", 'historyTags 2'!P162="extra", "extra", 'onchangeTags 2'!P162="extra", "extra", 'procTags 2'!P162="extra", "extra", 'historyTags 2'!P162="missing", "missing", 'onchangeTags 2'!P162="missing", "missing", 'procTags 2'!P162="missing", "missing", 'historyTags 2'!P162="ignore", "ignore", 'onchangeTags 2'!P162="ignore", "ignore", 'procTags 2'!P162="ignore", "ignore")</f>
        <v>ignore</v>
      </c>
    </row>
    <row r="163" spans="1:16" x14ac:dyDescent="0.2">
      <c r="A163" s="1" t="str">
        <f ca="1">IFERROR(__xludf.DUMMYFUNCTION("""COMPUTED_VALUE"""),"par_thresh_low")</f>
        <v>par_thresh_low</v>
      </c>
      <c r="B163" s="1" t="str" cm="1">
        <f t="array" aca="1" ref="B163" ca="1">_xlfn.IFS('historyTags 2'!B163="have", "have", 'onchangeTags 2'!B163="have", "have", 'procTags 2'!B163="have", "have", 'historyTags 2'!B163="extra", "extra", 'onchangeTags 2'!B163="extra", "extra", 'procTags 2'!B163="extra", "extra", 'historyTags 2'!B163="missing", "missing", 'onchangeTags 2'!B163="missing", "missing", 'procTags 2'!B163="missing", "missing", 'historyTags 2'!B163="ignore", "ignore", 'onchangeTags 2'!B163="ignore", "ignore", 'procTags 2'!B163="ignore", "ignore")</f>
        <v>ignore</v>
      </c>
      <c r="C163" s="1" t="str" cm="1">
        <f t="array" aca="1" ref="C163" ca="1">_xlfn.IFS('historyTags 2'!C163="have", "have", 'onchangeTags 2'!C163="have", "have", 'procTags 2'!C163="have", "have", 'historyTags 2'!C163="extra", "extra", 'onchangeTags 2'!C163="extra", "extra", 'procTags 2'!C163="extra", "extra", 'historyTags 2'!C163="missing", "missing", 'onchangeTags 2'!C163="missing", "missing", 'procTags 2'!C163="missing", "missing", 'historyTags 2'!C163="ignore", "ignore", 'onchangeTags 2'!C163="ignore", "ignore", 'procTags 2'!C163="ignore", "ignore")</f>
        <v>ignore</v>
      </c>
      <c r="D163" s="1" t="str" cm="1">
        <f t="array" aca="1" ref="D163" ca="1">_xlfn.IFS('historyTags 2'!D163="have", "have", 'onchangeTags 2'!D163="have", "have", 'procTags 2'!D163="have", "have", 'historyTags 2'!D163="extra", "extra", 'onchangeTags 2'!D163="extra", "extra", 'procTags 2'!D163="extra", "extra", 'historyTags 2'!D163="missing", "missing", 'onchangeTags 2'!D163="missing", "missing", 'procTags 2'!D163="missing", "missing", 'historyTags 2'!D163="ignore", "ignore", 'onchangeTags 2'!D163="ignore", "ignore", 'procTags 2'!D163="ignore", "ignore")</f>
        <v>ignore</v>
      </c>
      <c r="E163" s="1" t="str" cm="1">
        <f t="array" aca="1" ref="E163" ca="1">_xlfn.IFS('historyTags 2'!E163="have", "have", 'onchangeTags 2'!E163="have", "have", 'procTags 2'!E163="have", "have", 'historyTags 2'!E163="extra", "extra", 'onchangeTags 2'!E163="extra", "extra", 'procTags 2'!E163="extra", "extra", 'historyTags 2'!E163="missing", "missing", 'onchangeTags 2'!E163="missing", "missing", 'procTags 2'!E163="missing", "missing", 'historyTags 2'!E163="ignore", "ignore", 'onchangeTags 2'!E163="ignore", "ignore", 'procTags 2'!E163="ignore", "ignore")</f>
        <v>ignore</v>
      </c>
      <c r="F163" s="1" t="str" cm="1">
        <f t="array" aca="1" ref="F163" ca="1">_xlfn.IFS('historyTags 2'!F163="have", "have", 'onchangeTags 2'!F163="have", "have", 'procTags 2'!F163="have", "have", 'historyTags 2'!F163="extra", "extra", 'onchangeTags 2'!F163="extra", "extra", 'procTags 2'!F163="extra", "extra", 'historyTags 2'!F163="missing", "missing", 'onchangeTags 2'!F163="missing", "missing", 'procTags 2'!F163="missing", "missing", 'historyTags 2'!F163="ignore", "ignore", 'onchangeTags 2'!F163="ignore", "ignore", 'procTags 2'!F163="ignore", "ignore")</f>
        <v>ignore</v>
      </c>
      <c r="G163" s="1" t="str" cm="1">
        <f t="array" aca="1" ref="G163" ca="1">_xlfn.IFS('historyTags 2'!G163="have", "have", 'onchangeTags 2'!G163="have", "have", 'procTags 2'!G163="have", "have", 'historyTags 2'!G163="extra", "extra", 'onchangeTags 2'!G163="extra", "extra", 'procTags 2'!G163="extra", "extra", 'historyTags 2'!G163="missing", "missing", 'onchangeTags 2'!G163="missing", "missing", 'procTags 2'!G163="missing", "missing", 'historyTags 2'!G163="ignore", "ignore", 'onchangeTags 2'!G163="ignore", "ignore", 'procTags 2'!G163="ignore", "ignore")</f>
        <v>ignore</v>
      </c>
      <c r="H163" s="1" t="str" cm="1">
        <f t="array" aca="1" ref="H163" ca="1">_xlfn.IFS('historyTags 2'!H163="have", "have", 'onchangeTags 2'!H163="have", "have", 'procTags 2'!H163="have", "have", 'historyTags 2'!H163="extra", "extra", 'onchangeTags 2'!H163="extra", "extra", 'procTags 2'!H163="extra", "extra", 'historyTags 2'!H163="missing", "missing", 'onchangeTags 2'!H163="missing", "missing", 'procTags 2'!H163="missing", "missing", 'historyTags 2'!H163="ignore", "ignore", 'onchangeTags 2'!H163="ignore", "ignore", 'procTags 2'!H163="ignore", "ignore")</f>
        <v>ignore</v>
      </c>
      <c r="I163" s="1" t="str" cm="1">
        <f t="array" aca="1" ref="I163" ca="1">_xlfn.IFS('historyTags 2'!I163="have", "have", 'onchangeTags 2'!I163="have", "have", 'procTags 2'!I163="have", "have", 'historyTags 2'!I163="extra", "extra", 'onchangeTags 2'!I163="extra", "extra", 'procTags 2'!I163="extra", "extra", 'historyTags 2'!I163="missing", "missing", 'onchangeTags 2'!I163="missing", "missing", 'procTags 2'!I163="missing", "missing", 'historyTags 2'!I163="ignore", "ignore", 'onchangeTags 2'!I163="ignore", "ignore", 'procTags 2'!I163="ignore", "ignore")</f>
        <v>ignore</v>
      </c>
      <c r="J163" s="1" t="str" cm="1">
        <f t="array" aca="1" ref="J163" ca="1">_xlfn.IFS('historyTags 2'!J163="have", "have", 'onchangeTags 2'!J163="have", "have", 'procTags 2'!J163="have", "have", 'historyTags 2'!J163="extra", "extra", 'onchangeTags 2'!J163="extra", "extra", 'procTags 2'!J163="extra", "extra", 'historyTags 2'!J163="missing", "missing", 'onchangeTags 2'!J163="missing", "missing", 'procTags 2'!J163="missing", "missing", 'historyTags 2'!J163="ignore", "ignore", 'onchangeTags 2'!J163="ignore", "ignore", 'procTags 2'!J163="ignore", "ignore")</f>
        <v>ignore</v>
      </c>
      <c r="K163" s="1" t="str" cm="1">
        <f t="array" aca="1" ref="K163" ca="1">_xlfn.IFS('historyTags 2'!K163="have", "have", 'onchangeTags 2'!K163="have", "have", 'procTags 2'!K163="have", "have", 'historyTags 2'!K163="extra", "extra", 'onchangeTags 2'!K163="extra", "extra", 'procTags 2'!K163="extra", "extra", 'historyTags 2'!K163="missing", "missing", 'onchangeTags 2'!K163="missing", "missing", 'procTags 2'!K163="missing", "missing", 'historyTags 2'!K163="ignore", "ignore", 'onchangeTags 2'!K163="ignore", "ignore", 'procTags 2'!K163="ignore", "ignore")</f>
        <v>ignore</v>
      </c>
      <c r="L163" s="1" t="str" cm="1">
        <f t="array" aca="1" ref="L163" ca="1">_xlfn.IFS('historyTags 2'!L163="have", "have", 'onchangeTags 2'!L163="have", "have", 'procTags 2'!L163="have", "have", 'historyTags 2'!L163="extra", "extra", 'onchangeTags 2'!L163="extra", "extra", 'procTags 2'!L163="extra", "extra", 'historyTags 2'!L163="missing", "missing", 'onchangeTags 2'!L163="missing", "missing", 'procTags 2'!L163="missing", "missing", 'historyTags 2'!L163="ignore", "ignore", 'onchangeTags 2'!L163="ignore", "ignore", 'procTags 2'!L163="ignore", "ignore")</f>
        <v>ignore</v>
      </c>
      <c r="M163" s="1" t="str" cm="1">
        <f t="array" aca="1" ref="M163" ca="1">_xlfn.IFS('historyTags 2'!M163="have", "have", 'onchangeTags 2'!M163="have", "have", 'procTags 2'!M163="have", "have", 'historyTags 2'!M163="extra", "extra", 'onchangeTags 2'!M163="extra", "extra", 'procTags 2'!M163="extra", "extra", 'historyTags 2'!M163="missing", "missing", 'onchangeTags 2'!M163="missing", "missing", 'procTags 2'!M163="missing", "missing", 'historyTags 2'!M163="ignore", "ignore", 'onchangeTags 2'!M163="ignore", "ignore", 'procTags 2'!M163="ignore", "ignore")</f>
        <v>ignore</v>
      </c>
      <c r="N163" s="1" t="str" cm="1">
        <f t="array" aca="1" ref="N163" ca="1">_xlfn.IFS('historyTags 2'!N163="have", "have", 'onchangeTags 2'!N163="have", "have", 'procTags 2'!N163="have", "have", 'historyTags 2'!N163="extra", "extra", 'onchangeTags 2'!N163="extra", "extra", 'procTags 2'!N163="extra", "extra", 'historyTags 2'!N163="missing", "missing", 'onchangeTags 2'!N163="missing", "missing", 'procTags 2'!N163="missing", "missing", 'historyTags 2'!N163="ignore", "ignore", 'onchangeTags 2'!N163="ignore", "ignore", 'procTags 2'!N163="ignore", "ignore")</f>
        <v>ignore</v>
      </c>
      <c r="O163" s="1" t="str" cm="1">
        <f t="array" aca="1" ref="O163" ca="1">_xlfn.IFS('historyTags 2'!O163="have", "have", 'onchangeTags 2'!O163="have", "have", 'procTags 2'!O163="have", "have", 'historyTags 2'!O163="extra", "extra", 'onchangeTags 2'!O163="extra", "extra", 'procTags 2'!O163="extra", "extra", 'historyTags 2'!O163="missing", "missing", 'onchangeTags 2'!O163="missing", "missing", 'procTags 2'!O163="missing", "missing", 'historyTags 2'!O163="ignore", "ignore", 'onchangeTags 2'!O163="ignore", "ignore", 'procTags 2'!O163="ignore", "ignore")</f>
        <v>ignore</v>
      </c>
      <c r="P163" s="1" t="str" cm="1">
        <f t="array" aca="1" ref="P163" ca="1">_xlfn.IFS('historyTags 2'!P163="have", "have", 'onchangeTags 2'!P163="have", "have", 'procTags 2'!P163="have", "have", 'historyTags 2'!P163="extra", "extra", 'onchangeTags 2'!P163="extra", "extra", 'procTags 2'!P163="extra", "extra", 'historyTags 2'!P163="missing", "missing", 'onchangeTags 2'!P163="missing", "missing", 'procTags 2'!P163="missing", "missing", 'historyTags 2'!P163="ignore", "ignore", 'onchangeTags 2'!P163="ignore", "ignore", 'procTags 2'!P163="ignore", "ignore")</f>
        <v>ignore</v>
      </c>
    </row>
    <row r="164" spans="1:16" x14ac:dyDescent="0.2">
      <c r="A164" s="1" t="str">
        <f ca="1">IFERROR(__xludf.DUMMYFUNCTION("""COMPUTED_VALUE"""),"par_thresh_normal")</f>
        <v>par_thresh_normal</v>
      </c>
      <c r="B164" s="1" t="str" cm="1">
        <f t="array" aca="1" ref="B164" ca="1">_xlfn.IFS('historyTags 2'!B164="have", "have", 'onchangeTags 2'!B164="have", "have", 'procTags 2'!B164="have", "have", 'historyTags 2'!B164="extra", "extra", 'onchangeTags 2'!B164="extra", "extra", 'procTags 2'!B164="extra", "extra", 'historyTags 2'!B164="missing", "missing", 'onchangeTags 2'!B164="missing", "missing", 'procTags 2'!B164="missing", "missing", 'historyTags 2'!B164="ignore", "ignore", 'onchangeTags 2'!B164="ignore", "ignore", 'procTags 2'!B164="ignore", "ignore")</f>
        <v>ignore</v>
      </c>
      <c r="C164" s="1" t="str" cm="1">
        <f t="array" aca="1" ref="C164" ca="1">_xlfn.IFS('historyTags 2'!C164="have", "have", 'onchangeTags 2'!C164="have", "have", 'procTags 2'!C164="have", "have", 'historyTags 2'!C164="extra", "extra", 'onchangeTags 2'!C164="extra", "extra", 'procTags 2'!C164="extra", "extra", 'historyTags 2'!C164="missing", "missing", 'onchangeTags 2'!C164="missing", "missing", 'procTags 2'!C164="missing", "missing", 'historyTags 2'!C164="ignore", "ignore", 'onchangeTags 2'!C164="ignore", "ignore", 'procTags 2'!C164="ignore", "ignore")</f>
        <v>ignore</v>
      </c>
      <c r="D164" s="1" t="str" cm="1">
        <f t="array" aca="1" ref="D164" ca="1">_xlfn.IFS('historyTags 2'!D164="have", "have", 'onchangeTags 2'!D164="have", "have", 'procTags 2'!D164="have", "have", 'historyTags 2'!D164="extra", "extra", 'onchangeTags 2'!D164="extra", "extra", 'procTags 2'!D164="extra", "extra", 'historyTags 2'!D164="missing", "missing", 'onchangeTags 2'!D164="missing", "missing", 'procTags 2'!D164="missing", "missing", 'historyTags 2'!D164="ignore", "ignore", 'onchangeTags 2'!D164="ignore", "ignore", 'procTags 2'!D164="ignore", "ignore")</f>
        <v>ignore</v>
      </c>
      <c r="E164" s="1" t="str" cm="1">
        <f t="array" aca="1" ref="E164" ca="1">_xlfn.IFS('historyTags 2'!E164="have", "have", 'onchangeTags 2'!E164="have", "have", 'procTags 2'!E164="have", "have", 'historyTags 2'!E164="extra", "extra", 'onchangeTags 2'!E164="extra", "extra", 'procTags 2'!E164="extra", "extra", 'historyTags 2'!E164="missing", "missing", 'onchangeTags 2'!E164="missing", "missing", 'procTags 2'!E164="missing", "missing", 'historyTags 2'!E164="ignore", "ignore", 'onchangeTags 2'!E164="ignore", "ignore", 'procTags 2'!E164="ignore", "ignore")</f>
        <v>ignore</v>
      </c>
      <c r="F164" s="1" t="str" cm="1">
        <f t="array" aca="1" ref="F164" ca="1">_xlfn.IFS('historyTags 2'!F164="have", "have", 'onchangeTags 2'!F164="have", "have", 'procTags 2'!F164="have", "have", 'historyTags 2'!F164="extra", "extra", 'onchangeTags 2'!F164="extra", "extra", 'procTags 2'!F164="extra", "extra", 'historyTags 2'!F164="missing", "missing", 'onchangeTags 2'!F164="missing", "missing", 'procTags 2'!F164="missing", "missing", 'historyTags 2'!F164="ignore", "ignore", 'onchangeTags 2'!F164="ignore", "ignore", 'procTags 2'!F164="ignore", "ignore")</f>
        <v>ignore</v>
      </c>
      <c r="G164" s="1" t="str" cm="1">
        <f t="array" aca="1" ref="G164" ca="1">_xlfn.IFS('historyTags 2'!G164="have", "have", 'onchangeTags 2'!G164="have", "have", 'procTags 2'!G164="have", "have", 'historyTags 2'!G164="extra", "extra", 'onchangeTags 2'!G164="extra", "extra", 'procTags 2'!G164="extra", "extra", 'historyTags 2'!G164="missing", "missing", 'onchangeTags 2'!G164="missing", "missing", 'procTags 2'!G164="missing", "missing", 'historyTags 2'!G164="ignore", "ignore", 'onchangeTags 2'!G164="ignore", "ignore", 'procTags 2'!G164="ignore", "ignore")</f>
        <v>ignore</v>
      </c>
      <c r="H164" s="1" t="str" cm="1">
        <f t="array" aca="1" ref="H164" ca="1">_xlfn.IFS('historyTags 2'!H164="have", "have", 'onchangeTags 2'!H164="have", "have", 'procTags 2'!H164="have", "have", 'historyTags 2'!H164="extra", "extra", 'onchangeTags 2'!H164="extra", "extra", 'procTags 2'!H164="extra", "extra", 'historyTags 2'!H164="missing", "missing", 'onchangeTags 2'!H164="missing", "missing", 'procTags 2'!H164="missing", "missing", 'historyTags 2'!H164="ignore", "ignore", 'onchangeTags 2'!H164="ignore", "ignore", 'procTags 2'!H164="ignore", "ignore")</f>
        <v>ignore</v>
      </c>
      <c r="I164" s="1" t="str" cm="1">
        <f t="array" aca="1" ref="I164" ca="1">_xlfn.IFS('historyTags 2'!I164="have", "have", 'onchangeTags 2'!I164="have", "have", 'procTags 2'!I164="have", "have", 'historyTags 2'!I164="extra", "extra", 'onchangeTags 2'!I164="extra", "extra", 'procTags 2'!I164="extra", "extra", 'historyTags 2'!I164="missing", "missing", 'onchangeTags 2'!I164="missing", "missing", 'procTags 2'!I164="missing", "missing", 'historyTags 2'!I164="ignore", "ignore", 'onchangeTags 2'!I164="ignore", "ignore", 'procTags 2'!I164="ignore", "ignore")</f>
        <v>ignore</v>
      </c>
      <c r="J164" s="1" t="str" cm="1">
        <f t="array" aca="1" ref="J164" ca="1">_xlfn.IFS('historyTags 2'!J164="have", "have", 'onchangeTags 2'!J164="have", "have", 'procTags 2'!J164="have", "have", 'historyTags 2'!J164="extra", "extra", 'onchangeTags 2'!J164="extra", "extra", 'procTags 2'!J164="extra", "extra", 'historyTags 2'!J164="missing", "missing", 'onchangeTags 2'!J164="missing", "missing", 'procTags 2'!J164="missing", "missing", 'historyTags 2'!J164="ignore", "ignore", 'onchangeTags 2'!J164="ignore", "ignore", 'procTags 2'!J164="ignore", "ignore")</f>
        <v>ignore</v>
      </c>
      <c r="K164" s="1" t="str" cm="1">
        <f t="array" aca="1" ref="K164" ca="1">_xlfn.IFS('historyTags 2'!K164="have", "have", 'onchangeTags 2'!K164="have", "have", 'procTags 2'!K164="have", "have", 'historyTags 2'!K164="extra", "extra", 'onchangeTags 2'!K164="extra", "extra", 'procTags 2'!K164="extra", "extra", 'historyTags 2'!K164="missing", "missing", 'onchangeTags 2'!K164="missing", "missing", 'procTags 2'!K164="missing", "missing", 'historyTags 2'!K164="ignore", "ignore", 'onchangeTags 2'!K164="ignore", "ignore", 'procTags 2'!K164="ignore", "ignore")</f>
        <v>ignore</v>
      </c>
      <c r="L164" s="1" t="str" cm="1">
        <f t="array" aca="1" ref="L164" ca="1">_xlfn.IFS('historyTags 2'!L164="have", "have", 'onchangeTags 2'!L164="have", "have", 'procTags 2'!L164="have", "have", 'historyTags 2'!L164="extra", "extra", 'onchangeTags 2'!L164="extra", "extra", 'procTags 2'!L164="extra", "extra", 'historyTags 2'!L164="missing", "missing", 'onchangeTags 2'!L164="missing", "missing", 'procTags 2'!L164="missing", "missing", 'historyTags 2'!L164="ignore", "ignore", 'onchangeTags 2'!L164="ignore", "ignore", 'procTags 2'!L164="ignore", "ignore")</f>
        <v>ignore</v>
      </c>
      <c r="M164" s="1" t="str" cm="1">
        <f t="array" aca="1" ref="M164" ca="1">_xlfn.IFS('historyTags 2'!M164="have", "have", 'onchangeTags 2'!M164="have", "have", 'procTags 2'!M164="have", "have", 'historyTags 2'!M164="extra", "extra", 'onchangeTags 2'!M164="extra", "extra", 'procTags 2'!M164="extra", "extra", 'historyTags 2'!M164="missing", "missing", 'onchangeTags 2'!M164="missing", "missing", 'procTags 2'!M164="missing", "missing", 'historyTags 2'!M164="ignore", "ignore", 'onchangeTags 2'!M164="ignore", "ignore", 'procTags 2'!M164="ignore", "ignore")</f>
        <v>ignore</v>
      </c>
      <c r="N164" s="1" t="str" cm="1">
        <f t="array" aca="1" ref="N164" ca="1">_xlfn.IFS('historyTags 2'!N164="have", "have", 'onchangeTags 2'!N164="have", "have", 'procTags 2'!N164="have", "have", 'historyTags 2'!N164="extra", "extra", 'onchangeTags 2'!N164="extra", "extra", 'procTags 2'!N164="extra", "extra", 'historyTags 2'!N164="missing", "missing", 'onchangeTags 2'!N164="missing", "missing", 'procTags 2'!N164="missing", "missing", 'historyTags 2'!N164="ignore", "ignore", 'onchangeTags 2'!N164="ignore", "ignore", 'procTags 2'!N164="ignore", "ignore")</f>
        <v>ignore</v>
      </c>
      <c r="O164" s="1" t="str" cm="1">
        <f t="array" aca="1" ref="O164" ca="1">_xlfn.IFS('historyTags 2'!O164="have", "have", 'onchangeTags 2'!O164="have", "have", 'procTags 2'!O164="have", "have", 'historyTags 2'!O164="extra", "extra", 'onchangeTags 2'!O164="extra", "extra", 'procTags 2'!O164="extra", "extra", 'historyTags 2'!O164="missing", "missing", 'onchangeTags 2'!O164="missing", "missing", 'procTags 2'!O164="missing", "missing", 'historyTags 2'!O164="ignore", "ignore", 'onchangeTags 2'!O164="ignore", "ignore", 'procTags 2'!O164="ignore", "ignore")</f>
        <v>ignore</v>
      </c>
      <c r="P164" s="1" t="str" cm="1">
        <f t="array" aca="1" ref="P164" ca="1">_xlfn.IFS('historyTags 2'!P164="have", "have", 'onchangeTags 2'!P164="have", "have", 'procTags 2'!P164="have", "have", 'historyTags 2'!P164="extra", "extra", 'onchangeTags 2'!P164="extra", "extra", 'procTags 2'!P164="extra", "extra", 'historyTags 2'!P164="missing", "missing", 'onchangeTags 2'!P164="missing", "missing", 'procTags 2'!P164="missing", "missing", 'historyTags 2'!P164="ignore", "ignore", 'onchangeTags 2'!P164="ignore", "ignore", 'procTags 2'!P164="ignore", "ignore")</f>
        <v>ignore</v>
      </c>
    </row>
    <row r="165" spans="1:16" x14ac:dyDescent="0.2">
      <c r="A165" s="1" t="str">
        <f ca="1">IFERROR(__xludf.DUMMYFUNCTION("""COMPUTED_VALUE"""),"PID_chiller_PAR_cutoff")</f>
        <v>PID_chiller_PAR_cutoff</v>
      </c>
      <c r="B165" s="1" t="str" cm="1">
        <f t="array" aca="1" ref="B165" ca="1">_xlfn.IFS('historyTags 2'!B165="have", "have", 'onchangeTags 2'!B165="have", "have", 'procTags 2'!B165="have", "have", 'historyTags 2'!B165="extra", "extra", 'onchangeTags 2'!B165="extra", "extra", 'procTags 2'!B165="extra", "extra", 'historyTags 2'!B165="missing", "missing", 'onchangeTags 2'!B165="missing", "missing", 'procTags 2'!B165="missing", "missing", 'historyTags 2'!B165="ignore", "ignore", 'onchangeTags 2'!B165="ignore", "ignore", 'procTags 2'!B165="ignore", "ignore")</f>
        <v>ignore</v>
      </c>
      <c r="C165" s="1" t="str" cm="1">
        <f t="array" aca="1" ref="C165" ca="1">_xlfn.IFS('historyTags 2'!C165="have", "have", 'onchangeTags 2'!C165="have", "have", 'procTags 2'!C165="have", "have", 'historyTags 2'!C165="extra", "extra", 'onchangeTags 2'!C165="extra", "extra", 'procTags 2'!C165="extra", "extra", 'historyTags 2'!C165="missing", "missing", 'onchangeTags 2'!C165="missing", "missing", 'procTags 2'!C165="missing", "missing", 'historyTags 2'!C165="ignore", "ignore", 'onchangeTags 2'!C165="ignore", "ignore", 'procTags 2'!C165="ignore", "ignore")</f>
        <v>ignore</v>
      </c>
      <c r="D165" s="1" t="str" cm="1">
        <f t="array" aca="1" ref="D165" ca="1">_xlfn.IFS('historyTags 2'!D165="have", "have", 'onchangeTags 2'!D165="have", "have", 'procTags 2'!D165="have", "have", 'historyTags 2'!D165="extra", "extra", 'onchangeTags 2'!D165="extra", "extra", 'procTags 2'!D165="extra", "extra", 'historyTags 2'!D165="missing", "missing", 'onchangeTags 2'!D165="missing", "missing", 'procTags 2'!D165="missing", "missing", 'historyTags 2'!D165="ignore", "ignore", 'onchangeTags 2'!D165="ignore", "ignore", 'procTags 2'!D165="ignore", "ignore")</f>
        <v>ignore</v>
      </c>
      <c r="E165" s="1" t="str" cm="1">
        <f t="array" aca="1" ref="E165" ca="1">_xlfn.IFS('historyTags 2'!E165="have", "have", 'onchangeTags 2'!E165="have", "have", 'procTags 2'!E165="have", "have", 'historyTags 2'!E165="extra", "extra", 'onchangeTags 2'!E165="extra", "extra", 'procTags 2'!E165="extra", "extra", 'historyTags 2'!E165="missing", "missing", 'onchangeTags 2'!E165="missing", "missing", 'procTags 2'!E165="missing", "missing", 'historyTags 2'!E165="ignore", "ignore", 'onchangeTags 2'!E165="ignore", "ignore", 'procTags 2'!E165="ignore", "ignore")</f>
        <v>ignore</v>
      </c>
      <c r="F165" s="1" t="str" cm="1">
        <f t="array" aca="1" ref="F165" ca="1">_xlfn.IFS('historyTags 2'!F165="have", "have", 'onchangeTags 2'!F165="have", "have", 'procTags 2'!F165="have", "have", 'historyTags 2'!F165="extra", "extra", 'onchangeTags 2'!F165="extra", "extra", 'procTags 2'!F165="extra", "extra", 'historyTags 2'!F165="missing", "missing", 'onchangeTags 2'!F165="missing", "missing", 'procTags 2'!F165="missing", "missing", 'historyTags 2'!F165="ignore", "ignore", 'onchangeTags 2'!F165="ignore", "ignore", 'procTags 2'!F165="ignore", "ignore")</f>
        <v>ignore</v>
      </c>
      <c r="G165" s="1" t="str" cm="1">
        <f t="array" aca="1" ref="G165" ca="1">_xlfn.IFS('historyTags 2'!G165="have", "have", 'onchangeTags 2'!G165="have", "have", 'procTags 2'!G165="have", "have", 'historyTags 2'!G165="extra", "extra", 'onchangeTags 2'!G165="extra", "extra", 'procTags 2'!G165="extra", "extra", 'historyTags 2'!G165="missing", "missing", 'onchangeTags 2'!G165="missing", "missing", 'procTags 2'!G165="missing", "missing", 'historyTags 2'!G165="ignore", "ignore", 'onchangeTags 2'!G165="ignore", "ignore", 'procTags 2'!G165="ignore", "ignore")</f>
        <v>ignore</v>
      </c>
      <c r="H165" s="1" t="str" cm="1">
        <f t="array" aca="1" ref="H165" ca="1">_xlfn.IFS('historyTags 2'!H165="have", "have", 'onchangeTags 2'!H165="have", "have", 'procTags 2'!H165="have", "have", 'historyTags 2'!H165="extra", "extra", 'onchangeTags 2'!H165="extra", "extra", 'procTags 2'!H165="extra", "extra", 'historyTags 2'!H165="missing", "missing", 'onchangeTags 2'!H165="missing", "missing", 'procTags 2'!H165="missing", "missing", 'historyTags 2'!H165="ignore", "ignore", 'onchangeTags 2'!H165="ignore", "ignore", 'procTags 2'!H165="ignore", "ignore")</f>
        <v>ignore</v>
      </c>
      <c r="I165" s="1" t="str" cm="1">
        <f t="array" aca="1" ref="I165" ca="1">_xlfn.IFS('historyTags 2'!I165="have", "have", 'onchangeTags 2'!I165="have", "have", 'procTags 2'!I165="have", "have", 'historyTags 2'!I165="extra", "extra", 'onchangeTags 2'!I165="extra", "extra", 'procTags 2'!I165="extra", "extra", 'historyTags 2'!I165="missing", "missing", 'onchangeTags 2'!I165="missing", "missing", 'procTags 2'!I165="missing", "missing", 'historyTags 2'!I165="ignore", "ignore", 'onchangeTags 2'!I165="ignore", "ignore", 'procTags 2'!I165="ignore", "ignore")</f>
        <v>ignore</v>
      </c>
      <c r="J165" s="1" t="str" cm="1">
        <f t="array" aca="1" ref="J165" ca="1">_xlfn.IFS('historyTags 2'!J165="have", "have", 'onchangeTags 2'!J165="have", "have", 'procTags 2'!J165="have", "have", 'historyTags 2'!J165="extra", "extra", 'onchangeTags 2'!J165="extra", "extra", 'procTags 2'!J165="extra", "extra", 'historyTags 2'!J165="missing", "missing", 'onchangeTags 2'!J165="missing", "missing", 'procTags 2'!J165="missing", "missing", 'historyTags 2'!J165="ignore", "ignore", 'onchangeTags 2'!J165="ignore", "ignore", 'procTags 2'!J165="ignore", "ignore")</f>
        <v>ignore</v>
      </c>
      <c r="K165" s="1" t="str" cm="1">
        <f t="array" aca="1" ref="K165" ca="1">_xlfn.IFS('historyTags 2'!K165="have", "have", 'onchangeTags 2'!K165="have", "have", 'procTags 2'!K165="have", "have", 'historyTags 2'!K165="extra", "extra", 'onchangeTags 2'!K165="extra", "extra", 'procTags 2'!K165="extra", "extra", 'historyTags 2'!K165="missing", "missing", 'onchangeTags 2'!K165="missing", "missing", 'procTags 2'!K165="missing", "missing", 'historyTags 2'!K165="ignore", "ignore", 'onchangeTags 2'!K165="ignore", "ignore", 'procTags 2'!K165="ignore", "ignore")</f>
        <v>ignore</v>
      </c>
      <c r="L165" s="1" t="str" cm="1">
        <f t="array" aca="1" ref="L165" ca="1">_xlfn.IFS('historyTags 2'!L165="have", "have", 'onchangeTags 2'!L165="have", "have", 'procTags 2'!L165="have", "have", 'historyTags 2'!L165="extra", "extra", 'onchangeTags 2'!L165="extra", "extra", 'procTags 2'!L165="extra", "extra", 'historyTags 2'!L165="missing", "missing", 'onchangeTags 2'!L165="missing", "missing", 'procTags 2'!L165="missing", "missing", 'historyTags 2'!L165="ignore", "ignore", 'onchangeTags 2'!L165="ignore", "ignore", 'procTags 2'!L165="ignore", "ignore")</f>
        <v>ignore</v>
      </c>
      <c r="M165" s="1" t="str" cm="1">
        <f t="array" aca="1" ref="M165" ca="1">_xlfn.IFS('historyTags 2'!M165="have", "have", 'onchangeTags 2'!M165="have", "have", 'procTags 2'!M165="have", "have", 'historyTags 2'!M165="extra", "extra", 'onchangeTags 2'!M165="extra", "extra", 'procTags 2'!M165="extra", "extra", 'historyTags 2'!M165="missing", "missing", 'onchangeTags 2'!M165="missing", "missing", 'procTags 2'!M165="missing", "missing", 'historyTags 2'!M165="ignore", "ignore", 'onchangeTags 2'!M165="ignore", "ignore", 'procTags 2'!M165="ignore", "ignore")</f>
        <v>ignore</v>
      </c>
      <c r="N165" s="1" t="str" cm="1">
        <f t="array" aca="1" ref="N165" ca="1">_xlfn.IFS('historyTags 2'!N165="have", "have", 'onchangeTags 2'!N165="have", "have", 'procTags 2'!N165="have", "have", 'historyTags 2'!N165="extra", "extra", 'onchangeTags 2'!N165="extra", "extra", 'procTags 2'!N165="extra", "extra", 'historyTags 2'!N165="missing", "missing", 'onchangeTags 2'!N165="missing", "missing", 'procTags 2'!N165="missing", "missing", 'historyTags 2'!N165="ignore", "ignore", 'onchangeTags 2'!N165="ignore", "ignore", 'procTags 2'!N165="ignore", "ignore")</f>
        <v>ignore</v>
      </c>
      <c r="O165" s="1" t="str" cm="1">
        <f t="array" aca="1" ref="O165" ca="1">_xlfn.IFS('historyTags 2'!O165="have", "have", 'onchangeTags 2'!O165="have", "have", 'procTags 2'!O165="have", "have", 'historyTags 2'!O165="extra", "extra", 'onchangeTags 2'!O165="extra", "extra", 'procTags 2'!O165="extra", "extra", 'historyTags 2'!O165="missing", "missing", 'onchangeTags 2'!O165="missing", "missing", 'procTags 2'!O165="missing", "missing", 'historyTags 2'!O165="ignore", "ignore", 'onchangeTags 2'!O165="ignore", "ignore", 'procTags 2'!O165="ignore", "ignore")</f>
        <v>ignore</v>
      </c>
      <c r="P165" s="1" t="str" cm="1">
        <f t="array" aca="1" ref="P165" ca="1">_xlfn.IFS('historyTags 2'!P165="have", "have", 'onchangeTags 2'!P165="have", "have", 'procTags 2'!P165="have", "have", 'historyTags 2'!P165="extra", "extra", 'onchangeTags 2'!P165="extra", "extra", 'procTags 2'!P165="extra", "extra", 'historyTags 2'!P165="missing", "missing", 'onchangeTags 2'!P165="missing", "missing", 'procTags 2'!P165="missing", "missing", 'historyTags 2'!P165="ignore", "ignore", 'onchangeTags 2'!P165="ignore", "ignore", 'procTags 2'!P165="ignore", "ignore")</f>
        <v>ignore</v>
      </c>
    </row>
    <row r="166" spans="1:16" x14ac:dyDescent="0.2">
      <c r="A166" s="1" t="str">
        <f ca="1">IFERROR(__xludf.DUMMYFUNCTION("""COMPUTED_VALUE"""),"PID_chiller_valve_slow_I_stage1")</f>
        <v>PID_chiller_valve_slow_I_stage1</v>
      </c>
      <c r="B166" s="1" t="str" cm="1">
        <f t="array" aca="1" ref="B166" ca="1">_xlfn.IFS('historyTags 2'!B166="have", "have", 'onchangeTags 2'!B166="have", "have", 'procTags 2'!B166="have", "have", 'historyTags 2'!B166="extra", "extra", 'onchangeTags 2'!B166="extra", "extra", 'procTags 2'!B166="extra", "extra", 'historyTags 2'!B166="missing", "missing", 'onchangeTags 2'!B166="missing", "missing", 'procTags 2'!B166="missing", "missing", 'historyTags 2'!B166="ignore", "ignore", 'onchangeTags 2'!B166="ignore", "ignore", 'procTags 2'!B166="ignore", "ignore")</f>
        <v>ignore</v>
      </c>
      <c r="C166" s="1" t="str" cm="1">
        <f t="array" aca="1" ref="C166" ca="1">_xlfn.IFS('historyTags 2'!C166="have", "have", 'onchangeTags 2'!C166="have", "have", 'procTags 2'!C166="have", "have", 'historyTags 2'!C166="extra", "extra", 'onchangeTags 2'!C166="extra", "extra", 'procTags 2'!C166="extra", "extra", 'historyTags 2'!C166="missing", "missing", 'onchangeTags 2'!C166="missing", "missing", 'procTags 2'!C166="missing", "missing", 'historyTags 2'!C166="ignore", "ignore", 'onchangeTags 2'!C166="ignore", "ignore", 'procTags 2'!C166="ignore", "ignore")</f>
        <v>ignore</v>
      </c>
      <c r="D166" s="1" t="str" cm="1">
        <f t="array" aca="1" ref="D166" ca="1">_xlfn.IFS('historyTags 2'!D166="have", "have", 'onchangeTags 2'!D166="have", "have", 'procTags 2'!D166="have", "have", 'historyTags 2'!D166="extra", "extra", 'onchangeTags 2'!D166="extra", "extra", 'procTags 2'!D166="extra", "extra", 'historyTags 2'!D166="missing", "missing", 'onchangeTags 2'!D166="missing", "missing", 'procTags 2'!D166="missing", "missing", 'historyTags 2'!D166="ignore", "ignore", 'onchangeTags 2'!D166="ignore", "ignore", 'procTags 2'!D166="ignore", "ignore")</f>
        <v>ignore</v>
      </c>
      <c r="E166" s="1" t="str" cm="1">
        <f t="array" aca="1" ref="E166" ca="1">_xlfn.IFS('historyTags 2'!E166="have", "have", 'onchangeTags 2'!E166="have", "have", 'procTags 2'!E166="have", "have", 'historyTags 2'!E166="extra", "extra", 'onchangeTags 2'!E166="extra", "extra", 'procTags 2'!E166="extra", "extra", 'historyTags 2'!E166="missing", "missing", 'onchangeTags 2'!E166="missing", "missing", 'procTags 2'!E166="missing", "missing", 'historyTags 2'!E166="ignore", "ignore", 'onchangeTags 2'!E166="ignore", "ignore", 'procTags 2'!E166="ignore", "ignore")</f>
        <v>ignore</v>
      </c>
      <c r="F166" s="1" t="str" cm="1">
        <f t="array" aca="1" ref="F166" ca="1">_xlfn.IFS('historyTags 2'!F166="have", "have", 'onchangeTags 2'!F166="have", "have", 'procTags 2'!F166="have", "have", 'historyTags 2'!F166="extra", "extra", 'onchangeTags 2'!F166="extra", "extra", 'procTags 2'!F166="extra", "extra", 'historyTags 2'!F166="missing", "missing", 'onchangeTags 2'!F166="missing", "missing", 'procTags 2'!F166="missing", "missing", 'historyTags 2'!F166="ignore", "ignore", 'onchangeTags 2'!F166="ignore", "ignore", 'procTags 2'!F166="ignore", "ignore")</f>
        <v>ignore</v>
      </c>
      <c r="G166" s="1" t="str" cm="1">
        <f t="array" aca="1" ref="G166" ca="1">_xlfn.IFS('historyTags 2'!G166="have", "have", 'onchangeTags 2'!G166="have", "have", 'procTags 2'!G166="have", "have", 'historyTags 2'!G166="extra", "extra", 'onchangeTags 2'!G166="extra", "extra", 'procTags 2'!G166="extra", "extra", 'historyTags 2'!G166="missing", "missing", 'onchangeTags 2'!G166="missing", "missing", 'procTags 2'!G166="missing", "missing", 'historyTags 2'!G166="ignore", "ignore", 'onchangeTags 2'!G166="ignore", "ignore", 'procTags 2'!G166="ignore", "ignore")</f>
        <v>ignore</v>
      </c>
      <c r="H166" s="1" t="str" cm="1">
        <f t="array" aca="1" ref="H166" ca="1">_xlfn.IFS('historyTags 2'!H166="have", "have", 'onchangeTags 2'!H166="have", "have", 'procTags 2'!H166="have", "have", 'historyTags 2'!H166="extra", "extra", 'onchangeTags 2'!H166="extra", "extra", 'procTags 2'!H166="extra", "extra", 'historyTags 2'!H166="missing", "missing", 'onchangeTags 2'!H166="missing", "missing", 'procTags 2'!H166="missing", "missing", 'historyTags 2'!H166="ignore", "ignore", 'onchangeTags 2'!H166="ignore", "ignore", 'procTags 2'!H166="ignore", "ignore")</f>
        <v>ignore</v>
      </c>
      <c r="I166" s="1" t="str" cm="1">
        <f t="array" aca="1" ref="I166" ca="1">_xlfn.IFS('historyTags 2'!I166="have", "have", 'onchangeTags 2'!I166="have", "have", 'procTags 2'!I166="have", "have", 'historyTags 2'!I166="extra", "extra", 'onchangeTags 2'!I166="extra", "extra", 'procTags 2'!I166="extra", "extra", 'historyTags 2'!I166="missing", "missing", 'onchangeTags 2'!I166="missing", "missing", 'procTags 2'!I166="missing", "missing", 'historyTags 2'!I166="ignore", "ignore", 'onchangeTags 2'!I166="ignore", "ignore", 'procTags 2'!I166="ignore", "ignore")</f>
        <v>ignore</v>
      </c>
      <c r="J166" s="1" t="str" cm="1">
        <f t="array" aca="1" ref="J166" ca="1">_xlfn.IFS('historyTags 2'!J166="have", "have", 'onchangeTags 2'!J166="have", "have", 'procTags 2'!J166="have", "have", 'historyTags 2'!J166="extra", "extra", 'onchangeTags 2'!J166="extra", "extra", 'procTags 2'!J166="extra", "extra", 'historyTags 2'!J166="missing", "missing", 'onchangeTags 2'!J166="missing", "missing", 'procTags 2'!J166="missing", "missing", 'historyTags 2'!J166="ignore", "ignore", 'onchangeTags 2'!J166="ignore", "ignore", 'procTags 2'!J166="ignore", "ignore")</f>
        <v>ignore</v>
      </c>
      <c r="K166" s="1" t="str" cm="1">
        <f t="array" aca="1" ref="K166" ca="1">_xlfn.IFS('historyTags 2'!K166="have", "have", 'onchangeTags 2'!K166="have", "have", 'procTags 2'!K166="have", "have", 'historyTags 2'!K166="extra", "extra", 'onchangeTags 2'!K166="extra", "extra", 'procTags 2'!K166="extra", "extra", 'historyTags 2'!K166="missing", "missing", 'onchangeTags 2'!K166="missing", "missing", 'procTags 2'!K166="missing", "missing", 'historyTags 2'!K166="ignore", "ignore", 'onchangeTags 2'!K166="ignore", "ignore", 'procTags 2'!K166="ignore", "ignore")</f>
        <v>ignore</v>
      </c>
      <c r="L166" s="1" t="str" cm="1">
        <f t="array" aca="1" ref="L166" ca="1">_xlfn.IFS('historyTags 2'!L166="have", "have", 'onchangeTags 2'!L166="have", "have", 'procTags 2'!L166="have", "have", 'historyTags 2'!L166="extra", "extra", 'onchangeTags 2'!L166="extra", "extra", 'procTags 2'!L166="extra", "extra", 'historyTags 2'!L166="missing", "missing", 'onchangeTags 2'!L166="missing", "missing", 'procTags 2'!L166="missing", "missing", 'historyTags 2'!L166="ignore", "ignore", 'onchangeTags 2'!L166="ignore", "ignore", 'procTags 2'!L166="ignore", "ignore")</f>
        <v>ignore</v>
      </c>
      <c r="M166" s="1" t="str" cm="1">
        <f t="array" aca="1" ref="M166" ca="1">_xlfn.IFS('historyTags 2'!M166="have", "have", 'onchangeTags 2'!M166="have", "have", 'procTags 2'!M166="have", "have", 'historyTags 2'!M166="extra", "extra", 'onchangeTags 2'!M166="extra", "extra", 'procTags 2'!M166="extra", "extra", 'historyTags 2'!M166="missing", "missing", 'onchangeTags 2'!M166="missing", "missing", 'procTags 2'!M166="missing", "missing", 'historyTags 2'!M166="ignore", "ignore", 'onchangeTags 2'!M166="ignore", "ignore", 'procTags 2'!M166="ignore", "ignore")</f>
        <v>ignore</v>
      </c>
      <c r="N166" s="1" t="str" cm="1">
        <f t="array" aca="1" ref="N166" ca="1">_xlfn.IFS('historyTags 2'!N166="have", "have", 'onchangeTags 2'!N166="have", "have", 'procTags 2'!N166="have", "have", 'historyTags 2'!N166="extra", "extra", 'onchangeTags 2'!N166="extra", "extra", 'procTags 2'!N166="extra", "extra", 'historyTags 2'!N166="missing", "missing", 'onchangeTags 2'!N166="missing", "missing", 'procTags 2'!N166="missing", "missing", 'historyTags 2'!N166="ignore", "ignore", 'onchangeTags 2'!N166="ignore", "ignore", 'procTags 2'!N166="ignore", "ignore")</f>
        <v>ignore</v>
      </c>
      <c r="O166" s="1" t="str" cm="1">
        <f t="array" aca="1" ref="O166" ca="1">_xlfn.IFS('historyTags 2'!O166="have", "have", 'onchangeTags 2'!O166="have", "have", 'procTags 2'!O166="have", "have", 'historyTags 2'!O166="extra", "extra", 'onchangeTags 2'!O166="extra", "extra", 'procTags 2'!O166="extra", "extra", 'historyTags 2'!O166="missing", "missing", 'onchangeTags 2'!O166="missing", "missing", 'procTags 2'!O166="missing", "missing", 'historyTags 2'!O166="ignore", "ignore", 'onchangeTags 2'!O166="ignore", "ignore", 'procTags 2'!O166="ignore", "ignore")</f>
        <v>ignore</v>
      </c>
      <c r="P166" s="1" t="str" cm="1">
        <f t="array" aca="1" ref="P166" ca="1">_xlfn.IFS('historyTags 2'!P166="have", "have", 'onchangeTags 2'!P166="have", "have", 'procTags 2'!P166="have", "have", 'historyTags 2'!P166="extra", "extra", 'onchangeTags 2'!P166="extra", "extra", 'procTags 2'!P166="extra", "extra", 'historyTags 2'!P166="missing", "missing", 'onchangeTags 2'!P166="missing", "missing", 'procTags 2'!P166="missing", "missing", 'historyTags 2'!P166="ignore", "ignore", 'onchangeTags 2'!P166="ignore", "ignore", 'procTags 2'!P166="ignore", "ignore")</f>
        <v>ignore</v>
      </c>
    </row>
    <row r="167" spans="1:16" x14ac:dyDescent="0.2">
      <c r="A167" s="1" t="str">
        <f ca="1">IFERROR(__xludf.DUMMYFUNCTION("""COMPUTED_VALUE"""),"PID_chiller_valve_slow_P_stage1")</f>
        <v>PID_chiller_valve_slow_P_stage1</v>
      </c>
      <c r="B167" s="1" t="str" cm="1">
        <f t="array" aca="1" ref="B167" ca="1">_xlfn.IFS('historyTags 2'!B167="have", "have", 'onchangeTags 2'!B167="have", "have", 'procTags 2'!B167="have", "have", 'historyTags 2'!B167="extra", "extra", 'onchangeTags 2'!B167="extra", "extra", 'procTags 2'!B167="extra", "extra", 'historyTags 2'!B167="missing", "missing", 'onchangeTags 2'!B167="missing", "missing", 'procTags 2'!B167="missing", "missing", 'historyTags 2'!B167="ignore", "ignore", 'onchangeTags 2'!B167="ignore", "ignore", 'procTags 2'!B167="ignore", "ignore")</f>
        <v>ignore</v>
      </c>
      <c r="C167" s="1" t="str" cm="1">
        <f t="array" aca="1" ref="C167" ca="1">_xlfn.IFS('historyTags 2'!C167="have", "have", 'onchangeTags 2'!C167="have", "have", 'procTags 2'!C167="have", "have", 'historyTags 2'!C167="extra", "extra", 'onchangeTags 2'!C167="extra", "extra", 'procTags 2'!C167="extra", "extra", 'historyTags 2'!C167="missing", "missing", 'onchangeTags 2'!C167="missing", "missing", 'procTags 2'!C167="missing", "missing", 'historyTags 2'!C167="ignore", "ignore", 'onchangeTags 2'!C167="ignore", "ignore", 'procTags 2'!C167="ignore", "ignore")</f>
        <v>ignore</v>
      </c>
      <c r="D167" s="1" t="str" cm="1">
        <f t="array" aca="1" ref="D167" ca="1">_xlfn.IFS('historyTags 2'!D167="have", "have", 'onchangeTags 2'!D167="have", "have", 'procTags 2'!D167="have", "have", 'historyTags 2'!D167="extra", "extra", 'onchangeTags 2'!D167="extra", "extra", 'procTags 2'!D167="extra", "extra", 'historyTags 2'!D167="missing", "missing", 'onchangeTags 2'!D167="missing", "missing", 'procTags 2'!D167="missing", "missing", 'historyTags 2'!D167="ignore", "ignore", 'onchangeTags 2'!D167="ignore", "ignore", 'procTags 2'!D167="ignore", "ignore")</f>
        <v>ignore</v>
      </c>
      <c r="E167" s="1" t="str" cm="1">
        <f t="array" aca="1" ref="E167" ca="1">_xlfn.IFS('historyTags 2'!E167="have", "have", 'onchangeTags 2'!E167="have", "have", 'procTags 2'!E167="have", "have", 'historyTags 2'!E167="extra", "extra", 'onchangeTags 2'!E167="extra", "extra", 'procTags 2'!E167="extra", "extra", 'historyTags 2'!E167="missing", "missing", 'onchangeTags 2'!E167="missing", "missing", 'procTags 2'!E167="missing", "missing", 'historyTags 2'!E167="ignore", "ignore", 'onchangeTags 2'!E167="ignore", "ignore", 'procTags 2'!E167="ignore", "ignore")</f>
        <v>ignore</v>
      </c>
      <c r="F167" s="1" t="str" cm="1">
        <f t="array" aca="1" ref="F167" ca="1">_xlfn.IFS('historyTags 2'!F167="have", "have", 'onchangeTags 2'!F167="have", "have", 'procTags 2'!F167="have", "have", 'historyTags 2'!F167="extra", "extra", 'onchangeTags 2'!F167="extra", "extra", 'procTags 2'!F167="extra", "extra", 'historyTags 2'!F167="missing", "missing", 'onchangeTags 2'!F167="missing", "missing", 'procTags 2'!F167="missing", "missing", 'historyTags 2'!F167="ignore", "ignore", 'onchangeTags 2'!F167="ignore", "ignore", 'procTags 2'!F167="ignore", "ignore")</f>
        <v>ignore</v>
      </c>
      <c r="G167" s="1" t="str" cm="1">
        <f t="array" aca="1" ref="G167" ca="1">_xlfn.IFS('historyTags 2'!G167="have", "have", 'onchangeTags 2'!G167="have", "have", 'procTags 2'!G167="have", "have", 'historyTags 2'!G167="extra", "extra", 'onchangeTags 2'!G167="extra", "extra", 'procTags 2'!G167="extra", "extra", 'historyTags 2'!G167="missing", "missing", 'onchangeTags 2'!G167="missing", "missing", 'procTags 2'!G167="missing", "missing", 'historyTags 2'!G167="ignore", "ignore", 'onchangeTags 2'!G167="ignore", "ignore", 'procTags 2'!G167="ignore", "ignore")</f>
        <v>ignore</v>
      </c>
      <c r="H167" s="1" t="str" cm="1">
        <f t="array" aca="1" ref="H167" ca="1">_xlfn.IFS('historyTags 2'!H167="have", "have", 'onchangeTags 2'!H167="have", "have", 'procTags 2'!H167="have", "have", 'historyTags 2'!H167="extra", "extra", 'onchangeTags 2'!H167="extra", "extra", 'procTags 2'!H167="extra", "extra", 'historyTags 2'!H167="missing", "missing", 'onchangeTags 2'!H167="missing", "missing", 'procTags 2'!H167="missing", "missing", 'historyTags 2'!H167="ignore", "ignore", 'onchangeTags 2'!H167="ignore", "ignore", 'procTags 2'!H167="ignore", "ignore")</f>
        <v>ignore</v>
      </c>
      <c r="I167" s="1" t="str" cm="1">
        <f t="array" aca="1" ref="I167" ca="1">_xlfn.IFS('historyTags 2'!I167="have", "have", 'onchangeTags 2'!I167="have", "have", 'procTags 2'!I167="have", "have", 'historyTags 2'!I167="extra", "extra", 'onchangeTags 2'!I167="extra", "extra", 'procTags 2'!I167="extra", "extra", 'historyTags 2'!I167="missing", "missing", 'onchangeTags 2'!I167="missing", "missing", 'procTags 2'!I167="missing", "missing", 'historyTags 2'!I167="ignore", "ignore", 'onchangeTags 2'!I167="ignore", "ignore", 'procTags 2'!I167="ignore", "ignore")</f>
        <v>ignore</v>
      </c>
      <c r="J167" s="1" t="str" cm="1">
        <f t="array" aca="1" ref="J167" ca="1">_xlfn.IFS('historyTags 2'!J167="have", "have", 'onchangeTags 2'!J167="have", "have", 'procTags 2'!J167="have", "have", 'historyTags 2'!J167="extra", "extra", 'onchangeTags 2'!J167="extra", "extra", 'procTags 2'!J167="extra", "extra", 'historyTags 2'!J167="missing", "missing", 'onchangeTags 2'!J167="missing", "missing", 'procTags 2'!J167="missing", "missing", 'historyTags 2'!J167="ignore", "ignore", 'onchangeTags 2'!J167="ignore", "ignore", 'procTags 2'!J167="ignore", "ignore")</f>
        <v>ignore</v>
      </c>
      <c r="K167" s="1" t="str" cm="1">
        <f t="array" aca="1" ref="K167" ca="1">_xlfn.IFS('historyTags 2'!K167="have", "have", 'onchangeTags 2'!K167="have", "have", 'procTags 2'!K167="have", "have", 'historyTags 2'!K167="extra", "extra", 'onchangeTags 2'!K167="extra", "extra", 'procTags 2'!K167="extra", "extra", 'historyTags 2'!K167="missing", "missing", 'onchangeTags 2'!K167="missing", "missing", 'procTags 2'!K167="missing", "missing", 'historyTags 2'!K167="ignore", "ignore", 'onchangeTags 2'!K167="ignore", "ignore", 'procTags 2'!K167="ignore", "ignore")</f>
        <v>ignore</v>
      </c>
      <c r="L167" s="1" t="str" cm="1">
        <f t="array" aca="1" ref="L167" ca="1">_xlfn.IFS('historyTags 2'!L167="have", "have", 'onchangeTags 2'!L167="have", "have", 'procTags 2'!L167="have", "have", 'historyTags 2'!L167="extra", "extra", 'onchangeTags 2'!L167="extra", "extra", 'procTags 2'!L167="extra", "extra", 'historyTags 2'!L167="missing", "missing", 'onchangeTags 2'!L167="missing", "missing", 'procTags 2'!L167="missing", "missing", 'historyTags 2'!L167="ignore", "ignore", 'onchangeTags 2'!L167="ignore", "ignore", 'procTags 2'!L167="ignore", "ignore")</f>
        <v>ignore</v>
      </c>
      <c r="M167" s="1" t="str" cm="1">
        <f t="array" aca="1" ref="M167" ca="1">_xlfn.IFS('historyTags 2'!M167="have", "have", 'onchangeTags 2'!M167="have", "have", 'procTags 2'!M167="have", "have", 'historyTags 2'!M167="extra", "extra", 'onchangeTags 2'!M167="extra", "extra", 'procTags 2'!M167="extra", "extra", 'historyTags 2'!M167="missing", "missing", 'onchangeTags 2'!M167="missing", "missing", 'procTags 2'!M167="missing", "missing", 'historyTags 2'!M167="ignore", "ignore", 'onchangeTags 2'!M167="ignore", "ignore", 'procTags 2'!M167="ignore", "ignore")</f>
        <v>ignore</v>
      </c>
      <c r="N167" s="1" t="str" cm="1">
        <f t="array" aca="1" ref="N167" ca="1">_xlfn.IFS('historyTags 2'!N167="have", "have", 'onchangeTags 2'!N167="have", "have", 'procTags 2'!N167="have", "have", 'historyTags 2'!N167="extra", "extra", 'onchangeTags 2'!N167="extra", "extra", 'procTags 2'!N167="extra", "extra", 'historyTags 2'!N167="missing", "missing", 'onchangeTags 2'!N167="missing", "missing", 'procTags 2'!N167="missing", "missing", 'historyTags 2'!N167="ignore", "ignore", 'onchangeTags 2'!N167="ignore", "ignore", 'procTags 2'!N167="ignore", "ignore")</f>
        <v>ignore</v>
      </c>
      <c r="O167" s="1" t="str" cm="1">
        <f t="array" aca="1" ref="O167" ca="1">_xlfn.IFS('historyTags 2'!O167="have", "have", 'onchangeTags 2'!O167="have", "have", 'procTags 2'!O167="have", "have", 'historyTags 2'!O167="extra", "extra", 'onchangeTags 2'!O167="extra", "extra", 'procTags 2'!O167="extra", "extra", 'historyTags 2'!O167="missing", "missing", 'onchangeTags 2'!O167="missing", "missing", 'procTags 2'!O167="missing", "missing", 'historyTags 2'!O167="ignore", "ignore", 'onchangeTags 2'!O167="ignore", "ignore", 'procTags 2'!O167="ignore", "ignore")</f>
        <v>ignore</v>
      </c>
      <c r="P167" s="1" t="str" cm="1">
        <f t="array" aca="1" ref="P167" ca="1">_xlfn.IFS('historyTags 2'!P167="have", "have", 'onchangeTags 2'!P167="have", "have", 'procTags 2'!P167="have", "have", 'historyTags 2'!P167="extra", "extra", 'onchangeTags 2'!P167="extra", "extra", 'procTags 2'!P167="extra", "extra", 'historyTags 2'!P167="missing", "missing", 'onchangeTags 2'!P167="missing", "missing", 'procTags 2'!P167="missing", "missing", 'historyTags 2'!P167="ignore", "ignore", 'onchangeTags 2'!P167="ignore", "ignore", 'procTags 2'!P167="ignore", "ignore")</f>
        <v>ignore</v>
      </c>
    </row>
    <row r="168" spans="1:16" x14ac:dyDescent="0.2">
      <c r="A168" s="1" t="str">
        <f ca="1">IFERROR(__xludf.DUMMYFUNCTION("""COMPUTED_VALUE"""),"PID_chiller_valve_threshold")</f>
        <v>PID_chiller_valve_threshold</v>
      </c>
      <c r="B168" s="1" t="str" cm="1">
        <f t="array" aca="1" ref="B168" ca="1">_xlfn.IFS('historyTags 2'!B168="have", "have", 'onchangeTags 2'!B168="have", "have", 'procTags 2'!B168="have", "have", 'historyTags 2'!B168="extra", "extra", 'onchangeTags 2'!B168="extra", "extra", 'procTags 2'!B168="extra", "extra", 'historyTags 2'!B168="missing", "missing", 'onchangeTags 2'!B168="missing", "missing", 'procTags 2'!B168="missing", "missing", 'historyTags 2'!B168="ignore", "ignore", 'onchangeTags 2'!B168="ignore", "ignore", 'procTags 2'!B168="ignore", "ignore")</f>
        <v>ignore</v>
      </c>
      <c r="C168" s="1" t="str" cm="1">
        <f t="array" aca="1" ref="C168" ca="1">_xlfn.IFS('historyTags 2'!C168="have", "have", 'onchangeTags 2'!C168="have", "have", 'procTags 2'!C168="have", "have", 'historyTags 2'!C168="extra", "extra", 'onchangeTags 2'!C168="extra", "extra", 'procTags 2'!C168="extra", "extra", 'historyTags 2'!C168="missing", "missing", 'onchangeTags 2'!C168="missing", "missing", 'procTags 2'!C168="missing", "missing", 'historyTags 2'!C168="ignore", "ignore", 'onchangeTags 2'!C168="ignore", "ignore", 'procTags 2'!C168="ignore", "ignore")</f>
        <v>ignore</v>
      </c>
      <c r="D168" s="1" t="str" cm="1">
        <f t="array" aca="1" ref="D168" ca="1">_xlfn.IFS('historyTags 2'!D168="have", "have", 'onchangeTags 2'!D168="have", "have", 'procTags 2'!D168="have", "have", 'historyTags 2'!D168="extra", "extra", 'onchangeTags 2'!D168="extra", "extra", 'procTags 2'!D168="extra", "extra", 'historyTags 2'!D168="missing", "missing", 'onchangeTags 2'!D168="missing", "missing", 'procTags 2'!D168="missing", "missing", 'historyTags 2'!D168="ignore", "ignore", 'onchangeTags 2'!D168="ignore", "ignore", 'procTags 2'!D168="ignore", "ignore")</f>
        <v>ignore</v>
      </c>
      <c r="E168" s="1" t="str" cm="1">
        <f t="array" aca="1" ref="E168" ca="1">_xlfn.IFS('historyTags 2'!E168="have", "have", 'onchangeTags 2'!E168="have", "have", 'procTags 2'!E168="have", "have", 'historyTags 2'!E168="extra", "extra", 'onchangeTags 2'!E168="extra", "extra", 'procTags 2'!E168="extra", "extra", 'historyTags 2'!E168="missing", "missing", 'onchangeTags 2'!E168="missing", "missing", 'procTags 2'!E168="missing", "missing", 'historyTags 2'!E168="ignore", "ignore", 'onchangeTags 2'!E168="ignore", "ignore", 'procTags 2'!E168="ignore", "ignore")</f>
        <v>ignore</v>
      </c>
      <c r="F168" s="1" t="str" cm="1">
        <f t="array" aca="1" ref="F168" ca="1">_xlfn.IFS('historyTags 2'!F168="have", "have", 'onchangeTags 2'!F168="have", "have", 'procTags 2'!F168="have", "have", 'historyTags 2'!F168="extra", "extra", 'onchangeTags 2'!F168="extra", "extra", 'procTags 2'!F168="extra", "extra", 'historyTags 2'!F168="missing", "missing", 'onchangeTags 2'!F168="missing", "missing", 'procTags 2'!F168="missing", "missing", 'historyTags 2'!F168="ignore", "ignore", 'onchangeTags 2'!F168="ignore", "ignore", 'procTags 2'!F168="ignore", "ignore")</f>
        <v>ignore</v>
      </c>
      <c r="G168" s="1" t="str" cm="1">
        <f t="array" aca="1" ref="G168" ca="1">_xlfn.IFS('historyTags 2'!G168="have", "have", 'onchangeTags 2'!G168="have", "have", 'procTags 2'!G168="have", "have", 'historyTags 2'!G168="extra", "extra", 'onchangeTags 2'!G168="extra", "extra", 'procTags 2'!G168="extra", "extra", 'historyTags 2'!G168="missing", "missing", 'onchangeTags 2'!G168="missing", "missing", 'procTags 2'!G168="missing", "missing", 'historyTags 2'!G168="ignore", "ignore", 'onchangeTags 2'!G168="ignore", "ignore", 'procTags 2'!G168="ignore", "ignore")</f>
        <v>ignore</v>
      </c>
      <c r="H168" s="1" t="str" cm="1">
        <f t="array" aca="1" ref="H168" ca="1">_xlfn.IFS('historyTags 2'!H168="have", "have", 'onchangeTags 2'!H168="have", "have", 'procTags 2'!H168="have", "have", 'historyTags 2'!H168="extra", "extra", 'onchangeTags 2'!H168="extra", "extra", 'procTags 2'!H168="extra", "extra", 'historyTags 2'!H168="missing", "missing", 'onchangeTags 2'!H168="missing", "missing", 'procTags 2'!H168="missing", "missing", 'historyTags 2'!H168="ignore", "ignore", 'onchangeTags 2'!H168="ignore", "ignore", 'procTags 2'!H168="ignore", "ignore")</f>
        <v>ignore</v>
      </c>
      <c r="I168" s="1" t="str" cm="1">
        <f t="array" aca="1" ref="I168" ca="1">_xlfn.IFS('historyTags 2'!I168="have", "have", 'onchangeTags 2'!I168="have", "have", 'procTags 2'!I168="have", "have", 'historyTags 2'!I168="extra", "extra", 'onchangeTags 2'!I168="extra", "extra", 'procTags 2'!I168="extra", "extra", 'historyTags 2'!I168="missing", "missing", 'onchangeTags 2'!I168="missing", "missing", 'procTags 2'!I168="missing", "missing", 'historyTags 2'!I168="ignore", "ignore", 'onchangeTags 2'!I168="ignore", "ignore", 'procTags 2'!I168="ignore", "ignore")</f>
        <v>ignore</v>
      </c>
      <c r="J168" s="1" t="str" cm="1">
        <f t="array" aca="1" ref="J168" ca="1">_xlfn.IFS('historyTags 2'!J168="have", "have", 'onchangeTags 2'!J168="have", "have", 'procTags 2'!J168="have", "have", 'historyTags 2'!J168="extra", "extra", 'onchangeTags 2'!J168="extra", "extra", 'procTags 2'!J168="extra", "extra", 'historyTags 2'!J168="missing", "missing", 'onchangeTags 2'!J168="missing", "missing", 'procTags 2'!J168="missing", "missing", 'historyTags 2'!J168="ignore", "ignore", 'onchangeTags 2'!J168="ignore", "ignore", 'procTags 2'!J168="ignore", "ignore")</f>
        <v>ignore</v>
      </c>
      <c r="K168" s="1" t="str" cm="1">
        <f t="array" aca="1" ref="K168" ca="1">_xlfn.IFS('historyTags 2'!K168="have", "have", 'onchangeTags 2'!K168="have", "have", 'procTags 2'!K168="have", "have", 'historyTags 2'!K168="extra", "extra", 'onchangeTags 2'!K168="extra", "extra", 'procTags 2'!K168="extra", "extra", 'historyTags 2'!K168="missing", "missing", 'onchangeTags 2'!K168="missing", "missing", 'procTags 2'!K168="missing", "missing", 'historyTags 2'!K168="ignore", "ignore", 'onchangeTags 2'!K168="ignore", "ignore", 'procTags 2'!K168="ignore", "ignore")</f>
        <v>ignore</v>
      </c>
      <c r="L168" s="1" t="str" cm="1">
        <f t="array" aca="1" ref="L168" ca="1">_xlfn.IFS('historyTags 2'!L168="have", "have", 'onchangeTags 2'!L168="have", "have", 'procTags 2'!L168="have", "have", 'historyTags 2'!L168="extra", "extra", 'onchangeTags 2'!L168="extra", "extra", 'procTags 2'!L168="extra", "extra", 'historyTags 2'!L168="missing", "missing", 'onchangeTags 2'!L168="missing", "missing", 'procTags 2'!L168="missing", "missing", 'historyTags 2'!L168="ignore", "ignore", 'onchangeTags 2'!L168="ignore", "ignore", 'procTags 2'!L168="ignore", "ignore")</f>
        <v>ignore</v>
      </c>
      <c r="M168" s="1" t="str" cm="1">
        <f t="array" aca="1" ref="M168" ca="1">_xlfn.IFS('historyTags 2'!M168="have", "have", 'onchangeTags 2'!M168="have", "have", 'procTags 2'!M168="have", "have", 'historyTags 2'!M168="extra", "extra", 'onchangeTags 2'!M168="extra", "extra", 'procTags 2'!M168="extra", "extra", 'historyTags 2'!M168="missing", "missing", 'onchangeTags 2'!M168="missing", "missing", 'procTags 2'!M168="missing", "missing", 'historyTags 2'!M168="ignore", "ignore", 'onchangeTags 2'!M168="ignore", "ignore", 'procTags 2'!M168="ignore", "ignore")</f>
        <v>ignore</v>
      </c>
      <c r="N168" s="1" t="str" cm="1">
        <f t="array" aca="1" ref="N168" ca="1">_xlfn.IFS('historyTags 2'!N168="have", "have", 'onchangeTags 2'!N168="have", "have", 'procTags 2'!N168="have", "have", 'historyTags 2'!N168="extra", "extra", 'onchangeTags 2'!N168="extra", "extra", 'procTags 2'!N168="extra", "extra", 'historyTags 2'!N168="missing", "missing", 'onchangeTags 2'!N168="missing", "missing", 'procTags 2'!N168="missing", "missing", 'historyTags 2'!N168="ignore", "ignore", 'onchangeTags 2'!N168="ignore", "ignore", 'procTags 2'!N168="ignore", "ignore")</f>
        <v>ignore</v>
      </c>
      <c r="O168" s="1" t="str" cm="1">
        <f t="array" aca="1" ref="O168" ca="1">_xlfn.IFS('historyTags 2'!O168="have", "have", 'onchangeTags 2'!O168="have", "have", 'procTags 2'!O168="have", "have", 'historyTags 2'!O168="extra", "extra", 'onchangeTags 2'!O168="extra", "extra", 'procTags 2'!O168="extra", "extra", 'historyTags 2'!O168="missing", "missing", 'onchangeTags 2'!O168="missing", "missing", 'procTags 2'!O168="missing", "missing", 'historyTags 2'!O168="ignore", "ignore", 'onchangeTags 2'!O168="ignore", "ignore", 'procTags 2'!O168="ignore", "ignore")</f>
        <v>ignore</v>
      </c>
      <c r="P168" s="1" t="str" cm="1">
        <f t="array" aca="1" ref="P168" ca="1">_xlfn.IFS('historyTags 2'!P168="have", "have", 'onchangeTags 2'!P168="have", "have", 'procTags 2'!P168="have", "have", 'historyTags 2'!P168="extra", "extra", 'onchangeTags 2'!P168="extra", "extra", 'procTags 2'!P168="extra", "extra", 'historyTags 2'!P168="missing", "missing", 'onchangeTags 2'!P168="missing", "missing", 'procTags 2'!P168="missing", "missing", 'historyTags 2'!P168="ignore", "ignore", 'onchangeTags 2'!P168="ignore", "ignore", 'procTags 2'!P168="ignore", "ignore")</f>
        <v>ignore</v>
      </c>
    </row>
    <row r="169" spans="1:16" x14ac:dyDescent="0.2">
      <c r="A169" s="1" t="str">
        <f ca="1">IFERROR(__xludf.DUMMYFUNCTION("""COMPUTED_VALUE"""),"PID_CO2_dev_cutoff")</f>
        <v>PID_CO2_dev_cutoff</v>
      </c>
      <c r="B169" s="1" t="str" cm="1">
        <f t="array" aca="1" ref="B169" ca="1">_xlfn.IFS('historyTags 2'!B169="have", "have", 'onchangeTags 2'!B169="have", "have", 'procTags 2'!B169="have", "have", 'historyTags 2'!B169="extra", "extra", 'onchangeTags 2'!B169="extra", "extra", 'procTags 2'!B169="extra", "extra", 'historyTags 2'!B169="missing", "missing", 'onchangeTags 2'!B169="missing", "missing", 'procTags 2'!B169="missing", "missing", 'historyTags 2'!B169="ignore", "ignore", 'onchangeTags 2'!B169="ignore", "ignore", 'procTags 2'!B169="ignore", "ignore")</f>
        <v>ignore</v>
      </c>
      <c r="C169" s="1" t="str" cm="1">
        <f t="array" aca="1" ref="C169" ca="1">_xlfn.IFS('historyTags 2'!C169="have", "have", 'onchangeTags 2'!C169="have", "have", 'procTags 2'!C169="have", "have", 'historyTags 2'!C169="extra", "extra", 'onchangeTags 2'!C169="extra", "extra", 'procTags 2'!C169="extra", "extra", 'historyTags 2'!C169="missing", "missing", 'onchangeTags 2'!C169="missing", "missing", 'procTags 2'!C169="missing", "missing", 'historyTags 2'!C169="ignore", "ignore", 'onchangeTags 2'!C169="ignore", "ignore", 'procTags 2'!C169="ignore", "ignore")</f>
        <v>ignore</v>
      </c>
      <c r="D169" s="1" t="str" cm="1">
        <f t="array" aca="1" ref="D169" ca="1">_xlfn.IFS('historyTags 2'!D169="have", "have", 'onchangeTags 2'!D169="have", "have", 'procTags 2'!D169="have", "have", 'historyTags 2'!D169="extra", "extra", 'onchangeTags 2'!D169="extra", "extra", 'procTags 2'!D169="extra", "extra", 'historyTags 2'!D169="missing", "missing", 'onchangeTags 2'!D169="missing", "missing", 'procTags 2'!D169="missing", "missing", 'historyTags 2'!D169="ignore", "ignore", 'onchangeTags 2'!D169="ignore", "ignore", 'procTags 2'!D169="ignore", "ignore")</f>
        <v>ignore</v>
      </c>
      <c r="E169" s="1" t="str" cm="1">
        <f t="array" aca="1" ref="E169" ca="1">_xlfn.IFS('historyTags 2'!E169="have", "have", 'onchangeTags 2'!E169="have", "have", 'procTags 2'!E169="have", "have", 'historyTags 2'!E169="extra", "extra", 'onchangeTags 2'!E169="extra", "extra", 'procTags 2'!E169="extra", "extra", 'historyTags 2'!E169="missing", "missing", 'onchangeTags 2'!E169="missing", "missing", 'procTags 2'!E169="missing", "missing", 'historyTags 2'!E169="ignore", "ignore", 'onchangeTags 2'!E169="ignore", "ignore", 'procTags 2'!E169="ignore", "ignore")</f>
        <v>ignore</v>
      </c>
      <c r="F169" s="1" t="str" cm="1">
        <f t="array" aca="1" ref="F169" ca="1">_xlfn.IFS('historyTags 2'!F169="have", "have", 'onchangeTags 2'!F169="have", "have", 'procTags 2'!F169="have", "have", 'historyTags 2'!F169="extra", "extra", 'onchangeTags 2'!F169="extra", "extra", 'procTags 2'!F169="extra", "extra", 'historyTags 2'!F169="missing", "missing", 'onchangeTags 2'!F169="missing", "missing", 'procTags 2'!F169="missing", "missing", 'historyTags 2'!F169="ignore", "ignore", 'onchangeTags 2'!F169="ignore", "ignore", 'procTags 2'!F169="ignore", "ignore")</f>
        <v>ignore</v>
      </c>
      <c r="G169" s="1" t="str" cm="1">
        <f t="array" aca="1" ref="G169" ca="1">_xlfn.IFS('historyTags 2'!G169="have", "have", 'onchangeTags 2'!G169="have", "have", 'procTags 2'!G169="have", "have", 'historyTags 2'!G169="extra", "extra", 'onchangeTags 2'!G169="extra", "extra", 'procTags 2'!G169="extra", "extra", 'historyTags 2'!G169="missing", "missing", 'onchangeTags 2'!G169="missing", "missing", 'procTags 2'!G169="missing", "missing", 'historyTags 2'!G169="ignore", "ignore", 'onchangeTags 2'!G169="ignore", "ignore", 'procTags 2'!G169="ignore", "ignore")</f>
        <v>ignore</v>
      </c>
      <c r="H169" s="1" t="str" cm="1">
        <f t="array" aca="1" ref="H169" ca="1">_xlfn.IFS('historyTags 2'!H169="have", "have", 'onchangeTags 2'!H169="have", "have", 'procTags 2'!H169="have", "have", 'historyTags 2'!H169="extra", "extra", 'onchangeTags 2'!H169="extra", "extra", 'procTags 2'!H169="extra", "extra", 'historyTags 2'!H169="missing", "missing", 'onchangeTags 2'!H169="missing", "missing", 'procTags 2'!H169="missing", "missing", 'historyTags 2'!H169="ignore", "ignore", 'onchangeTags 2'!H169="ignore", "ignore", 'procTags 2'!H169="ignore", "ignore")</f>
        <v>ignore</v>
      </c>
      <c r="I169" s="1" t="str" cm="1">
        <f t="array" aca="1" ref="I169" ca="1">_xlfn.IFS('historyTags 2'!I169="have", "have", 'onchangeTags 2'!I169="have", "have", 'procTags 2'!I169="have", "have", 'historyTags 2'!I169="extra", "extra", 'onchangeTags 2'!I169="extra", "extra", 'procTags 2'!I169="extra", "extra", 'historyTags 2'!I169="missing", "missing", 'onchangeTags 2'!I169="missing", "missing", 'procTags 2'!I169="missing", "missing", 'historyTags 2'!I169="ignore", "ignore", 'onchangeTags 2'!I169="ignore", "ignore", 'procTags 2'!I169="ignore", "ignore")</f>
        <v>ignore</v>
      </c>
      <c r="J169" s="1" t="str" cm="1">
        <f t="array" aca="1" ref="J169" ca="1">_xlfn.IFS('historyTags 2'!J169="have", "have", 'onchangeTags 2'!J169="have", "have", 'procTags 2'!J169="have", "have", 'historyTags 2'!J169="extra", "extra", 'onchangeTags 2'!J169="extra", "extra", 'procTags 2'!J169="extra", "extra", 'historyTags 2'!J169="missing", "missing", 'onchangeTags 2'!J169="missing", "missing", 'procTags 2'!J169="missing", "missing", 'historyTags 2'!J169="ignore", "ignore", 'onchangeTags 2'!J169="ignore", "ignore", 'procTags 2'!J169="ignore", "ignore")</f>
        <v>ignore</v>
      </c>
      <c r="K169" s="1" t="str" cm="1">
        <f t="array" aca="1" ref="K169" ca="1">_xlfn.IFS('historyTags 2'!K169="have", "have", 'onchangeTags 2'!K169="have", "have", 'procTags 2'!K169="have", "have", 'historyTags 2'!K169="extra", "extra", 'onchangeTags 2'!K169="extra", "extra", 'procTags 2'!K169="extra", "extra", 'historyTags 2'!K169="missing", "missing", 'onchangeTags 2'!K169="missing", "missing", 'procTags 2'!K169="missing", "missing", 'historyTags 2'!K169="ignore", "ignore", 'onchangeTags 2'!K169="ignore", "ignore", 'procTags 2'!K169="ignore", "ignore")</f>
        <v>ignore</v>
      </c>
      <c r="L169" s="1" t="str" cm="1">
        <f t="array" aca="1" ref="L169" ca="1">_xlfn.IFS('historyTags 2'!L169="have", "have", 'onchangeTags 2'!L169="have", "have", 'procTags 2'!L169="have", "have", 'historyTags 2'!L169="extra", "extra", 'onchangeTags 2'!L169="extra", "extra", 'procTags 2'!L169="extra", "extra", 'historyTags 2'!L169="missing", "missing", 'onchangeTags 2'!L169="missing", "missing", 'procTags 2'!L169="missing", "missing", 'historyTags 2'!L169="ignore", "ignore", 'onchangeTags 2'!L169="ignore", "ignore", 'procTags 2'!L169="ignore", "ignore")</f>
        <v>ignore</v>
      </c>
      <c r="M169" s="1" t="str" cm="1">
        <f t="array" aca="1" ref="M169" ca="1">_xlfn.IFS('historyTags 2'!M169="have", "have", 'onchangeTags 2'!M169="have", "have", 'procTags 2'!M169="have", "have", 'historyTags 2'!M169="extra", "extra", 'onchangeTags 2'!M169="extra", "extra", 'procTags 2'!M169="extra", "extra", 'historyTags 2'!M169="missing", "missing", 'onchangeTags 2'!M169="missing", "missing", 'procTags 2'!M169="missing", "missing", 'historyTags 2'!M169="ignore", "ignore", 'onchangeTags 2'!M169="ignore", "ignore", 'procTags 2'!M169="ignore", "ignore")</f>
        <v>ignore</v>
      </c>
      <c r="N169" s="1" t="str" cm="1">
        <f t="array" aca="1" ref="N169" ca="1">_xlfn.IFS('historyTags 2'!N169="have", "have", 'onchangeTags 2'!N169="have", "have", 'procTags 2'!N169="have", "have", 'historyTags 2'!N169="extra", "extra", 'onchangeTags 2'!N169="extra", "extra", 'procTags 2'!N169="extra", "extra", 'historyTags 2'!N169="missing", "missing", 'onchangeTags 2'!N169="missing", "missing", 'procTags 2'!N169="missing", "missing", 'historyTags 2'!N169="ignore", "ignore", 'onchangeTags 2'!N169="ignore", "ignore", 'procTags 2'!N169="ignore", "ignore")</f>
        <v>ignore</v>
      </c>
      <c r="O169" s="1" t="str" cm="1">
        <f t="array" aca="1" ref="O169" ca="1">_xlfn.IFS('historyTags 2'!O169="have", "have", 'onchangeTags 2'!O169="have", "have", 'procTags 2'!O169="have", "have", 'historyTags 2'!O169="extra", "extra", 'onchangeTags 2'!O169="extra", "extra", 'procTags 2'!O169="extra", "extra", 'historyTags 2'!O169="missing", "missing", 'onchangeTags 2'!O169="missing", "missing", 'procTags 2'!O169="missing", "missing", 'historyTags 2'!O169="ignore", "ignore", 'onchangeTags 2'!O169="ignore", "ignore", 'procTags 2'!O169="ignore", "ignore")</f>
        <v>ignore</v>
      </c>
      <c r="P169" s="1" t="str" cm="1">
        <f t="array" aca="1" ref="P169" ca="1">_xlfn.IFS('historyTags 2'!P169="have", "have", 'onchangeTags 2'!P169="have", "have", 'procTags 2'!P169="have", "have", 'historyTags 2'!P169="extra", "extra", 'onchangeTags 2'!P169="extra", "extra", 'procTags 2'!P169="extra", "extra", 'historyTags 2'!P169="missing", "missing", 'onchangeTags 2'!P169="missing", "missing", 'procTags 2'!P169="missing", "missing", 'historyTags 2'!P169="ignore", "ignore", 'onchangeTags 2'!P169="ignore", "ignore", 'procTags 2'!P169="ignore", "ignore")</f>
        <v>ignore</v>
      </c>
    </row>
    <row r="170" spans="1:16" x14ac:dyDescent="0.2">
      <c r="A170" s="1" t="str">
        <f ca="1">IFERROR(__xludf.DUMMYFUNCTION("""COMPUTED_VALUE"""),"PID_CO2_PAR_cutoff")</f>
        <v>PID_CO2_PAR_cutoff</v>
      </c>
      <c r="B170" s="1" t="str" cm="1">
        <f t="array" aca="1" ref="B170" ca="1">_xlfn.IFS('historyTags 2'!B170="have", "have", 'onchangeTags 2'!B170="have", "have", 'procTags 2'!B170="have", "have", 'historyTags 2'!B170="extra", "extra", 'onchangeTags 2'!B170="extra", "extra", 'procTags 2'!B170="extra", "extra", 'historyTags 2'!B170="missing", "missing", 'onchangeTags 2'!B170="missing", "missing", 'procTags 2'!B170="missing", "missing", 'historyTags 2'!B170="ignore", "ignore", 'onchangeTags 2'!B170="ignore", "ignore", 'procTags 2'!B170="ignore", "ignore")</f>
        <v>ignore</v>
      </c>
      <c r="C170" s="1" t="str" cm="1">
        <f t="array" aca="1" ref="C170" ca="1">_xlfn.IFS('historyTags 2'!C170="have", "have", 'onchangeTags 2'!C170="have", "have", 'procTags 2'!C170="have", "have", 'historyTags 2'!C170="extra", "extra", 'onchangeTags 2'!C170="extra", "extra", 'procTags 2'!C170="extra", "extra", 'historyTags 2'!C170="missing", "missing", 'onchangeTags 2'!C170="missing", "missing", 'procTags 2'!C170="missing", "missing", 'historyTags 2'!C170="ignore", "ignore", 'onchangeTags 2'!C170="ignore", "ignore", 'procTags 2'!C170="ignore", "ignore")</f>
        <v>ignore</v>
      </c>
      <c r="D170" s="1" t="str" cm="1">
        <f t="array" aca="1" ref="D170" ca="1">_xlfn.IFS('historyTags 2'!D170="have", "have", 'onchangeTags 2'!D170="have", "have", 'procTags 2'!D170="have", "have", 'historyTags 2'!D170="extra", "extra", 'onchangeTags 2'!D170="extra", "extra", 'procTags 2'!D170="extra", "extra", 'historyTags 2'!D170="missing", "missing", 'onchangeTags 2'!D170="missing", "missing", 'procTags 2'!D170="missing", "missing", 'historyTags 2'!D170="ignore", "ignore", 'onchangeTags 2'!D170="ignore", "ignore", 'procTags 2'!D170="ignore", "ignore")</f>
        <v>ignore</v>
      </c>
      <c r="E170" s="1" t="str" cm="1">
        <f t="array" aca="1" ref="E170" ca="1">_xlfn.IFS('historyTags 2'!E170="have", "have", 'onchangeTags 2'!E170="have", "have", 'procTags 2'!E170="have", "have", 'historyTags 2'!E170="extra", "extra", 'onchangeTags 2'!E170="extra", "extra", 'procTags 2'!E170="extra", "extra", 'historyTags 2'!E170="missing", "missing", 'onchangeTags 2'!E170="missing", "missing", 'procTags 2'!E170="missing", "missing", 'historyTags 2'!E170="ignore", "ignore", 'onchangeTags 2'!E170="ignore", "ignore", 'procTags 2'!E170="ignore", "ignore")</f>
        <v>ignore</v>
      </c>
      <c r="F170" s="1" t="str" cm="1">
        <f t="array" aca="1" ref="F170" ca="1">_xlfn.IFS('historyTags 2'!F170="have", "have", 'onchangeTags 2'!F170="have", "have", 'procTags 2'!F170="have", "have", 'historyTags 2'!F170="extra", "extra", 'onchangeTags 2'!F170="extra", "extra", 'procTags 2'!F170="extra", "extra", 'historyTags 2'!F170="missing", "missing", 'onchangeTags 2'!F170="missing", "missing", 'procTags 2'!F170="missing", "missing", 'historyTags 2'!F170="ignore", "ignore", 'onchangeTags 2'!F170="ignore", "ignore", 'procTags 2'!F170="ignore", "ignore")</f>
        <v>ignore</v>
      </c>
      <c r="G170" s="1" t="str" cm="1">
        <f t="array" aca="1" ref="G170" ca="1">_xlfn.IFS('historyTags 2'!G170="have", "have", 'onchangeTags 2'!G170="have", "have", 'procTags 2'!G170="have", "have", 'historyTags 2'!G170="extra", "extra", 'onchangeTags 2'!G170="extra", "extra", 'procTags 2'!G170="extra", "extra", 'historyTags 2'!G170="missing", "missing", 'onchangeTags 2'!G170="missing", "missing", 'procTags 2'!G170="missing", "missing", 'historyTags 2'!G170="ignore", "ignore", 'onchangeTags 2'!G170="ignore", "ignore", 'procTags 2'!G170="ignore", "ignore")</f>
        <v>ignore</v>
      </c>
      <c r="H170" s="1" t="str" cm="1">
        <f t="array" aca="1" ref="H170" ca="1">_xlfn.IFS('historyTags 2'!H170="have", "have", 'onchangeTags 2'!H170="have", "have", 'procTags 2'!H170="have", "have", 'historyTags 2'!H170="extra", "extra", 'onchangeTags 2'!H170="extra", "extra", 'procTags 2'!H170="extra", "extra", 'historyTags 2'!H170="missing", "missing", 'onchangeTags 2'!H170="missing", "missing", 'procTags 2'!H170="missing", "missing", 'historyTags 2'!H170="ignore", "ignore", 'onchangeTags 2'!H170="ignore", "ignore", 'procTags 2'!H170="ignore", "ignore")</f>
        <v>ignore</v>
      </c>
      <c r="I170" s="1" t="str" cm="1">
        <f t="array" aca="1" ref="I170" ca="1">_xlfn.IFS('historyTags 2'!I170="have", "have", 'onchangeTags 2'!I170="have", "have", 'procTags 2'!I170="have", "have", 'historyTags 2'!I170="extra", "extra", 'onchangeTags 2'!I170="extra", "extra", 'procTags 2'!I170="extra", "extra", 'historyTags 2'!I170="missing", "missing", 'onchangeTags 2'!I170="missing", "missing", 'procTags 2'!I170="missing", "missing", 'historyTags 2'!I170="ignore", "ignore", 'onchangeTags 2'!I170="ignore", "ignore", 'procTags 2'!I170="ignore", "ignore")</f>
        <v>ignore</v>
      </c>
      <c r="J170" s="1" t="str" cm="1">
        <f t="array" aca="1" ref="J170" ca="1">_xlfn.IFS('historyTags 2'!J170="have", "have", 'onchangeTags 2'!J170="have", "have", 'procTags 2'!J170="have", "have", 'historyTags 2'!J170="extra", "extra", 'onchangeTags 2'!J170="extra", "extra", 'procTags 2'!J170="extra", "extra", 'historyTags 2'!J170="missing", "missing", 'onchangeTags 2'!J170="missing", "missing", 'procTags 2'!J170="missing", "missing", 'historyTags 2'!J170="ignore", "ignore", 'onchangeTags 2'!J170="ignore", "ignore", 'procTags 2'!J170="ignore", "ignore")</f>
        <v>ignore</v>
      </c>
      <c r="K170" s="1" t="str" cm="1">
        <f t="array" aca="1" ref="K170" ca="1">_xlfn.IFS('historyTags 2'!K170="have", "have", 'onchangeTags 2'!K170="have", "have", 'procTags 2'!K170="have", "have", 'historyTags 2'!K170="extra", "extra", 'onchangeTags 2'!K170="extra", "extra", 'procTags 2'!K170="extra", "extra", 'historyTags 2'!K170="missing", "missing", 'onchangeTags 2'!K170="missing", "missing", 'procTags 2'!K170="missing", "missing", 'historyTags 2'!K170="ignore", "ignore", 'onchangeTags 2'!K170="ignore", "ignore", 'procTags 2'!K170="ignore", "ignore")</f>
        <v>ignore</v>
      </c>
      <c r="L170" s="1" t="str" cm="1">
        <f t="array" aca="1" ref="L170" ca="1">_xlfn.IFS('historyTags 2'!L170="have", "have", 'onchangeTags 2'!L170="have", "have", 'procTags 2'!L170="have", "have", 'historyTags 2'!L170="extra", "extra", 'onchangeTags 2'!L170="extra", "extra", 'procTags 2'!L170="extra", "extra", 'historyTags 2'!L170="missing", "missing", 'onchangeTags 2'!L170="missing", "missing", 'procTags 2'!L170="missing", "missing", 'historyTags 2'!L170="ignore", "ignore", 'onchangeTags 2'!L170="ignore", "ignore", 'procTags 2'!L170="ignore", "ignore")</f>
        <v>ignore</v>
      </c>
      <c r="M170" s="1" t="str" cm="1">
        <f t="array" aca="1" ref="M170" ca="1">_xlfn.IFS('historyTags 2'!M170="have", "have", 'onchangeTags 2'!M170="have", "have", 'procTags 2'!M170="have", "have", 'historyTags 2'!M170="extra", "extra", 'onchangeTags 2'!M170="extra", "extra", 'procTags 2'!M170="extra", "extra", 'historyTags 2'!M170="missing", "missing", 'onchangeTags 2'!M170="missing", "missing", 'procTags 2'!M170="missing", "missing", 'historyTags 2'!M170="ignore", "ignore", 'onchangeTags 2'!M170="ignore", "ignore", 'procTags 2'!M170="ignore", "ignore")</f>
        <v>ignore</v>
      </c>
      <c r="N170" s="1" t="str" cm="1">
        <f t="array" aca="1" ref="N170" ca="1">_xlfn.IFS('historyTags 2'!N170="have", "have", 'onchangeTags 2'!N170="have", "have", 'procTags 2'!N170="have", "have", 'historyTags 2'!N170="extra", "extra", 'onchangeTags 2'!N170="extra", "extra", 'procTags 2'!N170="extra", "extra", 'historyTags 2'!N170="missing", "missing", 'onchangeTags 2'!N170="missing", "missing", 'procTags 2'!N170="missing", "missing", 'historyTags 2'!N170="ignore", "ignore", 'onchangeTags 2'!N170="ignore", "ignore", 'procTags 2'!N170="ignore", "ignore")</f>
        <v>ignore</v>
      </c>
      <c r="O170" s="1" t="str" cm="1">
        <f t="array" aca="1" ref="O170" ca="1">_xlfn.IFS('historyTags 2'!O170="have", "have", 'onchangeTags 2'!O170="have", "have", 'procTags 2'!O170="have", "have", 'historyTags 2'!O170="extra", "extra", 'onchangeTags 2'!O170="extra", "extra", 'procTags 2'!O170="extra", "extra", 'historyTags 2'!O170="missing", "missing", 'onchangeTags 2'!O170="missing", "missing", 'procTags 2'!O170="missing", "missing", 'historyTags 2'!O170="ignore", "ignore", 'onchangeTags 2'!O170="ignore", "ignore", 'procTags 2'!O170="ignore", "ignore")</f>
        <v>ignore</v>
      </c>
      <c r="P170" s="1" t="str" cm="1">
        <f t="array" aca="1" ref="P170" ca="1">_xlfn.IFS('historyTags 2'!P170="have", "have", 'onchangeTags 2'!P170="have", "have", 'procTags 2'!P170="have", "have", 'historyTags 2'!P170="extra", "extra", 'onchangeTags 2'!P170="extra", "extra", 'procTags 2'!P170="extra", "extra", 'historyTags 2'!P170="missing", "missing", 'onchangeTags 2'!P170="missing", "missing", 'procTags 2'!P170="missing", "missing", 'historyTags 2'!P170="ignore", "ignore", 'onchangeTags 2'!P170="ignore", "ignore", 'procTags 2'!P170="ignore", "ignore")</f>
        <v>ignore</v>
      </c>
    </row>
    <row r="171" spans="1:16" x14ac:dyDescent="0.2">
      <c r="A171" s="1" t="str">
        <f ca="1">IFERROR(__xludf.DUMMYFUNCTION("""COMPUTED_VALUE"""),"PID_Derivative_chiller")</f>
        <v>PID_Derivative_chiller</v>
      </c>
      <c r="B171" s="1" t="str" cm="1">
        <f t="array" aca="1" ref="B171" ca="1">_xlfn.IFS('historyTags 2'!B171="have", "have", 'onchangeTags 2'!B171="have", "have", 'procTags 2'!B171="have", "have", 'historyTags 2'!B171="extra", "extra", 'onchangeTags 2'!B171="extra", "extra", 'procTags 2'!B171="extra", "extra", 'historyTags 2'!B171="missing", "missing", 'onchangeTags 2'!B171="missing", "missing", 'procTags 2'!B171="missing", "missing", 'historyTags 2'!B171="ignore", "ignore", 'onchangeTags 2'!B171="ignore", "ignore", 'procTags 2'!B171="ignore", "ignore")</f>
        <v>ignore</v>
      </c>
      <c r="C171" s="1" t="str" cm="1">
        <f t="array" aca="1" ref="C171" ca="1">_xlfn.IFS('historyTags 2'!C171="have", "have", 'onchangeTags 2'!C171="have", "have", 'procTags 2'!C171="have", "have", 'historyTags 2'!C171="extra", "extra", 'onchangeTags 2'!C171="extra", "extra", 'procTags 2'!C171="extra", "extra", 'historyTags 2'!C171="missing", "missing", 'onchangeTags 2'!C171="missing", "missing", 'procTags 2'!C171="missing", "missing", 'historyTags 2'!C171="ignore", "ignore", 'onchangeTags 2'!C171="ignore", "ignore", 'procTags 2'!C171="ignore", "ignore")</f>
        <v>ignore</v>
      </c>
      <c r="D171" s="1" t="str" cm="1">
        <f t="array" aca="1" ref="D171" ca="1">_xlfn.IFS('historyTags 2'!D171="have", "have", 'onchangeTags 2'!D171="have", "have", 'procTags 2'!D171="have", "have", 'historyTags 2'!D171="extra", "extra", 'onchangeTags 2'!D171="extra", "extra", 'procTags 2'!D171="extra", "extra", 'historyTags 2'!D171="missing", "missing", 'onchangeTags 2'!D171="missing", "missing", 'procTags 2'!D171="missing", "missing", 'historyTags 2'!D171="ignore", "ignore", 'onchangeTags 2'!D171="ignore", "ignore", 'procTags 2'!D171="ignore", "ignore")</f>
        <v>ignore</v>
      </c>
      <c r="E171" s="1" t="str" cm="1">
        <f t="array" aca="1" ref="E171" ca="1">_xlfn.IFS('historyTags 2'!E171="have", "have", 'onchangeTags 2'!E171="have", "have", 'procTags 2'!E171="have", "have", 'historyTags 2'!E171="extra", "extra", 'onchangeTags 2'!E171="extra", "extra", 'procTags 2'!E171="extra", "extra", 'historyTags 2'!E171="missing", "missing", 'onchangeTags 2'!E171="missing", "missing", 'procTags 2'!E171="missing", "missing", 'historyTags 2'!E171="ignore", "ignore", 'onchangeTags 2'!E171="ignore", "ignore", 'procTags 2'!E171="ignore", "ignore")</f>
        <v>ignore</v>
      </c>
      <c r="F171" s="1" t="str" cm="1">
        <f t="array" aca="1" ref="F171" ca="1">_xlfn.IFS('historyTags 2'!F171="have", "have", 'onchangeTags 2'!F171="have", "have", 'procTags 2'!F171="have", "have", 'historyTags 2'!F171="extra", "extra", 'onchangeTags 2'!F171="extra", "extra", 'procTags 2'!F171="extra", "extra", 'historyTags 2'!F171="missing", "missing", 'onchangeTags 2'!F171="missing", "missing", 'procTags 2'!F171="missing", "missing", 'historyTags 2'!F171="ignore", "ignore", 'onchangeTags 2'!F171="ignore", "ignore", 'procTags 2'!F171="ignore", "ignore")</f>
        <v>ignore</v>
      </c>
      <c r="G171" s="1" t="str" cm="1">
        <f t="array" aca="1" ref="G171" ca="1">_xlfn.IFS('historyTags 2'!G171="have", "have", 'onchangeTags 2'!G171="have", "have", 'procTags 2'!G171="have", "have", 'historyTags 2'!G171="extra", "extra", 'onchangeTags 2'!G171="extra", "extra", 'procTags 2'!G171="extra", "extra", 'historyTags 2'!G171="missing", "missing", 'onchangeTags 2'!G171="missing", "missing", 'procTags 2'!G171="missing", "missing", 'historyTags 2'!G171="ignore", "ignore", 'onchangeTags 2'!G171="ignore", "ignore", 'procTags 2'!G171="ignore", "ignore")</f>
        <v>ignore</v>
      </c>
      <c r="H171" s="1" t="str" cm="1">
        <f t="array" aca="1" ref="H171" ca="1">_xlfn.IFS('historyTags 2'!H171="have", "have", 'onchangeTags 2'!H171="have", "have", 'procTags 2'!H171="have", "have", 'historyTags 2'!H171="extra", "extra", 'onchangeTags 2'!H171="extra", "extra", 'procTags 2'!H171="extra", "extra", 'historyTags 2'!H171="missing", "missing", 'onchangeTags 2'!H171="missing", "missing", 'procTags 2'!H171="missing", "missing", 'historyTags 2'!H171="ignore", "ignore", 'onchangeTags 2'!H171="ignore", "ignore", 'procTags 2'!H171="ignore", "ignore")</f>
        <v>ignore</v>
      </c>
      <c r="I171" s="1" t="str" cm="1">
        <f t="array" aca="1" ref="I171" ca="1">_xlfn.IFS('historyTags 2'!I171="have", "have", 'onchangeTags 2'!I171="have", "have", 'procTags 2'!I171="have", "have", 'historyTags 2'!I171="extra", "extra", 'onchangeTags 2'!I171="extra", "extra", 'procTags 2'!I171="extra", "extra", 'historyTags 2'!I171="missing", "missing", 'onchangeTags 2'!I171="missing", "missing", 'procTags 2'!I171="missing", "missing", 'historyTags 2'!I171="ignore", "ignore", 'onchangeTags 2'!I171="ignore", "ignore", 'procTags 2'!I171="ignore", "ignore")</f>
        <v>ignore</v>
      </c>
      <c r="J171" s="1" t="str" cm="1">
        <f t="array" aca="1" ref="J171" ca="1">_xlfn.IFS('historyTags 2'!J171="have", "have", 'onchangeTags 2'!J171="have", "have", 'procTags 2'!J171="have", "have", 'historyTags 2'!J171="extra", "extra", 'onchangeTags 2'!J171="extra", "extra", 'procTags 2'!J171="extra", "extra", 'historyTags 2'!J171="missing", "missing", 'onchangeTags 2'!J171="missing", "missing", 'procTags 2'!J171="missing", "missing", 'historyTags 2'!J171="ignore", "ignore", 'onchangeTags 2'!J171="ignore", "ignore", 'procTags 2'!J171="ignore", "ignore")</f>
        <v>ignore</v>
      </c>
      <c r="K171" s="1" t="str" cm="1">
        <f t="array" aca="1" ref="K171" ca="1">_xlfn.IFS('historyTags 2'!K171="have", "have", 'onchangeTags 2'!K171="have", "have", 'procTags 2'!K171="have", "have", 'historyTags 2'!K171="extra", "extra", 'onchangeTags 2'!K171="extra", "extra", 'procTags 2'!K171="extra", "extra", 'historyTags 2'!K171="missing", "missing", 'onchangeTags 2'!K171="missing", "missing", 'procTags 2'!K171="missing", "missing", 'historyTags 2'!K171="ignore", "ignore", 'onchangeTags 2'!K171="ignore", "ignore", 'procTags 2'!K171="ignore", "ignore")</f>
        <v>ignore</v>
      </c>
      <c r="L171" s="1" t="str" cm="1">
        <f t="array" aca="1" ref="L171" ca="1">_xlfn.IFS('historyTags 2'!L171="have", "have", 'onchangeTags 2'!L171="have", "have", 'procTags 2'!L171="have", "have", 'historyTags 2'!L171="extra", "extra", 'onchangeTags 2'!L171="extra", "extra", 'procTags 2'!L171="extra", "extra", 'historyTags 2'!L171="missing", "missing", 'onchangeTags 2'!L171="missing", "missing", 'procTags 2'!L171="missing", "missing", 'historyTags 2'!L171="ignore", "ignore", 'onchangeTags 2'!L171="ignore", "ignore", 'procTags 2'!L171="ignore", "ignore")</f>
        <v>ignore</v>
      </c>
      <c r="M171" s="1" t="str" cm="1">
        <f t="array" aca="1" ref="M171" ca="1">_xlfn.IFS('historyTags 2'!M171="have", "have", 'onchangeTags 2'!M171="have", "have", 'procTags 2'!M171="have", "have", 'historyTags 2'!M171="extra", "extra", 'onchangeTags 2'!M171="extra", "extra", 'procTags 2'!M171="extra", "extra", 'historyTags 2'!M171="missing", "missing", 'onchangeTags 2'!M171="missing", "missing", 'procTags 2'!M171="missing", "missing", 'historyTags 2'!M171="ignore", "ignore", 'onchangeTags 2'!M171="ignore", "ignore", 'procTags 2'!M171="ignore", "ignore")</f>
        <v>ignore</v>
      </c>
      <c r="N171" s="1" t="str" cm="1">
        <f t="array" aca="1" ref="N171" ca="1">_xlfn.IFS('historyTags 2'!N171="have", "have", 'onchangeTags 2'!N171="have", "have", 'procTags 2'!N171="have", "have", 'historyTags 2'!N171="extra", "extra", 'onchangeTags 2'!N171="extra", "extra", 'procTags 2'!N171="extra", "extra", 'historyTags 2'!N171="missing", "missing", 'onchangeTags 2'!N171="missing", "missing", 'procTags 2'!N171="missing", "missing", 'historyTags 2'!N171="ignore", "ignore", 'onchangeTags 2'!N171="ignore", "ignore", 'procTags 2'!N171="ignore", "ignore")</f>
        <v>ignore</v>
      </c>
      <c r="O171" s="1" t="str" cm="1">
        <f t="array" aca="1" ref="O171" ca="1">_xlfn.IFS('historyTags 2'!O171="have", "have", 'onchangeTags 2'!O171="have", "have", 'procTags 2'!O171="have", "have", 'historyTags 2'!O171="extra", "extra", 'onchangeTags 2'!O171="extra", "extra", 'procTags 2'!O171="extra", "extra", 'historyTags 2'!O171="missing", "missing", 'onchangeTags 2'!O171="missing", "missing", 'procTags 2'!O171="missing", "missing", 'historyTags 2'!O171="ignore", "ignore", 'onchangeTags 2'!O171="ignore", "ignore", 'procTags 2'!O171="ignore", "ignore")</f>
        <v>ignore</v>
      </c>
      <c r="P171" s="1" t="str" cm="1">
        <f t="array" aca="1" ref="P171" ca="1">_xlfn.IFS('historyTags 2'!P171="have", "have", 'onchangeTags 2'!P171="have", "have", 'procTags 2'!P171="have", "have", 'historyTags 2'!P171="extra", "extra", 'onchangeTags 2'!P171="extra", "extra", 'procTags 2'!P171="extra", "extra", 'historyTags 2'!P171="missing", "missing", 'onchangeTags 2'!P171="missing", "missing", 'procTags 2'!P171="missing", "missing", 'historyTags 2'!P171="ignore", "ignore", 'onchangeTags 2'!P171="ignore", "ignore", 'procTags 2'!P171="ignore", "ignore")</f>
        <v>ignore</v>
      </c>
    </row>
    <row r="172" spans="1:16" x14ac:dyDescent="0.2">
      <c r="A172" s="1" t="str">
        <f ca="1">IFERROR(__xludf.DUMMYFUNCTION("""COMPUTED_VALUE"""),"PID_derivative_chiller_lgDeviation")</f>
        <v>PID_derivative_chiller_lgDeviation</v>
      </c>
      <c r="B172" s="1" t="str" cm="1">
        <f t="array" aca="1" ref="B172" ca="1">_xlfn.IFS('historyTags 2'!B172="have", "have", 'onchangeTags 2'!B172="have", "have", 'procTags 2'!B172="have", "have", 'historyTags 2'!B172="extra", "extra", 'onchangeTags 2'!B172="extra", "extra", 'procTags 2'!B172="extra", "extra", 'historyTags 2'!B172="missing", "missing", 'onchangeTags 2'!B172="missing", "missing", 'procTags 2'!B172="missing", "missing", 'historyTags 2'!B172="ignore", "ignore", 'onchangeTags 2'!B172="ignore", "ignore", 'procTags 2'!B172="ignore", "ignore")</f>
        <v>ignore</v>
      </c>
      <c r="C172" s="1" t="str" cm="1">
        <f t="array" aca="1" ref="C172" ca="1">_xlfn.IFS('historyTags 2'!C172="have", "have", 'onchangeTags 2'!C172="have", "have", 'procTags 2'!C172="have", "have", 'historyTags 2'!C172="extra", "extra", 'onchangeTags 2'!C172="extra", "extra", 'procTags 2'!C172="extra", "extra", 'historyTags 2'!C172="missing", "missing", 'onchangeTags 2'!C172="missing", "missing", 'procTags 2'!C172="missing", "missing", 'historyTags 2'!C172="ignore", "ignore", 'onchangeTags 2'!C172="ignore", "ignore", 'procTags 2'!C172="ignore", "ignore")</f>
        <v>ignore</v>
      </c>
      <c r="D172" s="1" t="str" cm="1">
        <f t="array" aca="1" ref="D172" ca="1">_xlfn.IFS('historyTags 2'!D172="have", "have", 'onchangeTags 2'!D172="have", "have", 'procTags 2'!D172="have", "have", 'historyTags 2'!D172="extra", "extra", 'onchangeTags 2'!D172="extra", "extra", 'procTags 2'!D172="extra", "extra", 'historyTags 2'!D172="missing", "missing", 'onchangeTags 2'!D172="missing", "missing", 'procTags 2'!D172="missing", "missing", 'historyTags 2'!D172="ignore", "ignore", 'onchangeTags 2'!D172="ignore", "ignore", 'procTags 2'!D172="ignore", "ignore")</f>
        <v>ignore</v>
      </c>
      <c r="E172" s="1" t="str" cm="1">
        <f t="array" aca="1" ref="E172" ca="1">_xlfn.IFS('historyTags 2'!E172="have", "have", 'onchangeTags 2'!E172="have", "have", 'procTags 2'!E172="have", "have", 'historyTags 2'!E172="extra", "extra", 'onchangeTags 2'!E172="extra", "extra", 'procTags 2'!E172="extra", "extra", 'historyTags 2'!E172="missing", "missing", 'onchangeTags 2'!E172="missing", "missing", 'procTags 2'!E172="missing", "missing", 'historyTags 2'!E172="ignore", "ignore", 'onchangeTags 2'!E172="ignore", "ignore", 'procTags 2'!E172="ignore", "ignore")</f>
        <v>ignore</v>
      </c>
      <c r="F172" s="1" t="str" cm="1">
        <f t="array" aca="1" ref="F172" ca="1">_xlfn.IFS('historyTags 2'!F172="have", "have", 'onchangeTags 2'!F172="have", "have", 'procTags 2'!F172="have", "have", 'historyTags 2'!F172="extra", "extra", 'onchangeTags 2'!F172="extra", "extra", 'procTags 2'!F172="extra", "extra", 'historyTags 2'!F172="missing", "missing", 'onchangeTags 2'!F172="missing", "missing", 'procTags 2'!F172="missing", "missing", 'historyTags 2'!F172="ignore", "ignore", 'onchangeTags 2'!F172="ignore", "ignore", 'procTags 2'!F172="ignore", "ignore")</f>
        <v>ignore</v>
      </c>
      <c r="G172" s="1" t="str" cm="1">
        <f t="array" aca="1" ref="G172" ca="1">_xlfn.IFS('historyTags 2'!G172="have", "have", 'onchangeTags 2'!G172="have", "have", 'procTags 2'!G172="have", "have", 'historyTags 2'!G172="extra", "extra", 'onchangeTags 2'!G172="extra", "extra", 'procTags 2'!G172="extra", "extra", 'historyTags 2'!G172="missing", "missing", 'onchangeTags 2'!G172="missing", "missing", 'procTags 2'!G172="missing", "missing", 'historyTags 2'!G172="ignore", "ignore", 'onchangeTags 2'!G172="ignore", "ignore", 'procTags 2'!G172="ignore", "ignore")</f>
        <v>ignore</v>
      </c>
      <c r="H172" s="1" t="str" cm="1">
        <f t="array" aca="1" ref="H172" ca="1">_xlfn.IFS('historyTags 2'!H172="have", "have", 'onchangeTags 2'!H172="have", "have", 'procTags 2'!H172="have", "have", 'historyTags 2'!H172="extra", "extra", 'onchangeTags 2'!H172="extra", "extra", 'procTags 2'!H172="extra", "extra", 'historyTags 2'!H172="missing", "missing", 'onchangeTags 2'!H172="missing", "missing", 'procTags 2'!H172="missing", "missing", 'historyTags 2'!H172="ignore", "ignore", 'onchangeTags 2'!H172="ignore", "ignore", 'procTags 2'!H172="ignore", "ignore")</f>
        <v>ignore</v>
      </c>
      <c r="I172" s="1" t="str" cm="1">
        <f t="array" aca="1" ref="I172" ca="1">_xlfn.IFS('historyTags 2'!I172="have", "have", 'onchangeTags 2'!I172="have", "have", 'procTags 2'!I172="have", "have", 'historyTags 2'!I172="extra", "extra", 'onchangeTags 2'!I172="extra", "extra", 'procTags 2'!I172="extra", "extra", 'historyTags 2'!I172="missing", "missing", 'onchangeTags 2'!I172="missing", "missing", 'procTags 2'!I172="missing", "missing", 'historyTags 2'!I172="ignore", "ignore", 'onchangeTags 2'!I172="ignore", "ignore", 'procTags 2'!I172="ignore", "ignore")</f>
        <v>ignore</v>
      </c>
      <c r="J172" s="1" t="str" cm="1">
        <f t="array" aca="1" ref="J172" ca="1">_xlfn.IFS('historyTags 2'!J172="have", "have", 'onchangeTags 2'!J172="have", "have", 'procTags 2'!J172="have", "have", 'historyTags 2'!J172="extra", "extra", 'onchangeTags 2'!J172="extra", "extra", 'procTags 2'!J172="extra", "extra", 'historyTags 2'!J172="missing", "missing", 'onchangeTags 2'!J172="missing", "missing", 'procTags 2'!J172="missing", "missing", 'historyTags 2'!J172="ignore", "ignore", 'onchangeTags 2'!J172="ignore", "ignore", 'procTags 2'!J172="ignore", "ignore")</f>
        <v>ignore</v>
      </c>
      <c r="K172" s="1" t="str" cm="1">
        <f t="array" aca="1" ref="K172" ca="1">_xlfn.IFS('historyTags 2'!K172="have", "have", 'onchangeTags 2'!K172="have", "have", 'procTags 2'!K172="have", "have", 'historyTags 2'!K172="extra", "extra", 'onchangeTags 2'!K172="extra", "extra", 'procTags 2'!K172="extra", "extra", 'historyTags 2'!K172="missing", "missing", 'onchangeTags 2'!K172="missing", "missing", 'procTags 2'!K172="missing", "missing", 'historyTags 2'!K172="ignore", "ignore", 'onchangeTags 2'!K172="ignore", "ignore", 'procTags 2'!K172="ignore", "ignore")</f>
        <v>ignore</v>
      </c>
      <c r="L172" s="1" t="str" cm="1">
        <f t="array" aca="1" ref="L172" ca="1">_xlfn.IFS('historyTags 2'!L172="have", "have", 'onchangeTags 2'!L172="have", "have", 'procTags 2'!L172="have", "have", 'historyTags 2'!L172="extra", "extra", 'onchangeTags 2'!L172="extra", "extra", 'procTags 2'!L172="extra", "extra", 'historyTags 2'!L172="missing", "missing", 'onchangeTags 2'!L172="missing", "missing", 'procTags 2'!L172="missing", "missing", 'historyTags 2'!L172="ignore", "ignore", 'onchangeTags 2'!L172="ignore", "ignore", 'procTags 2'!L172="ignore", "ignore")</f>
        <v>ignore</v>
      </c>
      <c r="M172" s="1" t="str" cm="1">
        <f t="array" aca="1" ref="M172" ca="1">_xlfn.IFS('historyTags 2'!M172="have", "have", 'onchangeTags 2'!M172="have", "have", 'procTags 2'!M172="have", "have", 'historyTags 2'!M172="extra", "extra", 'onchangeTags 2'!M172="extra", "extra", 'procTags 2'!M172="extra", "extra", 'historyTags 2'!M172="missing", "missing", 'onchangeTags 2'!M172="missing", "missing", 'procTags 2'!M172="missing", "missing", 'historyTags 2'!M172="ignore", "ignore", 'onchangeTags 2'!M172="ignore", "ignore", 'procTags 2'!M172="ignore", "ignore")</f>
        <v>ignore</v>
      </c>
      <c r="N172" s="1" t="str" cm="1">
        <f t="array" aca="1" ref="N172" ca="1">_xlfn.IFS('historyTags 2'!N172="have", "have", 'onchangeTags 2'!N172="have", "have", 'procTags 2'!N172="have", "have", 'historyTags 2'!N172="extra", "extra", 'onchangeTags 2'!N172="extra", "extra", 'procTags 2'!N172="extra", "extra", 'historyTags 2'!N172="missing", "missing", 'onchangeTags 2'!N172="missing", "missing", 'procTags 2'!N172="missing", "missing", 'historyTags 2'!N172="ignore", "ignore", 'onchangeTags 2'!N172="ignore", "ignore", 'procTags 2'!N172="ignore", "ignore")</f>
        <v>ignore</v>
      </c>
      <c r="O172" s="1" t="str" cm="1">
        <f t="array" aca="1" ref="O172" ca="1">_xlfn.IFS('historyTags 2'!O172="have", "have", 'onchangeTags 2'!O172="have", "have", 'procTags 2'!O172="have", "have", 'historyTags 2'!O172="extra", "extra", 'onchangeTags 2'!O172="extra", "extra", 'procTags 2'!O172="extra", "extra", 'historyTags 2'!O172="missing", "missing", 'onchangeTags 2'!O172="missing", "missing", 'procTags 2'!O172="missing", "missing", 'historyTags 2'!O172="ignore", "ignore", 'onchangeTags 2'!O172="ignore", "ignore", 'procTags 2'!O172="ignore", "ignore")</f>
        <v>ignore</v>
      </c>
      <c r="P172" s="1" t="str" cm="1">
        <f t="array" aca="1" ref="P172" ca="1">_xlfn.IFS('historyTags 2'!P172="have", "have", 'onchangeTags 2'!P172="have", "have", 'procTags 2'!P172="have", "have", 'historyTags 2'!P172="extra", "extra", 'onchangeTags 2'!P172="extra", "extra", 'procTags 2'!P172="extra", "extra", 'historyTags 2'!P172="missing", "missing", 'onchangeTags 2'!P172="missing", "missing", 'procTags 2'!P172="missing", "missing", 'historyTags 2'!P172="ignore", "ignore", 'onchangeTags 2'!P172="ignore", "ignore", 'procTags 2'!P172="ignore", "ignore")</f>
        <v>ignore</v>
      </c>
    </row>
    <row r="173" spans="1:16" x14ac:dyDescent="0.2">
      <c r="A173" s="1" t="str">
        <f ca="1">IFERROR(__xludf.DUMMYFUNCTION("""COMPUTED_VALUE"""),"PID_Derivative_co2")</f>
        <v>PID_Derivative_co2</v>
      </c>
      <c r="B173" s="1" t="str" cm="1">
        <f t="array" aca="1" ref="B173" ca="1">_xlfn.IFS('historyTags 2'!B173="have", "have", 'onchangeTags 2'!B173="have", "have", 'procTags 2'!B173="have", "have", 'historyTags 2'!B173="extra", "extra", 'onchangeTags 2'!B173="extra", "extra", 'procTags 2'!B173="extra", "extra", 'historyTags 2'!B173="missing", "missing", 'onchangeTags 2'!B173="missing", "missing", 'procTags 2'!B173="missing", "missing", 'historyTags 2'!B173="ignore", "ignore", 'onchangeTags 2'!B173="ignore", "ignore", 'procTags 2'!B173="ignore", "ignore")</f>
        <v>ignore</v>
      </c>
      <c r="C173" s="1" t="str" cm="1">
        <f t="array" aca="1" ref="C173" ca="1">_xlfn.IFS('historyTags 2'!C173="have", "have", 'onchangeTags 2'!C173="have", "have", 'procTags 2'!C173="have", "have", 'historyTags 2'!C173="extra", "extra", 'onchangeTags 2'!C173="extra", "extra", 'procTags 2'!C173="extra", "extra", 'historyTags 2'!C173="missing", "missing", 'onchangeTags 2'!C173="missing", "missing", 'procTags 2'!C173="missing", "missing", 'historyTags 2'!C173="ignore", "ignore", 'onchangeTags 2'!C173="ignore", "ignore", 'procTags 2'!C173="ignore", "ignore")</f>
        <v>ignore</v>
      </c>
      <c r="D173" s="1" t="str" cm="1">
        <f t="array" aca="1" ref="D173" ca="1">_xlfn.IFS('historyTags 2'!D173="have", "have", 'onchangeTags 2'!D173="have", "have", 'procTags 2'!D173="have", "have", 'historyTags 2'!D173="extra", "extra", 'onchangeTags 2'!D173="extra", "extra", 'procTags 2'!D173="extra", "extra", 'historyTags 2'!D173="missing", "missing", 'onchangeTags 2'!D173="missing", "missing", 'procTags 2'!D173="missing", "missing", 'historyTags 2'!D173="ignore", "ignore", 'onchangeTags 2'!D173="ignore", "ignore", 'procTags 2'!D173="ignore", "ignore")</f>
        <v>ignore</v>
      </c>
      <c r="E173" s="1" t="str" cm="1">
        <f t="array" aca="1" ref="E173" ca="1">_xlfn.IFS('historyTags 2'!E173="have", "have", 'onchangeTags 2'!E173="have", "have", 'procTags 2'!E173="have", "have", 'historyTags 2'!E173="extra", "extra", 'onchangeTags 2'!E173="extra", "extra", 'procTags 2'!E173="extra", "extra", 'historyTags 2'!E173="missing", "missing", 'onchangeTags 2'!E173="missing", "missing", 'procTags 2'!E173="missing", "missing", 'historyTags 2'!E173="ignore", "ignore", 'onchangeTags 2'!E173="ignore", "ignore", 'procTags 2'!E173="ignore", "ignore")</f>
        <v>ignore</v>
      </c>
      <c r="F173" s="1" t="str" cm="1">
        <f t="array" aca="1" ref="F173" ca="1">_xlfn.IFS('historyTags 2'!F173="have", "have", 'onchangeTags 2'!F173="have", "have", 'procTags 2'!F173="have", "have", 'historyTags 2'!F173="extra", "extra", 'onchangeTags 2'!F173="extra", "extra", 'procTags 2'!F173="extra", "extra", 'historyTags 2'!F173="missing", "missing", 'onchangeTags 2'!F173="missing", "missing", 'procTags 2'!F173="missing", "missing", 'historyTags 2'!F173="ignore", "ignore", 'onchangeTags 2'!F173="ignore", "ignore", 'procTags 2'!F173="ignore", "ignore")</f>
        <v>ignore</v>
      </c>
      <c r="G173" s="1" t="str" cm="1">
        <f t="array" aca="1" ref="G173" ca="1">_xlfn.IFS('historyTags 2'!G173="have", "have", 'onchangeTags 2'!G173="have", "have", 'procTags 2'!G173="have", "have", 'historyTags 2'!G173="extra", "extra", 'onchangeTags 2'!G173="extra", "extra", 'procTags 2'!G173="extra", "extra", 'historyTags 2'!G173="missing", "missing", 'onchangeTags 2'!G173="missing", "missing", 'procTags 2'!G173="missing", "missing", 'historyTags 2'!G173="ignore", "ignore", 'onchangeTags 2'!G173="ignore", "ignore", 'procTags 2'!G173="ignore", "ignore")</f>
        <v>ignore</v>
      </c>
      <c r="H173" s="1" t="str" cm="1">
        <f t="array" aca="1" ref="H173" ca="1">_xlfn.IFS('historyTags 2'!H173="have", "have", 'onchangeTags 2'!H173="have", "have", 'procTags 2'!H173="have", "have", 'historyTags 2'!H173="extra", "extra", 'onchangeTags 2'!H173="extra", "extra", 'procTags 2'!H173="extra", "extra", 'historyTags 2'!H173="missing", "missing", 'onchangeTags 2'!H173="missing", "missing", 'procTags 2'!H173="missing", "missing", 'historyTags 2'!H173="ignore", "ignore", 'onchangeTags 2'!H173="ignore", "ignore", 'procTags 2'!H173="ignore", "ignore")</f>
        <v>ignore</v>
      </c>
      <c r="I173" s="1" t="str" cm="1">
        <f t="array" aca="1" ref="I173" ca="1">_xlfn.IFS('historyTags 2'!I173="have", "have", 'onchangeTags 2'!I173="have", "have", 'procTags 2'!I173="have", "have", 'historyTags 2'!I173="extra", "extra", 'onchangeTags 2'!I173="extra", "extra", 'procTags 2'!I173="extra", "extra", 'historyTags 2'!I173="missing", "missing", 'onchangeTags 2'!I173="missing", "missing", 'procTags 2'!I173="missing", "missing", 'historyTags 2'!I173="ignore", "ignore", 'onchangeTags 2'!I173="ignore", "ignore", 'procTags 2'!I173="ignore", "ignore")</f>
        <v>ignore</v>
      </c>
      <c r="J173" s="1" t="str" cm="1">
        <f t="array" aca="1" ref="J173" ca="1">_xlfn.IFS('historyTags 2'!J173="have", "have", 'onchangeTags 2'!J173="have", "have", 'procTags 2'!J173="have", "have", 'historyTags 2'!J173="extra", "extra", 'onchangeTags 2'!J173="extra", "extra", 'procTags 2'!J173="extra", "extra", 'historyTags 2'!J173="missing", "missing", 'onchangeTags 2'!J173="missing", "missing", 'procTags 2'!J173="missing", "missing", 'historyTags 2'!J173="ignore", "ignore", 'onchangeTags 2'!J173="ignore", "ignore", 'procTags 2'!J173="ignore", "ignore")</f>
        <v>ignore</v>
      </c>
      <c r="K173" s="1" t="str" cm="1">
        <f t="array" aca="1" ref="K173" ca="1">_xlfn.IFS('historyTags 2'!K173="have", "have", 'onchangeTags 2'!K173="have", "have", 'procTags 2'!K173="have", "have", 'historyTags 2'!K173="extra", "extra", 'onchangeTags 2'!K173="extra", "extra", 'procTags 2'!K173="extra", "extra", 'historyTags 2'!K173="missing", "missing", 'onchangeTags 2'!K173="missing", "missing", 'procTags 2'!K173="missing", "missing", 'historyTags 2'!K173="ignore", "ignore", 'onchangeTags 2'!K173="ignore", "ignore", 'procTags 2'!K173="ignore", "ignore")</f>
        <v>ignore</v>
      </c>
      <c r="L173" s="1" t="str" cm="1">
        <f t="array" aca="1" ref="L173" ca="1">_xlfn.IFS('historyTags 2'!L173="have", "have", 'onchangeTags 2'!L173="have", "have", 'procTags 2'!L173="have", "have", 'historyTags 2'!L173="extra", "extra", 'onchangeTags 2'!L173="extra", "extra", 'procTags 2'!L173="extra", "extra", 'historyTags 2'!L173="missing", "missing", 'onchangeTags 2'!L173="missing", "missing", 'procTags 2'!L173="missing", "missing", 'historyTags 2'!L173="ignore", "ignore", 'onchangeTags 2'!L173="ignore", "ignore", 'procTags 2'!L173="ignore", "ignore")</f>
        <v>ignore</v>
      </c>
      <c r="M173" s="1" t="str" cm="1">
        <f t="array" aca="1" ref="M173" ca="1">_xlfn.IFS('historyTags 2'!M173="have", "have", 'onchangeTags 2'!M173="have", "have", 'procTags 2'!M173="have", "have", 'historyTags 2'!M173="extra", "extra", 'onchangeTags 2'!M173="extra", "extra", 'procTags 2'!M173="extra", "extra", 'historyTags 2'!M173="missing", "missing", 'onchangeTags 2'!M173="missing", "missing", 'procTags 2'!M173="missing", "missing", 'historyTags 2'!M173="ignore", "ignore", 'onchangeTags 2'!M173="ignore", "ignore", 'procTags 2'!M173="ignore", "ignore")</f>
        <v>ignore</v>
      </c>
      <c r="N173" s="1" t="str" cm="1">
        <f t="array" aca="1" ref="N173" ca="1">_xlfn.IFS('historyTags 2'!N173="have", "have", 'onchangeTags 2'!N173="have", "have", 'procTags 2'!N173="have", "have", 'historyTags 2'!N173="extra", "extra", 'onchangeTags 2'!N173="extra", "extra", 'procTags 2'!N173="extra", "extra", 'historyTags 2'!N173="missing", "missing", 'onchangeTags 2'!N173="missing", "missing", 'procTags 2'!N173="missing", "missing", 'historyTags 2'!N173="ignore", "ignore", 'onchangeTags 2'!N173="ignore", "ignore", 'procTags 2'!N173="ignore", "ignore")</f>
        <v>ignore</v>
      </c>
      <c r="O173" s="1" t="str" cm="1">
        <f t="array" aca="1" ref="O173" ca="1">_xlfn.IFS('historyTags 2'!O173="have", "have", 'onchangeTags 2'!O173="have", "have", 'procTags 2'!O173="have", "have", 'historyTags 2'!O173="extra", "extra", 'onchangeTags 2'!O173="extra", "extra", 'procTags 2'!O173="extra", "extra", 'historyTags 2'!O173="missing", "missing", 'onchangeTags 2'!O173="missing", "missing", 'procTags 2'!O173="missing", "missing", 'historyTags 2'!O173="ignore", "ignore", 'onchangeTags 2'!O173="ignore", "ignore", 'procTags 2'!O173="ignore", "ignore")</f>
        <v>ignore</v>
      </c>
      <c r="P173" s="1" t="str" cm="1">
        <f t="array" aca="1" ref="P173" ca="1">_xlfn.IFS('historyTags 2'!P173="have", "have", 'onchangeTags 2'!P173="have", "have", 'procTags 2'!P173="have", "have", 'historyTags 2'!P173="extra", "extra", 'onchangeTags 2'!P173="extra", "extra", 'procTags 2'!P173="extra", "extra", 'historyTags 2'!P173="missing", "missing", 'onchangeTags 2'!P173="missing", "missing", 'procTags 2'!P173="missing", "missing", 'historyTags 2'!P173="ignore", "ignore", 'onchangeTags 2'!P173="ignore", "ignore", 'procTags 2'!P173="ignore", "ignore")</f>
        <v>ignore</v>
      </c>
    </row>
    <row r="174" spans="1:16" x14ac:dyDescent="0.2">
      <c r="A174" s="1" t="str">
        <f ca="1">IFERROR(__xludf.DUMMYFUNCTION("""COMPUTED_VALUE"""),"PID_Derivative_heater")</f>
        <v>PID_Derivative_heater</v>
      </c>
      <c r="B174" s="1" t="str" cm="1">
        <f t="array" aca="1" ref="B174" ca="1">_xlfn.IFS('historyTags 2'!B174="have", "have", 'onchangeTags 2'!B174="have", "have", 'procTags 2'!B174="have", "have", 'historyTags 2'!B174="extra", "extra", 'onchangeTags 2'!B174="extra", "extra", 'procTags 2'!B174="extra", "extra", 'historyTags 2'!B174="missing", "missing", 'onchangeTags 2'!B174="missing", "missing", 'procTags 2'!B174="missing", "missing", 'historyTags 2'!B174="ignore", "ignore", 'onchangeTags 2'!B174="ignore", "ignore", 'procTags 2'!B174="ignore", "ignore")</f>
        <v>ignore</v>
      </c>
      <c r="C174" s="1" t="str" cm="1">
        <f t="array" aca="1" ref="C174" ca="1">_xlfn.IFS('historyTags 2'!C174="have", "have", 'onchangeTags 2'!C174="have", "have", 'procTags 2'!C174="have", "have", 'historyTags 2'!C174="extra", "extra", 'onchangeTags 2'!C174="extra", "extra", 'procTags 2'!C174="extra", "extra", 'historyTags 2'!C174="missing", "missing", 'onchangeTags 2'!C174="missing", "missing", 'procTags 2'!C174="missing", "missing", 'historyTags 2'!C174="ignore", "ignore", 'onchangeTags 2'!C174="ignore", "ignore", 'procTags 2'!C174="ignore", "ignore")</f>
        <v>ignore</v>
      </c>
      <c r="D174" s="1" t="str" cm="1">
        <f t="array" aca="1" ref="D174" ca="1">_xlfn.IFS('historyTags 2'!D174="have", "have", 'onchangeTags 2'!D174="have", "have", 'procTags 2'!D174="have", "have", 'historyTags 2'!D174="extra", "extra", 'onchangeTags 2'!D174="extra", "extra", 'procTags 2'!D174="extra", "extra", 'historyTags 2'!D174="missing", "missing", 'onchangeTags 2'!D174="missing", "missing", 'procTags 2'!D174="missing", "missing", 'historyTags 2'!D174="ignore", "ignore", 'onchangeTags 2'!D174="ignore", "ignore", 'procTags 2'!D174="ignore", "ignore")</f>
        <v>ignore</v>
      </c>
      <c r="E174" s="1" t="str" cm="1">
        <f t="array" aca="1" ref="E174" ca="1">_xlfn.IFS('historyTags 2'!E174="have", "have", 'onchangeTags 2'!E174="have", "have", 'procTags 2'!E174="have", "have", 'historyTags 2'!E174="extra", "extra", 'onchangeTags 2'!E174="extra", "extra", 'procTags 2'!E174="extra", "extra", 'historyTags 2'!E174="missing", "missing", 'onchangeTags 2'!E174="missing", "missing", 'procTags 2'!E174="missing", "missing", 'historyTags 2'!E174="ignore", "ignore", 'onchangeTags 2'!E174="ignore", "ignore", 'procTags 2'!E174="ignore", "ignore")</f>
        <v>ignore</v>
      </c>
      <c r="F174" s="1" t="str" cm="1">
        <f t="array" aca="1" ref="F174" ca="1">_xlfn.IFS('historyTags 2'!F174="have", "have", 'onchangeTags 2'!F174="have", "have", 'procTags 2'!F174="have", "have", 'historyTags 2'!F174="extra", "extra", 'onchangeTags 2'!F174="extra", "extra", 'procTags 2'!F174="extra", "extra", 'historyTags 2'!F174="missing", "missing", 'onchangeTags 2'!F174="missing", "missing", 'procTags 2'!F174="missing", "missing", 'historyTags 2'!F174="ignore", "ignore", 'onchangeTags 2'!F174="ignore", "ignore", 'procTags 2'!F174="ignore", "ignore")</f>
        <v>ignore</v>
      </c>
      <c r="G174" s="1" t="str" cm="1">
        <f t="array" aca="1" ref="G174" ca="1">_xlfn.IFS('historyTags 2'!G174="have", "have", 'onchangeTags 2'!G174="have", "have", 'procTags 2'!G174="have", "have", 'historyTags 2'!G174="extra", "extra", 'onchangeTags 2'!G174="extra", "extra", 'procTags 2'!G174="extra", "extra", 'historyTags 2'!G174="missing", "missing", 'onchangeTags 2'!G174="missing", "missing", 'procTags 2'!G174="missing", "missing", 'historyTags 2'!G174="ignore", "ignore", 'onchangeTags 2'!G174="ignore", "ignore", 'procTags 2'!G174="ignore", "ignore")</f>
        <v>ignore</v>
      </c>
      <c r="H174" s="1" t="str" cm="1">
        <f t="array" aca="1" ref="H174" ca="1">_xlfn.IFS('historyTags 2'!H174="have", "have", 'onchangeTags 2'!H174="have", "have", 'procTags 2'!H174="have", "have", 'historyTags 2'!H174="extra", "extra", 'onchangeTags 2'!H174="extra", "extra", 'procTags 2'!H174="extra", "extra", 'historyTags 2'!H174="missing", "missing", 'onchangeTags 2'!H174="missing", "missing", 'procTags 2'!H174="missing", "missing", 'historyTags 2'!H174="ignore", "ignore", 'onchangeTags 2'!H174="ignore", "ignore", 'procTags 2'!H174="ignore", "ignore")</f>
        <v>ignore</v>
      </c>
      <c r="I174" s="1" t="str" cm="1">
        <f t="array" aca="1" ref="I174" ca="1">_xlfn.IFS('historyTags 2'!I174="have", "have", 'onchangeTags 2'!I174="have", "have", 'procTags 2'!I174="have", "have", 'historyTags 2'!I174="extra", "extra", 'onchangeTags 2'!I174="extra", "extra", 'procTags 2'!I174="extra", "extra", 'historyTags 2'!I174="missing", "missing", 'onchangeTags 2'!I174="missing", "missing", 'procTags 2'!I174="missing", "missing", 'historyTags 2'!I174="ignore", "ignore", 'onchangeTags 2'!I174="ignore", "ignore", 'procTags 2'!I174="ignore", "ignore")</f>
        <v>ignore</v>
      </c>
      <c r="J174" s="1" t="str" cm="1">
        <f t="array" aca="1" ref="J174" ca="1">_xlfn.IFS('historyTags 2'!J174="have", "have", 'onchangeTags 2'!J174="have", "have", 'procTags 2'!J174="have", "have", 'historyTags 2'!J174="extra", "extra", 'onchangeTags 2'!J174="extra", "extra", 'procTags 2'!J174="extra", "extra", 'historyTags 2'!J174="missing", "missing", 'onchangeTags 2'!J174="missing", "missing", 'procTags 2'!J174="missing", "missing", 'historyTags 2'!J174="ignore", "ignore", 'onchangeTags 2'!J174="ignore", "ignore", 'procTags 2'!J174="ignore", "ignore")</f>
        <v>ignore</v>
      </c>
      <c r="K174" s="1" t="str" cm="1">
        <f t="array" aca="1" ref="K174" ca="1">_xlfn.IFS('historyTags 2'!K174="have", "have", 'onchangeTags 2'!K174="have", "have", 'procTags 2'!K174="have", "have", 'historyTags 2'!K174="extra", "extra", 'onchangeTags 2'!K174="extra", "extra", 'procTags 2'!K174="extra", "extra", 'historyTags 2'!K174="missing", "missing", 'onchangeTags 2'!K174="missing", "missing", 'procTags 2'!K174="missing", "missing", 'historyTags 2'!K174="ignore", "ignore", 'onchangeTags 2'!K174="ignore", "ignore", 'procTags 2'!K174="ignore", "ignore")</f>
        <v>ignore</v>
      </c>
      <c r="L174" s="1" t="str" cm="1">
        <f t="array" aca="1" ref="L174" ca="1">_xlfn.IFS('historyTags 2'!L174="have", "have", 'onchangeTags 2'!L174="have", "have", 'procTags 2'!L174="have", "have", 'historyTags 2'!L174="extra", "extra", 'onchangeTags 2'!L174="extra", "extra", 'procTags 2'!L174="extra", "extra", 'historyTags 2'!L174="missing", "missing", 'onchangeTags 2'!L174="missing", "missing", 'procTags 2'!L174="missing", "missing", 'historyTags 2'!L174="ignore", "ignore", 'onchangeTags 2'!L174="ignore", "ignore", 'procTags 2'!L174="ignore", "ignore")</f>
        <v>ignore</v>
      </c>
      <c r="M174" s="1" t="str" cm="1">
        <f t="array" aca="1" ref="M174" ca="1">_xlfn.IFS('historyTags 2'!M174="have", "have", 'onchangeTags 2'!M174="have", "have", 'procTags 2'!M174="have", "have", 'historyTags 2'!M174="extra", "extra", 'onchangeTags 2'!M174="extra", "extra", 'procTags 2'!M174="extra", "extra", 'historyTags 2'!M174="missing", "missing", 'onchangeTags 2'!M174="missing", "missing", 'procTags 2'!M174="missing", "missing", 'historyTags 2'!M174="ignore", "ignore", 'onchangeTags 2'!M174="ignore", "ignore", 'procTags 2'!M174="ignore", "ignore")</f>
        <v>ignore</v>
      </c>
      <c r="N174" s="1" t="str" cm="1">
        <f t="array" aca="1" ref="N174" ca="1">_xlfn.IFS('historyTags 2'!N174="have", "have", 'onchangeTags 2'!N174="have", "have", 'procTags 2'!N174="have", "have", 'historyTags 2'!N174="extra", "extra", 'onchangeTags 2'!N174="extra", "extra", 'procTags 2'!N174="extra", "extra", 'historyTags 2'!N174="missing", "missing", 'onchangeTags 2'!N174="missing", "missing", 'procTags 2'!N174="missing", "missing", 'historyTags 2'!N174="ignore", "ignore", 'onchangeTags 2'!N174="ignore", "ignore", 'procTags 2'!N174="ignore", "ignore")</f>
        <v>ignore</v>
      </c>
      <c r="O174" s="1" t="str" cm="1">
        <f t="array" aca="1" ref="O174" ca="1">_xlfn.IFS('historyTags 2'!O174="have", "have", 'onchangeTags 2'!O174="have", "have", 'procTags 2'!O174="have", "have", 'historyTags 2'!O174="extra", "extra", 'onchangeTags 2'!O174="extra", "extra", 'procTags 2'!O174="extra", "extra", 'historyTags 2'!O174="missing", "missing", 'onchangeTags 2'!O174="missing", "missing", 'procTags 2'!O174="missing", "missing", 'historyTags 2'!O174="ignore", "ignore", 'onchangeTags 2'!O174="ignore", "ignore", 'procTags 2'!O174="ignore", "ignore")</f>
        <v>ignore</v>
      </c>
      <c r="P174" s="1" t="str" cm="1">
        <f t="array" aca="1" ref="P174" ca="1">_xlfn.IFS('historyTags 2'!P174="have", "have", 'onchangeTags 2'!P174="have", "have", 'procTags 2'!P174="have", "have", 'historyTags 2'!P174="extra", "extra", 'onchangeTags 2'!P174="extra", "extra", 'procTags 2'!P174="extra", "extra", 'historyTags 2'!P174="missing", "missing", 'onchangeTags 2'!P174="missing", "missing", 'procTags 2'!P174="missing", "missing", 'historyTags 2'!P174="ignore", "ignore", 'onchangeTags 2'!P174="ignore", "ignore", 'procTags 2'!P174="ignore", "ignore")</f>
        <v>ignore</v>
      </c>
    </row>
    <row r="175" spans="1:16" x14ac:dyDescent="0.2">
      <c r="A175" s="1" t="str">
        <f ca="1">IFERROR(__xludf.DUMMYFUNCTION("""COMPUTED_VALUE"""),"PID_humidifier_D_fast2")</f>
        <v>PID_humidifier_D_fast2</v>
      </c>
      <c r="B175" s="1" t="str" cm="1">
        <f t="array" aca="1" ref="B175" ca="1">_xlfn.IFS('historyTags 2'!B175="have", "have", 'onchangeTags 2'!B175="have", "have", 'procTags 2'!B175="have", "have", 'historyTags 2'!B175="extra", "extra", 'onchangeTags 2'!B175="extra", "extra", 'procTags 2'!B175="extra", "extra", 'historyTags 2'!B175="missing", "missing", 'onchangeTags 2'!B175="missing", "missing", 'procTags 2'!B175="missing", "missing", 'historyTags 2'!B175="ignore", "ignore", 'onchangeTags 2'!B175="ignore", "ignore", 'procTags 2'!B175="ignore", "ignore")</f>
        <v>ignore</v>
      </c>
      <c r="C175" s="1" t="str" cm="1">
        <f t="array" aca="1" ref="C175" ca="1">_xlfn.IFS('historyTags 2'!C175="have", "have", 'onchangeTags 2'!C175="have", "have", 'procTags 2'!C175="have", "have", 'historyTags 2'!C175="extra", "extra", 'onchangeTags 2'!C175="extra", "extra", 'procTags 2'!C175="extra", "extra", 'historyTags 2'!C175="missing", "missing", 'onchangeTags 2'!C175="missing", "missing", 'procTags 2'!C175="missing", "missing", 'historyTags 2'!C175="ignore", "ignore", 'onchangeTags 2'!C175="ignore", "ignore", 'procTags 2'!C175="ignore", "ignore")</f>
        <v>ignore</v>
      </c>
      <c r="D175" s="1" t="str" cm="1">
        <f t="array" aca="1" ref="D175" ca="1">_xlfn.IFS('historyTags 2'!D175="have", "have", 'onchangeTags 2'!D175="have", "have", 'procTags 2'!D175="have", "have", 'historyTags 2'!D175="extra", "extra", 'onchangeTags 2'!D175="extra", "extra", 'procTags 2'!D175="extra", "extra", 'historyTags 2'!D175="missing", "missing", 'onchangeTags 2'!D175="missing", "missing", 'procTags 2'!D175="missing", "missing", 'historyTags 2'!D175="ignore", "ignore", 'onchangeTags 2'!D175="ignore", "ignore", 'procTags 2'!D175="ignore", "ignore")</f>
        <v>ignore</v>
      </c>
      <c r="E175" s="1" t="str" cm="1">
        <f t="array" aca="1" ref="E175" ca="1">_xlfn.IFS('historyTags 2'!E175="have", "have", 'onchangeTags 2'!E175="have", "have", 'procTags 2'!E175="have", "have", 'historyTags 2'!E175="extra", "extra", 'onchangeTags 2'!E175="extra", "extra", 'procTags 2'!E175="extra", "extra", 'historyTags 2'!E175="missing", "missing", 'onchangeTags 2'!E175="missing", "missing", 'procTags 2'!E175="missing", "missing", 'historyTags 2'!E175="ignore", "ignore", 'onchangeTags 2'!E175="ignore", "ignore", 'procTags 2'!E175="ignore", "ignore")</f>
        <v>ignore</v>
      </c>
      <c r="F175" s="1" t="str" cm="1">
        <f t="array" aca="1" ref="F175" ca="1">_xlfn.IFS('historyTags 2'!F175="have", "have", 'onchangeTags 2'!F175="have", "have", 'procTags 2'!F175="have", "have", 'historyTags 2'!F175="extra", "extra", 'onchangeTags 2'!F175="extra", "extra", 'procTags 2'!F175="extra", "extra", 'historyTags 2'!F175="missing", "missing", 'onchangeTags 2'!F175="missing", "missing", 'procTags 2'!F175="missing", "missing", 'historyTags 2'!F175="ignore", "ignore", 'onchangeTags 2'!F175="ignore", "ignore", 'procTags 2'!F175="ignore", "ignore")</f>
        <v>ignore</v>
      </c>
      <c r="G175" s="1" t="str" cm="1">
        <f t="array" aca="1" ref="G175" ca="1">_xlfn.IFS('historyTags 2'!G175="have", "have", 'onchangeTags 2'!G175="have", "have", 'procTags 2'!G175="have", "have", 'historyTags 2'!G175="extra", "extra", 'onchangeTags 2'!G175="extra", "extra", 'procTags 2'!G175="extra", "extra", 'historyTags 2'!G175="missing", "missing", 'onchangeTags 2'!G175="missing", "missing", 'procTags 2'!G175="missing", "missing", 'historyTags 2'!G175="ignore", "ignore", 'onchangeTags 2'!G175="ignore", "ignore", 'procTags 2'!G175="ignore", "ignore")</f>
        <v>ignore</v>
      </c>
      <c r="H175" s="1" t="str" cm="1">
        <f t="array" aca="1" ref="H175" ca="1">_xlfn.IFS('historyTags 2'!H175="have", "have", 'onchangeTags 2'!H175="have", "have", 'procTags 2'!H175="have", "have", 'historyTags 2'!H175="extra", "extra", 'onchangeTags 2'!H175="extra", "extra", 'procTags 2'!H175="extra", "extra", 'historyTags 2'!H175="missing", "missing", 'onchangeTags 2'!H175="missing", "missing", 'procTags 2'!H175="missing", "missing", 'historyTags 2'!H175="ignore", "ignore", 'onchangeTags 2'!H175="ignore", "ignore", 'procTags 2'!H175="ignore", "ignore")</f>
        <v>ignore</v>
      </c>
      <c r="I175" s="1" t="str" cm="1">
        <f t="array" aca="1" ref="I175" ca="1">_xlfn.IFS('historyTags 2'!I175="have", "have", 'onchangeTags 2'!I175="have", "have", 'procTags 2'!I175="have", "have", 'historyTags 2'!I175="extra", "extra", 'onchangeTags 2'!I175="extra", "extra", 'procTags 2'!I175="extra", "extra", 'historyTags 2'!I175="missing", "missing", 'onchangeTags 2'!I175="missing", "missing", 'procTags 2'!I175="missing", "missing", 'historyTags 2'!I175="ignore", "ignore", 'onchangeTags 2'!I175="ignore", "ignore", 'procTags 2'!I175="ignore", "ignore")</f>
        <v>ignore</v>
      </c>
      <c r="J175" s="1" t="str" cm="1">
        <f t="array" aca="1" ref="J175" ca="1">_xlfn.IFS('historyTags 2'!J175="have", "have", 'onchangeTags 2'!J175="have", "have", 'procTags 2'!J175="have", "have", 'historyTags 2'!J175="extra", "extra", 'onchangeTags 2'!J175="extra", "extra", 'procTags 2'!J175="extra", "extra", 'historyTags 2'!J175="missing", "missing", 'onchangeTags 2'!J175="missing", "missing", 'procTags 2'!J175="missing", "missing", 'historyTags 2'!J175="ignore", "ignore", 'onchangeTags 2'!J175="ignore", "ignore", 'procTags 2'!J175="ignore", "ignore")</f>
        <v>ignore</v>
      </c>
      <c r="K175" s="1" t="str" cm="1">
        <f t="array" aca="1" ref="K175" ca="1">_xlfn.IFS('historyTags 2'!K175="have", "have", 'onchangeTags 2'!K175="have", "have", 'procTags 2'!K175="have", "have", 'historyTags 2'!K175="extra", "extra", 'onchangeTags 2'!K175="extra", "extra", 'procTags 2'!K175="extra", "extra", 'historyTags 2'!K175="missing", "missing", 'onchangeTags 2'!K175="missing", "missing", 'procTags 2'!K175="missing", "missing", 'historyTags 2'!K175="ignore", "ignore", 'onchangeTags 2'!K175="ignore", "ignore", 'procTags 2'!K175="ignore", "ignore")</f>
        <v>ignore</v>
      </c>
      <c r="L175" s="1" t="str" cm="1">
        <f t="array" aca="1" ref="L175" ca="1">_xlfn.IFS('historyTags 2'!L175="have", "have", 'onchangeTags 2'!L175="have", "have", 'procTags 2'!L175="have", "have", 'historyTags 2'!L175="extra", "extra", 'onchangeTags 2'!L175="extra", "extra", 'procTags 2'!L175="extra", "extra", 'historyTags 2'!L175="missing", "missing", 'onchangeTags 2'!L175="missing", "missing", 'procTags 2'!L175="missing", "missing", 'historyTags 2'!L175="ignore", "ignore", 'onchangeTags 2'!L175="ignore", "ignore", 'procTags 2'!L175="ignore", "ignore")</f>
        <v>ignore</v>
      </c>
      <c r="M175" s="1" t="str" cm="1">
        <f t="array" aca="1" ref="M175" ca="1">_xlfn.IFS('historyTags 2'!M175="have", "have", 'onchangeTags 2'!M175="have", "have", 'procTags 2'!M175="have", "have", 'historyTags 2'!M175="extra", "extra", 'onchangeTags 2'!M175="extra", "extra", 'procTags 2'!M175="extra", "extra", 'historyTags 2'!M175="missing", "missing", 'onchangeTags 2'!M175="missing", "missing", 'procTags 2'!M175="missing", "missing", 'historyTags 2'!M175="ignore", "ignore", 'onchangeTags 2'!M175="ignore", "ignore", 'procTags 2'!M175="ignore", "ignore")</f>
        <v>ignore</v>
      </c>
      <c r="N175" s="1" t="str" cm="1">
        <f t="array" aca="1" ref="N175" ca="1">_xlfn.IFS('historyTags 2'!N175="have", "have", 'onchangeTags 2'!N175="have", "have", 'procTags 2'!N175="have", "have", 'historyTags 2'!N175="extra", "extra", 'onchangeTags 2'!N175="extra", "extra", 'procTags 2'!N175="extra", "extra", 'historyTags 2'!N175="missing", "missing", 'onchangeTags 2'!N175="missing", "missing", 'procTags 2'!N175="missing", "missing", 'historyTags 2'!N175="ignore", "ignore", 'onchangeTags 2'!N175="ignore", "ignore", 'procTags 2'!N175="ignore", "ignore")</f>
        <v>ignore</v>
      </c>
      <c r="O175" s="1" t="str" cm="1">
        <f t="array" aca="1" ref="O175" ca="1">_xlfn.IFS('historyTags 2'!O175="have", "have", 'onchangeTags 2'!O175="have", "have", 'procTags 2'!O175="have", "have", 'historyTags 2'!O175="extra", "extra", 'onchangeTags 2'!O175="extra", "extra", 'procTags 2'!O175="extra", "extra", 'historyTags 2'!O175="missing", "missing", 'onchangeTags 2'!O175="missing", "missing", 'procTags 2'!O175="missing", "missing", 'historyTags 2'!O175="ignore", "ignore", 'onchangeTags 2'!O175="ignore", "ignore", 'procTags 2'!O175="ignore", "ignore")</f>
        <v>ignore</v>
      </c>
      <c r="P175" s="1" t="str" cm="1">
        <f t="array" aca="1" ref="P175" ca="1">_xlfn.IFS('historyTags 2'!P175="have", "have", 'onchangeTags 2'!P175="have", "have", 'procTags 2'!P175="have", "have", 'historyTags 2'!P175="extra", "extra", 'onchangeTags 2'!P175="extra", "extra", 'procTags 2'!P175="extra", "extra", 'historyTags 2'!P175="missing", "missing", 'onchangeTags 2'!P175="missing", "missing", 'procTags 2'!P175="missing", "missing", 'historyTags 2'!P175="ignore", "ignore", 'onchangeTags 2'!P175="ignore", "ignore", 'procTags 2'!P175="ignore", "ignore")</f>
        <v>ignore</v>
      </c>
    </row>
    <row r="176" spans="1:16" x14ac:dyDescent="0.2">
      <c r="A176" s="1" t="str">
        <f ca="1">IFERROR(__xludf.DUMMYFUNCTION("""COMPUTED_VALUE"""),"PID_humidifier_der")</f>
        <v>PID_humidifier_der</v>
      </c>
      <c r="B176" s="1" t="str" cm="1">
        <f t="array" aca="1" ref="B176" ca="1">_xlfn.IFS('historyTags 2'!B176="have", "have", 'onchangeTags 2'!B176="have", "have", 'procTags 2'!B176="have", "have", 'historyTags 2'!B176="extra", "extra", 'onchangeTags 2'!B176="extra", "extra", 'procTags 2'!B176="extra", "extra", 'historyTags 2'!B176="missing", "missing", 'onchangeTags 2'!B176="missing", "missing", 'procTags 2'!B176="missing", "missing", 'historyTags 2'!B176="ignore", "ignore", 'onchangeTags 2'!B176="ignore", "ignore", 'procTags 2'!B176="ignore", "ignore")</f>
        <v>ignore</v>
      </c>
      <c r="C176" s="1" t="str" cm="1">
        <f t="array" aca="1" ref="C176" ca="1">_xlfn.IFS('historyTags 2'!C176="have", "have", 'onchangeTags 2'!C176="have", "have", 'procTags 2'!C176="have", "have", 'historyTags 2'!C176="extra", "extra", 'onchangeTags 2'!C176="extra", "extra", 'procTags 2'!C176="extra", "extra", 'historyTags 2'!C176="missing", "missing", 'onchangeTags 2'!C176="missing", "missing", 'procTags 2'!C176="missing", "missing", 'historyTags 2'!C176="ignore", "ignore", 'onchangeTags 2'!C176="ignore", "ignore", 'procTags 2'!C176="ignore", "ignore")</f>
        <v>ignore</v>
      </c>
      <c r="D176" s="1" t="str" cm="1">
        <f t="array" aca="1" ref="D176" ca="1">_xlfn.IFS('historyTags 2'!D176="have", "have", 'onchangeTags 2'!D176="have", "have", 'procTags 2'!D176="have", "have", 'historyTags 2'!D176="extra", "extra", 'onchangeTags 2'!D176="extra", "extra", 'procTags 2'!D176="extra", "extra", 'historyTags 2'!D176="missing", "missing", 'onchangeTags 2'!D176="missing", "missing", 'procTags 2'!D176="missing", "missing", 'historyTags 2'!D176="ignore", "ignore", 'onchangeTags 2'!D176="ignore", "ignore", 'procTags 2'!D176="ignore", "ignore")</f>
        <v>ignore</v>
      </c>
      <c r="E176" s="1" t="str" cm="1">
        <f t="array" aca="1" ref="E176" ca="1">_xlfn.IFS('historyTags 2'!E176="have", "have", 'onchangeTags 2'!E176="have", "have", 'procTags 2'!E176="have", "have", 'historyTags 2'!E176="extra", "extra", 'onchangeTags 2'!E176="extra", "extra", 'procTags 2'!E176="extra", "extra", 'historyTags 2'!E176="missing", "missing", 'onchangeTags 2'!E176="missing", "missing", 'procTags 2'!E176="missing", "missing", 'historyTags 2'!E176="ignore", "ignore", 'onchangeTags 2'!E176="ignore", "ignore", 'procTags 2'!E176="ignore", "ignore")</f>
        <v>ignore</v>
      </c>
      <c r="F176" s="1" t="str" cm="1">
        <f t="array" aca="1" ref="F176" ca="1">_xlfn.IFS('historyTags 2'!F176="have", "have", 'onchangeTags 2'!F176="have", "have", 'procTags 2'!F176="have", "have", 'historyTags 2'!F176="extra", "extra", 'onchangeTags 2'!F176="extra", "extra", 'procTags 2'!F176="extra", "extra", 'historyTags 2'!F176="missing", "missing", 'onchangeTags 2'!F176="missing", "missing", 'procTags 2'!F176="missing", "missing", 'historyTags 2'!F176="ignore", "ignore", 'onchangeTags 2'!F176="ignore", "ignore", 'procTags 2'!F176="ignore", "ignore")</f>
        <v>ignore</v>
      </c>
      <c r="G176" s="1" t="str" cm="1">
        <f t="array" aca="1" ref="G176" ca="1">_xlfn.IFS('historyTags 2'!G176="have", "have", 'onchangeTags 2'!G176="have", "have", 'procTags 2'!G176="have", "have", 'historyTags 2'!G176="extra", "extra", 'onchangeTags 2'!G176="extra", "extra", 'procTags 2'!G176="extra", "extra", 'historyTags 2'!G176="missing", "missing", 'onchangeTags 2'!G176="missing", "missing", 'procTags 2'!G176="missing", "missing", 'historyTags 2'!G176="ignore", "ignore", 'onchangeTags 2'!G176="ignore", "ignore", 'procTags 2'!G176="ignore", "ignore")</f>
        <v>ignore</v>
      </c>
      <c r="H176" s="1" t="str" cm="1">
        <f t="array" aca="1" ref="H176" ca="1">_xlfn.IFS('historyTags 2'!H176="have", "have", 'onchangeTags 2'!H176="have", "have", 'procTags 2'!H176="have", "have", 'historyTags 2'!H176="extra", "extra", 'onchangeTags 2'!H176="extra", "extra", 'procTags 2'!H176="extra", "extra", 'historyTags 2'!H176="missing", "missing", 'onchangeTags 2'!H176="missing", "missing", 'procTags 2'!H176="missing", "missing", 'historyTags 2'!H176="ignore", "ignore", 'onchangeTags 2'!H176="ignore", "ignore", 'procTags 2'!H176="ignore", "ignore")</f>
        <v>ignore</v>
      </c>
      <c r="I176" s="1" t="str" cm="1">
        <f t="array" aca="1" ref="I176" ca="1">_xlfn.IFS('historyTags 2'!I176="have", "have", 'onchangeTags 2'!I176="have", "have", 'procTags 2'!I176="have", "have", 'historyTags 2'!I176="extra", "extra", 'onchangeTags 2'!I176="extra", "extra", 'procTags 2'!I176="extra", "extra", 'historyTags 2'!I176="missing", "missing", 'onchangeTags 2'!I176="missing", "missing", 'procTags 2'!I176="missing", "missing", 'historyTags 2'!I176="ignore", "ignore", 'onchangeTags 2'!I176="ignore", "ignore", 'procTags 2'!I176="ignore", "ignore")</f>
        <v>ignore</v>
      </c>
      <c r="J176" s="1" t="str" cm="1">
        <f t="array" aca="1" ref="J176" ca="1">_xlfn.IFS('historyTags 2'!J176="have", "have", 'onchangeTags 2'!J176="have", "have", 'procTags 2'!J176="have", "have", 'historyTags 2'!J176="extra", "extra", 'onchangeTags 2'!J176="extra", "extra", 'procTags 2'!J176="extra", "extra", 'historyTags 2'!J176="missing", "missing", 'onchangeTags 2'!J176="missing", "missing", 'procTags 2'!J176="missing", "missing", 'historyTags 2'!J176="ignore", "ignore", 'onchangeTags 2'!J176="ignore", "ignore", 'procTags 2'!J176="ignore", "ignore")</f>
        <v>ignore</v>
      </c>
      <c r="K176" s="1" t="str" cm="1">
        <f t="array" aca="1" ref="K176" ca="1">_xlfn.IFS('historyTags 2'!K176="have", "have", 'onchangeTags 2'!K176="have", "have", 'procTags 2'!K176="have", "have", 'historyTags 2'!K176="extra", "extra", 'onchangeTags 2'!K176="extra", "extra", 'procTags 2'!K176="extra", "extra", 'historyTags 2'!K176="missing", "missing", 'onchangeTags 2'!K176="missing", "missing", 'procTags 2'!K176="missing", "missing", 'historyTags 2'!K176="ignore", "ignore", 'onchangeTags 2'!K176="ignore", "ignore", 'procTags 2'!K176="ignore", "ignore")</f>
        <v>ignore</v>
      </c>
      <c r="L176" s="1" t="str" cm="1">
        <f t="array" aca="1" ref="L176" ca="1">_xlfn.IFS('historyTags 2'!L176="have", "have", 'onchangeTags 2'!L176="have", "have", 'procTags 2'!L176="have", "have", 'historyTags 2'!L176="extra", "extra", 'onchangeTags 2'!L176="extra", "extra", 'procTags 2'!L176="extra", "extra", 'historyTags 2'!L176="missing", "missing", 'onchangeTags 2'!L176="missing", "missing", 'procTags 2'!L176="missing", "missing", 'historyTags 2'!L176="ignore", "ignore", 'onchangeTags 2'!L176="ignore", "ignore", 'procTags 2'!L176="ignore", "ignore")</f>
        <v>ignore</v>
      </c>
      <c r="M176" s="1" t="str" cm="1">
        <f t="array" aca="1" ref="M176" ca="1">_xlfn.IFS('historyTags 2'!M176="have", "have", 'onchangeTags 2'!M176="have", "have", 'procTags 2'!M176="have", "have", 'historyTags 2'!M176="extra", "extra", 'onchangeTags 2'!M176="extra", "extra", 'procTags 2'!M176="extra", "extra", 'historyTags 2'!M176="missing", "missing", 'onchangeTags 2'!M176="missing", "missing", 'procTags 2'!M176="missing", "missing", 'historyTags 2'!M176="ignore", "ignore", 'onchangeTags 2'!M176="ignore", "ignore", 'procTags 2'!M176="ignore", "ignore")</f>
        <v>ignore</v>
      </c>
      <c r="N176" s="1" t="str" cm="1">
        <f t="array" aca="1" ref="N176" ca="1">_xlfn.IFS('historyTags 2'!N176="have", "have", 'onchangeTags 2'!N176="have", "have", 'procTags 2'!N176="have", "have", 'historyTags 2'!N176="extra", "extra", 'onchangeTags 2'!N176="extra", "extra", 'procTags 2'!N176="extra", "extra", 'historyTags 2'!N176="missing", "missing", 'onchangeTags 2'!N176="missing", "missing", 'procTags 2'!N176="missing", "missing", 'historyTags 2'!N176="ignore", "ignore", 'onchangeTags 2'!N176="ignore", "ignore", 'procTags 2'!N176="ignore", "ignore")</f>
        <v>ignore</v>
      </c>
      <c r="O176" s="1" t="str" cm="1">
        <f t="array" aca="1" ref="O176" ca="1">_xlfn.IFS('historyTags 2'!O176="have", "have", 'onchangeTags 2'!O176="have", "have", 'procTags 2'!O176="have", "have", 'historyTags 2'!O176="extra", "extra", 'onchangeTags 2'!O176="extra", "extra", 'procTags 2'!O176="extra", "extra", 'historyTags 2'!O176="missing", "missing", 'onchangeTags 2'!O176="missing", "missing", 'procTags 2'!O176="missing", "missing", 'historyTags 2'!O176="ignore", "ignore", 'onchangeTags 2'!O176="ignore", "ignore", 'procTags 2'!O176="ignore", "ignore")</f>
        <v>ignore</v>
      </c>
      <c r="P176" s="1" t="str" cm="1">
        <f t="array" aca="1" ref="P176" ca="1">_xlfn.IFS('historyTags 2'!P176="have", "have", 'onchangeTags 2'!P176="have", "have", 'procTags 2'!P176="have", "have", 'historyTags 2'!P176="extra", "extra", 'onchangeTags 2'!P176="extra", "extra", 'procTags 2'!P176="extra", "extra", 'historyTags 2'!P176="missing", "missing", 'onchangeTags 2'!P176="missing", "missing", 'procTags 2'!P176="missing", "missing", 'historyTags 2'!P176="ignore", "ignore", 'onchangeTags 2'!P176="ignore", "ignore", 'procTags 2'!P176="ignore", "ignore")</f>
        <v>ignore</v>
      </c>
    </row>
    <row r="177" spans="1:16" x14ac:dyDescent="0.2">
      <c r="A177" s="1" t="str">
        <f ca="1">IFERROR(__xludf.DUMMYFUNCTION("""COMPUTED_VALUE"""),"PID_humidifier_derivative_fast")</f>
        <v>PID_humidifier_derivative_fast</v>
      </c>
      <c r="B177" s="1" t="str" cm="1">
        <f t="array" aca="1" ref="B177" ca="1">_xlfn.IFS('historyTags 2'!B177="have", "have", 'onchangeTags 2'!B177="have", "have", 'procTags 2'!B177="have", "have", 'historyTags 2'!B177="extra", "extra", 'onchangeTags 2'!B177="extra", "extra", 'procTags 2'!B177="extra", "extra", 'historyTags 2'!B177="missing", "missing", 'onchangeTags 2'!B177="missing", "missing", 'procTags 2'!B177="missing", "missing", 'historyTags 2'!B177="ignore", "ignore", 'onchangeTags 2'!B177="ignore", "ignore", 'procTags 2'!B177="ignore", "ignore")</f>
        <v>ignore</v>
      </c>
      <c r="C177" s="1" t="str" cm="1">
        <f t="array" aca="1" ref="C177" ca="1">_xlfn.IFS('historyTags 2'!C177="have", "have", 'onchangeTags 2'!C177="have", "have", 'procTags 2'!C177="have", "have", 'historyTags 2'!C177="extra", "extra", 'onchangeTags 2'!C177="extra", "extra", 'procTags 2'!C177="extra", "extra", 'historyTags 2'!C177="missing", "missing", 'onchangeTags 2'!C177="missing", "missing", 'procTags 2'!C177="missing", "missing", 'historyTags 2'!C177="ignore", "ignore", 'onchangeTags 2'!C177="ignore", "ignore", 'procTags 2'!C177="ignore", "ignore")</f>
        <v>ignore</v>
      </c>
      <c r="D177" s="1" t="str" cm="1">
        <f t="array" aca="1" ref="D177" ca="1">_xlfn.IFS('historyTags 2'!D177="have", "have", 'onchangeTags 2'!D177="have", "have", 'procTags 2'!D177="have", "have", 'historyTags 2'!D177="extra", "extra", 'onchangeTags 2'!D177="extra", "extra", 'procTags 2'!D177="extra", "extra", 'historyTags 2'!D177="missing", "missing", 'onchangeTags 2'!D177="missing", "missing", 'procTags 2'!D177="missing", "missing", 'historyTags 2'!D177="ignore", "ignore", 'onchangeTags 2'!D177="ignore", "ignore", 'procTags 2'!D177="ignore", "ignore")</f>
        <v>ignore</v>
      </c>
      <c r="E177" s="1" t="str" cm="1">
        <f t="array" aca="1" ref="E177" ca="1">_xlfn.IFS('historyTags 2'!E177="have", "have", 'onchangeTags 2'!E177="have", "have", 'procTags 2'!E177="have", "have", 'historyTags 2'!E177="extra", "extra", 'onchangeTags 2'!E177="extra", "extra", 'procTags 2'!E177="extra", "extra", 'historyTags 2'!E177="missing", "missing", 'onchangeTags 2'!E177="missing", "missing", 'procTags 2'!E177="missing", "missing", 'historyTags 2'!E177="ignore", "ignore", 'onchangeTags 2'!E177="ignore", "ignore", 'procTags 2'!E177="ignore", "ignore")</f>
        <v>ignore</v>
      </c>
      <c r="F177" s="1" t="str" cm="1">
        <f t="array" aca="1" ref="F177" ca="1">_xlfn.IFS('historyTags 2'!F177="have", "have", 'onchangeTags 2'!F177="have", "have", 'procTags 2'!F177="have", "have", 'historyTags 2'!F177="extra", "extra", 'onchangeTags 2'!F177="extra", "extra", 'procTags 2'!F177="extra", "extra", 'historyTags 2'!F177="missing", "missing", 'onchangeTags 2'!F177="missing", "missing", 'procTags 2'!F177="missing", "missing", 'historyTags 2'!F177="ignore", "ignore", 'onchangeTags 2'!F177="ignore", "ignore", 'procTags 2'!F177="ignore", "ignore")</f>
        <v>ignore</v>
      </c>
      <c r="G177" s="1" t="str" cm="1">
        <f t="array" aca="1" ref="G177" ca="1">_xlfn.IFS('historyTags 2'!G177="have", "have", 'onchangeTags 2'!G177="have", "have", 'procTags 2'!G177="have", "have", 'historyTags 2'!G177="extra", "extra", 'onchangeTags 2'!G177="extra", "extra", 'procTags 2'!G177="extra", "extra", 'historyTags 2'!G177="missing", "missing", 'onchangeTags 2'!G177="missing", "missing", 'procTags 2'!G177="missing", "missing", 'historyTags 2'!G177="ignore", "ignore", 'onchangeTags 2'!G177="ignore", "ignore", 'procTags 2'!G177="ignore", "ignore")</f>
        <v>ignore</v>
      </c>
      <c r="H177" s="1" t="str" cm="1">
        <f t="array" aca="1" ref="H177" ca="1">_xlfn.IFS('historyTags 2'!H177="have", "have", 'onchangeTags 2'!H177="have", "have", 'procTags 2'!H177="have", "have", 'historyTags 2'!H177="extra", "extra", 'onchangeTags 2'!H177="extra", "extra", 'procTags 2'!H177="extra", "extra", 'historyTags 2'!H177="missing", "missing", 'onchangeTags 2'!H177="missing", "missing", 'procTags 2'!H177="missing", "missing", 'historyTags 2'!H177="ignore", "ignore", 'onchangeTags 2'!H177="ignore", "ignore", 'procTags 2'!H177="ignore", "ignore")</f>
        <v>ignore</v>
      </c>
      <c r="I177" s="1" t="str" cm="1">
        <f t="array" aca="1" ref="I177" ca="1">_xlfn.IFS('historyTags 2'!I177="have", "have", 'onchangeTags 2'!I177="have", "have", 'procTags 2'!I177="have", "have", 'historyTags 2'!I177="extra", "extra", 'onchangeTags 2'!I177="extra", "extra", 'procTags 2'!I177="extra", "extra", 'historyTags 2'!I177="missing", "missing", 'onchangeTags 2'!I177="missing", "missing", 'procTags 2'!I177="missing", "missing", 'historyTags 2'!I177="ignore", "ignore", 'onchangeTags 2'!I177="ignore", "ignore", 'procTags 2'!I177="ignore", "ignore")</f>
        <v>ignore</v>
      </c>
      <c r="J177" s="1" t="str" cm="1">
        <f t="array" aca="1" ref="J177" ca="1">_xlfn.IFS('historyTags 2'!J177="have", "have", 'onchangeTags 2'!J177="have", "have", 'procTags 2'!J177="have", "have", 'historyTags 2'!J177="extra", "extra", 'onchangeTags 2'!J177="extra", "extra", 'procTags 2'!J177="extra", "extra", 'historyTags 2'!J177="missing", "missing", 'onchangeTags 2'!J177="missing", "missing", 'procTags 2'!J177="missing", "missing", 'historyTags 2'!J177="ignore", "ignore", 'onchangeTags 2'!J177="ignore", "ignore", 'procTags 2'!J177="ignore", "ignore")</f>
        <v>ignore</v>
      </c>
      <c r="K177" s="1" t="str" cm="1">
        <f t="array" aca="1" ref="K177" ca="1">_xlfn.IFS('historyTags 2'!K177="have", "have", 'onchangeTags 2'!K177="have", "have", 'procTags 2'!K177="have", "have", 'historyTags 2'!K177="extra", "extra", 'onchangeTags 2'!K177="extra", "extra", 'procTags 2'!K177="extra", "extra", 'historyTags 2'!K177="missing", "missing", 'onchangeTags 2'!K177="missing", "missing", 'procTags 2'!K177="missing", "missing", 'historyTags 2'!K177="ignore", "ignore", 'onchangeTags 2'!K177="ignore", "ignore", 'procTags 2'!K177="ignore", "ignore")</f>
        <v>ignore</v>
      </c>
      <c r="L177" s="1" t="str" cm="1">
        <f t="array" aca="1" ref="L177" ca="1">_xlfn.IFS('historyTags 2'!L177="have", "have", 'onchangeTags 2'!L177="have", "have", 'procTags 2'!L177="have", "have", 'historyTags 2'!L177="extra", "extra", 'onchangeTags 2'!L177="extra", "extra", 'procTags 2'!L177="extra", "extra", 'historyTags 2'!L177="missing", "missing", 'onchangeTags 2'!L177="missing", "missing", 'procTags 2'!L177="missing", "missing", 'historyTags 2'!L177="ignore", "ignore", 'onchangeTags 2'!L177="ignore", "ignore", 'procTags 2'!L177="ignore", "ignore")</f>
        <v>ignore</v>
      </c>
      <c r="M177" s="1" t="str" cm="1">
        <f t="array" aca="1" ref="M177" ca="1">_xlfn.IFS('historyTags 2'!M177="have", "have", 'onchangeTags 2'!M177="have", "have", 'procTags 2'!M177="have", "have", 'historyTags 2'!M177="extra", "extra", 'onchangeTags 2'!M177="extra", "extra", 'procTags 2'!M177="extra", "extra", 'historyTags 2'!M177="missing", "missing", 'onchangeTags 2'!M177="missing", "missing", 'procTags 2'!M177="missing", "missing", 'historyTags 2'!M177="ignore", "ignore", 'onchangeTags 2'!M177="ignore", "ignore", 'procTags 2'!M177="ignore", "ignore")</f>
        <v>ignore</v>
      </c>
      <c r="N177" s="1" t="str" cm="1">
        <f t="array" aca="1" ref="N177" ca="1">_xlfn.IFS('historyTags 2'!N177="have", "have", 'onchangeTags 2'!N177="have", "have", 'procTags 2'!N177="have", "have", 'historyTags 2'!N177="extra", "extra", 'onchangeTags 2'!N177="extra", "extra", 'procTags 2'!N177="extra", "extra", 'historyTags 2'!N177="missing", "missing", 'onchangeTags 2'!N177="missing", "missing", 'procTags 2'!N177="missing", "missing", 'historyTags 2'!N177="ignore", "ignore", 'onchangeTags 2'!N177="ignore", "ignore", 'procTags 2'!N177="ignore", "ignore")</f>
        <v>ignore</v>
      </c>
      <c r="O177" s="1" t="str" cm="1">
        <f t="array" aca="1" ref="O177" ca="1">_xlfn.IFS('historyTags 2'!O177="have", "have", 'onchangeTags 2'!O177="have", "have", 'procTags 2'!O177="have", "have", 'historyTags 2'!O177="extra", "extra", 'onchangeTags 2'!O177="extra", "extra", 'procTags 2'!O177="extra", "extra", 'historyTags 2'!O177="missing", "missing", 'onchangeTags 2'!O177="missing", "missing", 'procTags 2'!O177="missing", "missing", 'historyTags 2'!O177="ignore", "ignore", 'onchangeTags 2'!O177="ignore", "ignore", 'procTags 2'!O177="ignore", "ignore")</f>
        <v>ignore</v>
      </c>
      <c r="P177" s="1" t="str" cm="1">
        <f t="array" aca="1" ref="P177" ca="1">_xlfn.IFS('historyTags 2'!P177="have", "have", 'onchangeTags 2'!P177="have", "have", 'procTags 2'!P177="have", "have", 'historyTags 2'!P177="extra", "extra", 'onchangeTags 2'!P177="extra", "extra", 'procTags 2'!P177="extra", "extra", 'historyTags 2'!P177="missing", "missing", 'onchangeTags 2'!P177="missing", "missing", 'procTags 2'!P177="missing", "missing", 'historyTags 2'!P177="ignore", "ignore", 'onchangeTags 2'!P177="ignore", "ignore", 'procTags 2'!P177="ignore", "ignore")</f>
        <v>ignore</v>
      </c>
    </row>
    <row r="178" spans="1:16" x14ac:dyDescent="0.2">
      <c r="A178" s="1" t="str">
        <f ca="1">IFERROR(__xludf.DUMMYFUNCTION("""COMPUTED_VALUE"""),"PID_humidifier_fast_fast2_thresh")</f>
        <v>PID_humidifier_fast_fast2_thresh</v>
      </c>
      <c r="B178" s="1" t="str" cm="1">
        <f t="array" aca="1" ref="B178" ca="1">_xlfn.IFS('historyTags 2'!B178="have", "have", 'onchangeTags 2'!B178="have", "have", 'procTags 2'!B178="have", "have", 'historyTags 2'!B178="extra", "extra", 'onchangeTags 2'!B178="extra", "extra", 'procTags 2'!B178="extra", "extra", 'historyTags 2'!B178="missing", "missing", 'onchangeTags 2'!B178="missing", "missing", 'procTags 2'!B178="missing", "missing", 'historyTags 2'!B178="ignore", "ignore", 'onchangeTags 2'!B178="ignore", "ignore", 'procTags 2'!B178="ignore", "ignore")</f>
        <v>ignore</v>
      </c>
      <c r="C178" s="1" t="str" cm="1">
        <f t="array" aca="1" ref="C178" ca="1">_xlfn.IFS('historyTags 2'!C178="have", "have", 'onchangeTags 2'!C178="have", "have", 'procTags 2'!C178="have", "have", 'historyTags 2'!C178="extra", "extra", 'onchangeTags 2'!C178="extra", "extra", 'procTags 2'!C178="extra", "extra", 'historyTags 2'!C178="missing", "missing", 'onchangeTags 2'!C178="missing", "missing", 'procTags 2'!C178="missing", "missing", 'historyTags 2'!C178="ignore", "ignore", 'onchangeTags 2'!C178="ignore", "ignore", 'procTags 2'!C178="ignore", "ignore")</f>
        <v>ignore</v>
      </c>
      <c r="D178" s="1" t="str" cm="1">
        <f t="array" aca="1" ref="D178" ca="1">_xlfn.IFS('historyTags 2'!D178="have", "have", 'onchangeTags 2'!D178="have", "have", 'procTags 2'!D178="have", "have", 'historyTags 2'!D178="extra", "extra", 'onchangeTags 2'!D178="extra", "extra", 'procTags 2'!D178="extra", "extra", 'historyTags 2'!D178="missing", "missing", 'onchangeTags 2'!D178="missing", "missing", 'procTags 2'!D178="missing", "missing", 'historyTags 2'!D178="ignore", "ignore", 'onchangeTags 2'!D178="ignore", "ignore", 'procTags 2'!D178="ignore", "ignore")</f>
        <v>ignore</v>
      </c>
      <c r="E178" s="1" t="str" cm="1">
        <f t="array" aca="1" ref="E178" ca="1">_xlfn.IFS('historyTags 2'!E178="have", "have", 'onchangeTags 2'!E178="have", "have", 'procTags 2'!E178="have", "have", 'historyTags 2'!E178="extra", "extra", 'onchangeTags 2'!E178="extra", "extra", 'procTags 2'!E178="extra", "extra", 'historyTags 2'!E178="missing", "missing", 'onchangeTags 2'!E178="missing", "missing", 'procTags 2'!E178="missing", "missing", 'historyTags 2'!E178="ignore", "ignore", 'onchangeTags 2'!E178="ignore", "ignore", 'procTags 2'!E178="ignore", "ignore")</f>
        <v>ignore</v>
      </c>
      <c r="F178" s="1" t="str" cm="1">
        <f t="array" aca="1" ref="F178" ca="1">_xlfn.IFS('historyTags 2'!F178="have", "have", 'onchangeTags 2'!F178="have", "have", 'procTags 2'!F178="have", "have", 'historyTags 2'!F178="extra", "extra", 'onchangeTags 2'!F178="extra", "extra", 'procTags 2'!F178="extra", "extra", 'historyTags 2'!F178="missing", "missing", 'onchangeTags 2'!F178="missing", "missing", 'procTags 2'!F178="missing", "missing", 'historyTags 2'!F178="ignore", "ignore", 'onchangeTags 2'!F178="ignore", "ignore", 'procTags 2'!F178="ignore", "ignore")</f>
        <v>ignore</v>
      </c>
      <c r="G178" s="1" t="str" cm="1">
        <f t="array" aca="1" ref="G178" ca="1">_xlfn.IFS('historyTags 2'!G178="have", "have", 'onchangeTags 2'!G178="have", "have", 'procTags 2'!G178="have", "have", 'historyTags 2'!G178="extra", "extra", 'onchangeTags 2'!G178="extra", "extra", 'procTags 2'!G178="extra", "extra", 'historyTags 2'!G178="missing", "missing", 'onchangeTags 2'!G178="missing", "missing", 'procTags 2'!G178="missing", "missing", 'historyTags 2'!G178="ignore", "ignore", 'onchangeTags 2'!G178="ignore", "ignore", 'procTags 2'!G178="ignore", "ignore")</f>
        <v>ignore</v>
      </c>
      <c r="H178" s="1" t="str" cm="1">
        <f t="array" aca="1" ref="H178" ca="1">_xlfn.IFS('historyTags 2'!H178="have", "have", 'onchangeTags 2'!H178="have", "have", 'procTags 2'!H178="have", "have", 'historyTags 2'!H178="extra", "extra", 'onchangeTags 2'!H178="extra", "extra", 'procTags 2'!H178="extra", "extra", 'historyTags 2'!H178="missing", "missing", 'onchangeTags 2'!H178="missing", "missing", 'procTags 2'!H178="missing", "missing", 'historyTags 2'!H178="ignore", "ignore", 'onchangeTags 2'!H178="ignore", "ignore", 'procTags 2'!H178="ignore", "ignore")</f>
        <v>ignore</v>
      </c>
      <c r="I178" s="1" t="str" cm="1">
        <f t="array" aca="1" ref="I178" ca="1">_xlfn.IFS('historyTags 2'!I178="have", "have", 'onchangeTags 2'!I178="have", "have", 'procTags 2'!I178="have", "have", 'historyTags 2'!I178="extra", "extra", 'onchangeTags 2'!I178="extra", "extra", 'procTags 2'!I178="extra", "extra", 'historyTags 2'!I178="missing", "missing", 'onchangeTags 2'!I178="missing", "missing", 'procTags 2'!I178="missing", "missing", 'historyTags 2'!I178="ignore", "ignore", 'onchangeTags 2'!I178="ignore", "ignore", 'procTags 2'!I178="ignore", "ignore")</f>
        <v>ignore</v>
      </c>
      <c r="J178" s="1" t="str" cm="1">
        <f t="array" aca="1" ref="J178" ca="1">_xlfn.IFS('historyTags 2'!J178="have", "have", 'onchangeTags 2'!J178="have", "have", 'procTags 2'!J178="have", "have", 'historyTags 2'!J178="extra", "extra", 'onchangeTags 2'!J178="extra", "extra", 'procTags 2'!J178="extra", "extra", 'historyTags 2'!J178="missing", "missing", 'onchangeTags 2'!J178="missing", "missing", 'procTags 2'!J178="missing", "missing", 'historyTags 2'!J178="ignore", "ignore", 'onchangeTags 2'!J178="ignore", "ignore", 'procTags 2'!J178="ignore", "ignore")</f>
        <v>ignore</v>
      </c>
      <c r="K178" s="1" t="str" cm="1">
        <f t="array" aca="1" ref="K178" ca="1">_xlfn.IFS('historyTags 2'!K178="have", "have", 'onchangeTags 2'!K178="have", "have", 'procTags 2'!K178="have", "have", 'historyTags 2'!K178="extra", "extra", 'onchangeTags 2'!K178="extra", "extra", 'procTags 2'!K178="extra", "extra", 'historyTags 2'!K178="missing", "missing", 'onchangeTags 2'!K178="missing", "missing", 'procTags 2'!K178="missing", "missing", 'historyTags 2'!K178="ignore", "ignore", 'onchangeTags 2'!K178="ignore", "ignore", 'procTags 2'!K178="ignore", "ignore")</f>
        <v>ignore</v>
      </c>
      <c r="L178" s="1" t="str" cm="1">
        <f t="array" aca="1" ref="L178" ca="1">_xlfn.IFS('historyTags 2'!L178="have", "have", 'onchangeTags 2'!L178="have", "have", 'procTags 2'!L178="have", "have", 'historyTags 2'!L178="extra", "extra", 'onchangeTags 2'!L178="extra", "extra", 'procTags 2'!L178="extra", "extra", 'historyTags 2'!L178="missing", "missing", 'onchangeTags 2'!L178="missing", "missing", 'procTags 2'!L178="missing", "missing", 'historyTags 2'!L178="ignore", "ignore", 'onchangeTags 2'!L178="ignore", "ignore", 'procTags 2'!L178="ignore", "ignore")</f>
        <v>ignore</v>
      </c>
      <c r="M178" s="1" t="str" cm="1">
        <f t="array" aca="1" ref="M178" ca="1">_xlfn.IFS('historyTags 2'!M178="have", "have", 'onchangeTags 2'!M178="have", "have", 'procTags 2'!M178="have", "have", 'historyTags 2'!M178="extra", "extra", 'onchangeTags 2'!M178="extra", "extra", 'procTags 2'!M178="extra", "extra", 'historyTags 2'!M178="missing", "missing", 'onchangeTags 2'!M178="missing", "missing", 'procTags 2'!M178="missing", "missing", 'historyTags 2'!M178="ignore", "ignore", 'onchangeTags 2'!M178="ignore", "ignore", 'procTags 2'!M178="ignore", "ignore")</f>
        <v>ignore</v>
      </c>
      <c r="N178" s="1" t="str" cm="1">
        <f t="array" aca="1" ref="N178" ca="1">_xlfn.IFS('historyTags 2'!N178="have", "have", 'onchangeTags 2'!N178="have", "have", 'procTags 2'!N178="have", "have", 'historyTags 2'!N178="extra", "extra", 'onchangeTags 2'!N178="extra", "extra", 'procTags 2'!N178="extra", "extra", 'historyTags 2'!N178="missing", "missing", 'onchangeTags 2'!N178="missing", "missing", 'procTags 2'!N178="missing", "missing", 'historyTags 2'!N178="ignore", "ignore", 'onchangeTags 2'!N178="ignore", "ignore", 'procTags 2'!N178="ignore", "ignore")</f>
        <v>ignore</v>
      </c>
      <c r="O178" s="1" t="str" cm="1">
        <f t="array" aca="1" ref="O178" ca="1">_xlfn.IFS('historyTags 2'!O178="have", "have", 'onchangeTags 2'!O178="have", "have", 'procTags 2'!O178="have", "have", 'historyTags 2'!O178="extra", "extra", 'onchangeTags 2'!O178="extra", "extra", 'procTags 2'!O178="extra", "extra", 'historyTags 2'!O178="missing", "missing", 'onchangeTags 2'!O178="missing", "missing", 'procTags 2'!O178="missing", "missing", 'historyTags 2'!O178="ignore", "ignore", 'onchangeTags 2'!O178="ignore", "ignore", 'procTags 2'!O178="ignore", "ignore")</f>
        <v>ignore</v>
      </c>
      <c r="P178" s="1" t="str" cm="1">
        <f t="array" aca="1" ref="P178" ca="1">_xlfn.IFS('historyTags 2'!P178="have", "have", 'onchangeTags 2'!P178="have", "have", 'procTags 2'!P178="have", "have", 'historyTags 2'!P178="extra", "extra", 'onchangeTags 2'!P178="extra", "extra", 'procTags 2'!P178="extra", "extra", 'historyTags 2'!P178="missing", "missing", 'onchangeTags 2'!P178="missing", "missing", 'procTags 2'!P178="missing", "missing", 'historyTags 2'!P178="ignore", "ignore", 'onchangeTags 2'!P178="ignore", "ignore", 'procTags 2'!P178="ignore", "ignore")</f>
        <v>ignore</v>
      </c>
    </row>
    <row r="179" spans="1:16" x14ac:dyDescent="0.2">
      <c r="A179" s="1" t="str">
        <f ca="1">IFERROR(__xludf.DUMMYFUNCTION("""COMPUTED_VALUE"""),"PID_humidifier_fast_slow_thresh")</f>
        <v>PID_humidifier_fast_slow_thresh</v>
      </c>
      <c r="B179" s="1" t="str" cm="1">
        <f t="array" aca="1" ref="B179" ca="1">_xlfn.IFS('historyTags 2'!B179="have", "have", 'onchangeTags 2'!B179="have", "have", 'procTags 2'!B179="have", "have", 'historyTags 2'!B179="extra", "extra", 'onchangeTags 2'!B179="extra", "extra", 'procTags 2'!B179="extra", "extra", 'historyTags 2'!B179="missing", "missing", 'onchangeTags 2'!B179="missing", "missing", 'procTags 2'!B179="missing", "missing", 'historyTags 2'!B179="ignore", "ignore", 'onchangeTags 2'!B179="ignore", "ignore", 'procTags 2'!B179="ignore", "ignore")</f>
        <v>ignore</v>
      </c>
      <c r="C179" s="1" t="str" cm="1">
        <f t="array" aca="1" ref="C179" ca="1">_xlfn.IFS('historyTags 2'!C179="have", "have", 'onchangeTags 2'!C179="have", "have", 'procTags 2'!C179="have", "have", 'historyTags 2'!C179="extra", "extra", 'onchangeTags 2'!C179="extra", "extra", 'procTags 2'!C179="extra", "extra", 'historyTags 2'!C179="missing", "missing", 'onchangeTags 2'!C179="missing", "missing", 'procTags 2'!C179="missing", "missing", 'historyTags 2'!C179="ignore", "ignore", 'onchangeTags 2'!C179="ignore", "ignore", 'procTags 2'!C179="ignore", "ignore")</f>
        <v>ignore</v>
      </c>
      <c r="D179" s="1" t="str" cm="1">
        <f t="array" aca="1" ref="D179" ca="1">_xlfn.IFS('historyTags 2'!D179="have", "have", 'onchangeTags 2'!D179="have", "have", 'procTags 2'!D179="have", "have", 'historyTags 2'!D179="extra", "extra", 'onchangeTags 2'!D179="extra", "extra", 'procTags 2'!D179="extra", "extra", 'historyTags 2'!D179="missing", "missing", 'onchangeTags 2'!D179="missing", "missing", 'procTags 2'!D179="missing", "missing", 'historyTags 2'!D179="ignore", "ignore", 'onchangeTags 2'!D179="ignore", "ignore", 'procTags 2'!D179="ignore", "ignore")</f>
        <v>ignore</v>
      </c>
      <c r="E179" s="1" t="str" cm="1">
        <f t="array" aca="1" ref="E179" ca="1">_xlfn.IFS('historyTags 2'!E179="have", "have", 'onchangeTags 2'!E179="have", "have", 'procTags 2'!E179="have", "have", 'historyTags 2'!E179="extra", "extra", 'onchangeTags 2'!E179="extra", "extra", 'procTags 2'!E179="extra", "extra", 'historyTags 2'!E179="missing", "missing", 'onchangeTags 2'!E179="missing", "missing", 'procTags 2'!E179="missing", "missing", 'historyTags 2'!E179="ignore", "ignore", 'onchangeTags 2'!E179="ignore", "ignore", 'procTags 2'!E179="ignore", "ignore")</f>
        <v>ignore</v>
      </c>
      <c r="F179" s="1" t="str" cm="1">
        <f t="array" aca="1" ref="F179" ca="1">_xlfn.IFS('historyTags 2'!F179="have", "have", 'onchangeTags 2'!F179="have", "have", 'procTags 2'!F179="have", "have", 'historyTags 2'!F179="extra", "extra", 'onchangeTags 2'!F179="extra", "extra", 'procTags 2'!F179="extra", "extra", 'historyTags 2'!F179="missing", "missing", 'onchangeTags 2'!F179="missing", "missing", 'procTags 2'!F179="missing", "missing", 'historyTags 2'!F179="ignore", "ignore", 'onchangeTags 2'!F179="ignore", "ignore", 'procTags 2'!F179="ignore", "ignore")</f>
        <v>ignore</v>
      </c>
      <c r="G179" s="1" t="str" cm="1">
        <f t="array" aca="1" ref="G179" ca="1">_xlfn.IFS('historyTags 2'!G179="have", "have", 'onchangeTags 2'!G179="have", "have", 'procTags 2'!G179="have", "have", 'historyTags 2'!G179="extra", "extra", 'onchangeTags 2'!G179="extra", "extra", 'procTags 2'!G179="extra", "extra", 'historyTags 2'!G179="missing", "missing", 'onchangeTags 2'!G179="missing", "missing", 'procTags 2'!G179="missing", "missing", 'historyTags 2'!G179="ignore", "ignore", 'onchangeTags 2'!G179="ignore", "ignore", 'procTags 2'!G179="ignore", "ignore")</f>
        <v>ignore</v>
      </c>
      <c r="H179" s="1" t="str" cm="1">
        <f t="array" aca="1" ref="H179" ca="1">_xlfn.IFS('historyTags 2'!H179="have", "have", 'onchangeTags 2'!H179="have", "have", 'procTags 2'!H179="have", "have", 'historyTags 2'!H179="extra", "extra", 'onchangeTags 2'!H179="extra", "extra", 'procTags 2'!H179="extra", "extra", 'historyTags 2'!H179="missing", "missing", 'onchangeTags 2'!H179="missing", "missing", 'procTags 2'!H179="missing", "missing", 'historyTags 2'!H179="ignore", "ignore", 'onchangeTags 2'!H179="ignore", "ignore", 'procTags 2'!H179="ignore", "ignore")</f>
        <v>ignore</v>
      </c>
      <c r="I179" s="1" t="str" cm="1">
        <f t="array" aca="1" ref="I179" ca="1">_xlfn.IFS('historyTags 2'!I179="have", "have", 'onchangeTags 2'!I179="have", "have", 'procTags 2'!I179="have", "have", 'historyTags 2'!I179="extra", "extra", 'onchangeTags 2'!I179="extra", "extra", 'procTags 2'!I179="extra", "extra", 'historyTags 2'!I179="missing", "missing", 'onchangeTags 2'!I179="missing", "missing", 'procTags 2'!I179="missing", "missing", 'historyTags 2'!I179="ignore", "ignore", 'onchangeTags 2'!I179="ignore", "ignore", 'procTags 2'!I179="ignore", "ignore")</f>
        <v>ignore</v>
      </c>
      <c r="J179" s="1" t="str" cm="1">
        <f t="array" aca="1" ref="J179" ca="1">_xlfn.IFS('historyTags 2'!J179="have", "have", 'onchangeTags 2'!J179="have", "have", 'procTags 2'!J179="have", "have", 'historyTags 2'!J179="extra", "extra", 'onchangeTags 2'!J179="extra", "extra", 'procTags 2'!J179="extra", "extra", 'historyTags 2'!J179="missing", "missing", 'onchangeTags 2'!J179="missing", "missing", 'procTags 2'!J179="missing", "missing", 'historyTags 2'!J179="ignore", "ignore", 'onchangeTags 2'!J179="ignore", "ignore", 'procTags 2'!J179="ignore", "ignore")</f>
        <v>ignore</v>
      </c>
      <c r="K179" s="1" t="str" cm="1">
        <f t="array" aca="1" ref="K179" ca="1">_xlfn.IFS('historyTags 2'!K179="have", "have", 'onchangeTags 2'!K179="have", "have", 'procTags 2'!K179="have", "have", 'historyTags 2'!K179="extra", "extra", 'onchangeTags 2'!K179="extra", "extra", 'procTags 2'!K179="extra", "extra", 'historyTags 2'!K179="missing", "missing", 'onchangeTags 2'!K179="missing", "missing", 'procTags 2'!K179="missing", "missing", 'historyTags 2'!K179="ignore", "ignore", 'onchangeTags 2'!K179="ignore", "ignore", 'procTags 2'!K179="ignore", "ignore")</f>
        <v>ignore</v>
      </c>
      <c r="L179" s="1" t="str" cm="1">
        <f t="array" aca="1" ref="L179" ca="1">_xlfn.IFS('historyTags 2'!L179="have", "have", 'onchangeTags 2'!L179="have", "have", 'procTags 2'!L179="have", "have", 'historyTags 2'!L179="extra", "extra", 'onchangeTags 2'!L179="extra", "extra", 'procTags 2'!L179="extra", "extra", 'historyTags 2'!L179="missing", "missing", 'onchangeTags 2'!L179="missing", "missing", 'procTags 2'!L179="missing", "missing", 'historyTags 2'!L179="ignore", "ignore", 'onchangeTags 2'!L179="ignore", "ignore", 'procTags 2'!L179="ignore", "ignore")</f>
        <v>ignore</v>
      </c>
      <c r="M179" s="1" t="str" cm="1">
        <f t="array" aca="1" ref="M179" ca="1">_xlfn.IFS('historyTags 2'!M179="have", "have", 'onchangeTags 2'!M179="have", "have", 'procTags 2'!M179="have", "have", 'historyTags 2'!M179="extra", "extra", 'onchangeTags 2'!M179="extra", "extra", 'procTags 2'!M179="extra", "extra", 'historyTags 2'!M179="missing", "missing", 'onchangeTags 2'!M179="missing", "missing", 'procTags 2'!M179="missing", "missing", 'historyTags 2'!M179="ignore", "ignore", 'onchangeTags 2'!M179="ignore", "ignore", 'procTags 2'!M179="ignore", "ignore")</f>
        <v>ignore</v>
      </c>
      <c r="N179" s="1" t="str" cm="1">
        <f t="array" aca="1" ref="N179" ca="1">_xlfn.IFS('historyTags 2'!N179="have", "have", 'onchangeTags 2'!N179="have", "have", 'procTags 2'!N179="have", "have", 'historyTags 2'!N179="extra", "extra", 'onchangeTags 2'!N179="extra", "extra", 'procTags 2'!N179="extra", "extra", 'historyTags 2'!N179="missing", "missing", 'onchangeTags 2'!N179="missing", "missing", 'procTags 2'!N179="missing", "missing", 'historyTags 2'!N179="ignore", "ignore", 'onchangeTags 2'!N179="ignore", "ignore", 'procTags 2'!N179="ignore", "ignore")</f>
        <v>ignore</v>
      </c>
      <c r="O179" s="1" t="str" cm="1">
        <f t="array" aca="1" ref="O179" ca="1">_xlfn.IFS('historyTags 2'!O179="have", "have", 'onchangeTags 2'!O179="have", "have", 'procTags 2'!O179="have", "have", 'historyTags 2'!O179="extra", "extra", 'onchangeTags 2'!O179="extra", "extra", 'procTags 2'!O179="extra", "extra", 'historyTags 2'!O179="missing", "missing", 'onchangeTags 2'!O179="missing", "missing", 'procTags 2'!O179="missing", "missing", 'historyTags 2'!O179="ignore", "ignore", 'onchangeTags 2'!O179="ignore", "ignore", 'procTags 2'!O179="ignore", "ignore")</f>
        <v>ignore</v>
      </c>
      <c r="P179" s="1" t="str" cm="1">
        <f t="array" aca="1" ref="P179" ca="1">_xlfn.IFS('historyTags 2'!P179="have", "have", 'onchangeTags 2'!P179="have", "have", 'procTags 2'!P179="have", "have", 'historyTags 2'!P179="extra", "extra", 'onchangeTags 2'!P179="extra", "extra", 'procTags 2'!P179="extra", "extra", 'historyTags 2'!P179="missing", "missing", 'onchangeTags 2'!P179="missing", "missing", 'procTags 2'!P179="missing", "missing", 'historyTags 2'!P179="ignore", "ignore", 'onchangeTags 2'!P179="ignore", "ignore", 'procTags 2'!P179="ignore", "ignore")</f>
        <v>ignore</v>
      </c>
    </row>
    <row r="180" spans="1:16" x14ac:dyDescent="0.2">
      <c r="A180" s="1" t="str">
        <f ca="1">IFERROR(__xludf.DUMMYFUNCTION("""COMPUTED_VALUE"""),"PID_humidifier_i_fast2")</f>
        <v>PID_humidifier_i_fast2</v>
      </c>
      <c r="B180" s="1" t="str" cm="1">
        <f t="array" aca="1" ref="B180" ca="1">_xlfn.IFS('historyTags 2'!B180="have", "have", 'onchangeTags 2'!B180="have", "have", 'procTags 2'!B180="have", "have", 'historyTags 2'!B180="extra", "extra", 'onchangeTags 2'!B180="extra", "extra", 'procTags 2'!B180="extra", "extra", 'historyTags 2'!B180="missing", "missing", 'onchangeTags 2'!B180="missing", "missing", 'procTags 2'!B180="missing", "missing", 'historyTags 2'!B180="ignore", "ignore", 'onchangeTags 2'!B180="ignore", "ignore", 'procTags 2'!B180="ignore", "ignore")</f>
        <v>ignore</v>
      </c>
      <c r="C180" s="1" t="str" cm="1">
        <f t="array" aca="1" ref="C180" ca="1">_xlfn.IFS('historyTags 2'!C180="have", "have", 'onchangeTags 2'!C180="have", "have", 'procTags 2'!C180="have", "have", 'historyTags 2'!C180="extra", "extra", 'onchangeTags 2'!C180="extra", "extra", 'procTags 2'!C180="extra", "extra", 'historyTags 2'!C180="missing", "missing", 'onchangeTags 2'!C180="missing", "missing", 'procTags 2'!C180="missing", "missing", 'historyTags 2'!C180="ignore", "ignore", 'onchangeTags 2'!C180="ignore", "ignore", 'procTags 2'!C180="ignore", "ignore")</f>
        <v>ignore</v>
      </c>
      <c r="D180" s="1" t="str" cm="1">
        <f t="array" aca="1" ref="D180" ca="1">_xlfn.IFS('historyTags 2'!D180="have", "have", 'onchangeTags 2'!D180="have", "have", 'procTags 2'!D180="have", "have", 'historyTags 2'!D180="extra", "extra", 'onchangeTags 2'!D180="extra", "extra", 'procTags 2'!D180="extra", "extra", 'historyTags 2'!D180="missing", "missing", 'onchangeTags 2'!D180="missing", "missing", 'procTags 2'!D180="missing", "missing", 'historyTags 2'!D180="ignore", "ignore", 'onchangeTags 2'!D180="ignore", "ignore", 'procTags 2'!D180="ignore", "ignore")</f>
        <v>ignore</v>
      </c>
      <c r="E180" s="1" t="str" cm="1">
        <f t="array" aca="1" ref="E180" ca="1">_xlfn.IFS('historyTags 2'!E180="have", "have", 'onchangeTags 2'!E180="have", "have", 'procTags 2'!E180="have", "have", 'historyTags 2'!E180="extra", "extra", 'onchangeTags 2'!E180="extra", "extra", 'procTags 2'!E180="extra", "extra", 'historyTags 2'!E180="missing", "missing", 'onchangeTags 2'!E180="missing", "missing", 'procTags 2'!E180="missing", "missing", 'historyTags 2'!E180="ignore", "ignore", 'onchangeTags 2'!E180="ignore", "ignore", 'procTags 2'!E180="ignore", "ignore")</f>
        <v>ignore</v>
      </c>
      <c r="F180" s="1" t="str" cm="1">
        <f t="array" aca="1" ref="F180" ca="1">_xlfn.IFS('historyTags 2'!F180="have", "have", 'onchangeTags 2'!F180="have", "have", 'procTags 2'!F180="have", "have", 'historyTags 2'!F180="extra", "extra", 'onchangeTags 2'!F180="extra", "extra", 'procTags 2'!F180="extra", "extra", 'historyTags 2'!F180="missing", "missing", 'onchangeTags 2'!F180="missing", "missing", 'procTags 2'!F180="missing", "missing", 'historyTags 2'!F180="ignore", "ignore", 'onchangeTags 2'!F180="ignore", "ignore", 'procTags 2'!F180="ignore", "ignore")</f>
        <v>ignore</v>
      </c>
      <c r="G180" s="1" t="str" cm="1">
        <f t="array" aca="1" ref="G180" ca="1">_xlfn.IFS('historyTags 2'!G180="have", "have", 'onchangeTags 2'!G180="have", "have", 'procTags 2'!G180="have", "have", 'historyTags 2'!G180="extra", "extra", 'onchangeTags 2'!G180="extra", "extra", 'procTags 2'!G180="extra", "extra", 'historyTags 2'!G180="missing", "missing", 'onchangeTags 2'!G180="missing", "missing", 'procTags 2'!G180="missing", "missing", 'historyTags 2'!G180="ignore", "ignore", 'onchangeTags 2'!G180="ignore", "ignore", 'procTags 2'!G180="ignore", "ignore")</f>
        <v>ignore</v>
      </c>
      <c r="H180" s="1" t="str" cm="1">
        <f t="array" aca="1" ref="H180" ca="1">_xlfn.IFS('historyTags 2'!H180="have", "have", 'onchangeTags 2'!H180="have", "have", 'procTags 2'!H180="have", "have", 'historyTags 2'!H180="extra", "extra", 'onchangeTags 2'!H180="extra", "extra", 'procTags 2'!H180="extra", "extra", 'historyTags 2'!H180="missing", "missing", 'onchangeTags 2'!H180="missing", "missing", 'procTags 2'!H180="missing", "missing", 'historyTags 2'!H180="ignore", "ignore", 'onchangeTags 2'!H180="ignore", "ignore", 'procTags 2'!H180="ignore", "ignore")</f>
        <v>ignore</v>
      </c>
      <c r="I180" s="1" t="str" cm="1">
        <f t="array" aca="1" ref="I180" ca="1">_xlfn.IFS('historyTags 2'!I180="have", "have", 'onchangeTags 2'!I180="have", "have", 'procTags 2'!I180="have", "have", 'historyTags 2'!I180="extra", "extra", 'onchangeTags 2'!I180="extra", "extra", 'procTags 2'!I180="extra", "extra", 'historyTags 2'!I180="missing", "missing", 'onchangeTags 2'!I180="missing", "missing", 'procTags 2'!I180="missing", "missing", 'historyTags 2'!I180="ignore", "ignore", 'onchangeTags 2'!I180="ignore", "ignore", 'procTags 2'!I180="ignore", "ignore")</f>
        <v>ignore</v>
      </c>
      <c r="J180" s="1" t="str" cm="1">
        <f t="array" aca="1" ref="J180" ca="1">_xlfn.IFS('historyTags 2'!J180="have", "have", 'onchangeTags 2'!J180="have", "have", 'procTags 2'!J180="have", "have", 'historyTags 2'!J180="extra", "extra", 'onchangeTags 2'!J180="extra", "extra", 'procTags 2'!J180="extra", "extra", 'historyTags 2'!J180="missing", "missing", 'onchangeTags 2'!J180="missing", "missing", 'procTags 2'!J180="missing", "missing", 'historyTags 2'!J180="ignore", "ignore", 'onchangeTags 2'!J180="ignore", "ignore", 'procTags 2'!J180="ignore", "ignore")</f>
        <v>ignore</v>
      </c>
      <c r="K180" s="1" t="str" cm="1">
        <f t="array" aca="1" ref="K180" ca="1">_xlfn.IFS('historyTags 2'!K180="have", "have", 'onchangeTags 2'!K180="have", "have", 'procTags 2'!K180="have", "have", 'historyTags 2'!K180="extra", "extra", 'onchangeTags 2'!K180="extra", "extra", 'procTags 2'!K180="extra", "extra", 'historyTags 2'!K180="missing", "missing", 'onchangeTags 2'!K180="missing", "missing", 'procTags 2'!K180="missing", "missing", 'historyTags 2'!K180="ignore", "ignore", 'onchangeTags 2'!K180="ignore", "ignore", 'procTags 2'!K180="ignore", "ignore")</f>
        <v>ignore</v>
      </c>
      <c r="L180" s="1" t="str" cm="1">
        <f t="array" aca="1" ref="L180" ca="1">_xlfn.IFS('historyTags 2'!L180="have", "have", 'onchangeTags 2'!L180="have", "have", 'procTags 2'!L180="have", "have", 'historyTags 2'!L180="extra", "extra", 'onchangeTags 2'!L180="extra", "extra", 'procTags 2'!L180="extra", "extra", 'historyTags 2'!L180="missing", "missing", 'onchangeTags 2'!L180="missing", "missing", 'procTags 2'!L180="missing", "missing", 'historyTags 2'!L180="ignore", "ignore", 'onchangeTags 2'!L180="ignore", "ignore", 'procTags 2'!L180="ignore", "ignore")</f>
        <v>ignore</v>
      </c>
      <c r="M180" s="1" t="str" cm="1">
        <f t="array" aca="1" ref="M180" ca="1">_xlfn.IFS('historyTags 2'!M180="have", "have", 'onchangeTags 2'!M180="have", "have", 'procTags 2'!M180="have", "have", 'historyTags 2'!M180="extra", "extra", 'onchangeTags 2'!M180="extra", "extra", 'procTags 2'!M180="extra", "extra", 'historyTags 2'!M180="missing", "missing", 'onchangeTags 2'!M180="missing", "missing", 'procTags 2'!M180="missing", "missing", 'historyTags 2'!M180="ignore", "ignore", 'onchangeTags 2'!M180="ignore", "ignore", 'procTags 2'!M180="ignore", "ignore")</f>
        <v>ignore</v>
      </c>
      <c r="N180" s="1" t="str" cm="1">
        <f t="array" aca="1" ref="N180" ca="1">_xlfn.IFS('historyTags 2'!N180="have", "have", 'onchangeTags 2'!N180="have", "have", 'procTags 2'!N180="have", "have", 'historyTags 2'!N180="extra", "extra", 'onchangeTags 2'!N180="extra", "extra", 'procTags 2'!N180="extra", "extra", 'historyTags 2'!N180="missing", "missing", 'onchangeTags 2'!N180="missing", "missing", 'procTags 2'!N180="missing", "missing", 'historyTags 2'!N180="ignore", "ignore", 'onchangeTags 2'!N180="ignore", "ignore", 'procTags 2'!N180="ignore", "ignore")</f>
        <v>ignore</v>
      </c>
      <c r="O180" s="1" t="str" cm="1">
        <f t="array" aca="1" ref="O180" ca="1">_xlfn.IFS('historyTags 2'!O180="have", "have", 'onchangeTags 2'!O180="have", "have", 'procTags 2'!O180="have", "have", 'historyTags 2'!O180="extra", "extra", 'onchangeTags 2'!O180="extra", "extra", 'procTags 2'!O180="extra", "extra", 'historyTags 2'!O180="missing", "missing", 'onchangeTags 2'!O180="missing", "missing", 'procTags 2'!O180="missing", "missing", 'historyTags 2'!O180="ignore", "ignore", 'onchangeTags 2'!O180="ignore", "ignore", 'procTags 2'!O180="ignore", "ignore")</f>
        <v>ignore</v>
      </c>
      <c r="P180" s="1" t="str" cm="1">
        <f t="array" aca="1" ref="P180" ca="1">_xlfn.IFS('historyTags 2'!P180="have", "have", 'onchangeTags 2'!P180="have", "have", 'procTags 2'!P180="have", "have", 'historyTags 2'!P180="extra", "extra", 'onchangeTags 2'!P180="extra", "extra", 'procTags 2'!P180="extra", "extra", 'historyTags 2'!P180="missing", "missing", 'onchangeTags 2'!P180="missing", "missing", 'procTags 2'!P180="missing", "missing", 'historyTags 2'!P180="ignore", "ignore", 'onchangeTags 2'!P180="ignore", "ignore", 'procTags 2'!P180="ignore", "ignore")</f>
        <v>ignore</v>
      </c>
    </row>
    <row r="181" spans="1:16" x14ac:dyDescent="0.2">
      <c r="A181" s="1" t="str">
        <f ca="1">IFERROR(__xludf.DUMMYFUNCTION("""COMPUTED_VALUE"""),"PID_humidifier_int")</f>
        <v>PID_humidifier_int</v>
      </c>
      <c r="B181" s="1" t="str" cm="1">
        <f t="array" aca="1" ref="B181" ca="1">_xlfn.IFS('historyTags 2'!B181="have", "have", 'onchangeTags 2'!B181="have", "have", 'procTags 2'!B181="have", "have", 'historyTags 2'!B181="extra", "extra", 'onchangeTags 2'!B181="extra", "extra", 'procTags 2'!B181="extra", "extra", 'historyTags 2'!B181="missing", "missing", 'onchangeTags 2'!B181="missing", "missing", 'procTags 2'!B181="missing", "missing", 'historyTags 2'!B181="ignore", "ignore", 'onchangeTags 2'!B181="ignore", "ignore", 'procTags 2'!B181="ignore", "ignore")</f>
        <v>ignore</v>
      </c>
      <c r="C181" s="1" t="str" cm="1">
        <f t="array" aca="1" ref="C181" ca="1">_xlfn.IFS('historyTags 2'!C181="have", "have", 'onchangeTags 2'!C181="have", "have", 'procTags 2'!C181="have", "have", 'historyTags 2'!C181="extra", "extra", 'onchangeTags 2'!C181="extra", "extra", 'procTags 2'!C181="extra", "extra", 'historyTags 2'!C181="missing", "missing", 'onchangeTags 2'!C181="missing", "missing", 'procTags 2'!C181="missing", "missing", 'historyTags 2'!C181="ignore", "ignore", 'onchangeTags 2'!C181="ignore", "ignore", 'procTags 2'!C181="ignore", "ignore")</f>
        <v>ignore</v>
      </c>
      <c r="D181" s="1" t="str" cm="1">
        <f t="array" aca="1" ref="D181" ca="1">_xlfn.IFS('historyTags 2'!D181="have", "have", 'onchangeTags 2'!D181="have", "have", 'procTags 2'!D181="have", "have", 'historyTags 2'!D181="extra", "extra", 'onchangeTags 2'!D181="extra", "extra", 'procTags 2'!D181="extra", "extra", 'historyTags 2'!D181="missing", "missing", 'onchangeTags 2'!D181="missing", "missing", 'procTags 2'!D181="missing", "missing", 'historyTags 2'!D181="ignore", "ignore", 'onchangeTags 2'!D181="ignore", "ignore", 'procTags 2'!D181="ignore", "ignore")</f>
        <v>ignore</v>
      </c>
      <c r="E181" s="1" t="str" cm="1">
        <f t="array" aca="1" ref="E181" ca="1">_xlfn.IFS('historyTags 2'!E181="have", "have", 'onchangeTags 2'!E181="have", "have", 'procTags 2'!E181="have", "have", 'historyTags 2'!E181="extra", "extra", 'onchangeTags 2'!E181="extra", "extra", 'procTags 2'!E181="extra", "extra", 'historyTags 2'!E181="missing", "missing", 'onchangeTags 2'!E181="missing", "missing", 'procTags 2'!E181="missing", "missing", 'historyTags 2'!E181="ignore", "ignore", 'onchangeTags 2'!E181="ignore", "ignore", 'procTags 2'!E181="ignore", "ignore")</f>
        <v>ignore</v>
      </c>
      <c r="F181" s="1" t="str" cm="1">
        <f t="array" aca="1" ref="F181" ca="1">_xlfn.IFS('historyTags 2'!F181="have", "have", 'onchangeTags 2'!F181="have", "have", 'procTags 2'!F181="have", "have", 'historyTags 2'!F181="extra", "extra", 'onchangeTags 2'!F181="extra", "extra", 'procTags 2'!F181="extra", "extra", 'historyTags 2'!F181="missing", "missing", 'onchangeTags 2'!F181="missing", "missing", 'procTags 2'!F181="missing", "missing", 'historyTags 2'!F181="ignore", "ignore", 'onchangeTags 2'!F181="ignore", "ignore", 'procTags 2'!F181="ignore", "ignore")</f>
        <v>ignore</v>
      </c>
      <c r="G181" s="1" t="str" cm="1">
        <f t="array" aca="1" ref="G181" ca="1">_xlfn.IFS('historyTags 2'!G181="have", "have", 'onchangeTags 2'!G181="have", "have", 'procTags 2'!G181="have", "have", 'historyTags 2'!G181="extra", "extra", 'onchangeTags 2'!G181="extra", "extra", 'procTags 2'!G181="extra", "extra", 'historyTags 2'!G181="missing", "missing", 'onchangeTags 2'!G181="missing", "missing", 'procTags 2'!G181="missing", "missing", 'historyTags 2'!G181="ignore", "ignore", 'onchangeTags 2'!G181="ignore", "ignore", 'procTags 2'!G181="ignore", "ignore")</f>
        <v>ignore</v>
      </c>
      <c r="H181" s="1" t="str" cm="1">
        <f t="array" aca="1" ref="H181" ca="1">_xlfn.IFS('historyTags 2'!H181="have", "have", 'onchangeTags 2'!H181="have", "have", 'procTags 2'!H181="have", "have", 'historyTags 2'!H181="extra", "extra", 'onchangeTags 2'!H181="extra", "extra", 'procTags 2'!H181="extra", "extra", 'historyTags 2'!H181="missing", "missing", 'onchangeTags 2'!H181="missing", "missing", 'procTags 2'!H181="missing", "missing", 'historyTags 2'!H181="ignore", "ignore", 'onchangeTags 2'!H181="ignore", "ignore", 'procTags 2'!H181="ignore", "ignore")</f>
        <v>ignore</v>
      </c>
      <c r="I181" s="1" t="str" cm="1">
        <f t="array" aca="1" ref="I181" ca="1">_xlfn.IFS('historyTags 2'!I181="have", "have", 'onchangeTags 2'!I181="have", "have", 'procTags 2'!I181="have", "have", 'historyTags 2'!I181="extra", "extra", 'onchangeTags 2'!I181="extra", "extra", 'procTags 2'!I181="extra", "extra", 'historyTags 2'!I181="missing", "missing", 'onchangeTags 2'!I181="missing", "missing", 'procTags 2'!I181="missing", "missing", 'historyTags 2'!I181="ignore", "ignore", 'onchangeTags 2'!I181="ignore", "ignore", 'procTags 2'!I181="ignore", "ignore")</f>
        <v>ignore</v>
      </c>
      <c r="J181" s="1" t="str" cm="1">
        <f t="array" aca="1" ref="J181" ca="1">_xlfn.IFS('historyTags 2'!J181="have", "have", 'onchangeTags 2'!J181="have", "have", 'procTags 2'!J181="have", "have", 'historyTags 2'!J181="extra", "extra", 'onchangeTags 2'!J181="extra", "extra", 'procTags 2'!J181="extra", "extra", 'historyTags 2'!J181="missing", "missing", 'onchangeTags 2'!J181="missing", "missing", 'procTags 2'!J181="missing", "missing", 'historyTags 2'!J181="ignore", "ignore", 'onchangeTags 2'!J181="ignore", "ignore", 'procTags 2'!J181="ignore", "ignore")</f>
        <v>ignore</v>
      </c>
      <c r="K181" s="1" t="str" cm="1">
        <f t="array" aca="1" ref="K181" ca="1">_xlfn.IFS('historyTags 2'!K181="have", "have", 'onchangeTags 2'!K181="have", "have", 'procTags 2'!K181="have", "have", 'historyTags 2'!K181="extra", "extra", 'onchangeTags 2'!K181="extra", "extra", 'procTags 2'!K181="extra", "extra", 'historyTags 2'!K181="missing", "missing", 'onchangeTags 2'!K181="missing", "missing", 'procTags 2'!K181="missing", "missing", 'historyTags 2'!K181="ignore", "ignore", 'onchangeTags 2'!K181="ignore", "ignore", 'procTags 2'!K181="ignore", "ignore")</f>
        <v>ignore</v>
      </c>
      <c r="L181" s="1" t="str" cm="1">
        <f t="array" aca="1" ref="L181" ca="1">_xlfn.IFS('historyTags 2'!L181="have", "have", 'onchangeTags 2'!L181="have", "have", 'procTags 2'!L181="have", "have", 'historyTags 2'!L181="extra", "extra", 'onchangeTags 2'!L181="extra", "extra", 'procTags 2'!L181="extra", "extra", 'historyTags 2'!L181="missing", "missing", 'onchangeTags 2'!L181="missing", "missing", 'procTags 2'!L181="missing", "missing", 'historyTags 2'!L181="ignore", "ignore", 'onchangeTags 2'!L181="ignore", "ignore", 'procTags 2'!L181="ignore", "ignore")</f>
        <v>ignore</v>
      </c>
      <c r="M181" s="1" t="str" cm="1">
        <f t="array" aca="1" ref="M181" ca="1">_xlfn.IFS('historyTags 2'!M181="have", "have", 'onchangeTags 2'!M181="have", "have", 'procTags 2'!M181="have", "have", 'historyTags 2'!M181="extra", "extra", 'onchangeTags 2'!M181="extra", "extra", 'procTags 2'!M181="extra", "extra", 'historyTags 2'!M181="missing", "missing", 'onchangeTags 2'!M181="missing", "missing", 'procTags 2'!M181="missing", "missing", 'historyTags 2'!M181="ignore", "ignore", 'onchangeTags 2'!M181="ignore", "ignore", 'procTags 2'!M181="ignore", "ignore")</f>
        <v>ignore</v>
      </c>
      <c r="N181" s="1" t="str" cm="1">
        <f t="array" aca="1" ref="N181" ca="1">_xlfn.IFS('historyTags 2'!N181="have", "have", 'onchangeTags 2'!N181="have", "have", 'procTags 2'!N181="have", "have", 'historyTags 2'!N181="extra", "extra", 'onchangeTags 2'!N181="extra", "extra", 'procTags 2'!N181="extra", "extra", 'historyTags 2'!N181="missing", "missing", 'onchangeTags 2'!N181="missing", "missing", 'procTags 2'!N181="missing", "missing", 'historyTags 2'!N181="ignore", "ignore", 'onchangeTags 2'!N181="ignore", "ignore", 'procTags 2'!N181="ignore", "ignore")</f>
        <v>ignore</v>
      </c>
      <c r="O181" s="1" t="str" cm="1">
        <f t="array" aca="1" ref="O181" ca="1">_xlfn.IFS('historyTags 2'!O181="have", "have", 'onchangeTags 2'!O181="have", "have", 'procTags 2'!O181="have", "have", 'historyTags 2'!O181="extra", "extra", 'onchangeTags 2'!O181="extra", "extra", 'procTags 2'!O181="extra", "extra", 'historyTags 2'!O181="missing", "missing", 'onchangeTags 2'!O181="missing", "missing", 'procTags 2'!O181="missing", "missing", 'historyTags 2'!O181="ignore", "ignore", 'onchangeTags 2'!O181="ignore", "ignore", 'procTags 2'!O181="ignore", "ignore")</f>
        <v>ignore</v>
      </c>
      <c r="P181" s="1" t="str" cm="1">
        <f t="array" aca="1" ref="P181" ca="1">_xlfn.IFS('historyTags 2'!P181="have", "have", 'onchangeTags 2'!P181="have", "have", 'procTags 2'!P181="have", "have", 'historyTags 2'!P181="extra", "extra", 'onchangeTags 2'!P181="extra", "extra", 'procTags 2'!P181="extra", "extra", 'historyTags 2'!P181="missing", "missing", 'onchangeTags 2'!P181="missing", "missing", 'procTags 2'!P181="missing", "missing", 'historyTags 2'!P181="ignore", "ignore", 'onchangeTags 2'!P181="ignore", "ignore", 'procTags 2'!P181="ignore", "ignore")</f>
        <v>ignore</v>
      </c>
    </row>
    <row r="182" spans="1:16" x14ac:dyDescent="0.2">
      <c r="A182" s="1" t="str">
        <f ca="1">IFERROR(__xludf.DUMMYFUNCTION("""COMPUTED_VALUE"""),"PID_humidifier_integral_fast")</f>
        <v>PID_humidifier_integral_fast</v>
      </c>
      <c r="B182" s="1" t="str" cm="1">
        <f t="array" aca="1" ref="B182" ca="1">_xlfn.IFS('historyTags 2'!B182="have", "have", 'onchangeTags 2'!B182="have", "have", 'procTags 2'!B182="have", "have", 'historyTags 2'!B182="extra", "extra", 'onchangeTags 2'!B182="extra", "extra", 'procTags 2'!B182="extra", "extra", 'historyTags 2'!B182="missing", "missing", 'onchangeTags 2'!B182="missing", "missing", 'procTags 2'!B182="missing", "missing", 'historyTags 2'!B182="ignore", "ignore", 'onchangeTags 2'!B182="ignore", "ignore", 'procTags 2'!B182="ignore", "ignore")</f>
        <v>ignore</v>
      </c>
      <c r="C182" s="1" t="str" cm="1">
        <f t="array" aca="1" ref="C182" ca="1">_xlfn.IFS('historyTags 2'!C182="have", "have", 'onchangeTags 2'!C182="have", "have", 'procTags 2'!C182="have", "have", 'historyTags 2'!C182="extra", "extra", 'onchangeTags 2'!C182="extra", "extra", 'procTags 2'!C182="extra", "extra", 'historyTags 2'!C182="missing", "missing", 'onchangeTags 2'!C182="missing", "missing", 'procTags 2'!C182="missing", "missing", 'historyTags 2'!C182="ignore", "ignore", 'onchangeTags 2'!C182="ignore", "ignore", 'procTags 2'!C182="ignore", "ignore")</f>
        <v>ignore</v>
      </c>
      <c r="D182" s="1" t="str" cm="1">
        <f t="array" aca="1" ref="D182" ca="1">_xlfn.IFS('historyTags 2'!D182="have", "have", 'onchangeTags 2'!D182="have", "have", 'procTags 2'!D182="have", "have", 'historyTags 2'!D182="extra", "extra", 'onchangeTags 2'!D182="extra", "extra", 'procTags 2'!D182="extra", "extra", 'historyTags 2'!D182="missing", "missing", 'onchangeTags 2'!D182="missing", "missing", 'procTags 2'!D182="missing", "missing", 'historyTags 2'!D182="ignore", "ignore", 'onchangeTags 2'!D182="ignore", "ignore", 'procTags 2'!D182="ignore", "ignore")</f>
        <v>ignore</v>
      </c>
      <c r="E182" s="1" t="str" cm="1">
        <f t="array" aca="1" ref="E182" ca="1">_xlfn.IFS('historyTags 2'!E182="have", "have", 'onchangeTags 2'!E182="have", "have", 'procTags 2'!E182="have", "have", 'historyTags 2'!E182="extra", "extra", 'onchangeTags 2'!E182="extra", "extra", 'procTags 2'!E182="extra", "extra", 'historyTags 2'!E182="missing", "missing", 'onchangeTags 2'!E182="missing", "missing", 'procTags 2'!E182="missing", "missing", 'historyTags 2'!E182="ignore", "ignore", 'onchangeTags 2'!E182="ignore", "ignore", 'procTags 2'!E182="ignore", "ignore")</f>
        <v>ignore</v>
      </c>
      <c r="F182" s="1" t="str" cm="1">
        <f t="array" aca="1" ref="F182" ca="1">_xlfn.IFS('historyTags 2'!F182="have", "have", 'onchangeTags 2'!F182="have", "have", 'procTags 2'!F182="have", "have", 'historyTags 2'!F182="extra", "extra", 'onchangeTags 2'!F182="extra", "extra", 'procTags 2'!F182="extra", "extra", 'historyTags 2'!F182="missing", "missing", 'onchangeTags 2'!F182="missing", "missing", 'procTags 2'!F182="missing", "missing", 'historyTags 2'!F182="ignore", "ignore", 'onchangeTags 2'!F182="ignore", "ignore", 'procTags 2'!F182="ignore", "ignore")</f>
        <v>ignore</v>
      </c>
      <c r="G182" s="1" t="str" cm="1">
        <f t="array" aca="1" ref="G182" ca="1">_xlfn.IFS('historyTags 2'!G182="have", "have", 'onchangeTags 2'!G182="have", "have", 'procTags 2'!G182="have", "have", 'historyTags 2'!G182="extra", "extra", 'onchangeTags 2'!G182="extra", "extra", 'procTags 2'!G182="extra", "extra", 'historyTags 2'!G182="missing", "missing", 'onchangeTags 2'!G182="missing", "missing", 'procTags 2'!G182="missing", "missing", 'historyTags 2'!G182="ignore", "ignore", 'onchangeTags 2'!G182="ignore", "ignore", 'procTags 2'!G182="ignore", "ignore")</f>
        <v>ignore</v>
      </c>
      <c r="H182" s="1" t="str" cm="1">
        <f t="array" aca="1" ref="H182" ca="1">_xlfn.IFS('historyTags 2'!H182="have", "have", 'onchangeTags 2'!H182="have", "have", 'procTags 2'!H182="have", "have", 'historyTags 2'!H182="extra", "extra", 'onchangeTags 2'!H182="extra", "extra", 'procTags 2'!H182="extra", "extra", 'historyTags 2'!H182="missing", "missing", 'onchangeTags 2'!H182="missing", "missing", 'procTags 2'!H182="missing", "missing", 'historyTags 2'!H182="ignore", "ignore", 'onchangeTags 2'!H182="ignore", "ignore", 'procTags 2'!H182="ignore", "ignore")</f>
        <v>ignore</v>
      </c>
      <c r="I182" s="1" t="str" cm="1">
        <f t="array" aca="1" ref="I182" ca="1">_xlfn.IFS('historyTags 2'!I182="have", "have", 'onchangeTags 2'!I182="have", "have", 'procTags 2'!I182="have", "have", 'historyTags 2'!I182="extra", "extra", 'onchangeTags 2'!I182="extra", "extra", 'procTags 2'!I182="extra", "extra", 'historyTags 2'!I182="missing", "missing", 'onchangeTags 2'!I182="missing", "missing", 'procTags 2'!I182="missing", "missing", 'historyTags 2'!I182="ignore", "ignore", 'onchangeTags 2'!I182="ignore", "ignore", 'procTags 2'!I182="ignore", "ignore")</f>
        <v>ignore</v>
      </c>
      <c r="J182" s="1" t="str" cm="1">
        <f t="array" aca="1" ref="J182" ca="1">_xlfn.IFS('historyTags 2'!J182="have", "have", 'onchangeTags 2'!J182="have", "have", 'procTags 2'!J182="have", "have", 'historyTags 2'!J182="extra", "extra", 'onchangeTags 2'!J182="extra", "extra", 'procTags 2'!J182="extra", "extra", 'historyTags 2'!J182="missing", "missing", 'onchangeTags 2'!J182="missing", "missing", 'procTags 2'!J182="missing", "missing", 'historyTags 2'!J182="ignore", "ignore", 'onchangeTags 2'!J182="ignore", "ignore", 'procTags 2'!J182="ignore", "ignore")</f>
        <v>ignore</v>
      </c>
      <c r="K182" s="1" t="str" cm="1">
        <f t="array" aca="1" ref="K182" ca="1">_xlfn.IFS('historyTags 2'!K182="have", "have", 'onchangeTags 2'!K182="have", "have", 'procTags 2'!K182="have", "have", 'historyTags 2'!K182="extra", "extra", 'onchangeTags 2'!K182="extra", "extra", 'procTags 2'!K182="extra", "extra", 'historyTags 2'!K182="missing", "missing", 'onchangeTags 2'!K182="missing", "missing", 'procTags 2'!K182="missing", "missing", 'historyTags 2'!K182="ignore", "ignore", 'onchangeTags 2'!K182="ignore", "ignore", 'procTags 2'!K182="ignore", "ignore")</f>
        <v>ignore</v>
      </c>
      <c r="L182" s="1" t="str" cm="1">
        <f t="array" aca="1" ref="L182" ca="1">_xlfn.IFS('historyTags 2'!L182="have", "have", 'onchangeTags 2'!L182="have", "have", 'procTags 2'!L182="have", "have", 'historyTags 2'!L182="extra", "extra", 'onchangeTags 2'!L182="extra", "extra", 'procTags 2'!L182="extra", "extra", 'historyTags 2'!L182="missing", "missing", 'onchangeTags 2'!L182="missing", "missing", 'procTags 2'!L182="missing", "missing", 'historyTags 2'!L182="ignore", "ignore", 'onchangeTags 2'!L182="ignore", "ignore", 'procTags 2'!L182="ignore", "ignore")</f>
        <v>ignore</v>
      </c>
      <c r="M182" s="1" t="str" cm="1">
        <f t="array" aca="1" ref="M182" ca="1">_xlfn.IFS('historyTags 2'!M182="have", "have", 'onchangeTags 2'!M182="have", "have", 'procTags 2'!M182="have", "have", 'historyTags 2'!M182="extra", "extra", 'onchangeTags 2'!M182="extra", "extra", 'procTags 2'!M182="extra", "extra", 'historyTags 2'!M182="missing", "missing", 'onchangeTags 2'!M182="missing", "missing", 'procTags 2'!M182="missing", "missing", 'historyTags 2'!M182="ignore", "ignore", 'onchangeTags 2'!M182="ignore", "ignore", 'procTags 2'!M182="ignore", "ignore")</f>
        <v>ignore</v>
      </c>
      <c r="N182" s="1" t="str" cm="1">
        <f t="array" aca="1" ref="N182" ca="1">_xlfn.IFS('historyTags 2'!N182="have", "have", 'onchangeTags 2'!N182="have", "have", 'procTags 2'!N182="have", "have", 'historyTags 2'!N182="extra", "extra", 'onchangeTags 2'!N182="extra", "extra", 'procTags 2'!N182="extra", "extra", 'historyTags 2'!N182="missing", "missing", 'onchangeTags 2'!N182="missing", "missing", 'procTags 2'!N182="missing", "missing", 'historyTags 2'!N182="ignore", "ignore", 'onchangeTags 2'!N182="ignore", "ignore", 'procTags 2'!N182="ignore", "ignore")</f>
        <v>ignore</v>
      </c>
      <c r="O182" s="1" t="str" cm="1">
        <f t="array" aca="1" ref="O182" ca="1">_xlfn.IFS('historyTags 2'!O182="have", "have", 'onchangeTags 2'!O182="have", "have", 'procTags 2'!O182="have", "have", 'historyTags 2'!O182="extra", "extra", 'onchangeTags 2'!O182="extra", "extra", 'procTags 2'!O182="extra", "extra", 'historyTags 2'!O182="missing", "missing", 'onchangeTags 2'!O182="missing", "missing", 'procTags 2'!O182="missing", "missing", 'historyTags 2'!O182="ignore", "ignore", 'onchangeTags 2'!O182="ignore", "ignore", 'procTags 2'!O182="ignore", "ignore")</f>
        <v>ignore</v>
      </c>
      <c r="P182" s="1" t="str" cm="1">
        <f t="array" aca="1" ref="P182" ca="1">_xlfn.IFS('historyTags 2'!P182="have", "have", 'onchangeTags 2'!P182="have", "have", 'procTags 2'!P182="have", "have", 'historyTags 2'!P182="extra", "extra", 'onchangeTags 2'!P182="extra", "extra", 'procTags 2'!P182="extra", "extra", 'historyTags 2'!P182="missing", "missing", 'onchangeTags 2'!P182="missing", "missing", 'procTags 2'!P182="missing", "missing", 'historyTags 2'!P182="ignore", "ignore", 'onchangeTags 2'!P182="ignore", "ignore", 'procTags 2'!P182="ignore", "ignore")</f>
        <v>ignore</v>
      </c>
    </row>
    <row r="183" spans="1:16" x14ac:dyDescent="0.2">
      <c r="A183" s="1" t="str">
        <f ca="1">IFERROR(__xludf.DUMMYFUNCTION("""COMPUTED_VALUE"""),"PID_humidifier_P_fast2")</f>
        <v>PID_humidifier_P_fast2</v>
      </c>
      <c r="B183" s="1" t="str" cm="1">
        <f t="array" aca="1" ref="B183" ca="1">_xlfn.IFS('historyTags 2'!B183="have", "have", 'onchangeTags 2'!B183="have", "have", 'procTags 2'!B183="have", "have", 'historyTags 2'!B183="extra", "extra", 'onchangeTags 2'!B183="extra", "extra", 'procTags 2'!B183="extra", "extra", 'historyTags 2'!B183="missing", "missing", 'onchangeTags 2'!B183="missing", "missing", 'procTags 2'!B183="missing", "missing", 'historyTags 2'!B183="ignore", "ignore", 'onchangeTags 2'!B183="ignore", "ignore", 'procTags 2'!B183="ignore", "ignore")</f>
        <v>ignore</v>
      </c>
      <c r="C183" s="1" t="str" cm="1">
        <f t="array" aca="1" ref="C183" ca="1">_xlfn.IFS('historyTags 2'!C183="have", "have", 'onchangeTags 2'!C183="have", "have", 'procTags 2'!C183="have", "have", 'historyTags 2'!C183="extra", "extra", 'onchangeTags 2'!C183="extra", "extra", 'procTags 2'!C183="extra", "extra", 'historyTags 2'!C183="missing", "missing", 'onchangeTags 2'!C183="missing", "missing", 'procTags 2'!C183="missing", "missing", 'historyTags 2'!C183="ignore", "ignore", 'onchangeTags 2'!C183="ignore", "ignore", 'procTags 2'!C183="ignore", "ignore")</f>
        <v>ignore</v>
      </c>
      <c r="D183" s="1" t="str" cm="1">
        <f t="array" aca="1" ref="D183" ca="1">_xlfn.IFS('historyTags 2'!D183="have", "have", 'onchangeTags 2'!D183="have", "have", 'procTags 2'!D183="have", "have", 'historyTags 2'!D183="extra", "extra", 'onchangeTags 2'!D183="extra", "extra", 'procTags 2'!D183="extra", "extra", 'historyTags 2'!D183="missing", "missing", 'onchangeTags 2'!D183="missing", "missing", 'procTags 2'!D183="missing", "missing", 'historyTags 2'!D183="ignore", "ignore", 'onchangeTags 2'!D183="ignore", "ignore", 'procTags 2'!D183="ignore", "ignore")</f>
        <v>ignore</v>
      </c>
      <c r="E183" s="1" t="str" cm="1">
        <f t="array" aca="1" ref="E183" ca="1">_xlfn.IFS('historyTags 2'!E183="have", "have", 'onchangeTags 2'!E183="have", "have", 'procTags 2'!E183="have", "have", 'historyTags 2'!E183="extra", "extra", 'onchangeTags 2'!E183="extra", "extra", 'procTags 2'!E183="extra", "extra", 'historyTags 2'!E183="missing", "missing", 'onchangeTags 2'!E183="missing", "missing", 'procTags 2'!E183="missing", "missing", 'historyTags 2'!E183="ignore", "ignore", 'onchangeTags 2'!E183="ignore", "ignore", 'procTags 2'!E183="ignore", "ignore")</f>
        <v>ignore</v>
      </c>
      <c r="F183" s="1" t="str" cm="1">
        <f t="array" aca="1" ref="F183" ca="1">_xlfn.IFS('historyTags 2'!F183="have", "have", 'onchangeTags 2'!F183="have", "have", 'procTags 2'!F183="have", "have", 'historyTags 2'!F183="extra", "extra", 'onchangeTags 2'!F183="extra", "extra", 'procTags 2'!F183="extra", "extra", 'historyTags 2'!F183="missing", "missing", 'onchangeTags 2'!F183="missing", "missing", 'procTags 2'!F183="missing", "missing", 'historyTags 2'!F183="ignore", "ignore", 'onchangeTags 2'!F183="ignore", "ignore", 'procTags 2'!F183="ignore", "ignore")</f>
        <v>ignore</v>
      </c>
      <c r="G183" s="1" t="str" cm="1">
        <f t="array" aca="1" ref="G183" ca="1">_xlfn.IFS('historyTags 2'!G183="have", "have", 'onchangeTags 2'!G183="have", "have", 'procTags 2'!G183="have", "have", 'historyTags 2'!G183="extra", "extra", 'onchangeTags 2'!G183="extra", "extra", 'procTags 2'!G183="extra", "extra", 'historyTags 2'!G183="missing", "missing", 'onchangeTags 2'!G183="missing", "missing", 'procTags 2'!G183="missing", "missing", 'historyTags 2'!G183="ignore", "ignore", 'onchangeTags 2'!G183="ignore", "ignore", 'procTags 2'!G183="ignore", "ignore")</f>
        <v>ignore</v>
      </c>
      <c r="H183" s="1" t="str" cm="1">
        <f t="array" aca="1" ref="H183" ca="1">_xlfn.IFS('historyTags 2'!H183="have", "have", 'onchangeTags 2'!H183="have", "have", 'procTags 2'!H183="have", "have", 'historyTags 2'!H183="extra", "extra", 'onchangeTags 2'!H183="extra", "extra", 'procTags 2'!H183="extra", "extra", 'historyTags 2'!H183="missing", "missing", 'onchangeTags 2'!H183="missing", "missing", 'procTags 2'!H183="missing", "missing", 'historyTags 2'!H183="ignore", "ignore", 'onchangeTags 2'!H183="ignore", "ignore", 'procTags 2'!H183="ignore", "ignore")</f>
        <v>ignore</v>
      </c>
      <c r="I183" s="1" t="str" cm="1">
        <f t="array" aca="1" ref="I183" ca="1">_xlfn.IFS('historyTags 2'!I183="have", "have", 'onchangeTags 2'!I183="have", "have", 'procTags 2'!I183="have", "have", 'historyTags 2'!I183="extra", "extra", 'onchangeTags 2'!I183="extra", "extra", 'procTags 2'!I183="extra", "extra", 'historyTags 2'!I183="missing", "missing", 'onchangeTags 2'!I183="missing", "missing", 'procTags 2'!I183="missing", "missing", 'historyTags 2'!I183="ignore", "ignore", 'onchangeTags 2'!I183="ignore", "ignore", 'procTags 2'!I183="ignore", "ignore")</f>
        <v>ignore</v>
      </c>
      <c r="J183" s="1" t="str" cm="1">
        <f t="array" aca="1" ref="J183" ca="1">_xlfn.IFS('historyTags 2'!J183="have", "have", 'onchangeTags 2'!J183="have", "have", 'procTags 2'!J183="have", "have", 'historyTags 2'!J183="extra", "extra", 'onchangeTags 2'!J183="extra", "extra", 'procTags 2'!J183="extra", "extra", 'historyTags 2'!J183="missing", "missing", 'onchangeTags 2'!J183="missing", "missing", 'procTags 2'!J183="missing", "missing", 'historyTags 2'!J183="ignore", "ignore", 'onchangeTags 2'!J183="ignore", "ignore", 'procTags 2'!J183="ignore", "ignore")</f>
        <v>ignore</v>
      </c>
      <c r="K183" s="1" t="str" cm="1">
        <f t="array" aca="1" ref="K183" ca="1">_xlfn.IFS('historyTags 2'!K183="have", "have", 'onchangeTags 2'!K183="have", "have", 'procTags 2'!K183="have", "have", 'historyTags 2'!K183="extra", "extra", 'onchangeTags 2'!K183="extra", "extra", 'procTags 2'!K183="extra", "extra", 'historyTags 2'!K183="missing", "missing", 'onchangeTags 2'!K183="missing", "missing", 'procTags 2'!K183="missing", "missing", 'historyTags 2'!K183="ignore", "ignore", 'onchangeTags 2'!K183="ignore", "ignore", 'procTags 2'!K183="ignore", "ignore")</f>
        <v>ignore</v>
      </c>
      <c r="L183" s="1" t="str" cm="1">
        <f t="array" aca="1" ref="L183" ca="1">_xlfn.IFS('historyTags 2'!L183="have", "have", 'onchangeTags 2'!L183="have", "have", 'procTags 2'!L183="have", "have", 'historyTags 2'!L183="extra", "extra", 'onchangeTags 2'!L183="extra", "extra", 'procTags 2'!L183="extra", "extra", 'historyTags 2'!L183="missing", "missing", 'onchangeTags 2'!L183="missing", "missing", 'procTags 2'!L183="missing", "missing", 'historyTags 2'!L183="ignore", "ignore", 'onchangeTags 2'!L183="ignore", "ignore", 'procTags 2'!L183="ignore", "ignore")</f>
        <v>ignore</v>
      </c>
      <c r="M183" s="1" t="str" cm="1">
        <f t="array" aca="1" ref="M183" ca="1">_xlfn.IFS('historyTags 2'!M183="have", "have", 'onchangeTags 2'!M183="have", "have", 'procTags 2'!M183="have", "have", 'historyTags 2'!M183="extra", "extra", 'onchangeTags 2'!M183="extra", "extra", 'procTags 2'!M183="extra", "extra", 'historyTags 2'!M183="missing", "missing", 'onchangeTags 2'!M183="missing", "missing", 'procTags 2'!M183="missing", "missing", 'historyTags 2'!M183="ignore", "ignore", 'onchangeTags 2'!M183="ignore", "ignore", 'procTags 2'!M183="ignore", "ignore")</f>
        <v>ignore</v>
      </c>
      <c r="N183" s="1" t="str" cm="1">
        <f t="array" aca="1" ref="N183" ca="1">_xlfn.IFS('historyTags 2'!N183="have", "have", 'onchangeTags 2'!N183="have", "have", 'procTags 2'!N183="have", "have", 'historyTags 2'!N183="extra", "extra", 'onchangeTags 2'!N183="extra", "extra", 'procTags 2'!N183="extra", "extra", 'historyTags 2'!N183="missing", "missing", 'onchangeTags 2'!N183="missing", "missing", 'procTags 2'!N183="missing", "missing", 'historyTags 2'!N183="ignore", "ignore", 'onchangeTags 2'!N183="ignore", "ignore", 'procTags 2'!N183="ignore", "ignore")</f>
        <v>ignore</v>
      </c>
      <c r="O183" s="1" t="str" cm="1">
        <f t="array" aca="1" ref="O183" ca="1">_xlfn.IFS('historyTags 2'!O183="have", "have", 'onchangeTags 2'!O183="have", "have", 'procTags 2'!O183="have", "have", 'historyTags 2'!O183="extra", "extra", 'onchangeTags 2'!O183="extra", "extra", 'procTags 2'!O183="extra", "extra", 'historyTags 2'!O183="missing", "missing", 'onchangeTags 2'!O183="missing", "missing", 'procTags 2'!O183="missing", "missing", 'historyTags 2'!O183="ignore", "ignore", 'onchangeTags 2'!O183="ignore", "ignore", 'procTags 2'!O183="ignore", "ignore")</f>
        <v>ignore</v>
      </c>
      <c r="P183" s="1" t="str" cm="1">
        <f t="array" aca="1" ref="P183" ca="1">_xlfn.IFS('historyTags 2'!P183="have", "have", 'onchangeTags 2'!P183="have", "have", 'procTags 2'!P183="have", "have", 'historyTags 2'!P183="extra", "extra", 'onchangeTags 2'!P183="extra", "extra", 'procTags 2'!P183="extra", "extra", 'historyTags 2'!P183="missing", "missing", 'onchangeTags 2'!P183="missing", "missing", 'procTags 2'!P183="missing", "missing", 'historyTags 2'!P183="ignore", "ignore", 'onchangeTags 2'!P183="ignore", "ignore", 'procTags 2'!P183="ignore", "ignore")</f>
        <v>ignore</v>
      </c>
    </row>
    <row r="184" spans="1:16" x14ac:dyDescent="0.2">
      <c r="A184" s="1" t="str">
        <f ca="1">IFERROR(__xludf.DUMMYFUNCTION("""COMPUTED_VALUE"""),"PID_humidifier_P_light")</f>
        <v>PID_humidifier_P_light</v>
      </c>
      <c r="B184" s="1" t="str" cm="1">
        <f t="array" aca="1" ref="B184" ca="1">_xlfn.IFS('historyTags 2'!B184="have", "have", 'onchangeTags 2'!B184="have", "have", 'procTags 2'!B184="have", "have", 'historyTags 2'!B184="extra", "extra", 'onchangeTags 2'!B184="extra", "extra", 'procTags 2'!B184="extra", "extra", 'historyTags 2'!B184="missing", "missing", 'onchangeTags 2'!B184="missing", "missing", 'procTags 2'!B184="missing", "missing", 'historyTags 2'!B184="ignore", "ignore", 'onchangeTags 2'!B184="ignore", "ignore", 'procTags 2'!B184="ignore", "ignore")</f>
        <v>ignore</v>
      </c>
      <c r="C184" s="1" t="str" cm="1">
        <f t="array" aca="1" ref="C184" ca="1">_xlfn.IFS('historyTags 2'!C184="have", "have", 'onchangeTags 2'!C184="have", "have", 'procTags 2'!C184="have", "have", 'historyTags 2'!C184="extra", "extra", 'onchangeTags 2'!C184="extra", "extra", 'procTags 2'!C184="extra", "extra", 'historyTags 2'!C184="missing", "missing", 'onchangeTags 2'!C184="missing", "missing", 'procTags 2'!C184="missing", "missing", 'historyTags 2'!C184="ignore", "ignore", 'onchangeTags 2'!C184="ignore", "ignore", 'procTags 2'!C184="ignore", "ignore")</f>
        <v>ignore</v>
      </c>
      <c r="D184" s="1" t="str" cm="1">
        <f t="array" aca="1" ref="D184" ca="1">_xlfn.IFS('historyTags 2'!D184="have", "have", 'onchangeTags 2'!D184="have", "have", 'procTags 2'!D184="have", "have", 'historyTags 2'!D184="extra", "extra", 'onchangeTags 2'!D184="extra", "extra", 'procTags 2'!D184="extra", "extra", 'historyTags 2'!D184="missing", "missing", 'onchangeTags 2'!D184="missing", "missing", 'procTags 2'!D184="missing", "missing", 'historyTags 2'!D184="ignore", "ignore", 'onchangeTags 2'!D184="ignore", "ignore", 'procTags 2'!D184="ignore", "ignore")</f>
        <v>ignore</v>
      </c>
      <c r="E184" s="1" t="str" cm="1">
        <f t="array" aca="1" ref="E184" ca="1">_xlfn.IFS('historyTags 2'!E184="have", "have", 'onchangeTags 2'!E184="have", "have", 'procTags 2'!E184="have", "have", 'historyTags 2'!E184="extra", "extra", 'onchangeTags 2'!E184="extra", "extra", 'procTags 2'!E184="extra", "extra", 'historyTags 2'!E184="missing", "missing", 'onchangeTags 2'!E184="missing", "missing", 'procTags 2'!E184="missing", "missing", 'historyTags 2'!E184="ignore", "ignore", 'onchangeTags 2'!E184="ignore", "ignore", 'procTags 2'!E184="ignore", "ignore")</f>
        <v>ignore</v>
      </c>
      <c r="F184" s="1" t="str" cm="1">
        <f t="array" aca="1" ref="F184" ca="1">_xlfn.IFS('historyTags 2'!F184="have", "have", 'onchangeTags 2'!F184="have", "have", 'procTags 2'!F184="have", "have", 'historyTags 2'!F184="extra", "extra", 'onchangeTags 2'!F184="extra", "extra", 'procTags 2'!F184="extra", "extra", 'historyTags 2'!F184="missing", "missing", 'onchangeTags 2'!F184="missing", "missing", 'procTags 2'!F184="missing", "missing", 'historyTags 2'!F184="ignore", "ignore", 'onchangeTags 2'!F184="ignore", "ignore", 'procTags 2'!F184="ignore", "ignore")</f>
        <v>ignore</v>
      </c>
      <c r="G184" s="1" t="str" cm="1">
        <f t="array" aca="1" ref="G184" ca="1">_xlfn.IFS('historyTags 2'!G184="have", "have", 'onchangeTags 2'!G184="have", "have", 'procTags 2'!G184="have", "have", 'historyTags 2'!G184="extra", "extra", 'onchangeTags 2'!G184="extra", "extra", 'procTags 2'!G184="extra", "extra", 'historyTags 2'!G184="missing", "missing", 'onchangeTags 2'!G184="missing", "missing", 'procTags 2'!G184="missing", "missing", 'historyTags 2'!G184="ignore", "ignore", 'onchangeTags 2'!G184="ignore", "ignore", 'procTags 2'!G184="ignore", "ignore")</f>
        <v>ignore</v>
      </c>
      <c r="H184" s="1" t="str" cm="1">
        <f t="array" aca="1" ref="H184" ca="1">_xlfn.IFS('historyTags 2'!H184="have", "have", 'onchangeTags 2'!H184="have", "have", 'procTags 2'!H184="have", "have", 'historyTags 2'!H184="extra", "extra", 'onchangeTags 2'!H184="extra", "extra", 'procTags 2'!H184="extra", "extra", 'historyTags 2'!H184="missing", "missing", 'onchangeTags 2'!H184="missing", "missing", 'procTags 2'!H184="missing", "missing", 'historyTags 2'!H184="ignore", "ignore", 'onchangeTags 2'!H184="ignore", "ignore", 'procTags 2'!H184="ignore", "ignore")</f>
        <v>ignore</v>
      </c>
      <c r="I184" s="1" t="str" cm="1">
        <f t="array" aca="1" ref="I184" ca="1">_xlfn.IFS('historyTags 2'!I184="have", "have", 'onchangeTags 2'!I184="have", "have", 'procTags 2'!I184="have", "have", 'historyTags 2'!I184="extra", "extra", 'onchangeTags 2'!I184="extra", "extra", 'procTags 2'!I184="extra", "extra", 'historyTags 2'!I184="missing", "missing", 'onchangeTags 2'!I184="missing", "missing", 'procTags 2'!I184="missing", "missing", 'historyTags 2'!I184="ignore", "ignore", 'onchangeTags 2'!I184="ignore", "ignore", 'procTags 2'!I184="ignore", "ignore")</f>
        <v>ignore</v>
      </c>
      <c r="J184" s="1" t="str" cm="1">
        <f t="array" aca="1" ref="J184" ca="1">_xlfn.IFS('historyTags 2'!J184="have", "have", 'onchangeTags 2'!J184="have", "have", 'procTags 2'!J184="have", "have", 'historyTags 2'!J184="extra", "extra", 'onchangeTags 2'!J184="extra", "extra", 'procTags 2'!J184="extra", "extra", 'historyTags 2'!J184="missing", "missing", 'onchangeTags 2'!J184="missing", "missing", 'procTags 2'!J184="missing", "missing", 'historyTags 2'!J184="ignore", "ignore", 'onchangeTags 2'!J184="ignore", "ignore", 'procTags 2'!J184="ignore", "ignore")</f>
        <v>ignore</v>
      </c>
      <c r="K184" s="1" t="str" cm="1">
        <f t="array" aca="1" ref="K184" ca="1">_xlfn.IFS('historyTags 2'!K184="have", "have", 'onchangeTags 2'!K184="have", "have", 'procTags 2'!K184="have", "have", 'historyTags 2'!K184="extra", "extra", 'onchangeTags 2'!K184="extra", "extra", 'procTags 2'!K184="extra", "extra", 'historyTags 2'!K184="missing", "missing", 'onchangeTags 2'!K184="missing", "missing", 'procTags 2'!K184="missing", "missing", 'historyTags 2'!K184="ignore", "ignore", 'onchangeTags 2'!K184="ignore", "ignore", 'procTags 2'!K184="ignore", "ignore")</f>
        <v>ignore</v>
      </c>
      <c r="L184" s="1" t="str" cm="1">
        <f t="array" aca="1" ref="L184" ca="1">_xlfn.IFS('historyTags 2'!L184="have", "have", 'onchangeTags 2'!L184="have", "have", 'procTags 2'!L184="have", "have", 'historyTags 2'!L184="extra", "extra", 'onchangeTags 2'!L184="extra", "extra", 'procTags 2'!L184="extra", "extra", 'historyTags 2'!L184="missing", "missing", 'onchangeTags 2'!L184="missing", "missing", 'procTags 2'!L184="missing", "missing", 'historyTags 2'!L184="ignore", "ignore", 'onchangeTags 2'!L184="ignore", "ignore", 'procTags 2'!L184="ignore", "ignore")</f>
        <v>ignore</v>
      </c>
      <c r="M184" s="1" t="str" cm="1">
        <f t="array" aca="1" ref="M184" ca="1">_xlfn.IFS('historyTags 2'!M184="have", "have", 'onchangeTags 2'!M184="have", "have", 'procTags 2'!M184="have", "have", 'historyTags 2'!M184="extra", "extra", 'onchangeTags 2'!M184="extra", "extra", 'procTags 2'!M184="extra", "extra", 'historyTags 2'!M184="missing", "missing", 'onchangeTags 2'!M184="missing", "missing", 'procTags 2'!M184="missing", "missing", 'historyTags 2'!M184="ignore", "ignore", 'onchangeTags 2'!M184="ignore", "ignore", 'procTags 2'!M184="ignore", "ignore")</f>
        <v>ignore</v>
      </c>
      <c r="N184" s="1" t="str" cm="1">
        <f t="array" aca="1" ref="N184" ca="1">_xlfn.IFS('historyTags 2'!N184="have", "have", 'onchangeTags 2'!N184="have", "have", 'procTags 2'!N184="have", "have", 'historyTags 2'!N184="extra", "extra", 'onchangeTags 2'!N184="extra", "extra", 'procTags 2'!N184="extra", "extra", 'historyTags 2'!N184="missing", "missing", 'onchangeTags 2'!N184="missing", "missing", 'procTags 2'!N184="missing", "missing", 'historyTags 2'!N184="ignore", "ignore", 'onchangeTags 2'!N184="ignore", "ignore", 'procTags 2'!N184="ignore", "ignore")</f>
        <v>ignore</v>
      </c>
      <c r="O184" s="1" t="str" cm="1">
        <f t="array" aca="1" ref="O184" ca="1">_xlfn.IFS('historyTags 2'!O184="have", "have", 'onchangeTags 2'!O184="have", "have", 'procTags 2'!O184="have", "have", 'historyTags 2'!O184="extra", "extra", 'onchangeTags 2'!O184="extra", "extra", 'procTags 2'!O184="extra", "extra", 'historyTags 2'!O184="missing", "missing", 'onchangeTags 2'!O184="missing", "missing", 'procTags 2'!O184="missing", "missing", 'historyTags 2'!O184="ignore", "ignore", 'onchangeTags 2'!O184="ignore", "ignore", 'procTags 2'!O184="ignore", "ignore")</f>
        <v>ignore</v>
      </c>
      <c r="P184" s="1" t="str" cm="1">
        <f t="array" aca="1" ref="P184" ca="1">_xlfn.IFS('historyTags 2'!P184="have", "have", 'onchangeTags 2'!P184="have", "have", 'procTags 2'!P184="have", "have", 'historyTags 2'!P184="extra", "extra", 'onchangeTags 2'!P184="extra", "extra", 'procTags 2'!P184="extra", "extra", 'historyTags 2'!P184="missing", "missing", 'onchangeTags 2'!P184="missing", "missing", 'procTags 2'!P184="missing", "missing", 'historyTags 2'!P184="ignore", "ignore", 'onchangeTags 2'!P184="ignore", "ignore", 'procTags 2'!P184="ignore", "ignore")</f>
        <v>ignore</v>
      </c>
    </row>
    <row r="185" spans="1:16" x14ac:dyDescent="0.2">
      <c r="A185" s="1" t="str">
        <f ca="1">IFERROR(__xludf.DUMMYFUNCTION("""COMPUTED_VALUE"""),"PID_humidifier_prop")</f>
        <v>PID_humidifier_prop</v>
      </c>
      <c r="B185" s="1" t="str" cm="1">
        <f t="array" aca="1" ref="B185" ca="1">_xlfn.IFS('historyTags 2'!B185="have", "have", 'onchangeTags 2'!B185="have", "have", 'procTags 2'!B185="have", "have", 'historyTags 2'!B185="extra", "extra", 'onchangeTags 2'!B185="extra", "extra", 'procTags 2'!B185="extra", "extra", 'historyTags 2'!B185="missing", "missing", 'onchangeTags 2'!B185="missing", "missing", 'procTags 2'!B185="missing", "missing", 'historyTags 2'!B185="ignore", "ignore", 'onchangeTags 2'!B185="ignore", "ignore", 'procTags 2'!B185="ignore", "ignore")</f>
        <v>ignore</v>
      </c>
      <c r="C185" s="1" t="str" cm="1">
        <f t="array" aca="1" ref="C185" ca="1">_xlfn.IFS('historyTags 2'!C185="have", "have", 'onchangeTags 2'!C185="have", "have", 'procTags 2'!C185="have", "have", 'historyTags 2'!C185="extra", "extra", 'onchangeTags 2'!C185="extra", "extra", 'procTags 2'!C185="extra", "extra", 'historyTags 2'!C185="missing", "missing", 'onchangeTags 2'!C185="missing", "missing", 'procTags 2'!C185="missing", "missing", 'historyTags 2'!C185="ignore", "ignore", 'onchangeTags 2'!C185="ignore", "ignore", 'procTags 2'!C185="ignore", "ignore")</f>
        <v>ignore</v>
      </c>
      <c r="D185" s="1" t="str" cm="1">
        <f t="array" aca="1" ref="D185" ca="1">_xlfn.IFS('historyTags 2'!D185="have", "have", 'onchangeTags 2'!D185="have", "have", 'procTags 2'!D185="have", "have", 'historyTags 2'!D185="extra", "extra", 'onchangeTags 2'!D185="extra", "extra", 'procTags 2'!D185="extra", "extra", 'historyTags 2'!D185="missing", "missing", 'onchangeTags 2'!D185="missing", "missing", 'procTags 2'!D185="missing", "missing", 'historyTags 2'!D185="ignore", "ignore", 'onchangeTags 2'!D185="ignore", "ignore", 'procTags 2'!D185="ignore", "ignore")</f>
        <v>ignore</v>
      </c>
      <c r="E185" s="1" t="str" cm="1">
        <f t="array" aca="1" ref="E185" ca="1">_xlfn.IFS('historyTags 2'!E185="have", "have", 'onchangeTags 2'!E185="have", "have", 'procTags 2'!E185="have", "have", 'historyTags 2'!E185="extra", "extra", 'onchangeTags 2'!E185="extra", "extra", 'procTags 2'!E185="extra", "extra", 'historyTags 2'!E185="missing", "missing", 'onchangeTags 2'!E185="missing", "missing", 'procTags 2'!E185="missing", "missing", 'historyTags 2'!E185="ignore", "ignore", 'onchangeTags 2'!E185="ignore", "ignore", 'procTags 2'!E185="ignore", "ignore")</f>
        <v>ignore</v>
      </c>
      <c r="F185" s="1" t="str" cm="1">
        <f t="array" aca="1" ref="F185" ca="1">_xlfn.IFS('historyTags 2'!F185="have", "have", 'onchangeTags 2'!F185="have", "have", 'procTags 2'!F185="have", "have", 'historyTags 2'!F185="extra", "extra", 'onchangeTags 2'!F185="extra", "extra", 'procTags 2'!F185="extra", "extra", 'historyTags 2'!F185="missing", "missing", 'onchangeTags 2'!F185="missing", "missing", 'procTags 2'!F185="missing", "missing", 'historyTags 2'!F185="ignore", "ignore", 'onchangeTags 2'!F185="ignore", "ignore", 'procTags 2'!F185="ignore", "ignore")</f>
        <v>ignore</v>
      </c>
      <c r="G185" s="1" t="str" cm="1">
        <f t="array" aca="1" ref="G185" ca="1">_xlfn.IFS('historyTags 2'!G185="have", "have", 'onchangeTags 2'!G185="have", "have", 'procTags 2'!G185="have", "have", 'historyTags 2'!G185="extra", "extra", 'onchangeTags 2'!G185="extra", "extra", 'procTags 2'!G185="extra", "extra", 'historyTags 2'!G185="missing", "missing", 'onchangeTags 2'!G185="missing", "missing", 'procTags 2'!G185="missing", "missing", 'historyTags 2'!G185="ignore", "ignore", 'onchangeTags 2'!G185="ignore", "ignore", 'procTags 2'!G185="ignore", "ignore")</f>
        <v>ignore</v>
      </c>
      <c r="H185" s="1" t="str" cm="1">
        <f t="array" aca="1" ref="H185" ca="1">_xlfn.IFS('historyTags 2'!H185="have", "have", 'onchangeTags 2'!H185="have", "have", 'procTags 2'!H185="have", "have", 'historyTags 2'!H185="extra", "extra", 'onchangeTags 2'!H185="extra", "extra", 'procTags 2'!H185="extra", "extra", 'historyTags 2'!H185="missing", "missing", 'onchangeTags 2'!H185="missing", "missing", 'procTags 2'!H185="missing", "missing", 'historyTags 2'!H185="ignore", "ignore", 'onchangeTags 2'!H185="ignore", "ignore", 'procTags 2'!H185="ignore", "ignore")</f>
        <v>ignore</v>
      </c>
      <c r="I185" s="1" t="str" cm="1">
        <f t="array" aca="1" ref="I185" ca="1">_xlfn.IFS('historyTags 2'!I185="have", "have", 'onchangeTags 2'!I185="have", "have", 'procTags 2'!I185="have", "have", 'historyTags 2'!I185="extra", "extra", 'onchangeTags 2'!I185="extra", "extra", 'procTags 2'!I185="extra", "extra", 'historyTags 2'!I185="missing", "missing", 'onchangeTags 2'!I185="missing", "missing", 'procTags 2'!I185="missing", "missing", 'historyTags 2'!I185="ignore", "ignore", 'onchangeTags 2'!I185="ignore", "ignore", 'procTags 2'!I185="ignore", "ignore")</f>
        <v>ignore</v>
      </c>
      <c r="J185" s="1" t="str" cm="1">
        <f t="array" aca="1" ref="J185" ca="1">_xlfn.IFS('historyTags 2'!J185="have", "have", 'onchangeTags 2'!J185="have", "have", 'procTags 2'!J185="have", "have", 'historyTags 2'!J185="extra", "extra", 'onchangeTags 2'!J185="extra", "extra", 'procTags 2'!J185="extra", "extra", 'historyTags 2'!J185="missing", "missing", 'onchangeTags 2'!J185="missing", "missing", 'procTags 2'!J185="missing", "missing", 'historyTags 2'!J185="ignore", "ignore", 'onchangeTags 2'!J185="ignore", "ignore", 'procTags 2'!J185="ignore", "ignore")</f>
        <v>ignore</v>
      </c>
      <c r="K185" s="1" t="str" cm="1">
        <f t="array" aca="1" ref="K185" ca="1">_xlfn.IFS('historyTags 2'!K185="have", "have", 'onchangeTags 2'!K185="have", "have", 'procTags 2'!K185="have", "have", 'historyTags 2'!K185="extra", "extra", 'onchangeTags 2'!K185="extra", "extra", 'procTags 2'!K185="extra", "extra", 'historyTags 2'!K185="missing", "missing", 'onchangeTags 2'!K185="missing", "missing", 'procTags 2'!K185="missing", "missing", 'historyTags 2'!K185="ignore", "ignore", 'onchangeTags 2'!K185="ignore", "ignore", 'procTags 2'!K185="ignore", "ignore")</f>
        <v>ignore</v>
      </c>
      <c r="L185" s="1" t="str" cm="1">
        <f t="array" aca="1" ref="L185" ca="1">_xlfn.IFS('historyTags 2'!L185="have", "have", 'onchangeTags 2'!L185="have", "have", 'procTags 2'!L185="have", "have", 'historyTags 2'!L185="extra", "extra", 'onchangeTags 2'!L185="extra", "extra", 'procTags 2'!L185="extra", "extra", 'historyTags 2'!L185="missing", "missing", 'onchangeTags 2'!L185="missing", "missing", 'procTags 2'!L185="missing", "missing", 'historyTags 2'!L185="ignore", "ignore", 'onchangeTags 2'!L185="ignore", "ignore", 'procTags 2'!L185="ignore", "ignore")</f>
        <v>ignore</v>
      </c>
      <c r="M185" s="1" t="str" cm="1">
        <f t="array" aca="1" ref="M185" ca="1">_xlfn.IFS('historyTags 2'!M185="have", "have", 'onchangeTags 2'!M185="have", "have", 'procTags 2'!M185="have", "have", 'historyTags 2'!M185="extra", "extra", 'onchangeTags 2'!M185="extra", "extra", 'procTags 2'!M185="extra", "extra", 'historyTags 2'!M185="missing", "missing", 'onchangeTags 2'!M185="missing", "missing", 'procTags 2'!M185="missing", "missing", 'historyTags 2'!M185="ignore", "ignore", 'onchangeTags 2'!M185="ignore", "ignore", 'procTags 2'!M185="ignore", "ignore")</f>
        <v>ignore</v>
      </c>
      <c r="N185" s="1" t="str" cm="1">
        <f t="array" aca="1" ref="N185" ca="1">_xlfn.IFS('historyTags 2'!N185="have", "have", 'onchangeTags 2'!N185="have", "have", 'procTags 2'!N185="have", "have", 'historyTags 2'!N185="extra", "extra", 'onchangeTags 2'!N185="extra", "extra", 'procTags 2'!N185="extra", "extra", 'historyTags 2'!N185="missing", "missing", 'onchangeTags 2'!N185="missing", "missing", 'procTags 2'!N185="missing", "missing", 'historyTags 2'!N185="ignore", "ignore", 'onchangeTags 2'!N185="ignore", "ignore", 'procTags 2'!N185="ignore", "ignore")</f>
        <v>ignore</v>
      </c>
      <c r="O185" s="1" t="str" cm="1">
        <f t="array" aca="1" ref="O185" ca="1">_xlfn.IFS('historyTags 2'!O185="have", "have", 'onchangeTags 2'!O185="have", "have", 'procTags 2'!O185="have", "have", 'historyTags 2'!O185="extra", "extra", 'onchangeTags 2'!O185="extra", "extra", 'procTags 2'!O185="extra", "extra", 'historyTags 2'!O185="missing", "missing", 'onchangeTags 2'!O185="missing", "missing", 'procTags 2'!O185="missing", "missing", 'historyTags 2'!O185="ignore", "ignore", 'onchangeTags 2'!O185="ignore", "ignore", 'procTags 2'!O185="ignore", "ignore")</f>
        <v>ignore</v>
      </c>
      <c r="P185" s="1" t="str" cm="1">
        <f t="array" aca="1" ref="P185" ca="1">_xlfn.IFS('historyTags 2'!P185="have", "have", 'onchangeTags 2'!P185="have", "have", 'procTags 2'!P185="have", "have", 'historyTags 2'!P185="extra", "extra", 'onchangeTags 2'!P185="extra", "extra", 'procTags 2'!P185="extra", "extra", 'historyTags 2'!P185="missing", "missing", 'onchangeTags 2'!P185="missing", "missing", 'procTags 2'!P185="missing", "missing", 'historyTags 2'!P185="ignore", "ignore", 'onchangeTags 2'!P185="ignore", "ignore", 'procTags 2'!P185="ignore", "ignore")</f>
        <v>ignore</v>
      </c>
    </row>
    <row r="186" spans="1:16" x14ac:dyDescent="0.2">
      <c r="A186" s="1" t="str">
        <f ca="1">IFERROR(__xludf.DUMMYFUNCTION("""COMPUTED_VALUE"""),"PID_humidifier_prop_fast")</f>
        <v>PID_humidifier_prop_fast</v>
      </c>
      <c r="B186" s="1" t="str" cm="1">
        <f t="array" aca="1" ref="B186" ca="1">_xlfn.IFS('historyTags 2'!B186="have", "have", 'onchangeTags 2'!B186="have", "have", 'procTags 2'!B186="have", "have", 'historyTags 2'!B186="extra", "extra", 'onchangeTags 2'!B186="extra", "extra", 'procTags 2'!B186="extra", "extra", 'historyTags 2'!B186="missing", "missing", 'onchangeTags 2'!B186="missing", "missing", 'procTags 2'!B186="missing", "missing", 'historyTags 2'!B186="ignore", "ignore", 'onchangeTags 2'!B186="ignore", "ignore", 'procTags 2'!B186="ignore", "ignore")</f>
        <v>ignore</v>
      </c>
      <c r="C186" s="1" t="str" cm="1">
        <f t="array" aca="1" ref="C186" ca="1">_xlfn.IFS('historyTags 2'!C186="have", "have", 'onchangeTags 2'!C186="have", "have", 'procTags 2'!C186="have", "have", 'historyTags 2'!C186="extra", "extra", 'onchangeTags 2'!C186="extra", "extra", 'procTags 2'!C186="extra", "extra", 'historyTags 2'!C186="missing", "missing", 'onchangeTags 2'!C186="missing", "missing", 'procTags 2'!C186="missing", "missing", 'historyTags 2'!C186="ignore", "ignore", 'onchangeTags 2'!C186="ignore", "ignore", 'procTags 2'!C186="ignore", "ignore")</f>
        <v>ignore</v>
      </c>
      <c r="D186" s="1" t="str" cm="1">
        <f t="array" aca="1" ref="D186" ca="1">_xlfn.IFS('historyTags 2'!D186="have", "have", 'onchangeTags 2'!D186="have", "have", 'procTags 2'!D186="have", "have", 'historyTags 2'!D186="extra", "extra", 'onchangeTags 2'!D186="extra", "extra", 'procTags 2'!D186="extra", "extra", 'historyTags 2'!D186="missing", "missing", 'onchangeTags 2'!D186="missing", "missing", 'procTags 2'!D186="missing", "missing", 'historyTags 2'!D186="ignore", "ignore", 'onchangeTags 2'!D186="ignore", "ignore", 'procTags 2'!D186="ignore", "ignore")</f>
        <v>ignore</v>
      </c>
      <c r="E186" s="1" t="str" cm="1">
        <f t="array" aca="1" ref="E186" ca="1">_xlfn.IFS('historyTags 2'!E186="have", "have", 'onchangeTags 2'!E186="have", "have", 'procTags 2'!E186="have", "have", 'historyTags 2'!E186="extra", "extra", 'onchangeTags 2'!E186="extra", "extra", 'procTags 2'!E186="extra", "extra", 'historyTags 2'!E186="missing", "missing", 'onchangeTags 2'!E186="missing", "missing", 'procTags 2'!E186="missing", "missing", 'historyTags 2'!E186="ignore", "ignore", 'onchangeTags 2'!E186="ignore", "ignore", 'procTags 2'!E186="ignore", "ignore")</f>
        <v>ignore</v>
      </c>
      <c r="F186" s="1" t="str" cm="1">
        <f t="array" aca="1" ref="F186" ca="1">_xlfn.IFS('historyTags 2'!F186="have", "have", 'onchangeTags 2'!F186="have", "have", 'procTags 2'!F186="have", "have", 'historyTags 2'!F186="extra", "extra", 'onchangeTags 2'!F186="extra", "extra", 'procTags 2'!F186="extra", "extra", 'historyTags 2'!F186="missing", "missing", 'onchangeTags 2'!F186="missing", "missing", 'procTags 2'!F186="missing", "missing", 'historyTags 2'!F186="ignore", "ignore", 'onchangeTags 2'!F186="ignore", "ignore", 'procTags 2'!F186="ignore", "ignore")</f>
        <v>ignore</v>
      </c>
      <c r="G186" s="1" t="str" cm="1">
        <f t="array" aca="1" ref="G186" ca="1">_xlfn.IFS('historyTags 2'!G186="have", "have", 'onchangeTags 2'!G186="have", "have", 'procTags 2'!G186="have", "have", 'historyTags 2'!G186="extra", "extra", 'onchangeTags 2'!G186="extra", "extra", 'procTags 2'!G186="extra", "extra", 'historyTags 2'!G186="missing", "missing", 'onchangeTags 2'!G186="missing", "missing", 'procTags 2'!G186="missing", "missing", 'historyTags 2'!G186="ignore", "ignore", 'onchangeTags 2'!G186="ignore", "ignore", 'procTags 2'!G186="ignore", "ignore")</f>
        <v>ignore</v>
      </c>
      <c r="H186" s="1" t="str" cm="1">
        <f t="array" aca="1" ref="H186" ca="1">_xlfn.IFS('historyTags 2'!H186="have", "have", 'onchangeTags 2'!H186="have", "have", 'procTags 2'!H186="have", "have", 'historyTags 2'!H186="extra", "extra", 'onchangeTags 2'!H186="extra", "extra", 'procTags 2'!H186="extra", "extra", 'historyTags 2'!H186="missing", "missing", 'onchangeTags 2'!H186="missing", "missing", 'procTags 2'!H186="missing", "missing", 'historyTags 2'!H186="ignore", "ignore", 'onchangeTags 2'!H186="ignore", "ignore", 'procTags 2'!H186="ignore", "ignore")</f>
        <v>ignore</v>
      </c>
      <c r="I186" s="1" t="str" cm="1">
        <f t="array" aca="1" ref="I186" ca="1">_xlfn.IFS('historyTags 2'!I186="have", "have", 'onchangeTags 2'!I186="have", "have", 'procTags 2'!I186="have", "have", 'historyTags 2'!I186="extra", "extra", 'onchangeTags 2'!I186="extra", "extra", 'procTags 2'!I186="extra", "extra", 'historyTags 2'!I186="missing", "missing", 'onchangeTags 2'!I186="missing", "missing", 'procTags 2'!I186="missing", "missing", 'historyTags 2'!I186="ignore", "ignore", 'onchangeTags 2'!I186="ignore", "ignore", 'procTags 2'!I186="ignore", "ignore")</f>
        <v>ignore</v>
      </c>
      <c r="J186" s="1" t="str" cm="1">
        <f t="array" aca="1" ref="J186" ca="1">_xlfn.IFS('historyTags 2'!J186="have", "have", 'onchangeTags 2'!J186="have", "have", 'procTags 2'!J186="have", "have", 'historyTags 2'!J186="extra", "extra", 'onchangeTags 2'!J186="extra", "extra", 'procTags 2'!J186="extra", "extra", 'historyTags 2'!J186="missing", "missing", 'onchangeTags 2'!J186="missing", "missing", 'procTags 2'!J186="missing", "missing", 'historyTags 2'!J186="ignore", "ignore", 'onchangeTags 2'!J186="ignore", "ignore", 'procTags 2'!J186="ignore", "ignore")</f>
        <v>ignore</v>
      </c>
      <c r="K186" s="1" t="str" cm="1">
        <f t="array" aca="1" ref="K186" ca="1">_xlfn.IFS('historyTags 2'!K186="have", "have", 'onchangeTags 2'!K186="have", "have", 'procTags 2'!K186="have", "have", 'historyTags 2'!K186="extra", "extra", 'onchangeTags 2'!K186="extra", "extra", 'procTags 2'!K186="extra", "extra", 'historyTags 2'!K186="missing", "missing", 'onchangeTags 2'!K186="missing", "missing", 'procTags 2'!K186="missing", "missing", 'historyTags 2'!K186="ignore", "ignore", 'onchangeTags 2'!K186="ignore", "ignore", 'procTags 2'!K186="ignore", "ignore")</f>
        <v>ignore</v>
      </c>
      <c r="L186" s="1" t="str" cm="1">
        <f t="array" aca="1" ref="L186" ca="1">_xlfn.IFS('historyTags 2'!L186="have", "have", 'onchangeTags 2'!L186="have", "have", 'procTags 2'!L186="have", "have", 'historyTags 2'!L186="extra", "extra", 'onchangeTags 2'!L186="extra", "extra", 'procTags 2'!L186="extra", "extra", 'historyTags 2'!L186="missing", "missing", 'onchangeTags 2'!L186="missing", "missing", 'procTags 2'!L186="missing", "missing", 'historyTags 2'!L186="ignore", "ignore", 'onchangeTags 2'!L186="ignore", "ignore", 'procTags 2'!L186="ignore", "ignore")</f>
        <v>ignore</v>
      </c>
      <c r="M186" s="1" t="str" cm="1">
        <f t="array" aca="1" ref="M186" ca="1">_xlfn.IFS('historyTags 2'!M186="have", "have", 'onchangeTags 2'!M186="have", "have", 'procTags 2'!M186="have", "have", 'historyTags 2'!M186="extra", "extra", 'onchangeTags 2'!M186="extra", "extra", 'procTags 2'!M186="extra", "extra", 'historyTags 2'!M186="missing", "missing", 'onchangeTags 2'!M186="missing", "missing", 'procTags 2'!M186="missing", "missing", 'historyTags 2'!M186="ignore", "ignore", 'onchangeTags 2'!M186="ignore", "ignore", 'procTags 2'!M186="ignore", "ignore")</f>
        <v>ignore</v>
      </c>
      <c r="N186" s="1" t="str" cm="1">
        <f t="array" aca="1" ref="N186" ca="1">_xlfn.IFS('historyTags 2'!N186="have", "have", 'onchangeTags 2'!N186="have", "have", 'procTags 2'!N186="have", "have", 'historyTags 2'!N186="extra", "extra", 'onchangeTags 2'!N186="extra", "extra", 'procTags 2'!N186="extra", "extra", 'historyTags 2'!N186="missing", "missing", 'onchangeTags 2'!N186="missing", "missing", 'procTags 2'!N186="missing", "missing", 'historyTags 2'!N186="ignore", "ignore", 'onchangeTags 2'!N186="ignore", "ignore", 'procTags 2'!N186="ignore", "ignore")</f>
        <v>ignore</v>
      </c>
      <c r="O186" s="1" t="str" cm="1">
        <f t="array" aca="1" ref="O186" ca="1">_xlfn.IFS('historyTags 2'!O186="have", "have", 'onchangeTags 2'!O186="have", "have", 'procTags 2'!O186="have", "have", 'historyTags 2'!O186="extra", "extra", 'onchangeTags 2'!O186="extra", "extra", 'procTags 2'!O186="extra", "extra", 'historyTags 2'!O186="missing", "missing", 'onchangeTags 2'!O186="missing", "missing", 'procTags 2'!O186="missing", "missing", 'historyTags 2'!O186="ignore", "ignore", 'onchangeTags 2'!O186="ignore", "ignore", 'procTags 2'!O186="ignore", "ignore")</f>
        <v>ignore</v>
      </c>
      <c r="P186" s="1" t="str" cm="1">
        <f t="array" aca="1" ref="P186" ca="1">_xlfn.IFS('historyTags 2'!P186="have", "have", 'onchangeTags 2'!P186="have", "have", 'procTags 2'!P186="have", "have", 'historyTags 2'!P186="extra", "extra", 'onchangeTags 2'!P186="extra", "extra", 'procTags 2'!P186="extra", "extra", 'historyTags 2'!P186="missing", "missing", 'onchangeTags 2'!P186="missing", "missing", 'procTags 2'!P186="missing", "missing", 'historyTags 2'!P186="ignore", "ignore", 'onchangeTags 2'!P186="ignore", "ignore", 'procTags 2'!P186="ignore", "ignore")</f>
        <v>ignore</v>
      </c>
    </row>
    <row r="187" spans="1:16" x14ac:dyDescent="0.2">
      <c r="A187" s="1" t="str">
        <f ca="1">IFERROR(__xludf.DUMMYFUNCTION("""COMPUTED_VALUE"""),"PID_humidifier_TR02_out_low_limit")</f>
        <v>PID_humidifier_TR02_out_low_limit</v>
      </c>
      <c r="B187" s="1" t="str" cm="1">
        <f t="array" aca="1" ref="B187" ca="1">_xlfn.IFS('historyTags 2'!B187="have", "have", 'onchangeTags 2'!B187="have", "have", 'procTags 2'!B187="have", "have", 'historyTags 2'!B187="extra", "extra", 'onchangeTags 2'!B187="extra", "extra", 'procTags 2'!B187="extra", "extra", 'historyTags 2'!B187="missing", "missing", 'onchangeTags 2'!B187="missing", "missing", 'procTags 2'!B187="missing", "missing", 'historyTags 2'!B187="ignore", "ignore", 'onchangeTags 2'!B187="ignore", "ignore", 'procTags 2'!B187="ignore", "ignore")</f>
        <v>ignore</v>
      </c>
      <c r="C187" s="1" t="str" cm="1">
        <f t="array" aca="1" ref="C187" ca="1">_xlfn.IFS('historyTags 2'!C187="have", "have", 'onchangeTags 2'!C187="have", "have", 'procTags 2'!C187="have", "have", 'historyTags 2'!C187="extra", "extra", 'onchangeTags 2'!C187="extra", "extra", 'procTags 2'!C187="extra", "extra", 'historyTags 2'!C187="missing", "missing", 'onchangeTags 2'!C187="missing", "missing", 'procTags 2'!C187="missing", "missing", 'historyTags 2'!C187="ignore", "ignore", 'onchangeTags 2'!C187="ignore", "ignore", 'procTags 2'!C187="ignore", "ignore")</f>
        <v>ignore</v>
      </c>
      <c r="D187" s="1" t="str" cm="1">
        <f t="array" aca="1" ref="D187" ca="1">_xlfn.IFS('historyTags 2'!D187="have", "have", 'onchangeTags 2'!D187="have", "have", 'procTags 2'!D187="have", "have", 'historyTags 2'!D187="extra", "extra", 'onchangeTags 2'!D187="extra", "extra", 'procTags 2'!D187="extra", "extra", 'historyTags 2'!D187="missing", "missing", 'onchangeTags 2'!D187="missing", "missing", 'procTags 2'!D187="missing", "missing", 'historyTags 2'!D187="ignore", "ignore", 'onchangeTags 2'!D187="ignore", "ignore", 'procTags 2'!D187="ignore", "ignore")</f>
        <v>ignore</v>
      </c>
      <c r="E187" s="1" t="str" cm="1">
        <f t="array" aca="1" ref="E187" ca="1">_xlfn.IFS('historyTags 2'!E187="have", "have", 'onchangeTags 2'!E187="have", "have", 'procTags 2'!E187="have", "have", 'historyTags 2'!E187="extra", "extra", 'onchangeTags 2'!E187="extra", "extra", 'procTags 2'!E187="extra", "extra", 'historyTags 2'!E187="missing", "missing", 'onchangeTags 2'!E187="missing", "missing", 'procTags 2'!E187="missing", "missing", 'historyTags 2'!E187="ignore", "ignore", 'onchangeTags 2'!E187="ignore", "ignore", 'procTags 2'!E187="ignore", "ignore")</f>
        <v>ignore</v>
      </c>
      <c r="F187" s="1" t="str" cm="1">
        <f t="array" aca="1" ref="F187" ca="1">_xlfn.IFS('historyTags 2'!F187="have", "have", 'onchangeTags 2'!F187="have", "have", 'procTags 2'!F187="have", "have", 'historyTags 2'!F187="extra", "extra", 'onchangeTags 2'!F187="extra", "extra", 'procTags 2'!F187="extra", "extra", 'historyTags 2'!F187="missing", "missing", 'onchangeTags 2'!F187="missing", "missing", 'procTags 2'!F187="missing", "missing", 'historyTags 2'!F187="ignore", "ignore", 'onchangeTags 2'!F187="ignore", "ignore", 'procTags 2'!F187="ignore", "ignore")</f>
        <v>ignore</v>
      </c>
      <c r="G187" s="1" t="str" cm="1">
        <f t="array" aca="1" ref="G187" ca="1">_xlfn.IFS('historyTags 2'!G187="have", "have", 'onchangeTags 2'!G187="have", "have", 'procTags 2'!G187="have", "have", 'historyTags 2'!G187="extra", "extra", 'onchangeTags 2'!G187="extra", "extra", 'procTags 2'!G187="extra", "extra", 'historyTags 2'!G187="missing", "missing", 'onchangeTags 2'!G187="missing", "missing", 'procTags 2'!G187="missing", "missing", 'historyTags 2'!G187="ignore", "ignore", 'onchangeTags 2'!G187="ignore", "ignore", 'procTags 2'!G187="ignore", "ignore")</f>
        <v>ignore</v>
      </c>
      <c r="H187" s="1" t="str" cm="1">
        <f t="array" aca="1" ref="H187" ca="1">_xlfn.IFS('historyTags 2'!H187="have", "have", 'onchangeTags 2'!H187="have", "have", 'procTags 2'!H187="have", "have", 'historyTags 2'!H187="extra", "extra", 'onchangeTags 2'!H187="extra", "extra", 'procTags 2'!H187="extra", "extra", 'historyTags 2'!H187="missing", "missing", 'onchangeTags 2'!H187="missing", "missing", 'procTags 2'!H187="missing", "missing", 'historyTags 2'!H187="ignore", "ignore", 'onchangeTags 2'!H187="ignore", "ignore", 'procTags 2'!H187="ignore", "ignore")</f>
        <v>ignore</v>
      </c>
      <c r="I187" s="1" t="str" cm="1">
        <f t="array" aca="1" ref="I187" ca="1">_xlfn.IFS('historyTags 2'!I187="have", "have", 'onchangeTags 2'!I187="have", "have", 'procTags 2'!I187="have", "have", 'historyTags 2'!I187="extra", "extra", 'onchangeTags 2'!I187="extra", "extra", 'procTags 2'!I187="extra", "extra", 'historyTags 2'!I187="missing", "missing", 'onchangeTags 2'!I187="missing", "missing", 'procTags 2'!I187="missing", "missing", 'historyTags 2'!I187="ignore", "ignore", 'onchangeTags 2'!I187="ignore", "ignore", 'procTags 2'!I187="ignore", "ignore")</f>
        <v>ignore</v>
      </c>
      <c r="J187" s="1" t="str" cm="1">
        <f t="array" aca="1" ref="J187" ca="1">_xlfn.IFS('historyTags 2'!J187="have", "have", 'onchangeTags 2'!J187="have", "have", 'procTags 2'!J187="have", "have", 'historyTags 2'!J187="extra", "extra", 'onchangeTags 2'!J187="extra", "extra", 'procTags 2'!J187="extra", "extra", 'historyTags 2'!J187="missing", "missing", 'onchangeTags 2'!J187="missing", "missing", 'procTags 2'!J187="missing", "missing", 'historyTags 2'!J187="ignore", "ignore", 'onchangeTags 2'!J187="ignore", "ignore", 'procTags 2'!J187="ignore", "ignore")</f>
        <v>ignore</v>
      </c>
      <c r="K187" s="1" t="str" cm="1">
        <f t="array" aca="1" ref="K187" ca="1">_xlfn.IFS('historyTags 2'!K187="have", "have", 'onchangeTags 2'!K187="have", "have", 'procTags 2'!K187="have", "have", 'historyTags 2'!K187="extra", "extra", 'onchangeTags 2'!K187="extra", "extra", 'procTags 2'!K187="extra", "extra", 'historyTags 2'!K187="missing", "missing", 'onchangeTags 2'!K187="missing", "missing", 'procTags 2'!K187="missing", "missing", 'historyTags 2'!K187="ignore", "ignore", 'onchangeTags 2'!K187="ignore", "ignore", 'procTags 2'!K187="ignore", "ignore")</f>
        <v>ignore</v>
      </c>
      <c r="L187" s="1" t="str" cm="1">
        <f t="array" aca="1" ref="L187" ca="1">_xlfn.IFS('historyTags 2'!L187="have", "have", 'onchangeTags 2'!L187="have", "have", 'procTags 2'!L187="have", "have", 'historyTags 2'!L187="extra", "extra", 'onchangeTags 2'!L187="extra", "extra", 'procTags 2'!L187="extra", "extra", 'historyTags 2'!L187="missing", "missing", 'onchangeTags 2'!L187="missing", "missing", 'procTags 2'!L187="missing", "missing", 'historyTags 2'!L187="ignore", "ignore", 'onchangeTags 2'!L187="ignore", "ignore", 'procTags 2'!L187="ignore", "ignore")</f>
        <v>ignore</v>
      </c>
      <c r="M187" s="1" t="str" cm="1">
        <f t="array" aca="1" ref="M187" ca="1">_xlfn.IFS('historyTags 2'!M187="have", "have", 'onchangeTags 2'!M187="have", "have", 'procTags 2'!M187="have", "have", 'historyTags 2'!M187="extra", "extra", 'onchangeTags 2'!M187="extra", "extra", 'procTags 2'!M187="extra", "extra", 'historyTags 2'!M187="missing", "missing", 'onchangeTags 2'!M187="missing", "missing", 'procTags 2'!M187="missing", "missing", 'historyTags 2'!M187="ignore", "ignore", 'onchangeTags 2'!M187="ignore", "ignore", 'procTags 2'!M187="ignore", "ignore")</f>
        <v>ignore</v>
      </c>
      <c r="N187" s="1" t="str" cm="1">
        <f t="array" aca="1" ref="N187" ca="1">_xlfn.IFS('historyTags 2'!N187="have", "have", 'onchangeTags 2'!N187="have", "have", 'procTags 2'!N187="have", "have", 'historyTags 2'!N187="extra", "extra", 'onchangeTags 2'!N187="extra", "extra", 'procTags 2'!N187="extra", "extra", 'historyTags 2'!N187="missing", "missing", 'onchangeTags 2'!N187="missing", "missing", 'procTags 2'!N187="missing", "missing", 'historyTags 2'!N187="ignore", "ignore", 'onchangeTags 2'!N187="ignore", "ignore", 'procTags 2'!N187="ignore", "ignore")</f>
        <v>ignore</v>
      </c>
      <c r="O187" s="1" t="str" cm="1">
        <f t="array" aca="1" ref="O187" ca="1">_xlfn.IFS('historyTags 2'!O187="have", "have", 'onchangeTags 2'!O187="have", "have", 'procTags 2'!O187="have", "have", 'historyTags 2'!O187="extra", "extra", 'onchangeTags 2'!O187="extra", "extra", 'procTags 2'!O187="extra", "extra", 'historyTags 2'!O187="missing", "missing", 'onchangeTags 2'!O187="missing", "missing", 'procTags 2'!O187="missing", "missing", 'historyTags 2'!O187="ignore", "ignore", 'onchangeTags 2'!O187="ignore", "ignore", 'procTags 2'!O187="ignore", "ignore")</f>
        <v>ignore</v>
      </c>
      <c r="P187" s="1" t="str" cm="1">
        <f t="array" aca="1" ref="P187" ca="1">_xlfn.IFS('historyTags 2'!P187="have", "have", 'onchangeTags 2'!P187="have", "have", 'procTags 2'!P187="have", "have", 'historyTags 2'!P187="extra", "extra", 'onchangeTags 2'!P187="extra", "extra", 'procTags 2'!P187="extra", "extra", 'historyTags 2'!P187="missing", "missing", 'onchangeTags 2'!P187="missing", "missing", 'procTags 2'!P187="missing", "missing", 'historyTags 2'!P187="ignore", "ignore", 'onchangeTags 2'!P187="ignore", "ignore", 'procTags 2'!P187="ignore", "ignore")</f>
        <v>ignore</v>
      </c>
    </row>
    <row r="188" spans="1:16" x14ac:dyDescent="0.2">
      <c r="A188" s="1" t="str">
        <f ca="1">IFERROR(__xludf.DUMMYFUNCTION("""COMPUTED_VALUE"""),"PID_humidifier_TR03_out_low_limit")</f>
        <v>PID_humidifier_TR03_out_low_limit</v>
      </c>
      <c r="B188" s="1" t="str" cm="1">
        <f t="array" aca="1" ref="B188" ca="1">_xlfn.IFS('historyTags 2'!B188="have", "have", 'onchangeTags 2'!B188="have", "have", 'procTags 2'!B188="have", "have", 'historyTags 2'!B188="extra", "extra", 'onchangeTags 2'!B188="extra", "extra", 'procTags 2'!B188="extra", "extra", 'historyTags 2'!B188="missing", "missing", 'onchangeTags 2'!B188="missing", "missing", 'procTags 2'!B188="missing", "missing", 'historyTags 2'!B188="ignore", "ignore", 'onchangeTags 2'!B188="ignore", "ignore", 'procTags 2'!B188="ignore", "ignore")</f>
        <v>ignore</v>
      </c>
      <c r="C188" s="1" t="str" cm="1">
        <f t="array" aca="1" ref="C188" ca="1">_xlfn.IFS('historyTags 2'!C188="have", "have", 'onchangeTags 2'!C188="have", "have", 'procTags 2'!C188="have", "have", 'historyTags 2'!C188="extra", "extra", 'onchangeTags 2'!C188="extra", "extra", 'procTags 2'!C188="extra", "extra", 'historyTags 2'!C188="missing", "missing", 'onchangeTags 2'!C188="missing", "missing", 'procTags 2'!C188="missing", "missing", 'historyTags 2'!C188="ignore", "ignore", 'onchangeTags 2'!C188="ignore", "ignore", 'procTags 2'!C188="ignore", "ignore")</f>
        <v>ignore</v>
      </c>
      <c r="D188" s="1" t="str" cm="1">
        <f t="array" aca="1" ref="D188" ca="1">_xlfn.IFS('historyTags 2'!D188="have", "have", 'onchangeTags 2'!D188="have", "have", 'procTags 2'!D188="have", "have", 'historyTags 2'!D188="extra", "extra", 'onchangeTags 2'!D188="extra", "extra", 'procTags 2'!D188="extra", "extra", 'historyTags 2'!D188="missing", "missing", 'onchangeTags 2'!D188="missing", "missing", 'procTags 2'!D188="missing", "missing", 'historyTags 2'!D188="ignore", "ignore", 'onchangeTags 2'!D188="ignore", "ignore", 'procTags 2'!D188="ignore", "ignore")</f>
        <v>ignore</v>
      </c>
      <c r="E188" s="1" t="str" cm="1">
        <f t="array" aca="1" ref="E188" ca="1">_xlfn.IFS('historyTags 2'!E188="have", "have", 'onchangeTags 2'!E188="have", "have", 'procTags 2'!E188="have", "have", 'historyTags 2'!E188="extra", "extra", 'onchangeTags 2'!E188="extra", "extra", 'procTags 2'!E188="extra", "extra", 'historyTags 2'!E188="missing", "missing", 'onchangeTags 2'!E188="missing", "missing", 'procTags 2'!E188="missing", "missing", 'historyTags 2'!E188="ignore", "ignore", 'onchangeTags 2'!E188="ignore", "ignore", 'procTags 2'!E188="ignore", "ignore")</f>
        <v>ignore</v>
      </c>
      <c r="F188" s="1" t="str" cm="1">
        <f t="array" aca="1" ref="F188" ca="1">_xlfn.IFS('historyTags 2'!F188="have", "have", 'onchangeTags 2'!F188="have", "have", 'procTags 2'!F188="have", "have", 'historyTags 2'!F188="extra", "extra", 'onchangeTags 2'!F188="extra", "extra", 'procTags 2'!F188="extra", "extra", 'historyTags 2'!F188="missing", "missing", 'onchangeTags 2'!F188="missing", "missing", 'procTags 2'!F188="missing", "missing", 'historyTags 2'!F188="ignore", "ignore", 'onchangeTags 2'!F188="ignore", "ignore", 'procTags 2'!F188="ignore", "ignore")</f>
        <v>ignore</v>
      </c>
      <c r="G188" s="1" t="str" cm="1">
        <f t="array" aca="1" ref="G188" ca="1">_xlfn.IFS('historyTags 2'!G188="have", "have", 'onchangeTags 2'!G188="have", "have", 'procTags 2'!G188="have", "have", 'historyTags 2'!G188="extra", "extra", 'onchangeTags 2'!G188="extra", "extra", 'procTags 2'!G188="extra", "extra", 'historyTags 2'!G188="missing", "missing", 'onchangeTags 2'!G188="missing", "missing", 'procTags 2'!G188="missing", "missing", 'historyTags 2'!G188="ignore", "ignore", 'onchangeTags 2'!G188="ignore", "ignore", 'procTags 2'!G188="ignore", "ignore")</f>
        <v>ignore</v>
      </c>
      <c r="H188" s="1" t="str" cm="1">
        <f t="array" aca="1" ref="H188" ca="1">_xlfn.IFS('historyTags 2'!H188="have", "have", 'onchangeTags 2'!H188="have", "have", 'procTags 2'!H188="have", "have", 'historyTags 2'!H188="extra", "extra", 'onchangeTags 2'!H188="extra", "extra", 'procTags 2'!H188="extra", "extra", 'historyTags 2'!H188="missing", "missing", 'onchangeTags 2'!H188="missing", "missing", 'procTags 2'!H188="missing", "missing", 'historyTags 2'!H188="ignore", "ignore", 'onchangeTags 2'!H188="ignore", "ignore", 'procTags 2'!H188="ignore", "ignore")</f>
        <v>ignore</v>
      </c>
      <c r="I188" s="1" t="str" cm="1">
        <f t="array" aca="1" ref="I188" ca="1">_xlfn.IFS('historyTags 2'!I188="have", "have", 'onchangeTags 2'!I188="have", "have", 'procTags 2'!I188="have", "have", 'historyTags 2'!I188="extra", "extra", 'onchangeTags 2'!I188="extra", "extra", 'procTags 2'!I188="extra", "extra", 'historyTags 2'!I188="missing", "missing", 'onchangeTags 2'!I188="missing", "missing", 'procTags 2'!I188="missing", "missing", 'historyTags 2'!I188="ignore", "ignore", 'onchangeTags 2'!I188="ignore", "ignore", 'procTags 2'!I188="ignore", "ignore")</f>
        <v>ignore</v>
      </c>
      <c r="J188" s="1" t="str" cm="1">
        <f t="array" aca="1" ref="J188" ca="1">_xlfn.IFS('historyTags 2'!J188="have", "have", 'onchangeTags 2'!J188="have", "have", 'procTags 2'!J188="have", "have", 'historyTags 2'!J188="extra", "extra", 'onchangeTags 2'!J188="extra", "extra", 'procTags 2'!J188="extra", "extra", 'historyTags 2'!J188="missing", "missing", 'onchangeTags 2'!J188="missing", "missing", 'procTags 2'!J188="missing", "missing", 'historyTags 2'!J188="ignore", "ignore", 'onchangeTags 2'!J188="ignore", "ignore", 'procTags 2'!J188="ignore", "ignore")</f>
        <v>ignore</v>
      </c>
      <c r="K188" s="1" t="str" cm="1">
        <f t="array" aca="1" ref="K188" ca="1">_xlfn.IFS('historyTags 2'!K188="have", "have", 'onchangeTags 2'!K188="have", "have", 'procTags 2'!K188="have", "have", 'historyTags 2'!K188="extra", "extra", 'onchangeTags 2'!K188="extra", "extra", 'procTags 2'!K188="extra", "extra", 'historyTags 2'!K188="missing", "missing", 'onchangeTags 2'!K188="missing", "missing", 'procTags 2'!K188="missing", "missing", 'historyTags 2'!K188="ignore", "ignore", 'onchangeTags 2'!K188="ignore", "ignore", 'procTags 2'!K188="ignore", "ignore")</f>
        <v>ignore</v>
      </c>
      <c r="L188" s="1" t="str" cm="1">
        <f t="array" aca="1" ref="L188" ca="1">_xlfn.IFS('historyTags 2'!L188="have", "have", 'onchangeTags 2'!L188="have", "have", 'procTags 2'!L188="have", "have", 'historyTags 2'!L188="extra", "extra", 'onchangeTags 2'!L188="extra", "extra", 'procTags 2'!L188="extra", "extra", 'historyTags 2'!L188="missing", "missing", 'onchangeTags 2'!L188="missing", "missing", 'procTags 2'!L188="missing", "missing", 'historyTags 2'!L188="ignore", "ignore", 'onchangeTags 2'!L188="ignore", "ignore", 'procTags 2'!L188="ignore", "ignore")</f>
        <v>ignore</v>
      </c>
      <c r="M188" s="1" t="str" cm="1">
        <f t="array" aca="1" ref="M188" ca="1">_xlfn.IFS('historyTags 2'!M188="have", "have", 'onchangeTags 2'!M188="have", "have", 'procTags 2'!M188="have", "have", 'historyTags 2'!M188="extra", "extra", 'onchangeTags 2'!M188="extra", "extra", 'procTags 2'!M188="extra", "extra", 'historyTags 2'!M188="missing", "missing", 'onchangeTags 2'!M188="missing", "missing", 'procTags 2'!M188="missing", "missing", 'historyTags 2'!M188="ignore", "ignore", 'onchangeTags 2'!M188="ignore", "ignore", 'procTags 2'!M188="ignore", "ignore")</f>
        <v>ignore</v>
      </c>
      <c r="N188" s="1" t="str" cm="1">
        <f t="array" aca="1" ref="N188" ca="1">_xlfn.IFS('historyTags 2'!N188="have", "have", 'onchangeTags 2'!N188="have", "have", 'procTags 2'!N188="have", "have", 'historyTags 2'!N188="extra", "extra", 'onchangeTags 2'!N188="extra", "extra", 'procTags 2'!N188="extra", "extra", 'historyTags 2'!N188="missing", "missing", 'onchangeTags 2'!N188="missing", "missing", 'procTags 2'!N188="missing", "missing", 'historyTags 2'!N188="ignore", "ignore", 'onchangeTags 2'!N188="ignore", "ignore", 'procTags 2'!N188="ignore", "ignore")</f>
        <v>ignore</v>
      </c>
      <c r="O188" s="1" t="str" cm="1">
        <f t="array" aca="1" ref="O188" ca="1">_xlfn.IFS('historyTags 2'!O188="have", "have", 'onchangeTags 2'!O188="have", "have", 'procTags 2'!O188="have", "have", 'historyTags 2'!O188="extra", "extra", 'onchangeTags 2'!O188="extra", "extra", 'procTags 2'!O188="extra", "extra", 'historyTags 2'!O188="missing", "missing", 'onchangeTags 2'!O188="missing", "missing", 'procTags 2'!O188="missing", "missing", 'historyTags 2'!O188="ignore", "ignore", 'onchangeTags 2'!O188="ignore", "ignore", 'procTags 2'!O188="ignore", "ignore")</f>
        <v>ignore</v>
      </c>
      <c r="P188" s="1" t="str" cm="1">
        <f t="array" aca="1" ref="P188" ca="1">_xlfn.IFS('historyTags 2'!P188="have", "have", 'onchangeTags 2'!P188="have", "have", 'procTags 2'!P188="have", "have", 'historyTags 2'!P188="extra", "extra", 'onchangeTags 2'!P188="extra", "extra", 'procTags 2'!P188="extra", "extra", 'historyTags 2'!P188="missing", "missing", 'onchangeTags 2'!P188="missing", "missing", 'procTags 2'!P188="missing", "missing", 'historyTags 2'!P188="ignore", "ignore", 'onchangeTags 2'!P188="ignore", "ignore", 'procTags 2'!P188="ignore", "ignore")</f>
        <v>ignore</v>
      </c>
    </row>
    <row r="189" spans="1:16" x14ac:dyDescent="0.2">
      <c r="A189" s="1" t="str">
        <f ca="1">IFERROR(__xludf.DUMMYFUNCTION("""COMPUTED_VALUE"""),"PID_humidifier_TR04_out_low_limit")</f>
        <v>PID_humidifier_TR04_out_low_limit</v>
      </c>
      <c r="B189" s="1" t="str" cm="1">
        <f t="array" aca="1" ref="B189" ca="1">_xlfn.IFS('historyTags 2'!B189="have", "have", 'onchangeTags 2'!B189="have", "have", 'procTags 2'!B189="have", "have", 'historyTags 2'!B189="extra", "extra", 'onchangeTags 2'!B189="extra", "extra", 'procTags 2'!B189="extra", "extra", 'historyTags 2'!B189="missing", "missing", 'onchangeTags 2'!B189="missing", "missing", 'procTags 2'!B189="missing", "missing", 'historyTags 2'!B189="ignore", "ignore", 'onchangeTags 2'!B189="ignore", "ignore", 'procTags 2'!B189="ignore", "ignore")</f>
        <v>ignore</v>
      </c>
      <c r="C189" s="1" t="str" cm="1">
        <f t="array" aca="1" ref="C189" ca="1">_xlfn.IFS('historyTags 2'!C189="have", "have", 'onchangeTags 2'!C189="have", "have", 'procTags 2'!C189="have", "have", 'historyTags 2'!C189="extra", "extra", 'onchangeTags 2'!C189="extra", "extra", 'procTags 2'!C189="extra", "extra", 'historyTags 2'!C189="missing", "missing", 'onchangeTags 2'!C189="missing", "missing", 'procTags 2'!C189="missing", "missing", 'historyTags 2'!C189="ignore", "ignore", 'onchangeTags 2'!C189="ignore", "ignore", 'procTags 2'!C189="ignore", "ignore")</f>
        <v>ignore</v>
      </c>
      <c r="D189" s="1" t="str" cm="1">
        <f t="array" aca="1" ref="D189" ca="1">_xlfn.IFS('historyTags 2'!D189="have", "have", 'onchangeTags 2'!D189="have", "have", 'procTags 2'!D189="have", "have", 'historyTags 2'!D189="extra", "extra", 'onchangeTags 2'!D189="extra", "extra", 'procTags 2'!D189="extra", "extra", 'historyTags 2'!D189="missing", "missing", 'onchangeTags 2'!D189="missing", "missing", 'procTags 2'!D189="missing", "missing", 'historyTags 2'!D189="ignore", "ignore", 'onchangeTags 2'!D189="ignore", "ignore", 'procTags 2'!D189="ignore", "ignore")</f>
        <v>ignore</v>
      </c>
      <c r="E189" s="1" t="str" cm="1">
        <f t="array" aca="1" ref="E189" ca="1">_xlfn.IFS('historyTags 2'!E189="have", "have", 'onchangeTags 2'!E189="have", "have", 'procTags 2'!E189="have", "have", 'historyTags 2'!E189="extra", "extra", 'onchangeTags 2'!E189="extra", "extra", 'procTags 2'!E189="extra", "extra", 'historyTags 2'!E189="missing", "missing", 'onchangeTags 2'!E189="missing", "missing", 'procTags 2'!E189="missing", "missing", 'historyTags 2'!E189="ignore", "ignore", 'onchangeTags 2'!E189="ignore", "ignore", 'procTags 2'!E189="ignore", "ignore")</f>
        <v>ignore</v>
      </c>
      <c r="F189" s="1" t="str" cm="1">
        <f t="array" aca="1" ref="F189" ca="1">_xlfn.IFS('historyTags 2'!F189="have", "have", 'onchangeTags 2'!F189="have", "have", 'procTags 2'!F189="have", "have", 'historyTags 2'!F189="extra", "extra", 'onchangeTags 2'!F189="extra", "extra", 'procTags 2'!F189="extra", "extra", 'historyTags 2'!F189="missing", "missing", 'onchangeTags 2'!F189="missing", "missing", 'procTags 2'!F189="missing", "missing", 'historyTags 2'!F189="ignore", "ignore", 'onchangeTags 2'!F189="ignore", "ignore", 'procTags 2'!F189="ignore", "ignore")</f>
        <v>ignore</v>
      </c>
      <c r="G189" s="1" t="str" cm="1">
        <f t="array" aca="1" ref="G189" ca="1">_xlfn.IFS('historyTags 2'!G189="have", "have", 'onchangeTags 2'!G189="have", "have", 'procTags 2'!G189="have", "have", 'historyTags 2'!G189="extra", "extra", 'onchangeTags 2'!G189="extra", "extra", 'procTags 2'!G189="extra", "extra", 'historyTags 2'!G189="missing", "missing", 'onchangeTags 2'!G189="missing", "missing", 'procTags 2'!G189="missing", "missing", 'historyTags 2'!G189="ignore", "ignore", 'onchangeTags 2'!G189="ignore", "ignore", 'procTags 2'!G189="ignore", "ignore")</f>
        <v>ignore</v>
      </c>
      <c r="H189" s="1" t="str" cm="1">
        <f t="array" aca="1" ref="H189" ca="1">_xlfn.IFS('historyTags 2'!H189="have", "have", 'onchangeTags 2'!H189="have", "have", 'procTags 2'!H189="have", "have", 'historyTags 2'!H189="extra", "extra", 'onchangeTags 2'!H189="extra", "extra", 'procTags 2'!H189="extra", "extra", 'historyTags 2'!H189="missing", "missing", 'onchangeTags 2'!H189="missing", "missing", 'procTags 2'!H189="missing", "missing", 'historyTags 2'!H189="ignore", "ignore", 'onchangeTags 2'!H189="ignore", "ignore", 'procTags 2'!H189="ignore", "ignore")</f>
        <v>ignore</v>
      </c>
      <c r="I189" s="1" t="str" cm="1">
        <f t="array" aca="1" ref="I189" ca="1">_xlfn.IFS('historyTags 2'!I189="have", "have", 'onchangeTags 2'!I189="have", "have", 'procTags 2'!I189="have", "have", 'historyTags 2'!I189="extra", "extra", 'onchangeTags 2'!I189="extra", "extra", 'procTags 2'!I189="extra", "extra", 'historyTags 2'!I189="missing", "missing", 'onchangeTags 2'!I189="missing", "missing", 'procTags 2'!I189="missing", "missing", 'historyTags 2'!I189="ignore", "ignore", 'onchangeTags 2'!I189="ignore", "ignore", 'procTags 2'!I189="ignore", "ignore")</f>
        <v>ignore</v>
      </c>
      <c r="J189" s="1" t="str" cm="1">
        <f t="array" aca="1" ref="J189" ca="1">_xlfn.IFS('historyTags 2'!J189="have", "have", 'onchangeTags 2'!J189="have", "have", 'procTags 2'!J189="have", "have", 'historyTags 2'!J189="extra", "extra", 'onchangeTags 2'!J189="extra", "extra", 'procTags 2'!J189="extra", "extra", 'historyTags 2'!J189="missing", "missing", 'onchangeTags 2'!J189="missing", "missing", 'procTags 2'!J189="missing", "missing", 'historyTags 2'!J189="ignore", "ignore", 'onchangeTags 2'!J189="ignore", "ignore", 'procTags 2'!J189="ignore", "ignore")</f>
        <v>ignore</v>
      </c>
      <c r="K189" s="1" t="str" cm="1">
        <f t="array" aca="1" ref="K189" ca="1">_xlfn.IFS('historyTags 2'!K189="have", "have", 'onchangeTags 2'!K189="have", "have", 'procTags 2'!K189="have", "have", 'historyTags 2'!K189="extra", "extra", 'onchangeTags 2'!K189="extra", "extra", 'procTags 2'!K189="extra", "extra", 'historyTags 2'!K189="missing", "missing", 'onchangeTags 2'!K189="missing", "missing", 'procTags 2'!K189="missing", "missing", 'historyTags 2'!K189="ignore", "ignore", 'onchangeTags 2'!K189="ignore", "ignore", 'procTags 2'!K189="ignore", "ignore")</f>
        <v>ignore</v>
      </c>
      <c r="L189" s="1" t="str" cm="1">
        <f t="array" aca="1" ref="L189" ca="1">_xlfn.IFS('historyTags 2'!L189="have", "have", 'onchangeTags 2'!L189="have", "have", 'procTags 2'!L189="have", "have", 'historyTags 2'!L189="extra", "extra", 'onchangeTags 2'!L189="extra", "extra", 'procTags 2'!L189="extra", "extra", 'historyTags 2'!L189="missing", "missing", 'onchangeTags 2'!L189="missing", "missing", 'procTags 2'!L189="missing", "missing", 'historyTags 2'!L189="ignore", "ignore", 'onchangeTags 2'!L189="ignore", "ignore", 'procTags 2'!L189="ignore", "ignore")</f>
        <v>ignore</v>
      </c>
      <c r="M189" s="1" t="str" cm="1">
        <f t="array" aca="1" ref="M189" ca="1">_xlfn.IFS('historyTags 2'!M189="have", "have", 'onchangeTags 2'!M189="have", "have", 'procTags 2'!M189="have", "have", 'historyTags 2'!M189="extra", "extra", 'onchangeTags 2'!M189="extra", "extra", 'procTags 2'!M189="extra", "extra", 'historyTags 2'!M189="missing", "missing", 'onchangeTags 2'!M189="missing", "missing", 'procTags 2'!M189="missing", "missing", 'historyTags 2'!M189="ignore", "ignore", 'onchangeTags 2'!M189="ignore", "ignore", 'procTags 2'!M189="ignore", "ignore")</f>
        <v>ignore</v>
      </c>
      <c r="N189" s="1" t="str" cm="1">
        <f t="array" aca="1" ref="N189" ca="1">_xlfn.IFS('historyTags 2'!N189="have", "have", 'onchangeTags 2'!N189="have", "have", 'procTags 2'!N189="have", "have", 'historyTags 2'!N189="extra", "extra", 'onchangeTags 2'!N189="extra", "extra", 'procTags 2'!N189="extra", "extra", 'historyTags 2'!N189="missing", "missing", 'onchangeTags 2'!N189="missing", "missing", 'procTags 2'!N189="missing", "missing", 'historyTags 2'!N189="ignore", "ignore", 'onchangeTags 2'!N189="ignore", "ignore", 'procTags 2'!N189="ignore", "ignore")</f>
        <v>ignore</v>
      </c>
      <c r="O189" s="1" t="str" cm="1">
        <f t="array" aca="1" ref="O189" ca="1">_xlfn.IFS('historyTags 2'!O189="have", "have", 'onchangeTags 2'!O189="have", "have", 'procTags 2'!O189="have", "have", 'historyTags 2'!O189="extra", "extra", 'onchangeTags 2'!O189="extra", "extra", 'procTags 2'!O189="extra", "extra", 'historyTags 2'!O189="missing", "missing", 'onchangeTags 2'!O189="missing", "missing", 'procTags 2'!O189="missing", "missing", 'historyTags 2'!O189="ignore", "ignore", 'onchangeTags 2'!O189="ignore", "ignore", 'procTags 2'!O189="ignore", "ignore")</f>
        <v>ignore</v>
      </c>
      <c r="P189" s="1" t="str" cm="1">
        <f t="array" aca="1" ref="P189" ca="1">_xlfn.IFS('historyTags 2'!P189="have", "have", 'onchangeTags 2'!P189="have", "have", 'procTags 2'!P189="have", "have", 'historyTags 2'!P189="extra", "extra", 'onchangeTags 2'!P189="extra", "extra", 'procTags 2'!P189="extra", "extra", 'historyTags 2'!P189="missing", "missing", 'onchangeTags 2'!P189="missing", "missing", 'procTags 2'!P189="missing", "missing", 'historyTags 2'!P189="ignore", "ignore", 'onchangeTags 2'!P189="ignore", "ignore", 'procTags 2'!P189="ignore", "ignore")</f>
        <v>ignore</v>
      </c>
    </row>
    <row r="190" spans="1:16" x14ac:dyDescent="0.2">
      <c r="A190" s="1" t="str">
        <f ca="1">IFERROR(__xludf.DUMMYFUNCTION("""COMPUTED_VALUE"""),"PID_humidifier_TR05_out_low_limit")</f>
        <v>PID_humidifier_TR05_out_low_limit</v>
      </c>
      <c r="B190" s="1" t="str" cm="1">
        <f t="array" aca="1" ref="B190" ca="1">_xlfn.IFS('historyTags 2'!B190="have", "have", 'onchangeTags 2'!B190="have", "have", 'procTags 2'!B190="have", "have", 'historyTags 2'!B190="extra", "extra", 'onchangeTags 2'!B190="extra", "extra", 'procTags 2'!B190="extra", "extra", 'historyTags 2'!B190="missing", "missing", 'onchangeTags 2'!B190="missing", "missing", 'procTags 2'!B190="missing", "missing", 'historyTags 2'!B190="ignore", "ignore", 'onchangeTags 2'!B190="ignore", "ignore", 'procTags 2'!B190="ignore", "ignore")</f>
        <v>ignore</v>
      </c>
      <c r="C190" s="1" t="str" cm="1">
        <f t="array" aca="1" ref="C190" ca="1">_xlfn.IFS('historyTags 2'!C190="have", "have", 'onchangeTags 2'!C190="have", "have", 'procTags 2'!C190="have", "have", 'historyTags 2'!C190="extra", "extra", 'onchangeTags 2'!C190="extra", "extra", 'procTags 2'!C190="extra", "extra", 'historyTags 2'!C190="missing", "missing", 'onchangeTags 2'!C190="missing", "missing", 'procTags 2'!C190="missing", "missing", 'historyTags 2'!C190="ignore", "ignore", 'onchangeTags 2'!C190="ignore", "ignore", 'procTags 2'!C190="ignore", "ignore")</f>
        <v>ignore</v>
      </c>
      <c r="D190" s="1" t="str" cm="1">
        <f t="array" aca="1" ref="D190" ca="1">_xlfn.IFS('historyTags 2'!D190="have", "have", 'onchangeTags 2'!D190="have", "have", 'procTags 2'!D190="have", "have", 'historyTags 2'!D190="extra", "extra", 'onchangeTags 2'!D190="extra", "extra", 'procTags 2'!D190="extra", "extra", 'historyTags 2'!D190="missing", "missing", 'onchangeTags 2'!D190="missing", "missing", 'procTags 2'!D190="missing", "missing", 'historyTags 2'!D190="ignore", "ignore", 'onchangeTags 2'!D190="ignore", "ignore", 'procTags 2'!D190="ignore", "ignore")</f>
        <v>ignore</v>
      </c>
      <c r="E190" s="1" t="str" cm="1">
        <f t="array" aca="1" ref="E190" ca="1">_xlfn.IFS('historyTags 2'!E190="have", "have", 'onchangeTags 2'!E190="have", "have", 'procTags 2'!E190="have", "have", 'historyTags 2'!E190="extra", "extra", 'onchangeTags 2'!E190="extra", "extra", 'procTags 2'!E190="extra", "extra", 'historyTags 2'!E190="missing", "missing", 'onchangeTags 2'!E190="missing", "missing", 'procTags 2'!E190="missing", "missing", 'historyTags 2'!E190="ignore", "ignore", 'onchangeTags 2'!E190="ignore", "ignore", 'procTags 2'!E190="ignore", "ignore")</f>
        <v>ignore</v>
      </c>
      <c r="F190" s="1" t="str" cm="1">
        <f t="array" aca="1" ref="F190" ca="1">_xlfn.IFS('historyTags 2'!F190="have", "have", 'onchangeTags 2'!F190="have", "have", 'procTags 2'!F190="have", "have", 'historyTags 2'!F190="extra", "extra", 'onchangeTags 2'!F190="extra", "extra", 'procTags 2'!F190="extra", "extra", 'historyTags 2'!F190="missing", "missing", 'onchangeTags 2'!F190="missing", "missing", 'procTags 2'!F190="missing", "missing", 'historyTags 2'!F190="ignore", "ignore", 'onchangeTags 2'!F190="ignore", "ignore", 'procTags 2'!F190="ignore", "ignore")</f>
        <v>ignore</v>
      </c>
      <c r="G190" s="1" t="str" cm="1">
        <f t="array" aca="1" ref="G190" ca="1">_xlfn.IFS('historyTags 2'!G190="have", "have", 'onchangeTags 2'!G190="have", "have", 'procTags 2'!G190="have", "have", 'historyTags 2'!G190="extra", "extra", 'onchangeTags 2'!G190="extra", "extra", 'procTags 2'!G190="extra", "extra", 'historyTags 2'!G190="missing", "missing", 'onchangeTags 2'!G190="missing", "missing", 'procTags 2'!G190="missing", "missing", 'historyTags 2'!G190="ignore", "ignore", 'onchangeTags 2'!G190="ignore", "ignore", 'procTags 2'!G190="ignore", "ignore")</f>
        <v>ignore</v>
      </c>
      <c r="H190" s="1" t="str" cm="1">
        <f t="array" aca="1" ref="H190" ca="1">_xlfn.IFS('historyTags 2'!H190="have", "have", 'onchangeTags 2'!H190="have", "have", 'procTags 2'!H190="have", "have", 'historyTags 2'!H190="extra", "extra", 'onchangeTags 2'!H190="extra", "extra", 'procTags 2'!H190="extra", "extra", 'historyTags 2'!H190="missing", "missing", 'onchangeTags 2'!H190="missing", "missing", 'procTags 2'!H190="missing", "missing", 'historyTags 2'!H190="ignore", "ignore", 'onchangeTags 2'!H190="ignore", "ignore", 'procTags 2'!H190="ignore", "ignore")</f>
        <v>ignore</v>
      </c>
      <c r="I190" s="1" t="str" cm="1">
        <f t="array" aca="1" ref="I190" ca="1">_xlfn.IFS('historyTags 2'!I190="have", "have", 'onchangeTags 2'!I190="have", "have", 'procTags 2'!I190="have", "have", 'historyTags 2'!I190="extra", "extra", 'onchangeTags 2'!I190="extra", "extra", 'procTags 2'!I190="extra", "extra", 'historyTags 2'!I190="missing", "missing", 'onchangeTags 2'!I190="missing", "missing", 'procTags 2'!I190="missing", "missing", 'historyTags 2'!I190="ignore", "ignore", 'onchangeTags 2'!I190="ignore", "ignore", 'procTags 2'!I190="ignore", "ignore")</f>
        <v>ignore</v>
      </c>
      <c r="J190" s="1" t="str" cm="1">
        <f t="array" aca="1" ref="J190" ca="1">_xlfn.IFS('historyTags 2'!J190="have", "have", 'onchangeTags 2'!J190="have", "have", 'procTags 2'!J190="have", "have", 'historyTags 2'!J190="extra", "extra", 'onchangeTags 2'!J190="extra", "extra", 'procTags 2'!J190="extra", "extra", 'historyTags 2'!J190="missing", "missing", 'onchangeTags 2'!J190="missing", "missing", 'procTags 2'!J190="missing", "missing", 'historyTags 2'!J190="ignore", "ignore", 'onchangeTags 2'!J190="ignore", "ignore", 'procTags 2'!J190="ignore", "ignore")</f>
        <v>ignore</v>
      </c>
      <c r="K190" s="1" t="str" cm="1">
        <f t="array" aca="1" ref="K190" ca="1">_xlfn.IFS('historyTags 2'!K190="have", "have", 'onchangeTags 2'!K190="have", "have", 'procTags 2'!K190="have", "have", 'historyTags 2'!K190="extra", "extra", 'onchangeTags 2'!K190="extra", "extra", 'procTags 2'!K190="extra", "extra", 'historyTags 2'!K190="missing", "missing", 'onchangeTags 2'!K190="missing", "missing", 'procTags 2'!K190="missing", "missing", 'historyTags 2'!K190="ignore", "ignore", 'onchangeTags 2'!K190="ignore", "ignore", 'procTags 2'!K190="ignore", "ignore")</f>
        <v>ignore</v>
      </c>
      <c r="L190" s="1" t="str" cm="1">
        <f t="array" aca="1" ref="L190" ca="1">_xlfn.IFS('historyTags 2'!L190="have", "have", 'onchangeTags 2'!L190="have", "have", 'procTags 2'!L190="have", "have", 'historyTags 2'!L190="extra", "extra", 'onchangeTags 2'!L190="extra", "extra", 'procTags 2'!L190="extra", "extra", 'historyTags 2'!L190="missing", "missing", 'onchangeTags 2'!L190="missing", "missing", 'procTags 2'!L190="missing", "missing", 'historyTags 2'!L190="ignore", "ignore", 'onchangeTags 2'!L190="ignore", "ignore", 'procTags 2'!L190="ignore", "ignore")</f>
        <v>ignore</v>
      </c>
      <c r="M190" s="1" t="str" cm="1">
        <f t="array" aca="1" ref="M190" ca="1">_xlfn.IFS('historyTags 2'!M190="have", "have", 'onchangeTags 2'!M190="have", "have", 'procTags 2'!M190="have", "have", 'historyTags 2'!M190="extra", "extra", 'onchangeTags 2'!M190="extra", "extra", 'procTags 2'!M190="extra", "extra", 'historyTags 2'!M190="missing", "missing", 'onchangeTags 2'!M190="missing", "missing", 'procTags 2'!M190="missing", "missing", 'historyTags 2'!M190="ignore", "ignore", 'onchangeTags 2'!M190="ignore", "ignore", 'procTags 2'!M190="ignore", "ignore")</f>
        <v>ignore</v>
      </c>
      <c r="N190" s="1" t="str" cm="1">
        <f t="array" aca="1" ref="N190" ca="1">_xlfn.IFS('historyTags 2'!N190="have", "have", 'onchangeTags 2'!N190="have", "have", 'procTags 2'!N190="have", "have", 'historyTags 2'!N190="extra", "extra", 'onchangeTags 2'!N190="extra", "extra", 'procTags 2'!N190="extra", "extra", 'historyTags 2'!N190="missing", "missing", 'onchangeTags 2'!N190="missing", "missing", 'procTags 2'!N190="missing", "missing", 'historyTags 2'!N190="ignore", "ignore", 'onchangeTags 2'!N190="ignore", "ignore", 'procTags 2'!N190="ignore", "ignore")</f>
        <v>ignore</v>
      </c>
      <c r="O190" s="1" t="str" cm="1">
        <f t="array" aca="1" ref="O190" ca="1">_xlfn.IFS('historyTags 2'!O190="have", "have", 'onchangeTags 2'!O190="have", "have", 'procTags 2'!O190="have", "have", 'historyTags 2'!O190="extra", "extra", 'onchangeTags 2'!O190="extra", "extra", 'procTags 2'!O190="extra", "extra", 'historyTags 2'!O190="missing", "missing", 'onchangeTags 2'!O190="missing", "missing", 'procTags 2'!O190="missing", "missing", 'historyTags 2'!O190="ignore", "ignore", 'onchangeTags 2'!O190="ignore", "ignore", 'procTags 2'!O190="ignore", "ignore")</f>
        <v>ignore</v>
      </c>
      <c r="P190" s="1" t="str" cm="1">
        <f t="array" aca="1" ref="P190" ca="1">_xlfn.IFS('historyTags 2'!P190="have", "have", 'onchangeTags 2'!P190="have", "have", 'procTags 2'!P190="have", "have", 'historyTags 2'!P190="extra", "extra", 'onchangeTags 2'!P190="extra", "extra", 'procTags 2'!P190="extra", "extra", 'historyTags 2'!P190="missing", "missing", 'onchangeTags 2'!P190="missing", "missing", 'procTags 2'!P190="missing", "missing", 'historyTags 2'!P190="ignore", "ignore", 'onchangeTags 2'!P190="ignore", "ignore", 'procTags 2'!P190="ignore", "ignore")</f>
        <v>ignore</v>
      </c>
    </row>
    <row r="191" spans="1:16" x14ac:dyDescent="0.2">
      <c r="A191" s="1" t="str">
        <f ca="1">IFERROR(__xludf.DUMMYFUNCTION("""COMPUTED_VALUE"""),"PID_humidifier_TR06_out_low_limit")</f>
        <v>PID_humidifier_TR06_out_low_limit</v>
      </c>
      <c r="B191" s="1" t="str" cm="1">
        <f t="array" aca="1" ref="B191" ca="1">_xlfn.IFS('historyTags 2'!B191="have", "have", 'onchangeTags 2'!B191="have", "have", 'procTags 2'!B191="have", "have", 'historyTags 2'!B191="extra", "extra", 'onchangeTags 2'!B191="extra", "extra", 'procTags 2'!B191="extra", "extra", 'historyTags 2'!B191="missing", "missing", 'onchangeTags 2'!B191="missing", "missing", 'procTags 2'!B191="missing", "missing", 'historyTags 2'!B191="ignore", "ignore", 'onchangeTags 2'!B191="ignore", "ignore", 'procTags 2'!B191="ignore", "ignore")</f>
        <v>ignore</v>
      </c>
      <c r="C191" s="1" t="str" cm="1">
        <f t="array" aca="1" ref="C191" ca="1">_xlfn.IFS('historyTags 2'!C191="have", "have", 'onchangeTags 2'!C191="have", "have", 'procTags 2'!C191="have", "have", 'historyTags 2'!C191="extra", "extra", 'onchangeTags 2'!C191="extra", "extra", 'procTags 2'!C191="extra", "extra", 'historyTags 2'!C191="missing", "missing", 'onchangeTags 2'!C191="missing", "missing", 'procTags 2'!C191="missing", "missing", 'historyTags 2'!C191="ignore", "ignore", 'onchangeTags 2'!C191="ignore", "ignore", 'procTags 2'!C191="ignore", "ignore")</f>
        <v>ignore</v>
      </c>
      <c r="D191" s="1" t="str" cm="1">
        <f t="array" aca="1" ref="D191" ca="1">_xlfn.IFS('historyTags 2'!D191="have", "have", 'onchangeTags 2'!D191="have", "have", 'procTags 2'!D191="have", "have", 'historyTags 2'!D191="extra", "extra", 'onchangeTags 2'!D191="extra", "extra", 'procTags 2'!D191="extra", "extra", 'historyTags 2'!D191="missing", "missing", 'onchangeTags 2'!D191="missing", "missing", 'procTags 2'!D191="missing", "missing", 'historyTags 2'!D191="ignore", "ignore", 'onchangeTags 2'!D191="ignore", "ignore", 'procTags 2'!D191="ignore", "ignore")</f>
        <v>ignore</v>
      </c>
      <c r="E191" s="1" t="str" cm="1">
        <f t="array" aca="1" ref="E191" ca="1">_xlfn.IFS('historyTags 2'!E191="have", "have", 'onchangeTags 2'!E191="have", "have", 'procTags 2'!E191="have", "have", 'historyTags 2'!E191="extra", "extra", 'onchangeTags 2'!E191="extra", "extra", 'procTags 2'!E191="extra", "extra", 'historyTags 2'!E191="missing", "missing", 'onchangeTags 2'!E191="missing", "missing", 'procTags 2'!E191="missing", "missing", 'historyTags 2'!E191="ignore", "ignore", 'onchangeTags 2'!E191="ignore", "ignore", 'procTags 2'!E191="ignore", "ignore")</f>
        <v>ignore</v>
      </c>
      <c r="F191" s="1" t="str" cm="1">
        <f t="array" aca="1" ref="F191" ca="1">_xlfn.IFS('historyTags 2'!F191="have", "have", 'onchangeTags 2'!F191="have", "have", 'procTags 2'!F191="have", "have", 'historyTags 2'!F191="extra", "extra", 'onchangeTags 2'!F191="extra", "extra", 'procTags 2'!F191="extra", "extra", 'historyTags 2'!F191="missing", "missing", 'onchangeTags 2'!F191="missing", "missing", 'procTags 2'!F191="missing", "missing", 'historyTags 2'!F191="ignore", "ignore", 'onchangeTags 2'!F191="ignore", "ignore", 'procTags 2'!F191="ignore", "ignore")</f>
        <v>ignore</v>
      </c>
      <c r="G191" s="1" t="str" cm="1">
        <f t="array" aca="1" ref="G191" ca="1">_xlfn.IFS('historyTags 2'!G191="have", "have", 'onchangeTags 2'!G191="have", "have", 'procTags 2'!G191="have", "have", 'historyTags 2'!G191="extra", "extra", 'onchangeTags 2'!G191="extra", "extra", 'procTags 2'!G191="extra", "extra", 'historyTags 2'!G191="missing", "missing", 'onchangeTags 2'!G191="missing", "missing", 'procTags 2'!G191="missing", "missing", 'historyTags 2'!G191="ignore", "ignore", 'onchangeTags 2'!G191="ignore", "ignore", 'procTags 2'!G191="ignore", "ignore")</f>
        <v>ignore</v>
      </c>
      <c r="H191" s="1" t="str" cm="1">
        <f t="array" aca="1" ref="H191" ca="1">_xlfn.IFS('historyTags 2'!H191="have", "have", 'onchangeTags 2'!H191="have", "have", 'procTags 2'!H191="have", "have", 'historyTags 2'!H191="extra", "extra", 'onchangeTags 2'!H191="extra", "extra", 'procTags 2'!H191="extra", "extra", 'historyTags 2'!H191="missing", "missing", 'onchangeTags 2'!H191="missing", "missing", 'procTags 2'!H191="missing", "missing", 'historyTags 2'!H191="ignore", "ignore", 'onchangeTags 2'!H191="ignore", "ignore", 'procTags 2'!H191="ignore", "ignore")</f>
        <v>ignore</v>
      </c>
      <c r="I191" s="1" t="str" cm="1">
        <f t="array" aca="1" ref="I191" ca="1">_xlfn.IFS('historyTags 2'!I191="have", "have", 'onchangeTags 2'!I191="have", "have", 'procTags 2'!I191="have", "have", 'historyTags 2'!I191="extra", "extra", 'onchangeTags 2'!I191="extra", "extra", 'procTags 2'!I191="extra", "extra", 'historyTags 2'!I191="missing", "missing", 'onchangeTags 2'!I191="missing", "missing", 'procTags 2'!I191="missing", "missing", 'historyTags 2'!I191="ignore", "ignore", 'onchangeTags 2'!I191="ignore", "ignore", 'procTags 2'!I191="ignore", "ignore")</f>
        <v>ignore</v>
      </c>
      <c r="J191" s="1" t="str" cm="1">
        <f t="array" aca="1" ref="J191" ca="1">_xlfn.IFS('historyTags 2'!J191="have", "have", 'onchangeTags 2'!J191="have", "have", 'procTags 2'!J191="have", "have", 'historyTags 2'!J191="extra", "extra", 'onchangeTags 2'!J191="extra", "extra", 'procTags 2'!J191="extra", "extra", 'historyTags 2'!J191="missing", "missing", 'onchangeTags 2'!J191="missing", "missing", 'procTags 2'!J191="missing", "missing", 'historyTags 2'!J191="ignore", "ignore", 'onchangeTags 2'!J191="ignore", "ignore", 'procTags 2'!J191="ignore", "ignore")</f>
        <v>ignore</v>
      </c>
      <c r="K191" s="1" t="str" cm="1">
        <f t="array" aca="1" ref="K191" ca="1">_xlfn.IFS('historyTags 2'!K191="have", "have", 'onchangeTags 2'!K191="have", "have", 'procTags 2'!K191="have", "have", 'historyTags 2'!K191="extra", "extra", 'onchangeTags 2'!K191="extra", "extra", 'procTags 2'!K191="extra", "extra", 'historyTags 2'!K191="missing", "missing", 'onchangeTags 2'!K191="missing", "missing", 'procTags 2'!K191="missing", "missing", 'historyTags 2'!K191="ignore", "ignore", 'onchangeTags 2'!K191="ignore", "ignore", 'procTags 2'!K191="ignore", "ignore")</f>
        <v>ignore</v>
      </c>
      <c r="L191" s="1" t="str" cm="1">
        <f t="array" aca="1" ref="L191" ca="1">_xlfn.IFS('historyTags 2'!L191="have", "have", 'onchangeTags 2'!L191="have", "have", 'procTags 2'!L191="have", "have", 'historyTags 2'!L191="extra", "extra", 'onchangeTags 2'!L191="extra", "extra", 'procTags 2'!L191="extra", "extra", 'historyTags 2'!L191="missing", "missing", 'onchangeTags 2'!L191="missing", "missing", 'procTags 2'!L191="missing", "missing", 'historyTags 2'!L191="ignore", "ignore", 'onchangeTags 2'!L191="ignore", "ignore", 'procTags 2'!L191="ignore", "ignore")</f>
        <v>ignore</v>
      </c>
      <c r="M191" s="1" t="str" cm="1">
        <f t="array" aca="1" ref="M191" ca="1">_xlfn.IFS('historyTags 2'!M191="have", "have", 'onchangeTags 2'!M191="have", "have", 'procTags 2'!M191="have", "have", 'historyTags 2'!M191="extra", "extra", 'onchangeTags 2'!M191="extra", "extra", 'procTags 2'!M191="extra", "extra", 'historyTags 2'!M191="missing", "missing", 'onchangeTags 2'!M191="missing", "missing", 'procTags 2'!M191="missing", "missing", 'historyTags 2'!M191="ignore", "ignore", 'onchangeTags 2'!M191="ignore", "ignore", 'procTags 2'!M191="ignore", "ignore")</f>
        <v>ignore</v>
      </c>
      <c r="N191" s="1" t="str" cm="1">
        <f t="array" aca="1" ref="N191" ca="1">_xlfn.IFS('historyTags 2'!N191="have", "have", 'onchangeTags 2'!N191="have", "have", 'procTags 2'!N191="have", "have", 'historyTags 2'!N191="extra", "extra", 'onchangeTags 2'!N191="extra", "extra", 'procTags 2'!N191="extra", "extra", 'historyTags 2'!N191="missing", "missing", 'onchangeTags 2'!N191="missing", "missing", 'procTags 2'!N191="missing", "missing", 'historyTags 2'!N191="ignore", "ignore", 'onchangeTags 2'!N191="ignore", "ignore", 'procTags 2'!N191="ignore", "ignore")</f>
        <v>ignore</v>
      </c>
      <c r="O191" s="1" t="str" cm="1">
        <f t="array" aca="1" ref="O191" ca="1">_xlfn.IFS('historyTags 2'!O191="have", "have", 'onchangeTags 2'!O191="have", "have", 'procTags 2'!O191="have", "have", 'historyTags 2'!O191="extra", "extra", 'onchangeTags 2'!O191="extra", "extra", 'procTags 2'!O191="extra", "extra", 'historyTags 2'!O191="missing", "missing", 'onchangeTags 2'!O191="missing", "missing", 'procTags 2'!O191="missing", "missing", 'historyTags 2'!O191="ignore", "ignore", 'onchangeTags 2'!O191="ignore", "ignore", 'procTags 2'!O191="ignore", "ignore")</f>
        <v>ignore</v>
      </c>
      <c r="P191" s="1" t="str" cm="1">
        <f t="array" aca="1" ref="P191" ca="1">_xlfn.IFS('historyTags 2'!P191="have", "have", 'onchangeTags 2'!P191="have", "have", 'procTags 2'!P191="have", "have", 'historyTags 2'!P191="extra", "extra", 'onchangeTags 2'!P191="extra", "extra", 'procTags 2'!P191="extra", "extra", 'historyTags 2'!P191="missing", "missing", 'onchangeTags 2'!P191="missing", "missing", 'procTags 2'!P191="missing", "missing", 'historyTags 2'!P191="ignore", "ignore", 'onchangeTags 2'!P191="ignore", "ignore", 'procTags 2'!P191="ignore", "ignore")</f>
        <v>ignore</v>
      </c>
    </row>
    <row r="192" spans="1:16" x14ac:dyDescent="0.2">
      <c r="A192" s="1" t="str">
        <f ca="1">IFERROR(__xludf.DUMMYFUNCTION("""COMPUTED_VALUE"""),"PID_humidifier_TR07_out_low_limit")</f>
        <v>PID_humidifier_TR07_out_low_limit</v>
      </c>
      <c r="B192" s="1" t="str" cm="1">
        <f t="array" aca="1" ref="B192" ca="1">_xlfn.IFS('historyTags 2'!B192="have", "have", 'onchangeTags 2'!B192="have", "have", 'procTags 2'!B192="have", "have", 'historyTags 2'!B192="extra", "extra", 'onchangeTags 2'!B192="extra", "extra", 'procTags 2'!B192="extra", "extra", 'historyTags 2'!B192="missing", "missing", 'onchangeTags 2'!B192="missing", "missing", 'procTags 2'!B192="missing", "missing", 'historyTags 2'!B192="ignore", "ignore", 'onchangeTags 2'!B192="ignore", "ignore", 'procTags 2'!B192="ignore", "ignore")</f>
        <v>ignore</v>
      </c>
      <c r="C192" s="1" t="str" cm="1">
        <f t="array" aca="1" ref="C192" ca="1">_xlfn.IFS('historyTags 2'!C192="have", "have", 'onchangeTags 2'!C192="have", "have", 'procTags 2'!C192="have", "have", 'historyTags 2'!C192="extra", "extra", 'onchangeTags 2'!C192="extra", "extra", 'procTags 2'!C192="extra", "extra", 'historyTags 2'!C192="missing", "missing", 'onchangeTags 2'!C192="missing", "missing", 'procTags 2'!C192="missing", "missing", 'historyTags 2'!C192="ignore", "ignore", 'onchangeTags 2'!C192="ignore", "ignore", 'procTags 2'!C192="ignore", "ignore")</f>
        <v>ignore</v>
      </c>
      <c r="D192" s="1" t="str" cm="1">
        <f t="array" aca="1" ref="D192" ca="1">_xlfn.IFS('historyTags 2'!D192="have", "have", 'onchangeTags 2'!D192="have", "have", 'procTags 2'!D192="have", "have", 'historyTags 2'!D192="extra", "extra", 'onchangeTags 2'!D192="extra", "extra", 'procTags 2'!D192="extra", "extra", 'historyTags 2'!D192="missing", "missing", 'onchangeTags 2'!D192="missing", "missing", 'procTags 2'!D192="missing", "missing", 'historyTags 2'!D192="ignore", "ignore", 'onchangeTags 2'!D192="ignore", "ignore", 'procTags 2'!D192="ignore", "ignore")</f>
        <v>ignore</v>
      </c>
      <c r="E192" s="1" t="str" cm="1">
        <f t="array" aca="1" ref="E192" ca="1">_xlfn.IFS('historyTags 2'!E192="have", "have", 'onchangeTags 2'!E192="have", "have", 'procTags 2'!E192="have", "have", 'historyTags 2'!E192="extra", "extra", 'onchangeTags 2'!E192="extra", "extra", 'procTags 2'!E192="extra", "extra", 'historyTags 2'!E192="missing", "missing", 'onchangeTags 2'!E192="missing", "missing", 'procTags 2'!E192="missing", "missing", 'historyTags 2'!E192="ignore", "ignore", 'onchangeTags 2'!E192="ignore", "ignore", 'procTags 2'!E192="ignore", "ignore")</f>
        <v>ignore</v>
      </c>
      <c r="F192" s="1" t="str" cm="1">
        <f t="array" aca="1" ref="F192" ca="1">_xlfn.IFS('historyTags 2'!F192="have", "have", 'onchangeTags 2'!F192="have", "have", 'procTags 2'!F192="have", "have", 'historyTags 2'!F192="extra", "extra", 'onchangeTags 2'!F192="extra", "extra", 'procTags 2'!F192="extra", "extra", 'historyTags 2'!F192="missing", "missing", 'onchangeTags 2'!F192="missing", "missing", 'procTags 2'!F192="missing", "missing", 'historyTags 2'!F192="ignore", "ignore", 'onchangeTags 2'!F192="ignore", "ignore", 'procTags 2'!F192="ignore", "ignore")</f>
        <v>ignore</v>
      </c>
      <c r="G192" s="1" t="str" cm="1">
        <f t="array" aca="1" ref="G192" ca="1">_xlfn.IFS('historyTags 2'!G192="have", "have", 'onchangeTags 2'!G192="have", "have", 'procTags 2'!G192="have", "have", 'historyTags 2'!G192="extra", "extra", 'onchangeTags 2'!G192="extra", "extra", 'procTags 2'!G192="extra", "extra", 'historyTags 2'!G192="missing", "missing", 'onchangeTags 2'!G192="missing", "missing", 'procTags 2'!G192="missing", "missing", 'historyTags 2'!G192="ignore", "ignore", 'onchangeTags 2'!G192="ignore", "ignore", 'procTags 2'!G192="ignore", "ignore")</f>
        <v>ignore</v>
      </c>
      <c r="H192" s="1" t="str" cm="1">
        <f t="array" aca="1" ref="H192" ca="1">_xlfn.IFS('historyTags 2'!H192="have", "have", 'onchangeTags 2'!H192="have", "have", 'procTags 2'!H192="have", "have", 'historyTags 2'!H192="extra", "extra", 'onchangeTags 2'!H192="extra", "extra", 'procTags 2'!H192="extra", "extra", 'historyTags 2'!H192="missing", "missing", 'onchangeTags 2'!H192="missing", "missing", 'procTags 2'!H192="missing", "missing", 'historyTags 2'!H192="ignore", "ignore", 'onchangeTags 2'!H192="ignore", "ignore", 'procTags 2'!H192="ignore", "ignore")</f>
        <v>ignore</v>
      </c>
      <c r="I192" s="1" t="str" cm="1">
        <f t="array" aca="1" ref="I192" ca="1">_xlfn.IFS('historyTags 2'!I192="have", "have", 'onchangeTags 2'!I192="have", "have", 'procTags 2'!I192="have", "have", 'historyTags 2'!I192="extra", "extra", 'onchangeTags 2'!I192="extra", "extra", 'procTags 2'!I192="extra", "extra", 'historyTags 2'!I192="missing", "missing", 'onchangeTags 2'!I192="missing", "missing", 'procTags 2'!I192="missing", "missing", 'historyTags 2'!I192="ignore", "ignore", 'onchangeTags 2'!I192="ignore", "ignore", 'procTags 2'!I192="ignore", "ignore")</f>
        <v>ignore</v>
      </c>
      <c r="J192" s="1" t="str" cm="1">
        <f t="array" aca="1" ref="J192" ca="1">_xlfn.IFS('historyTags 2'!J192="have", "have", 'onchangeTags 2'!J192="have", "have", 'procTags 2'!J192="have", "have", 'historyTags 2'!J192="extra", "extra", 'onchangeTags 2'!J192="extra", "extra", 'procTags 2'!J192="extra", "extra", 'historyTags 2'!J192="missing", "missing", 'onchangeTags 2'!J192="missing", "missing", 'procTags 2'!J192="missing", "missing", 'historyTags 2'!J192="ignore", "ignore", 'onchangeTags 2'!J192="ignore", "ignore", 'procTags 2'!J192="ignore", "ignore")</f>
        <v>ignore</v>
      </c>
      <c r="K192" s="1" t="str" cm="1">
        <f t="array" aca="1" ref="K192" ca="1">_xlfn.IFS('historyTags 2'!K192="have", "have", 'onchangeTags 2'!K192="have", "have", 'procTags 2'!K192="have", "have", 'historyTags 2'!K192="extra", "extra", 'onchangeTags 2'!K192="extra", "extra", 'procTags 2'!K192="extra", "extra", 'historyTags 2'!K192="missing", "missing", 'onchangeTags 2'!K192="missing", "missing", 'procTags 2'!K192="missing", "missing", 'historyTags 2'!K192="ignore", "ignore", 'onchangeTags 2'!K192="ignore", "ignore", 'procTags 2'!K192="ignore", "ignore")</f>
        <v>ignore</v>
      </c>
      <c r="L192" s="1" t="str" cm="1">
        <f t="array" aca="1" ref="L192" ca="1">_xlfn.IFS('historyTags 2'!L192="have", "have", 'onchangeTags 2'!L192="have", "have", 'procTags 2'!L192="have", "have", 'historyTags 2'!L192="extra", "extra", 'onchangeTags 2'!L192="extra", "extra", 'procTags 2'!L192="extra", "extra", 'historyTags 2'!L192="missing", "missing", 'onchangeTags 2'!L192="missing", "missing", 'procTags 2'!L192="missing", "missing", 'historyTags 2'!L192="ignore", "ignore", 'onchangeTags 2'!L192="ignore", "ignore", 'procTags 2'!L192="ignore", "ignore")</f>
        <v>ignore</v>
      </c>
      <c r="M192" s="1" t="str" cm="1">
        <f t="array" aca="1" ref="M192" ca="1">_xlfn.IFS('historyTags 2'!M192="have", "have", 'onchangeTags 2'!M192="have", "have", 'procTags 2'!M192="have", "have", 'historyTags 2'!M192="extra", "extra", 'onchangeTags 2'!M192="extra", "extra", 'procTags 2'!M192="extra", "extra", 'historyTags 2'!M192="missing", "missing", 'onchangeTags 2'!M192="missing", "missing", 'procTags 2'!M192="missing", "missing", 'historyTags 2'!M192="ignore", "ignore", 'onchangeTags 2'!M192="ignore", "ignore", 'procTags 2'!M192="ignore", "ignore")</f>
        <v>ignore</v>
      </c>
      <c r="N192" s="1" t="str" cm="1">
        <f t="array" aca="1" ref="N192" ca="1">_xlfn.IFS('historyTags 2'!N192="have", "have", 'onchangeTags 2'!N192="have", "have", 'procTags 2'!N192="have", "have", 'historyTags 2'!N192="extra", "extra", 'onchangeTags 2'!N192="extra", "extra", 'procTags 2'!N192="extra", "extra", 'historyTags 2'!N192="missing", "missing", 'onchangeTags 2'!N192="missing", "missing", 'procTags 2'!N192="missing", "missing", 'historyTags 2'!N192="ignore", "ignore", 'onchangeTags 2'!N192="ignore", "ignore", 'procTags 2'!N192="ignore", "ignore")</f>
        <v>ignore</v>
      </c>
      <c r="O192" s="1" t="str" cm="1">
        <f t="array" aca="1" ref="O192" ca="1">_xlfn.IFS('historyTags 2'!O192="have", "have", 'onchangeTags 2'!O192="have", "have", 'procTags 2'!O192="have", "have", 'historyTags 2'!O192="extra", "extra", 'onchangeTags 2'!O192="extra", "extra", 'procTags 2'!O192="extra", "extra", 'historyTags 2'!O192="missing", "missing", 'onchangeTags 2'!O192="missing", "missing", 'procTags 2'!O192="missing", "missing", 'historyTags 2'!O192="ignore", "ignore", 'onchangeTags 2'!O192="ignore", "ignore", 'procTags 2'!O192="ignore", "ignore")</f>
        <v>ignore</v>
      </c>
      <c r="P192" s="1" t="str" cm="1">
        <f t="array" aca="1" ref="P192" ca="1">_xlfn.IFS('historyTags 2'!P192="have", "have", 'onchangeTags 2'!P192="have", "have", 'procTags 2'!P192="have", "have", 'historyTags 2'!P192="extra", "extra", 'onchangeTags 2'!P192="extra", "extra", 'procTags 2'!P192="extra", "extra", 'historyTags 2'!P192="missing", "missing", 'onchangeTags 2'!P192="missing", "missing", 'procTags 2'!P192="missing", "missing", 'historyTags 2'!P192="ignore", "ignore", 'onchangeTags 2'!P192="ignore", "ignore", 'procTags 2'!P192="ignore", "ignore")</f>
        <v>ignore</v>
      </c>
    </row>
    <row r="193" spans="1:16" x14ac:dyDescent="0.2">
      <c r="A193" s="1" t="str">
        <f ca="1">IFERROR(__xludf.DUMMYFUNCTION("""COMPUTED_VALUE"""),"PID_humidifier_TR09_out_low_limit")</f>
        <v>PID_humidifier_TR09_out_low_limit</v>
      </c>
      <c r="B193" s="1" t="str" cm="1">
        <f t="array" aca="1" ref="B193" ca="1">_xlfn.IFS('historyTags 2'!B193="have", "have", 'onchangeTags 2'!B193="have", "have", 'procTags 2'!B193="have", "have", 'historyTags 2'!B193="extra", "extra", 'onchangeTags 2'!B193="extra", "extra", 'procTags 2'!B193="extra", "extra", 'historyTags 2'!B193="missing", "missing", 'onchangeTags 2'!B193="missing", "missing", 'procTags 2'!B193="missing", "missing", 'historyTags 2'!B193="ignore", "ignore", 'onchangeTags 2'!B193="ignore", "ignore", 'procTags 2'!B193="ignore", "ignore")</f>
        <v>ignore</v>
      </c>
      <c r="C193" s="1" t="str" cm="1">
        <f t="array" aca="1" ref="C193" ca="1">_xlfn.IFS('historyTags 2'!C193="have", "have", 'onchangeTags 2'!C193="have", "have", 'procTags 2'!C193="have", "have", 'historyTags 2'!C193="extra", "extra", 'onchangeTags 2'!C193="extra", "extra", 'procTags 2'!C193="extra", "extra", 'historyTags 2'!C193="missing", "missing", 'onchangeTags 2'!C193="missing", "missing", 'procTags 2'!C193="missing", "missing", 'historyTags 2'!C193="ignore", "ignore", 'onchangeTags 2'!C193="ignore", "ignore", 'procTags 2'!C193="ignore", "ignore")</f>
        <v>ignore</v>
      </c>
      <c r="D193" s="1" t="str" cm="1">
        <f t="array" aca="1" ref="D193" ca="1">_xlfn.IFS('historyTags 2'!D193="have", "have", 'onchangeTags 2'!D193="have", "have", 'procTags 2'!D193="have", "have", 'historyTags 2'!D193="extra", "extra", 'onchangeTags 2'!D193="extra", "extra", 'procTags 2'!D193="extra", "extra", 'historyTags 2'!D193="missing", "missing", 'onchangeTags 2'!D193="missing", "missing", 'procTags 2'!D193="missing", "missing", 'historyTags 2'!D193="ignore", "ignore", 'onchangeTags 2'!D193="ignore", "ignore", 'procTags 2'!D193="ignore", "ignore")</f>
        <v>ignore</v>
      </c>
      <c r="E193" s="1" t="str" cm="1">
        <f t="array" aca="1" ref="E193" ca="1">_xlfn.IFS('historyTags 2'!E193="have", "have", 'onchangeTags 2'!E193="have", "have", 'procTags 2'!E193="have", "have", 'historyTags 2'!E193="extra", "extra", 'onchangeTags 2'!E193="extra", "extra", 'procTags 2'!E193="extra", "extra", 'historyTags 2'!E193="missing", "missing", 'onchangeTags 2'!E193="missing", "missing", 'procTags 2'!E193="missing", "missing", 'historyTags 2'!E193="ignore", "ignore", 'onchangeTags 2'!E193="ignore", "ignore", 'procTags 2'!E193="ignore", "ignore")</f>
        <v>ignore</v>
      </c>
      <c r="F193" s="1" t="str" cm="1">
        <f t="array" aca="1" ref="F193" ca="1">_xlfn.IFS('historyTags 2'!F193="have", "have", 'onchangeTags 2'!F193="have", "have", 'procTags 2'!F193="have", "have", 'historyTags 2'!F193="extra", "extra", 'onchangeTags 2'!F193="extra", "extra", 'procTags 2'!F193="extra", "extra", 'historyTags 2'!F193="missing", "missing", 'onchangeTags 2'!F193="missing", "missing", 'procTags 2'!F193="missing", "missing", 'historyTags 2'!F193="ignore", "ignore", 'onchangeTags 2'!F193="ignore", "ignore", 'procTags 2'!F193="ignore", "ignore")</f>
        <v>ignore</v>
      </c>
      <c r="G193" s="1" t="str" cm="1">
        <f t="array" aca="1" ref="G193" ca="1">_xlfn.IFS('historyTags 2'!G193="have", "have", 'onchangeTags 2'!G193="have", "have", 'procTags 2'!G193="have", "have", 'historyTags 2'!G193="extra", "extra", 'onchangeTags 2'!G193="extra", "extra", 'procTags 2'!G193="extra", "extra", 'historyTags 2'!G193="missing", "missing", 'onchangeTags 2'!G193="missing", "missing", 'procTags 2'!G193="missing", "missing", 'historyTags 2'!G193="ignore", "ignore", 'onchangeTags 2'!G193="ignore", "ignore", 'procTags 2'!G193="ignore", "ignore")</f>
        <v>ignore</v>
      </c>
      <c r="H193" s="1" t="str" cm="1">
        <f t="array" aca="1" ref="H193" ca="1">_xlfn.IFS('historyTags 2'!H193="have", "have", 'onchangeTags 2'!H193="have", "have", 'procTags 2'!H193="have", "have", 'historyTags 2'!H193="extra", "extra", 'onchangeTags 2'!H193="extra", "extra", 'procTags 2'!H193="extra", "extra", 'historyTags 2'!H193="missing", "missing", 'onchangeTags 2'!H193="missing", "missing", 'procTags 2'!H193="missing", "missing", 'historyTags 2'!H193="ignore", "ignore", 'onchangeTags 2'!H193="ignore", "ignore", 'procTags 2'!H193="ignore", "ignore")</f>
        <v>ignore</v>
      </c>
      <c r="I193" s="1" t="str" cm="1">
        <f t="array" aca="1" ref="I193" ca="1">_xlfn.IFS('historyTags 2'!I193="have", "have", 'onchangeTags 2'!I193="have", "have", 'procTags 2'!I193="have", "have", 'historyTags 2'!I193="extra", "extra", 'onchangeTags 2'!I193="extra", "extra", 'procTags 2'!I193="extra", "extra", 'historyTags 2'!I193="missing", "missing", 'onchangeTags 2'!I193="missing", "missing", 'procTags 2'!I193="missing", "missing", 'historyTags 2'!I193="ignore", "ignore", 'onchangeTags 2'!I193="ignore", "ignore", 'procTags 2'!I193="ignore", "ignore")</f>
        <v>ignore</v>
      </c>
      <c r="J193" s="1" t="str" cm="1">
        <f t="array" aca="1" ref="J193" ca="1">_xlfn.IFS('historyTags 2'!J193="have", "have", 'onchangeTags 2'!J193="have", "have", 'procTags 2'!J193="have", "have", 'historyTags 2'!J193="extra", "extra", 'onchangeTags 2'!J193="extra", "extra", 'procTags 2'!J193="extra", "extra", 'historyTags 2'!J193="missing", "missing", 'onchangeTags 2'!J193="missing", "missing", 'procTags 2'!J193="missing", "missing", 'historyTags 2'!J193="ignore", "ignore", 'onchangeTags 2'!J193="ignore", "ignore", 'procTags 2'!J193="ignore", "ignore")</f>
        <v>ignore</v>
      </c>
      <c r="K193" s="1" t="str" cm="1">
        <f t="array" aca="1" ref="K193" ca="1">_xlfn.IFS('historyTags 2'!K193="have", "have", 'onchangeTags 2'!K193="have", "have", 'procTags 2'!K193="have", "have", 'historyTags 2'!K193="extra", "extra", 'onchangeTags 2'!K193="extra", "extra", 'procTags 2'!K193="extra", "extra", 'historyTags 2'!K193="missing", "missing", 'onchangeTags 2'!K193="missing", "missing", 'procTags 2'!K193="missing", "missing", 'historyTags 2'!K193="ignore", "ignore", 'onchangeTags 2'!K193="ignore", "ignore", 'procTags 2'!K193="ignore", "ignore")</f>
        <v>ignore</v>
      </c>
      <c r="L193" s="1" t="str" cm="1">
        <f t="array" aca="1" ref="L193" ca="1">_xlfn.IFS('historyTags 2'!L193="have", "have", 'onchangeTags 2'!L193="have", "have", 'procTags 2'!L193="have", "have", 'historyTags 2'!L193="extra", "extra", 'onchangeTags 2'!L193="extra", "extra", 'procTags 2'!L193="extra", "extra", 'historyTags 2'!L193="missing", "missing", 'onchangeTags 2'!L193="missing", "missing", 'procTags 2'!L193="missing", "missing", 'historyTags 2'!L193="ignore", "ignore", 'onchangeTags 2'!L193="ignore", "ignore", 'procTags 2'!L193="ignore", "ignore")</f>
        <v>ignore</v>
      </c>
      <c r="M193" s="1" t="str" cm="1">
        <f t="array" aca="1" ref="M193" ca="1">_xlfn.IFS('historyTags 2'!M193="have", "have", 'onchangeTags 2'!M193="have", "have", 'procTags 2'!M193="have", "have", 'historyTags 2'!M193="extra", "extra", 'onchangeTags 2'!M193="extra", "extra", 'procTags 2'!M193="extra", "extra", 'historyTags 2'!M193="missing", "missing", 'onchangeTags 2'!M193="missing", "missing", 'procTags 2'!M193="missing", "missing", 'historyTags 2'!M193="ignore", "ignore", 'onchangeTags 2'!M193="ignore", "ignore", 'procTags 2'!M193="ignore", "ignore")</f>
        <v>ignore</v>
      </c>
      <c r="N193" s="1" t="str" cm="1">
        <f t="array" aca="1" ref="N193" ca="1">_xlfn.IFS('historyTags 2'!N193="have", "have", 'onchangeTags 2'!N193="have", "have", 'procTags 2'!N193="have", "have", 'historyTags 2'!N193="extra", "extra", 'onchangeTags 2'!N193="extra", "extra", 'procTags 2'!N193="extra", "extra", 'historyTags 2'!N193="missing", "missing", 'onchangeTags 2'!N193="missing", "missing", 'procTags 2'!N193="missing", "missing", 'historyTags 2'!N193="ignore", "ignore", 'onchangeTags 2'!N193="ignore", "ignore", 'procTags 2'!N193="ignore", "ignore")</f>
        <v>ignore</v>
      </c>
      <c r="O193" s="1" t="str" cm="1">
        <f t="array" aca="1" ref="O193" ca="1">_xlfn.IFS('historyTags 2'!O193="have", "have", 'onchangeTags 2'!O193="have", "have", 'procTags 2'!O193="have", "have", 'historyTags 2'!O193="extra", "extra", 'onchangeTags 2'!O193="extra", "extra", 'procTags 2'!O193="extra", "extra", 'historyTags 2'!O193="missing", "missing", 'onchangeTags 2'!O193="missing", "missing", 'procTags 2'!O193="missing", "missing", 'historyTags 2'!O193="ignore", "ignore", 'onchangeTags 2'!O193="ignore", "ignore", 'procTags 2'!O193="ignore", "ignore")</f>
        <v>ignore</v>
      </c>
      <c r="P193" s="1" t="str" cm="1">
        <f t="array" aca="1" ref="P193" ca="1">_xlfn.IFS('historyTags 2'!P193="have", "have", 'onchangeTags 2'!P193="have", "have", 'procTags 2'!P193="have", "have", 'historyTags 2'!P193="extra", "extra", 'onchangeTags 2'!P193="extra", "extra", 'procTags 2'!P193="extra", "extra", 'historyTags 2'!P193="missing", "missing", 'onchangeTags 2'!P193="missing", "missing", 'procTags 2'!P193="missing", "missing", 'historyTags 2'!P193="ignore", "ignore", 'onchangeTags 2'!P193="ignore", "ignore", 'procTags 2'!P193="ignore", "ignore")</f>
        <v>ignore</v>
      </c>
    </row>
    <row r="194" spans="1:16" x14ac:dyDescent="0.2">
      <c r="A194" s="1" t="str">
        <f ca="1">IFERROR(__xludf.DUMMYFUNCTION("""COMPUTED_VALUE"""),"PID_humidifier_TR10_out_low_limit")</f>
        <v>PID_humidifier_TR10_out_low_limit</v>
      </c>
      <c r="B194" s="1" t="str" cm="1">
        <f t="array" aca="1" ref="B194" ca="1">_xlfn.IFS('historyTags 2'!B194="have", "have", 'onchangeTags 2'!B194="have", "have", 'procTags 2'!B194="have", "have", 'historyTags 2'!B194="extra", "extra", 'onchangeTags 2'!B194="extra", "extra", 'procTags 2'!B194="extra", "extra", 'historyTags 2'!B194="missing", "missing", 'onchangeTags 2'!B194="missing", "missing", 'procTags 2'!B194="missing", "missing", 'historyTags 2'!B194="ignore", "ignore", 'onchangeTags 2'!B194="ignore", "ignore", 'procTags 2'!B194="ignore", "ignore")</f>
        <v>ignore</v>
      </c>
      <c r="C194" s="1" t="str" cm="1">
        <f t="array" aca="1" ref="C194" ca="1">_xlfn.IFS('historyTags 2'!C194="have", "have", 'onchangeTags 2'!C194="have", "have", 'procTags 2'!C194="have", "have", 'historyTags 2'!C194="extra", "extra", 'onchangeTags 2'!C194="extra", "extra", 'procTags 2'!C194="extra", "extra", 'historyTags 2'!C194="missing", "missing", 'onchangeTags 2'!C194="missing", "missing", 'procTags 2'!C194="missing", "missing", 'historyTags 2'!C194="ignore", "ignore", 'onchangeTags 2'!C194="ignore", "ignore", 'procTags 2'!C194="ignore", "ignore")</f>
        <v>ignore</v>
      </c>
      <c r="D194" s="1" t="str" cm="1">
        <f t="array" aca="1" ref="D194" ca="1">_xlfn.IFS('historyTags 2'!D194="have", "have", 'onchangeTags 2'!D194="have", "have", 'procTags 2'!D194="have", "have", 'historyTags 2'!D194="extra", "extra", 'onchangeTags 2'!D194="extra", "extra", 'procTags 2'!D194="extra", "extra", 'historyTags 2'!D194="missing", "missing", 'onchangeTags 2'!D194="missing", "missing", 'procTags 2'!D194="missing", "missing", 'historyTags 2'!D194="ignore", "ignore", 'onchangeTags 2'!D194="ignore", "ignore", 'procTags 2'!D194="ignore", "ignore")</f>
        <v>ignore</v>
      </c>
      <c r="E194" s="1" t="str" cm="1">
        <f t="array" aca="1" ref="E194" ca="1">_xlfn.IFS('historyTags 2'!E194="have", "have", 'onchangeTags 2'!E194="have", "have", 'procTags 2'!E194="have", "have", 'historyTags 2'!E194="extra", "extra", 'onchangeTags 2'!E194="extra", "extra", 'procTags 2'!E194="extra", "extra", 'historyTags 2'!E194="missing", "missing", 'onchangeTags 2'!E194="missing", "missing", 'procTags 2'!E194="missing", "missing", 'historyTags 2'!E194="ignore", "ignore", 'onchangeTags 2'!E194="ignore", "ignore", 'procTags 2'!E194="ignore", "ignore")</f>
        <v>ignore</v>
      </c>
      <c r="F194" s="1" t="str" cm="1">
        <f t="array" aca="1" ref="F194" ca="1">_xlfn.IFS('historyTags 2'!F194="have", "have", 'onchangeTags 2'!F194="have", "have", 'procTags 2'!F194="have", "have", 'historyTags 2'!F194="extra", "extra", 'onchangeTags 2'!F194="extra", "extra", 'procTags 2'!F194="extra", "extra", 'historyTags 2'!F194="missing", "missing", 'onchangeTags 2'!F194="missing", "missing", 'procTags 2'!F194="missing", "missing", 'historyTags 2'!F194="ignore", "ignore", 'onchangeTags 2'!F194="ignore", "ignore", 'procTags 2'!F194="ignore", "ignore")</f>
        <v>ignore</v>
      </c>
      <c r="G194" s="1" t="str" cm="1">
        <f t="array" aca="1" ref="G194" ca="1">_xlfn.IFS('historyTags 2'!G194="have", "have", 'onchangeTags 2'!G194="have", "have", 'procTags 2'!G194="have", "have", 'historyTags 2'!G194="extra", "extra", 'onchangeTags 2'!G194="extra", "extra", 'procTags 2'!G194="extra", "extra", 'historyTags 2'!G194="missing", "missing", 'onchangeTags 2'!G194="missing", "missing", 'procTags 2'!G194="missing", "missing", 'historyTags 2'!G194="ignore", "ignore", 'onchangeTags 2'!G194="ignore", "ignore", 'procTags 2'!G194="ignore", "ignore")</f>
        <v>ignore</v>
      </c>
      <c r="H194" s="1" t="str" cm="1">
        <f t="array" aca="1" ref="H194" ca="1">_xlfn.IFS('historyTags 2'!H194="have", "have", 'onchangeTags 2'!H194="have", "have", 'procTags 2'!H194="have", "have", 'historyTags 2'!H194="extra", "extra", 'onchangeTags 2'!H194="extra", "extra", 'procTags 2'!H194="extra", "extra", 'historyTags 2'!H194="missing", "missing", 'onchangeTags 2'!H194="missing", "missing", 'procTags 2'!H194="missing", "missing", 'historyTags 2'!H194="ignore", "ignore", 'onchangeTags 2'!H194="ignore", "ignore", 'procTags 2'!H194="ignore", "ignore")</f>
        <v>ignore</v>
      </c>
      <c r="I194" s="1" t="str" cm="1">
        <f t="array" aca="1" ref="I194" ca="1">_xlfn.IFS('historyTags 2'!I194="have", "have", 'onchangeTags 2'!I194="have", "have", 'procTags 2'!I194="have", "have", 'historyTags 2'!I194="extra", "extra", 'onchangeTags 2'!I194="extra", "extra", 'procTags 2'!I194="extra", "extra", 'historyTags 2'!I194="missing", "missing", 'onchangeTags 2'!I194="missing", "missing", 'procTags 2'!I194="missing", "missing", 'historyTags 2'!I194="ignore", "ignore", 'onchangeTags 2'!I194="ignore", "ignore", 'procTags 2'!I194="ignore", "ignore")</f>
        <v>ignore</v>
      </c>
      <c r="J194" s="1" t="str" cm="1">
        <f t="array" aca="1" ref="J194" ca="1">_xlfn.IFS('historyTags 2'!J194="have", "have", 'onchangeTags 2'!J194="have", "have", 'procTags 2'!J194="have", "have", 'historyTags 2'!J194="extra", "extra", 'onchangeTags 2'!J194="extra", "extra", 'procTags 2'!J194="extra", "extra", 'historyTags 2'!J194="missing", "missing", 'onchangeTags 2'!J194="missing", "missing", 'procTags 2'!J194="missing", "missing", 'historyTags 2'!J194="ignore", "ignore", 'onchangeTags 2'!J194="ignore", "ignore", 'procTags 2'!J194="ignore", "ignore")</f>
        <v>ignore</v>
      </c>
      <c r="K194" s="1" t="str" cm="1">
        <f t="array" aca="1" ref="K194" ca="1">_xlfn.IFS('historyTags 2'!K194="have", "have", 'onchangeTags 2'!K194="have", "have", 'procTags 2'!K194="have", "have", 'historyTags 2'!K194="extra", "extra", 'onchangeTags 2'!K194="extra", "extra", 'procTags 2'!K194="extra", "extra", 'historyTags 2'!K194="missing", "missing", 'onchangeTags 2'!K194="missing", "missing", 'procTags 2'!K194="missing", "missing", 'historyTags 2'!K194="ignore", "ignore", 'onchangeTags 2'!K194="ignore", "ignore", 'procTags 2'!K194="ignore", "ignore")</f>
        <v>ignore</v>
      </c>
      <c r="L194" s="1" t="str" cm="1">
        <f t="array" aca="1" ref="L194" ca="1">_xlfn.IFS('historyTags 2'!L194="have", "have", 'onchangeTags 2'!L194="have", "have", 'procTags 2'!L194="have", "have", 'historyTags 2'!L194="extra", "extra", 'onchangeTags 2'!L194="extra", "extra", 'procTags 2'!L194="extra", "extra", 'historyTags 2'!L194="missing", "missing", 'onchangeTags 2'!L194="missing", "missing", 'procTags 2'!L194="missing", "missing", 'historyTags 2'!L194="ignore", "ignore", 'onchangeTags 2'!L194="ignore", "ignore", 'procTags 2'!L194="ignore", "ignore")</f>
        <v>ignore</v>
      </c>
      <c r="M194" s="1" t="str" cm="1">
        <f t="array" aca="1" ref="M194" ca="1">_xlfn.IFS('historyTags 2'!M194="have", "have", 'onchangeTags 2'!M194="have", "have", 'procTags 2'!M194="have", "have", 'historyTags 2'!M194="extra", "extra", 'onchangeTags 2'!M194="extra", "extra", 'procTags 2'!M194="extra", "extra", 'historyTags 2'!M194="missing", "missing", 'onchangeTags 2'!M194="missing", "missing", 'procTags 2'!M194="missing", "missing", 'historyTags 2'!M194="ignore", "ignore", 'onchangeTags 2'!M194="ignore", "ignore", 'procTags 2'!M194="ignore", "ignore")</f>
        <v>ignore</v>
      </c>
      <c r="N194" s="1" t="str" cm="1">
        <f t="array" aca="1" ref="N194" ca="1">_xlfn.IFS('historyTags 2'!N194="have", "have", 'onchangeTags 2'!N194="have", "have", 'procTags 2'!N194="have", "have", 'historyTags 2'!N194="extra", "extra", 'onchangeTags 2'!N194="extra", "extra", 'procTags 2'!N194="extra", "extra", 'historyTags 2'!N194="missing", "missing", 'onchangeTags 2'!N194="missing", "missing", 'procTags 2'!N194="missing", "missing", 'historyTags 2'!N194="ignore", "ignore", 'onchangeTags 2'!N194="ignore", "ignore", 'procTags 2'!N194="ignore", "ignore")</f>
        <v>ignore</v>
      </c>
      <c r="O194" s="1" t="str" cm="1">
        <f t="array" aca="1" ref="O194" ca="1">_xlfn.IFS('historyTags 2'!O194="have", "have", 'onchangeTags 2'!O194="have", "have", 'procTags 2'!O194="have", "have", 'historyTags 2'!O194="extra", "extra", 'onchangeTags 2'!O194="extra", "extra", 'procTags 2'!O194="extra", "extra", 'historyTags 2'!O194="missing", "missing", 'onchangeTags 2'!O194="missing", "missing", 'procTags 2'!O194="missing", "missing", 'historyTags 2'!O194="ignore", "ignore", 'onchangeTags 2'!O194="ignore", "ignore", 'procTags 2'!O194="ignore", "ignore")</f>
        <v>ignore</v>
      </c>
      <c r="P194" s="1" t="str" cm="1">
        <f t="array" aca="1" ref="P194" ca="1">_xlfn.IFS('historyTags 2'!P194="have", "have", 'onchangeTags 2'!P194="have", "have", 'procTags 2'!P194="have", "have", 'historyTags 2'!P194="extra", "extra", 'onchangeTags 2'!P194="extra", "extra", 'procTags 2'!P194="extra", "extra", 'historyTags 2'!P194="missing", "missing", 'onchangeTags 2'!P194="missing", "missing", 'procTags 2'!P194="missing", "missing", 'historyTags 2'!P194="ignore", "ignore", 'onchangeTags 2'!P194="ignore", "ignore", 'procTags 2'!P194="ignore", "ignore")</f>
        <v>ignore</v>
      </c>
    </row>
    <row r="195" spans="1:16" x14ac:dyDescent="0.2">
      <c r="A195" s="1" t="str">
        <f ca="1">IFERROR(__xludf.DUMMYFUNCTION("""COMPUTED_VALUE"""),"PID_humidifier_TR11_out_low_limit")</f>
        <v>PID_humidifier_TR11_out_low_limit</v>
      </c>
      <c r="B195" s="1" t="str" cm="1">
        <f t="array" aca="1" ref="B195" ca="1">_xlfn.IFS('historyTags 2'!B195="have", "have", 'onchangeTags 2'!B195="have", "have", 'procTags 2'!B195="have", "have", 'historyTags 2'!B195="extra", "extra", 'onchangeTags 2'!B195="extra", "extra", 'procTags 2'!B195="extra", "extra", 'historyTags 2'!B195="missing", "missing", 'onchangeTags 2'!B195="missing", "missing", 'procTags 2'!B195="missing", "missing", 'historyTags 2'!B195="ignore", "ignore", 'onchangeTags 2'!B195="ignore", "ignore", 'procTags 2'!B195="ignore", "ignore")</f>
        <v>ignore</v>
      </c>
      <c r="C195" s="1" t="str" cm="1">
        <f t="array" aca="1" ref="C195" ca="1">_xlfn.IFS('historyTags 2'!C195="have", "have", 'onchangeTags 2'!C195="have", "have", 'procTags 2'!C195="have", "have", 'historyTags 2'!C195="extra", "extra", 'onchangeTags 2'!C195="extra", "extra", 'procTags 2'!C195="extra", "extra", 'historyTags 2'!C195="missing", "missing", 'onchangeTags 2'!C195="missing", "missing", 'procTags 2'!C195="missing", "missing", 'historyTags 2'!C195="ignore", "ignore", 'onchangeTags 2'!C195="ignore", "ignore", 'procTags 2'!C195="ignore", "ignore")</f>
        <v>ignore</v>
      </c>
      <c r="D195" s="1" t="str" cm="1">
        <f t="array" aca="1" ref="D195" ca="1">_xlfn.IFS('historyTags 2'!D195="have", "have", 'onchangeTags 2'!D195="have", "have", 'procTags 2'!D195="have", "have", 'historyTags 2'!D195="extra", "extra", 'onchangeTags 2'!D195="extra", "extra", 'procTags 2'!D195="extra", "extra", 'historyTags 2'!D195="missing", "missing", 'onchangeTags 2'!D195="missing", "missing", 'procTags 2'!D195="missing", "missing", 'historyTags 2'!D195="ignore", "ignore", 'onchangeTags 2'!D195="ignore", "ignore", 'procTags 2'!D195="ignore", "ignore")</f>
        <v>ignore</v>
      </c>
      <c r="E195" s="1" t="str" cm="1">
        <f t="array" aca="1" ref="E195" ca="1">_xlfn.IFS('historyTags 2'!E195="have", "have", 'onchangeTags 2'!E195="have", "have", 'procTags 2'!E195="have", "have", 'historyTags 2'!E195="extra", "extra", 'onchangeTags 2'!E195="extra", "extra", 'procTags 2'!E195="extra", "extra", 'historyTags 2'!E195="missing", "missing", 'onchangeTags 2'!E195="missing", "missing", 'procTags 2'!E195="missing", "missing", 'historyTags 2'!E195="ignore", "ignore", 'onchangeTags 2'!E195="ignore", "ignore", 'procTags 2'!E195="ignore", "ignore")</f>
        <v>ignore</v>
      </c>
      <c r="F195" s="1" t="str" cm="1">
        <f t="array" aca="1" ref="F195" ca="1">_xlfn.IFS('historyTags 2'!F195="have", "have", 'onchangeTags 2'!F195="have", "have", 'procTags 2'!F195="have", "have", 'historyTags 2'!F195="extra", "extra", 'onchangeTags 2'!F195="extra", "extra", 'procTags 2'!F195="extra", "extra", 'historyTags 2'!F195="missing", "missing", 'onchangeTags 2'!F195="missing", "missing", 'procTags 2'!F195="missing", "missing", 'historyTags 2'!F195="ignore", "ignore", 'onchangeTags 2'!F195="ignore", "ignore", 'procTags 2'!F195="ignore", "ignore")</f>
        <v>ignore</v>
      </c>
      <c r="G195" s="1" t="str" cm="1">
        <f t="array" aca="1" ref="G195" ca="1">_xlfn.IFS('historyTags 2'!G195="have", "have", 'onchangeTags 2'!G195="have", "have", 'procTags 2'!G195="have", "have", 'historyTags 2'!G195="extra", "extra", 'onchangeTags 2'!G195="extra", "extra", 'procTags 2'!G195="extra", "extra", 'historyTags 2'!G195="missing", "missing", 'onchangeTags 2'!G195="missing", "missing", 'procTags 2'!G195="missing", "missing", 'historyTags 2'!G195="ignore", "ignore", 'onchangeTags 2'!G195="ignore", "ignore", 'procTags 2'!G195="ignore", "ignore")</f>
        <v>ignore</v>
      </c>
      <c r="H195" s="1" t="str" cm="1">
        <f t="array" aca="1" ref="H195" ca="1">_xlfn.IFS('historyTags 2'!H195="have", "have", 'onchangeTags 2'!H195="have", "have", 'procTags 2'!H195="have", "have", 'historyTags 2'!H195="extra", "extra", 'onchangeTags 2'!H195="extra", "extra", 'procTags 2'!H195="extra", "extra", 'historyTags 2'!H195="missing", "missing", 'onchangeTags 2'!H195="missing", "missing", 'procTags 2'!H195="missing", "missing", 'historyTags 2'!H195="ignore", "ignore", 'onchangeTags 2'!H195="ignore", "ignore", 'procTags 2'!H195="ignore", "ignore")</f>
        <v>ignore</v>
      </c>
      <c r="I195" s="1" t="str" cm="1">
        <f t="array" aca="1" ref="I195" ca="1">_xlfn.IFS('historyTags 2'!I195="have", "have", 'onchangeTags 2'!I195="have", "have", 'procTags 2'!I195="have", "have", 'historyTags 2'!I195="extra", "extra", 'onchangeTags 2'!I195="extra", "extra", 'procTags 2'!I195="extra", "extra", 'historyTags 2'!I195="missing", "missing", 'onchangeTags 2'!I195="missing", "missing", 'procTags 2'!I195="missing", "missing", 'historyTags 2'!I195="ignore", "ignore", 'onchangeTags 2'!I195="ignore", "ignore", 'procTags 2'!I195="ignore", "ignore")</f>
        <v>ignore</v>
      </c>
      <c r="J195" s="1" t="str" cm="1">
        <f t="array" aca="1" ref="J195" ca="1">_xlfn.IFS('historyTags 2'!J195="have", "have", 'onchangeTags 2'!J195="have", "have", 'procTags 2'!J195="have", "have", 'historyTags 2'!J195="extra", "extra", 'onchangeTags 2'!J195="extra", "extra", 'procTags 2'!J195="extra", "extra", 'historyTags 2'!J195="missing", "missing", 'onchangeTags 2'!J195="missing", "missing", 'procTags 2'!J195="missing", "missing", 'historyTags 2'!J195="ignore", "ignore", 'onchangeTags 2'!J195="ignore", "ignore", 'procTags 2'!J195="ignore", "ignore")</f>
        <v>ignore</v>
      </c>
      <c r="K195" s="1" t="str" cm="1">
        <f t="array" aca="1" ref="K195" ca="1">_xlfn.IFS('historyTags 2'!K195="have", "have", 'onchangeTags 2'!K195="have", "have", 'procTags 2'!K195="have", "have", 'historyTags 2'!K195="extra", "extra", 'onchangeTags 2'!K195="extra", "extra", 'procTags 2'!K195="extra", "extra", 'historyTags 2'!K195="missing", "missing", 'onchangeTags 2'!K195="missing", "missing", 'procTags 2'!K195="missing", "missing", 'historyTags 2'!K195="ignore", "ignore", 'onchangeTags 2'!K195="ignore", "ignore", 'procTags 2'!K195="ignore", "ignore")</f>
        <v>ignore</v>
      </c>
      <c r="L195" s="1" t="str" cm="1">
        <f t="array" aca="1" ref="L195" ca="1">_xlfn.IFS('historyTags 2'!L195="have", "have", 'onchangeTags 2'!L195="have", "have", 'procTags 2'!L195="have", "have", 'historyTags 2'!L195="extra", "extra", 'onchangeTags 2'!L195="extra", "extra", 'procTags 2'!L195="extra", "extra", 'historyTags 2'!L195="missing", "missing", 'onchangeTags 2'!L195="missing", "missing", 'procTags 2'!L195="missing", "missing", 'historyTags 2'!L195="ignore", "ignore", 'onchangeTags 2'!L195="ignore", "ignore", 'procTags 2'!L195="ignore", "ignore")</f>
        <v>ignore</v>
      </c>
      <c r="M195" s="1" t="str" cm="1">
        <f t="array" aca="1" ref="M195" ca="1">_xlfn.IFS('historyTags 2'!M195="have", "have", 'onchangeTags 2'!M195="have", "have", 'procTags 2'!M195="have", "have", 'historyTags 2'!M195="extra", "extra", 'onchangeTags 2'!M195="extra", "extra", 'procTags 2'!M195="extra", "extra", 'historyTags 2'!M195="missing", "missing", 'onchangeTags 2'!M195="missing", "missing", 'procTags 2'!M195="missing", "missing", 'historyTags 2'!M195="ignore", "ignore", 'onchangeTags 2'!M195="ignore", "ignore", 'procTags 2'!M195="ignore", "ignore")</f>
        <v>ignore</v>
      </c>
      <c r="N195" s="1" t="str" cm="1">
        <f t="array" aca="1" ref="N195" ca="1">_xlfn.IFS('historyTags 2'!N195="have", "have", 'onchangeTags 2'!N195="have", "have", 'procTags 2'!N195="have", "have", 'historyTags 2'!N195="extra", "extra", 'onchangeTags 2'!N195="extra", "extra", 'procTags 2'!N195="extra", "extra", 'historyTags 2'!N195="missing", "missing", 'onchangeTags 2'!N195="missing", "missing", 'procTags 2'!N195="missing", "missing", 'historyTags 2'!N195="ignore", "ignore", 'onchangeTags 2'!N195="ignore", "ignore", 'procTags 2'!N195="ignore", "ignore")</f>
        <v>ignore</v>
      </c>
      <c r="O195" s="1" t="str" cm="1">
        <f t="array" aca="1" ref="O195" ca="1">_xlfn.IFS('historyTags 2'!O195="have", "have", 'onchangeTags 2'!O195="have", "have", 'procTags 2'!O195="have", "have", 'historyTags 2'!O195="extra", "extra", 'onchangeTags 2'!O195="extra", "extra", 'procTags 2'!O195="extra", "extra", 'historyTags 2'!O195="missing", "missing", 'onchangeTags 2'!O195="missing", "missing", 'procTags 2'!O195="missing", "missing", 'historyTags 2'!O195="ignore", "ignore", 'onchangeTags 2'!O195="ignore", "ignore", 'procTags 2'!O195="ignore", "ignore")</f>
        <v>ignore</v>
      </c>
      <c r="P195" s="1" t="str" cm="1">
        <f t="array" aca="1" ref="P195" ca="1">_xlfn.IFS('historyTags 2'!P195="have", "have", 'onchangeTags 2'!P195="have", "have", 'procTags 2'!P195="have", "have", 'historyTags 2'!P195="extra", "extra", 'onchangeTags 2'!P195="extra", "extra", 'procTags 2'!P195="extra", "extra", 'historyTags 2'!P195="missing", "missing", 'onchangeTags 2'!P195="missing", "missing", 'procTags 2'!P195="missing", "missing", 'historyTags 2'!P195="ignore", "ignore", 'onchangeTags 2'!P195="ignore", "ignore", 'procTags 2'!P195="ignore", "ignore")</f>
        <v>ignore</v>
      </c>
    </row>
    <row r="196" spans="1:16" x14ac:dyDescent="0.2">
      <c r="A196" s="1" t="str">
        <f ca="1">IFERROR(__xludf.DUMMYFUNCTION("""COMPUTED_VALUE"""),"PID_humidifier_TR12_out_low_limit")</f>
        <v>PID_humidifier_TR12_out_low_limit</v>
      </c>
      <c r="B196" s="1" t="str" cm="1">
        <f t="array" aca="1" ref="B196" ca="1">_xlfn.IFS('historyTags 2'!B196="have", "have", 'onchangeTags 2'!B196="have", "have", 'procTags 2'!B196="have", "have", 'historyTags 2'!B196="extra", "extra", 'onchangeTags 2'!B196="extra", "extra", 'procTags 2'!B196="extra", "extra", 'historyTags 2'!B196="missing", "missing", 'onchangeTags 2'!B196="missing", "missing", 'procTags 2'!B196="missing", "missing", 'historyTags 2'!B196="ignore", "ignore", 'onchangeTags 2'!B196="ignore", "ignore", 'procTags 2'!B196="ignore", "ignore")</f>
        <v>ignore</v>
      </c>
      <c r="C196" s="1" t="str" cm="1">
        <f t="array" aca="1" ref="C196" ca="1">_xlfn.IFS('historyTags 2'!C196="have", "have", 'onchangeTags 2'!C196="have", "have", 'procTags 2'!C196="have", "have", 'historyTags 2'!C196="extra", "extra", 'onchangeTags 2'!C196="extra", "extra", 'procTags 2'!C196="extra", "extra", 'historyTags 2'!C196="missing", "missing", 'onchangeTags 2'!C196="missing", "missing", 'procTags 2'!C196="missing", "missing", 'historyTags 2'!C196="ignore", "ignore", 'onchangeTags 2'!C196="ignore", "ignore", 'procTags 2'!C196="ignore", "ignore")</f>
        <v>ignore</v>
      </c>
      <c r="D196" s="1" t="str" cm="1">
        <f t="array" aca="1" ref="D196" ca="1">_xlfn.IFS('historyTags 2'!D196="have", "have", 'onchangeTags 2'!D196="have", "have", 'procTags 2'!D196="have", "have", 'historyTags 2'!D196="extra", "extra", 'onchangeTags 2'!D196="extra", "extra", 'procTags 2'!D196="extra", "extra", 'historyTags 2'!D196="missing", "missing", 'onchangeTags 2'!D196="missing", "missing", 'procTags 2'!D196="missing", "missing", 'historyTags 2'!D196="ignore", "ignore", 'onchangeTags 2'!D196="ignore", "ignore", 'procTags 2'!D196="ignore", "ignore")</f>
        <v>ignore</v>
      </c>
      <c r="E196" s="1" t="str" cm="1">
        <f t="array" aca="1" ref="E196" ca="1">_xlfn.IFS('historyTags 2'!E196="have", "have", 'onchangeTags 2'!E196="have", "have", 'procTags 2'!E196="have", "have", 'historyTags 2'!E196="extra", "extra", 'onchangeTags 2'!E196="extra", "extra", 'procTags 2'!E196="extra", "extra", 'historyTags 2'!E196="missing", "missing", 'onchangeTags 2'!E196="missing", "missing", 'procTags 2'!E196="missing", "missing", 'historyTags 2'!E196="ignore", "ignore", 'onchangeTags 2'!E196="ignore", "ignore", 'procTags 2'!E196="ignore", "ignore")</f>
        <v>ignore</v>
      </c>
      <c r="F196" s="1" t="str" cm="1">
        <f t="array" aca="1" ref="F196" ca="1">_xlfn.IFS('historyTags 2'!F196="have", "have", 'onchangeTags 2'!F196="have", "have", 'procTags 2'!F196="have", "have", 'historyTags 2'!F196="extra", "extra", 'onchangeTags 2'!F196="extra", "extra", 'procTags 2'!F196="extra", "extra", 'historyTags 2'!F196="missing", "missing", 'onchangeTags 2'!F196="missing", "missing", 'procTags 2'!F196="missing", "missing", 'historyTags 2'!F196="ignore", "ignore", 'onchangeTags 2'!F196="ignore", "ignore", 'procTags 2'!F196="ignore", "ignore")</f>
        <v>ignore</v>
      </c>
      <c r="G196" s="1" t="str" cm="1">
        <f t="array" aca="1" ref="G196" ca="1">_xlfn.IFS('historyTags 2'!G196="have", "have", 'onchangeTags 2'!G196="have", "have", 'procTags 2'!G196="have", "have", 'historyTags 2'!G196="extra", "extra", 'onchangeTags 2'!G196="extra", "extra", 'procTags 2'!G196="extra", "extra", 'historyTags 2'!G196="missing", "missing", 'onchangeTags 2'!G196="missing", "missing", 'procTags 2'!G196="missing", "missing", 'historyTags 2'!G196="ignore", "ignore", 'onchangeTags 2'!G196="ignore", "ignore", 'procTags 2'!G196="ignore", "ignore")</f>
        <v>ignore</v>
      </c>
      <c r="H196" s="1" t="str" cm="1">
        <f t="array" aca="1" ref="H196" ca="1">_xlfn.IFS('historyTags 2'!H196="have", "have", 'onchangeTags 2'!H196="have", "have", 'procTags 2'!H196="have", "have", 'historyTags 2'!H196="extra", "extra", 'onchangeTags 2'!H196="extra", "extra", 'procTags 2'!H196="extra", "extra", 'historyTags 2'!H196="missing", "missing", 'onchangeTags 2'!H196="missing", "missing", 'procTags 2'!H196="missing", "missing", 'historyTags 2'!H196="ignore", "ignore", 'onchangeTags 2'!H196="ignore", "ignore", 'procTags 2'!H196="ignore", "ignore")</f>
        <v>ignore</v>
      </c>
      <c r="I196" s="1" t="str" cm="1">
        <f t="array" aca="1" ref="I196" ca="1">_xlfn.IFS('historyTags 2'!I196="have", "have", 'onchangeTags 2'!I196="have", "have", 'procTags 2'!I196="have", "have", 'historyTags 2'!I196="extra", "extra", 'onchangeTags 2'!I196="extra", "extra", 'procTags 2'!I196="extra", "extra", 'historyTags 2'!I196="missing", "missing", 'onchangeTags 2'!I196="missing", "missing", 'procTags 2'!I196="missing", "missing", 'historyTags 2'!I196="ignore", "ignore", 'onchangeTags 2'!I196="ignore", "ignore", 'procTags 2'!I196="ignore", "ignore")</f>
        <v>ignore</v>
      </c>
      <c r="J196" s="1" t="str" cm="1">
        <f t="array" aca="1" ref="J196" ca="1">_xlfn.IFS('historyTags 2'!J196="have", "have", 'onchangeTags 2'!J196="have", "have", 'procTags 2'!J196="have", "have", 'historyTags 2'!J196="extra", "extra", 'onchangeTags 2'!J196="extra", "extra", 'procTags 2'!J196="extra", "extra", 'historyTags 2'!J196="missing", "missing", 'onchangeTags 2'!J196="missing", "missing", 'procTags 2'!J196="missing", "missing", 'historyTags 2'!J196="ignore", "ignore", 'onchangeTags 2'!J196="ignore", "ignore", 'procTags 2'!J196="ignore", "ignore")</f>
        <v>ignore</v>
      </c>
      <c r="K196" s="1" t="str" cm="1">
        <f t="array" aca="1" ref="K196" ca="1">_xlfn.IFS('historyTags 2'!K196="have", "have", 'onchangeTags 2'!K196="have", "have", 'procTags 2'!K196="have", "have", 'historyTags 2'!K196="extra", "extra", 'onchangeTags 2'!K196="extra", "extra", 'procTags 2'!K196="extra", "extra", 'historyTags 2'!K196="missing", "missing", 'onchangeTags 2'!K196="missing", "missing", 'procTags 2'!K196="missing", "missing", 'historyTags 2'!K196="ignore", "ignore", 'onchangeTags 2'!K196="ignore", "ignore", 'procTags 2'!K196="ignore", "ignore")</f>
        <v>ignore</v>
      </c>
      <c r="L196" s="1" t="str" cm="1">
        <f t="array" aca="1" ref="L196" ca="1">_xlfn.IFS('historyTags 2'!L196="have", "have", 'onchangeTags 2'!L196="have", "have", 'procTags 2'!L196="have", "have", 'historyTags 2'!L196="extra", "extra", 'onchangeTags 2'!L196="extra", "extra", 'procTags 2'!L196="extra", "extra", 'historyTags 2'!L196="missing", "missing", 'onchangeTags 2'!L196="missing", "missing", 'procTags 2'!L196="missing", "missing", 'historyTags 2'!L196="ignore", "ignore", 'onchangeTags 2'!L196="ignore", "ignore", 'procTags 2'!L196="ignore", "ignore")</f>
        <v>ignore</v>
      </c>
      <c r="M196" s="1" t="str" cm="1">
        <f t="array" aca="1" ref="M196" ca="1">_xlfn.IFS('historyTags 2'!M196="have", "have", 'onchangeTags 2'!M196="have", "have", 'procTags 2'!M196="have", "have", 'historyTags 2'!M196="extra", "extra", 'onchangeTags 2'!M196="extra", "extra", 'procTags 2'!M196="extra", "extra", 'historyTags 2'!M196="missing", "missing", 'onchangeTags 2'!M196="missing", "missing", 'procTags 2'!M196="missing", "missing", 'historyTags 2'!M196="ignore", "ignore", 'onchangeTags 2'!M196="ignore", "ignore", 'procTags 2'!M196="ignore", "ignore")</f>
        <v>ignore</v>
      </c>
      <c r="N196" s="1" t="str" cm="1">
        <f t="array" aca="1" ref="N196" ca="1">_xlfn.IFS('historyTags 2'!N196="have", "have", 'onchangeTags 2'!N196="have", "have", 'procTags 2'!N196="have", "have", 'historyTags 2'!N196="extra", "extra", 'onchangeTags 2'!N196="extra", "extra", 'procTags 2'!N196="extra", "extra", 'historyTags 2'!N196="missing", "missing", 'onchangeTags 2'!N196="missing", "missing", 'procTags 2'!N196="missing", "missing", 'historyTags 2'!N196="ignore", "ignore", 'onchangeTags 2'!N196="ignore", "ignore", 'procTags 2'!N196="ignore", "ignore")</f>
        <v>ignore</v>
      </c>
      <c r="O196" s="1" t="str" cm="1">
        <f t="array" aca="1" ref="O196" ca="1">_xlfn.IFS('historyTags 2'!O196="have", "have", 'onchangeTags 2'!O196="have", "have", 'procTags 2'!O196="have", "have", 'historyTags 2'!O196="extra", "extra", 'onchangeTags 2'!O196="extra", "extra", 'procTags 2'!O196="extra", "extra", 'historyTags 2'!O196="missing", "missing", 'onchangeTags 2'!O196="missing", "missing", 'procTags 2'!O196="missing", "missing", 'historyTags 2'!O196="ignore", "ignore", 'onchangeTags 2'!O196="ignore", "ignore", 'procTags 2'!O196="ignore", "ignore")</f>
        <v>ignore</v>
      </c>
      <c r="P196" s="1" t="str" cm="1">
        <f t="array" aca="1" ref="P196" ca="1">_xlfn.IFS('historyTags 2'!P196="have", "have", 'onchangeTags 2'!P196="have", "have", 'procTags 2'!P196="have", "have", 'historyTags 2'!P196="extra", "extra", 'onchangeTags 2'!P196="extra", "extra", 'procTags 2'!P196="extra", "extra", 'historyTags 2'!P196="missing", "missing", 'onchangeTags 2'!P196="missing", "missing", 'procTags 2'!P196="missing", "missing", 'historyTags 2'!P196="ignore", "ignore", 'onchangeTags 2'!P196="ignore", "ignore", 'procTags 2'!P196="ignore", "ignore")</f>
        <v>ignore</v>
      </c>
    </row>
    <row r="197" spans="1:16" x14ac:dyDescent="0.2">
      <c r="A197" s="1" t="str">
        <f ca="1">IFERROR(__xludf.DUMMYFUNCTION("""COMPUTED_VALUE"""),"PID_humidifier_TR13_out_low_limit")</f>
        <v>PID_humidifier_TR13_out_low_limit</v>
      </c>
      <c r="B197" s="1" t="str" cm="1">
        <f t="array" aca="1" ref="B197" ca="1">_xlfn.IFS('historyTags 2'!B197="have", "have", 'onchangeTags 2'!B197="have", "have", 'procTags 2'!B197="have", "have", 'historyTags 2'!B197="extra", "extra", 'onchangeTags 2'!B197="extra", "extra", 'procTags 2'!B197="extra", "extra", 'historyTags 2'!B197="missing", "missing", 'onchangeTags 2'!B197="missing", "missing", 'procTags 2'!B197="missing", "missing", 'historyTags 2'!B197="ignore", "ignore", 'onchangeTags 2'!B197="ignore", "ignore", 'procTags 2'!B197="ignore", "ignore")</f>
        <v>ignore</v>
      </c>
      <c r="C197" s="1" t="str" cm="1">
        <f t="array" aca="1" ref="C197" ca="1">_xlfn.IFS('historyTags 2'!C197="have", "have", 'onchangeTags 2'!C197="have", "have", 'procTags 2'!C197="have", "have", 'historyTags 2'!C197="extra", "extra", 'onchangeTags 2'!C197="extra", "extra", 'procTags 2'!C197="extra", "extra", 'historyTags 2'!C197="missing", "missing", 'onchangeTags 2'!C197="missing", "missing", 'procTags 2'!C197="missing", "missing", 'historyTags 2'!C197="ignore", "ignore", 'onchangeTags 2'!C197="ignore", "ignore", 'procTags 2'!C197="ignore", "ignore")</f>
        <v>ignore</v>
      </c>
      <c r="D197" s="1" t="str" cm="1">
        <f t="array" aca="1" ref="D197" ca="1">_xlfn.IFS('historyTags 2'!D197="have", "have", 'onchangeTags 2'!D197="have", "have", 'procTags 2'!D197="have", "have", 'historyTags 2'!D197="extra", "extra", 'onchangeTags 2'!D197="extra", "extra", 'procTags 2'!D197="extra", "extra", 'historyTags 2'!D197="missing", "missing", 'onchangeTags 2'!D197="missing", "missing", 'procTags 2'!D197="missing", "missing", 'historyTags 2'!D197="ignore", "ignore", 'onchangeTags 2'!D197="ignore", "ignore", 'procTags 2'!D197="ignore", "ignore")</f>
        <v>ignore</v>
      </c>
      <c r="E197" s="1" t="str" cm="1">
        <f t="array" aca="1" ref="E197" ca="1">_xlfn.IFS('historyTags 2'!E197="have", "have", 'onchangeTags 2'!E197="have", "have", 'procTags 2'!E197="have", "have", 'historyTags 2'!E197="extra", "extra", 'onchangeTags 2'!E197="extra", "extra", 'procTags 2'!E197="extra", "extra", 'historyTags 2'!E197="missing", "missing", 'onchangeTags 2'!E197="missing", "missing", 'procTags 2'!E197="missing", "missing", 'historyTags 2'!E197="ignore", "ignore", 'onchangeTags 2'!E197="ignore", "ignore", 'procTags 2'!E197="ignore", "ignore")</f>
        <v>ignore</v>
      </c>
      <c r="F197" s="1" t="str" cm="1">
        <f t="array" aca="1" ref="F197" ca="1">_xlfn.IFS('historyTags 2'!F197="have", "have", 'onchangeTags 2'!F197="have", "have", 'procTags 2'!F197="have", "have", 'historyTags 2'!F197="extra", "extra", 'onchangeTags 2'!F197="extra", "extra", 'procTags 2'!F197="extra", "extra", 'historyTags 2'!F197="missing", "missing", 'onchangeTags 2'!F197="missing", "missing", 'procTags 2'!F197="missing", "missing", 'historyTags 2'!F197="ignore", "ignore", 'onchangeTags 2'!F197="ignore", "ignore", 'procTags 2'!F197="ignore", "ignore")</f>
        <v>ignore</v>
      </c>
      <c r="G197" s="1" t="str" cm="1">
        <f t="array" aca="1" ref="G197" ca="1">_xlfn.IFS('historyTags 2'!G197="have", "have", 'onchangeTags 2'!G197="have", "have", 'procTags 2'!G197="have", "have", 'historyTags 2'!G197="extra", "extra", 'onchangeTags 2'!G197="extra", "extra", 'procTags 2'!G197="extra", "extra", 'historyTags 2'!G197="missing", "missing", 'onchangeTags 2'!G197="missing", "missing", 'procTags 2'!G197="missing", "missing", 'historyTags 2'!G197="ignore", "ignore", 'onchangeTags 2'!G197="ignore", "ignore", 'procTags 2'!G197="ignore", "ignore")</f>
        <v>ignore</v>
      </c>
      <c r="H197" s="1" t="str" cm="1">
        <f t="array" aca="1" ref="H197" ca="1">_xlfn.IFS('historyTags 2'!H197="have", "have", 'onchangeTags 2'!H197="have", "have", 'procTags 2'!H197="have", "have", 'historyTags 2'!H197="extra", "extra", 'onchangeTags 2'!H197="extra", "extra", 'procTags 2'!H197="extra", "extra", 'historyTags 2'!H197="missing", "missing", 'onchangeTags 2'!H197="missing", "missing", 'procTags 2'!H197="missing", "missing", 'historyTags 2'!H197="ignore", "ignore", 'onchangeTags 2'!H197="ignore", "ignore", 'procTags 2'!H197="ignore", "ignore")</f>
        <v>ignore</v>
      </c>
      <c r="I197" s="1" t="str" cm="1">
        <f t="array" aca="1" ref="I197" ca="1">_xlfn.IFS('historyTags 2'!I197="have", "have", 'onchangeTags 2'!I197="have", "have", 'procTags 2'!I197="have", "have", 'historyTags 2'!I197="extra", "extra", 'onchangeTags 2'!I197="extra", "extra", 'procTags 2'!I197="extra", "extra", 'historyTags 2'!I197="missing", "missing", 'onchangeTags 2'!I197="missing", "missing", 'procTags 2'!I197="missing", "missing", 'historyTags 2'!I197="ignore", "ignore", 'onchangeTags 2'!I197="ignore", "ignore", 'procTags 2'!I197="ignore", "ignore")</f>
        <v>ignore</v>
      </c>
      <c r="J197" s="1" t="str" cm="1">
        <f t="array" aca="1" ref="J197" ca="1">_xlfn.IFS('historyTags 2'!J197="have", "have", 'onchangeTags 2'!J197="have", "have", 'procTags 2'!J197="have", "have", 'historyTags 2'!J197="extra", "extra", 'onchangeTags 2'!J197="extra", "extra", 'procTags 2'!J197="extra", "extra", 'historyTags 2'!J197="missing", "missing", 'onchangeTags 2'!J197="missing", "missing", 'procTags 2'!J197="missing", "missing", 'historyTags 2'!J197="ignore", "ignore", 'onchangeTags 2'!J197="ignore", "ignore", 'procTags 2'!J197="ignore", "ignore")</f>
        <v>ignore</v>
      </c>
      <c r="K197" s="1" t="str" cm="1">
        <f t="array" aca="1" ref="K197" ca="1">_xlfn.IFS('historyTags 2'!K197="have", "have", 'onchangeTags 2'!K197="have", "have", 'procTags 2'!K197="have", "have", 'historyTags 2'!K197="extra", "extra", 'onchangeTags 2'!K197="extra", "extra", 'procTags 2'!K197="extra", "extra", 'historyTags 2'!K197="missing", "missing", 'onchangeTags 2'!K197="missing", "missing", 'procTags 2'!K197="missing", "missing", 'historyTags 2'!K197="ignore", "ignore", 'onchangeTags 2'!K197="ignore", "ignore", 'procTags 2'!K197="ignore", "ignore")</f>
        <v>ignore</v>
      </c>
      <c r="L197" s="1" t="str" cm="1">
        <f t="array" aca="1" ref="L197" ca="1">_xlfn.IFS('historyTags 2'!L197="have", "have", 'onchangeTags 2'!L197="have", "have", 'procTags 2'!L197="have", "have", 'historyTags 2'!L197="extra", "extra", 'onchangeTags 2'!L197="extra", "extra", 'procTags 2'!L197="extra", "extra", 'historyTags 2'!L197="missing", "missing", 'onchangeTags 2'!L197="missing", "missing", 'procTags 2'!L197="missing", "missing", 'historyTags 2'!L197="ignore", "ignore", 'onchangeTags 2'!L197="ignore", "ignore", 'procTags 2'!L197="ignore", "ignore")</f>
        <v>ignore</v>
      </c>
      <c r="M197" s="1" t="str" cm="1">
        <f t="array" aca="1" ref="M197" ca="1">_xlfn.IFS('historyTags 2'!M197="have", "have", 'onchangeTags 2'!M197="have", "have", 'procTags 2'!M197="have", "have", 'historyTags 2'!M197="extra", "extra", 'onchangeTags 2'!M197="extra", "extra", 'procTags 2'!M197="extra", "extra", 'historyTags 2'!M197="missing", "missing", 'onchangeTags 2'!M197="missing", "missing", 'procTags 2'!M197="missing", "missing", 'historyTags 2'!M197="ignore", "ignore", 'onchangeTags 2'!M197="ignore", "ignore", 'procTags 2'!M197="ignore", "ignore")</f>
        <v>ignore</v>
      </c>
      <c r="N197" s="1" t="str" cm="1">
        <f t="array" aca="1" ref="N197" ca="1">_xlfn.IFS('historyTags 2'!N197="have", "have", 'onchangeTags 2'!N197="have", "have", 'procTags 2'!N197="have", "have", 'historyTags 2'!N197="extra", "extra", 'onchangeTags 2'!N197="extra", "extra", 'procTags 2'!N197="extra", "extra", 'historyTags 2'!N197="missing", "missing", 'onchangeTags 2'!N197="missing", "missing", 'procTags 2'!N197="missing", "missing", 'historyTags 2'!N197="ignore", "ignore", 'onchangeTags 2'!N197="ignore", "ignore", 'procTags 2'!N197="ignore", "ignore")</f>
        <v>ignore</v>
      </c>
      <c r="O197" s="1" t="str" cm="1">
        <f t="array" aca="1" ref="O197" ca="1">_xlfn.IFS('historyTags 2'!O197="have", "have", 'onchangeTags 2'!O197="have", "have", 'procTags 2'!O197="have", "have", 'historyTags 2'!O197="extra", "extra", 'onchangeTags 2'!O197="extra", "extra", 'procTags 2'!O197="extra", "extra", 'historyTags 2'!O197="missing", "missing", 'onchangeTags 2'!O197="missing", "missing", 'procTags 2'!O197="missing", "missing", 'historyTags 2'!O197="ignore", "ignore", 'onchangeTags 2'!O197="ignore", "ignore", 'procTags 2'!O197="ignore", "ignore")</f>
        <v>ignore</v>
      </c>
      <c r="P197" s="1" t="str" cm="1">
        <f t="array" aca="1" ref="P197" ca="1">_xlfn.IFS('historyTags 2'!P197="have", "have", 'onchangeTags 2'!P197="have", "have", 'procTags 2'!P197="have", "have", 'historyTags 2'!P197="extra", "extra", 'onchangeTags 2'!P197="extra", "extra", 'procTags 2'!P197="extra", "extra", 'historyTags 2'!P197="missing", "missing", 'onchangeTags 2'!P197="missing", "missing", 'procTags 2'!P197="missing", "missing", 'historyTags 2'!P197="ignore", "ignore", 'onchangeTags 2'!P197="ignore", "ignore", 'procTags 2'!P197="ignore", "ignore")</f>
        <v>ignore</v>
      </c>
    </row>
    <row r="198" spans="1:16" x14ac:dyDescent="0.2">
      <c r="A198" s="1" t="str">
        <f ca="1">IFERROR(__xludf.DUMMYFUNCTION("""COMPUTED_VALUE"""),"PID_humidifier_TR14_out_low_limit")</f>
        <v>PID_humidifier_TR14_out_low_limit</v>
      </c>
      <c r="B198" s="1" t="str" cm="1">
        <f t="array" aca="1" ref="B198" ca="1">_xlfn.IFS('historyTags 2'!B198="have", "have", 'onchangeTags 2'!B198="have", "have", 'procTags 2'!B198="have", "have", 'historyTags 2'!B198="extra", "extra", 'onchangeTags 2'!B198="extra", "extra", 'procTags 2'!B198="extra", "extra", 'historyTags 2'!B198="missing", "missing", 'onchangeTags 2'!B198="missing", "missing", 'procTags 2'!B198="missing", "missing", 'historyTags 2'!B198="ignore", "ignore", 'onchangeTags 2'!B198="ignore", "ignore", 'procTags 2'!B198="ignore", "ignore")</f>
        <v>ignore</v>
      </c>
      <c r="C198" s="1" t="str" cm="1">
        <f t="array" aca="1" ref="C198" ca="1">_xlfn.IFS('historyTags 2'!C198="have", "have", 'onchangeTags 2'!C198="have", "have", 'procTags 2'!C198="have", "have", 'historyTags 2'!C198="extra", "extra", 'onchangeTags 2'!C198="extra", "extra", 'procTags 2'!C198="extra", "extra", 'historyTags 2'!C198="missing", "missing", 'onchangeTags 2'!C198="missing", "missing", 'procTags 2'!C198="missing", "missing", 'historyTags 2'!C198="ignore", "ignore", 'onchangeTags 2'!C198="ignore", "ignore", 'procTags 2'!C198="ignore", "ignore")</f>
        <v>ignore</v>
      </c>
      <c r="D198" s="1" t="str" cm="1">
        <f t="array" aca="1" ref="D198" ca="1">_xlfn.IFS('historyTags 2'!D198="have", "have", 'onchangeTags 2'!D198="have", "have", 'procTags 2'!D198="have", "have", 'historyTags 2'!D198="extra", "extra", 'onchangeTags 2'!D198="extra", "extra", 'procTags 2'!D198="extra", "extra", 'historyTags 2'!D198="missing", "missing", 'onchangeTags 2'!D198="missing", "missing", 'procTags 2'!D198="missing", "missing", 'historyTags 2'!D198="ignore", "ignore", 'onchangeTags 2'!D198="ignore", "ignore", 'procTags 2'!D198="ignore", "ignore")</f>
        <v>ignore</v>
      </c>
      <c r="E198" s="1" t="str" cm="1">
        <f t="array" aca="1" ref="E198" ca="1">_xlfn.IFS('historyTags 2'!E198="have", "have", 'onchangeTags 2'!E198="have", "have", 'procTags 2'!E198="have", "have", 'historyTags 2'!E198="extra", "extra", 'onchangeTags 2'!E198="extra", "extra", 'procTags 2'!E198="extra", "extra", 'historyTags 2'!E198="missing", "missing", 'onchangeTags 2'!E198="missing", "missing", 'procTags 2'!E198="missing", "missing", 'historyTags 2'!E198="ignore", "ignore", 'onchangeTags 2'!E198="ignore", "ignore", 'procTags 2'!E198="ignore", "ignore")</f>
        <v>ignore</v>
      </c>
      <c r="F198" s="1" t="str" cm="1">
        <f t="array" aca="1" ref="F198" ca="1">_xlfn.IFS('historyTags 2'!F198="have", "have", 'onchangeTags 2'!F198="have", "have", 'procTags 2'!F198="have", "have", 'historyTags 2'!F198="extra", "extra", 'onchangeTags 2'!F198="extra", "extra", 'procTags 2'!F198="extra", "extra", 'historyTags 2'!F198="missing", "missing", 'onchangeTags 2'!F198="missing", "missing", 'procTags 2'!F198="missing", "missing", 'historyTags 2'!F198="ignore", "ignore", 'onchangeTags 2'!F198="ignore", "ignore", 'procTags 2'!F198="ignore", "ignore")</f>
        <v>ignore</v>
      </c>
      <c r="G198" s="1" t="str" cm="1">
        <f t="array" aca="1" ref="G198" ca="1">_xlfn.IFS('historyTags 2'!G198="have", "have", 'onchangeTags 2'!G198="have", "have", 'procTags 2'!G198="have", "have", 'historyTags 2'!G198="extra", "extra", 'onchangeTags 2'!G198="extra", "extra", 'procTags 2'!G198="extra", "extra", 'historyTags 2'!G198="missing", "missing", 'onchangeTags 2'!G198="missing", "missing", 'procTags 2'!G198="missing", "missing", 'historyTags 2'!G198="ignore", "ignore", 'onchangeTags 2'!G198="ignore", "ignore", 'procTags 2'!G198="ignore", "ignore")</f>
        <v>ignore</v>
      </c>
      <c r="H198" s="1" t="str" cm="1">
        <f t="array" aca="1" ref="H198" ca="1">_xlfn.IFS('historyTags 2'!H198="have", "have", 'onchangeTags 2'!H198="have", "have", 'procTags 2'!H198="have", "have", 'historyTags 2'!H198="extra", "extra", 'onchangeTags 2'!H198="extra", "extra", 'procTags 2'!H198="extra", "extra", 'historyTags 2'!H198="missing", "missing", 'onchangeTags 2'!H198="missing", "missing", 'procTags 2'!H198="missing", "missing", 'historyTags 2'!H198="ignore", "ignore", 'onchangeTags 2'!H198="ignore", "ignore", 'procTags 2'!H198="ignore", "ignore")</f>
        <v>ignore</v>
      </c>
      <c r="I198" s="1" t="str" cm="1">
        <f t="array" aca="1" ref="I198" ca="1">_xlfn.IFS('historyTags 2'!I198="have", "have", 'onchangeTags 2'!I198="have", "have", 'procTags 2'!I198="have", "have", 'historyTags 2'!I198="extra", "extra", 'onchangeTags 2'!I198="extra", "extra", 'procTags 2'!I198="extra", "extra", 'historyTags 2'!I198="missing", "missing", 'onchangeTags 2'!I198="missing", "missing", 'procTags 2'!I198="missing", "missing", 'historyTags 2'!I198="ignore", "ignore", 'onchangeTags 2'!I198="ignore", "ignore", 'procTags 2'!I198="ignore", "ignore")</f>
        <v>ignore</v>
      </c>
      <c r="J198" s="1" t="str" cm="1">
        <f t="array" aca="1" ref="J198" ca="1">_xlfn.IFS('historyTags 2'!J198="have", "have", 'onchangeTags 2'!J198="have", "have", 'procTags 2'!J198="have", "have", 'historyTags 2'!J198="extra", "extra", 'onchangeTags 2'!J198="extra", "extra", 'procTags 2'!J198="extra", "extra", 'historyTags 2'!J198="missing", "missing", 'onchangeTags 2'!J198="missing", "missing", 'procTags 2'!J198="missing", "missing", 'historyTags 2'!J198="ignore", "ignore", 'onchangeTags 2'!J198="ignore", "ignore", 'procTags 2'!J198="ignore", "ignore")</f>
        <v>ignore</v>
      </c>
      <c r="K198" s="1" t="str" cm="1">
        <f t="array" aca="1" ref="K198" ca="1">_xlfn.IFS('historyTags 2'!K198="have", "have", 'onchangeTags 2'!K198="have", "have", 'procTags 2'!K198="have", "have", 'historyTags 2'!K198="extra", "extra", 'onchangeTags 2'!K198="extra", "extra", 'procTags 2'!K198="extra", "extra", 'historyTags 2'!K198="missing", "missing", 'onchangeTags 2'!K198="missing", "missing", 'procTags 2'!K198="missing", "missing", 'historyTags 2'!K198="ignore", "ignore", 'onchangeTags 2'!K198="ignore", "ignore", 'procTags 2'!K198="ignore", "ignore")</f>
        <v>ignore</v>
      </c>
      <c r="L198" s="1" t="str" cm="1">
        <f t="array" aca="1" ref="L198" ca="1">_xlfn.IFS('historyTags 2'!L198="have", "have", 'onchangeTags 2'!L198="have", "have", 'procTags 2'!L198="have", "have", 'historyTags 2'!L198="extra", "extra", 'onchangeTags 2'!L198="extra", "extra", 'procTags 2'!L198="extra", "extra", 'historyTags 2'!L198="missing", "missing", 'onchangeTags 2'!L198="missing", "missing", 'procTags 2'!L198="missing", "missing", 'historyTags 2'!L198="ignore", "ignore", 'onchangeTags 2'!L198="ignore", "ignore", 'procTags 2'!L198="ignore", "ignore")</f>
        <v>ignore</v>
      </c>
      <c r="M198" s="1" t="str" cm="1">
        <f t="array" aca="1" ref="M198" ca="1">_xlfn.IFS('historyTags 2'!M198="have", "have", 'onchangeTags 2'!M198="have", "have", 'procTags 2'!M198="have", "have", 'historyTags 2'!M198="extra", "extra", 'onchangeTags 2'!M198="extra", "extra", 'procTags 2'!M198="extra", "extra", 'historyTags 2'!M198="missing", "missing", 'onchangeTags 2'!M198="missing", "missing", 'procTags 2'!M198="missing", "missing", 'historyTags 2'!M198="ignore", "ignore", 'onchangeTags 2'!M198="ignore", "ignore", 'procTags 2'!M198="ignore", "ignore")</f>
        <v>ignore</v>
      </c>
      <c r="N198" s="1" t="str" cm="1">
        <f t="array" aca="1" ref="N198" ca="1">_xlfn.IFS('historyTags 2'!N198="have", "have", 'onchangeTags 2'!N198="have", "have", 'procTags 2'!N198="have", "have", 'historyTags 2'!N198="extra", "extra", 'onchangeTags 2'!N198="extra", "extra", 'procTags 2'!N198="extra", "extra", 'historyTags 2'!N198="missing", "missing", 'onchangeTags 2'!N198="missing", "missing", 'procTags 2'!N198="missing", "missing", 'historyTags 2'!N198="ignore", "ignore", 'onchangeTags 2'!N198="ignore", "ignore", 'procTags 2'!N198="ignore", "ignore")</f>
        <v>ignore</v>
      </c>
      <c r="O198" s="1" t="str" cm="1">
        <f t="array" aca="1" ref="O198" ca="1">_xlfn.IFS('historyTags 2'!O198="have", "have", 'onchangeTags 2'!O198="have", "have", 'procTags 2'!O198="have", "have", 'historyTags 2'!O198="extra", "extra", 'onchangeTags 2'!O198="extra", "extra", 'procTags 2'!O198="extra", "extra", 'historyTags 2'!O198="missing", "missing", 'onchangeTags 2'!O198="missing", "missing", 'procTags 2'!O198="missing", "missing", 'historyTags 2'!O198="ignore", "ignore", 'onchangeTags 2'!O198="ignore", "ignore", 'procTags 2'!O198="ignore", "ignore")</f>
        <v>ignore</v>
      </c>
      <c r="P198" s="1" t="str" cm="1">
        <f t="array" aca="1" ref="P198" ca="1">_xlfn.IFS('historyTags 2'!P198="have", "have", 'onchangeTags 2'!P198="have", "have", 'procTags 2'!P198="have", "have", 'historyTags 2'!P198="extra", "extra", 'onchangeTags 2'!P198="extra", "extra", 'procTags 2'!P198="extra", "extra", 'historyTags 2'!P198="missing", "missing", 'onchangeTags 2'!P198="missing", "missing", 'procTags 2'!P198="missing", "missing", 'historyTags 2'!P198="ignore", "ignore", 'onchangeTags 2'!P198="ignore", "ignore", 'procTags 2'!P198="ignore", "ignore")</f>
        <v>ignore</v>
      </c>
    </row>
    <row r="199" spans="1:16" x14ac:dyDescent="0.2">
      <c r="A199" s="1" t="str">
        <f ca="1">IFERROR(__xludf.DUMMYFUNCTION("""COMPUTED_VALUE"""),"PID_integral_CO2_door_close")</f>
        <v>PID_integral_CO2_door_close</v>
      </c>
      <c r="B199" s="1" t="str" cm="1">
        <f t="array" aca="1" ref="B199" ca="1">_xlfn.IFS('historyTags 2'!B199="have", "have", 'onchangeTags 2'!B199="have", "have", 'procTags 2'!B199="have", "have", 'historyTags 2'!B199="extra", "extra", 'onchangeTags 2'!B199="extra", "extra", 'procTags 2'!B199="extra", "extra", 'historyTags 2'!B199="missing", "missing", 'onchangeTags 2'!B199="missing", "missing", 'procTags 2'!B199="missing", "missing", 'historyTags 2'!B199="ignore", "ignore", 'onchangeTags 2'!B199="ignore", "ignore", 'procTags 2'!B199="ignore", "ignore")</f>
        <v>ignore</v>
      </c>
      <c r="C199" s="1" t="str" cm="1">
        <f t="array" aca="1" ref="C199" ca="1">_xlfn.IFS('historyTags 2'!C199="have", "have", 'onchangeTags 2'!C199="have", "have", 'procTags 2'!C199="have", "have", 'historyTags 2'!C199="extra", "extra", 'onchangeTags 2'!C199="extra", "extra", 'procTags 2'!C199="extra", "extra", 'historyTags 2'!C199="missing", "missing", 'onchangeTags 2'!C199="missing", "missing", 'procTags 2'!C199="missing", "missing", 'historyTags 2'!C199="ignore", "ignore", 'onchangeTags 2'!C199="ignore", "ignore", 'procTags 2'!C199="ignore", "ignore")</f>
        <v>ignore</v>
      </c>
      <c r="D199" s="1" t="str" cm="1">
        <f t="array" aca="1" ref="D199" ca="1">_xlfn.IFS('historyTags 2'!D199="have", "have", 'onchangeTags 2'!D199="have", "have", 'procTags 2'!D199="have", "have", 'historyTags 2'!D199="extra", "extra", 'onchangeTags 2'!D199="extra", "extra", 'procTags 2'!D199="extra", "extra", 'historyTags 2'!D199="missing", "missing", 'onchangeTags 2'!D199="missing", "missing", 'procTags 2'!D199="missing", "missing", 'historyTags 2'!D199="ignore", "ignore", 'onchangeTags 2'!D199="ignore", "ignore", 'procTags 2'!D199="ignore", "ignore")</f>
        <v>ignore</v>
      </c>
      <c r="E199" s="1" t="str" cm="1">
        <f t="array" aca="1" ref="E199" ca="1">_xlfn.IFS('historyTags 2'!E199="have", "have", 'onchangeTags 2'!E199="have", "have", 'procTags 2'!E199="have", "have", 'historyTags 2'!E199="extra", "extra", 'onchangeTags 2'!E199="extra", "extra", 'procTags 2'!E199="extra", "extra", 'historyTags 2'!E199="missing", "missing", 'onchangeTags 2'!E199="missing", "missing", 'procTags 2'!E199="missing", "missing", 'historyTags 2'!E199="ignore", "ignore", 'onchangeTags 2'!E199="ignore", "ignore", 'procTags 2'!E199="ignore", "ignore")</f>
        <v>ignore</v>
      </c>
      <c r="F199" s="1" t="str" cm="1">
        <f t="array" aca="1" ref="F199" ca="1">_xlfn.IFS('historyTags 2'!F199="have", "have", 'onchangeTags 2'!F199="have", "have", 'procTags 2'!F199="have", "have", 'historyTags 2'!F199="extra", "extra", 'onchangeTags 2'!F199="extra", "extra", 'procTags 2'!F199="extra", "extra", 'historyTags 2'!F199="missing", "missing", 'onchangeTags 2'!F199="missing", "missing", 'procTags 2'!F199="missing", "missing", 'historyTags 2'!F199="ignore", "ignore", 'onchangeTags 2'!F199="ignore", "ignore", 'procTags 2'!F199="ignore", "ignore")</f>
        <v>ignore</v>
      </c>
      <c r="G199" s="1" t="str" cm="1">
        <f t="array" aca="1" ref="G199" ca="1">_xlfn.IFS('historyTags 2'!G199="have", "have", 'onchangeTags 2'!G199="have", "have", 'procTags 2'!G199="have", "have", 'historyTags 2'!G199="extra", "extra", 'onchangeTags 2'!G199="extra", "extra", 'procTags 2'!G199="extra", "extra", 'historyTags 2'!G199="missing", "missing", 'onchangeTags 2'!G199="missing", "missing", 'procTags 2'!G199="missing", "missing", 'historyTags 2'!G199="ignore", "ignore", 'onchangeTags 2'!G199="ignore", "ignore", 'procTags 2'!G199="ignore", "ignore")</f>
        <v>ignore</v>
      </c>
      <c r="H199" s="1" t="str" cm="1">
        <f t="array" aca="1" ref="H199" ca="1">_xlfn.IFS('historyTags 2'!H199="have", "have", 'onchangeTags 2'!H199="have", "have", 'procTags 2'!H199="have", "have", 'historyTags 2'!H199="extra", "extra", 'onchangeTags 2'!H199="extra", "extra", 'procTags 2'!H199="extra", "extra", 'historyTags 2'!H199="missing", "missing", 'onchangeTags 2'!H199="missing", "missing", 'procTags 2'!H199="missing", "missing", 'historyTags 2'!H199="ignore", "ignore", 'onchangeTags 2'!H199="ignore", "ignore", 'procTags 2'!H199="ignore", "ignore")</f>
        <v>ignore</v>
      </c>
      <c r="I199" s="1" t="str" cm="1">
        <f t="array" aca="1" ref="I199" ca="1">_xlfn.IFS('historyTags 2'!I199="have", "have", 'onchangeTags 2'!I199="have", "have", 'procTags 2'!I199="have", "have", 'historyTags 2'!I199="extra", "extra", 'onchangeTags 2'!I199="extra", "extra", 'procTags 2'!I199="extra", "extra", 'historyTags 2'!I199="missing", "missing", 'onchangeTags 2'!I199="missing", "missing", 'procTags 2'!I199="missing", "missing", 'historyTags 2'!I199="ignore", "ignore", 'onchangeTags 2'!I199="ignore", "ignore", 'procTags 2'!I199="ignore", "ignore")</f>
        <v>ignore</v>
      </c>
      <c r="J199" s="1" t="str" cm="1">
        <f t="array" aca="1" ref="J199" ca="1">_xlfn.IFS('historyTags 2'!J199="have", "have", 'onchangeTags 2'!J199="have", "have", 'procTags 2'!J199="have", "have", 'historyTags 2'!J199="extra", "extra", 'onchangeTags 2'!J199="extra", "extra", 'procTags 2'!J199="extra", "extra", 'historyTags 2'!J199="missing", "missing", 'onchangeTags 2'!J199="missing", "missing", 'procTags 2'!J199="missing", "missing", 'historyTags 2'!J199="ignore", "ignore", 'onchangeTags 2'!J199="ignore", "ignore", 'procTags 2'!J199="ignore", "ignore")</f>
        <v>ignore</v>
      </c>
      <c r="K199" s="1" t="str" cm="1">
        <f t="array" aca="1" ref="K199" ca="1">_xlfn.IFS('historyTags 2'!K199="have", "have", 'onchangeTags 2'!K199="have", "have", 'procTags 2'!K199="have", "have", 'historyTags 2'!K199="extra", "extra", 'onchangeTags 2'!K199="extra", "extra", 'procTags 2'!K199="extra", "extra", 'historyTags 2'!K199="missing", "missing", 'onchangeTags 2'!K199="missing", "missing", 'procTags 2'!K199="missing", "missing", 'historyTags 2'!K199="ignore", "ignore", 'onchangeTags 2'!K199="ignore", "ignore", 'procTags 2'!K199="ignore", "ignore")</f>
        <v>ignore</v>
      </c>
      <c r="L199" s="1" t="str" cm="1">
        <f t="array" aca="1" ref="L199" ca="1">_xlfn.IFS('historyTags 2'!L199="have", "have", 'onchangeTags 2'!L199="have", "have", 'procTags 2'!L199="have", "have", 'historyTags 2'!L199="extra", "extra", 'onchangeTags 2'!L199="extra", "extra", 'procTags 2'!L199="extra", "extra", 'historyTags 2'!L199="missing", "missing", 'onchangeTags 2'!L199="missing", "missing", 'procTags 2'!L199="missing", "missing", 'historyTags 2'!L199="ignore", "ignore", 'onchangeTags 2'!L199="ignore", "ignore", 'procTags 2'!L199="ignore", "ignore")</f>
        <v>ignore</v>
      </c>
      <c r="M199" s="1" t="str" cm="1">
        <f t="array" aca="1" ref="M199" ca="1">_xlfn.IFS('historyTags 2'!M199="have", "have", 'onchangeTags 2'!M199="have", "have", 'procTags 2'!M199="have", "have", 'historyTags 2'!M199="extra", "extra", 'onchangeTags 2'!M199="extra", "extra", 'procTags 2'!M199="extra", "extra", 'historyTags 2'!M199="missing", "missing", 'onchangeTags 2'!M199="missing", "missing", 'procTags 2'!M199="missing", "missing", 'historyTags 2'!M199="ignore", "ignore", 'onchangeTags 2'!M199="ignore", "ignore", 'procTags 2'!M199="ignore", "ignore")</f>
        <v>ignore</v>
      </c>
      <c r="N199" s="1" t="str" cm="1">
        <f t="array" aca="1" ref="N199" ca="1">_xlfn.IFS('historyTags 2'!N199="have", "have", 'onchangeTags 2'!N199="have", "have", 'procTags 2'!N199="have", "have", 'historyTags 2'!N199="extra", "extra", 'onchangeTags 2'!N199="extra", "extra", 'procTags 2'!N199="extra", "extra", 'historyTags 2'!N199="missing", "missing", 'onchangeTags 2'!N199="missing", "missing", 'procTags 2'!N199="missing", "missing", 'historyTags 2'!N199="ignore", "ignore", 'onchangeTags 2'!N199="ignore", "ignore", 'procTags 2'!N199="ignore", "ignore")</f>
        <v>ignore</v>
      </c>
      <c r="O199" s="1" t="str" cm="1">
        <f t="array" aca="1" ref="O199" ca="1">_xlfn.IFS('historyTags 2'!O199="have", "have", 'onchangeTags 2'!O199="have", "have", 'procTags 2'!O199="have", "have", 'historyTags 2'!O199="extra", "extra", 'onchangeTags 2'!O199="extra", "extra", 'procTags 2'!O199="extra", "extra", 'historyTags 2'!O199="missing", "missing", 'onchangeTags 2'!O199="missing", "missing", 'procTags 2'!O199="missing", "missing", 'historyTags 2'!O199="ignore", "ignore", 'onchangeTags 2'!O199="ignore", "ignore", 'procTags 2'!O199="ignore", "ignore")</f>
        <v>ignore</v>
      </c>
      <c r="P199" s="1" t="str" cm="1">
        <f t="array" aca="1" ref="P199" ca="1">_xlfn.IFS('historyTags 2'!P199="have", "have", 'onchangeTags 2'!P199="have", "have", 'procTags 2'!P199="have", "have", 'historyTags 2'!P199="extra", "extra", 'onchangeTags 2'!P199="extra", "extra", 'procTags 2'!P199="extra", "extra", 'historyTags 2'!P199="missing", "missing", 'onchangeTags 2'!P199="missing", "missing", 'procTags 2'!P199="missing", "missing", 'historyTags 2'!P199="ignore", "ignore", 'onchangeTags 2'!P199="ignore", "ignore", 'procTags 2'!P199="ignore", "ignore")</f>
        <v>ignore</v>
      </c>
    </row>
    <row r="200" spans="1:16" x14ac:dyDescent="0.2">
      <c r="A200" s="1" t="str">
        <f ca="1">IFERROR(__xludf.DUMMYFUNCTION("""COMPUTED_VALUE"""),"PID_integral_CO2_door_closing")</f>
        <v>PID_integral_CO2_door_closing</v>
      </c>
      <c r="B200" s="1" t="str" cm="1">
        <f t="array" aca="1" ref="B200" ca="1">_xlfn.IFS('historyTags 2'!B200="have", "have", 'onchangeTags 2'!B200="have", "have", 'procTags 2'!B200="have", "have", 'historyTags 2'!B200="extra", "extra", 'onchangeTags 2'!B200="extra", "extra", 'procTags 2'!B200="extra", "extra", 'historyTags 2'!B200="missing", "missing", 'onchangeTags 2'!B200="missing", "missing", 'procTags 2'!B200="missing", "missing", 'historyTags 2'!B200="ignore", "ignore", 'onchangeTags 2'!B200="ignore", "ignore", 'procTags 2'!B200="ignore", "ignore")</f>
        <v>ignore</v>
      </c>
      <c r="C200" s="1" t="str" cm="1">
        <f t="array" aca="1" ref="C200" ca="1">_xlfn.IFS('historyTags 2'!C200="have", "have", 'onchangeTags 2'!C200="have", "have", 'procTags 2'!C200="have", "have", 'historyTags 2'!C200="extra", "extra", 'onchangeTags 2'!C200="extra", "extra", 'procTags 2'!C200="extra", "extra", 'historyTags 2'!C200="missing", "missing", 'onchangeTags 2'!C200="missing", "missing", 'procTags 2'!C200="missing", "missing", 'historyTags 2'!C200="ignore", "ignore", 'onchangeTags 2'!C200="ignore", "ignore", 'procTags 2'!C200="ignore", "ignore")</f>
        <v>ignore</v>
      </c>
      <c r="D200" s="1" t="str" cm="1">
        <f t="array" aca="1" ref="D200" ca="1">_xlfn.IFS('historyTags 2'!D200="have", "have", 'onchangeTags 2'!D200="have", "have", 'procTags 2'!D200="have", "have", 'historyTags 2'!D200="extra", "extra", 'onchangeTags 2'!D200="extra", "extra", 'procTags 2'!D200="extra", "extra", 'historyTags 2'!D200="missing", "missing", 'onchangeTags 2'!D200="missing", "missing", 'procTags 2'!D200="missing", "missing", 'historyTags 2'!D200="ignore", "ignore", 'onchangeTags 2'!D200="ignore", "ignore", 'procTags 2'!D200="ignore", "ignore")</f>
        <v>ignore</v>
      </c>
      <c r="E200" s="1" t="str" cm="1">
        <f t="array" aca="1" ref="E200" ca="1">_xlfn.IFS('historyTags 2'!E200="have", "have", 'onchangeTags 2'!E200="have", "have", 'procTags 2'!E200="have", "have", 'historyTags 2'!E200="extra", "extra", 'onchangeTags 2'!E200="extra", "extra", 'procTags 2'!E200="extra", "extra", 'historyTags 2'!E200="missing", "missing", 'onchangeTags 2'!E200="missing", "missing", 'procTags 2'!E200="missing", "missing", 'historyTags 2'!E200="ignore", "ignore", 'onchangeTags 2'!E200="ignore", "ignore", 'procTags 2'!E200="ignore", "ignore")</f>
        <v>ignore</v>
      </c>
      <c r="F200" s="1" t="str" cm="1">
        <f t="array" aca="1" ref="F200" ca="1">_xlfn.IFS('historyTags 2'!F200="have", "have", 'onchangeTags 2'!F200="have", "have", 'procTags 2'!F200="have", "have", 'historyTags 2'!F200="extra", "extra", 'onchangeTags 2'!F200="extra", "extra", 'procTags 2'!F200="extra", "extra", 'historyTags 2'!F200="missing", "missing", 'onchangeTags 2'!F200="missing", "missing", 'procTags 2'!F200="missing", "missing", 'historyTags 2'!F200="ignore", "ignore", 'onchangeTags 2'!F200="ignore", "ignore", 'procTags 2'!F200="ignore", "ignore")</f>
        <v>ignore</v>
      </c>
      <c r="G200" s="1" t="str" cm="1">
        <f t="array" aca="1" ref="G200" ca="1">_xlfn.IFS('historyTags 2'!G200="have", "have", 'onchangeTags 2'!G200="have", "have", 'procTags 2'!G200="have", "have", 'historyTags 2'!G200="extra", "extra", 'onchangeTags 2'!G200="extra", "extra", 'procTags 2'!G200="extra", "extra", 'historyTags 2'!G200="missing", "missing", 'onchangeTags 2'!G200="missing", "missing", 'procTags 2'!G200="missing", "missing", 'historyTags 2'!G200="ignore", "ignore", 'onchangeTags 2'!G200="ignore", "ignore", 'procTags 2'!G200="ignore", "ignore")</f>
        <v>ignore</v>
      </c>
      <c r="H200" s="1" t="str" cm="1">
        <f t="array" aca="1" ref="H200" ca="1">_xlfn.IFS('historyTags 2'!H200="have", "have", 'onchangeTags 2'!H200="have", "have", 'procTags 2'!H200="have", "have", 'historyTags 2'!H200="extra", "extra", 'onchangeTags 2'!H200="extra", "extra", 'procTags 2'!H200="extra", "extra", 'historyTags 2'!H200="missing", "missing", 'onchangeTags 2'!H200="missing", "missing", 'procTags 2'!H200="missing", "missing", 'historyTags 2'!H200="ignore", "ignore", 'onchangeTags 2'!H200="ignore", "ignore", 'procTags 2'!H200="ignore", "ignore")</f>
        <v>ignore</v>
      </c>
      <c r="I200" s="1" t="str" cm="1">
        <f t="array" aca="1" ref="I200" ca="1">_xlfn.IFS('historyTags 2'!I200="have", "have", 'onchangeTags 2'!I200="have", "have", 'procTags 2'!I200="have", "have", 'historyTags 2'!I200="extra", "extra", 'onchangeTags 2'!I200="extra", "extra", 'procTags 2'!I200="extra", "extra", 'historyTags 2'!I200="missing", "missing", 'onchangeTags 2'!I200="missing", "missing", 'procTags 2'!I200="missing", "missing", 'historyTags 2'!I200="ignore", "ignore", 'onchangeTags 2'!I200="ignore", "ignore", 'procTags 2'!I200="ignore", "ignore")</f>
        <v>ignore</v>
      </c>
      <c r="J200" s="1" t="str" cm="1">
        <f t="array" aca="1" ref="J200" ca="1">_xlfn.IFS('historyTags 2'!J200="have", "have", 'onchangeTags 2'!J200="have", "have", 'procTags 2'!J200="have", "have", 'historyTags 2'!J200="extra", "extra", 'onchangeTags 2'!J200="extra", "extra", 'procTags 2'!J200="extra", "extra", 'historyTags 2'!J200="missing", "missing", 'onchangeTags 2'!J200="missing", "missing", 'procTags 2'!J200="missing", "missing", 'historyTags 2'!J200="ignore", "ignore", 'onchangeTags 2'!J200="ignore", "ignore", 'procTags 2'!J200="ignore", "ignore")</f>
        <v>ignore</v>
      </c>
      <c r="K200" s="1" t="str" cm="1">
        <f t="array" aca="1" ref="K200" ca="1">_xlfn.IFS('historyTags 2'!K200="have", "have", 'onchangeTags 2'!K200="have", "have", 'procTags 2'!K200="have", "have", 'historyTags 2'!K200="extra", "extra", 'onchangeTags 2'!K200="extra", "extra", 'procTags 2'!K200="extra", "extra", 'historyTags 2'!K200="missing", "missing", 'onchangeTags 2'!K200="missing", "missing", 'procTags 2'!K200="missing", "missing", 'historyTags 2'!K200="ignore", "ignore", 'onchangeTags 2'!K200="ignore", "ignore", 'procTags 2'!K200="ignore", "ignore")</f>
        <v>ignore</v>
      </c>
      <c r="L200" s="1" t="str" cm="1">
        <f t="array" aca="1" ref="L200" ca="1">_xlfn.IFS('historyTags 2'!L200="have", "have", 'onchangeTags 2'!L200="have", "have", 'procTags 2'!L200="have", "have", 'historyTags 2'!L200="extra", "extra", 'onchangeTags 2'!L200="extra", "extra", 'procTags 2'!L200="extra", "extra", 'historyTags 2'!L200="missing", "missing", 'onchangeTags 2'!L200="missing", "missing", 'procTags 2'!L200="missing", "missing", 'historyTags 2'!L200="ignore", "ignore", 'onchangeTags 2'!L200="ignore", "ignore", 'procTags 2'!L200="ignore", "ignore")</f>
        <v>ignore</v>
      </c>
      <c r="M200" s="1" t="str" cm="1">
        <f t="array" aca="1" ref="M200" ca="1">_xlfn.IFS('historyTags 2'!M200="have", "have", 'onchangeTags 2'!M200="have", "have", 'procTags 2'!M200="have", "have", 'historyTags 2'!M200="extra", "extra", 'onchangeTags 2'!M200="extra", "extra", 'procTags 2'!M200="extra", "extra", 'historyTags 2'!M200="missing", "missing", 'onchangeTags 2'!M200="missing", "missing", 'procTags 2'!M200="missing", "missing", 'historyTags 2'!M200="ignore", "ignore", 'onchangeTags 2'!M200="ignore", "ignore", 'procTags 2'!M200="ignore", "ignore")</f>
        <v>ignore</v>
      </c>
      <c r="N200" s="1" t="str" cm="1">
        <f t="array" aca="1" ref="N200" ca="1">_xlfn.IFS('historyTags 2'!N200="have", "have", 'onchangeTags 2'!N200="have", "have", 'procTags 2'!N200="have", "have", 'historyTags 2'!N200="extra", "extra", 'onchangeTags 2'!N200="extra", "extra", 'procTags 2'!N200="extra", "extra", 'historyTags 2'!N200="missing", "missing", 'onchangeTags 2'!N200="missing", "missing", 'procTags 2'!N200="missing", "missing", 'historyTags 2'!N200="ignore", "ignore", 'onchangeTags 2'!N200="ignore", "ignore", 'procTags 2'!N200="ignore", "ignore")</f>
        <v>ignore</v>
      </c>
      <c r="O200" s="1" t="str" cm="1">
        <f t="array" aca="1" ref="O200" ca="1">_xlfn.IFS('historyTags 2'!O200="have", "have", 'onchangeTags 2'!O200="have", "have", 'procTags 2'!O200="have", "have", 'historyTags 2'!O200="extra", "extra", 'onchangeTags 2'!O200="extra", "extra", 'procTags 2'!O200="extra", "extra", 'historyTags 2'!O200="missing", "missing", 'onchangeTags 2'!O200="missing", "missing", 'procTags 2'!O200="missing", "missing", 'historyTags 2'!O200="ignore", "ignore", 'onchangeTags 2'!O200="ignore", "ignore", 'procTags 2'!O200="ignore", "ignore")</f>
        <v>ignore</v>
      </c>
      <c r="P200" s="1" t="str" cm="1">
        <f t="array" aca="1" ref="P200" ca="1">_xlfn.IFS('historyTags 2'!P200="have", "have", 'onchangeTags 2'!P200="have", "have", 'procTags 2'!P200="have", "have", 'historyTags 2'!P200="extra", "extra", 'onchangeTags 2'!P200="extra", "extra", 'procTags 2'!P200="extra", "extra", 'historyTags 2'!P200="missing", "missing", 'onchangeTags 2'!P200="missing", "missing", 'procTags 2'!P200="missing", "missing", 'historyTags 2'!P200="ignore", "ignore", 'onchangeTags 2'!P200="ignore", "ignore", 'procTags 2'!P200="ignore", "ignore")</f>
        <v>ignore</v>
      </c>
    </row>
    <row r="201" spans="1:16" x14ac:dyDescent="0.2">
      <c r="A201" s="1" t="str">
        <f ca="1">IFERROR(__xludf.DUMMYFUNCTION("""COMPUTED_VALUE"""),"PID_integral_fast_chiller_closed")</f>
        <v>PID_integral_fast_chiller_closed</v>
      </c>
      <c r="B201" s="1" t="str" cm="1">
        <f t="array" aca="1" ref="B201" ca="1">_xlfn.IFS('historyTags 2'!B201="have", "have", 'onchangeTags 2'!B201="have", "have", 'procTags 2'!B201="have", "have", 'historyTags 2'!B201="extra", "extra", 'onchangeTags 2'!B201="extra", "extra", 'procTags 2'!B201="extra", "extra", 'historyTags 2'!B201="missing", "missing", 'onchangeTags 2'!B201="missing", "missing", 'procTags 2'!B201="missing", "missing", 'historyTags 2'!B201="ignore", "ignore", 'onchangeTags 2'!B201="ignore", "ignore", 'procTags 2'!B201="ignore", "ignore")</f>
        <v>ignore</v>
      </c>
      <c r="C201" s="1" t="str" cm="1">
        <f t="array" aca="1" ref="C201" ca="1">_xlfn.IFS('historyTags 2'!C201="have", "have", 'onchangeTags 2'!C201="have", "have", 'procTags 2'!C201="have", "have", 'historyTags 2'!C201="extra", "extra", 'onchangeTags 2'!C201="extra", "extra", 'procTags 2'!C201="extra", "extra", 'historyTags 2'!C201="missing", "missing", 'onchangeTags 2'!C201="missing", "missing", 'procTags 2'!C201="missing", "missing", 'historyTags 2'!C201="ignore", "ignore", 'onchangeTags 2'!C201="ignore", "ignore", 'procTags 2'!C201="ignore", "ignore")</f>
        <v>ignore</v>
      </c>
      <c r="D201" s="1" t="str" cm="1">
        <f t="array" aca="1" ref="D201" ca="1">_xlfn.IFS('historyTags 2'!D201="have", "have", 'onchangeTags 2'!D201="have", "have", 'procTags 2'!D201="have", "have", 'historyTags 2'!D201="extra", "extra", 'onchangeTags 2'!D201="extra", "extra", 'procTags 2'!D201="extra", "extra", 'historyTags 2'!D201="missing", "missing", 'onchangeTags 2'!D201="missing", "missing", 'procTags 2'!D201="missing", "missing", 'historyTags 2'!D201="ignore", "ignore", 'onchangeTags 2'!D201="ignore", "ignore", 'procTags 2'!D201="ignore", "ignore")</f>
        <v>ignore</v>
      </c>
      <c r="E201" s="1" t="str" cm="1">
        <f t="array" aca="1" ref="E201" ca="1">_xlfn.IFS('historyTags 2'!E201="have", "have", 'onchangeTags 2'!E201="have", "have", 'procTags 2'!E201="have", "have", 'historyTags 2'!E201="extra", "extra", 'onchangeTags 2'!E201="extra", "extra", 'procTags 2'!E201="extra", "extra", 'historyTags 2'!E201="missing", "missing", 'onchangeTags 2'!E201="missing", "missing", 'procTags 2'!E201="missing", "missing", 'historyTags 2'!E201="ignore", "ignore", 'onchangeTags 2'!E201="ignore", "ignore", 'procTags 2'!E201="ignore", "ignore")</f>
        <v>ignore</v>
      </c>
      <c r="F201" s="1" t="str" cm="1">
        <f t="array" aca="1" ref="F201" ca="1">_xlfn.IFS('historyTags 2'!F201="have", "have", 'onchangeTags 2'!F201="have", "have", 'procTags 2'!F201="have", "have", 'historyTags 2'!F201="extra", "extra", 'onchangeTags 2'!F201="extra", "extra", 'procTags 2'!F201="extra", "extra", 'historyTags 2'!F201="missing", "missing", 'onchangeTags 2'!F201="missing", "missing", 'procTags 2'!F201="missing", "missing", 'historyTags 2'!F201="ignore", "ignore", 'onchangeTags 2'!F201="ignore", "ignore", 'procTags 2'!F201="ignore", "ignore")</f>
        <v>ignore</v>
      </c>
      <c r="G201" s="1" t="str" cm="1">
        <f t="array" aca="1" ref="G201" ca="1">_xlfn.IFS('historyTags 2'!G201="have", "have", 'onchangeTags 2'!G201="have", "have", 'procTags 2'!G201="have", "have", 'historyTags 2'!G201="extra", "extra", 'onchangeTags 2'!G201="extra", "extra", 'procTags 2'!G201="extra", "extra", 'historyTags 2'!G201="missing", "missing", 'onchangeTags 2'!G201="missing", "missing", 'procTags 2'!G201="missing", "missing", 'historyTags 2'!G201="ignore", "ignore", 'onchangeTags 2'!G201="ignore", "ignore", 'procTags 2'!G201="ignore", "ignore")</f>
        <v>ignore</v>
      </c>
      <c r="H201" s="1" t="str" cm="1">
        <f t="array" aca="1" ref="H201" ca="1">_xlfn.IFS('historyTags 2'!H201="have", "have", 'onchangeTags 2'!H201="have", "have", 'procTags 2'!H201="have", "have", 'historyTags 2'!H201="extra", "extra", 'onchangeTags 2'!H201="extra", "extra", 'procTags 2'!H201="extra", "extra", 'historyTags 2'!H201="missing", "missing", 'onchangeTags 2'!H201="missing", "missing", 'procTags 2'!H201="missing", "missing", 'historyTags 2'!H201="ignore", "ignore", 'onchangeTags 2'!H201="ignore", "ignore", 'procTags 2'!H201="ignore", "ignore")</f>
        <v>ignore</v>
      </c>
      <c r="I201" s="1" t="str" cm="1">
        <f t="array" aca="1" ref="I201" ca="1">_xlfn.IFS('historyTags 2'!I201="have", "have", 'onchangeTags 2'!I201="have", "have", 'procTags 2'!I201="have", "have", 'historyTags 2'!I201="extra", "extra", 'onchangeTags 2'!I201="extra", "extra", 'procTags 2'!I201="extra", "extra", 'historyTags 2'!I201="missing", "missing", 'onchangeTags 2'!I201="missing", "missing", 'procTags 2'!I201="missing", "missing", 'historyTags 2'!I201="ignore", "ignore", 'onchangeTags 2'!I201="ignore", "ignore", 'procTags 2'!I201="ignore", "ignore")</f>
        <v>ignore</v>
      </c>
      <c r="J201" s="1" t="str" cm="1">
        <f t="array" aca="1" ref="J201" ca="1">_xlfn.IFS('historyTags 2'!J201="have", "have", 'onchangeTags 2'!J201="have", "have", 'procTags 2'!J201="have", "have", 'historyTags 2'!J201="extra", "extra", 'onchangeTags 2'!J201="extra", "extra", 'procTags 2'!J201="extra", "extra", 'historyTags 2'!J201="missing", "missing", 'onchangeTags 2'!J201="missing", "missing", 'procTags 2'!J201="missing", "missing", 'historyTags 2'!J201="ignore", "ignore", 'onchangeTags 2'!J201="ignore", "ignore", 'procTags 2'!J201="ignore", "ignore")</f>
        <v>ignore</v>
      </c>
      <c r="K201" s="1" t="str" cm="1">
        <f t="array" aca="1" ref="K201" ca="1">_xlfn.IFS('historyTags 2'!K201="have", "have", 'onchangeTags 2'!K201="have", "have", 'procTags 2'!K201="have", "have", 'historyTags 2'!K201="extra", "extra", 'onchangeTags 2'!K201="extra", "extra", 'procTags 2'!K201="extra", "extra", 'historyTags 2'!K201="missing", "missing", 'onchangeTags 2'!K201="missing", "missing", 'procTags 2'!K201="missing", "missing", 'historyTags 2'!K201="ignore", "ignore", 'onchangeTags 2'!K201="ignore", "ignore", 'procTags 2'!K201="ignore", "ignore")</f>
        <v>ignore</v>
      </c>
      <c r="L201" s="1" t="str" cm="1">
        <f t="array" aca="1" ref="L201" ca="1">_xlfn.IFS('historyTags 2'!L201="have", "have", 'onchangeTags 2'!L201="have", "have", 'procTags 2'!L201="have", "have", 'historyTags 2'!L201="extra", "extra", 'onchangeTags 2'!L201="extra", "extra", 'procTags 2'!L201="extra", "extra", 'historyTags 2'!L201="missing", "missing", 'onchangeTags 2'!L201="missing", "missing", 'procTags 2'!L201="missing", "missing", 'historyTags 2'!L201="ignore", "ignore", 'onchangeTags 2'!L201="ignore", "ignore", 'procTags 2'!L201="ignore", "ignore")</f>
        <v>ignore</v>
      </c>
      <c r="M201" s="1" t="str" cm="1">
        <f t="array" aca="1" ref="M201" ca="1">_xlfn.IFS('historyTags 2'!M201="have", "have", 'onchangeTags 2'!M201="have", "have", 'procTags 2'!M201="have", "have", 'historyTags 2'!M201="extra", "extra", 'onchangeTags 2'!M201="extra", "extra", 'procTags 2'!M201="extra", "extra", 'historyTags 2'!M201="missing", "missing", 'onchangeTags 2'!M201="missing", "missing", 'procTags 2'!M201="missing", "missing", 'historyTags 2'!M201="ignore", "ignore", 'onchangeTags 2'!M201="ignore", "ignore", 'procTags 2'!M201="ignore", "ignore")</f>
        <v>ignore</v>
      </c>
      <c r="N201" s="1" t="str" cm="1">
        <f t="array" aca="1" ref="N201" ca="1">_xlfn.IFS('historyTags 2'!N201="have", "have", 'onchangeTags 2'!N201="have", "have", 'procTags 2'!N201="have", "have", 'historyTags 2'!N201="extra", "extra", 'onchangeTags 2'!N201="extra", "extra", 'procTags 2'!N201="extra", "extra", 'historyTags 2'!N201="missing", "missing", 'onchangeTags 2'!N201="missing", "missing", 'procTags 2'!N201="missing", "missing", 'historyTags 2'!N201="ignore", "ignore", 'onchangeTags 2'!N201="ignore", "ignore", 'procTags 2'!N201="ignore", "ignore")</f>
        <v>ignore</v>
      </c>
      <c r="O201" s="1" t="str" cm="1">
        <f t="array" aca="1" ref="O201" ca="1">_xlfn.IFS('historyTags 2'!O201="have", "have", 'onchangeTags 2'!O201="have", "have", 'procTags 2'!O201="have", "have", 'historyTags 2'!O201="extra", "extra", 'onchangeTags 2'!O201="extra", "extra", 'procTags 2'!O201="extra", "extra", 'historyTags 2'!O201="missing", "missing", 'onchangeTags 2'!O201="missing", "missing", 'procTags 2'!O201="missing", "missing", 'historyTags 2'!O201="ignore", "ignore", 'onchangeTags 2'!O201="ignore", "ignore", 'procTags 2'!O201="ignore", "ignore")</f>
        <v>ignore</v>
      </c>
      <c r="P201" s="1" t="str" cm="1">
        <f t="array" aca="1" ref="P201" ca="1">_xlfn.IFS('historyTags 2'!P201="have", "have", 'onchangeTags 2'!P201="have", "have", 'procTags 2'!P201="have", "have", 'historyTags 2'!P201="extra", "extra", 'onchangeTags 2'!P201="extra", "extra", 'procTags 2'!P201="extra", "extra", 'historyTags 2'!P201="missing", "missing", 'onchangeTags 2'!P201="missing", "missing", 'procTags 2'!P201="missing", "missing", 'historyTags 2'!P201="ignore", "ignore", 'onchangeTags 2'!P201="ignore", "ignore", 'procTags 2'!P201="ignore", "ignore")</f>
        <v>ignore</v>
      </c>
    </row>
    <row r="202" spans="1:16" x14ac:dyDescent="0.2">
      <c r="A202" s="1" t="str">
        <f ca="1">IFERROR(__xludf.DUMMYFUNCTION("""COMPUTED_VALUE"""),"PID_integral_fast_chiller_mid")</f>
        <v>PID_integral_fast_chiller_mid</v>
      </c>
      <c r="B202" s="1" t="str" cm="1">
        <f t="array" aca="1" ref="B202" ca="1">_xlfn.IFS('historyTags 2'!B202="have", "have", 'onchangeTags 2'!B202="have", "have", 'procTags 2'!B202="have", "have", 'historyTags 2'!B202="extra", "extra", 'onchangeTags 2'!B202="extra", "extra", 'procTags 2'!B202="extra", "extra", 'historyTags 2'!B202="missing", "missing", 'onchangeTags 2'!B202="missing", "missing", 'procTags 2'!B202="missing", "missing", 'historyTags 2'!B202="ignore", "ignore", 'onchangeTags 2'!B202="ignore", "ignore", 'procTags 2'!B202="ignore", "ignore")</f>
        <v>ignore</v>
      </c>
      <c r="C202" s="1" t="str" cm="1">
        <f t="array" aca="1" ref="C202" ca="1">_xlfn.IFS('historyTags 2'!C202="have", "have", 'onchangeTags 2'!C202="have", "have", 'procTags 2'!C202="have", "have", 'historyTags 2'!C202="extra", "extra", 'onchangeTags 2'!C202="extra", "extra", 'procTags 2'!C202="extra", "extra", 'historyTags 2'!C202="missing", "missing", 'onchangeTags 2'!C202="missing", "missing", 'procTags 2'!C202="missing", "missing", 'historyTags 2'!C202="ignore", "ignore", 'onchangeTags 2'!C202="ignore", "ignore", 'procTags 2'!C202="ignore", "ignore")</f>
        <v>ignore</v>
      </c>
      <c r="D202" s="1" t="str" cm="1">
        <f t="array" aca="1" ref="D202" ca="1">_xlfn.IFS('historyTags 2'!D202="have", "have", 'onchangeTags 2'!D202="have", "have", 'procTags 2'!D202="have", "have", 'historyTags 2'!D202="extra", "extra", 'onchangeTags 2'!D202="extra", "extra", 'procTags 2'!D202="extra", "extra", 'historyTags 2'!D202="missing", "missing", 'onchangeTags 2'!D202="missing", "missing", 'procTags 2'!D202="missing", "missing", 'historyTags 2'!D202="ignore", "ignore", 'onchangeTags 2'!D202="ignore", "ignore", 'procTags 2'!D202="ignore", "ignore")</f>
        <v>ignore</v>
      </c>
      <c r="E202" s="1" t="str" cm="1">
        <f t="array" aca="1" ref="E202" ca="1">_xlfn.IFS('historyTags 2'!E202="have", "have", 'onchangeTags 2'!E202="have", "have", 'procTags 2'!E202="have", "have", 'historyTags 2'!E202="extra", "extra", 'onchangeTags 2'!E202="extra", "extra", 'procTags 2'!E202="extra", "extra", 'historyTags 2'!E202="missing", "missing", 'onchangeTags 2'!E202="missing", "missing", 'procTags 2'!E202="missing", "missing", 'historyTags 2'!E202="ignore", "ignore", 'onchangeTags 2'!E202="ignore", "ignore", 'procTags 2'!E202="ignore", "ignore")</f>
        <v>ignore</v>
      </c>
      <c r="F202" s="1" t="str" cm="1">
        <f t="array" aca="1" ref="F202" ca="1">_xlfn.IFS('historyTags 2'!F202="have", "have", 'onchangeTags 2'!F202="have", "have", 'procTags 2'!F202="have", "have", 'historyTags 2'!F202="extra", "extra", 'onchangeTags 2'!F202="extra", "extra", 'procTags 2'!F202="extra", "extra", 'historyTags 2'!F202="missing", "missing", 'onchangeTags 2'!F202="missing", "missing", 'procTags 2'!F202="missing", "missing", 'historyTags 2'!F202="ignore", "ignore", 'onchangeTags 2'!F202="ignore", "ignore", 'procTags 2'!F202="ignore", "ignore")</f>
        <v>ignore</v>
      </c>
      <c r="G202" s="1" t="str" cm="1">
        <f t="array" aca="1" ref="G202" ca="1">_xlfn.IFS('historyTags 2'!G202="have", "have", 'onchangeTags 2'!G202="have", "have", 'procTags 2'!G202="have", "have", 'historyTags 2'!G202="extra", "extra", 'onchangeTags 2'!G202="extra", "extra", 'procTags 2'!G202="extra", "extra", 'historyTags 2'!G202="missing", "missing", 'onchangeTags 2'!G202="missing", "missing", 'procTags 2'!G202="missing", "missing", 'historyTags 2'!G202="ignore", "ignore", 'onchangeTags 2'!G202="ignore", "ignore", 'procTags 2'!G202="ignore", "ignore")</f>
        <v>ignore</v>
      </c>
      <c r="H202" s="1" t="str" cm="1">
        <f t="array" aca="1" ref="H202" ca="1">_xlfn.IFS('historyTags 2'!H202="have", "have", 'onchangeTags 2'!H202="have", "have", 'procTags 2'!H202="have", "have", 'historyTags 2'!H202="extra", "extra", 'onchangeTags 2'!H202="extra", "extra", 'procTags 2'!H202="extra", "extra", 'historyTags 2'!H202="missing", "missing", 'onchangeTags 2'!H202="missing", "missing", 'procTags 2'!H202="missing", "missing", 'historyTags 2'!H202="ignore", "ignore", 'onchangeTags 2'!H202="ignore", "ignore", 'procTags 2'!H202="ignore", "ignore")</f>
        <v>ignore</v>
      </c>
      <c r="I202" s="1" t="str" cm="1">
        <f t="array" aca="1" ref="I202" ca="1">_xlfn.IFS('historyTags 2'!I202="have", "have", 'onchangeTags 2'!I202="have", "have", 'procTags 2'!I202="have", "have", 'historyTags 2'!I202="extra", "extra", 'onchangeTags 2'!I202="extra", "extra", 'procTags 2'!I202="extra", "extra", 'historyTags 2'!I202="missing", "missing", 'onchangeTags 2'!I202="missing", "missing", 'procTags 2'!I202="missing", "missing", 'historyTags 2'!I202="ignore", "ignore", 'onchangeTags 2'!I202="ignore", "ignore", 'procTags 2'!I202="ignore", "ignore")</f>
        <v>ignore</v>
      </c>
      <c r="J202" s="1" t="str" cm="1">
        <f t="array" aca="1" ref="J202" ca="1">_xlfn.IFS('historyTags 2'!J202="have", "have", 'onchangeTags 2'!J202="have", "have", 'procTags 2'!J202="have", "have", 'historyTags 2'!J202="extra", "extra", 'onchangeTags 2'!J202="extra", "extra", 'procTags 2'!J202="extra", "extra", 'historyTags 2'!J202="missing", "missing", 'onchangeTags 2'!J202="missing", "missing", 'procTags 2'!J202="missing", "missing", 'historyTags 2'!J202="ignore", "ignore", 'onchangeTags 2'!J202="ignore", "ignore", 'procTags 2'!J202="ignore", "ignore")</f>
        <v>ignore</v>
      </c>
      <c r="K202" s="1" t="str" cm="1">
        <f t="array" aca="1" ref="K202" ca="1">_xlfn.IFS('historyTags 2'!K202="have", "have", 'onchangeTags 2'!K202="have", "have", 'procTags 2'!K202="have", "have", 'historyTags 2'!K202="extra", "extra", 'onchangeTags 2'!K202="extra", "extra", 'procTags 2'!K202="extra", "extra", 'historyTags 2'!K202="missing", "missing", 'onchangeTags 2'!K202="missing", "missing", 'procTags 2'!K202="missing", "missing", 'historyTags 2'!K202="ignore", "ignore", 'onchangeTags 2'!K202="ignore", "ignore", 'procTags 2'!K202="ignore", "ignore")</f>
        <v>ignore</v>
      </c>
      <c r="L202" s="1" t="str" cm="1">
        <f t="array" aca="1" ref="L202" ca="1">_xlfn.IFS('historyTags 2'!L202="have", "have", 'onchangeTags 2'!L202="have", "have", 'procTags 2'!L202="have", "have", 'historyTags 2'!L202="extra", "extra", 'onchangeTags 2'!L202="extra", "extra", 'procTags 2'!L202="extra", "extra", 'historyTags 2'!L202="missing", "missing", 'onchangeTags 2'!L202="missing", "missing", 'procTags 2'!L202="missing", "missing", 'historyTags 2'!L202="ignore", "ignore", 'onchangeTags 2'!L202="ignore", "ignore", 'procTags 2'!L202="ignore", "ignore")</f>
        <v>ignore</v>
      </c>
      <c r="M202" s="1" t="str" cm="1">
        <f t="array" aca="1" ref="M202" ca="1">_xlfn.IFS('historyTags 2'!M202="have", "have", 'onchangeTags 2'!M202="have", "have", 'procTags 2'!M202="have", "have", 'historyTags 2'!M202="extra", "extra", 'onchangeTags 2'!M202="extra", "extra", 'procTags 2'!M202="extra", "extra", 'historyTags 2'!M202="missing", "missing", 'onchangeTags 2'!M202="missing", "missing", 'procTags 2'!M202="missing", "missing", 'historyTags 2'!M202="ignore", "ignore", 'onchangeTags 2'!M202="ignore", "ignore", 'procTags 2'!M202="ignore", "ignore")</f>
        <v>ignore</v>
      </c>
      <c r="N202" s="1" t="str" cm="1">
        <f t="array" aca="1" ref="N202" ca="1">_xlfn.IFS('historyTags 2'!N202="have", "have", 'onchangeTags 2'!N202="have", "have", 'procTags 2'!N202="have", "have", 'historyTags 2'!N202="extra", "extra", 'onchangeTags 2'!N202="extra", "extra", 'procTags 2'!N202="extra", "extra", 'historyTags 2'!N202="missing", "missing", 'onchangeTags 2'!N202="missing", "missing", 'procTags 2'!N202="missing", "missing", 'historyTags 2'!N202="ignore", "ignore", 'onchangeTags 2'!N202="ignore", "ignore", 'procTags 2'!N202="ignore", "ignore")</f>
        <v>ignore</v>
      </c>
      <c r="O202" s="1" t="str" cm="1">
        <f t="array" aca="1" ref="O202" ca="1">_xlfn.IFS('historyTags 2'!O202="have", "have", 'onchangeTags 2'!O202="have", "have", 'procTags 2'!O202="have", "have", 'historyTags 2'!O202="extra", "extra", 'onchangeTags 2'!O202="extra", "extra", 'procTags 2'!O202="extra", "extra", 'historyTags 2'!O202="missing", "missing", 'onchangeTags 2'!O202="missing", "missing", 'procTags 2'!O202="missing", "missing", 'historyTags 2'!O202="ignore", "ignore", 'onchangeTags 2'!O202="ignore", "ignore", 'procTags 2'!O202="ignore", "ignore")</f>
        <v>ignore</v>
      </c>
      <c r="P202" s="1" t="str" cm="1">
        <f t="array" aca="1" ref="P202" ca="1">_xlfn.IFS('historyTags 2'!P202="have", "have", 'onchangeTags 2'!P202="have", "have", 'procTags 2'!P202="have", "have", 'historyTags 2'!P202="extra", "extra", 'onchangeTags 2'!P202="extra", "extra", 'procTags 2'!P202="extra", "extra", 'historyTags 2'!P202="missing", "missing", 'onchangeTags 2'!P202="missing", "missing", 'procTags 2'!P202="missing", "missing", 'historyTags 2'!P202="ignore", "ignore", 'onchangeTags 2'!P202="ignore", "ignore", 'procTags 2'!P202="ignore", "ignore")</f>
        <v>ignore</v>
      </c>
    </row>
    <row r="203" spans="1:16" x14ac:dyDescent="0.2">
      <c r="A203" s="1" t="str">
        <f ca="1">IFERROR(__xludf.DUMMYFUNCTION("""COMPUTED_VALUE"""),"PID_integral_fast_chiller_open")</f>
        <v>PID_integral_fast_chiller_open</v>
      </c>
      <c r="B203" s="1" t="str" cm="1">
        <f t="array" aca="1" ref="B203" ca="1">_xlfn.IFS('historyTags 2'!B203="have", "have", 'onchangeTags 2'!B203="have", "have", 'procTags 2'!B203="have", "have", 'historyTags 2'!B203="extra", "extra", 'onchangeTags 2'!B203="extra", "extra", 'procTags 2'!B203="extra", "extra", 'historyTags 2'!B203="missing", "missing", 'onchangeTags 2'!B203="missing", "missing", 'procTags 2'!B203="missing", "missing", 'historyTags 2'!B203="ignore", "ignore", 'onchangeTags 2'!B203="ignore", "ignore", 'procTags 2'!B203="ignore", "ignore")</f>
        <v>ignore</v>
      </c>
      <c r="C203" s="1" t="str" cm="1">
        <f t="array" aca="1" ref="C203" ca="1">_xlfn.IFS('historyTags 2'!C203="have", "have", 'onchangeTags 2'!C203="have", "have", 'procTags 2'!C203="have", "have", 'historyTags 2'!C203="extra", "extra", 'onchangeTags 2'!C203="extra", "extra", 'procTags 2'!C203="extra", "extra", 'historyTags 2'!C203="missing", "missing", 'onchangeTags 2'!C203="missing", "missing", 'procTags 2'!C203="missing", "missing", 'historyTags 2'!C203="ignore", "ignore", 'onchangeTags 2'!C203="ignore", "ignore", 'procTags 2'!C203="ignore", "ignore")</f>
        <v>ignore</v>
      </c>
      <c r="D203" s="1" t="str" cm="1">
        <f t="array" aca="1" ref="D203" ca="1">_xlfn.IFS('historyTags 2'!D203="have", "have", 'onchangeTags 2'!D203="have", "have", 'procTags 2'!D203="have", "have", 'historyTags 2'!D203="extra", "extra", 'onchangeTags 2'!D203="extra", "extra", 'procTags 2'!D203="extra", "extra", 'historyTags 2'!D203="missing", "missing", 'onchangeTags 2'!D203="missing", "missing", 'procTags 2'!D203="missing", "missing", 'historyTags 2'!D203="ignore", "ignore", 'onchangeTags 2'!D203="ignore", "ignore", 'procTags 2'!D203="ignore", "ignore")</f>
        <v>ignore</v>
      </c>
      <c r="E203" s="1" t="str" cm="1">
        <f t="array" aca="1" ref="E203" ca="1">_xlfn.IFS('historyTags 2'!E203="have", "have", 'onchangeTags 2'!E203="have", "have", 'procTags 2'!E203="have", "have", 'historyTags 2'!E203="extra", "extra", 'onchangeTags 2'!E203="extra", "extra", 'procTags 2'!E203="extra", "extra", 'historyTags 2'!E203="missing", "missing", 'onchangeTags 2'!E203="missing", "missing", 'procTags 2'!E203="missing", "missing", 'historyTags 2'!E203="ignore", "ignore", 'onchangeTags 2'!E203="ignore", "ignore", 'procTags 2'!E203="ignore", "ignore")</f>
        <v>ignore</v>
      </c>
      <c r="F203" s="1" t="str" cm="1">
        <f t="array" aca="1" ref="F203" ca="1">_xlfn.IFS('historyTags 2'!F203="have", "have", 'onchangeTags 2'!F203="have", "have", 'procTags 2'!F203="have", "have", 'historyTags 2'!F203="extra", "extra", 'onchangeTags 2'!F203="extra", "extra", 'procTags 2'!F203="extra", "extra", 'historyTags 2'!F203="missing", "missing", 'onchangeTags 2'!F203="missing", "missing", 'procTags 2'!F203="missing", "missing", 'historyTags 2'!F203="ignore", "ignore", 'onchangeTags 2'!F203="ignore", "ignore", 'procTags 2'!F203="ignore", "ignore")</f>
        <v>ignore</v>
      </c>
      <c r="G203" s="1" t="str" cm="1">
        <f t="array" aca="1" ref="G203" ca="1">_xlfn.IFS('historyTags 2'!G203="have", "have", 'onchangeTags 2'!G203="have", "have", 'procTags 2'!G203="have", "have", 'historyTags 2'!G203="extra", "extra", 'onchangeTags 2'!G203="extra", "extra", 'procTags 2'!G203="extra", "extra", 'historyTags 2'!G203="missing", "missing", 'onchangeTags 2'!G203="missing", "missing", 'procTags 2'!G203="missing", "missing", 'historyTags 2'!G203="ignore", "ignore", 'onchangeTags 2'!G203="ignore", "ignore", 'procTags 2'!G203="ignore", "ignore")</f>
        <v>ignore</v>
      </c>
      <c r="H203" s="1" t="str" cm="1">
        <f t="array" aca="1" ref="H203" ca="1">_xlfn.IFS('historyTags 2'!H203="have", "have", 'onchangeTags 2'!H203="have", "have", 'procTags 2'!H203="have", "have", 'historyTags 2'!H203="extra", "extra", 'onchangeTags 2'!H203="extra", "extra", 'procTags 2'!H203="extra", "extra", 'historyTags 2'!H203="missing", "missing", 'onchangeTags 2'!H203="missing", "missing", 'procTags 2'!H203="missing", "missing", 'historyTags 2'!H203="ignore", "ignore", 'onchangeTags 2'!H203="ignore", "ignore", 'procTags 2'!H203="ignore", "ignore")</f>
        <v>ignore</v>
      </c>
      <c r="I203" s="1" t="str" cm="1">
        <f t="array" aca="1" ref="I203" ca="1">_xlfn.IFS('historyTags 2'!I203="have", "have", 'onchangeTags 2'!I203="have", "have", 'procTags 2'!I203="have", "have", 'historyTags 2'!I203="extra", "extra", 'onchangeTags 2'!I203="extra", "extra", 'procTags 2'!I203="extra", "extra", 'historyTags 2'!I203="missing", "missing", 'onchangeTags 2'!I203="missing", "missing", 'procTags 2'!I203="missing", "missing", 'historyTags 2'!I203="ignore", "ignore", 'onchangeTags 2'!I203="ignore", "ignore", 'procTags 2'!I203="ignore", "ignore")</f>
        <v>ignore</v>
      </c>
      <c r="J203" s="1" t="str" cm="1">
        <f t="array" aca="1" ref="J203" ca="1">_xlfn.IFS('historyTags 2'!J203="have", "have", 'onchangeTags 2'!J203="have", "have", 'procTags 2'!J203="have", "have", 'historyTags 2'!J203="extra", "extra", 'onchangeTags 2'!J203="extra", "extra", 'procTags 2'!J203="extra", "extra", 'historyTags 2'!J203="missing", "missing", 'onchangeTags 2'!J203="missing", "missing", 'procTags 2'!J203="missing", "missing", 'historyTags 2'!J203="ignore", "ignore", 'onchangeTags 2'!J203="ignore", "ignore", 'procTags 2'!J203="ignore", "ignore")</f>
        <v>ignore</v>
      </c>
      <c r="K203" s="1" t="str" cm="1">
        <f t="array" aca="1" ref="K203" ca="1">_xlfn.IFS('historyTags 2'!K203="have", "have", 'onchangeTags 2'!K203="have", "have", 'procTags 2'!K203="have", "have", 'historyTags 2'!K203="extra", "extra", 'onchangeTags 2'!K203="extra", "extra", 'procTags 2'!K203="extra", "extra", 'historyTags 2'!K203="missing", "missing", 'onchangeTags 2'!K203="missing", "missing", 'procTags 2'!K203="missing", "missing", 'historyTags 2'!K203="ignore", "ignore", 'onchangeTags 2'!K203="ignore", "ignore", 'procTags 2'!K203="ignore", "ignore")</f>
        <v>ignore</v>
      </c>
      <c r="L203" s="1" t="str" cm="1">
        <f t="array" aca="1" ref="L203" ca="1">_xlfn.IFS('historyTags 2'!L203="have", "have", 'onchangeTags 2'!L203="have", "have", 'procTags 2'!L203="have", "have", 'historyTags 2'!L203="extra", "extra", 'onchangeTags 2'!L203="extra", "extra", 'procTags 2'!L203="extra", "extra", 'historyTags 2'!L203="missing", "missing", 'onchangeTags 2'!L203="missing", "missing", 'procTags 2'!L203="missing", "missing", 'historyTags 2'!L203="ignore", "ignore", 'onchangeTags 2'!L203="ignore", "ignore", 'procTags 2'!L203="ignore", "ignore")</f>
        <v>ignore</v>
      </c>
      <c r="M203" s="1" t="str" cm="1">
        <f t="array" aca="1" ref="M203" ca="1">_xlfn.IFS('historyTags 2'!M203="have", "have", 'onchangeTags 2'!M203="have", "have", 'procTags 2'!M203="have", "have", 'historyTags 2'!M203="extra", "extra", 'onchangeTags 2'!M203="extra", "extra", 'procTags 2'!M203="extra", "extra", 'historyTags 2'!M203="missing", "missing", 'onchangeTags 2'!M203="missing", "missing", 'procTags 2'!M203="missing", "missing", 'historyTags 2'!M203="ignore", "ignore", 'onchangeTags 2'!M203="ignore", "ignore", 'procTags 2'!M203="ignore", "ignore")</f>
        <v>ignore</v>
      </c>
      <c r="N203" s="1" t="str" cm="1">
        <f t="array" aca="1" ref="N203" ca="1">_xlfn.IFS('historyTags 2'!N203="have", "have", 'onchangeTags 2'!N203="have", "have", 'procTags 2'!N203="have", "have", 'historyTags 2'!N203="extra", "extra", 'onchangeTags 2'!N203="extra", "extra", 'procTags 2'!N203="extra", "extra", 'historyTags 2'!N203="missing", "missing", 'onchangeTags 2'!N203="missing", "missing", 'procTags 2'!N203="missing", "missing", 'historyTags 2'!N203="ignore", "ignore", 'onchangeTags 2'!N203="ignore", "ignore", 'procTags 2'!N203="ignore", "ignore")</f>
        <v>ignore</v>
      </c>
      <c r="O203" s="1" t="str" cm="1">
        <f t="array" aca="1" ref="O203" ca="1">_xlfn.IFS('historyTags 2'!O203="have", "have", 'onchangeTags 2'!O203="have", "have", 'procTags 2'!O203="have", "have", 'historyTags 2'!O203="extra", "extra", 'onchangeTags 2'!O203="extra", "extra", 'procTags 2'!O203="extra", "extra", 'historyTags 2'!O203="missing", "missing", 'onchangeTags 2'!O203="missing", "missing", 'procTags 2'!O203="missing", "missing", 'historyTags 2'!O203="ignore", "ignore", 'onchangeTags 2'!O203="ignore", "ignore", 'procTags 2'!O203="ignore", "ignore")</f>
        <v>ignore</v>
      </c>
      <c r="P203" s="1" t="str" cm="1">
        <f t="array" aca="1" ref="P203" ca="1">_xlfn.IFS('historyTags 2'!P203="have", "have", 'onchangeTags 2'!P203="have", "have", 'procTags 2'!P203="have", "have", 'historyTags 2'!P203="extra", "extra", 'onchangeTags 2'!P203="extra", "extra", 'procTags 2'!P203="extra", "extra", 'historyTags 2'!P203="missing", "missing", 'onchangeTags 2'!P203="missing", "missing", 'procTags 2'!P203="missing", "missing", 'historyTags 2'!P203="ignore", "ignore", 'onchangeTags 2'!P203="ignore", "ignore", 'procTags 2'!P203="ignore", "ignore")</f>
        <v>ignore</v>
      </c>
    </row>
    <row r="204" spans="1:16" x14ac:dyDescent="0.2">
      <c r="A204" s="1" t="str">
        <f ca="1">IFERROR(__xludf.DUMMYFUNCTION("""COMPUTED_VALUE"""),"PID_integral_fast_CO2_high_PAR")</f>
        <v>PID_integral_fast_CO2_high_PAR</v>
      </c>
      <c r="B204" s="1" t="str" cm="1">
        <f t="array" aca="1" ref="B204" ca="1">_xlfn.IFS('historyTags 2'!B204="have", "have", 'onchangeTags 2'!B204="have", "have", 'procTags 2'!B204="have", "have", 'historyTags 2'!B204="extra", "extra", 'onchangeTags 2'!B204="extra", "extra", 'procTags 2'!B204="extra", "extra", 'historyTags 2'!B204="missing", "missing", 'onchangeTags 2'!B204="missing", "missing", 'procTags 2'!B204="missing", "missing", 'historyTags 2'!B204="ignore", "ignore", 'onchangeTags 2'!B204="ignore", "ignore", 'procTags 2'!B204="ignore", "ignore")</f>
        <v>ignore</v>
      </c>
      <c r="C204" s="1" t="str" cm="1">
        <f t="array" aca="1" ref="C204" ca="1">_xlfn.IFS('historyTags 2'!C204="have", "have", 'onchangeTags 2'!C204="have", "have", 'procTags 2'!C204="have", "have", 'historyTags 2'!C204="extra", "extra", 'onchangeTags 2'!C204="extra", "extra", 'procTags 2'!C204="extra", "extra", 'historyTags 2'!C204="missing", "missing", 'onchangeTags 2'!C204="missing", "missing", 'procTags 2'!C204="missing", "missing", 'historyTags 2'!C204="ignore", "ignore", 'onchangeTags 2'!C204="ignore", "ignore", 'procTags 2'!C204="ignore", "ignore")</f>
        <v>ignore</v>
      </c>
      <c r="D204" s="1" t="str" cm="1">
        <f t="array" aca="1" ref="D204" ca="1">_xlfn.IFS('historyTags 2'!D204="have", "have", 'onchangeTags 2'!D204="have", "have", 'procTags 2'!D204="have", "have", 'historyTags 2'!D204="extra", "extra", 'onchangeTags 2'!D204="extra", "extra", 'procTags 2'!D204="extra", "extra", 'historyTags 2'!D204="missing", "missing", 'onchangeTags 2'!D204="missing", "missing", 'procTags 2'!D204="missing", "missing", 'historyTags 2'!D204="ignore", "ignore", 'onchangeTags 2'!D204="ignore", "ignore", 'procTags 2'!D204="ignore", "ignore")</f>
        <v>ignore</v>
      </c>
      <c r="E204" s="1" t="str" cm="1">
        <f t="array" aca="1" ref="E204" ca="1">_xlfn.IFS('historyTags 2'!E204="have", "have", 'onchangeTags 2'!E204="have", "have", 'procTags 2'!E204="have", "have", 'historyTags 2'!E204="extra", "extra", 'onchangeTags 2'!E204="extra", "extra", 'procTags 2'!E204="extra", "extra", 'historyTags 2'!E204="missing", "missing", 'onchangeTags 2'!E204="missing", "missing", 'procTags 2'!E204="missing", "missing", 'historyTags 2'!E204="ignore", "ignore", 'onchangeTags 2'!E204="ignore", "ignore", 'procTags 2'!E204="ignore", "ignore")</f>
        <v>ignore</v>
      </c>
      <c r="F204" s="1" t="str" cm="1">
        <f t="array" aca="1" ref="F204" ca="1">_xlfn.IFS('historyTags 2'!F204="have", "have", 'onchangeTags 2'!F204="have", "have", 'procTags 2'!F204="have", "have", 'historyTags 2'!F204="extra", "extra", 'onchangeTags 2'!F204="extra", "extra", 'procTags 2'!F204="extra", "extra", 'historyTags 2'!F204="missing", "missing", 'onchangeTags 2'!F204="missing", "missing", 'procTags 2'!F204="missing", "missing", 'historyTags 2'!F204="ignore", "ignore", 'onchangeTags 2'!F204="ignore", "ignore", 'procTags 2'!F204="ignore", "ignore")</f>
        <v>ignore</v>
      </c>
      <c r="G204" s="1" t="str" cm="1">
        <f t="array" aca="1" ref="G204" ca="1">_xlfn.IFS('historyTags 2'!G204="have", "have", 'onchangeTags 2'!G204="have", "have", 'procTags 2'!G204="have", "have", 'historyTags 2'!G204="extra", "extra", 'onchangeTags 2'!G204="extra", "extra", 'procTags 2'!G204="extra", "extra", 'historyTags 2'!G204="missing", "missing", 'onchangeTags 2'!G204="missing", "missing", 'procTags 2'!G204="missing", "missing", 'historyTags 2'!G204="ignore", "ignore", 'onchangeTags 2'!G204="ignore", "ignore", 'procTags 2'!G204="ignore", "ignore")</f>
        <v>ignore</v>
      </c>
      <c r="H204" s="1" t="str" cm="1">
        <f t="array" aca="1" ref="H204" ca="1">_xlfn.IFS('historyTags 2'!H204="have", "have", 'onchangeTags 2'!H204="have", "have", 'procTags 2'!H204="have", "have", 'historyTags 2'!H204="extra", "extra", 'onchangeTags 2'!H204="extra", "extra", 'procTags 2'!H204="extra", "extra", 'historyTags 2'!H204="missing", "missing", 'onchangeTags 2'!H204="missing", "missing", 'procTags 2'!H204="missing", "missing", 'historyTags 2'!H204="ignore", "ignore", 'onchangeTags 2'!H204="ignore", "ignore", 'procTags 2'!H204="ignore", "ignore")</f>
        <v>ignore</v>
      </c>
      <c r="I204" s="1" t="str" cm="1">
        <f t="array" aca="1" ref="I204" ca="1">_xlfn.IFS('historyTags 2'!I204="have", "have", 'onchangeTags 2'!I204="have", "have", 'procTags 2'!I204="have", "have", 'historyTags 2'!I204="extra", "extra", 'onchangeTags 2'!I204="extra", "extra", 'procTags 2'!I204="extra", "extra", 'historyTags 2'!I204="missing", "missing", 'onchangeTags 2'!I204="missing", "missing", 'procTags 2'!I204="missing", "missing", 'historyTags 2'!I204="ignore", "ignore", 'onchangeTags 2'!I204="ignore", "ignore", 'procTags 2'!I204="ignore", "ignore")</f>
        <v>ignore</v>
      </c>
      <c r="J204" s="1" t="str" cm="1">
        <f t="array" aca="1" ref="J204" ca="1">_xlfn.IFS('historyTags 2'!J204="have", "have", 'onchangeTags 2'!J204="have", "have", 'procTags 2'!J204="have", "have", 'historyTags 2'!J204="extra", "extra", 'onchangeTags 2'!J204="extra", "extra", 'procTags 2'!J204="extra", "extra", 'historyTags 2'!J204="missing", "missing", 'onchangeTags 2'!J204="missing", "missing", 'procTags 2'!J204="missing", "missing", 'historyTags 2'!J204="ignore", "ignore", 'onchangeTags 2'!J204="ignore", "ignore", 'procTags 2'!J204="ignore", "ignore")</f>
        <v>ignore</v>
      </c>
      <c r="K204" s="1" t="str" cm="1">
        <f t="array" aca="1" ref="K204" ca="1">_xlfn.IFS('historyTags 2'!K204="have", "have", 'onchangeTags 2'!K204="have", "have", 'procTags 2'!K204="have", "have", 'historyTags 2'!K204="extra", "extra", 'onchangeTags 2'!K204="extra", "extra", 'procTags 2'!K204="extra", "extra", 'historyTags 2'!K204="missing", "missing", 'onchangeTags 2'!K204="missing", "missing", 'procTags 2'!K204="missing", "missing", 'historyTags 2'!K204="ignore", "ignore", 'onchangeTags 2'!K204="ignore", "ignore", 'procTags 2'!K204="ignore", "ignore")</f>
        <v>ignore</v>
      </c>
      <c r="L204" s="1" t="str" cm="1">
        <f t="array" aca="1" ref="L204" ca="1">_xlfn.IFS('historyTags 2'!L204="have", "have", 'onchangeTags 2'!L204="have", "have", 'procTags 2'!L204="have", "have", 'historyTags 2'!L204="extra", "extra", 'onchangeTags 2'!L204="extra", "extra", 'procTags 2'!L204="extra", "extra", 'historyTags 2'!L204="missing", "missing", 'onchangeTags 2'!L204="missing", "missing", 'procTags 2'!L204="missing", "missing", 'historyTags 2'!L204="ignore", "ignore", 'onchangeTags 2'!L204="ignore", "ignore", 'procTags 2'!L204="ignore", "ignore")</f>
        <v>ignore</v>
      </c>
      <c r="M204" s="1" t="str" cm="1">
        <f t="array" aca="1" ref="M204" ca="1">_xlfn.IFS('historyTags 2'!M204="have", "have", 'onchangeTags 2'!M204="have", "have", 'procTags 2'!M204="have", "have", 'historyTags 2'!M204="extra", "extra", 'onchangeTags 2'!M204="extra", "extra", 'procTags 2'!M204="extra", "extra", 'historyTags 2'!M204="missing", "missing", 'onchangeTags 2'!M204="missing", "missing", 'procTags 2'!M204="missing", "missing", 'historyTags 2'!M204="ignore", "ignore", 'onchangeTags 2'!M204="ignore", "ignore", 'procTags 2'!M204="ignore", "ignore")</f>
        <v>ignore</v>
      </c>
      <c r="N204" s="1" t="str" cm="1">
        <f t="array" aca="1" ref="N204" ca="1">_xlfn.IFS('historyTags 2'!N204="have", "have", 'onchangeTags 2'!N204="have", "have", 'procTags 2'!N204="have", "have", 'historyTags 2'!N204="extra", "extra", 'onchangeTags 2'!N204="extra", "extra", 'procTags 2'!N204="extra", "extra", 'historyTags 2'!N204="missing", "missing", 'onchangeTags 2'!N204="missing", "missing", 'procTags 2'!N204="missing", "missing", 'historyTags 2'!N204="ignore", "ignore", 'onchangeTags 2'!N204="ignore", "ignore", 'procTags 2'!N204="ignore", "ignore")</f>
        <v>ignore</v>
      </c>
      <c r="O204" s="1" t="str" cm="1">
        <f t="array" aca="1" ref="O204" ca="1">_xlfn.IFS('historyTags 2'!O204="have", "have", 'onchangeTags 2'!O204="have", "have", 'procTags 2'!O204="have", "have", 'historyTags 2'!O204="extra", "extra", 'onchangeTags 2'!O204="extra", "extra", 'procTags 2'!O204="extra", "extra", 'historyTags 2'!O204="missing", "missing", 'onchangeTags 2'!O204="missing", "missing", 'procTags 2'!O204="missing", "missing", 'historyTags 2'!O204="ignore", "ignore", 'onchangeTags 2'!O204="ignore", "ignore", 'procTags 2'!O204="ignore", "ignore")</f>
        <v>ignore</v>
      </c>
      <c r="P204" s="1" t="str" cm="1">
        <f t="array" aca="1" ref="P204" ca="1">_xlfn.IFS('historyTags 2'!P204="have", "have", 'onchangeTags 2'!P204="have", "have", 'procTags 2'!P204="have", "have", 'historyTags 2'!P204="extra", "extra", 'onchangeTags 2'!P204="extra", "extra", 'procTags 2'!P204="extra", "extra", 'historyTags 2'!P204="missing", "missing", 'onchangeTags 2'!P204="missing", "missing", 'procTags 2'!P204="missing", "missing", 'historyTags 2'!P204="ignore", "ignore", 'onchangeTags 2'!P204="ignore", "ignore", 'procTags 2'!P204="ignore", "ignore")</f>
        <v>ignore</v>
      </c>
    </row>
    <row r="205" spans="1:16" x14ac:dyDescent="0.2">
      <c r="A205" s="1" t="str">
        <f ca="1">IFERROR(__xludf.DUMMYFUNCTION("""COMPUTED_VALUE"""),"PID_integral_fast_CO2_low_PAR")</f>
        <v>PID_integral_fast_CO2_low_PAR</v>
      </c>
      <c r="B205" s="1" t="str" cm="1">
        <f t="array" aca="1" ref="B205" ca="1">_xlfn.IFS('historyTags 2'!B205="have", "have", 'onchangeTags 2'!B205="have", "have", 'procTags 2'!B205="have", "have", 'historyTags 2'!B205="extra", "extra", 'onchangeTags 2'!B205="extra", "extra", 'procTags 2'!B205="extra", "extra", 'historyTags 2'!B205="missing", "missing", 'onchangeTags 2'!B205="missing", "missing", 'procTags 2'!B205="missing", "missing", 'historyTags 2'!B205="ignore", "ignore", 'onchangeTags 2'!B205="ignore", "ignore", 'procTags 2'!B205="ignore", "ignore")</f>
        <v>ignore</v>
      </c>
      <c r="C205" s="1" t="str" cm="1">
        <f t="array" aca="1" ref="C205" ca="1">_xlfn.IFS('historyTags 2'!C205="have", "have", 'onchangeTags 2'!C205="have", "have", 'procTags 2'!C205="have", "have", 'historyTags 2'!C205="extra", "extra", 'onchangeTags 2'!C205="extra", "extra", 'procTags 2'!C205="extra", "extra", 'historyTags 2'!C205="missing", "missing", 'onchangeTags 2'!C205="missing", "missing", 'procTags 2'!C205="missing", "missing", 'historyTags 2'!C205="ignore", "ignore", 'onchangeTags 2'!C205="ignore", "ignore", 'procTags 2'!C205="ignore", "ignore")</f>
        <v>ignore</v>
      </c>
      <c r="D205" s="1" t="str" cm="1">
        <f t="array" aca="1" ref="D205" ca="1">_xlfn.IFS('historyTags 2'!D205="have", "have", 'onchangeTags 2'!D205="have", "have", 'procTags 2'!D205="have", "have", 'historyTags 2'!D205="extra", "extra", 'onchangeTags 2'!D205="extra", "extra", 'procTags 2'!D205="extra", "extra", 'historyTags 2'!D205="missing", "missing", 'onchangeTags 2'!D205="missing", "missing", 'procTags 2'!D205="missing", "missing", 'historyTags 2'!D205="ignore", "ignore", 'onchangeTags 2'!D205="ignore", "ignore", 'procTags 2'!D205="ignore", "ignore")</f>
        <v>ignore</v>
      </c>
      <c r="E205" s="1" t="str" cm="1">
        <f t="array" aca="1" ref="E205" ca="1">_xlfn.IFS('historyTags 2'!E205="have", "have", 'onchangeTags 2'!E205="have", "have", 'procTags 2'!E205="have", "have", 'historyTags 2'!E205="extra", "extra", 'onchangeTags 2'!E205="extra", "extra", 'procTags 2'!E205="extra", "extra", 'historyTags 2'!E205="missing", "missing", 'onchangeTags 2'!E205="missing", "missing", 'procTags 2'!E205="missing", "missing", 'historyTags 2'!E205="ignore", "ignore", 'onchangeTags 2'!E205="ignore", "ignore", 'procTags 2'!E205="ignore", "ignore")</f>
        <v>ignore</v>
      </c>
      <c r="F205" s="1" t="str" cm="1">
        <f t="array" aca="1" ref="F205" ca="1">_xlfn.IFS('historyTags 2'!F205="have", "have", 'onchangeTags 2'!F205="have", "have", 'procTags 2'!F205="have", "have", 'historyTags 2'!F205="extra", "extra", 'onchangeTags 2'!F205="extra", "extra", 'procTags 2'!F205="extra", "extra", 'historyTags 2'!F205="missing", "missing", 'onchangeTags 2'!F205="missing", "missing", 'procTags 2'!F205="missing", "missing", 'historyTags 2'!F205="ignore", "ignore", 'onchangeTags 2'!F205="ignore", "ignore", 'procTags 2'!F205="ignore", "ignore")</f>
        <v>ignore</v>
      </c>
      <c r="G205" s="1" t="str" cm="1">
        <f t="array" aca="1" ref="G205" ca="1">_xlfn.IFS('historyTags 2'!G205="have", "have", 'onchangeTags 2'!G205="have", "have", 'procTags 2'!G205="have", "have", 'historyTags 2'!G205="extra", "extra", 'onchangeTags 2'!G205="extra", "extra", 'procTags 2'!G205="extra", "extra", 'historyTags 2'!G205="missing", "missing", 'onchangeTags 2'!G205="missing", "missing", 'procTags 2'!G205="missing", "missing", 'historyTags 2'!G205="ignore", "ignore", 'onchangeTags 2'!G205="ignore", "ignore", 'procTags 2'!G205="ignore", "ignore")</f>
        <v>ignore</v>
      </c>
      <c r="H205" s="1" t="str" cm="1">
        <f t="array" aca="1" ref="H205" ca="1">_xlfn.IFS('historyTags 2'!H205="have", "have", 'onchangeTags 2'!H205="have", "have", 'procTags 2'!H205="have", "have", 'historyTags 2'!H205="extra", "extra", 'onchangeTags 2'!H205="extra", "extra", 'procTags 2'!H205="extra", "extra", 'historyTags 2'!H205="missing", "missing", 'onchangeTags 2'!H205="missing", "missing", 'procTags 2'!H205="missing", "missing", 'historyTags 2'!H205="ignore", "ignore", 'onchangeTags 2'!H205="ignore", "ignore", 'procTags 2'!H205="ignore", "ignore")</f>
        <v>ignore</v>
      </c>
      <c r="I205" s="1" t="str" cm="1">
        <f t="array" aca="1" ref="I205" ca="1">_xlfn.IFS('historyTags 2'!I205="have", "have", 'onchangeTags 2'!I205="have", "have", 'procTags 2'!I205="have", "have", 'historyTags 2'!I205="extra", "extra", 'onchangeTags 2'!I205="extra", "extra", 'procTags 2'!I205="extra", "extra", 'historyTags 2'!I205="missing", "missing", 'onchangeTags 2'!I205="missing", "missing", 'procTags 2'!I205="missing", "missing", 'historyTags 2'!I205="ignore", "ignore", 'onchangeTags 2'!I205="ignore", "ignore", 'procTags 2'!I205="ignore", "ignore")</f>
        <v>ignore</v>
      </c>
      <c r="J205" s="1" t="str" cm="1">
        <f t="array" aca="1" ref="J205" ca="1">_xlfn.IFS('historyTags 2'!J205="have", "have", 'onchangeTags 2'!J205="have", "have", 'procTags 2'!J205="have", "have", 'historyTags 2'!J205="extra", "extra", 'onchangeTags 2'!J205="extra", "extra", 'procTags 2'!J205="extra", "extra", 'historyTags 2'!J205="missing", "missing", 'onchangeTags 2'!J205="missing", "missing", 'procTags 2'!J205="missing", "missing", 'historyTags 2'!J205="ignore", "ignore", 'onchangeTags 2'!J205="ignore", "ignore", 'procTags 2'!J205="ignore", "ignore")</f>
        <v>ignore</v>
      </c>
      <c r="K205" s="1" t="str" cm="1">
        <f t="array" aca="1" ref="K205" ca="1">_xlfn.IFS('historyTags 2'!K205="have", "have", 'onchangeTags 2'!K205="have", "have", 'procTags 2'!K205="have", "have", 'historyTags 2'!K205="extra", "extra", 'onchangeTags 2'!K205="extra", "extra", 'procTags 2'!K205="extra", "extra", 'historyTags 2'!K205="missing", "missing", 'onchangeTags 2'!K205="missing", "missing", 'procTags 2'!K205="missing", "missing", 'historyTags 2'!K205="ignore", "ignore", 'onchangeTags 2'!K205="ignore", "ignore", 'procTags 2'!K205="ignore", "ignore")</f>
        <v>ignore</v>
      </c>
      <c r="L205" s="1" t="str" cm="1">
        <f t="array" aca="1" ref="L205" ca="1">_xlfn.IFS('historyTags 2'!L205="have", "have", 'onchangeTags 2'!L205="have", "have", 'procTags 2'!L205="have", "have", 'historyTags 2'!L205="extra", "extra", 'onchangeTags 2'!L205="extra", "extra", 'procTags 2'!L205="extra", "extra", 'historyTags 2'!L205="missing", "missing", 'onchangeTags 2'!L205="missing", "missing", 'procTags 2'!L205="missing", "missing", 'historyTags 2'!L205="ignore", "ignore", 'onchangeTags 2'!L205="ignore", "ignore", 'procTags 2'!L205="ignore", "ignore")</f>
        <v>ignore</v>
      </c>
      <c r="M205" s="1" t="str" cm="1">
        <f t="array" aca="1" ref="M205" ca="1">_xlfn.IFS('historyTags 2'!M205="have", "have", 'onchangeTags 2'!M205="have", "have", 'procTags 2'!M205="have", "have", 'historyTags 2'!M205="extra", "extra", 'onchangeTags 2'!M205="extra", "extra", 'procTags 2'!M205="extra", "extra", 'historyTags 2'!M205="missing", "missing", 'onchangeTags 2'!M205="missing", "missing", 'procTags 2'!M205="missing", "missing", 'historyTags 2'!M205="ignore", "ignore", 'onchangeTags 2'!M205="ignore", "ignore", 'procTags 2'!M205="ignore", "ignore")</f>
        <v>ignore</v>
      </c>
      <c r="N205" s="1" t="str" cm="1">
        <f t="array" aca="1" ref="N205" ca="1">_xlfn.IFS('historyTags 2'!N205="have", "have", 'onchangeTags 2'!N205="have", "have", 'procTags 2'!N205="have", "have", 'historyTags 2'!N205="extra", "extra", 'onchangeTags 2'!N205="extra", "extra", 'procTags 2'!N205="extra", "extra", 'historyTags 2'!N205="missing", "missing", 'onchangeTags 2'!N205="missing", "missing", 'procTags 2'!N205="missing", "missing", 'historyTags 2'!N205="ignore", "ignore", 'onchangeTags 2'!N205="ignore", "ignore", 'procTags 2'!N205="ignore", "ignore")</f>
        <v>ignore</v>
      </c>
      <c r="O205" s="1" t="str" cm="1">
        <f t="array" aca="1" ref="O205" ca="1">_xlfn.IFS('historyTags 2'!O205="have", "have", 'onchangeTags 2'!O205="have", "have", 'procTags 2'!O205="have", "have", 'historyTags 2'!O205="extra", "extra", 'onchangeTags 2'!O205="extra", "extra", 'procTags 2'!O205="extra", "extra", 'historyTags 2'!O205="missing", "missing", 'onchangeTags 2'!O205="missing", "missing", 'procTags 2'!O205="missing", "missing", 'historyTags 2'!O205="ignore", "ignore", 'onchangeTags 2'!O205="ignore", "ignore", 'procTags 2'!O205="ignore", "ignore")</f>
        <v>ignore</v>
      </c>
      <c r="P205" s="1" t="str" cm="1">
        <f t="array" aca="1" ref="P205" ca="1">_xlfn.IFS('historyTags 2'!P205="have", "have", 'onchangeTags 2'!P205="have", "have", 'procTags 2'!P205="have", "have", 'historyTags 2'!P205="extra", "extra", 'onchangeTags 2'!P205="extra", "extra", 'procTags 2'!P205="extra", "extra", 'historyTags 2'!P205="missing", "missing", 'onchangeTags 2'!P205="missing", "missing", 'procTags 2'!P205="missing", "missing", 'historyTags 2'!P205="ignore", "ignore", 'onchangeTags 2'!P205="ignore", "ignore", 'procTags 2'!P205="ignore", "ignore")</f>
        <v>ignore</v>
      </c>
    </row>
    <row r="206" spans="1:16" x14ac:dyDescent="0.2">
      <c r="A206" s="1" t="str">
        <f ca="1">IFERROR(__xludf.DUMMYFUNCTION("""COMPUTED_VALUE"""),"PID_integral_fast_heater")</f>
        <v>PID_integral_fast_heater</v>
      </c>
      <c r="B206" s="1" t="str" cm="1">
        <f t="array" aca="1" ref="B206" ca="1">_xlfn.IFS('historyTags 2'!B206="have", "have", 'onchangeTags 2'!B206="have", "have", 'procTags 2'!B206="have", "have", 'historyTags 2'!B206="extra", "extra", 'onchangeTags 2'!B206="extra", "extra", 'procTags 2'!B206="extra", "extra", 'historyTags 2'!B206="missing", "missing", 'onchangeTags 2'!B206="missing", "missing", 'procTags 2'!B206="missing", "missing", 'historyTags 2'!B206="ignore", "ignore", 'onchangeTags 2'!B206="ignore", "ignore", 'procTags 2'!B206="ignore", "ignore")</f>
        <v>ignore</v>
      </c>
      <c r="C206" s="1" t="str" cm="1">
        <f t="array" aca="1" ref="C206" ca="1">_xlfn.IFS('historyTags 2'!C206="have", "have", 'onchangeTags 2'!C206="have", "have", 'procTags 2'!C206="have", "have", 'historyTags 2'!C206="extra", "extra", 'onchangeTags 2'!C206="extra", "extra", 'procTags 2'!C206="extra", "extra", 'historyTags 2'!C206="missing", "missing", 'onchangeTags 2'!C206="missing", "missing", 'procTags 2'!C206="missing", "missing", 'historyTags 2'!C206="ignore", "ignore", 'onchangeTags 2'!C206="ignore", "ignore", 'procTags 2'!C206="ignore", "ignore")</f>
        <v>ignore</v>
      </c>
      <c r="D206" s="1" t="str" cm="1">
        <f t="array" aca="1" ref="D206" ca="1">_xlfn.IFS('historyTags 2'!D206="have", "have", 'onchangeTags 2'!D206="have", "have", 'procTags 2'!D206="have", "have", 'historyTags 2'!D206="extra", "extra", 'onchangeTags 2'!D206="extra", "extra", 'procTags 2'!D206="extra", "extra", 'historyTags 2'!D206="missing", "missing", 'onchangeTags 2'!D206="missing", "missing", 'procTags 2'!D206="missing", "missing", 'historyTags 2'!D206="ignore", "ignore", 'onchangeTags 2'!D206="ignore", "ignore", 'procTags 2'!D206="ignore", "ignore")</f>
        <v>ignore</v>
      </c>
      <c r="E206" s="1" t="str" cm="1">
        <f t="array" aca="1" ref="E206" ca="1">_xlfn.IFS('historyTags 2'!E206="have", "have", 'onchangeTags 2'!E206="have", "have", 'procTags 2'!E206="have", "have", 'historyTags 2'!E206="extra", "extra", 'onchangeTags 2'!E206="extra", "extra", 'procTags 2'!E206="extra", "extra", 'historyTags 2'!E206="missing", "missing", 'onchangeTags 2'!E206="missing", "missing", 'procTags 2'!E206="missing", "missing", 'historyTags 2'!E206="ignore", "ignore", 'onchangeTags 2'!E206="ignore", "ignore", 'procTags 2'!E206="ignore", "ignore")</f>
        <v>ignore</v>
      </c>
      <c r="F206" s="1" t="str" cm="1">
        <f t="array" aca="1" ref="F206" ca="1">_xlfn.IFS('historyTags 2'!F206="have", "have", 'onchangeTags 2'!F206="have", "have", 'procTags 2'!F206="have", "have", 'historyTags 2'!F206="extra", "extra", 'onchangeTags 2'!F206="extra", "extra", 'procTags 2'!F206="extra", "extra", 'historyTags 2'!F206="missing", "missing", 'onchangeTags 2'!F206="missing", "missing", 'procTags 2'!F206="missing", "missing", 'historyTags 2'!F206="ignore", "ignore", 'onchangeTags 2'!F206="ignore", "ignore", 'procTags 2'!F206="ignore", "ignore")</f>
        <v>ignore</v>
      </c>
      <c r="G206" s="1" t="str" cm="1">
        <f t="array" aca="1" ref="G206" ca="1">_xlfn.IFS('historyTags 2'!G206="have", "have", 'onchangeTags 2'!G206="have", "have", 'procTags 2'!G206="have", "have", 'historyTags 2'!G206="extra", "extra", 'onchangeTags 2'!G206="extra", "extra", 'procTags 2'!G206="extra", "extra", 'historyTags 2'!G206="missing", "missing", 'onchangeTags 2'!G206="missing", "missing", 'procTags 2'!G206="missing", "missing", 'historyTags 2'!G206="ignore", "ignore", 'onchangeTags 2'!G206="ignore", "ignore", 'procTags 2'!G206="ignore", "ignore")</f>
        <v>ignore</v>
      </c>
      <c r="H206" s="1" t="str" cm="1">
        <f t="array" aca="1" ref="H206" ca="1">_xlfn.IFS('historyTags 2'!H206="have", "have", 'onchangeTags 2'!H206="have", "have", 'procTags 2'!H206="have", "have", 'historyTags 2'!H206="extra", "extra", 'onchangeTags 2'!H206="extra", "extra", 'procTags 2'!H206="extra", "extra", 'historyTags 2'!H206="missing", "missing", 'onchangeTags 2'!H206="missing", "missing", 'procTags 2'!H206="missing", "missing", 'historyTags 2'!H206="ignore", "ignore", 'onchangeTags 2'!H206="ignore", "ignore", 'procTags 2'!H206="ignore", "ignore")</f>
        <v>ignore</v>
      </c>
      <c r="I206" s="1" t="str" cm="1">
        <f t="array" aca="1" ref="I206" ca="1">_xlfn.IFS('historyTags 2'!I206="have", "have", 'onchangeTags 2'!I206="have", "have", 'procTags 2'!I206="have", "have", 'historyTags 2'!I206="extra", "extra", 'onchangeTags 2'!I206="extra", "extra", 'procTags 2'!I206="extra", "extra", 'historyTags 2'!I206="missing", "missing", 'onchangeTags 2'!I206="missing", "missing", 'procTags 2'!I206="missing", "missing", 'historyTags 2'!I206="ignore", "ignore", 'onchangeTags 2'!I206="ignore", "ignore", 'procTags 2'!I206="ignore", "ignore")</f>
        <v>ignore</v>
      </c>
      <c r="J206" s="1" t="str" cm="1">
        <f t="array" aca="1" ref="J206" ca="1">_xlfn.IFS('historyTags 2'!J206="have", "have", 'onchangeTags 2'!J206="have", "have", 'procTags 2'!J206="have", "have", 'historyTags 2'!J206="extra", "extra", 'onchangeTags 2'!J206="extra", "extra", 'procTags 2'!J206="extra", "extra", 'historyTags 2'!J206="missing", "missing", 'onchangeTags 2'!J206="missing", "missing", 'procTags 2'!J206="missing", "missing", 'historyTags 2'!J206="ignore", "ignore", 'onchangeTags 2'!J206="ignore", "ignore", 'procTags 2'!J206="ignore", "ignore")</f>
        <v>ignore</v>
      </c>
      <c r="K206" s="1" t="str" cm="1">
        <f t="array" aca="1" ref="K206" ca="1">_xlfn.IFS('historyTags 2'!K206="have", "have", 'onchangeTags 2'!K206="have", "have", 'procTags 2'!K206="have", "have", 'historyTags 2'!K206="extra", "extra", 'onchangeTags 2'!K206="extra", "extra", 'procTags 2'!K206="extra", "extra", 'historyTags 2'!K206="missing", "missing", 'onchangeTags 2'!K206="missing", "missing", 'procTags 2'!K206="missing", "missing", 'historyTags 2'!K206="ignore", "ignore", 'onchangeTags 2'!K206="ignore", "ignore", 'procTags 2'!K206="ignore", "ignore")</f>
        <v>ignore</v>
      </c>
      <c r="L206" s="1" t="str" cm="1">
        <f t="array" aca="1" ref="L206" ca="1">_xlfn.IFS('historyTags 2'!L206="have", "have", 'onchangeTags 2'!L206="have", "have", 'procTags 2'!L206="have", "have", 'historyTags 2'!L206="extra", "extra", 'onchangeTags 2'!L206="extra", "extra", 'procTags 2'!L206="extra", "extra", 'historyTags 2'!L206="missing", "missing", 'onchangeTags 2'!L206="missing", "missing", 'procTags 2'!L206="missing", "missing", 'historyTags 2'!L206="ignore", "ignore", 'onchangeTags 2'!L206="ignore", "ignore", 'procTags 2'!L206="ignore", "ignore")</f>
        <v>ignore</v>
      </c>
      <c r="M206" s="1" t="str" cm="1">
        <f t="array" aca="1" ref="M206" ca="1">_xlfn.IFS('historyTags 2'!M206="have", "have", 'onchangeTags 2'!M206="have", "have", 'procTags 2'!M206="have", "have", 'historyTags 2'!M206="extra", "extra", 'onchangeTags 2'!M206="extra", "extra", 'procTags 2'!M206="extra", "extra", 'historyTags 2'!M206="missing", "missing", 'onchangeTags 2'!M206="missing", "missing", 'procTags 2'!M206="missing", "missing", 'historyTags 2'!M206="ignore", "ignore", 'onchangeTags 2'!M206="ignore", "ignore", 'procTags 2'!M206="ignore", "ignore")</f>
        <v>ignore</v>
      </c>
      <c r="N206" s="1" t="str" cm="1">
        <f t="array" aca="1" ref="N206" ca="1">_xlfn.IFS('historyTags 2'!N206="have", "have", 'onchangeTags 2'!N206="have", "have", 'procTags 2'!N206="have", "have", 'historyTags 2'!N206="extra", "extra", 'onchangeTags 2'!N206="extra", "extra", 'procTags 2'!N206="extra", "extra", 'historyTags 2'!N206="missing", "missing", 'onchangeTags 2'!N206="missing", "missing", 'procTags 2'!N206="missing", "missing", 'historyTags 2'!N206="ignore", "ignore", 'onchangeTags 2'!N206="ignore", "ignore", 'procTags 2'!N206="ignore", "ignore")</f>
        <v>ignore</v>
      </c>
      <c r="O206" s="1" t="str" cm="1">
        <f t="array" aca="1" ref="O206" ca="1">_xlfn.IFS('historyTags 2'!O206="have", "have", 'onchangeTags 2'!O206="have", "have", 'procTags 2'!O206="have", "have", 'historyTags 2'!O206="extra", "extra", 'onchangeTags 2'!O206="extra", "extra", 'procTags 2'!O206="extra", "extra", 'historyTags 2'!O206="missing", "missing", 'onchangeTags 2'!O206="missing", "missing", 'procTags 2'!O206="missing", "missing", 'historyTags 2'!O206="ignore", "ignore", 'onchangeTags 2'!O206="ignore", "ignore", 'procTags 2'!O206="ignore", "ignore")</f>
        <v>ignore</v>
      </c>
      <c r="P206" s="1" t="str" cm="1">
        <f t="array" aca="1" ref="P206" ca="1">_xlfn.IFS('historyTags 2'!P206="have", "have", 'onchangeTags 2'!P206="have", "have", 'procTags 2'!P206="have", "have", 'historyTags 2'!P206="extra", "extra", 'onchangeTags 2'!P206="extra", "extra", 'procTags 2'!P206="extra", "extra", 'historyTags 2'!P206="missing", "missing", 'onchangeTags 2'!P206="missing", "missing", 'procTags 2'!P206="missing", "missing", 'historyTags 2'!P206="ignore", "ignore", 'onchangeTags 2'!P206="ignore", "ignore", 'procTags 2'!P206="ignore", "ignore")</f>
        <v>ignore</v>
      </c>
    </row>
    <row r="207" spans="1:16" x14ac:dyDescent="0.2">
      <c r="A207" s="1" t="str">
        <f ca="1">IFERROR(__xludf.DUMMYFUNCTION("""COMPUTED_VALUE"""),"PID_integral_slow_chiller_closed")</f>
        <v>PID_integral_slow_chiller_closed</v>
      </c>
      <c r="B207" s="1" t="str" cm="1">
        <f t="array" aca="1" ref="B207" ca="1">_xlfn.IFS('historyTags 2'!B207="have", "have", 'onchangeTags 2'!B207="have", "have", 'procTags 2'!B207="have", "have", 'historyTags 2'!B207="extra", "extra", 'onchangeTags 2'!B207="extra", "extra", 'procTags 2'!B207="extra", "extra", 'historyTags 2'!B207="missing", "missing", 'onchangeTags 2'!B207="missing", "missing", 'procTags 2'!B207="missing", "missing", 'historyTags 2'!B207="ignore", "ignore", 'onchangeTags 2'!B207="ignore", "ignore", 'procTags 2'!B207="ignore", "ignore")</f>
        <v>ignore</v>
      </c>
      <c r="C207" s="1" t="str" cm="1">
        <f t="array" aca="1" ref="C207" ca="1">_xlfn.IFS('historyTags 2'!C207="have", "have", 'onchangeTags 2'!C207="have", "have", 'procTags 2'!C207="have", "have", 'historyTags 2'!C207="extra", "extra", 'onchangeTags 2'!C207="extra", "extra", 'procTags 2'!C207="extra", "extra", 'historyTags 2'!C207="missing", "missing", 'onchangeTags 2'!C207="missing", "missing", 'procTags 2'!C207="missing", "missing", 'historyTags 2'!C207="ignore", "ignore", 'onchangeTags 2'!C207="ignore", "ignore", 'procTags 2'!C207="ignore", "ignore")</f>
        <v>ignore</v>
      </c>
      <c r="D207" s="1" t="str" cm="1">
        <f t="array" aca="1" ref="D207" ca="1">_xlfn.IFS('historyTags 2'!D207="have", "have", 'onchangeTags 2'!D207="have", "have", 'procTags 2'!D207="have", "have", 'historyTags 2'!D207="extra", "extra", 'onchangeTags 2'!D207="extra", "extra", 'procTags 2'!D207="extra", "extra", 'historyTags 2'!D207="missing", "missing", 'onchangeTags 2'!D207="missing", "missing", 'procTags 2'!D207="missing", "missing", 'historyTags 2'!D207="ignore", "ignore", 'onchangeTags 2'!D207="ignore", "ignore", 'procTags 2'!D207="ignore", "ignore")</f>
        <v>ignore</v>
      </c>
      <c r="E207" s="1" t="str" cm="1">
        <f t="array" aca="1" ref="E207" ca="1">_xlfn.IFS('historyTags 2'!E207="have", "have", 'onchangeTags 2'!E207="have", "have", 'procTags 2'!E207="have", "have", 'historyTags 2'!E207="extra", "extra", 'onchangeTags 2'!E207="extra", "extra", 'procTags 2'!E207="extra", "extra", 'historyTags 2'!E207="missing", "missing", 'onchangeTags 2'!E207="missing", "missing", 'procTags 2'!E207="missing", "missing", 'historyTags 2'!E207="ignore", "ignore", 'onchangeTags 2'!E207="ignore", "ignore", 'procTags 2'!E207="ignore", "ignore")</f>
        <v>ignore</v>
      </c>
      <c r="F207" s="1" t="str" cm="1">
        <f t="array" aca="1" ref="F207" ca="1">_xlfn.IFS('historyTags 2'!F207="have", "have", 'onchangeTags 2'!F207="have", "have", 'procTags 2'!F207="have", "have", 'historyTags 2'!F207="extra", "extra", 'onchangeTags 2'!F207="extra", "extra", 'procTags 2'!F207="extra", "extra", 'historyTags 2'!F207="missing", "missing", 'onchangeTags 2'!F207="missing", "missing", 'procTags 2'!F207="missing", "missing", 'historyTags 2'!F207="ignore", "ignore", 'onchangeTags 2'!F207="ignore", "ignore", 'procTags 2'!F207="ignore", "ignore")</f>
        <v>ignore</v>
      </c>
      <c r="G207" s="1" t="str" cm="1">
        <f t="array" aca="1" ref="G207" ca="1">_xlfn.IFS('historyTags 2'!G207="have", "have", 'onchangeTags 2'!G207="have", "have", 'procTags 2'!G207="have", "have", 'historyTags 2'!G207="extra", "extra", 'onchangeTags 2'!G207="extra", "extra", 'procTags 2'!G207="extra", "extra", 'historyTags 2'!G207="missing", "missing", 'onchangeTags 2'!G207="missing", "missing", 'procTags 2'!G207="missing", "missing", 'historyTags 2'!G207="ignore", "ignore", 'onchangeTags 2'!G207="ignore", "ignore", 'procTags 2'!G207="ignore", "ignore")</f>
        <v>ignore</v>
      </c>
      <c r="H207" s="1" t="str" cm="1">
        <f t="array" aca="1" ref="H207" ca="1">_xlfn.IFS('historyTags 2'!H207="have", "have", 'onchangeTags 2'!H207="have", "have", 'procTags 2'!H207="have", "have", 'historyTags 2'!H207="extra", "extra", 'onchangeTags 2'!H207="extra", "extra", 'procTags 2'!H207="extra", "extra", 'historyTags 2'!H207="missing", "missing", 'onchangeTags 2'!H207="missing", "missing", 'procTags 2'!H207="missing", "missing", 'historyTags 2'!H207="ignore", "ignore", 'onchangeTags 2'!H207="ignore", "ignore", 'procTags 2'!H207="ignore", "ignore")</f>
        <v>ignore</v>
      </c>
      <c r="I207" s="1" t="str" cm="1">
        <f t="array" aca="1" ref="I207" ca="1">_xlfn.IFS('historyTags 2'!I207="have", "have", 'onchangeTags 2'!I207="have", "have", 'procTags 2'!I207="have", "have", 'historyTags 2'!I207="extra", "extra", 'onchangeTags 2'!I207="extra", "extra", 'procTags 2'!I207="extra", "extra", 'historyTags 2'!I207="missing", "missing", 'onchangeTags 2'!I207="missing", "missing", 'procTags 2'!I207="missing", "missing", 'historyTags 2'!I207="ignore", "ignore", 'onchangeTags 2'!I207="ignore", "ignore", 'procTags 2'!I207="ignore", "ignore")</f>
        <v>ignore</v>
      </c>
      <c r="J207" s="1" t="str" cm="1">
        <f t="array" aca="1" ref="J207" ca="1">_xlfn.IFS('historyTags 2'!J207="have", "have", 'onchangeTags 2'!J207="have", "have", 'procTags 2'!J207="have", "have", 'historyTags 2'!J207="extra", "extra", 'onchangeTags 2'!J207="extra", "extra", 'procTags 2'!J207="extra", "extra", 'historyTags 2'!J207="missing", "missing", 'onchangeTags 2'!J207="missing", "missing", 'procTags 2'!J207="missing", "missing", 'historyTags 2'!J207="ignore", "ignore", 'onchangeTags 2'!J207="ignore", "ignore", 'procTags 2'!J207="ignore", "ignore")</f>
        <v>ignore</v>
      </c>
      <c r="K207" s="1" t="str" cm="1">
        <f t="array" aca="1" ref="K207" ca="1">_xlfn.IFS('historyTags 2'!K207="have", "have", 'onchangeTags 2'!K207="have", "have", 'procTags 2'!K207="have", "have", 'historyTags 2'!K207="extra", "extra", 'onchangeTags 2'!K207="extra", "extra", 'procTags 2'!K207="extra", "extra", 'historyTags 2'!K207="missing", "missing", 'onchangeTags 2'!K207="missing", "missing", 'procTags 2'!K207="missing", "missing", 'historyTags 2'!K207="ignore", "ignore", 'onchangeTags 2'!K207="ignore", "ignore", 'procTags 2'!K207="ignore", "ignore")</f>
        <v>ignore</v>
      </c>
      <c r="L207" s="1" t="str" cm="1">
        <f t="array" aca="1" ref="L207" ca="1">_xlfn.IFS('historyTags 2'!L207="have", "have", 'onchangeTags 2'!L207="have", "have", 'procTags 2'!L207="have", "have", 'historyTags 2'!L207="extra", "extra", 'onchangeTags 2'!L207="extra", "extra", 'procTags 2'!L207="extra", "extra", 'historyTags 2'!L207="missing", "missing", 'onchangeTags 2'!L207="missing", "missing", 'procTags 2'!L207="missing", "missing", 'historyTags 2'!L207="ignore", "ignore", 'onchangeTags 2'!L207="ignore", "ignore", 'procTags 2'!L207="ignore", "ignore")</f>
        <v>ignore</v>
      </c>
      <c r="M207" s="1" t="str" cm="1">
        <f t="array" aca="1" ref="M207" ca="1">_xlfn.IFS('historyTags 2'!M207="have", "have", 'onchangeTags 2'!M207="have", "have", 'procTags 2'!M207="have", "have", 'historyTags 2'!M207="extra", "extra", 'onchangeTags 2'!M207="extra", "extra", 'procTags 2'!M207="extra", "extra", 'historyTags 2'!M207="missing", "missing", 'onchangeTags 2'!M207="missing", "missing", 'procTags 2'!M207="missing", "missing", 'historyTags 2'!M207="ignore", "ignore", 'onchangeTags 2'!M207="ignore", "ignore", 'procTags 2'!M207="ignore", "ignore")</f>
        <v>ignore</v>
      </c>
      <c r="N207" s="1" t="str" cm="1">
        <f t="array" aca="1" ref="N207" ca="1">_xlfn.IFS('historyTags 2'!N207="have", "have", 'onchangeTags 2'!N207="have", "have", 'procTags 2'!N207="have", "have", 'historyTags 2'!N207="extra", "extra", 'onchangeTags 2'!N207="extra", "extra", 'procTags 2'!N207="extra", "extra", 'historyTags 2'!N207="missing", "missing", 'onchangeTags 2'!N207="missing", "missing", 'procTags 2'!N207="missing", "missing", 'historyTags 2'!N207="ignore", "ignore", 'onchangeTags 2'!N207="ignore", "ignore", 'procTags 2'!N207="ignore", "ignore")</f>
        <v>ignore</v>
      </c>
      <c r="O207" s="1" t="str" cm="1">
        <f t="array" aca="1" ref="O207" ca="1">_xlfn.IFS('historyTags 2'!O207="have", "have", 'onchangeTags 2'!O207="have", "have", 'procTags 2'!O207="have", "have", 'historyTags 2'!O207="extra", "extra", 'onchangeTags 2'!O207="extra", "extra", 'procTags 2'!O207="extra", "extra", 'historyTags 2'!O207="missing", "missing", 'onchangeTags 2'!O207="missing", "missing", 'procTags 2'!O207="missing", "missing", 'historyTags 2'!O207="ignore", "ignore", 'onchangeTags 2'!O207="ignore", "ignore", 'procTags 2'!O207="ignore", "ignore")</f>
        <v>ignore</v>
      </c>
      <c r="P207" s="1" t="str" cm="1">
        <f t="array" aca="1" ref="P207" ca="1">_xlfn.IFS('historyTags 2'!P207="have", "have", 'onchangeTags 2'!P207="have", "have", 'procTags 2'!P207="have", "have", 'historyTags 2'!P207="extra", "extra", 'onchangeTags 2'!P207="extra", "extra", 'procTags 2'!P207="extra", "extra", 'historyTags 2'!P207="missing", "missing", 'onchangeTags 2'!P207="missing", "missing", 'procTags 2'!P207="missing", "missing", 'historyTags 2'!P207="ignore", "ignore", 'onchangeTags 2'!P207="ignore", "ignore", 'procTags 2'!P207="ignore", "ignore")</f>
        <v>ignore</v>
      </c>
    </row>
    <row r="208" spans="1:16" x14ac:dyDescent="0.2">
      <c r="A208" s="1" t="str">
        <f ca="1">IFERROR(__xludf.DUMMYFUNCTION("""COMPUTED_VALUE"""),"PID_integral_slow_chiller_mid")</f>
        <v>PID_integral_slow_chiller_mid</v>
      </c>
      <c r="B208" s="1" t="str" cm="1">
        <f t="array" aca="1" ref="B208" ca="1">_xlfn.IFS('historyTags 2'!B208="have", "have", 'onchangeTags 2'!B208="have", "have", 'procTags 2'!B208="have", "have", 'historyTags 2'!B208="extra", "extra", 'onchangeTags 2'!B208="extra", "extra", 'procTags 2'!B208="extra", "extra", 'historyTags 2'!B208="missing", "missing", 'onchangeTags 2'!B208="missing", "missing", 'procTags 2'!B208="missing", "missing", 'historyTags 2'!B208="ignore", "ignore", 'onchangeTags 2'!B208="ignore", "ignore", 'procTags 2'!B208="ignore", "ignore")</f>
        <v>ignore</v>
      </c>
      <c r="C208" s="1" t="str" cm="1">
        <f t="array" aca="1" ref="C208" ca="1">_xlfn.IFS('historyTags 2'!C208="have", "have", 'onchangeTags 2'!C208="have", "have", 'procTags 2'!C208="have", "have", 'historyTags 2'!C208="extra", "extra", 'onchangeTags 2'!C208="extra", "extra", 'procTags 2'!C208="extra", "extra", 'historyTags 2'!C208="missing", "missing", 'onchangeTags 2'!C208="missing", "missing", 'procTags 2'!C208="missing", "missing", 'historyTags 2'!C208="ignore", "ignore", 'onchangeTags 2'!C208="ignore", "ignore", 'procTags 2'!C208="ignore", "ignore")</f>
        <v>ignore</v>
      </c>
      <c r="D208" s="1" t="str" cm="1">
        <f t="array" aca="1" ref="D208" ca="1">_xlfn.IFS('historyTags 2'!D208="have", "have", 'onchangeTags 2'!D208="have", "have", 'procTags 2'!D208="have", "have", 'historyTags 2'!D208="extra", "extra", 'onchangeTags 2'!D208="extra", "extra", 'procTags 2'!D208="extra", "extra", 'historyTags 2'!D208="missing", "missing", 'onchangeTags 2'!D208="missing", "missing", 'procTags 2'!D208="missing", "missing", 'historyTags 2'!D208="ignore", "ignore", 'onchangeTags 2'!D208="ignore", "ignore", 'procTags 2'!D208="ignore", "ignore")</f>
        <v>ignore</v>
      </c>
      <c r="E208" s="1" t="str" cm="1">
        <f t="array" aca="1" ref="E208" ca="1">_xlfn.IFS('historyTags 2'!E208="have", "have", 'onchangeTags 2'!E208="have", "have", 'procTags 2'!E208="have", "have", 'historyTags 2'!E208="extra", "extra", 'onchangeTags 2'!E208="extra", "extra", 'procTags 2'!E208="extra", "extra", 'historyTags 2'!E208="missing", "missing", 'onchangeTags 2'!E208="missing", "missing", 'procTags 2'!E208="missing", "missing", 'historyTags 2'!E208="ignore", "ignore", 'onchangeTags 2'!E208="ignore", "ignore", 'procTags 2'!E208="ignore", "ignore")</f>
        <v>ignore</v>
      </c>
      <c r="F208" s="1" t="str" cm="1">
        <f t="array" aca="1" ref="F208" ca="1">_xlfn.IFS('historyTags 2'!F208="have", "have", 'onchangeTags 2'!F208="have", "have", 'procTags 2'!F208="have", "have", 'historyTags 2'!F208="extra", "extra", 'onchangeTags 2'!F208="extra", "extra", 'procTags 2'!F208="extra", "extra", 'historyTags 2'!F208="missing", "missing", 'onchangeTags 2'!F208="missing", "missing", 'procTags 2'!F208="missing", "missing", 'historyTags 2'!F208="ignore", "ignore", 'onchangeTags 2'!F208="ignore", "ignore", 'procTags 2'!F208="ignore", "ignore")</f>
        <v>ignore</v>
      </c>
      <c r="G208" s="1" t="str" cm="1">
        <f t="array" aca="1" ref="G208" ca="1">_xlfn.IFS('historyTags 2'!G208="have", "have", 'onchangeTags 2'!G208="have", "have", 'procTags 2'!G208="have", "have", 'historyTags 2'!G208="extra", "extra", 'onchangeTags 2'!G208="extra", "extra", 'procTags 2'!G208="extra", "extra", 'historyTags 2'!G208="missing", "missing", 'onchangeTags 2'!G208="missing", "missing", 'procTags 2'!G208="missing", "missing", 'historyTags 2'!G208="ignore", "ignore", 'onchangeTags 2'!G208="ignore", "ignore", 'procTags 2'!G208="ignore", "ignore")</f>
        <v>ignore</v>
      </c>
      <c r="H208" s="1" t="str" cm="1">
        <f t="array" aca="1" ref="H208" ca="1">_xlfn.IFS('historyTags 2'!H208="have", "have", 'onchangeTags 2'!H208="have", "have", 'procTags 2'!H208="have", "have", 'historyTags 2'!H208="extra", "extra", 'onchangeTags 2'!H208="extra", "extra", 'procTags 2'!H208="extra", "extra", 'historyTags 2'!H208="missing", "missing", 'onchangeTags 2'!H208="missing", "missing", 'procTags 2'!H208="missing", "missing", 'historyTags 2'!H208="ignore", "ignore", 'onchangeTags 2'!H208="ignore", "ignore", 'procTags 2'!H208="ignore", "ignore")</f>
        <v>ignore</v>
      </c>
      <c r="I208" s="1" t="str" cm="1">
        <f t="array" aca="1" ref="I208" ca="1">_xlfn.IFS('historyTags 2'!I208="have", "have", 'onchangeTags 2'!I208="have", "have", 'procTags 2'!I208="have", "have", 'historyTags 2'!I208="extra", "extra", 'onchangeTags 2'!I208="extra", "extra", 'procTags 2'!I208="extra", "extra", 'historyTags 2'!I208="missing", "missing", 'onchangeTags 2'!I208="missing", "missing", 'procTags 2'!I208="missing", "missing", 'historyTags 2'!I208="ignore", "ignore", 'onchangeTags 2'!I208="ignore", "ignore", 'procTags 2'!I208="ignore", "ignore")</f>
        <v>ignore</v>
      </c>
      <c r="J208" s="1" t="str" cm="1">
        <f t="array" aca="1" ref="J208" ca="1">_xlfn.IFS('historyTags 2'!J208="have", "have", 'onchangeTags 2'!J208="have", "have", 'procTags 2'!J208="have", "have", 'historyTags 2'!J208="extra", "extra", 'onchangeTags 2'!J208="extra", "extra", 'procTags 2'!J208="extra", "extra", 'historyTags 2'!J208="missing", "missing", 'onchangeTags 2'!J208="missing", "missing", 'procTags 2'!J208="missing", "missing", 'historyTags 2'!J208="ignore", "ignore", 'onchangeTags 2'!J208="ignore", "ignore", 'procTags 2'!J208="ignore", "ignore")</f>
        <v>ignore</v>
      </c>
      <c r="K208" s="1" t="str" cm="1">
        <f t="array" aca="1" ref="K208" ca="1">_xlfn.IFS('historyTags 2'!K208="have", "have", 'onchangeTags 2'!K208="have", "have", 'procTags 2'!K208="have", "have", 'historyTags 2'!K208="extra", "extra", 'onchangeTags 2'!K208="extra", "extra", 'procTags 2'!K208="extra", "extra", 'historyTags 2'!K208="missing", "missing", 'onchangeTags 2'!K208="missing", "missing", 'procTags 2'!K208="missing", "missing", 'historyTags 2'!K208="ignore", "ignore", 'onchangeTags 2'!K208="ignore", "ignore", 'procTags 2'!K208="ignore", "ignore")</f>
        <v>ignore</v>
      </c>
      <c r="L208" s="1" t="str" cm="1">
        <f t="array" aca="1" ref="L208" ca="1">_xlfn.IFS('historyTags 2'!L208="have", "have", 'onchangeTags 2'!L208="have", "have", 'procTags 2'!L208="have", "have", 'historyTags 2'!L208="extra", "extra", 'onchangeTags 2'!L208="extra", "extra", 'procTags 2'!L208="extra", "extra", 'historyTags 2'!L208="missing", "missing", 'onchangeTags 2'!L208="missing", "missing", 'procTags 2'!L208="missing", "missing", 'historyTags 2'!L208="ignore", "ignore", 'onchangeTags 2'!L208="ignore", "ignore", 'procTags 2'!L208="ignore", "ignore")</f>
        <v>ignore</v>
      </c>
      <c r="M208" s="1" t="str" cm="1">
        <f t="array" aca="1" ref="M208" ca="1">_xlfn.IFS('historyTags 2'!M208="have", "have", 'onchangeTags 2'!M208="have", "have", 'procTags 2'!M208="have", "have", 'historyTags 2'!M208="extra", "extra", 'onchangeTags 2'!M208="extra", "extra", 'procTags 2'!M208="extra", "extra", 'historyTags 2'!M208="missing", "missing", 'onchangeTags 2'!M208="missing", "missing", 'procTags 2'!M208="missing", "missing", 'historyTags 2'!M208="ignore", "ignore", 'onchangeTags 2'!M208="ignore", "ignore", 'procTags 2'!M208="ignore", "ignore")</f>
        <v>ignore</v>
      </c>
      <c r="N208" s="1" t="str" cm="1">
        <f t="array" aca="1" ref="N208" ca="1">_xlfn.IFS('historyTags 2'!N208="have", "have", 'onchangeTags 2'!N208="have", "have", 'procTags 2'!N208="have", "have", 'historyTags 2'!N208="extra", "extra", 'onchangeTags 2'!N208="extra", "extra", 'procTags 2'!N208="extra", "extra", 'historyTags 2'!N208="missing", "missing", 'onchangeTags 2'!N208="missing", "missing", 'procTags 2'!N208="missing", "missing", 'historyTags 2'!N208="ignore", "ignore", 'onchangeTags 2'!N208="ignore", "ignore", 'procTags 2'!N208="ignore", "ignore")</f>
        <v>ignore</v>
      </c>
      <c r="O208" s="1" t="str" cm="1">
        <f t="array" aca="1" ref="O208" ca="1">_xlfn.IFS('historyTags 2'!O208="have", "have", 'onchangeTags 2'!O208="have", "have", 'procTags 2'!O208="have", "have", 'historyTags 2'!O208="extra", "extra", 'onchangeTags 2'!O208="extra", "extra", 'procTags 2'!O208="extra", "extra", 'historyTags 2'!O208="missing", "missing", 'onchangeTags 2'!O208="missing", "missing", 'procTags 2'!O208="missing", "missing", 'historyTags 2'!O208="ignore", "ignore", 'onchangeTags 2'!O208="ignore", "ignore", 'procTags 2'!O208="ignore", "ignore")</f>
        <v>ignore</v>
      </c>
      <c r="P208" s="1" t="str" cm="1">
        <f t="array" aca="1" ref="P208" ca="1">_xlfn.IFS('historyTags 2'!P208="have", "have", 'onchangeTags 2'!P208="have", "have", 'procTags 2'!P208="have", "have", 'historyTags 2'!P208="extra", "extra", 'onchangeTags 2'!P208="extra", "extra", 'procTags 2'!P208="extra", "extra", 'historyTags 2'!P208="missing", "missing", 'onchangeTags 2'!P208="missing", "missing", 'procTags 2'!P208="missing", "missing", 'historyTags 2'!P208="ignore", "ignore", 'onchangeTags 2'!P208="ignore", "ignore", 'procTags 2'!P208="ignore", "ignore")</f>
        <v>ignore</v>
      </c>
    </row>
    <row r="209" spans="1:16" x14ac:dyDescent="0.2">
      <c r="A209" s="1" t="str">
        <f ca="1">IFERROR(__xludf.DUMMYFUNCTION("""COMPUTED_VALUE"""),"PID_integral_slow_chiller_open")</f>
        <v>PID_integral_slow_chiller_open</v>
      </c>
      <c r="B209" s="1" t="str" cm="1">
        <f t="array" aca="1" ref="B209" ca="1">_xlfn.IFS('historyTags 2'!B209="have", "have", 'onchangeTags 2'!B209="have", "have", 'procTags 2'!B209="have", "have", 'historyTags 2'!B209="extra", "extra", 'onchangeTags 2'!B209="extra", "extra", 'procTags 2'!B209="extra", "extra", 'historyTags 2'!B209="missing", "missing", 'onchangeTags 2'!B209="missing", "missing", 'procTags 2'!B209="missing", "missing", 'historyTags 2'!B209="ignore", "ignore", 'onchangeTags 2'!B209="ignore", "ignore", 'procTags 2'!B209="ignore", "ignore")</f>
        <v>ignore</v>
      </c>
      <c r="C209" s="1" t="str" cm="1">
        <f t="array" aca="1" ref="C209" ca="1">_xlfn.IFS('historyTags 2'!C209="have", "have", 'onchangeTags 2'!C209="have", "have", 'procTags 2'!C209="have", "have", 'historyTags 2'!C209="extra", "extra", 'onchangeTags 2'!C209="extra", "extra", 'procTags 2'!C209="extra", "extra", 'historyTags 2'!C209="missing", "missing", 'onchangeTags 2'!C209="missing", "missing", 'procTags 2'!C209="missing", "missing", 'historyTags 2'!C209="ignore", "ignore", 'onchangeTags 2'!C209="ignore", "ignore", 'procTags 2'!C209="ignore", "ignore")</f>
        <v>ignore</v>
      </c>
      <c r="D209" s="1" t="str" cm="1">
        <f t="array" aca="1" ref="D209" ca="1">_xlfn.IFS('historyTags 2'!D209="have", "have", 'onchangeTags 2'!D209="have", "have", 'procTags 2'!D209="have", "have", 'historyTags 2'!D209="extra", "extra", 'onchangeTags 2'!D209="extra", "extra", 'procTags 2'!D209="extra", "extra", 'historyTags 2'!D209="missing", "missing", 'onchangeTags 2'!D209="missing", "missing", 'procTags 2'!D209="missing", "missing", 'historyTags 2'!D209="ignore", "ignore", 'onchangeTags 2'!D209="ignore", "ignore", 'procTags 2'!D209="ignore", "ignore")</f>
        <v>ignore</v>
      </c>
      <c r="E209" s="1" t="str" cm="1">
        <f t="array" aca="1" ref="E209" ca="1">_xlfn.IFS('historyTags 2'!E209="have", "have", 'onchangeTags 2'!E209="have", "have", 'procTags 2'!E209="have", "have", 'historyTags 2'!E209="extra", "extra", 'onchangeTags 2'!E209="extra", "extra", 'procTags 2'!E209="extra", "extra", 'historyTags 2'!E209="missing", "missing", 'onchangeTags 2'!E209="missing", "missing", 'procTags 2'!E209="missing", "missing", 'historyTags 2'!E209="ignore", "ignore", 'onchangeTags 2'!E209="ignore", "ignore", 'procTags 2'!E209="ignore", "ignore")</f>
        <v>ignore</v>
      </c>
      <c r="F209" s="1" t="str" cm="1">
        <f t="array" aca="1" ref="F209" ca="1">_xlfn.IFS('historyTags 2'!F209="have", "have", 'onchangeTags 2'!F209="have", "have", 'procTags 2'!F209="have", "have", 'historyTags 2'!F209="extra", "extra", 'onchangeTags 2'!F209="extra", "extra", 'procTags 2'!F209="extra", "extra", 'historyTags 2'!F209="missing", "missing", 'onchangeTags 2'!F209="missing", "missing", 'procTags 2'!F209="missing", "missing", 'historyTags 2'!F209="ignore", "ignore", 'onchangeTags 2'!F209="ignore", "ignore", 'procTags 2'!F209="ignore", "ignore")</f>
        <v>ignore</v>
      </c>
      <c r="G209" s="1" t="str" cm="1">
        <f t="array" aca="1" ref="G209" ca="1">_xlfn.IFS('historyTags 2'!G209="have", "have", 'onchangeTags 2'!G209="have", "have", 'procTags 2'!G209="have", "have", 'historyTags 2'!G209="extra", "extra", 'onchangeTags 2'!G209="extra", "extra", 'procTags 2'!G209="extra", "extra", 'historyTags 2'!G209="missing", "missing", 'onchangeTags 2'!G209="missing", "missing", 'procTags 2'!G209="missing", "missing", 'historyTags 2'!G209="ignore", "ignore", 'onchangeTags 2'!G209="ignore", "ignore", 'procTags 2'!G209="ignore", "ignore")</f>
        <v>ignore</v>
      </c>
      <c r="H209" s="1" t="str" cm="1">
        <f t="array" aca="1" ref="H209" ca="1">_xlfn.IFS('historyTags 2'!H209="have", "have", 'onchangeTags 2'!H209="have", "have", 'procTags 2'!H209="have", "have", 'historyTags 2'!H209="extra", "extra", 'onchangeTags 2'!H209="extra", "extra", 'procTags 2'!H209="extra", "extra", 'historyTags 2'!H209="missing", "missing", 'onchangeTags 2'!H209="missing", "missing", 'procTags 2'!H209="missing", "missing", 'historyTags 2'!H209="ignore", "ignore", 'onchangeTags 2'!H209="ignore", "ignore", 'procTags 2'!H209="ignore", "ignore")</f>
        <v>ignore</v>
      </c>
      <c r="I209" s="1" t="str" cm="1">
        <f t="array" aca="1" ref="I209" ca="1">_xlfn.IFS('historyTags 2'!I209="have", "have", 'onchangeTags 2'!I209="have", "have", 'procTags 2'!I209="have", "have", 'historyTags 2'!I209="extra", "extra", 'onchangeTags 2'!I209="extra", "extra", 'procTags 2'!I209="extra", "extra", 'historyTags 2'!I209="missing", "missing", 'onchangeTags 2'!I209="missing", "missing", 'procTags 2'!I209="missing", "missing", 'historyTags 2'!I209="ignore", "ignore", 'onchangeTags 2'!I209="ignore", "ignore", 'procTags 2'!I209="ignore", "ignore")</f>
        <v>ignore</v>
      </c>
      <c r="J209" s="1" t="str" cm="1">
        <f t="array" aca="1" ref="J209" ca="1">_xlfn.IFS('historyTags 2'!J209="have", "have", 'onchangeTags 2'!J209="have", "have", 'procTags 2'!J209="have", "have", 'historyTags 2'!J209="extra", "extra", 'onchangeTags 2'!J209="extra", "extra", 'procTags 2'!J209="extra", "extra", 'historyTags 2'!J209="missing", "missing", 'onchangeTags 2'!J209="missing", "missing", 'procTags 2'!J209="missing", "missing", 'historyTags 2'!J209="ignore", "ignore", 'onchangeTags 2'!J209="ignore", "ignore", 'procTags 2'!J209="ignore", "ignore")</f>
        <v>ignore</v>
      </c>
      <c r="K209" s="1" t="str" cm="1">
        <f t="array" aca="1" ref="K209" ca="1">_xlfn.IFS('historyTags 2'!K209="have", "have", 'onchangeTags 2'!K209="have", "have", 'procTags 2'!K209="have", "have", 'historyTags 2'!K209="extra", "extra", 'onchangeTags 2'!K209="extra", "extra", 'procTags 2'!K209="extra", "extra", 'historyTags 2'!K209="missing", "missing", 'onchangeTags 2'!K209="missing", "missing", 'procTags 2'!K209="missing", "missing", 'historyTags 2'!K209="ignore", "ignore", 'onchangeTags 2'!K209="ignore", "ignore", 'procTags 2'!K209="ignore", "ignore")</f>
        <v>ignore</v>
      </c>
      <c r="L209" s="1" t="str" cm="1">
        <f t="array" aca="1" ref="L209" ca="1">_xlfn.IFS('historyTags 2'!L209="have", "have", 'onchangeTags 2'!L209="have", "have", 'procTags 2'!L209="have", "have", 'historyTags 2'!L209="extra", "extra", 'onchangeTags 2'!L209="extra", "extra", 'procTags 2'!L209="extra", "extra", 'historyTags 2'!L209="missing", "missing", 'onchangeTags 2'!L209="missing", "missing", 'procTags 2'!L209="missing", "missing", 'historyTags 2'!L209="ignore", "ignore", 'onchangeTags 2'!L209="ignore", "ignore", 'procTags 2'!L209="ignore", "ignore")</f>
        <v>ignore</v>
      </c>
      <c r="M209" s="1" t="str" cm="1">
        <f t="array" aca="1" ref="M209" ca="1">_xlfn.IFS('historyTags 2'!M209="have", "have", 'onchangeTags 2'!M209="have", "have", 'procTags 2'!M209="have", "have", 'historyTags 2'!M209="extra", "extra", 'onchangeTags 2'!M209="extra", "extra", 'procTags 2'!M209="extra", "extra", 'historyTags 2'!M209="missing", "missing", 'onchangeTags 2'!M209="missing", "missing", 'procTags 2'!M209="missing", "missing", 'historyTags 2'!M209="ignore", "ignore", 'onchangeTags 2'!M209="ignore", "ignore", 'procTags 2'!M209="ignore", "ignore")</f>
        <v>ignore</v>
      </c>
      <c r="N209" s="1" t="str" cm="1">
        <f t="array" aca="1" ref="N209" ca="1">_xlfn.IFS('historyTags 2'!N209="have", "have", 'onchangeTags 2'!N209="have", "have", 'procTags 2'!N209="have", "have", 'historyTags 2'!N209="extra", "extra", 'onchangeTags 2'!N209="extra", "extra", 'procTags 2'!N209="extra", "extra", 'historyTags 2'!N209="missing", "missing", 'onchangeTags 2'!N209="missing", "missing", 'procTags 2'!N209="missing", "missing", 'historyTags 2'!N209="ignore", "ignore", 'onchangeTags 2'!N209="ignore", "ignore", 'procTags 2'!N209="ignore", "ignore")</f>
        <v>ignore</v>
      </c>
      <c r="O209" s="1" t="str" cm="1">
        <f t="array" aca="1" ref="O209" ca="1">_xlfn.IFS('historyTags 2'!O209="have", "have", 'onchangeTags 2'!O209="have", "have", 'procTags 2'!O209="have", "have", 'historyTags 2'!O209="extra", "extra", 'onchangeTags 2'!O209="extra", "extra", 'procTags 2'!O209="extra", "extra", 'historyTags 2'!O209="missing", "missing", 'onchangeTags 2'!O209="missing", "missing", 'procTags 2'!O209="missing", "missing", 'historyTags 2'!O209="ignore", "ignore", 'onchangeTags 2'!O209="ignore", "ignore", 'procTags 2'!O209="ignore", "ignore")</f>
        <v>ignore</v>
      </c>
      <c r="P209" s="1" t="str" cm="1">
        <f t="array" aca="1" ref="P209" ca="1">_xlfn.IFS('historyTags 2'!P209="have", "have", 'onchangeTags 2'!P209="have", "have", 'procTags 2'!P209="have", "have", 'historyTags 2'!P209="extra", "extra", 'onchangeTags 2'!P209="extra", "extra", 'procTags 2'!P209="extra", "extra", 'historyTags 2'!P209="missing", "missing", 'onchangeTags 2'!P209="missing", "missing", 'procTags 2'!P209="missing", "missing", 'historyTags 2'!P209="ignore", "ignore", 'onchangeTags 2'!P209="ignore", "ignore", 'procTags 2'!P209="ignore", "ignore")</f>
        <v>ignore</v>
      </c>
    </row>
    <row r="210" spans="1:16" x14ac:dyDescent="0.2">
      <c r="A210" s="1" t="str">
        <f ca="1">IFERROR(__xludf.DUMMYFUNCTION("""COMPUTED_VALUE"""),"PID_integral_slow_CO2_high_PAR")</f>
        <v>PID_integral_slow_CO2_high_PAR</v>
      </c>
      <c r="B210" s="1" t="str" cm="1">
        <f t="array" aca="1" ref="B210" ca="1">_xlfn.IFS('historyTags 2'!B210="have", "have", 'onchangeTags 2'!B210="have", "have", 'procTags 2'!B210="have", "have", 'historyTags 2'!B210="extra", "extra", 'onchangeTags 2'!B210="extra", "extra", 'procTags 2'!B210="extra", "extra", 'historyTags 2'!B210="missing", "missing", 'onchangeTags 2'!B210="missing", "missing", 'procTags 2'!B210="missing", "missing", 'historyTags 2'!B210="ignore", "ignore", 'onchangeTags 2'!B210="ignore", "ignore", 'procTags 2'!B210="ignore", "ignore")</f>
        <v>ignore</v>
      </c>
      <c r="C210" s="1" t="str" cm="1">
        <f t="array" aca="1" ref="C210" ca="1">_xlfn.IFS('historyTags 2'!C210="have", "have", 'onchangeTags 2'!C210="have", "have", 'procTags 2'!C210="have", "have", 'historyTags 2'!C210="extra", "extra", 'onchangeTags 2'!C210="extra", "extra", 'procTags 2'!C210="extra", "extra", 'historyTags 2'!C210="missing", "missing", 'onchangeTags 2'!C210="missing", "missing", 'procTags 2'!C210="missing", "missing", 'historyTags 2'!C210="ignore", "ignore", 'onchangeTags 2'!C210="ignore", "ignore", 'procTags 2'!C210="ignore", "ignore")</f>
        <v>ignore</v>
      </c>
      <c r="D210" s="1" t="str" cm="1">
        <f t="array" aca="1" ref="D210" ca="1">_xlfn.IFS('historyTags 2'!D210="have", "have", 'onchangeTags 2'!D210="have", "have", 'procTags 2'!D210="have", "have", 'historyTags 2'!D210="extra", "extra", 'onchangeTags 2'!D210="extra", "extra", 'procTags 2'!D210="extra", "extra", 'historyTags 2'!D210="missing", "missing", 'onchangeTags 2'!D210="missing", "missing", 'procTags 2'!D210="missing", "missing", 'historyTags 2'!D210="ignore", "ignore", 'onchangeTags 2'!D210="ignore", "ignore", 'procTags 2'!D210="ignore", "ignore")</f>
        <v>ignore</v>
      </c>
      <c r="E210" s="1" t="str" cm="1">
        <f t="array" aca="1" ref="E210" ca="1">_xlfn.IFS('historyTags 2'!E210="have", "have", 'onchangeTags 2'!E210="have", "have", 'procTags 2'!E210="have", "have", 'historyTags 2'!E210="extra", "extra", 'onchangeTags 2'!E210="extra", "extra", 'procTags 2'!E210="extra", "extra", 'historyTags 2'!E210="missing", "missing", 'onchangeTags 2'!E210="missing", "missing", 'procTags 2'!E210="missing", "missing", 'historyTags 2'!E210="ignore", "ignore", 'onchangeTags 2'!E210="ignore", "ignore", 'procTags 2'!E210="ignore", "ignore")</f>
        <v>ignore</v>
      </c>
      <c r="F210" s="1" t="str" cm="1">
        <f t="array" aca="1" ref="F210" ca="1">_xlfn.IFS('historyTags 2'!F210="have", "have", 'onchangeTags 2'!F210="have", "have", 'procTags 2'!F210="have", "have", 'historyTags 2'!F210="extra", "extra", 'onchangeTags 2'!F210="extra", "extra", 'procTags 2'!F210="extra", "extra", 'historyTags 2'!F210="missing", "missing", 'onchangeTags 2'!F210="missing", "missing", 'procTags 2'!F210="missing", "missing", 'historyTags 2'!F210="ignore", "ignore", 'onchangeTags 2'!F210="ignore", "ignore", 'procTags 2'!F210="ignore", "ignore")</f>
        <v>ignore</v>
      </c>
      <c r="G210" s="1" t="str" cm="1">
        <f t="array" aca="1" ref="G210" ca="1">_xlfn.IFS('historyTags 2'!G210="have", "have", 'onchangeTags 2'!G210="have", "have", 'procTags 2'!G210="have", "have", 'historyTags 2'!G210="extra", "extra", 'onchangeTags 2'!G210="extra", "extra", 'procTags 2'!G210="extra", "extra", 'historyTags 2'!G210="missing", "missing", 'onchangeTags 2'!G210="missing", "missing", 'procTags 2'!G210="missing", "missing", 'historyTags 2'!G210="ignore", "ignore", 'onchangeTags 2'!G210="ignore", "ignore", 'procTags 2'!G210="ignore", "ignore")</f>
        <v>ignore</v>
      </c>
      <c r="H210" s="1" t="str" cm="1">
        <f t="array" aca="1" ref="H210" ca="1">_xlfn.IFS('historyTags 2'!H210="have", "have", 'onchangeTags 2'!H210="have", "have", 'procTags 2'!H210="have", "have", 'historyTags 2'!H210="extra", "extra", 'onchangeTags 2'!H210="extra", "extra", 'procTags 2'!H210="extra", "extra", 'historyTags 2'!H210="missing", "missing", 'onchangeTags 2'!H210="missing", "missing", 'procTags 2'!H210="missing", "missing", 'historyTags 2'!H210="ignore", "ignore", 'onchangeTags 2'!H210="ignore", "ignore", 'procTags 2'!H210="ignore", "ignore")</f>
        <v>ignore</v>
      </c>
      <c r="I210" s="1" t="str" cm="1">
        <f t="array" aca="1" ref="I210" ca="1">_xlfn.IFS('historyTags 2'!I210="have", "have", 'onchangeTags 2'!I210="have", "have", 'procTags 2'!I210="have", "have", 'historyTags 2'!I210="extra", "extra", 'onchangeTags 2'!I210="extra", "extra", 'procTags 2'!I210="extra", "extra", 'historyTags 2'!I210="missing", "missing", 'onchangeTags 2'!I210="missing", "missing", 'procTags 2'!I210="missing", "missing", 'historyTags 2'!I210="ignore", "ignore", 'onchangeTags 2'!I210="ignore", "ignore", 'procTags 2'!I210="ignore", "ignore")</f>
        <v>ignore</v>
      </c>
      <c r="J210" s="1" t="str" cm="1">
        <f t="array" aca="1" ref="J210" ca="1">_xlfn.IFS('historyTags 2'!J210="have", "have", 'onchangeTags 2'!J210="have", "have", 'procTags 2'!J210="have", "have", 'historyTags 2'!J210="extra", "extra", 'onchangeTags 2'!J210="extra", "extra", 'procTags 2'!J210="extra", "extra", 'historyTags 2'!J210="missing", "missing", 'onchangeTags 2'!J210="missing", "missing", 'procTags 2'!J210="missing", "missing", 'historyTags 2'!J210="ignore", "ignore", 'onchangeTags 2'!J210="ignore", "ignore", 'procTags 2'!J210="ignore", "ignore")</f>
        <v>ignore</v>
      </c>
      <c r="K210" s="1" t="str" cm="1">
        <f t="array" aca="1" ref="K210" ca="1">_xlfn.IFS('historyTags 2'!K210="have", "have", 'onchangeTags 2'!K210="have", "have", 'procTags 2'!K210="have", "have", 'historyTags 2'!K210="extra", "extra", 'onchangeTags 2'!K210="extra", "extra", 'procTags 2'!K210="extra", "extra", 'historyTags 2'!K210="missing", "missing", 'onchangeTags 2'!K210="missing", "missing", 'procTags 2'!K210="missing", "missing", 'historyTags 2'!K210="ignore", "ignore", 'onchangeTags 2'!K210="ignore", "ignore", 'procTags 2'!K210="ignore", "ignore")</f>
        <v>ignore</v>
      </c>
      <c r="L210" s="1" t="str" cm="1">
        <f t="array" aca="1" ref="L210" ca="1">_xlfn.IFS('historyTags 2'!L210="have", "have", 'onchangeTags 2'!L210="have", "have", 'procTags 2'!L210="have", "have", 'historyTags 2'!L210="extra", "extra", 'onchangeTags 2'!L210="extra", "extra", 'procTags 2'!L210="extra", "extra", 'historyTags 2'!L210="missing", "missing", 'onchangeTags 2'!L210="missing", "missing", 'procTags 2'!L210="missing", "missing", 'historyTags 2'!L210="ignore", "ignore", 'onchangeTags 2'!L210="ignore", "ignore", 'procTags 2'!L210="ignore", "ignore")</f>
        <v>ignore</v>
      </c>
      <c r="M210" s="1" t="str" cm="1">
        <f t="array" aca="1" ref="M210" ca="1">_xlfn.IFS('historyTags 2'!M210="have", "have", 'onchangeTags 2'!M210="have", "have", 'procTags 2'!M210="have", "have", 'historyTags 2'!M210="extra", "extra", 'onchangeTags 2'!M210="extra", "extra", 'procTags 2'!M210="extra", "extra", 'historyTags 2'!M210="missing", "missing", 'onchangeTags 2'!M210="missing", "missing", 'procTags 2'!M210="missing", "missing", 'historyTags 2'!M210="ignore", "ignore", 'onchangeTags 2'!M210="ignore", "ignore", 'procTags 2'!M210="ignore", "ignore")</f>
        <v>ignore</v>
      </c>
      <c r="N210" s="1" t="str" cm="1">
        <f t="array" aca="1" ref="N210" ca="1">_xlfn.IFS('historyTags 2'!N210="have", "have", 'onchangeTags 2'!N210="have", "have", 'procTags 2'!N210="have", "have", 'historyTags 2'!N210="extra", "extra", 'onchangeTags 2'!N210="extra", "extra", 'procTags 2'!N210="extra", "extra", 'historyTags 2'!N210="missing", "missing", 'onchangeTags 2'!N210="missing", "missing", 'procTags 2'!N210="missing", "missing", 'historyTags 2'!N210="ignore", "ignore", 'onchangeTags 2'!N210="ignore", "ignore", 'procTags 2'!N210="ignore", "ignore")</f>
        <v>ignore</v>
      </c>
      <c r="O210" s="1" t="str" cm="1">
        <f t="array" aca="1" ref="O210" ca="1">_xlfn.IFS('historyTags 2'!O210="have", "have", 'onchangeTags 2'!O210="have", "have", 'procTags 2'!O210="have", "have", 'historyTags 2'!O210="extra", "extra", 'onchangeTags 2'!O210="extra", "extra", 'procTags 2'!O210="extra", "extra", 'historyTags 2'!O210="missing", "missing", 'onchangeTags 2'!O210="missing", "missing", 'procTags 2'!O210="missing", "missing", 'historyTags 2'!O210="ignore", "ignore", 'onchangeTags 2'!O210="ignore", "ignore", 'procTags 2'!O210="ignore", "ignore")</f>
        <v>ignore</v>
      </c>
      <c r="P210" s="1" t="str" cm="1">
        <f t="array" aca="1" ref="P210" ca="1">_xlfn.IFS('historyTags 2'!P210="have", "have", 'onchangeTags 2'!P210="have", "have", 'procTags 2'!P210="have", "have", 'historyTags 2'!P210="extra", "extra", 'onchangeTags 2'!P210="extra", "extra", 'procTags 2'!P210="extra", "extra", 'historyTags 2'!P210="missing", "missing", 'onchangeTags 2'!P210="missing", "missing", 'procTags 2'!P210="missing", "missing", 'historyTags 2'!P210="ignore", "ignore", 'onchangeTags 2'!P210="ignore", "ignore", 'procTags 2'!P210="ignore", "ignore")</f>
        <v>ignore</v>
      </c>
    </row>
    <row r="211" spans="1:16" x14ac:dyDescent="0.2">
      <c r="A211" s="1" t="str">
        <f ca="1">IFERROR(__xludf.DUMMYFUNCTION("""COMPUTED_VALUE"""),"PID_integral_slow_CO2_low_PAR")</f>
        <v>PID_integral_slow_CO2_low_PAR</v>
      </c>
      <c r="B211" s="1" t="str" cm="1">
        <f t="array" aca="1" ref="B211" ca="1">_xlfn.IFS('historyTags 2'!B211="have", "have", 'onchangeTags 2'!B211="have", "have", 'procTags 2'!B211="have", "have", 'historyTags 2'!B211="extra", "extra", 'onchangeTags 2'!B211="extra", "extra", 'procTags 2'!B211="extra", "extra", 'historyTags 2'!B211="missing", "missing", 'onchangeTags 2'!B211="missing", "missing", 'procTags 2'!B211="missing", "missing", 'historyTags 2'!B211="ignore", "ignore", 'onchangeTags 2'!B211="ignore", "ignore", 'procTags 2'!B211="ignore", "ignore")</f>
        <v>ignore</v>
      </c>
      <c r="C211" s="1" t="str" cm="1">
        <f t="array" aca="1" ref="C211" ca="1">_xlfn.IFS('historyTags 2'!C211="have", "have", 'onchangeTags 2'!C211="have", "have", 'procTags 2'!C211="have", "have", 'historyTags 2'!C211="extra", "extra", 'onchangeTags 2'!C211="extra", "extra", 'procTags 2'!C211="extra", "extra", 'historyTags 2'!C211="missing", "missing", 'onchangeTags 2'!C211="missing", "missing", 'procTags 2'!C211="missing", "missing", 'historyTags 2'!C211="ignore", "ignore", 'onchangeTags 2'!C211="ignore", "ignore", 'procTags 2'!C211="ignore", "ignore")</f>
        <v>ignore</v>
      </c>
      <c r="D211" s="1" t="str" cm="1">
        <f t="array" aca="1" ref="D211" ca="1">_xlfn.IFS('historyTags 2'!D211="have", "have", 'onchangeTags 2'!D211="have", "have", 'procTags 2'!D211="have", "have", 'historyTags 2'!D211="extra", "extra", 'onchangeTags 2'!D211="extra", "extra", 'procTags 2'!D211="extra", "extra", 'historyTags 2'!D211="missing", "missing", 'onchangeTags 2'!D211="missing", "missing", 'procTags 2'!D211="missing", "missing", 'historyTags 2'!D211="ignore", "ignore", 'onchangeTags 2'!D211="ignore", "ignore", 'procTags 2'!D211="ignore", "ignore")</f>
        <v>ignore</v>
      </c>
      <c r="E211" s="1" t="str" cm="1">
        <f t="array" aca="1" ref="E211" ca="1">_xlfn.IFS('historyTags 2'!E211="have", "have", 'onchangeTags 2'!E211="have", "have", 'procTags 2'!E211="have", "have", 'historyTags 2'!E211="extra", "extra", 'onchangeTags 2'!E211="extra", "extra", 'procTags 2'!E211="extra", "extra", 'historyTags 2'!E211="missing", "missing", 'onchangeTags 2'!E211="missing", "missing", 'procTags 2'!E211="missing", "missing", 'historyTags 2'!E211="ignore", "ignore", 'onchangeTags 2'!E211="ignore", "ignore", 'procTags 2'!E211="ignore", "ignore")</f>
        <v>ignore</v>
      </c>
      <c r="F211" s="1" t="str" cm="1">
        <f t="array" aca="1" ref="F211" ca="1">_xlfn.IFS('historyTags 2'!F211="have", "have", 'onchangeTags 2'!F211="have", "have", 'procTags 2'!F211="have", "have", 'historyTags 2'!F211="extra", "extra", 'onchangeTags 2'!F211="extra", "extra", 'procTags 2'!F211="extra", "extra", 'historyTags 2'!F211="missing", "missing", 'onchangeTags 2'!F211="missing", "missing", 'procTags 2'!F211="missing", "missing", 'historyTags 2'!F211="ignore", "ignore", 'onchangeTags 2'!F211="ignore", "ignore", 'procTags 2'!F211="ignore", "ignore")</f>
        <v>ignore</v>
      </c>
      <c r="G211" s="1" t="str" cm="1">
        <f t="array" aca="1" ref="G211" ca="1">_xlfn.IFS('historyTags 2'!G211="have", "have", 'onchangeTags 2'!G211="have", "have", 'procTags 2'!G211="have", "have", 'historyTags 2'!G211="extra", "extra", 'onchangeTags 2'!G211="extra", "extra", 'procTags 2'!G211="extra", "extra", 'historyTags 2'!G211="missing", "missing", 'onchangeTags 2'!G211="missing", "missing", 'procTags 2'!G211="missing", "missing", 'historyTags 2'!G211="ignore", "ignore", 'onchangeTags 2'!G211="ignore", "ignore", 'procTags 2'!G211="ignore", "ignore")</f>
        <v>ignore</v>
      </c>
      <c r="H211" s="1" t="str" cm="1">
        <f t="array" aca="1" ref="H211" ca="1">_xlfn.IFS('historyTags 2'!H211="have", "have", 'onchangeTags 2'!H211="have", "have", 'procTags 2'!H211="have", "have", 'historyTags 2'!H211="extra", "extra", 'onchangeTags 2'!H211="extra", "extra", 'procTags 2'!H211="extra", "extra", 'historyTags 2'!H211="missing", "missing", 'onchangeTags 2'!H211="missing", "missing", 'procTags 2'!H211="missing", "missing", 'historyTags 2'!H211="ignore", "ignore", 'onchangeTags 2'!H211="ignore", "ignore", 'procTags 2'!H211="ignore", "ignore")</f>
        <v>ignore</v>
      </c>
      <c r="I211" s="1" t="str" cm="1">
        <f t="array" aca="1" ref="I211" ca="1">_xlfn.IFS('historyTags 2'!I211="have", "have", 'onchangeTags 2'!I211="have", "have", 'procTags 2'!I211="have", "have", 'historyTags 2'!I211="extra", "extra", 'onchangeTags 2'!I211="extra", "extra", 'procTags 2'!I211="extra", "extra", 'historyTags 2'!I211="missing", "missing", 'onchangeTags 2'!I211="missing", "missing", 'procTags 2'!I211="missing", "missing", 'historyTags 2'!I211="ignore", "ignore", 'onchangeTags 2'!I211="ignore", "ignore", 'procTags 2'!I211="ignore", "ignore")</f>
        <v>ignore</v>
      </c>
      <c r="J211" s="1" t="str" cm="1">
        <f t="array" aca="1" ref="J211" ca="1">_xlfn.IFS('historyTags 2'!J211="have", "have", 'onchangeTags 2'!J211="have", "have", 'procTags 2'!J211="have", "have", 'historyTags 2'!J211="extra", "extra", 'onchangeTags 2'!J211="extra", "extra", 'procTags 2'!J211="extra", "extra", 'historyTags 2'!J211="missing", "missing", 'onchangeTags 2'!J211="missing", "missing", 'procTags 2'!J211="missing", "missing", 'historyTags 2'!J211="ignore", "ignore", 'onchangeTags 2'!J211="ignore", "ignore", 'procTags 2'!J211="ignore", "ignore")</f>
        <v>ignore</v>
      </c>
      <c r="K211" s="1" t="str" cm="1">
        <f t="array" aca="1" ref="K211" ca="1">_xlfn.IFS('historyTags 2'!K211="have", "have", 'onchangeTags 2'!K211="have", "have", 'procTags 2'!K211="have", "have", 'historyTags 2'!K211="extra", "extra", 'onchangeTags 2'!K211="extra", "extra", 'procTags 2'!K211="extra", "extra", 'historyTags 2'!K211="missing", "missing", 'onchangeTags 2'!K211="missing", "missing", 'procTags 2'!K211="missing", "missing", 'historyTags 2'!K211="ignore", "ignore", 'onchangeTags 2'!K211="ignore", "ignore", 'procTags 2'!K211="ignore", "ignore")</f>
        <v>ignore</v>
      </c>
      <c r="L211" s="1" t="str" cm="1">
        <f t="array" aca="1" ref="L211" ca="1">_xlfn.IFS('historyTags 2'!L211="have", "have", 'onchangeTags 2'!L211="have", "have", 'procTags 2'!L211="have", "have", 'historyTags 2'!L211="extra", "extra", 'onchangeTags 2'!L211="extra", "extra", 'procTags 2'!L211="extra", "extra", 'historyTags 2'!L211="missing", "missing", 'onchangeTags 2'!L211="missing", "missing", 'procTags 2'!L211="missing", "missing", 'historyTags 2'!L211="ignore", "ignore", 'onchangeTags 2'!L211="ignore", "ignore", 'procTags 2'!L211="ignore", "ignore")</f>
        <v>ignore</v>
      </c>
      <c r="M211" s="1" t="str" cm="1">
        <f t="array" aca="1" ref="M211" ca="1">_xlfn.IFS('historyTags 2'!M211="have", "have", 'onchangeTags 2'!M211="have", "have", 'procTags 2'!M211="have", "have", 'historyTags 2'!M211="extra", "extra", 'onchangeTags 2'!M211="extra", "extra", 'procTags 2'!M211="extra", "extra", 'historyTags 2'!M211="missing", "missing", 'onchangeTags 2'!M211="missing", "missing", 'procTags 2'!M211="missing", "missing", 'historyTags 2'!M211="ignore", "ignore", 'onchangeTags 2'!M211="ignore", "ignore", 'procTags 2'!M211="ignore", "ignore")</f>
        <v>ignore</v>
      </c>
      <c r="N211" s="1" t="str" cm="1">
        <f t="array" aca="1" ref="N211" ca="1">_xlfn.IFS('historyTags 2'!N211="have", "have", 'onchangeTags 2'!N211="have", "have", 'procTags 2'!N211="have", "have", 'historyTags 2'!N211="extra", "extra", 'onchangeTags 2'!N211="extra", "extra", 'procTags 2'!N211="extra", "extra", 'historyTags 2'!N211="missing", "missing", 'onchangeTags 2'!N211="missing", "missing", 'procTags 2'!N211="missing", "missing", 'historyTags 2'!N211="ignore", "ignore", 'onchangeTags 2'!N211="ignore", "ignore", 'procTags 2'!N211="ignore", "ignore")</f>
        <v>ignore</v>
      </c>
      <c r="O211" s="1" t="str" cm="1">
        <f t="array" aca="1" ref="O211" ca="1">_xlfn.IFS('historyTags 2'!O211="have", "have", 'onchangeTags 2'!O211="have", "have", 'procTags 2'!O211="have", "have", 'historyTags 2'!O211="extra", "extra", 'onchangeTags 2'!O211="extra", "extra", 'procTags 2'!O211="extra", "extra", 'historyTags 2'!O211="missing", "missing", 'onchangeTags 2'!O211="missing", "missing", 'procTags 2'!O211="missing", "missing", 'historyTags 2'!O211="ignore", "ignore", 'onchangeTags 2'!O211="ignore", "ignore", 'procTags 2'!O211="ignore", "ignore")</f>
        <v>ignore</v>
      </c>
      <c r="P211" s="1" t="str" cm="1">
        <f t="array" aca="1" ref="P211" ca="1">_xlfn.IFS('historyTags 2'!P211="have", "have", 'onchangeTags 2'!P211="have", "have", 'procTags 2'!P211="have", "have", 'historyTags 2'!P211="extra", "extra", 'onchangeTags 2'!P211="extra", "extra", 'procTags 2'!P211="extra", "extra", 'historyTags 2'!P211="missing", "missing", 'onchangeTags 2'!P211="missing", "missing", 'procTags 2'!P211="missing", "missing", 'historyTags 2'!P211="ignore", "ignore", 'onchangeTags 2'!P211="ignore", "ignore", 'procTags 2'!P211="ignore", "ignore")</f>
        <v>ignore</v>
      </c>
    </row>
    <row r="212" spans="1:16" x14ac:dyDescent="0.2">
      <c r="A212" s="1" t="str">
        <f ca="1">IFERROR(__xludf.DUMMYFUNCTION("""COMPUTED_VALUE"""),"PID_integral_slow_heater")</f>
        <v>PID_integral_slow_heater</v>
      </c>
      <c r="B212" s="1" t="str" cm="1">
        <f t="array" aca="1" ref="B212" ca="1">_xlfn.IFS('historyTags 2'!B212="have", "have", 'onchangeTags 2'!B212="have", "have", 'procTags 2'!B212="have", "have", 'historyTags 2'!B212="extra", "extra", 'onchangeTags 2'!B212="extra", "extra", 'procTags 2'!B212="extra", "extra", 'historyTags 2'!B212="missing", "missing", 'onchangeTags 2'!B212="missing", "missing", 'procTags 2'!B212="missing", "missing", 'historyTags 2'!B212="ignore", "ignore", 'onchangeTags 2'!B212="ignore", "ignore", 'procTags 2'!B212="ignore", "ignore")</f>
        <v>ignore</v>
      </c>
      <c r="C212" s="1" t="str" cm="1">
        <f t="array" aca="1" ref="C212" ca="1">_xlfn.IFS('historyTags 2'!C212="have", "have", 'onchangeTags 2'!C212="have", "have", 'procTags 2'!C212="have", "have", 'historyTags 2'!C212="extra", "extra", 'onchangeTags 2'!C212="extra", "extra", 'procTags 2'!C212="extra", "extra", 'historyTags 2'!C212="missing", "missing", 'onchangeTags 2'!C212="missing", "missing", 'procTags 2'!C212="missing", "missing", 'historyTags 2'!C212="ignore", "ignore", 'onchangeTags 2'!C212="ignore", "ignore", 'procTags 2'!C212="ignore", "ignore")</f>
        <v>ignore</v>
      </c>
      <c r="D212" s="1" t="str" cm="1">
        <f t="array" aca="1" ref="D212" ca="1">_xlfn.IFS('historyTags 2'!D212="have", "have", 'onchangeTags 2'!D212="have", "have", 'procTags 2'!D212="have", "have", 'historyTags 2'!D212="extra", "extra", 'onchangeTags 2'!D212="extra", "extra", 'procTags 2'!D212="extra", "extra", 'historyTags 2'!D212="missing", "missing", 'onchangeTags 2'!D212="missing", "missing", 'procTags 2'!D212="missing", "missing", 'historyTags 2'!D212="ignore", "ignore", 'onchangeTags 2'!D212="ignore", "ignore", 'procTags 2'!D212="ignore", "ignore")</f>
        <v>ignore</v>
      </c>
      <c r="E212" s="1" t="str" cm="1">
        <f t="array" aca="1" ref="E212" ca="1">_xlfn.IFS('historyTags 2'!E212="have", "have", 'onchangeTags 2'!E212="have", "have", 'procTags 2'!E212="have", "have", 'historyTags 2'!E212="extra", "extra", 'onchangeTags 2'!E212="extra", "extra", 'procTags 2'!E212="extra", "extra", 'historyTags 2'!E212="missing", "missing", 'onchangeTags 2'!E212="missing", "missing", 'procTags 2'!E212="missing", "missing", 'historyTags 2'!E212="ignore", "ignore", 'onchangeTags 2'!E212="ignore", "ignore", 'procTags 2'!E212="ignore", "ignore")</f>
        <v>ignore</v>
      </c>
      <c r="F212" s="1" t="str" cm="1">
        <f t="array" aca="1" ref="F212" ca="1">_xlfn.IFS('historyTags 2'!F212="have", "have", 'onchangeTags 2'!F212="have", "have", 'procTags 2'!F212="have", "have", 'historyTags 2'!F212="extra", "extra", 'onchangeTags 2'!F212="extra", "extra", 'procTags 2'!F212="extra", "extra", 'historyTags 2'!F212="missing", "missing", 'onchangeTags 2'!F212="missing", "missing", 'procTags 2'!F212="missing", "missing", 'historyTags 2'!F212="ignore", "ignore", 'onchangeTags 2'!F212="ignore", "ignore", 'procTags 2'!F212="ignore", "ignore")</f>
        <v>ignore</v>
      </c>
      <c r="G212" s="1" t="str" cm="1">
        <f t="array" aca="1" ref="G212" ca="1">_xlfn.IFS('historyTags 2'!G212="have", "have", 'onchangeTags 2'!G212="have", "have", 'procTags 2'!G212="have", "have", 'historyTags 2'!G212="extra", "extra", 'onchangeTags 2'!G212="extra", "extra", 'procTags 2'!G212="extra", "extra", 'historyTags 2'!G212="missing", "missing", 'onchangeTags 2'!G212="missing", "missing", 'procTags 2'!G212="missing", "missing", 'historyTags 2'!G212="ignore", "ignore", 'onchangeTags 2'!G212="ignore", "ignore", 'procTags 2'!G212="ignore", "ignore")</f>
        <v>ignore</v>
      </c>
      <c r="H212" s="1" t="str" cm="1">
        <f t="array" aca="1" ref="H212" ca="1">_xlfn.IFS('historyTags 2'!H212="have", "have", 'onchangeTags 2'!H212="have", "have", 'procTags 2'!H212="have", "have", 'historyTags 2'!H212="extra", "extra", 'onchangeTags 2'!H212="extra", "extra", 'procTags 2'!H212="extra", "extra", 'historyTags 2'!H212="missing", "missing", 'onchangeTags 2'!H212="missing", "missing", 'procTags 2'!H212="missing", "missing", 'historyTags 2'!H212="ignore", "ignore", 'onchangeTags 2'!H212="ignore", "ignore", 'procTags 2'!H212="ignore", "ignore")</f>
        <v>ignore</v>
      </c>
      <c r="I212" s="1" t="str" cm="1">
        <f t="array" aca="1" ref="I212" ca="1">_xlfn.IFS('historyTags 2'!I212="have", "have", 'onchangeTags 2'!I212="have", "have", 'procTags 2'!I212="have", "have", 'historyTags 2'!I212="extra", "extra", 'onchangeTags 2'!I212="extra", "extra", 'procTags 2'!I212="extra", "extra", 'historyTags 2'!I212="missing", "missing", 'onchangeTags 2'!I212="missing", "missing", 'procTags 2'!I212="missing", "missing", 'historyTags 2'!I212="ignore", "ignore", 'onchangeTags 2'!I212="ignore", "ignore", 'procTags 2'!I212="ignore", "ignore")</f>
        <v>ignore</v>
      </c>
      <c r="J212" s="1" t="str" cm="1">
        <f t="array" aca="1" ref="J212" ca="1">_xlfn.IFS('historyTags 2'!J212="have", "have", 'onchangeTags 2'!J212="have", "have", 'procTags 2'!J212="have", "have", 'historyTags 2'!J212="extra", "extra", 'onchangeTags 2'!J212="extra", "extra", 'procTags 2'!J212="extra", "extra", 'historyTags 2'!J212="missing", "missing", 'onchangeTags 2'!J212="missing", "missing", 'procTags 2'!J212="missing", "missing", 'historyTags 2'!J212="ignore", "ignore", 'onchangeTags 2'!J212="ignore", "ignore", 'procTags 2'!J212="ignore", "ignore")</f>
        <v>ignore</v>
      </c>
      <c r="K212" s="1" t="str" cm="1">
        <f t="array" aca="1" ref="K212" ca="1">_xlfn.IFS('historyTags 2'!K212="have", "have", 'onchangeTags 2'!K212="have", "have", 'procTags 2'!K212="have", "have", 'historyTags 2'!K212="extra", "extra", 'onchangeTags 2'!K212="extra", "extra", 'procTags 2'!K212="extra", "extra", 'historyTags 2'!K212="missing", "missing", 'onchangeTags 2'!K212="missing", "missing", 'procTags 2'!K212="missing", "missing", 'historyTags 2'!K212="ignore", "ignore", 'onchangeTags 2'!K212="ignore", "ignore", 'procTags 2'!K212="ignore", "ignore")</f>
        <v>ignore</v>
      </c>
      <c r="L212" s="1" t="str" cm="1">
        <f t="array" aca="1" ref="L212" ca="1">_xlfn.IFS('historyTags 2'!L212="have", "have", 'onchangeTags 2'!L212="have", "have", 'procTags 2'!L212="have", "have", 'historyTags 2'!L212="extra", "extra", 'onchangeTags 2'!L212="extra", "extra", 'procTags 2'!L212="extra", "extra", 'historyTags 2'!L212="missing", "missing", 'onchangeTags 2'!L212="missing", "missing", 'procTags 2'!L212="missing", "missing", 'historyTags 2'!L212="ignore", "ignore", 'onchangeTags 2'!L212="ignore", "ignore", 'procTags 2'!L212="ignore", "ignore")</f>
        <v>ignore</v>
      </c>
      <c r="M212" s="1" t="str" cm="1">
        <f t="array" aca="1" ref="M212" ca="1">_xlfn.IFS('historyTags 2'!M212="have", "have", 'onchangeTags 2'!M212="have", "have", 'procTags 2'!M212="have", "have", 'historyTags 2'!M212="extra", "extra", 'onchangeTags 2'!M212="extra", "extra", 'procTags 2'!M212="extra", "extra", 'historyTags 2'!M212="missing", "missing", 'onchangeTags 2'!M212="missing", "missing", 'procTags 2'!M212="missing", "missing", 'historyTags 2'!M212="ignore", "ignore", 'onchangeTags 2'!M212="ignore", "ignore", 'procTags 2'!M212="ignore", "ignore")</f>
        <v>ignore</v>
      </c>
      <c r="N212" s="1" t="str" cm="1">
        <f t="array" aca="1" ref="N212" ca="1">_xlfn.IFS('historyTags 2'!N212="have", "have", 'onchangeTags 2'!N212="have", "have", 'procTags 2'!N212="have", "have", 'historyTags 2'!N212="extra", "extra", 'onchangeTags 2'!N212="extra", "extra", 'procTags 2'!N212="extra", "extra", 'historyTags 2'!N212="missing", "missing", 'onchangeTags 2'!N212="missing", "missing", 'procTags 2'!N212="missing", "missing", 'historyTags 2'!N212="ignore", "ignore", 'onchangeTags 2'!N212="ignore", "ignore", 'procTags 2'!N212="ignore", "ignore")</f>
        <v>ignore</v>
      </c>
      <c r="O212" s="1" t="str" cm="1">
        <f t="array" aca="1" ref="O212" ca="1">_xlfn.IFS('historyTags 2'!O212="have", "have", 'onchangeTags 2'!O212="have", "have", 'procTags 2'!O212="have", "have", 'historyTags 2'!O212="extra", "extra", 'onchangeTags 2'!O212="extra", "extra", 'procTags 2'!O212="extra", "extra", 'historyTags 2'!O212="missing", "missing", 'onchangeTags 2'!O212="missing", "missing", 'procTags 2'!O212="missing", "missing", 'historyTags 2'!O212="ignore", "ignore", 'onchangeTags 2'!O212="ignore", "ignore", 'procTags 2'!O212="ignore", "ignore")</f>
        <v>ignore</v>
      </c>
      <c r="P212" s="1" t="str" cm="1">
        <f t="array" aca="1" ref="P212" ca="1">_xlfn.IFS('historyTags 2'!P212="have", "have", 'onchangeTags 2'!P212="have", "have", 'procTags 2'!P212="have", "have", 'historyTags 2'!P212="extra", "extra", 'onchangeTags 2'!P212="extra", "extra", 'procTags 2'!P212="extra", "extra", 'historyTags 2'!P212="missing", "missing", 'onchangeTags 2'!P212="missing", "missing", 'procTags 2'!P212="missing", "missing", 'historyTags 2'!P212="ignore", "ignore", 'onchangeTags 2'!P212="ignore", "ignore", 'procTags 2'!P212="ignore", "ignore")</f>
        <v>ignore</v>
      </c>
    </row>
    <row r="213" spans="1:16" x14ac:dyDescent="0.2">
      <c r="A213" s="1" t="str">
        <f ca="1">IFERROR(__xludf.DUMMYFUNCTION("""COMPUTED_VALUE"""),"PID_prop_CO2_door_closing")</f>
        <v>PID_prop_CO2_door_closing</v>
      </c>
      <c r="B213" s="1" t="str" cm="1">
        <f t="array" aca="1" ref="B213" ca="1">_xlfn.IFS('historyTags 2'!B213="have", "have", 'onchangeTags 2'!B213="have", "have", 'procTags 2'!B213="have", "have", 'historyTags 2'!B213="extra", "extra", 'onchangeTags 2'!B213="extra", "extra", 'procTags 2'!B213="extra", "extra", 'historyTags 2'!B213="missing", "missing", 'onchangeTags 2'!B213="missing", "missing", 'procTags 2'!B213="missing", "missing", 'historyTags 2'!B213="ignore", "ignore", 'onchangeTags 2'!B213="ignore", "ignore", 'procTags 2'!B213="ignore", "ignore")</f>
        <v>ignore</v>
      </c>
      <c r="C213" s="1" t="str" cm="1">
        <f t="array" aca="1" ref="C213" ca="1">_xlfn.IFS('historyTags 2'!C213="have", "have", 'onchangeTags 2'!C213="have", "have", 'procTags 2'!C213="have", "have", 'historyTags 2'!C213="extra", "extra", 'onchangeTags 2'!C213="extra", "extra", 'procTags 2'!C213="extra", "extra", 'historyTags 2'!C213="missing", "missing", 'onchangeTags 2'!C213="missing", "missing", 'procTags 2'!C213="missing", "missing", 'historyTags 2'!C213="ignore", "ignore", 'onchangeTags 2'!C213="ignore", "ignore", 'procTags 2'!C213="ignore", "ignore")</f>
        <v>ignore</v>
      </c>
      <c r="D213" s="1" t="str" cm="1">
        <f t="array" aca="1" ref="D213" ca="1">_xlfn.IFS('historyTags 2'!D213="have", "have", 'onchangeTags 2'!D213="have", "have", 'procTags 2'!D213="have", "have", 'historyTags 2'!D213="extra", "extra", 'onchangeTags 2'!D213="extra", "extra", 'procTags 2'!D213="extra", "extra", 'historyTags 2'!D213="missing", "missing", 'onchangeTags 2'!D213="missing", "missing", 'procTags 2'!D213="missing", "missing", 'historyTags 2'!D213="ignore", "ignore", 'onchangeTags 2'!D213="ignore", "ignore", 'procTags 2'!D213="ignore", "ignore")</f>
        <v>ignore</v>
      </c>
      <c r="E213" s="1" t="str" cm="1">
        <f t="array" aca="1" ref="E213" ca="1">_xlfn.IFS('historyTags 2'!E213="have", "have", 'onchangeTags 2'!E213="have", "have", 'procTags 2'!E213="have", "have", 'historyTags 2'!E213="extra", "extra", 'onchangeTags 2'!E213="extra", "extra", 'procTags 2'!E213="extra", "extra", 'historyTags 2'!E213="missing", "missing", 'onchangeTags 2'!E213="missing", "missing", 'procTags 2'!E213="missing", "missing", 'historyTags 2'!E213="ignore", "ignore", 'onchangeTags 2'!E213="ignore", "ignore", 'procTags 2'!E213="ignore", "ignore")</f>
        <v>ignore</v>
      </c>
      <c r="F213" s="1" t="str" cm="1">
        <f t="array" aca="1" ref="F213" ca="1">_xlfn.IFS('historyTags 2'!F213="have", "have", 'onchangeTags 2'!F213="have", "have", 'procTags 2'!F213="have", "have", 'historyTags 2'!F213="extra", "extra", 'onchangeTags 2'!F213="extra", "extra", 'procTags 2'!F213="extra", "extra", 'historyTags 2'!F213="missing", "missing", 'onchangeTags 2'!F213="missing", "missing", 'procTags 2'!F213="missing", "missing", 'historyTags 2'!F213="ignore", "ignore", 'onchangeTags 2'!F213="ignore", "ignore", 'procTags 2'!F213="ignore", "ignore")</f>
        <v>ignore</v>
      </c>
      <c r="G213" s="1" t="str" cm="1">
        <f t="array" aca="1" ref="G213" ca="1">_xlfn.IFS('historyTags 2'!G213="have", "have", 'onchangeTags 2'!G213="have", "have", 'procTags 2'!G213="have", "have", 'historyTags 2'!G213="extra", "extra", 'onchangeTags 2'!G213="extra", "extra", 'procTags 2'!G213="extra", "extra", 'historyTags 2'!G213="missing", "missing", 'onchangeTags 2'!G213="missing", "missing", 'procTags 2'!G213="missing", "missing", 'historyTags 2'!G213="ignore", "ignore", 'onchangeTags 2'!G213="ignore", "ignore", 'procTags 2'!G213="ignore", "ignore")</f>
        <v>ignore</v>
      </c>
      <c r="H213" s="1" t="str" cm="1">
        <f t="array" aca="1" ref="H213" ca="1">_xlfn.IFS('historyTags 2'!H213="have", "have", 'onchangeTags 2'!H213="have", "have", 'procTags 2'!H213="have", "have", 'historyTags 2'!H213="extra", "extra", 'onchangeTags 2'!H213="extra", "extra", 'procTags 2'!H213="extra", "extra", 'historyTags 2'!H213="missing", "missing", 'onchangeTags 2'!H213="missing", "missing", 'procTags 2'!H213="missing", "missing", 'historyTags 2'!H213="ignore", "ignore", 'onchangeTags 2'!H213="ignore", "ignore", 'procTags 2'!H213="ignore", "ignore")</f>
        <v>ignore</v>
      </c>
      <c r="I213" s="1" t="str" cm="1">
        <f t="array" aca="1" ref="I213" ca="1">_xlfn.IFS('historyTags 2'!I213="have", "have", 'onchangeTags 2'!I213="have", "have", 'procTags 2'!I213="have", "have", 'historyTags 2'!I213="extra", "extra", 'onchangeTags 2'!I213="extra", "extra", 'procTags 2'!I213="extra", "extra", 'historyTags 2'!I213="missing", "missing", 'onchangeTags 2'!I213="missing", "missing", 'procTags 2'!I213="missing", "missing", 'historyTags 2'!I213="ignore", "ignore", 'onchangeTags 2'!I213="ignore", "ignore", 'procTags 2'!I213="ignore", "ignore")</f>
        <v>ignore</v>
      </c>
      <c r="J213" s="1" t="str" cm="1">
        <f t="array" aca="1" ref="J213" ca="1">_xlfn.IFS('historyTags 2'!J213="have", "have", 'onchangeTags 2'!J213="have", "have", 'procTags 2'!J213="have", "have", 'historyTags 2'!J213="extra", "extra", 'onchangeTags 2'!J213="extra", "extra", 'procTags 2'!J213="extra", "extra", 'historyTags 2'!J213="missing", "missing", 'onchangeTags 2'!J213="missing", "missing", 'procTags 2'!J213="missing", "missing", 'historyTags 2'!J213="ignore", "ignore", 'onchangeTags 2'!J213="ignore", "ignore", 'procTags 2'!J213="ignore", "ignore")</f>
        <v>ignore</v>
      </c>
      <c r="K213" s="1" t="str" cm="1">
        <f t="array" aca="1" ref="K213" ca="1">_xlfn.IFS('historyTags 2'!K213="have", "have", 'onchangeTags 2'!K213="have", "have", 'procTags 2'!K213="have", "have", 'historyTags 2'!K213="extra", "extra", 'onchangeTags 2'!K213="extra", "extra", 'procTags 2'!K213="extra", "extra", 'historyTags 2'!K213="missing", "missing", 'onchangeTags 2'!K213="missing", "missing", 'procTags 2'!K213="missing", "missing", 'historyTags 2'!K213="ignore", "ignore", 'onchangeTags 2'!K213="ignore", "ignore", 'procTags 2'!K213="ignore", "ignore")</f>
        <v>ignore</v>
      </c>
      <c r="L213" s="1" t="str" cm="1">
        <f t="array" aca="1" ref="L213" ca="1">_xlfn.IFS('historyTags 2'!L213="have", "have", 'onchangeTags 2'!L213="have", "have", 'procTags 2'!L213="have", "have", 'historyTags 2'!L213="extra", "extra", 'onchangeTags 2'!L213="extra", "extra", 'procTags 2'!L213="extra", "extra", 'historyTags 2'!L213="missing", "missing", 'onchangeTags 2'!L213="missing", "missing", 'procTags 2'!L213="missing", "missing", 'historyTags 2'!L213="ignore", "ignore", 'onchangeTags 2'!L213="ignore", "ignore", 'procTags 2'!L213="ignore", "ignore")</f>
        <v>ignore</v>
      </c>
      <c r="M213" s="1" t="str" cm="1">
        <f t="array" aca="1" ref="M213" ca="1">_xlfn.IFS('historyTags 2'!M213="have", "have", 'onchangeTags 2'!M213="have", "have", 'procTags 2'!M213="have", "have", 'historyTags 2'!M213="extra", "extra", 'onchangeTags 2'!M213="extra", "extra", 'procTags 2'!M213="extra", "extra", 'historyTags 2'!M213="missing", "missing", 'onchangeTags 2'!M213="missing", "missing", 'procTags 2'!M213="missing", "missing", 'historyTags 2'!M213="ignore", "ignore", 'onchangeTags 2'!M213="ignore", "ignore", 'procTags 2'!M213="ignore", "ignore")</f>
        <v>ignore</v>
      </c>
      <c r="N213" s="1" t="str" cm="1">
        <f t="array" aca="1" ref="N213" ca="1">_xlfn.IFS('historyTags 2'!N213="have", "have", 'onchangeTags 2'!N213="have", "have", 'procTags 2'!N213="have", "have", 'historyTags 2'!N213="extra", "extra", 'onchangeTags 2'!N213="extra", "extra", 'procTags 2'!N213="extra", "extra", 'historyTags 2'!N213="missing", "missing", 'onchangeTags 2'!N213="missing", "missing", 'procTags 2'!N213="missing", "missing", 'historyTags 2'!N213="ignore", "ignore", 'onchangeTags 2'!N213="ignore", "ignore", 'procTags 2'!N213="ignore", "ignore")</f>
        <v>ignore</v>
      </c>
      <c r="O213" s="1" t="str" cm="1">
        <f t="array" aca="1" ref="O213" ca="1">_xlfn.IFS('historyTags 2'!O213="have", "have", 'onchangeTags 2'!O213="have", "have", 'procTags 2'!O213="have", "have", 'historyTags 2'!O213="extra", "extra", 'onchangeTags 2'!O213="extra", "extra", 'procTags 2'!O213="extra", "extra", 'historyTags 2'!O213="missing", "missing", 'onchangeTags 2'!O213="missing", "missing", 'procTags 2'!O213="missing", "missing", 'historyTags 2'!O213="ignore", "ignore", 'onchangeTags 2'!O213="ignore", "ignore", 'procTags 2'!O213="ignore", "ignore")</f>
        <v>ignore</v>
      </c>
      <c r="P213" s="1" t="str" cm="1">
        <f t="array" aca="1" ref="P213" ca="1">_xlfn.IFS('historyTags 2'!P213="have", "have", 'onchangeTags 2'!P213="have", "have", 'procTags 2'!P213="have", "have", 'historyTags 2'!P213="extra", "extra", 'onchangeTags 2'!P213="extra", "extra", 'procTags 2'!P213="extra", "extra", 'historyTags 2'!P213="missing", "missing", 'onchangeTags 2'!P213="missing", "missing", 'procTags 2'!P213="missing", "missing", 'historyTags 2'!P213="ignore", "ignore", 'onchangeTags 2'!P213="ignore", "ignore", 'procTags 2'!P213="ignore", "ignore")</f>
        <v>ignore</v>
      </c>
    </row>
    <row r="214" spans="1:16" x14ac:dyDescent="0.2">
      <c r="A214" s="1" t="str">
        <f ca="1">IFERROR(__xludf.DUMMYFUNCTION("""COMPUTED_VALUE"""),"PID_prop_fast_chiller_closed")</f>
        <v>PID_prop_fast_chiller_closed</v>
      </c>
      <c r="B214" s="1" t="str" cm="1">
        <f t="array" aca="1" ref="B214" ca="1">_xlfn.IFS('historyTags 2'!B214="have", "have", 'onchangeTags 2'!B214="have", "have", 'procTags 2'!B214="have", "have", 'historyTags 2'!B214="extra", "extra", 'onchangeTags 2'!B214="extra", "extra", 'procTags 2'!B214="extra", "extra", 'historyTags 2'!B214="missing", "missing", 'onchangeTags 2'!B214="missing", "missing", 'procTags 2'!B214="missing", "missing", 'historyTags 2'!B214="ignore", "ignore", 'onchangeTags 2'!B214="ignore", "ignore", 'procTags 2'!B214="ignore", "ignore")</f>
        <v>ignore</v>
      </c>
      <c r="C214" s="1" t="str" cm="1">
        <f t="array" aca="1" ref="C214" ca="1">_xlfn.IFS('historyTags 2'!C214="have", "have", 'onchangeTags 2'!C214="have", "have", 'procTags 2'!C214="have", "have", 'historyTags 2'!C214="extra", "extra", 'onchangeTags 2'!C214="extra", "extra", 'procTags 2'!C214="extra", "extra", 'historyTags 2'!C214="missing", "missing", 'onchangeTags 2'!C214="missing", "missing", 'procTags 2'!C214="missing", "missing", 'historyTags 2'!C214="ignore", "ignore", 'onchangeTags 2'!C214="ignore", "ignore", 'procTags 2'!C214="ignore", "ignore")</f>
        <v>ignore</v>
      </c>
      <c r="D214" s="1" t="str" cm="1">
        <f t="array" aca="1" ref="D214" ca="1">_xlfn.IFS('historyTags 2'!D214="have", "have", 'onchangeTags 2'!D214="have", "have", 'procTags 2'!D214="have", "have", 'historyTags 2'!D214="extra", "extra", 'onchangeTags 2'!D214="extra", "extra", 'procTags 2'!D214="extra", "extra", 'historyTags 2'!D214="missing", "missing", 'onchangeTags 2'!D214="missing", "missing", 'procTags 2'!D214="missing", "missing", 'historyTags 2'!D214="ignore", "ignore", 'onchangeTags 2'!D214="ignore", "ignore", 'procTags 2'!D214="ignore", "ignore")</f>
        <v>ignore</v>
      </c>
      <c r="E214" s="1" t="str" cm="1">
        <f t="array" aca="1" ref="E214" ca="1">_xlfn.IFS('historyTags 2'!E214="have", "have", 'onchangeTags 2'!E214="have", "have", 'procTags 2'!E214="have", "have", 'historyTags 2'!E214="extra", "extra", 'onchangeTags 2'!E214="extra", "extra", 'procTags 2'!E214="extra", "extra", 'historyTags 2'!E214="missing", "missing", 'onchangeTags 2'!E214="missing", "missing", 'procTags 2'!E214="missing", "missing", 'historyTags 2'!E214="ignore", "ignore", 'onchangeTags 2'!E214="ignore", "ignore", 'procTags 2'!E214="ignore", "ignore")</f>
        <v>ignore</v>
      </c>
      <c r="F214" s="1" t="str" cm="1">
        <f t="array" aca="1" ref="F214" ca="1">_xlfn.IFS('historyTags 2'!F214="have", "have", 'onchangeTags 2'!F214="have", "have", 'procTags 2'!F214="have", "have", 'historyTags 2'!F214="extra", "extra", 'onchangeTags 2'!F214="extra", "extra", 'procTags 2'!F214="extra", "extra", 'historyTags 2'!F214="missing", "missing", 'onchangeTags 2'!F214="missing", "missing", 'procTags 2'!F214="missing", "missing", 'historyTags 2'!F214="ignore", "ignore", 'onchangeTags 2'!F214="ignore", "ignore", 'procTags 2'!F214="ignore", "ignore")</f>
        <v>ignore</v>
      </c>
      <c r="G214" s="1" t="str" cm="1">
        <f t="array" aca="1" ref="G214" ca="1">_xlfn.IFS('historyTags 2'!G214="have", "have", 'onchangeTags 2'!G214="have", "have", 'procTags 2'!G214="have", "have", 'historyTags 2'!G214="extra", "extra", 'onchangeTags 2'!G214="extra", "extra", 'procTags 2'!G214="extra", "extra", 'historyTags 2'!G214="missing", "missing", 'onchangeTags 2'!G214="missing", "missing", 'procTags 2'!G214="missing", "missing", 'historyTags 2'!G214="ignore", "ignore", 'onchangeTags 2'!G214="ignore", "ignore", 'procTags 2'!G214="ignore", "ignore")</f>
        <v>ignore</v>
      </c>
      <c r="H214" s="1" t="str" cm="1">
        <f t="array" aca="1" ref="H214" ca="1">_xlfn.IFS('historyTags 2'!H214="have", "have", 'onchangeTags 2'!H214="have", "have", 'procTags 2'!H214="have", "have", 'historyTags 2'!H214="extra", "extra", 'onchangeTags 2'!H214="extra", "extra", 'procTags 2'!H214="extra", "extra", 'historyTags 2'!H214="missing", "missing", 'onchangeTags 2'!H214="missing", "missing", 'procTags 2'!H214="missing", "missing", 'historyTags 2'!H214="ignore", "ignore", 'onchangeTags 2'!H214="ignore", "ignore", 'procTags 2'!H214="ignore", "ignore")</f>
        <v>ignore</v>
      </c>
      <c r="I214" s="1" t="str" cm="1">
        <f t="array" aca="1" ref="I214" ca="1">_xlfn.IFS('historyTags 2'!I214="have", "have", 'onchangeTags 2'!I214="have", "have", 'procTags 2'!I214="have", "have", 'historyTags 2'!I214="extra", "extra", 'onchangeTags 2'!I214="extra", "extra", 'procTags 2'!I214="extra", "extra", 'historyTags 2'!I214="missing", "missing", 'onchangeTags 2'!I214="missing", "missing", 'procTags 2'!I214="missing", "missing", 'historyTags 2'!I214="ignore", "ignore", 'onchangeTags 2'!I214="ignore", "ignore", 'procTags 2'!I214="ignore", "ignore")</f>
        <v>ignore</v>
      </c>
      <c r="J214" s="1" t="str" cm="1">
        <f t="array" aca="1" ref="J214" ca="1">_xlfn.IFS('historyTags 2'!J214="have", "have", 'onchangeTags 2'!J214="have", "have", 'procTags 2'!J214="have", "have", 'historyTags 2'!J214="extra", "extra", 'onchangeTags 2'!J214="extra", "extra", 'procTags 2'!J214="extra", "extra", 'historyTags 2'!J214="missing", "missing", 'onchangeTags 2'!J214="missing", "missing", 'procTags 2'!J214="missing", "missing", 'historyTags 2'!J214="ignore", "ignore", 'onchangeTags 2'!J214="ignore", "ignore", 'procTags 2'!J214="ignore", "ignore")</f>
        <v>ignore</v>
      </c>
      <c r="K214" s="1" t="str" cm="1">
        <f t="array" aca="1" ref="K214" ca="1">_xlfn.IFS('historyTags 2'!K214="have", "have", 'onchangeTags 2'!K214="have", "have", 'procTags 2'!K214="have", "have", 'historyTags 2'!K214="extra", "extra", 'onchangeTags 2'!K214="extra", "extra", 'procTags 2'!K214="extra", "extra", 'historyTags 2'!K214="missing", "missing", 'onchangeTags 2'!K214="missing", "missing", 'procTags 2'!K214="missing", "missing", 'historyTags 2'!K214="ignore", "ignore", 'onchangeTags 2'!K214="ignore", "ignore", 'procTags 2'!K214="ignore", "ignore")</f>
        <v>ignore</v>
      </c>
      <c r="L214" s="1" t="str" cm="1">
        <f t="array" aca="1" ref="L214" ca="1">_xlfn.IFS('historyTags 2'!L214="have", "have", 'onchangeTags 2'!L214="have", "have", 'procTags 2'!L214="have", "have", 'historyTags 2'!L214="extra", "extra", 'onchangeTags 2'!L214="extra", "extra", 'procTags 2'!L214="extra", "extra", 'historyTags 2'!L214="missing", "missing", 'onchangeTags 2'!L214="missing", "missing", 'procTags 2'!L214="missing", "missing", 'historyTags 2'!L214="ignore", "ignore", 'onchangeTags 2'!L214="ignore", "ignore", 'procTags 2'!L214="ignore", "ignore")</f>
        <v>ignore</v>
      </c>
      <c r="M214" s="1" t="str" cm="1">
        <f t="array" aca="1" ref="M214" ca="1">_xlfn.IFS('historyTags 2'!M214="have", "have", 'onchangeTags 2'!M214="have", "have", 'procTags 2'!M214="have", "have", 'historyTags 2'!M214="extra", "extra", 'onchangeTags 2'!M214="extra", "extra", 'procTags 2'!M214="extra", "extra", 'historyTags 2'!M214="missing", "missing", 'onchangeTags 2'!M214="missing", "missing", 'procTags 2'!M214="missing", "missing", 'historyTags 2'!M214="ignore", "ignore", 'onchangeTags 2'!M214="ignore", "ignore", 'procTags 2'!M214="ignore", "ignore")</f>
        <v>ignore</v>
      </c>
      <c r="N214" s="1" t="str" cm="1">
        <f t="array" aca="1" ref="N214" ca="1">_xlfn.IFS('historyTags 2'!N214="have", "have", 'onchangeTags 2'!N214="have", "have", 'procTags 2'!N214="have", "have", 'historyTags 2'!N214="extra", "extra", 'onchangeTags 2'!N214="extra", "extra", 'procTags 2'!N214="extra", "extra", 'historyTags 2'!N214="missing", "missing", 'onchangeTags 2'!N214="missing", "missing", 'procTags 2'!N214="missing", "missing", 'historyTags 2'!N214="ignore", "ignore", 'onchangeTags 2'!N214="ignore", "ignore", 'procTags 2'!N214="ignore", "ignore")</f>
        <v>ignore</v>
      </c>
      <c r="O214" s="1" t="str" cm="1">
        <f t="array" aca="1" ref="O214" ca="1">_xlfn.IFS('historyTags 2'!O214="have", "have", 'onchangeTags 2'!O214="have", "have", 'procTags 2'!O214="have", "have", 'historyTags 2'!O214="extra", "extra", 'onchangeTags 2'!O214="extra", "extra", 'procTags 2'!O214="extra", "extra", 'historyTags 2'!O214="missing", "missing", 'onchangeTags 2'!O214="missing", "missing", 'procTags 2'!O214="missing", "missing", 'historyTags 2'!O214="ignore", "ignore", 'onchangeTags 2'!O214="ignore", "ignore", 'procTags 2'!O214="ignore", "ignore")</f>
        <v>ignore</v>
      </c>
      <c r="P214" s="1" t="str" cm="1">
        <f t="array" aca="1" ref="P214" ca="1">_xlfn.IFS('historyTags 2'!P214="have", "have", 'onchangeTags 2'!P214="have", "have", 'procTags 2'!P214="have", "have", 'historyTags 2'!P214="extra", "extra", 'onchangeTags 2'!P214="extra", "extra", 'procTags 2'!P214="extra", "extra", 'historyTags 2'!P214="missing", "missing", 'onchangeTags 2'!P214="missing", "missing", 'procTags 2'!P214="missing", "missing", 'historyTags 2'!P214="ignore", "ignore", 'onchangeTags 2'!P214="ignore", "ignore", 'procTags 2'!P214="ignore", "ignore")</f>
        <v>ignore</v>
      </c>
    </row>
    <row r="215" spans="1:16" x14ac:dyDescent="0.2">
      <c r="A215" s="1" t="str">
        <f ca="1">IFERROR(__xludf.DUMMYFUNCTION("""COMPUTED_VALUE"""),"PID_prop_fast_chiller_mid")</f>
        <v>PID_prop_fast_chiller_mid</v>
      </c>
      <c r="B215" s="1" t="str" cm="1">
        <f t="array" aca="1" ref="B215" ca="1">_xlfn.IFS('historyTags 2'!B215="have", "have", 'onchangeTags 2'!B215="have", "have", 'procTags 2'!B215="have", "have", 'historyTags 2'!B215="extra", "extra", 'onchangeTags 2'!B215="extra", "extra", 'procTags 2'!B215="extra", "extra", 'historyTags 2'!B215="missing", "missing", 'onchangeTags 2'!B215="missing", "missing", 'procTags 2'!B215="missing", "missing", 'historyTags 2'!B215="ignore", "ignore", 'onchangeTags 2'!B215="ignore", "ignore", 'procTags 2'!B215="ignore", "ignore")</f>
        <v>ignore</v>
      </c>
      <c r="C215" s="1" t="str" cm="1">
        <f t="array" aca="1" ref="C215" ca="1">_xlfn.IFS('historyTags 2'!C215="have", "have", 'onchangeTags 2'!C215="have", "have", 'procTags 2'!C215="have", "have", 'historyTags 2'!C215="extra", "extra", 'onchangeTags 2'!C215="extra", "extra", 'procTags 2'!C215="extra", "extra", 'historyTags 2'!C215="missing", "missing", 'onchangeTags 2'!C215="missing", "missing", 'procTags 2'!C215="missing", "missing", 'historyTags 2'!C215="ignore", "ignore", 'onchangeTags 2'!C215="ignore", "ignore", 'procTags 2'!C215="ignore", "ignore")</f>
        <v>ignore</v>
      </c>
      <c r="D215" s="1" t="str" cm="1">
        <f t="array" aca="1" ref="D215" ca="1">_xlfn.IFS('historyTags 2'!D215="have", "have", 'onchangeTags 2'!D215="have", "have", 'procTags 2'!D215="have", "have", 'historyTags 2'!D215="extra", "extra", 'onchangeTags 2'!D215="extra", "extra", 'procTags 2'!D215="extra", "extra", 'historyTags 2'!D215="missing", "missing", 'onchangeTags 2'!D215="missing", "missing", 'procTags 2'!D215="missing", "missing", 'historyTags 2'!D215="ignore", "ignore", 'onchangeTags 2'!D215="ignore", "ignore", 'procTags 2'!D215="ignore", "ignore")</f>
        <v>ignore</v>
      </c>
      <c r="E215" s="1" t="str" cm="1">
        <f t="array" aca="1" ref="E215" ca="1">_xlfn.IFS('historyTags 2'!E215="have", "have", 'onchangeTags 2'!E215="have", "have", 'procTags 2'!E215="have", "have", 'historyTags 2'!E215="extra", "extra", 'onchangeTags 2'!E215="extra", "extra", 'procTags 2'!E215="extra", "extra", 'historyTags 2'!E215="missing", "missing", 'onchangeTags 2'!E215="missing", "missing", 'procTags 2'!E215="missing", "missing", 'historyTags 2'!E215="ignore", "ignore", 'onchangeTags 2'!E215="ignore", "ignore", 'procTags 2'!E215="ignore", "ignore")</f>
        <v>ignore</v>
      </c>
      <c r="F215" s="1" t="str" cm="1">
        <f t="array" aca="1" ref="F215" ca="1">_xlfn.IFS('historyTags 2'!F215="have", "have", 'onchangeTags 2'!F215="have", "have", 'procTags 2'!F215="have", "have", 'historyTags 2'!F215="extra", "extra", 'onchangeTags 2'!F215="extra", "extra", 'procTags 2'!F215="extra", "extra", 'historyTags 2'!F215="missing", "missing", 'onchangeTags 2'!F215="missing", "missing", 'procTags 2'!F215="missing", "missing", 'historyTags 2'!F215="ignore", "ignore", 'onchangeTags 2'!F215="ignore", "ignore", 'procTags 2'!F215="ignore", "ignore")</f>
        <v>ignore</v>
      </c>
      <c r="G215" s="1" t="str" cm="1">
        <f t="array" aca="1" ref="G215" ca="1">_xlfn.IFS('historyTags 2'!G215="have", "have", 'onchangeTags 2'!G215="have", "have", 'procTags 2'!G215="have", "have", 'historyTags 2'!G215="extra", "extra", 'onchangeTags 2'!G215="extra", "extra", 'procTags 2'!G215="extra", "extra", 'historyTags 2'!G215="missing", "missing", 'onchangeTags 2'!G215="missing", "missing", 'procTags 2'!G215="missing", "missing", 'historyTags 2'!G215="ignore", "ignore", 'onchangeTags 2'!G215="ignore", "ignore", 'procTags 2'!G215="ignore", "ignore")</f>
        <v>ignore</v>
      </c>
      <c r="H215" s="1" t="str" cm="1">
        <f t="array" aca="1" ref="H215" ca="1">_xlfn.IFS('historyTags 2'!H215="have", "have", 'onchangeTags 2'!H215="have", "have", 'procTags 2'!H215="have", "have", 'historyTags 2'!H215="extra", "extra", 'onchangeTags 2'!H215="extra", "extra", 'procTags 2'!H215="extra", "extra", 'historyTags 2'!H215="missing", "missing", 'onchangeTags 2'!H215="missing", "missing", 'procTags 2'!H215="missing", "missing", 'historyTags 2'!H215="ignore", "ignore", 'onchangeTags 2'!H215="ignore", "ignore", 'procTags 2'!H215="ignore", "ignore")</f>
        <v>ignore</v>
      </c>
      <c r="I215" s="1" t="str" cm="1">
        <f t="array" aca="1" ref="I215" ca="1">_xlfn.IFS('historyTags 2'!I215="have", "have", 'onchangeTags 2'!I215="have", "have", 'procTags 2'!I215="have", "have", 'historyTags 2'!I215="extra", "extra", 'onchangeTags 2'!I215="extra", "extra", 'procTags 2'!I215="extra", "extra", 'historyTags 2'!I215="missing", "missing", 'onchangeTags 2'!I215="missing", "missing", 'procTags 2'!I215="missing", "missing", 'historyTags 2'!I215="ignore", "ignore", 'onchangeTags 2'!I215="ignore", "ignore", 'procTags 2'!I215="ignore", "ignore")</f>
        <v>ignore</v>
      </c>
      <c r="J215" s="1" t="str" cm="1">
        <f t="array" aca="1" ref="J215" ca="1">_xlfn.IFS('historyTags 2'!J215="have", "have", 'onchangeTags 2'!J215="have", "have", 'procTags 2'!J215="have", "have", 'historyTags 2'!J215="extra", "extra", 'onchangeTags 2'!J215="extra", "extra", 'procTags 2'!J215="extra", "extra", 'historyTags 2'!J215="missing", "missing", 'onchangeTags 2'!J215="missing", "missing", 'procTags 2'!J215="missing", "missing", 'historyTags 2'!J215="ignore", "ignore", 'onchangeTags 2'!J215="ignore", "ignore", 'procTags 2'!J215="ignore", "ignore")</f>
        <v>ignore</v>
      </c>
      <c r="K215" s="1" t="str" cm="1">
        <f t="array" aca="1" ref="K215" ca="1">_xlfn.IFS('historyTags 2'!K215="have", "have", 'onchangeTags 2'!K215="have", "have", 'procTags 2'!K215="have", "have", 'historyTags 2'!K215="extra", "extra", 'onchangeTags 2'!K215="extra", "extra", 'procTags 2'!K215="extra", "extra", 'historyTags 2'!K215="missing", "missing", 'onchangeTags 2'!K215="missing", "missing", 'procTags 2'!K215="missing", "missing", 'historyTags 2'!K215="ignore", "ignore", 'onchangeTags 2'!K215="ignore", "ignore", 'procTags 2'!K215="ignore", "ignore")</f>
        <v>ignore</v>
      </c>
      <c r="L215" s="1" t="str" cm="1">
        <f t="array" aca="1" ref="L215" ca="1">_xlfn.IFS('historyTags 2'!L215="have", "have", 'onchangeTags 2'!L215="have", "have", 'procTags 2'!L215="have", "have", 'historyTags 2'!L215="extra", "extra", 'onchangeTags 2'!L215="extra", "extra", 'procTags 2'!L215="extra", "extra", 'historyTags 2'!L215="missing", "missing", 'onchangeTags 2'!L215="missing", "missing", 'procTags 2'!L215="missing", "missing", 'historyTags 2'!L215="ignore", "ignore", 'onchangeTags 2'!L215="ignore", "ignore", 'procTags 2'!L215="ignore", "ignore")</f>
        <v>ignore</v>
      </c>
      <c r="M215" s="1" t="str" cm="1">
        <f t="array" aca="1" ref="M215" ca="1">_xlfn.IFS('historyTags 2'!M215="have", "have", 'onchangeTags 2'!M215="have", "have", 'procTags 2'!M215="have", "have", 'historyTags 2'!M215="extra", "extra", 'onchangeTags 2'!M215="extra", "extra", 'procTags 2'!M215="extra", "extra", 'historyTags 2'!M215="missing", "missing", 'onchangeTags 2'!M215="missing", "missing", 'procTags 2'!M215="missing", "missing", 'historyTags 2'!M215="ignore", "ignore", 'onchangeTags 2'!M215="ignore", "ignore", 'procTags 2'!M215="ignore", "ignore")</f>
        <v>ignore</v>
      </c>
      <c r="N215" s="1" t="str" cm="1">
        <f t="array" aca="1" ref="N215" ca="1">_xlfn.IFS('historyTags 2'!N215="have", "have", 'onchangeTags 2'!N215="have", "have", 'procTags 2'!N215="have", "have", 'historyTags 2'!N215="extra", "extra", 'onchangeTags 2'!N215="extra", "extra", 'procTags 2'!N215="extra", "extra", 'historyTags 2'!N215="missing", "missing", 'onchangeTags 2'!N215="missing", "missing", 'procTags 2'!N215="missing", "missing", 'historyTags 2'!N215="ignore", "ignore", 'onchangeTags 2'!N215="ignore", "ignore", 'procTags 2'!N215="ignore", "ignore")</f>
        <v>ignore</v>
      </c>
      <c r="O215" s="1" t="str" cm="1">
        <f t="array" aca="1" ref="O215" ca="1">_xlfn.IFS('historyTags 2'!O215="have", "have", 'onchangeTags 2'!O215="have", "have", 'procTags 2'!O215="have", "have", 'historyTags 2'!O215="extra", "extra", 'onchangeTags 2'!O215="extra", "extra", 'procTags 2'!O215="extra", "extra", 'historyTags 2'!O215="missing", "missing", 'onchangeTags 2'!O215="missing", "missing", 'procTags 2'!O215="missing", "missing", 'historyTags 2'!O215="ignore", "ignore", 'onchangeTags 2'!O215="ignore", "ignore", 'procTags 2'!O215="ignore", "ignore")</f>
        <v>ignore</v>
      </c>
      <c r="P215" s="1" t="str" cm="1">
        <f t="array" aca="1" ref="P215" ca="1">_xlfn.IFS('historyTags 2'!P215="have", "have", 'onchangeTags 2'!P215="have", "have", 'procTags 2'!P215="have", "have", 'historyTags 2'!P215="extra", "extra", 'onchangeTags 2'!P215="extra", "extra", 'procTags 2'!P215="extra", "extra", 'historyTags 2'!P215="missing", "missing", 'onchangeTags 2'!P215="missing", "missing", 'procTags 2'!P215="missing", "missing", 'historyTags 2'!P215="ignore", "ignore", 'onchangeTags 2'!P215="ignore", "ignore", 'procTags 2'!P215="ignore", "ignore")</f>
        <v>ignore</v>
      </c>
    </row>
    <row r="216" spans="1:16" x14ac:dyDescent="0.2">
      <c r="A216" s="1" t="str">
        <f ca="1">IFERROR(__xludf.DUMMYFUNCTION("""COMPUTED_VALUE"""),"PID_prop_fast_chiller_open")</f>
        <v>PID_prop_fast_chiller_open</v>
      </c>
      <c r="B216" s="1" t="str" cm="1">
        <f t="array" aca="1" ref="B216" ca="1">_xlfn.IFS('historyTags 2'!B216="have", "have", 'onchangeTags 2'!B216="have", "have", 'procTags 2'!B216="have", "have", 'historyTags 2'!B216="extra", "extra", 'onchangeTags 2'!B216="extra", "extra", 'procTags 2'!B216="extra", "extra", 'historyTags 2'!B216="missing", "missing", 'onchangeTags 2'!B216="missing", "missing", 'procTags 2'!B216="missing", "missing", 'historyTags 2'!B216="ignore", "ignore", 'onchangeTags 2'!B216="ignore", "ignore", 'procTags 2'!B216="ignore", "ignore")</f>
        <v>ignore</v>
      </c>
      <c r="C216" s="1" t="str" cm="1">
        <f t="array" aca="1" ref="C216" ca="1">_xlfn.IFS('historyTags 2'!C216="have", "have", 'onchangeTags 2'!C216="have", "have", 'procTags 2'!C216="have", "have", 'historyTags 2'!C216="extra", "extra", 'onchangeTags 2'!C216="extra", "extra", 'procTags 2'!C216="extra", "extra", 'historyTags 2'!C216="missing", "missing", 'onchangeTags 2'!C216="missing", "missing", 'procTags 2'!C216="missing", "missing", 'historyTags 2'!C216="ignore", "ignore", 'onchangeTags 2'!C216="ignore", "ignore", 'procTags 2'!C216="ignore", "ignore")</f>
        <v>ignore</v>
      </c>
      <c r="D216" s="1" t="str" cm="1">
        <f t="array" aca="1" ref="D216" ca="1">_xlfn.IFS('historyTags 2'!D216="have", "have", 'onchangeTags 2'!D216="have", "have", 'procTags 2'!D216="have", "have", 'historyTags 2'!D216="extra", "extra", 'onchangeTags 2'!D216="extra", "extra", 'procTags 2'!D216="extra", "extra", 'historyTags 2'!D216="missing", "missing", 'onchangeTags 2'!D216="missing", "missing", 'procTags 2'!D216="missing", "missing", 'historyTags 2'!D216="ignore", "ignore", 'onchangeTags 2'!D216="ignore", "ignore", 'procTags 2'!D216="ignore", "ignore")</f>
        <v>ignore</v>
      </c>
      <c r="E216" s="1" t="str" cm="1">
        <f t="array" aca="1" ref="E216" ca="1">_xlfn.IFS('historyTags 2'!E216="have", "have", 'onchangeTags 2'!E216="have", "have", 'procTags 2'!E216="have", "have", 'historyTags 2'!E216="extra", "extra", 'onchangeTags 2'!E216="extra", "extra", 'procTags 2'!E216="extra", "extra", 'historyTags 2'!E216="missing", "missing", 'onchangeTags 2'!E216="missing", "missing", 'procTags 2'!E216="missing", "missing", 'historyTags 2'!E216="ignore", "ignore", 'onchangeTags 2'!E216="ignore", "ignore", 'procTags 2'!E216="ignore", "ignore")</f>
        <v>ignore</v>
      </c>
      <c r="F216" s="1" t="str" cm="1">
        <f t="array" aca="1" ref="F216" ca="1">_xlfn.IFS('historyTags 2'!F216="have", "have", 'onchangeTags 2'!F216="have", "have", 'procTags 2'!F216="have", "have", 'historyTags 2'!F216="extra", "extra", 'onchangeTags 2'!F216="extra", "extra", 'procTags 2'!F216="extra", "extra", 'historyTags 2'!F216="missing", "missing", 'onchangeTags 2'!F216="missing", "missing", 'procTags 2'!F216="missing", "missing", 'historyTags 2'!F216="ignore", "ignore", 'onchangeTags 2'!F216="ignore", "ignore", 'procTags 2'!F216="ignore", "ignore")</f>
        <v>ignore</v>
      </c>
      <c r="G216" s="1" t="str" cm="1">
        <f t="array" aca="1" ref="G216" ca="1">_xlfn.IFS('historyTags 2'!G216="have", "have", 'onchangeTags 2'!G216="have", "have", 'procTags 2'!G216="have", "have", 'historyTags 2'!G216="extra", "extra", 'onchangeTags 2'!G216="extra", "extra", 'procTags 2'!G216="extra", "extra", 'historyTags 2'!G216="missing", "missing", 'onchangeTags 2'!G216="missing", "missing", 'procTags 2'!G216="missing", "missing", 'historyTags 2'!G216="ignore", "ignore", 'onchangeTags 2'!G216="ignore", "ignore", 'procTags 2'!G216="ignore", "ignore")</f>
        <v>ignore</v>
      </c>
      <c r="H216" s="1" t="str" cm="1">
        <f t="array" aca="1" ref="H216" ca="1">_xlfn.IFS('historyTags 2'!H216="have", "have", 'onchangeTags 2'!H216="have", "have", 'procTags 2'!H216="have", "have", 'historyTags 2'!H216="extra", "extra", 'onchangeTags 2'!H216="extra", "extra", 'procTags 2'!H216="extra", "extra", 'historyTags 2'!H216="missing", "missing", 'onchangeTags 2'!H216="missing", "missing", 'procTags 2'!H216="missing", "missing", 'historyTags 2'!H216="ignore", "ignore", 'onchangeTags 2'!H216="ignore", "ignore", 'procTags 2'!H216="ignore", "ignore")</f>
        <v>ignore</v>
      </c>
      <c r="I216" s="1" t="str" cm="1">
        <f t="array" aca="1" ref="I216" ca="1">_xlfn.IFS('historyTags 2'!I216="have", "have", 'onchangeTags 2'!I216="have", "have", 'procTags 2'!I216="have", "have", 'historyTags 2'!I216="extra", "extra", 'onchangeTags 2'!I216="extra", "extra", 'procTags 2'!I216="extra", "extra", 'historyTags 2'!I216="missing", "missing", 'onchangeTags 2'!I216="missing", "missing", 'procTags 2'!I216="missing", "missing", 'historyTags 2'!I216="ignore", "ignore", 'onchangeTags 2'!I216="ignore", "ignore", 'procTags 2'!I216="ignore", "ignore")</f>
        <v>ignore</v>
      </c>
      <c r="J216" s="1" t="str" cm="1">
        <f t="array" aca="1" ref="J216" ca="1">_xlfn.IFS('historyTags 2'!J216="have", "have", 'onchangeTags 2'!J216="have", "have", 'procTags 2'!J216="have", "have", 'historyTags 2'!J216="extra", "extra", 'onchangeTags 2'!J216="extra", "extra", 'procTags 2'!J216="extra", "extra", 'historyTags 2'!J216="missing", "missing", 'onchangeTags 2'!J216="missing", "missing", 'procTags 2'!J216="missing", "missing", 'historyTags 2'!J216="ignore", "ignore", 'onchangeTags 2'!J216="ignore", "ignore", 'procTags 2'!J216="ignore", "ignore")</f>
        <v>ignore</v>
      </c>
      <c r="K216" s="1" t="str" cm="1">
        <f t="array" aca="1" ref="K216" ca="1">_xlfn.IFS('historyTags 2'!K216="have", "have", 'onchangeTags 2'!K216="have", "have", 'procTags 2'!K216="have", "have", 'historyTags 2'!K216="extra", "extra", 'onchangeTags 2'!K216="extra", "extra", 'procTags 2'!K216="extra", "extra", 'historyTags 2'!K216="missing", "missing", 'onchangeTags 2'!K216="missing", "missing", 'procTags 2'!K216="missing", "missing", 'historyTags 2'!K216="ignore", "ignore", 'onchangeTags 2'!K216="ignore", "ignore", 'procTags 2'!K216="ignore", "ignore")</f>
        <v>ignore</v>
      </c>
      <c r="L216" s="1" t="str" cm="1">
        <f t="array" aca="1" ref="L216" ca="1">_xlfn.IFS('historyTags 2'!L216="have", "have", 'onchangeTags 2'!L216="have", "have", 'procTags 2'!L216="have", "have", 'historyTags 2'!L216="extra", "extra", 'onchangeTags 2'!L216="extra", "extra", 'procTags 2'!L216="extra", "extra", 'historyTags 2'!L216="missing", "missing", 'onchangeTags 2'!L216="missing", "missing", 'procTags 2'!L216="missing", "missing", 'historyTags 2'!L216="ignore", "ignore", 'onchangeTags 2'!L216="ignore", "ignore", 'procTags 2'!L216="ignore", "ignore")</f>
        <v>ignore</v>
      </c>
      <c r="M216" s="1" t="str" cm="1">
        <f t="array" aca="1" ref="M216" ca="1">_xlfn.IFS('historyTags 2'!M216="have", "have", 'onchangeTags 2'!M216="have", "have", 'procTags 2'!M216="have", "have", 'historyTags 2'!M216="extra", "extra", 'onchangeTags 2'!M216="extra", "extra", 'procTags 2'!M216="extra", "extra", 'historyTags 2'!M216="missing", "missing", 'onchangeTags 2'!M216="missing", "missing", 'procTags 2'!M216="missing", "missing", 'historyTags 2'!M216="ignore", "ignore", 'onchangeTags 2'!M216="ignore", "ignore", 'procTags 2'!M216="ignore", "ignore")</f>
        <v>ignore</v>
      </c>
      <c r="N216" s="1" t="str" cm="1">
        <f t="array" aca="1" ref="N216" ca="1">_xlfn.IFS('historyTags 2'!N216="have", "have", 'onchangeTags 2'!N216="have", "have", 'procTags 2'!N216="have", "have", 'historyTags 2'!N216="extra", "extra", 'onchangeTags 2'!N216="extra", "extra", 'procTags 2'!N216="extra", "extra", 'historyTags 2'!N216="missing", "missing", 'onchangeTags 2'!N216="missing", "missing", 'procTags 2'!N216="missing", "missing", 'historyTags 2'!N216="ignore", "ignore", 'onchangeTags 2'!N216="ignore", "ignore", 'procTags 2'!N216="ignore", "ignore")</f>
        <v>ignore</v>
      </c>
      <c r="O216" s="1" t="str" cm="1">
        <f t="array" aca="1" ref="O216" ca="1">_xlfn.IFS('historyTags 2'!O216="have", "have", 'onchangeTags 2'!O216="have", "have", 'procTags 2'!O216="have", "have", 'historyTags 2'!O216="extra", "extra", 'onchangeTags 2'!O216="extra", "extra", 'procTags 2'!O216="extra", "extra", 'historyTags 2'!O216="missing", "missing", 'onchangeTags 2'!O216="missing", "missing", 'procTags 2'!O216="missing", "missing", 'historyTags 2'!O216="ignore", "ignore", 'onchangeTags 2'!O216="ignore", "ignore", 'procTags 2'!O216="ignore", "ignore")</f>
        <v>ignore</v>
      </c>
      <c r="P216" s="1" t="str" cm="1">
        <f t="array" aca="1" ref="P216" ca="1">_xlfn.IFS('historyTags 2'!P216="have", "have", 'onchangeTags 2'!P216="have", "have", 'procTags 2'!P216="have", "have", 'historyTags 2'!P216="extra", "extra", 'onchangeTags 2'!P216="extra", "extra", 'procTags 2'!P216="extra", "extra", 'historyTags 2'!P216="missing", "missing", 'onchangeTags 2'!P216="missing", "missing", 'procTags 2'!P216="missing", "missing", 'historyTags 2'!P216="ignore", "ignore", 'onchangeTags 2'!P216="ignore", "ignore", 'procTags 2'!P216="ignore", "ignore")</f>
        <v>ignore</v>
      </c>
    </row>
    <row r="217" spans="1:16" x14ac:dyDescent="0.2">
      <c r="A217" s="1" t="str">
        <f ca="1">IFERROR(__xludf.DUMMYFUNCTION("""COMPUTED_VALUE"""),"PID_prop_fast_CO2_high_PAR")</f>
        <v>PID_prop_fast_CO2_high_PAR</v>
      </c>
      <c r="B217" s="1" t="str" cm="1">
        <f t="array" aca="1" ref="B217" ca="1">_xlfn.IFS('historyTags 2'!B217="have", "have", 'onchangeTags 2'!B217="have", "have", 'procTags 2'!B217="have", "have", 'historyTags 2'!B217="extra", "extra", 'onchangeTags 2'!B217="extra", "extra", 'procTags 2'!B217="extra", "extra", 'historyTags 2'!B217="missing", "missing", 'onchangeTags 2'!B217="missing", "missing", 'procTags 2'!B217="missing", "missing", 'historyTags 2'!B217="ignore", "ignore", 'onchangeTags 2'!B217="ignore", "ignore", 'procTags 2'!B217="ignore", "ignore")</f>
        <v>ignore</v>
      </c>
      <c r="C217" s="1" t="str" cm="1">
        <f t="array" aca="1" ref="C217" ca="1">_xlfn.IFS('historyTags 2'!C217="have", "have", 'onchangeTags 2'!C217="have", "have", 'procTags 2'!C217="have", "have", 'historyTags 2'!C217="extra", "extra", 'onchangeTags 2'!C217="extra", "extra", 'procTags 2'!C217="extra", "extra", 'historyTags 2'!C217="missing", "missing", 'onchangeTags 2'!C217="missing", "missing", 'procTags 2'!C217="missing", "missing", 'historyTags 2'!C217="ignore", "ignore", 'onchangeTags 2'!C217="ignore", "ignore", 'procTags 2'!C217="ignore", "ignore")</f>
        <v>ignore</v>
      </c>
      <c r="D217" s="1" t="str" cm="1">
        <f t="array" aca="1" ref="D217" ca="1">_xlfn.IFS('historyTags 2'!D217="have", "have", 'onchangeTags 2'!D217="have", "have", 'procTags 2'!D217="have", "have", 'historyTags 2'!D217="extra", "extra", 'onchangeTags 2'!D217="extra", "extra", 'procTags 2'!D217="extra", "extra", 'historyTags 2'!D217="missing", "missing", 'onchangeTags 2'!D217="missing", "missing", 'procTags 2'!D217="missing", "missing", 'historyTags 2'!D217="ignore", "ignore", 'onchangeTags 2'!D217="ignore", "ignore", 'procTags 2'!D217="ignore", "ignore")</f>
        <v>ignore</v>
      </c>
      <c r="E217" s="1" t="str" cm="1">
        <f t="array" aca="1" ref="E217" ca="1">_xlfn.IFS('historyTags 2'!E217="have", "have", 'onchangeTags 2'!E217="have", "have", 'procTags 2'!E217="have", "have", 'historyTags 2'!E217="extra", "extra", 'onchangeTags 2'!E217="extra", "extra", 'procTags 2'!E217="extra", "extra", 'historyTags 2'!E217="missing", "missing", 'onchangeTags 2'!E217="missing", "missing", 'procTags 2'!E217="missing", "missing", 'historyTags 2'!E217="ignore", "ignore", 'onchangeTags 2'!E217="ignore", "ignore", 'procTags 2'!E217="ignore", "ignore")</f>
        <v>ignore</v>
      </c>
      <c r="F217" s="1" t="str" cm="1">
        <f t="array" aca="1" ref="F217" ca="1">_xlfn.IFS('historyTags 2'!F217="have", "have", 'onchangeTags 2'!F217="have", "have", 'procTags 2'!F217="have", "have", 'historyTags 2'!F217="extra", "extra", 'onchangeTags 2'!F217="extra", "extra", 'procTags 2'!F217="extra", "extra", 'historyTags 2'!F217="missing", "missing", 'onchangeTags 2'!F217="missing", "missing", 'procTags 2'!F217="missing", "missing", 'historyTags 2'!F217="ignore", "ignore", 'onchangeTags 2'!F217="ignore", "ignore", 'procTags 2'!F217="ignore", "ignore")</f>
        <v>ignore</v>
      </c>
      <c r="G217" s="1" t="str" cm="1">
        <f t="array" aca="1" ref="G217" ca="1">_xlfn.IFS('historyTags 2'!G217="have", "have", 'onchangeTags 2'!G217="have", "have", 'procTags 2'!G217="have", "have", 'historyTags 2'!G217="extra", "extra", 'onchangeTags 2'!G217="extra", "extra", 'procTags 2'!G217="extra", "extra", 'historyTags 2'!G217="missing", "missing", 'onchangeTags 2'!G217="missing", "missing", 'procTags 2'!G217="missing", "missing", 'historyTags 2'!G217="ignore", "ignore", 'onchangeTags 2'!G217="ignore", "ignore", 'procTags 2'!G217="ignore", "ignore")</f>
        <v>ignore</v>
      </c>
      <c r="H217" s="1" t="str" cm="1">
        <f t="array" aca="1" ref="H217" ca="1">_xlfn.IFS('historyTags 2'!H217="have", "have", 'onchangeTags 2'!H217="have", "have", 'procTags 2'!H217="have", "have", 'historyTags 2'!H217="extra", "extra", 'onchangeTags 2'!H217="extra", "extra", 'procTags 2'!H217="extra", "extra", 'historyTags 2'!H217="missing", "missing", 'onchangeTags 2'!H217="missing", "missing", 'procTags 2'!H217="missing", "missing", 'historyTags 2'!H217="ignore", "ignore", 'onchangeTags 2'!H217="ignore", "ignore", 'procTags 2'!H217="ignore", "ignore")</f>
        <v>ignore</v>
      </c>
      <c r="I217" s="1" t="str" cm="1">
        <f t="array" aca="1" ref="I217" ca="1">_xlfn.IFS('historyTags 2'!I217="have", "have", 'onchangeTags 2'!I217="have", "have", 'procTags 2'!I217="have", "have", 'historyTags 2'!I217="extra", "extra", 'onchangeTags 2'!I217="extra", "extra", 'procTags 2'!I217="extra", "extra", 'historyTags 2'!I217="missing", "missing", 'onchangeTags 2'!I217="missing", "missing", 'procTags 2'!I217="missing", "missing", 'historyTags 2'!I217="ignore", "ignore", 'onchangeTags 2'!I217="ignore", "ignore", 'procTags 2'!I217="ignore", "ignore")</f>
        <v>ignore</v>
      </c>
      <c r="J217" s="1" t="str" cm="1">
        <f t="array" aca="1" ref="J217" ca="1">_xlfn.IFS('historyTags 2'!J217="have", "have", 'onchangeTags 2'!J217="have", "have", 'procTags 2'!J217="have", "have", 'historyTags 2'!J217="extra", "extra", 'onchangeTags 2'!J217="extra", "extra", 'procTags 2'!J217="extra", "extra", 'historyTags 2'!J217="missing", "missing", 'onchangeTags 2'!J217="missing", "missing", 'procTags 2'!J217="missing", "missing", 'historyTags 2'!J217="ignore", "ignore", 'onchangeTags 2'!J217="ignore", "ignore", 'procTags 2'!J217="ignore", "ignore")</f>
        <v>ignore</v>
      </c>
      <c r="K217" s="1" t="str" cm="1">
        <f t="array" aca="1" ref="K217" ca="1">_xlfn.IFS('historyTags 2'!K217="have", "have", 'onchangeTags 2'!K217="have", "have", 'procTags 2'!K217="have", "have", 'historyTags 2'!K217="extra", "extra", 'onchangeTags 2'!K217="extra", "extra", 'procTags 2'!K217="extra", "extra", 'historyTags 2'!K217="missing", "missing", 'onchangeTags 2'!K217="missing", "missing", 'procTags 2'!K217="missing", "missing", 'historyTags 2'!K217="ignore", "ignore", 'onchangeTags 2'!K217="ignore", "ignore", 'procTags 2'!K217="ignore", "ignore")</f>
        <v>ignore</v>
      </c>
      <c r="L217" s="1" t="str" cm="1">
        <f t="array" aca="1" ref="L217" ca="1">_xlfn.IFS('historyTags 2'!L217="have", "have", 'onchangeTags 2'!L217="have", "have", 'procTags 2'!L217="have", "have", 'historyTags 2'!L217="extra", "extra", 'onchangeTags 2'!L217="extra", "extra", 'procTags 2'!L217="extra", "extra", 'historyTags 2'!L217="missing", "missing", 'onchangeTags 2'!L217="missing", "missing", 'procTags 2'!L217="missing", "missing", 'historyTags 2'!L217="ignore", "ignore", 'onchangeTags 2'!L217="ignore", "ignore", 'procTags 2'!L217="ignore", "ignore")</f>
        <v>ignore</v>
      </c>
      <c r="M217" s="1" t="str" cm="1">
        <f t="array" aca="1" ref="M217" ca="1">_xlfn.IFS('historyTags 2'!M217="have", "have", 'onchangeTags 2'!M217="have", "have", 'procTags 2'!M217="have", "have", 'historyTags 2'!M217="extra", "extra", 'onchangeTags 2'!M217="extra", "extra", 'procTags 2'!M217="extra", "extra", 'historyTags 2'!M217="missing", "missing", 'onchangeTags 2'!M217="missing", "missing", 'procTags 2'!M217="missing", "missing", 'historyTags 2'!M217="ignore", "ignore", 'onchangeTags 2'!M217="ignore", "ignore", 'procTags 2'!M217="ignore", "ignore")</f>
        <v>ignore</v>
      </c>
      <c r="N217" s="1" t="str" cm="1">
        <f t="array" aca="1" ref="N217" ca="1">_xlfn.IFS('historyTags 2'!N217="have", "have", 'onchangeTags 2'!N217="have", "have", 'procTags 2'!N217="have", "have", 'historyTags 2'!N217="extra", "extra", 'onchangeTags 2'!N217="extra", "extra", 'procTags 2'!N217="extra", "extra", 'historyTags 2'!N217="missing", "missing", 'onchangeTags 2'!N217="missing", "missing", 'procTags 2'!N217="missing", "missing", 'historyTags 2'!N217="ignore", "ignore", 'onchangeTags 2'!N217="ignore", "ignore", 'procTags 2'!N217="ignore", "ignore")</f>
        <v>ignore</v>
      </c>
      <c r="O217" s="1" t="str" cm="1">
        <f t="array" aca="1" ref="O217" ca="1">_xlfn.IFS('historyTags 2'!O217="have", "have", 'onchangeTags 2'!O217="have", "have", 'procTags 2'!O217="have", "have", 'historyTags 2'!O217="extra", "extra", 'onchangeTags 2'!O217="extra", "extra", 'procTags 2'!O217="extra", "extra", 'historyTags 2'!O217="missing", "missing", 'onchangeTags 2'!O217="missing", "missing", 'procTags 2'!O217="missing", "missing", 'historyTags 2'!O217="ignore", "ignore", 'onchangeTags 2'!O217="ignore", "ignore", 'procTags 2'!O217="ignore", "ignore")</f>
        <v>ignore</v>
      </c>
      <c r="P217" s="1" t="str" cm="1">
        <f t="array" aca="1" ref="P217" ca="1">_xlfn.IFS('historyTags 2'!P217="have", "have", 'onchangeTags 2'!P217="have", "have", 'procTags 2'!P217="have", "have", 'historyTags 2'!P217="extra", "extra", 'onchangeTags 2'!P217="extra", "extra", 'procTags 2'!P217="extra", "extra", 'historyTags 2'!P217="missing", "missing", 'onchangeTags 2'!P217="missing", "missing", 'procTags 2'!P217="missing", "missing", 'historyTags 2'!P217="ignore", "ignore", 'onchangeTags 2'!P217="ignore", "ignore", 'procTags 2'!P217="ignore", "ignore")</f>
        <v>ignore</v>
      </c>
    </row>
    <row r="218" spans="1:16" x14ac:dyDescent="0.2">
      <c r="A218" s="1" t="str">
        <f ca="1">IFERROR(__xludf.DUMMYFUNCTION("""COMPUTED_VALUE"""),"PID_prop_fast_CO2_low_PAR")</f>
        <v>PID_prop_fast_CO2_low_PAR</v>
      </c>
      <c r="B218" s="1" t="str" cm="1">
        <f t="array" aca="1" ref="B218" ca="1">_xlfn.IFS('historyTags 2'!B218="have", "have", 'onchangeTags 2'!B218="have", "have", 'procTags 2'!B218="have", "have", 'historyTags 2'!B218="extra", "extra", 'onchangeTags 2'!B218="extra", "extra", 'procTags 2'!B218="extra", "extra", 'historyTags 2'!B218="missing", "missing", 'onchangeTags 2'!B218="missing", "missing", 'procTags 2'!B218="missing", "missing", 'historyTags 2'!B218="ignore", "ignore", 'onchangeTags 2'!B218="ignore", "ignore", 'procTags 2'!B218="ignore", "ignore")</f>
        <v>ignore</v>
      </c>
      <c r="C218" s="1" t="str" cm="1">
        <f t="array" aca="1" ref="C218" ca="1">_xlfn.IFS('historyTags 2'!C218="have", "have", 'onchangeTags 2'!C218="have", "have", 'procTags 2'!C218="have", "have", 'historyTags 2'!C218="extra", "extra", 'onchangeTags 2'!C218="extra", "extra", 'procTags 2'!C218="extra", "extra", 'historyTags 2'!C218="missing", "missing", 'onchangeTags 2'!C218="missing", "missing", 'procTags 2'!C218="missing", "missing", 'historyTags 2'!C218="ignore", "ignore", 'onchangeTags 2'!C218="ignore", "ignore", 'procTags 2'!C218="ignore", "ignore")</f>
        <v>ignore</v>
      </c>
      <c r="D218" s="1" t="str" cm="1">
        <f t="array" aca="1" ref="D218" ca="1">_xlfn.IFS('historyTags 2'!D218="have", "have", 'onchangeTags 2'!D218="have", "have", 'procTags 2'!D218="have", "have", 'historyTags 2'!D218="extra", "extra", 'onchangeTags 2'!D218="extra", "extra", 'procTags 2'!D218="extra", "extra", 'historyTags 2'!D218="missing", "missing", 'onchangeTags 2'!D218="missing", "missing", 'procTags 2'!D218="missing", "missing", 'historyTags 2'!D218="ignore", "ignore", 'onchangeTags 2'!D218="ignore", "ignore", 'procTags 2'!D218="ignore", "ignore")</f>
        <v>ignore</v>
      </c>
      <c r="E218" s="1" t="str" cm="1">
        <f t="array" aca="1" ref="E218" ca="1">_xlfn.IFS('historyTags 2'!E218="have", "have", 'onchangeTags 2'!E218="have", "have", 'procTags 2'!E218="have", "have", 'historyTags 2'!E218="extra", "extra", 'onchangeTags 2'!E218="extra", "extra", 'procTags 2'!E218="extra", "extra", 'historyTags 2'!E218="missing", "missing", 'onchangeTags 2'!E218="missing", "missing", 'procTags 2'!E218="missing", "missing", 'historyTags 2'!E218="ignore", "ignore", 'onchangeTags 2'!E218="ignore", "ignore", 'procTags 2'!E218="ignore", "ignore")</f>
        <v>ignore</v>
      </c>
      <c r="F218" s="1" t="str" cm="1">
        <f t="array" aca="1" ref="F218" ca="1">_xlfn.IFS('historyTags 2'!F218="have", "have", 'onchangeTags 2'!F218="have", "have", 'procTags 2'!F218="have", "have", 'historyTags 2'!F218="extra", "extra", 'onchangeTags 2'!F218="extra", "extra", 'procTags 2'!F218="extra", "extra", 'historyTags 2'!F218="missing", "missing", 'onchangeTags 2'!F218="missing", "missing", 'procTags 2'!F218="missing", "missing", 'historyTags 2'!F218="ignore", "ignore", 'onchangeTags 2'!F218="ignore", "ignore", 'procTags 2'!F218="ignore", "ignore")</f>
        <v>ignore</v>
      </c>
      <c r="G218" s="1" t="str" cm="1">
        <f t="array" aca="1" ref="G218" ca="1">_xlfn.IFS('historyTags 2'!G218="have", "have", 'onchangeTags 2'!G218="have", "have", 'procTags 2'!G218="have", "have", 'historyTags 2'!G218="extra", "extra", 'onchangeTags 2'!G218="extra", "extra", 'procTags 2'!G218="extra", "extra", 'historyTags 2'!G218="missing", "missing", 'onchangeTags 2'!G218="missing", "missing", 'procTags 2'!G218="missing", "missing", 'historyTags 2'!G218="ignore", "ignore", 'onchangeTags 2'!G218="ignore", "ignore", 'procTags 2'!G218="ignore", "ignore")</f>
        <v>ignore</v>
      </c>
      <c r="H218" s="1" t="str" cm="1">
        <f t="array" aca="1" ref="H218" ca="1">_xlfn.IFS('historyTags 2'!H218="have", "have", 'onchangeTags 2'!H218="have", "have", 'procTags 2'!H218="have", "have", 'historyTags 2'!H218="extra", "extra", 'onchangeTags 2'!H218="extra", "extra", 'procTags 2'!H218="extra", "extra", 'historyTags 2'!H218="missing", "missing", 'onchangeTags 2'!H218="missing", "missing", 'procTags 2'!H218="missing", "missing", 'historyTags 2'!H218="ignore", "ignore", 'onchangeTags 2'!H218="ignore", "ignore", 'procTags 2'!H218="ignore", "ignore")</f>
        <v>ignore</v>
      </c>
      <c r="I218" s="1" t="str" cm="1">
        <f t="array" aca="1" ref="I218" ca="1">_xlfn.IFS('historyTags 2'!I218="have", "have", 'onchangeTags 2'!I218="have", "have", 'procTags 2'!I218="have", "have", 'historyTags 2'!I218="extra", "extra", 'onchangeTags 2'!I218="extra", "extra", 'procTags 2'!I218="extra", "extra", 'historyTags 2'!I218="missing", "missing", 'onchangeTags 2'!I218="missing", "missing", 'procTags 2'!I218="missing", "missing", 'historyTags 2'!I218="ignore", "ignore", 'onchangeTags 2'!I218="ignore", "ignore", 'procTags 2'!I218="ignore", "ignore")</f>
        <v>ignore</v>
      </c>
      <c r="J218" s="1" t="str" cm="1">
        <f t="array" aca="1" ref="J218" ca="1">_xlfn.IFS('historyTags 2'!J218="have", "have", 'onchangeTags 2'!J218="have", "have", 'procTags 2'!J218="have", "have", 'historyTags 2'!J218="extra", "extra", 'onchangeTags 2'!J218="extra", "extra", 'procTags 2'!J218="extra", "extra", 'historyTags 2'!J218="missing", "missing", 'onchangeTags 2'!J218="missing", "missing", 'procTags 2'!J218="missing", "missing", 'historyTags 2'!J218="ignore", "ignore", 'onchangeTags 2'!J218="ignore", "ignore", 'procTags 2'!J218="ignore", "ignore")</f>
        <v>ignore</v>
      </c>
      <c r="K218" s="1" t="str" cm="1">
        <f t="array" aca="1" ref="K218" ca="1">_xlfn.IFS('historyTags 2'!K218="have", "have", 'onchangeTags 2'!K218="have", "have", 'procTags 2'!K218="have", "have", 'historyTags 2'!K218="extra", "extra", 'onchangeTags 2'!K218="extra", "extra", 'procTags 2'!K218="extra", "extra", 'historyTags 2'!K218="missing", "missing", 'onchangeTags 2'!K218="missing", "missing", 'procTags 2'!K218="missing", "missing", 'historyTags 2'!K218="ignore", "ignore", 'onchangeTags 2'!K218="ignore", "ignore", 'procTags 2'!K218="ignore", "ignore")</f>
        <v>ignore</v>
      </c>
      <c r="L218" s="1" t="str" cm="1">
        <f t="array" aca="1" ref="L218" ca="1">_xlfn.IFS('historyTags 2'!L218="have", "have", 'onchangeTags 2'!L218="have", "have", 'procTags 2'!L218="have", "have", 'historyTags 2'!L218="extra", "extra", 'onchangeTags 2'!L218="extra", "extra", 'procTags 2'!L218="extra", "extra", 'historyTags 2'!L218="missing", "missing", 'onchangeTags 2'!L218="missing", "missing", 'procTags 2'!L218="missing", "missing", 'historyTags 2'!L218="ignore", "ignore", 'onchangeTags 2'!L218="ignore", "ignore", 'procTags 2'!L218="ignore", "ignore")</f>
        <v>ignore</v>
      </c>
      <c r="M218" s="1" t="str" cm="1">
        <f t="array" aca="1" ref="M218" ca="1">_xlfn.IFS('historyTags 2'!M218="have", "have", 'onchangeTags 2'!M218="have", "have", 'procTags 2'!M218="have", "have", 'historyTags 2'!M218="extra", "extra", 'onchangeTags 2'!M218="extra", "extra", 'procTags 2'!M218="extra", "extra", 'historyTags 2'!M218="missing", "missing", 'onchangeTags 2'!M218="missing", "missing", 'procTags 2'!M218="missing", "missing", 'historyTags 2'!M218="ignore", "ignore", 'onchangeTags 2'!M218="ignore", "ignore", 'procTags 2'!M218="ignore", "ignore")</f>
        <v>ignore</v>
      </c>
      <c r="N218" s="1" t="str" cm="1">
        <f t="array" aca="1" ref="N218" ca="1">_xlfn.IFS('historyTags 2'!N218="have", "have", 'onchangeTags 2'!N218="have", "have", 'procTags 2'!N218="have", "have", 'historyTags 2'!N218="extra", "extra", 'onchangeTags 2'!N218="extra", "extra", 'procTags 2'!N218="extra", "extra", 'historyTags 2'!N218="missing", "missing", 'onchangeTags 2'!N218="missing", "missing", 'procTags 2'!N218="missing", "missing", 'historyTags 2'!N218="ignore", "ignore", 'onchangeTags 2'!N218="ignore", "ignore", 'procTags 2'!N218="ignore", "ignore")</f>
        <v>ignore</v>
      </c>
      <c r="O218" s="1" t="str" cm="1">
        <f t="array" aca="1" ref="O218" ca="1">_xlfn.IFS('historyTags 2'!O218="have", "have", 'onchangeTags 2'!O218="have", "have", 'procTags 2'!O218="have", "have", 'historyTags 2'!O218="extra", "extra", 'onchangeTags 2'!O218="extra", "extra", 'procTags 2'!O218="extra", "extra", 'historyTags 2'!O218="missing", "missing", 'onchangeTags 2'!O218="missing", "missing", 'procTags 2'!O218="missing", "missing", 'historyTags 2'!O218="ignore", "ignore", 'onchangeTags 2'!O218="ignore", "ignore", 'procTags 2'!O218="ignore", "ignore")</f>
        <v>ignore</v>
      </c>
      <c r="P218" s="1" t="str" cm="1">
        <f t="array" aca="1" ref="P218" ca="1">_xlfn.IFS('historyTags 2'!P218="have", "have", 'onchangeTags 2'!P218="have", "have", 'procTags 2'!P218="have", "have", 'historyTags 2'!P218="extra", "extra", 'onchangeTags 2'!P218="extra", "extra", 'procTags 2'!P218="extra", "extra", 'historyTags 2'!P218="missing", "missing", 'onchangeTags 2'!P218="missing", "missing", 'procTags 2'!P218="missing", "missing", 'historyTags 2'!P218="ignore", "ignore", 'onchangeTags 2'!P218="ignore", "ignore", 'procTags 2'!P218="ignore", "ignore")</f>
        <v>ignore</v>
      </c>
    </row>
    <row r="219" spans="1:16" x14ac:dyDescent="0.2">
      <c r="A219" s="1" t="str">
        <f ca="1">IFERROR(__xludf.DUMMYFUNCTION("""COMPUTED_VALUE"""),"PID_prop_fast_heater")</f>
        <v>PID_prop_fast_heater</v>
      </c>
      <c r="B219" s="1" t="str" cm="1">
        <f t="array" aca="1" ref="B219" ca="1">_xlfn.IFS('historyTags 2'!B219="have", "have", 'onchangeTags 2'!B219="have", "have", 'procTags 2'!B219="have", "have", 'historyTags 2'!B219="extra", "extra", 'onchangeTags 2'!B219="extra", "extra", 'procTags 2'!B219="extra", "extra", 'historyTags 2'!B219="missing", "missing", 'onchangeTags 2'!B219="missing", "missing", 'procTags 2'!B219="missing", "missing", 'historyTags 2'!B219="ignore", "ignore", 'onchangeTags 2'!B219="ignore", "ignore", 'procTags 2'!B219="ignore", "ignore")</f>
        <v>ignore</v>
      </c>
      <c r="C219" s="1" t="str" cm="1">
        <f t="array" aca="1" ref="C219" ca="1">_xlfn.IFS('historyTags 2'!C219="have", "have", 'onchangeTags 2'!C219="have", "have", 'procTags 2'!C219="have", "have", 'historyTags 2'!C219="extra", "extra", 'onchangeTags 2'!C219="extra", "extra", 'procTags 2'!C219="extra", "extra", 'historyTags 2'!C219="missing", "missing", 'onchangeTags 2'!C219="missing", "missing", 'procTags 2'!C219="missing", "missing", 'historyTags 2'!C219="ignore", "ignore", 'onchangeTags 2'!C219="ignore", "ignore", 'procTags 2'!C219="ignore", "ignore")</f>
        <v>ignore</v>
      </c>
      <c r="D219" s="1" t="str" cm="1">
        <f t="array" aca="1" ref="D219" ca="1">_xlfn.IFS('historyTags 2'!D219="have", "have", 'onchangeTags 2'!D219="have", "have", 'procTags 2'!D219="have", "have", 'historyTags 2'!D219="extra", "extra", 'onchangeTags 2'!D219="extra", "extra", 'procTags 2'!D219="extra", "extra", 'historyTags 2'!D219="missing", "missing", 'onchangeTags 2'!D219="missing", "missing", 'procTags 2'!D219="missing", "missing", 'historyTags 2'!D219="ignore", "ignore", 'onchangeTags 2'!D219="ignore", "ignore", 'procTags 2'!D219="ignore", "ignore")</f>
        <v>ignore</v>
      </c>
      <c r="E219" s="1" t="str" cm="1">
        <f t="array" aca="1" ref="E219" ca="1">_xlfn.IFS('historyTags 2'!E219="have", "have", 'onchangeTags 2'!E219="have", "have", 'procTags 2'!E219="have", "have", 'historyTags 2'!E219="extra", "extra", 'onchangeTags 2'!E219="extra", "extra", 'procTags 2'!E219="extra", "extra", 'historyTags 2'!E219="missing", "missing", 'onchangeTags 2'!E219="missing", "missing", 'procTags 2'!E219="missing", "missing", 'historyTags 2'!E219="ignore", "ignore", 'onchangeTags 2'!E219="ignore", "ignore", 'procTags 2'!E219="ignore", "ignore")</f>
        <v>ignore</v>
      </c>
      <c r="F219" s="1" t="str" cm="1">
        <f t="array" aca="1" ref="F219" ca="1">_xlfn.IFS('historyTags 2'!F219="have", "have", 'onchangeTags 2'!F219="have", "have", 'procTags 2'!F219="have", "have", 'historyTags 2'!F219="extra", "extra", 'onchangeTags 2'!F219="extra", "extra", 'procTags 2'!F219="extra", "extra", 'historyTags 2'!F219="missing", "missing", 'onchangeTags 2'!F219="missing", "missing", 'procTags 2'!F219="missing", "missing", 'historyTags 2'!F219="ignore", "ignore", 'onchangeTags 2'!F219="ignore", "ignore", 'procTags 2'!F219="ignore", "ignore")</f>
        <v>ignore</v>
      </c>
      <c r="G219" s="1" t="str" cm="1">
        <f t="array" aca="1" ref="G219" ca="1">_xlfn.IFS('historyTags 2'!G219="have", "have", 'onchangeTags 2'!G219="have", "have", 'procTags 2'!G219="have", "have", 'historyTags 2'!G219="extra", "extra", 'onchangeTags 2'!G219="extra", "extra", 'procTags 2'!G219="extra", "extra", 'historyTags 2'!G219="missing", "missing", 'onchangeTags 2'!G219="missing", "missing", 'procTags 2'!G219="missing", "missing", 'historyTags 2'!G219="ignore", "ignore", 'onchangeTags 2'!G219="ignore", "ignore", 'procTags 2'!G219="ignore", "ignore")</f>
        <v>ignore</v>
      </c>
      <c r="H219" s="1" t="str" cm="1">
        <f t="array" aca="1" ref="H219" ca="1">_xlfn.IFS('historyTags 2'!H219="have", "have", 'onchangeTags 2'!H219="have", "have", 'procTags 2'!H219="have", "have", 'historyTags 2'!H219="extra", "extra", 'onchangeTags 2'!H219="extra", "extra", 'procTags 2'!H219="extra", "extra", 'historyTags 2'!H219="missing", "missing", 'onchangeTags 2'!H219="missing", "missing", 'procTags 2'!H219="missing", "missing", 'historyTags 2'!H219="ignore", "ignore", 'onchangeTags 2'!H219="ignore", "ignore", 'procTags 2'!H219="ignore", "ignore")</f>
        <v>ignore</v>
      </c>
      <c r="I219" s="1" t="str" cm="1">
        <f t="array" aca="1" ref="I219" ca="1">_xlfn.IFS('historyTags 2'!I219="have", "have", 'onchangeTags 2'!I219="have", "have", 'procTags 2'!I219="have", "have", 'historyTags 2'!I219="extra", "extra", 'onchangeTags 2'!I219="extra", "extra", 'procTags 2'!I219="extra", "extra", 'historyTags 2'!I219="missing", "missing", 'onchangeTags 2'!I219="missing", "missing", 'procTags 2'!I219="missing", "missing", 'historyTags 2'!I219="ignore", "ignore", 'onchangeTags 2'!I219="ignore", "ignore", 'procTags 2'!I219="ignore", "ignore")</f>
        <v>ignore</v>
      </c>
      <c r="J219" s="1" t="str" cm="1">
        <f t="array" aca="1" ref="J219" ca="1">_xlfn.IFS('historyTags 2'!J219="have", "have", 'onchangeTags 2'!J219="have", "have", 'procTags 2'!J219="have", "have", 'historyTags 2'!J219="extra", "extra", 'onchangeTags 2'!J219="extra", "extra", 'procTags 2'!J219="extra", "extra", 'historyTags 2'!J219="missing", "missing", 'onchangeTags 2'!J219="missing", "missing", 'procTags 2'!J219="missing", "missing", 'historyTags 2'!J219="ignore", "ignore", 'onchangeTags 2'!J219="ignore", "ignore", 'procTags 2'!J219="ignore", "ignore")</f>
        <v>ignore</v>
      </c>
      <c r="K219" s="1" t="str" cm="1">
        <f t="array" aca="1" ref="K219" ca="1">_xlfn.IFS('historyTags 2'!K219="have", "have", 'onchangeTags 2'!K219="have", "have", 'procTags 2'!K219="have", "have", 'historyTags 2'!K219="extra", "extra", 'onchangeTags 2'!K219="extra", "extra", 'procTags 2'!K219="extra", "extra", 'historyTags 2'!K219="missing", "missing", 'onchangeTags 2'!K219="missing", "missing", 'procTags 2'!K219="missing", "missing", 'historyTags 2'!K219="ignore", "ignore", 'onchangeTags 2'!K219="ignore", "ignore", 'procTags 2'!K219="ignore", "ignore")</f>
        <v>ignore</v>
      </c>
      <c r="L219" s="1" t="str" cm="1">
        <f t="array" aca="1" ref="L219" ca="1">_xlfn.IFS('historyTags 2'!L219="have", "have", 'onchangeTags 2'!L219="have", "have", 'procTags 2'!L219="have", "have", 'historyTags 2'!L219="extra", "extra", 'onchangeTags 2'!L219="extra", "extra", 'procTags 2'!L219="extra", "extra", 'historyTags 2'!L219="missing", "missing", 'onchangeTags 2'!L219="missing", "missing", 'procTags 2'!L219="missing", "missing", 'historyTags 2'!L219="ignore", "ignore", 'onchangeTags 2'!L219="ignore", "ignore", 'procTags 2'!L219="ignore", "ignore")</f>
        <v>ignore</v>
      </c>
      <c r="M219" s="1" t="str" cm="1">
        <f t="array" aca="1" ref="M219" ca="1">_xlfn.IFS('historyTags 2'!M219="have", "have", 'onchangeTags 2'!M219="have", "have", 'procTags 2'!M219="have", "have", 'historyTags 2'!M219="extra", "extra", 'onchangeTags 2'!M219="extra", "extra", 'procTags 2'!M219="extra", "extra", 'historyTags 2'!M219="missing", "missing", 'onchangeTags 2'!M219="missing", "missing", 'procTags 2'!M219="missing", "missing", 'historyTags 2'!M219="ignore", "ignore", 'onchangeTags 2'!M219="ignore", "ignore", 'procTags 2'!M219="ignore", "ignore")</f>
        <v>ignore</v>
      </c>
      <c r="N219" s="1" t="str" cm="1">
        <f t="array" aca="1" ref="N219" ca="1">_xlfn.IFS('historyTags 2'!N219="have", "have", 'onchangeTags 2'!N219="have", "have", 'procTags 2'!N219="have", "have", 'historyTags 2'!N219="extra", "extra", 'onchangeTags 2'!N219="extra", "extra", 'procTags 2'!N219="extra", "extra", 'historyTags 2'!N219="missing", "missing", 'onchangeTags 2'!N219="missing", "missing", 'procTags 2'!N219="missing", "missing", 'historyTags 2'!N219="ignore", "ignore", 'onchangeTags 2'!N219="ignore", "ignore", 'procTags 2'!N219="ignore", "ignore")</f>
        <v>ignore</v>
      </c>
      <c r="O219" s="1" t="str" cm="1">
        <f t="array" aca="1" ref="O219" ca="1">_xlfn.IFS('historyTags 2'!O219="have", "have", 'onchangeTags 2'!O219="have", "have", 'procTags 2'!O219="have", "have", 'historyTags 2'!O219="extra", "extra", 'onchangeTags 2'!O219="extra", "extra", 'procTags 2'!O219="extra", "extra", 'historyTags 2'!O219="missing", "missing", 'onchangeTags 2'!O219="missing", "missing", 'procTags 2'!O219="missing", "missing", 'historyTags 2'!O219="ignore", "ignore", 'onchangeTags 2'!O219="ignore", "ignore", 'procTags 2'!O219="ignore", "ignore")</f>
        <v>ignore</v>
      </c>
      <c r="P219" s="1" t="str" cm="1">
        <f t="array" aca="1" ref="P219" ca="1">_xlfn.IFS('historyTags 2'!P219="have", "have", 'onchangeTags 2'!P219="have", "have", 'procTags 2'!P219="have", "have", 'historyTags 2'!P219="extra", "extra", 'onchangeTags 2'!P219="extra", "extra", 'procTags 2'!P219="extra", "extra", 'historyTags 2'!P219="missing", "missing", 'onchangeTags 2'!P219="missing", "missing", 'procTags 2'!P219="missing", "missing", 'historyTags 2'!P219="ignore", "ignore", 'onchangeTags 2'!P219="ignore", "ignore", 'procTags 2'!P219="ignore", "ignore")</f>
        <v>ignore</v>
      </c>
    </row>
    <row r="220" spans="1:16" x14ac:dyDescent="0.2">
      <c r="A220" s="1" t="str">
        <f ca="1">IFERROR(__xludf.DUMMYFUNCTION("""COMPUTED_VALUE"""),"PID_prop_fast_heater_change_par")</f>
        <v>PID_prop_fast_heater_change_par</v>
      </c>
      <c r="B220" s="1" t="str" cm="1">
        <f t="array" aca="1" ref="B220" ca="1">_xlfn.IFS('historyTags 2'!B220="have", "have", 'onchangeTags 2'!B220="have", "have", 'procTags 2'!B220="have", "have", 'historyTags 2'!B220="extra", "extra", 'onchangeTags 2'!B220="extra", "extra", 'procTags 2'!B220="extra", "extra", 'historyTags 2'!B220="missing", "missing", 'onchangeTags 2'!B220="missing", "missing", 'procTags 2'!B220="missing", "missing", 'historyTags 2'!B220="ignore", "ignore", 'onchangeTags 2'!B220="ignore", "ignore", 'procTags 2'!B220="ignore", "ignore")</f>
        <v>ignore</v>
      </c>
      <c r="C220" s="1" t="str" cm="1">
        <f t="array" aca="1" ref="C220" ca="1">_xlfn.IFS('historyTags 2'!C220="have", "have", 'onchangeTags 2'!C220="have", "have", 'procTags 2'!C220="have", "have", 'historyTags 2'!C220="extra", "extra", 'onchangeTags 2'!C220="extra", "extra", 'procTags 2'!C220="extra", "extra", 'historyTags 2'!C220="missing", "missing", 'onchangeTags 2'!C220="missing", "missing", 'procTags 2'!C220="missing", "missing", 'historyTags 2'!C220="ignore", "ignore", 'onchangeTags 2'!C220="ignore", "ignore", 'procTags 2'!C220="ignore", "ignore")</f>
        <v>ignore</v>
      </c>
      <c r="D220" s="1" t="str" cm="1">
        <f t="array" aca="1" ref="D220" ca="1">_xlfn.IFS('historyTags 2'!D220="have", "have", 'onchangeTags 2'!D220="have", "have", 'procTags 2'!D220="have", "have", 'historyTags 2'!D220="extra", "extra", 'onchangeTags 2'!D220="extra", "extra", 'procTags 2'!D220="extra", "extra", 'historyTags 2'!D220="missing", "missing", 'onchangeTags 2'!D220="missing", "missing", 'procTags 2'!D220="missing", "missing", 'historyTags 2'!D220="ignore", "ignore", 'onchangeTags 2'!D220="ignore", "ignore", 'procTags 2'!D220="ignore", "ignore")</f>
        <v>ignore</v>
      </c>
      <c r="E220" s="1" t="str" cm="1">
        <f t="array" aca="1" ref="E220" ca="1">_xlfn.IFS('historyTags 2'!E220="have", "have", 'onchangeTags 2'!E220="have", "have", 'procTags 2'!E220="have", "have", 'historyTags 2'!E220="extra", "extra", 'onchangeTags 2'!E220="extra", "extra", 'procTags 2'!E220="extra", "extra", 'historyTags 2'!E220="missing", "missing", 'onchangeTags 2'!E220="missing", "missing", 'procTags 2'!E220="missing", "missing", 'historyTags 2'!E220="ignore", "ignore", 'onchangeTags 2'!E220="ignore", "ignore", 'procTags 2'!E220="ignore", "ignore")</f>
        <v>ignore</v>
      </c>
      <c r="F220" s="1" t="str" cm="1">
        <f t="array" aca="1" ref="F220" ca="1">_xlfn.IFS('historyTags 2'!F220="have", "have", 'onchangeTags 2'!F220="have", "have", 'procTags 2'!F220="have", "have", 'historyTags 2'!F220="extra", "extra", 'onchangeTags 2'!F220="extra", "extra", 'procTags 2'!F220="extra", "extra", 'historyTags 2'!F220="missing", "missing", 'onchangeTags 2'!F220="missing", "missing", 'procTags 2'!F220="missing", "missing", 'historyTags 2'!F220="ignore", "ignore", 'onchangeTags 2'!F220="ignore", "ignore", 'procTags 2'!F220="ignore", "ignore")</f>
        <v>ignore</v>
      </c>
      <c r="G220" s="1" t="str" cm="1">
        <f t="array" aca="1" ref="G220" ca="1">_xlfn.IFS('historyTags 2'!G220="have", "have", 'onchangeTags 2'!G220="have", "have", 'procTags 2'!G220="have", "have", 'historyTags 2'!G220="extra", "extra", 'onchangeTags 2'!G220="extra", "extra", 'procTags 2'!G220="extra", "extra", 'historyTags 2'!G220="missing", "missing", 'onchangeTags 2'!G220="missing", "missing", 'procTags 2'!G220="missing", "missing", 'historyTags 2'!G220="ignore", "ignore", 'onchangeTags 2'!G220="ignore", "ignore", 'procTags 2'!G220="ignore", "ignore")</f>
        <v>ignore</v>
      </c>
      <c r="H220" s="1" t="str" cm="1">
        <f t="array" aca="1" ref="H220" ca="1">_xlfn.IFS('historyTags 2'!H220="have", "have", 'onchangeTags 2'!H220="have", "have", 'procTags 2'!H220="have", "have", 'historyTags 2'!H220="extra", "extra", 'onchangeTags 2'!H220="extra", "extra", 'procTags 2'!H220="extra", "extra", 'historyTags 2'!H220="missing", "missing", 'onchangeTags 2'!H220="missing", "missing", 'procTags 2'!H220="missing", "missing", 'historyTags 2'!H220="ignore", "ignore", 'onchangeTags 2'!H220="ignore", "ignore", 'procTags 2'!H220="ignore", "ignore")</f>
        <v>ignore</v>
      </c>
      <c r="I220" s="1" t="str" cm="1">
        <f t="array" aca="1" ref="I220" ca="1">_xlfn.IFS('historyTags 2'!I220="have", "have", 'onchangeTags 2'!I220="have", "have", 'procTags 2'!I220="have", "have", 'historyTags 2'!I220="extra", "extra", 'onchangeTags 2'!I220="extra", "extra", 'procTags 2'!I220="extra", "extra", 'historyTags 2'!I220="missing", "missing", 'onchangeTags 2'!I220="missing", "missing", 'procTags 2'!I220="missing", "missing", 'historyTags 2'!I220="ignore", "ignore", 'onchangeTags 2'!I220="ignore", "ignore", 'procTags 2'!I220="ignore", "ignore")</f>
        <v>ignore</v>
      </c>
      <c r="J220" s="1" t="str" cm="1">
        <f t="array" aca="1" ref="J220" ca="1">_xlfn.IFS('historyTags 2'!J220="have", "have", 'onchangeTags 2'!J220="have", "have", 'procTags 2'!J220="have", "have", 'historyTags 2'!J220="extra", "extra", 'onchangeTags 2'!J220="extra", "extra", 'procTags 2'!J220="extra", "extra", 'historyTags 2'!J220="missing", "missing", 'onchangeTags 2'!J220="missing", "missing", 'procTags 2'!J220="missing", "missing", 'historyTags 2'!J220="ignore", "ignore", 'onchangeTags 2'!J220="ignore", "ignore", 'procTags 2'!J220="ignore", "ignore")</f>
        <v>ignore</v>
      </c>
      <c r="K220" s="1" t="str" cm="1">
        <f t="array" aca="1" ref="K220" ca="1">_xlfn.IFS('historyTags 2'!K220="have", "have", 'onchangeTags 2'!K220="have", "have", 'procTags 2'!K220="have", "have", 'historyTags 2'!K220="extra", "extra", 'onchangeTags 2'!K220="extra", "extra", 'procTags 2'!K220="extra", "extra", 'historyTags 2'!K220="missing", "missing", 'onchangeTags 2'!K220="missing", "missing", 'procTags 2'!K220="missing", "missing", 'historyTags 2'!K220="ignore", "ignore", 'onchangeTags 2'!K220="ignore", "ignore", 'procTags 2'!K220="ignore", "ignore")</f>
        <v>ignore</v>
      </c>
      <c r="L220" s="1" t="str" cm="1">
        <f t="array" aca="1" ref="L220" ca="1">_xlfn.IFS('historyTags 2'!L220="have", "have", 'onchangeTags 2'!L220="have", "have", 'procTags 2'!L220="have", "have", 'historyTags 2'!L220="extra", "extra", 'onchangeTags 2'!L220="extra", "extra", 'procTags 2'!L220="extra", "extra", 'historyTags 2'!L220="missing", "missing", 'onchangeTags 2'!L220="missing", "missing", 'procTags 2'!L220="missing", "missing", 'historyTags 2'!L220="ignore", "ignore", 'onchangeTags 2'!L220="ignore", "ignore", 'procTags 2'!L220="ignore", "ignore")</f>
        <v>ignore</v>
      </c>
      <c r="M220" s="1" t="str" cm="1">
        <f t="array" aca="1" ref="M220" ca="1">_xlfn.IFS('historyTags 2'!M220="have", "have", 'onchangeTags 2'!M220="have", "have", 'procTags 2'!M220="have", "have", 'historyTags 2'!M220="extra", "extra", 'onchangeTags 2'!M220="extra", "extra", 'procTags 2'!M220="extra", "extra", 'historyTags 2'!M220="missing", "missing", 'onchangeTags 2'!M220="missing", "missing", 'procTags 2'!M220="missing", "missing", 'historyTags 2'!M220="ignore", "ignore", 'onchangeTags 2'!M220="ignore", "ignore", 'procTags 2'!M220="ignore", "ignore")</f>
        <v>ignore</v>
      </c>
      <c r="N220" s="1" t="str" cm="1">
        <f t="array" aca="1" ref="N220" ca="1">_xlfn.IFS('historyTags 2'!N220="have", "have", 'onchangeTags 2'!N220="have", "have", 'procTags 2'!N220="have", "have", 'historyTags 2'!N220="extra", "extra", 'onchangeTags 2'!N220="extra", "extra", 'procTags 2'!N220="extra", "extra", 'historyTags 2'!N220="missing", "missing", 'onchangeTags 2'!N220="missing", "missing", 'procTags 2'!N220="missing", "missing", 'historyTags 2'!N220="ignore", "ignore", 'onchangeTags 2'!N220="ignore", "ignore", 'procTags 2'!N220="ignore", "ignore")</f>
        <v>ignore</v>
      </c>
      <c r="O220" s="1" t="str" cm="1">
        <f t="array" aca="1" ref="O220" ca="1">_xlfn.IFS('historyTags 2'!O220="have", "have", 'onchangeTags 2'!O220="have", "have", 'procTags 2'!O220="have", "have", 'historyTags 2'!O220="extra", "extra", 'onchangeTags 2'!O220="extra", "extra", 'procTags 2'!O220="extra", "extra", 'historyTags 2'!O220="missing", "missing", 'onchangeTags 2'!O220="missing", "missing", 'procTags 2'!O220="missing", "missing", 'historyTags 2'!O220="ignore", "ignore", 'onchangeTags 2'!O220="ignore", "ignore", 'procTags 2'!O220="ignore", "ignore")</f>
        <v>ignore</v>
      </c>
      <c r="P220" s="1" t="str" cm="1">
        <f t="array" aca="1" ref="P220" ca="1">_xlfn.IFS('historyTags 2'!P220="have", "have", 'onchangeTags 2'!P220="have", "have", 'procTags 2'!P220="have", "have", 'historyTags 2'!P220="extra", "extra", 'onchangeTags 2'!P220="extra", "extra", 'procTags 2'!P220="extra", "extra", 'historyTags 2'!P220="missing", "missing", 'onchangeTags 2'!P220="missing", "missing", 'procTags 2'!P220="missing", "missing", 'historyTags 2'!P220="ignore", "ignore", 'onchangeTags 2'!P220="ignore", "ignore", 'procTags 2'!P220="ignore", "ignore")</f>
        <v>ignore</v>
      </c>
    </row>
    <row r="221" spans="1:16" x14ac:dyDescent="0.2">
      <c r="A221" s="1" t="str">
        <f ca="1">IFERROR(__xludf.DUMMYFUNCTION("""COMPUTED_VALUE"""),"PID_prop_fast_heater_high_par")</f>
        <v>PID_prop_fast_heater_high_par</v>
      </c>
      <c r="B221" s="1" t="str" cm="1">
        <f t="array" aca="1" ref="B221" ca="1">_xlfn.IFS('historyTags 2'!B221="have", "have", 'onchangeTags 2'!B221="have", "have", 'procTags 2'!B221="have", "have", 'historyTags 2'!B221="extra", "extra", 'onchangeTags 2'!B221="extra", "extra", 'procTags 2'!B221="extra", "extra", 'historyTags 2'!B221="missing", "missing", 'onchangeTags 2'!B221="missing", "missing", 'procTags 2'!B221="missing", "missing", 'historyTags 2'!B221="ignore", "ignore", 'onchangeTags 2'!B221="ignore", "ignore", 'procTags 2'!B221="ignore", "ignore")</f>
        <v>ignore</v>
      </c>
      <c r="C221" s="1" t="str" cm="1">
        <f t="array" aca="1" ref="C221" ca="1">_xlfn.IFS('historyTags 2'!C221="have", "have", 'onchangeTags 2'!C221="have", "have", 'procTags 2'!C221="have", "have", 'historyTags 2'!C221="extra", "extra", 'onchangeTags 2'!C221="extra", "extra", 'procTags 2'!C221="extra", "extra", 'historyTags 2'!C221="missing", "missing", 'onchangeTags 2'!C221="missing", "missing", 'procTags 2'!C221="missing", "missing", 'historyTags 2'!C221="ignore", "ignore", 'onchangeTags 2'!C221="ignore", "ignore", 'procTags 2'!C221="ignore", "ignore")</f>
        <v>ignore</v>
      </c>
      <c r="D221" s="1" t="str" cm="1">
        <f t="array" aca="1" ref="D221" ca="1">_xlfn.IFS('historyTags 2'!D221="have", "have", 'onchangeTags 2'!D221="have", "have", 'procTags 2'!D221="have", "have", 'historyTags 2'!D221="extra", "extra", 'onchangeTags 2'!D221="extra", "extra", 'procTags 2'!D221="extra", "extra", 'historyTags 2'!D221="missing", "missing", 'onchangeTags 2'!D221="missing", "missing", 'procTags 2'!D221="missing", "missing", 'historyTags 2'!D221="ignore", "ignore", 'onchangeTags 2'!D221="ignore", "ignore", 'procTags 2'!D221="ignore", "ignore")</f>
        <v>ignore</v>
      </c>
      <c r="E221" s="1" t="str" cm="1">
        <f t="array" aca="1" ref="E221" ca="1">_xlfn.IFS('historyTags 2'!E221="have", "have", 'onchangeTags 2'!E221="have", "have", 'procTags 2'!E221="have", "have", 'historyTags 2'!E221="extra", "extra", 'onchangeTags 2'!E221="extra", "extra", 'procTags 2'!E221="extra", "extra", 'historyTags 2'!E221="missing", "missing", 'onchangeTags 2'!E221="missing", "missing", 'procTags 2'!E221="missing", "missing", 'historyTags 2'!E221="ignore", "ignore", 'onchangeTags 2'!E221="ignore", "ignore", 'procTags 2'!E221="ignore", "ignore")</f>
        <v>ignore</v>
      </c>
      <c r="F221" s="1" t="str" cm="1">
        <f t="array" aca="1" ref="F221" ca="1">_xlfn.IFS('historyTags 2'!F221="have", "have", 'onchangeTags 2'!F221="have", "have", 'procTags 2'!F221="have", "have", 'historyTags 2'!F221="extra", "extra", 'onchangeTags 2'!F221="extra", "extra", 'procTags 2'!F221="extra", "extra", 'historyTags 2'!F221="missing", "missing", 'onchangeTags 2'!F221="missing", "missing", 'procTags 2'!F221="missing", "missing", 'historyTags 2'!F221="ignore", "ignore", 'onchangeTags 2'!F221="ignore", "ignore", 'procTags 2'!F221="ignore", "ignore")</f>
        <v>ignore</v>
      </c>
      <c r="G221" s="1" t="str" cm="1">
        <f t="array" aca="1" ref="G221" ca="1">_xlfn.IFS('historyTags 2'!G221="have", "have", 'onchangeTags 2'!G221="have", "have", 'procTags 2'!G221="have", "have", 'historyTags 2'!G221="extra", "extra", 'onchangeTags 2'!G221="extra", "extra", 'procTags 2'!G221="extra", "extra", 'historyTags 2'!G221="missing", "missing", 'onchangeTags 2'!G221="missing", "missing", 'procTags 2'!G221="missing", "missing", 'historyTags 2'!G221="ignore", "ignore", 'onchangeTags 2'!G221="ignore", "ignore", 'procTags 2'!G221="ignore", "ignore")</f>
        <v>ignore</v>
      </c>
      <c r="H221" s="1" t="str" cm="1">
        <f t="array" aca="1" ref="H221" ca="1">_xlfn.IFS('historyTags 2'!H221="have", "have", 'onchangeTags 2'!H221="have", "have", 'procTags 2'!H221="have", "have", 'historyTags 2'!H221="extra", "extra", 'onchangeTags 2'!H221="extra", "extra", 'procTags 2'!H221="extra", "extra", 'historyTags 2'!H221="missing", "missing", 'onchangeTags 2'!H221="missing", "missing", 'procTags 2'!H221="missing", "missing", 'historyTags 2'!H221="ignore", "ignore", 'onchangeTags 2'!H221="ignore", "ignore", 'procTags 2'!H221="ignore", "ignore")</f>
        <v>ignore</v>
      </c>
      <c r="I221" s="1" t="str" cm="1">
        <f t="array" aca="1" ref="I221" ca="1">_xlfn.IFS('historyTags 2'!I221="have", "have", 'onchangeTags 2'!I221="have", "have", 'procTags 2'!I221="have", "have", 'historyTags 2'!I221="extra", "extra", 'onchangeTags 2'!I221="extra", "extra", 'procTags 2'!I221="extra", "extra", 'historyTags 2'!I221="missing", "missing", 'onchangeTags 2'!I221="missing", "missing", 'procTags 2'!I221="missing", "missing", 'historyTags 2'!I221="ignore", "ignore", 'onchangeTags 2'!I221="ignore", "ignore", 'procTags 2'!I221="ignore", "ignore")</f>
        <v>ignore</v>
      </c>
      <c r="J221" s="1" t="str" cm="1">
        <f t="array" aca="1" ref="J221" ca="1">_xlfn.IFS('historyTags 2'!J221="have", "have", 'onchangeTags 2'!J221="have", "have", 'procTags 2'!J221="have", "have", 'historyTags 2'!J221="extra", "extra", 'onchangeTags 2'!J221="extra", "extra", 'procTags 2'!J221="extra", "extra", 'historyTags 2'!J221="missing", "missing", 'onchangeTags 2'!J221="missing", "missing", 'procTags 2'!J221="missing", "missing", 'historyTags 2'!J221="ignore", "ignore", 'onchangeTags 2'!J221="ignore", "ignore", 'procTags 2'!J221="ignore", "ignore")</f>
        <v>ignore</v>
      </c>
      <c r="K221" s="1" t="str" cm="1">
        <f t="array" aca="1" ref="K221" ca="1">_xlfn.IFS('historyTags 2'!K221="have", "have", 'onchangeTags 2'!K221="have", "have", 'procTags 2'!K221="have", "have", 'historyTags 2'!K221="extra", "extra", 'onchangeTags 2'!K221="extra", "extra", 'procTags 2'!K221="extra", "extra", 'historyTags 2'!K221="missing", "missing", 'onchangeTags 2'!K221="missing", "missing", 'procTags 2'!K221="missing", "missing", 'historyTags 2'!K221="ignore", "ignore", 'onchangeTags 2'!K221="ignore", "ignore", 'procTags 2'!K221="ignore", "ignore")</f>
        <v>ignore</v>
      </c>
      <c r="L221" s="1" t="str" cm="1">
        <f t="array" aca="1" ref="L221" ca="1">_xlfn.IFS('historyTags 2'!L221="have", "have", 'onchangeTags 2'!L221="have", "have", 'procTags 2'!L221="have", "have", 'historyTags 2'!L221="extra", "extra", 'onchangeTags 2'!L221="extra", "extra", 'procTags 2'!L221="extra", "extra", 'historyTags 2'!L221="missing", "missing", 'onchangeTags 2'!L221="missing", "missing", 'procTags 2'!L221="missing", "missing", 'historyTags 2'!L221="ignore", "ignore", 'onchangeTags 2'!L221="ignore", "ignore", 'procTags 2'!L221="ignore", "ignore")</f>
        <v>ignore</v>
      </c>
      <c r="M221" s="1" t="str" cm="1">
        <f t="array" aca="1" ref="M221" ca="1">_xlfn.IFS('historyTags 2'!M221="have", "have", 'onchangeTags 2'!M221="have", "have", 'procTags 2'!M221="have", "have", 'historyTags 2'!M221="extra", "extra", 'onchangeTags 2'!M221="extra", "extra", 'procTags 2'!M221="extra", "extra", 'historyTags 2'!M221="missing", "missing", 'onchangeTags 2'!M221="missing", "missing", 'procTags 2'!M221="missing", "missing", 'historyTags 2'!M221="ignore", "ignore", 'onchangeTags 2'!M221="ignore", "ignore", 'procTags 2'!M221="ignore", "ignore")</f>
        <v>ignore</v>
      </c>
      <c r="N221" s="1" t="str" cm="1">
        <f t="array" aca="1" ref="N221" ca="1">_xlfn.IFS('historyTags 2'!N221="have", "have", 'onchangeTags 2'!N221="have", "have", 'procTags 2'!N221="have", "have", 'historyTags 2'!N221="extra", "extra", 'onchangeTags 2'!N221="extra", "extra", 'procTags 2'!N221="extra", "extra", 'historyTags 2'!N221="missing", "missing", 'onchangeTags 2'!N221="missing", "missing", 'procTags 2'!N221="missing", "missing", 'historyTags 2'!N221="ignore", "ignore", 'onchangeTags 2'!N221="ignore", "ignore", 'procTags 2'!N221="ignore", "ignore")</f>
        <v>ignore</v>
      </c>
      <c r="O221" s="1" t="str" cm="1">
        <f t="array" aca="1" ref="O221" ca="1">_xlfn.IFS('historyTags 2'!O221="have", "have", 'onchangeTags 2'!O221="have", "have", 'procTags 2'!O221="have", "have", 'historyTags 2'!O221="extra", "extra", 'onchangeTags 2'!O221="extra", "extra", 'procTags 2'!O221="extra", "extra", 'historyTags 2'!O221="missing", "missing", 'onchangeTags 2'!O221="missing", "missing", 'procTags 2'!O221="missing", "missing", 'historyTags 2'!O221="ignore", "ignore", 'onchangeTags 2'!O221="ignore", "ignore", 'procTags 2'!O221="ignore", "ignore")</f>
        <v>ignore</v>
      </c>
      <c r="P221" s="1" t="str" cm="1">
        <f t="array" aca="1" ref="P221" ca="1">_xlfn.IFS('historyTags 2'!P221="have", "have", 'onchangeTags 2'!P221="have", "have", 'procTags 2'!P221="have", "have", 'historyTags 2'!P221="extra", "extra", 'onchangeTags 2'!P221="extra", "extra", 'procTags 2'!P221="extra", "extra", 'historyTags 2'!P221="missing", "missing", 'onchangeTags 2'!P221="missing", "missing", 'procTags 2'!P221="missing", "missing", 'historyTags 2'!P221="ignore", "ignore", 'onchangeTags 2'!P221="ignore", "ignore", 'procTags 2'!P221="ignore", "ignore")</f>
        <v>ignore</v>
      </c>
    </row>
    <row r="222" spans="1:16" x14ac:dyDescent="0.2">
      <c r="A222" s="1" t="str">
        <f ca="1">IFERROR(__xludf.DUMMYFUNCTION("""COMPUTED_VALUE"""),"PID_prop_fast_heater_low_par")</f>
        <v>PID_prop_fast_heater_low_par</v>
      </c>
      <c r="B222" s="1" t="str" cm="1">
        <f t="array" aca="1" ref="B222" ca="1">_xlfn.IFS('historyTags 2'!B222="have", "have", 'onchangeTags 2'!B222="have", "have", 'procTags 2'!B222="have", "have", 'historyTags 2'!B222="extra", "extra", 'onchangeTags 2'!B222="extra", "extra", 'procTags 2'!B222="extra", "extra", 'historyTags 2'!B222="missing", "missing", 'onchangeTags 2'!B222="missing", "missing", 'procTags 2'!B222="missing", "missing", 'historyTags 2'!B222="ignore", "ignore", 'onchangeTags 2'!B222="ignore", "ignore", 'procTags 2'!B222="ignore", "ignore")</f>
        <v>ignore</v>
      </c>
      <c r="C222" s="1" t="str" cm="1">
        <f t="array" aca="1" ref="C222" ca="1">_xlfn.IFS('historyTags 2'!C222="have", "have", 'onchangeTags 2'!C222="have", "have", 'procTags 2'!C222="have", "have", 'historyTags 2'!C222="extra", "extra", 'onchangeTags 2'!C222="extra", "extra", 'procTags 2'!C222="extra", "extra", 'historyTags 2'!C222="missing", "missing", 'onchangeTags 2'!C222="missing", "missing", 'procTags 2'!C222="missing", "missing", 'historyTags 2'!C222="ignore", "ignore", 'onchangeTags 2'!C222="ignore", "ignore", 'procTags 2'!C222="ignore", "ignore")</f>
        <v>ignore</v>
      </c>
      <c r="D222" s="1" t="str" cm="1">
        <f t="array" aca="1" ref="D222" ca="1">_xlfn.IFS('historyTags 2'!D222="have", "have", 'onchangeTags 2'!D222="have", "have", 'procTags 2'!D222="have", "have", 'historyTags 2'!D222="extra", "extra", 'onchangeTags 2'!D222="extra", "extra", 'procTags 2'!D222="extra", "extra", 'historyTags 2'!D222="missing", "missing", 'onchangeTags 2'!D222="missing", "missing", 'procTags 2'!D222="missing", "missing", 'historyTags 2'!D222="ignore", "ignore", 'onchangeTags 2'!D222="ignore", "ignore", 'procTags 2'!D222="ignore", "ignore")</f>
        <v>ignore</v>
      </c>
      <c r="E222" s="1" t="str" cm="1">
        <f t="array" aca="1" ref="E222" ca="1">_xlfn.IFS('historyTags 2'!E222="have", "have", 'onchangeTags 2'!E222="have", "have", 'procTags 2'!E222="have", "have", 'historyTags 2'!E222="extra", "extra", 'onchangeTags 2'!E222="extra", "extra", 'procTags 2'!E222="extra", "extra", 'historyTags 2'!E222="missing", "missing", 'onchangeTags 2'!E222="missing", "missing", 'procTags 2'!E222="missing", "missing", 'historyTags 2'!E222="ignore", "ignore", 'onchangeTags 2'!E222="ignore", "ignore", 'procTags 2'!E222="ignore", "ignore")</f>
        <v>ignore</v>
      </c>
      <c r="F222" s="1" t="str" cm="1">
        <f t="array" aca="1" ref="F222" ca="1">_xlfn.IFS('historyTags 2'!F222="have", "have", 'onchangeTags 2'!F222="have", "have", 'procTags 2'!F222="have", "have", 'historyTags 2'!F222="extra", "extra", 'onchangeTags 2'!F222="extra", "extra", 'procTags 2'!F222="extra", "extra", 'historyTags 2'!F222="missing", "missing", 'onchangeTags 2'!F222="missing", "missing", 'procTags 2'!F222="missing", "missing", 'historyTags 2'!F222="ignore", "ignore", 'onchangeTags 2'!F222="ignore", "ignore", 'procTags 2'!F222="ignore", "ignore")</f>
        <v>ignore</v>
      </c>
      <c r="G222" s="1" t="str" cm="1">
        <f t="array" aca="1" ref="G222" ca="1">_xlfn.IFS('historyTags 2'!G222="have", "have", 'onchangeTags 2'!G222="have", "have", 'procTags 2'!G222="have", "have", 'historyTags 2'!G222="extra", "extra", 'onchangeTags 2'!G222="extra", "extra", 'procTags 2'!G222="extra", "extra", 'historyTags 2'!G222="missing", "missing", 'onchangeTags 2'!G222="missing", "missing", 'procTags 2'!G222="missing", "missing", 'historyTags 2'!G222="ignore", "ignore", 'onchangeTags 2'!G222="ignore", "ignore", 'procTags 2'!G222="ignore", "ignore")</f>
        <v>ignore</v>
      </c>
      <c r="H222" s="1" t="str" cm="1">
        <f t="array" aca="1" ref="H222" ca="1">_xlfn.IFS('historyTags 2'!H222="have", "have", 'onchangeTags 2'!H222="have", "have", 'procTags 2'!H222="have", "have", 'historyTags 2'!H222="extra", "extra", 'onchangeTags 2'!H222="extra", "extra", 'procTags 2'!H222="extra", "extra", 'historyTags 2'!H222="missing", "missing", 'onchangeTags 2'!H222="missing", "missing", 'procTags 2'!H222="missing", "missing", 'historyTags 2'!H222="ignore", "ignore", 'onchangeTags 2'!H222="ignore", "ignore", 'procTags 2'!H222="ignore", "ignore")</f>
        <v>ignore</v>
      </c>
      <c r="I222" s="1" t="str" cm="1">
        <f t="array" aca="1" ref="I222" ca="1">_xlfn.IFS('historyTags 2'!I222="have", "have", 'onchangeTags 2'!I222="have", "have", 'procTags 2'!I222="have", "have", 'historyTags 2'!I222="extra", "extra", 'onchangeTags 2'!I222="extra", "extra", 'procTags 2'!I222="extra", "extra", 'historyTags 2'!I222="missing", "missing", 'onchangeTags 2'!I222="missing", "missing", 'procTags 2'!I222="missing", "missing", 'historyTags 2'!I222="ignore", "ignore", 'onchangeTags 2'!I222="ignore", "ignore", 'procTags 2'!I222="ignore", "ignore")</f>
        <v>ignore</v>
      </c>
      <c r="J222" s="1" t="str" cm="1">
        <f t="array" aca="1" ref="J222" ca="1">_xlfn.IFS('historyTags 2'!J222="have", "have", 'onchangeTags 2'!J222="have", "have", 'procTags 2'!J222="have", "have", 'historyTags 2'!J222="extra", "extra", 'onchangeTags 2'!J222="extra", "extra", 'procTags 2'!J222="extra", "extra", 'historyTags 2'!J222="missing", "missing", 'onchangeTags 2'!J222="missing", "missing", 'procTags 2'!J222="missing", "missing", 'historyTags 2'!J222="ignore", "ignore", 'onchangeTags 2'!J222="ignore", "ignore", 'procTags 2'!J222="ignore", "ignore")</f>
        <v>ignore</v>
      </c>
      <c r="K222" s="1" t="str" cm="1">
        <f t="array" aca="1" ref="K222" ca="1">_xlfn.IFS('historyTags 2'!K222="have", "have", 'onchangeTags 2'!K222="have", "have", 'procTags 2'!K222="have", "have", 'historyTags 2'!K222="extra", "extra", 'onchangeTags 2'!K222="extra", "extra", 'procTags 2'!K222="extra", "extra", 'historyTags 2'!K222="missing", "missing", 'onchangeTags 2'!K222="missing", "missing", 'procTags 2'!K222="missing", "missing", 'historyTags 2'!K222="ignore", "ignore", 'onchangeTags 2'!K222="ignore", "ignore", 'procTags 2'!K222="ignore", "ignore")</f>
        <v>ignore</v>
      </c>
      <c r="L222" s="1" t="str" cm="1">
        <f t="array" aca="1" ref="L222" ca="1">_xlfn.IFS('historyTags 2'!L222="have", "have", 'onchangeTags 2'!L222="have", "have", 'procTags 2'!L222="have", "have", 'historyTags 2'!L222="extra", "extra", 'onchangeTags 2'!L222="extra", "extra", 'procTags 2'!L222="extra", "extra", 'historyTags 2'!L222="missing", "missing", 'onchangeTags 2'!L222="missing", "missing", 'procTags 2'!L222="missing", "missing", 'historyTags 2'!L222="ignore", "ignore", 'onchangeTags 2'!L222="ignore", "ignore", 'procTags 2'!L222="ignore", "ignore")</f>
        <v>ignore</v>
      </c>
      <c r="M222" s="1" t="str" cm="1">
        <f t="array" aca="1" ref="M222" ca="1">_xlfn.IFS('historyTags 2'!M222="have", "have", 'onchangeTags 2'!M222="have", "have", 'procTags 2'!M222="have", "have", 'historyTags 2'!M222="extra", "extra", 'onchangeTags 2'!M222="extra", "extra", 'procTags 2'!M222="extra", "extra", 'historyTags 2'!M222="missing", "missing", 'onchangeTags 2'!M222="missing", "missing", 'procTags 2'!M222="missing", "missing", 'historyTags 2'!M222="ignore", "ignore", 'onchangeTags 2'!M222="ignore", "ignore", 'procTags 2'!M222="ignore", "ignore")</f>
        <v>ignore</v>
      </c>
      <c r="N222" s="1" t="str" cm="1">
        <f t="array" aca="1" ref="N222" ca="1">_xlfn.IFS('historyTags 2'!N222="have", "have", 'onchangeTags 2'!N222="have", "have", 'procTags 2'!N222="have", "have", 'historyTags 2'!N222="extra", "extra", 'onchangeTags 2'!N222="extra", "extra", 'procTags 2'!N222="extra", "extra", 'historyTags 2'!N222="missing", "missing", 'onchangeTags 2'!N222="missing", "missing", 'procTags 2'!N222="missing", "missing", 'historyTags 2'!N222="ignore", "ignore", 'onchangeTags 2'!N222="ignore", "ignore", 'procTags 2'!N222="ignore", "ignore")</f>
        <v>ignore</v>
      </c>
      <c r="O222" s="1" t="str" cm="1">
        <f t="array" aca="1" ref="O222" ca="1">_xlfn.IFS('historyTags 2'!O222="have", "have", 'onchangeTags 2'!O222="have", "have", 'procTags 2'!O222="have", "have", 'historyTags 2'!O222="extra", "extra", 'onchangeTags 2'!O222="extra", "extra", 'procTags 2'!O222="extra", "extra", 'historyTags 2'!O222="missing", "missing", 'onchangeTags 2'!O222="missing", "missing", 'procTags 2'!O222="missing", "missing", 'historyTags 2'!O222="ignore", "ignore", 'onchangeTags 2'!O222="ignore", "ignore", 'procTags 2'!O222="ignore", "ignore")</f>
        <v>ignore</v>
      </c>
      <c r="P222" s="1" t="str" cm="1">
        <f t="array" aca="1" ref="P222" ca="1">_xlfn.IFS('historyTags 2'!P222="have", "have", 'onchangeTags 2'!P222="have", "have", 'procTags 2'!P222="have", "have", 'historyTags 2'!P222="extra", "extra", 'onchangeTags 2'!P222="extra", "extra", 'procTags 2'!P222="extra", "extra", 'historyTags 2'!P222="missing", "missing", 'onchangeTags 2'!P222="missing", "missing", 'procTags 2'!P222="missing", "missing", 'historyTags 2'!P222="ignore", "ignore", 'onchangeTags 2'!P222="ignore", "ignore", 'procTags 2'!P222="ignore", "ignore")</f>
        <v>ignore</v>
      </c>
    </row>
    <row r="223" spans="1:16" x14ac:dyDescent="0.2">
      <c r="A223" s="1" t="str">
        <f ca="1">IFERROR(__xludf.DUMMYFUNCTION("""COMPUTED_VALUE"""),"PID_prop_slow_chiller_closed")</f>
        <v>PID_prop_slow_chiller_closed</v>
      </c>
      <c r="B223" s="1" t="str" cm="1">
        <f t="array" aca="1" ref="B223" ca="1">_xlfn.IFS('historyTags 2'!B223="have", "have", 'onchangeTags 2'!B223="have", "have", 'procTags 2'!B223="have", "have", 'historyTags 2'!B223="extra", "extra", 'onchangeTags 2'!B223="extra", "extra", 'procTags 2'!B223="extra", "extra", 'historyTags 2'!B223="missing", "missing", 'onchangeTags 2'!B223="missing", "missing", 'procTags 2'!B223="missing", "missing", 'historyTags 2'!B223="ignore", "ignore", 'onchangeTags 2'!B223="ignore", "ignore", 'procTags 2'!B223="ignore", "ignore")</f>
        <v>ignore</v>
      </c>
      <c r="C223" s="1" t="str" cm="1">
        <f t="array" aca="1" ref="C223" ca="1">_xlfn.IFS('historyTags 2'!C223="have", "have", 'onchangeTags 2'!C223="have", "have", 'procTags 2'!C223="have", "have", 'historyTags 2'!C223="extra", "extra", 'onchangeTags 2'!C223="extra", "extra", 'procTags 2'!C223="extra", "extra", 'historyTags 2'!C223="missing", "missing", 'onchangeTags 2'!C223="missing", "missing", 'procTags 2'!C223="missing", "missing", 'historyTags 2'!C223="ignore", "ignore", 'onchangeTags 2'!C223="ignore", "ignore", 'procTags 2'!C223="ignore", "ignore")</f>
        <v>ignore</v>
      </c>
      <c r="D223" s="1" t="str" cm="1">
        <f t="array" aca="1" ref="D223" ca="1">_xlfn.IFS('historyTags 2'!D223="have", "have", 'onchangeTags 2'!D223="have", "have", 'procTags 2'!D223="have", "have", 'historyTags 2'!D223="extra", "extra", 'onchangeTags 2'!D223="extra", "extra", 'procTags 2'!D223="extra", "extra", 'historyTags 2'!D223="missing", "missing", 'onchangeTags 2'!D223="missing", "missing", 'procTags 2'!D223="missing", "missing", 'historyTags 2'!D223="ignore", "ignore", 'onchangeTags 2'!D223="ignore", "ignore", 'procTags 2'!D223="ignore", "ignore")</f>
        <v>ignore</v>
      </c>
      <c r="E223" s="1" t="str" cm="1">
        <f t="array" aca="1" ref="E223" ca="1">_xlfn.IFS('historyTags 2'!E223="have", "have", 'onchangeTags 2'!E223="have", "have", 'procTags 2'!E223="have", "have", 'historyTags 2'!E223="extra", "extra", 'onchangeTags 2'!E223="extra", "extra", 'procTags 2'!E223="extra", "extra", 'historyTags 2'!E223="missing", "missing", 'onchangeTags 2'!E223="missing", "missing", 'procTags 2'!E223="missing", "missing", 'historyTags 2'!E223="ignore", "ignore", 'onchangeTags 2'!E223="ignore", "ignore", 'procTags 2'!E223="ignore", "ignore")</f>
        <v>ignore</v>
      </c>
      <c r="F223" s="1" t="str" cm="1">
        <f t="array" aca="1" ref="F223" ca="1">_xlfn.IFS('historyTags 2'!F223="have", "have", 'onchangeTags 2'!F223="have", "have", 'procTags 2'!F223="have", "have", 'historyTags 2'!F223="extra", "extra", 'onchangeTags 2'!F223="extra", "extra", 'procTags 2'!F223="extra", "extra", 'historyTags 2'!F223="missing", "missing", 'onchangeTags 2'!F223="missing", "missing", 'procTags 2'!F223="missing", "missing", 'historyTags 2'!F223="ignore", "ignore", 'onchangeTags 2'!F223="ignore", "ignore", 'procTags 2'!F223="ignore", "ignore")</f>
        <v>ignore</v>
      </c>
      <c r="G223" s="1" t="str" cm="1">
        <f t="array" aca="1" ref="G223" ca="1">_xlfn.IFS('historyTags 2'!G223="have", "have", 'onchangeTags 2'!G223="have", "have", 'procTags 2'!G223="have", "have", 'historyTags 2'!G223="extra", "extra", 'onchangeTags 2'!G223="extra", "extra", 'procTags 2'!G223="extra", "extra", 'historyTags 2'!G223="missing", "missing", 'onchangeTags 2'!G223="missing", "missing", 'procTags 2'!G223="missing", "missing", 'historyTags 2'!G223="ignore", "ignore", 'onchangeTags 2'!G223="ignore", "ignore", 'procTags 2'!G223="ignore", "ignore")</f>
        <v>ignore</v>
      </c>
      <c r="H223" s="1" t="str" cm="1">
        <f t="array" aca="1" ref="H223" ca="1">_xlfn.IFS('historyTags 2'!H223="have", "have", 'onchangeTags 2'!H223="have", "have", 'procTags 2'!H223="have", "have", 'historyTags 2'!H223="extra", "extra", 'onchangeTags 2'!H223="extra", "extra", 'procTags 2'!H223="extra", "extra", 'historyTags 2'!H223="missing", "missing", 'onchangeTags 2'!H223="missing", "missing", 'procTags 2'!H223="missing", "missing", 'historyTags 2'!H223="ignore", "ignore", 'onchangeTags 2'!H223="ignore", "ignore", 'procTags 2'!H223="ignore", "ignore")</f>
        <v>ignore</v>
      </c>
      <c r="I223" s="1" t="str" cm="1">
        <f t="array" aca="1" ref="I223" ca="1">_xlfn.IFS('historyTags 2'!I223="have", "have", 'onchangeTags 2'!I223="have", "have", 'procTags 2'!I223="have", "have", 'historyTags 2'!I223="extra", "extra", 'onchangeTags 2'!I223="extra", "extra", 'procTags 2'!I223="extra", "extra", 'historyTags 2'!I223="missing", "missing", 'onchangeTags 2'!I223="missing", "missing", 'procTags 2'!I223="missing", "missing", 'historyTags 2'!I223="ignore", "ignore", 'onchangeTags 2'!I223="ignore", "ignore", 'procTags 2'!I223="ignore", "ignore")</f>
        <v>ignore</v>
      </c>
      <c r="J223" s="1" t="str" cm="1">
        <f t="array" aca="1" ref="J223" ca="1">_xlfn.IFS('historyTags 2'!J223="have", "have", 'onchangeTags 2'!J223="have", "have", 'procTags 2'!J223="have", "have", 'historyTags 2'!J223="extra", "extra", 'onchangeTags 2'!J223="extra", "extra", 'procTags 2'!J223="extra", "extra", 'historyTags 2'!J223="missing", "missing", 'onchangeTags 2'!J223="missing", "missing", 'procTags 2'!J223="missing", "missing", 'historyTags 2'!J223="ignore", "ignore", 'onchangeTags 2'!J223="ignore", "ignore", 'procTags 2'!J223="ignore", "ignore")</f>
        <v>ignore</v>
      </c>
      <c r="K223" s="1" t="str" cm="1">
        <f t="array" aca="1" ref="K223" ca="1">_xlfn.IFS('historyTags 2'!K223="have", "have", 'onchangeTags 2'!K223="have", "have", 'procTags 2'!K223="have", "have", 'historyTags 2'!K223="extra", "extra", 'onchangeTags 2'!K223="extra", "extra", 'procTags 2'!K223="extra", "extra", 'historyTags 2'!K223="missing", "missing", 'onchangeTags 2'!K223="missing", "missing", 'procTags 2'!K223="missing", "missing", 'historyTags 2'!K223="ignore", "ignore", 'onchangeTags 2'!K223="ignore", "ignore", 'procTags 2'!K223="ignore", "ignore")</f>
        <v>ignore</v>
      </c>
      <c r="L223" s="1" t="str" cm="1">
        <f t="array" aca="1" ref="L223" ca="1">_xlfn.IFS('historyTags 2'!L223="have", "have", 'onchangeTags 2'!L223="have", "have", 'procTags 2'!L223="have", "have", 'historyTags 2'!L223="extra", "extra", 'onchangeTags 2'!L223="extra", "extra", 'procTags 2'!L223="extra", "extra", 'historyTags 2'!L223="missing", "missing", 'onchangeTags 2'!L223="missing", "missing", 'procTags 2'!L223="missing", "missing", 'historyTags 2'!L223="ignore", "ignore", 'onchangeTags 2'!L223="ignore", "ignore", 'procTags 2'!L223="ignore", "ignore")</f>
        <v>ignore</v>
      </c>
      <c r="M223" s="1" t="str" cm="1">
        <f t="array" aca="1" ref="M223" ca="1">_xlfn.IFS('historyTags 2'!M223="have", "have", 'onchangeTags 2'!M223="have", "have", 'procTags 2'!M223="have", "have", 'historyTags 2'!M223="extra", "extra", 'onchangeTags 2'!M223="extra", "extra", 'procTags 2'!M223="extra", "extra", 'historyTags 2'!M223="missing", "missing", 'onchangeTags 2'!M223="missing", "missing", 'procTags 2'!M223="missing", "missing", 'historyTags 2'!M223="ignore", "ignore", 'onchangeTags 2'!M223="ignore", "ignore", 'procTags 2'!M223="ignore", "ignore")</f>
        <v>ignore</v>
      </c>
      <c r="N223" s="1" t="str" cm="1">
        <f t="array" aca="1" ref="N223" ca="1">_xlfn.IFS('historyTags 2'!N223="have", "have", 'onchangeTags 2'!N223="have", "have", 'procTags 2'!N223="have", "have", 'historyTags 2'!N223="extra", "extra", 'onchangeTags 2'!N223="extra", "extra", 'procTags 2'!N223="extra", "extra", 'historyTags 2'!N223="missing", "missing", 'onchangeTags 2'!N223="missing", "missing", 'procTags 2'!N223="missing", "missing", 'historyTags 2'!N223="ignore", "ignore", 'onchangeTags 2'!N223="ignore", "ignore", 'procTags 2'!N223="ignore", "ignore")</f>
        <v>ignore</v>
      </c>
      <c r="O223" s="1" t="str" cm="1">
        <f t="array" aca="1" ref="O223" ca="1">_xlfn.IFS('historyTags 2'!O223="have", "have", 'onchangeTags 2'!O223="have", "have", 'procTags 2'!O223="have", "have", 'historyTags 2'!O223="extra", "extra", 'onchangeTags 2'!O223="extra", "extra", 'procTags 2'!O223="extra", "extra", 'historyTags 2'!O223="missing", "missing", 'onchangeTags 2'!O223="missing", "missing", 'procTags 2'!O223="missing", "missing", 'historyTags 2'!O223="ignore", "ignore", 'onchangeTags 2'!O223="ignore", "ignore", 'procTags 2'!O223="ignore", "ignore")</f>
        <v>ignore</v>
      </c>
      <c r="P223" s="1" t="str" cm="1">
        <f t="array" aca="1" ref="P223" ca="1">_xlfn.IFS('historyTags 2'!P223="have", "have", 'onchangeTags 2'!P223="have", "have", 'procTags 2'!P223="have", "have", 'historyTags 2'!P223="extra", "extra", 'onchangeTags 2'!P223="extra", "extra", 'procTags 2'!P223="extra", "extra", 'historyTags 2'!P223="missing", "missing", 'onchangeTags 2'!P223="missing", "missing", 'procTags 2'!P223="missing", "missing", 'historyTags 2'!P223="ignore", "ignore", 'onchangeTags 2'!P223="ignore", "ignore", 'procTags 2'!P223="ignore", "ignore")</f>
        <v>ignore</v>
      </c>
    </row>
    <row r="224" spans="1:16" x14ac:dyDescent="0.2">
      <c r="A224" s="1" t="str">
        <f ca="1">IFERROR(__xludf.DUMMYFUNCTION("""COMPUTED_VALUE"""),"PID_prop_slow_chiller_mid")</f>
        <v>PID_prop_slow_chiller_mid</v>
      </c>
      <c r="B224" s="1" t="str" cm="1">
        <f t="array" aca="1" ref="B224" ca="1">_xlfn.IFS('historyTags 2'!B224="have", "have", 'onchangeTags 2'!B224="have", "have", 'procTags 2'!B224="have", "have", 'historyTags 2'!B224="extra", "extra", 'onchangeTags 2'!B224="extra", "extra", 'procTags 2'!B224="extra", "extra", 'historyTags 2'!B224="missing", "missing", 'onchangeTags 2'!B224="missing", "missing", 'procTags 2'!B224="missing", "missing", 'historyTags 2'!B224="ignore", "ignore", 'onchangeTags 2'!B224="ignore", "ignore", 'procTags 2'!B224="ignore", "ignore")</f>
        <v>ignore</v>
      </c>
      <c r="C224" s="1" t="str" cm="1">
        <f t="array" aca="1" ref="C224" ca="1">_xlfn.IFS('historyTags 2'!C224="have", "have", 'onchangeTags 2'!C224="have", "have", 'procTags 2'!C224="have", "have", 'historyTags 2'!C224="extra", "extra", 'onchangeTags 2'!C224="extra", "extra", 'procTags 2'!C224="extra", "extra", 'historyTags 2'!C224="missing", "missing", 'onchangeTags 2'!C224="missing", "missing", 'procTags 2'!C224="missing", "missing", 'historyTags 2'!C224="ignore", "ignore", 'onchangeTags 2'!C224="ignore", "ignore", 'procTags 2'!C224="ignore", "ignore")</f>
        <v>ignore</v>
      </c>
      <c r="D224" s="1" t="str" cm="1">
        <f t="array" aca="1" ref="D224" ca="1">_xlfn.IFS('historyTags 2'!D224="have", "have", 'onchangeTags 2'!D224="have", "have", 'procTags 2'!D224="have", "have", 'historyTags 2'!D224="extra", "extra", 'onchangeTags 2'!D224="extra", "extra", 'procTags 2'!D224="extra", "extra", 'historyTags 2'!D224="missing", "missing", 'onchangeTags 2'!D224="missing", "missing", 'procTags 2'!D224="missing", "missing", 'historyTags 2'!D224="ignore", "ignore", 'onchangeTags 2'!D224="ignore", "ignore", 'procTags 2'!D224="ignore", "ignore")</f>
        <v>ignore</v>
      </c>
      <c r="E224" s="1" t="str" cm="1">
        <f t="array" aca="1" ref="E224" ca="1">_xlfn.IFS('historyTags 2'!E224="have", "have", 'onchangeTags 2'!E224="have", "have", 'procTags 2'!E224="have", "have", 'historyTags 2'!E224="extra", "extra", 'onchangeTags 2'!E224="extra", "extra", 'procTags 2'!E224="extra", "extra", 'historyTags 2'!E224="missing", "missing", 'onchangeTags 2'!E224="missing", "missing", 'procTags 2'!E224="missing", "missing", 'historyTags 2'!E224="ignore", "ignore", 'onchangeTags 2'!E224="ignore", "ignore", 'procTags 2'!E224="ignore", "ignore")</f>
        <v>ignore</v>
      </c>
      <c r="F224" s="1" t="str" cm="1">
        <f t="array" aca="1" ref="F224" ca="1">_xlfn.IFS('historyTags 2'!F224="have", "have", 'onchangeTags 2'!F224="have", "have", 'procTags 2'!F224="have", "have", 'historyTags 2'!F224="extra", "extra", 'onchangeTags 2'!F224="extra", "extra", 'procTags 2'!F224="extra", "extra", 'historyTags 2'!F224="missing", "missing", 'onchangeTags 2'!F224="missing", "missing", 'procTags 2'!F224="missing", "missing", 'historyTags 2'!F224="ignore", "ignore", 'onchangeTags 2'!F224="ignore", "ignore", 'procTags 2'!F224="ignore", "ignore")</f>
        <v>ignore</v>
      </c>
      <c r="G224" s="1" t="str" cm="1">
        <f t="array" aca="1" ref="G224" ca="1">_xlfn.IFS('historyTags 2'!G224="have", "have", 'onchangeTags 2'!G224="have", "have", 'procTags 2'!G224="have", "have", 'historyTags 2'!G224="extra", "extra", 'onchangeTags 2'!G224="extra", "extra", 'procTags 2'!G224="extra", "extra", 'historyTags 2'!G224="missing", "missing", 'onchangeTags 2'!G224="missing", "missing", 'procTags 2'!G224="missing", "missing", 'historyTags 2'!G224="ignore", "ignore", 'onchangeTags 2'!G224="ignore", "ignore", 'procTags 2'!G224="ignore", "ignore")</f>
        <v>ignore</v>
      </c>
      <c r="H224" s="1" t="str" cm="1">
        <f t="array" aca="1" ref="H224" ca="1">_xlfn.IFS('historyTags 2'!H224="have", "have", 'onchangeTags 2'!H224="have", "have", 'procTags 2'!H224="have", "have", 'historyTags 2'!H224="extra", "extra", 'onchangeTags 2'!H224="extra", "extra", 'procTags 2'!H224="extra", "extra", 'historyTags 2'!H224="missing", "missing", 'onchangeTags 2'!H224="missing", "missing", 'procTags 2'!H224="missing", "missing", 'historyTags 2'!H224="ignore", "ignore", 'onchangeTags 2'!H224="ignore", "ignore", 'procTags 2'!H224="ignore", "ignore")</f>
        <v>ignore</v>
      </c>
      <c r="I224" s="1" t="str" cm="1">
        <f t="array" aca="1" ref="I224" ca="1">_xlfn.IFS('historyTags 2'!I224="have", "have", 'onchangeTags 2'!I224="have", "have", 'procTags 2'!I224="have", "have", 'historyTags 2'!I224="extra", "extra", 'onchangeTags 2'!I224="extra", "extra", 'procTags 2'!I224="extra", "extra", 'historyTags 2'!I224="missing", "missing", 'onchangeTags 2'!I224="missing", "missing", 'procTags 2'!I224="missing", "missing", 'historyTags 2'!I224="ignore", "ignore", 'onchangeTags 2'!I224="ignore", "ignore", 'procTags 2'!I224="ignore", "ignore")</f>
        <v>ignore</v>
      </c>
      <c r="J224" s="1" t="str" cm="1">
        <f t="array" aca="1" ref="J224" ca="1">_xlfn.IFS('historyTags 2'!J224="have", "have", 'onchangeTags 2'!J224="have", "have", 'procTags 2'!J224="have", "have", 'historyTags 2'!J224="extra", "extra", 'onchangeTags 2'!J224="extra", "extra", 'procTags 2'!J224="extra", "extra", 'historyTags 2'!J224="missing", "missing", 'onchangeTags 2'!J224="missing", "missing", 'procTags 2'!J224="missing", "missing", 'historyTags 2'!J224="ignore", "ignore", 'onchangeTags 2'!J224="ignore", "ignore", 'procTags 2'!J224="ignore", "ignore")</f>
        <v>ignore</v>
      </c>
      <c r="K224" s="1" t="str" cm="1">
        <f t="array" aca="1" ref="K224" ca="1">_xlfn.IFS('historyTags 2'!K224="have", "have", 'onchangeTags 2'!K224="have", "have", 'procTags 2'!K224="have", "have", 'historyTags 2'!K224="extra", "extra", 'onchangeTags 2'!K224="extra", "extra", 'procTags 2'!K224="extra", "extra", 'historyTags 2'!K224="missing", "missing", 'onchangeTags 2'!K224="missing", "missing", 'procTags 2'!K224="missing", "missing", 'historyTags 2'!K224="ignore", "ignore", 'onchangeTags 2'!K224="ignore", "ignore", 'procTags 2'!K224="ignore", "ignore")</f>
        <v>ignore</v>
      </c>
      <c r="L224" s="1" t="str" cm="1">
        <f t="array" aca="1" ref="L224" ca="1">_xlfn.IFS('historyTags 2'!L224="have", "have", 'onchangeTags 2'!L224="have", "have", 'procTags 2'!L224="have", "have", 'historyTags 2'!L224="extra", "extra", 'onchangeTags 2'!L224="extra", "extra", 'procTags 2'!L224="extra", "extra", 'historyTags 2'!L224="missing", "missing", 'onchangeTags 2'!L224="missing", "missing", 'procTags 2'!L224="missing", "missing", 'historyTags 2'!L224="ignore", "ignore", 'onchangeTags 2'!L224="ignore", "ignore", 'procTags 2'!L224="ignore", "ignore")</f>
        <v>ignore</v>
      </c>
      <c r="M224" s="1" t="str" cm="1">
        <f t="array" aca="1" ref="M224" ca="1">_xlfn.IFS('historyTags 2'!M224="have", "have", 'onchangeTags 2'!M224="have", "have", 'procTags 2'!M224="have", "have", 'historyTags 2'!M224="extra", "extra", 'onchangeTags 2'!M224="extra", "extra", 'procTags 2'!M224="extra", "extra", 'historyTags 2'!M224="missing", "missing", 'onchangeTags 2'!M224="missing", "missing", 'procTags 2'!M224="missing", "missing", 'historyTags 2'!M224="ignore", "ignore", 'onchangeTags 2'!M224="ignore", "ignore", 'procTags 2'!M224="ignore", "ignore")</f>
        <v>ignore</v>
      </c>
      <c r="N224" s="1" t="str" cm="1">
        <f t="array" aca="1" ref="N224" ca="1">_xlfn.IFS('historyTags 2'!N224="have", "have", 'onchangeTags 2'!N224="have", "have", 'procTags 2'!N224="have", "have", 'historyTags 2'!N224="extra", "extra", 'onchangeTags 2'!N224="extra", "extra", 'procTags 2'!N224="extra", "extra", 'historyTags 2'!N224="missing", "missing", 'onchangeTags 2'!N224="missing", "missing", 'procTags 2'!N224="missing", "missing", 'historyTags 2'!N224="ignore", "ignore", 'onchangeTags 2'!N224="ignore", "ignore", 'procTags 2'!N224="ignore", "ignore")</f>
        <v>ignore</v>
      </c>
      <c r="O224" s="1" t="str" cm="1">
        <f t="array" aca="1" ref="O224" ca="1">_xlfn.IFS('historyTags 2'!O224="have", "have", 'onchangeTags 2'!O224="have", "have", 'procTags 2'!O224="have", "have", 'historyTags 2'!O224="extra", "extra", 'onchangeTags 2'!O224="extra", "extra", 'procTags 2'!O224="extra", "extra", 'historyTags 2'!O224="missing", "missing", 'onchangeTags 2'!O224="missing", "missing", 'procTags 2'!O224="missing", "missing", 'historyTags 2'!O224="ignore", "ignore", 'onchangeTags 2'!O224="ignore", "ignore", 'procTags 2'!O224="ignore", "ignore")</f>
        <v>ignore</v>
      </c>
      <c r="P224" s="1" t="str" cm="1">
        <f t="array" aca="1" ref="P224" ca="1">_xlfn.IFS('historyTags 2'!P224="have", "have", 'onchangeTags 2'!P224="have", "have", 'procTags 2'!P224="have", "have", 'historyTags 2'!P224="extra", "extra", 'onchangeTags 2'!P224="extra", "extra", 'procTags 2'!P224="extra", "extra", 'historyTags 2'!P224="missing", "missing", 'onchangeTags 2'!P224="missing", "missing", 'procTags 2'!P224="missing", "missing", 'historyTags 2'!P224="ignore", "ignore", 'onchangeTags 2'!P224="ignore", "ignore", 'procTags 2'!P224="ignore", "ignore")</f>
        <v>ignore</v>
      </c>
    </row>
    <row r="225" spans="1:16" x14ac:dyDescent="0.2">
      <c r="A225" s="1" t="str">
        <f ca="1">IFERROR(__xludf.DUMMYFUNCTION("""COMPUTED_VALUE"""),"PID_prop_slow_chiller_open")</f>
        <v>PID_prop_slow_chiller_open</v>
      </c>
      <c r="B225" s="1" t="str" cm="1">
        <f t="array" aca="1" ref="B225" ca="1">_xlfn.IFS('historyTags 2'!B225="have", "have", 'onchangeTags 2'!B225="have", "have", 'procTags 2'!B225="have", "have", 'historyTags 2'!B225="extra", "extra", 'onchangeTags 2'!B225="extra", "extra", 'procTags 2'!B225="extra", "extra", 'historyTags 2'!B225="missing", "missing", 'onchangeTags 2'!B225="missing", "missing", 'procTags 2'!B225="missing", "missing", 'historyTags 2'!B225="ignore", "ignore", 'onchangeTags 2'!B225="ignore", "ignore", 'procTags 2'!B225="ignore", "ignore")</f>
        <v>ignore</v>
      </c>
      <c r="C225" s="1" t="str" cm="1">
        <f t="array" aca="1" ref="C225" ca="1">_xlfn.IFS('historyTags 2'!C225="have", "have", 'onchangeTags 2'!C225="have", "have", 'procTags 2'!C225="have", "have", 'historyTags 2'!C225="extra", "extra", 'onchangeTags 2'!C225="extra", "extra", 'procTags 2'!C225="extra", "extra", 'historyTags 2'!C225="missing", "missing", 'onchangeTags 2'!C225="missing", "missing", 'procTags 2'!C225="missing", "missing", 'historyTags 2'!C225="ignore", "ignore", 'onchangeTags 2'!C225="ignore", "ignore", 'procTags 2'!C225="ignore", "ignore")</f>
        <v>ignore</v>
      </c>
      <c r="D225" s="1" t="str" cm="1">
        <f t="array" aca="1" ref="D225" ca="1">_xlfn.IFS('historyTags 2'!D225="have", "have", 'onchangeTags 2'!D225="have", "have", 'procTags 2'!D225="have", "have", 'historyTags 2'!D225="extra", "extra", 'onchangeTags 2'!D225="extra", "extra", 'procTags 2'!D225="extra", "extra", 'historyTags 2'!D225="missing", "missing", 'onchangeTags 2'!D225="missing", "missing", 'procTags 2'!D225="missing", "missing", 'historyTags 2'!D225="ignore", "ignore", 'onchangeTags 2'!D225="ignore", "ignore", 'procTags 2'!D225="ignore", "ignore")</f>
        <v>ignore</v>
      </c>
      <c r="E225" s="1" t="str" cm="1">
        <f t="array" aca="1" ref="E225" ca="1">_xlfn.IFS('historyTags 2'!E225="have", "have", 'onchangeTags 2'!E225="have", "have", 'procTags 2'!E225="have", "have", 'historyTags 2'!E225="extra", "extra", 'onchangeTags 2'!E225="extra", "extra", 'procTags 2'!E225="extra", "extra", 'historyTags 2'!E225="missing", "missing", 'onchangeTags 2'!E225="missing", "missing", 'procTags 2'!E225="missing", "missing", 'historyTags 2'!E225="ignore", "ignore", 'onchangeTags 2'!E225="ignore", "ignore", 'procTags 2'!E225="ignore", "ignore")</f>
        <v>ignore</v>
      </c>
      <c r="F225" s="1" t="str" cm="1">
        <f t="array" aca="1" ref="F225" ca="1">_xlfn.IFS('historyTags 2'!F225="have", "have", 'onchangeTags 2'!F225="have", "have", 'procTags 2'!F225="have", "have", 'historyTags 2'!F225="extra", "extra", 'onchangeTags 2'!F225="extra", "extra", 'procTags 2'!F225="extra", "extra", 'historyTags 2'!F225="missing", "missing", 'onchangeTags 2'!F225="missing", "missing", 'procTags 2'!F225="missing", "missing", 'historyTags 2'!F225="ignore", "ignore", 'onchangeTags 2'!F225="ignore", "ignore", 'procTags 2'!F225="ignore", "ignore")</f>
        <v>ignore</v>
      </c>
      <c r="G225" s="1" t="str" cm="1">
        <f t="array" aca="1" ref="G225" ca="1">_xlfn.IFS('historyTags 2'!G225="have", "have", 'onchangeTags 2'!G225="have", "have", 'procTags 2'!G225="have", "have", 'historyTags 2'!G225="extra", "extra", 'onchangeTags 2'!G225="extra", "extra", 'procTags 2'!G225="extra", "extra", 'historyTags 2'!G225="missing", "missing", 'onchangeTags 2'!G225="missing", "missing", 'procTags 2'!G225="missing", "missing", 'historyTags 2'!G225="ignore", "ignore", 'onchangeTags 2'!G225="ignore", "ignore", 'procTags 2'!G225="ignore", "ignore")</f>
        <v>ignore</v>
      </c>
      <c r="H225" s="1" t="str" cm="1">
        <f t="array" aca="1" ref="H225" ca="1">_xlfn.IFS('historyTags 2'!H225="have", "have", 'onchangeTags 2'!H225="have", "have", 'procTags 2'!H225="have", "have", 'historyTags 2'!H225="extra", "extra", 'onchangeTags 2'!H225="extra", "extra", 'procTags 2'!H225="extra", "extra", 'historyTags 2'!H225="missing", "missing", 'onchangeTags 2'!H225="missing", "missing", 'procTags 2'!H225="missing", "missing", 'historyTags 2'!H225="ignore", "ignore", 'onchangeTags 2'!H225="ignore", "ignore", 'procTags 2'!H225="ignore", "ignore")</f>
        <v>ignore</v>
      </c>
      <c r="I225" s="1" t="str" cm="1">
        <f t="array" aca="1" ref="I225" ca="1">_xlfn.IFS('historyTags 2'!I225="have", "have", 'onchangeTags 2'!I225="have", "have", 'procTags 2'!I225="have", "have", 'historyTags 2'!I225="extra", "extra", 'onchangeTags 2'!I225="extra", "extra", 'procTags 2'!I225="extra", "extra", 'historyTags 2'!I225="missing", "missing", 'onchangeTags 2'!I225="missing", "missing", 'procTags 2'!I225="missing", "missing", 'historyTags 2'!I225="ignore", "ignore", 'onchangeTags 2'!I225="ignore", "ignore", 'procTags 2'!I225="ignore", "ignore")</f>
        <v>ignore</v>
      </c>
      <c r="J225" s="1" t="str" cm="1">
        <f t="array" aca="1" ref="J225" ca="1">_xlfn.IFS('historyTags 2'!J225="have", "have", 'onchangeTags 2'!J225="have", "have", 'procTags 2'!J225="have", "have", 'historyTags 2'!J225="extra", "extra", 'onchangeTags 2'!J225="extra", "extra", 'procTags 2'!J225="extra", "extra", 'historyTags 2'!J225="missing", "missing", 'onchangeTags 2'!J225="missing", "missing", 'procTags 2'!J225="missing", "missing", 'historyTags 2'!J225="ignore", "ignore", 'onchangeTags 2'!J225="ignore", "ignore", 'procTags 2'!J225="ignore", "ignore")</f>
        <v>ignore</v>
      </c>
      <c r="K225" s="1" t="str" cm="1">
        <f t="array" aca="1" ref="K225" ca="1">_xlfn.IFS('historyTags 2'!K225="have", "have", 'onchangeTags 2'!K225="have", "have", 'procTags 2'!K225="have", "have", 'historyTags 2'!K225="extra", "extra", 'onchangeTags 2'!K225="extra", "extra", 'procTags 2'!K225="extra", "extra", 'historyTags 2'!K225="missing", "missing", 'onchangeTags 2'!K225="missing", "missing", 'procTags 2'!K225="missing", "missing", 'historyTags 2'!K225="ignore", "ignore", 'onchangeTags 2'!K225="ignore", "ignore", 'procTags 2'!K225="ignore", "ignore")</f>
        <v>ignore</v>
      </c>
      <c r="L225" s="1" t="str" cm="1">
        <f t="array" aca="1" ref="L225" ca="1">_xlfn.IFS('historyTags 2'!L225="have", "have", 'onchangeTags 2'!L225="have", "have", 'procTags 2'!L225="have", "have", 'historyTags 2'!L225="extra", "extra", 'onchangeTags 2'!L225="extra", "extra", 'procTags 2'!L225="extra", "extra", 'historyTags 2'!L225="missing", "missing", 'onchangeTags 2'!L225="missing", "missing", 'procTags 2'!L225="missing", "missing", 'historyTags 2'!L225="ignore", "ignore", 'onchangeTags 2'!L225="ignore", "ignore", 'procTags 2'!L225="ignore", "ignore")</f>
        <v>ignore</v>
      </c>
      <c r="M225" s="1" t="str" cm="1">
        <f t="array" aca="1" ref="M225" ca="1">_xlfn.IFS('historyTags 2'!M225="have", "have", 'onchangeTags 2'!M225="have", "have", 'procTags 2'!M225="have", "have", 'historyTags 2'!M225="extra", "extra", 'onchangeTags 2'!M225="extra", "extra", 'procTags 2'!M225="extra", "extra", 'historyTags 2'!M225="missing", "missing", 'onchangeTags 2'!M225="missing", "missing", 'procTags 2'!M225="missing", "missing", 'historyTags 2'!M225="ignore", "ignore", 'onchangeTags 2'!M225="ignore", "ignore", 'procTags 2'!M225="ignore", "ignore")</f>
        <v>ignore</v>
      </c>
      <c r="N225" s="1" t="str" cm="1">
        <f t="array" aca="1" ref="N225" ca="1">_xlfn.IFS('historyTags 2'!N225="have", "have", 'onchangeTags 2'!N225="have", "have", 'procTags 2'!N225="have", "have", 'historyTags 2'!N225="extra", "extra", 'onchangeTags 2'!N225="extra", "extra", 'procTags 2'!N225="extra", "extra", 'historyTags 2'!N225="missing", "missing", 'onchangeTags 2'!N225="missing", "missing", 'procTags 2'!N225="missing", "missing", 'historyTags 2'!N225="ignore", "ignore", 'onchangeTags 2'!N225="ignore", "ignore", 'procTags 2'!N225="ignore", "ignore")</f>
        <v>ignore</v>
      </c>
      <c r="O225" s="1" t="str" cm="1">
        <f t="array" aca="1" ref="O225" ca="1">_xlfn.IFS('historyTags 2'!O225="have", "have", 'onchangeTags 2'!O225="have", "have", 'procTags 2'!O225="have", "have", 'historyTags 2'!O225="extra", "extra", 'onchangeTags 2'!O225="extra", "extra", 'procTags 2'!O225="extra", "extra", 'historyTags 2'!O225="missing", "missing", 'onchangeTags 2'!O225="missing", "missing", 'procTags 2'!O225="missing", "missing", 'historyTags 2'!O225="ignore", "ignore", 'onchangeTags 2'!O225="ignore", "ignore", 'procTags 2'!O225="ignore", "ignore")</f>
        <v>ignore</v>
      </c>
      <c r="P225" s="1" t="str" cm="1">
        <f t="array" aca="1" ref="P225" ca="1">_xlfn.IFS('historyTags 2'!P225="have", "have", 'onchangeTags 2'!P225="have", "have", 'procTags 2'!P225="have", "have", 'historyTags 2'!P225="extra", "extra", 'onchangeTags 2'!P225="extra", "extra", 'procTags 2'!P225="extra", "extra", 'historyTags 2'!P225="missing", "missing", 'onchangeTags 2'!P225="missing", "missing", 'procTags 2'!P225="missing", "missing", 'historyTags 2'!P225="ignore", "ignore", 'onchangeTags 2'!P225="ignore", "ignore", 'procTags 2'!P225="ignore", "ignore")</f>
        <v>ignore</v>
      </c>
    </row>
    <row r="226" spans="1:16" x14ac:dyDescent="0.2">
      <c r="A226" s="1" t="str">
        <f ca="1">IFERROR(__xludf.DUMMYFUNCTION("""COMPUTED_VALUE"""),"PID_prop_slow_CO2_high_PAR")</f>
        <v>PID_prop_slow_CO2_high_PAR</v>
      </c>
      <c r="B226" s="1" t="str" cm="1">
        <f t="array" aca="1" ref="B226" ca="1">_xlfn.IFS('historyTags 2'!B226="have", "have", 'onchangeTags 2'!B226="have", "have", 'procTags 2'!B226="have", "have", 'historyTags 2'!B226="extra", "extra", 'onchangeTags 2'!B226="extra", "extra", 'procTags 2'!B226="extra", "extra", 'historyTags 2'!B226="missing", "missing", 'onchangeTags 2'!B226="missing", "missing", 'procTags 2'!B226="missing", "missing", 'historyTags 2'!B226="ignore", "ignore", 'onchangeTags 2'!B226="ignore", "ignore", 'procTags 2'!B226="ignore", "ignore")</f>
        <v>ignore</v>
      </c>
      <c r="C226" s="1" t="str" cm="1">
        <f t="array" aca="1" ref="C226" ca="1">_xlfn.IFS('historyTags 2'!C226="have", "have", 'onchangeTags 2'!C226="have", "have", 'procTags 2'!C226="have", "have", 'historyTags 2'!C226="extra", "extra", 'onchangeTags 2'!C226="extra", "extra", 'procTags 2'!C226="extra", "extra", 'historyTags 2'!C226="missing", "missing", 'onchangeTags 2'!C226="missing", "missing", 'procTags 2'!C226="missing", "missing", 'historyTags 2'!C226="ignore", "ignore", 'onchangeTags 2'!C226="ignore", "ignore", 'procTags 2'!C226="ignore", "ignore")</f>
        <v>ignore</v>
      </c>
      <c r="D226" s="1" t="str" cm="1">
        <f t="array" aca="1" ref="D226" ca="1">_xlfn.IFS('historyTags 2'!D226="have", "have", 'onchangeTags 2'!D226="have", "have", 'procTags 2'!D226="have", "have", 'historyTags 2'!D226="extra", "extra", 'onchangeTags 2'!D226="extra", "extra", 'procTags 2'!D226="extra", "extra", 'historyTags 2'!D226="missing", "missing", 'onchangeTags 2'!D226="missing", "missing", 'procTags 2'!D226="missing", "missing", 'historyTags 2'!D226="ignore", "ignore", 'onchangeTags 2'!D226="ignore", "ignore", 'procTags 2'!D226="ignore", "ignore")</f>
        <v>ignore</v>
      </c>
      <c r="E226" s="1" t="str" cm="1">
        <f t="array" aca="1" ref="E226" ca="1">_xlfn.IFS('historyTags 2'!E226="have", "have", 'onchangeTags 2'!E226="have", "have", 'procTags 2'!E226="have", "have", 'historyTags 2'!E226="extra", "extra", 'onchangeTags 2'!E226="extra", "extra", 'procTags 2'!E226="extra", "extra", 'historyTags 2'!E226="missing", "missing", 'onchangeTags 2'!E226="missing", "missing", 'procTags 2'!E226="missing", "missing", 'historyTags 2'!E226="ignore", "ignore", 'onchangeTags 2'!E226="ignore", "ignore", 'procTags 2'!E226="ignore", "ignore")</f>
        <v>ignore</v>
      </c>
      <c r="F226" s="1" t="str" cm="1">
        <f t="array" aca="1" ref="F226" ca="1">_xlfn.IFS('historyTags 2'!F226="have", "have", 'onchangeTags 2'!F226="have", "have", 'procTags 2'!F226="have", "have", 'historyTags 2'!F226="extra", "extra", 'onchangeTags 2'!F226="extra", "extra", 'procTags 2'!F226="extra", "extra", 'historyTags 2'!F226="missing", "missing", 'onchangeTags 2'!F226="missing", "missing", 'procTags 2'!F226="missing", "missing", 'historyTags 2'!F226="ignore", "ignore", 'onchangeTags 2'!F226="ignore", "ignore", 'procTags 2'!F226="ignore", "ignore")</f>
        <v>ignore</v>
      </c>
      <c r="G226" s="1" t="str" cm="1">
        <f t="array" aca="1" ref="G226" ca="1">_xlfn.IFS('historyTags 2'!G226="have", "have", 'onchangeTags 2'!G226="have", "have", 'procTags 2'!G226="have", "have", 'historyTags 2'!G226="extra", "extra", 'onchangeTags 2'!G226="extra", "extra", 'procTags 2'!G226="extra", "extra", 'historyTags 2'!G226="missing", "missing", 'onchangeTags 2'!G226="missing", "missing", 'procTags 2'!G226="missing", "missing", 'historyTags 2'!G226="ignore", "ignore", 'onchangeTags 2'!G226="ignore", "ignore", 'procTags 2'!G226="ignore", "ignore")</f>
        <v>ignore</v>
      </c>
      <c r="H226" s="1" t="str" cm="1">
        <f t="array" aca="1" ref="H226" ca="1">_xlfn.IFS('historyTags 2'!H226="have", "have", 'onchangeTags 2'!H226="have", "have", 'procTags 2'!H226="have", "have", 'historyTags 2'!H226="extra", "extra", 'onchangeTags 2'!H226="extra", "extra", 'procTags 2'!H226="extra", "extra", 'historyTags 2'!H226="missing", "missing", 'onchangeTags 2'!H226="missing", "missing", 'procTags 2'!H226="missing", "missing", 'historyTags 2'!H226="ignore", "ignore", 'onchangeTags 2'!H226="ignore", "ignore", 'procTags 2'!H226="ignore", "ignore")</f>
        <v>ignore</v>
      </c>
      <c r="I226" s="1" t="str" cm="1">
        <f t="array" aca="1" ref="I226" ca="1">_xlfn.IFS('historyTags 2'!I226="have", "have", 'onchangeTags 2'!I226="have", "have", 'procTags 2'!I226="have", "have", 'historyTags 2'!I226="extra", "extra", 'onchangeTags 2'!I226="extra", "extra", 'procTags 2'!I226="extra", "extra", 'historyTags 2'!I226="missing", "missing", 'onchangeTags 2'!I226="missing", "missing", 'procTags 2'!I226="missing", "missing", 'historyTags 2'!I226="ignore", "ignore", 'onchangeTags 2'!I226="ignore", "ignore", 'procTags 2'!I226="ignore", "ignore")</f>
        <v>ignore</v>
      </c>
      <c r="J226" s="1" t="str" cm="1">
        <f t="array" aca="1" ref="J226" ca="1">_xlfn.IFS('historyTags 2'!J226="have", "have", 'onchangeTags 2'!J226="have", "have", 'procTags 2'!J226="have", "have", 'historyTags 2'!J226="extra", "extra", 'onchangeTags 2'!J226="extra", "extra", 'procTags 2'!J226="extra", "extra", 'historyTags 2'!J226="missing", "missing", 'onchangeTags 2'!J226="missing", "missing", 'procTags 2'!J226="missing", "missing", 'historyTags 2'!J226="ignore", "ignore", 'onchangeTags 2'!J226="ignore", "ignore", 'procTags 2'!J226="ignore", "ignore")</f>
        <v>ignore</v>
      </c>
      <c r="K226" s="1" t="str" cm="1">
        <f t="array" aca="1" ref="K226" ca="1">_xlfn.IFS('historyTags 2'!K226="have", "have", 'onchangeTags 2'!K226="have", "have", 'procTags 2'!K226="have", "have", 'historyTags 2'!K226="extra", "extra", 'onchangeTags 2'!K226="extra", "extra", 'procTags 2'!K226="extra", "extra", 'historyTags 2'!K226="missing", "missing", 'onchangeTags 2'!K226="missing", "missing", 'procTags 2'!K226="missing", "missing", 'historyTags 2'!K226="ignore", "ignore", 'onchangeTags 2'!K226="ignore", "ignore", 'procTags 2'!K226="ignore", "ignore")</f>
        <v>ignore</v>
      </c>
      <c r="L226" s="1" t="str" cm="1">
        <f t="array" aca="1" ref="L226" ca="1">_xlfn.IFS('historyTags 2'!L226="have", "have", 'onchangeTags 2'!L226="have", "have", 'procTags 2'!L226="have", "have", 'historyTags 2'!L226="extra", "extra", 'onchangeTags 2'!L226="extra", "extra", 'procTags 2'!L226="extra", "extra", 'historyTags 2'!L226="missing", "missing", 'onchangeTags 2'!L226="missing", "missing", 'procTags 2'!L226="missing", "missing", 'historyTags 2'!L226="ignore", "ignore", 'onchangeTags 2'!L226="ignore", "ignore", 'procTags 2'!L226="ignore", "ignore")</f>
        <v>ignore</v>
      </c>
      <c r="M226" s="1" t="str" cm="1">
        <f t="array" aca="1" ref="M226" ca="1">_xlfn.IFS('historyTags 2'!M226="have", "have", 'onchangeTags 2'!M226="have", "have", 'procTags 2'!M226="have", "have", 'historyTags 2'!M226="extra", "extra", 'onchangeTags 2'!M226="extra", "extra", 'procTags 2'!M226="extra", "extra", 'historyTags 2'!M226="missing", "missing", 'onchangeTags 2'!M226="missing", "missing", 'procTags 2'!M226="missing", "missing", 'historyTags 2'!M226="ignore", "ignore", 'onchangeTags 2'!M226="ignore", "ignore", 'procTags 2'!M226="ignore", "ignore")</f>
        <v>ignore</v>
      </c>
      <c r="N226" s="1" t="str" cm="1">
        <f t="array" aca="1" ref="N226" ca="1">_xlfn.IFS('historyTags 2'!N226="have", "have", 'onchangeTags 2'!N226="have", "have", 'procTags 2'!N226="have", "have", 'historyTags 2'!N226="extra", "extra", 'onchangeTags 2'!N226="extra", "extra", 'procTags 2'!N226="extra", "extra", 'historyTags 2'!N226="missing", "missing", 'onchangeTags 2'!N226="missing", "missing", 'procTags 2'!N226="missing", "missing", 'historyTags 2'!N226="ignore", "ignore", 'onchangeTags 2'!N226="ignore", "ignore", 'procTags 2'!N226="ignore", "ignore")</f>
        <v>ignore</v>
      </c>
      <c r="O226" s="1" t="str" cm="1">
        <f t="array" aca="1" ref="O226" ca="1">_xlfn.IFS('historyTags 2'!O226="have", "have", 'onchangeTags 2'!O226="have", "have", 'procTags 2'!O226="have", "have", 'historyTags 2'!O226="extra", "extra", 'onchangeTags 2'!O226="extra", "extra", 'procTags 2'!O226="extra", "extra", 'historyTags 2'!O226="missing", "missing", 'onchangeTags 2'!O226="missing", "missing", 'procTags 2'!O226="missing", "missing", 'historyTags 2'!O226="ignore", "ignore", 'onchangeTags 2'!O226="ignore", "ignore", 'procTags 2'!O226="ignore", "ignore")</f>
        <v>ignore</v>
      </c>
      <c r="P226" s="1" t="str" cm="1">
        <f t="array" aca="1" ref="P226" ca="1">_xlfn.IFS('historyTags 2'!P226="have", "have", 'onchangeTags 2'!P226="have", "have", 'procTags 2'!P226="have", "have", 'historyTags 2'!P226="extra", "extra", 'onchangeTags 2'!P226="extra", "extra", 'procTags 2'!P226="extra", "extra", 'historyTags 2'!P226="missing", "missing", 'onchangeTags 2'!P226="missing", "missing", 'procTags 2'!P226="missing", "missing", 'historyTags 2'!P226="ignore", "ignore", 'onchangeTags 2'!P226="ignore", "ignore", 'procTags 2'!P226="ignore", "ignore")</f>
        <v>ignore</v>
      </c>
    </row>
    <row r="227" spans="1:16" x14ac:dyDescent="0.2">
      <c r="A227" s="1" t="str">
        <f ca="1">IFERROR(__xludf.DUMMYFUNCTION("""COMPUTED_VALUE"""),"PID_prop_slow_CO2_low_PAR")</f>
        <v>PID_prop_slow_CO2_low_PAR</v>
      </c>
      <c r="B227" s="1" t="str" cm="1">
        <f t="array" aca="1" ref="B227" ca="1">_xlfn.IFS('historyTags 2'!B227="have", "have", 'onchangeTags 2'!B227="have", "have", 'procTags 2'!B227="have", "have", 'historyTags 2'!B227="extra", "extra", 'onchangeTags 2'!B227="extra", "extra", 'procTags 2'!B227="extra", "extra", 'historyTags 2'!B227="missing", "missing", 'onchangeTags 2'!B227="missing", "missing", 'procTags 2'!B227="missing", "missing", 'historyTags 2'!B227="ignore", "ignore", 'onchangeTags 2'!B227="ignore", "ignore", 'procTags 2'!B227="ignore", "ignore")</f>
        <v>ignore</v>
      </c>
      <c r="C227" s="1" t="str" cm="1">
        <f t="array" aca="1" ref="C227" ca="1">_xlfn.IFS('historyTags 2'!C227="have", "have", 'onchangeTags 2'!C227="have", "have", 'procTags 2'!C227="have", "have", 'historyTags 2'!C227="extra", "extra", 'onchangeTags 2'!C227="extra", "extra", 'procTags 2'!C227="extra", "extra", 'historyTags 2'!C227="missing", "missing", 'onchangeTags 2'!C227="missing", "missing", 'procTags 2'!C227="missing", "missing", 'historyTags 2'!C227="ignore", "ignore", 'onchangeTags 2'!C227="ignore", "ignore", 'procTags 2'!C227="ignore", "ignore")</f>
        <v>ignore</v>
      </c>
      <c r="D227" s="1" t="str" cm="1">
        <f t="array" aca="1" ref="D227" ca="1">_xlfn.IFS('historyTags 2'!D227="have", "have", 'onchangeTags 2'!D227="have", "have", 'procTags 2'!D227="have", "have", 'historyTags 2'!D227="extra", "extra", 'onchangeTags 2'!D227="extra", "extra", 'procTags 2'!D227="extra", "extra", 'historyTags 2'!D227="missing", "missing", 'onchangeTags 2'!D227="missing", "missing", 'procTags 2'!D227="missing", "missing", 'historyTags 2'!D227="ignore", "ignore", 'onchangeTags 2'!D227="ignore", "ignore", 'procTags 2'!D227="ignore", "ignore")</f>
        <v>ignore</v>
      </c>
      <c r="E227" s="1" t="str" cm="1">
        <f t="array" aca="1" ref="E227" ca="1">_xlfn.IFS('historyTags 2'!E227="have", "have", 'onchangeTags 2'!E227="have", "have", 'procTags 2'!E227="have", "have", 'historyTags 2'!E227="extra", "extra", 'onchangeTags 2'!E227="extra", "extra", 'procTags 2'!E227="extra", "extra", 'historyTags 2'!E227="missing", "missing", 'onchangeTags 2'!E227="missing", "missing", 'procTags 2'!E227="missing", "missing", 'historyTags 2'!E227="ignore", "ignore", 'onchangeTags 2'!E227="ignore", "ignore", 'procTags 2'!E227="ignore", "ignore")</f>
        <v>ignore</v>
      </c>
      <c r="F227" s="1" t="str" cm="1">
        <f t="array" aca="1" ref="F227" ca="1">_xlfn.IFS('historyTags 2'!F227="have", "have", 'onchangeTags 2'!F227="have", "have", 'procTags 2'!F227="have", "have", 'historyTags 2'!F227="extra", "extra", 'onchangeTags 2'!F227="extra", "extra", 'procTags 2'!F227="extra", "extra", 'historyTags 2'!F227="missing", "missing", 'onchangeTags 2'!F227="missing", "missing", 'procTags 2'!F227="missing", "missing", 'historyTags 2'!F227="ignore", "ignore", 'onchangeTags 2'!F227="ignore", "ignore", 'procTags 2'!F227="ignore", "ignore")</f>
        <v>ignore</v>
      </c>
      <c r="G227" s="1" t="str" cm="1">
        <f t="array" aca="1" ref="G227" ca="1">_xlfn.IFS('historyTags 2'!G227="have", "have", 'onchangeTags 2'!G227="have", "have", 'procTags 2'!G227="have", "have", 'historyTags 2'!G227="extra", "extra", 'onchangeTags 2'!G227="extra", "extra", 'procTags 2'!G227="extra", "extra", 'historyTags 2'!G227="missing", "missing", 'onchangeTags 2'!G227="missing", "missing", 'procTags 2'!G227="missing", "missing", 'historyTags 2'!G227="ignore", "ignore", 'onchangeTags 2'!G227="ignore", "ignore", 'procTags 2'!G227="ignore", "ignore")</f>
        <v>ignore</v>
      </c>
      <c r="H227" s="1" t="str" cm="1">
        <f t="array" aca="1" ref="H227" ca="1">_xlfn.IFS('historyTags 2'!H227="have", "have", 'onchangeTags 2'!H227="have", "have", 'procTags 2'!H227="have", "have", 'historyTags 2'!H227="extra", "extra", 'onchangeTags 2'!H227="extra", "extra", 'procTags 2'!H227="extra", "extra", 'historyTags 2'!H227="missing", "missing", 'onchangeTags 2'!H227="missing", "missing", 'procTags 2'!H227="missing", "missing", 'historyTags 2'!H227="ignore", "ignore", 'onchangeTags 2'!H227="ignore", "ignore", 'procTags 2'!H227="ignore", "ignore")</f>
        <v>ignore</v>
      </c>
      <c r="I227" s="1" t="str" cm="1">
        <f t="array" aca="1" ref="I227" ca="1">_xlfn.IFS('historyTags 2'!I227="have", "have", 'onchangeTags 2'!I227="have", "have", 'procTags 2'!I227="have", "have", 'historyTags 2'!I227="extra", "extra", 'onchangeTags 2'!I227="extra", "extra", 'procTags 2'!I227="extra", "extra", 'historyTags 2'!I227="missing", "missing", 'onchangeTags 2'!I227="missing", "missing", 'procTags 2'!I227="missing", "missing", 'historyTags 2'!I227="ignore", "ignore", 'onchangeTags 2'!I227="ignore", "ignore", 'procTags 2'!I227="ignore", "ignore")</f>
        <v>ignore</v>
      </c>
      <c r="J227" s="1" t="str" cm="1">
        <f t="array" aca="1" ref="J227" ca="1">_xlfn.IFS('historyTags 2'!J227="have", "have", 'onchangeTags 2'!J227="have", "have", 'procTags 2'!J227="have", "have", 'historyTags 2'!J227="extra", "extra", 'onchangeTags 2'!J227="extra", "extra", 'procTags 2'!J227="extra", "extra", 'historyTags 2'!J227="missing", "missing", 'onchangeTags 2'!J227="missing", "missing", 'procTags 2'!J227="missing", "missing", 'historyTags 2'!J227="ignore", "ignore", 'onchangeTags 2'!J227="ignore", "ignore", 'procTags 2'!J227="ignore", "ignore")</f>
        <v>ignore</v>
      </c>
      <c r="K227" s="1" t="str" cm="1">
        <f t="array" aca="1" ref="K227" ca="1">_xlfn.IFS('historyTags 2'!K227="have", "have", 'onchangeTags 2'!K227="have", "have", 'procTags 2'!K227="have", "have", 'historyTags 2'!K227="extra", "extra", 'onchangeTags 2'!K227="extra", "extra", 'procTags 2'!K227="extra", "extra", 'historyTags 2'!K227="missing", "missing", 'onchangeTags 2'!K227="missing", "missing", 'procTags 2'!K227="missing", "missing", 'historyTags 2'!K227="ignore", "ignore", 'onchangeTags 2'!K227="ignore", "ignore", 'procTags 2'!K227="ignore", "ignore")</f>
        <v>ignore</v>
      </c>
      <c r="L227" s="1" t="str" cm="1">
        <f t="array" aca="1" ref="L227" ca="1">_xlfn.IFS('historyTags 2'!L227="have", "have", 'onchangeTags 2'!L227="have", "have", 'procTags 2'!L227="have", "have", 'historyTags 2'!L227="extra", "extra", 'onchangeTags 2'!L227="extra", "extra", 'procTags 2'!L227="extra", "extra", 'historyTags 2'!L227="missing", "missing", 'onchangeTags 2'!L227="missing", "missing", 'procTags 2'!L227="missing", "missing", 'historyTags 2'!L227="ignore", "ignore", 'onchangeTags 2'!L227="ignore", "ignore", 'procTags 2'!L227="ignore", "ignore")</f>
        <v>ignore</v>
      </c>
      <c r="M227" s="1" t="str" cm="1">
        <f t="array" aca="1" ref="M227" ca="1">_xlfn.IFS('historyTags 2'!M227="have", "have", 'onchangeTags 2'!M227="have", "have", 'procTags 2'!M227="have", "have", 'historyTags 2'!M227="extra", "extra", 'onchangeTags 2'!M227="extra", "extra", 'procTags 2'!M227="extra", "extra", 'historyTags 2'!M227="missing", "missing", 'onchangeTags 2'!M227="missing", "missing", 'procTags 2'!M227="missing", "missing", 'historyTags 2'!M227="ignore", "ignore", 'onchangeTags 2'!M227="ignore", "ignore", 'procTags 2'!M227="ignore", "ignore")</f>
        <v>ignore</v>
      </c>
      <c r="N227" s="1" t="str" cm="1">
        <f t="array" aca="1" ref="N227" ca="1">_xlfn.IFS('historyTags 2'!N227="have", "have", 'onchangeTags 2'!N227="have", "have", 'procTags 2'!N227="have", "have", 'historyTags 2'!N227="extra", "extra", 'onchangeTags 2'!N227="extra", "extra", 'procTags 2'!N227="extra", "extra", 'historyTags 2'!N227="missing", "missing", 'onchangeTags 2'!N227="missing", "missing", 'procTags 2'!N227="missing", "missing", 'historyTags 2'!N227="ignore", "ignore", 'onchangeTags 2'!N227="ignore", "ignore", 'procTags 2'!N227="ignore", "ignore")</f>
        <v>ignore</v>
      </c>
      <c r="O227" s="1" t="str" cm="1">
        <f t="array" aca="1" ref="O227" ca="1">_xlfn.IFS('historyTags 2'!O227="have", "have", 'onchangeTags 2'!O227="have", "have", 'procTags 2'!O227="have", "have", 'historyTags 2'!O227="extra", "extra", 'onchangeTags 2'!O227="extra", "extra", 'procTags 2'!O227="extra", "extra", 'historyTags 2'!O227="missing", "missing", 'onchangeTags 2'!O227="missing", "missing", 'procTags 2'!O227="missing", "missing", 'historyTags 2'!O227="ignore", "ignore", 'onchangeTags 2'!O227="ignore", "ignore", 'procTags 2'!O227="ignore", "ignore")</f>
        <v>ignore</v>
      </c>
      <c r="P227" s="1" t="str" cm="1">
        <f t="array" aca="1" ref="P227" ca="1">_xlfn.IFS('historyTags 2'!P227="have", "have", 'onchangeTags 2'!P227="have", "have", 'procTags 2'!P227="have", "have", 'historyTags 2'!P227="extra", "extra", 'onchangeTags 2'!P227="extra", "extra", 'procTags 2'!P227="extra", "extra", 'historyTags 2'!P227="missing", "missing", 'onchangeTags 2'!P227="missing", "missing", 'procTags 2'!P227="missing", "missing", 'historyTags 2'!P227="ignore", "ignore", 'onchangeTags 2'!P227="ignore", "ignore", 'procTags 2'!P227="ignore", "ignore")</f>
        <v>ignore</v>
      </c>
    </row>
    <row r="228" spans="1:16" x14ac:dyDescent="0.2">
      <c r="A228" s="1" t="str">
        <f ca="1">IFERROR(__xludf.DUMMYFUNCTION("""COMPUTED_VALUE"""),"PID_prop_slow_heater")</f>
        <v>PID_prop_slow_heater</v>
      </c>
      <c r="B228" s="1" t="str" cm="1">
        <f t="array" aca="1" ref="B228" ca="1">_xlfn.IFS('historyTags 2'!B228="have", "have", 'onchangeTags 2'!B228="have", "have", 'procTags 2'!B228="have", "have", 'historyTags 2'!B228="extra", "extra", 'onchangeTags 2'!B228="extra", "extra", 'procTags 2'!B228="extra", "extra", 'historyTags 2'!B228="missing", "missing", 'onchangeTags 2'!B228="missing", "missing", 'procTags 2'!B228="missing", "missing", 'historyTags 2'!B228="ignore", "ignore", 'onchangeTags 2'!B228="ignore", "ignore", 'procTags 2'!B228="ignore", "ignore")</f>
        <v>ignore</v>
      </c>
      <c r="C228" s="1" t="str" cm="1">
        <f t="array" aca="1" ref="C228" ca="1">_xlfn.IFS('historyTags 2'!C228="have", "have", 'onchangeTags 2'!C228="have", "have", 'procTags 2'!C228="have", "have", 'historyTags 2'!C228="extra", "extra", 'onchangeTags 2'!C228="extra", "extra", 'procTags 2'!C228="extra", "extra", 'historyTags 2'!C228="missing", "missing", 'onchangeTags 2'!C228="missing", "missing", 'procTags 2'!C228="missing", "missing", 'historyTags 2'!C228="ignore", "ignore", 'onchangeTags 2'!C228="ignore", "ignore", 'procTags 2'!C228="ignore", "ignore")</f>
        <v>ignore</v>
      </c>
      <c r="D228" s="1" t="str" cm="1">
        <f t="array" aca="1" ref="D228" ca="1">_xlfn.IFS('historyTags 2'!D228="have", "have", 'onchangeTags 2'!D228="have", "have", 'procTags 2'!D228="have", "have", 'historyTags 2'!D228="extra", "extra", 'onchangeTags 2'!D228="extra", "extra", 'procTags 2'!D228="extra", "extra", 'historyTags 2'!D228="missing", "missing", 'onchangeTags 2'!D228="missing", "missing", 'procTags 2'!D228="missing", "missing", 'historyTags 2'!D228="ignore", "ignore", 'onchangeTags 2'!D228="ignore", "ignore", 'procTags 2'!D228="ignore", "ignore")</f>
        <v>ignore</v>
      </c>
      <c r="E228" s="1" t="str" cm="1">
        <f t="array" aca="1" ref="E228" ca="1">_xlfn.IFS('historyTags 2'!E228="have", "have", 'onchangeTags 2'!E228="have", "have", 'procTags 2'!E228="have", "have", 'historyTags 2'!E228="extra", "extra", 'onchangeTags 2'!E228="extra", "extra", 'procTags 2'!E228="extra", "extra", 'historyTags 2'!E228="missing", "missing", 'onchangeTags 2'!E228="missing", "missing", 'procTags 2'!E228="missing", "missing", 'historyTags 2'!E228="ignore", "ignore", 'onchangeTags 2'!E228="ignore", "ignore", 'procTags 2'!E228="ignore", "ignore")</f>
        <v>ignore</v>
      </c>
      <c r="F228" s="1" t="str" cm="1">
        <f t="array" aca="1" ref="F228" ca="1">_xlfn.IFS('historyTags 2'!F228="have", "have", 'onchangeTags 2'!F228="have", "have", 'procTags 2'!F228="have", "have", 'historyTags 2'!F228="extra", "extra", 'onchangeTags 2'!F228="extra", "extra", 'procTags 2'!F228="extra", "extra", 'historyTags 2'!F228="missing", "missing", 'onchangeTags 2'!F228="missing", "missing", 'procTags 2'!F228="missing", "missing", 'historyTags 2'!F228="ignore", "ignore", 'onchangeTags 2'!F228="ignore", "ignore", 'procTags 2'!F228="ignore", "ignore")</f>
        <v>ignore</v>
      </c>
      <c r="G228" s="1" t="str" cm="1">
        <f t="array" aca="1" ref="G228" ca="1">_xlfn.IFS('historyTags 2'!G228="have", "have", 'onchangeTags 2'!G228="have", "have", 'procTags 2'!G228="have", "have", 'historyTags 2'!G228="extra", "extra", 'onchangeTags 2'!G228="extra", "extra", 'procTags 2'!G228="extra", "extra", 'historyTags 2'!G228="missing", "missing", 'onchangeTags 2'!G228="missing", "missing", 'procTags 2'!G228="missing", "missing", 'historyTags 2'!G228="ignore", "ignore", 'onchangeTags 2'!G228="ignore", "ignore", 'procTags 2'!G228="ignore", "ignore")</f>
        <v>ignore</v>
      </c>
      <c r="H228" s="1" t="str" cm="1">
        <f t="array" aca="1" ref="H228" ca="1">_xlfn.IFS('historyTags 2'!H228="have", "have", 'onchangeTags 2'!H228="have", "have", 'procTags 2'!H228="have", "have", 'historyTags 2'!H228="extra", "extra", 'onchangeTags 2'!H228="extra", "extra", 'procTags 2'!H228="extra", "extra", 'historyTags 2'!H228="missing", "missing", 'onchangeTags 2'!H228="missing", "missing", 'procTags 2'!H228="missing", "missing", 'historyTags 2'!H228="ignore", "ignore", 'onchangeTags 2'!H228="ignore", "ignore", 'procTags 2'!H228="ignore", "ignore")</f>
        <v>ignore</v>
      </c>
      <c r="I228" s="1" t="str" cm="1">
        <f t="array" aca="1" ref="I228" ca="1">_xlfn.IFS('historyTags 2'!I228="have", "have", 'onchangeTags 2'!I228="have", "have", 'procTags 2'!I228="have", "have", 'historyTags 2'!I228="extra", "extra", 'onchangeTags 2'!I228="extra", "extra", 'procTags 2'!I228="extra", "extra", 'historyTags 2'!I228="missing", "missing", 'onchangeTags 2'!I228="missing", "missing", 'procTags 2'!I228="missing", "missing", 'historyTags 2'!I228="ignore", "ignore", 'onchangeTags 2'!I228="ignore", "ignore", 'procTags 2'!I228="ignore", "ignore")</f>
        <v>ignore</v>
      </c>
      <c r="J228" s="1" t="str" cm="1">
        <f t="array" aca="1" ref="J228" ca="1">_xlfn.IFS('historyTags 2'!J228="have", "have", 'onchangeTags 2'!J228="have", "have", 'procTags 2'!J228="have", "have", 'historyTags 2'!J228="extra", "extra", 'onchangeTags 2'!J228="extra", "extra", 'procTags 2'!J228="extra", "extra", 'historyTags 2'!J228="missing", "missing", 'onchangeTags 2'!J228="missing", "missing", 'procTags 2'!J228="missing", "missing", 'historyTags 2'!J228="ignore", "ignore", 'onchangeTags 2'!J228="ignore", "ignore", 'procTags 2'!J228="ignore", "ignore")</f>
        <v>ignore</v>
      </c>
      <c r="K228" s="1" t="str" cm="1">
        <f t="array" aca="1" ref="K228" ca="1">_xlfn.IFS('historyTags 2'!K228="have", "have", 'onchangeTags 2'!K228="have", "have", 'procTags 2'!K228="have", "have", 'historyTags 2'!K228="extra", "extra", 'onchangeTags 2'!K228="extra", "extra", 'procTags 2'!K228="extra", "extra", 'historyTags 2'!K228="missing", "missing", 'onchangeTags 2'!K228="missing", "missing", 'procTags 2'!K228="missing", "missing", 'historyTags 2'!K228="ignore", "ignore", 'onchangeTags 2'!K228="ignore", "ignore", 'procTags 2'!K228="ignore", "ignore")</f>
        <v>ignore</v>
      </c>
      <c r="L228" s="1" t="str" cm="1">
        <f t="array" aca="1" ref="L228" ca="1">_xlfn.IFS('historyTags 2'!L228="have", "have", 'onchangeTags 2'!L228="have", "have", 'procTags 2'!L228="have", "have", 'historyTags 2'!L228="extra", "extra", 'onchangeTags 2'!L228="extra", "extra", 'procTags 2'!L228="extra", "extra", 'historyTags 2'!L228="missing", "missing", 'onchangeTags 2'!L228="missing", "missing", 'procTags 2'!L228="missing", "missing", 'historyTags 2'!L228="ignore", "ignore", 'onchangeTags 2'!L228="ignore", "ignore", 'procTags 2'!L228="ignore", "ignore")</f>
        <v>ignore</v>
      </c>
      <c r="M228" s="1" t="str" cm="1">
        <f t="array" aca="1" ref="M228" ca="1">_xlfn.IFS('historyTags 2'!M228="have", "have", 'onchangeTags 2'!M228="have", "have", 'procTags 2'!M228="have", "have", 'historyTags 2'!M228="extra", "extra", 'onchangeTags 2'!M228="extra", "extra", 'procTags 2'!M228="extra", "extra", 'historyTags 2'!M228="missing", "missing", 'onchangeTags 2'!M228="missing", "missing", 'procTags 2'!M228="missing", "missing", 'historyTags 2'!M228="ignore", "ignore", 'onchangeTags 2'!M228="ignore", "ignore", 'procTags 2'!M228="ignore", "ignore")</f>
        <v>ignore</v>
      </c>
      <c r="N228" s="1" t="str" cm="1">
        <f t="array" aca="1" ref="N228" ca="1">_xlfn.IFS('historyTags 2'!N228="have", "have", 'onchangeTags 2'!N228="have", "have", 'procTags 2'!N228="have", "have", 'historyTags 2'!N228="extra", "extra", 'onchangeTags 2'!N228="extra", "extra", 'procTags 2'!N228="extra", "extra", 'historyTags 2'!N228="missing", "missing", 'onchangeTags 2'!N228="missing", "missing", 'procTags 2'!N228="missing", "missing", 'historyTags 2'!N228="ignore", "ignore", 'onchangeTags 2'!N228="ignore", "ignore", 'procTags 2'!N228="ignore", "ignore")</f>
        <v>ignore</v>
      </c>
      <c r="O228" s="1" t="str" cm="1">
        <f t="array" aca="1" ref="O228" ca="1">_xlfn.IFS('historyTags 2'!O228="have", "have", 'onchangeTags 2'!O228="have", "have", 'procTags 2'!O228="have", "have", 'historyTags 2'!O228="extra", "extra", 'onchangeTags 2'!O228="extra", "extra", 'procTags 2'!O228="extra", "extra", 'historyTags 2'!O228="missing", "missing", 'onchangeTags 2'!O228="missing", "missing", 'procTags 2'!O228="missing", "missing", 'historyTags 2'!O228="ignore", "ignore", 'onchangeTags 2'!O228="ignore", "ignore", 'procTags 2'!O228="ignore", "ignore")</f>
        <v>ignore</v>
      </c>
      <c r="P228" s="1" t="str" cm="1">
        <f t="array" aca="1" ref="P228" ca="1">_xlfn.IFS('historyTags 2'!P228="have", "have", 'onchangeTags 2'!P228="have", "have", 'procTags 2'!P228="have", "have", 'historyTags 2'!P228="extra", "extra", 'onchangeTags 2'!P228="extra", "extra", 'procTags 2'!P228="extra", "extra", 'historyTags 2'!P228="missing", "missing", 'onchangeTags 2'!P228="missing", "missing", 'procTags 2'!P228="missing", "missing", 'historyTags 2'!P228="ignore", "ignore", 'onchangeTags 2'!P228="ignore", "ignore", 'procTags 2'!P228="ignore", "ignore")</f>
        <v>ignore</v>
      </c>
    </row>
    <row r="229" spans="1:16" x14ac:dyDescent="0.2">
      <c r="A229" s="1" t="str">
        <f ca="1">IFERROR(__xludf.DUMMYFUNCTION("""COMPUTED_VALUE"""),"PID_temp_dev_cutoff")</f>
        <v>PID_temp_dev_cutoff</v>
      </c>
      <c r="B229" s="1" t="str" cm="1">
        <f t="array" aca="1" ref="B229" ca="1">_xlfn.IFS('historyTags 2'!B229="have", "have", 'onchangeTags 2'!B229="have", "have", 'procTags 2'!B229="have", "have", 'historyTags 2'!B229="extra", "extra", 'onchangeTags 2'!B229="extra", "extra", 'procTags 2'!B229="extra", "extra", 'historyTags 2'!B229="missing", "missing", 'onchangeTags 2'!B229="missing", "missing", 'procTags 2'!B229="missing", "missing", 'historyTags 2'!B229="ignore", "ignore", 'onchangeTags 2'!B229="ignore", "ignore", 'procTags 2'!B229="ignore", "ignore")</f>
        <v>ignore</v>
      </c>
      <c r="C229" s="1" t="str" cm="1">
        <f t="array" aca="1" ref="C229" ca="1">_xlfn.IFS('historyTags 2'!C229="have", "have", 'onchangeTags 2'!C229="have", "have", 'procTags 2'!C229="have", "have", 'historyTags 2'!C229="extra", "extra", 'onchangeTags 2'!C229="extra", "extra", 'procTags 2'!C229="extra", "extra", 'historyTags 2'!C229="missing", "missing", 'onchangeTags 2'!C229="missing", "missing", 'procTags 2'!C229="missing", "missing", 'historyTags 2'!C229="ignore", "ignore", 'onchangeTags 2'!C229="ignore", "ignore", 'procTags 2'!C229="ignore", "ignore")</f>
        <v>ignore</v>
      </c>
      <c r="D229" s="1" t="str" cm="1">
        <f t="array" aca="1" ref="D229" ca="1">_xlfn.IFS('historyTags 2'!D229="have", "have", 'onchangeTags 2'!D229="have", "have", 'procTags 2'!D229="have", "have", 'historyTags 2'!D229="extra", "extra", 'onchangeTags 2'!D229="extra", "extra", 'procTags 2'!D229="extra", "extra", 'historyTags 2'!D229="missing", "missing", 'onchangeTags 2'!D229="missing", "missing", 'procTags 2'!D229="missing", "missing", 'historyTags 2'!D229="ignore", "ignore", 'onchangeTags 2'!D229="ignore", "ignore", 'procTags 2'!D229="ignore", "ignore")</f>
        <v>ignore</v>
      </c>
      <c r="E229" s="1" t="str" cm="1">
        <f t="array" aca="1" ref="E229" ca="1">_xlfn.IFS('historyTags 2'!E229="have", "have", 'onchangeTags 2'!E229="have", "have", 'procTags 2'!E229="have", "have", 'historyTags 2'!E229="extra", "extra", 'onchangeTags 2'!E229="extra", "extra", 'procTags 2'!E229="extra", "extra", 'historyTags 2'!E229="missing", "missing", 'onchangeTags 2'!E229="missing", "missing", 'procTags 2'!E229="missing", "missing", 'historyTags 2'!E229="ignore", "ignore", 'onchangeTags 2'!E229="ignore", "ignore", 'procTags 2'!E229="ignore", "ignore")</f>
        <v>ignore</v>
      </c>
      <c r="F229" s="1" t="str" cm="1">
        <f t="array" aca="1" ref="F229" ca="1">_xlfn.IFS('historyTags 2'!F229="have", "have", 'onchangeTags 2'!F229="have", "have", 'procTags 2'!F229="have", "have", 'historyTags 2'!F229="extra", "extra", 'onchangeTags 2'!F229="extra", "extra", 'procTags 2'!F229="extra", "extra", 'historyTags 2'!F229="missing", "missing", 'onchangeTags 2'!F229="missing", "missing", 'procTags 2'!F229="missing", "missing", 'historyTags 2'!F229="ignore", "ignore", 'onchangeTags 2'!F229="ignore", "ignore", 'procTags 2'!F229="ignore", "ignore")</f>
        <v>ignore</v>
      </c>
      <c r="G229" s="1" t="str" cm="1">
        <f t="array" aca="1" ref="G229" ca="1">_xlfn.IFS('historyTags 2'!G229="have", "have", 'onchangeTags 2'!G229="have", "have", 'procTags 2'!G229="have", "have", 'historyTags 2'!G229="extra", "extra", 'onchangeTags 2'!G229="extra", "extra", 'procTags 2'!G229="extra", "extra", 'historyTags 2'!G229="missing", "missing", 'onchangeTags 2'!G229="missing", "missing", 'procTags 2'!G229="missing", "missing", 'historyTags 2'!G229="ignore", "ignore", 'onchangeTags 2'!G229="ignore", "ignore", 'procTags 2'!G229="ignore", "ignore")</f>
        <v>ignore</v>
      </c>
      <c r="H229" s="1" t="str" cm="1">
        <f t="array" aca="1" ref="H229" ca="1">_xlfn.IFS('historyTags 2'!H229="have", "have", 'onchangeTags 2'!H229="have", "have", 'procTags 2'!H229="have", "have", 'historyTags 2'!H229="extra", "extra", 'onchangeTags 2'!H229="extra", "extra", 'procTags 2'!H229="extra", "extra", 'historyTags 2'!H229="missing", "missing", 'onchangeTags 2'!H229="missing", "missing", 'procTags 2'!H229="missing", "missing", 'historyTags 2'!H229="ignore", "ignore", 'onchangeTags 2'!H229="ignore", "ignore", 'procTags 2'!H229="ignore", "ignore")</f>
        <v>ignore</v>
      </c>
      <c r="I229" s="1" t="str" cm="1">
        <f t="array" aca="1" ref="I229" ca="1">_xlfn.IFS('historyTags 2'!I229="have", "have", 'onchangeTags 2'!I229="have", "have", 'procTags 2'!I229="have", "have", 'historyTags 2'!I229="extra", "extra", 'onchangeTags 2'!I229="extra", "extra", 'procTags 2'!I229="extra", "extra", 'historyTags 2'!I229="missing", "missing", 'onchangeTags 2'!I229="missing", "missing", 'procTags 2'!I229="missing", "missing", 'historyTags 2'!I229="ignore", "ignore", 'onchangeTags 2'!I229="ignore", "ignore", 'procTags 2'!I229="ignore", "ignore")</f>
        <v>ignore</v>
      </c>
      <c r="J229" s="1" t="str" cm="1">
        <f t="array" aca="1" ref="J229" ca="1">_xlfn.IFS('historyTags 2'!J229="have", "have", 'onchangeTags 2'!J229="have", "have", 'procTags 2'!J229="have", "have", 'historyTags 2'!J229="extra", "extra", 'onchangeTags 2'!J229="extra", "extra", 'procTags 2'!J229="extra", "extra", 'historyTags 2'!J229="missing", "missing", 'onchangeTags 2'!J229="missing", "missing", 'procTags 2'!J229="missing", "missing", 'historyTags 2'!J229="ignore", "ignore", 'onchangeTags 2'!J229="ignore", "ignore", 'procTags 2'!J229="ignore", "ignore")</f>
        <v>ignore</v>
      </c>
      <c r="K229" s="1" t="str" cm="1">
        <f t="array" aca="1" ref="K229" ca="1">_xlfn.IFS('historyTags 2'!K229="have", "have", 'onchangeTags 2'!K229="have", "have", 'procTags 2'!K229="have", "have", 'historyTags 2'!K229="extra", "extra", 'onchangeTags 2'!K229="extra", "extra", 'procTags 2'!K229="extra", "extra", 'historyTags 2'!K229="missing", "missing", 'onchangeTags 2'!K229="missing", "missing", 'procTags 2'!K229="missing", "missing", 'historyTags 2'!K229="ignore", "ignore", 'onchangeTags 2'!K229="ignore", "ignore", 'procTags 2'!K229="ignore", "ignore")</f>
        <v>ignore</v>
      </c>
      <c r="L229" s="1" t="str" cm="1">
        <f t="array" aca="1" ref="L229" ca="1">_xlfn.IFS('historyTags 2'!L229="have", "have", 'onchangeTags 2'!L229="have", "have", 'procTags 2'!L229="have", "have", 'historyTags 2'!L229="extra", "extra", 'onchangeTags 2'!L229="extra", "extra", 'procTags 2'!L229="extra", "extra", 'historyTags 2'!L229="missing", "missing", 'onchangeTags 2'!L229="missing", "missing", 'procTags 2'!L229="missing", "missing", 'historyTags 2'!L229="ignore", "ignore", 'onchangeTags 2'!L229="ignore", "ignore", 'procTags 2'!L229="ignore", "ignore")</f>
        <v>ignore</v>
      </c>
      <c r="M229" s="1" t="str" cm="1">
        <f t="array" aca="1" ref="M229" ca="1">_xlfn.IFS('historyTags 2'!M229="have", "have", 'onchangeTags 2'!M229="have", "have", 'procTags 2'!M229="have", "have", 'historyTags 2'!M229="extra", "extra", 'onchangeTags 2'!M229="extra", "extra", 'procTags 2'!M229="extra", "extra", 'historyTags 2'!M229="missing", "missing", 'onchangeTags 2'!M229="missing", "missing", 'procTags 2'!M229="missing", "missing", 'historyTags 2'!M229="ignore", "ignore", 'onchangeTags 2'!M229="ignore", "ignore", 'procTags 2'!M229="ignore", "ignore")</f>
        <v>ignore</v>
      </c>
      <c r="N229" s="1" t="str" cm="1">
        <f t="array" aca="1" ref="N229" ca="1">_xlfn.IFS('historyTags 2'!N229="have", "have", 'onchangeTags 2'!N229="have", "have", 'procTags 2'!N229="have", "have", 'historyTags 2'!N229="extra", "extra", 'onchangeTags 2'!N229="extra", "extra", 'procTags 2'!N229="extra", "extra", 'historyTags 2'!N229="missing", "missing", 'onchangeTags 2'!N229="missing", "missing", 'procTags 2'!N229="missing", "missing", 'historyTags 2'!N229="ignore", "ignore", 'onchangeTags 2'!N229="ignore", "ignore", 'procTags 2'!N229="ignore", "ignore")</f>
        <v>ignore</v>
      </c>
      <c r="O229" s="1" t="str" cm="1">
        <f t="array" aca="1" ref="O229" ca="1">_xlfn.IFS('historyTags 2'!O229="have", "have", 'onchangeTags 2'!O229="have", "have", 'procTags 2'!O229="have", "have", 'historyTags 2'!O229="extra", "extra", 'onchangeTags 2'!O229="extra", "extra", 'procTags 2'!O229="extra", "extra", 'historyTags 2'!O229="missing", "missing", 'onchangeTags 2'!O229="missing", "missing", 'procTags 2'!O229="missing", "missing", 'historyTags 2'!O229="ignore", "ignore", 'onchangeTags 2'!O229="ignore", "ignore", 'procTags 2'!O229="ignore", "ignore")</f>
        <v>ignore</v>
      </c>
      <c r="P229" s="1" t="str" cm="1">
        <f t="array" aca="1" ref="P229" ca="1">_xlfn.IFS('historyTags 2'!P229="have", "have", 'onchangeTags 2'!P229="have", "have", 'procTags 2'!P229="have", "have", 'historyTags 2'!P229="extra", "extra", 'onchangeTags 2'!P229="extra", "extra", 'procTags 2'!P229="extra", "extra", 'historyTags 2'!P229="missing", "missing", 'onchangeTags 2'!P229="missing", "missing", 'procTags 2'!P229="missing", "missing", 'historyTags 2'!P229="ignore", "ignore", 'onchangeTags 2'!P229="ignore", "ignore", 'procTags 2'!P229="ignore", "ignore")</f>
        <v>ignore</v>
      </c>
    </row>
    <row r="230" spans="1:16" x14ac:dyDescent="0.2">
      <c r="A230" s="1" t="str">
        <f ca="1">IFERROR(__xludf.DUMMYFUNCTION("""COMPUTED_VALUE"""),"realtime\epa_dp")</f>
        <v>realtime\epa_dp</v>
      </c>
      <c r="B230" s="1" t="str" cm="1">
        <f t="array" aca="1" ref="B230" ca="1">_xlfn.IFS('historyTags 2'!B230="have", "have", 'onchangeTags 2'!B230="have", "have", 'procTags 2'!B230="have", "have", 'historyTags 2'!B230="extra", "extra", 'onchangeTags 2'!B230="extra", "extra", 'procTags 2'!B230="extra", "extra", 'historyTags 2'!B230="missing", "missing", 'onchangeTags 2'!B230="missing", "missing", 'procTags 2'!B230="missing", "missing", 'historyTags 2'!B230="ignore", "ignore", 'onchangeTags 2'!B230="ignore", "ignore", 'procTags 2'!B230="ignore", "ignore")</f>
        <v>ignore</v>
      </c>
      <c r="C230" s="1" t="str" cm="1">
        <f t="array" aca="1" ref="C230" ca="1">_xlfn.IFS('historyTags 2'!C230="have", "have", 'onchangeTags 2'!C230="have", "have", 'procTags 2'!C230="have", "have", 'historyTags 2'!C230="extra", "extra", 'onchangeTags 2'!C230="extra", "extra", 'procTags 2'!C230="extra", "extra", 'historyTags 2'!C230="missing", "missing", 'onchangeTags 2'!C230="missing", "missing", 'procTags 2'!C230="missing", "missing", 'historyTags 2'!C230="ignore", "ignore", 'onchangeTags 2'!C230="ignore", "ignore", 'procTags 2'!C230="ignore", "ignore")</f>
        <v>ignore</v>
      </c>
      <c r="D230" s="1" t="str" cm="1">
        <f t="array" aca="1" ref="D230" ca="1">_xlfn.IFS('historyTags 2'!D230="have", "have", 'onchangeTags 2'!D230="have", "have", 'procTags 2'!D230="have", "have", 'historyTags 2'!D230="extra", "extra", 'onchangeTags 2'!D230="extra", "extra", 'procTags 2'!D230="extra", "extra", 'historyTags 2'!D230="missing", "missing", 'onchangeTags 2'!D230="missing", "missing", 'procTags 2'!D230="missing", "missing", 'historyTags 2'!D230="ignore", "ignore", 'onchangeTags 2'!D230="ignore", "ignore", 'procTags 2'!D230="ignore", "ignore")</f>
        <v>ignore</v>
      </c>
      <c r="E230" s="1" t="str" cm="1">
        <f t="array" aca="1" ref="E230" ca="1">_xlfn.IFS('historyTags 2'!E230="have", "have", 'onchangeTags 2'!E230="have", "have", 'procTags 2'!E230="have", "have", 'historyTags 2'!E230="extra", "extra", 'onchangeTags 2'!E230="extra", "extra", 'procTags 2'!E230="extra", "extra", 'historyTags 2'!E230="missing", "missing", 'onchangeTags 2'!E230="missing", "missing", 'procTags 2'!E230="missing", "missing", 'historyTags 2'!E230="ignore", "ignore", 'onchangeTags 2'!E230="ignore", "ignore", 'procTags 2'!E230="ignore", "ignore")</f>
        <v>ignore</v>
      </c>
      <c r="F230" s="1" t="str" cm="1">
        <f t="array" aca="1" ref="F230" ca="1">_xlfn.IFS('historyTags 2'!F230="have", "have", 'onchangeTags 2'!F230="have", "have", 'procTags 2'!F230="have", "have", 'historyTags 2'!F230="extra", "extra", 'onchangeTags 2'!F230="extra", "extra", 'procTags 2'!F230="extra", "extra", 'historyTags 2'!F230="missing", "missing", 'onchangeTags 2'!F230="missing", "missing", 'procTags 2'!F230="missing", "missing", 'historyTags 2'!F230="ignore", "ignore", 'onchangeTags 2'!F230="ignore", "ignore", 'procTags 2'!F230="ignore", "ignore")</f>
        <v>ignore</v>
      </c>
      <c r="G230" s="1" t="str" cm="1">
        <f t="array" aca="1" ref="G230" ca="1">_xlfn.IFS('historyTags 2'!G230="have", "have", 'onchangeTags 2'!G230="have", "have", 'procTags 2'!G230="have", "have", 'historyTags 2'!G230="extra", "extra", 'onchangeTags 2'!G230="extra", "extra", 'procTags 2'!G230="extra", "extra", 'historyTags 2'!G230="missing", "missing", 'onchangeTags 2'!G230="missing", "missing", 'procTags 2'!G230="missing", "missing", 'historyTags 2'!G230="ignore", "ignore", 'onchangeTags 2'!G230="ignore", "ignore", 'procTags 2'!G230="ignore", "ignore")</f>
        <v>ignore</v>
      </c>
      <c r="H230" s="1" t="str" cm="1">
        <f t="array" aca="1" ref="H230" ca="1">_xlfn.IFS('historyTags 2'!H230="have", "have", 'onchangeTags 2'!H230="have", "have", 'procTags 2'!H230="have", "have", 'historyTags 2'!H230="extra", "extra", 'onchangeTags 2'!H230="extra", "extra", 'procTags 2'!H230="extra", "extra", 'historyTags 2'!H230="missing", "missing", 'onchangeTags 2'!H230="missing", "missing", 'procTags 2'!H230="missing", "missing", 'historyTags 2'!H230="ignore", "ignore", 'onchangeTags 2'!H230="ignore", "ignore", 'procTags 2'!H230="ignore", "ignore")</f>
        <v>ignore</v>
      </c>
      <c r="I230" s="1" t="str" cm="1">
        <f t="array" aca="1" ref="I230" ca="1">_xlfn.IFS('historyTags 2'!I230="have", "have", 'onchangeTags 2'!I230="have", "have", 'procTags 2'!I230="have", "have", 'historyTags 2'!I230="extra", "extra", 'onchangeTags 2'!I230="extra", "extra", 'procTags 2'!I230="extra", "extra", 'historyTags 2'!I230="missing", "missing", 'onchangeTags 2'!I230="missing", "missing", 'procTags 2'!I230="missing", "missing", 'historyTags 2'!I230="ignore", "ignore", 'onchangeTags 2'!I230="ignore", "ignore", 'procTags 2'!I230="ignore", "ignore")</f>
        <v>ignore</v>
      </c>
      <c r="J230" s="1" t="str" cm="1">
        <f t="array" aca="1" ref="J230" ca="1">_xlfn.IFS('historyTags 2'!J230="have", "have", 'onchangeTags 2'!J230="have", "have", 'procTags 2'!J230="have", "have", 'historyTags 2'!J230="extra", "extra", 'onchangeTags 2'!J230="extra", "extra", 'procTags 2'!J230="extra", "extra", 'historyTags 2'!J230="missing", "missing", 'onchangeTags 2'!J230="missing", "missing", 'procTags 2'!J230="missing", "missing", 'historyTags 2'!J230="ignore", "ignore", 'onchangeTags 2'!J230="ignore", "ignore", 'procTags 2'!J230="ignore", "ignore")</f>
        <v>ignore</v>
      </c>
      <c r="K230" s="1" t="str" cm="1">
        <f t="array" aca="1" ref="K230" ca="1">_xlfn.IFS('historyTags 2'!K230="have", "have", 'onchangeTags 2'!K230="have", "have", 'procTags 2'!K230="have", "have", 'historyTags 2'!K230="extra", "extra", 'onchangeTags 2'!K230="extra", "extra", 'procTags 2'!K230="extra", "extra", 'historyTags 2'!K230="missing", "missing", 'onchangeTags 2'!K230="missing", "missing", 'procTags 2'!K230="missing", "missing", 'historyTags 2'!K230="ignore", "ignore", 'onchangeTags 2'!K230="ignore", "ignore", 'procTags 2'!K230="ignore", "ignore")</f>
        <v>ignore</v>
      </c>
      <c r="L230" s="1" t="str" cm="1">
        <f t="array" aca="1" ref="L230" ca="1">_xlfn.IFS('historyTags 2'!L230="have", "have", 'onchangeTags 2'!L230="have", "have", 'procTags 2'!L230="have", "have", 'historyTags 2'!L230="extra", "extra", 'onchangeTags 2'!L230="extra", "extra", 'procTags 2'!L230="extra", "extra", 'historyTags 2'!L230="missing", "missing", 'onchangeTags 2'!L230="missing", "missing", 'procTags 2'!L230="missing", "missing", 'historyTags 2'!L230="ignore", "ignore", 'onchangeTags 2'!L230="ignore", "ignore", 'procTags 2'!L230="ignore", "ignore")</f>
        <v>ignore</v>
      </c>
      <c r="M230" s="1" t="str" cm="1">
        <f t="array" aca="1" ref="M230" ca="1">_xlfn.IFS('historyTags 2'!M230="have", "have", 'onchangeTags 2'!M230="have", "have", 'procTags 2'!M230="have", "have", 'historyTags 2'!M230="extra", "extra", 'onchangeTags 2'!M230="extra", "extra", 'procTags 2'!M230="extra", "extra", 'historyTags 2'!M230="missing", "missing", 'onchangeTags 2'!M230="missing", "missing", 'procTags 2'!M230="missing", "missing", 'historyTags 2'!M230="ignore", "ignore", 'onchangeTags 2'!M230="ignore", "ignore", 'procTags 2'!M230="ignore", "ignore")</f>
        <v>ignore</v>
      </c>
      <c r="N230" s="1" t="str" cm="1">
        <f t="array" aca="1" ref="N230" ca="1">_xlfn.IFS('historyTags 2'!N230="have", "have", 'onchangeTags 2'!N230="have", "have", 'procTags 2'!N230="have", "have", 'historyTags 2'!N230="extra", "extra", 'onchangeTags 2'!N230="extra", "extra", 'procTags 2'!N230="extra", "extra", 'historyTags 2'!N230="missing", "missing", 'onchangeTags 2'!N230="missing", "missing", 'procTags 2'!N230="missing", "missing", 'historyTags 2'!N230="ignore", "ignore", 'onchangeTags 2'!N230="ignore", "ignore", 'procTags 2'!N230="ignore", "ignore")</f>
        <v>ignore</v>
      </c>
      <c r="O230" s="1" t="str" cm="1">
        <f t="array" aca="1" ref="O230" ca="1">_xlfn.IFS('historyTags 2'!O230="have", "have", 'onchangeTags 2'!O230="have", "have", 'procTags 2'!O230="have", "have", 'historyTags 2'!O230="extra", "extra", 'onchangeTags 2'!O230="extra", "extra", 'procTags 2'!O230="extra", "extra", 'historyTags 2'!O230="missing", "missing", 'onchangeTags 2'!O230="missing", "missing", 'procTags 2'!O230="missing", "missing", 'historyTags 2'!O230="ignore", "ignore", 'onchangeTags 2'!O230="ignore", "ignore", 'procTags 2'!O230="ignore", "ignore")</f>
        <v>ignore</v>
      </c>
      <c r="P230" s="1" t="str" cm="1">
        <f t="array" aca="1" ref="P230" ca="1">_xlfn.IFS('historyTags 2'!P230="have", "have", 'onchangeTags 2'!P230="have", "have", 'procTags 2'!P230="have", "have", 'historyTags 2'!P230="extra", "extra", 'onchangeTags 2'!P230="extra", "extra", 'procTags 2'!P230="extra", "extra", 'historyTags 2'!P230="missing", "missing", 'onchangeTags 2'!P230="missing", "missing", 'procTags 2'!P230="missing", "missing", 'historyTags 2'!P230="ignore", "ignore", 'onchangeTags 2'!P230="ignore", "ignore", 'procTags 2'!P230="ignore", "ignore")</f>
        <v>have</v>
      </c>
    </row>
    <row r="231" spans="1:16" x14ac:dyDescent="0.2">
      <c r="A231" s="1" t="str">
        <f ca="1">IFERROR(__xludf.DUMMYFUNCTION("""COMPUTED_VALUE"""),"realtime\epa_rh")</f>
        <v>realtime\epa_rh</v>
      </c>
      <c r="B231" s="1" t="str" cm="1">
        <f t="array" aca="1" ref="B231" ca="1">_xlfn.IFS('historyTags 2'!B231="have", "have", 'onchangeTags 2'!B231="have", "have", 'procTags 2'!B231="have", "have", 'historyTags 2'!B231="extra", "extra", 'onchangeTags 2'!B231="extra", "extra", 'procTags 2'!B231="extra", "extra", 'historyTags 2'!B231="missing", "missing", 'onchangeTags 2'!B231="missing", "missing", 'procTags 2'!B231="missing", "missing", 'historyTags 2'!B231="ignore", "ignore", 'onchangeTags 2'!B231="ignore", "ignore", 'procTags 2'!B231="ignore", "ignore")</f>
        <v>ignore</v>
      </c>
      <c r="C231" s="1" t="str" cm="1">
        <f t="array" aca="1" ref="C231" ca="1">_xlfn.IFS('historyTags 2'!C231="have", "have", 'onchangeTags 2'!C231="have", "have", 'procTags 2'!C231="have", "have", 'historyTags 2'!C231="extra", "extra", 'onchangeTags 2'!C231="extra", "extra", 'procTags 2'!C231="extra", "extra", 'historyTags 2'!C231="missing", "missing", 'onchangeTags 2'!C231="missing", "missing", 'procTags 2'!C231="missing", "missing", 'historyTags 2'!C231="ignore", "ignore", 'onchangeTags 2'!C231="ignore", "ignore", 'procTags 2'!C231="ignore", "ignore")</f>
        <v>ignore</v>
      </c>
      <c r="D231" s="1" t="str" cm="1">
        <f t="array" aca="1" ref="D231" ca="1">_xlfn.IFS('historyTags 2'!D231="have", "have", 'onchangeTags 2'!D231="have", "have", 'procTags 2'!D231="have", "have", 'historyTags 2'!D231="extra", "extra", 'onchangeTags 2'!D231="extra", "extra", 'procTags 2'!D231="extra", "extra", 'historyTags 2'!D231="missing", "missing", 'onchangeTags 2'!D231="missing", "missing", 'procTags 2'!D231="missing", "missing", 'historyTags 2'!D231="ignore", "ignore", 'onchangeTags 2'!D231="ignore", "ignore", 'procTags 2'!D231="ignore", "ignore")</f>
        <v>ignore</v>
      </c>
      <c r="E231" s="1" t="str" cm="1">
        <f t="array" aca="1" ref="E231" ca="1">_xlfn.IFS('historyTags 2'!E231="have", "have", 'onchangeTags 2'!E231="have", "have", 'procTags 2'!E231="have", "have", 'historyTags 2'!E231="extra", "extra", 'onchangeTags 2'!E231="extra", "extra", 'procTags 2'!E231="extra", "extra", 'historyTags 2'!E231="missing", "missing", 'onchangeTags 2'!E231="missing", "missing", 'procTags 2'!E231="missing", "missing", 'historyTags 2'!E231="ignore", "ignore", 'onchangeTags 2'!E231="ignore", "ignore", 'procTags 2'!E231="ignore", "ignore")</f>
        <v>ignore</v>
      </c>
      <c r="F231" s="1" t="str" cm="1">
        <f t="array" aca="1" ref="F231" ca="1">_xlfn.IFS('historyTags 2'!F231="have", "have", 'onchangeTags 2'!F231="have", "have", 'procTags 2'!F231="have", "have", 'historyTags 2'!F231="extra", "extra", 'onchangeTags 2'!F231="extra", "extra", 'procTags 2'!F231="extra", "extra", 'historyTags 2'!F231="missing", "missing", 'onchangeTags 2'!F231="missing", "missing", 'procTags 2'!F231="missing", "missing", 'historyTags 2'!F231="ignore", "ignore", 'onchangeTags 2'!F231="ignore", "ignore", 'procTags 2'!F231="ignore", "ignore")</f>
        <v>ignore</v>
      </c>
      <c r="G231" s="1" t="str" cm="1">
        <f t="array" aca="1" ref="G231" ca="1">_xlfn.IFS('historyTags 2'!G231="have", "have", 'onchangeTags 2'!G231="have", "have", 'procTags 2'!G231="have", "have", 'historyTags 2'!G231="extra", "extra", 'onchangeTags 2'!G231="extra", "extra", 'procTags 2'!G231="extra", "extra", 'historyTags 2'!G231="missing", "missing", 'onchangeTags 2'!G231="missing", "missing", 'procTags 2'!G231="missing", "missing", 'historyTags 2'!G231="ignore", "ignore", 'onchangeTags 2'!G231="ignore", "ignore", 'procTags 2'!G231="ignore", "ignore")</f>
        <v>ignore</v>
      </c>
      <c r="H231" s="1" t="str" cm="1">
        <f t="array" aca="1" ref="H231" ca="1">_xlfn.IFS('historyTags 2'!H231="have", "have", 'onchangeTags 2'!H231="have", "have", 'procTags 2'!H231="have", "have", 'historyTags 2'!H231="extra", "extra", 'onchangeTags 2'!H231="extra", "extra", 'procTags 2'!H231="extra", "extra", 'historyTags 2'!H231="missing", "missing", 'onchangeTags 2'!H231="missing", "missing", 'procTags 2'!H231="missing", "missing", 'historyTags 2'!H231="ignore", "ignore", 'onchangeTags 2'!H231="ignore", "ignore", 'procTags 2'!H231="ignore", "ignore")</f>
        <v>ignore</v>
      </c>
      <c r="I231" s="1" t="str" cm="1">
        <f t="array" aca="1" ref="I231" ca="1">_xlfn.IFS('historyTags 2'!I231="have", "have", 'onchangeTags 2'!I231="have", "have", 'procTags 2'!I231="have", "have", 'historyTags 2'!I231="extra", "extra", 'onchangeTags 2'!I231="extra", "extra", 'procTags 2'!I231="extra", "extra", 'historyTags 2'!I231="missing", "missing", 'onchangeTags 2'!I231="missing", "missing", 'procTags 2'!I231="missing", "missing", 'historyTags 2'!I231="ignore", "ignore", 'onchangeTags 2'!I231="ignore", "ignore", 'procTags 2'!I231="ignore", "ignore")</f>
        <v>ignore</v>
      </c>
      <c r="J231" s="1" t="str" cm="1">
        <f t="array" aca="1" ref="J231" ca="1">_xlfn.IFS('historyTags 2'!J231="have", "have", 'onchangeTags 2'!J231="have", "have", 'procTags 2'!J231="have", "have", 'historyTags 2'!J231="extra", "extra", 'onchangeTags 2'!J231="extra", "extra", 'procTags 2'!J231="extra", "extra", 'historyTags 2'!J231="missing", "missing", 'onchangeTags 2'!J231="missing", "missing", 'procTags 2'!J231="missing", "missing", 'historyTags 2'!J231="ignore", "ignore", 'onchangeTags 2'!J231="ignore", "ignore", 'procTags 2'!J231="ignore", "ignore")</f>
        <v>ignore</v>
      </c>
      <c r="K231" s="1" t="str" cm="1">
        <f t="array" aca="1" ref="K231" ca="1">_xlfn.IFS('historyTags 2'!K231="have", "have", 'onchangeTags 2'!K231="have", "have", 'procTags 2'!K231="have", "have", 'historyTags 2'!K231="extra", "extra", 'onchangeTags 2'!K231="extra", "extra", 'procTags 2'!K231="extra", "extra", 'historyTags 2'!K231="missing", "missing", 'onchangeTags 2'!K231="missing", "missing", 'procTags 2'!K231="missing", "missing", 'historyTags 2'!K231="ignore", "ignore", 'onchangeTags 2'!K231="ignore", "ignore", 'procTags 2'!K231="ignore", "ignore")</f>
        <v>ignore</v>
      </c>
      <c r="L231" s="1" t="str" cm="1">
        <f t="array" aca="1" ref="L231" ca="1">_xlfn.IFS('historyTags 2'!L231="have", "have", 'onchangeTags 2'!L231="have", "have", 'procTags 2'!L231="have", "have", 'historyTags 2'!L231="extra", "extra", 'onchangeTags 2'!L231="extra", "extra", 'procTags 2'!L231="extra", "extra", 'historyTags 2'!L231="missing", "missing", 'onchangeTags 2'!L231="missing", "missing", 'procTags 2'!L231="missing", "missing", 'historyTags 2'!L231="ignore", "ignore", 'onchangeTags 2'!L231="ignore", "ignore", 'procTags 2'!L231="ignore", "ignore")</f>
        <v>ignore</v>
      </c>
      <c r="M231" s="1" t="str" cm="1">
        <f t="array" aca="1" ref="M231" ca="1">_xlfn.IFS('historyTags 2'!M231="have", "have", 'onchangeTags 2'!M231="have", "have", 'procTags 2'!M231="have", "have", 'historyTags 2'!M231="extra", "extra", 'onchangeTags 2'!M231="extra", "extra", 'procTags 2'!M231="extra", "extra", 'historyTags 2'!M231="missing", "missing", 'onchangeTags 2'!M231="missing", "missing", 'procTags 2'!M231="missing", "missing", 'historyTags 2'!M231="ignore", "ignore", 'onchangeTags 2'!M231="ignore", "ignore", 'procTags 2'!M231="ignore", "ignore")</f>
        <v>ignore</v>
      </c>
      <c r="N231" s="1" t="str" cm="1">
        <f t="array" aca="1" ref="N231" ca="1">_xlfn.IFS('historyTags 2'!N231="have", "have", 'onchangeTags 2'!N231="have", "have", 'procTags 2'!N231="have", "have", 'historyTags 2'!N231="extra", "extra", 'onchangeTags 2'!N231="extra", "extra", 'procTags 2'!N231="extra", "extra", 'historyTags 2'!N231="missing", "missing", 'onchangeTags 2'!N231="missing", "missing", 'procTags 2'!N231="missing", "missing", 'historyTags 2'!N231="ignore", "ignore", 'onchangeTags 2'!N231="ignore", "ignore", 'procTags 2'!N231="ignore", "ignore")</f>
        <v>ignore</v>
      </c>
      <c r="O231" s="1" t="str" cm="1">
        <f t="array" aca="1" ref="O231" ca="1">_xlfn.IFS('historyTags 2'!O231="have", "have", 'onchangeTags 2'!O231="have", "have", 'procTags 2'!O231="have", "have", 'historyTags 2'!O231="extra", "extra", 'onchangeTags 2'!O231="extra", "extra", 'procTags 2'!O231="extra", "extra", 'historyTags 2'!O231="missing", "missing", 'onchangeTags 2'!O231="missing", "missing", 'procTags 2'!O231="missing", "missing", 'historyTags 2'!O231="ignore", "ignore", 'onchangeTags 2'!O231="ignore", "ignore", 'procTags 2'!O231="ignore", "ignore")</f>
        <v>ignore</v>
      </c>
      <c r="P231" s="1" t="str" cm="1">
        <f t="array" aca="1" ref="P231" ca="1">_xlfn.IFS('historyTags 2'!P231="have", "have", 'onchangeTags 2'!P231="have", "have", 'procTags 2'!P231="have", "have", 'historyTags 2'!P231="extra", "extra", 'onchangeTags 2'!P231="extra", "extra", 'procTags 2'!P231="extra", "extra", 'historyTags 2'!P231="missing", "missing", 'onchangeTags 2'!P231="missing", "missing", 'procTags 2'!P231="missing", "missing", 'historyTags 2'!P231="ignore", "ignore", 'onchangeTags 2'!P231="ignore", "ignore", 'procTags 2'!P231="ignore", "ignore")</f>
        <v>have</v>
      </c>
    </row>
    <row r="232" spans="1:16" x14ac:dyDescent="0.2">
      <c r="A232" s="1" t="str">
        <f ca="1">IFERROR(__xludf.DUMMYFUNCTION("""COMPUTED_VALUE"""),"realtime\epa_therm_1")</f>
        <v>realtime\epa_therm_1</v>
      </c>
      <c r="B232" s="1" t="str" cm="1">
        <f t="array" aca="1" ref="B232" ca="1">_xlfn.IFS('historyTags 2'!B232="have", "have", 'onchangeTags 2'!B232="have", "have", 'procTags 2'!B232="have", "have", 'historyTags 2'!B232="extra", "extra", 'onchangeTags 2'!B232="extra", "extra", 'procTags 2'!B232="extra", "extra", 'historyTags 2'!B232="missing", "missing", 'onchangeTags 2'!B232="missing", "missing", 'procTags 2'!B232="missing", "missing", 'historyTags 2'!B232="ignore", "ignore", 'onchangeTags 2'!B232="ignore", "ignore", 'procTags 2'!B232="ignore", "ignore")</f>
        <v>ignore</v>
      </c>
      <c r="C232" s="1" t="str" cm="1">
        <f t="array" aca="1" ref="C232" ca="1">_xlfn.IFS('historyTags 2'!C232="have", "have", 'onchangeTags 2'!C232="have", "have", 'procTags 2'!C232="have", "have", 'historyTags 2'!C232="extra", "extra", 'onchangeTags 2'!C232="extra", "extra", 'procTags 2'!C232="extra", "extra", 'historyTags 2'!C232="missing", "missing", 'onchangeTags 2'!C232="missing", "missing", 'procTags 2'!C232="missing", "missing", 'historyTags 2'!C232="ignore", "ignore", 'onchangeTags 2'!C232="ignore", "ignore", 'procTags 2'!C232="ignore", "ignore")</f>
        <v>ignore</v>
      </c>
      <c r="D232" s="1" t="str" cm="1">
        <f t="array" aca="1" ref="D232" ca="1">_xlfn.IFS('historyTags 2'!D232="have", "have", 'onchangeTags 2'!D232="have", "have", 'procTags 2'!D232="have", "have", 'historyTags 2'!D232="extra", "extra", 'onchangeTags 2'!D232="extra", "extra", 'procTags 2'!D232="extra", "extra", 'historyTags 2'!D232="missing", "missing", 'onchangeTags 2'!D232="missing", "missing", 'procTags 2'!D232="missing", "missing", 'historyTags 2'!D232="ignore", "ignore", 'onchangeTags 2'!D232="ignore", "ignore", 'procTags 2'!D232="ignore", "ignore")</f>
        <v>ignore</v>
      </c>
      <c r="E232" s="1" t="str" cm="1">
        <f t="array" aca="1" ref="E232" ca="1">_xlfn.IFS('historyTags 2'!E232="have", "have", 'onchangeTags 2'!E232="have", "have", 'procTags 2'!E232="have", "have", 'historyTags 2'!E232="extra", "extra", 'onchangeTags 2'!E232="extra", "extra", 'procTags 2'!E232="extra", "extra", 'historyTags 2'!E232="missing", "missing", 'onchangeTags 2'!E232="missing", "missing", 'procTags 2'!E232="missing", "missing", 'historyTags 2'!E232="ignore", "ignore", 'onchangeTags 2'!E232="ignore", "ignore", 'procTags 2'!E232="ignore", "ignore")</f>
        <v>ignore</v>
      </c>
      <c r="F232" s="1" t="str" cm="1">
        <f t="array" aca="1" ref="F232" ca="1">_xlfn.IFS('historyTags 2'!F232="have", "have", 'onchangeTags 2'!F232="have", "have", 'procTags 2'!F232="have", "have", 'historyTags 2'!F232="extra", "extra", 'onchangeTags 2'!F232="extra", "extra", 'procTags 2'!F232="extra", "extra", 'historyTags 2'!F232="missing", "missing", 'onchangeTags 2'!F232="missing", "missing", 'procTags 2'!F232="missing", "missing", 'historyTags 2'!F232="ignore", "ignore", 'onchangeTags 2'!F232="ignore", "ignore", 'procTags 2'!F232="ignore", "ignore")</f>
        <v>ignore</v>
      </c>
      <c r="G232" s="1" t="str" cm="1">
        <f t="array" aca="1" ref="G232" ca="1">_xlfn.IFS('historyTags 2'!G232="have", "have", 'onchangeTags 2'!G232="have", "have", 'procTags 2'!G232="have", "have", 'historyTags 2'!G232="extra", "extra", 'onchangeTags 2'!G232="extra", "extra", 'procTags 2'!G232="extra", "extra", 'historyTags 2'!G232="missing", "missing", 'onchangeTags 2'!G232="missing", "missing", 'procTags 2'!G232="missing", "missing", 'historyTags 2'!G232="ignore", "ignore", 'onchangeTags 2'!G232="ignore", "ignore", 'procTags 2'!G232="ignore", "ignore")</f>
        <v>ignore</v>
      </c>
      <c r="H232" s="1" t="str" cm="1">
        <f t="array" aca="1" ref="H232" ca="1">_xlfn.IFS('historyTags 2'!H232="have", "have", 'onchangeTags 2'!H232="have", "have", 'procTags 2'!H232="have", "have", 'historyTags 2'!H232="extra", "extra", 'onchangeTags 2'!H232="extra", "extra", 'procTags 2'!H232="extra", "extra", 'historyTags 2'!H232="missing", "missing", 'onchangeTags 2'!H232="missing", "missing", 'procTags 2'!H232="missing", "missing", 'historyTags 2'!H232="ignore", "ignore", 'onchangeTags 2'!H232="ignore", "ignore", 'procTags 2'!H232="ignore", "ignore")</f>
        <v>ignore</v>
      </c>
      <c r="I232" s="1" t="str" cm="1">
        <f t="array" aca="1" ref="I232" ca="1">_xlfn.IFS('historyTags 2'!I232="have", "have", 'onchangeTags 2'!I232="have", "have", 'procTags 2'!I232="have", "have", 'historyTags 2'!I232="extra", "extra", 'onchangeTags 2'!I232="extra", "extra", 'procTags 2'!I232="extra", "extra", 'historyTags 2'!I232="missing", "missing", 'onchangeTags 2'!I232="missing", "missing", 'procTags 2'!I232="missing", "missing", 'historyTags 2'!I232="ignore", "ignore", 'onchangeTags 2'!I232="ignore", "ignore", 'procTags 2'!I232="ignore", "ignore")</f>
        <v>ignore</v>
      </c>
      <c r="J232" s="1" t="str" cm="1">
        <f t="array" aca="1" ref="J232" ca="1">_xlfn.IFS('historyTags 2'!J232="have", "have", 'onchangeTags 2'!J232="have", "have", 'procTags 2'!J232="have", "have", 'historyTags 2'!J232="extra", "extra", 'onchangeTags 2'!J232="extra", "extra", 'procTags 2'!J232="extra", "extra", 'historyTags 2'!J232="missing", "missing", 'onchangeTags 2'!J232="missing", "missing", 'procTags 2'!J232="missing", "missing", 'historyTags 2'!J232="ignore", "ignore", 'onchangeTags 2'!J232="ignore", "ignore", 'procTags 2'!J232="ignore", "ignore")</f>
        <v>ignore</v>
      </c>
      <c r="K232" s="1" t="str" cm="1">
        <f t="array" aca="1" ref="K232" ca="1">_xlfn.IFS('historyTags 2'!K232="have", "have", 'onchangeTags 2'!K232="have", "have", 'procTags 2'!K232="have", "have", 'historyTags 2'!K232="extra", "extra", 'onchangeTags 2'!K232="extra", "extra", 'procTags 2'!K232="extra", "extra", 'historyTags 2'!K232="missing", "missing", 'onchangeTags 2'!K232="missing", "missing", 'procTags 2'!K232="missing", "missing", 'historyTags 2'!K232="ignore", "ignore", 'onchangeTags 2'!K232="ignore", "ignore", 'procTags 2'!K232="ignore", "ignore")</f>
        <v>ignore</v>
      </c>
      <c r="L232" s="1" t="str" cm="1">
        <f t="array" aca="1" ref="L232" ca="1">_xlfn.IFS('historyTags 2'!L232="have", "have", 'onchangeTags 2'!L232="have", "have", 'procTags 2'!L232="have", "have", 'historyTags 2'!L232="extra", "extra", 'onchangeTags 2'!L232="extra", "extra", 'procTags 2'!L232="extra", "extra", 'historyTags 2'!L232="missing", "missing", 'onchangeTags 2'!L232="missing", "missing", 'procTags 2'!L232="missing", "missing", 'historyTags 2'!L232="ignore", "ignore", 'onchangeTags 2'!L232="ignore", "ignore", 'procTags 2'!L232="ignore", "ignore")</f>
        <v>ignore</v>
      </c>
      <c r="M232" s="1" t="str" cm="1">
        <f t="array" aca="1" ref="M232" ca="1">_xlfn.IFS('historyTags 2'!M232="have", "have", 'onchangeTags 2'!M232="have", "have", 'procTags 2'!M232="have", "have", 'historyTags 2'!M232="extra", "extra", 'onchangeTags 2'!M232="extra", "extra", 'procTags 2'!M232="extra", "extra", 'historyTags 2'!M232="missing", "missing", 'onchangeTags 2'!M232="missing", "missing", 'procTags 2'!M232="missing", "missing", 'historyTags 2'!M232="ignore", "ignore", 'onchangeTags 2'!M232="ignore", "ignore", 'procTags 2'!M232="ignore", "ignore")</f>
        <v>ignore</v>
      </c>
      <c r="N232" s="1" t="str" cm="1">
        <f t="array" aca="1" ref="N232" ca="1">_xlfn.IFS('historyTags 2'!N232="have", "have", 'onchangeTags 2'!N232="have", "have", 'procTags 2'!N232="have", "have", 'historyTags 2'!N232="extra", "extra", 'onchangeTags 2'!N232="extra", "extra", 'procTags 2'!N232="extra", "extra", 'historyTags 2'!N232="missing", "missing", 'onchangeTags 2'!N232="missing", "missing", 'procTags 2'!N232="missing", "missing", 'historyTags 2'!N232="ignore", "ignore", 'onchangeTags 2'!N232="ignore", "ignore", 'procTags 2'!N232="ignore", "ignore")</f>
        <v>ignore</v>
      </c>
      <c r="O232" s="1" t="str" cm="1">
        <f t="array" aca="1" ref="O232" ca="1">_xlfn.IFS('historyTags 2'!O232="have", "have", 'onchangeTags 2'!O232="have", "have", 'procTags 2'!O232="have", "have", 'historyTags 2'!O232="extra", "extra", 'onchangeTags 2'!O232="extra", "extra", 'procTags 2'!O232="extra", "extra", 'historyTags 2'!O232="missing", "missing", 'onchangeTags 2'!O232="missing", "missing", 'procTags 2'!O232="missing", "missing", 'historyTags 2'!O232="ignore", "ignore", 'onchangeTags 2'!O232="ignore", "ignore", 'procTags 2'!O232="ignore", "ignore")</f>
        <v>ignore</v>
      </c>
      <c r="P232" s="1" t="str" cm="1">
        <f t="array" aca="1" ref="P232" ca="1">_xlfn.IFS('historyTags 2'!P232="have", "have", 'onchangeTags 2'!P232="have", "have", 'procTags 2'!P232="have", "have", 'historyTags 2'!P232="extra", "extra", 'onchangeTags 2'!P232="extra", "extra", 'procTags 2'!P232="extra", "extra", 'historyTags 2'!P232="missing", "missing", 'onchangeTags 2'!P232="missing", "missing", 'procTags 2'!P232="missing", "missing", 'historyTags 2'!P232="ignore", "ignore", 'onchangeTags 2'!P232="ignore", "ignore", 'procTags 2'!P232="ignore", "ignore")</f>
        <v>have</v>
      </c>
    </row>
    <row r="233" spans="1:16" x14ac:dyDescent="0.2">
      <c r="A233" s="1" t="str">
        <f ca="1">IFERROR(__xludf.DUMMYFUNCTION("""COMPUTED_VALUE"""),"realtime\epa_therm_2")</f>
        <v>realtime\epa_therm_2</v>
      </c>
      <c r="B233" s="1" t="str" cm="1">
        <f t="array" aca="1" ref="B233" ca="1">_xlfn.IFS('historyTags 2'!B233="have", "have", 'onchangeTags 2'!B233="have", "have", 'procTags 2'!B233="have", "have", 'historyTags 2'!B233="extra", "extra", 'onchangeTags 2'!B233="extra", "extra", 'procTags 2'!B233="extra", "extra", 'historyTags 2'!B233="missing", "missing", 'onchangeTags 2'!B233="missing", "missing", 'procTags 2'!B233="missing", "missing", 'historyTags 2'!B233="ignore", "ignore", 'onchangeTags 2'!B233="ignore", "ignore", 'procTags 2'!B233="ignore", "ignore")</f>
        <v>ignore</v>
      </c>
      <c r="C233" s="1" t="str" cm="1">
        <f t="array" aca="1" ref="C233" ca="1">_xlfn.IFS('historyTags 2'!C233="have", "have", 'onchangeTags 2'!C233="have", "have", 'procTags 2'!C233="have", "have", 'historyTags 2'!C233="extra", "extra", 'onchangeTags 2'!C233="extra", "extra", 'procTags 2'!C233="extra", "extra", 'historyTags 2'!C233="missing", "missing", 'onchangeTags 2'!C233="missing", "missing", 'procTags 2'!C233="missing", "missing", 'historyTags 2'!C233="ignore", "ignore", 'onchangeTags 2'!C233="ignore", "ignore", 'procTags 2'!C233="ignore", "ignore")</f>
        <v>ignore</v>
      </c>
      <c r="D233" s="1" t="str" cm="1">
        <f t="array" aca="1" ref="D233" ca="1">_xlfn.IFS('historyTags 2'!D233="have", "have", 'onchangeTags 2'!D233="have", "have", 'procTags 2'!D233="have", "have", 'historyTags 2'!D233="extra", "extra", 'onchangeTags 2'!D233="extra", "extra", 'procTags 2'!D233="extra", "extra", 'historyTags 2'!D233="missing", "missing", 'onchangeTags 2'!D233="missing", "missing", 'procTags 2'!D233="missing", "missing", 'historyTags 2'!D233="ignore", "ignore", 'onchangeTags 2'!D233="ignore", "ignore", 'procTags 2'!D233="ignore", "ignore")</f>
        <v>ignore</v>
      </c>
      <c r="E233" s="1" t="str" cm="1">
        <f t="array" aca="1" ref="E233" ca="1">_xlfn.IFS('historyTags 2'!E233="have", "have", 'onchangeTags 2'!E233="have", "have", 'procTags 2'!E233="have", "have", 'historyTags 2'!E233="extra", "extra", 'onchangeTags 2'!E233="extra", "extra", 'procTags 2'!E233="extra", "extra", 'historyTags 2'!E233="missing", "missing", 'onchangeTags 2'!E233="missing", "missing", 'procTags 2'!E233="missing", "missing", 'historyTags 2'!E233="ignore", "ignore", 'onchangeTags 2'!E233="ignore", "ignore", 'procTags 2'!E233="ignore", "ignore")</f>
        <v>ignore</v>
      </c>
      <c r="F233" s="1" t="str" cm="1">
        <f t="array" aca="1" ref="F233" ca="1">_xlfn.IFS('historyTags 2'!F233="have", "have", 'onchangeTags 2'!F233="have", "have", 'procTags 2'!F233="have", "have", 'historyTags 2'!F233="extra", "extra", 'onchangeTags 2'!F233="extra", "extra", 'procTags 2'!F233="extra", "extra", 'historyTags 2'!F233="missing", "missing", 'onchangeTags 2'!F233="missing", "missing", 'procTags 2'!F233="missing", "missing", 'historyTags 2'!F233="ignore", "ignore", 'onchangeTags 2'!F233="ignore", "ignore", 'procTags 2'!F233="ignore", "ignore")</f>
        <v>ignore</v>
      </c>
      <c r="G233" s="1" t="str" cm="1">
        <f t="array" aca="1" ref="G233" ca="1">_xlfn.IFS('historyTags 2'!G233="have", "have", 'onchangeTags 2'!G233="have", "have", 'procTags 2'!G233="have", "have", 'historyTags 2'!G233="extra", "extra", 'onchangeTags 2'!G233="extra", "extra", 'procTags 2'!G233="extra", "extra", 'historyTags 2'!G233="missing", "missing", 'onchangeTags 2'!G233="missing", "missing", 'procTags 2'!G233="missing", "missing", 'historyTags 2'!G233="ignore", "ignore", 'onchangeTags 2'!G233="ignore", "ignore", 'procTags 2'!G233="ignore", "ignore")</f>
        <v>ignore</v>
      </c>
      <c r="H233" s="1" t="str" cm="1">
        <f t="array" aca="1" ref="H233" ca="1">_xlfn.IFS('historyTags 2'!H233="have", "have", 'onchangeTags 2'!H233="have", "have", 'procTags 2'!H233="have", "have", 'historyTags 2'!H233="extra", "extra", 'onchangeTags 2'!H233="extra", "extra", 'procTags 2'!H233="extra", "extra", 'historyTags 2'!H233="missing", "missing", 'onchangeTags 2'!H233="missing", "missing", 'procTags 2'!H233="missing", "missing", 'historyTags 2'!H233="ignore", "ignore", 'onchangeTags 2'!H233="ignore", "ignore", 'procTags 2'!H233="ignore", "ignore")</f>
        <v>ignore</v>
      </c>
      <c r="I233" s="1" t="str" cm="1">
        <f t="array" aca="1" ref="I233" ca="1">_xlfn.IFS('historyTags 2'!I233="have", "have", 'onchangeTags 2'!I233="have", "have", 'procTags 2'!I233="have", "have", 'historyTags 2'!I233="extra", "extra", 'onchangeTags 2'!I233="extra", "extra", 'procTags 2'!I233="extra", "extra", 'historyTags 2'!I233="missing", "missing", 'onchangeTags 2'!I233="missing", "missing", 'procTags 2'!I233="missing", "missing", 'historyTags 2'!I233="ignore", "ignore", 'onchangeTags 2'!I233="ignore", "ignore", 'procTags 2'!I233="ignore", "ignore")</f>
        <v>ignore</v>
      </c>
      <c r="J233" s="1" t="str" cm="1">
        <f t="array" aca="1" ref="J233" ca="1">_xlfn.IFS('historyTags 2'!J233="have", "have", 'onchangeTags 2'!J233="have", "have", 'procTags 2'!J233="have", "have", 'historyTags 2'!J233="extra", "extra", 'onchangeTags 2'!J233="extra", "extra", 'procTags 2'!J233="extra", "extra", 'historyTags 2'!J233="missing", "missing", 'onchangeTags 2'!J233="missing", "missing", 'procTags 2'!J233="missing", "missing", 'historyTags 2'!J233="ignore", "ignore", 'onchangeTags 2'!J233="ignore", "ignore", 'procTags 2'!J233="ignore", "ignore")</f>
        <v>ignore</v>
      </c>
      <c r="K233" s="1" t="str" cm="1">
        <f t="array" aca="1" ref="K233" ca="1">_xlfn.IFS('historyTags 2'!K233="have", "have", 'onchangeTags 2'!K233="have", "have", 'procTags 2'!K233="have", "have", 'historyTags 2'!K233="extra", "extra", 'onchangeTags 2'!K233="extra", "extra", 'procTags 2'!K233="extra", "extra", 'historyTags 2'!K233="missing", "missing", 'onchangeTags 2'!K233="missing", "missing", 'procTags 2'!K233="missing", "missing", 'historyTags 2'!K233="ignore", "ignore", 'onchangeTags 2'!K233="ignore", "ignore", 'procTags 2'!K233="ignore", "ignore")</f>
        <v>ignore</v>
      </c>
      <c r="L233" s="1" t="str" cm="1">
        <f t="array" aca="1" ref="L233" ca="1">_xlfn.IFS('historyTags 2'!L233="have", "have", 'onchangeTags 2'!L233="have", "have", 'procTags 2'!L233="have", "have", 'historyTags 2'!L233="extra", "extra", 'onchangeTags 2'!L233="extra", "extra", 'procTags 2'!L233="extra", "extra", 'historyTags 2'!L233="missing", "missing", 'onchangeTags 2'!L233="missing", "missing", 'procTags 2'!L233="missing", "missing", 'historyTags 2'!L233="ignore", "ignore", 'onchangeTags 2'!L233="ignore", "ignore", 'procTags 2'!L233="ignore", "ignore")</f>
        <v>ignore</v>
      </c>
      <c r="M233" s="1" t="str" cm="1">
        <f t="array" aca="1" ref="M233" ca="1">_xlfn.IFS('historyTags 2'!M233="have", "have", 'onchangeTags 2'!M233="have", "have", 'procTags 2'!M233="have", "have", 'historyTags 2'!M233="extra", "extra", 'onchangeTags 2'!M233="extra", "extra", 'procTags 2'!M233="extra", "extra", 'historyTags 2'!M233="missing", "missing", 'onchangeTags 2'!M233="missing", "missing", 'procTags 2'!M233="missing", "missing", 'historyTags 2'!M233="ignore", "ignore", 'onchangeTags 2'!M233="ignore", "ignore", 'procTags 2'!M233="ignore", "ignore")</f>
        <v>ignore</v>
      </c>
      <c r="N233" s="1" t="str" cm="1">
        <f t="array" aca="1" ref="N233" ca="1">_xlfn.IFS('historyTags 2'!N233="have", "have", 'onchangeTags 2'!N233="have", "have", 'procTags 2'!N233="have", "have", 'historyTags 2'!N233="extra", "extra", 'onchangeTags 2'!N233="extra", "extra", 'procTags 2'!N233="extra", "extra", 'historyTags 2'!N233="missing", "missing", 'onchangeTags 2'!N233="missing", "missing", 'procTags 2'!N233="missing", "missing", 'historyTags 2'!N233="ignore", "ignore", 'onchangeTags 2'!N233="ignore", "ignore", 'procTags 2'!N233="ignore", "ignore")</f>
        <v>ignore</v>
      </c>
      <c r="O233" s="1" t="str" cm="1">
        <f t="array" aca="1" ref="O233" ca="1">_xlfn.IFS('historyTags 2'!O233="have", "have", 'onchangeTags 2'!O233="have", "have", 'procTags 2'!O233="have", "have", 'historyTags 2'!O233="extra", "extra", 'onchangeTags 2'!O233="extra", "extra", 'procTags 2'!O233="extra", "extra", 'historyTags 2'!O233="missing", "missing", 'onchangeTags 2'!O233="missing", "missing", 'procTags 2'!O233="missing", "missing", 'historyTags 2'!O233="ignore", "ignore", 'onchangeTags 2'!O233="ignore", "ignore", 'procTags 2'!O233="ignore", "ignore")</f>
        <v>ignore</v>
      </c>
      <c r="P233" s="1" t="str" cm="1">
        <f t="array" aca="1" ref="P233" ca="1">_xlfn.IFS('historyTags 2'!P233="have", "have", 'onchangeTags 2'!P233="have", "have", 'procTags 2'!P233="have", "have", 'historyTags 2'!P233="extra", "extra", 'onchangeTags 2'!P233="extra", "extra", 'procTags 2'!P233="extra", "extra", 'historyTags 2'!P233="missing", "missing", 'onchangeTags 2'!P233="missing", "missing", 'procTags 2'!P233="missing", "missing", 'historyTags 2'!P233="ignore", "ignore", 'onchangeTags 2'!P233="ignore", "ignore", 'procTags 2'!P233="ignore", "ignore")</f>
        <v>have</v>
      </c>
    </row>
    <row r="234" spans="1:16" x14ac:dyDescent="0.2">
      <c r="A234" s="1" t="str">
        <f ca="1">IFERROR(__xludf.DUMMYFUNCTION("""COMPUTED_VALUE"""),"realtime\tera_dp")</f>
        <v>realtime\tera_dp</v>
      </c>
      <c r="B234" s="1" t="str" cm="1">
        <f t="array" aca="1" ref="B234" ca="1">_xlfn.IFS('historyTags 2'!B234="have", "have", 'onchangeTags 2'!B234="have", "have", 'procTags 2'!B234="have", "have", 'historyTags 2'!B234="extra", "extra", 'onchangeTags 2'!B234="extra", "extra", 'procTags 2'!B234="extra", "extra", 'historyTags 2'!B234="missing", "missing", 'onchangeTags 2'!B234="missing", "missing", 'procTags 2'!B234="missing", "missing", 'historyTags 2'!B234="ignore", "ignore", 'onchangeTags 2'!B234="ignore", "ignore", 'procTags 2'!B234="ignore", "ignore")</f>
        <v>ignore</v>
      </c>
      <c r="C234" s="1" t="str" cm="1">
        <f t="array" aca="1" ref="C234" ca="1">_xlfn.IFS('historyTags 2'!C234="have", "have", 'onchangeTags 2'!C234="have", "have", 'procTags 2'!C234="have", "have", 'historyTags 2'!C234="extra", "extra", 'onchangeTags 2'!C234="extra", "extra", 'procTags 2'!C234="extra", "extra", 'historyTags 2'!C234="missing", "missing", 'onchangeTags 2'!C234="missing", "missing", 'procTags 2'!C234="missing", "missing", 'historyTags 2'!C234="ignore", "ignore", 'onchangeTags 2'!C234="ignore", "ignore", 'procTags 2'!C234="ignore", "ignore")</f>
        <v>ignore</v>
      </c>
      <c r="D234" s="1" t="str" cm="1">
        <f t="array" aca="1" ref="D234" ca="1">_xlfn.IFS('historyTags 2'!D234="have", "have", 'onchangeTags 2'!D234="have", "have", 'procTags 2'!D234="have", "have", 'historyTags 2'!D234="extra", "extra", 'onchangeTags 2'!D234="extra", "extra", 'procTags 2'!D234="extra", "extra", 'historyTags 2'!D234="missing", "missing", 'onchangeTags 2'!D234="missing", "missing", 'procTags 2'!D234="missing", "missing", 'historyTags 2'!D234="ignore", "ignore", 'onchangeTags 2'!D234="ignore", "ignore", 'procTags 2'!D234="ignore", "ignore")</f>
        <v>ignore</v>
      </c>
      <c r="E234" s="1" t="str" cm="1">
        <f t="array" aca="1" ref="E234" ca="1">_xlfn.IFS('historyTags 2'!E234="have", "have", 'onchangeTags 2'!E234="have", "have", 'procTags 2'!E234="have", "have", 'historyTags 2'!E234="extra", "extra", 'onchangeTags 2'!E234="extra", "extra", 'procTags 2'!E234="extra", "extra", 'historyTags 2'!E234="missing", "missing", 'onchangeTags 2'!E234="missing", "missing", 'procTags 2'!E234="missing", "missing", 'historyTags 2'!E234="ignore", "ignore", 'onchangeTags 2'!E234="ignore", "ignore", 'procTags 2'!E234="ignore", "ignore")</f>
        <v>ignore</v>
      </c>
      <c r="F234" s="1" t="str" cm="1">
        <f t="array" aca="1" ref="F234" ca="1">_xlfn.IFS('historyTags 2'!F234="have", "have", 'onchangeTags 2'!F234="have", "have", 'procTags 2'!F234="have", "have", 'historyTags 2'!F234="extra", "extra", 'onchangeTags 2'!F234="extra", "extra", 'procTags 2'!F234="extra", "extra", 'historyTags 2'!F234="missing", "missing", 'onchangeTags 2'!F234="missing", "missing", 'procTags 2'!F234="missing", "missing", 'historyTags 2'!F234="ignore", "ignore", 'onchangeTags 2'!F234="ignore", "ignore", 'procTags 2'!F234="ignore", "ignore")</f>
        <v>ignore</v>
      </c>
      <c r="G234" s="1" t="str" cm="1">
        <f t="array" aca="1" ref="G234" ca="1">_xlfn.IFS('historyTags 2'!G234="have", "have", 'onchangeTags 2'!G234="have", "have", 'procTags 2'!G234="have", "have", 'historyTags 2'!G234="extra", "extra", 'onchangeTags 2'!G234="extra", "extra", 'procTags 2'!G234="extra", "extra", 'historyTags 2'!G234="missing", "missing", 'onchangeTags 2'!G234="missing", "missing", 'procTags 2'!G234="missing", "missing", 'historyTags 2'!G234="ignore", "ignore", 'onchangeTags 2'!G234="ignore", "ignore", 'procTags 2'!G234="ignore", "ignore")</f>
        <v>ignore</v>
      </c>
      <c r="H234" s="1" t="str" cm="1">
        <f t="array" aca="1" ref="H234" ca="1">_xlfn.IFS('historyTags 2'!H234="have", "have", 'onchangeTags 2'!H234="have", "have", 'procTags 2'!H234="have", "have", 'historyTags 2'!H234="extra", "extra", 'onchangeTags 2'!H234="extra", "extra", 'procTags 2'!H234="extra", "extra", 'historyTags 2'!H234="missing", "missing", 'onchangeTags 2'!H234="missing", "missing", 'procTags 2'!H234="missing", "missing", 'historyTags 2'!H234="ignore", "ignore", 'onchangeTags 2'!H234="ignore", "ignore", 'procTags 2'!H234="ignore", "ignore")</f>
        <v>ignore</v>
      </c>
      <c r="I234" s="1" t="str" cm="1">
        <f t="array" aca="1" ref="I234" ca="1">_xlfn.IFS('historyTags 2'!I234="have", "have", 'onchangeTags 2'!I234="have", "have", 'procTags 2'!I234="have", "have", 'historyTags 2'!I234="extra", "extra", 'onchangeTags 2'!I234="extra", "extra", 'procTags 2'!I234="extra", "extra", 'historyTags 2'!I234="missing", "missing", 'onchangeTags 2'!I234="missing", "missing", 'procTags 2'!I234="missing", "missing", 'historyTags 2'!I234="ignore", "ignore", 'onchangeTags 2'!I234="ignore", "ignore", 'procTags 2'!I234="ignore", "ignore")</f>
        <v>ignore</v>
      </c>
      <c r="J234" s="1" t="str" cm="1">
        <f t="array" aca="1" ref="J234" ca="1">_xlfn.IFS('historyTags 2'!J234="have", "have", 'onchangeTags 2'!J234="have", "have", 'procTags 2'!J234="have", "have", 'historyTags 2'!J234="extra", "extra", 'onchangeTags 2'!J234="extra", "extra", 'procTags 2'!J234="extra", "extra", 'historyTags 2'!J234="missing", "missing", 'onchangeTags 2'!J234="missing", "missing", 'procTags 2'!J234="missing", "missing", 'historyTags 2'!J234="ignore", "ignore", 'onchangeTags 2'!J234="ignore", "ignore", 'procTags 2'!J234="ignore", "ignore")</f>
        <v>ignore</v>
      </c>
      <c r="K234" s="1" t="str" cm="1">
        <f t="array" aca="1" ref="K234" ca="1">_xlfn.IFS('historyTags 2'!K234="have", "have", 'onchangeTags 2'!K234="have", "have", 'procTags 2'!K234="have", "have", 'historyTags 2'!K234="extra", "extra", 'onchangeTags 2'!K234="extra", "extra", 'procTags 2'!K234="extra", "extra", 'historyTags 2'!K234="missing", "missing", 'onchangeTags 2'!K234="missing", "missing", 'procTags 2'!K234="missing", "missing", 'historyTags 2'!K234="ignore", "ignore", 'onchangeTags 2'!K234="ignore", "ignore", 'procTags 2'!K234="ignore", "ignore")</f>
        <v>ignore</v>
      </c>
      <c r="L234" s="1" t="str" cm="1">
        <f t="array" aca="1" ref="L234" ca="1">_xlfn.IFS('historyTags 2'!L234="have", "have", 'onchangeTags 2'!L234="have", "have", 'procTags 2'!L234="have", "have", 'historyTags 2'!L234="extra", "extra", 'onchangeTags 2'!L234="extra", "extra", 'procTags 2'!L234="extra", "extra", 'historyTags 2'!L234="missing", "missing", 'onchangeTags 2'!L234="missing", "missing", 'procTags 2'!L234="missing", "missing", 'historyTags 2'!L234="ignore", "ignore", 'onchangeTags 2'!L234="ignore", "ignore", 'procTags 2'!L234="ignore", "ignore")</f>
        <v>ignore</v>
      </c>
      <c r="M234" s="1" t="str" cm="1">
        <f t="array" aca="1" ref="M234" ca="1">_xlfn.IFS('historyTags 2'!M234="have", "have", 'onchangeTags 2'!M234="have", "have", 'procTags 2'!M234="have", "have", 'historyTags 2'!M234="extra", "extra", 'onchangeTags 2'!M234="extra", "extra", 'procTags 2'!M234="extra", "extra", 'historyTags 2'!M234="missing", "missing", 'onchangeTags 2'!M234="missing", "missing", 'procTags 2'!M234="missing", "missing", 'historyTags 2'!M234="ignore", "ignore", 'onchangeTags 2'!M234="ignore", "ignore", 'procTags 2'!M234="ignore", "ignore")</f>
        <v>ignore</v>
      </c>
      <c r="N234" s="1" t="str" cm="1">
        <f t="array" aca="1" ref="N234" ca="1">_xlfn.IFS('historyTags 2'!N234="have", "have", 'onchangeTags 2'!N234="have", "have", 'procTags 2'!N234="have", "have", 'historyTags 2'!N234="extra", "extra", 'onchangeTags 2'!N234="extra", "extra", 'procTags 2'!N234="extra", "extra", 'historyTags 2'!N234="missing", "missing", 'onchangeTags 2'!N234="missing", "missing", 'procTags 2'!N234="missing", "missing", 'historyTags 2'!N234="ignore", "ignore", 'onchangeTags 2'!N234="ignore", "ignore", 'procTags 2'!N234="ignore", "ignore")</f>
        <v>ignore</v>
      </c>
      <c r="O234" s="1" t="str" cm="1">
        <f t="array" aca="1" ref="O234" ca="1">_xlfn.IFS('historyTags 2'!O234="have", "have", 'onchangeTags 2'!O234="have", "have", 'procTags 2'!O234="have", "have", 'historyTags 2'!O234="extra", "extra", 'onchangeTags 2'!O234="extra", "extra", 'procTags 2'!O234="extra", "extra", 'historyTags 2'!O234="missing", "missing", 'onchangeTags 2'!O234="missing", "missing", 'procTags 2'!O234="missing", "missing", 'historyTags 2'!O234="ignore", "ignore", 'onchangeTags 2'!O234="ignore", "ignore", 'procTags 2'!O234="ignore", "ignore")</f>
        <v>ignore</v>
      </c>
      <c r="P234" s="1" t="str" cm="1">
        <f t="array" aca="1" ref="P234" ca="1">_xlfn.IFS('historyTags 2'!P234="have", "have", 'onchangeTags 2'!P234="have", "have", 'procTags 2'!P234="have", "have", 'historyTags 2'!P234="extra", "extra", 'onchangeTags 2'!P234="extra", "extra", 'procTags 2'!P234="extra", "extra", 'historyTags 2'!P234="missing", "missing", 'onchangeTags 2'!P234="missing", "missing", 'procTags 2'!P234="missing", "missing", 'historyTags 2'!P234="ignore", "ignore", 'onchangeTags 2'!P234="ignore", "ignore", 'procTags 2'!P234="ignore", "ignore")</f>
        <v>have</v>
      </c>
    </row>
    <row r="235" spans="1:16" x14ac:dyDescent="0.2">
      <c r="A235" s="1" t="str">
        <f ca="1">IFERROR(__xludf.DUMMYFUNCTION("""COMPUTED_VALUE"""),"realtime\tera_rh")</f>
        <v>realtime\tera_rh</v>
      </c>
      <c r="B235" s="1" t="str" cm="1">
        <f t="array" aca="1" ref="B235" ca="1">_xlfn.IFS('historyTags 2'!B235="have", "have", 'onchangeTags 2'!B235="have", "have", 'procTags 2'!B235="have", "have", 'historyTags 2'!B235="extra", "extra", 'onchangeTags 2'!B235="extra", "extra", 'procTags 2'!B235="extra", "extra", 'historyTags 2'!B235="missing", "missing", 'onchangeTags 2'!B235="missing", "missing", 'procTags 2'!B235="missing", "missing", 'historyTags 2'!B235="ignore", "ignore", 'onchangeTags 2'!B235="ignore", "ignore", 'procTags 2'!B235="ignore", "ignore")</f>
        <v>ignore</v>
      </c>
      <c r="C235" s="1" t="str" cm="1">
        <f t="array" aca="1" ref="C235" ca="1">_xlfn.IFS('historyTags 2'!C235="have", "have", 'onchangeTags 2'!C235="have", "have", 'procTags 2'!C235="have", "have", 'historyTags 2'!C235="extra", "extra", 'onchangeTags 2'!C235="extra", "extra", 'procTags 2'!C235="extra", "extra", 'historyTags 2'!C235="missing", "missing", 'onchangeTags 2'!C235="missing", "missing", 'procTags 2'!C235="missing", "missing", 'historyTags 2'!C235="ignore", "ignore", 'onchangeTags 2'!C235="ignore", "ignore", 'procTags 2'!C235="ignore", "ignore")</f>
        <v>ignore</v>
      </c>
      <c r="D235" s="1" t="str" cm="1">
        <f t="array" aca="1" ref="D235" ca="1">_xlfn.IFS('historyTags 2'!D235="have", "have", 'onchangeTags 2'!D235="have", "have", 'procTags 2'!D235="have", "have", 'historyTags 2'!D235="extra", "extra", 'onchangeTags 2'!D235="extra", "extra", 'procTags 2'!D235="extra", "extra", 'historyTags 2'!D235="missing", "missing", 'onchangeTags 2'!D235="missing", "missing", 'procTags 2'!D235="missing", "missing", 'historyTags 2'!D235="ignore", "ignore", 'onchangeTags 2'!D235="ignore", "ignore", 'procTags 2'!D235="ignore", "ignore")</f>
        <v>ignore</v>
      </c>
      <c r="E235" s="1" t="str" cm="1">
        <f t="array" aca="1" ref="E235" ca="1">_xlfn.IFS('historyTags 2'!E235="have", "have", 'onchangeTags 2'!E235="have", "have", 'procTags 2'!E235="have", "have", 'historyTags 2'!E235="extra", "extra", 'onchangeTags 2'!E235="extra", "extra", 'procTags 2'!E235="extra", "extra", 'historyTags 2'!E235="missing", "missing", 'onchangeTags 2'!E235="missing", "missing", 'procTags 2'!E235="missing", "missing", 'historyTags 2'!E235="ignore", "ignore", 'onchangeTags 2'!E235="ignore", "ignore", 'procTags 2'!E235="ignore", "ignore")</f>
        <v>ignore</v>
      </c>
      <c r="F235" s="1" t="str" cm="1">
        <f t="array" aca="1" ref="F235" ca="1">_xlfn.IFS('historyTags 2'!F235="have", "have", 'onchangeTags 2'!F235="have", "have", 'procTags 2'!F235="have", "have", 'historyTags 2'!F235="extra", "extra", 'onchangeTags 2'!F235="extra", "extra", 'procTags 2'!F235="extra", "extra", 'historyTags 2'!F235="missing", "missing", 'onchangeTags 2'!F235="missing", "missing", 'procTags 2'!F235="missing", "missing", 'historyTags 2'!F235="ignore", "ignore", 'onchangeTags 2'!F235="ignore", "ignore", 'procTags 2'!F235="ignore", "ignore")</f>
        <v>ignore</v>
      </c>
      <c r="G235" s="1" t="str" cm="1">
        <f t="array" aca="1" ref="G235" ca="1">_xlfn.IFS('historyTags 2'!G235="have", "have", 'onchangeTags 2'!G235="have", "have", 'procTags 2'!G235="have", "have", 'historyTags 2'!G235="extra", "extra", 'onchangeTags 2'!G235="extra", "extra", 'procTags 2'!G235="extra", "extra", 'historyTags 2'!G235="missing", "missing", 'onchangeTags 2'!G235="missing", "missing", 'procTags 2'!G235="missing", "missing", 'historyTags 2'!G235="ignore", "ignore", 'onchangeTags 2'!G235="ignore", "ignore", 'procTags 2'!G235="ignore", "ignore")</f>
        <v>ignore</v>
      </c>
      <c r="H235" s="1" t="str" cm="1">
        <f t="array" aca="1" ref="H235" ca="1">_xlfn.IFS('historyTags 2'!H235="have", "have", 'onchangeTags 2'!H235="have", "have", 'procTags 2'!H235="have", "have", 'historyTags 2'!H235="extra", "extra", 'onchangeTags 2'!H235="extra", "extra", 'procTags 2'!H235="extra", "extra", 'historyTags 2'!H235="missing", "missing", 'onchangeTags 2'!H235="missing", "missing", 'procTags 2'!H235="missing", "missing", 'historyTags 2'!H235="ignore", "ignore", 'onchangeTags 2'!H235="ignore", "ignore", 'procTags 2'!H235="ignore", "ignore")</f>
        <v>ignore</v>
      </c>
      <c r="I235" s="1" t="str" cm="1">
        <f t="array" aca="1" ref="I235" ca="1">_xlfn.IFS('historyTags 2'!I235="have", "have", 'onchangeTags 2'!I235="have", "have", 'procTags 2'!I235="have", "have", 'historyTags 2'!I235="extra", "extra", 'onchangeTags 2'!I235="extra", "extra", 'procTags 2'!I235="extra", "extra", 'historyTags 2'!I235="missing", "missing", 'onchangeTags 2'!I235="missing", "missing", 'procTags 2'!I235="missing", "missing", 'historyTags 2'!I235="ignore", "ignore", 'onchangeTags 2'!I235="ignore", "ignore", 'procTags 2'!I235="ignore", "ignore")</f>
        <v>ignore</v>
      </c>
      <c r="J235" s="1" t="str" cm="1">
        <f t="array" aca="1" ref="J235" ca="1">_xlfn.IFS('historyTags 2'!J235="have", "have", 'onchangeTags 2'!J235="have", "have", 'procTags 2'!J235="have", "have", 'historyTags 2'!J235="extra", "extra", 'onchangeTags 2'!J235="extra", "extra", 'procTags 2'!J235="extra", "extra", 'historyTags 2'!J235="missing", "missing", 'onchangeTags 2'!J235="missing", "missing", 'procTags 2'!J235="missing", "missing", 'historyTags 2'!J235="ignore", "ignore", 'onchangeTags 2'!J235="ignore", "ignore", 'procTags 2'!J235="ignore", "ignore")</f>
        <v>ignore</v>
      </c>
      <c r="K235" s="1" t="str" cm="1">
        <f t="array" aca="1" ref="K235" ca="1">_xlfn.IFS('historyTags 2'!K235="have", "have", 'onchangeTags 2'!K235="have", "have", 'procTags 2'!K235="have", "have", 'historyTags 2'!K235="extra", "extra", 'onchangeTags 2'!K235="extra", "extra", 'procTags 2'!K235="extra", "extra", 'historyTags 2'!K235="missing", "missing", 'onchangeTags 2'!K235="missing", "missing", 'procTags 2'!K235="missing", "missing", 'historyTags 2'!K235="ignore", "ignore", 'onchangeTags 2'!K235="ignore", "ignore", 'procTags 2'!K235="ignore", "ignore")</f>
        <v>ignore</v>
      </c>
      <c r="L235" s="1" t="str" cm="1">
        <f t="array" aca="1" ref="L235" ca="1">_xlfn.IFS('historyTags 2'!L235="have", "have", 'onchangeTags 2'!L235="have", "have", 'procTags 2'!L235="have", "have", 'historyTags 2'!L235="extra", "extra", 'onchangeTags 2'!L235="extra", "extra", 'procTags 2'!L235="extra", "extra", 'historyTags 2'!L235="missing", "missing", 'onchangeTags 2'!L235="missing", "missing", 'procTags 2'!L235="missing", "missing", 'historyTags 2'!L235="ignore", "ignore", 'onchangeTags 2'!L235="ignore", "ignore", 'procTags 2'!L235="ignore", "ignore")</f>
        <v>ignore</v>
      </c>
      <c r="M235" s="1" t="str" cm="1">
        <f t="array" aca="1" ref="M235" ca="1">_xlfn.IFS('historyTags 2'!M235="have", "have", 'onchangeTags 2'!M235="have", "have", 'procTags 2'!M235="have", "have", 'historyTags 2'!M235="extra", "extra", 'onchangeTags 2'!M235="extra", "extra", 'procTags 2'!M235="extra", "extra", 'historyTags 2'!M235="missing", "missing", 'onchangeTags 2'!M235="missing", "missing", 'procTags 2'!M235="missing", "missing", 'historyTags 2'!M235="ignore", "ignore", 'onchangeTags 2'!M235="ignore", "ignore", 'procTags 2'!M235="ignore", "ignore")</f>
        <v>ignore</v>
      </c>
      <c r="N235" s="1" t="str" cm="1">
        <f t="array" aca="1" ref="N235" ca="1">_xlfn.IFS('historyTags 2'!N235="have", "have", 'onchangeTags 2'!N235="have", "have", 'procTags 2'!N235="have", "have", 'historyTags 2'!N235="extra", "extra", 'onchangeTags 2'!N235="extra", "extra", 'procTags 2'!N235="extra", "extra", 'historyTags 2'!N235="missing", "missing", 'onchangeTags 2'!N235="missing", "missing", 'procTags 2'!N235="missing", "missing", 'historyTags 2'!N235="ignore", "ignore", 'onchangeTags 2'!N235="ignore", "ignore", 'procTags 2'!N235="ignore", "ignore")</f>
        <v>ignore</v>
      </c>
      <c r="O235" s="1" t="str" cm="1">
        <f t="array" aca="1" ref="O235" ca="1">_xlfn.IFS('historyTags 2'!O235="have", "have", 'onchangeTags 2'!O235="have", "have", 'procTags 2'!O235="have", "have", 'historyTags 2'!O235="extra", "extra", 'onchangeTags 2'!O235="extra", "extra", 'procTags 2'!O235="extra", "extra", 'historyTags 2'!O235="missing", "missing", 'onchangeTags 2'!O235="missing", "missing", 'procTags 2'!O235="missing", "missing", 'historyTags 2'!O235="ignore", "ignore", 'onchangeTags 2'!O235="ignore", "ignore", 'procTags 2'!O235="ignore", "ignore")</f>
        <v>ignore</v>
      </c>
      <c r="P235" s="1" t="str" cm="1">
        <f t="array" aca="1" ref="P235" ca="1">_xlfn.IFS('historyTags 2'!P235="have", "have", 'onchangeTags 2'!P235="have", "have", 'procTags 2'!P235="have", "have", 'historyTags 2'!P235="extra", "extra", 'onchangeTags 2'!P235="extra", "extra", 'procTags 2'!P235="extra", "extra", 'historyTags 2'!P235="missing", "missing", 'onchangeTags 2'!P235="missing", "missing", 'procTags 2'!P235="missing", "missing", 'historyTags 2'!P235="ignore", "ignore", 'onchangeTags 2'!P235="ignore", "ignore", 'procTags 2'!P235="ignore", "ignore")</f>
        <v>have</v>
      </c>
    </row>
    <row r="236" spans="1:16" x14ac:dyDescent="0.2">
      <c r="A236" s="1" t="str">
        <f ca="1">IFERROR(__xludf.DUMMYFUNCTION("""COMPUTED_VALUE"""),"realtime\tera_therm_1")</f>
        <v>realtime\tera_therm_1</v>
      </c>
      <c r="B236" s="1" t="str" cm="1">
        <f t="array" aca="1" ref="B236" ca="1">_xlfn.IFS('historyTags 2'!B236="have", "have", 'onchangeTags 2'!B236="have", "have", 'procTags 2'!B236="have", "have", 'historyTags 2'!B236="extra", "extra", 'onchangeTags 2'!B236="extra", "extra", 'procTags 2'!B236="extra", "extra", 'historyTags 2'!B236="missing", "missing", 'onchangeTags 2'!B236="missing", "missing", 'procTags 2'!B236="missing", "missing", 'historyTags 2'!B236="ignore", "ignore", 'onchangeTags 2'!B236="ignore", "ignore", 'procTags 2'!B236="ignore", "ignore")</f>
        <v>ignore</v>
      </c>
      <c r="C236" s="1" t="str" cm="1">
        <f t="array" aca="1" ref="C236" ca="1">_xlfn.IFS('historyTags 2'!C236="have", "have", 'onchangeTags 2'!C236="have", "have", 'procTags 2'!C236="have", "have", 'historyTags 2'!C236="extra", "extra", 'onchangeTags 2'!C236="extra", "extra", 'procTags 2'!C236="extra", "extra", 'historyTags 2'!C236="missing", "missing", 'onchangeTags 2'!C236="missing", "missing", 'procTags 2'!C236="missing", "missing", 'historyTags 2'!C236="ignore", "ignore", 'onchangeTags 2'!C236="ignore", "ignore", 'procTags 2'!C236="ignore", "ignore")</f>
        <v>ignore</v>
      </c>
      <c r="D236" s="1" t="str" cm="1">
        <f t="array" aca="1" ref="D236" ca="1">_xlfn.IFS('historyTags 2'!D236="have", "have", 'onchangeTags 2'!D236="have", "have", 'procTags 2'!D236="have", "have", 'historyTags 2'!D236="extra", "extra", 'onchangeTags 2'!D236="extra", "extra", 'procTags 2'!D236="extra", "extra", 'historyTags 2'!D236="missing", "missing", 'onchangeTags 2'!D236="missing", "missing", 'procTags 2'!D236="missing", "missing", 'historyTags 2'!D236="ignore", "ignore", 'onchangeTags 2'!D236="ignore", "ignore", 'procTags 2'!D236="ignore", "ignore")</f>
        <v>ignore</v>
      </c>
      <c r="E236" s="1" t="str" cm="1">
        <f t="array" aca="1" ref="E236" ca="1">_xlfn.IFS('historyTags 2'!E236="have", "have", 'onchangeTags 2'!E236="have", "have", 'procTags 2'!E236="have", "have", 'historyTags 2'!E236="extra", "extra", 'onchangeTags 2'!E236="extra", "extra", 'procTags 2'!E236="extra", "extra", 'historyTags 2'!E236="missing", "missing", 'onchangeTags 2'!E236="missing", "missing", 'procTags 2'!E236="missing", "missing", 'historyTags 2'!E236="ignore", "ignore", 'onchangeTags 2'!E236="ignore", "ignore", 'procTags 2'!E236="ignore", "ignore")</f>
        <v>ignore</v>
      </c>
      <c r="F236" s="1" t="str" cm="1">
        <f t="array" aca="1" ref="F236" ca="1">_xlfn.IFS('historyTags 2'!F236="have", "have", 'onchangeTags 2'!F236="have", "have", 'procTags 2'!F236="have", "have", 'historyTags 2'!F236="extra", "extra", 'onchangeTags 2'!F236="extra", "extra", 'procTags 2'!F236="extra", "extra", 'historyTags 2'!F236="missing", "missing", 'onchangeTags 2'!F236="missing", "missing", 'procTags 2'!F236="missing", "missing", 'historyTags 2'!F236="ignore", "ignore", 'onchangeTags 2'!F236="ignore", "ignore", 'procTags 2'!F236="ignore", "ignore")</f>
        <v>ignore</v>
      </c>
      <c r="G236" s="1" t="str" cm="1">
        <f t="array" aca="1" ref="G236" ca="1">_xlfn.IFS('historyTags 2'!G236="have", "have", 'onchangeTags 2'!G236="have", "have", 'procTags 2'!G236="have", "have", 'historyTags 2'!G236="extra", "extra", 'onchangeTags 2'!G236="extra", "extra", 'procTags 2'!G236="extra", "extra", 'historyTags 2'!G236="missing", "missing", 'onchangeTags 2'!G236="missing", "missing", 'procTags 2'!G236="missing", "missing", 'historyTags 2'!G236="ignore", "ignore", 'onchangeTags 2'!G236="ignore", "ignore", 'procTags 2'!G236="ignore", "ignore")</f>
        <v>ignore</v>
      </c>
      <c r="H236" s="1" t="str" cm="1">
        <f t="array" aca="1" ref="H236" ca="1">_xlfn.IFS('historyTags 2'!H236="have", "have", 'onchangeTags 2'!H236="have", "have", 'procTags 2'!H236="have", "have", 'historyTags 2'!H236="extra", "extra", 'onchangeTags 2'!H236="extra", "extra", 'procTags 2'!H236="extra", "extra", 'historyTags 2'!H236="missing", "missing", 'onchangeTags 2'!H236="missing", "missing", 'procTags 2'!H236="missing", "missing", 'historyTags 2'!H236="ignore", "ignore", 'onchangeTags 2'!H236="ignore", "ignore", 'procTags 2'!H236="ignore", "ignore")</f>
        <v>ignore</v>
      </c>
      <c r="I236" s="1" t="str" cm="1">
        <f t="array" aca="1" ref="I236" ca="1">_xlfn.IFS('historyTags 2'!I236="have", "have", 'onchangeTags 2'!I236="have", "have", 'procTags 2'!I236="have", "have", 'historyTags 2'!I236="extra", "extra", 'onchangeTags 2'!I236="extra", "extra", 'procTags 2'!I236="extra", "extra", 'historyTags 2'!I236="missing", "missing", 'onchangeTags 2'!I236="missing", "missing", 'procTags 2'!I236="missing", "missing", 'historyTags 2'!I236="ignore", "ignore", 'onchangeTags 2'!I236="ignore", "ignore", 'procTags 2'!I236="ignore", "ignore")</f>
        <v>ignore</v>
      </c>
      <c r="J236" s="1" t="str" cm="1">
        <f t="array" aca="1" ref="J236" ca="1">_xlfn.IFS('historyTags 2'!J236="have", "have", 'onchangeTags 2'!J236="have", "have", 'procTags 2'!J236="have", "have", 'historyTags 2'!J236="extra", "extra", 'onchangeTags 2'!J236="extra", "extra", 'procTags 2'!J236="extra", "extra", 'historyTags 2'!J236="missing", "missing", 'onchangeTags 2'!J236="missing", "missing", 'procTags 2'!J236="missing", "missing", 'historyTags 2'!J236="ignore", "ignore", 'onchangeTags 2'!J236="ignore", "ignore", 'procTags 2'!J236="ignore", "ignore")</f>
        <v>ignore</v>
      </c>
      <c r="K236" s="1" t="str" cm="1">
        <f t="array" aca="1" ref="K236" ca="1">_xlfn.IFS('historyTags 2'!K236="have", "have", 'onchangeTags 2'!K236="have", "have", 'procTags 2'!K236="have", "have", 'historyTags 2'!K236="extra", "extra", 'onchangeTags 2'!K236="extra", "extra", 'procTags 2'!K236="extra", "extra", 'historyTags 2'!K236="missing", "missing", 'onchangeTags 2'!K236="missing", "missing", 'procTags 2'!K236="missing", "missing", 'historyTags 2'!K236="ignore", "ignore", 'onchangeTags 2'!K236="ignore", "ignore", 'procTags 2'!K236="ignore", "ignore")</f>
        <v>ignore</v>
      </c>
      <c r="L236" s="1" t="str" cm="1">
        <f t="array" aca="1" ref="L236" ca="1">_xlfn.IFS('historyTags 2'!L236="have", "have", 'onchangeTags 2'!L236="have", "have", 'procTags 2'!L236="have", "have", 'historyTags 2'!L236="extra", "extra", 'onchangeTags 2'!L236="extra", "extra", 'procTags 2'!L236="extra", "extra", 'historyTags 2'!L236="missing", "missing", 'onchangeTags 2'!L236="missing", "missing", 'procTags 2'!L236="missing", "missing", 'historyTags 2'!L236="ignore", "ignore", 'onchangeTags 2'!L236="ignore", "ignore", 'procTags 2'!L236="ignore", "ignore")</f>
        <v>ignore</v>
      </c>
      <c r="M236" s="1" t="str" cm="1">
        <f t="array" aca="1" ref="M236" ca="1">_xlfn.IFS('historyTags 2'!M236="have", "have", 'onchangeTags 2'!M236="have", "have", 'procTags 2'!M236="have", "have", 'historyTags 2'!M236="extra", "extra", 'onchangeTags 2'!M236="extra", "extra", 'procTags 2'!M236="extra", "extra", 'historyTags 2'!M236="missing", "missing", 'onchangeTags 2'!M236="missing", "missing", 'procTags 2'!M236="missing", "missing", 'historyTags 2'!M236="ignore", "ignore", 'onchangeTags 2'!M236="ignore", "ignore", 'procTags 2'!M236="ignore", "ignore")</f>
        <v>ignore</v>
      </c>
      <c r="N236" s="1" t="str" cm="1">
        <f t="array" aca="1" ref="N236" ca="1">_xlfn.IFS('historyTags 2'!N236="have", "have", 'onchangeTags 2'!N236="have", "have", 'procTags 2'!N236="have", "have", 'historyTags 2'!N236="extra", "extra", 'onchangeTags 2'!N236="extra", "extra", 'procTags 2'!N236="extra", "extra", 'historyTags 2'!N236="missing", "missing", 'onchangeTags 2'!N236="missing", "missing", 'procTags 2'!N236="missing", "missing", 'historyTags 2'!N236="ignore", "ignore", 'onchangeTags 2'!N236="ignore", "ignore", 'procTags 2'!N236="ignore", "ignore")</f>
        <v>ignore</v>
      </c>
      <c r="O236" s="1" t="str" cm="1">
        <f t="array" aca="1" ref="O236" ca="1">_xlfn.IFS('historyTags 2'!O236="have", "have", 'onchangeTags 2'!O236="have", "have", 'procTags 2'!O236="have", "have", 'historyTags 2'!O236="extra", "extra", 'onchangeTags 2'!O236="extra", "extra", 'procTags 2'!O236="extra", "extra", 'historyTags 2'!O236="missing", "missing", 'onchangeTags 2'!O236="missing", "missing", 'procTags 2'!O236="missing", "missing", 'historyTags 2'!O236="ignore", "ignore", 'onchangeTags 2'!O236="ignore", "ignore", 'procTags 2'!O236="ignore", "ignore")</f>
        <v>ignore</v>
      </c>
      <c r="P236" s="1" t="str" cm="1">
        <f t="array" aca="1" ref="P236" ca="1">_xlfn.IFS('historyTags 2'!P236="have", "have", 'onchangeTags 2'!P236="have", "have", 'procTags 2'!P236="have", "have", 'historyTags 2'!P236="extra", "extra", 'onchangeTags 2'!P236="extra", "extra", 'procTags 2'!P236="extra", "extra", 'historyTags 2'!P236="missing", "missing", 'onchangeTags 2'!P236="missing", "missing", 'procTags 2'!P236="missing", "missing", 'historyTags 2'!P236="ignore", "ignore", 'onchangeTags 2'!P236="ignore", "ignore", 'procTags 2'!P236="ignore", "ignore")</f>
        <v>have</v>
      </c>
    </row>
    <row r="237" spans="1:16" x14ac:dyDescent="0.2">
      <c r="A237" s="1" t="str">
        <f ca="1">IFERROR(__xludf.DUMMYFUNCTION("""COMPUTED_VALUE"""),"realtime\tera_therm_2")</f>
        <v>realtime\tera_therm_2</v>
      </c>
      <c r="B237" s="1" t="str" cm="1">
        <f t="array" aca="1" ref="B237" ca="1">_xlfn.IFS('historyTags 2'!B237="have", "have", 'onchangeTags 2'!B237="have", "have", 'procTags 2'!B237="have", "have", 'historyTags 2'!B237="extra", "extra", 'onchangeTags 2'!B237="extra", "extra", 'procTags 2'!B237="extra", "extra", 'historyTags 2'!B237="missing", "missing", 'onchangeTags 2'!B237="missing", "missing", 'procTags 2'!B237="missing", "missing", 'historyTags 2'!B237="ignore", "ignore", 'onchangeTags 2'!B237="ignore", "ignore", 'procTags 2'!B237="ignore", "ignore")</f>
        <v>ignore</v>
      </c>
      <c r="C237" s="1" t="str" cm="1">
        <f t="array" aca="1" ref="C237" ca="1">_xlfn.IFS('historyTags 2'!C237="have", "have", 'onchangeTags 2'!C237="have", "have", 'procTags 2'!C237="have", "have", 'historyTags 2'!C237="extra", "extra", 'onchangeTags 2'!C237="extra", "extra", 'procTags 2'!C237="extra", "extra", 'historyTags 2'!C237="missing", "missing", 'onchangeTags 2'!C237="missing", "missing", 'procTags 2'!C237="missing", "missing", 'historyTags 2'!C237="ignore", "ignore", 'onchangeTags 2'!C237="ignore", "ignore", 'procTags 2'!C237="ignore", "ignore")</f>
        <v>ignore</v>
      </c>
      <c r="D237" s="1" t="str" cm="1">
        <f t="array" aca="1" ref="D237" ca="1">_xlfn.IFS('historyTags 2'!D237="have", "have", 'onchangeTags 2'!D237="have", "have", 'procTags 2'!D237="have", "have", 'historyTags 2'!D237="extra", "extra", 'onchangeTags 2'!D237="extra", "extra", 'procTags 2'!D237="extra", "extra", 'historyTags 2'!D237="missing", "missing", 'onchangeTags 2'!D237="missing", "missing", 'procTags 2'!D237="missing", "missing", 'historyTags 2'!D237="ignore", "ignore", 'onchangeTags 2'!D237="ignore", "ignore", 'procTags 2'!D237="ignore", "ignore")</f>
        <v>ignore</v>
      </c>
      <c r="E237" s="1" t="str" cm="1">
        <f t="array" aca="1" ref="E237" ca="1">_xlfn.IFS('historyTags 2'!E237="have", "have", 'onchangeTags 2'!E237="have", "have", 'procTags 2'!E237="have", "have", 'historyTags 2'!E237="extra", "extra", 'onchangeTags 2'!E237="extra", "extra", 'procTags 2'!E237="extra", "extra", 'historyTags 2'!E237="missing", "missing", 'onchangeTags 2'!E237="missing", "missing", 'procTags 2'!E237="missing", "missing", 'historyTags 2'!E237="ignore", "ignore", 'onchangeTags 2'!E237="ignore", "ignore", 'procTags 2'!E237="ignore", "ignore")</f>
        <v>ignore</v>
      </c>
      <c r="F237" s="1" t="str" cm="1">
        <f t="array" aca="1" ref="F237" ca="1">_xlfn.IFS('historyTags 2'!F237="have", "have", 'onchangeTags 2'!F237="have", "have", 'procTags 2'!F237="have", "have", 'historyTags 2'!F237="extra", "extra", 'onchangeTags 2'!F237="extra", "extra", 'procTags 2'!F237="extra", "extra", 'historyTags 2'!F237="missing", "missing", 'onchangeTags 2'!F237="missing", "missing", 'procTags 2'!F237="missing", "missing", 'historyTags 2'!F237="ignore", "ignore", 'onchangeTags 2'!F237="ignore", "ignore", 'procTags 2'!F237="ignore", "ignore")</f>
        <v>ignore</v>
      </c>
      <c r="G237" s="1" t="str" cm="1">
        <f t="array" aca="1" ref="G237" ca="1">_xlfn.IFS('historyTags 2'!G237="have", "have", 'onchangeTags 2'!G237="have", "have", 'procTags 2'!G237="have", "have", 'historyTags 2'!G237="extra", "extra", 'onchangeTags 2'!G237="extra", "extra", 'procTags 2'!G237="extra", "extra", 'historyTags 2'!G237="missing", "missing", 'onchangeTags 2'!G237="missing", "missing", 'procTags 2'!G237="missing", "missing", 'historyTags 2'!G237="ignore", "ignore", 'onchangeTags 2'!G237="ignore", "ignore", 'procTags 2'!G237="ignore", "ignore")</f>
        <v>ignore</v>
      </c>
      <c r="H237" s="1" t="str" cm="1">
        <f t="array" aca="1" ref="H237" ca="1">_xlfn.IFS('historyTags 2'!H237="have", "have", 'onchangeTags 2'!H237="have", "have", 'procTags 2'!H237="have", "have", 'historyTags 2'!H237="extra", "extra", 'onchangeTags 2'!H237="extra", "extra", 'procTags 2'!H237="extra", "extra", 'historyTags 2'!H237="missing", "missing", 'onchangeTags 2'!H237="missing", "missing", 'procTags 2'!H237="missing", "missing", 'historyTags 2'!H237="ignore", "ignore", 'onchangeTags 2'!H237="ignore", "ignore", 'procTags 2'!H237="ignore", "ignore")</f>
        <v>ignore</v>
      </c>
      <c r="I237" s="1" t="str" cm="1">
        <f t="array" aca="1" ref="I237" ca="1">_xlfn.IFS('historyTags 2'!I237="have", "have", 'onchangeTags 2'!I237="have", "have", 'procTags 2'!I237="have", "have", 'historyTags 2'!I237="extra", "extra", 'onchangeTags 2'!I237="extra", "extra", 'procTags 2'!I237="extra", "extra", 'historyTags 2'!I237="missing", "missing", 'onchangeTags 2'!I237="missing", "missing", 'procTags 2'!I237="missing", "missing", 'historyTags 2'!I237="ignore", "ignore", 'onchangeTags 2'!I237="ignore", "ignore", 'procTags 2'!I237="ignore", "ignore")</f>
        <v>ignore</v>
      </c>
      <c r="J237" s="1" t="str" cm="1">
        <f t="array" aca="1" ref="J237" ca="1">_xlfn.IFS('historyTags 2'!J237="have", "have", 'onchangeTags 2'!J237="have", "have", 'procTags 2'!J237="have", "have", 'historyTags 2'!J237="extra", "extra", 'onchangeTags 2'!J237="extra", "extra", 'procTags 2'!J237="extra", "extra", 'historyTags 2'!J237="missing", "missing", 'onchangeTags 2'!J237="missing", "missing", 'procTags 2'!J237="missing", "missing", 'historyTags 2'!J237="ignore", "ignore", 'onchangeTags 2'!J237="ignore", "ignore", 'procTags 2'!J237="ignore", "ignore")</f>
        <v>ignore</v>
      </c>
      <c r="K237" s="1" t="str" cm="1">
        <f t="array" aca="1" ref="K237" ca="1">_xlfn.IFS('historyTags 2'!K237="have", "have", 'onchangeTags 2'!K237="have", "have", 'procTags 2'!K237="have", "have", 'historyTags 2'!K237="extra", "extra", 'onchangeTags 2'!K237="extra", "extra", 'procTags 2'!K237="extra", "extra", 'historyTags 2'!K237="missing", "missing", 'onchangeTags 2'!K237="missing", "missing", 'procTags 2'!K237="missing", "missing", 'historyTags 2'!K237="ignore", "ignore", 'onchangeTags 2'!K237="ignore", "ignore", 'procTags 2'!K237="ignore", "ignore")</f>
        <v>ignore</v>
      </c>
      <c r="L237" s="1" t="str" cm="1">
        <f t="array" aca="1" ref="L237" ca="1">_xlfn.IFS('historyTags 2'!L237="have", "have", 'onchangeTags 2'!L237="have", "have", 'procTags 2'!L237="have", "have", 'historyTags 2'!L237="extra", "extra", 'onchangeTags 2'!L237="extra", "extra", 'procTags 2'!L237="extra", "extra", 'historyTags 2'!L237="missing", "missing", 'onchangeTags 2'!L237="missing", "missing", 'procTags 2'!L237="missing", "missing", 'historyTags 2'!L237="ignore", "ignore", 'onchangeTags 2'!L237="ignore", "ignore", 'procTags 2'!L237="ignore", "ignore")</f>
        <v>ignore</v>
      </c>
      <c r="M237" s="1" t="str" cm="1">
        <f t="array" aca="1" ref="M237" ca="1">_xlfn.IFS('historyTags 2'!M237="have", "have", 'onchangeTags 2'!M237="have", "have", 'procTags 2'!M237="have", "have", 'historyTags 2'!M237="extra", "extra", 'onchangeTags 2'!M237="extra", "extra", 'procTags 2'!M237="extra", "extra", 'historyTags 2'!M237="missing", "missing", 'onchangeTags 2'!M237="missing", "missing", 'procTags 2'!M237="missing", "missing", 'historyTags 2'!M237="ignore", "ignore", 'onchangeTags 2'!M237="ignore", "ignore", 'procTags 2'!M237="ignore", "ignore")</f>
        <v>ignore</v>
      </c>
      <c r="N237" s="1" t="str" cm="1">
        <f t="array" aca="1" ref="N237" ca="1">_xlfn.IFS('historyTags 2'!N237="have", "have", 'onchangeTags 2'!N237="have", "have", 'procTags 2'!N237="have", "have", 'historyTags 2'!N237="extra", "extra", 'onchangeTags 2'!N237="extra", "extra", 'procTags 2'!N237="extra", "extra", 'historyTags 2'!N237="missing", "missing", 'onchangeTags 2'!N237="missing", "missing", 'procTags 2'!N237="missing", "missing", 'historyTags 2'!N237="ignore", "ignore", 'onchangeTags 2'!N237="ignore", "ignore", 'procTags 2'!N237="ignore", "ignore")</f>
        <v>ignore</v>
      </c>
      <c r="O237" s="1" t="str" cm="1">
        <f t="array" aca="1" ref="O237" ca="1">_xlfn.IFS('historyTags 2'!O237="have", "have", 'onchangeTags 2'!O237="have", "have", 'procTags 2'!O237="have", "have", 'historyTags 2'!O237="extra", "extra", 'onchangeTags 2'!O237="extra", "extra", 'procTags 2'!O237="extra", "extra", 'historyTags 2'!O237="missing", "missing", 'onchangeTags 2'!O237="missing", "missing", 'procTags 2'!O237="missing", "missing", 'historyTags 2'!O237="ignore", "ignore", 'onchangeTags 2'!O237="ignore", "ignore", 'procTags 2'!O237="ignore", "ignore")</f>
        <v>ignore</v>
      </c>
      <c r="P237" s="1" t="str" cm="1">
        <f t="array" aca="1" ref="P237" ca="1">_xlfn.IFS('historyTags 2'!P237="have", "have", 'onchangeTags 2'!P237="have", "have", 'procTags 2'!P237="have", "have", 'historyTags 2'!P237="extra", "extra", 'onchangeTags 2'!P237="extra", "extra", 'procTags 2'!P237="extra", "extra", 'historyTags 2'!P237="missing", "missing", 'onchangeTags 2'!P237="missing", "missing", 'procTags 2'!P237="missing", "missing", 'historyTags 2'!P237="ignore", "ignore", 'onchangeTags 2'!P237="ignore", "ignore", 'procTags 2'!P237="ignore", "ignore")</f>
        <v>have</v>
      </c>
    </row>
    <row r="238" spans="1:16" x14ac:dyDescent="0.2">
      <c r="A238" s="1" t="str">
        <f ca="1">IFERROR(__xludf.DUMMYFUNCTION("""COMPUTED_VALUE"""),"resist_htr_mv")</f>
        <v>resist_htr_mv</v>
      </c>
      <c r="B238" s="1" t="str" cm="1">
        <f t="array" aca="1" ref="B238" ca="1">_xlfn.IFS('historyTags 2'!B238="have", "have", 'onchangeTags 2'!B238="have", "have", 'procTags 2'!B238="have", "have", 'historyTags 2'!B238="extra", "extra", 'onchangeTags 2'!B238="extra", "extra", 'procTags 2'!B238="extra", "extra", 'historyTags 2'!B238="missing", "missing", 'onchangeTags 2'!B238="missing", "missing", 'procTags 2'!B238="missing", "missing", 'historyTags 2'!B238="ignore", "ignore", 'onchangeTags 2'!B238="ignore", "ignore", 'procTags 2'!B238="ignore", "ignore")</f>
        <v>ignore</v>
      </c>
      <c r="C238" s="1" t="str" cm="1">
        <f t="array" aca="1" ref="C238" ca="1">_xlfn.IFS('historyTags 2'!C238="have", "have", 'onchangeTags 2'!C238="have", "have", 'procTags 2'!C238="have", "have", 'historyTags 2'!C238="extra", "extra", 'onchangeTags 2'!C238="extra", "extra", 'procTags 2'!C238="extra", "extra", 'historyTags 2'!C238="missing", "missing", 'onchangeTags 2'!C238="missing", "missing", 'procTags 2'!C238="missing", "missing", 'historyTags 2'!C238="ignore", "ignore", 'onchangeTags 2'!C238="ignore", "ignore", 'procTags 2'!C238="ignore", "ignore")</f>
        <v>ignore</v>
      </c>
      <c r="D238" s="1" t="str" cm="1">
        <f t="array" aca="1" ref="D238" ca="1">_xlfn.IFS('historyTags 2'!D238="have", "have", 'onchangeTags 2'!D238="have", "have", 'procTags 2'!D238="have", "have", 'historyTags 2'!D238="extra", "extra", 'onchangeTags 2'!D238="extra", "extra", 'procTags 2'!D238="extra", "extra", 'historyTags 2'!D238="missing", "missing", 'onchangeTags 2'!D238="missing", "missing", 'procTags 2'!D238="missing", "missing", 'historyTags 2'!D238="ignore", "ignore", 'onchangeTags 2'!D238="ignore", "ignore", 'procTags 2'!D238="ignore", "ignore")</f>
        <v>ignore</v>
      </c>
      <c r="E238" s="1" t="str" cm="1">
        <f t="array" aca="1" ref="E238" ca="1">_xlfn.IFS('historyTags 2'!E238="have", "have", 'onchangeTags 2'!E238="have", "have", 'procTags 2'!E238="have", "have", 'historyTags 2'!E238="extra", "extra", 'onchangeTags 2'!E238="extra", "extra", 'procTags 2'!E238="extra", "extra", 'historyTags 2'!E238="missing", "missing", 'onchangeTags 2'!E238="missing", "missing", 'procTags 2'!E238="missing", "missing", 'historyTags 2'!E238="ignore", "ignore", 'onchangeTags 2'!E238="ignore", "ignore", 'procTags 2'!E238="ignore", "ignore")</f>
        <v>ignore</v>
      </c>
      <c r="F238" s="1" t="str" cm="1">
        <f t="array" aca="1" ref="F238" ca="1">_xlfn.IFS('historyTags 2'!F238="have", "have", 'onchangeTags 2'!F238="have", "have", 'procTags 2'!F238="have", "have", 'historyTags 2'!F238="extra", "extra", 'onchangeTags 2'!F238="extra", "extra", 'procTags 2'!F238="extra", "extra", 'historyTags 2'!F238="missing", "missing", 'onchangeTags 2'!F238="missing", "missing", 'procTags 2'!F238="missing", "missing", 'historyTags 2'!F238="ignore", "ignore", 'onchangeTags 2'!F238="ignore", "ignore", 'procTags 2'!F238="ignore", "ignore")</f>
        <v>ignore</v>
      </c>
      <c r="G238" s="1" t="str" cm="1">
        <f t="array" aca="1" ref="G238" ca="1">_xlfn.IFS('historyTags 2'!G238="have", "have", 'onchangeTags 2'!G238="have", "have", 'procTags 2'!G238="have", "have", 'historyTags 2'!G238="extra", "extra", 'onchangeTags 2'!G238="extra", "extra", 'procTags 2'!G238="extra", "extra", 'historyTags 2'!G238="missing", "missing", 'onchangeTags 2'!G238="missing", "missing", 'procTags 2'!G238="missing", "missing", 'historyTags 2'!G238="ignore", "ignore", 'onchangeTags 2'!G238="ignore", "ignore", 'procTags 2'!G238="ignore", "ignore")</f>
        <v>ignore</v>
      </c>
      <c r="H238" s="1" t="str" cm="1">
        <f t="array" aca="1" ref="H238" ca="1">_xlfn.IFS('historyTags 2'!H238="have", "have", 'onchangeTags 2'!H238="have", "have", 'procTags 2'!H238="have", "have", 'historyTags 2'!H238="extra", "extra", 'onchangeTags 2'!H238="extra", "extra", 'procTags 2'!H238="extra", "extra", 'historyTags 2'!H238="missing", "missing", 'onchangeTags 2'!H238="missing", "missing", 'procTags 2'!H238="missing", "missing", 'historyTags 2'!H238="ignore", "ignore", 'onchangeTags 2'!H238="ignore", "ignore", 'procTags 2'!H238="ignore", "ignore")</f>
        <v>ignore</v>
      </c>
      <c r="I238" s="1" t="str" cm="1">
        <f t="array" aca="1" ref="I238" ca="1">_xlfn.IFS('historyTags 2'!I238="have", "have", 'onchangeTags 2'!I238="have", "have", 'procTags 2'!I238="have", "have", 'historyTags 2'!I238="extra", "extra", 'onchangeTags 2'!I238="extra", "extra", 'procTags 2'!I238="extra", "extra", 'historyTags 2'!I238="missing", "missing", 'onchangeTags 2'!I238="missing", "missing", 'procTags 2'!I238="missing", "missing", 'historyTags 2'!I238="ignore", "ignore", 'onchangeTags 2'!I238="ignore", "ignore", 'procTags 2'!I238="ignore", "ignore")</f>
        <v>ignore</v>
      </c>
      <c r="J238" s="1" t="str" cm="1">
        <f t="array" aca="1" ref="J238" ca="1">_xlfn.IFS('historyTags 2'!J238="have", "have", 'onchangeTags 2'!J238="have", "have", 'procTags 2'!J238="have", "have", 'historyTags 2'!J238="extra", "extra", 'onchangeTags 2'!J238="extra", "extra", 'procTags 2'!J238="extra", "extra", 'historyTags 2'!J238="missing", "missing", 'onchangeTags 2'!J238="missing", "missing", 'procTags 2'!J238="missing", "missing", 'historyTags 2'!J238="ignore", "ignore", 'onchangeTags 2'!J238="ignore", "ignore", 'procTags 2'!J238="ignore", "ignore")</f>
        <v>ignore</v>
      </c>
      <c r="K238" s="1" t="str" cm="1">
        <f t="array" aca="1" ref="K238" ca="1">_xlfn.IFS('historyTags 2'!K238="have", "have", 'onchangeTags 2'!K238="have", "have", 'procTags 2'!K238="have", "have", 'historyTags 2'!K238="extra", "extra", 'onchangeTags 2'!K238="extra", "extra", 'procTags 2'!K238="extra", "extra", 'historyTags 2'!K238="missing", "missing", 'onchangeTags 2'!K238="missing", "missing", 'procTags 2'!K238="missing", "missing", 'historyTags 2'!K238="ignore", "ignore", 'onchangeTags 2'!K238="ignore", "ignore", 'procTags 2'!K238="ignore", "ignore")</f>
        <v>ignore</v>
      </c>
      <c r="L238" s="1" t="str" cm="1">
        <f t="array" aca="1" ref="L238" ca="1">_xlfn.IFS('historyTags 2'!L238="have", "have", 'onchangeTags 2'!L238="have", "have", 'procTags 2'!L238="have", "have", 'historyTags 2'!L238="extra", "extra", 'onchangeTags 2'!L238="extra", "extra", 'procTags 2'!L238="extra", "extra", 'historyTags 2'!L238="missing", "missing", 'onchangeTags 2'!L238="missing", "missing", 'procTags 2'!L238="missing", "missing", 'historyTags 2'!L238="ignore", "ignore", 'onchangeTags 2'!L238="ignore", "ignore", 'procTags 2'!L238="ignore", "ignore")</f>
        <v>ignore</v>
      </c>
      <c r="M238" s="1" t="str" cm="1">
        <f t="array" aca="1" ref="M238" ca="1">_xlfn.IFS('historyTags 2'!M238="have", "have", 'onchangeTags 2'!M238="have", "have", 'procTags 2'!M238="have", "have", 'historyTags 2'!M238="extra", "extra", 'onchangeTags 2'!M238="extra", "extra", 'procTags 2'!M238="extra", "extra", 'historyTags 2'!M238="missing", "missing", 'onchangeTags 2'!M238="missing", "missing", 'procTags 2'!M238="missing", "missing", 'historyTags 2'!M238="ignore", "ignore", 'onchangeTags 2'!M238="ignore", "ignore", 'procTags 2'!M238="ignore", "ignore")</f>
        <v>ignore</v>
      </c>
      <c r="N238" s="1" t="str" cm="1">
        <f t="array" aca="1" ref="N238" ca="1">_xlfn.IFS('historyTags 2'!N238="have", "have", 'onchangeTags 2'!N238="have", "have", 'procTags 2'!N238="have", "have", 'historyTags 2'!N238="extra", "extra", 'onchangeTags 2'!N238="extra", "extra", 'procTags 2'!N238="extra", "extra", 'historyTags 2'!N238="missing", "missing", 'onchangeTags 2'!N238="missing", "missing", 'procTags 2'!N238="missing", "missing", 'historyTags 2'!N238="ignore", "ignore", 'onchangeTags 2'!N238="ignore", "ignore", 'procTags 2'!N238="ignore", "ignore")</f>
        <v>ignore</v>
      </c>
      <c r="O238" s="1" t="str" cm="1">
        <f t="array" aca="1" ref="O238" ca="1">_xlfn.IFS('historyTags 2'!O238="have", "have", 'onchangeTags 2'!O238="have", "have", 'procTags 2'!O238="have", "have", 'historyTags 2'!O238="extra", "extra", 'onchangeTags 2'!O238="extra", "extra", 'procTags 2'!O238="extra", "extra", 'historyTags 2'!O238="missing", "missing", 'onchangeTags 2'!O238="missing", "missing", 'procTags 2'!O238="missing", "missing", 'historyTags 2'!O238="ignore", "ignore", 'onchangeTags 2'!O238="ignore", "ignore", 'procTags 2'!O238="ignore", "ignore")</f>
        <v>ignore</v>
      </c>
      <c r="P238" s="1" t="str" cm="1">
        <f t="array" aca="1" ref="P238" ca="1">_xlfn.IFS('historyTags 2'!P238="have", "have", 'onchangeTags 2'!P238="have", "have", 'procTags 2'!P238="have", "have", 'historyTags 2'!P238="extra", "extra", 'onchangeTags 2'!P238="extra", "extra", 'procTags 2'!P238="extra", "extra", 'historyTags 2'!P238="missing", "missing", 'onchangeTags 2'!P238="missing", "missing", 'procTags 2'!P238="missing", "missing", 'historyTags 2'!P238="ignore", "ignore", 'onchangeTags 2'!P238="ignore", "ignore", 'procTags 2'!P238="ignore", "ignore")</f>
        <v>ignore</v>
      </c>
    </row>
    <row r="239" spans="1:16" x14ac:dyDescent="0.2">
      <c r="A239" s="1" t="str">
        <f ca="1">IFERROR(__xludf.DUMMYFUNCTION("""COMPUTED_VALUE"""),"resist_htr_tmp")</f>
        <v>resist_htr_tmp</v>
      </c>
      <c r="B239" s="1" t="str" cm="1">
        <f t="array" aca="1" ref="B239" ca="1">_xlfn.IFS('historyTags 2'!B239="have", "have", 'onchangeTags 2'!B239="have", "have", 'procTags 2'!B239="have", "have", 'historyTags 2'!B239="extra", "extra", 'onchangeTags 2'!B239="extra", "extra", 'procTags 2'!B239="extra", "extra", 'historyTags 2'!B239="missing", "missing", 'onchangeTags 2'!B239="missing", "missing", 'procTags 2'!B239="missing", "missing", 'historyTags 2'!B239="ignore", "ignore", 'onchangeTags 2'!B239="ignore", "ignore", 'procTags 2'!B239="ignore", "ignore")</f>
        <v>ignore</v>
      </c>
      <c r="C239" s="1" t="str" cm="1">
        <f t="array" aca="1" ref="C239" ca="1">_xlfn.IFS('historyTags 2'!C239="have", "have", 'onchangeTags 2'!C239="have", "have", 'procTags 2'!C239="have", "have", 'historyTags 2'!C239="extra", "extra", 'onchangeTags 2'!C239="extra", "extra", 'procTags 2'!C239="extra", "extra", 'historyTags 2'!C239="missing", "missing", 'onchangeTags 2'!C239="missing", "missing", 'procTags 2'!C239="missing", "missing", 'historyTags 2'!C239="ignore", "ignore", 'onchangeTags 2'!C239="ignore", "ignore", 'procTags 2'!C239="ignore", "ignore")</f>
        <v>ignore</v>
      </c>
      <c r="D239" s="1" t="str" cm="1">
        <f t="array" aca="1" ref="D239" ca="1">_xlfn.IFS('historyTags 2'!D239="have", "have", 'onchangeTags 2'!D239="have", "have", 'procTags 2'!D239="have", "have", 'historyTags 2'!D239="extra", "extra", 'onchangeTags 2'!D239="extra", "extra", 'procTags 2'!D239="extra", "extra", 'historyTags 2'!D239="missing", "missing", 'onchangeTags 2'!D239="missing", "missing", 'procTags 2'!D239="missing", "missing", 'historyTags 2'!D239="ignore", "ignore", 'onchangeTags 2'!D239="ignore", "ignore", 'procTags 2'!D239="ignore", "ignore")</f>
        <v>ignore</v>
      </c>
      <c r="E239" s="1" t="str" cm="1">
        <f t="array" aca="1" ref="E239" ca="1">_xlfn.IFS('historyTags 2'!E239="have", "have", 'onchangeTags 2'!E239="have", "have", 'procTags 2'!E239="have", "have", 'historyTags 2'!E239="extra", "extra", 'onchangeTags 2'!E239="extra", "extra", 'procTags 2'!E239="extra", "extra", 'historyTags 2'!E239="missing", "missing", 'onchangeTags 2'!E239="missing", "missing", 'procTags 2'!E239="missing", "missing", 'historyTags 2'!E239="ignore", "ignore", 'onchangeTags 2'!E239="ignore", "ignore", 'procTags 2'!E239="ignore", "ignore")</f>
        <v>ignore</v>
      </c>
      <c r="F239" s="1" t="str" cm="1">
        <f t="array" aca="1" ref="F239" ca="1">_xlfn.IFS('historyTags 2'!F239="have", "have", 'onchangeTags 2'!F239="have", "have", 'procTags 2'!F239="have", "have", 'historyTags 2'!F239="extra", "extra", 'onchangeTags 2'!F239="extra", "extra", 'procTags 2'!F239="extra", "extra", 'historyTags 2'!F239="missing", "missing", 'onchangeTags 2'!F239="missing", "missing", 'procTags 2'!F239="missing", "missing", 'historyTags 2'!F239="ignore", "ignore", 'onchangeTags 2'!F239="ignore", "ignore", 'procTags 2'!F239="ignore", "ignore")</f>
        <v>ignore</v>
      </c>
      <c r="G239" s="1" t="str" cm="1">
        <f t="array" aca="1" ref="G239" ca="1">_xlfn.IFS('historyTags 2'!G239="have", "have", 'onchangeTags 2'!G239="have", "have", 'procTags 2'!G239="have", "have", 'historyTags 2'!G239="extra", "extra", 'onchangeTags 2'!G239="extra", "extra", 'procTags 2'!G239="extra", "extra", 'historyTags 2'!G239="missing", "missing", 'onchangeTags 2'!G239="missing", "missing", 'procTags 2'!G239="missing", "missing", 'historyTags 2'!G239="ignore", "ignore", 'onchangeTags 2'!G239="ignore", "ignore", 'procTags 2'!G239="ignore", "ignore")</f>
        <v>ignore</v>
      </c>
      <c r="H239" s="1" t="str" cm="1">
        <f t="array" aca="1" ref="H239" ca="1">_xlfn.IFS('historyTags 2'!H239="have", "have", 'onchangeTags 2'!H239="have", "have", 'procTags 2'!H239="have", "have", 'historyTags 2'!H239="extra", "extra", 'onchangeTags 2'!H239="extra", "extra", 'procTags 2'!H239="extra", "extra", 'historyTags 2'!H239="missing", "missing", 'onchangeTags 2'!H239="missing", "missing", 'procTags 2'!H239="missing", "missing", 'historyTags 2'!H239="ignore", "ignore", 'onchangeTags 2'!H239="ignore", "ignore", 'procTags 2'!H239="ignore", "ignore")</f>
        <v>ignore</v>
      </c>
      <c r="I239" s="1" t="str" cm="1">
        <f t="array" aca="1" ref="I239" ca="1">_xlfn.IFS('historyTags 2'!I239="have", "have", 'onchangeTags 2'!I239="have", "have", 'procTags 2'!I239="have", "have", 'historyTags 2'!I239="extra", "extra", 'onchangeTags 2'!I239="extra", "extra", 'procTags 2'!I239="extra", "extra", 'historyTags 2'!I239="missing", "missing", 'onchangeTags 2'!I239="missing", "missing", 'procTags 2'!I239="missing", "missing", 'historyTags 2'!I239="ignore", "ignore", 'onchangeTags 2'!I239="ignore", "ignore", 'procTags 2'!I239="ignore", "ignore")</f>
        <v>ignore</v>
      </c>
      <c r="J239" s="1" t="str" cm="1">
        <f t="array" aca="1" ref="J239" ca="1">_xlfn.IFS('historyTags 2'!J239="have", "have", 'onchangeTags 2'!J239="have", "have", 'procTags 2'!J239="have", "have", 'historyTags 2'!J239="extra", "extra", 'onchangeTags 2'!J239="extra", "extra", 'procTags 2'!J239="extra", "extra", 'historyTags 2'!J239="missing", "missing", 'onchangeTags 2'!J239="missing", "missing", 'procTags 2'!J239="missing", "missing", 'historyTags 2'!J239="ignore", "ignore", 'onchangeTags 2'!J239="ignore", "ignore", 'procTags 2'!J239="ignore", "ignore")</f>
        <v>ignore</v>
      </c>
      <c r="K239" s="1" t="str" cm="1">
        <f t="array" aca="1" ref="K239" ca="1">_xlfn.IFS('historyTags 2'!K239="have", "have", 'onchangeTags 2'!K239="have", "have", 'procTags 2'!K239="have", "have", 'historyTags 2'!K239="extra", "extra", 'onchangeTags 2'!K239="extra", "extra", 'procTags 2'!K239="extra", "extra", 'historyTags 2'!K239="missing", "missing", 'onchangeTags 2'!K239="missing", "missing", 'procTags 2'!K239="missing", "missing", 'historyTags 2'!K239="ignore", "ignore", 'onchangeTags 2'!K239="ignore", "ignore", 'procTags 2'!K239="ignore", "ignore")</f>
        <v>ignore</v>
      </c>
      <c r="L239" s="1" t="str" cm="1">
        <f t="array" aca="1" ref="L239" ca="1">_xlfn.IFS('historyTags 2'!L239="have", "have", 'onchangeTags 2'!L239="have", "have", 'procTags 2'!L239="have", "have", 'historyTags 2'!L239="extra", "extra", 'onchangeTags 2'!L239="extra", "extra", 'procTags 2'!L239="extra", "extra", 'historyTags 2'!L239="missing", "missing", 'onchangeTags 2'!L239="missing", "missing", 'procTags 2'!L239="missing", "missing", 'historyTags 2'!L239="ignore", "ignore", 'onchangeTags 2'!L239="ignore", "ignore", 'procTags 2'!L239="ignore", "ignore")</f>
        <v>ignore</v>
      </c>
      <c r="M239" s="1" t="str" cm="1">
        <f t="array" aca="1" ref="M239" ca="1">_xlfn.IFS('historyTags 2'!M239="have", "have", 'onchangeTags 2'!M239="have", "have", 'procTags 2'!M239="have", "have", 'historyTags 2'!M239="extra", "extra", 'onchangeTags 2'!M239="extra", "extra", 'procTags 2'!M239="extra", "extra", 'historyTags 2'!M239="missing", "missing", 'onchangeTags 2'!M239="missing", "missing", 'procTags 2'!M239="missing", "missing", 'historyTags 2'!M239="ignore", "ignore", 'onchangeTags 2'!M239="ignore", "ignore", 'procTags 2'!M239="ignore", "ignore")</f>
        <v>ignore</v>
      </c>
      <c r="N239" s="1" t="str" cm="1">
        <f t="array" aca="1" ref="N239" ca="1">_xlfn.IFS('historyTags 2'!N239="have", "have", 'onchangeTags 2'!N239="have", "have", 'procTags 2'!N239="have", "have", 'historyTags 2'!N239="extra", "extra", 'onchangeTags 2'!N239="extra", "extra", 'procTags 2'!N239="extra", "extra", 'historyTags 2'!N239="missing", "missing", 'onchangeTags 2'!N239="missing", "missing", 'procTags 2'!N239="missing", "missing", 'historyTags 2'!N239="ignore", "ignore", 'onchangeTags 2'!N239="ignore", "ignore", 'procTags 2'!N239="ignore", "ignore")</f>
        <v>ignore</v>
      </c>
      <c r="O239" s="1" t="str" cm="1">
        <f t="array" aca="1" ref="O239" ca="1">_xlfn.IFS('historyTags 2'!O239="have", "have", 'onchangeTags 2'!O239="have", "have", 'procTags 2'!O239="have", "have", 'historyTags 2'!O239="extra", "extra", 'onchangeTags 2'!O239="extra", "extra", 'procTags 2'!O239="extra", "extra", 'historyTags 2'!O239="missing", "missing", 'onchangeTags 2'!O239="missing", "missing", 'procTags 2'!O239="missing", "missing", 'historyTags 2'!O239="ignore", "ignore", 'onchangeTags 2'!O239="ignore", "ignore", 'procTags 2'!O239="ignore", "ignore")</f>
        <v>ignore</v>
      </c>
      <c r="P239" s="1" t="str" cm="1">
        <f t="array" aca="1" ref="P239" ca="1">_xlfn.IFS('historyTags 2'!P239="have", "have", 'onchangeTags 2'!P239="have", "have", 'procTags 2'!P239="have", "have", 'historyTags 2'!P239="extra", "extra", 'onchangeTags 2'!P239="extra", "extra", 'procTags 2'!P239="extra", "extra", 'historyTags 2'!P239="missing", "missing", 'onchangeTags 2'!P239="missing", "missing", 'procTags 2'!P239="missing", "missing", 'historyTags 2'!P239="ignore", "ignore", 'onchangeTags 2'!P239="ignore", "ignore", 'procTags 2'!P239="ignore", "ignore")</f>
        <v>ignore</v>
      </c>
    </row>
    <row r="240" spans="1:16" x14ac:dyDescent="0.2">
      <c r="A240" s="1" t="str">
        <f ca="1">IFERROR(__xludf.DUMMYFUNCTION("""COMPUTED_VALUE"""),"rh_dev_sp")</f>
        <v>rh_dev_sp</v>
      </c>
      <c r="B240" s="1" t="str" cm="1">
        <f t="array" aca="1" ref="B240" ca="1">_xlfn.IFS('historyTags 2'!B240="have", "have", 'onchangeTags 2'!B240="have", "have", 'procTags 2'!B240="have", "have", 'historyTags 2'!B240="extra", "extra", 'onchangeTags 2'!B240="extra", "extra", 'procTags 2'!B240="extra", "extra", 'historyTags 2'!B240="missing", "missing", 'onchangeTags 2'!B240="missing", "missing", 'procTags 2'!B240="missing", "missing", 'historyTags 2'!B240="ignore", "ignore", 'onchangeTags 2'!B240="ignore", "ignore", 'procTags 2'!B240="ignore", "ignore")</f>
        <v>ignore</v>
      </c>
      <c r="C240" s="1" t="str" cm="1">
        <f t="array" aca="1" ref="C240" ca="1">_xlfn.IFS('historyTags 2'!C240="have", "have", 'onchangeTags 2'!C240="have", "have", 'procTags 2'!C240="have", "have", 'historyTags 2'!C240="extra", "extra", 'onchangeTags 2'!C240="extra", "extra", 'procTags 2'!C240="extra", "extra", 'historyTags 2'!C240="missing", "missing", 'onchangeTags 2'!C240="missing", "missing", 'procTags 2'!C240="missing", "missing", 'historyTags 2'!C240="ignore", "ignore", 'onchangeTags 2'!C240="ignore", "ignore", 'procTags 2'!C240="ignore", "ignore")</f>
        <v>ignore</v>
      </c>
      <c r="D240" s="1" t="str" cm="1">
        <f t="array" aca="1" ref="D240" ca="1">_xlfn.IFS('historyTags 2'!D240="have", "have", 'onchangeTags 2'!D240="have", "have", 'procTags 2'!D240="have", "have", 'historyTags 2'!D240="extra", "extra", 'onchangeTags 2'!D240="extra", "extra", 'procTags 2'!D240="extra", "extra", 'historyTags 2'!D240="missing", "missing", 'onchangeTags 2'!D240="missing", "missing", 'procTags 2'!D240="missing", "missing", 'historyTags 2'!D240="ignore", "ignore", 'onchangeTags 2'!D240="ignore", "ignore", 'procTags 2'!D240="ignore", "ignore")</f>
        <v>ignore</v>
      </c>
      <c r="E240" s="1" t="str" cm="1">
        <f t="array" aca="1" ref="E240" ca="1">_xlfn.IFS('historyTags 2'!E240="have", "have", 'onchangeTags 2'!E240="have", "have", 'procTags 2'!E240="have", "have", 'historyTags 2'!E240="extra", "extra", 'onchangeTags 2'!E240="extra", "extra", 'procTags 2'!E240="extra", "extra", 'historyTags 2'!E240="missing", "missing", 'onchangeTags 2'!E240="missing", "missing", 'procTags 2'!E240="missing", "missing", 'historyTags 2'!E240="ignore", "ignore", 'onchangeTags 2'!E240="ignore", "ignore", 'procTags 2'!E240="ignore", "ignore")</f>
        <v>ignore</v>
      </c>
      <c r="F240" s="1" t="str" cm="1">
        <f t="array" aca="1" ref="F240" ca="1">_xlfn.IFS('historyTags 2'!F240="have", "have", 'onchangeTags 2'!F240="have", "have", 'procTags 2'!F240="have", "have", 'historyTags 2'!F240="extra", "extra", 'onchangeTags 2'!F240="extra", "extra", 'procTags 2'!F240="extra", "extra", 'historyTags 2'!F240="missing", "missing", 'onchangeTags 2'!F240="missing", "missing", 'procTags 2'!F240="missing", "missing", 'historyTags 2'!F240="ignore", "ignore", 'onchangeTags 2'!F240="ignore", "ignore", 'procTags 2'!F240="ignore", "ignore")</f>
        <v>ignore</v>
      </c>
      <c r="G240" s="1" t="str" cm="1">
        <f t="array" aca="1" ref="G240" ca="1">_xlfn.IFS('historyTags 2'!G240="have", "have", 'onchangeTags 2'!G240="have", "have", 'procTags 2'!G240="have", "have", 'historyTags 2'!G240="extra", "extra", 'onchangeTags 2'!G240="extra", "extra", 'procTags 2'!G240="extra", "extra", 'historyTags 2'!G240="missing", "missing", 'onchangeTags 2'!G240="missing", "missing", 'procTags 2'!G240="missing", "missing", 'historyTags 2'!G240="ignore", "ignore", 'onchangeTags 2'!G240="ignore", "ignore", 'procTags 2'!G240="ignore", "ignore")</f>
        <v>ignore</v>
      </c>
      <c r="H240" s="1" t="str" cm="1">
        <f t="array" aca="1" ref="H240" ca="1">_xlfn.IFS('historyTags 2'!H240="have", "have", 'onchangeTags 2'!H240="have", "have", 'procTags 2'!H240="have", "have", 'historyTags 2'!H240="extra", "extra", 'onchangeTags 2'!H240="extra", "extra", 'procTags 2'!H240="extra", "extra", 'historyTags 2'!H240="missing", "missing", 'onchangeTags 2'!H240="missing", "missing", 'procTags 2'!H240="missing", "missing", 'historyTags 2'!H240="ignore", "ignore", 'onchangeTags 2'!H240="ignore", "ignore", 'procTags 2'!H240="ignore", "ignore")</f>
        <v>ignore</v>
      </c>
      <c r="I240" s="1" t="str" cm="1">
        <f t="array" aca="1" ref="I240" ca="1">_xlfn.IFS('historyTags 2'!I240="have", "have", 'onchangeTags 2'!I240="have", "have", 'procTags 2'!I240="have", "have", 'historyTags 2'!I240="extra", "extra", 'onchangeTags 2'!I240="extra", "extra", 'procTags 2'!I240="extra", "extra", 'historyTags 2'!I240="missing", "missing", 'onchangeTags 2'!I240="missing", "missing", 'procTags 2'!I240="missing", "missing", 'historyTags 2'!I240="ignore", "ignore", 'onchangeTags 2'!I240="ignore", "ignore", 'procTags 2'!I240="ignore", "ignore")</f>
        <v>ignore</v>
      </c>
      <c r="J240" s="1" t="str" cm="1">
        <f t="array" aca="1" ref="J240" ca="1">_xlfn.IFS('historyTags 2'!J240="have", "have", 'onchangeTags 2'!J240="have", "have", 'procTags 2'!J240="have", "have", 'historyTags 2'!J240="extra", "extra", 'onchangeTags 2'!J240="extra", "extra", 'procTags 2'!J240="extra", "extra", 'historyTags 2'!J240="missing", "missing", 'onchangeTags 2'!J240="missing", "missing", 'procTags 2'!J240="missing", "missing", 'historyTags 2'!J240="ignore", "ignore", 'onchangeTags 2'!J240="ignore", "ignore", 'procTags 2'!J240="ignore", "ignore")</f>
        <v>ignore</v>
      </c>
      <c r="K240" s="1" t="str" cm="1">
        <f t="array" aca="1" ref="K240" ca="1">_xlfn.IFS('historyTags 2'!K240="have", "have", 'onchangeTags 2'!K240="have", "have", 'procTags 2'!K240="have", "have", 'historyTags 2'!K240="extra", "extra", 'onchangeTags 2'!K240="extra", "extra", 'procTags 2'!K240="extra", "extra", 'historyTags 2'!K240="missing", "missing", 'onchangeTags 2'!K240="missing", "missing", 'procTags 2'!K240="missing", "missing", 'historyTags 2'!K240="ignore", "ignore", 'onchangeTags 2'!K240="ignore", "ignore", 'procTags 2'!K240="ignore", "ignore")</f>
        <v>ignore</v>
      </c>
      <c r="L240" s="1" t="str" cm="1">
        <f t="array" aca="1" ref="L240" ca="1">_xlfn.IFS('historyTags 2'!L240="have", "have", 'onchangeTags 2'!L240="have", "have", 'procTags 2'!L240="have", "have", 'historyTags 2'!L240="extra", "extra", 'onchangeTags 2'!L240="extra", "extra", 'procTags 2'!L240="extra", "extra", 'historyTags 2'!L240="missing", "missing", 'onchangeTags 2'!L240="missing", "missing", 'procTags 2'!L240="missing", "missing", 'historyTags 2'!L240="ignore", "ignore", 'onchangeTags 2'!L240="ignore", "ignore", 'procTags 2'!L240="ignore", "ignore")</f>
        <v>ignore</v>
      </c>
      <c r="M240" s="1" t="str" cm="1">
        <f t="array" aca="1" ref="M240" ca="1">_xlfn.IFS('historyTags 2'!M240="have", "have", 'onchangeTags 2'!M240="have", "have", 'procTags 2'!M240="have", "have", 'historyTags 2'!M240="extra", "extra", 'onchangeTags 2'!M240="extra", "extra", 'procTags 2'!M240="extra", "extra", 'historyTags 2'!M240="missing", "missing", 'onchangeTags 2'!M240="missing", "missing", 'procTags 2'!M240="missing", "missing", 'historyTags 2'!M240="ignore", "ignore", 'onchangeTags 2'!M240="ignore", "ignore", 'procTags 2'!M240="ignore", "ignore")</f>
        <v>ignore</v>
      </c>
      <c r="N240" s="1" t="str" cm="1">
        <f t="array" aca="1" ref="N240" ca="1">_xlfn.IFS('historyTags 2'!N240="have", "have", 'onchangeTags 2'!N240="have", "have", 'procTags 2'!N240="have", "have", 'historyTags 2'!N240="extra", "extra", 'onchangeTags 2'!N240="extra", "extra", 'procTags 2'!N240="extra", "extra", 'historyTags 2'!N240="missing", "missing", 'onchangeTags 2'!N240="missing", "missing", 'procTags 2'!N240="missing", "missing", 'historyTags 2'!N240="ignore", "ignore", 'onchangeTags 2'!N240="ignore", "ignore", 'procTags 2'!N240="ignore", "ignore")</f>
        <v>ignore</v>
      </c>
      <c r="O240" s="1" t="str" cm="1">
        <f t="array" aca="1" ref="O240" ca="1">_xlfn.IFS('historyTags 2'!O240="have", "have", 'onchangeTags 2'!O240="have", "have", 'procTags 2'!O240="have", "have", 'historyTags 2'!O240="extra", "extra", 'onchangeTags 2'!O240="extra", "extra", 'procTags 2'!O240="extra", "extra", 'historyTags 2'!O240="missing", "missing", 'onchangeTags 2'!O240="missing", "missing", 'procTags 2'!O240="missing", "missing", 'historyTags 2'!O240="ignore", "ignore", 'onchangeTags 2'!O240="ignore", "ignore", 'procTags 2'!O240="ignore", "ignore")</f>
        <v>ignore</v>
      </c>
      <c r="P240" s="1" t="str" cm="1">
        <f t="array" aca="1" ref="P240" ca="1">_xlfn.IFS('historyTags 2'!P240="have", "have", 'onchangeTags 2'!P240="have", "have", 'procTags 2'!P240="have", "have", 'historyTags 2'!P240="extra", "extra", 'onchangeTags 2'!P240="extra", "extra", 'procTags 2'!P240="extra", "extra", 'historyTags 2'!P240="missing", "missing", 'onchangeTags 2'!P240="missing", "missing", 'procTags 2'!P240="missing", "missing", 'historyTags 2'!P240="ignore", "ignore", 'onchangeTags 2'!P240="ignore", "ignore", 'procTags 2'!P240="ignore", "ignore")</f>
        <v>ignore</v>
      </c>
    </row>
    <row r="241" spans="1:16" x14ac:dyDescent="0.2">
      <c r="A241" s="1" t="str">
        <f ca="1">IFERROR(__xludf.DUMMYFUNCTION("""COMPUTED_VALUE"""),"rth_cal_num")</f>
        <v>rth_cal_num</v>
      </c>
      <c r="B241" s="1" t="str" cm="1">
        <f t="array" aca="1" ref="B241" ca="1">_xlfn.IFS('historyTags 2'!B241="have", "have", 'onchangeTags 2'!B241="have", "have", 'procTags 2'!B241="have", "have", 'historyTags 2'!B241="extra", "extra", 'onchangeTags 2'!B241="extra", "extra", 'procTags 2'!B241="extra", "extra", 'historyTags 2'!B241="missing", "missing", 'onchangeTags 2'!B241="missing", "missing", 'procTags 2'!B241="missing", "missing", 'historyTags 2'!B241="ignore", "ignore", 'onchangeTags 2'!B241="ignore", "ignore", 'procTags 2'!B241="ignore", "ignore")</f>
        <v>ignore</v>
      </c>
      <c r="C241" s="1" t="str" cm="1">
        <f t="array" aca="1" ref="C241" ca="1">_xlfn.IFS('historyTags 2'!C241="have", "have", 'onchangeTags 2'!C241="have", "have", 'procTags 2'!C241="have", "have", 'historyTags 2'!C241="extra", "extra", 'onchangeTags 2'!C241="extra", "extra", 'procTags 2'!C241="extra", "extra", 'historyTags 2'!C241="missing", "missing", 'onchangeTags 2'!C241="missing", "missing", 'procTags 2'!C241="missing", "missing", 'historyTags 2'!C241="ignore", "ignore", 'onchangeTags 2'!C241="ignore", "ignore", 'procTags 2'!C241="ignore", "ignore")</f>
        <v>ignore</v>
      </c>
      <c r="D241" s="1" t="str" cm="1">
        <f t="array" aca="1" ref="D241" ca="1">_xlfn.IFS('historyTags 2'!D241="have", "have", 'onchangeTags 2'!D241="have", "have", 'procTags 2'!D241="have", "have", 'historyTags 2'!D241="extra", "extra", 'onchangeTags 2'!D241="extra", "extra", 'procTags 2'!D241="extra", "extra", 'historyTags 2'!D241="missing", "missing", 'onchangeTags 2'!D241="missing", "missing", 'procTags 2'!D241="missing", "missing", 'historyTags 2'!D241="ignore", "ignore", 'onchangeTags 2'!D241="ignore", "ignore", 'procTags 2'!D241="ignore", "ignore")</f>
        <v>have</v>
      </c>
      <c r="E241" s="1" t="str" cm="1">
        <f t="array" aca="1" ref="E241" ca="1">_xlfn.IFS('historyTags 2'!E241="have", "have", 'onchangeTags 2'!E241="have", "have", 'procTags 2'!E241="have", "have", 'historyTags 2'!E241="extra", "extra", 'onchangeTags 2'!E241="extra", "extra", 'procTags 2'!E241="extra", "extra", 'historyTags 2'!E241="missing", "missing", 'onchangeTags 2'!E241="missing", "missing", 'procTags 2'!E241="missing", "missing", 'historyTags 2'!E241="ignore", "ignore", 'onchangeTags 2'!E241="ignore", "ignore", 'procTags 2'!E241="ignore", "ignore")</f>
        <v>have</v>
      </c>
      <c r="F241" s="1" t="str" cm="1">
        <f t="array" aca="1" ref="F241" ca="1">_xlfn.IFS('historyTags 2'!F241="have", "have", 'onchangeTags 2'!F241="have", "have", 'procTags 2'!F241="have", "have", 'historyTags 2'!F241="extra", "extra", 'onchangeTags 2'!F241="extra", "extra", 'procTags 2'!F241="extra", "extra", 'historyTags 2'!F241="missing", "missing", 'onchangeTags 2'!F241="missing", "missing", 'procTags 2'!F241="missing", "missing", 'historyTags 2'!F241="ignore", "ignore", 'onchangeTags 2'!F241="ignore", "ignore", 'procTags 2'!F241="ignore", "ignore")</f>
        <v>have</v>
      </c>
      <c r="G241" s="1" t="str" cm="1">
        <f t="array" aca="1" ref="G241" ca="1">_xlfn.IFS('historyTags 2'!G241="have", "have", 'onchangeTags 2'!G241="have", "have", 'procTags 2'!G241="have", "have", 'historyTags 2'!G241="extra", "extra", 'onchangeTags 2'!G241="extra", "extra", 'procTags 2'!G241="extra", "extra", 'historyTags 2'!G241="missing", "missing", 'onchangeTags 2'!G241="missing", "missing", 'procTags 2'!G241="missing", "missing", 'historyTags 2'!G241="ignore", "ignore", 'onchangeTags 2'!G241="ignore", "ignore", 'procTags 2'!G241="ignore", "ignore")</f>
        <v>have</v>
      </c>
      <c r="H241" s="1" t="str" cm="1">
        <f t="array" aca="1" ref="H241" ca="1">_xlfn.IFS('historyTags 2'!H241="have", "have", 'onchangeTags 2'!H241="have", "have", 'procTags 2'!H241="have", "have", 'historyTags 2'!H241="extra", "extra", 'onchangeTags 2'!H241="extra", "extra", 'procTags 2'!H241="extra", "extra", 'historyTags 2'!H241="missing", "missing", 'onchangeTags 2'!H241="missing", "missing", 'procTags 2'!H241="missing", "missing", 'historyTags 2'!H241="ignore", "ignore", 'onchangeTags 2'!H241="ignore", "ignore", 'procTags 2'!H241="ignore", "ignore")</f>
        <v>have</v>
      </c>
      <c r="I241" s="1" t="str" cm="1">
        <f t="array" aca="1" ref="I241" ca="1">_xlfn.IFS('historyTags 2'!I241="have", "have", 'onchangeTags 2'!I241="have", "have", 'procTags 2'!I241="have", "have", 'historyTags 2'!I241="extra", "extra", 'onchangeTags 2'!I241="extra", "extra", 'procTags 2'!I241="extra", "extra", 'historyTags 2'!I241="missing", "missing", 'onchangeTags 2'!I241="missing", "missing", 'procTags 2'!I241="missing", "missing", 'historyTags 2'!I241="ignore", "ignore", 'onchangeTags 2'!I241="ignore", "ignore", 'procTags 2'!I241="ignore", "ignore")</f>
        <v>have</v>
      </c>
      <c r="J241" s="1" t="str" cm="1">
        <f t="array" aca="1" ref="J241" ca="1">_xlfn.IFS('historyTags 2'!J241="have", "have", 'onchangeTags 2'!J241="have", "have", 'procTags 2'!J241="have", "have", 'historyTags 2'!J241="extra", "extra", 'onchangeTags 2'!J241="extra", "extra", 'procTags 2'!J241="extra", "extra", 'historyTags 2'!J241="missing", "missing", 'onchangeTags 2'!J241="missing", "missing", 'procTags 2'!J241="missing", "missing", 'historyTags 2'!J241="ignore", "ignore", 'onchangeTags 2'!J241="ignore", "ignore", 'procTags 2'!J241="ignore", "ignore")</f>
        <v>have</v>
      </c>
      <c r="K241" s="1" t="str" cm="1">
        <f t="array" aca="1" ref="K241" ca="1">_xlfn.IFS('historyTags 2'!K241="have", "have", 'onchangeTags 2'!K241="have", "have", 'procTags 2'!K241="have", "have", 'historyTags 2'!K241="extra", "extra", 'onchangeTags 2'!K241="extra", "extra", 'procTags 2'!K241="extra", "extra", 'historyTags 2'!K241="missing", "missing", 'onchangeTags 2'!K241="missing", "missing", 'procTags 2'!K241="missing", "missing", 'historyTags 2'!K241="ignore", "ignore", 'onchangeTags 2'!K241="ignore", "ignore", 'procTags 2'!K241="ignore", "ignore")</f>
        <v>have</v>
      </c>
      <c r="L241" s="1" t="str" cm="1">
        <f t="array" aca="1" ref="L241" ca="1">_xlfn.IFS('historyTags 2'!L241="have", "have", 'onchangeTags 2'!L241="have", "have", 'procTags 2'!L241="have", "have", 'historyTags 2'!L241="extra", "extra", 'onchangeTags 2'!L241="extra", "extra", 'procTags 2'!L241="extra", "extra", 'historyTags 2'!L241="missing", "missing", 'onchangeTags 2'!L241="missing", "missing", 'procTags 2'!L241="missing", "missing", 'historyTags 2'!L241="ignore", "ignore", 'onchangeTags 2'!L241="ignore", "ignore", 'procTags 2'!L241="ignore", "ignore")</f>
        <v>have</v>
      </c>
      <c r="M241" s="1" t="str" cm="1">
        <f t="array" aca="1" ref="M241" ca="1">_xlfn.IFS('historyTags 2'!M241="have", "have", 'onchangeTags 2'!M241="have", "have", 'procTags 2'!M241="have", "have", 'historyTags 2'!M241="extra", "extra", 'onchangeTags 2'!M241="extra", "extra", 'procTags 2'!M241="extra", "extra", 'historyTags 2'!M241="missing", "missing", 'onchangeTags 2'!M241="missing", "missing", 'procTags 2'!M241="missing", "missing", 'historyTags 2'!M241="ignore", "ignore", 'onchangeTags 2'!M241="ignore", "ignore", 'procTags 2'!M241="ignore", "ignore")</f>
        <v>have</v>
      </c>
      <c r="N241" s="1" t="str" cm="1">
        <f t="array" aca="1" ref="N241" ca="1">_xlfn.IFS('historyTags 2'!N241="have", "have", 'onchangeTags 2'!N241="have", "have", 'procTags 2'!N241="have", "have", 'historyTags 2'!N241="extra", "extra", 'onchangeTags 2'!N241="extra", "extra", 'procTags 2'!N241="extra", "extra", 'historyTags 2'!N241="missing", "missing", 'onchangeTags 2'!N241="missing", "missing", 'procTags 2'!N241="missing", "missing", 'historyTags 2'!N241="ignore", "ignore", 'onchangeTags 2'!N241="ignore", "ignore", 'procTags 2'!N241="ignore", "ignore")</f>
        <v>have</v>
      </c>
      <c r="O241" s="1" t="str" cm="1">
        <f t="array" aca="1" ref="O241" ca="1">_xlfn.IFS('historyTags 2'!O241="have", "have", 'onchangeTags 2'!O241="have", "have", 'procTags 2'!O241="have", "have", 'historyTags 2'!O241="extra", "extra", 'onchangeTags 2'!O241="extra", "extra", 'procTags 2'!O241="extra", "extra", 'historyTags 2'!O241="missing", "missing", 'onchangeTags 2'!O241="missing", "missing", 'procTags 2'!O241="missing", "missing", 'historyTags 2'!O241="ignore", "ignore", 'onchangeTags 2'!O241="ignore", "ignore", 'procTags 2'!O241="ignore", "ignore")</f>
        <v>have</v>
      </c>
      <c r="P241" s="1" t="str" cm="1">
        <f t="array" aca="1" ref="P241" ca="1">_xlfn.IFS('historyTags 2'!P241="have", "have", 'onchangeTags 2'!P241="have", "have", 'procTags 2'!P241="have", "have", 'historyTags 2'!P241="extra", "extra", 'onchangeTags 2'!P241="extra", "extra", 'procTags 2'!P241="extra", "extra", 'historyTags 2'!P241="missing", "missing", 'onchangeTags 2'!P241="missing", "missing", 'procTags 2'!P241="missing", "missing", 'historyTags 2'!P241="ignore", "ignore", 'onchangeTags 2'!P241="ignore", "ignore", 'procTags 2'!P241="ignore", "ignore")</f>
        <v>ignore</v>
      </c>
    </row>
    <row r="242" spans="1:16" x14ac:dyDescent="0.2">
      <c r="A242" s="1" t="str">
        <f ca="1">IFERROR(__xludf.DUMMYFUNCTION("""COMPUTED_VALUE"""),"rth_check_time")</f>
        <v>rth_check_time</v>
      </c>
      <c r="B242" s="1" t="str" cm="1">
        <f t="array" aca="1" ref="B242" ca="1">_xlfn.IFS('historyTags 2'!B242="have", "have", 'onchangeTags 2'!B242="have", "have", 'procTags 2'!B242="have", "have", 'historyTags 2'!B242="extra", "extra", 'onchangeTags 2'!B242="extra", "extra", 'procTags 2'!B242="extra", "extra", 'historyTags 2'!B242="missing", "missing", 'onchangeTags 2'!B242="missing", "missing", 'procTags 2'!B242="missing", "missing", 'historyTags 2'!B242="ignore", "ignore", 'onchangeTags 2'!B242="ignore", "ignore", 'procTags 2'!B242="ignore", "ignore")</f>
        <v>ignore</v>
      </c>
      <c r="C242" s="1" t="str" cm="1">
        <f t="array" aca="1" ref="C242" ca="1">_xlfn.IFS('historyTags 2'!C242="have", "have", 'onchangeTags 2'!C242="have", "have", 'procTags 2'!C242="have", "have", 'historyTags 2'!C242="extra", "extra", 'onchangeTags 2'!C242="extra", "extra", 'procTags 2'!C242="extra", "extra", 'historyTags 2'!C242="missing", "missing", 'onchangeTags 2'!C242="missing", "missing", 'procTags 2'!C242="missing", "missing", 'historyTags 2'!C242="ignore", "ignore", 'onchangeTags 2'!C242="ignore", "ignore", 'procTags 2'!C242="ignore", "ignore")</f>
        <v>ignore</v>
      </c>
      <c r="D242" s="1" t="str" cm="1">
        <f t="array" aca="1" ref="D242" ca="1">_xlfn.IFS('historyTags 2'!D242="have", "have", 'onchangeTags 2'!D242="have", "have", 'procTags 2'!D242="have", "have", 'historyTags 2'!D242="extra", "extra", 'onchangeTags 2'!D242="extra", "extra", 'procTags 2'!D242="extra", "extra", 'historyTags 2'!D242="missing", "missing", 'onchangeTags 2'!D242="missing", "missing", 'procTags 2'!D242="missing", "missing", 'historyTags 2'!D242="ignore", "ignore", 'onchangeTags 2'!D242="ignore", "ignore", 'procTags 2'!D242="ignore", "ignore")</f>
        <v>ignore</v>
      </c>
      <c r="E242" s="1" t="str" cm="1">
        <f t="array" aca="1" ref="E242" ca="1">_xlfn.IFS('historyTags 2'!E242="have", "have", 'onchangeTags 2'!E242="have", "have", 'procTags 2'!E242="have", "have", 'historyTags 2'!E242="extra", "extra", 'onchangeTags 2'!E242="extra", "extra", 'procTags 2'!E242="extra", "extra", 'historyTags 2'!E242="missing", "missing", 'onchangeTags 2'!E242="missing", "missing", 'procTags 2'!E242="missing", "missing", 'historyTags 2'!E242="ignore", "ignore", 'onchangeTags 2'!E242="ignore", "ignore", 'procTags 2'!E242="ignore", "ignore")</f>
        <v>ignore</v>
      </c>
      <c r="F242" s="1" t="str" cm="1">
        <f t="array" aca="1" ref="F242" ca="1">_xlfn.IFS('historyTags 2'!F242="have", "have", 'onchangeTags 2'!F242="have", "have", 'procTags 2'!F242="have", "have", 'historyTags 2'!F242="extra", "extra", 'onchangeTags 2'!F242="extra", "extra", 'procTags 2'!F242="extra", "extra", 'historyTags 2'!F242="missing", "missing", 'onchangeTags 2'!F242="missing", "missing", 'procTags 2'!F242="missing", "missing", 'historyTags 2'!F242="ignore", "ignore", 'onchangeTags 2'!F242="ignore", "ignore", 'procTags 2'!F242="ignore", "ignore")</f>
        <v>ignore</v>
      </c>
      <c r="G242" s="1" t="str" cm="1">
        <f t="array" aca="1" ref="G242" ca="1">_xlfn.IFS('historyTags 2'!G242="have", "have", 'onchangeTags 2'!G242="have", "have", 'procTags 2'!G242="have", "have", 'historyTags 2'!G242="extra", "extra", 'onchangeTags 2'!G242="extra", "extra", 'procTags 2'!G242="extra", "extra", 'historyTags 2'!G242="missing", "missing", 'onchangeTags 2'!G242="missing", "missing", 'procTags 2'!G242="missing", "missing", 'historyTags 2'!G242="ignore", "ignore", 'onchangeTags 2'!G242="ignore", "ignore", 'procTags 2'!G242="ignore", "ignore")</f>
        <v>ignore</v>
      </c>
      <c r="H242" s="1" t="str" cm="1">
        <f t="array" aca="1" ref="H242" ca="1">_xlfn.IFS('historyTags 2'!H242="have", "have", 'onchangeTags 2'!H242="have", "have", 'procTags 2'!H242="have", "have", 'historyTags 2'!H242="extra", "extra", 'onchangeTags 2'!H242="extra", "extra", 'procTags 2'!H242="extra", "extra", 'historyTags 2'!H242="missing", "missing", 'onchangeTags 2'!H242="missing", "missing", 'procTags 2'!H242="missing", "missing", 'historyTags 2'!H242="ignore", "ignore", 'onchangeTags 2'!H242="ignore", "ignore", 'procTags 2'!H242="ignore", "ignore")</f>
        <v>ignore</v>
      </c>
      <c r="I242" s="1" t="str" cm="1">
        <f t="array" aca="1" ref="I242" ca="1">_xlfn.IFS('historyTags 2'!I242="have", "have", 'onchangeTags 2'!I242="have", "have", 'procTags 2'!I242="have", "have", 'historyTags 2'!I242="extra", "extra", 'onchangeTags 2'!I242="extra", "extra", 'procTags 2'!I242="extra", "extra", 'historyTags 2'!I242="missing", "missing", 'onchangeTags 2'!I242="missing", "missing", 'procTags 2'!I242="missing", "missing", 'historyTags 2'!I242="ignore", "ignore", 'onchangeTags 2'!I242="ignore", "ignore", 'procTags 2'!I242="ignore", "ignore")</f>
        <v>ignore</v>
      </c>
      <c r="J242" s="1" t="str" cm="1">
        <f t="array" aca="1" ref="J242" ca="1">_xlfn.IFS('historyTags 2'!J242="have", "have", 'onchangeTags 2'!J242="have", "have", 'procTags 2'!J242="have", "have", 'historyTags 2'!J242="extra", "extra", 'onchangeTags 2'!J242="extra", "extra", 'procTags 2'!J242="extra", "extra", 'historyTags 2'!J242="missing", "missing", 'onchangeTags 2'!J242="missing", "missing", 'procTags 2'!J242="missing", "missing", 'historyTags 2'!J242="ignore", "ignore", 'onchangeTags 2'!J242="ignore", "ignore", 'procTags 2'!J242="ignore", "ignore")</f>
        <v>ignore</v>
      </c>
      <c r="K242" s="1" t="str" cm="1">
        <f t="array" aca="1" ref="K242" ca="1">_xlfn.IFS('historyTags 2'!K242="have", "have", 'onchangeTags 2'!K242="have", "have", 'procTags 2'!K242="have", "have", 'historyTags 2'!K242="extra", "extra", 'onchangeTags 2'!K242="extra", "extra", 'procTags 2'!K242="extra", "extra", 'historyTags 2'!K242="missing", "missing", 'onchangeTags 2'!K242="missing", "missing", 'procTags 2'!K242="missing", "missing", 'historyTags 2'!K242="ignore", "ignore", 'onchangeTags 2'!K242="ignore", "ignore", 'procTags 2'!K242="ignore", "ignore")</f>
        <v>ignore</v>
      </c>
      <c r="L242" s="1" t="str" cm="1">
        <f t="array" aca="1" ref="L242" ca="1">_xlfn.IFS('historyTags 2'!L242="have", "have", 'onchangeTags 2'!L242="have", "have", 'procTags 2'!L242="have", "have", 'historyTags 2'!L242="extra", "extra", 'onchangeTags 2'!L242="extra", "extra", 'procTags 2'!L242="extra", "extra", 'historyTags 2'!L242="missing", "missing", 'onchangeTags 2'!L242="missing", "missing", 'procTags 2'!L242="missing", "missing", 'historyTags 2'!L242="ignore", "ignore", 'onchangeTags 2'!L242="ignore", "ignore", 'procTags 2'!L242="ignore", "ignore")</f>
        <v>ignore</v>
      </c>
      <c r="M242" s="1" t="str" cm="1">
        <f t="array" aca="1" ref="M242" ca="1">_xlfn.IFS('historyTags 2'!M242="have", "have", 'onchangeTags 2'!M242="have", "have", 'procTags 2'!M242="have", "have", 'historyTags 2'!M242="extra", "extra", 'onchangeTags 2'!M242="extra", "extra", 'procTags 2'!M242="extra", "extra", 'historyTags 2'!M242="missing", "missing", 'onchangeTags 2'!M242="missing", "missing", 'procTags 2'!M242="missing", "missing", 'historyTags 2'!M242="ignore", "ignore", 'onchangeTags 2'!M242="ignore", "ignore", 'procTags 2'!M242="ignore", "ignore")</f>
        <v>ignore</v>
      </c>
      <c r="N242" s="1" t="str" cm="1">
        <f t="array" aca="1" ref="N242" ca="1">_xlfn.IFS('historyTags 2'!N242="have", "have", 'onchangeTags 2'!N242="have", "have", 'procTags 2'!N242="have", "have", 'historyTags 2'!N242="extra", "extra", 'onchangeTags 2'!N242="extra", "extra", 'procTags 2'!N242="extra", "extra", 'historyTags 2'!N242="missing", "missing", 'onchangeTags 2'!N242="missing", "missing", 'procTags 2'!N242="missing", "missing", 'historyTags 2'!N242="ignore", "ignore", 'onchangeTags 2'!N242="ignore", "ignore", 'procTags 2'!N242="ignore", "ignore")</f>
        <v>ignore</v>
      </c>
      <c r="O242" s="1" t="str" cm="1">
        <f t="array" aca="1" ref="O242" ca="1">_xlfn.IFS('historyTags 2'!O242="have", "have", 'onchangeTags 2'!O242="have", "have", 'procTags 2'!O242="have", "have", 'historyTags 2'!O242="extra", "extra", 'onchangeTags 2'!O242="extra", "extra", 'procTags 2'!O242="extra", "extra", 'historyTags 2'!O242="missing", "missing", 'onchangeTags 2'!O242="missing", "missing", 'procTags 2'!O242="missing", "missing", 'historyTags 2'!O242="ignore", "ignore", 'onchangeTags 2'!O242="ignore", "ignore", 'procTags 2'!O242="ignore", "ignore")</f>
        <v>ignore</v>
      </c>
      <c r="P242" s="1" t="str" cm="1">
        <f t="array" aca="1" ref="P242" ca="1">_xlfn.IFS('historyTags 2'!P242="have", "have", 'onchangeTags 2'!P242="have", "have", 'procTags 2'!P242="have", "have", 'historyTags 2'!P242="extra", "extra", 'onchangeTags 2'!P242="extra", "extra", 'procTags 2'!P242="extra", "extra", 'historyTags 2'!P242="missing", "missing", 'onchangeTags 2'!P242="missing", "missing", 'procTags 2'!P242="missing", "missing", 'historyTags 2'!P242="ignore", "ignore", 'onchangeTags 2'!P242="ignore", "ignore", 'procTags 2'!P242="ignore", "ignore")</f>
        <v>ignore</v>
      </c>
    </row>
    <row r="243" spans="1:16" x14ac:dyDescent="0.2">
      <c r="A243" s="1" t="str">
        <f ca="1">IFERROR(__xludf.DUMMYFUNCTION("""COMPUTED_VALUE"""),"rth_daily_tot")</f>
        <v>rth_daily_tot</v>
      </c>
      <c r="B243" s="1" t="str" cm="1">
        <f t="array" aca="1" ref="B243" ca="1">_xlfn.IFS('historyTags 2'!B243="have", "have", 'onchangeTags 2'!B243="have", "have", 'procTags 2'!B243="have", "have", 'historyTags 2'!B243="extra", "extra", 'onchangeTags 2'!B243="extra", "extra", 'procTags 2'!B243="extra", "extra", 'historyTags 2'!B243="missing", "missing", 'onchangeTags 2'!B243="missing", "missing", 'procTags 2'!B243="missing", "missing", 'historyTags 2'!B243="ignore", "ignore", 'onchangeTags 2'!B243="ignore", "ignore", 'procTags 2'!B243="ignore", "ignore")</f>
        <v>ignore</v>
      </c>
      <c r="C243" s="1" t="str" cm="1">
        <f t="array" aca="1" ref="C243" ca="1">_xlfn.IFS('historyTags 2'!C243="have", "have", 'onchangeTags 2'!C243="have", "have", 'procTags 2'!C243="have", "have", 'historyTags 2'!C243="extra", "extra", 'onchangeTags 2'!C243="extra", "extra", 'procTags 2'!C243="extra", "extra", 'historyTags 2'!C243="missing", "missing", 'onchangeTags 2'!C243="missing", "missing", 'procTags 2'!C243="missing", "missing", 'historyTags 2'!C243="ignore", "ignore", 'onchangeTags 2'!C243="ignore", "ignore", 'procTags 2'!C243="ignore", "ignore")</f>
        <v>ignore</v>
      </c>
      <c r="D243" s="1" t="str" cm="1">
        <f t="array" aca="1" ref="D243" ca="1">_xlfn.IFS('historyTags 2'!D243="have", "have", 'onchangeTags 2'!D243="have", "have", 'procTags 2'!D243="have", "have", 'historyTags 2'!D243="extra", "extra", 'onchangeTags 2'!D243="extra", "extra", 'procTags 2'!D243="extra", "extra", 'historyTags 2'!D243="missing", "missing", 'onchangeTags 2'!D243="missing", "missing", 'procTags 2'!D243="missing", "missing", 'historyTags 2'!D243="ignore", "ignore", 'onchangeTags 2'!D243="ignore", "ignore", 'procTags 2'!D243="ignore", "ignore")</f>
        <v>have</v>
      </c>
      <c r="E243" s="1" t="str" cm="1">
        <f t="array" aca="1" ref="E243" ca="1">_xlfn.IFS('historyTags 2'!E243="have", "have", 'onchangeTags 2'!E243="have", "have", 'procTags 2'!E243="have", "have", 'historyTags 2'!E243="extra", "extra", 'onchangeTags 2'!E243="extra", "extra", 'procTags 2'!E243="extra", "extra", 'historyTags 2'!E243="missing", "missing", 'onchangeTags 2'!E243="missing", "missing", 'procTags 2'!E243="missing", "missing", 'historyTags 2'!E243="ignore", "ignore", 'onchangeTags 2'!E243="ignore", "ignore", 'procTags 2'!E243="ignore", "ignore")</f>
        <v>have</v>
      </c>
      <c r="F243" s="1" t="str" cm="1">
        <f t="array" aca="1" ref="F243" ca="1">_xlfn.IFS('historyTags 2'!F243="have", "have", 'onchangeTags 2'!F243="have", "have", 'procTags 2'!F243="have", "have", 'historyTags 2'!F243="extra", "extra", 'onchangeTags 2'!F243="extra", "extra", 'procTags 2'!F243="extra", "extra", 'historyTags 2'!F243="missing", "missing", 'onchangeTags 2'!F243="missing", "missing", 'procTags 2'!F243="missing", "missing", 'historyTags 2'!F243="ignore", "ignore", 'onchangeTags 2'!F243="ignore", "ignore", 'procTags 2'!F243="ignore", "ignore")</f>
        <v>have</v>
      </c>
      <c r="G243" s="1" t="str" cm="1">
        <f t="array" aca="1" ref="G243" ca="1">_xlfn.IFS('historyTags 2'!G243="have", "have", 'onchangeTags 2'!G243="have", "have", 'procTags 2'!G243="have", "have", 'historyTags 2'!G243="extra", "extra", 'onchangeTags 2'!G243="extra", "extra", 'procTags 2'!G243="extra", "extra", 'historyTags 2'!G243="missing", "missing", 'onchangeTags 2'!G243="missing", "missing", 'procTags 2'!G243="missing", "missing", 'historyTags 2'!G243="ignore", "ignore", 'onchangeTags 2'!G243="ignore", "ignore", 'procTags 2'!G243="ignore", "ignore")</f>
        <v>have</v>
      </c>
      <c r="H243" s="1" t="str" cm="1">
        <f t="array" aca="1" ref="H243" ca="1">_xlfn.IFS('historyTags 2'!H243="have", "have", 'onchangeTags 2'!H243="have", "have", 'procTags 2'!H243="have", "have", 'historyTags 2'!H243="extra", "extra", 'onchangeTags 2'!H243="extra", "extra", 'procTags 2'!H243="extra", "extra", 'historyTags 2'!H243="missing", "missing", 'onchangeTags 2'!H243="missing", "missing", 'procTags 2'!H243="missing", "missing", 'historyTags 2'!H243="ignore", "ignore", 'onchangeTags 2'!H243="ignore", "ignore", 'procTags 2'!H243="ignore", "ignore")</f>
        <v>have</v>
      </c>
      <c r="I243" s="1" t="str" cm="1">
        <f t="array" aca="1" ref="I243" ca="1">_xlfn.IFS('historyTags 2'!I243="have", "have", 'onchangeTags 2'!I243="have", "have", 'procTags 2'!I243="have", "have", 'historyTags 2'!I243="extra", "extra", 'onchangeTags 2'!I243="extra", "extra", 'procTags 2'!I243="extra", "extra", 'historyTags 2'!I243="missing", "missing", 'onchangeTags 2'!I243="missing", "missing", 'procTags 2'!I243="missing", "missing", 'historyTags 2'!I243="ignore", "ignore", 'onchangeTags 2'!I243="ignore", "ignore", 'procTags 2'!I243="ignore", "ignore")</f>
        <v>have</v>
      </c>
      <c r="J243" s="1" t="str" cm="1">
        <f t="array" aca="1" ref="J243" ca="1">_xlfn.IFS('historyTags 2'!J243="have", "have", 'onchangeTags 2'!J243="have", "have", 'procTags 2'!J243="have", "have", 'historyTags 2'!J243="extra", "extra", 'onchangeTags 2'!J243="extra", "extra", 'procTags 2'!J243="extra", "extra", 'historyTags 2'!J243="missing", "missing", 'onchangeTags 2'!J243="missing", "missing", 'procTags 2'!J243="missing", "missing", 'historyTags 2'!J243="ignore", "ignore", 'onchangeTags 2'!J243="ignore", "ignore", 'procTags 2'!J243="ignore", "ignore")</f>
        <v>have</v>
      </c>
      <c r="K243" s="1" t="str" cm="1">
        <f t="array" aca="1" ref="K243" ca="1">_xlfn.IFS('historyTags 2'!K243="have", "have", 'onchangeTags 2'!K243="have", "have", 'procTags 2'!K243="have", "have", 'historyTags 2'!K243="extra", "extra", 'onchangeTags 2'!K243="extra", "extra", 'procTags 2'!K243="extra", "extra", 'historyTags 2'!K243="missing", "missing", 'onchangeTags 2'!K243="missing", "missing", 'procTags 2'!K243="missing", "missing", 'historyTags 2'!K243="ignore", "ignore", 'onchangeTags 2'!K243="ignore", "ignore", 'procTags 2'!K243="ignore", "ignore")</f>
        <v>have</v>
      </c>
      <c r="L243" s="1" t="str" cm="1">
        <f t="array" aca="1" ref="L243" ca="1">_xlfn.IFS('historyTags 2'!L243="have", "have", 'onchangeTags 2'!L243="have", "have", 'procTags 2'!L243="have", "have", 'historyTags 2'!L243="extra", "extra", 'onchangeTags 2'!L243="extra", "extra", 'procTags 2'!L243="extra", "extra", 'historyTags 2'!L243="missing", "missing", 'onchangeTags 2'!L243="missing", "missing", 'procTags 2'!L243="missing", "missing", 'historyTags 2'!L243="ignore", "ignore", 'onchangeTags 2'!L243="ignore", "ignore", 'procTags 2'!L243="ignore", "ignore")</f>
        <v>have</v>
      </c>
      <c r="M243" s="1" t="str" cm="1">
        <f t="array" aca="1" ref="M243" ca="1">_xlfn.IFS('historyTags 2'!M243="have", "have", 'onchangeTags 2'!M243="have", "have", 'procTags 2'!M243="have", "have", 'historyTags 2'!M243="extra", "extra", 'onchangeTags 2'!M243="extra", "extra", 'procTags 2'!M243="extra", "extra", 'historyTags 2'!M243="missing", "missing", 'onchangeTags 2'!M243="missing", "missing", 'procTags 2'!M243="missing", "missing", 'historyTags 2'!M243="ignore", "ignore", 'onchangeTags 2'!M243="ignore", "ignore", 'procTags 2'!M243="ignore", "ignore")</f>
        <v>have</v>
      </c>
      <c r="N243" s="1" t="str" cm="1">
        <f t="array" aca="1" ref="N243" ca="1">_xlfn.IFS('historyTags 2'!N243="have", "have", 'onchangeTags 2'!N243="have", "have", 'procTags 2'!N243="have", "have", 'historyTags 2'!N243="extra", "extra", 'onchangeTags 2'!N243="extra", "extra", 'procTags 2'!N243="extra", "extra", 'historyTags 2'!N243="missing", "missing", 'onchangeTags 2'!N243="missing", "missing", 'procTags 2'!N243="missing", "missing", 'historyTags 2'!N243="ignore", "ignore", 'onchangeTags 2'!N243="ignore", "ignore", 'procTags 2'!N243="ignore", "ignore")</f>
        <v>have</v>
      </c>
      <c r="O243" s="1" t="str" cm="1">
        <f t="array" aca="1" ref="O243" ca="1">_xlfn.IFS('historyTags 2'!O243="have", "have", 'onchangeTags 2'!O243="have", "have", 'procTags 2'!O243="have", "have", 'historyTags 2'!O243="extra", "extra", 'onchangeTags 2'!O243="extra", "extra", 'procTags 2'!O243="extra", "extra", 'historyTags 2'!O243="missing", "missing", 'onchangeTags 2'!O243="missing", "missing", 'procTags 2'!O243="missing", "missing", 'historyTags 2'!O243="ignore", "ignore", 'onchangeTags 2'!O243="ignore", "ignore", 'procTags 2'!O243="ignore", "ignore")</f>
        <v>have</v>
      </c>
      <c r="P243" s="1" t="str" cm="1">
        <f t="array" aca="1" ref="P243" ca="1">_xlfn.IFS('historyTags 2'!P243="have", "have", 'onchangeTags 2'!P243="have", "have", 'procTags 2'!P243="have", "have", 'historyTags 2'!P243="extra", "extra", 'onchangeTags 2'!P243="extra", "extra", 'procTags 2'!P243="extra", "extra", 'historyTags 2'!P243="missing", "missing", 'onchangeTags 2'!P243="missing", "missing", 'procTags 2'!P243="missing", "missing", 'historyTags 2'!P243="ignore", "ignore", 'onchangeTags 2'!P243="ignore", "ignore", 'procTags 2'!P243="ignore", "ignore")</f>
        <v>ignore</v>
      </c>
    </row>
    <row r="244" spans="1:16" x14ac:dyDescent="0.2">
      <c r="A244" s="1" t="str">
        <f ca="1">IFERROR(__xludf.DUMMYFUNCTION("""COMPUTED_VALUE"""),"rth_dump_now")</f>
        <v>rth_dump_now</v>
      </c>
      <c r="B244" s="1" t="str" cm="1">
        <f t="array" aca="1" ref="B244" ca="1">_xlfn.IFS('historyTags 2'!B244="have", "have", 'onchangeTags 2'!B244="have", "have", 'procTags 2'!B244="have", "have", 'historyTags 2'!B244="extra", "extra", 'onchangeTags 2'!B244="extra", "extra", 'procTags 2'!B244="extra", "extra", 'historyTags 2'!B244="missing", "missing", 'onchangeTags 2'!B244="missing", "missing", 'procTags 2'!B244="missing", "missing", 'historyTags 2'!B244="ignore", "ignore", 'onchangeTags 2'!B244="ignore", "ignore", 'procTags 2'!B244="ignore", "ignore")</f>
        <v>ignore</v>
      </c>
      <c r="C244" s="1" t="str" cm="1">
        <f t="array" aca="1" ref="C244" ca="1">_xlfn.IFS('historyTags 2'!C244="have", "have", 'onchangeTags 2'!C244="have", "have", 'procTags 2'!C244="have", "have", 'historyTags 2'!C244="extra", "extra", 'onchangeTags 2'!C244="extra", "extra", 'procTags 2'!C244="extra", "extra", 'historyTags 2'!C244="missing", "missing", 'onchangeTags 2'!C244="missing", "missing", 'procTags 2'!C244="missing", "missing", 'historyTags 2'!C244="ignore", "ignore", 'onchangeTags 2'!C244="ignore", "ignore", 'procTags 2'!C244="ignore", "ignore")</f>
        <v>ignore</v>
      </c>
      <c r="D244" s="1" t="str" cm="1">
        <f t="array" aca="1" ref="D244" ca="1">_xlfn.IFS('historyTags 2'!D244="have", "have", 'onchangeTags 2'!D244="have", "have", 'procTags 2'!D244="have", "have", 'historyTags 2'!D244="extra", "extra", 'onchangeTags 2'!D244="extra", "extra", 'procTags 2'!D244="extra", "extra", 'historyTags 2'!D244="missing", "missing", 'onchangeTags 2'!D244="missing", "missing", 'procTags 2'!D244="missing", "missing", 'historyTags 2'!D244="ignore", "ignore", 'onchangeTags 2'!D244="ignore", "ignore", 'procTags 2'!D244="ignore", "ignore")</f>
        <v>ignore</v>
      </c>
      <c r="E244" s="1" t="str" cm="1">
        <f t="array" aca="1" ref="E244" ca="1">_xlfn.IFS('historyTags 2'!E244="have", "have", 'onchangeTags 2'!E244="have", "have", 'procTags 2'!E244="have", "have", 'historyTags 2'!E244="extra", "extra", 'onchangeTags 2'!E244="extra", "extra", 'procTags 2'!E244="extra", "extra", 'historyTags 2'!E244="missing", "missing", 'onchangeTags 2'!E244="missing", "missing", 'procTags 2'!E244="missing", "missing", 'historyTags 2'!E244="ignore", "ignore", 'onchangeTags 2'!E244="ignore", "ignore", 'procTags 2'!E244="ignore", "ignore")</f>
        <v>ignore</v>
      </c>
      <c r="F244" s="1" t="str" cm="1">
        <f t="array" aca="1" ref="F244" ca="1">_xlfn.IFS('historyTags 2'!F244="have", "have", 'onchangeTags 2'!F244="have", "have", 'procTags 2'!F244="have", "have", 'historyTags 2'!F244="extra", "extra", 'onchangeTags 2'!F244="extra", "extra", 'procTags 2'!F244="extra", "extra", 'historyTags 2'!F244="missing", "missing", 'onchangeTags 2'!F244="missing", "missing", 'procTags 2'!F244="missing", "missing", 'historyTags 2'!F244="ignore", "ignore", 'onchangeTags 2'!F244="ignore", "ignore", 'procTags 2'!F244="ignore", "ignore")</f>
        <v>ignore</v>
      </c>
      <c r="G244" s="1" t="str" cm="1">
        <f t="array" aca="1" ref="G244" ca="1">_xlfn.IFS('historyTags 2'!G244="have", "have", 'onchangeTags 2'!G244="have", "have", 'procTags 2'!G244="have", "have", 'historyTags 2'!G244="extra", "extra", 'onchangeTags 2'!G244="extra", "extra", 'procTags 2'!G244="extra", "extra", 'historyTags 2'!G244="missing", "missing", 'onchangeTags 2'!G244="missing", "missing", 'procTags 2'!G244="missing", "missing", 'historyTags 2'!G244="ignore", "ignore", 'onchangeTags 2'!G244="ignore", "ignore", 'procTags 2'!G244="ignore", "ignore")</f>
        <v>ignore</v>
      </c>
      <c r="H244" s="1" t="str" cm="1">
        <f t="array" aca="1" ref="H244" ca="1">_xlfn.IFS('historyTags 2'!H244="have", "have", 'onchangeTags 2'!H244="have", "have", 'procTags 2'!H244="have", "have", 'historyTags 2'!H244="extra", "extra", 'onchangeTags 2'!H244="extra", "extra", 'procTags 2'!H244="extra", "extra", 'historyTags 2'!H244="missing", "missing", 'onchangeTags 2'!H244="missing", "missing", 'procTags 2'!H244="missing", "missing", 'historyTags 2'!H244="ignore", "ignore", 'onchangeTags 2'!H244="ignore", "ignore", 'procTags 2'!H244="ignore", "ignore")</f>
        <v>ignore</v>
      </c>
      <c r="I244" s="1" t="str" cm="1">
        <f t="array" aca="1" ref="I244" ca="1">_xlfn.IFS('historyTags 2'!I244="have", "have", 'onchangeTags 2'!I244="have", "have", 'procTags 2'!I244="have", "have", 'historyTags 2'!I244="extra", "extra", 'onchangeTags 2'!I244="extra", "extra", 'procTags 2'!I244="extra", "extra", 'historyTags 2'!I244="missing", "missing", 'onchangeTags 2'!I244="missing", "missing", 'procTags 2'!I244="missing", "missing", 'historyTags 2'!I244="ignore", "ignore", 'onchangeTags 2'!I244="ignore", "ignore", 'procTags 2'!I244="ignore", "ignore")</f>
        <v>ignore</v>
      </c>
      <c r="J244" s="1" t="str" cm="1">
        <f t="array" aca="1" ref="J244" ca="1">_xlfn.IFS('historyTags 2'!J244="have", "have", 'onchangeTags 2'!J244="have", "have", 'procTags 2'!J244="have", "have", 'historyTags 2'!J244="extra", "extra", 'onchangeTags 2'!J244="extra", "extra", 'procTags 2'!J244="extra", "extra", 'historyTags 2'!J244="missing", "missing", 'onchangeTags 2'!J244="missing", "missing", 'procTags 2'!J244="missing", "missing", 'historyTags 2'!J244="ignore", "ignore", 'onchangeTags 2'!J244="ignore", "ignore", 'procTags 2'!J244="ignore", "ignore")</f>
        <v>ignore</v>
      </c>
      <c r="K244" s="1" t="str" cm="1">
        <f t="array" aca="1" ref="K244" ca="1">_xlfn.IFS('historyTags 2'!K244="have", "have", 'onchangeTags 2'!K244="have", "have", 'procTags 2'!K244="have", "have", 'historyTags 2'!K244="extra", "extra", 'onchangeTags 2'!K244="extra", "extra", 'procTags 2'!K244="extra", "extra", 'historyTags 2'!K244="missing", "missing", 'onchangeTags 2'!K244="missing", "missing", 'procTags 2'!K244="missing", "missing", 'historyTags 2'!K244="ignore", "ignore", 'onchangeTags 2'!K244="ignore", "ignore", 'procTags 2'!K244="ignore", "ignore")</f>
        <v>ignore</v>
      </c>
      <c r="L244" s="1" t="str" cm="1">
        <f t="array" aca="1" ref="L244" ca="1">_xlfn.IFS('historyTags 2'!L244="have", "have", 'onchangeTags 2'!L244="have", "have", 'procTags 2'!L244="have", "have", 'historyTags 2'!L244="extra", "extra", 'onchangeTags 2'!L244="extra", "extra", 'procTags 2'!L244="extra", "extra", 'historyTags 2'!L244="missing", "missing", 'onchangeTags 2'!L244="missing", "missing", 'procTags 2'!L244="missing", "missing", 'historyTags 2'!L244="ignore", "ignore", 'onchangeTags 2'!L244="ignore", "ignore", 'procTags 2'!L244="ignore", "ignore")</f>
        <v>ignore</v>
      </c>
      <c r="M244" s="1" t="str" cm="1">
        <f t="array" aca="1" ref="M244" ca="1">_xlfn.IFS('historyTags 2'!M244="have", "have", 'onchangeTags 2'!M244="have", "have", 'procTags 2'!M244="have", "have", 'historyTags 2'!M244="extra", "extra", 'onchangeTags 2'!M244="extra", "extra", 'procTags 2'!M244="extra", "extra", 'historyTags 2'!M244="missing", "missing", 'onchangeTags 2'!M244="missing", "missing", 'procTags 2'!M244="missing", "missing", 'historyTags 2'!M244="ignore", "ignore", 'onchangeTags 2'!M244="ignore", "ignore", 'procTags 2'!M244="ignore", "ignore")</f>
        <v>ignore</v>
      </c>
      <c r="N244" s="1" t="str" cm="1">
        <f t="array" aca="1" ref="N244" ca="1">_xlfn.IFS('historyTags 2'!N244="have", "have", 'onchangeTags 2'!N244="have", "have", 'procTags 2'!N244="have", "have", 'historyTags 2'!N244="extra", "extra", 'onchangeTags 2'!N244="extra", "extra", 'procTags 2'!N244="extra", "extra", 'historyTags 2'!N244="missing", "missing", 'onchangeTags 2'!N244="missing", "missing", 'procTags 2'!N244="missing", "missing", 'historyTags 2'!N244="ignore", "ignore", 'onchangeTags 2'!N244="ignore", "ignore", 'procTags 2'!N244="ignore", "ignore")</f>
        <v>ignore</v>
      </c>
      <c r="O244" s="1" t="str" cm="1">
        <f t="array" aca="1" ref="O244" ca="1">_xlfn.IFS('historyTags 2'!O244="have", "have", 'onchangeTags 2'!O244="have", "have", 'procTags 2'!O244="have", "have", 'historyTags 2'!O244="extra", "extra", 'onchangeTags 2'!O244="extra", "extra", 'procTags 2'!O244="extra", "extra", 'historyTags 2'!O244="missing", "missing", 'onchangeTags 2'!O244="missing", "missing", 'procTags 2'!O244="missing", "missing", 'historyTags 2'!O244="ignore", "ignore", 'onchangeTags 2'!O244="ignore", "ignore", 'procTags 2'!O244="ignore", "ignore")</f>
        <v>ignore</v>
      </c>
      <c r="P244" s="1" t="str" cm="1">
        <f t="array" aca="1" ref="P244" ca="1">_xlfn.IFS('historyTags 2'!P244="have", "have", 'onchangeTags 2'!P244="have", "have", 'procTags 2'!P244="have", "have", 'historyTags 2'!P244="extra", "extra", 'onchangeTags 2'!P244="extra", "extra", 'procTags 2'!P244="extra", "extra", 'historyTags 2'!P244="missing", "missing", 'onchangeTags 2'!P244="missing", "missing", 'procTags 2'!P244="missing", "missing", 'historyTags 2'!P244="ignore", "ignore", 'onchangeTags 2'!P244="ignore", "ignore", 'procTags 2'!P244="ignore", "ignore")</f>
        <v>ignore</v>
      </c>
    </row>
    <row r="245" spans="1:16" x14ac:dyDescent="0.2">
      <c r="A245" s="1" t="str">
        <f ca="1">IFERROR(__xludf.DUMMYFUNCTION("""COMPUTED_VALUE"""),"rth_dump_time")</f>
        <v>rth_dump_time</v>
      </c>
      <c r="B245" s="1" t="str" cm="1">
        <f t="array" aca="1" ref="B245" ca="1">_xlfn.IFS('historyTags 2'!B245="have", "have", 'onchangeTags 2'!B245="have", "have", 'procTags 2'!B245="have", "have", 'historyTags 2'!B245="extra", "extra", 'onchangeTags 2'!B245="extra", "extra", 'procTags 2'!B245="extra", "extra", 'historyTags 2'!B245="missing", "missing", 'onchangeTags 2'!B245="missing", "missing", 'procTags 2'!B245="missing", "missing", 'historyTags 2'!B245="ignore", "ignore", 'onchangeTags 2'!B245="ignore", "ignore", 'procTags 2'!B245="ignore", "ignore")</f>
        <v>ignore</v>
      </c>
      <c r="C245" s="1" t="str" cm="1">
        <f t="array" aca="1" ref="C245" ca="1">_xlfn.IFS('historyTags 2'!C245="have", "have", 'onchangeTags 2'!C245="have", "have", 'procTags 2'!C245="have", "have", 'historyTags 2'!C245="extra", "extra", 'onchangeTags 2'!C245="extra", "extra", 'procTags 2'!C245="extra", "extra", 'historyTags 2'!C245="missing", "missing", 'onchangeTags 2'!C245="missing", "missing", 'procTags 2'!C245="missing", "missing", 'historyTags 2'!C245="ignore", "ignore", 'onchangeTags 2'!C245="ignore", "ignore", 'procTags 2'!C245="ignore", "ignore")</f>
        <v>ignore</v>
      </c>
      <c r="D245" s="1" t="str" cm="1">
        <f t="array" aca="1" ref="D245" ca="1">_xlfn.IFS('historyTags 2'!D245="have", "have", 'onchangeTags 2'!D245="have", "have", 'procTags 2'!D245="have", "have", 'historyTags 2'!D245="extra", "extra", 'onchangeTags 2'!D245="extra", "extra", 'procTags 2'!D245="extra", "extra", 'historyTags 2'!D245="missing", "missing", 'onchangeTags 2'!D245="missing", "missing", 'procTags 2'!D245="missing", "missing", 'historyTags 2'!D245="ignore", "ignore", 'onchangeTags 2'!D245="ignore", "ignore", 'procTags 2'!D245="ignore", "ignore")</f>
        <v>ignore</v>
      </c>
      <c r="E245" s="1" t="str" cm="1">
        <f t="array" aca="1" ref="E245" ca="1">_xlfn.IFS('historyTags 2'!E245="have", "have", 'onchangeTags 2'!E245="have", "have", 'procTags 2'!E245="have", "have", 'historyTags 2'!E245="extra", "extra", 'onchangeTags 2'!E245="extra", "extra", 'procTags 2'!E245="extra", "extra", 'historyTags 2'!E245="missing", "missing", 'onchangeTags 2'!E245="missing", "missing", 'procTags 2'!E245="missing", "missing", 'historyTags 2'!E245="ignore", "ignore", 'onchangeTags 2'!E245="ignore", "ignore", 'procTags 2'!E245="ignore", "ignore")</f>
        <v>ignore</v>
      </c>
      <c r="F245" s="1" t="str" cm="1">
        <f t="array" aca="1" ref="F245" ca="1">_xlfn.IFS('historyTags 2'!F245="have", "have", 'onchangeTags 2'!F245="have", "have", 'procTags 2'!F245="have", "have", 'historyTags 2'!F245="extra", "extra", 'onchangeTags 2'!F245="extra", "extra", 'procTags 2'!F245="extra", "extra", 'historyTags 2'!F245="missing", "missing", 'onchangeTags 2'!F245="missing", "missing", 'procTags 2'!F245="missing", "missing", 'historyTags 2'!F245="ignore", "ignore", 'onchangeTags 2'!F245="ignore", "ignore", 'procTags 2'!F245="ignore", "ignore")</f>
        <v>ignore</v>
      </c>
      <c r="G245" s="1" t="str" cm="1">
        <f t="array" aca="1" ref="G245" ca="1">_xlfn.IFS('historyTags 2'!G245="have", "have", 'onchangeTags 2'!G245="have", "have", 'procTags 2'!G245="have", "have", 'historyTags 2'!G245="extra", "extra", 'onchangeTags 2'!G245="extra", "extra", 'procTags 2'!G245="extra", "extra", 'historyTags 2'!G245="missing", "missing", 'onchangeTags 2'!G245="missing", "missing", 'procTags 2'!G245="missing", "missing", 'historyTags 2'!G245="ignore", "ignore", 'onchangeTags 2'!G245="ignore", "ignore", 'procTags 2'!G245="ignore", "ignore")</f>
        <v>ignore</v>
      </c>
      <c r="H245" s="1" t="str" cm="1">
        <f t="array" aca="1" ref="H245" ca="1">_xlfn.IFS('historyTags 2'!H245="have", "have", 'onchangeTags 2'!H245="have", "have", 'procTags 2'!H245="have", "have", 'historyTags 2'!H245="extra", "extra", 'onchangeTags 2'!H245="extra", "extra", 'procTags 2'!H245="extra", "extra", 'historyTags 2'!H245="missing", "missing", 'onchangeTags 2'!H245="missing", "missing", 'procTags 2'!H245="missing", "missing", 'historyTags 2'!H245="ignore", "ignore", 'onchangeTags 2'!H245="ignore", "ignore", 'procTags 2'!H245="ignore", "ignore")</f>
        <v>ignore</v>
      </c>
      <c r="I245" s="1" t="str" cm="1">
        <f t="array" aca="1" ref="I245" ca="1">_xlfn.IFS('historyTags 2'!I245="have", "have", 'onchangeTags 2'!I245="have", "have", 'procTags 2'!I245="have", "have", 'historyTags 2'!I245="extra", "extra", 'onchangeTags 2'!I245="extra", "extra", 'procTags 2'!I245="extra", "extra", 'historyTags 2'!I245="missing", "missing", 'onchangeTags 2'!I245="missing", "missing", 'procTags 2'!I245="missing", "missing", 'historyTags 2'!I245="ignore", "ignore", 'onchangeTags 2'!I245="ignore", "ignore", 'procTags 2'!I245="ignore", "ignore")</f>
        <v>ignore</v>
      </c>
      <c r="J245" s="1" t="str" cm="1">
        <f t="array" aca="1" ref="J245" ca="1">_xlfn.IFS('historyTags 2'!J245="have", "have", 'onchangeTags 2'!J245="have", "have", 'procTags 2'!J245="have", "have", 'historyTags 2'!J245="extra", "extra", 'onchangeTags 2'!J245="extra", "extra", 'procTags 2'!J245="extra", "extra", 'historyTags 2'!J245="missing", "missing", 'onchangeTags 2'!J245="missing", "missing", 'procTags 2'!J245="missing", "missing", 'historyTags 2'!J245="ignore", "ignore", 'onchangeTags 2'!J245="ignore", "ignore", 'procTags 2'!J245="ignore", "ignore")</f>
        <v>ignore</v>
      </c>
      <c r="K245" s="1" t="str" cm="1">
        <f t="array" aca="1" ref="K245" ca="1">_xlfn.IFS('historyTags 2'!K245="have", "have", 'onchangeTags 2'!K245="have", "have", 'procTags 2'!K245="have", "have", 'historyTags 2'!K245="extra", "extra", 'onchangeTags 2'!K245="extra", "extra", 'procTags 2'!K245="extra", "extra", 'historyTags 2'!K245="missing", "missing", 'onchangeTags 2'!K245="missing", "missing", 'procTags 2'!K245="missing", "missing", 'historyTags 2'!K245="ignore", "ignore", 'onchangeTags 2'!K245="ignore", "ignore", 'procTags 2'!K245="ignore", "ignore")</f>
        <v>ignore</v>
      </c>
      <c r="L245" s="1" t="str" cm="1">
        <f t="array" aca="1" ref="L245" ca="1">_xlfn.IFS('historyTags 2'!L245="have", "have", 'onchangeTags 2'!L245="have", "have", 'procTags 2'!L245="have", "have", 'historyTags 2'!L245="extra", "extra", 'onchangeTags 2'!L245="extra", "extra", 'procTags 2'!L245="extra", "extra", 'historyTags 2'!L245="missing", "missing", 'onchangeTags 2'!L245="missing", "missing", 'procTags 2'!L245="missing", "missing", 'historyTags 2'!L245="ignore", "ignore", 'onchangeTags 2'!L245="ignore", "ignore", 'procTags 2'!L245="ignore", "ignore")</f>
        <v>ignore</v>
      </c>
      <c r="M245" s="1" t="str" cm="1">
        <f t="array" aca="1" ref="M245" ca="1">_xlfn.IFS('historyTags 2'!M245="have", "have", 'onchangeTags 2'!M245="have", "have", 'procTags 2'!M245="have", "have", 'historyTags 2'!M245="extra", "extra", 'onchangeTags 2'!M245="extra", "extra", 'procTags 2'!M245="extra", "extra", 'historyTags 2'!M245="missing", "missing", 'onchangeTags 2'!M245="missing", "missing", 'procTags 2'!M245="missing", "missing", 'historyTags 2'!M245="ignore", "ignore", 'onchangeTags 2'!M245="ignore", "ignore", 'procTags 2'!M245="ignore", "ignore")</f>
        <v>ignore</v>
      </c>
      <c r="N245" s="1" t="str" cm="1">
        <f t="array" aca="1" ref="N245" ca="1">_xlfn.IFS('historyTags 2'!N245="have", "have", 'onchangeTags 2'!N245="have", "have", 'procTags 2'!N245="have", "have", 'historyTags 2'!N245="extra", "extra", 'onchangeTags 2'!N245="extra", "extra", 'procTags 2'!N245="extra", "extra", 'historyTags 2'!N245="missing", "missing", 'onchangeTags 2'!N245="missing", "missing", 'procTags 2'!N245="missing", "missing", 'historyTags 2'!N245="ignore", "ignore", 'onchangeTags 2'!N245="ignore", "ignore", 'procTags 2'!N245="ignore", "ignore")</f>
        <v>ignore</v>
      </c>
      <c r="O245" s="1" t="str" cm="1">
        <f t="array" aca="1" ref="O245" ca="1">_xlfn.IFS('historyTags 2'!O245="have", "have", 'onchangeTags 2'!O245="have", "have", 'procTags 2'!O245="have", "have", 'historyTags 2'!O245="extra", "extra", 'onchangeTags 2'!O245="extra", "extra", 'procTags 2'!O245="extra", "extra", 'historyTags 2'!O245="missing", "missing", 'onchangeTags 2'!O245="missing", "missing", 'procTags 2'!O245="missing", "missing", 'historyTags 2'!O245="ignore", "ignore", 'onchangeTags 2'!O245="ignore", "ignore", 'procTags 2'!O245="ignore", "ignore")</f>
        <v>ignore</v>
      </c>
      <c r="P245" s="1" t="str" cm="1">
        <f t="array" aca="1" ref="P245" ca="1">_xlfn.IFS('historyTags 2'!P245="have", "have", 'onchangeTags 2'!P245="have", "have", 'procTags 2'!P245="have", "have", 'historyTags 2'!P245="extra", "extra", 'onchangeTags 2'!P245="extra", "extra", 'procTags 2'!P245="extra", "extra", 'historyTags 2'!P245="missing", "missing", 'onchangeTags 2'!P245="missing", "missing", 'procTags 2'!P245="missing", "missing", 'historyTags 2'!P245="ignore", "ignore", 'onchangeTags 2'!P245="ignore", "ignore", 'procTags 2'!P245="ignore", "ignore")</f>
        <v>ignore</v>
      </c>
    </row>
    <row r="246" spans="1:16" x14ac:dyDescent="0.2">
      <c r="A246" s="1" t="str">
        <f ca="1">IFERROR(__xludf.DUMMYFUNCTION("""COMPUTED_VALUE"""),"rth_dumping")</f>
        <v>rth_dumping</v>
      </c>
      <c r="B246" s="1" t="str" cm="1">
        <f t="array" aca="1" ref="B246" ca="1">_xlfn.IFS('historyTags 2'!B246="have", "have", 'onchangeTags 2'!B246="have", "have", 'procTags 2'!B246="have", "have", 'historyTags 2'!B246="extra", "extra", 'onchangeTags 2'!B246="extra", "extra", 'procTags 2'!B246="extra", "extra", 'historyTags 2'!B246="missing", "missing", 'onchangeTags 2'!B246="missing", "missing", 'procTags 2'!B246="missing", "missing", 'historyTags 2'!B246="ignore", "ignore", 'onchangeTags 2'!B246="ignore", "ignore", 'procTags 2'!B246="ignore", "ignore")</f>
        <v>ignore</v>
      </c>
      <c r="C246" s="1" t="str" cm="1">
        <f t="array" aca="1" ref="C246" ca="1">_xlfn.IFS('historyTags 2'!C246="have", "have", 'onchangeTags 2'!C246="have", "have", 'procTags 2'!C246="have", "have", 'historyTags 2'!C246="extra", "extra", 'onchangeTags 2'!C246="extra", "extra", 'procTags 2'!C246="extra", "extra", 'historyTags 2'!C246="missing", "missing", 'onchangeTags 2'!C246="missing", "missing", 'procTags 2'!C246="missing", "missing", 'historyTags 2'!C246="ignore", "ignore", 'onchangeTags 2'!C246="ignore", "ignore", 'procTags 2'!C246="ignore", "ignore")</f>
        <v>ignore</v>
      </c>
      <c r="D246" s="1" t="str" cm="1">
        <f t="array" aca="1" ref="D246" ca="1">_xlfn.IFS('historyTags 2'!D246="have", "have", 'onchangeTags 2'!D246="have", "have", 'procTags 2'!D246="have", "have", 'historyTags 2'!D246="extra", "extra", 'onchangeTags 2'!D246="extra", "extra", 'procTags 2'!D246="extra", "extra", 'historyTags 2'!D246="missing", "missing", 'onchangeTags 2'!D246="missing", "missing", 'procTags 2'!D246="missing", "missing", 'historyTags 2'!D246="ignore", "ignore", 'onchangeTags 2'!D246="ignore", "ignore", 'procTags 2'!D246="ignore", "ignore")</f>
        <v>have</v>
      </c>
      <c r="E246" s="1" t="str" cm="1">
        <f t="array" aca="1" ref="E246" ca="1">_xlfn.IFS('historyTags 2'!E246="have", "have", 'onchangeTags 2'!E246="have", "have", 'procTags 2'!E246="have", "have", 'historyTags 2'!E246="extra", "extra", 'onchangeTags 2'!E246="extra", "extra", 'procTags 2'!E246="extra", "extra", 'historyTags 2'!E246="missing", "missing", 'onchangeTags 2'!E246="missing", "missing", 'procTags 2'!E246="missing", "missing", 'historyTags 2'!E246="ignore", "ignore", 'onchangeTags 2'!E246="ignore", "ignore", 'procTags 2'!E246="ignore", "ignore")</f>
        <v>have</v>
      </c>
      <c r="F246" s="1" t="str" cm="1">
        <f t="array" aca="1" ref="F246" ca="1">_xlfn.IFS('historyTags 2'!F246="have", "have", 'onchangeTags 2'!F246="have", "have", 'procTags 2'!F246="have", "have", 'historyTags 2'!F246="extra", "extra", 'onchangeTags 2'!F246="extra", "extra", 'procTags 2'!F246="extra", "extra", 'historyTags 2'!F246="missing", "missing", 'onchangeTags 2'!F246="missing", "missing", 'procTags 2'!F246="missing", "missing", 'historyTags 2'!F246="ignore", "ignore", 'onchangeTags 2'!F246="ignore", "ignore", 'procTags 2'!F246="ignore", "ignore")</f>
        <v>have</v>
      </c>
      <c r="G246" s="1" t="str" cm="1">
        <f t="array" aca="1" ref="G246" ca="1">_xlfn.IFS('historyTags 2'!G246="have", "have", 'onchangeTags 2'!G246="have", "have", 'procTags 2'!G246="have", "have", 'historyTags 2'!G246="extra", "extra", 'onchangeTags 2'!G246="extra", "extra", 'procTags 2'!G246="extra", "extra", 'historyTags 2'!G246="missing", "missing", 'onchangeTags 2'!G246="missing", "missing", 'procTags 2'!G246="missing", "missing", 'historyTags 2'!G246="ignore", "ignore", 'onchangeTags 2'!G246="ignore", "ignore", 'procTags 2'!G246="ignore", "ignore")</f>
        <v>have</v>
      </c>
      <c r="H246" s="1" t="str" cm="1">
        <f t="array" aca="1" ref="H246" ca="1">_xlfn.IFS('historyTags 2'!H246="have", "have", 'onchangeTags 2'!H246="have", "have", 'procTags 2'!H246="have", "have", 'historyTags 2'!H246="extra", "extra", 'onchangeTags 2'!H246="extra", "extra", 'procTags 2'!H246="extra", "extra", 'historyTags 2'!H246="missing", "missing", 'onchangeTags 2'!H246="missing", "missing", 'procTags 2'!H246="missing", "missing", 'historyTags 2'!H246="ignore", "ignore", 'onchangeTags 2'!H246="ignore", "ignore", 'procTags 2'!H246="ignore", "ignore")</f>
        <v>have</v>
      </c>
      <c r="I246" s="1" t="str" cm="1">
        <f t="array" aca="1" ref="I246" ca="1">_xlfn.IFS('historyTags 2'!I246="have", "have", 'onchangeTags 2'!I246="have", "have", 'procTags 2'!I246="have", "have", 'historyTags 2'!I246="extra", "extra", 'onchangeTags 2'!I246="extra", "extra", 'procTags 2'!I246="extra", "extra", 'historyTags 2'!I246="missing", "missing", 'onchangeTags 2'!I246="missing", "missing", 'procTags 2'!I246="missing", "missing", 'historyTags 2'!I246="ignore", "ignore", 'onchangeTags 2'!I246="ignore", "ignore", 'procTags 2'!I246="ignore", "ignore")</f>
        <v>have</v>
      </c>
      <c r="J246" s="1" t="str" cm="1">
        <f t="array" aca="1" ref="J246" ca="1">_xlfn.IFS('historyTags 2'!J246="have", "have", 'onchangeTags 2'!J246="have", "have", 'procTags 2'!J246="have", "have", 'historyTags 2'!J246="extra", "extra", 'onchangeTags 2'!J246="extra", "extra", 'procTags 2'!J246="extra", "extra", 'historyTags 2'!J246="missing", "missing", 'onchangeTags 2'!J246="missing", "missing", 'procTags 2'!J246="missing", "missing", 'historyTags 2'!J246="ignore", "ignore", 'onchangeTags 2'!J246="ignore", "ignore", 'procTags 2'!J246="ignore", "ignore")</f>
        <v>have</v>
      </c>
      <c r="K246" s="1" t="str" cm="1">
        <f t="array" aca="1" ref="K246" ca="1">_xlfn.IFS('historyTags 2'!K246="have", "have", 'onchangeTags 2'!K246="have", "have", 'procTags 2'!K246="have", "have", 'historyTags 2'!K246="extra", "extra", 'onchangeTags 2'!K246="extra", "extra", 'procTags 2'!K246="extra", "extra", 'historyTags 2'!K246="missing", "missing", 'onchangeTags 2'!K246="missing", "missing", 'procTags 2'!K246="missing", "missing", 'historyTags 2'!K246="ignore", "ignore", 'onchangeTags 2'!K246="ignore", "ignore", 'procTags 2'!K246="ignore", "ignore")</f>
        <v>have</v>
      </c>
      <c r="L246" s="1" t="str" cm="1">
        <f t="array" aca="1" ref="L246" ca="1">_xlfn.IFS('historyTags 2'!L246="have", "have", 'onchangeTags 2'!L246="have", "have", 'procTags 2'!L246="have", "have", 'historyTags 2'!L246="extra", "extra", 'onchangeTags 2'!L246="extra", "extra", 'procTags 2'!L246="extra", "extra", 'historyTags 2'!L246="missing", "missing", 'onchangeTags 2'!L246="missing", "missing", 'procTags 2'!L246="missing", "missing", 'historyTags 2'!L246="ignore", "ignore", 'onchangeTags 2'!L246="ignore", "ignore", 'procTags 2'!L246="ignore", "ignore")</f>
        <v>have</v>
      </c>
      <c r="M246" s="1" t="str" cm="1">
        <f t="array" aca="1" ref="M246" ca="1">_xlfn.IFS('historyTags 2'!M246="have", "have", 'onchangeTags 2'!M246="have", "have", 'procTags 2'!M246="have", "have", 'historyTags 2'!M246="extra", "extra", 'onchangeTags 2'!M246="extra", "extra", 'procTags 2'!M246="extra", "extra", 'historyTags 2'!M246="missing", "missing", 'onchangeTags 2'!M246="missing", "missing", 'procTags 2'!M246="missing", "missing", 'historyTags 2'!M246="ignore", "ignore", 'onchangeTags 2'!M246="ignore", "ignore", 'procTags 2'!M246="ignore", "ignore")</f>
        <v>have</v>
      </c>
      <c r="N246" s="1" t="str" cm="1">
        <f t="array" aca="1" ref="N246" ca="1">_xlfn.IFS('historyTags 2'!N246="have", "have", 'onchangeTags 2'!N246="have", "have", 'procTags 2'!N246="have", "have", 'historyTags 2'!N246="extra", "extra", 'onchangeTags 2'!N246="extra", "extra", 'procTags 2'!N246="extra", "extra", 'historyTags 2'!N246="missing", "missing", 'onchangeTags 2'!N246="missing", "missing", 'procTags 2'!N246="missing", "missing", 'historyTags 2'!N246="ignore", "ignore", 'onchangeTags 2'!N246="ignore", "ignore", 'procTags 2'!N246="ignore", "ignore")</f>
        <v>have</v>
      </c>
      <c r="O246" s="1" t="str" cm="1">
        <f t="array" aca="1" ref="O246" ca="1">_xlfn.IFS('historyTags 2'!O246="have", "have", 'onchangeTags 2'!O246="have", "have", 'procTags 2'!O246="have", "have", 'historyTags 2'!O246="extra", "extra", 'onchangeTags 2'!O246="extra", "extra", 'procTags 2'!O246="extra", "extra", 'historyTags 2'!O246="missing", "missing", 'onchangeTags 2'!O246="missing", "missing", 'procTags 2'!O246="missing", "missing", 'historyTags 2'!O246="ignore", "ignore", 'onchangeTags 2'!O246="ignore", "ignore", 'procTags 2'!O246="ignore", "ignore")</f>
        <v>have</v>
      </c>
      <c r="P246" s="1" t="str" cm="1">
        <f t="array" aca="1" ref="P246" ca="1">_xlfn.IFS('historyTags 2'!P246="have", "have", 'onchangeTags 2'!P246="have", "have", 'procTags 2'!P246="have", "have", 'historyTags 2'!P246="extra", "extra", 'onchangeTags 2'!P246="extra", "extra", 'procTags 2'!P246="extra", "extra", 'historyTags 2'!P246="missing", "missing", 'onchangeTags 2'!P246="missing", "missing", 'procTags 2'!P246="missing", "missing", 'historyTags 2'!P246="ignore", "ignore", 'onchangeTags 2'!P246="ignore", "ignore", 'procTags 2'!P246="ignore", "ignore")</f>
        <v>ignore</v>
      </c>
    </row>
    <row r="247" spans="1:16" x14ac:dyDescent="0.2">
      <c r="A247" s="1" t="str">
        <f ca="1">IFERROR(__xludf.DUMMYFUNCTION("""COMPUTED_VALUE"""),"rth_fill_time")</f>
        <v>rth_fill_time</v>
      </c>
      <c r="B247" s="1" t="str" cm="1">
        <f t="array" aca="1" ref="B247" ca="1">_xlfn.IFS('historyTags 2'!B247="have", "have", 'onchangeTags 2'!B247="have", "have", 'procTags 2'!B247="have", "have", 'historyTags 2'!B247="extra", "extra", 'onchangeTags 2'!B247="extra", "extra", 'procTags 2'!B247="extra", "extra", 'historyTags 2'!B247="missing", "missing", 'onchangeTags 2'!B247="missing", "missing", 'procTags 2'!B247="missing", "missing", 'historyTags 2'!B247="ignore", "ignore", 'onchangeTags 2'!B247="ignore", "ignore", 'procTags 2'!B247="ignore", "ignore")</f>
        <v>ignore</v>
      </c>
      <c r="C247" s="1" t="str" cm="1">
        <f t="array" aca="1" ref="C247" ca="1">_xlfn.IFS('historyTags 2'!C247="have", "have", 'onchangeTags 2'!C247="have", "have", 'procTags 2'!C247="have", "have", 'historyTags 2'!C247="extra", "extra", 'onchangeTags 2'!C247="extra", "extra", 'procTags 2'!C247="extra", "extra", 'historyTags 2'!C247="missing", "missing", 'onchangeTags 2'!C247="missing", "missing", 'procTags 2'!C247="missing", "missing", 'historyTags 2'!C247="ignore", "ignore", 'onchangeTags 2'!C247="ignore", "ignore", 'procTags 2'!C247="ignore", "ignore")</f>
        <v>ignore</v>
      </c>
      <c r="D247" s="1" t="str" cm="1">
        <f t="array" aca="1" ref="D247" ca="1">_xlfn.IFS('historyTags 2'!D247="have", "have", 'onchangeTags 2'!D247="have", "have", 'procTags 2'!D247="have", "have", 'historyTags 2'!D247="extra", "extra", 'onchangeTags 2'!D247="extra", "extra", 'procTags 2'!D247="extra", "extra", 'historyTags 2'!D247="missing", "missing", 'onchangeTags 2'!D247="missing", "missing", 'procTags 2'!D247="missing", "missing", 'historyTags 2'!D247="ignore", "ignore", 'onchangeTags 2'!D247="ignore", "ignore", 'procTags 2'!D247="ignore", "ignore")</f>
        <v>ignore</v>
      </c>
      <c r="E247" s="1" t="str" cm="1">
        <f t="array" aca="1" ref="E247" ca="1">_xlfn.IFS('historyTags 2'!E247="have", "have", 'onchangeTags 2'!E247="have", "have", 'procTags 2'!E247="have", "have", 'historyTags 2'!E247="extra", "extra", 'onchangeTags 2'!E247="extra", "extra", 'procTags 2'!E247="extra", "extra", 'historyTags 2'!E247="missing", "missing", 'onchangeTags 2'!E247="missing", "missing", 'procTags 2'!E247="missing", "missing", 'historyTags 2'!E247="ignore", "ignore", 'onchangeTags 2'!E247="ignore", "ignore", 'procTags 2'!E247="ignore", "ignore")</f>
        <v>ignore</v>
      </c>
      <c r="F247" s="1" t="str" cm="1">
        <f t="array" aca="1" ref="F247" ca="1">_xlfn.IFS('historyTags 2'!F247="have", "have", 'onchangeTags 2'!F247="have", "have", 'procTags 2'!F247="have", "have", 'historyTags 2'!F247="extra", "extra", 'onchangeTags 2'!F247="extra", "extra", 'procTags 2'!F247="extra", "extra", 'historyTags 2'!F247="missing", "missing", 'onchangeTags 2'!F247="missing", "missing", 'procTags 2'!F247="missing", "missing", 'historyTags 2'!F247="ignore", "ignore", 'onchangeTags 2'!F247="ignore", "ignore", 'procTags 2'!F247="ignore", "ignore")</f>
        <v>ignore</v>
      </c>
      <c r="G247" s="1" t="str" cm="1">
        <f t="array" aca="1" ref="G247" ca="1">_xlfn.IFS('historyTags 2'!G247="have", "have", 'onchangeTags 2'!G247="have", "have", 'procTags 2'!G247="have", "have", 'historyTags 2'!G247="extra", "extra", 'onchangeTags 2'!G247="extra", "extra", 'procTags 2'!G247="extra", "extra", 'historyTags 2'!G247="missing", "missing", 'onchangeTags 2'!G247="missing", "missing", 'procTags 2'!G247="missing", "missing", 'historyTags 2'!G247="ignore", "ignore", 'onchangeTags 2'!G247="ignore", "ignore", 'procTags 2'!G247="ignore", "ignore")</f>
        <v>ignore</v>
      </c>
      <c r="H247" s="1" t="str" cm="1">
        <f t="array" aca="1" ref="H247" ca="1">_xlfn.IFS('historyTags 2'!H247="have", "have", 'onchangeTags 2'!H247="have", "have", 'procTags 2'!H247="have", "have", 'historyTags 2'!H247="extra", "extra", 'onchangeTags 2'!H247="extra", "extra", 'procTags 2'!H247="extra", "extra", 'historyTags 2'!H247="missing", "missing", 'onchangeTags 2'!H247="missing", "missing", 'procTags 2'!H247="missing", "missing", 'historyTags 2'!H247="ignore", "ignore", 'onchangeTags 2'!H247="ignore", "ignore", 'procTags 2'!H247="ignore", "ignore")</f>
        <v>ignore</v>
      </c>
      <c r="I247" s="1" t="str" cm="1">
        <f t="array" aca="1" ref="I247" ca="1">_xlfn.IFS('historyTags 2'!I247="have", "have", 'onchangeTags 2'!I247="have", "have", 'procTags 2'!I247="have", "have", 'historyTags 2'!I247="extra", "extra", 'onchangeTags 2'!I247="extra", "extra", 'procTags 2'!I247="extra", "extra", 'historyTags 2'!I247="missing", "missing", 'onchangeTags 2'!I247="missing", "missing", 'procTags 2'!I247="missing", "missing", 'historyTags 2'!I247="ignore", "ignore", 'onchangeTags 2'!I247="ignore", "ignore", 'procTags 2'!I247="ignore", "ignore")</f>
        <v>ignore</v>
      </c>
      <c r="J247" s="1" t="str" cm="1">
        <f t="array" aca="1" ref="J247" ca="1">_xlfn.IFS('historyTags 2'!J247="have", "have", 'onchangeTags 2'!J247="have", "have", 'procTags 2'!J247="have", "have", 'historyTags 2'!J247="extra", "extra", 'onchangeTags 2'!J247="extra", "extra", 'procTags 2'!J247="extra", "extra", 'historyTags 2'!J247="missing", "missing", 'onchangeTags 2'!J247="missing", "missing", 'procTags 2'!J247="missing", "missing", 'historyTags 2'!J247="ignore", "ignore", 'onchangeTags 2'!J247="ignore", "ignore", 'procTags 2'!J247="ignore", "ignore")</f>
        <v>ignore</v>
      </c>
      <c r="K247" s="1" t="str" cm="1">
        <f t="array" aca="1" ref="K247" ca="1">_xlfn.IFS('historyTags 2'!K247="have", "have", 'onchangeTags 2'!K247="have", "have", 'procTags 2'!K247="have", "have", 'historyTags 2'!K247="extra", "extra", 'onchangeTags 2'!K247="extra", "extra", 'procTags 2'!K247="extra", "extra", 'historyTags 2'!K247="missing", "missing", 'onchangeTags 2'!K247="missing", "missing", 'procTags 2'!K247="missing", "missing", 'historyTags 2'!K247="ignore", "ignore", 'onchangeTags 2'!K247="ignore", "ignore", 'procTags 2'!K247="ignore", "ignore")</f>
        <v>ignore</v>
      </c>
      <c r="L247" s="1" t="str" cm="1">
        <f t="array" aca="1" ref="L247" ca="1">_xlfn.IFS('historyTags 2'!L247="have", "have", 'onchangeTags 2'!L247="have", "have", 'procTags 2'!L247="have", "have", 'historyTags 2'!L247="extra", "extra", 'onchangeTags 2'!L247="extra", "extra", 'procTags 2'!L247="extra", "extra", 'historyTags 2'!L247="missing", "missing", 'onchangeTags 2'!L247="missing", "missing", 'procTags 2'!L247="missing", "missing", 'historyTags 2'!L247="ignore", "ignore", 'onchangeTags 2'!L247="ignore", "ignore", 'procTags 2'!L247="ignore", "ignore")</f>
        <v>ignore</v>
      </c>
      <c r="M247" s="1" t="str" cm="1">
        <f t="array" aca="1" ref="M247" ca="1">_xlfn.IFS('historyTags 2'!M247="have", "have", 'onchangeTags 2'!M247="have", "have", 'procTags 2'!M247="have", "have", 'historyTags 2'!M247="extra", "extra", 'onchangeTags 2'!M247="extra", "extra", 'procTags 2'!M247="extra", "extra", 'historyTags 2'!M247="missing", "missing", 'onchangeTags 2'!M247="missing", "missing", 'procTags 2'!M247="missing", "missing", 'historyTags 2'!M247="ignore", "ignore", 'onchangeTags 2'!M247="ignore", "ignore", 'procTags 2'!M247="ignore", "ignore")</f>
        <v>ignore</v>
      </c>
      <c r="N247" s="1" t="str" cm="1">
        <f t="array" aca="1" ref="N247" ca="1">_xlfn.IFS('historyTags 2'!N247="have", "have", 'onchangeTags 2'!N247="have", "have", 'procTags 2'!N247="have", "have", 'historyTags 2'!N247="extra", "extra", 'onchangeTags 2'!N247="extra", "extra", 'procTags 2'!N247="extra", "extra", 'historyTags 2'!N247="missing", "missing", 'onchangeTags 2'!N247="missing", "missing", 'procTags 2'!N247="missing", "missing", 'historyTags 2'!N247="ignore", "ignore", 'onchangeTags 2'!N247="ignore", "ignore", 'procTags 2'!N247="ignore", "ignore")</f>
        <v>ignore</v>
      </c>
      <c r="O247" s="1" t="str" cm="1">
        <f t="array" aca="1" ref="O247" ca="1">_xlfn.IFS('historyTags 2'!O247="have", "have", 'onchangeTags 2'!O247="have", "have", 'procTags 2'!O247="have", "have", 'historyTags 2'!O247="extra", "extra", 'onchangeTags 2'!O247="extra", "extra", 'procTags 2'!O247="extra", "extra", 'historyTags 2'!O247="missing", "missing", 'onchangeTags 2'!O247="missing", "missing", 'procTags 2'!O247="missing", "missing", 'historyTags 2'!O247="ignore", "ignore", 'onchangeTags 2'!O247="ignore", "ignore", 'procTags 2'!O247="ignore", "ignore")</f>
        <v>ignore</v>
      </c>
      <c r="P247" s="1" t="str" cm="1">
        <f t="array" aca="1" ref="P247" ca="1">_xlfn.IFS('historyTags 2'!P247="have", "have", 'onchangeTags 2'!P247="have", "have", 'procTags 2'!P247="have", "have", 'historyTags 2'!P247="extra", "extra", 'onchangeTags 2'!P247="extra", "extra", 'procTags 2'!P247="extra", "extra", 'historyTags 2'!P247="missing", "missing", 'onchangeTags 2'!P247="missing", "missing", 'procTags 2'!P247="missing", "missing", 'historyTags 2'!P247="ignore", "ignore", 'onchangeTags 2'!P247="ignore", "ignore", 'procTags 2'!P247="ignore", "ignore")</f>
        <v>ignore</v>
      </c>
    </row>
    <row r="248" spans="1:16" x14ac:dyDescent="0.2">
      <c r="A248" s="1" t="str">
        <f ca="1">IFERROR(__xludf.DUMMYFUNCTION("""COMPUTED_VALUE"""),"rth_float_1")</f>
        <v>rth_float_1</v>
      </c>
      <c r="B248" s="1" t="str" cm="1">
        <f t="array" aca="1" ref="B248" ca="1">_xlfn.IFS('historyTags 2'!B248="have", "have", 'onchangeTags 2'!B248="have", "have", 'procTags 2'!B248="have", "have", 'historyTags 2'!B248="extra", "extra", 'onchangeTags 2'!B248="extra", "extra", 'procTags 2'!B248="extra", "extra", 'historyTags 2'!B248="missing", "missing", 'onchangeTags 2'!B248="missing", "missing", 'procTags 2'!B248="missing", "missing", 'historyTags 2'!B248="ignore", "ignore", 'onchangeTags 2'!B248="ignore", "ignore", 'procTags 2'!B248="ignore", "ignore")</f>
        <v>ignore</v>
      </c>
      <c r="C248" s="1" t="str" cm="1">
        <f t="array" aca="1" ref="C248" ca="1">_xlfn.IFS('historyTags 2'!C248="have", "have", 'onchangeTags 2'!C248="have", "have", 'procTags 2'!C248="have", "have", 'historyTags 2'!C248="extra", "extra", 'onchangeTags 2'!C248="extra", "extra", 'procTags 2'!C248="extra", "extra", 'historyTags 2'!C248="missing", "missing", 'onchangeTags 2'!C248="missing", "missing", 'procTags 2'!C248="missing", "missing", 'historyTags 2'!C248="ignore", "ignore", 'onchangeTags 2'!C248="ignore", "ignore", 'procTags 2'!C248="ignore", "ignore")</f>
        <v>ignore</v>
      </c>
      <c r="D248" s="1" t="str" cm="1">
        <f t="array" aca="1" ref="D248" ca="1">_xlfn.IFS('historyTags 2'!D248="have", "have", 'onchangeTags 2'!D248="have", "have", 'procTags 2'!D248="have", "have", 'historyTags 2'!D248="extra", "extra", 'onchangeTags 2'!D248="extra", "extra", 'procTags 2'!D248="extra", "extra", 'historyTags 2'!D248="missing", "missing", 'onchangeTags 2'!D248="missing", "missing", 'procTags 2'!D248="missing", "missing", 'historyTags 2'!D248="ignore", "ignore", 'onchangeTags 2'!D248="ignore", "ignore", 'procTags 2'!D248="ignore", "ignore")</f>
        <v>have</v>
      </c>
      <c r="E248" s="1" t="str" cm="1">
        <f t="array" aca="1" ref="E248" ca="1">_xlfn.IFS('historyTags 2'!E248="have", "have", 'onchangeTags 2'!E248="have", "have", 'procTags 2'!E248="have", "have", 'historyTags 2'!E248="extra", "extra", 'onchangeTags 2'!E248="extra", "extra", 'procTags 2'!E248="extra", "extra", 'historyTags 2'!E248="missing", "missing", 'onchangeTags 2'!E248="missing", "missing", 'procTags 2'!E248="missing", "missing", 'historyTags 2'!E248="ignore", "ignore", 'onchangeTags 2'!E248="ignore", "ignore", 'procTags 2'!E248="ignore", "ignore")</f>
        <v>have</v>
      </c>
      <c r="F248" s="1" t="str" cm="1">
        <f t="array" aca="1" ref="F248" ca="1">_xlfn.IFS('historyTags 2'!F248="have", "have", 'onchangeTags 2'!F248="have", "have", 'procTags 2'!F248="have", "have", 'historyTags 2'!F248="extra", "extra", 'onchangeTags 2'!F248="extra", "extra", 'procTags 2'!F248="extra", "extra", 'historyTags 2'!F248="missing", "missing", 'onchangeTags 2'!F248="missing", "missing", 'procTags 2'!F248="missing", "missing", 'historyTags 2'!F248="ignore", "ignore", 'onchangeTags 2'!F248="ignore", "ignore", 'procTags 2'!F248="ignore", "ignore")</f>
        <v>have</v>
      </c>
      <c r="G248" s="1" t="str" cm="1">
        <f t="array" aca="1" ref="G248" ca="1">_xlfn.IFS('historyTags 2'!G248="have", "have", 'onchangeTags 2'!G248="have", "have", 'procTags 2'!G248="have", "have", 'historyTags 2'!G248="extra", "extra", 'onchangeTags 2'!G248="extra", "extra", 'procTags 2'!G248="extra", "extra", 'historyTags 2'!G248="missing", "missing", 'onchangeTags 2'!G248="missing", "missing", 'procTags 2'!G248="missing", "missing", 'historyTags 2'!G248="ignore", "ignore", 'onchangeTags 2'!G248="ignore", "ignore", 'procTags 2'!G248="ignore", "ignore")</f>
        <v>have</v>
      </c>
      <c r="H248" s="1" t="str" cm="1">
        <f t="array" aca="1" ref="H248" ca="1">_xlfn.IFS('historyTags 2'!H248="have", "have", 'onchangeTags 2'!H248="have", "have", 'procTags 2'!H248="have", "have", 'historyTags 2'!H248="extra", "extra", 'onchangeTags 2'!H248="extra", "extra", 'procTags 2'!H248="extra", "extra", 'historyTags 2'!H248="missing", "missing", 'onchangeTags 2'!H248="missing", "missing", 'procTags 2'!H248="missing", "missing", 'historyTags 2'!H248="ignore", "ignore", 'onchangeTags 2'!H248="ignore", "ignore", 'procTags 2'!H248="ignore", "ignore")</f>
        <v>have</v>
      </c>
      <c r="I248" s="1" t="str" cm="1">
        <f t="array" aca="1" ref="I248" ca="1">_xlfn.IFS('historyTags 2'!I248="have", "have", 'onchangeTags 2'!I248="have", "have", 'procTags 2'!I248="have", "have", 'historyTags 2'!I248="extra", "extra", 'onchangeTags 2'!I248="extra", "extra", 'procTags 2'!I248="extra", "extra", 'historyTags 2'!I248="missing", "missing", 'onchangeTags 2'!I248="missing", "missing", 'procTags 2'!I248="missing", "missing", 'historyTags 2'!I248="ignore", "ignore", 'onchangeTags 2'!I248="ignore", "ignore", 'procTags 2'!I248="ignore", "ignore")</f>
        <v>have</v>
      </c>
      <c r="J248" s="1" t="str" cm="1">
        <f t="array" aca="1" ref="J248" ca="1">_xlfn.IFS('historyTags 2'!J248="have", "have", 'onchangeTags 2'!J248="have", "have", 'procTags 2'!J248="have", "have", 'historyTags 2'!J248="extra", "extra", 'onchangeTags 2'!J248="extra", "extra", 'procTags 2'!J248="extra", "extra", 'historyTags 2'!J248="missing", "missing", 'onchangeTags 2'!J248="missing", "missing", 'procTags 2'!J248="missing", "missing", 'historyTags 2'!J248="ignore", "ignore", 'onchangeTags 2'!J248="ignore", "ignore", 'procTags 2'!J248="ignore", "ignore")</f>
        <v>have</v>
      </c>
      <c r="K248" s="1" t="str" cm="1">
        <f t="array" aca="1" ref="K248" ca="1">_xlfn.IFS('historyTags 2'!K248="have", "have", 'onchangeTags 2'!K248="have", "have", 'procTags 2'!K248="have", "have", 'historyTags 2'!K248="extra", "extra", 'onchangeTags 2'!K248="extra", "extra", 'procTags 2'!K248="extra", "extra", 'historyTags 2'!K248="missing", "missing", 'onchangeTags 2'!K248="missing", "missing", 'procTags 2'!K248="missing", "missing", 'historyTags 2'!K248="ignore", "ignore", 'onchangeTags 2'!K248="ignore", "ignore", 'procTags 2'!K248="ignore", "ignore")</f>
        <v>have</v>
      </c>
      <c r="L248" s="1" t="str" cm="1">
        <f t="array" aca="1" ref="L248" ca="1">_xlfn.IFS('historyTags 2'!L248="have", "have", 'onchangeTags 2'!L248="have", "have", 'procTags 2'!L248="have", "have", 'historyTags 2'!L248="extra", "extra", 'onchangeTags 2'!L248="extra", "extra", 'procTags 2'!L248="extra", "extra", 'historyTags 2'!L248="missing", "missing", 'onchangeTags 2'!L248="missing", "missing", 'procTags 2'!L248="missing", "missing", 'historyTags 2'!L248="ignore", "ignore", 'onchangeTags 2'!L248="ignore", "ignore", 'procTags 2'!L248="ignore", "ignore")</f>
        <v>have</v>
      </c>
      <c r="M248" s="1" t="str" cm="1">
        <f t="array" aca="1" ref="M248" ca="1">_xlfn.IFS('historyTags 2'!M248="have", "have", 'onchangeTags 2'!M248="have", "have", 'procTags 2'!M248="have", "have", 'historyTags 2'!M248="extra", "extra", 'onchangeTags 2'!M248="extra", "extra", 'procTags 2'!M248="extra", "extra", 'historyTags 2'!M248="missing", "missing", 'onchangeTags 2'!M248="missing", "missing", 'procTags 2'!M248="missing", "missing", 'historyTags 2'!M248="ignore", "ignore", 'onchangeTags 2'!M248="ignore", "ignore", 'procTags 2'!M248="ignore", "ignore")</f>
        <v>have</v>
      </c>
      <c r="N248" s="1" t="str" cm="1">
        <f t="array" aca="1" ref="N248" ca="1">_xlfn.IFS('historyTags 2'!N248="have", "have", 'onchangeTags 2'!N248="have", "have", 'procTags 2'!N248="have", "have", 'historyTags 2'!N248="extra", "extra", 'onchangeTags 2'!N248="extra", "extra", 'procTags 2'!N248="extra", "extra", 'historyTags 2'!N248="missing", "missing", 'onchangeTags 2'!N248="missing", "missing", 'procTags 2'!N248="missing", "missing", 'historyTags 2'!N248="ignore", "ignore", 'onchangeTags 2'!N248="ignore", "ignore", 'procTags 2'!N248="ignore", "ignore")</f>
        <v>have</v>
      </c>
      <c r="O248" s="1" t="str" cm="1">
        <f t="array" aca="1" ref="O248" ca="1">_xlfn.IFS('historyTags 2'!O248="have", "have", 'onchangeTags 2'!O248="have", "have", 'procTags 2'!O248="have", "have", 'historyTags 2'!O248="extra", "extra", 'onchangeTags 2'!O248="extra", "extra", 'procTags 2'!O248="extra", "extra", 'historyTags 2'!O248="missing", "missing", 'onchangeTags 2'!O248="missing", "missing", 'procTags 2'!O248="missing", "missing", 'historyTags 2'!O248="ignore", "ignore", 'onchangeTags 2'!O248="ignore", "ignore", 'procTags 2'!O248="ignore", "ignore")</f>
        <v>have</v>
      </c>
      <c r="P248" s="1" t="str" cm="1">
        <f t="array" aca="1" ref="P248" ca="1">_xlfn.IFS('historyTags 2'!P248="have", "have", 'onchangeTags 2'!P248="have", "have", 'procTags 2'!P248="have", "have", 'historyTags 2'!P248="extra", "extra", 'onchangeTags 2'!P248="extra", "extra", 'procTags 2'!P248="extra", "extra", 'historyTags 2'!P248="missing", "missing", 'onchangeTags 2'!P248="missing", "missing", 'procTags 2'!P248="missing", "missing", 'historyTags 2'!P248="ignore", "ignore", 'onchangeTags 2'!P248="ignore", "ignore", 'procTags 2'!P248="ignore", "ignore")</f>
        <v>ignore</v>
      </c>
    </row>
    <row r="249" spans="1:16" x14ac:dyDescent="0.2">
      <c r="A249" s="1" t="str">
        <f ca="1">IFERROR(__xludf.DUMMYFUNCTION("""COMPUTED_VALUE"""),"rth_float_2")</f>
        <v>rth_float_2</v>
      </c>
      <c r="B249" s="1" t="str" cm="1">
        <f t="array" aca="1" ref="B249" ca="1">_xlfn.IFS('historyTags 2'!B249="have", "have", 'onchangeTags 2'!B249="have", "have", 'procTags 2'!B249="have", "have", 'historyTags 2'!B249="extra", "extra", 'onchangeTags 2'!B249="extra", "extra", 'procTags 2'!B249="extra", "extra", 'historyTags 2'!B249="missing", "missing", 'onchangeTags 2'!B249="missing", "missing", 'procTags 2'!B249="missing", "missing", 'historyTags 2'!B249="ignore", "ignore", 'onchangeTags 2'!B249="ignore", "ignore", 'procTags 2'!B249="ignore", "ignore")</f>
        <v>ignore</v>
      </c>
      <c r="C249" s="1" t="str" cm="1">
        <f t="array" aca="1" ref="C249" ca="1">_xlfn.IFS('historyTags 2'!C249="have", "have", 'onchangeTags 2'!C249="have", "have", 'procTags 2'!C249="have", "have", 'historyTags 2'!C249="extra", "extra", 'onchangeTags 2'!C249="extra", "extra", 'procTags 2'!C249="extra", "extra", 'historyTags 2'!C249="missing", "missing", 'onchangeTags 2'!C249="missing", "missing", 'procTags 2'!C249="missing", "missing", 'historyTags 2'!C249="ignore", "ignore", 'onchangeTags 2'!C249="ignore", "ignore", 'procTags 2'!C249="ignore", "ignore")</f>
        <v>ignore</v>
      </c>
      <c r="D249" s="1" t="str" cm="1">
        <f t="array" aca="1" ref="D249" ca="1">_xlfn.IFS('historyTags 2'!D249="have", "have", 'onchangeTags 2'!D249="have", "have", 'procTags 2'!D249="have", "have", 'historyTags 2'!D249="extra", "extra", 'onchangeTags 2'!D249="extra", "extra", 'procTags 2'!D249="extra", "extra", 'historyTags 2'!D249="missing", "missing", 'onchangeTags 2'!D249="missing", "missing", 'procTags 2'!D249="missing", "missing", 'historyTags 2'!D249="ignore", "ignore", 'onchangeTags 2'!D249="ignore", "ignore", 'procTags 2'!D249="ignore", "ignore")</f>
        <v>have</v>
      </c>
      <c r="E249" s="1" t="str" cm="1">
        <f t="array" aca="1" ref="E249" ca="1">_xlfn.IFS('historyTags 2'!E249="have", "have", 'onchangeTags 2'!E249="have", "have", 'procTags 2'!E249="have", "have", 'historyTags 2'!E249="extra", "extra", 'onchangeTags 2'!E249="extra", "extra", 'procTags 2'!E249="extra", "extra", 'historyTags 2'!E249="missing", "missing", 'onchangeTags 2'!E249="missing", "missing", 'procTags 2'!E249="missing", "missing", 'historyTags 2'!E249="ignore", "ignore", 'onchangeTags 2'!E249="ignore", "ignore", 'procTags 2'!E249="ignore", "ignore")</f>
        <v>have</v>
      </c>
      <c r="F249" s="1" t="str" cm="1">
        <f t="array" aca="1" ref="F249" ca="1">_xlfn.IFS('historyTags 2'!F249="have", "have", 'onchangeTags 2'!F249="have", "have", 'procTags 2'!F249="have", "have", 'historyTags 2'!F249="extra", "extra", 'onchangeTags 2'!F249="extra", "extra", 'procTags 2'!F249="extra", "extra", 'historyTags 2'!F249="missing", "missing", 'onchangeTags 2'!F249="missing", "missing", 'procTags 2'!F249="missing", "missing", 'historyTags 2'!F249="ignore", "ignore", 'onchangeTags 2'!F249="ignore", "ignore", 'procTags 2'!F249="ignore", "ignore")</f>
        <v>have</v>
      </c>
      <c r="G249" s="1" t="str" cm="1">
        <f t="array" aca="1" ref="G249" ca="1">_xlfn.IFS('historyTags 2'!G249="have", "have", 'onchangeTags 2'!G249="have", "have", 'procTags 2'!G249="have", "have", 'historyTags 2'!G249="extra", "extra", 'onchangeTags 2'!G249="extra", "extra", 'procTags 2'!G249="extra", "extra", 'historyTags 2'!G249="missing", "missing", 'onchangeTags 2'!G249="missing", "missing", 'procTags 2'!G249="missing", "missing", 'historyTags 2'!G249="ignore", "ignore", 'onchangeTags 2'!G249="ignore", "ignore", 'procTags 2'!G249="ignore", "ignore")</f>
        <v>have</v>
      </c>
      <c r="H249" s="1" t="str" cm="1">
        <f t="array" aca="1" ref="H249" ca="1">_xlfn.IFS('historyTags 2'!H249="have", "have", 'onchangeTags 2'!H249="have", "have", 'procTags 2'!H249="have", "have", 'historyTags 2'!H249="extra", "extra", 'onchangeTags 2'!H249="extra", "extra", 'procTags 2'!H249="extra", "extra", 'historyTags 2'!H249="missing", "missing", 'onchangeTags 2'!H249="missing", "missing", 'procTags 2'!H249="missing", "missing", 'historyTags 2'!H249="ignore", "ignore", 'onchangeTags 2'!H249="ignore", "ignore", 'procTags 2'!H249="ignore", "ignore")</f>
        <v>have</v>
      </c>
      <c r="I249" s="1" t="str" cm="1">
        <f t="array" aca="1" ref="I249" ca="1">_xlfn.IFS('historyTags 2'!I249="have", "have", 'onchangeTags 2'!I249="have", "have", 'procTags 2'!I249="have", "have", 'historyTags 2'!I249="extra", "extra", 'onchangeTags 2'!I249="extra", "extra", 'procTags 2'!I249="extra", "extra", 'historyTags 2'!I249="missing", "missing", 'onchangeTags 2'!I249="missing", "missing", 'procTags 2'!I249="missing", "missing", 'historyTags 2'!I249="ignore", "ignore", 'onchangeTags 2'!I249="ignore", "ignore", 'procTags 2'!I249="ignore", "ignore")</f>
        <v>have</v>
      </c>
      <c r="J249" s="1" t="str" cm="1">
        <f t="array" aca="1" ref="J249" ca="1">_xlfn.IFS('historyTags 2'!J249="have", "have", 'onchangeTags 2'!J249="have", "have", 'procTags 2'!J249="have", "have", 'historyTags 2'!J249="extra", "extra", 'onchangeTags 2'!J249="extra", "extra", 'procTags 2'!J249="extra", "extra", 'historyTags 2'!J249="missing", "missing", 'onchangeTags 2'!J249="missing", "missing", 'procTags 2'!J249="missing", "missing", 'historyTags 2'!J249="ignore", "ignore", 'onchangeTags 2'!J249="ignore", "ignore", 'procTags 2'!J249="ignore", "ignore")</f>
        <v>have</v>
      </c>
      <c r="K249" s="1" t="str" cm="1">
        <f t="array" aca="1" ref="K249" ca="1">_xlfn.IFS('historyTags 2'!K249="have", "have", 'onchangeTags 2'!K249="have", "have", 'procTags 2'!K249="have", "have", 'historyTags 2'!K249="extra", "extra", 'onchangeTags 2'!K249="extra", "extra", 'procTags 2'!K249="extra", "extra", 'historyTags 2'!K249="missing", "missing", 'onchangeTags 2'!K249="missing", "missing", 'procTags 2'!K249="missing", "missing", 'historyTags 2'!K249="ignore", "ignore", 'onchangeTags 2'!K249="ignore", "ignore", 'procTags 2'!K249="ignore", "ignore")</f>
        <v>have</v>
      </c>
      <c r="L249" s="1" t="str" cm="1">
        <f t="array" aca="1" ref="L249" ca="1">_xlfn.IFS('historyTags 2'!L249="have", "have", 'onchangeTags 2'!L249="have", "have", 'procTags 2'!L249="have", "have", 'historyTags 2'!L249="extra", "extra", 'onchangeTags 2'!L249="extra", "extra", 'procTags 2'!L249="extra", "extra", 'historyTags 2'!L249="missing", "missing", 'onchangeTags 2'!L249="missing", "missing", 'procTags 2'!L249="missing", "missing", 'historyTags 2'!L249="ignore", "ignore", 'onchangeTags 2'!L249="ignore", "ignore", 'procTags 2'!L249="ignore", "ignore")</f>
        <v>have</v>
      </c>
      <c r="M249" s="1" t="str" cm="1">
        <f t="array" aca="1" ref="M249" ca="1">_xlfn.IFS('historyTags 2'!M249="have", "have", 'onchangeTags 2'!M249="have", "have", 'procTags 2'!M249="have", "have", 'historyTags 2'!M249="extra", "extra", 'onchangeTags 2'!M249="extra", "extra", 'procTags 2'!M249="extra", "extra", 'historyTags 2'!M249="missing", "missing", 'onchangeTags 2'!M249="missing", "missing", 'procTags 2'!M249="missing", "missing", 'historyTags 2'!M249="ignore", "ignore", 'onchangeTags 2'!M249="ignore", "ignore", 'procTags 2'!M249="ignore", "ignore")</f>
        <v>have</v>
      </c>
      <c r="N249" s="1" t="str" cm="1">
        <f t="array" aca="1" ref="N249" ca="1">_xlfn.IFS('historyTags 2'!N249="have", "have", 'onchangeTags 2'!N249="have", "have", 'procTags 2'!N249="have", "have", 'historyTags 2'!N249="extra", "extra", 'onchangeTags 2'!N249="extra", "extra", 'procTags 2'!N249="extra", "extra", 'historyTags 2'!N249="missing", "missing", 'onchangeTags 2'!N249="missing", "missing", 'procTags 2'!N249="missing", "missing", 'historyTags 2'!N249="ignore", "ignore", 'onchangeTags 2'!N249="ignore", "ignore", 'procTags 2'!N249="ignore", "ignore")</f>
        <v>have</v>
      </c>
      <c r="O249" s="1" t="str" cm="1">
        <f t="array" aca="1" ref="O249" ca="1">_xlfn.IFS('historyTags 2'!O249="have", "have", 'onchangeTags 2'!O249="have", "have", 'procTags 2'!O249="have", "have", 'historyTags 2'!O249="extra", "extra", 'onchangeTags 2'!O249="extra", "extra", 'procTags 2'!O249="extra", "extra", 'historyTags 2'!O249="missing", "missing", 'onchangeTags 2'!O249="missing", "missing", 'procTags 2'!O249="missing", "missing", 'historyTags 2'!O249="ignore", "ignore", 'onchangeTags 2'!O249="ignore", "ignore", 'procTags 2'!O249="ignore", "ignore")</f>
        <v>have</v>
      </c>
      <c r="P249" s="1" t="str" cm="1">
        <f t="array" aca="1" ref="P249" ca="1">_xlfn.IFS('historyTags 2'!P249="have", "have", 'onchangeTags 2'!P249="have", "have", 'procTags 2'!P249="have", "have", 'historyTags 2'!P249="extra", "extra", 'onchangeTags 2'!P249="extra", "extra", 'procTags 2'!P249="extra", "extra", 'historyTags 2'!P249="missing", "missing", 'onchangeTags 2'!P249="missing", "missing", 'procTags 2'!P249="missing", "missing", 'historyTags 2'!P249="ignore", "ignore", 'onchangeTags 2'!P249="ignore", "ignore", 'procTags 2'!P249="ignore", "ignore")</f>
        <v>ignore</v>
      </c>
    </row>
    <row r="250" spans="1:16" x14ac:dyDescent="0.2">
      <c r="A250" s="1" t="str">
        <f ca="1">IFERROR(__xludf.DUMMYFUNCTION("""COMPUTED_VALUE"""),"rth_fs1_off_on")</f>
        <v>rth_fs1_off_on</v>
      </c>
      <c r="B250" s="1" t="str" cm="1">
        <f t="array" aca="1" ref="B250" ca="1">_xlfn.IFS('historyTags 2'!B250="have", "have", 'onchangeTags 2'!B250="have", "have", 'procTags 2'!B250="have", "have", 'historyTags 2'!B250="extra", "extra", 'onchangeTags 2'!B250="extra", "extra", 'procTags 2'!B250="extra", "extra", 'historyTags 2'!B250="missing", "missing", 'onchangeTags 2'!B250="missing", "missing", 'procTags 2'!B250="missing", "missing", 'historyTags 2'!B250="ignore", "ignore", 'onchangeTags 2'!B250="ignore", "ignore", 'procTags 2'!B250="ignore", "ignore")</f>
        <v>ignore</v>
      </c>
      <c r="C250" s="1" t="str" cm="1">
        <f t="array" aca="1" ref="C250" ca="1">_xlfn.IFS('historyTags 2'!C250="have", "have", 'onchangeTags 2'!C250="have", "have", 'procTags 2'!C250="have", "have", 'historyTags 2'!C250="extra", "extra", 'onchangeTags 2'!C250="extra", "extra", 'procTags 2'!C250="extra", "extra", 'historyTags 2'!C250="missing", "missing", 'onchangeTags 2'!C250="missing", "missing", 'procTags 2'!C250="missing", "missing", 'historyTags 2'!C250="ignore", "ignore", 'onchangeTags 2'!C250="ignore", "ignore", 'procTags 2'!C250="ignore", "ignore")</f>
        <v>ignore</v>
      </c>
      <c r="D250" s="1" t="str" cm="1">
        <f t="array" aca="1" ref="D250" ca="1">_xlfn.IFS('historyTags 2'!D250="have", "have", 'onchangeTags 2'!D250="have", "have", 'procTags 2'!D250="have", "have", 'historyTags 2'!D250="extra", "extra", 'onchangeTags 2'!D250="extra", "extra", 'procTags 2'!D250="extra", "extra", 'historyTags 2'!D250="missing", "missing", 'onchangeTags 2'!D250="missing", "missing", 'procTags 2'!D250="missing", "missing", 'historyTags 2'!D250="ignore", "ignore", 'onchangeTags 2'!D250="ignore", "ignore", 'procTags 2'!D250="ignore", "ignore")</f>
        <v>ignore</v>
      </c>
      <c r="E250" s="1" t="str" cm="1">
        <f t="array" aca="1" ref="E250" ca="1">_xlfn.IFS('historyTags 2'!E250="have", "have", 'onchangeTags 2'!E250="have", "have", 'procTags 2'!E250="have", "have", 'historyTags 2'!E250="extra", "extra", 'onchangeTags 2'!E250="extra", "extra", 'procTags 2'!E250="extra", "extra", 'historyTags 2'!E250="missing", "missing", 'onchangeTags 2'!E250="missing", "missing", 'procTags 2'!E250="missing", "missing", 'historyTags 2'!E250="ignore", "ignore", 'onchangeTags 2'!E250="ignore", "ignore", 'procTags 2'!E250="ignore", "ignore")</f>
        <v>ignore</v>
      </c>
      <c r="F250" s="1" t="str" cm="1">
        <f t="array" aca="1" ref="F250" ca="1">_xlfn.IFS('historyTags 2'!F250="have", "have", 'onchangeTags 2'!F250="have", "have", 'procTags 2'!F250="have", "have", 'historyTags 2'!F250="extra", "extra", 'onchangeTags 2'!F250="extra", "extra", 'procTags 2'!F250="extra", "extra", 'historyTags 2'!F250="missing", "missing", 'onchangeTags 2'!F250="missing", "missing", 'procTags 2'!F250="missing", "missing", 'historyTags 2'!F250="ignore", "ignore", 'onchangeTags 2'!F250="ignore", "ignore", 'procTags 2'!F250="ignore", "ignore")</f>
        <v>ignore</v>
      </c>
      <c r="G250" s="1" t="str" cm="1">
        <f t="array" aca="1" ref="G250" ca="1">_xlfn.IFS('historyTags 2'!G250="have", "have", 'onchangeTags 2'!G250="have", "have", 'procTags 2'!G250="have", "have", 'historyTags 2'!G250="extra", "extra", 'onchangeTags 2'!G250="extra", "extra", 'procTags 2'!G250="extra", "extra", 'historyTags 2'!G250="missing", "missing", 'onchangeTags 2'!G250="missing", "missing", 'procTags 2'!G250="missing", "missing", 'historyTags 2'!G250="ignore", "ignore", 'onchangeTags 2'!G250="ignore", "ignore", 'procTags 2'!G250="ignore", "ignore")</f>
        <v>ignore</v>
      </c>
      <c r="H250" s="1" t="str" cm="1">
        <f t="array" aca="1" ref="H250" ca="1">_xlfn.IFS('historyTags 2'!H250="have", "have", 'onchangeTags 2'!H250="have", "have", 'procTags 2'!H250="have", "have", 'historyTags 2'!H250="extra", "extra", 'onchangeTags 2'!H250="extra", "extra", 'procTags 2'!H250="extra", "extra", 'historyTags 2'!H250="missing", "missing", 'onchangeTags 2'!H250="missing", "missing", 'procTags 2'!H250="missing", "missing", 'historyTags 2'!H250="ignore", "ignore", 'onchangeTags 2'!H250="ignore", "ignore", 'procTags 2'!H250="ignore", "ignore")</f>
        <v>ignore</v>
      </c>
      <c r="I250" s="1" t="str" cm="1">
        <f t="array" aca="1" ref="I250" ca="1">_xlfn.IFS('historyTags 2'!I250="have", "have", 'onchangeTags 2'!I250="have", "have", 'procTags 2'!I250="have", "have", 'historyTags 2'!I250="extra", "extra", 'onchangeTags 2'!I250="extra", "extra", 'procTags 2'!I250="extra", "extra", 'historyTags 2'!I250="missing", "missing", 'onchangeTags 2'!I250="missing", "missing", 'procTags 2'!I250="missing", "missing", 'historyTags 2'!I250="ignore", "ignore", 'onchangeTags 2'!I250="ignore", "ignore", 'procTags 2'!I250="ignore", "ignore")</f>
        <v>ignore</v>
      </c>
      <c r="J250" s="1" t="str" cm="1">
        <f t="array" aca="1" ref="J250" ca="1">_xlfn.IFS('historyTags 2'!J250="have", "have", 'onchangeTags 2'!J250="have", "have", 'procTags 2'!J250="have", "have", 'historyTags 2'!J250="extra", "extra", 'onchangeTags 2'!J250="extra", "extra", 'procTags 2'!J250="extra", "extra", 'historyTags 2'!J250="missing", "missing", 'onchangeTags 2'!J250="missing", "missing", 'procTags 2'!J250="missing", "missing", 'historyTags 2'!J250="ignore", "ignore", 'onchangeTags 2'!J250="ignore", "ignore", 'procTags 2'!J250="ignore", "ignore")</f>
        <v>ignore</v>
      </c>
      <c r="K250" s="1" t="str" cm="1">
        <f t="array" aca="1" ref="K250" ca="1">_xlfn.IFS('historyTags 2'!K250="have", "have", 'onchangeTags 2'!K250="have", "have", 'procTags 2'!K250="have", "have", 'historyTags 2'!K250="extra", "extra", 'onchangeTags 2'!K250="extra", "extra", 'procTags 2'!K250="extra", "extra", 'historyTags 2'!K250="missing", "missing", 'onchangeTags 2'!K250="missing", "missing", 'procTags 2'!K250="missing", "missing", 'historyTags 2'!K250="ignore", "ignore", 'onchangeTags 2'!K250="ignore", "ignore", 'procTags 2'!K250="ignore", "ignore")</f>
        <v>ignore</v>
      </c>
      <c r="L250" s="1" t="str" cm="1">
        <f t="array" aca="1" ref="L250" ca="1">_xlfn.IFS('historyTags 2'!L250="have", "have", 'onchangeTags 2'!L250="have", "have", 'procTags 2'!L250="have", "have", 'historyTags 2'!L250="extra", "extra", 'onchangeTags 2'!L250="extra", "extra", 'procTags 2'!L250="extra", "extra", 'historyTags 2'!L250="missing", "missing", 'onchangeTags 2'!L250="missing", "missing", 'procTags 2'!L250="missing", "missing", 'historyTags 2'!L250="ignore", "ignore", 'onchangeTags 2'!L250="ignore", "ignore", 'procTags 2'!L250="ignore", "ignore")</f>
        <v>ignore</v>
      </c>
      <c r="M250" s="1" t="str" cm="1">
        <f t="array" aca="1" ref="M250" ca="1">_xlfn.IFS('historyTags 2'!M250="have", "have", 'onchangeTags 2'!M250="have", "have", 'procTags 2'!M250="have", "have", 'historyTags 2'!M250="extra", "extra", 'onchangeTags 2'!M250="extra", "extra", 'procTags 2'!M250="extra", "extra", 'historyTags 2'!M250="missing", "missing", 'onchangeTags 2'!M250="missing", "missing", 'procTags 2'!M250="missing", "missing", 'historyTags 2'!M250="ignore", "ignore", 'onchangeTags 2'!M250="ignore", "ignore", 'procTags 2'!M250="ignore", "ignore")</f>
        <v>ignore</v>
      </c>
      <c r="N250" s="1" t="str" cm="1">
        <f t="array" aca="1" ref="N250" ca="1">_xlfn.IFS('historyTags 2'!N250="have", "have", 'onchangeTags 2'!N250="have", "have", 'procTags 2'!N250="have", "have", 'historyTags 2'!N250="extra", "extra", 'onchangeTags 2'!N250="extra", "extra", 'procTags 2'!N250="extra", "extra", 'historyTags 2'!N250="missing", "missing", 'onchangeTags 2'!N250="missing", "missing", 'procTags 2'!N250="missing", "missing", 'historyTags 2'!N250="ignore", "ignore", 'onchangeTags 2'!N250="ignore", "ignore", 'procTags 2'!N250="ignore", "ignore")</f>
        <v>ignore</v>
      </c>
      <c r="O250" s="1" t="str" cm="1">
        <f t="array" aca="1" ref="O250" ca="1">_xlfn.IFS('historyTags 2'!O250="have", "have", 'onchangeTags 2'!O250="have", "have", 'procTags 2'!O250="have", "have", 'historyTags 2'!O250="extra", "extra", 'onchangeTags 2'!O250="extra", "extra", 'procTags 2'!O250="extra", "extra", 'historyTags 2'!O250="missing", "missing", 'onchangeTags 2'!O250="missing", "missing", 'procTags 2'!O250="missing", "missing", 'historyTags 2'!O250="ignore", "ignore", 'onchangeTags 2'!O250="ignore", "ignore", 'procTags 2'!O250="ignore", "ignore")</f>
        <v>ignore</v>
      </c>
      <c r="P250" s="1" t="str" cm="1">
        <f t="array" aca="1" ref="P250" ca="1">_xlfn.IFS('historyTags 2'!P250="have", "have", 'onchangeTags 2'!P250="have", "have", 'procTags 2'!P250="have", "have", 'historyTags 2'!P250="extra", "extra", 'onchangeTags 2'!P250="extra", "extra", 'procTags 2'!P250="extra", "extra", 'historyTags 2'!P250="missing", "missing", 'onchangeTags 2'!P250="missing", "missing", 'procTags 2'!P250="missing", "missing", 'historyTags 2'!P250="ignore", "ignore", 'onchangeTags 2'!P250="ignore", "ignore", 'procTags 2'!P250="ignore", "ignore")</f>
        <v>ignore</v>
      </c>
    </row>
    <row r="251" spans="1:16" x14ac:dyDescent="0.2">
      <c r="A251" s="1" t="str">
        <f ca="1">IFERROR(__xludf.DUMMYFUNCTION("""COMPUTED_VALUE"""),"rth_fs1_up_down")</f>
        <v>rth_fs1_up_down</v>
      </c>
      <c r="B251" s="1" t="str" cm="1">
        <f t="array" aca="1" ref="B251" ca="1">_xlfn.IFS('historyTags 2'!B251="have", "have", 'onchangeTags 2'!B251="have", "have", 'procTags 2'!B251="have", "have", 'historyTags 2'!B251="extra", "extra", 'onchangeTags 2'!B251="extra", "extra", 'procTags 2'!B251="extra", "extra", 'historyTags 2'!B251="missing", "missing", 'onchangeTags 2'!B251="missing", "missing", 'procTags 2'!B251="missing", "missing", 'historyTags 2'!B251="ignore", "ignore", 'onchangeTags 2'!B251="ignore", "ignore", 'procTags 2'!B251="ignore", "ignore")</f>
        <v>ignore</v>
      </c>
      <c r="C251" s="1" t="str" cm="1">
        <f t="array" aca="1" ref="C251" ca="1">_xlfn.IFS('historyTags 2'!C251="have", "have", 'onchangeTags 2'!C251="have", "have", 'procTags 2'!C251="have", "have", 'historyTags 2'!C251="extra", "extra", 'onchangeTags 2'!C251="extra", "extra", 'procTags 2'!C251="extra", "extra", 'historyTags 2'!C251="missing", "missing", 'onchangeTags 2'!C251="missing", "missing", 'procTags 2'!C251="missing", "missing", 'historyTags 2'!C251="ignore", "ignore", 'onchangeTags 2'!C251="ignore", "ignore", 'procTags 2'!C251="ignore", "ignore")</f>
        <v>ignore</v>
      </c>
      <c r="D251" s="1" t="str" cm="1">
        <f t="array" aca="1" ref="D251" ca="1">_xlfn.IFS('historyTags 2'!D251="have", "have", 'onchangeTags 2'!D251="have", "have", 'procTags 2'!D251="have", "have", 'historyTags 2'!D251="extra", "extra", 'onchangeTags 2'!D251="extra", "extra", 'procTags 2'!D251="extra", "extra", 'historyTags 2'!D251="missing", "missing", 'onchangeTags 2'!D251="missing", "missing", 'procTags 2'!D251="missing", "missing", 'historyTags 2'!D251="ignore", "ignore", 'onchangeTags 2'!D251="ignore", "ignore", 'procTags 2'!D251="ignore", "ignore")</f>
        <v>ignore</v>
      </c>
      <c r="E251" s="1" t="str" cm="1">
        <f t="array" aca="1" ref="E251" ca="1">_xlfn.IFS('historyTags 2'!E251="have", "have", 'onchangeTags 2'!E251="have", "have", 'procTags 2'!E251="have", "have", 'historyTags 2'!E251="extra", "extra", 'onchangeTags 2'!E251="extra", "extra", 'procTags 2'!E251="extra", "extra", 'historyTags 2'!E251="missing", "missing", 'onchangeTags 2'!E251="missing", "missing", 'procTags 2'!E251="missing", "missing", 'historyTags 2'!E251="ignore", "ignore", 'onchangeTags 2'!E251="ignore", "ignore", 'procTags 2'!E251="ignore", "ignore")</f>
        <v>ignore</v>
      </c>
      <c r="F251" s="1" t="str" cm="1">
        <f t="array" aca="1" ref="F251" ca="1">_xlfn.IFS('historyTags 2'!F251="have", "have", 'onchangeTags 2'!F251="have", "have", 'procTags 2'!F251="have", "have", 'historyTags 2'!F251="extra", "extra", 'onchangeTags 2'!F251="extra", "extra", 'procTags 2'!F251="extra", "extra", 'historyTags 2'!F251="missing", "missing", 'onchangeTags 2'!F251="missing", "missing", 'procTags 2'!F251="missing", "missing", 'historyTags 2'!F251="ignore", "ignore", 'onchangeTags 2'!F251="ignore", "ignore", 'procTags 2'!F251="ignore", "ignore")</f>
        <v>ignore</v>
      </c>
      <c r="G251" s="1" t="str" cm="1">
        <f t="array" aca="1" ref="G251" ca="1">_xlfn.IFS('historyTags 2'!G251="have", "have", 'onchangeTags 2'!G251="have", "have", 'procTags 2'!G251="have", "have", 'historyTags 2'!G251="extra", "extra", 'onchangeTags 2'!G251="extra", "extra", 'procTags 2'!G251="extra", "extra", 'historyTags 2'!G251="missing", "missing", 'onchangeTags 2'!G251="missing", "missing", 'procTags 2'!G251="missing", "missing", 'historyTags 2'!G251="ignore", "ignore", 'onchangeTags 2'!G251="ignore", "ignore", 'procTags 2'!G251="ignore", "ignore")</f>
        <v>ignore</v>
      </c>
      <c r="H251" s="1" t="str" cm="1">
        <f t="array" aca="1" ref="H251" ca="1">_xlfn.IFS('historyTags 2'!H251="have", "have", 'onchangeTags 2'!H251="have", "have", 'procTags 2'!H251="have", "have", 'historyTags 2'!H251="extra", "extra", 'onchangeTags 2'!H251="extra", "extra", 'procTags 2'!H251="extra", "extra", 'historyTags 2'!H251="missing", "missing", 'onchangeTags 2'!H251="missing", "missing", 'procTags 2'!H251="missing", "missing", 'historyTags 2'!H251="ignore", "ignore", 'onchangeTags 2'!H251="ignore", "ignore", 'procTags 2'!H251="ignore", "ignore")</f>
        <v>ignore</v>
      </c>
      <c r="I251" s="1" t="str" cm="1">
        <f t="array" aca="1" ref="I251" ca="1">_xlfn.IFS('historyTags 2'!I251="have", "have", 'onchangeTags 2'!I251="have", "have", 'procTags 2'!I251="have", "have", 'historyTags 2'!I251="extra", "extra", 'onchangeTags 2'!I251="extra", "extra", 'procTags 2'!I251="extra", "extra", 'historyTags 2'!I251="missing", "missing", 'onchangeTags 2'!I251="missing", "missing", 'procTags 2'!I251="missing", "missing", 'historyTags 2'!I251="ignore", "ignore", 'onchangeTags 2'!I251="ignore", "ignore", 'procTags 2'!I251="ignore", "ignore")</f>
        <v>ignore</v>
      </c>
      <c r="J251" s="1" t="str" cm="1">
        <f t="array" aca="1" ref="J251" ca="1">_xlfn.IFS('historyTags 2'!J251="have", "have", 'onchangeTags 2'!J251="have", "have", 'procTags 2'!J251="have", "have", 'historyTags 2'!J251="extra", "extra", 'onchangeTags 2'!J251="extra", "extra", 'procTags 2'!J251="extra", "extra", 'historyTags 2'!J251="missing", "missing", 'onchangeTags 2'!J251="missing", "missing", 'procTags 2'!J251="missing", "missing", 'historyTags 2'!J251="ignore", "ignore", 'onchangeTags 2'!J251="ignore", "ignore", 'procTags 2'!J251="ignore", "ignore")</f>
        <v>ignore</v>
      </c>
      <c r="K251" s="1" t="str" cm="1">
        <f t="array" aca="1" ref="K251" ca="1">_xlfn.IFS('historyTags 2'!K251="have", "have", 'onchangeTags 2'!K251="have", "have", 'procTags 2'!K251="have", "have", 'historyTags 2'!K251="extra", "extra", 'onchangeTags 2'!K251="extra", "extra", 'procTags 2'!K251="extra", "extra", 'historyTags 2'!K251="missing", "missing", 'onchangeTags 2'!K251="missing", "missing", 'procTags 2'!K251="missing", "missing", 'historyTags 2'!K251="ignore", "ignore", 'onchangeTags 2'!K251="ignore", "ignore", 'procTags 2'!K251="ignore", "ignore")</f>
        <v>ignore</v>
      </c>
      <c r="L251" s="1" t="str" cm="1">
        <f t="array" aca="1" ref="L251" ca="1">_xlfn.IFS('historyTags 2'!L251="have", "have", 'onchangeTags 2'!L251="have", "have", 'procTags 2'!L251="have", "have", 'historyTags 2'!L251="extra", "extra", 'onchangeTags 2'!L251="extra", "extra", 'procTags 2'!L251="extra", "extra", 'historyTags 2'!L251="missing", "missing", 'onchangeTags 2'!L251="missing", "missing", 'procTags 2'!L251="missing", "missing", 'historyTags 2'!L251="ignore", "ignore", 'onchangeTags 2'!L251="ignore", "ignore", 'procTags 2'!L251="ignore", "ignore")</f>
        <v>ignore</v>
      </c>
      <c r="M251" s="1" t="str" cm="1">
        <f t="array" aca="1" ref="M251" ca="1">_xlfn.IFS('historyTags 2'!M251="have", "have", 'onchangeTags 2'!M251="have", "have", 'procTags 2'!M251="have", "have", 'historyTags 2'!M251="extra", "extra", 'onchangeTags 2'!M251="extra", "extra", 'procTags 2'!M251="extra", "extra", 'historyTags 2'!M251="missing", "missing", 'onchangeTags 2'!M251="missing", "missing", 'procTags 2'!M251="missing", "missing", 'historyTags 2'!M251="ignore", "ignore", 'onchangeTags 2'!M251="ignore", "ignore", 'procTags 2'!M251="ignore", "ignore")</f>
        <v>ignore</v>
      </c>
      <c r="N251" s="1" t="str" cm="1">
        <f t="array" aca="1" ref="N251" ca="1">_xlfn.IFS('historyTags 2'!N251="have", "have", 'onchangeTags 2'!N251="have", "have", 'procTags 2'!N251="have", "have", 'historyTags 2'!N251="extra", "extra", 'onchangeTags 2'!N251="extra", "extra", 'procTags 2'!N251="extra", "extra", 'historyTags 2'!N251="missing", "missing", 'onchangeTags 2'!N251="missing", "missing", 'procTags 2'!N251="missing", "missing", 'historyTags 2'!N251="ignore", "ignore", 'onchangeTags 2'!N251="ignore", "ignore", 'procTags 2'!N251="ignore", "ignore")</f>
        <v>ignore</v>
      </c>
      <c r="O251" s="1" t="str" cm="1">
        <f t="array" aca="1" ref="O251" ca="1">_xlfn.IFS('historyTags 2'!O251="have", "have", 'onchangeTags 2'!O251="have", "have", 'procTags 2'!O251="have", "have", 'historyTags 2'!O251="extra", "extra", 'onchangeTags 2'!O251="extra", "extra", 'procTags 2'!O251="extra", "extra", 'historyTags 2'!O251="missing", "missing", 'onchangeTags 2'!O251="missing", "missing", 'procTags 2'!O251="missing", "missing", 'historyTags 2'!O251="ignore", "ignore", 'onchangeTags 2'!O251="ignore", "ignore", 'procTags 2'!O251="ignore", "ignore")</f>
        <v>ignore</v>
      </c>
      <c r="P251" s="1" t="str" cm="1">
        <f t="array" aca="1" ref="P251" ca="1">_xlfn.IFS('historyTags 2'!P251="have", "have", 'onchangeTags 2'!P251="have", "have", 'procTags 2'!P251="have", "have", 'historyTags 2'!P251="extra", "extra", 'onchangeTags 2'!P251="extra", "extra", 'procTags 2'!P251="extra", "extra", 'historyTags 2'!P251="missing", "missing", 'onchangeTags 2'!P251="missing", "missing", 'procTags 2'!P251="missing", "missing", 'historyTags 2'!P251="ignore", "ignore", 'onchangeTags 2'!P251="ignore", "ignore", 'procTags 2'!P251="ignore", "ignore")</f>
        <v>ignore</v>
      </c>
    </row>
    <row r="252" spans="1:16" x14ac:dyDescent="0.2">
      <c r="A252" s="1" t="str">
        <f ca="1">IFERROR(__xludf.DUMMYFUNCTION("""COMPUTED_VALUE"""),"rth_fs2_off_on")</f>
        <v>rth_fs2_off_on</v>
      </c>
      <c r="B252" s="1" t="str" cm="1">
        <f t="array" aca="1" ref="B252" ca="1">_xlfn.IFS('historyTags 2'!B252="have", "have", 'onchangeTags 2'!B252="have", "have", 'procTags 2'!B252="have", "have", 'historyTags 2'!B252="extra", "extra", 'onchangeTags 2'!B252="extra", "extra", 'procTags 2'!B252="extra", "extra", 'historyTags 2'!B252="missing", "missing", 'onchangeTags 2'!B252="missing", "missing", 'procTags 2'!B252="missing", "missing", 'historyTags 2'!B252="ignore", "ignore", 'onchangeTags 2'!B252="ignore", "ignore", 'procTags 2'!B252="ignore", "ignore")</f>
        <v>ignore</v>
      </c>
      <c r="C252" s="1" t="str" cm="1">
        <f t="array" aca="1" ref="C252" ca="1">_xlfn.IFS('historyTags 2'!C252="have", "have", 'onchangeTags 2'!C252="have", "have", 'procTags 2'!C252="have", "have", 'historyTags 2'!C252="extra", "extra", 'onchangeTags 2'!C252="extra", "extra", 'procTags 2'!C252="extra", "extra", 'historyTags 2'!C252="missing", "missing", 'onchangeTags 2'!C252="missing", "missing", 'procTags 2'!C252="missing", "missing", 'historyTags 2'!C252="ignore", "ignore", 'onchangeTags 2'!C252="ignore", "ignore", 'procTags 2'!C252="ignore", "ignore")</f>
        <v>ignore</v>
      </c>
      <c r="D252" s="1" t="str" cm="1">
        <f t="array" aca="1" ref="D252" ca="1">_xlfn.IFS('historyTags 2'!D252="have", "have", 'onchangeTags 2'!D252="have", "have", 'procTags 2'!D252="have", "have", 'historyTags 2'!D252="extra", "extra", 'onchangeTags 2'!D252="extra", "extra", 'procTags 2'!D252="extra", "extra", 'historyTags 2'!D252="missing", "missing", 'onchangeTags 2'!D252="missing", "missing", 'procTags 2'!D252="missing", "missing", 'historyTags 2'!D252="ignore", "ignore", 'onchangeTags 2'!D252="ignore", "ignore", 'procTags 2'!D252="ignore", "ignore")</f>
        <v>ignore</v>
      </c>
      <c r="E252" s="1" t="str" cm="1">
        <f t="array" aca="1" ref="E252" ca="1">_xlfn.IFS('historyTags 2'!E252="have", "have", 'onchangeTags 2'!E252="have", "have", 'procTags 2'!E252="have", "have", 'historyTags 2'!E252="extra", "extra", 'onchangeTags 2'!E252="extra", "extra", 'procTags 2'!E252="extra", "extra", 'historyTags 2'!E252="missing", "missing", 'onchangeTags 2'!E252="missing", "missing", 'procTags 2'!E252="missing", "missing", 'historyTags 2'!E252="ignore", "ignore", 'onchangeTags 2'!E252="ignore", "ignore", 'procTags 2'!E252="ignore", "ignore")</f>
        <v>ignore</v>
      </c>
      <c r="F252" s="1" t="str" cm="1">
        <f t="array" aca="1" ref="F252" ca="1">_xlfn.IFS('historyTags 2'!F252="have", "have", 'onchangeTags 2'!F252="have", "have", 'procTags 2'!F252="have", "have", 'historyTags 2'!F252="extra", "extra", 'onchangeTags 2'!F252="extra", "extra", 'procTags 2'!F252="extra", "extra", 'historyTags 2'!F252="missing", "missing", 'onchangeTags 2'!F252="missing", "missing", 'procTags 2'!F252="missing", "missing", 'historyTags 2'!F252="ignore", "ignore", 'onchangeTags 2'!F252="ignore", "ignore", 'procTags 2'!F252="ignore", "ignore")</f>
        <v>ignore</v>
      </c>
      <c r="G252" s="1" t="str" cm="1">
        <f t="array" aca="1" ref="G252" ca="1">_xlfn.IFS('historyTags 2'!G252="have", "have", 'onchangeTags 2'!G252="have", "have", 'procTags 2'!G252="have", "have", 'historyTags 2'!G252="extra", "extra", 'onchangeTags 2'!G252="extra", "extra", 'procTags 2'!G252="extra", "extra", 'historyTags 2'!G252="missing", "missing", 'onchangeTags 2'!G252="missing", "missing", 'procTags 2'!G252="missing", "missing", 'historyTags 2'!G252="ignore", "ignore", 'onchangeTags 2'!G252="ignore", "ignore", 'procTags 2'!G252="ignore", "ignore")</f>
        <v>ignore</v>
      </c>
      <c r="H252" s="1" t="str" cm="1">
        <f t="array" aca="1" ref="H252" ca="1">_xlfn.IFS('historyTags 2'!H252="have", "have", 'onchangeTags 2'!H252="have", "have", 'procTags 2'!H252="have", "have", 'historyTags 2'!H252="extra", "extra", 'onchangeTags 2'!H252="extra", "extra", 'procTags 2'!H252="extra", "extra", 'historyTags 2'!H252="missing", "missing", 'onchangeTags 2'!H252="missing", "missing", 'procTags 2'!H252="missing", "missing", 'historyTags 2'!H252="ignore", "ignore", 'onchangeTags 2'!H252="ignore", "ignore", 'procTags 2'!H252="ignore", "ignore")</f>
        <v>ignore</v>
      </c>
      <c r="I252" s="1" t="str" cm="1">
        <f t="array" aca="1" ref="I252" ca="1">_xlfn.IFS('historyTags 2'!I252="have", "have", 'onchangeTags 2'!I252="have", "have", 'procTags 2'!I252="have", "have", 'historyTags 2'!I252="extra", "extra", 'onchangeTags 2'!I252="extra", "extra", 'procTags 2'!I252="extra", "extra", 'historyTags 2'!I252="missing", "missing", 'onchangeTags 2'!I252="missing", "missing", 'procTags 2'!I252="missing", "missing", 'historyTags 2'!I252="ignore", "ignore", 'onchangeTags 2'!I252="ignore", "ignore", 'procTags 2'!I252="ignore", "ignore")</f>
        <v>ignore</v>
      </c>
      <c r="J252" s="1" t="str" cm="1">
        <f t="array" aca="1" ref="J252" ca="1">_xlfn.IFS('historyTags 2'!J252="have", "have", 'onchangeTags 2'!J252="have", "have", 'procTags 2'!J252="have", "have", 'historyTags 2'!J252="extra", "extra", 'onchangeTags 2'!J252="extra", "extra", 'procTags 2'!J252="extra", "extra", 'historyTags 2'!J252="missing", "missing", 'onchangeTags 2'!J252="missing", "missing", 'procTags 2'!J252="missing", "missing", 'historyTags 2'!J252="ignore", "ignore", 'onchangeTags 2'!J252="ignore", "ignore", 'procTags 2'!J252="ignore", "ignore")</f>
        <v>ignore</v>
      </c>
      <c r="K252" s="1" t="str" cm="1">
        <f t="array" aca="1" ref="K252" ca="1">_xlfn.IFS('historyTags 2'!K252="have", "have", 'onchangeTags 2'!K252="have", "have", 'procTags 2'!K252="have", "have", 'historyTags 2'!K252="extra", "extra", 'onchangeTags 2'!K252="extra", "extra", 'procTags 2'!K252="extra", "extra", 'historyTags 2'!K252="missing", "missing", 'onchangeTags 2'!K252="missing", "missing", 'procTags 2'!K252="missing", "missing", 'historyTags 2'!K252="ignore", "ignore", 'onchangeTags 2'!K252="ignore", "ignore", 'procTags 2'!K252="ignore", "ignore")</f>
        <v>ignore</v>
      </c>
      <c r="L252" s="1" t="str" cm="1">
        <f t="array" aca="1" ref="L252" ca="1">_xlfn.IFS('historyTags 2'!L252="have", "have", 'onchangeTags 2'!L252="have", "have", 'procTags 2'!L252="have", "have", 'historyTags 2'!L252="extra", "extra", 'onchangeTags 2'!L252="extra", "extra", 'procTags 2'!L252="extra", "extra", 'historyTags 2'!L252="missing", "missing", 'onchangeTags 2'!L252="missing", "missing", 'procTags 2'!L252="missing", "missing", 'historyTags 2'!L252="ignore", "ignore", 'onchangeTags 2'!L252="ignore", "ignore", 'procTags 2'!L252="ignore", "ignore")</f>
        <v>ignore</v>
      </c>
      <c r="M252" s="1" t="str" cm="1">
        <f t="array" aca="1" ref="M252" ca="1">_xlfn.IFS('historyTags 2'!M252="have", "have", 'onchangeTags 2'!M252="have", "have", 'procTags 2'!M252="have", "have", 'historyTags 2'!M252="extra", "extra", 'onchangeTags 2'!M252="extra", "extra", 'procTags 2'!M252="extra", "extra", 'historyTags 2'!M252="missing", "missing", 'onchangeTags 2'!M252="missing", "missing", 'procTags 2'!M252="missing", "missing", 'historyTags 2'!M252="ignore", "ignore", 'onchangeTags 2'!M252="ignore", "ignore", 'procTags 2'!M252="ignore", "ignore")</f>
        <v>ignore</v>
      </c>
      <c r="N252" s="1" t="str" cm="1">
        <f t="array" aca="1" ref="N252" ca="1">_xlfn.IFS('historyTags 2'!N252="have", "have", 'onchangeTags 2'!N252="have", "have", 'procTags 2'!N252="have", "have", 'historyTags 2'!N252="extra", "extra", 'onchangeTags 2'!N252="extra", "extra", 'procTags 2'!N252="extra", "extra", 'historyTags 2'!N252="missing", "missing", 'onchangeTags 2'!N252="missing", "missing", 'procTags 2'!N252="missing", "missing", 'historyTags 2'!N252="ignore", "ignore", 'onchangeTags 2'!N252="ignore", "ignore", 'procTags 2'!N252="ignore", "ignore")</f>
        <v>ignore</v>
      </c>
      <c r="O252" s="1" t="str" cm="1">
        <f t="array" aca="1" ref="O252" ca="1">_xlfn.IFS('historyTags 2'!O252="have", "have", 'onchangeTags 2'!O252="have", "have", 'procTags 2'!O252="have", "have", 'historyTags 2'!O252="extra", "extra", 'onchangeTags 2'!O252="extra", "extra", 'procTags 2'!O252="extra", "extra", 'historyTags 2'!O252="missing", "missing", 'onchangeTags 2'!O252="missing", "missing", 'procTags 2'!O252="missing", "missing", 'historyTags 2'!O252="ignore", "ignore", 'onchangeTags 2'!O252="ignore", "ignore", 'procTags 2'!O252="ignore", "ignore")</f>
        <v>ignore</v>
      </c>
      <c r="P252" s="1" t="str" cm="1">
        <f t="array" aca="1" ref="P252" ca="1">_xlfn.IFS('historyTags 2'!P252="have", "have", 'onchangeTags 2'!P252="have", "have", 'procTags 2'!P252="have", "have", 'historyTags 2'!P252="extra", "extra", 'onchangeTags 2'!P252="extra", "extra", 'procTags 2'!P252="extra", "extra", 'historyTags 2'!P252="missing", "missing", 'onchangeTags 2'!P252="missing", "missing", 'procTags 2'!P252="missing", "missing", 'historyTags 2'!P252="ignore", "ignore", 'onchangeTags 2'!P252="ignore", "ignore", 'procTags 2'!P252="ignore", "ignore")</f>
        <v>ignore</v>
      </c>
    </row>
    <row r="253" spans="1:16" x14ac:dyDescent="0.2">
      <c r="A253" s="1" t="str">
        <f ca="1">IFERROR(__xludf.DUMMYFUNCTION("""COMPUTED_VALUE"""),"rth_fs2_up_down")</f>
        <v>rth_fs2_up_down</v>
      </c>
      <c r="B253" s="1" t="str" cm="1">
        <f t="array" aca="1" ref="B253" ca="1">_xlfn.IFS('historyTags 2'!B253="have", "have", 'onchangeTags 2'!B253="have", "have", 'procTags 2'!B253="have", "have", 'historyTags 2'!B253="extra", "extra", 'onchangeTags 2'!B253="extra", "extra", 'procTags 2'!B253="extra", "extra", 'historyTags 2'!B253="missing", "missing", 'onchangeTags 2'!B253="missing", "missing", 'procTags 2'!B253="missing", "missing", 'historyTags 2'!B253="ignore", "ignore", 'onchangeTags 2'!B253="ignore", "ignore", 'procTags 2'!B253="ignore", "ignore")</f>
        <v>ignore</v>
      </c>
      <c r="C253" s="1" t="str" cm="1">
        <f t="array" aca="1" ref="C253" ca="1">_xlfn.IFS('historyTags 2'!C253="have", "have", 'onchangeTags 2'!C253="have", "have", 'procTags 2'!C253="have", "have", 'historyTags 2'!C253="extra", "extra", 'onchangeTags 2'!C253="extra", "extra", 'procTags 2'!C253="extra", "extra", 'historyTags 2'!C253="missing", "missing", 'onchangeTags 2'!C253="missing", "missing", 'procTags 2'!C253="missing", "missing", 'historyTags 2'!C253="ignore", "ignore", 'onchangeTags 2'!C253="ignore", "ignore", 'procTags 2'!C253="ignore", "ignore")</f>
        <v>ignore</v>
      </c>
      <c r="D253" s="1" t="str" cm="1">
        <f t="array" aca="1" ref="D253" ca="1">_xlfn.IFS('historyTags 2'!D253="have", "have", 'onchangeTags 2'!D253="have", "have", 'procTags 2'!D253="have", "have", 'historyTags 2'!D253="extra", "extra", 'onchangeTags 2'!D253="extra", "extra", 'procTags 2'!D253="extra", "extra", 'historyTags 2'!D253="missing", "missing", 'onchangeTags 2'!D253="missing", "missing", 'procTags 2'!D253="missing", "missing", 'historyTags 2'!D253="ignore", "ignore", 'onchangeTags 2'!D253="ignore", "ignore", 'procTags 2'!D253="ignore", "ignore")</f>
        <v>ignore</v>
      </c>
      <c r="E253" s="1" t="str" cm="1">
        <f t="array" aca="1" ref="E253" ca="1">_xlfn.IFS('historyTags 2'!E253="have", "have", 'onchangeTags 2'!E253="have", "have", 'procTags 2'!E253="have", "have", 'historyTags 2'!E253="extra", "extra", 'onchangeTags 2'!E253="extra", "extra", 'procTags 2'!E253="extra", "extra", 'historyTags 2'!E253="missing", "missing", 'onchangeTags 2'!E253="missing", "missing", 'procTags 2'!E253="missing", "missing", 'historyTags 2'!E253="ignore", "ignore", 'onchangeTags 2'!E253="ignore", "ignore", 'procTags 2'!E253="ignore", "ignore")</f>
        <v>ignore</v>
      </c>
      <c r="F253" s="1" t="str" cm="1">
        <f t="array" aca="1" ref="F253" ca="1">_xlfn.IFS('historyTags 2'!F253="have", "have", 'onchangeTags 2'!F253="have", "have", 'procTags 2'!F253="have", "have", 'historyTags 2'!F253="extra", "extra", 'onchangeTags 2'!F253="extra", "extra", 'procTags 2'!F253="extra", "extra", 'historyTags 2'!F253="missing", "missing", 'onchangeTags 2'!F253="missing", "missing", 'procTags 2'!F253="missing", "missing", 'historyTags 2'!F253="ignore", "ignore", 'onchangeTags 2'!F253="ignore", "ignore", 'procTags 2'!F253="ignore", "ignore")</f>
        <v>ignore</v>
      </c>
      <c r="G253" s="1" t="str" cm="1">
        <f t="array" aca="1" ref="G253" ca="1">_xlfn.IFS('historyTags 2'!G253="have", "have", 'onchangeTags 2'!G253="have", "have", 'procTags 2'!G253="have", "have", 'historyTags 2'!G253="extra", "extra", 'onchangeTags 2'!G253="extra", "extra", 'procTags 2'!G253="extra", "extra", 'historyTags 2'!G253="missing", "missing", 'onchangeTags 2'!G253="missing", "missing", 'procTags 2'!G253="missing", "missing", 'historyTags 2'!G253="ignore", "ignore", 'onchangeTags 2'!G253="ignore", "ignore", 'procTags 2'!G253="ignore", "ignore")</f>
        <v>ignore</v>
      </c>
      <c r="H253" s="1" t="str" cm="1">
        <f t="array" aca="1" ref="H253" ca="1">_xlfn.IFS('historyTags 2'!H253="have", "have", 'onchangeTags 2'!H253="have", "have", 'procTags 2'!H253="have", "have", 'historyTags 2'!H253="extra", "extra", 'onchangeTags 2'!H253="extra", "extra", 'procTags 2'!H253="extra", "extra", 'historyTags 2'!H253="missing", "missing", 'onchangeTags 2'!H253="missing", "missing", 'procTags 2'!H253="missing", "missing", 'historyTags 2'!H253="ignore", "ignore", 'onchangeTags 2'!H253="ignore", "ignore", 'procTags 2'!H253="ignore", "ignore")</f>
        <v>ignore</v>
      </c>
      <c r="I253" s="1" t="str" cm="1">
        <f t="array" aca="1" ref="I253" ca="1">_xlfn.IFS('historyTags 2'!I253="have", "have", 'onchangeTags 2'!I253="have", "have", 'procTags 2'!I253="have", "have", 'historyTags 2'!I253="extra", "extra", 'onchangeTags 2'!I253="extra", "extra", 'procTags 2'!I253="extra", "extra", 'historyTags 2'!I253="missing", "missing", 'onchangeTags 2'!I253="missing", "missing", 'procTags 2'!I253="missing", "missing", 'historyTags 2'!I253="ignore", "ignore", 'onchangeTags 2'!I253="ignore", "ignore", 'procTags 2'!I253="ignore", "ignore")</f>
        <v>ignore</v>
      </c>
      <c r="J253" s="1" t="str" cm="1">
        <f t="array" aca="1" ref="J253" ca="1">_xlfn.IFS('historyTags 2'!J253="have", "have", 'onchangeTags 2'!J253="have", "have", 'procTags 2'!J253="have", "have", 'historyTags 2'!J253="extra", "extra", 'onchangeTags 2'!J253="extra", "extra", 'procTags 2'!J253="extra", "extra", 'historyTags 2'!J253="missing", "missing", 'onchangeTags 2'!J253="missing", "missing", 'procTags 2'!J253="missing", "missing", 'historyTags 2'!J253="ignore", "ignore", 'onchangeTags 2'!J253="ignore", "ignore", 'procTags 2'!J253="ignore", "ignore")</f>
        <v>ignore</v>
      </c>
      <c r="K253" s="1" t="str" cm="1">
        <f t="array" aca="1" ref="K253" ca="1">_xlfn.IFS('historyTags 2'!K253="have", "have", 'onchangeTags 2'!K253="have", "have", 'procTags 2'!K253="have", "have", 'historyTags 2'!K253="extra", "extra", 'onchangeTags 2'!K253="extra", "extra", 'procTags 2'!K253="extra", "extra", 'historyTags 2'!K253="missing", "missing", 'onchangeTags 2'!K253="missing", "missing", 'procTags 2'!K253="missing", "missing", 'historyTags 2'!K253="ignore", "ignore", 'onchangeTags 2'!K253="ignore", "ignore", 'procTags 2'!K253="ignore", "ignore")</f>
        <v>ignore</v>
      </c>
      <c r="L253" s="1" t="str" cm="1">
        <f t="array" aca="1" ref="L253" ca="1">_xlfn.IFS('historyTags 2'!L253="have", "have", 'onchangeTags 2'!L253="have", "have", 'procTags 2'!L253="have", "have", 'historyTags 2'!L253="extra", "extra", 'onchangeTags 2'!L253="extra", "extra", 'procTags 2'!L253="extra", "extra", 'historyTags 2'!L253="missing", "missing", 'onchangeTags 2'!L253="missing", "missing", 'procTags 2'!L253="missing", "missing", 'historyTags 2'!L253="ignore", "ignore", 'onchangeTags 2'!L253="ignore", "ignore", 'procTags 2'!L253="ignore", "ignore")</f>
        <v>ignore</v>
      </c>
      <c r="M253" s="1" t="str" cm="1">
        <f t="array" aca="1" ref="M253" ca="1">_xlfn.IFS('historyTags 2'!M253="have", "have", 'onchangeTags 2'!M253="have", "have", 'procTags 2'!M253="have", "have", 'historyTags 2'!M253="extra", "extra", 'onchangeTags 2'!M253="extra", "extra", 'procTags 2'!M253="extra", "extra", 'historyTags 2'!M253="missing", "missing", 'onchangeTags 2'!M253="missing", "missing", 'procTags 2'!M253="missing", "missing", 'historyTags 2'!M253="ignore", "ignore", 'onchangeTags 2'!M253="ignore", "ignore", 'procTags 2'!M253="ignore", "ignore")</f>
        <v>ignore</v>
      </c>
      <c r="N253" s="1" t="str" cm="1">
        <f t="array" aca="1" ref="N253" ca="1">_xlfn.IFS('historyTags 2'!N253="have", "have", 'onchangeTags 2'!N253="have", "have", 'procTags 2'!N253="have", "have", 'historyTags 2'!N253="extra", "extra", 'onchangeTags 2'!N253="extra", "extra", 'procTags 2'!N253="extra", "extra", 'historyTags 2'!N253="missing", "missing", 'onchangeTags 2'!N253="missing", "missing", 'procTags 2'!N253="missing", "missing", 'historyTags 2'!N253="ignore", "ignore", 'onchangeTags 2'!N253="ignore", "ignore", 'procTags 2'!N253="ignore", "ignore")</f>
        <v>ignore</v>
      </c>
      <c r="O253" s="1" t="str" cm="1">
        <f t="array" aca="1" ref="O253" ca="1">_xlfn.IFS('historyTags 2'!O253="have", "have", 'onchangeTags 2'!O253="have", "have", 'procTags 2'!O253="have", "have", 'historyTags 2'!O253="extra", "extra", 'onchangeTags 2'!O253="extra", "extra", 'procTags 2'!O253="extra", "extra", 'historyTags 2'!O253="missing", "missing", 'onchangeTags 2'!O253="missing", "missing", 'procTags 2'!O253="missing", "missing", 'historyTags 2'!O253="ignore", "ignore", 'onchangeTags 2'!O253="ignore", "ignore", 'procTags 2'!O253="ignore", "ignore")</f>
        <v>ignore</v>
      </c>
      <c r="P253" s="1" t="str" cm="1">
        <f t="array" aca="1" ref="P253" ca="1">_xlfn.IFS('historyTags 2'!P253="have", "have", 'onchangeTags 2'!P253="have", "have", 'procTags 2'!P253="have", "have", 'historyTags 2'!P253="extra", "extra", 'onchangeTags 2'!P253="extra", "extra", 'procTags 2'!P253="extra", "extra", 'historyTags 2'!P253="missing", "missing", 'onchangeTags 2'!P253="missing", "missing", 'procTags 2'!P253="missing", "missing", 'historyTags 2'!P253="ignore", "ignore", 'onchangeTags 2'!P253="ignore", "ignore", 'procTags 2'!P253="ignore", "ignore")</f>
        <v>ignore</v>
      </c>
    </row>
    <row r="254" spans="1:16" x14ac:dyDescent="0.2">
      <c r="A254" s="1" t="str">
        <f ca="1">IFERROR(__xludf.DUMMYFUNCTION("""COMPUTED_VALUE"""),"rth_prev_day_tot")</f>
        <v>rth_prev_day_tot</v>
      </c>
      <c r="B254" s="1" t="str" cm="1">
        <f t="array" aca="1" ref="B254" ca="1">_xlfn.IFS('historyTags 2'!B254="have", "have", 'onchangeTags 2'!B254="have", "have", 'procTags 2'!B254="have", "have", 'historyTags 2'!B254="extra", "extra", 'onchangeTags 2'!B254="extra", "extra", 'procTags 2'!B254="extra", "extra", 'historyTags 2'!B254="missing", "missing", 'onchangeTags 2'!B254="missing", "missing", 'procTags 2'!B254="missing", "missing", 'historyTags 2'!B254="ignore", "ignore", 'onchangeTags 2'!B254="ignore", "ignore", 'procTags 2'!B254="ignore", "ignore")</f>
        <v>ignore</v>
      </c>
      <c r="C254" s="1" t="str" cm="1">
        <f t="array" aca="1" ref="C254" ca="1">_xlfn.IFS('historyTags 2'!C254="have", "have", 'onchangeTags 2'!C254="have", "have", 'procTags 2'!C254="have", "have", 'historyTags 2'!C254="extra", "extra", 'onchangeTags 2'!C254="extra", "extra", 'procTags 2'!C254="extra", "extra", 'historyTags 2'!C254="missing", "missing", 'onchangeTags 2'!C254="missing", "missing", 'procTags 2'!C254="missing", "missing", 'historyTags 2'!C254="ignore", "ignore", 'onchangeTags 2'!C254="ignore", "ignore", 'procTags 2'!C254="ignore", "ignore")</f>
        <v>ignore</v>
      </c>
      <c r="D254" s="1" t="str" cm="1">
        <f t="array" aca="1" ref="D254" ca="1">_xlfn.IFS('historyTags 2'!D254="have", "have", 'onchangeTags 2'!D254="have", "have", 'procTags 2'!D254="have", "have", 'historyTags 2'!D254="extra", "extra", 'onchangeTags 2'!D254="extra", "extra", 'procTags 2'!D254="extra", "extra", 'historyTags 2'!D254="missing", "missing", 'onchangeTags 2'!D254="missing", "missing", 'procTags 2'!D254="missing", "missing", 'historyTags 2'!D254="ignore", "ignore", 'onchangeTags 2'!D254="ignore", "ignore", 'procTags 2'!D254="ignore", "ignore")</f>
        <v>have</v>
      </c>
      <c r="E254" s="1" t="str" cm="1">
        <f t="array" aca="1" ref="E254" ca="1">_xlfn.IFS('historyTags 2'!E254="have", "have", 'onchangeTags 2'!E254="have", "have", 'procTags 2'!E254="have", "have", 'historyTags 2'!E254="extra", "extra", 'onchangeTags 2'!E254="extra", "extra", 'procTags 2'!E254="extra", "extra", 'historyTags 2'!E254="missing", "missing", 'onchangeTags 2'!E254="missing", "missing", 'procTags 2'!E254="missing", "missing", 'historyTags 2'!E254="ignore", "ignore", 'onchangeTags 2'!E254="ignore", "ignore", 'procTags 2'!E254="ignore", "ignore")</f>
        <v>have</v>
      </c>
      <c r="F254" s="1" t="str" cm="1">
        <f t="array" aca="1" ref="F254" ca="1">_xlfn.IFS('historyTags 2'!F254="have", "have", 'onchangeTags 2'!F254="have", "have", 'procTags 2'!F254="have", "have", 'historyTags 2'!F254="extra", "extra", 'onchangeTags 2'!F254="extra", "extra", 'procTags 2'!F254="extra", "extra", 'historyTags 2'!F254="missing", "missing", 'onchangeTags 2'!F254="missing", "missing", 'procTags 2'!F254="missing", "missing", 'historyTags 2'!F254="ignore", "ignore", 'onchangeTags 2'!F254="ignore", "ignore", 'procTags 2'!F254="ignore", "ignore")</f>
        <v>have</v>
      </c>
      <c r="G254" s="1" t="str" cm="1">
        <f t="array" aca="1" ref="G254" ca="1">_xlfn.IFS('historyTags 2'!G254="have", "have", 'onchangeTags 2'!G254="have", "have", 'procTags 2'!G254="have", "have", 'historyTags 2'!G254="extra", "extra", 'onchangeTags 2'!G254="extra", "extra", 'procTags 2'!G254="extra", "extra", 'historyTags 2'!G254="missing", "missing", 'onchangeTags 2'!G254="missing", "missing", 'procTags 2'!G254="missing", "missing", 'historyTags 2'!G254="ignore", "ignore", 'onchangeTags 2'!G254="ignore", "ignore", 'procTags 2'!G254="ignore", "ignore")</f>
        <v>have</v>
      </c>
      <c r="H254" s="1" t="str" cm="1">
        <f t="array" aca="1" ref="H254" ca="1">_xlfn.IFS('historyTags 2'!H254="have", "have", 'onchangeTags 2'!H254="have", "have", 'procTags 2'!H254="have", "have", 'historyTags 2'!H254="extra", "extra", 'onchangeTags 2'!H254="extra", "extra", 'procTags 2'!H254="extra", "extra", 'historyTags 2'!H254="missing", "missing", 'onchangeTags 2'!H254="missing", "missing", 'procTags 2'!H254="missing", "missing", 'historyTags 2'!H254="ignore", "ignore", 'onchangeTags 2'!H254="ignore", "ignore", 'procTags 2'!H254="ignore", "ignore")</f>
        <v>have</v>
      </c>
      <c r="I254" s="1" t="str" cm="1">
        <f t="array" aca="1" ref="I254" ca="1">_xlfn.IFS('historyTags 2'!I254="have", "have", 'onchangeTags 2'!I254="have", "have", 'procTags 2'!I254="have", "have", 'historyTags 2'!I254="extra", "extra", 'onchangeTags 2'!I254="extra", "extra", 'procTags 2'!I254="extra", "extra", 'historyTags 2'!I254="missing", "missing", 'onchangeTags 2'!I254="missing", "missing", 'procTags 2'!I254="missing", "missing", 'historyTags 2'!I254="ignore", "ignore", 'onchangeTags 2'!I254="ignore", "ignore", 'procTags 2'!I254="ignore", "ignore")</f>
        <v>have</v>
      </c>
      <c r="J254" s="1" t="str" cm="1">
        <f t="array" aca="1" ref="J254" ca="1">_xlfn.IFS('historyTags 2'!J254="have", "have", 'onchangeTags 2'!J254="have", "have", 'procTags 2'!J254="have", "have", 'historyTags 2'!J254="extra", "extra", 'onchangeTags 2'!J254="extra", "extra", 'procTags 2'!J254="extra", "extra", 'historyTags 2'!J254="missing", "missing", 'onchangeTags 2'!J254="missing", "missing", 'procTags 2'!J254="missing", "missing", 'historyTags 2'!J254="ignore", "ignore", 'onchangeTags 2'!J254="ignore", "ignore", 'procTags 2'!J254="ignore", "ignore")</f>
        <v>have</v>
      </c>
      <c r="K254" s="1" t="str" cm="1">
        <f t="array" aca="1" ref="K254" ca="1">_xlfn.IFS('historyTags 2'!K254="have", "have", 'onchangeTags 2'!K254="have", "have", 'procTags 2'!K254="have", "have", 'historyTags 2'!K254="extra", "extra", 'onchangeTags 2'!K254="extra", "extra", 'procTags 2'!K254="extra", "extra", 'historyTags 2'!K254="missing", "missing", 'onchangeTags 2'!K254="missing", "missing", 'procTags 2'!K254="missing", "missing", 'historyTags 2'!K254="ignore", "ignore", 'onchangeTags 2'!K254="ignore", "ignore", 'procTags 2'!K254="ignore", "ignore")</f>
        <v>have</v>
      </c>
      <c r="L254" s="1" t="str" cm="1">
        <f t="array" aca="1" ref="L254" ca="1">_xlfn.IFS('historyTags 2'!L254="have", "have", 'onchangeTags 2'!L254="have", "have", 'procTags 2'!L254="have", "have", 'historyTags 2'!L254="extra", "extra", 'onchangeTags 2'!L254="extra", "extra", 'procTags 2'!L254="extra", "extra", 'historyTags 2'!L254="missing", "missing", 'onchangeTags 2'!L254="missing", "missing", 'procTags 2'!L254="missing", "missing", 'historyTags 2'!L254="ignore", "ignore", 'onchangeTags 2'!L254="ignore", "ignore", 'procTags 2'!L254="ignore", "ignore")</f>
        <v>have</v>
      </c>
      <c r="M254" s="1" t="str" cm="1">
        <f t="array" aca="1" ref="M254" ca="1">_xlfn.IFS('historyTags 2'!M254="have", "have", 'onchangeTags 2'!M254="have", "have", 'procTags 2'!M254="have", "have", 'historyTags 2'!M254="extra", "extra", 'onchangeTags 2'!M254="extra", "extra", 'procTags 2'!M254="extra", "extra", 'historyTags 2'!M254="missing", "missing", 'onchangeTags 2'!M254="missing", "missing", 'procTags 2'!M254="missing", "missing", 'historyTags 2'!M254="ignore", "ignore", 'onchangeTags 2'!M254="ignore", "ignore", 'procTags 2'!M254="ignore", "ignore")</f>
        <v>have</v>
      </c>
      <c r="N254" s="1" t="str" cm="1">
        <f t="array" aca="1" ref="N254" ca="1">_xlfn.IFS('historyTags 2'!N254="have", "have", 'onchangeTags 2'!N254="have", "have", 'procTags 2'!N254="have", "have", 'historyTags 2'!N254="extra", "extra", 'onchangeTags 2'!N254="extra", "extra", 'procTags 2'!N254="extra", "extra", 'historyTags 2'!N254="missing", "missing", 'onchangeTags 2'!N254="missing", "missing", 'procTags 2'!N254="missing", "missing", 'historyTags 2'!N254="ignore", "ignore", 'onchangeTags 2'!N254="ignore", "ignore", 'procTags 2'!N254="ignore", "ignore")</f>
        <v>have</v>
      </c>
      <c r="O254" s="1" t="str" cm="1">
        <f t="array" aca="1" ref="O254" ca="1">_xlfn.IFS('historyTags 2'!O254="have", "have", 'onchangeTags 2'!O254="have", "have", 'procTags 2'!O254="have", "have", 'historyTags 2'!O254="extra", "extra", 'onchangeTags 2'!O254="extra", "extra", 'procTags 2'!O254="extra", "extra", 'historyTags 2'!O254="missing", "missing", 'onchangeTags 2'!O254="missing", "missing", 'procTags 2'!O254="missing", "missing", 'historyTags 2'!O254="ignore", "ignore", 'onchangeTags 2'!O254="ignore", "ignore", 'procTags 2'!O254="ignore", "ignore")</f>
        <v>have</v>
      </c>
      <c r="P254" s="1" t="str" cm="1">
        <f t="array" aca="1" ref="P254" ca="1">_xlfn.IFS('historyTags 2'!P254="have", "have", 'onchangeTags 2'!P254="have", "have", 'procTags 2'!P254="have", "have", 'historyTags 2'!P254="extra", "extra", 'onchangeTags 2'!P254="extra", "extra", 'procTags 2'!P254="extra", "extra", 'historyTags 2'!P254="missing", "missing", 'onchangeTags 2'!P254="missing", "missing", 'procTags 2'!P254="missing", "missing", 'historyTags 2'!P254="ignore", "ignore", 'onchangeTags 2'!P254="ignore", "ignore", 'procTags 2'!P254="ignore", "ignore")</f>
        <v>ignore</v>
      </c>
    </row>
    <row r="255" spans="1:16" x14ac:dyDescent="0.2">
      <c r="A255" s="1" t="str">
        <f ca="1">IFERROR(__xludf.DUMMYFUNCTION("""COMPUTED_VALUE"""),"sd_24hr_dl")</f>
        <v>sd_24hr_dl</v>
      </c>
      <c r="B255" s="1" t="str" cm="1">
        <f t="array" aca="1" ref="B255" ca="1">_xlfn.IFS('historyTags 2'!B255="have", "have", 'onchangeTags 2'!B255="have", "have", 'procTags 2'!B255="have", "have", 'historyTags 2'!B255="extra", "extra", 'onchangeTags 2'!B255="extra", "extra", 'procTags 2'!B255="extra", "extra", 'historyTags 2'!B255="missing", "missing", 'onchangeTags 2'!B255="missing", "missing", 'procTags 2'!B255="missing", "missing", 'historyTags 2'!B255="ignore", "ignore", 'onchangeTags 2'!B255="ignore", "ignore", 'procTags 2'!B255="ignore", "ignore")</f>
        <v>ignore</v>
      </c>
      <c r="C255" s="1" t="str" cm="1">
        <f t="array" aca="1" ref="C255" ca="1">_xlfn.IFS('historyTags 2'!C255="have", "have", 'onchangeTags 2'!C255="have", "have", 'procTags 2'!C255="have", "have", 'historyTags 2'!C255="extra", "extra", 'onchangeTags 2'!C255="extra", "extra", 'procTags 2'!C255="extra", "extra", 'historyTags 2'!C255="missing", "missing", 'onchangeTags 2'!C255="missing", "missing", 'procTags 2'!C255="missing", "missing", 'historyTags 2'!C255="ignore", "ignore", 'onchangeTags 2'!C255="ignore", "ignore", 'procTags 2'!C255="ignore", "ignore")</f>
        <v>ignore</v>
      </c>
      <c r="D255" s="1" t="str" cm="1">
        <f t="array" aca="1" ref="D255" ca="1">_xlfn.IFS('historyTags 2'!D255="have", "have", 'onchangeTags 2'!D255="have", "have", 'procTags 2'!D255="have", "have", 'historyTags 2'!D255="extra", "extra", 'onchangeTags 2'!D255="extra", "extra", 'procTags 2'!D255="extra", "extra", 'historyTags 2'!D255="missing", "missing", 'onchangeTags 2'!D255="missing", "missing", 'procTags 2'!D255="missing", "missing", 'historyTags 2'!D255="ignore", "ignore", 'onchangeTags 2'!D255="ignore", "ignore", 'procTags 2'!D255="ignore", "ignore")</f>
        <v>have</v>
      </c>
      <c r="E255" s="1" t="str" cm="1">
        <f t="array" aca="1" ref="E255" ca="1">_xlfn.IFS('historyTags 2'!E255="have", "have", 'onchangeTags 2'!E255="have", "have", 'procTags 2'!E255="have", "have", 'historyTags 2'!E255="extra", "extra", 'onchangeTags 2'!E255="extra", "extra", 'procTags 2'!E255="extra", "extra", 'historyTags 2'!E255="missing", "missing", 'onchangeTags 2'!E255="missing", "missing", 'procTags 2'!E255="missing", "missing", 'historyTags 2'!E255="ignore", "ignore", 'onchangeTags 2'!E255="ignore", "ignore", 'procTags 2'!E255="ignore", "ignore")</f>
        <v>have</v>
      </c>
      <c r="F255" s="1" t="str" cm="1">
        <f t="array" aca="1" ref="F255" ca="1">_xlfn.IFS('historyTags 2'!F255="have", "have", 'onchangeTags 2'!F255="have", "have", 'procTags 2'!F255="have", "have", 'historyTags 2'!F255="extra", "extra", 'onchangeTags 2'!F255="extra", "extra", 'procTags 2'!F255="extra", "extra", 'historyTags 2'!F255="missing", "missing", 'onchangeTags 2'!F255="missing", "missing", 'procTags 2'!F255="missing", "missing", 'historyTags 2'!F255="ignore", "ignore", 'onchangeTags 2'!F255="ignore", "ignore", 'procTags 2'!F255="ignore", "ignore")</f>
        <v>have</v>
      </c>
      <c r="G255" s="1" t="str" cm="1">
        <f t="array" aca="1" ref="G255" ca="1">_xlfn.IFS('historyTags 2'!G255="have", "have", 'onchangeTags 2'!G255="have", "have", 'procTags 2'!G255="have", "have", 'historyTags 2'!G255="extra", "extra", 'onchangeTags 2'!G255="extra", "extra", 'procTags 2'!G255="extra", "extra", 'historyTags 2'!G255="missing", "missing", 'onchangeTags 2'!G255="missing", "missing", 'procTags 2'!G255="missing", "missing", 'historyTags 2'!G255="ignore", "ignore", 'onchangeTags 2'!G255="ignore", "ignore", 'procTags 2'!G255="ignore", "ignore")</f>
        <v>have</v>
      </c>
      <c r="H255" s="1" t="str" cm="1">
        <f t="array" aca="1" ref="H255" ca="1">_xlfn.IFS('historyTags 2'!H255="have", "have", 'onchangeTags 2'!H255="have", "have", 'procTags 2'!H255="have", "have", 'historyTags 2'!H255="extra", "extra", 'onchangeTags 2'!H255="extra", "extra", 'procTags 2'!H255="extra", "extra", 'historyTags 2'!H255="missing", "missing", 'onchangeTags 2'!H255="missing", "missing", 'procTags 2'!H255="missing", "missing", 'historyTags 2'!H255="ignore", "ignore", 'onchangeTags 2'!H255="ignore", "ignore", 'procTags 2'!H255="ignore", "ignore")</f>
        <v>have</v>
      </c>
      <c r="I255" s="1" t="str" cm="1">
        <f t="array" aca="1" ref="I255" ca="1">_xlfn.IFS('historyTags 2'!I255="have", "have", 'onchangeTags 2'!I255="have", "have", 'procTags 2'!I255="have", "have", 'historyTags 2'!I255="extra", "extra", 'onchangeTags 2'!I255="extra", "extra", 'procTags 2'!I255="extra", "extra", 'historyTags 2'!I255="missing", "missing", 'onchangeTags 2'!I255="missing", "missing", 'procTags 2'!I255="missing", "missing", 'historyTags 2'!I255="ignore", "ignore", 'onchangeTags 2'!I255="ignore", "ignore", 'procTags 2'!I255="ignore", "ignore")</f>
        <v>have</v>
      </c>
      <c r="J255" s="1" t="str" cm="1">
        <f t="array" aca="1" ref="J255" ca="1">_xlfn.IFS('historyTags 2'!J255="have", "have", 'onchangeTags 2'!J255="have", "have", 'procTags 2'!J255="have", "have", 'historyTags 2'!J255="extra", "extra", 'onchangeTags 2'!J255="extra", "extra", 'procTags 2'!J255="extra", "extra", 'historyTags 2'!J255="missing", "missing", 'onchangeTags 2'!J255="missing", "missing", 'procTags 2'!J255="missing", "missing", 'historyTags 2'!J255="ignore", "ignore", 'onchangeTags 2'!J255="ignore", "ignore", 'procTags 2'!J255="ignore", "ignore")</f>
        <v>have</v>
      </c>
      <c r="K255" s="1" t="str" cm="1">
        <f t="array" aca="1" ref="K255" ca="1">_xlfn.IFS('historyTags 2'!K255="have", "have", 'onchangeTags 2'!K255="have", "have", 'procTags 2'!K255="have", "have", 'historyTags 2'!K255="extra", "extra", 'onchangeTags 2'!K255="extra", "extra", 'procTags 2'!K255="extra", "extra", 'historyTags 2'!K255="missing", "missing", 'onchangeTags 2'!K255="missing", "missing", 'procTags 2'!K255="missing", "missing", 'historyTags 2'!K255="ignore", "ignore", 'onchangeTags 2'!K255="ignore", "ignore", 'procTags 2'!K255="ignore", "ignore")</f>
        <v>have</v>
      </c>
      <c r="L255" s="1" t="str" cm="1">
        <f t="array" aca="1" ref="L255" ca="1">_xlfn.IFS('historyTags 2'!L255="have", "have", 'onchangeTags 2'!L255="have", "have", 'procTags 2'!L255="have", "have", 'historyTags 2'!L255="extra", "extra", 'onchangeTags 2'!L255="extra", "extra", 'procTags 2'!L255="extra", "extra", 'historyTags 2'!L255="missing", "missing", 'onchangeTags 2'!L255="missing", "missing", 'procTags 2'!L255="missing", "missing", 'historyTags 2'!L255="ignore", "ignore", 'onchangeTags 2'!L255="ignore", "ignore", 'procTags 2'!L255="ignore", "ignore")</f>
        <v>missing</v>
      </c>
      <c r="M255" s="1" t="str" cm="1">
        <f t="array" aca="1" ref="M255" ca="1">_xlfn.IFS('historyTags 2'!M255="have", "have", 'onchangeTags 2'!M255="have", "have", 'procTags 2'!M255="have", "have", 'historyTags 2'!M255="extra", "extra", 'onchangeTags 2'!M255="extra", "extra", 'procTags 2'!M255="extra", "extra", 'historyTags 2'!M255="missing", "missing", 'onchangeTags 2'!M255="missing", "missing", 'procTags 2'!M255="missing", "missing", 'historyTags 2'!M255="ignore", "ignore", 'onchangeTags 2'!M255="ignore", "ignore", 'procTags 2'!M255="ignore", "ignore")</f>
        <v>have</v>
      </c>
      <c r="N255" s="1" t="str" cm="1">
        <f t="array" aca="1" ref="N255" ca="1">_xlfn.IFS('historyTags 2'!N255="have", "have", 'onchangeTags 2'!N255="have", "have", 'procTags 2'!N255="have", "have", 'historyTags 2'!N255="extra", "extra", 'onchangeTags 2'!N255="extra", "extra", 'procTags 2'!N255="extra", "extra", 'historyTags 2'!N255="missing", "missing", 'onchangeTags 2'!N255="missing", "missing", 'procTags 2'!N255="missing", "missing", 'historyTags 2'!N255="ignore", "ignore", 'onchangeTags 2'!N255="ignore", "ignore", 'procTags 2'!N255="ignore", "ignore")</f>
        <v>have</v>
      </c>
      <c r="O255" s="1" t="str" cm="1">
        <f t="array" aca="1" ref="O255" ca="1">_xlfn.IFS('historyTags 2'!O255="have", "have", 'onchangeTags 2'!O255="have", "have", 'procTags 2'!O255="have", "have", 'historyTags 2'!O255="extra", "extra", 'onchangeTags 2'!O255="extra", "extra", 'procTags 2'!O255="extra", "extra", 'historyTags 2'!O255="missing", "missing", 'onchangeTags 2'!O255="missing", "missing", 'procTags 2'!O255="missing", "missing", 'historyTags 2'!O255="ignore", "ignore", 'onchangeTags 2'!O255="ignore", "ignore", 'procTags 2'!O255="ignore", "ignore")</f>
        <v>have</v>
      </c>
      <c r="P255" s="1" t="str" cm="1">
        <f t="array" aca="1" ref="P255" ca="1">_xlfn.IFS('historyTags 2'!P255="have", "have", 'onchangeTags 2'!P255="have", "have", 'procTags 2'!P255="have", "have", 'historyTags 2'!P255="extra", "extra", 'onchangeTags 2'!P255="extra", "extra", 'procTags 2'!P255="extra", "extra", 'historyTags 2'!P255="missing", "missing", 'onchangeTags 2'!P255="missing", "missing", 'procTags 2'!P255="missing", "missing", 'historyTags 2'!P255="ignore", "ignore", 'onchangeTags 2'!P255="ignore", "ignore", 'procTags 2'!P255="ignore", "ignore")</f>
        <v>ignore</v>
      </c>
    </row>
    <row r="256" spans="1:16" x14ac:dyDescent="0.2">
      <c r="A256" s="1" t="str">
        <f ca="1">IFERROR(__xludf.DUMMYFUNCTION("""COMPUTED_VALUE"""),"sd_24hr_et")</f>
        <v>sd_24hr_et</v>
      </c>
      <c r="B256" s="1" t="str" cm="1">
        <f t="array" aca="1" ref="B256" ca="1">_xlfn.IFS('historyTags 2'!B256="have", "have", 'onchangeTags 2'!B256="have", "have", 'procTags 2'!B256="have", "have", 'historyTags 2'!B256="extra", "extra", 'onchangeTags 2'!B256="extra", "extra", 'procTags 2'!B256="extra", "extra", 'historyTags 2'!B256="missing", "missing", 'onchangeTags 2'!B256="missing", "missing", 'procTags 2'!B256="missing", "missing", 'historyTags 2'!B256="ignore", "ignore", 'onchangeTags 2'!B256="ignore", "ignore", 'procTags 2'!B256="ignore", "ignore")</f>
        <v>ignore</v>
      </c>
      <c r="C256" s="1" t="str" cm="1">
        <f t="array" aca="1" ref="C256" ca="1">_xlfn.IFS('historyTags 2'!C256="have", "have", 'onchangeTags 2'!C256="have", "have", 'procTags 2'!C256="have", "have", 'historyTags 2'!C256="extra", "extra", 'onchangeTags 2'!C256="extra", "extra", 'procTags 2'!C256="extra", "extra", 'historyTags 2'!C256="missing", "missing", 'onchangeTags 2'!C256="missing", "missing", 'procTags 2'!C256="missing", "missing", 'historyTags 2'!C256="ignore", "ignore", 'onchangeTags 2'!C256="ignore", "ignore", 'procTags 2'!C256="ignore", "ignore")</f>
        <v>ignore</v>
      </c>
      <c r="D256" s="1" t="str" cm="1">
        <f t="array" aca="1" ref="D256" ca="1">_xlfn.IFS('historyTags 2'!D256="have", "have", 'onchangeTags 2'!D256="have", "have", 'procTags 2'!D256="have", "have", 'historyTags 2'!D256="extra", "extra", 'onchangeTags 2'!D256="extra", "extra", 'procTags 2'!D256="extra", "extra", 'historyTags 2'!D256="missing", "missing", 'onchangeTags 2'!D256="missing", "missing", 'procTags 2'!D256="missing", "missing", 'historyTags 2'!D256="ignore", "ignore", 'onchangeTags 2'!D256="ignore", "ignore", 'procTags 2'!D256="ignore", "ignore")</f>
        <v>have</v>
      </c>
      <c r="E256" s="1" t="str" cm="1">
        <f t="array" aca="1" ref="E256" ca="1">_xlfn.IFS('historyTags 2'!E256="have", "have", 'onchangeTags 2'!E256="have", "have", 'procTags 2'!E256="have", "have", 'historyTags 2'!E256="extra", "extra", 'onchangeTags 2'!E256="extra", "extra", 'procTags 2'!E256="extra", "extra", 'historyTags 2'!E256="missing", "missing", 'onchangeTags 2'!E256="missing", "missing", 'procTags 2'!E256="missing", "missing", 'historyTags 2'!E256="ignore", "ignore", 'onchangeTags 2'!E256="ignore", "ignore", 'procTags 2'!E256="ignore", "ignore")</f>
        <v>have</v>
      </c>
      <c r="F256" s="1" t="str" cm="1">
        <f t="array" aca="1" ref="F256" ca="1">_xlfn.IFS('historyTags 2'!F256="have", "have", 'onchangeTags 2'!F256="have", "have", 'procTags 2'!F256="have", "have", 'historyTags 2'!F256="extra", "extra", 'onchangeTags 2'!F256="extra", "extra", 'procTags 2'!F256="extra", "extra", 'historyTags 2'!F256="missing", "missing", 'onchangeTags 2'!F256="missing", "missing", 'procTags 2'!F256="missing", "missing", 'historyTags 2'!F256="ignore", "ignore", 'onchangeTags 2'!F256="ignore", "ignore", 'procTags 2'!F256="ignore", "ignore")</f>
        <v>have</v>
      </c>
      <c r="G256" s="1" t="str" cm="1">
        <f t="array" aca="1" ref="G256" ca="1">_xlfn.IFS('historyTags 2'!G256="have", "have", 'onchangeTags 2'!G256="have", "have", 'procTags 2'!G256="have", "have", 'historyTags 2'!G256="extra", "extra", 'onchangeTags 2'!G256="extra", "extra", 'procTags 2'!G256="extra", "extra", 'historyTags 2'!G256="missing", "missing", 'onchangeTags 2'!G256="missing", "missing", 'procTags 2'!G256="missing", "missing", 'historyTags 2'!G256="ignore", "ignore", 'onchangeTags 2'!G256="ignore", "ignore", 'procTags 2'!G256="ignore", "ignore")</f>
        <v>have</v>
      </c>
      <c r="H256" s="1" t="str" cm="1">
        <f t="array" aca="1" ref="H256" ca="1">_xlfn.IFS('historyTags 2'!H256="have", "have", 'onchangeTags 2'!H256="have", "have", 'procTags 2'!H256="have", "have", 'historyTags 2'!H256="extra", "extra", 'onchangeTags 2'!H256="extra", "extra", 'procTags 2'!H256="extra", "extra", 'historyTags 2'!H256="missing", "missing", 'onchangeTags 2'!H256="missing", "missing", 'procTags 2'!H256="missing", "missing", 'historyTags 2'!H256="ignore", "ignore", 'onchangeTags 2'!H256="ignore", "ignore", 'procTags 2'!H256="ignore", "ignore")</f>
        <v>have</v>
      </c>
      <c r="I256" s="1" t="str" cm="1">
        <f t="array" aca="1" ref="I256" ca="1">_xlfn.IFS('historyTags 2'!I256="have", "have", 'onchangeTags 2'!I256="have", "have", 'procTags 2'!I256="have", "have", 'historyTags 2'!I256="extra", "extra", 'onchangeTags 2'!I256="extra", "extra", 'procTags 2'!I256="extra", "extra", 'historyTags 2'!I256="missing", "missing", 'onchangeTags 2'!I256="missing", "missing", 'procTags 2'!I256="missing", "missing", 'historyTags 2'!I256="ignore", "ignore", 'onchangeTags 2'!I256="ignore", "ignore", 'procTags 2'!I256="ignore", "ignore")</f>
        <v>have</v>
      </c>
      <c r="J256" s="1" t="str" cm="1">
        <f t="array" aca="1" ref="J256" ca="1">_xlfn.IFS('historyTags 2'!J256="have", "have", 'onchangeTags 2'!J256="have", "have", 'procTags 2'!J256="have", "have", 'historyTags 2'!J256="extra", "extra", 'onchangeTags 2'!J256="extra", "extra", 'procTags 2'!J256="extra", "extra", 'historyTags 2'!J256="missing", "missing", 'onchangeTags 2'!J256="missing", "missing", 'procTags 2'!J256="missing", "missing", 'historyTags 2'!J256="ignore", "ignore", 'onchangeTags 2'!J256="ignore", "ignore", 'procTags 2'!J256="ignore", "ignore")</f>
        <v>have</v>
      </c>
      <c r="K256" s="1" t="str" cm="1">
        <f t="array" aca="1" ref="K256" ca="1">_xlfn.IFS('historyTags 2'!K256="have", "have", 'onchangeTags 2'!K256="have", "have", 'procTags 2'!K256="have", "have", 'historyTags 2'!K256="extra", "extra", 'onchangeTags 2'!K256="extra", "extra", 'procTags 2'!K256="extra", "extra", 'historyTags 2'!K256="missing", "missing", 'onchangeTags 2'!K256="missing", "missing", 'procTags 2'!K256="missing", "missing", 'historyTags 2'!K256="ignore", "ignore", 'onchangeTags 2'!K256="ignore", "ignore", 'procTags 2'!K256="ignore", "ignore")</f>
        <v>have</v>
      </c>
      <c r="L256" s="1" t="str" cm="1">
        <f t="array" aca="1" ref="L256" ca="1">_xlfn.IFS('historyTags 2'!L256="have", "have", 'onchangeTags 2'!L256="have", "have", 'procTags 2'!L256="have", "have", 'historyTags 2'!L256="extra", "extra", 'onchangeTags 2'!L256="extra", "extra", 'procTags 2'!L256="extra", "extra", 'historyTags 2'!L256="missing", "missing", 'onchangeTags 2'!L256="missing", "missing", 'procTags 2'!L256="missing", "missing", 'historyTags 2'!L256="ignore", "ignore", 'onchangeTags 2'!L256="ignore", "ignore", 'procTags 2'!L256="ignore", "ignore")</f>
        <v>have</v>
      </c>
      <c r="M256" s="1" t="str" cm="1">
        <f t="array" aca="1" ref="M256" ca="1">_xlfn.IFS('historyTags 2'!M256="have", "have", 'onchangeTags 2'!M256="have", "have", 'procTags 2'!M256="have", "have", 'historyTags 2'!M256="extra", "extra", 'onchangeTags 2'!M256="extra", "extra", 'procTags 2'!M256="extra", "extra", 'historyTags 2'!M256="missing", "missing", 'onchangeTags 2'!M256="missing", "missing", 'procTags 2'!M256="missing", "missing", 'historyTags 2'!M256="ignore", "ignore", 'onchangeTags 2'!M256="ignore", "ignore", 'procTags 2'!M256="ignore", "ignore")</f>
        <v>have</v>
      </c>
      <c r="N256" s="1" t="str" cm="1">
        <f t="array" aca="1" ref="N256" ca="1">_xlfn.IFS('historyTags 2'!N256="have", "have", 'onchangeTags 2'!N256="have", "have", 'procTags 2'!N256="have", "have", 'historyTags 2'!N256="extra", "extra", 'onchangeTags 2'!N256="extra", "extra", 'procTags 2'!N256="extra", "extra", 'historyTags 2'!N256="missing", "missing", 'onchangeTags 2'!N256="missing", "missing", 'procTags 2'!N256="missing", "missing", 'historyTags 2'!N256="ignore", "ignore", 'onchangeTags 2'!N256="ignore", "ignore", 'procTags 2'!N256="ignore", "ignore")</f>
        <v>have</v>
      </c>
      <c r="O256" s="1" t="str" cm="1">
        <f t="array" aca="1" ref="O256" ca="1">_xlfn.IFS('historyTags 2'!O256="have", "have", 'onchangeTags 2'!O256="have", "have", 'procTags 2'!O256="have", "have", 'historyTags 2'!O256="extra", "extra", 'onchangeTags 2'!O256="extra", "extra", 'procTags 2'!O256="extra", "extra", 'historyTags 2'!O256="missing", "missing", 'onchangeTags 2'!O256="missing", "missing", 'procTags 2'!O256="missing", "missing", 'historyTags 2'!O256="ignore", "ignore", 'onchangeTags 2'!O256="ignore", "ignore", 'procTags 2'!O256="ignore", "ignore")</f>
        <v>have</v>
      </c>
      <c r="P256" s="1" t="str" cm="1">
        <f t="array" aca="1" ref="P256" ca="1">_xlfn.IFS('historyTags 2'!P256="have", "have", 'onchangeTags 2'!P256="have", "have", 'procTags 2'!P256="have", "have", 'historyTags 2'!P256="extra", "extra", 'onchangeTags 2'!P256="extra", "extra", 'procTags 2'!P256="extra", "extra", 'historyTags 2'!P256="missing", "missing", 'onchangeTags 2'!P256="missing", "missing", 'procTags 2'!P256="missing", "missing", 'historyTags 2'!P256="ignore", "ignore", 'onchangeTags 2'!P256="ignore", "ignore", 'procTags 2'!P256="ignore", "ignore")</f>
        <v>ignore</v>
      </c>
    </row>
    <row r="257" spans="1:16" x14ac:dyDescent="0.2">
      <c r="A257" s="1" t="str">
        <f ca="1">IFERROR(__xludf.DUMMYFUNCTION("""COMPUTED_VALUE"""),"sd_24hr_irrig")</f>
        <v>sd_24hr_irrig</v>
      </c>
      <c r="B257" s="1" t="str" cm="1">
        <f t="array" aca="1" ref="B257" ca="1">_xlfn.IFS('historyTags 2'!B257="have", "have", 'onchangeTags 2'!B257="have", "have", 'procTags 2'!B257="have", "have", 'historyTags 2'!B257="extra", "extra", 'onchangeTags 2'!B257="extra", "extra", 'procTags 2'!B257="extra", "extra", 'historyTags 2'!B257="missing", "missing", 'onchangeTags 2'!B257="missing", "missing", 'procTags 2'!B257="missing", "missing", 'historyTags 2'!B257="ignore", "ignore", 'onchangeTags 2'!B257="ignore", "ignore", 'procTags 2'!B257="ignore", "ignore")</f>
        <v>ignore</v>
      </c>
      <c r="C257" s="1" t="str" cm="1">
        <f t="array" aca="1" ref="C257" ca="1">_xlfn.IFS('historyTags 2'!C257="have", "have", 'onchangeTags 2'!C257="have", "have", 'procTags 2'!C257="have", "have", 'historyTags 2'!C257="extra", "extra", 'onchangeTags 2'!C257="extra", "extra", 'procTags 2'!C257="extra", "extra", 'historyTags 2'!C257="missing", "missing", 'onchangeTags 2'!C257="missing", "missing", 'procTags 2'!C257="missing", "missing", 'historyTags 2'!C257="ignore", "ignore", 'onchangeTags 2'!C257="ignore", "ignore", 'procTags 2'!C257="ignore", "ignore")</f>
        <v>ignore</v>
      </c>
      <c r="D257" s="1" t="str" cm="1">
        <f t="array" aca="1" ref="D257" ca="1">_xlfn.IFS('historyTags 2'!D257="have", "have", 'onchangeTags 2'!D257="have", "have", 'procTags 2'!D257="have", "have", 'historyTags 2'!D257="extra", "extra", 'onchangeTags 2'!D257="extra", "extra", 'procTags 2'!D257="extra", "extra", 'historyTags 2'!D257="missing", "missing", 'onchangeTags 2'!D257="missing", "missing", 'procTags 2'!D257="missing", "missing", 'historyTags 2'!D257="ignore", "ignore", 'onchangeTags 2'!D257="ignore", "ignore", 'procTags 2'!D257="ignore", "ignore")</f>
        <v>have</v>
      </c>
      <c r="E257" s="1" t="str" cm="1">
        <f t="array" aca="1" ref="E257" ca="1">_xlfn.IFS('historyTags 2'!E257="have", "have", 'onchangeTags 2'!E257="have", "have", 'procTags 2'!E257="have", "have", 'historyTags 2'!E257="extra", "extra", 'onchangeTags 2'!E257="extra", "extra", 'procTags 2'!E257="extra", "extra", 'historyTags 2'!E257="missing", "missing", 'onchangeTags 2'!E257="missing", "missing", 'procTags 2'!E257="missing", "missing", 'historyTags 2'!E257="ignore", "ignore", 'onchangeTags 2'!E257="ignore", "ignore", 'procTags 2'!E257="ignore", "ignore")</f>
        <v>have</v>
      </c>
      <c r="F257" s="1" t="str" cm="1">
        <f t="array" aca="1" ref="F257" ca="1">_xlfn.IFS('historyTags 2'!F257="have", "have", 'onchangeTags 2'!F257="have", "have", 'procTags 2'!F257="have", "have", 'historyTags 2'!F257="extra", "extra", 'onchangeTags 2'!F257="extra", "extra", 'procTags 2'!F257="extra", "extra", 'historyTags 2'!F257="missing", "missing", 'onchangeTags 2'!F257="missing", "missing", 'procTags 2'!F257="missing", "missing", 'historyTags 2'!F257="ignore", "ignore", 'onchangeTags 2'!F257="ignore", "ignore", 'procTags 2'!F257="ignore", "ignore")</f>
        <v>have</v>
      </c>
      <c r="G257" s="1" t="str" cm="1">
        <f t="array" aca="1" ref="G257" ca="1">_xlfn.IFS('historyTags 2'!G257="have", "have", 'onchangeTags 2'!G257="have", "have", 'procTags 2'!G257="have", "have", 'historyTags 2'!G257="extra", "extra", 'onchangeTags 2'!G257="extra", "extra", 'procTags 2'!G257="extra", "extra", 'historyTags 2'!G257="missing", "missing", 'onchangeTags 2'!G257="missing", "missing", 'procTags 2'!G257="missing", "missing", 'historyTags 2'!G257="ignore", "ignore", 'onchangeTags 2'!G257="ignore", "ignore", 'procTags 2'!G257="ignore", "ignore")</f>
        <v>have</v>
      </c>
      <c r="H257" s="1" t="str" cm="1">
        <f t="array" aca="1" ref="H257" ca="1">_xlfn.IFS('historyTags 2'!H257="have", "have", 'onchangeTags 2'!H257="have", "have", 'procTags 2'!H257="have", "have", 'historyTags 2'!H257="extra", "extra", 'onchangeTags 2'!H257="extra", "extra", 'procTags 2'!H257="extra", "extra", 'historyTags 2'!H257="missing", "missing", 'onchangeTags 2'!H257="missing", "missing", 'procTags 2'!H257="missing", "missing", 'historyTags 2'!H257="ignore", "ignore", 'onchangeTags 2'!H257="ignore", "ignore", 'procTags 2'!H257="ignore", "ignore")</f>
        <v>have</v>
      </c>
      <c r="I257" s="1" t="str" cm="1">
        <f t="array" aca="1" ref="I257" ca="1">_xlfn.IFS('historyTags 2'!I257="have", "have", 'onchangeTags 2'!I257="have", "have", 'procTags 2'!I257="have", "have", 'historyTags 2'!I257="extra", "extra", 'onchangeTags 2'!I257="extra", "extra", 'procTags 2'!I257="extra", "extra", 'historyTags 2'!I257="missing", "missing", 'onchangeTags 2'!I257="missing", "missing", 'procTags 2'!I257="missing", "missing", 'historyTags 2'!I257="ignore", "ignore", 'onchangeTags 2'!I257="ignore", "ignore", 'procTags 2'!I257="ignore", "ignore")</f>
        <v>have</v>
      </c>
      <c r="J257" s="1" t="str" cm="1">
        <f t="array" aca="1" ref="J257" ca="1">_xlfn.IFS('historyTags 2'!J257="have", "have", 'onchangeTags 2'!J257="have", "have", 'procTags 2'!J257="have", "have", 'historyTags 2'!J257="extra", "extra", 'onchangeTags 2'!J257="extra", "extra", 'procTags 2'!J257="extra", "extra", 'historyTags 2'!J257="missing", "missing", 'onchangeTags 2'!J257="missing", "missing", 'procTags 2'!J257="missing", "missing", 'historyTags 2'!J257="ignore", "ignore", 'onchangeTags 2'!J257="ignore", "ignore", 'procTags 2'!J257="ignore", "ignore")</f>
        <v>have</v>
      </c>
      <c r="K257" s="1" t="str" cm="1">
        <f t="array" aca="1" ref="K257" ca="1">_xlfn.IFS('historyTags 2'!K257="have", "have", 'onchangeTags 2'!K257="have", "have", 'procTags 2'!K257="have", "have", 'historyTags 2'!K257="extra", "extra", 'onchangeTags 2'!K257="extra", "extra", 'procTags 2'!K257="extra", "extra", 'historyTags 2'!K257="missing", "missing", 'onchangeTags 2'!K257="missing", "missing", 'procTags 2'!K257="missing", "missing", 'historyTags 2'!K257="ignore", "ignore", 'onchangeTags 2'!K257="ignore", "ignore", 'procTags 2'!K257="ignore", "ignore")</f>
        <v>have</v>
      </c>
      <c r="L257" s="1" t="str" cm="1">
        <f t="array" aca="1" ref="L257" ca="1">_xlfn.IFS('historyTags 2'!L257="have", "have", 'onchangeTags 2'!L257="have", "have", 'procTags 2'!L257="have", "have", 'historyTags 2'!L257="extra", "extra", 'onchangeTags 2'!L257="extra", "extra", 'procTags 2'!L257="extra", "extra", 'historyTags 2'!L257="missing", "missing", 'onchangeTags 2'!L257="missing", "missing", 'procTags 2'!L257="missing", "missing", 'historyTags 2'!L257="ignore", "ignore", 'onchangeTags 2'!L257="ignore", "ignore", 'procTags 2'!L257="ignore", "ignore")</f>
        <v>missing</v>
      </c>
      <c r="M257" s="1" t="str" cm="1">
        <f t="array" aca="1" ref="M257" ca="1">_xlfn.IFS('historyTags 2'!M257="have", "have", 'onchangeTags 2'!M257="have", "have", 'procTags 2'!M257="have", "have", 'historyTags 2'!M257="extra", "extra", 'onchangeTags 2'!M257="extra", "extra", 'procTags 2'!M257="extra", "extra", 'historyTags 2'!M257="missing", "missing", 'onchangeTags 2'!M257="missing", "missing", 'procTags 2'!M257="missing", "missing", 'historyTags 2'!M257="ignore", "ignore", 'onchangeTags 2'!M257="ignore", "ignore", 'procTags 2'!M257="ignore", "ignore")</f>
        <v>have</v>
      </c>
      <c r="N257" s="1" t="str" cm="1">
        <f t="array" aca="1" ref="N257" ca="1">_xlfn.IFS('historyTags 2'!N257="have", "have", 'onchangeTags 2'!N257="have", "have", 'procTags 2'!N257="have", "have", 'historyTags 2'!N257="extra", "extra", 'onchangeTags 2'!N257="extra", "extra", 'procTags 2'!N257="extra", "extra", 'historyTags 2'!N257="missing", "missing", 'onchangeTags 2'!N257="missing", "missing", 'procTags 2'!N257="missing", "missing", 'historyTags 2'!N257="ignore", "ignore", 'onchangeTags 2'!N257="ignore", "ignore", 'procTags 2'!N257="ignore", "ignore")</f>
        <v>have</v>
      </c>
      <c r="O257" s="1" t="str" cm="1">
        <f t="array" aca="1" ref="O257" ca="1">_xlfn.IFS('historyTags 2'!O257="have", "have", 'onchangeTags 2'!O257="have", "have", 'procTags 2'!O257="have", "have", 'historyTags 2'!O257="extra", "extra", 'onchangeTags 2'!O257="extra", "extra", 'procTags 2'!O257="extra", "extra", 'historyTags 2'!O257="missing", "missing", 'onchangeTags 2'!O257="missing", "missing", 'procTags 2'!O257="missing", "missing", 'historyTags 2'!O257="ignore", "ignore", 'onchangeTags 2'!O257="ignore", "ignore", 'procTags 2'!O257="ignore", "ignore")</f>
        <v>have</v>
      </c>
      <c r="P257" s="1" t="str" cm="1">
        <f t="array" aca="1" ref="P257" ca="1">_xlfn.IFS('historyTags 2'!P257="have", "have", 'onchangeTags 2'!P257="have", "have", 'procTags 2'!P257="have", "have", 'historyTags 2'!P257="extra", "extra", 'onchangeTags 2'!P257="extra", "extra", 'procTags 2'!P257="extra", "extra", 'historyTags 2'!P257="missing", "missing", 'onchangeTags 2'!P257="missing", "missing", 'procTags 2'!P257="missing", "missing", 'historyTags 2'!P257="ignore", "ignore", 'onchangeTags 2'!P257="ignore", "ignore", 'procTags 2'!P257="ignore", "ignore")</f>
        <v>ignore</v>
      </c>
    </row>
    <row r="258" spans="1:16" x14ac:dyDescent="0.2">
      <c r="A258" s="1" t="str">
        <f ca="1">IFERROR(__xludf.DUMMYFUNCTION("""COMPUTED_VALUE"""),"sd_24hr_prev_dl")</f>
        <v>sd_24hr_prev_dl</v>
      </c>
      <c r="B258" s="1" t="str" cm="1">
        <f t="array" aca="1" ref="B258" ca="1">_xlfn.IFS('historyTags 2'!B258="have", "have", 'onchangeTags 2'!B258="have", "have", 'procTags 2'!B258="have", "have", 'historyTags 2'!B258="extra", "extra", 'onchangeTags 2'!B258="extra", "extra", 'procTags 2'!B258="extra", "extra", 'historyTags 2'!B258="missing", "missing", 'onchangeTags 2'!B258="missing", "missing", 'procTags 2'!B258="missing", "missing", 'historyTags 2'!B258="ignore", "ignore", 'onchangeTags 2'!B258="ignore", "ignore", 'procTags 2'!B258="ignore", "ignore")</f>
        <v>ignore</v>
      </c>
      <c r="C258" s="1" t="str" cm="1">
        <f t="array" aca="1" ref="C258" ca="1">_xlfn.IFS('historyTags 2'!C258="have", "have", 'onchangeTags 2'!C258="have", "have", 'procTags 2'!C258="have", "have", 'historyTags 2'!C258="extra", "extra", 'onchangeTags 2'!C258="extra", "extra", 'procTags 2'!C258="extra", "extra", 'historyTags 2'!C258="missing", "missing", 'onchangeTags 2'!C258="missing", "missing", 'procTags 2'!C258="missing", "missing", 'historyTags 2'!C258="ignore", "ignore", 'onchangeTags 2'!C258="ignore", "ignore", 'procTags 2'!C258="ignore", "ignore")</f>
        <v>ignore</v>
      </c>
      <c r="D258" s="1" t="str" cm="1">
        <f t="array" aca="1" ref="D258" ca="1">_xlfn.IFS('historyTags 2'!D258="have", "have", 'onchangeTags 2'!D258="have", "have", 'procTags 2'!D258="have", "have", 'historyTags 2'!D258="extra", "extra", 'onchangeTags 2'!D258="extra", "extra", 'procTags 2'!D258="extra", "extra", 'historyTags 2'!D258="missing", "missing", 'onchangeTags 2'!D258="missing", "missing", 'procTags 2'!D258="missing", "missing", 'historyTags 2'!D258="ignore", "ignore", 'onchangeTags 2'!D258="ignore", "ignore", 'procTags 2'!D258="ignore", "ignore")</f>
        <v>have</v>
      </c>
      <c r="E258" s="1" t="str" cm="1">
        <f t="array" aca="1" ref="E258" ca="1">_xlfn.IFS('historyTags 2'!E258="have", "have", 'onchangeTags 2'!E258="have", "have", 'procTags 2'!E258="have", "have", 'historyTags 2'!E258="extra", "extra", 'onchangeTags 2'!E258="extra", "extra", 'procTags 2'!E258="extra", "extra", 'historyTags 2'!E258="missing", "missing", 'onchangeTags 2'!E258="missing", "missing", 'procTags 2'!E258="missing", "missing", 'historyTags 2'!E258="ignore", "ignore", 'onchangeTags 2'!E258="ignore", "ignore", 'procTags 2'!E258="ignore", "ignore")</f>
        <v>have</v>
      </c>
      <c r="F258" s="1" t="str" cm="1">
        <f t="array" aca="1" ref="F258" ca="1">_xlfn.IFS('historyTags 2'!F258="have", "have", 'onchangeTags 2'!F258="have", "have", 'procTags 2'!F258="have", "have", 'historyTags 2'!F258="extra", "extra", 'onchangeTags 2'!F258="extra", "extra", 'procTags 2'!F258="extra", "extra", 'historyTags 2'!F258="missing", "missing", 'onchangeTags 2'!F258="missing", "missing", 'procTags 2'!F258="missing", "missing", 'historyTags 2'!F258="ignore", "ignore", 'onchangeTags 2'!F258="ignore", "ignore", 'procTags 2'!F258="ignore", "ignore")</f>
        <v>have</v>
      </c>
      <c r="G258" s="1" t="str" cm="1">
        <f t="array" aca="1" ref="G258" ca="1">_xlfn.IFS('historyTags 2'!G258="have", "have", 'onchangeTags 2'!G258="have", "have", 'procTags 2'!G258="have", "have", 'historyTags 2'!G258="extra", "extra", 'onchangeTags 2'!G258="extra", "extra", 'procTags 2'!G258="extra", "extra", 'historyTags 2'!G258="missing", "missing", 'onchangeTags 2'!G258="missing", "missing", 'procTags 2'!G258="missing", "missing", 'historyTags 2'!G258="ignore", "ignore", 'onchangeTags 2'!G258="ignore", "ignore", 'procTags 2'!G258="ignore", "ignore")</f>
        <v>have</v>
      </c>
      <c r="H258" s="1" t="str" cm="1">
        <f t="array" aca="1" ref="H258" ca="1">_xlfn.IFS('historyTags 2'!H258="have", "have", 'onchangeTags 2'!H258="have", "have", 'procTags 2'!H258="have", "have", 'historyTags 2'!H258="extra", "extra", 'onchangeTags 2'!H258="extra", "extra", 'procTags 2'!H258="extra", "extra", 'historyTags 2'!H258="missing", "missing", 'onchangeTags 2'!H258="missing", "missing", 'procTags 2'!H258="missing", "missing", 'historyTags 2'!H258="ignore", "ignore", 'onchangeTags 2'!H258="ignore", "ignore", 'procTags 2'!H258="ignore", "ignore")</f>
        <v>have</v>
      </c>
      <c r="I258" s="1" t="str" cm="1">
        <f t="array" aca="1" ref="I258" ca="1">_xlfn.IFS('historyTags 2'!I258="have", "have", 'onchangeTags 2'!I258="have", "have", 'procTags 2'!I258="have", "have", 'historyTags 2'!I258="extra", "extra", 'onchangeTags 2'!I258="extra", "extra", 'procTags 2'!I258="extra", "extra", 'historyTags 2'!I258="missing", "missing", 'onchangeTags 2'!I258="missing", "missing", 'procTags 2'!I258="missing", "missing", 'historyTags 2'!I258="ignore", "ignore", 'onchangeTags 2'!I258="ignore", "ignore", 'procTags 2'!I258="ignore", "ignore")</f>
        <v>have</v>
      </c>
      <c r="J258" s="1" t="str" cm="1">
        <f t="array" aca="1" ref="J258" ca="1">_xlfn.IFS('historyTags 2'!J258="have", "have", 'onchangeTags 2'!J258="have", "have", 'procTags 2'!J258="have", "have", 'historyTags 2'!J258="extra", "extra", 'onchangeTags 2'!J258="extra", "extra", 'procTags 2'!J258="extra", "extra", 'historyTags 2'!J258="missing", "missing", 'onchangeTags 2'!J258="missing", "missing", 'procTags 2'!J258="missing", "missing", 'historyTags 2'!J258="ignore", "ignore", 'onchangeTags 2'!J258="ignore", "ignore", 'procTags 2'!J258="ignore", "ignore")</f>
        <v>have</v>
      </c>
      <c r="K258" s="1" t="str" cm="1">
        <f t="array" aca="1" ref="K258" ca="1">_xlfn.IFS('historyTags 2'!K258="have", "have", 'onchangeTags 2'!K258="have", "have", 'procTags 2'!K258="have", "have", 'historyTags 2'!K258="extra", "extra", 'onchangeTags 2'!K258="extra", "extra", 'procTags 2'!K258="extra", "extra", 'historyTags 2'!K258="missing", "missing", 'onchangeTags 2'!K258="missing", "missing", 'procTags 2'!K258="missing", "missing", 'historyTags 2'!K258="ignore", "ignore", 'onchangeTags 2'!K258="ignore", "ignore", 'procTags 2'!K258="ignore", "ignore")</f>
        <v>have</v>
      </c>
      <c r="L258" s="1" t="str" cm="1">
        <f t="array" aca="1" ref="L258" ca="1">_xlfn.IFS('historyTags 2'!L258="have", "have", 'onchangeTags 2'!L258="have", "have", 'procTags 2'!L258="have", "have", 'historyTags 2'!L258="extra", "extra", 'onchangeTags 2'!L258="extra", "extra", 'procTags 2'!L258="extra", "extra", 'historyTags 2'!L258="missing", "missing", 'onchangeTags 2'!L258="missing", "missing", 'procTags 2'!L258="missing", "missing", 'historyTags 2'!L258="ignore", "ignore", 'onchangeTags 2'!L258="ignore", "ignore", 'procTags 2'!L258="ignore", "ignore")</f>
        <v>missing</v>
      </c>
      <c r="M258" s="1" t="str" cm="1">
        <f t="array" aca="1" ref="M258" ca="1">_xlfn.IFS('historyTags 2'!M258="have", "have", 'onchangeTags 2'!M258="have", "have", 'procTags 2'!M258="have", "have", 'historyTags 2'!M258="extra", "extra", 'onchangeTags 2'!M258="extra", "extra", 'procTags 2'!M258="extra", "extra", 'historyTags 2'!M258="missing", "missing", 'onchangeTags 2'!M258="missing", "missing", 'procTags 2'!M258="missing", "missing", 'historyTags 2'!M258="ignore", "ignore", 'onchangeTags 2'!M258="ignore", "ignore", 'procTags 2'!M258="ignore", "ignore")</f>
        <v>have</v>
      </c>
      <c r="N258" s="1" t="str" cm="1">
        <f t="array" aca="1" ref="N258" ca="1">_xlfn.IFS('historyTags 2'!N258="have", "have", 'onchangeTags 2'!N258="have", "have", 'procTags 2'!N258="have", "have", 'historyTags 2'!N258="extra", "extra", 'onchangeTags 2'!N258="extra", "extra", 'procTags 2'!N258="extra", "extra", 'historyTags 2'!N258="missing", "missing", 'onchangeTags 2'!N258="missing", "missing", 'procTags 2'!N258="missing", "missing", 'historyTags 2'!N258="ignore", "ignore", 'onchangeTags 2'!N258="ignore", "ignore", 'procTags 2'!N258="ignore", "ignore")</f>
        <v>have</v>
      </c>
      <c r="O258" s="1" t="str" cm="1">
        <f t="array" aca="1" ref="O258" ca="1">_xlfn.IFS('historyTags 2'!O258="have", "have", 'onchangeTags 2'!O258="have", "have", 'procTags 2'!O258="have", "have", 'historyTags 2'!O258="extra", "extra", 'onchangeTags 2'!O258="extra", "extra", 'procTags 2'!O258="extra", "extra", 'historyTags 2'!O258="missing", "missing", 'onchangeTags 2'!O258="missing", "missing", 'procTags 2'!O258="missing", "missing", 'historyTags 2'!O258="ignore", "ignore", 'onchangeTags 2'!O258="ignore", "ignore", 'procTags 2'!O258="ignore", "ignore")</f>
        <v>have</v>
      </c>
      <c r="P258" s="1" t="str" cm="1">
        <f t="array" aca="1" ref="P258" ca="1">_xlfn.IFS('historyTags 2'!P258="have", "have", 'onchangeTags 2'!P258="have", "have", 'procTags 2'!P258="have", "have", 'historyTags 2'!P258="extra", "extra", 'onchangeTags 2'!P258="extra", "extra", 'procTags 2'!P258="extra", "extra", 'historyTags 2'!P258="missing", "missing", 'onchangeTags 2'!P258="missing", "missing", 'procTags 2'!P258="missing", "missing", 'historyTags 2'!P258="ignore", "ignore", 'onchangeTags 2'!P258="ignore", "ignore", 'procTags 2'!P258="ignore", "ignore")</f>
        <v>ignore</v>
      </c>
    </row>
    <row r="259" spans="1:16" x14ac:dyDescent="0.2">
      <c r="A259" s="1" t="str">
        <f ca="1">IFERROR(__xludf.DUMMYFUNCTION("""COMPUTED_VALUE"""),"sd_24hr_prev_irrig")</f>
        <v>sd_24hr_prev_irrig</v>
      </c>
      <c r="B259" s="1" t="str" cm="1">
        <f t="array" aca="1" ref="B259" ca="1">_xlfn.IFS('historyTags 2'!B259="have", "have", 'onchangeTags 2'!B259="have", "have", 'procTags 2'!B259="have", "have", 'historyTags 2'!B259="extra", "extra", 'onchangeTags 2'!B259="extra", "extra", 'procTags 2'!B259="extra", "extra", 'historyTags 2'!B259="missing", "missing", 'onchangeTags 2'!B259="missing", "missing", 'procTags 2'!B259="missing", "missing", 'historyTags 2'!B259="ignore", "ignore", 'onchangeTags 2'!B259="ignore", "ignore", 'procTags 2'!B259="ignore", "ignore")</f>
        <v>ignore</v>
      </c>
      <c r="C259" s="1" t="str" cm="1">
        <f t="array" aca="1" ref="C259" ca="1">_xlfn.IFS('historyTags 2'!C259="have", "have", 'onchangeTags 2'!C259="have", "have", 'procTags 2'!C259="have", "have", 'historyTags 2'!C259="extra", "extra", 'onchangeTags 2'!C259="extra", "extra", 'procTags 2'!C259="extra", "extra", 'historyTags 2'!C259="missing", "missing", 'onchangeTags 2'!C259="missing", "missing", 'procTags 2'!C259="missing", "missing", 'historyTags 2'!C259="ignore", "ignore", 'onchangeTags 2'!C259="ignore", "ignore", 'procTags 2'!C259="ignore", "ignore")</f>
        <v>ignore</v>
      </c>
      <c r="D259" s="1" t="str" cm="1">
        <f t="array" aca="1" ref="D259" ca="1">_xlfn.IFS('historyTags 2'!D259="have", "have", 'onchangeTags 2'!D259="have", "have", 'procTags 2'!D259="have", "have", 'historyTags 2'!D259="extra", "extra", 'onchangeTags 2'!D259="extra", "extra", 'procTags 2'!D259="extra", "extra", 'historyTags 2'!D259="missing", "missing", 'onchangeTags 2'!D259="missing", "missing", 'procTags 2'!D259="missing", "missing", 'historyTags 2'!D259="ignore", "ignore", 'onchangeTags 2'!D259="ignore", "ignore", 'procTags 2'!D259="ignore", "ignore")</f>
        <v>have</v>
      </c>
      <c r="E259" s="1" t="str" cm="1">
        <f t="array" aca="1" ref="E259" ca="1">_xlfn.IFS('historyTags 2'!E259="have", "have", 'onchangeTags 2'!E259="have", "have", 'procTags 2'!E259="have", "have", 'historyTags 2'!E259="extra", "extra", 'onchangeTags 2'!E259="extra", "extra", 'procTags 2'!E259="extra", "extra", 'historyTags 2'!E259="missing", "missing", 'onchangeTags 2'!E259="missing", "missing", 'procTags 2'!E259="missing", "missing", 'historyTags 2'!E259="ignore", "ignore", 'onchangeTags 2'!E259="ignore", "ignore", 'procTags 2'!E259="ignore", "ignore")</f>
        <v>have</v>
      </c>
      <c r="F259" s="1" t="str" cm="1">
        <f t="array" aca="1" ref="F259" ca="1">_xlfn.IFS('historyTags 2'!F259="have", "have", 'onchangeTags 2'!F259="have", "have", 'procTags 2'!F259="have", "have", 'historyTags 2'!F259="extra", "extra", 'onchangeTags 2'!F259="extra", "extra", 'procTags 2'!F259="extra", "extra", 'historyTags 2'!F259="missing", "missing", 'onchangeTags 2'!F259="missing", "missing", 'procTags 2'!F259="missing", "missing", 'historyTags 2'!F259="ignore", "ignore", 'onchangeTags 2'!F259="ignore", "ignore", 'procTags 2'!F259="ignore", "ignore")</f>
        <v>have</v>
      </c>
      <c r="G259" s="1" t="str" cm="1">
        <f t="array" aca="1" ref="G259" ca="1">_xlfn.IFS('historyTags 2'!G259="have", "have", 'onchangeTags 2'!G259="have", "have", 'procTags 2'!G259="have", "have", 'historyTags 2'!G259="extra", "extra", 'onchangeTags 2'!G259="extra", "extra", 'procTags 2'!G259="extra", "extra", 'historyTags 2'!G259="missing", "missing", 'onchangeTags 2'!G259="missing", "missing", 'procTags 2'!G259="missing", "missing", 'historyTags 2'!G259="ignore", "ignore", 'onchangeTags 2'!G259="ignore", "ignore", 'procTags 2'!G259="ignore", "ignore")</f>
        <v>have</v>
      </c>
      <c r="H259" s="1" t="str" cm="1">
        <f t="array" aca="1" ref="H259" ca="1">_xlfn.IFS('historyTags 2'!H259="have", "have", 'onchangeTags 2'!H259="have", "have", 'procTags 2'!H259="have", "have", 'historyTags 2'!H259="extra", "extra", 'onchangeTags 2'!H259="extra", "extra", 'procTags 2'!H259="extra", "extra", 'historyTags 2'!H259="missing", "missing", 'onchangeTags 2'!H259="missing", "missing", 'procTags 2'!H259="missing", "missing", 'historyTags 2'!H259="ignore", "ignore", 'onchangeTags 2'!H259="ignore", "ignore", 'procTags 2'!H259="ignore", "ignore")</f>
        <v>have</v>
      </c>
      <c r="I259" s="1" t="str" cm="1">
        <f t="array" aca="1" ref="I259" ca="1">_xlfn.IFS('historyTags 2'!I259="have", "have", 'onchangeTags 2'!I259="have", "have", 'procTags 2'!I259="have", "have", 'historyTags 2'!I259="extra", "extra", 'onchangeTags 2'!I259="extra", "extra", 'procTags 2'!I259="extra", "extra", 'historyTags 2'!I259="missing", "missing", 'onchangeTags 2'!I259="missing", "missing", 'procTags 2'!I259="missing", "missing", 'historyTags 2'!I259="ignore", "ignore", 'onchangeTags 2'!I259="ignore", "ignore", 'procTags 2'!I259="ignore", "ignore")</f>
        <v>have</v>
      </c>
      <c r="J259" s="1" t="str" cm="1">
        <f t="array" aca="1" ref="J259" ca="1">_xlfn.IFS('historyTags 2'!J259="have", "have", 'onchangeTags 2'!J259="have", "have", 'procTags 2'!J259="have", "have", 'historyTags 2'!J259="extra", "extra", 'onchangeTags 2'!J259="extra", "extra", 'procTags 2'!J259="extra", "extra", 'historyTags 2'!J259="missing", "missing", 'onchangeTags 2'!J259="missing", "missing", 'procTags 2'!J259="missing", "missing", 'historyTags 2'!J259="ignore", "ignore", 'onchangeTags 2'!J259="ignore", "ignore", 'procTags 2'!J259="ignore", "ignore")</f>
        <v>have</v>
      </c>
      <c r="K259" s="1" t="str" cm="1">
        <f t="array" aca="1" ref="K259" ca="1">_xlfn.IFS('historyTags 2'!K259="have", "have", 'onchangeTags 2'!K259="have", "have", 'procTags 2'!K259="have", "have", 'historyTags 2'!K259="extra", "extra", 'onchangeTags 2'!K259="extra", "extra", 'procTags 2'!K259="extra", "extra", 'historyTags 2'!K259="missing", "missing", 'onchangeTags 2'!K259="missing", "missing", 'procTags 2'!K259="missing", "missing", 'historyTags 2'!K259="ignore", "ignore", 'onchangeTags 2'!K259="ignore", "ignore", 'procTags 2'!K259="ignore", "ignore")</f>
        <v>have</v>
      </c>
      <c r="L259" s="1" t="str" cm="1">
        <f t="array" aca="1" ref="L259" ca="1">_xlfn.IFS('historyTags 2'!L259="have", "have", 'onchangeTags 2'!L259="have", "have", 'procTags 2'!L259="have", "have", 'historyTags 2'!L259="extra", "extra", 'onchangeTags 2'!L259="extra", "extra", 'procTags 2'!L259="extra", "extra", 'historyTags 2'!L259="missing", "missing", 'onchangeTags 2'!L259="missing", "missing", 'procTags 2'!L259="missing", "missing", 'historyTags 2'!L259="ignore", "ignore", 'onchangeTags 2'!L259="ignore", "ignore", 'procTags 2'!L259="ignore", "ignore")</f>
        <v>missing</v>
      </c>
      <c r="M259" s="1" t="str" cm="1">
        <f t="array" aca="1" ref="M259" ca="1">_xlfn.IFS('historyTags 2'!M259="have", "have", 'onchangeTags 2'!M259="have", "have", 'procTags 2'!M259="have", "have", 'historyTags 2'!M259="extra", "extra", 'onchangeTags 2'!M259="extra", "extra", 'procTags 2'!M259="extra", "extra", 'historyTags 2'!M259="missing", "missing", 'onchangeTags 2'!M259="missing", "missing", 'procTags 2'!M259="missing", "missing", 'historyTags 2'!M259="ignore", "ignore", 'onchangeTags 2'!M259="ignore", "ignore", 'procTags 2'!M259="ignore", "ignore")</f>
        <v>have</v>
      </c>
      <c r="N259" s="1" t="str" cm="1">
        <f t="array" aca="1" ref="N259" ca="1">_xlfn.IFS('historyTags 2'!N259="have", "have", 'onchangeTags 2'!N259="have", "have", 'procTags 2'!N259="have", "have", 'historyTags 2'!N259="extra", "extra", 'onchangeTags 2'!N259="extra", "extra", 'procTags 2'!N259="extra", "extra", 'historyTags 2'!N259="missing", "missing", 'onchangeTags 2'!N259="missing", "missing", 'procTags 2'!N259="missing", "missing", 'historyTags 2'!N259="ignore", "ignore", 'onchangeTags 2'!N259="ignore", "ignore", 'procTags 2'!N259="ignore", "ignore")</f>
        <v>have</v>
      </c>
      <c r="O259" s="1" t="str" cm="1">
        <f t="array" aca="1" ref="O259" ca="1">_xlfn.IFS('historyTags 2'!O259="have", "have", 'onchangeTags 2'!O259="have", "have", 'procTags 2'!O259="have", "have", 'historyTags 2'!O259="extra", "extra", 'onchangeTags 2'!O259="extra", "extra", 'procTags 2'!O259="extra", "extra", 'historyTags 2'!O259="missing", "missing", 'onchangeTags 2'!O259="missing", "missing", 'procTags 2'!O259="missing", "missing", 'historyTags 2'!O259="ignore", "ignore", 'onchangeTags 2'!O259="ignore", "ignore", 'procTags 2'!O259="ignore", "ignore")</f>
        <v>have</v>
      </c>
      <c r="P259" s="1" t="str" cm="1">
        <f t="array" aca="1" ref="P259" ca="1">_xlfn.IFS('historyTags 2'!P259="have", "have", 'onchangeTags 2'!P259="have", "have", 'procTags 2'!P259="have", "have", 'historyTags 2'!P259="extra", "extra", 'onchangeTags 2'!P259="extra", "extra", 'procTags 2'!P259="extra", "extra", 'historyTags 2'!P259="missing", "missing", 'onchangeTags 2'!P259="missing", "missing", 'procTags 2'!P259="missing", "missing", 'historyTags 2'!P259="ignore", "ignore", 'onchangeTags 2'!P259="ignore", "ignore", 'procTags 2'!P259="ignore", "ignore")</f>
        <v>ignore</v>
      </c>
    </row>
    <row r="260" spans="1:16" x14ac:dyDescent="0.2">
      <c r="A260" s="1" t="str">
        <f ca="1">IFERROR(__xludf.DUMMYFUNCTION("""COMPUTED_VALUE"""),"sd_24hr_prev_rain_ml")</f>
        <v>sd_24hr_prev_rain_ml</v>
      </c>
      <c r="B260" s="1" t="str" cm="1">
        <f t="array" aca="1" ref="B260" ca="1">_xlfn.IFS('historyTags 2'!B260="have", "have", 'onchangeTags 2'!B260="have", "have", 'procTags 2'!B260="have", "have", 'historyTags 2'!B260="extra", "extra", 'onchangeTags 2'!B260="extra", "extra", 'procTags 2'!B260="extra", "extra", 'historyTags 2'!B260="missing", "missing", 'onchangeTags 2'!B260="missing", "missing", 'procTags 2'!B260="missing", "missing", 'historyTags 2'!B260="ignore", "ignore", 'onchangeTags 2'!B260="ignore", "ignore", 'procTags 2'!B260="ignore", "ignore")</f>
        <v>ignore</v>
      </c>
      <c r="C260" s="1" t="str" cm="1">
        <f t="array" aca="1" ref="C260" ca="1">_xlfn.IFS('historyTags 2'!C260="have", "have", 'onchangeTags 2'!C260="have", "have", 'procTags 2'!C260="have", "have", 'historyTags 2'!C260="extra", "extra", 'onchangeTags 2'!C260="extra", "extra", 'procTags 2'!C260="extra", "extra", 'historyTags 2'!C260="missing", "missing", 'onchangeTags 2'!C260="missing", "missing", 'procTags 2'!C260="missing", "missing", 'historyTags 2'!C260="ignore", "ignore", 'onchangeTags 2'!C260="ignore", "ignore", 'procTags 2'!C260="ignore", "ignore")</f>
        <v>ignore</v>
      </c>
      <c r="D260" s="1" t="str" cm="1">
        <f t="array" aca="1" ref="D260" ca="1">_xlfn.IFS('historyTags 2'!D260="have", "have", 'onchangeTags 2'!D260="have", "have", 'procTags 2'!D260="have", "have", 'historyTags 2'!D260="extra", "extra", 'onchangeTags 2'!D260="extra", "extra", 'procTags 2'!D260="extra", "extra", 'historyTags 2'!D260="missing", "missing", 'onchangeTags 2'!D260="missing", "missing", 'procTags 2'!D260="missing", "missing", 'historyTags 2'!D260="ignore", "ignore", 'onchangeTags 2'!D260="ignore", "ignore", 'procTags 2'!D260="ignore", "ignore")</f>
        <v>ignore</v>
      </c>
      <c r="E260" s="1" t="str" cm="1">
        <f t="array" aca="1" ref="E260" ca="1">_xlfn.IFS('historyTags 2'!E260="have", "have", 'onchangeTags 2'!E260="have", "have", 'procTags 2'!E260="have", "have", 'historyTags 2'!E260="extra", "extra", 'onchangeTags 2'!E260="extra", "extra", 'procTags 2'!E260="extra", "extra", 'historyTags 2'!E260="missing", "missing", 'onchangeTags 2'!E260="missing", "missing", 'procTags 2'!E260="missing", "missing", 'historyTags 2'!E260="ignore", "ignore", 'onchangeTags 2'!E260="ignore", "ignore", 'procTags 2'!E260="ignore", "ignore")</f>
        <v>ignore</v>
      </c>
      <c r="F260" s="1" t="str" cm="1">
        <f t="array" aca="1" ref="F260" ca="1">_xlfn.IFS('historyTags 2'!F260="have", "have", 'onchangeTags 2'!F260="have", "have", 'procTags 2'!F260="have", "have", 'historyTags 2'!F260="extra", "extra", 'onchangeTags 2'!F260="extra", "extra", 'procTags 2'!F260="extra", "extra", 'historyTags 2'!F260="missing", "missing", 'onchangeTags 2'!F260="missing", "missing", 'procTags 2'!F260="missing", "missing", 'historyTags 2'!F260="ignore", "ignore", 'onchangeTags 2'!F260="ignore", "ignore", 'procTags 2'!F260="ignore", "ignore")</f>
        <v>ignore</v>
      </c>
      <c r="G260" s="1" t="str" cm="1">
        <f t="array" aca="1" ref="G260" ca="1">_xlfn.IFS('historyTags 2'!G260="have", "have", 'onchangeTags 2'!G260="have", "have", 'procTags 2'!G260="have", "have", 'historyTags 2'!G260="extra", "extra", 'onchangeTags 2'!G260="extra", "extra", 'procTags 2'!G260="extra", "extra", 'historyTags 2'!G260="missing", "missing", 'onchangeTags 2'!G260="missing", "missing", 'procTags 2'!G260="missing", "missing", 'historyTags 2'!G260="ignore", "ignore", 'onchangeTags 2'!G260="ignore", "ignore", 'procTags 2'!G260="ignore", "ignore")</f>
        <v>ignore</v>
      </c>
      <c r="H260" s="1" t="str" cm="1">
        <f t="array" aca="1" ref="H260" ca="1">_xlfn.IFS('historyTags 2'!H260="have", "have", 'onchangeTags 2'!H260="have", "have", 'procTags 2'!H260="have", "have", 'historyTags 2'!H260="extra", "extra", 'onchangeTags 2'!H260="extra", "extra", 'procTags 2'!H260="extra", "extra", 'historyTags 2'!H260="missing", "missing", 'onchangeTags 2'!H260="missing", "missing", 'procTags 2'!H260="missing", "missing", 'historyTags 2'!H260="ignore", "ignore", 'onchangeTags 2'!H260="ignore", "ignore", 'procTags 2'!H260="ignore", "ignore")</f>
        <v>ignore</v>
      </c>
      <c r="I260" s="1" t="str" cm="1">
        <f t="array" aca="1" ref="I260" ca="1">_xlfn.IFS('historyTags 2'!I260="have", "have", 'onchangeTags 2'!I260="have", "have", 'procTags 2'!I260="have", "have", 'historyTags 2'!I260="extra", "extra", 'onchangeTags 2'!I260="extra", "extra", 'procTags 2'!I260="extra", "extra", 'historyTags 2'!I260="missing", "missing", 'onchangeTags 2'!I260="missing", "missing", 'procTags 2'!I260="missing", "missing", 'historyTags 2'!I260="ignore", "ignore", 'onchangeTags 2'!I260="ignore", "ignore", 'procTags 2'!I260="ignore", "ignore")</f>
        <v>ignore</v>
      </c>
      <c r="J260" s="1" t="str" cm="1">
        <f t="array" aca="1" ref="J260" ca="1">_xlfn.IFS('historyTags 2'!J260="have", "have", 'onchangeTags 2'!J260="have", "have", 'procTags 2'!J260="have", "have", 'historyTags 2'!J260="extra", "extra", 'onchangeTags 2'!J260="extra", "extra", 'procTags 2'!J260="extra", "extra", 'historyTags 2'!J260="missing", "missing", 'onchangeTags 2'!J260="missing", "missing", 'procTags 2'!J260="missing", "missing", 'historyTags 2'!J260="ignore", "ignore", 'onchangeTags 2'!J260="ignore", "ignore", 'procTags 2'!J260="ignore", "ignore")</f>
        <v>ignore</v>
      </c>
      <c r="K260" s="1" t="str" cm="1">
        <f t="array" aca="1" ref="K260" ca="1">_xlfn.IFS('historyTags 2'!K260="have", "have", 'onchangeTags 2'!K260="have", "have", 'procTags 2'!K260="have", "have", 'historyTags 2'!K260="extra", "extra", 'onchangeTags 2'!K260="extra", "extra", 'procTags 2'!K260="extra", "extra", 'historyTags 2'!K260="missing", "missing", 'onchangeTags 2'!K260="missing", "missing", 'procTags 2'!K260="missing", "missing", 'historyTags 2'!K260="ignore", "ignore", 'onchangeTags 2'!K260="ignore", "ignore", 'procTags 2'!K260="ignore", "ignore")</f>
        <v>ignore</v>
      </c>
      <c r="L260" s="1" t="str" cm="1">
        <f t="array" aca="1" ref="L260" ca="1">_xlfn.IFS('historyTags 2'!L260="have", "have", 'onchangeTags 2'!L260="have", "have", 'procTags 2'!L260="have", "have", 'historyTags 2'!L260="extra", "extra", 'onchangeTags 2'!L260="extra", "extra", 'procTags 2'!L260="extra", "extra", 'historyTags 2'!L260="missing", "missing", 'onchangeTags 2'!L260="missing", "missing", 'procTags 2'!L260="missing", "missing", 'historyTags 2'!L260="ignore", "ignore", 'onchangeTags 2'!L260="ignore", "ignore", 'procTags 2'!L260="ignore", "ignore")</f>
        <v>ignore</v>
      </c>
      <c r="M260" s="1" t="str" cm="1">
        <f t="array" aca="1" ref="M260" ca="1">_xlfn.IFS('historyTags 2'!M260="have", "have", 'onchangeTags 2'!M260="have", "have", 'procTags 2'!M260="have", "have", 'historyTags 2'!M260="extra", "extra", 'onchangeTags 2'!M260="extra", "extra", 'procTags 2'!M260="extra", "extra", 'historyTags 2'!M260="missing", "missing", 'onchangeTags 2'!M260="missing", "missing", 'procTags 2'!M260="missing", "missing", 'historyTags 2'!M260="ignore", "ignore", 'onchangeTags 2'!M260="ignore", "ignore", 'procTags 2'!M260="ignore", "ignore")</f>
        <v>ignore</v>
      </c>
      <c r="N260" s="1" t="str" cm="1">
        <f t="array" aca="1" ref="N260" ca="1">_xlfn.IFS('historyTags 2'!N260="have", "have", 'onchangeTags 2'!N260="have", "have", 'procTags 2'!N260="have", "have", 'historyTags 2'!N260="extra", "extra", 'onchangeTags 2'!N260="extra", "extra", 'procTags 2'!N260="extra", "extra", 'historyTags 2'!N260="missing", "missing", 'onchangeTags 2'!N260="missing", "missing", 'procTags 2'!N260="missing", "missing", 'historyTags 2'!N260="ignore", "ignore", 'onchangeTags 2'!N260="ignore", "ignore", 'procTags 2'!N260="ignore", "ignore")</f>
        <v>ignore</v>
      </c>
      <c r="O260" s="1" t="str" cm="1">
        <f t="array" aca="1" ref="O260" ca="1">_xlfn.IFS('historyTags 2'!O260="have", "have", 'onchangeTags 2'!O260="have", "have", 'procTags 2'!O260="have", "have", 'historyTags 2'!O260="extra", "extra", 'onchangeTags 2'!O260="extra", "extra", 'procTags 2'!O260="extra", "extra", 'historyTags 2'!O260="missing", "missing", 'onchangeTags 2'!O260="missing", "missing", 'procTags 2'!O260="missing", "missing", 'historyTags 2'!O260="ignore", "ignore", 'onchangeTags 2'!O260="ignore", "ignore", 'procTags 2'!O260="ignore", "ignore")</f>
        <v>ignore</v>
      </c>
      <c r="P260" s="1" t="str" cm="1">
        <f t="array" aca="1" ref="P260" ca="1">_xlfn.IFS('historyTags 2'!P260="have", "have", 'onchangeTags 2'!P260="have", "have", 'procTags 2'!P260="have", "have", 'historyTags 2'!P260="extra", "extra", 'onchangeTags 2'!P260="extra", "extra", 'procTags 2'!P260="extra", "extra", 'historyTags 2'!P260="missing", "missing", 'onchangeTags 2'!P260="missing", "missing", 'procTags 2'!P260="missing", "missing", 'historyTags 2'!P260="ignore", "ignore", 'onchangeTags 2'!P260="ignore", "ignore", 'procTags 2'!P260="ignore", "ignore")</f>
        <v>have</v>
      </c>
    </row>
    <row r="261" spans="1:16" x14ac:dyDescent="0.2">
      <c r="A261" s="1" t="str">
        <f ca="1">IFERROR(__xludf.DUMMYFUNCTION("""COMPUTED_VALUE"""),"sd_24hr_rain_ml")</f>
        <v>sd_24hr_rain_ml</v>
      </c>
      <c r="B261" s="1" t="str" cm="1">
        <f t="array" aca="1" ref="B261" ca="1">_xlfn.IFS('historyTags 2'!B261="have", "have", 'onchangeTags 2'!B261="have", "have", 'procTags 2'!B261="have", "have", 'historyTags 2'!B261="extra", "extra", 'onchangeTags 2'!B261="extra", "extra", 'procTags 2'!B261="extra", "extra", 'historyTags 2'!B261="missing", "missing", 'onchangeTags 2'!B261="missing", "missing", 'procTags 2'!B261="missing", "missing", 'historyTags 2'!B261="ignore", "ignore", 'onchangeTags 2'!B261="ignore", "ignore", 'procTags 2'!B261="ignore", "ignore")</f>
        <v>ignore</v>
      </c>
      <c r="C261" s="1" t="str" cm="1">
        <f t="array" aca="1" ref="C261" ca="1">_xlfn.IFS('historyTags 2'!C261="have", "have", 'onchangeTags 2'!C261="have", "have", 'procTags 2'!C261="have", "have", 'historyTags 2'!C261="extra", "extra", 'onchangeTags 2'!C261="extra", "extra", 'procTags 2'!C261="extra", "extra", 'historyTags 2'!C261="missing", "missing", 'onchangeTags 2'!C261="missing", "missing", 'procTags 2'!C261="missing", "missing", 'historyTags 2'!C261="ignore", "ignore", 'onchangeTags 2'!C261="ignore", "ignore", 'procTags 2'!C261="ignore", "ignore")</f>
        <v>ignore</v>
      </c>
      <c r="D261" s="1" t="str" cm="1">
        <f t="array" aca="1" ref="D261" ca="1">_xlfn.IFS('historyTags 2'!D261="have", "have", 'onchangeTags 2'!D261="have", "have", 'procTags 2'!D261="have", "have", 'historyTags 2'!D261="extra", "extra", 'onchangeTags 2'!D261="extra", "extra", 'procTags 2'!D261="extra", "extra", 'historyTags 2'!D261="missing", "missing", 'onchangeTags 2'!D261="missing", "missing", 'procTags 2'!D261="missing", "missing", 'historyTags 2'!D261="ignore", "ignore", 'onchangeTags 2'!D261="ignore", "ignore", 'procTags 2'!D261="ignore", "ignore")</f>
        <v>ignore</v>
      </c>
      <c r="E261" s="1" t="str" cm="1">
        <f t="array" aca="1" ref="E261" ca="1">_xlfn.IFS('historyTags 2'!E261="have", "have", 'onchangeTags 2'!E261="have", "have", 'procTags 2'!E261="have", "have", 'historyTags 2'!E261="extra", "extra", 'onchangeTags 2'!E261="extra", "extra", 'procTags 2'!E261="extra", "extra", 'historyTags 2'!E261="missing", "missing", 'onchangeTags 2'!E261="missing", "missing", 'procTags 2'!E261="missing", "missing", 'historyTags 2'!E261="ignore", "ignore", 'onchangeTags 2'!E261="ignore", "ignore", 'procTags 2'!E261="ignore", "ignore")</f>
        <v>ignore</v>
      </c>
      <c r="F261" s="1" t="str" cm="1">
        <f t="array" aca="1" ref="F261" ca="1">_xlfn.IFS('historyTags 2'!F261="have", "have", 'onchangeTags 2'!F261="have", "have", 'procTags 2'!F261="have", "have", 'historyTags 2'!F261="extra", "extra", 'onchangeTags 2'!F261="extra", "extra", 'procTags 2'!F261="extra", "extra", 'historyTags 2'!F261="missing", "missing", 'onchangeTags 2'!F261="missing", "missing", 'procTags 2'!F261="missing", "missing", 'historyTags 2'!F261="ignore", "ignore", 'onchangeTags 2'!F261="ignore", "ignore", 'procTags 2'!F261="ignore", "ignore")</f>
        <v>ignore</v>
      </c>
      <c r="G261" s="1" t="str" cm="1">
        <f t="array" aca="1" ref="G261" ca="1">_xlfn.IFS('historyTags 2'!G261="have", "have", 'onchangeTags 2'!G261="have", "have", 'procTags 2'!G261="have", "have", 'historyTags 2'!G261="extra", "extra", 'onchangeTags 2'!G261="extra", "extra", 'procTags 2'!G261="extra", "extra", 'historyTags 2'!G261="missing", "missing", 'onchangeTags 2'!G261="missing", "missing", 'procTags 2'!G261="missing", "missing", 'historyTags 2'!G261="ignore", "ignore", 'onchangeTags 2'!G261="ignore", "ignore", 'procTags 2'!G261="ignore", "ignore")</f>
        <v>ignore</v>
      </c>
      <c r="H261" s="1" t="str" cm="1">
        <f t="array" aca="1" ref="H261" ca="1">_xlfn.IFS('historyTags 2'!H261="have", "have", 'onchangeTags 2'!H261="have", "have", 'procTags 2'!H261="have", "have", 'historyTags 2'!H261="extra", "extra", 'onchangeTags 2'!H261="extra", "extra", 'procTags 2'!H261="extra", "extra", 'historyTags 2'!H261="missing", "missing", 'onchangeTags 2'!H261="missing", "missing", 'procTags 2'!H261="missing", "missing", 'historyTags 2'!H261="ignore", "ignore", 'onchangeTags 2'!H261="ignore", "ignore", 'procTags 2'!H261="ignore", "ignore")</f>
        <v>ignore</v>
      </c>
      <c r="I261" s="1" t="str" cm="1">
        <f t="array" aca="1" ref="I261" ca="1">_xlfn.IFS('historyTags 2'!I261="have", "have", 'onchangeTags 2'!I261="have", "have", 'procTags 2'!I261="have", "have", 'historyTags 2'!I261="extra", "extra", 'onchangeTags 2'!I261="extra", "extra", 'procTags 2'!I261="extra", "extra", 'historyTags 2'!I261="missing", "missing", 'onchangeTags 2'!I261="missing", "missing", 'procTags 2'!I261="missing", "missing", 'historyTags 2'!I261="ignore", "ignore", 'onchangeTags 2'!I261="ignore", "ignore", 'procTags 2'!I261="ignore", "ignore")</f>
        <v>ignore</v>
      </c>
      <c r="J261" s="1" t="str" cm="1">
        <f t="array" aca="1" ref="J261" ca="1">_xlfn.IFS('historyTags 2'!J261="have", "have", 'onchangeTags 2'!J261="have", "have", 'procTags 2'!J261="have", "have", 'historyTags 2'!J261="extra", "extra", 'onchangeTags 2'!J261="extra", "extra", 'procTags 2'!J261="extra", "extra", 'historyTags 2'!J261="missing", "missing", 'onchangeTags 2'!J261="missing", "missing", 'procTags 2'!J261="missing", "missing", 'historyTags 2'!J261="ignore", "ignore", 'onchangeTags 2'!J261="ignore", "ignore", 'procTags 2'!J261="ignore", "ignore")</f>
        <v>ignore</v>
      </c>
      <c r="K261" s="1" t="str" cm="1">
        <f t="array" aca="1" ref="K261" ca="1">_xlfn.IFS('historyTags 2'!K261="have", "have", 'onchangeTags 2'!K261="have", "have", 'procTags 2'!K261="have", "have", 'historyTags 2'!K261="extra", "extra", 'onchangeTags 2'!K261="extra", "extra", 'procTags 2'!K261="extra", "extra", 'historyTags 2'!K261="missing", "missing", 'onchangeTags 2'!K261="missing", "missing", 'procTags 2'!K261="missing", "missing", 'historyTags 2'!K261="ignore", "ignore", 'onchangeTags 2'!K261="ignore", "ignore", 'procTags 2'!K261="ignore", "ignore")</f>
        <v>ignore</v>
      </c>
      <c r="L261" s="1" t="str" cm="1">
        <f t="array" aca="1" ref="L261" ca="1">_xlfn.IFS('historyTags 2'!L261="have", "have", 'onchangeTags 2'!L261="have", "have", 'procTags 2'!L261="have", "have", 'historyTags 2'!L261="extra", "extra", 'onchangeTags 2'!L261="extra", "extra", 'procTags 2'!L261="extra", "extra", 'historyTags 2'!L261="missing", "missing", 'onchangeTags 2'!L261="missing", "missing", 'procTags 2'!L261="missing", "missing", 'historyTags 2'!L261="ignore", "ignore", 'onchangeTags 2'!L261="ignore", "ignore", 'procTags 2'!L261="ignore", "ignore")</f>
        <v>ignore</v>
      </c>
      <c r="M261" s="1" t="str" cm="1">
        <f t="array" aca="1" ref="M261" ca="1">_xlfn.IFS('historyTags 2'!M261="have", "have", 'onchangeTags 2'!M261="have", "have", 'procTags 2'!M261="have", "have", 'historyTags 2'!M261="extra", "extra", 'onchangeTags 2'!M261="extra", "extra", 'procTags 2'!M261="extra", "extra", 'historyTags 2'!M261="missing", "missing", 'onchangeTags 2'!M261="missing", "missing", 'procTags 2'!M261="missing", "missing", 'historyTags 2'!M261="ignore", "ignore", 'onchangeTags 2'!M261="ignore", "ignore", 'procTags 2'!M261="ignore", "ignore")</f>
        <v>ignore</v>
      </c>
      <c r="N261" s="1" t="str" cm="1">
        <f t="array" aca="1" ref="N261" ca="1">_xlfn.IFS('historyTags 2'!N261="have", "have", 'onchangeTags 2'!N261="have", "have", 'procTags 2'!N261="have", "have", 'historyTags 2'!N261="extra", "extra", 'onchangeTags 2'!N261="extra", "extra", 'procTags 2'!N261="extra", "extra", 'historyTags 2'!N261="missing", "missing", 'onchangeTags 2'!N261="missing", "missing", 'procTags 2'!N261="missing", "missing", 'historyTags 2'!N261="ignore", "ignore", 'onchangeTags 2'!N261="ignore", "ignore", 'procTags 2'!N261="ignore", "ignore")</f>
        <v>ignore</v>
      </c>
      <c r="O261" s="1" t="str" cm="1">
        <f t="array" aca="1" ref="O261" ca="1">_xlfn.IFS('historyTags 2'!O261="have", "have", 'onchangeTags 2'!O261="have", "have", 'procTags 2'!O261="have", "have", 'historyTags 2'!O261="extra", "extra", 'onchangeTags 2'!O261="extra", "extra", 'procTags 2'!O261="extra", "extra", 'historyTags 2'!O261="missing", "missing", 'onchangeTags 2'!O261="missing", "missing", 'procTags 2'!O261="missing", "missing", 'historyTags 2'!O261="ignore", "ignore", 'onchangeTags 2'!O261="ignore", "ignore", 'procTags 2'!O261="ignore", "ignore")</f>
        <v>ignore</v>
      </c>
      <c r="P261" s="1" t="str" cm="1">
        <f t="array" aca="1" ref="P261" ca="1">_xlfn.IFS('historyTags 2'!P261="have", "have", 'onchangeTags 2'!P261="have", "have", 'procTags 2'!P261="have", "have", 'historyTags 2'!P261="extra", "extra", 'onchangeTags 2'!P261="extra", "extra", 'procTags 2'!P261="extra", "extra", 'historyTags 2'!P261="missing", "missing", 'onchangeTags 2'!P261="missing", "missing", 'procTags 2'!P261="missing", "missing", 'historyTags 2'!P261="ignore", "ignore", 'onchangeTags 2'!P261="ignore", "ignore", 'procTags 2'!P261="ignore", "ignore")</f>
        <v>have</v>
      </c>
    </row>
    <row r="262" spans="1:16" x14ac:dyDescent="0.2">
      <c r="A262" s="1" t="str">
        <f ca="1">IFERROR(__xludf.DUMMYFUNCTION("""COMPUTED_VALUE"""),"sd_24hr_rth")</f>
        <v>sd_24hr_rth</v>
      </c>
      <c r="B262" s="1" t="str" cm="1">
        <f t="array" aca="1" ref="B262" ca="1">_xlfn.IFS('historyTags 2'!B262="have", "have", 'onchangeTags 2'!B262="have", "have", 'procTags 2'!B262="have", "have", 'historyTags 2'!B262="extra", "extra", 'onchangeTags 2'!B262="extra", "extra", 'procTags 2'!B262="extra", "extra", 'historyTags 2'!B262="missing", "missing", 'onchangeTags 2'!B262="missing", "missing", 'procTags 2'!B262="missing", "missing", 'historyTags 2'!B262="ignore", "ignore", 'onchangeTags 2'!B262="ignore", "ignore", 'procTags 2'!B262="ignore", "ignore")</f>
        <v>ignore</v>
      </c>
      <c r="C262" s="1" t="str" cm="1">
        <f t="array" aca="1" ref="C262" ca="1">_xlfn.IFS('historyTags 2'!C262="have", "have", 'onchangeTags 2'!C262="have", "have", 'procTags 2'!C262="have", "have", 'historyTags 2'!C262="extra", "extra", 'onchangeTags 2'!C262="extra", "extra", 'procTags 2'!C262="extra", "extra", 'historyTags 2'!C262="missing", "missing", 'onchangeTags 2'!C262="missing", "missing", 'procTags 2'!C262="missing", "missing", 'historyTags 2'!C262="ignore", "ignore", 'onchangeTags 2'!C262="ignore", "ignore", 'procTags 2'!C262="ignore", "ignore")</f>
        <v>ignore</v>
      </c>
      <c r="D262" s="1" t="str" cm="1">
        <f t="array" aca="1" ref="D262" ca="1">_xlfn.IFS('historyTags 2'!D262="have", "have", 'onchangeTags 2'!D262="have", "have", 'procTags 2'!D262="have", "have", 'historyTags 2'!D262="extra", "extra", 'onchangeTags 2'!D262="extra", "extra", 'procTags 2'!D262="extra", "extra", 'historyTags 2'!D262="missing", "missing", 'onchangeTags 2'!D262="missing", "missing", 'procTags 2'!D262="missing", "missing", 'historyTags 2'!D262="ignore", "ignore", 'onchangeTags 2'!D262="ignore", "ignore", 'procTags 2'!D262="ignore", "ignore")</f>
        <v>have</v>
      </c>
      <c r="E262" s="1" t="str" cm="1">
        <f t="array" aca="1" ref="E262" ca="1">_xlfn.IFS('historyTags 2'!E262="have", "have", 'onchangeTags 2'!E262="have", "have", 'procTags 2'!E262="have", "have", 'historyTags 2'!E262="extra", "extra", 'onchangeTags 2'!E262="extra", "extra", 'procTags 2'!E262="extra", "extra", 'historyTags 2'!E262="missing", "missing", 'onchangeTags 2'!E262="missing", "missing", 'procTags 2'!E262="missing", "missing", 'historyTags 2'!E262="ignore", "ignore", 'onchangeTags 2'!E262="ignore", "ignore", 'procTags 2'!E262="ignore", "ignore")</f>
        <v>have</v>
      </c>
      <c r="F262" s="1" t="str" cm="1">
        <f t="array" aca="1" ref="F262" ca="1">_xlfn.IFS('historyTags 2'!F262="have", "have", 'onchangeTags 2'!F262="have", "have", 'procTags 2'!F262="have", "have", 'historyTags 2'!F262="extra", "extra", 'onchangeTags 2'!F262="extra", "extra", 'procTags 2'!F262="extra", "extra", 'historyTags 2'!F262="missing", "missing", 'onchangeTags 2'!F262="missing", "missing", 'procTags 2'!F262="missing", "missing", 'historyTags 2'!F262="ignore", "ignore", 'onchangeTags 2'!F262="ignore", "ignore", 'procTags 2'!F262="ignore", "ignore")</f>
        <v>have</v>
      </c>
      <c r="G262" s="1" t="str" cm="1">
        <f t="array" aca="1" ref="G262" ca="1">_xlfn.IFS('historyTags 2'!G262="have", "have", 'onchangeTags 2'!G262="have", "have", 'procTags 2'!G262="have", "have", 'historyTags 2'!G262="extra", "extra", 'onchangeTags 2'!G262="extra", "extra", 'procTags 2'!G262="extra", "extra", 'historyTags 2'!G262="missing", "missing", 'onchangeTags 2'!G262="missing", "missing", 'procTags 2'!G262="missing", "missing", 'historyTags 2'!G262="ignore", "ignore", 'onchangeTags 2'!G262="ignore", "ignore", 'procTags 2'!G262="ignore", "ignore")</f>
        <v>have</v>
      </c>
      <c r="H262" s="1" t="str" cm="1">
        <f t="array" aca="1" ref="H262" ca="1">_xlfn.IFS('historyTags 2'!H262="have", "have", 'onchangeTags 2'!H262="have", "have", 'procTags 2'!H262="have", "have", 'historyTags 2'!H262="extra", "extra", 'onchangeTags 2'!H262="extra", "extra", 'procTags 2'!H262="extra", "extra", 'historyTags 2'!H262="missing", "missing", 'onchangeTags 2'!H262="missing", "missing", 'procTags 2'!H262="missing", "missing", 'historyTags 2'!H262="ignore", "ignore", 'onchangeTags 2'!H262="ignore", "ignore", 'procTags 2'!H262="ignore", "ignore")</f>
        <v>have</v>
      </c>
      <c r="I262" s="1" t="str" cm="1">
        <f t="array" aca="1" ref="I262" ca="1">_xlfn.IFS('historyTags 2'!I262="have", "have", 'onchangeTags 2'!I262="have", "have", 'procTags 2'!I262="have", "have", 'historyTags 2'!I262="extra", "extra", 'onchangeTags 2'!I262="extra", "extra", 'procTags 2'!I262="extra", "extra", 'historyTags 2'!I262="missing", "missing", 'onchangeTags 2'!I262="missing", "missing", 'procTags 2'!I262="missing", "missing", 'historyTags 2'!I262="ignore", "ignore", 'onchangeTags 2'!I262="ignore", "ignore", 'procTags 2'!I262="ignore", "ignore")</f>
        <v>have</v>
      </c>
      <c r="J262" s="1" t="str" cm="1">
        <f t="array" aca="1" ref="J262" ca="1">_xlfn.IFS('historyTags 2'!J262="have", "have", 'onchangeTags 2'!J262="have", "have", 'procTags 2'!J262="have", "have", 'historyTags 2'!J262="extra", "extra", 'onchangeTags 2'!J262="extra", "extra", 'procTags 2'!J262="extra", "extra", 'historyTags 2'!J262="missing", "missing", 'onchangeTags 2'!J262="missing", "missing", 'procTags 2'!J262="missing", "missing", 'historyTags 2'!J262="ignore", "ignore", 'onchangeTags 2'!J262="ignore", "ignore", 'procTags 2'!J262="ignore", "ignore")</f>
        <v>have</v>
      </c>
      <c r="K262" s="1" t="str" cm="1">
        <f t="array" aca="1" ref="K262" ca="1">_xlfn.IFS('historyTags 2'!K262="have", "have", 'onchangeTags 2'!K262="have", "have", 'procTags 2'!K262="have", "have", 'historyTags 2'!K262="extra", "extra", 'onchangeTags 2'!K262="extra", "extra", 'procTags 2'!K262="extra", "extra", 'historyTags 2'!K262="missing", "missing", 'onchangeTags 2'!K262="missing", "missing", 'procTags 2'!K262="missing", "missing", 'historyTags 2'!K262="ignore", "ignore", 'onchangeTags 2'!K262="ignore", "ignore", 'procTags 2'!K262="ignore", "ignore")</f>
        <v>have</v>
      </c>
      <c r="L262" s="1" t="str" cm="1">
        <f t="array" aca="1" ref="L262" ca="1">_xlfn.IFS('historyTags 2'!L262="have", "have", 'onchangeTags 2'!L262="have", "have", 'procTags 2'!L262="have", "have", 'historyTags 2'!L262="extra", "extra", 'onchangeTags 2'!L262="extra", "extra", 'procTags 2'!L262="extra", "extra", 'historyTags 2'!L262="missing", "missing", 'onchangeTags 2'!L262="missing", "missing", 'procTags 2'!L262="missing", "missing", 'historyTags 2'!L262="ignore", "ignore", 'onchangeTags 2'!L262="ignore", "ignore", 'procTags 2'!L262="ignore", "ignore")</f>
        <v>missing</v>
      </c>
      <c r="M262" s="1" t="str" cm="1">
        <f t="array" aca="1" ref="M262" ca="1">_xlfn.IFS('historyTags 2'!M262="have", "have", 'onchangeTags 2'!M262="have", "have", 'procTags 2'!M262="have", "have", 'historyTags 2'!M262="extra", "extra", 'onchangeTags 2'!M262="extra", "extra", 'procTags 2'!M262="extra", "extra", 'historyTags 2'!M262="missing", "missing", 'onchangeTags 2'!M262="missing", "missing", 'procTags 2'!M262="missing", "missing", 'historyTags 2'!M262="ignore", "ignore", 'onchangeTags 2'!M262="ignore", "ignore", 'procTags 2'!M262="ignore", "ignore")</f>
        <v>have</v>
      </c>
      <c r="N262" s="1" t="str" cm="1">
        <f t="array" aca="1" ref="N262" ca="1">_xlfn.IFS('historyTags 2'!N262="have", "have", 'onchangeTags 2'!N262="have", "have", 'procTags 2'!N262="have", "have", 'historyTags 2'!N262="extra", "extra", 'onchangeTags 2'!N262="extra", "extra", 'procTags 2'!N262="extra", "extra", 'historyTags 2'!N262="missing", "missing", 'onchangeTags 2'!N262="missing", "missing", 'procTags 2'!N262="missing", "missing", 'historyTags 2'!N262="ignore", "ignore", 'onchangeTags 2'!N262="ignore", "ignore", 'procTags 2'!N262="ignore", "ignore")</f>
        <v>have</v>
      </c>
      <c r="O262" s="1" t="str" cm="1">
        <f t="array" aca="1" ref="O262" ca="1">_xlfn.IFS('historyTags 2'!O262="have", "have", 'onchangeTags 2'!O262="have", "have", 'procTags 2'!O262="have", "have", 'historyTags 2'!O262="extra", "extra", 'onchangeTags 2'!O262="extra", "extra", 'procTags 2'!O262="extra", "extra", 'historyTags 2'!O262="missing", "missing", 'onchangeTags 2'!O262="missing", "missing", 'procTags 2'!O262="missing", "missing", 'historyTags 2'!O262="ignore", "ignore", 'onchangeTags 2'!O262="ignore", "ignore", 'procTags 2'!O262="ignore", "ignore")</f>
        <v>have</v>
      </c>
      <c r="P262" s="1" t="str" cm="1">
        <f t="array" aca="1" ref="P262" ca="1">_xlfn.IFS('historyTags 2'!P262="have", "have", 'onchangeTags 2'!P262="have", "have", 'procTags 2'!P262="have", "have", 'historyTags 2'!P262="extra", "extra", 'onchangeTags 2'!P262="extra", "extra", 'procTags 2'!P262="extra", "extra", 'historyTags 2'!P262="missing", "missing", 'onchangeTags 2'!P262="missing", "missing", 'procTags 2'!P262="missing", "missing", 'historyTags 2'!P262="ignore", "ignore", 'onchangeTags 2'!P262="ignore", "ignore", 'procTags 2'!P262="ignore", "ignore")</f>
        <v>ignore</v>
      </c>
    </row>
    <row r="263" spans="1:16" x14ac:dyDescent="0.2">
      <c r="A263" s="1" t="str">
        <f ca="1">IFERROR(__xludf.DUMMYFUNCTION("""COMPUTED_VALUE"""),"sd_day_prev_et")</f>
        <v>sd_day_prev_et</v>
      </c>
      <c r="B263" s="1" t="str" cm="1">
        <f t="array" aca="1" ref="B263" ca="1">_xlfn.IFS('historyTags 2'!B263="have", "have", 'onchangeTags 2'!B263="have", "have", 'procTags 2'!B263="have", "have", 'historyTags 2'!B263="extra", "extra", 'onchangeTags 2'!B263="extra", "extra", 'procTags 2'!B263="extra", "extra", 'historyTags 2'!B263="missing", "missing", 'onchangeTags 2'!B263="missing", "missing", 'procTags 2'!B263="missing", "missing", 'historyTags 2'!B263="ignore", "ignore", 'onchangeTags 2'!B263="ignore", "ignore", 'procTags 2'!B263="ignore", "ignore")</f>
        <v>ignore</v>
      </c>
      <c r="C263" s="1" t="str" cm="1">
        <f t="array" aca="1" ref="C263" ca="1">_xlfn.IFS('historyTags 2'!C263="have", "have", 'onchangeTags 2'!C263="have", "have", 'procTags 2'!C263="have", "have", 'historyTags 2'!C263="extra", "extra", 'onchangeTags 2'!C263="extra", "extra", 'procTags 2'!C263="extra", "extra", 'historyTags 2'!C263="missing", "missing", 'onchangeTags 2'!C263="missing", "missing", 'procTags 2'!C263="missing", "missing", 'historyTags 2'!C263="ignore", "ignore", 'onchangeTags 2'!C263="ignore", "ignore", 'procTags 2'!C263="ignore", "ignore")</f>
        <v>ignore</v>
      </c>
      <c r="D263" s="1" t="str" cm="1">
        <f t="array" aca="1" ref="D263" ca="1">_xlfn.IFS('historyTags 2'!D263="have", "have", 'onchangeTags 2'!D263="have", "have", 'procTags 2'!D263="have", "have", 'historyTags 2'!D263="extra", "extra", 'onchangeTags 2'!D263="extra", "extra", 'procTags 2'!D263="extra", "extra", 'historyTags 2'!D263="missing", "missing", 'onchangeTags 2'!D263="missing", "missing", 'procTags 2'!D263="missing", "missing", 'historyTags 2'!D263="ignore", "ignore", 'onchangeTags 2'!D263="ignore", "ignore", 'procTags 2'!D263="ignore", "ignore")</f>
        <v>have</v>
      </c>
      <c r="E263" s="1" t="str" cm="1">
        <f t="array" aca="1" ref="E263" ca="1">_xlfn.IFS('historyTags 2'!E263="have", "have", 'onchangeTags 2'!E263="have", "have", 'procTags 2'!E263="have", "have", 'historyTags 2'!E263="extra", "extra", 'onchangeTags 2'!E263="extra", "extra", 'procTags 2'!E263="extra", "extra", 'historyTags 2'!E263="missing", "missing", 'onchangeTags 2'!E263="missing", "missing", 'procTags 2'!E263="missing", "missing", 'historyTags 2'!E263="ignore", "ignore", 'onchangeTags 2'!E263="ignore", "ignore", 'procTags 2'!E263="ignore", "ignore")</f>
        <v>have</v>
      </c>
      <c r="F263" s="1" t="str" cm="1">
        <f t="array" aca="1" ref="F263" ca="1">_xlfn.IFS('historyTags 2'!F263="have", "have", 'onchangeTags 2'!F263="have", "have", 'procTags 2'!F263="have", "have", 'historyTags 2'!F263="extra", "extra", 'onchangeTags 2'!F263="extra", "extra", 'procTags 2'!F263="extra", "extra", 'historyTags 2'!F263="missing", "missing", 'onchangeTags 2'!F263="missing", "missing", 'procTags 2'!F263="missing", "missing", 'historyTags 2'!F263="ignore", "ignore", 'onchangeTags 2'!F263="ignore", "ignore", 'procTags 2'!F263="ignore", "ignore")</f>
        <v>have</v>
      </c>
      <c r="G263" s="1" t="str" cm="1">
        <f t="array" aca="1" ref="G263" ca="1">_xlfn.IFS('historyTags 2'!G263="have", "have", 'onchangeTags 2'!G263="have", "have", 'procTags 2'!G263="have", "have", 'historyTags 2'!G263="extra", "extra", 'onchangeTags 2'!G263="extra", "extra", 'procTags 2'!G263="extra", "extra", 'historyTags 2'!G263="missing", "missing", 'onchangeTags 2'!G263="missing", "missing", 'procTags 2'!G263="missing", "missing", 'historyTags 2'!G263="ignore", "ignore", 'onchangeTags 2'!G263="ignore", "ignore", 'procTags 2'!G263="ignore", "ignore")</f>
        <v>have</v>
      </c>
      <c r="H263" s="1" t="str" cm="1">
        <f t="array" aca="1" ref="H263" ca="1">_xlfn.IFS('historyTags 2'!H263="have", "have", 'onchangeTags 2'!H263="have", "have", 'procTags 2'!H263="have", "have", 'historyTags 2'!H263="extra", "extra", 'onchangeTags 2'!H263="extra", "extra", 'procTags 2'!H263="extra", "extra", 'historyTags 2'!H263="missing", "missing", 'onchangeTags 2'!H263="missing", "missing", 'procTags 2'!H263="missing", "missing", 'historyTags 2'!H263="ignore", "ignore", 'onchangeTags 2'!H263="ignore", "ignore", 'procTags 2'!H263="ignore", "ignore")</f>
        <v>have</v>
      </c>
      <c r="I263" s="1" t="str" cm="1">
        <f t="array" aca="1" ref="I263" ca="1">_xlfn.IFS('historyTags 2'!I263="have", "have", 'onchangeTags 2'!I263="have", "have", 'procTags 2'!I263="have", "have", 'historyTags 2'!I263="extra", "extra", 'onchangeTags 2'!I263="extra", "extra", 'procTags 2'!I263="extra", "extra", 'historyTags 2'!I263="missing", "missing", 'onchangeTags 2'!I263="missing", "missing", 'procTags 2'!I263="missing", "missing", 'historyTags 2'!I263="ignore", "ignore", 'onchangeTags 2'!I263="ignore", "ignore", 'procTags 2'!I263="ignore", "ignore")</f>
        <v>have</v>
      </c>
      <c r="J263" s="1" t="str" cm="1">
        <f t="array" aca="1" ref="J263" ca="1">_xlfn.IFS('historyTags 2'!J263="have", "have", 'onchangeTags 2'!J263="have", "have", 'procTags 2'!J263="have", "have", 'historyTags 2'!J263="extra", "extra", 'onchangeTags 2'!J263="extra", "extra", 'procTags 2'!J263="extra", "extra", 'historyTags 2'!J263="missing", "missing", 'onchangeTags 2'!J263="missing", "missing", 'procTags 2'!J263="missing", "missing", 'historyTags 2'!J263="ignore", "ignore", 'onchangeTags 2'!J263="ignore", "ignore", 'procTags 2'!J263="ignore", "ignore")</f>
        <v>have</v>
      </c>
      <c r="K263" s="1" t="str" cm="1">
        <f t="array" aca="1" ref="K263" ca="1">_xlfn.IFS('historyTags 2'!K263="have", "have", 'onchangeTags 2'!K263="have", "have", 'procTags 2'!K263="have", "have", 'historyTags 2'!K263="extra", "extra", 'onchangeTags 2'!K263="extra", "extra", 'procTags 2'!K263="extra", "extra", 'historyTags 2'!K263="missing", "missing", 'onchangeTags 2'!K263="missing", "missing", 'procTags 2'!K263="missing", "missing", 'historyTags 2'!K263="ignore", "ignore", 'onchangeTags 2'!K263="ignore", "ignore", 'procTags 2'!K263="ignore", "ignore")</f>
        <v>have</v>
      </c>
      <c r="L263" s="1" t="str" cm="1">
        <f t="array" aca="1" ref="L263" ca="1">_xlfn.IFS('historyTags 2'!L263="have", "have", 'onchangeTags 2'!L263="have", "have", 'procTags 2'!L263="have", "have", 'historyTags 2'!L263="extra", "extra", 'onchangeTags 2'!L263="extra", "extra", 'procTags 2'!L263="extra", "extra", 'historyTags 2'!L263="missing", "missing", 'onchangeTags 2'!L263="missing", "missing", 'procTags 2'!L263="missing", "missing", 'historyTags 2'!L263="ignore", "ignore", 'onchangeTags 2'!L263="ignore", "ignore", 'procTags 2'!L263="ignore", "ignore")</f>
        <v>have</v>
      </c>
      <c r="M263" s="1" t="str" cm="1">
        <f t="array" aca="1" ref="M263" ca="1">_xlfn.IFS('historyTags 2'!M263="have", "have", 'onchangeTags 2'!M263="have", "have", 'procTags 2'!M263="have", "have", 'historyTags 2'!M263="extra", "extra", 'onchangeTags 2'!M263="extra", "extra", 'procTags 2'!M263="extra", "extra", 'historyTags 2'!M263="missing", "missing", 'onchangeTags 2'!M263="missing", "missing", 'procTags 2'!M263="missing", "missing", 'historyTags 2'!M263="ignore", "ignore", 'onchangeTags 2'!M263="ignore", "ignore", 'procTags 2'!M263="ignore", "ignore")</f>
        <v>have</v>
      </c>
      <c r="N263" s="1" t="str" cm="1">
        <f t="array" aca="1" ref="N263" ca="1">_xlfn.IFS('historyTags 2'!N263="have", "have", 'onchangeTags 2'!N263="have", "have", 'procTags 2'!N263="have", "have", 'historyTags 2'!N263="extra", "extra", 'onchangeTags 2'!N263="extra", "extra", 'procTags 2'!N263="extra", "extra", 'historyTags 2'!N263="missing", "missing", 'onchangeTags 2'!N263="missing", "missing", 'procTags 2'!N263="missing", "missing", 'historyTags 2'!N263="ignore", "ignore", 'onchangeTags 2'!N263="ignore", "ignore", 'procTags 2'!N263="ignore", "ignore")</f>
        <v>have</v>
      </c>
      <c r="O263" s="1" t="str" cm="1">
        <f t="array" aca="1" ref="O263" ca="1">_xlfn.IFS('historyTags 2'!O263="have", "have", 'onchangeTags 2'!O263="have", "have", 'procTags 2'!O263="have", "have", 'historyTags 2'!O263="extra", "extra", 'onchangeTags 2'!O263="extra", "extra", 'procTags 2'!O263="extra", "extra", 'historyTags 2'!O263="missing", "missing", 'onchangeTags 2'!O263="missing", "missing", 'procTags 2'!O263="missing", "missing", 'historyTags 2'!O263="ignore", "ignore", 'onchangeTags 2'!O263="ignore", "ignore", 'procTags 2'!O263="ignore", "ignore")</f>
        <v>have</v>
      </c>
      <c r="P263" s="1" t="str" cm="1">
        <f t="array" aca="1" ref="P263" ca="1">_xlfn.IFS('historyTags 2'!P263="have", "have", 'onchangeTags 2'!P263="have", "have", 'procTags 2'!P263="have", "have", 'historyTags 2'!P263="extra", "extra", 'onchangeTags 2'!P263="extra", "extra", 'procTags 2'!P263="extra", "extra", 'historyTags 2'!P263="missing", "missing", 'onchangeTags 2'!P263="missing", "missing", 'procTags 2'!P263="missing", "missing", 'historyTags 2'!P263="ignore", "ignore", 'onchangeTags 2'!P263="ignore", "ignore", 'procTags 2'!P263="ignore", "ignore")</f>
        <v>ignore</v>
      </c>
    </row>
    <row r="264" spans="1:16" x14ac:dyDescent="0.2">
      <c r="A264" s="1" t="str">
        <f ca="1">IFERROR(__xludf.DUMMYFUNCTION("""COMPUTED_VALUE"""),"sd_day_prev_par")</f>
        <v>sd_day_prev_par</v>
      </c>
      <c r="B264" s="1" t="str" cm="1">
        <f t="array" aca="1" ref="B264" ca="1">_xlfn.IFS('historyTags 2'!B264="have", "have", 'onchangeTags 2'!B264="have", "have", 'procTags 2'!B264="have", "have", 'historyTags 2'!B264="extra", "extra", 'onchangeTags 2'!B264="extra", "extra", 'procTags 2'!B264="extra", "extra", 'historyTags 2'!B264="missing", "missing", 'onchangeTags 2'!B264="missing", "missing", 'procTags 2'!B264="missing", "missing", 'historyTags 2'!B264="ignore", "ignore", 'onchangeTags 2'!B264="ignore", "ignore", 'procTags 2'!B264="ignore", "ignore")</f>
        <v>ignore</v>
      </c>
      <c r="C264" s="1" t="str" cm="1">
        <f t="array" aca="1" ref="C264" ca="1">_xlfn.IFS('historyTags 2'!C264="have", "have", 'onchangeTags 2'!C264="have", "have", 'procTags 2'!C264="have", "have", 'historyTags 2'!C264="extra", "extra", 'onchangeTags 2'!C264="extra", "extra", 'procTags 2'!C264="extra", "extra", 'historyTags 2'!C264="missing", "missing", 'onchangeTags 2'!C264="missing", "missing", 'procTags 2'!C264="missing", "missing", 'historyTags 2'!C264="ignore", "ignore", 'onchangeTags 2'!C264="ignore", "ignore", 'procTags 2'!C264="ignore", "ignore")</f>
        <v>ignore</v>
      </c>
      <c r="D264" s="1" t="str" cm="1">
        <f t="array" aca="1" ref="D264" ca="1">_xlfn.IFS('historyTags 2'!D264="have", "have", 'onchangeTags 2'!D264="have", "have", 'procTags 2'!D264="have", "have", 'historyTags 2'!D264="extra", "extra", 'onchangeTags 2'!D264="extra", "extra", 'procTags 2'!D264="extra", "extra", 'historyTags 2'!D264="missing", "missing", 'onchangeTags 2'!D264="missing", "missing", 'procTags 2'!D264="missing", "missing", 'historyTags 2'!D264="ignore", "ignore", 'onchangeTags 2'!D264="ignore", "ignore", 'procTags 2'!D264="ignore", "ignore")</f>
        <v>ignore</v>
      </c>
      <c r="E264" s="1" t="str" cm="1">
        <f t="array" aca="1" ref="E264" ca="1">_xlfn.IFS('historyTags 2'!E264="have", "have", 'onchangeTags 2'!E264="have", "have", 'procTags 2'!E264="have", "have", 'historyTags 2'!E264="extra", "extra", 'onchangeTags 2'!E264="extra", "extra", 'procTags 2'!E264="extra", "extra", 'historyTags 2'!E264="missing", "missing", 'onchangeTags 2'!E264="missing", "missing", 'procTags 2'!E264="missing", "missing", 'historyTags 2'!E264="ignore", "ignore", 'onchangeTags 2'!E264="ignore", "ignore", 'procTags 2'!E264="ignore", "ignore")</f>
        <v>ignore</v>
      </c>
      <c r="F264" s="1" t="str" cm="1">
        <f t="array" aca="1" ref="F264" ca="1">_xlfn.IFS('historyTags 2'!F264="have", "have", 'onchangeTags 2'!F264="have", "have", 'procTags 2'!F264="have", "have", 'historyTags 2'!F264="extra", "extra", 'onchangeTags 2'!F264="extra", "extra", 'procTags 2'!F264="extra", "extra", 'historyTags 2'!F264="missing", "missing", 'onchangeTags 2'!F264="missing", "missing", 'procTags 2'!F264="missing", "missing", 'historyTags 2'!F264="ignore", "ignore", 'onchangeTags 2'!F264="ignore", "ignore", 'procTags 2'!F264="ignore", "ignore")</f>
        <v>ignore</v>
      </c>
      <c r="G264" s="1" t="str" cm="1">
        <f t="array" aca="1" ref="G264" ca="1">_xlfn.IFS('historyTags 2'!G264="have", "have", 'onchangeTags 2'!G264="have", "have", 'procTags 2'!G264="have", "have", 'historyTags 2'!G264="extra", "extra", 'onchangeTags 2'!G264="extra", "extra", 'procTags 2'!G264="extra", "extra", 'historyTags 2'!G264="missing", "missing", 'onchangeTags 2'!G264="missing", "missing", 'procTags 2'!G264="missing", "missing", 'historyTags 2'!G264="ignore", "ignore", 'onchangeTags 2'!G264="ignore", "ignore", 'procTags 2'!G264="ignore", "ignore")</f>
        <v>ignore</v>
      </c>
      <c r="H264" s="1" t="str" cm="1">
        <f t="array" aca="1" ref="H264" ca="1">_xlfn.IFS('historyTags 2'!H264="have", "have", 'onchangeTags 2'!H264="have", "have", 'procTags 2'!H264="have", "have", 'historyTags 2'!H264="extra", "extra", 'onchangeTags 2'!H264="extra", "extra", 'procTags 2'!H264="extra", "extra", 'historyTags 2'!H264="missing", "missing", 'onchangeTags 2'!H264="missing", "missing", 'procTags 2'!H264="missing", "missing", 'historyTags 2'!H264="ignore", "ignore", 'onchangeTags 2'!H264="ignore", "ignore", 'procTags 2'!H264="ignore", "ignore")</f>
        <v>ignore</v>
      </c>
      <c r="I264" s="1" t="str" cm="1">
        <f t="array" aca="1" ref="I264" ca="1">_xlfn.IFS('historyTags 2'!I264="have", "have", 'onchangeTags 2'!I264="have", "have", 'procTags 2'!I264="have", "have", 'historyTags 2'!I264="extra", "extra", 'onchangeTags 2'!I264="extra", "extra", 'procTags 2'!I264="extra", "extra", 'historyTags 2'!I264="missing", "missing", 'onchangeTags 2'!I264="missing", "missing", 'procTags 2'!I264="missing", "missing", 'historyTags 2'!I264="ignore", "ignore", 'onchangeTags 2'!I264="ignore", "ignore", 'procTags 2'!I264="ignore", "ignore")</f>
        <v>ignore</v>
      </c>
      <c r="J264" s="1" t="str" cm="1">
        <f t="array" aca="1" ref="J264" ca="1">_xlfn.IFS('historyTags 2'!J264="have", "have", 'onchangeTags 2'!J264="have", "have", 'procTags 2'!J264="have", "have", 'historyTags 2'!J264="extra", "extra", 'onchangeTags 2'!J264="extra", "extra", 'procTags 2'!J264="extra", "extra", 'historyTags 2'!J264="missing", "missing", 'onchangeTags 2'!J264="missing", "missing", 'procTags 2'!J264="missing", "missing", 'historyTags 2'!J264="ignore", "ignore", 'onchangeTags 2'!J264="ignore", "ignore", 'procTags 2'!J264="ignore", "ignore")</f>
        <v>ignore</v>
      </c>
      <c r="K264" s="1" t="str" cm="1">
        <f t="array" aca="1" ref="K264" ca="1">_xlfn.IFS('historyTags 2'!K264="have", "have", 'onchangeTags 2'!K264="have", "have", 'procTags 2'!K264="have", "have", 'historyTags 2'!K264="extra", "extra", 'onchangeTags 2'!K264="extra", "extra", 'procTags 2'!K264="extra", "extra", 'historyTags 2'!K264="missing", "missing", 'onchangeTags 2'!K264="missing", "missing", 'procTags 2'!K264="missing", "missing", 'historyTags 2'!K264="ignore", "ignore", 'onchangeTags 2'!K264="ignore", "ignore", 'procTags 2'!K264="ignore", "ignore")</f>
        <v>ignore</v>
      </c>
      <c r="L264" s="1" t="str" cm="1">
        <f t="array" aca="1" ref="L264" ca="1">_xlfn.IFS('historyTags 2'!L264="have", "have", 'onchangeTags 2'!L264="have", "have", 'procTags 2'!L264="have", "have", 'historyTags 2'!L264="extra", "extra", 'onchangeTags 2'!L264="extra", "extra", 'procTags 2'!L264="extra", "extra", 'historyTags 2'!L264="missing", "missing", 'onchangeTags 2'!L264="missing", "missing", 'procTags 2'!L264="missing", "missing", 'historyTags 2'!L264="ignore", "ignore", 'onchangeTags 2'!L264="ignore", "ignore", 'procTags 2'!L264="ignore", "ignore")</f>
        <v>ignore</v>
      </c>
      <c r="M264" s="1" t="str" cm="1">
        <f t="array" aca="1" ref="M264" ca="1">_xlfn.IFS('historyTags 2'!M264="have", "have", 'onchangeTags 2'!M264="have", "have", 'procTags 2'!M264="have", "have", 'historyTags 2'!M264="extra", "extra", 'onchangeTags 2'!M264="extra", "extra", 'procTags 2'!M264="extra", "extra", 'historyTags 2'!M264="missing", "missing", 'onchangeTags 2'!M264="missing", "missing", 'procTags 2'!M264="missing", "missing", 'historyTags 2'!M264="ignore", "ignore", 'onchangeTags 2'!M264="ignore", "ignore", 'procTags 2'!M264="ignore", "ignore")</f>
        <v>ignore</v>
      </c>
      <c r="N264" s="1" t="str" cm="1">
        <f t="array" aca="1" ref="N264" ca="1">_xlfn.IFS('historyTags 2'!N264="have", "have", 'onchangeTags 2'!N264="have", "have", 'procTags 2'!N264="have", "have", 'historyTags 2'!N264="extra", "extra", 'onchangeTags 2'!N264="extra", "extra", 'procTags 2'!N264="extra", "extra", 'historyTags 2'!N264="missing", "missing", 'onchangeTags 2'!N264="missing", "missing", 'procTags 2'!N264="missing", "missing", 'historyTags 2'!N264="ignore", "ignore", 'onchangeTags 2'!N264="ignore", "ignore", 'procTags 2'!N264="ignore", "ignore")</f>
        <v>ignore</v>
      </c>
      <c r="O264" s="1" t="str" cm="1">
        <f t="array" aca="1" ref="O264" ca="1">_xlfn.IFS('historyTags 2'!O264="have", "have", 'onchangeTags 2'!O264="have", "have", 'procTags 2'!O264="have", "have", 'historyTags 2'!O264="extra", "extra", 'onchangeTags 2'!O264="extra", "extra", 'procTags 2'!O264="extra", "extra", 'historyTags 2'!O264="missing", "missing", 'onchangeTags 2'!O264="missing", "missing", 'procTags 2'!O264="missing", "missing", 'historyTags 2'!O264="ignore", "ignore", 'onchangeTags 2'!O264="ignore", "ignore", 'procTags 2'!O264="ignore", "ignore")</f>
        <v>ignore</v>
      </c>
      <c r="P264" s="1" t="str" cm="1">
        <f t="array" aca="1" ref="P264" ca="1">_xlfn.IFS('historyTags 2'!P264="have", "have", 'onchangeTags 2'!P264="have", "have", 'procTags 2'!P264="have", "have", 'historyTags 2'!P264="extra", "extra", 'onchangeTags 2'!P264="extra", "extra", 'procTags 2'!P264="extra", "extra", 'historyTags 2'!P264="missing", "missing", 'onchangeTags 2'!P264="missing", "missing", 'procTags 2'!P264="missing", "missing", 'historyTags 2'!P264="ignore", "ignore", 'onchangeTags 2'!P264="ignore", "ignore", 'procTags 2'!P264="ignore", "ignore")</f>
        <v>have</v>
      </c>
    </row>
    <row r="265" spans="1:16" x14ac:dyDescent="0.2">
      <c r="A265" s="1" t="str">
        <f ca="1">IFERROR(__xludf.DUMMYFUNCTION("""COMPUTED_VALUE"""),"sd_day_prev_rh")</f>
        <v>sd_day_prev_rh</v>
      </c>
      <c r="B265" s="1" t="str" cm="1">
        <f t="array" aca="1" ref="B265" ca="1">_xlfn.IFS('historyTags 2'!B265="have", "have", 'onchangeTags 2'!B265="have", "have", 'procTags 2'!B265="have", "have", 'historyTags 2'!B265="extra", "extra", 'onchangeTags 2'!B265="extra", "extra", 'procTags 2'!B265="extra", "extra", 'historyTags 2'!B265="missing", "missing", 'onchangeTags 2'!B265="missing", "missing", 'procTags 2'!B265="missing", "missing", 'historyTags 2'!B265="ignore", "ignore", 'onchangeTags 2'!B265="ignore", "ignore", 'procTags 2'!B265="ignore", "ignore")</f>
        <v>ignore</v>
      </c>
      <c r="C265" s="1" t="str" cm="1">
        <f t="array" aca="1" ref="C265" ca="1">_xlfn.IFS('historyTags 2'!C265="have", "have", 'onchangeTags 2'!C265="have", "have", 'procTags 2'!C265="have", "have", 'historyTags 2'!C265="extra", "extra", 'onchangeTags 2'!C265="extra", "extra", 'procTags 2'!C265="extra", "extra", 'historyTags 2'!C265="missing", "missing", 'onchangeTags 2'!C265="missing", "missing", 'procTags 2'!C265="missing", "missing", 'historyTags 2'!C265="ignore", "ignore", 'onchangeTags 2'!C265="ignore", "ignore", 'procTags 2'!C265="ignore", "ignore")</f>
        <v>ignore</v>
      </c>
      <c r="D265" s="1" t="str" cm="1">
        <f t="array" aca="1" ref="D265" ca="1">_xlfn.IFS('historyTags 2'!D265="have", "have", 'onchangeTags 2'!D265="have", "have", 'procTags 2'!D265="have", "have", 'historyTags 2'!D265="extra", "extra", 'onchangeTags 2'!D265="extra", "extra", 'procTags 2'!D265="extra", "extra", 'historyTags 2'!D265="missing", "missing", 'onchangeTags 2'!D265="missing", "missing", 'procTags 2'!D265="missing", "missing", 'historyTags 2'!D265="ignore", "ignore", 'onchangeTags 2'!D265="ignore", "ignore", 'procTags 2'!D265="ignore", "ignore")</f>
        <v>ignore</v>
      </c>
      <c r="E265" s="1" t="str" cm="1">
        <f t="array" aca="1" ref="E265" ca="1">_xlfn.IFS('historyTags 2'!E265="have", "have", 'onchangeTags 2'!E265="have", "have", 'procTags 2'!E265="have", "have", 'historyTags 2'!E265="extra", "extra", 'onchangeTags 2'!E265="extra", "extra", 'procTags 2'!E265="extra", "extra", 'historyTags 2'!E265="missing", "missing", 'onchangeTags 2'!E265="missing", "missing", 'procTags 2'!E265="missing", "missing", 'historyTags 2'!E265="ignore", "ignore", 'onchangeTags 2'!E265="ignore", "ignore", 'procTags 2'!E265="ignore", "ignore")</f>
        <v>ignore</v>
      </c>
      <c r="F265" s="1" t="str" cm="1">
        <f t="array" aca="1" ref="F265" ca="1">_xlfn.IFS('historyTags 2'!F265="have", "have", 'onchangeTags 2'!F265="have", "have", 'procTags 2'!F265="have", "have", 'historyTags 2'!F265="extra", "extra", 'onchangeTags 2'!F265="extra", "extra", 'procTags 2'!F265="extra", "extra", 'historyTags 2'!F265="missing", "missing", 'onchangeTags 2'!F265="missing", "missing", 'procTags 2'!F265="missing", "missing", 'historyTags 2'!F265="ignore", "ignore", 'onchangeTags 2'!F265="ignore", "ignore", 'procTags 2'!F265="ignore", "ignore")</f>
        <v>ignore</v>
      </c>
      <c r="G265" s="1" t="str" cm="1">
        <f t="array" aca="1" ref="G265" ca="1">_xlfn.IFS('historyTags 2'!G265="have", "have", 'onchangeTags 2'!G265="have", "have", 'procTags 2'!G265="have", "have", 'historyTags 2'!G265="extra", "extra", 'onchangeTags 2'!G265="extra", "extra", 'procTags 2'!G265="extra", "extra", 'historyTags 2'!G265="missing", "missing", 'onchangeTags 2'!G265="missing", "missing", 'procTags 2'!G265="missing", "missing", 'historyTags 2'!G265="ignore", "ignore", 'onchangeTags 2'!G265="ignore", "ignore", 'procTags 2'!G265="ignore", "ignore")</f>
        <v>ignore</v>
      </c>
      <c r="H265" s="1" t="str" cm="1">
        <f t="array" aca="1" ref="H265" ca="1">_xlfn.IFS('historyTags 2'!H265="have", "have", 'onchangeTags 2'!H265="have", "have", 'procTags 2'!H265="have", "have", 'historyTags 2'!H265="extra", "extra", 'onchangeTags 2'!H265="extra", "extra", 'procTags 2'!H265="extra", "extra", 'historyTags 2'!H265="missing", "missing", 'onchangeTags 2'!H265="missing", "missing", 'procTags 2'!H265="missing", "missing", 'historyTags 2'!H265="ignore", "ignore", 'onchangeTags 2'!H265="ignore", "ignore", 'procTags 2'!H265="ignore", "ignore")</f>
        <v>ignore</v>
      </c>
      <c r="I265" s="1" t="str" cm="1">
        <f t="array" aca="1" ref="I265" ca="1">_xlfn.IFS('historyTags 2'!I265="have", "have", 'onchangeTags 2'!I265="have", "have", 'procTags 2'!I265="have", "have", 'historyTags 2'!I265="extra", "extra", 'onchangeTags 2'!I265="extra", "extra", 'procTags 2'!I265="extra", "extra", 'historyTags 2'!I265="missing", "missing", 'onchangeTags 2'!I265="missing", "missing", 'procTags 2'!I265="missing", "missing", 'historyTags 2'!I265="ignore", "ignore", 'onchangeTags 2'!I265="ignore", "ignore", 'procTags 2'!I265="ignore", "ignore")</f>
        <v>ignore</v>
      </c>
      <c r="J265" s="1" t="str" cm="1">
        <f t="array" aca="1" ref="J265" ca="1">_xlfn.IFS('historyTags 2'!J265="have", "have", 'onchangeTags 2'!J265="have", "have", 'procTags 2'!J265="have", "have", 'historyTags 2'!J265="extra", "extra", 'onchangeTags 2'!J265="extra", "extra", 'procTags 2'!J265="extra", "extra", 'historyTags 2'!J265="missing", "missing", 'onchangeTags 2'!J265="missing", "missing", 'procTags 2'!J265="missing", "missing", 'historyTags 2'!J265="ignore", "ignore", 'onchangeTags 2'!J265="ignore", "ignore", 'procTags 2'!J265="ignore", "ignore")</f>
        <v>ignore</v>
      </c>
      <c r="K265" s="1" t="str" cm="1">
        <f t="array" aca="1" ref="K265" ca="1">_xlfn.IFS('historyTags 2'!K265="have", "have", 'onchangeTags 2'!K265="have", "have", 'procTags 2'!K265="have", "have", 'historyTags 2'!K265="extra", "extra", 'onchangeTags 2'!K265="extra", "extra", 'procTags 2'!K265="extra", "extra", 'historyTags 2'!K265="missing", "missing", 'onchangeTags 2'!K265="missing", "missing", 'procTags 2'!K265="missing", "missing", 'historyTags 2'!K265="ignore", "ignore", 'onchangeTags 2'!K265="ignore", "ignore", 'procTags 2'!K265="ignore", "ignore")</f>
        <v>ignore</v>
      </c>
      <c r="L265" s="1" t="str" cm="1">
        <f t="array" aca="1" ref="L265" ca="1">_xlfn.IFS('historyTags 2'!L265="have", "have", 'onchangeTags 2'!L265="have", "have", 'procTags 2'!L265="have", "have", 'historyTags 2'!L265="extra", "extra", 'onchangeTags 2'!L265="extra", "extra", 'procTags 2'!L265="extra", "extra", 'historyTags 2'!L265="missing", "missing", 'onchangeTags 2'!L265="missing", "missing", 'procTags 2'!L265="missing", "missing", 'historyTags 2'!L265="ignore", "ignore", 'onchangeTags 2'!L265="ignore", "ignore", 'procTags 2'!L265="ignore", "ignore")</f>
        <v>ignore</v>
      </c>
      <c r="M265" s="1" t="str" cm="1">
        <f t="array" aca="1" ref="M265" ca="1">_xlfn.IFS('historyTags 2'!M265="have", "have", 'onchangeTags 2'!M265="have", "have", 'procTags 2'!M265="have", "have", 'historyTags 2'!M265="extra", "extra", 'onchangeTags 2'!M265="extra", "extra", 'procTags 2'!M265="extra", "extra", 'historyTags 2'!M265="missing", "missing", 'onchangeTags 2'!M265="missing", "missing", 'procTags 2'!M265="missing", "missing", 'historyTags 2'!M265="ignore", "ignore", 'onchangeTags 2'!M265="ignore", "ignore", 'procTags 2'!M265="ignore", "ignore")</f>
        <v>ignore</v>
      </c>
      <c r="N265" s="1" t="str" cm="1">
        <f t="array" aca="1" ref="N265" ca="1">_xlfn.IFS('historyTags 2'!N265="have", "have", 'onchangeTags 2'!N265="have", "have", 'procTags 2'!N265="have", "have", 'historyTags 2'!N265="extra", "extra", 'onchangeTags 2'!N265="extra", "extra", 'procTags 2'!N265="extra", "extra", 'historyTags 2'!N265="missing", "missing", 'onchangeTags 2'!N265="missing", "missing", 'procTags 2'!N265="missing", "missing", 'historyTags 2'!N265="ignore", "ignore", 'onchangeTags 2'!N265="ignore", "ignore", 'procTags 2'!N265="ignore", "ignore")</f>
        <v>ignore</v>
      </c>
      <c r="O265" s="1" t="str" cm="1">
        <f t="array" aca="1" ref="O265" ca="1">_xlfn.IFS('historyTags 2'!O265="have", "have", 'onchangeTags 2'!O265="have", "have", 'procTags 2'!O265="have", "have", 'historyTags 2'!O265="extra", "extra", 'onchangeTags 2'!O265="extra", "extra", 'procTags 2'!O265="extra", "extra", 'historyTags 2'!O265="missing", "missing", 'onchangeTags 2'!O265="missing", "missing", 'procTags 2'!O265="missing", "missing", 'historyTags 2'!O265="ignore", "ignore", 'onchangeTags 2'!O265="ignore", "ignore", 'procTags 2'!O265="ignore", "ignore")</f>
        <v>ignore</v>
      </c>
      <c r="P265" s="1" t="str" cm="1">
        <f t="array" aca="1" ref="P265" ca="1">_xlfn.IFS('historyTags 2'!P265="have", "have", 'onchangeTags 2'!P265="have", "have", 'procTags 2'!P265="have", "have", 'historyTags 2'!P265="extra", "extra", 'onchangeTags 2'!P265="extra", "extra", 'procTags 2'!P265="extra", "extra", 'historyTags 2'!P265="missing", "missing", 'onchangeTags 2'!P265="missing", "missing", 'procTags 2'!P265="missing", "missing", 'historyTags 2'!P265="ignore", "ignore", 'onchangeTags 2'!P265="ignore", "ignore", 'procTags 2'!P265="ignore", "ignore")</f>
        <v>have</v>
      </c>
    </row>
    <row r="266" spans="1:16" x14ac:dyDescent="0.2">
      <c r="A266" s="1" t="str">
        <f ca="1">IFERROR(__xludf.DUMMYFUNCTION("""COMPUTED_VALUE"""),"sd_day_prev_rth")</f>
        <v>sd_day_prev_rth</v>
      </c>
      <c r="B266" s="1" t="str" cm="1">
        <f t="array" aca="1" ref="B266" ca="1">_xlfn.IFS('historyTags 2'!B266="have", "have", 'onchangeTags 2'!B266="have", "have", 'procTags 2'!B266="have", "have", 'historyTags 2'!B266="extra", "extra", 'onchangeTags 2'!B266="extra", "extra", 'procTags 2'!B266="extra", "extra", 'historyTags 2'!B266="missing", "missing", 'onchangeTags 2'!B266="missing", "missing", 'procTags 2'!B266="missing", "missing", 'historyTags 2'!B266="ignore", "ignore", 'onchangeTags 2'!B266="ignore", "ignore", 'procTags 2'!B266="ignore", "ignore")</f>
        <v>ignore</v>
      </c>
      <c r="C266" s="1" t="str" cm="1">
        <f t="array" aca="1" ref="C266" ca="1">_xlfn.IFS('historyTags 2'!C266="have", "have", 'onchangeTags 2'!C266="have", "have", 'procTags 2'!C266="have", "have", 'historyTags 2'!C266="extra", "extra", 'onchangeTags 2'!C266="extra", "extra", 'procTags 2'!C266="extra", "extra", 'historyTags 2'!C266="missing", "missing", 'onchangeTags 2'!C266="missing", "missing", 'procTags 2'!C266="missing", "missing", 'historyTags 2'!C266="ignore", "ignore", 'onchangeTags 2'!C266="ignore", "ignore", 'procTags 2'!C266="ignore", "ignore")</f>
        <v>ignore</v>
      </c>
      <c r="D266" s="1" t="str" cm="1">
        <f t="array" aca="1" ref="D266" ca="1">_xlfn.IFS('historyTags 2'!D266="have", "have", 'onchangeTags 2'!D266="have", "have", 'procTags 2'!D266="have", "have", 'historyTags 2'!D266="extra", "extra", 'onchangeTags 2'!D266="extra", "extra", 'procTags 2'!D266="extra", "extra", 'historyTags 2'!D266="missing", "missing", 'onchangeTags 2'!D266="missing", "missing", 'procTags 2'!D266="missing", "missing", 'historyTags 2'!D266="ignore", "ignore", 'onchangeTags 2'!D266="ignore", "ignore", 'procTags 2'!D266="ignore", "ignore")</f>
        <v>have</v>
      </c>
      <c r="E266" s="1" t="str" cm="1">
        <f t="array" aca="1" ref="E266" ca="1">_xlfn.IFS('historyTags 2'!E266="have", "have", 'onchangeTags 2'!E266="have", "have", 'procTags 2'!E266="have", "have", 'historyTags 2'!E266="extra", "extra", 'onchangeTags 2'!E266="extra", "extra", 'procTags 2'!E266="extra", "extra", 'historyTags 2'!E266="missing", "missing", 'onchangeTags 2'!E266="missing", "missing", 'procTags 2'!E266="missing", "missing", 'historyTags 2'!E266="ignore", "ignore", 'onchangeTags 2'!E266="ignore", "ignore", 'procTags 2'!E266="ignore", "ignore")</f>
        <v>have</v>
      </c>
      <c r="F266" s="1" t="str" cm="1">
        <f t="array" aca="1" ref="F266" ca="1">_xlfn.IFS('historyTags 2'!F266="have", "have", 'onchangeTags 2'!F266="have", "have", 'procTags 2'!F266="have", "have", 'historyTags 2'!F266="extra", "extra", 'onchangeTags 2'!F266="extra", "extra", 'procTags 2'!F266="extra", "extra", 'historyTags 2'!F266="missing", "missing", 'onchangeTags 2'!F266="missing", "missing", 'procTags 2'!F266="missing", "missing", 'historyTags 2'!F266="ignore", "ignore", 'onchangeTags 2'!F266="ignore", "ignore", 'procTags 2'!F266="ignore", "ignore")</f>
        <v>have</v>
      </c>
      <c r="G266" s="1" t="str" cm="1">
        <f t="array" aca="1" ref="G266" ca="1">_xlfn.IFS('historyTags 2'!G266="have", "have", 'onchangeTags 2'!G266="have", "have", 'procTags 2'!G266="have", "have", 'historyTags 2'!G266="extra", "extra", 'onchangeTags 2'!G266="extra", "extra", 'procTags 2'!G266="extra", "extra", 'historyTags 2'!G266="missing", "missing", 'onchangeTags 2'!G266="missing", "missing", 'procTags 2'!G266="missing", "missing", 'historyTags 2'!G266="ignore", "ignore", 'onchangeTags 2'!G266="ignore", "ignore", 'procTags 2'!G266="ignore", "ignore")</f>
        <v>have</v>
      </c>
      <c r="H266" s="1" t="str" cm="1">
        <f t="array" aca="1" ref="H266" ca="1">_xlfn.IFS('historyTags 2'!H266="have", "have", 'onchangeTags 2'!H266="have", "have", 'procTags 2'!H266="have", "have", 'historyTags 2'!H266="extra", "extra", 'onchangeTags 2'!H266="extra", "extra", 'procTags 2'!H266="extra", "extra", 'historyTags 2'!H266="missing", "missing", 'onchangeTags 2'!H266="missing", "missing", 'procTags 2'!H266="missing", "missing", 'historyTags 2'!H266="ignore", "ignore", 'onchangeTags 2'!H266="ignore", "ignore", 'procTags 2'!H266="ignore", "ignore")</f>
        <v>have</v>
      </c>
      <c r="I266" s="1" t="str" cm="1">
        <f t="array" aca="1" ref="I266" ca="1">_xlfn.IFS('historyTags 2'!I266="have", "have", 'onchangeTags 2'!I266="have", "have", 'procTags 2'!I266="have", "have", 'historyTags 2'!I266="extra", "extra", 'onchangeTags 2'!I266="extra", "extra", 'procTags 2'!I266="extra", "extra", 'historyTags 2'!I266="missing", "missing", 'onchangeTags 2'!I266="missing", "missing", 'procTags 2'!I266="missing", "missing", 'historyTags 2'!I266="ignore", "ignore", 'onchangeTags 2'!I266="ignore", "ignore", 'procTags 2'!I266="ignore", "ignore")</f>
        <v>have</v>
      </c>
      <c r="J266" s="1" t="str" cm="1">
        <f t="array" aca="1" ref="J266" ca="1">_xlfn.IFS('historyTags 2'!J266="have", "have", 'onchangeTags 2'!J266="have", "have", 'procTags 2'!J266="have", "have", 'historyTags 2'!J266="extra", "extra", 'onchangeTags 2'!J266="extra", "extra", 'procTags 2'!J266="extra", "extra", 'historyTags 2'!J266="missing", "missing", 'onchangeTags 2'!J266="missing", "missing", 'procTags 2'!J266="missing", "missing", 'historyTags 2'!J266="ignore", "ignore", 'onchangeTags 2'!J266="ignore", "ignore", 'procTags 2'!J266="ignore", "ignore")</f>
        <v>have</v>
      </c>
      <c r="K266" s="1" t="str" cm="1">
        <f t="array" aca="1" ref="K266" ca="1">_xlfn.IFS('historyTags 2'!K266="have", "have", 'onchangeTags 2'!K266="have", "have", 'procTags 2'!K266="have", "have", 'historyTags 2'!K266="extra", "extra", 'onchangeTags 2'!K266="extra", "extra", 'procTags 2'!K266="extra", "extra", 'historyTags 2'!K266="missing", "missing", 'onchangeTags 2'!K266="missing", "missing", 'procTags 2'!K266="missing", "missing", 'historyTags 2'!K266="ignore", "ignore", 'onchangeTags 2'!K266="ignore", "ignore", 'procTags 2'!K266="ignore", "ignore")</f>
        <v>have</v>
      </c>
      <c r="L266" s="1" t="str" cm="1">
        <f t="array" aca="1" ref="L266" ca="1">_xlfn.IFS('historyTags 2'!L266="have", "have", 'onchangeTags 2'!L266="have", "have", 'procTags 2'!L266="have", "have", 'historyTags 2'!L266="extra", "extra", 'onchangeTags 2'!L266="extra", "extra", 'procTags 2'!L266="extra", "extra", 'historyTags 2'!L266="missing", "missing", 'onchangeTags 2'!L266="missing", "missing", 'procTags 2'!L266="missing", "missing", 'historyTags 2'!L266="ignore", "ignore", 'onchangeTags 2'!L266="ignore", "ignore", 'procTags 2'!L266="ignore", "ignore")</f>
        <v>have</v>
      </c>
      <c r="M266" s="1" t="str" cm="1">
        <f t="array" aca="1" ref="M266" ca="1">_xlfn.IFS('historyTags 2'!M266="have", "have", 'onchangeTags 2'!M266="have", "have", 'procTags 2'!M266="have", "have", 'historyTags 2'!M266="extra", "extra", 'onchangeTags 2'!M266="extra", "extra", 'procTags 2'!M266="extra", "extra", 'historyTags 2'!M266="missing", "missing", 'onchangeTags 2'!M266="missing", "missing", 'procTags 2'!M266="missing", "missing", 'historyTags 2'!M266="ignore", "ignore", 'onchangeTags 2'!M266="ignore", "ignore", 'procTags 2'!M266="ignore", "ignore")</f>
        <v>have</v>
      </c>
      <c r="N266" s="1" t="str" cm="1">
        <f t="array" aca="1" ref="N266" ca="1">_xlfn.IFS('historyTags 2'!N266="have", "have", 'onchangeTags 2'!N266="have", "have", 'procTags 2'!N266="have", "have", 'historyTags 2'!N266="extra", "extra", 'onchangeTags 2'!N266="extra", "extra", 'procTags 2'!N266="extra", "extra", 'historyTags 2'!N266="missing", "missing", 'onchangeTags 2'!N266="missing", "missing", 'procTags 2'!N266="missing", "missing", 'historyTags 2'!N266="ignore", "ignore", 'onchangeTags 2'!N266="ignore", "ignore", 'procTags 2'!N266="ignore", "ignore")</f>
        <v>have</v>
      </c>
      <c r="O266" s="1" t="str" cm="1">
        <f t="array" aca="1" ref="O266" ca="1">_xlfn.IFS('historyTags 2'!O266="have", "have", 'onchangeTags 2'!O266="have", "have", 'procTags 2'!O266="have", "have", 'historyTags 2'!O266="extra", "extra", 'onchangeTags 2'!O266="extra", "extra", 'procTags 2'!O266="extra", "extra", 'historyTags 2'!O266="missing", "missing", 'onchangeTags 2'!O266="missing", "missing", 'procTags 2'!O266="missing", "missing", 'historyTags 2'!O266="ignore", "ignore", 'onchangeTags 2'!O266="ignore", "ignore", 'procTags 2'!O266="ignore", "ignore")</f>
        <v>have</v>
      </c>
      <c r="P266" s="1" t="str" cm="1">
        <f t="array" aca="1" ref="P266" ca="1">_xlfn.IFS('historyTags 2'!P266="have", "have", 'onchangeTags 2'!P266="have", "have", 'procTags 2'!P266="have", "have", 'historyTags 2'!P266="extra", "extra", 'onchangeTags 2'!P266="extra", "extra", 'procTags 2'!P266="extra", "extra", 'historyTags 2'!P266="missing", "missing", 'onchangeTags 2'!P266="missing", "missing", 'procTags 2'!P266="missing", "missing", 'historyTags 2'!P266="ignore", "ignore", 'onchangeTags 2'!P266="ignore", "ignore", 'procTags 2'!P266="ignore", "ignore")</f>
        <v>ignore</v>
      </c>
    </row>
    <row r="267" spans="1:16" x14ac:dyDescent="0.2">
      <c r="A267" s="1" t="str">
        <f ca="1">IFERROR(__xludf.DUMMYFUNCTION("""COMPUTED_VALUE"""),"sd_day_prev_temp")</f>
        <v>sd_day_prev_temp</v>
      </c>
      <c r="B267" s="1" t="str" cm="1">
        <f t="array" aca="1" ref="B267" ca="1">_xlfn.IFS('historyTags 2'!B267="have", "have", 'onchangeTags 2'!B267="have", "have", 'procTags 2'!B267="have", "have", 'historyTags 2'!B267="extra", "extra", 'onchangeTags 2'!B267="extra", "extra", 'procTags 2'!B267="extra", "extra", 'historyTags 2'!B267="missing", "missing", 'onchangeTags 2'!B267="missing", "missing", 'procTags 2'!B267="missing", "missing", 'historyTags 2'!B267="ignore", "ignore", 'onchangeTags 2'!B267="ignore", "ignore", 'procTags 2'!B267="ignore", "ignore")</f>
        <v>ignore</v>
      </c>
      <c r="C267" s="1" t="str" cm="1">
        <f t="array" aca="1" ref="C267" ca="1">_xlfn.IFS('historyTags 2'!C267="have", "have", 'onchangeTags 2'!C267="have", "have", 'procTags 2'!C267="have", "have", 'historyTags 2'!C267="extra", "extra", 'onchangeTags 2'!C267="extra", "extra", 'procTags 2'!C267="extra", "extra", 'historyTags 2'!C267="missing", "missing", 'onchangeTags 2'!C267="missing", "missing", 'procTags 2'!C267="missing", "missing", 'historyTags 2'!C267="ignore", "ignore", 'onchangeTags 2'!C267="ignore", "ignore", 'procTags 2'!C267="ignore", "ignore")</f>
        <v>ignore</v>
      </c>
      <c r="D267" s="1" t="str" cm="1">
        <f t="array" aca="1" ref="D267" ca="1">_xlfn.IFS('historyTags 2'!D267="have", "have", 'onchangeTags 2'!D267="have", "have", 'procTags 2'!D267="have", "have", 'historyTags 2'!D267="extra", "extra", 'onchangeTags 2'!D267="extra", "extra", 'procTags 2'!D267="extra", "extra", 'historyTags 2'!D267="missing", "missing", 'onchangeTags 2'!D267="missing", "missing", 'procTags 2'!D267="missing", "missing", 'historyTags 2'!D267="ignore", "ignore", 'onchangeTags 2'!D267="ignore", "ignore", 'procTags 2'!D267="ignore", "ignore")</f>
        <v>have</v>
      </c>
      <c r="E267" s="1" t="str" cm="1">
        <f t="array" aca="1" ref="E267" ca="1">_xlfn.IFS('historyTags 2'!E267="have", "have", 'onchangeTags 2'!E267="have", "have", 'procTags 2'!E267="have", "have", 'historyTags 2'!E267="extra", "extra", 'onchangeTags 2'!E267="extra", "extra", 'procTags 2'!E267="extra", "extra", 'historyTags 2'!E267="missing", "missing", 'onchangeTags 2'!E267="missing", "missing", 'procTags 2'!E267="missing", "missing", 'historyTags 2'!E267="ignore", "ignore", 'onchangeTags 2'!E267="ignore", "ignore", 'procTags 2'!E267="ignore", "ignore")</f>
        <v>have</v>
      </c>
      <c r="F267" s="1" t="str" cm="1">
        <f t="array" aca="1" ref="F267" ca="1">_xlfn.IFS('historyTags 2'!F267="have", "have", 'onchangeTags 2'!F267="have", "have", 'procTags 2'!F267="have", "have", 'historyTags 2'!F267="extra", "extra", 'onchangeTags 2'!F267="extra", "extra", 'procTags 2'!F267="extra", "extra", 'historyTags 2'!F267="missing", "missing", 'onchangeTags 2'!F267="missing", "missing", 'procTags 2'!F267="missing", "missing", 'historyTags 2'!F267="ignore", "ignore", 'onchangeTags 2'!F267="ignore", "ignore", 'procTags 2'!F267="ignore", "ignore")</f>
        <v>have</v>
      </c>
      <c r="G267" s="1" t="str" cm="1">
        <f t="array" aca="1" ref="G267" ca="1">_xlfn.IFS('historyTags 2'!G267="have", "have", 'onchangeTags 2'!G267="have", "have", 'procTags 2'!G267="have", "have", 'historyTags 2'!G267="extra", "extra", 'onchangeTags 2'!G267="extra", "extra", 'procTags 2'!G267="extra", "extra", 'historyTags 2'!G267="missing", "missing", 'onchangeTags 2'!G267="missing", "missing", 'procTags 2'!G267="missing", "missing", 'historyTags 2'!G267="ignore", "ignore", 'onchangeTags 2'!G267="ignore", "ignore", 'procTags 2'!G267="ignore", "ignore")</f>
        <v>have</v>
      </c>
      <c r="H267" s="1" t="str" cm="1">
        <f t="array" aca="1" ref="H267" ca="1">_xlfn.IFS('historyTags 2'!H267="have", "have", 'onchangeTags 2'!H267="have", "have", 'procTags 2'!H267="have", "have", 'historyTags 2'!H267="extra", "extra", 'onchangeTags 2'!H267="extra", "extra", 'procTags 2'!H267="extra", "extra", 'historyTags 2'!H267="missing", "missing", 'onchangeTags 2'!H267="missing", "missing", 'procTags 2'!H267="missing", "missing", 'historyTags 2'!H267="ignore", "ignore", 'onchangeTags 2'!H267="ignore", "ignore", 'procTags 2'!H267="ignore", "ignore")</f>
        <v>have</v>
      </c>
      <c r="I267" s="1" t="str" cm="1">
        <f t="array" aca="1" ref="I267" ca="1">_xlfn.IFS('historyTags 2'!I267="have", "have", 'onchangeTags 2'!I267="have", "have", 'procTags 2'!I267="have", "have", 'historyTags 2'!I267="extra", "extra", 'onchangeTags 2'!I267="extra", "extra", 'procTags 2'!I267="extra", "extra", 'historyTags 2'!I267="missing", "missing", 'onchangeTags 2'!I267="missing", "missing", 'procTags 2'!I267="missing", "missing", 'historyTags 2'!I267="ignore", "ignore", 'onchangeTags 2'!I267="ignore", "ignore", 'procTags 2'!I267="ignore", "ignore")</f>
        <v>have</v>
      </c>
      <c r="J267" s="1" t="str" cm="1">
        <f t="array" aca="1" ref="J267" ca="1">_xlfn.IFS('historyTags 2'!J267="have", "have", 'onchangeTags 2'!J267="have", "have", 'procTags 2'!J267="have", "have", 'historyTags 2'!J267="extra", "extra", 'onchangeTags 2'!J267="extra", "extra", 'procTags 2'!J267="extra", "extra", 'historyTags 2'!J267="missing", "missing", 'onchangeTags 2'!J267="missing", "missing", 'procTags 2'!J267="missing", "missing", 'historyTags 2'!J267="ignore", "ignore", 'onchangeTags 2'!J267="ignore", "ignore", 'procTags 2'!J267="ignore", "ignore")</f>
        <v>have</v>
      </c>
      <c r="K267" s="1" t="str" cm="1">
        <f t="array" aca="1" ref="K267" ca="1">_xlfn.IFS('historyTags 2'!K267="have", "have", 'onchangeTags 2'!K267="have", "have", 'procTags 2'!K267="have", "have", 'historyTags 2'!K267="extra", "extra", 'onchangeTags 2'!K267="extra", "extra", 'procTags 2'!K267="extra", "extra", 'historyTags 2'!K267="missing", "missing", 'onchangeTags 2'!K267="missing", "missing", 'procTags 2'!K267="missing", "missing", 'historyTags 2'!K267="ignore", "ignore", 'onchangeTags 2'!K267="ignore", "ignore", 'procTags 2'!K267="ignore", "ignore")</f>
        <v>have</v>
      </c>
      <c r="L267" s="1" t="str" cm="1">
        <f t="array" aca="1" ref="L267" ca="1">_xlfn.IFS('historyTags 2'!L267="have", "have", 'onchangeTags 2'!L267="have", "have", 'procTags 2'!L267="have", "have", 'historyTags 2'!L267="extra", "extra", 'onchangeTags 2'!L267="extra", "extra", 'procTags 2'!L267="extra", "extra", 'historyTags 2'!L267="missing", "missing", 'onchangeTags 2'!L267="missing", "missing", 'procTags 2'!L267="missing", "missing", 'historyTags 2'!L267="ignore", "ignore", 'onchangeTags 2'!L267="ignore", "ignore", 'procTags 2'!L267="ignore", "ignore")</f>
        <v>have</v>
      </c>
      <c r="M267" s="1" t="str" cm="1">
        <f t="array" aca="1" ref="M267" ca="1">_xlfn.IFS('historyTags 2'!M267="have", "have", 'onchangeTags 2'!M267="have", "have", 'procTags 2'!M267="have", "have", 'historyTags 2'!M267="extra", "extra", 'onchangeTags 2'!M267="extra", "extra", 'procTags 2'!M267="extra", "extra", 'historyTags 2'!M267="missing", "missing", 'onchangeTags 2'!M267="missing", "missing", 'procTags 2'!M267="missing", "missing", 'historyTags 2'!M267="ignore", "ignore", 'onchangeTags 2'!M267="ignore", "ignore", 'procTags 2'!M267="ignore", "ignore")</f>
        <v>have</v>
      </c>
      <c r="N267" s="1" t="str" cm="1">
        <f t="array" aca="1" ref="N267" ca="1">_xlfn.IFS('historyTags 2'!N267="have", "have", 'onchangeTags 2'!N267="have", "have", 'procTags 2'!N267="have", "have", 'historyTags 2'!N267="extra", "extra", 'onchangeTags 2'!N267="extra", "extra", 'procTags 2'!N267="extra", "extra", 'historyTags 2'!N267="missing", "missing", 'onchangeTags 2'!N267="missing", "missing", 'procTags 2'!N267="missing", "missing", 'historyTags 2'!N267="ignore", "ignore", 'onchangeTags 2'!N267="ignore", "ignore", 'procTags 2'!N267="ignore", "ignore")</f>
        <v>have</v>
      </c>
      <c r="O267" s="1" t="str" cm="1">
        <f t="array" aca="1" ref="O267" ca="1">_xlfn.IFS('historyTags 2'!O267="have", "have", 'onchangeTags 2'!O267="have", "have", 'procTags 2'!O267="have", "have", 'historyTags 2'!O267="extra", "extra", 'onchangeTags 2'!O267="extra", "extra", 'procTags 2'!O267="extra", "extra", 'historyTags 2'!O267="missing", "missing", 'onchangeTags 2'!O267="missing", "missing", 'procTags 2'!O267="missing", "missing", 'historyTags 2'!O267="ignore", "ignore", 'onchangeTags 2'!O267="ignore", "ignore", 'procTags 2'!O267="ignore", "ignore")</f>
        <v>have</v>
      </c>
      <c r="P267" s="1" t="str" cm="1">
        <f t="array" aca="1" ref="P267" ca="1">_xlfn.IFS('historyTags 2'!P267="have", "have", 'onchangeTags 2'!P267="have", "have", 'procTags 2'!P267="have", "have", 'historyTags 2'!P267="extra", "extra", 'onchangeTags 2'!P267="extra", "extra", 'procTags 2'!P267="extra", "extra", 'historyTags 2'!P267="missing", "missing", 'onchangeTags 2'!P267="missing", "missing", 'procTags 2'!P267="missing", "missing", 'historyTags 2'!P267="ignore", "ignore", 'onchangeTags 2'!P267="ignore", "ignore", 'procTags 2'!P267="ignore", "ignore")</f>
        <v>have</v>
      </c>
    </row>
    <row r="268" spans="1:16" x14ac:dyDescent="0.2">
      <c r="A268" s="1" t="str">
        <f ca="1">IFERROR(__xludf.DUMMYFUNCTION("""COMPUTED_VALUE"""),"sd_night_prev_et")</f>
        <v>sd_night_prev_et</v>
      </c>
      <c r="B268" s="1" t="str" cm="1">
        <f t="array" aca="1" ref="B268" ca="1">_xlfn.IFS('historyTags 2'!B268="have", "have", 'onchangeTags 2'!B268="have", "have", 'procTags 2'!B268="have", "have", 'historyTags 2'!B268="extra", "extra", 'onchangeTags 2'!B268="extra", "extra", 'procTags 2'!B268="extra", "extra", 'historyTags 2'!B268="missing", "missing", 'onchangeTags 2'!B268="missing", "missing", 'procTags 2'!B268="missing", "missing", 'historyTags 2'!B268="ignore", "ignore", 'onchangeTags 2'!B268="ignore", "ignore", 'procTags 2'!B268="ignore", "ignore")</f>
        <v>ignore</v>
      </c>
      <c r="C268" s="1" t="str" cm="1">
        <f t="array" aca="1" ref="C268" ca="1">_xlfn.IFS('historyTags 2'!C268="have", "have", 'onchangeTags 2'!C268="have", "have", 'procTags 2'!C268="have", "have", 'historyTags 2'!C268="extra", "extra", 'onchangeTags 2'!C268="extra", "extra", 'procTags 2'!C268="extra", "extra", 'historyTags 2'!C268="missing", "missing", 'onchangeTags 2'!C268="missing", "missing", 'procTags 2'!C268="missing", "missing", 'historyTags 2'!C268="ignore", "ignore", 'onchangeTags 2'!C268="ignore", "ignore", 'procTags 2'!C268="ignore", "ignore")</f>
        <v>ignore</v>
      </c>
      <c r="D268" s="1" t="str" cm="1">
        <f t="array" aca="1" ref="D268" ca="1">_xlfn.IFS('historyTags 2'!D268="have", "have", 'onchangeTags 2'!D268="have", "have", 'procTags 2'!D268="have", "have", 'historyTags 2'!D268="extra", "extra", 'onchangeTags 2'!D268="extra", "extra", 'procTags 2'!D268="extra", "extra", 'historyTags 2'!D268="missing", "missing", 'onchangeTags 2'!D268="missing", "missing", 'procTags 2'!D268="missing", "missing", 'historyTags 2'!D268="ignore", "ignore", 'onchangeTags 2'!D268="ignore", "ignore", 'procTags 2'!D268="ignore", "ignore")</f>
        <v>have</v>
      </c>
      <c r="E268" s="1" t="str" cm="1">
        <f t="array" aca="1" ref="E268" ca="1">_xlfn.IFS('historyTags 2'!E268="have", "have", 'onchangeTags 2'!E268="have", "have", 'procTags 2'!E268="have", "have", 'historyTags 2'!E268="extra", "extra", 'onchangeTags 2'!E268="extra", "extra", 'procTags 2'!E268="extra", "extra", 'historyTags 2'!E268="missing", "missing", 'onchangeTags 2'!E268="missing", "missing", 'procTags 2'!E268="missing", "missing", 'historyTags 2'!E268="ignore", "ignore", 'onchangeTags 2'!E268="ignore", "ignore", 'procTags 2'!E268="ignore", "ignore")</f>
        <v>have</v>
      </c>
      <c r="F268" s="1" t="str" cm="1">
        <f t="array" aca="1" ref="F268" ca="1">_xlfn.IFS('historyTags 2'!F268="have", "have", 'onchangeTags 2'!F268="have", "have", 'procTags 2'!F268="have", "have", 'historyTags 2'!F268="extra", "extra", 'onchangeTags 2'!F268="extra", "extra", 'procTags 2'!F268="extra", "extra", 'historyTags 2'!F268="missing", "missing", 'onchangeTags 2'!F268="missing", "missing", 'procTags 2'!F268="missing", "missing", 'historyTags 2'!F268="ignore", "ignore", 'onchangeTags 2'!F268="ignore", "ignore", 'procTags 2'!F268="ignore", "ignore")</f>
        <v>have</v>
      </c>
      <c r="G268" s="1" t="str" cm="1">
        <f t="array" aca="1" ref="G268" ca="1">_xlfn.IFS('historyTags 2'!G268="have", "have", 'onchangeTags 2'!G268="have", "have", 'procTags 2'!G268="have", "have", 'historyTags 2'!G268="extra", "extra", 'onchangeTags 2'!G268="extra", "extra", 'procTags 2'!G268="extra", "extra", 'historyTags 2'!G268="missing", "missing", 'onchangeTags 2'!G268="missing", "missing", 'procTags 2'!G268="missing", "missing", 'historyTags 2'!G268="ignore", "ignore", 'onchangeTags 2'!G268="ignore", "ignore", 'procTags 2'!G268="ignore", "ignore")</f>
        <v>have</v>
      </c>
      <c r="H268" s="1" t="str" cm="1">
        <f t="array" aca="1" ref="H268" ca="1">_xlfn.IFS('historyTags 2'!H268="have", "have", 'onchangeTags 2'!H268="have", "have", 'procTags 2'!H268="have", "have", 'historyTags 2'!H268="extra", "extra", 'onchangeTags 2'!H268="extra", "extra", 'procTags 2'!H268="extra", "extra", 'historyTags 2'!H268="missing", "missing", 'onchangeTags 2'!H268="missing", "missing", 'procTags 2'!H268="missing", "missing", 'historyTags 2'!H268="ignore", "ignore", 'onchangeTags 2'!H268="ignore", "ignore", 'procTags 2'!H268="ignore", "ignore")</f>
        <v>have</v>
      </c>
      <c r="I268" s="1" t="str" cm="1">
        <f t="array" aca="1" ref="I268" ca="1">_xlfn.IFS('historyTags 2'!I268="have", "have", 'onchangeTags 2'!I268="have", "have", 'procTags 2'!I268="have", "have", 'historyTags 2'!I268="extra", "extra", 'onchangeTags 2'!I268="extra", "extra", 'procTags 2'!I268="extra", "extra", 'historyTags 2'!I268="missing", "missing", 'onchangeTags 2'!I268="missing", "missing", 'procTags 2'!I268="missing", "missing", 'historyTags 2'!I268="ignore", "ignore", 'onchangeTags 2'!I268="ignore", "ignore", 'procTags 2'!I268="ignore", "ignore")</f>
        <v>have</v>
      </c>
      <c r="J268" s="1" t="str" cm="1">
        <f t="array" aca="1" ref="J268" ca="1">_xlfn.IFS('historyTags 2'!J268="have", "have", 'onchangeTags 2'!J268="have", "have", 'procTags 2'!J268="have", "have", 'historyTags 2'!J268="extra", "extra", 'onchangeTags 2'!J268="extra", "extra", 'procTags 2'!J268="extra", "extra", 'historyTags 2'!J268="missing", "missing", 'onchangeTags 2'!J268="missing", "missing", 'procTags 2'!J268="missing", "missing", 'historyTags 2'!J268="ignore", "ignore", 'onchangeTags 2'!J268="ignore", "ignore", 'procTags 2'!J268="ignore", "ignore")</f>
        <v>have</v>
      </c>
      <c r="K268" s="1" t="str" cm="1">
        <f t="array" aca="1" ref="K268" ca="1">_xlfn.IFS('historyTags 2'!K268="have", "have", 'onchangeTags 2'!K268="have", "have", 'procTags 2'!K268="have", "have", 'historyTags 2'!K268="extra", "extra", 'onchangeTags 2'!K268="extra", "extra", 'procTags 2'!K268="extra", "extra", 'historyTags 2'!K268="missing", "missing", 'onchangeTags 2'!K268="missing", "missing", 'procTags 2'!K268="missing", "missing", 'historyTags 2'!K268="ignore", "ignore", 'onchangeTags 2'!K268="ignore", "ignore", 'procTags 2'!K268="ignore", "ignore")</f>
        <v>have</v>
      </c>
      <c r="L268" s="1" t="str" cm="1">
        <f t="array" aca="1" ref="L268" ca="1">_xlfn.IFS('historyTags 2'!L268="have", "have", 'onchangeTags 2'!L268="have", "have", 'procTags 2'!L268="have", "have", 'historyTags 2'!L268="extra", "extra", 'onchangeTags 2'!L268="extra", "extra", 'procTags 2'!L268="extra", "extra", 'historyTags 2'!L268="missing", "missing", 'onchangeTags 2'!L268="missing", "missing", 'procTags 2'!L268="missing", "missing", 'historyTags 2'!L268="ignore", "ignore", 'onchangeTags 2'!L268="ignore", "ignore", 'procTags 2'!L268="ignore", "ignore")</f>
        <v>have</v>
      </c>
      <c r="M268" s="1" t="str" cm="1">
        <f t="array" aca="1" ref="M268" ca="1">_xlfn.IFS('historyTags 2'!M268="have", "have", 'onchangeTags 2'!M268="have", "have", 'procTags 2'!M268="have", "have", 'historyTags 2'!M268="extra", "extra", 'onchangeTags 2'!M268="extra", "extra", 'procTags 2'!M268="extra", "extra", 'historyTags 2'!M268="missing", "missing", 'onchangeTags 2'!M268="missing", "missing", 'procTags 2'!M268="missing", "missing", 'historyTags 2'!M268="ignore", "ignore", 'onchangeTags 2'!M268="ignore", "ignore", 'procTags 2'!M268="ignore", "ignore")</f>
        <v>have</v>
      </c>
      <c r="N268" s="1" t="str" cm="1">
        <f t="array" aca="1" ref="N268" ca="1">_xlfn.IFS('historyTags 2'!N268="have", "have", 'onchangeTags 2'!N268="have", "have", 'procTags 2'!N268="have", "have", 'historyTags 2'!N268="extra", "extra", 'onchangeTags 2'!N268="extra", "extra", 'procTags 2'!N268="extra", "extra", 'historyTags 2'!N268="missing", "missing", 'onchangeTags 2'!N268="missing", "missing", 'procTags 2'!N268="missing", "missing", 'historyTags 2'!N268="ignore", "ignore", 'onchangeTags 2'!N268="ignore", "ignore", 'procTags 2'!N268="ignore", "ignore")</f>
        <v>have</v>
      </c>
      <c r="O268" s="1" t="str" cm="1">
        <f t="array" aca="1" ref="O268" ca="1">_xlfn.IFS('historyTags 2'!O268="have", "have", 'onchangeTags 2'!O268="have", "have", 'procTags 2'!O268="have", "have", 'historyTags 2'!O268="extra", "extra", 'onchangeTags 2'!O268="extra", "extra", 'procTags 2'!O268="extra", "extra", 'historyTags 2'!O268="missing", "missing", 'onchangeTags 2'!O268="missing", "missing", 'procTags 2'!O268="missing", "missing", 'historyTags 2'!O268="ignore", "ignore", 'onchangeTags 2'!O268="ignore", "ignore", 'procTags 2'!O268="ignore", "ignore")</f>
        <v>have</v>
      </c>
      <c r="P268" s="1" t="str" cm="1">
        <f t="array" aca="1" ref="P268" ca="1">_xlfn.IFS('historyTags 2'!P268="have", "have", 'onchangeTags 2'!P268="have", "have", 'procTags 2'!P268="have", "have", 'historyTags 2'!P268="extra", "extra", 'onchangeTags 2'!P268="extra", "extra", 'procTags 2'!P268="extra", "extra", 'historyTags 2'!P268="missing", "missing", 'onchangeTags 2'!P268="missing", "missing", 'procTags 2'!P268="missing", "missing", 'historyTags 2'!P268="ignore", "ignore", 'onchangeTags 2'!P268="ignore", "ignore", 'procTags 2'!P268="ignore", "ignore")</f>
        <v>ignore</v>
      </c>
    </row>
    <row r="269" spans="1:16" x14ac:dyDescent="0.2">
      <c r="A269" s="1" t="str">
        <f ca="1">IFERROR(__xludf.DUMMYFUNCTION("""COMPUTED_VALUE"""),"sd_night_prev_rh")</f>
        <v>sd_night_prev_rh</v>
      </c>
      <c r="B269" s="1" t="str" cm="1">
        <f t="array" aca="1" ref="B269" ca="1">_xlfn.IFS('historyTags 2'!B269="have", "have", 'onchangeTags 2'!B269="have", "have", 'procTags 2'!B269="have", "have", 'historyTags 2'!B269="extra", "extra", 'onchangeTags 2'!B269="extra", "extra", 'procTags 2'!B269="extra", "extra", 'historyTags 2'!B269="missing", "missing", 'onchangeTags 2'!B269="missing", "missing", 'procTags 2'!B269="missing", "missing", 'historyTags 2'!B269="ignore", "ignore", 'onchangeTags 2'!B269="ignore", "ignore", 'procTags 2'!B269="ignore", "ignore")</f>
        <v>ignore</v>
      </c>
      <c r="C269" s="1" t="str" cm="1">
        <f t="array" aca="1" ref="C269" ca="1">_xlfn.IFS('historyTags 2'!C269="have", "have", 'onchangeTags 2'!C269="have", "have", 'procTags 2'!C269="have", "have", 'historyTags 2'!C269="extra", "extra", 'onchangeTags 2'!C269="extra", "extra", 'procTags 2'!C269="extra", "extra", 'historyTags 2'!C269="missing", "missing", 'onchangeTags 2'!C269="missing", "missing", 'procTags 2'!C269="missing", "missing", 'historyTags 2'!C269="ignore", "ignore", 'onchangeTags 2'!C269="ignore", "ignore", 'procTags 2'!C269="ignore", "ignore")</f>
        <v>ignore</v>
      </c>
      <c r="D269" s="1" t="str" cm="1">
        <f t="array" aca="1" ref="D269" ca="1">_xlfn.IFS('historyTags 2'!D269="have", "have", 'onchangeTags 2'!D269="have", "have", 'procTags 2'!D269="have", "have", 'historyTags 2'!D269="extra", "extra", 'onchangeTags 2'!D269="extra", "extra", 'procTags 2'!D269="extra", "extra", 'historyTags 2'!D269="missing", "missing", 'onchangeTags 2'!D269="missing", "missing", 'procTags 2'!D269="missing", "missing", 'historyTags 2'!D269="ignore", "ignore", 'onchangeTags 2'!D269="ignore", "ignore", 'procTags 2'!D269="ignore", "ignore")</f>
        <v>ignore</v>
      </c>
      <c r="E269" s="1" t="str" cm="1">
        <f t="array" aca="1" ref="E269" ca="1">_xlfn.IFS('historyTags 2'!E269="have", "have", 'onchangeTags 2'!E269="have", "have", 'procTags 2'!E269="have", "have", 'historyTags 2'!E269="extra", "extra", 'onchangeTags 2'!E269="extra", "extra", 'procTags 2'!E269="extra", "extra", 'historyTags 2'!E269="missing", "missing", 'onchangeTags 2'!E269="missing", "missing", 'procTags 2'!E269="missing", "missing", 'historyTags 2'!E269="ignore", "ignore", 'onchangeTags 2'!E269="ignore", "ignore", 'procTags 2'!E269="ignore", "ignore")</f>
        <v>ignore</v>
      </c>
      <c r="F269" s="1" t="str" cm="1">
        <f t="array" aca="1" ref="F269" ca="1">_xlfn.IFS('historyTags 2'!F269="have", "have", 'onchangeTags 2'!F269="have", "have", 'procTags 2'!F269="have", "have", 'historyTags 2'!F269="extra", "extra", 'onchangeTags 2'!F269="extra", "extra", 'procTags 2'!F269="extra", "extra", 'historyTags 2'!F269="missing", "missing", 'onchangeTags 2'!F269="missing", "missing", 'procTags 2'!F269="missing", "missing", 'historyTags 2'!F269="ignore", "ignore", 'onchangeTags 2'!F269="ignore", "ignore", 'procTags 2'!F269="ignore", "ignore")</f>
        <v>ignore</v>
      </c>
      <c r="G269" s="1" t="str" cm="1">
        <f t="array" aca="1" ref="G269" ca="1">_xlfn.IFS('historyTags 2'!G269="have", "have", 'onchangeTags 2'!G269="have", "have", 'procTags 2'!G269="have", "have", 'historyTags 2'!G269="extra", "extra", 'onchangeTags 2'!G269="extra", "extra", 'procTags 2'!G269="extra", "extra", 'historyTags 2'!G269="missing", "missing", 'onchangeTags 2'!G269="missing", "missing", 'procTags 2'!G269="missing", "missing", 'historyTags 2'!G269="ignore", "ignore", 'onchangeTags 2'!G269="ignore", "ignore", 'procTags 2'!G269="ignore", "ignore")</f>
        <v>ignore</v>
      </c>
      <c r="H269" s="1" t="str" cm="1">
        <f t="array" aca="1" ref="H269" ca="1">_xlfn.IFS('historyTags 2'!H269="have", "have", 'onchangeTags 2'!H269="have", "have", 'procTags 2'!H269="have", "have", 'historyTags 2'!H269="extra", "extra", 'onchangeTags 2'!H269="extra", "extra", 'procTags 2'!H269="extra", "extra", 'historyTags 2'!H269="missing", "missing", 'onchangeTags 2'!H269="missing", "missing", 'procTags 2'!H269="missing", "missing", 'historyTags 2'!H269="ignore", "ignore", 'onchangeTags 2'!H269="ignore", "ignore", 'procTags 2'!H269="ignore", "ignore")</f>
        <v>ignore</v>
      </c>
      <c r="I269" s="1" t="str" cm="1">
        <f t="array" aca="1" ref="I269" ca="1">_xlfn.IFS('historyTags 2'!I269="have", "have", 'onchangeTags 2'!I269="have", "have", 'procTags 2'!I269="have", "have", 'historyTags 2'!I269="extra", "extra", 'onchangeTags 2'!I269="extra", "extra", 'procTags 2'!I269="extra", "extra", 'historyTags 2'!I269="missing", "missing", 'onchangeTags 2'!I269="missing", "missing", 'procTags 2'!I269="missing", "missing", 'historyTags 2'!I269="ignore", "ignore", 'onchangeTags 2'!I269="ignore", "ignore", 'procTags 2'!I269="ignore", "ignore")</f>
        <v>ignore</v>
      </c>
      <c r="J269" s="1" t="str" cm="1">
        <f t="array" aca="1" ref="J269" ca="1">_xlfn.IFS('historyTags 2'!J269="have", "have", 'onchangeTags 2'!J269="have", "have", 'procTags 2'!J269="have", "have", 'historyTags 2'!J269="extra", "extra", 'onchangeTags 2'!J269="extra", "extra", 'procTags 2'!J269="extra", "extra", 'historyTags 2'!J269="missing", "missing", 'onchangeTags 2'!J269="missing", "missing", 'procTags 2'!J269="missing", "missing", 'historyTags 2'!J269="ignore", "ignore", 'onchangeTags 2'!J269="ignore", "ignore", 'procTags 2'!J269="ignore", "ignore")</f>
        <v>ignore</v>
      </c>
      <c r="K269" s="1" t="str" cm="1">
        <f t="array" aca="1" ref="K269" ca="1">_xlfn.IFS('historyTags 2'!K269="have", "have", 'onchangeTags 2'!K269="have", "have", 'procTags 2'!K269="have", "have", 'historyTags 2'!K269="extra", "extra", 'onchangeTags 2'!K269="extra", "extra", 'procTags 2'!K269="extra", "extra", 'historyTags 2'!K269="missing", "missing", 'onchangeTags 2'!K269="missing", "missing", 'procTags 2'!K269="missing", "missing", 'historyTags 2'!K269="ignore", "ignore", 'onchangeTags 2'!K269="ignore", "ignore", 'procTags 2'!K269="ignore", "ignore")</f>
        <v>ignore</v>
      </c>
      <c r="L269" s="1" t="str" cm="1">
        <f t="array" aca="1" ref="L269" ca="1">_xlfn.IFS('historyTags 2'!L269="have", "have", 'onchangeTags 2'!L269="have", "have", 'procTags 2'!L269="have", "have", 'historyTags 2'!L269="extra", "extra", 'onchangeTags 2'!L269="extra", "extra", 'procTags 2'!L269="extra", "extra", 'historyTags 2'!L269="missing", "missing", 'onchangeTags 2'!L269="missing", "missing", 'procTags 2'!L269="missing", "missing", 'historyTags 2'!L269="ignore", "ignore", 'onchangeTags 2'!L269="ignore", "ignore", 'procTags 2'!L269="ignore", "ignore")</f>
        <v>ignore</v>
      </c>
      <c r="M269" s="1" t="str" cm="1">
        <f t="array" aca="1" ref="M269" ca="1">_xlfn.IFS('historyTags 2'!M269="have", "have", 'onchangeTags 2'!M269="have", "have", 'procTags 2'!M269="have", "have", 'historyTags 2'!M269="extra", "extra", 'onchangeTags 2'!M269="extra", "extra", 'procTags 2'!M269="extra", "extra", 'historyTags 2'!M269="missing", "missing", 'onchangeTags 2'!M269="missing", "missing", 'procTags 2'!M269="missing", "missing", 'historyTags 2'!M269="ignore", "ignore", 'onchangeTags 2'!M269="ignore", "ignore", 'procTags 2'!M269="ignore", "ignore")</f>
        <v>ignore</v>
      </c>
      <c r="N269" s="1" t="str" cm="1">
        <f t="array" aca="1" ref="N269" ca="1">_xlfn.IFS('historyTags 2'!N269="have", "have", 'onchangeTags 2'!N269="have", "have", 'procTags 2'!N269="have", "have", 'historyTags 2'!N269="extra", "extra", 'onchangeTags 2'!N269="extra", "extra", 'procTags 2'!N269="extra", "extra", 'historyTags 2'!N269="missing", "missing", 'onchangeTags 2'!N269="missing", "missing", 'procTags 2'!N269="missing", "missing", 'historyTags 2'!N269="ignore", "ignore", 'onchangeTags 2'!N269="ignore", "ignore", 'procTags 2'!N269="ignore", "ignore")</f>
        <v>ignore</v>
      </c>
      <c r="O269" s="1" t="str" cm="1">
        <f t="array" aca="1" ref="O269" ca="1">_xlfn.IFS('historyTags 2'!O269="have", "have", 'onchangeTags 2'!O269="have", "have", 'procTags 2'!O269="have", "have", 'historyTags 2'!O269="extra", "extra", 'onchangeTags 2'!O269="extra", "extra", 'procTags 2'!O269="extra", "extra", 'historyTags 2'!O269="missing", "missing", 'onchangeTags 2'!O269="missing", "missing", 'procTags 2'!O269="missing", "missing", 'historyTags 2'!O269="ignore", "ignore", 'onchangeTags 2'!O269="ignore", "ignore", 'procTags 2'!O269="ignore", "ignore")</f>
        <v>ignore</v>
      </c>
      <c r="P269" s="1" t="str" cm="1">
        <f t="array" aca="1" ref="P269" ca="1">_xlfn.IFS('historyTags 2'!P269="have", "have", 'onchangeTags 2'!P269="have", "have", 'procTags 2'!P269="have", "have", 'historyTags 2'!P269="extra", "extra", 'onchangeTags 2'!P269="extra", "extra", 'procTags 2'!P269="extra", "extra", 'historyTags 2'!P269="missing", "missing", 'onchangeTags 2'!P269="missing", "missing", 'procTags 2'!P269="missing", "missing", 'historyTags 2'!P269="ignore", "ignore", 'onchangeTags 2'!P269="ignore", "ignore", 'procTags 2'!P269="ignore", "ignore")</f>
        <v>have</v>
      </c>
    </row>
    <row r="270" spans="1:16" x14ac:dyDescent="0.2">
      <c r="A270" s="1" t="str">
        <f ca="1">IFERROR(__xludf.DUMMYFUNCTION("""COMPUTED_VALUE"""),"sd_night_prev_rth")</f>
        <v>sd_night_prev_rth</v>
      </c>
      <c r="B270" s="1" t="str" cm="1">
        <f t="array" aca="1" ref="B270" ca="1">_xlfn.IFS('historyTags 2'!B270="have", "have", 'onchangeTags 2'!B270="have", "have", 'procTags 2'!B270="have", "have", 'historyTags 2'!B270="extra", "extra", 'onchangeTags 2'!B270="extra", "extra", 'procTags 2'!B270="extra", "extra", 'historyTags 2'!B270="missing", "missing", 'onchangeTags 2'!B270="missing", "missing", 'procTags 2'!B270="missing", "missing", 'historyTags 2'!B270="ignore", "ignore", 'onchangeTags 2'!B270="ignore", "ignore", 'procTags 2'!B270="ignore", "ignore")</f>
        <v>ignore</v>
      </c>
      <c r="C270" s="1" t="str" cm="1">
        <f t="array" aca="1" ref="C270" ca="1">_xlfn.IFS('historyTags 2'!C270="have", "have", 'onchangeTags 2'!C270="have", "have", 'procTags 2'!C270="have", "have", 'historyTags 2'!C270="extra", "extra", 'onchangeTags 2'!C270="extra", "extra", 'procTags 2'!C270="extra", "extra", 'historyTags 2'!C270="missing", "missing", 'onchangeTags 2'!C270="missing", "missing", 'procTags 2'!C270="missing", "missing", 'historyTags 2'!C270="ignore", "ignore", 'onchangeTags 2'!C270="ignore", "ignore", 'procTags 2'!C270="ignore", "ignore")</f>
        <v>ignore</v>
      </c>
      <c r="D270" s="1" t="str" cm="1">
        <f t="array" aca="1" ref="D270" ca="1">_xlfn.IFS('historyTags 2'!D270="have", "have", 'onchangeTags 2'!D270="have", "have", 'procTags 2'!D270="have", "have", 'historyTags 2'!D270="extra", "extra", 'onchangeTags 2'!D270="extra", "extra", 'procTags 2'!D270="extra", "extra", 'historyTags 2'!D270="missing", "missing", 'onchangeTags 2'!D270="missing", "missing", 'procTags 2'!D270="missing", "missing", 'historyTags 2'!D270="ignore", "ignore", 'onchangeTags 2'!D270="ignore", "ignore", 'procTags 2'!D270="ignore", "ignore")</f>
        <v>have</v>
      </c>
      <c r="E270" s="1" t="str" cm="1">
        <f t="array" aca="1" ref="E270" ca="1">_xlfn.IFS('historyTags 2'!E270="have", "have", 'onchangeTags 2'!E270="have", "have", 'procTags 2'!E270="have", "have", 'historyTags 2'!E270="extra", "extra", 'onchangeTags 2'!E270="extra", "extra", 'procTags 2'!E270="extra", "extra", 'historyTags 2'!E270="missing", "missing", 'onchangeTags 2'!E270="missing", "missing", 'procTags 2'!E270="missing", "missing", 'historyTags 2'!E270="ignore", "ignore", 'onchangeTags 2'!E270="ignore", "ignore", 'procTags 2'!E270="ignore", "ignore")</f>
        <v>have</v>
      </c>
      <c r="F270" s="1" t="str" cm="1">
        <f t="array" aca="1" ref="F270" ca="1">_xlfn.IFS('historyTags 2'!F270="have", "have", 'onchangeTags 2'!F270="have", "have", 'procTags 2'!F270="have", "have", 'historyTags 2'!F270="extra", "extra", 'onchangeTags 2'!F270="extra", "extra", 'procTags 2'!F270="extra", "extra", 'historyTags 2'!F270="missing", "missing", 'onchangeTags 2'!F270="missing", "missing", 'procTags 2'!F270="missing", "missing", 'historyTags 2'!F270="ignore", "ignore", 'onchangeTags 2'!F270="ignore", "ignore", 'procTags 2'!F270="ignore", "ignore")</f>
        <v>have</v>
      </c>
      <c r="G270" s="1" t="str" cm="1">
        <f t="array" aca="1" ref="G270" ca="1">_xlfn.IFS('historyTags 2'!G270="have", "have", 'onchangeTags 2'!G270="have", "have", 'procTags 2'!G270="have", "have", 'historyTags 2'!G270="extra", "extra", 'onchangeTags 2'!G270="extra", "extra", 'procTags 2'!G270="extra", "extra", 'historyTags 2'!G270="missing", "missing", 'onchangeTags 2'!G270="missing", "missing", 'procTags 2'!G270="missing", "missing", 'historyTags 2'!G270="ignore", "ignore", 'onchangeTags 2'!G270="ignore", "ignore", 'procTags 2'!G270="ignore", "ignore")</f>
        <v>have</v>
      </c>
      <c r="H270" s="1" t="str" cm="1">
        <f t="array" aca="1" ref="H270" ca="1">_xlfn.IFS('historyTags 2'!H270="have", "have", 'onchangeTags 2'!H270="have", "have", 'procTags 2'!H270="have", "have", 'historyTags 2'!H270="extra", "extra", 'onchangeTags 2'!H270="extra", "extra", 'procTags 2'!H270="extra", "extra", 'historyTags 2'!H270="missing", "missing", 'onchangeTags 2'!H270="missing", "missing", 'procTags 2'!H270="missing", "missing", 'historyTags 2'!H270="ignore", "ignore", 'onchangeTags 2'!H270="ignore", "ignore", 'procTags 2'!H270="ignore", "ignore")</f>
        <v>have</v>
      </c>
      <c r="I270" s="1" t="str" cm="1">
        <f t="array" aca="1" ref="I270" ca="1">_xlfn.IFS('historyTags 2'!I270="have", "have", 'onchangeTags 2'!I270="have", "have", 'procTags 2'!I270="have", "have", 'historyTags 2'!I270="extra", "extra", 'onchangeTags 2'!I270="extra", "extra", 'procTags 2'!I270="extra", "extra", 'historyTags 2'!I270="missing", "missing", 'onchangeTags 2'!I270="missing", "missing", 'procTags 2'!I270="missing", "missing", 'historyTags 2'!I270="ignore", "ignore", 'onchangeTags 2'!I270="ignore", "ignore", 'procTags 2'!I270="ignore", "ignore")</f>
        <v>have</v>
      </c>
      <c r="J270" s="1" t="str" cm="1">
        <f t="array" aca="1" ref="J270" ca="1">_xlfn.IFS('historyTags 2'!J270="have", "have", 'onchangeTags 2'!J270="have", "have", 'procTags 2'!J270="have", "have", 'historyTags 2'!J270="extra", "extra", 'onchangeTags 2'!J270="extra", "extra", 'procTags 2'!J270="extra", "extra", 'historyTags 2'!J270="missing", "missing", 'onchangeTags 2'!J270="missing", "missing", 'procTags 2'!J270="missing", "missing", 'historyTags 2'!J270="ignore", "ignore", 'onchangeTags 2'!J270="ignore", "ignore", 'procTags 2'!J270="ignore", "ignore")</f>
        <v>have</v>
      </c>
      <c r="K270" s="1" t="str" cm="1">
        <f t="array" aca="1" ref="K270" ca="1">_xlfn.IFS('historyTags 2'!K270="have", "have", 'onchangeTags 2'!K270="have", "have", 'procTags 2'!K270="have", "have", 'historyTags 2'!K270="extra", "extra", 'onchangeTags 2'!K270="extra", "extra", 'procTags 2'!K270="extra", "extra", 'historyTags 2'!K270="missing", "missing", 'onchangeTags 2'!K270="missing", "missing", 'procTags 2'!K270="missing", "missing", 'historyTags 2'!K270="ignore", "ignore", 'onchangeTags 2'!K270="ignore", "ignore", 'procTags 2'!K270="ignore", "ignore")</f>
        <v>have</v>
      </c>
      <c r="L270" s="1" t="str" cm="1">
        <f t="array" aca="1" ref="L270" ca="1">_xlfn.IFS('historyTags 2'!L270="have", "have", 'onchangeTags 2'!L270="have", "have", 'procTags 2'!L270="have", "have", 'historyTags 2'!L270="extra", "extra", 'onchangeTags 2'!L270="extra", "extra", 'procTags 2'!L270="extra", "extra", 'historyTags 2'!L270="missing", "missing", 'onchangeTags 2'!L270="missing", "missing", 'procTags 2'!L270="missing", "missing", 'historyTags 2'!L270="ignore", "ignore", 'onchangeTags 2'!L270="ignore", "ignore", 'procTags 2'!L270="ignore", "ignore")</f>
        <v>have</v>
      </c>
      <c r="M270" s="1" t="str" cm="1">
        <f t="array" aca="1" ref="M270" ca="1">_xlfn.IFS('historyTags 2'!M270="have", "have", 'onchangeTags 2'!M270="have", "have", 'procTags 2'!M270="have", "have", 'historyTags 2'!M270="extra", "extra", 'onchangeTags 2'!M270="extra", "extra", 'procTags 2'!M270="extra", "extra", 'historyTags 2'!M270="missing", "missing", 'onchangeTags 2'!M270="missing", "missing", 'procTags 2'!M270="missing", "missing", 'historyTags 2'!M270="ignore", "ignore", 'onchangeTags 2'!M270="ignore", "ignore", 'procTags 2'!M270="ignore", "ignore")</f>
        <v>have</v>
      </c>
      <c r="N270" s="1" t="str" cm="1">
        <f t="array" aca="1" ref="N270" ca="1">_xlfn.IFS('historyTags 2'!N270="have", "have", 'onchangeTags 2'!N270="have", "have", 'procTags 2'!N270="have", "have", 'historyTags 2'!N270="extra", "extra", 'onchangeTags 2'!N270="extra", "extra", 'procTags 2'!N270="extra", "extra", 'historyTags 2'!N270="missing", "missing", 'onchangeTags 2'!N270="missing", "missing", 'procTags 2'!N270="missing", "missing", 'historyTags 2'!N270="ignore", "ignore", 'onchangeTags 2'!N270="ignore", "ignore", 'procTags 2'!N270="ignore", "ignore")</f>
        <v>have</v>
      </c>
      <c r="O270" s="1" t="str" cm="1">
        <f t="array" aca="1" ref="O270" ca="1">_xlfn.IFS('historyTags 2'!O270="have", "have", 'onchangeTags 2'!O270="have", "have", 'procTags 2'!O270="have", "have", 'historyTags 2'!O270="extra", "extra", 'onchangeTags 2'!O270="extra", "extra", 'procTags 2'!O270="extra", "extra", 'historyTags 2'!O270="missing", "missing", 'onchangeTags 2'!O270="missing", "missing", 'procTags 2'!O270="missing", "missing", 'historyTags 2'!O270="ignore", "ignore", 'onchangeTags 2'!O270="ignore", "ignore", 'procTags 2'!O270="ignore", "ignore")</f>
        <v>have</v>
      </c>
      <c r="P270" s="1" t="str" cm="1">
        <f t="array" aca="1" ref="P270" ca="1">_xlfn.IFS('historyTags 2'!P270="have", "have", 'onchangeTags 2'!P270="have", "have", 'procTags 2'!P270="have", "have", 'historyTags 2'!P270="extra", "extra", 'onchangeTags 2'!P270="extra", "extra", 'procTags 2'!P270="extra", "extra", 'historyTags 2'!P270="missing", "missing", 'onchangeTags 2'!P270="missing", "missing", 'procTags 2'!P270="missing", "missing", 'historyTags 2'!P270="ignore", "ignore", 'onchangeTags 2'!P270="ignore", "ignore", 'procTags 2'!P270="ignore", "ignore")</f>
        <v>ignore</v>
      </c>
    </row>
    <row r="271" spans="1:16" x14ac:dyDescent="0.2">
      <c r="A271" s="1" t="str">
        <f ca="1">IFERROR(__xludf.DUMMYFUNCTION("""COMPUTED_VALUE"""),"sd_night_prev_temp")</f>
        <v>sd_night_prev_temp</v>
      </c>
      <c r="B271" s="1" t="str" cm="1">
        <f t="array" aca="1" ref="B271" ca="1">_xlfn.IFS('historyTags 2'!B271="have", "have", 'onchangeTags 2'!B271="have", "have", 'procTags 2'!B271="have", "have", 'historyTags 2'!B271="extra", "extra", 'onchangeTags 2'!B271="extra", "extra", 'procTags 2'!B271="extra", "extra", 'historyTags 2'!B271="missing", "missing", 'onchangeTags 2'!B271="missing", "missing", 'procTags 2'!B271="missing", "missing", 'historyTags 2'!B271="ignore", "ignore", 'onchangeTags 2'!B271="ignore", "ignore", 'procTags 2'!B271="ignore", "ignore")</f>
        <v>ignore</v>
      </c>
      <c r="C271" s="1" t="str" cm="1">
        <f t="array" aca="1" ref="C271" ca="1">_xlfn.IFS('historyTags 2'!C271="have", "have", 'onchangeTags 2'!C271="have", "have", 'procTags 2'!C271="have", "have", 'historyTags 2'!C271="extra", "extra", 'onchangeTags 2'!C271="extra", "extra", 'procTags 2'!C271="extra", "extra", 'historyTags 2'!C271="missing", "missing", 'onchangeTags 2'!C271="missing", "missing", 'procTags 2'!C271="missing", "missing", 'historyTags 2'!C271="ignore", "ignore", 'onchangeTags 2'!C271="ignore", "ignore", 'procTags 2'!C271="ignore", "ignore")</f>
        <v>ignore</v>
      </c>
      <c r="D271" s="1" t="str" cm="1">
        <f t="array" aca="1" ref="D271" ca="1">_xlfn.IFS('historyTags 2'!D271="have", "have", 'onchangeTags 2'!D271="have", "have", 'procTags 2'!D271="have", "have", 'historyTags 2'!D271="extra", "extra", 'onchangeTags 2'!D271="extra", "extra", 'procTags 2'!D271="extra", "extra", 'historyTags 2'!D271="missing", "missing", 'onchangeTags 2'!D271="missing", "missing", 'procTags 2'!D271="missing", "missing", 'historyTags 2'!D271="ignore", "ignore", 'onchangeTags 2'!D271="ignore", "ignore", 'procTags 2'!D271="ignore", "ignore")</f>
        <v>have</v>
      </c>
      <c r="E271" s="1" t="str" cm="1">
        <f t="array" aca="1" ref="E271" ca="1">_xlfn.IFS('historyTags 2'!E271="have", "have", 'onchangeTags 2'!E271="have", "have", 'procTags 2'!E271="have", "have", 'historyTags 2'!E271="extra", "extra", 'onchangeTags 2'!E271="extra", "extra", 'procTags 2'!E271="extra", "extra", 'historyTags 2'!E271="missing", "missing", 'onchangeTags 2'!E271="missing", "missing", 'procTags 2'!E271="missing", "missing", 'historyTags 2'!E271="ignore", "ignore", 'onchangeTags 2'!E271="ignore", "ignore", 'procTags 2'!E271="ignore", "ignore")</f>
        <v>have</v>
      </c>
      <c r="F271" s="1" t="str" cm="1">
        <f t="array" aca="1" ref="F271" ca="1">_xlfn.IFS('historyTags 2'!F271="have", "have", 'onchangeTags 2'!F271="have", "have", 'procTags 2'!F271="have", "have", 'historyTags 2'!F271="extra", "extra", 'onchangeTags 2'!F271="extra", "extra", 'procTags 2'!F271="extra", "extra", 'historyTags 2'!F271="missing", "missing", 'onchangeTags 2'!F271="missing", "missing", 'procTags 2'!F271="missing", "missing", 'historyTags 2'!F271="ignore", "ignore", 'onchangeTags 2'!F271="ignore", "ignore", 'procTags 2'!F271="ignore", "ignore")</f>
        <v>have</v>
      </c>
      <c r="G271" s="1" t="str" cm="1">
        <f t="array" aca="1" ref="G271" ca="1">_xlfn.IFS('historyTags 2'!G271="have", "have", 'onchangeTags 2'!G271="have", "have", 'procTags 2'!G271="have", "have", 'historyTags 2'!G271="extra", "extra", 'onchangeTags 2'!G271="extra", "extra", 'procTags 2'!G271="extra", "extra", 'historyTags 2'!G271="missing", "missing", 'onchangeTags 2'!G271="missing", "missing", 'procTags 2'!G271="missing", "missing", 'historyTags 2'!G271="ignore", "ignore", 'onchangeTags 2'!G271="ignore", "ignore", 'procTags 2'!G271="ignore", "ignore")</f>
        <v>have</v>
      </c>
      <c r="H271" s="1" t="str" cm="1">
        <f t="array" aca="1" ref="H271" ca="1">_xlfn.IFS('historyTags 2'!H271="have", "have", 'onchangeTags 2'!H271="have", "have", 'procTags 2'!H271="have", "have", 'historyTags 2'!H271="extra", "extra", 'onchangeTags 2'!H271="extra", "extra", 'procTags 2'!H271="extra", "extra", 'historyTags 2'!H271="missing", "missing", 'onchangeTags 2'!H271="missing", "missing", 'procTags 2'!H271="missing", "missing", 'historyTags 2'!H271="ignore", "ignore", 'onchangeTags 2'!H271="ignore", "ignore", 'procTags 2'!H271="ignore", "ignore")</f>
        <v>have</v>
      </c>
      <c r="I271" s="1" t="str" cm="1">
        <f t="array" aca="1" ref="I271" ca="1">_xlfn.IFS('historyTags 2'!I271="have", "have", 'onchangeTags 2'!I271="have", "have", 'procTags 2'!I271="have", "have", 'historyTags 2'!I271="extra", "extra", 'onchangeTags 2'!I271="extra", "extra", 'procTags 2'!I271="extra", "extra", 'historyTags 2'!I271="missing", "missing", 'onchangeTags 2'!I271="missing", "missing", 'procTags 2'!I271="missing", "missing", 'historyTags 2'!I271="ignore", "ignore", 'onchangeTags 2'!I271="ignore", "ignore", 'procTags 2'!I271="ignore", "ignore")</f>
        <v>have</v>
      </c>
      <c r="J271" s="1" t="str" cm="1">
        <f t="array" aca="1" ref="J271" ca="1">_xlfn.IFS('historyTags 2'!J271="have", "have", 'onchangeTags 2'!J271="have", "have", 'procTags 2'!J271="have", "have", 'historyTags 2'!J271="extra", "extra", 'onchangeTags 2'!J271="extra", "extra", 'procTags 2'!J271="extra", "extra", 'historyTags 2'!J271="missing", "missing", 'onchangeTags 2'!J271="missing", "missing", 'procTags 2'!J271="missing", "missing", 'historyTags 2'!J271="ignore", "ignore", 'onchangeTags 2'!J271="ignore", "ignore", 'procTags 2'!J271="ignore", "ignore")</f>
        <v>have</v>
      </c>
      <c r="K271" s="1" t="str" cm="1">
        <f t="array" aca="1" ref="K271" ca="1">_xlfn.IFS('historyTags 2'!K271="have", "have", 'onchangeTags 2'!K271="have", "have", 'procTags 2'!K271="have", "have", 'historyTags 2'!K271="extra", "extra", 'onchangeTags 2'!K271="extra", "extra", 'procTags 2'!K271="extra", "extra", 'historyTags 2'!K271="missing", "missing", 'onchangeTags 2'!K271="missing", "missing", 'procTags 2'!K271="missing", "missing", 'historyTags 2'!K271="ignore", "ignore", 'onchangeTags 2'!K271="ignore", "ignore", 'procTags 2'!K271="ignore", "ignore")</f>
        <v>have</v>
      </c>
      <c r="L271" s="1" t="str" cm="1">
        <f t="array" aca="1" ref="L271" ca="1">_xlfn.IFS('historyTags 2'!L271="have", "have", 'onchangeTags 2'!L271="have", "have", 'procTags 2'!L271="have", "have", 'historyTags 2'!L271="extra", "extra", 'onchangeTags 2'!L271="extra", "extra", 'procTags 2'!L271="extra", "extra", 'historyTags 2'!L271="missing", "missing", 'onchangeTags 2'!L271="missing", "missing", 'procTags 2'!L271="missing", "missing", 'historyTags 2'!L271="ignore", "ignore", 'onchangeTags 2'!L271="ignore", "ignore", 'procTags 2'!L271="ignore", "ignore")</f>
        <v>have</v>
      </c>
      <c r="M271" s="1" t="str" cm="1">
        <f t="array" aca="1" ref="M271" ca="1">_xlfn.IFS('historyTags 2'!M271="have", "have", 'onchangeTags 2'!M271="have", "have", 'procTags 2'!M271="have", "have", 'historyTags 2'!M271="extra", "extra", 'onchangeTags 2'!M271="extra", "extra", 'procTags 2'!M271="extra", "extra", 'historyTags 2'!M271="missing", "missing", 'onchangeTags 2'!M271="missing", "missing", 'procTags 2'!M271="missing", "missing", 'historyTags 2'!M271="ignore", "ignore", 'onchangeTags 2'!M271="ignore", "ignore", 'procTags 2'!M271="ignore", "ignore")</f>
        <v>have</v>
      </c>
      <c r="N271" s="1" t="str" cm="1">
        <f t="array" aca="1" ref="N271" ca="1">_xlfn.IFS('historyTags 2'!N271="have", "have", 'onchangeTags 2'!N271="have", "have", 'procTags 2'!N271="have", "have", 'historyTags 2'!N271="extra", "extra", 'onchangeTags 2'!N271="extra", "extra", 'procTags 2'!N271="extra", "extra", 'historyTags 2'!N271="missing", "missing", 'onchangeTags 2'!N271="missing", "missing", 'procTags 2'!N271="missing", "missing", 'historyTags 2'!N271="ignore", "ignore", 'onchangeTags 2'!N271="ignore", "ignore", 'procTags 2'!N271="ignore", "ignore")</f>
        <v>have</v>
      </c>
      <c r="O271" s="1" t="str" cm="1">
        <f t="array" aca="1" ref="O271" ca="1">_xlfn.IFS('historyTags 2'!O271="have", "have", 'onchangeTags 2'!O271="have", "have", 'procTags 2'!O271="have", "have", 'historyTags 2'!O271="extra", "extra", 'onchangeTags 2'!O271="extra", "extra", 'procTags 2'!O271="extra", "extra", 'historyTags 2'!O271="missing", "missing", 'onchangeTags 2'!O271="missing", "missing", 'procTags 2'!O271="missing", "missing", 'historyTags 2'!O271="ignore", "ignore", 'onchangeTags 2'!O271="ignore", "ignore", 'procTags 2'!O271="ignore", "ignore")</f>
        <v>have</v>
      </c>
      <c r="P271" s="1" t="str" cm="1">
        <f t="array" aca="1" ref="P271" ca="1">_xlfn.IFS('historyTags 2'!P271="have", "have", 'onchangeTags 2'!P271="have", "have", 'procTags 2'!P271="have", "have", 'historyTags 2'!P271="extra", "extra", 'onchangeTags 2'!P271="extra", "extra", 'procTags 2'!P271="extra", "extra", 'historyTags 2'!P271="missing", "missing", 'onchangeTags 2'!P271="missing", "missing", 'procTags 2'!P271="missing", "missing", 'historyTags 2'!P271="ignore", "ignore", 'onchangeTags 2'!P271="ignore", "ignore", 'procTags 2'!P271="ignore", "ignore")</f>
        <v>have</v>
      </c>
    </row>
    <row r="272" spans="1:16" x14ac:dyDescent="0.2">
      <c r="A272" s="1" t="str">
        <f ca="1">IFERROR(__xludf.DUMMYFUNCTION("""COMPUTED_VALUE"""),"sd_prev_dawn_time")</f>
        <v>sd_prev_dawn_time</v>
      </c>
      <c r="B272" s="1" t="str" cm="1">
        <f t="array" aca="1" ref="B272" ca="1">_xlfn.IFS('historyTags 2'!B272="have", "have", 'onchangeTags 2'!B272="have", "have", 'procTags 2'!B272="have", "have", 'historyTags 2'!B272="extra", "extra", 'onchangeTags 2'!B272="extra", "extra", 'procTags 2'!B272="extra", "extra", 'historyTags 2'!B272="missing", "missing", 'onchangeTags 2'!B272="missing", "missing", 'procTags 2'!B272="missing", "missing", 'historyTags 2'!B272="ignore", "ignore", 'onchangeTags 2'!B272="ignore", "ignore", 'procTags 2'!B272="ignore", "ignore")</f>
        <v>ignore</v>
      </c>
      <c r="C272" s="1" t="str" cm="1">
        <f t="array" aca="1" ref="C272" ca="1">_xlfn.IFS('historyTags 2'!C272="have", "have", 'onchangeTags 2'!C272="have", "have", 'procTags 2'!C272="have", "have", 'historyTags 2'!C272="extra", "extra", 'onchangeTags 2'!C272="extra", "extra", 'procTags 2'!C272="extra", "extra", 'historyTags 2'!C272="missing", "missing", 'onchangeTags 2'!C272="missing", "missing", 'procTags 2'!C272="missing", "missing", 'historyTags 2'!C272="ignore", "ignore", 'onchangeTags 2'!C272="ignore", "ignore", 'procTags 2'!C272="ignore", "ignore")</f>
        <v>ignore</v>
      </c>
      <c r="D272" s="1" t="str" cm="1">
        <f t="array" aca="1" ref="D272" ca="1">_xlfn.IFS('historyTags 2'!D272="have", "have", 'onchangeTags 2'!D272="have", "have", 'procTags 2'!D272="have", "have", 'historyTags 2'!D272="extra", "extra", 'onchangeTags 2'!D272="extra", "extra", 'procTags 2'!D272="extra", "extra", 'historyTags 2'!D272="missing", "missing", 'onchangeTags 2'!D272="missing", "missing", 'procTags 2'!D272="missing", "missing", 'historyTags 2'!D272="ignore", "ignore", 'onchangeTags 2'!D272="ignore", "ignore", 'procTags 2'!D272="ignore", "ignore")</f>
        <v>ignore</v>
      </c>
      <c r="E272" s="1" t="str" cm="1">
        <f t="array" aca="1" ref="E272" ca="1">_xlfn.IFS('historyTags 2'!E272="have", "have", 'onchangeTags 2'!E272="have", "have", 'procTags 2'!E272="have", "have", 'historyTags 2'!E272="extra", "extra", 'onchangeTags 2'!E272="extra", "extra", 'procTags 2'!E272="extra", "extra", 'historyTags 2'!E272="missing", "missing", 'onchangeTags 2'!E272="missing", "missing", 'procTags 2'!E272="missing", "missing", 'historyTags 2'!E272="ignore", "ignore", 'onchangeTags 2'!E272="ignore", "ignore", 'procTags 2'!E272="ignore", "ignore")</f>
        <v>ignore</v>
      </c>
      <c r="F272" s="1" t="str" cm="1">
        <f t="array" aca="1" ref="F272" ca="1">_xlfn.IFS('historyTags 2'!F272="have", "have", 'onchangeTags 2'!F272="have", "have", 'procTags 2'!F272="have", "have", 'historyTags 2'!F272="extra", "extra", 'onchangeTags 2'!F272="extra", "extra", 'procTags 2'!F272="extra", "extra", 'historyTags 2'!F272="missing", "missing", 'onchangeTags 2'!F272="missing", "missing", 'procTags 2'!F272="missing", "missing", 'historyTags 2'!F272="ignore", "ignore", 'onchangeTags 2'!F272="ignore", "ignore", 'procTags 2'!F272="ignore", "ignore")</f>
        <v>ignore</v>
      </c>
      <c r="G272" s="1" t="str" cm="1">
        <f t="array" aca="1" ref="G272" ca="1">_xlfn.IFS('historyTags 2'!G272="have", "have", 'onchangeTags 2'!G272="have", "have", 'procTags 2'!G272="have", "have", 'historyTags 2'!G272="extra", "extra", 'onchangeTags 2'!G272="extra", "extra", 'procTags 2'!G272="extra", "extra", 'historyTags 2'!G272="missing", "missing", 'onchangeTags 2'!G272="missing", "missing", 'procTags 2'!G272="missing", "missing", 'historyTags 2'!G272="ignore", "ignore", 'onchangeTags 2'!G272="ignore", "ignore", 'procTags 2'!G272="ignore", "ignore")</f>
        <v>ignore</v>
      </c>
      <c r="H272" s="1" t="str" cm="1">
        <f t="array" aca="1" ref="H272" ca="1">_xlfn.IFS('historyTags 2'!H272="have", "have", 'onchangeTags 2'!H272="have", "have", 'procTags 2'!H272="have", "have", 'historyTags 2'!H272="extra", "extra", 'onchangeTags 2'!H272="extra", "extra", 'procTags 2'!H272="extra", "extra", 'historyTags 2'!H272="missing", "missing", 'onchangeTags 2'!H272="missing", "missing", 'procTags 2'!H272="missing", "missing", 'historyTags 2'!H272="ignore", "ignore", 'onchangeTags 2'!H272="ignore", "ignore", 'procTags 2'!H272="ignore", "ignore")</f>
        <v>ignore</v>
      </c>
      <c r="I272" s="1" t="str" cm="1">
        <f t="array" aca="1" ref="I272" ca="1">_xlfn.IFS('historyTags 2'!I272="have", "have", 'onchangeTags 2'!I272="have", "have", 'procTags 2'!I272="have", "have", 'historyTags 2'!I272="extra", "extra", 'onchangeTags 2'!I272="extra", "extra", 'procTags 2'!I272="extra", "extra", 'historyTags 2'!I272="missing", "missing", 'onchangeTags 2'!I272="missing", "missing", 'procTags 2'!I272="missing", "missing", 'historyTags 2'!I272="ignore", "ignore", 'onchangeTags 2'!I272="ignore", "ignore", 'procTags 2'!I272="ignore", "ignore")</f>
        <v>ignore</v>
      </c>
      <c r="J272" s="1" t="str" cm="1">
        <f t="array" aca="1" ref="J272" ca="1">_xlfn.IFS('historyTags 2'!J272="have", "have", 'onchangeTags 2'!J272="have", "have", 'procTags 2'!J272="have", "have", 'historyTags 2'!J272="extra", "extra", 'onchangeTags 2'!J272="extra", "extra", 'procTags 2'!J272="extra", "extra", 'historyTags 2'!J272="missing", "missing", 'onchangeTags 2'!J272="missing", "missing", 'procTags 2'!J272="missing", "missing", 'historyTags 2'!J272="ignore", "ignore", 'onchangeTags 2'!J272="ignore", "ignore", 'procTags 2'!J272="ignore", "ignore")</f>
        <v>ignore</v>
      </c>
      <c r="K272" s="1" t="str" cm="1">
        <f t="array" aca="1" ref="K272" ca="1">_xlfn.IFS('historyTags 2'!K272="have", "have", 'onchangeTags 2'!K272="have", "have", 'procTags 2'!K272="have", "have", 'historyTags 2'!K272="extra", "extra", 'onchangeTags 2'!K272="extra", "extra", 'procTags 2'!K272="extra", "extra", 'historyTags 2'!K272="missing", "missing", 'onchangeTags 2'!K272="missing", "missing", 'procTags 2'!K272="missing", "missing", 'historyTags 2'!K272="ignore", "ignore", 'onchangeTags 2'!K272="ignore", "ignore", 'procTags 2'!K272="ignore", "ignore")</f>
        <v>ignore</v>
      </c>
      <c r="L272" s="1" t="str" cm="1">
        <f t="array" aca="1" ref="L272" ca="1">_xlfn.IFS('historyTags 2'!L272="have", "have", 'onchangeTags 2'!L272="have", "have", 'procTags 2'!L272="have", "have", 'historyTags 2'!L272="extra", "extra", 'onchangeTags 2'!L272="extra", "extra", 'procTags 2'!L272="extra", "extra", 'historyTags 2'!L272="missing", "missing", 'onchangeTags 2'!L272="missing", "missing", 'procTags 2'!L272="missing", "missing", 'historyTags 2'!L272="ignore", "ignore", 'onchangeTags 2'!L272="ignore", "ignore", 'procTags 2'!L272="ignore", "ignore")</f>
        <v>ignore</v>
      </c>
      <c r="M272" s="1" t="str" cm="1">
        <f t="array" aca="1" ref="M272" ca="1">_xlfn.IFS('historyTags 2'!M272="have", "have", 'onchangeTags 2'!M272="have", "have", 'procTags 2'!M272="have", "have", 'historyTags 2'!M272="extra", "extra", 'onchangeTags 2'!M272="extra", "extra", 'procTags 2'!M272="extra", "extra", 'historyTags 2'!M272="missing", "missing", 'onchangeTags 2'!M272="missing", "missing", 'procTags 2'!M272="missing", "missing", 'historyTags 2'!M272="ignore", "ignore", 'onchangeTags 2'!M272="ignore", "ignore", 'procTags 2'!M272="ignore", "ignore")</f>
        <v>ignore</v>
      </c>
      <c r="N272" s="1" t="str" cm="1">
        <f t="array" aca="1" ref="N272" ca="1">_xlfn.IFS('historyTags 2'!N272="have", "have", 'onchangeTags 2'!N272="have", "have", 'procTags 2'!N272="have", "have", 'historyTags 2'!N272="extra", "extra", 'onchangeTags 2'!N272="extra", "extra", 'procTags 2'!N272="extra", "extra", 'historyTags 2'!N272="missing", "missing", 'onchangeTags 2'!N272="missing", "missing", 'procTags 2'!N272="missing", "missing", 'historyTags 2'!N272="ignore", "ignore", 'onchangeTags 2'!N272="ignore", "ignore", 'procTags 2'!N272="ignore", "ignore")</f>
        <v>ignore</v>
      </c>
      <c r="O272" s="1" t="str" cm="1">
        <f t="array" aca="1" ref="O272" ca="1">_xlfn.IFS('historyTags 2'!O272="have", "have", 'onchangeTags 2'!O272="have", "have", 'procTags 2'!O272="have", "have", 'historyTags 2'!O272="extra", "extra", 'onchangeTags 2'!O272="extra", "extra", 'procTags 2'!O272="extra", "extra", 'historyTags 2'!O272="missing", "missing", 'onchangeTags 2'!O272="missing", "missing", 'procTags 2'!O272="missing", "missing", 'historyTags 2'!O272="ignore", "ignore", 'onchangeTags 2'!O272="ignore", "ignore", 'procTags 2'!O272="ignore", "ignore")</f>
        <v>ignore</v>
      </c>
      <c r="P272" s="1" t="str" cm="1">
        <f t="array" aca="1" ref="P272" ca="1">_xlfn.IFS('historyTags 2'!P272="have", "have", 'onchangeTags 2'!P272="have", "have", 'procTags 2'!P272="have", "have", 'historyTags 2'!P272="extra", "extra", 'onchangeTags 2'!P272="extra", "extra", 'procTags 2'!P272="extra", "extra", 'historyTags 2'!P272="missing", "missing", 'onchangeTags 2'!P272="missing", "missing", 'procTags 2'!P272="missing", "missing", 'historyTags 2'!P272="ignore", "ignore", 'onchangeTags 2'!P272="ignore", "ignore", 'procTags 2'!P272="ignore", "ignore")</f>
        <v>ignore</v>
      </c>
    </row>
    <row r="273" spans="1:16" x14ac:dyDescent="0.2">
      <c r="A273" s="1" t="str">
        <f ca="1">IFERROR(__xludf.DUMMYFUNCTION("""COMPUTED_VALUE"""),"sd_prev_dusk_time")</f>
        <v>sd_prev_dusk_time</v>
      </c>
      <c r="B273" s="1" t="str" cm="1">
        <f t="array" aca="1" ref="B273" ca="1">_xlfn.IFS('historyTags 2'!B273="have", "have", 'onchangeTags 2'!B273="have", "have", 'procTags 2'!B273="have", "have", 'historyTags 2'!B273="extra", "extra", 'onchangeTags 2'!B273="extra", "extra", 'procTags 2'!B273="extra", "extra", 'historyTags 2'!B273="missing", "missing", 'onchangeTags 2'!B273="missing", "missing", 'procTags 2'!B273="missing", "missing", 'historyTags 2'!B273="ignore", "ignore", 'onchangeTags 2'!B273="ignore", "ignore", 'procTags 2'!B273="ignore", "ignore")</f>
        <v>ignore</v>
      </c>
      <c r="C273" s="1" t="str" cm="1">
        <f t="array" aca="1" ref="C273" ca="1">_xlfn.IFS('historyTags 2'!C273="have", "have", 'onchangeTags 2'!C273="have", "have", 'procTags 2'!C273="have", "have", 'historyTags 2'!C273="extra", "extra", 'onchangeTags 2'!C273="extra", "extra", 'procTags 2'!C273="extra", "extra", 'historyTags 2'!C273="missing", "missing", 'onchangeTags 2'!C273="missing", "missing", 'procTags 2'!C273="missing", "missing", 'historyTags 2'!C273="ignore", "ignore", 'onchangeTags 2'!C273="ignore", "ignore", 'procTags 2'!C273="ignore", "ignore")</f>
        <v>ignore</v>
      </c>
      <c r="D273" s="1" t="str" cm="1">
        <f t="array" aca="1" ref="D273" ca="1">_xlfn.IFS('historyTags 2'!D273="have", "have", 'onchangeTags 2'!D273="have", "have", 'procTags 2'!D273="have", "have", 'historyTags 2'!D273="extra", "extra", 'onchangeTags 2'!D273="extra", "extra", 'procTags 2'!D273="extra", "extra", 'historyTags 2'!D273="missing", "missing", 'onchangeTags 2'!D273="missing", "missing", 'procTags 2'!D273="missing", "missing", 'historyTags 2'!D273="ignore", "ignore", 'onchangeTags 2'!D273="ignore", "ignore", 'procTags 2'!D273="ignore", "ignore")</f>
        <v>ignore</v>
      </c>
      <c r="E273" s="1" t="str" cm="1">
        <f t="array" aca="1" ref="E273" ca="1">_xlfn.IFS('historyTags 2'!E273="have", "have", 'onchangeTags 2'!E273="have", "have", 'procTags 2'!E273="have", "have", 'historyTags 2'!E273="extra", "extra", 'onchangeTags 2'!E273="extra", "extra", 'procTags 2'!E273="extra", "extra", 'historyTags 2'!E273="missing", "missing", 'onchangeTags 2'!E273="missing", "missing", 'procTags 2'!E273="missing", "missing", 'historyTags 2'!E273="ignore", "ignore", 'onchangeTags 2'!E273="ignore", "ignore", 'procTags 2'!E273="ignore", "ignore")</f>
        <v>ignore</v>
      </c>
      <c r="F273" s="1" t="str" cm="1">
        <f t="array" aca="1" ref="F273" ca="1">_xlfn.IFS('historyTags 2'!F273="have", "have", 'onchangeTags 2'!F273="have", "have", 'procTags 2'!F273="have", "have", 'historyTags 2'!F273="extra", "extra", 'onchangeTags 2'!F273="extra", "extra", 'procTags 2'!F273="extra", "extra", 'historyTags 2'!F273="missing", "missing", 'onchangeTags 2'!F273="missing", "missing", 'procTags 2'!F273="missing", "missing", 'historyTags 2'!F273="ignore", "ignore", 'onchangeTags 2'!F273="ignore", "ignore", 'procTags 2'!F273="ignore", "ignore")</f>
        <v>ignore</v>
      </c>
      <c r="G273" s="1" t="str" cm="1">
        <f t="array" aca="1" ref="G273" ca="1">_xlfn.IFS('historyTags 2'!G273="have", "have", 'onchangeTags 2'!G273="have", "have", 'procTags 2'!G273="have", "have", 'historyTags 2'!G273="extra", "extra", 'onchangeTags 2'!G273="extra", "extra", 'procTags 2'!G273="extra", "extra", 'historyTags 2'!G273="missing", "missing", 'onchangeTags 2'!G273="missing", "missing", 'procTags 2'!G273="missing", "missing", 'historyTags 2'!G273="ignore", "ignore", 'onchangeTags 2'!G273="ignore", "ignore", 'procTags 2'!G273="ignore", "ignore")</f>
        <v>ignore</v>
      </c>
      <c r="H273" s="1" t="str" cm="1">
        <f t="array" aca="1" ref="H273" ca="1">_xlfn.IFS('historyTags 2'!H273="have", "have", 'onchangeTags 2'!H273="have", "have", 'procTags 2'!H273="have", "have", 'historyTags 2'!H273="extra", "extra", 'onchangeTags 2'!H273="extra", "extra", 'procTags 2'!H273="extra", "extra", 'historyTags 2'!H273="missing", "missing", 'onchangeTags 2'!H273="missing", "missing", 'procTags 2'!H273="missing", "missing", 'historyTags 2'!H273="ignore", "ignore", 'onchangeTags 2'!H273="ignore", "ignore", 'procTags 2'!H273="ignore", "ignore")</f>
        <v>ignore</v>
      </c>
      <c r="I273" s="1" t="str" cm="1">
        <f t="array" aca="1" ref="I273" ca="1">_xlfn.IFS('historyTags 2'!I273="have", "have", 'onchangeTags 2'!I273="have", "have", 'procTags 2'!I273="have", "have", 'historyTags 2'!I273="extra", "extra", 'onchangeTags 2'!I273="extra", "extra", 'procTags 2'!I273="extra", "extra", 'historyTags 2'!I273="missing", "missing", 'onchangeTags 2'!I273="missing", "missing", 'procTags 2'!I273="missing", "missing", 'historyTags 2'!I273="ignore", "ignore", 'onchangeTags 2'!I273="ignore", "ignore", 'procTags 2'!I273="ignore", "ignore")</f>
        <v>ignore</v>
      </c>
      <c r="J273" s="1" t="str" cm="1">
        <f t="array" aca="1" ref="J273" ca="1">_xlfn.IFS('historyTags 2'!J273="have", "have", 'onchangeTags 2'!J273="have", "have", 'procTags 2'!J273="have", "have", 'historyTags 2'!J273="extra", "extra", 'onchangeTags 2'!J273="extra", "extra", 'procTags 2'!J273="extra", "extra", 'historyTags 2'!J273="missing", "missing", 'onchangeTags 2'!J273="missing", "missing", 'procTags 2'!J273="missing", "missing", 'historyTags 2'!J273="ignore", "ignore", 'onchangeTags 2'!J273="ignore", "ignore", 'procTags 2'!J273="ignore", "ignore")</f>
        <v>ignore</v>
      </c>
      <c r="K273" s="1" t="str" cm="1">
        <f t="array" aca="1" ref="K273" ca="1">_xlfn.IFS('historyTags 2'!K273="have", "have", 'onchangeTags 2'!K273="have", "have", 'procTags 2'!K273="have", "have", 'historyTags 2'!K273="extra", "extra", 'onchangeTags 2'!K273="extra", "extra", 'procTags 2'!K273="extra", "extra", 'historyTags 2'!K273="missing", "missing", 'onchangeTags 2'!K273="missing", "missing", 'procTags 2'!K273="missing", "missing", 'historyTags 2'!K273="ignore", "ignore", 'onchangeTags 2'!K273="ignore", "ignore", 'procTags 2'!K273="ignore", "ignore")</f>
        <v>ignore</v>
      </c>
      <c r="L273" s="1" t="str" cm="1">
        <f t="array" aca="1" ref="L273" ca="1">_xlfn.IFS('historyTags 2'!L273="have", "have", 'onchangeTags 2'!L273="have", "have", 'procTags 2'!L273="have", "have", 'historyTags 2'!L273="extra", "extra", 'onchangeTags 2'!L273="extra", "extra", 'procTags 2'!L273="extra", "extra", 'historyTags 2'!L273="missing", "missing", 'onchangeTags 2'!L273="missing", "missing", 'procTags 2'!L273="missing", "missing", 'historyTags 2'!L273="ignore", "ignore", 'onchangeTags 2'!L273="ignore", "ignore", 'procTags 2'!L273="ignore", "ignore")</f>
        <v>ignore</v>
      </c>
      <c r="M273" s="1" t="str" cm="1">
        <f t="array" aca="1" ref="M273" ca="1">_xlfn.IFS('historyTags 2'!M273="have", "have", 'onchangeTags 2'!M273="have", "have", 'procTags 2'!M273="have", "have", 'historyTags 2'!M273="extra", "extra", 'onchangeTags 2'!M273="extra", "extra", 'procTags 2'!M273="extra", "extra", 'historyTags 2'!M273="missing", "missing", 'onchangeTags 2'!M273="missing", "missing", 'procTags 2'!M273="missing", "missing", 'historyTags 2'!M273="ignore", "ignore", 'onchangeTags 2'!M273="ignore", "ignore", 'procTags 2'!M273="ignore", "ignore")</f>
        <v>ignore</v>
      </c>
      <c r="N273" s="1" t="str" cm="1">
        <f t="array" aca="1" ref="N273" ca="1">_xlfn.IFS('historyTags 2'!N273="have", "have", 'onchangeTags 2'!N273="have", "have", 'procTags 2'!N273="have", "have", 'historyTags 2'!N273="extra", "extra", 'onchangeTags 2'!N273="extra", "extra", 'procTags 2'!N273="extra", "extra", 'historyTags 2'!N273="missing", "missing", 'onchangeTags 2'!N273="missing", "missing", 'procTags 2'!N273="missing", "missing", 'historyTags 2'!N273="ignore", "ignore", 'onchangeTags 2'!N273="ignore", "ignore", 'procTags 2'!N273="ignore", "ignore")</f>
        <v>ignore</v>
      </c>
      <c r="O273" s="1" t="str" cm="1">
        <f t="array" aca="1" ref="O273" ca="1">_xlfn.IFS('historyTags 2'!O273="have", "have", 'onchangeTags 2'!O273="have", "have", 'procTags 2'!O273="have", "have", 'historyTags 2'!O273="extra", "extra", 'onchangeTags 2'!O273="extra", "extra", 'procTags 2'!O273="extra", "extra", 'historyTags 2'!O273="missing", "missing", 'onchangeTags 2'!O273="missing", "missing", 'procTags 2'!O273="missing", "missing", 'historyTags 2'!O273="ignore", "ignore", 'onchangeTags 2'!O273="ignore", "ignore", 'procTags 2'!O273="ignore", "ignore")</f>
        <v>ignore</v>
      </c>
      <c r="P273" s="1" t="str" cm="1">
        <f t="array" aca="1" ref="P273" ca="1">_xlfn.IFS('historyTags 2'!P273="have", "have", 'onchangeTags 2'!P273="have", "have", 'procTags 2'!P273="have", "have", 'historyTags 2'!P273="extra", "extra", 'onchangeTags 2'!P273="extra", "extra", 'procTags 2'!P273="extra", "extra", 'historyTags 2'!P273="missing", "missing", 'onchangeTags 2'!P273="missing", "missing", 'procTags 2'!P273="missing", "missing", 'historyTags 2'!P273="ignore", "ignore", 'onchangeTags 2'!P273="ignore", "ignore", 'procTags 2'!P273="ignore", "ignore")</f>
        <v>ignore</v>
      </c>
    </row>
    <row r="274" spans="1:16" x14ac:dyDescent="0.2">
      <c r="A274" s="1" t="str">
        <f ca="1">IFERROR(__xludf.DUMMYFUNCTION("""COMPUTED_VALUE"""),"sel_thermistor")</f>
        <v>sel_thermistor</v>
      </c>
      <c r="B274" s="1" t="str" cm="1">
        <f t="array" aca="1" ref="B274" ca="1">_xlfn.IFS('historyTags 2'!B274="have", "have", 'onchangeTags 2'!B274="have", "have", 'procTags 2'!B274="have", "have", 'historyTags 2'!B274="extra", "extra", 'onchangeTags 2'!B274="extra", "extra", 'procTags 2'!B274="extra", "extra", 'historyTags 2'!B274="missing", "missing", 'onchangeTags 2'!B274="missing", "missing", 'procTags 2'!B274="missing", "missing", 'historyTags 2'!B274="ignore", "ignore", 'onchangeTags 2'!B274="ignore", "ignore", 'procTags 2'!B274="ignore", "ignore")</f>
        <v>ignore</v>
      </c>
      <c r="C274" s="1" t="str" cm="1">
        <f t="array" aca="1" ref="C274" ca="1">_xlfn.IFS('historyTags 2'!C274="have", "have", 'onchangeTags 2'!C274="have", "have", 'procTags 2'!C274="have", "have", 'historyTags 2'!C274="extra", "extra", 'onchangeTags 2'!C274="extra", "extra", 'procTags 2'!C274="extra", "extra", 'historyTags 2'!C274="missing", "missing", 'onchangeTags 2'!C274="missing", "missing", 'procTags 2'!C274="missing", "missing", 'historyTags 2'!C274="ignore", "ignore", 'onchangeTags 2'!C274="ignore", "ignore", 'procTags 2'!C274="ignore", "ignore")</f>
        <v>ignore</v>
      </c>
      <c r="D274" s="1" t="str" cm="1">
        <f t="array" aca="1" ref="D274" ca="1">_xlfn.IFS('historyTags 2'!D274="have", "have", 'onchangeTags 2'!D274="have", "have", 'procTags 2'!D274="have", "have", 'historyTags 2'!D274="extra", "extra", 'onchangeTags 2'!D274="extra", "extra", 'procTags 2'!D274="extra", "extra", 'historyTags 2'!D274="missing", "missing", 'onchangeTags 2'!D274="missing", "missing", 'procTags 2'!D274="missing", "missing", 'historyTags 2'!D274="ignore", "ignore", 'onchangeTags 2'!D274="ignore", "ignore", 'procTags 2'!D274="ignore", "ignore")</f>
        <v>ignore</v>
      </c>
      <c r="E274" s="1" t="str" cm="1">
        <f t="array" aca="1" ref="E274" ca="1">_xlfn.IFS('historyTags 2'!E274="have", "have", 'onchangeTags 2'!E274="have", "have", 'procTags 2'!E274="have", "have", 'historyTags 2'!E274="extra", "extra", 'onchangeTags 2'!E274="extra", "extra", 'procTags 2'!E274="extra", "extra", 'historyTags 2'!E274="missing", "missing", 'onchangeTags 2'!E274="missing", "missing", 'procTags 2'!E274="missing", "missing", 'historyTags 2'!E274="ignore", "ignore", 'onchangeTags 2'!E274="ignore", "ignore", 'procTags 2'!E274="ignore", "ignore")</f>
        <v>ignore</v>
      </c>
      <c r="F274" s="1" t="str" cm="1">
        <f t="array" aca="1" ref="F274" ca="1">_xlfn.IFS('historyTags 2'!F274="have", "have", 'onchangeTags 2'!F274="have", "have", 'procTags 2'!F274="have", "have", 'historyTags 2'!F274="extra", "extra", 'onchangeTags 2'!F274="extra", "extra", 'procTags 2'!F274="extra", "extra", 'historyTags 2'!F274="missing", "missing", 'onchangeTags 2'!F274="missing", "missing", 'procTags 2'!F274="missing", "missing", 'historyTags 2'!F274="ignore", "ignore", 'onchangeTags 2'!F274="ignore", "ignore", 'procTags 2'!F274="ignore", "ignore")</f>
        <v>ignore</v>
      </c>
      <c r="G274" s="1" t="str" cm="1">
        <f t="array" aca="1" ref="G274" ca="1">_xlfn.IFS('historyTags 2'!G274="have", "have", 'onchangeTags 2'!G274="have", "have", 'procTags 2'!G274="have", "have", 'historyTags 2'!G274="extra", "extra", 'onchangeTags 2'!G274="extra", "extra", 'procTags 2'!G274="extra", "extra", 'historyTags 2'!G274="missing", "missing", 'onchangeTags 2'!G274="missing", "missing", 'procTags 2'!G274="missing", "missing", 'historyTags 2'!G274="ignore", "ignore", 'onchangeTags 2'!G274="ignore", "ignore", 'procTags 2'!G274="ignore", "ignore")</f>
        <v>ignore</v>
      </c>
      <c r="H274" s="1" t="str" cm="1">
        <f t="array" aca="1" ref="H274" ca="1">_xlfn.IFS('historyTags 2'!H274="have", "have", 'onchangeTags 2'!H274="have", "have", 'procTags 2'!H274="have", "have", 'historyTags 2'!H274="extra", "extra", 'onchangeTags 2'!H274="extra", "extra", 'procTags 2'!H274="extra", "extra", 'historyTags 2'!H274="missing", "missing", 'onchangeTags 2'!H274="missing", "missing", 'procTags 2'!H274="missing", "missing", 'historyTags 2'!H274="ignore", "ignore", 'onchangeTags 2'!H274="ignore", "ignore", 'procTags 2'!H274="ignore", "ignore")</f>
        <v>ignore</v>
      </c>
      <c r="I274" s="1" t="str" cm="1">
        <f t="array" aca="1" ref="I274" ca="1">_xlfn.IFS('historyTags 2'!I274="have", "have", 'onchangeTags 2'!I274="have", "have", 'procTags 2'!I274="have", "have", 'historyTags 2'!I274="extra", "extra", 'onchangeTags 2'!I274="extra", "extra", 'procTags 2'!I274="extra", "extra", 'historyTags 2'!I274="missing", "missing", 'onchangeTags 2'!I274="missing", "missing", 'procTags 2'!I274="missing", "missing", 'historyTags 2'!I274="ignore", "ignore", 'onchangeTags 2'!I274="ignore", "ignore", 'procTags 2'!I274="ignore", "ignore")</f>
        <v>ignore</v>
      </c>
      <c r="J274" s="1" t="str" cm="1">
        <f t="array" aca="1" ref="J274" ca="1">_xlfn.IFS('historyTags 2'!J274="have", "have", 'onchangeTags 2'!J274="have", "have", 'procTags 2'!J274="have", "have", 'historyTags 2'!J274="extra", "extra", 'onchangeTags 2'!J274="extra", "extra", 'procTags 2'!J274="extra", "extra", 'historyTags 2'!J274="missing", "missing", 'onchangeTags 2'!J274="missing", "missing", 'procTags 2'!J274="missing", "missing", 'historyTags 2'!J274="ignore", "ignore", 'onchangeTags 2'!J274="ignore", "ignore", 'procTags 2'!J274="ignore", "ignore")</f>
        <v>ignore</v>
      </c>
      <c r="K274" s="1" t="str" cm="1">
        <f t="array" aca="1" ref="K274" ca="1">_xlfn.IFS('historyTags 2'!K274="have", "have", 'onchangeTags 2'!K274="have", "have", 'procTags 2'!K274="have", "have", 'historyTags 2'!K274="extra", "extra", 'onchangeTags 2'!K274="extra", "extra", 'procTags 2'!K274="extra", "extra", 'historyTags 2'!K274="missing", "missing", 'onchangeTags 2'!K274="missing", "missing", 'procTags 2'!K274="missing", "missing", 'historyTags 2'!K274="ignore", "ignore", 'onchangeTags 2'!K274="ignore", "ignore", 'procTags 2'!K274="ignore", "ignore")</f>
        <v>ignore</v>
      </c>
      <c r="L274" s="1" t="str" cm="1">
        <f t="array" aca="1" ref="L274" ca="1">_xlfn.IFS('historyTags 2'!L274="have", "have", 'onchangeTags 2'!L274="have", "have", 'procTags 2'!L274="have", "have", 'historyTags 2'!L274="extra", "extra", 'onchangeTags 2'!L274="extra", "extra", 'procTags 2'!L274="extra", "extra", 'historyTags 2'!L274="missing", "missing", 'onchangeTags 2'!L274="missing", "missing", 'procTags 2'!L274="missing", "missing", 'historyTags 2'!L274="ignore", "ignore", 'onchangeTags 2'!L274="ignore", "ignore", 'procTags 2'!L274="ignore", "ignore")</f>
        <v>ignore</v>
      </c>
      <c r="M274" s="1" t="str" cm="1">
        <f t="array" aca="1" ref="M274" ca="1">_xlfn.IFS('historyTags 2'!M274="have", "have", 'onchangeTags 2'!M274="have", "have", 'procTags 2'!M274="have", "have", 'historyTags 2'!M274="extra", "extra", 'onchangeTags 2'!M274="extra", "extra", 'procTags 2'!M274="extra", "extra", 'historyTags 2'!M274="missing", "missing", 'onchangeTags 2'!M274="missing", "missing", 'procTags 2'!M274="missing", "missing", 'historyTags 2'!M274="ignore", "ignore", 'onchangeTags 2'!M274="ignore", "ignore", 'procTags 2'!M274="ignore", "ignore")</f>
        <v>ignore</v>
      </c>
      <c r="N274" s="1" t="str" cm="1">
        <f t="array" aca="1" ref="N274" ca="1">_xlfn.IFS('historyTags 2'!N274="have", "have", 'onchangeTags 2'!N274="have", "have", 'procTags 2'!N274="have", "have", 'historyTags 2'!N274="extra", "extra", 'onchangeTags 2'!N274="extra", "extra", 'procTags 2'!N274="extra", "extra", 'historyTags 2'!N274="missing", "missing", 'onchangeTags 2'!N274="missing", "missing", 'procTags 2'!N274="missing", "missing", 'historyTags 2'!N274="ignore", "ignore", 'onchangeTags 2'!N274="ignore", "ignore", 'procTags 2'!N274="ignore", "ignore")</f>
        <v>ignore</v>
      </c>
      <c r="O274" s="1" t="str" cm="1">
        <f t="array" aca="1" ref="O274" ca="1">_xlfn.IFS('historyTags 2'!O274="have", "have", 'onchangeTags 2'!O274="have", "have", 'procTags 2'!O274="have", "have", 'historyTags 2'!O274="extra", "extra", 'onchangeTags 2'!O274="extra", "extra", 'procTags 2'!O274="extra", "extra", 'historyTags 2'!O274="missing", "missing", 'onchangeTags 2'!O274="missing", "missing", 'procTags 2'!O274="missing", "missing", 'historyTags 2'!O274="ignore", "ignore", 'onchangeTags 2'!O274="ignore", "ignore", 'procTags 2'!O274="ignore", "ignore")</f>
        <v>ignore</v>
      </c>
      <c r="P274" s="1" t="str" cm="1">
        <f t="array" aca="1" ref="P274" ca="1">_xlfn.IFS('historyTags 2'!P274="have", "have", 'onchangeTags 2'!P274="have", "have", 'procTags 2'!P274="have", "have", 'historyTags 2'!P274="extra", "extra", 'onchangeTags 2'!P274="extra", "extra", 'procTags 2'!P274="extra", "extra", 'historyTags 2'!P274="missing", "missing", 'onchangeTags 2'!P274="missing", "missing", 'procTags 2'!P274="missing", "missing", 'historyTags 2'!P274="ignore", "ignore", 'onchangeTags 2'!P274="ignore", "ignore", 'procTags 2'!P274="ignore", "ignore")</f>
        <v>ignore</v>
      </c>
    </row>
    <row r="275" spans="1:16" x14ac:dyDescent="0.2">
      <c r="A275" s="1" t="str">
        <f ca="1">IFERROR(__xludf.DUMMYFUNCTION("""COMPUTED_VALUE"""),"sel_tip_bucket_cal")</f>
        <v>sel_tip_bucket_cal</v>
      </c>
      <c r="B275" s="1" t="str" cm="1">
        <f t="array" aca="1" ref="B275" ca="1">_xlfn.IFS('historyTags 2'!B275="have", "have", 'onchangeTags 2'!B275="have", "have", 'procTags 2'!B275="have", "have", 'historyTags 2'!B275="extra", "extra", 'onchangeTags 2'!B275="extra", "extra", 'procTags 2'!B275="extra", "extra", 'historyTags 2'!B275="missing", "missing", 'onchangeTags 2'!B275="missing", "missing", 'procTags 2'!B275="missing", "missing", 'historyTags 2'!B275="ignore", "ignore", 'onchangeTags 2'!B275="ignore", "ignore", 'procTags 2'!B275="ignore", "ignore")</f>
        <v>ignore</v>
      </c>
      <c r="C275" s="1" t="str" cm="1">
        <f t="array" aca="1" ref="C275" ca="1">_xlfn.IFS('historyTags 2'!C275="have", "have", 'onchangeTags 2'!C275="have", "have", 'procTags 2'!C275="have", "have", 'historyTags 2'!C275="extra", "extra", 'onchangeTags 2'!C275="extra", "extra", 'procTags 2'!C275="extra", "extra", 'historyTags 2'!C275="missing", "missing", 'onchangeTags 2'!C275="missing", "missing", 'procTags 2'!C275="missing", "missing", 'historyTags 2'!C275="ignore", "ignore", 'onchangeTags 2'!C275="ignore", "ignore", 'procTags 2'!C275="ignore", "ignore")</f>
        <v>ignore</v>
      </c>
      <c r="D275" s="1" t="str" cm="1">
        <f t="array" aca="1" ref="D275" ca="1">_xlfn.IFS('historyTags 2'!D275="have", "have", 'onchangeTags 2'!D275="have", "have", 'procTags 2'!D275="have", "have", 'historyTags 2'!D275="extra", "extra", 'onchangeTags 2'!D275="extra", "extra", 'procTags 2'!D275="extra", "extra", 'historyTags 2'!D275="missing", "missing", 'onchangeTags 2'!D275="missing", "missing", 'procTags 2'!D275="missing", "missing", 'historyTags 2'!D275="ignore", "ignore", 'onchangeTags 2'!D275="ignore", "ignore", 'procTags 2'!D275="ignore", "ignore")</f>
        <v>ignore</v>
      </c>
      <c r="E275" s="1" t="str" cm="1">
        <f t="array" aca="1" ref="E275" ca="1">_xlfn.IFS('historyTags 2'!E275="have", "have", 'onchangeTags 2'!E275="have", "have", 'procTags 2'!E275="have", "have", 'historyTags 2'!E275="extra", "extra", 'onchangeTags 2'!E275="extra", "extra", 'procTags 2'!E275="extra", "extra", 'historyTags 2'!E275="missing", "missing", 'onchangeTags 2'!E275="missing", "missing", 'procTags 2'!E275="missing", "missing", 'historyTags 2'!E275="ignore", "ignore", 'onchangeTags 2'!E275="ignore", "ignore", 'procTags 2'!E275="ignore", "ignore")</f>
        <v>ignore</v>
      </c>
      <c r="F275" s="1" t="str" cm="1">
        <f t="array" aca="1" ref="F275" ca="1">_xlfn.IFS('historyTags 2'!F275="have", "have", 'onchangeTags 2'!F275="have", "have", 'procTags 2'!F275="have", "have", 'historyTags 2'!F275="extra", "extra", 'onchangeTags 2'!F275="extra", "extra", 'procTags 2'!F275="extra", "extra", 'historyTags 2'!F275="missing", "missing", 'onchangeTags 2'!F275="missing", "missing", 'procTags 2'!F275="missing", "missing", 'historyTags 2'!F275="ignore", "ignore", 'onchangeTags 2'!F275="ignore", "ignore", 'procTags 2'!F275="ignore", "ignore")</f>
        <v>ignore</v>
      </c>
      <c r="G275" s="1" t="str" cm="1">
        <f t="array" aca="1" ref="G275" ca="1">_xlfn.IFS('historyTags 2'!G275="have", "have", 'onchangeTags 2'!G275="have", "have", 'procTags 2'!G275="have", "have", 'historyTags 2'!G275="extra", "extra", 'onchangeTags 2'!G275="extra", "extra", 'procTags 2'!G275="extra", "extra", 'historyTags 2'!G275="missing", "missing", 'onchangeTags 2'!G275="missing", "missing", 'procTags 2'!G275="missing", "missing", 'historyTags 2'!G275="ignore", "ignore", 'onchangeTags 2'!G275="ignore", "ignore", 'procTags 2'!G275="ignore", "ignore")</f>
        <v>ignore</v>
      </c>
      <c r="H275" s="1" t="str" cm="1">
        <f t="array" aca="1" ref="H275" ca="1">_xlfn.IFS('historyTags 2'!H275="have", "have", 'onchangeTags 2'!H275="have", "have", 'procTags 2'!H275="have", "have", 'historyTags 2'!H275="extra", "extra", 'onchangeTags 2'!H275="extra", "extra", 'procTags 2'!H275="extra", "extra", 'historyTags 2'!H275="missing", "missing", 'onchangeTags 2'!H275="missing", "missing", 'procTags 2'!H275="missing", "missing", 'historyTags 2'!H275="ignore", "ignore", 'onchangeTags 2'!H275="ignore", "ignore", 'procTags 2'!H275="ignore", "ignore")</f>
        <v>ignore</v>
      </c>
      <c r="I275" s="1" t="str" cm="1">
        <f t="array" aca="1" ref="I275" ca="1">_xlfn.IFS('historyTags 2'!I275="have", "have", 'onchangeTags 2'!I275="have", "have", 'procTags 2'!I275="have", "have", 'historyTags 2'!I275="extra", "extra", 'onchangeTags 2'!I275="extra", "extra", 'procTags 2'!I275="extra", "extra", 'historyTags 2'!I275="missing", "missing", 'onchangeTags 2'!I275="missing", "missing", 'procTags 2'!I275="missing", "missing", 'historyTags 2'!I275="ignore", "ignore", 'onchangeTags 2'!I275="ignore", "ignore", 'procTags 2'!I275="ignore", "ignore")</f>
        <v>ignore</v>
      </c>
      <c r="J275" s="1" t="str" cm="1">
        <f t="array" aca="1" ref="J275" ca="1">_xlfn.IFS('historyTags 2'!J275="have", "have", 'onchangeTags 2'!J275="have", "have", 'procTags 2'!J275="have", "have", 'historyTags 2'!J275="extra", "extra", 'onchangeTags 2'!J275="extra", "extra", 'procTags 2'!J275="extra", "extra", 'historyTags 2'!J275="missing", "missing", 'onchangeTags 2'!J275="missing", "missing", 'procTags 2'!J275="missing", "missing", 'historyTags 2'!J275="ignore", "ignore", 'onchangeTags 2'!J275="ignore", "ignore", 'procTags 2'!J275="ignore", "ignore")</f>
        <v>ignore</v>
      </c>
      <c r="K275" s="1" t="str" cm="1">
        <f t="array" aca="1" ref="K275" ca="1">_xlfn.IFS('historyTags 2'!K275="have", "have", 'onchangeTags 2'!K275="have", "have", 'procTags 2'!K275="have", "have", 'historyTags 2'!K275="extra", "extra", 'onchangeTags 2'!K275="extra", "extra", 'procTags 2'!K275="extra", "extra", 'historyTags 2'!K275="missing", "missing", 'onchangeTags 2'!K275="missing", "missing", 'procTags 2'!K275="missing", "missing", 'historyTags 2'!K275="ignore", "ignore", 'onchangeTags 2'!K275="ignore", "ignore", 'procTags 2'!K275="ignore", "ignore")</f>
        <v>ignore</v>
      </c>
      <c r="L275" s="1" t="str" cm="1">
        <f t="array" aca="1" ref="L275" ca="1">_xlfn.IFS('historyTags 2'!L275="have", "have", 'onchangeTags 2'!L275="have", "have", 'procTags 2'!L275="have", "have", 'historyTags 2'!L275="extra", "extra", 'onchangeTags 2'!L275="extra", "extra", 'procTags 2'!L275="extra", "extra", 'historyTags 2'!L275="missing", "missing", 'onchangeTags 2'!L275="missing", "missing", 'procTags 2'!L275="missing", "missing", 'historyTags 2'!L275="ignore", "ignore", 'onchangeTags 2'!L275="ignore", "ignore", 'procTags 2'!L275="ignore", "ignore")</f>
        <v>ignore</v>
      </c>
      <c r="M275" s="1" t="str" cm="1">
        <f t="array" aca="1" ref="M275" ca="1">_xlfn.IFS('historyTags 2'!M275="have", "have", 'onchangeTags 2'!M275="have", "have", 'procTags 2'!M275="have", "have", 'historyTags 2'!M275="extra", "extra", 'onchangeTags 2'!M275="extra", "extra", 'procTags 2'!M275="extra", "extra", 'historyTags 2'!M275="missing", "missing", 'onchangeTags 2'!M275="missing", "missing", 'procTags 2'!M275="missing", "missing", 'historyTags 2'!M275="ignore", "ignore", 'onchangeTags 2'!M275="ignore", "ignore", 'procTags 2'!M275="ignore", "ignore")</f>
        <v>ignore</v>
      </c>
      <c r="N275" s="1" t="str" cm="1">
        <f t="array" aca="1" ref="N275" ca="1">_xlfn.IFS('historyTags 2'!N275="have", "have", 'onchangeTags 2'!N275="have", "have", 'procTags 2'!N275="have", "have", 'historyTags 2'!N275="extra", "extra", 'onchangeTags 2'!N275="extra", "extra", 'procTags 2'!N275="extra", "extra", 'historyTags 2'!N275="missing", "missing", 'onchangeTags 2'!N275="missing", "missing", 'procTags 2'!N275="missing", "missing", 'historyTags 2'!N275="ignore", "ignore", 'onchangeTags 2'!N275="ignore", "ignore", 'procTags 2'!N275="ignore", "ignore")</f>
        <v>ignore</v>
      </c>
      <c r="O275" s="1" t="str" cm="1">
        <f t="array" aca="1" ref="O275" ca="1">_xlfn.IFS('historyTags 2'!O275="have", "have", 'onchangeTags 2'!O275="have", "have", 'procTags 2'!O275="have", "have", 'historyTags 2'!O275="extra", "extra", 'onchangeTags 2'!O275="extra", "extra", 'procTags 2'!O275="extra", "extra", 'historyTags 2'!O275="missing", "missing", 'onchangeTags 2'!O275="missing", "missing", 'procTags 2'!O275="missing", "missing", 'historyTags 2'!O275="ignore", "ignore", 'onchangeTags 2'!O275="ignore", "ignore", 'procTags 2'!O275="ignore", "ignore")</f>
        <v>ignore</v>
      </c>
      <c r="P275" s="1" t="str" cm="1">
        <f t="array" aca="1" ref="P275" ca="1">_xlfn.IFS('historyTags 2'!P275="have", "have", 'onchangeTags 2'!P275="have", "have", 'procTags 2'!P275="have", "have", 'historyTags 2'!P275="extra", "extra", 'onchangeTags 2'!P275="extra", "extra", 'procTags 2'!P275="extra", "extra", 'historyTags 2'!P275="missing", "missing", 'onchangeTags 2'!P275="missing", "missing", 'procTags 2'!P275="missing", "missing", 'historyTags 2'!P275="ignore", "ignore", 'onchangeTags 2'!P275="ignore", "ignore", 'procTags 2'!P275="ignore", "ignore")</f>
        <v>have</v>
      </c>
    </row>
    <row r="276" spans="1:16" x14ac:dyDescent="0.2">
      <c r="A276" s="1" t="str">
        <f ca="1">IFERROR(__xludf.DUMMYFUNCTION("""COMPUTED_VALUE"""),"soil_efflux_dead_time")</f>
        <v>soil_efflux_dead_time</v>
      </c>
      <c r="B276" s="1" t="str" cm="1">
        <f t="array" aca="1" ref="B276" ca="1">_xlfn.IFS('historyTags 2'!B276="have", "have", 'onchangeTags 2'!B276="have", "have", 'procTags 2'!B276="have", "have", 'historyTags 2'!B276="extra", "extra", 'onchangeTags 2'!B276="extra", "extra", 'procTags 2'!B276="extra", "extra", 'historyTags 2'!B276="missing", "missing", 'onchangeTags 2'!B276="missing", "missing", 'procTags 2'!B276="missing", "missing", 'historyTags 2'!B276="ignore", "ignore", 'onchangeTags 2'!B276="ignore", "ignore", 'procTags 2'!B276="ignore", "ignore")</f>
        <v>ignore</v>
      </c>
      <c r="C276" s="1" t="str" cm="1">
        <f t="array" aca="1" ref="C276" ca="1">_xlfn.IFS('historyTags 2'!C276="have", "have", 'onchangeTags 2'!C276="have", "have", 'procTags 2'!C276="have", "have", 'historyTags 2'!C276="extra", "extra", 'onchangeTags 2'!C276="extra", "extra", 'procTags 2'!C276="extra", "extra", 'historyTags 2'!C276="missing", "missing", 'onchangeTags 2'!C276="missing", "missing", 'procTags 2'!C276="missing", "missing", 'historyTags 2'!C276="ignore", "ignore", 'onchangeTags 2'!C276="ignore", "ignore", 'procTags 2'!C276="ignore", "ignore")</f>
        <v>ignore</v>
      </c>
      <c r="D276" s="1" t="str" cm="1">
        <f t="array" aca="1" ref="D276" ca="1">_xlfn.IFS('historyTags 2'!D276="have", "have", 'onchangeTags 2'!D276="have", "have", 'procTags 2'!D276="have", "have", 'historyTags 2'!D276="extra", "extra", 'onchangeTags 2'!D276="extra", "extra", 'procTags 2'!D276="extra", "extra", 'historyTags 2'!D276="missing", "missing", 'onchangeTags 2'!D276="missing", "missing", 'procTags 2'!D276="missing", "missing", 'historyTags 2'!D276="ignore", "ignore", 'onchangeTags 2'!D276="ignore", "ignore", 'procTags 2'!D276="ignore", "ignore")</f>
        <v>ignore</v>
      </c>
      <c r="E276" s="1" t="str" cm="1">
        <f t="array" aca="1" ref="E276" ca="1">_xlfn.IFS('historyTags 2'!E276="have", "have", 'onchangeTags 2'!E276="have", "have", 'procTags 2'!E276="have", "have", 'historyTags 2'!E276="extra", "extra", 'onchangeTags 2'!E276="extra", "extra", 'procTags 2'!E276="extra", "extra", 'historyTags 2'!E276="missing", "missing", 'onchangeTags 2'!E276="missing", "missing", 'procTags 2'!E276="missing", "missing", 'historyTags 2'!E276="ignore", "ignore", 'onchangeTags 2'!E276="ignore", "ignore", 'procTags 2'!E276="ignore", "ignore")</f>
        <v>ignore</v>
      </c>
      <c r="F276" s="1" t="str" cm="1">
        <f t="array" aca="1" ref="F276" ca="1">_xlfn.IFS('historyTags 2'!F276="have", "have", 'onchangeTags 2'!F276="have", "have", 'procTags 2'!F276="have", "have", 'historyTags 2'!F276="extra", "extra", 'onchangeTags 2'!F276="extra", "extra", 'procTags 2'!F276="extra", "extra", 'historyTags 2'!F276="missing", "missing", 'onchangeTags 2'!F276="missing", "missing", 'procTags 2'!F276="missing", "missing", 'historyTags 2'!F276="ignore", "ignore", 'onchangeTags 2'!F276="ignore", "ignore", 'procTags 2'!F276="ignore", "ignore")</f>
        <v>ignore</v>
      </c>
      <c r="G276" s="1" t="str" cm="1">
        <f t="array" aca="1" ref="G276" ca="1">_xlfn.IFS('historyTags 2'!G276="have", "have", 'onchangeTags 2'!G276="have", "have", 'procTags 2'!G276="have", "have", 'historyTags 2'!G276="extra", "extra", 'onchangeTags 2'!G276="extra", "extra", 'procTags 2'!G276="extra", "extra", 'historyTags 2'!G276="missing", "missing", 'onchangeTags 2'!G276="missing", "missing", 'procTags 2'!G276="missing", "missing", 'historyTags 2'!G276="ignore", "ignore", 'onchangeTags 2'!G276="ignore", "ignore", 'procTags 2'!G276="ignore", "ignore")</f>
        <v>ignore</v>
      </c>
      <c r="H276" s="1" t="str" cm="1">
        <f t="array" aca="1" ref="H276" ca="1">_xlfn.IFS('historyTags 2'!H276="have", "have", 'onchangeTags 2'!H276="have", "have", 'procTags 2'!H276="have", "have", 'historyTags 2'!H276="extra", "extra", 'onchangeTags 2'!H276="extra", "extra", 'procTags 2'!H276="extra", "extra", 'historyTags 2'!H276="missing", "missing", 'onchangeTags 2'!H276="missing", "missing", 'procTags 2'!H276="missing", "missing", 'historyTags 2'!H276="ignore", "ignore", 'onchangeTags 2'!H276="ignore", "ignore", 'procTags 2'!H276="ignore", "ignore")</f>
        <v>ignore</v>
      </c>
      <c r="I276" s="1" t="str" cm="1">
        <f t="array" aca="1" ref="I276" ca="1">_xlfn.IFS('historyTags 2'!I276="have", "have", 'onchangeTags 2'!I276="have", "have", 'procTags 2'!I276="have", "have", 'historyTags 2'!I276="extra", "extra", 'onchangeTags 2'!I276="extra", "extra", 'procTags 2'!I276="extra", "extra", 'historyTags 2'!I276="missing", "missing", 'onchangeTags 2'!I276="missing", "missing", 'procTags 2'!I276="missing", "missing", 'historyTags 2'!I276="ignore", "ignore", 'onchangeTags 2'!I276="ignore", "ignore", 'procTags 2'!I276="ignore", "ignore")</f>
        <v>ignore</v>
      </c>
      <c r="J276" s="1" t="str" cm="1">
        <f t="array" aca="1" ref="J276" ca="1">_xlfn.IFS('historyTags 2'!J276="have", "have", 'onchangeTags 2'!J276="have", "have", 'procTags 2'!J276="have", "have", 'historyTags 2'!J276="extra", "extra", 'onchangeTags 2'!J276="extra", "extra", 'procTags 2'!J276="extra", "extra", 'historyTags 2'!J276="missing", "missing", 'onchangeTags 2'!J276="missing", "missing", 'procTags 2'!J276="missing", "missing", 'historyTags 2'!J276="ignore", "ignore", 'onchangeTags 2'!J276="ignore", "ignore", 'procTags 2'!J276="ignore", "ignore")</f>
        <v>ignore</v>
      </c>
      <c r="K276" s="1" t="str" cm="1">
        <f t="array" aca="1" ref="K276" ca="1">_xlfn.IFS('historyTags 2'!K276="have", "have", 'onchangeTags 2'!K276="have", "have", 'procTags 2'!K276="have", "have", 'historyTags 2'!K276="extra", "extra", 'onchangeTags 2'!K276="extra", "extra", 'procTags 2'!K276="extra", "extra", 'historyTags 2'!K276="missing", "missing", 'onchangeTags 2'!K276="missing", "missing", 'procTags 2'!K276="missing", "missing", 'historyTags 2'!K276="ignore", "ignore", 'onchangeTags 2'!K276="ignore", "ignore", 'procTags 2'!K276="ignore", "ignore")</f>
        <v>ignore</v>
      </c>
      <c r="L276" s="1" t="str" cm="1">
        <f t="array" aca="1" ref="L276" ca="1">_xlfn.IFS('historyTags 2'!L276="have", "have", 'onchangeTags 2'!L276="have", "have", 'procTags 2'!L276="have", "have", 'historyTags 2'!L276="extra", "extra", 'onchangeTags 2'!L276="extra", "extra", 'procTags 2'!L276="extra", "extra", 'historyTags 2'!L276="missing", "missing", 'onchangeTags 2'!L276="missing", "missing", 'procTags 2'!L276="missing", "missing", 'historyTags 2'!L276="ignore", "ignore", 'onchangeTags 2'!L276="ignore", "ignore", 'procTags 2'!L276="ignore", "ignore")</f>
        <v>ignore</v>
      </c>
      <c r="M276" s="1" t="str" cm="1">
        <f t="array" aca="1" ref="M276" ca="1">_xlfn.IFS('historyTags 2'!M276="have", "have", 'onchangeTags 2'!M276="have", "have", 'procTags 2'!M276="have", "have", 'historyTags 2'!M276="extra", "extra", 'onchangeTags 2'!M276="extra", "extra", 'procTags 2'!M276="extra", "extra", 'historyTags 2'!M276="missing", "missing", 'onchangeTags 2'!M276="missing", "missing", 'procTags 2'!M276="missing", "missing", 'historyTags 2'!M276="ignore", "ignore", 'onchangeTags 2'!M276="ignore", "ignore", 'procTags 2'!M276="ignore", "ignore")</f>
        <v>ignore</v>
      </c>
      <c r="N276" s="1" t="str" cm="1">
        <f t="array" aca="1" ref="N276" ca="1">_xlfn.IFS('historyTags 2'!N276="have", "have", 'onchangeTags 2'!N276="have", "have", 'procTags 2'!N276="have", "have", 'historyTags 2'!N276="extra", "extra", 'onchangeTags 2'!N276="extra", "extra", 'procTags 2'!N276="extra", "extra", 'historyTags 2'!N276="missing", "missing", 'onchangeTags 2'!N276="missing", "missing", 'procTags 2'!N276="missing", "missing", 'historyTags 2'!N276="ignore", "ignore", 'onchangeTags 2'!N276="ignore", "ignore", 'procTags 2'!N276="ignore", "ignore")</f>
        <v>ignore</v>
      </c>
      <c r="O276" s="1" t="str" cm="1">
        <f t="array" aca="1" ref="O276" ca="1">_xlfn.IFS('historyTags 2'!O276="have", "have", 'onchangeTags 2'!O276="have", "have", 'procTags 2'!O276="have", "have", 'historyTags 2'!O276="extra", "extra", 'onchangeTags 2'!O276="extra", "extra", 'procTags 2'!O276="extra", "extra", 'historyTags 2'!O276="missing", "missing", 'onchangeTags 2'!O276="missing", "missing", 'procTags 2'!O276="missing", "missing", 'historyTags 2'!O276="ignore", "ignore", 'onchangeTags 2'!O276="ignore", "ignore", 'procTags 2'!O276="ignore", "ignore")</f>
        <v>ignore</v>
      </c>
      <c r="P276" s="1" t="str" cm="1">
        <f t="array" aca="1" ref="P276" ca="1">_xlfn.IFS('historyTags 2'!P276="have", "have", 'onchangeTags 2'!P276="have", "have", 'procTags 2'!P276="have", "have", 'historyTags 2'!P276="extra", "extra", 'onchangeTags 2'!P276="extra", "extra", 'procTags 2'!P276="extra", "extra", 'historyTags 2'!P276="missing", "missing", 'onchangeTags 2'!P276="missing", "missing", 'procTags 2'!P276="missing", "missing", 'historyTags 2'!P276="ignore", "ignore", 'onchangeTags 2'!P276="ignore", "ignore", 'procTags 2'!P276="ignore", "ignore")</f>
        <v>ignore</v>
      </c>
    </row>
    <row r="277" spans="1:16" x14ac:dyDescent="0.2">
      <c r="A277" s="1" t="str">
        <f ca="1">IFERROR(__xludf.DUMMYFUNCTION("""COMPUTED_VALUE"""),"soil_efflux_flush_time")</f>
        <v>soil_efflux_flush_time</v>
      </c>
      <c r="B277" s="1" t="str" cm="1">
        <f t="array" aca="1" ref="B277" ca="1">_xlfn.IFS('historyTags 2'!B277="have", "have", 'onchangeTags 2'!B277="have", "have", 'procTags 2'!B277="have", "have", 'historyTags 2'!B277="extra", "extra", 'onchangeTags 2'!B277="extra", "extra", 'procTags 2'!B277="extra", "extra", 'historyTags 2'!B277="missing", "missing", 'onchangeTags 2'!B277="missing", "missing", 'procTags 2'!B277="missing", "missing", 'historyTags 2'!B277="ignore", "ignore", 'onchangeTags 2'!B277="ignore", "ignore", 'procTags 2'!B277="ignore", "ignore")</f>
        <v>ignore</v>
      </c>
      <c r="C277" s="1" t="str" cm="1">
        <f t="array" aca="1" ref="C277" ca="1">_xlfn.IFS('historyTags 2'!C277="have", "have", 'onchangeTags 2'!C277="have", "have", 'procTags 2'!C277="have", "have", 'historyTags 2'!C277="extra", "extra", 'onchangeTags 2'!C277="extra", "extra", 'procTags 2'!C277="extra", "extra", 'historyTags 2'!C277="missing", "missing", 'onchangeTags 2'!C277="missing", "missing", 'procTags 2'!C277="missing", "missing", 'historyTags 2'!C277="ignore", "ignore", 'onchangeTags 2'!C277="ignore", "ignore", 'procTags 2'!C277="ignore", "ignore")</f>
        <v>ignore</v>
      </c>
      <c r="D277" s="1" t="str" cm="1">
        <f t="array" aca="1" ref="D277" ca="1">_xlfn.IFS('historyTags 2'!D277="have", "have", 'onchangeTags 2'!D277="have", "have", 'procTags 2'!D277="have", "have", 'historyTags 2'!D277="extra", "extra", 'onchangeTags 2'!D277="extra", "extra", 'procTags 2'!D277="extra", "extra", 'historyTags 2'!D277="missing", "missing", 'onchangeTags 2'!D277="missing", "missing", 'procTags 2'!D277="missing", "missing", 'historyTags 2'!D277="ignore", "ignore", 'onchangeTags 2'!D277="ignore", "ignore", 'procTags 2'!D277="ignore", "ignore")</f>
        <v>ignore</v>
      </c>
      <c r="E277" s="1" t="str" cm="1">
        <f t="array" aca="1" ref="E277" ca="1">_xlfn.IFS('historyTags 2'!E277="have", "have", 'onchangeTags 2'!E277="have", "have", 'procTags 2'!E277="have", "have", 'historyTags 2'!E277="extra", "extra", 'onchangeTags 2'!E277="extra", "extra", 'procTags 2'!E277="extra", "extra", 'historyTags 2'!E277="missing", "missing", 'onchangeTags 2'!E277="missing", "missing", 'procTags 2'!E277="missing", "missing", 'historyTags 2'!E277="ignore", "ignore", 'onchangeTags 2'!E277="ignore", "ignore", 'procTags 2'!E277="ignore", "ignore")</f>
        <v>ignore</v>
      </c>
      <c r="F277" s="1" t="str" cm="1">
        <f t="array" aca="1" ref="F277" ca="1">_xlfn.IFS('historyTags 2'!F277="have", "have", 'onchangeTags 2'!F277="have", "have", 'procTags 2'!F277="have", "have", 'historyTags 2'!F277="extra", "extra", 'onchangeTags 2'!F277="extra", "extra", 'procTags 2'!F277="extra", "extra", 'historyTags 2'!F277="missing", "missing", 'onchangeTags 2'!F277="missing", "missing", 'procTags 2'!F277="missing", "missing", 'historyTags 2'!F277="ignore", "ignore", 'onchangeTags 2'!F277="ignore", "ignore", 'procTags 2'!F277="ignore", "ignore")</f>
        <v>ignore</v>
      </c>
      <c r="G277" s="1" t="str" cm="1">
        <f t="array" aca="1" ref="G277" ca="1">_xlfn.IFS('historyTags 2'!G277="have", "have", 'onchangeTags 2'!G277="have", "have", 'procTags 2'!G277="have", "have", 'historyTags 2'!G277="extra", "extra", 'onchangeTags 2'!G277="extra", "extra", 'procTags 2'!G277="extra", "extra", 'historyTags 2'!G277="missing", "missing", 'onchangeTags 2'!G277="missing", "missing", 'procTags 2'!G277="missing", "missing", 'historyTags 2'!G277="ignore", "ignore", 'onchangeTags 2'!G277="ignore", "ignore", 'procTags 2'!G277="ignore", "ignore")</f>
        <v>ignore</v>
      </c>
      <c r="H277" s="1" t="str" cm="1">
        <f t="array" aca="1" ref="H277" ca="1">_xlfn.IFS('historyTags 2'!H277="have", "have", 'onchangeTags 2'!H277="have", "have", 'procTags 2'!H277="have", "have", 'historyTags 2'!H277="extra", "extra", 'onchangeTags 2'!H277="extra", "extra", 'procTags 2'!H277="extra", "extra", 'historyTags 2'!H277="missing", "missing", 'onchangeTags 2'!H277="missing", "missing", 'procTags 2'!H277="missing", "missing", 'historyTags 2'!H277="ignore", "ignore", 'onchangeTags 2'!H277="ignore", "ignore", 'procTags 2'!H277="ignore", "ignore")</f>
        <v>ignore</v>
      </c>
      <c r="I277" s="1" t="str" cm="1">
        <f t="array" aca="1" ref="I277" ca="1">_xlfn.IFS('historyTags 2'!I277="have", "have", 'onchangeTags 2'!I277="have", "have", 'procTags 2'!I277="have", "have", 'historyTags 2'!I277="extra", "extra", 'onchangeTags 2'!I277="extra", "extra", 'procTags 2'!I277="extra", "extra", 'historyTags 2'!I277="missing", "missing", 'onchangeTags 2'!I277="missing", "missing", 'procTags 2'!I277="missing", "missing", 'historyTags 2'!I277="ignore", "ignore", 'onchangeTags 2'!I277="ignore", "ignore", 'procTags 2'!I277="ignore", "ignore")</f>
        <v>ignore</v>
      </c>
      <c r="J277" s="1" t="str" cm="1">
        <f t="array" aca="1" ref="J277" ca="1">_xlfn.IFS('historyTags 2'!J277="have", "have", 'onchangeTags 2'!J277="have", "have", 'procTags 2'!J277="have", "have", 'historyTags 2'!J277="extra", "extra", 'onchangeTags 2'!J277="extra", "extra", 'procTags 2'!J277="extra", "extra", 'historyTags 2'!J277="missing", "missing", 'onchangeTags 2'!J277="missing", "missing", 'procTags 2'!J277="missing", "missing", 'historyTags 2'!J277="ignore", "ignore", 'onchangeTags 2'!J277="ignore", "ignore", 'procTags 2'!J277="ignore", "ignore")</f>
        <v>ignore</v>
      </c>
      <c r="K277" s="1" t="str" cm="1">
        <f t="array" aca="1" ref="K277" ca="1">_xlfn.IFS('historyTags 2'!K277="have", "have", 'onchangeTags 2'!K277="have", "have", 'procTags 2'!K277="have", "have", 'historyTags 2'!K277="extra", "extra", 'onchangeTags 2'!K277="extra", "extra", 'procTags 2'!K277="extra", "extra", 'historyTags 2'!K277="missing", "missing", 'onchangeTags 2'!K277="missing", "missing", 'procTags 2'!K277="missing", "missing", 'historyTags 2'!K277="ignore", "ignore", 'onchangeTags 2'!K277="ignore", "ignore", 'procTags 2'!K277="ignore", "ignore")</f>
        <v>ignore</v>
      </c>
      <c r="L277" s="1" t="str" cm="1">
        <f t="array" aca="1" ref="L277" ca="1">_xlfn.IFS('historyTags 2'!L277="have", "have", 'onchangeTags 2'!L277="have", "have", 'procTags 2'!L277="have", "have", 'historyTags 2'!L277="extra", "extra", 'onchangeTags 2'!L277="extra", "extra", 'procTags 2'!L277="extra", "extra", 'historyTags 2'!L277="missing", "missing", 'onchangeTags 2'!L277="missing", "missing", 'procTags 2'!L277="missing", "missing", 'historyTags 2'!L277="ignore", "ignore", 'onchangeTags 2'!L277="ignore", "ignore", 'procTags 2'!L277="ignore", "ignore")</f>
        <v>ignore</v>
      </c>
      <c r="M277" s="1" t="str" cm="1">
        <f t="array" aca="1" ref="M277" ca="1">_xlfn.IFS('historyTags 2'!M277="have", "have", 'onchangeTags 2'!M277="have", "have", 'procTags 2'!M277="have", "have", 'historyTags 2'!M277="extra", "extra", 'onchangeTags 2'!M277="extra", "extra", 'procTags 2'!M277="extra", "extra", 'historyTags 2'!M277="missing", "missing", 'onchangeTags 2'!M277="missing", "missing", 'procTags 2'!M277="missing", "missing", 'historyTags 2'!M277="ignore", "ignore", 'onchangeTags 2'!M277="ignore", "ignore", 'procTags 2'!M277="ignore", "ignore")</f>
        <v>ignore</v>
      </c>
      <c r="N277" s="1" t="str" cm="1">
        <f t="array" aca="1" ref="N277" ca="1">_xlfn.IFS('historyTags 2'!N277="have", "have", 'onchangeTags 2'!N277="have", "have", 'procTags 2'!N277="have", "have", 'historyTags 2'!N277="extra", "extra", 'onchangeTags 2'!N277="extra", "extra", 'procTags 2'!N277="extra", "extra", 'historyTags 2'!N277="missing", "missing", 'onchangeTags 2'!N277="missing", "missing", 'procTags 2'!N277="missing", "missing", 'historyTags 2'!N277="ignore", "ignore", 'onchangeTags 2'!N277="ignore", "ignore", 'procTags 2'!N277="ignore", "ignore")</f>
        <v>ignore</v>
      </c>
      <c r="O277" s="1" t="str" cm="1">
        <f t="array" aca="1" ref="O277" ca="1">_xlfn.IFS('historyTags 2'!O277="have", "have", 'onchangeTags 2'!O277="have", "have", 'procTags 2'!O277="have", "have", 'historyTags 2'!O277="extra", "extra", 'onchangeTags 2'!O277="extra", "extra", 'procTags 2'!O277="extra", "extra", 'historyTags 2'!O277="missing", "missing", 'onchangeTags 2'!O277="missing", "missing", 'procTags 2'!O277="missing", "missing", 'historyTags 2'!O277="ignore", "ignore", 'onchangeTags 2'!O277="ignore", "ignore", 'procTags 2'!O277="ignore", "ignore")</f>
        <v>ignore</v>
      </c>
      <c r="P277" s="1" t="str" cm="1">
        <f t="array" aca="1" ref="P277" ca="1">_xlfn.IFS('historyTags 2'!P277="have", "have", 'onchangeTags 2'!P277="have", "have", 'procTags 2'!P277="have", "have", 'historyTags 2'!P277="extra", "extra", 'onchangeTags 2'!P277="extra", "extra", 'procTags 2'!P277="extra", "extra", 'historyTags 2'!P277="missing", "missing", 'onchangeTags 2'!P277="missing", "missing", 'procTags 2'!P277="missing", "missing", 'historyTags 2'!P277="ignore", "ignore", 'onchangeTags 2'!P277="ignore", "ignore", 'procTags 2'!P277="ignore", "ignore")</f>
        <v>ignore</v>
      </c>
    </row>
    <row r="278" spans="1:16" x14ac:dyDescent="0.2">
      <c r="A278" s="1" t="str">
        <f ca="1">IFERROR(__xludf.DUMMYFUNCTION("""COMPUTED_VALUE"""),"soil_efflux_measure_time")</f>
        <v>soil_efflux_measure_time</v>
      </c>
      <c r="B278" s="1" t="str" cm="1">
        <f t="array" aca="1" ref="B278" ca="1">_xlfn.IFS('historyTags 2'!B278="have", "have", 'onchangeTags 2'!B278="have", "have", 'procTags 2'!B278="have", "have", 'historyTags 2'!B278="extra", "extra", 'onchangeTags 2'!B278="extra", "extra", 'procTags 2'!B278="extra", "extra", 'historyTags 2'!B278="missing", "missing", 'onchangeTags 2'!B278="missing", "missing", 'procTags 2'!B278="missing", "missing", 'historyTags 2'!B278="ignore", "ignore", 'onchangeTags 2'!B278="ignore", "ignore", 'procTags 2'!B278="ignore", "ignore")</f>
        <v>ignore</v>
      </c>
      <c r="C278" s="1" t="str" cm="1">
        <f t="array" aca="1" ref="C278" ca="1">_xlfn.IFS('historyTags 2'!C278="have", "have", 'onchangeTags 2'!C278="have", "have", 'procTags 2'!C278="have", "have", 'historyTags 2'!C278="extra", "extra", 'onchangeTags 2'!C278="extra", "extra", 'procTags 2'!C278="extra", "extra", 'historyTags 2'!C278="missing", "missing", 'onchangeTags 2'!C278="missing", "missing", 'procTags 2'!C278="missing", "missing", 'historyTags 2'!C278="ignore", "ignore", 'onchangeTags 2'!C278="ignore", "ignore", 'procTags 2'!C278="ignore", "ignore")</f>
        <v>ignore</v>
      </c>
      <c r="D278" s="1" t="str" cm="1">
        <f t="array" aca="1" ref="D278" ca="1">_xlfn.IFS('historyTags 2'!D278="have", "have", 'onchangeTags 2'!D278="have", "have", 'procTags 2'!D278="have", "have", 'historyTags 2'!D278="extra", "extra", 'onchangeTags 2'!D278="extra", "extra", 'procTags 2'!D278="extra", "extra", 'historyTags 2'!D278="missing", "missing", 'onchangeTags 2'!D278="missing", "missing", 'procTags 2'!D278="missing", "missing", 'historyTags 2'!D278="ignore", "ignore", 'onchangeTags 2'!D278="ignore", "ignore", 'procTags 2'!D278="ignore", "ignore")</f>
        <v>ignore</v>
      </c>
      <c r="E278" s="1" t="str" cm="1">
        <f t="array" aca="1" ref="E278" ca="1">_xlfn.IFS('historyTags 2'!E278="have", "have", 'onchangeTags 2'!E278="have", "have", 'procTags 2'!E278="have", "have", 'historyTags 2'!E278="extra", "extra", 'onchangeTags 2'!E278="extra", "extra", 'procTags 2'!E278="extra", "extra", 'historyTags 2'!E278="missing", "missing", 'onchangeTags 2'!E278="missing", "missing", 'procTags 2'!E278="missing", "missing", 'historyTags 2'!E278="ignore", "ignore", 'onchangeTags 2'!E278="ignore", "ignore", 'procTags 2'!E278="ignore", "ignore")</f>
        <v>ignore</v>
      </c>
      <c r="F278" s="1" t="str" cm="1">
        <f t="array" aca="1" ref="F278" ca="1">_xlfn.IFS('historyTags 2'!F278="have", "have", 'onchangeTags 2'!F278="have", "have", 'procTags 2'!F278="have", "have", 'historyTags 2'!F278="extra", "extra", 'onchangeTags 2'!F278="extra", "extra", 'procTags 2'!F278="extra", "extra", 'historyTags 2'!F278="missing", "missing", 'onchangeTags 2'!F278="missing", "missing", 'procTags 2'!F278="missing", "missing", 'historyTags 2'!F278="ignore", "ignore", 'onchangeTags 2'!F278="ignore", "ignore", 'procTags 2'!F278="ignore", "ignore")</f>
        <v>ignore</v>
      </c>
      <c r="G278" s="1" t="str" cm="1">
        <f t="array" aca="1" ref="G278" ca="1">_xlfn.IFS('historyTags 2'!G278="have", "have", 'onchangeTags 2'!G278="have", "have", 'procTags 2'!G278="have", "have", 'historyTags 2'!G278="extra", "extra", 'onchangeTags 2'!G278="extra", "extra", 'procTags 2'!G278="extra", "extra", 'historyTags 2'!G278="missing", "missing", 'onchangeTags 2'!G278="missing", "missing", 'procTags 2'!G278="missing", "missing", 'historyTags 2'!G278="ignore", "ignore", 'onchangeTags 2'!G278="ignore", "ignore", 'procTags 2'!G278="ignore", "ignore")</f>
        <v>ignore</v>
      </c>
      <c r="H278" s="1" t="str" cm="1">
        <f t="array" aca="1" ref="H278" ca="1">_xlfn.IFS('historyTags 2'!H278="have", "have", 'onchangeTags 2'!H278="have", "have", 'procTags 2'!H278="have", "have", 'historyTags 2'!H278="extra", "extra", 'onchangeTags 2'!H278="extra", "extra", 'procTags 2'!H278="extra", "extra", 'historyTags 2'!H278="missing", "missing", 'onchangeTags 2'!H278="missing", "missing", 'procTags 2'!H278="missing", "missing", 'historyTags 2'!H278="ignore", "ignore", 'onchangeTags 2'!H278="ignore", "ignore", 'procTags 2'!H278="ignore", "ignore")</f>
        <v>ignore</v>
      </c>
      <c r="I278" s="1" t="str" cm="1">
        <f t="array" aca="1" ref="I278" ca="1">_xlfn.IFS('historyTags 2'!I278="have", "have", 'onchangeTags 2'!I278="have", "have", 'procTags 2'!I278="have", "have", 'historyTags 2'!I278="extra", "extra", 'onchangeTags 2'!I278="extra", "extra", 'procTags 2'!I278="extra", "extra", 'historyTags 2'!I278="missing", "missing", 'onchangeTags 2'!I278="missing", "missing", 'procTags 2'!I278="missing", "missing", 'historyTags 2'!I278="ignore", "ignore", 'onchangeTags 2'!I278="ignore", "ignore", 'procTags 2'!I278="ignore", "ignore")</f>
        <v>ignore</v>
      </c>
      <c r="J278" s="1" t="str" cm="1">
        <f t="array" aca="1" ref="J278" ca="1">_xlfn.IFS('historyTags 2'!J278="have", "have", 'onchangeTags 2'!J278="have", "have", 'procTags 2'!J278="have", "have", 'historyTags 2'!J278="extra", "extra", 'onchangeTags 2'!J278="extra", "extra", 'procTags 2'!J278="extra", "extra", 'historyTags 2'!J278="missing", "missing", 'onchangeTags 2'!J278="missing", "missing", 'procTags 2'!J278="missing", "missing", 'historyTags 2'!J278="ignore", "ignore", 'onchangeTags 2'!J278="ignore", "ignore", 'procTags 2'!J278="ignore", "ignore")</f>
        <v>ignore</v>
      </c>
      <c r="K278" s="1" t="str" cm="1">
        <f t="array" aca="1" ref="K278" ca="1">_xlfn.IFS('historyTags 2'!K278="have", "have", 'onchangeTags 2'!K278="have", "have", 'procTags 2'!K278="have", "have", 'historyTags 2'!K278="extra", "extra", 'onchangeTags 2'!K278="extra", "extra", 'procTags 2'!K278="extra", "extra", 'historyTags 2'!K278="missing", "missing", 'onchangeTags 2'!K278="missing", "missing", 'procTags 2'!K278="missing", "missing", 'historyTags 2'!K278="ignore", "ignore", 'onchangeTags 2'!K278="ignore", "ignore", 'procTags 2'!K278="ignore", "ignore")</f>
        <v>ignore</v>
      </c>
      <c r="L278" s="1" t="str" cm="1">
        <f t="array" aca="1" ref="L278" ca="1">_xlfn.IFS('historyTags 2'!L278="have", "have", 'onchangeTags 2'!L278="have", "have", 'procTags 2'!L278="have", "have", 'historyTags 2'!L278="extra", "extra", 'onchangeTags 2'!L278="extra", "extra", 'procTags 2'!L278="extra", "extra", 'historyTags 2'!L278="missing", "missing", 'onchangeTags 2'!L278="missing", "missing", 'procTags 2'!L278="missing", "missing", 'historyTags 2'!L278="ignore", "ignore", 'onchangeTags 2'!L278="ignore", "ignore", 'procTags 2'!L278="ignore", "ignore")</f>
        <v>ignore</v>
      </c>
      <c r="M278" s="1" t="str" cm="1">
        <f t="array" aca="1" ref="M278" ca="1">_xlfn.IFS('historyTags 2'!M278="have", "have", 'onchangeTags 2'!M278="have", "have", 'procTags 2'!M278="have", "have", 'historyTags 2'!M278="extra", "extra", 'onchangeTags 2'!M278="extra", "extra", 'procTags 2'!M278="extra", "extra", 'historyTags 2'!M278="missing", "missing", 'onchangeTags 2'!M278="missing", "missing", 'procTags 2'!M278="missing", "missing", 'historyTags 2'!M278="ignore", "ignore", 'onchangeTags 2'!M278="ignore", "ignore", 'procTags 2'!M278="ignore", "ignore")</f>
        <v>ignore</v>
      </c>
      <c r="N278" s="1" t="str" cm="1">
        <f t="array" aca="1" ref="N278" ca="1">_xlfn.IFS('historyTags 2'!N278="have", "have", 'onchangeTags 2'!N278="have", "have", 'procTags 2'!N278="have", "have", 'historyTags 2'!N278="extra", "extra", 'onchangeTags 2'!N278="extra", "extra", 'procTags 2'!N278="extra", "extra", 'historyTags 2'!N278="missing", "missing", 'onchangeTags 2'!N278="missing", "missing", 'procTags 2'!N278="missing", "missing", 'historyTags 2'!N278="ignore", "ignore", 'onchangeTags 2'!N278="ignore", "ignore", 'procTags 2'!N278="ignore", "ignore")</f>
        <v>ignore</v>
      </c>
      <c r="O278" s="1" t="str" cm="1">
        <f t="array" aca="1" ref="O278" ca="1">_xlfn.IFS('historyTags 2'!O278="have", "have", 'onchangeTags 2'!O278="have", "have", 'procTags 2'!O278="have", "have", 'historyTags 2'!O278="extra", "extra", 'onchangeTags 2'!O278="extra", "extra", 'procTags 2'!O278="extra", "extra", 'historyTags 2'!O278="missing", "missing", 'onchangeTags 2'!O278="missing", "missing", 'procTags 2'!O278="missing", "missing", 'historyTags 2'!O278="ignore", "ignore", 'onchangeTags 2'!O278="ignore", "ignore", 'procTags 2'!O278="ignore", "ignore")</f>
        <v>ignore</v>
      </c>
      <c r="P278" s="1" t="str" cm="1">
        <f t="array" aca="1" ref="P278" ca="1">_xlfn.IFS('historyTags 2'!P278="have", "have", 'onchangeTags 2'!P278="have", "have", 'procTags 2'!P278="have", "have", 'historyTags 2'!P278="extra", "extra", 'onchangeTags 2'!P278="extra", "extra", 'procTags 2'!P278="extra", "extra", 'historyTags 2'!P278="missing", "missing", 'onchangeTags 2'!P278="missing", "missing", 'procTags 2'!P278="missing", "missing", 'historyTags 2'!P278="ignore", "ignore", 'onchangeTags 2'!P278="ignore", "ignore", 'procTags 2'!P278="ignore", "ignore")</f>
        <v>ignore</v>
      </c>
    </row>
    <row r="279" spans="1:16" x14ac:dyDescent="0.2">
      <c r="A279" s="1" t="str">
        <f ca="1">IFERROR(__xludf.DUMMYFUNCTION("""COMPUTED_VALUE"""),"static_co2_sp_enable")</f>
        <v>static_co2_sp_enable</v>
      </c>
      <c r="B279" s="1" t="str" cm="1">
        <f t="array" aca="1" ref="B279" ca="1">_xlfn.IFS('historyTags 2'!B279="have", "have", 'onchangeTags 2'!B279="have", "have", 'procTags 2'!B279="have", "have", 'historyTags 2'!B279="extra", "extra", 'onchangeTags 2'!B279="extra", "extra", 'procTags 2'!B279="extra", "extra", 'historyTags 2'!B279="missing", "missing", 'onchangeTags 2'!B279="missing", "missing", 'procTags 2'!B279="missing", "missing", 'historyTags 2'!B279="ignore", "ignore", 'onchangeTags 2'!B279="ignore", "ignore", 'procTags 2'!B279="ignore", "ignore")</f>
        <v>ignore</v>
      </c>
      <c r="C279" s="1" t="str" cm="1">
        <f t="array" aca="1" ref="C279" ca="1">_xlfn.IFS('historyTags 2'!C279="have", "have", 'onchangeTags 2'!C279="have", "have", 'procTags 2'!C279="have", "have", 'historyTags 2'!C279="extra", "extra", 'onchangeTags 2'!C279="extra", "extra", 'procTags 2'!C279="extra", "extra", 'historyTags 2'!C279="missing", "missing", 'onchangeTags 2'!C279="missing", "missing", 'procTags 2'!C279="missing", "missing", 'historyTags 2'!C279="ignore", "ignore", 'onchangeTags 2'!C279="ignore", "ignore", 'procTags 2'!C279="ignore", "ignore")</f>
        <v>ignore</v>
      </c>
      <c r="D279" s="1" t="str" cm="1">
        <f t="array" aca="1" ref="D279" ca="1">_xlfn.IFS('historyTags 2'!D279="have", "have", 'onchangeTags 2'!D279="have", "have", 'procTags 2'!D279="have", "have", 'historyTags 2'!D279="extra", "extra", 'onchangeTags 2'!D279="extra", "extra", 'procTags 2'!D279="extra", "extra", 'historyTags 2'!D279="missing", "missing", 'onchangeTags 2'!D279="missing", "missing", 'procTags 2'!D279="missing", "missing", 'historyTags 2'!D279="ignore", "ignore", 'onchangeTags 2'!D279="ignore", "ignore", 'procTags 2'!D279="ignore", "ignore")</f>
        <v>ignore</v>
      </c>
      <c r="E279" s="1" t="str" cm="1">
        <f t="array" aca="1" ref="E279" ca="1">_xlfn.IFS('historyTags 2'!E279="have", "have", 'onchangeTags 2'!E279="have", "have", 'procTags 2'!E279="have", "have", 'historyTags 2'!E279="extra", "extra", 'onchangeTags 2'!E279="extra", "extra", 'procTags 2'!E279="extra", "extra", 'historyTags 2'!E279="missing", "missing", 'onchangeTags 2'!E279="missing", "missing", 'procTags 2'!E279="missing", "missing", 'historyTags 2'!E279="ignore", "ignore", 'onchangeTags 2'!E279="ignore", "ignore", 'procTags 2'!E279="ignore", "ignore")</f>
        <v>ignore</v>
      </c>
      <c r="F279" s="1" t="str" cm="1">
        <f t="array" aca="1" ref="F279" ca="1">_xlfn.IFS('historyTags 2'!F279="have", "have", 'onchangeTags 2'!F279="have", "have", 'procTags 2'!F279="have", "have", 'historyTags 2'!F279="extra", "extra", 'onchangeTags 2'!F279="extra", "extra", 'procTags 2'!F279="extra", "extra", 'historyTags 2'!F279="missing", "missing", 'onchangeTags 2'!F279="missing", "missing", 'procTags 2'!F279="missing", "missing", 'historyTags 2'!F279="ignore", "ignore", 'onchangeTags 2'!F279="ignore", "ignore", 'procTags 2'!F279="ignore", "ignore")</f>
        <v>ignore</v>
      </c>
      <c r="G279" s="1" t="str" cm="1">
        <f t="array" aca="1" ref="G279" ca="1">_xlfn.IFS('historyTags 2'!G279="have", "have", 'onchangeTags 2'!G279="have", "have", 'procTags 2'!G279="have", "have", 'historyTags 2'!G279="extra", "extra", 'onchangeTags 2'!G279="extra", "extra", 'procTags 2'!G279="extra", "extra", 'historyTags 2'!G279="missing", "missing", 'onchangeTags 2'!G279="missing", "missing", 'procTags 2'!G279="missing", "missing", 'historyTags 2'!G279="ignore", "ignore", 'onchangeTags 2'!G279="ignore", "ignore", 'procTags 2'!G279="ignore", "ignore")</f>
        <v>ignore</v>
      </c>
      <c r="H279" s="1" t="str" cm="1">
        <f t="array" aca="1" ref="H279" ca="1">_xlfn.IFS('historyTags 2'!H279="have", "have", 'onchangeTags 2'!H279="have", "have", 'procTags 2'!H279="have", "have", 'historyTags 2'!H279="extra", "extra", 'onchangeTags 2'!H279="extra", "extra", 'procTags 2'!H279="extra", "extra", 'historyTags 2'!H279="missing", "missing", 'onchangeTags 2'!H279="missing", "missing", 'procTags 2'!H279="missing", "missing", 'historyTags 2'!H279="ignore", "ignore", 'onchangeTags 2'!H279="ignore", "ignore", 'procTags 2'!H279="ignore", "ignore")</f>
        <v>ignore</v>
      </c>
      <c r="I279" s="1" t="str" cm="1">
        <f t="array" aca="1" ref="I279" ca="1">_xlfn.IFS('historyTags 2'!I279="have", "have", 'onchangeTags 2'!I279="have", "have", 'procTags 2'!I279="have", "have", 'historyTags 2'!I279="extra", "extra", 'onchangeTags 2'!I279="extra", "extra", 'procTags 2'!I279="extra", "extra", 'historyTags 2'!I279="missing", "missing", 'onchangeTags 2'!I279="missing", "missing", 'procTags 2'!I279="missing", "missing", 'historyTags 2'!I279="ignore", "ignore", 'onchangeTags 2'!I279="ignore", "ignore", 'procTags 2'!I279="ignore", "ignore")</f>
        <v>ignore</v>
      </c>
      <c r="J279" s="1" t="str" cm="1">
        <f t="array" aca="1" ref="J279" ca="1">_xlfn.IFS('historyTags 2'!J279="have", "have", 'onchangeTags 2'!J279="have", "have", 'procTags 2'!J279="have", "have", 'historyTags 2'!J279="extra", "extra", 'onchangeTags 2'!J279="extra", "extra", 'procTags 2'!J279="extra", "extra", 'historyTags 2'!J279="missing", "missing", 'onchangeTags 2'!J279="missing", "missing", 'procTags 2'!J279="missing", "missing", 'historyTags 2'!J279="ignore", "ignore", 'onchangeTags 2'!J279="ignore", "ignore", 'procTags 2'!J279="ignore", "ignore")</f>
        <v>ignore</v>
      </c>
      <c r="K279" s="1" t="str" cm="1">
        <f t="array" aca="1" ref="K279" ca="1">_xlfn.IFS('historyTags 2'!K279="have", "have", 'onchangeTags 2'!K279="have", "have", 'procTags 2'!K279="have", "have", 'historyTags 2'!K279="extra", "extra", 'onchangeTags 2'!K279="extra", "extra", 'procTags 2'!K279="extra", "extra", 'historyTags 2'!K279="missing", "missing", 'onchangeTags 2'!K279="missing", "missing", 'procTags 2'!K279="missing", "missing", 'historyTags 2'!K279="ignore", "ignore", 'onchangeTags 2'!K279="ignore", "ignore", 'procTags 2'!K279="ignore", "ignore")</f>
        <v>ignore</v>
      </c>
      <c r="L279" s="1" t="str" cm="1">
        <f t="array" aca="1" ref="L279" ca="1">_xlfn.IFS('historyTags 2'!L279="have", "have", 'onchangeTags 2'!L279="have", "have", 'procTags 2'!L279="have", "have", 'historyTags 2'!L279="extra", "extra", 'onchangeTags 2'!L279="extra", "extra", 'procTags 2'!L279="extra", "extra", 'historyTags 2'!L279="missing", "missing", 'onchangeTags 2'!L279="missing", "missing", 'procTags 2'!L279="missing", "missing", 'historyTags 2'!L279="ignore", "ignore", 'onchangeTags 2'!L279="ignore", "ignore", 'procTags 2'!L279="ignore", "ignore")</f>
        <v>ignore</v>
      </c>
      <c r="M279" s="1" t="str" cm="1">
        <f t="array" aca="1" ref="M279" ca="1">_xlfn.IFS('historyTags 2'!M279="have", "have", 'onchangeTags 2'!M279="have", "have", 'procTags 2'!M279="have", "have", 'historyTags 2'!M279="extra", "extra", 'onchangeTags 2'!M279="extra", "extra", 'procTags 2'!M279="extra", "extra", 'historyTags 2'!M279="missing", "missing", 'onchangeTags 2'!M279="missing", "missing", 'procTags 2'!M279="missing", "missing", 'historyTags 2'!M279="ignore", "ignore", 'onchangeTags 2'!M279="ignore", "ignore", 'procTags 2'!M279="ignore", "ignore")</f>
        <v>ignore</v>
      </c>
      <c r="N279" s="1" t="str" cm="1">
        <f t="array" aca="1" ref="N279" ca="1">_xlfn.IFS('historyTags 2'!N279="have", "have", 'onchangeTags 2'!N279="have", "have", 'procTags 2'!N279="have", "have", 'historyTags 2'!N279="extra", "extra", 'onchangeTags 2'!N279="extra", "extra", 'procTags 2'!N279="extra", "extra", 'historyTags 2'!N279="missing", "missing", 'onchangeTags 2'!N279="missing", "missing", 'procTags 2'!N279="missing", "missing", 'historyTags 2'!N279="ignore", "ignore", 'onchangeTags 2'!N279="ignore", "ignore", 'procTags 2'!N279="ignore", "ignore")</f>
        <v>ignore</v>
      </c>
      <c r="O279" s="1" t="str" cm="1">
        <f t="array" aca="1" ref="O279" ca="1">_xlfn.IFS('historyTags 2'!O279="have", "have", 'onchangeTags 2'!O279="have", "have", 'procTags 2'!O279="have", "have", 'historyTags 2'!O279="extra", "extra", 'onchangeTags 2'!O279="extra", "extra", 'procTags 2'!O279="extra", "extra", 'historyTags 2'!O279="missing", "missing", 'onchangeTags 2'!O279="missing", "missing", 'procTags 2'!O279="missing", "missing", 'historyTags 2'!O279="ignore", "ignore", 'onchangeTags 2'!O279="ignore", "ignore", 'procTags 2'!O279="ignore", "ignore")</f>
        <v>ignore</v>
      </c>
      <c r="P279" s="1" t="str" cm="1">
        <f t="array" aca="1" ref="P279" ca="1">_xlfn.IFS('historyTags 2'!P279="have", "have", 'onchangeTags 2'!P279="have", "have", 'procTags 2'!P279="have", "have", 'historyTags 2'!P279="extra", "extra", 'onchangeTags 2'!P279="extra", "extra", 'procTags 2'!P279="extra", "extra", 'historyTags 2'!P279="missing", "missing", 'onchangeTags 2'!P279="missing", "missing", 'procTags 2'!P279="missing", "missing", 'historyTags 2'!P279="ignore", "ignore", 'onchangeTags 2'!P279="ignore", "ignore", 'procTags 2'!P279="ignore", "ignore")</f>
        <v>ignore</v>
      </c>
    </row>
    <row r="280" spans="1:16" x14ac:dyDescent="0.2">
      <c r="A280" s="1" t="str">
        <f ca="1">IFERROR(__xludf.DUMMYFUNCTION("""COMPUTED_VALUE"""),"static_dp_sp_enable")</f>
        <v>static_dp_sp_enable</v>
      </c>
      <c r="B280" s="1" t="str" cm="1">
        <f t="array" aca="1" ref="B280" ca="1">_xlfn.IFS('historyTags 2'!B280="have", "have", 'onchangeTags 2'!B280="have", "have", 'procTags 2'!B280="have", "have", 'historyTags 2'!B280="extra", "extra", 'onchangeTags 2'!B280="extra", "extra", 'procTags 2'!B280="extra", "extra", 'historyTags 2'!B280="missing", "missing", 'onchangeTags 2'!B280="missing", "missing", 'procTags 2'!B280="missing", "missing", 'historyTags 2'!B280="ignore", "ignore", 'onchangeTags 2'!B280="ignore", "ignore", 'procTags 2'!B280="ignore", "ignore")</f>
        <v>ignore</v>
      </c>
      <c r="C280" s="1" t="str" cm="1">
        <f t="array" aca="1" ref="C280" ca="1">_xlfn.IFS('historyTags 2'!C280="have", "have", 'onchangeTags 2'!C280="have", "have", 'procTags 2'!C280="have", "have", 'historyTags 2'!C280="extra", "extra", 'onchangeTags 2'!C280="extra", "extra", 'procTags 2'!C280="extra", "extra", 'historyTags 2'!C280="missing", "missing", 'onchangeTags 2'!C280="missing", "missing", 'procTags 2'!C280="missing", "missing", 'historyTags 2'!C280="ignore", "ignore", 'onchangeTags 2'!C280="ignore", "ignore", 'procTags 2'!C280="ignore", "ignore")</f>
        <v>ignore</v>
      </c>
      <c r="D280" s="1" t="str" cm="1">
        <f t="array" aca="1" ref="D280" ca="1">_xlfn.IFS('historyTags 2'!D280="have", "have", 'onchangeTags 2'!D280="have", "have", 'procTags 2'!D280="have", "have", 'historyTags 2'!D280="extra", "extra", 'onchangeTags 2'!D280="extra", "extra", 'procTags 2'!D280="extra", "extra", 'historyTags 2'!D280="missing", "missing", 'onchangeTags 2'!D280="missing", "missing", 'procTags 2'!D280="missing", "missing", 'historyTags 2'!D280="ignore", "ignore", 'onchangeTags 2'!D280="ignore", "ignore", 'procTags 2'!D280="ignore", "ignore")</f>
        <v>ignore</v>
      </c>
      <c r="E280" s="1" t="str" cm="1">
        <f t="array" aca="1" ref="E280" ca="1">_xlfn.IFS('historyTags 2'!E280="have", "have", 'onchangeTags 2'!E280="have", "have", 'procTags 2'!E280="have", "have", 'historyTags 2'!E280="extra", "extra", 'onchangeTags 2'!E280="extra", "extra", 'procTags 2'!E280="extra", "extra", 'historyTags 2'!E280="missing", "missing", 'onchangeTags 2'!E280="missing", "missing", 'procTags 2'!E280="missing", "missing", 'historyTags 2'!E280="ignore", "ignore", 'onchangeTags 2'!E280="ignore", "ignore", 'procTags 2'!E280="ignore", "ignore")</f>
        <v>ignore</v>
      </c>
      <c r="F280" s="1" t="str" cm="1">
        <f t="array" aca="1" ref="F280" ca="1">_xlfn.IFS('historyTags 2'!F280="have", "have", 'onchangeTags 2'!F280="have", "have", 'procTags 2'!F280="have", "have", 'historyTags 2'!F280="extra", "extra", 'onchangeTags 2'!F280="extra", "extra", 'procTags 2'!F280="extra", "extra", 'historyTags 2'!F280="missing", "missing", 'onchangeTags 2'!F280="missing", "missing", 'procTags 2'!F280="missing", "missing", 'historyTags 2'!F280="ignore", "ignore", 'onchangeTags 2'!F280="ignore", "ignore", 'procTags 2'!F280="ignore", "ignore")</f>
        <v>ignore</v>
      </c>
      <c r="G280" s="1" t="str" cm="1">
        <f t="array" aca="1" ref="G280" ca="1">_xlfn.IFS('historyTags 2'!G280="have", "have", 'onchangeTags 2'!G280="have", "have", 'procTags 2'!G280="have", "have", 'historyTags 2'!G280="extra", "extra", 'onchangeTags 2'!G280="extra", "extra", 'procTags 2'!G280="extra", "extra", 'historyTags 2'!G280="missing", "missing", 'onchangeTags 2'!G280="missing", "missing", 'procTags 2'!G280="missing", "missing", 'historyTags 2'!G280="ignore", "ignore", 'onchangeTags 2'!G280="ignore", "ignore", 'procTags 2'!G280="ignore", "ignore")</f>
        <v>ignore</v>
      </c>
      <c r="H280" s="1" t="str" cm="1">
        <f t="array" aca="1" ref="H280" ca="1">_xlfn.IFS('historyTags 2'!H280="have", "have", 'onchangeTags 2'!H280="have", "have", 'procTags 2'!H280="have", "have", 'historyTags 2'!H280="extra", "extra", 'onchangeTags 2'!H280="extra", "extra", 'procTags 2'!H280="extra", "extra", 'historyTags 2'!H280="missing", "missing", 'onchangeTags 2'!H280="missing", "missing", 'procTags 2'!H280="missing", "missing", 'historyTags 2'!H280="ignore", "ignore", 'onchangeTags 2'!H280="ignore", "ignore", 'procTags 2'!H280="ignore", "ignore")</f>
        <v>ignore</v>
      </c>
      <c r="I280" s="1" t="str" cm="1">
        <f t="array" aca="1" ref="I280" ca="1">_xlfn.IFS('historyTags 2'!I280="have", "have", 'onchangeTags 2'!I280="have", "have", 'procTags 2'!I280="have", "have", 'historyTags 2'!I280="extra", "extra", 'onchangeTags 2'!I280="extra", "extra", 'procTags 2'!I280="extra", "extra", 'historyTags 2'!I280="missing", "missing", 'onchangeTags 2'!I280="missing", "missing", 'procTags 2'!I280="missing", "missing", 'historyTags 2'!I280="ignore", "ignore", 'onchangeTags 2'!I280="ignore", "ignore", 'procTags 2'!I280="ignore", "ignore")</f>
        <v>ignore</v>
      </c>
      <c r="J280" s="1" t="str" cm="1">
        <f t="array" aca="1" ref="J280" ca="1">_xlfn.IFS('historyTags 2'!J280="have", "have", 'onchangeTags 2'!J280="have", "have", 'procTags 2'!J280="have", "have", 'historyTags 2'!J280="extra", "extra", 'onchangeTags 2'!J280="extra", "extra", 'procTags 2'!J280="extra", "extra", 'historyTags 2'!J280="missing", "missing", 'onchangeTags 2'!J280="missing", "missing", 'procTags 2'!J280="missing", "missing", 'historyTags 2'!J280="ignore", "ignore", 'onchangeTags 2'!J280="ignore", "ignore", 'procTags 2'!J280="ignore", "ignore")</f>
        <v>ignore</v>
      </c>
      <c r="K280" s="1" t="str" cm="1">
        <f t="array" aca="1" ref="K280" ca="1">_xlfn.IFS('historyTags 2'!K280="have", "have", 'onchangeTags 2'!K280="have", "have", 'procTags 2'!K280="have", "have", 'historyTags 2'!K280="extra", "extra", 'onchangeTags 2'!K280="extra", "extra", 'procTags 2'!K280="extra", "extra", 'historyTags 2'!K280="missing", "missing", 'onchangeTags 2'!K280="missing", "missing", 'procTags 2'!K280="missing", "missing", 'historyTags 2'!K280="ignore", "ignore", 'onchangeTags 2'!K280="ignore", "ignore", 'procTags 2'!K280="ignore", "ignore")</f>
        <v>ignore</v>
      </c>
      <c r="L280" s="1" t="str" cm="1">
        <f t="array" aca="1" ref="L280" ca="1">_xlfn.IFS('historyTags 2'!L280="have", "have", 'onchangeTags 2'!L280="have", "have", 'procTags 2'!L280="have", "have", 'historyTags 2'!L280="extra", "extra", 'onchangeTags 2'!L280="extra", "extra", 'procTags 2'!L280="extra", "extra", 'historyTags 2'!L280="missing", "missing", 'onchangeTags 2'!L280="missing", "missing", 'procTags 2'!L280="missing", "missing", 'historyTags 2'!L280="ignore", "ignore", 'onchangeTags 2'!L280="ignore", "ignore", 'procTags 2'!L280="ignore", "ignore")</f>
        <v>ignore</v>
      </c>
      <c r="M280" s="1" t="str" cm="1">
        <f t="array" aca="1" ref="M280" ca="1">_xlfn.IFS('historyTags 2'!M280="have", "have", 'onchangeTags 2'!M280="have", "have", 'procTags 2'!M280="have", "have", 'historyTags 2'!M280="extra", "extra", 'onchangeTags 2'!M280="extra", "extra", 'procTags 2'!M280="extra", "extra", 'historyTags 2'!M280="missing", "missing", 'onchangeTags 2'!M280="missing", "missing", 'procTags 2'!M280="missing", "missing", 'historyTags 2'!M280="ignore", "ignore", 'onchangeTags 2'!M280="ignore", "ignore", 'procTags 2'!M280="ignore", "ignore")</f>
        <v>ignore</v>
      </c>
      <c r="N280" s="1" t="str" cm="1">
        <f t="array" aca="1" ref="N280" ca="1">_xlfn.IFS('historyTags 2'!N280="have", "have", 'onchangeTags 2'!N280="have", "have", 'procTags 2'!N280="have", "have", 'historyTags 2'!N280="extra", "extra", 'onchangeTags 2'!N280="extra", "extra", 'procTags 2'!N280="extra", "extra", 'historyTags 2'!N280="missing", "missing", 'onchangeTags 2'!N280="missing", "missing", 'procTags 2'!N280="missing", "missing", 'historyTags 2'!N280="ignore", "ignore", 'onchangeTags 2'!N280="ignore", "ignore", 'procTags 2'!N280="ignore", "ignore")</f>
        <v>ignore</v>
      </c>
      <c r="O280" s="1" t="str" cm="1">
        <f t="array" aca="1" ref="O280" ca="1">_xlfn.IFS('historyTags 2'!O280="have", "have", 'onchangeTags 2'!O280="have", "have", 'procTags 2'!O280="have", "have", 'historyTags 2'!O280="extra", "extra", 'onchangeTags 2'!O280="extra", "extra", 'procTags 2'!O280="extra", "extra", 'historyTags 2'!O280="missing", "missing", 'onchangeTags 2'!O280="missing", "missing", 'procTags 2'!O280="missing", "missing", 'historyTags 2'!O280="ignore", "ignore", 'onchangeTags 2'!O280="ignore", "ignore", 'procTags 2'!O280="ignore", "ignore")</f>
        <v>ignore</v>
      </c>
      <c r="P280" s="1" t="str" cm="1">
        <f t="array" aca="1" ref="P280" ca="1">_xlfn.IFS('historyTags 2'!P280="have", "have", 'onchangeTags 2'!P280="have", "have", 'procTags 2'!P280="have", "have", 'historyTags 2'!P280="extra", "extra", 'onchangeTags 2'!P280="extra", "extra", 'procTags 2'!P280="extra", "extra", 'historyTags 2'!P280="missing", "missing", 'onchangeTags 2'!P280="missing", "missing", 'procTags 2'!P280="missing", "missing", 'historyTags 2'!P280="ignore", "ignore", 'onchangeTags 2'!P280="ignore", "ignore", 'procTags 2'!P280="ignore", "ignore")</f>
        <v>ignore</v>
      </c>
    </row>
    <row r="281" spans="1:16" x14ac:dyDescent="0.2">
      <c r="A281" s="1" t="str">
        <f ca="1">IFERROR(__xludf.DUMMYFUNCTION("""COMPUTED_VALUE"""),"static_t_sp_enable")</f>
        <v>static_t_sp_enable</v>
      </c>
      <c r="B281" s="1" t="str" cm="1">
        <f t="array" aca="1" ref="B281" ca="1">_xlfn.IFS('historyTags 2'!B281="have", "have", 'onchangeTags 2'!B281="have", "have", 'procTags 2'!B281="have", "have", 'historyTags 2'!B281="extra", "extra", 'onchangeTags 2'!B281="extra", "extra", 'procTags 2'!B281="extra", "extra", 'historyTags 2'!B281="missing", "missing", 'onchangeTags 2'!B281="missing", "missing", 'procTags 2'!B281="missing", "missing", 'historyTags 2'!B281="ignore", "ignore", 'onchangeTags 2'!B281="ignore", "ignore", 'procTags 2'!B281="ignore", "ignore")</f>
        <v>ignore</v>
      </c>
      <c r="C281" s="1" t="str" cm="1">
        <f t="array" aca="1" ref="C281" ca="1">_xlfn.IFS('historyTags 2'!C281="have", "have", 'onchangeTags 2'!C281="have", "have", 'procTags 2'!C281="have", "have", 'historyTags 2'!C281="extra", "extra", 'onchangeTags 2'!C281="extra", "extra", 'procTags 2'!C281="extra", "extra", 'historyTags 2'!C281="missing", "missing", 'onchangeTags 2'!C281="missing", "missing", 'procTags 2'!C281="missing", "missing", 'historyTags 2'!C281="ignore", "ignore", 'onchangeTags 2'!C281="ignore", "ignore", 'procTags 2'!C281="ignore", "ignore")</f>
        <v>ignore</v>
      </c>
      <c r="D281" s="1" t="str" cm="1">
        <f t="array" aca="1" ref="D281" ca="1">_xlfn.IFS('historyTags 2'!D281="have", "have", 'onchangeTags 2'!D281="have", "have", 'procTags 2'!D281="have", "have", 'historyTags 2'!D281="extra", "extra", 'onchangeTags 2'!D281="extra", "extra", 'procTags 2'!D281="extra", "extra", 'historyTags 2'!D281="missing", "missing", 'onchangeTags 2'!D281="missing", "missing", 'procTags 2'!D281="missing", "missing", 'historyTags 2'!D281="ignore", "ignore", 'onchangeTags 2'!D281="ignore", "ignore", 'procTags 2'!D281="ignore", "ignore")</f>
        <v>ignore</v>
      </c>
      <c r="E281" s="1" t="str" cm="1">
        <f t="array" aca="1" ref="E281" ca="1">_xlfn.IFS('historyTags 2'!E281="have", "have", 'onchangeTags 2'!E281="have", "have", 'procTags 2'!E281="have", "have", 'historyTags 2'!E281="extra", "extra", 'onchangeTags 2'!E281="extra", "extra", 'procTags 2'!E281="extra", "extra", 'historyTags 2'!E281="missing", "missing", 'onchangeTags 2'!E281="missing", "missing", 'procTags 2'!E281="missing", "missing", 'historyTags 2'!E281="ignore", "ignore", 'onchangeTags 2'!E281="ignore", "ignore", 'procTags 2'!E281="ignore", "ignore")</f>
        <v>ignore</v>
      </c>
      <c r="F281" s="1" t="str" cm="1">
        <f t="array" aca="1" ref="F281" ca="1">_xlfn.IFS('historyTags 2'!F281="have", "have", 'onchangeTags 2'!F281="have", "have", 'procTags 2'!F281="have", "have", 'historyTags 2'!F281="extra", "extra", 'onchangeTags 2'!F281="extra", "extra", 'procTags 2'!F281="extra", "extra", 'historyTags 2'!F281="missing", "missing", 'onchangeTags 2'!F281="missing", "missing", 'procTags 2'!F281="missing", "missing", 'historyTags 2'!F281="ignore", "ignore", 'onchangeTags 2'!F281="ignore", "ignore", 'procTags 2'!F281="ignore", "ignore")</f>
        <v>ignore</v>
      </c>
      <c r="G281" s="1" t="str" cm="1">
        <f t="array" aca="1" ref="G281" ca="1">_xlfn.IFS('historyTags 2'!G281="have", "have", 'onchangeTags 2'!G281="have", "have", 'procTags 2'!G281="have", "have", 'historyTags 2'!G281="extra", "extra", 'onchangeTags 2'!G281="extra", "extra", 'procTags 2'!G281="extra", "extra", 'historyTags 2'!G281="missing", "missing", 'onchangeTags 2'!G281="missing", "missing", 'procTags 2'!G281="missing", "missing", 'historyTags 2'!G281="ignore", "ignore", 'onchangeTags 2'!G281="ignore", "ignore", 'procTags 2'!G281="ignore", "ignore")</f>
        <v>ignore</v>
      </c>
      <c r="H281" s="1" t="str" cm="1">
        <f t="array" aca="1" ref="H281" ca="1">_xlfn.IFS('historyTags 2'!H281="have", "have", 'onchangeTags 2'!H281="have", "have", 'procTags 2'!H281="have", "have", 'historyTags 2'!H281="extra", "extra", 'onchangeTags 2'!H281="extra", "extra", 'procTags 2'!H281="extra", "extra", 'historyTags 2'!H281="missing", "missing", 'onchangeTags 2'!H281="missing", "missing", 'procTags 2'!H281="missing", "missing", 'historyTags 2'!H281="ignore", "ignore", 'onchangeTags 2'!H281="ignore", "ignore", 'procTags 2'!H281="ignore", "ignore")</f>
        <v>ignore</v>
      </c>
      <c r="I281" s="1" t="str" cm="1">
        <f t="array" aca="1" ref="I281" ca="1">_xlfn.IFS('historyTags 2'!I281="have", "have", 'onchangeTags 2'!I281="have", "have", 'procTags 2'!I281="have", "have", 'historyTags 2'!I281="extra", "extra", 'onchangeTags 2'!I281="extra", "extra", 'procTags 2'!I281="extra", "extra", 'historyTags 2'!I281="missing", "missing", 'onchangeTags 2'!I281="missing", "missing", 'procTags 2'!I281="missing", "missing", 'historyTags 2'!I281="ignore", "ignore", 'onchangeTags 2'!I281="ignore", "ignore", 'procTags 2'!I281="ignore", "ignore")</f>
        <v>ignore</v>
      </c>
      <c r="J281" s="1" t="str" cm="1">
        <f t="array" aca="1" ref="J281" ca="1">_xlfn.IFS('historyTags 2'!J281="have", "have", 'onchangeTags 2'!J281="have", "have", 'procTags 2'!J281="have", "have", 'historyTags 2'!J281="extra", "extra", 'onchangeTags 2'!J281="extra", "extra", 'procTags 2'!J281="extra", "extra", 'historyTags 2'!J281="missing", "missing", 'onchangeTags 2'!J281="missing", "missing", 'procTags 2'!J281="missing", "missing", 'historyTags 2'!J281="ignore", "ignore", 'onchangeTags 2'!J281="ignore", "ignore", 'procTags 2'!J281="ignore", "ignore")</f>
        <v>ignore</v>
      </c>
      <c r="K281" s="1" t="str" cm="1">
        <f t="array" aca="1" ref="K281" ca="1">_xlfn.IFS('historyTags 2'!K281="have", "have", 'onchangeTags 2'!K281="have", "have", 'procTags 2'!K281="have", "have", 'historyTags 2'!K281="extra", "extra", 'onchangeTags 2'!K281="extra", "extra", 'procTags 2'!K281="extra", "extra", 'historyTags 2'!K281="missing", "missing", 'onchangeTags 2'!K281="missing", "missing", 'procTags 2'!K281="missing", "missing", 'historyTags 2'!K281="ignore", "ignore", 'onchangeTags 2'!K281="ignore", "ignore", 'procTags 2'!K281="ignore", "ignore")</f>
        <v>ignore</v>
      </c>
      <c r="L281" s="1" t="str" cm="1">
        <f t="array" aca="1" ref="L281" ca="1">_xlfn.IFS('historyTags 2'!L281="have", "have", 'onchangeTags 2'!L281="have", "have", 'procTags 2'!L281="have", "have", 'historyTags 2'!L281="extra", "extra", 'onchangeTags 2'!L281="extra", "extra", 'procTags 2'!L281="extra", "extra", 'historyTags 2'!L281="missing", "missing", 'onchangeTags 2'!L281="missing", "missing", 'procTags 2'!L281="missing", "missing", 'historyTags 2'!L281="ignore", "ignore", 'onchangeTags 2'!L281="ignore", "ignore", 'procTags 2'!L281="ignore", "ignore")</f>
        <v>ignore</v>
      </c>
      <c r="M281" s="1" t="str" cm="1">
        <f t="array" aca="1" ref="M281" ca="1">_xlfn.IFS('historyTags 2'!M281="have", "have", 'onchangeTags 2'!M281="have", "have", 'procTags 2'!M281="have", "have", 'historyTags 2'!M281="extra", "extra", 'onchangeTags 2'!M281="extra", "extra", 'procTags 2'!M281="extra", "extra", 'historyTags 2'!M281="missing", "missing", 'onchangeTags 2'!M281="missing", "missing", 'procTags 2'!M281="missing", "missing", 'historyTags 2'!M281="ignore", "ignore", 'onchangeTags 2'!M281="ignore", "ignore", 'procTags 2'!M281="ignore", "ignore")</f>
        <v>ignore</v>
      </c>
      <c r="N281" s="1" t="str" cm="1">
        <f t="array" aca="1" ref="N281" ca="1">_xlfn.IFS('historyTags 2'!N281="have", "have", 'onchangeTags 2'!N281="have", "have", 'procTags 2'!N281="have", "have", 'historyTags 2'!N281="extra", "extra", 'onchangeTags 2'!N281="extra", "extra", 'procTags 2'!N281="extra", "extra", 'historyTags 2'!N281="missing", "missing", 'onchangeTags 2'!N281="missing", "missing", 'procTags 2'!N281="missing", "missing", 'historyTags 2'!N281="ignore", "ignore", 'onchangeTags 2'!N281="ignore", "ignore", 'procTags 2'!N281="ignore", "ignore")</f>
        <v>ignore</v>
      </c>
      <c r="O281" s="1" t="str" cm="1">
        <f t="array" aca="1" ref="O281" ca="1">_xlfn.IFS('historyTags 2'!O281="have", "have", 'onchangeTags 2'!O281="have", "have", 'procTags 2'!O281="have", "have", 'historyTags 2'!O281="extra", "extra", 'onchangeTags 2'!O281="extra", "extra", 'procTags 2'!O281="extra", "extra", 'historyTags 2'!O281="missing", "missing", 'onchangeTags 2'!O281="missing", "missing", 'procTags 2'!O281="missing", "missing", 'historyTags 2'!O281="ignore", "ignore", 'onchangeTags 2'!O281="ignore", "ignore", 'procTags 2'!O281="ignore", "ignore")</f>
        <v>ignore</v>
      </c>
      <c r="P281" s="1" t="str" cm="1">
        <f t="array" aca="1" ref="P281" ca="1">_xlfn.IFS('historyTags 2'!P281="have", "have", 'onchangeTags 2'!P281="have", "have", 'procTags 2'!P281="have", "have", 'historyTags 2'!P281="extra", "extra", 'onchangeTags 2'!P281="extra", "extra", 'procTags 2'!P281="extra", "extra", 'historyTags 2'!P281="missing", "missing", 'onchangeTags 2'!P281="missing", "missing", 'procTags 2'!P281="missing", "missing", 'historyTags 2'!P281="ignore", "ignore", 'onchangeTags 2'!P281="ignore", "ignore", 'procTags 2'!P281="ignore", "ignore")</f>
        <v>ignore</v>
      </c>
    </row>
    <row r="282" spans="1:16" x14ac:dyDescent="0.2">
      <c r="A282" s="1" t="str">
        <f ca="1">IFERROR(__xludf.DUMMYFUNCTION("""COMPUTED_VALUE"""),"static_test_co2_sp")</f>
        <v>static_test_co2_sp</v>
      </c>
      <c r="B282" s="1" t="str" cm="1">
        <f t="array" aca="1" ref="B282" ca="1">_xlfn.IFS('historyTags 2'!B282="have", "have", 'onchangeTags 2'!B282="have", "have", 'procTags 2'!B282="have", "have", 'historyTags 2'!B282="extra", "extra", 'onchangeTags 2'!B282="extra", "extra", 'procTags 2'!B282="extra", "extra", 'historyTags 2'!B282="missing", "missing", 'onchangeTags 2'!B282="missing", "missing", 'procTags 2'!B282="missing", "missing", 'historyTags 2'!B282="ignore", "ignore", 'onchangeTags 2'!B282="ignore", "ignore", 'procTags 2'!B282="ignore", "ignore")</f>
        <v>ignore</v>
      </c>
      <c r="C282" s="1" t="str" cm="1">
        <f t="array" aca="1" ref="C282" ca="1">_xlfn.IFS('historyTags 2'!C282="have", "have", 'onchangeTags 2'!C282="have", "have", 'procTags 2'!C282="have", "have", 'historyTags 2'!C282="extra", "extra", 'onchangeTags 2'!C282="extra", "extra", 'procTags 2'!C282="extra", "extra", 'historyTags 2'!C282="missing", "missing", 'onchangeTags 2'!C282="missing", "missing", 'procTags 2'!C282="missing", "missing", 'historyTags 2'!C282="ignore", "ignore", 'onchangeTags 2'!C282="ignore", "ignore", 'procTags 2'!C282="ignore", "ignore")</f>
        <v>ignore</v>
      </c>
      <c r="D282" s="1" t="str" cm="1">
        <f t="array" aca="1" ref="D282" ca="1">_xlfn.IFS('historyTags 2'!D282="have", "have", 'onchangeTags 2'!D282="have", "have", 'procTags 2'!D282="have", "have", 'historyTags 2'!D282="extra", "extra", 'onchangeTags 2'!D282="extra", "extra", 'procTags 2'!D282="extra", "extra", 'historyTags 2'!D282="missing", "missing", 'onchangeTags 2'!D282="missing", "missing", 'procTags 2'!D282="missing", "missing", 'historyTags 2'!D282="ignore", "ignore", 'onchangeTags 2'!D282="ignore", "ignore", 'procTags 2'!D282="ignore", "ignore")</f>
        <v>ignore</v>
      </c>
      <c r="E282" s="1" t="str" cm="1">
        <f t="array" aca="1" ref="E282" ca="1">_xlfn.IFS('historyTags 2'!E282="have", "have", 'onchangeTags 2'!E282="have", "have", 'procTags 2'!E282="have", "have", 'historyTags 2'!E282="extra", "extra", 'onchangeTags 2'!E282="extra", "extra", 'procTags 2'!E282="extra", "extra", 'historyTags 2'!E282="missing", "missing", 'onchangeTags 2'!E282="missing", "missing", 'procTags 2'!E282="missing", "missing", 'historyTags 2'!E282="ignore", "ignore", 'onchangeTags 2'!E282="ignore", "ignore", 'procTags 2'!E282="ignore", "ignore")</f>
        <v>ignore</v>
      </c>
      <c r="F282" s="1" t="str" cm="1">
        <f t="array" aca="1" ref="F282" ca="1">_xlfn.IFS('historyTags 2'!F282="have", "have", 'onchangeTags 2'!F282="have", "have", 'procTags 2'!F282="have", "have", 'historyTags 2'!F282="extra", "extra", 'onchangeTags 2'!F282="extra", "extra", 'procTags 2'!F282="extra", "extra", 'historyTags 2'!F282="missing", "missing", 'onchangeTags 2'!F282="missing", "missing", 'procTags 2'!F282="missing", "missing", 'historyTags 2'!F282="ignore", "ignore", 'onchangeTags 2'!F282="ignore", "ignore", 'procTags 2'!F282="ignore", "ignore")</f>
        <v>ignore</v>
      </c>
      <c r="G282" s="1" t="str" cm="1">
        <f t="array" aca="1" ref="G282" ca="1">_xlfn.IFS('historyTags 2'!G282="have", "have", 'onchangeTags 2'!G282="have", "have", 'procTags 2'!G282="have", "have", 'historyTags 2'!G282="extra", "extra", 'onchangeTags 2'!G282="extra", "extra", 'procTags 2'!G282="extra", "extra", 'historyTags 2'!G282="missing", "missing", 'onchangeTags 2'!G282="missing", "missing", 'procTags 2'!G282="missing", "missing", 'historyTags 2'!G282="ignore", "ignore", 'onchangeTags 2'!G282="ignore", "ignore", 'procTags 2'!G282="ignore", "ignore")</f>
        <v>ignore</v>
      </c>
      <c r="H282" s="1" t="str" cm="1">
        <f t="array" aca="1" ref="H282" ca="1">_xlfn.IFS('historyTags 2'!H282="have", "have", 'onchangeTags 2'!H282="have", "have", 'procTags 2'!H282="have", "have", 'historyTags 2'!H282="extra", "extra", 'onchangeTags 2'!H282="extra", "extra", 'procTags 2'!H282="extra", "extra", 'historyTags 2'!H282="missing", "missing", 'onchangeTags 2'!H282="missing", "missing", 'procTags 2'!H282="missing", "missing", 'historyTags 2'!H282="ignore", "ignore", 'onchangeTags 2'!H282="ignore", "ignore", 'procTags 2'!H282="ignore", "ignore")</f>
        <v>ignore</v>
      </c>
      <c r="I282" s="1" t="str" cm="1">
        <f t="array" aca="1" ref="I282" ca="1">_xlfn.IFS('historyTags 2'!I282="have", "have", 'onchangeTags 2'!I282="have", "have", 'procTags 2'!I282="have", "have", 'historyTags 2'!I282="extra", "extra", 'onchangeTags 2'!I282="extra", "extra", 'procTags 2'!I282="extra", "extra", 'historyTags 2'!I282="missing", "missing", 'onchangeTags 2'!I282="missing", "missing", 'procTags 2'!I282="missing", "missing", 'historyTags 2'!I282="ignore", "ignore", 'onchangeTags 2'!I282="ignore", "ignore", 'procTags 2'!I282="ignore", "ignore")</f>
        <v>ignore</v>
      </c>
      <c r="J282" s="1" t="str" cm="1">
        <f t="array" aca="1" ref="J282" ca="1">_xlfn.IFS('historyTags 2'!J282="have", "have", 'onchangeTags 2'!J282="have", "have", 'procTags 2'!J282="have", "have", 'historyTags 2'!J282="extra", "extra", 'onchangeTags 2'!J282="extra", "extra", 'procTags 2'!J282="extra", "extra", 'historyTags 2'!J282="missing", "missing", 'onchangeTags 2'!J282="missing", "missing", 'procTags 2'!J282="missing", "missing", 'historyTags 2'!J282="ignore", "ignore", 'onchangeTags 2'!J282="ignore", "ignore", 'procTags 2'!J282="ignore", "ignore")</f>
        <v>ignore</v>
      </c>
      <c r="K282" s="1" t="str" cm="1">
        <f t="array" aca="1" ref="K282" ca="1">_xlfn.IFS('historyTags 2'!K282="have", "have", 'onchangeTags 2'!K282="have", "have", 'procTags 2'!K282="have", "have", 'historyTags 2'!K282="extra", "extra", 'onchangeTags 2'!K282="extra", "extra", 'procTags 2'!K282="extra", "extra", 'historyTags 2'!K282="missing", "missing", 'onchangeTags 2'!K282="missing", "missing", 'procTags 2'!K282="missing", "missing", 'historyTags 2'!K282="ignore", "ignore", 'onchangeTags 2'!K282="ignore", "ignore", 'procTags 2'!K282="ignore", "ignore")</f>
        <v>ignore</v>
      </c>
      <c r="L282" s="1" t="str" cm="1">
        <f t="array" aca="1" ref="L282" ca="1">_xlfn.IFS('historyTags 2'!L282="have", "have", 'onchangeTags 2'!L282="have", "have", 'procTags 2'!L282="have", "have", 'historyTags 2'!L282="extra", "extra", 'onchangeTags 2'!L282="extra", "extra", 'procTags 2'!L282="extra", "extra", 'historyTags 2'!L282="missing", "missing", 'onchangeTags 2'!L282="missing", "missing", 'procTags 2'!L282="missing", "missing", 'historyTags 2'!L282="ignore", "ignore", 'onchangeTags 2'!L282="ignore", "ignore", 'procTags 2'!L282="ignore", "ignore")</f>
        <v>ignore</v>
      </c>
      <c r="M282" s="1" t="str" cm="1">
        <f t="array" aca="1" ref="M282" ca="1">_xlfn.IFS('historyTags 2'!M282="have", "have", 'onchangeTags 2'!M282="have", "have", 'procTags 2'!M282="have", "have", 'historyTags 2'!M282="extra", "extra", 'onchangeTags 2'!M282="extra", "extra", 'procTags 2'!M282="extra", "extra", 'historyTags 2'!M282="missing", "missing", 'onchangeTags 2'!M282="missing", "missing", 'procTags 2'!M282="missing", "missing", 'historyTags 2'!M282="ignore", "ignore", 'onchangeTags 2'!M282="ignore", "ignore", 'procTags 2'!M282="ignore", "ignore")</f>
        <v>ignore</v>
      </c>
      <c r="N282" s="1" t="str" cm="1">
        <f t="array" aca="1" ref="N282" ca="1">_xlfn.IFS('historyTags 2'!N282="have", "have", 'onchangeTags 2'!N282="have", "have", 'procTags 2'!N282="have", "have", 'historyTags 2'!N282="extra", "extra", 'onchangeTags 2'!N282="extra", "extra", 'procTags 2'!N282="extra", "extra", 'historyTags 2'!N282="missing", "missing", 'onchangeTags 2'!N282="missing", "missing", 'procTags 2'!N282="missing", "missing", 'historyTags 2'!N282="ignore", "ignore", 'onchangeTags 2'!N282="ignore", "ignore", 'procTags 2'!N282="ignore", "ignore")</f>
        <v>ignore</v>
      </c>
      <c r="O282" s="1" t="str" cm="1">
        <f t="array" aca="1" ref="O282" ca="1">_xlfn.IFS('historyTags 2'!O282="have", "have", 'onchangeTags 2'!O282="have", "have", 'procTags 2'!O282="have", "have", 'historyTags 2'!O282="extra", "extra", 'onchangeTags 2'!O282="extra", "extra", 'procTags 2'!O282="extra", "extra", 'historyTags 2'!O282="missing", "missing", 'onchangeTags 2'!O282="missing", "missing", 'procTags 2'!O282="missing", "missing", 'historyTags 2'!O282="ignore", "ignore", 'onchangeTags 2'!O282="ignore", "ignore", 'procTags 2'!O282="ignore", "ignore")</f>
        <v>ignore</v>
      </c>
      <c r="P282" s="1" t="str" cm="1">
        <f t="array" aca="1" ref="P282" ca="1">_xlfn.IFS('historyTags 2'!P282="have", "have", 'onchangeTags 2'!P282="have", "have", 'procTags 2'!P282="have", "have", 'historyTags 2'!P282="extra", "extra", 'onchangeTags 2'!P282="extra", "extra", 'procTags 2'!P282="extra", "extra", 'historyTags 2'!P282="missing", "missing", 'onchangeTags 2'!P282="missing", "missing", 'procTags 2'!P282="missing", "missing", 'historyTags 2'!P282="ignore", "ignore", 'onchangeTags 2'!P282="ignore", "ignore", 'procTags 2'!P282="ignore", "ignore")</f>
        <v>ignore</v>
      </c>
    </row>
    <row r="283" spans="1:16" x14ac:dyDescent="0.2">
      <c r="A283" s="1" t="str">
        <f ca="1">IFERROR(__xludf.DUMMYFUNCTION("""COMPUTED_VALUE"""),"static_test_dp_sp")</f>
        <v>static_test_dp_sp</v>
      </c>
      <c r="B283" s="1" t="str" cm="1">
        <f t="array" aca="1" ref="B283" ca="1">_xlfn.IFS('historyTags 2'!B283="have", "have", 'onchangeTags 2'!B283="have", "have", 'procTags 2'!B283="have", "have", 'historyTags 2'!B283="extra", "extra", 'onchangeTags 2'!B283="extra", "extra", 'procTags 2'!B283="extra", "extra", 'historyTags 2'!B283="missing", "missing", 'onchangeTags 2'!B283="missing", "missing", 'procTags 2'!B283="missing", "missing", 'historyTags 2'!B283="ignore", "ignore", 'onchangeTags 2'!B283="ignore", "ignore", 'procTags 2'!B283="ignore", "ignore")</f>
        <v>ignore</v>
      </c>
      <c r="C283" s="1" t="str" cm="1">
        <f t="array" aca="1" ref="C283" ca="1">_xlfn.IFS('historyTags 2'!C283="have", "have", 'onchangeTags 2'!C283="have", "have", 'procTags 2'!C283="have", "have", 'historyTags 2'!C283="extra", "extra", 'onchangeTags 2'!C283="extra", "extra", 'procTags 2'!C283="extra", "extra", 'historyTags 2'!C283="missing", "missing", 'onchangeTags 2'!C283="missing", "missing", 'procTags 2'!C283="missing", "missing", 'historyTags 2'!C283="ignore", "ignore", 'onchangeTags 2'!C283="ignore", "ignore", 'procTags 2'!C283="ignore", "ignore")</f>
        <v>ignore</v>
      </c>
      <c r="D283" s="1" t="str" cm="1">
        <f t="array" aca="1" ref="D283" ca="1">_xlfn.IFS('historyTags 2'!D283="have", "have", 'onchangeTags 2'!D283="have", "have", 'procTags 2'!D283="have", "have", 'historyTags 2'!D283="extra", "extra", 'onchangeTags 2'!D283="extra", "extra", 'procTags 2'!D283="extra", "extra", 'historyTags 2'!D283="missing", "missing", 'onchangeTags 2'!D283="missing", "missing", 'procTags 2'!D283="missing", "missing", 'historyTags 2'!D283="ignore", "ignore", 'onchangeTags 2'!D283="ignore", "ignore", 'procTags 2'!D283="ignore", "ignore")</f>
        <v>ignore</v>
      </c>
      <c r="E283" s="1" t="str" cm="1">
        <f t="array" aca="1" ref="E283" ca="1">_xlfn.IFS('historyTags 2'!E283="have", "have", 'onchangeTags 2'!E283="have", "have", 'procTags 2'!E283="have", "have", 'historyTags 2'!E283="extra", "extra", 'onchangeTags 2'!E283="extra", "extra", 'procTags 2'!E283="extra", "extra", 'historyTags 2'!E283="missing", "missing", 'onchangeTags 2'!E283="missing", "missing", 'procTags 2'!E283="missing", "missing", 'historyTags 2'!E283="ignore", "ignore", 'onchangeTags 2'!E283="ignore", "ignore", 'procTags 2'!E283="ignore", "ignore")</f>
        <v>ignore</v>
      </c>
      <c r="F283" s="1" t="str" cm="1">
        <f t="array" aca="1" ref="F283" ca="1">_xlfn.IFS('historyTags 2'!F283="have", "have", 'onchangeTags 2'!F283="have", "have", 'procTags 2'!F283="have", "have", 'historyTags 2'!F283="extra", "extra", 'onchangeTags 2'!F283="extra", "extra", 'procTags 2'!F283="extra", "extra", 'historyTags 2'!F283="missing", "missing", 'onchangeTags 2'!F283="missing", "missing", 'procTags 2'!F283="missing", "missing", 'historyTags 2'!F283="ignore", "ignore", 'onchangeTags 2'!F283="ignore", "ignore", 'procTags 2'!F283="ignore", "ignore")</f>
        <v>ignore</v>
      </c>
      <c r="G283" s="1" t="str" cm="1">
        <f t="array" aca="1" ref="G283" ca="1">_xlfn.IFS('historyTags 2'!G283="have", "have", 'onchangeTags 2'!G283="have", "have", 'procTags 2'!G283="have", "have", 'historyTags 2'!G283="extra", "extra", 'onchangeTags 2'!G283="extra", "extra", 'procTags 2'!G283="extra", "extra", 'historyTags 2'!G283="missing", "missing", 'onchangeTags 2'!G283="missing", "missing", 'procTags 2'!G283="missing", "missing", 'historyTags 2'!G283="ignore", "ignore", 'onchangeTags 2'!G283="ignore", "ignore", 'procTags 2'!G283="ignore", "ignore")</f>
        <v>ignore</v>
      </c>
      <c r="H283" s="1" t="str" cm="1">
        <f t="array" aca="1" ref="H283" ca="1">_xlfn.IFS('historyTags 2'!H283="have", "have", 'onchangeTags 2'!H283="have", "have", 'procTags 2'!H283="have", "have", 'historyTags 2'!H283="extra", "extra", 'onchangeTags 2'!H283="extra", "extra", 'procTags 2'!H283="extra", "extra", 'historyTags 2'!H283="missing", "missing", 'onchangeTags 2'!H283="missing", "missing", 'procTags 2'!H283="missing", "missing", 'historyTags 2'!H283="ignore", "ignore", 'onchangeTags 2'!H283="ignore", "ignore", 'procTags 2'!H283="ignore", "ignore")</f>
        <v>ignore</v>
      </c>
      <c r="I283" s="1" t="str" cm="1">
        <f t="array" aca="1" ref="I283" ca="1">_xlfn.IFS('historyTags 2'!I283="have", "have", 'onchangeTags 2'!I283="have", "have", 'procTags 2'!I283="have", "have", 'historyTags 2'!I283="extra", "extra", 'onchangeTags 2'!I283="extra", "extra", 'procTags 2'!I283="extra", "extra", 'historyTags 2'!I283="missing", "missing", 'onchangeTags 2'!I283="missing", "missing", 'procTags 2'!I283="missing", "missing", 'historyTags 2'!I283="ignore", "ignore", 'onchangeTags 2'!I283="ignore", "ignore", 'procTags 2'!I283="ignore", "ignore")</f>
        <v>ignore</v>
      </c>
      <c r="J283" s="1" t="str" cm="1">
        <f t="array" aca="1" ref="J283" ca="1">_xlfn.IFS('historyTags 2'!J283="have", "have", 'onchangeTags 2'!J283="have", "have", 'procTags 2'!J283="have", "have", 'historyTags 2'!J283="extra", "extra", 'onchangeTags 2'!J283="extra", "extra", 'procTags 2'!J283="extra", "extra", 'historyTags 2'!J283="missing", "missing", 'onchangeTags 2'!J283="missing", "missing", 'procTags 2'!J283="missing", "missing", 'historyTags 2'!J283="ignore", "ignore", 'onchangeTags 2'!J283="ignore", "ignore", 'procTags 2'!J283="ignore", "ignore")</f>
        <v>ignore</v>
      </c>
      <c r="K283" s="1" t="str" cm="1">
        <f t="array" aca="1" ref="K283" ca="1">_xlfn.IFS('historyTags 2'!K283="have", "have", 'onchangeTags 2'!K283="have", "have", 'procTags 2'!K283="have", "have", 'historyTags 2'!K283="extra", "extra", 'onchangeTags 2'!K283="extra", "extra", 'procTags 2'!K283="extra", "extra", 'historyTags 2'!K283="missing", "missing", 'onchangeTags 2'!K283="missing", "missing", 'procTags 2'!K283="missing", "missing", 'historyTags 2'!K283="ignore", "ignore", 'onchangeTags 2'!K283="ignore", "ignore", 'procTags 2'!K283="ignore", "ignore")</f>
        <v>ignore</v>
      </c>
      <c r="L283" s="1" t="str" cm="1">
        <f t="array" aca="1" ref="L283" ca="1">_xlfn.IFS('historyTags 2'!L283="have", "have", 'onchangeTags 2'!L283="have", "have", 'procTags 2'!L283="have", "have", 'historyTags 2'!L283="extra", "extra", 'onchangeTags 2'!L283="extra", "extra", 'procTags 2'!L283="extra", "extra", 'historyTags 2'!L283="missing", "missing", 'onchangeTags 2'!L283="missing", "missing", 'procTags 2'!L283="missing", "missing", 'historyTags 2'!L283="ignore", "ignore", 'onchangeTags 2'!L283="ignore", "ignore", 'procTags 2'!L283="ignore", "ignore")</f>
        <v>ignore</v>
      </c>
      <c r="M283" s="1" t="str" cm="1">
        <f t="array" aca="1" ref="M283" ca="1">_xlfn.IFS('historyTags 2'!M283="have", "have", 'onchangeTags 2'!M283="have", "have", 'procTags 2'!M283="have", "have", 'historyTags 2'!M283="extra", "extra", 'onchangeTags 2'!M283="extra", "extra", 'procTags 2'!M283="extra", "extra", 'historyTags 2'!M283="missing", "missing", 'onchangeTags 2'!M283="missing", "missing", 'procTags 2'!M283="missing", "missing", 'historyTags 2'!M283="ignore", "ignore", 'onchangeTags 2'!M283="ignore", "ignore", 'procTags 2'!M283="ignore", "ignore")</f>
        <v>ignore</v>
      </c>
      <c r="N283" s="1" t="str" cm="1">
        <f t="array" aca="1" ref="N283" ca="1">_xlfn.IFS('historyTags 2'!N283="have", "have", 'onchangeTags 2'!N283="have", "have", 'procTags 2'!N283="have", "have", 'historyTags 2'!N283="extra", "extra", 'onchangeTags 2'!N283="extra", "extra", 'procTags 2'!N283="extra", "extra", 'historyTags 2'!N283="missing", "missing", 'onchangeTags 2'!N283="missing", "missing", 'procTags 2'!N283="missing", "missing", 'historyTags 2'!N283="ignore", "ignore", 'onchangeTags 2'!N283="ignore", "ignore", 'procTags 2'!N283="ignore", "ignore")</f>
        <v>ignore</v>
      </c>
      <c r="O283" s="1" t="str" cm="1">
        <f t="array" aca="1" ref="O283" ca="1">_xlfn.IFS('historyTags 2'!O283="have", "have", 'onchangeTags 2'!O283="have", "have", 'procTags 2'!O283="have", "have", 'historyTags 2'!O283="extra", "extra", 'onchangeTags 2'!O283="extra", "extra", 'procTags 2'!O283="extra", "extra", 'historyTags 2'!O283="missing", "missing", 'onchangeTags 2'!O283="missing", "missing", 'procTags 2'!O283="missing", "missing", 'historyTags 2'!O283="ignore", "ignore", 'onchangeTags 2'!O283="ignore", "ignore", 'procTags 2'!O283="ignore", "ignore")</f>
        <v>ignore</v>
      </c>
      <c r="P283" s="1" t="str" cm="1">
        <f t="array" aca="1" ref="P283" ca="1">_xlfn.IFS('historyTags 2'!P283="have", "have", 'onchangeTags 2'!P283="have", "have", 'procTags 2'!P283="have", "have", 'historyTags 2'!P283="extra", "extra", 'onchangeTags 2'!P283="extra", "extra", 'procTags 2'!P283="extra", "extra", 'historyTags 2'!P283="missing", "missing", 'onchangeTags 2'!P283="missing", "missing", 'procTags 2'!P283="missing", "missing", 'historyTags 2'!P283="ignore", "ignore", 'onchangeTags 2'!P283="ignore", "ignore", 'procTags 2'!P283="ignore", "ignore")</f>
        <v>ignore</v>
      </c>
    </row>
    <row r="284" spans="1:16" x14ac:dyDescent="0.2">
      <c r="A284" s="1" t="str">
        <f ca="1">IFERROR(__xludf.DUMMYFUNCTION("""COMPUTED_VALUE"""),"static_test_enable")</f>
        <v>static_test_enable</v>
      </c>
      <c r="B284" s="1" t="str" cm="1">
        <f t="array" aca="1" ref="B284" ca="1">_xlfn.IFS('historyTags 2'!B284="have", "have", 'onchangeTags 2'!B284="have", "have", 'procTags 2'!B284="have", "have", 'historyTags 2'!B284="extra", "extra", 'onchangeTags 2'!B284="extra", "extra", 'procTags 2'!B284="extra", "extra", 'historyTags 2'!B284="missing", "missing", 'onchangeTags 2'!B284="missing", "missing", 'procTags 2'!B284="missing", "missing", 'historyTags 2'!B284="ignore", "ignore", 'onchangeTags 2'!B284="ignore", "ignore", 'procTags 2'!B284="ignore", "ignore")</f>
        <v>ignore</v>
      </c>
      <c r="C284" s="1" t="str" cm="1">
        <f t="array" aca="1" ref="C284" ca="1">_xlfn.IFS('historyTags 2'!C284="have", "have", 'onchangeTags 2'!C284="have", "have", 'procTags 2'!C284="have", "have", 'historyTags 2'!C284="extra", "extra", 'onchangeTags 2'!C284="extra", "extra", 'procTags 2'!C284="extra", "extra", 'historyTags 2'!C284="missing", "missing", 'onchangeTags 2'!C284="missing", "missing", 'procTags 2'!C284="missing", "missing", 'historyTags 2'!C284="ignore", "ignore", 'onchangeTags 2'!C284="ignore", "ignore", 'procTags 2'!C284="ignore", "ignore")</f>
        <v>ignore</v>
      </c>
      <c r="D284" s="1" t="str" cm="1">
        <f t="array" aca="1" ref="D284" ca="1">_xlfn.IFS('historyTags 2'!D284="have", "have", 'onchangeTags 2'!D284="have", "have", 'procTags 2'!D284="have", "have", 'historyTags 2'!D284="extra", "extra", 'onchangeTags 2'!D284="extra", "extra", 'procTags 2'!D284="extra", "extra", 'historyTags 2'!D284="missing", "missing", 'onchangeTags 2'!D284="missing", "missing", 'procTags 2'!D284="missing", "missing", 'historyTags 2'!D284="ignore", "ignore", 'onchangeTags 2'!D284="ignore", "ignore", 'procTags 2'!D284="ignore", "ignore")</f>
        <v>ignore</v>
      </c>
      <c r="E284" s="1" t="str" cm="1">
        <f t="array" aca="1" ref="E284" ca="1">_xlfn.IFS('historyTags 2'!E284="have", "have", 'onchangeTags 2'!E284="have", "have", 'procTags 2'!E284="have", "have", 'historyTags 2'!E284="extra", "extra", 'onchangeTags 2'!E284="extra", "extra", 'procTags 2'!E284="extra", "extra", 'historyTags 2'!E284="missing", "missing", 'onchangeTags 2'!E284="missing", "missing", 'procTags 2'!E284="missing", "missing", 'historyTags 2'!E284="ignore", "ignore", 'onchangeTags 2'!E284="ignore", "ignore", 'procTags 2'!E284="ignore", "ignore")</f>
        <v>ignore</v>
      </c>
      <c r="F284" s="1" t="str" cm="1">
        <f t="array" aca="1" ref="F284" ca="1">_xlfn.IFS('historyTags 2'!F284="have", "have", 'onchangeTags 2'!F284="have", "have", 'procTags 2'!F284="have", "have", 'historyTags 2'!F284="extra", "extra", 'onchangeTags 2'!F284="extra", "extra", 'procTags 2'!F284="extra", "extra", 'historyTags 2'!F284="missing", "missing", 'onchangeTags 2'!F284="missing", "missing", 'procTags 2'!F284="missing", "missing", 'historyTags 2'!F284="ignore", "ignore", 'onchangeTags 2'!F284="ignore", "ignore", 'procTags 2'!F284="ignore", "ignore")</f>
        <v>ignore</v>
      </c>
      <c r="G284" s="1" t="str" cm="1">
        <f t="array" aca="1" ref="G284" ca="1">_xlfn.IFS('historyTags 2'!G284="have", "have", 'onchangeTags 2'!G284="have", "have", 'procTags 2'!G284="have", "have", 'historyTags 2'!G284="extra", "extra", 'onchangeTags 2'!G284="extra", "extra", 'procTags 2'!G284="extra", "extra", 'historyTags 2'!G284="missing", "missing", 'onchangeTags 2'!G284="missing", "missing", 'procTags 2'!G284="missing", "missing", 'historyTags 2'!G284="ignore", "ignore", 'onchangeTags 2'!G284="ignore", "ignore", 'procTags 2'!G284="ignore", "ignore")</f>
        <v>ignore</v>
      </c>
      <c r="H284" s="1" t="str" cm="1">
        <f t="array" aca="1" ref="H284" ca="1">_xlfn.IFS('historyTags 2'!H284="have", "have", 'onchangeTags 2'!H284="have", "have", 'procTags 2'!H284="have", "have", 'historyTags 2'!H284="extra", "extra", 'onchangeTags 2'!H284="extra", "extra", 'procTags 2'!H284="extra", "extra", 'historyTags 2'!H284="missing", "missing", 'onchangeTags 2'!H284="missing", "missing", 'procTags 2'!H284="missing", "missing", 'historyTags 2'!H284="ignore", "ignore", 'onchangeTags 2'!H284="ignore", "ignore", 'procTags 2'!H284="ignore", "ignore")</f>
        <v>ignore</v>
      </c>
      <c r="I284" s="1" t="str" cm="1">
        <f t="array" aca="1" ref="I284" ca="1">_xlfn.IFS('historyTags 2'!I284="have", "have", 'onchangeTags 2'!I284="have", "have", 'procTags 2'!I284="have", "have", 'historyTags 2'!I284="extra", "extra", 'onchangeTags 2'!I284="extra", "extra", 'procTags 2'!I284="extra", "extra", 'historyTags 2'!I284="missing", "missing", 'onchangeTags 2'!I284="missing", "missing", 'procTags 2'!I284="missing", "missing", 'historyTags 2'!I284="ignore", "ignore", 'onchangeTags 2'!I284="ignore", "ignore", 'procTags 2'!I284="ignore", "ignore")</f>
        <v>ignore</v>
      </c>
      <c r="J284" s="1" t="str" cm="1">
        <f t="array" aca="1" ref="J284" ca="1">_xlfn.IFS('historyTags 2'!J284="have", "have", 'onchangeTags 2'!J284="have", "have", 'procTags 2'!J284="have", "have", 'historyTags 2'!J284="extra", "extra", 'onchangeTags 2'!J284="extra", "extra", 'procTags 2'!J284="extra", "extra", 'historyTags 2'!J284="missing", "missing", 'onchangeTags 2'!J284="missing", "missing", 'procTags 2'!J284="missing", "missing", 'historyTags 2'!J284="ignore", "ignore", 'onchangeTags 2'!J284="ignore", "ignore", 'procTags 2'!J284="ignore", "ignore")</f>
        <v>ignore</v>
      </c>
      <c r="K284" s="1" t="str" cm="1">
        <f t="array" aca="1" ref="K284" ca="1">_xlfn.IFS('historyTags 2'!K284="have", "have", 'onchangeTags 2'!K284="have", "have", 'procTags 2'!K284="have", "have", 'historyTags 2'!K284="extra", "extra", 'onchangeTags 2'!K284="extra", "extra", 'procTags 2'!K284="extra", "extra", 'historyTags 2'!K284="missing", "missing", 'onchangeTags 2'!K284="missing", "missing", 'procTags 2'!K284="missing", "missing", 'historyTags 2'!K284="ignore", "ignore", 'onchangeTags 2'!K284="ignore", "ignore", 'procTags 2'!K284="ignore", "ignore")</f>
        <v>ignore</v>
      </c>
      <c r="L284" s="1" t="str" cm="1">
        <f t="array" aca="1" ref="L284" ca="1">_xlfn.IFS('historyTags 2'!L284="have", "have", 'onchangeTags 2'!L284="have", "have", 'procTags 2'!L284="have", "have", 'historyTags 2'!L284="extra", "extra", 'onchangeTags 2'!L284="extra", "extra", 'procTags 2'!L284="extra", "extra", 'historyTags 2'!L284="missing", "missing", 'onchangeTags 2'!L284="missing", "missing", 'procTags 2'!L284="missing", "missing", 'historyTags 2'!L284="ignore", "ignore", 'onchangeTags 2'!L284="ignore", "ignore", 'procTags 2'!L284="ignore", "ignore")</f>
        <v>ignore</v>
      </c>
      <c r="M284" s="1" t="str" cm="1">
        <f t="array" aca="1" ref="M284" ca="1">_xlfn.IFS('historyTags 2'!M284="have", "have", 'onchangeTags 2'!M284="have", "have", 'procTags 2'!M284="have", "have", 'historyTags 2'!M284="extra", "extra", 'onchangeTags 2'!M284="extra", "extra", 'procTags 2'!M284="extra", "extra", 'historyTags 2'!M284="missing", "missing", 'onchangeTags 2'!M284="missing", "missing", 'procTags 2'!M284="missing", "missing", 'historyTags 2'!M284="ignore", "ignore", 'onchangeTags 2'!M284="ignore", "ignore", 'procTags 2'!M284="ignore", "ignore")</f>
        <v>ignore</v>
      </c>
      <c r="N284" s="1" t="str" cm="1">
        <f t="array" aca="1" ref="N284" ca="1">_xlfn.IFS('historyTags 2'!N284="have", "have", 'onchangeTags 2'!N284="have", "have", 'procTags 2'!N284="have", "have", 'historyTags 2'!N284="extra", "extra", 'onchangeTags 2'!N284="extra", "extra", 'procTags 2'!N284="extra", "extra", 'historyTags 2'!N284="missing", "missing", 'onchangeTags 2'!N284="missing", "missing", 'procTags 2'!N284="missing", "missing", 'historyTags 2'!N284="ignore", "ignore", 'onchangeTags 2'!N284="ignore", "ignore", 'procTags 2'!N284="ignore", "ignore")</f>
        <v>ignore</v>
      </c>
      <c r="O284" s="1" t="str" cm="1">
        <f t="array" aca="1" ref="O284" ca="1">_xlfn.IFS('historyTags 2'!O284="have", "have", 'onchangeTags 2'!O284="have", "have", 'procTags 2'!O284="have", "have", 'historyTags 2'!O284="extra", "extra", 'onchangeTags 2'!O284="extra", "extra", 'procTags 2'!O284="extra", "extra", 'historyTags 2'!O284="missing", "missing", 'onchangeTags 2'!O284="missing", "missing", 'procTags 2'!O284="missing", "missing", 'historyTags 2'!O284="ignore", "ignore", 'onchangeTags 2'!O284="ignore", "ignore", 'procTags 2'!O284="ignore", "ignore")</f>
        <v>ignore</v>
      </c>
      <c r="P284" s="1" t="str" cm="1">
        <f t="array" aca="1" ref="P284" ca="1">_xlfn.IFS('historyTags 2'!P284="have", "have", 'onchangeTags 2'!P284="have", "have", 'procTags 2'!P284="have", "have", 'historyTags 2'!P284="extra", "extra", 'onchangeTags 2'!P284="extra", "extra", 'procTags 2'!P284="extra", "extra", 'historyTags 2'!P284="missing", "missing", 'onchangeTags 2'!P284="missing", "missing", 'procTags 2'!P284="missing", "missing", 'historyTags 2'!P284="ignore", "ignore", 'onchangeTags 2'!P284="ignore", "ignore", 'procTags 2'!P284="ignore", "ignore")</f>
        <v>ignore</v>
      </c>
    </row>
    <row r="285" spans="1:16" x14ac:dyDescent="0.2">
      <c r="A285" s="1" t="str">
        <f ca="1">IFERROR(__xludf.DUMMYFUNCTION("""COMPUTED_VALUE"""),"static_test_t_sp")</f>
        <v>static_test_t_sp</v>
      </c>
      <c r="B285" s="1" t="str" cm="1">
        <f t="array" aca="1" ref="B285" ca="1">_xlfn.IFS('historyTags 2'!B285="have", "have", 'onchangeTags 2'!B285="have", "have", 'procTags 2'!B285="have", "have", 'historyTags 2'!B285="extra", "extra", 'onchangeTags 2'!B285="extra", "extra", 'procTags 2'!B285="extra", "extra", 'historyTags 2'!B285="missing", "missing", 'onchangeTags 2'!B285="missing", "missing", 'procTags 2'!B285="missing", "missing", 'historyTags 2'!B285="ignore", "ignore", 'onchangeTags 2'!B285="ignore", "ignore", 'procTags 2'!B285="ignore", "ignore")</f>
        <v>ignore</v>
      </c>
      <c r="C285" s="1" t="str" cm="1">
        <f t="array" aca="1" ref="C285" ca="1">_xlfn.IFS('historyTags 2'!C285="have", "have", 'onchangeTags 2'!C285="have", "have", 'procTags 2'!C285="have", "have", 'historyTags 2'!C285="extra", "extra", 'onchangeTags 2'!C285="extra", "extra", 'procTags 2'!C285="extra", "extra", 'historyTags 2'!C285="missing", "missing", 'onchangeTags 2'!C285="missing", "missing", 'procTags 2'!C285="missing", "missing", 'historyTags 2'!C285="ignore", "ignore", 'onchangeTags 2'!C285="ignore", "ignore", 'procTags 2'!C285="ignore", "ignore")</f>
        <v>ignore</v>
      </c>
      <c r="D285" s="1" t="str" cm="1">
        <f t="array" aca="1" ref="D285" ca="1">_xlfn.IFS('historyTags 2'!D285="have", "have", 'onchangeTags 2'!D285="have", "have", 'procTags 2'!D285="have", "have", 'historyTags 2'!D285="extra", "extra", 'onchangeTags 2'!D285="extra", "extra", 'procTags 2'!D285="extra", "extra", 'historyTags 2'!D285="missing", "missing", 'onchangeTags 2'!D285="missing", "missing", 'procTags 2'!D285="missing", "missing", 'historyTags 2'!D285="ignore", "ignore", 'onchangeTags 2'!D285="ignore", "ignore", 'procTags 2'!D285="ignore", "ignore")</f>
        <v>ignore</v>
      </c>
      <c r="E285" s="1" t="str" cm="1">
        <f t="array" aca="1" ref="E285" ca="1">_xlfn.IFS('historyTags 2'!E285="have", "have", 'onchangeTags 2'!E285="have", "have", 'procTags 2'!E285="have", "have", 'historyTags 2'!E285="extra", "extra", 'onchangeTags 2'!E285="extra", "extra", 'procTags 2'!E285="extra", "extra", 'historyTags 2'!E285="missing", "missing", 'onchangeTags 2'!E285="missing", "missing", 'procTags 2'!E285="missing", "missing", 'historyTags 2'!E285="ignore", "ignore", 'onchangeTags 2'!E285="ignore", "ignore", 'procTags 2'!E285="ignore", "ignore")</f>
        <v>ignore</v>
      </c>
      <c r="F285" s="1" t="str" cm="1">
        <f t="array" aca="1" ref="F285" ca="1">_xlfn.IFS('historyTags 2'!F285="have", "have", 'onchangeTags 2'!F285="have", "have", 'procTags 2'!F285="have", "have", 'historyTags 2'!F285="extra", "extra", 'onchangeTags 2'!F285="extra", "extra", 'procTags 2'!F285="extra", "extra", 'historyTags 2'!F285="missing", "missing", 'onchangeTags 2'!F285="missing", "missing", 'procTags 2'!F285="missing", "missing", 'historyTags 2'!F285="ignore", "ignore", 'onchangeTags 2'!F285="ignore", "ignore", 'procTags 2'!F285="ignore", "ignore")</f>
        <v>ignore</v>
      </c>
      <c r="G285" s="1" t="str" cm="1">
        <f t="array" aca="1" ref="G285" ca="1">_xlfn.IFS('historyTags 2'!G285="have", "have", 'onchangeTags 2'!G285="have", "have", 'procTags 2'!G285="have", "have", 'historyTags 2'!G285="extra", "extra", 'onchangeTags 2'!G285="extra", "extra", 'procTags 2'!G285="extra", "extra", 'historyTags 2'!G285="missing", "missing", 'onchangeTags 2'!G285="missing", "missing", 'procTags 2'!G285="missing", "missing", 'historyTags 2'!G285="ignore", "ignore", 'onchangeTags 2'!G285="ignore", "ignore", 'procTags 2'!G285="ignore", "ignore")</f>
        <v>ignore</v>
      </c>
      <c r="H285" s="1" t="str" cm="1">
        <f t="array" aca="1" ref="H285" ca="1">_xlfn.IFS('historyTags 2'!H285="have", "have", 'onchangeTags 2'!H285="have", "have", 'procTags 2'!H285="have", "have", 'historyTags 2'!H285="extra", "extra", 'onchangeTags 2'!H285="extra", "extra", 'procTags 2'!H285="extra", "extra", 'historyTags 2'!H285="missing", "missing", 'onchangeTags 2'!H285="missing", "missing", 'procTags 2'!H285="missing", "missing", 'historyTags 2'!H285="ignore", "ignore", 'onchangeTags 2'!H285="ignore", "ignore", 'procTags 2'!H285="ignore", "ignore")</f>
        <v>ignore</v>
      </c>
      <c r="I285" s="1" t="str" cm="1">
        <f t="array" aca="1" ref="I285" ca="1">_xlfn.IFS('historyTags 2'!I285="have", "have", 'onchangeTags 2'!I285="have", "have", 'procTags 2'!I285="have", "have", 'historyTags 2'!I285="extra", "extra", 'onchangeTags 2'!I285="extra", "extra", 'procTags 2'!I285="extra", "extra", 'historyTags 2'!I285="missing", "missing", 'onchangeTags 2'!I285="missing", "missing", 'procTags 2'!I285="missing", "missing", 'historyTags 2'!I285="ignore", "ignore", 'onchangeTags 2'!I285="ignore", "ignore", 'procTags 2'!I285="ignore", "ignore")</f>
        <v>ignore</v>
      </c>
      <c r="J285" s="1" t="str" cm="1">
        <f t="array" aca="1" ref="J285" ca="1">_xlfn.IFS('historyTags 2'!J285="have", "have", 'onchangeTags 2'!J285="have", "have", 'procTags 2'!J285="have", "have", 'historyTags 2'!J285="extra", "extra", 'onchangeTags 2'!J285="extra", "extra", 'procTags 2'!J285="extra", "extra", 'historyTags 2'!J285="missing", "missing", 'onchangeTags 2'!J285="missing", "missing", 'procTags 2'!J285="missing", "missing", 'historyTags 2'!J285="ignore", "ignore", 'onchangeTags 2'!J285="ignore", "ignore", 'procTags 2'!J285="ignore", "ignore")</f>
        <v>ignore</v>
      </c>
      <c r="K285" s="1" t="str" cm="1">
        <f t="array" aca="1" ref="K285" ca="1">_xlfn.IFS('historyTags 2'!K285="have", "have", 'onchangeTags 2'!K285="have", "have", 'procTags 2'!K285="have", "have", 'historyTags 2'!K285="extra", "extra", 'onchangeTags 2'!K285="extra", "extra", 'procTags 2'!K285="extra", "extra", 'historyTags 2'!K285="missing", "missing", 'onchangeTags 2'!K285="missing", "missing", 'procTags 2'!K285="missing", "missing", 'historyTags 2'!K285="ignore", "ignore", 'onchangeTags 2'!K285="ignore", "ignore", 'procTags 2'!K285="ignore", "ignore")</f>
        <v>ignore</v>
      </c>
      <c r="L285" s="1" t="str" cm="1">
        <f t="array" aca="1" ref="L285" ca="1">_xlfn.IFS('historyTags 2'!L285="have", "have", 'onchangeTags 2'!L285="have", "have", 'procTags 2'!L285="have", "have", 'historyTags 2'!L285="extra", "extra", 'onchangeTags 2'!L285="extra", "extra", 'procTags 2'!L285="extra", "extra", 'historyTags 2'!L285="missing", "missing", 'onchangeTags 2'!L285="missing", "missing", 'procTags 2'!L285="missing", "missing", 'historyTags 2'!L285="ignore", "ignore", 'onchangeTags 2'!L285="ignore", "ignore", 'procTags 2'!L285="ignore", "ignore")</f>
        <v>ignore</v>
      </c>
      <c r="M285" s="1" t="str" cm="1">
        <f t="array" aca="1" ref="M285" ca="1">_xlfn.IFS('historyTags 2'!M285="have", "have", 'onchangeTags 2'!M285="have", "have", 'procTags 2'!M285="have", "have", 'historyTags 2'!M285="extra", "extra", 'onchangeTags 2'!M285="extra", "extra", 'procTags 2'!M285="extra", "extra", 'historyTags 2'!M285="missing", "missing", 'onchangeTags 2'!M285="missing", "missing", 'procTags 2'!M285="missing", "missing", 'historyTags 2'!M285="ignore", "ignore", 'onchangeTags 2'!M285="ignore", "ignore", 'procTags 2'!M285="ignore", "ignore")</f>
        <v>ignore</v>
      </c>
      <c r="N285" s="1" t="str" cm="1">
        <f t="array" aca="1" ref="N285" ca="1">_xlfn.IFS('historyTags 2'!N285="have", "have", 'onchangeTags 2'!N285="have", "have", 'procTags 2'!N285="have", "have", 'historyTags 2'!N285="extra", "extra", 'onchangeTags 2'!N285="extra", "extra", 'procTags 2'!N285="extra", "extra", 'historyTags 2'!N285="missing", "missing", 'onchangeTags 2'!N285="missing", "missing", 'procTags 2'!N285="missing", "missing", 'historyTags 2'!N285="ignore", "ignore", 'onchangeTags 2'!N285="ignore", "ignore", 'procTags 2'!N285="ignore", "ignore")</f>
        <v>ignore</v>
      </c>
      <c r="O285" s="1" t="str" cm="1">
        <f t="array" aca="1" ref="O285" ca="1">_xlfn.IFS('historyTags 2'!O285="have", "have", 'onchangeTags 2'!O285="have", "have", 'procTags 2'!O285="have", "have", 'historyTags 2'!O285="extra", "extra", 'onchangeTags 2'!O285="extra", "extra", 'procTags 2'!O285="extra", "extra", 'historyTags 2'!O285="missing", "missing", 'onchangeTags 2'!O285="missing", "missing", 'procTags 2'!O285="missing", "missing", 'historyTags 2'!O285="ignore", "ignore", 'onchangeTags 2'!O285="ignore", "ignore", 'procTags 2'!O285="ignore", "ignore")</f>
        <v>ignore</v>
      </c>
      <c r="P285" s="1" t="str" cm="1">
        <f t="array" aca="1" ref="P285" ca="1">_xlfn.IFS('historyTags 2'!P285="have", "have", 'onchangeTags 2'!P285="have", "have", 'procTags 2'!P285="have", "have", 'historyTags 2'!P285="extra", "extra", 'onchangeTags 2'!P285="extra", "extra", 'procTags 2'!P285="extra", "extra", 'historyTags 2'!P285="missing", "missing", 'onchangeTags 2'!P285="missing", "missing", 'procTags 2'!P285="missing", "missing", 'historyTags 2'!P285="ignore", "ignore", 'onchangeTags 2'!P285="ignore", "ignore", 'procTags 2'!P285="ignore", "ignore")</f>
        <v>ignore</v>
      </c>
    </row>
    <row r="286" spans="1:16" x14ac:dyDescent="0.2">
      <c r="A286" s="1" t="str">
        <f ca="1">IFERROR(__xludf.DUMMYFUNCTION("""COMPUTED_VALUE"""),"symtemp_offset_sp")</f>
        <v>symtemp_offset_sp</v>
      </c>
      <c r="B286" s="1" t="str" cm="1">
        <f t="array" aca="1" ref="B286" ca="1">_xlfn.IFS('historyTags 2'!B286="have", "have", 'onchangeTags 2'!B286="have", "have", 'procTags 2'!B286="have", "have", 'historyTags 2'!B286="extra", "extra", 'onchangeTags 2'!B286="extra", "extra", 'procTags 2'!B286="extra", "extra", 'historyTags 2'!B286="missing", "missing", 'onchangeTags 2'!B286="missing", "missing", 'procTags 2'!B286="missing", "missing", 'historyTags 2'!B286="ignore", "ignore", 'onchangeTags 2'!B286="ignore", "ignore", 'procTags 2'!B286="ignore", "ignore")</f>
        <v>ignore</v>
      </c>
      <c r="C286" s="1" t="str" cm="1">
        <f t="array" aca="1" ref="C286" ca="1">_xlfn.IFS('historyTags 2'!C286="have", "have", 'onchangeTags 2'!C286="have", "have", 'procTags 2'!C286="have", "have", 'historyTags 2'!C286="extra", "extra", 'onchangeTags 2'!C286="extra", "extra", 'procTags 2'!C286="extra", "extra", 'historyTags 2'!C286="missing", "missing", 'onchangeTags 2'!C286="missing", "missing", 'procTags 2'!C286="missing", "missing", 'historyTags 2'!C286="ignore", "ignore", 'onchangeTags 2'!C286="ignore", "ignore", 'procTags 2'!C286="ignore", "ignore")</f>
        <v>ignore</v>
      </c>
      <c r="D286" s="1" t="str" cm="1">
        <f t="array" aca="1" ref="D286" ca="1">_xlfn.IFS('historyTags 2'!D286="have", "have", 'onchangeTags 2'!D286="have", "have", 'procTags 2'!D286="have", "have", 'historyTags 2'!D286="extra", "extra", 'onchangeTags 2'!D286="extra", "extra", 'procTags 2'!D286="extra", "extra", 'historyTags 2'!D286="missing", "missing", 'onchangeTags 2'!D286="missing", "missing", 'procTags 2'!D286="missing", "missing", 'historyTags 2'!D286="ignore", "ignore", 'onchangeTags 2'!D286="ignore", "ignore", 'procTags 2'!D286="ignore", "ignore")</f>
        <v>ignore</v>
      </c>
      <c r="E286" s="1" t="str" cm="1">
        <f t="array" aca="1" ref="E286" ca="1">_xlfn.IFS('historyTags 2'!E286="have", "have", 'onchangeTags 2'!E286="have", "have", 'procTags 2'!E286="have", "have", 'historyTags 2'!E286="extra", "extra", 'onchangeTags 2'!E286="extra", "extra", 'procTags 2'!E286="extra", "extra", 'historyTags 2'!E286="missing", "missing", 'onchangeTags 2'!E286="missing", "missing", 'procTags 2'!E286="missing", "missing", 'historyTags 2'!E286="ignore", "ignore", 'onchangeTags 2'!E286="ignore", "ignore", 'procTags 2'!E286="ignore", "ignore")</f>
        <v>ignore</v>
      </c>
      <c r="F286" s="1" t="str" cm="1">
        <f t="array" aca="1" ref="F286" ca="1">_xlfn.IFS('historyTags 2'!F286="have", "have", 'onchangeTags 2'!F286="have", "have", 'procTags 2'!F286="have", "have", 'historyTags 2'!F286="extra", "extra", 'onchangeTags 2'!F286="extra", "extra", 'procTags 2'!F286="extra", "extra", 'historyTags 2'!F286="missing", "missing", 'onchangeTags 2'!F286="missing", "missing", 'procTags 2'!F286="missing", "missing", 'historyTags 2'!F286="ignore", "ignore", 'onchangeTags 2'!F286="ignore", "ignore", 'procTags 2'!F286="ignore", "ignore")</f>
        <v>ignore</v>
      </c>
      <c r="G286" s="1" t="str" cm="1">
        <f t="array" aca="1" ref="G286" ca="1">_xlfn.IFS('historyTags 2'!G286="have", "have", 'onchangeTags 2'!G286="have", "have", 'procTags 2'!G286="have", "have", 'historyTags 2'!G286="extra", "extra", 'onchangeTags 2'!G286="extra", "extra", 'procTags 2'!G286="extra", "extra", 'historyTags 2'!G286="missing", "missing", 'onchangeTags 2'!G286="missing", "missing", 'procTags 2'!G286="missing", "missing", 'historyTags 2'!G286="ignore", "ignore", 'onchangeTags 2'!G286="ignore", "ignore", 'procTags 2'!G286="ignore", "ignore")</f>
        <v>ignore</v>
      </c>
      <c r="H286" s="1" t="str" cm="1">
        <f t="array" aca="1" ref="H286" ca="1">_xlfn.IFS('historyTags 2'!H286="have", "have", 'onchangeTags 2'!H286="have", "have", 'procTags 2'!H286="have", "have", 'historyTags 2'!H286="extra", "extra", 'onchangeTags 2'!H286="extra", "extra", 'procTags 2'!H286="extra", "extra", 'historyTags 2'!H286="missing", "missing", 'onchangeTags 2'!H286="missing", "missing", 'procTags 2'!H286="missing", "missing", 'historyTags 2'!H286="ignore", "ignore", 'onchangeTags 2'!H286="ignore", "ignore", 'procTags 2'!H286="ignore", "ignore")</f>
        <v>ignore</v>
      </c>
      <c r="I286" s="1" t="str" cm="1">
        <f t="array" aca="1" ref="I286" ca="1">_xlfn.IFS('historyTags 2'!I286="have", "have", 'onchangeTags 2'!I286="have", "have", 'procTags 2'!I286="have", "have", 'historyTags 2'!I286="extra", "extra", 'onchangeTags 2'!I286="extra", "extra", 'procTags 2'!I286="extra", "extra", 'historyTags 2'!I286="missing", "missing", 'onchangeTags 2'!I286="missing", "missing", 'procTags 2'!I286="missing", "missing", 'historyTags 2'!I286="ignore", "ignore", 'onchangeTags 2'!I286="ignore", "ignore", 'procTags 2'!I286="ignore", "ignore")</f>
        <v>ignore</v>
      </c>
      <c r="J286" s="1" t="str" cm="1">
        <f t="array" aca="1" ref="J286" ca="1">_xlfn.IFS('historyTags 2'!J286="have", "have", 'onchangeTags 2'!J286="have", "have", 'procTags 2'!J286="have", "have", 'historyTags 2'!J286="extra", "extra", 'onchangeTags 2'!J286="extra", "extra", 'procTags 2'!J286="extra", "extra", 'historyTags 2'!J286="missing", "missing", 'onchangeTags 2'!J286="missing", "missing", 'procTags 2'!J286="missing", "missing", 'historyTags 2'!J286="ignore", "ignore", 'onchangeTags 2'!J286="ignore", "ignore", 'procTags 2'!J286="ignore", "ignore")</f>
        <v>ignore</v>
      </c>
      <c r="K286" s="1" t="str" cm="1">
        <f t="array" aca="1" ref="K286" ca="1">_xlfn.IFS('historyTags 2'!K286="have", "have", 'onchangeTags 2'!K286="have", "have", 'procTags 2'!K286="have", "have", 'historyTags 2'!K286="extra", "extra", 'onchangeTags 2'!K286="extra", "extra", 'procTags 2'!K286="extra", "extra", 'historyTags 2'!K286="missing", "missing", 'onchangeTags 2'!K286="missing", "missing", 'procTags 2'!K286="missing", "missing", 'historyTags 2'!K286="ignore", "ignore", 'onchangeTags 2'!K286="ignore", "ignore", 'procTags 2'!K286="ignore", "ignore")</f>
        <v>ignore</v>
      </c>
      <c r="L286" s="1" t="str" cm="1">
        <f t="array" aca="1" ref="L286" ca="1">_xlfn.IFS('historyTags 2'!L286="have", "have", 'onchangeTags 2'!L286="have", "have", 'procTags 2'!L286="have", "have", 'historyTags 2'!L286="extra", "extra", 'onchangeTags 2'!L286="extra", "extra", 'procTags 2'!L286="extra", "extra", 'historyTags 2'!L286="missing", "missing", 'onchangeTags 2'!L286="missing", "missing", 'procTags 2'!L286="missing", "missing", 'historyTags 2'!L286="ignore", "ignore", 'onchangeTags 2'!L286="ignore", "ignore", 'procTags 2'!L286="ignore", "ignore")</f>
        <v>ignore</v>
      </c>
      <c r="M286" s="1" t="str" cm="1">
        <f t="array" aca="1" ref="M286" ca="1">_xlfn.IFS('historyTags 2'!M286="have", "have", 'onchangeTags 2'!M286="have", "have", 'procTags 2'!M286="have", "have", 'historyTags 2'!M286="extra", "extra", 'onchangeTags 2'!M286="extra", "extra", 'procTags 2'!M286="extra", "extra", 'historyTags 2'!M286="missing", "missing", 'onchangeTags 2'!M286="missing", "missing", 'procTags 2'!M286="missing", "missing", 'historyTags 2'!M286="ignore", "ignore", 'onchangeTags 2'!M286="ignore", "ignore", 'procTags 2'!M286="ignore", "ignore")</f>
        <v>ignore</v>
      </c>
      <c r="N286" s="1" t="str" cm="1">
        <f t="array" aca="1" ref="N286" ca="1">_xlfn.IFS('historyTags 2'!N286="have", "have", 'onchangeTags 2'!N286="have", "have", 'procTags 2'!N286="have", "have", 'historyTags 2'!N286="extra", "extra", 'onchangeTags 2'!N286="extra", "extra", 'procTags 2'!N286="extra", "extra", 'historyTags 2'!N286="missing", "missing", 'onchangeTags 2'!N286="missing", "missing", 'procTags 2'!N286="missing", "missing", 'historyTags 2'!N286="ignore", "ignore", 'onchangeTags 2'!N286="ignore", "ignore", 'procTags 2'!N286="ignore", "ignore")</f>
        <v>ignore</v>
      </c>
      <c r="O286" s="1" t="str" cm="1">
        <f t="array" aca="1" ref="O286" ca="1">_xlfn.IFS('historyTags 2'!O286="have", "have", 'onchangeTags 2'!O286="have", "have", 'procTags 2'!O286="have", "have", 'historyTags 2'!O286="extra", "extra", 'onchangeTags 2'!O286="extra", "extra", 'procTags 2'!O286="extra", "extra", 'historyTags 2'!O286="missing", "missing", 'onchangeTags 2'!O286="missing", "missing", 'procTags 2'!O286="missing", "missing", 'historyTags 2'!O286="ignore", "ignore", 'onchangeTags 2'!O286="ignore", "ignore", 'procTags 2'!O286="ignore", "ignore")</f>
        <v>ignore</v>
      </c>
      <c r="P286" s="1" t="str" cm="1">
        <f t="array" aca="1" ref="P286" ca="1">_xlfn.IFS('historyTags 2'!P286="have", "have", 'onchangeTags 2'!P286="have", "have", 'procTags 2'!P286="have", "have", 'historyTags 2'!P286="extra", "extra", 'onchangeTags 2'!P286="extra", "extra", 'procTags 2'!P286="extra", "extra", 'historyTags 2'!P286="missing", "missing", 'onchangeTags 2'!P286="missing", "missing", 'procTags 2'!P286="missing", "missing", 'historyTags 2'!P286="ignore", "ignore", 'onchangeTags 2'!P286="ignore", "ignore", 'procTags 2'!P286="ignore", "ignore")</f>
        <v>ignore</v>
      </c>
    </row>
    <row r="287" spans="1:16" x14ac:dyDescent="0.2">
      <c r="A287" s="1" t="str">
        <f ca="1">IFERROR(__xludf.DUMMYFUNCTION("""COMPUTED_VALUE"""),"tc_epa_diff")</f>
        <v>tc_epa_diff</v>
      </c>
      <c r="B287" s="1" t="str" cm="1">
        <f t="array" aca="1" ref="B287" ca="1">_xlfn.IFS('historyTags 2'!B287="have", "have", 'onchangeTags 2'!B287="have", "have", 'procTags 2'!B287="have", "have", 'historyTags 2'!B287="extra", "extra", 'onchangeTags 2'!B287="extra", "extra", 'procTags 2'!B287="extra", "extra", 'historyTags 2'!B287="missing", "missing", 'onchangeTags 2'!B287="missing", "missing", 'procTags 2'!B287="missing", "missing", 'historyTags 2'!B287="ignore", "ignore", 'onchangeTags 2'!B287="ignore", "ignore", 'procTags 2'!B287="ignore", "ignore")</f>
        <v>ignore</v>
      </c>
      <c r="C287" s="1" t="str" cm="1">
        <f t="array" aca="1" ref="C287" ca="1">_xlfn.IFS('historyTags 2'!C287="have", "have", 'onchangeTags 2'!C287="have", "have", 'procTags 2'!C287="have", "have", 'historyTags 2'!C287="extra", "extra", 'onchangeTags 2'!C287="extra", "extra", 'procTags 2'!C287="extra", "extra", 'historyTags 2'!C287="missing", "missing", 'onchangeTags 2'!C287="missing", "missing", 'procTags 2'!C287="missing", "missing", 'historyTags 2'!C287="ignore", "ignore", 'onchangeTags 2'!C287="ignore", "ignore", 'procTags 2'!C287="ignore", "ignore")</f>
        <v>ignore</v>
      </c>
      <c r="D287" s="1" t="str" cm="1">
        <f t="array" aca="1" ref="D287" ca="1">_xlfn.IFS('historyTags 2'!D287="have", "have", 'onchangeTags 2'!D287="have", "have", 'procTags 2'!D287="have", "have", 'historyTags 2'!D287="extra", "extra", 'onchangeTags 2'!D287="extra", "extra", 'procTags 2'!D287="extra", "extra", 'historyTags 2'!D287="missing", "missing", 'onchangeTags 2'!D287="missing", "missing", 'procTags 2'!D287="missing", "missing", 'historyTags 2'!D287="ignore", "ignore", 'onchangeTags 2'!D287="ignore", "ignore", 'procTags 2'!D287="ignore", "ignore")</f>
        <v>ignore</v>
      </c>
      <c r="E287" s="1" t="str" cm="1">
        <f t="array" aca="1" ref="E287" ca="1">_xlfn.IFS('historyTags 2'!E287="have", "have", 'onchangeTags 2'!E287="have", "have", 'procTags 2'!E287="have", "have", 'historyTags 2'!E287="extra", "extra", 'onchangeTags 2'!E287="extra", "extra", 'procTags 2'!E287="extra", "extra", 'historyTags 2'!E287="missing", "missing", 'onchangeTags 2'!E287="missing", "missing", 'procTags 2'!E287="missing", "missing", 'historyTags 2'!E287="ignore", "ignore", 'onchangeTags 2'!E287="ignore", "ignore", 'procTags 2'!E287="ignore", "ignore")</f>
        <v>ignore</v>
      </c>
      <c r="F287" s="1" t="str" cm="1">
        <f t="array" aca="1" ref="F287" ca="1">_xlfn.IFS('historyTags 2'!F287="have", "have", 'onchangeTags 2'!F287="have", "have", 'procTags 2'!F287="have", "have", 'historyTags 2'!F287="extra", "extra", 'onchangeTags 2'!F287="extra", "extra", 'procTags 2'!F287="extra", "extra", 'historyTags 2'!F287="missing", "missing", 'onchangeTags 2'!F287="missing", "missing", 'procTags 2'!F287="missing", "missing", 'historyTags 2'!F287="ignore", "ignore", 'onchangeTags 2'!F287="ignore", "ignore", 'procTags 2'!F287="ignore", "ignore")</f>
        <v>ignore</v>
      </c>
      <c r="G287" s="1" t="str" cm="1">
        <f t="array" aca="1" ref="G287" ca="1">_xlfn.IFS('historyTags 2'!G287="have", "have", 'onchangeTags 2'!G287="have", "have", 'procTags 2'!G287="have", "have", 'historyTags 2'!G287="extra", "extra", 'onchangeTags 2'!G287="extra", "extra", 'procTags 2'!G287="extra", "extra", 'historyTags 2'!G287="missing", "missing", 'onchangeTags 2'!G287="missing", "missing", 'procTags 2'!G287="missing", "missing", 'historyTags 2'!G287="ignore", "ignore", 'onchangeTags 2'!G287="ignore", "ignore", 'procTags 2'!G287="ignore", "ignore")</f>
        <v>ignore</v>
      </c>
      <c r="H287" s="1" t="str" cm="1">
        <f t="array" aca="1" ref="H287" ca="1">_xlfn.IFS('historyTags 2'!H287="have", "have", 'onchangeTags 2'!H287="have", "have", 'procTags 2'!H287="have", "have", 'historyTags 2'!H287="extra", "extra", 'onchangeTags 2'!H287="extra", "extra", 'procTags 2'!H287="extra", "extra", 'historyTags 2'!H287="missing", "missing", 'onchangeTags 2'!H287="missing", "missing", 'procTags 2'!H287="missing", "missing", 'historyTags 2'!H287="ignore", "ignore", 'onchangeTags 2'!H287="ignore", "ignore", 'procTags 2'!H287="ignore", "ignore")</f>
        <v>ignore</v>
      </c>
      <c r="I287" s="1" t="str" cm="1">
        <f t="array" aca="1" ref="I287" ca="1">_xlfn.IFS('historyTags 2'!I287="have", "have", 'onchangeTags 2'!I287="have", "have", 'procTags 2'!I287="have", "have", 'historyTags 2'!I287="extra", "extra", 'onchangeTags 2'!I287="extra", "extra", 'procTags 2'!I287="extra", "extra", 'historyTags 2'!I287="missing", "missing", 'onchangeTags 2'!I287="missing", "missing", 'procTags 2'!I287="missing", "missing", 'historyTags 2'!I287="ignore", "ignore", 'onchangeTags 2'!I287="ignore", "ignore", 'procTags 2'!I287="ignore", "ignore")</f>
        <v>ignore</v>
      </c>
      <c r="J287" s="1" t="str" cm="1">
        <f t="array" aca="1" ref="J287" ca="1">_xlfn.IFS('historyTags 2'!J287="have", "have", 'onchangeTags 2'!J287="have", "have", 'procTags 2'!J287="have", "have", 'historyTags 2'!J287="extra", "extra", 'onchangeTags 2'!J287="extra", "extra", 'procTags 2'!J287="extra", "extra", 'historyTags 2'!J287="missing", "missing", 'onchangeTags 2'!J287="missing", "missing", 'procTags 2'!J287="missing", "missing", 'historyTags 2'!J287="ignore", "ignore", 'onchangeTags 2'!J287="ignore", "ignore", 'procTags 2'!J287="ignore", "ignore")</f>
        <v>ignore</v>
      </c>
      <c r="K287" s="1" t="str" cm="1">
        <f t="array" aca="1" ref="K287" ca="1">_xlfn.IFS('historyTags 2'!K287="have", "have", 'onchangeTags 2'!K287="have", "have", 'procTags 2'!K287="have", "have", 'historyTags 2'!K287="extra", "extra", 'onchangeTags 2'!K287="extra", "extra", 'procTags 2'!K287="extra", "extra", 'historyTags 2'!K287="missing", "missing", 'onchangeTags 2'!K287="missing", "missing", 'procTags 2'!K287="missing", "missing", 'historyTags 2'!K287="ignore", "ignore", 'onchangeTags 2'!K287="ignore", "ignore", 'procTags 2'!K287="ignore", "ignore")</f>
        <v>ignore</v>
      </c>
      <c r="L287" s="1" t="str" cm="1">
        <f t="array" aca="1" ref="L287" ca="1">_xlfn.IFS('historyTags 2'!L287="have", "have", 'onchangeTags 2'!L287="have", "have", 'procTags 2'!L287="have", "have", 'historyTags 2'!L287="extra", "extra", 'onchangeTags 2'!L287="extra", "extra", 'procTags 2'!L287="extra", "extra", 'historyTags 2'!L287="missing", "missing", 'onchangeTags 2'!L287="missing", "missing", 'procTags 2'!L287="missing", "missing", 'historyTags 2'!L287="ignore", "ignore", 'onchangeTags 2'!L287="ignore", "ignore", 'procTags 2'!L287="ignore", "ignore")</f>
        <v>ignore</v>
      </c>
      <c r="M287" s="1" t="str" cm="1">
        <f t="array" aca="1" ref="M287" ca="1">_xlfn.IFS('historyTags 2'!M287="have", "have", 'onchangeTags 2'!M287="have", "have", 'procTags 2'!M287="have", "have", 'historyTags 2'!M287="extra", "extra", 'onchangeTags 2'!M287="extra", "extra", 'procTags 2'!M287="extra", "extra", 'historyTags 2'!M287="missing", "missing", 'onchangeTags 2'!M287="missing", "missing", 'procTags 2'!M287="missing", "missing", 'historyTags 2'!M287="ignore", "ignore", 'onchangeTags 2'!M287="ignore", "ignore", 'procTags 2'!M287="ignore", "ignore")</f>
        <v>ignore</v>
      </c>
      <c r="N287" s="1" t="str" cm="1">
        <f t="array" aca="1" ref="N287" ca="1">_xlfn.IFS('historyTags 2'!N287="have", "have", 'onchangeTags 2'!N287="have", "have", 'procTags 2'!N287="have", "have", 'historyTags 2'!N287="extra", "extra", 'onchangeTags 2'!N287="extra", "extra", 'procTags 2'!N287="extra", "extra", 'historyTags 2'!N287="missing", "missing", 'onchangeTags 2'!N287="missing", "missing", 'procTags 2'!N287="missing", "missing", 'historyTags 2'!N287="ignore", "ignore", 'onchangeTags 2'!N287="ignore", "ignore", 'procTags 2'!N287="ignore", "ignore")</f>
        <v>ignore</v>
      </c>
      <c r="O287" s="1" t="str" cm="1">
        <f t="array" aca="1" ref="O287" ca="1">_xlfn.IFS('historyTags 2'!O287="have", "have", 'onchangeTags 2'!O287="have", "have", 'procTags 2'!O287="have", "have", 'historyTags 2'!O287="extra", "extra", 'onchangeTags 2'!O287="extra", "extra", 'procTags 2'!O287="extra", "extra", 'historyTags 2'!O287="missing", "missing", 'onchangeTags 2'!O287="missing", "missing", 'procTags 2'!O287="missing", "missing", 'historyTags 2'!O287="ignore", "ignore", 'onchangeTags 2'!O287="ignore", "ignore", 'procTags 2'!O287="ignore", "ignore")</f>
        <v>ignore</v>
      </c>
      <c r="P287" s="1" t="str" cm="1">
        <f t="array" aca="1" ref="P287" ca="1">_xlfn.IFS('historyTags 2'!P287="have", "have", 'onchangeTags 2'!P287="have", "have", 'procTags 2'!P287="have", "have", 'historyTags 2'!P287="extra", "extra", 'onchangeTags 2'!P287="extra", "extra", 'procTags 2'!P287="extra", "extra", 'historyTags 2'!P287="missing", "missing", 'onchangeTags 2'!P287="missing", "missing", 'procTags 2'!P287="missing", "missing", 'historyTags 2'!P287="ignore", "ignore", 'onchangeTags 2'!P287="ignore", "ignore", 'procTags 2'!P287="ignore", "ignore")</f>
        <v>ignore</v>
      </c>
    </row>
    <row r="288" spans="1:16" x14ac:dyDescent="0.2">
      <c r="A288" s="1" t="str">
        <f ca="1">IFERROR(__xludf.DUMMYFUNCTION("""COMPUTED_VALUE"""),"tc_tera_diff")</f>
        <v>tc_tera_diff</v>
      </c>
      <c r="B288" s="1" t="str" cm="1">
        <f t="array" aca="1" ref="B288" ca="1">_xlfn.IFS('historyTags 2'!B288="have", "have", 'onchangeTags 2'!B288="have", "have", 'procTags 2'!B288="have", "have", 'historyTags 2'!B288="extra", "extra", 'onchangeTags 2'!B288="extra", "extra", 'procTags 2'!B288="extra", "extra", 'historyTags 2'!B288="missing", "missing", 'onchangeTags 2'!B288="missing", "missing", 'procTags 2'!B288="missing", "missing", 'historyTags 2'!B288="ignore", "ignore", 'onchangeTags 2'!B288="ignore", "ignore", 'procTags 2'!B288="ignore", "ignore")</f>
        <v>ignore</v>
      </c>
      <c r="C288" s="1" t="str" cm="1">
        <f t="array" aca="1" ref="C288" ca="1">_xlfn.IFS('historyTags 2'!C288="have", "have", 'onchangeTags 2'!C288="have", "have", 'procTags 2'!C288="have", "have", 'historyTags 2'!C288="extra", "extra", 'onchangeTags 2'!C288="extra", "extra", 'procTags 2'!C288="extra", "extra", 'historyTags 2'!C288="missing", "missing", 'onchangeTags 2'!C288="missing", "missing", 'procTags 2'!C288="missing", "missing", 'historyTags 2'!C288="ignore", "ignore", 'onchangeTags 2'!C288="ignore", "ignore", 'procTags 2'!C288="ignore", "ignore")</f>
        <v>ignore</v>
      </c>
      <c r="D288" s="1" t="str" cm="1">
        <f t="array" aca="1" ref="D288" ca="1">_xlfn.IFS('historyTags 2'!D288="have", "have", 'onchangeTags 2'!D288="have", "have", 'procTags 2'!D288="have", "have", 'historyTags 2'!D288="extra", "extra", 'onchangeTags 2'!D288="extra", "extra", 'procTags 2'!D288="extra", "extra", 'historyTags 2'!D288="missing", "missing", 'onchangeTags 2'!D288="missing", "missing", 'procTags 2'!D288="missing", "missing", 'historyTags 2'!D288="ignore", "ignore", 'onchangeTags 2'!D288="ignore", "ignore", 'procTags 2'!D288="ignore", "ignore")</f>
        <v>ignore</v>
      </c>
      <c r="E288" s="1" t="str" cm="1">
        <f t="array" aca="1" ref="E288" ca="1">_xlfn.IFS('historyTags 2'!E288="have", "have", 'onchangeTags 2'!E288="have", "have", 'procTags 2'!E288="have", "have", 'historyTags 2'!E288="extra", "extra", 'onchangeTags 2'!E288="extra", "extra", 'procTags 2'!E288="extra", "extra", 'historyTags 2'!E288="missing", "missing", 'onchangeTags 2'!E288="missing", "missing", 'procTags 2'!E288="missing", "missing", 'historyTags 2'!E288="ignore", "ignore", 'onchangeTags 2'!E288="ignore", "ignore", 'procTags 2'!E288="ignore", "ignore")</f>
        <v>ignore</v>
      </c>
      <c r="F288" s="1" t="str" cm="1">
        <f t="array" aca="1" ref="F288" ca="1">_xlfn.IFS('historyTags 2'!F288="have", "have", 'onchangeTags 2'!F288="have", "have", 'procTags 2'!F288="have", "have", 'historyTags 2'!F288="extra", "extra", 'onchangeTags 2'!F288="extra", "extra", 'procTags 2'!F288="extra", "extra", 'historyTags 2'!F288="missing", "missing", 'onchangeTags 2'!F288="missing", "missing", 'procTags 2'!F288="missing", "missing", 'historyTags 2'!F288="ignore", "ignore", 'onchangeTags 2'!F288="ignore", "ignore", 'procTags 2'!F288="ignore", "ignore")</f>
        <v>ignore</v>
      </c>
      <c r="G288" s="1" t="str" cm="1">
        <f t="array" aca="1" ref="G288" ca="1">_xlfn.IFS('historyTags 2'!G288="have", "have", 'onchangeTags 2'!G288="have", "have", 'procTags 2'!G288="have", "have", 'historyTags 2'!G288="extra", "extra", 'onchangeTags 2'!G288="extra", "extra", 'procTags 2'!G288="extra", "extra", 'historyTags 2'!G288="missing", "missing", 'onchangeTags 2'!G288="missing", "missing", 'procTags 2'!G288="missing", "missing", 'historyTags 2'!G288="ignore", "ignore", 'onchangeTags 2'!G288="ignore", "ignore", 'procTags 2'!G288="ignore", "ignore")</f>
        <v>ignore</v>
      </c>
      <c r="H288" s="1" t="str" cm="1">
        <f t="array" aca="1" ref="H288" ca="1">_xlfn.IFS('historyTags 2'!H288="have", "have", 'onchangeTags 2'!H288="have", "have", 'procTags 2'!H288="have", "have", 'historyTags 2'!H288="extra", "extra", 'onchangeTags 2'!H288="extra", "extra", 'procTags 2'!H288="extra", "extra", 'historyTags 2'!H288="missing", "missing", 'onchangeTags 2'!H288="missing", "missing", 'procTags 2'!H288="missing", "missing", 'historyTags 2'!H288="ignore", "ignore", 'onchangeTags 2'!H288="ignore", "ignore", 'procTags 2'!H288="ignore", "ignore")</f>
        <v>ignore</v>
      </c>
      <c r="I288" s="1" t="str" cm="1">
        <f t="array" aca="1" ref="I288" ca="1">_xlfn.IFS('historyTags 2'!I288="have", "have", 'onchangeTags 2'!I288="have", "have", 'procTags 2'!I288="have", "have", 'historyTags 2'!I288="extra", "extra", 'onchangeTags 2'!I288="extra", "extra", 'procTags 2'!I288="extra", "extra", 'historyTags 2'!I288="missing", "missing", 'onchangeTags 2'!I288="missing", "missing", 'procTags 2'!I288="missing", "missing", 'historyTags 2'!I288="ignore", "ignore", 'onchangeTags 2'!I288="ignore", "ignore", 'procTags 2'!I288="ignore", "ignore")</f>
        <v>ignore</v>
      </c>
      <c r="J288" s="1" t="str" cm="1">
        <f t="array" aca="1" ref="J288" ca="1">_xlfn.IFS('historyTags 2'!J288="have", "have", 'onchangeTags 2'!J288="have", "have", 'procTags 2'!J288="have", "have", 'historyTags 2'!J288="extra", "extra", 'onchangeTags 2'!J288="extra", "extra", 'procTags 2'!J288="extra", "extra", 'historyTags 2'!J288="missing", "missing", 'onchangeTags 2'!J288="missing", "missing", 'procTags 2'!J288="missing", "missing", 'historyTags 2'!J288="ignore", "ignore", 'onchangeTags 2'!J288="ignore", "ignore", 'procTags 2'!J288="ignore", "ignore")</f>
        <v>ignore</v>
      </c>
      <c r="K288" s="1" t="str" cm="1">
        <f t="array" aca="1" ref="K288" ca="1">_xlfn.IFS('historyTags 2'!K288="have", "have", 'onchangeTags 2'!K288="have", "have", 'procTags 2'!K288="have", "have", 'historyTags 2'!K288="extra", "extra", 'onchangeTags 2'!K288="extra", "extra", 'procTags 2'!K288="extra", "extra", 'historyTags 2'!K288="missing", "missing", 'onchangeTags 2'!K288="missing", "missing", 'procTags 2'!K288="missing", "missing", 'historyTags 2'!K288="ignore", "ignore", 'onchangeTags 2'!K288="ignore", "ignore", 'procTags 2'!K288="ignore", "ignore")</f>
        <v>ignore</v>
      </c>
      <c r="L288" s="1" t="str" cm="1">
        <f t="array" aca="1" ref="L288" ca="1">_xlfn.IFS('historyTags 2'!L288="have", "have", 'onchangeTags 2'!L288="have", "have", 'procTags 2'!L288="have", "have", 'historyTags 2'!L288="extra", "extra", 'onchangeTags 2'!L288="extra", "extra", 'procTags 2'!L288="extra", "extra", 'historyTags 2'!L288="missing", "missing", 'onchangeTags 2'!L288="missing", "missing", 'procTags 2'!L288="missing", "missing", 'historyTags 2'!L288="ignore", "ignore", 'onchangeTags 2'!L288="ignore", "ignore", 'procTags 2'!L288="ignore", "ignore")</f>
        <v>ignore</v>
      </c>
      <c r="M288" s="1" t="str" cm="1">
        <f t="array" aca="1" ref="M288" ca="1">_xlfn.IFS('historyTags 2'!M288="have", "have", 'onchangeTags 2'!M288="have", "have", 'procTags 2'!M288="have", "have", 'historyTags 2'!M288="extra", "extra", 'onchangeTags 2'!M288="extra", "extra", 'procTags 2'!M288="extra", "extra", 'historyTags 2'!M288="missing", "missing", 'onchangeTags 2'!M288="missing", "missing", 'procTags 2'!M288="missing", "missing", 'historyTags 2'!M288="ignore", "ignore", 'onchangeTags 2'!M288="ignore", "ignore", 'procTags 2'!M288="ignore", "ignore")</f>
        <v>ignore</v>
      </c>
      <c r="N288" s="1" t="str" cm="1">
        <f t="array" aca="1" ref="N288" ca="1">_xlfn.IFS('historyTags 2'!N288="have", "have", 'onchangeTags 2'!N288="have", "have", 'procTags 2'!N288="have", "have", 'historyTags 2'!N288="extra", "extra", 'onchangeTags 2'!N288="extra", "extra", 'procTags 2'!N288="extra", "extra", 'historyTags 2'!N288="missing", "missing", 'onchangeTags 2'!N288="missing", "missing", 'procTags 2'!N288="missing", "missing", 'historyTags 2'!N288="ignore", "ignore", 'onchangeTags 2'!N288="ignore", "ignore", 'procTags 2'!N288="ignore", "ignore")</f>
        <v>ignore</v>
      </c>
      <c r="O288" s="1" t="str" cm="1">
        <f t="array" aca="1" ref="O288" ca="1">_xlfn.IFS('historyTags 2'!O288="have", "have", 'onchangeTags 2'!O288="have", "have", 'procTags 2'!O288="have", "have", 'historyTags 2'!O288="extra", "extra", 'onchangeTags 2'!O288="extra", "extra", 'procTags 2'!O288="extra", "extra", 'historyTags 2'!O288="missing", "missing", 'onchangeTags 2'!O288="missing", "missing", 'procTags 2'!O288="missing", "missing", 'historyTags 2'!O288="ignore", "ignore", 'onchangeTags 2'!O288="ignore", "ignore", 'procTags 2'!O288="ignore", "ignore")</f>
        <v>ignore</v>
      </c>
      <c r="P288" s="1" t="str" cm="1">
        <f t="array" aca="1" ref="P288" ca="1">_xlfn.IFS('historyTags 2'!P288="have", "have", 'onchangeTags 2'!P288="have", "have", 'procTags 2'!P288="have", "have", 'historyTags 2'!P288="extra", "extra", 'onchangeTags 2'!P288="extra", "extra", 'procTags 2'!P288="extra", "extra", 'historyTags 2'!P288="missing", "missing", 'onchangeTags 2'!P288="missing", "missing", 'procTags 2'!P288="missing", "missing", 'historyTags 2'!P288="ignore", "ignore", 'onchangeTags 2'!P288="ignore", "ignore", 'procTags 2'!P288="ignore", "ignore")</f>
        <v>ignore</v>
      </c>
    </row>
    <row r="289" spans="1:16" x14ac:dyDescent="0.2">
      <c r="A289" s="1" t="str">
        <f ca="1">IFERROR(__xludf.DUMMYFUNCTION("""COMPUTED_VALUE"""),"tc_tera_epa_diff")</f>
        <v>tc_tera_epa_diff</v>
      </c>
      <c r="B289" s="1" t="str" cm="1">
        <f t="array" aca="1" ref="B289" ca="1">_xlfn.IFS('historyTags 2'!B289="have", "have", 'onchangeTags 2'!B289="have", "have", 'procTags 2'!B289="have", "have", 'historyTags 2'!B289="extra", "extra", 'onchangeTags 2'!B289="extra", "extra", 'procTags 2'!B289="extra", "extra", 'historyTags 2'!B289="missing", "missing", 'onchangeTags 2'!B289="missing", "missing", 'procTags 2'!B289="missing", "missing", 'historyTags 2'!B289="ignore", "ignore", 'onchangeTags 2'!B289="ignore", "ignore", 'procTags 2'!B289="ignore", "ignore")</f>
        <v>ignore</v>
      </c>
      <c r="C289" s="1" t="str" cm="1">
        <f t="array" aca="1" ref="C289" ca="1">_xlfn.IFS('historyTags 2'!C289="have", "have", 'onchangeTags 2'!C289="have", "have", 'procTags 2'!C289="have", "have", 'historyTags 2'!C289="extra", "extra", 'onchangeTags 2'!C289="extra", "extra", 'procTags 2'!C289="extra", "extra", 'historyTags 2'!C289="missing", "missing", 'onchangeTags 2'!C289="missing", "missing", 'procTags 2'!C289="missing", "missing", 'historyTags 2'!C289="ignore", "ignore", 'onchangeTags 2'!C289="ignore", "ignore", 'procTags 2'!C289="ignore", "ignore")</f>
        <v>ignore</v>
      </c>
      <c r="D289" s="1" t="str" cm="1">
        <f t="array" aca="1" ref="D289" ca="1">_xlfn.IFS('historyTags 2'!D289="have", "have", 'onchangeTags 2'!D289="have", "have", 'procTags 2'!D289="have", "have", 'historyTags 2'!D289="extra", "extra", 'onchangeTags 2'!D289="extra", "extra", 'procTags 2'!D289="extra", "extra", 'historyTags 2'!D289="missing", "missing", 'onchangeTags 2'!D289="missing", "missing", 'procTags 2'!D289="missing", "missing", 'historyTags 2'!D289="ignore", "ignore", 'onchangeTags 2'!D289="ignore", "ignore", 'procTags 2'!D289="ignore", "ignore")</f>
        <v>ignore</v>
      </c>
      <c r="E289" s="1" t="str" cm="1">
        <f t="array" aca="1" ref="E289" ca="1">_xlfn.IFS('historyTags 2'!E289="have", "have", 'onchangeTags 2'!E289="have", "have", 'procTags 2'!E289="have", "have", 'historyTags 2'!E289="extra", "extra", 'onchangeTags 2'!E289="extra", "extra", 'procTags 2'!E289="extra", "extra", 'historyTags 2'!E289="missing", "missing", 'onchangeTags 2'!E289="missing", "missing", 'procTags 2'!E289="missing", "missing", 'historyTags 2'!E289="ignore", "ignore", 'onchangeTags 2'!E289="ignore", "ignore", 'procTags 2'!E289="ignore", "ignore")</f>
        <v>ignore</v>
      </c>
      <c r="F289" s="1" t="str" cm="1">
        <f t="array" aca="1" ref="F289" ca="1">_xlfn.IFS('historyTags 2'!F289="have", "have", 'onchangeTags 2'!F289="have", "have", 'procTags 2'!F289="have", "have", 'historyTags 2'!F289="extra", "extra", 'onchangeTags 2'!F289="extra", "extra", 'procTags 2'!F289="extra", "extra", 'historyTags 2'!F289="missing", "missing", 'onchangeTags 2'!F289="missing", "missing", 'procTags 2'!F289="missing", "missing", 'historyTags 2'!F289="ignore", "ignore", 'onchangeTags 2'!F289="ignore", "ignore", 'procTags 2'!F289="ignore", "ignore")</f>
        <v>ignore</v>
      </c>
      <c r="G289" s="1" t="str" cm="1">
        <f t="array" aca="1" ref="G289" ca="1">_xlfn.IFS('historyTags 2'!G289="have", "have", 'onchangeTags 2'!G289="have", "have", 'procTags 2'!G289="have", "have", 'historyTags 2'!G289="extra", "extra", 'onchangeTags 2'!G289="extra", "extra", 'procTags 2'!G289="extra", "extra", 'historyTags 2'!G289="missing", "missing", 'onchangeTags 2'!G289="missing", "missing", 'procTags 2'!G289="missing", "missing", 'historyTags 2'!G289="ignore", "ignore", 'onchangeTags 2'!G289="ignore", "ignore", 'procTags 2'!G289="ignore", "ignore")</f>
        <v>ignore</v>
      </c>
      <c r="H289" s="1" t="str" cm="1">
        <f t="array" aca="1" ref="H289" ca="1">_xlfn.IFS('historyTags 2'!H289="have", "have", 'onchangeTags 2'!H289="have", "have", 'procTags 2'!H289="have", "have", 'historyTags 2'!H289="extra", "extra", 'onchangeTags 2'!H289="extra", "extra", 'procTags 2'!H289="extra", "extra", 'historyTags 2'!H289="missing", "missing", 'onchangeTags 2'!H289="missing", "missing", 'procTags 2'!H289="missing", "missing", 'historyTags 2'!H289="ignore", "ignore", 'onchangeTags 2'!H289="ignore", "ignore", 'procTags 2'!H289="ignore", "ignore")</f>
        <v>ignore</v>
      </c>
      <c r="I289" s="1" t="str" cm="1">
        <f t="array" aca="1" ref="I289" ca="1">_xlfn.IFS('historyTags 2'!I289="have", "have", 'onchangeTags 2'!I289="have", "have", 'procTags 2'!I289="have", "have", 'historyTags 2'!I289="extra", "extra", 'onchangeTags 2'!I289="extra", "extra", 'procTags 2'!I289="extra", "extra", 'historyTags 2'!I289="missing", "missing", 'onchangeTags 2'!I289="missing", "missing", 'procTags 2'!I289="missing", "missing", 'historyTags 2'!I289="ignore", "ignore", 'onchangeTags 2'!I289="ignore", "ignore", 'procTags 2'!I289="ignore", "ignore")</f>
        <v>ignore</v>
      </c>
      <c r="J289" s="1" t="str" cm="1">
        <f t="array" aca="1" ref="J289" ca="1">_xlfn.IFS('historyTags 2'!J289="have", "have", 'onchangeTags 2'!J289="have", "have", 'procTags 2'!J289="have", "have", 'historyTags 2'!J289="extra", "extra", 'onchangeTags 2'!J289="extra", "extra", 'procTags 2'!J289="extra", "extra", 'historyTags 2'!J289="missing", "missing", 'onchangeTags 2'!J289="missing", "missing", 'procTags 2'!J289="missing", "missing", 'historyTags 2'!J289="ignore", "ignore", 'onchangeTags 2'!J289="ignore", "ignore", 'procTags 2'!J289="ignore", "ignore")</f>
        <v>ignore</v>
      </c>
      <c r="K289" s="1" t="str" cm="1">
        <f t="array" aca="1" ref="K289" ca="1">_xlfn.IFS('historyTags 2'!K289="have", "have", 'onchangeTags 2'!K289="have", "have", 'procTags 2'!K289="have", "have", 'historyTags 2'!K289="extra", "extra", 'onchangeTags 2'!K289="extra", "extra", 'procTags 2'!K289="extra", "extra", 'historyTags 2'!K289="missing", "missing", 'onchangeTags 2'!K289="missing", "missing", 'procTags 2'!K289="missing", "missing", 'historyTags 2'!K289="ignore", "ignore", 'onchangeTags 2'!K289="ignore", "ignore", 'procTags 2'!K289="ignore", "ignore")</f>
        <v>ignore</v>
      </c>
      <c r="L289" s="1" t="str" cm="1">
        <f t="array" aca="1" ref="L289" ca="1">_xlfn.IFS('historyTags 2'!L289="have", "have", 'onchangeTags 2'!L289="have", "have", 'procTags 2'!L289="have", "have", 'historyTags 2'!L289="extra", "extra", 'onchangeTags 2'!L289="extra", "extra", 'procTags 2'!L289="extra", "extra", 'historyTags 2'!L289="missing", "missing", 'onchangeTags 2'!L289="missing", "missing", 'procTags 2'!L289="missing", "missing", 'historyTags 2'!L289="ignore", "ignore", 'onchangeTags 2'!L289="ignore", "ignore", 'procTags 2'!L289="ignore", "ignore")</f>
        <v>ignore</v>
      </c>
      <c r="M289" s="1" t="str" cm="1">
        <f t="array" aca="1" ref="M289" ca="1">_xlfn.IFS('historyTags 2'!M289="have", "have", 'onchangeTags 2'!M289="have", "have", 'procTags 2'!M289="have", "have", 'historyTags 2'!M289="extra", "extra", 'onchangeTags 2'!M289="extra", "extra", 'procTags 2'!M289="extra", "extra", 'historyTags 2'!M289="missing", "missing", 'onchangeTags 2'!M289="missing", "missing", 'procTags 2'!M289="missing", "missing", 'historyTags 2'!M289="ignore", "ignore", 'onchangeTags 2'!M289="ignore", "ignore", 'procTags 2'!M289="ignore", "ignore")</f>
        <v>ignore</v>
      </c>
      <c r="N289" s="1" t="str" cm="1">
        <f t="array" aca="1" ref="N289" ca="1">_xlfn.IFS('historyTags 2'!N289="have", "have", 'onchangeTags 2'!N289="have", "have", 'procTags 2'!N289="have", "have", 'historyTags 2'!N289="extra", "extra", 'onchangeTags 2'!N289="extra", "extra", 'procTags 2'!N289="extra", "extra", 'historyTags 2'!N289="missing", "missing", 'onchangeTags 2'!N289="missing", "missing", 'procTags 2'!N289="missing", "missing", 'historyTags 2'!N289="ignore", "ignore", 'onchangeTags 2'!N289="ignore", "ignore", 'procTags 2'!N289="ignore", "ignore")</f>
        <v>ignore</v>
      </c>
      <c r="O289" s="1" t="str" cm="1">
        <f t="array" aca="1" ref="O289" ca="1">_xlfn.IFS('historyTags 2'!O289="have", "have", 'onchangeTags 2'!O289="have", "have", 'procTags 2'!O289="have", "have", 'historyTags 2'!O289="extra", "extra", 'onchangeTags 2'!O289="extra", "extra", 'procTags 2'!O289="extra", "extra", 'historyTags 2'!O289="missing", "missing", 'onchangeTags 2'!O289="missing", "missing", 'procTags 2'!O289="missing", "missing", 'historyTags 2'!O289="ignore", "ignore", 'onchangeTags 2'!O289="ignore", "ignore", 'procTags 2'!O289="ignore", "ignore")</f>
        <v>ignore</v>
      </c>
      <c r="P289" s="1" t="str" cm="1">
        <f t="array" aca="1" ref="P289" ca="1">_xlfn.IFS('historyTags 2'!P289="have", "have", 'onchangeTags 2'!P289="have", "have", 'procTags 2'!P289="have", "have", 'historyTags 2'!P289="extra", "extra", 'onchangeTags 2'!P289="extra", "extra", 'procTags 2'!P289="extra", "extra", 'historyTags 2'!P289="missing", "missing", 'onchangeTags 2'!P289="missing", "missing", 'procTags 2'!P289="missing", "missing", 'historyTags 2'!P289="ignore", "ignore", 'onchangeTags 2'!P289="ignore", "ignore", 'procTags 2'!P289="ignore", "ignore")</f>
        <v>ignore</v>
      </c>
    </row>
    <row r="290" spans="1:16" x14ac:dyDescent="0.2">
      <c r="A290" s="1" t="str">
        <f ca="1">IFERROR(__xludf.DUMMYFUNCTION("""COMPUTED_VALUE"""),"temp_9min_avg")</f>
        <v>temp_9min_avg</v>
      </c>
      <c r="B290" s="1" t="str" cm="1">
        <f t="array" aca="1" ref="B290" ca="1">_xlfn.IFS('historyTags 2'!B290="have", "have", 'onchangeTags 2'!B290="have", "have", 'procTags 2'!B290="have", "have", 'historyTags 2'!B290="extra", "extra", 'onchangeTags 2'!B290="extra", "extra", 'procTags 2'!B290="extra", "extra", 'historyTags 2'!B290="missing", "missing", 'onchangeTags 2'!B290="missing", "missing", 'procTags 2'!B290="missing", "missing", 'historyTags 2'!B290="ignore", "ignore", 'onchangeTags 2'!B290="ignore", "ignore", 'procTags 2'!B290="ignore", "ignore")</f>
        <v>ignore</v>
      </c>
      <c r="C290" s="1" t="str" cm="1">
        <f t="array" aca="1" ref="C290" ca="1">_xlfn.IFS('historyTags 2'!C290="have", "have", 'onchangeTags 2'!C290="have", "have", 'procTags 2'!C290="have", "have", 'historyTags 2'!C290="extra", "extra", 'onchangeTags 2'!C290="extra", "extra", 'procTags 2'!C290="extra", "extra", 'historyTags 2'!C290="missing", "missing", 'onchangeTags 2'!C290="missing", "missing", 'procTags 2'!C290="missing", "missing", 'historyTags 2'!C290="ignore", "ignore", 'onchangeTags 2'!C290="ignore", "ignore", 'procTags 2'!C290="ignore", "ignore")</f>
        <v>ignore</v>
      </c>
      <c r="D290" s="1" t="str" cm="1">
        <f t="array" aca="1" ref="D290" ca="1">_xlfn.IFS('historyTags 2'!D290="have", "have", 'onchangeTags 2'!D290="have", "have", 'procTags 2'!D290="have", "have", 'historyTags 2'!D290="extra", "extra", 'onchangeTags 2'!D290="extra", "extra", 'procTags 2'!D290="extra", "extra", 'historyTags 2'!D290="missing", "missing", 'onchangeTags 2'!D290="missing", "missing", 'procTags 2'!D290="missing", "missing", 'historyTags 2'!D290="ignore", "ignore", 'onchangeTags 2'!D290="ignore", "ignore", 'procTags 2'!D290="ignore", "ignore")</f>
        <v>ignore</v>
      </c>
      <c r="E290" s="1" t="str" cm="1">
        <f t="array" aca="1" ref="E290" ca="1">_xlfn.IFS('historyTags 2'!E290="have", "have", 'onchangeTags 2'!E290="have", "have", 'procTags 2'!E290="have", "have", 'historyTags 2'!E290="extra", "extra", 'onchangeTags 2'!E290="extra", "extra", 'procTags 2'!E290="extra", "extra", 'historyTags 2'!E290="missing", "missing", 'onchangeTags 2'!E290="missing", "missing", 'procTags 2'!E290="missing", "missing", 'historyTags 2'!E290="ignore", "ignore", 'onchangeTags 2'!E290="ignore", "ignore", 'procTags 2'!E290="ignore", "ignore")</f>
        <v>ignore</v>
      </c>
      <c r="F290" s="1" t="str" cm="1">
        <f t="array" aca="1" ref="F290" ca="1">_xlfn.IFS('historyTags 2'!F290="have", "have", 'onchangeTags 2'!F290="have", "have", 'procTags 2'!F290="have", "have", 'historyTags 2'!F290="extra", "extra", 'onchangeTags 2'!F290="extra", "extra", 'procTags 2'!F290="extra", "extra", 'historyTags 2'!F290="missing", "missing", 'onchangeTags 2'!F290="missing", "missing", 'procTags 2'!F290="missing", "missing", 'historyTags 2'!F290="ignore", "ignore", 'onchangeTags 2'!F290="ignore", "ignore", 'procTags 2'!F290="ignore", "ignore")</f>
        <v>ignore</v>
      </c>
      <c r="G290" s="1" t="str" cm="1">
        <f t="array" aca="1" ref="G290" ca="1">_xlfn.IFS('historyTags 2'!G290="have", "have", 'onchangeTags 2'!G290="have", "have", 'procTags 2'!G290="have", "have", 'historyTags 2'!G290="extra", "extra", 'onchangeTags 2'!G290="extra", "extra", 'procTags 2'!G290="extra", "extra", 'historyTags 2'!G290="missing", "missing", 'onchangeTags 2'!G290="missing", "missing", 'procTags 2'!G290="missing", "missing", 'historyTags 2'!G290="ignore", "ignore", 'onchangeTags 2'!G290="ignore", "ignore", 'procTags 2'!G290="ignore", "ignore")</f>
        <v>ignore</v>
      </c>
      <c r="H290" s="1" t="str" cm="1">
        <f t="array" aca="1" ref="H290" ca="1">_xlfn.IFS('historyTags 2'!H290="have", "have", 'onchangeTags 2'!H290="have", "have", 'procTags 2'!H290="have", "have", 'historyTags 2'!H290="extra", "extra", 'onchangeTags 2'!H290="extra", "extra", 'procTags 2'!H290="extra", "extra", 'historyTags 2'!H290="missing", "missing", 'onchangeTags 2'!H290="missing", "missing", 'procTags 2'!H290="missing", "missing", 'historyTags 2'!H290="ignore", "ignore", 'onchangeTags 2'!H290="ignore", "ignore", 'procTags 2'!H290="ignore", "ignore")</f>
        <v>ignore</v>
      </c>
      <c r="I290" s="1" t="str" cm="1">
        <f t="array" aca="1" ref="I290" ca="1">_xlfn.IFS('historyTags 2'!I290="have", "have", 'onchangeTags 2'!I290="have", "have", 'procTags 2'!I290="have", "have", 'historyTags 2'!I290="extra", "extra", 'onchangeTags 2'!I290="extra", "extra", 'procTags 2'!I290="extra", "extra", 'historyTags 2'!I290="missing", "missing", 'onchangeTags 2'!I290="missing", "missing", 'procTags 2'!I290="missing", "missing", 'historyTags 2'!I290="ignore", "ignore", 'onchangeTags 2'!I290="ignore", "ignore", 'procTags 2'!I290="ignore", "ignore")</f>
        <v>ignore</v>
      </c>
      <c r="J290" s="1" t="str" cm="1">
        <f t="array" aca="1" ref="J290" ca="1">_xlfn.IFS('historyTags 2'!J290="have", "have", 'onchangeTags 2'!J290="have", "have", 'procTags 2'!J290="have", "have", 'historyTags 2'!J290="extra", "extra", 'onchangeTags 2'!J290="extra", "extra", 'procTags 2'!J290="extra", "extra", 'historyTags 2'!J290="missing", "missing", 'onchangeTags 2'!J290="missing", "missing", 'procTags 2'!J290="missing", "missing", 'historyTags 2'!J290="ignore", "ignore", 'onchangeTags 2'!J290="ignore", "ignore", 'procTags 2'!J290="ignore", "ignore")</f>
        <v>ignore</v>
      </c>
      <c r="K290" s="1" t="str" cm="1">
        <f t="array" aca="1" ref="K290" ca="1">_xlfn.IFS('historyTags 2'!K290="have", "have", 'onchangeTags 2'!K290="have", "have", 'procTags 2'!K290="have", "have", 'historyTags 2'!K290="extra", "extra", 'onchangeTags 2'!K290="extra", "extra", 'procTags 2'!K290="extra", "extra", 'historyTags 2'!K290="missing", "missing", 'onchangeTags 2'!K290="missing", "missing", 'procTags 2'!K290="missing", "missing", 'historyTags 2'!K290="ignore", "ignore", 'onchangeTags 2'!K290="ignore", "ignore", 'procTags 2'!K290="ignore", "ignore")</f>
        <v>ignore</v>
      </c>
      <c r="L290" s="1" t="str" cm="1">
        <f t="array" aca="1" ref="L290" ca="1">_xlfn.IFS('historyTags 2'!L290="have", "have", 'onchangeTags 2'!L290="have", "have", 'procTags 2'!L290="have", "have", 'historyTags 2'!L290="extra", "extra", 'onchangeTags 2'!L290="extra", "extra", 'procTags 2'!L290="extra", "extra", 'historyTags 2'!L290="missing", "missing", 'onchangeTags 2'!L290="missing", "missing", 'procTags 2'!L290="missing", "missing", 'historyTags 2'!L290="ignore", "ignore", 'onchangeTags 2'!L290="ignore", "ignore", 'procTags 2'!L290="ignore", "ignore")</f>
        <v>ignore</v>
      </c>
      <c r="M290" s="1" t="str" cm="1">
        <f t="array" aca="1" ref="M290" ca="1">_xlfn.IFS('historyTags 2'!M290="have", "have", 'onchangeTags 2'!M290="have", "have", 'procTags 2'!M290="have", "have", 'historyTags 2'!M290="extra", "extra", 'onchangeTags 2'!M290="extra", "extra", 'procTags 2'!M290="extra", "extra", 'historyTags 2'!M290="missing", "missing", 'onchangeTags 2'!M290="missing", "missing", 'procTags 2'!M290="missing", "missing", 'historyTags 2'!M290="ignore", "ignore", 'onchangeTags 2'!M290="ignore", "ignore", 'procTags 2'!M290="ignore", "ignore")</f>
        <v>ignore</v>
      </c>
      <c r="N290" s="1" t="str" cm="1">
        <f t="array" aca="1" ref="N290" ca="1">_xlfn.IFS('historyTags 2'!N290="have", "have", 'onchangeTags 2'!N290="have", "have", 'procTags 2'!N290="have", "have", 'historyTags 2'!N290="extra", "extra", 'onchangeTags 2'!N290="extra", "extra", 'procTags 2'!N290="extra", "extra", 'historyTags 2'!N290="missing", "missing", 'onchangeTags 2'!N290="missing", "missing", 'procTags 2'!N290="missing", "missing", 'historyTags 2'!N290="ignore", "ignore", 'onchangeTags 2'!N290="ignore", "ignore", 'procTags 2'!N290="ignore", "ignore")</f>
        <v>ignore</v>
      </c>
      <c r="O290" s="1" t="str" cm="1">
        <f t="array" aca="1" ref="O290" ca="1">_xlfn.IFS('historyTags 2'!O290="have", "have", 'onchangeTags 2'!O290="have", "have", 'procTags 2'!O290="have", "have", 'historyTags 2'!O290="extra", "extra", 'onchangeTags 2'!O290="extra", "extra", 'procTags 2'!O290="extra", "extra", 'historyTags 2'!O290="missing", "missing", 'onchangeTags 2'!O290="missing", "missing", 'procTags 2'!O290="missing", "missing", 'historyTags 2'!O290="ignore", "ignore", 'onchangeTags 2'!O290="ignore", "ignore", 'procTags 2'!O290="ignore", "ignore")</f>
        <v>ignore</v>
      </c>
      <c r="P290" s="1" t="str" cm="1">
        <f t="array" aca="1" ref="P290" ca="1">_xlfn.IFS('historyTags 2'!P290="have", "have", 'onchangeTags 2'!P290="have", "have", 'procTags 2'!P290="have", "have", 'historyTags 2'!P290="extra", "extra", 'onchangeTags 2'!P290="extra", "extra", 'procTags 2'!P290="extra", "extra", 'historyTags 2'!P290="missing", "missing", 'onchangeTags 2'!P290="missing", "missing", 'procTags 2'!P290="missing", "missing", 'historyTags 2'!P290="ignore", "ignore", 'onchangeTags 2'!P290="ignore", "ignore", 'procTags 2'!P290="ignore", "ignore")</f>
        <v>ignore</v>
      </c>
    </row>
    <row r="291" spans="1:16" x14ac:dyDescent="0.2">
      <c r="A291" s="1" t="str">
        <f ca="1">IFERROR(__xludf.DUMMYFUNCTION("""COMPUTED_VALUE"""),"temp_chiller_control_temp")</f>
        <v>temp_chiller_control_temp</v>
      </c>
      <c r="B291" s="1" t="str" cm="1">
        <f t="array" aca="1" ref="B291" ca="1">_xlfn.IFS('historyTags 2'!B291="have", "have", 'onchangeTags 2'!B291="have", "have", 'procTags 2'!B291="have", "have", 'historyTags 2'!B291="extra", "extra", 'onchangeTags 2'!B291="extra", "extra", 'procTags 2'!B291="extra", "extra", 'historyTags 2'!B291="missing", "missing", 'onchangeTags 2'!B291="missing", "missing", 'procTags 2'!B291="missing", "missing", 'historyTags 2'!B291="ignore", "ignore", 'onchangeTags 2'!B291="ignore", "ignore", 'procTags 2'!B291="ignore", "ignore")</f>
        <v>ignore</v>
      </c>
      <c r="C291" s="1" t="str" cm="1">
        <f t="array" aca="1" ref="C291" ca="1">_xlfn.IFS('historyTags 2'!C291="have", "have", 'onchangeTags 2'!C291="have", "have", 'procTags 2'!C291="have", "have", 'historyTags 2'!C291="extra", "extra", 'onchangeTags 2'!C291="extra", "extra", 'procTags 2'!C291="extra", "extra", 'historyTags 2'!C291="missing", "missing", 'onchangeTags 2'!C291="missing", "missing", 'procTags 2'!C291="missing", "missing", 'historyTags 2'!C291="ignore", "ignore", 'onchangeTags 2'!C291="ignore", "ignore", 'procTags 2'!C291="ignore", "ignore")</f>
        <v>ignore</v>
      </c>
      <c r="D291" s="1" t="str" cm="1">
        <f t="array" aca="1" ref="D291" ca="1">_xlfn.IFS('historyTags 2'!D291="have", "have", 'onchangeTags 2'!D291="have", "have", 'procTags 2'!D291="have", "have", 'historyTags 2'!D291="extra", "extra", 'onchangeTags 2'!D291="extra", "extra", 'procTags 2'!D291="extra", "extra", 'historyTags 2'!D291="missing", "missing", 'onchangeTags 2'!D291="missing", "missing", 'procTags 2'!D291="missing", "missing", 'historyTags 2'!D291="ignore", "ignore", 'onchangeTags 2'!D291="ignore", "ignore", 'procTags 2'!D291="ignore", "ignore")</f>
        <v>ignore</v>
      </c>
      <c r="E291" s="1" t="str" cm="1">
        <f t="array" aca="1" ref="E291" ca="1">_xlfn.IFS('historyTags 2'!E291="have", "have", 'onchangeTags 2'!E291="have", "have", 'procTags 2'!E291="have", "have", 'historyTags 2'!E291="extra", "extra", 'onchangeTags 2'!E291="extra", "extra", 'procTags 2'!E291="extra", "extra", 'historyTags 2'!E291="missing", "missing", 'onchangeTags 2'!E291="missing", "missing", 'procTags 2'!E291="missing", "missing", 'historyTags 2'!E291="ignore", "ignore", 'onchangeTags 2'!E291="ignore", "ignore", 'procTags 2'!E291="ignore", "ignore")</f>
        <v>ignore</v>
      </c>
      <c r="F291" s="1" t="str" cm="1">
        <f t="array" aca="1" ref="F291" ca="1">_xlfn.IFS('historyTags 2'!F291="have", "have", 'onchangeTags 2'!F291="have", "have", 'procTags 2'!F291="have", "have", 'historyTags 2'!F291="extra", "extra", 'onchangeTags 2'!F291="extra", "extra", 'procTags 2'!F291="extra", "extra", 'historyTags 2'!F291="missing", "missing", 'onchangeTags 2'!F291="missing", "missing", 'procTags 2'!F291="missing", "missing", 'historyTags 2'!F291="ignore", "ignore", 'onchangeTags 2'!F291="ignore", "ignore", 'procTags 2'!F291="ignore", "ignore")</f>
        <v>ignore</v>
      </c>
      <c r="G291" s="1" t="str" cm="1">
        <f t="array" aca="1" ref="G291" ca="1">_xlfn.IFS('historyTags 2'!G291="have", "have", 'onchangeTags 2'!G291="have", "have", 'procTags 2'!G291="have", "have", 'historyTags 2'!G291="extra", "extra", 'onchangeTags 2'!G291="extra", "extra", 'procTags 2'!G291="extra", "extra", 'historyTags 2'!G291="missing", "missing", 'onchangeTags 2'!G291="missing", "missing", 'procTags 2'!G291="missing", "missing", 'historyTags 2'!G291="ignore", "ignore", 'onchangeTags 2'!G291="ignore", "ignore", 'procTags 2'!G291="ignore", "ignore")</f>
        <v>ignore</v>
      </c>
      <c r="H291" s="1" t="str" cm="1">
        <f t="array" aca="1" ref="H291" ca="1">_xlfn.IFS('historyTags 2'!H291="have", "have", 'onchangeTags 2'!H291="have", "have", 'procTags 2'!H291="have", "have", 'historyTags 2'!H291="extra", "extra", 'onchangeTags 2'!H291="extra", "extra", 'procTags 2'!H291="extra", "extra", 'historyTags 2'!H291="missing", "missing", 'onchangeTags 2'!H291="missing", "missing", 'procTags 2'!H291="missing", "missing", 'historyTags 2'!H291="ignore", "ignore", 'onchangeTags 2'!H291="ignore", "ignore", 'procTags 2'!H291="ignore", "ignore")</f>
        <v>ignore</v>
      </c>
      <c r="I291" s="1" t="str" cm="1">
        <f t="array" aca="1" ref="I291" ca="1">_xlfn.IFS('historyTags 2'!I291="have", "have", 'onchangeTags 2'!I291="have", "have", 'procTags 2'!I291="have", "have", 'historyTags 2'!I291="extra", "extra", 'onchangeTags 2'!I291="extra", "extra", 'procTags 2'!I291="extra", "extra", 'historyTags 2'!I291="missing", "missing", 'onchangeTags 2'!I291="missing", "missing", 'procTags 2'!I291="missing", "missing", 'historyTags 2'!I291="ignore", "ignore", 'onchangeTags 2'!I291="ignore", "ignore", 'procTags 2'!I291="ignore", "ignore")</f>
        <v>ignore</v>
      </c>
      <c r="J291" s="1" t="str" cm="1">
        <f t="array" aca="1" ref="J291" ca="1">_xlfn.IFS('historyTags 2'!J291="have", "have", 'onchangeTags 2'!J291="have", "have", 'procTags 2'!J291="have", "have", 'historyTags 2'!J291="extra", "extra", 'onchangeTags 2'!J291="extra", "extra", 'procTags 2'!J291="extra", "extra", 'historyTags 2'!J291="missing", "missing", 'onchangeTags 2'!J291="missing", "missing", 'procTags 2'!J291="missing", "missing", 'historyTags 2'!J291="ignore", "ignore", 'onchangeTags 2'!J291="ignore", "ignore", 'procTags 2'!J291="ignore", "ignore")</f>
        <v>ignore</v>
      </c>
      <c r="K291" s="1" t="str" cm="1">
        <f t="array" aca="1" ref="K291" ca="1">_xlfn.IFS('historyTags 2'!K291="have", "have", 'onchangeTags 2'!K291="have", "have", 'procTags 2'!K291="have", "have", 'historyTags 2'!K291="extra", "extra", 'onchangeTags 2'!K291="extra", "extra", 'procTags 2'!K291="extra", "extra", 'historyTags 2'!K291="missing", "missing", 'onchangeTags 2'!K291="missing", "missing", 'procTags 2'!K291="missing", "missing", 'historyTags 2'!K291="ignore", "ignore", 'onchangeTags 2'!K291="ignore", "ignore", 'procTags 2'!K291="ignore", "ignore")</f>
        <v>ignore</v>
      </c>
      <c r="L291" s="1" t="str" cm="1">
        <f t="array" aca="1" ref="L291" ca="1">_xlfn.IFS('historyTags 2'!L291="have", "have", 'onchangeTags 2'!L291="have", "have", 'procTags 2'!L291="have", "have", 'historyTags 2'!L291="extra", "extra", 'onchangeTags 2'!L291="extra", "extra", 'procTags 2'!L291="extra", "extra", 'historyTags 2'!L291="missing", "missing", 'onchangeTags 2'!L291="missing", "missing", 'procTags 2'!L291="missing", "missing", 'historyTags 2'!L291="ignore", "ignore", 'onchangeTags 2'!L291="ignore", "ignore", 'procTags 2'!L291="ignore", "ignore")</f>
        <v>ignore</v>
      </c>
      <c r="M291" s="1" t="str" cm="1">
        <f t="array" aca="1" ref="M291" ca="1">_xlfn.IFS('historyTags 2'!M291="have", "have", 'onchangeTags 2'!M291="have", "have", 'procTags 2'!M291="have", "have", 'historyTags 2'!M291="extra", "extra", 'onchangeTags 2'!M291="extra", "extra", 'procTags 2'!M291="extra", "extra", 'historyTags 2'!M291="missing", "missing", 'onchangeTags 2'!M291="missing", "missing", 'procTags 2'!M291="missing", "missing", 'historyTags 2'!M291="ignore", "ignore", 'onchangeTags 2'!M291="ignore", "ignore", 'procTags 2'!M291="ignore", "ignore")</f>
        <v>ignore</v>
      </c>
      <c r="N291" s="1" t="str" cm="1">
        <f t="array" aca="1" ref="N291" ca="1">_xlfn.IFS('historyTags 2'!N291="have", "have", 'onchangeTags 2'!N291="have", "have", 'procTags 2'!N291="have", "have", 'historyTags 2'!N291="extra", "extra", 'onchangeTags 2'!N291="extra", "extra", 'procTags 2'!N291="extra", "extra", 'historyTags 2'!N291="missing", "missing", 'onchangeTags 2'!N291="missing", "missing", 'procTags 2'!N291="missing", "missing", 'historyTags 2'!N291="ignore", "ignore", 'onchangeTags 2'!N291="ignore", "ignore", 'procTags 2'!N291="ignore", "ignore")</f>
        <v>ignore</v>
      </c>
      <c r="O291" s="1" t="str" cm="1">
        <f t="array" aca="1" ref="O291" ca="1">_xlfn.IFS('historyTags 2'!O291="have", "have", 'onchangeTags 2'!O291="have", "have", 'procTags 2'!O291="have", "have", 'historyTags 2'!O291="extra", "extra", 'onchangeTags 2'!O291="extra", "extra", 'procTags 2'!O291="extra", "extra", 'historyTags 2'!O291="missing", "missing", 'onchangeTags 2'!O291="missing", "missing", 'procTags 2'!O291="missing", "missing", 'historyTags 2'!O291="ignore", "ignore", 'onchangeTags 2'!O291="ignore", "ignore", 'procTags 2'!O291="ignore", "ignore")</f>
        <v>ignore</v>
      </c>
      <c r="P291" s="1" t="str" cm="1">
        <f t="array" aca="1" ref="P291" ca="1">_xlfn.IFS('historyTags 2'!P291="have", "have", 'onchangeTags 2'!P291="have", "have", 'procTags 2'!P291="have", "have", 'historyTags 2'!P291="extra", "extra", 'onchangeTags 2'!P291="extra", "extra", 'procTags 2'!P291="extra", "extra", 'historyTags 2'!P291="missing", "missing", 'onchangeTags 2'!P291="missing", "missing", 'procTags 2'!P291="missing", "missing", 'historyTags 2'!P291="ignore", "ignore", 'onchangeTags 2'!P291="ignore", "ignore", 'procTags 2'!P291="ignore", "ignore")</f>
        <v>ignore</v>
      </c>
    </row>
    <row r="292" spans="1:16" x14ac:dyDescent="0.2">
      <c r="A292" s="1" t="str">
        <f ca="1">IFERROR(__xludf.DUMMYFUNCTION("""COMPUTED_VALUE"""),"temp_chiller_control_temp_2")</f>
        <v>temp_chiller_control_temp_2</v>
      </c>
      <c r="B292" s="1" t="str" cm="1">
        <f t="array" aca="1" ref="B292" ca="1">_xlfn.IFS('historyTags 2'!B292="have", "have", 'onchangeTags 2'!B292="have", "have", 'procTags 2'!B292="have", "have", 'historyTags 2'!B292="extra", "extra", 'onchangeTags 2'!B292="extra", "extra", 'procTags 2'!B292="extra", "extra", 'historyTags 2'!B292="missing", "missing", 'onchangeTags 2'!B292="missing", "missing", 'procTags 2'!B292="missing", "missing", 'historyTags 2'!B292="ignore", "ignore", 'onchangeTags 2'!B292="ignore", "ignore", 'procTags 2'!B292="ignore", "ignore")</f>
        <v>ignore</v>
      </c>
      <c r="C292" s="1" t="str" cm="1">
        <f t="array" aca="1" ref="C292" ca="1">_xlfn.IFS('historyTags 2'!C292="have", "have", 'onchangeTags 2'!C292="have", "have", 'procTags 2'!C292="have", "have", 'historyTags 2'!C292="extra", "extra", 'onchangeTags 2'!C292="extra", "extra", 'procTags 2'!C292="extra", "extra", 'historyTags 2'!C292="missing", "missing", 'onchangeTags 2'!C292="missing", "missing", 'procTags 2'!C292="missing", "missing", 'historyTags 2'!C292="ignore", "ignore", 'onchangeTags 2'!C292="ignore", "ignore", 'procTags 2'!C292="ignore", "ignore")</f>
        <v>ignore</v>
      </c>
      <c r="D292" s="1" t="str" cm="1">
        <f t="array" aca="1" ref="D292" ca="1">_xlfn.IFS('historyTags 2'!D292="have", "have", 'onchangeTags 2'!D292="have", "have", 'procTags 2'!D292="have", "have", 'historyTags 2'!D292="extra", "extra", 'onchangeTags 2'!D292="extra", "extra", 'procTags 2'!D292="extra", "extra", 'historyTags 2'!D292="missing", "missing", 'onchangeTags 2'!D292="missing", "missing", 'procTags 2'!D292="missing", "missing", 'historyTags 2'!D292="ignore", "ignore", 'onchangeTags 2'!D292="ignore", "ignore", 'procTags 2'!D292="ignore", "ignore")</f>
        <v>ignore</v>
      </c>
      <c r="E292" s="1" t="str" cm="1">
        <f t="array" aca="1" ref="E292" ca="1">_xlfn.IFS('historyTags 2'!E292="have", "have", 'onchangeTags 2'!E292="have", "have", 'procTags 2'!E292="have", "have", 'historyTags 2'!E292="extra", "extra", 'onchangeTags 2'!E292="extra", "extra", 'procTags 2'!E292="extra", "extra", 'historyTags 2'!E292="missing", "missing", 'onchangeTags 2'!E292="missing", "missing", 'procTags 2'!E292="missing", "missing", 'historyTags 2'!E292="ignore", "ignore", 'onchangeTags 2'!E292="ignore", "ignore", 'procTags 2'!E292="ignore", "ignore")</f>
        <v>ignore</v>
      </c>
      <c r="F292" s="1" t="str" cm="1">
        <f t="array" aca="1" ref="F292" ca="1">_xlfn.IFS('historyTags 2'!F292="have", "have", 'onchangeTags 2'!F292="have", "have", 'procTags 2'!F292="have", "have", 'historyTags 2'!F292="extra", "extra", 'onchangeTags 2'!F292="extra", "extra", 'procTags 2'!F292="extra", "extra", 'historyTags 2'!F292="missing", "missing", 'onchangeTags 2'!F292="missing", "missing", 'procTags 2'!F292="missing", "missing", 'historyTags 2'!F292="ignore", "ignore", 'onchangeTags 2'!F292="ignore", "ignore", 'procTags 2'!F292="ignore", "ignore")</f>
        <v>ignore</v>
      </c>
      <c r="G292" s="1" t="str" cm="1">
        <f t="array" aca="1" ref="G292" ca="1">_xlfn.IFS('historyTags 2'!G292="have", "have", 'onchangeTags 2'!G292="have", "have", 'procTags 2'!G292="have", "have", 'historyTags 2'!G292="extra", "extra", 'onchangeTags 2'!G292="extra", "extra", 'procTags 2'!G292="extra", "extra", 'historyTags 2'!G292="missing", "missing", 'onchangeTags 2'!G292="missing", "missing", 'procTags 2'!G292="missing", "missing", 'historyTags 2'!G292="ignore", "ignore", 'onchangeTags 2'!G292="ignore", "ignore", 'procTags 2'!G292="ignore", "ignore")</f>
        <v>ignore</v>
      </c>
      <c r="H292" s="1" t="str" cm="1">
        <f t="array" aca="1" ref="H292" ca="1">_xlfn.IFS('historyTags 2'!H292="have", "have", 'onchangeTags 2'!H292="have", "have", 'procTags 2'!H292="have", "have", 'historyTags 2'!H292="extra", "extra", 'onchangeTags 2'!H292="extra", "extra", 'procTags 2'!H292="extra", "extra", 'historyTags 2'!H292="missing", "missing", 'onchangeTags 2'!H292="missing", "missing", 'procTags 2'!H292="missing", "missing", 'historyTags 2'!H292="ignore", "ignore", 'onchangeTags 2'!H292="ignore", "ignore", 'procTags 2'!H292="ignore", "ignore")</f>
        <v>ignore</v>
      </c>
      <c r="I292" s="1" t="str" cm="1">
        <f t="array" aca="1" ref="I292" ca="1">_xlfn.IFS('historyTags 2'!I292="have", "have", 'onchangeTags 2'!I292="have", "have", 'procTags 2'!I292="have", "have", 'historyTags 2'!I292="extra", "extra", 'onchangeTags 2'!I292="extra", "extra", 'procTags 2'!I292="extra", "extra", 'historyTags 2'!I292="missing", "missing", 'onchangeTags 2'!I292="missing", "missing", 'procTags 2'!I292="missing", "missing", 'historyTags 2'!I292="ignore", "ignore", 'onchangeTags 2'!I292="ignore", "ignore", 'procTags 2'!I292="ignore", "ignore")</f>
        <v>ignore</v>
      </c>
      <c r="J292" s="1" t="str" cm="1">
        <f t="array" aca="1" ref="J292" ca="1">_xlfn.IFS('historyTags 2'!J292="have", "have", 'onchangeTags 2'!J292="have", "have", 'procTags 2'!J292="have", "have", 'historyTags 2'!J292="extra", "extra", 'onchangeTags 2'!J292="extra", "extra", 'procTags 2'!J292="extra", "extra", 'historyTags 2'!J292="missing", "missing", 'onchangeTags 2'!J292="missing", "missing", 'procTags 2'!J292="missing", "missing", 'historyTags 2'!J292="ignore", "ignore", 'onchangeTags 2'!J292="ignore", "ignore", 'procTags 2'!J292="ignore", "ignore")</f>
        <v>ignore</v>
      </c>
      <c r="K292" s="1" t="str" cm="1">
        <f t="array" aca="1" ref="K292" ca="1">_xlfn.IFS('historyTags 2'!K292="have", "have", 'onchangeTags 2'!K292="have", "have", 'procTags 2'!K292="have", "have", 'historyTags 2'!K292="extra", "extra", 'onchangeTags 2'!K292="extra", "extra", 'procTags 2'!K292="extra", "extra", 'historyTags 2'!K292="missing", "missing", 'onchangeTags 2'!K292="missing", "missing", 'procTags 2'!K292="missing", "missing", 'historyTags 2'!K292="ignore", "ignore", 'onchangeTags 2'!K292="ignore", "ignore", 'procTags 2'!K292="ignore", "ignore")</f>
        <v>ignore</v>
      </c>
      <c r="L292" s="1" t="str" cm="1">
        <f t="array" aca="1" ref="L292" ca="1">_xlfn.IFS('historyTags 2'!L292="have", "have", 'onchangeTags 2'!L292="have", "have", 'procTags 2'!L292="have", "have", 'historyTags 2'!L292="extra", "extra", 'onchangeTags 2'!L292="extra", "extra", 'procTags 2'!L292="extra", "extra", 'historyTags 2'!L292="missing", "missing", 'onchangeTags 2'!L292="missing", "missing", 'procTags 2'!L292="missing", "missing", 'historyTags 2'!L292="ignore", "ignore", 'onchangeTags 2'!L292="ignore", "ignore", 'procTags 2'!L292="ignore", "ignore")</f>
        <v>ignore</v>
      </c>
      <c r="M292" s="1" t="str" cm="1">
        <f t="array" aca="1" ref="M292" ca="1">_xlfn.IFS('historyTags 2'!M292="have", "have", 'onchangeTags 2'!M292="have", "have", 'procTags 2'!M292="have", "have", 'historyTags 2'!M292="extra", "extra", 'onchangeTags 2'!M292="extra", "extra", 'procTags 2'!M292="extra", "extra", 'historyTags 2'!M292="missing", "missing", 'onchangeTags 2'!M292="missing", "missing", 'procTags 2'!M292="missing", "missing", 'historyTags 2'!M292="ignore", "ignore", 'onchangeTags 2'!M292="ignore", "ignore", 'procTags 2'!M292="ignore", "ignore")</f>
        <v>ignore</v>
      </c>
      <c r="N292" s="1" t="str" cm="1">
        <f t="array" aca="1" ref="N292" ca="1">_xlfn.IFS('historyTags 2'!N292="have", "have", 'onchangeTags 2'!N292="have", "have", 'procTags 2'!N292="have", "have", 'historyTags 2'!N292="extra", "extra", 'onchangeTags 2'!N292="extra", "extra", 'procTags 2'!N292="extra", "extra", 'historyTags 2'!N292="missing", "missing", 'onchangeTags 2'!N292="missing", "missing", 'procTags 2'!N292="missing", "missing", 'historyTags 2'!N292="ignore", "ignore", 'onchangeTags 2'!N292="ignore", "ignore", 'procTags 2'!N292="ignore", "ignore")</f>
        <v>ignore</v>
      </c>
      <c r="O292" s="1" t="str" cm="1">
        <f t="array" aca="1" ref="O292" ca="1">_xlfn.IFS('historyTags 2'!O292="have", "have", 'onchangeTags 2'!O292="have", "have", 'procTags 2'!O292="have", "have", 'historyTags 2'!O292="extra", "extra", 'onchangeTags 2'!O292="extra", "extra", 'procTags 2'!O292="extra", "extra", 'historyTags 2'!O292="missing", "missing", 'onchangeTags 2'!O292="missing", "missing", 'procTags 2'!O292="missing", "missing", 'historyTags 2'!O292="ignore", "ignore", 'onchangeTags 2'!O292="ignore", "ignore", 'procTags 2'!O292="ignore", "ignore")</f>
        <v>ignore</v>
      </c>
      <c r="P292" s="1" t="str" cm="1">
        <f t="array" aca="1" ref="P292" ca="1">_xlfn.IFS('historyTags 2'!P292="have", "have", 'onchangeTags 2'!P292="have", "have", 'procTags 2'!P292="have", "have", 'historyTags 2'!P292="extra", "extra", 'onchangeTags 2'!P292="extra", "extra", 'procTags 2'!P292="extra", "extra", 'historyTags 2'!P292="missing", "missing", 'onchangeTags 2'!P292="missing", "missing", 'procTags 2'!P292="missing", "missing", 'historyTags 2'!P292="ignore", "ignore", 'onchangeTags 2'!P292="ignore", "ignore", 'procTags 2'!P292="ignore", "ignore")</f>
        <v>ignore</v>
      </c>
    </row>
    <row r="293" spans="1:16" x14ac:dyDescent="0.2">
      <c r="A293" s="1" t="str">
        <f ca="1">IFERROR(__xludf.DUMMYFUNCTION("""COMPUTED_VALUE"""),"temp_dawn_offset_sp")</f>
        <v>temp_dawn_offset_sp</v>
      </c>
      <c r="B293" s="1" t="str" cm="1">
        <f t="array" aca="1" ref="B293" ca="1">_xlfn.IFS('historyTags 2'!B293="have", "have", 'onchangeTags 2'!B293="have", "have", 'procTags 2'!B293="have", "have", 'historyTags 2'!B293="extra", "extra", 'onchangeTags 2'!B293="extra", "extra", 'procTags 2'!B293="extra", "extra", 'historyTags 2'!B293="missing", "missing", 'onchangeTags 2'!B293="missing", "missing", 'procTags 2'!B293="missing", "missing", 'historyTags 2'!B293="ignore", "ignore", 'onchangeTags 2'!B293="ignore", "ignore", 'procTags 2'!B293="ignore", "ignore")</f>
        <v>ignore</v>
      </c>
      <c r="C293" s="1" t="str" cm="1">
        <f t="array" aca="1" ref="C293" ca="1">_xlfn.IFS('historyTags 2'!C293="have", "have", 'onchangeTags 2'!C293="have", "have", 'procTags 2'!C293="have", "have", 'historyTags 2'!C293="extra", "extra", 'onchangeTags 2'!C293="extra", "extra", 'procTags 2'!C293="extra", "extra", 'historyTags 2'!C293="missing", "missing", 'onchangeTags 2'!C293="missing", "missing", 'procTags 2'!C293="missing", "missing", 'historyTags 2'!C293="ignore", "ignore", 'onchangeTags 2'!C293="ignore", "ignore", 'procTags 2'!C293="ignore", "ignore")</f>
        <v>ignore</v>
      </c>
      <c r="D293" s="1" t="str" cm="1">
        <f t="array" aca="1" ref="D293" ca="1">_xlfn.IFS('historyTags 2'!D293="have", "have", 'onchangeTags 2'!D293="have", "have", 'procTags 2'!D293="have", "have", 'historyTags 2'!D293="extra", "extra", 'onchangeTags 2'!D293="extra", "extra", 'procTags 2'!D293="extra", "extra", 'historyTags 2'!D293="missing", "missing", 'onchangeTags 2'!D293="missing", "missing", 'procTags 2'!D293="missing", "missing", 'historyTags 2'!D293="ignore", "ignore", 'onchangeTags 2'!D293="ignore", "ignore", 'procTags 2'!D293="ignore", "ignore")</f>
        <v>ignore</v>
      </c>
      <c r="E293" s="1" t="str" cm="1">
        <f t="array" aca="1" ref="E293" ca="1">_xlfn.IFS('historyTags 2'!E293="have", "have", 'onchangeTags 2'!E293="have", "have", 'procTags 2'!E293="have", "have", 'historyTags 2'!E293="extra", "extra", 'onchangeTags 2'!E293="extra", "extra", 'procTags 2'!E293="extra", "extra", 'historyTags 2'!E293="missing", "missing", 'onchangeTags 2'!E293="missing", "missing", 'procTags 2'!E293="missing", "missing", 'historyTags 2'!E293="ignore", "ignore", 'onchangeTags 2'!E293="ignore", "ignore", 'procTags 2'!E293="ignore", "ignore")</f>
        <v>ignore</v>
      </c>
      <c r="F293" s="1" t="str" cm="1">
        <f t="array" aca="1" ref="F293" ca="1">_xlfn.IFS('historyTags 2'!F293="have", "have", 'onchangeTags 2'!F293="have", "have", 'procTags 2'!F293="have", "have", 'historyTags 2'!F293="extra", "extra", 'onchangeTags 2'!F293="extra", "extra", 'procTags 2'!F293="extra", "extra", 'historyTags 2'!F293="missing", "missing", 'onchangeTags 2'!F293="missing", "missing", 'procTags 2'!F293="missing", "missing", 'historyTags 2'!F293="ignore", "ignore", 'onchangeTags 2'!F293="ignore", "ignore", 'procTags 2'!F293="ignore", "ignore")</f>
        <v>ignore</v>
      </c>
      <c r="G293" s="1" t="str" cm="1">
        <f t="array" aca="1" ref="G293" ca="1">_xlfn.IFS('historyTags 2'!G293="have", "have", 'onchangeTags 2'!G293="have", "have", 'procTags 2'!G293="have", "have", 'historyTags 2'!G293="extra", "extra", 'onchangeTags 2'!G293="extra", "extra", 'procTags 2'!G293="extra", "extra", 'historyTags 2'!G293="missing", "missing", 'onchangeTags 2'!G293="missing", "missing", 'procTags 2'!G293="missing", "missing", 'historyTags 2'!G293="ignore", "ignore", 'onchangeTags 2'!G293="ignore", "ignore", 'procTags 2'!G293="ignore", "ignore")</f>
        <v>ignore</v>
      </c>
      <c r="H293" s="1" t="str" cm="1">
        <f t="array" aca="1" ref="H293" ca="1">_xlfn.IFS('historyTags 2'!H293="have", "have", 'onchangeTags 2'!H293="have", "have", 'procTags 2'!H293="have", "have", 'historyTags 2'!H293="extra", "extra", 'onchangeTags 2'!H293="extra", "extra", 'procTags 2'!H293="extra", "extra", 'historyTags 2'!H293="missing", "missing", 'onchangeTags 2'!H293="missing", "missing", 'procTags 2'!H293="missing", "missing", 'historyTags 2'!H293="ignore", "ignore", 'onchangeTags 2'!H293="ignore", "ignore", 'procTags 2'!H293="ignore", "ignore")</f>
        <v>ignore</v>
      </c>
      <c r="I293" s="1" t="str" cm="1">
        <f t="array" aca="1" ref="I293" ca="1">_xlfn.IFS('historyTags 2'!I293="have", "have", 'onchangeTags 2'!I293="have", "have", 'procTags 2'!I293="have", "have", 'historyTags 2'!I293="extra", "extra", 'onchangeTags 2'!I293="extra", "extra", 'procTags 2'!I293="extra", "extra", 'historyTags 2'!I293="missing", "missing", 'onchangeTags 2'!I293="missing", "missing", 'procTags 2'!I293="missing", "missing", 'historyTags 2'!I293="ignore", "ignore", 'onchangeTags 2'!I293="ignore", "ignore", 'procTags 2'!I293="ignore", "ignore")</f>
        <v>ignore</v>
      </c>
      <c r="J293" s="1" t="str" cm="1">
        <f t="array" aca="1" ref="J293" ca="1">_xlfn.IFS('historyTags 2'!J293="have", "have", 'onchangeTags 2'!J293="have", "have", 'procTags 2'!J293="have", "have", 'historyTags 2'!J293="extra", "extra", 'onchangeTags 2'!J293="extra", "extra", 'procTags 2'!J293="extra", "extra", 'historyTags 2'!J293="missing", "missing", 'onchangeTags 2'!J293="missing", "missing", 'procTags 2'!J293="missing", "missing", 'historyTags 2'!J293="ignore", "ignore", 'onchangeTags 2'!J293="ignore", "ignore", 'procTags 2'!J293="ignore", "ignore")</f>
        <v>ignore</v>
      </c>
      <c r="K293" s="1" t="str" cm="1">
        <f t="array" aca="1" ref="K293" ca="1">_xlfn.IFS('historyTags 2'!K293="have", "have", 'onchangeTags 2'!K293="have", "have", 'procTags 2'!K293="have", "have", 'historyTags 2'!K293="extra", "extra", 'onchangeTags 2'!K293="extra", "extra", 'procTags 2'!K293="extra", "extra", 'historyTags 2'!K293="missing", "missing", 'onchangeTags 2'!K293="missing", "missing", 'procTags 2'!K293="missing", "missing", 'historyTags 2'!K293="ignore", "ignore", 'onchangeTags 2'!K293="ignore", "ignore", 'procTags 2'!K293="ignore", "ignore")</f>
        <v>ignore</v>
      </c>
      <c r="L293" s="1" t="str" cm="1">
        <f t="array" aca="1" ref="L293" ca="1">_xlfn.IFS('historyTags 2'!L293="have", "have", 'onchangeTags 2'!L293="have", "have", 'procTags 2'!L293="have", "have", 'historyTags 2'!L293="extra", "extra", 'onchangeTags 2'!L293="extra", "extra", 'procTags 2'!L293="extra", "extra", 'historyTags 2'!L293="missing", "missing", 'onchangeTags 2'!L293="missing", "missing", 'procTags 2'!L293="missing", "missing", 'historyTags 2'!L293="ignore", "ignore", 'onchangeTags 2'!L293="ignore", "ignore", 'procTags 2'!L293="ignore", "ignore")</f>
        <v>ignore</v>
      </c>
      <c r="M293" s="1" t="str" cm="1">
        <f t="array" aca="1" ref="M293" ca="1">_xlfn.IFS('historyTags 2'!M293="have", "have", 'onchangeTags 2'!M293="have", "have", 'procTags 2'!M293="have", "have", 'historyTags 2'!M293="extra", "extra", 'onchangeTags 2'!M293="extra", "extra", 'procTags 2'!M293="extra", "extra", 'historyTags 2'!M293="missing", "missing", 'onchangeTags 2'!M293="missing", "missing", 'procTags 2'!M293="missing", "missing", 'historyTags 2'!M293="ignore", "ignore", 'onchangeTags 2'!M293="ignore", "ignore", 'procTags 2'!M293="ignore", "ignore")</f>
        <v>ignore</v>
      </c>
      <c r="N293" s="1" t="str" cm="1">
        <f t="array" aca="1" ref="N293" ca="1">_xlfn.IFS('historyTags 2'!N293="have", "have", 'onchangeTags 2'!N293="have", "have", 'procTags 2'!N293="have", "have", 'historyTags 2'!N293="extra", "extra", 'onchangeTags 2'!N293="extra", "extra", 'procTags 2'!N293="extra", "extra", 'historyTags 2'!N293="missing", "missing", 'onchangeTags 2'!N293="missing", "missing", 'procTags 2'!N293="missing", "missing", 'historyTags 2'!N293="ignore", "ignore", 'onchangeTags 2'!N293="ignore", "ignore", 'procTags 2'!N293="ignore", "ignore")</f>
        <v>ignore</v>
      </c>
      <c r="O293" s="1" t="str" cm="1">
        <f t="array" aca="1" ref="O293" ca="1">_xlfn.IFS('historyTags 2'!O293="have", "have", 'onchangeTags 2'!O293="have", "have", 'procTags 2'!O293="have", "have", 'historyTags 2'!O293="extra", "extra", 'onchangeTags 2'!O293="extra", "extra", 'procTags 2'!O293="extra", "extra", 'historyTags 2'!O293="missing", "missing", 'onchangeTags 2'!O293="missing", "missing", 'procTags 2'!O293="missing", "missing", 'historyTags 2'!O293="ignore", "ignore", 'onchangeTags 2'!O293="ignore", "ignore", 'procTags 2'!O293="ignore", "ignore")</f>
        <v>ignore</v>
      </c>
      <c r="P293" s="1" t="str" cm="1">
        <f t="array" aca="1" ref="P293" ca="1">_xlfn.IFS('historyTags 2'!P293="have", "have", 'onchangeTags 2'!P293="have", "have", 'procTags 2'!P293="have", "have", 'historyTags 2'!P293="extra", "extra", 'onchangeTags 2'!P293="extra", "extra", 'procTags 2'!P293="extra", "extra", 'historyTags 2'!P293="missing", "missing", 'onchangeTags 2'!P293="missing", "missing", 'procTags 2'!P293="missing", "missing", 'historyTags 2'!P293="ignore", "ignore", 'onchangeTags 2'!P293="ignore", "ignore", 'procTags 2'!P293="ignore", "ignore")</f>
        <v>ignore</v>
      </c>
    </row>
    <row r="294" spans="1:16" x14ac:dyDescent="0.2">
      <c r="A294" s="1" t="str">
        <f ca="1">IFERROR(__xludf.DUMMYFUNCTION("""COMPUTED_VALUE"""),"temp_dev_humid_on_low")</f>
        <v>temp_dev_humid_on_low</v>
      </c>
      <c r="B294" s="1" t="str" cm="1">
        <f t="array" aca="1" ref="B294" ca="1">_xlfn.IFS('historyTags 2'!B294="have", "have", 'onchangeTags 2'!B294="have", "have", 'procTags 2'!B294="have", "have", 'historyTags 2'!B294="extra", "extra", 'onchangeTags 2'!B294="extra", "extra", 'procTags 2'!B294="extra", "extra", 'historyTags 2'!B294="missing", "missing", 'onchangeTags 2'!B294="missing", "missing", 'procTags 2'!B294="missing", "missing", 'historyTags 2'!B294="ignore", "ignore", 'onchangeTags 2'!B294="ignore", "ignore", 'procTags 2'!B294="ignore", "ignore")</f>
        <v>ignore</v>
      </c>
      <c r="C294" s="1" t="str" cm="1">
        <f t="array" aca="1" ref="C294" ca="1">_xlfn.IFS('historyTags 2'!C294="have", "have", 'onchangeTags 2'!C294="have", "have", 'procTags 2'!C294="have", "have", 'historyTags 2'!C294="extra", "extra", 'onchangeTags 2'!C294="extra", "extra", 'procTags 2'!C294="extra", "extra", 'historyTags 2'!C294="missing", "missing", 'onchangeTags 2'!C294="missing", "missing", 'procTags 2'!C294="missing", "missing", 'historyTags 2'!C294="ignore", "ignore", 'onchangeTags 2'!C294="ignore", "ignore", 'procTags 2'!C294="ignore", "ignore")</f>
        <v>ignore</v>
      </c>
      <c r="D294" s="1" t="str" cm="1">
        <f t="array" aca="1" ref="D294" ca="1">_xlfn.IFS('historyTags 2'!D294="have", "have", 'onchangeTags 2'!D294="have", "have", 'procTags 2'!D294="have", "have", 'historyTags 2'!D294="extra", "extra", 'onchangeTags 2'!D294="extra", "extra", 'procTags 2'!D294="extra", "extra", 'historyTags 2'!D294="missing", "missing", 'onchangeTags 2'!D294="missing", "missing", 'procTags 2'!D294="missing", "missing", 'historyTags 2'!D294="ignore", "ignore", 'onchangeTags 2'!D294="ignore", "ignore", 'procTags 2'!D294="ignore", "ignore")</f>
        <v>ignore</v>
      </c>
      <c r="E294" s="1" t="str" cm="1">
        <f t="array" aca="1" ref="E294" ca="1">_xlfn.IFS('historyTags 2'!E294="have", "have", 'onchangeTags 2'!E294="have", "have", 'procTags 2'!E294="have", "have", 'historyTags 2'!E294="extra", "extra", 'onchangeTags 2'!E294="extra", "extra", 'procTags 2'!E294="extra", "extra", 'historyTags 2'!E294="missing", "missing", 'onchangeTags 2'!E294="missing", "missing", 'procTags 2'!E294="missing", "missing", 'historyTags 2'!E294="ignore", "ignore", 'onchangeTags 2'!E294="ignore", "ignore", 'procTags 2'!E294="ignore", "ignore")</f>
        <v>ignore</v>
      </c>
      <c r="F294" s="1" t="str" cm="1">
        <f t="array" aca="1" ref="F294" ca="1">_xlfn.IFS('historyTags 2'!F294="have", "have", 'onchangeTags 2'!F294="have", "have", 'procTags 2'!F294="have", "have", 'historyTags 2'!F294="extra", "extra", 'onchangeTags 2'!F294="extra", "extra", 'procTags 2'!F294="extra", "extra", 'historyTags 2'!F294="missing", "missing", 'onchangeTags 2'!F294="missing", "missing", 'procTags 2'!F294="missing", "missing", 'historyTags 2'!F294="ignore", "ignore", 'onchangeTags 2'!F294="ignore", "ignore", 'procTags 2'!F294="ignore", "ignore")</f>
        <v>ignore</v>
      </c>
      <c r="G294" s="1" t="str" cm="1">
        <f t="array" aca="1" ref="G294" ca="1">_xlfn.IFS('historyTags 2'!G294="have", "have", 'onchangeTags 2'!G294="have", "have", 'procTags 2'!G294="have", "have", 'historyTags 2'!G294="extra", "extra", 'onchangeTags 2'!G294="extra", "extra", 'procTags 2'!G294="extra", "extra", 'historyTags 2'!G294="missing", "missing", 'onchangeTags 2'!G294="missing", "missing", 'procTags 2'!G294="missing", "missing", 'historyTags 2'!G294="ignore", "ignore", 'onchangeTags 2'!G294="ignore", "ignore", 'procTags 2'!G294="ignore", "ignore")</f>
        <v>ignore</v>
      </c>
      <c r="H294" s="1" t="str" cm="1">
        <f t="array" aca="1" ref="H294" ca="1">_xlfn.IFS('historyTags 2'!H294="have", "have", 'onchangeTags 2'!H294="have", "have", 'procTags 2'!H294="have", "have", 'historyTags 2'!H294="extra", "extra", 'onchangeTags 2'!H294="extra", "extra", 'procTags 2'!H294="extra", "extra", 'historyTags 2'!H294="missing", "missing", 'onchangeTags 2'!H294="missing", "missing", 'procTags 2'!H294="missing", "missing", 'historyTags 2'!H294="ignore", "ignore", 'onchangeTags 2'!H294="ignore", "ignore", 'procTags 2'!H294="ignore", "ignore")</f>
        <v>ignore</v>
      </c>
      <c r="I294" s="1" t="str" cm="1">
        <f t="array" aca="1" ref="I294" ca="1">_xlfn.IFS('historyTags 2'!I294="have", "have", 'onchangeTags 2'!I294="have", "have", 'procTags 2'!I294="have", "have", 'historyTags 2'!I294="extra", "extra", 'onchangeTags 2'!I294="extra", "extra", 'procTags 2'!I294="extra", "extra", 'historyTags 2'!I294="missing", "missing", 'onchangeTags 2'!I294="missing", "missing", 'procTags 2'!I294="missing", "missing", 'historyTags 2'!I294="ignore", "ignore", 'onchangeTags 2'!I294="ignore", "ignore", 'procTags 2'!I294="ignore", "ignore")</f>
        <v>ignore</v>
      </c>
      <c r="J294" s="1" t="str" cm="1">
        <f t="array" aca="1" ref="J294" ca="1">_xlfn.IFS('historyTags 2'!J294="have", "have", 'onchangeTags 2'!J294="have", "have", 'procTags 2'!J294="have", "have", 'historyTags 2'!J294="extra", "extra", 'onchangeTags 2'!J294="extra", "extra", 'procTags 2'!J294="extra", "extra", 'historyTags 2'!J294="missing", "missing", 'onchangeTags 2'!J294="missing", "missing", 'procTags 2'!J294="missing", "missing", 'historyTags 2'!J294="ignore", "ignore", 'onchangeTags 2'!J294="ignore", "ignore", 'procTags 2'!J294="ignore", "ignore")</f>
        <v>ignore</v>
      </c>
      <c r="K294" s="1" t="str" cm="1">
        <f t="array" aca="1" ref="K294" ca="1">_xlfn.IFS('historyTags 2'!K294="have", "have", 'onchangeTags 2'!K294="have", "have", 'procTags 2'!K294="have", "have", 'historyTags 2'!K294="extra", "extra", 'onchangeTags 2'!K294="extra", "extra", 'procTags 2'!K294="extra", "extra", 'historyTags 2'!K294="missing", "missing", 'onchangeTags 2'!K294="missing", "missing", 'procTags 2'!K294="missing", "missing", 'historyTags 2'!K294="ignore", "ignore", 'onchangeTags 2'!K294="ignore", "ignore", 'procTags 2'!K294="ignore", "ignore")</f>
        <v>ignore</v>
      </c>
      <c r="L294" s="1" t="str" cm="1">
        <f t="array" aca="1" ref="L294" ca="1">_xlfn.IFS('historyTags 2'!L294="have", "have", 'onchangeTags 2'!L294="have", "have", 'procTags 2'!L294="have", "have", 'historyTags 2'!L294="extra", "extra", 'onchangeTags 2'!L294="extra", "extra", 'procTags 2'!L294="extra", "extra", 'historyTags 2'!L294="missing", "missing", 'onchangeTags 2'!L294="missing", "missing", 'procTags 2'!L294="missing", "missing", 'historyTags 2'!L294="ignore", "ignore", 'onchangeTags 2'!L294="ignore", "ignore", 'procTags 2'!L294="ignore", "ignore")</f>
        <v>ignore</v>
      </c>
      <c r="M294" s="1" t="str" cm="1">
        <f t="array" aca="1" ref="M294" ca="1">_xlfn.IFS('historyTags 2'!M294="have", "have", 'onchangeTags 2'!M294="have", "have", 'procTags 2'!M294="have", "have", 'historyTags 2'!M294="extra", "extra", 'onchangeTags 2'!M294="extra", "extra", 'procTags 2'!M294="extra", "extra", 'historyTags 2'!M294="missing", "missing", 'onchangeTags 2'!M294="missing", "missing", 'procTags 2'!M294="missing", "missing", 'historyTags 2'!M294="ignore", "ignore", 'onchangeTags 2'!M294="ignore", "ignore", 'procTags 2'!M294="ignore", "ignore")</f>
        <v>ignore</v>
      </c>
      <c r="N294" s="1" t="str" cm="1">
        <f t="array" aca="1" ref="N294" ca="1">_xlfn.IFS('historyTags 2'!N294="have", "have", 'onchangeTags 2'!N294="have", "have", 'procTags 2'!N294="have", "have", 'historyTags 2'!N294="extra", "extra", 'onchangeTags 2'!N294="extra", "extra", 'procTags 2'!N294="extra", "extra", 'historyTags 2'!N294="missing", "missing", 'onchangeTags 2'!N294="missing", "missing", 'procTags 2'!N294="missing", "missing", 'historyTags 2'!N294="ignore", "ignore", 'onchangeTags 2'!N294="ignore", "ignore", 'procTags 2'!N294="ignore", "ignore")</f>
        <v>ignore</v>
      </c>
      <c r="O294" s="1" t="str" cm="1">
        <f t="array" aca="1" ref="O294" ca="1">_xlfn.IFS('historyTags 2'!O294="have", "have", 'onchangeTags 2'!O294="have", "have", 'procTags 2'!O294="have", "have", 'historyTags 2'!O294="extra", "extra", 'onchangeTags 2'!O294="extra", "extra", 'procTags 2'!O294="extra", "extra", 'historyTags 2'!O294="missing", "missing", 'onchangeTags 2'!O294="missing", "missing", 'procTags 2'!O294="missing", "missing", 'historyTags 2'!O294="ignore", "ignore", 'onchangeTags 2'!O294="ignore", "ignore", 'procTags 2'!O294="ignore", "ignore")</f>
        <v>ignore</v>
      </c>
      <c r="P294" s="1" t="str" cm="1">
        <f t="array" aca="1" ref="P294" ca="1">_xlfn.IFS('historyTags 2'!P294="have", "have", 'onchangeTags 2'!P294="have", "have", 'procTags 2'!P294="have", "have", 'historyTags 2'!P294="extra", "extra", 'onchangeTags 2'!P294="extra", "extra", 'procTags 2'!P294="extra", "extra", 'historyTags 2'!P294="missing", "missing", 'onchangeTags 2'!P294="missing", "missing", 'procTags 2'!P294="missing", "missing", 'historyTags 2'!P294="ignore", "ignore", 'onchangeTags 2'!P294="ignore", "ignore", 'procTags 2'!P294="ignore", "ignore")</f>
        <v>ignore</v>
      </c>
    </row>
    <row r="295" spans="1:16" x14ac:dyDescent="0.2">
      <c r="A295" s="1" t="str">
        <f ca="1">IFERROR(__xludf.DUMMYFUNCTION("""COMPUTED_VALUE"""),"temp_high_sp")</f>
        <v>temp_high_sp</v>
      </c>
      <c r="B295" s="1" t="str" cm="1">
        <f t="array" aca="1" ref="B295" ca="1">_xlfn.IFS('historyTags 2'!B295="have", "have", 'onchangeTags 2'!B295="have", "have", 'procTags 2'!B295="have", "have", 'historyTags 2'!B295="extra", "extra", 'onchangeTags 2'!B295="extra", "extra", 'procTags 2'!B295="extra", "extra", 'historyTags 2'!B295="missing", "missing", 'onchangeTags 2'!B295="missing", "missing", 'procTags 2'!B295="missing", "missing", 'historyTags 2'!B295="ignore", "ignore", 'onchangeTags 2'!B295="ignore", "ignore", 'procTags 2'!B295="ignore", "ignore")</f>
        <v>ignore</v>
      </c>
      <c r="C295" s="1" t="str" cm="1">
        <f t="array" aca="1" ref="C295" ca="1">_xlfn.IFS('historyTags 2'!C295="have", "have", 'onchangeTags 2'!C295="have", "have", 'procTags 2'!C295="have", "have", 'historyTags 2'!C295="extra", "extra", 'onchangeTags 2'!C295="extra", "extra", 'procTags 2'!C295="extra", "extra", 'historyTags 2'!C295="missing", "missing", 'onchangeTags 2'!C295="missing", "missing", 'procTags 2'!C295="missing", "missing", 'historyTags 2'!C295="ignore", "ignore", 'onchangeTags 2'!C295="ignore", "ignore", 'procTags 2'!C295="ignore", "ignore")</f>
        <v>ignore</v>
      </c>
      <c r="D295" s="1" t="str" cm="1">
        <f t="array" aca="1" ref="D295" ca="1">_xlfn.IFS('historyTags 2'!D295="have", "have", 'onchangeTags 2'!D295="have", "have", 'procTags 2'!D295="have", "have", 'historyTags 2'!D295="extra", "extra", 'onchangeTags 2'!D295="extra", "extra", 'procTags 2'!D295="extra", "extra", 'historyTags 2'!D295="missing", "missing", 'onchangeTags 2'!D295="missing", "missing", 'procTags 2'!D295="missing", "missing", 'historyTags 2'!D295="ignore", "ignore", 'onchangeTags 2'!D295="ignore", "ignore", 'procTags 2'!D295="ignore", "ignore")</f>
        <v>ignore</v>
      </c>
      <c r="E295" s="1" t="str" cm="1">
        <f t="array" aca="1" ref="E295" ca="1">_xlfn.IFS('historyTags 2'!E295="have", "have", 'onchangeTags 2'!E295="have", "have", 'procTags 2'!E295="have", "have", 'historyTags 2'!E295="extra", "extra", 'onchangeTags 2'!E295="extra", "extra", 'procTags 2'!E295="extra", "extra", 'historyTags 2'!E295="missing", "missing", 'onchangeTags 2'!E295="missing", "missing", 'procTags 2'!E295="missing", "missing", 'historyTags 2'!E295="ignore", "ignore", 'onchangeTags 2'!E295="ignore", "ignore", 'procTags 2'!E295="ignore", "ignore")</f>
        <v>ignore</v>
      </c>
      <c r="F295" s="1" t="str" cm="1">
        <f t="array" aca="1" ref="F295" ca="1">_xlfn.IFS('historyTags 2'!F295="have", "have", 'onchangeTags 2'!F295="have", "have", 'procTags 2'!F295="have", "have", 'historyTags 2'!F295="extra", "extra", 'onchangeTags 2'!F295="extra", "extra", 'procTags 2'!F295="extra", "extra", 'historyTags 2'!F295="missing", "missing", 'onchangeTags 2'!F295="missing", "missing", 'procTags 2'!F295="missing", "missing", 'historyTags 2'!F295="ignore", "ignore", 'onchangeTags 2'!F295="ignore", "ignore", 'procTags 2'!F295="ignore", "ignore")</f>
        <v>ignore</v>
      </c>
      <c r="G295" s="1" t="str" cm="1">
        <f t="array" aca="1" ref="G295" ca="1">_xlfn.IFS('historyTags 2'!G295="have", "have", 'onchangeTags 2'!G295="have", "have", 'procTags 2'!G295="have", "have", 'historyTags 2'!G295="extra", "extra", 'onchangeTags 2'!G295="extra", "extra", 'procTags 2'!G295="extra", "extra", 'historyTags 2'!G295="missing", "missing", 'onchangeTags 2'!G295="missing", "missing", 'procTags 2'!G295="missing", "missing", 'historyTags 2'!G295="ignore", "ignore", 'onchangeTags 2'!G295="ignore", "ignore", 'procTags 2'!G295="ignore", "ignore")</f>
        <v>ignore</v>
      </c>
      <c r="H295" s="1" t="str" cm="1">
        <f t="array" aca="1" ref="H295" ca="1">_xlfn.IFS('historyTags 2'!H295="have", "have", 'onchangeTags 2'!H295="have", "have", 'procTags 2'!H295="have", "have", 'historyTags 2'!H295="extra", "extra", 'onchangeTags 2'!H295="extra", "extra", 'procTags 2'!H295="extra", "extra", 'historyTags 2'!H295="missing", "missing", 'onchangeTags 2'!H295="missing", "missing", 'procTags 2'!H295="missing", "missing", 'historyTags 2'!H295="ignore", "ignore", 'onchangeTags 2'!H295="ignore", "ignore", 'procTags 2'!H295="ignore", "ignore")</f>
        <v>ignore</v>
      </c>
      <c r="I295" s="1" t="str" cm="1">
        <f t="array" aca="1" ref="I295" ca="1">_xlfn.IFS('historyTags 2'!I295="have", "have", 'onchangeTags 2'!I295="have", "have", 'procTags 2'!I295="have", "have", 'historyTags 2'!I295="extra", "extra", 'onchangeTags 2'!I295="extra", "extra", 'procTags 2'!I295="extra", "extra", 'historyTags 2'!I295="missing", "missing", 'onchangeTags 2'!I295="missing", "missing", 'procTags 2'!I295="missing", "missing", 'historyTags 2'!I295="ignore", "ignore", 'onchangeTags 2'!I295="ignore", "ignore", 'procTags 2'!I295="ignore", "ignore")</f>
        <v>ignore</v>
      </c>
      <c r="J295" s="1" t="str" cm="1">
        <f t="array" aca="1" ref="J295" ca="1">_xlfn.IFS('historyTags 2'!J295="have", "have", 'onchangeTags 2'!J295="have", "have", 'procTags 2'!J295="have", "have", 'historyTags 2'!J295="extra", "extra", 'onchangeTags 2'!J295="extra", "extra", 'procTags 2'!J295="extra", "extra", 'historyTags 2'!J295="missing", "missing", 'onchangeTags 2'!J295="missing", "missing", 'procTags 2'!J295="missing", "missing", 'historyTags 2'!J295="ignore", "ignore", 'onchangeTags 2'!J295="ignore", "ignore", 'procTags 2'!J295="ignore", "ignore")</f>
        <v>ignore</v>
      </c>
      <c r="K295" s="1" t="str" cm="1">
        <f t="array" aca="1" ref="K295" ca="1">_xlfn.IFS('historyTags 2'!K295="have", "have", 'onchangeTags 2'!K295="have", "have", 'procTags 2'!K295="have", "have", 'historyTags 2'!K295="extra", "extra", 'onchangeTags 2'!K295="extra", "extra", 'procTags 2'!K295="extra", "extra", 'historyTags 2'!K295="missing", "missing", 'onchangeTags 2'!K295="missing", "missing", 'procTags 2'!K295="missing", "missing", 'historyTags 2'!K295="ignore", "ignore", 'onchangeTags 2'!K295="ignore", "ignore", 'procTags 2'!K295="ignore", "ignore")</f>
        <v>ignore</v>
      </c>
      <c r="L295" s="1" t="str" cm="1">
        <f t="array" aca="1" ref="L295" ca="1">_xlfn.IFS('historyTags 2'!L295="have", "have", 'onchangeTags 2'!L295="have", "have", 'procTags 2'!L295="have", "have", 'historyTags 2'!L295="extra", "extra", 'onchangeTags 2'!L295="extra", "extra", 'procTags 2'!L295="extra", "extra", 'historyTags 2'!L295="missing", "missing", 'onchangeTags 2'!L295="missing", "missing", 'procTags 2'!L295="missing", "missing", 'historyTags 2'!L295="ignore", "ignore", 'onchangeTags 2'!L295="ignore", "ignore", 'procTags 2'!L295="ignore", "ignore")</f>
        <v>ignore</v>
      </c>
      <c r="M295" s="1" t="str" cm="1">
        <f t="array" aca="1" ref="M295" ca="1">_xlfn.IFS('historyTags 2'!M295="have", "have", 'onchangeTags 2'!M295="have", "have", 'procTags 2'!M295="have", "have", 'historyTags 2'!M295="extra", "extra", 'onchangeTags 2'!M295="extra", "extra", 'procTags 2'!M295="extra", "extra", 'historyTags 2'!M295="missing", "missing", 'onchangeTags 2'!M295="missing", "missing", 'procTags 2'!M295="missing", "missing", 'historyTags 2'!M295="ignore", "ignore", 'onchangeTags 2'!M295="ignore", "ignore", 'procTags 2'!M295="ignore", "ignore")</f>
        <v>ignore</v>
      </c>
      <c r="N295" s="1" t="str" cm="1">
        <f t="array" aca="1" ref="N295" ca="1">_xlfn.IFS('historyTags 2'!N295="have", "have", 'onchangeTags 2'!N295="have", "have", 'procTags 2'!N295="have", "have", 'historyTags 2'!N295="extra", "extra", 'onchangeTags 2'!N295="extra", "extra", 'procTags 2'!N295="extra", "extra", 'historyTags 2'!N295="missing", "missing", 'onchangeTags 2'!N295="missing", "missing", 'procTags 2'!N295="missing", "missing", 'historyTags 2'!N295="ignore", "ignore", 'onchangeTags 2'!N295="ignore", "ignore", 'procTags 2'!N295="ignore", "ignore")</f>
        <v>ignore</v>
      </c>
      <c r="O295" s="1" t="str" cm="1">
        <f t="array" aca="1" ref="O295" ca="1">_xlfn.IFS('historyTags 2'!O295="have", "have", 'onchangeTags 2'!O295="have", "have", 'procTags 2'!O295="have", "have", 'historyTags 2'!O295="extra", "extra", 'onchangeTags 2'!O295="extra", "extra", 'procTags 2'!O295="extra", "extra", 'historyTags 2'!O295="missing", "missing", 'onchangeTags 2'!O295="missing", "missing", 'procTags 2'!O295="missing", "missing", 'historyTags 2'!O295="ignore", "ignore", 'onchangeTags 2'!O295="ignore", "ignore", 'procTags 2'!O295="ignore", "ignore")</f>
        <v>ignore</v>
      </c>
      <c r="P295" s="1" t="str" cm="1">
        <f t="array" aca="1" ref="P295" ca="1">_xlfn.IFS('historyTags 2'!P295="have", "have", 'onchangeTags 2'!P295="have", "have", 'procTags 2'!P295="have", "have", 'historyTags 2'!P295="extra", "extra", 'onchangeTags 2'!P295="extra", "extra", 'procTags 2'!P295="extra", "extra", 'historyTags 2'!P295="missing", "missing", 'onchangeTags 2'!P295="missing", "missing", 'procTags 2'!P295="missing", "missing", 'historyTags 2'!P295="ignore", "ignore", 'onchangeTags 2'!P295="ignore", "ignore", 'procTags 2'!P295="ignore", "ignore")</f>
        <v>ignore</v>
      </c>
    </row>
    <row r="296" spans="1:16" x14ac:dyDescent="0.2">
      <c r="A296" s="1" t="str">
        <f ca="1">IFERROR(__xludf.DUMMYFUNCTION("""COMPUTED_VALUE"""),"temp_low_sp")</f>
        <v>temp_low_sp</v>
      </c>
      <c r="B296" s="1" t="str" cm="1">
        <f t="array" aca="1" ref="B296" ca="1">_xlfn.IFS('historyTags 2'!B296="have", "have", 'onchangeTags 2'!B296="have", "have", 'procTags 2'!B296="have", "have", 'historyTags 2'!B296="extra", "extra", 'onchangeTags 2'!B296="extra", "extra", 'procTags 2'!B296="extra", "extra", 'historyTags 2'!B296="missing", "missing", 'onchangeTags 2'!B296="missing", "missing", 'procTags 2'!B296="missing", "missing", 'historyTags 2'!B296="ignore", "ignore", 'onchangeTags 2'!B296="ignore", "ignore", 'procTags 2'!B296="ignore", "ignore")</f>
        <v>ignore</v>
      </c>
      <c r="C296" s="1" t="str" cm="1">
        <f t="array" aca="1" ref="C296" ca="1">_xlfn.IFS('historyTags 2'!C296="have", "have", 'onchangeTags 2'!C296="have", "have", 'procTags 2'!C296="have", "have", 'historyTags 2'!C296="extra", "extra", 'onchangeTags 2'!C296="extra", "extra", 'procTags 2'!C296="extra", "extra", 'historyTags 2'!C296="missing", "missing", 'onchangeTags 2'!C296="missing", "missing", 'procTags 2'!C296="missing", "missing", 'historyTags 2'!C296="ignore", "ignore", 'onchangeTags 2'!C296="ignore", "ignore", 'procTags 2'!C296="ignore", "ignore")</f>
        <v>ignore</v>
      </c>
      <c r="D296" s="1" t="str" cm="1">
        <f t="array" aca="1" ref="D296" ca="1">_xlfn.IFS('historyTags 2'!D296="have", "have", 'onchangeTags 2'!D296="have", "have", 'procTags 2'!D296="have", "have", 'historyTags 2'!D296="extra", "extra", 'onchangeTags 2'!D296="extra", "extra", 'procTags 2'!D296="extra", "extra", 'historyTags 2'!D296="missing", "missing", 'onchangeTags 2'!D296="missing", "missing", 'procTags 2'!D296="missing", "missing", 'historyTags 2'!D296="ignore", "ignore", 'onchangeTags 2'!D296="ignore", "ignore", 'procTags 2'!D296="ignore", "ignore")</f>
        <v>ignore</v>
      </c>
      <c r="E296" s="1" t="str" cm="1">
        <f t="array" aca="1" ref="E296" ca="1">_xlfn.IFS('historyTags 2'!E296="have", "have", 'onchangeTags 2'!E296="have", "have", 'procTags 2'!E296="have", "have", 'historyTags 2'!E296="extra", "extra", 'onchangeTags 2'!E296="extra", "extra", 'procTags 2'!E296="extra", "extra", 'historyTags 2'!E296="missing", "missing", 'onchangeTags 2'!E296="missing", "missing", 'procTags 2'!E296="missing", "missing", 'historyTags 2'!E296="ignore", "ignore", 'onchangeTags 2'!E296="ignore", "ignore", 'procTags 2'!E296="ignore", "ignore")</f>
        <v>ignore</v>
      </c>
      <c r="F296" s="1" t="str" cm="1">
        <f t="array" aca="1" ref="F296" ca="1">_xlfn.IFS('historyTags 2'!F296="have", "have", 'onchangeTags 2'!F296="have", "have", 'procTags 2'!F296="have", "have", 'historyTags 2'!F296="extra", "extra", 'onchangeTags 2'!F296="extra", "extra", 'procTags 2'!F296="extra", "extra", 'historyTags 2'!F296="missing", "missing", 'onchangeTags 2'!F296="missing", "missing", 'procTags 2'!F296="missing", "missing", 'historyTags 2'!F296="ignore", "ignore", 'onchangeTags 2'!F296="ignore", "ignore", 'procTags 2'!F296="ignore", "ignore")</f>
        <v>ignore</v>
      </c>
      <c r="G296" s="1" t="str" cm="1">
        <f t="array" aca="1" ref="G296" ca="1">_xlfn.IFS('historyTags 2'!G296="have", "have", 'onchangeTags 2'!G296="have", "have", 'procTags 2'!G296="have", "have", 'historyTags 2'!G296="extra", "extra", 'onchangeTags 2'!G296="extra", "extra", 'procTags 2'!G296="extra", "extra", 'historyTags 2'!G296="missing", "missing", 'onchangeTags 2'!G296="missing", "missing", 'procTags 2'!G296="missing", "missing", 'historyTags 2'!G296="ignore", "ignore", 'onchangeTags 2'!G296="ignore", "ignore", 'procTags 2'!G296="ignore", "ignore")</f>
        <v>ignore</v>
      </c>
      <c r="H296" s="1" t="str" cm="1">
        <f t="array" aca="1" ref="H296" ca="1">_xlfn.IFS('historyTags 2'!H296="have", "have", 'onchangeTags 2'!H296="have", "have", 'procTags 2'!H296="have", "have", 'historyTags 2'!H296="extra", "extra", 'onchangeTags 2'!H296="extra", "extra", 'procTags 2'!H296="extra", "extra", 'historyTags 2'!H296="missing", "missing", 'onchangeTags 2'!H296="missing", "missing", 'procTags 2'!H296="missing", "missing", 'historyTags 2'!H296="ignore", "ignore", 'onchangeTags 2'!H296="ignore", "ignore", 'procTags 2'!H296="ignore", "ignore")</f>
        <v>ignore</v>
      </c>
      <c r="I296" s="1" t="str" cm="1">
        <f t="array" aca="1" ref="I296" ca="1">_xlfn.IFS('historyTags 2'!I296="have", "have", 'onchangeTags 2'!I296="have", "have", 'procTags 2'!I296="have", "have", 'historyTags 2'!I296="extra", "extra", 'onchangeTags 2'!I296="extra", "extra", 'procTags 2'!I296="extra", "extra", 'historyTags 2'!I296="missing", "missing", 'onchangeTags 2'!I296="missing", "missing", 'procTags 2'!I296="missing", "missing", 'historyTags 2'!I296="ignore", "ignore", 'onchangeTags 2'!I296="ignore", "ignore", 'procTags 2'!I296="ignore", "ignore")</f>
        <v>ignore</v>
      </c>
      <c r="J296" s="1" t="str" cm="1">
        <f t="array" aca="1" ref="J296" ca="1">_xlfn.IFS('historyTags 2'!J296="have", "have", 'onchangeTags 2'!J296="have", "have", 'procTags 2'!J296="have", "have", 'historyTags 2'!J296="extra", "extra", 'onchangeTags 2'!J296="extra", "extra", 'procTags 2'!J296="extra", "extra", 'historyTags 2'!J296="missing", "missing", 'onchangeTags 2'!J296="missing", "missing", 'procTags 2'!J296="missing", "missing", 'historyTags 2'!J296="ignore", "ignore", 'onchangeTags 2'!J296="ignore", "ignore", 'procTags 2'!J296="ignore", "ignore")</f>
        <v>ignore</v>
      </c>
      <c r="K296" s="1" t="str" cm="1">
        <f t="array" aca="1" ref="K296" ca="1">_xlfn.IFS('historyTags 2'!K296="have", "have", 'onchangeTags 2'!K296="have", "have", 'procTags 2'!K296="have", "have", 'historyTags 2'!K296="extra", "extra", 'onchangeTags 2'!K296="extra", "extra", 'procTags 2'!K296="extra", "extra", 'historyTags 2'!K296="missing", "missing", 'onchangeTags 2'!K296="missing", "missing", 'procTags 2'!K296="missing", "missing", 'historyTags 2'!K296="ignore", "ignore", 'onchangeTags 2'!K296="ignore", "ignore", 'procTags 2'!K296="ignore", "ignore")</f>
        <v>ignore</v>
      </c>
      <c r="L296" s="1" t="str" cm="1">
        <f t="array" aca="1" ref="L296" ca="1">_xlfn.IFS('historyTags 2'!L296="have", "have", 'onchangeTags 2'!L296="have", "have", 'procTags 2'!L296="have", "have", 'historyTags 2'!L296="extra", "extra", 'onchangeTags 2'!L296="extra", "extra", 'procTags 2'!L296="extra", "extra", 'historyTags 2'!L296="missing", "missing", 'onchangeTags 2'!L296="missing", "missing", 'procTags 2'!L296="missing", "missing", 'historyTags 2'!L296="ignore", "ignore", 'onchangeTags 2'!L296="ignore", "ignore", 'procTags 2'!L296="ignore", "ignore")</f>
        <v>ignore</v>
      </c>
      <c r="M296" s="1" t="str" cm="1">
        <f t="array" aca="1" ref="M296" ca="1">_xlfn.IFS('historyTags 2'!M296="have", "have", 'onchangeTags 2'!M296="have", "have", 'procTags 2'!M296="have", "have", 'historyTags 2'!M296="extra", "extra", 'onchangeTags 2'!M296="extra", "extra", 'procTags 2'!M296="extra", "extra", 'historyTags 2'!M296="missing", "missing", 'onchangeTags 2'!M296="missing", "missing", 'procTags 2'!M296="missing", "missing", 'historyTags 2'!M296="ignore", "ignore", 'onchangeTags 2'!M296="ignore", "ignore", 'procTags 2'!M296="ignore", "ignore")</f>
        <v>ignore</v>
      </c>
      <c r="N296" s="1" t="str" cm="1">
        <f t="array" aca="1" ref="N296" ca="1">_xlfn.IFS('historyTags 2'!N296="have", "have", 'onchangeTags 2'!N296="have", "have", 'procTags 2'!N296="have", "have", 'historyTags 2'!N296="extra", "extra", 'onchangeTags 2'!N296="extra", "extra", 'procTags 2'!N296="extra", "extra", 'historyTags 2'!N296="missing", "missing", 'onchangeTags 2'!N296="missing", "missing", 'procTags 2'!N296="missing", "missing", 'historyTags 2'!N296="ignore", "ignore", 'onchangeTags 2'!N296="ignore", "ignore", 'procTags 2'!N296="ignore", "ignore")</f>
        <v>ignore</v>
      </c>
      <c r="O296" s="1" t="str" cm="1">
        <f t="array" aca="1" ref="O296" ca="1">_xlfn.IFS('historyTags 2'!O296="have", "have", 'onchangeTags 2'!O296="have", "have", 'procTags 2'!O296="have", "have", 'historyTags 2'!O296="extra", "extra", 'onchangeTags 2'!O296="extra", "extra", 'procTags 2'!O296="extra", "extra", 'historyTags 2'!O296="missing", "missing", 'onchangeTags 2'!O296="missing", "missing", 'procTags 2'!O296="missing", "missing", 'historyTags 2'!O296="ignore", "ignore", 'onchangeTags 2'!O296="ignore", "ignore", 'procTags 2'!O296="ignore", "ignore")</f>
        <v>ignore</v>
      </c>
      <c r="P296" s="1" t="str" cm="1">
        <f t="array" aca="1" ref="P296" ca="1">_xlfn.IFS('historyTags 2'!P296="have", "have", 'onchangeTags 2'!P296="have", "have", 'procTags 2'!P296="have", "have", 'historyTags 2'!P296="extra", "extra", 'onchangeTags 2'!P296="extra", "extra", 'procTags 2'!P296="extra", "extra", 'historyTags 2'!P296="missing", "missing", 'onchangeTags 2'!P296="missing", "missing", 'procTags 2'!P296="missing", "missing", 'historyTags 2'!P296="ignore", "ignore", 'onchangeTags 2'!P296="ignore", "ignore", 'procTags 2'!P296="ignore", "ignore")</f>
        <v>ignore</v>
      </c>
    </row>
    <row r="297" spans="1:16" x14ac:dyDescent="0.2">
      <c r="A297" s="1" t="str">
        <f ca="1">IFERROR(__xludf.DUMMYFUNCTION("""COMPUTED_VALUE"""),"temp_midday_offset_sp")</f>
        <v>temp_midday_offset_sp</v>
      </c>
      <c r="B297" s="1" t="str" cm="1">
        <f t="array" aca="1" ref="B297" ca="1">_xlfn.IFS('historyTags 2'!B297="have", "have", 'onchangeTags 2'!B297="have", "have", 'procTags 2'!B297="have", "have", 'historyTags 2'!B297="extra", "extra", 'onchangeTags 2'!B297="extra", "extra", 'procTags 2'!B297="extra", "extra", 'historyTags 2'!B297="missing", "missing", 'onchangeTags 2'!B297="missing", "missing", 'procTags 2'!B297="missing", "missing", 'historyTags 2'!B297="ignore", "ignore", 'onchangeTags 2'!B297="ignore", "ignore", 'procTags 2'!B297="ignore", "ignore")</f>
        <v>ignore</v>
      </c>
      <c r="C297" s="1" t="str" cm="1">
        <f t="array" aca="1" ref="C297" ca="1">_xlfn.IFS('historyTags 2'!C297="have", "have", 'onchangeTags 2'!C297="have", "have", 'procTags 2'!C297="have", "have", 'historyTags 2'!C297="extra", "extra", 'onchangeTags 2'!C297="extra", "extra", 'procTags 2'!C297="extra", "extra", 'historyTags 2'!C297="missing", "missing", 'onchangeTags 2'!C297="missing", "missing", 'procTags 2'!C297="missing", "missing", 'historyTags 2'!C297="ignore", "ignore", 'onchangeTags 2'!C297="ignore", "ignore", 'procTags 2'!C297="ignore", "ignore")</f>
        <v>ignore</v>
      </c>
      <c r="D297" s="1" t="str" cm="1">
        <f t="array" aca="1" ref="D297" ca="1">_xlfn.IFS('historyTags 2'!D297="have", "have", 'onchangeTags 2'!D297="have", "have", 'procTags 2'!D297="have", "have", 'historyTags 2'!D297="extra", "extra", 'onchangeTags 2'!D297="extra", "extra", 'procTags 2'!D297="extra", "extra", 'historyTags 2'!D297="missing", "missing", 'onchangeTags 2'!D297="missing", "missing", 'procTags 2'!D297="missing", "missing", 'historyTags 2'!D297="ignore", "ignore", 'onchangeTags 2'!D297="ignore", "ignore", 'procTags 2'!D297="ignore", "ignore")</f>
        <v>ignore</v>
      </c>
      <c r="E297" s="1" t="str" cm="1">
        <f t="array" aca="1" ref="E297" ca="1">_xlfn.IFS('historyTags 2'!E297="have", "have", 'onchangeTags 2'!E297="have", "have", 'procTags 2'!E297="have", "have", 'historyTags 2'!E297="extra", "extra", 'onchangeTags 2'!E297="extra", "extra", 'procTags 2'!E297="extra", "extra", 'historyTags 2'!E297="missing", "missing", 'onchangeTags 2'!E297="missing", "missing", 'procTags 2'!E297="missing", "missing", 'historyTags 2'!E297="ignore", "ignore", 'onchangeTags 2'!E297="ignore", "ignore", 'procTags 2'!E297="ignore", "ignore")</f>
        <v>ignore</v>
      </c>
      <c r="F297" s="1" t="str" cm="1">
        <f t="array" aca="1" ref="F297" ca="1">_xlfn.IFS('historyTags 2'!F297="have", "have", 'onchangeTags 2'!F297="have", "have", 'procTags 2'!F297="have", "have", 'historyTags 2'!F297="extra", "extra", 'onchangeTags 2'!F297="extra", "extra", 'procTags 2'!F297="extra", "extra", 'historyTags 2'!F297="missing", "missing", 'onchangeTags 2'!F297="missing", "missing", 'procTags 2'!F297="missing", "missing", 'historyTags 2'!F297="ignore", "ignore", 'onchangeTags 2'!F297="ignore", "ignore", 'procTags 2'!F297="ignore", "ignore")</f>
        <v>ignore</v>
      </c>
      <c r="G297" s="1" t="str" cm="1">
        <f t="array" aca="1" ref="G297" ca="1">_xlfn.IFS('historyTags 2'!G297="have", "have", 'onchangeTags 2'!G297="have", "have", 'procTags 2'!G297="have", "have", 'historyTags 2'!G297="extra", "extra", 'onchangeTags 2'!G297="extra", "extra", 'procTags 2'!G297="extra", "extra", 'historyTags 2'!G297="missing", "missing", 'onchangeTags 2'!G297="missing", "missing", 'procTags 2'!G297="missing", "missing", 'historyTags 2'!G297="ignore", "ignore", 'onchangeTags 2'!G297="ignore", "ignore", 'procTags 2'!G297="ignore", "ignore")</f>
        <v>ignore</v>
      </c>
      <c r="H297" s="1" t="str" cm="1">
        <f t="array" aca="1" ref="H297" ca="1">_xlfn.IFS('historyTags 2'!H297="have", "have", 'onchangeTags 2'!H297="have", "have", 'procTags 2'!H297="have", "have", 'historyTags 2'!H297="extra", "extra", 'onchangeTags 2'!H297="extra", "extra", 'procTags 2'!H297="extra", "extra", 'historyTags 2'!H297="missing", "missing", 'onchangeTags 2'!H297="missing", "missing", 'procTags 2'!H297="missing", "missing", 'historyTags 2'!H297="ignore", "ignore", 'onchangeTags 2'!H297="ignore", "ignore", 'procTags 2'!H297="ignore", "ignore")</f>
        <v>ignore</v>
      </c>
      <c r="I297" s="1" t="str" cm="1">
        <f t="array" aca="1" ref="I297" ca="1">_xlfn.IFS('historyTags 2'!I297="have", "have", 'onchangeTags 2'!I297="have", "have", 'procTags 2'!I297="have", "have", 'historyTags 2'!I297="extra", "extra", 'onchangeTags 2'!I297="extra", "extra", 'procTags 2'!I297="extra", "extra", 'historyTags 2'!I297="missing", "missing", 'onchangeTags 2'!I297="missing", "missing", 'procTags 2'!I297="missing", "missing", 'historyTags 2'!I297="ignore", "ignore", 'onchangeTags 2'!I297="ignore", "ignore", 'procTags 2'!I297="ignore", "ignore")</f>
        <v>ignore</v>
      </c>
      <c r="J297" s="1" t="str" cm="1">
        <f t="array" aca="1" ref="J297" ca="1">_xlfn.IFS('historyTags 2'!J297="have", "have", 'onchangeTags 2'!J297="have", "have", 'procTags 2'!J297="have", "have", 'historyTags 2'!J297="extra", "extra", 'onchangeTags 2'!J297="extra", "extra", 'procTags 2'!J297="extra", "extra", 'historyTags 2'!J297="missing", "missing", 'onchangeTags 2'!J297="missing", "missing", 'procTags 2'!J297="missing", "missing", 'historyTags 2'!J297="ignore", "ignore", 'onchangeTags 2'!J297="ignore", "ignore", 'procTags 2'!J297="ignore", "ignore")</f>
        <v>ignore</v>
      </c>
      <c r="K297" s="1" t="str" cm="1">
        <f t="array" aca="1" ref="K297" ca="1">_xlfn.IFS('historyTags 2'!K297="have", "have", 'onchangeTags 2'!K297="have", "have", 'procTags 2'!K297="have", "have", 'historyTags 2'!K297="extra", "extra", 'onchangeTags 2'!K297="extra", "extra", 'procTags 2'!K297="extra", "extra", 'historyTags 2'!K297="missing", "missing", 'onchangeTags 2'!K297="missing", "missing", 'procTags 2'!K297="missing", "missing", 'historyTags 2'!K297="ignore", "ignore", 'onchangeTags 2'!K297="ignore", "ignore", 'procTags 2'!K297="ignore", "ignore")</f>
        <v>ignore</v>
      </c>
      <c r="L297" s="1" t="str" cm="1">
        <f t="array" aca="1" ref="L297" ca="1">_xlfn.IFS('historyTags 2'!L297="have", "have", 'onchangeTags 2'!L297="have", "have", 'procTags 2'!L297="have", "have", 'historyTags 2'!L297="extra", "extra", 'onchangeTags 2'!L297="extra", "extra", 'procTags 2'!L297="extra", "extra", 'historyTags 2'!L297="missing", "missing", 'onchangeTags 2'!L297="missing", "missing", 'procTags 2'!L297="missing", "missing", 'historyTags 2'!L297="ignore", "ignore", 'onchangeTags 2'!L297="ignore", "ignore", 'procTags 2'!L297="ignore", "ignore")</f>
        <v>ignore</v>
      </c>
      <c r="M297" s="1" t="str" cm="1">
        <f t="array" aca="1" ref="M297" ca="1">_xlfn.IFS('historyTags 2'!M297="have", "have", 'onchangeTags 2'!M297="have", "have", 'procTags 2'!M297="have", "have", 'historyTags 2'!M297="extra", "extra", 'onchangeTags 2'!M297="extra", "extra", 'procTags 2'!M297="extra", "extra", 'historyTags 2'!M297="missing", "missing", 'onchangeTags 2'!M297="missing", "missing", 'procTags 2'!M297="missing", "missing", 'historyTags 2'!M297="ignore", "ignore", 'onchangeTags 2'!M297="ignore", "ignore", 'procTags 2'!M297="ignore", "ignore")</f>
        <v>ignore</v>
      </c>
      <c r="N297" s="1" t="str" cm="1">
        <f t="array" aca="1" ref="N297" ca="1">_xlfn.IFS('historyTags 2'!N297="have", "have", 'onchangeTags 2'!N297="have", "have", 'procTags 2'!N297="have", "have", 'historyTags 2'!N297="extra", "extra", 'onchangeTags 2'!N297="extra", "extra", 'procTags 2'!N297="extra", "extra", 'historyTags 2'!N297="missing", "missing", 'onchangeTags 2'!N297="missing", "missing", 'procTags 2'!N297="missing", "missing", 'historyTags 2'!N297="ignore", "ignore", 'onchangeTags 2'!N297="ignore", "ignore", 'procTags 2'!N297="ignore", "ignore")</f>
        <v>ignore</v>
      </c>
      <c r="O297" s="1" t="str" cm="1">
        <f t="array" aca="1" ref="O297" ca="1">_xlfn.IFS('historyTags 2'!O297="have", "have", 'onchangeTags 2'!O297="have", "have", 'procTags 2'!O297="have", "have", 'historyTags 2'!O297="extra", "extra", 'onchangeTags 2'!O297="extra", "extra", 'procTags 2'!O297="extra", "extra", 'historyTags 2'!O297="missing", "missing", 'onchangeTags 2'!O297="missing", "missing", 'procTags 2'!O297="missing", "missing", 'historyTags 2'!O297="ignore", "ignore", 'onchangeTags 2'!O297="ignore", "ignore", 'procTags 2'!O297="ignore", "ignore")</f>
        <v>ignore</v>
      </c>
      <c r="P297" s="1" t="str" cm="1">
        <f t="array" aca="1" ref="P297" ca="1">_xlfn.IFS('historyTags 2'!P297="have", "have", 'onchangeTags 2'!P297="have", "have", 'procTags 2'!P297="have", "have", 'historyTags 2'!P297="extra", "extra", 'onchangeTags 2'!P297="extra", "extra", 'procTags 2'!P297="extra", "extra", 'historyTags 2'!P297="missing", "missing", 'onchangeTags 2'!P297="missing", "missing", 'procTags 2'!P297="missing", "missing", 'historyTags 2'!P297="ignore", "ignore", 'onchangeTags 2'!P297="ignore", "ignore", 'procTags 2'!P297="ignore", "ignore")</f>
        <v>ignore</v>
      </c>
    </row>
    <row r="298" spans="1:16" x14ac:dyDescent="0.2">
      <c r="A298" s="1" t="str">
        <f ca="1">IFERROR(__xludf.DUMMYFUNCTION("""COMPUTED_VALUE"""),"temp_oscillation_range_abs")</f>
        <v>temp_oscillation_range_abs</v>
      </c>
      <c r="B298" s="1" t="str" cm="1">
        <f t="array" aca="1" ref="B298" ca="1">_xlfn.IFS('historyTags 2'!B298="have", "have", 'onchangeTags 2'!B298="have", "have", 'procTags 2'!B298="have", "have", 'historyTags 2'!B298="extra", "extra", 'onchangeTags 2'!B298="extra", "extra", 'procTags 2'!B298="extra", "extra", 'historyTags 2'!B298="missing", "missing", 'onchangeTags 2'!B298="missing", "missing", 'procTags 2'!B298="missing", "missing", 'historyTags 2'!B298="ignore", "ignore", 'onchangeTags 2'!B298="ignore", "ignore", 'procTags 2'!B298="ignore", "ignore")</f>
        <v>ignore</v>
      </c>
      <c r="C298" s="1" t="str" cm="1">
        <f t="array" aca="1" ref="C298" ca="1">_xlfn.IFS('historyTags 2'!C298="have", "have", 'onchangeTags 2'!C298="have", "have", 'procTags 2'!C298="have", "have", 'historyTags 2'!C298="extra", "extra", 'onchangeTags 2'!C298="extra", "extra", 'procTags 2'!C298="extra", "extra", 'historyTags 2'!C298="missing", "missing", 'onchangeTags 2'!C298="missing", "missing", 'procTags 2'!C298="missing", "missing", 'historyTags 2'!C298="ignore", "ignore", 'onchangeTags 2'!C298="ignore", "ignore", 'procTags 2'!C298="ignore", "ignore")</f>
        <v>ignore</v>
      </c>
      <c r="D298" s="1" t="str" cm="1">
        <f t="array" aca="1" ref="D298" ca="1">_xlfn.IFS('historyTags 2'!D298="have", "have", 'onchangeTags 2'!D298="have", "have", 'procTags 2'!D298="have", "have", 'historyTags 2'!D298="extra", "extra", 'onchangeTags 2'!D298="extra", "extra", 'procTags 2'!D298="extra", "extra", 'historyTags 2'!D298="missing", "missing", 'onchangeTags 2'!D298="missing", "missing", 'procTags 2'!D298="missing", "missing", 'historyTags 2'!D298="ignore", "ignore", 'onchangeTags 2'!D298="ignore", "ignore", 'procTags 2'!D298="ignore", "ignore")</f>
        <v>ignore</v>
      </c>
      <c r="E298" s="1" t="str" cm="1">
        <f t="array" aca="1" ref="E298" ca="1">_xlfn.IFS('historyTags 2'!E298="have", "have", 'onchangeTags 2'!E298="have", "have", 'procTags 2'!E298="have", "have", 'historyTags 2'!E298="extra", "extra", 'onchangeTags 2'!E298="extra", "extra", 'procTags 2'!E298="extra", "extra", 'historyTags 2'!E298="missing", "missing", 'onchangeTags 2'!E298="missing", "missing", 'procTags 2'!E298="missing", "missing", 'historyTags 2'!E298="ignore", "ignore", 'onchangeTags 2'!E298="ignore", "ignore", 'procTags 2'!E298="ignore", "ignore")</f>
        <v>ignore</v>
      </c>
      <c r="F298" s="1" t="str" cm="1">
        <f t="array" aca="1" ref="F298" ca="1">_xlfn.IFS('historyTags 2'!F298="have", "have", 'onchangeTags 2'!F298="have", "have", 'procTags 2'!F298="have", "have", 'historyTags 2'!F298="extra", "extra", 'onchangeTags 2'!F298="extra", "extra", 'procTags 2'!F298="extra", "extra", 'historyTags 2'!F298="missing", "missing", 'onchangeTags 2'!F298="missing", "missing", 'procTags 2'!F298="missing", "missing", 'historyTags 2'!F298="ignore", "ignore", 'onchangeTags 2'!F298="ignore", "ignore", 'procTags 2'!F298="ignore", "ignore")</f>
        <v>ignore</v>
      </c>
      <c r="G298" s="1" t="str" cm="1">
        <f t="array" aca="1" ref="G298" ca="1">_xlfn.IFS('historyTags 2'!G298="have", "have", 'onchangeTags 2'!G298="have", "have", 'procTags 2'!G298="have", "have", 'historyTags 2'!G298="extra", "extra", 'onchangeTags 2'!G298="extra", "extra", 'procTags 2'!G298="extra", "extra", 'historyTags 2'!G298="missing", "missing", 'onchangeTags 2'!G298="missing", "missing", 'procTags 2'!G298="missing", "missing", 'historyTags 2'!G298="ignore", "ignore", 'onchangeTags 2'!G298="ignore", "ignore", 'procTags 2'!G298="ignore", "ignore")</f>
        <v>ignore</v>
      </c>
      <c r="H298" s="1" t="str" cm="1">
        <f t="array" aca="1" ref="H298" ca="1">_xlfn.IFS('historyTags 2'!H298="have", "have", 'onchangeTags 2'!H298="have", "have", 'procTags 2'!H298="have", "have", 'historyTags 2'!H298="extra", "extra", 'onchangeTags 2'!H298="extra", "extra", 'procTags 2'!H298="extra", "extra", 'historyTags 2'!H298="missing", "missing", 'onchangeTags 2'!H298="missing", "missing", 'procTags 2'!H298="missing", "missing", 'historyTags 2'!H298="ignore", "ignore", 'onchangeTags 2'!H298="ignore", "ignore", 'procTags 2'!H298="ignore", "ignore")</f>
        <v>ignore</v>
      </c>
      <c r="I298" s="1" t="str" cm="1">
        <f t="array" aca="1" ref="I298" ca="1">_xlfn.IFS('historyTags 2'!I298="have", "have", 'onchangeTags 2'!I298="have", "have", 'procTags 2'!I298="have", "have", 'historyTags 2'!I298="extra", "extra", 'onchangeTags 2'!I298="extra", "extra", 'procTags 2'!I298="extra", "extra", 'historyTags 2'!I298="missing", "missing", 'onchangeTags 2'!I298="missing", "missing", 'procTags 2'!I298="missing", "missing", 'historyTags 2'!I298="ignore", "ignore", 'onchangeTags 2'!I298="ignore", "ignore", 'procTags 2'!I298="ignore", "ignore")</f>
        <v>ignore</v>
      </c>
      <c r="J298" s="1" t="str" cm="1">
        <f t="array" aca="1" ref="J298" ca="1">_xlfn.IFS('historyTags 2'!J298="have", "have", 'onchangeTags 2'!J298="have", "have", 'procTags 2'!J298="have", "have", 'historyTags 2'!J298="extra", "extra", 'onchangeTags 2'!J298="extra", "extra", 'procTags 2'!J298="extra", "extra", 'historyTags 2'!J298="missing", "missing", 'onchangeTags 2'!J298="missing", "missing", 'procTags 2'!J298="missing", "missing", 'historyTags 2'!J298="ignore", "ignore", 'onchangeTags 2'!J298="ignore", "ignore", 'procTags 2'!J298="ignore", "ignore")</f>
        <v>ignore</v>
      </c>
      <c r="K298" s="1" t="str" cm="1">
        <f t="array" aca="1" ref="K298" ca="1">_xlfn.IFS('historyTags 2'!K298="have", "have", 'onchangeTags 2'!K298="have", "have", 'procTags 2'!K298="have", "have", 'historyTags 2'!K298="extra", "extra", 'onchangeTags 2'!K298="extra", "extra", 'procTags 2'!K298="extra", "extra", 'historyTags 2'!K298="missing", "missing", 'onchangeTags 2'!K298="missing", "missing", 'procTags 2'!K298="missing", "missing", 'historyTags 2'!K298="ignore", "ignore", 'onchangeTags 2'!K298="ignore", "ignore", 'procTags 2'!K298="ignore", "ignore")</f>
        <v>ignore</v>
      </c>
      <c r="L298" s="1" t="str" cm="1">
        <f t="array" aca="1" ref="L298" ca="1">_xlfn.IFS('historyTags 2'!L298="have", "have", 'onchangeTags 2'!L298="have", "have", 'procTags 2'!L298="have", "have", 'historyTags 2'!L298="extra", "extra", 'onchangeTags 2'!L298="extra", "extra", 'procTags 2'!L298="extra", "extra", 'historyTags 2'!L298="missing", "missing", 'onchangeTags 2'!L298="missing", "missing", 'procTags 2'!L298="missing", "missing", 'historyTags 2'!L298="ignore", "ignore", 'onchangeTags 2'!L298="ignore", "ignore", 'procTags 2'!L298="ignore", "ignore")</f>
        <v>ignore</v>
      </c>
      <c r="M298" s="1" t="str" cm="1">
        <f t="array" aca="1" ref="M298" ca="1">_xlfn.IFS('historyTags 2'!M298="have", "have", 'onchangeTags 2'!M298="have", "have", 'procTags 2'!M298="have", "have", 'historyTags 2'!M298="extra", "extra", 'onchangeTags 2'!M298="extra", "extra", 'procTags 2'!M298="extra", "extra", 'historyTags 2'!M298="missing", "missing", 'onchangeTags 2'!M298="missing", "missing", 'procTags 2'!M298="missing", "missing", 'historyTags 2'!M298="ignore", "ignore", 'onchangeTags 2'!M298="ignore", "ignore", 'procTags 2'!M298="ignore", "ignore")</f>
        <v>ignore</v>
      </c>
      <c r="N298" s="1" t="str" cm="1">
        <f t="array" aca="1" ref="N298" ca="1">_xlfn.IFS('historyTags 2'!N298="have", "have", 'onchangeTags 2'!N298="have", "have", 'procTags 2'!N298="have", "have", 'historyTags 2'!N298="extra", "extra", 'onchangeTags 2'!N298="extra", "extra", 'procTags 2'!N298="extra", "extra", 'historyTags 2'!N298="missing", "missing", 'onchangeTags 2'!N298="missing", "missing", 'procTags 2'!N298="missing", "missing", 'historyTags 2'!N298="ignore", "ignore", 'onchangeTags 2'!N298="ignore", "ignore", 'procTags 2'!N298="ignore", "ignore")</f>
        <v>ignore</v>
      </c>
      <c r="O298" s="1" t="str" cm="1">
        <f t="array" aca="1" ref="O298" ca="1">_xlfn.IFS('historyTags 2'!O298="have", "have", 'onchangeTags 2'!O298="have", "have", 'procTags 2'!O298="have", "have", 'historyTags 2'!O298="extra", "extra", 'onchangeTags 2'!O298="extra", "extra", 'procTags 2'!O298="extra", "extra", 'historyTags 2'!O298="missing", "missing", 'onchangeTags 2'!O298="missing", "missing", 'procTags 2'!O298="missing", "missing", 'historyTags 2'!O298="ignore", "ignore", 'onchangeTags 2'!O298="ignore", "ignore", 'procTags 2'!O298="ignore", "ignore")</f>
        <v>ignore</v>
      </c>
      <c r="P298" s="1" t="str" cm="1">
        <f t="array" aca="1" ref="P298" ca="1">_xlfn.IFS('historyTags 2'!P298="have", "have", 'onchangeTags 2'!P298="have", "have", 'procTags 2'!P298="have", "have", 'historyTags 2'!P298="extra", "extra", 'onchangeTags 2'!P298="extra", "extra", 'procTags 2'!P298="extra", "extra", 'historyTags 2'!P298="missing", "missing", 'onchangeTags 2'!P298="missing", "missing", 'procTags 2'!P298="missing", "missing", 'historyTags 2'!P298="ignore", "ignore", 'onchangeTags 2'!P298="ignore", "ignore", 'procTags 2'!P298="ignore", "ignore")</f>
        <v>ignore</v>
      </c>
    </row>
    <row r="299" spans="1:16" x14ac:dyDescent="0.2">
      <c r="A299" s="1" t="str">
        <f ca="1">IFERROR(__xludf.DUMMYFUNCTION("""COMPUTED_VALUE"""),"temp_oscillation_time")</f>
        <v>temp_oscillation_time</v>
      </c>
      <c r="B299" s="1" t="str" cm="1">
        <f t="array" aca="1" ref="B299" ca="1">_xlfn.IFS('historyTags 2'!B299="have", "have", 'onchangeTags 2'!B299="have", "have", 'procTags 2'!B299="have", "have", 'historyTags 2'!B299="extra", "extra", 'onchangeTags 2'!B299="extra", "extra", 'procTags 2'!B299="extra", "extra", 'historyTags 2'!B299="missing", "missing", 'onchangeTags 2'!B299="missing", "missing", 'procTags 2'!B299="missing", "missing", 'historyTags 2'!B299="ignore", "ignore", 'onchangeTags 2'!B299="ignore", "ignore", 'procTags 2'!B299="ignore", "ignore")</f>
        <v>ignore</v>
      </c>
      <c r="C299" s="1" t="str" cm="1">
        <f t="array" aca="1" ref="C299" ca="1">_xlfn.IFS('historyTags 2'!C299="have", "have", 'onchangeTags 2'!C299="have", "have", 'procTags 2'!C299="have", "have", 'historyTags 2'!C299="extra", "extra", 'onchangeTags 2'!C299="extra", "extra", 'procTags 2'!C299="extra", "extra", 'historyTags 2'!C299="missing", "missing", 'onchangeTags 2'!C299="missing", "missing", 'procTags 2'!C299="missing", "missing", 'historyTags 2'!C299="ignore", "ignore", 'onchangeTags 2'!C299="ignore", "ignore", 'procTags 2'!C299="ignore", "ignore")</f>
        <v>ignore</v>
      </c>
      <c r="D299" s="1" t="str" cm="1">
        <f t="array" aca="1" ref="D299" ca="1">_xlfn.IFS('historyTags 2'!D299="have", "have", 'onchangeTags 2'!D299="have", "have", 'procTags 2'!D299="have", "have", 'historyTags 2'!D299="extra", "extra", 'onchangeTags 2'!D299="extra", "extra", 'procTags 2'!D299="extra", "extra", 'historyTags 2'!D299="missing", "missing", 'onchangeTags 2'!D299="missing", "missing", 'procTags 2'!D299="missing", "missing", 'historyTags 2'!D299="ignore", "ignore", 'onchangeTags 2'!D299="ignore", "ignore", 'procTags 2'!D299="ignore", "ignore")</f>
        <v>ignore</v>
      </c>
      <c r="E299" s="1" t="str" cm="1">
        <f t="array" aca="1" ref="E299" ca="1">_xlfn.IFS('historyTags 2'!E299="have", "have", 'onchangeTags 2'!E299="have", "have", 'procTags 2'!E299="have", "have", 'historyTags 2'!E299="extra", "extra", 'onchangeTags 2'!E299="extra", "extra", 'procTags 2'!E299="extra", "extra", 'historyTags 2'!E299="missing", "missing", 'onchangeTags 2'!E299="missing", "missing", 'procTags 2'!E299="missing", "missing", 'historyTags 2'!E299="ignore", "ignore", 'onchangeTags 2'!E299="ignore", "ignore", 'procTags 2'!E299="ignore", "ignore")</f>
        <v>ignore</v>
      </c>
      <c r="F299" s="1" t="str" cm="1">
        <f t="array" aca="1" ref="F299" ca="1">_xlfn.IFS('historyTags 2'!F299="have", "have", 'onchangeTags 2'!F299="have", "have", 'procTags 2'!F299="have", "have", 'historyTags 2'!F299="extra", "extra", 'onchangeTags 2'!F299="extra", "extra", 'procTags 2'!F299="extra", "extra", 'historyTags 2'!F299="missing", "missing", 'onchangeTags 2'!F299="missing", "missing", 'procTags 2'!F299="missing", "missing", 'historyTags 2'!F299="ignore", "ignore", 'onchangeTags 2'!F299="ignore", "ignore", 'procTags 2'!F299="ignore", "ignore")</f>
        <v>ignore</v>
      </c>
      <c r="G299" s="1" t="str" cm="1">
        <f t="array" aca="1" ref="G299" ca="1">_xlfn.IFS('historyTags 2'!G299="have", "have", 'onchangeTags 2'!G299="have", "have", 'procTags 2'!G299="have", "have", 'historyTags 2'!G299="extra", "extra", 'onchangeTags 2'!G299="extra", "extra", 'procTags 2'!G299="extra", "extra", 'historyTags 2'!G299="missing", "missing", 'onchangeTags 2'!G299="missing", "missing", 'procTags 2'!G299="missing", "missing", 'historyTags 2'!G299="ignore", "ignore", 'onchangeTags 2'!G299="ignore", "ignore", 'procTags 2'!G299="ignore", "ignore")</f>
        <v>ignore</v>
      </c>
      <c r="H299" s="1" t="str" cm="1">
        <f t="array" aca="1" ref="H299" ca="1">_xlfn.IFS('historyTags 2'!H299="have", "have", 'onchangeTags 2'!H299="have", "have", 'procTags 2'!H299="have", "have", 'historyTags 2'!H299="extra", "extra", 'onchangeTags 2'!H299="extra", "extra", 'procTags 2'!H299="extra", "extra", 'historyTags 2'!H299="missing", "missing", 'onchangeTags 2'!H299="missing", "missing", 'procTags 2'!H299="missing", "missing", 'historyTags 2'!H299="ignore", "ignore", 'onchangeTags 2'!H299="ignore", "ignore", 'procTags 2'!H299="ignore", "ignore")</f>
        <v>ignore</v>
      </c>
      <c r="I299" s="1" t="str" cm="1">
        <f t="array" aca="1" ref="I299" ca="1">_xlfn.IFS('historyTags 2'!I299="have", "have", 'onchangeTags 2'!I299="have", "have", 'procTags 2'!I299="have", "have", 'historyTags 2'!I299="extra", "extra", 'onchangeTags 2'!I299="extra", "extra", 'procTags 2'!I299="extra", "extra", 'historyTags 2'!I299="missing", "missing", 'onchangeTags 2'!I299="missing", "missing", 'procTags 2'!I299="missing", "missing", 'historyTags 2'!I299="ignore", "ignore", 'onchangeTags 2'!I299="ignore", "ignore", 'procTags 2'!I299="ignore", "ignore")</f>
        <v>ignore</v>
      </c>
      <c r="J299" s="1" t="str" cm="1">
        <f t="array" aca="1" ref="J299" ca="1">_xlfn.IFS('historyTags 2'!J299="have", "have", 'onchangeTags 2'!J299="have", "have", 'procTags 2'!J299="have", "have", 'historyTags 2'!J299="extra", "extra", 'onchangeTags 2'!J299="extra", "extra", 'procTags 2'!J299="extra", "extra", 'historyTags 2'!J299="missing", "missing", 'onchangeTags 2'!J299="missing", "missing", 'procTags 2'!J299="missing", "missing", 'historyTags 2'!J299="ignore", "ignore", 'onchangeTags 2'!J299="ignore", "ignore", 'procTags 2'!J299="ignore", "ignore")</f>
        <v>ignore</v>
      </c>
      <c r="K299" s="1" t="str" cm="1">
        <f t="array" aca="1" ref="K299" ca="1">_xlfn.IFS('historyTags 2'!K299="have", "have", 'onchangeTags 2'!K299="have", "have", 'procTags 2'!K299="have", "have", 'historyTags 2'!K299="extra", "extra", 'onchangeTags 2'!K299="extra", "extra", 'procTags 2'!K299="extra", "extra", 'historyTags 2'!K299="missing", "missing", 'onchangeTags 2'!K299="missing", "missing", 'procTags 2'!K299="missing", "missing", 'historyTags 2'!K299="ignore", "ignore", 'onchangeTags 2'!K299="ignore", "ignore", 'procTags 2'!K299="ignore", "ignore")</f>
        <v>ignore</v>
      </c>
      <c r="L299" s="1" t="str" cm="1">
        <f t="array" aca="1" ref="L299" ca="1">_xlfn.IFS('historyTags 2'!L299="have", "have", 'onchangeTags 2'!L299="have", "have", 'procTags 2'!L299="have", "have", 'historyTags 2'!L299="extra", "extra", 'onchangeTags 2'!L299="extra", "extra", 'procTags 2'!L299="extra", "extra", 'historyTags 2'!L299="missing", "missing", 'onchangeTags 2'!L299="missing", "missing", 'procTags 2'!L299="missing", "missing", 'historyTags 2'!L299="ignore", "ignore", 'onchangeTags 2'!L299="ignore", "ignore", 'procTags 2'!L299="ignore", "ignore")</f>
        <v>ignore</v>
      </c>
      <c r="M299" s="1" t="str" cm="1">
        <f t="array" aca="1" ref="M299" ca="1">_xlfn.IFS('historyTags 2'!M299="have", "have", 'onchangeTags 2'!M299="have", "have", 'procTags 2'!M299="have", "have", 'historyTags 2'!M299="extra", "extra", 'onchangeTags 2'!M299="extra", "extra", 'procTags 2'!M299="extra", "extra", 'historyTags 2'!M299="missing", "missing", 'onchangeTags 2'!M299="missing", "missing", 'procTags 2'!M299="missing", "missing", 'historyTags 2'!M299="ignore", "ignore", 'onchangeTags 2'!M299="ignore", "ignore", 'procTags 2'!M299="ignore", "ignore")</f>
        <v>ignore</v>
      </c>
      <c r="N299" s="1" t="str" cm="1">
        <f t="array" aca="1" ref="N299" ca="1">_xlfn.IFS('historyTags 2'!N299="have", "have", 'onchangeTags 2'!N299="have", "have", 'procTags 2'!N299="have", "have", 'historyTags 2'!N299="extra", "extra", 'onchangeTags 2'!N299="extra", "extra", 'procTags 2'!N299="extra", "extra", 'historyTags 2'!N299="missing", "missing", 'onchangeTags 2'!N299="missing", "missing", 'procTags 2'!N299="missing", "missing", 'historyTags 2'!N299="ignore", "ignore", 'onchangeTags 2'!N299="ignore", "ignore", 'procTags 2'!N299="ignore", "ignore")</f>
        <v>ignore</v>
      </c>
      <c r="O299" s="1" t="str" cm="1">
        <f t="array" aca="1" ref="O299" ca="1">_xlfn.IFS('historyTags 2'!O299="have", "have", 'onchangeTags 2'!O299="have", "have", 'procTags 2'!O299="have", "have", 'historyTags 2'!O299="extra", "extra", 'onchangeTags 2'!O299="extra", "extra", 'procTags 2'!O299="extra", "extra", 'historyTags 2'!O299="missing", "missing", 'onchangeTags 2'!O299="missing", "missing", 'procTags 2'!O299="missing", "missing", 'historyTags 2'!O299="ignore", "ignore", 'onchangeTags 2'!O299="ignore", "ignore", 'procTags 2'!O299="ignore", "ignore")</f>
        <v>ignore</v>
      </c>
      <c r="P299" s="1" t="str" cm="1">
        <f t="array" aca="1" ref="P299" ca="1">_xlfn.IFS('historyTags 2'!P299="have", "have", 'onchangeTags 2'!P299="have", "have", 'procTags 2'!P299="have", "have", 'historyTags 2'!P299="extra", "extra", 'onchangeTags 2'!P299="extra", "extra", 'procTags 2'!P299="extra", "extra", 'historyTags 2'!P299="missing", "missing", 'onchangeTags 2'!P299="missing", "missing", 'procTags 2'!P299="missing", "missing", 'historyTags 2'!P299="ignore", "ignore", 'onchangeTags 2'!P299="ignore", "ignore", 'procTags 2'!P299="ignore", "ignore")</f>
        <v>ignore</v>
      </c>
    </row>
    <row r="300" spans="1:16" x14ac:dyDescent="0.2">
      <c r="A300" s="1" t="str">
        <f ca="1">IFERROR(__xludf.DUMMYFUNCTION("""COMPUTED_VALUE"""),"temp_small_thresh")</f>
        <v>temp_small_thresh</v>
      </c>
      <c r="B300" s="1" t="str" cm="1">
        <f t="array" aca="1" ref="B300" ca="1">_xlfn.IFS('historyTags 2'!B300="have", "have", 'onchangeTags 2'!B300="have", "have", 'procTags 2'!B300="have", "have", 'historyTags 2'!B300="extra", "extra", 'onchangeTags 2'!B300="extra", "extra", 'procTags 2'!B300="extra", "extra", 'historyTags 2'!B300="missing", "missing", 'onchangeTags 2'!B300="missing", "missing", 'procTags 2'!B300="missing", "missing", 'historyTags 2'!B300="ignore", "ignore", 'onchangeTags 2'!B300="ignore", "ignore", 'procTags 2'!B300="ignore", "ignore")</f>
        <v>ignore</v>
      </c>
      <c r="C300" s="1" t="str" cm="1">
        <f t="array" aca="1" ref="C300" ca="1">_xlfn.IFS('historyTags 2'!C300="have", "have", 'onchangeTags 2'!C300="have", "have", 'procTags 2'!C300="have", "have", 'historyTags 2'!C300="extra", "extra", 'onchangeTags 2'!C300="extra", "extra", 'procTags 2'!C300="extra", "extra", 'historyTags 2'!C300="missing", "missing", 'onchangeTags 2'!C300="missing", "missing", 'procTags 2'!C300="missing", "missing", 'historyTags 2'!C300="ignore", "ignore", 'onchangeTags 2'!C300="ignore", "ignore", 'procTags 2'!C300="ignore", "ignore")</f>
        <v>ignore</v>
      </c>
      <c r="D300" s="1" t="str" cm="1">
        <f t="array" aca="1" ref="D300" ca="1">_xlfn.IFS('historyTags 2'!D300="have", "have", 'onchangeTags 2'!D300="have", "have", 'procTags 2'!D300="have", "have", 'historyTags 2'!D300="extra", "extra", 'onchangeTags 2'!D300="extra", "extra", 'procTags 2'!D300="extra", "extra", 'historyTags 2'!D300="missing", "missing", 'onchangeTags 2'!D300="missing", "missing", 'procTags 2'!D300="missing", "missing", 'historyTags 2'!D300="ignore", "ignore", 'onchangeTags 2'!D300="ignore", "ignore", 'procTags 2'!D300="ignore", "ignore")</f>
        <v>ignore</v>
      </c>
      <c r="E300" s="1" t="str" cm="1">
        <f t="array" aca="1" ref="E300" ca="1">_xlfn.IFS('historyTags 2'!E300="have", "have", 'onchangeTags 2'!E300="have", "have", 'procTags 2'!E300="have", "have", 'historyTags 2'!E300="extra", "extra", 'onchangeTags 2'!E300="extra", "extra", 'procTags 2'!E300="extra", "extra", 'historyTags 2'!E300="missing", "missing", 'onchangeTags 2'!E300="missing", "missing", 'procTags 2'!E300="missing", "missing", 'historyTags 2'!E300="ignore", "ignore", 'onchangeTags 2'!E300="ignore", "ignore", 'procTags 2'!E300="ignore", "ignore")</f>
        <v>ignore</v>
      </c>
      <c r="F300" s="1" t="str" cm="1">
        <f t="array" aca="1" ref="F300" ca="1">_xlfn.IFS('historyTags 2'!F300="have", "have", 'onchangeTags 2'!F300="have", "have", 'procTags 2'!F300="have", "have", 'historyTags 2'!F300="extra", "extra", 'onchangeTags 2'!F300="extra", "extra", 'procTags 2'!F300="extra", "extra", 'historyTags 2'!F300="missing", "missing", 'onchangeTags 2'!F300="missing", "missing", 'procTags 2'!F300="missing", "missing", 'historyTags 2'!F300="ignore", "ignore", 'onchangeTags 2'!F300="ignore", "ignore", 'procTags 2'!F300="ignore", "ignore")</f>
        <v>ignore</v>
      </c>
      <c r="G300" s="1" t="str" cm="1">
        <f t="array" aca="1" ref="G300" ca="1">_xlfn.IFS('historyTags 2'!G300="have", "have", 'onchangeTags 2'!G300="have", "have", 'procTags 2'!G300="have", "have", 'historyTags 2'!G300="extra", "extra", 'onchangeTags 2'!G300="extra", "extra", 'procTags 2'!G300="extra", "extra", 'historyTags 2'!G300="missing", "missing", 'onchangeTags 2'!G300="missing", "missing", 'procTags 2'!G300="missing", "missing", 'historyTags 2'!G300="ignore", "ignore", 'onchangeTags 2'!G300="ignore", "ignore", 'procTags 2'!G300="ignore", "ignore")</f>
        <v>ignore</v>
      </c>
      <c r="H300" s="1" t="str" cm="1">
        <f t="array" aca="1" ref="H300" ca="1">_xlfn.IFS('historyTags 2'!H300="have", "have", 'onchangeTags 2'!H300="have", "have", 'procTags 2'!H300="have", "have", 'historyTags 2'!H300="extra", "extra", 'onchangeTags 2'!H300="extra", "extra", 'procTags 2'!H300="extra", "extra", 'historyTags 2'!H300="missing", "missing", 'onchangeTags 2'!H300="missing", "missing", 'procTags 2'!H300="missing", "missing", 'historyTags 2'!H300="ignore", "ignore", 'onchangeTags 2'!H300="ignore", "ignore", 'procTags 2'!H300="ignore", "ignore")</f>
        <v>ignore</v>
      </c>
      <c r="I300" s="1" t="str" cm="1">
        <f t="array" aca="1" ref="I300" ca="1">_xlfn.IFS('historyTags 2'!I300="have", "have", 'onchangeTags 2'!I300="have", "have", 'procTags 2'!I300="have", "have", 'historyTags 2'!I300="extra", "extra", 'onchangeTags 2'!I300="extra", "extra", 'procTags 2'!I300="extra", "extra", 'historyTags 2'!I300="missing", "missing", 'onchangeTags 2'!I300="missing", "missing", 'procTags 2'!I300="missing", "missing", 'historyTags 2'!I300="ignore", "ignore", 'onchangeTags 2'!I300="ignore", "ignore", 'procTags 2'!I300="ignore", "ignore")</f>
        <v>ignore</v>
      </c>
      <c r="J300" s="1" t="str" cm="1">
        <f t="array" aca="1" ref="J300" ca="1">_xlfn.IFS('historyTags 2'!J300="have", "have", 'onchangeTags 2'!J300="have", "have", 'procTags 2'!J300="have", "have", 'historyTags 2'!J300="extra", "extra", 'onchangeTags 2'!J300="extra", "extra", 'procTags 2'!J300="extra", "extra", 'historyTags 2'!J300="missing", "missing", 'onchangeTags 2'!J300="missing", "missing", 'procTags 2'!J300="missing", "missing", 'historyTags 2'!J300="ignore", "ignore", 'onchangeTags 2'!J300="ignore", "ignore", 'procTags 2'!J300="ignore", "ignore")</f>
        <v>ignore</v>
      </c>
      <c r="K300" s="1" t="str" cm="1">
        <f t="array" aca="1" ref="K300" ca="1">_xlfn.IFS('historyTags 2'!K300="have", "have", 'onchangeTags 2'!K300="have", "have", 'procTags 2'!K300="have", "have", 'historyTags 2'!K300="extra", "extra", 'onchangeTags 2'!K300="extra", "extra", 'procTags 2'!K300="extra", "extra", 'historyTags 2'!K300="missing", "missing", 'onchangeTags 2'!K300="missing", "missing", 'procTags 2'!K300="missing", "missing", 'historyTags 2'!K300="ignore", "ignore", 'onchangeTags 2'!K300="ignore", "ignore", 'procTags 2'!K300="ignore", "ignore")</f>
        <v>ignore</v>
      </c>
      <c r="L300" s="1" t="str" cm="1">
        <f t="array" aca="1" ref="L300" ca="1">_xlfn.IFS('historyTags 2'!L300="have", "have", 'onchangeTags 2'!L300="have", "have", 'procTags 2'!L300="have", "have", 'historyTags 2'!L300="extra", "extra", 'onchangeTags 2'!L300="extra", "extra", 'procTags 2'!L300="extra", "extra", 'historyTags 2'!L300="missing", "missing", 'onchangeTags 2'!L300="missing", "missing", 'procTags 2'!L300="missing", "missing", 'historyTags 2'!L300="ignore", "ignore", 'onchangeTags 2'!L300="ignore", "ignore", 'procTags 2'!L300="ignore", "ignore")</f>
        <v>ignore</v>
      </c>
      <c r="M300" s="1" t="str" cm="1">
        <f t="array" aca="1" ref="M300" ca="1">_xlfn.IFS('historyTags 2'!M300="have", "have", 'onchangeTags 2'!M300="have", "have", 'procTags 2'!M300="have", "have", 'historyTags 2'!M300="extra", "extra", 'onchangeTags 2'!M300="extra", "extra", 'procTags 2'!M300="extra", "extra", 'historyTags 2'!M300="missing", "missing", 'onchangeTags 2'!M300="missing", "missing", 'procTags 2'!M300="missing", "missing", 'historyTags 2'!M300="ignore", "ignore", 'onchangeTags 2'!M300="ignore", "ignore", 'procTags 2'!M300="ignore", "ignore")</f>
        <v>ignore</v>
      </c>
      <c r="N300" s="1" t="str" cm="1">
        <f t="array" aca="1" ref="N300" ca="1">_xlfn.IFS('historyTags 2'!N300="have", "have", 'onchangeTags 2'!N300="have", "have", 'procTags 2'!N300="have", "have", 'historyTags 2'!N300="extra", "extra", 'onchangeTags 2'!N300="extra", "extra", 'procTags 2'!N300="extra", "extra", 'historyTags 2'!N300="missing", "missing", 'onchangeTags 2'!N300="missing", "missing", 'procTags 2'!N300="missing", "missing", 'historyTags 2'!N300="ignore", "ignore", 'onchangeTags 2'!N300="ignore", "ignore", 'procTags 2'!N300="ignore", "ignore")</f>
        <v>ignore</v>
      </c>
      <c r="O300" s="1" t="str" cm="1">
        <f t="array" aca="1" ref="O300" ca="1">_xlfn.IFS('historyTags 2'!O300="have", "have", 'onchangeTags 2'!O300="have", "have", 'procTags 2'!O300="have", "have", 'historyTags 2'!O300="extra", "extra", 'onchangeTags 2'!O300="extra", "extra", 'procTags 2'!O300="extra", "extra", 'historyTags 2'!O300="missing", "missing", 'onchangeTags 2'!O300="missing", "missing", 'procTags 2'!O300="missing", "missing", 'historyTags 2'!O300="ignore", "ignore", 'onchangeTags 2'!O300="ignore", "ignore", 'procTags 2'!O300="ignore", "ignore")</f>
        <v>ignore</v>
      </c>
      <c r="P300" s="1" t="str" cm="1">
        <f t="array" aca="1" ref="P300" ca="1">_xlfn.IFS('historyTags 2'!P300="have", "have", 'onchangeTags 2'!P300="have", "have", 'procTags 2'!P300="have", "have", 'historyTags 2'!P300="extra", "extra", 'onchangeTags 2'!P300="extra", "extra", 'procTags 2'!P300="extra", "extra", 'historyTags 2'!P300="missing", "missing", 'onchangeTags 2'!P300="missing", "missing", 'procTags 2'!P300="missing", "missing", 'historyTags 2'!P300="ignore", "ignore", 'onchangeTags 2'!P300="ignore", "ignore", 'procTags 2'!P300="ignore", "ignore")</f>
        <v>ignore</v>
      </c>
    </row>
    <row r="301" spans="1:16" x14ac:dyDescent="0.2">
      <c r="A301" s="1" t="str">
        <f ca="1">IFERROR(__xludf.DUMMYFUNCTION("""COMPUTED_VALUE"""),"temp_small_timer")</f>
        <v>temp_small_timer</v>
      </c>
      <c r="B301" s="1" t="str" cm="1">
        <f t="array" aca="1" ref="B301" ca="1">_xlfn.IFS('historyTags 2'!B301="have", "have", 'onchangeTags 2'!B301="have", "have", 'procTags 2'!B301="have", "have", 'historyTags 2'!B301="extra", "extra", 'onchangeTags 2'!B301="extra", "extra", 'procTags 2'!B301="extra", "extra", 'historyTags 2'!B301="missing", "missing", 'onchangeTags 2'!B301="missing", "missing", 'procTags 2'!B301="missing", "missing", 'historyTags 2'!B301="ignore", "ignore", 'onchangeTags 2'!B301="ignore", "ignore", 'procTags 2'!B301="ignore", "ignore")</f>
        <v>ignore</v>
      </c>
      <c r="C301" s="1" t="str" cm="1">
        <f t="array" aca="1" ref="C301" ca="1">_xlfn.IFS('historyTags 2'!C301="have", "have", 'onchangeTags 2'!C301="have", "have", 'procTags 2'!C301="have", "have", 'historyTags 2'!C301="extra", "extra", 'onchangeTags 2'!C301="extra", "extra", 'procTags 2'!C301="extra", "extra", 'historyTags 2'!C301="missing", "missing", 'onchangeTags 2'!C301="missing", "missing", 'procTags 2'!C301="missing", "missing", 'historyTags 2'!C301="ignore", "ignore", 'onchangeTags 2'!C301="ignore", "ignore", 'procTags 2'!C301="ignore", "ignore")</f>
        <v>ignore</v>
      </c>
      <c r="D301" s="1" t="str" cm="1">
        <f t="array" aca="1" ref="D301" ca="1">_xlfn.IFS('historyTags 2'!D301="have", "have", 'onchangeTags 2'!D301="have", "have", 'procTags 2'!D301="have", "have", 'historyTags 2'!D301="extra", "extra", 'onchangeTags 2'!D301="extra", "extra", 'procTags 2'!D301="extra", "extra", 'historyTags 2'!D301="missing", "missing", 'onchangeTags 2'!D301="missing", "missing", 'procTags 2'!D301="missing", "missing", 'historyTags 2'!D301="ignore", "ignore", 'onchangeTags 2'!D301="ignore", "ignore", 'procTags 2'!D301="ignore", "ignore")</f>
        <v>ignore</v>
      </c>
      <c r="E301" s="1" t="str" cm="1">
        <f t="array" aca="1" ref="E301" ca="1">_xlfn.IFS('historyTags 2'!E301="have", "have", 'onchangeTags 2'!E301="have", "have", 'procTags 2'!E301="have", "have", 'historyTags 2'!E301="extra", "extra", 'onchangeTags 2'!E301="extra", "extra", 'procTags 2'!E301="extra", "extra", 'historyTags 2'!E301="missing", "missing", 'onchangeTags 2'!E301="missing", "missing", 'procTags 2'!E301="missing", "missing", 'historyTags 2'!E301="ignore", "ignore", 'onchangeTags 2'!E301="ignore", "ignore", 'procTags 2'!E301="ignore", "ignore")</f>
        <v>ignore</v>
      </c>
      <c r="F301" s="1" t="str" cm="1">
        <f t="array" aca="1" ref="F301" ca="1">_xlfn.IFS('historyTags 2'!F301="have", "have", 'onchangeTags 2'!F301="have", "have", 'procTags 2'!F301="have", "have", 'historyTags 2'!F301="extra", "extra", 'onchangeTags 2'!F301="extra", "extra", 'procTags 2'!F301="extra", "extra", 'historyTags 2'!F301="missing", "missing", 'onchangeTags 2'!F301="missing", "missing", 'procTags 2'!F301="missing", "missing", 'historyTags 2'!F301="ignore", "ignore", 'onchangeTags 2'!F301="ignore", "ignore", 'procTags 2'!F301="ignore", "ignore")</f>
        <v>ignore</v>
      </c>
      <c r="G301" s="1" t="str" cm="1">
        <f t="array" aca="1" ref="G301" ca="1">_xlfn.IFS('historyTags 2'!G301="have", "have", 'onchangeTags 2'!G301="have", "have", 'procTags 2'!G301="have", "have", 'historyTags 2'!G301="extra", "extra", 'onchangeTags 2'!G301="extra", "extra", 'procTags 2'!G301="extra", "extra", 'historyTags 2'!G301="missing", "missing", 'onchangeTags 2'!G301="missing", "missing", 'procTags 2'!G301="missing", "missing", 'historyTags 2'!G301="ignore", "ignore", 'onchangeTags 2'!G301="ignore", "ignore", 'procTags 2'!G301="ignore", "ignore")</f>
        <v>ignore</v>
      </c>
      <c r="H301" s="1" t="str" cm="1">
        <f t="array" aca="1" ref="H301" ca="1">_xlfn.IFS('historyTags 2'!H301="have", "have", 'onchangeTags 2'!H301="have", "have", 'procTags 2'!H301="have", "have", 'historyTags 2'!H301="extra", "extra", 'onchangeTags 2'!H301="extra", "extra", 'procTags 2'!H301="extra", "extra", 'historyTags 2'!H301="missing", "missing", 'onchangeTags 2'!H301="missing", "missing", 'procTags 2'!H301="missing", "missing", 'historyTags 2'!H301="ignore", "ignore", 'onchangeTags 2'!H301="ignore", "ignore", 'procTags 2'!H301="ignore", "ignore")</f>
        <v>ignore</v>
      </c>
      <c r="I301" s="1" t="str" cm="1">
        <f t="array" aca="1" ref="I301" ca="1">_xlfn.IFS('historyTags 2'!I301="have", "have", 'onchangeTags 2'!I301="have", "have", 'procTags 2'!I301="have", "have", 'historyTags 2'!I301="extra", "extra", 'onchangeTags 2'!I301="extra", "extra", 'procTags 2'!I301="extra", "extra", 'historyTags 2'!I301="missing", "missing", 'onchangeTags 2'!I301="missing", "missing", 'procTags 2'!I301="missing", "missing", 'historyTags 2'!I301="ignore", "ignore", 'onchangeTags 2'!I301="ignore", "ignore", 'procTags 2'!I301="ignore", "ignore")</f>
        <v>ignore</v>
      </c>
      <c r="J301" s="1" t="str" cm="1">
        <f t="array" aca="1" ref="J301" ca="1">_xlfn.IFS('historyTags 2'!J301="have", "have", 'onchangeTags 2'!J301="have", "have", 'procTags 2'!J301="have", "have", 'historyTags 2'!J301="extra", "extra", 'onchangeTags 2'!J301="extra", "extra", 'procTags 2'!J301="extra", "extra", 'historyTags 2'!J301="missing", "missing", 'onchangeTags 2'!J301="missing", "missing", 'procTags 2'!J301="missing", "missing", 'historyTags 2'!J301="ignore", "ignore", 'onchangeTags 2'!J301="ignore", "ignore", 'procTags 2'!J301="ignore", "ignore")</f>
        <v>ignore</v>
      </c>
      <c r="K301" s="1" t="str" cm="1">
        <f t="array" aca="1" ref="K301" ca="1">_xlfn.IFS('historyTags 2'!K301="have", "have", 'onchangeTags 2'!K301="have", "have", 'procTags 2'!K301="have", "have", 'historyTags 2'!K301="extra", "extra", 'onchangeTags 2'!K301="extra", "extra", 'procTags 2'!K301="extra", "extra", 'historyTags 2'!K301="missing", "missing", 'onchangeTags 2'!K301="missing", "missing", 'procTags 2'!K301="missing", "missing", 'historyTags 2'!K301="ignore", "ignore", 'onchangeTags 2'!K301="ignore", "ignore", 'procTags 2'!K301="ignore", "ignore")</f>
        <v>ignore</v>
      </c>
      <c r="L301" s="1" t="str" cm="1">
        <f t="array" aca="1" ref="L301" ca="1">_xlfn.IFS('historyTags 2'!L301="have", "have", 'onchangeTags 2'!L301="have", "have", 'procTags 2'!L301="have", "have", 'historyTags 2'!L301="extra", "extra", 'onchangeTags 2'!L301="extra", "extra", 'procTags 2'!L301="extra", "extra", 'historyTags 2'!L301="missing", "missing", 'onchangeTags 2'!L301="missing", "missing", 'procTags 2'!L301="missing", "missing", 'historyTags 2'!L301="ignore", "ignore", 'onchangeTags 2'!L301="ignore", "ignore", 'procTags 2'!L301="ignore", "ignore")</f>
        <v>ignore</v>
      </c>
      <c r="M301" s="1" t="str" cm="1">
        <f t="array" aca="1" ref="M301" ca="1">_xlfn.IFS('historyTags 2'!M301="have", "have", 'onchangeTags 2'!M301="have", "have", 'procTags 2'!M301="have", "have", 'historyTags 2'!M301="extra", "extra", 'onchangeTags 2'!M301="extra", "extra", 'procTags 2'!M301="extra", "extra", 'historyTags 2'!M301="missing", "missing", 'onchangeTags 2'!M301="missing", "missing", 'procTags 2'!M301="missing", "missing", 'historyTags 2'!M301="ignore", "ignore", 'onchangeTags 2'!M301="ignore", "ignore", 'procTags 2'!M301="ignore", "ignore")</f>
        <v>ignore</v>
      </c>
      <c r="N301" s="1" t="str" cm="1">
        <f t="array" aca="1" ref="N301" ca="1">_xlfn.IFS('historyTags 2'!N301="have", "have", 'onchangeTags 2'!N301="have", "have", 'procTags 2'!N301="have", "have", 'historyTags 2'!N301="extra", "extra", 'onchangeTags 2'!N301="extra", "extra", 'procTags 2'!N301="extra", "extra", 'historyTags 2'!N301="missing", "missing", 'onchangeTags 2'!N301="missing", "missing", 'procTags 2'!N301="missing", "missing", 'historyTags 2'!N301="ignore", "ignore", 'onchangeTags 2'!N301="ignore", "ignore", 'procTags 2'!N301="ignore", "ignore")</f>
        <v>ignore</v>
      </c>
      <c r="O301" s="1" t="str" cm="1">
        <f t="array" aca="1" ref="O301" ca="1">_xlfn.IFS('historyTags 2'!O301="have", "have", 'onchangeTags 2'!O301="have", "have", 'procTags 2'!O301="have", "have", 'historyTags 2'!O301="extra", "extra", 'onchangeTags 2'!O301="extra", "extra", 'procTags 2'!O301="extra", "extra", 'historyTags 2'!O301="missing", "missing", 'onchangeTags 2'!O301="missing", "missing", 'procTags 2'!O301="missing", "missing", 'historyTags 2'!O301="ignore", "ignore", 'onchangeTags 2'!O301="ignore", "ignore", 'procTags 2'!O301="ignore", "ignore")</f>
        <v>ignore</v>
      </c>
      <c r="P301" s="1" t="str" cm="1">
        <f t="array" aca="1" ref="P301" ca="1">_xlfn.IFS('historyTags 2'!P301="have", "have", 'onchangeTags 2'!P301="have", "have", 'procTags 2'!P301="have", "have", 'historyTags 2'!P301="extra", "extra", 'onchangeTags 2'!P301="extra", "extra", 'procTags 2'!P301="extra", "extra", 'historyTags 2'!P301="missing", "missing", 'onchangeTags 2'!P301="missing", "missing", 'procTags 2'!P301="missing", "missing", 'historyTags 2'!P301="ignore", "ignore", 'onchangeTags 2'!P301="ignore", "ignore", 'procTags 2'!P301="ignore", "ignore")</f>
        <v>ignore</v>
      </c>
    </row>
    <row r="302" spans="1:16" x14ac:dyDescent="0.2">
      <c r="A302" s="1" t="str">
        <f ca="1">IFERROR(__xludf.DUMMYFUNCTION("""COMPUTED_VALUE"""),"TERA_second_therm")</f>
        <v>TERA_second_therm</v>
      </c>
      <c r="B302" s="1" t="str" cm="1">
        <f t="array" aca="1" ref="B302" ca="1">_xlfn.IFS('historyTags 2'!B302="have", "have", 'onchangeTags 2'!B302="have", "have", 'procTags 2'!B302="have", "have", 'historyTags 2'!B302="extra", "extra", 'onchangeTags 2'!B302="extra", "extra", 'procTags 2'!B302="extra", "extra", 'historyTags 2'!B302="missing", "missing", 'onchangeTags 2'!B302="missing", "missing", 'procTags 2'!B302="missing", "missing", 'historyTags 2'!B302="ignore", "ignore", 'onchangeTags 2'!B302="ignore", "ignore", 'procTags 2'!B302="ignore", "ignore")</f>
        <v>ignore</v>
      </c>
      <c r="C302" s="1" t="str" cm="1">
        <f t="array" aca="1" ref="C302" ca="1">_xlfn.IFS('historyTags 2'!C302="have", "have", 'onchangeTags 2'!C302="have", "have", 'procTags 2'!C302="have", "have", 'historyTags 2'!C302="extra", "extra", 'onchangeTags 2'!C302="extra", "extra", 'procTags 2'!C302="extra", "extra", 'historyTags 2'!C302="missing", "missing", 'onchangeTags 2'!C302="missing", "missing", 'procTags 2'!C302="missing", "missing", 'historyTags 2'!C302="ignore", "ignore", 'onchangeTags 2'!C302="ignore", "ignore", 'procTags 2'!C302="ignore", "ignore")</f>
        <v>ignore</v>
      </c>
      <c r="D302" s="1" t="str" cm="1">
        <f t="array" aca="1" ref="D302" ca="1">_xlfn.IFS('historyTags 2'!D302="have", "have", 'onchangeTags 2'!D302="have", "have", 'procTags 2'!D302="have", "have", 'historyTags 2'!D302="extra", "extra", 'onchangeTags 2'!D302="extra", "extra", 'procTags 2'!D302="extra", "extra", 'historyTags 2'!D302="missing", "missing", 'onchangeTags 2'!D302="missing", "missing", 'procTags 2'!D302="missing", "missing", 'historyTags 2'!D302="ignore", "ignore", 'onchangeTags 2'!D302="ignore", "ignore", 'procTags 2'!D302="ignore", "ignore")</f>
        <v>ignore</v>
      </c>
      <c r="E302" s="1" t="str" cm="1">
        <f t="array" aca="1" ref="E302" ca="1">_xlfn.IFS('historyTags 2'!E302="have", "have", 'onchangeTags 2'!E302="have", "have", 'procTags 2'!E302="have", "have", 'historyTags 2'!E302="extra", "extra", 'onchangeTags 2'!E302="extra", "extra", 'procTags 2'!E302="extra", "extra", 'historyTags 2'!E302="missing", "missing", 'onchangeTags 2'!E302="missing", "missing", 'procTags 2'!E302="missing", "missing", 'historyTags 2'!E302="ignore", "ignore", 'onchangeTags 2'!E302="ignore", "ignore", 'procTags 2'!E302="ignore", "ignore")</f>
        <v>ignore</v>
      </c>
      <c r="F302" s="1" t="str" cm="1">
        <f t="array" aca="1" ref="F302" ca="1">_xlfn.IFS('historyTags 2'!F302="have", "have", 'onchangeTags 2'!F302="have", "have", 'procTags 2'!F302="have", "have", 'historyTags 2'!F302="extra", "extra", 'onchangeTags 2'!F302="extra", "extra", 'procTags 2'!F302="extra", "extra", 'historyTags 2'!F302="missing", "missing", 'onchangeTags 2'!F302="missing", "missing", 'procTags 2'!F302="missing", "missing", 'historyTags 2'!F302="ignore", "ignore", 'onchangeTags 2'!F302="ignore", "ignore", 'procTags 2'!F302="ignore", "ignore")</f>
        <v>ignore</v>
      </c>
      <c r="G302" s="1" t="str" cm="1">
        <f t="array" aca="1" ref="G302" ca="1">_xlfn.IFS('historyTags 2'!G302="have", "have", 'onchangeTags 2'!G302="have", "have", 'procTags 2'!G302="have", "have", 'historyTags 2'!G302="extra", "extra", 'onchangeTags 2'!G302="extra", "extra", 'procTags 2'!G302="extra", "extra", 'historyTags 2'!G302="missing", "missing", 'onchangeTags 2'!G302="missing", "missing", 'procTags 2'!G302="missing", "missing", 'historyTags 2'!G302="ignore", "ignore", 'onchangeTags 2'!G302="ignore", "ignore", 'procTags 2'!G302="ignore", "ignore")</f>
        <v>ignore</v>
      </c>
      <c r="H302" s="1" t="str" cm="1">
        <f t="array" aca="1" ref="H302" ca="1">_xlfn.IFS('historyTags 2'!H302="have", "have", 'onchangeTags 2'!H302="have", "have", 'procTags 2'!H302="have", "have", 'historyTags 2'!H302="extra", "extra", 'onchangeTags 2'!H302="extra", "extra", 'procTags 2'!H302="extra", "extra", 'historyTags 2'!H302="missing", "missing", 'onchangeTags 2'!H302="missing", "missing", 'procTags 2'!H302="missing", "missing", 'historyTags 2'!H302="ignore", "ignore", 'onchangeTags 2'!H302="ignore", "ignore", 'procTags 2'!H302="ignore", "ignore")</f>
        <v>ignore</v>
      </c>
      <c r="I302" s="1" t="str" cm="1">
        <f t="array" aca="1" ref="I302" ca="1">_xlfn.IFS('historyTags 2'!I302="have", "have", 'onchangeTags 2'!I302="have", "have", 'procTags 2'!I302="have", "have", 'historyTags 2'!I302="extra", "extra", 'onchangeTags 2'!I302="extra", "extra", 'procTags 2'!I302="extra", "extra", 'historyTags 2'!I302="missing", "missing", 'onchangeTags 2'!I302="missing", "missing", 'procTags 2'!I302="missing", "missing", 'historyTags 2'!I302="ignore", "ignore", 'onchangeTags 2'!I302="ignore", "ignore", 'procTags 2'!I302="ignore", "ignore")</f>
        <v>ignore</v>
      </c>
      <c r="J302" s="1" t="str" cm="1">
        <f t="array" aca="1" ref="J302" ca="1">_xlfn.IFS('historyTags 2'!J302="have", "have", 'onchangeTags 2'!J302="have", "have", 'procTags 2'!J302="have", "have", 'historyTags 2'!J302="extra", "extra", 'onchangeTags 2'!J302="extra", "extra", 'procTags 2'!J302="extra", "extra", 'historyTags 2'!J302="missing", "missing", 'onchangeTags 2'!J302="missing", "missing", 'procTags 2'!J302="missing", "missing", 'historyTags 2'!J302="ignore", "ignore", 'onchangeTags 2'!J302="ignore", "ignore", 'procTags 2'!J302="ignore", "ignore")</f>
        <v>ignore</v>
      </c>
      <c r="K302" s="1" t="str" cm="1">
        <f t="array" aca="1" ref="K302" ca="1">_xlfn.IFS('historyTags 2'!K302="have", "have", 'onchangeTags 2'!K302="have", "have", 'procTags 2'!K302="have", "have", 'historyTags 2'!K302="extra", "extra", 'onchangeTags 2'!K302="extra", "extra", 'procTags 2'!K302="extra", "extra", 'historyTags 2'!K302="missing", "missing", 'onchangeTags 2'!K302="missing", "missing", 'procTags 2'!K302="missing", "missing", 'historyTags 2'!K302="ignore", "ignore", 'onchangeTags 2'!K302="ignore", "ignore", 'procTags 2'!K302="ignore", "ignore")</f>
        <v>ignore</v>
      </c>
      <c r="L302" s="1" t="str" cm="1">
        <f t="array" aca="1" ref="L302" ca="1">_xlfn.IFS('historyTags 2'!L302="have", "have", 'onchangeTags 2'!L302="have", "have", 'procTags 2'!L302="have", "have", 'historyTags 2'!L302="extra", "extra", 'onchangeTags 2'!L302="extra", "extra", 'procTags 2'!L302="extra", "extra", 'historyTags 2'!L302="missing", "missing", 'onchangeTags 2'!L302="missing", "missing", 'procTags 2'!L302="missing", "missing", 'historyTags 2'!L302="ignore", "ignore", 'onchangeTags 2'!L302="ignore", "ignore", 'procTags 2'!L302="ignore", "ignore")</f>
        <v>ignore</v>
      </c>
      <c r="M302" s="1" t="str" cm="1">
        <f t="array" aca="1" ref="M302" ca="1">_xlfn.IFS('historyTags 2'!M302="have", "have", 'onchangeTags 2'!M302="have", "have", 'procTags 2'!M302="have", "have", 'historyTags 2'!M302="extra", "extra", 'onchangeTags 2'!M302="extra", "extra", 'procTags 2'!M302="extra", "extra", 'historyTags 2'!M302="missing", "missing", 'onchangeTags 2'!M302="missing", "missing", 'procTags 2'!M302="missing", "missing", 'historyTags 2'!M302="ignore", "ignore", 'onchangeTags 2'!M302="ignore", "ignore", 'procTags 2'!M302="ignore", "ignore")</f>
        <v>ignore</v>
      </c>
      <c r="N302" s="1" t="str" cm="1">
        <f t="array" aca="1" ref="N302" ca="1">_xlfn.IFS('historyTags 2'!N302="have", "have", 'onchangeTags 2'!N302="have", "have", 'procTags 2'!N302="have", "have", 'historyTags 2'!N302="extra", "extra", 'onchangeTags 2'!N302="extra", "extra", 'procTags 2'!N302="extra", "extra", 'historyTags 2'!N302="missing", "missing", 'onchangeTags 2'!N302="missing", "missing", 'procTags 2'!N302="missing", "missing", 'historyTags 2'!N302="ignore", "ignore", 'onchangeTags 2'!N302="ignore", "ignore", 'procTags 2'!N302="ignore", "ignore")</f>
        <v>ignore</v>
      </c>
      <c r="O302" s="1" t="str" cm="1">
        <f t="array" aca="1" ref="O302" ca="1">_xlfn.IFS('historyTags 2'!O302="have", "have", 'onchangeTags 2'!O302="have", "have", 'procTags 2'!O302="have", "have", 'historyTags 2'!O302="extra", "extra", 'onchangeTags 2'!O302="extra", "extra", 'procTags 2'!O302="extra", "extra", 'historyTags 2'!O302="missing", "missing", 'onchangeTags 2'!O302="missing", "missing", 'procTags 2'!O302="missing", "missing", 'historyTags 2'!O302="ignore", "ignore", 'onchangeTags 2'!O302="ignore", "ignore", 'procTags 2'!O302="ignore", "ignore")</f>
        <v>ignore</v>
      </c>
      <c r="P302" s="1" t="str" cm="1">
        <f t="array" aca="1" ref="P302" ca="1">_xlfn.IFS('historyTags 2'!P302="have", "have", 'onchangeTags 2'!P302="have", "have", 'procTags 2'!P302="have", "have", 'historyTags 2'!P302="extra", "extra", 'onchangeTags 2'!P302="extra", "extra", 'procTags 2'!P302="extra", "extra", 'historyTags 2'!P302="missing", "missing", 'onchangeTags 2'!P302="missing", "missing", 'procTags 2'!P302="missing", "missing", 'historyTags 2'!P302="ignore", "ignore", 'onchangeTags 2'!P302="ignore", "ignore", 'procTags 2'!P302="ignore", "ignore")</f>
        <v>missing</v>
      </c>
    </row>
    <row r="303" spans="1:16" x14ac:dyDescent="0.2">
      <c r="A303" s="1" t="str">
        <f ca="1">IFERROR(__xludf.DUMMYFUNCTION("""COMPUTED_VALUE"""),"tmp_ambient\bit0")</f>
        <v>tmp_ambient\bit0</v>
      </c>
      <c r="B303" s="1" t="str" cm="1">
        <f t="array" aca="1" ref="B303" ca="1">_xlfn.IFS('historyTags 2'!B303="have", "have", 'onchangeTags 2'!B303="have", "have", 'procTags 2'!B303="have", "have", 'historyTags 2'!B303="extra", "extra", 'onchangeTags 2'!B303="extra", "extra", 'procTags 2'!B303="extra", "extra", 'historyTags 2'!B303="missing", "missing", 'onchangeTags 2'!B303="missing", "missing", 'procTags 2'!B303="missing", "missing", 'historyTags 2'!B303="ignore", "ignore", 'onchangeTags 2'!B303="ignore", "ignore", 'procTags 2'!B303="ignore", "ignore")</f>
        <v>ignore</v>
      </c>
      <c r="C303" s="1" t="str" cm="1">
        <f t="array" aca="1" ref="C303" ca="1">_xlfn.IFS('historyTags 2'!C303="have", "have", 'onchangeTags 2'!C303="have", "have", 'procTags 2'!C303="have", "have", 'historyTags 2'!C303="extra", "extra", 'onchangeTags 2'!C303="extra", "extra", 'procTags 2'!C303="extra", "extra", 'historyTags 2'!C303="missing", "missing", 'onchangeTags 2'!C303="missing", "missing", 'procTags 2'!C303="missing", "missing", 'historyTags 2'!C303="ignore", "ignore", 'onchangeTags 2'!C303="ignore", "ignore", 'procTags 2'!C303="ignore", "ignore")</f>
        <v>ignore</v>
      </c>
      <c r="D303" s="1" t="str" cm="1">
        <f t="array" aca="1" ref="D303" ca="1">_xlfn.IFS('historyTags 2'!D303="have", "have", 'onchangeTags 2'!D303="have", "have", 'procTags 2'!D303="have", "have", 'historyTags 2'!D303="extra", "extra", 'onchangeTags 2'!D303="extra", "extra", 'procTags 2'!D303="extra", "extra", 'historyTags 2'!D303="missing", "missing", 'onchangeTags 2'!D303="missing", "missing", 'procTags 2'!D303="missing", "missing", 'historyTags 2'!D303="ignore", "ignore", 'onchangeTags 2'!D303="ignore", "ignore", 'procTags 2'!D303="ignore", "ignore")</f>
        <v>ignore</v>
      </c>
      <c r="E303" s="1" t="str" cm="1">
        <f t="array" aca="1" ref="E303" ca="1">_xlfn.IFS('historyTags 2'!E303="have", "have", 'onchangeTags 2'!E303="have", "have", 'procTags 2'!E303="have", "have", 'historyTags 2'!E303="extra", "extra", 'onchangeTags 2'!E303="extra", "extra", 'procTags 2'!E303="extra", "extra", 'historyTags 2'!E303="missing", "missing", 'onchangeTags 2'!E303="missing", "missing", 'procTags 2'!E303="missing", "missing", 'historyTags 2'!E303="ignore", "ignore", 'onchangeTags 2'!E303="ignore", "ignore", 'procTags 2'!E303="ignore", "ignore")</f>
        <v>ignore</v>
      </c>
      <c r="F303" s="1" t="str" cm="1">
        <f t="array" aca="1" ref="F303" ca="1">_xlfn.IFS('historyTags 2'!F303="have", "have", 'onchangeTags 2'!F303="have", "have", 'procTags 2'!F303="have", "have", 'historyTags 2'!F303="extra", "extra", 'onchangeTags 2'!F303="extra", "extra", 'procTags 2'!F303="extra", "extra", 'historyTags 2'!F303="missing", "missing", 'onchangeTags 2'!F303="missing", "missing", 'procTags 2'!F303="missing", "missing", 'historyTags 2'!F303="ignore", "ignore", 'onchangeTags 2'!F303="ignore", "ignore", 'procTags 2'!F303="ignore", "ignore")</f>
        <v>ignore</v>
      </c>
      <c r="G303" s="1" t="str" cm="1">
        <f t="array" aca="1" ref="G303" ca="1">_xlfn.IFS('historyTags 2'!G303="have", "have", 'onchangeTags 2'!G303="have", "have", 'procTags 2'!G303="have", "have", 'historyTags 2'!G303="extra", "extra", 'onchangeTags 2'!G303="extra", "extra", 'procTags 2'!G303="extra", "extra", 'historyTags 2'!G303="missing", "missing", 'onchangeTags 2'!G303="missing", "missing", 'procTags 2'!G303="missing", "missing", 'historyTags 2'!G303="ignore", "ignore", 'onchangeTags 2'!G303="ignore", "ignore", 'procTags 2'!G303="ignore", "ignore")</f>
        <v>ignore</v>
      </c>
      <c r="H303" s="1" t="str" cm="1">
        <f t="array" aca="1" ref="H303" ca="1">_xlfn.IFS('historyTags 2'!H303="have", "have", 'onchangeTags 2'!H303="have", "have", 'procTags 2'!H303="have", "have", 'historyTags 2'!H303="extra", "extra", 'onchangeTags 2'!H303="extra", "extra", 'procTags 2'!H303="extra", "extra", 'historyTags 2'!H303="missing", "missing", 'onchangeTags 2'!H303="missing", "missing", 'procTags 2'!H303="missing", "missing", 'historyTags 2'!H303="ignore", "ignore", 'onchangeTags 2'!H303="ignore", "ignore", 'procTags 2'!H303="ignore", "ignore")</f>
        <v>ignore</v>
      </c>
      <c r="I303" s="1" t="str" cm="1">
        <f t="array" aca="1" ref="I303" ca="1">_xlfn.IFS('historyTags 2'!I303="have", "have", 'onchangeTags 2'!I303="have", "have", 'procTags 2'!I303="have", "have", 'historyTags 2'!I303="extra", "extra", 'onchangeTags 2'!I303="extra", "extra", 'procTags 2'!I303="extra", "extra", 'historyTags 2'!I303="missing", "missing", 'onchangeTags 2'!I303="missing", "missing", 'procTags 2'!I303="missing", "missing", 'historyTags 2'!I303="ignore", "ignore", 'onchangeTags 2'!I303="ignore", "ignore", 'procTags 2'!I303="ignore", "ignore")</f>
        <v>ignore</v>
      </c>
      <c r="J303" s="1" t="str" cm="1">
        <f t="array" aca="1" ref="J303" ca="1">_xlfn.IFS('historyTags 2'!J303="have", "have", 'onchangeTags 2'!J303="have", "have", 'procTags 2'!J303="have", "have", 'historyTags 2'!J303="extra", "extra", 'onchangeTags 2'!J303="extra", "extra", 'procTags 2'!J303="extra", "extra", 'historyTags 2'!J303="missing", "missing", 'onchangeTags 2'!J303="missing", "missing", 'procTags 2'!J303="missing", "missing", 'historyTags 2'!J303="ignore", "ignore", 'onchangeTags 2'!J303="ignore", "ignore", 'procTags 2'!J303="ignore", "ignore")</f>
        <v>ignore</v>
      </c>
      <c r="K303" s="1" t="str" cm="1">
        <f t="array" aca="1" ref="K303" ca="1">_xlfn.IFS('historyTags 2'!K303="have", "have", 'onchangeTags 2'!K303="have", "have", 'procTags 2'!K303="have", "have", 'historyTags 2'!K303="extra", "extra", 'onchangeTags 2'!K303="extra", "extra", 'procTags 2'!K303="extra", "extra", 'historyTags 2'!K303="missing", "missing", 'onchangeTags 2'!K303="missing", "missing", 'procTags 2'!K303="missing", "missing", 'historyTags 2'!K303="ignore", "ignore", 'onchangeTags 2'!K303="ignore", "ignore", 'procTags 2'!K303="ignore", "ignore")</f>
        <v>ignore</v>
      </c>
      <c r="L303" s="1" t="str" cm="1">
        <f t="array" aca="1" ref="L303" ca="1">_xlfn.IFS('historyTags 2'!L303="have", "have", 'onchangeTags 2'!L303="have", "have", 'procTags 2'!L303="have", "have", 'historyTags 2'!L303="extra", "extra", 'onchangeTags 2'!L303="extra", "extra", 'procTags 2'!L303="extra", "extra", 'historyTags 2'!L303="missing", "missing", 'onchangeTags 2'!L303="missing", "missing", 'procTags 2'!L303="missing", "missing", 'historyTags 2'!L303="ignore", "ignore", 'onchangeTags 2'!L303="ignore", "ignore", 'procTags 2'!L303="ignore", "ignore")</f>
        <v>ignore</v>
      </c>
      <c r="M303" s="1" t="str" cm="1">
        <f t="array" aca="1" ref="M303" ca="1">_xlfn.IFS('historyTags 2'!M303="have", "have", 'onchangeTags 2'!M303="have", "have", 'procTags 2'!M303="have", "have", 'historyTags 2'!M303="extra", "extra", 'onchangeTags 2'!M303="extra", "extra", 'procTags 2'!M303="extra", "extra", 'historyTags 2'!M303="missing", "missing", 'onchangeTags 2'!M303="missing", "missing", 'procTags 2'!M303="missing", "missing", 'historyTags 2'!M303="ignore", "ignore", 'onchangeTags 2'!M303="ignore", "ignore", 'procTags 2'!M303="ignore", "ignore")</f>
        <v>ignore</v>
      </c>
      <c r="N303" s="1" t="str" cm="1">
        <f t="array" aca="1" ref="N303" ca="1">_xlfn.IFS('historyTags 2'!N303="have", "have", 'onchangeTags 2'!N303="have", "have", 'procTags 2'!N303="have", "have", 'historyTags 2'!N303="extra", "extra", 'onchangeTags 2'!N303="extra", "extra", 'procTags 2'!N303="extra", "extra", 'historyTags 2'!N303="missing", "missing", 'onchangeTags 2'!N303="missing", "missing", 'procTags 2'!N303="missing", "missing", 'historyTags 2'!N303="ignore", "ignore", 'onchangeTags 2'!N303="ignore", "ignore", 'procTags 2'!N303="ignore", "ignore")</f>
        <v>ignore</v>
      </c>
      <c r="O303" s="1" t="str" cm="1">
        <f t="array" aca="1" ref="O303" ca="1">_xlfn.IFS('historyTags 2'!O303="have", "have", 'onchangeTags 2'!O303="have", "have", 'procTags 2'!O303="have", "have", 'historyTags 2'!O303="extra", "extra", 'onchangeTags 2'!O303="extra", "extra", 'procTags 2'!O303="extra", "extra", 'historyTags 2'!O303="missing", "missing", 'onchangeTags 2'!O303="missing", "missing", 'procTags 2'!O303="missing", "missing", 'historyTags 2'!O303="ignore", "ignore", 'onchangeTags 2'!O303="ignore", "ignore", 'procTags 2'!O303="ignore", "ignore")</f>
        <v>ignore</v>
      </c>
      <c r="P303" s="1" t="str" cm="1">
        <f t="array" aca="1" ref="P303" ca="1">_xlfn.IFS('historyTags 2'!P303="have", "have", 'onchangeTags 2'!P303="have", "have", 'procTags 2'!P303="have", "have", 'historyTags 2'!P303="extra", "extra", 'onchangeTags 2'!P303="extra", "extra", 'procTags 2'!P303="extra", "extra", 'historyTags 2'!P303="missing", "missing", 'onchangeTags 2'!P303="missing", "missing", 'procTags 2'!P303="missing", "missing", 'historyTags 2'!P303="ignore", "ignore", 'onchangeTags 2'!P303="ignore", "ignore", 'procTags 2'!P303="ignore", "ignore")</f>
        <v>ignore</v>
      </c>
    </row>
    <row r="304" spans="1:16" x14ac:dyDescent="0.2">
      <c r="A304" s="1" t="str">
        <f ca="1">IFERROR(__xludf.DUMMYFUNCTION("""COMPUTED_VALUE"""),"tmp_ambient\bit1")</f>
        <v>tmp_ambient\bit1</v>
      </c>
      <c r="B304" s="1" t="str" cm="1">
        <f t="array" aca="1" ref="B304" ca="1">_xlfn.IFS('historyTags 2'!B304="have", "have", 'onchangeTags 2'!B304="have", "have", 'procTags 2'!B304="have", "have", 'historyTags 2'!B304="extra", "extra", 'onchangeTags 2'!B304="extra", "extra", 'procTags 2'!B304="extra", "extra", 'historyTags 2'!B304="missing", "missing", 'onchangeTags 2'!B304="missing", "missing", 'procTags 2'!B304="missing", "missing", 'historyTags 2'!B304="ignore", "ignore", 'onchangeTags 2'!B304="ignore", "ignore", 'procTags 2'!B304="ignore", "ignore")</f>
        <v>ignore</v>
      </c>
      <c r="C304" s="1" t="str" cm="1">
        <f t="array" aca="1" ref="C304" ca="1">_xlfn.IFS('historyTags 2'!C304="have", "have", 'onchangeTags 2'!C304="have", "have", 'procTags 2'!C304="have", "have", 'historyTags 2'!C304="extra", "extra", 'onchangeTags 2'!C304="extra", "extra", 'procTags 2'!C304="extra", "extra", 'historyTags 2'!C304="missing", "missing", 'onchangeTags 2'!C304="missing", "missing", 'procTags 2'!C304="missing", "missing", 'historyTags 2'!C304="ignore", "ignore", 'onchangeTags 2'!C304="ignore", "ignore", 'procTags 2'!C304="ignore", "ignore")</f>
        <v>ignore</v>
      </c>
      <c r="D304" s="1" t="str" cm="1">
        <f t="array" aca="1" ref="D304" ca="1">_xlfn.IFS('historyTags 2'!D304="have", "have", 'onchangeTags 2'!D304="have", "have", 'procTags 2'!D304="have", "have", 'historyTags 2'!D304="extra", "extra", 'onchangeTags 2'!D304="extra", "extra", 'procTags 2'!D304="extra", "extra", 'historyTags 2'!D304="missing", "missing", 'onchangeTags 2'!D304="missing", "missing", 'procTags 2'!D304="missing", "missing", 'historyTags 2'!D304="ignore", "ignore", 'onchangeTags 2'!D304="ignore", "ignore", 'procTags 2'!D304="ignore", "ignore")</f>
        <v>ignore</v>
      </c>
      <c r="E304" s="1" t="str" cm="1">
        <f t="array" aca="1" ref="E304" ca="1">_xlfn.IFS('historyTags 2'!E304="have", "have", 'onchangeTags 2'!E304="have", "have", 'procTags 2'!E304="have", "have", 'historyTags 2'!E304="extra", "extra", 'onchangeTags 2'!E304="extra", "extra", 'procTags 2'!E304="extra", "extra", 'historyTags 2'!E304="missing", "missing", 'onchangeTags 2'!E304="missing", "missing", 'procTags 2'!E304="missing", "missing", 'historyTags 2'!E304="ignore", "ignore", 'onchangeTags 2'!E304="ignore", "ignore", 'procTags 2'!E304="ignore", "ignore")</f>
        <v>ignore</v>
      </c>
      <c r="F304" s="1" t="str" cm="1">
        <f t="array" aca="1" ref="F304" ca="1">_xlfn.IFS('historyTags 2'!F304="have", "have", 'onchangeTags 2'!F304="have", "have", 'procTags 2'!F304="have", "have", 'historyTags 2'!F304="extra", "extra", 'onchangeTags 2'!F304="extra", "extra", 'procTags 2'!F304="extra", "extra", 'historyTags 2'!F304="missing", "missing", 'onchangeTags 2'!F304="missing", "missing", 'procTags 2'!F304="missing", "missing", 'historyTags 2'!F304="ignore", "ignore", 'onchangeTags 2'!F304="ignore", "ignore", 'procTags 2'!F304="ignore", "ignore")</f>
        <v>ignore</v>
      </c>
      <c r="G304" s="1" t="str" cm="1">
        <f t="array" aca="1" ref="G304" ca="1">_xlfn.IFS('historyTags 2'!G304="have", "have", 'onchangeTags 2'!G304="have", "have", 'procTags 2'!G304="have", "have", 'historyTags 2'!G304="extra", "extra", 'onchangeTags 2'!G304="extra", "extra", 'procTags 2'!G304="extra", "extra", 'historyTags 2'!G304="missing", "missing", 'onchangeTags 2'!G304="missing", "missing", 'procTags 2'!G304="missing", "missing", 'historyTags 2'!G304="ignore", "ignore", 'onchangeTags 2'!G304="ignore", "ignore", 'procTags 2'!G304="ignore", "ignore")</f>
        <v>ignore</v>
      </c>
      <c r="H304" s="1" t="str" cm="1">
        <f t="array" aca="1" ref="H304" ca="1">_xlfn.IFS('historyTags 2'!H304="have", "have", 'onchangeTags 2'!H304="have", "have", 'procTags 2'!H304="have", "have", 'historyTags 2'!H304="extra", "extra", 'onchangeTags 2'!H304="extra", "extra", 'procTags 2'!H304="extra", "extra", 'historyTags 2'!H304="missing", "missing", 'onchangeTags 2'!H304="missing", "missing", 'procTags 2'!H304="missing", "missing", 'historyTags 2'!H304="ignore", "ignore", 'onchangeTags 2'!H304="ignore", "ignore", 'procTags 2'!H304="ignore", "ignore")</f>
        <v>ignore</v>
      </c>
      <c r="I304" s="1" t="str" cm="1">
        <f t="array" aca="1" ref="I304" ca="1">_xlfn.IFS('historyTags 2'!I304="have", "have", 'onchangeTags 2'!I304="have", "have", 'procTags 2'!I304="have", "have", 'historyTags 2'!I304="extra", "extra", 'onchangeTags 2'!I304="extra", "extra", 'procTags 2'!I304="extra", "extra", 'historyTags 2'!I304="missing", "missing", 'onchangeTags 2'!I304="missing", "missing", 'procTags 2'!I304="missing", "missing", 'historyTags 2'!I304="ignore", "ignore", 'onchangeTags 2'!I304="ignore", "ignore", 'procTags 2'!I304="ignore", "ignore")</f>
        <v>ignore</v>
      </c>
      <c r="J304" s="1" t="str" cm="1">
        <f t="array" aca="1" ref="J304" ca="1">_xlfn.IFS('historyTags 2'!J304="have", "have", 'onchangeTags 2'!J304="have", "have", 'procTags 2'!J304="have", "have", 'historyTags 2'!J304="extra", "extra", 'onchangeTags 2'!J304="extra", "extra", 'procTags 2'!J304="extra", "extra", 'historyTags 2'!J304="missing", "missing", 'onchangeTags 2'!J304="missing", "missing", 'procTags 2'!J304="missing", "missing", 'historyTags 2'!J304="ignore", "ignore", 'onchangeTags 2'!J304="ignore", "ignore", 'procTags 2'!J304="ignore", "ignore")</f>
        <v>ignore</v>
      </c>
      <c r="K304" s="1" t="str" cm="1">
        <f t="array" aca="1" ref="K304" ca="1">_xlfn.IFS('historyTags 2'!K304="have", "have", 'onchangeTags 2'!K304="have", "have", 'procTags 2'!K304="have", "have", 'historyTags 2'!K304="extra", "extra", 'onchangeTags 2'!K304="extra", "extra", 'procTags 2'!K304="extra", "extra", 'historyTags 2'!K304="missing", "missing", 'onchangeTags 2'!K304="missing", "missing", 'procTags 2'!K304="missing", "missing", 'historyTags 2'!K304="ignore", "ignore", 'onchangeTags 2'!K304="ignore", "ignore", 'procTags 2'!K304="ignore", "ignore")</f>
        <v>ignore</v>
      </c>
      <c r="L304" s="1" t="str" cm="1">
        <f t="array" aca="1" ref="L304" ca="1">_xlfn.IFS('historyTags 2'!L304="have", "have", 'onchangeTags 2'!L304="have", "have", 'procTags 2'!L304="have", "have", 'historyTags 2'!L304="extra", "extra", 'onchangeTags 2'!L304="extra", "extra", 'procTags 2'!L304="extra", "extra", 'historyTags 2'!L304="missing", "missing", 'onchangeTags 2'!L304="missing", "missing", 'procTags 2'!L304="missing", "missing", 'historyTags 2'!L304="ignore", "ignore", 'onchangeTags 2'!L304="ignore", "ignore", 'procTags 2'!L304="ignore", "ignore")</f>
        <v>ignore</v>
      </c>
      <c r="M304" s="1" t="str" cm="1">
        <f t="array" aca="1" ref="M304" ca="1">_xlfn.IFS('historyTags 2'!M304="have", "have", 'onchangeTags 2'!M304="have", "have", 'procTags 2'!M304="have", "have", 'historyTags 2'!M304="extra", "extra", 'onchangeTags 2'!M304="extra", "extra", 'procTags 2'!M304="extra", "extra", 'historyTags 2'!M304="missing", "missing", 'onchangeTags 2'!M304="missing", "missing", 'procTags 2'!M304="missing", "missing", 'historyTags 2'!M304="ignore", "ignore", 'onchangeTags 2'!M304="ignore", "ignore", 'procTags 2'!M304="ignore", "ignore")</f>
        <v>ignore</v>
      </c>
      <c r="N304" s="1" t="str" cm="1">
        <f t="array" aca="1" ref="N304" ca="1">_xlfn.IFS('historyTags 2'!N304="have", "have", 'onchangeTags 2'!N304="have", "have", 'procTags 2'!N304="have", "have", 'historyTags 2'!N304="extra", "extra", 'onchangeTags 2'!N304="extra", "extra", 'procTags 2'!N304="extra", "extra", 'historyTags 2'!N304="missing", "missing", 'onchangeTags 2'!N304="missing", "missing", 'procTags 2'!N304="missing", "missing", 'historyTags 2'!N304="ignore", "ignore", 'onchangeTags 2'!N304="ignore", "ignore", 'procTags 2'!N304="ignore", "ignore")</f>
        <v>ignore</v>
      </c>
      <c r="O304" s="1" t="str" cm="1">
        <f t="array" aca="1" ref="O304" ca="1">_xlfn.IFS('historyTags 2'!O304="have", "have", 'onchangeTags 2'!O304="have", "have", 'procTags 2'!O304="have", "have", 'historyTags 2'!O304="extra", "extra", 'onchangeTags 2'!O304="extra", "extra", 'procTags 2'!O304="extra", "extra", 'historyTags 2'!O304="missing", "missing", 'onchangeTags 2'!O304="missing", "missing", 'procTags 2'!O304="missing", "missing", 'historyTags 2'!O304="ignore", "ignore", 'onchangeTags 2'!O304="ignore", "ignore", 'procTags 2'!O304="ignore", "ignore")</f>
        <v>ignore</v>
      </c>
      <c r="P304" s="1" t="str" cm="1">
        <f t="array" aca="1" ref="P304" ca="1">_xlfn.IFS('historyTags 2'!P304="have", "have", 'onchangeTags 2'!P304="have", "have", 'procTags 2'!P304="have", "have", 'historyTags 2'!P304="extra", "extra", 'onchangeTags 2'!P304="extra", "extra", 'procTags 2'!P304="extra", "extra", 'historyTags 2'!P304="missing", "missing", 'onchangeTags 2'!P304="missing", "missing", 'procTags 2'!P304="missing", "missing", 'historyTags 2'!P304="ignore", "ignore", 'onchangeTags 2'!P304="ignore", "ignore", 'procTags 2'!P304="ignore", "ignore")</f>
        <v>ignore</v>
      </c>
    </row>
    <row r="305" spans="1:16" x14ac:dyDescent="0.2">
      <c r="A305" s="1" t="str">
        <f ca="1">IFERROR(__xludf.DUMMYFUNCTION("""COMPUTED_VALUE"""),"tmp_ambient\bit10")</f>
        <v>tmp_ambient\bit10</v>
      </c>
      <c r="B305" s="1" t="str" cm="1">
        <f t="array" aca="1" ref="B305" ca="1">_xlfn.IFS('historyTags 2'!B305="have", "have", 'onchangeTags 2'!B305="have", "have", 'procTags 2'!B305="have", "have", 'historyTags 2'!B305="extra", "extra", 'onchangeTags 2'!B305="extra", "extra", 'procTags 2'!B305="extra", "extra", 'historyTags 2'!B305="missing", "missing", 'onchangeTags 2'!B305="missing", "missing", 'procTags 2'!B305="missing", "missing", 'historyTags 2'!B305="ignore", "ignore", 'onchangeTags 2'!B305="ignore", "ignore", 'procTags 2'!B305="ignore", "ignore")</f>
        <v>ignore</v>
      </c>
      <c r="C305" s="1" t="str" cm="1">
        <f t="array" aca="1" ref="C305" ca="1">_xlfn.IFS('historyTags 2'!C305="have", "have", 'onchangeTags 2'!C305="have", "have", 'procTags 2'!C305="have", "have", 'historyTags 2'!C305="extra", "extra", 'onchangeTags 2'!C305="extra", "extra", 'procTags 2'!C305="extra", "extra", 'historyTags 2'!C305="missing", "missing", 'onchangeTags 2'!C305="missing", "missing", 'procTags 2'!C305="missing", "missing", 'historyTags 2'!C305="ignore", "ignore", 'onchangeTags 2'!C305="ignore", "ignore", 'procTags 2'!C305="ignore", "ignore")</f>
        <v>ignore</v>
      </c>
      <c r="D305" s="1" t="str" cm="1">
        <f t="array" aca="1" ref="D305" ca="1">_xlfn.IFS('historyTags 2'!D305="have", "have", 'onchangeTags 2'!D305="have", "have", 'procTags 2'!D305="have", "have", 'historyTags 2'!D305="extra", "extra", 'onchangeTags 2'!D305="extra", "extra", 'procTags 2'!D305="extra", "extra", 'historyTags 2'!D305="missing", "missing", 'onchangeTags 2'!D305="missing", "missing", 'procTags 2'!D305="missing", "missing", 'historyTags 2'!D305="ignore", "ignore", 'onchangeTags 2'!D305="ignore", "ignore", 'procTags 2'!D305="ignore", "ignore")</f>
        <v>ignore</v>
      </c>
      <c r="E305" s="1" t="str" cm="1">
        <f t="array" aca="1" ref="E305" ca="1">_xlfn.IFS('historyTags 2'!E305="have", "have", 'onchangeTags 2'!E305="have", "have", 'procTags 2'!E305="have", "have", 'historyTags 2'!E305="extra", "extra", 'onchangeTags 2'!E305="extra", "extra", 'procTags 2'!E305="extra", "extra", 'historyTags 2'!E305="missing", "missing", 'onchangeTags 2'!E305="missing", "missing", 'procTags 2'!E305="missing", "missing", 'historyTags 2'!E305="ignore", "ignore", 'onchangeTags 2'!E305="ignore", "ignore", 'procTags 2'!E305="ignore", "ignore")</f>
        <v>ignore</v>
      </c>
      <c r="F305" s="1" t="str" cm="1">
        <f t="array" aca="1" ref="F305" ca="1">_xlfn.IFS('historyTags 2'!F305="have", "have", 'onchangeTags 2'!F305="have", "have", 'procTags 2'!F305="have", "have", 'historyTags 2'!F305="extra", "extra", 'onchangeTags 2'!F305="extra", "extra", 'procTags 2'!F305="extra", "extra", 'historyTags 2'!F305="missing", "missing", 'onchangeTags 2'!F305="missing", "missing", 'procTags 2'!F305="missing", "missing", 'historyTags 2'!F305="ignore", "ignore", 'onchangeTags 2'!F305="ignore", "ignore", 'procTags 2'!F305="ignore", "ignore")</f>
        <v>ignore</v>
      </c>
      <c r="G305" s="1" t="str" cm="1">
        <f t="array" aca="1" ref="G305" ca="1">_xlfn.IFS('historyTags 2'!G305="have", "have", 'onchangeTags 2'!G305="have", "have", 'procTags 2'!G305="have", "have", 'historyTags 2'!G305="extra", "extra", 'onchangeTags 2'!G305="extra", "extra", 'procTags 2'!G305="extra", "extra", 'historyTags 2'!G305="missing", "missing", 'onchangeTags 2'!G305="missing", "missing", 'procTags 2'!G305="missing", "missing", 'historyTags 2'!G305="ignore", "ignore", 'onchangeTags 2'!G305="ignore", "ignore", 'procTags 2'!G305="ignore", "ignore")</f>
        <v>ignore</v>
      </c>
      <c r="H305" s="1" t="str" cm="1">
        <f t="array" aca="1" ref="H305" ca="1">_xlfn.IFS('historyTags 2'!H305="have", "have", 'onchangeTags 2'!H305="have", "have", 'procTags 2'!H305="have", "have", 'historyTags 2'!H305="extra", "extra", 'onchangeTags 2'!H305="extra", "extra", 'procTags 2'!H305="extra", "extra", 'historyTags 2'!H305="missing", "missing", 'onchangeTags 2'!H305="missing", "missing", 'procTags 2'!H305="missing", "missing", 'historyTags 2'!H305="ignore", "ignore", 'onchangeTags 2'!H305="ignore", "ignore", 'procTags 2'!H305="ignore", "ignore")</f>
        <v>ignore</v>
      </c>
      <c r="I305" s="1" t="str" cm="1">
        <f t="array" aca="1" ref="I305" ca="1">_xlfn.IFS('historyTags 2'!I305="have", "have", 'onchangeTags 2'!I305="have", "have", 'procTags 2'!I305="have", "have", 'historyTags 2'!I305="extra", "extra", 'onchangeTags 2'!I305="extra", "extra", 'procTags 2'!I305="extra", "extra", 'historyTags 2'!I305="missing", "missing", 'onchangeTags 2'!I305="missing", "missing", 'procTags 2'!I305="missing", "missing", 'historyTags 2'!I305="ignore", "ignore", 'onchangeTags 2'!I305="ignore", "ignore", 'procTags 2'!I305="ignore", "ignore")</f>
        <v>ignore</v>
      </c>
      <c r="J305" s="1" t="str" cm="1">
        <f t="array" aca="1" ref="J305" ca="1">_xlfn.IFS('historyTags 2'!J305="have", "have", 'onchangeTags 2'!J305="have", "have", 'procTags 2'!J305="have", "have", 'historyTags 2'!J305="extra", "extra", 'onchangeTags 2'!J305="extra", "extra", 'procTags 2'!J305="extra", "extra", 'historyTags 2'!J305="missing", "missing", 'onchangeTags 2'!J305="missing", "missing", 'procTags 2'!J305="missing", "missing", 'historyTags 2'!J305="ignore", "ignore", 'onchangeTags 2'!J305="ignore", "ignore", 'procTags 2'!J305="ignore", "ignore")</f>
        <v>ignore</v>
      </c>
      <c r="K305" s="1" t="str" cm="1">
        <f t="array" aca="1" ref="K305" ca="1">_xlfn.IFS('historyTags 2'!K305="have", "have", 'onchangeTags 2'!K305="have", "have", 'procTags 2'!K305="have", "have", 'historyTags 2'!K305="extra", "extra", 'onchangeTags 2'!K305="extra", "extra", 'procTags 2'!K305="extra", "extra", 'historyTags 2'!K305="missing", "missing", 'onchangeTags 2'!K305="missing", "missing", 'procTags 2'!K305="missing", "missing", 'historyTags 2'!K305="ignore", "ignore", 'onchangeTags 2'!K305="ignore", "ignore", 'procTags 2'!K305="ignore", "ignore")</f>
        <v>ignore</v>
      </c>
      <c r="L305" s="1" t="str" cm="1">
        <f t="array" aca="1" ref="L305" ca="1">_xlfn.IFS('historyTags 2'!L305="have", "have", 'onchangeTags 2'!L305="have", "have", 'procTags 2'!L305="have", "have", 'historyTags 2'!L305="extra", "extra", 'onchangeTags 2'!L305="extra", "extra", 'procTags 2'!L305="extra", "extra", 'historyTags 2'!L305="missing", "missing", 'onchangeTags 2'!L305="missing", "missing", 'procTags 2'!L305="missing", "missing", 'historyTags 2'!L305="ignore", "ignore", 'onchangeTags 2'!L305="ignore", "ignore", 'procTags 2'!L305="ignore", "ignore")</f>
        <v>ignore</v>
      </c>
      <c r="M305" s="1" t="str" cm="1">
        <f t="array" aca="1" ref="M305" ca="1">_xlfn.IFS('historyTags 2'!M305="have", "have", 'onchangeTags 2'!M305="have", "have", 'procTags 2'!M305="have", "have", 'historyTags 2'!M305="extra", "extra", 'onchangeTags 2'!M305="extra", "extra", 'procTags 2'!M305="extra", "extra", 'historyTags 2'!M305="missing", "missing", 'onchangeTags 2'!M305="missing", "missing", 'procTags 2'!M305="missing", "missing", 'historyTags 2'!M305="ignore", "ignore", 'onchangeTags 2'!M305="ignore", "ignore", 'procTags 2'!M305="ignore", "ignore")</f>
        <v>ignore</v>
      </c>
      <c r="N305" s="1" t="str" cm="1">
        <f t="array" aca="1" ref="N305" ca="1">_xlfn.IFS('historyTags 2'!N305="have", "have", 'onchangeTags 2'!N305="have", "have", 'procTags 2'!N305="have", "have", 'historyTags 2'!N305="extra", "extra", 'onchangeTags 2'!N305="extra", "extra", 'procTags 2'!N305="extra", "extra", 'historyTags 2'!N305="missing", "missing", 'onchangeTags 2'!N305="missing", "missing", 'procTags 2'!N305="missing", "missing", 'historyTags 2'!N305="ignore", "ignore", 'onchangeTags 2'!N305="ignore", "ignore", 'procTags 2'!N305="ignore", "ignore")</f>
        <v>ignore</v>
      </c>
      <c r="O305" s="1" t="str" cm="1">
        <f t="array" aca="1" ref="O305" ca="1">_xlfn.IFS('historyTags 2'!O305="have", "have", 'onchangeTags 2'!O305="have", "have", 'procTags 2'!O305="have", "have", 'historyTags 2'!O305="extra", "extra", 'onchangeTags 2'!O305="extra", "extra", 'procTags 2'!O305="extra", "extra", 'historyTags 2'!O305="missing", "missing", 'onchangeTags 2'!O305="missing", "missing", 'procTags 2'!O305="missing", "missing", 'historyTags 2'!O305="ignore", "ignore", 'onchangeTags 2'!O305="ignore", "ignore", 'procTags 2'!O305="ignore", "ignore")</f>
        <v>ignore</v>
      </c>
      <c r="P305" s="1" t="str" cm="1">
        <f t="array" aca="1" ref="P305" ca="1">_xlfn.IFS('historyTags 2'!P305="have", "have", 'onchangeTags 2'!P305="have", "have", 'procTags 2'!P305="have", "have", 'historyTags 2'!P305="extra", "extra", 'onchangeTags 2'!P305="extra", "extra", 'procTags 2'!P305="extra", "extra", 'historyTags 2'!P305="missing", "missing", 'onchangeTags 2'!P305="missing", "missing", 'procTags 2'!P305="missing", "missing", 'historyTags 2'!P305="ignore", "ignore", 'onchangeTags 2'!P305="ignore", "ignore", 'procTags 2'!P305="ignore", "ignore")</f>
        <v>ignore</v>
      </c>
    </row>
    <row r="306" spans="1:16" x14ac:dyDescent="0.2">
      <c r="A306" s="1" t="str">
        <f ca="1">IFERROR(__xludf.DUMMYFUNCTION("""COMPUTED_VALUE"""),"tmp_ambient\bit11")</f>
        <v>tmp_ambient\bit11</v>
      </c>
      <c r="B306" s="1" t="str" cm="1">
        <f t="array" aca="1" ref="B306" ca="1">_xlfn.IFS('historyTags 2'!B306="have", "have", 'onchangeTags 2'!B306="have", "have", 'procTags 2'!B306="have", "have", 'historyTags 2'!B306="extra", "extra", 'onchangeTags 2'!B306="extra", "extra", 'procTags 2'!B306="extra", "extra", 'historyTags 2'!B306="missing", "missing", 'onchangeTags 2'!B306="missing", "missing", 'procTags 2'!B306="missing", "missing", 'historyTags 2'!B306="ignore", "ignore", 'onchangeTags 2'!B306="ignore", "ignore", 'procTags 2'!B306="ignore", "ignore")</f>
        <v>ignore</v>
      </c>
      <c r="C306" s="1" t="str" cm="1">
        <f t="array" aca="1" ref="C306" ca="1">_xlfn.IFS('historyTags 2'!C306="have", "have", 'onchangeTags 2'!C306="have", "have", 'procTags 2'!C306="have", "have", 'historyTags 2'!C306="extra", "extra", 'onchangeTags 2'!C306="extra", "extra", 'procTags 2'!C306="extra", "extra", 'historyTags 2'!C306="missing", "missing", 'onchangeTags 2'!C306="missing", "missing", 'procTags 2'!C306="missing", "missing", 'historyTags 2'!C306="ignore", "ignore", 'onchangeTags 2'!C306="ignore", "ignore", 'procTags 2'!C306="ignore", "ignore")</f>
        <v>ignore</v>
      </c>
      <c r="D306" s="1" t="str" cm="1">
        <f t="array" aca="1" ref="D306" ca="1">_xlfn.IFS('historyTags 2'!D306="have", "have", 'onchangeTags 2'!D306="have", "have", 'procTags 2'!D306="have", "have", 'historyTags 2'!D306="extra", "extra", 'onchangeTags 2'!D306="extra", "extra", 'procTags 2'!D306="extra", "extra", 'historyTags 2'!D306="missing", "missing", 'onchangeTags 2'!D306="missing", "missing", 'procTags 2'!D306="missing", "missing", 'historyTags 2'!D306="ignore", "ignore", 'onchangeTags 2'!D306="ignore", "ignore", 'procTags 2'!D306="ignore", "ignore")</f>
        <v>ignore</v>
      </c>
      <c r="E306" s="1" t="str" cm="1">
        <f t="array" aca="1" ref="E306" ca="1">_xlfn.IFS('historyTags 2'!E306="have", "have", 'onchangeTags 2'!E306="have", "have", 'procTags 2'!E306="have", "have", 'historyTags 2'!E306="extra", "extra", 'onchangeTags 2'!E306="extra", "extra", 'procTags 2'!E306="extra", "extra", 'historyTags 2'!E306="missing", "missing", 'onchangeTags 2'!E306="missing", "missing", 'procTags 2'!E306="missing", "missing", 'historyTags 2'!E306="ignore", "ignore", 'onchangeTags 2'!E306="ignore", "ignore", 'procTags 2'!E306="ignore", "ignore")</f>
        <v>ignore</v>
      </c>
      <c r="F306" s="1" t="str" cm="1">
        <f t="array" aca="1" ref="F306" ca="1">_xlfn.IFS('historyTags 2'!F306="have", "have", 'onchangeTags 2'!F306="have", "have", 'procTags 2'!F306="have", "have", 'historyTags 2'!F306="extra", "extra", 'onchangeTags 2'!F306="extra", "extra", 'procTags 2'!F306="extra", "extra", 'historyTags 2'!F306="missing", "missing", 'onchangeTags 2'!F306="missing", "missing", 'procTags 2'!F306="missing", "missing", 'historyTags 2'!F306="ignore", "ignore", 'onchangeTags 2'!F306="ignore", "ignore", 'procTags 2'!F306="ignore", "ignore")</f>
        <v>ignore</v>
      </c>
      <c r="G306" s="1" t="str" cm="1">
        <f t="array" aca="1" ref="G306" ca="1">_xlfn.IFS('historyTags 2'!G306="have", "have", 'onchangeTags 2'!G306="have", "have", 'procTags 2'!G306="have", "have", 'historyTags 2'!G306="extra", "extra", 'onchangeTags 2'!G306="extra", "extra", 'procTags 2'!G306="extra", "extra", 'historyTags 2'!G306="missing", "missing", 'onchangeTags 2'!G306="missing", "missing", 'procTags 2'!G306="missing", "missing", 'historyTags 2'!G306="ignore", "ignore", 'onchangeTags 2'!G306="ignore", "ignore", 'procTags 2'!G306="ignore", "ignore")</f>
        <v>ignore</v>
      </c>
      <c r="H306" s="1" t="str" cm="1">
        <f t="array" aca="1" ref="H306" ca="1">_xlfn.IFS('historyTags 2'!H306="have", "have", 'onchangeTags 2'!H306="have", "have", 'procTags 2'!H306="have", "have", 'historyTags 2'!H306="extra", "extra", 'onchangeTags 2'!H306="extra", "extra", 'procTags 2'!H306="extra", "extra", 'historyTags 2'!H306="missing", "missing", 'onchangeTags 2'!H306="missing", "missing", 'procTags 2'!H306="missing", "missing", 'historyTags 2'!H306="ignore", "ignore", 'onchangeTags 2'!H306="ignore", "ignore", 'procTags 2'!H306="ignore", "ignore")</f>
        <v>ignore</v>
      </c>
      <c r="I306" s="1" t="str" cm="1">
        <f t="array" aca="1" ref="I306" ca="1">_xlfn.IFS('historyTags 2'!I306="have", "have", 'onchangeTags 2'!I306="have", "have", 'procTags 2'!I306="have", "have", 'historyTags 2'!I306="extra", "extra", 'onchangeTags 2'!I306="extra", "extra", 'procTags 2'!I306="extra", "extra", 'historyTags 2'!I306="missing", "missing", 'onchangeTags 2'!I306="missing", "missing", 'procTags 2'!I306="missing", "missing", 'historyTags 2'!I306="ignore", "ignore", 'onchangeTags 2'!I306="ignore", "ignore", 'procTags 2'!I306="ignore", "ignore")</f>
        <v>ignore</v>
      </c>
      <c r="J306" s="1" t="str" cm="1">
        <f t="array" aca="1" ref="J306" ca="1">_xlfn.IFS('historyTags 2'!J306="have", "have", 'onchangeTags 2'!J306="have", "have", 'procTags 2'!J306="have", "have", 'historyTags 2'!J306="extra", "extra", 'onchangeTags 2'!J306="extra", "extra", 'procTags 2'!J306="extra", "extra", 'historyTags 2'!J306="missing", "missing", 'onchangeTags 2'!J306="missing", "missing", 'procTags 2'!J306="missing", "missing", 'historyTags 2'!J306="ignore", "ignore", 'onchangeTags 2'!J306="ignore", "ignore", 'procTags 2'!J306="ignore", "ignore")</f>
        <v>ignore</v>
      </c>
      <c r="K306" s="1" t="str" cm="1">
        <f t="array" aca="1" ref="K306" ca="1">_xlfn.IFS('historyTags 2'!K306="have", "have", 'onchangeTags 2'!K306="have", "have", 'procTags 2'!K306="have", "have", 'historyTags 2'!K306="extra", "extra", 'onchangeTags 2'!K306="extra", "extra", 'procTags 2'!K306="extra", "extra", 'historyTags 2'!K306="missing", "missing", 'onchangeTags 2'!K306="missing", "missing", 'procTags 2'!K306="missing", "missing", 'historyTags 2'!K306="ignore", "ignore", 'onchangeTags 2'!K306="ignore", "ignore", 'procTags 2'!K306="ignore", "ignore")</f>
        <v>ignore</v>
      </c>
      <c r="L306" s="1" t="str" cm="1">
        <f t="array" aca="1" ref="L306" ca="1">_xlfn.IFS('historyTags 2'!L306="have", "have", 'onchangeTags 2'!L306="have", "have", 'procTags 2'!L306="have", "have", 'historyTags 2'!L306="extra", "extra", 'onchangeTags 2'!L306="extra", "extra", 'procTags 2'!L306="extra", "extra", 'historyTags 2'!L306="missing", "missing", 'onchangeTags 2'!L306="missing", "missing", 'procTags 2'!L306="missing", "missing", 'historyTags 2'!L306="ignore", "ignore", 'onchangeTags 2'!L306="ignore", "ignore", 'procTags 2'!L306="ignore", "ignore")</f>
        <v>ignore</v>
      </c>
      <c r="M306" s="1" t="str" cm="1">
        <f t="array" aca="1" ref="M306" ca="1">_xlfn.IFS('historyTags 2'!M306="have", "have", 'onchangeTags 2'!M306="have", "have", 'procTags 2'!M306="have", "have", 'historyTags 2'!M306="extra", "extra", 'onchangeTags 2'!M306="extra", "extra", 'procTags 2'!M306="extra", "extra", 'historyTags 2'!M306="missing", "missing", 'onchangeTags 2'!M306="missing", "missing", 'procTags 2'!M306="missing", "missing", 'historyTags 2'!M306="ignore", "ignore", 'onchangeTags 2'!M306="ignore", "ignore", 'procTags 2'!M306="ignore", "ignore")</f>
        <v>ignore</v>
      </c>
      <c r="N306" s="1" t="str" cm="1">
        <f t="array" aca="1" ref="N306" ca="1">_xlfn.IFS('historyTags 2'!N306="have", "have", 'onchangeTags 2'!N306="have", "have", 'procTags 2'!N306="have", "have", 'historyTags 2'!N306="extra", "extra", 'onchangeTags 2'!N306="extra", "extra", 'procTags 2'!N306="extra", "extra", 'historyTags 2'!N306="missing", "missing", 'onchangeTags 2'!N306="missing", "missing", 'procTags 2'!N306="missing", "missing", 'historyTags 2'!N306="ignore", "ignore", 'onchangeTags 2'!N306="ignore", "ignore", 'procTags 2'!N306="ignore", "ignore")</f>
        <v>ignore</v>
      </c>
      <c r="O306" s="1" t="str" cm="1">
        <f t="array" aca="1" ref="O306" ca="1">_xlfn.IFS('historyTags 2'!O306="have", "have", 'onchangeTags 2'!O306="have", "have", 'procTags 2'!O306="have", "have", 'historyTags 2'!O306="extra", "extra", 'onchangeTags 2'!O306="extra", "extra", 'procTags 2'!O306="extra", "extra", 'historyTags 2'!O306="missing", "missing", 'onchangeTags 2'!O306="missing", "missing", 'procTags 2'!O306="missing", "missing", 'historyTags 2'!O306="ignore", "ignore", 'onchangeTags 2'!O306="ignore", "ignore", 'procTags 2'!O306="ignore", "ignore")</f>
        <v>ignore</v>
      </c>
      <c r="P306" s="1" t="str" cm="1">
        <f t="array" aca="1" ref="P306" ca="1">_xlfn.IFS('historyTags 2'!P306="have", "have", 'onchangeTags 2'!P306="have", "have", 'procTags 2'!P306="have", "have", 'historyTags 2'!P306="extra", "extra", 'onchangeTags 2'!P306="extra", "extra", 'procTags 2'!P306="extra", "extra", 'historyTags 2'!P306="missing", "missing", 'onchangeTags 2'!P306="missing", "missing", 'procTags 2'!P306="missing", "missing", 'historyTags 2'!P306="ignore", "ignore", 'onchangeTags 2'!P306="ignore", "ignore", 'procTags 2'!P306="ignore", "ignore")</f>
        <v>ignore</v>
      </c>
    </row>
    <row r="307" spans="1:16" x14ac:dyDescent="0.2">
      <c r="A307" s="1" t="str">
        <f ca="1">IFERROR(__xludf.DUMMYFUNCTION("""COMPUTED_VALUE"""),"tmp_ambient\bit12")</f>
        <v>tmp_ambient\bit12</v>
      </c>
      <c r="B307" s="1" t="str" cm="1">
        <f t="array" aca="1" ref="B307" ca="1">_xlfn.IFS('historyTags 2'!B307="have", "have", 'onchangeTags 2'!B307="have", "have", 'procTags 2'!B307="have", "have", 'historyTags 2'!B307="extra", "extra", 'onchangeTags 2'!B307="extra", "extra", 'procTags 2'!B307="extra", "extra", 'historyTags 2'!B307="missing", "missing", 'onchangeTags 2'!B307="missing", "missing", 'procTags 2'!B307="missing", "missing", 'historyTags 2'!B307="ignore", "ignore", 'onchangeTags 2'!B307="ignore", "ignore", 'procTags 2'!B307="ignore", "ignore")</f>
        <v>ignore</v>
      </c>
      <c r="C307" s="1" t="str" cm="1">
        <f t="array" aca="1" ref="C307" ca="1">_xlfn.IFS('historyTags 2'!C307="have", "have", 'onchangeTags 2'!C307="have", "have", 'procTags 2'!C307="have", "have", 'historyTags 2'!C307="extra", "extra", 'onchangeTags 2'!C307="extra", "extra", 'procTags 2'!C307="extra", "extra", 'historyTags 2'!C307="missing", "missing", 'onchangeTags 2'!C307="missing", "missing", 'procTags 2'!C307="missing", "missing", 'historyTags 2'!C307="ignore", "ignore", 'onchangeTags 2'!C307="ignore", "ignore", 'procTags 2'!C307="ignore", "ignore")</f>
        <v>ignore</v>
      </c>
      <c r="D307" s="1" t="str" cm="1">
        <f t="array" aca="1" ref="D307" ca="1">_xlfn.IFS('historyTags 2'!D307="have", "have", 'onchangeTags 2'!D307="have", "have", 'procTags 2'!D307="have", "have", 'historyTags 2'!D307="extra", "extra", 'onchangeTags 2'!D307="extra", "extra", 'procTags 2'!D307="extra", "extra", 'historyTags 2'!D307="missing", "missing", 'onchangeTags 2'!D307="missing", "missing", 'procTags 2'!D307="missing", "missing", 'historyTags 2'!D307="ignore", "ignore", 'onchangeTags 2'!D307="ignore", "ignore", 'procTags 2'!D307="ignore", "ignore")</f>
        <v>ignore</v>
      </c>
      <c r="E307" s="1" t="str" cm="1">
        <f t="array" aca="1" ref="E307" ca="1">_xlfn.IFS('historyTags 2'!E307="have", "have", 'onchangeTags 2'!E307="have", "have", 'procTags 2'!E307="have", "have", 'historyTags 2'!E307="extra", "extra", 'onchangeTags 2'!E307="extra", "extra", 'procTags 2'!E307="extra", "extra", 'historyTags 2'!E307="missing", "missing", 'onchangeTags 2'!E307="missing", "missing", 'procTags 2'!E307="missing", "missing", 'historyTags 2'!E307="ignore", "ignore", 'onchangeTags 2'!E307="ignore", "ignore", 'procTags 2'!E307="ignore", "ignore")</f>
        <v>ignore</v>
      </c>
      <c r="F307" s="1" t="str" cm="1">
        <f t="array" aca="1" ref="F307" ca="1">_xlfn.IFS('historyTags 2'!F307="have", "have", 'onchangeTags 2'!F307="have", "have", 'procTags 2'!F307="have", "have", 'historyTags 2'!F307="extra", "extra", 'onchangeTags 2'!F307="extra", "extra", 'procTags 2'!F307="extra", "extra", 'historyTags 2'!F307="missing", "missing", 'onchangeTags 2'!F307="missing", "missing", 'procTags 2'!F307="missing", "missing", 'historyTags 2'!F307="ignore", "ignore", 'onchangeTags 2'!F307="ignore", "ignore", 'procTags 2'!F307="ignore", "ignore")</f>
        <v>ignore</v>
      </c>
      <c r="G307" s="1" t="str" cm="1">
        <f t="array" aca="1" ref="G307" ca="1">_xlfn.IFS('historyTags 2'!G307="have", "have", 'onchangeTags 2'!G307="have", "have", 'procTags 2'!G307="have", "have", 'historyTags 2'!G307="extra", "extra", 'onchangeTags 2'!G307="extra", "extra", 'procTags 2'!G307="extra", "extra", 'historyTags 2'!G307="missing", "missing", 'onchangeTags 2'!G307="missing", "missing", 'procTags 2'!G307="missing", "missing", 'historyTags 2'!G307="ignore", "ignore", 'onchangeTags 2'!G307="ignore", "ignore", 'procTags 2'!G307="ignore", "ignore")</f>
        <v>ignore</v>
      </c>
      <c r="H307" s="1" t="str" cm="1">
        <f t="array" aca="1" ref="H307" ca="1">_xlfn.IFS('historyTags 2'!H307="have", "have", 'onchangeTags 2'!H307="have", "have", 'procTags 2'!H307="have", "have", 'historyTags 2'!H307="extra", "extra", 'onchangeTags 2'!H307="extra", "extra", 'procTags 2'!H307="extra", "extra", 'historyTags 2'!H307="missing", "missing", 'onchangeTags 2'!H307="missing", "missing", 'procTags 2'!H307="missing", "missing", 'historyTags 2'!H307="ignore", "ignore", 'onchangeTags 2'!H307="ignore", "ignore", 'procTags 2'!H307="ignore", "ignore")</f>
        <v>ignore</v>
      </c>
      <c r="I307" s="1" t="str" cm="1">
        <f t="array" aca="1" ref="I307" ca="1">_xlfn.IFS('historyTags 2'!I307="have", "have", 'onchangeTags 2'!I307="have", "have", 'procTags 2'!I307="have", "have", 'historyTags 2'!I307="extra", "extra", 'onchangeTags 2'!I307="extra", "extra", 'procTags 2'!I307="extra", "extra", 'historyTags 2'!I307="missing", "missing", 'onchangeTags 2'!I307="missing", "missing", 'procTags 2'!I307="missing", "missing", 'historyTags 2'!I307="ignore", "ignore", 'onchangeTags 2'!I307="ignore", "ignore", 'procTags 2'!I307="ignore", "ignore")</f>
        <v>ignore</v>
      </c>
      <c r="J307" s="1" t="str" cm="1">
        <f t="array" aca="1" ref="J307" ca="1">_xlfn.IFS('historyTags 2'!J307="have", "have", 'onchangeTags 2'!J307="have", "have", 'procTags 2'!J307="have", "have", 'historyTags 2'!J307="extra", "extra", 'onchangeTags 2'!J307="extra", "extra", 'procTags 2'!J307="extra", "extra", 'historyTags 2'!J307="missing", "missing", 'onchangeTags 2'!J307="missing", "missing", 'procTags 2'!J307="missing", "missing", 'historyTags 2'!J307="ignore", "ignore", 'onchangeTags 2'!J307="ignore", "ignore", 'procTags 2'!J307="ignore", "ignore")</f>
        <v>ignore</v>
      </c>
      <c r="K307" s="1" t="str" cm="1">
        <f t="array" aca="1" ref="K307" ca="1">_xlfn.IFS('historyTags 2'!K307="have", "have", 'onchangeTags 2'!K307="have", "have", 'procTags 2'!K307="have", "have", 'historyTags 2'!K307="extra", "extra", 'onchangeTags 2'!K307="extra", "extra", 'procTags 2'!K307="extra", "extra", 'historyTags 2'!K307="missing", "missing", 'onchangeTags 2'!K307="missing", "missing", 'procTags 2'!K307="missing", "missing", 'historyTags 2'!K307="ignore", "ignore", 'onchangeTags 2'!K307="ignore", "ignore", 'procTags 2'!K307="ignore", "ignore")</f>
        <v>ignore</v>
      </c>
      <c r="L307" s="1" t="str" cm="1">
        <f t="array" aca="1" ref="L307" ca="1">_xlfn.IFS('historyTags 2'!L307="have", "have", 'onchangeTags 2'!L307="have", "have", 'procTags 2'!L307="have", "have", 'historyTags 2'!L307="extra", "extra", 'onchangeTags 2'!L307="extra", "extra", 'procTags 2'!L307="extra", "extra", 'historyTags 2'!L307="missing", "missing", 'onchangeTags 2'!L307="missing", "missing", 'procTags 2'!L307="missing", "missing", 'historyTags 2'!L307="ignore", "ignore", 'onchangeTags 2'!L307="ignore", "ignore", 'procTags 2'!L307="ignore", "ignore")</f>
        <v>ignore</v>
      </c>
      <c r="M307" s="1" t="str" cm="1">
        <f t="array" aca="1" ref="M307" ca="1">_xlfn.IFS('historyTags 2'!M307="have", "have", 'onchangeTags 2'!M307="have", "have", 'procTags 2'!M307="have", "have", 'historyTags 2'!M307="extra", "extra", 'onchangeTags 2'!M307="extra", "extra", 'procTags 2'!M307="extra", "extra", 'historyTags 2'!M307="missing", "missing", 'onchangeTags 2'!M307="missing", "missing", 'procTags 2'!M307="missing", "missing", 'historyTags 2'!M307="ignore", "ignore", 'onchangeTags 2'!M307="ignore", "ignore", 'procTags 2'!M307="ignore", "ignore")</f>
        <v>ignore</v>
      </c>
      <c r="N307" s="1" t="str" cm="1">
        <f t="array" aca="1" ref="N307" ca="1">_xlfn.IFS('historyTags 2'!N307="have", "have", 'onchangeTags 2'!N307="have", "have", 'procTags 2'!N307="have", "have", 'historyTags 2'!N307="extra", "extra", 'onchangeTags 2'!N307="extra", "extra", 'procTags 2'!N307="extra", "extra", 'historyTags 2'!N307="missing", "missing", 'onchangeTags 2'!N307="missing", "missing", 'procTags 2'!N307="missing", "missing", 'historyTags 2'!N307="ignore", "ignore", 'onchangeTags 2'!N307="ignore", "ignore", 'procTags 2'!N307="ignore", "ignore")</f>
        <v>ignore</v>
      </c>
      <c r="O307" s="1" t="str" cm="1">
        <f t="array" aca="1" ref="O307" ca="1">_xlfn.IFS('historyTags 2'!O307="have", "have", 'onchangeTags 2'!O307="have", "have", 'procTags 2'!O307="have", "have", 'historyTags 2'!O307="extra", "extra", 'onchangeTags 2'!O307="extra", "extra", 'procTags 2'!O307="extra", "extra", 'historyTags 2'!O307="missing", "missing", 'onchangeTags 2'!O307="missing", "missing", 'procTags 2'!O307="missing", "missing", 'historyTags 2'!O307="ignore", "ignore", 'onchangeTags 2'!O307="ignore", "ignore", 'procTags 2'!O307="ignore", "ignore")</f>
        <v>ignore</v>
      </c>
      <c r="P307" s="1" t="str" cm="1">
        <f t="array" aca="1" ref="P307" ca="1">_xlfn.IFS('historyTags 2'!P307="have", "have", 'onchangeTags 2'!P307="have", "have", 'procTags 2'!P307="have", "have", 'historyTags 2'!P307="extra", "extra", 'onchangeTags 2'!P307="extra", "extra", 'procTags 2'!P307="extra", "extra", 'historyTags 2'!P307="missing", "missing", 'onchangeTags 2'!P307="missing", "missing", 'procTags 2'!P307="missing", "missing", 'historyTags 2'!P307="ignore", "ignore", 'onchangeTags 2'!P307="ignore", "ignore", 'procTags 2'!P307="ignore", "ignore")</f>
        <v>ignore</v>
      </c>
    </row>
    <row r="308" spans="1:16" x14ac:dyDescent="0.2">
      <c r="A308" s="1" t="str">
        <f ca="1">IFERROR(__xludf.DUMMYFUNCTION("""COMPUTED_VALUE"""),"tmp_ambient\bit13")</f>
        <v>tmp_ambient\bit13</v>
      </c>
      <c r="B308" s="1" t="str" cm="1">
        <f t="array" aca="1" ref="B308" ca="1">_xlfn.IFS('historyTags 2'!B308="have", "have", 'onchangeTags 2'!B308="have", "have", 'procTags 2'!B308="have", "have", 'historyTags 2'!B308="extra", "extra", 'onchangeTags 2'!B308="extra", "extra", 'procTags 2'!B308="extra", "extra", 'historyTags 2'!B308="missing", "missing", 'onchangeTags 2'!B308="missing", "missing", 'procTags 2'!B308="missing", "missing", 'historyTags 2'!B308="ignore", "ignore", 'onchangeTags 2'!B308="ignore", "ignore", 'procTags 2'!B308="ignore", "ignore")</f>
        <v>ignore</v>
      </c>
      <c r="C308" s="1" t="str" cm="1">
        <f t="array" aca="1" ref="C308" ca="1">_xlfn.IFS('historyTags 2'!C308="have", "have", 'onchangeTags 2'!C308="have", "have", 'procTags 2'!C308="have", "have", 'historyTags 2'!C308="extra", "extra", 'onchangeTags 2'!C308="extra", "extra", 'procTags 2'!C308="extra", "extra", 'historyTags 2'!C308="missing", "missing", 'onchangeTags 2'!C308="missing", "missing", 'procTags 2'!C308="missing", "missing", 'historyTags 2'!C308="ignore", "ignore", 'onchangeTags 2'!C308="ignore", "ignore", 'procTags 2'!C308="ignore", "ignore")</f>
        <v>ignore</v>
      </c>
      <c r="D308" s="1" t="str" cm="1">
        <f t="array" aca="1" ref="D308" ca="1">_xlfn.IFS('historyTags 2'!D308="have", "have", 'onchangeTags 2'!D308="have", "have", 'procTags 2'!D308="have", "have", 'historyTags 2'!D308="extra", "extra", 'onchangeTags 2'!D308="extra", "extra", 'procTags 2'!D308="extra", "extra", 'historyTags 2'!D308="missing", "missing", 'onchangeTags 2'!D308="missing", "missing", 'procTags 2'!D308="missing", "missing", 'historyTags 2'!D308="ignore", "ignore", 'onchangeTags 2'!D308="ignore", "ignore", 'procTags 2'!D308="ignore", "ignore")</f>
        <v>ignore</v>
      </c>
      <c r="E308" s="1" t="str" cm="1">
        <f t="array" aca="1" ref="E308" ca="1">_xlfn.IFS('historyTags 2'!E308="have", "have", 'onchangeTags 2'!E308="have", "have", 'procTags 2'!E308="have", "have", 'historyTags 2'!E308="extra", "extra", 'onchangeTags 2'!E308="extra", "extra", 'procTags 2'!E308="extra", "extra", 'historyTags 2'!E308="missing", "missing", 'onchangeTags 2'!E308="missing", "missing", 'procTags 2'!E308="missing", "missing", 'historyTags 2'!E308="ignore", "ignore", 'onchangeTags 2'!E308="ignore", "ignore", 'procTags 2'!E308="ignore", "ignore")</f>
        <v>ignore</v>
      </c>
      <c r="F308" s="1" t="str" cm="1">
        <f t="array" aca="1" ref="F308" ca="1">_xlfn.IFS('historyTags 2'!F308="have", "have", 'onchangeTags 2'!F308="have", "have", 'procTags 2'!F308="have", "have", 'historyTags 2'!F308="extra", "extra", 'onchangeTags 2'!F308="extra", "extra", 'procTags 2'!F308="extra", "extra", 'historyTags 2'!F308="missing", "missing", 'onchangeTags 2'!F308="missing", "missing", 'procTags 2'!F308="missing", "missing", 'historyTags 2'!F308="ignore", "ignore", 'onchangeTags 2'!F308="ignore", "ignore", 'procTags 2'!F308="ignore", "ignore")</f>
        <v>ignore</v>
      </c>
      <c r="G308" s="1" t="str" cm="1">
        <f t="array" aca="1" ref="G308" ca="1">_xlfn.IFS('historyTags 2'!G308="have", "have", 'onchangeTags 2'!G308="have", "have", 'procTags 2'!G308="have", "have", 'historyTags 2'!G308="extra", "extra", 'onchangeTags 2'!G308="extra", "extra", 'procTags 2'!G308="extra", "extra", 'historyTags 2'!G308="missing", "missing", 'onchangeTags 2'!G308="missing", "missing", 'procTags 2'!G308="missing", "missing", 'historyTags 2'!G308="ignore", "ignore", 'onchangeTags 2'!G308="ignore", "ignore", 'procTags 2'!G308="ignore", "ignore")</f>
        <v>ignore</v>
      </c>
      <c r="H308" s="1" t="str" cm="1">
        <f t="array" aca="1" ref="H308" ca="1">_xlfn.IFS('historyTags 2'!H308="have", "have", 'onchangeTags 2'!H308="have", "have", 'procTags 2'!H308="have", "have", 'historyTags 2'!H308="extra", "extra", 'onchangeTags 2'!H308="extra", "extra", 'procTags 2'!H308="extra", "extra", 'historyTags 2'!H308="missing", "missing", 'onchangeTags 2'!H308="missing", "missing", 'procTags 2'!H308="missing", "missing", 'historyTags 2'!H308="ignore", "ignore", 'onchangeTags 2'!H308="ignore", "ignore", 'procTags 2'!H308="ignore", "ignore")</f>
        <v>ignore</v>
      </c>
      <c r="I308" s="1" t="str" cm="1">
        <f t="array" aca="1" ref="I308" ca="1">_xlfn.IFS('historyTags 2'!I308="have", "have", 'onchangeTags 2'!I308="have", "have", 'procTags 2'!I308="have", "have", 'historyTags 2'!I308="extra", "extra", 'onchangeTags 2'!I308="extra", "extra", 'procTags 2'!I308="extra", "extra", 'historyTags 2'!I308="missing", "missing", 'onchangeTags 2'!I308="missing", "missing", 'procTags 2'!I308="missing", "missing", 'historyTags 2'!I308="ignore", "ignore", 'onchangeTags 2'!I308="ignore", "ignore", 'procTags 2'!I308="ignore", "ignore")</f>
        <v>ignore</v>
      </c>
      <c r="J308" s="1" t="str" cm="1">
        <f t="array" aca="1" ref="J308" ca="1">_xlfn.IFS('historyTags 2'!J308="have", "have", 'onchangeTags 2'!J308="have", "have", 'procTags 2'!J308="have", "have", 'historyTags 2'!J308="extra", "extra", 'onchangeTags 2'!J308="extra", "extra", 'procTags 2'!J308="extra", "extra", 'historyTags 2'!J308="missing", "missing", 'onchangeTags 2'!J308="missing", "missing", 'procTags 2'!J308="missing", "missing", 'historyTags 2'!J308="ignore", "ignore", 'onchangeTags 2'!J308="ignore", "ignore", 'procTags 2'!J308="ignore", "ignore")</f>
        <v>ignore</v>
      </c>
      <c r="K308" s="1" t="str" cm="1">
        <f t="array" aca="1" ref="K308" ca="1">_xlfn.IFS('historyTags 2'!K308="have", "have", 'onchangeTags 2'!K308="have", "have", 'procTags 2'!K308="have", "have", 'historyTags 2'!K308="extra", "extra", 'onchangeTags 2'!K308="extra", "extra", 'procTags 2'!K308="extra", "extra", 'historyTags 2'!K308="missing", "missing", 'onchangeTags 2'!K308="missing", "missing", 'procTags 2'!K308="missing", "missing", 'historyTags 2'!K308="ignore", "ignore", 'onchangeTags 2'!K308="ignore", "ignore", 'procTags 2'!K308="ignore", "ignore")</f>
        <v>ignore</v>
      </c>
      <c r="L308" s="1" t="str" cm="1">
        <f t="array" aca="1" ref="L308" ca="1">_xlfn.IFS('historyTags 2'!L308="have", "have", 'onchangeTags 2'!L308="have", "have", 'procTags 2'!L308="have", "have", 'historyTags 2'!L308="extra", "extra", 'onchangeTags 2'!L308="extra", "extra", 'procTags 2'!L308="extra", "extra", 'historyTags 2'!L308="missing", "missing", 'onchangeTags 2'!L308="missing", "missing", 'procTags 2'!L308="missing", "missing", 'historyTags 2'!L308="ignore", "ignore", 'onchangeTags 2'!L308="ignore", "ignore", 'procTags 2'!L308="ignore", "ignore")</f>
        <v>ignore</v>
      </c>
      <c r="M308" s="1" t="str" cm="1">
        <f t="array" aca="1" ref="M308" ca="1">_xlfn.IFS('historyTags 2'!M308="have", "have", 'onchangeTags 2'!M308="have", "have", 'procTags 2'!M308="have", "have", 'historyTags 2'!M308="extra", "extra", 'onchangeTags 2'!M308="extra", "extra", 'procTags 2'!M308="extra", "extra", 'historyTags 2'!M308="missing", "missing", 'onchangeTags 2'!M308="missing", "missing", 'procTags 2'!M308="missing", "missing", 'historyTags 2'!M308="ignore", "ignore", 'onchangeTags 2'!M308="ignore", "ignore", 'procTags 2'!M308="ignore", "ignore")</f>
        <v>ignore</v>
      </c>
      <c r="N308" s="1" t="str" cm="1">
        <f t="array" aca="1" ref="N308" ca="1">_xlfn.IFS('historyTags 2'!N308="have", "have", 'onchangeTags 2'!N308="have", "have", 'procTags 2'!N308="have", "have", 'historyTags 2'!N308="extra", "extra", 'onchangeTags 2'!N308="extra", "extra", 'procTags 2'!N308="extra", "extra", 'historyTags 2'!N308="missing", "missing", 'onchangeTags 2'!N308="missing", "missing", 'procTags 2'!N308="missing", "missing", 'historyTags 2'!N308="ignore", "ignore", 'onchangeTags 2'!N308="ignore", "ignore", 'procTags 2'!N308="ignore", "ignore")</f>
        <v>ignore</v>
      </c>
      <c r="O308" s="1" t="str" cm="1">
        <f t="array" aca="1" ref="O308" ca="1">_xlfn.IFS('historyTags 2'!O308="have", "have", 'onchangeTags 2'!O308="have", "have", 'procTags 2'!O308="have", "have", 'historyTags 2'!O308="extra", "extra", 'onchangeTags 2'!O308="extra", "extra", 'procTags 2'!O308="extra", "extra", 'historyTags 2'!O308="missing", "missing", 'onchangeTags 2'!O308="missing", "missing", 'procTags 2'!O308="missing", "missing", 'historyTags 2'!O308="ignore", "ignore", 'onchangeTags 2'!O308="ignore", "ignore", 'procTags 2'!O308="ignore", "ignore")</f>
        <v>ignore</v>
      </c>
      <c r="P308" s="1" t="str" cm="1">
        <f t="array" aca="1" ref="P308" ca="1">_xlfn.IFS('historyTags 2'!P308="have", "have", 'onchangeTags 2'!P308="have", "have", 'procTags 2'!P308="have", "have", 'historyTags 2'!P308="extra", "extra", 'onchangeTags 2'!P308="extra", "extra", 'procTags 2'!P308="extra", "extra", 'historyTags 2'!P308="missing", "missing", 'onchangeTags 2'!P308="missing", "missing", 'procTags 2'!P308="missing", "missing", 'historyTags 2'!P308="ignore", "ignore", 'onchangeTags 2'!P308="ignore", "ignore", 'procTags 2'!P308="ignore", "ignore")</f>
        <v>ignore</v>
      </c>
    </row>
    <row r="309" spans="1:16" x14ac:dyDescent="0.2">
      <c r="A309" s="1" t="str">
        <f ca="1">IFERROR(__xludf.DUMMYFUNCTION("""COMPUTED_VALUE"""),"tmp_ambient\bit14")</f>
        <v>tmp_ambient\bit14</v>
      </c>
      <c r="B309" s="1" t="str" cm="1">
        <f t="array" aca="1" ref="B309" ca="1">_xlfn.IFS('historyTags 2'!B309="have", "have", 'onchangeTags 2'!B309="have", "have", 'procTags 2'!B309="have", "have", 'historyTags 2'!B309="extra", "extra", 'onchangeTags 2'!B309="extra", "extra", 'procTags 2'!B309="extra", "extra", 'historyTags 2'!B309="missing", "missing", 'onchangeTags 2'!B309="missing", "missing", 'procTags 2'!B309="missing", "missing", 'historyTags 2'!B309="ignore", "ignore", 'onchangeTags 2'!B309="ignore", "ignore", 'procTags 2'!B309="ignore", "ignore")</f>
        <v>ignore</v>
      </c>
      <c r="C309" s="1" t="str" cm="1">
        <f t="array" aca="1" ref="C309" ca="1">_xlfn.IFS('historyTags 2'!C309="have", "have", 'onchangeTags 2'!C309="have", "have", 'procTags 2'!C309="have", "have", 'historyTags 2'!C309="extra", "extra", 'onchangeTags 2'!C309="extra", "extra", 'procTags 2'!C309="extra", "extra", 'historyTags 2'!C309="missing", "missing", 'onchangeTags 2'!C309="missing", "missing", 'procTags 2'!C309="missing", "missing", 'historyTags 2'!C309="ignore", "ignore", 'onchangeTags 2'!C309="ignore", "ignore", 'procTags 2'!C309="ignore", "ignore")</f>
        <v>ignore</v>
      </c>
      <c r="D309" s="1" t="str" cm="1">
        <f t="array" aca="1" ref="D309" ca="1">_xlfn.IFS('historyTags 2'!D309="have", "have", 'onchangeTags 2'!D309="have", "have", 'procTags 2'!D309="have", "have", 'historyTags 2'!D309="extra", "extra", 'onchangeTags 2'!D309="extra", "extra", 'procTags 2'!D309="extra", "extra", 'historyTags 2'!D309="missing", "missing", 'onchangeTags 2'!D309="missing", "missing", 'procTags 2'!D309="missing", "missing", 'historyTags 2'!D309="ignore", "ignore", 'onchangeTags 2'!D309="ignore", "ignore", 'procTags 2'!D309="ignore", "ignore")</f>
        <v>ignore</v>
      </c>
      <c r="E309" s="1" t="str" cm="1">
        <f t="array" aca="1" ref="E309" ca="1">_xlfn.IFS('historyTags 2'!E309="have", "have", 'onchangeTags 2'!E309="have", "have", 'procTags 2'!E309="have", "have", 'historyTags 2'!E309="extra", "extra", 'onchangeTags 2'!E309="extra", "extra", 'procTags 2'!E309="extra", "extra", 'historyTags 2'!E309="missing", "missing", 'onchangeTags 2'!E309="missing", "missing", 'procTags 2'!E309="missing", "missing", 'historyTags 2'!E309="ignore", "ignore", 'onchangeTags 2'!E309="ignore", "ignore", 'procTags 2'!E309="ignore", "ignore")</f>
        <v>ignore</v>
      </c>
      <c r="F309" s="1" t="str" cm="1">
        <f t="array" aca="1" ref="F309" ca="1">_xlfn.IFS('historyTags 2'!F309="have", "have", 'onchangeTags 2'!F309="have", "have", 'procTags 2'!F309="have", "have", 'historyTags 2'!F309="extra", "extra", 'onchangeTags 2'!F309="extra", "extra", 'procTags 2'!F309="extra", "extra", 'historyTags 2'!F309="missing", "missing", 'onchangeTags 2'!F309="missing", "missing", 'procTags 2'!F309="missing", "missing", 'historyTags 2'!F309="ignore", "ignore", 'onchangeTags 2'!F309="ignore", "ignore", 'procTags 2'!F309="ignore", "ignore")</f>
        <v>ignore</v>
      </c>
      <c r="G309" s="1" t="str" cm="1">
        <f t="array" aca="1" ref="G309" ca="1">_xlfn.IFS('historyTags 2'!G309="have", "have", 'onchangeTags 2'!G309="have", "have", 'procTags 2'!G309="have", "have", 'historyTags 2'!G309="extra", "extra", 'onchangeTags 2'!G309="extra", "extra", 'procTags 2'!G309="extra", "extra", 'historyTags 2'!G309="missing", "missing", 'onchangeTags 2'!G309="missing", "missing", 'procTags 2'!G309="missing", "missing", 'historyTags 2'!G309="ignore", "ignore", 'onchangeTags 2'!G309="ignore", "ignore", 'procTags 2'!G309="ignore", "ignore")</f>
        <v>ignore</v>
      </c>
      <c r="H309" s="1" t="str" cm="1">
        <f t="array" aca="1" ref="H309" ca="1">_xlfn.IFS('historyTags 2'!H309="have", "have", 'onchangeTags 2'!H309="have", "have", 'procTags 2'!H309="have", "have", 'historyTags 2'!H309="extra", "extra", 'onchangeTags 2'!H309="extra", "extra", 'procTags 2'!H309="extra", "extra", 'historyTags 2'!H309="missing", "missing", 'onchangeTags 2'!H309="missing", "missing", 'procTags 2'!H309="missing", "missing", 'historyTags 2'!H309="ignore", "ignore", 'onchangeTags 2'!H309="ignore", "ignore", 'procTags 2'!H309="ignore", "ignore")</f>
        <v>ignore</v>
      </c>
      <c r="I309" s="1" t="str" cm="1">
        <f t="array" aca="1" ref="I309" ca="1">_xlfn.IFS('historyTags 2'!I309="have", "have", 'onchangeTags 2'!I309="have", "have", 'procTags 2'!I309="have", "have", 'historyTags 2'!I309="extra", "extra", 'onchangeTags 2'!I309="extra", "extra", 'procTags 2'!I309="extra", "extra", 'historyTags 2'!I309="missing", "missing", 'onchangeTags 2'!I309="missing", "missing", 'procTags 2'!I309="missing", "missing", 'historyTags 2'!I309="ignore", "ignore", 'onchangeTags 2'!I309="ignore", "ignore", 'procTags 2'!I309="ignore", "ignore")</f>
        <v>ignore</v>
      </c>
      <c r="J309" s="1" t="str" cm="1">
        <f t="array" aca="1" ref="J309" ca="1">_xlfn.IFS('historyTags 2'!J309="have", "have", 'onchangeTags 2'!J309="have", "have", 'procTags 2'!J309="have", "have", 'historyTags 2'!J309="extra", "extra", 'onchangeTags 2'!J309="extra", "extra", 'procTags 2'!J309="extra", "extra", 'historyTags 2'!J309="missing", "missing", 'onchangeTags 2'!J309="missing", "missing", 'procTags 2'!J309="missing", "missing", 'historyTags 2'!J309="ignore", "ignore", 'onchangeTags 2'!J309="ignore", "ignore", 'procTags 2'!J309="ignore", "ignore")</f>
        <v>ignore</v>
      </c>
      <c r="K309" s="1" t="str" cm="1">
        <f t="array" aca="1" ref="K309" ca="1">_xlfn.IFS('historyTags 2'!K309="have", "have", 'onchangeTags 2'!K309="have", "have", 'procTags 2'!K309="have", "have", 'historyTags 2'!K309="extra", "extra", 'onchangeTags 2'!K309="extra", "extra", 'procTags 2'!K309="extra", "extra", 'historyTags 2'!K309="missing", "missing", 'onchangeTags 2'!K309="missing", "missing", 'procTags 2'!K309="missing", "missing", 'historyTags 2'!K309="ignore", "ignore", 'onchangeTags 2'!K309="ignore", "ignore", 'procTags 2'!K309="ignore", "ignore")</f>
        <v>ignore</v>
      </c>
      <c r="L309" s="1" t="str" cm="1">
        <f t="array" aca="1" ref="L309" ca="1">_xlfn.IFS('historyTags 2'!L309="have", "have", 'onchangeTags 2'!L309="have", "have", 'procTags 2'!L309="have", "have", 'historyTags 2'!L309="extra", "extra", 'onchangeTags 2'!L309="extra", "extra", 'procTags 2'!L309="extra", "extra", 'historyTags 2'!L309="missing", "missing", 'onchangeTags 2'!L309="missing", "missing", 'procTags 2'!L309="missing", "missing", 'historyTags 2'!L309="ignore", "ignore", 'onchangeTags 2'!L309="ignore", "ignore", 'procTags 2'!L309="ignore", "ignore")</f>
        <v>ignore</v>
      </c>
      <c r="M309" s="1" t="str" cm="1">
        <f t="array" aca="1" ref="M309" ca="1">_xlfn.IFS('historyTags 2'!M309="have", "have", 'onchangeTags 2'!M309="have", "have", 'procTags 2'!M309="have", "have", 'historyTags 2'!M309="extra", "extra", 'onchangeTags 2'!M309="extra", "extra", 'procTags 2'!M309="extra", "extra", 'historyTags 2'!M309="missing", "missing", 'onchangeTags 2'!M309="missing", "missing", 'procTags 2'!M309="missing", "missing", 'historyTags 2'!M309="ignore", "ignore", 'onchangeTags 2'!M309="ignore", "ignore", 'procTags 2'!M309="ignore", "ignore")</f>
        <v>ignore</v>
      </c>
      <c r="N309" s="1" t="str" cm="1">
        <f t="array" aca="1" ref="N309" ca="1">_xlfn.IFS('historyTags 2'!N309="have", "have", 'onchangeTags 2'!N309="have", "have", 'procTags 2'!N309="have", "have", 'historyTags 2'!N309="extra", "extra", 'onchangeTags 2'!N309="extra", "extra", 'procTags 2'!N309="extra", "extra", 'historyTags 2'!N309="missing", "missing", 'onchangeTags 2'!N309="missing", "missing", 'procTags 2'!N309="missing", "missing", 'historyTags 2'!N309="ignore", "ignore", 'onchangeTags 2'!N309="ignore", "ignore", 'procTags 2'!N309="ignore", "ignore")</f>
        <v>ignore</v>
      </c>
      <c r="O309" s="1" t="str" cm="1">
        <f t="array" aca="1" ref="O309" ca="1">_xlfn.IFS('historyTags 2'!O309="have", "have", 'onchangeTags 2'!O309="have", "have", 'procTags 2'!O309="have", "have", 'historyTags 2'!O309="extra", "extra", 'onchangeTags 2'!O309="extra", "extra", 'procTags 2'!O309="extra", "extra", 'historyTags 2'!O309="missing", "missing", 'onchangeTags 2'!O309="missing", "missing", 'procTags 2'!O309="missing", "missing", 'historyTags 2'!O309="ignore", "ignore", 'onchangeTags 2'!O309="ignore", "ignore", 'procTags 2'!O309="ignore", "ignore")</f>
        <v>ignore</v>
      </c>
      <c r="P309" s="1" t="str" cm="1">
        <f t="array" aca="1" ref="P309" ca="1">_xlfn.IFS('historyTags 2'!P309="have", "have", 'onchangeTags 2'!P309="have", "have", 'procTags 2'!P309="have", "have", 'historyTags 2'!P309="extra", "extra", 'onchangeTags 2'!P309="extra", "extra", 'procTags 2'!P309="extra", "extra", 'historyTags 2'!P309="missing", "missing", 'onchangeTags 2'!P309="missing", "missing", 'procTags 2'!P309="missing", "missing", 'historyTags 2'!P309="ignore", "ignore", 'onchangeTags 2'!P309="ignore", "ignore", 'procTags 2'!P309="ignore", "ignore")</f>
        <v>ignore</v>
      </c>
    </row>
    <row r="310" spans="1:16" x14ac:dyDescent="0.2">
      <c r="A310" s="1" t="str">
        <f ca="1">IFERROR(__xludf.DUMMYFUNCTION("""COMPUTED_VALUE"""),"tmp_ambient\bit15")</f>
        <v>tmp_ambient\bit15</v>
      </c>
      <c r="B310" s="1" t="str" cm="1">
        <f t="array" aca="1" ref="B310" ca="1">_xlfn.IFS('historyTags 2'!B310="have", "have", 'onchangeTags 2'!B310="have", "have", 'procTags 2'!B310="have", "have", 'historyTags 2'!B310="extra", "extra", 'onchangeTags 2'!B310="extra", "extra", 'procTags 2'!B310="extra", "extra", 'historyTags 2'!B310="missing", "missing", 'onchangeTags 2'!B310="missing", "missing", 'procTags 2'!B310="missing", "missing", 'historyTags 2'!B310="ignore", "ignore", 'onchangeTags 2'!B310="ignore", "ignore", 'procTags 2'!B310="ignore", "ignore")</f>
        <v>ignore</v>
      </c>
      <c r="C310" s="1" t="str" cm="1">
        <f t="array" aca="1" ref="C310" ca="1">_xlfn.IFS('historyTags 2'!C310="have", "have", 'onchangeTags 2'!C310="have", "have", 'procTags 2'!C310="have", "have", 'historyTags 2'!C310="extra", "extra", 'onchangeTags 2'!C310="extra", "extra", 'procTags 2'!C310="extra", "extra", 'historyTags 2'!C310="missing", "missing", 'onchangeTags 2'!C310="missing", "missing", 'procTags 2'!C310="missing", "missing", 'historyTags 2'!C310="ignore", "ignore", 'onchangeTags 2'!C310="ignore", "ignore", 'procTags 2'!C310="ignore", "ignore")</f>
        <v>ignore</v>
      </c>
      <c r="D310" s="1" t="str" cm="1">
        <f t="array" aca="1" ref="D310" ca="1">_xlfn.IFS('historyTags 2'!D310="have", "have", 'onchangeTags 2'!D310="have", "have", 'procTags 2'!D310="have", "have", 'historyTags 2'!D310="extra", "extra", 'onchangeTags 2'!D310="extra", "extra", 'procTags 2'!D310="extra", "extra", 'historyTags 2'!D310="missing", "missing", 'onchangeTags 2'!D310="missing", "missing", 'procTags 2'!D310="missing", "missing", 'historyTags 2'!D310="ignore", "ignore", 'onchangeTags 2'!D310="ignore", "ignore", 'procTags 2'!D310="ignore", "ignore")</f>
        <v>ignore</v>
      </c>
      <c r="E310" s="1" t="str" cm="1">
        <f t="array" aca="1" ref="E310" ca="1">_xlfn.IFS('historyTags 2'!E310="have", "have", 'onchangeTags 2'!E310="have", "have", 'procTags 2'!E310="have", "have", 'historyTags 2'!E310="extra", "extra", 'onchangeTags 2'!E310="extra", "extra", 'procTags 2'!E310="extra", "extra", 'historyTags 2'!E310="missing", "missing", 'onchangeTags 2'!E310="missing", "missing", 'procTags 2'!E310="missing", "missing", 'historyTags 2'!E310="ignore", "ignore", 'onchangeTags 2'!E310="ignore", "ignore", 'procTags 2'!E310="ignore", "ignore")</f>
        <v>ignore</v>
      </c>
      <c r="F310" s="1" t="str" cm="1">
        <f t="array" aca="1" ref="F310" ca="1">_xlfn.IFS('historyTags 2'!F310="have", "have", 'onchangeTags 2'!F310="have", "have", 'procTags 2'!F310="have", "have", 'historyTags 2'!F310="extra", "extra", 'onchangeTags 2'!F310="extra", "extra", 'procTags 2'!F310="extra", "extra", 'historyTags 2'!F310="missing", "missing", 'onchangeTags 2'!F310="missing", "missing", 'procTags 2'!F310="missing", "missing", 'historyTags 2'!F310="ignore", "ignore", 'onchangeTags 2'!F310="ignore", "ignore", 'procTags 2'!F310="ignore", "ignore")</f>
        <v>ignore</v>
      </c>
      <c r="G310" s="1" t="str" cm="1">
        <f t="array" aca="1" ref="G310" ca="1">_xlfn.IFS('historyTags 2'!G310="have", "have", 'onchangeTags 2'!G310="have", "have", 'procTags 2'!G310="have", "have", 'historyTags 2'!G310="extra", "extra", 'onchangeTags 2'!G310="extra", "extra", 'procTags 2'!G310="extra", "extra", 'historyTags 2'!G310="missing", "missing", 'onchangeTags 2'!G310="missing", "missing", 'procTags 2'!G310="missing", "missing", 'historyTags 2'!G310="ignore", "ignore", 'onchangeTags 2'!G310="ignore", "ignore", 'procTags 2'!G310="ignore", "ignore")</f>
        <v>ignore</v>
      </c>
      <c r="H310" s="1" t="str" cm="1">
        <f t="array" aca="1" ref="H310" ca="1">_xlfn.IFS('historyTags 2'!H310="have", "have", 'onchangeTags 2'!H310="have", "have", 'procTags 2'!H310="have", "have", 'historyTags 2'!H310="extra", "extra", 'onchangeTags 2'!H310="extra", "extra", 'procTags 2'!H310="extra", "extra", 'historyTags 2'!H310="missing", "missing", 'onchangeTags 2'!H310="missing", "missing", 'procTags 2'!H310="missing", "missing", 'historyTags 2'!H310="ignore", "ignore", 'onchangeTags 2'!H310="ignore", "ignore", 'procTags 2'!H310="ignore", "ignore")</f>
        <v>ignore</v>
      </c>
      <c r="I310" s="1" t="str" cm="1">
        <f t="array" aca="1" ref="I310" ca="1">_xlfn.IFS('historyTags 2'!I310="have", "have", 'onchangeTags 2'!I310="have", "have", 'procTags 2'!I310="have", "have", 'historyTags 2'!I310="extra", "extra", 'onchangeTags 2'!I310="extra", "extra", 'procTags 2'!I310="extra", "extra", 'historyTags 2'!I310="missing", "missing", 'onchangeTags 2'!I310="missing", "missing", 'procTags 2'!I310="missing", "missing", 'historyTags 2'!I310="ignore", "ignore", 'onchangeTags 2'!I310="ignore", "ignore", 'procTags 2'!I310="ignore", "ignore")</f>
        <v>ignore</v>
      </c>
      <c r="J310" s="1" t="str" cm="1">
        <f t="array" aca="1" ref="J310" ca="1">_xlfn.IFS('historyTags 2'!J310="have", "have", 'onchangeTags 2'!J310="have", "have", 'procTags 2'!J310="have", "have", 'historyTags 2'!J310="extra", "extra", 'onchangeTags 2'!J310="extra", "extra", 'procTags 2'!J310="extra", "extra", 'historyTags 2'!J310="missing", "missing", 'onchangeTags 2'!J310="missing", "missing", 'procTags 2'!J310="missing", "missing", 'historyTags 2'!J310="ignore", "ignore", 'onchangeTags 2'!J310="ignore", "ignore", 'procTags 2'!J310="ignore", "ignore")</f>
        <v>ignore</v>
      </c>
      <c r="K310" s="1" t="str" cm="1">
        <f t="array" aca="1" ref="K310" ca="1">_xlfn.IFS('historyTags 2'!K310="have", "have", 'onchangeTags 2'!K310="have", "have", 'procTags 2'!K310="have", "have", 'historyTags 2'!K310="extra", "extra", 'onchangeTags 2'!K310="extra", "extra", 'procTags 2'!K310="extra", "extra", 'historyTags 2'!K310="missing", "missing", 'onchangeTags 2'!K310="missing", "missing", 'procTags 2'!K310="missing", "missing", 'historyTags 2'!K310="ignore", "ignore", 'onchangeTags 2'!K310="ignore", "ignore", 'procTags 2'!K310="ignore", "ignore")</f>
        <v>ignore</v>
      </c>
      <c r="L310" s="1" t="str" cm="1">
        <f t="array" aca="1" ref="L310" ca="1">_xlfn.IFS('historyTags 2'!L310="have", "have", 'onchangeTags 2'!L310="have", "have", 'procTags 2'!L310="have", "have", 'historyTags 2'!L310="extra", "extra", 'onchangeTags 2'!L310="extra", "extra", 'procTags 2'!L310="extra", "extra", 'historyTags 2'!L310="missing", "missing", 'onchangeTags 2'!L310="missing", "missing", 'procTags 2'!L310="missing", "missing", 'historyTags 2'!L310="ignore", "ignore", 'onchangeTags 2'!L310="ignore", "ignore", 'procTags 2'!L310="ignore", "ignore")</f>
        <v>ignore</v>
      </c>
      <c r="M310" s="1" t="str" cm="1">
        <f t="array" aca="1" ref="M310" ca="1">_xlfn.IFS('historyTags 2'!M310="have", "have", 'onchangeTags 2'!M310="have", "have", 'procTags 2'!M310="have", "have", 'historyTags 2'!M310="extra", "extra", 'onchangeTags 2'!M310="extra", "extra", 'procTags 2'!M310="extra", "extra", 'historyTags 2'!M310="missing", "missing", 'onchangeTags 2'!M310="missing", "missing", 'procTags 2'!M310="missing", "missing", 'historyTags 2'!M310="ignore", "ignore", 'onchangeTags 2'!M310="ignore", "ignore", 'procTags 2'!M310="ignore", "ignore")</f>
        <v>ignore</v>
      </c>
      <c r="N310" s="1" t="str" cm="1">
        <f t="array" aca="1" ref="N310" ca="1">_xlfn.IFS('historyTags 2'!N310="have", "have", 'onchangeTags 2'!N310="have", "have", 'procTags 2'!N310="have", "have", 'historyTags 2'!N310="extra", "extra", 'onchangeTags 2'!N310="extra", "extra", 'procTags 2'!N310="extra", "extra", 'historyTags 2'!N310="missing", "missing", 'onchangeTags 2'!N310="missing", "missing", 'procTags 2'!N310="missing", "missing", 'historyTags 2'!N310="ignore", "ignore", 'onchangeTags 2'!N310="ignore", "ignore", 'procTags 2'!N310="ignore", "ignore")</f>
        <v>ignore</v>
      </c>
      <c r="O310" s="1" t="str" cm="1">
        <f t="array" aca="1" ref="O310" ca="1">_xlfn.IFS('historyTags 2'!O310="have", "have", 'onchangeTags 2'!O310="have", "have", 'procTags 2'!O310="have", "have", 'historyTags 2'!O310="extra", "extra", 'onchangeTags 2'!O310="extra", "extra", 'procTags 2'!O310="extra", "extra", 'historyTags 2'!O310="missing", "missing", 'onchangeTags 2'!O310="missing", "missing", 'procTags 2'!O310="missing", "missing", 'historyTags 2'!O310="ignore", "ignore", 'onchangeTags 2'!O310="ignore", "ignore", 'procTags 2'!O310="ignore", "ignore")</f>
        <v>ignore</v>
      </c>
      <c r="P310" s="1" t="str" cm="1">
        <f t="array" aca="1" ref="P310" ca="1">_xlfn.IFS('historyTags 2'!P310="have", "have", 'onchangeTags 2'!P310="have", "have", 'procTags 2'!P310="have", "have", 'historyTags 2'!P310="extra", "extra", 'onchangeTags 2'!P310="extra", "extra", 'procTags 2'!P310="extra", "extra", 'historyTags 2'!P310="missing", "missing", 'onchangeTags 2'!P310="missing", "missing", 'procTags 2'!P310="missing", "missing", 'historyTags 2'!P310="ignore", "ignore", 'onchangeTags 2'!P310="ignore", "ignore", 'procTags 2'!P310="ignore", "ignore")</f>
        <v>ignore</v>
      </c>
    </row>
    <row r="311" spans="1:16" x14ac:dyDescent="0.2">
      <c r="A311" s="1" t="str">
        <f ca="1">IFERROR(__xludf.DUMMYFUNCTION("""COMPUTED_VALUE"""),"tmp_ambient\bit2")</f>
        <v>tmp_ambient\bit2</v>
      </c>
      <c r="B311" s="1" t="str" cm="1">
        <f t="array" aca="1" ref="B311" ca="1">_xlfn.IFS('historyTags 2'!B311="have", "have", 'onchangeTags 2'!B311="have", "have", 'procTags 2'!B311="have", "have", 'historyTags 2'!B311="extra", "extra", 'onchangeTags 2'!B311="extra", "extra", 'procTags 2'!B311="extra", "extra", 'historyTags 2'!B311="missing", "missing", 'onchangeTags 2'!B311="missing", "missing", 'procTags 2'!B311="missing", "missing", 'historyTags 2'!B311="ignore", "ignore", 'onchangeTags 2'!B311="ignore", "ignore", 'procTags 2'!B311="ignore", "ignore")</f>
        <v>ignore</v>
      </c>
      <c r="C311" s="1" t="str" cm="1">
        <f t="array" aca="1" ref="C311" ca="1">_xlfn.IFS('historyTags 2'!C311="have", "have", 'onchangeTags 2'!C311="have", "have", 'procTags 2'!C311="have", "have", 'historyTags 2'!C311="extra", "extra", 'onchangeTags 2'!C311="extra", "extra", 'procTags 2'!C311="extra", "extra", 'historyTags 2'!C311="missing", "missing", 'onchangeTags 2'!C311="missing", "missing", 'procTags 2'!C311="missing", "missing", 'historyTags 2'!C311="ignore", "ignore", 'onchangeTags 2'!C311="ignore", "ignore", 'procTags 2'!C311="ignore", "ignore")</f>
        <v>ignore</v>
      </c>
      <c r="D311" s="1" t="str" cm="1">
        <f t="array" aca="1" ref="D311" ca="1">_xlfn.IFS('historyTags 2'!D311="have", "have", 'onchangeTags 2'!D311="have", "have", 'procTags 2'!D311="have", "have", 'historyTags 2'!D311="extra", "extra", 'onchangeTags 2'!D311="extra", "extra", 'procTags 2'!D311="extra", "extra", 'historyTags 2'!D311="missing", "missing", 'onchangeTags 2'!D311="missing", "missing", 'procTags 2'!D311="missing", "missing", 'historyTags 2'!D311="ignore", "ignore", 'onchangeTags 2'!D311="ignore", "ignore", 'procTags 2'!D311="ignore", "ignore")</f>
        <v>ignore</v>
      </c>
      <c r="E311" s="1" t="str" cm="1">
        <f t="array" aca="1" ref="E311" ca="1">_xlfn.IFS('historyTags 2'!E311="have", "have", 'onchangeTags 2'!E311="have", "have", 'procTags 2'!E311="have", "have", 'historyTags 2'!E311="extra", "extra", 'onchangeTags 2'!E311="extra", "extra", 'procTags 2'!E311="extra", "extra", 'historyTags 2'!E311="missing", "missing", 'onchangeTags 2'!E311="missing", "missing", 'procTags 2'!E311="missing", "missing", 'historyTags 2'!E311="ignore", "ignore", 'onchangeTags 2'!E311="ignore", "ignore", 'procTags 2'!E311="ignore", "ignore")</f>
        <v>ignore</v>
      </c>
      <c r="F311" s="1" t="str" cm="1">
        <f t="array" aca="1" ref="F311" ca="1">_xlfn.IFS('historyTags 2'!F311="have", "have", 'onchangeTags 2'!F311="have", "have", 'procTags 2'!F311="have", "have", 'historyTags 2'!F311="extra", "extra", 'onchangeTags 2'!F311="extra", "extra", 'procTags 2'!F311="extra", "extra", 'historyTags 2'!F311="missing", "missing", 'onchangeTags 2'!F311="missing", "missing", 'procTags 2'!F311="missing", "missing", 'historyTags 2'!F311="ignore", "ignore", 'onchangeTags 2'!F311="ignore", "ignore", 'procTags 2'!F311="ignore", "ignore")</f>
        <v>ignore</v>
      </c>
      <c r="G311" s="1" t="str" cm="1">
        <f t="array" aca="1" ref="G311" ca="1">_xlfn.IFS('historyTags 2'!G311="have", "have", 'onchangeTags 2'!G311="have", "have", 'procTags 2'!G311="have", "have", 'historyTags 2'!G311="extra", "extra", 'onchangeTags 2'!G311="extra", "extra", 'procTags 2'!G311="extra", "extra", 'historyTags 2'!G311="missing", "missing", 'onchangeTags 2'!G311="missing", "missing", 'procTags 2'!G311="missing", "missing", 'historyTags 2'!G311="ignore", "ignore", 'onchangeTags 2'!G311="ignore", "ignore", 'procTags 2'!G311="ignore", "ignore")</f>
        <v>ignore</v>
      </c>
      <c r="H311" s="1" t="str" cm="1">
        <f t="array" aca="1" ref="H311" ca="1">_xlfn.IFS('historyTags 2'!H311="have", "have", 'onchangeTags 2'!H311="have", "have", 'procTags 2'!H311="have", "have", 'historyTags 2'!H311="extra", "extra", 'onchangeTags 2'!H311="extra", "extra", 'procTags 2'!H311="extra", "extra", 'historyTags 2'!H311="missing", "missing", 'onchangeTags 2'!H311="missing", "missing", 'procTags 2'!H311="missing", "missing", 'historyTags 2'!H311="ignore", "ignore", 'onchangeTags 2'!H311="ignore", "ignore", 'procTags 2'!H311="ignore", "ignore")</f>
        <v>ignore</v>
      </c>
      <c r="I311" s="1" t="str" cm="1">
        <f t="array" aca="1" ref="I311" ca="1">_xlfn.IFS('historyTags 2'!I311="have", "have", 'onchangeTags 2'!I311="have", "have", 'procTags 2'!I311="have", "have", 'historyTags 2'!I311="extra", "extra", 'onchangeTags 2'!I311="extra", "extra", 'procTags 2'!I311="extra", "extra", 'historyTags 2'!I311="missing", "missing", 'onchangeTags 2'!I311="missing", "missing", 'procTags 2'!I311="missing", "missing", 'historyTags 2'!I311="ignore", "ignore", 'onchangeTags 2'!I311="ignore", "ignore", 'procTags 2'!I311="ignore", "ignore")</f>
        <v>ignore</v>
      </c>
      <c r="J311" s="1" t="str" cm="1">
        <f t="array" aca="1" ref="J311" ca="1">_xlfn.IFS('historyTags 2'!J311="have", "have", 'onchangeTags 2'!J311="have", "have", 'procTags 2'!J311="have", "have", 'historyTags 2'!J311="extra", "extra", 'onchangeTags 2'!J311="extra", "extra", 'procTags 2'!J311="extra", "extra", 'historyTags 2'!J311="missing", "missing", 'onchangeTags 2'!J311="missing", "missing", 'procTags 2'!J311="missing", "missing", 'historyTags 2'!J311="ignore", "ignore", 'onchangeTags 2'!J311="ignore", "ignore", 'procTags 2'!J311="ignore", "ignore")</f>
        <v>ignore</v>
      </c>
      <c r="K311" s="1" t="str" cm="1">
        <f t="array" aca="1" ref="K311" ca="1">_xlfn.IFS('historyTags 2'!K311="have", "have", 'onchangeTags 2'!K311="have", "have", 'procTags 2'!K311="have", "have", 'historyTags 2'!K311="extra", "extra", 'onchangeTags 2'!K311="extra", "extra", 'procTags 2'!K311="extra", "extra", 'historyTags 2'!K311="missing", "missing", 'onchangeTags 2'!K311="missing", "missing", 'procTags 2'!K311="missing", "missing", 'historyTags 2'!K311="ignore", "ignore", 'onchangeTags 2'!K311="ignore", "ignore", 'procTags 2'!K311="ignore", "ignore")</f>
        <v>ignore</v>
      </c>
      <c r="L311" s="1" t="str" cm="1">
        <f t="array" aca="1" ref="L311" ca="1">_xlfn.IFS('historyTags 2'!L311="have", "have", 'onchangeTags 2'!L311="have", "have", 'procTags 2'!L311="have", "have", 'historyTags 2'!L311="extra", "extra", 'onchangeTags 2'!L311="extra", "extra", 'procTags 2'!L311="extra", "extra", 'historyTags 2'!L311="missing", "missing", 'onchangeTags 2'!L311="missing", "missing", 'procTags 2'!L311="missing", "missing", 'historyTags 2'!L311="ignore", "ignore", 'onchangeTags 2'!L311="ignore", "ignore", 'procTags 2'!L311="ignore", "ignore")</f>
        <v>ignore</v>
      </c>
      <c r="M311" s="1" t="str" cm="1">
        <f t="array" aca="1" ref="M311" ca="1">_xlfn.IFS('historyTags 2'!M311="have", "have", 'onchangeTags 2'!M311="have", "have", 'procTags 2'!M311="have", "have", 'historyTags 2'!M311="extra", "extra", 'onchangeTags 2'!M311="extra", "extra", 'procTags 2'!M311="extra", "extra", 'historyTags 2'!M311="missing", "missing", 'onchangeTags 2'!M311="missing", "missing", 'procTags 2'!M311="missing", "missing", 'historyTags 2'!M311="ignore", "ignore", 'onchangeTags 2'!M311="ignore", "ignore", 'procTags 2'!M311="ignore", "ignore")</f>
        <v>ignore</v>
      </c>
      <c r="N311" s="1" t="str" cm="1">
        <f t="array" aca="1" ref="N311" ca="1">_xlfn.IFS('historyTags 2'!N311="have", "have", 'onchangeTags 2'!N311="have", "have", 'procTags 2'!N311="have", "have", 'historyTags 2'!N311="extra", "extra", 'onchangeTags 2'!N311="extra", "extra", 'procTags 2'!N311="extra", "extra", 'historyTags 2'!N311="missing", "missing", 'onchangeTags 2'!N311="missing", "missing", 'procTags 2'!N311="missing", "missing", 'historyTags 2'!N311="ignore", "ignore", 'onchangeTags 2'!N311="ignore", "ignore", 'procTags 2'!N311="ignore", "ignore")</f>
        <v>ignore</v>
      </c>
      <c r="O311" s="1" t="str" cm="1">
        <f t="array" aca="1" ref="O311" ca="1">_xlfn.IFS('historyTags 2'!O311="have", "have", 'onchangeTags 2'!O311="have", "have", 'procTags 2'!O311="have", "have", 'historyTags 2'!O311="extra", "extra", 'onchangeTags 2'!O311="extra", "extra", 'procTags 2'!O311="extra", "extra", 'historyTags 2'!O311="missing", "missing", 'onchangeTags 2'!O311="missing", "missing", 'procTags 2'!O311="missing", "missing", 'historyTags 2'!O311="ignore", "ignore", 'onchangeTags 2'!O311="ignore", "ignore", 'procTags 2'!O311="ignore", "ignore")</f>
        <v>ignore</v>
      </c>
      <c r="P311" s="1" t="str" cm="1">
        <f t="array" aca="1" ref="P311" ca="1">_xlfn.IFS('historyTags 2'!P311="have", "have", 'onchangeTags 2'!P311="have", "have", 'procTags 2'!P311="have", "have", 'historyTags 2'!P311="extra", "extra", 'onchangeTags 2'!P311="extra", "extra", 'procTags 2'!P311="extra", "extra", 'historyTags 2'!P311="missing", "missing", 'onchangeTags 2'!P311="missing", "missing", 'procTags 2'!P311="missing", "missing", 'historyTags 2'!P311="ignore", "ignore", 'onchangeTags 2'!P311="ignore", "ignore", 'procTags 2'!P311="ignore", "ignore")</f>
        <v>ignore</v>
      </c>
    </row>
    <row r="312" spans="1:16" x14ac:dyDescent="0.2">
      <c r="A312" s="1" t="str">
        <f ca="1">IFERROR(__xludf.DUMMYFUNCTION("""COMPUTED_VALUE"""),"tmp_ambient\bit3")</f>
        <v>tmp_ambient\bit3</v>
      </c>
      <c r="B312" s="1" t="str" cm="1">
        <f t="array" aca="1" ref="B312" ca="1">_xlfn.IFS('historyTags 2'!B312="have", "have", 'onchangeTags 2'!B312="have", "have", 'procTags 2'!B312="have", "have", 'historyTags 2'!B312="extra", "extra", 'onchangeTags 2'!B312="extra", "extra", 'procTags 2'!B312="extra", "extra", 'historyTags 2'!B312="missing", "missing", 'onchangeTags 2'!B312="missing", "missing", 'procTags 2'!B312="missing", "missing", 'historyTags 2'!B312="ignore", "ignore", 'onchangeTags 2'!B312="ignore", "ignore", 'procTags 2'!B312="ignore", "ignore")</f>
        <v>ignore</v>
      </c>
      <c r="C312" s="1" t="str" cm="1">
        <f t="array" aca="1" ref="C312" ca="1">_xlfn.IFS('historyTags 2'!C312="have", "have", 'onchangeTags 2'!C312="have", "have", 'procTags 2'!C312="have", "have", 'historyTags 2'!C312="extra", "extra", 'onchangeTags 2'!C312="extra", "extra", 'procTags 2'!C312="extra", "extra", 'historyTags 2'!C312="missing", "missing", 'onchangeTags 2'!C312="missing", "missing", 'procTags 2'!C312="missing", "missing", 'historyTags 2'!C312="ignore", "ignore", 'onchangeTags 2'!C312="ignore", "ignore", 'procTags 2'!C312="ignore", "ignore")</f>
        <v>ignore</v>
      </c>
      <c r="D312" s="1" t="str" cm="1">
        <f t="array" aca="1" ref="D312" ca="1">_xlfn.IFS('historyTags 2'!D312="have", "have", 'onchangeTags 2'!D312="have", "have", 'procTags 2'!D312="have", "have", 'historyTags 2'!D312="extra", "extra", 'onchangeTags 2'!D312="extra", "extra", 'procTags 2'!D312="extra", "extra", 'historyTags 2'!D312="missing", "missing", 'onchangeTags 2'!D312="missing", "missing", 'procTags 2'!D312="missing", "missing", 'historyTags 2'!D312="ignore", "ignore", 'onchangeTags 2'!D312="ignore", "ignore", 'procTags 2'!D312="ignore", "ignore")</f>
        <v>ignore</v>
      </c>
      <c r="E312" s="1" t="str" cm="1">
        <f t="array" aca="1" ref="E312" ca="1">_xlfn.IFS('historyTags 2'!E312="have", "have", 'onchangeTags 2'!E312="have", "have", 'procTags 2'!E312="have", "have", 'historyTags 2'!E312="extra", "extra", 'onchangeTags 2'!E312="extra", "extra", 'procTags 2'!E312="extra", "extra", 'historyTags 2'!E312="missing", "missing", 'onchangeTags 2'!E312="missing", "missing", 'procTags 2'!E312="missing", "missing", 'historyTags 2'!E312="ignore", "ignore", 'onchangeTags 2'!E312="ignore", "ignore", 'procTags 2'!E312="ignore", "ignore")</f>
        <v>ignore</v>
      </c>
      <c r="F312" s="1" t="str" cm="1">
        <f t="array" aca="1" ref="F312" ca="1">_xlfn.IFS('historyTags 2'!F312="have", "have", 'onchangeTags 2'!F312="have", "have", 'procTags 2'!F312="have", "have", 'historyTags 2'!F312="extra", "extra", 'onchangeTags 2'!F312="extra", "extra", 'procTags 2'!F312="extra", "extra", 'historyTags 2'!F312="missing", "missing", 'onchangeTags 2'!F312="missing", "missing", 'procTags 2'!F312="missing", "missing", 'historyTags 2'!F312="ignore", "ignore", 'onchangeTags 2'!F312="ignore", "ignore", 'procTags 2'!F312="ignore", "ignore")</f>
        <v>ignore</v>
      </c>
      <c r="G312" s="1" t="str" cm="1">
        <f t="array" aca="1" ref="G312" ca="1">_xlfn.IFS('historyTags 2'!G312="have", "have", 'onchangeTags 2'!G312="have", "have", 'procTags 2'!G312="have", "have", 'historyTags 2'!G312="extra", "extra", 'onchangeTags 2'!G312="extra", "extra", 'procTags 2'!G312="extra", "extra", 'historyTags 2'!G312="missing", "missing", 'onchangeTags 2'!G312="missing", "missing", 'procTags 2'!G312="missing", "missing", 'historyTags 2'!G312="ignore", "ignore", 'onchangeTags 2'!G312="ignore", "ignore", 'procTags 2'!G312="ignore", "ignore")</f>
        <v>ignore</v>
      </c>
      <c r="H312" s="1" t="str" cm="1">
        <f t="array" aca="1" ref="H312" ca="1">_xlfn.IFS('historyTags 2'!H312="have", "have", 'onchangeTags 2'!H312="have", "have", 'procTags 2'!H312="have", "have", 'historyTags 2'!H312="extra", "extra", 'onchangeTags 2'!H312="extra", "extra", 'procTags 2'!H312="extra", "extra", 'historyTags 2'!H312="missing", "missing", 'onchangeTags 2'!H312="missing", "missing", 'procTags 2'!H312="missing", "missing", 'historyTags 2'!H312="ignore", "ignore", 'onchangeTags 2'!H312="ignore", "ignore", 'procTags 2'!H312="ignore", "ignore")</f>
        <v>ignore</v>
      </c>
      <c r="I312" s="1" t="str" cm="1">
        <f t="array" aca="1" ref="I312" ca="1">_xlfn.IFS('historyTags 2'!I312="have", "have", 'onchangeTags 2'!I312="have", "have", 'procTags 2'!I312="have", "have", 'historyTags 2'!I312="extra", "extra", 'onchangeTags 2'!I312="extra", "extra", 'procTags 2'!I312="extra", "extra", 'historyTags 2'!I312="missing", "missing", 'onchangeTags 2'!I312="missing", "missing", 'procTags 2'!I312="missing", "missing", 'historyTags 2'!I312="ignore", "ignore", 'onchangeTags 2'!I312="ignore", "ignore", 'procTags 2'!I312="ignore", "ignore")</f>
        <v>ignore</v>
      </c>
      <c r="J312" s="1" t="str" cm="1">
        <f t="array" aca="1" ref="J312" ca="1">_xlfn.IFS('historyTags 2'!J312="have", "have", 'onchangeTags 2'!J312="have", "have", 'procTags 2'!J312="have", "have", 'historyTags 2'!J312="extra", "extra", 'onchangeTags 2'!J312="extra", "extra", 'procTags 2'!J312="extra", "extra", 'historyTags 2'!J312="missing", "missing", 'onchangeTags 2'!J312="missing", "missing", 'procTags 2'!J312="missing", "missing", 'historyTags 2'!J312="ignore", "ignore", 'onchangeTags 2'!J312="ignore", "ignore", 'procTags 2'!J312="ignore", "ignore")</f>
        <v>ignore</v>
      </c>
      <c r="K312" s="1" t="str" cm="1">
        <f t="array" aca="1" ref="K312" ca="1">_xlfn.IFS('historyTags 2'!K312="have", "have", 'onchangeTags 2'!K312="have", "have", 'procTags 2'!K312="have", "have", 'historyTags 2'!K312="extra", "extra", 'onchangeTags 2'!K312="extra", "extra", 'procTags 2'!K312="extra", "extra", 'historyTags 2'!K312="missing", "missing", 'onchangeTags 2'!K312="missing", "missing", 'procTags 2'!K312="missing", "missing", 'historyTags 2'!K312="ignore", "ignore", 'onchangeTags 2'!K312="ignore", "ignore", 'procTags 2'!K312="ignore", "ignore")</f>
        <v>ignore</v>
      </c>
      <c r="L312" s="1" t="str" cm="1">
        <f t="array" aca="1" ref="L312" ca="1">_xlfn.IFS('historyTags 2'!L312="have", "have", 'onchangeTags 2'!L312="have", "have", 'procTags 2'!L312="have", "have", 'historyTags 2'!L312="extra", "extra", 'onchangeTags 2'!L312="extra", "extra", 'procTags 2'!L312="extra", "extra", 'historyTags 2'!L312="missing", "missing", 'onchangeTags 2'!L312="missing", "missing", 'procTags 2'!L312="missing", "missing", 'historyTags 2'!L312="ignore", "ignore", 'onchangeTags 2'!L312="ignore", "ignore", 'procTags 2'!L312="ignore", "ignore")</f>
        <v>ignore</v>
      </c>
      <c r="M312" s="1" t="str" cm="1">
        <f t="array" aca="1" ref="M312" ca="1">_xlfn.IFS('historyTags 2'!M312="have", "have", 'onchangeTags 2'!M312="have", "have", 'procTags 2'!M312="have", "have", 'historyTags 2'!M312="extra", "extra", 'onchangeTags 2'!M312="extra", "extra", 'procTags 2'!M312="extra", "extra", 'historyTags 2'!M312="missing", "missing", 'onchangeTags 2'!M312="missing", "missing", 'procTags 2'!M312="missing", "missing", 'historyTags 2'!M312="ignore", "ignore", 'onchangeTags 2'!M312="ignore", "ignore", 'procTags 2'!M312="ignore", "ignore")</f>
        <v>ignore</v>
      </c>
      <c r="N312" s="1" t="str" cm="1">
        <f t="array" aca="1" ref="N312" ca="1">_xlfn.IFS('historyTags 2'!N312="have", "have", 'onchangeTags 2'!N312="have", "have", 'procTags 2'!N312="have", "have", 'historyTags 2'!N312="extra", "extra", 'onchangeTags 2'!N312="extra", "extra", 'procTags 2'!N312="extra", "extra", 'historyTags 2'!N312="missing", "missing", 'onchangeTags 2'!N312="missing", "missing", 'procTags 2'!N312="missing", "missing", 'historyTags 2'!N312="ignore", "ignore", 'onchangeTags 2'!N312="ignore", "ignore", 'procTags 2'!N312="ignore", "ignore")</f>
        <v>ignore</v>
      </c>
      <c r="O312" s="1" t="str" cm="1">
        <f t="array" aca="1" ref="O312" ca="1">_xlfn.IFS('historyTags 2'!O312="have", "have", 'onchangeTags 2'!O312="have", "have", 'procTags 2'!O312="have", "have", 'historyTags 2'!O312="extra", "extra", 'onchangeTags 2'!O312="extra", "extra", 'procTags 2'!O312="extra", "extra", 'historyTags 2'!O312="missing", "missing", 'onchangeTags 2'!O312="missing", "missing", 'procTags 2'!O312="missing", "missing", 'historyTags 2'!O312="ignore", "ignore", 'onchangeTags 2'!O312="ignore", "ignore", 'procTags 2'!O312="ignore", "ignore")</f>
        <v>ignore</v>
      </c>
      <c r="P312" s="1" t="str" cm="1">
        <f t="array" aca="1" ref="P312" ca="1">_xlfn.IFS('historyTags 2'!P312="have", "have", 'onchangeTags 2'!P312="have", "have", 'procTags 2'!P312="have", "have", 'historyTags 2'!P312="extra", "extra", 'onchangeTags 2'!P312="extra", "extra", 'procTags 2'!P312="extra", "extra", 'historyTags 2'!P312="missing", "missing", 'onchangeTags 2'!P312="missing", "missing", 'procTags 2'!P312="missing", "missing", 'historyTags 2'!P312="ignore", "ignore", 'onchangeTags 2'!P312="ignore", "ignore", 'procTags 2'!P312="ignore", "ignore")</f>
        <v>ignore</v>
      </c>
    </row>
    <row r="313" spans="1:16" x14ac:dyDescent="0.2">
      <c r="A313" s="1" t="str">
        <f ca="1">IFERROR(__xludf.DUMMYFUNCTION("""COMPUTED_VALUE"""),"tmp_ambient\bit4")</f>
        <v>tmp_ambient\bit4</v>
      </c>
      <c r="B313" s="1" t="str" cm="1">
        <f t="array" aca="1" ref="B313" ca="1">_xlfn.IFS('historyTags 2'!B313="have", "have", 'onchangeTags 2'!B313="have", "have", 'procTags 2'!B313="have", "have", 'historyTags 2'!B313="extra", "extra", 'onchangeTags 2'!B313="extra", "extra", 'procTags 2'!B313="extra", "extra", 'historyTags 2'!B313="missing", "missing", 'onchangeTags 2'!B313="missing", "missing", 'procTags 2'!B313="missing", "missing", 'historyTags 2'!B313="ignore", "ignore", 'onchangeTags 2'!B313="ignore", "ignore", 'procTags 2'!B313="ignore", "ignore")</f>
        <v>ignore</v>
      </c>
      <c r="C313" s="1" t="str" cm="1">
        <f t="array" aca="1" ref="C313" ca="1">_xlfn.IFS('historyTags 2'!C313="have", "have", 'onchangeTags 2'!C313="have", "have", 'procTags 2'!C313="have", "have", 'historyTags 2'!C313="extra", "extra", 'onchangeTags 2'!C313="extra", "extra", 'procTags 2'!C313="extra", "extra", 'historyTags 2'!C313="missing", "missing", 'onchangeTags 2'!C313="missing", "missing", 'procTags 2'!C313="missing", "missing", 'historyTags 2'!C313="ignore", "ignore", 'onchangeTags 2'!C313="ignore", "ignore", 'procTags 2'!C313="ignore", "ignore")</f>
        <v>ignore</v>
      </c>
      <c r="D313" s="1" t="str" cm="1">
        <f t="array" aca="1" ref="D313" ca="1">_xlfn.IFS('historyTags 2'!D313="have", "have", 'onchangeTags 2'!D313="have", "have", 'procTags 2'!D313="have", "have", 'historyTags 2'!D313="extra", "extra", 'onchangeTags 2'!D313="extra", "extra", 'procTags 2'!D313="extra", "extra", 'historyTags 2'!D313="missing", "missing", 'onchangeTags 2'!D313="missing", "missing", 'procTags 2'!D313="missing", "missing", 'historyTags 2'!D313="ignore", "ignore", 'onchangeTags 2'!D313="ignore", "ignore", 'procTags 2'!D313="ignore", "ignore")</f>
        <v>ignore</v>
      </c>
      <c r="E313" s="1" t="str" cm="1">
        <f t="array" aca="1" ref="E313" ca="1">_xlfn.IFS('historyTags 2'!E313="have", "have", 'onchangeTags 2'!E313="have", "have", 'procTags 2'!E313="have", "have", 'historyTags 2'!E313="extra", "extra", 'onchangeTags 2'!E313="extra", "extra", 'procTags 2'!E313="extra", "extra", 'historyTags 2'!E313="missing", "missing", 'onchangeTags 2'!E313="missing", "missing", 'procTags 2'!E313="missing", "missing", 'historyTags 2'!E313="ignore", "ignore", 'onchangeTags 2'!E313="ignore", "ignore", 'procTags 2'!E313="ignore", "ignore")</f>
        <v>ignore</v>
      </c>
      <c r="F313" s="1" t="str" cm="1">
        <f t="array" aca="1" ref="F313" ca="1">_xlfn.IFS('historyTags 2'!F313="have", "have", 'onchangeTags 2'!F313="have", "have", 'procTags 2'!F313="have", "have", 'historyTags 2'!F313="extra", "extra", 'onchangeTags 2'!F313="extra", "extra", 'procTags 2'!F313="extra", "extra", 'historyTags 2'!F313="missing", "missing", 'onchangeTags 2'!F313="missing", "missing", 'procTags 2'!F313="missing", "missing", 'historyTags 2'!F313="ignore", "ignore", 'onchangeTags 2'!F313="ignore", "ignore", 'procTags 2'!F313="ignore", "ignore")</f>
        <v>ignore</v>
      </c>
      <c r="G313" s="1" t="str" cm="1">
        <f t="array" aca="1" ref="G313" ca="1">_xlfn.IFS('historyTags 2'!G313="have", "have", 'onchangeTags 2'!G313="have", "have", 'procTags 2'!G313="have", "have", 'historyTags 2'!G313="extra", "extra", 'onchangeTags 2'!G313="extra", "extra", 'procTags 2'!G313="extra", "extra", 'historyTags 2'!G313="missing", "missing", 'onchangeTags 2'!G313="missing", "missing", 'procTags 2'!G313="missing", "missing", 'historyTags 2'!G313="ignore", "ignore", 'onchangeTags 2'!G313="ignore", "ignore", 'procTags 2'!G313="ignore", "ignore")</f>
        <v>ignore</v>
      </c>
      <c r="H313" s="1" t="str" cm="1">
        <f t="array" aca="1" ref="H313" ca="1">_xlfn.IFS('historyTags 2'!H313="have", "have", 'onchangeTags 2'!H313="have", "have", 'procTags 2'!H313="have", "have", 'historyTags 2'!H313="extra", "extra", 'onchangeTags 2'!H313="extra", "extra", 'procTags 2'!H313="extra", "extra", 'historyTags 2'!H313="missing", "missing", 'onchangeTags 2'!H313="missing", "missing", 'procTags 2'!H313="missing", "missing", 'historyTags 2'!H313="ignore", "ignore", 'onchangeTags 2'!H313="ignore", "ignore", 'procTags 2'!H313="ignore", "ignore")</f>
        <v>ignore</v>
      </c>
      <c r="I313" s="1" t="str" cm="1">
        <f t="array" aca="1" ref="I313" ca="1">_xlfn.IFS('historyTags 2'!I313="have", "have", 'onchangeTags 2'!I313="have", "have", 'procTags 2'!I313="have", "have", 'historyTags 2'!I313="extra", "extra", 'onchangeTags 2'!I313="extra", "extra", 'procTags 2'!I313="extra", "extra", 'historyTags 2'!I313="missing", "missing", 'onchangeTags 2'!I313="missing", "missing", 'procTags 2'!I313="missing", "missing", 'historyTags 2'!I313="ignore", "ignore", 'onchangeTags 2'!I313="ignore", "ignore", 'procTags 2'!I313="ignore", "ignore")</f>
        <v>ignore</v>
      </c>
      <c r="J313" s="1" t="str" cm="1">
        <f t="array" aca="1" ref="J313" ca="1">_xlfn.IFS('historyTags 2'!J313="have", "have", 'onchangeTags 2'!J313="have", "have", 'procTags 2'!J313="have", "have", 'historyTags 2'!J313="extra", "extra", 'onchangeTags 2'!J313="extra", "extra", 'procTags 2'!J313="extra", "extra", 'historyTags 2'!J313="missing", "missing", 'onchangeTags 2'!J313="missing", "missing", 'procTags 2'!J313="missing", "missing", 'historyTags 2'!J313="ignore", "ignore", 'onchangeTags 2'!J313="ignore", "ignore", 'procTags 2'!J313="ignore", "ignore")</f>
        <v>ignore</v>
      </c>
      <c r="K313" s="1" t="str" cm="1">
        <f t="array" aca="1" ref="K313" ca="1">_xlfn.IFS('historyTags 2'!K313="have", "have", 'onchangeTags 2'!K313="have", "have", 'procTags 2'!K313="have", "have", 'historyTags 2'!K313="extra", "extra", 'onchangeTags 2'!K313="extra", "extra", 'procTags 2'!K313="extra", "extra", 'historyTags 2'!K313="missing", "missing", 'onchangeTags 2'!K313="missing", "missing", 'procTags 2'!K313="missing", "missing", 'historyTags 2'!K313="ignore", "ignore", 'onchangeTags 2'!K313="ignore", "ignore", 'procTags 2'!K313="ignore", "ignore")</f>
        <v>ignore</v>
      </c>
      <c r="L313" s="1" t="str" cm="1">
        <f t="array" aca="1" ref="L313" ca="1">_xlfn.IFS('historyTags 2'!L313="have", "have", 'onchangeTags 2'!L313="have", "have", 'procTags 2'!L313="have", "have", 'historyTags 2'!L313="extra", "extra", 'onchangeTags 2'!L313="extra", "extra", 'procTags 2'!L313="extra", "extra", 'historyTags 2'!L313="missing", "missing", 'onchangeTags 2'!L313="missing", "missing", 'procTags 2'!L313="missing", "missing", 'historyTags 2'!L313="ignore", "ignore", 'onchangeTags 2'!L313="ignore", "ignore", 'procTags 2'!L313="ignore", "ignore")</f>
        <v>ignore</v>
      </c>
      <c r="M313" s="1" t="str" cm="1">
        <f t="array" aca="1" ref="M313" ca="1">_xlfn.IFS('historyTags 2'!M313="have", "have", 'onchangeTags 2'!M313="have", "have", 'procTags 2'!M313="have", "have", 'historyTags 2'!M313="extra", "extra", 'onchangeTags 2'!M313="extra", "extra", 'procTags 2'!M313="extra", "extra", 'historyTags 2'!M313="missing", "missing", 'onchangeTags 2'!M313="missing", "missing", 'procTags 2'!M313="missing", "missing", 'historyTags 2'!M313="ignore", "ignore", 'onchangeTags 2'!M313="ignore", "ignore", 'procTags 2'!M313="ignore", "ignore")</f>
        <v>ignore</v>
      </c>
      <c r="N313" s="1" t="str" cm="1">
        <f t="array" aca="1" ref="N313" ca="1">_xlfn.IFS('historyTags 2'!N313="have", "have", 'onchangeTags 2'!N313="have", "have", 'procTags 2'!N313="have", "have", 'historyTags 2'!N313="extra", "extra", 'onchangeTags 2'!N313="extra", "extra", 'procTags 2'!N313="extra", "extra", 'historyTags 2'!N313="missing", "missing", 'onchangeTags 2'!N313="missing", "missing", 'procTags 2'!N313="missing", "missing", 'historyTags 2'!N313="ignore", "ignore", 'onchangeTags 2'!N313="ignore", "ignore", 'procTags 2'!N313="ignore", "ignore")</f>
        <v>ignore</v>
      </c>
      <c r="O313" s="1" t="str" cm="1">
        <f t="array" aca="1" ref="O313" ca="1">_xlfn.IFS('historyTags 2'!O313="have", "have", 'onchangeTags 2'!O313="have", "have", 'procTags 2'!O313="have", "have", 'historyTags 2'!O313="extra", "extra", 'onchangeTags 2'!O313="extra", "extra", 'procTags 2'!O313="extra", "extra", 'historyTags 2'!O313="missing", "missing", 'onchangeTags 2'!O313="missing", "missing", 'procTags 2'!O313="missing", "missing", 'historyTags 2'!O313="ignore", "ignore", 'onchangeTags 2'!O313="ignore", "ignore", 'procTags 2'!O313="ignore", "ignore")</f>
        <v>ignore</v>
      </c>
      <c r="P313" s="1" t="str" cm="1">
        <f t="array" aca="1" ref="P313" ca="1">_xlfn.IFS('historyTags 2'!P313="have", "have", 'onchangeTags 2'!P313="have", "have", 'procTags 2'!P313="have", "have", 'historyTags 2'!P313="extra", "extra", 'onchangeTags 2'!P313="extra", "extra", 'procTags 2'!P313="extra", "extra", 'historyTags 2'!P313="missing", "missing", 'onchangeTags 2'!P313="missing", "missing", 'procTags 2'!P313="missing", "missing", 'historyTags 2'!P313="ignore", "ignore", 'onchangeTags 2'!P313="ignore", "ignore", 'procTags 2'!P313="ignore", "ignore")</f>
        <v>ignore</v>
      </c>
    </row>
    <row r="314" spans="1:16" x14ac:dyDescent="0.2">
      <c r="A314" s="1" t="str">
        <f ca="1">IFERROR(__xludf.DUMMYFUNCTION("""COMPUTED_VALUE"""),"tmp_ambient\bit5")</f>
        <v>tmp_ambient\bit5</v>
      </c>
      <c r="B314" s="1" t="str" cm="1">
        <f t="array" aca="1" ref="B314" ca="1">_xlfn.IFS('historyTags 2'!B314="have", "have", 'onchangeTags 2'!B314="have", "have", 'procTags 2'!B314="have", "have", 'historyTags 2'!B314="extra", "extra", 'onchangeTags 2'!B314="extra", "extra", 'procTags 2'!B314="extra", "extra", 'historyTags 2'!B314="missing", "missing", 'onchangeTags 2'!B314="missing", "missing", 'procTags 2'!B314="missing", "missing", 'historyTags 2'!B314="ignore", "ignore", 'onchangeTags 2'!B314="ignore", "ignore", 'procTags 2'!B314="ignore", "ignore")</f>
        <v>ignore</v>
      </c>
      <c r="C314" s="1" t="str" cm="1">
        <f t="array" aca="1" ref="C314" ca="1">_xlfn.IFS('historyTags 2'!C314="have", "have", 'onchangeTags 2'!C314="have", "have", 'procTags 2'!C314="have", "have", 'historyTags 2'!C314="extra", "extra", 'onchangeTags 2'!C314="extra", "extra", 'procTags 2'!C314="extra", "extra", 'historyTags 2'!C314="missing", "missing", 'onchangeTags 2'!C314="missing", "missing", 'procTags 2'!C314="missing", "missing", 'historyTags 2'!C314="ignore", "ignore", 'onchangeTags 2'!C314="ignore", "ignore", 'procTags 2'!C314="ignore", "ignore")</f>
        <v>ignore</v>
      </c>
      <c r="D314" s="1" t="str" cm="1">
        <f t="array" aca="1" ref="D314" ca="1">_xlfn.IFS('historyTags 2'!D314="have", "have", 'onchangeTags 2'!D314="have", "have", 'procTags 2'!D314="have", "have", 'historyTags 2'!D314="extra", "extra", 'onchangeTags 2'!D314="extra", "extra", 'procTags 2'!D314="extra", "extra", 'historyTags 2'!D314="missing", "missing", 'onchangeTags 2'!D314="missing", "missing", 'procTags 2'!D314="missing", "missing", 'historyTags 2'!D314="ignore", "ignore", 'onchangeTags 2'!D314="ignore", "ignore", 'procTags 2'!D314="ignore", "ignore")</f>
        <v>ignore</v>
      </c>
      <c r="E314" s="1" t="str" cm="1">
        <f t="array" aca="1" ref="E314" ca="1">_xlfn.IFS('historyTags 2'!E314="have", "have", 'onchangeTags 2'!E314="have", "have", 'procTags 2'!E314="have", "have", 'historyTags 2'!E314="extra", "extra", 'onchangeTags 2'!E314="extra", "extra", 'procTags 2'!E314="extra", "extra", 'historyTags 2'!E314="missing", "missing", 'onchangeTags 2'!E314="missing", "missing", 'procTags 2'!E314="missing", "missing", 'historyTags 2'!E314="ignore", "ignore", 'onchangeTags 2'!E314="ignore", "ignore", 'procTags 2'!E314="ignore", "ignore")</f>
        <v>ignore</v>
      </c>
      <c r="F314" s="1" t="str" cm="1">
        <f t="array" aca="1" ref="F314" ca="1">_xlfn.IFS('historyTags 2'!F314="have", "have", 'onchangeTags 2'!F314="have", "have", 'procTags 2'!F314="have", "have", 'historyTags 2'!F314="extra", "extra", 'onchangeTags 2'!F314="extra", "extra", 'procTags 2'!F314="extra", "extra", 'historyTags 2'!F314="missing", "missing", 'onchangeTags 2'!F314="missing", "missing", 'procTags 2'!F314="missing", "missing", 'historyTags 2'!F314="ignore", "ignore", 'onchangeTags 2'!F314="ignore", "ignore", 'procTags 2'!F314="ignore", "ignore")</f>
        <v>ignore</v>
      </c>
      <c r="G314" s="1" t="str" cm="1">
        <f t="array" aca="1" ref="G314" ca="1">_xlfn.IFS('historyTags 2'!G314="have", "have", 'onchangeTags 2'!G314="have", "have", 'procTags 2'!G314="have", "have", 'historyTags 2'!G314="extra", "extra", 'onchangeTags 2'!G314="extra", "extra", 'procTags 2'!G314="extra", "extra", 'historyTags 2'!G314="missing", "missing", 'onchangeTags 2'!G314="missing", "missing", 'procTags 2'!G314="missing", "missing", 'historyTags 2'!G314="ignore", "ignore", 'onchangeTags 2'!G314="ignore", "ignore", 'procTags 2'!G314="ignore", "ignore")</f>
        <v>ignore</v>
      </c>
      <c r="H314" s="1" t="str" cm="1">
        <f t="array" aca="1" ref="H314" ca="1">_xlfn.IFS('historyTags 2'!H314="have", "have", 'onchangeTags 2'!H314="have", "have", 'procTags 2'!H314="have", "have", 'historyTags 2'!H314="extra", "extra", 'onchangeTags 2'!H314="extra", "extra", 'procTags 2'!H314="extra", "extra", 'historyTags 2'!H314="missing", "missing", 'onchangeTags 2'!H314="missing", "missing", 'procTags 2'!H314="missing", "missing", 'historyTags 2'!H314="ignore", "ignore", 'onchangeTags 2'!H314="ignore", "ignore", 'procTags 2'!H314="ignore", "ignore")</f>
        <v>ignore</v>
      </c>
      <c r="I314" s="1" t="str" cm="1">
        <f t="array" aca="1" ref="I314" ca="1">_xlfn.IFS('historyTags 2'!I314="have", "have", 'onchangeTags 2'!I314="have", "have", 'procTags 2'!I314="have", "have", 'historyTags 2'!I314="extra", "extra", 'onchangeTags 2'!I314="extra", "extra", 'procTags 2'!I314="extra", "extra", 'historyTags 2'!I314="missing", "missing", 'onchangeTags 2'!I314="missing", "missing", 'procTags 2'!I314="missing", "missing", 'historyTags 2'!I314="ignore", "ignore", 'onchangeTags 2'!I314="ignore", "ignore", 'procTags 2'!I314="ignore", "ignore")</f>
        <v>ignore</v>
      </c>
      <c r="J314" s="1" t="str" cm="1">
        <f t="array" aca="1" ref="J314" ca="1">_xlfn.IFS('historyTags 2'!J314="have", "have", 'onchangeTags 2'!J314="have", "have", 'procTags 2'!J314="have", "have", 'historyTags 2'!J314="extra", "extra", 'onchangeTags 2'!J314="extra", "extra", 'procTags 2'!J314="extra", "extra", 'historyTags 2'!J314="missing", "missing", 'onchangeTags 2'!J314="missing", "missing", 'procTags 2'!J314="missing", "missing", 'historyTags 2'!J314="ignore", "ignore", 'onchangeTags 2'!J314="ignore", "ignore", 'procTags 2'!J314="ignore", "ignore")</f>
        <v>ignore</v>
      </c>
      <c r="K314" s="1" t="str" cm="1">
        <f t="array" aca="1" ref="K314" ca="1">_xlfn.IFS('historyTags 2'!K314="have", "have", 'onchangeTags 2'!K314="have", "have", 'procTags 2'!K314="have", "have", 'historyTags 2'!K314="extra", "extra", 'onchangeTags 2'!K314="extra", "extra", 'procTags 2'!K314="extra", "extra", 'historyTags 2'!K314="missing", "missing", 'onchangeTags 2'!K314="missing", "missing", 'procTags 2'!K314="missing", "missing", 'historyTags 2'!K314="ignore", "ignore", 'onchangeTags 2'!K314="ignore", "ignore", 'procTags 2'!K314="ignore", "ignore")</f>
        <v>ignore</v>
      </c>
      <c r="L314" s="1" t="str" cm="1">
        <f t="array" aca="1" ref="L314" ca="1">_xlfn.IFS('historyTags 2'!L314="have", "have", 'onchangeTags 2'!L314="have", "have", 'procTags 2'!L314="have", "have", 'historyTags 2'!L314="extra", "extra", 'onchangeTags 2'!L314="extra", "extra", 'procTags 2'!L314="extra", "extra", 'historyTags 2'!L314="missing", "missing", 'onchangeTags 2'!L314="missing", "missing", 'procTags 2'!L314="missing", "missing", 'historyTags 2'!L314="ignore", "ignore", 'onchangeTags 2'!L314="ignore", "ignore", 'procTags 2'!L314="ignore", "ignore")</f>
        <v>ignore</v>
      </c>
      <c r="M314" s="1" t="str" cm="1">
        <f t="array" aca="1" ref="M314" ca="1">_xlfn.IFS('historyTags 2'!M314="have", "have", 'onchangeTags 2'!M314="have", "have", 'procTags 2'!M314="have", "have", 'historyTags 2'!M314="extra", "extra", 'onchangeTags 2'!M314="extra", "extra", 'procTags 2'!M314="extra", "extra", 'historyTags 2'!M314="missing", "missing", 'onchangeTags 2'!M314="missing", "missing", 'procTags 2'!M314="missing", "missing", 'historyTags 2'!M314="ignore", "ignore", 'onchangeTags 2'!M314="ignore", "ignore", 'procTags 2'!M314="ignore", "ignore")</f>
        <v>ignore</v>
      </c>
      <c r="N314" s="1" t="str" cm="1">
        <f t="array" aca="1" ref="N314" ca="1">_xlfn.IFS('historyTags 2'!N314="have", "have", 'onchangeTags 2'!N314="have", "have", 'procTags 2'!N314="have", "have", 'historyTags 2'!N314="extra", "extra", 'onchangeTags 2'!N314="extra", "extra", 'procTags 2'!N314="extra", "extra", 'historyTags 2'!N314="missing", "missing", 'onchangeTags 2'!N314="missing", "missing", 'procTags 2'!N314="missing", "missing", 'historyTags 2'!N314="ignore", "ignore", 'onchangeTags 2'!N314="ignore", "ignore", 'procTags 2'!N314="ignore", "ignore")</f>
        <v>ignore</v>
      </c>
      <c r="O314" s="1" t="str" cm="1">
        <f t="array" aca="1" ref="O314" ca="1">_xlfn.IFS('historyTags 2'!O314="have", "have", 'onchangeTags 2'!O314="have", "have", 'procTags 2'!O314="have", "have", 'historyTags 2'!O314="extra", "extra", 'onchangeTags 2'!O314="extra", "extra", 'procTags 2'!O314="extra", "extra", 'historyTags 2'!O314="missing", "missing", 'onchangeTags 2'!O314="missing", "missing", 'procTags 2'!O314="missing", "missing", 'historyTags 2'!O314="ignore", "ignore", 'onchangeTags 2'!O314="ignore", "ignore", 'procTags 2'!O314="ignore", "ignore")</f>
        <v>ignore</v>
      </c>
      <c r="P314" s="1" t="str" cm="1">
        <f t="array" aca="1" ref="P314" ca="1">_xlfn.IFS('historyTags 2'!P314="have", "have", 'onchangeTags 2'!P314="have", "have", 'procTags 2'!P314="have", "have", 'historyTags 2'!P314="extra", "extra", 'onchangeTags 2'!P314="extra", "extra", 'procTags 2'!P314="extra", "extra", 'historyTags 2'!P314="missing", "missing", 'onchangeTags 2'!P314="missing", "missing", 'procTags 2'!P314="missing", "missing", 'historyTags 2'!P314="ignore", "ignore", 'onchangeTags 2'!P314="ignore", "ignore", 'procTags 2'!P314="ignore", "ignore")</f>
        <v>ignore</v>
      </c>
    </row>
    <row r="315" spans="1:16" x14ac:dyDescent="0.2">
      <c r="A315" s="1" t="str">
        <f ca="1">IFERROR(__xludf.DUMMYFUNCTION("""COMPUTED_VALUE"""),"tmp_ambient\bit6")</f>
        <v>tmp_ambient\bit6</v>
      </c>
      <c r="B315" s="1" t="str" cm="1">
        <f t="array" aca="1" ref="B315" ca="1">_xlfn.IFS('historyTags 2'!B315="have", "have", 'onchangeTags 2'!B315="have", "have", 'procTags 2'!B315="have", "have", 'historyTags 2'!B315="extra", "extra", 'onchangeTags 2'!B315="extra", "extra", 'procTags 2'!B315="extra", "extra", 'historyTags 2'!B315="missing", "missing", 'onchangeTags 2'!B315="missing", "missing", 'procTags 2'!B315="missing", "missing", 'historyTags 2'!B315="ignore", "ignore", 'onchangeTags 2'!B315="ignore", "ignore", 'procTags 2'!B315="ignore", "ignore")</f>
        <v>ignore</v>
      </c>
      <c r="C315" s="1" t="str" cm="1">
        <f t="array" aca="1" ref="C315" ca="1">_xlfn.IFS('historyTags 2'!C315="have", "have", 'onchangeTags 2'!C315="have", "have", 'procTags 2'!C315="have", "have", 'historyTags 2'!C315="extra", "extra", 'onchangeTags 2'!C315="extra", "extra", 'procTags 2'!C315="extra", "extra", 'historyTags 2'!C315="missing", "missing", 'onchangeTags 2'!C315="missing", "missing", 'procTags 2'!C315="missing", "missing", 'historyTags 2'!C315="ignore", "ignore", 'onchangeTags 2'!C315="ignore", "ignore", 'procTags 2'!C315="ignore", "ignore")</f>
        <v>ignore</v>
      </c>
      <c r="D315" s="1" t="str" cm="1">
        <f t="array" aca="1" ref="D315" ca="1">_xlfn.IFS('historyTags 2'!D315="have", "have", 'onchangeTags 2'!D315="have", "have", 'procTags 2'!D315="have", "have", 'historyTags 2'!D315="extra", "extra", 'onchangeTags 2'!D315="extra", "extra", 'procTags 2'!D315="extra", "extra", 'historyTags 2'!D315="missing", "missing", 'onchangeTags 2'!D315="missing", "missing", 'procTags 2'!D315="missing", "missing", 'historyTags 2'!D315="ignore", "ignore", 'onchangeTags 2'!D315="ignore", "ignore", 'procTags 2'!D315="ignore", "ignore")</f>
        <v>ignore</v>
      </c>
      <c r="E315" s="1" t="str" cm="1">
        <f t="array" aca="1" ref="E315" ca="1">_xlfn.IFS('historyTags 2'!E315="have", "have", 'onchangeTags 2'!E315="have", "have", 'procTags 2'!E315="have", "have", 'historyTags 2'!E315="extra", "extra", 'onchangeTags 2'!E315="extra", "extra", 'procTags 2'!E315="extra", "extra", 'historyTags 2'!E315="missing", "missing", 'onchangeTags 2'!E315="missing", "missing", 'procTags 2'!E315="missing", "missing", 'historyTags 2'!E315="ignore", "ignore", 'onchangeTags 2'!E315="ignore", "ignore", 'procTags 2'!E315="ignore", "ignore")</f>
        <v>ignore</v>
      </c>
      <c r="F315" s="1" t="str" cm="1">
        <f t="array" aca="1" ref="F315" ca="1">_xlfn.IFS('historyTags 2'!F315="have", "have", 'onchangeTags 2'!F315="have", "have", 'procTags 2'!F315="have", "have", 'historyTags 2'!F315="extra", "extra", 'onchangeTags 2'!F315="extra", "extra", 'procTags 2'!F315="extra", "extra", 'historyTags 2'!F315="missing", "missing", 'onchangeTags 2'!F315="missing", "missing", 'procTags 2'!F315="missing", "missing", 'historyTags 2'!F315="ignore", "ignore", 'onchangeTags 2'!F315="ignore", "ignore", 'procTags 2'!F315="ignore", "ignore")</f>
        <v>ignore</v>
      </c>
      <c r="G315" s="1" t="str" cm="1">
        <f t="array" aca="1" ref="G315" ca="1">_xlfn.IFS('historyTags 2'!G315="have", "have", 'onchangeTags 2'!G315="have", "have", 'procTags 2'!G315="have", "have", 'historyTags 2'!G315="extra", "extra", 'onchangeTags 2'!G315="extra", "extra", 'procTags 2'!G315="extra", "extra", 'historyTags 2'!G315="missing", "missing", 'onchangeTags 2'!G315="missing", "missing", 'procTags 2'!G315="missing", "missing", 'historyTags 2'!G315="ignore", "ignore", 'onchangeTags 2'!G315="ignore", "ignore", 'procTags 2'!G315="ignore", "ignore")</f>
        <v>ignore</v>
      </c>
      <c r="H315" s="1" t="str" cm="1">
        <f t="array" aca="1" ref="H315" ca="1">_xlfn.IFS('historyTags 2'!H315="have", "have", 'onchangeTags 2'!H315="have", "have", 'procTags 2'!H315="have", "have", 'historyTags 2'!H315="extra", "extra", 'onchangeTags 2'!H315="extra", "extra", 'procTags 2'!H315="extra", "extra", 'historyTags 2'!H315="missing", "missing", 'onchangeTags 2'!H315="missing", "missing", 'procTags 2'!H315="missing", "missing", 'historyTags 2'!H315="ignore", "ignore", 'onchangeTags 2'!H315="ignore", "ignore", 'procTags 2'!H315="ignore", "ignore")</f>
        <v>ignore</v>
      </c>
      <c r="I315" s="1" t="str" cm="1">
        <f t="array" aca="1" ref="I315" ca="1">_xlfn.IFS('historyTags 2'!I315="have", "have", 'onchangeTags 2'!I315="have", "have", 'procTags 2'!I315="have", "have", 'historyTags 2'!I315="extra", "extra", 'onchangeTags 2'!I315="extra", "extra", 'procTags 2'!I315="extra", "extra", 'historyTags 2'!I315="missing", "missing", 'onchangeTags 2'!I315="missing", "missing", 'procTags 2'!I315="missing", "missing", 'historyTags 2'!I315="ignore", "ignore", 'onchangeTags 2'!I315="ignore", "ignore", 'procTags 2'!I315="ignore", "ignore")</f>
        <v>ignore</v>
      </c>
      <c r="J315" s="1" t="str" cm="1">
        <f t="array" aca="1" ref="J315" ca="1">_xlfn.IFS('historyTags 2'!J315="have", "have", 'onchangeTags 2'!J315="have", "have", 'procTags 2'!J315="have", "have", 'historyTags 2'!J315="extra", "extra", 'onchangeTags 2'!J315="extra", "extra", 'procTags 2'!J315="extra", "extra", 'historyTags 2'!J315="missing", "missing", 'onchangeTags 2'!J315="missing", "missing", 'procTags 2'!J315="missing", "missing", 'historyTags 2'!J315="ignore", "ignore", 'onchangeTags 2'!J315="ignore", "ignore", 'procTags 2'!J315="ignore", "ignore")</f>
        <v>ignore</v>
      </c>
      <c r="K315" s="1" t="str" cm="1">
        <f t="array" aca="1" ref="K315" ca="1">_xlfn.IFS('historyTags 2'!K315="have", "have", 'onchangeTags 2'!K315="have", "have", 'procTags 2'!K315="have", "have", 'historyTags 2'!K315="extra", "extra", 'onchangeTags 2'!K315="extra", "extra", 'procTags 2'!K315="extra", "extra", 'historyTags 2'!K315="missing", "missing", 'onchangeTags 2'!K315="missing", "missing", 'procTags 2'!K315="missing", "missing", 'historyTags 2'!K315="ignore", "ignore", 'onchangeTags 2'!K315="ignore", "ignore", 'procTags 2'!K315="ignore", "ignore")</f>
        <v>ignore</v>
      </c>
      <c r="L315" s="1" t="str" cm="1">
        <f t="array" aca="1" ref="L315" ca="1">_xlfn.IFS('historyTags 2'!L315="have", "have", 'onchangeTags 2'!L315="have", "have", 'procTags 2'!L315="have", "have", 'historyTags 2'!L315="extra", "extra", 'onchangeTags 2'!L315="extra", "extra", 'procTags 2'!L315="extra", "extra", 'historyTags 2'!L315="missing", "missing", 'onchangeTags 2'!L315="missing", "missing", 'procTags 2'!L315="missing", "missing", 'historyTags 2'!L315="ignore", "ignore", 'onchangeTags 2'!L315="ignore", "ignore", 'procTags 2'!L315="ignore", "ignore")</f>
        <v>ignore</v>
      </c>
      <c r="M315" s="1" t="str" cm="1">
        <f t="array" aca="1" ref="M315" ca="1">_xlfn.IFS('historyTags 2'!M315="have", "have", 'onchangeTags 2'!M315="have", "have", 'procTags 2'!M315="have", "have", 'historyTags 2'!M315="extra", "extra", 'onchangeTags 2'!M315="extra", "extra", 'procTags 2'!M315="extra", "extra", 'historyTags 2'!M315="missing", "missing", 'onchangeTags 2'!M315="missing", "missing", 'procTags 2'!M315="missing", "missing", 'historyTags 2'!M315="ignore", "ignore", 'onchangeTags 2'!M315="ignore", "ignore", 'procTags 2'!M315="ignore", "ignore")</f>
        <v>ignore</v>
      </c>
      <c r="N315" s="1" t="str" cm="1">
        <f t="array" aca="1" ref="N315" ca="1">_xlfn.IFS('historyTags 2'!N315="have", "have", 'onchangeTags 2'!N315="have", "have", 'procTags 2'!N315="have", "have", 'historyTags 2'!N315="extra", "extra", 'onchangeTags 2'!N315="extra", "extra", 'procTags 2'!N315="extra", "extra", 'historyTags 2'!N315="missing", "missing", 'onchangeTags 2'!N315="missing", "missing", 'procTags 2'!N315="missing", "missing", 'historyTags 2'!N315="ignore", "ignore", 'onchangeTags 2'!N315="ignore", "ignore", 'procTags 2'!N315="ignore", "ignore")</f>
        <v>ignore</v>
      </c>
      <c r="O315" s="1" t="str" cm="1">
        <f t="array" aca="1" ref="O315" ca="1">_xlfn.IFS('historyTags 2'!O315="have", "have", 'onchangeTags 2'!O315="have", "have", 'procTags 2'!O315="have", "have", 'historyTags 2'!O315="extra", "extra", 'onchangeTags 2'!O315="extra", "extra", 'procTags 2'!O315="extra", "extra", 'historyTags 2'!O315="missing", "missing", 'onchangeTags 2'!O315="missing", "missing", 'procTags 2'!O315="missing", "missing", 'historyTags 2'!O315="ignore", "ignore", 'onchangeTags 2'!O315="ignore", "ignore", 'procTags 2'!O315="ignore", "ignore")</f>
        <v>ignore</v>
      </c>
      <c r="P315" s="1" t="str" cm="1">
        <f t="array" aca="1" ref="P315" ca="1">_xlfn.IFS('historyTags 2'!P315="have", "have", 'onchangeTags 2'!P315="have", "have", 'procTags 2'!P315="have", "have", 'historyTags 2'!P315="extra", "extra", 'onchangeTags 2'!P315="extra", "extra", 'procTags 2'!P315="extra", "extra", 'historyTags 2'!P315="missing", "missing", 'onchangeTags 2'!P315="missing", "missing", 'procTags 2'!P315="missing", "missing", 'historyTags 2'!P315="ignore", "ignore", 'onchangeTags 2'!P315="ignore", "ignore", 'procTags 2'!P315="ignore", "ignore")</f>
        <v>ignore</v>
      </c>
    </row>
    <row r="316" spans="1:16" x14ac:dyDescent="0.2">
      <c r="A316" s="1" t="str">
        <f ca="1">IFERROR(__xludf.DUMMYFUNCTION("""COMPUTED_VALUE"""),"tmp_ambient\bit7")</f>
        <v>tmp_ambient\bit7</v>
      </c>
      <c r="B316" s="1" t="str" cm="1">
        <f t="array" aca="1" ref="B316" ca="1">_xlfn.IFS('historyTags 2'!B316="have", "have", 'onchangeTags 2'!B316="have", "have", 'procTags 2'!B316="have", "have", 'historyTags 2'!B316="extra", "extra", 'onchangeTags 2'!B316="extra", "extra", 'procTags 2'!B316="extra", "extra", 'historyTags 2'!B316="missing", "missing", 'onchangeTags 2'!B316="missing", "missing", 'procTags 2'!B316="missing", "missing", 'historyTags 2'!B316="ignore", "ignore", 'onchangeTags 2'!B316="ignore", "ignore", 'procTags 2'!B316="ignore", "ignore")</f>
        <v>ignore</v>
      </c>
      <c r="C316" s="1" t="str" cm="1">
        <f t="array" aca="1" ref="C316" ca="1">_xlfn.IFS('historyTags 2'!C316="have", "have", 'onchangeTags 2'!C316="have", "have", 'procTags 2'!C316="have", "have", 'historyTags 2'!C316="extra", "extra", 'onchangeTags 2'!C316="extra", "extra", 'procTags 2'!C316="extra", "extra", 'historyTags 2'!C316="missing", "missing", 'onchangeTags 2'!C316="missing", "missing", 'procTags 2'!C316="missing", "missing", 'historyTags 2'!C316="ignore", "ignore", 'onchangeTags 2'!C316="ignore", "ignore", 'procTags 2'!C316="ignore", "ignore")</f>
        <v>ignore</v>
      </c>
      <c r="D316" s="1" t="str" cm="1">
        <f t="array" aca="1" ref="D316" ca="1">_xlfn.IFS('historyTags 2'!D316="have", "have", 'onchangeTags 2'!D316="have", "have", 'procTags 2'!D316="have", "have", 'historyTags 2'!D316="extra", "extra", 'onchangeTags 2'!D316="extra", "extra", 'procTags 2'!D316="extra", "extra", 'historyTags 2'!D316="missing", "missing", 'onchangeTags 2'!D316="missing", "missing", 'procTags 2'!D316="missing", "missing", 'historyTags 2'!D316="ignore", "ignore", 'onchangeTags 2'!D316="ignore", "ignore", 'procTags 2'!D316="ignore", "ignore")</f>
        <v>ignore</v>
      </c>
      <c r="E316" s="1" t="str" cm="1">
        <f t="array" aca="1" ref="E316" ca="1">_xlfn.IFS('historyTags 2'!E316="have", "have", 'onchangeTags 2'!E316="have", "have", 'procTags 2'!E316="have", "have", 'historyTags 2'!E316="extra", "extra", 'onchangeTags 2'!E316="extra", "extra", 'procTags 2'!E316="extra", "extra", 'historyTags 2'!E316="missing", "missing", 'onchangeTags 2'!E316="missing", "missing", 'procTags 2'!E316="missing", "missing", 'historyTags 2'!E316="ignore", "ignore", 'onchangeTags 2'!E316="ignore", "ignore", 'procTags 2'!E316="ignore", "ignore")</f>
        <v>ignore</v>
      </c>
      <c r="F316" s="1" t="str" cm="1">
        <f t="array" aca="1" ref="F316" ca="1">_xlfn.IFS('historyTags 2'!F316="have", "have", 'onchangeTags 2'!F316="have", "have", 'procTags 2'!F316="have", "have", 'historyTags 2'!F316="extra", "extra", 'onchangeTags 2'!F316="extra", "extra", 'procTags 2'!F316="extra", "extra", 'historyTags 2'!F316="missing", "missing", 'onchangeTags 2'!F316="missing", "missing", 'procTags 2'!F316="missing", "missing", 'historyTags 2'!F316="ignore", "ignore", 'onchangeTags 2'!F316="ignore", "ignore", 'procTags 2'!F316="ignore", "ignore")</f>
        <v>ignore</v>
      </c>
      <c r="G316" s="1" t="str" cm="1">
        <f t="array" aca="1" ref="G316" ca="1">_xlfn.IFS('historyTags 2'!G316="have", "have", 'onchangeTags 2'!G316="have", "have", 'procTags 2'!G316="have", "have", 'historyTags 2'!G316="extra", "extra", 'onchangeTags 2'!G316="extra", "extra", 'procTags 2'!G316="extra", "extra", 'historyTags 2'!G316="missing", "missing", 'onchangeTags 2'!G316="missing", "missing", 'procTags 2'!G316="missing", "missing", 'historyTags 2'!G316="ignore", "ignore", 'onchangeTags 2'!G316="ignore", "ignore", 'procTags 2'!G316="ignore", "ignore")</f>
        <v>ignore</v>
      </c>
      <c r="H316" s="1" t="str" cm="1">
        <f t="array" aca="1" ref="H316" ca="1">_xlfn.IFS('historyTags 2'!H316="have", "have", 'onchangeTags 2'!H316="have", "have", 'procTags 2'!H316="have", "have", 'historyTags 2'!H316="extra", "extra", 'onchangeTags 2'!H316="extra", "extra", 'procTags 2'!H316="extra", "extra", 'historyTags 2'!H316="missing", "missing", 'onchangeTags 2'!H316="missing", "missing", 'procTags 2'!H316="missing", "missing", 'historyTags 2'!H316="ignore", "ignore", 'onchangeTags 2'!H316="ignore", "ignore", 'procTags 2'!H316="ignore", "ignore")</f>
        <v>ignore</v>
      </c>
      <c r="I316" s="1" t="str" cm="1">
        <f t="array" aca="1" ref="I316" ca="1">_xlfn.IFS('historyTags 2'!I316="have", "have", 'onchangeTags 2'!I316="have", "have", 'procTags 2'!I316="have", "have", 'historyTags 2'!I316="extra", "extra", 'onchangeTags 2'!I316="extra", "extra", 'procTags 2'!I316="extra", "extra", 'historyTags 2'!I316="missing", "missing", 'onchangeTags 2'!I316="missing", "missing", 'procTags 2'!I316="missing", "missing", 'historyTags 2'!I316="ignore", "ignore", 'onchangeTags 2'!I316="ignore", "ignore", 'procTags 2'!I316="ignore", "ignore")</f>
        <v>ignore</v>
      </c>
      <c r="J316" s="1" t="str" cm="1">
        <f t="array" aca="1" ref="J316" ca="1">_xlfn.IFS('historyTags 2'!J316="have", "have", 'onchangeTags 2'!J316="have", "have", 'procTags 2'!J316="have", "have", 'historyTags 2'!J316="extra", "extra", 'onchangeTags 2'!J316="extra", "extra", 'procTags 2'!J316="extra", "extra", 'historyTags 2'!J316="missing", "missing", 'onchangeTags 2'!J316="missing", "missing", 'procTags 2'!J316="missing", "missing", 'historyTags 2'!J316="ignore", "ignore", 'onchangeTags 2'!J316="ignore", "ignore", 'procTags 2'!J316="ignore", "ignore")</f>
        <v>ignore</v>
      </c>
      <c r="K316" s="1" t="str" cm="1">
        <f t="array" aca="1" ref="K316" ca="1">_xlfn.IFS('historyTags 2'!K316="have", "have", 'onchangeTags 2'!K316="have", "have", 'procTags 2'!K316="have", "have", 'historyTags 2'!K316="extra", "extra", 'onchangeTags 2'!K316="extra", "extra", 'procTags 2'!K316="extra", "extra", 'historyTags 2'!K316="missing", "missing", 'onchangeTags 2'!K316="missing", "missing", 'procTags 2'!K316="missing", "missing", 'historyTags 2'!K316="ignore", "ignore", 'onchangeTags 2'!K316="ignore", "ignore", 'procTags 2'!K316="ignore", "ignore")</f>
        <v>ignore</v>
      </c>
      <c r="L316" s="1" t="str" cm="1">
        <f t="array" aca="1" ref="L316" ca="1">_xlfn.IFS('historyTags 2'!L316="have", "have", 'onchangeTags 2'!L316="have", "have", 'procTags 2'!L316="have", "have", 'historyTags 2'!L316="extra", "extra", 'onchangeTags 2'!L316="extra", "extra", 'procTags 2'!L316="extra", "extra", 'historyTags 2'!L316="missing", "missing", 'onchangeTags 2'!L316="missing", "missing", 'procTags 2'!L316="missing", "missing", 'historyTags 2'!L316="ignore", "ignore", 'onchangeTags 2'!L316="ignore", "ignore", 'procTags 2'!L316="ignore", "ignore")</f>
        <v>ignore</v>
      </c>
      <c r="M316" s="1" t="str" cm="1">
        <f t="array" aca="1" ref="M316" ca="1">_xlfn.IFS('historyTags 2'!M316="have", "have", 'onchangeTags 2'!M316="have", "have", 'procTags 2'!M316="have", "have", 'historyTags 2'!M316="extra", "extra", 'onchangeTags 2'!M316="extra", "extra", 'procTags 2'!M316="extra", "extra", 'historyTags 2'!M316="missing", "missing", 'onchangeTags 2'!M316="missing", "missing", 'procTags 2'!M316="missing", "missing", 'historyTags 2'!M316="ignore", "ignore", 'onchangeTags 2'!M316="ignore", "ignore", 'procTags 2'!M316="ignore", "ignore")</f>
        <v>ignore</v>
      </c>
      <c r="N316" s="1" t="str" cm="1">
        <f t="array" aca="1" ref="N316" ca="1">_xlfn.IFS('historyTags 2'!N316="have", "have", 'onchangeTags 2'!N316="have", "have", 'procTags 2'!N316="have", "have", 'historyTags 2'!N316="extra", "extra", 'onchangeTags 2'!N316="extra", "extra", 'procTags 2'!N316="extra", "extra", 'historyTags 2'!N316="missing", "missing", 'onchangeTags 2'!N316="missing", "missing", 'procTags 2'!N316="missing", "missing", 'historyTags 2'!N316="ignore", "ignore", 'onchangeTags 2'!N316="ignore", "ignore", 'procTags 2'!N316="ignore", "ignore")</f>
        <v>ignore</v>
      </c>
      <c r="O316" s="1" t="str" cm="1">
        <f t="array" aca="1" ref="O316" ca="1">_xlfn.IFS('historyTags 2'!O316="have", "have", 'onchangeTags 2'!O316="have", "have", 'procTags 2'!O316="have", "have", 'historyTags 2'!O316="extra", "extra", 'onchangeTags 2'!O316="extra", "extra", 'procTags 2'!O316="extra", "extra", 'historyTags 2'!O316="missing", "missing", 'onchangeTags 2'!O316="missing", "missing", 'procTags 2'!O316="missing", "missing", 'historyTags 2'!O316="ignore", "ignore", 'onchangeTags 2'!O316="ignore", "ignore", 'procTags 2'!O316="ignore", "ignore")</f>
        <v>ignore</v>
      </c>
      <c r="P316" s="1" t="str" cm="1">
        <f t="array" aca="1" ref="P316" ca="1">_xlfn.IFS('historyTags 2'!P316="have", "have", 'onchangeTags 2'!P316="have", "have", 'procTags 2'!P316="have", "have", 'historyTags 2'!P316="extra", "extra", 'onchangeTags 2'!P316="extra", "extra", 'procTags 2'!P316="extra", "extra", 'historyTags 2'!P316="missing", "missing", 'onchangeTags 2'!P316="missing", "missing", 'procTags 2'!P316="missing", "missing", 'historyTags 2'!P316="ignore", "ignore", 'onchangeTags 2'!P316="ignore", "ignore", 'procTags 2'!P316="ignore", "ignore")</f>
        <v>ignore</v>
      </c>
    </row>
    <row r="317" spans="1:16" x14ac:dyDescent="0.2">
      <c r="A317" s="1" t="str">
        <f ca="1">IFERROR(__xludf.DUMMYFUNCTION("""COMPUTED_VALUE"""),"tmp_ambient\bit8")</f>
        <v>tmp_ambient\bit8</v>
      </c>
      <c r="B317" s="1" t="str" cm="1">
        <f t="array" aca="1" ref="B317" ca="1">_xlfn.IFS('historyTags 2'!B317="have", "have", 'onchangeTags 2'!B317="have", "have", 'procTags 2'!B317="have", "have", 'historyTags 2'!B317="extra", "extra", 'onchangeTags 2'!B317="extra", "extra", 'procTags 2'!B317="extra", "extra", 'historyTags 2'!B317="missing", "missing", 'onchangeTags 2'!B317="missing", "missing", 'procTags 2'!B317="missing", "missing", 'historyTags 2'!B317="ignore", "ignore", 'onchangeTags 2'!B317="ignore", "ignore", 'procTags 2'!B317="ignore", "ignore")</f>
        <v>ignore</v>
      </c>
      <c r="C317" s="1" t="str" cm="1">
        <f t="array" aca="1" ref="C317" ca="1">_xlfn.IFS('historyTags 2'!C317="have", "have", 'onchangeTags 2'!C317="have", "have", 'procTags 2'!C317="have", "have", 'historyTags 2'!C317="extra", "extra", 'onchangeTags 2'!C317="extra", "extra", 'procTags 2'!C317="extra", "extra", 'historyTags 2'!C317="missing", "missing", 'onchangeTags 2'!C317="missing", "missing", 'procTags 2'!C317="missing", "missing", 'historyTags 2'!C317="ignore", "ignore", 'onchangeTags 2'!C317="ignore", "ignore", 'procTags 2'!C317="ignore", "ignore")</f>
        <v>ignore</v>
      </c>
      <c r="D317" s="1" t="str" cm="1">
        <f t="array" aca="1" ref="D317" ca="1">_xlfn.IFS('historyTags 2'!D317="have", "have", 'onchangeTags 2'!D317="have", "have", 'procTags 2'!D317="have", "have", 'historyTags 2'!D317="extra", "extra", 'onchangeTags 2'!D317="extra", "extra", 'procTags 2'!D317="extra", "extra", 'historyTags 2'!D317="missing", "missing", 'onchangeTags 2'!D317="missing", "missing", 'procTags 2'!D317="missing", "missing", 'historyTags 2'!D317="ignore", "ignore", 'onchangeTags 2'!D317="ignore", "ignore", 'procTags 2'!D317="ignore", "ignore")</f>
        <v>ignore</v>
      </c>
      <c r="E317" s="1" t="str" cm="1">
        <f t="array" aca="1" ref="E317" ca="1">_xlfn.IFS('historyTags 2'!E317="have", "have", 'onchangeTags 2'!E317="have", "have", 'procTags 2'!E317="have", "have", 'historyTags 2'!E317="extra", "extra", 'onchangeTags 2'!E317="extra", "extra", 'procTags 2'!E317="extra", "extra", 'historyTags 2'!E317="missing", "missing", 'onchangeTags 2'!E317="missing", "missing", 'procTags 2'!E317="missing", "missing", 'historyTags 2'!E317="ignore", "ignore", 'onchangeTags 2'!E317="ignore", "ignore", 'procTags 2'!E317="ignore", "ignore")</f>
        <v>ignore</v>
      </c>
      <c r="F317" s="1" t="str" cm="1">
        <f t="array" aca="1" ref="F317" ca="1">_xlfn.IFS('historyTags 2'!F317="have", "have", 'onchangeTags 2'!F317="have", "have", 'procTags 2'!F317="have", "have", 'historyTags 2'!F317="extra", "extra", 'onchangeTags 2'!F317="extra", "extra", 'procTags 2'!F317="extra", "extra", 'historyTags 2'!F317="missing", "missing", 'onchangeTags 2'!F317="missing", "missing", 'procTags 2'!F317="missing", "missing", 'historyTags 2'!F317="ignore", "ignore", 'onchangeTags 2'!F317="ignore", "ignore", 'procTags 2'!F317="ignore", "ignore")</f>
        <v>ignore</v>
      </c>
      <c r="G317" s="1" t="str" cm="1">
        <f t="array" aca="1" ref="G317" ca="1">_xlfn.IFS('historyTags 2'!G317="have", "have", 'onchangeTags 2'!G317="have", "have", 'procTags 2'!G317="have", "have", 'historyTags 2'!G317="extra", "extra", 'onchangeTags 2'!G317="extra", "extra", 'procTags 2'!G317="extra", "extra", 'historyTags 2'!G317="missing", "missing", 'onchangeTags 2'!G317="missing", "missing", 'procTags 2'!G317="missing", "missing", 'historyTags 2'!G317="ignore", "ignore", 'onchangeTags 2'!G317="ignore", "ignore", 'procTags 2'!G317="ignore", "ignore")</f>
        <v>ignore</v>
      </c>
      <c r="H317" s="1" t="str" cm="1">
        <f t="array" aca="1" ref="H317" ca="1">_xlfn.IFS('historyTags 2'!H317="have", "have", 'onchangeTags 2'!H317="have", "have", 'procTags 2'!H317="have", "have", 'historyTags 2'!H317="extra", "extra", 'onchangeTags 2'!H317="extra", "extra", 'procTags 2'!H317="extra", "extra", 'historyTags 2'!H317="missing", "missing", 'onchangeTags 2'!H317="missing", "missing", 'procTags 2'!H317="missing", "missing", 'historyTags 2'!H317="ignore", "ignore", 'onchangeTags 2'!H317="ignore", "ignore", 'procTags 2'!H317="ignore", "ignore")</f>
        <v>ignore</v>
      </c>
      <c r="I317" s="1" t="str" cm="1">
        <f t="array" aca="1" ref="I317" ca="1">_xlfn.IFS('historyTags 2'!I317="have", "have", 'onchangeTags 2'!I317="have", "have", 'procTags 2'!I317="have", "have", 'historyTags 2'!I317="extra", "extra", 'onchangeTags 2'!I317="extra", "extra", 'procTags 2'!I317="extra", "extra", 'historyTags 2'!I317="missing", "missing", 'onchangeTags 2'!I317="missing", "missing", 'procTags 2'!I317="missing", "missing", 'historyTags 2'!I317="ignore", "ignore", 'onchangeTags 2'!I317="ignore", "ignore", 'procTags 2'!I317="ignore", "ignore")</f>
        <v>ignore</v>
      </c>
      <c r="J317" s="1" t="str" cm="1">
        <f t="array" aca="1" ref="J317" ca="1">_xlfn.IFS('historyTags 2'!J317="have", "have", 'onchangeTags 2'!J317="have", "have", 'procTags 2'!J317="have", "have", 'historyTags 2'!J317="extra", "extra", 'onchangeTags 2'!J317="extra", "extra", 'procTags 2'!J317="extra", "extra", 'historyTags 2'!J317="missing", "missing", 'onchangeTags 2'!J317="missing", "missing", 'procTags 2'!J317="missing", "missing", 'historyTags 2'!J317="ignore", "ignore", 'onchangeTags 2'!J317="ignore", "ignore", 'procTags 2'!J317="ignore", "ignore")</f>
        <v>ignore</v>
      </c>
      <c r="K317" s="1" t="str" cm="1">
        <f t="array" aca="1" ref="K317" ca="1">_xlfn.IFS('historyTags 2'!K317="have", "have", 'onchangeTags 2'!K317="have", "have", 'procTags 2'!K317="have", "have", 'historyTags 2'!K317="extra", "extra", 'onchangeTags 2'!K317="extra", "extra", 'procTags 2'!K317="extra", "extra", 'historyTags 2'!K317="missing", "missing", 'onchangeTags 2'!K317="missing", "missing", 'procTags 2'!K317="missing", "missing", 'historyTags 2'!K317="ignore", "ignore", 'onchangeTags 2'!K317="ignore", "ignore", 'procTags 2'!K317="ignore", "ignore")</f>
        <v>ignore</v>
      </c>
      <c r="L317" s="1" t="str" cm="1">
        <f t="array" aca="1" ref="L317" ca="1">_xlfn.IFS('historyTags 2'!L317="have", "have", 'onchangeTags 2'!L317="have", "have", 'procTags 2'!L317="have", "have", 'historyTags 2'!L317="extra", "extra", 'onchangeTags 2'!L317="extra", "extra", 'procTags 2'!L317="extra", "extra", 'historyTags 2'!L317="missing", "missing", 'onchangeTags 2'!L317="missing", "missing", 'procTags 2'!L317="missing", "missing", 'historyTags 2'!L317="ignore", "ignore", 'onchangeTags 2'!L317="ignore", "ignore", 'procTags 2'!L317="ignore", "ignore")</f>
        <v>ignore</v>
      </c>
      <c r="M317" s="1" t="str" cm="1">
        <f t="array" aca="1" ref="M317" ca="1">_xlfn.IFS('historyTags 2'!M317="have", "have", 'onchangeTags 2'!M317="have", "have", 'procTags 2'!M317="have", "have", 'historyTags 2'!M317="extra", "extra", 'onchangeTags 2'!M317="extra", "extra", 'procTags 2'!M317="extra", "extra", 'historyTags 2'!M317="missing", "missing", 'onchangeTags 2'!M317="missing", "missing", 'procTags 2'!M317="missing", "missing", 'historyTags 2'!M317="ignore", "ignore", 'onchangeTags 2'!M317="ignore", "ignore", 'procTags 2'!M317="ignore", "ignore")</f>
        <v>ignore</v>
      </c>
      <c r="N317" s="1" t="str" cm="1">
        <f t="array" aca="1" ref="N317" ca="1">_xlfn.IFS('historyTags 2'!N317="have", "have", 'onchangeTags 2'!N317="have", "have", 'procTags 2'!N317="have", "have", 'historyTags 2'!N317="extra", "extra", 'onchangeTags 2'!N317="extra", "extra", 'procTags 2'!N317="extra", "extra", 'historyTags 2'!N317="missing", "missing", 'onchangeTags 2'!N317="missing", "missing", 'procTags 2'!N317="missing", "missing", 'historyTags 2'!N317="ignore", "ignore", 'onchangeTags 2'!N317="ignore", "ignore", 'procTags 2'!N317="ignore", "ignore")</f>
        <v>ignore</v>
      </c>
      <c r="O317" s="1" t="str" cm="1">
        <f t="array" aca="1" ref="O317" ca="1">_xlfn.IFS('historyTags 2'!O317="have", "have", 'onchangeTags 2'!O317="have", "have", 'procTags 2'!O317="have", "have", 'historyTags 2'!O317="extra", "extra", 'onchangeTags 2'!O317="extra", "extra", 'procTags 2'!O317="extra", "extra", 'historyTags 2'!O317="missing", "missing", 'onchangeTags 2'!O317="missing", "missing", 'procTags 2'!O317="missing", "missing", 'historyTags 2'!O317="ignore", "ignore", 'onchangeTags 2'!O317="ignore", "ignore", 'procTags 2'!O317="ignore", "ignore")</f>
        <v>ignore</v>
      </c>
      <c r="P317" s="1" t="str" cm="1">
        <f t="array" aca="1" ref="P317" ca="1">_xlfn.IFS('historyTags 2'!P317="have", "have", 'onchangeTags 2'!P317="have", "have", 'procTags 2'!P317="have", "have", 'historyTags 2'!P317="extra", "extra", 'onchangeTags 2'!P317="extra", "extra", 'procTags 2'!P317="extra", "extra", 'historyTags 2'!P317="missing", "missing", 'onchangeTags 2'!P317="missing", "missing", 'procTags 2'!P317="missing", "missing", 'historyTags 2'!P317="ignore", "ignore", 'onchangeTags 2'!P317="ignore", "ignore", 'procTags 2'!P317="ignore", "ignore")</f>
        <v>ignore</v>
      </c>
    </row>
    <row r="318" spans="1:16" x14ac:dyDescent="0.2">
      <c r="A318" s="1" t="str">
        <f ca="1">IFERROR(__xludf.DUMMYFUNCTION("""COMPUTED_VALUE"""),"tmp_ambient\bit9")</f>
        <v>tmp_ambient\bit9</v>
      </c>
      <c r="B318" s="1" t="str" cm="1">
        <f t="array" aca="1" ref="B318" ca="1">_xlfn.IFS('historyTags 2'!B318="have", "have", 'onchangeTags 2'!B318="have", "have", 'procTags 2'!B318="have", "have", 'historyTags 2'!B318="extra", "extra", 'onchangeTags 2'!B318="extra", "extra", 'procTags 2'!B318="extra", "extra", 'historyTags 2'!B318="missing", "missing", 'onchangeTags 2'!B318="missing", "missing", 'procTags 2'!B318="missing", "missing", 'historyTags 2'!B318="ignore", "ignore", 'onchangeTags 2'!B318="ignore", "ignore", 'procTags 2'!B318="ignore", "ignore")</f>
        <v>ignore</v>
      </c>
      <c r="C318" s="1" t="str" cm="1">
        <f t="array" aca="1" ref="C318" ca="1">_xlfn.IFS('historyTags 2'!C318="have", "have", 'onchangeTags 2'!C318="have", "have", 'procTags 2'!C318="have", "have", 'historyTags 2'!C318="extra", "extra", 'onchangeTags 2'!C318="extra", "extra", 'procTags 2'!C318="extra", "extra", 'historyTags 2'!C318="missing", "missing", 'onchangeTags 2'!C318="missing", "missing", 'procTags 2'!C318="missing", "missing", 'historyTags 2'!C318="ignore", "ignore", 'onchangeTags 2'!C318="ignore", "ignore", 'procTags 2'!C318="ignore", "ignore")</f>
        <v>ignore</v>
      </c>
      <c r="D318" s="1" t="str" cm="1">
        <f t="array" aca="1" ref="D318" ca="1">_xlfn.IFS('historyTags 2'!D318="have", "have", 'onchangeTags 2'!D318="have", "have", 'procTags 2'!D318="have", "have", 'historyTags 2'!D318="extra", "extra", 'onchangeTags 2'!D318="extra", "extra", 'procTags 2'!D318="extra", "extra", 'historyTags 2'!D318="missing", "missing", 'onchangeTags 2'!D318="missing", "missing", 'procTags 2'!D318="missing", "missing", 'historyTags 2'!D318="ignore", "ignore", 'onchangeTags 2'!D318="ignore", "ignore", 'procTags 2'!D318="ignore", "ignore")</f>
        <v>ignore</v>
      </c>
      <c r="E318" s="1" t="str" cm="1">
        <f t="array" aca="1" ref="E318" ca="1">_xlfn.IFS('historyTags 2'!E318="have", "have", 'onchangeTags 2'!E318="have", "have", 'procTags 2'!E318="have", "have", 'historyTags 2'!E318="extra", "extra", 'onchangeTags 2'!E318="extra", "extra", 'procTags 2'!E318="extra", "extra", 'historyTags 2'!E318="missing", "missing", 'onchangeTags 2'!E318="missing", "missing", 'procTags 2'!E318="missing", "missing", 'historyTags 2'!E318="ignore", "ignore", 'onchangeTags 2'!E318="ignore", "ignore", 'procTags 2'!E318="ignore", "ignore")</f>
        <v>ignore</v>
      </c>
      <c r="F318" s="1" t="str" cm="1">
        <f t="array" aca="1" ref="F318" ca="1">_xlfn.IFS('historyTags 2'!F318="have", "have", 'onchangeTags 2'!F318="have", "have", 'procTags 2'!F318="have", "have", 'historyTags 2'!F318="extra", "extra", 'onchangeTags 2'!F318="extra", "extra", 'procTags 2'!F318="extra", "extra", 'historyTags 2'!F318="missing", "missing", 'onchangeTags 2'!F318="missing", "missing", 'procTags 2'!F318="missing", "missing", 'historyTags 2'!F318="ignore", "ignore", 'onchangeTags 2'!F318="ignore", "ignore", 'procTags 2'!F318="ignore", "ignore")</f>
        <v>ignore</v>
      </c>
      <c r="G318" s="1" t="str" cm="1">
        <f t="array" aca="1" ref="G318" ca="1">_xlfn.IFS('historyTags 2'!G318="have", "have", 'onchangeTags 2'!G318="have", "have", 'procTags 2'!G318="have", "have", 'historyTags 2'!G318="extra", "extra", 'onchangeTags 2'!G318="extra", "extra", 'procTags 2'!G318="extra", "extra", 'historyTags 2'!G318="missing", "missing", 'onchangeTags 2'!G318="missing", "missing", 'procTags 2'!G318="missing", "missing", 'historyTags 2'!G318="ignore", "ignore", 'onchangeTags 2'!G318="ignore", "ignore", 'procTags 2'!G318="ignore", "ignore")</f>
        <v>ignore</v>
      </c>
      <c r="H318" s="1" t="str" cm="1">
        <f t="array" aca="1" ref="H318" ca="1">_xlfn.IFS('historyTags 2'!H318="have", "have", 'onchangeTags 2'!H318="have", "have", 'procTags 2'!H318="have", "have", 'historyTags 2'!H318="extra", "extra", 'onchangeTags 2'!H318="extra", "extra", 'procTags 2'!H318="extra", "extra", 'historyTags 2'!H318="missing", "missing", 'onchangeTags 2'!H318="missing", "missing", 'procTags 2'!H318="missing", "missing", 'historyTags 2'!H318="ignore", "ignore", 'onchangeTags 2'!H318="ignore", "ignore", 'procTags 2'!H318="ignore", "ignore")</f>
        <v>ignore</v>
      </c>
      <c r="I318" s="1" t="str" cm="1">
        <f t="array" aca="1" ref="I318" ca="1">_xlfn.IFS('historyTags 2'!I318="have", "have", 'onchangeTags 2'!I318="have", "have", 'procTags 2'!I318="have", "have", 'historyTags 2'!I318="extra", "extra", 'onchangeTags 2'!I318="extra", "extra", 'procTags 2'!I318="extra", "extra", 'historyTags 2'!I318="missing", "missing", 'onchangeTags 2'!I318="missing", "missing", 'procTags 2'!I318="missing", "missing", 'historyTags 2'!I318="ignore", "ignore", 'onchangeTags 2'!I318="ignore", "ignore", 'procTags 2'!I318="ignore", "ignore")</f>
        <v>ignore</v>
      </c>
      <c r="J318" s="1" t="str" cm="1">
        <f t="array" aca="1" ref="J318" ca="1">_xlfn.IFS('historyTags 2'!J318="have", "have", 'onchangeTags 2'!J318="have", "have", 'procTags 2'!J318="have", "have", 'historyTags 2'!J318="extra", "extra", 'onchangeTags 2'!J318="extra", "extra", 'procTags 2'!J318="extra", "extra", 'historyTags 2'!J318="missing", "missing", 'onchangeTags 2'!J318="missing", "missing", 'procTags 2'!J318="missing", "missing", 'historyTags 2'!J318="ignore", "ignore", 'onchangeTags 2'!J318="ignore", "ignore", 'procTags 2'!J318="ignore", "ignore")</f>
        <v>ignore</v>
      </c>
      <c r="K318" s="1" t="str" cm="1">
        <f t="array" aca="1" ref="K318" ca="1">_xlfn.IFS('historyTags 2'!K318="have", "have", 'onchangeTags 2'!K318="have", "have", 'procTags 2'!K318="have", "have", 'historyTags 2'!K318="extra", "extra", 'onchangeTags 2'!K318="extra", "extra", 'procTags 2'!K318="extra", "extra", 'historyTags 2'!K318="missing", "missing", 'onchangeTags 2'!K318="missing", "missing", 'procTags 2'!K318="missing", "missing", 'historyTags 2'!K318="ignore", "ignore", 'onchangeTags 2'!K318="ignore", "ignore", 'procTags 2'!K318="ignore", "ignore")</f>
        <v>ignore</v>
      </c>
      <c r="L318" s="1" t="str" cm="1">
        <f t="array" aca="1" ref="L318" ca="1">_xlfn.IFS('historyTags 2'!L318="have", "have", 'onchangeTags 2'!L318="have", "have", 'procTags 2'!L318="have", "have", 'historyTags 2'!L318="extra", "extra", 'onchangeTags 2'!L318="extra", "extra", 'procTags 2'!L318="extra", "extra", 'historyTags 2'!L318="missing", "missing", 'onchangeTags 2'!L318="missing", "missing", 'procTags 2'!L318="missing", "missing", 'historyTags 2'!L318="ignore", "ignore", 'onchangeTags 2'!L318="ignore", "ignore", 'procTags 2'!L318="ignore", "ignore")</f>
        <v>ignore</v>
      </c>
      <c r="M318" s="1" t="str" cm="1">
        <f t="array" aca="1" ref="M318" ca="1">_xlfn.IFS('historyTags 2'!M318="have", "have", 'onchangeTags 2'!M318="have", "have", 'procTags 2'!M318="have", "have", 'historyTags 2'!M318="extra", "extra", 'onchangeTags 2'!M318="extra", "extra", 'procTags 2'!M318="extra", "extra", 'historyTags 2'!M318="missing", "missing", 'onchangeTags 2'!M318="missing", "missing", 'procTags 2'!M318="missing", "missing", 'historyTags 2'!M318="ignore", "ignore", 'onchangeTags 2'!M318="ignore", "ignore", 'procTags 2'!M318="ignore", "ignore")</f>
        <v>ignore</v>
      </c>
      <c r="N318" s="1" t="str" cm="1">
        <f t="array" aca="1" ref="N318" ca="1">_xlfn.IFS('historyTags 2'!N318="have", "have", 'onchangeTags 2'!N318="have", "have", 'procTags 2'!N318="have", "have", 'historyTags 2'!N318="extra", "extra", 'onchangeTags 2'!N318="extra", "extra", 'procTags 2'!N318="extra", "extra", 'historyTags 2'!N318="missing", "missing", 'onchangeTags 2'!N318="missing", "missing", 'procTags 2'!N318="missing", "missing", 'historyTags 2'!N318="ignore", "ignore", 'onchangeTags 2'!N318="ignore", "ignore", 'procTags 2'!N318="ignore", "ignore")</f>
        <v>ignore</v>
      </c>
      <c r="O318" s="1" t="str" cm="1">
        <f t="array" aca="1" ref="O318" ca="1">_xlfn.IFS('historyTags 2'!O318="have", "have", 'onchangeTags 2'!O318="have", "have", 'procTags 2'!O318="have", "have", 'historyTags 2'!O318="extra", "extra", 'onchangeTags 2'!O318="extra", "extra", 'procTags 2'!O318="extra", "extra", 'historyTags 2'!O318="missing", "missing", 'onchangeTags 2'!O318="missing", "missing", 'procTags 2'!O318="missing", "missing", 'historyTags 2'!O318="ignore", "ignore", 'onchangeTags 2'!O318="ignore", "ignore", 'procTags 2'!O318="ignore", "ignore")</f>
        <v>ignore</v>
      </c>
      <c r="P318" s="1" t="str" cm="1">
        <f t="array" aca="1" ref="P318" ca="1">_xlfn.IFS('historyTags 2'!P318="have", "have", 'onchangeTags 2'!P318="have", "have", 'procTags 2'!P318="have", "have", 'historyTags 2'!P318="extra", "extra", 'onchangeTags 2'!P318="extra", "extra", 'procTags 2'!P318="extra", "extra", 'historyTags 2'!P318="missing", "missing", 'onchangeTags 2'!P318="missing", "missing", 'procTags 2'!P318="missing", "missing", 'historyTags 2'!P318="ignore", "ignore", 'onchangeTags 2'!P318="ignore", "ignore", 'procTags 2'!P318="ignore", "ignore")</f>
        <v>ignore</v>
      </c>
    </row>
    <row r="319" spans="1:16" x14ac:dyDescent="0.2">
      <c r="A319" s="1" t="str">
        <f ca="1">IFERROR(__xludf.DUMMYFUNCTION("""COMPUTED_VALUE"""),"tmp_asym\bit0")</f>
        <v>tmp_asym\bit0</v>
      </c>
      <c r="B319" s="1" t="str" cm="1">
        <f t="array" aca="1" ref="B319" ca="1">_xlfn.IFS('historyTags 2'!B319="have", "have", 'onchangeTags 2'!B319="have", "have", 'procTags 2'!B319="have", "have", 'historyTags 2'!B319="extra", "extra", 'onchangeTags 2'!B319="extra", "extra", 'procTags 2'!B319="extra", "extra", 'historyTags 2'!B319="missing", "missing", 'onchangeTags 2'!B319="missing", "missing", 'procTags 2'!B319="missing", "missing", 'historyTags 2'!B319="ignore", "ignore", 'onchangeTags 2'!B319="ignore", "ignore", 'procTags 2'!B319="ignore", "ignore")</f>
        <v>ignore</v>
      </c>
      <c r="C319" s="1" t="str" cm="1">
        <f t="array" aca="1" ref="C319" ca="1">_xlfn.IFS('historyTags 2'!C319="have", "have", 'onchangeTags 2'!C319="have", "have", 'procTags 2'!C319="have", "have", 'historyTags 2'!C319="extra", "extra", 'onchangeTags 2'!C319="extra", "extra", 'procTags 2'!C319="extra", "extra", 'historyTags 2'!C319="missing", "missing", 'onchangeTags 2'!C319="missing", "missing", 'procTags 2'!C319="missing", "missing", 'historyTags 2'!C319="ignore", "ignore", 'onchangeTags 2'!C319="ignore", "ignore", 'procTags 2'!C319="ignore", "ignore")</f>
        <v>ignore</v>
      </c>
      <c r="D319" s="1" t="str" cm="1">
        <f t="array" aca="1" ref="D319" ca="1">_xlfn.IFS('historyTags 2'!D319="have", "have", 'onchangeTags 2'!D319="have", "have", 'procTags 2'!D319="have", "have", 'historyTags 2'!D319="extra", "extra", 'onchangeTags 2'!D319="extra", "extra", 'procTags 2'!D319="extra", "extra", 'historyTags 2'!D319="missing", "missing", 'onchangeTags 2'!D319="missing", "missing", 'procTags 2'!D319="missing", "missing", 'historyTags 2'!D319="ignore", "ignore", 'onchangeTags 2'!D319="ignore", "ignore", 'procTags 2'!D319="ignore", "ignore")</f>
        <v>ignore</v>
      </c>
      <c r="E319" s="1" t="str" cm="1">
        <f t="array" aca="1" ref="E319" ca="1">_xlfn.IFS('historyTags 2'!E319="have", "have", 'onchangeTags 2'!E319="have", "have", 'procTags 2'!E319="have", "have", 'historyTags 2'!E319="extra", "extra", 'onchangeTags 2'!E319="extra", "extra", 'procTags 2'!E319="extra", "extra", 'historyTags 2'!E319="missing", "missing", 'onchangeTags 2'!E319="missing", "missing", 'procTags 2'!E319="missing", "missing", 'historyTags 2'!E319="ignore", "ignore", 'onchangeTags 2'!E319="ignore", "ignore", 'procTags 2'!E319="ignore", "ignore")</f>
        <v>ignore</v>
      </c>
      <c r="F319" s="1" t="str" cm="1">
        <f t="array" aca="1" ref="F319" ca="1">_xlfn.IFS('historyTags 2'!F319="have", "have", 'onchangeTags 2'!F319="have", "have", 'procTags 2'!F319="have", "have", 'historyTags 2'!F319="extra", "extra", 'onchangeTags 2'!F319="extra", "extra", 'procTags 2'!F319="extra", "extra", 'historyTags 2'!F319="missing", "missing", 'onchangeTags 2'!F319="missing", "missing", 'procTags 2'!F319="missing", "missing", 'historyTags 2'!F319="ignore", "ignore", 'onchangeTags 2'!F319="ignore", "ignore", 'procTags 2'!F319="ignore", "ignore")</f>
        <v>ignore</v>
      </c>
      <c r="G319" s="1" t="str" cm="1">
        <f t="array" aca="1" ref="G319" ca="1">_xlfn.IFS('historyTags 2'!G319="have", "have", 'onchangeTags 2'!G319="have", "have", 'procTags 2'!G319="have", "have", 'historyTags 2'!G319="extra", "extra", 'onchangeTags 2'!G319="extra", "extra", 'procTags 2'!G319="extra", "extra", 'historyTags 2'!G319="missing", "missing", 'onchangeTags 2'!G319="missing", "missing", 'procTags 2'!G319="missing", "missing", 'historyTags 2'!G319="ignore", "ignore", 'onchangeTags 2'!G319="ignore", "ignore", 'procTags 2'!G319="ignore", "ignore")</f>
        <v>ignore</v>
      </c>
      <c r="H319" s="1" t="str" cm="1">
        <f t="array" aca="1" ref="H319" ca="1">_xlfn.IFS('historyTags 2'!H319="have", "have", 'onchangeTags 2'!H319="have", "have", 'procTags 2'!H319="have", "have", 'historyTags 2'!H319="extra", "extra", 'onchangeTags 2'!H319="extra", "extra", 'procTags 2'!H319="extra", "extra", 'historyTags 2'!H319="missing", "missing", 'onchangeTags 2'!H319="missing", "missing", 'procTags 2'!H319="missing", "missing", 'historyTags 2'!H319="ignore", "ignore", 'onchangeTags 2'!H319="ignore", "ignore", 'procTags 2'!H319="ignore", "ignore")</f>
        <v>ignore</v>
      </c>
      <c r="I319" s="1" t="str" cm="1">
        <f t="array" aca="1" ref="I319" ca="1">_xlfn.IFS('historyTags 2'!I319="have", "have", 'onchangeTags 2'!I319="have", "have", 'procTags 2'!I319="have", "have", 'historyTags 2'!I319="extra", "extra", 'onchangeTags 2'!I319="extra", "extra", 'procTags 2'!I319="extra", "extra", 'historyTags 2'!I319="missing", "missing", 'onchangeTags 2'!I319="missing", "missing", 'procTags 2'!I319="missing", "missing", 'historyTags 2'!I319="ignore", "ignore", 'onchangeTags 2'!I319="ignore", "ignore", 'procTags 2'!I319="ignore", "ignore")</f>
        <v>ignore</v>
      </c>
      <c r="J319" s="1" t="str" cm="1">
        <f t="array" aca="1" ref="J319" ca="1">_xlfn.IFS('historyTags 2'!J319="have", "have", 'onchangeTags 2'!J319="have", "have", 'procTags 2'!J319="have", "have", 'historyTags 2'!J319="extra", "extra", 'onchangeTags 2'!J319="extra", "extra", 'procTags 2'!J319="extra", "extra", 'historyTags 2'!J319="missing", "missing", 'onchangeTags 2'!J319="missing", "missing", 'procTags 2'!J319="missing", "missing", 'historyTags 2'!J319="ignore", "ignore", 'onchangeTags 2'!J319="ignore", "ignore", 'procTags 2'!J319="ignore", "ignore")</f>
        <v>ignore</v>
      </c>
      <c r="K319" s="1" t="str" cm="1">
        <f t="array" aca="1" ref="K319" ca="1">_xlfn.IFS('historyTags 2'!K319="have", "have", 'onchangeTags 2'!K319="have", "have", 'procTags 2'!K319="have", "have", 'historyTags 2'!K319="extra", "extra", 'onchangeTags 2'!K319="extra", "extra", 'procTags 2'!K319="extra", "extra", 'historyTags 2'!K319="missing", "missing", 'onchangeTags 2'!K319="missing", "missing", 'procTags 2'!K319="missing", "missing", 'historyTags 2'!K319="ignore", "ignore", 'onchangeTags 2'!K319="ignore", "ignore", 'procTags 2'!K319="ignore", "ignore")</f>
        <v>ignore</v>
      </c>
      <c r="L319" s="1" t="str" cm="1">
        <f t="array" aca="1" ref="L319" ca="1">_xlfn.IFS('historyTags 2'!L319="have", "have", 'onchangeTags 2'!L319="have", "have", 'procTags 2'!L319="have", "have", 'historyTags 2'!L319="extra", "extra", 'onchangeTags 2'!L319="extra", "extra", 'procTags 2'!L319="extra", "extra", 'historyTags 2'!L319="missing", "missing", 'onchangeTags 2'!L319="missing", "missing", 'procTags 2'!L319="missing", "missing", 'historyTags 2'!L319="ignore", "ignore", 'onchangeTags 2'!L319="ignore", "ignore", 'procTags 2'!L319="ignore", "ignore")</f>
        <v>ignore</v>
      </c>
      <c r="M319" s="1" t="str" cm="1">
        <f t="array" aca="1" ref="M319" ca="1">_xlfn.IFS('historyTags 2'!M319="have", "have", 'onchangeTags 2'!M319="have", "have", 'procTags 2'!M319="have", "have", 'historyTags 2'!M319="extra", "extra", 'onchangeTags 2'!M319="extra", "extra", 'procTags 2'!M319="extra", "extra", 'historyTags 2'!M319="missing", "missing", 'onchangeTags 2'!M319="missing", "missing", 'procTags 2'!M319="missing", "missing", 'historyTags 2'!M319="ignore", "ignore", 'onchangeTags 2'!M319="ignore", "ignore", 'procTags 2'!M319="ignore", "ignore")</f>
        <v>ignore</v>
      </c>
      <c r="N319" s="1" t="str" cm="1">
        <f t="array" aca="1" ref="N319" ca="1">_xlfn.IFS('historyTags 2'!N319="have", "have", 'onchangeTags 2'!N319="have", "have", 'procTags 2'!N319="have", "have", 'historyTags 2'!N319="extra", "extra", 'onchangeTags 2'!N319="extra", "extra", 'procTags 2'!N319="extra", "extra", 'historyTags 2'!N319="missing", "missing", 'onchangeTags 2'!N319="missing", "missing", 'procTags 2'!N319="missing", "missing", 'historyTags 2'!N319="ignore", "ignore", 'onchangeTags 2'!N319="ignore", "ignore", 'procTags 2'!N319="ignore", "ignore")</f>
        <v>ignore</v>
      </c>
      <c r="O319" s="1" t="str" cm="1">
        <f t="array" aca="1" ref="O319" ca="1">_xlfn.IFS('historyTags 2'!O319="have", "have", 'onchangeTags 2'!O319="have", "have", 'procTags 2'!O319="have", "have", 'historyTags 2'!O319="extra", "extra", 'onchangeTags 2'!O319="extra", "extra", 'procTags 2'!O319="extra", "extra", 'historyTags 2'!O319="missing", "missing", 'onchangeTags 2'!O319="missing", "missing", 'procTags 2'!O319="missing", "missing", 'historyTags 2'!O319="ignore", "ignore", 'onchangeTags 2'!O319="ignore", "ignore", 'procTags 2'!O319="ignore", "ignore")</f>
        <v>ignore</v>
      </c>
      <c r="P319" s="1" t="str" cm="1">
        <f t="array" aca="1" ref="P319" ca="1">_xlfn.IFS('historyTags 2'!P319="have", "have", 'onchangeTags 2'!P319="have", "have", 'procTags 2'!P319="have", "have", 'historyTags 2'!P319="extra", "extra", 'onchangeTags 2'!P319="extra", "extra", 'procTags 2'!P319="extra", "extra", 'historyTags 2'!P319="missing", "missing", 'onchangeTags 2'!P319="missing", "missing", 'procTags 2'!P319="missing", "missing", 'historyTags 2'!P319="ignore", "ignore", 'onchangeTags 2'!P319="ignore", "ignore", 'procTags 2'!P319="ignore", "ignore")</f>
        <v>ignore</v>
      </c>
    </row>
    <row r="320" spans="1:16" x14ac:dyDescent="0.2">
      <c r="A320" s="1" t="str">
        <f ca="1">IFERROR(__xludf.DUMMYFUNCTION("""COMPUTED_VALUE"""),"tmp_asym\bit1")</f>
        <v>tmp_asym\bit1</v>
      </c>
      <c r="B320" s="1" t="str" cm="1">
        <f t="array" aca="1" ref="B320" ca="1">_xlfn.IFS('historyTags 2'!B320="have", "have", 'onchangeTags 2'!B320="have", "have", 'procTags 2'!B320="have", "have", 'historyTags 2'!B320="extra", "extra", 'onchangeTags 2'!B320="extra", "extra", 'procTags 2'!B320="extra", "extra", 'historyTags 2'!B320="missing", "missing", 'onchangeTags 2'!B320="missing", "missing", 'procTags 2'!B320="missing", "missing", 'historyTags 2'!B320="ignore", "ignore", 'onchangeTags 2'!B320="ignore", "ignore", 'procTags 2'!B320="ignore", "ignore")</f>
        <v>ignore</v>
      </c>
      <c r="C320" s="1" t="str" cm="1">
        <f t="array" aca="1" ref="C320" ca="1">_xlfn.IFS('historyTags 2'!C320="have", "have", 'onchangeTags 2'!C320="have", "have", 'procTags 2'!C320="have", "have", 'historyTags 2'!C320="extra", "extra", 'onchangeTags 2'!C320="extra", "extra", 'procTags 2'!C320="extra", "extra", 'historyTags 2'!C320="missing", "missing", 'onchangeTags 2'!C320="missing", "missing", 'procTags 2'!C320="missing", "missing", 'historyTags 2'!C320="ignore", "ignore", 'onchangeTags 2'!C320="ignore", "ignore", 'procTags 2'!C320="ignore", "ignore")</f>
        <v>ignore</v>
      </c>
      <c r="D320" s="1" t="str" cm="1">
        <f t="array" aca="1" ref="D320" ca="1">_xlfn.IFS('historyTags 2'!D320="have", "have", 'onchangeTags 2'!D320="have", "have", 'procTags 2'!D320="have", "have", 'historyTags 2'!D320="extra", "extra", 'onchangeTags 2'!D320="extra", "extra", 'procTags 2'!D320="extra", "extra", 'historyTags 2'!D320="missing", "missing", 'onchangeTags 2'!D320="missing", "missing", 'procTags 2'!D320="missing", "missing", 'historyTags 2'!D320="ignore", "ignore", 'onchangeTags 2'!D320="ignore", "ignore", 'procTags 2'!D320="ignore", "ignore")</f>
        <v>ignore</v>
      </c>
      <c r="E320" s="1" t="str" cm="1">
        <f t="array" aca="1" ref="E320" ca="1">_xlfn.IFS('historyTags 2'!E320="have", "have", 'onchangeTags 2'!E320="have", "have", 'procTags 2'!E320="have", "have", 'historyTags 2'!E320="extra", "extra", 'onchangeTags 2'!E320="extra", "extra", 'procTags 2'!E320="extra", "extra", 'historyTags 2'!E320="missing", "missing", 'onchangeTags 2'!E320="missing", "missing", 'procTags 2'!E320="missing", "missing", 'historyTags 2'!E320="ignore", "ignore", 'onchangeTags 2'!E320="ignore", "ignore", 'procTags 2'!E320="ignore", "ignore")</f>
        <v>ignore</v>
      </c>
      <c r="F320" s="1" t="str" cm="1">
        <f t="array" aca="1" ref="F320" ca="1">_xlfn.IFS('historyTags 2'!F320="have", "have", 'onchangeTags 2'!F320="have", "have", 'procTags 2'!F320="have", "have", 'historyTags 2'!F320="extra", "extra", 'onchangeTags 2'!F320="extra", "extra", 'procTags 2'!F320="extra", "extra", 'historyTags 2'!F320="missing", "missing", 'onchangeTags 2'!F320="missing", "missing", 'procTags 2'!F320="missing", "missing", 'historyTags 2'!F320="ignore", "ignore", 'onchangeTags 2'!F320="ignore", "ignore", 'procTags 2'!F320="ignore", "ignore")</f>
        <v>ignore</v>
      </c>
      <c r="G320" s="1" t="str" cm="1">
        <f t="array" aca="1" ref="G320" ca="1">_xlfn.IFS('historyTags 2'!G320="have", "have", 'onchangeTags 2'!G320="have", "have", 'procTags 2'!G320="have", "have", 'historyTags 2'!G320="extra", "extra", 'onchangeTags 2'!G320="extra", "extra", 'procTags 2'!G320="extra", "extra", 'historyTags 2'!G320="missing", "missing", 'onchangeTags 2'!G320="missing", "missing", 'procTags 2'!G320="missing", "missing", 'historyTags 2'!G320="ignore", "ignore", 'onchangeTags 2'!G320="ignore", "ignore", 'procTags 2'!G320="ignore", "ignore")</f>
        <v>ignore</v>
      </c>
      <c r="H320" s="1" t="str" cm="1">
        <f t="array" aca="1" ref="H320" ca="1">_xlfn.IFS('historyTags 2'!H320="have", "have", 'onchangeTags 2'!H320="have", "have", 'procTags 2'!H320="have", "have", 'historyTags 2'!H320="extra", "extra", 'onchangeTags 2'!H320="extra", "extra", 'procTags 2'!H320="extra", "extra", 'historyTags 2'!H320="missing", "missing", 'onchangeTags 2'!H320="missing", "missing", 'procTags 2'!H320="missing", "missing", 'historyTags 2'!H320="ignore", "ignore", 'onchangeTags 2'!H320="ignore", "ignore", 'procTags 2'!H320="ignore", "ignore")</f>
        <v>ignore</v>
      </c>
      <c r="I320" s="1" t="str" cm="1">
        <f t="array" aca="1" ref="I320" ca="1">_xlfn.IFS('historyTags 2'!I320="have", "have", 'onchangeTags 2'!I320="have", "have", 'procTags 2'!I320="have", "have", 'historyTags 2'!I320="extra", "extra", 'onchangeTags 2'!I320="extra", "extra", 'procTags 2'!I320="extra", "extra", 'historyTags 2'!I320="missing", "missing", 'onchangeTags 2'!I320="missing", "missing", 'procTags 2'!I320="missing", "missing", 'historyTags 2'!I320="ignore", "ignore", 'onchangeTags 2'!I320="ignore", "ignore", 'procTags 2'!I320="ignore", "ignore")</f>
        <v>ignore</v>
      </c>
      <c r="J320" s="1" t="str" cm="1">
        <f t="array" aca="1" ref="J320" ca="1">_xlfn.IFS('historyTags 2'!J320="have", "have", 'onchangeTags 2'!J320="have", "have", 'procTags 2'!J320="have", "have", 'historyTags 2'!J320="extra", "extra", 'onchangeTags 2'!J320="extra", "extra", 'procTags 2'!J320="extra", "extra", 'historyTags 2'!J320="missing", "missing", 'onchangeTags 2'!J320="missing", "missing", 'procTags 2'!J320="missing", "missing", 'historyTags 2'!J320="ignore", "ignore", 'onchangeTags 2'!J320="ignore", "ignore", 'procTags 2'!J320="ignore", "ignore")</f>
        <v>ignore</v>
      </c>
      <c r="K320" s="1" t="str" cm="1">
        <f t="array" aca="1" ref="K320" ca="1">_xlfn.IFS('historyTags 2'!K320="have", "have", 'onchangeTags 2'!K320="have", "have", 'procTags 2'!K320="have", "have", 'historyTags 2'!K320="extra", "extra", 'onchangeTags 2'!K320="extra", "extra", 'procTags 2'!K320="extra", "extra", 'historyTags 2'!K320="missing", "missing", 'onchangeTags 2'!K320="missing", "missing", 'procTags 2'!K320="missing", "missing", 'historyTags 2'!K320="ignore", "ignore", 'onchangeTags 2'!K320="ignore", "ignore", 'procTags 2'!K320="ignore", "ignore")</f>
        <v>ignore</v>
      </c>
      <c r="L320" s="1" t="str" cm="1">
        <f t="array" aca="1" ref="L320" ca="1">_xlfn.IFS('historyTags 2'!L320="have", "have", 'onchangeTags 2'!L320="have", "have", 'procTags 2'!L320="have", "have", 'historyTags 2'!L320="extra", "extra", 'onchangeTags 2'!L320="extra", "extra", 'procTags 2'!L320="extra", "extra", 'historyTags 2'!L320="missing", "missing", 'onchangeTags 2'!L320="missing", "missing", 'procTags 2'!L320="missing", "missing", 'historyTags 2'!L320="ignore", "ignore", 'onchangeTags 2'!L320="ignore", "ignore", 'procTags 2'!L320="ignore", "ignore")</f>
        <v>ignore</v>
      </c>
      <c r="M320" s="1" t="str" cm="1">
        <f t="array" aca="1" ref="M320" ca="1">_xlfn.IFS('historyTags 2'!M320="have", "have", 'onchangeTags 2'!M320="have", "have", 'procTags 2'!M320="have", "have", 'historyTags 2'!M320="extra", "extra", 'onchangeTags 2'!M320="extra", "extra", 'procTags 2'!M320="extra", "extra", 'historyTags 2'!M320="missing", "missing", 'onchangeTags 2'!M320="missing", "missing", 'procTags 2'!M320="missing", "missing", 'historyTags 2'!M320="ignore", "ignore", 'onchangeTags 2'!M320="ignore", "ignore", 'procTags 2'!M320="ignore", "ignore")</f>
        <v>ignore</v>
      </c>
      <c r="N320" s="1" t="str" cm="1">
        <f t="array" aca="1" ref="N320" ca="1">_xlfn.IFS('historyTags 2'!N320="have", "have", 'onchangeTags 2'!N320="have", "have", 'procTags 2'!N320="have", "have", 'historyTags 2'!N320="extra", "extra", 'onchangeTags 2'!N320="extra", "extra", 'procTags 2'!N320="extra", "extra", 'historyTags 2'!N320="missing", "missing", 'onchangeTags 2'!N320="missing", "missing", 'procTags 2'!N320="missing", "missing", 'historyTags 2'!N320="ignore", "ignore", 'onchangeTags 2'!N320="ignore", "ignore", 'procTags 2'!N320="ignore", "ignore")</f>
        <v>ignore</v>
      </c>
      <c r="O320" s="1" t="str" cm="1">
        <f t="array" aca="1" ref="O320" ca="1">_xlfn.IFS('historyTags 2'!O320="have", "have", 'onchangeTags 2'!O320="have", "have", 'procTags 2'!O320="have", "have", 'historyTags 2'!O320="extra", "extra", 'onchangeTags 2'!O320="extra", "extra", 'procTags 2'!O320="extra", "extra", 'historyTags 2'!O320="missing", "missing", 'onchangeTags 2'!O320="missing", "missing", 'procTags 2'!O320="missing", "missing", 'historyTags 2'!O320="ignore", "ignore", 'onchangeTags 2'!O320="ignore", "ignore", 'procTags 2'!O320="ignore", "ignore")</f>
        <v>ignore</v>
      </c>
      <c r="P320" s="1" t="str" cm="1">
        <f t="array" aca="1" ref="P320" ca="1">_xlfn.IFS('historyTags 2'!P320="have", "have", 'onchangeTags 2'!P320="have", "have", 'procTags 2'!P320="have", "have", 'historyTags 2'!P320="extra", "extra", 'onchangeTags 2'!P320="extra", "extra", 'procTags 2'!P320="extra", "extra", 'historyTags 2'!P320="missing", "missing", 'onchangeTags 2'!P320="missing", "missing", 'procTags 2'!P320="missing", "missing", 'historyTags 2'!P320="ignore", "ignore", 'onchangeTags 2'!P320="ignore", "ignore", 'procTags 2'!P320="ignore", "ignore")</f>
        <v>ignore</v>
      </c>
    </row>
    <row r="321" spans="1:16" x14ac:dyDescent="0.2">
      <c r="A321" s="1" t="str">
        <f ca="1">IFERROR(__xludf.DUMMYFUNCTION("""COMPUTED_VALUE"""),"tmp_asym\bit10")</f>
        <v>tmp_asym\bit10</v>
      </c>
      <c r="B321" s="1" t="str" cm="1">
        <f t="array" aca="1" ref="B321" ca="1">_xlfn.IFS('historyTags 2'!B321="have", "have", 'onchangeTags 2'!B321="have", "have", 'procTags 2'!B321="have", "have", 'historyTags 2'!B321="extra", "extra", 'onchangeTags 2'!B321="extra", "extra", 'procTags 2'!B321="extra", "extra", 'historyTags 2'!B321="missing", "missing", 'onchangeTags 2'!B321="missing", "missing", 'procTags 2'!B321="missing", "missing", 'historyTags 2'!B321="ignore", "ignore", 'onchangeTags 2'!B321="ignore", "ignore", 'procTags 2'!B321="ignore", "ignore")</f>
        <v>ignore</v>
      </c>
      <c r="C321" s="1" t="str" cm="1">
        <f t="array" aca="1" ref="C321" ca="1">_xlfn.IFS('historyTags 2'!C321="have", "have", 'onchangeTags 2'!C321="have", "have", 'procTags 2'!C321="have", "have", 'historyTags 2'!C321="extra", "extra", 'onchangeTags 2'!C321="extra", "extra", 'procTags 2'!C321="extra", "extra", 'historyTags 2'!C321="missing", "missing", 'onchangeTags 2'!C321="missing", "missing", 'procTags 2'!C321="missing", "missing", 'historyTags 2'!C321="ignore", "ignore", 'onchangeTags 2'!C321="ignore", "ignore", 'procTags 2'!C321="ignore", "ignore")</f>
        <v>ignore</v>
      </c>
      <c r="D321" s="1" t="str" cm="1">
        <f t="array" aca="1" ref="D321" ca="1">_xlfn.IFS('historyTags 2'!D321="have", "have", 'onchangeTags 2'!D321="have", "have", 'procTags 2'!D321="have", "have", 'historyTags 2'!D321="extra", "extra", 'onchangeTags 2'!D321="extra", "extra", 'procTags 2'!D321="extra", "extra", 'historyTags 2'!D321="missing", "missing", 'onchangeTags 2'!D321="missing", "missing", 'procTags 2'!D321="missing", "missing", 'historyTags 2'!D321="ignore", "ignore", 'onchangeTags 2'!D321="ignore", "ignore", 'procTags 2'!D321="ignore", "ignore")</f>
        <v>ignore</v>
      </c>
      <c r="E321" s="1" t="str" cm="1">
        <f t="array" aca="1" ref="E321" ca="1">_xlfn.IFS('historyTags 2'!E321="have", "have", 'onchangeTags 2'!E321="have", "have", 'procTags 2'!E321="have", "have", 'historyTags 2'!E321="extra", "extra", 'onchangeTags 2'!E321="extra", "extra", 'procTags 2'!E321="extra", "extra", 'historyTags 2'!E321="missing", "missing", 'onchangeTags 2'!E321="missing", "missing", 'procTags 2'!E321="missing", "missing", 'historyTags 2'!E321="ignore", "ignore", 'onchangeTags 2'!E321="ignore", "ignore", 'procTags 2'!E321="ignore", "ignore")</f>
        <v>ignore</v>
      </c>
      <c r="F321" s="1" t="str" cm="1">
        <f t="array" aca="1" ref="F321" ca="1">_xlfn.IFS('historyTags 2'!F321="have", "have", 'onchangeTags 2'!F321="have", "have", 'procTags 2'!F321="have", "have", 'historyTags 2'!F321="extra", "extra", 'onchangeTags 2'!F321="extra", "extra", 'procTags 2'!F321="extra", "extra", 'historyTags 2'!F321="missing", "missing", 'onchangeTags 2'!F321="missing", "missing", 'procTags 2'!F321="missing", "missing", 'historyTags 2'!F321="ignore", "ignore", 'onchangeTags 2'!F321="ignore", "ignore", 'procTags 2'!F321="ignore", "ignore")</f>
        <v>ignore</v>
      </c>
      <c r="G321" s="1" t="str" cm="1">
        <f t="array" aca="1" ref="G321" ca="1">_xlfn.IFS('historyTags 2'!G321="have", "have", 'onchangeTags 2'!G321="have", "have", 'procTags 2'!G321="have", "have", 'historyTags 2'!G321="extra", "extra", 'onchangeTags 2'!G321="extra", "extra", 'procTags 2'!G321="extra", "extra", 'historyTags 2'!G321="missing", "missing", 'onchangeTags 2'!G321="missing", "missing", 'procTags 2'!G321="missing", "missing", 'historyTags 2'!G321="ignore", "ignore", 'onchangeTags 2'!G321="ignore", "ignore", 'procTags 2'!G321="ignore", "ignore")</f>
        <v>ignore</v>
      </c>
      <c r="H321" s="1" t="str" cm="1">
        <f t="array" aca="1" ref="H321" ca="1">_xlfn.IFS('historyTags 2'!H321="have", "have", 'onchangeTags 2'!H321="have", "have", 'procTags 2'!H321="have", "have", 'historyTags 2'!H321="extra", "extra", 'onchangeTags 2'!H321="extra", "extra", 'procTags 2'!H321="extra", "extra", 'historyTags 2'!H321="missing", "missing", 'onchangeTags 2'!H321="missing", "missing", 'procTags 2'!H321="missing", "missing", 'historyTags 2'!H321="ignore", "ignore", 'onchangeTags 2'!H321="ignore", "ignore", 'procTags 2'!H321="ignore", "ignore")</f>
        <v>ignore</v>
      </c>
      <c r="I321" s="1" t="str" cm="1">
        <f t="array" aca="1" ref="I321" ca="1">_xlfn.IFS('historyTags 2'!I321="have", "have", 'onchangeTags 2'!I321="have", "have", 'procTags 2'!I321="have", "have", 'historyTags 2'!I321="extra", "extra", 'onchangeTags 2'!I321="extra", "extra", 'procTags 2'!I321="extra", "extra", 'historyTags 2'!I321="missing", "missing", 'onchangeTags 2'!I321="missing", "missing", 'procTags 2'!I321="missing", "missing", 'historyTags 2'!I321="ignore", "ignore", 'onchangeTags 2'!I321="ignore", "ignore", 'procTags 2'!I321="ignore", "ignore")</f>
        <v>ignore</v>
      </c>
      <c r="J321" s="1" t="str" cm="1">
        <f t="array" aca="1" ref="J321" ca="1">_xlfn.IFS('historyTags 2'!J321="have", "have", 'onchangeTags 2'!J321="have", "have", 'procTags 2'!J321="have", "have", 'historyTags 2'!J321="extra", "extra", 'onchangeTags 2'!J321="extra", "extra", 'procTags 2'!J321="extra", "extra", 'historyTags 2'!J321="missing", "missing", 'onchangeTags 2'!J321="missing", "missing", 'procTags 2'!J321="missing", "missing", 'historyTags 2'!J321="ignore", "ignore", 'onchangeTags 2'!J321="ignore", "ignore", 'procTags 2'!J321="ignore", "ignore")</f>
        <v>ignore</v>
      </c>
      <c r="K321" s="1" t="str" cm="1">
        <f t="array" aca="1" ref="K321" ca="1">_xlfn.IFS('historyTags 2'!K321="have", "have", 'onchangeTags 2'!K321="have", "have", 'procTags 2'!K321="have", "have", 'historyTags 2'!K321="extra", "extra", 'onchangeTags 2'!K321="extra", "extra", 'procTags 2'!K321="extra", "extra", 'historyTags 2'!K321="missing", "missing", 'onchangeTags 2'!K321="missing", "missing", 'procTags 2'!K321="missing", "missing", 'historyTags 2'!K321="ignore", "ignore", 'onchangeTags 2'!K321="ignore", "ignore", 'procTags 2'!K321="ignore", "ignore")</f>
        <v>ignore</v>
      </c>
      <c r="L321" s="1" t="str" cm="1">
        <f t="array" aca="1" ref="L321" ca="1">_xlfn.IFS('historyTags 2'!L321="have", "have", 'onchangeTags 2'!L321="have", "have", 'procTags 2'!L321="have", "have", 'historyTags 2'!L321="extra", "extra", 'onchangeTags 2'!L321="extra", "extra", 'procTags 2'!L321="extra", "extra", 'historyTags 2'!L321="missing", "missing", 'onchangeTags 2'!L321="missing", "missing", 'procTags 2'!L321="missing", "missing", 'historyTags 2'!L321="ignore", "ignore", 'onchangeTags 2'!L321="ignore", "ignore", 'procTags 2'!L321="ignore", "ignore")</f>
        <v>ignore</v>
      </c>
      <c r="M321" s="1" t="str" cm="1">
        <f t="array" aca="1" ref="M321" ca="1">_xlfn.IFS('historyTags 2'!M321="have", "have", 'onchangeTags 2'!M321="have", "have", 'procTags 2'!M321="have", "have", 'historyTags 2'!M321="extra", "extra", 'onchangeTags 2'!M321="extra", "extra", 'procTags 2'!M321="extra", "extra", 'historyTags 2'!M321="missing", "missing", 'onchangeTags 2'!M321="missing", "missing", 'procTags 2'!M321="missing", "missing", 'historyTags 2'!M321="ignore", "ignore", 'onchangeTags 2'!M321="ignore", "ignore", 'procTags 2'!M321="ignore", "ignore")</f>
        <v>ignore</v>
      </c>
      <c r="N321" s="1" t="str" cm="1">
        <f t="array" aca="1" ref="N321" ca="1">_xlfn.IFS('historyTags 2'!N321="have", "have", 'onchangeTags 2'!N321="have", "have", 'procTags 2'!N321="have", "have", 'historyTags 2'!N321="extra", "extra", 'onchangeTags 2'!N321="extra", "extra", 'procTags 2'!N321="extra", "extra", 'historyTags 2'!N321="missing", "missing", 'onchangeTags 2'!N321="missing", "missing", 'procTags 2'!N321="missing", "missing", 'historyTags 2'!N321="ignore", "ignore", 'onchangeTags 2'!N321="ignore", "ignore", 'procTags 2'!N321="ignore", "ignore")</f>
        <v>ignore</v>
      </c>
      <c r="O321" s="1" t="str" cm="1">
        <f t="array" aca="1" ref="O321" ca="1">_xlfn.IFS('historyTags 2'!O321="have", "have", 'onchangeTags 2'!O321="have", "have", 'procTags 2'!O321="have", "have", 'historyTags 2'!O321="extra", "extra", 'onchangeTags 2'!O321="extra", "extra", 'procTags 2'!O321="extra", "extra", 'historyTags 2'!O321="missing", "missing", 'onchangeTags 2'!O321="missing", "missing", 'procTags 2'!O321="missing", "missing", 'historyTags 2'!O321="ignore", "ignore", 'onchangeTags 2'!O321="ignore", "ignore", 'procTags 2'!O321="ignore", "ignore")</f>
        <v>ignore</v>
      </c>
      <c r="P321" s="1" t="str" cm="1">
        <f t="array" aca="1" ref="P321" ca="1">_xlfn.IFS('historyTags 2'!P321="have", "have", 'onchangeTags 2'!P321="have", "have", 'procTags 2'!P321="have", "have", 'historyTags 2'!P321="extra", "extra", 'onchangeTags 2'!P321="extra", "extra", 'procTags 2'!P321="extra", "extra", 'historyTags 2'!P321="missing", "missing", 'onchangeTags 2'!P321="missing", "missing", 'procTags 2'!P321="missing", "missing", 'historyTags 2'!P321="ignore", "ignore", 'onchangeTags 2'!P321="ignore", "ignore", 'procTags 2'!P321="ignore", "ignore")</f>
        <v>ignore</v>
      </c>
    </row>
    <row r="322" spans="1:16" x14ac:dyDescent="0.2">
      <c r="A322" s="1" t="str">
        <f ca="1">IFERROR(__xludf.DUMMYFUNCTION("""COMPUTED_VALUE"""),"tmp_asym\bit11")</f>
        <v>tmp_asym\bit11</v>
      </c>
      <c r="B322" s="1" t="str" cm="1">
        <f t="array" aca="1" ref="B322" ca="1">_xlfn.IFS('historyTags 2'!B322="have", "have", 'onchangeTags 2'!B322="have", "have", 'procTags 2'!B322="have", "have", 'historyTags 2'!B322="extra", "extra", 'onchangeTags 2'!B322="extra", "extra", 'procTags 2'!B322="extra", "extra", 'historyTags 2'!B322="missing", "missing", 'onchangeTags 2'!B322="missing", "missing", 'procTags 2'!B322="missing", "missing", 'historyTags 2'!B322="ignore", "ignore", 'onchangeTags 2'!B322="ignore", "ignore", 'procTags 2'!B322="ignore", "ignore")</f>
        <v>ignore</v>
      </c>
      <c r="C322" s="1" t="str" cm="1">
        <f t="array" aca="1" ref="C322" ca="1">_xlfn.IFS('historyTags 2'!C322="have", "have", 'onchangeTags 2'!C322="have", "have", 'procTags 2'!C322="have", "have", 'historyTags 2'!C322="extra", "extra", 'onchangeTags 2'!C322="extra", "extra", 'procTags 2'!C322="extra", "extra", 'historyTags 2'!C322="missing", "missing", 'onchangeTags 2'!C322="missing", "missing", 'procTags 2'!C322="missing", "missing", 'historyTags 2'!C322="ignore", "ignore", 'onchangeTags 2'!C322="ignore", "ignore", 'procTags 2'!C322="ignore", "ignore")</f>
        <v>ignore</v>
      </c>
      <c r="D322" s="1" t="str" cm="1">
        <f t="array" aca="1" ref="D322" ca="1">_xlfn.IFS('historyTags 2'!D322="have", "have", 'onchangeTags 2'!D322="have", "have", 'procTags 2'!D322="have", "have", 'historyTags 2'!D322="extra", "extra", 'onchangeTags 2'!D322="extra", "extra", 'procTags 2'!D322="extra", "extra", 'historyTags 2'!D322="missing", "missing", 'onchangeTags 2'!D322="missing", "missing", 'procTags 2'!D322="missing", "missing", 'historyTags 2'!D322="ignore", "ignore", 'onchangeTags 2'!D322="ignore", "ignore", 'procTags 2'!D322="ignore", "ignore")</f>
        <v>ignore</v>
      </c>
      <c r="E322" s="1" t="str" cm="1">
        <f t="array" aca="1" ref="E322" ca="1">_xlfn.IFS('historyTags 2'!E322="have", "have", 'onchangeTags 2'!E322="have", "have", 'procTags 2'!E322="have", "have", 'historyTags 2'!E322="extra", "extra", 'onchangeTags 2'!E322="extra", "extra", 'procTags 2'!E322="extra", "extra", 'historyTags 2'!E322="missing", "missing", 'onchangeTags 2'!E322="missing", "missing", 'procTags 2'!E322="missing", "missing", 'historyTags 2'!E322="ignore", "ignore", 'onchangeTags 2'!E322="ignore", "ignore", 'procTags 2'!E322="ignore", "ignore")</f>
        <v>ignore</v>
      </c>
      <c r="F322" s="1" t="str" cm="1">
        <f t="array" aca="1" ref="F322" ca="1">_xlfn.IFS('historyTags 2'!F322="have", "have", 'onchangeTags 2'!F322="have", "have", 'procTags 2'!F322="have", "have", 'historyTags 2'!F322="extra", "extra", 'onchangeTags 2'!F322="extra", "extra", 'procTags 2'!F322="extra", "extra", 'historyTags 2'!F322="missing", "missing", 'onchangeTags 2'!F322="missing", "missing", 'procTags 2'!F322="missing", "missing", 'historyTags 2'!F322="ignore", "ignore", 'onchangeTags 2'!F322="ignore", "ignore", 'procTags 2'!F322="ignore", "ignore")</f>
        <v>ignore</v>
      </c>
      <c r="G322" s="1" t="str" cm="1">
        <f t="array" aca="1" ref="G322" ca="1">_xlfn.IFS('historyTags 2'!G322="have", "have", 'onchangeTags 2'!G322="have", "have", 'procTags 2'!G322="have", "have", 'historyTags 2'!G322="extra", "extra", 'onchangeTags 2'!G322="extra", "extra", 'procTags 2'!G322="extra", "extra", 'historyTags 2'!G322="missing", "missing", 'onchangeTags 2'!G322="missing", "missing", 'procTags 2'!G322="missing", "missing", 'historyTags 2'!G322="ignore", "ignore", 'onchangeTags 2'!G322="ignore", "ignore", 'procTags 2'!G322="ignore", "ignore")</f>
        <v>ignore</v>
      </c>
      <c r="H322" s="1" t="str" cm="1">
        <f t="array" aca="1" ref="H322" ca="1">_xlfn.IFS('historyTags 2'!H322="have", "have", 'onchangeTags 2'!H322="have", "have", 'procTags 2'!H322="have", "have", 'historyTags 2'!H322="extra", "extra", 'onchangeTags 2'!H322="extra", "extra", 'procTags 2'!H322="extra", "extra", 'historyTags 2'!H322="missing", "missing", 'onchangeTags 2'!H322="missing", "missing", 'procTags 2'!H322="missing", "missing", 'historyTags 2'!H322="ignore", "ignore", 'onchangeTags 2'!H322="ignore", "ignore", 'procTags 2'!H322="ignore", "ignore")</f>
        <v>ignore</v>
      </c>
      <c r="I322" s="1" t="str" cm="1">
        <f t="array" aca="1" ref="I322" ca="1">_xlfn.IFS('historyTags 2'!I322="have", "have", 'onchangeTags 2'!I322="have", "have", 'procTags 2'!I322="have", "have", 'historyTags 2'!I322="extra", "extra", 'onchangeTags 2'!I322="extra", "extra", 'procTags 2'!I322="extra", "extra", 'historyTags 2'!I322="missing", "missing", 'onchangeTags 2'!I322="missing", "missing", 'procTags 2'!I322="missing", "missing", 'historyTags 2'!I322="ignore", "ignore", 'onchangeTags 2'!I322="ignore", "ignore", 'procTags 2'!I322="ignore", "ignore")</f>
        <v>ignore</v>
      </c>
      <c r="J322" s="1" t="str" cm="1">
        <f t="array" aca="1" ref="J322" ca="1">_xlfn.IFS('historyTags 2'!J322="have", "have", 'onchangeTags 2'!J322="have", "have", 'procTags 2'!J322="have", "have", 'historyTags 2'!J322="extra", "extra", 'onchangeTags 2'!J322="extra", "extra", 'procTags 2'!J322="extra", "extra", 'historyTags 2'!J322="missing", "missing", 'onchangeTags 2'!J322="missing", "missing", 'procTags 2'!J322="missing", "missing", 'historyTags 2'!J322="ignore", "ignore", 'onchangeTags 2'!J322="ignore", "ignore", 'procTags 2'!J322="ignore", "ignore")</f>
        <v>ignore</v>
      </c>
      <c r="K322" s="1" t="str" cm="1">
        <f t="array" aca="1" ref="K322" ca="1">_xlfn.IFS('historyTags 2'!K322="have", "have", 'onchangeTags 2'!K322="have", "have", 'procTags 2'!K322="have", "have", 'historyTags 2'!K322="extra", "extra", 'onchangeTags 2'!K322="extra", "extra", 'procTags 2'!K322="extra", "extra", 'historyTags 2'!K322="missing", "missing", 'onchangeTags 2'!K322="missing", "missing", 'procTags 2'!K322="missing", "missing", 'historyTags 2'!K322="ignore", "ignore", 'onchangeTags 2'!K322="ignore", "ignore", 'procTags 2'!K322="ignore", "ignore")</f>
        <v>ignore</v>
      </c>
      <c r="L322" s="1" t="str" cm="1">
        <f t="array" aca="1" ref="L322" ca="1">_xlfn.IFS('historyTags 2'!L322="have", "have", 'onchangeTags 2'!L322="have", "have", 'procTags 2'!L322="have", "have", 'historyTags 2'!L322="extra", "extra", 'onchangeTags 2'!L322="extra", "extra", 'procTags 2'!L322="extra", "extra", 'historyTags 2'!L322="missing", "missing", 'onchangeTags 2'!L322="missing", "missing", 'procTags 2'!L322="missing", "missing", 'historyTags 2'!L322="ignore", "ignore", 'onchangeTags 2'!L322="ignore", "ignore", 'procTags 2'!L322="ignore", "ignore")</f>
        <v>ignore</v>
      </c>
      <c r="M322" s="1" t="str" cm="1">
        <f t="array" aca="1" ref="M322" ca="1">_xlfn.IFS('historyTags 2'!M322="have", "have", 'onchangeTags 2'!M322="have", "have", 'procTags 2'!M322="have", "have", 'historyTags 2'!M322="extra", "extra", 'onchangeTags 2'!M322="extra", "extra", 'procTags 2'!M322="extra", "extra", 'historyTags 2'!M322="missing", "missing", 'onchangeTags 2'!M322="missing", "missing", 'procTags 2'!M322="missing", "missing", 'historyTags 2'!M322="ignore", "ignore", 'onchangeTags 2'!M322="ignore", "ignore", 'procTags 2'!M322="ignore", "ignore")</f>
        <v>ignore</v>
      </c>
      <c r="N322" s="1" t="str" cm="1">
        <f t="array" aca="1" ref="N322" ca="1">_xlfn.IFS('historyTags 2'!N322="have", "have", 'onchangeTags 2'!N322="have", "have", 'procTags 2'!N322="have", "have", 'historyTags 2'!N322="extra", "extra", 'onchangeTags 2'!N322="extra", "extra", 'procTags 2'!N322="extra", "extra", 'historyTags 2'!N322="missing", "missing", 'onchangeTags 2'!N322="missing", "missing", 'procTags 2'!N322="missing", "missing", 'historyTags 2'!N322="ignore", "ignore", 'onchangeTags 2'!N322="ignore", "ignore", 'procTags 2'!N322="ignore", "ignore")</f>
        <v>ignore</v>
      </c>
      <c r="O322" s="1" t="str" cm="1">
        <f t="array" aca="1" ref="O322" ca="1">_xlfn.IFS('historyTags 2'!O322="have", "have", 'onchangeTags 2'!O322="have", "have", 'procTags 2'!O322="have", "have", 'historyTags 2'!O322="extra", "extra", 'onchangeTags 2'!O322="extra", "extra", 'procTags 2'!O322="extra", "extra", 'historyTags 2'!O322="missing", "missing", 'onchangeTags 2'!O322="missing", "missing", 'procTags 2'!O322="missing", "missing", 'historyTags 2'!O322="ignore", "ignore", 'onchangeTags 2'!O322="ignore", "ignore", 'procTags 2'!O322="ignore", "ignore")</f>
        <v>ignore</v>
      </c>
      <c r="P322" s="1" t="str" cm="1">
        <f t="array" aca="1" ref="P322" ca="1">_xlfn.IFS('historyTags 2'!P322="have", "have", 'onchangeTags 2'!P322="have", "have", 'procTags 2'!P322="have", "have", 'historyTags 2'!P322="extra", "extra", 'onchangeTags 2'!P322="extra", "extra", 'procTags 2'!P322="extra", "extra", 'historyTags 2'!P322="missing", "missing", 'onchangeTags 2'!P322="missing", "missing", 'procTags 2'!P322="missing", "missing", 'historyTags 2'!P322="ignore", "ignore", 'onchangeTags 2'!P322="ignore", "ignore", 'procTags 2'!P322="ignore", "ignore")</f>
        <v>ignore</v>
      </c>
    </row>
    <row r="323" spans="1:16" x14ac:dyDescent="0.2">
      <c r="A323" s="1" t="str">
        <f ca="1">IFERROR(__xludf.DUMMYFUNCTION("""COMPUTED_VALUE"""),"tmp_asym\bit12")</f>
        <v>tmp_asym\bit12</v>
      </c>
      <c r="B323" s="1" t="str" cm="1">
        <f t="array" aca="1" ref="B323" ca="1">_xlfn.IFS('historyTags 2'!B323="have", "have", 'onchangeTags 2'!B323="have", "have", 'procTags 2'!B323="have", "have", 'historyTags 2'!B323="extra", "extra", 'onchangeTags 2'!B323="extra", "extra", 'procTags 2'!B323="extra", "extra", 'historyTags 2'!B323="missing", "missing", 'onchangeTags 2'!B323="missing", "missing", 'procTags 2'!B323="missing", "missing", 'historyTags 2'!B323="ignore", "ignore", 'onchangeTags 2'!B323="ignore", "ignore", 'procTags 2'!B323="ignore", "ignore")</f>
        <v>ignore</v>
      </c>
      <c r="C323" s="1" t="str" cm="1">
        <f t="array" aca="1" ref="C323" ca="1">_xlfn.IFS('historyTags 2'!C323="have", "have", 'onchangeTags 2'!C323="have", "have", 'procTags 2'!C323="have", "have", 'historyTags 2'!C323="extra", "extra", 'onchangeTags 2'!C323="extra", "extra", 'procTags 2'!C323="extra", "extra", 'historyTags 2'!C323="missing", "missing", 'onchangeTags 2'!C323="missing", "missing", 'procTags 2'!C323="missing", "missing", 'historyTags 2'!C323="ignore", "ignore", 'onchangeTags 2'!C323="ignore", "ignore", 'procTags 2'!C323="ignore", "ignore")</f>
        <v>ignore</v>
      </c>
      <c r="D323" s="1" t="str" cm="1">
        <f t="array" aca="1" ref="D323" ca="1">_xlfn.IFS('historyTags 2'!D323="have", "have", 'onchangeTags 2'!D323="have", "have", 'procTags 2'!D323="have", "have", 'historyTags 2'!D323="extra", "extra", 'onchangeTags 2'!D323="extra", "extra", 'procTags 2'!D323="extra", "extra", 'historyTags 2'!D323="missing", "missing", 'onchangeTags 2'!D323="missing", "missing", 'procTags 2'!D323="missing", "missing", 'historyTags 2'!D323="ignore", "ignore", 'onchangeTags 2'!D323="ignore", "ignore", 'procTags 2'!D323="ignore", "ignore")</f>
        <v>ignore</v>
      </c>
      <c r="E323" s="1" t="str" cm="1">
        <f t="array" aca="1" ref="E323" ca="1">_xlfn.IFS('historyTags 2'!E323="have", "have", 'onchangeTags 2'!E323="have", "have", 'procTags 2'!E323="have", "have", 'historyTags 2'!E323="extra", "extra", 'onchangeTags 2'!E323="extra", "extra", 'procTags 2'!E323="extra", "extra", 'historyTags 2'!E323="missing", "missing", 'onchangeTags 2'!E323="missing", "missing", 'procTags 2'!E323="missing", "missing", 'historyTags 2'!E323="ignore", "ignore", 'onchangeTags 2'!E323="ignore", "ignore", 'procTags 2'!E323="ignore", "ignore")</f>
        <v>ignore</v>
      </c>
      <c r="F323" s="1" t="str" cm="1">
        <f t="array" aca="1" ref="F323" ca="1">_xlfn.IFS('historyTags 2'!F323="have", "have", 'onchangeTags 2'!F323="have", "have", 'procTags 2'!F323="have", "have", 'historyTags 2'!F323="extra", "extra", 'onchangeTags 2'!F323="extra", "extra", 'procTags 2'!F323="extra", "extra", 'historyTags 2'!F323="missing", "missing", 'onchangeTags 2'!F323="missing", "missing", 'procTags 2'!F323="missing", "missing", 'historyTags 2'!F323="ignore", "ignore", 'onchangeTags 2'!F323="ignore", "ignore", 'procTags 2'!F323="ignore", "ignore")</f>
        <v>ignore</v>
      </c>
      <c r="G323" s="1" t="str" cm="1">
        <f t="array" aca="1" ref="G323" ca="1">_xlfn.IFS('historyTags 2'!G323="have", "have", 'onchangeTags 2'!G323="have", "have", 'procTags 2'!G323="have", "have", 'historyTags 2'!G323="extra", "extra", 'onchangeTags 2'!G323="extra", "extra", 'procTags 2'!G323="extra", "extra", 'historyTags 2'!G323="missing", "missing", 'onchangeTags 2'!G323="missing", "missing", 'procTags 2'!G323="missing", "missing", 'historyTags 2'!G323="ignore", "ignore", 'onchangeTags 2'!G323="ignore", "ignore", 'procTags 2'!G323="ignore", "ignore")</f>
        <v>ignore</v>
      </c>
      <c r="H323" s="1" t="str" cm="1">
        <f t="array" aca="1" ref="H323" ca="1">_xlfn.IFS('historyTags 2'!H323="have", "have", 'onchangeTags 2'!H323="have", "have", 'procTags 2'!H323="have", "have", 'historyTags 2'!H323="extra", "extra", 'onchangeTags 2'!H323="extra", "extra", 'procTags 2'!H323="extra", "extra", 'historyTags 2'!H323="missing", "missing", 'onchangeTags 2'!H323="missing", "missing", 'procTags 2'!H323="missing", "missing", 'historyTags 2'!H323="ignore", "ignore", 'onchangeTags 2'!H323="ignore", "ignore", 'procTags 2'!H323="ignore", "ignore")</f>
        <v>ignore</v>
      </c>
      <c r="I323" s="1" t="str" cm="1">
        <f t="array" aca="1" ref="I323" ca="1">_xlfn.IFS('historyTags 2'!I323="have", "have", 'onchangeTags 2'!I323="have", "have", 'procTags 2'!I323="have", "have", 'historyTags 2'!I323="extra", "extra", 'onchangeTags 2'!I323="extra", "extra", 'procTags 2'!I323="extra", "extra", 'historyTags 2'!I323="missing", "missing", 'onchangeTags 2'!I323="missing", "missing", 'procTags 2'!I323="missing", "missing", 'historyTags 2'!I323="ignore", "ignore", 'onchangeTags 2'!I323="ignore", "ignore", 'procTags 2'!I323="ignore", "ignore")</f>
        <v>ignore</v>
      </c>
      <c r="J323" s="1" t="str" cm="1">
        <f t="array" aca="1" ref="J323" ca="1">_xlfn.IFS('historyTags 2'!J323="have", "have", 'onchangeTags 2'!J323="have", "have", 'procTags 2'!J323="have", "have", 'historyTags 2'!J323="extra", "extra", 'onchangeTags 2'!J323="extra", "extra", 'procTags 2'!J323="extra", "extra", 'historyTags 2'!J323="missing", "missing", 'onchangeTags 2'!J323="missing", "missing", 'procTags 2'!J323="missing", "missing", 'historyTags 2'!J323="ignore", "ignore", 'onchangeTags 2'!J323="ignore", "ignore", 'procTags 2'!J323="ignore", "ignore")</f>
        <v>ignore</v>
      </c>
      <c r="K323" s="1" t="str" cm="1">
        <f t="array" aca="1" ref="K323" ca="1">_xlfn.IFS('historyTags 2'!K323="have", "have", 'onchangeTags 2'!K323="have", "have", 'procTags 2'!K323="have", "have", 'historyTags 2'!K323="extra", "extra", 'onchangeTags 2'!K323="extra", "extra", 'procTags 2'!K323="extra", "extra", 'historyTags 2'!K323="missing", "missing", 'onchangeTags 2'!K323="missing", "missing", 'procTags 2'!K323="missing", "missing", 'historyTags 2'!K323="ignore", "ignore", 'onchangeTags 2'!K323="ignore", "ignore", 'procTags 2'!K323="ignore", "ignore")</f>
        <v>ignore</v>
      </c>
      <c r="L323" s="1" t="str" cm="1">
        <f t="array" aca="1" ref="L323" ca="1">_xlfn.IFS('historyTags 2'!L323="have", "have", 'onchangeTags 2'!L323="have", "have", 'procTags 2'!L323="have", "have", 'historyTags 2'!L323="extra", "extra", 'onchangeTags 2'!L323="extra", "extra", 'procTags 2'!L323="extra", "extra", 'historyTags 2'!L323="missing", "missing", 'onchangeTags 2'!L323="missing", "missing", 'procTags 2'!L323="missing", "missing", 'historyTags 2'!L323="ignore", "ignore", 'onchangeTags 2'!L323="ignore", "ignore", 'procTags 2'!L323="ignore", "ignore")</f>
        <v>ignore</v>
      </c>
      <c r="M323" s="1" t="str" cm="1">
        <f t="array" aca="1" ref="M323" ca="1">_xlfn.IFS('historyTags 2'!M323="have", "have", 'onchangeTags 2'!M323="have", "have", 'procTags 2'!M323="have", "have", 'historyTags 2'!M323="extra", "extra", 'onchangeTags 2'!M323="extra", "extra", 'procTags 2'!M323="extra", "extra", 'historyTags 2'!M323="missing", "missing", 'onchangeTags 2'!M323="missing", "missing", 'procTags 2'!M323="missing", "missing", 'historyTags 2'!M323="ignore", "ignore", 'onchangeTags 2'!M323="ignore", "ignore", 'procTags 2'!M323="ignore", "ignore")</f>
        <v>ignore</v>
      </c>
      <c r="N323" s="1" t="str" cm="1">
        <f t="array" aca="1" ref="N323" ca="1">_xlfn.IFS('historyTags 2'!N323="have", "have", 'onchangeTags 2'!N323="have", "have", 'procTags 2'!N323="have", "have", 'historyTags 2'!N323="extra", "extra", 'onchangeTags 2'!N323="extra", "extra", 'procTags 2'!N323="extra", "extra", 'historyTags 2'!N323="missing", "missing", 'onchangeTags 2'!N323="missing", "missing", 'procTags 2'!N323="missing", "missing", 'historyTags 2'!N323="ignore", "ignore", 'onchangeTags 2'!N323="ignore", "ignore", 'procTags 2'!N323="ignore", "ignore")</f>
        <v>ignore</v>
      </c>
      <c r="O323" s="1" t="str" cm="1">
        <f t="array" aca="1" ref="O323" ca="1">_xlfn.IFS('historyTags 2'!O323="have", "have", 'onchangeTags 2'!O323="have", "have", 'procTags 2'!O323="have", "have", 'historyTags 2'!O323="extra", "extra", 'onchangeTags 2'!O323="extra", "extra", 'procTags 2'!O323="extra", "extra", 'historyTags 2'!O323="missing", "missing", 'onchangeTags 2'!O323="missing", "missing", 'procTags 2'!O323="missing", "missing", 'historyTags 2'!O323="ignore", "ignore", 'onchangeTags 2'!O323="ignore", "ignore", 'procTags 2'!O323="ignore", "ignore")</f>
        <v>ignore</v>
      </c>
      <c r="P323" s="1" t="str" cm="1">
        <f t="array" aca="1" ref="P323" ca="1">_xlfn.IFS('historyTags 2'!P323="have", "have", 'onchangeTags 2'!P323="have", "have", 'procTags 2'!P323="have", "have", 'historyTags 2'!P323="extra", "extra", 'onchangeTags 2'!P323="extra", "extra", 'procTags 2'!P323="extra", "extra", 'historyTags 2'!P323="missing", "missing", 'onchangeTags 2'!P323="missing", "missing", 'procTags 2'!P323="missing", "missing", 'historyTags 2'!P323="ignore", "ignore", 'onchangeTags 2'!P323="ignore", "ignore", 'procTags 2'!P323="ignore", "ignore")</f>
        <v>ignore</v>
      </c>
    </row>
    <row r="324" spans="1:16" x14ac:dyDescent="0.2">
      <c r="A324" s="1" t="str">
        <f ca="1">IFERROR(__xludf.DUMMYFUNCTION("""COMPUTED_VALUE"""),"tmp_asym\bit13")</f>
        <v>tmp_asym\bit13</v>
      </c>
      <c r="B324" s="1" t="str" cm="1">
        <f t="array" aca="1" ref="B324" ca="1">_xlfn.IFS('historyTags 2'!B324="have", "have", 'onchangeTags 2'!B324="have", "have", 'procTags 2'!B324="have", "have", 'historyTags 2'!B324="extra", "extra", 'onchangeTags 2'!B324="extra", "extra", 'procTags 2'!B324="extra", "extra", 'historyTags 2'!B324="missing", "missing", 'onchangeTags 2'!B324="missing", "missing", 'procTags 2'!B324="missing", "missing", 'historyTags 2'!B324="ignore", "ignore", 'onchangeTags 2'!B324="ignore", "ignore", 'procTags 2'!B324="ignore", "ignore")</f>
        <v>ignore</v>
      </c>
      <c r="C324" s="1" t="str" cm="1">
        <f t="array" aca="1" ref="C324" ca="1">_xlfn.IFS('historyTags 2'!C324="have", "have", 'onchangeTags 2'!C324="have", "have", 'procTags 2'!C324="have", "have", 'historyTags 2'!C324="extra", "extra", 'onchangeTags 2'!C324="extra", "extra", 'procTags 2'!C324="extra", "extra", 'historyTags 2'!C324="missing", "missing", 'onchangeTags 2'!C324="missing", "missing", 'procTags 2'!C324="missing", "missing", 'historyTags 2'!C324="ignore", "ignore", 'onchangeTags 2'!C324="ignore", "ignore", 'procTags 2'!C324="ignore", "ignore")</f>
        <v>ignore</v>
      </c>
      <c r="D324" s="1" t="str" cm="1">
        <f t="array" aca="1" ref="D324" ca="1">_xlfn.IFS('historyTags 2'!D324="have", "have", 'onchangeTags 2'!D324="have", "have", 'procTags 2'!D324="have", "have", 'historyTags 2'!D324="extra", "extra", 'onchangeTags 2'!D324="extra", "extra", 'procTags 2'!D324="extra", "extra", 'historyTags 2'!D324="missing", "missing", 'onchangeTags 2'!D324="missing", "missing", 'procTags 2'!D324="missing", "missing", 'historyTags 2'!D324="ignore", "ignore", 'onchangeTags 2'!D324="ignore", "ignore", 'procTags 2'!D324="ignore", "ignore")</f>
        <v>ignore</v>
      </c>
      <c r="E324" s="1" t="str" cm="1">
        <f t="array" aca="1" ref="E324" ca="1">_xlfn.IFS('historyTags 2'!E324="have", "have", 'onchangeTags 2'!E324="have", "have", 'procTags 2'!E324="have", "have", 'historyTags 2'!E324="extra", "extra", 'onchangeTags 2'!E324="extra", "extra", 'procTags 2'!E324="extra", "extra", 'historyTags 2'!E324="missing", "missing", 'onchangeTags 2'!E324="missing", "missing", 'procTags 2'!E324="missing", "missing", 'historyTags 2'!E324="ignore", "ignore", 'onchangeTags 2'!E324="ignore", "ignore", 'procTags 2'!E324="ignore", "ignore")</f>
        <v>ignore</v>
      </c>
      <c r="F324" s="1" t="str" cm="1">
        <f t="array" aca="1" ref="F324" ca="1">_xlfn.IFS('historyTags 2'!F324="have", "have", 'onchangeTags 2'!F324="have", "have", 'procTags 2'!F324="have", "have", 'historyTags 2'!F324="extra", "extra", 'onchangeTags 2'!F324="extra", "extra", 'procTags 2'!F324="extra", "extra", 'historyTags 2'!F324="missing", "missing", 'onchangeTags 2'!F324="missing", "missing", 'procTags 2'!F324="missing", "missing", 'historyTags 2'!F324="ignore", "ignore", 'onchangeTags 2'!F324="ignore", "ignore", 'procTags 2'!F324="ignore", "ignore")</f>
        <v>ignore</v>
      </c>
      <c r="G324" s="1" t="str" cm="1">
        <f t="array" aca="1" ref="G324" ca="1">_xlfn.IFS('historyTags 2'!G324="have", "have", 'onchangeTags 2'!G324="have", "have", 'procTags 2'!G324="have", "have", 'historyTags 2'!G324="extra", "extra", 'onchangeTags 2'!G324="extra", "extra", 'procTags 2'!G324="extra", "extra", 'historyTags 2'!G324="missing", "missing", 'onchangeTags 2'!G324="missing", "missing", 'procTags 2'!G324="missing", "missing", 'historyTags 2'!G324="ignore", "ignore", 'onchangeTags 2'!G324="ignore", "ignore", 'procTags 2'!G324="ignore", "ignore")</f>
        <v>ignore</v>
      </c>
      <c r="H324" s="1" t="str" cm="1">
        <f t="array" aca="1" ref="H324" ca="1">_xlfn.IFS('historyTags 2'!H324="have", "have", 'onchangeTags 2'!H324="have", "have", 'procTags 2'!H324="have", "have", 'historyTags 2'!H324="extra", "extra", 'onchangeTags 2'!H324="extra", "extra", 'procTags 2'!H324="extra", "extra", 'historyTags 2'!H324="missing", "missing", 'onchangeTags 2'!H324="missing", "missing", 'procTags 2'!H324="missing", "missing", 'historyTags 2'!H324="ignore", "ignore", 'onchangeTags 2'!H324="ignore", "ignore", 'procTags 2'!H324="ignore", "ignore")</f>
        <v>ignore</v>
      </c>
      <c r="I324" s="1" t="str" cm="1">
        <f t="array" aca="1" ref="I324" ca="1">_xlfn.IFS('historyTags 2'!I324="have", "have", 'onchangeTags 2'!I324="have", "have", 'procTags 2'!I324="have", "have", 'historyTags 2'!I324="extra", "extra", 'onchangeTags 2'!I324="extra", "extra", 'procTags 2'!I324="extra", "extra", 'historyTags 2'!I324="missing", "missing", 'onchangeTags 2'!I324="missing", "missing", 'procTags 2'!I324="missing", "missing", 'historyTags 2'!I324="ignore", "ignore", 'onchangeTags 2'!I324="ignore", "ignore", 'procTags 2'!I324="ignore", "ignore")</f>
        <v>ignore</v>
      </c>
      <c r="J324" s="1" t="str" cm="1">
        <f t="array" aca="1" ref="J324" ca="1">_xlfn.IFS('historyTags 2'!J324="have", "have", 'onchangeTags 2'!J324="have", "have", 'procTags 2'!J324="have", "have", 'historyTags 2'!J324="extra", "extra", 'onchangeTags 2'!J324="extra", "extra", 'procTags 2'!J324="extra", "extra", 'historyTags 2'!J324="missing", "missing", 'onchangeTags 2'!J324="missing", "missing", 'procTags 2'!J324="missing", "missing", 'historyTags 2'!J324="ignore", "ignore", 'onchangeTags 2'!J324="ignore", "ignore", 'procTags 2'!J324="ignore", "ignore")</f>
        <v>ignore</v>
      </c>
      <c r="K324" s="1" t="str" cm="1">
        <f t="array" aca="1" ref="K324" ca="1">_xlfn.IFS('historyTags 2'!K324="have", "have", 'onchangeTags 2'!K324="have", "have", 'procTags 2'!K324="have", "have", 'historyTags 2'!K324="extra", "extra", 'onchangeTags 2'!K324="extra", "extra", 'procTags 2'!K324="extra", "extra", 'historyTags 2'!K324="missing", "missing", 'onchangeTags 2'!K324="missing", "missing", 'procTags 2'!K324="missing", "missing", 'historyTags 2'!K324="ignore", "ignore", 'onchangeTags 2'!K324="ignore", "ignore", 'procTags 2'!K324="ignore", "ignore")</f>
        <v>ignore</v>
      </c>
      <c r="L324" s="1" t="str" cm="1">
        <f t="array" aca="1" ref="L324" ca="1">_xlfn.IFS('historyTags 2'!L324="have", "have", 'onchangeTags 2'!L324="have", "have", 'procTags 2'!L324="have", "have", 'historyTags 2'!L324="extra", "extra", 'onchangeTags 2'!L324="extra", "extra", 'procTags 2'!L324="extra", "extra", 'historyTags 2'!L324="missing", "missing", 'onchangeTags 2'!L324="missing", "missing", 'procTags 2'!L324="missing", "missing", 'historyTags 2'!L324="ignore", "ignore", 'onchangeTags 2'!L324="ignore", "ignore", 'procTags 2'!L324="ignore", "ignore")</f>
        <v>ignore</v>
      </c>
      <c r="M324" s="1" t="str" cm="1">
        <f t="array" aca="1" ref="M324" ca="1">_xlfn.IFS('historyTags 2'!M324="have", "have", 'onchangeTags 2'!M324="have", "have", 'procTags 2'!M324="have", "have", 'historyTags 2'!M324="extra", "extra", 'onchangeTags 2'!M324="extra", "extra", 'procTags 2'!M324="extra", "extra", 'historyTags 2'!M324="missing", "missing", 'onchangeTags 2'!M324="missing", "missing", 'procTags 2'!M324="missing", "missing", 'historyTags 2'!M324="ignore", "ignore", 'onchangeTags 2'!M324="ignore", "ignore", 'procTags 2'!M324="ignore", "ignore")</f>
        <v>ignore</v>
      </c>
      <c r="N324" s="1" t="str" cm="1">
        <f t="array" aca="1" ref="N324" ca="1">_xlfn.IFS('historyTags 2'!N324="have", "have", 'onchangeTags 2'!N324="have", "have", 'procTags 2'!N324="have", "have", 'historyTags 2'!N324="extra", "extra", 'onchangeTags 2'!N324="extra", "extra", 'procTags 2'!N324="extra", "extra", 'historyTags 2'!N324="missing", "missing", 'onchangeTags 2'!N324="missing", "missing", 'procTags 2'!N324="missing", "missing", 'historyTags 2'!N324="ignore", "ignore", 'onchangeTags 2'!N324="ignore", "ignore", 'procTags 2'!N324="ignore", "ignore")</f>
        <v>ignore</v>
      </c>
      <c r="O324" s="1" t="str" cm="1">
        <f t="array" aca="1" ref="O324" ca="1">_xlfn.IFS('historyTags 2'!O324="have", "have", 'onchangeTags 2'!O324="have", "have", 'procTags 2'!O324="have", "have", 'historyTags 2'!O324="extra", "extra", 'onchangeTags 2'!O324="extra", "extra", 'procTags 2'!O324="extra", "extra", 'historyTags 2'!O324="missing", "missing", 'onchangeTags 2'!O324="missing", "missing", 'procTags 2'!O324="missing", "missing", 'historyTags 2'!O324="ignore", "ignore", 'onchangeTags 2'!O324="ignore", "ignore", 'procTags 2'!O324="ignore", "ignore")</f>
        <v>ignore</v>
      </c>
      <c r="P324" s="1" t="str" cm="1">
        <f t="array" aca="1" ref="P324" ca="1">_xlfn.IFS('historyTags 2'!P324="have", "have", 'onchangeTags 2'!P324="have", "have", 'procTags 2'!P324="have", "have", 'historyTags 2'!P324="extra", "extra", 'onchangeTags 2'!P324="extra", "extra", 'procTags 2'!P324="extra", "extra", 'historyTags 2'!P324="missing", "missing", 'onchangeTags 2'!P324="missing", "missing", 'procTags 2'!P324="missing", "missing", 'historyTags 2'!P324="ignore", "ignore", 'onchangeTags 2'!P324="ignore", "ignore", 'procTags 2'!P324="ignore", "ignore")</f>
        <v>ignore</v>
      </c>
    </row>
    <row r="325" spans="1:16" x14ac:dyDescent="0.2">
      <c r="A325" s="1" t="str">
        <f ca="1">IFERROR(__xludf.DUMMYFUNCTION("""COMPUTED_VALUE"""),"tmp_asym\bit14")</f>
        <v>tmp_asym\bit14</v>
      </c>
      <c r="B325" s="1" t="str" cm="1">
        <f t="array" aca="1" ref="B325" ca="1">_xlfn.IFS('historyTags 2'!B325="have", "have", 'onchangeTags 2'!B325="have", "have", 'procTags 2'!B325="have", "have", 'historyTags 2'!B325="extra", "extra", 'onchangeTags 2'!B325="extra", "extra", 'procTags 2'!B325="extra", "extra", 'historyTags 2'!B325="missing", "missing", 'onchangeTags 2'!B325="missing", "missing", 'procTags 2'!B325="missing", "missing", 'historyTags 2'!B325="ignore", "ignore", 'onchangeTags 2'!B325="ignore", "ignore", 'procTags 2'!B325="ignore", "ignore")</f>
        <v>ignore</v>
      </c>
      <c r="C325" s="1" t="str" cm="1">
        <f t="array" aca="1" ref="C325" ca="1">_xlfn.IFS('historyTags 2'!C325="have", "have", 'onchangeTags 2'!C325="have", "have", 'procTags 2'!C325="have", "have", 'historyTags 2'!C325="extra", "extra", 'onchangeTags 2'!C325="extra", "extra", 'procTags 2'!C325="extra", "extra", 'historyTags 2'!C325="missing", "missing", 'onchangeTags 2'!C325="missing", "missing", 'procTags 2'!C325="missing", "missing", 'historyTags 2'!C325="ignore", "ignore", 'onchangeTags 2'!C325="ignore", "ignore", 'procTags 2'!C325="ignore", "ignore")</f>
        <v>ignore</v>
      </c>
      <c r="D325" s="1" t="str" cm="1">
        <f t="array" aca="1" ref="D325" ca="1">_xlfn.IFS('historyTags 2'!D325="have", "have", 'onchangeTags 2'!D325="have", "have", 'procTags 2'!D325="have", "have", 'historyTags 2'!D325="extra", "extra", 'onchangeTags 2'!D325="extra", "extra", 'procTags 2'!D325="extra", "extra", 'historyTags 2'!D325="missing", "missing", 'onchangeTags 2'!D325="missing", "missing", 'procTags 2'!D325="missing", "missing", 'historyTags 2'!D325="ignore", "ignore", 'onchangeTags 2'!D325="ignore", "ignore", 'procTags 2'!D325="ignore", "ignore")</f>
        <v>ignore</v>
      </c>
      <c r="E325" s="1" t="str" cm="1">
        <f t="array" aca="1" ref="E325" ca="1">_xlfn.IFS('historyTags 2'!E325="have", "have", 'onchangeTags 2'!E325="have", "have", 'procTags 2'!E325="have", "have", 'historyTags 2'!E325="extra", "extra", 'onchangeTags 2'!E325="extra", "extra", 'procTags 2'!E325="extra", "extra", 'historyTags 2'!E325="missing", "missing", 'onchangeTags 2'!E325="missing", "missing", 'procTags 2'!E325="missing", "missing", 'historyTags 2'!E325="ignore", "ignore", 'onchangeTags 2'!E325="ignore", "ignore", 'procTags 2'!E325="ignore", "ignore")</f>
        <v>ignore</v>
      </c>
      <c r="F325" s="1" t="str" cm="1">
        <f t="array" aca="1" ref="F325" ca="1">_xlfn.IFS('historyTags 2'!F325="have", "have", 'onchangeTags 2'!F325="have", "have", 'procTags 2'!F325="have", "have", 'historyTags 2'!F325="extra", "extra", 'onchangeTags 2'!F325="extra", "extra", 'procTags 2'!F325="extra", "extra", 'historyTags 2'!F325="missing", "missing", 'onchangeTags 2'!F325="missing", "missing", 'procTags 2'!F325="missing", "missing", 'historyTags 2'!F325="ignore", "ignore", 'onchangeTags 2'!F325="ignore", "ignore", 'procTags 2'!F325="ignore", "ignore")</f>
        <v>ignore</v>
      </c>
      <c r="G325" s="1" t="str" cm="1">
        <f t="array" aca="1" ref="G325" ca="1">_xlfn.IFS('historyTags 2'!G325="have", "have", 'onchangeTags 2'!G325="have", "have", 'procTags 2'!G325="have", "have", 'historyTags 2'!G325="extra", "extra", 'onchangeTags 2'!G325="extra", "extra", 'procTags 2'!G325="extra", "extra", 'historyTags 2'!G325="missing", "missing", 'onchangeTags 2'!G325="missing", "missing", 'procTags 2'!G325="missing", "missing", 'historyTags 2'!G325="ignore", "ignore", 'onchangeTags 2'!G325="ignore", "ignore", 'procTags 2'!G325="ignore", "ignore")</f>
        <v>ignore</v>
      </c>
      <c r="H325" s="1" t="str" cm="1">
        <f t="array" aca="1" ref="H325" ca="1">_xlfn.IFS('historyTags 2'!H325="have", "have", 'onchangeTags 2'!H325="have", "have", 'procTags 2'!H325="have", "have", 'historyTags 2'!H325="extra", "extra", 'onchangeTags 2'!H325="extra", "extra", 'procTags 2'!H325="extra", "extra", 'historyTags 2'!H325="missing", "missing", 'onchangeTags 2'!H325="missing", "missing", 'procTags 2'!H325="missing", "missing", 'historyTags 2'!H325="ignore", "ignore", 'onchangeTags 2'!H325="ignore", "ignore", 'procTags 2'!H325="ignore", "ignore")</f>
        <v>ignore</v>
      </c>
      <c r="I325" s="1" t="str" cm="1">
        <f t="array" aca="1" ref="I325" ca="1">_xlfn.IFS('historyTags 2'!I325="have", "have", 'onchangeTags 2'!I325="have", "have", 'procTags 2'!I325="have", "have", 'historyTags 2'!I325="extra", "extra", 'onchangeTags 2'!I325="extra", "extra", 'procTags 2'!I325="extra", "extra", 'historyTags 2'!I325="missing", "missing", 'onchangeTags 2'!I325="missing", "missing", 'procTags 2'!I325="missing", "missing", 'historyTags 2'!I325="ignore", "ignore", 'onchangeTags 2'!I325="ignore", "ignore", 'procTags 2'!I325="ignore", "ignore")</f>
        <v>ignore</v>
      </c>
      <c r="J325" s="1" t="str" cm="1">
        <f t="array" aca="1" ref="J325" ca="1">_xlfn.IFS('historyTags 2'!J325="have", "have", 'onchangeTags 2'!J325="have", "have", 'procTags 2'!J325="have", "have", 'historyTags 2'!J325="extra", "extra", 'onchangeTags 2'!J325="extra", "extra", 'procTags 2'!J325="extra", "extra", 'historyTags 2'!J325="missing", "missing", 'onchangeTags 2'!J325="missing", "missing", 'procTags 2'!J325="missing", "missing", 'historyTags 2'!J325="ignore", "ignore", 'onchangeTags 2'!J325="ignore", "ignore", 'procTags 2'!J325="ignore", "ignore")</f>
        <v>ignore</v>
      </c>
      <c r="K325" s="1" t="str" cm="1">
        <f t="array" aca="1" ref="K325" ca="1">_xlfn.IFS('historyTags 2'!K325="have", "have", 'onchangeTags 2'!K325="have", "have", 'procTags 2'!K325="have", "have", 'historyTags 2'!K325="extra", "extra", 'onchangeTags 2'!K325="extra", "extra", 'procTags 2'!K325="extra", "extra", 'historyTags 2'!K325="missing", "missing", 'onchangeTags 2'!K325="missing", "missing", 'procTags 2'!K325="missing", "missing", 'historyTags 2'!K325="ignore", "ignore", 'onchangeTags 2'!K325="ignore", "ignore", 'procTags 2'!K325="ignore", "ignore")</f>
        <v>ignore</v>
      </c>
      <c r="L325" s="1" t="str" cm="1">
        <f t="array" aca="1" ref="L325" ca="1">_xlfn.IFS('historyTags 2'!L325="have", "have", 'onchangeTags 2'!L325="have", "have", 'procTags 2'!L325="have", "have", 'historyTags 2'!L325="extra", "extra", 'onchangeTags 2'!L325="extra", "extra", 'procTags 2'!L325="extra", "extra", 'historyTags 2'!L325="missing", "missing", 'onchangeTags 2'!L325="missing", "missing", 'procTags 2'!L325="missing", "missing", 'historyTags 2'!L325="ignore", "ignore", 'onchangeTags 2'!L325="ignore", "ignore", 'procTags 2'!L325="ignore", "ignore")</f>
        <v>ignore</v>
      </c>
      <c r="M325" s="1" t="str" cm="1">
        <f t="array" aca="1" ref="M325" ca="1">_xlfn.IFS('historyTags 2'!M325="have", "have", 'onchangeTags 2'!M325="have", "have", 'procTags 2'!M325="have", "have", 'historyTags 2'!M325="extra", "extra", 'onchangeTags 2'!M325="extra", "extra", 'procTags 2'!M325="extra", "extra", 'historyTags 2'!M325="missing", "missing", 'onchangeTags 2'!M325="missing", "missing", 'procTags 2'!M325="missing", "missing", 'historyTags 2'!M325="ignore", "ignore", 'onchangeTags 2'!M325="ignore", "ignore", 'procTags 2'!M325="ignore", "ignore")</f>
        <v>ignore</v>
      </c>
      <c r="N325" s="1" t="str" cm="1">
        <f t="array" aca="1" ref="N325" ca="1">_xlfn.IFS('historyTags 2'!N325="have", "have", 'onchangeTags 2'!N325="have", "have", 'procTags 2'!N325="have", "have", 'historyTags 2'!N325="extra", "extra", 'onchangeTags 2'!N325="extra", "extra", 'procTags 2'!N325="extra", "extra", 'historyTags 2'!N325="missing", "missing", 'onchangeTags 2'!N325="missing", "missing", 'procTags 2'!N325="missing", "missing", 'historyTags 2'!N325="ignore", "ignore", 'onchangeTags 2'!N325="ignore", "ignore", 'procTags 2'!N325="ignore", "ignore")</f>
        <v>ignore</v>
      </c>
      <c r="O325" s="1" t="str" cm="1">
        <f t="array" aca="1" ref="O325" ca="1">_xlfn.IFS('historyTags 2'!O325="have", "have", 'onchangeTags 2'!O325="have", "have", 'procTags 2'!O325="have", "have", 'historyTags 2'!O325="extra", "extra", 'onchangeTags 2'!O325="extra", "extra", 'procTags 2'!O325="extra", "extra", 'historyTags 2'!O325="missing", "missing", 'onchangeTags 2'!O325="missing", "missing", 'procTags 2'!O325="missing", "missing", 'historyTags 2'!O325="ignore", "ignore", 'onchangeTags 2'!O325="ignore", "ignore", 'procTags 2'!O325="ignore", "ignore")</f>
        <v>ignore</v>
      </c>
      <c r="P325" s="1" t="str" cm="1">
        <f t="array" aca="1" ref="P325" ca="1">_xlfn.IFS('historyTags 2'!P325="have", "have", 'onchangeTags 2'!P325="have", "have", 'procTags 2'!P325="have", "have", 'historyTags 2'!P325="extra", "extra", 'onchangeTags 2'!P325="extra", "extra", 'procTags 2'!P325="extra", "extra", 'historyTags 2'!P325="missing", "missing", 'onchangeTags 2'!P325="missing", "missing", 'procTags 2'!P325="missing", "missing", 'historyTags 2'!P325="ignore", "ignore", 'onchangeTags 2'!P325="ignore", "ignore", 'procTags 2'!P325="ignore", "ignore")</f>
        <v>ignore</v>
      </c>
    </row>
    <row r="326" spans="1:16" x14ac:dyDescent="0.2">
      <c r="A326" s="1" t="str">
        <f ca="1">IFERROR(__xludf.DUMMYFUNCTION("""COMPUTED_VALUE"""),"tmp_asym\bit15")</f>
        <v>tmp_asym\bit15</v>
      </c>
      <c r="B326" s="1" t="str" cm="1">
        <f t="array" aca="1" ref="B326" ca="1">_xlfn.IFS('historyTags 2'!B326="have", "have", 'onchangeTags 2'!B326="have", "have", 'procTags 2'!B326="have", "have", 'historyTags 2'!B326="extra", "extra", 'onchangeTags 2'!B326="extra", "extra", 'procTags 2'!B326="extra", "extra", 'historyTags 2'!B326="missing", "missing", 'onchangeTags 2'!B326="missing", "missing", 'procTags 2'!B326="missing", "missing", 'historyTags 2'!B326="ignore", "ignore", 'onchangeTags 2'!B326="ignore", "ignore", 'procTags 2'!B326="ignore", "ignore")</f>
        <v>ignore</v>
      </c>
      <c r="C326" s="1" t="str" cm="1">
        <f t="array" aca="1" ref="C326" ca="1">_xlfn.IFS('historyTags 2'!C326="have", "have", 'onchangeTags 2'!C326="have", "have", 'procTags 2'!C326="have", "have", 'historyTags 2'!C326="extra", "extra", 'onchangeTags 2'!C326="extra", "extra", 'procTags 2'!C326="extra", "extra", 'historyTags 2'!C326="missing", "missing", 'onchangeTags 2'!C326="missing", "missing", 'procTags 2'!C326="missing", "missing", 'historyTags 2'!C326="ignore", "ignore", 'onchangeTags 2'!C326="ignore", "ignore", 'procTags 2'!C326="ignore", "ignore")</f>
        <v>ignore</v>
      </c>
      <c r="D326" s="1" t="str" cm="1">
        <f t="array" aca="1" ref="D326" ca="1">_xlfn.IFS('historyTags 2'!D326="have", "have", 'onchangeTags 2'!D326="have", "have", 'procTags 2'!D326="have", "have", 'historyTags 2'!D326="extra", "extra", 'onchangeTags 2'!D326="extra", "extra", 'procTags 2'!D326="extra", "extra", 'historyTags 2'!D326="missing", "missing", 'onchangeTags 2'!D326="missing", "missing", 'procTags 2'!D326="missing", "missing", 'historyTags 2'!D326="ignore", "ignore", 'onchangeTags 2'!D326="ignore", "ignore", 'procTags 2'!D326="ignore", "ignore")</f>
        <v>ignore</v>
      </c>
      <c r="E326" s="1" t="str" cm="1">
        <f t="array" aca="1" ref="E326" ca="1">_xlfn.IFS('historyTags 2'!E326="have", "have", 'onchangeTags 2'!E326="have", "have", 'procTags 2'!E326="have", "have", 'historyTags 2'!E326="extra", "extra", 'onchangeTags 2'!E326="extra", "extra", 'procTags 2'!E326="extra", "extra", 'historyTags 2'!E326="missing", "missing", 'onchangeTags 2'!E326="missing", "missing", 'procTags 2'!E326="missing", "missing", 'historyTags 2'!E326="ignore", "ignore", 'onchangeTags 2'!E326="ignore", "ignore", 'procTags 2'!E326="ignore", "ignore")</f>
        <v>ignore</v>
      </c>
      <c r="F326" s="1" t="str" cm="1">
        <f t="array" aca="1" ref="F326" ca="1">_xlfn.IFS('historyTags 2'!F326="have", "have", 'onchangeTags 2'!F326="have", "have", 'procTags 2'!F326="have", "have", 'historyTags 2'!F326="extra", "extra", 'onchangeTags 2'!F326="extra", "extra", 'procTags 2'!F326="extra", "extra", 'historyTags 2'!F326="missing", "missing", 'onchangeTags 2'!F326="missing", "missing", 'procTags 2'!F326="missing", "missing", 'historyTags 2'!F326="ignore", "ignore", 'onchangeTags 2'!F326="ignore", "ignore", 'procTags 2'!F326="ignore", "ignore")</f>
        <v>ignore</v>
      </c>
      <c r="G326" s="1" t="str" cm="1">
        <f t="array" aca="1" ref="G326" ca="1">_xlfn.IFS('historyTags 2'!G326="have", "have", 'onchangeTags 2'!G326="have", "have", 'procTags 2'!G326="have", "have", 'historyTags 2'!G326="extra", "extra", 'onchangeTags 2'!G326="extra", "extra", 'procTags 2'!G326="extra", "extra", 'historyTags 2'!G326="missing", "missing", 'onchangeTags 2'!G326="missing", "missing", 'procTags 2'!G326="missing", "missing", 'historyTags 2'!G326="ignore", "ignore", 'onchangeTags 2'!G326="ignore", "ignore", 'procTags 2'!G326="ignore", "ignore")</f>
        <v>ignore</v>
      </c>
      <c r="H326" s="1" t="str" cm="1">
        <f t="array" aca="1" ref="H326" ca="1">_xlfn.IFS('historyTags 2'!H326="have", "have", 'onchangeTags 2'!H326="have", "have", 'procTags 2'!H326="have", "have", 'historyTags 2'!H326="extra", "extra", 'onchangeTags 2'!H326="extra", "extra", 'procTags 2'!H326="extra", "extra", 'historyTags 2'!H326="missing", "missing", 'onchangeTags 2'!H326="missing", "missing", 'procTags 2'!H326="missing", "missing", 'historyTags 2'!H326="ignore", "ignore", 'onchangeTags 2'!H326="ignore", "ignore", 'procTags 2'!H326="ignore", "ignore")</f>
        <v>ignore</v>
      </c>
      <c r="I326" s="1" t="str" cm="1">
        <f t="array" aca="1" ref="I326" ca="1">_xlfn.IFS('historyTags 2'!I326="have", "have", 'onchangeTags 2'!I326="have", "have", 'procTags 2'!I326="have", "have", 'historyTags 2'!I326="extra", "extra", 'onchangeTags 2'!I326="extra", "extra", 'procTags 2'!I326="extra", "extra", 'historyTags 2'!I326="missing", "missing", 'onchangeTags 2'!I326="missing", "missing", 'procTags 2'!I326="missing", "missing", 'historyTags 2'!I326="ignore", "ignore", 'onchangeTags 2'!I326="ignore", "ignore", 'procTags 2'!I326="ignore", "ignore")</f>
        <v>ignore</v>
      </c>
      <c r="J326" s="1" t="str" cm="1">
        <f t="array" aca="1" ref="J326" ca="1">_xlfn.IFS('historyTags 2'!J326="have", "have", 'onchangeTags 2'!J326="have", "have", 'procTags 2'!J326="have", "have", 'historyTags 2'!J326="extra", "extra", 'onchangeTags 2'!J326="extra", "extra", 'procTags 2'!J326="extra", "extra", 'historyTags 2'!J326="missing", "missing", 'onchangeTags 2'!J326="missing", "missing", 'procTags 2'!J326="missing", "missing", 'historyTags 2'!J326="ignore", "ignore", 'onchangeTags 2'!J326="ignore", "ignore", 'procTags 2'!J326="ignore", "ignore")</f>
        <v>ignore</v>
      </c>
      <c r="K326" s="1" t="str" cm="1">
        <f t="array" aca="1" ref="K326" ca="1">_xlfn.IFS('historyTags 2'!K326="have", "have", 'onchangeTags 2'!K326="have", "have", 'procTags 2'!K326="have", "have", 'historyTags 2'!K326="extra", "extra", 'onchangeTags 2'!K326="extra", "extra", 'procTags 2'!K326="extra", "extra", 'historyTags 2'!K326="missing", "missing", 'onchangeTags 2'!K326="missing", "missing", 'procTags 2'!K326="missing", "missing", 'historyTags 2'!K326="ignore", "ignore", 'onchangeTags 2'!K326="ignore", "ignore", 'procTags 2'!K326="ignore", "ignore")</f>
        <v>ignore</v>
      </c>
      <c r="L326" s="1" t="str" cm="1">
        <f t="array" aca="1" ref="L326" ca="1">_xlfn.IFS('historyTags 2'!L326="have", "have", 'onchangeTags 2'!L326="have", "have", 'procTags 2'!L326="have", "have", 'historyTags 2'!L326="extra", "extra", 'onchangeTags 2'!L326="extra", "extra", 'procTags 2'!L326="extra", "extra", 'historyTags 2'!L326="missing", "missing", 'onchangeTags 2'!L326="missing", "missing", 'procTags 2'!L326="missing", "missing", 'historyTags 2'!L326="ignore", "ignore", 'onchangeTags 2'!L326="ignore", "ignore", 'procTags 2'!L326="ignore", "ignore")</f>
        <v>ignore</v>
      </c>
      <c r="M326" s="1" t="str" cm="1">
        <f t="array" aca="1" ref="M326" ca="1">_xlfn.IFS('historyTags 2'!M326="have", "have", 'onchangeTags 2'!M326="have", "have", 'procTags 2'!M326="have", "have", 'historyTags 2'!M326="extra", "extra", 'onchangeTags 2'!M326="extra", "extra", 'procTags 2'!M326="extra", "extra", 'historyTags 2'!M326="missing", "missing", 'onchangeTags 2'!M326="missing", "missing", 'procTags 2'!M326="missing", "missing", 'historyTags 2'!M326="ignore", "ignore", 'onchangeTags 2'!M326="ignore", "ignore", 'procTags 2'!M326="ignore", "ignore")</f>
        <v>ignore</v>
      </c>
      <c r="N326" s="1" t="str" cm="1">
        <f t="array" aca="1" ref="N326" ca="1">_xlfn.IFS('historyTags 2'!N326="have", "have", 'onchangeTags 2'!N326="have", "have", 'procTags 2'!N326="have", "have", 'historyTags 2'!N326="extra", "extra", 'onchangeTags 2'!N326="extra", "extra", 'procTags 2'!N326="extra", "extra", 'historyTags 2'!N326="missing", "missing", 'onchangeTags 2'!N326="missing", "missing", 'procTags 2'!N326="missing", "missing", 'historyTags 2'!N326="ignore", "ignore", 'onchangeTags 2'!N326="ignore", "ignore", 'procTags 2'!N326="ignore", "ignore")</f>
        <v>ignore</v>
      </c>
      <c r="O326" s="1" t="str" cm="1">
        <f t="array" aca="1" ref="O326" ca="1">_xlfn.IFS('historyTags 2'!O326="have", "have", 'onchangeTags 2'!O326="have", "have", 'procTags 2'!O326="have", "have", 'historyTags 2'!O326="extra", "extra", 'onchangeTags 2'!O326="extra", "extra", 'procTags 2'!O326="extra", "extra", 'historyTags 2'!O326="missing", "missing", 'onchangeTags 2'!O326="missing", "missing", 'procTags 2'!O326="missing", "missing", 'historyTags 2'!O326="ignore", "ignore", 'onchangeTags 2'!O326="ignore", "ignore", 'procTags 2'!O326="ignore", "ignore")</f>
        <v>ignore</v>
      </c>
      <c r="P326" s="1" t="str" cm="1">
        <f t="array" aca="1" ref="P326" ca="1">_xlfn.IFS('historyTags 2'!P326="have", "have", 'onchangeTags 2'!P326="have", "have", 'procTags 2'!P326="have", "have", 'historyTags 2'!P326="extra", "extra", 'onchangeTags 2'!P326="extra", "extra", 'procTags 2'!P326="extra", "extra", 'historyTags 2'!P326="missing", "missing", 'onchangeTags 2'!P326="missing", "missing", 'procTags 2'!P326="missing", "missing", 'historyTags 2'!P326="ignore", "ignore", 'onchangeTags 2'!P326="ignore", "ignore", 'procTags 2'!P326="ignore", "ignore")</f>
        <v>ignore</v>
      </c>
    </row>
    <row r="327" spans="1:16" x14ac:dyDescent="0.2">
      <c r="A327" s="1" t="str">
        <f ca="1">IFERROR(__xludf.DUMMYFUNCTION("""COMPUTED_VALUE"""),"tmp_asym\bit2")</f>
        <v>tmp_asym\bit2</v>
      </c>
      <c r="B327" s="1" t="str" cm="1">
        <f t="array" aca="1" ref="B327" ca="1">_xlfn.IFS('historyTags 2'!B327="have", "have", 'onchangeTags 2'!B327="have", "have", 'procTags 2'!B327="have", "have", 'historyTags 2'!B327="extra", "extra", 'onchangeTags 2'!B327="extra", "extra", 'procTags 2'!B327="extra", "extra", 'historyTags 2'!B327="missing", "missing", 'onchangeTags 2'!B327="missing", "missing", 'procTags 2'!B327="missing", "missing", 'historyTags 2'!B327="ignore", "ignore", 'onchangeTags 2'!B327="ignore", "ignore", 'procTags 2'!B327="ignore", "ignore")</f>
        <v>ignore</v>
      </c>
      <c r="C327" s="1" t="str" cm="1">
        <f t="array" aca="1" ref="C327" ca="1">_xlfn.IFS('historyTags 2'!C327="have", "have", 'onchangeTags 2'!C327="have", "have", 'procTags 2'!C327="have", "have", 'historyTags 2'!C327="extra", "extra", 'onchangeTags 2'!C327="extra", "extra", 'procTags 2'!C327="extra", "extra", 'historyTags 2'!C327="missing", "missing", 'onchangeTags 2'!C327="missing", "missing", 'procTags 2'!C327="missing", "missing", 'historyTags 2'!C327="ignore", "ignore", 'onchangeTags 2'!C327="ignore", "ignore", 'procTags 2'!C327="ignore", "ignore")</f>
        <v>ignore</v>
      </c>
      <c r="D327" s="1" t="str" cm="1">
        <f t="array" aca="1" ref="D327" ca="1">_xlfn.IFS('historyTags 2'!D327="have", "have", 'onchangeTags 2'!D327="have", "have", 'procTags 2'!D327="have", "have", 'historyTags 2'!D327="extra", "extra", 'onchangeTags 2'!D327="extra", "extra", 'procTags 2'!D327="extra", "extra", 'historyTags 2'!D327="missing", "missing", 'onchangeTags 2'!D327="missing", "missing", 'procTags 2'!D327="missing", "missing", 'historyTags 2'!D327="ignore", "ignore", 'onchangeTags 2'!D327="ignore", "ignore", 'procTags 2'!D327="ignore", "ignore")</f>
        <v>ignore</v>
      </c>
      <c r="E327" s="1" t="str" cm="1">
        <f t="array" aca="1" ref="E327" ca="1">_xlfn.IFS('historyTags 2'!E327="have", "have", 'onchangeTags 2'!E327="have", "have", 'procTags 2'!E327="have", "have", 'historyTags 2'!E327="extra", "extra", 'onchangeTags 2'!E327="extra", "extra", 'procTags 2'!E327="extra", "extra", 'historyTags 2'!E327="missing", "missing", 'onchangeTags 2'!E327="missing", "missing", 'procTags 2'!E327="missing", "missing", 'historyTags 2'!E327="ignore", "ignore", 'onchangeTags 2'!E327="ignore", "ignore", 'procTags 2'!E327="ignore", "ignore")</f>
        <v>ignore</v>
      </c>
      <c r="F327" s="1" t="str" cm="1">
        <f t="array" aca="1" ref="F327" ca="1">_xlfn.IFS('historyTags 2'!F327="have", "have", 'onchangeTags 2'!F327="have", "have", 'procTags 2'!F327="have", "have", 'historyTags 2'!F327="extra", "extra", 'onchangeTags 2'!F327="extra", "extra", 'procTags 2'!F327="extra", "extra", 'historyTags 2'!F327="missing", "missing", 'onchangeTags 2'!F327="missing", "missing", 'procTags 2'!F327="missing", "missing", 'historyTags 2'!F327="ignore", "ignore", 'onchangeTags 2'!F327="ignore", "ignore", 'procTags 2'!F327="ignore", "ignore")</f>
        <v>ignore</v>
      </c>
      <c r="G327" s="1" t="str" cm="1">
        <f t="array" aca="1" ref="G327" ca="1">_xlfn.IFS('historyTags 2'!G327="have", "have", 'onchangeTags 2'!G327="have", "have", 'procTags 2'!G327="have", "have", 'historyTags 2'!G327="extra", "extra", 'onchangeTags 2'!G327="extra", "extra", 'procTags 2'!G327="extra", "extra", 'historyTags 2'!G327="missing", "missing", 'onchangeTags 2'!G327="missing", "missing", 'procTags 2'!G327="missing", "missing", 'historyTags 2'!G327="ignore", "ignore", 'onchangeTags 2'!G327="ignore", "ignore", 'procTags 2'!G327="ignore", "ignore")</f>
        <v>ignore</v>
      </c>
      <c r="H327" s="1" t="str" cm="1">
        <f t="array" aca="1" ref="H327" ca="1">_xlfn.IFS('historyTags 2'!H327="have", "have", 'onchangeTags 2'!H327="have", "have", 'procTags 2'!H327="have", "have", 'historyTags 2'!H327="extra", "extra", 'onchangeTags 2'!H327="extra", "extra", 'procTags 2'!H327="extra", "extra", 'historyTags 2'!H327="missing", "missing", 'onchangeTags 2'!H327="missing", "missing", 'procTags 2'!H327="missing", "missing", 'historyTags 2'!H327="ignore", "ignore", 'onchangeTags 2'!H327="ignore", "ignore", 'procTags 2'!H327="ignore", "ignore")</f>
        <v>ignore</v>
      </c>
      <c r="I327" s="1" t="str" cm="1">
        <f t="array" aca="1" ref="I327" ca="1">_xlfn.IFS('historyTags 2'!I327="have", "have", 'onchangeTags 2'!I327="have", "have", 'procTags 2'!I327="have", "have", 'historyTags 2'!I327="extra", "extra", 'onchangeTags 2'!I327="extra", "extra", 'procTags 2'!I327="extra", "extra", 'historyTags 2'!I327="missing", "missing", 'onchangeTags 2'!I327="missing", "missing", 'procTags 2'!I327="missing", "missing", 'historyTags 2'!I327="ignore", "ignore", 'onchangeTags 2'!I327="ignore", "ignore", 'procTags 2'!I327="ignore", "ignore")</f>
        <v>ignore</v>
      </c>
      <c r="J327" s="1" t="str" cm="1">
        <f t="array" aca="1" ref="J327" ca="1">_xlfn.IFS('historyTags 2'!J327="have", "have", 'onchangeTags 2'!J327="have", "have", 'procTags 2'!J327="have", "have", 'historyTags 2'!J327="extra", "extra", 'onchangeTags 2'!J327="extra", "extra", 'procTags 2'!J327="extra", "extra", 'historyTags 2'!J327="missing", "missing", 'onchangeTags 2'!J327="missing", "missing", 'procTags 2'!J327="missing", "missing", 'historyTags 2'!J327="ignore", "ignore", 'onchangeTags 2'!J327="ignore", "ignore", 'procTags 2'!J327="ignore", "ignore")</f>
        <v>ignore</v>
      </c>
      <c r="K327" s="1" t="str" cm="1">
        <f t="array" aca="1" ref="K327" ca="1">_xlfn.IFS('historyTags 2'!K327="have", "have", 'onchangeTags 2'!K327="have", "have", 'procTags 2'!K327="have", "have", 'historyTags 2'!K327="extra", "extra", 'onchangeTags 2'!K327="extra", "extra", 'procTags 2'!K327="extra", "extra", 'historyTags 2'!K327="missing", "missing", 'onchangeTags 2'!K327="missing", "missing", 'procTags 2'!K327="missing", "missing", 'historyTags 2'!K327="ignore", "ignore", 'onchangeTags 2'!K327="ignore", "ignore", 'procTags 2'!K327="ignore", "ignore")</f>
        <v>ignore</v>
      </c>
      <c r="L327" s="1" t="str" cm="1">
        <f t="array" aca="1" ref="L327" ca="1">_xlfn.IFS('historyTags 2'!L327="have", "have", 'onchangeTags 2'!L327="have", "have", 'procTags 2'!L327="have", "have", 'historyTags 2'!L327="extra", "extra", 'onchangeTags 2'!L327="extra", "extra", 'procTags 2'!L327="extra", "extra", 'historyTags 2'!L327="missing", "missing", 'onchangeTags 2'!L327="missing", "missing", 'procTags 2'!L327="missing", "missing", 'historyTags 2'!L327="ignore", "ignore", 'onchangeTags 2'!L327="ignore", "ignore", 'procTags 2'!L327="ignore", "ignore")</f>
        <v>ignore</v>
      </c>
      <c r="M327" s="1" t="str" cm="1">
        <f t="array" aca="1" ref="M327" ca="1">_xlfn.IFS('historyTags 2'!M327="have", "have", 'onchangeTags 2'!M327="have", "have", 'procTags 2'!M327="have", "have", 'historyTags 2'!M327="extra", "extra", 'onchangeTags 2'!M327="extra", "extra", 'procTags 2'!M327="extra", "extra", 'historyTags 2'!M327="missing", "missing", 'onchangeTags 2'!M327="missing", "missing", 'procTags 2'!M327="missing", "missing", 'historyTags 2'!M327="ignore", "ignore", 'onchangeTags 2'!M327="ignore", "ignore", 'procTags 2'!M327="ignore", "ignore")</f>
        <v>ignore</v>
      </c>
      <c r="N327" s="1" t="str" cm="1">
        <f t="array" aca="1" ref="N327" ca="1">_xlfn.IFS('historyTags 2'!N327="have", "have", 'onchangeTags 2'!N327="have", "have", 'procTags 2'!N327="have", "have", 'historyTags 2'!N327="extra", "extra", 'onchangeTags 2'!N327="extra", "extra", 'procTags 2'!N327="extra", "extra", 'historyTags 2'!N327="missing", "missing", 'onchangeTags 2'!N327="missing", "missing", 'procTags 2'!N327="missing", "missing", 'historyTags 2'!N327="ignore", "ignore", 'onchangeTags 2'!N327="ignore", "ignore", 'procTags 2'!N327="ignore", "ignore")</f>
        <v>ignore</v>
      </c>
      <c r="O327" s="1" t="str" cm="1">
        <f t="array" aca="1" ref="O327" ca="1">_xlfn.IFS('historyTags 2'!O327="have", "have", 'onchangeTags 2'!O327="have", "have", 'procTags 2'!O327="have", "have", 'historyTags 2'!O327="extra", "extra", 'onchangeTags 2'!O327="extra", "extra", 'procTags 2'!O327="extra", "extra", 'historyTags 2'!O327="missing", "missing", 'onchangeTags 2'!O327="missing", "missing", 'procTags 2'!O327="missing", "missing", 'historyTags 2'!O327="ignore", "ignore", 'onchangeTags 2'!O327="ignore", "ignore", 'procTags 2'!O327="ignore", "ignore")</f>
        <v>ignore</v>
      </c>
      <c r="P327" s="1" t="str" cm="1">
        <f t="array" aca="1" ref="P327" ca="1">_xlfn.IFS('historyTags 2'!P327="have", "have", 'onchangeTags 2'!P327="have", "have", 'procTags 2'!P327="have", "have", 'historyTags 2'!P327="extra", "extra", 'onchangeTags 2'!P327="extra", "extra", 'procTags 2'!P327="extra", "extra", 'historyTags 2'!P327="missing", "missing", 'onchangeTags 2'!P327="missing", "missing", 'procTags 2'!P327="missing", "missing", 'historyTags 2'!P327="ignore", "ignore", 'onchangeTags 2'!P327="ignore", "ignore", 'procTags 2'!P327="ignore", "ignore")</f>
        <v>ignore</v>
      </c>
    </row>
    <row r="328" spans="1:16" x14ac:dyDescent="0.2">
      <c r="A328" s="1" t="str">
        <f ca="1">IFERROR(__xludf.DUMMYFUNCTION("""COMPUTED_VALUE"""),"tmp_asym\bit3")</f>
        <v>tmp_asym\bit3</v>
      </c>
      <c r="B328" s="1" t="str" cm="1">
        <f t="array" aca="1" ref="B328" ca="1">_xlfn.IFS('historyTags 2'!B328="have", "have", 'onchangeTags 2'!B328="have", "have", 'procTags 2'!B328="have", "have", 'historyTags 2'!B328="extra", "extra", 'onchangeTags 2'!B328="extra", "extra", 'procTags 2'!B328="extra", "extra", 'historyTags 2'!B328="missing", "missing", 'onchangeTags 2'!B328="missing", "missing", 'procTags 2'!B328="missing", "missing", 'historyTags 2'!B328="ignore", "ignore", 'onchangeTags 2'!B328="ignore", "ignore", 'procTags 2'!B328="ignore", "ignore")</f>
        <v>ignore</v>
      </c>
      <c r="C328" s="1" t="str" cm="1">
        <f t="array" aca="1" ref="C328" ca="1">_xlfn.IFS('historyTags 2'!C328="have", "have", 'onchangeTags 2'!C328="have", "have", 'procTags 2'!C328="have", "have", 'historyTags 2'!C328="extra", "extra", 'onchangeTags 2'!C328="extra", "extra", 'procTags 2'!C328="extra", "extra", 'historyTags 2'!C328="missing", "missing", 'onchangeTags 2'!C328="missing", "missing", 'procTags 2'!C328="missing", "missing", 'historyTags 2'!C328="ignore", "ignore", 'onchangeTags 2'!C328="ignore", "ignore", 'procTags 2'!C328="ignore", "ignore")</f>
        <v>ignore</v>
      </c>
      <c r="D328" s="1" t="str" cm="1">
        <f t="array" aca="1" ref="D328" ca="1">_xlfn.IFS('historyTags 2'!D328="have", "have", 'onchangeTags 2'!D328="have", "have", 'procTags 2'!D328="have", "have", 'historyTags 2'!D328="extra", "extra", 'onchangeTags 2'!D328="extra", "extra", 'procTags 2'!D328="extra", "extra", 'historyTags 2'!D328="missing", "missing", 'onchangeTags 2'!D328="missing", "missing", 'procTags 2'!D328="missing", "missing", 'historyTags 2'!D328="ignore", "ignore", 'onchangeTags 2'!D328="ignore", "ignore", 'procTags 2'!D328="ignore", "ignore")</f>
        <v>ignore</v>
      </c>
      <c r="E328" s="1" t="str" cm="1">
        <f t="array" aca="1" ref="E328" ca="1">_xlfn.IFS('historyTags 2'!E328="have", "have", 'onchangeTags 2'!E328="have", "have", 'procTags 2'!E328="have", "have", 'historyTags 2'!E328="extra", "extra", 'onchangeTags 2'!E328="extra", "extra", 'procTags 2'!E328="extra", "extra", 'historyTags 2'!E328="missing", "missing", 'onchangeTags 2'!E328="missing", "missing", 'procTags 2'!E328="missing", "missing", 'historyTags 2'!E328="ignore", "ignore", 'onchangeTags 2'!E328="ignore", "ignore", 'procTags 2'!E328="ignore", "ignore")</f>
        <v>ignore</v>
      </c>
      <c r="F328" s="1" t="str" cm="1">
        <f t="array" aca="1" ref="F328" ca="1">_xlfn.IFS('historyTags 2'!F328="have", "have", 'onchangeTags 2'!F328="have", "have", 'procTags 2'!F328="have", "have", 'historyTags 2'!F328="extra", "extra", 'onchangeTags 2'!F328="extra", "extra", 'procTags 2'!F328="extra", "extra", 'historyTags 2'!F328="missing", "missing", 'onchangeTags 2'!F328="missing", "missing", 'procTags 2'!F328="missing", "missing", 'historyTags 2'!F328="ignore", "ignore", 'onchangeTags 2'!F328="ignore", "ignore", 'procTags 2'!F328="ignore", "ignore")</f>
        <v>ignore</v>
      </c>
      <c r="G328" s="1" t="str" cm="1">
        <f t="array" aca="1" ref="G328" ca="1">_xlfn.IFS('historyTags 2'!G328="have", "have", 'onchangeTags 2'!G328="have", "have", 'procTags 2'!G328="have", "have", 'historyTags 2'!G328="extra", "extra", 'onchangeTags 2'!G328="extra", "extra", 'procTags 2'!G328="extra", "extra", 'historyTags 2'!G328="missing", "missing", 'onchangeTags 2'!G328="missing", "missing", 'procTags 2'!G328="missing", "missing", 'historyTags 2'!G328="ignore", "ignore", 'onchangeTags 2'!G328="ignore", "ignore", 'procTags 2'!G328="ignore", "ignore")</f>
        <v>ignore</v>
      </c>
      <c r="H328" s="1" t="str" cm="1">
        <f t="array" aca="1" ref="H328" ca="1">_xlfn.IFS('historyTags 2'!H328="have", "have", 'onchangeTags 2'!H328="have", "have", 'procTags 2'!H328="have", "have", 'historyTags 2'!H328="extra", "extra", 'onchangeTags 2'!H328="extra", "extra", 'procTags 2'!H328="extra", "extra", 'historyTags 2'!H328="missing", "missing", 'onchangeTags 2'!H328="missing", "missing", 'procTags 2'!H328="missing", "missing", 'historyTags 2'!H328="ignore", "ignore", 'onchangeTags 2'!H328="ignore", "ignore", 'procTags 2'!H328="ignore", "ignore")</f>
        <v>ignore</v>
      </c>
      <c r="I328" s="1" t="str" cm="1">
        <f t="array" aca="1" ref="I328" ca="1">_xlfn.IFS('historyTags 2'!I328="have", "have", 'onchangeTags 2'!I328="have", "have", 'procTags 2'!I328="have", "have", 'historyTags 2'!I328="extra", "extra", 'onchangeTags 2'!I328="extra", "extra", 'procTags 2'!I328="extra", "extra", 'historyTags 2'!I328="missing", "missing", 'onchangeTags 2'!I328="missing", "missing", 'procTags 2'!I328="missing", "missing", 'historyTags 2'!I328="ignore", "ignore", 'onchangeTags 2'!I328="ignore", "ignore", 'procTags 2'!I328="ignore", "ignore")</f>
        <v>ignore</v>
      </c>
      <c r="J328" s="1" t="str" cm="1">
        <f t="array" aca="1" ref="J328" ca="1">_xlfn.IFS('historyTags 2'!J328="have", "have", 'onchangeTags 2'!J328="have", "have", 'procTags 2'!J328="have", "have", 'historyTags 2'!J328="extra", "extra", 'onchangeTags 2'!J328="extra", "extra", 'procTags 2'!J328="extra", "extra", 'historyTags 2'!J328="missing", "missing", 'onchangeTags 2'!J328="missing", "missing", 'procTags 2'!J328="missing", "missing", 'historyTags 2'!J328="ignore", "ignore", 'onchangeTags 2'!J328="ignore", "ignore", 'procTags 2'!J328="ignore", "ignore")</f>
        <v>ignore</v>
      </c>
      <c r="K328" s="1" t="str" cm="1">
        <f t="array" aca="1" ref="K328" ca="1">_xlfn.IFS('historyTags 2'!K328="have", "have", 'onchangeTags 2'!K328="have", "have", 'procTags 2'!K328="have", "have", 'historyTags 2'!K328="extra", "extra", 'onchangeTags 2'!K328="extra", "extra", 'procTags 2'!K328="extra", "extra", 'historyTags 2'!K328="missing", "missing", 'onchangeTags 2'!K328="missing", "missing", 'procTags 2'!K328="missing", "missing", 'historyTags 2'!K328="ignore", "ignore", 'onchangeTags 2'!K328="ignore", "ignore", 'procTags 2'!K328="ignore", "ignore")</f>
        <v>ignore</v>
      </c>
      <c r="L328" s="1" t="str" cm="1">
        <f t="array" aca="1" ref="L328" ca="1">_xlfn.IFS('historyTags 2'!L328="have", "have", 'onchangeTags 2'!L328="have", "have", 'procTags 2'!L328="have", "have", 'historyTags 2'!L328="extra", "extra", 'onchangeTags 2'!L328="extra", "extra", 'procTags 2'!L328="extra", "extra", 'historyTags 2'!L328="missing", "missing", 'onchangeTags 2'!L328="missing", "missing", 'procTags 2'!L328="missing", "missing", 'historyTags 2'!L328="ignore", "ignore", 'onchangeTags 2'!L328="ignore", "ignore", 'procTags 2'!L328="ignore", "ignore")</f>
        <v>ignore</v>
      </c>
      <c r="M328" s="1" t="str" cm="1">
        <f t="array" aca="1" ref="M328" ca="1">_xlfn.IFS('historyTags 2'!M328="have", "have", 'onchangeTags 2'!M328="have", "have", 'procTags 2'!M328="have", "have", 'historyTags 2'!M328="extra", "extra", 'onchangeTags 2'!M328="extra", "extra", 'procTags 2'!M328="extra", "extra", 'historyTags 2'!M328="missing", "missing", 'onchangeTags 2'!M328="missing", "missing", 'procTags 2'!M328="missing", "missing", 'historyTags 2'!M328="ignore", "ignore", 'onchangeTags 2'!M328="ignore", "ignore", 'procTags 2'!M328="ignore", "ignore")</f>
        <v>ignore</v>
      </c>
      <c r="N328" s="1" t="str" cm="1">
        <f t="array" aca="1" ref="N328" ca="1">_xlfn.IFS('historyTags 2'!N328="have", "have", 'onchangeTags 2'!N328="have", "have", 'procTags 2'!N328="have", "have", 'historyTags 2'!N328="extra", "extra", 'onchangeTags 2'!N328="extra", "extra", 'procTags 2'!N328="extra", "extra", 'historyTags 2'!N328="missing", "missing", 'onchangeTags 2'!N328="missing", "missing", 'procTags 2'!N328="missing", "missing", 'historyTags 2'!N328="ignore", "ignore", 'onchangeTags 2'!N328="ignore", "ignore", 'procTags 2'!N328="ignore", "ignore")</f>
        <v>ignore</v>
      </c>
      <c r="O328" s="1" t="str" cm="1">
        <f t="array" aca="1" ref="O328" ca="1">_xlfn.IFS('historyTags 2'!O328="have", "have", 'onchangeTags 2'!O328="have", "have", 'procTags 2'!O328="have", "have", 'historyTags 2'!O328="extra", "extra", 'onchangeTags 2'!O328="extra", "extra", 'procTags 2'!O328="extra", "extra", 'historyTags 2'!O328="missing", "missing", 'onchangeTags 2'!O328="missing", "missing", 'procTags 2'!O328="missing", "missing", 'historyTags 2'!O328="ignore", "ignore", 'onchangeTags 2'!O328="ignore", "ignore", 'procTags 2'!O328="ignore", "ignore")</f>
        <v>ignore</v>
      </c>
      <c r="P328" s="1" t="str" cm="1">
        <f t="array" aca="1" ref="P328" ca="1">_xlfn.IFS('historyTags 2'!P328="have", "have", 'onchangeTags 2'!P328="have", "have", 'procTags 2'!P328="have", "have", 'historyTags 2'!P328="extra", "extra", 'onchangeTags 2'!P328="extra", "extra", 'procTags 2'!P328="extra", "extra", 'historyTags 2'!P328="missing", "missing", 'onchangeTags 2'!P328="missing", "missing", 'procTags 2'!P328="missing", "missing", 'historyTags 2'!P328="ignore", "ignore", 'onchangeTags 2'!P328="ignore", "ignore", 'procTags 2'!P328="ignore", "ignore")</f>
        <v>ignore</v>
      </c>
    </row>
    <row r="329" spans="1:16" x14ac:dyDescent="0.2">
      <c r="A329" s="1" t="str">
        <f ca="1">IFERROR(__xludf.DUMMYFUNCTION("""COMPUTED_VALUE"""),"tmp_asym\bit4")</f>
        <v>tmp_asym\bit4</v>
      </c>
      <c r="B329" s="1" t="str" cm="1">
        <f t="array" aca="1" ref="B329" ca="1">_xlfn.IFS('historyTags 2'!B329="have", "have", 'onchangeTags 2'!B329="have", "have", 'procTags 2'!B329="have", "have", 'historyTags 2'!B329="extra", "extra", 'onchangeTags 2'!B329="extra", "extra", 'procTags 2'!B329="extra", "extra", 'historyTags 2'!B329="missing", "missing", 'onchangeTags 2'!B329="missing", "missing", 'procTags 2'!B329="missing", "missing", 'historyTags 2'!B329="ignore", "ignore", 'onchangeTags 2'!B329="ignore", "ignore", 'procTags 2'!B329="ignore", "ignore")</f>
        <v>ignore</v>
      </c>
      <c r="C329" s="1" t="str" cm="1">
        <f t="array" aca="1" ref="C329" ca="1">_xlfn.IFS('historyTags 2'!C329="have", "have", 'onchangeTags 2'!C329="have", "have", 'procTags 2'!C329="have", "have", 'historyTags 2'!C329="extra", "extra", 'onchangeTags 2'!C329="extra", "extra", 'procTags 2'!C329="extra", "extra", 'historyTags 2'!C329="missing", "missing", 'onchangeTags 2'!C329="missing", "missing", 'procTags 2'!C329="missing", "missing", 'historyTags 2'!C329="ignore", "ignore", 'onchangeTags 2'!C329="ignore", "ignore", 'procTags 2'!C329="ignore", "ignore")</f>
        <v>ignore</v>
      </c>
      <c r="D329" s="1" t="str" cm="1">
        <f t="array" aca="1" ref="D329" ca="1">_xlfn.IFS('historyTags 2'!D329="have", "have", 'onchangeTags 2'!D329="have", "have", 'procTags 2'!D329="have", "have", 'historyTags 2'!D329="extra", "extra", 'onchangeTags 2'!D329="extra", "extra", 'procTags 2'!D329="extra", "extra", 'historyTags 2'!D329="missing", "missing", 'onchangeTags 2'!D329="missing", "missing", 'procTags 2'!D329="missing", "missing", 'historyTags 2'!D329="ignore", "ignore", 'onchangeTags 2'!D329="ignore", "ignore", 'procTags 2'!D329="ignore", "ignore")</f>
        <v>ignore</v>
      </c>
      <c r="E329" s="1" t="str" cm="1">
        <f t="array" aca="1" ref="E329" ca="1">_xlfn.IFS('historyTags 2'!E329="have", "have", 'onchangeTags 2'!E329="have", "have", 'procTags 2'!E329="have", "have", 'historyTags 2'!E329="extra", "extra", 'onchangeTags 2'!E329="extra", "extra", 'procTags 2'!E329="extra", "extra", 'historyTags 2'!E329="missing", "missing", 'onchangeTags 2'!E329="missing", "missing", 'procTags 2'!E329="missing", "missing", 'historyTags 2'!E329="ignore", "ignore", 'onchangeTags 2'!E329="ignore", "ignore", 'procTags 2'!E329="ignore", "ignore")</f>
        <v>ignore</v>
      </c>
      <c r="F329" s="1" t="str" cm="1">
        <f t="array" aca="1" ref="F329" ca="1">_xlfn.IFS('historyTags 2'!F329="have", "have", 'onchangeTags 2'!F329="have", "have", 'procTags 2'!F329="have", "have", 'historyTags 2'!F329="extra", "extra", 'onchangeTags 2'!F329="extra", "extra", 'procTags 2'!F329="extra", "extra", 'historyTags 2'!F329="missing", "missing", 'onchangeTags 2'!F329="missing", "missing", 'procTags 2'!F329="missing", "missing", 'historyTags 2'!F329="ignore", "ignore", 'onchangeTags 2'!F329="ignore", "ignore", 'procTags 2'!F329="ignore", "ignore")</f>
        <v>ignore</v>
      </c>
      <c r="G329" s="1" t="str" cm="1">
        <f t="array" aca="1" ref="G329" ca="1">_xlfn.IFS('historyTags 2'!G329="have", "have", 'onchangeTags 2'!G329="have", "have", 'procTags 2'!G329="have", "have", 'historyTags 2'!G329="extra", "extra", 'onchangeTags 2'!G329="extra", "extra", 'procTags 2'!G329="extra", "extra", 'historyTags 2'!G329="missing", "missing", 'onchangeTags 2'!G329="missing", "missing", 'procTags 2'!G329="missing", "missing", 'historyTags 2'!G329="ignore", "ignore", 'onchangeTags 2'!G329="ignore", "ignore", 'procTags 2'!G329="ignore", "ignore")</f>
        <v>ignore</v>
      </c>
      <c r="H329" s="1" t="str" cm="1">
        <f t="array" aca="1" ref="H329" ca="1">_xlfn.IFS('historyTags 2'!H329="have", "have", 'onchangeTags 2'!H329="have", "have", 'procTags 2'!H329="have", "have", 'historyTags 2'!H329="extra", "extra", 'onchangeTags 2'!H329="extra", "extra", 'procTags 2'!H329="extra", "extra", 'historyTags 2'!H329="missing", "missing", 'onchangeTags 2'!H329="missing", "missing", 'procTags 2'!H329="missing", "missing", 'historyTags 2'!H329="ignore", "ignore", 'onchangeTags 2'!H329="ignore", "ignore", 'procTags 2'!H329="ignore", "ignore")</f>
        <v>ignore</v>
      </c>
      <c r="I329" s="1" t="str" cm="1">
        <f t="array" aca="1" ref="I329" ca="1">_xlfn.IFS('historyTags 2'!I329="have", "have", 'onchangeTags 2'!I329="have", "have", 'procTags 2'!I329="have", "have", 'historyTags 2'!I329="extra", "extra", 'onchangeTags 2'!I329="extra", "extra", 'procTags 2'!I329="extra", "extra", 'historyTags 2'!I329="missing", "missing", 'onchangeTags 2'!I329="missing", "missing", 'procTags 2'!I329="missing", "missing", 'historyTags 2'!I329="ignore", "ignore", 'onchangeTags 2'!I329="ignore", "ignore", 'procTags 2'!I329="ignore", "ignore")</f>
        <v>ignore</v>
      </c>
      <c r="J329" s="1" t="str" cm="1">
        <f t="array" aca="1" ref="J329" ca="1">_xlfn.IFS('historyTags 2'!J329="have", "have", 'onchangeTags 2'!J329="have", "have", 'procTags 2'!J329="have", "have", 'historyTags 2'!J329="extra", "extra", 'onchangeTags 2'!J329="extra", "extra", 'procTags 2'!J329="extra", "extra", 'historyTags 2'!J329="missing", "missing", 'onchangeTags 2'!J329="missing", "missing", 'procTags 2'!J329="missing", "missing", 'historyTags 2'!J329="ignore", "ignore", 'onchangeTags 2'!J329="ignore", "ignore", 'procTags 2'!J329="ignore", "ignore")</f>
        <v>ignore</v>
      </c>
      <c r="K329" s="1" t="str" cm="1">
        <f t="array" aca="1" ref="K329" ca="1">_xlfn.IFS('historyTags 2'!K329="have", "have", 'onchangeTags 2'!K329="have", "have", 'procTags 2'!K329="have", "have", 'historyTags 2'!K329="extra", "extra", 'onchangeTags 2'!K329="extra", "extra", 'procTags 2'!K329="extra", "extra", 'historyTags 2'!K329="missing", "missing", 'onchangeTags 2'!K329="missing", "missing", 'procTags 2'!K329="missing", "missing", 'historyTags 2'!K329="ignore", "ignore", 'onchangeTags 2'!K329="ignore", "ignore", 'procTags 2'!K329="ignore", "ignore")</f>
        <v>ignore</v>
      </c>
      <c r="L329" s="1" t="str" cm="1">
        <f t="array" aca="1" ref="L329" ca="1">_xlfn.IFS('historyTags 2'!L329="have", "have", 'onchangeTags 2'!L329="have", "have", 'procTags 2'!L329="have", "have", 'historyTags 2'!L329="extra", "extra", 'onchangeTags 2'!L329="extra", "extra", 'procTags 2'!L329="extra", "extra", 'historyTags 2'!L329="missing", "missing", 'onchangeTags 2'!L329="missing", "missing", 'procTags 2'!L329="missing", "missing", 'historyTags 2'!L329="ignore", "ignore", 'onchangeTags 2'!L329="ignore", "ignore", 'procTags 2'!L329="ignore", "ignore")</f>
        <v>ignore</v>
      </c>
      <c r="M329" s="1" t="str" cm="1">
        <f t="array" aca="1" ref="M329" ca="1">_xlfn.IFS('historyTags 2'!M329="have", "have", 'onchangeTags 2'!M329="have", "have", 'procTags 2'!M329="have", "have", 'historyTags 2'!M329="extra", "extra", 'onchangeTags 2'!M329="extra", "extra", 'procTags 2'!M329="extra", "extra", 'historyTags 2'!M329="missing", "missing", 'onchangeTags 2'!M329="missing", "missing", 'procTags 2'!M329="missing", "missing", 'historyTags 2'!M329="ignore", "ignore", 'onchangeTags 2'!M329="ignore", "ignore", 'procTags 2'!M329="ignore", "ignore")</f>
        <v>ignore</v>
      </c>
      <c r="N329" s="1" t="str" cm="1">
        <f t="array" aca="1" ref="N329" ca="1">_xlfn.IFS('historyTags 2'!N329="have", "have", 'onchangeTags 2'!N329="have", "have", 'procTags 2'!N329="have", "have", 'historyTags 2'!N329="extra", "extra", 'onchangeTags 2'!N329="extra", "extra", 'procTags 2'!N329="extra", "extra", 'historyTags 2'!N329="missing", "missing", 'onchangeTags 2'!N329="missing", "missing", 'procTags 2'!N329="missing", "missing", 'historyTags 2'!N329="ignore", "ignore", 'onchangeTags 2'!N329="ignore", "ignore", 'procTags 2'!N329="ignore", "ignore")</f>
        <v>ignore</v>
      </c>
      <c r="O329" s="1" t="str" cm="1">
        <f t="array" aca="1" ref="O329" ca="1">_xlfn.IFS('historyTags 2'!O329="have", "have", 'onchangeTags 2'!O329="have", "have", 'procTags 2'!O329="have", "have", 'historyTags 2'!O329="extra", "extra", 'onchangeTags 2'!O329="extra", "extra", 'procTags 2'!O329="extra", "extra", 'historyTags 2'!O329="missing", "missing", 'onchangeTags 2'!O329="missing", "missing", 'procTags 2'!O329="missing", "missing", 'historyTags 2'!O329="ignore", "ignore", 'onchangeTags 2'!O329="ignore", "ignore", 'procTags 2'!O329="ignore", "ignore")</f>
        <v>ignore</v>
      </c>
      <c r="P329" s="1" t="str" cm="1">
        <f t="array" aca="1" ref="P329" ca="1">_xlfn.IFS('historyTags 2'!P329="have", "have", 'onchangeTags 2'!P329="have", "have", 'procTags 2'!P329="have", "have", 'historyTags 2'!P329="extra", "extra", 'onchangeTags 2'!P329="extra", "extra", 'procTags 2'!P329="extra", "extra", 'historyTags 2'!P329="missing", "missing", 'onchangeTags 2'!P329="missing", "missing", 'procTags 2'!P329="missing", "missing", 'historyTags 2'!P329="ignore", "ignore", 'onchangeTags 2'!P329="ignore", "ignore", 'procTags 2'!P329="ignore", "ignore")</f>
        <v>ignore</v>
      </c>
    </row>
    <row r="330" spans="1:16" x14ac:dyDescent="0.2">
      <c r="A330" s="1" t="str">
        <f ca="1">IFERROR(__xludf.DUMMYFUNCTION("""COMPUTED_VALUE"""),"tmp_asym\bit5")</f>
        <v>tmp_asym\bit5</v>
      </c>
      <c r="B330" s="1" t="str" cm="1">
        <f t="array" aca="1" ref="B330" ca="1">_xlfn.IFS('historyTags 2'!B330="have", "have", 'onchangeTags 2'!B330="have", "have", 'procTags 2'!B330="have", "have", 'historyTags 2'!B330="extra", "extra", 'onchangeTags 2'!B330="extra", "extra", 'procTags 2'!B330="extra", "extra", 'historyTags 2'!B330="missing", "missing", 'onchangeTags 2'!B330="missing", "missing", 'procTags 2'!B330="missing", "missing", 'historyTags 2'!B330="ignore", "ignore", 'onchangeTags 2'!B330="ignore", "ignore", 'procTags 2'!B330="ignore", "ignore")</f>
        <v>ignore</v>
      </c>
      <c r="C330" s="1" t="str" cm="1">
        <f t="array" aca="1" ref="C330" ca="1">_xlfn.IFS('historyTags 2'!C330="have", "have", 'onchangeTags 2'!C330="have", "have", 'procTags 2'!C330="have", "have", 'historyTags 2'!C330="extra", "extra", 'onchangeTags 2'!C330="extra", "extra", 'procTags 2'!C330="extra", "extra", 'historyTags 2'!C330="missing", "missing", 'onchangeTags 2'!C330="missing", "missing", 'procTags 2'!C330="missing", "missing", 'historyTags 2'!C330="ignore", "ignore", 'onchangeTags 2'!C330="ignore", "ignore", 'procTags 2'!C330="ignore", "ignore")</f>
        <v>ignore</v>
      </c>
      <c r="D330" s="1" t="str" cm="1">
        <f t="array" aca="1" ref="D330" ca="1">_xlfn.IFS('historyTags 2'!D330="have", "have", 'onchangeTags 2'!D330="have", "have", 'procTags 2'!D330="have", "have", 'historyTags 2'!D330="extra", "extra", 'onchangeTags 2'!D330="extra", "extra", 'procTags 2'!D330="extra", "extra", 'historyTags 2'!D330="missing", "missing", 'onchangeTags 2'!D330="missing", "missing", 'procTags 2'!D330="missing", "missing", 'historyTags 2'!D330="ignore", "ignore", 'onchangeTags 2'!D330="ignore", "ignore", 'procTags 2'!D330="ignore", "ignore")</f>
        <v>ignore</v>
      </c>
      <c r="E330" s="1" t="str" cm="1">
        <f t="array" aca="1" ref="E330" ca="1">_xlfn.IFS('historyTags 2'!E330="have", "have", 'onchangeTags 2'!E330="have", "have", 'procTags 2'!E330="have", "have", 'historyTags 2'!E330="extra", "extra", 'onchangeTags 2'!E330="extra", "extra", 'procTags 2'!E330="extra", "extra", 'historyTags 2'!E330="missing", "missing", 'onchangeTags 2'!E330="missing", "missing", 'procTags 2'!E330="missing", "missing", 'historyTags 2'!E330="ignore", "ignore", 'onchangeTags 2'!E330="ignore", "ignore", 'procTags 2'!E330="ignore", "ignore")</f>
        <v>ignore</v>
      </c>
      <c r="F330" s="1" t="str" cm="1">
        <f t="array" aca="1" ref="F330" ca="1">_xlfn.IFS('historyTags 2'!F330="have", "have", 'onchangeTags 2'!F330="have", "have", 'procTags 2'!F330="have", "have", 'historyTags 2'!F330="extra", "extra", 'onchangeTags 2'!F330="extra", "extra", 'procTags 2'!F330="extra", "extra", 'historyTags 2'!F330="missing", "missing", 'onchangeTags 2'!F330="missing", "missing", 'procTags 2'!F330="missing", "missing", 'historyTags 2'!F330="ignore", "ignore", 'onchangeTags 2'!F330="ignore", "ignore", 'procTags 2'!F330="ignore", "ignore")</f>
        <v>ignore</v>
      </c>
      <c r="G330" s="1" t="str" cm="1">
        <f t="array" aca="1" ref="G330" ca="1">_xlfn.IFS('historyTags 2'!G330="have", "have", 'onchangeTags 2'!G330="have", "have", 'procTags 2'!G330="have", "have", 'historyTags 2'!G330="extra", "extra", 'onchangeTags 2'!G330="extra", "extra", 'procTags 2'!G330="extra", "extra", 'historyTags 2'!G330="missing", "missing", 'onchangeTags 2'!G330="missing", "missing", 'procTags 2'!G330="missing", "missing", 'historyTags 2'!G330="ignore", "ignore", 'onchangeTags 2'!G330="ignore", "ignore", 'procTags 2'!G330="ignore", "ignore")</f>
        <v>ignore</v>
      </c>
      <c r="H330" s="1" t="str" cm="1">
        <f t="array" aca="1" ref="H330" ca="1">_xlfn.IFS('historyTags 2'!H330="have", "have", 'onchangeTags 2'!H330="have", "have", 'procTags 2'!H330="have", "have", 'historyTags 2'!H330="extra", "extra", 'onchangeTags 2'!H330="extra", "extra", 'procTags 2'!H330="extra", "extra", 'historyTags 2'!H330="missing", "missing", 'onchangeTags 2'!H330="missing", "missing", 'procTags 2'!H330="missing", "missing", 'historyTags 2'!H330="ignore", "ignore", 'onchangeTags 2'!H330="ignore", "ignore", 'procTags 2'!H330="ignore", "ignore")</f>
        <v>ignore</v>
      </c>
      <c r="I330" s="1" t="str" cm="1">
        <f t="array" aca="1" ref="I330" ca="1">_xlfn.IFS('historyTags 2'!I330="have", "have", 'onchangeTags 2'!I330="have", "have", 'procTags 2'!I330="have", "have", 'historyTags 2'!I330="extra", "extra", 'onchangeTags 2'!I330="extra", "extra", 'procTags 2'!I330="extra", "extra", 'historyTags 2'!I330="missing", "missing", 'onchangeTags 2'!I330="missing", "missing", 'procTags 2'!I330="missing", "missing", 'historyTags 2'!I330="ignore", "ignore", 'onchangeTags 2'!I330="ignore", "ignore", 'procTags 2'!I330="ignore", "ignore")</f>
        <v>ignore</v>
      </c>
      <c r="J330" s="1" t="str" cm="1">
        <f t="array" aca="1" ref="J330" ca="1">_xlfn.IFS('historyTags 2'!J330="have", "have", 'onchangeTags 2'!J330="have", "have", 'procTags 2'!J330="have", "have", 'historyTags 2'!J330="extra", "extra", 'onchangeTags 2'!J330="extra", "extra", 'procTags 2'!J330="extra", "extra", 'historyTags 2'!J330="missing", "missing", 'onchangeTags 2'!J330="missing", "missing", 'procTags 2'!J330="missing", "missing", 'historyTags 2'!J330="ignore", "ignore", 'onchangeTags 2'!J330="ignore", "ignore", 'procTags 2'!J330="ignore", "ignore")</f>
        <v>ignore</v>
      </c>
      <c r="K330" s="1" t="str" cm="1">
        <f t="array" aca="1" ref="K330" ca="1">_xlfn.IFS('historyTags 2'!K330="have", "have", 'onchangeTags 2'!K330="have", "have", 'procTags 2'!K330="have", "have", 'historyTags 2'!K330="extra", "extra", 'onchangeTags 2'!K330="extra", "extra", 'procTags 2'!K330="extra", "extra", 'historyTags 2'!K330="missing", "missing", 'onchangeTags 2'!K330="missing", "missing", 'procTags 2'!K330="missing", "missing", 'historyTags 2'!K330="ignore", "ignore", 'onchangeTags 2'!K330="ignore", "ignore", 'procTags 2'!K330="ignore", "ignore")</f>
        <v>ignore</v>
      </c>
      <c r="L330" s="1" t="str" cm="1">
        <f t="array" aca="1" ref="L330" ca="1">_xlfn.IFS('historyTags 2'!L330="have", "have", 'onchangeTags 2'!L330="have", "have", 'procTags 2'!L330="have", "have", 'historyTags 2'!L330="extra", "extra", 'onchangeTags 2'!L330="extra", "extra", 'procTags 2'!L330="extra", "extra", 'historyTags 2'!L330="missing", "missing", 'onchangeTags 2'!L330="missing", "missing", 'procTags 2'!L330="missing", "missing", 'historyTags 2'!L330="ignore", "ignore", 'onchangeTags 2'!L330="ignore", "ignore", 'procTags 2'!L330="ignore", "ignore")</f>
        <v>ignore</v>
      </c>
      <c r="M330" s="1" t="str" cm="1">
        <f t="array" aca="1" ref="M330" ca="1">_xlfn.IFS('historyTags 2'!M330="have", "have", 'onchangeTags 2'!M330="have", "have", 'procTags 2'!M330="have", "have", 'historyTags 2'!M330="extra", "extra", 'onchangeTags 2'!M330="extra", "extra", 'procTags 2'!M330="extra", "extra", 'historyTags 2'!M330="missing", "missing", 'onchangeTags 2'!M330="missing", "missing", 'procTags 2'!M330="missing", "missing", 'historyTags 2'!M330="ignore", "ignore", 'onchangeTags 2'!M330="ignore", "ignore", 'procTags 2'!M330="ignore", "ignore")</f>
        <v>ignore</v>
      </c>
      <c r="N330" s="1" t="str" cm="1">
        <f t="array" aca="1" ref="N330" ca="1">_xlfn.IFS('historyTags 2'!N330="have", "have", 'onchangeTags 2'!N330="have", "have", 'procTags 2'!N330="have", "have", 'historyTags 2'!N330="extra", "extra", 'onchangeTags 2'!N330="extra", "extra", 'procTags 2'!N330="extra", "extra", 'historyTags 2'!N330="missing", "missing", 'onchangeTags 2'!N330="missing", "missing", 'procTags 2'!N330="missing", "missing", 'historyTags 2'!N330="ignore", "ignore", 'onchangeTags 2'!N330="ignore", "ignore", 'procTags 2'!N330="ignore", "ignore")</f>
        <v>ignore</v>
      </c>
      <c r="O330" s="1" t="str" cm="1">
        <f t="array" aca="1" ref="O330" ca="1">_xlfn.IFS('historyTags 2'!O330="have", "have", 'onchangeTags 2'!O330="have", "have", 'procTags 2'!O330="have", "have", 'historyTags 2'!O330="extra", "extra", 'onchangeTags 2'!O330="extra", "extra", 'procTags 2'!O330="extra", "extra", 'historyTags 2'!O330="missing", "missing", 'onchangeTags 2'!O330="missing", "missing", 'procTags 2'!O330="missing", "missing", 'historyTags 2'!O330="ignore", "ignore", 'onchangeTags 2'!O330="ignore", "ignore", 'procTags 2'!O330="ignore", "ignore")</f>
        <v>ignore</v>
      </c>
      <c r="P330" s="1" t="str" cm="1">
        <f t="array" aca="1" ref="P330" ca="1">_xlfn.IFS('historyTags 2'!P330="have", "have", 'onchangeTags 2'!P330="have", "have", 'procTags 2'!P330="have", "have", 'historyTags 2'!P330="extra", "extra", 'onchangeTags 2'!P330="extra", "extra", 'procTags 2'!P330="extra", "extra", 'historyTags 2'!P330="missing", "missing", 'onchangeTags 2'!P330="missing", "missing", 'procTags 2'!P330="missing", "missing", 'historyTags 2'!P330="ignore", "ignore", 'onchangeTags 2'!P330="ignore", "ignore", 'procTags 2'!P330="ignore", "ignore")</f>
        <v>ignore</v>
      </c>
    </row>
    <row r="331" spans="1:16" x14ac:dyDescent="0.2">
      <c r="A331" s="1" t="str">
        <f ca="1">IFERROR(__xludf.DUMMYFUNCTION("""COMPUTED_VALUE"""),"tmp_asym\bit6")</f>
        <v>tmp_asym\bit6</v>
      </c>
      <c r="B331" s="1" t="str" cm="1">
        <f t="array" aca="1" ref="B331" ca="1">_xlfn.IFS('historyTags 2'!B331="have", "have", 'onchangeTags 2'!B331="have", "have", 'procTags 2'!B331="have", "have", 'historyTags 2'!B331="extra", "extra", 'onchangeTags 2'!B331="extra", "extra", 'procTags 2'!B331="extra", "extra", 'historyTags 2'!B331="missing", "missing", 'onchangeTags 2'!B331="missing", "missing", 'procTags 2'!B331="missing", "missing", 'historyTags 2'!B331="ignore", "ignore", 'onchangeTags 2'!B331="ignore", "ignore", 'procTags 2'!B331="ignore", "ignore")</f>
        <v>ignore</v>
      </c>
      <c r="C331" s="1" t="str" cm="1">
        <f t="array" aca="1" ref="C331" ca="1">_xlfn.IFS('historyTags 2'!C331="have", "have", 'onchangeTags 2'!C331="have", "have", 'procTags 2'!C331="have", "have", 'historyTags 2'!C331="extra", "extra", 'onchangeTags 2'!C331="extra", "extra", 'procTags 2'!C331="extra", "extra", 'historyTags 2'!C331="missing", "missing", 'onchangeTags 2'!C331="missing", "missing", 'procTags 2'!C331="missing", "missing", 'historyTags 2'!C331="ignore", "ignore", 'onchangeTags 2'!C331="ignore", "ignore", 'procTags 2'!C331="ignore", "ignore")</f>
        <v>ignore</v>
      </c>
      <c r="D331" s="1" t="str" cm="1">
        <f t="array" aca="1" ref="D331" ca="1">_xlfn.IFS('historyTags 2'!D331="have", "have", 'onchangeTags 2'!D331="have", "have", 'procTags 2'!D331="have", "have", 'historyTags 2'!D331="extra", "extra", 'onchangeTags 2'!D331="extra", "extra", 'procTags 2'!D331="extra", "extra", 'historyTags 2'!D331="missing", "missing", 'onchangeTags 2'!D331="missing", "missing", 'procTags 2'!D331="missing", "missing", 'historyTags 2'!D331="ignore", "ignore", 'onchangeTags 2'!D331="ignore", "ignore", 'procTags 2'!D331="ignore", "ignore")</f>
        <v>ignore</v>
      </c>
      <c r="E331" s="1" t="str" cm="1">
        <f t="array" aca="1" ref="E331" ca="1">_xlfn.IFS('historyTags 2'!E331="have", "have", 'onchangeTags 2'!E331="have", "have", 'procTags 2'!E331="have", "have", 'historyTags 2'!E331="extra", "extra", 'onchangeTags 2'!E331="extra", "extra", 'procTags 2'!E331="extra", "extra", 'historyTags 2'!E331="missing", "missing", 'onchangeTags 2'!E331="missing", "missing", 'procTags 2'!E331="missing", "missing", 'historyTags 2'!E331="ignore", "ignore", 'onchangeTags 2'!E331="ignore", "ignore", 'procTags 2'!E331="ignore", "ignore")</f>
        <v>ignore</v>
      </c>
      <c r="F331" s="1" t="str" cm="1">
        <f t="array" aca="1" ref="F331" ca="1">_xlfn.IFS('historyTags 2'!F331="have", "have", 'onchangeTags 2'!F331="have", "have", 'procTags 2'!F331="have", "have", 'historyTags 2'!F331="extra", "extra", 'onchangeTags 2'!F331="extra", "extra", 'procTags 2'!F331="extra", "extra", 'historyTags 2'!F331="missing", "missing", 'onchangeTags 2'!F331="missing", "missing", 'procTags 2'!F331="missing", "missing", 'historyTags 2'!F331="ignore", "ignore", 'onchangeTags 2'!F331="ignore", "ignore", 'procTags 2'!F331="ignore", "ignore")</f>
        <v>ignore</v>
      </c>
      <c r="G331" s="1" t="str" cm="1">
        <f t="array" aca="1" ref="G331" ca="1">_xlfn.IFS('historyTags 2'!G331="have", "have", 'onchangeTags 2'!G331="have", "have", 'procTags 2'!G331="have", "have", 'historyTags 2'!G331="extra", "extra", 'onchangeTags 2'!G331="extra", "extra", 'procTags 2'!G331="extra", "extra", 'historyTags 2'!G331="missing", "missing", 'onchangeTags 2'!G331="missing", "missing", 'procTags 2'!G331="missing", "missing", 'historyTags 2'!G331="ignore", "ignore", 'onchangeTags 2'!G331="ignore", "ignore", 'procTags 2'!G331="ignore", "ignore")</f>
        <v>ignore</v>
      </c>
      <c r="H331" s="1" t="str" cm="1">
        <f t="array" aca="1" ref="H331" ca="1">_xlfn.IFS('historyTags 2'!H331="have", "have", 'onchangeTags 2'!H331="have", "have", 'procTags 2'!H331="have", "have", 'historyTags 2'!H331="extra", "extra", 'onchangeTags 2'!H331="extra", "extra", 'procTags 2'!H331="extra", "extra", 'historyTags 2'!H331="missing", "missing", 'onchangeTags 2'!H331="missing", "missing", 'procTags 2'!H331="missing", "missing", 'historyTags 2'!H331="ignore", "ignore", 'onchangeTags 2'!H331="ignore", "ignore", 'procTags 2'!H331="ignore", "ignore")</f>
        <v>ignore</v>
      </c>
      <c r="I331" s="1" t="str" cm="1">
        <f t="array" aca="1" ref="I331" ca="1">_xlfn.IFS('historyTags 2'!I331="have", "have", 'onchangeTags 2'!I331="have", "have", 'procTags 2'!I331="have", "have", 'historyTags 2'!I331="extra", "extra", 'onchangeTags 2'!I331="extra", "extra", 'procTags 2'!I331="extra", "extra", 'historyTags 2'!I331="missing", "missing", 'onchangeTags 2'!I331="missing", "missing", 'procTags 2'!I331="missing", "missing", 'historyTags 2'!I331="ignore", "ignore", 'onchangeTags 2'!I331="ignore", "ignore", 'procTags 2'!I331="ignore", "ignore")</f>
        <v>ignore</v>
      </c>
      <c r="J331" s="1" t="str" cm="1">
        <f t="array" aca="1" ref="J331" ca="1">_xlfn.IFS('historyTags 2'!J331="have", "have", 'onchangeTags 2'!J331="have", "have", 'procTags 2'!J331="have", "have", 'historyTags 2'!J331="extra", "extra", 'onchangeTags 2'!J331="extra", "extra", 'procTags 2'!J331="extra", "extra", 'historyTags 2'!J331="missing", "missing", 'onchangeTags 2'!J331="missing", "missing", 'procTags 2'!J331="missing", "missing", 'historyTags 2'!J331="ignore", "ignore", 'onchangeTags 2'!J331="ignore", "ignore", 'procTags 2'!J331="ignore", "ignore")</f>
        <v>ignore</v>
      </c>
      <c r="K331" s="1" t="str" cm="1">
        <f t="array" aca="1" ref="K331" ca="1">_xlfn.IFS('historyTags 2'!K331="have", "have", 'onchangeTags 2'!K331="have", "have", 'procTags 2'!K331="have", "have", 'historyTags 2'!K331="extra", "extra", 'onchangeTags 2'!K331="extra", "extra", 'procTags 2'!K331="extra", "extra", 'historyTags 2'!K331="missing", "missing", 'onchangeTags 2'!K331="missing", "missing", 'procTags 2'!K331="missing", "missing", 'historyTags 2'!K331="ignore", "ignore", 'onchangeTags 2'!K331="ignore", "ignore", 'procTags 2'!K331="ignore", "ignore")</f>
        <v>ignore</v>
      </c>
      <c r="L331" s="1" t="str" cm="1">
        <f t="array" aca="1" ref="L331" ca="1">_xlfn.IFS('historyTags 2'!L331="have", "have", 'onchangeTags 2'!L331="have", "have", 'procTags 2'!L331="have", "have", 'historyTags 2'!L331="extra", "extra", 'onchangeTags 2'!L331="extra", "extra", 'procTags 2'!L331="extra", "extra", 'historyTags 2'!L331="missing", "missing", 'onchangeTags 2'!L331="missing", "missing", 'procTags 2'!L331="missing", "missing", 'historyTags 2'!L331="ignore", "ignore", 'onchangeTags 2'!L331="ignore", "ignore", 'procTags 2'!L331="ignore", "ignore")</f>
        <v>ignore</v>
      </c>
      <c r="M331" s="1" t="str" cm="1">
        <f t="array" aca="1" ref="M331" ca="1">_xlfn.IFS('historyTags 2'!M331="have", "have", 'onchangeTags 2'!M331="have", "have", 'procTags 2'!M331="have", "have", 'historyTags 2'!M331="extra", "extra", 'onchangeTags 2'!M331="extra", "extra", 'procTags 2'!M331="extra", "extra", 'historyTags 2'!M331="missing", "missing", 'onchangeTags 2'!M331="missing", "missing", 'procTags 2'!M331="missing", "missing", 'historyTags 2'!M331="ignore", "ignore", 'onchangeTags 2'!M331="ignore", "ignore", 'procTags 2'!M331="ignore", "ignore")</f>
        <v>ignore</v>
      </c>
      <c r="N331" s="1" t="str" cm="1">
        <f t="array" aca="1" ref="N331" ca="1">_xlfn.IFS('historyTags 2'!N331="have", "have", 'onchangeTags 2'!N331="have", "have", 'procTags 2'!N331="have", "have", 'historyTags 2'!N331="extra", "extra", 'onchangeTags 2'!N331="extra", "extra", 'procTags 2'!N331="extra", "extra", 'historyTags 2'!N331="missing", "missing", 'onchangeTags 2'!N331="missing", "missing", 'procTags 2'!N331="missing", "missing", 'historyTags 2'!N331="ignore", "ignore", 'onchangeTags 2'!N331="ignore", "ignore", 'procTags 2'!N331="ignore", "ignore")</f>
        <v>ignore</v>
      </c>
      <c r="O331" s="1" t="str" cm="1">
        <f t="array" aca="1" ref="O331" ca="1">_xlfn.IFS('historyTags 2'!O331="have", "have", 'onchangeTags 2'!O331="have", "have", 'procTags 2'!O331="have", "have", 'historyTags 2'!O331="extra", "extra", 'onchangeTags 2'!O331="extra", "extra", 'procTags 2'!O331="extra", "extra", 'historyTags 2'!O331="missing", "missing", 'onchangeTags 2'!O331="missing", "missing", 'procTags 2'!O331="missing", "missing", 'historyTags 2'!O331="ignore", "ignore", 'onchangeTags 2'!O331="ignore", "ignore", 'procTags 2'!O331="ignore", "ignore")</f>
        <v>ignore</v>
      </c>
      <c r="P331" s="1" t="str" cm="1">
        <f t="array" aca="1" ref="P331" ca="1">_xlfn.IFS('historyTags 2'!P331="have", "have", 'onchangeTags 2'!P331="have", "have", 'procTags 2'!P331="have", "have", 'historyTags 2'!P331="extra", "extra", 'onchangeTags 2'!P331="extra", "extra", 'procTags 2'!P331="extra", "extra", 'historyTags 2'!P331="missing", "missing", 'onchangeTags 2'!P331="missing", "missing", 'procTags 2'!P331="missing", "missing", 'historyTags 2'!P331="ignore", "ignore", 'onchangeTags 2'!P331="ignore", "ignore", 'procTags 2'!P331="ignore", "ignore")</f>
        <v>ignore</v>
      </c>
    </row>
    <row r="332" spans="1:16" x14ac:dyDescent="0.2">
      <c r="A332" s="1" t="str">
        <f ca="1">IFERROR(__xludf.DUMMYFUNCTION("""COMPUTED_VALUE"""),"tmp_asym\bit7")</f>
        <v>tmp_asym\bit7</v>
      </c>
      <c r="B332" s="1" t="str" cm="1">
        <f t="array" aca="1" ref="B332" ca="1">_xlfn.IFS('historyTags 2'!B332="have", "have", 'onchangeTags 2'!B332="have", "have", 'procTags 2'!B332="have", "have", 'historyTags 2'!B332="extra", "extra", 'onchangeTags 2'!B332="extra", "extra", 'procTags 2'!B332="extra", "extra", 'historyTags 2'!B332="missing", "missing", 'onchangeTags 2'!B332="missing", "missing", 'procTags 2'!B332="missing", "missing", 'historyTags 2'!B332="ignore", "ignore", 'onchangeTags 2'!B332="ignore", "ignore", 'procTags 2'!B332="ignore", "ignore")</f>
        <v>ignore</v>
      </c>
      <c r="C332" s="1" t="str" cm="1">
        <f t="array" aca="1" ref="C332" ca="1">_xlfn.IFS('historyTags 2'!C332="have", "have", 'onchangeTags 2'!C332="have", "have", 'procTags 2'!C332="have", "have", 'historyTags 2'!C332="extra", "extra", 'onchangeTags 2'!C332="extra", "extra", 'procTags 2'!C332="extra", "extra", 'historyTags 2'!C332="missing", "missing", 'onchangeTags 2'!C332="missing", "missing", 'procTags 2'!C332="missing", "missing", 'historyTags 2'!C332="ignore", "ignore", 'onchangeTags 2'!C332="ignore", "ignore", 'procTags 2'!C332="ignore", "ignore")</f>
        <v>ignore</v>
      </c>
      <c r="D332" s="1" t="str" cm="1">
        <f t="array" aca="1" ref="D332" ca="1">_xlfn.IFS('historyTags 2'!D332="have", "have", 'onchangeTags 2'!D332="have", "have", 'procTags 2'!D332="have", "have", 'historyTags 2'!D332="extra", "extra", 'onchangeTags 2'!D332="extra", "extra", 'procTags 2'!D332="extra", "extra", 'historyTags 2'!D332="missing", "missing", 'onchangeTags 2'!D332="missing", "missing", 'procTags 2'!D332="missing", "missing", 'historyTags 2'!D332="ignore", "ignore", 'onchangeTags 2'!D332="ignore", "ignore", 'procTags 2'!D332="ignore", "ignore")</f>
        <v>ignore</v>
      </c>
      <c r="E332" s="1" t="str" cm="1">
        <f t="array" aca="1" ref="E332" ca="1">_xlfn.IFS('historyTags 2'!E332="have", "have", 'onchangeTags 2'!E332="have", "have", 'procTags 2'!E332="have", "have", 'historyTags 2'!E332="extra", "extra", 'onchangeTags 2'!E332="extra", "extra", 'procTags 2'!E332="extra", "extra", 'historyTags 2'!E332="missing", "missing", 'onchangeTags 2'!E332="missing", "missing", 'procTags 2'!E332="missing", "missing", 'historyTags 2'!E332="ignore", "ignore", 'onchangeTags 2'!E332="ignore", "ignore", 'procTags 2'!E332="ignore", "ignore")</f>
        <v>ignore</v>
      </c>
      <c r="F332" s="1" t="str" cm="1">
        <f t="array" aca="1" ref="F332" ca="1">_xlfn.IFS('historyTags 2'!F332="have", "have", 'onchangeTags 2'!F332="have", "have", 'procTags 2'!F332="have", "have", 'historyTags 2'!F332="extra", "extra", 'onchangeTags 2'!F332="extra", "extra", 'procTags 2'!F332="extra", "extra", 'historyTags 2'!F332="missing", "missing", 'onchangeTags 2'!F332="missing", "missing", 'procTags 2'!F332="missing", "missing", 'historyTags 2'!F332="ignore", "ignore", 'onchangeTags 2'!F332="ignore", "ignore", 'procTags 2'!F332="ignore", "ignore")</f>
        <v>ignore</v>
      </c>
      <c r="G332" s="1" t="str" cm="1">
        <f t="array" aca="1" ref="G332" ca="1">_xlfn.IFS('historyTags 2'!G332="have", "have", 'onchangeTags 2'!G332="have", "have", 'procTags 2'!G332="have", "have", 'historyTags 2'!G332="extra", "extra", 'onchangeTags 2'!G332="extra", "extra", 'procTags 2'!G332="extra", "extra", 'historyTags 2'!G332="missing", "missing", 'onchangeTags 2'!G332="missing", "missing", 'procTags 2'!G332="missing", "missing", 'historyTags 2'!G332="ignore", "ignore", 'onchangeTags 2'!G332="ignore", "ignore", 'procTags 2'!G332="ignore", "ignore")</f>
        <v>ignore</v>
      </c>
      <c r="H332" s="1" t="str" cm="1">
        <f t="array" aca="1" ref="H332" ca="1">_xlfn.IFS('historyTags 2'!H332="have", "have", 'onchangeTags 2'!H332="have", "have", 'procTags 2'!H332="have", "have", 'historyTags 2'!H332="extra", "extra", 'onchangeTags 2'!H332="extra", "extra", 'procTags 2'!H332="extra", "extra", 'historyTags 2'!H332="missing", "missing", 'onchangeTags 2'!H332="missing", "missing", 'procTags 2'!H332="missing", "missing", 'historyTags 2'!H332="ignore", "ignore", 'onchangeTags 2'!H332="ignore", "ignore", 'procTags 2'!H332="ignore", "ignore")</f>
        <v>ignore</v>
      </c>
      <c r="I332" s="1" t="str" cm="1">
        <f t="array" aca="1" ref="I332" ca="1">_xlfn.IFS('historyTags 2'!I332="have", "have", 'onchangeTags 2'!I332="have", "have", 'procTags 2'!I332="have", "have", 'historyTags 2'!I332="extra", "extra", 'onchangeTags 2'!I332="extra", "extra", 'procTags 2'!I332="extra", "extra", 'historyTags 2'!I332="missing", "missing", 'onchangeTags 2'!I332="missing", "missing", 'procTags 2'!I332="missing", "missing", 'historyTags 2'!I332="ignore", "ignore", 'onchangeTags 2'!I332="ignore", "ignore", 'procTags 2'!I332="ignore", "ignore")</f>
        <v>ignore</v>
      </c>
      <c r="J332" s="1" t="str" cm="1">
        <f t="array" aca="1" ref="J332" ca="1">_xlfn.IFS('historyTags 2'!J332="have", "have", 'onchangeTags 2'!J332="have", "have", 'procTags 2'!J332="have", "have", 'historyTags 2'!J332="extra", "extra", 'onchangeTags 2'!J332="extra", "extra", 'procTags 2'!J332="extra", "extra", 'historyTags 2'!J332="missing", "missing", 'onchangeTags 2'!J332="missing", "missing", 'procTags 2'!J332="missing", "missing", 'historyTags 2'!J332="ignore", "ignore", 'onchangeTags 2'!J332="ignore", "ignore", 'procTags 2'!J332="ignore", "ignore")</f>
        <v>ignore</v>
      </c>
      <c r="K332" s="1" t="str" cm="1">
        <f t="array" aca="1" ref="K332" ca="1">_xlfn.IFS('historyTags 2'!K332="have", "have", 'onchangeTags 2'!K332="have", "have", 'procTags 2'!K332="have", "have", 'historyTags 2'!K332="extra", "extra", 'onchangeTags 2'!K332="extra", "extra", 'procTags 2'!K332="extra", "extra", 'historyTags 2'!K332="missing", "missing", 'onchangeTags 2'!K332="missing", "missing", 'procTags 2'!K332="missing", "missing", 'historyTags 2'!K332="ignore", "ignore", 'onchangeTags 2'!K332="ignore", "ignore", 'procTags 2'!K332="ignore", "ignore")</f>
        <v>ignore</v>
      </c>
      <c r="L332" s="1" t="str" cm="1">
        <f t="array" aca="1" ref="L332" ca="1">_xlfn.IFS('historyTags 2'!L332="have", "have", 'onchangeTags 2'!L332="have", "have", 'procTags 2'!L332="have", "have", 'historyTags 2'!L332="extra", "extra", 'onchangeTags 2'!L332="extra", "extra", 'procTags 2'!L332="extra", "extra", 'historyTags 2'!L332="missing", "missing", 'onchangeTags 2'!L332="missing", "missing", 'procTags 2'!L332="missing", "missing", 'historyTags 2'!L332="ignore", "ignore", 'onchangeTags 2'!L332="ignore", "ignore", 'procTags 2'!L332="ignore", "ignore")</f>
        <v>ignore</v>
      </c>
      <c r="M332" s="1" t="str" cm="1">
        <f t="array" aca="1" ref="M332" ca="1">_xlfn.IFS('historyTags 2'!M332="have", "have", 'onchangeTags 2'!M332="have", "have", 'procTags 2'!M332="have", "have", 'historyTags 2'!M332="extra", "extra", 'onchangeTags 2'!M332="extra", "extra", 'procTags 2'!M332="extra", "extra", 'historyTags 2'!M332="missing", "missing", 'onchangeTags 2'!M332="missing", "missing", 'procTags 2'!M332="missing", "missing", 'historyTags 2'!M332="ignore", "ignore", 'onchangeTags 2'!M332="ignore", "ignore", 'procTags 2'!M332="ignore", "ignore")</f>
        <v>ignore</v>
      </c>
      <c r="N332" s="1" t="str" cm="1">
        <f t="array" aca="1" ref="N332" ca="1">_xlfn.IFS('historyTags 2'!N332="have", "have", 'onchangeTags 2'!N332="have", "have", 'procTags 2'!N332="have", "have", 'historyTags 2'!N332="extra", "extra", 'onchangeTags 2'!N332="extra", "extra", 'procTags 2'!N332="extra", "extra", 'historyTags 2'!N332="missing", "missing", 'onchangeTags 2'!N332="missing", "missing", 'procTags 2'!N332="missing", "missing", 'historyTags 2'!N332="ignore", "ignore", 'onchangeTags 2'!N332="ignore", "ignore", 'procTags 2'!N332="ignore", "ignore")</f>
        <v>ignore</v>
      </c>
      <c r="O332" s="1" t="str" cm="1">
        <f t="array" aca="1" ref="O332" ca="1">_xlfn.IFS('historyTags 2'!O332="have", "have", 'onchangeTags 2'!O332="have", "have", 'procTags 2'!O332="have", "have", 'historyTags 2'!O332="extra", "extra", 'onchangeTags 2'!O332="extra", "extra", 'procTags 2'!O332="extra", "extra", 'historyTags 2'!O332="missing", "missing", 'onchangeTags 2'!O332="missing", "missing", 'procTags 2'!O332="missing", "missing", 'historyTags 2'!O332="ignore", "ignore", 'onchangeTags 2'!O332="ignore", "ignore", 'procTags 2'!O332="ignore", "ignore")</f>
        <v>ignore</v>
      </c>
      <c r="P332" s="1" t="str" cm="1">
        <f t="array" aca="1" ref="P332" ca="1">_xlfn.IFS('historyTags 2'!P332="have", "have", 'onchangeTags 2'!P332="have", "have", 'procTags 2'!P332="have", "have", 'historyTags 2'!P332="extra", "extra", 'onchangeTags 2'!P332="extra", "extra", 'procTags 2'!P332="extra", "extra", 'historyTags 2'!P332="missing", "missing", 'onchangeTags 2'!P332="missing", "missing", 'procTags 2'!P332="missing", "missing", 'historyTags 2'!P332="ignore", "ignore", 'onchangeTags 2'!P332="ignore", "ignore", 'procTags 2'!P332="ignore", "ignore")</f>
        <v>ignore</v>
      </c>
    </row>
    <row r="333" spans="1:16" x14ac:dyDescent="0.2">
      <c r="A333" s="1" t="str">
        <f ca="1">IFERROR(__xludf.DUMMYFUNCTION("""COMPUTED_VALUE"""),"tmp_asym\bit8")</f>
        <v>tmp_asym\bit8</v>
      </c>
      <c r="B333" s="1" t="str" cm="1">
        <f t="array" aca="1" ref="B333" ca="1">_xlfn.IFS('historyTags 2'!B333="have", "have", 'onchangeTags 2'!B333="have", "have", 'procTags 2'!B333="have", "have", 'historyTags 2'!B333="extra", "extra", 'onchangeTags 2'!B333="extra", "extra", 'procTags 2'!B333="extra", "extra", 'historyTags 2'!B333="missing", "missing", 'onchangeTags 2'!B333="missing", "missing", 'procTags 2'!B333="missing", "missing", 'historyTags 2'!B333="ignore", "ignore", 'onchangeTags 2'!B333="ignore", "ignore", 'procTags 2'!B333="ignore", "ignore")</f>
        <v>ignore</v>
      </c>
      <c r="C333" s="1" t="str" cm="1">
        <f t="array" aca="1" ref="C333" ca="1">_xlfn.IFS('historyTags 2'!C333="have", "have", 'onchangeTags 2'!C333="have", "have", 'procTags 2'!C333="have", "have", 'historyTags 2'!C333="extra", "extra", 'onchangeTags 2'!C333="extra", "extra", 'procTags 2'!C333="extra", "extra", 'historyTags 2'!C333="missing", "missing", 'onchangeTags 2'!C333="missing", "missing", 'procTags 2'!C333="missing", "missing", 'historyTags 2'!C333="ignore", "ignore", 'onchangeTags 2'!C333="ignore", "ignore", 'procTags 2'!C333="ignore", "ignore")</f>
        <v>ignore</v>
      </c>
      <c r="D333" s="1" t="str" cm="1">
        <f t="array" aca="1" ref="D333" ca="1">_xlfn.IFS('historyTags 2'!D333="have", "have", 'onchangeTags 2'!D333="have", "have", 'procTags 2'!D333="have", "have", 'historyTags 2'!D333="extra", "extra", 'onchangeTags 2'!D333="extra", "extra", 'procTags 2'!D333="extra", "extra", 'historyTags 2'!D333="missing", "missing", 'onchangeTags 2'!D333="missing", "missing", 'procTags 2'!D333="missing", "missing", 'historyTags 2'!D333="ignore", "ignore", 'onchangeTags 2'!D333="ignore", "ignore", 'procTags 2'!D333="ignore", "ignore")</f>
        <v>ignore</v>
      </c>
      <c r="E333" s="1" t="str" cm="1">
        <f t="array" aca="1" ref="E333" ca="1">_xlfn.IFS('historyTags 2'!E333="have", "have", 'onchangeTags 2'!E333="have", "have", 'procTags 2'!E333="have", "have", 'historyTags 2'!E333="extra", "extra", 'onchangeTags 2'!E333="extra", "extra", 'procTags 2'!E333="extra", "extra", 'historyTags 2'!E333="missing", "missing", 'onchangeTags 2'!E333="missing", "missing", 'procTags 2'!E333="missing", "missing", 'historyTags 2'!E333="ignore", "ignore", 'onchangeTags 2'!E333="ignore", "ignore", 'procTags 2'!E333="ignore", "ignore")</f>
        <v>ignore</v>
      </c>
      <c r="F333" s="1" t="str" cm="1">
        <f t="array" aca="1" ref="F333" ca="1">_xlfn.IFS('historyTags 2'!F333="have", "have", 'onchangeTags 2'!F333="have", "have", 'procTags 2'!F333="have", "have", 'historyTags 2'!F333="extra", "extra", 'onchangeTags 2'!F333="extra", "extra", 'procTags 2'!F333="extra", "extra", 'historyTags 2'!F333="missing", "missing", 'onchangeTags 2'!F333="missing", "missing", 'procTags 2'!F333="missing", "missing", 'historyTags 2'!F333="ignore", "ignore", 'onchangeTags 2'!F333="ignore", "ignore", 'procTags 2'!F333="ignore", "ignore")</f>
        <v>ignore</v>
      </c>
      <c r="G333" s="1" t="str" cm="1">
        <f t="array" aca="1" ref="G333" ca="1">_xlfn.IFS('historyTags 2'!G333="have", "have", 'onchangeTags 2'!G333="have", "have", 'procTags 2'!G333="have", "have", 'historyTags 2'!G333="extra", "extra", 'onchangeTags 2'!G333="extra", "extra", 'procTags 2'!G333="extra", "extra", 'historyTags 2'!G333="missing", "missing", 'onchangeTags 2'!G333="missing", "missing", 'procTags 2'!G333="missing", "missing", 'historyTags 2'!G333="ignore", "ignore", 'onchangeTags 2'!G333="ignore", "ignore", 'procTags 2'!G333="ignore", "ignore")</f>
        <v>ignore</v>
      </c>
      <c r="H333" s="1" t="str" cm="1">
        <f t="array" aca="1" ref="H333" ca="1">_xlfn.IFS('historyTags 2'!H333="have", "have", 'onchangeTags 2'!H333="have", "have", 'procTags 2'!H333="have", "have", 'historyTags 2'!H333="extra", "extra", 'onchangeTags 2'!H333="extra", "extra", 'procTags 2'!H333="extra", "extra", 'historyTags 2'!H333="missing", "missing", 'onchangeTags 2'!H333="missing", "missing", 'procTags 2'!H333="missing", "missing", 'historyTags 2'!H333="ignore", "ignore", 'onchangeTags 2'!H333="ignore", "ignore", 'procTags 2'!H333="ignore", "ignore")</f>
        <v>ignore</v>
      </c>
      <c r="I333" s="1" t="str" cm="1">
        <f t="array" aca="1" ref="I333" ca="1">_xlfn.IFS('historyTags 2'!I333="have", "have", 'onchangeTags 2'!I333="have", "have", 'procTags 2'!I333="have", "have", 'historyTags 2'!I333="extra", "extra", 'onchangeTags 2'!I333="extra", "extra", 'procTags 2'!I333="extra", "extra", 'historyTags 2'!I333="missing", "missing", 'onchangeTags 2'!I333="missing", "missing", 'procTags 2'!I333="missing", "missing", 'historyTags 2'!I333="ignore", "ignore", 'onchangeTags 2'!I333="ignore", "ignore", 'procTags 2'!I333="ignore", "ignore")</f>
        <v>ignore</v>
      </c>
      <c r="J333" s="1" t="str" cm="1">
        <f t="array" aca="1" ref="J333" ca="1">_xlfn.IFS('historyTags 2'!J333="have", "have", 'onchangeTags 2'!J333="have", "have", 'procTags 2'!J333="have", "have", 'historyTags 2'!J333="extra", "extra", 'onchangeTags 2'!J333="extra", "extra", 'procTags 2'!J333="extra", "extra", 'historyTags 2'!J333="missing", "missing", 'onchangeTags 2'!J333="missing", "missing", 'procTags 2'!J333="missing", "missing", 'historyTags 2'!J333="ignore", "ignore", 'onchangeTags 2'!J333="ignore", "ignore", 'procTags 2'!J333="ignore", "ignore")</f>
        <v>ignore</v>
      </c>
      <c r="K333" s="1" t="str" cm="1">
        <f t="array" aca="1" ref="K333" ca="1">_xlfn.IFS('historyTags 2'!K333="have", "have", 'onchangeTags 2'!K333="have", "have", 'procTags 2'!K333="have", "have", 'historyTags 2'!K333="extra", "extra", 'onchangeTags 2'!K333="extra", "extra", 'procTags 2'!K333="extra", "extra", 'historyTags 2'!K333="missing", "missing", 'onchangeTags 2'!K333="missing", "missing", 'procTags 2'!K333="missing", "missing", 'historyTags 2'!K333="ignore", "ignore", 'onchangeTags 2'!K333="ignore", "ignore", 'procTags 2'!K333="ignore", "ignore")</f>
        <v>ignore</v>
      </c>
      <c r="L333" s="1" t="str" cm="1">
        <f t="array" aca="1" ref="L333" ca="1">_xlfn.IFS('historyTags 2'!L333="have", "have", 'onchangeTags 2'!L333="have", "have", 'procTags 2'!L333="have", "have", 'historyTags 2'!L333="extra", "extra", 'onchangeTags 2'!L333="extra", "extra", 'procTags 2'!L333="extra", "extra", 'historyTags 2'!L333="missing", "missing", 'onchangeTags 2'!L333="missing", "missing", 'procTags 2'!L333="missing", "missing", 'historyTags 2'!L333="ignore", "ignore", 'onchangeTags 2'!L333="ignore", "ignore", 'procTags 2'!L333="ignore", "ignore")</f>
        <v>ignore</v>
      </c>
      <c r="M333" s="1" t="str" cm="1">
        <f t="array" aca="1" ref="M333" ca="1">_xlfn.IFS('historyTags 2'!M333="have", "have", 'onchangeTags 2'!M333="have", "have", 'procTags 2'!M333="have", "have", 'historyTags 2'!M333="extra", "extra", 'onchangeTags 2'!M333="extra", "extra", 'procTags 2'!M333="extra", "extra", 'historyTags 2'!M333="missing", "missing", 'onchangeTags 2'!M333="missing", "missing", 'procTags 2'!M333="missing", "missing", 'historyTags 2'!M333="ignore", "ignore", 'onchangeTags 2'!M333="ignore", "ignore", 'procTags 2'!M333="ignore", "ignore")</f>
        <v>ignore</v>
      </c>
      <c r="N333" s="1" t="str" cm="1">
        <f t="array" aca="1" ref="N333" ca="1">_xlfn.IFS('historyTags 2'!N333="have", "have", 'onchangeTags 2'!N333="have", "have", 'procTags 2'!N333="have", "have", 'historyTags 2'!N333="extra", "extra", 'onchangeTags 2'!N333="extra", "extra", 'procTags 2'!N333="extra", "extra", 'historyTags 2'!N333="missing", "missing", 'onchangeTags 2'!N333="missing", "missing", 'procTags 2'!N333="missing", "missing", 'historyTags 2'!N333="ignore", "ignore", 'onchangeTags 2'!N333="ignore", "ignore", 'procTags 2'!N333="ignore", "ignore")</f>
        <v>ignore</v>
      </c>
      <c r="O333" s="1" t="str" cm="1">
        <f t="array" aca="1" ref="O333" ca="1">_xlfn.IFS('historyTags 2'!O333="have", "have", 'onchangeTags 2'!O333="have", "have", 'procTags 2'!O333="have", "have", 'historyTags 2'!O333="extra", "extra", 'onchangeTags 2'!O333="extra", "extra", 'procTags 2'!O333="extra", "extra", 'historyTags 2'!O333="missing", "missing", 'onchangeTags 2'!O333="missing", "missing", 'procTags 2'!O333="missing", "missing", 'historyTags 2'!O333="ignore", "ignore", 'onchangeTags 2'!O333="ignore", "ignore", 'procTags 2'!O333="ignore", "ignore")</f>
        <v>ignore</v>
      </c>
      <c r="P333" s="1" t="str" cm="1">
        <f t="array" aca="1" ref="P333" ca="1">_xlfn.IFS('historyTags 2'!P333="have", "have", 'onchangeTags 2'!P333="have", "have", 'procTags 2'!P333="have", "have", 'historyTags 2'!P333="extra", "extra", 'onchangeTags 2'!P333="extra", "extra", 'procTags 2'!P333="extra", "extra", 'historyTags 2'!P333="missing", "missing", 'onchangeTags 2'!P333="missing", "missing", 'procTags 2'!P333="missing", "missing", 'historyTags 2'!P333="ignore", "ignore", 'onchangeTags 2'!P333="ignore", "ignore", 'procTags 2'!P333="ignore", "ignore")</f>
        <v>ignore</v>
      </c>
    </row>
    <row r="334" spans="1:16" x14ac:dyDescent="0.2">
      <c r="A334" s="1" t="str">
        <f ca="1">IFERROR(__xludf.DUMMYFUNCTION("""COMPUTED_VALUE"""),"tmp_asym\bit9")</f>
        <v>tmp_asym\bit9</v>
      </c>
      <c r="B334" s="1" t="str" cm="1">
        <f t="array" aca="1" ref="B334" ca="1">_xlfn.IFS('historyTags 2'!B334="have", "have", 'onchangeTags 2'!B334="have", "have", 'procTags 2'!B334="have", "have", 'historyTags 2'!B334="extra", "extra", 'onchangeTags 2'!B334="extra", "extra", 'procTags 2'!B334="extra", "extra", 'historyTags 2'!B334="missing", "missing", 'onchangeTags 2'!B334="missing", "missing", 'procTags 2'!B334="missing", "missing", 'historyTags 2'!B334="ignore", "ignore", 'onchangeTags 2'!B334="ignore", "ignore", 'procTags 2'!B334="ignore", "ignore")</f>
        <v>ignore</v>
      </c>
      <c r="C334" s="1" t="str" cm="1">
        <f t="array" aca="1" ref="C334" ca="1">_xlfn.IFS('historyTags 2'!C334="have", "have", 'onchangeTags 2'!C334="have", "have", 'procTags 2'!C334="have", "have", 'historyTags 2'!C334="extra", "extra", 'onchangeTags 2'!C334="extra", "extra", 'procTags 2'!C334="extra", "extra", 'historyTags 2'!C334="missing", "missing", 'onchangeTags 2'!C334="missing", "missing", 'procTags 2'!C334="missing", "missing", 'historyTags 2'!C334="ignore", "ignore", 'onchangeTags 2'!C334="ignore", "ignore", 'procTags 2'!C334="ignore", "ignore")</f>
        <v>ignore</v>
      </c>
      <c r="D334" s="1" t="str" cm="1">
        <f t="array" aca="1" ref="D334" ca="1">_xlfn.IFS('historyTags 2'!D334="have", "have", 'onchangeTags 2'!D334="have", "have", 'procTags 2'!D334="have", "have", 'historyTags 2'!D334="extra", "extra", 'onchangeTags 2'!D334="extra", "extra", 'procTags 2'!D334="extra", "extra", 'historyTags 2'!D334="missing", "missing", 'onchangeTags 2'!D334="missing", "missing", 'procTags 2'!D334="missing", "missing", 'historyTags 2'!D334="ignore", "ignore", 'onchangeTags 2'!D334="ignore", "ignore", 'procTags 2'!D334="ignore", "ignore")</f>
        <v>ignore</v>
      </c>
      <c r="E334" s="1" t="str" cm="1">
        <f t="array" aca="1" ref="E334" ca="1">_xlfn.IFS('historyTags 2'!E334="have", "have", 'onchangeTags 2'!E334="have", "have", 'procTags 2'!E334="have", "have", 'historyTags 2'!E334="extra", "extra", 'onchangeTags 2'!E334="extra", "extra", 'procTags 2'!E334="extra", "extra", 'historyTags 2'!E334="missing", "missing", 'onchangeTags 2'!E334="missing", "missing", 'procTags 2'!E334="missing", "missing", 'historyTags 2'!E334="ignore", "ignore", 'onchangeTags 2'!E334="ignore", "ignore", 'procTags 2'!E334="ignore", "ignore")</f>
        <v>ignore</v>
      </c>
      <c r="F334" s="1" t="str" cm="1">
        <f t="array" aca="1" ref="F334" ca="1">_xlfn.IFS('historyTags 2'!F334="have", "have", 'onchangeTags 2'!F334="have", "have", 'procTags 2'!F334="have", "have", 'historyTags 2'!F334="extra", "extra", 'onchangeTags 2'!F334="extra", "extra", 'procTags 2'!F334="extra", "extra", 'historyTags 2'!F334="missing", "missing", 'onchangeTags 2'!F334="missing", "missing", 'procTags 2'!F334="missing", "missing", 'historyTags 2'!F334="ignore", "ignore", 'onchangeTags 2'!F334="ignore", "ignore", 'procTags 2'!F334="ignore", "ignore")</f>
        <v>ignore</v>
      </c>
      <c r="G334" s="1" t="str" cm="1">
        <f t="array" aca="1" ref="G334" ca="1">_xlfn.IFS('historyTags 2'!G334="have", "have", 'onchangeTags 2'!G334="have", "have", 'procTags 2'!G334="have", "have", 'historyTags 2'!G334="extra", "extra", 'onchangeTags 2'!G334="extra", "extra", 'procTags 2'!G334="extra", "extra", 'historyTags 2'!G334="missing", "missing", 'onchangeTags 2'!G334="missing", "missing", 'procTags 2'!G334="missing", "missing", 'historyTags 2'!G334="ignore", "ignore", 'onchangeTags 2'!G334="ignore", "ignore", 'procTags 2'!G334="ignore", "ignore")</f>
        <v>ignore</v>
      </c>
      <c r="H334" s="1" t="str" cm="1">
        <f t="array" aca="1" ref="H334" ca="1">_xlfn.IFS('historyTags 2'!H334="have", "have", 'onchangeTags 2'!H334="have", "have", 'procTags 2'!H334="have", "have", 'historyTags 2'!H334="extra", "extra", 'onchangeTags 2'!H334="extra", "extra", 'procTags 2'!H334="extra", "extra", 'historyTags 2'!H334="missing", "missing", 'onchangeTags 2'!H334="missing", "missing", 'procTags 2'!H334="missing", "missing", 'historyTags 2'!H334="ignore", "ignore", 'onchangeTags 2'!H334="ignore", "ignore", 'procTags 2'!H334="ignore", "ignore")</f>
        <v>ignore</v>
      </c>
      <c r="I334" s="1" t="str" cm="1">
        <f t="array" aca="1" ref="I334" ca="1">_xlfn.IFS('historyTags 2'!I334="have", "have", 'onchangeTags 2'!I334="have", "have", 'procTags 2'!I334="have", "have", 'historyTags 2'!I334="extra", "extra", 'onchangeTags 2'!I334="extra", "extra", 'procTags 2'!I334="extra", "extra", 'historyTags 2'!I334="missing", "missing", 'onchangeTags 2'!I334="missing", "missing", 'procTags 2'!I334="missing", "missing", 'historyTags 2'!I334="ignore", "ignore", 'onchangeTags 2'!I334="ignore", "ignore", 'procTags 2'!I334="ignore", "ignore")</f>
        <v>ignore</v>
      </c>
      <c r="J334" s="1" t="str" cm="1">
        <f t="array" aca="1" ref="J334" ca="1">_xlfn.IFS('historyTags 2'!J334="have", "have", 'onchangeTags 2'!J334="have", "have", 'procTags 2'!J334="have", "have", 'historyTags 2'!J334="extra", "extra", 'onchangeTags 2'!J334="extra", "extra", 'procTags 2'!J334="extra", "extra", 'historyTags 2'!J334="missing", "missing", 'onchangeTags 2'!J334="missing", "missing", 'procTags 2'!J334="missing", "missing", 'historyTags 2'!J334="ignore", "ignore", 'onchangeTags 2'!J334="ignore", "ignore", 'procTags 2'!J334="ignore", "ignore")</f>
        <v>ignore</v>
      </c>
      <c r="K334" s="1" t="str" cm="1">
        <f t="array" aca="1" ref="K334" ca="1">_xlfn.IFS('historyTags 2'!K334="have", "have", 'onchangeTags 2'!K334="have", "have", 'procTags 2'!K334="have", "have", 'historyTags 2'!K334="extra", "extra", 'onchangeTags 2'!K334="extra", "extra", 'procTags 2'!K334="extra", "extra", 'historyTags 2'!K334="missing", "missing", 'onchangeTags 2'!K334="missing", "missing", 'procTags 2'!K334="missing", "missing", 'historyTags 2'!K334="ignore", "ignore", 'onchangeTags 2'!K334="ignore", "ignore", 'procTags 2'!K334="ignore", "ignore")</f>
        <v>ignore</v>
      </c>
      <c r="L334" s="1" t="str" cm="1">
        <f t="array" aca="1" ref="L334" ca="1">_xlfn.IFS('historyTags 2'!L334="have", "have", 'onchangeTags 2'!L334="have", "have", 'procTags 2'!L334="have", "have", 'historyTags 2'!L334="extra", "extra", 'onchangeTags 2'!L334="extra", "extra", 'procTags 2'!L334="extra", "extra", 'historyTags 2'!L334="missing", "missing", 'onchangeTags 2'!L334="missing", "missing", 'procTags 2'!L334="missing", "missing", 'historyTags 2'!L334="ignore", "ignore", 'onchangeTags 2'!L334="ignore", "ignore", 'procTags 2'!L334="ignore", "ignore")</f>
        <v>ignore</v>
      </c>
      <c r="M334" s="1" t="str" cm="1">
        <f t="array" aca="1" ref="M334" ca="1">_xlfn.IFS('historyTags 2'!M334="have", "have", 'onchangeTags 2'!M334="have", "have", 'procTags 2'!M334="have", "have", 'historyTags 2'!M334="extra", "extra", 'onchangeTags 2'!M334="extra", "extra", 'procTags 2'!M334="extra", "extra", 'historyTags 2'!M334="missing", "missing", 'onchangeTags 2'!M334="missing", "missing", 'procTags 2'!M334="missing", "missing", 'historyTags 2'!M334="ignore", "ignore", 'onchangeTags 2'!M334="ignore", "ignore", 'procTags 2'!M334="ignore", "ignore")</f>
        <v>ignore</v>
      </c>
      <c r="N334" s="1" t="str" cm="1">
        <f t="array" aca="1" ref="N334" ca="1">_xlfn.IFS('historyTags 2'!N334="have", "have", 'onchangeTags 2'!N334="have", "have", 'procTags 2'!N334="have", "have", 'historyTags 2'!N334="extra", "extra", 'onchangeTags 2'!N334="extra", "extra", 'procTags 2'!N334="extra", "extra", 'historyTags 2'!N334="missing", "missing", 'onchangeTags 2'!N334="missing", "missing", 'procTags 2'!N334="missing", "missing", 'historyTags 2'!N334="ignore", "ignore", 'onchangeTags 2'!N334="ignore", "ignore", 'procTags 2'!N334="ignore", "ignore")</f>
        <v>ignore</v>
      </c>
      <c r="O334" s="1" t="str" cm="1">
        <f t="array" aca="1" ref="O334" ca="1">_xlfn.IFS('historyTags 2'!O334="have", "have", 'onchangeTags 2'!O334="have", "have", 'procTags 2'!O334="have", "have", 'historyTags 2'!O334="extra", "extra", 'onchangeTags 2'!O334="extra", "extra", 'procTags 2'!O334="extra", "extra", 'historyTags 2'!O334="missing", "missing", 'onchangeTags 2'!O334="missing", "missing", 'procTags 2'!O334="missing", "missing", 'historyTags 2'!O334="ignore", "ignore", 'onchangeTags 2'!O334="ignore", "ignore", 'procTags 2'!O334="ignore", "ignore")</f>
        <v>ignore</v>
      </c>
      <c r="P334" s="1" t="str" cm="1">
        <f t="array" aca="1" ref="P334" ca="1">_xlfn.IFS('historyTags 2'!P334="have", "have", 'onchangeTags 2'!P334="have", "have", 'procTags 2'!P334="have", "have", 'historyTags 2'!P334="extra", "extra", 'onchangeTags 2'!P334="extra", "extra", 'procTags 2'!P334="extra", "extra", 'historyTags 2'!P334="missing", "missing", 'onchangeTags 2'!P334="missing", "missing", 'procTags 2'!P334="missing", "missing", 'historyTags 2'!P334="ignore", "ignore", 'onchangeTags 2'!P334="ignore", "ignore", 'procTags 2'!P334="ignore", "ignore")</f>
        <v>ignore</v>
      </c>
    </row>
    <row r="335" spans="1:16" x14ac:dyDescent="0.2">
      <c r="A335" s="1" t="str">
        <f ca="1">IFERROR(__xludf.DUMMYFUNCTION("""COMPUTED_VALUE"""),"tmp_night\bit0")</f>
        <v>tmp_night\bit0</v>
      </c>
      <c r="B335" s="1" t="str" cm="1">
        <f t="array" aca="1" ref="B335" ca="1">_xlfn.IFS('historyTags 2'!B335="have", "have", 'onchangeTags 2'!B335="have", "have", 'procTags 2'!B335="have", "have", 'historyTags 2'!B335="extra", "extra", 'onchangeTags 2'!B335="extra", "extra", 'procTags 2'!B335="extra", "extra", 'historyTags 2'!B335="missing", "missing", 'onchangeTags 2'!B335="missing", "missing", 'procTags 2'!B335="missing", "missing", 'historyTags 2'!B335="ignore", "ignore", 'onchangeTags 2'!B335="ignore", "ignore", 'procTags 2'!B335="ignore", "ignore")</f>
        <v>ignore</v>
      </c>
      <c r="C335" s="1" t="str" cm="1">
        <f t="array" aca="1" ref="C335" ca="1">_xlfn.IFS('historyTags 2'!C335="have", "have", 'onchangeTags 2'!C335="have", "have", 'procTags 2'!C335="have", "have", 'historyTags 2'!C335="extra", "extra", 'onchangeTags 2'!C335="extra", "extra", 'procTags 2'!C335="extra", "extra", 'historyTags 2'!C335="missing", "missing", 'onchangeTags 2'!C335="missing", "missing", 'procTags 2'!C335="missing", "missing", 'historyTags 2'!C335="ignore", "ignore", 'onchangeTags 2'!C335="ignore", "ignore", 'procTags 2'!C335="ignore", "ignore")</f>
        <v>ignore</v>
      </c>
      <c r="D335" s="1" t="str" cm="1">
        <f t="array" aca="1" ref="D335" ca="1">_xlfn.IFS('historyTags 2'!D335="have", "have", 'onchangeTags 2'!D335="have", "have", 'procTags 2'!D335="have", "have", 'historyTags 2'!D335="extra", "extra", 'onchangeTags 2'!D335="extra", "extra", 'procTags 2'!D335="extra", "extra", 'historyTags 2'!D335="missing", "missing", 'onchangeTags 2'!D335="missing", "missing", 'procTags 2'!D335="missing", "missing", 'historyTags 2'!D335="ignore", "ignore", 'onchangeTags 2'!D335="ignore", "ignore", 'procTags 2'!D335="ignore", "ignore")</f>
        <v>ignore</v>
      </c>
      <c r="E335" s="1" t="str" cm="1">
        <f t="array" aca="1" ref="E335" ca="1">_xlfn.IFS('historyTags 2'!E335="have", "have", 'onchangeTags 2'!E335="have", "have", 'procTags 2'!E335="have", "have", 'historyTags 2'!E335="extra", "extra", 'onchangeTags 2'!E335="extra", "extra", 'procTags 2'!E335="extra", "extra", 'historyTags 2'!E335="missing", "missing", 'onchangeTags 2'!E335="missing", "missing", 'procTags 2'!E335="missing", "missing", 'historyTags 2'!E335="ignore", "ignore", 'onchangeTags 2'!E335="ignore", "ignore", 'procTags 2'!E335="ignore", "ignore")</f>
        <v>ignore</v>
      </c>
      <c r="F335" s="1" t="str" cm="1">
        <f t="array" aca="1" ref="F335" ca="1">_xlfn.IFS('historyTags 2'!F335="have", "have", 'onchangeTags 2'!F335="have", "have", 'procTags 2'!F335="have", "have", 'historyTags 2'!F335="extra", "extra", 'onchangeTags 2'!F335="extra", "extra", 'procTags 2'!F335="extra", "extra", 'historyTags 2'!F335="missing", "missing", 'onchangeTags 2'!F335="missing", "missing", 'procTags 2'!F335="missing", "missing", 'historyTags 2'!F335="ignore", "ignore", 'onchangeTags 2'!F335="ignore", "ignore", 'procTags 2'!F335="ignore", "ignore")</f>
        <v>ignore</v>
      </c>
      <c r="G335" s="1" t="str" cm="1">
        <f t="array" aca="1" ref="G335" ca="1">_xlfn.IFS('historyTags 2'!G335="have", "have", 'onchangeTags 2'!G335="have", "have", 'procTags 2'!G335="have", "have", 'historyTags 2'!G335="extra", "extra", 'onchangeTags 2'!G335="extra", "extra", 'procTags 2'!G335="extra", "extra", 'historyTags 2'!G335="missing", "missing", 'onchangeTags 2'!G335="missing", "missing", 'procTags 2'!G335="missing", "missing", 'historyTags 2'!G335="ignore", "ignore", 'onchangeTags 2'!G335="ignore", "ignore", 'procTags 2'!G335="ignore", "ignore")</f>
        <v>ignore</v>
      </c>
      <c r="H335" s="1" t="str" cm="1">
        <f t="array" aca="1" ref="H335" ca="1">_xlfn.IFS('historyTags 2'!H335="have", "have", 'onchangeTags 2'!H335="have", "have", 'procTags 2'!H335="have", "have", 'historyTags 2'!H335="extra", "extra", 'onchangeTags 2'!H335="extra", "extra", 'procTags 2'!H335="extra", "extra", 'historyTags 2'!H335="missing", "missing", 'onchangeTags 2'!H335="missing", "missing", 'procTags 2'!H335="missing", "missing", 'historyTags 2'!H335="ignore", "ignore", 'onchangeTags 2'!H335="ignore", "ignore", 'procTags 2'!H335="ignore", "ignore")</f>
        <v>ignore</v>
      </c>
      <c r="I335" s="1" t="str" cm="1">
        <f t="array" aca="1" ref="I335" ca="1">_xlfn.IFS('historyTags 2'!I335="have", "have", 'onchangeTags 2'!I335="have", "have", 'procTags 2'!I335="have", "have", 'historyTags 2'!I335="extra", "extra", 'onchangeTags 2'!I335="extra", "extra", 'procTags 2'!I335="extra", "extra", 'historyTags 2'!I335="missing", "missing", 'onchangeTags 2'!I335="missing", "missing", 'procTags 2'!I335="missing", "missing", 'historyTags 2'!I335="ignore", "ignore", 'onchangeTags 2'!I335="ignore", "ignore", 'procTags 2'!I335="ignore", "ignore")</f>
        <v>ignore</v>
      </c>
      <c r="J335" s="1" t="str" cm="1">
        <f t="array" aca="1" ref="J335" ca="1">_xlfn.IFS('historyTags 2'!J335="have", "have", 'onchangeTags 2'!J335="have", "have", 'procTags 2'!J335="have", "have", 'historyTags 2'!J335="extra", "extra", 'onchangeTags 2'!J335="extra", "extra", 'procTags 2'!J335="extra", "extra", 'historyTags 2'!J335="missing", "missing", 'onchangeTags 2'!J335="missing", "missing", 'procTags 2'!J335="missing", "missing", 'historyTags 2'!J335="ignore", "ignore", 'onchangeTags 2'!J335="ignore", "ignore", 'procTags 2'!J335="ignore", "ignore")</f>
        <v>ignore</v>
      </c>
      <c r="K335" s="1" t="str" cm="1">
        <f t="array" aca="1" ref="K335" ca="1">_xlfn.IFS('historyTags 2'!K335="have", "have", 'onchangeTags 2'!K335="have", "have", 'procTags 2'!K335="have", "have", 'historyTags 2'!K335="extra", "extra", 'onchangeTags 2'!K335="extra", "extra", 'procTags 2'!K335="extra", "extra", 'historyTags 2'!K335="missing", "missing", 'onchangeTags 2'!K335="missing", "missing", 'procTags 2'!K335="missing", "missing", 'historyTags 2'!K335="ignore", "ignore", 'onchangeTags 2'!K335="ignore", "ignore", 'procTags 2'!K335="ignore", "ignore")</f>
        <v>ignore</v>
      </c>
      <c r="L335" s="1" t="str" cm="1">
        <f t="array" aca="1" ref="L335" ca="1">_xlfn.IFS('historyTags 2'!L335="have", "have", 'onchangeTags 2'!L335="have", "have", 'procTags 2'!L335="have", "have", 'historyTags 2'!L335="extra", "extra", 'onchangeTags 2'!L335="extra", "extra", 'procTags 2'!L335="extra", "extra", 'historyTags 2'!L335="missing", "missing", 'onchangeTags 2'!L335="missing", "missing", 'procTags 2'!L335="missing", "missing", 'historyTags 2'!L335="ignore", "ignore", 'onchangeTags 2'!L335="ignore", "ignore", 'procTags 2'!L335="ignore", "ignore")</f>
        <v>ignore</v>
      </c>
      <c r="M335" s="1" t="str" cm="1">
        <f t="array" aca="1" ref="M335" ca="1">_xlfn.IFS('historyTags 2'!M335="have", "have", 'onchangeTags 2'!M335="have", "have", 'procTags 2'!M335="have", "have", 'historyTags 2'!M335="extra", "extra", 'onchangeTags 2'!M335="extra", "extra", 'procTags 2'!M335="extra", "extra", 'historyTags 2'!M335="missing", "missing", 'onchangeTags 2'!M335="missing", "missing", 'procTags 2'!M335="missing", "missing", 'historyTags 2'!M335="ignore", "ignore", 'onchangeTags 2'!M335="ignore", "ignore", 'procTags 2'!M335="ignore", "ignore")</f>
        <v>ignore</v>
      </c>
      <c r="N335" s="1" t="str" cm="1">
        <f t="array" aca="1" ref="N335" ca="1">_xlfn.IFS('historyTags 2'!N335="have", "have", 'onchangeTags 2'!N335="have", "have", 'procTags 2'!N335="have", "have", 'historyTags 2'!N335="extra", "extra", 'onchangeTags 2'!N335="extra", "extra", 'procTags 2'!N335="extra", "extra", 'historyTags 2'!N335="missing", "missing", 'onchangeTags 2'!N335="missing", "missing", 'procTags 2'!N335="missing", "missing", 'historyTags 2'!N335="ignore", "ignore", 'onchangeTags 2'!N335="ignore", "ignore", 'procTags 2'!N335="ignore", "ignore")</f>
        <v>ignore</v>
      </c>
      <c r="O335" s="1" t="str" cm="1">
        <f t="array" aca="1" ref="O335" ca="1">_xlfn.IFS('historyTags 2'!O335="have", "have", 'onchangeTags 2'!O335="have", "have", 'procTags 2'!O335="have", "have", 'historyTags 2'!O335="extra", "extra", 'onchangeTags 2'!O335="extra", "extra", 'procTags 2'!O335="extra", "extra", 'historyTags 2'!O335="missing", "missing", 'onchangeTags 2'!O335="missing", "missing", 'procTags 2'!O335="missing", "missing", 'historyTags 2'!O335="ignore", "ignore", 'onchangeTags 2'!O335="ignore", "ignore", 'procTags 2'!O335="ignore", "ignore")</f>
        <v>ignore</v>
      </c>
      <c r="P335" s="1" t="str" cm="1">
        <f t="array" aca="1" ref="P335" ca="1">_xlfn.IFS('historyTags 2'!P335="have", "have", 'onchangeTags 2'!P335="have", "have", 'procTags 2'!P335="have", "have", 'historyTags 2'!P335="extra", "extra", 'onchangeTags 2'!P335="extra", "extra", 'procTags 2'!P335="extra", "extra", 'historyTags 2'!P335="missing", "missing", 'onchangeTags 2'!P335="missing", "missing", 'procTags 2'!P335="missing", "missing", 'historyTags 2'!P335="ignore", "ignore", 'onchangeTags 2'!P335="ignore", "ignore", 'procTags 2'!P335="ignore", "ignore")</f>
        <v>ignore</v>
      </c>
    </row>
    <row r="336" spans="1:16" x14ac:dyDescent="0.2">
      <c r="A336" s="1" t="str">
        <f ca="1">IFERROR(__xludf.DUMMYFUNCTION("""COMPUTED_VALUE"""),"tmp_night\bit1")</f>
        <v>tmp_night\bit1</v>
      </c>
      <c r="B336" s="1" t="str" cm="1">
        <f t="array" aca="1" ref="B336" ca="1">_xlfn.IFS('historyTags 2'!B336="have", "have", 'onchangeTags 2'!B336="have", "have", 'procTags 2'!B336="have", "have", 'historyTags 2'!B336="extra", "extra", 'onchangeTags 2'!B336="extra", "extra", 'procTags 2'!B336="extra", "extra", 'historyTags 2'!B336="missing", "missing", 'onchangeTags 2'!B336="missing", "missing", 'procTags 2'!B336="missing", "missing", 'historyTags 2'!B336="ignore", "ignore", 'onchangeTags 2'!B336="ignore", "ignore", 'procTags 2'!B336="ignore", "ignore")</f>
        <v>ignore</v>
      </c>
      <c r="C336" s="1" t="str" cm="1">
        <f t="array" aca="1" ref="C336" ca="1">_xlfn.IFS('historyTags 2'!C336="have", "have", 'onchangeTags 2'!C336="have", "have", 'procTags 2'!C336="have", "have", 'historyTags 2'!C336="extra", "extra", 'onchangeTags 2'!C336="extra", "extra", 'procTags 2'!C336="extra", "extra", 'historyTags 2'!C336="missing", "missing", 'onchangeTags 2'!C336="missing", "missing", 'procTags 2'!C336="missing", "missing", 'historyTags 2'!C336="ignore", "ignore", 'onchangeTags 2'!C336="ignore", "ignore", 'procTags 2'!C336="ignore", "ignore")</f>
        <v>ignore</v>
      </c>
      <c r="D336" s="1" t="str" cm="1">
        <f t="array" aca="1" ref="D336" ca="1">_xlfn.IFS('historyTags 2'!D336="have", "have", 'onchangeTags 2'!D336="have", "have", 'procTags 2'!D336="have", "have", 'historyTags 2'!D336="extra", "extra", 'onchangeTags 2'!D336="extra", "extra", 'procTags 2'!D336="extra", "extra", 'historyTags 2'!D336="missing", "missing", 'onchangeTags 2'!D336="missing", "missing", 'procTags 2'!D336="missing", "missing", 'historyTags 2'!D336="ignore", "ignore", 'onchangeTags 2'!D336="ignore", "ignore", 'procTags 2'!D336="ignore", "ignore")</f>
        <v>ignore</v>
      </c>
      <c r="E336" s="1" t="str" cm="1">
        <f t="array" aca="1" ref="E336" ca="1">_xlfn.IFS('historyTags 2'!E336="have", "have", 'onchangeTags 2'!E336="have", "have", 'procTags 2'!E336="have", "have", 'historyTags 2'!E336="extra", "extra", 'onchangeTags 2'!E336="extra", "extra", 'procTags 2'!E336="extra", "extra", 'historyTags 2'!E336="missing", "missing", 'onchangeTags 2'!E336="missing", "missing", 'procTags 2'!E336="missing", "missing", 'historyTags 2'!E336="ignore", "ignore", 'onchangeTags 2'!E336="ignore", "ignore", 'procTags 2'!E336="ignore", "ignore")</f>
        <v>ignore</v>
      </c>
      <c r="F336" s="1" t="str" cm="1">
        <f t="array" aca="1" ref="F336" ca="1">_xlfn.IFS('historyTags 2'!F336="have", "have", 'onchangeTags 2'!F336="have", "have", 'procTags 2'!F336="have", "have", 'historyTags 2'!F336="extra", "extra", 'onchangeTags 2'!F336="extra", "extra", 'procTags 2'!F336="extra", "extra", 'historyTags 2'!F336="missing", "missing", 'onchangeTags 2'!F336="missing", "missing", 'procTags 2'!F336="missing", "missing", 'historyTags 2'!F336="ignore", "ignore", 'onchangeTags 2'!F336="ignore", "ignore", 'procTags 2'!F336="ignore", "ignore")</f>
        <v>ignore</v>
      </c>
      <c r="G336" s="1" t="str" cm="1">
        <f t="array" aca="1" ref="G336" ca="1">_xlfn.IFS('historyTags 2'!G336="have", "have", 'onchangeTags 2'!G336="have", "have", 'procTags 2'!G336="have", "have", 'historyTags 2'!G336="extra", "extra", 'onchangeTags 2'!G336="extra", "extra", 'procTags 2'!G336="extra", "extra", 'historyTags 2'!G336="missing", "missing", 'onchangeTags 2'!G336="missing", "missing", 'procTags 2'!G336="missing", "missing", 'historyTags 2'!G336="ignore", "ignore", 'onchangeTags 2'!G336="ignore", "ignore", 'procTags 2'!G336="ignore", "ignore")</f>
        <v>ignore</v>
      </c>
      <c r="H336" s="1" t="str" cm="1">
        <f t="array" aca="1" ref="H336" ca="1">_xlfn.IFS('historyTags 2'!H336="have", "have", 'onchangeTags 2'!H336="have", "have", 'procTags 2'!H336="have", "have", 'historyTags 2'!H336="extra", "extra", 'onchangeTags 2'!H336="extra", "extra", 'procTags 2'!H336="extra", "extra", 'historyTags 2'!H336="missing", "missing", 'onchangeTags 2'!H336="missing", "missing", 'procTags 2'!H336="missing", "missing", 'historyTags 2'!H336="ignore", "ignore", 'onchangeTags 2'!H336="ignore", "ignore", 'procTags 2'!H336="ignore", "ignore")</f>
        <v>ignore</v>
      </c>
      <c r="I336" s="1" t="str" cm="1">
        <f t="array" aca="1" ref="I336" ca="1">_xlfn.IFS('historyTags 2'!I336="have", "have", 'onchangeTags 2'!I336="have", "have", 'procTags 2'!I336="have", "have", 'historyTags 2'!I336="extra", "extra", 'onchangeTags 2'!I336="extra", "extra", 'procTags 2'!I336="extra", "extra", 'historyTags 2'!I336="missing", "missing", 'onchangeTags 2'!I336="missing", "missing", 'procTags 2'!I336="missing", "missing", 'historyTags 2'!I336="ignore", "ignore", 'onchangeTags 2'!I336="ignore", "ignore", 'procTags 2'!I336="ignore", "ignore")</f>
        <v>ignore</v>
      </c>
      <c r="J336" s="1" t="str" cm="1">
        <f t="array" aca="1" ref="J336" ca="1">_xlfn.IFS('historyTags 2'!J336="have", "have", 'onchangeTags 2'!J336="have", "have", 'procTags 2'!J336="have", "have", 'historyTags 2'!J336="extra", "extra", 'onchangeTags 2'!J336="extra", "extra", 'procTags 2'!J336="extra", "extra", 'historyTags 2'!J336="missing", "missing", 'onchangeTags 2'!J336="missing", "missing", 'procTags 2'!J336="missing", "missing", 'historyTags 2'!J336="ignore", "ignore", 'onchangeTags 2'!J336="ignore", "ignore", 'procTags 2'!J336="ignore", "ignore")</f>
        <v>ignore</v>
      </c>
      <c r="K336" s="1" t="str" cm="1">
        <f t="array" aca="1" ref="K336" ca="1">_xlfn.IFS('historyTags 2'!K336="have", "have", 'onchangeTags 2'!K336="have", "have", 'procTags 2'!K336="have", "have", 'historyTags 2'!K336="extra", "extra", 'onchangeTags 2'!K336="extra", "extra", 'procTags 2'!K336="extra", "extra", 'historyTags 2'!K336="missing", "missing", 'onchangeTags 2'!K336="missing", "missing", 'procTags 2'!K336="missing", "missing", 'historyTags 2'!K336="ignore", "ignore", 'onchangeTags 2'!K336="ignore", "ignore", 'procTags 2'!K336="ignore", "ignore")</f>
        <v>ignore</v>
      </c>
      <c r="L336" s="1" t="str" cm="1">
        <f t="array" aca="1" ref="L336" ca="1">_xlfn.IFS('historyTags 2'!L336="have", "have", 'onchangeTags 2'!L336="have", "have", 'procTags 2'!L336="have", "have", 'historyTags 2'!L336="extra", "extra", 'onchangeTags 2'!L336="extra", "extra", 'procTags 2'!L336="extra", "extra", 'historyTags 2'!L336="missing", "missing", 'onchangeTags 2'!L336="missing", "missing", 'procTags 2'!L336="missing", "missing", 'historyTags 2'!L336="ignore", "ignore", 'onchangeTags 2'!L336="ignore", "ignore", 'procTags 2'!L336="ignore", "ignore")</f>
        <v>ignore</v>
      </c>
      <c r="M336" s="1" t="str" cm="1">
        <f t="array" aca="1" ref="M336" ca="1">_xlfn.IFS('historyTags 2'!M336="have", "have", 'onchangeTags 2'!M336="have", "have", 'procTags 2'!M336="have", "have", 'historyTags 2'!M336="extra", "extra", 'onchangeTags 2'!M336="extra", "extra", 'procTags 2'!M336="extra", "extra", 'historyTags 2'!M336="missing", "missing", 'onchangeTags 2'!M336="missing", "missing", 'procTags 2'!M336="missing", "missing", 'historyTags 2'!M336="ignore", "ignore", 'onchangeTags 2'!M336="ignore", "ignore", 'procTags 2'!M336="ignore", "ignore")</f>
        <v>ignore</v>
      </c>
      <c r="N336" s="1" t="str" cm="1">
        <f t="array" aca="1" ref="N336" ca="1">_xlfn.IFS('historyTags 2'!N336="have", "have", 'onchangeTags 2'!N336="have", "have", 'procTags 2'!N336="have", "have", 'historyTags 2'!N336="extra", "extra", 'onchangeTags 2'!N336="extra", "extra", 'procTags 2'!N336="extra", "extra", 'historyTags 2'!N336="missing", "missing", 'onchangeTags 2'!N336="missing", "missing", 'procTags 2'!N336="missing", "missing", 'historyTags 2'!N336="ignore", "ignore", 'onchangeTags 2'!N336="ignore", "ignore", 'procTags 2'!N336="ignore", "ignore")</f>
        <v>ignore</v>
      </c>
      <c r="O336" s="1" t="str" cm="1">
        <f t="array" aca="1" ref="O336" ca="1">_xlfn.IFS('historyTags 2'!O336="have", "have", 'onchangeTags 2'!O336="have", "have", 'procTags 2'!O336="have", "have", 'historyTags 2'!O336="extra", "extra", 'onchangeTags 2'!O336="extra", "extra", 'procTags 2'!O336="extra", "extra", 'historyTags 2'!O336="missing", "missing", 'onchangeTags 2'!O336="missing", "missing", 'procTags 2'!O336="missing", "missing", 'historyTags 2'!O336="ignore", "ignore", 'onchangeTags 2'!O336="ignore", "ignore", 'procTags 2'!O336="ignore", "ignore")</f>
        <v>ignore</v>
      </c>
      <c r="P336" s="1" t="str" cm="1">
        <f t="array" aca="1" ref="P336" ca="1">_xlfn.IFS('historyTags 2'!P336="have", "have", 'onchangeTags 2'!P336="have", "have", 'procTags 2'!P336="have", "have", 'historyTags 2'!P336="extra", "extra", 'onchangeTags 2'!P336="extra", "extra", 'procTags 2'!P336="extra", "extra", 'historyTags 2'!P336="missing", "missing", 'onchangeTags 2'!P336="missing", "missing", 'procTags 2'!P336="missing", "missing", 'historyTags 2'!P336="ignore", "ignore", 'onchangeTags 2'!P336="ignore", "ignore", 'procTags 2'!P336="ignore", "ignore")</f>
        <v>ignore</v>
      </c>
    </row>
    <row r="337" spans="1:16" x14ac:dyDescent="0.2">
      <c r="A337" s="1" t="str">
        <f ca="1">IFERROR(__xludf.DUMMYFUNCTION("""COMPUTED_VALUE"""),"tmp_night\bit10")</f>
        <v>tmp_night\bit10</v>
      </c>
      <c r="B337" s="1" t="str" cm="1">
        <f t="array" aca="1" ref="B337" ca="1">_xlfn.IFS('historyTags 2'!B337="have", "have", 'onchangeTags 2'!B337="have", "have", 'procTags 2'!B337="have", "have", 'historyTags 2'!B337="extra", "extra", 'onchangeTags 2'!B337="extra", "extra", 'procTags 2'!B337="extra", "extra", 'historyTags 2'!B337="missing", "missing", 'onchangeTags 2'!B337="missing", "missing", 'procTags 2'!B337="missing", "missing", 'historyTags 2'!B337="ignore", "ignore", 'onchangeTags 2'!B337="ignore", "ignore", 'procTags 2'!B337="ignore", "ignore")</f>
        <v>ignore</v>
      </c>
      <c r="C337" s="1" t="str" cm="1">
        <f t="array" aca="1" ref="C337" ca="1">_xlfn.IFS('historyTags 2'!C337="have", "have", 'onchangeTags 2'!C337="have", "have", 'procTags 2'!C337="have", "have", 'historyTags 2'!C337="extra", "extra", 'onchangeTags 2'!C337="extra", "extra", 'procTags 2'!C337="extra", "extra", 'historyTags 2'!C337="missing", "missing", 'onchangeTags 2'!C337="missing", "missing", 'procTags 2'!C337="missing", "missing", 'historyTags 2'!C337="ignore", "ignore", 'onchangeTags 2'!C337="ignore", "ignore", 'procTags 2'!C337="ignore", "ignore")</f>
        <v>ignore</v>
      </c>
      <c r="D337" s="1" t="str" cm="1">
        <f t="array" aca="1" ref="D337" ca="1">_xlfn.IFS('historyTags 2'!D337="have", "have", 'onchangeTags 2'!D337="have", "have", 'procTags 2'!D337="have", "have", 'historyTags 2'!D337="extra", "extra", 'onchangeTags 2'!D337="extra", "extra", 'procTags 2'!D337="extra", "extra", 'historyTags 2'!D337="missing", "missing", 'onchangeTags 2'!D337="missing", "missing", 'procTags 2'!D337="missing", "missing", 'historyTags 2'!D337="ignore", "ignore", 'onchangeTags 2'!D337="ignore", "ignore", 'procTags 2'!D337="ignore", "ignore")</f>
        <v>ignore</v>
      </c>
      <c r="E337" s="1" t="str" cm="1">
        <f t="array" aca="1" ref="E337" ca="1">_xlfn.IFS('historyTags 2'!E337="have", "have", 'onchangeTags 2'!E337="have", "have", 'procTags 2'!E337="have", "have", 'historyTags 2'!E337="extra", "extra", 'onchangeTags 2'!E337="extra", "extra", 'procTags 2'!E337="extra", "extra", 'historyTags 2'!E337="missing", "missing", 'onchangeTags 2'!E337="missing", "missing", 'procTags 2'!E337="missing", "missing", 'historyTags 2'!E337="ignore", "ignore", 'onchangeTags 2'!E337="ignore", "ignore", 'procTags 2'!E337="ignore", "ignore")</f>
        <v>ignore</v>
      </c>
      <c r="F337" s="1" t="str" cm="1">
        <f t="array" aca="1" ref="F337" ca="1">_xlfn.IFS('historyTags 2'!F337="have", "have", 'onchangeTags 2'!F337="have", "have", 'procTags 2'!F337="have", "have", 'historyTags 2'!F337="extra", "extra", 'onchangeTags 2'!F337="extra", "extra", 'procTags 2'!F337="extra", "extra", 'historyTags 2'!F337="missing", "missing", 'onchangeTags 2'!F337="missing", "missing", 'procTags 2'!F337="missing", "missing", 'historyTags 2'!F337="ignore", "ignore", 'onchangeTags 2'!F337="ignore", "ignore", 'procTags 2'!F337="ignore", "ignore")</f>
        <v>ignore</v>
      </c>
      <c r="G337" s="1" t="str" cm="1">
        <f t="array" aca="1" ref="G337" ca="1">_xlfn.IFS('historyTags 2'!G337="have", "have", 'onchangeTags 2'!G337="have", "have", 'procTags 2'!G337="have", "have", 'historyTags 2'!G337="extra", "extra", 'onchangeTags 2'!G337="extra", "extra", 'procTags 2'!G337="extra", "extra", 'historyTags 2'!G337="missing", "missing", 'onchangeTags 2'!G337="missing", "missing", 'procTags 2'!G337="missing", "missing", 'historyTags 2'!G337="ignore", "ignore", 'onchangeTags 2'!G337="ignore", "ignore", 'procTags 2'!G337="ignore", "ignore")</f>
        <v>ignore</v>
      </c>
      <c r="H337" s="1" t="str" cm="1">
        <f t="array" aca="1" ref="H337" ca="1">_xlfn.IFS('historyTags 2'!H337="have", "have", 'onchangeTags 2'!H337="have", "have", 'procTags 2'!H337="have", "have", 'historyTags 2'!H337="extra", "extra", 'onchangeTags 2'!H337="extra", "extra", 'procTags 2'!H337="extra", "extra", 'historyTags 2'!H337="missing", "missing", 'onchangeTags 2'!H337="missing", "missing", 'procTags 2'!H337="missing", "missing", 'historyTags 2'!H337="ignore", "ignore", 'onchangeTags 2'!H337="ignore", "ignore", 'procTags 2'!H337="ignore", "ignore")</f>
        <v>ignore</v>
      </c>
      <c r="I337" s="1" t="str" cm="1">
        <f t="array" aca="1" ref="I337" ca="1">_xlfn.IFS('historyTags 2'!I337="have", "have", 'onchangeTags 2'!I337="have", "have", 'procTags 2'!I337="have", "have", 'historyTags 2'!I337="extra", "extra", 'onchangeTags 2'!I337="extra", "extra", 'procTags 2'!I337="extra", "extra", 'historyTags 2'!I337="missing", "missing", 'onchangeTags 2'!I337="missing", "missing", 'procTags 2'!I337="missing", "missing", 'historyTags 2'!I337="ignore", "ignore", 'onchangeTags 2'!I337="ignore", "ignore", 'procTags 2'!I337="ignore", "ignore")</f>
        <v>ignore</v>
      </c>
      <c r="J337" s="1" t="str" cm="1">
        <f t="array" aca="1" ref="J337" ca="1">_xlfn.IFS('historyTags 2'!J337="have", "have", 'onchangeTags 2'!J337="have", "have", 'procTags 2'!J337="have", "have", 'historyTags 2'!J337="extra", "extra", 'onchangeTags 2'!J337="extra", "extra", 'procTags 2'!J337="extra", "extra", 'historyTags 2'!J337="missing", "missing", 'onchangeTags 2'!J337="missing", "missing", 'procTags 2'!J337="missing", "missing", 'historyTags 2'!J337="ignore", "ignore", 'onchangeTags 2'!J337="ignore", "ignore", 'procTags 2'!J337="ignore", "ignore")</f>
        <v>ignore</v>
      </c>
      <c r="K337" s="1" t="str" cm="1">
        <f t="array" aca="1" ref="K337" ca="1">_xlfn.IFS('historyTags 2'!K337="have", "have", 'onchangeTags 2'!K337="have", "have", 'procTags 2'!K337="have", "have", 'historyTags 2'!K337="extra", "extra", 'onchangeTags 2'!K337="extra", "extra", 'procTags 2'!K337="extra", "extra", 'historyTags 2'!K337="missing", "missing", 'onchangeTags 2'!K337="missing", "missing", 'procTags 2'!K337="missing", "missing", 'historyTags 2'!K337="ignore", "ignore", 'onchangeTags 2'!K337="ignore", "ignore", 'procTags 2'!K337="ignore", "ignore")</f>
        <v>ignore</v>
      </c>
      <c r="L337" s="1" t="str" cm="1">
        <f t="array" aca="1" ref="L337" ca="1">_xlfn.IFS('historyTags 2'!L337="have", "have", 'onchangeTags 2'!L337="have", "have", 'procTags 2'!L337="have", "have", 'historyTags 2'!L337="extra", "extra", 'onchangeTags 2'!L337="extra", "extra", 'procTags 2'!L337="extra", "extra", 'historyTags 2'!L337="missing", "missing", 'onchangeTags 2'!L337="missing", "missing", 'procTags 2'!L337="missing", "missing", 'historyTags 2'!L337="ignore", "ignore", 'onchangeTags 2'!L337="ignore", "ignore", 'procTags 2'!L337="ignore", "ignore")</f>
        <v>ignore</v>
      </c>
      <c r="M337" s="1" t="str" cm="1">
        <f t="array" aca="1" ref="M337" ca="1">_xlfn.IFS('historyTags 2'!M337="have", "have", 'onchangeTags 2'!M337="have", "have", 'procTags 2'!M337="have", "have", 'historyTags 2'!M337="extra", "extra", 'onchangeTags 2'!M337="extra", "extra", 'procTags 2'!M337="extra", "extra", 'historyTags 2'!M337="missing", "missing", 'onchangeTags 2'!M337="missing", "missing", 'procTags 2'!M337="missing", "missing", 'historyTags 2'!M337="ignore", "ignore", 'onchangeTags 2'!M337="ignore", "ignore", 'procTags 2'!M337="ignore", "ignore")</f>
        <v>ignore</v>
      </c>
      <c r="N337" s="1" t="str" cm="1">
        <f t="array" aca="1" ref="N337" ca="1">_xlfn.IFS('historyTags 2'!N337="have", "have", 'onchangeTags 2'!N337="have", "have", 'procTags 2'!N337="have", "have", 'historyTags 2'!N337="extra", "extra", 'onchangeTags 2'!N337="extra", "extra", 'procTags 2'!N337="extra", "extra", 'historyTags 2'!N337="missing", "missing", 'onchangeTags 2'!N337="missing", "missing", 'procTags 2'!N337="missing", "missing", 'historyTags 2'!N337="ignore", "ignore", 'onchangeTags 2'!N337="ignore", "ignore", 'procTags 2'!N337="ignore", "ignore")</f>
        <v>ignore</v>
      </c>
      <c r="O337" s="1" t="str" cm="1">
        <f t="array" aca="1" ref="O337" ca="1">_xlfn.IFS('historyTags 2'!O337="have", "have", 'onchangeTags 2'!O337="have", "have", 'procTags 2'!O337="have", "have", 'historyTags 2'!O337="extra", "extra", 'onchangeTags 2'!O337="extra", "extra", 'procTags 2'!O337="extra", "extra", 'historyTags 2'!O337="missing", "missing", 'onchangeTags 2'!O337="missing", "missing", 'procTags 2'!O337="missing", "missing", 'historyTags 2'!O337="ignore", "ignore", 'onchangeTags 2'!O337="ignore", "ignore", 'procTags 2'!O337="ignore", "ignore")</f>
        <v>ignore</v>
      </c>
      <c r="P337" s="1" t="str" cm="1">
        <f t="array" aca="1" ref="P337" ca="1">_xlfn.IFS('historyTags 2'!P337="have", "have", 'onchangeTags 2'!P337="have", "have", 'procTags 2'!P337="have", "have", 'historyTags 2'!P337="extra", "extra", 'onchangeTags 2'!P337="extra", "extra", 'procTags 2'!P337="extra", "extra", 'historyTags 2'!P337="missing", "missing", 'onchangeTags 2'!P337="missing", "missing", 'procTags 2'!P337="missing", "missing", 'historyTags 2'!P337="ignore", "ignore", 'onchangeTags 2'!P337="ignore", "ignore", 'procTags 2'!P337="ignore", "ignore")</f>
        <v>ignore</v>
      </c>
    </row>
    <row r="338" spans="1:16" x14ac:dyDescent="0.2">
      <c r="A338" s="1" t="str">
        <f ca="1">IFERROR(__xludf.DUMMYFUNCTION("""COMPUTED_VALUE"""),"tmp_night\bit11")</f>
        <v>tmp_night\bit11</v>
      </c>
      <c r="B338" s="1" t="str" cm="1">
        <f t="array" aca="1" ref="B338" ca="1">_xlfn.IFS('historyTags 2'!B338="have", "have", 'onchangeTags 2'!B338="have", "have", 'procTags 2'!B338="have", "have", 'historyTags 2'!B338="extra", "extra", 'onchangeTags 2'!B338="extra", "extra", 'procTags 2'!B338="extra", "extra", 'historyTags 2'!B338="missing", "missing", 'onchangeTags 2'!B338="missing", "missing", 'procTags 2'!B338="missing", "missing", 'historyTags 2'!B338="ignore", "ignore", 'onchangeTags 2'!B338="ignore", "ignore", 'procTags 2'!B338="ignore", "ignore")</f>
        <v>ignore</v>
      </c>
      <c r="C338" s="1" t="str" cm="1">
        <f t="array" aca="1" ref="C338" ca="1">_xlfn.IFS('historyTags 2'!C338="have", "have", 'onchangeTags 2'!C338="have", "have", 'procTags 2'!C338="have", "have", 'historyTags 2'!C338="extra", "extra", 'onchangeTags 2'!C338="extra", "extra", 'procTags 2'!C338="extra", "extra", 'historyTags 2'!C338="missing", "missing", 'onchangeTags 2'!C338="missing", "missing", 'procTags 2'!C338="missing", "missing", 'historyTags 2'!C338="ignore", "ignore", 'onchangeTags 2'!C338="ignore", "ignore", 'procTags 2'!C338="ignore", "ignore")</f>
        <v>ignore</v>
      </c>
      <c r="D338" s="1" t="str" cm="1">
        <f t="array" aca="1" ref="D338" ca="1">_xlfn.IFS('historyTags 2'!D338="have", "have", 'onchangeTags 2'!D338="have", "have", 'procTags 2'!D338="have", "have", 'historyTags 2'!D338="extra", "extra", 'onchangeTags 2'!D338="extra", "extra", 'procTags 2'!D338="extra", "extra", 'historyTags 2'!D338="missing", "missing", 'onchangeTags 2'!D338="missing", "missing", 'procTags 2'!D338="missing", "missing", 'historyTags 2'!D338="ignore", "ignore", 'onchangeTags 2'!D338="ignore", "ignore", 'procTags 2'!D338="ignore", "ignore")</f>
        <v>ignore</v>
      </c>
      <c r="E338" s="1" t="str" cm="1">
        <f t="array" aca="1" ref="E338" ca="1">_xlfn.IFS('historyTags 2'!E338="have", "have", 'onchangeTags 2'!E338="have", "have", 'procTags 2'!E338="have", "have", 'historyTags 2'!E338="extra", "extra", 'onchangeTags 2'!E338="extra", "extra", 'procTags 2'!E338="extra", "extra", 'historyTags 2'!E338="missing", "missing", 'onchangeTags 2'!E338="missing", "missing", 'procTags 2'!E338="missing", "missing", 'historyTags 2'!E338="ignore", "ignore", 'onchangeTags 2'!E338="ignore", "ignore", 'procTags 2'!E338="ignore", "ignore")</f>
        <v>ignore</v>
      </c>
      <c r="F338" s="1" t="str" cm="1">
        <f t="array" aca="1" ref="F338" ca="1">_xlfn.IFS('historyTags 2'!F338="have", "have", 'onchangeTags 2'!F338="have", "have", 'procTags 2'!F338="have", "have", 'historyTags 2'!F338="extra", "extra", 'onchangeTags 2'!F338="extra", "extra", 'procTags 2'!F338="extra", "extra", 'historyTags 2'!F338="missing", "missing", 'onchangeTags 2'!F338="missing", "missing", 'procTags 2'!F338="missing", "missing", 'historyTags 2'!F338="ignore", "ignore", 'onchangeTags 2'!F338="ignore", "ignore", 'procTags 2'!F338="ignore", "ignore")</f>
        <v>ignore</v>
      </c>
      <c r="G338" s="1" t="str" cm="1">
        <f t="array" aca="1" ref="G338" ca="1">_xlfn.IFS('historyTags 2'!G338="have", "have", 'onchangeTags 2'!G338="have", "have", 'procTags 2'!G338="have", "have", 'historyTags 2'!G338="extra", "extra", 'onchangeTags 2'!G338="extra", "extra", 'procTags 2'!G338="extra", "extra", 'historyTags 2'!G338="missing", "missing", 'onchangeTags 2'!G338="missing", "missing", 'procTags 2'!G338="missing", "missing", 'historyTags 2'!G338="ignore", "ignore", 'onchangeTags 2'!G338="ignore", "ignore", 'procTags 2'!G338="ignore", "ignore")</f>
        <v>ignore</v>
      </c>
      <c r="H338" s="1" t="str" cm="1">
        <f t="array" aca="1" ref="H338" ca="1">_xlfn.IFS('historyTags 2'!H338="have", "have", 'onchangeTags 2'!H338="have", "have", 'procTags 2'!H338="have", "have", 'historyTags 2'!H338="extra", "extra", 'onchangeTags 2'!H338="extra", "extra", 'procTags 2'!H338="extra", "extra", 'historyTags 2'!H338="missing", "missing", 'onchangeTags 2'!H338="missing", "missing", 'procTags 2'!H338="missing", "missing", 'historyTags 2'!H338="ignore", "ignore", 'onchangeTags 2'!H338="ignore", "ignore", 'procTags 2'!H338="ignore", "ignore")</f>
        <v>ignore</v>
      </c>
      <c r="I338" s="1" t="str" cm="1">
        <f t="array" aca="1" ref="I338" ca="1">_xlfn.IFS('historyTags 2'!I338="have", "have", 'onchangeTags 2'!I338="have", "have", 'procTags 2'!I338="have", "have", 'historyTags 2'!I338="extra", "extra", 'onchangeTags 2'!I338="extra", "extra", 'procTags 2'!I338="extra", "extra", 'historyTags 2'!I338="missing", "missing", 'onchangeTags 2'!I338="missing", "missing", 'procTags 2'!I338="missing", "missing", 'historyTags 2'!I338="ignore", "ignore", 'onchangeTags 2'!I338="ignore", "ignore", 'procTags 2'!I338="ignore", "ignore")</f>
        <v>ignore</v>
      </c>
      <c r="J338" s="1" t="str" cm="1">
        <f t="array" aca="1" ref="J338" ca="1">_xlfn.IFS('historyTags 2'!J338="have", "have", 'onchangeTags 2'!J338="have", "have", 'procTags 2'!J338="have", "have", 'historyTags 2'!J338="extra", "extra", 'onchangeTags 2'!J338="extra", "extra", 'procTags 2'!J338="extra", "extra", 'historyTags 2'!J338="missing", "missing", 'onchangeTags 2'!J338="missing", "missing", 'procTags 2'!J338="missing", "missing", 'historyTags 2'!J338="ignore", "ignore", 'onchangeTags 2'!J338="ignore", "ignore", 'procTags 2'!J338="ignore", "ignore")</f>
        <v>ignore</v>
      </c>
      <c r="K338" s="1" t="str" cm="1">
        <f t="array" aca="1" ref="K338" ca="1">_xlfn.IFS('historyTags 2'!K338="have", "have", 'onchangeTags 2'!K338="have", "have", 'procTags 2'!K338="have", "have", 'historyTags 2'!K338="extra", "extra", 'onchangeTags 2'!K338="extra", "extra", 'procTags 2'!K338="extra", "extra", 'historyTags 2'!K338="missing", "missing", 'onchangeTags 2'!K338="missing", "missing", 'procTags 2'!K338="missing", "missing", 'historyTags 2'!K338="ignore", "ignore", 'onchangeTags 2'!K338="ignore", "ignore", 'procTags 2'!K338="ignore", "ignore")</f>
        <v>ignore</v>
      </c>
      <c r="L338" s="1" t="str" cm="1">
        <f t="array" aca="1" ref="L338" ca="1">_xlfn.IFS('historyTags 2'!L338="have", "have", 'onchangeTags 2'!L338="have", "have", 'procTags 2'!L338="have", "have", 'historyTags 2'!L338="extra", "extra", 'onchangeTags 2'!L338="extra", "extra", 'procTags 2'!L338="extra", "extra", 'historyTags 2'!L338="missing", "missing", 'onchangeTags 2'!L338="missing", "missing", 'procTags 2'!L338="missing", "missing", 'historyTags 2'!L338="ignore", "ignore", 'onchangeTags 2'!L338="ignore", "ignore", 'procTags 2'!L338="ignore", "ignore")</f>
        <v>ignore</v>
      </c>
      <c r="M338" s="1" t="str" cm="1">
        <f t="array" aca="1" ref="M338" ca="1">_xlfn.IFS('historyTags 2'!M338="have", "have", 'onchangeTags 2'!M338="have", "have", 'procTags 2'!M338="have", "have", 'historyTags 2'!M338="extra", "extra", 'onchangeTags 2'!M338="extra", "extra", 'procTags 2'!M338="extra", "extra", 'historyTags 2'!M338="missing", "missing", 'onchangeTags 2'!M338="missing", "missing", 'procTags 2'!M338="missing", "missing", 'historyTags 2'!M338="ignore", "ignore", 'onchangeTags 2'!M338="ignore", "ignore", 'procTags 2'!M338="ignore", "ignore")</f>
        <v>ignore</v>
      </c>
      <c r="N338" s="1" t="str" cm="1">
        <f t="array" aca="1" ref="N338" ca="1">_xlfn.IFS('historyTags 2'!N338="have", "have", 'onchangeTags 2'!N338="have", "have", 'procTags 2'!N338="have", "have", 'historyTags 2'!N338="extra", "extra", 'onchangeTags 2'!N338="extra", "extra", 'procTags 2'!N338="extra", "extra", 'historyTags 2'!N338="missing", "missing", 'onchangeTags 2'!N338="missing", "missing", 'procTags 2'!N338="missing", "missing", 'historyTags 2'!N338="ignore", "ignore", 'onchangeTags 2'!N338="ignore", "ignore", 'procTags 2'!N338="ignore", "ignore")</f>
        <v>ignore</v>
      </c>
      <c r="O338" s="1" t="str" cm="1">
        <f t="array" aca="1" ref="O338" ca="1">_xlfn.IFS('historyTags 2'!O338="have", "have", 'onchangeTags 2'!O338="have", "have", 'procTags 2'!O338="have", "have", 'historyTags 2'!O338="extra", "extra", 'onchangeTags 2'!O338="extra", "extra", 'procTags 2'!O338="extra", "extra", 'historyTags 2'!O338="missing", "missing", 'onchangeTags 2'!O338="missing", "missing", 'procTags 2'!O338="missing", "missing", 'historyTags 2'!O338="ignore", "ignore", 'onchangeTags 2'!O338="ignore", "ignore", 'procTags 2'!O338="ignore", "ignore")</f>
        <v>ignore</v>
      </c>
      <c r="P338" s="1" t="str" cm="1">
        <f t="array" aca="1" ref="P338" ca="1">_xlfn.IFS('historyTags 2'!P338="have", "have", 'onchangeTags 2'!P338="have", "have", 'procTags 2'!P338="have", "have", 'historyTags 2'!P338="extra", "extra", 'onchangeTags 2'!P338="extra", "extra", 'procTags 2'!P338="extra", "extra", 'historyTags 2'!P338="missing", "missing", 'onchangeTags 2'!P338="missing", "missing", 'procTags 2'!P338="missing", "missing", 'historyTags 2'!P338="ignore", "ignore", 'onchangeTags 2'!P338="ignore", "ignore", 'procTags 2'!P338="ignore", "ignore")</f>
        <v>ignore</v>
      </c>
    </row>
    <row r="339" spans="1:16" x14ac:dyDescent="0.2">
      <c r="A339" s="1" t="str">
        <f ca="1">IFERROR(__xludf.DUMMYFUNCTION("""COMPUTED_VALUE"""),"tmp_night\bit12")</f>
        <v>tmp_night\bit12</v>
      </c>
      <c r="B339" s="1" t="str" cm="1">
        <f t="array" aca="1" ref="B339" ca="1">_xlfn.IFS('historyTags 2'!B339="have", "have", 'onchangeTags 2'!B339="have", "have", 'procTags 2'!B339="have", "have", 'historyTags 2'!B339="extra", "extra", 'onchangeTags 2'!B339="extra", "extra", 'procTags 2'!B339="extra", "extra", 'historyTags 2'!B339="missing", "missing", 'onchangeTags 2'!B339="missing", "missing", 'procTags 2'!B339="missing", "missing", 'historyTags 2'!B339="ignore", "ignore", 'onchangeTags 2'!B339="ignore", "ignore", 'procTags 2'!B339="ignore", "ignore")</f>
        <v>ignore</v>
      </c>
      <c r="C339" s="1" t="str" cm="1">
        <f t="array" aca="1" ref="C339" ca="1">_xlfn.IFS('historyTags 2'!C339="have", "have", 'onchangeTags 2'!C339="have", "have", 'procTags 2'!C339="have", "have", 'historyTags 2'!C339="extra", "extra", 'onchangeTags 2'!C339="extra", "extra", 'procTags 2'!C339="extra", "extra", 'historyTags 2'!C339="missing", "missing", 'onchangeTags 2'!C339="missing", "missing", 'procTags 2'!C339="missing", "missing", 'historyTags 2'!C339="ignore", "ignore", 'onchangeTags 2'!C339="ignore", "ignore", 'procTags 2'!C339="ignore", "ignore")</f>
        <v>ignore</v>
      </c>
      <c r="D339" s="1" t="str" cm="1">
        <f t="array" aca="1" ref="D339" ca="1">_xlfn.IFS('historyTags 2'!D339="have", "have", 'onchangeTags 2'!D339="have", "have", 'procTags 2'!D339="have", "have", 'historyTags 2'!D339="extra", "extra", 'onchangeTags 2'!D339="extra", "extra", 'procTags 2'!D339="extra", "extra", 'historyTags 2'!D339="missing", "missing", 'onchangeTags 2'!D339="missing", "missing", 'procTags 2'!D339="missing", "missing", 'historyTags 2'!D339="ignore", "ignore", 'onchangeTags 2'!D339="ignore", "ignore", 'procTags 2'!D339="ignore", "ignore")</f>
        <v>ignore</v>
      </c>
      <c r="E339" s="1" t="str" cm="1">
        <f t="array" aca="1" ref="E339" ca="1">_xlfn.IFS('historyTags 2'!E339="have", "have", 'onchangeTags 2'!E339="have", "have", 'procTags 2'!E339="have", "have", 'historyTags 2'!E339="extra", "extra", 'onchangeTags 2'!E339="extra", "extra", 'procTags 2'!E339="extra", "extra", 'historyTags 2'!E339="missing", "missing", 'onchangeTags 2'!E339="missing", "missing", 'procTags 2'!E339="missing", "missing", 'historyTags 2'!E339="ignore", "ignore", 'onchangeTags 2'!E339="ignore", "ignore", 'procTags 2'!E339="ignore", "ignore")</f>
        <v>ignore</v>
      </c>
      <c r="F339" s="1" t="str" cm="1">
        <f t="array" aca="1" ref="F339" ca="1">_xlfn.IFS('historyTags 2'!F339="have", "have", 'onchangeTags 2'!F339="have", "have", 'procTags 2'!F339="have", "have", 'historyTags 2'!F339="extra", "extra", 'onchangeTags 2'!F339="extra", "extra", 'procTags 2'!F339="extra", "extra", 'historyTags 2'!F339="missing", "missing", 'onchangeTags 2'!F339="missing", "missing", 'procTags 2'!F339="missing", "missing", 'historyTags 2'!F339="ignore", "ignore", 'onchangeTags 2'!F339="ignore", "ignore", 'procTags 2'!F339="ignore", "ignore")</f>
        <v>ignore</v>
      </c>
      <c r="G339" s="1" t="str" cm="1">
        <f t="array" aca="1" ref="G339" ca="1">_xlfn.IFS('historyTags 2'!G339="have", "have", 'onchangeTags 2'!G339="have", "have", 'procTags 2'!G339="have", "have", 'historyTags 2'!G339="extra", "extra", 'onchangeTags 2'!G339="extra", "extra", 'procTags 2'!G339="extra", "extra", 'historyTags 2'!G339="missing", "missing", 'onchangeTags 2'!G339="missing", "missing", 'procTags 2'!G339="missing", "missing", 'historyTags 2'!G339="ignore", "ignore", 'onchangeTags 2'!G339="ignore", "ignore", 'procTags 2'!G339="ignore", "ignore")</f>
        <v>ignore</v>
      </c>
      <c r="H339" s="1" t="str" cm="1">
        <f t="array" aca="1" ref="H339" ca="1">_xlfn.IFS('historyTags 2'!H339="have", "have", 'onchangeTags 2'!H339="have", "have", 'procTags 2'!H339="have", "have", 'historyTags 2'!H339="extra", "extra", 'onchangeTags 2'!H339="extra", "extra", 'procTags 2'!H339="extra", "extra", 'historyTags 2'!H339="missing", "missing", 'onchangeTags 2'!H339="missing", "missing", 'procTags 2'!H339="missing", "missing", 'historyTags 2'!H339="ignore", "ignore", 'onchangeTags 2'!H339="ignore", "ignore", 'procTags 2'!H339="ignore", "ignore")</f>
        <v>ignore</v>
      </c>
      <c r="I339" s="1" t="str" cm="1">
        <f t="array" aca="1" ref="I339" ca="1">_xlfn.IFS('historyTags 2'!I339="have", "have", 'onchangeTags 2'!I339="have", "have", 'procTags 2'!I339="have", "have", 'historyTags 2'!I339="extra", "extra", 'onchangeTags 2'!I339="extra", "extra", 'procTags 2'!I339="extra", "extra", 'historyTags 2'!I339="missing", "missing", 'onchangeTags 2'!I339="missing", "missing", 'procTags 2'!I339="missing", "missing", 'historyTags 2'!I339="ignore", "ignore", 'onchangeTags 2'!I339="ignore", "ignore", 'procTags 2'!I339="ignore", "ignore")</f>
        <v>ignore</v>
      </c>
      <c r="J339" s="1" t="str" cm="1">
        <f t="array" aca="1" ref="J339" ca="1">_xlfn.IFS('historyTags 2'!J339="have", "have", 'onchangeTags 2'!J339="have", "have", 'procTags 2'!J339="have", "have", 'historyTags 2'!J339="extra", "extra", 'onchangeTags 2'!J339="extra", "extra", 'procTags 2'!J339="extra", "extra", 'historyTags 2'!J339="missing", "missing", 'onchangeTags 2'!J339="missing", "missing", 'procTags 2'!J339="missing", "missing", 'historyTags 2'!J339="ignore", "ignore", 'onchangeTags 2'!J339="ignore", "ignore", 'procTags 2'!J339="ignore", "ignore")</f>
        <v>ignore</v>
      </c>
      <c r="K339" s="1" t="str" cm="1">
        <f t="array" aca="1" ref="K339" ca="1">_xlfn.IFS('historyTags 2'!K339="have", "have", 'onchangeTags 2'!K339="have", "have", 'procTags 2'!K339="have", "have", 'historyTags 2'!K339="extra", "extra", 'onchangeTags 2'!K339="extra", "extra", 'procTags 2'!K339="extra", "extra", 'historyTags 2'!K339="missing", "missing", 'onchangeTags 2'!K339="missing", "missing", 'procTags 2'!K339="missing", "missing", 'historyTags 2'!K339="ignore", "ignore", 'onchangeTags 2'!K339="ignore", "ignore", 'procTags 2'!K339="ignore", "ignore")</f>
        <v>ignore</v>
      </c>
      <c r="L339" s="1" t="str" cm="1">
        <f t="array" aca="1" ref="L339" ca="1">_xlfn.IFS('historyTags 2'!L339="have", "have", 'onchangeTags 2'!L339="have", "have", 'procTags 2'!L339="have", "have", 'historyTags 2'!L339="extra", "extra", 'onchangeTags 2'!L339="extra", "extra", 'procTags 2'!L339="extra", "extra", 'historyTags 2'!L339="missing", "missing", 'onchangeTags 2'!L339="missing", "missing", 'procTags 2'!L339="missing", "missing", 'historyTags 2'!L339="ignore", "ignore", 'onchangeTags 2'!L339="ignore", "ignore", 'procTags 2'!L339="ignore", "ignore")</f>
        <v>ignore</v>
      </c>
      <c r="M339" s="1" t="str" cm="1">
        <f t="array" aca="1" ref="M339" ca="1">_xlfn.IFS('historyTags 2'!M339="have", "have", 'onchangeTags 2'!M339="have", "have", 'procTags 2'!M339="have", "have", 'historyTags 2'!M339="extra", "extra", 'onchangeTags 2'!M339="extra", "extra", 'procTags 2'!M339="extra", "extra", 'historyTags 2'!M339="missing", "missing", 'onchangeTags 2'!M339="missing", "missing", 'procTags 2'!M339="missing", "missing", 'historyTags 2'!M339="ignore", "ignore", 'onchangeTags 2'!M339="ignore", "ignore", 'procTags 2'!M339="ignore", "ignore")</f>
        <v>ignore</v>
      </c>
      <c r="N339" s="1" t="str" cm="1">
        <f t="array" aca="1" ref="N339" ca="1">_xlfn.IFS('historyTags 2'!N339="have", "have", 'onchangeTags 2'!N339="have", "have", 'procTags 2'!N339="have", "have", 'historyTags 2'!N339="extra", "extra", 'onchangeTags 2'!N339="extra", "extra", 'procTags 2'!N339="extra", "extra", 'historyTags 2'!N339="missing", "missing", 'onchangeTags 2'!N339="missing", "missing", 'procTags 2'!N339="missing", "missing", 'historyTags 2'!N339="ignore", "ignore", 'onchangeTags 2'!N339="ignore", "ignore", 'procTags 2'!N339="ignore", "ignore")</f>
        <v>ignore</v>
      </c>
      <c r="O339" s="1" t="str" cm="1">
        <f t="array" aca="1" ref="O339" ca="1">_xlfn.IFS('historyTags 2'!O339="have", "have", 'onchangeTags 2'!O339="have", "have", 'procTags 2'!O339="have", "have", 'historyTags 2'!O339="extra", "extra", 'onchangeTags 2'!O339="extra", "extra", 'procTags 2'!O339="extra", "extra", 'historyTags 2'!O339="missing", "missing", 'onchangeTags 2'!O339="missing", "missing", 'procTags 2'!O339="missing", "missing", 'historyTags 2'!O339="ignore", "ignore", 'onchangeTags 2'!O339="ignore", "ignore", 'procTags 2'!O339="ignore", "ignore")</f>
        <v>ignore</v>
      </c>
      <c r="P339" s="1" t="str" cm="1">
        <f t="array" aca="1" ref="P339" ca="1">_xlfn.IFS('historyTags 2'!P339="have", "have", 'onchangeTags 2'!P339="have", "have", 'procTags 2'!P339="have", "have", 'historyTags 2'!P339="extra", "extra", 'onchangeTags 2'!P339="extra", "extra", 'procTags 2'!P339="extra", "extra", 'historyTags 2'!P339="missing", "missing", 'onchangeTags 2'!P339="missing", "missing", 'procTags 2'!P339="missing", "missing", 'historyTags 2'!P339="ignore", "ignore", 'onchangeTags 2'!P339="ignore", "ignore", 'procTags 2'!P339="ignore", "ignore")</f>
        <v>ignore</v>
      </c>
    </row>
    <row r="340" spans="1:16" x14ac:dyDescent="0.2">
      <c r="A340" s="1" t="str">
        <f ca="1">IFERROR(__xludf.DUMMYFUNCTION("""COMPUTED_VALUE"""),"tmp_night\bit13")</f>
        <v>tmp_night\bit13</v>
      </c>
      <c r="B340" s="1" t="str" cm="1">
        <f t="array" aca="1" ref="B340" ca="1">_xlfn.IFS('historyTags 2'!B340="have", "have", 'onchangeTags 2'!B340="have", "have", 'procTags 2'!B340="have", "have", 'historyTags 2'!B340="extra", "extra", 'onchangeTags 2'!B340="extra", "extra", 'procTags 2'!B340="extra", "extra", 'historyTags 2'!B340="missing", "missing", 'onchangeTags 2'!B340="missing", "missing", 'procTags 2'!B340="missing", "missing", 'historyTags 2'!B340="ignore", "ignore", 'onchangeTags 2'!B340="ignore", "ignore", 'procTags 2'!B340="ignore", "ignore")</f>
        <v>ignore</v>
      </c>
      <c r="C340" s="1" t="str" cm="1">
        <f t="array" aca="1" ref="C340" ca="1">_xlfn.IFS('historyTags 2'!C340="have", "have", 'onchangeTags 2'!C340="have", "have", 'procTags 2'!C340="have", "have", 'historyTags 2'!C340="extra", "extra", 'onchangeTags 2'!C340="extra", "extra", 'procTags 2'!C340="extra", "extra", 'historyTags 2'!C340="missing", "missing", 'onchangeTags 2'!C340="missing", "missing", 'procTags 2'!C340="missing", "missing", 'historyTags 2'!C340="ignore", "ignore", 'onchangeTags 2'!C340="ignore", "ignore", 'procTags 2'!C340="ignore", "ignore")</f>
        <v>ignore</v>
      </c>
      <c r="D340" s="1" t="str" cm="1">
        <f t="array" aca="1" ref="D340" ca="1">_xlfn.IFS('historyTags 2'!D340="have", "have", 'onchangeTags 2'!D340="have", "have", 'procTags 2'!D340="have", "have", 'historyTags 2'!D340="extra", "extra", 'onchangeTags 2'!D340="extra", "extra", 'procTags 2'!D340="extra", "extra", 'historyTags 2'!D340="missing", "missing", 'onchangeTags 2'!D340="missing", "missing", 'procTags 2'!D340="missing", "missing", 'historyTags 2'!D340="ignore", "ignore", 'onchangeTags 2'!D340="ignore", "ignore", 'procTags 2'!D340="ignore", "ignore")</f>
        <v>ignore</v>
      </c>
      <c r="E340" s="1" t="str" cm="1">
        <f t="array" aca="1" ref="E340" ca="1">_xlfn.IFS('historyTags 2'!E340="have", "have", 'onchangeTags 2'!E340="have", "have", 'procTags 2'!E340="have", "have", 'historyTags 2'!E340="extra", "extra", 'onchangeTags 2'!E340="extra", "extra", 'procTags 2'!E340="extra", "extra", 'historyTags 2'!E340="missing", "missing", 'onchangeTags 2'!E340="missing", "missing", 'procTags 2'!E340="missing", "missing", 'historyTags 2'!E340="ignore", "ignore", 'onchangeTags 2'!E340="ignore", "ignore", 'procTags 2'!E340="ignore", "ignore")</f>
        <v>ignore</v>
      </c>
      <c r="F340" s="1" t="str" cm="1">
        <f t="array" aca="1" ref="F340" ca="1">_xlfn.IFS('historyTags 2'!F340="have", "have", 'onchangeTags 2'!F340="have", "have", 'procTags 2'!F340="have", "have", 'historyTags 2'!F340="extra", "extra", 'onchangeTags 2'!F340="extra", "extra", 'procTags 2'!F340="extra", "extra", 'historyTags 2'!F340="missing", "missing", 'onchangeTags 2'!F340="missing", "missing", 'procTags 2'!F340="missing", "missing", 'historyTags 2'!F340="ignore", "ignore", 'onchangeTags 2'!F340="ignore", "ignore", 'procTags 2'!F340="ignore", "ignore")</f>
        <v>ignore</v>
      </c>
      <c r="G340" s="1" t="str" cm="1">
        <f t="array" aca="1" ref="G340" ca="1">_xlfn.IFS('historyTags 2'!G340="have", "have", 'onchangeTags 2'!G340="have", "have", 'procTags 2'!G340="have", "have", 'historyTags 2'!G340="extra", "extra", 'onchangeTags 2'!G340="extra", "extra", 'procTags 2'!G340="extra", "extra", 'historyTags 2'!G340="missing", "missing", 'onchangeTags 2'!G340="missing", "missing", 'procTags 2'!G340="missing", "missing", 'historyTags 2'!G340="ignore", "ignore", 'onchangeTags 2'!G340="ignore", "ignore", 'procTags 2'!G340="ignore", "ignore")</f>
        <v>ignore</v>
      </c>
      <c r="H340" s="1" t="str" cm="1">
        <f t="array" aca="1" ref="H340" ca="1">_xlfn.IFS('historyTags 2'!H340="have", "have", 'onchangeTags 2'!H340="have", "have", 'procTags 2'!H340="have", "have", 'historyTags 2'!H340="extra", "extra", 'onchangeTags 2'!H340="extra", "extra", 'procTags 2'!H340="extra", "extra", 'historyTags 2'!H340="missing", "missing", 'onchangeTags 2'!H340="missing", "missing", 'procTags 2'!H340="missing", "missing", 'historyTags 2'!H340="ignore", "ignore", 'onchangeTags 2'!H340="ignore", "ignore", 'procTags 2'!H340="ignore", "ignore")</f>
        <v>ignore</v>
      </c>
      <c r="I340" s="1" t="str" cm="1">
        <f t="array" aca="1" ref="I340" ca="1">_xlfn.IFS('historyTags 2'!I340="have", "have", 'onchangeTags 2'!I340="have", "have", 'procTags 2'!I340="have", "have", 'historyTags 2'!I340="extra", "extra", 'onchangeTags 2'!I340="extra", "extra", 'procTags 2'!I340="extra", "extra", 'historyTags 2'!I340="missing", "missing", 'onchangeTags 2'!I340="missing", "missing", 'procTags 2'!I340="missing", "missing", 'historyTags 2'!I340="ignore", "ignore", 'onchangeTags 2'!I340="ignore", "ignore", 'procTags 2'!I340="ignore", "ignore")</f>
        <v>ignore</v>
      </c>
      <c r="J340" s="1" t="str" cm="1">
        <f t="array" aca="1" ref="J340" ca="1">_xlfn.IFS('historyTags 2'!J340="have", "have", 'onchangeTags 2'!J340="have", "have", 'procTags 2'!J340="have", "have", 'historyTags 2'!J340="extra", "extra", 'onchangeTags 2'!J340="extra", "extra", 'procTags 2'!J340="extra", "extra", 'historyTags 2'!J340="missing", "missing", 'onchangeTags 2'!J340="missing", "missing", 'procTags 2'!J340="missing", "missing", 'historyTags 2'!J340="ignore", "ignore", 'onchangeTags 2'!J340="ignore", "ignore", 'procTags 2'!J340="ignore", "ignore")</f>
        <v>ignore</v>
      </c>
      <c r="K340" s="1" t="str" cm="1">
        <f t="array" aca="1" ref="K340" ca="1">_xlfn.IFS('historyTags 2'!K340="have", "have", 'onchangeTags 2'!K340="have", "have", 'procTags 2'!K340="have", "have", 'historyTags 2'!K340="extra", "extra", 'onchangeTags 2'!K340="extra", "extra", 'procTags 2'!K340="extra", "extra", 'historyTags 2'!K340="missing", "missing", 'onchangeTags 2'!K340="missing", "missing", 'procTags 2'!K340="missing", "missing", 'historyTags 2'!K340="ignore", "ignore", 'onchangeTags 2'!K340="ignore", "ignore", 'procTags 2'!K340="ignore", "ignore")</f>
        <v>ignore</v>
      </c>
      <c r="L340" s="1" t="str" cm="1">
        <f t="array" aca="1" ref="L340" ca="1">_xlfn.IFS('historyTags 2'!L340="have", "have", 'onchangeTags 2'!L340="have", "have", 'procTags 2'!L340="have", "have", 'historyTags 2'!L340="extra", "extra", 'onchangeTags 2'!L340="extra", "extra", 'procTags 2'!L340="extra", "extra", 'historyTags 2'!L340="missing", "missing", 'onchangeTags 2'!L340="missing", "missing", 'procTags 2'!L340="missing", "missing", 'historyTags 2'!L340="ignore", "ignore", 'onchangeTags 2'!L340="ignore", "ignore", 'procTags 2'!L340="ignore", "ignore")</f>
        <v>ignore</v>
      </c>
      <c r="M340" s="1" t="str" cm="1">
        <f t="array" aca="1" ref="M340" ca="1">_xlfn.IFS('historyTags 2'!M340="have", "have", 'onchangeTags 2'!M340="have", "have", 'procTags 2'!M340="have", "have", 'historyTags 2'!M340="extra", "extra", 'onchangeTags 2'!M340="extra", "extra", 'procTags 2'!M340="extra", "extra", 'historyTags 2'!M340="missing", "missing", 'onchangeTags 2'!M340="missing", "missing", 'procTags 2'!M340="missing", "missing", 'historyTags 2'!M340="ignore", "ignore", 'onchangeTags 2'!M340="ignore", "ignore", 'procTags 2'!M340="ignore", "ignore")</f>
        <v>ignore</v>
      </c>
      <c r="N340" s="1" t="str" cm="1">
        <f t="array" aca="1" ref="N340" ca="1">_xlfn.IFS('historyTags 2'!N340="have", "have", 'onchangeTags 2'!N340="have", "have", 'procTags 2'!N340="have", "have", 'historyTags 2'!N340="extra", "extra", 'onchangeTags 2'!N340="extra", "extra", 'procTags 2'!N340="extra", "extra", 'historyTags 2'!N340="missing", "missing", 'onchangeTags 2'!N340="missing", "missing", 'procTags 2'!N340="missing", "missing", 'historyTags 2'!N340="ignore", "ignore", 'onchangeTags 2'!N340="ignore", "ignore", 'procTags 2'!N340="ignore", "ignore")</f>
        <v>ignore</v>
      </c>
      <c r="O340" s="1" t="str" cm="1">
        <f t="array" aca="1" ref="O340" ca="1">_xlfn.IFS('historyTags 2'!O340="have", "have", 'onchangeTags 2'!O340="have", "have", 'procTags 2'!O340="have", "have", 'historyTags 2'!O340="extra", "extra", 'onchangeTags 2'!O340="extra", "extra", 'procTags 2'!O340="extra", "extra", 'historyTags 2'!O340="missing", "missing", 'onchangeTags 2'!O340="missing", "missing", 'procTags 2'!O340="missing", "missing", 'historyTags 2'!O340="ignore", "ignore", 'onchangeTags 2'!O340="ignore", "ignore", 'procTags 2'!O340="ignore", "ignore")</f>
        <v>ignore</v>
      </c>
      <c r="P340" s="1" t="str" cm="1">
        <f t="array" aca="1" ref="P340" ca="1">_xlfn.IFS('historyTags 2'!P340="have", "have", 'onchangeTags 2'!P340="have", "have", 'procTags 2'!P340="have", "have", 'historyTags 2'!P340="extra", "extra", 'onchangeTags 2'!P340="extra", "extra", 'procTags 2'!P340="extra", "extra", 'historyTags 2'!P340="missing", "missing", 'onchangeTags 2'!P340="missing", "missing", 'procTags 2'!P340="missing", "missing", 'historyTags 2'!P340="ignore", "ignore", 'onchangeTags 2'!P340="ignore", "ignore", 'procTags 2'!P340="ignore", "ignore")</f>
        <v>ignore</v>
      </c>
    </row>
    <row r="341" spans="1:16" x14ac:dyDescent="0.2">
      <c r="A341" s="1" t="str">
        <f ca="1">IFERROR(__xludf.DUMMYFUNCTION("""COMPUTED_VALUE"""),"tmp_night\bit14")</f>
        <v>tmp_night\bit14</v>
      </c>
      <c r="B341" s="1" t="str" cm="1">
        <f t="array" aca="1" ref="B341" ca="1">_xlfn.IFS('historyTags 2'!B341="have", "have", 'onchangeTags 2'!B341="have", "have", 'procTags 2'!B341="have", "have", 'historyTags 2'!B341="extra", "extra", 'onchangeTags 2'!B341="extra", "extra", 'procTags 2'!B341="extra", "extra", 'historyTags 2'!B341="missing", "missing", 'onchangeTags 2'!B341="missing", "missing", 'procTags 2'!B341="missing", "missing", 'historyTags 2'!B341="ignore", "ignore", 'onchangeTags 2'!B341="ignore", "ignore", 'procTags 2'!B341="ignore", "ignore")</f>
        <v>ignore</v>
      </c>
      <c r="C341" s="1" t="str" cm="1">
        <f t="array" aca="1" ref="C341" ca="1">_xlfn.IFS('historyTags 2'!C341="have", "have", 'onchangeTags 2'!C341="have", "have", 'procTags 2'!C341="have", "have", 'historyTags 2'!C341="extra", "extra", 'onchangeTags 2'!C341="extra", "extra", 'procTags 2'!C341="extra", "extra", 'historyTags 2'!C341="missing", "missing", 'onchangeTags 2'!C341="missing", "missing", 'procTags 2'!C341="missing", "missing", 'historyTags 2'!C341="ignore", "ignore", 'onchangeTags 2'!C341="ignore", "ignore", 'procTags 2'!C341="ignore", "ignore")</f>
        <v>ignore</v>
      </c>
      <c r="D341" s="1" t="str" cm="1">
        <f t="array" aca="1" ref="D341" ca="1">_xlfn.IFS('historyTags 2'!D341="have", "have", 'onchangeTags 2'!D341="have", "have", 'procTags 2'!D341="have", "have", 'historyTags 2'!D341="extra", "extra", 'onchangeTags 2'!D341="extra", "extra", 'procTags 2'!D341="extra", "extra", 'historyTags 2'!D341="missing", "missing", 'onchangeTags 2'!D341="missing", "missing", 'procTags 2'!D341="missing", "missing", 'historyTags 2'!D341="ignore", "ignore", 'onchangeTags 2'!D341="ignore", "ignore", 'procTags 2'!D341="ignore", "ignore")</f>
        <v>ignore</v>
      </c>
      <c r="E341" s="1" t="str" cm="1">
        <f t="array" aca="1" ref="E341" ca="1">_xlfn.IFS('historyTags 2'!E341="have", "have", 'onchangeTags 2'!E341="have", "have", 'procTags 2'!E341="have", "have", 'historyTags 2'!E341="extra", "extra", 'onchangeTags 2'!E341="extra", "extra", 'procTags 2'!E341="extra", "extra", 'historyTags 2'!E341="missing", "missing", 'onchangeTags 2'!E341="missing", "missing", 'procTags 2'!E341="missing", "missing", 'historyTags 2'!E341="ignore", "ignore", 'onchangeTags 2'!E341="ignore", "ignore", 'procTags 2'!E341="ignore", "ignore")</f>
        <v>ignore</v>
      </c>
      <c r="F341" s="1" t="str" cm="1">
        <f t="array" aca="1" ref="F341" ca="1">_xlfn.IFS('historyTags 2'!F341="have", "have", 'onchangeTags 2'!F341="have", "have", 'procTags 2'!F341="have", "have", 'historyTags 2'!F341="extra", "extra", 'onchangeTags 2'!F341="extra", "extra", 'procTags 2'!F341="extra", "extra", 'historyTags 2'!F341="missing", "missing", 'onchangeTags 2'!F341="missing", "missing", 'procTags 2'!F341="missing", "missing", 'historyTags 2'!F341="ignore", "ignore", 'onchangeTags 2'!F341="ignore", "ignore", 'procTags 2'!F341="ignore", "ignore")</f>
        <v>ignore</v>
      </c>
      <c r="G341" s="1" t="str" cm="1">
        <f t="array" aca="1" ref="G341" ca="1">_xlfn.IFS('historyTags 2'!G341="have", "have", 'onchangeTags 2'!G341="have", "have", 'procTags 2'!G341="have", "have", 'historyTags 2'!G341="extra", "extra", 'onchangeTags 2'!G341="extra", "extra", 'procTags 2'!G341="extra", "extra", 'historyTags 2'!G341="missing", "missing", 'onchangeTags 2'!G341="missing", "missing", 'procTags 2'!G341="missing", "missing", 'historyTags 2'!G341="ignore", "ignore", 'onchangeTags 2'!G341="ignore", "ignore", 'procTags 2'!G341="ignore", "ignore")</f>
        <v>ignore</v>
      </c>
      <c r="H341" s="1" t="str" cm="1">
        <f t="array" aca="1" ref="H341" ca="1">_xlfn.IFS('historyTags 2'!H341="have", "have", 'onchangeTags 2'!H341="have", "have", 'procTags 2'!H341="have", "have", 'historyTags 2'!H341="extra", "extra", 'onchangeTags 2'!H341="extra", "extra", 'procTags 2'!H341="extra", "extra", 'historyTags 2'!H341="missing", "missing", 'onchangeTags 2'!H341="missing", "missing", 'procTags 2'!H341="missing", "missing", 'historyTags 2'!H341="ignore", "ignore", 'onchangeTags 2'!H341="ignore", "ignore", 'procTags 2'!H341="ignore", "ignore")</f>
        <v>ignore</v>
      </c>
      <c r="I341" s="1" t="str" cm="1">
        <f t="array" aca="1" ref="I341" ca="1">_xlfn.IFS('historyTags 2'!I341="have", "have", 'onchangeTags 2'!I341="have", "have", 'procTags 2'!I341="have", "have", 'historyTags 2'!I341="extra", "extra", 'onchangeTags 2'!I341="extra", "extra", 'procTags 2'!I341="extra", "extra", 'historyTags 2'!I341="missing", "missing", 'onchangeTags 2'!I341="missing", "missing", 'procTags 2'!I341="missing", "missing", 'historyTags 2'!I341="ignore", "ignore", 'onchangeTags 2'!I341="ignore", "ignore", 'procTags 2'!I341="ignore", "ignore")</f>
        <v>ignore</v>
      </c>
      <c r="J341" s="1" t="str" cm="1">
        <f t="array" aca="1" ref="J341" ca="1">_xlfn.IFS('historyTags 2'!J341="have", "have", 'onchangeTags 2'!J341="have", "have", 'procTags 2'!J341="have", "have", 'historyTags 2'!J341="extra", "extra", 'onchangeTags 2'!J341="extra", "extra", 'procTags 2'!J341="extra", "extra", 'historyTags 2'!J341="missing", "missing", 'onchangeTags 2'!J341="missing", "missing", 'procTags 2'!J341="missing", "missing", 'historyTags 2'!J341="ignore", "ignore", 'onchangeTags 2'!J341="ignore", "ignore", 'procTags 2'!J341="ignore", "ignore")</f>
        <v>ignore</v>
      </c>
      <c r="K341" s="1" t="str" cm="1">
        <f t="array" aca="1" ref="K341" ca="1">_xlfn.IFS('historyTags 2'!K341="have", "have", 'onchangeTags 2'!K341="have", "have", 'procTags 2'!K341="have", "have", 'historyTags 2'!K341="extra", "extra", 'onchangeTags 2'!K341="extra", "extra", 'procTags 2'!K341="extra", "extra", 'historyTags 2'!K341="missing", "missing", 'onchangeTags 2'!K341="missing", "missing", 'procTags 2'!K341="missing", "missing", 'historyTags 2'!K341="ignore", "ignore", 'onchangeTags 2'!K341="ignore", "ignore", 'procTags 2'!K341="ignore", "ignore")</f>
        <v>ignore</v>
      </c>
      <c r="L341" s="1" t="str" cm="1">
        <f t="array" aca="1" ref="L341" ca="1">_xlfn.IFS('historyTags 2'!L341="have", "have", 'onchangeTags 2'!L341="have", "have", 'procTags 2'!L341="have", "have", 'historyTags 2'!L341="extra", "extra", 'onchangeTags 2'!L341="extra", "extra", 'procTags 2'!L341="extra", "extra", 'historyTags 2'!L341="missing", "missing", 'onchangeTags 2'!L341="missing", "missing", 'procTags 2'!L341="missing", "missing", 'historyTags 2'!L341="ignore", "ignore", 'onchangeTags 2'!L341="ignore", "ignore", 'procTags 2'!L341="ignore", "ignore")</f>
        <v>ignore</v>
      </c>
      <c r="M341" s="1" t="str" cm="1">
        <f t="array" aca="1" ref="M341" ca="1">_xlfn.IFS('historyTags 2'!M341="have", "have", 'onchangeTags 2'!M341="have", "have", 'procTags 2'!M341="have", "have", 'historyTags 2'!M341="extra", "extra", 'onchangeTags 2'!M341="extra", "extra", 'procTags 2'!M341="extra", "extra", 'historyTags 2'!M341="missing", "missing", 'onchangeTags 2'!M341="missing", "missing", 'procTags 2'!M341="missing", "missing", 'historyTags 2'!M341="ignore", "ignore", 'onchangeTags 2'!M341="ignore", "ignore", 'procTags 2'!M341="ignore", "ignore")</f>
        <v>ignore</v>
      </c>
      <c r="N341" s="1" t="str" cm="1">
        <f t="array" aca="1" ref="N341" ca="1">_xlfn.IFS('historyTags 2'!N341="have", "have", 'onchangeTags 2'!N341="have", "have", 'procTags 2'!N341="have", "have", 'historyTags 2'!N341="extra", "extra", 'onchangeTags 2'!N341="extra", "extra", 'procTags 2'!N341="extra", "extra", 'historyTags 2'!N341="missing", "missing", 'onchangeTags 2'!N341="missing", "missing", 'procTags 2'!N341="missing", "missing", 'historyTags 2'!N341="ignore", "ignore", 'onchangeTags 2'!N341="ignore", "ignore", 'procTags 2'!N341="ignore", "ignore")</f>
        <v>ignore</v>
      </c>
      <c r="O341" s="1" t="str" cm="1">
        <f t="array" aca="1" ref="O341" ca="1">_xlfn.IFS('historyTags 2'!O341="have", "have", 'onchangeTags 2'!O341="have", "have", 'procTags 2'!O341="have", "have", 'historyTags 2'!O341="extra", "extra", 'onchangeTags 2'!O341="extra", "extra", 'procTags 2'!O341="extra", "extra", 'historyTags 2'!O341="missing", "missing", 'onchangeTags 2'!O341="missing", "missing", 'procTags 2'!O341="missing", "missing", 'historyTags 2'!O341="ignore", "ignore", 'onchangeTags 2'!O341="ignore", "ignore", 'procTags 2'!O341="ignore", "ignore")</f>
        <v>ignore</v>
      </c>
      <c r="P341" s="1" t="str" cm="1">
        <f t="array" aca="1" ref="P341" ca="1">_xlfn.IFS('historyTags 2'!P341="have", "have", 'onchangeTags 2'!P341="have", "have", 'procTags 2'!P341="have", "have", 'historyTags 2'!P341="extra", "extra", 'onchangeTags 2'!P341="extra", "extra", 'procTags 2'!P341="extra", "extra", 'historyTags 2'!P341="missing", "missing", 'onchangeTags 2'!P341="missing", "missing", 'procTags 2'!P341="missing", "missing", 'historyTags 2'!P341="ignore", "ignore", 'onchangeTags 2'!P341="ignore", "ignore", 'procTags 2'!P341="ignore", "ignore")</f>
        <v>ignore</v>
      </c>
    </row>
    <row r="342" spans="1:16" x14ac:dyDescent="0.2">
      <c r="A342" s="1" t="str">
        <f ca="1">IFERROR(__xludf.DUMMYFUNCTION("""COMPUTED_VALUE"""),"tmp_night\bit15")</f>
        <v>tmp_night\bit15</v>
      </c>
      <c r="B342" s="1" t="str" cm="1">
        <f t="array" aca="1" ref="B342" ca="1">_xlfn.IFS('historyTags 2'!B342="have", "have", 'onchangeTags 2'!B342="have", "have", 'procTags 2'!B342="have", "have", 'historyTags 2'!B342="extra", "extra", 'onchangeTags 2'!B342="extra", "extra", 'procTags 2'!B342="extra", "extra", 'historyTags 2'!B342="missing", "missing", 'onchangeTags 2'!B342="missing", "missing", 'procTags 2'!B342="missing", "missing", 'historyTags 2'!B342="ignore", "ignore", 'onchangeTags 2'!B342="ignore", "ignore", 'procTags 2'!B342="ignore", "ignore")</f>
        <v>ignore</v>
      </c>
      <c r="C342" s="1" t="str" cm="1">
        <f t="array" aca="1" ref="C342" ca="1">_xlfn.IFS('historyTags 2'!C342="have", "have", 'onchangeTags 2'!C342="have", "have", 'procTags 2'!C342="have", "have", 'historyTags 2'!C342="extra", "extra", 'onchangeTags 2'!C342="extra", "extra", 'procTags 2'!C342="extra", "extra", 'historyTags 2'!C342="missing", "missing", 'onchangeTags 2'!C342="missing", "missing", 'procTags 2'!C342="missing", "missing", 'historyTags 2'!C342="ignore", "ignore", 'onchangeTags 2'!C342="ignore", "ignore", 'procTags 2'!C342="ignore", "ignore")</f>
        <v>ignore</v>
      </c>
      <c r="D342" s="1" t="str" cm="1">
        <f t="array" aca="1" ref="D342" ca="1">_xlfn.IFS('historyTags 2'!D342="have", "have", 'onchangeTags 2'!D342="have", "have", 'procTags 2'!D342="have", "have", 'historyTags 2'!D342="extra", "extra", 'onchangeTags 2'!D342="extra", "extra", 'procTags 2'!D342="extra", "extra", 'historyTags 2'!D342="missing", "missing", 'onchangeTags 2'!D342="missing", "missing", 'procTags 2'!D342="missing", "missing", 'historyTags 2'!D342="ignore", "ignore", 'onchangeTags 2'!D342="ignore", "ignore", 'procTags 2'!D342="ignore", "ignore")</f>
        <v>ignore</v>
      </c>
      <c r="E342" s="1" t="str" cm="1">
        <f t="array" aca="1" ref="E342" ca="1">_xlfn.IFS('historyTags 2'!E342="have", "have", 'onchangeTags 2'!E342="have", "have", 'procTags 2'!E342="have", "have", 'historyTags 2'!E342="extra", "extra", 'onchangeTags 2'!E342="extra", "extra", 'procTags 2'!E342="extra", "extra", 'historyTags 2'!E342="missing", "missing", 'onchangeTags 2'!E342="missing", "missing", 'procTags 2'!E342="missing", "missing", 'historyTags 2'!E342="ignore", "ignore", 'onchangeTags 2'!E342="ignore", "ignore", 'procTags 2'!E342="ignore", "ignore")</f>
        <v>ignore</v>
      </c>
      <c r="F342" s="1" t="str" cm="1">
        <f t="array" aca="1" ref="F342" ca="1">_xlfn.IFS('historyTags 2'!F342="have", "have", 'onchangeTags 2'!F342="have", "have", 'procTags 2'!F342="have", "have", 'historyTags 2'!F342="extra", "extra", 'onchangeTags 2'!F342="extra", "extra", 'procTags 2'!F342="extra", "extra", 'historyTags 2'!F342="missing", "missing", 'onchangeTags 2'!F342="missing", "missing", 'procTags 2'!F342="missing", "missing", 'historyTags 2'!F342="ignore", "ignore", 'onchangeTags 2'!F342="ignore", "ignore", 'procTags 2'!F342="ignore", "ignore")</f>
        <v>ignore</v>
      </c>
      <c r="G342" s="1" t="str" cm="1">
        <f t="array" aca="1" ref="G342" ca="1">_xlfn.IFS('historyTags 2'!G342="have", "have", 'onchangeTags 2'!G342="have", "have", 'procTags 2'!G342="have", "have", 'historyTags 2'!G342="extra", "extra", 'onchangeTags 2'!G342="extra", "extra", 'procTags 2'!G342="extra", "extra", 'historyTags 2'!G342="missing", "missing", 'onchangeTags 2'!G342="missing", "missing", 'procTags 2'!G342="missing", "missing", 'historyTags 2'!G342="ignore", "ignore", 'onchangeTags 2'!G342="ignore", "ignore", 'procTags 2'!G342="ignore", "ignore")</f>
        <v>ignore</v>
      </c>
      <c r="H342" s="1" t="str" cm="1">
        <f t="array" aca="1" ref="H342" ca="1">_xlfn.IFS('historyTags 2'!H342="have", "have", 'onchangeTags 2'!H342="have", "have", 'procTags 2'!H342="have", "have", 'historyTags 2'!H342="extra", "extra", 'onchangeTags 2'!H342="extra", "extra", 'procTags 2'!H342="extra", "extra", 'historyTags 2'!H342="missing", "missing", 'onchangeTags 2'!H342="missing", "missing", 'procTags 2'!H342="missing", "missing", 'historyTags 2'!H342="ignore", "ignore", 'onchangeTags 2'!H342="ignore", "ignore", 'procTags 2'!H342="ignore", "ignore")</f>
        <v>ignore</v>
      </c>
      <c r="I342" s="1" t="str" cm="1">
        <f t="array" aca="1" ref="I342" ca="1">_xlfn.IFS('historyTags 2'!I342="have", "have", 'onchangeTags 2'!I342="have", "have", 'procTags 2'!I342="have", "have", 'historyTags 2'!I342="extra", "extra", 'onchangeTags 2'!I342="extra", "extra", 'procTags 2'!I342="extra", "extra", 'historyTags 2'!I342="missing", "missing", 'onchangeTags 2'!I342="missing", "missing", 'procTags 2'!I342="missing", "missing", 'historyTags 2'!I342="ignore", "ignore", 'onchangeTags 2'!I342="ignore", "ignore", 'procTags 2'!I342="ignore", "ignore")</f>
        <v>ignore</v>
      </c>
      <c r="J342" s="1" t="str" cm="1">
        <f t="array" aca="1" ref="J342" ca="1">_xlfn.IFS('historyTags 2'!J342="have", "have", 'onchangeTags 2'!J342="have", "have", 'procTags 2'!J342="have", "have", 'historyTags 2'!J342="extra", "extra", 'onchangeTags 2'!J342="extra", "extra", 'procTags 2'!J342="extra", "extra", 'historyTags 2'!J342="missing", "missing", 'onchangeTags 2'!J342="missing", "missing", 'procTags 2'!J342="missing", "missing", 'historyTags 2'!J342="ignore", "ignore", 'onchangeTags 2'!J342="ignore", "ignore", 'procTags 2'!J342="ignore", "ignore")</f>
        <v>ignore</v>
      </c>
      <c r="K342" s="1" t="str" cm="1">
        <f t="array" aca="1" ref="K342" ca="1">_xlfn.IFS('historyTags 2'!K342="have", "have", 'onchangeTags 2'!K342="have", "have", 'procTags 2'!K342="have", "have", 'historyTags 2'!K342="extra", "extra", 'onchangeTags 2'!K342="extra", "extra", 'procTags 2'!K342="extra", "extra", 'historyTags 2'!K342="missing", "missing", 'onchangeTags 2'!K342="missing", "missing", 'procTags 2'!K342="missing", "missing", 'historyTags 2'!K342="ignore", "ignore", 'onchangeTags 2'!K342="ignore", "ignore", 'procTags 2'!K342="ignore", "ignore")</f>
        <v>ignore</v>
      </c>
      <c r="L342" s="1" t="str" cm="1">
        <f t="array" aca="1" ref="L342" ca="1">_xlfn.IFS('historyTags 2'!L342="have", "have", 'onchangeTags 2'!L342="have", "have", 'procTags 2'!L342="have", "have", 'historyTags 2'!L342="extra", "extra", 'onchangeTags 2'!L342="extra", "extra", 'procTags 2'!L342="extra", "extra", 'historyTags 2'!L342="missing", "missing", 'onchangeTags 2'!L342="missing", "missing", 'procTags 2'!L342="missing", "missing", 'historyTags 2'!L342="ignore", "ignore", 'onchangeTags 2'!L342="ignore", "ignore", 'procTags 2'!L342="ignore", "ignore")</f>
        <v>ignore</v>
      </c>
      <c r="M342" s="1" t="str" cm="1">
        <f t="array" aca="1" ref="M342" ca="1">_xlfn.IFS('historyTags 2'!M342="have", "have", 'onchangeTags 2'!M342="have", "have", 'procTags 2'!M342="have", "have", 'historyTags 2'!M342="extra", "extra", 'onchangeTags 2'!M342="extra", "extra", 'procTags 2'!M342="extra", "extra", 'historyTags 2'!M342="missing", "missing", 'onchangeTags 2'!M342="missing", "missing", 'procTags 2'!M342="missing", "missing", 'historyTags 2'!M342="ignore", "ignore", 'onchangeTags 2'!M342="ignore", "ignore", 'procTags 2'!M342="ignore", "ignore")</f>
        <v>ignore</v>
      </c>
      <c r="N342" s="1" t="str" cm="1">
        <f t="array" aca="1" ref="N342" ca="1">_xlfn.IFS('historyTags 2'!N342="have", "have", 'onchangeTags 2'!N342="have", "have", 'procTags 2'!N342="have", "have", 'historyTags 2'!N342="extra", "extra", 'onchangeTags 2'!N342="extra", "extra", 'procTags 2'!N342="extra", "extra", 'historyTags 2'!N342="missing", "missing", 'onchangeTags 2'!N342="missing", "missing", 'procTags 2'!N342="missing", "missing", 'historyTags 2'!N342="ignore", "ignore", 'onchangeTags 2'!N342="ignore", "ignore", 'procTags 2'!N342="ignore", "ignore")</f>
        <v>ignore</v>
      </c>
      <c r="O342" s="1" t="str" cm="1">
        <f t="array" aca="1" ref="O342" ca="1">_xlfn.IFS('historyTags 2'!O342="have", "have", 'onchangeTags 2'!O342="have", "have", 'procTags 2'!O342="have", "have", 'historyTags 2'!O342="extra", "extra", 'onchangeTags 2'!O342="extra", "extra", 'procTags 2'!O342="extra", "extra", 'historyTags 2'!O342="missing", "missing", 'onchangeTags 2'!O342="missing", "missing", 'procTags 2'!O342="missing", "missing", 'historyTags 2'!O342="ignore", "ignore", 'onchangeTags 2'!O342="ignore", "ignore", 'procTags 2'!O342="ignore", "ignore")</f>
        <v>ignore</v>
      </c>
      <c r="P342" s="1" t="str" cm="1">
        <f t="array" aca="1" ref="P342" ca="1">_xlfn.IFS('historyTags 2'!P342="have", "have", 'onchangeTags 2'!P342="have", "have", 'procTags 2'!P342="have", "have", 'historyTags 2'!P342="extra", "extra", 'onchangeTags 2'!P342="extra", "extra", 'procTags 2'!P342="extra", "extra", 'historyTags 2'!P342="missing", "missing", 'onchangeTags 2'!P342="missing", "missing", 'procTags 2'!P342="missing", "missing", 'historyTags 2'!P342="ignore", "ignore", 'onchangeTags 2'!P342="ignore", "ignore", 'procTags 2'!P342="ignore", "ignore")</f>
        <v>ignore</v>
      </c>
    </row>
    <row r="343" spans="1:16" x14ac:dyDescent="0.2">
      <c r="A343" s="1" t="str">
        <f ca="1">IFERROR(__xludf.DUMMYFUNCTION("""COMPUTED_VALUE"""),"tmp_night\bit2")</f>
        <v>tmp_night\bit2</v>
      </c>
      <c r="B343" s="1" t="str" cm="1">
        <f t="array" aca="1" ref="B343" ca="1">_xlfn.IFS('historyTags 2'!B343="have", "have", 'onchangeTags 2'!B343="have", "have", 'procTags 2'!B343="have", "have", 'historyTags 2'!B343="extra", "extra", 'onchangeTags 2'!B343="extra", "extra", 'procTags 2'!B343="extra", "extra", 'historyTags 2'!B343="missing", "missing", 'onchangeTags 2'!B343="missing", "missing", 'procTags 2'!B343="missing", "missing", 'historyTags 2'!B343="ignore", "ignore", 'onchangeTags 2'!B343="ignore", "ignore", 'procTags 2'!B343="ignore", "ignore")</f>
        <v>ignore</v>
      </c>
      <c r="C343" s="1" t="str" cm="1">
        <f t="array" aca="1" ref="C343" ca="1">_xlfn.IFS('historyTags 2'!C343="have", "have", 'onchangeTags 2'!C343="have", "have", 'procTags 2'!C343="have", "have", 'historyTags 2'!C343="extra", "extra", 'onchangeTags 2'!C343="extra", "extra", 'procTags 2'!C343="extra", "extra", 'historyTags 2'!C343="missing", "missing", 'onchangeTags 2'!C343="missing", "missing", 'procTags 2'!C343="missing", "missing", 'historyTags 2'!C343="ignore", "ignore", 'onchangeTags 2'!C343="ignore", "ignore", 'procTags 2'!C343="ignore", "ignore")</f>
        <v>ignore</v>
      </c>
      <c r="D343" s="1" t="str" cm="1">
        <f t="array" aca="1" ref="D343" ca="1">_xlfn.IFS('historyTags 2'!D343="have", "have", 'onchangeTags 2'!D343="have", "have", 'procTags 2'!D343="have", "have", 'historyTags 2'!D343="extra", "extra", 'onchangeTags 2'!D343="extra", "extra", 'procTags 2'!D343="extra", "extra", 'historyTags 2'!D343="missing", "missing", 'onchangeTags 2'!D343="missing", "missing", 'procTags 2'!D343="missing", "missing", 'historyTags 2'!D343="ignore", "ignore", 'onchangeTags 2'!D343="ignore", "ignore", 'procTags 2'!D343="ignore", "ignore")</f>
        <v>ignore</v>
      </c>
      <c r="E343" s="1" t="str" cm="1">
        <f t="array" aca="1" ref="E343" ca="1">_xlfn.IFS('historyTags 2'!E343="have", "have", 'onchangeTags 2'!E343="have", "have", 'procTags 2'!E343="have", "have", 'historyTags 2'!E343="extra", "extra", 'onchangeTags 2'!E343="extra", "extra", 'procTags 2'!E343="extra", "extra", 'historyTags 2'!E343="missing", "missing", 'onchangeTags 2'!E343="missing", "missing", 'procTags 2'!E343="missing", "missing", 'historyTags 2'!E343="ignore", "ignore", 'onchangeTags 2'!E343="ignore", "ignore", 'procTags 2'!E343="ignore", "ignore")</f>
        <v>ignore</v>
      </c>
      <c r="F343" s="1" t="str" cm="1">
        <f t="array" aca="1" ref="F343" ca="1">_xlfn.IFS('historyTags 2'!F343="have", "have", 'onchangeTags 2'!F343="have", "have", 'procTags 2'!F343="have", "have", 'historyTags 2'!F343="extra", "extra", 'onchangeTags 2'!F343="extra", "extra", 'procTags 2'!F343="extra", "extra", 'historyTags 2'!F343="missing", "missing", 'onchangeTags 2'!F343="missing", "missing", 'procTags 2'!F343="missing", "missing", 'historyTags 2'!F343="ignore", "ignore", 'onchangeTags 2'!F343="ignore", "ignore", 'procTags 2'!F343="ignore", "ignore")</f>
        <v>ignore</v>
      </c>
      <c r="G343" s="1" t="str" cm="1">
        <f t="array" aca="1" ref="G343" ca="1">_xlfn.IFS('historyTags 2'!G343="have", "have", 'onchangeTags 2'!G343="have", "have", 'procTags 2'!G343="have", "have", 'historyTags 2'!G343="extra", "extra", 'onchangeTags 2'!G343="extra", "extra", 'procTags 2'!G343="extra", "extra", 'historyTags 2'!G343="missing", "missing", 'onchangeTags 2'!G343="missing", "missing", 'procTags 2'!G343="missing", "missing", 'historyTags 2'!G343="ignore", "ignore", 'onchangeTags 2'!G343="ignore", "ignore", 'procTags 2'!G343="ignore", "ignore")</f>
        <v>ignore</v>
      </c>
      <c r="H343" s="1" t="str" cm="1">
        <f t="array" aca="1" ref="H343" ca="1">_xlfn.IFS('historyTags 2'!H343="have", "have", 'onchangeTags 2'!H343="have", "have", 'procTags 2'!H343="have", "have", 'historyTags 2'!H343="extra", "extra", 'onchangeTags 2'!H343="extra", "extra", 'procTags 2'!H343="extra", "extra", 'historyTags 2'!H343="missing", "missing", 'onchangeTags 2'!H343="missing", "missing", 'procTags 2'!H343="missing", "missing", 'historyTags 2'!H343="ignore", "ignore", 'onchangeTags 2'!H343="ignore", "ignore", 'procTags 2'!H343="ignore", "ignore")</f>
        <v>ignore</v>
      </c>
      <c r="I343" s="1" t="str" cm="1">
        <f t="array" aca="1" ref="I343" ca="1">_xlfn.IFS('historyTags 2'!I343="have", "have", 'onchangeTags 2'!I343="have", "have", 'procTags 2'!I343="have", "have", 'historyTags 2'!I343="extra", "extra", 'onchangeTags 2'!I343="extra", "extra", 'procTags 2'!I343="extra", "extra", 'historyTags 2'!I343="missing", "missing", 'onchangeTags 2'!I343="missing", "missing", 'procTags 2'!I343="missing", "missing", 'historyTags 2'!I343="ignore", "ignore", 'onchangeTags 2'!I343="ignore", "ignore", 'procTags 2'!I343="ignore", "ignore")</f>
        <v>ignore</v>
      </c>
      <c r="J343" s="1" t="str" cm="1">
        <f t="array" aca="1" ref="J343" ca="1">_xlfn.IFS('historyTags 2'!J343="have", "have", 'onchangeTags 2'!J343="have", "have", 'procTags 2'!J343="have", "have", 'historyTags 2'!J343="extra", "extra", 'onchangeTags 2'!J343="extra", "extra", 'procTags 2'!J343="extra", "extra", 'historyTags 2'!J343="missing", "missing", 'onchangeTags 2'!J343="missing", "missing", 'procTags 2'!J343="missing", "missing", 'historyTags 2'!J343="ignore", "ignore", 'onchangeTags 2'!J343="ignore", "ignore", 'procTags 2'!J343="ignore", "ignore")</f>
        <v>ignore</v>
      </c>
      <c r="K343" s="1" t="str" cm="1">
        <f t="array" aca="1" ref="K343" ca="1">_xlfn.IFS('historyTags 2'!K343="have", "have", 'onchangeTags 2'!K343="have", "have", 'procTags 2'!K343="have", "have", 'historyTags 2'!K343="extra", "extra", 'onchangeTags 2'!K343="extra", "extra", 'procTags 2'!K343="extra", "extra", 'historyTags 2'!K343="missing", "missing", 'onchangeTags 2'!K343="missing", "missing", 'procTags 2'!K343="missing", "missing", 'historyTags 2'!K343="ignore", "ignore", 'onchangeTags 2'!K343="ignore", "ignore", 'procTags 2'!K343="ignore", "ignore")</f>
        <v>ignore</v>
      </c>
      <c r="L343" s="1" t="str" cm="1">
        <f t="array" aca="1" ref="L343" ca="1">_xlfn.IFS('historyTags 2'!L343="have", "have", 'onchangeTags 2'!L343="have", "have", 'procTags 2'!L343="have", "have", 'historyTags 2'!L343="extra", "extra", 'onchangeTags 2'!L343="extra", "extra", 'procTags 2'!L343="extra", "extra", 'historyTags 2'!L343="missing", "missing", 'onchangeTags 2'!L343="missing", "missing", 'procTags 2'!L343="missing", "missing", 'historyTags 2'!L343="ignore", "ignore", 'onchangeTags 2'!L343="ignore", "ignore", 'procTags 2'!L343="ignore", "ignore")</f>
        <v>ignore</v>
      </c>
      <c r="M343" s="1" t="str" cm="1">
        <f t="array" aca="1" ref="M343" ca="1">_xlfn.IFS('historyTags 2'!M343="have", "have", 'onchangeTags 2'!M343="have", "have", 'procTags 2'!M343="have", "have", 'historyTags 2'!M343="extra", "extra", 'onchangeTags 2'!M343="extra", "extra", 'procTags 2'!M343="extra", "extra", 'historyTags 2'!M343="missing", "missing", 'onchangeTags 2'!M343="missing", "missing", 'procTags 2'!M343="missing", "missing", 'historyTags 2'!M343="ignore", "ignore", 'onchangeTags 2'!M343="ignore", "ignore", 'procTags 2'!M343="ignore", "ignore")</f>
        <v>ignore</v>
      </c>
      <c r="N343" s="1" t="str" cm="1">
        <f t="array" aca="1" ref="N343" ca="1">_xlfn.IFS('historyTags 2'!N343="have", "have", 'onchangeTags 2'!N343="have", "have", 'procTags 2'!N343="have", "have", 'historyTags 2'!N343="extra", "extra", 'onchangeTags 2'!N343="extra", "extra", 'procTags 2'!N343="extra", "extra", 'historyTags 2'!N343="missing", "missing", 'onchangeTags 2'!N343="missing", "missing", 'procTags 2'!N343="missing", "missing", 'historyTags 2'!N343="ignore", "ignore", 'onchangeTags 2'!N343="ignore", "ignore", 'procTags 2'!N343="ignore", "ignore")</f>
        <v>ignore</v>
      </c>
      <c r="O343" s="1" t="str" cm="1">
        <f t="array" aca="1" ref="O343" ca="1">_xlfn.IFS('historyTags 2'!O343="have", "have", 'onchangeTags 2'!O343="have", "have", 'procTags 2'!O343="have", "have", 'historyTags 2'!O343="extra", "extra", 'onchangeTags 2'!O343="extra", "extra", 'procTags 2'!O343="extra", "extra", 'historyTags 2'!O343="missing", "missing", 'onchangeTags 2'!O343="missing", "missing", 'procTags 2'!O343="missing", "missing", 'historyTags 2'!O343="ignore", "ignore", 'onchangeTags 2'!O343="ignore", "ignore", 'procTags 2'!O343="ignore", "ignore")</f>
        <v>ignore</v>
      </c>
      <c r="P343" s="1" t="str" cm="1">
        <f t="array" aca="1" ref="P343" ca="1">_xlfn.IFS('historyTags 2'!P343="have", "have", 'onchangeTags 2'!P343="have", "have", 'procTags 2'!P343="have", "have", 'historyTags 2'!P343="extra", "extra", 'onchangeTags 2'!P343="extra", "extra", 'procTags 2'!P343="extra", "extra", 'historyTags 2'!P343="missing", "missing", 'onchangeTags 2'!P343="missing", "missing", 'procTags 2'!P343="missing", "missing", 'historyTags 2'!P343="ignore", "ignore", 'onchangeTags 2'!P343="ignore", "ignore", 'procTags 2'!P343="ignore", "ignore")</f>
        <v>ignore</v>
      </c>
    </row>
    <row r="344" spans="1:16" x14ac:dyDescent="0.2">
      <c r="A344" s="1" t="str">
        <f ca="1">IFERROR(__xludf.DUMMYFUNCTION("""COMPUTED_VALUE"""),"tmp_night\bit3")</f>
        <v>tmp_night\bit3</v>
      </c>
      <c r="B344" s="1" t="str" cm="1">
        <f t="array" aca="1" ref="B344" ca="1">_xlfn.IFS('historyTags 2'!B344="have", "have", 'onchangeTags 2'!B344="have", "have", 'procTags 2'!B344="have", "have", 'historyTags 2'!B344="extra", "extra", 'onchangeTags 2'!B344="extra", "extra", 'procTags 2'!B344="extra", "extra", 'historyTags 2'!B344="missing", "missing", 'onchangeTags 2'!B344="missing", "missing", 'procTags 2'!B344="missing", "missing", 'historyTags 2'!B344="ignore", "ignore", 'onchangeTags 2'!B344="ignore", "ignore", 'procTags 2'!B344="ignore", "ignore")</f>
        <v>ignore</v>
      </c>
      <c r="C344" s="1" t="str" cm="1">
        <f t="array" aca="1" ref="C344" ca="1">_xlfn.IFS('historyTags 2'!C344="have", "have", 'onchangeTags 2'!C344="have", "have", 'procTags 2'!C344="have", "have", 'historyTags 2'!C344="extra", "extra", 'onchangeTags 2'!C344="extra", "extra", 'procTags 2'!C344="extra", "extra", 'historyTags 2'!C344="missing", "missing", 'onchangeTags 2'!C344="missing", "missing", 'procTags 2'!C344="missing", "missing", 'historyTags 2'!C344="ignore", "ignore", 'onchangeTags 2'!C344="ignore", "ignore", 'procTags 2'!C344="ignore", "ignore")</f>
        <v>ignore</v>
      </c>
      <c r="D344" s="1" t="str" cm="1">
        <f t="array" aca="1" ref="D344" ca="1">_xlfn.IFS('historyTags 2'!D344="have", "have", 'onchangeTags 2'!D344="have", "have", 'procTags 2'!D344="have", "have", 'historyTags 2'!D344="extra", "extra", 'onchangeTags 2'!D344="extra", "extra", 'procTags 2'!D344="extra", "extra", 'historyTags 2'!D344="missing", "missing", 'onchangeTags 2'!D344="missing", "missing", 'procTags 2'!D344="missing", "missing", 'historyTags 2'!D344="ignore", "ignore", 'onchangeTags 2'!D344="ignore", "ignore", 'procTags 2'!D344="ignore", "ignore")</f>
        <v>ignore</v>
      </c>
      <c r="E344" s="1" t="str" cm="1">
        <f t="array" aca="1" ref="E344" ca="1">_xlfn.IFS('historyTags 2'!E344="have", "have", 'onchangeTags 2'!E344="have", "have", 'procTags 2'!E344="have", "have", 'historyTags 2'!E344="extra", "extra", 'onchangeTags 2'!E344="extra", "extra", 'procTags 2'!E344="extra", "extra", 'historyTags 2'!E344="missing", "missing", 'onchangeTags 2'!E344="missing", "missing", 'procTags 2'!E344="missing", "missing", 'historyTags 2'!E344="ignore", "ignore", 'onchangeTags 2'!E344="ignore", "ignore", 'procTags 2'!E344="ignore", "ignore")</f>
        <v>ignore</v>
      </c>
      <c r="F344" s="1" t="str" cm="1">
        <f t="array" aca="1" ref="F344" ca="1">_xlfn.IFS('historyTags 2'!F344="have", "have", 'onchangeTags 2'!F344="have", "have", 'procTags 2'!F344="have", "have", 'historyTags 2'!F344="extra", "extra", 'onchangeTags 2'!F344="extra", "extra", 'procTags 2'!F344="extra", "extra", 'historyTags 2'!F344="missing", "missing", 'onchangeTags 2'!F344="missing", "missing", 'procTags 2'!F344="missing", "missing", 'historyTags 2'!F344="ignore", "ignore", 'onchangeTags 2'!F344="ignore", "ignore", 'procTags 2'!F344="ignore", "ignore")</f>
        <v>ignore</v>
      </c>
      <c r="G344" s="1" t="str" cm="1">
        <f t="array" aca="1" ref="G344" ca="1">_xlfn.IFS('historyTags 2'!G344="have", "have", 'onchangeTags 2'!G344="have", "have", 'procTags 2'!G344="have", "have", 'historyTags 2'!G344="extra", "extra", 'onchangeTags 2'!G344="extra", "extra", 'procTags 2'!G344="extra", "extra", 'historyTags 2'!G344="missing", "missing", 'onchangeTags 2'!G344="missing", "missing", 'procTags 2'!G344="missing", "missing", 'historyTags 2'!G344="ignore", "ignore", 'onchangeTags 2'!G344="ignore", "ignore", 'procTags 2'!G344="ignore", "ignore")</f>
        <v>ignore</v>
      </c>
      <c r="H344" s="1" t="str" cm="1">
        <f t="array" aca="1" ref="H344" ca="1">_xlfn.IFS('historyTags 2'!H344="have", "have", 'onchangeTags 2'!H344="have", "have", 'procTags 2'!H344="have", "have", 'historyTags 2'!H344="extra", "extra", 'onchangeTags 2'!H344="extra", "extra", 'procTags 2'!H344="extra", "extra", 'historyTags 2'!H344="missing", "missing", 'onchangeTags 2'!H344="missing", "missing", 'procTags 2'!H344="missing", "missing", 'historyTags 2'!H344="ignore", "ignore", 'onchangeTags 2'!H344="ignore", "ignore", 'procTags 2'!H344="ignore", "ignore")</f>
        <v>ignore</v>
      </c>
      <c r="I344" s="1" t="str" cm="1">
        <f t="array" aca="1" ref="I344" ca="1">_xlfn.IFS('historyTags 2'!I344="have", "have", 'onchangeTags 2'!I344="have", "have", 'procTags 2'!I344="have", "have", 'historyTags 2'!I344="extra", "extra", 'onchangeTags 2'!I344="extra", "extra", 'procTags 2'!I344="extra", "extra", 'historyTags 2'!I344="missing", "missing", 'onchangeTags 2'!I344="missing", "missing", 'procTags 2'!I344="missing", "missing", 'historyTags 2'!I344="ignore", "ignore", 'onchangeTags 2'!I344="ignore", "ignore", 'procTags 2'!I344="ignore", "ignore")</f>
        <v>ignore</v>
      </c>
      <c r="J344" s="1" t="str" cm="1">
        <f t="array" aca="1" ref="J344" ca="1">_xlfn.IFS('historyTags 2'!J344="have", "have", 'onchangeTags 2'!J344="have", "have", 'procTags 2'!J344="have", "have", 'historyTags 2'!J344="extra", "extra", 'onchangeTags 2'!J344="extra", "extra", 'procTags 2'!J344="extra", "extra", 'historyTags 2'!J344="missing", "missing", 'onchangeTags 2'!J344="missing", "missing", 'procTags 2'!J344="missing", "missing", 'historyTags 2'!J344="ignore", "ignore", 'onchangeTags 2'!J344="ignore", "ignore", 'procTags 2'!J344="ignore", "ignore")</f>
        <v>ignore</v>
      </c>
      <c r="K344" s="1" t="str" cm="1">
        <f t="array" aca="1" ref="K344" ca="1">_xlfn.IFS('historyTags 2'!K344="have", "have", 'onchangeTags 2'!K344="have", "have", 'procTags 2'!K344="have", "have", 'historyTags 2'!K344="extra", "extra", 'onchangeTags 2'!K344="extra", "extra", 'procTags 2'!K344="extra", "extra", 'historyTags 2'!K344="missing", "missing", 'onchangeTags 2'!K344="missing", "missing", 'procTags 2'!K344="missing", "missing", 'historyTags 2'!K344="ignore", "ignore", 'onchangeTags 2'!K344="ignore", "ignore", 'procTags 2'!K344="ignore", "ignore")</f>
        <v>ignore</v>
      </c>
      <c r="L344" s="1" t="str" cm="1">
        <f t="array" aca="1" ref="L344" ca="1">_xlfn.IFS('historyTags 2'!L344="have", "have", 'onchangeTags 2'!L344="have", "have", 'procTags 2'!L344="have", "have", 'historyTags 2'!L344="extra", "extra", 'onchangeTags 2'!L344="extra", "extra", 'procTags 2'!L344="extra", "extra", 'historyTags 2'!L344="missing", "missing", 'onchangeTags 2'!L344="missing", "missing", 'procTags 2'!L344="missing", "missing", 'historyTags 2'!L344="ignore", "ignore", 'onchangeTags 2'!L344="ignore", "ignore", 'procTags 2'!L344="ignore", "ignore")</f>
        <v>ignore</v>
      </c>
      <c r="M344" s="1" t="str" cm="1">
        <f t="array" aca="1" ref="M344" ca="1">_xlfn.IFS('historyTags 2'!M344="have", "have", 'onchangeTags 2'!M344="have", "have", 'procTags 2'!M344="have", "have", 'historyTags 2'!M344="extra", "extra", 'onchangeTags 2'!M344="extra", "extra", 'procTags 2'!M344="extra", "extra", 'historyTags 2'!M344="missing", "missing", 'onchangeTags 2'!M344="missing", "missing", 'procTags 2'!M344="missing", "missing", 'historyTags 2'!M344="ignore", "ignore", 'onchangeTags 2'!M344="ignore", "ignore", 'procTags 2'!M344="ignore", "ignore")</f>
        <v>ignore</v>
      </c>
      <c r="N344" s="1" t="str" cm="1">
        <f t="array" aca="1" ref="N344" ca="1">_xlfn.IFS('historyTags 2'!N344="have", "have", 'onchangeTags 2'!N344="have", "have", 'procTags 2'!N344="have", "have", 'historyTags 2'!N344="extra", "extra", 'onchangeTags 2'!N344="extra", "extra", 'procTags 2'!N344="extra", "extra", 'historyTags 2'!N344="missing", "missing", 'onchangeTags 2'!N344="missing", "missing", 'procTags 2'!N344="missing", "missing", 'historyTags 2'!N344="ignore", "ignore", 'onchangeTags 2'!N344="ignore", "ignore", 'procTags 2'!N344="ignore", "ignore")</f>
        <v>ignore</v>
      </c>
      <c r="O344" s="1" t="str" cm="1">
        <f t="array" aca="1" ref="O344" ca="1">_xlfn.IFS('historyTags 2'!O344="have", "have", 'onchangeTags 2'!O344="have", "have", 'procTags 2'!O344="have", "have", 'historyTags 2'!O344="extra", "extra", 'onchangeTags 2'!O344="extra", "extra", 'procTags 2'!O344="extra", "extra", 'historyTags 2'!O344="missing", "missing", 'onchangeTags 2'!O344="missing", "missing", 'procTags 2'!O344="missing", "missing", 'historyTags 2'!O344="ignore", "ignore", 'onchangeTags 2'!O344="ignore", "ignore", 'procTags 2'!O344="ignore", "ignore")</f>
        <v>ignore</v>
      </c>
      <c r="P344" s="1" t="str" cm="1">
        <f t="array" aca="1" ref="P344" ca="1">_xlfn.IFS('historyTags 2'!P344="have", "have", 'onchangeTags 2'!P344="have", "have", 'procTags 2'!P344="have", "have", 'historyTags 2'!P344="extra", "extra", 'onchangeTags 2'!P344="extra", "extra", 'procTags 2'!P344="extra", "extra", 'historyTags 2'!P344="missing", "missing", 'onchangeTags 2'!P344="missing", "missing", 'procTags 2'!P344="missing", "missing", 'historyTags 2'!P344="ignore", "ignore", 'onchangeTags 2'!P344="ignore", "ignore", 'procTags 2'!P344="ignore", "ignore")</f>
        <v>ignore</v>
      </c>
    </row>
    <row r="345" spans="1:16" x14ac:dyDescent="0.2">
      <c r="A345" s="1" t="str">
        <f ca="1">IFERROR(__xludf.DUMMYFUNCTION("""COMPUTED_VALUE"""),"tmp_night\bit4")</f>
        <v>tmp_night\bit4</v>
      </c>
      <c r="B345" s="1" t="str" cm="1">
        <f t="array" aca="1" ref="B345" ca="1">_xlfn.IFS('historyTags 2'!B345="have", "have", 'onchangeTags 2'!B345="have", "have", 'procTags 2'!B345="have", "have", 'historyTags 2'!B345="extra", "extra", 'onchangeTags 2'!B345="extra", "extra", 'procTags 2'!B345="extra", "extra", 'historyTags 2'!B345="missing", "missing", 'onchangeTags 2'!B345="missing", "missing", 'procTags 2'!B345="missing", "missing", 'historyTags 2'!B345="ignore", "ignore", 'onchangeTags 2'!B345="ignore", "ignore", 'procTags 2'!B345="ignore", "ignore")</f>
        <v>ignore</v>
      </c>
      <c r="C345" s="1" t="str" cm="1">
        <f t="array" aca="1" ref="C345" ca="1">_xlfn.IFS('historyTags 2'!C345="have", "have", 'onchangeTags 2'!C345="have", "have", 'procTags 2'!C345="have", "have", 'historyTags 2'!C345="extra", "extra", 'onchangeTags 2'!C345="extra", "extra", 'procTags 2'!C345="extra", "extra", 'historyTags 2'!C345="missing", "missing", 'onchangeTags 2'!C345="missing", "missing", 'procTags 2'!C345="missing", "missing", 'historyTags 2'!C345="ignore", "ignore", 'onchangeTags 2'!C345="ignore", "ignore", 'procTags 2'!C345="ignore", "ignore")</f>
        <v>ignore</v>
      </c>
      <c r="D345" s="1" t="str" cm="1">
        <f t="array" aca="1" ref="D345" ca="1">_xlfn.IFS('historyTags 2'!D345="have", "have", 'onchangeTags 2'!D345="have", "have", 'procTags 2'!D345="have", "have", 'historyTags 2'!D345="extra", "extra", 'onchangeTags 2'!D345="extra", "extra", 'procTags 2'!D345="extra", "extra", 'historyTags 2'!D345="missing", "missing", 'onchangeTags 2'!D345="missing", "missing", 'procTags 2'!D345="missing", "missing", 'historyTags 2'!D345="ignore", "ignore", 'onchangeTags 2'!D345="ignore", "ignore", 'procTags 2'!D345="ignore", "ignore")</f>
        <v>ignore</v>
      </c>
      <c r="E345" s="1" t="str" cm="1">
        <f t="array" aca="1" ref="E345" ca="1">_xlfn.IFS('historyTags 2'!E345="have", "have", 'onchangeTags 2'!E345="have", "have", 'procTags 2'!E345="have", "have", 'historyTags 2'!E345="extra", "extra", 'onchangeTags 2'!E345="extra", "extra", 'procTags 2'!E345="extra", "extra", 'historyTags 2'!E345="missing", "missing", 'onchangeTags 2'!E345="missing", "missing", 'procTags 2'!E345="missing", "missing", 'historyTags 2'!E345="ignore", "ignore", 'onchangeTags 2'!E345="ignore", "ignore", 'procTags 2'!E345="ignore", "ignore")</f>
        <v>ignore</v>
      </c>
      <c r="F345" s="1" t="str" cm="1">
        <f t="array" aca="1" ref="F345" ca="1">_xlfn.IFS('historyTags 2'!F345="have", "have", 'onchangeTags 2'!F345="have", "have", 'procTags 2'!F345="have", "have", 'historyTags 2'!F345="extra", "extra", 'onchangeTags 2'!F345="extra", "extra", 'procTags 2'!F345="extra", "extra", 'historyTags 2'!F345="missing", "missing", 'onchangeTags 2'!F345="missing", "missing", 'procTags 2'!F345="missing", "missing", 'historyTags 2'!F345="ignore", "ignore", 'onchangeTags 2'!F345="ignore", "ignore", 'procTags 2'!F345="ignore", "ignore")</f>
        <v>ignore</v>
      </c>
      <c r="G345" s="1" t="str" cm="1">
        <f t="array" aca="1" ref="G345" ca="1">_xlfn.IFS('historyTags 2'!G345="have", "have", 'onchangeTags 2'!G345="have", "have", 'procTags 2'!G345="have", "have", 'historyTags 2'!G345="extra", "extra", 'onchangeTags 2'!G345="extra", "extra", 'procTags 2'!G345="extra", "extra", 'historyTags 2'!G345="missing", "missing", 'onchangeTags 2'!G345="missing", "missing", 'procTags 2'!G345="missing", "missing", 'historyTags 2'!G345="ignore", "ignore", 'onchangeTags 2'!G345="ignore", "ignore", 'procTags 2'!G345="ignore", "ignore")</f>
        <v>ignore</v>
      </c>
      <c r="H345" s="1" t="str" cm="1">
        <f t="array" aca="1" ref="H345" ca="1">_xlfn.IFS('historyTags 2'!H345="have", "have", 'onchangeTags 2'!H345="have", "have", 'procTags 2'!H345="have", "have", 'historyTags 2'!H345="extra", "extra", 'onchangeTags 2'!H345="extra", "extra", 'procTags 2'!H345="extra", "extra", 'historyTags 2'!H345="missing", "missing", 'onchangeTags 2'!H345="missing", "missing", 'procTags 2'!H345="missing", "missing", 'historyTags 2'!H345="ignore", "ignore", 'onchangeTags 2'!H345="ignore", "ignore", 'procTags 2'!H345="ignore", "ignore")</f>
        <v>ignore</v>
      </c>
      <c r="I345" s="1" t="str" cm="1">
        <f t="array" aca="1" ref="I345" ca="1">_xlfn.IFS('historyTags 2'!I345="have", "have", 'onchangeTags 2'!I345="have", "have", 'procTags 2'!I345="have", "have", 'historyTags 2'!I345="extra", "extra", 'onchangeTags 2'!I345="extra", "extra", 'procTags 2'!I345="extra", "extra", 'historyTags 2'!I345="missing", "missing", 'onchangeTags 2'!I345="missing", "missing", 'procTags 2'!I345="missing", "missing", 'historyTags 2'!I345="ignore", "ignore", 'onchangeTags 2'!I345="ignore", "ignore", 'procTags 2'!I345="ignore", "ignore")</f>
        <v>ignore</v>
      </c>
      <c r="J345" s="1" t="str" cm="1">
        <f t="array" aca="1" ref="J345" ca="1">_xlfn.IFS('historyTags 2'!J345="have", "have", 'onchangeTags 2'!J345="have", "have", 'procTags 2'!J345="have", "have", 'historyTags 2'!J345="extra", "extra", 'onchangeTags 2'!J345="extra", "extra", 'procTags 2'!J345="extra", "extra", 'historyTags 2'!J345="missing", "missing", 'onchangeTags 2'!J345="missing", "missing", 'procTags 2'!J345="missing", "missing", 'historyTags 2'!J345="ignore", "ignore", 'onchangeTags 2'!J345="ignore", "ignore", 'procTags 2'!J345="ignore", "ignore")</f>
        <v>ignore</v>
      </c>
      <c r="K345" s="1" t="str" cm="1">
        <f t="array" aca="1" ref="K345" ca="1">_xlfn.IFS('historyTags 2'!K345="have", "have", 'onchangeTags 2'!K345="have", "have", 'procTags 2'!K345="have", "have", 'historyTags 2'!K345="extra", "extra", 'onchangeTags 2'!K345="extra", "extra", 'procTags 2'!K345="extra", "extra", 'historyTags 2'!K345="missing", "missing", 'onchangeTags 2'!K345="missing", "missing", 'procTags 2'!K345="missing", "missing", 'historyTags 2'!K345="ignore", "ignore", 'onchangeTags 2'!K345="ignore", "ignore", 'procTags 2'!K345="ignore", "ignore")</f>
        <v>ignore</v>
      </c>
      <c r="L345" s="1" t="str" cm="1">
        <f t="array" aca="1" ref="L345" ca="1">_xlfn.IFS('historyTags 2'!L345="have", "have", 'onchangeTags 2'!L345="have", "have", 'procTags 2'!L345="have", "have", 'historyTags 2'!L345="extra", "extra", 'onchangeTags 2'!L345="extra", "extra", 'procTags 2'!L345="extra", "extra", 'historyTags 2'!L345="missing", "missing", 'onchangeTags 2'!L345="missing", "missing", 'procTags 2'!L345="missing", "missing", 'historyTags 2'!L345="ignore", "ignore", 'onchangeTags 2'!L345="ignore", "ignore", 'procTags 2'!L345="ignore", "ignore")</f>
        <v>ignore</v>
      </c>
      <c r="M345" s="1" t="str" cm="1">
        <f t="array" aca="1" ref="M345" ca="1">_xlfn.IFS('historyTags 2'!M345="have", "have", 'onchangeTags 2'!M345="have", "have", 'procTags 2'!M345="have", "have", 'historyTags 2'!M345="extra", "extra", 'onchangeTags 2'!M345="extra", "extra", 'procTags 2'!M345="extra", "extra", 'historyTags 2'!M345="missing", "missing", 'onchangeTags 2'!M345="missing", "missing", 'procTags 2'!M345="missing", "missing", 'historyTags 2'!M345="ignore", "ignore", 'onchangeTags 2'!M345="ignore", "ignore", 'procTags 2'!M345="ignore", "ignore")</f>
        <v>ignore</v>
      </c>
      <c r="N345" s="1" t="str" cm="1">
        <f t="array" aca="1" ref="N345" ca="1">_xlfn.IFS('historyTags 2'!N345="have", "have", 'onchangeTags 2'!N345="have", "have", 'procTags 2'!N345="have", "have", 'historyTags 2'!N345="extra", "extra", 'onchangeTags 2'!N345="extra", "extra", 'procTags 2'!N345="extra", "extra", 'historyTags 2'!N345="missing", "missing", 'onchangeTags 2'!N345="missing", "missing", 'procTags 2'!N345="missing", "missing", 'historyTags 2'!N345="ignore", "ignore", 'onchangeTags 2'!N345="ignore", "ignore", 'procTags 2'!N345="ignore", "ignore")</f>
        <v>ignore</v>
      </c>
      <c r="O345" s="1" t="str" cm="1">
        <f t="array" aca="1" ref="O345" ca="1">_xlfn.IFS('historyTags 2'!O345="have", "have", 'onchangeTags 2'!O345="have", "have", 'procTags 2'!O345="have", "have", 'historyTags 2'!O345="extra", "extra", 'onchangeTags 2'!O345="extra", "extra", 'procTags 2'!O345="extra", "extra", 'historyTags 2'!O345="missing", "missing", 'onchangeTags 2'!O345="missing", "missing", 'procTags 2'!O345="missing", "missing", 'historyTags 2'!O345="ignore", "ignore", 'onchangeTags 2'!O345="ignore", "ignore", 'procTags 2'!O345="ignore", "ignore")</f>
        <v>ignore</v>
      </c>
      <c r="P345" s="1" t="str" cm="1">
        <f t="array" aca="1" ref="P345" ca="1">_xlfn.IFS('historyTags 2'!P345="have", "have", 'onchangeTags 2'!P345="have", "have", 'procTags 2'!P345="have", "have", 'historyTags 2'!P345="extra", "extra", 'onchangeTags 2'!P345="extra", "extra", 'procTags 2'!P345="extra", "extra", 'historyTags 2'!P345="missing", "missing", 'onchangeTags 2'!P345="missing", "missing", 'procTags 2'!P345="missing", "missing", 'historyTags 2'!P345="ignore", "ignore", 'onchangeTags 2'!P345="ignore", "ignore", 'procTags 2'!P345="ignore", "ignore")</f>
        <v>ignore</v>
      </c>
    </row>
    <row r="346" spans="1:16" x14ac:dyDescent="0.2">
      <c r="A346" s="1" t="str">
        <f ca="1">IFERROR(__xludf.DUMMYFUNCTION("""COMPUTED_VALUE"""),"tmp_night\bit5")</f>
        <v>tmp_night\bit5</v>
      </c>
      <c r="B346" s="1" t="str" cm="1">
        <f t="array" aca="1" ref="B346" ca="1">_xlfn.IFS('historyTags 2'!B346="have", "have", 'onchangeTags 2'!B346="have", "have", 'procTags 2'!B346="have", "have", 'historyTags 2'!B346="extra", "extra", 'onchangeTags 2'!B346="extra", "extra", 'procTags 2'!B346="extra", "extra", 'historyTags 2'!B346="missing", "missing", 'onchangeTags 2'!B346="missing", "missing", 'procTags 2'!B346="missing", "missing", 'historyTags 2'!B346="ignore", "ignore", 'onchangeTags 2'!B346="ignore", "ignore", 'procTags 2'!B346="ignore", "ignore")</f>
        <v>ignore</v>
      </c>
      <c r="C346" s="1" t="str" cm="1">
        <f t="array" aca="1" ref="C346" ca="1">_xlfn.IFS('historyTags 2'!C346="have", "have", 'onchangeTags 2'!C346="have", "have", 'procTags 2'!C346="have", "have", 'historyTags 2'!C346="extra", "extra", 'onchangeTags 2'!C346="extra", "extra", 'procTags 2'!C346="extra", "extra", 'historyTags 2'!C346="missing", "missing", 'onchangeTags 2'!C346="missing", "missing", 'procTags 2'!C346="missing", "missing", 'historyTags 2'!C346="ignore", "ignore", 'onchangeTags 2'!C346="ignore", "ignore", 'procTags 2'!C346="ignore", "ignore")</f>
        <v>ignore</v>
      </c>
      <c r="D346" s="1" t="str" cm="1">
        <f t="array" aca="1" ref="D346" ca="1">_xlfn.IFS('historyTags 2'!D346="have", "have", 'onchangeTags 2'!D346="have", "have", 'procTags 2'!D346="have", "have", 'historyTags 2'!D346="extra", "extra", 'onchangeTags 2'!D346="extra", "extra", 'procTags 2'!D346="extra", "extra", 'historyTags 2'!D346="missing", "missing", 'onchangeTags 2'!D346="missing", "missing", 'procTags 2'!D346="missing", "missing", 'historyTags 2'!D346="ignore", "ignore", 'onchangeTags 2'!D346="ignore", "ignore", 'procTags 2'!D346="ignore", "ignore")</f>
        <v>ignore</v>
      </c>
      <c r="E346" s="1" t="str" cm="1">
        <f t="array" aca="1" ref="E346" ca="1">_xlfn.IFS('historyTags 2'!E346="have", "have", 'onchangeTags 2'!E346="have", "have", 'procTags 2'!E346="have", "have", 'historyTags 2'!E346="extra", "extra", 'onchangeTags 2'!E346="extra", "extra", 'procTags 2'!E346="extra", "extra", 'historyTags 2'!E346="missing", "missing", 'onchangeTags 2'!E346="missing", "missing", 'procTags 2'!E346="missing", "missing", 'historyTags 2'!E346="ignore", "ignore", 'onchangeTags 2'!E346="ignore", "ignore", 'procTags 2'!E346="ignore", "ignore")</f>
        <v>ignore</v>
      </c>
      <c r="F346" s="1" t="str" cm="1">
        <f t="array" aca="1" ref="F346" ca="1">_xlfn.IFS('historyTags 2'!F346="have", "have", 'onchangeTags 2'!F346="have", "have", 'procTags 2'!F346="have", "have", 'historyTags 2'!F346="extra", "extra", 'onchangeTags 2'!F346="extra", "extra", 'procTags 2'!F346="extra", "extra", 'historyTags 2'!F346="missing", "missing", 'onchangeTags 2'!F346="missing", "missing", 'procTags 2'!F346="missing", "missing", 'historyTags 2'!F346="ignore", "ignore", 'onchangeTags 2'!F346="ignore", "ignore", 'procTags 2'!F346="ignore", "ignore")</f>
        <v>ignore</v>
      </c>
      <c r="G346" s="1" t="str" cm="1">
        <f t="array" aca="1" ref="G346" ca="1">_xlfn.IFS('historyTags 2'!G346="have", "have", 'onchangeTags 2'!G346="have", "have", 'procTags 2'!G346="have", "have", 'historyTags 2'!G346="extra", "extra", 'onchangeTags 2'!G346="extra", "extra", 'procTags 2'!G346="extra", "extra", 'historyTags 2'!G346="missing", "missing", 'onchangeTags 2'!G346="missing", "missing", 'procTags 2'!G346="missing", "missing", 'historyTags 2'!G346="ignore", "ignore", 'onchangeTags 2'!G346="ignore", "ignore", 'procTags 2'!G346="ignore", "ignore")</f>
        <v>ignore</v>
      </c>
      <c r="H346" s="1" t="str" cm="1">
        <f t="array" aca="1" ref="H346" ca="1">_xlfn.IFS('historyTags 2'!H346="have", "have", 'onchangeTags 2'!H346="have", "have", 'procTags 2'!H346="have", "have", 'historyTags 2'!H346="extra", "extra", 'onchangeTags 2'!H346="extra", "extra", 'procTags 2'!H346="extra", "extra", 'historyTags 2'!H346="missing", "missing", 'onchangeTags 2'!H346="missing", "missing", 'procTags 2'!H346="missing", "missing", 'historyTags 2'!H346="ignore", "ignore", 'onchangeTags 2'!H346="ignore", "ignore", 'procTags 2'!H346="ignore", "ignore")</f>
        <v>ignore</v>
      </c>
      <c r="I346" s="1" t="str" cm="1">
        <f t="array" aca="1" ref="I346" ca="1">_xlfn.IFS('historyTags 2'!I346="have", "have", 'onchangeTags 2'!I346="have", "have", 'procTags 2'!I346="have", "have", 'historyTags 2'!I346="extra", "extra", 'onchangeTags 2'!I346="extra", "extra", 'procTags 2'!I346="extra", "extra", 'historyTags 2'!I346="missing", "missing", 'onchangeTags 2'!I346="missing", "missing", 'procTags 2'!I346="missing", "missing", 'historyTags 2'!I346="ignore", "ignore", 'onchangeTags 2'!I346="ignore", "ignore", 'procTags 2'!I346="ignore", "ignore")</f>
        <v>ignore</v>
      </c>
      <c r="J346" s="1" t="str" cm="1">
        <f t="array" aca="1" ref="J346" ca="1">_xlfn.IFS('historyTags 2'!J346="have", "have", 'onchangeTags 2'!J346="have", "have", 'procTags 2'!J346="have", "have", 'historyTags 2'!J346="extra", "extra", 'onchangeTags 2'!J346="extra", "extra", 'procTags 2'!J346="extra", "extra", 'historyTags 2'!J346="missing", "missing", 'onchangeTags 2'!J346="missing", "missing", 'procTags 2'!J346="missing", "missing", 'historyTags 2'!J346="ignore", "ignore", 'onchangeTags 2'!J346="ignore", "ignore", 'procTags 2'!J346="ignore", "ignore")</f>
        <v>ignore</v>
      </c>
      <c r="K346" s="1" t="str" cm="1">
        <f t="array" aca="1" ref="K346" ca="1">_xlfn.IFS('historyTags 2'!K346="have", "have", 'onchangeTags 2'!K346="have", "have", 'procTags 2'!K346="have", "have", 'historyTags 2'!K346="extra", "extra", 'onchangeTags 2'!K346="extra", "extra", 'procTags 2'!K346="extra", "extra", 'historyTags 2'!K346="missing", "missing", 'onchangeTags 2'!K346="missing", "missing", 'procTags 2'!K346="missing", "missing", 'historyTags 2'!K346="ignore", "ignore", 'onchangeTags 2'!K346="ignore", "ignore", 'procTags 2'!K346="ignore", "ignore")</f>
        <v>ignore</v>
      </c>
      <c r="L346" s="1" t="str" cm="1">
        <f t="array" aca="1" ref="L346" ca="1">_xlfn.IFS('historyTags 2'!L346="have", "have", 'onchangeTags 2'!L346="have", "have", 'procTags 2'!L346="have", "have", 'historyTags 2'!L346="extra", "extra", 'onchangeTags 2'!L346="extra", "extra", 'procTags 2'!L346="extra", "extra", 'historyTags 2'!L346="missing", "missing", 'onchangeTags 2'!L346="missing", "missing", 'procTags 2'!L346="missing", "missing", 'historyTags 2'!L346="ignore", "ignore", 'onchangeTags 2'!L346="ignore", "ignore", 'procTags 2'!L346="ignore", "ignore")</f>
        <v>ignore</v>
      </c>
      <c r="M346" s="1" t="str" cm="1">
        <f t="array" aca="1" ref="M346" ca="1">_xlfn.IFS('historyTags 2'!M346="have", "have", 'onchangeTags 2'!M346="have", "have", 'procTags 2'!M346="have", "have", 'historyTags 2'!M346="extra", "extra", 'onchangeTags 2'!M346="extra", "extra", 'procTags 2'!M346="extra", "extra", 'historyTags 2'!M346="missing", "missing", 'onchangeTags 2'!M346="missing", "missing", 'procTags 2'!M346="missing", "missing", 'historyTags 2'!M346="ignore", "ignore", 'onchangeTags 2'!M346="ignore", "ignore", 'procTags 2'!M346="ignore", "ignore")</f>
        <v>ignore</v>
      </c>
      <c r="N346" s="1" t="str" cm="1">
        <f t="array" aca="1" ref="N346" ca="1">_xlfn.IFS('historyTags 2'!N346="have", "have", 'onchangeTags 2'!N346="have", "have", 'procTags 2'!N346="have", "have", 'historyTags 2'!N346="extra", "extra", 'onchangeTags 2'!N346="extra", "extra", 'procTags 2'!N346="extra", "extra", 'historyTags 2'!N346="missing", "missing", 'onchangeTags 2'!N346="missing", "missing", 'procTags 2'!N346="missing", "missing", 'historyTags 2'!N346="ignore", "ignore", 'onchangeTags 2'!N346="ignore", "ignore", 'procTags 2'!N346="ignore", "ignore")</f>
        <v>ignore</v>
      </c>
      <c r="O346" s="1" t="str" cm="1">
        <f t="array" aca="1" ref="O346" ca="1">_xlfn.IFS('historyTags 2'!O346="have", "have", 'onchangeTags 2'!O346="have", "have", 'procTags 2'!O346="have", "have", 'historyTags 2'!O346="extra", "extra", 'onchangeTags 2'!O346="extra", "extra", 'procTags 2'!O346="extra", "extra", 'historyTags 2'!O346="missing", "missing", 'onchangeTags 2'!O346="missing", "missing", 'procTags 2'!O346="missing", "missing", 'historyTags 2'!O346="ignore", "ignore", 'onchangeTags 2'!O346="ignore", "ignore", 'procTags 2'!O346="ignore", "ignore")</f>
        <v>ignore</v>
      </c>
      <c r="P346" s="1" t="str" cm="1">
        <f t="array" aca="1" ref="P346" ca="1">_xlfn.IFS('historyTags 2'!P346="have", "have", 'onchangeTags 2'!P346="have", "have", 'procTags 2'!P346="have", "have", 'historyTags 2'!P346="extra", "extra", 'onchangeTags 2'!P346="extra", "extra", 'procTags 2'!P346="extra", "extra", 'historyTags 2'!P346="missing", "missing", 'onchangeTags 2'!P346="missing", "missing", 'procTags 2'!P346="missing", "missing", 'historyTags 2'!P346="ignore", "ignore", 'onchangeTags 2'!P346="ignore", "ignore", 'procTags 2'!P346="ignore", "ignore")</f>
        <v>ignore</v>
      </c>
    </row>
    <row r="347" spans="1:16" x14ac:dyDescent="0.2">
      <c r="A347" s="1" t="str">
        <f ca="1">IFERROR(__xludf.DUMMYFUNCTION("""COMPUTED_VALUE"""),"tmp_night\bit6")</f>
        <v>tmp_night\bit6</v>
      </c>
      <c r="B347" s="1" t="str" cm="1">
        <f t="array" aca="1" ref="B347" ca="1">_xlfn.IFS('historyTags 2'!B347="have", "have", 'onchangeTags 2'!B347="have", "have", 'procTags 2'!B347="have", "have", 'historyTags 2'!B347="extra", "extra", 'onchangeTags 2'!B347="extra", "extra", 'procTags 2'!B347="extra", "extra", 'historyTags 2'!B347="missing", "missing", 'onchangeTags 2'!B347="missing", "missing", 'procTags 2'!B347="missing", "missing", 'historyTags 2'!B347="ignore", "ignore", 'onchangeTags 2'!B347="ignore", "ignore", 'procTags 2'!B347="ignore", "ignore")</f>
        <v>ignore</v>
      </c>
      <c r="C347" s="1" t="str" cm="1">
        <f t="array" aca="1" ref="C347" ca="1">_xlfn.IFS('historyTags 2'!C347="have", "have", 'onchangeTags 2'!C347="have", "have", 'procTags 2'!C347="have", "have", 'historyTags 2'!C347="extra", "extra", 'onchangeTags 2'!C347="extra", "extra", 'procTags 2'!C347="extra", "extra", 'historyTags 2'!C347="missing", "missing", 'onchangeTags 2'!C347="missing", "missing", 'procTags 2'!C347="missing", "missing", 'historyTags 2'!C347="ignore", "ignore", 'onchangeTags 2'!C347="ignore", "ignore", 'procTags 2'!C347="ignore", "ignore")</f>
        <v>ignore</v>
      </c>
      <c r="D347" s="1" t="str" cm="1">
        <f t="array" aca="1" ref="D347" ca="1">_xlfn.IFS('historyTags 2'!D347="have", "have", 'onchangeTags 2'!D347="have", "have", 'procTags 2'!D347="have", "have", 'historyTags 2'!D347="extra", "extra", 'onchangeTags 2'!D347="extra", "extra", 'procTags 2'!D347="extra", "extra", 'historyTags 2'!D347="missing", "missing", 'onchangeTags 2'!D347="missing", "missing", 'procTags 2'!D347="missing", "missing", 'historyTags 2'!D347="ignore", "ignore", 'onchangeTags 2'!D347="ignore", "ignore", 'procTags 2'!D347="ignore", "ignore")</f>
        <v>ignore</v>
      </c>
      <c r="E347" s="1" t="str" cm="1">
        <f t="array" aca="1" ref="E347" ca="1">_xlfn.IFS('historyTags 2'!E347="have", "have", 'onchangeTags 2'!E347="have", "have", 'procTags 2'!E347="have", "have", 'historyTags 2'!E347="extra", "extra", 'onchangeTags 2'!E347="extra", "extra", 'procTags 2'!E347="extra", "extra", 'historyTags 2'!E347="missing", "missing", 'onchangeTags 2'!E347="missing", "missing", 'procTags 2'!E347="missing", "missing", 'historyTags 2'!E347="ignore", "ignore", 'onchangeTags 2'!E347="ignore", "ignore", 'procTags 2'!E347="ignore", "ignore")</f>
        <v>ignore</v>
      </c>
      <c r="F347" s="1" t="str" cm="1">
        <f t="array" aca="1" ref="F347" ca="1">_xlfn.IFS('historyTags 2'!F347="have", "have", 'onchangeTags 2'!F347="have", "have", 'procTags 2'!F347="have", "have", 'historyTags 2'!F347="extra", "extra", 'onchangeTags 2'!F347="extra", "extra", 'procTags 2'!F347="extra", "extra", 'historyTags 2'!F347="missing", "missing", 'onchangeTags 2'!F347="missing", "missing", 'procTags 2'!F347="missing", "missing", 'historyTags 2'!F347="ignore", "ignore", 'onchangeTags 2'!F347="ignore", "ignore", 'procTags 2'!F347="ignore", "ignore")</f>
        <v>ignore</v>
      </c>
      <c r="G347" s="1" t="str" cm="1">
        <f t="array" aca="1" ref="G347" ca="1">_xlfn.IFS('historyTags 2'!G347="have", "have", 'onchangeTags 2'!G347="have", "have", 'procTags 2'!G347="have", "have", 'historyTags 2'!G347="extra", "extra", 'onchangeTags 2'!G347="extra", "extra", 'procTags 2'!G347="extra", "extra", 'historyTags 2'!G347="missing", "missing", 'onchangeTags 2'!G347="missing", "missing", 'procTags 2'!G347="missing", "missing", 'historyTags 2'!G347="ignore", "ignore", 'onchangeTags 2'!G347="ignore", "ignore", 'procTags 2'!G347="ignore", "ignore")</f>
        <v>ignore</v>
      </c>
      <c r="H347" s="1" t="str" cm="1">
        <f t="array" aca="1" ref="H347" ca="1">_xlfn.IFS('historyTags 2'!H347="have", "have", 'onchangeTags 2'!H347="have", "have", 'procTags 2'!H347="have", "have", 'historyTags 2'!H347="extra", "extra", 'onchangeTags 2'!H347="extra", "extra", 'procTags 2'!H347="extra", "extra", 'historyTags 2'!H347="missing", "missing", 'onchangeTags 2'!H347="missing", "missing", 'procTags 2'!H347="missing", "missing", 'historyTags 2'!H347="ignore", "ignore", 'onchangeTags 2'!H347="ignore", "ignore", 'procTags 2'!H347="ignore", "ignore")</f>
        <v>ignore</v>
      </c>
      <c r="I347" s="1" t="str" cm="1">
        <f t="array" aca="1" ref="I347" ca="1">_xlfn.IFS('historyTags 2'!I347="have", "have", 'onchangeTags 2'!I347="have", "have", 'procTags 2'!I347="have", "have", 'historyTags 2'!I347="extra", "extra", 'onchangeTags 2'!I347="extra", "extra", 'procTags 2'!I347="extra", "extra", 'historyTags 2'!I347="missing", "missing", 'onchangeTags 2'!I347="missing", "missing", 'procTags 2'!I347="missing", "missing", 'historyTags 2'!I347="ignore", "ignore", 'onchangeTags 2'!I347="ignore", "ignore", 'procTags 2'!I347="ignore", "ignore")</f>
        <v>ignore</v>
      </c>
      <c r="J347" s="1" t="str" cm="1">
        <f t="array" aca="1" ref="J347" ca="1">_xlfn.IFS('historyTags 2'!J347="have", "have", 'onchangeTags 2'!J347="have", "have", 'procTags 2'!J347="have", "have", 'historyTags 2'!J347="extra", "extra", 'onchangeTags 2'!J347="extra", "extra", 'procTags 2'!J347="extra", "extra", 'historyTags 2'!J347="missing", "missing", 'onchangeTags 2'!J347="missing", "missing", 'procTags 2'!J347="missing", "missing", 'historyTags 2'!J347="ignore", "ignore", 'onchangeTags 2'!J347="ignore", "ignore", 'procTags 2'!J347="ignore", "ignore")</f>
        <v>ignore</v>
      </c>
      <c r="K347" s="1" t="str" cm="1">
        <f t="array" aca="1" ref="K347" ca="1">_xlfn.IFS('historyTags 2'!K347="have", "have", 'onchangeTags 2'!K347="have", "have", 'procTags 2'!K347="have", "have", 'historyTags 2'!K347="extra", "extra", 'onchangeTags 2'!K347="extra", "extra", 'procTags 2'!K347="extra", "extra", 'historyTags 2'!K347="missing", "missing", 'onchangeTags 2'!K347="missing", "missing", 'procTags 2'!K347="missing", "missing", 'historyTags 2'!K347="ignore", "ignore", 'onchangeTags 2'!K347="ignore", "ignore", 'procTags 2'!K347="ignore", "ignore")</f>
        <v>ignore</v>
      </c>
      <c r="L347" s="1" t="str" cm="1">
        <f t="array" aca="1" ref="L347" ca="1">_xlfn.IFS('historyTags 2'!L347="have", "have", 'onchangeTags 2'!L347="have", "have", 'procTags 2'!L347="have", "have", 'historyTags 2'!L347="extra", "extra", 'onchangeTags 2'!L347="extra", "extra", 'procTags 2'!L347="extra", "extra", 'historyTags 2'!L347="missing", "missing", 'onchangeTags 2'!L347="missing", "missing", 'procTags 2'!L347="missing", "missing", 'historyTags 2'!L347="ignore", "ignore", 'onchangeTags 2'!L347="ignore", "ignore", 'procTags 2'!L347="ignore", "ignore")</f>
        <v>ignore</v>
      </c>
      <c r="M347" s="1" t="str" cm="1">
        <f t="array" aca="1" ref="M347" ca="1">_xlfn.IFS('historyTags 2'!M347="have", "have", 'onchangeTags 2'!M347="have", "have", 'procTags 2'!M347="have", "have", 'historyTags 2'!M347="extra", "extra", 'onchangeTags 2'!M347="extra", "extra", 'procTags 2'!M347="extra", "extra", 'historyTags 2'!M347="missing", "missing", 'onchangeTags 2'!M347="missing", "missing", 'procTags 2'!M347="missing", "missing", 'historyTags 2'!M347="ignore", "ignore", 'onchangeTags 2'!M347="ignore", "ignore", 'procTags 2'!M347="ignore", "ignore")</f>
        <v>ignore</v>
      </c>
      <c r="N347" s="1" t="str" cm="1">
        <f t="array" aca="1" ref="N347" ca="1">_xlfn.IFS('historyTags 2'!N347="have", "have", 'onchangeTags 2'!N347="have", "have", 'procTags 2'!N347="have", "have", 'historyTags 2'!N347="extra", "extra", 'onchangeTags 2'!N347="extra", "extra", 'procTags 2'!N347="extra", "extra", 'historyTags 2'!N347="missing", "missing", 'onchangeTags 2'!N347="missing", "missing", 'procTags 2'!N347="missing", "missing", 'historyTags 2'!N347="ignore", "ignore", 'onchangeTags 2'!N347="ignore", "ignore", 'procTags 2'!N347="ignore", "ignore")</f>
        <v>ignore</v>
      </c>
      <c r="O347" s="1" t="str" cm="1">
        <f t="array" aca="1" ref="O347" ca="1">_xlfn.IFS('historyTags 2'!O347="have", "have", 'onchangeTags 2'!O347="have", "have", 'procTags 2'!O347="have", "have", 'historyTags 2'!O347="extra", "extra", 'onchangeTags 2'!O347="extra", "extra", 'procTags 2'!O347="extra", "extra", 'historyTags 2'!O347="missing", "missing", 'onchangeTags 2'!O347="missing", "missing", 'procTags 2'!O347="missing", "missing", 'historyTags 2'!O347="ignore", "ignore", 'onchangeTags 2'!O347="ignore", "ignore", 'procTags 2'!O347="ignore", "ignore")</f>
        <v>ignore</v>
      </c>
      <c r="P347" s="1" t="str" cm="1">
        <f t="array" aca="1" ref="P347" ca="1">_xlfn.IFS('historyTags 2'!P347="have", "have", 'onchangeTags 2'!P347="have", "have", 'procTags 2'!P347="have", "have", 'historyTags 2'!P347="extra", "extra", 'onchangeTags 2'!P347="extra", "extra", 'procTags 2'!P347="extra", "extra", 'historyTags 2'!P347="missing", "missing", 'onchangeTags 2'!P347="missing", "missing", 'procTags 2'!P347="missing", "missing", 'historyTags 2'!P347="ignore", "ignore", 'onchangeTags 2'!P347="ignore", "ignore", 'procTags 2'!P347="ignore", "ignore")</f>
        <v>ignore</v>
      </c>
    </row>
    <row r="348" spans="1:16" x14ac:dyDescent="0.2">
      <c r="A348" s="1" t="str">
        <f ca="1">IFERROR(__xludf.DUMMYFUNCTION("""COMPUTED_VALUE"""),"tmp_night\bit7")</f>
        <v>tmp_night\bit7</v>
      </c>
      <c r="B348" s="1" t="str" cm="1">
        <f t="array" aca="1" ref="B348" ca="1">_xlfn.IFS('historyTags 2'!B348="have", "have", 'onchangeTags 2'!B348="have", "have", 'procTags 2'!B348="have", "have", 'historyTags 2'!B348="extra", "extra", 'onchangeTags 2'!B348="extra", "extra", 'procTags 2'!B348="extra", "extra", 'historyTags 2'!B348="missing", "missing", 'onchangeTags 2'!B348="missing", "missing", 'procTags 2'!B348="missing", "missing", 'historyTags 2'!B348="ignore", "ignore", 'onchangeTags 2'!B348="ignore", "ignore", 'procTags 2'!B348="ignore", "ignore")</f>
        <v>ignore</v>
      </c>
      <c r="C348" s="1" t="str" cm="1">
        <f t="array" aca="1" ref="C348" ca="1">_xlfn.IFS('historyTags 2'!C348="have", "have", 'onchangeTags 2'!C348="have", "have", 'procTags 2'!C348="have", "have", 'historyTags 2'!C348="extra", "extra", 'onchangeTags 2'!C348="extra", "extra", 'procTags 2'!C348="extra", "extra", 'historyTags 2'!C348="missing", "missing", 'onchangeTags 2'!C348="missing", "missing", 'procTags 2'!C348="missing", "missing", 'historyTags 2'!C348="ignore", "ignore", 'onchangeTags 2'!C348="ignore", "ignore", 'procTags 2'!C348="ignore", "ignore")</f>
        <v>ignore</v>
      </c>
      <c r="D348" s="1" t="str" cm="1">
        <f t="array" aca="1" ref="D348" ca="1">_xlfn.IFS('historyTags 2'!D348="have", "have", 'onchangeTags 2'!D348="have", "have", 'procTags 2'!D348="have", "have", 'historyTags 2'!D348="extra", "extra", 'onchangeTags 2'!D348="extra", "extra", 'procTags 2'!D348="extra", "extra", 'historyTags 2'!D348="missing", "missing", 'onchangeTags 2'!D348="missing", "missing", 'procTags 2'!D348="missing", "missing", 'historyTags 2'!D348="ignore", "ignore", 'onchangeTags 2'!D348="ignore", "ignore", 'procTags 2'!D348="ignore", "ignore")</f>
        <v>ignore</v>
      </c>
      <c r="E348" s="1" t="str" cm="1">
        <f t="array" aca="1" ref="E348" ca="1">_xlfn.IFS('historyTags 2'!E348="have", "have", 'onchangeTags 2'!E348="have", "have", 'procTags 2'!E348="have", "have", 'historyTags 2'!E348="extra", "extra", 'onchangeTags 2'!E348="extra", "extra", 'procTags 2'!E348="extra", "extra", 'historyTags 2'!E348="missing", "missing", 'onchangeTags 2'!E348="missing", "missing", 'procTags 2'!E348="missing", "missing", 'historyTags 2'!E348="ignore", "ignore", 'onchangeTags 2'!E348="ignore", "ignore", 'procTags 2'!E348="ignore", "ignore")</f>
        <v>ignore</v>
      </c>
      <c r="F348" s="1" t="str" cm="1">
        <f t="array" aca="1" ref="F348" ca="1">_xlfn.IFS('historyTags 2'!F348="have", "have", 'onchangeTags 2'!F348="have", "have", 'procTags 2'!F348="have", "have", 'historyTags 2'!F348="extra", "extra", 'onchangeTags 2'!F348="extra", "extra", 'procTags 2'!F348="extra", "extra", 'historyTags 2'!F348="missing", "missing", 'onchangeTags 2'!F348="missing", "missing", 'procTags 2'!F348="missing", "missing", 'historyTags 2'!F348="ignore", "ignore", 'onchangeTags 2'!F348="ignore", "ignore", 'procTags 2'!F348="ignore", "ignore")</f>
        <v>ignore</v>
      </c>
      <c r="G348" s="1" t="str" cm="1">
        <f t="array" aca="1" ref="G348" ca="1">_xlfn.IFS('historyTags 2'!G348="have", "have", 'onchangeTags 2'!G348="have", "have", 'procTags 2'!G348="have", "have", 'historyTags 2'!G348="extra", "extra", 'onchangeTags 2'!G348="extra", "extra", 'procTags 2'!G348="extra", "extra", 'historyTags 2'!G348="missing", "missing", 'onchangeTags 2'!G348="missing", "missing", 'procTags 2'!G348="missing", "missing", 'historyTags 2'!G348="ignore", "ignore", 'onchangeTags 2'!G348="ignore", "ignore", 'procTags 2'!G348="ignore", "ignore")</f>
        <v>ignore</v>
      </c>
      <c r="H348" s="1" t="str" cm="1">
        <f t="array" aca="1" ref="H348" ca="1">_xlfn.IFS('historyTags 2'!H348="have", "have", 'onchangeTags 2'!H348="have", "have", 'procTags 2'!H348="have", "have", 'historyTags 2'!H348="extra", "extra", 'onchangeTags 2'!H348="extra", "extra", 'procTags 2'!H348="extra", "extra", 'historyTags 2'!H348="missing", "missing", 'onchangeTags 2'!H348="missing", "missing", 'procTags 2'!H348="missing", "missing", 'historyTags 2'!H348="ignore", "ignore", 'onchangeTags 2'!H348="ignore", "ignore", 'procTags 2'!H348="ignore", "ignore")</f>
        <v>ignore</v>
      </c>
      <c r="I348" s="1" t="str" cm="1">
        <f t="array" aca="1" ref="I348" ca="1">_xlfn.IFS('historyTags 2'!I348="have", "have", 'onchangeTags 2'!I348="have", "have", 'procTags 2'!I348="have", "have", 'historyTags 2'!I348="extra", "extra", 'onchangeTags 2'!I348="extra", "extra", 'procTags 2'!I348="extra", "extra", 'historyTags 2'!I348="missing", "missing", 'onchangeTags 2'!I348="missing", "missing", 'procTags 2'!I348="missing", "missing", 'historyTags 2'!I348="ignore", "ignore", 'onchangeTags 2'!I348="ignore", "ignore", 'procTags 2'!I348="ignore", "ignore")</f>
        <v>ignore</v>
      </c>
      <c r="J348" s="1" t="str" cm="1">
        <f t="array" aca="1" ref="J348" ca="1">_xlfn.IFS('historyTags 2'!J348="have", "have", 'onchangeTags 2'!J348="have", "have", 'procTags 2'!J348="have", "have", 'historyTags 2'!J348="extra", "extra", 'onchangeTags 2'!J348="extra", "extra", 'procTags 2'!J348="extra", "extra", 'historyTags 2'!J348="missing", "missing", 'onchangeTags 2'!J348="missing", "missing", 'procTags 2'!J348="missing", "missing", 'historyTags 2'!J348="ignore", "ignore", 'onchangeTags 2'!J348="ignore", "ignore", 'procTags 2'!J348="ignore", "ignore")</f>
        <v>ignore</v>
      </c>
      <c r="K348" s="1" t="str" cm="1">
        <f t="array" aca="1" ref="K348" ca="1">_xlfn.IFS('historyTags 2'!K348="have", "have", 'onchangeTags 2'!K348="have", "have", 'procTags 2'!K348="have", "have", 'historyTags 2'!K348="extra", "extra", 'onchangeTags 2'!K348="extra", "extra", 'procTags 2'!K348="extra", "extra", 'historyTags 2'!K348="missing", "missing", 'onchangeTags 2'!K348="missing", "missing", 'procTags 2'!K348="missing", "missing", 'historyTags 2'!K348="ignore", "ignore", 'onchangeTags 2'!K348="ignore", "ignore", 'procTags 2'!K348="ignore", "ignore")</f>
        <v>ignore</v>
      </c>
      <c r="L348" s="1" t="str" cm="1">
        <f t="array" aca="1" ref="L348" ca="1">_xlfn.IFS('historyTags 2'!L348="have", "have", 'onchangeTags 2'!L348="have", "have", 'procTags 2'!L348="have", "have", 'historyTags 2'!L348="extra", "extra", 'onchangeTags 2'!L348="extra", "extra", 'procTags 2'!L348="extra", "extra", 'historyTags 2'!L348="missing", "missing", 'onchangeTags 2'!L348="missing", "missing", 'procTags 2'!L348="missing", "missing", 'historyTags 2'!L348="ignore", "ignore", 'onchangeTags 2'!L348="ignore", "ignore", 'procTags 2'!L348="ignore", "ignore")</f>
        <v>ignore</v>
      </c>
      <c r="M348" s="1" t="str" cm="1">
        <f t="array" aca="1" ref="M348" ca="1">_xlfn.IFS('historyTags 2'!M348="have", "have", 'onchangeTags 2'!M348="have", "have", 'procTags 2'!M348="have", "have", 'historyTags 2'!M348="extra", "extra", 'onchangeTags 2'!M348="extra", "extra", 'procTags 2'!M348="extra", "extra", 'historyTags 2'!M348="missing", "missing", 'onchangeTags 2'!M348="missing", "missing", 'procTags 2'!M348="missing", "missing", 'historyTags 2'!M348="ignore", "ignore", 'onchangeTags 2'!M348="ignore", "ignore", 'procTags 2'!M348="ignore", "ignore")</f>
        <v>ignore</v>
      </c>
      <c r="N348" s="1" t="str" cm="1">
        <f t="array" aca="1" ref="N348" ca="1">_xlfn.IFS('historyTags 2'!N348="have", "have", 'onchangeTags 2'!N348="have", "have", 'procTags 2'!N348="have", "have", 'historyTags 2'!N348="extra", "extra", 'onchangeTags 2'!N348="extra", "extra", 'procTags 2'!N348="extra", "extra", 'historyTags 2'!N348="missing", "missing", 'onchangeTags 2'!N348="missing", "missing", 'procTags 2'!N348="missing", "missing", 'historyTags 2'!N348="ignore", "ignore", 'onchangeTags 2'!N348="ignore", "ignore", 'procTags 2'!N348="ignore", "ignore")</f>
        <v>ignore</v>
      </c>
      <c r="O348" s="1" t="str" cm="1">
        <f t="array" aca="1" ref="O348" ca="1">_xlfn.IFS('historyTags 2'!O348="have", "have", 'onchangeTags 2'!O348="have", "have", 'procTags 2'!O348="have", "have", 'historyTags 2'!O348="extra", "extra", 'onchangeTags 2'!O348="extra", "extra", 'procTags 2'!O348="extra", "extra", 'historyTags 2'!O348="missing", "missing", 'onchangeTags 2'!O348="missing", "missing", 'procTags 2'!O348="missing", "missing", 'historyTags 2'!O348="ignore", "ignore", 'onchangeTags 2'!O348="ignore", "ignore", 'procTags 2'!O348="ignore", "ignore")</f>
        <v>ignore</v>
      </c>
      <c r="P348" s="1" t="str" cm="1">
        <f t="array" aca="1" ref="P348" ca="1">_xlfn.IFS('historyTags 2'!P348="have", "have", 'onchangeTags 2'!P348="have", "have", 'procTags 2'!P348="have", "have", 'historyTags 2'!P348="extra", "extra", 'onchangeTags 2'!P348="extra", "extra", 'procTags 2'!P348="extra", "extra", 'historyTags 2'!P348="missing", "missing", 'onchangeTags 2'!P348="missing", "missing", 'procTags 2'!P348="missing", "missing", 'historyTags 2'!P348="ignore", "ignore", 'onchangeTags 2'!P348="ignore", "ignore", 'procTags 2'!P348="ignore", "ignore")</f>
        <v>ignore</v>
      </c>
    </row>
    <row r="349" spans="1:16" x14ac:dyDescent="0.2">
      <c r="A349" s="1" t="str">
        <f ca="1">IFERROR(__xludf.DUMMYFUNCTION("""COMPUTED_VALUE"""),"tmp_night\bit8")</f>
        <v>tmp_night\bit8</v>
      </c>
      <c r="B349" s="1" t="str" cm="1">
        <f t="array" aca="1" ref="B349" ca="1">_xlfn.IFS('historyTags 2'!B349="have", "have", 'onchangeTags 2'!B349="have", "have", 'procTags 2'!B349="have", "have", 'historyTags 2'!B349="extra", "extra", 'onchangeTags 2'!B349="extra", "extra", 'procTags 2'!B349="extra", "extra", 'historyTags 2'!B349="missing", "missing", 'onchangeTags 2'!B349="missing", "missing", 'procTags 2'!B349="missing", "missing", 'historyTags 2'!B349="ignore", "ignore", 'onchangeTags 2'!B349="ignore", "ignore", 'procTags 2'!B349="ignore", "ignore")</f>
        <v>ignore</v>
      </c>
      <c r="C349" s="1" t="str" cm="1">
        <f t="array" aca="1" ref="C349" ca="1">_xlfn.IFS('historyTags 2'!C349="have", "have", 'onchangeTags 2'!C349="have", "have", 'procTags 2'!C349="have", "have", 'historyTags 2'!C349="extra", "extra", 'onchangeTags 2'!C349="extra", "extra", 'procTags 2'!C349="extra", "extra", 'historyTags 2'!C349="missing", "missing", 'onchangeTags 2'!C349="missing", "missing", 'procTags 2'!C349="missing", "missing", 'historyTags 2'!C349="ignore", "ignore", 'onchangeTags 2'!C349="ignore", "ignore", 'procTags 2'!C349="ignore", "ignore")</f>
        <v>ignore</v>
      </c>
      <c r="D349" s="1" t="str" cm="1">
        <f t="array" aca="1" ref="D349" ca="1">_xlfn.IFS('historyTags 2'!D349="have", "have", 'onchangeTags 2'!D349="have", "have", 'procTags 2'!D349="have", "have", 'historyTags 2'!D349="extra", "extra", 'onchangeTags 2'!D349="extra", "extra", 'procTags 2'!D349="extra", "extra", 'historyTags 2'!D349="missing", "missing", 'onchangeTags 2'!D349="missing", "missing", 'procTags 2'!D349="missing", "missing", 'historyTags 2'!D349="ignore", "ignore", 'onchangeTags 2'!D349="ignore", "ignore", 'procTags 2'!D349="ignore", "ignore")</f>
        <v>ignore</v>
      </c>
      <c r="E349" s="1" t="str" cm="1">
        <f t="array" aca="1" ref="E349" ca="1">_xlfn.IFS('historyTags 2'!E349="have", "have", 'onchangeTags 2'!E349="have", "have", 'procTags 2'!E349="have", "have", 'historyTags 2'!E349="extra", "extra", 'onchangeTags 2'!E349="extra", "extra", 'procTags 2'!E349="extra", "extra", 'historyTags 2'!E349="missing", "missing", 'onchangeTags 2'!E349="missing", "missing", 'procTags 2'!E349="missing", "missing", 'historyTags 2'!E349="ignore", "ignore", 'onchangeTags 2'!E349="ignore", "ignore", 'procTags 2'!E349="ignore", "ignore")</f>
        <v>ignore</v>
      </c>
      <c r="F349" s="1" t="str" cm="1">
        <f t="array" aca="1" ref="F349" ca="1">_xlfn.IFS('historyTags 2'!F349="have", "have", 'onchangeTags 2'!F349="have", "have", 'procTags 2'!F349="have", "have", 'historyTags 2'!F349="extra", "extra", 'onchangeTags 2'!F349="extra", "extra", 'procTags 2'!F349="extra", "extra", 'historyTags 2'!F349="missing", "missing", 'onchangeTags 2'!F349="missing", "missing", 'procTags 2'!F349="missing", "missing", 'historyTags 2'!F349="ignore", "ignore", 'onchangeTags 2'!F349="ignore", "ignore", 'procTags 2'!F349="ignore", "ignore")</f>
        <v>ignore</v>
      </c>
      <c r="G349" s="1" t="str" cm="1">
        <f t="array" aca="1" ref="G349" ca="1">_xlfn.IFS('historyTags 2'!G349="have", "have", 'onchangeTags 2'!G349="have", "have", 'procTags 2'!G349="have", "have", 'historyTags 2'!G349="extra", "extra", 'onchangeTags 2'!G349="extra", "extra", 'procTags 2'!G349="extra", "extra", 'historyTags 2'!G349="missing", "missing", 'onchangeTags 2'!G349="missing", "missing", 'procTags 2'!G349="missing", "missing", 'historyTags 2'!G349="ignore", "ignore", 'onchangeTags 2'!G349="ignore", "ignore", 'procTags 2'!G349="ignore", "ignore")</f>
        <v>ignore</v>
      </c>
      <c r="H349" s="1" t="str" cm="1">
        <f t="array" aca="1" ref="H349" ca="1">_xlfn.IFS('historyTags 2'!H349="have", "have", 'onchangeTags 2'!H349="have", "have", 'procTags 2'!H349="have", "have", 'historyTags 2'!H349="extra", "extra", 'onchangeTags 2'!H349="extra", "extra", 'procTags 2'!H349="extra", "extra", 'historyTags 2'!H349="missing", "missing", 'onchangeTags 2'!H349="missing", "missing", 'procTags 2'!H349="missing", "missing", 'historyTags 2'!H349="ignore", "ignore", 'onchangeTags 2'!H349="ignore", "ignore", 'procTags 2'!H349="ignore", "ignore")</f>
        <v>ignore</v>
      </c>
      <c r="I349" s="1" t="str" cm="1">
        <f t="array" aca="1" ref="I349" ca="1">_xlfn.IFS('historyTags 2'!I349="have", "have", 'onchangeTags 2'!I349="have", "have", 'procTags 2'!I349="have", "have", 'historyTags 2'!I349="extra", "extra", 'onchangeTags 2'!I349="extra", "extra", 'procTags 2'!I349="extra", "extra", 'historyTags 2'!I349="missing", "missing", 'onchangeTags 2'!I349="missing", "missing", 'procTags 2'!I349="missing", "missing", 'historyTags 2'!I349="ignore", "ignore", 'onchangeTags 2'!I349="ignore", "ignore", 'procTags 2'!I349="ignore", "ignore")</f>
        <v>ignore</v>
      </c>
      <c r="J349" s="1" t="str" cm="1">
        <f t="array" aca="1" ref="J349" ca="1">_xlfn.IFS('historyTags 2'!J349="have", "have", 'onchangeTags 2'!J349="have", "have", 'procTags 2'!J349="have", "have", 'historyTags 2'!J349="extra", "extra", 'onchangeTags 2'!J349="extra", "extra", 'procTags 2'!J349="extra", "extra", 'historyTags 2'!J349="missing", "missing", 'onchangeTags 2'!J349="missing", "missing", 'procTags 2'!J349="missing", "missing", 'historyTags 2'!J349="ignore", "ignore", 'onchangeTags 2'!J349="ignore", "ignore", 'procTags 2'!J349="ignore", "ignore")</f>
        <v>ignore</v>
      </c>
      <c r="K349" s="1" t="str" cm="1">
        <f t="array" aca="1" ref="K349" ca="1">_xlfn.IFS('historyTags 2'!K349="have", "have", 'onchangeTags 2'!K349="have", "have", 'procTags 2'!K349="have", "have", 'historyTags 2'!K349="extra", "extra", 'onchangeTags 2'!K349="extra", "extra", 'procTags 2'!K349="extra", "extra", 'historyTags 2'!K349="missing", "missing", 'onchangeTags 2'!K349="missing", "missing", 'procTags 2'!K349="missing", "missing", 'historyTags 2'!K349="ignore", "ignore", 'onchangeTags 2'!K349="ignore", "ignore", 'procTags 2'!K349="ignore", "ignore")</f>
        <v>ignore</v>
      </c>
      <c r="L349" s="1" t="str" cm="1">
        <f t="array" aca="1" ref="L349" ca="1">_xlfn.IFS('historyTags 2'!L349="have", "have", 'onchangeTags 2'!L349="have", "have", 'procTags 2'!L349="have", "have", 'historyTags 2'!L349="extra", "extra", 'onchangeTags 2'!L349="extra", "extra", 'procTags 2'!L349="extra", "extra", 'historyTags 2'!L349="missing", "missing", 'onchangeTags 2'!L349="missing", "missing", 'procTags 2'!L349="missing", "missing", 'historyTags 2'!L349="ignore", "ignore", 'onchangeTags 2'!L349="ignore", "ignore", 'procTags 2'!L349="ignore", "ignore")</f>
        <v>ignore</v>
      </c>
      <c r="M349" s="1" t="str" cm="1">
        <f t="array" aca="1" ref="M349" ca="1">_xlfn.IFS('historyTags 2'!M349="have", "have", 'onchangeTags 2'!M349="have", "have", 'procTags 2'!M349="have", "have", 'historyTags 2'!M349="extra", "extra", 'onchangeTags 2'!M349="extra", "extra", 'procTags 2'!M349="extra", "extra", 'historyTags 2'!M349="missing", "missing", 'onchangeTags 2'!M349="missing", "missing", 'procTags 2'!M349="missing", "missing", 'historyTags 2'!M349="ignore", "ignore", 'onchangeTags 2'!M349="ignore", "ignore", 'procTags 2'!M349="ignore", "ignore")</f>
        <v>ignore</v>
      </c>
      <c r="N349" s="1" t="str" cm="1">
        <f t="array" aca="1" ref="N349" ca="1">_xlfn.IFS('historyTags 2'!N349="have", "have", 'onchangeTags 2'!N349="have", "have", 'procTags 2'!N349="have", "have", 'historyTags 2'!N349="extra", "extra", 'onchangeTags 2'!N349="extra", "extra", 'procTags 2'!N349="extra", "extra", 'historyTags 2'!N349="missing", "missing", 'onchangeTags 2'!N349="missing", "missing", 'procTags 2'!N349="missing", "missing", 'historyTags 2'!N349="ignore", "ignore", 'onchangeTags 2'!N349="ignore", "ignore", 'procTags 2'!N349="ignore", "ignore")</f>
        <v>ignore</v>
      </c>
      <c r="O349" s="1" t="str" cm="1">
        <f t="array" aca="1" ref="O349" ca="1">_xlfn.IFS('historyTags 2'!O349="have", "have", 'onchangeTags 2'!O349="have", "have", 'procTags 2'!O349="have", "have", 'historyTags 2'!O349="extra", "extra", 'onchangeTags 2'!O349="extra", "extra", 'procTags 2'!O349="extra", "extra", 'historyTags 2'!O349="missing", "missing", 'onchangeTags 2'!O349="missing", "missing", 'procTags 2'!O349="missing", "missing", 'historyTags 2'!O349="ignore", "ignore", 'onchangeTags 2'!O349="ignore", "ignore", 'procTags 2'!O349="ignore", "ignore")</f>
        <v>ignore</v>
      </c>
      <c r="P349" s="1" t="str" cm="1">
        <f t="array" aca="1" ref="P349" ca="1">_xlfn.IFS('historyTags 2'!P349="have", "have", 'onchangeTags 2'!P349="have", "have", 'procTags 2'!P349="have", "have", 'historyTags 2'!P349="extra", "extra", 'onchangeTags 2'!P349="extra", "extra", 'procTags 2'!P349="extra", "extra", 'historyTags 2'!P349="missing", "missing", 'onchangeTags 2'!P349="missing", "missing", 'procTags 2'!P349="missing", "missing", 'historyTags 2'!P349="ignore", "ignore", 'onchangeTags 2'!P349="ignore", "ignore", 'procTags 2'!P349="ignore", "ignore")</f>
        <v>ignore</v>
      </c>
    </row>
    <row r="350" spans="1:16" x14ac:dyDescent="0.2">
      <c r="A350" s="1" t="str">
        <f ca="1">IFERROR(__xludf.DUMMYFUNCTION("""COMPUTED_VALUE"""),"tmp_night\bit9")</f>
        <v>tmp_night\bit9</v>
      </c>
      <c r="B350" s="1" t="str" cm="1">
        <f t="array" aca="1" ref="B350" ca="1">_xlfn.IFS('historyTags 2'!B350="have", "have", 'onchangeTags 2'!B350="have", "have", 'procTags 2'!B350="have", "have", 'historyTags 2'!B350="extra", "extra", 'onchangeTags 2'!B350="extra", "extra", 'procTags 2'!B350="extra", "extra", 'historyTags 2'!B350="missing", "missing", 'onchangeTags 2'!B350="missing", "missing", 'procTags 2'!B350="missing", "missing", 'historyTags 2'!B350="ignore", "ignore", 'onchangeTags 2'!B350="ignore", "ignore", 'procTags 2'!B350="ignore", "ignore")</f>
        <v>ignore</v>
      </c>
      <c r="C350" s="1" t="str" cm="1">
        <f t="array" aca="1" ref="C350" ca="1">_xlfn.IFS('historyTags 2'!C350="have", "have", 'onchangeTags 2'!C350="have", "have", 'procTags 2'!C350="have", "have", 'historyTags 2'!C350="extra", "extra", 'onchangeTags 2'!C350="extra", "extra", 'procTags 2'!C350="extra", "extra", 'historyTags 2'!C350="missing", "missing", 'onchangeTags 2'!C350="missing", "missing", 'procTags 2'!C350="missing", "missing", 'historyTags 2'!C350="ignore", "ignore", 'onchangeTags 2'!C350="ignore", "ignore", 'procTags 2'!C350="ignore", "ignore")</f>
        <v>ignore</v>
      </c>
      <c r="D350" s="1" t="str" cm="1">
        <f t="array" aca="1" ref="D350" ca="1">_xlfn.IFS('historyTags 2'!D350="have", "have", 'onchangeTags 2'!D350="have", "have", 'procTags 2'!D350="have", "have", 'historyTags 2'!D350="extra", "extra", 'onchangeTags 2'!D350="extra", "extra", 'procTags 2'!D350="extra", "extra", 'historyTags 2'!D350="missing", "missing", 'onchangeTags 2'!D350="missing", "missing", 'procTags 2'!D350="missing", "missing", 'historyTags 2'!D350="ignore", "ignore", 'onchangeTags 2'!D350="ignore", "ignore", 'procTags 2'!D350="ignore", "ignore")</f>
        <v>ignore</v>
      </c>
      <c r="E350" s="1" t="str" cm="1">
        <f t="array" aca="1" ref="E350" ca="1">_xlfn.IFS('historyTags 2'!E350="have", "have", 'onchangeTags 2'!E350="have", "have", 'procTags 2'!E350="have", "have", 'historyTags 2'!E350="extra", "extra", 'onchangeTags 2'!E350="extra", "extra", 'procTags 2'!E350="extra", "extra", 'historyTags 2'!E350="missing", "missing", 'onchangeTags 2'!E350="missing", "missing", 'procTags 2'!E350="missing", "missing", 'historyTags 2'!E350="ignore", "ignore", 'onchangeTags 2'!E350="ignore", "ignore", 'procTags 2'!E350="ignore", "ignore")</f>
        <v>ignore</v>
      </c>
      <c r="F350" s="1" t="str" cm="1">
        <f t="array" aca="1" ref="F350" ca="1">_xlfn.IFS('historyTags 2'!F350="have", "have", 'onchangeTags 2'!F350="have", "have", 'procTags 2'!F350="have", "have", 'historyTags 2'!F350="extra", "extra", 'onchangeTags 2'!F350="extra", "extra", 'procTags 2'!F350="extra", "extra", 'historyTags 2'!F350="missing", "missing", 'onchangeTags 2'!F350="missing", "missing", 'procTags 2'!F350="missing", "missing", 'historyTags 2'!F350="ignore", "ignore", 'onchangeTags 2'!F350="ignore", "ignore", 'procTags 2'!F350="ignore", "ignore")</f>
        <v>ignore</v>
      </c>
      <c r="G350" s="1" t="str" cm="1">
        <f t="array" aca="1" ref="G350" ca="1">_xlfn.IFS('historyTags 2'!G350="have", "have", 'onchangeTags 2'!G350="have", "have", 'procTags 2'!G350="have", "have", 'historyTags 2'!G350="extra", "extra", 'onchangeTags 2'!G350="extra", "extra", 'procTags 2'!G350="extra", "extra", 'historyTags 2'!G350="missing", "missing", 'onchangeTags 2'!G350="missing", "missing", 'procTags 2'!G350="missing", "missing", 'historyTags 2'!G350="ignore", "ignore", 'onchangeTags 2'!G350="ignore", "ignore", 'procTags 2'!G350="ignore", "ignore")</f>
        <v>ignore</v>
      </c>
      <c r="H350" s="1" t="str" cm="1">
        <f t="array" aca="1" ref="H350" ca="1">_xlfn.IFS('historyTags 2'!H350="have", "have", 'onchangeTags 2'!H350="have", "have", 'procTags 2'!H350="have", "have", 'historyTags 2'!H350="extra", "extra", 'onchangeTags 2'!H350="extra", "extra", 'procTags 2'!H350="extra", "extra", 'historyTags 2'!H350="missing", "missing", 'onchangeTags 2'!H350="missing", "missing", 'procTags 2'!H350="missing", "missing", 'historyTags 2'!H350="ignore", "ignore", 'onchangeTags 2'!H350="ignore", "ignore", 'procTags 2'!H350="ignore", "ignore")</f>
        <v>ignore</v>
      </c>
      <c r="I350" s="1" t="str" cm="1">
        <f t="array" aca="1" ref="I350" ca="1">_xlfn.IFS('historyTags 2'!I350="have", "have", 'onchangeTags 2'!I350="have", "have", 'procTags 2'!I350="have", "have", 'historyTags 2'!I350="extra", "extra", 'onchangeTags 2'!I350="extra", "extra", 'procTags 2'!I350="extra", "extra", 'historyTags 2'!I350="missing", "missing", 'onchangeTags 2'!I350="missing", "missing", 'procTags 2'!I350="missing", "missing", 'historyTags 2'!I350="ignore", "ignore", 'onchangeTags 2'!I350="ignore", "ignore", 'procTags 2'!I350="ignore", "ignore")</f>
        <v>ignore</v>
      </c>
      <c r="J350" s="1" t="str" cm="1">
        <f t="array" aca="1" ref="J350" ca="1">_xlfn.IFS('historyTags 2'!J350="have", "have", 'onchangeTags 2'!J350="have", "have", 'procTags 2'!J350="have", "have", 'historyTags 2'!J350="extra", "extra", 'onchangeTags 2'!J350="extra", "extra", 'procTags 2'!J350="extra", "extra", 'historyTags 2'!J350="missing", "missing", 'onchangeTags 2'!J350="missing", "missing", 'procTags 2'!J350="missing", "missing", 'historyTags 2'!J350="ignore", "ignore", 'onchangeTags 2'!J350="ignore", "ignore", 'procTags 2'!J350="ignore", "ignore")</f>
        <v>ignore</v>
      </c>
      <c r="K350" s="1" t="str" cm="1">
        <f t="array" aca="1" ref="K350" ca="1">_xlfn.IFS('historyTags 2'!K350="have", "have", 'onchangeTags 2'!K350="have", "have", 'procTags 2'!K350="have", "have", 'historyTags 2'!K350="extra", "extra", 'onchangeTags 2'!K350="extra", "extra", 'procTags 2'!K350="extra", "extra", 'historyTags 2'!K350="missing", "missing", 'onchangeTags 2'!K350="missing", "missing", 'procTags 2'!K350="missing", "missing", 'historyTags 2'!K350="ignore", "ignore", 'onchangeTags 2'!K350="ignore", "ignore", 'procTags 2'!K350="ignore", "ignore")</f>
        <v>ignore</v>
      </c>
      <c r="L350" s="1" t="str" cm="1">
        <f t="array" aca="1" ref="L350" ca="1">_xlfn.IFS('historyTags 2'!L350="have", "have", 'onchangeTags 2'!L350="have", "have", 'procTags 2'!L350="have", "have", 'historyTags 2'!L350="extra", "extra", 'onchangeTags 2'!L350="extra", "extra", 'procTags 2'!L350="extra", "extra", 'historyTags 2'!L350="missing", "missing", 'onchangeTags 2'!L350="missing", "missing", 'procTags 2'!L350="missing", "missing", 'historyTags 2'!L350="ignore", "ignore", 'onchangeTags 2'!L350="ignore", "ignore", 'procTags 2'!L350="ignore", "ignore")</f>
        <v>ignore</v>
      </c>
      <c r="M350" s="1" t="str" cm="1">
        <f t="array" aca="1" ref="M350" ca="1">_xlfn.IFS('historyTags 2'!M350="have", "have", 'onchangeTags 2'!M350="have", "have", 'procTags 2'!M350="have", "have", 'historyTags 2'!M350="extra", "extra", 'onchangeTags 2'!M350="extra", "extra", 'procTags 2'!M350="extra", "extra", 'historyTags 2'!M350="missing", "missing", 'onchangeTags 2'!M350="missing", "missing", 'procTags 2'!M350="missing", "missing", 'historyTags 2'!M350="ignore", "ignore", 'onchangeTags 2'!M350="ignore", "ignore", 'procTags 2'!M350="ignore", "ignore")</f>
        <v>ignore</v>
      </c>
      <c r="N350" s="1" t="str" cm="1">
        <f t="array" aca="1" ref="N350" ca="1">_xlfn.IFS('historyTags 2'!N350="have", "have", 'onchangeTags 2'!N350="have", "have", 'procTags 2'!N350="have", "have", 'historyTags 2'!N350="extra", "extra", 'onchangeTags 2'!N350="extra", "extra", 'procTags 2'!N350="extra", "extra", 'historyTags 2'!N350="missing", "missing", 'onchangeTags 2'!N350="missing", "missing", 'procTags 2'!N350="missing", "missing", 'historyTags 2'!N350="ignore", "ignore", 'onchangeTags 2'!N350="ignore", "ignore", 'procTags 2'!N350="ignore", "ignore")</f>
        <v>ignore</v>
      </c>
      <c r="O350" s="1" t="str" cm="1">
        <f t="array" aca="1" ref="O350" ca="1">_xlfn.IFS('historyTags 2'!O350="have", "have", 'onchangeTags 2'!O350="have", "have", 'procTags 2'!O350="have", "have", 'historyTags 2'!O350="extra", "extra", 'onchangeTags 2'!O350="extra", "extra", 'procTags 2'!O350="extra", "extra", 'historyTags 2'!O350="missing", "missing", 'onchangeTags 2'!O350="missing", "missing", 'procTags 2'!O350="missing", "missing", 'historyTags 2'!O350="ignore", "ignore", 'onchangeTags 2'!O350="ignore", "ignore", 'procTags 2'!O350="ignore", "ignore")</f>
        <v>ignore</v>
      </c>
      <c r="P350" s="1" t="str" cm="1">
        <f t="array" aca="1" ref="P350" ca="1">_xlfn.IFS('historyTags 2'!P350="have", "have", 'onchangeTags 2'!P350="have", "have", 'procTags 2'!P350="have", "have", 'historyTags 2'!P350="extra", "extra", 'onchangeTags 2'!P350="extra", "extra", 'procTags 2'!P350="extra", "extra", 'historyTags 2'!P350="missing", "missing", 'onchangeTags 2'!P350="missing", "missing", 'procTags 2'!P350="missing", "missing", 'historyTags 2'!P350="ignore", "ignore", 'onchangeTags 2'!P350="ignore", "ignore", 'procTags 2'!P350="ignore", "ignore")</f>
        <v>ignore</v>
      </c>
    </row>
    <row r="351" spans="1:16" x14ac:dyDescent="0.2">
      <c r="A351" s="1" t="str">
        <f ca="1">IFERROR(__xludf.DUMMYFUNCTION("""COMPUTED_VALUE"""),"tmp_sym\bit0")</f>
        <v>tmp_sym\bit0</v>
      </c>
      <c r="B351" s="1" t="str" cm="1">
        <f t="array" aca="1" ref="B351" ca="1">_xlfn.IFS('historyTags 2'!B351="have", "have", 'onchangeTags 2'!B351="have", "have", 'procTags 2'!B351="have", "have", 'historyTags 2'!B351="extra", "extra", 'onchangeTags 2'!B351="extra", "extra", 'procTags 2'!B351="extra", "extra", 'historyTags 2'!B351="missing", "missing", 'onchangeTags 2'!B351="missing", "missing", 'procTags 2'!B351="missing", "missing", 'historyTags 2'!B351="ignore", "ignore", 'onchangeTags 2'!B351="ignore", "ignore", 'procTags 2'!B351="ignore", "ignore")</f>
        <v>ignore</v>
      </c>
      <c r="C351" s="1" t="str" cm="1">
        <f t="array" aca="1" ref="C351" ca="1">_xlfn.IFS('historyTags 2'!C351="have", "have", 'onchangeTags 2'!C351="have", "have", 'procTags 2'!C351="have", "have", 'historyTags 2'!C351="extra", "extra", 'onchangeTags 2'!C351="extra", "extra", 'procTags 2'!C351="extra", "extra", 'historyTags 2'!C351="missing", "missing", 'onchangeTags 2'!C351="missing", "missing", 'procTags 2'!C351="missing", "missing", 'historyTags 2'!C351="ignore", "ignore", 'onchangeTags 2'!C351="ignore", "ignore", 'procTags 2'!C351="ignore", "ignore")</f>
        <v>ignore</v>
      </c>
      <c r="D351" s="1" t="str" cm="1">
        <f t="array" aca="1" ref="D351" ca="1">_xlfn.IFS('historyTags 2'!D351="have", "have", 'onchangeTags 2'!D351="have", "have", 'procTags 2'!D351="have", "have", 'historyTags 2'!D351="extra", "extra", 'onchangeTags 2'!D351="extra", "extra", 'procTags 2'!D351="extra", "extra", 'historyTags 2'!D351="missing", "missing", 'onchangeTags 2'!D351="missing", "missing", 'procTags 2'!D351="missing", "missing", 'historyTags 2'!D351="ignore", "ignore", 'onchangeTags 2'!D351="ignore", "ignore", 'procTags 2'!D351="ignore", "ignore")</f>
        <v>ignore</v>
      </c>
      <c r="E351" s="1" t="str" cm="1">
        <f t="array" aca="1" ref="E351" ca="1">_xlfn.IFS('historyTags 2'!E351="have", "have", 'onchangeTags 2'!E351="have", "have", 'procTags 2'!E351="have", "have", 'historyTags 2'!E351="extra", "extra", 'onchangeTags 2'!E351="extra", "extra", 'procTags 2'!E351="extra", "extra", 'historyTags 2'!E351="missing", "missing", 'onchangeTags 2'!E351="missing", "missing", 'procTags 2'!E351="missing", "missing", 'historyTags 2'!E351="ignore", "ignore", 'onchangeTags 2'!E351="ignore", "ignore", 'procTags 2'!E351="ignore", "ignore")</f>
        <v>ignore</v>
      </c>
      <c r="F351" s="1" t="str" cm="1">
        <f t="array" aca="1" ref="F351" ca="1">_xlfn.IFS('historyTags 2'!F351="have", "have", 'onchangeTags 2'!F351="have", "have", 'procTags 2'!F351="have", "have", 'historyTags 2'!F351="extra", "extra", 'onchangeTags 2'!F351="extra", "extra", 'procTags 2'!F351="extra", "extra", 'historyTags 2'!F351="missing", "missing", 'onchangeTags 2'!F351="missing", "missing", 'procTags 2'!F351="missing", "missing", 'historyTags 2'!F351="ignore", "ignore", 'onchangeTags 2'!F351="ignore", "ignore", 'procTags 2'!F351="ignore", "ignore")</f>
        <v>ignore</v>
      </c>
      <c r="G351" s="1" t="str" cm="1">
        <f t="array" aca="1" ref="G351" ca="1">_xlfn.IFS('historyTags 2'!G351="have", "have", 'onchangeTags 2'!G351="have", "have", 'procTags 2'!G351="have", "have", 'historyTags 2'!G351="extra", "extra", 'onchangeTags 2'!G351="extra", "extra", 'procTags 2'!G351="extra", "extra", 'historyTags 2'!G351="missing", "missing", 'onchangeTags 2'!G351="missing", "missing", 'procTags 2'!G351="missing", "missing", 'historyTags 2'!G351="ignore", "ignore", 'onchangeTags 2'!G351="ignore", "ignore", 'procTags 2'!G351="ignore", "ignore")</f>
        <v>ignore</v>
      </c>
      <c r="H351" s="1" t="str" cm="1">
        <f t="array" aca="1" ref="H351" ca="1">_xlfn.IFS('historyTags 2'!H351="have", "have", 'onchangeTags 2'!H351="have", "have", 'procTags 2'!H351="have", "have", 'historyTags 2'!H351="extra", "extra", 'onchangeTags 2'!H351="extra", "extra", 'procTags 2'!H351="extra", "extra", 'historyTags 2'!H351="missing", "missing", 'onchangeTags 2'!H351="missing", "missing", 'procTags 2'!H351="missing", "missing", 'historyTags 2'!H351="ignore", "ignore", 'onchangeTags 2'!H351="ignore", "ignore", 'procTags 2'!H351="ignore", "ignore")</f>
        <v>ignore</v>
      </c>
      <c r="I351" s="1" t="str" cm="1">
        <f t="array" aca="1" ref="I351" ca="1">_xlfn.IFS('historyTags 2'!I351="have", "have", 'onchangeTags 2'!I351="have", "have", 'procTags 2'!I351="have", "have", 'historyTags 2'!I351="extra", "extra", 'onchangeTags 2'!I351="extra", "extra", 'procTags 2'!I351="extra", "extra", 'historyTags 2'!I351="missing", "missing", 'onchangeTags 2'!I351="missing", "missing", 'procTags 2'!I351="missing", "missing", 'historyTags 2'!I351="ignore", "ignore", 'onchangeTags 2'!I351="ignore", "ignore", 'procTags 2'!I351="ignore", "ignore")</f>
        <v>ignore</v>
      </c>
      <c r="J351" s="1" t="str" cm="1">
        <f t="array" aca="1" ref="J351" ca="1">_xlfn.IFS('historyTags 2'!J351="have", "have", 'onchangeTags 2'!J351="have", "have", 'procTags 2'!J351="have", "have", 'historyTags 2'!J351="extra", "extra", 'onchangeTags 2'!J351="extra", "extra", 'procTags 2'!J351="extra", "extra", 'historyTags 2'!J351="missing", "missing", 'onchangeTags 2'!J351="missing", "missing", 'procTags 2'!J351="missing", "missing", 'historyTags 2'!J351="ignore", "ignore", 'onchangeTags 2'!J351="ignore", "ignore", 'procTags 2'!J351="ignore", "ignore")</f>
        <v>ignore</v>
      </c>
      <c r="K351" s="1" t="str" cm="1">
        <f t="array" aca="1" ref="K351" ca="1">_xlfn.IFS('historyTags 2'!K351="have", "have", 'onchangeTags 2'!K351="have", "have", 'procTags 2'!K351="have", "have", 'historyTags 2'!K351="extra", "extra", 'onchangeTags 2'!K351="extra", "extra", 'procTags 2'!K351="extra", "extra", 'historyTags 2'!K351="missing", "missing", 'onchangeTags 2'!K351="missing", "missing", 'procTags 2'!K351="missing", "missing", 'historyTags 2'!K351="ignore", "ignore", 'onchangeTags 2'!K351="ignore", "ignore", 'procTags 2'!K351="ignore", "ignore")</f>
        <v>ignore</v>
      </c>
      <c r="L351" s="1" t="str" cm="1">
        <f t="array" aca="1" ref="L351" ca="1">_xlfn.IFS('historyTags 2'!L351="have", "have", 'onchangeTags 2'!L351="have", "have", 'procTags 2'!L351="have", "have", 'historyTags 2'!L351="extra", "extra", 'onchangeTags 2'!L351="extra", "extra", 'procTags 2'!L351="extra", "extra", 'historyTags 2'!L351="missing", "missing", 'onchangeTags 2'!L351="missing", "missing", 'procTags 2'!L351="missing", "missing", 'historyTags 2'!L351="ignore", "ignore", 'onchangeTags 2'!L351="ignore", "ignore", 'procTags 2'!L351="ignore", "ignore")</f>
        <v>ignore</v>
      </c>
      <c r="M351" s="1" t="str" cm="1">
        <f t="array" aca="1" ref="M351" ca="1">_xlfn.IFS('historyTags 2'!M351="have", "have", 'onchangeTags 2'!M351="have", "have", 'procTags 2'!M351="have", "have", 'historyTags 2'!M351="extra", "extra", 'onchangeTags 2'!M351="extra", "extra", 'procTags 2'!M351="extra", "extra", 'historyTags 2'!M351="missing", "missing", 'onchangeTags 2'!M351="missing", "missing", 'procTags 2'!M351="missing", "missing", 'historyTags 2'!M351="ignore", "ignore", 'onchangeTags 2'!M351="ignore", "ignore", 'procTags 2'!M351="ignore", "ignore")</f>
        <v>ignore</v>
      </c>
      <c r="N351" s="1" t="str" cm="1">
        <f t="array" aca="1" ref="N351" ca="1">_xlfn.IFS('historyTags 2'!N351="have", "have", 'onchangeTags 2'!N351="have", "have", 'procTags 2'!N351="have", "have", 'historyTags 2'!N351="extra", "extra", 'onchangeTags 2'!N351="extra", "extra", 'procTags 2'!N351="extra", "extra", 'historyTags 2'!N351="missing", "missing", 'onchangeTags 2'!N351="missing", "missing", 'procTags 2'!N351="missing", "missing", 'historyTags 2'!N351="ignore", "ignore", 'onchangeTags 2'!N351="ignore", "ignore", 'procTags 2'!N351="ignore", "ignore")</f>
        <v>ignore</v>
      </c>
      <c r="O351" s="1" t="str" cm="1">
        <f t="array" aca="1" ref="O351" ca="1">_xlfn.IFS('historyTags 2'!O351="have", "have", 'onchangeTags 2'!O351="have", "have", 'procTags 2'!O351="have", "have", 'historyTags 2'!O351="extra", "extra", 'onchangeTags 2'!O351="extra", "extra", 'procTags 2'!O351="extra", "extra", 'historyTags 2'!O351="missing", "missing", 'onchangeTags 2'!O351="missing", "missing", 'procTags 2'!O351="missing", "missing", 'historyTags 2'!O351="ignore", "ignore", 'onchangeTags 2'!O351="ignore", "ignore", 'procTags 2'!O351="ignore", "ignore")</f>
        <v>ignore</v>
      </c>
      <c r="P351" s="1" t="str" cm="1">
        <f t="array" aca="1" ref="P351" ca="1">_xlfn.IFS('historyTags 2'!P351="have", "have", 'onchangeTags 2'!P351="have", "have", 'procTags 2'!P351="have", "have", 'historyTags 2'!P351="extra", "extra", 'onchangeTags 2'!P351="extra", "extra", 'procTags 2'!P351="extra", "extra", 'historyTags 2'!P351="missing", "missing", 'onchangeTags 2'!P351="missing", "missing", 'procTags 2'!P351="missing", "missing", 'historyTags 2'!P351="ignore", "ignore", 'onchangeTags 2'!P351="ignore", "ignore", 'procTags 2'!P351="ignore", "ignore")</f>
        <v>ignore</v>
      </c>
    </row>
    <row r="352" spans="1:16" x14ac:dyDescent="0.2">
      <c r="A352" s="1" t="str">
        <f ca="1">IFERROR(__xludf.DUMMYFUNCTION("""COMPUTED_VALUE"""),"tmp_sym\bit1")</f>
        <v>tmp_sym\bit1</v>
      </c>
      <c r="B352" s="1" t="str" cm="1">
        <f t="array" aca="1" ref="B352" ca="1">_xlfn.IFS('historyTags 2'!B352="have", "have", 'onchangeTags 2'!B352="have", "have", 'procTags 2'!B352="have", "have", 'historyTags 2'!B352="extra", "extra", 'onchangeTags 2'!B352="extra", "extra", 'procTags 2'!B352="extra", "extra", 'historyTags 2'!B352="missing", "missing", 'onchangeTags 2'!B352="missing", "missing", 'procTags 2'!B352="missing", "missing", 'historyTags 2'!B352="ignore", "ignore", 'onchangeTags 2'!B352="ignore", "ignore", 'procTags 2'!B352="ignore", "ignore")</f>
        <v>ignore</v>
      </c>
      <c r="C352" s="1" t="str" cm="1">
        <f t="array" aca="1" ref="C352" ca="1">_xlfn.IFS('historyTags 2'!C352="have", "have", 'onchangeTags 2'!C352="have", "have", 'procTags 2'!C352="have", "have", 'historyTags 2'!C352="extra", "extra", 'onchangeTags 2'!C352="extra", "extra", 'procTags 2'!C352="extra", "extra", 'historyTags 2'!C352="missing", "missing", 'onchangeTags 2'!C352="missing", "missing", 'procTags 2'!C352="missing", "missing", 'historyTags 2'!C352="ignore", "ignore", 'onchangeTags 2'!C352="ignore", "ignore", 'procTags 2'!C352="ignore", "ignore")</f>
        <v>ignore</v>
      </c>
      <c r="D352" s="1" t="str" cm="1">
        <f t="array" aca="1" ref="D352" ca="1">_xlfn.IFS('historyTags 2'!D352="have", "have", 'onchangeTags 2'!D352="have", "have", 'procTags 2'!D352="have", "have", 'historyTags 2'!D352="extra", "extra", 'onchangeTags 2'!D352="extra", "extra", 'procTags 2'!D352="extra", "extra", 'historyTags 2'!D352="missing", "missing", 'onchangeTags 2'!D352="missing", "missing", 'procTags 2'!D352="missing", "missing", 'historyTags 2'!D352="ignore", "ignore", 'onchangeTags 2'!D352="ignore", "ignore", 'procTags 2'!D352="ignore", "ignore")</f>
        <v>ignore</v>
      </c>
      <c r="E352" s="1" t="str" cm="1">
        <f t="array" aca="1" ref="E352" ca="1">_xlfn.IFS('historyTags 2'!E352="have", "have", 'onchangeTags 2'!E352="have", "have", 'procTags 2'!E352="have", "have", 'historyTags 2'!E352="extra", "extra", 'onchangeTags 2'!E352="extra", "extra", 'procTags 2'!E352="extra", "extra", 'historyTags 2'!E352="missing", "missing", 'onchangeTags 2'!E352="missing", "missing", 'procTags 2'!E352="missing", "missing", 'historyTags 2'!E352="ignore", "ignore", 'onchangeTags 2'!E352="ignore", "ignore", 'procTags 2'!E352="ignore", "ignore")</f>
        <v>ignore</v>
      </c>
      <c r="F352" s="1" t="str" cm="1">
        <f t="array" aca="1" ref="F352" ca="1">_xlfn.IFS('historyTags 2'!F352="have", "have", 'onchangeTags 2'!F352="have", "have", 'procTags 2'!F352="have", "have", 'historyTags 2'!F352="extra", "extra", 'onchangeTags 2'!F352="extra", "extra", 'procTags 2'!F352="extra", "extra", 'historyTags 2'!F352="missing", "missing", 'onchangeTags 2'!F352="missing", "missing", 'procTags 2'!F352="missing", "missing", 'historyTags 2'!F352="ignore", "ignore", 'onchangeTags 2'!F352="ignore", "ignore", 'procTags 2'!F352="ignore", "ignore")</f>
        <v>ignore</v>
      </c>
      <c r="G352" s="1" t="str" cm="1">
        <f t="array" aca="1" ref="G352" ca="1">_xlfn.IFS('historyTags 2'!G352="have", "have", 'onchangeTags 2'!G352="have", "have", 'procTags 2'!G352="have", "have", 'historyTags 2'!G352="extra", "extra", 'onchangeTags 2'!G352="extra", "extra", 'procTags 2'!G352="extra", "extra", 'historyTags 2'!G352="missing", "missing", 'onchangeTags 2'!G352="missing", "missing", 'procTags 2'!G352="missing", "missing", 'historyTags 2'!G352="ignore", "ignore", 'onchangeTags 2'!G352="ignore", "ignore", 'procTags 2'!G352="ignore", "ignore")</f>
        <v>ignore</v>
      </c>
      <c r="H352" s="1" t="str" cm="1">
        <f t="array" aca="1" ref="H352" ca="1">_xlfn.IFS('historyTags 2'!H352="have", "have", 'onchangeTags 2'!H352="have", "have", 'procTags 2'!H352="have", "have", 'historyTags 2'!H352="extra", "extra", 'onchangeTags 2'!H352="extra", "extra", 'procTags 2'!H352="extra", "extra", 'historyTags 2'!H352="missing", "missing", 'onchangeTags 2'!H352="missing", "missing", 'procTags 2'!H352="missing", "missing", 'historyTags 2'!H352="ignore", "ignore", 'onchangeTags 2'!H352="ignore", "ignore", 'procTags 2'!H352="ignore", "ignore")</f>
        <v>ignore</v>
      </c>
      <c r="I352" s="1" t="str" cm="1">
        <f t="array" aca="1" ref="I352" ca="1">_xlfn.IFS('historyTags 2'!I352="have", "have", 'onchangeTags 2'!I352="have", "have", 'procTags 2'!I352="have", "have", 'historyTags 2'!I352="extra", "extra", 'onchangeTags 2'!I352="extra", "extra", 'procTags 2'!I352="extra", "extra", 'historyTags 2'!I352="missing", "missing", 'onchangeTags 2'!I352="missing", "missing", 'procTags 2'!I352="missing", "missing", 'historyTags 2'!I352="ignore", "ignore", 'onchangeTags 2'!I352="ignore", "ignore", 'procTags 2'!I352="ignore", "ignore")</f>
        <v>ignore</v>
      </c>
      <c r="J352" s="1" t="str" cm="1">
        <f t="array" aca="1" ref="J352" ca="1">_xlfn.IFS('historyTags 2'!J352="have", "have", 'onchangeTags 2'!J352="have", "have", 'procTags 2'!J352="have", "have", 'historyTags 2'!J352="extra", "extra", 'onchangeTags 2'!J352="extra", "extra", 'procTags 2'!J352="extra", "extra", 'historyTags 2'!J352="missing", "missing", 'onchangeTags 2'!J352="missing", "missing", 'procTags 2'!J352="missing", "missing", 'historyTags 2'!J352="ignore", "ignore", 'onchangeTags 2'!J352="ignore", "ignore", 'procTags 2'!J352="ignore", "ignore")</f>
        <v>ignore</v>
      </c>
      <c r="K352" s="1" t="str" cm="1">
        <f t="array" aca="1" ref="K352" ca="1">_xlfn.IFS('historyTags 2'!K352="have", "have", 'onchangeTags 2'!K352="have", "have", 'procTags 2'!K352="have", "have", 'historyTags 2'!K352="extra", "extra", 'onchangeTags 2'!K352="extra", "extra", 'procTags 2'!K352="extra", "extra", 'historyTags 2'!K352="missing", "missing", 'onchangeTags 2'!K352="missing", "missing", 'procTags 2'!K352="missing", "missing", 'historyTags 2'!K352="ignore", "ignore", 'onchangeTags 2'!K352="ignore", "ignore", 'procTags 2'!K352="ignore", "ignore")</f>
        <v>ignore</v>
      </c>
      <c r="L352" s="1" t="str" cm="1">
        <f t="array" aca="1" ref="L352" ca="1">_xlfn.IFS('historyTags 2'!L352="have", "have", 'onchangeTags 2'!L352="have", "have", 'procTags 2'!L352="have", "have", 'historyTags 2'!L352="extra", "extra", 'onchangeTags 2'!L352="extra", "extra", 'procTags 2'!L352="extra", "extra", 'historyTags 2'!L352="missing", "missing", 'onchangeTags 2'!L352="missing", "missing", 'procTags 2'!L352="missing", "missing", 'historyTags 2'!L352="ignore", "ignore", 'onchangeTags 2'!L352="ignore", "ignore", 'procTags 2'!L352="ignore", "ignore")</f>
        <v>ignore</v>
      </c>
      <c r="M352" s="1" t="str" cm="1">
        <f t="array" aca="1" ref="M352" ca="1">_xlfn.IFS('historyTags 2'!M352="have", "have", 'onchangeTags 2'!M352="have", "have", 'procTags 2'!M352="have", "have", 'historyTags 2'!M352="extra", "extra", 'onchangeTags 2'!M352="extra", "extra", 'procTags 2'!M352="extra", "extra", 'historyTags 2'!M352="missing", "missing", 'onchangeTags 2'!M352="missing", "missing", 'procTags 2'!M352="missing", "missing", 'historyTags 2'!M352="ignore", "ignore", 'onchangeTags 2'!M352="ignore", "ignore", 'procTags 2'!M352="ignore", "ignore")</f>
        <v>ignore</v>
      </c>
      <c r="N352" s="1" t="str" cm="1">
        <f t="array" aca="1" ref="N352" ca="1">_xlfn.IFS('historyTags 2'!N352="have", "have", 'onchangeTags 2'!N352="have", "have", 'procTags 2'!N352="have", "have", 'historyTags 2'!N352="extra", "extra", 'onchangeTags 2'!N352="extra", "extra", 'procTags 2'!N352="extra", "extra", 'historyTags 2'!N352="missing", "missing", 'onchangeTags 2'!N352="missing", "missing", 'procTags 2'!N352="missing", "missing", 'historyTags 2'!N352="ignore", "ignore", 'onchangeTags 2'!N352="ignore", "ignore", 'procTags 2'!N352="ignore", "ignore")</f>
        <v>ignore</v>
      </c>
      <c r="O352" s="1" t="str" cm="1">
        <f t="array" aca="1" ref="O352" ca="1">_xlfn.IFS('historyTags 2'!O352="have", "have", 'onchangeTags 2'!O352="have", "have", 'procTags 2'!O352="have", "have", 'historyTags 2'!O352="extra", "extra", 'onchangeTags 2'!O352="extra", "extra", 'procTags 2'!O352="extra", "extra", 'historyTags 2'!O352="missing", "missing", 'onchangeTags 2'!O352="missing", "missing", 'procTags 2'!O352="missing", "missing", 'historyTags 2'!O352="ignore", "ignore", 'onchangeTags 2'!O352="ignore", "ignore", 'procTags 2'!O352="ignore", "ignore")</f>
        <v>ignore</v>
      </c>
      <c r="P352" s="1" t="str" cm="1">
        <f t="array" aca="1" ref="P352" ca="1">_xlfn.IFS('historyTags 2'!P352="have", "have", 'onchangeTags 2'!P352="have", "have", 'procTags 2'!P352="have", "have", 'historyTags 2'!P352="extra", "extra", 'onchangeTags 2'!P352="extra", "extra", 'procTags 2'!P352="extra", "extra", 'historyTags 2'!P352="missing", "missing", 'onchangeTags 2'!P352="missing", "missing", 'procTags 2'!P352="missing", "missing", 'historyTags 2'!P352="ignore", "ignore", 'onchangeTags 2'!P352="ignore", "ignore", 'procTags 2'!P352="ignore", "ignore")</f>
        <v>ignore</v>
      </c>
    </row>
    <row r="353" spans="1:16" x14ac:dyDescent="0.2">
      <c r="A353" s="1" t="str">
        <f ca="1">IFERROR(__xludf.DUMMYFUNCTION("""COMPUTED_VALUE"""),"tmp_sym\bit10")</f>
        <v>tmp_sym\bit10</v>
      </c>
      <c r="B353" s="1" t="str" cm="1">
        <f t="array" aca="1" ref="B353" ca="1">_xlfn.IFS('historyTags 2'!B353="have", "have", 'onchangeTags 2'!B353="have", "have", 'procTags 2'!B353="have", "have", 'historyTags 2'!B353="extra", "extra", 'onchangeTags 2'!B353="extra", "extra", 'procTags 2'!B353="extra", "extra", 'historyTags 2'!B353="missing", "missing", 'onchangeTags 2'!B353="missing", "missing", 'procTags 2'!B353="missing", "missing", 'historyTags 2'!B353="ignore", "ignore", 'onchangeTags 2'!B353="ignore", "ignore", 'procTags 2'!B353="ignore", "ignore")</f>
        <v>ignore</v>
      </c>
      <c r="C353" s="1" t="str" cm="1">
        <f t="array" aca="1" ref="C353" ca="1">_xlfn.IFS('historyTags 2'!C353="have", "have", 'onchangeTags 2'!C353="have", "have", 'procTags 2'!C353="have", "have", 'historyTags 2'!C353="extra", "extra", 'onchangeTags 2'!C353="extra", "extra", 'procTags 2'!C353="extra", "extra", 'historyTags 2'!C353="missing", "missing", 'onchangeTags 2'!C353="missing", "missing", 'procTags 2'!C353="missing", "missing", 'historyTags 2'!C353="ignore", "ignore", 'onchangeTags 2'!C353="ignore", "ignore", 'procTags 2'!C353="ignore", "ignore")</f>
        <v>ignore</v>
      </c>
      <c r="D353" s="1" t="str" cm="1">
        <f t="array" aca="1" ref="D353" ca="1">_xlfn.IFS('historyTags 2'!D353="have", "have", 'onchangeTags 2'!D353="have", "have", 'procTags 2'!D353="have", "have", 'historyTags 2'!D353="extra", "extra", 'onchangeTags 2'!D353="extra", "extra", 'procTags 2'!D353="extra", "extra", 'historyTags 2'!D353="missing", "missing", 'onchangeTags 2'!D353="missing", "missing", 'procTags 2'!D353="missing", "missing", 'historyTags 2'!D353="ignore", "ignore", 'onchangeTags 2'!D353="ignore", "ignore", 'procTags 2'!D353="ignore", "ignore")</f>
        <v>ignore</v>
      </c>
      <c r="E353" s="1" t="str" cm="1">
        <f t="array" aca="1" ref="E353" ca="1">_xlfn.IFS('historyTags 2'!E353="have", "have", 'onchangeTags 2'!E353="have", "have", 'procTags 2'!E353="have", "have", 'historyTags 2'!E353="extra", "extra", 'onchangeTags 2'!E353="extra", "extra", 'procTags 2'!E353="extra", "extra", 'historyTags 2'!E353="missing", "missing", 'onchangeTags 2'!E353="missing", "missing", 'procTags 2'!E353="missing", "missing", 'historyTags 2'!E353="ignore", "ignore", 'onchangeTags 2'!E353="ignore", "ignore", 'procTags 2'!E353="ignore", "ignore")</f>
        <v>ignore</v>
      </c>
      <c r="F353" s="1" t="str" cm="1">
        <f t="array" aca="1" ref="F353" ca="1">_xlfn.IFS('historyTags 2'!F353="have", "have", 'onchangeTags 2'!F353="have", "have", 'procTags 2'!F353="have", "have", 'historyTags 2'!F353="extra", "extra", 'onchangeTags 2'!F353="extra", "extra", 'procTags 2'!F353="extra", "extra", 'historyTags 2'!F353="missing", "missing", 'onchangeTags 2'!F353="missing", "missing", 'procTags 2'!F353="missing", "missing", 'historyTags 2'!F353="ignore", "ignore", 'onchangeTags 2'!F353="ignore", "ignore", 'procTags 2'!F353="ignore", "ignore")</f>
        <v>ignore</v>
      </c>
      <c r="G353" s="1" t="str" cm="1">
        <f t="array" aca="1" ref="G353" ca="1">_xlfn.IFS('historyTags 2'!G353="have", "have", 'onchangeTags 2'!G353="have", "have", 'procTags 2'!G353="have", "have", 'historyTags 2'!G353="extra", "extra", 'onchangeTags 2'!G353="extra", "extra", 'procTags 2'!G353="extra", "extra", 'historyTags 2'!G353="missing", "missing", 'onchangeTags 2'!G353="missing", "missing", 'procTags 2'!G353="missing", "missing", 'historyTags 2'!G353="ignore", "ignore", 'onchangeTags 2'!G353="ignore", "ignore", 'procTags 2'!G353="ignore", "ignore")</f>
        <v>ignore</v>
      </c>
      <c r="H353" s="1" t="str" cm="1">
        <f t="array" aca="1" ref="H353" ca="1">_xlfn.IFS('historyTags 2'!H353="have", "have", 'onchangeTags 2'!H353="have", "have", 'procTags 2'!H353="have", "have", 'historyTags 2'!H353="extra", "extra", 'onchangeTags 2'!H353="extra", "extra", 'procTags 2'!H353="extra", "extra", 'historyTags 2'!H353="missing", "missing", 'onchangeTags 2'!H353="missing", "missing", 'procTags 2'!H353="missing", "missing", 'historyTags 2'!H353="ignore", "ignore", 'onchangeTags 2'!H353="ignore", "ignore", 'procTags 2'!H353="ignore", "ignore")</f>
        <v>ignore</v>
      </c>
      <c r="I353" s="1" t="str" cm="1">
        <f t="array" aca="1" ref="I353" ca="1">_xlfn.IFS('historyTags 2'!I353="have", "have", 'onchangeTags 2'!I353="have", "have", 'procTags 2'!I353="have", "have", 'historyTags 2'!I353="extra", "extra", 'onchangeTags 2'!I353="extra", "extra", 'procTags 2'!I353="extra", "extra", 'historyTags 2'!I353="missing", "missing", 'onchangeTags 2'!I353="missing", "missing", 'procTags 2'!I353="missing", "missing", 'historyTags 2'!I353="ignore", "ignore", 'onchangeTags 2'!I353="ignore", "ignore", 'procTags 2'!I353="ignore", "ignore")</f>
        <v>ignore</v>
      </c>
      <c r="J353" s="1" t="str" cm="1">
        <f t="array" aca="1" ref="J353" ca="1">_xlfn.IFS('historyTags 2'!J353="have", "have", 'onchangeTags 2'!J353="have", "have", 'procTags 2'!J353="have", "have", 'historyTags 2'!J353="extra", "extra", 'onchangeTags 2'!J353="extra", "extra", 'procTags 2'!J353="extra", "extra", 'historyTags 2'!J353="missing", "missing", 'onchangeTags 2'!J353="missing", "missing", 'procTags 2'!J353="missing", "missing", 'historyTags 2'!J353="ignore", "ignore", 'onchangeTags 2'!J353="ignore", "ignore", 'procTags 2'!J353="ignore", "ignore")</f>
        <v>ignore</v>
      </c>
      <c r="K353" s="1" t="str" cm="1">
        <f t="array" aca="1" ref="K353" ca="1">_xlfn.IFS('historyTags 2'!K353="have", "have", 'onchangeTags 2'!K353="have", "have", 'procTags 2'!K353="have", "have", 'historyTags 2'!K353="extra", "extra", 'onchangeTags 2'!K353="extra", "extra", 'procTags 2'!K353="extra", "extra", 'historyTags 2'!K353="missing", "missing", 'onchangeTags 2'!K353="missing", "missing", 'procTags 2'!K353="missing", "missing", 'historyTags 2'!K353="ignore", "ignore", 'onchangeTags 2'!K353="ignore", "ignore", 'procTags 2'!K353="ignore", "ignore")</f>
        <v>ignore</v>
      </c>
      <c r="L353" s="1" t="str" cm="1">
        <f t="array" aca="1" ref="L353" ca="1">_xlfn.IFS('historyTags 2'!L353="have", "have", 'onchangeTags 2'!L353="have", "have", 'procTags 2'!L353="have", "have", 'historyTags 2'!L353="extra", "extra", 'onchangeTags 2'!L353="extra", "extra", 'procTags 2'!L353="extra", "extra", 'historyTags 2'!L353="missing", "missing", 'onchangeTags 2'!L353="missing", "missing", 'procTags 2'!L353="missing", "missing", 'historyTags 2'!L353="ignore", "ignore", 'onchangeTags 2'!L353="ignore", "ignore", 'procTags 2'!L353="ignore", "ignore")</f>
        <v>ignore</v>
      </c>
      <c r="M353" s="1" t="str" cm="1">
        <f t="array" aca="1" ref="M353" ca="1">_xlfn.IFS('historyTags 2'!M353="have", "have", 'onchangeTags 2'!M353="have", "have", 'procTags 2'!M353="have", "have", 'historyTags 2'!M353="extra", "extra", 'onchangeTags 2'!M353="extra", "extra", 'procTags 2'!M353="extra", "extra", 'historyTags 2'!M353="missing", "missing", 'onchangeTags 2'!M353="missing", "missing", 'procTags 2'!M353="missing", "missing", 'historyTags 2'!M353="ignore", "ignore", 'onchangeTags 2'!M353="ignore", "ignore", 'procTags 2'!M353="ignore", "ignore")</f>
        <v>ignore</v>
      </c>
      <c r="N353" s="1" t="str" cm="1">
        <f t="array" aca="1" ref="N353" ca="1">_xlfn.IFS('historyTags 2'!N353="have", "have", 'onchangeTags 2'!N353="have", "have", 'procTags 2'!N353="have", "have", 'historyTags 2'!N353="extra", "extra", 'onchangeTags 2'!N353="extra", "extra", 'procTags 2'!N353="extra", "extra", 'historyTags 2'!N353="missing", "missing", 'onchangeTags 2'!N353="missing", "missing", 'procTags 2'!N353="missing", "missing", 'historyTags 2'!N353="ignore", "ignore", 'onchangeTags 2'!N353="ignore", "ignore", 'procTags 2'!N353="ignore", "ignore")</f>
        <v>ignore</v>
      </c>
      <c r="O353" s="1" t="str" cm="1">
        <f t="array" aca="1" ref="O353" ca="1">_xlfn.IFS('historyTags 2'!O353="have", "have", 'onchangeTags 2'!O353="have", "have", 'procTags 2'!O353="have", "have", 'historyTags 2'!O353="extra", "extra", 'onchangeTags 2'!O353="extra", "extra", 'procTags 2'!O353="extra", "extra", 'historyTags 2'!O353="missing", "missing", 'onchangeTags 2'!O353="missing", "missing", 'procTags 2'!O353="missing", "missing", 'historyTags 2'!O353="ignore", "ignore", 'onchangeTags 2'!O353="ignore", "ignore", 'procTags 2'!O353="ignore", "ignore")</f>
        <v>ignore</v>
      </c>
      <c r="P353" s="1" t="str" cm="1">
        <f t="array" aca="1" ref="P353" ca="1">_xlfn.IFS('historyTags 2'!P353="have", "have", 'onchangeTags 2'!P353="have", "have", 'procTags 2'!P353="have", "have", 'historyTags 2'!P353="extra", "extra", 'onchangeTags 2'!P353="extra", "extra", 'procTags 2'!P353="extra", "extra", 'historyTags 2'!P353="missing", "missing", 'onchangeTags 2'!P353="missing", "missing", 'procTags 2'!P353="missing", "missing", 'historyTags 2'!P353="ignore", "ignore", 'onchangeTags 2'!P353="ignore", "ignore", 'procTags 2'!P353="ignore", "ignore")</f>
        <v>ignore</v>
      </c>
    </row>
    <row r="354" spans="1:16" x14ac:dyDescent="0.2">
      <c r="A354" s="1" t="str">
        <f ca="1">IFERROR(__xludf.DUMMYFUNCTION("""COMPUTED_VALUE"""),"tmp_sym\bit11")</f>
        <v>tmp_sym\bit11</v>
      </c>
      <c r="B354" s="1" t="str" cm="1">
        <f t="array" aca="1" ref="B354" ca="1">_xlfn.IFS('historyTags 2'!B354="have", "have", 'onchangeTags 2'!B354="have", "have", 'procTags 2'!B354="have", "have", 'historyTags 2'!B354="extra", "extra", 'onchangeTags 2'!B354="extra", "extra", 'procTags 2'!B354="extra", "extra", 'historyTags 2'!B354="missing", "missing", 'onchangeTags 2'!B354="missing", "missing", 'procTags 2'!B354="missing", "missing", 'historyTags 2'!B354="ignore", "ignore", 'onchangeTags 2'!B354="ignore", "ignore", 'procTags 2'!B354="ignore", "ignore")</f>
        <v>ignore</v>
      </c>
      <c r="C354" s="1" t="str" cm="1">
        <f t="array" aca="1" ref="C354" ca="1">_xlfn.IFS('historyTags 2'!C354="have", "have", 'onchangeTags 2'!C354="have", "have", 'procTags 2'!C354="have", "have", 'historyTags 2'!C354="extra", "extra", 'onchangeTags 2'!C354="extra", "extra", 'procTags 2'!C354="extra", "extra", 'historyTags 2'!C354="missing", "missing", 'onchangeTags 2'!C354="missing", "missing", 'procTags 2'!C354="missing", "missing", 'historyTags 2'!C354="ignore", "ignore", 'onchangeTags 2'!C354="ignore", "ignore", 'procTags 2'!C354="ignore", "ignore")</f>
        <v>ignore</v>
      </c>
      <c r="D354" s="1" t="str" cm="1">
        <f t="array" aca="1" ref="D354" ca="1">_xlfn.IFS('historyTags 2'!D354="have", "have", 'onchangeTags 2'!D354="have", "have", 'procTags 2'!D354="have", "have", 'historyTags 2'!D354="extra", "extra", 'onchangeTags 2'!D354="extra", "extra", 'procTags 2'!D354="extra", "extra", 'historyTags 2'!D354="missing", "missing", 'onchangeTags 2'!D354="missing", "missing", 'procTags 2'!D354="missing", "missing", 'historyTags 2'!D354="ignore", "ignore", 'onchangeTags 2'!D354="ignore", "ignore", 'procTags 2'!D354="ignore", "ignore")</f>
        <v>ignore</v>
      </c>
      <c r="E354" s="1" t="str" cm="1">
        <f t="array" aca="1" ref="E354" ca="1">_xlfn.IFS('historyTags 2'!E354="have", "have", 'onchangeTags 2'!E354="have", "have", 'procTags 2'!E354="have", "have", 'historyTags 2'!E354="extra", "extra", 'onchangeTags 2'!E354="extra", "extra", 'procTags 2'!E354="extra", "extra", 'historyTags 2'!E354="missing", "missing", 'onchangeTags 2'!E354="missing", "missing", 'procTags 2'!E354="missing", "missing", 'historyTags 2'!E354="ignore", "ignore", 'onchangeTags 2'!E354="ignore", "ignore", 'procTags 2'!E354="ignore", "ignore")</f>
        <v>ignore</v>
      </c>
      <c r="F354" s="1" t="str" cm="1">
        <f t="array" aca="1" ref="F354" ca="1">_xlfn.IFS('historyTags 2'!F354="have", "have", 'onchangeTags 2'!F354="have", "have", 'procTags 2'!F354="have", "have", 'historyTags 2'!F354="extra", "extra", 'onchangeTags 2'!F354="extra", "extra", 'procTags 2'!F354="extra", "extra", 'historyTags 2'!F354="missing", "missing", 'onchangeTags 2'!F354="missing", "missing", 'procTags 2'!F354="missing", "missing", 'historyTags 2'!F354="ignore", "ignore", 'onchangeTags 2'!F354="ignore", "ignore", 'procTags 2'!F354="ignore", "ignore")</f>
        <v>ignore</v>
      </c>
      <c r="G354" s="1" t="str" cm="1">
        <f t="array" aca="1" ref="G354" ca="1">_xlfn.IFS('historyTags 2'!G354="have", "have", 'onchangeTags 2'!G354="have", "have", 'procTags 2'!G354="have", "have", 'historyTags 2'!G354="extra", "extra", 'onchangeTags 2'!G354="extra", "extra", 'procTags 2'!G354="extra", "extra", 'historyTags 2'!G354="missing", "missing", 'onchangeTags 2'!G354="missing", "missing", 'procTags 2'!G354="missing", "missing", 'historyTags 2'!G354="ignore", "ignore", 'onchangeTags 2'!G354="ignore", "ignore", 'procTags 2'!G354="ignore", "ignore")</f>
        <v>ignore</v>
      </c>
      <c r="H354" s="1" t="str" cm="1">
        <f t="array" aca="1" ref="H354" ca="1">_xlfn.IFS('historyTags 2'!H354="have", "have", 'onchangeTags 2'!H354="have", "have", 'procTags 2'!H354="have", "have", 'historyTags 2'!H354="extra", "extra", 'onchangeTags 2'!H354="extra", "extra", 'procTags 2'!H354="extra", "extra", 'historyTags 2'!H354="missing", "missing", 'onchangeTags 2'!H354="missing", "missing", 'procTags 2'!H354="missing", "missing", 'historyTags 2'!H354="ignore", "ignore", 'onchangeTags 2'!H354="ignore", "ignore", 'procTags 2'!H354="ignore", "ignore")</f>
        <v>ignore</v>
      </c>
      <c r="I354" s="1" t="str" cm="1">
        <f t="array" aca="1" ref="I354" ca="1">_xlfn.IFS('historyTags 2'!I354="have", "have", 'onchangeTags 2'!I354="have", "have", 'procTags 2'!I354="have", "have", 'historyTags 2'!I354="extra", "extra", 'onchangeTags 2'!I354="extra", "extra", 'procTags 2'!I354="extra", "extra", 'historyTags 2'!I354="missing", "missing", 'onchangeTags 2'!I354="missing", "missing", 'procTags 2'!I354="missing", "missing", 'historyTags 2'!I354="ignore", "ignore", 'onchangeTags 2'!I354="ignore", "ignore", 'procTags 2'!I354="ignore", "ignore")</f>
        <v>ignore</v>
      </c>
      <c r="J354" s="1" t="str" cm="1">
        <f t="array" aca="1" ref="J354" ca="1">_xlfn.IFS('historyTags 2'!J354="have", "have", 'onchangeTags 2'!J354="have", "have", 'procTags 2'!J354="have", "have", 'historyTags 2'!J354="extra", "extra", 'onchangeTags 2'!J354="extra", "extra", 'procTags 2'!J354="extra", "extra", 'historyTags 2'!J354="missing", "missing", 'onchangeTags 2'!J354="missing", "missing", 'procTags 2'!J354="missing", "missing", 'historyTags 2'!J354="ignore", "ignore", 'onchangeTags 2'!J354="ignore", "ignore", 'procTags 2'!J354="ignore", "ignore")</f>
        <v>ignore</v>
      </c>
      <c r="K354" s="1" t="str" cm="1">
        <f t="array" aca="1" ref="K354" ca="1">_xlfn.IFS('historyTags 2'!K354="have", "have", 'onchangeTags 2'!K354="have", "have", 'procTags 2'!K354="have", "have", 'historyTags 2'!K354="extra", "extra", 'onchangeTags 2'!K354="extra", "extra", 'procTags 2'!K354="extra", "extra", 'historyTags 2'!K354="missing", "missing", 'onchangeTags 2'!K354="missing", "missing", 'procTags 2'!K354="missing", "missing", 'historyTags 2'!K354="ignore", "ignore", 'onchangeTags 2'!K354="ignore", "ignore", 'procTags 2'!K354="ignore", "ignore")</f>
        <v>ignore</v>
      </c>
      <c r="L354" s="1" t="str" cm="1">
        <f t="array" aca="1" ref="L354" ca="1">_xlfn.IFS('historyTags 2'!L354="have", "have", 'onchangeTags 2'!L354="have", "have", 'procTags 2'!L354="have", "have", 'historyTags 2'!L354="extra", "extra", 'onchangeTags 2'!L354="extra", "extra", 'procTags 2'!L354="extra", "extra", 'historyTags 2'!L354="missing", "missing", 'onchangeTags 2'!L354="missing", "missing", 'procTags 2'!L354="missing", "missing", 'historyTags 2'!L354="ignore", "ignore", 'onchangeTags 2'!L354="ignore", "ignore", 'procTags 2'!L354="ignore", "ignore")</f>
        <v>ignore</v>
      </c>
      <c r="M354" s="1" t="str" cm="1">
        <f t="array" aca="1" ref="M354" ca="1">_xlfn.IFS('historyTags 2'!M354="have", "have", 'onchangeTags 2'!M354="have", "have", 'procTags 2'!M354="have", "have", 'historyTags 2'!M354="extra", "extra", 'onchangeTags 2'!M354="extra", "extra", 'procTags 2'!M354="extra", "extra", 'historyTags 2'!M354="missing", "missing", 'onchangeTags 2'!M354="missing", "missing", 'procTags 2'!M354="missing", "missing", 'historyTags 2'!M354="ignore", "ignore", 'onchangeTags 2'!M354="ignore", "ignore", 'procTags 2'!M354="ignore", "ignore")</f>
        <v>ignore</v>
      </c>
      <c r="N354" s="1" t="str" cm="1">
        <f t="array" aca="1" ref="N354" ca="1">_xlfn.IFS('historyTags 2'!N354="have", "have", 'onchangeTags 2'!N354="have", "have", 'procTags 2'!N354="have", "have", 'historyTags 2'!N354="extra", "extra", 'onchangeTags 2'!N354="extra", "extra", 'procTags 2'!N354="extra", "extra", 'historyTags 2'!N354="missing", "missing", 'onchangeTags 2'!N354="missing", "missing", 'procTags 2'!N354="missing", "missing", 'historyTags 2'!N354="ignore", "ignore", 'onchangeTags 2'!N354="ignore", "ignore", 'procTags 2'!N354="ignore", "ignore")</f>
        <v>ignore</v>
      </c>
      <c r="O354" s="1" t="str" cm="1">
        <f t="array" aca="1" ref="O354" ca="1">_xlfn.IFS('historyTags 2'!O354="have", "have", 'onchangeTags 2'!O354="have", "have", 'procTags 2'!O354="have", "have", 'historyTags 2'!O354="extra", "extra", 'onchangeTags 2'!O354="extra", "extra", 'procTags 2'!O354="extra", "extra", 'historyTags 2'!O354="missing", "missing", 'onchangeTags 2'!O354="missing", "missing", 'procTags 2'!O354="missing", "missing", 'historyTags 2'!O354="ignore", "ignore", 'onchangeTags 2'!O354="ignore", "ignore", 'procTags 2'!O354="ignore", "ignore")</f>
        <v>ignore</v>
      </c>
      <c r="P354" s="1" t="str" cm="1">
        <f t="array" aca="1" ref="P354" ca="1">_xlfn.IFS('historyTags 2'!P354="have", "have", 'onchangeTags 2'!P354="have", "have", 'procTags 2'!P354="have", "have", 'historyTags 2'!P354="extra", "extra", 'onchangeTags 2'!P354="extra", "extra", 'procTags 2'!P354="extra", "extra", 'historyTags 2'!P354="missing", "missing", 'onchangeTags 2'!P354="missing", "missing", 'procTags 2'!P354="missing", "missing", 'historyTags 2'!P354="ignore", "ignore", 'onchangeTags 2'!P354="ignore", "ignore", 'procTags 2'!P354="ignore", "ignore")</f>
        <v>ignore</v>
      </c>
    </row>
    <row r="355" spans="1:16" x14ac:dyDescent="0.2">
      <c r="A355" s="1" t="str">
        <f ca="1">IFERROR(__xludf.DUMMYFUNCTION("""COMPUTED_VALUE"""),"tmp_sym\bit12")</f>
        <v>tmp_sym\bit12</v>
      </c>
      <c r="B355" s="1" t="str" cm="1">
        <f t="array" aca="1" ref="B355" ca="1">_xlfn.IFS('historyTags 2'!B355="have", "have", 'onchangeTags 2'!B355="have", "have", 'procTags 2'!B355="have", "have", 'historyTags 2'!B355="extra", "extra", 'onchangeTags 2'!B355="extra", "extra", 'procTags 2'!B355="extra", "extra", 'historyTags 2'!B355="missing", "missing", 'onchangeTags 2'!B355="missing", "missing", 'procTags 2'!B355="missing", "missing", 'historyTags 2'!B355="ignore", "ignore", 'onchangeTags 2'!B355="ignore", "ignore", 'procTags 2'!B355="ignore", "ignore")</f>
        <v>ignore</v>
      </c>
      <c r="C355" s="1" t="str" cm="1">
        <f t="array" aca="1" ref="C355" ca="1">_xlfn.IFS('historyTags 2'!C355="have", "have", 'onchangeTags 2'!C355="have", "have", 'procTags 2'!C355="have", "have", 'historyTags 2'!C355="extra", "extra", 'onchangeTags 2'!C355="extra", "extra", 'procTags 2'!C355="extra", "extra", 'historyTags 2'!C355="missing", "missing", 'onchangeTags 2'!C355="missing", "missing", 'procTags 2'!C355="missing", "missing", 'historyTags 2'!C355="ignore", "ignore", 'onchangeTags 2'!C355="ignore", "ignore", 'procTags 2'!C355="ignore", "ignore")</f>
        <v>ignore</v>
      </c>
      <c r="D355" s="1" t="str" cm="1">
        <f t="array" aca="1" ref="D355" ca="1">_xlfn.IFS('historyTags 2'!D355="have", "have", 'onchangeTags 2'!D355="have", "have", 'procTags 2'!D355="have", "have", 'historyTags 2'!D355="extra", "extra", 'onchangeTags 2'!D355="extra", "extra", 'procTags 2'!D355="extra", "extra", 'historyTags 2'!D355="missing", "missing", 'onchangeTags 2'!D355="missing", "missing", 'procTags 2'!D355="missing", "missing", 'historyTags 2'!D355="ignore", "ignore", 'onchangeTags 2'!D355="ignore", "ignore", 'procTags 2'!D355="ignore", "ignore")</f>
        <v>ignore</v>
      </c>
      <c r="E355" s="1" t="str" cm="1">
        <f t="array" aca="1" ref="E355" ca="1">_xlfn.IFS('historyTags 2'!E355="have", "have", 'onchangeTags 2'!E355="have", "have", 'procTags 2'!E355="have", "have", 'historyTags 2'!E355="extra", "extra", 'onchangeTags 2'!E355="extra", "extra", 'procTags 2'!E355="extra", "extra", 'historyTags 2'!E355="missing", "missing", 'onchangeTags 2'!E355="missing", "missing", 'procTags 2'!E355="missing", "missing", 'historyTags 2'!E355="ignore", "ignore", 'onchangeTags 2'!E355="ignore", "ignore", 'procTags 2'!E355="ignore", "ignore")</f>
        <v>ignore</v>
      </c>
      <c r="F355" s="1" t="str" cm="1">
        <f t="array" aca="1" ref="F355" ca="1">_xlfn.IFS('historyTags 2'!F355="have", "have", 'onchangeTags 2'!F355="have", "have", 'procTags 2'!F355="have", "have", 'historyTags 2'!F355="extra", "extra", 'onchangeTags 2'!F355="extra", "extra", 'procTags 2'!F355="extra", "extra", 'historyTags 2'!F355="missing", "missing", 'onchangeTags 2'!F355="missing", "missing", 'procTags 2'!F355="missing", "missing", 'historyTags 2'!F355="ignore", "ignore", 'onchangeTags 2'!F355="ignore", "ignore", 'procTags 2'!F355="ignore", "ignore")</f>
        <v>ignore</v>
      </c>
      <c r="G355" s="1" t="str" cm="1">
        <f t="array" aca="1" ref="G355" ca="1">_xlfn.IFS('historyTags 2'!G355="have", "have", 'onchangeTags 2'!G355="have", "have", 'procTags 2'!G355="have", "have", 'historyTags 2'!G355="extra", "extra", 'onchangeTags 2'!G355="extra", "extra", 'procTags 2'!G355="extra", "extra", 'historyTags 2'!G355="missing", "missing", 'onchangeTags 2'!G355="missing", "missing", 'procTags 2'!G355="missing", "missing", 'historyTags 2'!G355="ignore", "ignore", 'onchangeTags 2'!G355="ignore", "ignore", 'procTags 2'!G355="ignore", "ignore")</f>
        <v>ignore</v>
      </c>
      <c r="H355" s="1" t="str" cm="1">
        <f t="array" aca="1" ref="H355" ca="1">_xlfn.IFS('historyTags 2'!H355="have", "have", 'onchangeTags 2'!H355="have", "have", 'procTags 2'!H355="have", "have", 'historyTags 2'!H355="extra", "extra", 'onchangeTags 2'!H355="extra", "extra", 'procTags 2'!H355="extra", "extra", 'historyTags 2'!H355="missing", "missing", 'onchangeTags 2'!H355="missing", "missing", 'procTags 2'!H355="missing", "missing", 'historyTags 2'!H355="ignore", "ignore", 'onchangeTags 2'!H355="ignore", "ignore", 'procTags 2'!H355="ignore", "ignore")</f>
        <v>ignore</v>
      </c>
      <c r="I355" s="1" t="str" cm="1">
        <f t="array" aca="1" ref="I355" ca="1">_xlfn.IFS('historyTags 2'!I355="have", "have", 'onchangeTags 2'!I355="have", "have", 'procTags 2'!I355="have", "have", 'historyTags 2'!I355="extra", "extra", 'onchangeTags 2'!I355="extra", "extra", 'procTags 2'!I355="extra", "extra", 'historyTags 2'!I355="missing", "missing", 'onchangeTags 2'!I355="missing", "missing", 'procTags 2'!I355="missing", "missing", 'historyTags 2'!I355="ignore", "ignore", 'onchangeTags 2'!I355="ignore", "ignore", 'procTags 2'!I355="ignore", "ignore")</f>
        <v>ignore</v>
      </c>
      <c r="J355" s="1" t="str" cm="1">
        <f t="array" aca="1" ref="J355" ca="1">_xlfn.IFS('historyTags 2'!J355="have", "have", 'onchangeTags 2'!J355="have", "have", 'procTags 2'!J355="have", "have", 'historyTags 2'!J355="extra", "extra", 'onchangeTags 2'!J355="extra", "extra", 'procTags 2'!J355="extra", "extra", 'historyTags 2'!J355="missing", "missing", 'onchangeTags 2'!J355="missing", "missing", 'procTags 2'!J355="missing", "missing", 'historyTags 2'!J355="ignore", "ignore", 'onchangeTags 2'!J355="ignore", "ignore", 'procTags 2'!J355="ignore", "ignore")</f>
        <v>ignore</v>
      </c>
      <c r="K355" s="1" t="str" cm="1">
        <f t="array" aca="1" ref="K355" ca="1">_xlfn.IFS('historyTags 2'!K355="have", "have", 'onchangeTags 2'!K355="have", "have", 'procTags 2'!K355="have", "have", 'historyTags 2'!K355="extra", "extra", 'onchangeTags 2'!K355="extra", "extra", 'procTags 2'!K355="extra", "extra", 'historyTags 2'!K355="missing", "missing", 'onchangeTags 2'!K355="missing", "missing", 'procTags 2'!K355="missing", "missing", 'historyTags 2'!K355="ignore", "ignore", 'onchangeTags 2'!K355="ignore", "ignore", 'procTags 2'!K355="ignore", "ignore")</f>
        <v>ignore</v>
      </c>
      <c r="L355" s="1" t="str" cm="1">
        <f t="array" aca="1" ref="L355" ca="1">_xlfn.IFS('historyTags 2'!L355="have", "have", 'onchangeTags 2'!L355="have", "have", 'procTags 2'!L355="have", "have", 'historyTags 2'!L355="extra", "extra", 'onchangeTags 2'!L355="extra", "extra", 'procTags 2'!L355="extra", "extra", 'historyTags 2'!L355="missing", "missing", 'onchangeTags 2'!L355="missing", "missing", 'procTags 2'!L355="missing", "missing", 'historyTags 2'!L355="ignore", "ignore", 'onchangeTags 2'!L355="ignore", "ignore", 'procTags 2'!L355="ignore", "ignore")</f>
        <v>ignore</v>
      </c>
      <c r="M355" s="1" t="str" cm="1">
        <f t="array" aca="1" ref="M355" ca="1">_xlfn.IFS('historyTags 2'!M355="have", "have", 'onchangeTags 2'!M355="have", "have", 'procTags 2'!M355="have", "have", 'historyTags 2'!M355="extra", "extra", 'onchangeTags 2'!M355="extra", "extra", 'procTags 2'!M355="extra", "extra", 'historyTags 2'!M355="missing", "missing", 'onchangeTags 2'!M355="missing", "missing", 'procTags 2'!M355="missing", "missing", 'historyTags 2'!M355="ignore", "ignore", 'onchangeTags 2'!M355="ignore", "ignore", 'procTags 2'!M355="ignore", "ignore")</f>
        <v>ignore</v>
      </c>
      <c r="N355" s="1" t="str" cm="1">
        <f t="array" aca="1" ref="N355" ca="1">_xlfn.IFS('historyTags 2'!N355="have", "have", 'onchangeTags 2'!N355="have", "have", 'procTags 2'!N355="have", "have", 'historyTags 2'!N355="extra", "extra", 'onchangeTags 2'!N355="extra", "extra", 'procTags 2'!N355="extra", "extra", 'historyTags 2'!N355="missing", "missing", 'onchangeTags 2'!N355="missing", "missing", 'procTags 2'!N355="missing", "missing", 'historyTags 2'!N355="ignore", "ignore", 'onchangeTags 2'!N355="ignore", "ignore", 'procTags 2'!N355="ignore", "ignore")</f>
        <v>ignore</v>
      </c>
      <c r="O355" s="1" t="str" cm="1">
        <f t="array" aca="1" ref="O355" ca="1">_xlfn.IFS('historyTags 2'!O355="have", "have", 'onchangeTags 2'!O355="have", "have", 'procTags 2'!O355="have", "have", 'historyTags 2'!O355="extra", "extra", 'onchangeTags 2'!O355="extra", "extra", 'procTags 2'!O355="extra", "extra", 'historyTags 2'!O355="missing", "missing", 'onchangeTags 2'!O355="missing", "missing", 'procTags 2'!O355="missing", "missing", 'historyTags 2'!O355="ignore", "ignore", 'onchangeTags 2'!O355="ignore", "ignore", 'procTags 2'!O355="ignore", "ignore")</f>
        <v>ignore</v>
      </c>
      <c r="P355" s="1" t="str" cm="1">
        <f t="array" aca="1" ref="P355" ca="1">_xlfn.IFS('historyTags 2'!P355="have", "have", 'onchangeTags 2'!P355="have", "have", 'procTags 2'!P355="have", "have", 'historyTags 2'!P355="extra", "extra", 'onchangeTags 2'!P355="extra", "extra", 'procTags 2'!P355="extra", "extra", 'historyTags 2'!P355="missing", "missing", 'onchangeTags 2'!P355="missing", "missing", 'procTags 2'!P355="missing", "missing", 'historyTags 2'!P355="ignore", "ignore", 'onchangeTags 2'!P355="ignore", "ignore", 'procTags 2'!P355="ignore", "ignore")</f>
        <v>ignore</v>
      </c>
    </row>
    <row r="356" spans="1:16" x14ac:dyDescent="0.2">
      <c r="A356" s="1" t="str">
        <f ca="1">IFERROR(__xludf.DUMMYFUNCTION("""COMPUTED_VALUE"""),"tmp_sym\bit13")</f>
        <v>tmp_sym\bit13</v>
      </c>
      <c r="B356" s="1" t="str" cm="1">
        <f t="array" aca="1" ref="B356" ca="1">_xlfn.IFS('historyTags 2'!B356="have", "have", 'onchangeTags 2'!B356="have", "have", 'procTags 2'!B356="have", "have", 'historyTags 2'!B356="extra", "extra", 'onchangeTags 2'!B356="extra", "extra", 'procTags 2'!B356="extra", "extra", 'historyTags 2'!B356="missing", "missing", 'onchangeTags 2'!B356="missing", "missing", 'procTags 2'!B356="missing", "missing", 'historyTags 2'!B356="ignore", "ignore", 'onchangeTags 2'!B356="ignore", "ignore", 'procTags 2'!B356="ignore", "ignore")</f>
        <v>ignore</v>
      </c>
      <c r="C356" s="1" t="str" cm="1">
        <f t="array" aca="1" ref="C356" ca="1">_xlfn.IFS('historyTags 2'!C356="have", "have", 'onchangeTags 2'!C356="have", "have", 'procTags 2'!C356="have", "have", 'historyTags 2'!C356="extra", "extra", 'onchangeTags 2'!C356="extra", "extra", 'procTags 2'!C356="extra", "extra", 'historyTags 2'!C356="missing", "missing", 'onchangeTags 2'!C356="missing", "missing", 'procTags 2'!C356="missing", "missing", 'historyTags 2'!C356="ignore", "ignore", 'onchangeTags 2'!C356="ignore", "ignore", 'procTags 2'!C356="ignore", "ignore")</f>
        <v>ignore</v>
      </c>
      <c r="D356" s="1" t="str" cm="1">
        <f t="array" aca="1" ref="D356" ca="1">_xlfn.IFS('historyTags 2'!D356="have", "have", 'onchangeTags 2'!D356="have", "have", 'procTags 2'!D356="have", "have", 'historyTags 2'!D356="extra", "extra", 'onchangeTags 2'!D356="extra", "extra", 'procTags 2'!D356="extra", "extra", 'historyTags 2'!D356="missing", "missing", 'onchangeTags 2'!D356="missing", "missing", 'procTags 2'!D356="missing", "missing", 'historyTags 2'!D356="ignore", "ignore", 'onchangeTags 2'!D356="ignore", "ignore", 'procTags 2'!D356="ignore", "ignore")</f>
        <v>ignore</v>
      </c>
      <c r="E356" s="1" t="str" cm="1">
        <f t="array" aca="1" ref="E356" ca="1">_xlfn.IFS('historyTags 2'!E356="have", "have", 'onchangeTags 2'!E356="have", "have", 'procTags 2'!E356="have", "have", 'historyTags 2'!E356="extra", "extra", 'onchangeTags 2'!E356="extra", "extra", 'procTags 2'!E356="extra", "extra", 'historyTags 2'!E356="missing", "missing", 'onchangeTags 2'!E356="missing", "missing", 'procTags 2'!E356="missing", "missing", 'historyTags 2'!E356="ignore", "ignore", 'onchangeTags 2'!E356="ignore", "ignore", 'procTags 2'!E356="ignore", "ignore")</f>
        <v>ignore</v>
      </c>
      <c r="F356" s="1" t="str" cm="1">
        <f t="array" aca="1" ref="F356" ca="1">_xlfn.IFS('historyTags 2'!F356="have", "have", 'onchangeTags 2'!F356="have", "have", 'procTags 2'!F356="have", "have", 'historyTags 2'!F356="extra", "extra", 'onchangeTags 2'!F356="extra", "extra", 'procTags 2'!F356="extra", "extra", 'historyTags 2'!F356="missing", "missing", 'onchangeTags 2'!F356="missing", "missing", 'procTags 2'!F356="missing", "missing", 'historyTags 2'!F356="ignore", "ignore", 'onchangeTags 2'!F356="ignore", "ignore", 'procTags 2'!F356="ignore", "ignore")</f>
        <v>ignore</v>
      </c>
      <c r="G356" s="1" t="str" cm="1">
        <f t="array" aca="1" ref="G356" ca="1">_xlfn.IFS('historyTags 2'!G356="have", "have", 'onchangeTags 2'!G356="have", "have", 'procTags 2'!G356="have", "have", 'historyTags 2'!G356="extra", "extra", 'onchangeTags 2'!G356="extra", "extra", 'procTags 2'!G356="extra", "extra", 'historyTags 2'!G356="missing", "missing", 'onchangeTags 2'!G356="missing", "missing", 'procTags 2'!G356="missing", "missing", 'historyTags 2'!G356="ignore", "ignore", 'onchangeTags 2'!G356="ignore", "ignore", 'procTags 2'!G356="ignore", "ignore")</f>
        <v>ignore</v>
      </c>
      <c r="H356" s="1" t="str" cm="1">
        <f t="array" aca="1" ref="H356" ca="1">_xlfn.IFS('historyTags 2'!H356="have", "have", 'onchangeTags 2'!H356="have", "have", 'procTags 2'!H356="have", "have", 'historyTags 2'!H356="extra", "extra", 'onchangeTags 2'!H356="extra", "extra", 'procTags 2'!H356="extra", "extra", 'historyTags 2'!H356="missing", "missing", 'onchangeTags 2'!H356="missing", "missing", 'procTags 2'!H356="missing", "missing", 'historyTags 2'!H356="ignore", "ignore", 'onchangeTags 2'!H356="ignore", "ignore", 'procTags 2'!H356="ignore", "ignore")</f>
        <v>ignore</v>
      </c>
      <c r="I356" s="1" t="str" cm="1">
        <f t="array" aca="1" ref="I356" ca="1">_xlfn.IFS('historyTags 2'!I356="have", "have", 'onchangeTags 2'!I356="have", "have", 'procTags 2'!I356="have", "have", 'historyTags 2'!I356="extra", "extra", 'onchangeTags 2'!I356="extra", "extra", 'procTags 2'!I356="extra", "extra", 'historyTags 2'!I356="missing", "missing", 'onchangeTags 2'!I356="missing", "missing", 'procTags 2'!I356="missing", "missing", 'historyTags 2'!I356="ignore", "ignore", 'onchangeTags 2'!I356="ignore", "ignore", 'procTags 2'!I356="ignore", "ignore")</f>
        <v>ignore</v>
      </c>
      <c r="J356" s="1" t="str" cm="1">
        <f t="array" aca="1" ref="J356" ca="1">_xlfn.IFS('historyTags 2'!J356="have", "have", 'onchangeTags 2'!J356="have", "have", 'procTags 2'!J356="have", "have", 'historyTags 2'!J356="extra", "extra", 'onchangeTags 2'!J356="extra", "extra", 'procTags 2'!J356="extra", "extra", 'historyTags 2'!J356="missing", "missing", 'onchangeTags 2'!J356="missing", "missing", 'procTags 2'!J356="missing", "missing", 'historyTags 2'!J356="ignore", "ignore", 'onchangeTags 2'!J356="ignore", "ignore", 'procTags 2'!J356="ignore", "ignore")</f>
        <v>ignore</v>
      </c>
      <c r="K356" s="1" t="str" cm="1">
        <f t="array" aca="1" ref="K356" ca="1">_xlfn.IFS('historyTags 2'!K356="have", "have", 'onchangeTags 2'!K356="have", "have", 'procTags 2'!K356="have", "have", 'historyTags 2'!K356="extra", "extra", 'onchangeTags 2'!K356="extra", "extra", 'procTags 2'!K356="extra", "extra", 'historyTags 2'!K356="missing", "missing", 'onchangeTags 2'!K356="missing", "missing", 'procTags 2'!K356="missing", "missing", 'historyTags 2'!K356="ignore", "ignore", 'onchangeTags 2'!K356="ignore", "ignore", 'procTags 2'!K356="ignore", "ignore")</f>
        <v>ignore</v>
      </c>
      <c r="L356" s="1" t="str" cm="1">
        <f t="array" aca="1" ref="L356" ca="1">_xlfn.IFS('historyTags 2'!L356="have", "have", 'onchangeTags 2'!L356="have", "have", 'procTags 2'!L356="have", "have", 'historyTags 2'!L356="extra", "extra", 'onchangeTags 2'!L356="extra", "extra", 'procTags 2'!L356="extra", "extra", 'historyTags 2'!L356="missing", "missing", 'onchangeTags 2'!L356="missing", "missing", 'procTags 2'!L356="missing", "missing", 'historyTags 2'!L356="ignore", "ignore", 'onchangeTags 2'!L356="ignore", "ignore", 'procTags 2'!L356="ignore", "ignore")</f>
        <v>ignore</v>
      </c>
      <c r="M356" s="1" t="str" cm="1">
        <f t="array" aca="1" ref="M356" ca="1">_xlfn.IFS('historyTags 2'!M356="have", "have", 'onchangeTags 2'!M356="have", "have", 'procTags 2'!M356="have", "have", 'historyTags 2'!M356="extra", "extra", 'onchangeTags 2'!M356="extra", "extra", 'procTags 2'!M356="extra", "extra", 'historyTags 2'!M356="missing", "missing", 'onchangeTags 2'!M356="missing", "missing", 'procTags 2'!M356="missing", "missing", 'historyTags 2'!M356="ignore", "ignore", 'onchangeTags 2'!M356="ignore", "ignore", 'procTags 2'!M356="ignore", "ignore")</f>
        <v>ignore</v>
      </c>
      <c r="N356" s="1" t="str" cm="1">
        <f t="array" aca="1" ref="N356" ca="1">_xlfn.IFS('historyTags 2'!N356="have", "have", 'onchangeTags 2'!N356="have", "have", 'procTags 2'!N356="have", "have", 'historyTags 2'!N356="extra", "extra", 'onchangeTags 2'!N356="extra", "extra", 'procTags 2'!N356="extra", "extra", 'historyTags 2'!N356="missing", "missing", 'onchangeTags 2'!N356="missing", "missing", 'procTags 2'!N356="missing", "missing", 'historyTags 2'!N356="ignore", "ignore", 'onchangeTags 2'!N356="ignore", "ignore", 'procTags 2'!N356="ignore", "ignore")</f>
        <v>ignore</v>
      </c>
      <c r="O356" s="1" t="str" cm="1">
        <f t="array" aca="1" ref="O356" ca="1">_xlfn.IFS('historyTags 2'!O356="have", "have", 'onchangeTags 2'!O356="have", "have", 'procTags 2'!O356="have", "have", 'historyTags 2'!O356="extra", "extra", 'onchangeTags 2'!O356="extra", "extra", 'procTags 2'!O356="extra", "extra", 'historyTags 2'!O356="missing", "missing", 'onchangeTags 2'!O356="missing", "missing", 'procTags 2'!O356="missing", "missing", 'historyTags 2'!O356="ignore", "ignore", 'onchangeTags 2'!O356="ignore", "ignore", 'procTags 2'!O356="ignore", "ignore")</f>
        <v>ignore</v>
      </c>
      <c r="P356" s="1" t="str" cm="1">
        <f t="array" aca="1" ref="P356" ca="1">_xlfn.IFS('historyTags 2'!P356="have", "have", 'onchangeTags 2'!P356="have", "have", 'procTags 2'!P356="have", "have", 'historyTags 2'!P356="extra", "extra", 'onchangeTags 2'!P356="extra", "extra", 'procTags 2'!P356="extra", "extra", 'historyTags 2'!P356="missing", "missing", 'onchangeTags 2'!P356="missing", "missing", 'procTags 2'!P356="missing", "missing", 'historyTags 2'!P356="ignore", "ignore", 'onchangeTags 2'!P356="ignore", "ignore", 'procTags 2'!P356="ignore", "ignore")</f>
        <v>ignore</v>
      </c>
    </row>
    <row r="357" spans="1:16" x14ac:dyDescent="0.2">
      <c r="A357" s="1" t="str">
        <f ca="1">IFERROR(__xludf.DUMMYFUNCTION("""COMPUTED_VALUE"""),"tmp_sym\bit14")</f>
        <v>tmp_sym\bit14</v>
      </c>
      <c r="B357" s="1" t="str" cm="1">
        <f t="array" aca="1" ref="B357" ca="1">_xlfn.IFS('historyTags 2'!B357="have", "have", 'onchangeTags 2'!B357="have", "have", 'procTags 2'!B357="have", "have", 'historyTags 2'!B357="extra", "extra", 'onchangeTags 2'!B357="extra", "extra", 'procTags 2'!B357="extra", "extra", 'historyTags 2'!B357="missing", "missing", 'onchangeTags 2'!B357="missing", "missing", 'procTags 2'!B357="missing", "missing", 'historyTags 2'!B357="ignore", "ignore", 'onchangeTags 2'!B357="ignore", "ignore", 'procTags 2'!B357="ignore", "ignore")</f>
        <v>ignore</v>
      </c>
      <c r="C357" s="1" t="str" cm="1">
        <f t="array" aca="1" ref="C357" ca="1">_xlfn.IFS('historyTags 2'!C357="have", "have", 'onchangeTags 2'!C357="have", "have", 'procTags 2'!C357="have", "have", 'historyTags 2'!C357="extra", "extra", 'onchangeTags 2'!C357="extra", "extra", 'procTags 2'!C357="extra", "extra", 'historyTags 2'!C357="missing", "missing", 'onchangeTags 2'!C357="missing", "missing", 'procTags 2'!C357="missing", "missing", 'historyTags 2'!C357="ignore", "ignore", 'onchangeTags 2'!C357="ignore", "ignore", 'procTags 2'!C357="ignore", "ignore")</f>
        <v>ignore</v>
      </c>
      <c r="D357" s="1" t="str" cm="1">
        <f t="array" aca="1" ref="D357" ca="1">_xlfn.IFS('historyTags 2'!D357="have", "have", 'onchangeTags 2'!D357="have", "have", 'procTags 2'!D357="have", "have", 'historyTags 2'!D357="extra", "extra", 'onchangeTags 2'!D357="extra", "extra", 'procTags 2'!D357="extra", "extra", 'historyTags 2'!D357="missing", "missing", 'onchangeTags 2'!D357="missing", "missing", 'procTags 2'!D357="missing", "missing", 'historyTags 2'!D357="ignore", "ignore", 'onchangeTags 2'!D357="ignore", "ignore", 'procTags 2'!D357="ignore", "ignore")</f>
        <v>ignore</v>
      </c>
      <c r="E357" s="1" t="str" cm="1">
        <f t="array" aca="1" ref="E357" ca="1">_xlfn.IFS('historyTags 2'!E357="have", "have", 'onchangeTags 2'!E357="have", "have", 'procTags 2'!E357="have", "have", 'historyTags 2'!E357="extra", "extra", 'onchangeTags 2'!E357="extra", "extra", 'procTags 2'!E357="extra", "extra", 'historyTags 2'!E357="missing", "missing", 'onchangeTags 2'!E357="missing", "missing", 'procTags 2'!E357="missing", "missing", 'historyTags 2'!E357="ignore", "ignore", 'onchangeTags 2'!E357="ignore", "ignore", 'procTags 2'!E357="ignore", "ignore")</f>
        <v>ignore</v>
      </c>
      <c r="F357" s="1" t="str" cm="1">
        <f t="array" aca="1" ref="F357" ca="1">_xlfn.IFS('historyTags 2'!F357="have", "have", 'onchangeTags 2'!F357="have", "have", 'procTags 2'!F357="have", "have", 'historyTags 2'!F357="extra", "extra", 'onchangeTags 2'!F357="extra", "extra", 'procTags 2'!F357="extra", "extra", 'historyTags 2'!F357="missing", "missing", 'onchangeTags 2'!F357="missing", "missing", 'procTags 2'!F357="missing", "missing", 'historyTags 2'!F357="ignore", "ignore", 'onchangeTags 2'!F357="ignore", "ignore", 'procTags 2'!F357="ignore", "ignore")</f>
        <v>ignore</v>
      </c>
      <c r="G357" s="1" t="str" cm="1">
        <f t="array" aca="1" ref="G357" ca="1">_xlfn.IFS('historyTags 2'!G357="have", "have", 'onchangeTags 2'!G357="have", "have", 'procTags 2'!G357="have", "have", 'historyTags 2'!G357="extra", "extra", 'onchangeTags 2'!G357="extra", "extra", 'procTags 2'!G357="extra", "extra", 'historyTags 2'!G357="missing", "missing", 'onchangeTags 2'!G357="missing", "missing", 'procTags 2'!G357="missing", "missing", 'historyTags 2'!G357="ignore", "ignore", 'onchangeTags 2'!G357="ignore", "ignore", 'procTags 2'!G357="ignore", "ignore")</f>
        <v>ignore</v>
      </c>
      <c r="H357" s="1" t="str" cm="1">
        <f t="array" aca="1" ref="H357" ca="1">_xlfn.IFS('historyTags 2'!H357="have", "have", 'onchangeTags 2'!H357="have", "have", 'procTags 2'!H357="have", "have", 'historyTags 2'!H357="extra", "extra", 'onchangeTags 2'!H357="extra", "extra", 'procTags 2'!H357="extra", "extra", 'historyTags 2'!H357="missing", "missing", 'onchangeTags 2'!H357="missing", "missing", 'procTags 2'!H357="missing", "missing", 'historyTags 2'!H357="ignore", "ignore", 'onchangeTags 2'!H357="ignore", "ignore", 'procTags 2'!H357="ignore", "ignore")</f>
        <v>ignore</v>
      </c>
      <c r="I357" s="1" t="str" cm="1">
        <f t="array" aca="1" ref="I357" ca="1">_xlfn.IFS('historyTags 2'!I357="have", "have", 'onchangeTags 2'!I357="have", "have", 'procTags 2'!I357="have", "have", 'historyTags 2'!I357="extra", "extra", 'onchangeTags 2'!I357="extra", "extra", 'procTags 2'!I357="extra", "extra", 'historyTags 2'!I357="missing", "missing", 'onchangeTags 2'!I357="missing", "missing", 'procTags 2'!I357="missing", "missing", 'historyTags 2'!I357="ignore", "ignore", 'onchangeTags 2'!I357="ignore", "ignore", 'procTags 2'!I357="ignore", "ignore")</f>
        <v>ignore</v>
      </c>
      <c r="J357" s="1" t="str" cm="1">
        <f t="array" aca="1" ref="J357" ca="1">_xlfn.IFS('historyTags 2'!J357="have", "have", 'onchangeTags 2'!J357="have", "have", 'procTags 2'!J357="have", "have", 'historyTags 2'!J357="extra", "extra", 'onchangeTags 2'!J357="extra", "extra", 'procTags 2'!J357="extra", "extra", 'historyTags 2'!J357="missing", "missing", 'onchangeTags 2'!J357="missing", "missing", 'procTags 2'!J357="missing", "missing", 'historyTags 2'!J357="ignore", "ignore", 'onchangeTags 2'!J357="ignore", "ignore", 'procTags 2'!J357="ignore", "ignore")</f>
        <v>ignore</v>
      </c>
      <c r="K357" s="1" t="str" cm="1">
        <f t="array" aca="1" ref="K357" ca="1">_xlfn.IFS('historyTags 2'!K357="have", "have", 'onchangeTags 2'!K357="have", "have", 'procTags 2'!K357="have", "have", 'historyTags 2'!K357="extra", "extra", 'onchangeTags 2'!K357="extra", "extra", 'procTags 2'!K357="extra", "extra", 'historyTags 2'!K357="missing", "missing", 'onchangeTags 2'!K357="missing", "missing", 'procTags 2'!K357="missing", "missing", 'historyTags 2'!K357="ignore", "ignore", 'onchangeTags 2'!K357="ignore", "ignore", 'procTags 2'!K357="ignore", "ignore")</f>
        <v>ignore</v>
      </c>
      <c r="L357" s="1" t="str" cm="1">
        <f t="array" aca="1" ref="L357" ca="1">_xlfn.IFS('historyTags 2'!L357="have", "have", 'onchangeTags 2'!L357="have", "have", 'procTags 2'!L357="have", "have", 'historyTags 2'!L357="extra", "extra", 'onchangeTags 2'!L357="extra", "extra", 'procTags 2'!L357="extra", "extra", 'historyTags 2'!L357="missing", "missing", 'onchangeTags 2'!L357="missing", "missing", 'procTags 2'!L357="missing", "missing", 'historyTags 2'!L357="ignore", "ignore", 'onchangeTags 2'!L357="ignore", "ignore", 'procTags 2'!L357="ignore", "ignore")</f>
        <v>ignore</v>
      </c>
      <c r="M357" s="1" t="str" cm="1">
        <f t="array" aca="1" ref="M357" ca="1">_xlfn.IFS('historyTags 2'!M357="have", "have", 'onchangeTags 2'!M357="have", "have", 'procTags 2'!M357="have", "have", 'historyTags 2'!M357="extra", "extra", 'onchangeTags 2'!M357="extra", "extra", 'procTags 2'!M357="extra", "extra", 'historyTags 2'!M357="missing", "missing", 'onchangeTags 2'!M357="missing", "missing", 'procTags 2'!M357="missing", "missing", 'historyTags 2'!M357="ignore", "ignore", 'onchangeTags 2'!M357="ignore", "ignore", 'procTags 2'!M357="ignore", "ignore")</f>
        <v>ignore</v>
      </c>
      <c r="N357" s="1" t="str" cm="1">
        <f t="array" aca="1" ref="N357" ca="1">_xlfn.IFS('historyTags 2'!N357="have", "have", 'onchangeTags 2'!N357="have", "have", 'procTags 2'!N357="have", "have", 'historyTags 2'!N357="extra", "extra", 'onchangeTags 2'!N357="extra", "extra", 'procTags 2'!N357="extra", "extra", 'historyTags 2'!N357="missing", "missing", 'onchangeTags 2'!N357="missing", "missing", 'procTags 2'!N357="missing", "missing", 'historyTags 2'!N357="ignore", "ignore", 'onchangeTags 2'!N357="ignore", "ignore", 'procTags 2'!N357="ignore", "ignore")</f>
        <v>ignore</v>
      </c>
      <c r="O357" s="1" t="str" cm="1">
        <f t="array" aca="1" ref="O357" ca="1">_xlfn.IFS('historyTags 2'!O357="have", "have", 'onchangeTags 2'!O357="have", "have", 'procTags 2'!O357="have", "have", 'historyTags 2'!O357="extra", "extra", 'onchangeTags 2'!O357="extra", "extra", 'procTags 2'!O357="extra", "extra", 'historyTags 2'!O357="missing", "missing", 'onchangeTags 2'!O357="missing", "missing", 'procTags 2'!O357="missing", "missing", 'historyTags 2'!O357="ignore", "ignore", 'onchangeTags 2'!O357="ignore", "ignore", 'procTags 2'!O357="ignore", "ignore")</f>
        <v>ignore</v>
      </c>
      <c r="P357" s="1" t="str" cm="1">
        <f t="array" aca="1" ref="P357" ca="1">_xlfn.IFS('historyTags 2'!P357="have", "have", 'onchangeTags 2'!P357="have", "have", 'procTags 2'!P357="have", "have", 'historyTags 2'!P357="extra", "extra", 'onchangeTags 2'!P357="extra", "extra", 'procTags 2'!P357="extra", "extra", 'historyTags 2'!P357="missing", "missing", 'onchangeTags 2'!P357="missing", "missing", 'procTags 2'!P357="missing", "missing", 'historyTags 2'!P357="ignore", "ignore", 'onchangeTags 2'!P357="ignore", "ignore", 'procTags 2'!P357="ignore", "ignore")</f>
        <v>ignore</v>
      </c>
    </row>
    <row r="358" spans="1:16" x14ac:dyDescent="0.2">
      <c r="A358" s="1" t="str">
        <f ca="1">IFERROR(__xludf.DUMMYFUNCTION("""COMPUTED_VALUE"""),"tmp_sym\bit15")</f>
        <v>tmp_sym\bit15</v>
      </c>
      <c r="B358" s="1" t="str" cm="1">
        <f t="array" aca="1" ref="B358" ca="1">_xlfn.IFS('historyTags 2'!B358="have", "have", 'onchangeTags 2'!B358="have", "have", 'procTags 2'!B358="have", "have", 'historyTags 2'!B358="extra", "extra", 'onchangeTags 2'!B358="extra", "extra", 'procTags 2'!B358="extra", "extra", 'historyTags 2'!B358="missing", "missing", 'onchangeTags 2'!B358="missing", "missing", 'procTags 2'!B358="missing", "missing", 'historyTags 2'!B358="ignore", "ignore", 'onchangeTags 2'!B358="ignore", "ignore", 'procTags 2'!B358="ignore", "ignore")</f>
        <v>ignore</v>
      </c>
      <c r="C358" s="1" t="str" cm="1">
        <f t="array" aca="1" ref="C358" ca="1">_xlfn.IFS('historyTags 2'!C358="have", "have", 'onchangeTags 2'!C358="have", "have", 'procTags 2'!C358="have", "have", 'historyTags 2'!C358="extra", "extra", 'onchangeTags 2'!C358="extra", "extra", 'procTags 2'!C358="extra", "extra", 'historyTags 2'!C358="missing", "missing", 'onchangeTags 2'!C358="missing", "missing", 'procTags 2'!C358="missing", "missing", 'historyTags 2'!C358="ignore", "ignore", 'onchangeTags 2'!C358="ignore", "ignore", 'procTags 2'!C358="ignore", "ignore")</f>
        <v>ignore</v>
      </c>
      <c r="D358" s="1" t="str" cm="1">
        <f t="array" aca="1" ref="D358" ca="1">_xlfn.IFS('historyTags 2'!D358="have", "have", 'onchangeTags 2'!D358="have", "have", 'procTags 2'!D358="have", "have", 'historyTags 2'!D358="extra", "extra", 'onchangeTags 2'!D358="extra", "extra", 'procTags 2'!D358="extra", "extra", 'historyTags 2'!D358="missing", "missing", 'onchangeTags 2'!D358="missing", "missing", 'procTags 2'!D358="missing", "missing", 'historyTags 2'!D358="ignore", "ignore", 'onchangeTags 2'!D358="ignore", "ignore", 'procTags 2'!D358="ignore", "ignore")</f>
        <v>ignore</v>
      </c>
      <c r="E358" s="1" t="str" cm="1">
        <f t="array" aca="1" ref="E358" ca="1">_xlfn.IFS('historyTags 2'!E358="have", "have", 'onchangeTags 2'!E358="have", "have", 'procTags 2'!E358="have", "have", 'historyTags 2'!E358="extra", "extra", 'onchangeTags 2'!E358="extra", "extra", 'procTags 2'!E358="extra", "extra", 'historyTags 2'!E358="missing", "missing", 'onchangeTags 2'!E358="missing", "missing", 'procTags 2'!E358="missing", "missing", 'historyTags 2'!E358="ignore", "ignore", 'onchangeTags 2'!E358="ignore", "ignore", 'procTags 2'!E358="ignore", "ignore")</f>
        <v>ignore</v>
      </c>
      <c r="F358" s="1" t="str" cm="1">
        <f t="array" aca="1" ref="F358" ca="1">_xlfn.IFS('historyTags 2'!F358="have", "have", 'onchangeTags 2'!F358="have", "have", 'procTags 2'!F358="have", "have", 'historyTags 2'!F358="extra", "extra", 'onchangeTags 2'!F358="extra", "extra", 'procTags 2'!F358="extra", "extra", 'historyTags 2'!F358="missing", "missing", 'onchangeTags 2'!F358="missing", "missing", 'procTags 2'!F358="missing", "missing", 'historyTags 2'!F358="ignore", "ignore", 'onchangeTags 2'!F358="ignore", "ignore", 'procTags 2'!F358="ignore", "ignore")</f>
        <v>ignore</v>
      </c>
      <c r="G358" s="1" t="str" cm="1">
        <f t="array" aca="1" ref="G358" ca="1">_xlfn.IFS('historyTags 2'!G358="have", "have", 'onchangeTags 2'!G358="have", "have", 'procTags 2'!G358="have", "have", 'historyTags 2'!G358="extra", "extra", 'onchangeTags 2'!G358="extra", "extra", 'procTags 2'!G358="extra", "extra", 'historyTags 2'!G358="missing", "missing", 'onchangeTags 2'!G358="missing", "missing", 'procTags 2'!G358="missing", "missing", 'historyTags 2'!G358="ignore", "ignore", 'onchangeTags 2'!G358="ignore", "ignore", 'procTags 2'!G358="ignore", "ignore")</f>
        <v>ignore</v>
      </c>
      <c r="H358" s="1" t="str" cm="1">
        <f t="array" aca="1" ref="H358" ca="1">_xlfn.IFS('historyTags 2'!H358="have", "have", 'onchangeTags 2'!H358="have", "have", 'procTags 2'!H358="have", "have", 'historyTags 2'!H358="extra", "extra", 'onchangeTags 2'!H358="extra", "extra", 'procTags 2'!H358="extra", "extra", 'historyTags 2'!H358="missing", "missing", 'onchangeTags 2'!H358="missing", "missing", 'procTags 2'!H358="missing", "missing", 'historyTags 2'!H358="ignore", "ignore", 'onchangeTags 2'!H358="ignore", "ignore", 'procTags 2'!H358="ignore", "ignore")</f>
        <v>ignore</v>
      </c>
      <c r="I358" s="1" t="str" cm="1">
        <f t="array" aca="1" ref="I358" ca="1">_xlfn.IFS('historyTags 2'!I358="have", "have", 'onchangeTags 2'!I358="have", "have", 'procTags 2'!I358="have", "have", 'historyTags 2'!I358="extra", "extra", 'onchangeTags 2'!I358="extra", "extra", 'procTags 2'!I358="extra", "extra", 'historyTags 2'!I358="missing", "missing", 'onchangeTags 2'!I358="missing", "missing", 'procTags 2'!I358="missing", "missing", 'historyTags 2'!I358="ignore", "ignore", 'onchangeTags 2'!I358="ignore", "ignore", 'procTags 2'!I358="ignore", "ignore")</f>
        <v>ignore</v>
      </c>
      <c r="J358" s="1" t="str" cm="1">
        <f t="array" aca="1" ref="J358" ca="1">_xlfn.IFS('historyTags 2'!J358="have", "have", 'onchangeTags 2'!J358="have", "have", 'procTags 2'!J358="have", "have", 'historyTags 2'!J358="extra", "extra", 'onchangeTags 2'!J358="extra", "extra", 'procTags 2'!J358="extra", "extra", 'historyTags 2'!J358="missing", "missing", 'onchangeTags 2'!J358="missing", "missing", 'procTags 2'!J358="missing", "missing", 'historyTags 2'!J358="ignore", "ignore", 'onchangeTags 2'!J358="ignore", "ignore", 'procTags 2'!J358="ignore", "ignore")</f>
        <v>ignore</v>
      </c>
      <c r="K358" s="1" t="str" cm="1">
        <f t="array" aca="1" ref="K358" ca="1">_xlfn.IFS('historyTags 2'!K358="have", "have", 'onchangeTags 2'!K358="have", "have", 'procTags 2'!K358="have", "have", 'historyTags 2'!K358="extra", "extra", 'onchangeTags 2'!K358="extra", "extra", 'procTags 2'!K358="extra", "extra", 'historyTags 2'!K358="missing", "missing", 'onchangeTags 2'!K358="missing", "missing", 'procTags 2'!K358="missing", "missing", 'historyTags 2'!K358="ignore", "ignore", 'onchangeTags 2'!K358="ignore", "ignore", 'procTags 2'!K358="ignore", "ignore")</f>
        <v>ignore</v>
      </c>
      <c r="L358" s="1" t="str" cm="1">
        <f t="array" aca="1" ref="L358" ca="1">_xlfn.IFS('historyTags 2'!L358="have", "have", 'onchangeTags 2'!L358="have", "have", 'procTags 2'!L358="have", "have", 'historyTags 2'!L358="extra", "extra", 'onchangeTags 2'!L358="extra", "extra", 'procTags 2'!L358="extra", "extra", 'historyTags 2'!L358="missing", "missing", 'onchangeTags 2'!L358="missing", "missing", 'procTags 2'!L358="missing", "missing", 'historyTags 2'!L358="ignore", "ignore", 'onchangeTags 2'!L358="ignore", "ignore", 'procTags 2'!L358="ignore", "ignore")</f>
        <v>ignore</v>
      </c>
      <c r="M358" s="1" t="str" cm="1">
        <f t="array" aca="1" ref="M358" ca="1">_xlfn.IFS('historyTags 2'!M358="have", "have", 'onchangeTags 2'!M358="have", "have", 'procTags 2'!M358="have", "have", 'historyTags 2'!M358="extra", "extra", 'onchangeTags 2'!M358="extra", "extra", 'procTags 2'!M358="extra", "extra", 'historyTags 2'!M358="missing", "missing", 'onchangeTags 2'!M358="missing", "missing", 'procTags 2'!M358="missing", "missing", 'historyTags 2'!M358="ignore", "ignore", 'onchangeTags 2'!M358="ignore", "ignore", 'procTags 2'!M358="ignore", "ignore")</f>
        <v>ignore</v>
      </c>
      <c r="N358" s="1" t="str" cm="1">
        <f t="array" aca="1" ref="N358" ca="1">_xlfn.IFS('historyTags 2'!N358="have", "have", 'onchangeTags 2'!N358="have", "have", 'procTags 2'!N358="have", "have", 'historyTags 2'!N358="extra", "extra", 'onchangeTags 2'!N358="extra", "extra", 'procTags 2'!N358="extra", "extra", 'historyTags 2'!N358="missing", "missing", 'onchangeTags 2'!N358="missing", "missing", 'procTags 2'!N358="missing", "missing", 'historyTags 2'!N358="ignore", "ignore", 'onchangeTags 2'!N358="ignore", "ignore", 'procTags 2'!N358="ignore", "ignore")</f>
        <v>ignore</v>
      </c>
      <c r="O358" s="1" t="str" cm="1">
        <f t="array" aca="1" ref="O358" ca="1">_xlfn.IFS('historyTags 2'!O358="have", "have", 'onchangeTags 2'!O358="have", "have", 'procTags 2'!O358="have", "have", 'historyTags 2'!O358="extra", "extra", 'onchangeTags 2'!O358="extra", "extra", 'procTags 2'!O358="extra", "extra", 'historyTags 2'!O358="missing", "missing", 'onchangeTags 2'!O358="missing", "missing", 'procTags 2'!O358="missing", "missing", 'historyTags 2'!O358="ignore", "ignore", 'onchangeTags 2'!O358="ignore", "ignore", 'procTags 2'!O358="ignore", "ignore")</f>
        <v>ignore</v>
      </c>
      <c r="P358" s="1" t="str" cm="1">
        <f t="array" aca="1" ref="P358" ca="1">_xlfn.IFS('historyTags 2'!P358="have", "have", 'onchangeTags 2'!P358="have", "have", 'procTags 2'!P358="have", "have", 'historyTags 2'!P358="extra", "extra", 'onchangeTags 2'!P358="extra", "extra", 'procTags 2'!P358="extra", "extra", 'historyTags 2'!P358="missing", "missing", 'onchangeTags 2'!P358="missing", "missing", 'procTags 2'!P358="missing", "missing", 'historyTags 2'!P358="ignore", "ignore", 'onchangeTags 2'!P358="ignore", "ignore", 'procTags 2'!P358="ignore", "ignore")</f>
        <v>ignore</v>
      </c>
    </row>
    <row r="359" spans="1:16" x14ac:dyDescent="0.2">
      <c r="A359" s="1" t="str">
        <f ca="1">IFERROR(__xludf.DUMMYFUNCTION("""COMPUTED_VALUE"""),"tmp_sym\bit2")</f>
        <v>tmp_sym\bit2</v>
      </c>
      <c r="B359" s="1" t="str" cm="1">
        <f t="array" aca="1" ref="B359" ca="1">_xlfn.IFS('historyTags 2'!B359="have", "have", 'onchangeTags 2'!B359="have", "have", 'procTags 2'!B359="have", "have", 'historyTags 2'!B359="extra", "extra", 'onchangeTags 2'!B359="extra", "extra", 'procTags 2'!B359="extra", "extra", 'historyTags 2'!B359="missing", "missing", 'onchangeTags 2'!B359="missing", "missing", 'procTags 2'!B359="missing", "missing", 'historyTags 2'!B359="ignore", "ignore", 'onchangeTags 2'!B359="ignore", "ignore", 'procTags 2'!B359="ignore", "ignore")</f>
        <v>ignore</v>
      </c>
      <c r="C359" s="1" t="str" cm="1">
        <f t="array" aca="1" ref="C359" ca="1">_xlfn.IFS('historyTags 2'!C359="have", "have", 'onchangeTags 2'!C359="have", "have", 'procTags 2'!C359="have", "have", 'historyTags 2'!C359="extra", "extra", 'onchangeTags 2'!C359="extra", "extra", 'procTags 2'!C359="extra", "extra", 'historyTags 2'!C359="missing", "missing", 'onchangeTags 2'!C359="missing", "missing", 'procTags 2'!C359="missing", "missing", 'historyTags 2'!C359="ignore", "ignore", 'onchangeTags 2'!C359="ignore", "ignore", 'procTags 2'!C359="ignore", "ignore")</f>
        <v>ignore</v>
      </c>
      <c r="D359" s="1" t="str" cm="1">
        <f t="array" aca="1" ref="D359" ca="1">_xlfn.IFS('historyTags 2'!D359="have", "have", 'onchangeTags 2'!D359="have", "have", 'procTags 2'!D359="have", "have", 'historyTags 2'!D359="extra", "extra", 'onchangeTags 2'!D359="extra", "extra", 'procTags 2'!D359="extra", "extra", 'historyTags 2'!D359="missing", "missing", 'onchangeTags 2'!D359="missing", "missing", 'procTags 2'!D359="missing", "missing", 'historyTags 2'!D359="ignore", "ignore", 'onchangeTags 2'!D359="ignore", "ignore", 'procTags 2'!D359="ignore", "ignore")</f>
        <v>ignore</v>
      </c>
      <c r="E359" s="1" t="str" cm="1">
        <f t="array" aca="1" ref="E359" ca="1">_xlfn.IFS('historyTags 2'!E359="have", "have", 'onchangeTags 2'!E359="have", "have", 'procTags 2'!E359="have", "have", 'historyTags 2'!E359="extra", "extra", 'onchangeTags 2'!E359="extra", "extra", 'procTags 2'!E359="extra", "extra", 'historyTags 2'!E359="missing", "missing", 'onchangeTags 2'!E359="missing", "missing", 'procTags 2'!E359="missing", "missing", 'historyTags 2'!E359="ignore", "ignore", 'onchangeTags 2'!E359="ignore", "ignore", 'procTags 2'!E359="ignore", "ignore")</f>
        <v>ignore</v>
      </c>
      <c r="F359" s="1" t="str" cm="1">
        <f t="array" aca="1" ref="F359" ca="1">_xlfn.IFS('historyTags 2'!F359="have", "have", 'onchangeTags 2'!F359="have", "have", 'procTags 2'!F359="have", "have", 'historyTags 2'!F359="extra", "extra", 'onchangeTags 2'!F359="extra", "extra", 'procTags 2'!F359="extra", "extra", 'historyTags 2'!F359="missing", "missing", 'onchangeTags 2'!F359="missing", "missing", 'procTags 2'!F359="missing", "missing", 'historyTags 2'!F359="ignore", "ignore", 'onchangeTags 2'!F359="ignore", "ignore", 'procTags 2'!F359="ignore", "ignore")</f>
        <v>ignore</v>
      </c>
      <c r="G359" s="1" t="str" cm="1">
        <f t="array" aca="1" ref="G359" ca="1">_xlfn.IFS('historyTags 2'!G359="have", "have", 'onchangeTags 2'!G359="have", "have", 'procTags 2'!G359="have", "have", 'historyTags 2'!G359="extra", "extra", 'onchangeTags 2'!G359="extra", "extra", 'procTags 2'!G359="extra", "extra", 'historyTags 2'!G359="missing", "missing", 'onchangeTags 2'!G359="missing", "missing", 'procTags 2'!G359="missing", "missing", 'historyTags 2'!G359="ignore", "ignore", 'onchangeTags 2'!G359="ignore", "ignore", 'procTags 2'!G359="ignore", "ignore")</f>
        <v>ignore</v>
      </c>
      <c r="H359" s="1" t="str" cm="1">
        <f t="array" aca="1" ref="H359" ca="1">_xlfn.IFS('historyTags 2'!H359="have", "have", 'onchangeTags 2'!H359="have", "have", 'procTags 2'!H359="have", "have", 'historyTags 2'!H359="extra", "extra", 'onchangeTags 2'!H359="extra", "extra", 'procTags 2'!H359="extra", "extra", 'historyTags 2'!H359="missing", "missing", 'onchangeTags 2'!H359="missing", "missing", 'procTags 2'!H359="missing", "missing", 'historyTags 2'!H359="ignore", "ignore", 'onchangeTags 2'!H359="ignore", "ignore", 'procTags 2'!H359="ignore", "ignore")</f>
        <v>ignore</v>
      </c>
      <c r="I359" s="1" t="str" cm="1">
        <f t="array" aca="1" ref="I359" ca="1">_xlfn.IFS('historyTags 2'!I359="have", "have", 'onchangeTags 2'!I359="have", "have", 'procTags 2'!I359="have", "have", 'historyTags 2'!I359="extra", "extra", 'onchangeTags 2'!I359="extra", "extra", 'procTags 2'!I359="extra", "extra", 'historyTags 2'!I359="missing", "missing", 'onchangeTags 2'!I359="missing", "missing", 'procTags 2'!I359="missing", "missing", 'historyTags 2'!I359="ignore", "ignore", 'onchangeTags 2'!I359="ignore", "ignore", 'procTags 2'!I359="ignore", "ignore")</f>
        <v>ignore</v>
      </c>
      <c r="J359" s="1" t="str" cm="1">
        <f t="array" aca="1" ref="J359" ca="1">_xlfn.IFS('historyTags 2'!J359="have", "have", 'onchangeTags 2'!J359="have", "have", 'procTags 2'!J359="have", "have", 'historyTags 2'!J359="extra", "extra", 'onchangeTags 2'!J359="extra", "extra", 'procTags 2'!J359="extra", "extra", 'historyTags 2'!J359="missing", "missing", 'onchangeTags 2'!J359="missing", "missing", 'procTags 2'!J359="missing", "missing", 'historyTags 2'!J359="ignore", "ignore", 'onchangeTags 2'!J359="ignore", "ignore", 'procTags 2'!J359="ignore", "ignore")</f>
        <v>ignore</v>
      </c>
      <c r="K359" s="1" t="str" cm="1">
        <f t="array" aca="1" ref="K359" ca="1">_xlfn.IFS('historyTags 2'!K359="have", "have", 'onchangeTags 2'!K359="have", "have", 'procTags 2'!K359="have", "have", 'historyTags 2'!K359="extra", "extra", 'onchangeTags 2'!K359="extra", "extra", 'procTags 2'!K359="extra", "extra", 'historyTags 2'!K359="missing", "missing", 'onchangeTags 2'!K359="missing", "missing", 'procTags 2'!K359="missing", "missing", 'historyTags 2'!K359="ignore", "ignore", 'onchangeTags 2'!K359="ignore", "ignore", 'procTags 2'!K359="ignore", "ignore")</f>
        <v>ignore</v>
      </c>
      <c r="L359" s="1" t="str" cm="1">
        <f t="array" aca="1" ref="L359" ca="1">_xlfn.IFS('historyTags 2'!L359="have", "have", 'onchangeTags 2'!L359="have", "have", 'procTags 2'!L359="have", "have", 'historyTags 2'!L359="extra", "extra", 'onchangeTags 2'!L359="extra", "extra", 'procTags 2'!L359="extra", "extra", 'historyTags 2'!L359="missing", "missing", 'onchangeTags 2'!L359="missing", "missing", 'procTags 2'!L359="missing", "missing", 'historyTags 2'!L359="ignore", "ignore", 'onchangeTags 2'!L359="ignore", "ignore", 'procTags 2'!L359="ignore", "ignore")</f>
        <v>ignore</v>
      </c>
      <c r="M359" s="1" t="str" cm="1">
        <f t="array" aca="1" ref="M359" ca="1">_xlfn.IFS('historyTags 2'!M359="have", "have", 'onchangeTags 2'!M359="have", "have", 'procTags 2'!M359="have", "have", 'historyTags 2'!M359="extra", "extra", 'onchangeTags 2'!M359="extra", "extra", 'procTags 2'!M359="extra", "extra", 'historyTags 2'!M359="missing", "missing", 'onchangeTags 2'!M359="missing", "missing", 'procTags 2'!M359="missing", "missing", 'historyTags 2'!M359="ignore", "ignore", 'onchangeTags 2'!M359="ignore", "ignore", 'procTags 2'!M359="ignore", "ignore")</f>
        <v>ignore</v>
      </c>
      <c r="N359" s="1" t="str" cm="1">
        <f t="array" aca="1" ref="N359" ca="1">_xlfn.IFS('historyTags 2'!N359="have", "have", 'onchangeTags 2'!N359="have", "have", 'procTags 2'!N359="have", "have", 'historyTags 2'!N359="extra", "extra", 'onchangeTags 2'!N359="extra", "extra", 'procTags 2'!N359="extra", "extra", 'historyTags 2'!N359="missing", "missing", 'onchangeTags 2'!N359="missing", "missing", 'procTags 2'!N359="missing", "missing", 'historyTags 2'!N359="ignore", "ignore", 'onchangeTags 2'!N359="ignore", "ignore", 'procTags 2'!N359="ignore", "ignore")</f>
        <v>ignore</v>
      </c>
      <c r="O359" s="1" t="str" cm="1">
        <f t="array" aca="1" ref="O359" ca="1">_xlfn.IFS('historyTags 2'!O359="have", "have", 'onchangeTags 2'!O359="have", "have", 'procTags 2'!O359="have", "have", 'historyTags 2'!O359="extra", "extra", 'onchangeTags 2'!O359="extra", "extra", 'procTags 2'!O359="extra", "extra", 'historyTags 2'!O359="missing", "missing", 'onchangeTags 2'!O359="missing", "missing", 'procTags 2'!O359="missing", "missing", 'historyTags 2'!O359="ignore", "ignore", 'onchangeTags 2'!O359="ignore", "ignore", 'procTags 2'!O359="ignore", "ignore")</f>
        <v>ignore</v>
      </c>
      <c r="P359" s="1" t="str" cm="1">
        <f t="array" aca="1" ref="P359" ca="1">_xlfn.IFS('historyTags 2'!P359="have", "have", 'onchangeTags 2'!P359="have", "have", 'procTags 2'!P359="have", "have", 'historyTags 2'!P359="extra", "extra", 'onchangeTags 2'!P359="extra", "extra", 'procTags 2'!P359="extra", "extra", 'historyTags 2'!P359="missing", "missing", 'onchangeTags 2'!P359="missing", "missing", 'procTags 2'!P359="missing", "missing", 'historyTags 2'!P359="ignore", "ignore", 'onchangeTags 2'!P359="ignore", "ignore", 'procTags 2'!P359="ignore", "ignore")</f>
        <v>ignore</v>
      </c>
    </row>
    <row r="360" spans="1:16" x14ac:dyDescent="0.2">
      <c r="A360" s="1" t="str">
        <f ca="1">IFERROR(__xludf.DUMMYFUNCTION("""COMPUTED_VALUE"""),"tmp_sym\bit3")</f>
        <v>tmp_sym\bit3</v>
      </c>
      <c r="B360" s="1" t="str" cm="1">
        <f t="array" aca="1" ref="B360" ca="1">_xlfn.IFS('historyTags 2'!B360="have", "have", 'onchangeTags 2'!B360="have", "have", 'procTags 2'!B360="have", "have", 'historyTags 2'!B360="extra", "extra", 'onchangeTags 2'!B360="extra", "extra", 'procTags 2'!B360="extra", "extra", 'historyTags 2'!B360="missing", "missing", 'onchangeTags 2'!B360="missing", "missing", 'procTags 2'!B360="missing", "missing", 'historyTags 2'!B360="ignore", "ignore", 'onchangeTags 2'!B360="ignore", "ignore", 'procTags 2'!B360="ignore", "ignore")</f>
        <v>ignore</v>
      </c>
      <c r="C360" s="1" t="str" cm="1">
        <f t="array" aca="1" ref="C360" ca="1">_xlfn.IFS('historyTags 2'!C360="have", "have", 'onchangeTags 2'!C360="have", "have", 'procTags 2'!C360="have", "have", 'historyTags 2'!C360="extra", "extra", 'onchangeTags 2'!C360="extra", "extra", 'procTags 2'!C360="extra", "extra", 'historyTags 2'!C360="missing", "missing", 'onchangeTags 2'!C360="missing", "missing", 'procTags 2'!C360="missing", "missing", 'historyTags 2'!C360="ignore", "ignore", 'onchangeTags 2'!C360="ignore", "ignore", 'procTags 2'!C360="ignore", "ignore")</f>
        <v>ignore</v>
      </c>
      <c r="D360" s="1" t="str" cm="1">
        <f t="array" aca="1" ref="D360" ca="1">_xlfn.IFS('historyTags 2'!D360="have", "have", 'onchangeTags 2'!D360="have", "have", 'procTags 2'!D360="have", "have", 'historyTags 2'!D360="extra", "extra", 'onchangeTags 2'!D360="extra", "extra", 'procTags 2'!D360="extra", "extra", 'historyTags 2'!D360="missing", "missing", 'onchangeTags 2'!D360="missing", "missing", 'procTags 2'!D360="missing", "missing", 'historyTags 2'!D360="ignore", "ignore", 'onchangeTags 2'!D360="ignore", "ignore", 'procTags 2'!D360="ignore", "ignore")</f>
        <v>ignore</v>
      </c>
      <c r="E360" s="1" t="str" cm="1">
        <f t="array" aca="1" ref="E360" ca="1">_xlfn.IFS('historyTags 2'!E360="have", "have", 'onchangeTags 2'!E360="have", "have", 'procTags 2'!E360="have", "have", 'historyTags 2'!E360="extra", "extra", 'onchangeTags 2'!E360="extra", "extra", 'procTags 2'!E360="extra", "extra", 'historyTags 2'!E360="missing", "missing", 'onchangeTags 2'!E360="missing", "missing", 'procTags 2'!E360="missing", "missing", 'historyTags 2'!E360="ignore", "ignore", 'onchangeTags 2'!E360="ignore", "ignore", 'procTags 2'!E360="ignore", "ignore")</f>
        <v>ignore</v>
      </c>
      <c r="F360" s="1" t="str" cm="1">
        <f t="array" aca="1" ref="F360" ca="1">_xlfn.IFS('historyTags 2'!F360="have", "have", 'onchangeTags 2'!F360="have", "have", 'procTags 2'!F360="have", "have", 'historyTags 2'!F360="extra", "extra", 'onchangeTags 2'!F360="extra", "extra", 'procTags 2'!F360="extra", "extra", 'historyTags 2'!F360="missing", "missing", 'onchangeTags 2'!F360="missing", "missing", 'procTags 2'!F360="missing", "missing", 'historyTags 2'!F360="ignore", "ignore", 'onchangeTags 2'!F360="ignore", "ignore", 'procTags 2'!F360="ignore", "ignore")</f>
        <v>ignore</v>
      </c>
      <c r="G360" s="1" t="str" cm="1">
        <f t="array" aca="1" ref="G360" ca="1">_xlfn.IFS('historyTags 2'!G360="have", "have", 'onchangeTags 2'!G360="have", "have", 'procTags 2'!G360="have", "have", 'historyTags 2'!G360="extra", "extra", 'onchangeTags 2'!G360="extra", "extra", 'procTags 2'!G360="extra", "extra", 'historyTags 2'!G360="missing", "missing", 'onchangeTags 2'!G360="missing", "missing", 'procTags 2'!G360="missing", "missing", 'historyTags 2'!G360="ignore", "ignore", 'onchangeTags 2'!G360="ignore", "ignore", 'procTags 2'!G360="ignore", "ignore")</f>
        <v>ignore</v>
      </c>
      <c r="H360" s="1" t="str" cm="1">
        <f t="array" aca="1" ref="H360" ca="1">_xlfn.IFS('historyTags 2'!H360="have", "have", 'onchangeTags 2'!H360="have", "have", 'procTags 2'!H360="have", "have", 'historyTags 2'!H360="extra", "extra", 'onchangeTags 2'!H360="extra", "extra", 'procTags 2'!H360="extra", "extra", 'historyTags 2'!H360="missing", "missing", 'onchangeTags 2'!H360="missing", "missing", 'procTags 2'!H360="missing", "missing", 'historyTags 2'!H360="ignore", "ignore", 'onchangeTags 2'!H360="ignore", "ignore", 'procTags 2'!H360="ignore", "ignore")</f>
        <v>ignore</v>
      </c>
      <c r="I360" s="1" t="str" cm="1">
        <f t="array" aca="1" ref="I360" ca="1">_xlfn.IFS('historyTags 2'!I360="have", "have", 'onchangeTags 2'!I360="have", "have", 'procTags 2'!I360="have", "have", 'historyTags 2'!I360="extra", "extra", 'onchangeTags 2'!I360="extra", "extra", 'procTags 2'!I360="extra", "extra", 'historyTags 2'!I360="missing", "missing", 'onchangeTags 2'!I360="missing", "missing", 'procTags 2'!I360="missing", "missing", 'historyTags 2'!I360="ignore", "ignore", 'onchangeTags 2'!I360="ignore", "ignore", 'procTags 2'!I360="ignore", "ignore")</f>
        <v>ignore</v>
      </c>
      <c r="J360" s="1" t="str" cm="1">
        <f t="array" aca="1" ref="J360" ca="1">_xlfn.IFS('historyTags 2'!J360="have", "have", 'onchangeTags 2'!J360="have", "have", 'procTags 2'!J360="have", "have", 'historyTags 2'!J360="extra", "extra", 'onchangeTags 2'!J360="extra", "extra", 'procTags 2'!J360="extra", "extra", 'historyTags 2'!J360="missing", "missing", 'onchangeTags 2'!J360="missing", "missing", 'procTags 2'!J360="missing", "missing", 'historyTags 2'!J360="ignore", "ignore", 'onchangeTags 2'!J360="ignore", "ignore", 'procTags 2'!J360="ignore", "ignore")</f>
        <v>ignore</v>
      </c>
      <c r="K360" s="1" t="str" cm="1">
        <f t="array" aca="1" ref="K360" ca="1">_xlfn.IFS('historyTags 2'!K360="have", "have", 'onchangeTags 2'!K360="have", "have", 'procTags 2'!K360="have", "have", 'historyTags 2'!K360="extra", "extra", 'onchangeTags 2'!K360="extra", "extra", 'procTags 2'!K360="extra", "extra", 'historyTags 2'!K360="missing", "missing", 'onchangeTags 2'!K360="missing", "missing", 'procTags 2'!K360="missing", "missing", 'historyTags 2'!K360="ignore", "ignore", 'onchangeTags 2'!K360="ignore", "ignore", 'procTags 2'!K360="ignore", "ignore")</f>
        <v>ignore</v>
      </c>
      <c r="L360" s="1" t="str" cm="1">
        <f t="array" aca="1" ref="L360" ca="1">_xlfn.IFS('historyTags 2'!L360="have", "have", 'onchangeTags 2'!L360="have", "have", 'procTags 2'!L360="have", "have", 'historyTags 2'!L360="extra", "extra", 'onchangeTags 2'!L360="extra", "extra", 'procTags 2'!L360="extra", "extra", 'historyTags 2'!L360="missing", "missing", 'onchangeTags 2'!L360="missing", "missing", 'procTags 2'!L360="missing", "missing", 'historyTags 2'!L360="ignore", "ignore", 'onchangeTags 2'!L360="ignore", "ignore", 'procTags 2'!L360="ignore", "ignore")</f>
        <v>ignore</v>
      </c>
      <c r="M360" s="1" t="str" cm="1">
        <f t="array" aca="1" ref="M360" ca="1">_xlfn.IFS('historyTags 2'!M360="have", "have", 'onchangeTags 2'!M360="have", "have", 'procTags 2'!M360="have", "have", 'historyTags 2'!M360="extra", "extra", 'onchangeTags 2'!M360="extra", "extra", 'procTags 2'!M360="extra", "extra", 'historyTags 2'!M360="missing", "missing", 'onchangeTags 2'!M360="missing", "missing", 'procTags 2'!M360="missing", "missing", 'historyTags 2'!M360="ignore", "ignore", 'onchangeTags 2'!M360="ignore", "ignore", 'procTags 2'!M360="ignore", "ignore")</f>
        <v>ignore</v>
      </c>
      <c r="N360" s="1" t="str" cm="1">
        <f t="array" aca="1" ref="N360" ca="1">_xlfn.IFS('historyTags 2'!N360="have", "have", 'onchangeTags 2'!N360="have", "have", 'procTags 2'!N360="have", "have", 'historyTags 2'!N360="extra", "extra", 'onchangeTags 2'!N360="extra", "extra", 'procTags 2'!N360="extra", "extra", 'historyTags 2'!N360="missing", "missing", 'onchangeTags 2'!N360="missing", "missing", 'procTags 2'!N360="missing", "missing", 'historyTags 2'!N360="ignore", "ignore", 'onchangeTags 2'!N360="ignore", "ignore", 'procTags 2'!N360="ignore", "ignore")</f>
        <v>ignore</v>
      </c>
      <c r="O360" s="1" t="str" cm="1">
        <f t="array" aca="1" ref="O360" ca="1">_xlfn.IFS('historyTags 2'!O360="have", "have", 'onchangeTags 2'!O360="have", "have", 'procTags 2'!O360="have", "have", 'historyTags 2'!O360="extra", "extra", 'onchangeTags 2'!O360="extra", "extra", 'procTags 2'!O360="extra", "extra", 'historyTags 2'!O360="missing", "missing", 'onchangeTags 2'!O360="missing", "missing", 'procTags 2'!O360="missing", "missing", 'historyTags 2'!O360="ignore", "ignore", 'onchangeTags 2'!O360="ignore", "ignore", 'procTags 2'!O360="ignore", "ignore")</f>
        <v>ignore</v>
      </c>
      <c r="P360" s="1" t="str" cm="1">
        <f t="array" aca="1" ref="P360" ca="1">_xlfn.IFS('historyTags 2'!P360="have", "have", 'onchangeTags 2'!P360="have", "have", 'procTags 2'!P360="have", "have", 'historyTags 2'!P360="extra", "extra", 'onchangeTags 2'!P360="extra", "extra", 'procTags 2'!P360="extra", "extra", 'historyTags 2'!P360="missing", "missing", 'onchangeTags 2'!P360="missing", "missing", 'procTags 2'!P360="missing", "missing", 'historyTags 2'!P360="ignore", "ignore", 'onchangeTags 2'!P360="ignore", "ignore", 'procTags 2'!P360="ignore", "ignore")</f>
        <v>ignore</v>
      </c>
    </row>
    <row r="361" spans="1:16" x14ac:dyDescent="0.2">
      <c r="A361" s="1" t="str">
        <f ca="1">IFERROR(__xludf.DUMMYFUNCTION("""COMPUTED_VALUE"""),"tmp_sym\bit4")</f>
        <v>tmp_sym\bit4</v>
      </c>
      <c r="B361" s="1" t="str" cm="1">
        <f t="array" aca="1" ref="B361" ca="1">_xlfn.IFS('historyTags 2'!B361="have", "have", 'onchangeTags 2'!B361="have", "have", 'procTags 2'!B361="have", "have", 'historyTags 2'!B361="extra", "extra", 'onchangeTags 2'!B361="extra", "extra", 'procTags 2'!B361="extra", "extra", 'historyTags 2'!B361="missing", "missing", 'onchangeTags 2'!B361="missing", "missing", 'procTags 2'!B361="missing", "missing", 'historyTags 2'!B361="ignore", "ignore", 'onchangeTags 2'!B361="ignore", "ignore", 'procTags 2'!B361="ignore", "ignore")</f>
        <v>ignore</v>
      </c>
      <c r="C361" s="1" t="str" cm="1">
        <f t="array" aca="1" ref="C361" ca="1">_xlfn.IFS('historyTags 2'!C361="have", "have", 'onchangeTags 2'!C361="have", "have", 'procTags 2'!C361="have", "have", 'historyTags 2'!C361="extra", "extra", 'onchangeTags 2'!C361="extra", "extra", 'procTags 2'!C361="extra", "extra", 'historyTags 2'!C361="missing", "missing", 'onchangeTags 2'!C361="missing", "missing", 'procTags 2'!C361="missing", "missing", 'historyTags 2'!C361="ignore", "ignore", 'onchangeTags 2'!C361="ignore", "ignore", 'procTags 2'!C361="ignore", "ignore")</f>
        <v>ignore</v>
      </c>
      <c r="D361" s="1" t="str" cm="1">
        <f t="array" aca="1" ref="D361" ca="1">_xlfn.IFS('historyTags 2'!D361="have", "have", 'onchangeTags 2'!D361="have", "have", 'procTags 2'!D361="have", "have", 'historyTags 2'!D361="extra", "extra", 'onchangeTags 2'!D361="extra", "extra", 'procTags 2'!D361="extra", "extra", 'historyTags 2'!D361="missing", "missing", 'onchangeTags 2'!D361="missing", "missing", 'procTags 2'!D361="missing", "missing", 'historyTags 2'!D361="ignore", "ignore", 'onchangeTags 2'!D361="ignore", "ignore", 'procTags 2'!D361="ignore", "ignore")</f>
        <v>ignore</v>
      </c>
      <c r="E361" s="1" t="str" cm="1">
        <f t="array" aca="1" ref="E361" ca="1">_xlfn.IFS('historyTags 2'!E361="have", "have", 'onchangeTags 2'!E361="have", "have", 'procTags 2'!E361="have", "have", 'historyTags 2'!E361="extra", "extra", 'onchangeTags 2'!E361="extra", "extra", 'procTags 2'!E361="extra", "extra", 'historyTags 2'!E361="missing", "missing", 'onchangeTags 2'!E361="missing", "missing", 'procTags 2'!E361="missing", "missing", 'historyTags 2'!E361="ignore", "ignore", 'onchangeTags 2'!E361="ignore", "ignore", 'procTags 2'!E361="ignore", "ignore")</f>
        <v>ignore</v>
      </c>
      <c r="F361" s="1" t="str" cm="1">
        <f t="array" aca="1" ref="F361" ca="1">_xlfn.IFS('historyTags 2'!F361="have", "have", 'onchangeTags 2'!F361="have", "have", 'procTags 2'!F361="have", "have", 'historyTags 2'!F361="extra", "extra", 'onchangeTags 2'!F361="extra", "extra", 'procTags 2'!F361="extra", "extra", 'historyTags 2'!F361="missing", "missing", 'onchangeTags 2'!F361="missing", "missing", 'procTags 2'!F361="missing", "missing", 'historyTags 2'!F361="ignore", "ignore", 'onchangeTags 2'!F361="ignore", "ignore", 'procTags 2'!F361="ignore", "ignore")</f>
        <v>ignore</v>
      </c>
      <c r="G361" s="1" t="str" cm="1">
        <f t="array" aca="1" ref="G361" ca="1">_xlfn.IFS('historyTags 2'!G361="have", "have", 'onchangeTags 2'!G361="have", "have", 'procTags 2'!G361="have", "have", 'historyTags 2'!G361="extra", "extra", 'onchangeTags 2'!G361="extra", "extra", 'procTags 2'!G361="extra", "extra", 'historyTags 2'!G361="missing", "missing", 'onchangeTags 2'!G361="missing", "missing", 'procTags 2'!G361="missing", "missing", 'historyTags 2'!G361="ignore", "ignore", 'onchangeTags 2'!G361="ignore", "ignore", 'procTags 2'!G361="ignore", "ignore")</f>
        <v>ignore</v>
      </c>
      <c r="H361" s="1" t="str" cm="1">
        <f t="array" aca="1" ref="H361" ca="1">_xlfn.IFS('historyTags 2'!H361="have", "have", 'onchangeTags 2'!H361="have", "have", 'procTags 2'!H361="have", "have", 'historyTags 2'!H361="extra", "extra", 'onchangeTags 2'!H361="extra", "extra", 'procTags 2'!H361="extra", "extra", 'historyTags 2'!H361="missing", "missing", 'onchangeTags 2'!H361="missing", "missing", 'procTags 2'!H361="missing", "missing", 'historyTags 2'!H361="ignore", "ignore", 'onchangeTags 2'!H361="ignore", "ignore", 'procTags 2'!H361="ignore", "ignore")</f>
        <v>ignore</v>
      </c>
      <c r="I361" s="1" t="str" cm="1">
        <f t="array" aca="1" ref="I361" ca="1">_xlfn.IFS('historyTags 2'!I361="have", "have", 'onchangeTags 2'!I361="have", "have", 'procTags 2'!I361="have", "have", 'historyTags 2'!I361="extra", "extra", 'onchangeTags 2'!I361="extra", "extra", 'procTags 2'!I361="extra", "extra", 'historyTags 2'!I361="missing", "missing", 'onchangeTags 2'!I361="missing", "missing", 'procTags 2'!I361="missing", "missing", 'historyTags 2'!I361="ignore", "ignore", 'onchangeTags 2'!I361="ignore", "ignore", 'procTags 2'!I361="ignore", "ignore")</f>
        <v>ignore</v>
      </c>
      <c r="J361" s="1" t="str" cm="1">
        <f t="array" aca="1" ref="J361" ca="1">_xlfn.IFS('historyTags 2'!J361="have", "have", 'onchangeTags 2'!J361="have", "have", 'procTags 2'!J361="have", "have", 'historyTags 2'!J361="extra", "extra", 'onchangeTags 2'!J361="extra", "extra", 'procTags 2'!J361="extra", "extra", 'historyTags 2'!J361="missing", "missing", 'onchangeTags 2'!J361="missing", "missing", 'procTags 2'!J361="missing", "missing", 'historyTags 2'!J361="ignore", "ignore", 'onchangeTags 2'!J361="ignore", "ignore", 'procTags 2'!J361="ignore", "ignore")</f>
        <v>ignore</v>
      </c>
      <c r="K361" s="1" t="str" cm="1">
        <f t="array" aca="1" ref="K361" ca="1">_xlfn.IFS('historyTags 2'!K361="have", "have", 'onchangeTags 2'!K361="have", "have", 'procTags 2'!K361="have", "have", 'historyTags 2'!K361="extra", "extra", 'onchangeTags 2'!K361="extra", "extra", 'procTags 2'!K361="extra", "extra", 'historyTags 2'!K361="missing", "missing", 'onchangeTags 2'!K361="missing", "missing", 'procTags 2'!K361="missing", "missing", 'historyTags 2'!K361="ignore", "ignore", 'onchangeTags 2'!K361="ignore", "ignore", 'procTags 2'!K361="ignore", "ignore")</f>
        <v>ignore</v>
      </c>
      <c r="L361" s="1" t="str" cm="1">
        <f t="array" aca="1" ref="L361" ca="1">_xlfn.IFS('historyTags 2'!L361="have", "have", 'onchangeTags 2'!L361="have", "have", 'procTags 2'!L361="have", "have", 'historyTags 2'!L361="extra", "extra", 'onchangeTags 2'!L361="extra", "extra", 'procTags 2'!L361="extra", "extra", 'historyTags 2'!L361="missing", "missing", 'onchangeTags 2'!L361="missing", "missing", 'procTags 2'!L361="missing", "missing", 'historyTags 2'!L361="ignore", "ignore", 'onchangeTags 2'!L361="ignore", "ignore", 'procTags 2'!L361="ignore", "ignore")</f>
        <v>ignore</v>
      </c>
      <c r="M361" s="1" t="str" cm="1">
        <f t="array" aca="1" ref="M361" ca="1">_xlfn.IFS('historyTags 2'!M361="have", "have", 'onchangeTags 2'!M361="have", "have", 'procTags 2'!M361="have", "have", 'historyTags 2'!M361="extra", "extra", 'onchangeTags 2'!M361="extra", "extra", 'procTags 2'!M361="extra", "extra", 'historyTags 2'!M361="missing", "missing", 'onchangeTags 2'!M361="missing", "missing", 'procTags 2'!M361="missing", "missing", 'historyTags 2'!M361="ignore", "ignore", 'onchangeTags 2'!M361="ignore", "ignore", 'procTags 2'!M361="ignore", "ignore")</f>
        <v>ignore</v>
      </c>
      <c r="N361" s="1" t="str" cm="1">
        <f t="array" aca="1" ref="N361" ca="1">_xlfn.IFS('historyTags 2'!N361="have", "have", 'onchangeTags 2'!N361="have", "have", 'procTags 2'!N361="have", "have", 'historyTags 2'!N361="extra", "extra", 'onchangeTags 2'!N361="extra", "extra", 'procTags 2'!N361="extra", "extra", 'historyTags 2'!N361="missing", "missing", 'onchangeTags 2'!N361="missing", "missing", 'procTags 2'!N361="missing", "missing", 'historyTags 2'!N361="ignore", "ignore", 'onchangeTags 2'!N361="ignore", "ignore", 'procTags 2'!N361="ignore", "ignore")</f>
        <v>ignore</v>
      </c>
      <c r="O361" s="1" t="str" cm="1">
        <f t="array" aca="1" ref="O361" ca="1">_xlfn.IFS('historyTags 2'!O361="have", "have", 'onchangeTags 2'!O361="have", "have", 'procTags 2'!O361="have", "have", 'historyTags 2'!O361="extra", "extra", 'onchangeTags 2'!O361="extra", "extra", 'procTags 2'!O361="extra", "extra", 'historyTags 2'!O361="missing", "missing", 'onchangeTags 2'!O361="missing", "missing", 'procTags 2'!O361="missing", "missing", 'historyTags 2'!O361="ignore", "ignore", 'onchangeTags 2'!O361="ignore", "ignore", 'procTags 2'!O361="ignore", "ignore")</f>
        <v>ignore</v>
      </c>
      <c r="P361" s="1" t="str" cm="1">
        <f t="array" aca="1" ref="P361" ca="1">_xlfn.IFS('historyTags 2'!P361="have", "have", 'onchangeTags 2'!P361="have", "have", 'procTags 2'!P361="have", "have", 'historyTags 2'!P361="extra", "extra", 'onchangeTags 2'!P361="extra", "extra", 'procTags 2'!P361="extra", "extra", 'historyTags 2'!P361="missing", "missing", 'onchangeTags 2'!P361="missing", "missing", 'procTags 2'!P361="missing", "missing", 'historyTags 2'!P361="ignore", "ignore", 'onchangeTags 2'!P361="ignore", "ignore", 'procTags 2'!P361="ignore", "ignore")</f>
        <v>ignore</v>
      </c>
    </row>
    <row r="362" spans="1:16" x14ac:dyDescent="0.2">
      <c r="A362" s="1" t="str">
        <f ca="1">IFERROR(__xludf.DUMMYFUNCTION("""COMPUTED_VALUE"""),"tmp_sym\bit5")</f>
        <v>tmp_sym\bit5</v>
      </c>
      <c r="B362" s="1" t="str" cm="1">
        <f t="array" aca="1" ref="B362" ca="1">_xlfn.IFS('historyTags 2'!B362="have", "have", 'onchangeTags 2'!B362="have", "have", 'procTags 2'!B362="have", "have", 'historyTags 2'!B362="extra", "extra", 'onchangeTags 2'!B362="extra", "extra", 'procTags 2'!B362="extra", "extra", 'historyTags 2'!B362="missing", "missing", 'onchangeTags 2'!B362="missing", "missing", 'procTags 2'!B362="missing", "missing", 'historyTags 2'!B362="ignore", "ignore", 'onchangeTags 2'!B362="ignore", "ignore", 'procTags 2'!B362="ignore", "ignore")</f>
        <v>ignore</v>
      </c>
      <c r="C362" s="1" t="str" cm="1">
        <f t="array" aca="1" ref="C362" ca="1">_xlfn.IFS('historyTags 2'!C362="have", "have", 'onchangeTags 2'!C362="have", "have", 'procTags 2'!C362="have", "have", 'historyTags 2'!C362="extra", "extra", 'onchangeTags 2'!C362="extra", "extra", 'procTags 2'!C362="extra", "extra", 'historyTags 2'!C362="missing", "missing", 'onchangeTags 2'!C362="missing", "missing", 'procTags 2'!C362="missing", "missing", 'historyTags 2'!C362="ignore", "ignore", 'onchangeTags 2'!C362="ignore", "ignore", 'procTags 2'!C362="ignore", "ignore")</f>
        <v>ignore</v>
      </c>
      <c r="D362" s="1" t="str" cm="1">
        <f t="array" aca="1" ref="D362" ca="1">_xlfn.IFS('historyTags 2'!D362="have", "have", 'onchangeTags 2'!D362="have", "have", 'procTags 2'!D362="have", "have", 'historyTags 2'!D362="extra", "extra", 'onchangeTags 2'!D362="extra", "extra", 'procTags 2'!D362="extra", "extra", 'historyTags 2'!D362="missing", "missing", 'onchangeTags 2'!D362="missing", "missing", 'procTags 2'!D362="missing", "missing", 'historyTags 2'!D362="ignore", "ignore", 'onchangeTags 2'!D362="ignore", "ignore", 'procTags 2'!D362="ignore", "ignore")</f>
        <v>ignore</v>
      </c>
      <c r="E362" s="1" t="str" cm="1">
        <f t="array" aca="1" ref="E362" ca="1">_xlfn.IFS('historyTags 2'!E362="have", "have", 'onchangeTags 2'!E362="have", "have", 'procTags 2'!E362="have", "have", 'historyTags 2'!E362="extra", "extra", 'onchangeTags 2'!E362="extra", "extra", 'procTags 2'!E362="extra", "extra", 'historyTags 2'!E362="missing", "missing", 'onchangeTags 2'!E362="missing", "missing", 'procTags 2'!E362="missing", "missing", 'historyTags 2'!E362="ignore", "ignore", 'onchangeTags 2'!E362="ignore", "ignore", 'procTags 2'!E362="ignore", "ignore")</f>
        <v>ignore</v>
      </c>
      <c r="F362" s="1" t="str" cm="1">
        <f t="array" aca="1" ref="F362" ca="1">_xlfn.IFS('historyTags 2'!F362="have", "have", 'onchangeTags 2'!F362="have", "have", 'procTags 2'!F362="have", "have", 'historyTags 2'!F362="extra", "extra", 'onchangeTags 2'!F362="extra", "extra", 'procTags 2'!F362="extra", "extra", 'historyTags 2'!F362="missing", "missing", 'onchangeTags 2'!F362="missing", "missing", 'procTags 2'!F362="missing", "missing", 'historyTags 2'!F362="ignore", "ignore", 'onchangeTags 2'!F362="ignore", "ignore", 'procTags 2'!F362="ignore", "ignore")</f>
        <v>ignore</v>
      </c>
      <c r="G362" s="1" t="str" cm="1">
        <f t="array" aca="1" ref="G362" ca="1">_xlfn.IFS('historyTags 2'!G362="have", "have", 'onchangeTags 2'!G362="have", "have", 'procTags 2'!G362="have", "have", 'historyTags 2'!G362="extra", "extra", 'onchangeTags 2'!G362="extra", "extra", 'procTags 2'!G362="extra", "extra", 'historyTags 2'!G362="missing", "missing", 'onchangeTags 2'!G362="missing", "missing", 'procTags 2'!G362="missing", "missing", 'historyTags 2'!G362="ignore", "ignore", 'onchangeTags 2'!G362="ignore", "ignore", 'procTags 2'!G362="ignore", "ignore")</f>
        <v>ignore</v>
      </c>
      <c r="H362" s="1" t="str" cm="1">
        <f t="array" aca="1" ref="H362" ca="1">_xlfn.IFS('historyTags 2'!H362="have", "have", 'onchangeTags 2'!H362="have", "have", 'procTags 2'!H362="have", "have", 'historyTags 2'!H362="extra", "extra", 'onchangeTags 2'!H362="extra", "extra", 'procTags 2'!H362="extra", "extra", 'historyTags 2'!H362="missing", "missing", 'onchangeTags 2'!H362="missing", "missing", 'procTags 2'!H362="missing", "missing", 'historyTags 2'!H362="ignore", "ignore", 'onchangeTags 2'!H362="ignore", "ignore", 'procTags 2'!H362="ignore", "ignore")</f>
        <v>ignore</v>
      </c>
      <c r="I362" s="1" t="str" cm="1">
        <f t="array" aca="1" ref="I362" ca="1">_xlfn.IFS('historyTags 2'!I362="have", "have", 'onchangeTags 2'!I362="have", "have", 'procTags 2'!I362="have", "have", 'historyTags 2'!I362="extra", "extra", 'onchangeTags 2'!I362="extra", "extra", 'procTags 2'!I362="extra", "extra", 'historyTags 2'!I362="missing", "missing", 'onchangeTags 2'!I362="missing", "missing", 'procTags 2'!I362="missing", "missing", 'historyTags 2'!I362="ignore", "ignore", 'onchangeTags 2'!I362="ignore", "ignore", 'procTags 2'!I362="ignore", "ignore")</f>
        <v>ignore</v>
      </c>
      <c r="J362" s="1" t="str" cm="1">
        <f t="array" aca="1" ref="J362" ca="1">_xlfn.IFS('historyTags 2'!J362="have", "have", 'onchangeTags 2'!J362="have", "have", 'procTags 2'!J362="have", "have", 'historyTags 2'!J362="extra", "extra", 'onchangeTags 2'!J362="extra", "extra", 'procTags 2'!J362="extra", "extra", 'historyTags 2'!J362="missing", "missing", 'onchangeTags 2'!J362="missing", "missing", 'procTags 2'!J362="missing", "missing", 'historyTags 2'!J362="ignore", "ignore", 'onchangeTags 2'!J362="ignore", "ignore", 'procTags 2'!J362="ignore", "ignore")</f>
        <v>ignore</v>
      </c>
      <c r="K362" s="1" t="str" cm="1">
        <f t="array" aca="1" ref="K362" ca="1">_xlfn.IFS('historyTags 2'!K362="have", "have", 'onchangeTags 2'!K362="have", "have", 'procTags 2'!K362="have", "have", 'historyTags 2'!K362="extra", "extra", 'onchangeTags 2'!K362="extra", "extra", 'procTags 2'!K362="extra", "extra", 'historyTags 2'!K362="missing", "missing", 'onchangeTags 2'!K362="missing", "missing", 'procTags 2'!K362="missing", "missing", 'historyTags 2'!K362="ignore", "ignore", 'onchangeTags 2'!K362="ignore", "ignore", 'procTags 2'!K362="ignore", "ignore")</f>
        <v>ignore</v>
      </c>
      <c r="L362" s="1" t="str" cm="1">
        <f t="array" aca="1" ref="L362" ca="1">_xlfn.IFS('historyTags 2'!L362="have", "have", 'onchangeTags 2'!L362="have", "have", 'procTags 2'!L362="have", "have", 'historyTags 2'!L362="extra", "extra", 'onchangeTags 2'!L362="extra", "extra", 'procTags 2'!L362="extra", "extra", 'historyTags 2'!L362="missing", "missing", 'onchangeTags 2'!L362="missing", "missing", 'procTags 2'!L362="missing", "missing", 'historyTags 2'!L362="ignore", "ignore", 'onchangeTags 2'!L362="ignore", "ignore", 'procTags 2'!L362="ignore", "ignore")</f>
        <v>ignore</v>
      </c>
      <c r="M362" s="1" t="str" cm="1">
        <f t="array" aca="1" ref="M362" ca="1">_xlfn.IFS('historyTags 2'!M362="have", "have", 'onchangeTags 2'!M362="have", "have", 'procTags 2'!M362="have", "have", 'historyTags 2'!M362="extra", "extra", 'onchangeTags 2'!M362="extra", "extra", 'procTags 2'!M362="extra", "extra", 'historyTags 2'!M362="missing", "missing", 'onchangeTags 2'!M362="missing", "missing", 'procTags 2'!M362="missing", "missing", 'historyTags 2'!M362="ignore", "ignore", 'onchangeTags 2'!M362="ignore", "ignore", 'procTags 2'!M362="ignore", "ignore")</f>
        <v>ignore</v>
      </c>
      <c r="N362" s="1" t="str" cm="1">
        <f t="array" aca="1" ref="N362" ca="1">_xlfn.IFS('historyTags 2'!N362="have", "have", 'onchangeTags 2'!N362="have", "have", 'procTags 2'!N362="have", "have", 'historyTags 2'!N362="extra", "extra", 'onchangeTags 2'!N362="extra", "extra", 'procTags 2'!N362="extra", "extra", 'historyTags 2'!N362="missing", "missing", 'onchangeTags 2'!N362="missing", "missing", 'procTags 2'!N362="missing", "missing", 'historyTags 2'!N362="ignore", "ignore", 'onchangeTags 2'!N362="ignore", "ignore", 'procTags 2'!N362="ignore", "ignore")</f>
        <v>ignore</v>
      </c>
      <c r="O362" s="1" t="str" cm="1">
        <f t="array" aca="1" ref="O362" ca="1">_xlfn.IFS('historyTags 2'!O362="have", "have", 'onchangeTags 2'!O362="have", "have", 'procTags 2'!O362="have", "have", 'historyTags 2'!O362="extra", "extra", 'onchangeTags 2'!O362="extra", "extra", 'procTags 2'!O362="extra", "extra", 'historyTags 2'!O362="missing", "missing", 'onchangeTags 2'!O362="missing", "missing", 'procTags 2'!O362="missing", "missing", 'historyTags 2'!O362="ignore", "ignore", 'onchangeTags 2'!O362="ignore", "ignore", 'procTags 2'!O362="ignore", "ignore")</f>
        <v>ignore</v>
      </c>
      <c r="P362" s="1" t="str" cm="1">
        <f t="array" aca="1" ref="P362" ca="1">_xlfn.IFS('historyTags 2'!P362="have", "have", 'onchangeTags 2'!P362="have", "have", 'procTags 2'!P362="have", "have", 'historyTags 2'!P362="extra", "extra", 'onchangeTags 2'!P362="extra", "extra", 'procTags 2'!P362="extra", "extra", 'historyTags 2'!P362="missing", "missing", 'onchangeTags 2'!P362="missing", "missing", 'procTags 2'!P362="missing", "missing", 'historyTags 2'!P362="ignore", "ignore", 'onchangeTags 2'!P362="ignore", "ignore", 'procTags 2'!P362="ignore", "ignore")</f>
        <v>ignore</v>
      </c>
    </row>
    <row r="363" spans="1:16" x14ac:dyDescent="0.2">
      <c r="A363" s="1" t="str">
        <f ca="1">IFERROR(__xludf.DUMMYFUNCTION("""COMPUTED_VALUE"""),"tmp_sym\bit6")</f>
        <v>tmp_sym\bit6</v>
      </c>
      <c r="B363" s="1" t="str" cm="1">
        <f t="array" aca="1" ref="B363" ca="1">_xlfn.IFS('historyTags 2'!B363="have", "have", 'onchangeTags 2'!B363="have", "have", 'procTags 2'!B363="have", "have", 'historyTags 2'!B363="extra", "extra", 'onchangeTags 2'!B363="extra", "extra", 'procTags 2'!B363="extra", "extra", 'historyTags 2'!B363="missing", "missing", 'onchangeTags 2'!B363="missing", "missing", 'procTags 2'!B363="missing", "missing", 'historyTags 2'!B363="ignore", "ignore", 'onchangeTags 2'!B363="ignore", "ignore", 'procTags 2'!B363="ignore", "ignore")</f>
        <v>ignore</v>
      </c>
      <c r="C363" s="1" t="str" cm="1">
        <f t="array" aca="1" ref="C363" ca="1">_xlfn.IFS('historyTags 2'!C363="have", "have", 'onchangeTags 2'!C363="have", "have", 'procTags 2'!C363="have", "have", 'historyTags 2'!C363="extra", "extra", 'onchangeTags 2'!C363="extra", "extra", 'procTags 2'!C363="extra", "extra", 'historyTags 2'!C363="missing", "missing", 'onchangeTags 2'!C363="missing", "missing", 'procTags 2'!C363="missing", "missing", 'historyTags 2'!C363="ignore", "ignore", 'onchangeTags 2'!C363="ignore", "ignore", 'procTags 2'!C363="ignore", "ignore")</f>
        <v>ignore</v>
      </c>
      <c r="D363" s="1" t="str" cm="1">
        <f t="array" aca="1" ref="D363" ca="1">_xlfn.IFS('historyTags 2'!D363="have", "have", 'onchangeTags 2'!D363="have", "have", 'procTags 2'!D363="have", "have", 'historyTags 2'!D363="extra", "extra", 'onchangeTags 2'!D363="extra", "extra", 'procTags 2'!D363="extra", "extra", 'historyTags 2'!D363="missing", "missing", 'onchangeTags 2'!D363="missing", "missing", 'procTags 2'!D363="missing", "missing", 'historyTags 2'!D363="ignore", "ignore", 'onchangeTags 2'!D363="ignore", "ignore", 'procTags 2'!D363="ignore", "ignore")</f>
        <v>ignore</v>
      </c>
      <c r="E363" s="1" t="str" cm="1">
        <f t="array" aca="1" ref="E363" ca="1">_xlfn.IFS('historyTags 2'!E363="have", "have", 'onchangeTags 2'!E363="have", "have", 'procTags 2'!E363="have", "have", 'historyTags 2'!E363="extra", "extra", 'onchangeTags 2'!E363="extra", "extra", 'procTags 2'!E363="extra", "extra", 'historyTags 2'!E363="missing", "missing", 'onchangeTags 2'!E363="missing", "missing", 'procTags 2'!E363="missing", "missing", 'historyTags 2'!E363="ignore", "ignore", 'onchangeTags 2'!E363="ignore", "ignore", 'procTags 2'!E363="ignore", "ignore")</f>
        <v>ignore</v>
      </c>
      <c r="F363" s="1" t="str" cm="1">
        <f t="array" aca="1" ref="F363" ca="1">_xlfn.IFS('historyTags 2'!F363="have", "have", 'onchangeTags 2'!F363="have", "have", 'procTags 2'!F363="have", "have", 'historyTags 2'!F363="extra", "extra", 'onchangeTags 2'!F363="extra", "extra", 'procTags 2'!F363="extra", "extra", 'historyTags 2'!F363="missing", "missing", 'onchangeTags 2'!F363="missing", "missing", 'procTags 2'!F363="missing", "missing", 'historyTags 2'!F363="ignore", "ignore", 'onchangeTags 2'!F363="ignore", "ignore", 'procTags 2'!F363="ignore", "ignore")</f>
        <v>ignore</v>
      </c>
      <c r="G363" s="1" t="str" cm="1">
        <f t="array" aca="1" ref="G363" ca="1">_xlfn.IFS('historyTags 2'!G363="have", "have", 'onchangeTags 2'!G363="have", "have", 'procTags 2'!G363="have", "have", 'historyTags 2'!G363="extra", "extra", 'onchangeTags 2'!G363="extra", "extra", 'procTags 2'!G363="extra", "extra", 'historyTags 2'!G363="missing", "missing", 'onchangeTags 2'!G363="missing", "missing", 'procTags 2'!G363="missing", "missing", 'historyTags 2'!G363="ignore", "ignore", 'onchangeTags 2'!G363="ignore", "ignore", 'procTags 2'!G363="ignore", "ignore")</f>
        <v>ignore</v>
      </c>
      <c r="H363" s="1" t="str" cm="1">
        <f t="array" aca="1" ref="H363" ca="1">_xlfn.IFS('historyTags 2'!H363="have", "have", 'onchangeTags 2'!H363="have", "have", 'procTags 2'!H363="have", "have", 'historyTags 2'!H363="extra", "extra", 'onchangeTags 2'!H363="extra", "extra", 'procTags 2'!H363="extra", "extra", 'historyTags 2'!H363="missing", "missing", 'onchangeTags 2'!H363="missing", "missing", 'procTags 2'!H363="missing", "missing", 'historyTags 2'!H363="ignore", "ignore", 'onchangeTags 2'!H363="ignore", "ignore", 'procTags 2'!H363="ignore", "ignore")</f>
        <v>ignore</v>
      </c>
      <c r="I363" s="1" t="str" cm="1">
        <f t="array" aca="1" ref="I363" ca="1">_xlfn.IFS('historyTags 2'!I363="have", "have", 'onchangeTags 2'!I363="have", "have", 'procTags 2'!I363="have", "have", 'historyTags 2'!I363="extra", "extra", 'onchangeTags 2'!I363="extra", "extra", 'procTags 2'!I363="extra", "extra", 'historyTags 2'!I363="missing", "missing", 'onchangeTags 2'!I363="missing", "missing", 'procTags 2'!I363="missing", "missing", 'historyTags 2'!I363="ignore", "ignore", 'onchangeTags 2'!I363="ignore", "ignore", 'procTags 2'!I363="ignore", "ignore")</f>
        <v>ignore</v>
      </c>
      <c r="J363" s="1" t="str" cm="1">
        <f t="array" aca="1" ref="J363" ca="1">_xlfn.IFS('historyTags 2'!J363="have", "have", 'onchangeTags 2'!J363="have", "have", 'procTags 2'!J363="have", "have", 'historyTags 2'!J363="extra", "extra", 'onchangeTags 2'!J363="extra", "extra", 'procTags 2'!J363="extra", "extra", 'historyTags 2'!J363="missing", "missing", 'onchangeTags 2'!J363="missing", "missing", 'procTags 2'!J363="missing", "missing", 'historyTags 2'!J363="ignore", "ignore", 'onchangeTags 2'!J363="ignore", "ignore", 'procTags 2'!J363="ignore", "ignore")</f>
        <v>ignore</v>
      </c>
      <c r="K363" s="1" t="str" cm="1">
        <f t="array" aca="1" ref="K363" ca="1">_xlfn.IFS('historyTags 2'!K363="have", "have", 'onchangeTags 2'!K363="have", "have", 'procTags 2'!K363="have", "have", 'historyTags 2'!K363="extra", "extra", 'onchangeTags 2'!K363="extra", "extra", 'procTags 2'!K363="extra", "extra", 'historyTags 2'!K363="missing", "missing", 'onchangeTags 2'!K363="missing", "missing", 'procTags 2'!K363="missing", "missing", 'historyTags 2'!K363="ignore", "ignore", 'onchangeTags 2'!K363="ignore", "ignore", 'procTags 2'!K363="ignore", "ignore")</f>
        <v>ignore</v>
      </c>
      <c r="L363" s="1" t="str" cm="1">
        <f t="array" aca="1" ref="L363" ca="1">_xlfn.IFS('historyTags 2'!L363="have", "have", 'onchangeTags 2'!L363="have", "have", 'procTags 2'!L363="have", "have", 'historyTags 2'!L363="extra", "extra", 'onchangeTags 2'!L363="extra", "extra", 'procTags 2'!L363="extra", "extra", 'historyTags 2'!L363="missing", "missing", 'onchangeTags 2'!L363="missing", "missing", 'procTags 2'!L363="missing", "missing", 'historyTags 2'!L363="ignore", "ignore", 'onchangeTags 2'!L363="ignore", "ignore", 'procTags 2'!L363="ignore", "ignore")</f>
        <v>ignore</v>
      </c>
      <c r="M363" s="1" t="str" cm="1">
        <f t="array" aca="1" ref="M363" ca="1">_xlfn.IFS('historyTags 2'!M363="have", "have", 'onchangeTags 2'!M363="have", "have", 'procTags 2'!M363="have", "have", 'historyTags 2'!M363="extra", "extra", 'onchangeTags 2'!M363="extra", "extra", 'procTags 2'!M363="extra", "extra", 'historyTags 2'!M363="missing", "missing", 'onchangeTags 2'!M363="missing", "missing", 'procTags 2'!M363="missing", "missing", 'historyTags 2'!M363="ignore", "ignore", 'onchangeTags 2'!M363="ignore", "ignore", 'procTags 2'!M363="ignore", "ignore")</f>
        <v>ignore</v>
      </c>
      <c r="N363" s="1" t="str" cm="1">
        <f t="array" aca="1" ref="N363" ca="1">_xlfn.IFS('historyTags 2'!N363="have", "have", 'onchangeTags 2'!N363="have", "have", 'procTags 2'!N363="have", "have", 'historyTags 2'!N363="extra", "extra", 'onchangeTags 2'!N363="extra", "extra", 'procTags 2'!N363="extra", "extra", 'historyTags 2'!N363="missing", "missing", 'onchangeTags 2'!N363="missing", "missing", 'procTags 2'!N363="missing", "missing", 'historyTags 2'!N363="ignore", "ignore", 'onchangeTags 2'!N363="ignore", "ignore", 'procTags 2'!N363="ignore", "ignore")</f>
        <v>ignore</v>
      </c>
      <c r="O363" s="1" t="str" cm="1">
        <f t="array" aca="1" ref="O363" ca="1">_xlfn.IFS('historyTags 2'!O363="have", "have", 'onchangeTags 2'!O363="have", "have", 'procTags 2'!O363="have", "have", 'historyTags 2'!O363="extra", "extra", 'onchangeTags 2'!O363="extra", "extra", 'procTags 2'!O363="extra", "extra", 'historyTags 2'!O363="missing", "missing", 'onchangeTags 2'!O363="missing", "missing", 'procTags 2'!O363="missing", "missing", 'historyTags 2'!O363="ignore", "ignore", 'onchangeTags 2'!O363="ignore", "ignore", 'procTags 2'!O363="ignore", "ignore")</f>
        <v>ignore</v>
      </c>
      <c r="P363" s="1" t="str" cm="1">
        <f t="array" aca="1" ref="P363" ca="1">_xlfn.IFS('historyTags 2'!P363="have", "have", 'onchangeTags 2'!P363="have", "have", 'procTags 2'!P363="have", "have", 'historyTags 2'!P363="extra", "extra", 'onchangeTags 2'!P363="extra", "extra", 'procTags 2'!P363="extra", "extra", 'historyTags 2'!P363="missing", "missing", 'onchangeTags 2'!P363="missing", "missing", 'procTags 2'!P363="missing", "missing", 'historyTags 2'!P363="ignore", "ignore", 'onchangeTags 2'!P363="ignore", "ignore", 'procTags 2'!P363="ignore", "ignore")</f>
        <v>ignore</v>
      </c>
    </row>
    <row r="364" spans="1:16" x14ac:dyDescent="0.2">
      <c r="A364" s="1" t="str">
        <f ca="1">IFERROR(__xludf.DUMMYFUNCTION("""COMPUTED_VALUE"""),"tmp_sym\bit7")</f>
        <v>tmp_sym\bit7</v>
      </c>
      <c r="B364" s="1" t="str" cm="1">
        <f t="array" aca="1" ref="B364" ca="1">_xlfn.IFS('historyTags 2'!B364="have", "have", 'onchangeTags 2'!B364="have", "have", 'procTags 2'!B364="have", "have", 'historyTags 2'!B364="extra", "extra", 'onchangeTags 2'!B364="extra", "extra", 'procTags 2'!B364="extra", "extra", 'historyTags 2'!B364="missing", "missing", 'onchangeTags 2'!B364="missing", "missing", 'procTags 2'!B364="missing", "missing", 'historyTags 2'!B364="ignore", "ignore", 'onchangeTags 2'!B364="ignore", "ignore", 'procTags 2'!B364="ignore", "ignore")</f>
        <v>ignore</v>
      </c>
      <c r="C364" s="1" t="str" cm="1">
        <f t="array" aca="1" ref="C364" ca="1">_xlfn.IFS('historyTags 2'!C364="have", "have", 'onchangeTags 2'!C364="have", "have", 'procTags 2'!C364="have", "have", 'historyTags 2'!C364="extra", "extra", 'onchangeTags 2'!C364="extra", "extra", 'procTags 2'!C364="extra", "extra", 'historyTags 2'!C364="missing", "missing", 'onchangeTags 2'!C364="missing", "missing", 'procTags 2'!C364="missing", "missing", 'historyTags 2'!C364="ignore", "ignore", 'onchangeTags 2'!C364="ignore", "ignore", 'procTags 2'!C364="ignore", "ignore")</f>
        <v>ignore</v>
      </c>
      <c r="D364" s="1" t="str" cm="1">
        <f t="array" aca="1" ref="D364" ca="1">_xlfn.IFS('historyTags 2'!D364="have", "have", 'onchangeTags 2'!D364="have", "have", 'procTags 2'!D364="have", "have", 'historyTags 2'!D364="extra", "extra", 'onchangeTags 2'!D364="extra", "extra", 'procTags 2'!D364="extra", "extra", 'historyTags 2'!D364="missing", "missing", 'onchangeTags 2'!D364="missing", "missing", 'procTags 2'!D364="missing", "missing", 'historyTags 2'!D364="ignore", "ignore", 'onchangeTags 2'!D364="ignore", "ignore", 'procTags 2'!D364="ignore", "ignore")</f>
        <v>ignore</v>
      </c>
      <c r="E364" s="1" t="str" cm="1">
        <f t="array" aca="1" ref="E364" ca="1">_xlfn.IFS('historyTags 2'!E364="have", "have", 'onchangeTags 2'!E364="have", "have", 'procTags 2'!E364="have", "have", 'historyTags 2'!E364="extra", "extra", 'onchangeTags 2'!E364="extra", "extra", 'procTags 2'!E364="extra", "extra", 'historyTags 2'!E364="missing", "missing", 'onchangeTags 2'!E364="missing", "missing", 'procTags 2'!E364="missing", "missing", 'historyTags 2'!E364="ignore", "ignore", 'onchangeTags 2'!E364="ignore", "ignore", 'procTags 2'!E364="ignore", "ignore")</f>
        <v>ignore</v>
      </c>
      <c r="F364" s="1" t="str" cm="1">
        <f t="array" aca="1" ref="F364" ca="1">_xlfn.IFS('historyTags 2'!F364="have", "have", 'onchangeTags 2'!F364="have", "have", 'procTags 2'!F364="have", "have", 'historyTags 2'!F364="extra", "extra", 'onchangeTags 2'!F364="extra", "extra", 'procTags 2'!F364="extra", "extra", 'historyTags 2'!F364="missing", "missing", 'onchangeTags 2'!F364="missing", "missing", 'procTags 2'!F364="missing", "missing", 'historyTags 2'!F364="ignore", "ignore", 'onchangeTags 2'!F364="ignore", "ignore", 'procTags 2'!F364="ignore", "ignore")</f>
        <v>ignore</v>
      </c>
      <c r="G364" s="1" t="str" cm="1">
        <f t="array" aca="1" ref="G364" ca="1">_xlfn.IFS('historyTags 2'!G364="have", "have", 'onchangeTags 2'!G364="have", "have", 'procTags 2'!G364="have", "have", 'historyTags 2'!G364="extra", "extra", 'onchangeTags 2'!G364="extra", "extra", 'procTags 2'!G364="extra", "extra", 'historyTags 2'!G364="missing", "missing", 'onchangeTags 2'!G364="missing", "missing", 'procTags 2'!G364="missing", "missing", 'historyTags 2'!G364="ignore", "ignore", 'onchangeTags 2'!G364="ignore", "ignore", 'procTags 2'!G364="ignore", "ignore")</f>
        <v>ignore</v>
      </c>
      <c r="H364" s="1" t="str" cm="1">
        <f t="array" aca="1" ref="H364" ca="1">_xlfn.IFS('historyTags 2'!H364="have", "have", 'onchangeTags 2'!H364="have", "have", 'procTags 2'!H364="have", "have", 'historyTags 2'!H364="extra", "extra", 'onchangeTags 2'!H364="extra", "extra", 'procTags 2'!H364="extra", "extra", 'historyTags 2'!H364="missing", "missing", 'onchangeTags 2'!H364="missing", "missing", 'procTags 2'!H364="missing", "missing", 'historyTags 2'!H364="ignore", "ignore", 'onchangeTags 2'!H364="ignore", "ignore", 'procTags 2'!H364="ignore", "ignore")</f>
        <v>ignore</v>
      </c>
      <c r="I364" s="1" t="str" cm="1">
        <f t="array" aca="1" ref="I364" ca="1">_xlfn.IFS('historyTags 2'!I364="have", "have", 'onchangeTags 2'!I364="have", "have", 'procTags 2'!I364="have", "have", 'historyTags 2'!I364="extra", "extra", 'onchangeTags 2'!I364="extra", "extra", 'procTags 2'!I364="extra", "extra", 'historyTags 2'!I364="missing", "missing", 'onchangeTags 2'!I364="missing", "missing", 'procTags 2'!I364="missing", "missing", 'historyTags 2'!I364="ignore", "ignore", 'onchangeTags 2'!I364="ignore", "ignore", 'procTags 2'!I364="ignore", "ignore")</f>
        <v>ignore</v>
      </c>
      <c r="J364" s="1" t="str" cm="1">
        <f t="array" aca="1" ref="J364" ca="1">_xlfn.IFS('historyTags 2'!J364="have", "have", 'onchangeTags 2'!J364="have", "have", 'procTags 2'!J364="have", "have", 'historyTags 2'!J364="extra", "extra", 'onchangeTags 2'!J364="extra", "extra", 'procTags 2'!J364="extra", "extra", 'historyTags 2'!J364="missing", "missing", 'onchangeTags 2'!J364="missing", "missing", 'procTags 2'!J364="missing", "missing", 'historyTags 2'!J364="ignore", "ignore", 'onchangeTags 2'!J364="ignore", "ignore", 'procTags 2'!J364="ignore", "ignore")</f>
        <v>ignore</v>
      </c>
      <c r="K364" s="1" t="str" cm="1">
        <f t="array" aca="1" ref="K364" ca="1">_xlfn.IFS('historyTags 2'!K364="have", "have", 'onchangeTags 2'!K364="have", "have", 'procTags 2'!K364="have", "have", 'historyTags 2'!K364="extra", "extra", 'onchangeTags 2'!K364="extra", "extra", 'procTags 2'!K364="extra", "extra", 'historyTags 2'!K364="missing", "missing", 'onchangeTags 2'!K364="missing", "missing", 'procTags 2'!K364="missing", "missing", 'historyTags 2'!K364="ignore", "ignore", 'onchangeTags 2'!K364="ignore", "ignore", 'procTags 2'!K364="ignore", "ignore")</f>
        <v>ignore</v>
      </c>
      <c r="L364" s="1" t="str" cm="1">
        <f t="array" aca="1" ref="L364" ca="1">_xlfn.IFS('historyTags 2'!L364="have", "have", 'onchangeTags 2'!L364="have", "have", 'procTags 2'!L364="have", "have", 'historyTags 2'!L364="extra", "extra", 'onchangeTags 2'!L364="extra", "extra", 'procTags 2'!L364="extra", "extra", 'historyTags 2'!L364="missing", "missing", 'onchangeTags 2'!L364="missing", "missing", 'procTags 2'!L364="missing", "missing", 'historyTags 2'!L364="ignore", "ignore", 'onchangeTags 2'!L364="ignore", "ignore", 'procTags 2'!L364="ignore", "ignore")</f>
        <v>ignore</v>
      </c>
      <c r="M364" s="1" t="str" cm="1">
        <f t="array" aca="1" ref="M364" ca="1">_xlfn.IFS('historyTags 2'!M364="have", "have", 'onchangeTags 2'!M364="have", "have", 'procTags 2'!M364="have", "have", 'historyTags 2'!M364="extra", "extra", 'onchangeTags 2'!M364="extra", "extra", 'procTags 2'!M364="extra", "extra", 'historyTags 2'!M364="missing", "missing", 'onchangeTags 2'!M364="missing", "missing", 'procTags 2'!M364="missing", "missing", 'historyTags 2'!M364="ignore", "ignore", 'onchangeTags 2'!M364="ignore", "ignore", 'procTags 2'!M364="ignore", "ignore")</f>
        <v>ignore</v>
      </c>
      <c r="N364" s="1" t="str" cm="1">
        <f t="array" aca="1" ref="N364" ca="1">_xlfn.IFS('historyTags 2'!N364="have", "have", 'onchangeTags 2'!N364="have", "have", 'procTags 2'!N364="have", "have", 'historyTags 2'!N364="extra", "extra", 'onchangeTags 2'!N364="extra", "extra", 'procTags 2'!N364="extra", "extra", 'historyTags 2'!N364="missing", "missing", 'onchangeTags 2'!N364="missing", "missing", 'procTags 2'!N364="missing", "missing", 'historyTags 2'!N364="ignore", "ignore", 'onchangeTags 2'!N364="ignore", "ignore", 'procTags 2'!N364="ignore", "ignore")</f>
        <v>ignore</v>
      </c>
      <c r="O364" s="1" t="str" cm="1">
        <f t="array" aca="1" ref="O364" ca="1">_xlfn.IFS('historyTags 2'!O364="have", "have", 'onchangeTags 2'!O364="have", "have", 'procTags 2'!O364="have", "have", 'historyTags 2'!O364="extra", "extra", 'onchangeTags 2'!O364="extra", "extra", 'procTags 2'!O364="extra", "extra", 'historyTags 2'!O364="missing", "missing", 'onchangeTags 2'!O364="missing", "missing", 'procTags 2'!O364="missing", "missing", 'historyTags 2'!O364="ignore", "ignore", 'onchangeTags 2'!O364="ignore", "ignore", 'procTags 2'!O364="ignore", "ignore")</f>
        <v>ignore</v>
      </c>
      <c r="P364" s="1" t="str" cm="1">
        <f t="array" aca="1" ref="P364" ca="1">_xlfn.IFS('historyTags 2'!P364="have", "have", 'onchangeTags 2'!P364="have", "have", 'procTags 2'!P364="have", "have", 'historyTags 2'!P364="extra", "extra", 'onchangeTags 2'!P364="extra", "extra", 'procTags 2'!P364="extra", "extra", 'historyTags 2'!P364="missing", "missing", 'onchangeTags 2'!P364="missing", "missing", 'procTags 2'!P364="missing", "missing", 'historyTags 2'!P364="ignore", "ignore", 'onchangeTags 2'!P364="ignore", "ignore", 'procTags 2'!P364="ignore", "ignore")</f>
        <v>ignore</v>
      </c>
    </row>
    <row r="365" spans="1:16" x14ac:dyDescent="0.2">
      <c r="A365" s="1" t="str">
        <f ca="1">IFERROR(__xludf.DUMMYFUNCTION("""COMPUTED_VALUE"""),"tmp_sym\bit8")</f>
        <v>tmp_sym\bit8</v>
      </c>
      <c r="B365" s="1" t="str" cm="1">
        <f t="array" aca="1" ref="B365" ca="1">_xlfn.IFS('historyTags 2'!B365="have", "have", 'onchangeTags 2'!B365="have", "have", 'procTags 2'!B365="have", "have", 'historyTags 2'!B365="extra", "extra", 'onchangeTags 2'!B365="extra", "extra", 'procTags 2'!B365="extra", "extra", 'historyTags 2'!B365="missing", "missing", 'onchangeTags 2'!B365="missing", "missing", 'procTags 2'!B365="missing", "missing", 'historyTags 2'!B365="ignore", "ignore", 'onchangeTags 2'!B365="ignore", "ignore", 'procTags 2'!B365="ignore", "ignore")</f>
        <v>ignore</v>
      </c>
      <c r="C365" s="1" t="str" cm="1">
        <f t="array" aca="1" ref="C365" ca="1">_xlfn.IFS('historyTags 2'!C365="have", "have", 'onchangeTags 2'!C365="have", "have", 'procTags 2'!C365="have", "have", 'historyTags 2'!C365="extra", "extra", 'onchangeTags 2'!C365="extra", "extra", 'procTags 2'!C365="extra", "extra", 'historyTags 2'!C365="missing", "missing", 'onchangeTags 2'!C365="missing", "missing", 'procTags 2'!C365="missing", "missing", 'historyTags 2'!C365="ignore", "ignore", 'onchangeTags 2'!C365="ignore", "ignore", 'procTags 2'!C365="ignore", "ignore")</f>
        <v>ignore</v>
      </c>
      <c r="D365" s="1" t="str" cm="1">
        <f t="array" aca="1" ref="D365" ca="1">_xlfn.IFS('historyTags 2'!D365="have", "have", 'onchangeTags 2'!D365="have", "have", 'procTags 2'!D365="have", "have", 'historyTags 2'!D365="extra", "extra", 'onchangeTags 2'!D365="extra", "extra", 'procTags 2'!D365="extra", "extra", 'historyTags 2'!D365="missing", "missing", 'onchangeTags 2'!D365="missing", "missing", 'procTags 2'!D365="missing", "missing", 'historyTags 2'!D365="ignore", "ignore", 'onchangeTags 2'!D365="ignore", "ignore", 'procTags 2'!D365="ignore", "ignore")</f>
        <v>ignore</v>
      </c>
      <c r="E365" s="1" t="str" cm="1">
        <f t="array" aca="1" ref="E365" ca="1">_xlfn.IFS('historyTags 2'!E365="have", "have", 'onchangeTags 2'!E365="have", "have", 'procTags 2'!E365="have", "have", 'historyTags 2'!E365="extra", "extra", 'onchangeTags 2'!E365="extra", "extra", 'procTags 2'!E365="extra", "extra", 'historyTags 2'!E365="missing", "missing", 'onchangeTags 2'!E365="missing", "missing", 'procTags 2'!E365="missing", "missing", 'historyTags 2'!E365="ignore", "ignore", 'onchangeTags 2'!E365="ignore", "ignore", 'procTags 2'!E365="ignore", "ignore")</f>
        <v>ignore</v>
      </c>
      <c r="F365" s="1" t="str" cm="1">
        <f t="array" aca="1" ref="F365" ca="1">_xlfn.IFS('historyTags 2'!F365="have", "have", 'onchangeTags 2'!F365="have", "have", 'procTags 2'!F365="have", "have", 'historyTags 2'!F365="extra", "extra", 'onchangeTags 2'!F365="extra", "extra", 'procTags 2'!F365="extra", "extra", 'historyTags 2'!F365="missing", "missing", 'onchangeTags 2'!F365="missing", "missing", 'procTags 2'!F365="missing", "missing", 'historyTags 2'!F365="ignore", "ignore", 'onchangeTags 2'!F365="ignore", "ignore", 'procTags 2'!F365="ignore", "ignore")</f>
        <v>ignore</v>
      </c>
      <c r="G365" s="1" t="str" cm="1">
        <f t="array" aca="1" ref="G365" ca="1">_xlfn.IFS('historyTags 2'!G365="have", "have", 'onchangeTags 2'!G365="have", "have", 'procTags 2'!G365="have", "have", 'historyTags 2'!G365="extra", "extra", 'onchangeTags 2'!G365="extra", "extra", 'procTags 2'!G365="extra", "extra", 'historyTags 2'!G365="missing", "missing", 'onchangeTags 2'!G365="missing", "missing", 'procTags 2'!G365="missing", "missing", 'historyTags 2'!G365="ignore", "ignore", 'onchangeTags 2'!G365="ignore", "ignore", 'procTags 2'!G365="ignore", "ignore")</f>
        <v>ignore</v>
      </c>
      <c r="H365" s="1" t="str" cm="1">
        <f t="array" aca="1" ref="H365" ca="1">_xlfn.IFS('historyTags 2'!H365="have", "have", 'onchangeTags 2'!H365="have", "have", 'procTags 2'!H365="have", "have", 'historyTags 2'!H365="extra", "extra", 'onchangeTags 2'!H365="extra", "extra", 'procTags 2'!H365="extra", "extra", 'historyTags 2'!H365="missing", "missing", 'onchangeTags 2'!H365="missing", "missing", 'procTags 2'!H365="missing", "missing", 'historyTags 2'!H365="ignore", "ignore", 'onchangeTags 2'!H365="ignore", "ignore", 'procTags 2'!H365="ignore", "ignore")</f>
        <v>ignore</v>
      </c>
      <c r="I365" s="1" t="str" cm="1">
        <f t="array" aca="1" ref="I365" ca="1">_xlfn.IFS('historyTags 2'!I365="have", "have", 'onchangeTags 2'!I365="have", "have", 'procTags 2'!I365="have", "have", 'historyTags 2'!I365="extra", "extra", 'onchangeTags 2'!I365="extra", "extra", 'procTags 2'!I365="extra", "extra", 'historyTags 2'!I365="missing", "missing", 'onchangeTags 2'!I365="missing", "missing", 'procTags 2'!I365="missing", "missing", 'historyTags 2'!I365="ignore", "ignore", 'onchangeTags 2'!I365="ignore", "ignore", 'procTags 2'!I365="ignore", "ignore")</f>
        <v>ignore</v>
      </c>
      <c r="J365" s="1" t="str" cm="1">
        <f t="array" aca="1" ref="J365" ca="1">_xlfn.IFS('historyTags 2'!J365="have", "have", 'onchangeTags 2'!J365="have", "have", 'procTags 2'!J365="have", "have", 'historyTags 2'!J365="extra", "extra", 'onchangeTags 2'!J365="extra", "extra", 'procTags 2'!J365="extra", "extra", 'historyTags 2'!J365="missing", "missing", 'onchangeTags 2'!J365="missing", "missing", 'procTags 2'!J365="missing", "missing", 'historyTags 2'!J365="ignore", "ignore", 'onchangeTags 2'!J365="ignore", "ignore", 'procTags 2'!J365="ignore", "ignore")</f>
        <v>ignore</v>
      </c>
      <c r="K365" s="1" t="str" cm="1">
        <f t="array" aca="1" ref="K365" ca="1">_xlfn.IFS('historyTags 2'!K365="have", "have", 'onchangeTags 2'!K365="have", "have", 'procTags 2'!K365="have", "have", 'historyTags 2'!K365="extra", "extra", 'onchangeTags 2'!K365="extra", "extra", 'procTags 2'!K365="extra", "extra", 'historyTags 2'!K365="missing", "missing", 'onchangeTags 2'!K365="missing", "missing", 'procTags 2'!K365="missing", "missing", 'historyTags 2'!K365="ignore", "ignore", 'onchangeTags 2'!K365="ignore", "ignore", 'procTags 2'!K365="ignore", "ignore")</f>
        <v>ignore</v>
      </c>
      <c r="L365" s="1" t="str" cm="1">
        <f t="array" aca="1" ref="L365" ca="1">_xlfn.IFS('historyTags 2'!L365="have", "have", 'onchangeTags 2'!L365="have", "have", 'procTags 2'!L365="have", "have", 'historyTags 2'!L365="extra", "extra", 'onchangeTags 2'!L365="extra", "extra", 'procTags 2'!L365="extra", "extra", 'historyTags 2'!L365="missing", "missing", 'onchangeTags 2'!L365="missing", "missing", 'procTags 2'!L365="missing", "missing", 'historyTags 2'!L365="ignore", "ignore", 'onchangeTags 2'!L365="ignore", "ignore", 'procTags 2'!L365="ignore", "ignore")</f>
        <v>ignore</v>
      </c>
      <c r="M365" s="1" t="str" cm="1">
        <f t="array" aca="1" ref="M365" ca="1">_xlfn.IFS('historyTags 2'!M365="have", "have", 'onchangeTags 2'!M365="have", "have", 'procTags 2'!M365="have", "have", 'historyTags 2'!M365="extra", "extra", 'onchangeTags 2'!M365="extra", "extra", 'procTags 2'!M365="extra", "extra", 'historyTags 2'!M365="missing", "missing", 'onchangeTags 2'!M365="missing", "missing", 'procTags 2'!M365="missing", "missing", 'historyTags 2'!M365="ignore", "ignore", 'onchangeTags 2'!M365="ignore", "ignore", 'procTags 2'!M365="ignore", "ignore")</f>
        <v>ignore</v>
      </c>
      <c r="N365" s="1" t="str" cm="1">
        <f t="array" aca="1" ref="N365" ca="1">_xlfn.IFS('historyTags 2'!N365="have", "have", 'onchangeTags 2'!N365="have", "have", 'procTags 2'!N365="have", "have", 'historyTags 2'!N365="extra", "extra", 'onchangeTags 2'!N365="extra", "extra", 'procTags 2'!N365="extra", "extra", 'historyTags 2'!N365="missing", "missing", 'onchangeTags 2'!N365="missing", "missing", 'procTags 2'!N365="missing", "missing", 'historyTags 2'!N365="ignore", "ignore", 'onchangeTags 2'!N365="ignore", "ignore", 'procTags 2'!N365="ignore", "ignore")</f>
        <v>ignore</v>
      </c>
      <c r="O365" s="1" t="str" cm="1">
        <f t="array" aca="1" ref="O365" ca="1">_xlfn.IFS('historyTags 2'!O365="have", "have", 'onchangeTags 2'!O365="have", "have", 'procTags 2'!O365="have", "have", 'historyTags 2'!O365="extra", "extra", 'onchangeTags 2'!O365="extra", "extra", 'procTags 2'!O365="extra", "extra", 'historyTags 2'!O365="missing", "missing", 'onchangeTags 2'!O365="missing", "missing", 'procTags 2'!O365="missing", "missing", 'historyTags 2'!O365="ignore", "ignore", 'onchangeTags 2'!O365="ignore", "ignore", 'procTags 2'!O365="ignore", "ignore")</f>
        <v>ignore</v>
      </c>
      <c r="P365" s="1" t="str" cm="1">
        <f t="array" aca="1" ref="P365" ca="1">_xlfn.IFS('historyTags 2'!P365="have", "have", 'onchangeTags 2'!P365="have", "have", 'procTags 2'!P365="have", "have", 'historyTags 2'!P365="extra", "extra", 'onchangeTags 2'!P365="extra", "extra", 'procTags 2'!P365="extra", "extra", 'historyTags 2'!P365="missing", "missing", 'onchangeTags 2'!P365="missing", "missing", 'procTags 2'!P365="missing", "missing", 'historyTags 2'!P365="ignore", "ignore", 'onchangeTags 2'!P365="ignore", "ignore", 'procTags 2'!P365="ignore", "ignore")</f>
        <v>ignore</v>
      </c>
    </row>
    <row r="366" spans="1:16" x14ac:dyDescent="0.2">
      <c r="A366" s="1" t="str">
        <f ca="1">IFERROR(__xludf.DUMMYFUNCTION("""COMPUTED_VALUE"""),"tmp_sym\bit9")</f>
        <v>tmp_sym\bit9</v>
      </c>
      <c r="B366" s="1" t="str" cm="1">
        <f t="array" aca="1" ref="B366" ca="1">_xlfn.IFS('historyTags 2'!B366="have", "have", 'onchangeTags 2'!B366="have", "have", 'procTags 2'!B366="have", "have", 'historyTags 2'!B366="extra", "extra", 'onchangeTags 2'!B366="extra", "extra", 'procTags 2'!B366="extra", "extra", 'historyTags 2'!B366="missing", "missing", 'onchangeTags 2'!B366="missing", "missing", 'procTags 2'!B366="missing", "missing", 'historyTags 2'!B366="ignore", "ignore", 'onchangeTags 2'!B366="ignore", "ignore", 'procTags 2'!B366="ignore", "ignore")</f>
        <v>ignore</v>
      </c>
      <c r="C366" s="1" t="str" cm="1">
        <f t="array" aca="1" ref="C366" ca="1">_xlfn.IFS('historyTags 2'!C366="have", "have", 'onchangeTags 2'!C366="have", "have", 'procTags 2'!C366="have", "have", 'historyTags 2'!C366="extra", "extra", 'onchangeTags 2'!C366="extra", "extra", 'procTags 2'!C366="extra", "extra", 'historyTags 2'!C366="missing", "missing", 'onchangeTags 2'!C366="missing", "missing", 'procTags 2'!C366="missing", "missing", 'historyTags 2'!C366="ignore", "ignore", 'onchangeTags 2'!C366="ignore", "ignore", 'procTags 2'!C366="ignore", "ignore")</f>
        <v>ignore</v>
      </c>
      <c r="D366" s="1" t="str" cm="1">
        <f t="array" aca="1" ref="D366" ca="1">_xlfn.IFS('historyTags 2'!D366="have", "have", 'onchangeTags 2'!D366="have", "have", 'procTags 2'!D366="have", "have", 'historyTags 2'!D366="extra", "extra", 'onchangeTags 2'!D366="extra", "extra", 'procTags 2'!D366="extra", "extra", 'historyTags 2'!D366="missing", "missing", 'onchangeTags 2'!D366="missing", "missing", 'procTags 2'!D366="missing", "missing", 'historyTags 2'!D366="ignore", "ignore", 'onchangeTags 2'!D366="ignore", "ignore", 'procTags 2'!D366="ignore", "ignore")</f>
        <v>ignore</v>
      </c>
      <c r="E366" s="1" t="str" cm="1">
        <f t="array" aca="1" ref="E366" ca="1">_xlfn.IFS('historyTags 2'!E366="have", "have", 'onchangeTags 2'!E366="have", "have", 'procTags 2'!E366="have", "have", 'historyTags 2'!E366="extra", "extra", 'onchangeTags 2'!E366="extra", "extra", 'procTags 2'!E366="extra", "extra", 'historyTags 2'!E366="missing", "missing", 'onchangeTags 2'!E366="missing", "missing", 'procTags 2'!E366="missing", "missing", 'historyTags 2'!E366="ignore", "ignore", 'onchangeTags 2'!E366="ignore", "ignore", 'procTags 2'!E366="ignore", "ignore")</f>
        <v>ignore</v>
      </c>
      <c r="F366" s="1" t="str" cm="1">
        <f t="array" aca="1" ref="F366" ca="1">_xlfn.IFS('historyTags 2'!F366="have", "have", 'onchangeTags 2'!F366="have", "have", 'procTags 2'!F366="have", "have", 'historyTags 2'!F366="extra", "extra", 'onchangeTags 2'!F366="extra", "extra", 'procTags 2'!F366="extra", "extra", 'historyTags 2'!F366="missing", "missing", 'onchangeTags 2'!F366="missing", "missing", 'procTags 2'!F366="missing", "missing", 'historyTags 2'!F366="ignore", "ignore", 'onchangeTags 2'!F366="ignore", "ignore", 'procTags 2'!F366="ignore", "ignore")</f>
        <v>ignore</v>
      </c>
      <c r="G366" s="1" t="str" cm="1">
        <f t="array" aca="1" ref="G366" ca="1">_xlfn.IFS('historyTags 2'!G366="have", "have", 'onchangeTags 2'!G366="have", "have", 'procTags 2'!G366="have", "have", 'historyTags 2'!G366="extra", "extra", 'onchangeTags 2'!G366="extra", "extra", 'procTags 2'!G366="extra", "extra", 'historyTags 2'!G366="missing", "missing", 'onchangeTags 2'!G366="missing", "missing", 'procTags 2'!G366="missing", "missing", 'historyTags 2'!G366="ignore", "ignore", 'onchangeTags 2'!G366="ignore", "ignore", 'procTags 2'!G366="ignore", "ignore")</f>
        <v>ignore</v>
      </c>
      <c r="H366" s="1" t="str" cm="1">
        <f t="array" aca="1" ref="H366" ca="1">_xlfn.IFS('historyTags 2'!H366="have", "have", 'onchangeTags 2'!H366="have", "have", 'procTags 2'!H366="have", "have", 'historyTags 2'!H366="extra", "extra", 'onchangeTags 2'!H366="extra", "extra", 'procTags 2'!H366="extra", "extra", 'historyTags 2'!H366="missing", "missing", 'onchangeTags 2'!H366="missing", "missing", 'procTags 2'!H366="missing", "missing", 'historyTags 2'!H366="ignore", "ignore", 'onchangeTags 2'!H366="ignore", "ignore", 'procTags 2'!H366="ignore", "ignore")</f>
        <v>ignore</v>
      </c>
      <c r="I366" s="1" t="str" cm="1">
        <f t="array" aca="1" ref="I366" ca="1">_xlfn.IFS('historyTags 2'!I366="have", "have", 'onchangeTags 2'!I366="have", "have", 'procTags 2'!I366="have", "have", 'historyTags 2'!I366="extra", "extra", 'onchangeTags 2'!I366="extra", "extra", 'procTags 2'!I366="extra", "extra", 'historyTags 2'!I366="missing", "missing", 'onchangeTags 2'!I366="missing", "missing", 'procTags 2'!I366="missing", "missing", 'historyTags 2'!I366="ignore", "ignore", 'onchangeTags 2'!I366="ignore", "ignore", 'procTags 2'!I366="ignore", "ignore")</f>
        <v>ignore</v>
      </c>
      <c r="J366" s="1" t="str" cm="1">
        <f t="array" aca="1" ref="J366" ca="1">_xlfn.IFS('historyTags 2'!J366="have", "have", 'onchangeTags 2'!J366="have", "have", 'procTags 2'!J366="have", "have", 'historyTags 2'!J366="extra", "extra", 'onchangeTags 2'!J366="extra", "extra", 'procTags 2'!J366="extra", "extra", 'historyTags 2'!J366="missing", "missing", 'onchangeTags 2'!J366="missing", "missing", 'procTags 2'!J366="missing", "missing", 'historyTags 2'!J366="ignore", "ignore", 'onchangeTags 2'!J366="ignore", "ignore", 'procTags 2'!J366="ignore", "ignore")</f>
        <v>ignore</v>
      </c>
      <c r="K366" s="1" t="str" cm="1">
        <f t="array" aca="1" ref="K366" ca="1">_xlfn.IFS('historyTags 2'!K366="have", "have", 'onchangeTags 2'!K366="have", "have", 'procTags 2'!K366="have", "have", 'historyTags 2'!K366="extra", "extra", 'onchangeTags 2'!K366="extra", "extra", 'procTags 2'!K366="extra", "extra", 'historyTags 2'!K366="missing", "missing", 'onchangeTags 2'!K366="missing", "missing", 'procTags 2'!K366="missing", "missing", 'historyTags 2'!K366="ignore", "ignore", 'onchangeTags 2'!K366="ignore", "ignore", 'procTags 2'!K366="ignore", "ignore")</f>
        <v>ignore</v>
      </c>
      <c r="L366" s="1" t="str" cm="1">
        <f t="array" aca="1" ref="L366" ca="1">_xlfn.IFS('historyTags 2'!L366="have", "have", 'onchangeTags 2'!L366="have", "have", 'procTags 2'!L366="have", "have", 'historyTags 2'!L366="extra", "extra", 'onchangeTags 2'!L366="extra", "extra", 'procTags 2'!L366="extra", "extra", 'historyTags 2'!L366="missing", "missing", 'onchangeTags 2'!L366="missing", "missing", 'procTags 2'!L366="missing", "missing", 'historyTags 2'!L366="ignore", "ignore", 'onchangeTags 2'!L366="ignore", "ignore", 'procTags 2'!L366="ignore", "ignore")</f>
        <v>ignore</v>
      </c>
      <c r="M366" s="1" t="str" cm="1">
        <f t="array" aca="1" ref="M366" ca="1">_xlfn.IFS('historyTags 2'!M366="have", "have", 'onchangeTags 2'!M366="have", "have", 'procTags 2'!M366="have", "have", 'historyTags 2'!M366="extra", "extra", 'onchangeTags 2'!M366="extra", "extra", 'procTags 2'!M366="extra", "extra", 'historyTags 2'!M366="missing", "missing", 'onchangeTags 2'!M366="missing", "missing", 'procTags 2'!M366="missing", "missing", 'historyTags 2'!M366="ignore", "ignore", 'onchangeTags 2'!M366="ignore", "ignore", 'procTags 2'!M366="ignore", "ignore")</f>
        <v>ignore</v>
      </c>
      <c r="N366" s="1" t="str" cm="1">
        <f t="array" aca="1" ref="N366" ca="1">_xlfn.IFS('historyTags 2'!N366="have", "have", 'onchangeTags 2'!N366="have", "have", 'procTags 2'!N366="have", "have", 'historyTags 2'!N366="extra", "extra", 'onchangeTags 2'!N366="extra", "extra", 'procTags 2'!N366="extra", "extra", 'historyTags 2'!N366="missing", "missing", 'onchangeTags 2'!N366="missing", "missing", 'procTags 2'!N366="missing", "missing", 'historyTags 2'!N366="ignore", "ignore", 'onchangeTags 2'!N366="ignore", "ignore", 'procTags 2'!N366="ignore", "ignore")</f>
        <v>ignore</v>
      </c>
      <c r="O366" s="1" t="str" cm="1">
        <f t="array" aca="1" ref="O366" ca="1">_xlfn.IFS('historyTags 2'!O366="have", "have", 'onchangeTags 2'!O366="have", "have", 'procTags 2'!O366="have", "have", 'historyTags 2'!O366="extra", "extra", 'onchangeTags 2'!O366="extra", "extra", 'procTags 2'!O366="extra", "extra", 'historyTags 2'!O366="missing", "missing", 'onchangeTags 2'!O366="missing", "missing", 'procTags 2'!O366="missing", "missing", 'historyTags 2'!O366="ignore", "ignore", 'onchangeTags 2'!O366="ignore", "ignore", 'procTags 2'!O366="ignore", "ignore")</f>
        <v>ignore</v>
      </c>
      <c r="P366" s="1" t="str" cm="1">
        <f t="array" aca="1" ref="P366" ca="1">_xlfn.IFS('historyTags 2'!P366="have", "have", 'onchangeTags 2'!P366="have", "have", 'procTags 2'!P366="have", "have", 'historyTags 2'!P366="extra", "extra", 'onchangeTags 2'!P366="extra", "extra", 'procTags 2'!P366="extra", "extra", 'historyTags 2'!P366="missing", "missing", 'onchangeTags 2'!P366="missing", "missing", 'procTags 2'!P366="missing", "missing", 'historyTags 2'!P366="ignore", "ignore", 'onchangeTags 2'!P366="ignore", "ignore", 'procTags 2'!P366="ignore", "ignore")</f>
        <v>ignore</v>
      </c>
    </row>
    <row r="367" spans="1:16" x14ac:dyDescent="0.2">
      <c r="A367" s="1" t="str">
        <f ca="1">IFERROR(__xludf.DUMMYFUNCTION("""COMPUTED_VALUE"""),"tr_14_co2_umol")</f>
        <v>tr_14_co2_umol</v>
      </c>
      <c r="B367" s="1" t="str" cm="1">
        <f t="array" aca="1" ref="B367" ca="1">_xlfn.IFS('historyTags 2'!B367="have", "have", 'onchangeTags 2'!B367="have", "have", 'procTags 2'!B367="have", "have", 'historyTags 2'!B367="extra", "extra", 'onchangeTags 2'!B367="extra", "extra", 'procTags 2'!B367="extra", "extra", 'historyTags 2'!B367="missing", "missing", 'onchangeTags 2'!B367="missing", "missing", 'procTags 2'!B367="missing", "missing", 'historyTags 2'!B367="ignore", "ignore", 'onchangeTags 2'!B367="ignore", "ignore", 'procTags 2'!B367="ignore", "ignore")</f>
        <v>ignore</v>
      </c>
      <c r="C367" s="1" t="str" cm="1">
        <f t="array" aca="1" ref="C367" ca="1">_xlfn.IFS('historyTags 2'!C367="have", "have", 'onchangeTags 2'!C367="have", "have", 'procTags 2'!C367="have", "have", 'historyTags 2'!C367="extra", "extra", 'onchangeTags 2'!C367="extra", "extra", 'procTags 2'!C367="extra", "extra", 'historyTags 2'!C367="missing", "missing", 'onchangeTags 2'!C367="missing", "missing", 'procTags 2'!C367="missing", "missing", 'historyTags 2'!C367="ignore", "ignore", 'onchangeTags 2'!C367="ignore", "ignore", 'procTags 2'!C367="ignore", "ignore")</f>
        <v>ignore</v>
      </c>
      <c r="D367" s="1" t="str" cm="1">
        <f t="array" aca="1" ref="D367" ca="1">_xlfn.IFS('historyTags 2'!D367="have", "have", 'onchangeTags 2'!D367="have", "have", 'procTags 2'!D367="have", "have", 'historyTags 2'!D367="extra", "extra", 'onchangeTags 2'!D367="extra", "extra", 'procTags 2'!D367="extra", "extra", 'historyTags 2'!D367="missing", "missing", 'onchangeTags 2'!D367="missing", "missing", 'procTags 2'!D367="missing", "missing", 'historyTags 2'!D367="ignore", "ignore", 'onchangeTags 2'!D367="ignore", "ignore", 'procTags 2'!D367="ignore", "ignore")</f>
        <v>ignore</v>
      </c>
      <c r="E367" s="1" t="str" cm="1">
        <f t="array" aca="1" ref="E367" ca="1">_xlfn.IFS('historyTags 2'!E367="have", "have", 'onchangeTags 2'!E367="have", "have", 'procTags 2'!E367="have", "have", 'historyTags 2'!E367="extra", "extra", 'onchangeTags 2'!E367="extra", "extra", 'procTags 2'!E367="extra", "extra", 'historyTags 2'!E367="missing", "missing", 'onchangeTags 2'!E367="missing", "missing", 'procTags 2'!E367="missing", "missing", 'historyTags 2'!E367="ignore", "ignore", 'onchangeTags 2'!E367="ignore", "ignore", 'procTags 2'!E367="ignore", "ignore")</f>
        <v>ignore</v>
      </c>
      <c r="F367" s="1" t="str" cm="1">
        <f t="array" aca="1" ref="F367" ca="1">_xlfn.IFS('historyTags 2'!F367="have", "have", 'onchangeTags 2'!F367="have", "have", 'procTags 2'!F367="have", "have", 'historyTags 2'!F367="extra", "extra", 'onchangeTags 2'!F367="extra", "extra", 'procTags 2'!F367="extra", "extra", 'historyTags 2'!F367="missing", "missing", 'onchangeTags 2'!F367="missing", "missing", 'procTags 2'!F367="missing", "missing", 'historyTags 2'!F367="ignore", "ignore", 'onchangeTags 2'!F367="ignore", "ignore", 'procTags 2'!F367="ignore", "ignore")</f>
        <v>ignore</v>
      </c>
      <c r="G367" s="1" t="str" cm="1">
        <f t="array" aca="1" ref="G367" ca="1">_xlfn.IFS('historyTags 2'!G367="have", "have", 'onchangeTags 2'!G367="have", "have", 'procTags 2'!G367="have", "have", 'historyTags 2'!G367="extra", "extra", 'onchangeTags 2'!G367="extra", "extra", 'procTags 2'!G367="extra", "extra", 'historyTags 2'!G367="missing", "missing", 'onchangeTags 2'!G367="missing", "missing", 'procTags 2'!G367="missing", "missing", 'historyTags 2'!G367="ignore", "ignore", 'onchangeTags 2'!G367="ignore", "ignore", 'procTags 2'!G367="ignore", "ignore")</f>
        <v>ignore</v>
      </c>
      <c r="H367" s="1" t="str" cm="1">
        <f t="array" aca="1" ref="H367" ca="1">_xlfn.IFS('historyTags 2'!H367="have", "have", 'onchangeTags 2'!H367="have", "have", 'procTags 2'!H367="have", "have", 'historyTags 2'!H367="extra", "extra", 'onchangeTags 2'!H367="extra", "extra", 'procTags 2'!H367="extra", "extra", 'historyTags 2'!H367="missing", "missing", 'onchangeTags 2'!H367="missing", "missing", 'procTags 2'!H367="missing", "missing", 'historyTags 2'!H367="ignore", "ignore", 'onchangeTags 2'!H367="ignore", "ignore", 'procTags 2'!H367="ignore", "ignore")</f>
        <v>ignore</v>
      </c>
      <c r="I367" s="1" t="str" cm="1">
        <f t="array" aca="1" ref="I367" ca="1">_xlfn.IFS('historyTags 2'!I367="have", "have", 'onchangeTags 2'!I367="have", "have", 'procTags 2'!I367="have", "have", 'historyTags 2'!I367="extra", "extra", 'onchangeTags 2'!I367="extra", "extra", 'procTags 2'!I367="extra", "extra", 'historyTags 2'!I367="missing", "missing", 'onchangeTags 2'!I367="missing", "missing", 'procTags 2'!I367="missing", "missing", 'historyTags 2'!I367="ignore", "ignore", 'onchangeTags 2'!I367="ignore", "ignore", 'procTags 2'!I367="ignore", "ignore")</f>
        <v>ignore</v>
      </c>
      <c r="J367" s="1" t="str" cm="1">
        <f t="array" aca="1" ref="J367" ca="1">_xlfn.IFS('historyTags 2'!J367="have", "have", 'onchangeTags 2'!J367="have", "have", 'procTags 2'!J367="have", "have", 'historyTags 2'!J367="extra", "extra", 'onchangeTags 2'!J367="extra", "extra", 'procTags 2'!J367="extra", "extra", 'historyTags 2'!J367="missing", "missing", 'onchangeTags 2'!J367="missing", "missing", 'procTags 2'!J367="missing", "missing", 'historyTags 2'!J367="ignore", "ignore", 'onchangeTags 2'!J367="ignore", "ignore", 'procTags 2'!J367="ignore", "ignore")</f>
        <v>ignore</v>
      </c>
      <c r="K367" s="1" t="str" cm="1">
        <f t="array" aca="1" ref="K367" ca="1">_xlfn.IFS('historyTags 2'!K367="have", "have", 'onchangeTags 2'!K367="have", "have", 'procTags 2'!K367="have", "have", 'historyTags 2'!K367="extra", "extra", 'onchangeTags 2'!K367="extra", "extra", 'procTags 2'!K367="extra", "extra", 'historyTags 2'!K367="missing", "missing", 'onchangeTags 2'!K367="missing", "missing", 'procTags 2'!K367="missing", "missing", 'historyTags 2'!K367="ignore", "ignore", 'onchangeTags 2'!K367="ignore", "ignore", 'procTags 2'!K367="ignore", "ignore")</f>
        <v>ignore</v>
      </c>
      <c r="L367" s="1" t="str" cm="1">
        <f t="array" aca="1" ref="L367" ca="1">_xlfn.IFS('historyTags 2'!L367="have", "have", 'onchangeTags 2'!L367="have", "have", 'procTags 2'!L367="have", "have", 'historyTags 2'!L367="extra", "extra", 'onchangeTags 2'!L367="extra", "extra", 'procTags 2'!L367="extra", "extra", 'historyTags 2'!L367="missing", "missing", 'onchangeTags 2'!L367="missing", "missing", 'procTags 2'!L367="missing", "missing", 'historyTags 2'!L367="ignore", "ignore", 'onchangeTags 2'!L367="ignore", "ignore", 'procTags 2'!L367="ignore", "ignore")</f>
        <v>ignore</v>
      </c>
      <c r="M367" s="1" t="str" cm="1">
        <f t="array" aca="1" ref="M367" ca="1">_xlfn.IFS('historyTags 2'!M367="have", "have", 'onchangeTags 2'!M367="have", "have", 'procTags 2'!M367="have", "have", 'historyTags 2'!M367="extra", "extra", 'onchangeTags 2'!M367="extra", "extra", 'procTags 2'!M367="extra", "extra", 'historyTags 2'!M367="missing", "missing", 'onchangeTags 2'!M367="missing", "missing", 'procTags 2'!M367="missing", "missing", 'historyTags 2'!M367="ignore", "ignore", 'onchangeTags 2'!M367="ignore", "ignore", 'procTags 2'!M367="ignore", "ignore")</f>
        <v>ignore</v>
      </c>
      <c r="N367" s="1" t="str" cm="1">
        <f t="array" aca="1" ref="N367" ca="1">_xlfn.IFS('historyTags 2'!N367="have", "have", 'onchangeTags 2'!N367="have", "have", 'procTags 2'!N367="have", "have", 'historyTags 2'!N367="extra", "extra", 'onchangeTags 2'!N367="extra", "extra", 'procTags 2'!N367="extra", "extra", 'historyTags 2'!N367="missing", "missing", 'onchangeTags 2'!N367="missing", "missing", 'procTags 2'!N367="missing", "missing", 'historyTags 2'!N367="ignore", "ignore", 'onchangeTags 2'!N367="ignore", "ignore", 'procTags 2'!N367="ignore", "ignore")</f>
        <v>ignore</v>
      </c>
      <c r="O367" s="1" t="str" cm="1">
        <f t="array" aca="1" ref="O367" ca="1">_xlfn.IFS('historyTags 2'!O367="have", "have", 'onchangeTags 2'!O367="have", "have", 'procTags 2'!O367="have", "have", 'historyTags 2'!O367="extra", "extra", 'onchangeTags 2'!O367="extra", "extra", 'procTags 2'!O367="extra", "extra", 'historyTags 2'!O367="missing", "missing", 'onchangeTags 2'!O367="missing", "missing", 'procTags 2'!O367="missing", "missing", 'historyTags 2'!O367="ignore", "ignore", 'onchangeTags 2'!O367="ignore", "ignore", 'procTags 2'!O367="ignore", "ignore")</f>
        <v>ignore</v>
      </c>
      <c r="P367" s="1" t="str" cm="1">
        <f t="array" aca="1" ref="P367" ca="1">_xlfn.IFS('historyTags 2'!P367="have", "have", 'onchangeTags 2'!P367="have", "have", 'procTags 2'!P367="have", "have", 'historyTags 2'!P367="extra", "extra", 'onchangeTags 2'!P367="extra", "extra", 'procTags 2'!P367="extra", "extra", 'historyTags 2'!P367="missing", "missing", 'onchangeTags 2'!P367="missing", "missing", 'procTags 2'!P367="missing", "missing", 'historyTags 2'!P367="ignore", "ignore", 'onchangeTags 2'!P367="ignore", "ignore", 'procTags 2'!P367="ignore", "ignore")</f>
        <v>have</v>
      </c>
    </row>
    <row r="368" spans="1:16" x14ac:dyDescent="0.2">
      <c r="A368" s="1" t="str">
        <f ca="1">IFERROR(__xludf.DUMMYFUNCTION("""COMPUTED_VALUE"""),"tr_14_irga_temp")</f>
        <v>tr_14_irga_temp</v>
      </c>
      <c r="B368" s="1" t="str" cm="1">
        <f t="array" aca="1" ref="B368" ca="1">_xlfn.IFS('historyTags 2'!B368="have", "have", 'onchangeTags 2'!B368="have", "have", 'procTags 2'!B368="have", "have", 'historyTags 2'!B368="extra", "extra", 'onchangeTags 2'!B368="extra", "extra", 'procTags 2'!B368="extra", "extra", 'historyTags 2'!B368="missing", "missing", 'onchangeTags 2'!B368="missing", "missing", 'procTags 2'!B368="missing", "missing", 'historyTags 2'!B368="ignore", "ignore", 'onchangeTags 2'!B368="ignore", "ignore", 'procTags 2'!B368="ignore", "ignore")</f>
        <v>ignore</v>
      </c>
      <c r="C368" s="1" t="str" cm="1">
        <f t="array" aca="1" ref="C368" ca="1">_xlfn.IFS('historyTags 2'!C368="have", "have", 'onchangeTags 2'!C368="have", "have", 'procTags 2'!C368="have", "have", 'historyTags 2'!C368="extra", "extra", 'onchangeTags 2'!C368="extra", "extra", 'procTags 2'!C368="extra", "extra", 'historyTags 2'!C368="missing", "missing", 'onchangeTags 2'!C368="missing", "missing", 'procTags 2'!C368="missing", "missing", 'historyTags 2'!C368="ignore", "ignore", 'onchangeTags 2'!C368="ignore", "ignore", 'procTags 2'!C368="ignore", "ignore")</f>
        <v>ignore</v>
      </c>
      <c r="D368" s="1" t="str" cm="1">
        <f t="array" aca="1" ref="D368" ca="1">_xlfn.IFS('historyTags 2'!D368="have", "have", 'onchangeTags 2'!D368="have", "have", 'procTags 2'!D368="have", "have", 'historyTags 2'!D368="extra", "extra", 'onchangeTags 2'!D368="extra", "extra", 'procTags 2'!D368="extra", "extra", 'historyTags 2'!D368="missing", "missing", 'onchangeTags 2'!D368="missing", "missing", 'procTags 2'!D368="missing", "missing", 'historyTags 2'!D368="ignore", "ignore", 'onchangeTags 2'!D368="ignore", "ignore", 'procTags 2'!D368="ignore", "ignore")</f>
        <v>ignore</v>
      </c>
      <c r="E368" s="1" t="str" cm="1">
        <f t="array" aca="1" ref="E368" ca="1">_xlfn.IFS('historyTags 2'!E368="have", "have", 'onchangeTags 2'!E368="have", "have", 'procTags 2'!E368="have", "have", 'historyTags 2'!E368="extra", "extra", 'onchangeTags 2'!E368="extra", "extra", 'procTags 2'!E368="extra", "extra", 'historyTags 2'!E368="missing", "missing", 'onchangeTags 2'!E368="missing", "missing", 'procTags 2'!E368="missing", "missing", 'historyTags 2'!E368="ignore", "ignore", 'onchangeTags 2'!E368="ignore", "ignore", 'procTags 2'!E368="ignore", "ignore")</f>
        <v>ignore</v>
      </c>
      <c r="F368" s="1" t="str" cm="1">
        <f t="array" aca="1" ref="F368" ca="1">_xlfn.IFS('historyTags 2'!F368="have", "have", 'onchangeTags 2'!F368="have", "have", 'procTags 2'!F368="have", "have", 'historyTags 2'!F368="extra", "extra", 'onchangeTags 2'!F368="extra", "extra", 'procTags 2'!F368="extra", "extra", 'historyTags 2'!F368="missing", "missing", 'onchangeTags 2'!F368="missing", "missing", 'procTags 2'!F368="missing", "missing", 'historyTags 2'!F368="ignore", "ignore", 'onchangeTags 2'!F368="ignore", "ignore", 'procTags 2'!F368="ignore", "ignore")</f>
        <v>ignore</v>
      </c>
      <c r="G368" s="1" t="str" cm="1">
        <f t="array" aca="1" ref="G368" ca="1">_xlfn.IFS('historyTags 2'!G368="have", "have", 'onchangeTags 2'!G368="have", "have", 'procTags 2'!G368="have", "have", 'historyTags 2'!G368="extra", "extra", 'onchangeTags 2'!G368="extra", "extra", 'procTags 2'!G368="extra", "extra", 'historyTags 2'!G368="missing", "missing", 'onchangeTags 2'!G368="missing", "missing", 'procTags 2'!G368="missing", "missing", 'historyTags 2'!G368="ignore", "ignore", 'onchangeTags 2'!G368="ignore", "ignore", 'procTags 2'!G368="ignore", "ignore")</f>
        <v>ignore</v>
      </c>
      <c r="H368" s="1" t="str" cm="1">
        <f t="array" aca="1" ref="H368" ca="1">_xlfn.IFS('historyTags 2'!H368="have", "have", 'onchangeTags 2'!H368="have", "have", 'procTags 2'!H368="have", "have", 'historyTags 2'!H368="extra", "extra", 'onchangeTags 2'!H368="extra", "extra", 'procTags 2'!H368="extra", "extra", 'historyTags 2'!H368="missing", "missing", 'onchangeTags 2'!H368="missing", "missing", 'procTags 2'!H368="missing", "missing", 'historyTags 2'!H368="ignore", "ignore", 'onchangeTags 2'!H368="ignore", "ignore", 'procTags 2'!H368="ignore", "ignore")</f>
        <v>ignore</v>
      </c>
      <c r="I368" s="1" t="str" cm="1">
        <f t="array" aca="1" ref="I368" ca="1">_xlfn.IFS('historyTags 2'!I368="have", "have", 'onchangeTags 2'!I368="have", "have", 'procTags 2'!I368="have", "have", 'historyTags 2'!I368="extra", "extra", 'onchangeTags 2'!I368="extra", "extra", 'procTags 2'!I368="extra", "extra", 'historyTags 2'!I368="missing", "missing", 'onchangeTags 2'!I368="missing", "missing", 'procTags 2'!I368="missing", "missing", 'historyTags 2'!I368="ignore", "ignore", 'onchangeTags 2'!I368="ignore", "ignore", 'procTags 2'!I368="ignore", "ignore")</f>
        <v>ignore</v>
      </c>
      <c r="J368" s="1" t="str" cm="1">
        <f t="array" aca="1" ref="J368" ca="1">_xlfn.IFS('historyTags 2'!J368="have", "have", 'onchangeTags 2'!J368="have", "have", 'procTags 2'!J368="have", "have", 'historyTags 2'!J368="extra", "extra", 'onchangeTags 2'!J368="extra", "extra", 'procTags 2'!J368="extra", "extra", 'historyTags 2'!J368="missing", "missing", 'onchangeTags 2'!J368="missing", "missing", 'procTags 2'!J368="missing", "missing", 'historyTags 2'!J368="ignore", "ignore", 'onchangeTags 2'!J368="ignore", "ignore", 'procTags 2'!J368="ignore", "ignore")</f>
        <v>ignore</v>
      </c>
      <c r="K368" s="1" t="str" cm="1">
        <f t="array" aca="1" ref="K368" ca="1">_xlfn.IFS('historyTags 2'!K368="have", "have", 'onchangeTags 2'!K368="have", "have", 'procTags 2'!K368="have", "have", 'historyTags 2'!K368="extra", "extra", 'onchangeTags 2'!K368="extra", "extra", 'procTags 2'!K368="extra", "extra", 'historyTags 2'!K368="missing", "missing", 'onchangeTags 2'!K368="missing", "missing", 'procTags 2'!K368="missing", "missing", 'historyTags 2'!K368="ignore", "ignore", 'onchangeTags 2'!K368="ignore", "ignore", 'procTags 2'!K368="ignore", "ignore")</f>
        <v>ignore</v>
      </c>
      <c r="L368" s="1" t="str" cm="1">
        <f t="array" aca="1" ref="L368" ca="1">_xlfn.IFS('historyTags 2'!L368="have", "have", 'onchangeTags 2'!L368="have", "have", 'procTags 2'!L368="have", "have", 'historyTags 2'!L368="extra", "extra", 'onchangeTags 2'!L368="extra", "extra", 'procTags 2'!L368="extra", "extra", 'historyTags 2'!L368="missing", "missing", 'onchangeTags 2'!L368="missing", "missing", 'procTags 2'!L368="missing", "missing", 'historyTags 2'!L368="ignore", "ignore", 'onchangeTags 2'!L368="ignore", "ignore", 'procTags 2'!L368="ignore", "ignore")</f>
        <v>ignore</v>
      </c>
      <c r="M368" s="1" t="str" cm="1">
        <f t="array" aca="1" ref="M368" ca="1">_xlfn.IFS('historyTags 2'!M368="have", "have", 'onchangeTags 2'!M368="have", "have", 'procTags 2'!M368="have", "have", 'historyTags 2'!M368="extra", "extra", 'onchangeTags 2'!M368="extra", "extra", 'procTags 2'!M368="extra", "extra", 'historyTags 2'!M368="missing", "missing", 'onchangeTags 2'!M368="missing", "missing", 'procTags 2'!M368="missing", "missing", 'historyTags 2'!M368="ignore", "ignore", 'onchangeTags 2'!M368="ignore", "ignore", 'procTags 2'!M368="ignore", "ignore")</f>
        <v>ignore</v>
      </c>
      <c r="N368" s="1" t="str" cm="1">
        <f t="array" aca="1" ref="N368" ca="1">_xlfn.IFS('historyTags 2'!N368="have", "have", 'onchangeTags 2'!N368="have", "have", 'procTags 2'!N368="have", "have", 'historyTags 2'!N368="extra", "extra", 'onchangeTags 2'!N368="extra", "extra", 'procTags 2'!N368="extra", "extra", 'historyTags 2'!N368="missing", "missing", 'onchangeTags 2'!N368="missing", "missing", 'procTags 2'!N368="missing", "missing", 'historyTags 2'!N368="ignore", "ignore", 'onchangeTags 2'!N368="ignore", "ignore", 'procTags 2'!N368="ignore", "ignore")</f>
        <v>ignore</v>
      </c>
      <c r="O368" s="1" t="str" cm="1">
        <f t="array" aca="1" ref="O368" ca="1">_xlfn.IFS('historyTags 2'!O368="have", "have", 'onchangeTags 2'!O368="have", "have", 'procTags 2'!O368="have", "have", 'historyTags 2'!O368="extra", "extra", 'onchangeTags 2'!O368="extra", "extra", 'procTags 2'!O368="extra", "extra", 'historyTags 2'!O368="missing", "missing", 'onchangeTags 2'!O368="missing", "missing", 'procTags 2'!O368="missing", "missing", 'historyTags 2'!O368="ignore", "ignore", 'onchangeTags 2'!O368="ignore", "ignore", 'procTags 2'!O368="ignore", "ignore")</f>
        <v>ignore</v>
      </c>
      <c r="P368" s="1" t="str" cm="1">
        <f t="array" aca="1" ref="P368" ca="1">_xlfn.IFS('historyTags 2'!P368="have", "have", 'onchangeTags 2'!P368="have", "have", 'procTags 2'!P368="have", "have", 'historyTags 2'!P368="extra", "extra", 'onchangeTags 2'!P368="extra", "extra", 'procTags 2'!P368="extra", "extra", 'historyTags 2'!P368="missing", "missing", 'onchangeTags 2'!P368="missing", "missing", 'procTags 2'!P368="missing", "missing", 'historyTags 2'!P368="ignore", "ignore", 'onchangeTags 2'!P368="ignore", "ignore", 'procTags 2'!P368="ignore", "ignore")</f>
        <v>ignore</v>
      </c>
    </row>
    <row r="369" spans="1:16" x14ac:dyDescent="0.2">
      <c r="A369" s="1" t="str">
        <f ca="1">IFERROR(__xludf.DUMMYFUNCTION("""COMPUTED_VALUE"""),"tr_aboveground_CER_rate")</f>
        <v>tr_aboveground_CER_rate</v>
      </c>
      <c r="B369" s="1" t="str" cm="1">
        <f t="array" aca="1" ref="B369" ca="1">_xlfn.IFS('historyTags 2'!B369="have", "have", 'onchangeTags 2'!B369="have", "have", 'procTags 2'!B369="have", "have", 'historyTags 2'!B369="extra", "extra", 'onchangeTags 2'!B369="extra", "extra", 'procTags 2'!B369="extra", "extra", 'historyTags 2'!B369="missing", "missing", 'onchangeTags 2'!B369="missing", "missing", 'procTags 2'!B369="missing", "missing", 'historyTags 2'!B369="ignore", "ignore", 'onchangeTags 2'!B369="ignore", "ignore", 'procTags 2'!B369="ignore", "ignore")</f>
        <v>ignore</v>
      </c>
      <c r="C369" s="1" t="str" cm="1">
        <f t="array" aca="1" ref="C369" ca="1">_xlfn.IFS('historyTags 2'!C369="have", "have", 'onchangeTags 2'!C369="have", "have", 'procTags 2'!C369="have", "have", 'historyTags 2'!C369="extra", "extra", 'onchangeTags 2'!C369="extra", "extra", 'procTags 2'!C369="extra", "extra", 'historyTags 2'!C369="missing", "missing", 'onchangeTags 2'!C369="missing", "missing", 'procTags 2'!C369="missing", "missing", 'historyTags 2'!C369="ignore", "ignore", 'onchangeTags 2'!C369="ignore", "ignore", 'procTags 2'!C369="ignore", "ignore")</f>
        <v>ignore</v>
      </c>
      <c r="D369" s="1" t="str" cm="1">
        <f t="array" aca="1" ref="D369" ca="1">_xlfn.IFS('historyTags 2'!D369="have", "have", 'onchangeTags 2'!D369="have", "have", 'procTags 2'!D369="have", "have", 'historyTags 2'!D369="extra", "extra", 'onchangeTags 2'!D369="extra", "extra", 'procTags 2'!D369="extra", "extra", 'historyTags 2'!D369="missing", "missing", 'onchangeTags 2'!D369="missing", "missing", 'procTags 2'!D369="missing", "missing", 'historyTags 2'!D369="ignore", "ignore", 'onchangeTags 2'!D369="ignore", "ignore", 'procTags 2'!D369="ignore", "ignore")</f>
        <v>have</v>
      </c>
      <c r="E369" s="1" t="str" cm="1">
        <f t="array" aca="1" ref="E369" ca="1">_xlfn.IFS('historyTags 2'!E369="have", "have", 'onchangeTags 2'!E369="have", "have", 'procTags 2'!E369="have", "have", 'historyTags 2'!E369="extra", "extra", 'onchangeTags 2'!E369="extra", "extra", 'procTags 2'!E369="extra", "extra", 'historyTags 2'!E369="missing", "missing", 'onchangeTags 2'!E369="missing", "missing", 'procTags 2'!E369="missing", "missing", 'historyTags 2'!E369="ignore", "ignore", 'onchangeTags 2'!E369="ignore", "ignore", 'procTags 2'!E369="ignore", "ignore")</f>
        <v>have</v>
      </c>
      <c r="F369" s="1" t="str" cm="1">
        <f t="array" aca="1" ref="F369" ca="1">_xlfn.IFS('historyTags 2'!F369="have", "have", 'onchangeTags 2'!F369="have", "have", 'procTags 2'!F369="have", "have", 'historyTags 2'!F369="extra", "extra", 'onchangeTags 2'!F369="extra", "extra", 'procTags 2'!F369="extra", "extra", 'historyTags 2'!F369="missing", "missing", 'onchangeTags 2'!F369="missing", "missing", 'procTags 2'!F369="missing", "missing", 'historyTags 2'!F369="ignore", "ignore", 'onchangeTags 2'!F369="ignore", "ignore", 'procTags 2'!F369="ignore", "ignore")</f>
        <v>have</v>
      </c>
      <c r="G369" s="1" t="str" cm="1">
        <f t="array" aca="1" ref="G369" ca="1">_xlfn.IFS('historyTags 2'!G369="have", "have", 'onchangeTags 2'!G369="have", "have", 'procTags 2'!G369="have", "have", 'historyTags 2'!G369="extra", "extra", 'onchangeTags 2'!G369="extra", "extra", 'procTags 2'!G369="extra", "extra", 'historyTags 2'!G369="missing", "missing", 'onchangeTags 2'!G369="missing", "missing", 'procTags 2'!G369="missing", "missing", 'historyTags 2'!G369="ignore", "ignore", 'onchangeTags 2'!G369="ignore", "ignore", 'procTags 2'!G369="ignore", "ignore")</f>
        <v>have</v>
      </c>
      <c r="H369" s="1" t="str" cm="1">
        <f t="array" aca="1" ref="H369" ca="1">_xlfn.IFS('historyTags 2'!H369="have", "have", 'onchangeTags 2'!H369="have", "have", 'procTags 2'!H369="have", "have", 'historyTags 2'!H369="extra", "extra", 'onchangeTags 2'!H369="extra", "extra", 'procTags 2'!H369="extra", "extra", 'historyTags 2'!H369="missing", "missing", 'onchangeTags 2'!H369="missing", "missing", 'procTags 2'!H369="missing", "missing", 'historyTags 2'!H369="ignore", "ignore", 'onchangeTags 2'!H369="ignore", "ignore", 'procTags 2'!H369="ignore", "ignore")</f>
        <v>have</v>
      </c>
      <c r="I369" s="1" t="str" cm="1">
        <f t="array" aca="1" ref="I369" ca="1">_xlfn.IFS('historyTags 2'!I369="have", "have", 'onchangeTags 2'!I369="have", "have", 'procTags 2'!I369="have", "have", 'historyTags 2'!I369="extra", "extra", 'onchangeTags 2'!I369="extra", "extra", 'procTags 2'!I369="extra", "extra", 'historyTags 2'!I369="missing", "missing", 'onchangeTags 2'!I369="missing", "missing", 'procTags 2'!I369="missing", "missing", 'historyTags 2'!I369="ignore", "ignore", 'onchangeTags 2'!I369="ignore", "ignore", 'procTags 2'!I369="ignore", "ignore")</f>
        <v>have</v>
      </c>
      <c r="J369" s="1" t="str" cm="1">
        <f t="array" aca="1" ref="J369" ca="1">_xlfn.IFS('historyTags 2'!J369="have", "have", 'onchangeTags 2'!J369="have", "have", 'procTags 2'!J369="have", "have", 'historyTags 2'!J369="extra", "extra", 'onchangeTags 2'!J369="extra", "extra", 'procTags 2'!J369="extra", "extra", 'historyTags 2'!J369="missing", "missing", 'onchangeTags 2'!J369="missing", "missing", 'procTags 2'!J369="missing", "missing", 'historyTags 2'!J369="ignore", "ignore", 'onchangeTags 2'!J369="ignore", "ignore", 'procTags 2'!J369="ignore", "ignore")</f>
        <v>have</v>
      </c>
      <c r="K369" s="1" t="str" cm="1">
        <f t="array" aca="1" ref="K369" ca="1">_xlfn.IFS('historyTags 2'!K369="have", "have", 'onchangeTags 2'!K369="have", "have", 'procTags 2'!K369="have", "have", 'historyTags 2'!K369="extra", "extra", 'onchangeTags 2'!K369="extra", "extra", 'procTags 2'!K369="extra", "extra", 'historyTags 2'!K369="missing", "missing", 'onchangeTags 2'!K369="missing", "missing", 'procTags 2'!K369="missing", "missing", 'historyTags 2'!K369="ignore", "ignore", 'onchangeTags 2'!K369="ignore", "ignore", 'procTags 2'!K369="ignore", "ignore")</f>
        <v>have</v>
      </c>
      <c r="L369" s="1" t="str" cm="1">
        <f t="array" aca="1" ref="L369" ca="1">_xlfn.IFS('historyTags 2'!L369="have", "have", 'onchangeTags 2'!L369="have", "have", 'procTags 2'!L369="have", "have", 'historyTags 2'!L369="extra", "extra", 'onchangeTags 2'!L369="extra", "extra", 'procTags 2'!L369="extra", "extra", 'historyTags 2'!L369="missing", "missing", 'onchangeTags 2'!L369="missing", "missing", 'procTags 2'!L369="missing", "missing", 'historyTags 2'!L369="ignore", "ignore", 'onchangeTags 2'!L369="ignore", "ignore", 'procTags 2'!L369="ignore", "ignore")</f>
        <v>have</v>
      </c>
      <c r="M369" s="1" t="str" cm="1">
        <f t="array" aca="1" ref="M369" ca="1">_xlfn.IFS('historyTags 2'!M369="have", "have", 'onchangeTags 2'!M369="have", "have", 'procTags 2'!M369="have", "have", 'historyTags 2'!M369="extra", "extra", 'onchangeTags 2'!M369="extra", "extra", 'procTags 2'!M369="extra", "extra", 'historyTags 2'!M369="missing", "missing", 'onchangeTags 2'!M369="missing", "missing", 'procTags 2'!M369="missing", "missing", 'historyTags 2'!M369="ignore", "ignore", 'onchangeTags 2'!M369="ignore", "ignore", 'procTags 2'!M369="ignore", "ignore")</f>
        <v>have</v>
      </c>
      <c r="N369" s="1" t="str" cm="1">
        <f t="array" aca="1" ref="N369" ca="1">_xlfn.IFS('historyTags 2'!N369="have", "have", 'onchangeTags 2'!N369="have", "have", 'procTags 2'!N369="have", "have", 'historyTags 2'!N369="extra", "extra", 'onchangeTags 2'!N369="extra", "extra", 'procTags 2'!N369="extra", "extra", 'historyTags 2'!N369="missing", "missing", 'onchangeTags 2'!N369="missing", "missing", 'procTags 2'!N369="missing", "missing", 'historyTags 2'!N369="ignore", "ignore", 'onchangeTags 2'!N369="ignore", "ignore", 'procTags 2'!N369="ignore", "ignore")</f>
        <v>have</v>
      </c>
      <c r="O369" s="1" t="str" cm="1">
        <f t="array" aca="1" ref="O369" ca="1">_xlfn.IFS('historyTags 2'!O369="have", "have", 'onchangeTags 2'!O369="have", "have", 'procTags 2'!O369="have", "have", 'historyTags 2'!O369="extra", "extra", 'onchangeTags 2'!O369="extra", "extra", 'procTags 2'!O369="extra", "extra", 'historyTags 2'!O369="missing", "missing", 'onchangeTags 2'!O369="missing", "missing", 'procTags 2'!O369="missing", "missing", 'historyTags 2'!O369="ignore", "ignore", 'onchangeTags 2'!O369="ignore", "ignore", 'procTags 2'!O369="ignore", "ignore")</f>
        <v>have</v>
      </c>
      <c r="P369" s="1" t="str" cm="1">
        <f t="array" aca="1" ref="P369" ca="1">_xlfn.IFS('historyTags 2'!P369="have", "have", 'onchangeTags 2'!P369="have", "have", 'procTags 2'!P369="have", "have", 'historyTags 2'!P369="extra", "extra", 'onchangeTags 2'!P369="extra", "extra", 'procTags 2'!P369="extra", "extra", 'historyTags 2'!P369="missing", "missing", 'onchangeTags 2'!P369="missing", "missing", 'procTags 2'!P369="missing", "missing", 'historyTags 2'!P369="ignore", "ignore", 'onchangeTags 2'!P369="ignore", "ignore", 'procTags 2'!P369="ignore", "ignore")</f>
        <v>ignore</v>
      </c>
    </row>
    <row r="370" spans="1:16" x14ac:dyDescent="0.2">
      <c r="A370" s="1" t="str">
        <f ca="1">IFERROR(__xludf.DUMMYFUNCTION("""COMPUTED_VALUE"""),"tr_air_temp_sp")</f>
        <v>tr_air_temp_sp</v>
      </c>
      <c r="B370" s="1" t="str" cm="1">
        <f t="array" aca="1" ref="B370" ca="1">_xlfn.IFS('historyTags 2'!B370="have", "have", 'onchangeTags 2'!B370="have", "have", 'procTags 2'!B370="have", "have", 'historyTags 2'!B370="extra", "extra", 'onchangeTags 2'!B370="extra", "extra", 'procTags 2'!B370="extra", "extra", 'historyTags 2'!B370="missing", "missing", 'onchangeTags 2'!B370="missing", "missing", 'procTags 2'!B370="missing", "missing", 'historyTags 2'!B370="ignore", "ignore", 'onchangeTags 2'!B370="ignore", "ignore", 'procTags 2'!B370="ignore", "ignore")</f>
        <v>ignore</v>
      </c>
      <c r="C370" s="1" t="str" cm="1">
        <f t="array" aca="1" ref="C370" ca="1">_xlfn.IFS('historyTags 2'!C370="have", "have", 'onchangeTags 2'!C370="have", "have", 'procTags 2'!C370="have", "have", 'historyTags 2'!C370="extra", "extra", 'onchangeTags 2'!C370="extra", "extra", 'procTags 2'!C370="extra", "extra", 'historyTags 2'!C370="missing", "missing", 'onchangeTags 2'!C370="missing", "missing", 'procTags 2'!C370="missing", "missing", 'historyTags 2'!C370="ignore", "ignore", 'onchangeTags 2'!C370="ignore", "ignore", 'procTags 2'!C370="ignore", "ignore")</f>
        <v>ignore</v>
      </c>
      <c r="D370" s="1" t="str" cm="1">
        <f t="array" aca="1" ref="D370" ca="1">_xlfn.IFS('historyTags 2'!D370="have", "have", 'onchangeTags 2'!D370="have", "have", 'procTags 2'!D370="have", "have", 'historyTags 2'!D370="extra", "extra", 'onchangeTags 2'!D370="extra", "extra", 'procTags 2'!D370="extra", "extra", 'historyTags 2'!D370="missing", "missing", 'onchangeTags 2'!D370="missing", "missing", 'procTags 2'!D370="missing", "missing", 'historyTags 2'!D370="ignore", "ignore", 'onchangeTags 2'!D370="ignore", "ignore", 'procTags 2'!D370="ignore", "ignore")</f>
        <v>have</v>
      </c>
      <c r="E370" s="1" t="str" cm="1">
        <f t="array" aca="1" ref="E370" ca="1">_xlfn.IFS('historyTags 2'!E370="have", "have", 'onchangeTags 2'!E370="have", "have", 'procTags 2'!E370="have", "have", 'historyTags 2'!E370="extra", "extra", 'onchangeTags 2'!E370="extra", "extra", 'procTags 2'!E370="extra", "extra", 'historyTags 2'!E370="missing", "missing", 'onchangeTags 2'!E370="missing", "missing", 'procTags 2'!E370="missing", "missing", 'historyTags 2'!E370="ignore", "ignore", 'onchangeTags 2'!E370="ignore", "ignore", 'procTags 2'!E370="ignore", "ignore")</f>
        <v>have</v>
      </c>
      <c r="F370" s="1" t="str" cm="1">
        <f t="array" aca="1" ref="F370" ca="1">_xlfn.IFS('historyTags 2'!F370="have", "have", 'onchangeTags 2'!F370="have", "have", 'procTags 2'!F370="have", "have", 'historyTags 2'!F370="extra", "extra", 'onchangeTags 2'!F370="extra", "extra", 'procTags 2'!F370="extra", "extra", 'historyTags 2'!F370="missing", "missing", 'onchangeTags 2'!F370="missing", "missing", 'procTags 2'!F370="missing", "missing", 'historyTags 2'!F370="ignore", "ignore", 'onchangeTags 2'!F370="ignore", "ignore", 'procTags 2'!F370="ignore", "ignore")</f>
        <v>have</v>
      </c>
      <c r="G370" s="1" t="str" cm="1">
        <f t="array" aca="1" ref="G370" ca="1">_xlfn.IFS('historyTags 2'!G370="have", "have", 'onchangeTags 2'!G370="have", "have", 'procTags 2'!G370="have", "have", 'historyTags 2'!G370="extra", "extra", 'onchangeTags 2'!G370="extra", "extra", 'procTags 2'!G370="extra", "extra", 'historyTags 2'!G370="missing", "missing", 'onchangeTags 2'!G370="missing", "missing", 'procTags 2'!G370="missing", "missing", 'historyTags 2'!G370="ignore", "ignore", 'onchangeTags 2'!G370="ignore", "ignore", 'procTags 2'!G370="ignore", "ignore")</f>
        <v>have</v>
      </c>
      <c r="H370" s="1" t="str" cm="1">
        <f t="array" aca="1" ref="H370" ca="1">_xlfn.IFS('historyTags 2'!H370="have", "have", 'onchangeTags 2'!H370="have", "have", 'procTags 2'!H370="have", "have", 'historyTags 2'!H370="extra", "extra", 'onchangeTags 2'!H370="extra", "extra", 'procTags 2'!H370="extra", "extra", 'historyTags 2'!H370="missing", "missing", 'onchangeTags 2'!H370="missing", "missing", 'procTags 2'!H370="missing", "missing", 'historyTags 2'!H370="ignore", "ignore", 'onchangeTags 2'!H370="ignore", "ignore", 'procTags 2'!H370="ignore", "ignore")</f>
        <v>have</v>
      </c>
      <c r="I370" s="1" t="str" cm="1">
        <f t="array" aca="1" ref="I370" ca="1">_xlfn.IFS('historyTags 2'!I370="have", "have", 'onchangeTags 2'!I370="have", "have", 'procTags 2'!I370="have", "have", 'historyTags 2'!I370="extra", "extra", 'onchangeTags 2'!I370="extra", "extra", 'procTags 2'!I370="extra", "extra", 'historyTags 2'!I370="missing", "missing", 'onchangeTags 2'!I370="missing", "missing", 'procTags 2'!I370="missing", "missing", 'historyTags 2'!I370="ignore", "ignore", 'onchangeTags 2'!I370="ignore", "ignore", 'procTags 2'!I370="ignore", "ignore")</f>
        <v>have</v>
      </c>
      <c r="J370" s="1" t="str" cm="1">
        <f t="array" aca="1" ref="J370" ca="1">_xlfn.IFS('historyTags 2'!J370="have", "have", 'onchangeTags 2'!J370="have", "have", 'procTags 2'!J370="have", "have", 'historyTags 2'!J370="extra", "extra", 'onchangeTags 2'!J370="extra", "extra", 'procTags 2'!J370="extra", "extra", 'historyTags 2'!J370="missing", "missing", 'onchangeTags 2'!J370="missing", "missing", 'procTags 2'!J370="missing", "missing", 'historyTags 2'!J370="ignore", "ignore", 'onchangeTags 2'!J370="ignore", "ignore", 'procTags 2'!J370="ignore", "ignore")</f>
        <v>have</v>
      </c>
      <c r="K370" s="1" t="str" cm="1">
        <f t="array" aca="1" ref="K370" ca="1">_xlfn.IFS('historyTags 2'!K370="have", "have", 'onchangeTags 2'!K370="have", "have", 'procTags 2'!K370="have", "have", 'historyTags 2'!K370="extra", "extra", 'onchangeTags 2'!K370="extra", "extra", 'procTags 2'!K370="extra", "extra", 'historyTags 2'!K370="missing", "missing", 'onchangeTags 2'!K370="missing", "missing", 'procTags 2'!K370="missing", "missing", 'historyTags 2'!K370="ignore", "ignore", 'onchangeTags 2'!K370="ignore", "ignore", 'procTags 2'!K370="ignore", "ignore")</f>
        <v>have</v>
      </c>
      <c r="L370" s="1" t="str" cm="1">
        <f t="array" aca="1" ref="L370" ca="1">_xlfn.IFS('historyTags 2'!L370="have", "have", 'onchangeTags 2'!L370="have", "have", 'procTags 2'!L370="have", "have", 'historyTags 2'!L370="extra", "extra", 'onchangeTags 2'!L370="extra", "extra", 'procTags 2'!L370="extra", "extra", 'historyTags 2'!L370="missing", "missing", 'onchangeTags 2'!L370="missing", "missing", 'procTags 2'!L370="missing", "missing", 'historyTags 2'!L370="ignore", "ignore", 'onchangeTags 2'!L370="ignore", "ignore", 'procTags 2'!L370="ignore", "ignore")</f>
        <v>have</v>
      </c>
      <c r="M370" s="1" t="str" cm="1">
        <f t="array" aca="1" ref="M370" ca="1">_xlfn.IFS('historyTags 2'!M370="have", "have", 'onchangeTags 2'!M370="have", "have", 'procTags 2'!M370="have", "have", 'historyTags 2'!M370="extra", "extra", 'onchangeTags 2'!M370="extra", "extra", 'procTags 2'!M370="extra", "extra", 'historyTags 2'!M370="missing", "missing", 'onchangeTags 2'!M370="missing", "missing", 'procTags 2'!M370="missing", "missing", 'historyTags 2'!M370="ignore", "ignore", 'onchangeTags 2'!M370="ignore", "ignore", 'procTags 2'!M370="ignore", "ignore")</f>
        <v>have</v>
      </c>
      <c r="N370" s="1" t="str" cm="1">
        <f t="array" aca="1" ref="N370" ca="1">_xlfn.IFS('historyTags 2'!N370="have", "have", 'onchangeTags 2'!N370="have", "have", 'procTags 2'!N370="have", "have", 'historyTags 2'!N370="extra", "extra", 'onchangeTags 2'!N370="extra", "extra", 'procTags 2'!N370="extra", "extra", 'historyTags 2'!N370="missing", "missing", 'onchangeTags 2'!N370="missing", "missing", 'procTags 2'!N370="missing", "missing", 'historyTags 2'!N370="ignore", "ignore", 'onchangeTags 2'!N370="ignore", "ignore", 'procTags 2'!N370="ignore", "ignore")</f>
        <v>have</v>
      </c>
      <c r="O370" s="1" t="str" cm="1">
        <f t="array" aca="1" ref="O370" ca="1">_xlfn.IFS('historyTags 2'!O370="have", "have", 'onchangeTags 2'!O370="have", "have", 'procTags 2'!O370="have", "have", 'historyTags 2'!O370="extra", "extra", 'onchangeTags 2'!O370="extra", "extra", 'procTags 2'!O370="extra", "extra", 'historyTags 2'!O370="missing", "missing", 'onchangeTags 2'!O370="missing", "missing", 'procTags 2'!O370="missing", "missing", 'historyTags 2'!O370="ignore", "ignore", 'onchangeTags 2'!O370="ignore", "ignore", 'procTags 2'!O370="ignore", "ignore")</f>
        <v>have</v>
      </c>
      <c r="P370" s="1" t="str" cm="1">
        <f t="array" aca="1" ref="P370" ca="1">_xlfn.IFS('historyTags 2'!P370="have", "have", 'onchangeTags 2'!P370="have", "have", 'procTags 2'!P370="have", "have", 'historyTags 2'!P370="extra", "extra", 'onchangeTags 2'!P370="extra", "extra", 'procTags 2'!P370="extra", "extra", 'historyTags 2'!P370="missing", "missing", 'onchangeTags 2'!P370="missing", "missing", 'procTags 2'!P370="missing", "missing", 'historyTags 2'!P370="ignore", "ignore", 'onchangeTags 2'!P370="ignore", "ignore", 'procTags 2'!P370="ignore", "ignore")</f>
        <v>ignore</v>
      </c>
    </row>
    <row r="371" spans="1:16" x14ac:dyDescent="0.2">
      <c r="A371" s="1" t="str">
        <f ca="1">IFERROR(__xludf.DUMMYFUNCTION("""COMPUTED_VALUE"""),"tr_alrm_door_open")</f>
        <v>tr_alrm_door_open</v>
      </c>
      <c r="B371" s="1" t="str" cm="1">
        <f t="array" aca="1" ref="B371" ca="1">_xlfn.IFS('historyTags 2'!B371="have", "have", 'onchangeTags 2'!B371="have", "have", 'procTags 2'!B371="have", "have", 'historyTags 2'!B371="extra", "extra", 'onchangeTags 2'!B371="extra", "extra", 'procTags 2'!B371="extra", "extra", 'historyTags 2'!B371="missing", "missing", 'onchangeTags 2'!B371="missing", "missing", 'procTags 2'!B371="missing", "missing", 'historyTags 2'!B371="ignore", "ignore", 'onchangeTags 2'!B371="ignore", "ignore", 'procTags 2'!B371="ignore", "ignore")</f>
        <v>ignore</v>
      </c>
      <c r="C371" s="1" t="str" cm="1">
        <f t="array" aca="1" ref="C371" ca="1">_xlfn.IFS('historyTags 2'!C371="have", "have", 'onchangeTags 2'!C371="have", "have", 'procTags 2'!C371="have", "have", 'historyTags 2'!C371="extra", "extra", 'onchangeTags 2'!C371="extra", "extra", 'procTags 2'!C371="extra", "extra", 'historyTags 2'!C371="missing", "missing", 'onchangeTags 2'!C371="missing", "missing", 'procTags 2'!C371="missing", "missing", 'historyTags 2'!C371="ignore", "ignore", 'onchangeTags 2'!C371="ignore", "ignore", 'procTags 2'!C371="ignore", "ignore")</f>
        <v>ignore</v>
      </c>
      <c r="D371" s="1" t="str" cm="1">
        <f t="array" aca="1" ref="D371" ca="1">_xlfn.IFS('historyTags 2'!D371="have", "have", 'onchangeTags 2'!D371="have", "have", 'procTags 2'!D371="have", "have", 'historyTags 2'!D371="extra", "extra", 'onchangeTags 2'!D371="extra", "extra", 'procTags 2'!D371="extra", "extra", 'historyTags 2'!D371="missing", "missing", 'onchangeTags 2'!D371="missing", "missing", 'procTags 2'!D371="missing", "missing", 'historyTags 2'!D371="ignore", "ignore", 'onchangeTags 2'!D371="ignore", "ignore", 'procTags 2'!D371="ignore", "ignore")</f>
        <v>ignore</v>
      </c>
      <c r="E371" s="1" t="str" cm="1">
        <f t="array" aca="1" ref="E371" ca="1">_xlfn.IFS('historyTags 2'!E371="have", "have", 'onchangeTags 2'!E371="have", "have", 'procTags 2'!E371="have", "have", 'historyTags 2'!E371="extra", "extra", 'onchangeTags 2'!E371="extra", "extra", 'procTags 2'!E371="extra", "extra", 'historyTags 2'!E371="missing", "missing", 'onchangeTags 2'!E371="missing", "missing", 'procTags 2'!E371="missing", "missing", 'historyTags 2'!E371="ignore", "ignore", 'onchangeTags 2'!E371="ignore", "ignore", 'procTags 2'!E371="ignore", "ignore")</f>
        <v>ignore</v>
      </c>
      <c r="F371" s="1" t="str" cm="1">
        <f t="array" aca="1" ref="F371" ca="1">_xlfn.IFS('historyTags 2'!F371="have", "have", 'onchangeTags 2'!F371="have", "have", 'procTags 2'!F371="have", "have", 'historyTags 2'!F371="extra", "extra", 'onchangeTags 2'!F371="extra", "extra", 'procTags 2'!F371="extra", "extra", 'historyTags 2'!F371="missing", "missing", 'onchangeTags 2'!F371="missing", "missing", 'procTags 2'!F371="missing", "missing", 'historyTags 2'!F371="ignore", "ignore", 'onchangeTags 2'!F371="ignore", "ignore", 'procTags 2'!F371="ignore", "ignore")</f>
        <v>missing</v>
      </c>
      <c r="G371" s="1" t="str" cm="1">
        <f t="array" aca="1" ref="G371" ca="1">_xlfn.IFS('historyTags 2'!G371="have", "have", 'onchangeTags 2'!G371="have", "have", 'procTags 2'!G371="have", "have", 'historyTags 2'!G371="extra", "extra", 'onchangeTags 2'!G371="extra", "extra", 'procTags 2'!G371="extra", "extra", 'historyTags 2'!G371="missing", "missing", 'onchangeTags 2'!G371="missing", "missing", 'procTags 2'!G371="missing", "missing", 'historyTags 2'!G371="ignore", "ignore", 'onchangeTags 2'!G371="ignore", "ignore", 'procTags 2'!G371="ignore", "ignore")</f>
        <v>ignore</v>
      </c>
      <c r="H371" s="1" t="str" cm="1">
        <f t="array" aca="1" ref="H371" ca="1">_xlfn.IFS('historyTags 2'!H371="have", "have", 'onchangeTags 2'!H371="have", "have", 'procTags 2'!H371="have", "have", 'historyTags 2'!H371="extra", "extra", 'onchangeTags 2'!H371="extra", "extra", 'procTags 2'!H371="extra", "extra", 'historyTags 2'!H371="missing", "missing", 'onchangeTags 2'!H371="missing", "missing", 'procTags 2'!H371="missing", "missing", 'historyTags 2'!H371="ignore", "ignore", 'onchangeTags 2'!H371="ignore", "ignore", 'procTags 2'!H371="ignore", "ignore")</f>
        <v>ignore</v>
      </c>
      <c r="I371" s="1" t="str" cm="1">
        <f t="array" aca="1" ref="I371" ca="1">_xlfn.IFS('historyTags 2'!I371="have", "have", 'onchangeTags 2'!I371="have", "have", 'procTags 2'!I371="have", "have", 'historyTags 2'!I371="extra", "extra", 'onchangeTags 2'!I371="extra", "extra", 'procTags 2'!I371="extra", "extra", 'historyTags 2'!I371="missing", "missing", 'onchangeTags 2'!I371="missing", "missing", 'procTags 2'!I371="missing", "missing", 'historyTags 2'!I371="ignore", "ignore", 'onchangeTags 2'!I371="ignore", "ignore", 'procTags 2'!I371="ignore", "ignore")</f>
        <v>ignore</v>
      </c>
      <c r="J371" s="1" t="str" cm="1">
        <f t="array" aca="1" ref="J371" ca="1">_xlfn.IFS('historyTags 2'!J371="have", "have", 'onchangeTags 2'!J371="have", "have", 'procTags 2'!J371="have", "have", 'historyTags 2'!J371="extra", "extra", 'onchangeTags 2'!J371="extra", "extra", 'procTags 2'!J371="extra", "extra", 'historyTags 2'!J371="missing", "missing", 'onchangeTags 2'!J371="missing", "missing", 'procTags 2'!J371="missing", "missing", 'historyTags 2'!J371="ignore", "ignore", 'onchangeTags 2'!J371="ignore", "ignore", 'procTags 2'!J371="ignore", "ignore")</f>
        <v>ignore</v>
      </c>
      <c r="K371" s="1" t="str" cm="1">
        <f t="array" aca="1" ref="K371" ca="1">_xlfn.IFS('historyTags 2'!K371="have", "have", 'onchangeTags 2'!K371="have", "have", 'procTags 2'!K371="have", "have", 'historyTags 2'!K371="extra", "extra", 'onchangeTags 2'!K371="extra", "extra", 'procTags 2'!K371="extra", "extra", 'historyTags 2'!K371="missing", "missing", 'onchangeTags 2'!K371="missing", "missing", 'procTags 2'!K371="missing", "missing", 'historyTags 2'!K371="ignore", "ignore", 'onchangeTags 2'!K371="ignore", "ignore", 'procTags 2'!K371="ignore", "ignore")</f>
        <v>ignore</v>
      </c>
      <c r="L371" s="1" t="str" cm="1">
        <f t="array" aca="1" ref="L371" ca="1">_xlfn.IFS('historyTags 2'!L371="have", "have", 'onchangeTags 2'!L371="have", "have", 'procTags 2'!L371="have", "have", 'historyTags 2'!L371="extra", "extra", 'onchangeTags 2'!L371="extra", "extra", 'procTags 2'!L371="extra", "extra", 'historyTags 2'!L371="missing", "missing", 'onchangeTags 2'!L371="missing", "missing", 'procTags 2'!L371="missing", "missing", 'historyTags 2'!L371="ignore", "ignore", 'onchangeTags 2'!L371="ignore", "ignore", 'procTags 2'!L371="ignore", "ignore")</f>
        <v>ignore</v>
      </c>
      <c r="M371" s="1" t="str" cm="1">
        <f t="array" aca="1" ref="M371" ca="1">_xlfn.IFS('historyTags 2'!M371="have", "have", 'onchangeTags 2'!M371="have", "have", 'procTags 2'!M371="have", "have", 'historyTags 2'!M371="extra", "extra", 'onchangeTags 2'!M371="extra", "extra", 'procTags 2'!M371="extra", "extra", 'historyTags 2'!M371="missing", "missing", 'onchangeTags 2'!M371="missing", "missing", 'procTags 2'!M371="missing", "missing", 'historyTags 2'!M371="ignore", "ignore", 'onchangeTags 2'!M371="ignore", "ignore", 'procTags 2'!M371="ignore", "ignore")</f>
        <v>ignore</v>
      </c>
      <c r="N371" s="1" t="str" cm="1">
        <f t="array" aca="1" ref="N371" ca="1">_xlfn.IFS('historyTags 2'!N371="have", "have", 'onchangeTags 2'!N371="have", "have", 'procTags 2'!N371="have", "have", 'historyTags 2'!N371="extra", "extra", 'onchangeTags 2'!N371="extra", "extra", 'procTags 2'!N371="extra", "extra", 'historyTags 2'!N371="missing", "missing", 'onchangeTags 2'!N371="missing", "missing", 'procTags 2'!N371="missing", "missing", 'historyTags 2'!N371="ignore", "ignore", 'onchangeTags 2'!N371="ignore", "ignore", 'procTags 2'!N371="ignore", "ignore")</f>
        <v>ignore</v>
      </c>
      <c r="O371" s="1" t="str" cm="1">
        <f t="array" aca="1" ref="O371" ca="1">_xlfn.IFS('historyTags 2'!O371="have", "have", 'onchangeTags 2'!O371="have", "have", 'procTags 2'!O371="have", "have", 'historyTags 2'!O371="extra", "extra", 'onchangeTags 2'!O371="extra", "extra", 'procTags 2'!O371="extra", "extra", 'historyTags 2'!O371="missing", "missing", 'onchangeTags 2'!O371="missing", "missing", 'procTags 2'!O371="missing", "missing", 'historyTags 2'!O371="ignore", "ignore", 'onchangeTags 2'!O371="ignore", "ignore", 'procTags 2'!O371="ignore", "ignore")</f>
        <v>ignore</v>
      </c>
      <c r="P371" s="1" t="str" cm="1">
        <f t="array" aca="1" ref="P371" ca="1">_xlfn.IFS('historyTags 2'!P371="have", "have", 'onchangeTags 2'!P371="have", "have", 'procTags 2'!P371="have", "have", 'historyTags 2'!P371="extra", "extra", 'onchangeTags 2'!P371="extra", "extra", 'procTags 2'!P371="extra", "extra", 'historyTags 2'!P371="missing", "missing", 'onchangeTags 2'!P371="missing", "missing", 'procTags 2'!P371="missing", "missing", 'historyTags 2'!P371="ignore", "ignore", 'onchangeTags 2'!P371="ignore", "ignore", 'procTags 2'!P371="ignore", "ignore")</f>
        <v>ignore</v>
      </c>
    </row>
    <row r="372" spans="1:16" x14ac:dyDescent="0.2">
      <c r="A372" s="1" t="str">
        <f ca="1">IFERROR(__xludf.DUMMYFUNCTION("""COMPUTED_VALUE"""),"tr_atm_press")</f>
        <v>tr_atm_press</v>
      </c>
      <c r="B372" s="1" t="str" cm="1">
        <f t="array" aca="1" ref="B372" ca="1">_xlfn.IFS('historyTags 2'!B372="have", "have", 'onchangeTags 2'!B372="have", "have", 'procTags 2'!B372="have", "have", 'historyTags 2'!B372="extra", "extra", 'onchangeTags 2'!B372="extra", "extra", 'procTags 2'!B372="extra", "extra", 'historyTags 2'!B372="missing", "missing", 'onchangeTags 2'!B372="missing", "missing", 'procTags 2'!B372="missing", "missing", 'historyTags 2'!B372="ignore", "ignore", 'onchangeTags 2'!B372="ignore", "ignore", 'procTags 2'!B372="ignore", "ignore")</f>
        <v>ignore</v>
      </c>
      <c r="C372" s="1" t="str" cm="1">
        <f t="array" aca="1" ref="C372" ca="1">_xlfn.IFS('historyTags 2'!C372="have", "have", 'onchangeTags 2'!C372="have", "have", 'procTags 2'!C372="have", "have", 'historyTags 2'!C372="extra", "extra", 'onchangeTags 2'!C372="extra", "extra", 'procTags 2'!C372="extra", "extra", 'historyTags 2'!C372="missing", "missing", 'onchangeTags 2'!C372="missing", "missing", 'procTags 2'!C372="missing", "missing", 'historyTags 2'!C372="ignore", "ignore", 'onchangeTags 2'!C372="ignore", "ignore", 'procTags 2'!C372="ignore", "ignore")</f>
        <v>ignore</v>
      </c>
      <c r="D372" s="1" t="str" cm="1">
        <f t="array" aca="1" ref="D372" ca="1">_xlfn.IFS('historyTags 2'!D372="have", "have", 'onchangeTags 2'!D372="have", "have", 'procTags 2'!D372="have", "have", 'historyTags 2'!D372="extra", "extra", 'onchangeTags 2'!D372="extra", "extra", 'procTags 2'!D372="extra", "extra", 'historyTags 2'!D372="missing", "missing", 'onchangeTags 2'!D372="missing", "missing", 'procTags 2'!D372="missing", "missing", 'historyTags 2'!D372="ignore", "ignore", 'onchangeTags 2'!D372="ignore", "ignore", 'procTags 2'!D372="ignore", "ignore")</f>
        <v>ignore</v>
      </c>
      <c r="E372" s="1" t="str" cm="1">
        <f t="array" aca="1" ref="E372" ca="1">_xlfn.IFS('historyTags 2'!E372="have", "have", 'onchangeTags 2'!E372="have", "have", 'procTags 2'!E372="have", "have", 'historyTags 2'!E372="extra", "extra", 'onchangeTags 2'!E372="extra", "extra", 'procTags 2'!E372="extra", "extra", 'historyTags 2'!E372="missing", "missing", 'onchangeTags 2'!E372="missing", "missing", 'procTags 2'!E372="missing", "missing", 'historyTags 2'!E372="ignore", "ignore", 'onchangeTags 2'!E372="ignore", "ignore", 'procTags 2'!E372="ignore", "ignore")</f>
        <v>ignore</v>
      </c>
      <c r="F372" s="1" t="str" cm="1">
        <f t="array" aca="1" ref="F372" ca="1">_xlfn.IFS('historyTags 2'!F372="have", "have", 'onchangeTags 2'!F372="have", "have", 'procTags 2'!F372="have", "have", 'historyTags 2'!F372="extra", "extra", 'onchangeTags 2'!F372="extra", "extra", 'procTags 2'!F372="extra", "extra", 'historyTags 2'!F372="missing", "missing", 'onchangeTags 2'!F372="missing", "missing", 'procTags 2'!F372="missing", "missing", 'historyTags 2'!F372="ignore", "ignore", 'onchangeTags 2'!F372="ignore", "ignore", 'procTags 2'!F372="ignore", "ignore")</f>
        <v>ignore</v>
      </c>
      <c r="G372" s="1" t="str" cm="1">
        <f t="array" aca="1" ref="G372" ca="1">_xlfn.IFS('historyTags 2'!G372="have", "have", 'onchangeTags 2'!G372="have", "have", 'procTags 2'!G372="have", "have", 'historyTags 2'!G372="extra", "extra", 'onchangeTags 2'!G372="extra", "extra", 'procTags 2'!G372="extra", "extra", 'historyTags 2'!G372="missing", "missing", 'onchangeTags 2'!G372="missing", "missing", 'procTags 2'!G372="missing", "missing", 'historyTags 2'!G372="ignore", "ignore", 'onchangeTags 2'!G372="ignore", "ignore", 'procTags 2'!G372="ignore", "ignore")</f>
        <v>ignore</v>
      </c>
      <c r="H372" s="1" t="str" cm="1">
        <f t="array" aca="1" ref="H372" ca="1">_xlfn.IFS('historyTags 2'!H372="have", "have", 'onchangeTags 2'!H372="have", "have", 'procTags 2'!H372="have", "have", 'historyTags 2'!H372="extra", "extra", 'onchangeTags 2'!H372="extra", "extra", 'procTags 2'!H372="extra", "extra", 'historyTags 2'!H372="missing", "missing", 'onchangeTags 2'!H372="missing", "missing", 'procTags 2'!H372="missing", "missing", 'historyTags 2'!H372="ignore", "ignore", 'onchangeTags 2'!H372="ignore", "ignore", 'procTags 2'!H372="ignore", "ignore")</f>
        <v>ignore</v>
      </c>
      <c r="I372" s="1" t="str" cm="1">
        <f t="array" aca="1" ref="I372" ca="1">_xlfn.IFS('historyTags 2'!I372="have", "have", 'onchangeTags 2'!I372="have", "have", 'procTags 2'!I372="have", "have", 'historyTags 2'!I372="extra", "extra", 'onchangeTags 2'!I372="extra", "extra", 'procTags 2'!I372="extra", "extra", 'historyTags 2'!I372="missing", "missing", 'onchangeTags 2'!I372="missing", "missing", 'procTags 2'!I372="missing", "missing", 'historyTags 2'!I372="ignore", "ignore", 'onchangeTags 2'!I372="ignore", "ignore", 'procTags 2'!I372="ignore", "ignore")</f>
        <v>ignore</v>
      </c>
      <c r="J372" s="1" t="str" cm="1">
        <f t="array" aca="1" ref="J372" ca="1">_xlfn.IFS('historyTags 2'!J372="have", "have", 'onchangeTags 2'!J372="have", "have", 'procTags 2'!J372="have", "have", 'historyTags 2'!J372="extra", "extra", 'onchangeTags 2'!J372="extra", "extra", 'procTags 2'!J372="extra", "extra", 'historyTags 2'!J372="missing", "missing", 'onchangeTags 2'!J372="missing", "missing", 'procTags 2'!J372="missing", "missing", 'historyTags 2'!J372="ignore", "ignore", 'onchangeTags 2'!J372="ignore", "ignore", 'procTags 2'!J372="ignore", "ignore")</f>
        <v>ignore</v>
      </c>
      <c r="K372" s="1" t="str" cm="1">
        <f t="array" aca="1" ref="K372" ca="1">_xlfn.IFS('historyTags 2'!K372="have", "have", 'onchangeTags 2'!K372="have", "have", 'procTags 2'!K372="have", "have", 'historyTags 2'!K372="extra", "extra", 'onchangeTags 2'!K372="extra", "extra", 'procTags 2'!K372="extra", "extra", 'historyTags 2'!K372="missing", "missing", 'onchangeTags 2'!K372="missing", "missing", 'procTags 2'!K372="missing", "missing", 'historyTags 2'!K372="ignore", "ignore", 'onchangeTags 2'!K372="ignore", "ignore", 'procTags 2'!K372="ignore", "ignore")</f>
        <v>ignore</v>
      </c>
      <c r="L372" s="1" t="str" cm="1">
        <f t="array" aca="1" ref="L372" ca="1">_xlfn.IFS('historyTags 2'!L372="have", "have", 'onchangeTags 2'!L372="have", "have", 'procTags 2'!L372="have", "have", 'historyTags 2'!L372="extra", "extra", 'onchangeTags 2'!L372="extra", "extra", 'procTags 2'!L372="extra", "extra", 'historyTags 2'!L372="missing", "missing", 'onchangeTags 2'!L372="missing", "missing", 'procTags 2'!L372="missing", "missing", 'historyTags 2'!L372="ignore", "ignore", 'onchangeTags 2'!L372="ignore", "ignore", 'procTags 2'!L372="ignore", "ignore")</f>
        <v>ignore</v>
      </c>
      <c r="M372" s="1" t="str" cm="1">
        <f t="array" aca="1" ref="M372" ca="1">_xlfn.IFS('historyTags 2'!M372="have", "have", 'onchangeTags 2'!M372="have", "have", 'procTags 2'!M372="have", "have", 'historyTags 2'!M372="extra", "extra", 'onchangeTags 2'!M372="extra", "extra", 'procTags 2'!M372="extra", "extra", 'historyTags 2'!M372="missing", "missing", 'onchangeTags 2'!M372="missing", "missing", 'procTags 2'!M372="missing", "missing", 'historyTags 2'!M372="ignore", "ignore", 'onchangeTags 2'!M372="ignore", "ignore", 'procTags 2'!M372="ignore", "ignore")</f>
        <v>ignore</v>
      </c>
      <c r="N372" s="1" t="str" cm="1">
        <f t="array" aca="1" ref="N372" ca="1">_xlfn.IFS('historyTags 2'!N372="have", "have", 'onchangeTags 2'!N372="have", "have", 'procTags 2'!N372="have", "have", 'historyTags 2'!N372="extra", "extra", 'onchangeTags 2'!N372="extra", "extra", 'procTags 2'!N372="extra", "extra", 'historyTags 2'!N372="missing", "missing", 'onchangeTags 2'!N372="missing", "missing", 'procTags 2'!N372="missing", "missing", 'historyTags 2'!N372="ignore", "ignore", 'onchangeTags 2'!N372="ignore", "ignore", 'procTags 2'!N372="ignore", "ignore")</f>
        <v>ignore</v>
      </c>
      <c r="O372" s="1" t="str" cm="1">
        <f t="array" aca="1" ref="O372" ca="1">_xlfn.IFS('historyTags 2'!O372="have", "have", 'onchangeTags 2'!O372="have", "have", 'procTags 2'!O372="have", "have", 'historyTags 2'!O372="extra", "extra", 'onchangeTags 2'!O372="extra", "extra", 'procTags 2'!O372="extra", "extra", 'historyTags 2'!O372="missing", "missing", 'onchangeTags 2'!O372="missing", "missing", 'procTags 2'!O372="missing", "missing", 'historyTags 2'!O372="ignore", "ignore", 'onchangeTags 2'!O372="ignore", "ignore", 'procTags 2'!O372="ignore", "ignore")</f>
        <v>ignore</v>
      </c>
      <c r="P372" s="1" t="str" cm="1">
        <f t="array" aca="1" ref="P372" ca="1">_xlfn.IFS('historyTags 2'!P372="have", "have", 'onchangeTags 2'!P372="have", "have", 'procTags 2'!P372="have", "have", 'historyTags 2'!P372="extra", "extra", 'onchangeTags 2'!P372="extra", "extra", 'procTags 2'!P372="extra", "extra", 'historyTags 2'!P372="missing", "missing", 'onchangeTags 2'!P372="missing", "missing", 'procTags 2'!P372="missing", "missing", 'historyTags 2'!P372="ignore", "ignore", 'onchangeTags 2'!P372="ignore", "ignore", 'procTags 2'!P372="ignore", "ignore")</f>
        <v>have</v>
      </c>
    </row>
    <row r="373" spans="1:16" x14ac:dyDescent="0.2">
      <c r="A373" s="1" t="str">
        <f ca="1">IFERROR(__xludf.DUMMYFUNCTION("""COMPUTED_VALUE"""),"tr_avg_air_temp")</f>
        <v>tr_avg_air_temp</v>
      </c>
      <c r="B373" s="1" t="str" cm="1">
        <f t="array" aca="1" ref="B373" ca="1">_xlfn.IFS('historyTags 2'!B373="have", "have", 'onchangeTags 2'!B373="have", "have", 'procTags 2'!B373="have", "have", 'historyTags 2'!B373="extra", "extra", 'onchangeTags 2'!B373="extra", "extra", 'procTags 2'!B373="extra", "extra", 'historyTags 2'!B373="missing", "missing", 'onchangeTags 2'!B373="missing", "missing", 'procTags 2'!B373="missing", "missing", 'historyTags 2'!B373="ignore", "ignore", 'onchangeTags 2'!B373="ignore", "ignore", 'procTags 2'!B373="ignore", "ignore")</f>
        <v>ignore</v>
      </c>
      <c r="C373" s="1" t="str" cm="1">
        <f t="array" aca="1" ref="C373" ca="1">_xlfn.IFS('historyTags 2'!C373="have", "have", 'onchangeTags 2'!C373="have", "have", 'procTags 2'!C373="have", "have", 'historyTags 2'!C373="extra", "extra", 'onchangeTags 2'!C373="extra", "extra", 'procTags 2'!C373="extra", "extra", 'historyTags 2'!C373="missing", "missing", 'onchangeTags 2'!C373="missing", "missing", 'procTags 2'!C373="missing", "missing", 'historyTags 2'!C373="ignore", "ignore", 'onchangeTags 2'!C373="ignore", "ignore", 'procTags 2'!C373="ignore", "ignore")</f>
        <v>ignore</v>
      </c>
      <c r="D373" s="1" t="str" cm="1">
        <f t="array" aca="1" ref="D373" ca="1">_xlfn.IFS('historyTags 2'!D373="have", "have", 'onchangeTags 2'!D373="have", "have", 'procTags 2'!D373="have", "have", 'historyTags 2'!D373="extra", "extra", 'onchangeTags 2'!D373="extra", "extra", 'procTags 2'!D373="extra", "extra", 'historyTags 2'!D373="missing", "missing", 'onchangeTags 2'!D373="missing", "missing", 'procTags 2'!D373="missing", "missing", 'historyTags 2'!D373="ignore", "ignore", 'onchangeTags 2'!D373="ignore", "ignore", 'procTags 2'!D373="ignore", "ignore")</f>
        <v>ignore</v>
      </c>
      <c r="E373" s="1" t="str" cm="1">
        <f t="array" aca="1" ref="E373" ca="1">_xlfn.IFS('historyTags 2'!E373="have", "have", 'onchangeTags 2'!E373="have", "have", 'procTags 2'!E373="have", "have", 'historyTags 2'!E373="extra", "extra", 'onchangeTags 2'!E373="extra", "extra", 'procTags 2'!E373="extra", "extra", 'historyTags 2'!E373="missing", "missing", 'onchangeTags 2'!E373="missing", "missing", 'procTags 2'!E373="missing", "missing", 'historyTags 2'!E373="ignore", "ignore", 'onchangeTags 2'!E373="ignore", "ignore", 'procTags 2'!E373="ignore", "ignore")</f>
        <v>ignore</v>
      </c>
      <c r="F373" s="1" t="str" cm="1">
        <f t="array" aca="1" ref="F373" ca="1">_xlfn.IFS('historyTags 2'!F373="have", "have", 'onchangeTags 2'!F373="have", "have", 'procTags 2'!F373="have", "have", 'historyTags 2'!F373="extra", "extra", 'onchangeTags 2'!F373="extra", "extra", 'procTags 2'!F373="extra", "extra", 'historyTags 2'!F373="missing", "missing", 'onchangeTags 2'!F373="missing", "missing", 'procTags 2'!F373="missing", "missing", 'historyTags 2'!F373="ignore", "ignore", 'onchangeTags 2'!F373="ignore", "ignore", 'procTags 2'!F373="ignore", "ignore")</f>
        <v>ignore</v>
      </c>
      <c r="G373" s="1" t="str" cm="1">
        <f t="array" aca="1" ref="G373" ca="1">_xlfn.IFS('historyTags 2'!G373="have", "have", 'onchangeTags 2'!G373="have", "have", 'procTags 2'!G373="have", "have", 'historyTags 2'!G373="extra", "extra", 'onchangeTags 2'!G373="extra", "extra", 'procTags 2'!G373="extra", "extra", 'historyTags 2'!G373="missing", "missing", 'onchangeTags 2'!G373="missing", "missing", 'procTags 2'!G373="missing", "missing", 'historyTags 2'!G373="ignore", "ignore", 'onchangeTags 2'!G373="ignore", "ignore", 'procTags 2'!G373="ignore", "ignore")</f>
        <v>ignore</v>
      </c>
      <c r="H373" s="1" t="str" cm="1">
        <f t="array" aca="1" ref="H373" ca="1">_xlfn.IFS('historyTags 2'!H373="have", "have", 'onchangeTags 2'!H373="have", "have", 'procTags 2'!H373="have", "have", 'historyTags 2'!H373="extra", "extra", 'onchangeTags 2'!H373="extra", "extra", 'procTags 2'!H373="extra", "extra", 'historyTags 2'!H373="missing", "missing", 'onchangeTags 2'!H373="missing", "missing", 'procTags 2'!H373="missing", "missing", 'historyTags 2'!H373="ignore", "ignore", 'onchangeTags 2'!H373="ignore", "ignore", 'procTags 2'!H373="ignore", "ignore")</f>
        <v>ignore</v>
      </c>
      <c r="I373" s="1" t="str" cm="1">
        <f t="array" aca="1" ref="I373" ca="1">_xlfn.IFS('historyTags 2'!I373="have", "have", 'onchangeTags 2'!I373="have", "have", 'procTags 2'!I373="have", "have", 'historyTags 2'!I373="extra", "extra", 'onchangeTags 2'!I373="extra", "extra", 'procTags 2'!I373="extra", "extra", 'historyTags 2'!I373="missing", "missing", 'onchangeTags 2'!I373="missing", "missing", 'procTags 2'!I373="missing", "missing", 'historyTags 2'!I373="ignore", "ignore", 'onchangeTags 2'!I373="ignore", "ignore", 'procTags 2'!I373="ignore", "ignore")</f>
        <v>ignore</v>
      </c>
      <c r="J373" s="1" t="str" cm="1">
        <f t="array" aca="1" ref="J373" ca="1">_xlfn.IFS('historyTags 2'!J373="have", "have", 'onchangeTags 2'!J373="have", "have", 'procTags 2'!J373="have", "have", 'historyTags 2'!J373="extra", "extra", 'onchangeTags 2'!J373="extra", "extra", 'procTags 2'!J373="extra", "extra", 'historyTags 2'!J373="missing", "missing", 'onchangeTags 2'!J373="missing", "missing", 'procTags 2'!J373="missing", "missing", 'historyTags 2'!J373="ignore", "ignore", 'onchangeTags 2'!J373="ignore", "ignore", 'procTags 2'!J373="ignore", "ignore")</f>
        <v>ignore</v>
      </c>
      <c r="K373" s="1" t="str" cm="1">
        <f t="array" aca="1" ref="K373" ca="1">_xlfn.IFS('historyTags 2'!K373="have", "have", 'onchangeTags 2'!K373="have", "have", 'procTags 2'!K373="have", "have", 'historyTags 2'!K373="extra", "extra", 'onchangeTags 2'!K373="extra", "extra", 'procTags 2'!K373="extra", "extra", 'historyTags 2'!K373="missing", "missing", 'onchangeTags 2'!K373="missing", "missing", 'procTags 2'!K373="missing", "missing", 'historyTags 2'!K373="ignore", "ignore", 'onchangeTags 2'!K373="ignore", "ignore", 'procTags 2'!K373="ignore", "ignore")</f>
        <v>ignore</v>
      </c>
      <c r="L373" s="1" t="str" cm="1">
        <f t="array" aca="1" ref="L373" ca="1">_xlfn.IFS('historyTags 2'!L373="have", "have", 'onchangeTags 2'!L373="have", "have", 'procTags 2'!L373="have", "have", 'historyTags 2'!L373="extra", "extra", 'onchangeTags 2'!L373="extra", "extra", 'procTags 2'!L373="extra", "extra", 'historyTags 2'!L373="missing", "missing", 'onchangeTags 2'!L373="missing", "missing", 'procTags 2'!L373="missing", "missing", 'historyTags 2'!L373="ignore", "ignore", 'onchangeTags 2'!L373="ignore", "ignore", 'procTags 2'!L373="ignore", "ignore")</f>
        <v>ignore</v>
      </c>
      <c r="M373" s="1" t="str" cm="1">
        <f t="array" aca="1" ref="M373" ca="1">_xlfn.IFS('historyTags 2'!M373="have", "have", 'onchangeTags 2'!M373="have", "have", 'procTags 2'!M373="have", "have", 'historyTags 2'!M373="extra", "extra", 'onchangeTags 2'!M373="extra", "extra", 'procTags 2'!M373="extra", "extra", 'historyTags 2'!M373="missing", "missing", 'onchangeTags 2'!M373="missing", "missing", 'procTags 2'!M373="missing", "missing", 'historyTags 2'!M373="ignore", "ignore", 'onchangeTags 2'!M373="ignore", "ignore", 'procTags 2'!M373="ignore", "ignore")</f>
        <v>ignore</v>
      </c>
      <c r="N373" s="1" t="str" cm="1">
        <f t="array" aca="1" ref="N373" ca="1">_xlfn.IFS('historyTags 2'!N373="have", "have", 'onchangeTags 2'!N373="have", "have", 'procTags 2'!N373="have", "have", 'historyTags 2'!N373="extra", "extra", 'onchangeTags 2'!N373="extra", "extra", 'procTags 2'!N373="extra", "extra", 'historyTags 2'!N373="missing", "missing", 'onchangeTags 2'!N373="missing", "missing", 'procTags 2'!N373="missing", "missing", 'historyTags 2'!N373="ignore", "ignore", 'onchangeTags 2'!N373="ignore", "ignore", 'procTags 2'!N373="ignore", "ignore")</f>
        <v>ignore</v>
      </c>
      <c r="O373" s="1" t="str" cm="1">
        <f t="array" aca="1" ref="O373" ca="1">_xlfn.IFS('historyTags 2'!O373="have", "have", 'onchangeTags 2'!O373="have", "have", 'procTags 2'!O373="have", "have", 'historyTags 2'!O373="extra", "extra", 'onchangeTags 2'!O373="extra", "extra", 'procTags 2'!O373="extra", "extra", 'historyTags 2'!O373="missing", "missing", 'onchangeTags 2'!O373="missing", "missing", 'procTags 2'!O373="missing", "missing", 'historyTags 2'!O373="ignore", "ignore", 'onchangeTags 2'!O373="ignore", "ignore", 'procTags 2'!O373="ignore", "ignore")</f>
        <v>ignore</v>
      </c>
      <c r="P373" s="1" t="str" cm="1">
        <f t="array" aca="1" ref="P373" ca="1">_xlfn.IFS('historyTags 2'!P373="have", "have", 'onchangeTags 2'!P373="have", "have", 'procTags 2'!P373="have", "have", 'historyTags 2'!P373="extra", "extra", 'onchangeTags 2'!P373="extra", "extra", 'procTags 2'!P373="extra", "extra", 'historyTags 2'!P373="missing", "missing", 'onchangeTags 2'!P373="missing", "missing", 'procTags 2'!P373="missing", "missing", 'historyTags 2'!P373="ignore", "ignore", 'onchangeTags 2'!P373="ignore", "ignore", 'procTags 2'!P373="ignore", "ignore")</f>
        <v>have</v>
      </c>
    </row>
    <row r="374" spans="1:16" x14ac:dyDescent="0.2">
      <c r="A374" s="1" t="str">
        <f ca="1">IFERROR(__xludf.DUMMYFUNCTION("""COMPUTED_VALUE"""),"tr_back_off_indicator")</f>
        <v>tr_back_off_indicator</v>
      </c>
      <c r="B374" s="1" t="str" cm="1">
        <f t="array" aca="1" ref="B374" ca="1">_xlfn.IFS('historyTags 2'!B374="have", "have", 'onchangeTags 2'!B374="have", "have", 'procTags 2'!B374="have", "have", 'historyTags 2'!B374="extra", "extra", 'onchangeTags 2'!B374="extra", "extra", 'procTags 2'!B374="extra", "extra", 'historyTags 2'!B374="missing", "missing", 'onchangeTags 2'!B374="missing", "missing", 'procTags 2'!B374="missing", "missing", 'historyTags 2'!B374="ignore", "ignore", 'onchangeTags 2'!B374="ignore", "ignore", 'procTags 2'!B374="ignore", "ignore")</f>
        <v>ignore</v>
      </c>
      <c r="C374" s="1" t="str" cm="1">
        <f t="array" aca="1" ref="C374" ca="1">_xlfn.IFS('historyTags 2'!C374="have", "have", 'onchangeTags 2'!C374="have", "have", 'procTags 2'!C374="have", "have", 'historyTags 2'!C374="extra", "extra", 'onchangeTags 2'!C374="extra", "extra", 'procTags 2'!C374="extra", "extra", 'historyTags 2'!C374="missing", "missing", 'onchangeTags 2'!C374="missing", "missing", 'procTags 2'!C374="missing", "missing", 'historyTags 2'!C374="ignore", "ignore", 'onchangeTags 2'!C374="ignore", "ignore", 'procTags 2'!C374="ignore", "ignore")</f>
        <v>ignore</v>
      </c>
      <c r="D374" s="1" t="str" cm="1">
        <f t="array" aca="1" ref="D374" ca="1">_xlfn.IFS('historyTags 2'!D374="have", "have", 'onchangeTags 2'!D374="have", "have", 'procTags 2'!D374="have", "have", 'historyTags 2'!D374="extra", "extra", 'onchangeTags 2'!D374="extra", "extra", 'procTags 2'!D374="extra", "extra", 'historyTags 2'!D374="missing", "missing", 'onchangeTags 2'!D374="missing", "missing", 'procTags 2'!D374="missing", "missing", 'historyTags 2'!D374="ignore", "ignore", 'onchangeTags 2'!D374="ignore", "ignore", 'procTags 2'!D374="ignore", "ignore")</f>
        <v>have</v>
      </c>
      <c r="E374" s="1" t="str" cm="1">
        <f t="array" aca="1" ref="E374" ca="1">_xlfn.IFS('historyTags 2'!E374="have", "have", 'onchangeTags 2'!E374="have", "have", 'procTags 2'!E374="have", "have", 'historyTags 2'!E374="extra", "extra", 'onchangeTags 2'!E374="extra", "extra", 'procTags 2'!E374="extra", "extra", 'historyTags 2'!E374="missing", "missing", 'onchangeTags 2'!E374="missing", "missing", 'procTags 2'!E374="missing", "missing", 'historyTags 2'!E374="ignore", "ignore", 'onchangeTags 2'!E374="ignore", "ignore", 'procTags 2'!E374="ignore", "ignore")</f>
        <v>have</v>
      </c>
      <c r="F374" s="1" t="str" cm="1">
        <f t="array" aca="1" ref="F374" ca="1">_xlfn.IFS('historyTags 2'!F374="have", "have", 'onchangeTags 2'!F374="have", "have", 'procTags 2'!F374="have", "have", 'historyTags 2'!F374="extra", "extra", 'onchangeTags 2'!F374="extra", "extra", 'procTags 2'!F374="extra", "extra", 'historyTags 2'!F374="missing", "missing", 'onchangeTags 2'!F374="missing", "missing", 'procTags 2'!F374="missing", "missing", 'historyTags 2'!F374="ignore", "ignore", 'onchangeTags 2'!F374="ignore", "ignore", 'procTags 2'!F374="ignore", "ignore")</f>
        <v>have</v>
      </c>
      <c r="G374" s="1" t="str" cm="1">
        <f t="array" aca="1" ref="G374" ca="1">_xlfn.IFS('historyTags 2'!G374="have", "have", 'onchangeTags 2'!G374="have", "have", 'procTags 2'!G374="have", "have", 'historyTags 2'!G374="extra", "extra", 'onchangeTags 2'!G374="extra", "extra", 'procTags 2'!G374="extra", "extra", 'historyTags 2'!G374="missing", "missing", 'onchangeTags 2'!G374="missing", "missing", 'procTags 2'!G374="missing", "missing", 'historyTags 2'!G374="ignore", "ignore", 'onchangeTags 2'!G374="ignore", "ignore", 'procTags 2'!G374="ignore", "ignore")</f>
        <v>have</v>
      </c>
      <c r="H374" s="1" t="str" cm="1">
        <f t="array" aca="1" ref="H374" ca="1">_xlfn.IFS('historyTags 2'!H374="have", "have", 'onchangeTags 2'!H374="have", "have", 'procTags 2'!H374="have", "have", 'historyTags 2'!H374="extra", "extra", 'onchangeTags 2'!H374="extra", "extra", 'procTags 2'!H374="extra", "extra", 'historyTags 2'!H374="missing", "missing", 'onchangeTags 2'!H374="missing", "missing", 'procTags 2'!H374="missing", "missing", 'historyTags 2'!H374="ignore", "ignore", 'onchangeTags 2'!H374="ignore", "ignore", 'procTags 2'!H374="ignore", "ignore")</f>
        <v>have</v>
      </c>
      <c r="I374" s="1" t="str" cm="1">
        <f t="array" aca="1" ref="I374" ca="1">_xlfn.IFS('historyTags 2'!I374="have", "have", 'onchangeTags 2'!I374="have", "have", 'procTags 2'!I374="have", "have", 'historyTags 2'!I374="extra", "extra", 'onchangeTags 2'!I374="extra", "extra", 'procTags 2'!I374="extra", "extra", 'historyTags 2'!I374="missing", "missing", 'onchangeTags 2'!I374="missing", "missing", 'procTags 2'!I374="missing", "missing", 'historyTags 2'!I374="ignore", "ignore", 'onchangeTags 2'!I374="ignore", "ignore", 'procTags 2'!I374="ignore", "ignore")</f>
        <v>have</v>
      </c>
      <c r="J374" s="1" t="str" cm="1">
        <f t="array" aca="1" ref="J374" ca="1">_xlfn.IFS('historyTags 2'!J374="have", "have", 'onchangeTags 2'!J374="have", "have", 'procTags 2'!J374="have", "have", 'historyTags 2'!J374="extra", "extra", 'onchangeTags 2'!J374="extra", "extra", 'procTags 2'!J374="extra", "extra", 'historyTags 2'!J374="missing", "missing", 'onchangeTags 2'!J374="missing", "missing", 'procTags 2'!J374="missing", "missing", 'historyTags 2'!J374="ignore", "ignore", 'onchangeTags 2'!J374="ignore", "ignore", 'procTags 2'!J374="ignore", "ignore")</f>
        <v>have</v>
      </c>
      <c r="K374" s="1" t="str" cm="1">
        <f t="array" aca="1" ref="K374" ca="1">_xlfn.IFS('historyTags 2'!K374="have", "have", 'onchangeTags 2'!K374="have", "have", 'procTags 2'!K374="have", "have", 'historyTags 2'!K374="extra", "extra", 'onchangeTags 2'!K374="extra", "extra", 'procTags 2'!K374="extra", "extra", 'historyTags 2'!K374="missing", "missing", 'onchangeTags 2'!K374="missing", "missing", 'procTags 2'!K374="missing", "missing", 'historyTags 2'!K374="ignore", "ignore", 'onchangeTags 2'!K374="ignore", "ignore", 'procTags 2'!K374="ignore", "ignore")</f>
        <v>have</v>
      </c>
      <c r="L374" s="1" t="str" cm="1">
        <f t="array" aca="1" ref="L374" ca="1">_xlfn.IFS('historyTags 2'!L374="have", "have", 'onchangeTags 2'!L374="have", "have", 'procTags 2'!L374="have", "have", 'historyTags 2'!L374="extra", "extra", 'onchangeTags 2'!L374="extra", "extra", 'procTags 2'!L374="extra", "extra", 'historyTags 2'!L374="missing", "missing", 'onchangeTags 2'!L374="missing", "missing", 'procTags 2'!L374="missing", "missing", 'historyTags 2'!L374="ignore", "ignore", 'onchangeTags 2'!L374="ignore", "ignore", 'procTags 2'!L374="ignore", "ignore")</f>
        <v>have</v>
      </c>
      <c r="M374" s="1" t="str" cm="1">
        <f t="array" aca="1" ref="M374" ca="1">_xlfn.IFS('historyTags 2'!M374="have", "have", 'onchangeTags 2'!M374="have", "have", 'procTags 2'!M374="have", "have", 'historyTags 2'!M374="extra", "extra", 'onchangeTags 2'!M374="extra", "extra", 'procTags 2'!M374="extra", "extra", 'historyTags 2'!M374="missing", "missing", 'onchangeTags 2'!M374="missing", "missing", 'procTags 2'!M374="missing", "missing", 'historyTags 2'!M374="ignore", "ignore", 'onchangeTags 2'!M374="ignore", "ignore", 'procTags 2'!M374="ignore", "ignore")</f>
        <v>have</v>
      </c>
      <c r="N374" s="1" t="str" cm="1">
        <f t="array" aca="1" ref="N374" ca="1">_xlfn.IFS('historyTags 2'!N374="have", "have", 'onchangeTags 2'!N374="have", "have", 'procTags 2'!N374="have", "have", 'historyTags 2'!N374="extra", "extra", 'onchangeTags 2'!N374="extra", "extra", 'procTags 2'!N374="extra", "extra", 'historyTags 2'!N374="missing", "missing", 'onchangeTags 2'!N374="missing", "missing", 'procTags 2'!N374="missing", "missing", 'historyTags 2'!N374="ignore", "ignore", 'onchangeTags 2'!N374="ignore", "ignore", 'procTags 2'!N374="ignore", "ignore")</f>
        <v>have</v>
      </c>
      <c r="O374" s="1" t="str" cm="1">
        <f t="array" aca="1" ref="O374" ca="1">_xlfn.IFS('historyTags 2'!O374="have", "have", 'onchangeTags 2'!O374="have", "have", 'procTags 2'!O374="have", "have", 'historyTags 2'!O374="extra", "extra", 'onchangeTags 2'!O374="extra", "extra", 'procTags 2'!O374="extra", "extra", 'historyTags 2'!O374="missing", "missing", 'onchangeTags 2'!O374="missing", "missing", 'procTags 2'!O374="missing", "missing", 'historyTags 2'!O374="ignore", "ignore", 'onchangeTags 2'!O374="ignore", "ignore", 'procTags 2'!O374="ignore", "ignore")</f>
        <v>have</v>
      </c>
      <c r="P374" s="1" t="str" cm="1">
        <f t="array" aca="1" ref="P374" ca="1">_xlfn.IFS('historyTags 2'!P374="have", "have", 'onchangeTags 2'!P374="have", "have", 'procTags 2'!P374="have", "have", 'historyTags 2'!P374="extra", "extra", 'onchangeTags 2'!P374="extra", "extra", 'procTags 2'!P374="extra", "extra", 'historyTags 2'!P374="missing", "missing", 'onchangeTags 2'!P374="missing", "missing", 'procTags 2'!P374="missing", "missing", 'historyTags 2'!P374="ignore", "ignore", 'onchangeTags 2'!P374="ignore", "ignore", 'procTags 2'!P374="ignore", "ignore")</f>
        <v>ignore</v>
      </c>
    </row>
    <row r="375" spans="1:16" x14ac:dyDescent="0.2">
      <c r="A375" s="1" t="str">
        <f ca="1">IFERROR(__xludf.DUMMYFUNCTION("""COMPUTED_VALUE"""),"tr_CER_active")</f>
        <v>tr_CER_active</v>
      </c>
      <c r="B375" s="1" t="str" cm="1">
        <f t="array" aca="1" ref="B375" ca="1">_xlfn.IFS('historyTags 2'!B375="have", "have", 'onchangeTags 2'!B375="have", "have", 'procTags 2'!B375="have", "have", 'historyTags 2'!B375="extra", "extra", 'onchangeTags 2'!B375="extra", "extra", 'procTags 2'!B375="extra", "extra", 'historyTags 2'!B375="missing", "missing", 'onchangeTags 2'!B375="missing", "missing", 'procTags 2'!B375="missing", "missing", 'historyTags 2'!B375="ignore", "ignore", 'onchangeTags 2'!B375="ignore", "ignore", 'procTags 2'!B375="ignore", "ignore")</f>
        <v>ignore</v>
      </c>
      <c r="C375" s="1" t="str" cm="1">
        <f t="array" aca="1" ref="C375" ca="1">_xlfn.IFS('historyTags 2'!C375="have", "have", 'onchangeTags 2'!C375="have", "have", 'procTags 2'!C375="have", "have", 'historyTags 2'!C375="extra", "extra", 'onchangeTags 2'!C375="extra", "extra", 'procTags 2'!C375="extra", "extra", 'historyTags 2'!C375="missing", "missing", 'onchangeTags 2'!C375="missing", "missing", 'procTags 2'!C375="missing", "missing", 'historyTags 2'!C375="ignore", "ignore", 'onchangeTags 2'!C375="ignore", "ignore", 'procTags 2'!C375="ignore", "ignore")</f>
        <v>ignore</v>
      </c>
      <c r="D375" s="1" t="str" cm="1">
        <f t="array" aca="1" ref="D375" ca="1">_xlfn.IFS('historyTags 2'!D375="have", "have", 'onchangeTags 2'!D375="have", "have", 'procTags 2'!D375="have", "have", 'historyTags 2'!D375="extra", "extra", 'onchangeTags 2'!D375="extra", "extra", 'procTags 2'!D375="extra", "extra", 'historyTags 2'!D375="missing", "missing", 'onchangeTags 2'!D375="missing", "missing", 'procTags 2'!D375="missing", "missing", 'historyTags 2'!D375="ignore", "ignore", 'onchangeTags 2'!D375="ignore", "ignore", 'procTags 2'!D375="ignore", "ignore")</f>
        <v>ignore</v>
      </c>
      <c r="E375" s="1" t="str" cm="1">
        <f t="array" aca="1" ref="E375" ca="1">_xlfn.IFS('historyTags 2'!E375="have", "have", 'onchangeTags 2'!E375="have", "have", 'procTags 2'!E375="have", "have", 'historyTags 2'!E375="extra", "extra", 'onchangeTags 2'!E375="extra", "extra", 'procTags 2'!E375="extra", "extra", 'historyTags 2'!E375="missing", "missing", 'onchangeTags 2'!E375="missing", "missing", 'procTags 2'!E375="missing", "missing", 'historyTags 2'!E375="ignore", "ignore", 'onchangeTags 2'!E375="ignore", "ignore", 'procTags 2'!E375="ignore", "ignore")</f>
        <v>ignore</v>
      </c>
      <c r="F375" s="1" t="str" cm="1">
        <f t="array" aca="1" ref="F375" ca="1">_xlfn.IFS('historyTags 2'!F375="have", "have", 'onchangeTags 2'!F375="have", "have", 'procTags 2'!F375="have", "have", 'historyTags 2'!F375="extra", "extra", 'onchangeTags 2'!F375="extra", "extra", 'procTags 2'!F375="extra", "extra", 'historyTags 2'!F375="missing", "missing", 'onchangeTags 2'!F375="missing", "missing", 'procTags 2'!F375="missing", "missing", 'historyTags 2'!F375="ignore", "ignore", 'onchangeTags 2'!F375="ignore", "ignore", 'procTags 2'!F375="ignore", "ignore")</f>
        <v>ignore</v>
      </c>
      <c r="G375" s="1" t="str" cm="1">
        <f t="array" aca="1" ref="G375" ca="1">_xlfn.IFS('historyTags 2'!G375="have", "have", 'onchangeTags 2'!G375="have", "have", 'procTags 2'!G375="have", "have", 'historyTags 2'!G375="extra", "extra", 'onchangeTags 2'!G375="extra", "extra", 'procTags 2'!G375="extra", "extra", 'historyTags 2'!G375="missing", "missing", 'onchangeTags 2'!G375="missing", "missing", 'procTags 2'!G375="missing", "missing", 'historyTags 2'!G375="ignore", "ignore", 'onchangeTags 2'!G375="ignore", "ignore", 'procTags 2'!G375="ignore", "ignore")</f>
        <v>ignore</v>
      </c>
      <c r="H375" s="1" t="str" cm="1">
        <f t="array" aca="1" ref="H375" ca="1">_xlfn.IFS('historyTags 2'!H375="have", "have", 'onchangeTags 2'!H375="have", "have", 'procTags 2'!H375="have", "have", 'historyTags 2'!H375="extra", "extra", 'onchangeTags 2'!H375="extra", "extra", 'procTags 2'!H375="extra", "extra", 'historyTags 2'!H375="missing", "missing", 'onchangeTags 2'!H375="missing", "missing", 'procTags 2'!H375="missing", "missing", 'historyTags 2'!H375="ignore", "ignore", 'onchangeTags 2'!H375="ignore", "ignore", 'procTags 2'!H375="ignore", "ignore")</f>
        <v>ignore</v>
      </c>
      <c r="I375" s="1" t="str" cm="1">
        <f t="array" aca="1" ref="I375" ca="1">_xlfn.IFS('historyTags 2'!I375="have", "have", 'onchangeTags 2'!I375="have", "have", 'procTags 2'!I375="have", "have", 'historyTags 2'!I375="extra", "extra", 'onchangeTags 2'!I375="extra", "extra", 'procTags 2'!I375="extra", "extra", 'historyTags 2'!I375="missing", "missing", 'onchangeTags 2'!I375="missing", "missing", 'procTags 2'!I375="missing", "missing", 'historyTags 2'!I375="ignore", "ignore", 'onchangeTags 2'!I375="ignore", "ignore", 'procTags 2'!I375="ignore", "ignore")</f>
        <v>ignore</v>
      </c>
      <c r="J375" s="1" t="str" cm="1">
        <f t="array" aca="1" ref="J375" ca="1">_xlfn.IFS('historyTags 2'!J375="have", "have", 'onchangeTags 2'!J375="have", "have", 'procTags 2'!J375="have", "have", 'historyTags 2'!J375="extra", "extra", 'onchangeTags 2'!J375="extra", "extra", 'procTags 2'!J375="extra", "extra", 'historyTags 2'!J375="missing", "missing", 'onchangeTags 2'!J375="missing", "missing", 'procTags 2'!J375="missing", "missing", 'historyTags 2'!J375="ignore", "ignore", 'onchangeTags 2'!J375="ignore", "ignore", 'procTags 2'!J375="ignore", "ignore")</f>
        <v>ignore</v>
      </c>
      <c r="K375" s="1" t="str" cm="1">
        <f t="array" aca="1" ref="K375" ca="1">_xlfn.IFS('historyTags 2'!K375="have", "have", 'onchangeTags 2'!K375="have", "have", 'procTags 2'!K375="have", "have", 'historyTags 2'!K375="extra", "extra", 'onchangeTags 2'!K375="extra", "extra", 'procTags 2'!K375="extra", "extra", 'historyTags 2'!K375="missing", "missing", 'onchangeTags 2'!K375="missing", "missing", 'procTags 2'!K375="missing", "missing", 'historyTags 2'!K375="ignore", "ignore", 'onchangeTags 2'!K375="ignore", "ignore", 'procTags 2'!K375="ignore", "ignore")</f>
        <v>ignore</v>
      </c>
      <c r="L375" s="1" t="str" cm="1">
        <f t="array" aca="1" ref="L375" ca="1">_xlfn.IFS('historyTags 2'!L375="have", "have", 'onchangeTags 2'!L375="have", "have", 'procTags 2'!L375="have", "have", 'historyTags 2'!L375="extra", "extra", 'onchangeTags 2'!L375="extra", "extra", 'procTags 2'!L375="extra", "extra", 'historyTags 2'!L375="missing", "missing", 'onchangeTags 2'!L375="missing", "missing", 'procTags 2'!L375="missing", "missing", 'historyTags 2'!L375="ignore", "ignore", 'onchangeTags 2'!L375="ignore", "ignore", 'procTags 2'!L375="ignore", "ignore")</f>
        <v>ignore</v>
      </c>
      <c r="M375" s="1" t="str" cm="1">
        <f t="array" aca="1" ref="M375" ca="1">_xlfn.IFS('historyTags 2'!M375="have", "have", 'onchangeTags 2'!M375="have", "have", 'procTags 2'!M375="have", "have", 'historyTags 2'!M375="extra", "extra", 'onchangeTags 2'!M375="extra", "extra", 'procTags 2'!M375="extra", "extra", 'historyTags 2'!M375="missing", "missing", 'onchangeTags 2'!M375="missing", "missing", 'procTags 2'!M375="missing", "missing", 'historyTags 2'!M375="ignore", "ignore", 'onchangeTags 2'!M375="ignore", "ignore", 'procTags 2'!M375="ignore", "ignore")</f>
        <v>ignore</v>
      </c>
      <c r="N375" s="1" t="str" cm="1">
        <f t="array" aca="1" ref="N375" ca="1">_xlfn.IFS('historyTags 2'!N375="have", "have", 'onchangeTags 2'!N375="have", "have", 'procTags 2'!N375="have", "have", 'historyTags 2'!N375="extra", "extra", 'onchangeTags 2'!N375="extra", "extra", 'procTags 2'!N375="extra", "extra", 'historyTags 2'!N375="missing", "missing", 'onchangeTags 2'!N375="missing", "missing", 'procTags 2'!N375="missing", "missing", 'historyTags 2'!N375="ignore", "ignore", 'onchangeTags 2'!N375="ignore", "ignore", 'procTags 2'!N375="ignore", "ignore")</f>
        <v>ignore</v>
      </c>
      <c r="O375" s="1" t="str" cm="1">
        <f t="array" aca="1" ref="O375" ca="1">_xlfn.IFS('historyTags 2'!O375="have", "have", 'onchangeTags 2'!O375="have", "have", 'procTags 2'!O375="have", "have", 'historyTags 2'!O375="extra", "extra", 'onchangeTags 2'!O375="extra", "extra", 'procTags 2'!O375="extra", "extra", 'historyTags 2'!O375="missing", "missing", 'onchangeTags 2'!O375="missing", "missing", 'procTags 2'!O375="missing", "missing", 'historyTags 2'!O375="ignore", "ignore", 'onchangeTags 2'!O375="ignore", "ignore", 'procTags 2'!O375="ignore", "ignore")</f>
        <v>ignore</v>
      </c>
      <c r="P375" s="1" t="str" cm="1">
        <f t="array" aca="1" ref="P375" ca="1">_xlfn.IFS('historyTags 2'!P375="have", "have", 'onchangeTags 2'!P375="have", "have", 'procTags 2'!P375="have", "have", 'historyTags 2'!P375="extra", "extra", 'onchangeTags 2'!P375="extra", "extra", 'procTags 2'!P375="extra", "extra", 'historyTags 2'!P375="missing", "missing", 'onchangeTags 2'!P375="missing", "missing", 'procTags 2'!P375="missing", "missing", 'historyTags 2'!P375="ignore", "ignore", 'onchangeTags 2'!P375="ignore", "ignore", 'procTags 2'!P375="ignore", "ignore")</f>
        <v>ignore</v>
      </c>
    </row>
    <row r="376" spans="1:16" x14ac:dyDescent="0.2">
      <c r="A376" s="1" t="str">
        <f ca="1">IFERROR(__xludf.DUMMYFUNCTION("""COMPUTED_VALUE"""),"tr_CER_calc_leak_rate")</f>
        <v>tr_CER_calc_leak_rate</v>
      </c>
      <c r="B376" s="1" t="str" cm="1">
        <f t="array" aca="1" ref="B376" ca="1">_xlfn.IFS('historyTags 2'!B376="have", "have", 'onchangeTags 2'!B376="have", "have", 'procTags 2'!B376="have", "have", 'historyTags 2'!B376="extra", "extra", 'onchangeTags 2'!B376="extra", "extra", 'procTags 2'!B376="extra", "extra", 'historyTags 2'!B376="missing", "missing", 'onchangeTags 2'!B376="missing", "missing", 'procTags 2'!B376="missing", "missing", 'historyTags 2'!B376="ignore", "ignore", 'onchangeTags 2'!B376="ignore", "ignore", 'procTags 2'!B376="ignore", "ignore")</f>
        <v>ignore</v>
      </c>
      <c r="C376" s="1" t="str" cm="1">
        <f t="array" aca="1" ref="C376" ca="1">_xlfn.IFS('historyTags 2'!C376="have", "have", 'onchangeTags 2'!C376="have", "have", 'procTags 2'!C376="have", "have", 'historyTags 2'!C376="extra", "extra", 'onchangeTags 2'!C376="extra", "extra", 'procTags 2'!C376="extra", "extra", 'historyTags 2'!C376="missing", "missing", 'onchangeTags 2'!C376="missing", "missing", 'procTags 2'!C376="missing", "missing", 'historyTags 2'!C376="ignore", "ignore", 'onchangeTags 2'!C376="ignore", "ignore", 'procTags 2'!C376="ignore", "ignore")</f>
        <v>ignore</v>
      </c>
      <c r="D376" s="1" t="str" cm="1">
        <f t="array" aca="1" ref="D376" ca="1">_xlfn.IFS('historyTags 2'!D376="have", "have", 'onchangeTags 2'!D376="have", "have", 'procTags 2'!D376="have", "have", 'historyTags 2'!D376="extra", "extra", 'onchangeTags 2'!D376="extra", "extra", 'procTags 2'!D376="extra", "extra", 'historyTags 2'!D376="missing", "missing", 'onchangeTags 2'!D376="missing", "missing", 'procTags 2'!D376="missing", "missing", 'historyTags 2'!D376="ignore", "ignore", 'onchangeTags 2'!D376="ignore", "ignore", 'procTags 2'!D376="ignore", "ignore")</f>
        <v>have</v>
      </c>
      <c r="E376" s="1" t="str" cm="1">
        <f t="array" aca="1" ref="E376" ca="1">_xlfn.IFS('historyTags 2'!E376="have", "have", 'onchangeTags 2'!E376="have", "have", 'procTags 2'!E376="have", "have", 'historyTags 2'!E376="extra", "extra", 'onchangeTags 2'!E376="extra", "extra", 'procTags 2'!E376="extra", "extra", 'historyTags 2'!E376="missing", "missing", 'onchangeTags 2'!E376="missing", "missing", 'procTags 2'!E376="missing", "missing", 'historyTags 2'!E376="ignore", "ignore", 'onchangeTags 2'!E376="ignore", "ignore", 'procTags 2'!E376="ignore", "ignore")</f>
        <v>have</v>
      </c>
      <c r="F376" s="1" t="str" cm="1">
        <f t="array" aca="1" ref="F376" ca="1">_xlfn.IFS('historyTags 2'!F376="have", "have", 'onchangeTags 2'!F376="have", "have", 'procTags 2'!F376="have", "have", 'historyTags 2'!F376="extra", "extra", 'onchangeTags 2'!F376="extra", "extra", 'procTags 2'!F376="extra", "extra", 'historyTags 2'!F376="missing", "missing", 'onchangeTags 2'!F376="missing", "missing", 'procTags 2'!F376="missing", "missing", 'historyTags 2'!F376="ignore", "ignore", 'onchangeTags 2'!F376="ignore", "ignore", 'procTags 2'!F376="ignore", "ignore")</f>
        <v>have</v>
      </c>
      <c r="G376" s="1" t="str" cm="1">
        <f t="array" aca="1" ref="G376" ca="1">_xlfn.IFS('historyTags 2'!G376="have", "have", 'onchangeTags 2'!G376="have", "have", 'procTags 2'!G376="have", "have", 'historyTags 2'!G376="extra", "extra", 'onchangeTags 2'!G376="extra", "extra", 'procTags 2'!G376="extra", "extra", 'historyTags 2'!G376="missing", "missing", 'onchangeTags 2'!G376="missing", "missing", 'procTags 2'!G376="missing", "missing", 'historyTags 2'!G376="ignore", "ignore", 'onchangeTags 2'!G376="ignore", "ignore", 'procTags 2'!G376="ignore", "ignore")</f>
        <v>have</v>
      </c>
      <c r="H376" s="1" t="str" cm="1">
        <f t="array" aca="1" ref="H376" ca="1">_xlfn.IFS('historyTags 2'!H376="have", "have", 'onchangeTags 2'!H376="have", "have", 'procTags 2'!H376="have", "have", 'historyTags 2'!H376="extra", "extra", 'onchangeTags 2'!H376="extra", "extra", 'procTags 2'!H376="extra", "extra", 'historyTags 2'!H376="missing", "missing", 'onchangeTags 2'!H376="missing", "missing", 'procTags 2'!H376="missing", "missing", 'historyTags 2'!H376="ignore", "ignore", 'onchangeTags 2'!H376="ignore", "ignore", 'procTags 2'!H376="ignore", "ignore")</f>
        <v>have</v>
      </c>
      <c r="I376" s="1" t="str" cm="1">
        <f t="array" aca="1" ref="I376" ca="1">_xlfn.IFS('historyTags 2'!I376="have", "have", 'onchangeTags 2'!I376="have", "have", 'procTags 2'!I376="have", "have", 'historyTags 2'!I376="extra", "extra", 'onchangeTags 2'!I376="extra", "extra", 'procTags 2'!I376="extra", "extra", 'historyTags 2'!I376="missing", "missing", 'onchangeTags 2'!I376="missing", "missing", 'procTags 2'!I376="missing", "missing", 'historyTags 2'!I376="ignore", "ignore", 'onchangeTags 2'!I376="ignore", "ignore", 'procTags 2'!I376="ignore", "ignore")</f>
        <v>have</v>
      </c>
      <c r="J376" s="1" t="str" cm="1">
        <f t="array" aca="1" ref="J376" ca="1">_xlfn.IFS('historyTags 2'!J376="have", "have", 'onchangeTags 2'!J376="have", "have", 'procTags 2'!J376="have", "have", 'historyTags 2'!J376="extra", "extra", 'onchangeTags 2'!J376="extra", "extra", 'procTags 2'!J376="extra", "extra", 'historyTags 2'!J376="missing", "missing", 'onchangeTags 2'!J376="missing", "missing", 'procTags 2'!J376="missing", "missing", 'historyTags 2'!J376="ignore", "ignore", 'onchangeTags 2'!J376="ignore", "ignore", 'procTags 2'!J376="ignore", "ignore")</f>
        <v>have</v>
      </c>
      <c r="K376" s="1" t="str" cm="1">
        <f t="array" aca="1" ref="K376" ca="1">_xlfn.IFS('historyTags 2'!K376="have", "have", 'onchangeTags 2'!K376="have", "have", 'procTags 2'!K376="have", "have", 'historyTags 2'!K376="extra", "extra", 'onchangeTags 2'!K376="extra", "extra", 'procTags 2'!K376="extra", "extra", 'historyTags 2'!K376="missing", "missing", 'onchangeTags 2'!K376="missing", "missing", 'procTags 2'!K376="missing", "missing", 'historyTags 2'!K376="ignore", "ignore", 'onchangeTags 2'!K376="ignore", "ignore", 'procTags 2'!K376="ignore", "ignore")</f>
        <v>have</v>
      </c>
      <c r="L376" s="1" t="str" cm="1">
        <f t="array" aca="1" ref="L376" ca="1">_xlfn.IFS('historyTags 2'!L376="have", "have", 'onchangeTags 2'!L376="have", "have", 'procTags 2'!L376="have", "have", 'historyTags 2'!L376="extra", "extra", 'onchangeTags 2'!L376="extra", "extra", 'procTags 2'!L376="extra", "extra", 'historyTags 2'!L376="missing", "missing", 'onchangeTags 2'!L376="missing", "missing", 'procTags 2'!L376="missing", "missing", 'historyTags 2'!L376="ignore", "ignore", 'onchangeTags 2'!L376="ignore", "ignore", 'procTags 2'!L376="ignore", "ignore")</f>
        <v>have</v>
      </c>
      <c r="M376" s="1" t="str" cm="1">
        <f t="array" aca="1" ref="M376" ca="1">_xlfn.IFS('historyTags 2'!M376="have", "have", 'onchangeTags 2'!M376="have", "have", 'procTags 2'!M376="have", "have", 'historyTags 2'!M376="extra", "extra", 'onchangeTags 2'!M376="extra", "extra", 'procTags 2'!M376="extra", "extra", 'historyTags 2'!M376="missing", "missing", 'onchangeTags 2'!M376="missing", "missing", 'procTags 2'!M376="missing", "missing", 'historyTags 2'!M376="ignore", "ignore", 'onchangeTags 2'!M376="ignore", "ignore", 'procTags 2'!M376="ignore", "ignore")</f>
        <v>have</v>
      </c>
      <c r="N376" s="1" t="str" cm="1">
        <f t="array" aca="1" ref="N376" ca="1">_xlfn.IFS('historyTags 2'!N376="have", "have", 'onchangeTags 2'!N376="have", "have", 'procTags 2'!N376="have", "have", 'historyTags 2'!N376="extra", "extra", 'onchangeTags 2'!N376="extra", "extra", 'procTags 2'!N376="extra", "extra", 'historyTags 2'!N376="missing", "missing", 'onchangeTags 2'!N376="missing", "missing", 'procTags 2'!N376="missing", "missing", 'historyTags 2'!N376="ignore", "ignore", 'onchangeTags 2'!N376="ignore", "ignore", 'procTags 2'!N376="ignore", "ignore")</f>
        <v>have</v>
      </c>
      <c r="O376" s="1" t="str" cm="1">
        <f t="array" aca="1" ref="O376" ca="1">_xlfn.IFS('historyTags 2'!O376="have", "have", 'onchangeTags 2'!O376="have", "have", 'procTags 2'!O376="have", "have", 'historyTags 2'!O376="extra", "extra", 'onchangeTags 2'!O376="extra", "extra", 'procTags 2'!O376="extra", "extra", 'historyTags 2'!O376="missing", "missing", 'onchangeTags 2'!O376="missing", "missing", 'procTags 2'!O376="missing", "missing", 'historyTags 2'!O376="ignore", "ignore", 'onchangeTags 2'!O376="ignore", "ignore", 'procTags 2'!O376="ignore", "ignore")</f>
        <v>have</v>
      </c>
      <c r="P376" s="1" t="str" cm="1">
        <f t="array" aca="1" ref="P376" ca="1">_xlfn.IFS('historyTags 2'!P376="have", "have", 'onchangeTags 2'!P376="have", "have", 'procTags 2'!P376="have", "have", 'historyTags 2'!P376="extra", "extra", 'onchangeTags 2'!P376="extra", "extra", 'procTags 2'!P376="extra", "extra", 'historyTags 2'!P376="missing", "missing", 'onchangeTags 2'!P376="missing", "missing", 'procTags 2'!P376="missing", "missing", 'historyTags 2'!P376="ignore", "ignore", 'onchangeTags 2'!P376="ignore", "ignore", 'procTags 2'!P376="ignore", "ignore")</f>
        <v>ignore</v>
      </c>
    </row>
    <row r="377" spans="1:16" x14ac:dyDescent="0.2">
      <c r="A377" s="1" t="str">
        <f ca="1">IFERROR(__xludf.DUMMYFUNCTION("""COMPUTED_VALUE"""),"tr_CER_calc_leak_rate_no_sf6")</f>
        <v>tr_CER_calc_leak_rate_no_sf6</v>
      </c>
      <c r="B377" s="1" t="str" cm="1">
        <f t="array" aca="1" ref="B377" ca="1">_xlfn.IFS('historyTags 2'!B377="have", "have", 'onchangeTags 2'!B377="have", "have", 'procTags 2'!B377="have", "have", 'historyTags 2'!B377="extra", "extra", 'onchangeTags 2'!B377="extra", "extra", 'procTags 2'!B377="extra", "extra", 'historyTags 2'!B377="missing", "missing", 'onchangeTags 2'!B377="missing", "missing", 'procTags 2'!B377="missing", "missing", 'historyTags 2'!B377="ignore", "ignore", 'onchangeTags 2'!B377="ignore", "ignore", 'procTags 2'!B377="ignore", "ignore")</f>
        <v>ignore</v>
      </c>
      <c r="C377" s="1" t="str" cm="1">
        <f t="array" aca="1" ref="C377" ca="1">_xlfn.IFS('historyTags 2'!C377="have", "have", 'onchangeTags 2'!C377="have", "have", 'procTags 2'!C377="have", "have", 'historyTags 2'!C377="extra", "extra", 'onchangeTags 2'!C377="extra", "extra", 'procTags 2'!C377="extra", "extra", 'historyTags 2'!C377="missing", "missing", 'onchangeTags 2'!C377="missing", "missing", 'procTags 2'!C377="missing", "missing", 'historyTags 2'!C377="ignore", "ignore", 'onchangeTags 2'!C377="ignore", "ignore", 'procTags 2'!C377="ignore", "ignore")</f>
        <v>ignore</v>
      </c>
      <c r="D377" s="1" t="str" cm="1">
        <f t="array" aca="1" ref="D377" ca="1">_xlfn.IFS('historyTags 2'!D377="have", "have", 'onchangeTags 2'!D377="have", "have", 'procTags 2'!D377="have", "have", 'historyTags 2'!D377="extra", "extra", 'onchangeTags 2'!D377="extra", "extra", 'procTags 2'!D377="extra", "extra", 'historyTags 2'!D377="missing", "missing", 'onchangeTags 2'!D377="missing", "missing", 'procTags 2'!D377="missing", "missing", 'historyTags 2'!D377="ignore", "ignore", 'onchangeTags 2'!D377="ignore", "ignore", 'procTags 2'!D377="ignore", "ignore")</f>
        <v>extra</v>
      </c>
      <c r="E377" s="1" t="str" cm="1">
        <f t="array" aca="1" ref="E377" ca="1">_xlfn.IFS('historyTags 2'!E377="have", "have", 'onchangeTags 2'!E377="have", "have", 'procTags 2'!E377="have", "have", 'historyTags 2'!E377="extra", "extra", 'onchangeTags 2'!E377="extra", "extra", 'procTags 2'!E377="extra", "extra", 'historyTags 2'!E377="missing", "missing", 'onchangeTags 2'!E377="missing", "missing", 'procTags 2'!E377="missing", "missing", 'historyTags 2'!E377="ignore", "ignore", 'onchangeTags 2'!E377="ignore", "ignore", 'procTags 2'!E377="ignore", "ignore")</f>
        <v>extra</v>
      </c>
      <c r="F377" s="1" t="str" cm="1">
        <f t="array" aca="1" ref="F377" ca="1">_xlfn.IFS('historyTags 2'!F377="have", "have", 'onchangeTags 2'!F377="have", "have", 'procTags 2'!F377="have", "have", 'historyTags 2'!F377="extra", "extra", 'onchangeTags 2'!F377="extra", "extra", 'procTags 2'!F377="extra", "extra", 'historyTags 2'!F377="missing", "missing", 'onchangeTags 2'!F377="missing", "missing", 'procTags 2'!F377="missing", "missing", 'historyTags 2'!F377="ignore", "ignore", 'onchangeTags 2'!F377="ignore", "ignore", 'procTags 2'!F377="ignore", "ignore")</f>
        <v>extra</v>
      </c>
      <c r="G377" s="1" t="str" cm="1">
        <f t="array" aca="1" ref="G377" ca="1">_xlfn.IFS('historyTags 2'!G377="have", "have", 'onchangeTags 2'!G377="have", "have", 'procTags 2'!G377="have", "have", 'historyTags 2'!G377="extra", "extra", 'onchangeTags 2'!G377="extra", "extra", 'procTags 2'!G377="extra", "extra", 'historyTags 2'!G377="missing", "missing", 'onchangeTags 2'!G377="missing", "missing", 'procTags 2'!G377="missing", "missing", 'historyTags 2'!G377="ignore", "ignore", 'onchangeTags 2'!G377="ignore", "ignore", 'procTags 2'!G377="ignore", "ignore")</f>
        <v>extra</v>
      </c>
      <c r="H377" s="1" t="str" cm="1">
        <f t="array" aca="1" ref="H377" ca="1">_xlfn.IFS('historyTags 2'!H377="have", "have", 'onchangeTags 2'!H377="have", "have", 'procTags 2'!H377="have", "have", 'historyTags 2'!H377="extra", "extra", 'onchangeTags 2'!H377="extra", "extra", 'procTags 2'!H377="extra", "extra", 'historyTags 2'!H377="missing", "missing", 'onchangeTags 2'!H377="missing", "missing", 'procTags 2'!H377="missing", "missing", 'historyTags 2'!H377="ignore", "ignore", 'onchangeTags 2'!H377="ignore", "ignore", 'procTags 2'!H377="ignore", "ignore")</f>
        <v>extra</v>
      </c>
      <c r="I377" s="1" t="str" cm="1">
        <f t="array" aca="1" ref="I377" ca="1">_xlfn.IFS('historyTags 2'!I377="have", "have", 'onchangeTags 2'!I377="have", "have", 'procTags 2'!I377="have", "have", 'historyTags 2'!I377="extra", "extra", 'onchangeTags 2'!I377="extra", "extra", 'procTags 2'!I377="extra", "extra", 'historyTags 2'!I377="missing", "missing", 'onchangeTags 2'!I377="missing", "missing", 'procTags 2'!I377="missing", "missing", 'historyTags 2'!I377="ignore", "ignore", 'onchangeTags 2'!I377="ignore", "ignore", 'procTags 2'!I377="ignore", "ignore")</f>
        <v>extra</v>
      </c>
      <c r="J377" s="1" t="str" cm="1">
        <f t="array" aca="1" ref="J377" ca="1">_xlfn.IFS('historyTags 2'!J377="have", "have", 'onchangeTags 2'!J377="have", "have", 'procTags 2'!J377="have", "have", 'historyTags 2'!J377="extra", "extra", 'onchangeTags 2'!J377="extra", "extra", 'procTags 2'!J377="extra", "extra", 'historyTags 2'!J377="missing", "missing", 'onchangeTags 2'!J377="missing", "missing", 'procTags 2'!J377="missing", "missing", 'historyTags 2'!J377="ignore", "ignore", 'onchangeTags 2'!J377="ignore", "ignore", 'procTags 2'!J377="ignore", "ignore")</f>
        <v>extra</v>
      </c>
      <c r="K377" s="1" t="str" cm="1">
        <f t="array" aca="1" ref="K377" ca="1">_xlfn.IFS('historyTags 2'!K377="have", "have", 'onchangeTags 2'!K377="have", "have", 'procTags 2'!K377="have", "have", 'historyTags 2'!K377="extra", "extra", 'onchangeTags 2'!K377="extra", "extra", 'procTags 2'!K377="extra", "extra", 'historyTags 2'!K377="missing", "missing", 'onchangeTags 2'!K377="missing", "missing", 'procTags 2'!K377="missing", "missing", 'historyTags 2'!K377="ignore", "ignore", 'onchangeTags 2'!K377="ignore", "ignore", 'procTags 2'!K377="ignore", "ignore")</f>
        <v>extra</v>
      </c>
      <c r="L377" s="1" t="str" cm="1">
        <f t="array" aca="1" ref="L377" ca="1">_xlfn.IFS('historyTags 2'!L377="have", "have", 'onchangeTags 2'!L377="have", "have", 'procTags 2'!L377="have", "have", 'historyTags 2'!L377="extra", "extra", 'onchangeTags 2'!L377="extra", "extra", 'procTags 2'!L377="extra", "extra", 'historyTags 2'!L377="missing", "missing", 'onchangeTags 2'!L377="missing", "missing", 'procTags 2'!L377="missing", "missing", 'historyTags 2'!L377="ignore", "ignore", 'onchangeTags 2'!L377="ignore", "ignore", 'procTags 2'!L377="ignore", "ignore")</f>
        <v>extra</v>
      </c>
      <c r="M377" s="1" t="str" cm="1">
        <f t="array" aca="1" ref="M377" ca="1">_xlfn.IFS('historyTags 2'!M377="have", "have", 'onchangeTags 2'!M377="have", "have", 'procTags 2'!M377="have", "have", 'historyTags 2'!M377="extra", "extra", 'onchangeTags 2'!M377="extra", "extra", 'procTags 2'!M377="extra", "extra", 'historyTags 2'!M377="missing", "missing", 'onchangeTags 2'!M377="missing", "missing", 'procTags 2'!M377="missing", "missing", 'historyTags 2'!M377="ignore", "ignore", 'onchangeTags 2'!M377="ignore", "ignore", 'procTags 2'!M377="ignore", "ignore")</f>
        <v>extra</v>
      </c>
      <c r="N377" s="1" t="str" cm="1">
        <f t="array" aca="1" ref="N377" ca="1">_xlfn.IFS('historyTags 2'!N377="have", "have", 'onchangeTags 2'!N377="have", "have", 'procTags 2'!N377="have", "have", 'historyTags 2'!N377="extra", "extra", 'onchangeTags 2'!N377="extra", "extra", 'procTags 2'!N377="extra", "extra", 'historyTags 2'!N377="missing", "missing", 'onchangeTags 2'!N377="missing", "missing", 'procTags 2'!N377="missing", "missing", 'historyTags 2'!N377="ignore", "ignore", 'onchangeTags 2'!N377="ignore", "ignore", 'procTags 2'!N377="ignore", "ignore")</f>
        <v>extra</v>
      </c>
      <c r="O377" s="1" t="str" cm="1">
        <f t="array" aca="1" ref="O377" ca="1">_xlfn.IFS('historyTags 2'!O377="have", "have", 'onchangeTags 2'!O377="have", "have", 'procTags 2'!O377="have", "have", 'historyTags 2'!O377="extra", "extra", 'onchangeTags 2'!O377="extra", "extra", 'procTags 2'!O377="extra", "extra", 'historyTags 2'!O377="missing", "missing", 'onchangeTags 2'!O377="missing", "missing", 'procTags 2'!O377="missing", "missing", 'historyTags 2'!O377="ignore", "ignore", 'onchangeTags 2'!O377="ignore", "ignore", 'procTags 2'!O377="ignore", "ignore")</f>
        <v>extra</v>
      </c>
      <c r="P377" s="1" t="str" cm="1">
        <f t="array" aca="1" ref="P377" ca="1">_xlfn.IFS('historyTags 2'!P377="have", "have", 'onchangeTags 2'!P377="have", "have", 'procTags 2'!P377="have", "have", 'historyTags 2'!P377="extra", "extra", 'onchangeTags 2'!P377="extra", "extra", 'procTags 2'!P377="extra", "extra", 'historyTags 2'!P377="missing", "missing", 'onchangeTags 2'!P377="missing", "missing", 'procTags 2'!P377="missing", "missing", 'historyTags 2'!P377="ignore", "ignore", 'onchangeTags 2'!P377="ignore", "ignore", 'procTags 2'!P377="ignore", "ignore")</f>
        <v>ignore</v>
      </c>
    </row>
    <row r="378" spans="1:16" x14ac:dyDescent="0.2">
      <c r="A378" s="1" t="str">
        <f ca="1">IFERROR(__xludf.DUMMYFUNCTION("""COMPUTED_VALUE"""),"tr_CER_Calculated")</f>
        <v>tr_CER_Calculated</v>
      </c>
      <c r="B378" s="1" t="str" cm="1">
        <f t="array" aca="1" ref="B378" ca="1">_xlfn.IFS('historyTags 2'!B378="have", "have", 'onchangeTags 2'!B378="have", "have", 'procTags 2'!B378="have", "have", 'historyTags 2'!B378="extra", "extra", 'onchangeTags 2'!B378="extra", "extra", 'procTags 2'!B378="extra", "extra", 'historyTags 2'!B378="missing", "missing", 'onchangeTags 2'!B378="missing", "missing", 'procTags 2'!B378="missing", "missing", 'historyTags 2'!B378="ignore", "ignore", 'onchangeTags 2'!B378="ignore", "ignore", 'procTags 2'!B378="ignore", "ignore")</f>
        <v>ignore</v>
      </c>
      <c r="C378" s="1" t="str" cm="1">
        <f t="array" aca="1" ref="C378" ca="1">_xlfn.IFS('historyTags 2'!C378="have", "have", 'onchangeTags 2'!C378="have", "have", 'procTags 2'!C378="have", "have", 'historyTags 2'!C378="extra", "extra", 'onchangeTags 2'!C378="extra", "extra", 'procTags 2'!C378="extra", "extra", 'historyTags 2'!C378="missing", "missing", 'onchangeTags 2'!C378="missing", "missing", 'procTags 2'!C378="missing", "missing", 'historyTags 2'!C378="ignore", "ignore", 'onchangeTags 2'!C378="ignore", "ignore", 'procTags 2'!C378="ignore", "ignore")</f>
        <v>ignore</v>
      </c>
      <c r="D378" s="1" t="str" cm="1">
        <f t="array" aca="1" ref="D378" ca="1">_xlfn.IFS('historyTags 2'!D378="have", "have", 'onchangeTags 2'!D378="have", "have", 'procTags 2'!D378="have", "have", 'historyTags 2'!D378="extra", "extra", 'onchangeTags 2'!D378="extra", "extra", 'procTags 2'!D378="extra", "extra", 'historyTags 2'!D378="missing", "missing", 'onchangeTags 2'!D378="missing", "missing", 'procTags 2'!D378="missing", "missing", 'historyTags 2'!D378="ignore", "ignore", 'onchangeTags 2'!D378="ignore", "ignore", 'procTags 2'!D378="ignore", "ignore")</f>
        <v>missing</v>
      </c>
      <c r="E378" s="1" t="str" cm="1">
        <f t="array" aca="1" ref="E378" ca="1">_xlfn.IFS('historyTags 2'!E378="have", "have", 'onchangeTags 2'!E378="have", "have", 'procTags 2'!E378="have", "have", 'historyTags 2'!E378="extra", "extra", 'onchangeTags 2'!E378="extra", "extra", 'procTags 2'!E378="extra", "extra", 'historyTags 2'!E378="missing", "missing", 'onchangeTags 2'!E378="missing", "missing", 'procTags 2'!E378="missing", "missing", 'historyTags 2'!E378="ignore", "ignore", 'onchangeTags 2'!E378="ignore", "ignore", 'procTags 2'!E378="ignore", "ignore")</f>
        <v>missing</v>
      </c>
      <c r="F378" s="1" t="str" cm="1">
        <f t="array" aca="1" ref="F378" ca="1">_xlfn.IFS('historyTags 2'!F378="have", "have", 'onchangeTags 2'!F378="have", "have", 'procTags 2'!F378="have", "have", 'historyTags 2'!F378="extra", "extra", 'onchangeTags 2'!F378="extra", "extra", 'procTags 2'!F378="extra", "extra", 'historyTags 2'!F378="missing", "missing", 'onchangeTags 2'!F378="missing", "missing", 'procTags 2'!F378="missing", "missing", 'historyTags 2'!F378="ignore", "ignore", 'onchangeTags 2'!F378="ignore", "ignore", 'procTags 2'!F378="ignore", "ignore")</f>
        <v>missing</v>
      </c>
      <c r="G378" s="1" t="str" cm="1">
        <f t="array" aca="1" ref="G378" ca="1">_xlfn.IFS('historyTags 2'!G378="have", "have", 'onchangeTags 2'!G378="have", "have", 'procTags 2'!G378="have", "have", 'historyTags 2'!G378="extra", "extra", 'onchangeTags 2'!G378="extra", "extra", 'procTags 2'!G378="extra", "extra", 'historyTags 2'!G378="missing", "missing", 'onchangeTags 2'!G378="missing", "missing", 'procTags 2'!G378="missing", "missing", 'historyTags 2'!G378="ignore", "ignore", 'onchangeTags 2'!G378="ignore", "ignore", 'procTags 2'!G378="ignore", "ignore")</f>
        <v>missing</v>
      </c>
      <c r="H378" s="1" t="str" cm="1">
        <f t="array" aca="1" ref="H378" ca="1">_xlfn.IFS('historyTags 2'!H378="have", "have", 'onchangeTags 2'!H378="have", "have", 'procTags 2'!H378="have", "have", 'historyTags 2'!H378="extra", "extra", 'onchangeTags 2'!H378="extra", "extra", 'procTags 2'!H378="extra", "extra", 'historyTags 2'!H378="missing", "missing", 'onchangeTags 2'!H378="missing", "missing", 'procTags 2'!H378="missing", "missing", 'historyTags 2'!H378="ignore", "ignore", 'onchangeTags 2'!H378="ignore", "ignore", 'procTags 2'!H378="ignore", "ignore")</f>
        <v>missing</v>
      </c>
      <c r="I378" s="1" t="str" cm="1">
        <f t="array" aca="1" ref="I378" ca="1">_xlfn.IFS('historyTags 2'!I378="have", "have", 'onchangeTags 2'!I378="have", "have", 'procTags 2'!I378="have", "have", 'historyTags 2'!I378="extra", "extra", 'onchangeTags 2'!I378="extra", "extra", 'procTags 2'!I378="extra", "extra", 'historyTags 2'!I378="missing", "missing", 'onchangeTags 2'!I378="missing", "missing", 'procTags 2'!I378="missing", "missing", 'historyTags 2'!I378="ignore", "ignore", 'onchangeTags 2'!I378="ignore", "ignore", 'procTags 2'!I378="ignore", "ignore")</f>
        <v>missing</v>
      </c>
      <c r="J378" s="1" t="str" cm="1">
        <f t="array" aca="1" ref="J378" ca="1">_xlfn.IFS('historyTags 2'!J378="have", "have", 'onchangeTags 2'!J378="have", "have", 'procTags 2'!J378="have", "have", 'historyTags 2'!J378="extra", "extra", 'onchangeTags 2'!J378="extra", "extra", 'procTags 2'!J378="extra", "extra", 'historyTags 2'!J378="missing", "missing", 'onchangeTags 2'!J378="missing", "missing", 'procTags 2'!J378="missing", "missing", 'historyTags 2'!J378="ignore", "ignore", 'onchangeTags 2'!J378="ignore", "ignore", 'procTags 2'!J378="ignore", "ignore")</f>
        <v>missing</v>
      </c>
      <c r="K378" s="1" t="str" cm="1">
        <f t="array" aca="1" ref="K378" ca="1">_xlfn.IFS('historyTags 2'!K378="have", "have", 'onchangeTags 2'!K378="have", "have", 'procTags 2'!K378="have", "have", 'historyTags 2'!K378="extra", "extra", 'onchangeTags 2'!K378="extra", "extra", 'procTags 2'!K378="extra", "extra", 'historyTags 2'!K378="missing", "missing", 'onchangeTags 2'!K378="missing", "missing", 'procTags 2'!K378="missing", "missing", 'historyTags 2'!K378="ignore", "ignore", 'onchangeTags 2'!K378="ignore", "ignore", 'procTags 2'!K378="ignore", "ignore")</f>
        <v>missing</v>
      </c>
      <c r="L378" s="1" t="str" cm="1">
        <f t="array" aca="1" ref="L378" ca="1">_xlfn.IFS('historyTags 2'!L378="have", "have", 'onchangeTags 2'!L378="have", "have", 'procTags 2'!L378="have", "have", 'historyTags 2'!L378="extra", "extra", 'onchangeTags 2'!L378="extra", "extra", 'procTags 2'!L378="extra", "extra", 'historyTags 2'!L378="missing", "missing", 'onchangeTags 2'!L378="missing", "missing", 'procTags 2'!L378="missing", "missing", 'historyTags 2'!L378="ignore", "ignore", 'onchangeTags 2'!L378="ignore", "ignore", 'procTags 2'!L378="ignore", "ignore")</f>
        <v>missing</v>
      </c>
      <c r="M378" s="1" t="str" cm="1">
        <f t="array" aca="1" ref="M378" ca="1">_xlfn.IFS('historyTags 2'!M378="have", "have", 'onchangeTags 2'!M378="have", "have", 'procTags 2'!M378="have", "have", 'historyTags 2'!M378="extra", "extra", 'onchangeTags 2'!M378="extra", "extra", 'procTags 2'!M378="extra", "extra", 'historyTags 2'!M378="missing", "missing", 'onchangeTags 2'!M378="missing", "missing", 'procTags 2'!M378="missing", "missing", 'historyTags 2'!M378="ignore", "ignore", 'onchangeTags 2'!M378="ignore", "ignore", 'procTags 2'!M378="ignore", "ignore")</f>
        <v>missing</v>
      </c>
      <c r="N378" s="1" t="str" cm="1">
        <f t="array" aca="1" ref="N378" ca="1">_xlfn.IFS('historyTags 2'!N378="have", "have", 'onchangeTags 2'!N378="have", "have", 'procTags 2'!N378="have", "have", 'historyTags 2'!N378="extra", "extra", 'onchangeTags 2'!N378="extra", "extra", 'procTags 2'!N378="extra", "extra", 'historyTags 2'!N378="missing", "missing", 'onchangeTags 2'!N378="missing", "missing", 'procTags 2'!N378="missing", "missing", 'historyTags 2'!N378="ignore", "ignore", 'onchangeTags 2'!N378="ignore", "ignore", 'procTags 2'!N378="ignore", "ignore")</f>
        <v>missing</v>
      </c>
      <c r="O378" s="1" t="str" cm="1">
        <f t="array" aca="1" ref="O378" ca="1">_xlfn.IFS('historyTags 2'!O378="have", "have", 'onchangeTags 2'!O378="have", "have", 'procTags 2'!O378="have", "have", 'historyTags 2'!O378="extra", "extra", 'onchangeTags 2'!O378="extra", "extra", 'procTags 2'!O378="extra", "extra", 'historyTags 2'!O378="missing", "missing", 'onchangeTags 2'!O378="missing", "missing", 'procTags 2'!O378="missing", "missing", 'historyTags 2'!O378="ignore", "ignore", 'onchangeTags 2'!O378="ignore", "ignore", 'procTags 2'!O378="ignore", "ignore")</f>
        <v>missing</v>
      </c>
      <c r="P378" s="1" t="str" cm="1">
        <f t="array" aca="1" ref="P378" ca="1">_xlfn.IFS('historyTags 2'!P378="have", "have", 'onchangeTags 2'!P378="have", "have", 'procTags 2'!P378="have", "have", 'historyTags 2'!P378="extra", "extra", 'onchangeTags 2'!P378="extra", "extra", 'procTags 2'!P378="extra", "extra", 'historyTags 2'!P378="missing", "missing", 'onchangeTags 2'!P378="missing", "missing", 'procTags 2'!P378="missing", "missing", 'historyTags 2'!P378="ignore", "ignore", 'onchangeTags 2'!P378="ignore", "ignore", 'procTags 2'!P378="ignore", "ignore")</f>
        <v>ignore</v>
      </c>
    </row>
    <row r="379" spans="1:16" x14ac:dyDescent="0.2">
      <c r="A379" s="1" t="str">
        <f ca="1">IFERROR(__xludf.DUMMYFUNCTION("""COMPUTED_VALUE"""),"tr_cer_calculated")</f>
        <v>tr_cer_calculated</v>
      </c>
      <c r="B379" s="1" t="str" cm="1">
        <f t="array" aca="1" ref="B379" ca="1">_xlfn.IFS('historyTags 2'!B379="have", "have", 'onchangeTags 2'!B379="have", "have", 'procTags 2'!B379="have", "have", 'historyTags 2'!B379="extra", "extra", 'onchangeTags 2'!B379="extra", "extra", 'procTags 2'!B379="extra", "extra", 'historyTags 2'!B379="missing", "missing", 'onchangeTags 2'!B379="missing", "missing", 'procTags 2'!B379="missing", "missing", 'historyTags 2'!B379="ignore", "ignore", 'onchangeTags 2'!B379="ignore", "ignore", 'procTags 2'!B379="ignore", "ignore")</f>
        <v>ignore</v>
      </c>
      <c r="C379" s="1" t="str" cm="1">
        <f t="array" aca="1" ref="C379" ca="1">_xlfn.IFS('historyTags 2'!C379="have", "have", 'onchangeTags 2'!C379="have", "have", 'procTags 2'!C379="have", "have", 'historyTags 2'!C379="extra", "extra", 'onchangeTags 2'!C379="extra", "extra", 'procTags 2'!C379="extra", "extra", 'historyTags 2'!C379="missing", "missing", 'onchangeTags 2'!C379="missing", "missing", 'procTags 2'!C379="missing", "missing", 'historyTags 2'!C379="ignore", "ignore", 'onchangeTags 2'!C379="ignore", "ignore", 'procTags 2'!C379="ignore", "ignore")</f>
        <v>ignore</v>
      </c>
      <c r="D379" s="1" t="str" cm="1">
        <f t="array" aca="1" ref="D379" ca="1">_xlfn.IFS('historyTags 2'!D379="have", "have", 'onchangeTags 2'!D379="have", "have", 'procTags 2'!D379="have", "have", 'historyTags 2'!D379="extra", "extra", 'onchangeTags 2'!D379="extra", "extra", 'procTags 2'!D379="extra", "extra", 'historyTags 2'!D379="missing", "missing", 'onchangeTags 2'!D379="missing", "missing", 'procTags 2'!D379="missing", "missing", 'historyTags 2'!D379="ignore", "ignore", 'onchangeTags 2'!D379="ignore", "ignore", 'procTags 2'!D379="ignore", "ignore")</f>
        <v>have</v>
      </c>
      <c r="E379" s="1" t="str" cm="1">
        <f t="array" aca="1" ref="E379" ca="1">_xlfn.IFS('historyTags 2'!E379="have", "have", 'onchangeTags 2'!E379="have", "have", 'procTags 2'!E379="have", "have", 'historyTags 2'!E379="extra", "extra", 'onchangeTags 2'!E379="extra", "extra", 'procTags 2'!E379="extra", "extra", 'historyTags 2'!E379="missing", "missing", 'onchangeTags 2'!E379="missing", "missing", 'procTags 2'!E379="missing", "missing", 'historyTags 2'!E379="ignore", "ignore", 'onchangeTags 2'!E379="ignore", "ignore", 'procTags 2'!E379="ignore", "ignore")</f>
        <v>have</v>
      </c>
      <c r="F379" s="1" t="str" cm="1">
        <f t="array" aca="1" ref="F379" ca="1">_xlfn.IFS('historyTags 2'!F379="have", "have", 'onchangeTags 2'!F379="have", "have", 'procTags 2'!F379="have", "have", 'historyTags 2'!F379="extra", "extra", 'onchangeTags 2'!F379="extra", "extra", 'procTags 2'!F379="extra", "extra", 'historyTags 2'!F379="missing", "missing", 'onchangeTags 2'!F379="missing", "missing", 'procTags 2'!F379="missing", "missing", 'historyTags 2'!F379="ignore", "ignore", 'onchangeTags 2'!F379="ignore", "ignore", 'procTags 2'!F379="ignore", "ignore")</f>
        <v>have</v>
      </c>
      <c r="G379" s="1" t="str" cm="1">
        <f t="array" aca="1" ref="G379" ca="1">_xlfn.IFS('historyTags 2'!G379="have", "have", 'onchangeTags 2'!G379="have", "have", 'procTags 2'!G379="have", "have", 'historyTags 2'!G379="extra", "extra", 'onchangeTags 2'!G379="extra", "extra", 'procTags 2'!G379="extra", "extra", 'historyTags 2'!G379="missing", "missing", 'onchangeTags 2'!G379="missing", "missing", 'procTags 2'!G379="missing", "missing", 'historyTags 2'!G379="ignore", "ignore", 'onchangeTags 2'!G379="ignore", "ignore", 'procTags 2'!G379="ignore", "ignore")</f>
        <v>have</v>
      </c>
      <c r="H379" s="1" t="str" cm="1">
        <f t="array" aca="1" ref="H379" ca="1">_xlfn.IFS('historyTags 2'!H379="have", "have", 'onchangeTags 2'!H379="have", "have", 'procTags 2'!H379="have", "have", 'historyTags 2'!H379="extra", "extra", 'onchangeTags 2'!H379="extra", "extra", 'procTags 2'!H379="extra", "extra", 'historyTags 2'!H379="missing", "missing", 'onchangeTags 2'!H379="missing", "missing", 'procTags 2'!H379="missing", "missing", 'historyTags 2'!H379="ignore", "ignore", 'onchangeTags 2'!H379="ignore", "ignore", 'procTags 2'!H379="ignore", "ignore")</f>
        <v>have</v>
      </c>
      <c r="I379" s="1" t="str" cm="1">
        <f t="array" aca="1" ref="I379" ca="1">_xlfn.IFS('historyTags 2'!I379="have", "have", 'onchangeTags 2'!I379="have", "have", 'procTags 2'!I379="have", "have", 'historyTags 2'!I379="extra", "extra", 'onchangeTags 2'!I379="extra", "extra", 'procTags 2'!I379="extra", "extra", 'historyTags 2'!I379="missing", "missing", 'onchangeTags 2'!I379="missing", "missing", 'procTags 2'!I379="missing", "missing", 'historyTags 2'!I379="ignore", "ignore", 'onchangeTags 2'!I379="ignore", "ignore", 'procTags 2'!I379="ignore", "ignore")</f>
        <v>have</v>
      </c>
      <c r="J379" s="1" t="str" cm="1">
        <f t="array" aca="1" ref="J379" ca="1">_xlfn.IFS('historyTags 2'!J379="have", "have", 'onchangeTags 2'!J379="have", "have", 'procTags 2'!J379="have", "have", 'historyTags 2'!J379="extra", "extra", 'onchangeTags 2'!J379="extra", "extra", 'procTags 2'!J379="extra", "extra", 'historyTags 2'!J379="missing", "missing", 'onchangeTags 2'!J379="missing", "missing", 'procTags 2'!J379="missing", "missing", 'historyTags 2'!J379="ignore", "ignore", 'onchangeTags 2'!J379="ignore", "ignore", 'procTags 2'!J379="ignore", "ignore")</f>
        <v>have</v>
      </c>
      <c r="K379" s="1" t="str" cm="1">
        <f t="array" aca="1" ref="K379" ca="1">_xlfn.IFS('historyTags 2'!K379="have", "have", 'onchangeTags 2'!K379="have", "have", 'procTags 2'!K379="have", "have", 'historyTags 2'!K379="extra", "extra", 'onchangeTags 2'!K379="extra", "extra", 'procTags 2'!K379="extra", "extra", 'historyTags 2'!K379="missing", "missing", 'onchangeTags 2'!K379="missing", "missing", 'procTags 2'!K379="missing", "missing", 'historyTags 2'!K379="ignore", "ignore", 'onchangeTags 2'!K379="ignore", "ignore", 'procTags 2'!K379="ignore", "ignore")</f>
        <v>have</v>
      </c>
      <c r="L379" s="1" t="str" cm="1">
        <f t="array" aca="1" ref="L379" ca="1">_xlfn.IFS('historyTags 2'!L379="have", "have", 'onchangeTags 2'!L379="have", "have", 'procTags 2'!L379="have", "have", 'historyTags 2'!L379="extra", "extra", 'onchangeTags 2'!L379="extra", "extra", 'procTags 2'!L379="extra", "extra", 'historyTags 2'!L379="missing", "missing", 'onchangeTags 2'!L379="missing", "missing", 'procTags 2'!L379="missing", "missing", 'historyTags 2'!L379="ignore", "ignore", 'onchangeTags 2'!L379="ignore", "ignore", 'procTags 2'!L379="ignore", "ignore")</f>
        <v>have</v>
      </c>
      <c r="M379" s="1" t="str" cm="1">
        <f t="array" aca="1" ref="M379" ca="1">_xlfn.IFS('historyTags 2'!M379="have", "have", 'onchangeTags 2'!M379="have", "have", 'procTags 2'!M379="have", "have", 'historyTags 2'!M379="extra", "extra", 'onchangeTags 2'!M379="extra", "extra", 'procTags 2'!M379="extra", "extra", 'historyTags 2'!M379="missing", "missing", 'onchangeTags 2'!M379="missing", "missing", 'procTags 2'!M379="missing", "missing", 'historyTags 2'!M379="ignore", "ignore", 'onchangeTags 2'!M379="ignore", "ignore", 'procTags 2'!M379="ignore", "ignore")</f>
        <v>have</v>
      </c>
      <c r="N379" s="1" t="str" cm="1">
        <f t="array" aca="1" ref="N379" ca="1">_xlfn.IFS('historyTags 2'!N379="have", "have", 'onchangeTags 2'!N379="have", "have", 'procTags 2'!N379="have", "have", 'historyTags 2'!N379="extra", "extra", 'onchangeTags 2'!N379="extra", "extra", 'procTags 2'!N379="extra", "extra", 'historyTags 2'!N379="missing", "missing", 'onchangeTags 2'!N379="missing", "missing", 'procTags 2'!N379="missing", "missing", 'historyTags 2'!N379="ignore", "ignore", 'onchangeTags 2'!N379="ignore", "ignore", 'procTags 2'!N379="ignore", "ignore")</f>
        <v>have</v>
      </c>
      <c r="O379" s="1" t="str" cm="1">
        <f t="array" aca="1" ref="O379" ca="1">_xlfn.IFS('historyTags 2'!O379="have", "have", 'onchangeTags 2'!O379="have", "have", 'procTags 2'!O379="have", "have", 'historyTags 2'!O379="extra", "extra", 'onchangeTags 2'!O379="extra", "extra", 'procTags 2'!O379="extra", "extra", 'historyTags 2'!O379="missing", "missing", 'onchangeTags 2'!O379="missing", "missing", 'procTags 2'!O379="missing", "missing", 'historyTags 2'!O379="ignore", "ignore", 'onchangeTags 2'!O379="ignore", "ignore", 'procTags 2'!O379="ignore", "ignore")</f>
        <v>have</v>
      </c>
      <c r="P379" s="1" t="str" cm="1">
        <f t="array" aca="1" ref="P379" ca="1">_xlfn.IFS('historyTags 2'!P379="have", "have", 'onchangeTags 2'!P379="have", "have", 'procTags 2'!P379="have", "have", 'historyTags 2'!P379="extra", "extra", 'onchangeTags 2'!P379="extra", "extra", 'procTags 2'!P379="extra", "extra", 'historyTags 2'!P379="missing", "missing", 'onchangeTags 2'!P379="missing", "missing", 'procTags 2'!P379="missing", "missing", 'historyTags 2'!P379="ignore", "ignore", 'onchangeTags 2'!P379="ignore", "ignore", 'procTags 2'!P379="ignore", "ignore")</f>
        <v>ignore</v>
      </c>
    </row>
    <row r="380" spans="1:16" x14ac:dyDescent="0.2">
      <c r="A380" s="1" t="str">
        <f ca="1">IFERROR(__xludf.DUMMYFUNCTION("""COMPUTED_VALUE"""),"tr_CER_Calculated_no_leak_rate")</f>
        <v>tr_CER_Calculated_no_leak_rate</v>
      </c>
      <c r="B380" s="1" t="str" cm="1">
        <f t="array" aca="1" ref="B380" ca="1">_xlfn.IFS('historyTags 2'!B380="have", "have", 'onchangeTags 2'!B380="have", "have", 'procTags 2'!B380="have", "have", 'historyTags 2'!B380="extra", "extra", 'onchangeTags 2'!B380="extra", "extra", 'procTags 2'!B380="extra", "extra", 'historyTags 2'!B380="missing", "missing", 'onchangeTags 2'!B380="missing", "missing", 'procTags 2'!B380="missing", "missing", 'historyTags 2'!B380="ignore", "ignore", 'onchangeTags 2'!B380="ignore", "ignore", 'procTags 2'!B380="ignore", "ignore")</f>
        <v>ignore</v>
      </c>
      <c r="C380" s="1" t="str" cm="1">
        <f t="array" aca="1" ref="C380" ca="1">_xlfn.IFS('historyTags 2'!C380="have", "have", 'onchangeTags 2'!C380="have", "have", 'procTags 2'!C380="have", "have", 'historyTags 2'!C380="extra", "extra", 'onchangeTags 2'!C380="extra", "extra", 'procTags 2'!C380="extra", "extra", 'historyTags 2'!C380="missing", "missing", 'onchangeTags 2'!C380="missing", "missing", 'procTags 2'!C380="missing", "missing", 'historyTags 2'!C380="ignore", "ignore", 'onchangeTags 2'!C380="ignore", "ignore", 'procTags 2'!C380="ignore", "ignore")</f>
        <v>ignore</v>
      </c>
      <c r="D380" s="1" t="str" cm="1">
        <f t="array" aca="1" ref="D380" ca="1">_xlfn.IFS('historyTags 2'!D380="have", "have", 'onchangeTags 2'!D380="have", "have", 'procTags 2'!D380="have", "have", 'historyTags 2'!D380="extra", "extra", 'onchangeTags 2'!D380="extra", "extra", 'procTags 2'!D380="extra", "extra", 'historyTags 2'!D380="missing", "missing", 'onchangeTags 2'!D380="missing", "missing", 'procTags 2'!D380="missing", "missing", 'historyTags 2'!D380="ignore", "ignore", 'onchangeTags 2'!D380="ignore", "ignore", 'procTags 2'!D380="ignore", "ignore")</f>
        <v>extra</v>
      </c>
      <c r="E380" s="1" t="str" cm="1">
        <f t="array" aca="1" ref="E380" ca="1">_xlfn.IFS('historyTags 2'!E380="have", "have", 'onchangeTags 2'!E380="have", "have", 'procTags 2'!E380="have", "have", 'historyTags 2'!E380="extra", "extra", 'onchangeTags 2'!E380="extra", "extra", 'procTags 2'!E380="extra", "extra", 'historyTags 2'!E380="missing", "missing", 'onchangeTags 2'!E380="missing", "missing", 'procTags 2'!E380="missing", "missing", 'historyTags 2'!E380="ignore", "ignore", 'onchangeTags 2'!E380="ignore", "ignore", 'procTags 2'!E380="ignore", "ignore")</f>
        <v>extra</v>
      </c>
      <c r="F380" s="1" t="str" cm="1">
        <f t="array" aca="1" ref="F380" ca="1">_xlfn.IFS('historyTags 2'!F380="have", "have", 'onchangeTags 2'!F380="have", "have", 'procTags 2'!F380="have", "have", 'historyTags 2'!F380="extra", "extra", 'onchangeTags 2'!F380="extra", "extra", 'procTags 2'!F380="extra", "extra", 'historyTags 2'!F380="missing", "missing", 'onchangeTags 2'!F380="missing", "missing", 'procTags 2'!F380="missing", "missing", 'historyTags 2'!F380="ignore", "ignore", 'onchangeTags 2'!F380="ignore", "ignore", 'procTags 2'!F380="ignore", "ignore")</f>
        <v>extra</v>
      </c>
      <c r="G380" s="1" t="str" cm="1">
        <f t="array" aca="1" ref="G380" ca="1">_xlfn.IFS('historyTags 2'!G380="have", "have", 'onchangeTags 2'!G380="have", "have", 'procTags 2'!G380="have", "have", 'historyTags 2'!G380="extra", "extra", 'onchangeTags 2'!G380="extra", "extra", 'procTags 2'!G380="extra", "extra", 'historyTags 2'!G380="missing", "missing", 'onchangeTags 2'!G380="missing", "missing", 'procTags 2'!G380="missing", "missing", 'historyTags 2'!G380="ignore", "ignore", 'onchangeTags 2'!G380="ignore", "ignore", 'procTags 2'!G380="ignore", "ignore")</f>
        <v>extra</v>
      </c>
      <c r="H380" s="1" t="str" cm="1">
        <f t="array" aca="1" ref="H380" ca="1">_xlfn.IFS('historyTags 2'!H380="have", "have", 'onchangeTags 2'!H380="have", "have", 'procTags 2'!H380="have", "have", 'historyTags 2'!H380="extra", "extra", 'onchangeTags 2'!H380="extra", "extra", 'procTags 2'!H380="extra", "extra", 'historyTags 2'!H380="missing", "missing", 'onchangeTags 2'!H380="missing", "missing", 'procTags 2'!H380="missing", "missing", 'historyTags 2'!H380="ignore", "ignore", 'onchangeTags 2'!H380="ignore", "ignore", 'procTags 2'!H380="ignore", "ignore")</f>
        <v>extra</v>
      </c>
      <c r="I380" s="1" t="str" cm="1">
        <f t="array" aca="1" ref="I380" ca="1">_xlfn.IFS('historyTags 2'!I380="have", "have", 'onchangeTags 2'!I380="have", "have", 'procTags 2'!I380="have", "have", 'historyTags 2'!I380="extra", "extra", 'onchangeTags 2'!I380="extra", "extra", 'procTags 2'!I380="extra", "extra", 'historyTags 2'!I380="missing", "missing", 'onchangeTags 2'!I380="missing", "missing", 'procTags 2'!I380="missing", "missing", 'historyTags 2'!I380="ignore", "ignore", 'onchangeTags 2'!I380="ignore", "ignore", 'procTags 2'!I380="ignore", "ignore")</f>
        <v>extra</v>
      </c>
      <c r="J380" s="1" t="str" cm="1">
        <f t="array" aca="1" ref="J380" ca="1">_xlfn.IFS('historyTags 2'!J380="have", "have", 'onchangeTags 2'!J380="have", "have", 'procTags 2'!J380="have", "have", 'historyTags 2'!J380="extra", "extra", 'onchangeTags 2'!J380="extra", "extra", 'procTags 2'!J380="extra", "extra", 'historyTags 2'!J380="missing", "missing", 'onchangeTags 2'!J380="missing", "missing", 'procTags 2'!J380="missing", "missing", 'historyTags 2'!J380="ignore", "ignore", 'onchangeTags 2'!J380="ignore", "ignore", 'procTags 2'!J380="ignore", "ignore")</f>
        <v>extra</v>
      </c>
      <c r="K380" s="1" t="str" cm="1">
        <f t="array" aca="1" ref="K380" ca="1">_xlfn.IFS('historyTags 2'!K380="have", "have", 'onchangeTags 2'!K380="have", "have", 'procTags 2'!K380="have", "have", 'historyTags 2'!K380="extra", "extra", 'onchangeTags 2'!K380="extra", "extra", 'procTags 2'!K380="extra", "extra", 'historyTags 2'!K380="missing", "missing", 'onchangeTags 2'!K380="missing", "missing", 'procTags 2'!K380="missing", "missing", 'historyTags 2'!K380="ignore", "ignore", 'onchangeTags 2'!K380="ignore", "ignore", 'procTags 2'!K380="ignore", "ignore")</f>
        <v>extra</v>
      </c>
      <c r="L380" s="1" t="str" cm="1">
        <f t="array" aca="1" ref="L380" ca="1">_xlfn.IFS('historyTags 2'!L380="have", "have", 'onchangeTags 2'!L380="have", "have", 'procTags 2'!L380="have", "have", 'historyTags 2'!L380="extra", "extra", 'onchangeTags 2'!L380="extra", "extra", 'procTags 2'!L380="extra", "extra", 'historyTags 2'!L380="missing", "missing", 'onchangeTags 2'!L380="missing", "missing", 'procTags 2'!L380="missing", "missing", 'historyTags 2'!L380="ignore", "ignore", 'onchangeTags 2'!L380="ignore", "ignore", 'procTags 2'!L380="ignore", "ignore")</f>
        <v>extra</v>
      </c>
      <c r="M380" s="1" t="str" cm="1">
        <f t="array" aca="1" ref="M380" ca="1">_xlfn.IFS('historyTags 2'!M380="have", "have", 'onchangeTags 2'!M380="have", "have", 'procTags 2'!M380="have", "have", 'historyTags 2'!M380="extra", "extra", 'onchangeTags 2'!M380="extra", "extra", 'procTags 2'!M380="extra", "extra", 'historyTags 2'!M380="missing", "missing", 'onchangeTags 2'!M380="missing", "missing", 'procTags 2'!M380="missing", "missing", 'historyTags 2'!M380="ignore", "ignore", 'onchangeTags 2'!M380="ignore", "ignore", 'procTags 2'!M380="ignore", "ignore")</f>
        <v>extra</v>
      </c>
      <c r="N380" s="1" t="str" cm="1">
        <f t="array" aca="1" ref="N380" ca="1">_xlfn.IFS('historyTags 2'!N380="have", "have", 'onchangeTags 2'!N380="have", "have", 'procTags 2'!N380="have", "have", 'historyTags 2'!N380="extra", "extra", 'onchangeTags 2'!N380="extra", "extra", 'procTags 2'!N380="extra", "extra", 'historyTags 2'!N380="missing", "missing", 'onchangeTags 2'!N380="missing", "missing", 'procTags 2'!N380="missing", "missing", 'historyTags 2'!N380="ignore", "ignore", 'onchangeTags 2'!N380="ignore", "ignore", 'procTags 2'!N380="ignore", "ignore")</f>
        <v>extra</v>
      </c>
      <c r="O380" s="1" t="str" cm="1">
        <f t="array" aca="1" ref="O380" ca="1">_xlfn.IFS('historyTags 2'!O380="have", "have", 'onchangeTags 2'!O380="have", "have", 'procTags 2'!O380="have", "have", 'historyTags 2'!O380="extra", "extra", 'onchangeTags 2'!O380="extra", "extra", 'procTags 2'!O380="extra", "extra", 'historyTags 2'!O380="missing", "missing", 'onchangeTags 2'!O380="missing", "missing", 'procTags 2'!O380="missing", "missing", 'historyTags 2'!O380="ignore", "ignore", 'onchangeTags 2'!O380="ignore", "ignore", 'procTags 2'!O380="ignore", "ignore")</f>
        <v>extra</v>
      </c>
      <c r="P380" s="1" t="str" cm="1">
        <f t="array" aca="1" ref="P380" ca="1">_xlfn.IFS('historyTags 2'!P380="have", "have", 'onchangeTags 2'!P380="have", "have", 'procTags 2'!P380="have", "have", 'historyTags 2'!P380="extra", "extra", 'onchangeTags 2'!P380="extra", "extra", 'procTags 2'!P380="extra", "extra", 'historyTags 2'!P380="missing", "missing", 'onchangeTags 2'!P380="missing", "missing", 'procTags 2'!P380="missing", "missing", 'historyTags 2'!P380="ignore", "ignore", 'onchangeTags 2'!P380="ignore", "ignore", 'procTags 2'!P380="ignore", "ignore")</f>
        <v>ignore</v>
      </c>
    </row>
    <row r="381" spans="1:16" x14ac:dyDescent="0.2">
      <c r="A381" s="1" t="str">
        <f ca="1">IFERROR(__xludf.DUMMYFUNCTION("""COMPUTED_VALUE"""),"tr_CER_end_bp")</f>
        <v>tr_CER_end_bp</v>
      </c>
      <c r="B381" s="1" t="str" cm="1">
        <f t="array" aca="1" ref="B381" ca="1">_xlfn.IFS('historyTags 2'!B381="have", "have", 'onchangeTags 2'!B381="have", "have", 'procTags 2'!B381="have", "have", 'historyTags 2'!B381="extra", "extra", 'onchangeTags 2'!B381="extra", "extra", 'procTags 2'!B381="extra", "extra", 'historyTags 2'!B381="missing", "missing", 'onchangeTags 2'!B381="missing", "missing", 'procTags 2'!B381="missing", "missing", 'historyTags 2'!B381="ignore", "ignore", 'onchangeTags 2'!B381="ignore", "ignore", 'procTags 2'!B381="ignore", "ignore")</f>
        <v>ignore</v>
      </c>
      <c r="C381" s="1" t="str" cm="1">
        <f t="array" aca="1" ref="C381" ca="1">_xlfn.IFS('historyTags 2'!C381="have", "have", 'onchangeTags 2'!C381="have", "have", 'procTags 2'!C381="have", "have", 'historyTags 2'!C381="extra", "extra", 'onchangeTags 2'!C381="extra", "extra", 'procTags 2'!C381="extra", "extra", 'historyTags 2'!C381="missing", "missing", 'onchangeTags 2'!C381="missing", "missing", 'procTags 2'!C381="missing", "missing", 'historyTags 2'!C381="ignore", "ignore", 'onchangeTags 2'!C381="ignore", "ignore", 'procTags 2'!C381="ignore", "ignore")</f>
        <v>ignore</v>
      </c>
      <c r="D381" s="1" t="str" cm="1">
        <f t="array" aca="1" ref="D381" ca="1">_xlfn.IFS('historyTags 2'!D381="have", "have", 'onchangeTags 2'!D381="have", "have", 'procTags 2'!D381="have", "have", 'historyTags 2'!D381="extra", "extra", 'onchangeTags 2'!D381="extra", "extra", 'procTags 2'!D381="extra", "extra", 'historyTags 2'!D381="missing", "missing", 'onchangeTags 2'!D381="missing", "missing", 'procTags 2'!D381="missing", "missing", 'historyTags 2'!D381="ignore", "ignore", 'onchangeTags 2'!D381="ignore", "ignore", 'procTags 2'!D381="ignore", "ignore")</f>
        <v>have</v>
      </c>
      <c r="E381" s="1" t="str" cm="1">
        <f t="array" aca="1" ref="E381" ca="1">_xlfn.IFS('historyTags 2'!E381="have", "have", 'onchangeTags 2'!E381="have", "have", 'procTags 2'!E381="have", "have", 'historyTags 2'!E381="extra", "extra", 'onchangeTags 2'!E381="extra", "extra", 'procTags 2'!E381="extra", "extra", 'historyTags 2'!E381="missing", "missing", 'onchangeTags 2'!E381="missing", "missing", 'procTags 2'!E381="missing", "missing", 'historyTags 2'!E381="ignore", "ignore", 'onchangeTags 2'!E381="ignore", "ignore", 'procTags 2'!E381="ignore", "ignore")</f>
        <v>have</v>
      </c>
      <c r="F381" s="1" t="str" cm="1">
        <f t="array" aca="1" ref="F381" ca="1">_xlfn.IFS('historyTags 2'!F381="have", "have", 'onchangeTags 2'!F381="have", "have", 'procTags 2'!F381="have", "have", 'historyTags 2'!F381="extra", "extra", 'onchangeTags 2'!F381="extra", "extra", 'procTags 2'!F381="extra", "extra", 'historyTags 2'!F381="missing", "missing", 'onchangeTags 2'!F381="missing", "missing", 'procTags 2'!F381="missing", "missing", 'historyTags 2'!F381="ignore", "ignore", 'onchangeTags 2'!F381="ignore", "ignore", 'procTags 2'!F381="ignore", "ignore")</f>
        <v>have</v>
      </c>
      <c r="G381" s="1" t="str" cm="1">
        <f t="array" aca="1" ref="G381" ca="1">_xlfn.IFS('historyTags 2'!G381="have", "have", 'onchangeTags 2'!G381="have", "have", 'procTags 2'!G381="have", "have", 'historyTags 2'!G381="extra", "extra", 'onchangeTags 2'!G381="extra", "extra", 'procTags 2'!G381="extra", "extra", 'historyTags 2'!G381="missing", "missing", 'onchangeTags 2'!G381="missing", "missing", 'procTags 2'!G381="missing", "missing", 'historyTags 2'!G381="ignore", "ignore", 'onchangeTags 2'!G381="ignore", "ignore", 'procTags 2'!G381="ignore", "ignore")</f>
        <v>have</v>
      </c>
      <c r="H381" s="1" t="str" cm="1">
        <f t="array" aca="1" ref="H381" ca="1">_xlfn.IFS('historyTags 2'!H381="have", "have", 'onchangeTags 2'!H381="have", "have", 'procTags 2'!H381="have", "have", 'historyTags 2'!H381="extra", "extra", 'onchangeTags 2'!H381="extra", "extra", 'procTags 2'!H381="extra", "extra", 'historyTags 2'!H381="missing", "missing", 'onchangeTags 2'!H381="missing", "missing", 'procTags 2'!H381="missing", "missing", 'historyTags 2'!H381="ignore", "ignore", 'onchangeTags 2'!H381="ignore", "ignore", 'procTags 2'!H381="ignore", "ignore")</f>
        <v>have</v>
      </c>
      <c r="I381" s="1" t="str" cm="1">
        <f t="array" aca="1" ref="I381" ca="1">_xlfn.IFS('historyTags 2'!I381="have", "have", 'onchangeTags 2'!I381="have", "have", 'procTags 2'!I381="have", "have", 'historyTags 2'!I381="extra", "extra", 'onchangeTags 2'!I381="extra", "extra", 'procTags 2'!I381="extra", "extra", 'historyTags 2'!I381="missing", "missing", 'onchangeTags 2'!I381="missing", "missing", 'procTags 2'!I381="missing", "missing", 'historyTags 2'!I381="ignore", "ignore", 'onchangeTags 2'!I381="ignore", "ignore", 'procTags 2'!I381="ignore", "ignore")</f>
        <v>have</v>
      </c>
      <c r="J381" s="1" t="str" cm="1">
        <f t="array" aca="1" ref="J381" ca="1">_xlfn.IFS('historyTags 2'!J381="have", "have", 'onchangeTags 2'!J381="have", "have", 'procTags 2'!J381="have", "have", 'historyTags 2'!J381="extra", "extra", 'onchangeTags 2'!J381="extra", "extra", 'procTags 2'!J381="extra", "extra", 'historyTags 2'!J381="missing", "missing", 'onchangeTags 2'!J381="missing", "missing", 'procTags 2'!J381="missing", "missing", 'historyTags 2'!J381="ignore", "ignore", 'onchangeTags 2'!J381="ignore", "ignore", 'procTags 2'!J381="ignore", "ignore")</f>
        <v>have</v>
      </c>
      <c r="K381" s="1" t="str" cm="1">
        <f t="array" aca="1" ref="K381" ca="1">_xlfn.IFS('historyTags 2'!K381="have", "have", 'onchangeTags 2'!K381="have", "have", 'procTags 2'!K381="have", "have", 'historyTags 2'!K381="extra", "extra", 'onchangeTags 2'!K381="extra", "extra", 'procTags 2'!K381="extra", "extra", 'historyTags 2'!K381="missing", "missing", 'onchangeTags 2'!K381="missing", "missing", 'procTags 2'!K381="missing", "missing", 'historyTags 2'!K381="ignore", "ignore", 'onchangeTags 2'!K381="ignore", "ignore", 'procTags 2'!K381="ignore", "ignore")</f>
        <v>have</v>
      </c>
      <c r="L381" s="1" t="str" cm="1">
        <f t="array" aca="1" ref="L381" ca="1">_xlfn.IFS('historyTags 2'!L381="have", "have", 'onchangeTags 2'!L381="have", "have", 'procTags 2'!L381="have", "have", 'historyTags 2'!L381="extra", "extra", 'onchangeTags 2'!L381="extra", "extra", 'procTags 2'!L381="extra", "extra", 'historyTags 2'!L381="missing", "missing", 'onchangeTags 2'!L381="missing", "missing", 'procTags 2'!L381="missing", "missing", 'historyTags 2'!L381="ignore", "ignore", 'onchangeTags 2'!L381="ignore", "ignore", 'procTags 2'!L381="ignore", "ignore")</f>
        <v>have</v>
      </c>
      <c r="M381" s="1" t="str" cm="1">
        <f t="array" aca="1" ref="M381" ca="1">_xlfn.IFS('historyTags 2'!M381="have", "have", 'onchangeTags 2'!M381="have", "have", 'procTags 2'!M381="have", "have", 'historyTags 2'!M381="extra", "extra", 'onchangeTags 2'!M381="extra", "extra", 'procTags 2'!M381="extra", "extra", 'historyTags 2'!M381="missing", "missing", 'onchangeTags 2'!M381="missing", "missing", 'procTags 2'!M381="missing", "missing", 'historyTags 2'!M381="ignore", "ignore", 'onchangeTags 2'!M381="ignore", "ignore", 'procTags 2'!M381="ignore", "ignore")</f>
        <v>have</v>
      </c>
      <c r="N381" s="1" t="str" cm="1">
        <f t="array" aca="1" ref="N381" ca="1">_xlfn.IFS('historyTags 2'!N381="have", "have", 'onchangeTags 2'!N381="have", "have", 'procTags 2'!N381="have", "have", 'historyTags 2'!N381="extra", "extra", 'onchangeTags 2'!N381="extra", "extra", 'procTags 2'!N381="extra", "extra", 'historyTags 2'!N381="missing", "missing", 'onchangeTags 2'!N381="missing", "missing", 'procTags 2'!N381="missing", "missing", 'historyTags 2'!N381="ignore", "ignore", 'onchangeTags 2'!N381="ignore", "ignore", 'procTags 2'!N381="ignore", "ignore")</f>
        <v>have</v>
      </c>
      <c r="O381" s="1" t="str" cm="1">
        <f t="array" aca="1" ref="O381" ca="1">_xlfn.IFS('historyTags 2'!O381="have", "have", 'onchangeTags 2'!O381="have", "have", 'procTags 2'!O381="have", "have", 'historyTags 2'!O381="extra", "extra", 'onchangeTags 2'!O381="extra", "extra", 'procTags 2'!O381="extra", "extra", 'historyTags 2'!O381="missing", "missing", 'onchangeTags 2'!O381="missing", "missing", 'procTags 2'!O381="missing", "missing", 'historyTags 2'!O381="ignore", "ignore", 'onchangeTags 2'!O381="ignore", "ignore", 'procTags 2'!O381="ignore", "ignore")</f>
        <v>have</v>
      </c>
      <c r="P381" s="1" t="str" cm="1">
        <f t="array" aca="1" ref="P381" ca="1">_xlfn.IFS('historyTags 2'!P381="have", "have", 'onchangeTags 2'!P381="have", "have", 'procTags 2'!P381="have", "have", 'historyTags 2'!P381="extra", "extra", 'onchangeTags 2'!P381="extra", "extra", 'procTags 2'!P381="extra", "extra", 'historyTags 2'!P381="missing", "missing", 'onchangeTags 2'!P381="missing", "missing", 'procTags 2'!P381="missing", "missing", 'historyTags 2'!P381="ignore", "ignore", 'onchangeTags 2'!P381="ignore", "ignore", 'procTags 2'!P381="ignore", "ignore")</f>
        <v>ignore</v>
      </c>
    </row>
    <row r="382" spans="1:16" x14ac:dyDescent="0.2">
      <c r="A382" s="1" t="str">
        <f ca="1">IFERROR(__xludf.DUMMYFUNCTION("""COMPUTED_VALUE"""),"tr_CER_end_CO2")</f>
        <v>tr_CER_end_CO2</v>
      </c>
      <c r="B382" s="1" t="str" cm="1">
        <f t="array" aca="1" ref="B382" ca="1">_xlfn.IFS('historyTags 2'!B382="have", "have", 'onchangeTags 2'!B382="have", "have", 'procTags 2'!B382="have", "have", 'historyTags 2'!B382="extra", "extra", 'onchangeTags 2'!B382="extra", "extra", 'procTags 2'!B382="extra", "extra", 'historyTags 2'!B382="missing", "missing", 'onchangeTags 2'!B382="missing", "missing", 'procTags 2'!B382="missing", "missing", 'historyTags 2'!B382="ignore", "ignore", 'onchangeTags 2'!B382="ignore", "ignore", 'procTags 2'!B382="ignore", "ignore")</f>
        <v>ignore</v>
      </c>
      <c r="C382" s="1" t="str" cm="1">
        <f t="array" aca="1" ref="C382" ca="1">_xlfn.IFS('historyTags 2'!C382="have", "have", 'onchangeTags 2'!C382="have", "have", 'procTags 2'!C382="have", "have", 'historyTags 2'!C382="extra", "extra", 'onchangeTags 2'!C382="extra", "extra", 'procTags 2'!C382="extra", "extra", 'historyTags 2'!C382="missing", "missing", 'onchangeTags 2'!C382="missing", "missing", 'procTags 2'!C382="missing", "missing", 'historyTags 2'!C382="ignore", "ignore", 'onchangeTags 2'!C382="ignore", "ignore", 'procTags 2'!C382="ignore", "ignore")</f>
        <v>ignore</v>
      </c>
      <c r="D382" s="1" t="str" cm="1">
        <f t="array" aca="1" ref="D382" ca="1">_xlfn.IFS('historyTags 2'!D382="have", "have", 'onchangeTags 2'!D382="have", "have", 'procTags 2'!D382="have", "have", 'historyTags 2'!D382="extra", "extra", 'onchangeTags 2'!D382="extra", "extra", 'procTags 2'!D382="extra", "extra", 'historyTags 2'!D382="missing", "missing", 'onchangeTags 2'!D382="missing", "missing", 'procTags 2'!D382="missing", "missing", 'historyTags 2'!D382="ignore", "ignore", 'onchangeTags 2'!D382="ignore", "ignore", 'procTags 2'!D382="ignore", "ignore")</f>
        <v>have</v>
      </c>
      <c r="E382" s="1" t="str" cm="1">
        <f t="array" aca="1" ref="E382" ca="1">_xlfn.IFS('historyTags 2'!E382="have", "have", 'onchangeTags 2'!E382="have", "have", 'procTags 2'!E382="have", "have", 'historyTags 2'!E382="extra", "extra", 'onchangeTags 2'!E382="extra", "extra", 'procTags 2'!E382="extra", "extra", 'historyTags 2'!E382="missing", "missing", 'onchangeTags 2'!E382="missing", "missing", 'procTags 2'!E382="missing", "missing", 'historyTags 2'!E382="ignore", "ignore", 'onchangeTags 2'!E382="ignore", "ignore", 'procTags 2'!E382="ignore", "ignore")</f>
        <v>have</v>
      </c>
      <c r="F382" s="1" t="str" cm="1">
        <f t="array" aca="1" ref="F382" ca="1">_xlfn.IFS('historyTags 2'!F382="have", "have", 'onchangeTags 2'!F382="have", "have", 'procTags 2'!F382="have", "have", 'historyTags 2'!F382="extra", "extra", 'onchangeTags 2'!F382="extra", "extra", 'procTags 2'!F382="extra", "extra", 'historyTags 2'!F382="missing", "missing", 'onchangeTags 2'!F382="missing", "missing", 'procTags 2'!F382="missing", "missing", 'historyTags 2'!F382="ignore", "ignore", 'onchangeTags 2'!F382="ignore", "ignore", 'procTags 2'!F382="ignore", "ignore")</f>
        <v>have</v>
      </c>
      <c r="G382" s="1" t="str" cm="1">
        <f t="array" aca="1" ref="G382" ca="1">_xlfn.IFS('historyTags 2'!G382="have", "have", 'onchangeTags 2'!G382="have", "have", 'procTags 2'!G382="have", "have", 'historyTags 2'!G382="extra", "extra", 'onchangeTags 2'!G382="extra", "extra", 'procTags 2'!G382="extra", "extra", 'historyTags 2'!G382="missing", "missing", 'onchangeTags 2'!G382="missing", "missing", 'procTags 2'!G382="missing", "missing", 'historyTags 2'!G382="ignore", "ignore", 'onchangeTags 2'!G382="ignore", "ignore", 'procTags 2'!G382="ignore", "ignore")</f>
        <v>have</v>
      </c>
      <c r="H382" s="1" t="str" cm="1">
        <f t="array" aca="1" ref="H382" ca="1">_xlfn.IFS('historyTags 2'!H382="have", "have", 'onchangeTags 2'!H382="have", "have", 'procTags 2'!H382="have", "have", 'historyTags 2'!H382="extra", "extra", 'onchangeTags 2'!H382="extra", "extra", 'procTags 2'!H382="extra", "extra", 'historyTags 2'!H382="missing", "missing", 'onchangeTags 2'!H382="missing", "missing", 'procTags 2'!H382="missing", "missing", 'historyTags 2'!H382="ignore", "ignore", 'onchangeTags 2'!H382="ignore", "ignore", 'procTags 2'!H382="ignore", "ignore")</f>
        <v>have</v>
      </c>
      <c r="I382" s="1" t="str" cm="1">
        <f t="array" aca="1" ref="I382" ca="1">_xlfn.IFS('historyTags 2'!I382="have", "have", 'onchangeTags 2'!I382="have", "have", 'procTags 2'!I382="have", "have", 'historyTags 2'!I382="extra", "extra", 'onchangeTags 2'!I382="extra", "extra", 'procTags 2'!I382="extra", "extra", 'historyTags 2'!I382="missing", "missing", 'onchangeTags 2'!I382="missing", "missing", 'procTags 2'!I382="missing", "missing", 'historyTags 2'!I382="ignore", "ignore", 'onchangeTags 2'!I382="ignore", "ignore", 'procTags 2'!I382="ignore", "ignore")</f>
        <v>have</v>
      </c>
      <c r="J382" s="1" t="str" cm="1">
        <f t="array" aca="1" ref="J382" ca="1">_xlfn.IFS('historyTags 2'!J382="have", "have", 'onchangeTags 2'!J382="have", "have", 'procTags 2'!J382="have", "have", 'historyTags 2'!J382="extra", "extra", 'onchangeTags 2'!J382="extra", "extra", 'procTags 2'!J382="extra", "extra", 'historyTags 2'!J382="missing", "missing", 'onchangeTags 2'!J382="missing", "missing", 'procTags 2'!J382="missing", "missing", 'historyTags 2'!J382="ignore", "ignore", 'onchangeTags 2'!J382="ignore", "ignore", 'procTags 2'!J382="ignore", "ignore")</f>
        <v>have</v>
      </c>
      <c r="K382" s="1" t="str" cm="1">
        <f t="array" aca="1" ref="K382" ca="1">_xlfn.IFS('historyTags 2'!K382="have", "have", 'onchangeTags 2'!K382="have", "have", 'procTags 2'!K382="have", "have", 'historyTags 2'!K382="extra", "extra", 'onchangeTags 2'!K382="extra", "extra", 'procTags 2'!K382="extra", "extra", 'historyTags 2'!K382="missing", "missing", 'onchangeTags 2'!K382="missing", "missing", 'procTags 2'!K382="missing", "missing", 'historyTags 2'!K382="ignore", "ignore", 'onchangeTags 2'!K382="ignore", "ignore", 'procTags 2'!K382="ignore", "ignore")</f>
        <v>have</v>
      </c>
      <c r="L382" s="1" t="str" cm="1">
        <f t="array" aca="1" ref="L382" ca="1">_xlfn.IFS('historyTags 2'!L382="have", "have", 'onchangeTags 2'!L382="have", "have", 'procTags 2'!L382="have", "have", 'historyTags 2'!L382="extra", "extra", 'onchangeTags 2'!L382="extra", "extra", 'procTags 2'!L382="extra", "extra", 'historyTags 2'!L382="missing", "missing", 'onchangeTags 2'!L382="missing", "missing", 'procTags 2'!L382="missing", "missing", 'historyTags 2'!L382="ignore", "ignore", 'onchangeTags 2'!L382="ignore", "ignore", 'procTags 2'!L382="ignore", "ignore")</f>
        <v>have</v>
      </c>
      <c r="M382" s="1" t="str" cm="1">
        <f t="array" aca="1" ref="M382" ca="1">_xlfn.IFS('historyTags 2'!M382="have", "have", 'onchangeTags 2'!M382="have", "have", 'procTags 2'!M382="have", "have", 'historyTags 2'!M382="extra", "extra", 'onchangeTags 2'!M382="extra", "extra", 'procTags 2'!M382="extra", "extra", 'historyTags 2'!M382="missing", "missing", 'onchangeTags 2'!M382="missing", "missing", 'procTags 2'!M382="missing", "missing", 'historyTags 2'!M382="ignore", "ignore", 'onchangeTags 2'!M382="ignore", "ignore", 'procTags 2'!M382="ignore", "ignore")</f>
        <v>have</v>
      </c>
      <c r="N382" s="1" t="str" cm="1">
        <f t="array" aca="1" ref="N382" ca="1">_xlfn.IFS('historyTags 2'!N382="have", "have", 'onchangeTags 2'!N382="have", "have", 'procTags 2'!N382="have", "have", 'historyTags 2'!N382="extra", "extra", 'onchangeTags 2'!N382="extra", "extra", 'procTags 2'!N382="extra", "extra", 'historyTags 2'!N382="missing", "missing", 'onchangeTags 2'!N382="missing", "missing", 'procTags 2'!N382="missing", "missing", 'historyTags 2'!N382="ignore", "ignore", 'onchangeTags 2'!N382="ignore", "ignore", 'procTags 2'!N382="ignore", "ignore")</f>
        <v>have</v>
      </c>
      <c r="O382" s="1" t="str" cm="1">
        <f t="array" aca="1" ref="O382" ca="1">_xlfn.IFS('historyTags 2'!O382="have", "have", 'onchangeTags 2'!O382="have", "have", 'procTags 2'!O382="have", "have", 'historyTags 2'!O382="extra", "extra", 'onchangeTags 2'!O382="extra", "extra", 'procTags 2'!O382="extra", "extra", 'historyTags 2'!O382="missing", "missing", 'onchangeTags 2'!O382="missing", "missing", 'procTags 2'!O382="missing", "missing", 'historyTags 2'!O382="ignore", "ignore", 'onchangeTags 2'!O382="ignore", "ignore", 'procTags 2'!O382="ignore", "ignore")</f>
        <v>have</v>
      </c>
      <c r="P382" s="1" t="str" cm="1">
        <f t="array" aca="1" ref="P382" ca="1">_xlfn.IFS('historyTags 2'!P382="have", "have", 'onchangeTags 2'!P382="have", "have", 'procTags 2'!P382="have", "have", 'historyTags 2'!P382="extra", "extra", 'onchangeTags 2'!P382="extra", "extra", 'procTags 2'!P382="extra", "extra", 'historyTags 2'!P382="missing", "missing", 'onchangeTags 2'!P382="missing", "missing", 'procTags 2'!P382="missing", "missing", 'historyTags 2'!P382="ignore", "ignore", 'onchangeTags 2'!P382="ignore", "ignore", 'procTags 2'!P382="ignore", "ignore")</f>
        <v>ignore</v>
      </c>
    </row>
    <row r="383" spans="1:16" x14ac:dyDescent="0.2">
      <c r="A383" s="1" t="str">
        <f ca="1">IFERROR(__xludf.DUMMYFUNCTION("""COMPUTED_VALUE"""),"tr_CER_end_dp")</f>
        <v>tr_CER_end_dp</v>
      </c>
      <c r="B383" s="1" t="str" cm="1">
        <f t="array" aca="1" ref="B383" ca="1">_xlfn.IFS('historyTags 2'!B383="have", "have", 'onchangeTags 2'!B383="have", "have", 'procTags 2'!B383="have", "have", 'historyTags 2'!B383="extra", "extra", 'onchangeTags 2'!B383="extra", "extra", 'procTags 2'!B383="extra", "extra", 'historyTags 2'!B383="missing", "missing", 'onchangeTags 2'!B383="missing", "missing", 'procTags 2'!B383="missing", "missing", 'historyTags 2'!B383="ignore", "ignore", 'onchangeTags 2'!B383="ignore", "ignore", 'procTags 2'!B383="ignore", "ignore")</f>
        <v>ignore</v>
      </c>
      <c r="C383" s="1" t="str" cm="1">
        <f t="array" aca="1" ref="C383" ca="1">_xlfn.IFS('historyTags 2'!C383="have", "have", 'onchangeTags 2'!C383="have", "have", 'procTags 2'!C383="have", "have", 'historyTags 2'!C383="extra", "extra", 'onchangeTags 2'!C383="extra", "extra", 'procTags 2'!C383="extra", "extra", 'historyTags 2'!C383="missing", "missing", 'onchangeTags 2'!C383="missing", "missing", 'procTags 2'!C383="missing", "missing", 'historyTags 2'!C383="ignore", "ignore", 'onchangeTags 2'!C383="ignore", "ignore", 'procTags 2'!C383="ignore", "ignore")</f>
        <v>ignore</v>
      </c>
      <c r="D383" s="1" t="str" cm="1">
        <f t="array" aca="1" ref="D383" ca="1">_xlfn.IFS('historyTags 2'!D383="have", "have", 'onchangeTags 2'!D383="have", "have", 'procTags 2'!D383="have", "have", 'historyTags 2'!D383="extra", "extra", 'onchangeTags 2'!D383="extra", "extra", 'procTags 2'!D383="extra", "extra", 'historyTags 2'!D383="missing", "missing", 'onchangeTags 2'!D383="missing", "missing", 'procTags 2'!D383="missing", "missing", 'historyTags 2'!D383="ignore", "ignore", 'onchangeTags 2'!D383="ignore", "ignore", 'procTags 2'!D383="ignore", "ignore")</f>
        <v>have</v>
      </c>
      <c r="E383" s="1" t="str" cm="1">
        <f t="array" aca="1" ref="E383" ca="1">_xlfn.IFS('historyTags 2'!E383="have", "have", 'onchangeTags 2'!E383="have", "have", 'procTags 2'!E383="have", "have", 'historyTags 2'!E383="extra", "extra", 'onchangeTags 2'!E383="extra", "extra", 'procTags 2'!E383="extra", "extra", 'historyTags 2'!E383="missing", "missing", 'onchangeTags 2'!E383="missing", "missing", 'procTags 2'!E383="missing", "missing", 'historyTags 2'!E383="ignore", "ignore", 'onchangeTags 2'!E383="ignore", "ignore", 'procTags 2'!E383="ignore", "ignore")</f>
        <v>have</v>
      </c>
      <c r="F383" s="1" t="str" cm="1">
        <f t="array" aca="1" ref="F383" ca="1">_xlfn.IFS('historyTags 2'!F383="have", "have", 'onchangeTags 2'!F383="have", "have", 'procTags 2'!F383="have", "have", 'historyTags 2'!F383="extra", "extra", 'onchangeTags 2'!F383="extra", "extra", 'procTags 2'!F383="extra", "extra", 'historyTags 2'!F383="missing", "missing", 'onchangeTags 2'!F383="missing", "missing", 'procTags 2'!F383="missing", "missing", 'historyTags 2'!F383="ignore", "ignore", 'onchangeTags 2'!F383="ignore", "ignore", 'procTags 2'!F383="ignore", "ignore")</f>
        <v>have</v>
      </c>
      <c r="G383" s="1" t="str" cm="1">
        <f t="array" aca="1" ref="G383" ca="1">_xlfn.IFS('historyTags 2'!G383="have", "have", 'onchangeTags 2'!G383="have", "have", 'procTags 2'!G383="have", "have", 'historyTags 2'!G383="extra", "extra", 'onchangeTags 2'!G383="extra", "extra", 'procTags 2'!G383="extra", "extra", 'historyTags 2'!G383="missing", "missing", 'onchangeTags 2'!G383="missing", "missing", 'procTags 2'!G383="missing", "missing", 'historyTags 2'!G383="ignore", "ignore", 'onchangeTags 2'!G383="ignore", "ignore", 'procTags 2'!G383="ignore", "ignore")</f>
        <v>have</v>
      </c>
      <c r="H383" s="1" t="str" cm="1">
        <f t="array" aca="1" ref="H383" ca="1">_xlfn.IFS('historyTags 2'!H383="have", "have", 'onchangeTags 2'!H383="have", "have", 'procTags 2'!H383="have", "have", 'historyTags 2'!H383="extra", "extra", 'onchangeTags 2'!H383="extra", "extra", 'procTags 2'!H383="extra", "extra", 'historyTags 2'!H383="missing", "missing", 'onchangeTags 2'!H383="missing", "missing", 'procTags 2'!H383="missing", "missing", 'historyTags 2'!H383="ignore", "ignore", 'onchangeTags 2'!H383="ignore", "ignore", 'procTags 2'!H383="ignore", "ignore")</f>
        <v>have</v>
      </c>
      <c r="I383" s="1" t="str" cm="1">
        <f t="array" aca="1" ref="I383" ca="1">_xlfn.IFS('historyTags 2'!I383="have", "have", 'onchangeTags 2'!I383="have", "have", 'procTags 2'!I383="have", "have", 'historyTags 2'!I383="extra", "extra", 'onchangeTags 2'!I383="extra", "extra", 'procTags 2'!I383="extra", "extra", 'historyTags 2'!I383="missing", "missing", 'onchangeTags 2'!I383="missing", "missing", 'procTags 2'!I383="missing", "missing", 'historyTags 2'!I383="ignore", "ignore", 'onchangeTags 2'!I383="ignore", "ignore", 'procTags 2'!I383="ignore", "ignore")</f>
        <v>have</v>
      </c>
      <c r="J383" s="1" t="str" cm="1">
        <f t="array" aca="1" ref="J383" ca="1">_xlfn.IFS('historyTags 2'!J383="have", "have", 'onchangeTags 2'!J383="have", "have", 'procTags 2'!J383="have", "have", 'historyTags 2'!J383="extra", "extra", 'onchangeTags 2'!J383="extra", "extra", 'procTags 2'!J383="extra", "extra", 'historyTags 2'!J383="missing", "missing", 'onchangeTags 2'!J383="missing", "missing", 'procTags 2'!J383="missing", "missing", 'historyTags 2'!J383="ignore", "ignore", 'onchangeTags 2'!J383="ignore", "ignore", 'procTags 2'!J383="ignore", "ignore")</f>
        <v>have</v>
      </c>
      <c r="K383" s="1" t="str" cm="1">
        <f t="array" aca="1" ref="K383" ca="1">_xlfn.IFS('historyTags 2'!K383="have", "have", 'onchangeTags 2'!K383="have", "have", 'procTags 2'!K383="have", "have", 'historyTags 2'!K383="extra", "extra", 'onchangeTags 2'!K383="extra", "extra", 'procTags 2'!K383="extra", "extra", 'historyTags 2'!K383="missing", "missing", 'onchangeTags 2'!K383="missing", "missing", 'procTags 2'!K383="missing", "missing", 'historyTags 2'!K383="ignore", "ignore", 'onchangeTags 2'!K383="ignore", "ignore", 'procTags 2'!K383="ignore", "ignore")</f>
        <v>have</v>
      </c>
      <c r="L383" s="1" t="str" cm="1">
        <f t="array" aca="1" ref="L383" ca="1">_xlfn.IFS('historyTags 2'!L383="have", "have", 'onchangeTags 2'!L383="have", "have", 'procTags 2'!L383="have", "have", 'historyTags 2'!L383="extra", "extra", 'onchangeTags 2'!L383="extra", "extra", 'procTags 2'!L383="extra", "extra", 'historyTags 2'!L383="missing", "missing", 'onchangeTags 2'!L383="missing", "missing", 'procTags 2'!L383="missing", "missing", 'historyTags 2'!L383="ignore", "ignore", 'onchangeTags 2'!L383="ignore", "ignore", 'procTags 2'!L383="ignore", "ignore")</f>
        <v>have</v>
      </c>
      <c r="M383" s="1" t="str" cm="1">
        <f t="array" aca="1" ref="M383" ca="1">_xlfn.IFS('historyTags 2'!M383="have", "have", 'onchangeTags 2'!M383="have", "have", 'procTags 2'!M383="have", "have", 'historyTags 2'!M383="extra", "extra", 'onchangeTags 2'!M383="extra", "extra", 'procTags 2'!M383="extra", "extra", 'historyTags 2'!M383="missing", "missing", 'onchangeTags 2'!M383="missing", "missing", 'procTags 2'!M383="missing", "missing", 'historyTags 2'!M383="ignore", "ignore", 'onchangeTags 2'!M383="ignore", "ignore", 'procTags 2'!M383="ignore", "ignore")</f>
        <v>have</v>
      </c>
      <c r="N383" s="1" t="str" cm="1">
        <f t="array" aca="1" ref="N383" ca="1">_xlfn.IFS('historyTags 2'!N383="have", "have", 'onchangeTags 2'!N383="have", "have", 'procTags 2'!N383="have", "have", 'historyTags 2'!N383="extra", "extra", 'onchangeTags 2'!N383="extra", "extra", 'procTags 2'!N383="extra", "extra", 'historyTags 2'!N383="missing", "missing", 'onchangeTags 2'!N383="missing", "missing", 'procTags 2'!N383="missing", "missing", 'historyTags 2'!N383="ignore", "ignore", 'onchangeTags 2'!N383="ignore", "ignore", 'procTags 2'!N383="ignore", "ignore")</f>
        <v>have</v>
      </c>
      <c r="O383" s="1" t="str" cm="1">
        <f t="array" aca="1" ref="O383" ca="1">_xlfn.IFS('historyTags 2'!O383="have", "have", 'onchangeTags 2'!O383="have", "have", 'procTags 2'!O383="have", "have", 'historyTags 2'!O383="extra", "extra", 'onchangeTags 2'!O383="extra", "extra", 'procTags 2'!O383="extra", "extra", 'historyTags 2'!O383="missing", "missing", 'onchangeTags 2'!O383="missing", "missing", 'procTags 2'!O383="missing", "missing", 'historyTags 2'!O383="ignore", "ignore", 'onchangeTags 2'!O383="ignore", "ignore", 'procTags 2'!O383="ignore", "ignore")</f>
        <v>have</v>
      </c>
      <c r="P383" s="1" t="str" cm="1">
        <f t="array" aca="1" ref="P383" ca="1">_xlfn.IFS('historyTags 2'!P383="have", "have", 'onchangeTags 2'!P383="have", "have", 'procTags 2'!P383="have", "have", 'historyTags 2'!P383="extra", "extra", 'onchangeTags 2'!P383="extra", "extra", 'procTags 2'!P383="extra", "extra", 'historyTags 2'!P383="missing", "missing", 'onchangeTags 2'!P383="missing", "missing", 'procTags 2'!P383="missing", "missing", 'historyTags 2'!P383="ignore", "ignore", 'onchangeTags 2'!P383="ignore", "ignore", 'procTags 2'!P383="ignore", "ignore")</f>
        <v>ignore</v>
      </c>
    </row>
    <row r="384" spans="1:16" x14ac:dyDescent="0.2">
      <c r="A384" s="1" t="str">
        <f ca="1">IFERROR(__xludf.DUMMYFUNCTION("""COMPUTED_VALUE"""),"tr_CER_end_temp")</f>
        <v>tr_CER_end_temp</v>
      </c>
      <c r="B384" s="1" t="str" cm="1">
        <f t="array" aca="1" ref="B384" ca="1">_xlfn.IFS('historyTags 2'!B384="have", "have", 'onchangeTags 2'!B384="have", "have", 'procTags 2'!B384="have", "have", 'historyTags 2'!B384="extra", "extra", 'onchangeTags 2'!B384="extra", "extra", 'procTags 2'!B384="extra", "extra", 'historyTags 2'!B384="missing", "missing", 'onchangeTags 2'!B384="missing", "missing", 'procTags 2'!B384="missing", "missing", 'historyTags 2'!B384="ignore", "ignore", 'onchangeTags 2'!B384="ignore", "ignore", 'procTags 2'!B384="ignore", "ignore")</f>
        <v>ignore</v>
      </c>
      <c r="C384" s="1" t="str" cm="1">
        <f t="array" aca="1" ref="C384" ca="1">_xlfn.IFS('historyTags 2'!C384="have", "have", 'onchangeTags 2'!C384="have", "have", 'procTags 2'!C384="have", "have", 'historyTags 2'!C384="extra", "extra", 'onchangeTags 2'!C384="extra", "extra", 'procTags 2'!C384="extra", "extra", 'historyTags 2'!C384="missing", "missing", 'onchangeTags 2'!C384="missing", "missing", 'procTags 2'!C384="missing", "missing", 'historyTags 2'!C384="ignore", "ignore", 'onchangeTags 2'!C384="ignore", "ignore", 'procTags 2'!C384="ignore", "ignore")</f>
        <v>ignore</v>
      </c>
      <c r="D384" s="1" t="str" cm="1">
        <f t="array" aca="1" ref="D384" ca="1">_xlfn.IFS('historyTags 2'!D384="have", "have", 'onchangeTags 2'!D384="have", "have", 'procTags 2'!D384="have", "have", 'historyTags 2'!D384="extra", "extra", 'onchangeTags 2'!D384="extra", "extra", 'procTags 2'!D384="extra", "extra", 'historyTags 2'!D384="missing", "missing", 'onchangeTags 2'!D384="missing", "missing", 'procTags 2'!D384="missing", "missing", 'historyTags 2'!D384="ignore", "ignore", 'onchangeTags 2'!D384="ignore", "ignore", 'procTags 2'!D384="ignore", "ignore")</f>
        <v>have</v>
      </c>
      <c r="E384" s="1" t="str" cm="1">
        <f t="array" aca="1" ref="E384" ca="1">_xlfn.IFS('historyTags 2'!E384="have", "have", 'onchangeTags 2'!E384="have", "have", 'procTags 2'!E384="have", "have", 'historyTags 2'!E384="extra", "extra", 'onchangeTags 2'!E384="extra", "extra", 'procTags 2'!E384="extra", "extra", 'historyTags 2'!E384="missing", "missing", 'onchangeTags 2'!E384="missing", "missing", 'procTags 2'!E384="missing", "missing", 'historyTags 2'!E384="ignore", "ignore", 'onchangeTags 2'!E384="ignore", "ignore", 'procTags 2'!E384="ignore", "ignore")</f>
        <v>have</v>
      </c>
      <c r="F384" s="1" t="str" cm="1">
        <f t="array" aca="1" ref="F384" ca="1">_xlfn.IFS('historyTags 2'!F384="have", "have", 'onchangeTags 2'!F384="have", "have", 'procTags 2'!F384="have", "have", 'historyTags 2'!F384="extra", "extra", 'onchangeTags 2'!F384="extra", "extra", 'procTags 2'!F384="extra", "extra", 'historyTags 2'!F384="missing", "missing", 'onchangeTags 2'!F384="missing", "missing", 'procTags 2'!F384="missing", "missing", 'historyTags 2'!F384="ignore", "ignore", 'onchangeTags 2'!F384="ignore", "ignore", 'procTags 2'!F384="ignore", "ignore")</f>
        <v>have</v>
      </c>
      <c r="G384" s="1" t="str" cm="1">
        <f t="array" aca="1" ref="G384" ca="1">_xlfn.IFS('historyTags 2'!G384="have", "have", 'onchangeTags 2'!G384="have", "have", 'procTags 2'!G384="have", "have", 'historyTags 2'!G384="extra", "extra", 'onchangeTags 2'!G384="extra", "extra", 'procTags 2'!G384="extra", "extra", 'historyTags 2'!G384="missing", "missing", 'onchangeTags 2'!G384="missing", "missing", 'procTags 2'!G384="missing", "missing", 'historyTags 2'!G384="ignore", "ignore", 'onchangeTags 2'!G384="ignore", "ignore", 'procTags 2'!G384="ignore", "ignore")</f>
        <v>have</v>
      </c>
      <c r="H384" s="1" t="str" cm="1">
        <f t="array" aca="1" ref="H384" ca="1">_xlfn.IFS('historyTags 2'!H384="have", "have", 'onchangeTags 2'!H384="have", "have", 'procTags 2'!H384="have", "have", 'historyTags 2'!H384="extra", "extra", 'onchangeTags 2'!H384="extra", "extra", 'procTags 2'!H384="extra", "extra", 'historyTags 2'!H384="missing", "missing", 'onchangeTags 2'!H384="missing", "missing", 'procTags 2'!H384="missing", "missing", 'historyTags 2'!H384="ignore", "ignore", 'onchangeTags 2'!H384="ignore", "ignore", 'procTags 2'!H384="ignore", "ignore")</f>
        <v>have</v>
      </c>
      <c r="I384" s="1" t="str" cm="1">
        <f t="array" aca="1" ref="I384" ca="1">_xlfn.IFS('historyTags 2'!I384="have", "have", 'onchangeTags 2'!I384="have", "have", 'procTags 2'!I384="have", "have", 'historyTags 2'!I384="extra", "extra", 'onchangeTags 2'!I384="extra", "extra", 'procTags 2'!I384="extra", "extra", 'historyTags 2'!I384="missing", "missing", 'onchangeTags 2'!I384="missing", "missing", 'procTags 2'!I384="missing", "missing", 'historyTags 2'!I384="ignore", "ignore", 'onchangeTags 2'!I384="ignore", "ignore", 'procTags 2'!I384="ignore", "ignore")</f>
        <v>have</v>
      </c>
      <c r="J384" s="1" t="str" cm="1">
        <f t="array" aca="1" ref="J384" ca="1">_xlfn.IFS('historyTags 2'!J384="have", "have", 'onchangeTags 2'!J384="have", "have", 'procTags 2'!J384="have", "have", 'historyTags 2'!J384="extra", "extra", 'onchangeTags 2'!J384="extra", "extra", 'procTags 2'!J384="extra", "extra", 'historyTags 2'!J384="missing", "missing", 'onchangeTags 2'!J384="missing", "missing", 'procTags 2'!J384="missing", "missing", 'historyTags 2'!J384="ignore", "ignore", 'onchangeTags 2'!J384="ignore", "ignore", 'procTags 2'!J384="ignore", "ignore")</f>
        <v>have</v>
      </c>
      <c r="K384" s="1" t="str" cm="1">
        <f t="array" aca="1" ref="K384" ca="1">_xlfn.IFS('historyTags 2'!K384="have", "have", 'onchangeTags 2'!K384="have", "have", 'procTags 2'!K384="have", "have", 'historyTags 2'!K384="extra", "extra", 'onchangeTags 2'!K384="extra", "extra", 'procTags 2'!K384="extra", "extra", 'historyTags 2'!K384="missing", "missing", 'onchangeTags 2'!K384="missing", "missing", 'procTags 2'!K384="missing", "missing", 'historyTags 2'!K384="ignore", "ignore", 'onchangeTags 2'!K384="ignore", "ignore", 'procTags 2'!K384="ignore", "ignore")</f>
        <v>have</v>
      </c>
      <c r="L384" s="1" t="str" cm="1">
        <f t="array" aca="1" ref="L384" ca="1">_xlfn.IFS('historyTags 2'!L384="have", "have", 'onchangeTags 2'!L384="have", "have", 'procTags 2'!L384="have", "have", 'historyTags 2'!L384="extra", "extra", 'onchangeTags 2'!L384="extra", "extra", 'procTags 2'!L384="extra", "extra", 'historyTags 2'!L384="missing", "missing", 'onchangeTags 2'!L384="missing", "missing", 'procTags 2'!L384="missing", "missing", 'historyTags 2'!L384="ignore", "ignore", 'onchangeTags 2'!L384="ignore", "ignore", 'procTags 2'!L384="ignore", "ignore")</f>
        <v>have</v>
      </c>
      <c r="M384" s="1" t="str" cm="1">
        <f t="array" aca="1" ref="M384" ca="1">_xlfn.IFS('historyTags 2'!M384="have", "have", 'onchangeTags 2'!M384="have", "have", 'procTags 2'!M384="have", "have", 'historyTags 2'!M384="extra", "extra", 'onchangeTags 2'!M384="extra", "extra", 'procTags 2'!M384="extra", "extra", 'historyTags 2'!M384="missing", "missing", 'onchangeTags 2'!M384="missing", "missing", 'procTags 2'!M384="missing", "missing", 'historyTags 2'!M384="ignore", "ignore", 'onchangeTags 2'!M384="ignore", "ignore", 'procTags 2'!M384="ignore", "ignore")</f>
        <v>have</v>
      </c>
      <c r="N384" s="1" t="str" cm="1">
        <f t="array" aca="1" ref="N384" ca="1">_xlfn.IFS('historyTags 2'!N384="have", "have", 'onchangeTags 2'!N384="have", "have", 'procTags 2'!N384="have", "have", 'historyTags 2'!N384="extra", "extra", 'onchangeTags 2'!N384="extra", "extra", 'procTags 2'!N384="extra", "extra", 'historyTags 2'!N384="missing", "missing", 'onchangeTags 2'!N384="missing", "missing", 'procTags 2'!N384="missing", "missing", 'historyTags 2'!N384="ignore", "ignore", 'onchangeTags 2'!N384="ignore", "ignore", 'procTags 2'!N384="ignore", "ignore")</f>
        <v>have</v>
      </c>
      <c r="O384" s="1" t="str" cm="1">
        <f t="array" aca="1" ref="O384" ca="1">_xlfn.IFS('historyTags 2'!O384="have", "have", 'onchangeTags 2'!O384="have", "have", 'procTags 2'!O384="have", "have", 'historyTags 2'!O384="extra", "extra", 'onchangeTags 2'!O384="extra", "extra", 'procTags 2'!O384="extra", "extra", 'historyTags 2'!O384="missing", "missing", 'onchangeTags 2'!O384="missing", "missing", 'procTags 2'!O384="missing", "missing", 'historyTags 2'!O384="ignore", "ignore", 'onchangeTags 2'!O384="ignore", "ignore", 'procTags 2'!O384="ignore", "ignore")</f>
        <v>have</v>
      </c>
      <c r="P384" s="1" t="str" cm="1">
        <f t="array" aca="1" ref="P384" ca="1">_xlfn.IFS('historyTags 2'!P384="have", "have", 'onchangeTags 2'!P384="have", "have", 'procTags 2'!P384="have", "have", 'historyTags 2'!P384="extra", "extra", 'onchangeTags 2'!P384="extra", "extra", 'procTags 2'!P384="extra", "extra", 'historyTags 2'!P384="missing", "missing", 'onchangeTags 2'!P384="missing", "missing", 'procTags 2'!P384="missing", "missing", 'historyTags 2'!P384="ignore", "ignore", 'onchangeTags 2'!P384="ignore", "ignore", 'procTags 2'!P384="ignore", "ignore")</f>
        <v>ignore</v>
      </c>
    </row>
    <row r="385" spans="1:16" x14ac:dyDescent="0.2">
      <c r="A385" s="1" t="str">
        <f ca="1">IFERROR(__xludf.DUMMYFUNCTION("""COMPUTED_VALUE"""),"tr_CER_measure_mode")</f>
        <v>tr_CER_measure_mode</v>
      </c>
      <c r="B385" s="1" t="str" cm="1">
        <f t="array" aca="1" ref="B385" ca="1">_xlfn.IFS('historyTags 2'!B385="have", "have", 'onchangeTags 2'!B385="have", "have", 'procTags 2'!B385="have", "have", 'historyTags 2'!B385="extra", "extra", 'onchangeTags 2'!B385="extra", "extra", 'procTags 2'!B385="extra", "extra", 'historyTags 2'!B385="missing", "missing", 'onchangeTags 2'!B385="missing", "missing", 'procTags 2'!B385="missing", "missing", 'historyTags 2'!B385="ignore", "ignore", 'onchangeTags 2'!B385="ignore", "ignore", 'procTags 2'!B385="ignore", "ignore")</f>
        <v>ignore</v>
      </c>
      <c r="C385" s="1" t="str" cm="1">
        <f t="array" aca="1" ref="C385" ca="1">_xlfn.IFS('historyTags 2'!C385="have", "have", 'onchangeTags 2'!C385="have", "have", 'procTags 2'!C385="have", "have", 'historyTags 2'!C385="extra", "extra", 'onchangeTags 2'!C385="extra", "extra", 'procTags 2'!C385="extra", "extra", 'historyTags 2'!C385="missing", "missing", 'onchangeTags 2'!C385="missing", "missing", 'procTags 2'!C385="missing", "missing", 'historyTags 2'!C385="ignore", "ignore", 'onchangeTags 2'!C385="ignore", "ignore", 'procTags 2'!C385="ignore", "ignore")</f>
        <v>ignore</v>
      </c>
      <c r="D385" s="1" t="str" cm="1">
        <f t="array" aca="1" ref="D385" ca="1">_xlfn.IFS('historyTags 2'!D385="have", "have", 'onchangeTags 2'!D385="have", "have", 'procTags 2'!D385="have", "have", 'historyTags 2'!D385="extra", "extra", 'onchangeTags 2'!D385="extra", "extra", 'procTags 2'!D385="extra", "extra", 'historyTags 2'!D385="missing", "missing", 'onchangeTags 2'!D385="missing", "missing", 'procTags 2'!D385="missing", "missing", 'historyTags 2'!D385="ignore", "ignore", 'onchangeTags 2'!D385="ignore", "ignore", 'procTags 2'!D385="ignore", "ignore")</f>
        <v>have</v>
      </c>
      <c r="E385" s="1" t="str" cm="1">
        <f t="array" aca="1" ref="E385" ca="1">_xlfn.IFS('historyTags 2'!E385="have", "have", 'onchangeTags 2'!E385="have", "have", 'procTags 2'!E385="have", "have", 'historyTags 2'!E385="extra", "extra", 'onchangeTags 2'!E385="extra", "extra", 'procTags 2'!E385="extra", "extra", 'historyTags 2'!E385="missing", "missing", 'onchangeTags 2'!E385="missing", "missing", 'procTags 2'!E385="missing", "missing", 'historyTags 2'!E385="ignore", "ignore", 'onchangeTags 2'!E385="ignore", "ignore", 'procTags 2'!E385="ignore", "ignore")</f>
        <v>have</v>
      </c>
      <c r="F385" s="1" t="str" cm="1">
        <f t="array" aca="1" ref="F385" ca="1">_xlfn.IFS('historyTags 2'!F385="have", "have", 'onchangeTags 2'!F385="have", "have", 'procTags 2'!F385="have", "have", 'historyTags 2'!F385="extra", "extra", 'onchangeTags 2'!F385="extra", "extra", 'procTags 2'!F385="extra", "extra", 'historyTags 2'!F385="missing", "missing", 'onchangeTags 2'!F385="missing", "missing", 'procTags 2'!F385="missing", "missing", 'historyTags 2'!F385="ignore", "ignore", 'onchangeTags 2'!F385="ignore", "ignore", 'procTags 2'!F385="ignore", "ignore")</f>
        <v>have</v>
      </c>
      <c r="G385" s="1" t="str" cm="1">
        <f t="array" aca="1" ref="G385" ca="1">_xlfn.IFS('historyTags 2'!G385="have", "have", 'onchangeTags 2'!G385="have", "have", 'procTags 2'!G385="have", "have", 'historyTags 2'!G385="extra", "extra", 'onchangeTags 2'!G385="extra", "extra", 'procTags 2'!G385="extra", "extra", 'historyTags 2'!G385="missing", "missing", 'onchangeTags 2'!G385="missing", "missing", 'procTags 2'!G385="missing", "missing", 'historyTags 2'!G385="ignore", "ignore", 'onchangeTags 2'!G385="ignore", "ignore", 'procTags 2'!G385="ignore", "ignore")</f>
        <v>have</v>
      </c>
      <c r="H385" s="1" t="str" cm="1">
        <f t="array" aca="1" ref="H385" ca="1">_xlfn.IFS('historyTags 2'!H385="have", "have", 'onchangeTags 2'!H385="have", "have", 'procTags 2'!H385="have", "have", 'historyTags 2'!H385="extra", "extra", 'onchangeTags 2'!H385="extra", "extra", 'procTags 2'!H385="extra", "extra", 'historyTags 2'!H385="missing", "missing", 'onchangeTags 2'!H385="missing", "missing", 'procTags 2'!H385="missing", "missing", 'historyTags 2'!H385="ignore", "ignore", 'onchangeTags 2'!H385="ignore", "ignore", 'procTags 2'!H385="ignore", "ignore")</f>
        <v>have</v>
      </c>
      <c r="I385" s="1" t="str" cm="1">
        <f t="array" aca="1" ref="I385" ca="1">_xlfn.IFS('historyTags 2'!I385="have", "have", 'onchangeTags 2'!I385="have", "have", 'procTags 2'!I385="have", "have", 'historyTags 2'!I385="extra", "extra", 'onchangeTags 2'!I385="extra", "extra", 'procTags 2'!I385="extra", "extra", 'historyTags 2'!I385="missing", "missing", 'onchangeTags 2'!I385="missing", "missing", 'procTags 2'!I385="missing", "missing", 'historyTags 2'!I385="ignore", "ignore", 'onchangeTags 2'!I385="ignore", "ignore", 'procTags 2'!I385="ignore", "ignore")</f>
        <v>have</v>
      </c>
      <c r="J385" s="1" t="str" cm="1">
        <f t="array" aca="1" ref="J385" ca="1">_xlfn.IFS('historyTags 2'!J385="have", "have", 'onchangeTags 2'!J385="have", "have", 'procTags 2'!J385="have", "have", 'historyTags 2'!J385="extra", "extra", 'onchangeTags 2'!J385="extra", "extra", 'procTags 2'!J385="extra", "extra", 'historyTags 2'!J385="missing", "missing", 'onchangeTags 2'!J385="missing", "missing", 'procTags 2'!J385="missing", "missing", 'historyTags 2'!J385="ignore", "ignore", 'onchangeTags 2'!J385="ignore", "ignore", 'procTags 2'!J385="ignore", "ignore")</f>
        <v>have</v>
      </c>
      <c r="K385" s="1" t="str" cm="1">
        <f t="array" aca="1" ref="K385" ca="1">_xlfn.IFS('historyTags 2'!K385="have", "have", 'onchangeTags 2'!K385="have", "have", 'procTags 2'!K385="have", "have", 'historyTags 2'!K385="extra", "extra", 'onchangeTags 2'!K385="extra", "extra", 'procTags 2'!K385="extra", "extra", 'historyTags 2'!K385="missing", "missing", 'onchangeTags 2'!K385="missing", "missing", 'procTags 2'!K385="missing", "missing", 'historyTags 2'!K385="ignore", "ignore", 'onchangeTags 2'!K385="ignore", "ignore", 'procTags 2'!K385="ignore", "ignore")</f>
        <v>have</v>
      </c>
      <c r="L385" s="1" t="str" cm="1">
        <f t="array" aca="1" ref="L385" ca="1">_xlfn.IFS('historyTags 2'!L385="have", "have", 'onchangeTags 2'!L385="have", "have", 'procTags 2'!L385="have", "have", 'historyTags 2'!L385="extra", "extra", 'onchangeTags 2'!L385="extra", "extra", 'procTags 2'!L385="extra", "extra", 'historyTags 2'!L385="missing", "missing", 'onchangeTags 2'!L385="missing", "missing", 'procTags 2'!L385="missing", "missing", 'historyTags 2'!L385="ignore", "ignore", 'onchangeTags 2'!L385="ignore", "ignore", 'procTags 2'!L385="ignore", "ignore")</f>
        <v>have</v>
      </c>
      <c r="M385" s="1" t="str" cm="1">
        <f t="array" aca="1" ref="M385" ca="1">_xlfn.IFS('historyTags 2'!M385="have", "have", 'onchangeTags 2'!M385="have", "have", 'procTags 2'!M385="have", "have", 'historyTags 2'!M385="extra", "extra", 'onchangeTags 2'!M385="extra", "extra", 'procTags 2'!M385="extra", "extra", 'historyTags 2'!M385="missing", "missing", 'onchangeTags 2'!M385="missing", "missing", 'procTags 2'!M385="missing", "missing", 'historyTags 2'!M385="ignore", "ignore", 'onchangeTags 2'!M385="ignore", "ignore", 'procTags 2'!M385="ignore", "ignore")</f>
        <v>have</v>
      </c>
      <c r="N385" s="1" t="str" cm="1">
        <f t="array" aca="1" ref="N385" ca="1">_xlfn.IFS('historyTags 2'!N385="have", "have", 'onchangeTags 2'!N385="have", "have", 'procTags 2'!N385="have", "have", 'historyTags 2'!N385="extra", "extra", 'onchangeTags 2'!N385="extra", "extra", 'procTags 2'!N385="extra", "extra", 'historyTags 2'!N385="missing", "missing", 'onchangeTags 2'!N385="missing", "missing", 'procTags 2'!N385="missing", "missing", 'historyTags 2'!N385="ignore", "ignore", 'onchangeTags 2'!N385="ignore", "ignore", 'procTags 2'!N385="ignore", "ignore")</f>
        <v>have</v>
      </c>
      <c r="O385" s="1" t="str" cm="1">
        <f t="array" aca="1" ref="O385" ca="1">_xlfn.IFS('historyTags 2'!O385="have", "have", 'onchangeTags 2'!O385="have", "have", 'procTags 2'!O385="have", "have", 'historyTags 2'!O385="extra", "extra", 'onchangeTags 2'!O385="extra", "extra", 'procTags 2'!O385="extra", "extra", 'historyTags 2'!O385="missing", "missing", 'onchangeTags 2'!O385="missing", "missing", 'procTags 2'!O385="missing", "missing", 'historyTags 2'!O385="ignore", "ignore", 'onchangeTags 2'!O385="ignore", "ignore", 'procTags 2'!O385="ignore", "ignore")</f>
        <v>have</v>
      </c>
      <c r="P385" s="1" t="str" cm="1">
        <f t="array" aca="1" ref="P385" ca="1">_xlfn.IFS('historyTags 2'!P385="have", "have", 'onchangeTags 2'!P385="have", "have", 'procTags 2'!P385="have", "have", 'historyTags 2'!P385="extra", "extra", 'onchangeTags 2'!P385="extra", "extra", 'procTags 2'!P385="extra", "extra", 'historyTags 2'!P385="missing", "missing", 'onchangeTags 2'!P385="missing", "missing", 'procTags 2'!P385="missing", "missing", 'historyTags 2'!P385="ignore", "ignore", 'onchangeTags 2'!P385="ignore", "ignore", 'procTags 2'!P385="ignore", "ignore")</f>
        <v>ignore</v>
      </c>
    </row>
    <row r="386" spans="1:16" x14ac:dyDescent="0.2">
      <c r="A386" s="1" t="str">
        <f ca="1">IFERROR(__xludf.DUMMYFUNCTION("""COMPUTED_VALUE"""),"tr_CER_start_CO2")</f>
        <v>tr_CER_start_CO2</v>
      </c>
      <c r="B386" s="1" t="str" cm="1">
        <f t="array" aca="1" ref="B386" ca="1">_xlfn.IFS('historyTags 2'!B386="have", "have", 'onchangeTags 2'!B386="have", "have", 'procTags 2'!B386="have", "have", 'historyTags 2'!B386="extra", "extra", 'onchangeTags 2'!B386="extra", "extra", 'procTags 2'!B386="extra", "extra", 'historyTags 2'!B386="missing", "missing", 'onchangeTags 2'!B386="missing", "missing", 'procTags 2'!B386="missing", "missing", 'historyTags 2'!B386="ignore", "ignore", 'onchangeTags 2'!B386="ignore", "ignore", 'procTags 2'!B386="ignore", "ignore")</f>
        <v>ignore</v>
      </c>
      <c r="C386" s="1" t="str" cm="1">
        <f t="array" aca="1" ref="C386" ca="1">_xlfn.IFS('historyTags 2'!C386="have", "have", 'onchangeTags 2'!C386="have", "have", 'procTags 2'!C386="have", "have", 'historyTags 2'!C386="extra", "extra", 'onchangeTags 2'!C386="extra", "extra", 'procTags 2'!C386="extra", "extra", 'historyTags 2'!C386="missing", "missing", 'onchangeTags 2'!C386="missing", "missing", 'procTags 2'!C386="missing", "missing", 'historyTags 2'!C386="ignore", "ignore", 'onchangeTags 2'!C386="ignore", "ignore", 'procTags 2'!C386="ignore", "ignore")</f>
        <v>ignore</v>
      </c>
      <c r="D386" s="1" t="str" cm="1">
        <f t="array" aca="1" ref="D386" ca="1">_xlfn.IFS('historyTags 2'!D386="have", "have", 'onchangeTags 2'!D386="have", "have", 'procTags 2'!D386="have", "have", 'historyTags 2'!D386="extra", "extra", 'onchangeTags 2'!D386="extra", "extra", 'procTags 2'!D386="extra", "extra", 'historyTags 2'!D386="missing", "missing", 'onchangeTags 2'!D386="missing", "missing", 'procTags 2'!D386="missing", "missing", 'historyTags 2'!D386="ignore", "ignore", 'onchangeTags 2'!D386="ignore", "ignore", 'procTags 2'!D386="ignore", "ignore")</f>
        <v>have</v>
      </c>
      <c r="E386" s="1" t="str" cm="1">
        <f t="array" aca="1" ref="E386" ca="1">_xlfn.IFS('historyTags 2'!E386="have", "have", 'onchangeTags 2'!E386="have", "have", 'procTags 2'!E386="have", "have", 'historyTags 2'!E386="extra", "extra", 'onchangeTags 2'!E386="extra", "extra", 'procTags 2'!E386="extra", "extra", 'historyTags 2'!E386="missing", "missing", 'onchangeTags 2'!E386="missing", "missing", 'procTags 2'!E386="missing", "missing", 'historyTags 2'!E386="ignore", "ignore", 'onchangeTags 2'!E386="ignore", "ignore", 'procTags 2'!E386="ignore", "ignore")</f>
        <v>have</v>
      </c>
      <c r="F386" s="1" t="str" cm="1">
        <f t="array" aca="1" ref="F386" ca="1">_xlfn.IFS('historyTags 2'!F386="have", "have", 'onchangeTags 2'!F386="have", "have", 'procTags 2'!F386="have", "have", 'historyTags 2'!F386="extra", "extra", 'onchangeTags 2'!F386="extra", "extra", 'procTags 2'!F386="extra", "extra", 'historyTags 2'!F386="missing", "missing", 'onchangeTags 2'!F386="missing", "missing", 'procTags 2'!F386="missing", "missing", 'historyTags 2'!F386="ignore", "ignore", 'onchangeTags 2'!F386="ignore", "ignore", 'procTags 2'!F386="ignore", "ignore")</f>
        <v>have</v>
      </c>
      <c r="G386" s="1" t="str" cm="1">
        <f t="array" aca="1" ref="G386" ca="1">_xlfn.IFS('historyTags 2'!G386="have", "have", 'onchangeTags 2'!G386="have", "have", 'procTags 2'!G386="have", "have", 'historyTags 2'!G386="extra", "extra", 'onchangeTags 2'!G386="extra", "extra", 'procTags 2'!G386="extra", "extra", 'historyTags 2'!G386="missing", "missing", 'onchangeTags 2'!G386="missing", "missing", 'procTags 2'!G386="missing", "missing", 'historyTags 2'!G386="ignore", "ignore", 'onchangeTags 2'!G386="ignore", "ignore", 'procTags 2'!G386="ignore", "ignore")</f>
        <v>have</v>
      </c>
      <c r="H386" s="1" t="str" cm="1">
        <f t="array" aca="1" ref="H386" ca="1">_xlfn.IFS('historyTags 2'!H386="have", "have", 'onchangeTags 2'!H386="have", "have", 'procTags 2'!H386="have", "have", 'historyTags 2'!H386="extra", "extra", 'onchangeTags 2'!H386="extra", "extra", 'procTags 2'!H386="extra", "extra", 'historyTags 2'!H386="missing", "missing", 'onchangeTags 2'!H386="missing", "missing", 'procTags 2'!H386="missing", "missing", 'historyTags 2'!H386="ignore", "ignore", 'onchangeTags 2'!H386="ignore", "ignore", 'procTags 2'!H386="ignore", "ignore")</f>
        <v>have</v>
      </c>
      <c r="I386" s="1" t="str" cm="1">
        <f t="array" aca="1" ref="I386" ca="1">_xlfn.IFS('historyTags 2'!I386="have", "have", 'onchangeTags 2'!I386="have", "have", 'procTags 2'!I386="have", "have", 'historyTags 2'!I386="extra", "extra", 'onchangeTags 2'!I386="extra", "extra", 'procTags 2'!I386="extra", "extra", 'historyTags 2'!I386="missing", "missing", 'onchangeTags 2'!I386="missing", "missing", 'procTags 2'!I386="missing", "missing", 'historyTags 2'!I386="ignore", "ignore", 'onchangeTags 2'!I386="ignore", "ignore", 'procTags 2'!I386="ignore", "ignore")</f>
        <v>have</v>
      </c>
      <c r="J386" s="1" t="str" cm="1">
        <f t="array" aca="1" ref="J386" ca="1">_xlfn.IFS('historyTags 2'!J386="have", "have", 'onchangeTags 2'!J386="have", "have", 'procTags 2'!J386="have", "have", 'historyTags 2'!J386="extra", "extra", 'onchangeTags 2'!J386="extra", "extra", 'procTags 2'!J386="extra", "extra", 'historyTags 2'!J386="missing", "missing", 'onchangeTags 2'!J386="missing", "missing", 'procTags 2'!J386="missing", "missing", 'historyTags 2'!J386="ignore", "ignore", 'onchangeTags 2'!J386="ignore", "ignore", 'procTags 2'!J386="ignore", "ignore")</f>
        <v>have</v>
      </c>
      <c r="K386" s="1" t="str" cm="1">
        <f t="array" aca="1" ref="K386" ca="1">_xlfn.IFS('historyTags 2'!K386="have", "have", 'onchangeTags 2'!K386="have", "have", 'procTags 2'!K386="have", "have", 'historyTags 2'!K386="extra", "extra", 'onchangeTags 2'!K386="extra", "extra", 'procTags 2'!K386="extra", "extra", 'historyTags 2'!K386="missing", "missing", 'onchangeTags 2'!K386="missing", "missing", 'procTags 2'!K386="missing", "missing", 'historyTags 2'!K386="ignore", "ignore", 'onchangeTags 2'!K386="ignore", "ignore", 'procTags 2'!K386="ignore", "ignore")</f>
        <v>have</v>
      </c>
      <c r="L386" s="1" t="str" cm="1">
        <f t="array" aca="1" ref="L386" ca="1">_xlfn.IFS('historyTags 2'!L386="have", "have", 'onchangeTags 2'!L386="have", "have", 'procTags 2'!L386="have", "have", 'historyTags 2'!L386="extra", "extra", 'onchangeTags 2'!L386="extra", "extra", 'procTags 2'!L386="extra", "extra", 'historyTags 2'!L386="missing", "missing", 'onchangeTags 2'!L386="missing", "missing", 'procTags 2'!L386="missing", "missing", 'historyTags 2'!L386="ignore", "ignore", 'onchangeTags 2'!L386="ignore", "ignore", 'procTags 2'!L386="ignore", "ignore")</f>
        <v>have</v>
      </c>
      <c r="M386" s="1" t="str" cm="1">
        <f t="array" aca="1" ref="M386" ca="1">_xlfn.IFS('historyTags 2'!M386="have", "have", 'onchangeTags 2'!M386="have", "have", 'procTags 2'!M386="have", "have", 'historyTags 2'!M386="extra", "extra", 'onchangeTags 2'!M386="extra", "extra", 'procTags 2'!M386="extra", "extra", 'historyTags 2'!M386="missing", "missing", 'onchangeTags 2'!M386="missing", "missing", 'procTags 2'!M386="missing", "missing", 'historyTags 2'!M386="ignore", "ignore", 'onchangeTags 2'!M386="ignore", "ignore", 'procTags 2'!M386="ignore", "ignore")</f>
        <v>have</v>
      </c>
      <c r="N386" s="1" t="str" cm="1">
        <f t="array" aca="1" ref="N386" ca="1">_xlfn.IFS('historyTags 2'!N386="have", "have", 'onchangeTags 2'!N386="have", "have", 'procTags 2'!N386="have", "have", 'historyTags 2'!N386="extra", "extra", 'onchangeTags 2'!N386="extra", "extra", 'procTags 2'!N386="extra", "extra", 'historyTags 2'!N386="missing", "missing", 'onchangeTags 2'!N386="missing", "missing", 'procTags 2'!N386="missing", "missing", 'historyTags 2'!N386="ignore", "ignore", 'onchangeTags 2'!N386="ignore", "ignore", 'procTags 2'!N386="ignore", "ignore")</f>
        <v>have</v>
      </c>
      <c r="O386" s="1" t="str" cm="1">
        <f t="array" aca="1" ref="O386" ca="1">_xlfn.IFS('historyTags 2'!O386="have", "have", 'onchangeTags 2'!O386="have", "have", 'procTags 2'!O386="have", "have", 'historyTags 2'!O386="extra", "extra", 'onchangeTags 2'!O386="extra", "extra", 'procTags 2'!O386="extra", "extra", 'historyTags 2'!O386="missing", "missing", 'onchangeTags 2'!O386="missing", "missing", 'procTags 2'!O386="missing", "missing", 'historyTags 2'!O386="ignore", "ignore", 'onchangeTags 2'!O386="ignore", "ignore", 'procTags 2'!O386="ignore", "ignore")</f>
        <v>have</v>
      </c>
      <c r="P386" s="1" t="str" cm="1">
        <f t="array" aca="1" ref="P386" ca="1">_xlfn.IFS('historyTags 2'!P386="have", "have", 'onchangeTags 2'!P386="have", "have", 'procTags 2'!P386="have", "have", 'historyTags 2'!P386="extra", "extra", 'onchangeTags 2'!P386="extra", "extra", 'procTags 2'!P386="extra", "extra", 'historyTags 2'!P386="missing", "missing", 'onchangeTags 2'!P386="missing", "missing", 'procTags 2'!P386="missing", "missing", 'historyTags 2'!P386="ignore", "ignore", 'onchangeTags 2'!P386="ignore", "ignore", 'procTags 2'!P386="ignore", "ignore")</f>
        <v>ignore</v>
      </c>
    </row>
    <row r="387" spans="1:16" x14ac:dyDescent="0.2">
      <c r="A387" s="1" t="str">
        <f ca="1">IFERROR(__xludf.DUMMYFUNCTION("""COMPUTED_VALUE"""),"tr_CER_start_PLC_minute")</f>
        <v>tr_CER_start_PLC_minute</v>
      </c>
      <c r="B387" s="1" t="str" cm="1">
        <f t="array" aca="1" ref="B387" ca="1">_xlfn.IFS('historyTags 2'!B387="have", "have", 'onchangeTags 2'!B387="have", "have", 'procTags 2'!B387="have", "have", 'historyTags 2'!B387="extra", "extra", 'onchangeTags 2'!B387="extra", "extra", 'procTags 2'!B387="extra", "extra", 'historyTags 2'!B387="missing", "missing", 'onchangeTags 2'!B387="missing", "missing", 'procTags 2'!B387="missing", "missing", 'historyTags 2'!B387="ignore", "ignore", 'onchangeTags 2'!B387="ignore", "ignore", 'procTags 2'!B387="ignore", "ignore")</f>
        <v>ignore</v>
      </c>
      <c r="C387" s="1" t="str" cm="1">
        <f t="array" aca="1" ref="C387" ca="1">_xlfn.IFS('historyTags 2'!C387="have", "have", 'onchangeTags 2'!C387="have", "have", 'procTags 2'!C387="have", "have", 'historyTags 2'!C387="extra", "extra", 'onchangeTags 2'!C387="extra", "extra", 'procTags 2'!C387="extra", "extra", 'historyTags 2'!C387="missing", "missing", 'onchangeTags 2'!C387="missing", "missing", 'procTags 2'!C387="missing", "missing", 'historyTags 2'!C387="ignore", "ignore", 'onchangeTags 2'!C387="ignore", "ignore", 'procTags 2'!C387="ignore", "ignore")</f>
        <v>ignore</v>
      </c>
      <c r="D387" s="1" t="str" cm="1">
        <f t="array" aca="1" ref="D387" ca="1">_xlfn.IFS('historyTags 2'!D387="have", "have", 'onchangeTags 2'!D387="have", "have", 'procTags 2'!D387="have", "have", 'historyTags 2'!D387="extra", "extra", 'onchangeTags 2'!D387="extra", "extra", 'procTags 2'!D387="extra", "extra", 'historyTags 2'!D387="missing", "missing", 'onchangeTags 2'!D387="missing", "missing", 'procTags 2'!D387="missing", "missing", 'historyTags 2'!D387="ignore", "ignore", 'onchangeTags 2'!D387="ignore", "ignore", 'procTags 2'!D387="ignore", "ignore")</f>
        <v>ignore</v>
      </c>
      <c r="E387" s="1" t="str" cm="1">
        <f t="array" aca="1" ref="E387" ca="1">_xlfn.IFS('historyTags 2'!E387="have", "have", 'onchangeTags 2'!E387="have", "have", 'procTags 2'!E387="have", "have", 'historyTags 2'!E387="extra", "extra", 'onchangeTags 2'!E387="extra", "extra", 'procTags 2'!E387="extra", "extra", 'historyTags 2'!E387="missing", "missing", 'onchangeTags 2'!E387="missing", "missing", 'procTags 2'!E387="missing", "missing", 'historyTags 2'!E387="ignore", "ignore", 'onchangeTags 2'!E387="ignore", "ignore", 'procTags 2'!E387="ignore", "ignore")</f>
        <v>ignore</v>
      </c>
      <c r="F387" s="1" t="str" cm="1">
        <f t="array" aca="1" ref="F387" ca="1">_xlfn.IFS('historyTags 2'!F387="have", "have", 'onchangeTags 2'!F387="have", "have", 'procTags 2'!F387="have", "have", 'historyTags 2'!F387="extra", "extra", 'onchangeTags 2'!F387="extra", "extra", 'procTags 2'!F387="extra", "extra", 'historyTags 2'!F387="missing", "missing", 'onchangeTags 2'!F387="missing", "missing", 'procTags 2'!F387="missing", "missing", 'historyTags 2'!F387="ignore", "ignore", 'onchangeTags 2'!F387="ignore", "ignore", 'procTags 2'!F387="ignore", "ignore")</f>
        <v>ignore</v>
      </c>
      <c r="G387" s="1" t="str" cm="1">
        <f t="array" aca="1" ref="G387" ca="1">_xlfn.IFS('historyTags 2'!G387="have", "have", 'onchangeTags 2'!G387="have", "have", 'procTags 2'!G387="have", "have", 'historyTags 2'!G387="extra", "extra", 'onchangeTags 2'!G387="extra", "extra", 'procTags 2'!G387="extra", "extra", 'historyTags 2'!G387="missing", "missing", 'onchangeTags 2'!G387="missing", "missing", 'procTags 2'!G387="missing", "missing", 'historyTags 2'!G387="ignore", "ignore", 'onchangeTags 2'!G387="ignore", "ignore", 'procTags 2'!G387="ignore", "ignore")</f>
        <v>ignore</v>
      </c>
      <c r="H387" s="1" t="str" cm="1">
        <f t="array" aca="1" ref="H387" ca="1">_xlfn.IFS('historyTags 2'!H387="have", "have", 'onchangeTags 2'!H387="have", "have", 'procTags 2'!H387="have", "have", 'historyTags 2'!H387="extra", "extra", 'onchangeTags 2'!H387="extra", "extra", 'procTags 2'!H387="extra", "extra", 'historyTags 2'!H387="missing", "missing", 'onchangeTags 2'!H387="missing", "missing", 'procTags 2'!H387="missing", "missing", 'historyTags 2'!H387="ignore", "ignore", 'onchangeTags 2'!H387="ignore", "ignore", 'procTags 2'!H387="ignore", "ignore")</f>
        <v>ignore</v>
      </c>
      <c r="I387" s="1" t="str" cm="1">
        <f t="array" aca="1" ref="I387" ca="1">_xlfn.IFS('historyTags 2'!I387="have", "have", 'onchangeTags 2'!I387="have", "have", 'procTags 2'!I387="have", "have", 'historyTags 2'!I387="extra", "extra", 'onchangeTags 2'!I387="extra", "extra", 'procTags 2'!I387="extra", "extra", 'historyTags 2'!I387="missing", "missing", 'onchangeTags 2'!I387="missing", "missing", 'procTags 2'!I387="missing", "missing", 'historyTags 2'!I387="ignore", "ignore", 'onchangeTags 2'!I387="ignore", "ignore", 'procTags 2'!I387="ignore", "ignore")</f>
        <v>ignore</v>
      </c>
      <c r="J387" s="1" t="str" cm="1">
        <f t="array" aca="1" ref="J387" ca="1">_xlfn.IFS('historyTags 2'!J387="have", "have", 'onchangeTags 2'!J387="have", "have", 'procTags 2'!J387="have", "have", 'historyTags 2'!J387="extra", "extra", 'onchangeTags 2'!J387="extra", "extra", 'procTags 2'!J387="extra", "extra", 'historyTags 2'!J387="missing", "missing", 'onchangeTags 2'!J387="missing", "missing", 'procTags 2'!J387="missing", "missing", 'historyTags 2'!J387="ignore", "ignore", 'onchangeTags 2'!J387="ignore", "ignore", 'procTags 2'!J387="ignore", "ignore")</f>
        <v>ignore</v>
      </c>
      <c r="K387" s="1" t="str" cm="1">
        <f t="array" aca="1" ref="K387" ca="1">_xlfn.IFS('historyTags 2'!K387="have", "have", 'onchangeTags 2'!K387="have", "have", 'procTags 2'!K387="have", "have", 'historyTags 2'!K387="extra", "extra", 'onchangeTags 2'!K387="extra", "extra", 'procTags 2'!K387="extra", "extra", 'historyTags 2'!K387="missing", "missing", 'onchangeTags 2'!K387="missing", "missing", 'procTags 2'!K387="missing", "missing", 'historyTags 2'!K387="ignore", "ignore", 'onchangeTags 2'!K387="ignore", "ignore", 'procTags 2'!K387="ignore", "ignore")</f>
        <v>ignore</v>
      </c>
      <c r="L387" s="1" t="str" cm="1">
        <f t="array" aca="1" ref="L387" ca="1">_xlfn.IFS('historyTags 2'!L387="have", "have", 'onchangeTags 2'!L387="have", "have", 'procTags 2'!L387="have", "have", 'historyTags 2'!L387="extra", "extra", 'onchangeTags 2'!L387="extra", "extra", 'procTags 2'!L387="extra", "extra", 'historyTags 2'!L387="missing", "missing", 'onchangeTags 2'!L387="missing", "missing", 'procTags 2'!L387="missing", "missing", 'historyTags 2'!L387="ignore", "ignore", 'onchangeTags 2'!L387="ignore", "ignore", 'procTags 2'!L387="ignore", "ignore")</f>
        <v>ignore</v>
      </c>
      <c r="M387" s="1" t="str" cm="1">
        <f t="array" aca="1" ref="M387" ca="1">_xlfn.IFS('historyTags 2'!M387="have", "have", 'onchangeTags 2'!M387="have", "have", 'procTags 2'!M387="have", "have", 'historyTags 2'!M387="extra", "extra", 'onchangeTags 2'!M387="extra", "extra", 'procTags 2'!M387="extra", "extra", 'historyTags 2'!M387="missing", "missing", 'onchangeTags 2'!M387="missing", "missing", 'procTags 2'!M387="missing", "missing", 'historyTags 2'!M387="ignore", "ignore", 'onchangeTags 2'!M387="ignore", "ignore", 'procTags 2'!M387="ignore", "ignore")</f>
        <v>ignore</v>
      </c>
      <c r="N387" s="1" t="str" cm="1">
        <f t="array" aca="1" ref="N387" ca="1">_xlfn.IFS('historyTags 2'!N387="have", "have", 'onchangeTags 2'!N387="have", "have", 'procTags 2'!N387="have", "have", 'historyTags 2'!N387="extra", "extra", 'onchangeTags 2'!N387="extra", "extra", 'procTags 2'!N387="extra", "extra", 'historyTags 2'!N387="missing", "missing", 'onchangeTags 2'!N387="missing", "missing", 'procTags 2'!N387="missing", "missing", 'historyTags 2'!N387="ignore", "ignore", 'onchangeTags 2'!N387="ignore", "ignore", 'procTags 2'!N387="ignore", "ignore")</f>
        <v>ignore</v>
      </c>
      <c r="O387" s="1" t="str" cm="1">
        <f t="array" aca="1" ref="O387" ca="1">_xlfn.IFS('historyTags 2'!O387="have", "have", 'onchangeTags 2'!O387="have", "have", 'procTags 2'!O387="have", "have", 'historyTags 2'!O387="extra", "extra", 'onchangeTags 2'!O387="extra", "extra", 'procTags 2'!O387="extra", "extra", 'historyTags 2'!O387="missing", "missing", 'onchangeTags 2'!O387="missing", "missing", 'procTags 2'!O387="missing", "missing", 'historyTags 2'!O387="ignore", "ignore", 'onchangeTags 2'!O387="ignore", "ignore", 'procTags 2'!O387="ignore", "ignore")</f>
        <v>ignore</v>
      </c>
      <c r="P387" s="1" t="str" cm="1">
        <f t="array" aca="1" ref="P387" ca="1">_xlfn.IFS('historyTags 2'!P387="have", "have", 'onchangeTags 2'!P387="have", "have", 'procTags 2'!P387="have", "have", 'historyTags 2'!P387="extra", "extra", 'onchangeTags 2'!P387="extra", "extra", 'procTags 2'!P387="extra", "extra", 'historyTags 2'!P387="missing", "missing", 'onchangeTags 2'!P387="missing", "missing", 'procTags 2'!P387="missing", "missing", 'historyTags 2'!P387="ignore", "ignore", 'onchangeTags 2'!P387="ignore", "ignore", 'procTags 2'!P387="ignore", "ignore")</f>
        <v>ignore</v>
      </c>
    </row>
    <row r="388" spans="1:16" x14ac:dyDescent="0.2">
      <c r="A388" s="1" t="str">
        <f ca="1">IFERROR(__xludf.DUMMYFUNCTION("""COMPUTED_VALUE"""),"tr_CER_start_PLC_second")</f>
        <v>tr_CER_start_PLC_second</v>
      </c>
      <c r="B388" s="1" t="str" cm="1">
        <f t="array" aca="1" ref="B388" ca="1">_xlfn.IFS('historyTags 2'!B388="have", "have", 'onchangeTags 2'!B388="have", "have", 'procTags 2'!B388="have", "have", 'historyTags 2'!B388="extra", "extra", 'onchangeTags 2'!B388="extra", "extra", 'procTags 2'!B388="extra", "extra", 'historyTags 2'!B388="missing", "missing", 'onchangeTags 2'!B388="missing", "missing", 'procTags 2'!B388="missing", "missing", 'historyTags 2'!B388="ignore", "ignore", 'onchangeTags 2'!B388="ignore", "ignore", 'procTags 2'!B388="ignore", "ignore")</f>
        <v>ignore</v>
      </c>
      <c r="C388" s="1" t="str" cm="1">
        <f t="array" aca="1" ref="C388" ca="1">_xlfn.IFS('historyTags 2'!C388="have", "have", 'onchangeTags 2'!C388="have", "have", 'procTags 2'!C388="have", "have", 'historyTags 2'!C388="extra", "extra", 'onchangeTags 2'!C388="extra", "extra", 'procTags 2'!C388="extra", "extra", 'historyTags 2'!C388="missing", "missing", 'onchangeTags 2'!C388="missing", "missing", 'procTags 2'!C388="missing", "missing", 'historyTags 2'!C388="ignore", "ignore", 'onchangeTags 2'!C388="ignore", "ignore", 'procTags 2'!C388="ignore", "ignore")</f>
        <v>ignore</v>
      </c>
      <c r="D388" s="1" t="str" cm="1">
        <f t="array" aca="1" ref="D388" ca="1">_xlfn.IFS('historyTags 2'!D388="have", "have", 'onchangeTags 2'!D388="have", "have", 'procTags 2'!D388="have", "have", 'historyTags 2'!D388="extra", "extra", 'onchangeTags 2'!D388="extra", "extra", 'procTags 2'!D388="extra", "extra", 'historyTags 2'!D388="missing", "missing", 'onchangeTags 2'!D388="missing", "missing", 'procTags 2'!D388="missing", "missing", 'historyTags 2'!D388="ignore", "ignore", 'onchangeTags 2'!D388="ignore", "ignore", 'procTags 2'!D388="ignore", "ignore")</f>
        <v>ignore</v>
      </c>
      <c r="E388" s="1" t="str" cm="1">
        <f t="array" aca="1" ref="E388" ca="1">_xlfn.IFS('historyTags 2'!E388="have", "have", 'onchangeTags 2'!E388="have", "have", 'procTags 2'!E388="have", "have", 'historyTags 2'!E388="extra", "extra", 'onchangeTags 2'!E388="extra", "extra", 'procTags 2'!E388="extra", "extra", 'historyTags 2'!E388="missing", "missing", 'onchangeTags 2'!E388="missing", "missing", 'procTags 2'!E388="missing", "missing", 'historyTags 2'!E388="ignore", "ignore", 'onchangeTags 2'!E388="ignore", "ignore", 'procTags 2'!E388="ignore", "ignore")</f>
        <v>ignore</v>
      </c>
      <c r="F388" s="1" t="str" cm="1">
        <f t="array" aca="1" ref="F388" ca="1">_xlfn.IFS('historyTags 2'!F388="have", "have", 'onchangeTags 2'!F388="have", "have", 'procTags 2'!F388="have", "have", 'historyTags 2'!F388="extra", "extra", 'onchangeTags 2'!F388="extra", "extra", 'procTags 2'!F388="extra", "extra", 'historyTags 2'!F388="missing", "missing", 'onchangeTags 2'!F388="missing", "missing", 'procTags 2'!F388="missing", "missing", 'historyTags 2'!F388="ignore", "ignore", 'onchangeTags 2'!F388="ignore", "ignore", 'procTags 2'!F388="ignore", "ignore")</f>
        <v>ignore</v>
      </c>
      <c r="G388" s="1" t="str" cm="1">
        <f t="array" aca="1" ref="G388" ca="1">_xlfn.IFS('historyTags 2'!G388="have", "have", 'onchangeTags 2'!G388="have", "have", 'procTags 2'!G388="have", "have", 'historyTags 2'!G388="extra", "extra", 'onchangeTags 2'!G388="extra", "extra", 'procTags 2'!G388="extra", "extra", 'historyTags 2'!G388="missing", "missing", 'onchangeTags 2'!G388="missing", "missing", 'procTags 2'!G388="missing", "missing", 'historyTags 2'!G388="ignore", "ignore", 'onchangeTags 2'!G388="ignore", "ignore", 'procTags 2'!G388="ignore", "ignore")</f>
        <v>ignore</v>
      </c>
      <c r="H388" s="1" t="str" cm="1">
        <f t="array" aca="1" ref="H388" ca="1">_xlfn.IFS('historyTags 2'!H388="have", "have", 'onchangeTags 2'!H388="have", "have", 'procTags 2'!H388="have", "have", 'historyTags 2'!H388="extra", "extra", 'onchangeTags 2'!H388="extra", "extra", 'procTags 2'!H388="extra", "extra", 'historyTags 2'!H388="missing", "missing", 'onchangeTags 2'!H388="missing", "missing", 'procTags 2'!H388="missing", "missing", 'historyTags 2'!H388="ignore", "ignore", 'onchangeTags 2'!H388="ignore", "ignore", 'procTags 2'!H388="ignore", "ignore")</f>
        <v>ignore</v>
      </c>
      <c r="I388" s="1" t="str" cm="1">
        <f t="array" aca="1" ref="I388" ca="1">_xlfn.IFS('historyTags 2'!I388="have", "have", 'onchangeTags 2'!I388="have", "have", 'procTags 2'!I388="have", "have", 'historyTags 2'!I388="extra", "extra", 'onchangeTags 2'!I388="extra", "extra", 'procTags 2'!I388="extra", "extra", 'historyTags 2'!I388="missing", "missing", 'onchangeTags 2'!I388="missing", "missing", 'procTags 2'!I388="missing", "missing", 'historyTags 2'!I388="ignore", "ignore", 'onchangeTags 2'!I388="ignore", "ignore", 'procTags 2'!I388="ignore", "ignore")</f>
        <v>ignore</v>
      </c>
      <c r="J388" s="1" t="str" cm="1">
        <f t="array" aca="1" ref="J388" ca="1">_xlfn.IFS('historyTags 2'!J388="have", "have", 'onchangeTags 2'!J388="have", "have", 'procTags 2'!J388="have", "have", 'historyTags 2'!J388="extra", "extra", 'onchangeTags 2'!J388="extra", "extra", 'procTags 2'!J388="extra", "extra", 'historyTags 2'!J388="missing", "missing", 'onchangeTags 2'!J388="missing", "missing", 'procTags 2'!J388="missing", "missing", 'historyTags 2'!J388="ignore", "ignore", 'onchangeTags 2'!J388="ignore", "ignore", 'procTags 2'!J388="ignore", "ignore")</f>
        <v>ignore</v>
      </c>
      <c r="K388" s="1" t="str" cm="1">
        <f t="array" aca="1" ref="K388" ca="1">_xlfn.IFS('historyTags 2'!K388="have", "have", 'onchangeTags 2'!K388="have", "have", 'procTags 2'!K388="have", "have", 'historyTags 2'!K388="extra", "extra", 'onchangeTags 2'!K388="extra", "extra", 'procTags 2'!K388="extra", "extra", 'historyTags 2'!K388="missing", "missing", 'onchangeTags 2'!K388="missing", "missing", 'procTags 2'!K388="missing", "missing", 'historyTags 2'!K388="ignore", "ignore", 'onchangeTags 2'!K388="ignore", "ignore", 'procTags 2'!K388="ignore", "ignore")</f>
        <v>ignore</v>
      </c>
      <c r="L388" s="1" t="str" cm="1">
        <f t="array" aca="1" ref="L388" ca="1">_xlfn.IFS('historyTags 2'!L388="have", "have", 'onchangeTags 2'!L388="have", "have", 'procTags 2'!L388="have", "have", 'historyTags 2'!L388="extra", "extra", 'onchangeTags 2'!L388="extra", "extra", 'procTags 2'!L388="extra", "extra", 'historyTags 2'!L388="missing", "missing", 'onchangeTags 2'!L388="missing", "missing", 'procTags 2'!L388="missing", "missing", 'historyTags 2'!L388="ignore", "ignore", 'onchangeTags 2'!L388="ignore", "ignore", 'procTags 2'!L388="ignore", "ignore")</f>
        <v>ignore</v>
      </c>
      <c r="M388" s="1" t="str" cm="1">
        <f t="array" aca="1" ref="M388" ca="1">_xlfn.IFS('historyTags 2'!M388="have", "have", 'onchangeTags 2'!M388="have", "have", 'procTags 2'!M388="have", "have", 'historyTags 2'!M388="extra", "extra", 'onchangeTags 2'!M388="extra", "extra", 'procTags 2'!M388="extra", "extra", 'historyTags 2'!M388="missing", "missing", 'onchangeTags 2'!M388="missing", "missing", 'procTags 2'!M388="missing", "missing", 'historyTags 2'!M388="ignore", "ignore", 'onchangeTags 2'!M388="ignore", "ignore", 'procTags 2'!M388="ignore", "ignore")</f>
        <v>ignore</v>
      </c>
      <c r="N388" s="1" t="str" cm="1">
        <f t="array" aca="1" ref="N388" ca="1">_xlfn.IFS('historyTags 2'!N388="have", "have", 'onchangeTags 2'!N388="have", "have", 'procTags 2'!N388="have", "have", 'historyTags 2'!N388="extra", "extra", 'onchangeTags 2'!N388="extra", "extra", 'procTags 2'!N388="extra", "extra", 'historyTags 2'!N388="missing", "missing", 'onchangeTags 2'!N388="missing", "missing", 'procTags 2'!N388="missing", "missing", 'historyTags 2'!N388="ignore", "ignore", 'onchangeTags 2'!N388="ignore", "ignore", 'procTags 2'!N388="ignore", "ignore")</f>
        <v>ignore</v>
      </c>
      <c r="O388" s="1" t="str" cm="1">
        <f t="array" aca="1" ref="O388" ca="1">_xlfn.IFS('historyTags 2'!O388="have", "have", 'onchangeTags 2'!O388="have", "have", 'procTags 2'!O388="have", "have", 'historyTags 2'!O388="extra", "extra", 'onchangeTags 2'!O388="extra", "extra", 'procTags 2'!O388="extra", "extra", 'historyTags 2'!O388="missing", "missing", 'onchangeTags 2'!O388="missing", "missing", 'procTags 2'!O388="missing", "missing", 'historyTags 2'!O388="ignore", "ignore", 'onchangeTags 2'!O388="ignore", "ignore", 'procTags 2'!O388="ignore", "ignore")</f>
        <v>ignore</v>
      </c>
      <c r="P388" s="1" t="str" cm="1">
        <f t="array" aca="1" ref="P388" ca="1">_xlfn.IFS('historyTags 2'!P388="have", "have", 'onchangeTags 2'!P388="have", "have", 'procTags 2'!P388="have", "have", 'historyTags 2'!P388="extra", "extra", 'onchangeTags 2'!P388="extra", "extra", 'procTags 2'!P388="extra", "extra", 'historyTags 2'!P388="missing", "missing", 'onchangeTags 2'!P388="missing", "missing", 'procTags 2'!P388="missing", "missing", 'historyTags 2'!P388="ignore", "ignore", 'onchangeTags 2'!P388="ignore", "ignore", 'procTags 2'!P388="ignore", "ignore")</f>
        <v>ignore</v>
      </c>
    </row>
    <row r="389" spans="1:16" x14ac:dyDescent="0.2">
      <c r="A389" s="1" t="str">
        <f ca="1">IFERROR(__xludf.DUMMYFUNCTION("""COMPUTED_VALUE"""),"tr_CO2_draw_down")</f>
        <v>tr_CO2_draw_down</v>
      </c>
      <c r="B389" s="1" t="str" cm="1">
        <f t="array" aca="1" ref="B389" ca="1">_xlfn.IFS('historyTags 2'!B389="have", "have", 'onchangeTags 2'!B389="have", "have", 'procTags 2'!B389="have", "have", 'historyTags 2'!B389="extra", "extra", 'onchangeTags 2'!B389="extra", "extra", 'procTags 2'!B389="extra", "extra", 'historyTags 2'!B389="missing", "missing", 'onchangeTags 2'!B389="missing", "missing", 'procTags 2'!B389="missing", "missing", 'historyTags 2'!B389="ignore", "ignore", 'onchangeTags 2'!B389="ignore", "ignore", 'procTags 2'!B389="ignore", "ignore")</f>
        <v>ignore</v>
      </c>
      <c r="C389" s="1" t="str" cm="1">
        <f t="array" aca="1" ref="C389" ca="1">_xlfn.IFS('historyTags 2'!C389="have", "have", 'onchangeTags 2'!C389="have", "have", 'procTags 2'!C389="have", "have", 'historyTags 2'!C389="extra", "extra", 'onchangeTags 2'!C389="extra", "extra", 'procTags 2'!C389="extra", "extra", 'historyTags 2'!C389="missing", "missing", 'onchangeTags 2'!C389="missing", "missing", 'procTags 2'!C389="missing", "missing", 'historyTags 2'!C389="ignore", "ignore", 'onchangeTags 2'!C389="ignore", "ignore", 'procTags 2'!C389="ignore", "ignore")</f>
        <v>ignore</v>
      </c>
      <c r="D389" s="1" t="str" cm="1">
        <f t="array" aca="1" ref="D389" ca="1">_xlfn.IFS('historyTags 2'!D389="have", "have", 'onchangeTags 2'!D389="have", "have", 'procTags 2'!D389="have", "have", 'historyTags 2'!D389="extra", "extra", 'onchangeTags 2'!D389="extra", "extra", 'procTags 2'!D389="extra", "extra", 'historyTags 2'!D389="missing", "missing", 'onchangeTags 2'!D389="missing", "missing", 'procTags 2'!D389="missing", "missing", 'historyTags 2'!D389="ignore", "ignore", 'onchangeTags 2'!D389="ignore", "ignore", 'procTags 2'!D389="ignore", "ignore")</f>
        <v>have</v>
      </c>
      <c r="E389" s="1" t="str" cm="1">
        <f t="array" aca="1" ref="E389" ca="1">_xlfn.IFS('historyTags 2'!E389="have", "have", 'onchangeTags 2'!E389="have", "have", 'procTags 2'!E389="have", "have", 'historyTags 2'!E389="extra", "extra", 'onchangeTags 2'!E389="extra", "extra", 'procTags 2'!E389="extra", "extra", 'historyTags 2'!E389="missing", "missing", 'onchangeTags 2'!E389="missing", "missing", 'procTags 2'!E389="missing", "missing", 'historyTags 2'!E389="ignore", "ignore", 'onchangeTags 2'!E389="ignore", "ignore", 'procTags 2'!E389="ignore", "ignore")</f>
        <v>have</v>
      </c>
      <c r="F389" s="1" t="str" cm="1">
        <f t="array" aca="1" ref="F389" ca="1">_xlfn.IFS('historyTags 2'!F389="have", "have", 'onchangeTags 2'!F389="have", "have", 'procTags 2'!F389="have", "have", 'historyTags 2'!F389="extra", "extra", 'onchangeTags 2'!F389="extra", "extra", 'procTags 2'!F389="extra", "extra", 'historyTags 2'!F389="missing", "missing", 'onchangeTags 2'!F389="missing", "missing", 'procTags 2'!F389="missing", "missing", 'historyTags 2'!F389="ignore", "ignore", 'onchangeTags 2'!F389="ignore", "ignore", 'procTags 2'!F389="ignore", "ignore")</f>
        <v>have</v>
      </c>
      <c r="G389" s="1" t="str" cm="1">
        <f t="array" aca="1" ref="G389" ca="1">_xlfn.IFS('historyTags 2'!G389="have", "have", 'onchangeTags 2'!G389="have", "have", 'procTags 2'!G389="have", "have", 'historyTags 2'!G389="extra", "extra", 'onchangeTags 2'!G389="extra", "extra", 'procTags 2'!G389="extra", "extra", 'historyTags 2'!G389="missing", "missing", 'onchangeTags 2'!G389="missing", "missing", 'procTags 2'!G389="missing", "missing", 'historyTags 2'!G389="ignore", "ignore", 'onchangeTags 2'!G389="ignore", "ignore", 'procTags 2'!G389="ignore", "ignore")</f>
        <v>have</v>
      </c>
      <c r="H389" s="1" t="str" cm="1">
        <f t="array" aca="1" ref="H389" ca="1">_xlfn.IFS('historyTags 2'!H389="have", "have", 'onchangeTags 2'!H389="have", "have", 'procTags 2'!H389="have", "have", 'historyTags 2'!H389="extra", "extra", 'onchangeTags 2'!H389="extra", "extra", 'procTags 2'!H389="extra", "extra", 'historyTags 2'!H389="missing", "missing", 'onchangeTags 2'!H389="missing", "missing", 'procTags 2'!H389="missing", "missing", 'historyTags 2'!H389="ignore", "ignore", 'onchangeTags 2'!H389="ignore", "ignore", 'procTags 2'!H389="ignore", "ignore")</f>
        <v>have</v>
      </c>
      <c r="I389" s="1" t="str" cm="1">
        <f t="array" aca="1" ref="I389" ca="1">_xlfn.IFS('historyTags 2'!I389="have", "have", 'onchangeTags 2'!I389="have", "have", 'procTags 2'!I389="have", "have", 'historyTags 2'!I389="extra", "extra", 'onchangeTags 2'!I389="extra", "extra", 'procTags 2'!I389="extra", "extra", 'historyTags 2'!I389="missing", "missing", 'onchangeTags 2'!I389="missing", "missing", 'procTags 2'!I389="missing", "missing", 'historyTags 2'!I389="ignore", "ignore", 'onchangeTags 2'!I389="ignore", "ignore", 'procTags 2'!I389="ignore", "ignore")</f>
        <v>have</v>
      </c>
      <c r="J389" s="1" t="str" cm="1">
        <f t="array" aca="1" ref="J389" ca="1">_xlfn.IFS('historyTags 2'!J389="have", "have", 'onchangeTags 2'!J389="have", "have", 'procTags 2'!J389="have", "have", 'historyTags 2'!J389="extra", "extra", 'onchangeTags 2'!J389="extra", "extra", 'procTags 2'!J389="extra", "extra", 'historyTags 2'!J389="missing", "missing", 'onchangeTags 2'!J389="missing", "missing", 'procTags 2'!J389="missing", "missing", 'historyTags 2'!J389="ignore", "ignore", 'onchangeTags 2'!J389="ignore", "ignore", 'procTags 2'!J389="ignore", "ignore")</f>
        <v>have</v>
      </c>
      <c r="K389" s="1" t="str" cm="1">
        <f t="array" aca="1" ref="K389" ca="1">_xlfn.IFS('historyTags 2'!K389="have", "have", 'onchangeTags 2'!K389="have", "have", 'procTags 2'!K389="have", "have", 'historyTags 2'!K389="extra", "extra", 'onchangeTags 2'!K389="extra", "extra", 'procTags 2'!K389="extra", "extra", 'historyTags 2'!K389="missing", "missing", 'onchangeTags 2'!K389="missing", "missing", 'procTags 2'!K389="missing", "missing", 'historyTags 2'!K389="ignore", "ignore", 'onchangeTags 2'!K389="ignore", "ignore", 'procTags 2'!K389="ignore", "ignore")</f>
        <v>have</v>
      </c>
      <c r="L389" s="1" t="str" cm="1">
        <f t="array" aca="1" ref="L389" ca="1">_xlfn.IFS('historyTags 2'!L389="have", "have", 'onchangeTags 2'!L389="have", "have", 'procTags 2'!L389="have", "have", 'historyTags 2'!L389="extra", "extra", 'onchangeTags 2'!L389="extra", "extra", 'procTags 2'!L389="extra", "extra", 'historyTags 2'!L389="missing", "missing", 'onchangeTags 2'!L389="missing", "missing", 'procTags 2'!L389="missing", "missing", 'historyTags 2'!L389="ignore", "ignore", 'onchangeTags 2'!L389="ignore", "ignore", 'procTags 2'!L389="ignore", "ignore")</f>
        <v>have</v>
      </c>
      <c r="M389" s="1" t="str" cm="1">
        <f t="array" aca="1" ref="M389" ca="1">_xlfn.IFS('historyTags 2'!M389="have", "have", 'onchangeTags 2'!M389="have", "have", 'procTags 2'!M389="have", "have", 'historyTags 2'!M389="extra", "extra", 'onchangeTags 2'!M389="extra", "extra", 'procTags 2'!M389="extra", "extra", 'historyTags 2'!M389="missing", "missing", 'onchangeTags 2'!M389="missing", "missing", 'procTags 2'!M389="missing", "missing", 'historyTags 2'!M389="ignore", "ignore", 'onchangeTags 2'!M389="ignore", "ignore", 'procTags 2'!M389="ignore", "ignore")</f>
        <v>have</v>
      </c>
      <c r="N389" s="1" t="str" cm="1">
        <f t="array" aca="1" ref="N389" ca="1">_xlfn.IFS('historyTags 2'!N389="have", "have", 'onchangeTags 2'!N389="have", "have", 'procTags 2'!N389="have", "have", 'historyTags 2'!N389="extra", "extra", 'onchangeTags 2'!N389="extra", "extra", 'procTags 2'!N389="extra", "extra", 'historyTags 2'!N389="missing", "missing", 'onchangeTags 2'!N389="missing", "missing", 'procTags 2'!N389="missing", "missing", 'historyTags 2'!N389="ignore", "ignore", 'onchangeTags 2'!N389="ignore", "ignore", 'procTags 2'!N389="ignore", "ignore")</f>
        <v>have</v>
      </c>
      <c r="O389" s="1" t="str" cm="1">
        <f t="array" aca="1" ref="O389" ca="1">_xlfn.IFS('historyTags 2'!O389="have", "have", 'onchangeTags 2'!O389="have", "have", 'procTags 2'!O389="have", "have", 'historyTags 2'!O389="extra", "extra", 'onchangeTags 2'!O389="extra", "extra", 'procTags 2'!O389="extra", "extra", 'historyTags 2'!O389="missing", "missing", 'onchangeTags 2'!O389="missing", "missing", 'procTags 2'!O389="missing", "missing", 'historyTags 2'!O389="ignore", "ignore", 'onchangeTags 2'!O389="ignore", "ignore", 'procTags 2'!O389="ignore", "ignore")</f>
        <v>have</v>
      </c>
      <c r="P389" s="1" t="str" cm="1">
        <f t="array" aca="1" ref="P389" ca="1">_xlfn.IFS('historyTags 2'!P389="have", "have", 'onchangeTags 2'!P389="have", "have", 'procTags 2'!P389="have", "have", 'historyTags 2'!P389="extra", "extra", 'onchangeTags 2'!P389="extra", "extra", 'procTags 2'!P389="extra", "extra", 'historyTags 2'!P389="missing", "missing", 'onchangeTags 2'!P389="missing", "missing", 'procTags 2'!P389="missing", "missing", 'historyTags 2'!P389="ignore", "ignore", 'onchangeTags 2'!P389="ignore", "ignore", 'procTags 2'!P389="ignore", "ignore")</f>
        <v>ignore</v>
      </c>
    </row>
    <row r="390" spans="1:16" x14ac:dyDescent="0.2">
      <c r="A390" s="1" t="str">
        <f ca="1">IFERROR(__xludf.DUMMYFUNCTION("""COMPUTED_VALUE"""),"tr_CO2_draw_down_time")</f>
        <v>tr_CO2_draw_down_time</v>
      </c>
      <c r="B390" s="1" t="str" cm="1">
        <f t="array" aca="1" ref="B390" ca="1">_xlfn.IFS('historyTags 2'!B390="have", "have", 'onchangeTags 2'!B390="have", "have", 'procTags 2'!B390="have", "have", 'historyTags 2'!B390="extra", "extra", 'onchangeTags 2'!B390="extra", "extra", 'procTags 2'!B390="extra", "extra", 'historyTags 2'!B390="missing", "missing", 'onchangeTags 2'!B390="missing", "missing", 'procTags 2'!B390="missing", "missing", 'historyTags 2'!B390="ignore", "ignore", 'onchangeTags 2'!B390="ignore", "ignore", 'procTags 2'!B390="ignore", "ignore")</f>
        <v>ignore</v>
      </c>
      <c r="C390" s="1" t="str" cm="1">
        <f t="array" aca="1" ref="C390" ca="1">_xlfn.IFS('historyTags 2'!C390="have", "have", 'onchangeTags 2'!C390="have", "have", 'procTags 2'!C390="have", "have", 'historyTags 2'!C390="extra", "extra", 'onchangeTags 2'!C390="extra", "extra", 'procTags 2'!C390="extra", "extra", 'historyTags 2'!C390="missing", "missing", 'onchangeTags 2'!C390="missing", "missing", 'procTags 2'!C390="missing", "missing", 'historyTags 2'!C390="ignore", "ignore", 'onchangeTags 2'!C390="ignore", "ignore", 'procTags 2'!C390="ignore", "ignore")</f>
        <v>ignore</v>
      </c>
      <c r="D390" s="1" t="str" cm="1">
        <f t="array" aca="1" ref="D390" ca="1">_xlfn.IFS('historyTags 2'!D390="have", "have", 'onchangeTags 2'!D390="have", "have", 'procTags 2'!D390="have", "have", 'historyTags 2'!D390="extra", "extra", 'onchangeTags 2'!D390="extra", "extra", 'procTags 2'!D390="extra", "extra", 'historyTags 2'!D390="missing", "missing", 'onchangeTags 2'!D390="missing", "missing", 'procTags 2'!D390="missing", "missing", 'historyTags 2'!D390="ignore", "ignore", 'onchangeTags 2'!D390="ignore", "ignore", 'procTags 2'!D390="ignore", "ignore")</f>
        <v>have</v>
      </c>
      <c r="E390" s="1" t="str" cm="1">
        <f t="array" aca="1" ref="E390" ca="1">_xlfn.IFS('historyTags 2'!E390="have", "have", 'onchangeTags 2'!E390="have", "have", 'procTags 2'!E390="have", "have", 'historyTags 2'!E390="extra", "extra", 'onchangeTags 2'!E390="extra", "extra", 'procTags 2'!E390="extra", "extra", 'historyTags 2'!E390="missing", "missing", 'onchangeTags 2'!E390="missing", "missing", 'procTags 2'!E390="missing", "missing", 'historyTags 2'!E390="ignore", "ignore", 'onchangeTags 2'!E390="ignore", "ignore", 'procTags 2'!E390="ignore", "ignore")</f>
        <v>have</v>
      </c>
      <c r="F390" s="1" t="str" cm="1">
        <f t="array" aca="1" ref="F390" ca="1">_xlfn.IFS('historyTags 2'!F390="have", "have", 'onchangeTags 2'!F390="have", "have", 'procTags 2'!F390="have", "have", 'historyTags 2'!F390="extra", "extra", 'onchangeTags 2'!F390="extra", "extra", 'procTags 2'!F390="extra", "extra", 'historyTags 2'!F390="missing", "missing", 'onchangeTags 2'!F390="missing", "missing", 'procTags 2'!F390="missing", "missing", 'historyTags 2'!F390="ignore", "ignore", 'onchangeTags 2'!F390="ignore", "ignore", 'procTags 2'!F390="ignore", "ignore")</f>
        <v>have</v>
      </c>
      <c r="G390" s="1" t="str" cm="1">
        <f t="array" aca="1" ref="G390" ca="1">_xlfn.IFS('historyTags 2'!G390="have", "have", 'onchangeTags 2'!G390="have", "have", 'procTags 2'!G390="have", "have", 'historyTags 2'!G390="extra", "extra", 'onchangeTags 2'!G390="extra", "extra", 'procTags 2'!G390="extra", "extra", 'historyTags 2'!G390="missing", "missing", 'onchangeTags 2'!G390="missing", "missing", 'procTags 2'!G390="missing", "missing", 'historyTags 2'!G390="ignore", "ignore", 'onchangeTags 2'!G390="ignore", "ignore", 'procTags 2'!G390="ignore", "ignore")</f>
        <v>have</v>
      </c>
      <c r="H390" s="1" t="str" cm="1">
        <f t="array" aca="1" ref="H390" ca="1">_xlfn.IFS('historyTags 2'!H390="have", "have", 'onchangeTags 2'!H390="have", "have", 'procTags 2'!H390="have", "have", 'historyTags 2'!H390="extra", "extra", 'onchangeTags 2'!H390="extra", "extra", 'procTags 2'!H390="extra", "extra", 'historyTags 2'!H390="missing", "missing", 'onchangeTags 2'!H390="missing", "missing", 'procTags 2'!H390="missing", "missing", 'historyTags 2'!H390="ignore", "ignore", 'onchangeTags 2'!H390="ignore", "ignore", 'procTags 2'!H390="ignore", "ignore")</f>
        <v>have</v>
      </c>
      <c r="I390" s="1" t="str" cm="1">
        <f t="array" aca="1" ref="I390" ca="1">_xlfn.IFS('historyTags 2'!I390="have", "have", 'onchangeTags 2'!I390="have", "have", 'procTags 2'!I390="have", "have", 'historyTags 2'!I390="extra", "extra", 'onchangeTags 2'!I390="extra", "extra", 'procTags 2'!I390="extra", "extra", 'historyTags 2'!I390="missing", "missing", 'onchangeTags 2'!I390="missing", "missing", 'procTags 2'!I390="missing", "missing", 'historyTags 2'!I390="ignore", "ignore", 'onchangeTags 2'!I390="ignore", "ignore", 'procTags 2'!I390="ignore", "ignore")</f>
        <v>have</v>
      </c>
      <c r="J390" s="1" t="str" cm="1">
        <f t="array" aca="1" ref="J390" ca="1">_xlfn.IFS('historyTags 2'!J390="have", "have", 'onchangeTags 2'!J390="have", "have", 'procTags 2'!J390="have", "have", 'historyTags 2'!J390="extra", "extra", 'onchangeTags 2'!J390="extra", "extra", 'procTags 2'!J390="extra", "extra", 'historyTags 2'!J390="missing", "missing", 'onchangeTags 2'!J390="missing", "missing", 'procTags 2'!J390="missing", "missing", 'historyTags 2'!J390="ignore", "ignore", 'onchangeTags 2'!J390="ignore", "ignore", 'procTags 2'!J390="ignore", "ignore")</f>
        <v>have</v>
      </c>
      <c r="K390" s="1" t="str" cm="1">
        <f t="array" aca="1" ref="K390" ca="1">_xlfn.IFS('historyTags 2'!K390="have", "have", 'onchangeTags 2'!K390="have", "have", 'procTags 2'!K390="have", "have", 'historyTags 2'!K390="extra", "extra", 'onchangeTags 2'!K390="extra", "extra", 'procTags 2'!K390="extra", "extra", 'historyTags 2'!K390="missing", "missing", 'onchangeTags 2'!K390="missing", "missing", 'procTags 2'!K390="missing", "missing", 'historyTags 2'!K390="ignore", "ignore", 'onchangeTags 2'!K390="ignore", "ignore", 'procTags 2'!K390="ignore", "ignore")</f>
        <v>have</v>
      </c>
      <c r="L390" s="1" t="str" cm="1">
        <f t="array" aca="1" ref="L390" ca="1">_xlfn.IFS('historyTags 2'!L390="have", "have", 'onchangeTags 2'!L390="have", "have", 'procTags 2'!L390="have", "have", 'historyTags 2'!L390="extra", "extra", 'onchangeTags 2'!L390="extra", "extra", 'procTags 2'!L390="extra", "extra", 'historyTags 2'!L390="missing", "missing", 'onchangeTags 2'!L390="missing", "missing", 'procTags 2'!L390="missing", "missing", 'historyTags 2'!L390="ignore", "ignore", 'onchangeTags 2'!L390="ignore", "ignore", 'procTags 2'!L390="ignore", "ignore")</f>
        <v>have</v>
      </c>
      <c r="M390" s="1" t="str" cm="1">
        <f t="array" aca="1" ref="M390" ca="1">_xlfn.IFS('historyTags 2'!M390="have", "have", 'onchangeTags 2'!M390="have", "have", 'procTags 2'!M390="have", "have", 'historyTags 2'!M390="extra", "extra", 'onchangeTags 2'!M390="extra", "extra", 'procTags 2'!M390="extra", "extra", 'historyTags 2'!M390="missing", "missing", 'onchangeTags 2'!M390="missing", "missing", 'procTags 2'!M390="missing", "missing", 'historyTags 2'!M390="ignore", "ignore", 'onchangeTags 2'!M390="ignore", "ignore", 'procTags 2'!M390="ignore", "ignore")</f>
        <v>have</v>
      </c>
      <c r="N390" s="1" t="str" cm="1">
        <f t="array" aca="1" ref="N390" ca="1">_xlfn.IFS('historyTags 2'!N390="have", "have", 'onchangeTags 2'!N390="have", "have", 'procTags 2'!N390="have", "have", 'historyTags 2'!N390="extra", "extra", 'onchangeTags 2'!N390="extra", "extra", 'procTags 2'!N390="extra", "extra", 'historyTags 2'!N390="missing", "missing", 'onchangeTags 2'!N390="missing", "missing", 'procTags 2'!N390="missing", "missing", 'historyTags 2'!N390="ignore", "ignore", 'onchangeTags 2'!N390="ignore", "ignore", 'procTags 2'!N390="ignore", "ignore")</f>
        <v>have</v>
      </c>
      <c r="O390" s="1" t="str" cm="1">
        <f t="array" aca="1" ref="O390" ca="1">_xlfn.IFS('historyTags 2'!O390="have", "have", 'onchangeTags 2'!O390="have", "have", 'procTags 2'!O390="have", "have", 'historyTags 2'!O390="extra", "extra", 'onchangeTags 2'!O390="extra", "extra", 'procTags 2'!O390="extra", "extra", 'historyTags 2'!O390="missing", "missing", 'onchangeTags 2'!O390="missing", "missing", 'procTags 2'!O390="missing", "missing", 'historyTags 2'!O390="ignore", "ignore", 'onchangeTags 2'!O390="ignore", "ignore", 'procTags 2'!O390="ignore", "ignore")</f>
        <v>have</v>
      </c>
      <c r="P390" s="1" t="str" cm="1">
        <f t="array" aca="1" ref="P390" ca="1">_xlfn.IFS('historyTags 2'!P390="have", "have", 'onchangeTags 2'!P390="have", "have", 'procTags 2'!P390="have", "have", 'historyTags 2'!P390="extra", "extra", 'onchangeTags 2'!P390="extra", "extra", 'procTags 2'!P390="extra", "extra", 'historyTags 2'!P390="missing", "missing", 'onchangeTags 2'!P390="missing", "missing", 'procTags 2'!P390="missing", "missing", 'historyTags 2'!P390="ignore", "ignore", 'onchangeTags 2'!P390="ignore", "ignore", 'procTags 2'!P390="ignore", "ignore")</f>
        <v>ignore</v>
      </c>
    </row>
    <row r="391" spans="1:16" x14ac:dyDescent="0.2">
      <c r="A391" s="1" t="str">
        <f ca="1">IFERROR(__xludf.DUMMYFUNCTION("""COMPUTED_VALUE"""),"tr_co2_draw_down_time")</f>
        <v>tr_co2_draw_down_time</v>
      </c>
      <c r="B391" s="1" t="str" cm="1">
        <f t="array" aca="1" ref="B391" ca="1">_xlfn.IFS('historyTags 2'!B391="have", "have", 'onchangeTags 2'!B391="have", "have", 'procTags 2'!B391="have", "have", 'historyTags 2'!B391="extra", "extra", 'onchangeTags 2'!B391="extra", "extra", 'procTags 2'!B391="extra", "extra", 'historyTags 2'!B391="missing", "missing", 'onchangeTags 2'!B391="missing", "missing", 'procTags 2'!B391="missing", "missing", 'historyTags 2'!B391="ignore", "ignore", 'onchangeTags 2'!B391="ignore", "ignore", 'procTags 2'!B391="ignore", "ignore")</f>
        <v>ignore</v>
      </c>
      <c r="C391" s="1" t="str" cm="1">
        <f t="array" aca="1" ref="C391" ca="1">_xlfn.IFS('historyTags 2'!C391="have", "have", 'onchangeTags 2'!C391="have", "have", 'procTags 2'!C391="have", "have", 'historyTags 2'!C391="extra", "extra", 'onchangeTags 2'!C391="extra", "extra", 'procTags 2'!C391="extra", "extra", 'historyTags 2'!C391="missing", "missing", 'onchangeTags 2'!C391="missing", "missing", 'procTags 2'!C391="missing", "missing", 'historyTags 2'!C391="ignore", "ignore", 'onchangeTags 2'!C391="ignore", "ignore", 'procTags 2'!C391="ignore", "ignore")</f>
        <v>ignore</v>
      </c>
      <c r="D391" s="1" t="str" cm="1">
        <f t="array" aca="1" ref="D391" ca="1">_xlfn.IFS('historyTags 2'!D391="have", "have", 'onchangeTags 2'!D391="have", "have", 'procTags 2'!D391="have", "have", 'historyTags 2'!D391="extra", "extra", 'onchangeTags 2'!D391="extra", "extra", 'procTags 2'!D391="extra", "extra", 'historyTags 2'!D391="missing", "missing", 'onchangeTags 2'!D391="missing", "missing", 'procTags 2'!D391="missing", "missing", 'historyTags 2'!D391="ignore", "ignore", 'onchangeTags 2'!D391="ignore", "ignore", 'procTags 2'!D391="ignore", "ignore")</f>
        <v>have</v>
      </c>
      <c r="E391" s="1" t="str" cm="1">
        <f t="array" aca="1" ref="E391" ca="1">_xlfn.IFS('historyTags 2'!E391="have", "have", 'onchangeTags 2'!E391="have", "have", 'procTags 2'!E391="have", "have", 'historyTags 2'!E391="extra", "extra", 'onchangeTags 2'!E391="extra", "extra", 'procTags 2'!E391="extra", "extra", 'historyTags 2'!E391="missing", "missing", 'onchangeTags 2'!E391="missing", "missing", 'procTags 2'!E391="missing", "missing", 'historyTags 2'!E391="ignore", "ignore", 'onchangeTags 2'!E391="ignore", "ignore", 'procTags 2'!E391="ignore", "ignore")</f>
        <v>have</v>
      </c>
      <c r="F391" s="1" t="str" cm="1">
        <f t="array" aca="1" ref="F391" ca="1">_xlfn.IFS('historyTags 2'!F391="have", "have", 'onchangeTags 2'!F391="have", "have", 'procTags 2'!F391="have", "have", 'historyTags 2'!F391="extra", "extra", 'onchangeTags 2'!F391="extra", "extra", 'procTags 2'!F391="extra", "extra", 'historyTags 2'!F391="missing", "missing", 'onchangeTags 2'!F391="missing", "missing", 'procTags 2'!F391="missing", "missing", 'historyTags 2'!F391="ignore", "ignore", 'onchangeTags 2'!F391="ignore", "ignore", 'procTags 2'!F391="ignore", "ignore")</f>
        <v>have</v>
      </c>
      <c r="G391" s="1" t="str" cm="1">
        <f t="array" aca="1" ref="G391" ca="1">_xlfn.IFS('historyTags 2'!G391="have", "have", 'onchangeTags 2'!G391="have", "have", 'procTags 2'!G391="have", "have", 'historyTags 2'!G391="extra", "extra", 'onchangeTags 2'!G391="extra", "extra", 'procTags 2'!G391="extra", "extra", 'historyTags 2'!G391="missing", "missing", 'onchangeTags 2'!G391="missing", "missing", 'procTags 2'!G391="missing", "missing", 'historyTags 2'!G391="ignore", "ignore", 'onchangeTags 2'!G391="ignore", "ignore", 'procTags 2'!G391="ignore", "ignore")</f>
        <v>have</v>
      </c>
      <c r="H391" s="1" t="str" cm="1">
        <f t="array" aca="1" ref="H391" ca="1">_xlfn.IFS('historyTags 2'!H391="have", "have", 'onchangeTags 2'!H391="have", "have", 'procTags 2'!H391="have", "have", 'historyTags 2'!H391="extra", "extra", 'onchangeTags 2'!H391="extra", "extra", 'procTags 2'!H391="extra", "extra", 'historyTags 2'!H391="missing", "missing", 'onchangeTags 2'!H391="missing", "missing", 'procTags 2'!H391="missing", "missing", 'historyTags 2'!H391="ignore", "ignore", 'onchangeTags 2'!H391="ignore", "ignore", 'procTags 2'!H391="ignore", "ignore")</f>
        <v>have</v>
      </c>
      <c r="I391" s="1" t="str" cm="1">
        <f t="array" aca="1" ref="I391" ca="1">_xlfn.IFS('historyTags 2'!I391="have", "have", 'onchangeTags 2'!I391="have", "have", 'procTags 2'!I391="have", "have", 'historyTags 2'!I391="extra", "extra", 'onchangeTags 2'!I391="extra", "extra", 'procTags 2'!I391="extra", "extra", 'historyTags 2'!I391="missing", "missing", 'onchangeTags 2'!I391="missing", "missing", 'procTags 2'!I391="missing", "missing", 'historyTags 2'!I391="ignore", "ignore", 'onchangeTags 2'!I391="ignore", "ignore", 'procTags 2'!I391="ignore", "ignore")</f>
        <v>have</v>
      </c>
      <c r="J391" s="1" t="str" cm="1">
        <f t="array" aca="1" ref="J391" ca="1">_xlfn.IFS('historyTags 2'!J391="have", "have", 'onchangeTags 2'!J391="have", "have", 'procTags 2'!J391="have", "have", 'historyTags 2'!J391="extra", "extra", 'onchangeTags 2'!J391="extra", "extra", 'procTags 2'!J391="extra", "extra", 'historyTags 2'!J391="missing", "missing", 'onchangeTags 2'!J391="missing", "missing", 'procTags 2'!J391="missing", "missing", 'historyTags 2'!J391="ignore", "ignore", 'onchangeTags 2'!J391="ignore", "ignore", 'procTags 2'!J391="ignore", "ignore")</f>
        <v>have</v>
      </c>
      <c r="K391" s="1" t="str" cm="1">
        <f t="array" aca="1" ref="K391" ca="1">_xlfn.IFS('historyTags 2'!K391="have", "have", 'onchangeTags 2'!K391="have", "have", 'procTags 2'!K391="have", "have", 'historyTags 2'!K391="extra", "extra", 'onchangeTags 2'!K391="extra", "extra", 'procTags 2'!K391="extra", "extra", 'historyTags 2'!K391="missing", "missing", 'onchangeTags 2'!K391="missing", "missing", 'procTags 2'!K391="missing", "missing", 'historyTags 2'!K391="ignore", "ignore", 'onchangeTags 2'!K391="ignore", "ignore", 'procTags 2'!K391="ignore", "ignore")</f>
        <v>have</v>
      </c>
      <c r="L391" s="1" t="str" cm="1">
        <f t="array" aca="1" ref="L391" ca="1">_xlfn.IFS('historyTags 2'!L391="have", "have", 'onchangeTags 2'!L391="have", "have", 'procTags 2'!L391="have", "have", 'historyTags 2'!L391="extra", "extra", 'onchangeTags 2'!L391="extra", "extra", 'procTags 2'!L391="extra", "extra", 'historyTags 2'!L391="missing", "missing", 'onchangeTags 2'!L391="missing", "missing", 'procTags 2'!L391="missing", "missing", 'historyTags 2'!L391="ignore", "ignore", 'onchangeTags 2'!L391="ignore", "ignore", 'procTags 2'!L391="ignore", "ignore")</f>
        <v>have</v>
      </c>
      <c r="M391" s="1" t="str" cm="1">
        <f t="array" aca="1" ref="M391" ca="1">_xlfn.IFS('historyTags 2'!M391="have", "have", 'onchangeTags 2'!M391="have", "have", 'procTags 2'!M391="have", "have", 'historyTags 2'!M391="extra", "extra", 'onchangeTags 2'!M391="extra", "extra", 'procTags 2'!M391="extra", "extra", 'historyTags 2'!M391="missing", "missing", 'onchangeTags 2'!M391="missing", "missing", 'procTags 2'!M391="missing", "missing", 'historyTags 2'!M391="ignore", "ignore", 'onchangeTags 2'!M391="ignore", "ignore", 'procTags 2'!M391="ignore", "ignore")</f>
        <v>have</v>
      </c>
      <c r="N391" s="1" t="str" cm="1">
        <f t="array" aca="1" ref="N391" ca="1">_xlfn.IFS('historyTags 2'!N391="have", "have", 'onchangeTags 2'!N391="have", "have", 'procTags 2'!N391="have", "have", 'historyTags 2'!N391="extra", "extra", 'onchangeTags 2'!N391="extra", "extra", 'procTags 2'!N391="extra", "extra", 'historyTags 2'!N391="missing", "missing", 'onchangeTags 2'!N391="missing", "missing", 'procTags 2'!N391="missing", "missing", 'historyTags 2'!N391="ignore", "ignore", 'onchangeTags 2'!N391="ignore", "ignore", 'procTags 2'!N391="ignore", "ignore")</f>
        <v>have</v>
      </c>
      <c r="O391" s="1" t="str" cm="1">
        <f t="array" aca="1" ref="O391" ca="1">_xlfn.IFS('historyTags 2'!O391="have", "have", 'onchangeTags 2'!O391="have", "have", 'procTags 2'!O391="have", "have", 'historyTags 2'!O391="extra", "extra", 'onchangeTags 2'!O391="extra", "extra", 'procTags 2'!O391="extra", "extra", 'historyTags 2'!O391="missing", "missing", 'onchangeTags 2'!O391="missing", "missing", 'procTags 2'!O391="missing", "missing", 'historyTags 2'!O391="ignore", "ignore", 'onchangeTags 2'!O391="ignore", "ignore", 'procTags 2'!O391="ignore", "ignore")</f>
        <v>have</v>
      </c>
      <c r="P391" s="1" t="str" cm="1">
        <f t="array" aca="1" ref="P391" ca="1">_xlfn.IFS('historyTags 2'!P391="have", "have", 'onchangeTags 2'!P391="have", "have", 'procTags 2'!P391="have", "have", 'historyTags 2'!P391="extra", "extra", 'onchangeTags 2'!P391="extra", "extra", 'procTags 2'!P391="extra", "extra", 'historyTags 2'!P391="missing", "missing", 'onchangeTags 2'!P391="missing", "missing", 'procTags 2'!P391="missing", "missing", 'historyTags 2'!P391="ignore", "ignore", 'onchangeTags 2'!P391="ignore", "ignore", 'procTags 2'!P391="ignore", "ignore")</f>
        <v>ignore</v>
      </c>
    </row>
    <row r="392" spans="1:16" x14ac:dyDescent="0.2">
      <c r="A392" s="1" t="str">
        <f ca="1">IFERROR(__xludf.DUMMYFUNCTION("""COMPUTED_VALUE"""),"tr_co2_sp_umol")</f>
        <v>tr_co2_sp_umol</v>
      </c>
      <c r="B392" s="1" t="str" cm="1">
        <f t="array" aca="1" ref="B392" ca="1">_xlfn.IFS('historyTags 2'!B392="have", "have", 'onchangeTags 2'!B392="have", "have", 'procTags 2'!B392="have", "have", 'historyTags 2'!B392="extra", "extra", 'onchangeTags 2'!B392="extra", "extra", 'procTags 2'!B392="extra", "extra", 'historyTags 2'!B392="missing", "missing", 'onchangeTags 2'!B392="missing", "missing", 'procTags 2'!B392="missing", "missing", 'historyTags 2'!B392="ignore", "ignore", 'onchangeTags 2'!B392="ignore", "ignore", 'procTags 2'!B392="ignore", "ignore")</f>
        <v>ignore</v>
      </c>
      <c r="C392" s="1" t="str" cm="1">
        <f t="array" aca="1" ref="C392" ca="1">_xlfn.IFS('historyTags 2'!C392="have", "have", 'onchangeTags 2'!C392="have", "have", 'procTags 2'!C392="have", "have", 'historyTags 2'!C392="extra", "extra", 'onchangeTags 2'!C392="extra", "extra", 'procTags 2'!C392="extra", "extra", 'historyTags 2'!C392="missing", "missing", 'onchangeTags 2'!C392="missing", "missing", 'procTags 2'!C392="missing", "missing", 'historyTags 2'!C392="ignore", "ignore", 'onchangeTags 2'!C392="ignore", "ignore", 'procTags 2'!C392="ignore", "ignore")</f>
        <v>ignore</v>
      </c>
      <c r="D392" s="1" t="str" cm="1">
        <f t="array" aca="1" ref="D392" ca="1">_xlfn.IFS('historyTags 2'!D392="have", "have", 'onchangeTags 2'!D392="have", "have", 'procTags 2'!D392="have", "have", 'historyTags 2'!D392="extra", "extra", 'onchangeTags 2'!D392="extra", "extra", 'procTags 2'!D392="extra", "extra", 'historyTags 2'!D392="missing", "missing", 'onchangeTags 2'!D392="missing", "missing", 'procTags 2'!D392="missing", "missing", 'historyTags 2'!D392="ignore", "ignore", 'onchangeTags 2'!D392="ignore", "ignore", 'procTags 2'!D392="ignore", "ignore")</f>
        <v>ignore</v>
      </c>
      <c r="E392" s="1" t="str" cm="1">
        <f t="array" aca="1" ref="E392" ca="1">_xlfn.IFS('historyTags 2'!E392="have", "have", 'onchangeTags 2'!E392="have", "have", 'procTags 2'!E392="have", "have", 'historyTags 2'!E392="extra", "extra", 'onchangeTags 2'!E392="extra", "extra", 'procTags 2'!E392="extra", "extra", 'historyTags 2'!E392="missing", "missing", 'onchangeTags 2'!E392="missing", "missing", 'procTags 2'!E392="missing", "missing", 'historyTags 2'!E392="ignore", "ignore", 'onchangeTags 2'!E392="ignore", "ignore", 'procTags 2'!E392="ignore", "ignore")</f>
        <v>ignore</v>
      </c>
      <c r="F392" s="1" t="str" cm="1">
        <f t="array" aca="1" ref="F392" ca="1">_xlfn.IFS('historyTags 2'!F392="have", "have", 'onchangeTags 2'!F392="have", "have", 'procTags 2'!F392="have", "have", 'historyTags 2'!F392="extra", "extra", 'onchangeTags 2'!F392="extra", "extra", 'procTags 2'!F392="extra", "extra", 'historyTags 2'!F392="missing", "missing", 'onchangeTags 2'!F392="missing", "missing", 'procTags 2'!F392="missing", "missing", 'historyTags 2'!F392="ignore", "ignore", 'onchangeTags 2'!F392="ignore", "ignore", 'procTags 2'!F392="ignore", "ignore")</f>
        <v>ignore</v>
      </c>
      <c r="G392" s="1" t="str" cm="1">
        <f t="array" aca="1" ref="G392" ca="1">_xlfn.IFS('historyTags 2'!G392="have", "have", 'onchangeTags 2'!G392="have", "have", 'procTags 2'!G392="have", "have", 'historyTags 2'!G392="extra", "extra", 'onchangeTags 2'!G392="extra", "extra", 'procTags 2'!G392="extra", "extra", 'historyTags 2'!G392="missing", "missing", 'onchangeTags 2'!G392="missing", "missing", 'procTags 2'!G392="missing", "missing", 'historyTags 2'!G392="ignore", "ignore", 'onchangeTags 2'!G392="ignore", "ignore", 'procTags 2'!G392="ignore", "ignore")</f>
        <v>ignore</v>
      </c>
      <c r="H392" s="1" t="str" cm="1">
        <f t="array" aca="1" ref="H392" ca="1">_xlfn.IFS('historyTags 2'!H392="have", "have", 'onchangeTags 2'!H392="have", "have", 'procTags 2'!H392="have", "have", 'historyTags 2'!H392="extra", "extra", 'onchangeTags 2'!H392="extra", "extra", 'procTags 2'!H392="extra", "extra", 'historyTags 2'!H392="missing", "missing", 'onchangeTags 2'!H392="missing", "missing", 'procTags 2'!H392="missing", "missing", 'historyTags 2'!H392="ignore", "ignore", 'onchangeTags 2'!H392="ignore", "ignore", 'procTags 2'!H392="ignore", "ignore")</f>
        <v>ignore</v>
      </c>
      <c r="I392" s="1" t="str" cm="1">
        <f t="array" aca="1" ref="I392" ca="1">_xlfn.IFS('historyTags 2'!I392="have", "have", 'onchangeTags 2'!I392="have", "have", 'procTags 2'!I392="have", "have", 'historyTags 2'!I392="extra", "extra", 'onchangeTags 2'!I392="extra", "extra", 'procTags 2'!I392="extra", "extra", 'historyTags 2'!I392="missing", "missing", 'onchangeTags 2'!I392="missing", "missing", 'procTags 2'!I392="missing", "missing", 'historyTags 2'!I392="ignore", "ignore", 'onchangeTags 2'!I392="ignore", "ignore", 'procTags 2'!I392="ignore", "ignore")</f>
        <v>ignore</v>
      </c>
      <c r="J392" s="1" t="str" cm="1">
        <f t="array" aca="1" ref="J392" ca="1">_xlfn.IFS('historyTags 2'!J392="have", "have", 'onchangeTags 2'!J392="have", "have", 'procTags 2'!J392="have", "have", 'historyTags 2'!J392="extra", "extra", 'onchangeTags 2'!J392="extra", "extra", 'procTags 2'!J392="extra", "extra", 'historyTags 2'!J392="missing", "missing", 'onchangeTags 2'!J392="missing", "missing", 'procTags 2'!J392="missing", "missing", 'historyTags 2'!J392="ignore", "ignore", 'onchangeTags 2'!J392="ignore", "ignore", 'procTags 2'!J392="ignore", "ignore")</f>
        <v>ignore</v>
      </c>
      <c r="K392" s="1" t="str" cm="1">
        <f t="array" aca="1" ref="K392" ca="1">_xlfn.IFS('historyTags 2'!K392="have", "have", 'onchangeTags 2'!K392="have", "have", 'procTags 2'!K392="have", "have", 'historyTags 2'!K392="extra", "extra", 'onchangeTags 2'!K392="extra", "extra", 'procTags 2'!K392="extra", "extra", 'historyTags 2'!K392="missing", "missing", 'onchangeTags 2'!K392="missing", "missing", 'procTags 2'!K392="missing", "missing", 'historyTags 2'!K392="ignore", "ignore", 'onchangeTags 2'!K392="ignore", "ignore", 'procTags 2'!K392="ignore", "ignore")</f>
        <v>ignore</v>
      </c>
      <c r="L392" s="1" t="str" cm="1">
        <f t="array" aca="1" ref="L392" ca="1">_xlfn.IFS('historyTags 2'!L392="have", "have", 'onchangeTags 2'!L392="have", "have", 'procTags 2'!L392="have", "have", 'historyTags 2'!L392="extra", "extra", 'onchangeTags 2'!L392="extra", "extra", 'procTags 2'!L392="extra", "extra", 'historyTags 2'!L392="missing", "missing", 'onchangeTags 2'!L392="missing", "missing", 'procTags 2'!L392="missing", "missing", 'historyTags 2'!L392="ignore", "ignore", 'onchangeTags 2'!L392="ignore", "ignore", 'procTags 2'!L392="ignore", "ignore")</f>
        <v>ignore</v>
      </c>
      <c r="M392" s="1" t="str" cm="1">
        <f t="array" aca="1" ref="M392" ca="1">_xlfn.IFS('historyTags 2'!M392="have", "have", 'onchangeTags 2'!M392="have", "have", 'procTags 2'!M392="have", "have", 'historyTags 2'!M392="extra", "extra", 'onchangeTags 2'!M392="extra", "extra", 'procTags 2'!M392="extra", "extra", 'historyTags 2'!M392="missing", "missing", 'onchangeTags 2'!M392="missing", "missing", 'procTags 2'!M392="missing", "missing", 'historyTags 2'!M392="ignore", "ignore", 'onchangeTags 2'!M392="ignore", "ignore", 'procTags 2'!M392="ignore", "ignore")</f>
        <v>ignore</v>
      </c>
      <c r="N392" s="1" t="str" cm="1">
        <f t="array" aca="1" ref="N392" ca="1">_xlfn.IFS('historyTags 2'!N392="have", "have", 'onchangeTags 2'!N392="have", "have", 'procTags 2'!N392="have", "have", 'historyTags 2'!N392="extra", "extra", 'onchangeTags 2'!N392="extra", "extra", 'procTags 2'!N392="extra", "extra", 'historyTags 2'!N392="missing", "missing", 'onchangeTags 2'!N392="missing", "missing", 'procTags 2'!N392="missing", "missing", 'historyTags 2'!N392="ignore", "ignore", 'onchangeTags 2'!N392="ignore", "ignore", 'procTags 2'!N392="ignore", "ignore")</f>
        <v>ignore</v>
      </c>
      <c r="O392" s="1" t="str" cm="1">
        <f t="array" aca="1" ref="O392" ca="1">_xlfn.IFS('historyTags 2'!O392="have", "have", 'onchangeTags 2'!O392="have", "have", 'procTags 2'!O392="have", "have", 'historyTags 2'!O392="extra", "extra", 'onchangeTags 2'!O392="extra", "extra", 'procTags 2'!O392="extra", "extra", 'historyTags 2'!O392="missing", "missing", 'onchangeTags 2'!O392="missing", "missing", 'procTags 2'!O392="missing", "missing", 'historyTags 2'!O392="ignore", "ignore", 'onchangeTags 2'!O392="ignore", "ignore", 'procTags 2'!O392="ignore", "ignore")</f>
        <v>ignore</v>
      </c>
      <c r="P392" s="1" t="str" cm="1">
        <f t="array" aca="1" ref="P392" ca="1">_xlfn.IFS('historyTags 2'!P392="have", "have", 'onchangeTags 2'!P392="have", "have", 'procTags 2'!P392="have", "have", 'historyTags 2'!P392="extra", "extra", 'onchangeTags 2'!P392="extra", "extra", 'procTags 2'!P392="extra", "extra", 'historyTags 2'!P392="missing", "missing", 'onchangeTags 2'!P392="missing", "missing", 'procTags 2'!P392="missing", "missing", 'historyTags 2'!P392="ignore", "ignore", 'onchangeTags 2'!P392="ignore", "ignore", 'procTags 2'!P392="ignore", "ignore")</f>
        <v>ignore</v>
      </c>
    </row>
    <row r="393" spans="1:16" x14ac:dyDescent="0.2">
      <c r="A393" s="1" t="str">
        <f ca="1">IFERROR(__xludf.DUMMYFUNCTION("""COMPUTED_VALUE"""),"tr_co2_umol")</f>
        <v>tr_co2_umol</v>
      </c>
      <c r="B393" s="1" t="str" cm="1">
        <f t="array" aca="1" ref="B393" ca="1">_xlfn.IFS('historyTags 2'!B393="have", "have", 'onchangeTags 2'!B393="have", "have", 'procTags 2'!B393="have", "have", 'historyTags 2'!B393="extra", "extra", 'onchangeTags 2'!B393="extra", "extra", 'procTags 2'!B393="extra", "extra", 'historyTags 2'!B393="missing", "missing", 'onchangeTags 2'!B393="missing", "missing", 'procTags 2'!B393="missing", "missing", 'historyTags 2'!B393="ignore", "ignore", 'onchangeTags 2'!B393="ignore", "ignore", 'procTags 2'!B393="ignore", "ignore")</f>
        <v>ignore</v>
      </c>
      <c r="C393" s="1" t="str" cm="1">
        <f t="array" aca="1" ref="C393" ca="1">_xlfn.IFS('historyTags 2'!C393="have", "have", 'onchangeTags 2'!C393="have", "have", 'procTags 2'!C393="have", "have", 'historyTags 2'!C393="extra", "extra", 'onchangeTags 2'!C393="extra", "extra", 'procTags 2'!C393="extra", "extra", 'historyTags 2'!C393="missing", "missing", 'onchangeTags 2'!C393="missing", "missing", 'procTags 2'!C393="missing", "missing", 'historyTags 2'!C393="ignore", "ignore", 'onchangeTags 2'!C393="ignore", "ignore", 'procTags 2'!C393="ignore", "ignore")</f>
        <v>ignore</v>
      </c>
      <c r="D393" s="1" t="str" cm="1">
        <f t="array" aca="1" ref="D393" ca="1">_xlfn.IFS('historyTags 2'!D393="have", "have", 'onchangeTags 2'!D393="have", "have", 'procTags 2'!D393="have", "have", 'historyTags 2'!D393="extra", "extra", 'onchangeTags 2'!D393="extra", "extra", 'procTags 2'!D393="extra", "extra", 'historyTags 2'!D393="missing", "missing", 'onchangeTags 2'!D393="missing", "missing", 'procTags 2'!D393="missing", "missing", 'historyTags 2'!D393="ignore", "ignore", 'onchangeTags 2'!D393="ignore", "ignore", 'procTags 2'!D393="ignore", "ignore")</f>
        <v>have</v>
      </c>
      <c r="E393" s="1" t="str" cm="1">
        <f t="array" aca="1" ref="E393" ca="1">_xlfn.IFS('historyTags 2'!E393="have", "have", 'onchangeTags 2'!E393="have", "have", 'procTags 2'!E393="have", "have", 'historyTags 2'!E393="extra", "extra", 'onchangeTags 2'!E393="extra", "extra", 'procTags 2'!E393="extra", "extra", 'historyTags 2'!E393="missing", "missing", 'onchangeTags 2'!E393="missing", "missing", 'procTags 2'!E393="missing", "missing", 'historyTags 2'!E393="ignore", "ignore", 'onchangeTags 2'!E393="ignore", "ignore", 'procTags 2'!E393="ignore", "ignore")</f>
        <v>have</v>
      </c>
      <c r="F393" s="1" t="str" cm="1">
        <f t="array" aca="1" ref="F393" ca="1">_xlfn.IFS('historyTags 2'!F393="have", "have", 'onchangeTags 2'!F393="have", "have", 'procTags 2'!F393="have", "have", 'historyTags 2'!F393="extra", "extra", 'onchangeTags 2'!F393="extra", "extra", 'procTags 2'!F393="extra", "extra", 'historyTags 2'!F393="missing", "missing", 'onchangeTags 2'!F393="missing", "missing", 'procTags 2'!F393="missing", "missing", 'historyTags 2'!F393="ignore", "ignore", 'onchangeTags 2'!F393="ignore", "ignore", 'procTags 2'!F393="ignore", "ignore")</f>
        <v>have</v>
      </c>
      <c r="G393" s="1" t="str" cm="1">
        <f t="array" aca="1" ref="G393" ca="1">_xlfn.IFS('historyTags 2'!G393="have", "have", 'onchangeTags 2'!G393="have", "have", 'procTags 2'!G393="have", "have", 'historyTags 2'!G393="extra", "extra", 'onchangeTags 2'!G393="extra", "extra", 'procTags 2'!G393="extra", "extra", 'historyTags 2'!G393="missing", "missing", 'onchangeTags 2'!G393="missing", "missing", 'procTags 2'!G393="missing", "missing", 'historyTags 2'!G393="ignore", "ignore", 'onchangeTags 2'!G393="ignore", "ignore", 'procTags 2'!G393="ignore", "ignore")</f>
        <v>have</v>
      </c>
      <c r="H393" s="1" t="str" cm="1">
        <f t="array" aca="1" ref="H393" ca="1">_xlfn.IFS('historyTags 2'!H393="have", "have", 'onchangeTags 2'!H393="have", "have", 'procTags 2'!H393="have", "have", 'historyTags 2'!H393="extra", "extra", 'onchangeTags 2'!H393="extra", "extra", 'procTags 2'!H393="extra", "extra", 'historyTags 2'!H393="missing", "missing", 'onchangeTags 2'!H393="missing", "missing", 'procTags 2'!H393="missing", "missing", 'historyTags 2'!H393="ignore", "ignore", 'onchangeTags 2'!H393="ignore", "ignore", 'procTags 2'!H393="ignore", "ignore")</f>
        <v>have</v>
      </c>
      <c r="I393" s="1" t="str" cm="1">
        <f t="array" aca="1" ref="I393" ca="1">_xlfn.IFS('historyTags 2'!I393="have", "have", 'onchangeTags 2'!I393="have", "have", 'procTags 2'!I393="have", "have", 'historyTags 2'!I393="extra", "extra", 'onchangeTags 2'!I393="extra", "extra", 'procTags 2'!I393="extra", "extra", 'historyTags 2'!I393="missing", "missing", 'onchangeTags 2'!I393="missing", "missing", 'procTags 2'!I393="missing", "missing", 'historyTags 2'!I393="ignore", "ignore", 'onchangeTags 2'!I393="ignore", "ignore", 'procTags 2'!I393="ignore", "ignore")</f>
        <v>have</v>
      </c>
      <c r="J393" s="1" t="str" cm="1">
        <f t="array" aca="1" ref="J393" ca="1">_xlfn.IFS('historyTags 2'!J393="have", "have", 'onchangeTags 2'!J393="have", "have", 'procTags 2'!J393="have", "have", 'historyTags 2'!J393="extra", "extra", 'onchangeTags 2'!J393="extra", "extra", 'procTags 2'!J393="extra", "extra", 'historyTags 2'!J393="missing", "missing", 'onchangeTags 2'!J393="missing", "missing", 'procTags 2'!J393="missing", "missing", 'historyTags 2'!J393="ignore", "ignore", 'onchangeTags 2'!J393="ignore", "ignore", 'procTags 2'!J393="ignore", "ignore")</f>
        <v>have</v>
      </c>
      <c r="K393" s="1" t="str" cm="1">
        <f t="array" aca="1" ref="K393" ca="1">_xlfn.IFS('historyTags 2'!K393="have", "have", 'onchangeTags 2'!K393="have", "have", 'procTags 2'!K393="have", "have", 'historyTags 2'!K393="extra", "extra", 'onchangeTags 2'!K393="extra", "extra", 'procTags 2'!K393="extra", "extra", 'historyTags 2'!K393="missing", "missing", 'onchangeTags 2'!K393="missing", "missing", 'procTags 2'!K393="missing", "missing", 'historyTags 2'!K393="ignore", "ignore", 'onchangeTags 2'!K393="ignore", "ignore", 'procTags 2'!K393="ignore", "ignore")</f>
        <v>have</v>
      </c>
      <c r="L393" s="1" t="str" cm="1">
        <f t="array" aca="1" ref="L393" ca="1">_xlfn.IFS('historyTags 2'!L393="have", "have", 'onchangeTags 2'!L393="have", "have", 'procTags 2'!L393="have", "have", 'historyTags 2'!L393="extra", "extra", 'onchangeTags 2'!L393="extra", "extra", 'procTags 2'!L393="extra", "extra", 'historyTags 2'!L393="missing", "missing", 'onchangeTags 2'!L393="missing", "missing", 'procTags 2'!L393="missing", "missing", 'historyTags 2'!L393="ignore", "ignore", 'onchangeTags 2'!L393="ignore", "ignore", 'procTags 2'!L393="ignore", "ignore")</f>
        <v>have</v>
      </c>
      <c r="M393" s="1" t="str" cm="1">
        <f t="array" aca="1" ref="M393" ca="1">_xlfn.IFS('historyTags 2'!M393="have", "have", 'onchangeTags 2'!M393="have", "have", 'procTags 2'!M393="have", "have", 'historyTags 2'!M393="extra", "extra", 'onchangeTags 2'!M393="extra", "extra", 'procTags 2'!M393="extra", "extra", 'historyTags 2'!M393="missing", "missing", 'onchangeTags 2'!M393="missing", "missing", 'procTags 2'!M393="missing", "missing", 'historyTags 2'!M393="ignore", "ignore", 'onchangeTags 2'!M393="ignore", "ignore", 'procTags 2'!M393="ignore", "ignore")</f>
        <v>have</v>
      </c>
      <c r="N393" s="1" t="str" cm="1">
        <f t="array" aca="1" ref="N393" ca="1">_xlfn.IFS('historyTags 2'!N393="have", "have", 'onchangeTags 2'!N393="have", "have", 'procTags 2'!N393="have", "have", 'historyTags 2'!N393="extra", "extra", 'onchangeTags 2'!N393="extra", "extra", 'procTags 2'!N393="extra", "extra", 'historyTags 2'!N393="missing", "missing", 'onchangeTags 2'!N393="missing", "missing", 'procTags 2'!N393="missing", "missing", 'historyTags 2'!N393="ignore", "ignore", 'onchangeTags 2'!N393="ignore", "ignore", 'procTags 2'!N393="ignore", "ignore")</f>
        <v>have</v>
      </c>
      <c r="O393" s="1" t="str" cm="1">
        <f t="array" aca="1" ref="O393" ca="1">_xlfn.IFS('historyTags 2'!O393="have", "have", 'onchangeTags 2'!O393="have", "have", 'procTags 2'!O393="have", "have", 'historyTags 2'!O393="extra", "extra", 'onchangeTags 2'!O393="extra", "extra", 'procTags 2'!O393="extra", "extra", 'historyTags 2'!O393="missing", "missing", 'onchangeTags 2'!O393="missing", "missing", 'procTags 2'!O393="missing", "missing", 'historyTags 2'!O393="ignore", "ignore", 'onchangeTags 2'!O393="ignore", "ignore", 'procTags 2'!O393="ignore", "ignore")</f>
        <v>have</v>
      </c>
      <c r="P393" s="1" t="str" cm="1">
        <f t="array" aca="1" ref="P393" ca="1">_xlfn.IFS('historyTags 2'!P393="have", "have", 'onchangeTags 2'!P393="have", "have", 'procTags 2'!P393="have", "have", 'historyTags 2'!P393="extra", "extra", 'onchangeTags 2'!P393="extra", "extra", 'procTags 2'!P393="extra", "extra", 'historyTags 2'!P393="missing", "missing", 'onchangeTags 2'!P393="missing", "missing", 'procTags 2'!P393="missing", "missing", 'historyTags 2'!P393="ignore", "ignore", 'onchangeTags 2'!P393="ignore", "ignore", 'procTags 2'!P393="ignore", "ignore")</f>
        <v>have</v>
      </c>
    </row>
    <row r="394" spans="1:16" x14ac:dyDescent="0.2">
      <c r="A394" s="1" t="str">
        <f ca="1">IFERROR(__xludf.DUMMYFUNCTION("""COMPUTED_VALUE"""),"tr_dev_CO2")</f>
        <v>tr_dev_CO2</v>
      </c>
      <c r="B394" s="1" t="str" cm="1">
        <f t="array" aca="1" ref="B394" ca="1">_xlfn.IFS('historyTags 2'!B394="have", "have", 'onchangeTags 2'!B394="have", "have", 'procTags 2'!B394="have", "have", 'historyTags 2'!B394="extra", "extra", 'onchangeTags 2'!B394="extra", "extra", 'procTags 2'!B394="extra", "extra", 'historyTags 2'!B394="missing", "missing", 'onchangeTags 2'!B394="missing", "missing", 'procTags 2'!B394="missing", "missing", 'historyTags 2'!B394="ignore", "ignore", 'onchangeTags 2'!B394="ignore", "ignore", 'procTags 2'!B394="ignore", "ignore")</f>
        <v>ignore</v>
      </c>
      <c r="C394" s="1" t="str" cm="1">
        <f t="array" aca="1" ref="C394" ca="1">_xlfn.IFS('historyTags 2'!C394="have", "have", 'onchangeTags 2'!C394="have", "have", 'procTags 2'!C394="have", "have", 'historyTags 2'!C394="extra", "extra", 'onchangeTags 2'!C394="extra", "extra", 'procTags 2'!C394="extra", "extra", 'historyTags 2'!C394="missing", "missing", 'onchangeTags 2'!C394="missing", "missing", 'procTags 2'!C394="missing", "missing", 'historyTags 2'!C394="ignore", "ignore", 'onchangeTags 2'!C394="ignore", "ignore", 'procTags 2'!C394="ignore", "ignore")</f>
        <v>ignore</v>
      </c>
      <c r="D394" s="1" t="str" cm="1">
        <f t="array" aca="1" ref="D394" ca="1">_xlfn.IFS('historyTags 2'!D394="have", "have", 'onchangeTags 2'!D394="have", "have", 'procTags 2'!D394="have", "have", 'historyTags 2'!D394="extra", "extra", 'onchangeTags 2'!D394="extra", "extra", 'procTags 2'!D394="extra", "extra", 'historyTags 2'!D394="missing", "missing", 'onchangeTags 2'!D394="missing", "missing", 'procTags 2'!D394="missing", "missing", 'historyTags 2'!D394="ignore", "ignore", 'onchangeTags 2'!D394="ignore", "ignore", 'procTags 2'!D394="ignore", "ignore")</f>
        <v>have</v>
      </c>
      <c r="E394" s="1" t="str" cm="1">
        <f t="array" aca="1" ref="E394" ca="1">_xlfn.IFS('historyTags 2'!E394="have", "have", 'onchangeTags 2'!E394="have", "have", 'procTags 2'!E394="have", "have", 'historyTags 2'!E394="extra", "extra", 'onchangeTags 2'!E394="extra", "extra", 'procTags 2'!E394="extra", "extra", 'historyTags 2'!E394="missing", "missing", 'onchangeTags 2'!E394="missing", "missing", 'procTags 2'!E394="missing", "missing", 'historyTags 2'!E394="ignore", "ignore", 'onchangeTags 2'!E394="ignore", "ignore", 'procTags 2'!E394="ignore", "ignore")</f>
        <v>have</v>
      </c>
      <c r="F394" s="1" t="str" cm="1">
        <f t="array" aca="1" ref="F394" ca="1">_xlfn.IFS('historyTags 2'!F394="have", "have", 'onchangeTags 2'!F394="have", "have", 'procTags 2'!F394="have", "have", 'historyTags 2'!F394="extra", "extra", 'onchangeTags 2'!F394="extra", "extra", 'procTags 2'!F394="extra", "extra", 'historyTags 2'!F394="missing", "missing", 'onchangeTags 2'!F394="missing", "missing", 'procTags 2'!F394="missing", "missing", 'historyTags 2'!F394="ignore", "ignore", 'onchangeTags 2'!F394="ignore", "ignore", 'procTags 2'!F394="ignore", "ignore")</f>
        <v>have</v>
      </c>
      <c r="G394" s="1" t="str" cm="1">
        <f t="array" aca="1" ref="G394" ca="1">_xlfn.IFS('historyTags 2'!G394="have", "have", 'onchangeTags 2'!G394="have", "have", 'procTags 2'!G394="have", "have", 'historyTags 2'!G394="extra", "extra", 'onchangeTags 2'!G394="extra", "extra", 'procTags 2'!G394="extra", "extra", 'historyTags 2'!G394="missing", "missing", 'onchangeTags 2'!G394="missing", "missing", 'procTags 2'!G394="missing", "missing", 'historyTags 2'!G394="ignore", "ignore", 'onchangeTags 2'!G394="ignore", "ignore", 'procTags 2'!G394="ignore", "ignore")</f>
        <v>have</v>
      </c>
      <c r="H394" s="1" t="str" cm="1">
        <f t="array" aca="1" ref="H394" ca="1">_xlfn.IFS('historyTags 2'!H394="have", "have", 'onchangeTags 2'!H394="have", "have", 'procTags 2'!H394="have", "have", 'historyTags 2'!H394="extra", "extra", 'onchangeTags 2'!H394="extra", "extra", 'procTags 2'!H394="extra", "extra", 'historyTags 2'!H394="missing", "missing", 'onchangeTags 2'!H394="missing", "missing", 'procTags 2'!H394="missing", "missing", 'historyTags 2'!H394="ignore", "ignore", 'onchangeTags 2'!H394="ignore", "ignore", 'procTags 2'!H394="ignore", "ignore")</f>
        <v>have</v>
      </c>
      <c r="I394" s="1" t="str" cm="1">
        <f t="array" aca="1" ref="I394" ca="1">_xlfn.IFS('historyTags 2'!I394="have", "have", 'onchangeTags 2'!I394="have", "have", 'procTags 2'!I394="have", "have", 'historyTags 2'!I394="extra", "extra", 'onchangeTags 2'!I394="extra", "extra", 'procTags 2'!I394="extra", "extra", 'historyTags 2'!I394="missing", "missing", 'onchangeTags 2'!I394="missing", "missing", 'procTags 2'!I394="missing", "missing", 'historyTags 2'!I394="ignore", "ignore", 'onchangeTags 2'!I394="ignore", "ignore", 'procTags 2'!I394="ignore", "ignore")</f>
        <v>have</v>
      </c>
      <c r="J394" s="1" t="str" cm="1">
        <f t="array" aca="1" ref="J394" ca="1">_xlfn.IFS('historyTags 2'!J394="have", "have", 'onchangeTags 2'!J394="have", "have", 'procTags 2'!J394="have", "have", 'historyTags 2'!J394="extra", "extra", 'onchangeTags 2'!J394="extra", "extra", 'procTags 2'!J394="extra", "extra", 'historyTags 2'!J394="missing", "missing", 'onchangeTags 2'!J394="missing", "missing", 'procTags 2'!J394="missing", "missing", 'historyTags 2'!J394="ignore", "ignore", 'onchangeTags 2'!J394="ignore", "ignore", 'procTags 2'!J394="ignore", "ignore")</f>
        <v>have</v>
      </c>
      <c r="K394" s="1" t="str" cm="1">
        <f t="array" aca="1" ref="K394" ca="1">_xlfn.IFS('historyTags 2'!K394="have", "have", 'onchangeTags 2'!K394="have", "have", 'procTags 2'!K394="have", "have", 'historyTags 2'!K394="extra", "extra", 'onchangeTags 2'!K394="extra", "extra", 'procTags 2'!K394="extra", "extra", 'historyTags 2'!K394="missing", "missing", 'onchangeTags 2'!K394="missing", "missing", 'procTags 2'!K394="missing", "missing", 'historyTags 2'!K394="ignore", "ignore", 'onchangeTags 2'!K394="ignore", "ignore", 'procTags 2'!K394="ignore", "ignore")</f>
        <v>have</v>
      </c>
      <c r="L394" s="1" t="str" cm="1">
        <f t="array" aca="1" ref="L394" ca="1">_xlfn.IFS('historyTags 2'!L394="have", "have", 'onchangeTags 2'!L394="have", "have", 'procTags 2'!L394="have", "have", 'historyTags 2'!L394="extra", "extra", 'onchangeTags 2'!L394="extra", "extra", 'procTags 2'!L394="extra", "extra", 'historyTags 2'!L394="missing", "missing", 'onchangeTags 2'!L394="missing", "missing", 'procTags 2'!L394="missing", "missing", 'historyTags 2'!L394="ignore", "ignore", 'onchangeTags 2'!L394="ignore", "ignore", 'procTags 2'!L394="ignore", "ignore")</f>
        <v>have</v>
      </c>
      <c r="M394" s="1" t="str" cm="1">
        <f t="array" aca="1" ref="M394" ca="1">_xlfn.IFS('historyTags 2'!M394="have", "have", 'onchangeTags 2'!M394="have", "have", 'procTags 2'!M394="have", "have", 'historyTags 2'!M394="extra", "extra", 'onchangeTags 2'!M394="extra", "extra", 'procTags 2'!M394="extra", "extra", 'historyTags 2'!M394="missing", "missing", 'onchangeTags 2'!M394="missing", "missing", 'procTags 2'!M394="missing", "missing", 'historyTags 2'!M394="ignore", "ignore", 'onchangeTags 2'!M394="ignore", "ignore", 'procTags 2'!M394="ignore", "ignore")</f>
        <v>have</v>
      </c>
      <c r="N394" s="1" t="str" cm="1">
        <f t="array" aca="1" ref="N394" ca="1">_xlfn.IFS('historyTags 2'!N394="have", "have", 'onchangeTags 2'!N394="have", "have", 'procTags 2'!N394="have", "have", 'historyTags 2'!N394="extra", "extra", 'onchangeTags 2'!N394="extra", "extra", 'procTags 2'!N394="extra", "extra", 'historyTags 2'!N394="missing", "missing", 'onchangeTags 2'!N394="missing", "missing", 'procTags 2'!N394="missing", "missing", 'historyTags 2'!N394="ignore", "ignore", 'onchangeTags 2'!N394="ignore", "ignore", 'procTags 2'!N394="ignore", "ignore")</f>
        <v>have</v>
      </c>
      <c r="O394" s="1" t="str" cm="1">
        <f t="array" aca="1" ref="O394" ca="1">_xlfn.IFS('historyTags 2'!O394="have", "have", 'onchangeTags 2'!O394="have", "have", 'procTags 2'!O394="have", "have", 'historyTags 2'!O394="extra", "extra", 'onchangeTags 2'!O394="extra", "extra", 'procTags 2'!O394="extra", "extra", 'historyTags 2'!O394="missing", "missing", 'onchangeTags 2'!O394="missing", "missing", 'procTags 2'!O394="missing", "missing", 'historyTags 2'!O394="ignore", "ignore", 'onchangeTags 2'!O394="ignore", "ignore", 'procTags 2'!O394="ignore", "ignore")</f>
        <v>have</v>
      </c>
      <c r="P394" s="1" t="str" cm="1">
        <f t="array" aca="1" ref="P394" ca="1">_xlfn.IFS('historyTags 2'!P394="have", "have", 'onchangeTags 2'!P394="have", "have", 'procTags 2'!P394="have", "have", 'historyTags 2'!P394="extra", "extra", 'onchangeTags 2'!P394="extra", "extra", 'procTags 2'!P394="extra", "extra", 'historyTags 2'!P394="missing", "missing", 'onchangeTags 2'!P394="missing", "missing", 'procTags 2'!P394="missing", "missing", 'historyTags 2'!P394="ignore", "ignore", 'onchangeTags 2'!P394="ignore", "ignore", 'procTags 2'!P394="ignore", "ignore")</f>
        <v>ignore</v>
      </c>
    </row>
    <row r="395" spans="1:16" x14ac:dyDescent="0.2">
      <c r="A395" s="1" t="str">
        <f ca="1">IFERROR(__xludf.DUMMYFUNCTION("""COMPUTED_VALUE"""),"tr_dev_dewpoint")</f>
        <v>tr_dev_dewpoint</v>
      </c>
      <c r="B395" s="1" t="str" cm="1">
        <f t="array" aca="1" ref="B395" ca="1">_xlfn.IFS('historyTags 2'!B395="have", "have", 'onchangeTags 2'!B395="have", "have", 'procTags 2'!B395="have", "have", 'historyTags 2'!B395="extra", "extra", 'onchangeTags 2'!B395="extra", "extra", 'procTags 2'!B395="extra", "extra", 'historyTags 2'!B395="missing", "missing", 'onchangeTags 2'!B395="missing", "missing", 'procTags 2'!B395="missing", "missing", 'historyTags 2'!B395="ignore", "ignore", 'onchangeTags 2'!B395="ignore", "ignore", 'procTags 2'!B395="ignore", "ignore")</f>
        <v>ignore</v>
      </c>
      <c r="C395" s="1" t="str" cm="1">
        <f t="array" aca="1" ref="C395" ca="1">_xlfn.IFS('historyTags 2'!C395="have", "have", 'onchangeTags 2'!C395="have", "have", 'procTags 2'!C395="have", "have", 'historyTags 2'!C395="extra", "extra", 'onchangeTags 2'!C395="extra", "extra", 'procTags 2'!C395="extra", "extra", 'historyTags 2'!C395="missing", "missing", 'onchangeTags 2'!C395="missing", "missing", 'procTags 2'!C395="missing", "missing", 'historyTags 2'!C395="ignore", "ignore", 'onchangeTags 2'!C395="ignore", "ignore", 'procTags 2'!C395="ignore", "ignore")</f>
        <v>ignore</v>
      </c>
      <c r="D395" s="1" t="str" cm="1">
        <f t="array" aca="1" ref="D395" ca="1">_xlfn.IFS('historyTags 2'!D395="have", "have", 'onchangeTags 2'!D395="have", "have", 'procTags 2'!D395="have", "have", 'historyTags 2'!D395="extra", "extra", 'onchangeTags 2'!D395="extra", "extra", 'procTags 2'!D395="extra", "extra", 'historyTags 2'!D395="missing", "missing", 'onchangeTags 2'!D395="missing", "missing", 'procTags 2'!D395="missing", "missing", 'historyTags 2'!D395="ignore", "ignore", 'onchangeTags 2'!D395="ignore", "ignore", 'procTags 2'!D395="ignore", "ignore")</f>
        <v>have</v>
      </c>
      <c r="E395" s="1" t="str" cm="1">
        <f t="array" aca="1" ref="E395" ca="1">_xlfn.IFS('historyTags 2'!E395="have", "have", 'onchangeTags 2'!E395="have", "have", 'procTags 2'!E395="have", "have", 'historyTags 2'!E395="extra", "extra", 'onchangeTags 2'!E395="extra", "extra", 'procTags 2'!E395="extra", "extra", 'historyTags 2'!E395="missing", "missing", 'onchangeTags 2'!E395="missing", "missing", 'procTags 2'!E395="missing", "missing", 'historyTags 2'!E395="ignore", "ignore", 'onchangeTags 2'!E395="ignore", "ignore", 'procTags 2'!E395="ignore", "ignore")</f>
        <v>have</v>
      </c>
      <c r="F395" s="1" t="str" cm="1">
        <f t="array" aca="1" ref="F395" ca="1">_xlfn.IFS('historyTags 2'!F395="have", "have", 'onchangeTags 2'!F395="have", "have", 'procTags 2'!F395="have", "have", 'historyTags 2'!F395="extra", "extra", 'onchangeTags 2'!F395="extra", "extra", 'procTags 2'!F395="extra", "extra", 'historyTags 2'!F395="missing", "missing", 'onchangeTags 2'!F395="missing", "missing", 'procTags 2'!F395="missing", "missing", 'historyTags 2'!F395="ignore", "ignore", 'onchangeTags 2'!F395="ignore", "ignore", 'procTags 2'!F395="ignore", "ignore")</f>
        <v>have</v>
      </c>
      <c r="G395" s="1" t="str" cm="1">
        <f t="array" aca="1" ref="G395" ca="1">_xlfn.IFS('historyTags 2'!G395="have", "have", 'onchangeTags 2'!G395="have", "have", 'procTags 2'!G395="have", "have", 'historyTags 2'!G395="extra", "extra", 'onchangeTags 2'!G395="extra", "extra", 'procTags 2'!G395="extra", "extra", 'historyTags 2'!G395="missing", "missing", 'onchangeTags 2'!G395="missing", "missing", 'procTags 2'!G395="missing", "missing", 'historyTags 2'!G395="ignore", "ignore", 'onchangeTags 2'!G395="ignore", "ignore", 'procTags 2'!G395="ignore", "ignore")</f>
        <v>have</v>
      </c>
      <c r="H395" s="1" t="str" cm="1">
        <f t="array" aca="1" ref="H395" ca="1">_xlfn.IFS('historyTags 2'!H395="have", "have", 'onchangeTags 2'!H395="have", "have", 'procTags 2'!H395="have", "have", 'historyTags 2'!H395="extra", "extra", 'onchangeTags 2'!H395="extra", "extra", 'procTags 2'!H395="extra", "extra", 'historyTags 2'!H395="missing", "missing", 'onchangeTags 2'!H395="missing", "missing", 'procTags 2'!H395="missing", "missing", 'historyTags 2'!H395="ignore", "ignore", 'onchangeTags 2'!H395="ignore", "ignore", 'procTags 2'!H395="ignore", "ignore")</f>
        <v>have</v>
      </c>
      <c r="I395" s="1" t="str" cm="1">
        <f t="array" aca="1" ref="I395" ca="1">_xlfn.IFS('historyTags 2'!I395="have", "have", 'onchangeTags 2'!I395="have", "have", 'procTags 2'!I395="have", "have", 'historyTags 2'!I395="extra", "extra", 'onchangeTags 2'!I395="extra", "extra", 'procTags 2'!I395="extra", "extra", 'historyTags 2'!I395="missing", "missing", 'onchangeTags 2'!I395="missing", "missing", 'procTags 2'!I395="missing", "missing", 'historyTags 2'!I395="ignore", "ignore", 'onchangeTags 2'!I395="ignore", "ignore", 'procTags 2'!I395="ignore", "ignore")</f>
        <v>have</v>
      </c>
      <c r="J395" s="1" t="str" cm="1">
        <f t="array" aca="1" ref="J395" ca="1">_xlfn.IFS('historyTags 2'!J395="have", "have", 'onchangeTags 2'!J395="have", "have", 'procTags 2'!J395="have", "have", 'historyTags 2'!J395="extra", "extra", 'onchangeTags 2'!J395="extra", "extra", 'procTags 2'!J395="extra", "extra", 'historyTags 2'!J395="missing", "missing", 'onchangeTags 2'!J395="missing", "missing", 'procTags 2'!J395="missing", "missing", 'historyTags 2'!J395="ignore", "ignore", 'onchangeTags 2'!J395="ignore", "ignore", 'procTags 2'!J395="ignore", "ignore")</f>
        <v>have</v>
      </c>
      <c r="K395" s="1" t="str" cm="1">
        <f t="array" aca="1" ref="K395" ca="1">_xlfn.IFS('historyTags 2'!K395="have", "have", 'onchangeTags 2'!K395="have", "have", 'procTags 2'!K395="have", "have", 'historyTags 2'!K395="extra", "extra", 'onchangeTags 2'!K395="extra", "extra", 'procTags 2'!K395="extra", "extra", 'historyTags 2'!K395="missing", "missing", 'onchangeTags 2'!K395="missing", "missing", 'procTags 2'!K395="missing", "missing", 'historyTags 2'!K395="ignore", "ignore", 'onchangeTags 2'!K395="ignore", "ignore", 'procTags 2'!K395="ignore", "ignore")</f>
        <v>have</v>
      </c>
      <c r="L395" s="1" t="str" cm="1">
        <f t="array" aca="1" ref="L395" ca="1">_xlfn.IFS('historyTags 2'!L395="have", "have", 'onchangeTags 2'!L395="have", "have", 'procTags 2'!L395="have", "have", 'historyTags 2'!L395="extra", "extra", 'onchangeTags 2'!L395="extra", "extra", 'procTags 2'!L395="extra", "extra", 'historyTags 2'!L395="missing", "missing", 'onchangeTags 2'!L395="missing", "missing", 'procTags 2'!L395="missing", "missing", 'historyTags 2'!L395="ignore", "ignore", 'onchangeTags 2'!L395="ignore", "ignore", 'procTags 2'!L395="ignore", "ignore")</f>
        <v>have</v>
      </c>
      <c r="M395" s="1" t="str" cm="1">
        <f t="array" aca="1" ref="M395" ca="1">_xlfn.IFS('historyTags 2'!M395="have", "have", 'onchangeTags 2'!M395="have", "have", 'procTags 2'!M395="have", "have", 'historyTags 2'!M395="extra", "extra", 'onchangeTags 2'!M395="extra", "extra", 'procTags 2'!M395="extra", "extra", 'historyTags 2'!M395="missing", "missing", 'onchangeTags 2'!M395="missing", "missing", 'procTags 2'!M395="missing", "missing", 'historyTags 2'!M395="ignore", "ignore", 'onchangeTags 2'!M395="ignore", "ignore", 'procTags 2'!M395="ignore", "ignore")</f>
        <v>have</v>
      </c>
      <c r="N395" s="1" t="str" cm="1">
        <f t="array" aca="1" ref="N395" ca="1">_xlfn.IFS('historyTags 2'!N395="have", "have", 'onchangeTags 2'!N395="have", "have", 'procTags 2'!N395="have", "have", 'historyTags 2'!N395="extra", "extra", 'onchangeTags 2'!N395="extra", "extra", 'procTags 2'!N395="extra", "extra", 'historyTags 2'!N395="missing", "missing", 'onchangeTags 2'!N395="missing", "missing", 'procTags 2'!N395="missing", "missing", 'historyTags 2'!N395="ignore", "ignore", 'onchangeTags 2'!N395="ignore", "ignore", 'procTags 2'!N395="ignore", "ignore")</f>
        <v>have</v>
      </c>
      <c r="O395" s="1" t="str" cm="1">
        <f t="array" aca="1" ref="O395" ca="1">_xlfn.IFS('historyTags 2'!O395="have", "have", 'onchangeTags 2'!O395="have", "have", 'procTags 2'!O395="have", "have", 'historyTags 2'!O395="extra", "extra", 'onchangeTags 2'!O395="extra", "extra", 'procTags 2'!O395="extra", "extra", 'historyTags 2'!O395="missing", "missing", 'onchangeTags 2'!O395="missing", "missing", 'procTags 2'!O395="missing", "missing", 'historyTags 2'!O395="ignore", "ignore", 'onchangeTags 2'!O395="ignore", "ignore", 'procTags 2'!O395="ignore", "ignore")</f>
        <v>have</v>
      </c>
      <c r="P395" s="1" t="str" cm="1">
        <f t="array" aca="1" ref="P395" ca="1">_xlfn.IFS('historyTags 2'!P395="have", "have", 'onchangeTags 2'!P395="have", "have", 'procTags 2'!P395="have", "have", 'historyTags 2'!P395="extra", "extra", 'onchangeTags 2'!P395="extra", "extra", 'procTags 2'!P395="extra", "extra", 'historyTags 2'!P395="missing", "missing", 'onchangeTags 2'!P395="missing", "missing", 'procTags 2'!P395="missing", "missing", 'historyTags 2'!P395="ignore", "ignore", 'onchangeTags 2'!P395="ignore", "ignore", 'procTags 2'!P395="ignore", "ignore")</f>
        <v>ignore</v>
      </c>
    </row>
    <row r="396" spans="1:16" x14ac:dyDescent="0.2">
      <c r="A396" s="1" t="str">
        <f ca="1">IFERROR(__xludf.DUMMYFUNCTION("""COMPUTED_VALUE"""),"tr_dev_PAR")</f>
        <v>tr_dev_PAR</v>
      </c>
      <c r="B396" s="1" t="str" cm="1">
        <f t="array" aca="1" ref="B396" ca="1">_xlfn.IFS('historyTags 2'!B396="have", "have", 'onchangeTags 2'!B396="have", "have", 'procTags 2'!B396="have", "have", 'historyTags 2'!B396="extra", "extra", 'onchangeTags 2'!B396="extra", "extra", 'procTags 2'!B396="extra", "extra", 'historyTags 2'!B396="missing", "missing", 'onchangeTags 2'!B396="missing", "missing", 'procTags 2'!B396="missing", "missing", 'historyTags 2'!B396="ignore", "ignore", 'onchangeTags 2'!B396="ignore", "ignore", 'procTags 2'!B396="ignore", "ignore")</f>
        <v>ignore</v>
      </c>
      <c r="C396" s="1" t="str" cm="1">
        <f t="array" aca="1" ref="C396" ca="1">_xlfn.IFS('historyTags 2'!C396="have", "have", 'onchangeTags 2'!C396="have", "have", 'procTags 2'!C396="have", "have", 'historyTags 2'!C396="extra", "extra", 'onchangeTags 2'!C396="extra", "extra", 'procTags 2'!C396="extra", "extra", 'historyTags 2'!C396="missing", "missing", 'onchangeTags 2'!C396="missing", "missing", 'procTags 2'!C396="missing", "missing", 'historyTags 2'!C396="ignore", "ignore", 'onchangeTags 2'!C396="ignore", "ignore", 'procTags 2'!C396="ignore", "ignore")</f>
        <v>ignore</v>
      </c>
      <c r="D396" s="1" t="str" cm="1">
        <f t="array" aca="1" ref="D396" ca="1">_xlfn.IFS('historyTags 2'!D396="have", "have", 'onchangeTags 2'!D396="have", "have", 'procTags 2'!D396="have", "have", 'historyTags 2'!D396="extra", "extra", 'onchangeTags 2'!D396="extra", "extra", 'procTags 2'!D396="extra", "extra", 'historyTags 2'!D396="missing", "missing", 'onchangeTags 2'!D396="missing", "missing", 'procTags 2'!D396="missing", "missing", 'historyTags 2'!D396="ignore", "ignore", 'onchangeTags 2'!D396="ignore", "ignore", 'procTags 2'!D396="ignore", "ignore")</f>
        <v>have</v>
      </c>
      <c r="E396" s="1" t="str" cm="1">
        <f t="array" aca="1" ref="E396" ca="1">_xlfn.IFS('historyTags 2'!E396="have", "have", 'onchangeTags 2'!E396="have", "have", 'procTags 2'!E396="have", "have", 'historyTags 2'!E396="extra", "extra", 'onchangeTags 2'!E396="extra", "extra", 'procTags 2'!E396="extra", "extra", 'historyTags 2'!E396="missing", "missing", 'onchangeTags 2'!E396="missing", "missing", 'procTags 2'!E396="missing", "missing", 'historyTags 2'!E396="ignore", "ignore", 'onchangeTags 2'!E396="ignore", "ignore", 'procTags 2'!E396="ignore", "ignore")</f>
        <v>have</v>
      </c>
      <c r="F396" s="1" t="str" cm="1">
        <f t="array" aca="1" ref="F396" ca="1">_xlfn.IFS('historyTags 2'!F396="have", "have", 'onchangeTags 2'!F396="have", "have", 'procTags 2'!F396="have", "have", 'historyTags 2'!F396="extra", "extra", 'onchangeTags 2'!F396="extra", "extra", 'procTags 2'!F396="extra", "extra", 'historyTags 2'!F396="missing", "missing", 'onchangeTags 2'!F396="missing", "missing", 'procTags 2'!F396="missing", "missing", 'historyTags 2'!F396="ignore", "ignore", 'onchangeTags 2'!F396="ignore", "ignore", 'procTags 2'!F396="ignore", "ignore")</f>
        <v>have</v>
      </c>
      <c r="G396" s="1" t="str" cm="1">
        <f t="array" aca="1" ref="G396" ca="1">_xlfn.IFS('historyTags 2'!G396="have", "have", 'onchangeTags 2'!G396="have", "have", 'procTags 2'!G396="have", "have", 'historyTags 2'!G396="extra", "extra", 'onchangeTags 2'!G396="extra", "extra", 'procTags 2'!G396="extra", "extra", 'historyTags 2'!G396="missing", "missing", 'onchangeTags 2'!G396="missing", "missing", 'procTags 2'!G396="missing", "missing", 'historyTags 2'!G396="ignore", "ignore", 'onchangeTags 2'!G396="ignore", "ignore", 'procTags 2'!G396="ignore", "ignore")</f>
        <v>have</v>
      </c>
      <c r="H396" s="1" t="str" cm="1">
        <f t="array" aca="1" ref="H396" ca="1">_xlfn.IFS('historyTags 2'!H396="have", "have", 'onchangeTags 2'!H396="have", "have", 'procTags 2'!H396="have", "have", 'historyTags 2'!H396="extra", "extra", 'onchangeTags 2'!H396="extra", "extra", 'procTags 2'!H396="extra", "extra", 'historyTags 2'!H396="missing", "missing", 'onchangeTags 2'!H396="missing", "missing", 'procTags 2'!H396="missing", "missing", 'historyTags 2'!H396="ignore", "ignore", 'onchangeTags 2'!H396="ignore", "ignore", 'procTags 2'!H396="ignore", "ignore")</f>
        <v>have</v>
      </c>
      <c r="I396" s="1" t="str" cm="1">
        <f t="array" aca="1" ref="I396" ca="1">_xlfn.IFS('historyTags 2'!I396="have", "have", 'onchangeTags 2'!I396="have", "have", 'procTags 2'!I396="have", "have", 'historyTags 2'!I396="extra", "extra", 'onchangeTags 2'!I396="extra", "extra", 'procTags 2'!I396="extra", "extra", 'historyTags 2'!I396="missing", "missing", 'onchangeTags 2'!I396="missing", "missing", 'procTags 2'!I396="missing", "missing", 'historyTags 2'!I396="ignore", "ignore", 'onchangeTags 2'!I396="ignore", "ignore", 'procTags 2'!I396="ignore", "ignore")</f>
        <v>have</v>
      </c>
      <c r="J396" s="1" t="str" cm="1">
        <f t="array" aca="1" ref="J396" ca="1">_xlfn.IFS('historyTags 2'!J396="have", "have", 'onchangeTags 2'!J396="have", "have", 'procTags 2'!J396="have", "have", 'historyTags 2'!J396="extra", "extra", 'onchangeTags 2'!J396="extra", "extra", 'procTags 2'!J396="extra", "extra", 'historyTags 2'!J396="missing", "missing", 'onchangeTags 2'!J396="missing", "missing", 'procTags 2'!J396="missing", "missing", 'historyTags 2'!J396="ignore", "ignore", 'onchangeTags 2'!J396="ignore", "ignore", 'procTags 2'!J396="ignore", "ignore")</f>
        <v>have</v>
      </c>
      <c r="K396" s="1" t="str" cm="1">
        <f t="array" aca="1" ref="K396" ca="1">_xlfn.IFS('historyTags 2'!K396="have", "have", 'onchangeTags 2'!K396="have", "have", 'procTags 2'!K396="have", "have", 'historyTags 2'!K396="extra", "extra", 'onchangeTags 2'!K396="extra", "extra", 'procTags 2'!K396="extra", "extra", 'historyTags 2'!K396="missing", "missing", 'onchangeTags 2'!K396="missing", "missing", 'procTags 2'!K396="missing", "missing", 'historyTags 2'!K396="ignore", "ignore", 'onchangeTags 2'!K396="ignore", "ignore", 'procTags 2'!K396="ignore", "ignore")</f>
        <v>have</v>
      </c>
      <c r="L396" s="1" t="str" cm="1">
        <f t="array" aca="1" ref="L396" ca="1">_xlfn.IFS('historyTags 2'!L396="have", "have", 'onchangeTags 2'!L396="have", "have", 'procTags 2'!L396="have", "have", 'historyTags 2'!L396="extra", "extra", 'onchangeTags 2'!L396="extra", "extra", 'procTags 2'!L396="extra", "extra", 'historyTags 2'!L396="missing", "missing", 'onchangeTags 2'!L396="missing", "missing", 'procTags 2'!L396="missing", "missing", 'historyTags 2'!L396="ignore", "ignore", 'onchangeTags 2'!L396="ignore", "ignore", 'procTags 2'!L396="ignore", "ignore")</f>
        <v>have</v>
      </c>
      <c r="M396" s="1" t="str" cm="1">
        <f t="array" aca="1" ref="M396" ca="1">_xlfn.IFS('historyTags 2'!M396="have", "have", 'onchangeTags 2'!M396="have", "have", 'procTags 2'!M396="have", "have", 'historyTags 2'!M396="extra", "extra", 'onchangeTags 2'!M396="extra", "extra", 'procTags 2'!M396="extra", "extra", 'historyTags 2'!M396="missing", "missing", 'onchangeTags 2'!M396="missing", "missing", 'procTags 2'!M396="missing", "missing", 'historyTags 2'!M396="ignore", "ignore", 'onchangeTags 2'!M396="ignore", "ignore", 'procTags 2'!M396="ignore", "ignore")</f>
        <v>have</v>
      </c>
      <c r="N396" s="1" t="str" cm="1">
        <f t="array" aca="1" ref="N396" ca="1">_xlfn.IFS('historyTags 2'!N396="have", "have", 'onchangeTags 2'!N396="have", "have", 'procTags 2'!N396="have", "have", 'historyTags 2'!N396="extra", "extra", 'onchangeTags 2'!N396="extra", "extra", 'procTags 2'!N396="extra", "extra", 'historyTags 2'!N396="missing", "missing", 'onchangeTags 2'!N396="missing", "missing", 'procTags 2'!N396="missing", "missing", 'historyTags 2'!N396="ignore", "ignore", 'onchangeTags 2'!N396="ignore", "ignore", 'procTags 2'!N396="ignore", "ignore")</f>
        <v>have</v>
      </c>
      <c r="O396" s="1" t="str" cm="1">
        <f t="array" aca="1" ref="O396" ca="1">_xlfn.IFS('historyTags 2'!O396="have", "have", 'onchangeTags 2'!O396="have", "have", 'procTags 2'!O396="have", "have", 'historyTags 2'!O396="extra", "extra", 'onchangeTags 2'!O396="extra", "extra", 'procTags 2'!O396="extra", "extra", 'historyTags 2'!O396="missing", "missing", 'onchangeTags 2'!O396="missing", "missing", 'procTags 2'!O396="missing", "missing", 'historyTags 2'!O396="ignore", "ignore", 'onchangeTags 2'!O396="ignore", "ignore", 'procTags 2'!O396="ignore", "ignore")</f>
        <v>have</v>
      </c>
      <c r="P396" s="1" t="str" cm="1">
        <f t="array" aca="1" ref="P396" ca="1">_xlfn.IFS('historyTags 2'!P396="have", "have", 'onchangeTags 2'!P396="have", "have", 'procTags 2'!P396="have", "have", 'historyTags 2'!P396="extra", "extra", 'onchangeTags 2'!P396="extra", "extra", 'procTags 2'!P396="extra", "extra", 'historyTags 2'!P396="missing", "missing", 'onchangeTags 2'!P396="missing", "missing", 'procTags 2'!P396="missing", "missing", 'historyTags 2'!P396="ignore", "ignore", 'onchangeTags 2'!P396="ignore", "ignore", 'procTags 2'!P396="ignore", "ignore")</f>
        <v>ignore</v>
      </c>
    </row>
    <row r="397" spans="1:16" x14ac:dyDescent="0.2">
      <c r="A397" s="1" t="str">
        <f ca="1">IFERROR(__xludf.DUMMYFUNCTION("""COMPUTED_VALUE"""),"tr_dev_RH")</f>
        <v>tr_dev_RH</v>
      </c>
      <c r="B397" s="1" t="str" cm="1">
        <f t="array" aca="1" ref="B397" ca="1">_xlfn.IFS('historyTags 2'!B397="have", "have", 'onchangeTags 2'!B397="have", "have", 'procTags 2'!B397="have", "have", 'historyTags 2'!B397="extra", "extra", 'onchangeTags 2'!B397="extra", "extra", 'procTags 2'!B397="extra", "extra", 'historyTags 2'!B397="missing", "missing", 'onchangeTags 2'!B397="missing", "missing", 'procTags 2'!B397="missing", "missing", 'historyTags 2'!B397="ignore", "ignore", 'onchangeTags 2'!B397="ignore", "ignore", 'procTags 2'!B397="ignore", "ignore")</f>
        <v>ignore</v>
      </c>
      <c r="C397" s="1" t="str" cm="1">
        <f t="array" aca="1" ref="C397" ca="1">_xlfn.IFS('historyTags 2'!C397="have", "have", 'onchangeTags 2'!C397="have", "have", 'procTags 2'!C397="have", "have", 'historyTags 2'!C397="extra", "extra", 'onchangeTags 2'!C397="extra", "extra", 'procTags 2'!C397="extra", "extra", 'historyTags 2'!C397="missing", "missing", 'onchangeTags 2'!C397="missing", "missing", 'procTags 2'!C397="missing", "missing", 'historyTags 2'!C397="ignore", "ignore", 'onchangeTags 2'!C397="ignore", "ignore", 'procTags 2'!C397="ignore", "ignore")</f>
        <v>ignore</v>
      </c>
      <c r="D397" s="1" t="str" cm="1">
        <f t="array" aca="1" ref="D397" ca="1">_xlfn.IFS('historyTags 2'!D397="have", "have", 'onchangeTags 2'!D397="have", "have", 'procTags 2'!D397="have", "have", 'historyTags 2'!D397="extra", "extra", 'onchangeTags 2'!D397="extra", "extra", 'procTags 2'!D397="extra", "extra", 'historyTags 2'!D397="missing", "missing", 'onchangeTags 2'!D397="missing", "missing", 'procTags 2'!D397="missing", "missing", 'historyTags 2'!D397="ignore", "ignore", 'onchangeTags 2'!D397="ignore", "ignore", 'procTags 2'!D397="ignore", "ignore")</f>
        <v>have</v>
      </c>
      <c r="E397" s="1" t="str" cm="1">
        <f t="array" aca="1" ref="E397" ca="1">_xlfn.IFS('historyTags 2'!E397="have", "have", 'onchangeTags 2'!E397="have", "have", 'procTags 2'!E397="have", "have", 'historyTags 2'!E397="extra", "extra", 'onchangeTags 2'!E397="extra", "extra", 'procTags 2'!E397="extra", "extra", 'historyTags 2'!E397="missing", "missing", 'onchangeTags 2'!E397="missing", "missing", 'procTags 2'!E397="missing", "missing", 'historyTags 2'!E397="ignore", "ignore", 'onchangeTags 2'!E397="ignore", "ignore", 'procTags 2'!E397="ignore", "ignore")</f>
        <v>have</v>
      </c>
      <c r="F397" s="1" t="str" cm="1">
        <f t="array" aca="1" ref="F397" ca="1">_xlfn.IFS('historyTags 2'!F397="have", "have", 'onchangeTags 2'!F397="have", "have", 'procTags 2'!F397="have", "have", 'historyTags 2'!F397="extra", "extra", 'onchangeTags 2'!F397="extra", "extra", 'procTags 2'!F397="extra", "extra", 'historyTags 2'!F397="missing", "missing", 'onchangeTags 2'!F397="missing", "missing", 'procTags 2'!F397="missing", "missing", 'historyTags 2'!F397="ignore", "ignore", 'onchangeTags 2'!F397="ignore", "ignore", 'procTags 2'!F397="ignore", "ignore")</f>
        <v>have</v>
      </c>
      <c r="G397" s="1" t="str" cm="1">
        <f t="array" aca="1" ref="G397" ca="1">_xlfn.IFS('historyTags 2'!G397="have", "have", 'onchangeTags 2'!G397="have", "have", 'procTags 2'!G397="have", "have", 'historyTags 2'!G397="extra", "extra", 'onchangeTags 2'!G397="extra", "extra", 'procTags 2'!G397="extra", "extra", 'historyTags 2'!G397="missing", "missing", 'onchangeTags 2'!G397="missing", "missing", 'procTags 2'!G397="missing", "missing", 'historyTags 2'!G397="ignore", "ignore", 'onchangeTags 2'!G397="ignore", "ignore", 'procTags 2'!G397="ignore", "ignore")</f>
        <v>have</v>
      </c>
      <c r="H397" s="1" t="str" cm="1">
        <f t="array" aca="1" ref="H397" ca="1">_xlfn.IFS('historyTags 2'!H397="have", "have", 'onchangeTags 2'!H397="have", "have", 'procTags 2'!H397="have", "have", 'historyTags 2'!H397="extra", "extra", 'onchangeTags 2'!H397="extra", "extra", 'procTags 2'!H397="extra", "extra", 'historyTags 2'!H397="missing", "missing", 'onchangeTags 2'!H397="missing", "missing", 'procTags 2'!H397="missing", "missing", 'historyTags 2'!H397="ignore", "ignore", 'onchangeTags 2'!H397="ignore", "ignore", 'procTags 2'!H397="ignore", "ignore")</f>
        <v>have</v>
      </c>
      <c r="I397" s="1" t="str" cm="1">
        <f t="array" aca="1" ref="I397" ca="1">_xlfn.IFS('historyTags 2'!I397="have", "have", 'onchangeTags 2'!I397="have", "have", 'procTags 2'!I397="have", "have", 'historyTags 2'!I397="extra", "extra", 'onchangeTags 2'!I397="extra", "extra", 'procTags 2'!I397="extra", "extra", 'historyTags 2'!I397="missing", "missing", 'onchangeTags 2'!I397="missing", "missing", 'procTags 2'!I397="missing", "missing", 'historyTags 2'!I397="ignore", "ignore", 'onchangeTags 2'!I397="ignore", "ignore", 'procTags 2'!I397="ignore", "ignore")</f>
        <v>have</v>
      </c>
      <c r="J397" s="1" t="str" cm="1">
        <f t="array" aca="1" ref="J397" ca="1">_xlfn.IFS('historyTags 2'!J397="have", "have", 'onchangeTags 2'!J397="have", "have", 'procTags 2'!J397="have", "have", 'historyTags 2'!J397="extra", "extra", 'onchangeTags 2'!J397="extra", "extra", 'procTags 2'!J397="extra", "extra", 'historyTags 2'!J397="missing", "missing", 'onchangeTags 2'!J397="missing", "missing", 'procTags 2'!J397="missing", "missing", 'historyTags 2'!J397="ignore", "ignore", 'onchangeTags 2'!J397="ignore", "ignore", 'procTags 2'!J397="ignore", "ignore")</f>
        <v>have</v>
      </c>
      <c r="K397" s="1" t="str" cm="1">
        <f t="array" aca="1" ref="K397" ca="1">_xlfn.IFS('historyTags 2'!K397="have", "have", 'onchangeTags 2'!K397="have", "have", 'procTags 2'!K397="have", "have", 'historyTags 2'!K397="extra", "extra", 'onchangeTags 2'!K397="extra", "extra", 'procTags 2'!K397="extra", "extra", 'historyTags 2'!K397="missing", "missing", 'onchangeTags 2'!K397="missing", "missing", 'procTags 2'!K397="missing", "missing", 'historyTags 2'!K397="ignore", "ignore", 'onchangeTags 2'!K397="ignore", "ignore", 'procTags 2'!K397="ignore", "ignore")</f>
        <v>have</v>
      </c>
      <c r="L397" s="1" t="str" cm="1">
        <f t="array" aca="1" ref="L397" ca="1">_xlfn.IFS('historyTags 2'!L397="have", "have", 'onchangeTags 2'!L397="have", "have", 'procTags 2'!L397="have", "have", 'historyTags 2'!L397="extra", "extra", 'onchangeTags 2'!L397="extra", "extra", 'procTags 2'!L397="extra", "extra", 'historyTags 2'!L397="missing", "missing", 'onchangeTags 2'!L397="missing", "missing", 'procTags 2'!L397="missing", "missing", 'historyTags 2'!L397="ignore", "ignore", 'onchangeTags 2'!L397="ignore", "ignore", 'procTags 2'!L397="ignore", "ignore")</f>
        <v>have</v>
      </c>
      <c r="M397" s="1" t="str" cm="1">
        <f t="array" aca="1" ref="M397" ca="1">_xlfn.IFS('historyTags 2'!M397="have", "have", 'onchangeTags 2'!M397="have", "have", 'procTags 2'!M397="have", "have", 'historyTags 2'!M397="extra", "extra", 'onchangeTags 2'!M397="extra", "extra", 'procTags 2'!M397="extra", "extra", 'historyTags 2'!M397="missing", "missing", 'onchangeTags 2'!M397="missing", "missing", 'procTags 2'!M397="missing", "missing", 'historyTags 2'!M397="ignore", "ignore", 'onchangeTags 2'!M397="ignore", "ignore", 'procTags 2'!M397="ignore", "ignore")</f>
        <v>have</v>
      </c>
      <c r="N397" s="1" t="str" cm="1">
        <f t="array" aca="1" ref="N397" ca="1">_xlfn.IFS('historyTags 2'!N397="have", "have", 'onchangeTags 2'!N397="have", "have", 'procTags 2'!N397="have", "have", 'historyTags 2'!N397="extra", "extra", 'onchangeTags 2'!N397="extra", "extra", 'procTags 2'!N397="extra", "extra", 'historyTags 2'!N397="missing", "missing", 'onchangeTags 2'!N397="missing", "missing", 'procTags 2'!N397="missing", "missing", 'historyTags 2'!N397="ignore", "ignore", 'onchangeTags 2'!N397="ignore", "ignore", 'procTags 2'!N397="ignore", "ignore")</f>
        <v>have</v>
      </c>
      <c r="O397" s="1" t="str" cm="1">
        <f t="array" aca="1" ref="O397" ca="1">_xlfn.IFS('historyTags 2'!O397="have", "have", 'onchangeTags 2'!O397="have", "have", 'procTags 2'!O397="have", "have", 'historyTags 2'!O397="extra", "extra", 'onchangeTags 2'!O397="extra", "extra", 'procTags 2'!O397="extra", "extra", 'historyTags 2'!O397="missing", "missing", 'onchangeTags 2'!O397="missing", "missing", 'procTags 2'!O397="missing", "missing", 'historyTags 2'!O397="ignore", "ignore", 'onchangeTags 2'!O397="ignore", "ignore", 'procTags 2'!O397="ignore", "ignore")</f>
        <v>have</v>
      </c>
      <c r="P397" s="1" t="str" cm="1">
        <f t="array" aca="1" ref="P397" ca="1">_xlfn.IFS('historyTags 2'!P397="have", "have", 'onchangeTags 2'!P397="have", "have", 'procTags 2'!P397="have", "have", 'historyTags 2'!P397="extra", "extra", 'onchangeTags 2'!P397="extra", "extra", 'procTags 2'!P397="extra", "extra", 'historyTags 2'!P397="missing", "missing", 'onchangeTags 2'!P397="missing", "missing", 'procTags 2'!P397="missing", "missing", 'historyTags 2'!P397="ignore", "ignore", 'onchangeTags 2'!P397="ignore", "ignore", 'procTags 2'!P397="ignore", "ignore")</f>
        <v>ignore</v>
      </c>
    </row>
    <row r="398" spans="1:16" x14ac:dyDescent="0.2">
      <c r="A398" s="1" t="str">
        <f ca="1">IFERROR(__xludf.DUMMYFUNCTION("""COMPUTED_VALUE"""),"tr_dev_temp")</f>
        <v>tr_dev_temp</v>
      </c>
      <c r="B398" s="1" t="str" cm="1">
        <f t="array" aca="1" ref="B398" ca="1">_xlfn.IFS('historyTags 2'!B398="have", "have", 'onchangeTags 2'!B398="have", "have", 'procTags 2'!B398="have", "have", 'historyTags 2'!B398="extra", "extra", 'onchangeTags 2'!B398="extra", "extra", 'procTags 2'!B398="extra", "extra", 'historyTags 2'!B398="missing", "missing", 'onchangeTags 2'!B398="missing", "missing", 'procTags 2'!B398="missing", "missing", 'historyTags 2'!B398="ignore", "ignore", 'onchangeTags 2'!B398="ignore", "ignore", 'procTags 2'!B398="ignore", "ignore")</f>
        <v>ignore</v>
      </c>
      <c r="C398" s="1" t="str" cm="1">
        <f t="array" aca="1" ref="C398" ca="1">_xlfn.IFS('historyTags 2'!C398="have", "have", 'onchangeTags 2'!C398="have", "have", 'procTags 2'!C398="have", "have", 'historyTags 2'!C398="extra", "extra", 'onchangeTags 2'!C398="extra", "extra", 'procTags 2'!C398="extra", "extra", 'historyTags 2'!C398="missing", "missing", 'onchangeTags 2'!C398="missing", "missing", 'procTags 2'!C398="missing", "missing", 'historyTags 2'!C398="ignore", "ignore", 'onchangeTags 2'!C398="ignore", "ignore", 'procTags 2'!C398="ignore", "ignore")</f>
        <v>ignore</v>
      </c>
      <c r="D398" s="1" t="str" cm="1">
        <f t="array" aca="1" ref="D398" ca="1">_xlfn.IFS('historyTags 2'!D398="have", "have", 'onchangeTags 2'!D398="have", "have", 'procTags 2'!D398="have", "have", 'historyTags 2'!D398="extra", "extra", 'onchangeTags 2'!D398="extra", "extra", 'procTags 2'!D398="extra", "extra", 'historyTags 2'!D398="missing", "missing", 'onchangeTags 2'!D398="missing", "missing", 'procTags 2'!D398="missing", "missing", 'historyTags 2'!D398="ignore", "ignore", 'onchangeTags 2'!D398="ignore", "ignore", 'procTags 2'!D398="ignore", "ignore")</f>
        <v>have</v>
      </c>
      <c r="E398" s="1" t="str" cm="1">
        <f t="array" aca="1" ref="E398" ca="1">_xlfn.IFS('historyTags 2'!E398="have", "have", 'onchangeTags 2'!E398="have", "have", 'procTags 2'!E398="have", "have", 'historyTags 2'!E398="extra", "extra", 'onchangeTags 2'!E398="extra", "extra", 'procTags 2'!E398="extra", "extra", 'historyTags 2'!E398="missing", "missing", 'onchangeTags 2'!E398="missing", "missing", 'procTags 2'!E398="missing", "missing", 'historyTags 2'!E398="ignore", "ignore", 'onchangeTags 2'!E398="ignore", "ignore", 'procTags 2'!E398="ignore", "ignore")</f>
        <v>have</v>
      </c>
      <c r="F398" s="1" t="str" cm="1">
        <f t="array" aca="1" ref="F398" ca="1">_xlfn.IFS('historyTags 2'!F398="have", "have", 'onchangeTags 2'!F398="have", "have", 'procTags 2'!F398="have", "have", 'historyTags 2'!F398="extra", "extra", 'onchangeTags 2'!F398="extra", "extra", 'procTags 2'!F398="extra", "extra", 'historyTags 2'!F398="missing", "missing", 'onchangeTags 2'!F398="missing", "missing", 'procTags 2'!F398="missing", "missing", 'historyTags 2'!F398="ignore", "ignore", 'onchangeTags 2'!F398="ignore", "ignore", 'procTags 2'!F398="ignore", "ignore")</f>
        <v>have</v>
      </c>
      <c r="G398" s="1" t="str" cm="1">
        <f t="array" aca="1" ref="G398" ca="1">_xlfn.IFS('historyTags 2'!G398="have", "have", 'onchangeTags 2'!G398="have", "have", 'procTags 2'!G398="have", "have", 'historyTags 2'!G398="extra", "extra", 'onchangeTags 2'!G398="extra", "extra", 'procTags 2'!G398="extra", "extra", 'historyTags 2'!G398="missing", "missing", 'onchangeTags 2'!G398="missing", "missing", 'procTags 2'!G398="missing", "missing", 'historyTags 2'!G398="ignore", "ignore", 'onchangeTags 2'!G398="ignore", "ignore", 'procTags 2'!G398="ignore", "ignore")</f>
        <v>have</v>
      </c>
      <c r="H398" s="1" t="str" cm="1">
        <f t="array" aca="1" ref="H398" ca="1">_xlfn.IFS('historyTags 2'!H398="have", "have", 'onchangeTags 2'!H398="have", "have", 'procTags 2'!H398="have", "have", 'historyTags 2'!H398="extra", "extra", 'onchangeTags 2'!H398="extra", "extra", 'procTags 2'!H398="extra", "extra", 'historyTags 2'!H398="missing", "missing", 'onchangeTags 2'!H398="missing", "missing", 'procTags 2'!H398="missing", "missing", 'historyTags 2'!H398="ignore", "ignore", 'onchangeTags 2'!H398="ignore", "ignore", 'procTags 2'!H398="ignore", "ignore")</f>
        <v>have</v>
      </c>
      <c r="I398" s="1" t="str" cm="1">
        <f t="array" aca="1" ref="I398" ca="1">_xlfn.IFS('historyTags 2'!I398="have", "have", 'onchangeTags 2'!I398="have", "have", 'procTags 2'!I398="have", "have", 'historyTags 2'!I398="extra", "extra", 'onchangeTags 2'!I398="extra", "extra", 'procTags 2'!I398="extra", "extra", 'historyTags 2'!I398="missing", "missing", 'onchangeTags 2'!I398="missing", "missing", 'procTags 2'!I398="missing", "missing", 'historyTags 2'!I398="ignore", "ignore", 'onchangeTags 2'!I398="ignore", "ignore", 'procTags 2'!I398="ignore", "ignore")</f>
        <v>have</v>
      </c>
      <c r="J398" s="1" t="str" cm="1">
        <f t="array" aca="1" ref="J398" ca="1">_xlfn.IFS('historyTags 2'!J398="have", "have", 'onchangeTags 2'!J398="have", "have", 'procTags 2'!J398="have", "have", 'historyTags 2'!J398="extra", "extra", 'onchangeTags 2'!J398="extra", "extra", 'procTags 2'!J398="extra", "extra", 'historyTags 2'!J398="missing", "missing", 'onchangeTags 2'!J398="missing", "missing", 'procTags 2'!J398="missing", "missing", 'historyTags 2'!J398="ignore", "ignore", 'onchangeTags 2'!J398="ignore", "ignore", 'procTags 2'!J398="ignore", "ignore")</f>
        <v>have</v>
      </c>
      <c r="K398" s="1" t="str" cm="1">
        <f t="array" aca="1" ref="K398" ca="1">_xlfn.IFS('historyTags 2'!K398="have", "have", 'onchangeTags 2'!K398="have", "have", 'procTags 2'!K398="have", "have", 'historyTags 2'!K398="extra", "extra", 'onchangeTags 2'!K398="extra", "extra", 'procTags 2'!K398="extra", "extra", 'historyTags 2'!K398="missing", "missing", 'onchangeTags 2'!K398="missing", "missing", 'procTags 2'!K398="missing", "missing", 'historyTags 2'!K398="ignore", "ignore", 'onchangeTags 2'!K398="ignore", "ignore", 'procTags 2'!K398="ignore", "ignore")</f>
        <v>have</v>
      </c>
      <c r="L398" s="1" t="str" cm="1">
        <f t="array" aca="1" ref="L398" ca="1">_xlfn.IFS('historyTags 2'!L398="have", "have", 'onchangeTags 2'!L398="have", "have", 'procTags 2'!L398="have", "have", 'historyTags 2'!L398="extra", "extra", 'onchangeTags 2'!L398="extra", "extra", 'procTags 2'!L398="extra", "extra", 'historyTags 2'!L398="missing", "missing", 'onchangeTags 2'!L398="missing", "missing", 'procTags 2'!L398="missing", "missing", 'historyTags 2'!L398="ignore", "ignore", 'onchangeTags 2'!L398="ignore", "ignore", 'procTags 2'!L398="ignore", "ignore")</f>
        <v>have</v>
      </c>
      <c r="M398" s="1" t="str" cm="1">
        <f t="array" aca="1" ref="M398" ca="1">_xlfn.IFS('historyTags 2'!M398="have", "have", 'onchangeTags 2'!M398="have", "have", 'procTags 2'!M398="have", "have", 'historyTags 2'!M398="extra", "extra", 'onchangeTags 2'!M398="extra", "extra", 'procTags 2'!M398="extra", "extra", 'historyTags 2'!M398="missing", "missing", 'onchangeTags 2'!M398="missing", "missing", 'procTags 2'!M398="missing", "missing", 'historyTags 2'!M398="ignore", "ignore", 'onchangeTags 2'!M398="ignore", "ignore", 'procTags 2'!M398="ignore", "ignore")</f>
        <v>have</v>
      </c>
      <c r="N398" s="1" t="str" cm="1">
        <f t="array" aca="1" ref="N398" ca="1">_xlfn.IFS('historyTags 2'!N398="have", "have", 'onchangeTags 2'!N398="have", "have", 'procTags 2'!N398="have", "have", 'historyTags 2'!N398="extra", "extra", 'onchangeTags 2'!N398="extra", "extra", 'procTags 2'!N398="extra", "extra", 'historyTags 2'!N398="missing", "missing", 'onchangeTags 2'!N398="missing", "missing", 'procTags 2'!N398="missing", "missing", 'historyTags 2'!N398="ignore", "ignore", 'onchangeTags 2'!N398="ignore", "ignore", 'procTags 2'!N398="ignore", "ignore")</f>
        <v>have</v>
      </c>
      <c r="O398" s="1" t="str" cm="1">
        <f t="array" aca="1" ref="O398" ca="1">_xlfn.IFS('historyTags 2'!O398="have", "have", 'onchangeTags 2'!O398="have", "have", 'procTags 2'!O398="have", "have", 'historyTags 2'!O398="extra", "extra", 'onchangeTags 2'!O398="extra", "extra", 'procTags 2'!O398="extra", "extra", 'historyTags 2'!O398="missing", "missing", 'onchangeTags 2'!O398="missing", "missing", 'procTags 2'!O398="missing", "missing", 'historyTags 2'!O398="ignore", "ignore", 'onchangeTags 2'!O398="ignore", "ignore", 'procTags 2'!O398="ignore", "ignore")</f>
        <v>have</v>
      </c>
      <c r="P398" s="1" t="str" cm="1">
        <f t="array" aca="1" ref="P398" ca="1">_xlfn.IFS('historyTags 2'!P398="have", "have", 'onchangeTags 2'!P398="have", "have", 'procTags 2'!P398="have", "have", 'historyTags 2'!P398="extra", "extra", 'onchangeTags 2'!P398="extra", "extra", 'procTags 2'!P398="extra", "extra", 'historyTags 2'!P398="missing", "missing", 'onchangeTags 2'!P398="missing", "missing", 'procTags 2'!P398="missing", "missing", 'historyTags 2'!P398="ignore", "ignore", 'onchangeTags 2'!P398="ignore", "ignore", 'procTags 2'!P398="ignore", "ignore")</f>
        <v>ignore</v>
      </c>
    </row>
    <row r="399" spans="1:16" x14ac:dyDescent="0.2">
      <c r="A399" s="1" t="str">
        <f ca="1">IFERROR(__xludf.DUMMYFUNCTION("""COMPUTED_VALUE"""),"tr_dew_point")</f>
        <v>tr_dew_point</v>
      </c>
      <c r="B399" s="1" t="str" cm="1">
        <f t="array" aca="1" ref="B399" ca="1">_xlfn.IFS('historyTags 2'!B399="have", "have", 'onchangeTags 2'!B399="have", "have", 'procTags 2'!B399="have", "have", 'historyTags 2'!B399="extra", "extra", 'onchangeTags 2'!B399="extra", "extra", 'procTags 2'!B399="extra", "extra", 'historyTags 2'!B399="missing", "missing", 'onchangeTags 2'!B399="missing", "missing", 'procTags 2'!B399="missing", "missing", 'historyTags 2'!B399="ignore", "ignore", 'onchangeTags 2'!B399="ignore", "ignore", 'procTags 2'!B399="ignore", "ignore")</f>
        <v>ignore</v>
      </c>
      <c r="C399" s="1" t="str" cm="1">
        <f t="array" aca="1" ref="C399" ca="1">_xlfn.IFS('historyTags 2'!C399="have", "have", 'onchangeTags 2'!C399="have", "have", 'procTags 2'!C399="have", "have", 'historyTags 2'!C399="extra", "extra", 'onchangeTags 2'!C399="extra", "extra", 'procTags 2'!C399="extra", "extra", 'historyTags 2'!C399="missing", "missing", 'onchangeTags 2'!C399="missing", "missing", 'procTags 2'!C399="missing", "missing", 'historyTags 2'!C399="ignore", "ignore", 'onchangeTags 2'!C399="ignore", "ignore", 'procTags 2'!C399="ignore", "ignore")</f>
        <v>ignore</v>
      </c>
      <c r="D399" s="1" t="str" cm="1">
        <f t="array" aca="1" ref="D399" ca="1">_xlfn.IFS('historyTags 2'!D399="have", "have", 'onchangeTags 2'!D399="have", "have", 'procTags 2'!D399="have", "have", 'historyTags 2'!D399="extra", "extra", 'onchangeTags 2'!D399="extra", "extra", 'procTags 2'!D399="extra", "extra", 'historyTags 2'!D399="missing", "missing", 'onchangeTags 2'!D399="missing", "missing", 'procTags 2'!D399="missing", "missing", 'historyTags 2'!D399="ignore", "ignore", 'onchangeTags 2'!D399="ignore", "ignore", 'procTags 2'!D399="ignore", "ignore")</f>
        <v>have</v>
      </c>
      <c r="E399" s="1" t="str" cm="1">
        <f t="array" aca="1" ref="E399" ca="1">_xlfn.IFS('historyTags 2'!E399="have", "have", 'onchangeTags 2'!E399="have", "have", 'procTags 2'!E399="have", "have", 'historyTags 2'!E399="extra", "extra", 'onchangeTags 2'!E399="extra", "extra", 'procTags 2'!E399="extra", "extra", 'historyTags 2'!E399="missing", "missing", 'onchangeTags 2'!E399="missing", "missing", 'procTags 2'!E399="missing", "missing", 'historyTags 2'!E399="ignore", "ignore", 'onchangeTags 2'!E399="ignore", "ignore", 'procTags 2'!E399="ignore", "ignore")</f>
        <v>have</v>
      </c>
      <c r="F399" s="1" t="str" cm="1">
        <f t="array" aca="1" ref="F399" ca="1">_xlfn.IFS('historyTags 2'!F399="have", "have", 'onchangeTags 2'!F399="have", "have", 'procTags 2'!F399="have", "have", 'historyTags 2'!F399="extra", "extra", 'onchangeTags 2'!F399="extra", "extra", 'procTags 2'!F399="extra", "extra", 'historyTags 2'!F399="missing", "missing", 'onchangeTags 2'!F399="missing", "missing", 'procTags 2'!F399="missing", "missing", 'historyTags 2'!F399="ignore", "ignore", 'onchangeTags 2'!F399="ignore", "ignore", 'procTags 2'!F399="ignore", "ignore")</f>
        <v>have</v>
      </c>
      <c r="G399" s="1" t="str" cm="1">
        <f t="array" aca="1" ref="G399" ca="1">_xlfn.IFS('historyTags 2'!G399="have", "have", 'onchangeTags 2'!G399="have", "have", 'procTags 2'!G399="have", "have", 'historyTags 2'!G399="extra", "extra", 'onchangeTags 2'!G399="extra", "extra", 'procTags 2'!G399="extra", "extra", 'historyTags 2'!G399="missing", "missing", 'onchangeTags 2'!G399="missing", "missing", 'procTags 2'!G399="missing", "missing", 'historyTags 2'!G399="ignore", "ignore", 'onchangeTags 2'!G399="ignore", "ignore", 'procTags 2'!G399="ignore", "ignore")</f>
        <v>have</v>
      </c>
      <c r="H399" s="1" t="str" cm="1">
        <f t="array" aca="1" ref="H399" ca="1">_xlfn.IFS('historyTags 2'!H399="have", "have", 'onchangeTags 2'!H399="have", "have", 'procTags 2'!H399="have", "have", 'historyTags 2'!H399="extra", "extra", 'onchangeTags 2'!H399="extra", "extra", 'procTags 2'!H399="extra", "extra", 'historyTags 2'!H399="missing", "missing", 'onchangeTags 2'!H399="missing", "missing", 'procTags 2'!H399="missing", "missing", 'historyTags 2'!H399="ignore", "ignore", 'onchangeTags 2'!H399="ignore", "ignore", 'procTags 2'!H399="ignore", "ignore")</f>
        <v>have</v>
      </c>
      <c r="I399" s="1" t="str" cm="1">
        <f t="array" aca="1" ref="I399" ca="1">_xlfn.IFS('historyTags 2'!I399="have", "have", 'onchangeTags 2'!I399="have", "have", 'procTags 2'!I399="have", "have", 'historyTags 2'!I399="extra", "extra", 'onchangeTags 2'!I399="extra", "extra", 'procTags 2'!I399="extra", "extra", 'historyTags 2'!I399="missing", "missing", 'onchangeTags 2'!I399="missing", "missing", 'procTags 2'!I399="missing", "missing", 'historyTags 2'!I399="ignore", "ignore", 'onchangeTags 2'!I399="ignore", "ignore", 'procTags 2'!I399="ignore", "ignore")</f>
        <v>have</v>
      </c>
      <c r="J399" s="1" t="str" cm="1">
        <f t="array" aca="1" ref="J399" ca="1">_xlfn.IFS('historyTags 2'!J399="have", "have", 'onchangeTags 2'!J399="have", "have", 'procTags 2'!J399="have", "have", 'historyTags 2'!J399="extra", "extra", 'onchangeTags 2'!J399="extra", "extra", 'procTags 2'!J399="extra", "extra", 'historyTags 2'!J399="missing", "missing", 'onchangeTags 2'!J399="missing", "missing", 'procTags 2'!J399="missing", "missing", 'historyTags 2'!J399="ignore", "ignore", 'onchangeTags 2'!J399="ignore", "ignore", 'procTags 2'!J399="ignore", "ignore")</f>
        <v>have</v>
      </c>
      <c r="K399" s="1" t="str" cm="1">
        <f t="array" aca="1" ref="K399" ca="1">_xlfn.IFS('historyTags 2'!K399="have", "have", 'onchangeTags 2'!K399="have", "have", 'procTags 2'!K399="have", "have", 'historyTags 2'!K399="extra", "extra", 'onchangeTags 2'!K399="extra", "extra", 'procTags 2'!K399="extra", "extra", 'historyTags 2'!K399="missing", "missing", 'onchangeTags 2'!K399="missing", "missing", 'procTags 2'!K399="missing", "missing", 'historyTags 2'!K399="ignore", "ignore", 'onchangeTags 2'!K399="ignore", "ignore", 'procTags 2'!K399="ignore", "ignore")</f>
        <v>have</v>
      </c>
      <c r="L399" s="1" t="str" cm="1">
        <f t="array" aca="1" ref="L399" ca="1">_xlfn.IFS('historyTags 2'!L399="have", "have", 'onchangeTags 2'!L399="have", "have", 'procTags 2'!L399="have", "have", 'historyTags 2'!L399="extra", "extra", 'onchangeTags 2'!L399="extra", "extra", 'procTags 2'!L399="extra", "extra", 'historyTags 2'!L399="missing", "missing", 'onchangeTags 2'!L399="missing", "missing", 'procTags 2'!L399="missing", "missing", 'historyTags 2'!L399="ignore", "ignore", 'onchangeTags 2'!L399="ignore", "ignore", 'procTags 2'!L399="ignore", "ignore")</f>
        <v>have</v>
      </c>
      <c r="M399" s="1" t="str" cm="1">
        <f t="array" aca="1" ref="M399" ca="1">_xlfn.IFS('historyTags 2'!M399="have", "have", 'onchangeTags 2'!M399="have", "have", 'procTags 2'!M399="have", "have", 'historyTags 2'!M399="extra", "extra", 'onchangeTags 2'!M399="extra", "extra", 'procTags 2'!M399="extra", "extra", 'historyTags 2'!M399="missing", "missing", 'onchangeTags 2'!M399="missing", "missing", 'procTags 2'!M399="missing", "missing", 'historyTags 2'!M399="ignore", "ignore", 'onchangeTags 2'!M399="ignore", "ignore", 'procTags 2'!M399="ignore", "ignore")</f>
        <v>have</v>
      </c>
      <c r="N399" s="1" t="str" cm="1">
        <f t="array" aca="1" ref="N399" ca="1">_xlfn.IFS('historyTags 2'!N399="have", "have", 'onchangeTags 2'!N399="have", "have", 'procTags 2'!N399="have", "have", 'historyTags 2'!N399="extra", "extra", 'onchangeTags 2'!N399="extra", "extra", 'procTags 2'!N399="extra", "extra", 'historyTags 2'!N399="missing", "missing", 'onchangeTags 2'!N399="missing", "missing", 'procTags 2'!N399="missing", "missing", 'historyTags 2'!N399="ignore", "ignore", 'onchangeTags 2'!N399="ignore", "ignore", 'procTags 2'!N399="ignore", "ignore")</f>
        <v>have</v>
      </c>
      <c r="O399" s="1" t="str" cm="1">
        <f t="array" aca="1" ref="O399" ca="1">_xlfn.IFS('historyTags 2'!O399="have", "have", 'onchangeTags 2'!O399="have", "have", 'procTags 2'!O399="have", "have", 'historyTags 2'!O399="extra", "extra", 'onchangeTags 2'!O399="extra", "extra", 'procTags 2'!O399="extra", "extra", 'historyTags 2'!O399="missing", "missing", 'onchangeTags 2'!O399="missing", "missing", 'procTags 2'!O399="missing", "missing", 'historyTags 2'!O399="ignore", "ignore", 'onchangeTags 2'!O399="ignore", "ignore", 'procTags 2'!O399="ignore", "ignore")</f>
        <v>have</v>
      </c>
      <c r="P399" s="1" t="str" cm="1">
        <f t="array" aca="1" ref="P399" ca="1">_xlfn.IFS('historyTags 2'!P399="have", "have", 'onchangeTags 2'!P399="have", "have", 'procTags 2'!P399="have", "have", 'historyTags 2'!P399="extra", "extra", 'onchangeTags 2'!P399="extra", "extra", 'procTags 2'!P399="extra", "extra", 'historyTags 2'!P399="missing", "missing", 'onchangeTags 2'!P399="missing", "missing", 'procTags 2'!P399="missing", "missing", 'historyTags 2'!P399="ignore", "ignore", 'onchangeTags 2'!P399="ignore", "ignore", 'procTags 2'!P399="ignore", "ignore")</f>
        <v>ignore</v>
      </c>
    </row>
    <row r="400" spans="1:16" x14ac:dyDescent="0.2">
      <c r="A400" s="1" t="str">
        <f ca="1">IFERROR(__xludf.DUMMYFUNCTION("""COMPUTED_VALUE"""),"tr_dew_point_sp")</f>
        <v>tr_dew_point_sp</v>
      </c>
      <c r="B400" s="1" t="str" cm="1">
        <f t="array" aca="1" ref="B400" ca="1">_xlfn.IFS('historyTags 2'!B400="have", "have", 'onchangeTags 2'!B400="have", "have", 'procTags 2'!B400="have", "have", 'historyTags 2'!B400="extra", "extra", 'onchangeTags 2'!B400="extra", "extra", 'procTags 2'!B400="extra", "extra", 'historyTags 2'!B400="missing", "missing", 'onchangeTags 2'!B400="missing", "missing", 'procTags 2'!B400="missing", "missing", 'historyTags 2'!B400="ignore", "ignore", 'onchangeTags 2'!B400="ignore", "ignore", 'procTags 2'!B400="ignore", "ignore")</f>
        <v>ignore</v>
      </c>
      <c r="C400" s="1" t="str" cm="1">
        <f t="array" aca="1" ref="C400" ca="1">_xlfn.IFS('historyTags 2'!C400="have", "have", 'onchangeTags 2'!C400="have", "have", 'procTags 2'!C400="have", "have", 'historyTags 2'!C400="extra", "extra", 'onchangeTags 2'!C400="extra", "extra", 'procTags 2'!C400="extra", "extra", 'historyTags 2'!C400="missing", "missing", 'onchangeTags 2'!C400="missing", "missing", 'procTags 2'!C400="missing", "missing", 'historyTags 2'!C400="ignore", "ignore", 'onchangeTags 2'!C400="ignore", "ignore", 'procTags 2'!C400="ignore", "ignore")</f>
        <v>ignore</v>
      </c>
      <c r="D400" s="1" t="str" cm="1">
        <f t="array" aca="1" ref="D400" ca="1">_xlfn.IFS('historyTags 2'!D400="have", "have", 'onchangeTags 2'!D400="have", "have", 'procTags 2'!D400="have", "have", 'historyTags 2'!D400="extra", "extra", 'onchangeTags 2'!D400="extra", "extra", 'procTags 2'!D400="extra", "extra", 'historyTags 2'!D400="missing", "missing", 'onchangeTags 2'!D400="missing", "missing", 'procTags 2'!D400="missing", "missing", 'historyTags 2'!D400="ignore", "ignore", 'onchangeTags 2'!D400="ignore", "ignore", 'procTags 2'!D400="ignore", "ignore")</f>
        <v>ignore</v>
      </c>
      <c r="E400" s="1" t="str" cm="1">
        <f t="array" aca="1" ref="E400" ca="1">_xlfn.IFS('historyTags 2'!E400="have", "have", 'onchangeTags 2'!E400="have", "have", 'procTags 2'!E400="have", "have", 'historyTags 2'!E400="extra", "extra", 'onchangeTags 2'!E400="extra", "extra", 'procTags 2'!E400="extra", "extra", 'historyTags 2'!E400="missing", "missing", 'onchangeTags 2'!E400="missing", "missing", 'procTags 2'!E400="missing", "missing", 'historyTags 2'!E400="ignore", "ignore", 'onchangeTags 2'!E400="ignore", "ignore", 'procTags 2'!E400="ignore", "ignore")</f>
        <v>ignore</v>
      </c>
      <c r="F400" s="1" t="str" cm="1">
        <f t="array" aca="1" ref="F400" ca="1">_xlfn.IFS('historyTags 2'!F400="have", "have", 'onchangeTags 2'!F400="have", "have", 'procTags 2'!F400="have", "have", 'historyTags 2'!F400="extra", "extra", 'onchangeTags 2'!F400="extra", "extra", 'procTags 2'!F400="extra", "extra", 'historyTags 2'!F400="missing", "missing", 'onchangeTags 2'!F400="missing", "missing", 'procTags 2'!F400="missing", "missing", 'historyTags 2'!F400="ignore", "ignore", 'onchangeTags 2'!F400="ignore", "ignore", 'procTags 2'!F400="ignore", "ignore")</f>
        <v>missing</v>
      </c>
      <c r="G400" s="1" t="str" cm="1">
        <f t="array" aca="1" ref="G400" ca="1">_xlfn.IFS('historyTags 2'!G400="have", "have", 'onchangeTags 2'!G400="have", "have", 'procTags 2'!G400="have", "have", 'historyTags 2'!G400="extra", "extra", 'onchangeTags 2'!G400="extra", "extra", 'procTags 2'!G400="extra", "extra", 'historyTags 2'!G400="missing", "missing", 'onchangeTags 2'!G400="missing", "missing", 'procTags 2'!G400="missing", "missing", 'historyTags 2'!G400="ignore", "ignore", 'onchangeTags 2'!G400="ignore", "ignore", 'procTags 2'!G400="ignore", "ignore")</f>
        <v>ignore</v>
      </c>
      <c r="H400" s="1" t="str" cm="1">
        <f t="array" aca="1" ref="H400" ca="1">_xlfn.IFS('historyTags 2'!H400="have", "have", 'onchangeTags 2'!H400="have", "have", 'procTags 2'!H400="have", "have", 'historyTags 2'!H400="extra", "extra", 'onchangeTags 2'!H400="extra", "extra", 'procTags 2'!H400="extra", "extra", 'historyTags 2'!H400="missing", "missing", 'onchangeTags 2'!H400="missing", "missing", 'procTags 2'!H400="missing", "missing", 'historyTags 2'!H400="ignore", "ignore", 'onchangeTags 2'!H400="ignore", "ignore", 'procTags 2'!H400="ignore", "ignore")</f>
        <v>ignore</v>
      </c>
      <c r="I400" s="1" t="str" cm="1">
        <f t="array" aca="1" ref="I400" ca="1">_xlfn.IFS('historyTags 2'!I400="have", "have", 'onchangeTags 2'!I400="have", "have", 'procTags 2'!I400="have", "have", 'historyTags 2'!I400="extra", "extra", 'onchangeTags 2'!I400="extra", "extra", 'procTags 2'!I400="extra", "extra", 'historyTags 2'!I400="missing", "missing", 'onchangeTags 2'!I400="missing", "missing", 'procTags 2'!I400="missing", "missing", 'historyTags 2'!I400="ignore", "ignore", 'onchangeTags 2'!I400="ignore", "ignore", 'procTags 2'!I400="ignore", "ignore")</f>
        <v>ignore</v>
      </c>
      <c r="J400" s="1" t="str" cm="1">
        <f t="array" aca="1" ref="J400" ca="1">_xlfn.IFS('historyTags 2'!J400="have", "have", 'onchangeTags 2'!J400="have", "have", 'procTags 2'!J400="have", "have", 'historyTags 2'!J400="extra", "extra", 'onchangeTags 2'!J400="extra", "extra", 'procTags 2'!J400="extra", "extra", 'historyTags 2'!J400="missing", "missing", 'onchangeTags 2'!J400="missing", "missing", 'procTags 2'!J400="missing", "missing", 'historyTags 2'!J400="ignore", "ignore", 'onchangeTags 2'!J400="ignore", "ignore", 'procTags 2'!J400="ignore", "ignore")</f>
        <v>ignore</v>
      </c>
      <c r="K400" s="1" t="str" cm="1">
        <f t="array" aca="1" ref="K400" ca="1">_xlfn.IFS('historyTags 2'!K400="have", "have", 'onchangeTags 2'!K400="have", "have", 'procTags 2'!K400="have", "have", 'historyTags 2'!K400="extra", "extra", 'onchangeTags 2'!K400="extra", "extra", 'procTags 2'!K400="extra", "extra", 'historyTags 2'!K400="missing", "missing", 'onchangeTags 2'!K400="missing", "missing", 'procTags 2'!K400="missing", "missing", 'historyTags 2'!K400="ignore", "ignore", 'onchangeTags 2'!K400="ignore", "ignore", 'procTags 2'!K400="ignore", "ignore")</f>
        <v>ignore</v>
      </c>
      <c r="L400" s="1" t="str" cm="1">
        <f t="array" aca="1" ref="L400" ca="1">_xlfn.IFS('historyTags 2'!L400="have", "have", 'onchangeTags 2'!L400="have", "have", 'procTags 2'!L400="have", "have", 'historyTags 2'!L400="extra", "extra", 'onchangeTags 2'!L400="extra", "extra", 'procTags 2'!L400="extra", "extra", 'historyTags 2'!L400="missing", "missing", 'onchangeTags 2'!L400="missing", "missing", 'procTags 2'!L400="missing", "missing", 'historyTags 2'!L400="ignore", "ignore", 'onchangeTags 2'!L400="ignore", "ignore", 'procTags 2'!L400="ignore", "ignore")</f>
        <v>ignore</v>
      </c>
      <c r="M400" s="1" t="str" cm="1">
        <f t="array" aca="1" ref="M400" ca="1">_xlfn.IFS('historyTags 2'!M400="have", "have", 'onchangeTags 2'!M400="have", "have", 'procTags 2'!M400="have", "have", 'historyTags 2'!M400="extra", "extra", 'onchangeTags 2'!M400="extra", "extra", 'procTags 2'!M400="extra", "extra", 'historyTags 2'!M400="missing", "missing", 'onchangeTags 2'!M400="missing", "missing", 'procTags 2'!M400="missing", "missing", 'historyTags 2'!M400="ignore", "ignore", 'onchangeTags 2'!M400="ignore", "ignore", 'procTags 2'!M400="ignore", "ignore")</f>
        <v>ignore</v>
      </c>
      <c r="N400" s="1" t="str" cm="1">
        <f t="array" aca="1" ref="N400" ca="1">_xlfn.IFS('historyTags 2'!N400="have", "have", 'onchangeTags 2'!N400="have", "have", 'procTags 2'!N400="have", "have", 'historyTags 2'!N400="extra", "extra", 'onchangeTags 2'!N400="extra", "extra", 'procTags 2'!N400="extra", "extra", 'historyTags 2'!N400="missing", "missing", 'onchangeTags 2'!N400="missing", "missing", 'procTags 2'!N400="missing", "missing", 'historyTags 2'!N400="ignore", "ignore", 'onchangeTags 2'!N400="ignore", "ignore", 'procTags 2'!N400="ignore", "ignore")</f>
        <v>ignore</v>
      </c>
      <c r="O400" s="1" t="str" cm="1">
        <f t="array" aca="1" ref="O400" ca="1">_xlfn.IFS('historyTags 2'!O400="have", "have", 'onchangeTags 2'!O400="have", "have", 'procTags 2'!O400="have", "have", 'historyTags 2'!O400="extra", "extra", 'onchangeTags 2'!O400="extra", "extra", 'procTags 2'!O400="extra", "extra", 'historyTags 2'!O400="missing", "missing", 'onchangeTags 2'!O400="missing", "missing", 'procTags 2'!O400="missing", "missing", 'historyTags 2'!O400="ignore", "ignore", 'onchangeTags 2'!O400="ignore", "ignore", 'procTags 2'!O400="ignore", "ignore")</f>
        <v>ignore</v>
      </c>
      <c r="P400" s="1" t="str" cm="1">
        <f t="array" aca="1" ref="P400" ca="1">_xlfn.IFS('historyTags 2'!P400="have", "have", 'onchangeTags 2'!P400="have", "have", 'procTags 2'!P400="have", "have", 'historyTags 2'!P400="extra", "extra", 'onchangeTags 2'!P400="extra", "extra", 'procTags 2'!P400="extra", "extra", 'historyTags 2'!P400="missing", "missing", 'onchangeTags 2'!P400="missing", "missing", 'procTags 2'!P400="missing", "missing", 'historyTags 2'!P400="ignore", "ignore", 'onchangeTags 2'!P400="ignore", "ignore", 'procTags 2'!P400="ignore", "ignore")</f>
        <v>ignore</v>
      </c>
    </row>
    <row r="401" spans="1:16" x14ac:dyDescent="0.2">
      <c r="A401" s="1" t="str">
        <f ca="1">IFERROR(__xludf.DUMMYFUNCTION("""COMPUTED_VALUE"""),"tr_dewpoint")</f>
        <v>tr_dewpoint</v>
      </c>
      <c r="B401" s="1" t="str" cm="1">
        <f t="array" aca="1" ref="B401" ca="1">_xlfn.IFS('historyTags 2'!B401="have", "have", 'onchangeTags 2'!B401="have", "have", 'procTags 2'!B401="have", "have", 'historyTags 2'!B401="extra", "extra", 'onchangeTags 2'!B401="extra", "extra", 'procTags 2'!B401="extra", "extra", 'historyTags 2'!B401="missing", "missing", 'onchangeTags 2'!B401="missing", "missing", 'procTags 2'!B401="missing", "missing", 'historyTags 2'!B401="ignore", "ignore", 'onchangeTags 2'!B401="ignore", "ignore", 'procTags 2'!B401="ignore", "ignore")</f>
        <v>ignore</v>
      </c>
      <c r="C401" s="1" t="str" cm="1">
        <f t="array" aca="1" ref="C401" ca="1">_xlfn.IFS('historyTags 2'!C401="have", "have", 'onchangeTags 2'!C401="have", "have", 'procTags 2'!C401="have", "have", 'historyTags 2'!C401="extra", "extra", 'onchangeTags 2'!C401="extra", "extra", 'procTags 2'!C401="extra", "extra", 'historyTags 2'!C401="missing", "missing", 'onchangeTags 2'!C401="missing", "missing", 'procTags 2'!C401="missing", "missing", 'historyTags 2'!C401="ignore", "ignore", 'onchangeTags 2'!C401="ignore", "ignore", 'procTags 2'!C401="ignore", "ignore")</f>
        <v>ignore</v>
      </c>
      <c r="D401" s="1" t="str" cm="1">
        <f t="array" aca="1" ref="D401" ca="1">_xlfn.IFS('historyTags 2'!D401="have", "have", 'onchangeTags 2'!D401="have", "have", 'procTags 2'!D401="have", "have", 'historyTags 2'!D401="extra", "extra", 'onchangeTags 2'!D401="extra", "extra", 'procTags 2'!D401="extra", "extra", 'historyTags 2'!D401="missing", "missing", 'onchangeTags 2'!D401="missing", "missing", 'procTags 2'!D401="missing", "missing", 'historyTags 2'!D401="ignore", "ignore", 'onchangeTags 2'!D401="ignore", "ignore", 'procTags 2'!D401="ignore", "ignore")</f>
        <v>ignore</v>
      </c>
      <c r="E401" s="1" t="str" cm="1">
        <f t="array" aca="1" ref="E401" ca="1">_xlfn.IFS('historyTags 2'!E401="have", "have", 'onchangeTags 2'!E401="have", "have", 'procTags 2'!E401="have", "have", 'historyTags 2'!E401="extra", "extra", 'onchangeTags 2'!E401="extra", "extra", 'procTags 2'!E401="extra", "extra", 'historyTags 2'!E401="missing", "missing", 'onchangeTags 2'!E401="missing", "missing", 'procTags 2'!E401="missing", "missing", 'historyTags 2'!E401="ignore", "ignore", 'onchangeTags 2'!E401="ignore", "ignore", 'procTags 2'!E401="ignore", "ignore")</f>
        <v>ignore</v>
      </c>
      <c r="F401" s="1" t="str" cm="1">
        <f t="array" aca="1" ref="F401" ca="1">_xlfn.IFS('historyTags 2'!F401="have", "have", 'onchangeTags 2'!F401="have", "have", 'procTags 2'!F401="have", "have", 'historyTags 2'!F401="extra", "extra", 'onchangeTags 2'!F401="extra", "extra", 'procTags 2'!F401="extra", "extra", 'historyTags 2'!F401="missing", "missing", 'onchangeTags 2'!F401="missing", "missing", 'procTags 2'!F401="missing", "missing", 'historyTags 2'!F401="ignore", "ignore", 'onchangeTags 2'!F401="ignore", "ignore", 'procTags 2'!F401="ignore", "ignore")</f>
        <v>ignore</v>
      </c>
      <c r="G401" s="1" t="str" cm="1">
        <f t="array" aca="1" ref="G401" ca="1">_xlfn.IFS('historyTags 2'!G401="have", "have", 'onchangeTags 2'!G401="have", "have", 'procTags 2'!G401="have", "have", 'historyTags 2'!G401="extra", "extra", 'onchangeTags 2'!G401="extra", "extra", 'procTags 2'!G401="extra", "extra", 'historyTags 2'!G401="missing", "missing", 'onchangeTags 2'!G401="missing", "missing", 'procTags 2'!G401="missing", "missing", 'historyTags 2'!G401="ignore", "ignore", 'onchangeTags 2'!G401="ignore", "ignore", 'procTags 2'!G401="ignore", "ignore")</f>
        <v>ignore</v>
      </c>
      <c r="H401" s="1" t="str" cm="1">
        <f t="array" aca="1" ref="H401" ca="1">_xlfn.IFS('historyTags 2'!H401="have", "have", 'onchangeTags 2'!H401="have", "have", 'procTags 2'!H401="have", "have", 'historyTags 2'!H401="extra", "extra", 'onchangeTags 2'!H401="extra", "extra", 'procTags 2'!H401="extra", "extra", 'historyTags 2'!H401="missing", "missing", 'onchangeTags 2'!H401="missing", "missing", 'procTags 2'!H401="missing", "missing", 'historyTags 2'!H401="ignore", "ignore", 'onchangeTags 2'!H401="ignore", "ignore", 'procTags 2'!H401="ignore", "ignore")</f>
        <v>ignore</v>
      </c>
      <c r="I401" s="1" t="str" cm="1">
        <f t="array" aca="1" ref="I401" ca="1">_xlfn.IFS('historyTags 2'!I401="have", "have", 'onchangeTags 2'!I401="have", "have", 'procTags 2'!I401="have", "have", 'historyTags 2'!I401="extra", "extra", 'onchangeTags 2'!I401="extra", "extra", 'procTags 2'!I401="extra", "extra", 'historyTags 2'!I401="missing", "missing", 'onchangeTags 2'!I401="missing", "missing", 'procTags 2'!I401="missing", "missing", 'historyTags 2'!I401="ignore", "ignore", 'onchangeTags 2'!I401="ignore", "ignore", 'procTags 2'!I401="ignore", "ignore")</f>
        <v>ignore</v>
      </c>
      <c r="J401" s="1" t="str" cm="1">
        <f t="array" aca="1" ref="J401" ca="1">_xlfn.IFS('historyTags 2'!J401="have", "have", 'onchangeTags 2'!J401="have", "have", 'procTags 2'!J401="have", "have", 'historyTags 2'!J401="extra", "extra", 'onchangeTags 2'!J401="extra", "extra", 'procTags 2'!J401="extra", "extra", 'historyTags 2'!J401="missing", "missing", 'onchangeTags 2'!J401="missing", "missing", 'procTags 2'!J401="missing", "missing", 'historyTags 2'!J401="ignore", "ignore", 'onchangeTags 2'!J401="ignore", "ignore", 'procTags 2'!J401="ignore", "ignore")</f>
        <v>ignore</v>
      </c>
      <c r="K401" s="1" t="str" cm="1">
        <f t="array" aca="1" ref="K401" ca="1">_xlfn.IFS('historyTags 2'!K401="have", "have", 'onchangeTags 2'!K401="have", "have", 'procTags 2'!K401="have", "have", 'historyTags 2'!K401="extra", "extra", 'onchangeTags 2'!K401="extra", "extra", 'procTags 2'!K401="extra", "extra", 'historyTags 2'!K401="missing", "missing", 'onchangeTags 2'!K401="missing", "missing", 'procTags 2'!K401="missing", "missing", 'historyTags 2'!K401="ignore", "ignore", 'onchangeTags 2'!K401="ignore", "ignore", 'procTags 2'!K401="ignore", "ignore")</f>
        <v>ignore</v>
      </c>
      <c r="L401" s="1" t="str" cm="1">
        <f t="array" aca="1" ref="L401" ca="1">_xlfn.IFS('historyTags 2'!L401="have", "have", 'onchangeTags 2'!L401="have", "have", 'procTags 2'!L401="have", "have", 'historyTags 2'!L401="extra", "extra", 'onchangeTags 2'!L401="extra", "extra", 'procTags 2'!L401="extra", "extra", 'historyTags 2'!L401="missing", "missing", 'onchangeTags 2'!L401="missing", "missing", 'procTags 2'!L401="missing", "missing", 'historyTags 2'!L401="ignore", "ignore", 'onchangeTags 2'!L401="ignore", "ignore", 'procTags 2'!L401="ignore", "ignore")</f>
        <v>ignore</v>
      </c>
      <c r="M401" s="1" t="str" cm="1">
        <f t="array" aca="1" ref="M401" ca="1">_xlfn.IFS('historyTags 2'!M401="have", "have", 'onchangeTags 2'!M401="have", "have", 'procTags 2'!M401="have", "have", 'historyTags 2'!M401="extra", "extra", 'onchangeTags 2'!M401="extra", "extra", 'procTags 2'!M401="extra", "extra", 'historyTags 2'!M401="missing", "missing", 'onchangeTags 2'!M401="missing", "missing", 'procTags 2'!M401="missing", "missing", 'historyTags 2'!M401="ignore", "ignore", 'onchangeTags 2'!M401="ignore", "ignore", 'procTags 2'!M401="ignore", "ignore")</f>
        <v>ignore</v>
      </c>
      <c r="N401" s="1" t="str" cm="1">
        <f t="array" aca="1" ref="N401" ca="1">_xlfn.IFS('historyTags 2'!N401="have", "have", 'onchangeTags 2'!N401="have", "have", 'procTags 2'!N401="have", "have", 'historyTags 2'!N401="extra", "extra", 'onchangeTags 2'!N401="extra", "extra", 'procTags 2'!N401="extra", "extra", 'historyTags 2'!N401="missing", "missing", 'onchangeTags 2'!N401="missing", "missing", 'procTags 2'!N401="missing", "missing", 'historyTags 2'!N401="ignore", "ignore", 'onchangeTags 2'!N401="ignore", "ignore", 'procTags 2'!N401="ignore", "ignore")</f>
        <v>ignore</v>
      </c>
      <c r="O401" s="1" t="str" cm="1">
        <f t="array" aca="1" ref="O401" ca="1">_xlfn.IFS('historyTags 2'!O401="have", "have", 'onchangeTags 2'!O401="have", "have", 'procTags 2'!O401="have", "have", 'historyTags 2'!O401="extra", "extra", 'onchangeTags 2'!O401="extra", "extra", 'procTags 2'!O401="extra", "extra", 'historyTags 2'!O401="missing", "missing", 'onchangeTags 2'!O401="missing", "missing", 'procTags 2'!O401="missing", "missing", 'historyTags 2'!O401="ignore", "ignore", 'onchangeTags 2'!O401="ignore", "ignore", 'procTags 2'!O401="ignore", "ignore")</f>
        <v>ignore</v>
      </c>
      <c r="P401" s="1" t="str" cm="1">
        <f t="array" aca="1" ref="P401" ca="1">_xlfn.IFS('historyTags 2'!P401="have", "have", 'onchangeTags 2'!P401="have", "have", 'procTags 2'!P401="have", "have", 'historyTags 2'!P401="extra", "extra", 'onchangeTags 2'!P401="extra", "extra", 'procTags 2'!P401="extra", "extra", 'historyTags 2'!P401="missing", "missing", 'onchangeTags 2'!P401="missing", "missing", 'procTags 2'!P401="missing", "missing", 'historyTags 2'!P401="ignore", "ignore", 'onchangeTags 2'!P401="ignore", "ignore", 'procTags 2'!P401="ignore", "ignore")</f>
        <v>have</v>
      </c>
    </row>
    <row r="402" spans="1:16" x14ac:dyDescent="0.2">
      <c r="A402" s="1" t="str">
        <f ca="1">IFERROR(__xludf.DUMMYFUNCTION("""COMPUTED_VALUE"""),"tr_dl_tip_bucket_calib")</f>
        <v>tr_dl_tip_bucket_calib</v>
      </c>
      <c r="B402" s="1" t="str" cm="1">
        <f t="array" aca="1" ref="B402" ca="1">_xlfn.IFS('historyTags 2'!B402="have", "have", 'onchangeTags 2'!B402="have", "have", 'procTags 2'!B402="have", "have", 'historyTags 2'!B402="extra", "extra", 'onchangeTags 2'!B402="extra", "extra", 'procTags 2'!B402="extra", "extra", 'historyTags 2'!B402="missing", "missing", 'onchangeTags 2'!B402="missing", "missing", 'procTags 2'!B402="missing", "missing", 'historyTags 2'!B402="ignore", "ignore", 'onchangeTags 2'!B402="ignore", "ignore", 'procTags 2'!B402="ignore", "ignore")</f>
        <v>ignore</v>
      </c>
      <c r="C402" s="1" t="str" cm="1">
        <f t="array" aca="1" ref="C402" ca="1">_xlfn.IFS('historyTags 2'!C402="have", "have", 'onchangeTags 2'!C402="have", "have", 'procTags 2'!C402="have", "have", 'historyTags 2'!C402="extra", "extra", 'onchangeTags 2'!C402="extra", "extra", 'procTags 2'!C402="extra", "extra", 'historyTags 2'!C402="missing", "missing", 'onchangeTags 2'!C402="missing", "missing", 'procTags 2'!C402="missing", "missing", 'historyTags 2'!C402="ignore", "ignore", 'onchangeTags 2'!C402="ignore", "ignore", 'procTags 2'!C402="ignore", "ignore")</f>
        <v>ignore</v>
      </c>
      <c r="D402" s="1" t="str" cm="1">
        <f t="array" aca="1" ref="D402" ca="1">_xlfn.IFS('historyTags 2'!D402="have", "have", 'onchangeTags 2'!D402="have", "have", 'procTags 2'!D402="have", "have", 'historyTags 2'!D402="extra", "extra", 'onchangeTags 2'!D402="extra", "extra", 'procTags 2'!D402="extra", "extra", 'historyTags 2'!D402="missing", "missing", 'onchangeTags 2'!D402="missing", "missing", 'procTags 2'!D402="missing", "missing", 'historyTags 2'!D402="ignore", "ignore", 'onchangeTags 2'!D402="ignore", "ignore", 'procTags 2'!D402="ignore", "ignore")</f>
        <v>have</v>
      </c>
      <c r="E402" s="1" t="str" cm="1">
        <f t="array" aca="1" ref="E402" ca="1">_xlfn.IFS('historyTags 2'!E402="have", "have", 'onchangeTags 2'!E402="have", "have", 'procTags 2'!E402="have", "have", 'historyTags 2'!E402="extra", "extra", 'onchangeTags 2'!E402="extra", "extra", 'procTags 2'!E402="extra", "extra", 'historyTags 2'!E402="missing", "missing", 'onchangeTags 2'!E402="missing", "missing", 'procTags 2'!E402="missing", "missing", 'historyTags 2'!E402="ignore", "ignore", 'onchangeTags 2'!E402="ignore", "ignore", 'procTags 2'!E402="ignore", "ignore")</f>
        <v>have</v>
      </c>
      <c r="F402" s="1" t="str" cm="1">
        <f t="array" aca="1" ref="F402" ca="1">_xlfn.IFS('historyTags 2'!F402="have", "have", 'onchangeTags 2'!F402="have", "have", 'procTags 2'!F402="have", "have", 'historyTags 2'!F402="extra", "extra", 'onchangeTags 2'!F402="extra", "extra", 'procTags 2'!F402="extra", "extra", 'historyTags 2'!F402="missing", "missing", 'onchangeTags 2'!F402="missing", "missing", 'procTags 2'!F402="missing", "missing", 'historyTags 2'!F402="ignore", "ignore", 'onchangeTags 2'!F402="ignore", "ignore", 'procTags 2'!F402="ignore", "ignore")</f>
        <v>have</v>
      </c>
      <c r="G402" s="1" t="str" cm="1">
        <f t="array" aca="1" ref="G402" ca="1">_xlfn.IFS('historyTags 2'!G402="have", "have", 'onchangeTags 2'!G402="have", "have", 'procTags 2'!G402="have", "have", 'historyTags 2'!G402="extra", "extra", 'onchangeTags 2'!G402="extra", "extra", 'procTags 2'!G402="extra", "extra", 'historyTags 2'!G402="missing", "missing", 'onchangeTags 2'!G402="missing", "missing", 'procTags 2'!G402="missing", "missing", 'historyTags 2'!G402="ignore", "ignore", 'onchangeTags 2'!G402="ignore", "ignore", 'procTags 2'!G402="ignore", "ignore")</f>
        <v>have</v>
      </c>
      <c r="H402" s="1" t="str" cm="1">
        <f t="array" aca="1" ref="H402" ca="1">_xlfn.IFS('historyTags 2'!H402="have", "have", 'onchangeTags 2'!H402="have", "have", 'procTags 2'!H402="have", "have", 'historyTags 2'!H402="extra", "extra", 'onchangeTags 2'!H402="extra", "extra", 'procTags 2'!H402="extra", "extra", 'historyTags 2'!H402="missing", "missing", 'onchangeTags 2'!H402="missing", "missing", 'procTags 2'!H402="missing", "missing", 'historyTags 2'!H402="ignore", "ignore", 'onchangeTags 2'!H402="ignore", "ignore", 'procTags 2'!H402="ignore", "ignore")</f>
        <v>have</v>
      </c>
      <c r="I402" s="1" t="str" cm="1">
        <f t="array" aca="1" ref="I402" ca="1">_xlfn.IFS('historyTags 2'!I402="have", "have", 'onchangeTags 2'!I402="have", "have", 'procTags 2'!I402="have", "have", 'historyTags 2'!I402="extra", "extra", 'onchangeTags 2'!I402="extra", "extra", 'procTags 2'!I402="extra", "extra", 'historyTags 2'!I402="missing", "missing", 'onchangeTags 2'!I402="missing", "missing", 'procTags 2'!I402="missing", "missing", 'historyTags 2'!I402="ignore", "ignore", 'onchangeTags 2'!I402="ignore", "ignore", 'procTags 2'!I402="ignore", "ignore")</f>
        <v>have</v>
      </c>
      <c r="J402" s="1" t="str" cm="1">
        <f t="array" aca="1" ref="J402" ca="1">_xlfn.IFS('historyTags 2'!J402="have", "have", 'onchangeTags 2'!J402="have", "have", 'procTags 2'!J402="have", "have", 'historyTags 2'!J402="extra", "extra", 'onchangeTags 2'!J402="extra", "extra", 'procTags 2'!J402="extra", "extra", 'historyTags 2'!J402="missing", "missing", 'onchangeTags 2'!J402="missing", "missing", 'procTags 2'!J402="missing", "missing", 'historyTags 2'!J402="ignore", "ignore", 'onchangeTags 2'!J402="ignore", "ignore", 'procTags 2'!J402="ignore", "ignore")</f>
        <v>have</v>
      </c>
      <c r="K402" s="1" t="str" cm="1">
        <f t="array" aca="1" ref="K402" ca="1">_xlfn.IFS('historyTags 2'!K402="have", "have", 'onchangeTags 2'!K402="have", "have", 'procTags 2'!K402="have", "have", 'historyTags 2'!K402="extra", "extra", 'onchangeTags 2'!K402="extra", "extra", 'procTags 2'!K402="extra", "extra", 'historyTags 2'!K402="missing", "missing", 'onchangeTags 2'!K402="missing", "missing", 'procTags 2'!K402="missing", "missing", 'historyTags 2'!K402="ignore", "ignore", 'onchangeTags 2'!K402="ignore", "ignore", 'procTags 2'!K402="ignore", "ignore")</f>
        <v>have</v>
      </c>
      <c r="L402" s="1" t="str" cm="1">
        <f t="array" aca="1" ref="L402" ca="1">_xlfn.IFS('historyTags 2'!L402="have", "have", 'onchangeTags 2'!L402="have", "have", 'procTags 2'!L402="have", "have", 'historyTags 2'!L402="extra", "extra", 'onchangeTags 2'!L402="extra", "extra", 'procTags 2'!L402="extra", "extra", 'historyTags 2'!L402="missing", "missing", 'onchangeTags 2'!L402="missing", "missing", 'procTags 2'!L402="missing", "missing", 'historyTags 2'!L402="ignore", "ignore", 'onchangeTags 2'!L402="ignore", "ignore", 'procTags 2'!L402="ignore", "ignore")</f>
        <v>have</v>
      </c>
      <c r="M402" s="1" t="str" cm="1">
        <f t="array" aca="1" ref="M402" ca="1">_xlfn.IFS('historyTags 2'!M402="have", "have", 'onchangeTags 2'!M402="have", "have", 'procTags 2'!M402="have", "have", 'historyTags 2'!M402="extra", "extra", 'onchangeTags 2'!M402="extra", "extra", 'procTags 2'!M402="extra", "extra", 'historyTags 2'!M402="missing", "missing", 'onchangeTags 2'!M402="missing", "missing", 'procTags 2'!M402="missing", "missing", 'historyTags 2'!M402="ignore", "ignore", 'onchangeTags 2'!M402="ignore", "ignore", 'procTags 2'!M402="ignore", "ignore")</f>
        <v>have</v>
      </c>
      <c r="N402" s="1" t="str" cm="1">
        <f t="array" aca="1" ref="N402" ca="1">_xlfn.IFS('historyTags 2'!N402="have", "have", 'onchangeTags 2'!N402="have", "have", 'procTags 2'!N402="have", "have", 'historyTags 2'!N402="extra", "extra", 'onchangeTags 2'!N402="extra", "extra", 'procTags 2'!N402="extra", "extra", 'historyTags 2'!N402="missing", "missing", 'onchangeTags 2'!N402="missing", "missing", 'procTags 2'!N402="missing", "missing", 'historyTags 2'!N402="ignore", "ignore", 'onchangeTags 2'!N402="ignore", "ignore", 'procTags 2'!N402="ignore", "ignore")</f>
        <v>have</v>
      </c>
      <c r="O402" s="1" t="str" cm="1">
        <f t="array" aca="1" ref="O402" ca="1">_xlfn.IFS('historyTags 2'!O402="have", "have", 'onchangeTags 2'!O402="have", "have", 'procTags 2'!O402="have", "have", 'historyTags 2'!O402="extra", "extra", 'onchangeTags 2'!O402="extra", "extra", 'procTags 2'!O402="extra", "extra", 'historyTags 2'!O402="missing", "missing", 'onchangeTags 2'!O402="missing", "missing", 'procTags 2'!O402="missing", "missing", 'historyTags 2'!O402="ignore", "ignore", 'onchangeTags 2'!O402="ignore", "ignore", 'procTags 2'!O402="ignore", "ignore")</f>
        <v>have</v>
      </c>
      <c r="P402" s="1" t="str" cm="1">
        <f t="array" aca="1" ref="P402" ca="1">_xlfn.IFS('historyTags 2'!P402="have", "have", 'onchangeTags 2'!P402="have", "have", 'procTags 2'!P402="have", "have", 'historyTags 2'!P402="extra", "extra", 'onchangeTags 2'!P402="extra", "extra", 'procTags 2'!P402="extra", "extra", 'historyTags 2'!P402="missing", "missing", 'onchangeTags 2'!P402="missing", "missing", 'procTags 2'!P402="missing", "missing", 'historyTags 2'!P402="ignore", "ignore", 'onchangeTags 2'!P402="ignore", "ignore", 'procTags 2'!P402="ignore", "ignore")</f>
        <v>ignore</v>
      </c>
    </row>
    <row r="403" spans="1:16" x14ac:dyDescent="0.2">
      <c r="A403" s="1" t="str">
        <f ca="1">IFERROR(__xludf.DUMMYFUNCTION("""COMPUTED_VALUE"""),"tr_door_open_man_req")</f>
        <v>tr_door_open_man_req</v>
      </c>
      <c r="B403" s="1" t="str" cm="1">
        <f t="array" aca="1" ref="B403" ca="1">_xlfn.IFS('historyTags 2'!B403="have", "have", 'onchangeTags 2'!B403="have", "have", 'procTags 2'!B403="have", "have", 'historyTags 2'!B403="extra", "extra", 'onchangeTags 2'!B403="extra", "extra", 'procTags 2'!B403="extra", "extra", 'historyTags 2'!B403="missing", "missing", 'onchangeTags 2'!B403="missing", "missing", 'procTags 2'!B403="missing", "missing", 'historyTags 2'!B403="ignore", "ignore", 'onchangeTags 2'!B403="ignore", "ignore", 'procTags 2'!B403="ignore", "ignore")</f>
        <v>ignore</v>
      </c>
      <c r="C403" s="1" t="str" cm="1">
        <f t="array" aca="1" ref="C403" ca="1">_xlfn.IFS('historyTags 2'!C403="have", "have", 'onchangeTags 2'!C403="have", "have", 'procTags 2'!C403="have", "have", 'historyTags 2'!C403="extra", "extra", 'onchangeTags 2'!C403="extra", "extra", 'procTags 2'!C403="extra", "extra", 'historyTags 2'!C403="missing", "missing", 'onchangeTags 2'!C403="missing", "missing", 'procTags 2'!C403="missing", "missing", 'historyTags 2'!C403="ignore", "ignore", 'onchangeTags 2'!C403="ignore", "ignore", 'procTags 2'!C403="ignore", "ignore")</f>
        <v>ignore</v>
      </c>
      <c r="D403" s="1" t="str" cm="1">
        <f t="array" aca="1" ref="D403" ca="1">_xlfn.IFS('historyTags 2'!D403="have", "have", 'onchangeTags 2'!D403="have", "have", 'procTags 2'!D403="have", "have", 'historyTags 2'!D403="extra", "extra", 'onchangeTags 2'!D403="extra", "extra", 'procTags 2'!D403="extra", "extra", 'historyTags 2'!D403="missing", "missing", 'onchangeTags 2'!D403="missing", "missing", 'procTags 2'!D403="missing", "missing", 'historyTags 2'!D403="ignore", "ignore", 'onchangeTags 2'!D403="ignore", "ignore", 'procTags 2'!D403="ignore", "ignore")</f>
        <v>ignore</v>
      </c>
      <c r="E403" s="1" t="str" cm="1">
        <f t="array" aca="1" ref="E403" ca="1">_xlfn.IFS('historyTags 2'!E403="have", "have", 'onchangeTags 2'!E403="have", "have", 'procTags 2'!E403="have", "have", 'historyTags 2'!E403="extra", "extra", 'onchangeTags 2'!E403="extra", "extra", 'procTags 2'!E403="extra", "extra", 'historyTags 2'!E403="missing", "missing", 'onchangeTags 2'!E403="missing", "missing", 'procTags 2'!E403="missing", "missing", 'historyTags 2'!E403="ignore", "ignore", 'onchangeTags 2'!E403="ignore", "ignore", 'procTags 2'!E403="ignore", "ignore")</f>
        <v>ignore</v>
      </c>
      <c r="F403" s="1" t="str" cm="1">
        <f t="array" aca="1" ref="F403" ca="1">_xlfn.IFS('historyTags 2'!F403="have", "have", 'onchangeTags 2'!F403="have", "have", 'procTags 2'!F403="have", "have", 'historyTags 2'!F403="extra", "extra", 'onchangeTags 2'!F403="extra", "extra", 'procTags 2'!F403="extra", "extra", 'historyTags 2'!F403="missing", "missing", 'onchangeTags 2'!F403="missing", "missing", 'procTags 2'!F403="missing", "missing", 'historyTags 2'!F403="ignore", "ignore", 'onchangeTags 2'!F403="ignore", "ignore", 'procTags 2'!F403="ignore", "ignore")</f>
        <v>ignore</v>
      </c>
      <c r="G403" s="1" t="str" cm="1">
        <f t="array" aca="1" ref="G403" ca="1">_xlfn.IFS('historyTags 2'!G403="have", "have", 'onchangeTags 2'!G403="have", "have", 'procTags 2'!G403="have", "have", 'historyTags 2'!G403="extra", "extra", 'onchangeTags 2'!G403="extra", "extra", 'procTags 2'!G403="extra", "extra", 'historyTags 2'!G403="missing", "missing", 'onchangeTags 2'!G403="missing", "missing", 'procTags 2'!G403="missing", "missing", 'historyTags 2'!G403="ignore", "ignore", 'onchangeTags 2'!G403="ignore", "ignore", 'procTags 2'!G403="ignore", "ignore")</f>
        <v>ignore</v>
      </c>
      <c r="H403" s="1" t="str" cm="1">
        <f t="array" aca="1" ref="H403" ca="1">_xlfn.IFS('historyTags 2'!H403="have", "have", 'onchangeTags 2'!H403="have", "have", 'procTags 2'!H403="have", "have", 'historyTags 2'!H403="extra", "extra", 'onchangeTags 2'!H403="extra", "extra", 'procTags 2'!H403="extra", "extra", 'historyTags 2'!H403="missing", "missing", 'onchangeTags 2'!H403="missing", "missing", 'procTags 2'!H403="missing", "missing", 'historyTags 2'!H403="ignore", "ignore", 'onchangeTags 2'!H403="ignore", "ignore", 'procTags 2'!H403="ignore", "ignore")</f>
        <v>ignore</v>
      </c>
      <c r="I403" s="1" t="str" cm="1">
        <f t="array" aca="1" ref="I403" ca="1">_xlfn.IFS('historyTags 2'!I403="have", "have", 'onchangeTags 2'!I403="have", "have", 'procTags 2'!I403="have", "have", 'historyTags 2'!I403="extra", "extra", 'onchangeTags 2'!I403="extra", "extra", 'procTags 2'!I403="extra", "extra", 'historyTags 2'!I403="missing", "missing", 'onchangeTags 2'!I403="missing", "missing", 'procTags 2'!I403="missing", "missing", 'historyTags 2'!I403="ignore", "ignore", 'onchangeTags 2'!I403="ignore", "ignore", 'procTags 2'!I403="ignore", "ignore")</f>
        <v>ignore</v>
      </c>
      <c r="J403" s="1" t="str" cm="1">
        <f t="array" aca="1" ref="J403" ca="1">_xlfn.IFS('historyTags 2'!J403="have", "have", 'onchangeTags 2'!J403="have", "have", 'procTags 2'!J403="have", "have", 'historyTags 2'!J403="extra", "extra", 'onchangeTags 2'!J403="extra", "extra", 'procTags 2'!J403="extra", "extra", 'historyTags 2'!J403="missing", "missing", 'onchangeTags 2'!J403="missing", "missing", 'procTags 2'!J403="missing", "missing", 'historyTags 2'!J403="ignore", "ignore", 'onchangeTags 2'!J403="ignore", "ignore", 'procTags 2'!J403="ignore", "ignore")</f>
        <v>ignore</v>
      </c>
      <c r="K403" s="1" t="str" cm="1">
        <f t="array" aca="1" ref="K403" ca="1">_xlfn.IFS('historyTags 2'!K403="have", "have", 'onchangeTags 2'!K403="have", "have", 'procTags 2'!K403="have", "have", 'historyTags 2'!K403="extra", "extra", 'onchangeTags 2'!K403="extra", "extra", 'procTags 2'!K403="extra", "extra", 'historyTags 2'!K403="missing", "missing", 'onchangeTags 2'!K403="missing", "missing", 'procTags 2'!K403="missing", "missing", 'historyTags 2'!K403="ignore", "ignore", 'onchangeTags 2'!K403="ignore", "ignore", 'procTags 2'!K403="ignore", "ignore")</f>
        <v>ignore</v>
      </c>
      <c r="L403" s="1" t="str" cm="1">
        <f t="array" aca="1" ref="L403" ca="1">_xlfn.IFS('historyTags 2'!L403="have", "have", 'onchangeTags 2'!L403="have", "have", 'procTags 2'!L403="have", "have", 'historyTags 2'!L403="extra", "extra", 'onchangeTags 2'!L403="extra", "extra", 'procTags 2'!L403="extra", "extra", 'historyTags 2'!L403="missing", "missing", 'onchangeTags 2'!L403="missing", "missing", 'procTags 2'!L403="missing", "missing", 'historyTags 2'!L403="ignore", "ignore", 'onchangeTags 2'!L403="ignore", "ignore", 'procTags 2'!L403="ignore", "ignore")</f>
        <v>ignore</v>
      </c>
      <c r="M403" s="1" t="str" cm="1">
        <f t="array" aca="1" ref="M403" ca="1">_xlfn.IFS('historyTags 2'!M403="have", "have", 'onchangeTags 2'!M403="have", "have", 'procTags 2'!M403="have", "have", 'historyTags 2'!M403="extra", "extra", 'onchangeTags 2'!M403="extra", "extra", 'procTags 2'!M403="extra", "extra", 'historyTags 2'!M403="missing", "missing", 'onchangeTags 2'!M403="missing", "missing", 'procTags 2'!M403="missing", "missing", 'historyTags 2'!M403="ignore", "ignore", 'onchangeTags 2'!M403="ignore", "ignore", 'procTags 2'!M403="ignore", "ignore")</f>
        <v>ignore</v>
      </c>
      <c r="N403" s="1" t="str" cm="1">
        <f t="array" aca="1" ref="N403" ca="1">_xlfn.IFS('historyTags 2'!N403="have", "have", 'onchangeTags 2'!N403="have", "have", 'procTags 2'!N403="have", "have", 'historyTags 2'!N403="extra", "extra", 'onchangeTags 2'!N403="extra", "extra", 'procTags 2'!N403="extra", "extra", 'historyTags 2'!N403="missing", "missing", 'onchangeTags 2'!N403="missing", "missing", 'procTags 2'!N403="missing", "missing", 'historyTags 2'!N403="ignore", "ignore", 'onchangeTags 2'!N403="ignore", "ignore", 'procTags 2'!N403="ignore", "ignore")</f>
        <v>ignore</v>
      </c>
      <c r="O403" s="1" t="str" cm="1">
        <f t="array" aca="1" ref="O403" ca="1">_xlfn.IFS('historyTags 2'!O403="have", "have", 'onchangeTags 2'!O403="have", "have", 'procTags 2'!O403="have", "have", 'historyTags 2'!O403="extra", "extra", 'onchangeTags 2'!O403="extra", "extra", 'procTags 2'!O403="extra", "extra", 'historyTags 2'!O403="missing", "missing", 'onchangeTags 2'!O403="missing", "missing", 'procTags 2'!O403="missing", "missing", 'historyTags 2'!O403="ignore", "ignore", 'onchangeTags 2'!O403="ignore", "ignore", 'procTags 2'!O403="ignore", "ignore")</f>
        <v>ignore</v>
      </c>
      <c r="P403" s="1" t="str" cm="1">
        <f t="array" aca="1" ref="P403" ca="1">_xlfn.IFS('historyTags 2'!P403="have", "have", 'onchangeTags 2'!P403="have", "have", 'procTags 2'!P403="have", "have", 'historyTags 2'!P403="extra", "extra", 'onchangeTags 2'!P403="extra", "extra", 'procTags 2'!P403="extra", "extra", 'historyTags 2'!P403="missing", "missing", 'onchangeTags 2'!P403="missing", "missing", 'procTags 2'!P403="missing", "missing", 'historyTags 2'!P403="ignore", "ignore", 'onchangeTags 2'!P403="ignore", "ignore", 'procTags 2'!P403="ignore", "ignore")</f>
        <v>ignore</v>
      </c>
    </row>
    <row r="404" spans="1:16" x14ac:dyDescent="0.2">
      <c r="A404" s="1" t="str">
        <f ca="1">IFERROR(__xludf.DUMMYFUNCTION("""COMPUTED_VALUE"""),"tr_dump_vlv")</f>
        <v>tr_dump_vlv</v>
      </c>
      <c r="B404" s="1" t="str" cm="1">
        <f t="array" aca="1" ref="B404" ca="1">_xlfn.IFS('historyTags 2'!B404="have", "have", 'onchangeTags 2'!B404="have", "have", 'procTags 2'!B404="have", "have", 'historyTags 2'!B404="extra", "extra", 'onchangeTags 2'!B404="extra", "extra", 'procTags 2'!B404="extra", "extra", 'historyTags 2'!B404="missing", "missing", 'onchangeTags 2'!B404="missing", "missing", 'procTags 2'!B404="missing", "missing", 'historyTags 2'!B404="ignore", "ignore", 'onchangeTags 2'!B404="ignore", "ignore", 'procTags 2'!B404="ignore", "ignore")</f>
        <v>ignore</v>
      </c>
      <c r="C404" s="1" t="str" cm="1">
        <f t="array" aca="1" ref="C404" ca="1">_xlfn.IFS('historyTags 2'!C404="have", "have", 'onchangeTags 2'!C404="have", "have", 'procTags 2'!C404="have", "have", 'historyTags 2'!C404="extra", "extra", 'onchangeTags 2'!C404="extra", "extra", 'procTags 2'!C404="extra", "extra", 'historyTags 2'!C404="missing", "missing", 'onchangeTags 2'!C404="missing", "missing", 'procTags 2'!C404="missing", "missing", 'historyTags 2'!C404="ignore", "ignore", 'onchangeTags 2'!C404="ignore", "ignore", 'procTags 2'!C404="ignore", "ignore")</f>
        <v>ignore</v>
      </c>
      <c r="D404" s="1" t="str" cm="1">
        <f t="array" aca="1" ref="D404" ca="1">_xlfn.IFS('historyTags 2'!D404="have", "have", 'onchangeTags 2'!D404="have", "have", 'procTags 2'!D404="have", "have", 'historyTags 2'!D404="extra", "extra", 'onchangeTags 2'!D404="extra", "extra", 'procTags 2'!D404="extra", "extra", 'historyTags 2'!D404="missing", "missing", 'onchangeTags 2'!D404="missing", "missing", 'procTags 2'!D404="missing", "missing", 'historyTags 2'!D404="ignore", "ignore", 'onchangeTags 2'!D404="ignore", "ignore", 'procTags 2'!D404="ignore", "ignore")</f>
        <v>have</v>
      </c>
      <c r="E404" s="1" t="str" cm="1">
        <f t="array" aca="1" ref="E404" ca="1">_xlfn.IFS('historyTags 2'!E404="have", "have", 'onchangeTags 2'!E404="have", "have", 'procTags 2'!E404="have", "have", 'historyTags 2'!E404="extra", "extra", 'onchangeTags 2'!E404="extra", "extra", 'procTags 2'!E404="extra", "extra", 'historyTags 2'!E404="missing", "missing", 'onchangeTags 2'!E404="missing", "missing", 'procTags 2'!E404="missing", "missing", 'historyTags 2'!E404="ignore", "ignore", 'onchangeTags 2'!E404="ignore", "ignore", 'procTags 2'!E404="ignore", "ignore")</f>
        <v>have</v>
      </c>
      <c r="F404" s="1" t="str" cm="1">
        <f t="array" aca="1" ref="F404" ca="1">_xlfn.IFS('historyTags 2'!F404="have", "have", 'onchangeTags 2'!F404="have", "have", 'procTags 2'!F404="have", "have", 'historyTags 2'!F404="extra", "extra", 'onchangeTags 2'!F404="extra", "extra", 'procTags 2'!F404="extra", "extra", 'historyTags 2'!F404="missing", "missing", 'onchangeTags 2'!F404="missing", "missing", 'procTags 2'!F404="missing", "missing", 'historyTags 2'!F404="ignore", "ignore", 'onchangeTags 2'!F404="ignore", "ignore", 'procTags 2'!F404="ignore", "ignore")</f>
        <v>have</v>
      </c>
      <c r="G404" s="1" t="str" cm="1">
        <f t="array" aca="1" ref="G404" ca="1">_xlfn.IFS('historyTags 2'!G404="have", "have", 'onchangeTags 2'!G404="have", "have", 'procTags 2'!G404="have", "have", 'historyTags 2'!G404="extra", "extra", 'onchangeTags 2'!G404="extra", "extra", 'procTags 2'!G404="extra", "extra", 'historyTags 2'!G404="missing", "missing", 'onchangeTags 2'!G404="missing", "missing", 'procTags 2'!G404="missing", "missing", 'historyTags 2'!G404="ignore", "ignore", 'onchangeTags 2'!G404="ignore", "ignore", 'procTags 2'!G404="ignore", "ignore")</f>
        <v>have</v>
      </c>
      <c r="H404" s="1" t="str" cm="1">
        <f t="array" aca="1" ref="H404" ca="1">_xlfn.IFS('historyTags 2'!H404="have", "have", 'onchangeTags 2'!H404="have", "have", 'procTags 2'!H404="have", "have", 'historyTags 2'!H404="extra", "extra", 'onchangeTags 2'!H404="extra", "extra", 'procTags 2'!H404="extra", "extra", 'historyTags 2'!H404="missing", "missing", 'onchangeTags 2'!H404="missing", "missing", 'procTags 2'!H404="missing", "missing", 'historyTags 2'!H404="ignore", "ignore", 'onchangeTags 2'!H404="ignore", "ignore", 'procTags 2'!H404="ignore", "ignore")</f>
        <v>have</v>
      </c>
      <c r="I404" s="1" t="str" cm="1">
        <f t="array" aca="1" ref="I404" ca="1">_xlfn.IFS('historyTags 2'!I404="have", "have", 'onchangeTags 2'!I404="have", "have", 'procTags 2'!I404="have", "have", 'historyTags 2'!I404="extra", "extra", 'onchangeTags 2'!I404="extra", "extra", 'procTags 2'!I404="extra", "extra", 'historyTags 2'!I404="missing", "missing", 'onchangeTags 2'!I404="missing", "missing", 'procTags 2'!I404="missing", "missing", 'historyTags 2'!I404="ignore", "ignore", 'onchangeTags 2'!I404="ignore", "ignore", 'procTags 2'!I404="ignore", "ignore")</f>
        <v>have</v>
      </c>
      <c r="J404" s="1" t="str" cm="1">
        <f t="array" aca="1" ref="J404" ca="1">_xlfn.IFS('historyTags 2'!J404="have", "have", 'onchangeTags 2'!J404="have", "have", 'procTags 2'!J404="have", "have", 'historyTags 2'!J404="extra", "extra", 'onchangeTags 2'!J404="extra", "extra", 'procTags 2'!J404="extra", "extra", 'historyTags 2'!J404="missing", "missing", 'onchangeTags 2'!J404="missing", "missing", 'procTags 2'!J404="missing", "missing", 'historyTags 2'!J404="ignore", "ignore", 'onchangeTags 2'!J404="ignore", "ignore", 'procTags 2'!J404="ignore", "ignore")</f>
        <v>have</v>
      </c>
      <c r="K404" s="1" t="str" cm="1">
        <f t="array" aca="1" ref="K404" ca="1">_xlfn.IFS('historyTags 2'!K404="have", "have", 'onchangeTags 2'!K404="have", "have", 'procTags 2'!K404="have", "have", 'historyTags 2'!K404="extra", "extra", 'onchangeTags 2'!K404="extra", "extra", 'procTags 2'!K404="extra", "extra", 'historyTags 2'!K404="missing", "missing", 'onchangeTags 2'!K404="missing", "missing", 'procTags 2'!K404="missing", "missing", 'historyTags 2'!K404="ignore", "ignore", 'onchangeTags 2'!K404="ignore", "ignore", 'procTags 2'!K404="ignore", "ignore")</f>
        <v>have</v>
      </c>
      <c r="L404" s="1" t="str" cm="1">
        <f t="array" aca="1" ref="L404" ca="1">_xlfn.IFS('historyTags 2'!L404="have", "have", 'onchangeTags 2'!L404="have", "have", 'procTags 2'!L404="have", "have", 'historyTags 2'!L404="extra", "extra", 'onchangeTags 2'!L404="extra", "extra", 'procTags 2'!L404="extra", "extra", 'historyTags 2'!L404="missing", "missing", 'onchangeTags 2'!L404="missing", "missing", 'procTags 2'!L404="missing", "missing", 'historyTags 2'!L404="ignore", "ignore", 'onchangeTags 2'!L404="ignore", "ignore", 'procTags 2'!L404="ignore", "ignore")</f>
        <v>have</v>
      </c>
      <c r="M404" s="1" t="str" cm="1">
        <f t="array" aca="1" ref="M404" ca="1">_xlfn.IFS('historyTags 2'!M404="have", "have", 'onchangeTags 2'!M404="have", "have", 'procTags 2'!M404="have", "have", 'historyTags 2'!M404="extra", "extra", 'onchangeTags 2'!M404="extra", "extra", 'procTags 2'!M404="extra", "extra", 'historyTags 2'!M404="missing", "missing", 'onchangeTags 2'!M404="missing", "missing", 'procTags 2'!M404="missing", "missing", 'historyTags 2'!M404="ignore", "ignore", 'onchangeTags 2'!M404="ignore", "ignore", 'procTags 2'!M404="ignore", "ignore")</f>
        <v>have</v>
      </c>
      <c r="N404" s="1" t="str" cm="1">
        <f t="array" aca="1" ref="N404" ca="1">_xlfn.IFS('historyTags 2'!N404="have", "have", 'onchangeTags 2'!N404="have", "have", 'procTags 2'!N404="have", "have", 'historyTags 2'!N404="extra", "extra", 'onchangeTags 2'!N404="extra", "extra", 'procTags 2'!N404="extra", "extra", 'historyTags 2'!N404="missing", "missing", 'onchangeTags 2'!N404="missing", "missing", 'procTags 2'!N404="missing", "missing", 'historyTags 2'!N404="ignore", "ignore", 'onchangeTags 2'!N404="ignore", "ignore", 'procTags 2'!N404="ignore", "ignore")</f>
        <v>have</v>
      </c>
      <c r="O404" s="1" t="str" cm="1">
        <f t="array" aca="1" ref="O404" ca="1">_xlfn.IFS('historyTags 2'!O404="have", "have", 'onchangeTags 2'!O404="have", "have", 'procTags 2'!O404="have", "have", 'historyTags 2'!O404="extra", "extra", 'onchangeTags 2'!O404="extra", "extra", 'procTags 2'!O404="extra", "extra", 'historyTags 2'!O404="missing", "missing", 'onchangeTags 2'!O404="missing", "missing", 'procTags 2'!O404="missing", "missing", 'historyTags 2'!O404="ignore", "ignore", 'onchangeTags 2'!O404="ignore", "ignore", 'procTags 2'!O404="ignore", "ignore")</f>
        <v>have</v>
      </c>
      <c r="P404" s="1" t="str" cm="1">
        <f t="array" aca="1" ref="P404" ca="1">_xlfn.IFS('historyTags 2'!P404="have", "have", 'onchangeTags 2'!P404="have", "have", 'procTags 2'!P404="have", "have", 'historyTags 2'!P404="extra", "extra", 'onchangeTags 2'!P404="extra", "extra", 'procTags 2'!P404="extra", "extra", 'historyTags 2'!P404="missing", "missing", 'onchangeTags 2'!P404="missing", "missing", 'procTags 2'!P404="missing", "missing", 'historyTags 2'!P404="ignore", "ignore", 'onchangeTags 2'!P404="ignore", "ignore", 'procTags 2'!P404="ignore", "ignore")</f>
        <v>ignore</v>
      </c>
    </row>
    <row r="405" spans="1:16" x14ac:dyDescent="0.2">
      <c r="A405" s="1" t="str">
        <f ca="1">IFERROR(__xludf.DUMMYFUNCTION("""COMPUTED_VALUE"""),"tr_et_tip_bucket_calib")</f>
        <v>tr_et_tip_bucket_calib</v>
      </c>
      <c r="B405" s="1" t="str" cm="1">
        <f t="array" aca="1" ref="B405" ca="1">_xlfn.IFS('historyTags 2'!B405="have", "have", 'onchangeTags 2'!B405="have", "have", 'procTags 2'!B405="have", "have", 'historyTags 2'!B405="extra", "extra", 'onchangeTags 2'!B405="extra", "extra", 'procTags 2'!B405="extra", "extra", 'historyTags 2'!B405="missing", "missing", 'onchangeTags 2'!B405="missing", "missing", 'procTags 2'!B405="missing", "missing", 'historyTags 2'!B405="ignore", "ignore", 'onchangeTags 2'!B405="ignore", "ignore", 'procTags 2'!B405="ignore", "ignore")</f>
        <v>ignore</v>
      </c>
      <c r="C405" s="1" t="str" cm="1">
        <f t="array" aca="1" ref="C405" ca="1">_xlfn.IFS('historyTags 2'!C405="have", "have", 'onchangeTags 2'!C405="have", "have", 'procTags 2'!C405="have", "have", 'historyTags 2'!C405="extra", "extra", 'onchangeTags 2'!C405="extra", "extra", 'procTags 2'!C405="extra", "extra", 'historyTags 2'!C405="missing", "missing", 'onchangeTags 2'!C405="missing", "missing", 'procTags 2'!C405="missing", "missing", 'historyTags 2'!C405="ignore", "ignore", 'onchangeTags 2'!C405="ignore", "ignore", 'procTags 2'!C405="ignore", "ignore")</f>
        <v>ignore</v>
      </c>
      <c r="D405" s="1" t="str" cm="1">
        <f t="array" aca="1" ref="D405" ca="1">_xlfn.IFS('historyTags 2'!D405="have", "have", 'onchangeTags 2'!D405="have", "have", 'procTags 2'!D405="have", "have", 'historyTags 2'!D405="extra", "extra", 'onchangeTags 2'!D405="extra", "extra", 'procTags 2'!D405="extra", "extra", 'historyTags 2'!D405="missing", "missing", 'onchangeTags 2'!D405="missing", "missing", 'procTags 2'!D405="missing", "missing", 'historyTags 2'!D405="ignore", "ignore", 'onchangeTags 2'!D405="ignore", "ignore", 'procTags 2'!D405="ignore", "ignore")</f>
        <v>have</v>
      </c>
      <c r="E405" s="1" t="str" cm="1">
        <f t="array" aca="1" ref="E405" ca="1">_xlfn.IFS('historyTags 2'!E405="have", "have", 'onchangeTags 2'!E405="have", "have", 'procTags 2'!E405="have", "have", 'historyTags 2'!E405="extra", "extra", 'onchangeTags 2'!E405="extra", "extra", 'procTags 2'!E405="extra", "extra", 'historyTags 2'!E405="missing", "missing", 'onchangeTags 2'!E405="missing", "missing", 'procTags 2'!E405="missing", "missing", 'historyTags 2'!E405="ignore", "ignore", 'onchangeTags 2'!E405="ignore", "ignore", 'procTags 2'!E405="ignore", "ignore")</f>
        <v>have</v>
      </c>
      <c r="F405" s="1" t="str" cm="1">
        <f t="array" aca="1" ref="F405" ca="1">_xlfn.IFS('historyTags 2'!F405="have", "have", 'onchangeTags 2'!F405="have", "have", 'procTags 2'!F405="have", "have", 'historyTags 2'!F405="extra", "extra", 'onchangeTags 2'!F405="extra", "extra", 'procTags 2'!F405="extra", "extra", 'historyTags 2'!F405="missing", "missing", 'onchangeTags 2'!F405="missing", "missing", 'procTags 2'!F405="missing", "missing", 'historyTags 2'!F405="ignore", "ignore", 'onchangeTags 2'!F405="ignore", "ignore", 'procTags 2'!F405="ignore", "ignore")</f>
        <v>have</v>
      </c>
      <c r="G405" s="1" t="str" cm="1">
        <f t="array" aca="1" ref="G405" ca="1">_xlfn.IFS('historyTags 2'!G405="have", "have", 'onchangeTags 2'!G405="have", "have", 'procTags 2'!G405="have", "have", 'historyTags 2'!G405="extra", "extra", 'onchangeTags 2'!G405="extra", "extra", 'procTags 2'!G405="extra", "extra", 'historyTags 2'!G405="missing", "missing", 'onchangeTags 2'!G405="missing", "missing", 'procTags 2'!G405="missing", "missing", 'historyTags 2'!G405="ignore", "ignore", 'onchangeTags 2'!G405="ignore", "ignore", 'procTags 2'!G405="ignore", "ignore")</f>
        <v>have</v>
      </c>
      <c r="H405" s="1" t="str" cm="1">
        <f t="array" aca="1" ref="H405" ca="1">_xlfn.IFS('historyTags 2'!H405="have", "have", 'onchangeTags 2'!H405="have", "have", 'procTags 2'!H405="have", "have", 'historyTags 2'!H405="extra", "extra", 'onchangeTags 2'!H405="extra", "extra", 'procTags 2'!H405="extra", "extra", 'historyTags 2'!H405="missing", "missing", 'onchangeTags 2'!H405="missing", "missing", 'procTags 2'!H405="missing", "missing", 'historyTags 2'!H405="ignore", "ignore", 'onchangeTags 2'!H405="ignore", "ignore", 'procTags 2'!H405="ignore", "ignore")</f>
        <v>have</v>
      </c>
      <c r="I405" s="1" t="str" cm="1">
        <f t="array" aca="1" ref="I405" ca="1">_xlfn.IFS('historyTags 2'!I405="have", "have", 'onchangeTags 2'!I405="have", "have", 'procTags 2'!I405="have", "have", 'historyTags 2'!I405="extra", "extra", 'onchangeTags 2'!I405="extra", "extra", 'procTags 2'!I405="extra", "extra", 'historyTags 2'!I405="missing", "missing", 'onchangeTags 2'!I405="missing", "missing", 'procTags 2'!I405="missing", "missing", 'historyTags 2'!I405="ignore", "ignore", 'onchangeTags 2'!I405="ignore", "ignore", 'procTags 2'!I405="ignore", "ignore")</f>
        <v>have</v>
      </c>
      <c r="J405" s="1" t="str" cm="1">
        <f t="array" aca="1" ref="J405" ca="1">_xlfn.IFS('historyTags 2'!J405="have", "have", 'onchangeTags 2'!J405="have", "have", 'procTags 2'!J405="have", "have", 'historyTags 2'!J405="extra", "extra", 'onchangeTags 2'!J405="extra", "extra", 'procTags 2'!J405="extra", "extra", 'historyTags 2'!J405="missing", "missing", 'onchangeTags 2'!J405="missing", "missing", 'procTags 2'!J405="missing", "missing", 'historyTags 2'!J405="ignore", "ignore", 'onchangeTags 2'!J405="ignore", "ignore", 'procTags 2'!J405="ignore", "ignore")</f>
        <v>have</v>
      </c>
      <c r="K405" s="1" t="str" cm="1">
        <f t="array" aca="1" ref="K405" ca="1">_xlfn.IFS('historyTags 2'!K405="have", "have", 'onchangeTags 2'!K405="have", "have", 'procTags 2'!K405="have", "have", 'historyTags 2'!K405="extra", "extra", 'onchangeTags 2'!K405="extra", "extra", 'procTags 2'!K405="extra", "extra", 'historyTags 2'!K405="missing", "missing", 'onchangeTags 2'!K405="missing", "missing", 'procTags 2'!K405="missing", "missing", 'historyTags 2'!K405="ignore", "ignore", 'onchangeTags 2'!K405="ignore", "ignore", 'procTags 2'!K405="ignore", "ignore")</f>
        <v>have</v>
      </c>
      <c r="L405" s="1" t="str" cm="1">
        <f t="array" aca="1" ref="L405" ca="1">_xlfn.IFS('historyTags 2'!L405="have", "have", 'onchangeTags 2'!L405="have", "have", 'procTags 2'!L405="have", "have", 'historyTags 2'!L405="extra", "extra", 'onchangeTags 2'!L405="extra", "extra", 'procTags 2'!L405="extra", "extra", 'historyTags 2'!L405="missing", "missing", 'onchangeTags 2'!L405="missing", "missing", 'procTags 2'!L405="missing", "missing", 'historyTags 2'!L405="ignore", "ignore", 'onchangeTags 2'!L405="ignore", "ignore", 'procTags 2'!L405="ignore", "ignore")</f>
        <v>have</v>
      </c>
      <c r="M405" s="1" t="str" cm="1">
        <f t="array" aca="1" ref="M405" ca="1">_xlfn.IFS('historyTags 2'!M405="have", "have", 'onchangeTags 2'!M405="have", "have", 'procTags 2'!M405="have", "have", 'historyTags 2'!M405="extra", "extra", 'onchangeTags 2'!M405="extra", "extra", 'procTags 2'!M405="extra", "extra", 'historyTags 2'!M405="missing", "missing", 'onchangeTags 2'!M405="missing", "missing", 'procTags 2'!M405="missing", "missing", 'historyTags 2'!M405="ignore", "ignore", 'onchangeTags 2'!M405="ignore", "ignore", 'procTags 2'!M405="ignore", "ignore")</f>
        <v>have</v>
      </c>
      <c r="N405" s="1" t="str" cm="1">
        <f t="array" aca="1" ref="N405" ca="1">_xlfn.IFS('historyTags 2'!N405="have", "have", 'onchangeTags 2'!N405="have", "have", 'procTags 2'!N405="have", "have", 'historyTags 2'!N405="extra", "extra", 'onchangeTags 2'!N405="extra", "extra", 'procTags 2'!N405="extra", "extra", 'historyTags 2'!N405="missing", "missing", 'onchangeTags 2'!N405="missing", "missing", 'procTags 2'!N405="missing", "missing", 'historyTags 2'!N405="ignore", "ignore", 'onchangeTags 2'!N405="ignore", "ignore", 'procTags 2'!N405="ignore", "ignore")</f>
        <v>have</v>
      </c>
      <c r="O405" s="1" t="str" cm="1">
        <f t="array" aca="1" ref="O405" ca="1">_xlfn.IFS('historyTags 2'!O405="have", "have", 'onchangeTags 2'!O405="have", "have", 'procTags 2'!O405="have", "have", 'historyTags 2'!O405="extra", "extra", 'onchangeTags 2'!O405="extra", "extra", 'procTags 2'!O405="extra", "extra", 'historyTags 2'!O405="missing", "missing", 'onchangeTags 2'!O405="missing", "missing", 'procTags 2'!O405="missing", "missing", 'historyTags 2'!O405="ignore", "ignore", 'onchangeTags 2'!O405="ignore", "ignore", 'procTags 2'!O405="ignore", "ignore")</f>
        <v>have</v>
      </c>
      <c r="P405" s="1" t="str" cm="1">
        <f t="array" aca="1" ref="P405" ca="1">_xlfn.IFS('historyTags 2'!P405="have", "have", 'onchangeTags 2'!P405="have", "have", 'procTags 2'!P405="have", "have", 'historyTags 2'!P405="extra", "extra", 'onchangeTags 2'!P405="extra", "extra", 'procTags 2'!P405="extra", "extra", 'historyTags 2'!P405="missing", "missing", 'onchangeTags 2'!P405="missing", "missing", 'procTags 2'!P405="missing", "missing", 'historyTags 2'!P405="ignore", "ignore", 'onchangeTags 2'!P405="ignore", "ignore", 'procTags 2'!P405="ignore", "ignore")</f>
        <v>ignore</v>
      </c>
    </row>
    <row r="406" spans="1:16" x14ac:dyDescent="0.2">
      <c r="A406" s="1" t="str">
        <f ca="1">IFERROR(__xludf.DUMMYFUNCTION("""COMPUTED_VALUE"""),"tr_humid_on_off")</f>
        <v>tr_humid_on_off</v>
      </c>
      <c r="B406" s="1" t="str" cm="1">
        <f t="array" aca="1" ref="B406" ca="1">_xlfn.IFS('historyTags 2'!B406="have", "have", 'onchangeTags 2'!B406="have", "have", 'procTags 2'!B406="have", "have", 'historyTags 2'!B406="extra", "extra", 'onchangeTags 2'!B406="extra", "extra", 'procTags 2'!B406="extra", "extra", 'historyTags 2'!B406="missing", "missing", 'onchangeTags 2'!B406="missing", "missing", 'procTags 2'!B406="missing", "missing", 'historyTags 2'!B406="ignore", "ignore", 'onchangeTags 2'!B406="ignore", "ignore", 'procTags 2'!B406="ignore", "ignore")</f>
        <v>ignore</v>
      </c>
      <c r="C406" s="1" t="str" cm="1">
        <f t="array" aca="1" ref="C406" ca="1">_xlfn.IFS('historyTags 2'!C406="have", "have", 'onchangeTags 2'!C406="have", "have", 'procTags 2'!C406="have", "have", 'historyTags 2'!C406="extra", "extra", 'onchangeTags 2'!C406="extra", "extra", 'procTags 2'!C406="extra", "extra", 'historyTags 2'!C406="missing", "missing", 'onchangeTags 2'!C406="missing", "missing", 'procTags 2'!C406="missing", "missing", 'historyTags 2'!C406="ignore", "ignore", 'onchangeTags 2'!C406="ignore", "ignore", 'procTags 2'!C406="ignore", "ignore")</f>
        <v>ignore</v>
      </c>
      <c r="D406" s="1" t="str" cm="1">
        <f t="array" aca="1" ref="D406" ca="1">_xlfn.IFS('historyTags 2'!D406="have", "have", 'onchangeTags 2'!D406="have", "have", 'procTags 2'!D406="have", "have", 'historyTags 2'!D406="extra", "extra", 'onchangeTags 2'!D406="extra", "extra", 'procTags 2'!D406="extra", "extra", 'historyTags 2'!D406="missing", "missing", 'onchangeTags 2'!D406="missing", "missing", 'procTags 2'!D406="missing", "missing", 'historyTags 2'!D406="ignore", "ignore", 'onchangeTags 2'!D406="ignore", "ignore", 'procTags 2'!D406="ignore", "ignore")</f>
        <v>ignore</v>
      </c>
      <c r="E406" s="1" t="str" cm="1">
        <f t="array" aca="1" ref="E406" ca="1">_xlfn.IFS('historyTags 2'!E406="have", "have", 'onchangeTags 2'!E406="have", "have", 'procTags 2'!E406="have", "have", 'historyTags 2'!E406="extra", "extra", 'onchangeTags 2'!E406="extra", "extra", 'procTags 2'!E406="extra", "extra", 'historyTags 2'!E406="missing", "missing", 'onchangeTags 2'!E406="missing", "missing", 'procTags 2'!E406="missing", "missing", 'historyTags 2'!E406="ignore", "ignore", 'onchangeTags 2'!E406="ignore", "ignore", 'procTags 2'!E406="ignore", "ignore")</f>
        <v>ignore</v>
      </c>
      <c r="F406" s="1" t="str" cm="1">
        <f t="array" aca="1" ref="F406" ca="1">_xlfn.IFS('historyTags 2'!F406="have", "have", 'onchangeTags 2'!F406="have", "have", 'procTags 2'!F406="have", "have", 'historyTags 2'!F406="extra", "extra", 'onchangeTags 2'!F406="extra", "extra", 'procTags 2'!F406="extra", "extra", 'historyTags 2'!F406="missing", "missing", 'onchangeTags 2'!F406="missing", "missing", 'procTags 2'!F406="missing", "missing", 'historyTags 2'!F406="ignore", "ignore", 'onchangeTags 2'!F406="ignore", "ignore", 'procTags 2'!F406="ignore", "ignore")</f>
        <v>ignore</v>
      </c>
      <c r="G406" s="1" t="str" cm="1">
        <f t="array" aca="1" ref="G406" ca="1">_xlfn.IFS('historyTags 2'!G406="have", "have", 'onchangeTags 2'!G406="have", "have", 'procTags 2'!G406="have", "have", 'historyTags 2'!G406="extra", "extra", 'onchangeTags 2'!G406="extra", "extra", 'procTags 2'!G406="extra", "extra", 'historyTags 2'!G406="missing", "missing", 'onchangeTags 2'!G406="missing", "missing", 'procTags 2'!G406="missing", "missing", 'historyTags 2'!G406="ignore", "ignore", 'onchangeTags 2'!G406="ignore", "ignore", 'procTags 2'!G406="ignore", "ignore")</f>
        <v>ignore</v>
      </c>
      <c r="H406" s="1" t="str" cm="1">
        <f t="array" aca="1" ref="H406" ca="1">_xlfn.IFS('historyTags 2'!H406="have", "have", 'onchangeTags 2'!H406="have", "have", 'procTags 2'!H406="have", "have", 'historyTags 2'!H406="extra", "extra", 'onchangeTags 2'!H406="extra", "extra", 'procTags 2'!H406="extra", "extra", 'historyTags 2'!H406="missing", "missing", 'onchangeTags 2'!H406="missing", "missing", 'procTags 2'!H406="missing", "missing", 'historyTags 2'!H406="ignore", "ignore", 'onchangeTags 2'!H406="ignore", "ignore", 'procTags 2'!H406="ignore", "ignore")</f>
        <v>ignore</v>
      </c>
      <c r="I406" s="1" t="str" cm="1">
        <f t="array" aca="1" ref="I406" ca="1">_xlfn.IFS('historyTags 2'!I406="have", "have", 'onchangeTags 2'!I406="have", "have", 'procTags 2'!I406="have", "have", 'historyTags 2'!I406="extra", "extra", 'onchangeTags 2'!I406="extra", "extra", 'procTags 2'!I406="extra", "extra", 'historyTags 2'!I406="missing", "missing", 'onchangeTags 2'!I406="missing", "missing", 'procTags 2'!I406="missing", "missing", 'historyTags 2'!I406="ignore", "ignore", 'onchangeTags 2'!I406="ignore", "ignore", 'procTags 2'!I406="ignore", "ignore")</f>
        <v>ignore</v>
      </c>
      <c r="J406" s="1" t="str" cm="1">
        <f t="array" aca="1" ref="J406" ca="1">_xlfn.IFS('historyTags 2'!J406="have", "have", 'onchangeTags 2'!J406="have", "have", 'procTags 2'!J406="have", "have", 'historyTags 2'!J406="extra", "extra", 'onchangeTags 2'!J406="extra", "extra", 'procTags 2'!J406="extra", "extra", 'historyTags 2'!J406="missing", "missing", 'onchangeTags 2'!J406="missing", "missing", 'procTags 2'!J406="missing", "missing", 'historyTags 2'!J406="ignore", "ignore", 'onchangeTags 2'!J406="ignore", "ignore", 'procTags 2'!J406="ignore", "ignore")</f>
        <v>ignore</v>
      </c>
      <c r="K406" s="1" t="str" cm="1">
        <f t="array" aca="1" ref="K406" ca="1">_xlfn.IFS('historyTags 2'!K406="have", "have", 'onchangeTags 2'!K406="have", "have", 'procTags 2'!K406="have", "have", 'historyTags 2'!K406="extra", "extra", 'onchangeTags 2'!K406="extra", "extra", 'procTags 2'!K406="extra", "extra", 'historyTags 2'!K406="missing", "missing", 'onchangeTags 2'!K406="missing", "missing", 'procTags 2'!K406="missing", "missing", 'historyTags 2'!K406="ignore", "ignore", 'onchangeTags 2'!K406="ignore", "ignore", 'procTags 2'!K406="ignore", "ignore")</f>
        <v>ignore</v>
      </c>
      <c r="L406" s="1" t="str" cm="1">
        <f t="array" aca="1" ref="L406" ca="1">_xlfn.IFS('historyTags 2'!L406="have", "have", 'onchangeTags 2'!L406="have", "have", 'procTags 2'!L406="have", "have", 'historyTags 2'!L406="extra", "extra", 'onchangeTags 2'!L406="extra", "extra", 'procTags 2'!L406="extra", "extra", 'historyTags 2'!L406="missing", "missing", 'onchangeTags 2'!L406="missing", "missing", 'procTags 2'!L406="missing", "missing", 'historyTags 2'!L406="ignore", "ignore", 'onchangeTags 2'!L406="ignore", "ignore", 'procTags 2'!L406="ignore", "ignore")</f>
        <v>ignore</v>
      </c>
      <c r="M406" s="1" t="str" cm="1">
        <f t="array" aca="1" ref="M406" ca="1">_xlfn.IFS('historyTags 2'!M406="have", "have", 'onchangeTags 2'!M406="have", "have", 'procTags 2'!M406="have", "have", 'historyTags 2'!M406="extra", "extra", 'onchangeTags 2'!M406="extra", "extra", 'procTags 2'!M406="extra", "extra", 'historyTags 2'!M406="missing", "missing", 'onchangeTags 2'!M406="missing", "missing", 'procTags 2'!M406="missing", "missing", 'historyTags 2'!M406="ignore", "ignore", 'onchangeTags 2'!M406="ignore", "ignore", 'procTags 2'!M406="ignore", "ignore")</f>
        <v>ignore</v>
      </c>
      <c r="N406" s="1" t="str" cm="1">
        <f t="array" aca="1" ref="N406" ca="1">_xlfn.IFS('historyTags 2'!N406="have", "have", 'onchangeTags 2'!N406="have", "have", 'procTags 2'!N406="have", "have", 'historyTags 2'!N406="extra", "extra", 'onchangeTags 2'!N406="extra", "extra", 'procTags 2'!N406="extra", "extra", 'historyTags 2'!N406="missing", "missing", 'onchangeTags 2'!N406="missing", "missing", 'procTags 2'!N406="missing", "missing", 'historyTags 2'!N406="ignore", "ignore", 'onchangeTags 2'!N406="ignore", "ignore", 'procTags 2'!N406="ignore", "ignore")</f>
        <v>ignore</v>
      </c>
      <c r="O406" s="1" t="str" cm="1">
        <f t="array" aca="1" ref="O406" ca="1">_xlfn.IFS('historyTags 2'!O406="have", "have", 'onchangeTags 2'!O406="have", "have", 'procTags 2'!O406="have", "have", 'historyTags 2'!O406="extra", "extra", 'onchangeTags 2'!O406="extra", "extra", 'procTags 2'!O406="extra", "extra", 'historyTags 2'!O406="missing", "missing", 'onchangeTags 2'!O406="missing", "missing", 'procTags 2'!O406="missing", "missing", 'historyTags 2'!O406="ignore", "ignore", 'onchangeTags 2'!O406="ignore", "ignore", 'procTags 2'!O406="ignore", "ignore")</f>
        <v>ignore</v>
      </c>
      <c r="P406" s="1" t="str" cm="1">
        <f t="array" aca="1" ref="P406" ca="1">_xlfn.IFS('historyTags 2'!P406="have", "have", 'onchangeTags 2'!P406="have", "have", 'procTags 2'!P406="have", "have", 'historyTags 2'!P406="extra", "extra", 'onchangeTags 2'!P406="extra", "extra", 'procTags 2'!P406="extra", "extra", 'historyTags 2'!P406="missing", "missing", 'onchangeTags 2'!P406="missing", "missing", 'procTags 2'!P406="missing", "missing", 'historyTags 2'!P406="ignore", "ignore", 'onchangeTags 2'!P406="ignore", "ignore", 'procTags 2'!P406="ignore", "ignore")</f>
        <v>ignore</v>
      </c>
    </row>
    <row r="407" spans="1:16" x14ac:dyDescent="0.2">
      <c r="A407" s="1" t="str">
        <f ca="1">IFERROR(__xludf.DUMMYFUNCTION("""COMPUTED_VALUE"""),"tr_irrig_bucket_prev_day_ml")</f>
        <v>tr_irrig_bucket_prev_day_ml</v>
      </c>
      <c r="B407" s="1" t="str" cm="1">
        <f t="array" aca="1" ref="B407" ca="1">_xlfn.IFS('historyTags 2'!B407="have", "have", 'onchangeTags 2'!B407="have", "have", 'procTags 2'!B407="have", "have", 'historyTags 2'!B407="extra", "extra", 'onchangeTags 2'!B407="extra", "extra", 'procTags 2'!B407="extra", "extra", 'historyTags 2'!B407="missing", "missing", 'onchangeTags 2'!B407="missing", "missing", 'procTags 2'!B407="missing", "missing", 'historyTags 2'!B407="ignore", "ignore", 'onchangeTags 2'!B407="ignore", "ignore", 'procTags 2'!B407="ignore", "ignore")</f>
        <v>ignore</v>
      </c>
      <c r="C407" s="1" t="str" cm="1">
        <f t="array" aca="1" ref="C407" ca="1">_xlfn.IFS('historyTags 2'!C407="have", "have", 'onchangeTags 2'!C407="have", "have", 'procTags 2'!C407="have", "have", 'historyTags 2'!C407="extra", "extra", 'onchangeTags 2'!C407="extra", "extra", 'procTags 2'!C407="extra", "extra", 'historyTags 2'!C407="missing", "missing", 'onchangeTags 2'!C407="missing", "missing", 'procTags 2'!C407="missing", "missing", 'historyTags 2'!C407="ignore", "ignore", 'onchangeTags 2'!C407="ignore", "ignore", 'procTags 2'!C407="ignore", "ignore")</f>
        <v>ignore</v>
      </c>
      <c r="D407" s="1" t="str" cm="1">
        <f t="array" aca="1" ref="D407" ca="1">_xlfn.IFS('historyTags 2'!D407="have", "have", 'onchangeTags 2'!D407="have", "have", 'procTags 2'!D407="have", "have", 'historyTags 2'!D407="extra", "extra", 'onchangeTags 2'!D407="extra", "extra", 'procTags 2'!D407="extra", "extra", 'historyTags 2'!D407="missing", "missing", 'onchangeTags 2'!D407="missing", "missing", 'procTags 2'!D407="missing", "missing", 'historyTags 2'!D407="ignore", "ignore", 'onchangeTags 2'!D407="ignore", "ignore", 'procTags 2'!D407="ignore", "ignore")</f>
        <v>have</v>
      </c>
      <c r="E407" s="1" t="str" cm="1">
        <f t="array" aca="1" ref="E407" ca="1">_xlfn.IFS('historyTags 2'!E407="have", "have", 'onchangeTags 2'!E407="have", "have", 'procTags 2'!E407="have", "have", 'historyTags 2'!E407="extra", "extra", 'onchangeTags 2'!E407="extra", "extra", 'procTags 2'!E407="extra", "extra", 'historyTags 2'!E407="missing", "missing", 'onchangeTags 2'!E407="missing", "missing", 'procTags 2'!E407="missing", "missing", 'historyTags 2'!E407="ignore", "ignore", 'onchangeTags 2'!E407="ignore", "ignore", 'procTags 2'!E407="ignore", "ignore")</f>
        <v>have</v>
      </c>
      <c r="F407" s="1" t="str" cm="1">
        <f t="array" aca="1" ref="F407" ca="1">_xlfn.IFS('historyTags 2'!F407="have", "have", 'onchangeTags 2'!F407="have", "have", 'procTags 2'!F407="have", "have", 'historyTags 2'!F407="extra", "extra", 'onchangeTags 2'!F407="extra", "extra", 'procTags 2'!F407="extra", "extra", 'historyTags 2'!F407="missing", "missing", 'onchangeTags 2'!F407="missing", "missing", 'procTags 2'!F407="missing", "missing", 'historyTags 2'!F407="ignore", "ignore", 'onchangeTags 2'!F407="ignore", "ignore", 'procTags 2'!F407="ignore", "ignore")</f>
        <v>have</v>
      </c>
      <c r="G407" s="1" t="str" cm="1">
        <f t="array" aca="1" ref="G407" ca="1">_xlfn.IFS('historyTags 2'!G407="have", "have", 'onchangeTags 2'!G407="have", "have", 'procTags 2'!G407="have", "have", 'historyTags 2'!G407="extra", "extra", 'onchangeTags 2'!G407="extra", "extra", 'procTags 2'!G407="extra", "extra", 'historyTags 2'!G407="missing", "missing", 'onchangeTags 2'!G407="missing", "missing", 'procTags 2'!G407="missing", "missing", 'historyTags 2'!G407="ignore", "ignore", 'onchangeTags 2'!G407="ignore", "ignore", 'procTags 2'!G407="ignore", "ignore")</f>
        <v>have</v>
      </c>
      <c r="H407" s="1" t="str" cm="1">
        <f t="array" aca="1" ref="H407" ca="1">_xlfn.IFS('historyTags 2'!H407="have", "have", 'onchangeTags 2'!H407="have", "have", 'procTags 2'!H407="have", "have", 'historyTags 2'!H407="extra", "extra", 'onchangeTags 2'!H407="extra", "extra", 'procTags 2'!H407="extra", "extra", 'historyTags 2'!H407="missing", "missing", 'onchangeTags 2'!H407="missing", "missing", 'procTags 2'!H407="missing", "missing", 'historyTags 2'!H407="ignore", "ignore", 'onchangeTags 2'!H407="ignore", "ignore", 'procTags 2'!H407="ignore", "ignore")</f>
        <v>have</v>
      </c>
      <c r="I407" s="1" t="str" cm="1">
        <f t="array" aca="1" ref="I407" ca="1">_xlfn.IFS('historyTags 2'!I407="have", "have", 'onchangeTags 2'!I407="have", "have", 'procTags 2'!I407="have", "have", 'historyTags 2'!I407="extra", "extra", 'onchangeTags 2'!I407="extra", "extra", 'procTags 2'!I407="extra", "extra", 'historyTags 2'!I407="missing", "missing", 'onchangeTags 2'!I407="missing", "missing", 'procTags 2'!I407="missing", "missing", 'historyTags 2'!I407="ignore", "ignore", 'onchangeTags 2'!I407="ignore", "ignore", 'procTags 2'!I407="ignore", "ignore")</f>
        <v>have</v>
      </c>
      <c r="J407" s="1" t="str" cm="1">
        <f t="array" aca="1" ref="J407" ca="1">_xlfn.IFS('historyTags 2'!J407="have", "have", 'onchangeTags 2'!J407="have", "have", 'procTags 2'!J407="have", "have", 'historyTags 2'!J407="extra", "extra", 'onchangeTags 2'!J407="extra", "extra", 'procTags 2'!J407="extra", "extra", 'historyTags 2'!J407="missing", "missing", 'onchangeTags 2'!J407="missing", "missing", 'procTags 2'!J407="missing", "missing", 'historyTags 2'!J407="ignore", "ignore", 'onchangeTags 2'!J407="ignore", "ignore", 'procTags 2'!J407="ignore", "ignore")</f>
        <v>have</v>
      </c>
      <c r="K407" s="1" t="str" cm="1">
        <f t="array" aca="1" ref="K407" ca="1">_xlfn.IFS('historyTags 2'!K407="have", "have", 'onchangeTags 2'!K407="have", "have", 'procTags 2'!K407="have", "have", 'historyTags 2'!K407="extra", "extra", 'onchangeTags 2'!K407="extra", "extra", 'procTags 2'!K407="extra", "extra", 'historyTags 2'!K407="missing", "missing", 'onchangeTags 2'!K407="missing", "missing", 'procTags 2'!K407="missing", "missing", 'historyTags 2'!K407="ignore", "ignore", 'onchangeTags 2'!K407="ignore", "ignore", 'procTags 2'!K407="ignore", "ignore")</f>
        <v>have</v>
      </c>
      <c r="L407" s="1" t="str" cm="1">
        <f t="array" aca="1" ref="L407" ca="1">_xlfn.IFS('historyTags 2'!L407="have", "have", 'onchangeTags 2'!L407="have", "have", 'procTags 2'!L407="have", "have", 'historyTags 2'!L407="extra", "extra", 'onchangeTags 2'!L407="extra", "extra", 'procTags 2'!L407="extra", "extra", 'historyTags 2'!L407="missing", "missing", 'onchangeTags 2'!L407="missing", "missing", 'procTags 2'!L407="missing", "missing", 'historyTags 2'!L407="ignore", "ignore", 'onchangeTags 2'!L407="ignore", "ignore", 'procTags 2'!L407="ignore", "ignore")</f>
        <v>have</v>
      </c>
      <c r="M407" s="1" t="str" cm="1">
        <f t="array" aca="1" ref="M407" ca="1">_xlfn.IFS('historyTags 2'!M407="have", "have", 'onchangeTags 2'!M407="have", "have", 'procTags 2'!M407="have", "have", 'historyTags 2'!M407="extra", "extra", 'onchangeTags 2'!M407="extra", "extra", 'procTags 2'!M407="extra", "extra", 'historyTags 2'!M407="missing", "missing", 'onchangeTags 2'!M407="missing", "missing", 'procTags 2'!M407="missing", "missing", 'historyTags 2'!M407="ignore", "ignore", 'onchangeTags 2'!M407="ignore", "ignore", 'procTags 2'!M407="ignore", "ignore")</f>
        <v>have</v>
      </c>
      <c r="N407" s="1" t="str" cm="1">
        <f t="array" aca="1" ref="N407" ca="1">_xlfn.IFS('historyTags 2'!N407="have", "have", 'onchangeTags 2'!N407="have", "have", 'procTags 2'!N407="have", "have", 'historyTags 2'!N407="extra", "extra", 'onchangeTags 2'!N407="extra", "extra", 'procTags 2'!N407="extra", "extra", 'historyTags 2'!N407="missing", "missing", 'onchangeTags 2'!N407="missing", "missing", 'procTags 2'!N407="missing", "missing", 'historyTags 2'!N407="ignore", "ignore", 'onchangeTags 2'!N407="ignore", "ignore", 'procTags 2'!N407="ignore", "ignore")</f>
        <v>have</v>
      </c>
      <c r="O407" s="1" t="str" cm="1">
        <f t="array" aca="1" ref="O407" ca="1">_xlfn.IFS('historyTags 2'!O407="have", "have", 'onchangeTags 2'!O407="have", "have", 'procTags 2'!O407="have", "have", 'historyTags 2'!O407="extra", "extra", 'onchangeTags 2'!O407="extra", "extra", 'procTags 2'!O407="extra", "extra", 'historyTags 2'!O407="missing", "missing", 'onchangeTags 2'!O407="missing", "missing", 'procTags 2'!O407="missing", "missing", 'historyTags 2'!O407="ignore", "ignore", 'onchangeTags 2'!O407="ignore", "ignore", 'procTags 2'!O407="ignore", "ignore")</f>
        <v>have</v>
      </c>
      <c r="P407" s="1" t="str" cm="1">
        <f t="array" aca="1" ref="P407" ca="1">_xlfn.IFS('historyTags 2'!P407="have", "have", 'onchangeTags 2'!P407="have", "have", 'procTags 2'!P407="have", "have", 'historyTags 2'!P407="extra", "extra", 'onchangeTags 2'!P407="extra", "extra", 'procTags 2'!P407="extra", "extra", 'historyTags 2'!P407="missing", "missing", 'onchangeTags 2'!P407="missing", "missing", 'procTags 2'!P407="missing", "missing", 'historyTags 2'!P407="ignore", "ignore", 'onchangeTags 2'!P407="ignore", "ignore", 'procTags 2'!P407="ignore", "ignore")</f>
        <v>ignore</v>
      </c>
    </row>
    <row r="408" spans="1:16" x14ac:dyDescent="0.2">
      <c r="A408" s="1" t="str">
        <f ca="1">IFERROR(__xludf.DUMMYFUNCTION("""COMPUTED_VALUE"""),"tr_irrig_calib_mode")</f>
        <v>tr_irrig_calib_mode</v>
      </c>
      <c r="B408" s="1" t="str" cm="1">
        <f t="array" aca="1" ref="B408" ca="1">_xlfn.IFS('historyTags 2'!B408="have", "have", 'onchangeTags 2'!B408="have", "have", 'procTags 2'!B408="have", "have", 'historyTags 2'!B408="extra", "extra", 'onchangeTags 2'!B408="extra", "extra", 'procTags 2'!B408="extra", "extra", 'historyTags 2'!B408="missing", "missing", 'onchangeTags 2'!B408="missing", "missing", 'procTags 2'!B408="missing", "missing", 'historyTags 2'!B408="ignore", "ignore", 'onchangeTags 2'!B408="ignore", "ignore", 'procTags 2'!B408="ignore", "ignore")</f>
        <v>ignore</v>
      </c>
      <c r="C408" s="1" t="str" cm="1">
        <f t="array" aca="1" ref="C408" ca="1">_xlfn.IFS('historyTags 2'!C408="have", "have", 'onchangeTags 2'!C408="have", "have", 'procTags 2'!C408="have", "have", 'historyTags 2'!C408="extra", "extra", 'onchangeTags 2'!C408="extra", "extra", 'procTags 2'!C408="extra", "extra", 'historyTags 2'!C408="missing", "missing", 'onchangeTags 2'!C408="missing", "missing", 'procTags 2'!C408="missing", "missing", 'historyTags 2'!C408="ignore", "ignore", 'onchangeTags 2'!C408="ignore", "ignore", 'procTags 2'!C408="ignore", "ignore")</f>
        <v>ignore</v>
      </c>
      <c r="D408" s="1" t="str" cm="1">
        <f t="array" aca="1" ref="D408" ca="1">_xlfn.IFS('historyTags 2'!D408="have", "have", 'onchangeTags 2'!D408="have", "have", 'procTags 2'!D408="have", "have", 'historyTags 2'!D408="extra", "extra", 'onchangeTags 2'!D408="extra", "extra", 'procTags 2'!D408="extra", "extra", 'historyTags 2'!D408="missing", "missing", 'onchangeTags 2'!D408="missing", "missing", 'procTags 2'!D408="missing", "missing", 'historyTags 2'!D408="ignore", "ignore", 'onchangeTags 2'!D408="ignore", "ignore", 'procTags 2'!D408="ignore", "ignore")</f>
        <v>ignore</v>
      </c>
      <c r="E408" s="1" t="str" cm="1">
        <f t="array" aca="1" ref="E408" ca="1">_xlfn.IFS('historyTags 2'!E408="have", "have", 'onchangeTags 2'!E408="have", "have", 'procTags 2'!E408="have", "have", 'historyTags 2'!E408="extra", "extra", 'onchangeTags 2'!E408="extra", "extra", 'procTags 2'!E408="extra", "extra", 'historyTags 2'!E408="missing", "missing", 'onchangeTags 2'!E408="missing", "missing", 'procTags 2'!E408="missing", "missing", 'historyTags 2'!E408="ignore", "ignore", 'onchangeTags 2'!E408="ignore", "ignore", 'procTags 2'!E408="ignore", "ignore")</f>
        <v>ignore</v>
      </c>
      <c r="F408" s="1" t="str" cm="1">
        <f t="array" aca="1" ref="F408" ca="1">_xlfn.IFS('historyTags 2'!F408="have", "have", 'onchangeTags 2'!F408="have", "have", 'procTags 2'!F408="have", "have", 'historyTags 2'!F408="extra", "extra", 'onchangeTags 2'!F408="extra", "extra", 'procTags 2'!F408="extra", "extra", 'historyTags 2'!F408="missing", "missing", 'onchangeTags 2'!F408="missing", "missing", 'procTags 2'!F408="missing", "missing", 'historyTags 2'!F408="ignore", "ignore", 'onchangeTags 2'!F408="ignore", "ignore", 'procTags 2'!F408="ignore", "ignore")</f>
        <v>ignore</v>
      </c>
      <c r="G408" s="1" t="str" cm="1">
        <f t="array" aca="1" ref="G408" ca="1">_xlfn.IFS('historyTags 2'!G408="have", "have", 'onchangeTags 2'!G408="have", "have", 'procTags 2'!G408="have", "have", 'historyTags 2'!G408="extra", "extra", 'onchangeTags 2'!G408="extra", "extra", 'procTags 2'!G408="extra", "extra", 'historyTags 2'!G408="missing", "missing", 'onchangeTags 2'!G408="missing", "missing", 'procTags 2'!G408="missing", "missing", 'historyTags 2'!G408="ignore", "ignore", 'onchangeTags 2'!G408="ignore", "ignore", 'procTags 2'!G408="ignore", "ignore")</f>
        <v>ignore</v>
      </c>
      <c r="H408" s="1" t="str" cm="1">
        <f t="array" aca="1" ref="H408" ca="1">_xlfn.IFS('historyTags 2'!H408="have", "have", 'onchangeTags 2'!H408="have", "have", 'procTags 2'!H408="have", "have", 'historyTags 2'!H408="extra", "extra", 'onchangeTags 2'!H408="extra", "extra", 'procTags 2'!H408="extra", "extra", 'historyTags 2'!H408="missing", "missing", 'onchangeTags 2'!H408="missing", "missing", 'procTags 2'!H408="missing", "missing", 'historyTags 2'!H408="ignore", "ignore", 'onchangeTags 2'!H408="ignore", "ignore", 'procTags 2'!H408="ignore", "ignore")</f>
        <v>ignore</v>
      </c>
      <c r="I408" s="1" t="str" cm="1">
        <f t="array" aca="1" ref="I408" ca="1">_xlfn.IFS('historyTags 2'!I408="have", "have", 'onchangeTags 2'!I408="have", "have", 'procTags 2'!I408="have", "have", 'historyTags 2'!I408="extra", "extra", 'onchangeTags 2'!I408="extra", "extra", 'procTags 2'!I408="extra", "extra", 'historyTags 2'!I408="missing", "missing", 'onchangeTags 2'!I408="missing", "missing", 'procTags 2'!I408="missing", "missing", 'historyTags 2'!I408="ignore", "ignore", 'onchangeTags 2'!I408="ignore", "ignore", 'procTags 2'!I408="ignore", "ignore")</f>
        <v>ignore</v>
      </c>
      <c r="J408" s="1" t="str" cm="1">
        <f t="array" aca="1" ref="J408" ca="1">_xlfn.IFS('historyTags 2'!J408="have", "have", 'onchangeTags 2'!J408="have", "have", 'procTags 2'!J408="have", "have", 'historyTags 2'!J408="extra", "extra", 'onchangeTags 2'!J408="extra", "extra", 'procTags 2'!J408="extra", "extra", 'historyTags 2'!J408="missing", "missing", 'onchangeTags 2'!J408="missing", "missing", 'procTags 2'!J408="missing", "missing", 'historyTags 2'!J408="ignore", "ignore", 'onchangeTags 2'!J408="ignore", "ignore", 'procTags 2'!J408="ignore", "ignore")</f>
        <v>ignore</v>
      </c>
      <c r="K408" s="1" t="str" cm="1">
        <f t="array" aca="1" ref="K408" ca="1">_xlfn.IFS('historyTags 2'!K408="have", "have", 'onchangeTags 2'!K408="have", "have", 'procTags 2'!K408="have", "have", 'historyTags 2'!K408="extra", "extra", 'onchangeTags 2'!K408="extra", "extra", 'procTags 2'!K408="extra", "extra", 'historyTags 2'!K408="missing", "missing", 'onchangeTags 2'!K408="missing", "missing", 'procTags 2'!K408="missing", "missing", 'historyTags 2'!K408="ignore", "ignore", 'onchangeTags 2'!K408="ignore", "ignore", 'procTags 2'!K408="ignore", "ignore")</f>
        <v>ignore</v>
      </c>
      <c r="L408" s="1" t="str" cm="1">
        <f t="array" aca="1" ref="L408" ca="1">_xlfn.IFS('historyTags 2'!L408="have", "have", 'onchangeTags 2'!L408="have", "have", 'procTags 2'!L408="have", "have", 'historyTags 2'!L408="extra", "extra", 'onchangeTags 2'!L408="extra", "extra", 'procTags 2'!L408="extra", "extra", 'historyTags 2'!L408="missing", "missing", 'onchangeTags 2'!L408="missing", "missing", 'procTags 2'!L408="missing", "missing", 'historyTags 2'!L408="ignore", "ignore", 'onchangeTags 2'!L408="ignore", "ignore", 'procTags 2'!L408="ignore", "ignore")</f>
        <v>ignore</v>
      </c>
      <c r="M408" s="1" t="str" cm="1">
        <f t="array" aca="1" ref="M408" ca="1">_xlfn.IFS('historyTags 2'!M408="have", "have", 'onchangeTags 2'!M408="have", "have", 'procTags 2'!M408="have", "have", 'historyTags 2'!M408="extra", "extra", 'onchangeTags 2'!M408="extra", "extra", 'procTags 2'!M408="extra", "extra", 'historyTags 2'!M408="missing", "missing", 'onchangeTags 2'!M408="missing", "missing", 'procTags 2'!M408="missing", "missing", 'historyTags 2'!M408="ignore", "ignore", 'onchangeTags 2'!M408="ignore", "ignore", 'procTags 2'!M408="ignore", "ignore")</f>
        <v>ignore</v>
      </c>
      <c r="N408" s="1" t="str" cm="1">
        <f t="array" aca="1" ref="N408" ca="1">_xlfn.IFS('historyTags 2'!N408="have", "have", 'onchangeTags 2'!N408="have", "have", 'procTags 2'!N408="have", "have", 'historyTags 2'!N408="extra", "extra", 'onchangeTags 2'!N408="extra", "extra", 'procTags 2'!N408="extra", "extra", 'historyTags 2'!N408="missing", "missing", 'onchangeTags 2'!N408="missing", "missing", 'procTags 2'!N408="missing", "missing", 'historyTags 2'!N408="ignore", "ignore", 'onchangeTags 2'!N408="ignore", "ignore", 'procTags 2'!N408="ignore", "ignore")</f>
        <v>ignore</v>
      </c>
      <c r="O408" s="1" t="str" cm="1">
        <f t="array" aca="1" ref="O408" ca="1">_xlfn.IFS('historyTags 2'!O408="have", "have", 'onchangeTags 2'!O408="have", "have", 'procTags 2'!O408="have", "have", 'historyTags 2'!O408="extra", "extra", 'onchangeTags 2'!O408="extra", "extra", 'procTags 2'!O408="extra", "extra", 'historyTags 2'!O408="missing", "missing", 'onchangeTags 2'!O408="missing", "missing", 'procTags 2'!O408="missing", "missing", 'historyTags 2'!O408="ignore", "ignore", 'onchangeTags 2'!O408="ignore", "ignore", 'procTags 2'!O408="ignore", "ignore")</f>
        <v>ignore</v>
      </c>
      <c r="P408" s="1" t="str" cm="1">
        <f t="array" aca="1" ref="P408" ca="1">_xlfn.IFS('historyTags 2'!P408="have", "have", 'onchangeTags 2'!P408="have", "have", 'procTags 2'!P408="have", "have", 'historyTags 2'!P408="extra", "extra", 'onchangeTags 2'!P408="extra", "extra", 'procTags 2'!P408="extra", "extra", 'historyTags 2'!P408="missing", "missing", 'onchangeTags 2'!P408="missing", "missing", 'procTags 2'!P408="missing", "missing", 'historyTags 2'!P408="ignore", "ignore", 'onchangeTags 2'!P408="ignore", "ignore", 'procTags 2'!P408="ignore", "ignore")</f>
        <v>ignore</v>
      </c>
    </row>
    <row r="409" spans="1:16" x14ac:dyDescent="0.2">
      <c r="A409" s="1" t="str">
        <f ca="1">IFERROR(__xludf.DUMMYFUNCTION("""COMPUTED_VALUE"""),"tr_irrig_calibration_time")</f>
        <v>tr_irrig_calibration_time</v>
      </c>
      <c r="B409" s="1" t="str" cm="1">
        <f t="array" aca="1" ref="B409" ca="1">_xlfn.IFS('historyTags 2'!B409="have", "have", 'onchangeTags 2'!B409="have", "have", 'procTags 2'!B409="have", "have", 'historyTags 2'!B409="extra", "extra", 'onchangeTags 2'!B409="extra", "extra", 'procTags 2'!B409="extra", "extra", 'historyTags 2'!B409="missing", "missing", 'onchangeTags 2'!B409="missing", "missing", 'procTags 2'!B409="missing", "missing", 'historyTags 2'!B409="ignore", "ignore", 'onchangeTags 2'!B409="ignore", "ignore", 'procTags 2'!B409="ignore", "ignore")</f>
        <v>ignore</v>
      </c>
      <c r="C409" s="1" t="str" cm="1">
        <f t="array" aca="1" ref="C409" ca="1">_xlfn.IFS('historyTags 2'!C409="have", "have", 'onchangeTags 2'!C409="have", "have", 'procTags 2'!C409="have", "have", 'historyTags 2'!C409="extra", "extra", 'onchangeTags 2'!C409="extra", "extra", 'procTags 2'!C409="extra", "extra", 'historyTags 2'!C409="missing", "missing", 'onchangeTags 2'!C409="missing", "missing", 'procTags 2'!C409="missing", "missing", 'historyTags 2'!C409="ignore", "ignore", 'onchangeTags 2'!C409="ignore", "ignore", 'procTags 2'!C409="ignore", "ignore")</f>
        <v>ignore</v>
      </c>
      <c r="D409" s="1" t="str" cm="1">
        <f t="array" aca="1" ref="D409" ca="1">_xlfn.IFS('historyTags 2'!D409="have", "have", 'onchangeTags 2'!D409="have", "have", 'procTags 2'!D409="have", "have", 'historyTags 2'!D409="extra", "extra", 'onchangeTags 2'!D409="extra", "extra", 'procTags 2'!D409="extra", "extra", 'historyTags 2'!D409="missing", "missing", 'onchangeTags 2'!D409="missing", "missing", 'procTags 2'!D409="missing", "missing", 'historyTags 2'!D409="ignore", "ignore", 'onchangeTags 2'!D409="ignore", "ignore", 'procTags 2'!D409="ignore", "ignore")</f>
        <v>ignore</v>
      </c>
      <c r="E409" s="1" t="str" cm="1">
        <f t="array" aca="1" ref="E409" ca="1">_xlfn.IFS('historyTags 2'!E409="have", "have", 'onchangeTags 2'!E409="have", "have", 'procTags 2'!E409="have", "have", 'historyTags 2'!E409="extra", "extra", 'onchangeTags 2'!E409="extra", "extra", 'procTags 2'!E409="extra", "extra", 'historyTags 2'!E409="missing", "missing", 'onchangeTags 2'!E409="missing", "missing", 'procTags 2'!E409="missing", "missing", 'historyTags 2'!E409="ignore", "ignore", 'onchangeTags 2'!E409="ignore", "ignore", 'procTags 2'!E409="ignore", "ignore")</f>
        <v>ignore</v>
      </c>
      <c r="F409" s="1" t="str" cm="1">
        <f t="array" aca="1" ref="F409" ca="1">_xlfn.IFS('historyTags 2'!F409="have", "have", 'onchangeTags 2'!F409="have", "have", 'procTags 2'!F409="have", "have", 'historyTags 2'!F409="extra", "extra", 'onchangeTags 2'!F409="extra", "extra", 'procTags 2'!F409="extra", "extra", 'historyTags 2'!F409="missing", "missing", 'onchangeTags 2'!F409="missing", "missing", 'procTags 2'!F409="missing", "missing", 'historyTags 2'!F409="ignore", "ignore", 'onchangeTags 2'!F409="ignore", "ignore", 'procTags 2'!F409="ignore", "ignore")</f>
        <v>ignore</v>
      </c>
      <c r="G409" s="1" t="str" cm="1">
        <f t="array" aca="1" ref="G409" ca="1">_xlfn.IFS('historyTags 2'!G409="have", "have", 'onchangeTags 2'!G409="have", "have", 'procTags 2'!G409="have", "have", 'historyTags 2'!G409="extra", "extra", 'onchangeTags 2'!G409="extra", "extra", 'procTags 2'!G409="extra", "extra", 'historyTags 2'!G409="missing", "missing", 'onchangeTags 2'!G409="missing", "missing", 'procTags 2'!G409="missing", "missing", 'historyTags 2'!G409="ignore", "ignore", 'onchangeTags 2'!G409="ignore", "ignore", 'procTags 2'!G409="ignore", "ignore")</f>
        <v>ignore</v>
      </c>
      <c r="H409" s="1" t="str" cm="1">
        <f t="array" aca="1" ref="H409" ca="1">_xlfn.IFS('historyTags 2'!H409="have", "have", 'onchangeTags 2'!H409="have", "have", 'procTags 2'!H409="have", "have", 'historyTags 2'!H409="extra", "extra", 'onchangeTags 2'!H409="extra", "extra", 'procTags 2'!H409="extra", "extra", 'historyTags 2'!H409="missing", "missing", 'onchangeTags 2'!H409="missing", "missing", 'procTags 2'!H409="missing", "missing", 'historyTags 2'!H409="ignore", "ignore", 'onchangeTags 2'!H409="ignore", "ignore", 'procTags 2'!H409="ignore", "ignore")</f>
        <v>ignore</v>
      </c>
      <c r="I409" s="1" t="str" cm="1">
        <f t="array" aca="1" ref="I409" ca="1">_xlfn.IFS('historyTags 2'!I409="have", "have", 'onchangeTags 2'!I409="have", "have", 'procTags 2'!I409="have", "have", 'historyTags 2'!I409="extra", "extra", 'onchangeTags 2'!I409="extra", "extra", 'procTags 2'!I409="extra", "extra", 'historyTags 2'!I409="missing", "missing", 'onchangeTags 2'!I409="missing", "missing", 'procTags 2'!I409="missing", "missing", 'historyTags 2'!I409="ignore", "ignore", 'onchangeTags 2'!I409="ignore", "ignore", 'procTags 2'!I409="ignore", "ignore")</f>
        <v>ignore</v>
      </c>
      <c r="J409" s="1" t="str" cm="1">
        <f t="array" aca="1" ref="J409" ca="1">_xlfn.IFS('historyTags 2'!J409="have", "have", 'onchangeTags 2'!J409="have", "have", 'procTags 2'!J409="have", "have", 'historyTags 2'!J409="extra", "extra", 'onchangeTags 2'!J409="extra", "extra", 'procTags 2'!J409="extra", "extra", 'historyTags 2'!J409="missing", "missing", 'onchangeTags 2'!J409="missing", "missing", 'procTags 2'!J409="missing", "missing", 'historyTags 2'!J409="ignore", "ignore", 'onchangeTags 2'!J409="ignore", "ignore", 'procTags 2'!J409="ignore", "ignore")</f>
        <v>ignore</v>
      </c>
      <c r="K409" s="1" t="str" cm="1">
        <f t="array" aca="1" ref="K409" ca="1">_xlfn.IFS('historyTags 2'!K409="have", "have", 'onchangeTags 2'!K409="have", "have", 'procTags 2'!K409="have", "have", 'historyTags 2'!K409="extra", "extra", 'onchangeTags 2'!K409="extra", "extra", 'procTags 2'!K409="extra", "extra", 'historyTags 2'!K409="missing", "missing", 'onchangeTags 2'!K409="missing", "missing", 'procTags 2'!K409="missing", "missing", 'historyTags 2'!K409="ignore", "ignore", 'onchangeTags 2'!K409="ignore", "ignore", 'procTags 2'!K409="ignore", "ignore")</f>
        <v>ignore</v>
      </c>
      <c r="L409" s="1" t="str" cm="1">
        <f t="array" aca="1" ref="L409" ca="1">_xlfn.IFS('historyTags 2'!L409="have", "have", 'onchangeTags 2'!L409="have", "have", 'procTags 2'!L409="have", "have", 'historyTags 2'!L409="extra", "extra", 'onchangeTags 2'!L409="extra", "extra", 'procTags 2'!L409="extra", "extra", 'historyTags 2'!L409="missing", "missing", 'onchangeTags 2'!L409="missing", "missing", 'procTags 2'!L409="missing", "missing", 'historyTags 2'!L409="ignore", "ignore", 'onchangeTags 2'!L409="ignore", "ignore", 'procTags 2'!L409="ignore", "ignore")</f>
        <v>ignore</v>
      </c>
      <c r="M409" s="1" t="str" cm="1">
        <f t="array" aca="1" ref="M409" ca="1">_xlfn.IFS('historyTags 2'!M409="have", "have", 'onchangeTags 2'!M409="have", "have", 'procTags 2'!M409="have", "have", 'historyTags 2'!M409="extra", "extra", 'onchangeTags 2'!M409="extra", "extra", 'procTags 2'!M409="extra", "extra", 'historyTags 2'!M409="missing", "missing", 'onchangeTags 2'!M409="missing", "missing", 'procTags 2'!M409="missing", "missing", 'historyTags 2'!M409="ignore", "ignore", 'onchangeTags 2'!M409="ignore", "ignore", 'procTags 2'!M409="ignore", "ignore")</f>
        <v>ignore</v>
      </c>
      <c r="N409" s="1" t="str" cm="1">
        <f t="array" aca="1" ref="N409" ca="1">_xlfn.IFS('historyTags 2'!N409="have", "have", 'onchangeTags 2'!N409="have", "have", 'procTags 2'!N409="have", "have", 'historyTags 2'!N409="extra", "extra", 'onchangeTags 2'!N409="extra", "extra", 'procTags 2'!N409="extra", "extra", 'historyTags 2'!N409="missing", "missing", 'onchangeTags 2'!N409="missing", "missing", 'procTags 2'!N409="missing", "missing", 'historyTags 2'!N409="ignore", "ignore", 'onchangeTags 2'!N409="ignore", "ignore", 'procTags 2'!N409="ignore", "ignore")</f>
        <v>ignore</v>
      </c>
      <c r="O409" s="1" t="str" cm="1">
        <f t="array" aca="1" ref="O409" ca="1">_xlfn.IFS('historyTags 2'!O409="have", "have", 'onchangeTags 2'!O409="have", "have", 'procTags 2'!O409="have", "have", 'historyTags 2'!O409="extra", "extra", 'onchangeTags 2'!O409="extra", "extra", 'procTags 2'!O409="extra", "extra", 'historyTags 2'!O409="missing", "missing", 'onchangeTags 2'!O409="missing", "missing", 'procTags 2'!O409="missing", "missing", 'historyTags 2'!O409="ignore", "ignore", 'onchangeTags 2'!O409="ignore", "ignore", 'procTags 2'!O409="ignore", "ignore")</f>
        <v>ignore</v>
      </c>
      <c r="P409" s="1" t="str" cm="1">
        <f t="array" aca="1" ref="P409" ca="1">_xlfn.IFS('historyTags 2'!P409="have", "have", 'onchangeTags 2'!P409="have", "have", 'procTags 2'!P409="have", "have", 'historyTags 2'!P409="extra", "extra", 'onchangeTags 2'!P409="extra", "extra", 'procTags 2'!P409="extra", "extra", 'historyTags 2'!P409="missing", "missing", 'onchangeTags 2'!P409="missing", "missing", 'procTags 2'!P409="missing", "missing", 'historyTags 2'!P409="ignore", "ignore", 'onchangeTags 2'!P409="ignore", "ignore", 'procTags 2'!P409="ignore", "ignore")</f>
        <v>ignore</v>
      </c>
    </row>
    <row r="410" spans="1:16" x14ac:dyDescent="0.2">
      <c r="A410" s="1" t="str">
        <f ca="1">IFERROR(__xludf.DUMMYFUNCTION("""COMPUTED_VALUE"""),"tr_irrig_did_purge")</f>
        <v>tr_irrig_did_purge</v>
      </c>
      <c r="B410" s="1" t="str" cm="1">
        <f t="array" aca="1" ref="B410" ca="1">_xlfn.IFS('historyTags 2'!B410="have", "have", 'onchangeTags 2'!B410="have", "have", 'procTags 2'!B410="have", "have", 'historyTags 2'!B410="extra", "extra", 'onchangeTags 2'!B410="extra", "extra", 'procTags 2'!B410="extra", "extra", 'historyTags 2'!B410="missing", "missing", 'onchangeTags 2'!B410="missing", "missing", 'procTags 2'!B410="missing", "missing", 'historyTags 2'!B410="ignore", "ignore", 'onchangeTags 2'!B410="ignore", "ignore", 'procTags 2'!B410="ignore", "ignore")</f>
        <v>ignore</v>
      </c>
      <c r="C410" s="1" t="str" cm="1">
        <f t="array" aca="1" ref="C410" ca="1">_xlfn.IFS('historyTags 2'!C410="have", "have", 'onchangeTags 2'!C410="have", "have", 'procTags 2'!C410="have", "have", 'historyTags 2'!C410="extra", "extra", 'onchangeTags 2'!C410="extra", "extra", 'procTags 2'!C410="extra", "extra", 'historyTags 2'!C410="missing", "missing", 'onchangeTags 2'!C410="missing", "missing", 'procTags 2'!C410="missing", "missing", 'historyTags 2'!C410="ignore", "ignore", 'onchangeTags 2'!C410="ignore", "ignore", 'procTags 2'!C410="ignore", "ignore")</f>
        <v>ignore</v>
      </c>
      <c r="D410" s="1" t="str" cm="1">
        <f t="array" aca="1" ref="D410" ca="1">_xlfn.IFS('historyTags 2'!D410="have", "have", 'onchangeTags 2'!D410="have", "have", 'procTags 2'!D410="have", "have", 'historyTags 2'!D410="extra", "extra", 'onchangeTags 2'!D410="extra", "extra", 'procTags 2'!D410="extra", "extra", 'historyTags 2'!D410="missing", "missing", 'onchangeTags 2'!D410="missing", "missing", 'procTags 2'!D410="missing", "missing", 'historyTags 2'!D410="ignore", "ignore", 'onchangeTags 2'!D410="ignore", "ignore", 'procTags 2'!D410="ignore", "ignore")</f>
        <v>ignore</v>
      </c>
      <c r="E410" s="1" t="str" cm="1">
        <f t="array" aca="1" ref="E410" ca="1">_xlfn.IFS('historyTags 2'!E410="have", "have", 'onchangeTags 2'!E410="have", "have", 'procTags 2'!E410="have", "have", 'historyTags 2'!E410="extra", "extra", 'onchangeTags 2'!E410="extra", "extra", 'procTags 2'!E410="extra", "extra", 'historyTags 2'!E410="missing", "missing", 'onchangeTags 2'!E410="missing", "missing", 'procTags 2'!E410="missing", "missing", 'historyTags 2'!E410="ignore", "ignore", 'onchangeTags 2'!E410="ignore", "ignore", 'procTags 2'!E410="ignore", "ignore")</f>
        <v>ignore</v>
      </c>
      <c r="F410" s="1" t="str" cm="1">
        <f t="array" aca="1" ref="F410" ca="1">_xlfn.IFS('historyTags 2'!F410="have", "have", 'onchangeTags 2'!F410="have", "have", 'procTags 2'!F410="have", "have", 'historyTags 2'!F410="extra", "extra", 'onchangeTags 2'!F410="extra", "extra", 'procTags 2'!F410="extra", "extra", 'historyTags 2'!F410="missing", "missing", 'onchangeTags 2'!F410="missing", "missing", 'procTags 2'!F410="missing", "missing", 'historyTags 2'!F410="ignore", "ignore", 'onchangeTags 2'!F410="ignore", "ignore", 'procTags 2'!F410="ignore", "ignore")</f>
        <v>ignore</v>
      </c>
      <c r="G410" s="1" t="str" cm="1">
        <f t="array" aca="1" ref="G410" ca="1">_xlfn.IFS('historyTags 2'!G410="have", "have", 'onchangeTags 2'!G410="have", "have", 'procTags 2'!G410="have", "have", 'historyTags 2'!G410="extra", "extra", 'onchangeTags 2'!G410="extra", "extra", 'procTags 2'!G410="extra", "extra", 'historyTags 2'!G410="missing", "missing", 'onchangeTags 2'!G410="missing", "missing", 'procTags 2'!G410="missing", "missing", 'historyTags 2'!G410="ignore", "ignore", 'onchangeTags 2'!G410="ignore", "ignore", 'procTags 2'!G410="ignore", "ignore")</f>
        <v>ignore</v>
      </c>
      <c r="H410" s="1" t="str" cm="1">
        <f t="array" aca="1" ref="H410" ca="1">_xlfn.IFS('historyTags 2'!H410="have", "have", 'onchangeTags 2'!H410="have", "have", 'procTags 2'!H410="have", "have", 'historyTags 2'!H410="extra", "extra", 'onchangeTags 2'!H410="extra", "extra", 'procTags 2'!H410="extra", "extra", 'historyTags 2'!H410="missing", "missing", 'onchangeTags 2'!H410="missing", "missing", 'procTags 2'!H410="missing", "missing", 'historyTags 2'!H410="ignore", "ignore", 'onchangeTags 2'!H410="ignore", "ignore", 'procTags 2'!H410="ignore", "ignore")</f>
        <v>ignore</v>
      </c>
      <c r="I410" s="1" t="str" cm="1">
        <f t="array" aca="1" ref="I410" ca="1">_xlfn.IFS('historyTags 2'!I410="have", "have", 'onchangeTags 2'!I410="have", "have", 'procTags 2'!I410="have", "have", 'historyTags 2'!I410="extra", "extra", 'onchangeTags 2'!I410="extra", "extra", 'procTags 2'!I410="extra", "extra", 'historyTags 2'!I410="missing", "missing", 'onchangeTags 2'!I410="missing", "missing", 'procTags 2'!I410="missing", "missing", 'historyTags 2'!I410="ignore", "ignore", 'onchangeTags 2'!I410="ignore", "ignore", 'procTags 2'!I410="ignore", "ignore")</f>
        <v>ignore</v>
      </c>
      <c r="J410" s="1" t="str" cm="1">
        <f t="array" aca="1" ref="J410" ca="1">_xlfn.IFS('historyTags 2'!J410="have", "have", 'onchangeTags 2'!J410="have", "have", 'procTags 2'!J410="have", "have", 'historyTags 2'!J410="extra", "extra", 'onchangeTags 2'!J410="extra", "extra", 'procTags 2'!J410="extra", "extra", 'historyTags 2'!J410="missing", "missing", 'onchangeTags 2'!J410="missing", "missing", 'procTags 2'!J410="missing", "missing", 'historyTags 2'!J410="ignore", "ignore", 'onchangeTags 2'!J410="ignore", "ignore", 'procTags 2'!J410="ignore", "ignore")</f>
        <v>ignore</v>
      </c>
      <c r="K410" s="1" t="str" cm="1">
        <f t="array" aca="1" ref="K410" ca="1">_xlfn.IFS('historyTags 2'!K410="have", "have", 'onchangeTags 2'!K410="have", "have", 'procTags 2'!K410="have", "have", 'historyTags 2'!K410="extra", "extra", 'onchangeTags 2'!K410="extra", "extra", 'procTags 2'!K410="extra", "extra", 'historyTags 2'!K410="missing", "missing", 'onchangeTags 2'!K410="missing", "missing", 'procTags 2'!K410="missing", "missing", 'historyTags 2'!K410="ignore", "ignore", 'onchangeTags 2'!K410="ignore", "ignore", 'procTags 2'!K410="ignore", "ignore")</f>
        <v>ignore</v>
      </c>
      <c r="L410" s="1" t="str" cm="1">
        <f t="array" aca="1" ref="L410" ca="1">_xlfn.IFS('historyTags 2'!L410="have", "have", 'onchangeTags 2'!L410="have", "have", 'procTags 2'!L410="have", "have", 'historyTags 2'!L410="extra", "extra", 'onchangeTags 2'!L410="extra", "extra", 'procTags 2'!L410="extra", "extra", 'historyTags 2'!L410="missing", "missing", 'onchangeTags 2'!L410="missing", "missing", 'procTags 2'!L410="missing", "missing", 'historyTags 2'!L410="ignore", "ignore", 'onchangeTags 2'!L410="ignore", "ignore", 'procTags 2'!L410="ignore", "ignore")</f>
        <v>ignore</v>
      </c>
      <c r="M410" s="1" t="str" cm="1">
        <f t="array" aca="1" ref="M410" ca="1">_xlfn.IFS('historyTags 2'!M410="have", "have", 'onchangeTags 2'!M410="have", "have", 'procTags 2'!M410="have", "have", 'historyTags 2'!M410="extra", "extra", 'onchangeTags 2'!M410="extra", "extra", 'procTags 2'!M410="extra", "extra", 'historyTags 2'!M410="missing", "missing", 'onchangeTags 2'!M410="missing", "missing", 'procTags 2'!M410="missing", "missing", 'historyTags 2'!M410="ignore", "ignore", 'onchangeTags 2'!M410="ignore", "ignore", 'procTags 2'!M410="ignore", "ignore")</f>
        <v>ignore</v>
      </c>
      <c r="N410" s="1" t="str" cm="1">
        <f t="array" aca="1" ref="N410" ca="1">_xlfn.IFS('historyTags 2'!N410="have", "have", 'onchangeTags 2'!N410="have", "have", 'procTags 2'!N410="have", "have", 'historyTags 2'!N410="extra", "extra", 'onchangeTags 2'!N410="extra", "extra", 'procTags 2'!N410="extra", "extra", 'historyTags 2'!N410="missing", "missing", 'onchangeTags 2'!N410="missing", "missing", 'procTags 2'!N410="missing", "missing", 'historyTags 2'!N410="ignore", "ignore", 'onchangeTags 2'!N410="ignore", "ignore", 'procTags 2'!N410="ignore", "ignore")</f>
        <v>ignore</v>
      </c>
      <c r="O410" s="1" t="str" cm="1">
        <f t="array" aca="1" ref="O410" ca="1">_xlfn.IFS('historyTags 2'!O410="have", "have", 'onchangeTags 2'!O410="have", "have", 'procTags 2'!O410="have", "have", 'historyTags 2'!O410="extra", "extra", 'onchangeTags 2'!O410="extra", "extra", 'procTags 2'!O410="extra", "extra", 'historyTags 2'!O410="missing", "missing", 'onchangeTags 2'!O410="missing", "missing", 'procTags 2'!O410="missing", "missing", 'historyTags 2'!O410="ignore", "ignore", 'onchangeTags 2'!O410="ignore", "ignore", 'procTags 2'!O410="ignore", "ignore")</f>
        <v>ignore</v>
      </c>
      <c r="P410" s="1" t="str" cm="1">
        <f t="array" aca="1" ref="P410" ca="1">_xlfn.IFS('historyTags 2'!P410="have", "have", 'onchangeTags 2'!P410="have", "have", 'procTags 2'!P410="have", "have", 'historyTags 2'!P410="extra", "extra", 'onchangeTags 2'!P410="extra", "extra", 'procTags 2'!P410="extra", "extra", 'historyTags 2'!P410="missing", "missing", 'onchangeTags 2'!P410="missing", "missing", 'procTags 2'!P410="missing", "missing", 'historyTags 2'!P410="ignore", "ignore", 'onchangeTags 2'!P410="ignore", "ignore", 'procTags 2'!P410="ignore", "ignore")</f>
        <v>ignore</v>
      </c>
    </row>
    <row r="411" spans="1:16" x14ac:dyDescent="0.2">
      <c r="A411" s="1" t="str">
        <f ca="1">IFERROR(__xludf.DUMMYFUNCTION("""COMPUTED_VALUE"""),"tr_irrig_ml_day_accum")</f>
        <v>tr_irrig_ml_day_accum</v>
      </c>
      <c r="B411" s="1" t="str" cm="1">
        <f t="array" aca="1" ref="B411" ca="1">_xlfn.IFS('historyTags 2'!B411="have", "have", 'onchangeTags 2'!B411="have", "have", 'procTags 2'!B411="have", "have", 'historyTags 2'!B411="extra", "extra", 'onchangeTags 2'!B411="extra", "extra", 'procTags 2'!B411="extra", "extra", 'historyTags 2'!B411="missing", "missing", 'onchangeTags 2'!B411="missing", "missing", 'procTags 2'!B411="missing", "missing", 'historyTags 2'!B411="ignore", "ignore", 'onchangeTags 2'!B411="ignore", "ignore", 'procTags 2'!B411="ignore", "ignore")</f>
        <v>ignore</v>
      </c>
      <c r="C411" s="1" t="str" cm="1">
        <f t="array" aca="1" ref="C411" ca="1">_xlfn.IFS('historyTags 2'!C411="have", "have", 'onchangeTags 2'!C411="have", "have", 'procTags 2'!C411="have", "have", 'historyTags 2'!C411="extra", "extra", 'onchangeTags 2'!C411="extra", "extra", 'procTags 2'!C411="extra", "extra", 'historyTags 2'!C411="missing", "missing", 'onchangeTags 2'!C411="missing", "missing", 'procTags 2'!C411="missing", "missing", 'historyTags 2'!C411="ignore", "ignore", 'onchangeTags 2'!C411="ignore", "ignore", 'procTags 2'!C411="ignore", "ignore")</f>
        <v>ignore</v>
      </c>
      <c r="D411" s="1" t="str" cm="1">
        <f t="array" aca="1" ref="D411" ca="1">_xlfn.IFS('historyTags 2'!D411="have", "have", 'onchangeTags 2'!D411="have", "have", 'procTags 2'!D411="have", "have", 'historyTags 2'!D411="extra", "extra", 'onchangeTags 2'!D411="extra", "extra", 'procTags 2'!D411="extra", "extra", 'historyTags 2'!D411="missing", "missing", 'onchangeTags 2'!D411="missing", "missing", 'procTags 2'!D411="missing", "missing", 'historyTags 2'!D411="ignore", "ignore", 'onchangeTags 2'!D411="ignore", "ignore", 'procTags 2'!D411="ignore", "ignore")</f>
        <v>ignore</v>
      </c>
      <c r="E411" s="1" t="str" cm="1">
        <f t="array" aca="1" ref="E411" ca="1">_xlfn.IFS('historyTags 2'!E411="have", "have", 'onchangeTags 2'!E411="have", "have", 'procTags 2'!E411="have", "have", 'historyTags 2'!E411="extra", "extra", 'onchangeTags 2'!E411="extra", "extra", 'procTags 2'!E411="extra", "extra", 'historyTags 2'!E411="missing", "missing", 'onchangeTags 2'!E411="missing", "missing", 'procTags 2'!E411="missing", "missing", 'historyTags 2'!E411="ignore", "ignore", 'onchangeTags 2'!E411="ignore", "ignore", 'procTags 2'!E411="ignore", "ignore")</f>
        <v>ignore</v>
      </c>
      <c r="F411" s="1" t="str" cm="1">
        <f t="array" aca="1" ref="F411" ca="1">_xlfn.IFS('historyTags 2'!F411="have", "have", 'onchangeTags 2'!F411="have", "have", 'procTags 2'!F411="have", "have", 'historyTags 2'!F411="extra", "extra", 'onchangeTags 2'!F411="extra", "extra", 'procTags 2'!F411="extra", "extra", 'historyTags 2'!F411="missing", "missing", 'onchangeTags 2'!F411="missing", "missing", 'procTags 2'!F411="missing", "missing", 'historyTags 2'!F411="ignore", "ignore", 'onchangeTags 2'!F411="ignore", "ignore", 'procTags 2'!F411="ignore", "ignore")</f>
        <v>ignore</v>
      </c>
      <c r="G411" s="1" t="str" cm="1">
        <f t="array" aca="1" ref="G411" ca="1">_xlfn.IFS('historyTags 2'!G411="have", "have", 'onchangeTags 2'!G411="have", "have", 'procTags 2'!G411="have", "have", 'historyTags 2'!G411="extra", "extra", 'onchangeTags 2'!G411="extra", "extra", 'procTags 2'!G411="extra", "extra", 'historyTags 2'!G411="missing", "missing", 'onchangeTags 2'!G411="missing", "missing", 'procTags 2'!G411="missing", "missing", 'historyTags 2'!G411="ignore", "ignore", 'onchangeTags 2'!G411="ignore", "ignore", 'procTags 2'!G411="ignore", "ignore")</f>
        <v>ignore</v>
      </c>
      <c r="H411" s="1" t="str" cm="1">
        <f t="array" aca="1" ref="H411" ca="1">_xlfn.IFS('historyTags 2'!H411="have", "have", 'onchangeTags 2'!H411="have", "have", 'procTags 2'!H411="have", "have", 'historyTags 2'!H411="extra", "extra", 'onchangeTags 2'!H411="extra", "extra", 'procTags 2'!H411="extra", "extra", 'historyTags 2'!H411="missing", "missing", 'onchangeTags 2'!H411="missing", "missing", 'procTags 2'!H411="missing", "missing", 'historyTags 2'!H411="ignore", "ignore", 'onchangeTags 2'!H411="ignore", "ignore", 'procTags 2'!H411="ignore", "ignore")</f>
        <v>ignore</v>
      </c>
      <c r="I411" s="1" t="str" cm="1">
        <f t="array" aca="1" ref="I411" ca="1">_xlfn.IFS('historyTags 2'!I411="have", "have", 'onchangeTags 2'!I411="have", "have", 'procTags 2'!I411="have", "have", 'historyTags 2'!I411="extra", "extra", 'onchangeTags 2'!I411="extra", "extra", 'procTags 2'!I411="extra", "extra", 'historyTags 2'!I411="missing", "missing", 'onchangeTags 2'!I411="missing", "missing", 'procTags 2'!I411="missing", "missing", 'historyTags 2'!I411="ignore", "ignore", 'onchangeTags 2'!I411="ignore", "ignore", 'procTags 2'!I411="ignore", "ignore")</f>
        <v>ignore</v>
      </c>
      <c r="J411" s="1" t="str" cm="1">
        <f t="array" aca="1" ref="J411" ca="1">_xlfn.IFS('historyTags 2'!J411="have", "have", 'onchangeTags 2'!J411="have", "have", 'procTags 2'!J411="have", "have", 'historyTags 2'!J411="extra", "extra", 'onchangeTags 2'!J411="extra", "extra", 'procTags 2'!J411="extra", "extra", 'historyTags 2'!J411="missing", "missing", 'onchangeTags 2'!J411="missing", "missing", 'procTags 2'!J411="missing", "missing", 'historyTags 2'!J411="ignore", "ignore", 'onchangeTags 2'!J411="ignore", "ignore", 'procTags 2'!J411="ignore", "ignore")</f>
        <v>ignore</v>
      </c>
      <c r="K411" s="1" t="str" cm="1">
        <f t="array" aca="1" ref="K411" ca="1">_xlfn.IFS('historyTags 2'!K411="have", "have", 'onchangeTags 2'!K411="have", "have", 'procTags 2'!K411="have", "have", 'historyTags 2'!K411="extra", "extra", 'onchangeTags 2'!K411="extra", "extra", 'procTags 2'!K411="extra", "extra", 'historyTags 2'!K411="missing", "missing", 'onchangeTags 2'!K411="missing", "missing", 'procTags 2'!K411="missing", "missing", 'historyTags 2'!K411="ignore", "ignore", 'onchangeTags 2'!K411="ignore", "ignore", 'procTags 2'!K411="ignore", "ignore")</f>
        <v>ignore</v>
      </c>
      <c r="L411" s="1" t="str" cm="1">
        <f t="array" aca="1" ref="L411" ca="1">_xlfn.IFS('historyTags 2'!L411="have", "have", 'onchangeTags 2'!L411="have", "have", 'procTags 2'!L411="have", "have", 'historyTags 2'!L411="extra", "extra", 'onchangeTags 2'!L411="extra", "extra", 'procTags 2'!L411="extra", "extra", 'historyTags 2'!L411="missing", "missing", 'onchangeTags 2'!L411="missing", "missing", 'procTags 2'!L411="missing", "missing", 'historyTags 2'!L411="ignore", "ignore", 'onchangeTags 2'!L411="ignore", "ignore", 'procTags 2'!L411="ignore", "ignore")</f>
        <v>ignore</v>
      </c>
      <c r="M411" s="1" t="str" cm="1">
        <f t="array" aca="1" ref="M411" ca="1">_xlfn.IFS('historyTags 2'!M411="have", "have", 'onchangeTags 2'!M411="have", "have", 'procTags 2'!M411="have", "have", 'historyTags 2'!M411="extra", "extra", 'onchangeTags 2'!M411="extra", "extra", 'procTags 2'!M411="extra", "extra", 'historyTags 2'!M411="missing", "missing", 'onchangeTags 2'!M411="missing", "missing", 'procTags 2'!M411="missing", "missing", 'historyTags 2'!M411="ignore", "ignore", 'onchangeTags 2'!M411="ignore", "ignore", 'procTags 2'!M411="ignore", "ignore")</f>
        <v>ignore</v>
      </c>
      <c r="N411" s="1" t="str" cm="1">
        <f t="array" aca="1" ref="N411" ca="1">_xlfn.IFS('historyTags 2'!N411="have", "have", 'onchangeTags 2'!N411="have", "have", 'procTags 2'!N411="have", "have", 'historyTags 2'!N411="extra", "extra", 'onchangeTags 2'!N411="extra", "extra", 'procTags 2'!N411="extra", "extra", 'historyTags 2'!N411="missing", "missing", 'onchangeTags 2'!N411="missing", "missing", 'procTags 2'!N411="missing", "missing", 'historyTags 2'!N411="ignore", "ignore", 'onchangeTags 2'!N411="ignore", "ignore", 'procTags 2'!N411="ignore", "ignore")</f>
        <v>ignore</v>
      </c>
      <c r="O411" s="1" t="str" cm="1">
        <f t="array" aca="1" ref="O411" ca="1">_xlfn.IFS('historyTags 2'!O411="have", "have", 'onchangeTags 2'!O411="have", "have", 'procTags 2'!O411="have", "have", 'historyTags 2'!O411="extra", "extra", 'onchangeTags 2'!O411="extra", "extra", 'procTags 2'!O411="extra", "extra", 'historyTags 2'!O411="missing", "missing", 'onchangeTags 2'!O411="missing", "missing", 'procTags 2'!O411="missing", "missing", 'historyTags 2'!O411="ignore", "ignore", 'onchangeTags 2'!O411="ignore", "ignore", 'procTags 2'!O411="ignore", "ignore")</f>
        <v>ignore</v>
      </c>
      <c r="P411" s="1" t="str" cm="1">
        <f t="array" aca="1" ref="P411" ca="1">_xlfn.IFS('historyTags 2'!P411="have", "have", 'onchangeTags 2'!P411="have", "have", 'procTags 2'!P411="have", "have", 'historyTags 2'!P411="extra", "extra", 'onchangeTags 2'!P411="extra", "extra", 'procTags 2'!P411="extra", "extra", 'historyTags 2'!P411="missing", "missing", 'onchangeTags 2'!P411="missing", "missing", 'procTags 2'!P411="missing", "missing", 'historyTags 2'!P411="ignore", "ignore", 'onchangeTags 2'!P411="ignore", "ignore", 'procTags 2'!P411="ignore", "ignore")</f>
        <v>ignore</v>
      </c>
    </row>
    <row r="412" spans="1:16" x14ac:dyDescent="0.2">
      <c r="A412" s="1" t="str">
        <f ca="1">IFERROR(__xludf.DUMMYFUNCTION("""COMPUTED_VALUE"""),"tr_irrig_ml_event_accum")</f>
        <v>tr_irrig_ml_event_accum</v>
      </c>
      <c r="B412" s="1" t="str" cm="1">
        <f t="array" aca="1" ref="B412" ca="1">_xlfn.IFS('historyTags 2'!B412="have", "have", 'onchangeTags 2'!B412="have", "have", 'procTags 2'!B412="have", "have", 'historyTags 2'!B412="extra", "extra", 'onchangeTags 2'!B412="extra", "extra", 'procTags 2'!B412="extra", "extra", 'historyTags 2'!B412="missing", "missing", 'onchangeTags 2'!B412="missing", "missing", 'procTags 2'!B412="missing", "missing", 'historyTags 2'!B412="ignore", "ignore", 'onchangeTags 2'!B412="ignore", "ignore", 'procTags 2'!B412="ignore", "ignore")</f>
        <v>ignore</v>
      </c>
      <c r="C412" s="1" t="str" cm="1">
        <f t="array" aca="1" ref="C412" ca="1">_xlfn.IFS('historyTags 2'!C412="have", "have", 'onchangeTags 2'!C412="have", "have", 'procTags 2'!C412="have", "have", 'historyTags 2'!C412="extra", "extra", 'onchangeTags 2'!C412="extra", "extra", 'procTags 2'!C412="extra", "extra", 'historyTags 2'!C412="missing", "missing", 'onchangeTags 2'!C412="missing", "missing", 'procTags 2'!C412="missing", "missing", 'historyTags 2'!C412="ignore", "ignore", 'onchangeTags 2'!C412="ignore", "ignore", 'procTags 2'!C412="ignore", "ignore")</f>
        <v>ignore</v>
      </c>
      <c r="D412" s="1" t="str" cm="1">
        <f t="array" aca="1" ref="D412" ca="1">_xlfn.IFS('historyTags 2'!D412="have", "have", 'onchangeTags 2'!D412="have", "have", 'procTags 2'!D412="have", "have", 'historyTags 2'!D412="extra", "extra", 'onchangeTags 2'!D412="extra", "extra", 'procTags 2'!D412="extra", "extra", 'historyTags 2'!D412="missing", "missing", 'onchangeTags 2'!D412="missing", "missing", 'procTags 2'!D412="missing", "missing", 'historyTags 2'!D412="ignore", "ignore", 'onchangeTags 2'!D412="ignore", "ignore", 'procTags 2'!D412="ignore", "ignore")</f>
        <v>ignore</v>
      </c>
      <c r="E412" s="1" t="str" cm="1">
        <f t="array" aca="1" ref="E412" ca="1">_xlfn.IFS('historyTags 2'!E412="have", "have", 'onchangeTags 2'!E412="have", "have", 'procTags 2'!E412="have", "have", 'historyTags 2'!E412="extra", "extra", 'onchangeTags 2'!E412="extra", "extra", 'procTags 2'!E412="extra", "extra", 'historyTags 2'!E412="missing", "missing", 'onchangeTags 2'!E412="missing", "missing", 'procTags 2'!E412="missing", "missing", 'historyTags 2'!E412="ignore", "ignore", 'onchangeTags 2'!E412="ignore", "ignore", 'procTags 2'!E412="ignore", "ignore")</f>
        <v>ignore</v>
      </c>
      <c r="F412" s="1" t="str" cm="1">
        <f t="array" aca="1" ref="F412" ca="1">_xlfn.IFS('historyTags 2'!F412="have", "have", 'onchangeTags 2'!F412="have", "have", 'procTags 2'!F412="have", "have", 'historyTags 2'!F412="extra", "extra", 'onchangeTags 2'!F412="extra", "extra", 'procTags 2'!F412="extra", "extra", 'historyTags 2'!F412="missing", "missing", 'onchangeTags 2'!F412="missing", "missing", 'procTags 2'!F412="missing", "missing", 'historyTags 2'!F412="ignore", "ignore", 'onchangeTags 2'!F412="ignore", "ignore", 'procTags 2'!F412="ignore", "ignore")</f>
        <v>ignore</v>
      </c>
      <c r="G412" s="1" t="str" cm="1">
        <f t="array" aca="1" ref="G412" ca="1">_xlfn.IFS('historyTags 2'!G412="have", "have", 'onchangeTags 2'!G412="have", "have", 'procTags 2'!G412="have", "have", 'historyTags 2'!G412="extra", "extra", 'onchangeTags 2'!G412="extra", "extra", 'procTags 2'!G412="extra", "extra", 'historyTags 2'!G412="missing", "missing", 'onchangeTags 2'!G412="missing", "missing", 'procTags 2'!G412="missing", "missing", 'historyTags 2'!G412="ignore", "ignore", 'onchangeTags 2'!G412="ignore", "ignore", 'procTags 2'!G412="ignore", "ignore")</f>
        <v>ignore</v>
      </c>
      <c r="H412" s="1" t="str" cm="1">
        <f t="array" aca="1" ref="H412" ca="1">_xlfn.IFS('historyTags 2'!H412="have", "have", 'onchangeTags 2'!H412="have", "have", 'procTags 2'!H412="have", "have", 'historyTags 2'!H412="extra", "extra", 'onchangeTags 2'!H412="extra", "extra", 'procTags 2'!H412="extra", "extra", 'historyTags 2'!H412="missing", "missing", 'onchangeTags 2'!H412="missing", "missing", 'procTags 2'!H412="missing", "missing", 'historyTags 2'!H412="ignore", "ignore", 'onchangeTags 2'!H412="ignore", "ignore", 'procTags 2'!H412="ignore", "ignore")</f>
        <v>ignore</v>
      </c>
      <c r="I412" s="1" t="str" cm="1">
        <f t="array" aca="1" ref="I412" ca="1">_xlfn.IFS('historyTags 2'!I412="have", "have", 'onchangeTags 2'!I412="have", "have", 'procTags 2'!I412="have", "have", 'historyTags 2'!I412="extra", "extra", 'onchangeTags 2'!I412="extra", "extra", 'procTags 2'!I412="extra", "extra", 'historyTags 2'!I412="missing", "missing", 'onchangeTags 2'!I412="missing", "missing", 'procTags 2'!I412="missing", "missing", 'historyTags 2'!I412="ignore", "ignore", 'onchangeTags 2'!I412="ignore", "ignore", 'procTags 2'!I412="ignore", "ignore")</f>
        <v>ignore</v>
      </c>
      <c r="J412" s="1" t="str" cm="1">
        <f t="array" aca="1" ref="J412" ca="1">_xlfn.IFS('historyTags 2'!J412="have", "have", 'onchangeTags 2'!J412="have", "have", 'procTags 2'!J412="have", "have", 'historyTags 2'!J412="extra", "extra", 'onchangeTags 2'!J412="extra", "extra", 'procTags 2'!J412="extra", "extra", 'historyTags 2'!J412="missing", "missing", 'onchangeTags 2'!J412="missing", "missing", 'procTags 2'!J412="missing", "missing", 'historyTags 2'!J412="ignore", "ignore", 'onchangeTags 2'!J412="ignore", "ignore", 'procTags 2'!J412="ignore", "ignore")</f>
        <v>ignore</v>
      </c>
      <c r="K412" s="1" t="str" cm="1">
        <f t="array" aca="1" ref="K412" ca="1">_xlfn.IFS('historyTags 2'!K412="have", "have", 'onchangeTags 2'!K412="have", "have", 'procTags 2'!K412="have", "have", 'historyTags 2'!K412="extra", "extra", 'onchangeTags 2'!K412="extra", "extra", 'procTags 2'!K412="extra", "extra", 'historyTags 2'!K412="missing", "missing", 'onchangeTags 2'!K412="missing", "missing", 'procTags 2'!K412="missing", "missing", 'historyTags 2'!K412="ignore", "ignore", 'onchangeTags 2'!K412="ignore", "ignore", 'procTags 2'!K412="ignore", "ignore")</f>
        <v>ignore</v>
      </c>
      <c r="L412" s="1" t="str" cm="1">
        <f t="array" aca="1" ref="L412" ca="1">_xlfn.IFS('historyTags 2'!L412="have", "have", 'onchangeTags 2'!L412="have", "have", 'procTags 2'!L412="have", "have", 'historyTags 2'!L412="extra", "extra", 'onchangeTags 2'!L412="extra", "extra", 'procTags 2'!L412="extra", "extra", 'historyTags 2'!L412="missing", "missing", 'onchangeTags 2'!L412="missing", "missing", 'procTags 2'!L412="missing", "missing", 'historyTags 2'!L412="ignore", "ignore", 'onchangeTags 2'!L412="ignore", "ignore", 'procTags 2'!L412="ignore", "ignore")</f>
        <v>ignore</v>
      </c>
      <c r="M412" s="1" t="str" cm="1">
        <f t="array" aca="1" ref="M412" ca="1">_xlfn.IFS('historyTags 2'!M412="have", "have", 'onchangeTags 2'!M412="have", "have", 'procTags 2'!M412="have", "have", 'historyTags 2'!M412="extra", "extra", 'onchangeTags 2'!M412="extra", "extra", 'procTags 2'!M412="extra", "extra", 'historyTags 2'!M412="missing", "missing", 'onchangeTags 2'!M412="missing", "missing", 'procTags 2'!M412="missing", "missing", 'historyTags 2'!M412="ignore", "ignore", 'onchangeTags 2'!M412="ignore", "ignore", 'procTags 2'!M412="ignore", "ignore")</f>
        <v>ignore</v>
      </c>
      <c r="N412" s="1" t="str" cm="1">
        <f t="array" aca="1" ref="N412" ca="1">_xlfn.IFS('historyTags 2'!N412="have", "have", 'onchangeTags 2'!N412="have", "have", 'procTags 2'!N412="have", "have", 'historyTags 2'!N412="extra", "extra", 'onchangeTags 2'!N412="extra", "extra", 'procTags 2'!N412="extra", "extra", 'historyTags 2'!N412="missing", "missing", 'onchangeTags 2'!N412="missing", "missing", 'procTags 2'!N412="missing", "missing", 'historyTags 2'!N412="ignore", "ignore", 'onchangeTags 2'!N412="ignore", "ignore", 'procTags 2'!N412="ignore", "ignore")</f>
        <v>ignore</v>
      </c>
      <c r="O412" s="1" t="str" cm="1">
        <f t="array" aca="1" ref="O412" ca="1">_xlfn.IFS('historyTags 2'!O412="have", "have", 'onchangeTags 2'!O412="have", "have", 'procTags 2'!O412="have", "have", 'historyTags 2'!O412="extra", "extra", 'onchangeTags 2'!O412="extra", "extra", 'procTags 2'!O412="extra", "extra", 'historyTags 2'!O412="missing", "missing", 'onchangeTags 2'!O412="missing", "missing", 'procTags 2'!O412="missing", "missing", 'historyTags 2'!O412="ignore", "ignore", 'onchangeTags 2'!O412="ignore", "ignore", 'procTags 2'!O412="ignore", "ignore")</f>
        <v>ignore</v>
      </c>
      <c r="P412" s="1" t="str" cm="1">
        <f t="array" aca="1" ref="P412" ca="1">_xlfn.IFS('historyTags 2'!P412="have", "have", 'onchangeTags 2'!P412="have", "have", 'procTags 2'!P412="have", "have", 'historyTags 2'!P412="extra", "extra", 'onchangeTags 2'!P412="extra", "extra", 'procTags 2'!P412="extra", "extra", 'historyTags 2'!P412="missing", "missing", 'onchangeTags 2'!P412="missing", "missing", 'procTags 2'!P412="missing", "missing", 'historyTags 2'!P412="ignore", "ignore", 'onchangeTags 2'!P412="ignore", "ignore", 'procTags 2'!P412="ignore", "ignore")</f>
        <v>ignore</v>
      </c>
    </row>
    <row r="413" spans="1:16" x14ac:dyDescent="0.2">
      <c r="A413" s="1" t="str">
        <f ca="1">IFERROR(__xludf.DUMMYFUNCTION("""COMPUTED_VALUE"""),"tr_irrig_ml_prev_day_total")</f>
        <v>tr_irrig_ml_prev_day_total</v>
      </c>
      <c r="B413" s="1" t="str" cm="1">
        <f t="array" aca="1" ref="B413" ca="1">_xlfn.IFS('historyTags 2'!B413="have", "have", 'onchangeTags 2'!B413="have", "have", 'procTags 2'!B413="have", "have", 'historyTags 2'!B413="extra", "extra", 'onchangeTags 2'!B413="extra", "extra", 'procTags 2'!B413="extra", "extra", 'historyTags 2'!B413="missing", "missing", 'onchangeTags 2'!B413="missing", "missing", 'procTags 2'!B413="missing", "missing", 'historyTags 2'!B413="ignore", "ignore", 'onchangeTags 2'!B413="ignore", "ignore", 'procTags 2'!B413="ignore", "ignore")</f>
        <v>ignore</v>
      </c>
      <c r="C413" s="1" t="str" cm="1">
        <f t="array" aca="1" ref="C413" ca="1">_xlfn.IFS('historyTags 2'!C413="have", "have", 'onchangeTags 2'!C413="have", "have", 'procTags 2'!C413="have", "have", 'historyTags 2'!C413="extra", "extra", 'onchangeTags 2'!C413="extra", "extra", 'procTags 2'!C413="extra", "extra", 'historyTags 2'!C413="missing", "missing", 'onchangeTags 2'!C413="missing", "missing", 'procTags 2'!C413="missing", "missing", 'historyTags 2'!C413="ignore", "ignore", 'onchangeTags 2'!C413="ignore", "ignore", 'procTags 2'!C413="ignore", "ignore")</f>
        <v>ignore</v>
      </c>
      <c r="D413" s="1" t="str" cm="1">
        <f t="array" aca="1" ref="D413" ca="1">_xlfn.IFS('historyTags 2'!D413="have", "have", 'onchangeTags 2'!D413="have", "have", 'procTags 2'!D413="have", "have", 'historyTags 2'!D413="extra", "extra", 'onchangeTags 2'!D413="extra", "extra", 'procTags 2'!D413="extra", "extra", 'historyTags 2'!D413="missing", "missing", 'onchangeTags 2'!D413="missing", "missing", 'procTags 2'!D413="missing", "missing", 'historyTags 2'!D413="ignore", "ignore", 'onchangeTags 2'!D413="ignore", "ignore", 'procTags 2'!D413="ignore", "ignore")</f>
        <v>have</v>
      </c>
      <c r="E413" s="1" t="str" cm="1">
        <f t="array" aca="1" ref="E413" ca="1">_xlfn.IFS('historyTags 2'!E413="have", "have", 'onchangeTags 2'!E413="have", "have", 'procTags 2'!E413="have", "have", 'historyTags 2'!E413="extra", "extra", 'onchangeTags 2'!E413="extra", "extra", 'procTags 2'!E413="extra", "extra", 'historyTags 2'!E413="missing", "missing", 'onchangeTags 2'!E413="missing", "missing", 'procTags 2'!E413="missing", "missing", 'historyTags 2'!E413="ignore", "ignore", 'onchangeTags 2'!E413="ignore", "ignore", 'procTags 2'!E413="ignore", "ignore")</f>
        <v>have</v>
      </c>
      <c r="F413" s="1" t="str" cm="1">
        <f t="array" aca="1" ref="F413" ca="1">_xlfn.IFS('historyTags 2'!F413="have", "have", 'onchangeTags 2'!F413="have", "have", 'procTags 2'!F413="have", "have", 'historyTags 2'!F413="extra", "extra", 'onchangeTags 2'!F413="extra", "extra", 'procTags 2'!F413="extra", "extra", 'historyTags 2'!F413="missing", "missing", 'onchangeTags 2'!F413="missing", "missing", 'procTags 2'!F413="missing", "missing", 'historyTags 2'!F413="ignore", "ignore", 'onchangeTags 2'!F413="ignore", "ignore", 'procTags 2'!F413="ignore", "ignore")</f>
        <v>have</v>
      </c>
      <c r="G413" s="1" t="str" cm="1">
        <f t="array" aca="1" ref="G413" ca="1">_xlfn.IFS('historyTags 2'!G413="have", "have", 'onchangeTags 2'!G413="have", "have", 'procTags 2'!G413="have", "have", 'historyTags 2'!G413="extra", "extra", 'onchangeTags 2'!G413="extra", "extra", 'procTags 2'!G413="extra", "extra", 'historyTags 2'!G413="missing", "missing", 'onchangeTags 2'!G413="missing", "missing", 'procTags 2'!G413="missing", "missing", 'historyTags 2'!G413="ignore", "ignore", 'onchangeTags 2'!G413="ignore", "ignore", 'procTags 2'!G413="ignore", "ignore")</f>
        <v>have</v>
      </c>
      <c r="H413" s="1" t="str" cm="1">
        <f t="array" aca="1" ref="H413" ca="1">_xlfn.IFS('historyTags 2'!H413="have", "have", 'onchangeTags 2'!H413="have", "have", 'procTags 2'!H413="have", "have", 'historyTags 2'!H413="extra", "extra", 'onchangeTags 2'!H413="extra", "extra", 'procTags 2'!H413="extra", "extra", 'historyTags 2'!H413="missing", "missing", 'onchangeTags 2'!H413="missing", "missing", 'procTags 2'!H413="missing", "missing", 'historyTags 2'!H413="ignore", "ignore", 'onchangeTags 2'!H413="ignore", "ignore", 'procTags 2'!H413="ignore", "ignore")</f>
        <v>have</v>
      </c>
      <c r="I413" s="1" t="str" cm="1">
        <f t="array" aca="1" ref="I413" ca="1">_xlfn.IFS('historyTags 2'!I413="have", "have", 'onchangeTags 2'!I413="have", "have", 'procTags 2'!I413="have", "have", 'historyTags 2'!I413="extra", "extra", 'onchangeTags 2'!I413="extra", "extra", 'procTags 2'!I413="extra", "extra", 'historyTags 2'!I413="missing", "missing", 'onchangeTags 2'!I413="missing", "missing", 'procTags 2'!I413="missing", "missing", 'historyTags 2'!I413="ignore", "ignore", 'onchangeTags 2'!I413="ignore", "ignore", 'procTags 2'!I413="ignore", "ignore")</f>
        <v>have</v>
      </c>
      <c r="J413" s="1" t="str" cm="1">
        <f t="array" aca="1" ref="J413" ca="1">_xlfn.IFS('historyTags 2'!J413="have", "have", 'onchangeTags 2'!J413="have", "have", 'procTags 2'!J413="have", "have", 'historyTags 2'!J413="extra", "extra", 'onchangeTags 2'!J413="extra", "extra", 'procTags 2'!J413="extra", "extra", 'historyTags 2'!J413="missing", "missing", 'onchangeTags 2'!J413="missing", "missing", 'procTags 2'!J413="missing", "missing", 'historyTags 2'!J413="ignore", "ignore", 'onchangeTags 2'!J413="ignore", "ignore", 'procTags 2'!J413="ignore", "ignore")</f>
        <v>have</v>
      </c>
      <c r="K413" s="1" t="str" cm="1">
        <f t="array" aca="1" ref="K413" ca="1">_xlfn.IFS('historyTags 2'!K413="have", "have", 'onchangeTags 2'!K413="have", "have", 'procTags 2'!K413="have", "have", 'historyTags 2'!K413="extra", "extra", 'onchangeTags 2'!K413="extra", "extra", 'procTags 2'!K413="extra", "extra", 'historyTags 2'!K413="missing", "missing", 'onchangeTags 2'!K413="missing", "missing", 'procTags 2'!K413="missing", "missing", 'historyTags 2'!K413="ignore", "ignore", 'onchangeTags 2'!K413="ignore", "ignore", 'procTags 2'!K413="ignore", "ignore")</f>
        <v>have</v>
      </c>
      <c r="L413" s="1" t="str" cm="1">
        <f t="array" aca="1" ref="L413" ca="1">_xlfn.IFS('historyTags 2'!L413="have", "have", 'onchangeTags 2'!L413="have", "have", 'procTags 2'!L413="have", "have", 'historyTags 2'!L413="extra", "extra", 'onchangeTags 2'!L413="extra", "extra", 'procTags 2'!L413="extra", "extra", 'historyTags 2'!L413="missing", "missing", 'onchangeTags 2'!L413="missing", "missing", 'procTags 2'!L413="missing", "missing", 'historyTags 2'!L413="ignore", "ignore", 'onchangeTags 2'!L413="ignore", "ignore", 'procTags 2'!L413="ignore", "ignore")</f>
        <v>have</v>
      </c>
      <c r="M413" s="1" t="str" cm="1">
        <f t="array" aca="1" ref="M413" ca="1">_xlfn.IFS('historyTags 2'!M413="have", "have", 'onchangeTags 2'!M413="have", "have", 'procTags 2'!M413="have", "have", 'historyTags 2'!M413="extra", "extra", 'onchangeTags 2'!M413="extra", "extra", 'procTags 2'!M413="extra", "extra", 'historyTags 2'!M413="missing", "missing", 'onchangeTags 2'!M413="missing", "missing", 'procTags 2'!M413="missing", "missing", 'historyTags 2'!M413="ignore", "ignore", 'onchangeTags 2'!M413="ignore", "ignore", 'procTags 2'!M413="ignore", "ignore")</f>
        <v>have</v>
      </c>
      <c r="N413" s="1" t="str" cm="1">
        <f t="array" aca="1" ref="N413" ca="1">_xlfn.IFS('historyTags 2'!N413="have", "have", 'onchangeTags 2'!N413="have", "have", 'procTags 2'!N413="have", "have", 'historyTags 2'!N413="extra", "extra", 'onchangeTags 2'!N413="extra", "extra", 'procTags 2'!N413="extra", "extra", 'historyTags 2'!N413="missing", "missing", 'onchangeTags 2'!N413="missing", "missing", 'procTags 2'!N413="missing", "missing", 'historyTags 2'!N413="ignore", "ignore", 'onchangeTags 2'!N413="ignore", "ignore", 'procTags 2'!N413="ignore", "ignore")</f>
        <v>have</v>
      </c>
      <c r="O413" s="1" t="str" cm="1">
        <f t="array" aca="1" ref="O413" ca="1">_xlfn.IFS('historyTags 2'!O413="have", "have", 'onchangeTags 2'!O413="have", "have", 'procTags 2'!O413="have", "have", 'historyTags 2'!O413="extra", "extra", 'onchangeTags 2'!O413="extra", "extra", 'procTags 2'!O413="extra", "extra", 'historyTags 2'!O413="missing", "missing", 'onchangeTags 2'!O413="missing", "missing", 'procTags 2'!O413="missing", "missing", 'historyTags 2'!O413="ignore", "ignore", 'onchangeTags 2'!O413="ignore", "ignore", 'procTags 2'!O413="ignore", "ignore")</f>
        <v>have</v>
      </c>
      <c r="P413" s="1" t="str" cm="1">
        <f t="array" aca="1" ref="P413" ca="1">_xlfn.IFS('historyTags 2'!P413="have", "have", 'onchangeTags 2'!P413="have", "have", 'procTags 2'!P413="have", "have", 'historyTags 2'!P413="extra", "extra", 'onchangeTags 2'!P413="extra", "extra", 'procTags 2'!P413="extra", "extra", 'historyTags 2'!P413="missing", "missing", 'onchangeTags 2'!P413="missing", "missing", 'procTags 2'!P413="missing", "missing", 'historyTags 2'!P413="ignore", "ignore", 'onchangeTags 2'!P413="ignore", "ignore", 'procTags 2'!P413="ignore", "ignore")</f>
        <v>ignore</v>
      </c>
    </row>
    <row r="414" spans="1:16" x14ac:dyDescent="0.2">
      <c r="A414" s="1" t="str">
        <f ca="1">IFERROR(__xludf.DUMMYFUNCTION("""COMPUTED_VALUE"""),"tr_irrig_pump_rate")</f>
        <v>tr_irrig_pump_rate</v>
      </c>
      <c r="B414" s="1" t="str" cm="1">
        <f t="array" aca="1" ref="B414" ca="1">_xlfn.IFS('historyTags 2'!B414="have", "have", 'onchangeTags 2'!B414="have", "have", 'procTags 2'!B414="have", "have", 'historyTags 2'!B414="extra", "extra", 'onchangeTags 2'!B414="extra", "extra", 'procTags 2'!B414="extra", "extra", 'historyTags 2'!B414="missing", "missing", 'onchangeTags 2'!B414="missing", "missing", 'procTags 2'!B414="missing", "missing", 'historyTags 2'!B414="ignore", "ignore", 'onchangeTags 2'!B414="ignore", "ignore", 'procTags 2'!B414="ignore", "ignore")</f>
        <v>ignore</v>
      </c>
      <c r="C414" s="1" t="str" cm="1">
        <f t="array" aca="1" ref="C414" ca="1">_xlfn.IFS('historyTags 2'!C414="have", "have", 'onchangeTags 2'!C414="have", "have", 'procTags 2'!C414="have", "have", 'historyTags 2'!C414="extra", "extra", 'onchangeTags 2'!C414="extra", "extra", 'procTags 2'!C414="extra", "extra", 'historyTags 2'!C414="missing", "missing", 'onchangeTags 2'!C414="missing", "missing", 'procTags 2'!C414="missing", "missing", 'historyTags 2'!C414="ignore", "ignore", 'onchangeTags 2'!C414="ignore", "ignore", 'procTags 2'!C414="ignore", "ignore")</f>
        <v>ignore</v>
      </c>
      <c r="D414" s="1" t="str" cm="1">
        <f t="array" aca="1" ref="D414" ca="1">_xlfn.IFS('historyTags 2'!D414="have", "have", 'onchangeTags 2'!D414="have", "have", 'procTags 2'!D414="have", "have", 'historyTags 2'!D414="extra", "extra", 'onchangeTags 2'!D414="extra", "extra", 'procTags 2'!D414="extra", "extra", 'historyTags 2'!D414="missing", "missing", 'onchangeTags 2'!D414="missing", "missing", 'procTags 2'!D414="missing", "missing", 'historyTags 2'!D414="ignore", "ignore", 'onchangeTags 2'!D414="ignore", "ignore", 'procTags 2'!D414="ignore", "ignore")</f>
        <v>have</v>
      </c>
      <c r="E414" s="1" t="str" cm="1">
        <f t="array" aca="1" ref="E414" ca="1">_xlfn.IFS('historyTags 2'!E414="have", "have", 'onchangeTags 2'!E414="have", "have", 'procTags 2'!E414="have", "have", 'historyTags 2'!E414="extra", "extra", 'onchangeTags 2'!E414="extra", "extra", 'procTags 2'!E414="extra", "extra", 'historyTags 2'!E414="missing", "missing", 'onchangeTags 2'!E414="missing", "missing", 'procTags 2'!E414="missing", "missing", 'historyTags 2'!E414="ignore", "ignore", 'onchangeTags 2'!E414="ignore", "ignore", 'procTags 2'!E414="ignore", "ignore")</f>
        <v>have</v>
      </c>
      <c r="F414" s="1" t="str" cm="1">
        <f t="array" aca="1" ref="F414" ca="1">_xlfn.IFS('historyTags 2'!F414="have", "have", 'onchangeTags 2'!F414="have", "have", 'procTags 2'!F414="have", "have", 'historyTags 2'!F414="extra", "extra", 'onchangeTags 2'!F414="extra", "extra", 'procTags 2'!F414="extra", "extra", 'historyTags 2'!F414="missing", "missing", 'onchangeTags 2'!F414="missing", "missing", 'procTags 2'!F414="missing", "missing", 'historyTags 2'!F414="ignore", "ignore", 'onchangeTags 2'!F414="ignore", "ignore", 'procTags 2'!F414="ignore", "ignore")</f>
        <v>have</v>
      </c>
      <c r="G414" s="1" t="str" cm="1">
        <f t="array" aca="1" ref="G414" ca="1">_xlfn.IFS('historyTags 2'!G414="have", "have", 'onchangeTags 2'!G414="have", "have", 'procTags 2'!G414="have", "have", 'historyTags 2'!G414="extra", "extra", 'onchangeTags 2'!G414="extra", "extra", 'procTags 2'!G414="extra", "extra", 'historyTags 2'!G414="missing", "missing", 'onchangeTags 2'!G414="missing", "missing", 'procTags 2'!G414="missing", "missing", 'historyTags 2'!G414="ignore", "ignore", 'onchangeTags 2'!G414="ignore", "ignore", 'procTags 2'!G414="ignore", "ignore")</f>
        <v>have</v>
      </c>
      <c r="H414" s="1" t="str" cm="1">
        <f t="array" aca="1" ref="H414" ca="1">_xlfn.IFS('historyTags 2'!H414="have", "have", 'onchangeTags 2'!H414="have", "have", 'procTags 2'!H414="have", "have", 'historyTags 2'!H414="extra", "extra", 'onchangeTags 2'!H414="extra", "extra", 'procTags 2'!H414="extra", "extra", 'historyTags 2'!H414="missing", "missing", 'onchangeTags 2'!H414="missing", "missing", 'procTags 2'!H414="missing", "missing", 'historyTags 2'!H414="ignore", "ignore", 'onchangeTags 2'!H414="ignore", "ignore", 'procTags 2'!H414="ignore", "ignore")</f>
        <v>have</v>
      </c>
      <c r="I414" s="1" t="str" cm="1">
        <f t="array" aca="1" ref="I414" ca="1">_xlfn.IFS('historyTags 2'!I414="have", "have", 'onchangeTags 2'!I414="have", "have", 'procTags 2'!I414="have", "have", 'historyTags 2'!I414="extra", "extra", 'onchangeTags 2'!I414="extra", "extra", 'procTags 2'!I414="extra", "extra", 'historyTags 2'!I414="missing", "missing", 'onchangeTags 2'!I414="missing", "missing", 'procTags 2'!I414="missing", "missing", 'historyTags 2'!I414="ignore", "ignore", 'onchangeTags 2'!I414="ignore", "ignore", 'procTags 2'!I414="ignore", "ignore")</f>
        <v>have</v>
      </c>
      <c r="J414" s="1" t="str" cm="1">
        <f t="array" aca="1" ref="J414" ca="1">_xlfn.IFS('historyTags 2'!J414="have", "have", 'onchangeTags 2'!J414="have", "have", 'procTags 2'!J414="have", "have", 'historyTags 2'!J414="extra", "extra", 'onchangeTags 2'!J414="extra", "extra", 'procTags 2'!J414="extra", "extra", 'historyTags 2'!J414="missing", "missing", 'onchangeTags 2'!J414="missing", "missing", 'procTags 2'!J414="missing", "missing", 'historyTags 2'!J414="ignore", "ignore", 'onchangeTags 2'!J414="ignore", "ignore", 'procTags 2'!J414="ignore", "ignore")</f>
        <v>have</v>
      </c>
      <c r="K414" s="1" t="str" cm="1">
        <f t="array" aca="1" ref="K414" ca="1">_xlfn.IFS('historyTags 2'!K414="have", "have", 'onchangeTags 2'!K414="have", "have", 'procTags 2'!K414="have", "have", 'historyTags 2'!K414="extra", "extra", 'onchangeTags 2'!K414="extra", "extra", 'procTags 2'!K414="extra", "extra", 'historyTags 2'!K414="missing", "missing", 'onchangeTags 2'!K414="missing", "missing", 'procTags 2'!K414="missing", "missing", 'historyTags 2'!K414="ignore", "ignore", 'onchangeTags 2'!K414="ignore", "ignore", 'procTags 2'!K414="ignore", "ignore")</f>
        <v>have</v>
      </c>
      <c r="L414" s="1" t="str" cm="1">
        <f t="array" aca="1" ref="L414" ca="1">_xlfn.IFS('historyTags 2'!L414="have", "have", 'onchangeTags 2'!L414="have", "have", 'procTags 2'!L414="have", "have", 'historyTags 2'!L414="extra", "extra", 'onchangeTags 2'!L414="extra", "extra", 'procTags 2'!L414="extra", "extra", 'historyTags 2'!L414="missing", "missing", 'onchangeTags 2'!L414="missing", "missing", 'procTags 2'!L414="missing", "missing", 'historyTags 2'!L414="ignore", "ignore", 'onchangeTags 2'!L414="ignore", "ignore", 'procTags 2'!L414="ignore", "ignore")</f>
        <v>have</v>
      </c>
      <c r="M414" s="1" t="str" cm="1">
        <f t="array" aca="1" ref="M414" ca="1">_xlfn.IFS('historyTags 2'!M414="have", "have", 'onchangeTags 2'!M414="have", "have", 'procTags 2'!M414="have", "have", 'historyTags 2'!M414="extra", "extra", 'onchangeTags 2'!M414="extra", "extra", 'procTags 2'!M414="extra", "extra", 'historyTags 2'!M414="missing", "missing", 'onchangeTags 2'!M414="missing", "missing", 'procTags 2'!M414="missing", "missing", 'historyTags 2'!M414="ignore", "ignore", 'onchangeTags 2'!M414="ignore", "ignore", 'procTags 2'!M414="ignore", "ignore")</f>
        <v>have</v>
      </c>
      <c r="N414" s="1" t="str" cm="1">
        <f t="array" aca="1" ref="N414" ca="1">_xlfn.IFS('historyTags 2'!N414="have", "have", 'onchangeTags 2'!N414="have", "have", 'procTags 2'!N414="have", "have", 'historyTags 2'!N414="extra", "extra", 'onchangeTags 2'!N414="extra", "extra", 'procTags 2'!N414="extra", "extra", 'historyTags 2'!N414="missing", "missing", 'onchangeTags 2'!N414="missing", "missing", 'procTags 2'!N414="missing", "missing", 'historyTags 2'!N414="ignore", "ignore", 'onchangeTags 2'!N414="ignore", "ignore", 'procTags 2'!N414="ignore", "ignore")</f>
        <v>have</v>
      </c>
      <c r="O414" s="1" t="str" cm="1">
        <f t="array" aca="1" ref="O414" ca="1">_xlfn.IFS('historyTags 2'!O414="have", "have", 'onchangeTags 2'!O414="have", "have", 'procTags 2'!O414="have", "have", 'historyTags 2'!O414="extra", "extra", 'onchangeTags 2'!O414="extra", "extra", 'procTags 2'!O414="extra", "extra", 'historyTags 2'!O414="missing", "missing", 'onchangeTags 2'!O414="missing", "missing", 'procTags 2'!O414="missing", "missing", 'historyTags 2'!O414="ignore", "ignore", 'onchangeTags 2'!O414="ignore", "ignore", 'procTags 2'!O414="ignore", "ignore")</f>
        <v>have</v>
      </c>
      <c r="P414" s="1" t="str" cm="1">
        <f t="array" aca="1" ref="P414" ca="1">_xlfn.IFS('historyTags 2'!P414="have", "have", 'onchangeTags 2'!P414="have", "have", 'procTags 2'!P414="have", "have", 'historyTags 2'!P414="extra", "extra", 'onchangeTags 2'!P414="extra", "extra", 'procTags 2'!P414="extra", "extra", 'historyTags 2'!P414="missing", "missing", 'onchangeTags 2'!P414="missing", "missing", 'procTags 2'!P414="missing", "missing", 'historyTags 2'!P414="ignore", "ignore", 'onchangeTags 2'!P414="ignore", "ignore", 'procTags 2'!P414="ignore", "ignore")</f>
        <v>ignore</v>
      </c>
    </row>
    <row r="415" spans="1:16" x14ac:dyDescent="0.2">
      <c r="A415" s="1" t="str">
        <f ca="1">IFERROR(__xludf.DUMMYFUNCTION("""COMPUTED_VALUE"""),"tr_irrig_purge_mode")</f>
        <v>tr_irrig_purge_mode</v>
      </c>
      <c r="B415" s="1" t="str" cm="1">
        <f t="array" aca="1" ref="B415" ca="1">_xlfn.IFS('historyTags 2'!B415="have", "have", 'onchangeTags 2'!B415="have", "have", 'procTags 2'!B415="have", "have", 'historyTags 2'!B415="extra", "extra", 'onchangeTags 2'!B415="extra", "extra", 'procTags 2'!B415="extra", "extra", 'historyTags 2'!B415="missing", "missing", 'onchangeTags 2'!B415="missing", "missing", 'procTags 2'!B415="missing", "missing", 'historyTags 2'!B415="ignore", "ignore", 'onchangeTags 2'!B415="ignore", "ignore", 'procTags 2'!B415="ignore", "ignore")</f>
        <v>ignore</v>
      </c>
      <c r="C415" s="1" t="str" cm="1">
        <f t="array" aca="1" ref="C415" ca="1">_xlfn.IFS('historyTags 2'!C415="have", "have", 'onchangeTags 2'!C415="have", "have", 'procTags 2'!C415="have", "have", 'historyTags 2'!C415="extra", "extra", 'onchangeTags 2'!C415="extra", "extra", 'procTags 2'!C415="extra", "extra", 'historyTags 2'!C415="missing", "missing", 'onchangeTags 2'!C415="missing", "missing", 'procTags 2'!C415="missing", "missing", 'historyTags 2'!C415="ignore", "ignore", 'onchangeTags 2'!C415="ignore", "ignore", 'procTags 2'!C415="ignore", "ignore")</f>
        <v>ignore</v>
      </c>
      <c r="D415" s="1" t="str" cm="1">
        <f t="array" aca="1" ref="D415" ca="1">_xlfn.IFS('historyTags 2'!D415="have", "have", 'onchangeTags 2'!D415="have", "have", 'procTags 2'!D415="have", "have", 'historyTags 2'!D415="extra", "extra", 'onchangeTags 2'!D415="extra", "extra", 'procTags 2'!D415="extra", "extra", 'historyTags 2'!D415="missing", "missing", 'onchangeTags 2'!D415="missing", "missing", 'procTags 2'!D415="missing", "missing", 'historyTags 2'!D415="ignore", "ignore", 'onchangeTags 2'!D415="ignore", "ignore", 'procTags 2'!D415="ignore", "ignore")</f>
        <v>missing</v>
      </c>
      <c r="E415" s="1" t="str" cm="1">
        <f t="array" aca="1" ref="E415" ca="1">_xlfn.IFS('historyTags 2'!E415="have", "have", 'onchangeTags 2'!E415="have", "have", 'procTags 2'!E415="have", "have", 'historyTags 2'!E415="extra", "extra", 'onchangeTags 2'!E415="extra", "extra", 'procTags 2'!E415="extra", "extra", 'historyTags 2'!E415="missing", "missing", 'onchangeTags 2'!E415="missing", "missing", 'procTags 2'!E415="missing", "missing", 'historyTags 2'!E415="ignore", "ignore", 'onchangeTags 2'!E415="ignore", "ignore", 'procTags 2'!E415="ignore", "ignore")</f>
        <v>ignore</v>
      </c>
      <c r="F415" s="1" t="str" cm="1">
        <f t="array" aca="1" ref="F415" ca="1">_xlfn.IFS('historyTags 2'!F415="have", "have", 'onchangeTags 2'!F415="have", "have", 'procTags 2'!F415="have", "have", 'historyTags 2'!F415="extra", "extra", 'onchangeTags 2'!F415="extra", "extra", 'procTags 2'!F415="extra", "extra", 'historyTags 2'!F415="missing", "missing", 'onchangeTags 2'!F415="missing", "missing", 'procTags 2'!F415="missing", "missing", 'historyTags 2'!F415="ignore", "ignore", 'onchangeTags 2'!F415="ignore", "ignore", 'procTags 2'!F415="ignore", "ignore")</f>
        <v>ignore</v>
      </c>
      <c r="G415" s="1" t="str" cm="1">
        <f t="array" aca="1" ref="G415" ca="1">_xlfn.IFS('historyTags 2'!G415="have", "have", 'onchangeTags 2'!G415="have", "have", 'procTags 2'!G415="have", "have", 'historyTags 2'!G415="extra", "extra", 'onchangeTags 2'!G415="extra", "extra", 'procTags 2'!G415="extra", "extra", 'historyTags 2'!G415="missing", "missing", 'onchangeTags 2'!G415="missing", "missing", 'procTags 2'!G415="missing", "missing", 'historyTags 2'!G415="ignore", "ignore", 'onchangeTags 2'!G415="ignore", "ignore", 'procTags 2'!G415="ignore", "ignore")</f>
        <v>ignore</v>
      </c>
      <c r="H415" s="1" t="str" cm="1">
        <f t="array" aca="1" ref="H415" ca="1">_xlfn.IFS('historyTags 2'!H415="have", "have", 'onchangeTags 2'!H415="have", "have", 'procTags 2'!H415="have", "have", 'historyTags 2'!H415="extra", "extra", 'onchangeTags 2'!H415="extra", "extra", 'procTags 2'!H415="extra", "extra", 'historyTags 2'!H415="missing", "missing", 'onchangeTags 2'!H415="missing", "missing", 'procTags 2'!H415="missing", "missing", 'historyTags 2'!H415="ignore", "ignore", 'onchangeTags 2'!H415="ignore", "ignore", 'procTags 2'!H415="ignore", "ignore")</f>
        <v>ignore</v>
      </c>
      <c r="I415" s="1" t="str" cm="1">
        <f t="array" aca="1" ref="I415" ca="1">_xlfn.IFS('historyTags 2'!I415="have", "have", 'onchangeTags 2'!I415="have", "have", 'procTags 2'!I415="have", "have", 'historyTags 2'!I415="extra", "extra", 'onchangeTags 2'!I415="extra", "extra", 'procTags 2'!I415="extra", "extra", 'historyTags 2'!I415="missing", "missing", 'onchangeTags 2'!I415="missing", "missing", 'procTags 2'!I415="missing", "missing", 'historyTags 2'!I415="ignore", "ignore", 'onchangeTags 2'!I415="ignore", "ignore", 'procTags 2'!I415="ignore", "ignore")</f>
        <v>ignore</v>
      </c>
      <c r="J415" s="1" t="str" cm="1">
        <f t="array" aca="1" ref="J415" ca="1">_xlfn.IFS('historyTags 2'!J415="have", "have", 'onchangeTags 2'!J415="have", "have", 'procTags 2'!J415="have", "have", 'historyTags 2'!J415="extra", "extra", 'onchangeTags 2'!J415="extra", "extra", 'procTags 2'!J415="extra", "extra", 'historyTags 2'!J415="missing", "missing", 'onchangeTags 2'!J415="missing", "missing", 'procTags 2'!J415="missing", "missing", 'historyTags 2'!J415="ignore", "ignore", 'onchangeTags 2'!J415="ignore", "ignore", 'procTags 2'!J415="ignore", "ignore")</f>
        <v>ignore</v>
      </c>
      <c r="K415" s="1" t="str" cm="1">
        <f t="array" aca="1" ref="K415" ca="1">_xlfn.IFS('historyTags 2'!K415="have", "have", 'onchangeTags 2'!K415="have", "have", 'procTags 2'!K415="have", "have", 'historyTags 2'!K415="extra", "extra", 'onchangeTags 2'!K415="extra", "extra", 'procTags 2'!K415="extra", "extra", 'historyTags 2'!K415="missing", "missing", 'onchangeTags 2'!K415="missing", "missing", 'procTags 2'!K415="missing", "missing", 'historyTags 2'!K415="ignore", "ignore", 'onchangeTags 2'!K415="ignore", "ignore", 'procTags 2'!K415="ignore", "ignore")</f>
        <v>ignore</v>
      </c>
      <c r="L415" s="1" t="str" cm="1">
        <f t="array" aca="1" ref="L415" ca="1">_xlfn.IFS('historyTags 2'!L415="have", "have", 'onchangeTags 2'!L415="have", "have", 'procTags 2'!L415="have", "have", 'historyTags 2'!L415="extra", "extra", 'onchangeTags 2'!L415="extra", "extra", 'procTags 2'!L415="extra", "extra", 'historyTags 2'!L415="missing", "missing", 'onchangeTags 2'!L415="missing", "missing", 'procTags 2'!L415="missing", "missing", 'historyTags 2'!L415="ignore", "ignore", 'onchangeTags 2'!L415="ignore", "ignore", 'procTags 2'!L415="ignore", "ignore")</f>
        <v>ignore</v>
      </c>
      <c r="M415" s="1" t="str" cm="1">
        <f t="array" aca="1" ref="M415" ca="1">_xlfn.IFS('historyTags 2'!M415="have", "have", 'onchangeTags 2'!M415="have", "have", 'procTags 2'!M415="have", "have", 'historyTags 2'!M415="extra", "extra", 'onchangeTags 2'!M415="extra", "extra", 'procTags 2'!M415="extra", "extra", 'historyTags 2'!M415="missing", "missing", 'onchangeTags 2'!M415="missing", "missing", 'procTags 2'!M415="missing", "missing", 'historyTags 2'!M415="ignore", "ignore", 'onchangeTags 2'!M415="ignore", "ignore", 'procTags 2'!M415="ignore", "ignore")</f>
        <v>ignore</v>
      </c>
      <c r="N415" s="1" t="str" cm="1">
        <f t="array" aca="1" ref="N415" ca="1">_xlfn.IFS('historyTags 2'!N415="have", "have", 'onchangeTags 2'!N415="have", "have", 'procTags 2'!N415="have", "have", 'historyTags 2'!N415="extra", "extra", 'onchangeTags 2'!N415="extra", "extra", 'procTags 2'!N415="extra", "extra", 'historyTags 2'!N415="missing", "missing", 'onchangeTags 2'!N415="missing", "missing", 'procTags 2'!N415="missing", "missing", 'historyTags 2'!N415="ignore", "ignore", 'onchangeTags 2'!N415="ignore", "ignore", 'procTags 2'!N415="ignore", "ignore")</f>
        <v>ignore</v>
      </c>
      <c r="O415" s="1" t="str" cm="1">
        <f t="array" aca="1" ref="O415" ca="1">_xlfn.IFS('historyTags 2'!O415="have", "have", 'onchangeTags 2'!O415="have", "have", 'procTags 2'!O415="have", "have", 'historyTags 2'!O415="extra", "extra", 'onchangeTags 2'!O415="extra", "extra", 'procTags 2'!O415="extra", "extra", 'historyTags 2'!O415="missing", "missing", 'onchangeTags 2'!O415="missing", "missing", 'procTags 2'!O415="missing", "missing", 'historyTags 2'!O415="ignore", "ignore", 'onchangeTags 2'!O415="ignore", "ignore", 'procTags 2'!O415="ignore", "ignore")</f>
        <v>ignore</v>
      </c>
      <c r="P415" s="1" t="str" cm="1">
        <f t="array" aca="1" ref="P415" ca="1">_xlfn.IFS('historyTags 2'!P415="have", "have", 'onchangeTags 2'!P415="have", "have", 'procTags 2'!P415="have", "have", 'historyTags 2'!P415="extra", "extra", 'onchangeTags 2'!P415="extra", "extra", 'procTags 2'!P415="extra", "extra", 'historyTags 2'!P415="missing", "missing", 'onchangeTags 2'!P415="missing", "missing", 'procTags 2'!P415="missing", "missing", 'historyTags 2'!P415="ignore", "ignore", 'onchangeTags 2'!P415="ignore", "ignore", 'procTags 2'!P415="ignore", "ignore")</f>
        <v>ignore</v>
      </c>
    </row>
    <row r="416" spans="1:16" x14ac:dyDescent="0.2">
      <c r="A416" s="1" t="str">
        <f ca="1">IFERROR(__xludf.DUMMYFUNCTION("""COMPUTED_VALUE"""),"tr_irrig_time_per_bucket")</f>
        <v>tr_irrig_time_per_bucket</v>
      </c>
      <c r="B416" s="1" t="str" cm="1">
        <f t="array" aca="1" ref="B416" ca="1">_xlfn.IFS('historyTags 2'!B416="have", "have", 'onchangeTags 2'!B416="have", "have", 'procTags 2'!B416="have", "have", 'historyTags 2'!B416="extra", "extra", 'onchangeTags 2'!B416="extra", "extra", 'procTags 2'!B416="extra", "extra", 'historyTags 2'!B416="missing", "missing", 'onchangeTags 2'!B416="missing", "missing", 'procTags 2'!B416="missing", "missing", 'historyTags 2'!B416="ignore", "ignore", 'onchangeTags 2'!B416="ignore", "ignore", 'procTags 2'!B416="ignore", "ignore")</f>
        <v>ignore</v>
      </c>
      <c r="C416" s="1" t="str" cm="1">
        <f t="array" aca="1" ref="C416" ca="1">_xlfn.IFS('historyTags 2'!C416="have", "have", 'onchangeTags 2'!C416="have", "have", 'procTags 2'!C416="have", "have", 'historyTags 2'!C416="extra", "extra", 'onchangeTags 2'!C416="extra", "extra", 'procTags 2'!C416="extra", "extra", 'historyTags 2'!C416="missing", "missing", 'onchangeTags 2'!C416="missing", "missing", 'procTags 2'!C416="missing", "missing", 'historyTags 2'!C416="ignore", "ignore", 'onchangeTags 2'!C416="ignore", "ignore", 'procTags 2'!C416="ignore", "ignore")</f>
        <v>ignore</v>
      </c>
      <c r="D416" s="1" t="str" cm="1">
        <f t="array" aca="1" ref="D416" ca="1">_xlfn.IFS('historyTags 2'!D416="have", "have", 'onchangeTags 2'!D416="have", "have", 'procTags 2'!D416="have", "have", 'historyTags 2'!D416="extra", "extra", 'onchangeTags 2'!D416="extra", "extra", 'procTags 2'!D416="extra", "extra", 'historyTags 2'!D416="missing", "missing", 'onchangeTags 2'!D416="missing", "missing", 'procTags 2'!D416="missing", "missing", 'historyTags 2'!D416="ignore", "ignore", 'onchangeTags 2'!D416="ignore", "ignore", 'procTags 2'!D416="ignore", "ignore")</f>
        <v>have</v>
      </c>
      <c r="E416" s="1" t="str" cm="1">
        <f t="array" aca="1" ref="E416" ca="1">_xlfn.IFS('historyTags 2'!E416="have", "have", 'onchangeTags 2'!E416="have", "have", 'procTags 2'!E416="have", "have", 'historyTags 2'!E416="extra", "extra", 'onchangeTags 2'!E416="extra", "extra", 'procTags 2'!E416="extra", "extra", 'historyTags 2'!E416="missing", "missing", 'onchangeTags 2'!E416="missing", "missing", 'procTags 2'!E416="missing", "missing", 'historyTags 2'!E416="ignore", "ignore", 'onchangeTags 2'!E416="ignore", "ignore", 'procTags 2'!E416="ignore", "ignore")</f>
        <v>have</v>
      </c>
      <c r="F416" s="1" t="str" cm="1">
        <f t="array" aca="1" ref="F416" ca="1">_xlfn.IFS('historyTags 2'!F416="have", "have", 'onchangeTags 2'!F416="have", "have", 'procTags 2'!F416="have", "have", 'historyTags 2'!F416="extra", "extra", 'onchangeTags 2'!F416="extra", "extra", 'procTags 2'!F416="extra", "extra", 'historyTags 2'!F416="missing", "missing", 'onchangeTags 2'!F416="missing", "missing", 'procTags 2'!F416="missing", "missing", 'historyTags 2'!F416="ignore", "ignore", 'onchangeTags 2'!F416="ignore", "ignore", 'procTags 2'!F416="ignore", "ignore")</f>
        <v>have</v>
      </c>
      <c r="G416" s="1" t="str" cm="1">
        <f t="array" aca="1" ref="G416" ca="1">_xlfn.IFS('historyTags 2'!G416="have", "have", 'onchangeTags 2'!G416="have", "have", 'procTags 2'!G416="have", "have", 'historyTags 2'!G416="extra", "extra", 'onchangeTags 2'!G416="extra", "extra", 'procTags 2'!G416="extra", "extra", 'historyTags 2'!G416="missing", "missing", 'onchangeTags 2'!G416="missing", "missing", 'procTags 2'!G416="missing", "missing", 'historyTags 2'!G416="ignore", "ignore", 'onchangeTags 2'!G416="ignore", "ignore", 'procTags 2'!G416="ignore", "ignore")</f>
        <v>have</v>
      </c>
      <c r="H416" s="1" t="str" cm="1">
        <f t="array" aca="1" ref="H416" ca="1">_xlfn.IFS('historyTags 2'!H416="have", "have", 'onchangeTags 2'!H416="have", "have", 'procTags 2'!H416="have", "have", 'historyTags 2'!H416="extra", "extra", 'onchangeTags 2'!H416="extra", "extra", 'procTags 2'!H416="extra", "extra", 'historyTags 2'!H416="missing", "missing", 'onchangeTags 2'!H416="missing", "missing", 'procTags 2'!H416="missing", "missing", 'historyTags 2'!H416="ignore", "ignore", 'onchangeTags 2'!H416="ignore", "ignore", 'procTags 2'!H416="ignore", "ignore")</f>
        <v>have</v>
      </c>
      <c r="I416" s="1" t="str" cm="1">
        <f t="array" aca="1" ref="I416" ca="1">_xlfn.IFS('historyTags 2'!I416="have", "have", 'onchangeTags 2'!I416="have", "have", 'procTags 2'!I416="have", "have", 'historyTags 2'!I416="extra", "extra", 'onchangeTags 2'!I416="extra", "extra", 'procTags 2'!I416="extra", "extra", 'historyTags 2'!I416="missing", "missing", 'onchangeTags 2'!I416="missing", "missing", 'procTags 2'!I416="missing", "missing", 'historyTags 2'!I416="ignore", "ignore", 'onchangeTags 2'!I416="ignore", "ignore", 'procTags 2'!I416="ignore", "ignore")</f>
        <v>have</v>
      </c>
      <c r="J416" s="1" t="str" cm="1">
        <f t="array" aca="1" ref="J416" ca="1">_xlfn.IFS('historyTags 2'!J416="have", "have", 'onchangeTags 2'!J416="have", "have", 'procTags 2'!J416="have", "have", 'historyTags 2'!J416="extra", "extra", 'onchangeTags 2'!J416="extra", "extra", 'procTags 2'!J416="extra", "extra", 'historyTags 2'!J416="missing", "missing", 'onchangeTags 2'!J416="missing", "missing", 'procTags 2'!J416="missing", "missing", 'historyTags 2'!J416="ignore", "ignore", 'onchangeTags 2'!J416="ignore", "ignore", 'procTags 2'!J416="ignore", "ignore")</f>
        <v>have</v>
      </c>
      <c r="K416" s="1" t="str" cm="1">
        <f t="array" aca="1" ref="K416" ca="1">_xlfn.IFS('historyTags 2'!K416="have", "have", 'onchangeTags 2'!K416="have", "have", 'procTags 2'!K416="have", "have", 'historyTags 2'!K416="extra", "extra", 'onchangeTags 2'!K416="extra", "extra", 'procTags 2'!K416="extra", "extra", 'historyTags 2'!K416="missing", "missing", 'onchangeTags 2'!K416="missing", "missing", 'procTags 2'!K416="missing", "missing", 'historyTags 2'!K416="ignore", "ignore", 'onchangeTags 2'!K416="ignore", "ignore", 'procTags 2'!K416="ignore", "ignore")</f>
        <v>have</v>
      </c>
      <c r="L416" s="1" t="str" cm="1">
        <f t="array" aca="1" ref="L416" ca="1">_xlfn.IFS('historyTags 2'!L416="have", "have", 'onchangeTags 2'!L416="have", "have", 'procTags 2'!L416="have", "have", 'historyTags 2'!L416="extra", "extra", 'onchangeTags 2'!L416="extra", "extra", 'procTags 2'!L416="extra", "extra", 'historyTags 2'!L416="missing", "missing", 'onchangeTags 2'!L416="missing", "missing", 'procTags 2'!L416="missing", "missing", 'historyTags 2'!L416="ignore", "ignore", 'onchangeTags 2'!L416="ignore", "ignore", 'procTags 2'!L416="ignore", "ignore")</f>
        <v>have</v>
      </c>
      <c r="M416" s="1" t="str" cm="1">
        <f t="array" aca="1" ref="M416" ca="1">_xlfn.IFS('historyTags 2'!M416="have", "have", 'onchangeTags 2'!M416="have", "have", 'procTags 2'!M416="have", "have", 'historyTags 2'!M416="extra", "extra", 'onchangeTags 2'!M416="extra", "extra", 'procTags 2'!M416="extra", "extra", 'historyTags 2'!M416="missing", "missing", 'onchangeTags 2'!M416="missing", "missing", 'procTags 2'!M416="missing", "missing", 'historyTags 2'!M416="ignore", "ignore", 'onchangeTags 2'!M416="ignore", "ignore", 'procTags 2'!M416="ignore", "ignore")</f>
        <v>have</v>
      </c>
      <c r="N416" s="1" t="str" cm="1">
        <f t="array" aca="1" ref="N416" ca="1">_xlfn.IFS('historyTags 2'!N416="have", "have", 'onchangeTags 2'!N416="have", "have", 'procTags 2'!N416="have", "have", 'historyTags 2'!N416="extra", "extra", 'onchangeTags 2'!N416="extra", "extra", 'procTags 2'!N416="extra", "extra", 'historyTags 2'!N416="missing", "missing", 'onchangeTags 2'!N416="missing", "missing", 'procTags 2'!N416="missing", "missing", 'historyTags 2'!N416="ignore", "ignore", 'onchangeTags 2'!N416="ignore", "ignore", 'procTags 2'!N416="ignore", "ignore")</f>
        <v>have</v>
      </c>
      <c r="O416" s="1" t="str" cm="1">
        <f t="array" aca="1" ref="O416" ca="1">_xlfn.IFS('historyTags 2'!O416="have", "have", 'onchangeTags 2'!O416="have", "have", 'procTags 2'!O416="have", "have", 'historyTags 2'!O416="extra", "extra", 'onchangeTags 2'!O416="extra", "extra", 'procTags 2'!O416="extra", "extra", 'historyTags 2'!O416="missing", "missing", 'onchangeTags 2'!O416="missing", "missing", 'procTags 2'!O416="missing", "missing", 'historyTags 2'!O416="ignore", "ignore", 'onchangeTags 2'!O416="ignore", "ignore", 'procTags 2'!O416="ignore", "ignore")</f>
        <v>have</v>
      </c>
      <c r="P416" s="1" t="str" cm="1">
        <f t="array" aca="1" ref="P416" ca="1">_xlfn.IFS('historyTags 2'!P416="have", "have", 'onchangeTags 2'!P416="have", "have", 'procTags 2'!P416="have", "have", 'historyTags 2'!P416="extra", "extra", 'onchangeTags 2'!P416="extra", "extra", 'procTags 2'!P416="extra", "extra", 'historyTags 2'!P416="missing", "missing", 'onchangeTags 2'!P416="missing", "missing", 'procTags 2'!P416="missing", "missing", 'historyTags 2'!P416="ignore", "ignore", 'onchangeTags 2'!P416="ignore", "ignore", 'procTags 2'!P416="ignore", "ignore")</f>
        <v>ignore</v>
      </c>
    </row>
    <row r="417" spans="1:16" x14ac:dyDescent="0.2">
      <c r="A417" s="1" t="str">
        <f ca="1">IFERROR(__xludf.DUMMYFUNCTION("""COMPUTED_VALUE"""),"tr_licor_dew_point")</f>
        <v>tr_licor_dew_point</v>
      </c>
      <c r="B417" s="1" t="str" cm="1">
        <f t="array" aca="1" ref="B417" ca="1">_xlfn.IFS('historyTags 2'!B417="have", "have", 'onchangeTags 2'!B417="have", "have", 'procTags 2'!B417="have", "have", 'historyTags 2'!B417="extra", "extra", 'onchangeTags 2'!B417="extra", "extra", 'procTags 2'!B417="extra", "extra", 'historyTags 2'!B417="missing", "missing", 'onchangeTags 2'!B417="missing", "missing", 'procTags 2'!B417="missing", "missing", 'historyTags 2'!B417="ignore", "ignore", 'onchangeTags 2'!B417="ignore", "ignore", 'procTags 2'!B417="ignore", "ignore")</f>
        <v>ignore</v>
      </c>
      <c r="C417" s="1" t="str" cm="1">
        <f t="array" aca="1" ref="C417" ca="1">_xlfn.IFS('historyTags 2'!C417="have", "have", 'onchangeTags 2'!C417="have", "have", 'procTags 2'!C417="have", "have", 'historyTags 2'!C417="extra", "extra", 'onchangeTags 2'!C417="extra", "extra", 'procTags 2'!C417="extra", "extra", 'historyTags 2'!C417="missing", "missing", 'onchangeTags 2'!C417="missing", "missing", 'procTags 2'!C417="missing", "missing", 'historyTags 2'!C417="ignore", "ignore", 'onchangeTags 2'!C417="ignore", "ignore", 'procTags 2'!C417="ignore", "ignore")</f>
        <v>ignore</v>
      </c>
      <c r="D417" s="1" t="str" cm="1">
        <f t="array" aca="1" ref="D417" ca="1">_xlfn.IFS('historyTags 2'!D417="have", "have", 'onchangeTags 2'!D417="have", "have", 'procTags 2'!D417="have", "have", 'historyTags 2'!D417="extra", "extra", 'onchangeTags 2'!D417="extra", "extra", 'procTags 2'!D417="extra", "extra", 'historyTags 2'!D417="missing", "missing", 'onchangeTags 2'!D417="missing", "missing", 'procTags 2'!D417="missing", "missing", 'historyTags 2'!D417="ignore", "ignore", 'onchangeTags 2'!D417="ignore", "ignore", 'procTags 2'!D417="ignore", "ignore")</f>
        <v>ignore</v>
      </c>
      <c r="E417" s="1" t="str" cm="1">
        <f t="array" aca="1" ref="E417" ca="1">_xlfn.IFS('historyTags 2'!E417="have", "have", 'onchangeTags 2'!E417="have", "have", 'procTags 2'!E417="have", "have", 'historyTags 2'!E417="extra", "extra", 'onchangeTags 2'!E417="extra", "extra", 'procTags 2'!E417="extra", "extra", 'historyTags 2'!E417="missing", "missing", 'onchangeTags 2'!E417="missing", "missing", 'procTags 2'!E417="missing", "missing", 'historyTags 2'!E417="ignore", "ignore", 'onchangeTags 2'!E417="ignore", "ignore", 'procTags 2'!E417="ignore", "ignore")</f>
        <v>ignore</v>
      </c>
      <c r="F417" s="1" t="str" cm="1">
        <f t="array" aca="1" ref="F417" ca="1">_xlfn.IFS('historyTags 2'!F417="have", "have", 'onchangeTags 2'!F417="have", "have", 'procTags 2'!F417="have", "have", 'historyTags 2'!F417="extra", "extra", 'onchangeTags 2'!F417="extra", "extra", 'procTags 2'!F417="extra", "extra", 'historyTags 2'!F417="missing", "missing", 'onchangeTags 2'!F417="missing", "missing", 'procTags 2'!F417="missing", "missing", 'historyTags 2'!F417="ignore", "ignore", 'onchangeTags 2'!F417="ignore", "ignore", 'procTags 2'!F417="ignore", "ignore")</f>
        <v>ignore</v>
      </c>
      <c r="G417" s="1" t="str" cm="1">
        <f t="array" aca="1" ref="G417" ca="1">_xlfn.IFS('historyTags 2'!G417="have", "have", 'onchangeTags 2'!G417="have", "have", 'procTags 2'!G417="have", "have", 'historyTags 2'!G417="extra", "extra", 'onchangeTags 2'!G417="extra", "extra", 'procTags 2'!G417="extra", "extra", 'historyTags 2'!G417="missing", "missing", 'onchangeTags 2'!G417="missing", "missing", 'procTags 2'!G417="missing", "missing", 'historyTags 2'!G417="ignore", "ignore", 'onchangeTags 2'!G417="ignore", "ignore", 'procTags 2'!G417="ignore", "ignore")</f>
        <v>ignore</v>
      </c>
      <c r="H417" s="1" t="str" cm="1">
        <f t="array" aca="1" ref="H417" ca="1">_xlfn.IFS('historyTags 2'!H417="have", "have", 'onchangeTags 2'!H417="have", "have", 'procTags 2'!H417="have", "have", 'historyTags 2'!H417="extra", "extra", 'onchangeTags 2'!H417="extra", "extra", 'procTags 2'!H417="extra", "extra", 'historyTags 2'!H417="missing", "missing", 'onchangeTags 2'!H417="missing", "missing", 'procTags 2'!H417="missing", "missing", 'historyTags 2'!H417="ignore", "ignore", 'onchangeTags 2'!H417="ignore", "ignore", 'procTags 2'!H417="ignore", "ignore")</f>
        <v>ignore</v>
      </c>
      <c r="I417" s="1" t="str" cm="1">
        <f t="array" aca="1" ref="I417" ca="1">_xlfn.IFS('historyTags 2'!I417="have", "have", 'onchangeTags 2'!I417="have", "have", 'procTags 2'!I417="have", "have", 'historyTags 2'!I417="extra", "extra", 'onchangeTags 2'!I417="extra", "extra", 'procTags 2'!I417="extra", "extra", 'historyTags 2'!I417="missing", "missing", 'onchangeTags 2'!I417="missing", "missing", 'procTags 2'!I417="missing", "missing", 'historyTags 2'!I417="ignore", "ignore", 'onchangeTags 2'!I417="ignore", "ignore", 'procTags 2'!I417="ignore", "ignore")</f>
        <v>ignore</v>
      </c>
      <c r="J417" s="1" t="str" cm="1">
        <f t="array" aca="1" ref="J417" ca="1">_xlfn.IFS('historyTags 2'!J417="have", "have", 'onchangeTags 2'!J417="have", "have", 'procTags 2'!J417="have", "have", 'historyTags 2'!J417="extra", "extra", 'onchangeTags 2'!J417="extra", "extra", 'procTags 2'!J417="extra", "extra", 'historyTags 2'!J417="missing", "missing", 'onchangeTags 2'!J417="missing", "missing", 'procTags 2'!J417="missing", "missing", 'historyTags 2'!J417="ignore", "ignore", 'onchangeTags 2'!J417="ignore", "ignore", 'procTags 2'!J417="ignore", "ignore")</f>
        <v>ignore</v>
      </c>
      <c r="K417" s="1" t="str" cm="1">
        <f t="array" aca="1" ref="K417" ca="1">_xlfn.IFS('historyTags 2'!K417="have", "have", 'onchangeTags 2'!K417="have", "have", 'procTags 2'!K417="have", "have", 'historyTags 2'!K417="extra", "extra", 'onchangeTags 2'!K417="extra", "extra", 'procTags 2'!K417="extra", "extra", 'historyTags 2'!K417="missing", "missing", 'onchangeTags 2'!K417="missing", "missing", 'procTags 2'!K417="missing", "missing", 'historyTags 2'!K417="ignore", "ignore", 'onchangeTags 2'!K417="ignore", "ignore", 'procTags 2'!K417="ignore", "ignore")</f>
        <v>ignore</v>
      </c>
      <c r="L417" s="1" t="str" cm="1">
        <f t="array" aca="1" ref="L417" ca="1">_xlfn.IFS('historyTags 2'!L417="have", "have", 'onchangeTags 2'!L417="have", "have", 'procTags 2'!L417="have", "have", 'historyTags 2'!L417="extra", "extra", 'onchangeTags 2'!L417="extra", "extra", 'procTags 2'!L417="extra", "extra", 'historyTags 2'!L417="missing", "missing", 'onchangeTags 2'!L417="missing", "missing", 'procTags 2'!L417="missing", "missing", 'historyTags 2'!L417="ignore", "ignore", 'onchangeTags 2'!L417="ignore", "ignore", 'procTags 2'!L417="ignore", "ignore")</f>
        <v>ignore</v>
      </c>
      <c r="M417" s="1" t="str" cm="1">
        <f t="array" aca="1" ref="M417" ca="1">_xlfn.IFS('historyTags 2'!M417="have", "have", 'onchangeTags 2'!M417="have", "have", 'procTags 2'!M417="have", "have", 'historyTags 2'!M417="extra", "extra", 'onchangeTags 2'!M417="extra", "extra", 'procTags 2'!M417="extra", "extra", 'historyTags 2'!M417="missing", "missing", 'onchangeTags 2'!M417="missing", "missing", 'procTags 2'!M417="missing", "missing", 'historyTags 2'!M417="ignore", "ignore", 'onchangeTags 2'!M417="ignore", "ignore", 'procTags 2'!M417="ignore", "ignore")</f>
        <v>ignore</v>
      </c>
      <c r="N417" s="1" t="str" cm="1">
        <f t="array" aca="1" ref="N417" ca="1">_xlfn.IFS('historyTags 2'!N417="have", "have", 'onchangeTags 2'!N417="have", "have", 'procTags 2'!N417="have", "have", 'historyTags 2'!N417="extra", "extra", 'onchangeTags 2'!N417="extra", "extra", 'procTags 2'!N417="extra", "extra", 'historyTags 2'!N417="missing", "missing", 'onchangeTags 2'!N417="missing", "missing", 'procTags 2'!N417="missing", "missing", 'historyTags 2'!N417="ignore", "ignore", 'onchangeTags 2'!N417="ignore", "ignore", 'procTags 2'!N417="ignore", "ignore")</f>
        <v>ignore</v>
      </c>
      <c r="O417" s="1" t="str" cm="1">
        <f t="array" aca="1" ref="O417" ca="1">_xlfn.IFS('historyTags 2'!O417="have", "have", 'onchangeTags 2'!O417="have", "have", 'procTags 2'!O417="have", "have", 'historyTags 2'!O417="extra", "extra", 'onchangeTags 2'!O417="extra", "extra", 'procTags 2'!O417="extra", "extra", 'historyTags 2'!O417="missing", "missing", 'onchangeTags 2'!O417="missing", "missing", 'procTags 2'!O417="missing", "missing", 'historyTags 2'!O417="ignore", "ignore", 'onchangeTags 2'!O417="ignore", "ignore", 'procTags 2'!O417="ignore", "ignore")</f>
        <v>ignore</v>
      </c>
      <c r="P417" s="1" t="str" cm="1">
        <f t="array" aca="1" ref="P417" ca="1">_xlfn.IFS('historyTags 2'!P417="have", "have", 'onchangeTags 2'!P417="have", "have", 'procTags 2'!P417="have", "have", 'historyTags 2'!P417="extra", "extra", 'onchangeTags 2'!P417="extra", "extra", 'procTags 2'!P417="extra", "extra", 'historyTags 2'!P417="missing", "missing", 'onchangeTags 2'!P417="missing", "missing", 'procTags 2'!P417="missing", "missing", 'historyTags 2'!P417="ignore", "ignore", 'onchangeTags 2'!P417="ignore", "ignore", 'procTags 2'!P417="ignore", "ignore")</f>
        <v>ignore</v>
      </c>
    </row>
    <row r="418" spans="1:16" x14ac:dyDescent="0.2">
      <c r="A418" s="1" t="str">
        <f ca="1">IFERROR(__xludf.DUMMYFUNCTION("""COMPUTED_VALUE"""),"tr_light_level")</f>
        <v>tr_light_level</v>
      </c>
      <c r="B418" s="1" t="str" cm="1">
        <f t="array" aca="1" ref="B418" ca="1">_xlfn.IFS('historyTags 2'!B418="have", "have", 'onchangeTags 2'!B418="have", "have", 'procTags 2'!B418="have", "have", 'historyTags 2'!B418="extra", "extra", 'onchangeTags 2'!B418="extra", "extra", 'procTags 2'!B418="extra", "extra", 'historyTags 2'!B418="missing", "missing", 'onchangeTags 2'!B418="missing", "missing", 'procTags 2'!B418="missing", "missing", 'historyTags 2'!B418="ignore", "ignore", 'onchangeTags 2'!B418="ignore", "ignore", 'procTags 2'!B418="ignore", "ignore")</f>
        <v>ignore</v>
      </c>
      <c r="C418" s="1" t="str" cm="1">
        <f t="array" aca="1" ref="C418" ca="1">_xlfn.IFS('historyTags 2'!C418="have", "have", 'onchangeTags 2'!C418="have", "have", 'procTags 2'!C418="have", "have", 'historyTags 2'!C418="extra", "extra", 'onchangeTags 2'!C418="extra", "extra", 'procTags 2'!C418="extra", "extra", 'historyTags 2'!C418="missing", "missing", 'onchangeTags 2'!C418="missing", "missing", 'procTags 2'!C418="missing", "missing", 'historyTags 2'!C418="ignore", "ignore", 'onchangeTags 2'!C418="ignore", "ignore", 'procTags 2'!C418="ignore", "ignore")</f>
        <v>ignore</v>
      </c>
      <c r="D418" s="1" t="str" cm="1">
        <f t="array" aca="1" ref="D418" ca="1">_xlfn.IFS('historyTags 2'!D418="have", "have", 'onchangeTags 2'!D418="have", "have", 'procTags 2'!D418="have", "have", 'historyTags 2'!D418="extra", "extra", 'onchangeTags 2'!D418="extra", "extra", 'procTags 2'!D418="extra", "extra", 'historyTags 2'!D418="missing", "missing", 'onchangeTags 2'!D418="missing", "missing", 'procTags 2'!D418="missing", "missing", 'historyTags 2'!D418="ignore", "ignore", 'onchangeTags 2'!D418="ignore", "ignore", 'procTags 2'!D418="ignore", "ignore")</f>
        <v>have</v>
      </c>
      <c r="E418" s="1" t="str" cm="1">
        <f t="array" aca="1" ref="E418" ca="1">_xlfn.IFS('historyTags 2'!E418="have", "have", 'onchangeTags 2'!E418="have", "have", 'procTags 2'!E418="have", "have", 'historyTags 2'!E418="extra", "extra", 'onchangeTags 2'!E418="extra", "extra", 'procTags 2'!E418="extra", "extra", 'historyTags 2'!E418="missing", "missing", 'onchangeTags 2'!E418="missing", "missing", 'procTags 2'!E418="missing", "missing", 'historyTags 2'!E418="ignore", "ignore", 'onchangeTags 2'!E418="ignore", "ignore", 'procTags 2'!E418="ignore", "ignore")</f>
        <v>ignore</v>
      </c>
      <c r="F418" s="1" t="str" cm="1">
        <f t="array" aca="1" ref="F418" ca="1">_xlfn.IFS('historyTags 2'!F418="have", "have", 'onchangeTags 2'!F418="have", "have", 'procTags 2'!F418="have", "have", 'historyTags 2'!F418="extra", "extra", 'onchangeTags 2'!F418="extra", "extra", 'procTags 2'!F418="extra", "extra", 'historyTags 2'!F418="missing", "missing", 'onchangeTags 2'!F418="missing", "missing", 'procTags 2'!F418="missing", "missing", 'historyTags 2'!F418="ignore", "ignore", 'onchangeTags 2'!F418="ignore", "ignore", 'procTags 2'!F418="ignore", "ignore")</f>
        <v>ignore</v>
      </c>
      <c r="G418" s="1" t="str" cm="1">
        <f t="array" aca="1" ref="G418" ca="1">_xlfn.IFS('historyTags 2'!G418="have", "have", 'onchangeTags 2'!G418="have", "have", 'procTags 2'!G418="have", "have", 'historyTags 2'!G418="extra", "extra", 'onchangeTags 2'!G418="extra", "extra", 'procTags 2'!G418="extra", "extra", 'historyTags 2'!G418="missing", "missing", 'onchangeTags 2'!G418="missing", "missing", 'procTags 2'!G418="missing", "missing", 'historyTags 2'!G418="ignore", "ignore", 'onchangeTags 2'!G418="ignore", "ignore", 'procTags 2'!G418="ignore", "ignore")</f>
        <v>ignore</v>
      </c>
      <c r="H418" s="1" t="str" cm="1">
        <f t="array" aca="1" ref="H418" ca="1">_xlfn.IFS('historyTags 2'!H418="have", "have", 'onchangeTags 2'!H418="have", "have", 'procTags 2'!H418="have", "have", 'historyTags 2'!H418="extra", "extra", 'onchangeTags 2'!H418="extra", "extra", 'procTags 2'!H418="extra", "extra", 'historyTags 2'!H418="missing", "missing", 'onchangeTags 2'!H418="missing", "missing", 'procTags 2'!H418="missing", "missing", 'historyTags 2'!H418="ignore", "ignore", 'onchangeTags 2'!H418="ignore", "ignore", 'procTags 2'!H418="ignore", "ignore")</f>
        <v>ignore</v>
      </c>
      <c r="I418" s="1" t="str" cm="1">
        <f t="array" aca="1" ref="I418" ca="1">_xlfn.IFS('historyTags 2'!I418="have", "have", 'onchangeTags 2'!I418="have", "have", 'procTags 2'!I418="have", "have", 'historyTags 2'!I418="extra", "extra", 'onchangeTags 2'!I418="extra", "extra", 'procTags 2'!I418="extra", "extra", 'historyTags 2'!I418="missing", "missing", 'onchangeTags 2'!I418="missing", "missing", 'procTags 2'!I418="missing", "missing", 'historyTags 2'!I418="ignore", "ignore", 'onchangeTags 2'!I418="ignore", "ignore", 'procTags 2'!I418="ignore", "ignore")</f>
        <v>ignore</v>
      </c>
      <c r="J418" s="1" t="str" cm="1">
        <f t="array" aca="1" ref="J418" ca="1">_xlfn.IFS('historyTags 2'!J418="have", "have", 'onchangeTags 2'!J418="have", "have", 'procTags 2'!J418="have", "have", 'historyTags 2'!J418="extra", "extra", 'onchangeTags 2'!J418="extra", "extra", 'procTags 2'!J418="extra", "extra", 'historyTags 2'!J418="missing", "missing", 'onchangeTags 2'!J418="missing", "missing", 'procTags 2'!J418="missing", "missing", 'historyTags 2'!J418="ignore", "ignore", 'onchangeTags 2'!J418="ignore", "ignore", 'procTags 2'!J418="ignore", "ignore")</f>
        <v>ignore</v>
      </c>
      <c r="K418" s="1" t="str" cm="1">
        <f t="array" aca="1" ref="K418" ca="1">_xlfn.IFS('historyTags 2'!K418="have", "have", 'onchangeTags 2'!K418="have", "have", 'procTags 2'!K418="have", "have", 'historyTags 2'!K418="extra", "extra", 'onchangeTags 2'!K418="extra", "extra", 'procTags 2'!K418="extra", "extra", 'historyTags 2'!K418="missing", "missing", 'onchangeTags 2'!K418="missing", "missing", 'procTags 2'!K418="missing", "missing", 'historyTags 2'!K418="ignore", "ignore", 'onchangeTags 2'!K418="ignore", "ignore", 'procTags 2'!K418="ignore", "ignore")</f>
        <v>ignore</v>
      </c>
      <c r="L418" s="1" t="str" cm="1">
        <f t="array" aca="1" ref="L418" ca="1">_xlfn.IFS('historyTags 2'!L418="have", "have", 'onchangeTags 2'!L418="have", "have", 'procTags 2'!L418="have", "have", 'historyTags 2'!L418="extra", "extra", 'onchangeTags 2'!L418="extra", "extra", 'procTags 2'!L418="extra", "extra", 'historyTags 2'!L418="missing", "missing", 'onchangeTags 2'!L418="missing", "missing", 'procTags 2'!L418="missing", "missing", 'historyTags 2'!L418="ignore", "ignore", 'onchangeTags 2'!L418="ignore", "ignore", 'procTags 2'!L418="ignore", "ignore")</f>
        <v>ignore</v>
      </c>
      <c r="M418" s="1" t="str" cm="1">
        <f t="array" aca="1" ref="M418" ca="1">_xlfn.IFS('historyTags 2'!M418="have", "have", 'onchangeTags 2'!M418="have", "have", 'procTags 2'!M418="have", "have", 'historyTags 2'!M418="extra", "extra", 'onchangeTags 2'!M418="extra", "extra", 'procTags 2'!M418="extra", "extra", 'historyTags 2'!M418="missing", "missing", 'onchangeTags 2'!M418="missing", "missing", 'procTags 2'!M418="missing", "missing", 'historyTags 2'!M418="ignore", "ignore", 'onchangeTags 2'!M418="ignore", "ignore", 'procTags 2'!M418="ignore", "ignore")</f>
        <v>ignore</v>
      </c>
      <c r="N418" s="1" t="str" cm="1">
        <f t="array" aca="1" ref="N418" ca="1">_xlfn.IFS('historyTags 2'!N418="have", "have", 'onchangeTags 2'!N418="have", "have", 'procTags 2'!N418="have", "have", 'historyTags 2'!N418="extra", "extra", 'onchangeTags 2'!N418="extra", "extra", 'procTags 2'!N418="extra", "extra", 'historyTags 2'!N418="missing", "missing", 'onchangeTags 2'!N418="missing", "missing", 'procTags 2'!N418="missing", "missing", 'historyTags 2'!N418="ignore", "ignore", 'onchangeTags 2'!N418="ignore", "ignore", 'procTags 2'!N418="ignore", "ignore")</f>
        <v>ignore</v>
      </c>
      <c r="O418" s="1" t="str" cm="1">
        <f t="array" aca="1" ref="O418" ca="1">_xlfn.IFS('historyTags 2'!O418="have", "have", 'onchangeTags 2'!O418="have", "have", 'procTags 2'!O418="have", "have", 'historyTags 2'!O418="extra", "extra", 'onchangeTags 2'!O418="extra", "extra", 'procTags 2'!O418="extra", "extra", 'historyTags 2'!O418="missing", "missing", 'onchangeTags 2'!O418="missing", "missing", 'procTags 2'!O418="missing", "missing", 'historyTags 2'!O418="ignore", "ignore", 'onchangeTags 2'!O418="ignore", "ignore", 'procTags 2'!O418="ignore", "ignore")</f>
        <v>ignore</v>
      </c>
      <c r="P418" s="1" t="str" cm="1">
        <f t="array" aca="1" ref="P418" ca="1">_xlfn.IFS('historyTags 2'!P418="have", "have", 'onchangeTags 2'!P418="have", "have", 'procTags 2'!P418="have", "have", 'historyTags 2'!P418="extra", "extra", 'onchangeTags 2'!P418="extra", "extra", 'procTags 2'!P418="extra", "extra", 'historyTags 2'!P418="missing", "missing", 'onchangeTags 2'!P418="missing", "missing", 'procTags 2'!P418="missing", "missing", 'historyTags 2'!P418="ignore", "ignore", 'onchangeTags 2'!P418="ignore", "ignore", 'procTags 2'!P418="ignore", "ignore")</f>
        <v>ignore</v>
      </c>
    </row>
    <row r="419" spans="1:16" x14ac:dyDescent="0.2">
      <c r="A419" s="1" t="str">
        <f ca="1">IFERROR(__xludf.DUMMYFUNCTION("""COMPUTED_VALUE"""),"tr_par_umol")</f>
        <v>tr_par_umol</v>
      </c>
      <c r="B419" s="1" t="str" cm="1">
        <f t="array" aca="1" ref="B419" ca="1">_xlfn.IFS('historyTags 2'!B419="have", "have", 'onchangeTags 2'!B419="have", "have", 'procTags 2'!B419="have", "have", 'historyTags 2'!B419="extra", "extra", 'onchangeTags 2'!B419="extra", "extra", 'procTags 2'!B419="extra", "extra", 'historyTags 2'!B419="missing", "missing", 'onchangeTags 2'!B419="missing", "missing", 'procTags 2'!B419="missing", "missing", 'historyTags 2'!B419="ignore", "ignore", 'onchangeTags 2'!B419="ignore", "ignore", 'procTags 2'!B419="ignore", "ignore")</f>
        <v>ignore</v>
      </c>
      <c r="C419" s="1" t="str" cm="1">
        <f t="array" aca="1" ref="C419" ca="1">_xlfn.IFS('historyTags 2'!C419="have", "have", 'onchangeTags 2'!C419="have", "have", 'procTags 2'!C419="have", "have", 'historyTags 2'!C419="extra", "extra", 'onchangeTags 2'!C419="extra", "extra", 'procTags 2'!C419="extra", "extra", 'historyTags 2'!C419="missing", "missing", 'onchangeTags 2'!C419="missing", "missing", 'procTags 2'!C419="missing", "missing", 'historyTags 2'!C419="ignore", "ignore", 'onchangeTags 2'!C419="ignore", "ignore", 'procTags 2'!C419="ignore", "ignore")</f>
        <v>ignore</v>
      </c>
      <c r="D419" s="1" t="str" cm="1">
        <f t="array" aca="1" ref="D419" ca="1">_xlfn.IFS('historyTags 2'!D419="have", "have", 'onchangeTags 2'!D419="have", "have", 'procTags 2'!D419="have", "have", 'historyTags 2'!D419="extra", "extra", 'onchangeTags 2'!D419="extra", "extra", 'procTags 2'!D419="extra", "extra", 'historyTags 2'!D419="missing", "missing", 'onchangeTags 2'!D419="missing", "missing", 'procTags 2'!D419="missing", "missing", 'historyTags 2'!D419="ignore", "ignore", 'onchangeTags 2'!D419="ignore", "ignore", 'procTags 2'!D419="ignore", "ignore")</f>
        <v>have</v>
      </c>
      <c r="E419" s="1" t="str" cm="1">
        <f t="array" aca="1" ref="E419" ca="1">_xlfn.IFS('historyTags 2'!E419="have", "have", 'onchangeTags 2'!E419="have", "have", 'procTags 2'!E419="have", "have", 'historyTags 2'!E419="extra", "extra", 'onchangeTags 2'!E419="extra", "extra", 'procTags 2'!E419="extra", "extra", 'historyTags 2'!E419="missing", "missing", 'onchangeTags 2'!E419="missing", "missing", 'procTags 2'!E419="missing", "missing", 'historyTags 2'!E419="ignore", "ignore", 'onchangeTags 2'!E419="ignore", "ignore", 'procTags 2'!E419="ignore", "ignore")</f>
        <v>have</v>
      </c>
      <c r="F419" s="1" t="str" cm="1">
        <f t="array" aca="1" ref="F419" ca="1">_xlfn.IFS('historyTags 2'!F419="have", "have", 'onchangeTags 2'!F419="have", "have", 'procTags 2'!F419="have", "have", 'historyTags 2'!F419="extra", "extra", 'onchangeTags 2'!F419="extra", "extra", 'procTags 2'!F419="extra", "extra", 'historyTags 2'!F419="missing", "missing", 'onchangeTags 2'!F419="missing", "missing", 'procTags 2'!F419="missing", "missing", 'historyTags 2'!F419="ignore", "ignore", 'onchangeTags 2'!F419="ignore", "ignore", 'procTags 2'!F419="ignore", "ignore")</f>
        <v>have</v>
      </c>
      <c r="G419" s="1" t="str" cm="1">
        <f t="array" aca="1" ref="G419" ca="1">_xlfn.IFS('historyTags 2'!G419="have", "have", 'onchangeTags 2'!G419="have", "have", 'procTags 2'!G419="have", "have", 'historyTags 2'!G419="extra", "extra", 'onchangeTags 2'!G419="extra", "extra", 'procTags 2'!G419="extra", "extra", 'historyTags 2'!G419="missing", "missing", 'onchangeTags 2'!G419="missing", "missing", 'procTags 2'!G419="missing", "missing", 'historyTags 2'!G419="ignore", "ignore", 'onchangeTags 2'!G419="ignore", "ignore", 'procTags 2'!G419="ignore", "ignore")</f>
        <v>have</v>
      </c>
      <c r="H419" s="1" t="str" cm="1">
        <f t="array" aca="1" ref="H419" ca="1">_xlfn.IFS('historyTags 2'!H419="have", "have", 'onchangeTags 2'!H419="have", "have", 'procTags 2'!H419="have", "have", 'historyTags 2'!H419="extra", "extra", 'onchangeTags 2'!H419="extra", "extra", 'procTags 2'!H419="extra", "extra", 'historyTags 2'!H419="missing", "missing", 'onchangeTags 2'!H419="missing", "missing", 'procTags 2'!H419="missing", "missing", 'historyTags 2'!H419="ignore", "ignore", 'onchangeTags 2'!H419="ignore", "ignore", 'procTags 2'!H419="ignore", "ignore")</f>
        <v>have</v>
      </c>
      <c r="I419" s="1" t="str" cm="1">
        <f t="array" aca="1" ref="I419" ca="1">_xlfn.IFS('historyTags 2'!I419="have", "have", 'onchangeTags 2'!I419="have", "have", 'procTags 2'!I419="have", "have", 'historyTags 2'!I419="extra", "extra", 'onchangeTags 2'!I419="extra", "extra", 'procTags 2'!I419="extra", "extra", 'historyTags 2'!I419="missing", "missing", 'onchangeTags 2'!I419="missing", "missing", 'procTags 2'!I419="missing", "missing", 'historyTags 2'!I419="ignore", "ignore", 'onchangeTags 2'!I419="ignore", "ignore", 'procTags 2'!I419="ignore", "ignore")</f>
        <v>have</v>
      </c>
      <c r="J419" s="1" t="str" cm="1">
        <f t="array" aca="1" ref="J419" ca="1">_xlfn.IFS('historyTags 2'!J419="have", "have", 'onchangeTags 2'!J419="have", "have", 'procTags 2'!J419="have", "have", 'historyTags 2'!J419="extra", "extra", 'onchangeTags 2'!J419="extra", "extra", 'procTags 2'!J419="extra", "extra", 'historyTags 2'!J419="missing", "missing", 'onchangeTags 2'!J419="missing", "missing", 'procTags 2'!J419="missing", "missing", 'historyTags 2'!J419="ignore", "ignore", 'onchangeTags 2'!J419="ignore", "ignore", 'procTags 2'!J419="ignore", "ignore")</f>
        <v>have</v>
      </c>
      <c r="K419" s="1" t="str" cm="1">
        <f t="array" aca="1" ref="K419" ca="1">_xlfn.IFS('historyTags 2'!K419="have", "have", 'onchangeTags 2'!K419="have", "have", 'procTags 2'!K419="have", "have", 'historyTags 2'!K419="extra", "extra", 'onchangeTags 2'!K419="extra", "extra", 'procTags 2'!K419="extra", "extra", 'historyTags 2'!K419="missing", "missing", 'onchangeTags 2'!K419="missing", "missing", 'procTags 2'!K419="missing", "missing", 'historyTags 2'!K419="ignore", "ignore", 'onchangeTags 2'!K419="ignore", "ignore", 'procTags 2'!K419="ignore", "ignore")</f>
        <v>have</v>
      </c>
      <c r="L419" s="1" t="str" cm="1">
        <f t="array" aca="1" ref="L419" ca="1">_xlfn.IFS('historyTags 2'!L419="have", "have", 'onchangeTags 2'!L419="have", "have", 'procTags 2'!L419="have", "have", 'historyTags 2'!L419="extra", "extra", 'onchangeTags 2'!L419="extra", "extra", 'procTags 2'!L419="extra", "extra", 'historyTags 2'!L419="missing", "missing", 'onchangeTags 2'!L419="missing", "missing", 'procTags 2'!L419="missing", "missing", 'historyTags 2'!L419="ignore", "ignore", 'onchangeTags 2'!L419="ignore", "ignore", 'procTags 2'!L419="ignore", "ignore")</f>
        <v>have</v>
      </c>
      <c r="M419" s="1" t="str" cm="1">
        <f t="array" aca="1" ref="M419" ca="1">_xlfn.IFS('historyTags 2'!M419="have", "have", 'onchangeTags 2'!M419="have", "have", 'procTags 2'!M419="have", "have", 'historyTags 2'!M419="extra", "extra", 'onchangeTags 2'!M419="extra", "extra", 'procTags 2'!M419="extra", "extra", 'historyTags 2'!M419="missing", "missing", 'onchangeTags 2'!M419="missing", "missing", 'procTags 2'!M419="missing", "missing", 'historyTags 2'!M419="ignore", "ignore", 'onchangeTags 2'!M419="ignore", "ignore", 'procTags 2'!M419="ignore", "ignore")</f>
        <v>have</v>
      </c>
      <c r="N419" s="1" t="str" cm="1">
        <f t="array" aca="1" ref="N419" ca="1">_xlfn.IFS('historyTags 2'!N419="have", "have", 'onchangeTags 2'!N419="have", "have", 'procTags 2'!N419="have", "have", 'historyTags 2'!N419="extra", "extra", 'onchangeTags 2'!N419="extra", "extra", 'procTags 2'!N419="extra", "extra", 'historyTags 2'!N419="missing", "missing", 'onchangeTags 2'!N419="missing", "missing", 'procTags 2'!N419="missing", "missing", 'historyTags 2'!N419="ignore", "ignore", 'onchangeTags 2'!N419="ignore", "ignore", 'procTags 2'!N419="ignore", "ignore")</f>
        <v>have</v>
      </c>
      <c r="O419" s="1" t="str" cm="1">
        <f t="array" aca="1" ref="O419" ca="1">_xlfn.IFS('historyTags 2'!O419="have", "have", 'onchangeTags 2'!O419="have", "have", 'procTags 2'!O419="have", "have", 'historyTags 2'!O419="extra", "extra", 'onchangeTags 2'!O419="extra", "extra", 'procTags 2'!O419="extra", "extra", 'historyTags 2'!O419="missing", "missing", 'onchangeTags 2'!O419="missing", "missing", 'procTags 2'!O419="missing", "missing", 'historyTags 2'!O419="ignore", "ignore", 'onchangeTags 2'!O419="ignore", "ignore", 'procTags 2'!O419="ignore", "ignore")</f>
        <v>have</v>
      </c>
      <c r="P419" s="1" t="str" cm="1">
        <f t="array" aca="1" ref="P419" ca="1">_xlfn.IFS('historyTags 2'!P419="have", "have", 'onchangeTags 2'!P419="have", "have", 'procTags 2'!P419="have", "have", 'historyTags 2'!P419="extra", "extra", 'onchangeTags 2'!P419="extra", "extra", 'procTags 2'!P419="extra", "extra", 'historyTags 2'!P419="missing", "missing", 'onchangeTags 2'!P419="missing", "missing", 'procTags 2'!P419="missing", "missing", 'historyTags 2'!P419="ignore", "ignore", 'onchangeTags 2'!P419="ignore", "ignore", 'procTags 2'!P419="ignore", "ignore")</f>
        <v>have</v>
      </c>
    </row>
    <row r="420" spans="1:16" x14ac:dyDescent="0.2">
      <c r="A420" s="1" t="str">
        <f ca="1">IFERROR(__xludf.DUMMYFUNCTION("""COMPUTED_VALUE"""),"tr_rain_daily_mL")</f>
        <v>tr_rain_daily_mL</v>
      </c>
      <c r="B420" s="1" t="str" cm="1">
        <f t="array" aca="1" ref="B420" ca="1">_xlfn.IFS('historyTags 2'!B420="have", "have", 'onchangeTags 2'!B420="have", "have", 'procTags 2'!B420="have", "have", 'historyTags 2'!B420="extra", "extra", 'onchangeTags 2'!B420="extra", "extra", 'procTags 2'!B420="extra", "extra", 'historyTags 2'!B420="missing", "missing", 'onchangeTags 2'!B420="missing", "missing", 'procTags 2'!B420="missing", "missing", 'historyTags 2'!B420="ignore", "ignore", 'onchangeTags 2'!B420="ignore", "ignore", 'procTags 2'!B420="ignore", "ignore")</f>
        <v>ignore</v>
      </c>
      <c r="C420" s="1" t="str" cm="1">
        <f t="array" aca="1" ref="C420" ca="1">_xlfn.IFS('historyTags 2'!C420="have", "have", 'onchangeTags 2'!C420="have", "have", 'procTags 2'!C420="have", "have", 'historyTags 2'!C420="extra", "extra", 'onchangeTags 2'!C420="extra", "extra", 'procTags 2'!C420="extra", "extra", 'historyTags 2'!C420="missing", "missing", 'onchangeTags 2'!C420="missing", "missing", 'procTags 2'!C420="missing", "missing", 'historyTags 2'!C420="ignore", "ignore", 'onchangeTags 2'!C420="ignore", "ignore", 'procTags 2'!C420="ignore", "ignore")</f>
        <v>ignore</v>
      </c>
      <c r="D420" s="1" t="str" cm="1">
        <f t="array" aca="1" ref="D420" ca="1">_xlfn.IFS('historyTags 2'!D420="have", "have", 'onchangeTags 2'!D420="have", "have", 'procTags 2'!D420="have", "have", 'historyTags 2'!D420="extra", "extra", 'onchangeTags 2'!D420="extra", "extra", 'procTags 2'!D420="extra", "extra", 'historyTags 2'!D420="missing", "missing", 'onchangeTags 2'!D420="missing", "missing", 'procTags 2'!D420="missing", "missing", 'historyTags 2'!D420="ignore", "ignore", 'onchangeTags 2'!D420="ignore", "ignore", 'procTags 2'!D420="ignore", "ignore")</f>
        <v>ignore</v>
      </c>
      <c r="E420" s="1" t="str" cm="1">
        <f t="array" aca="1" ref="E420" ca="1">_xlfn.IFS('historyTags 2'!E420="have", "have", 'onchangeTags 2'!E420="have", "have", 'procTags 2'!E420="have", "have", 'historyTags 2'!E420="extra", "extra", 'onchangeTags 2'!E420="extra", "extra", 'procTags 2'!E420="extra", "extra", 'historyTags 2'!E420="missing", "missing", 'onchangeTags 2'!E420="missing", "missing", 'procTags 2'!E420="missing", "missing", 'historyTags 2'!E420="ignore", "ignore", 'onchangeTags 2'!E420="ignore", "ignore", 'procTags 2'!E420="ignore", "ignore")</f>
        <v>ignore</v>
      </c>
      <c r="F420" s="1" t="str" cm="1">
        <f t="array" aca="1" ref="F420" ca="1">_xlfn.IFS('historyTags 2'!F420="have", "have", 'onchangeTags 2'!F420="have", "have", 'procTags 2'!F420="have", "have", 'historyTags 2'!F420="extra", "extra", 'onchangeTags 2'!F420="extra", "extra", 'procTags 2'!F420="extra", "extra", 'historyTags 2'!F420="missing", "missing", 'onchangeTags 2'!F420="missing", "missing", 'procTags 2'!F420="missing", "missing", 'historyTags 2'!F420="ignore", "ignore", 'onchangeTags 2'!F420="ignore", "ignore", 'procTags 2'!F420="ignore", "ignore")</f>
        <v>ignore</v>
      </c>
      <c r="G420" s="1" t="str" cm="1">
        <f t="array" aca="1" ref="G420" ca="1">_xlfn.IFS('historyTags 2'!G420="have", "have", 'onchangeTags 2'!G420="have", "have", 'procTags 2'!G420="have", "have", 'historyTags 2'!G420="extra", "extra", 'onchangeTags 2'!G420="extra", "extra", 'procTags 2'!G420="extra", "extra", 'historyTags 2'!G420="missing", "missing", 'onchangeTags 2'!G420="missing", "missing", 'procTags 2'!G420="missing", "missing", 'historyTags 2'!G420="ignore", "ignore", 'onchangeTags 2'!G420="ignore", "ignore", 'procTags 2'!G420="ignore", "ignore")</f>
        <v>ignore</v>
      </c>
      <c r="H420" s="1" t="str" cm="1">
        <f t="array" aca="1" ref="H420" ca="1">_xlfn.IFS('historyTags 2'!H420="have", "have", 'onchangeTags 2'!H420="have", "have", 'procTags 2'!H420="have", "have", 'historyTags 2'!H420="extra", "extra", 'onchangeTags 2'!H420="extra", "extra", 'procTags 2'!H420="extra", "extra", 'historyTags 2'!H420="missing", "missing", 'onchangeTags 2'!H420="missing", "missing", 'procTags 2'!H420="missing", "missing", 'historyTags 2'!H420="ignore", "ignore", 'onchangeTags 2'!H420="ignore", "ignore", 'procTags 2'!H420="ignore", "ignore")</f>
        <v>ignore</v>
      </c>
      <c r="I420" s="1" t="str" cm="1">
        <f t="array" aca="1" ref="I420" ca="1">_xlfn.IFS('historyTags 2'!I420="have", "have", 'onchangeTags 2'!I420="have", "have", 'procTags 2'!I420="have", "have", 'historyTags 2'!I420="extra", "extra", 'onchangeTags 2'!I420="extra", "extra", 'procTags 2'!I420="extra", "extra", 'historyTags 2'!I420="missing", "missing", 'onchangeTags 2'!I420="missing", "missing", 'procTags 2'!I420="missing", "missing", 'historyTags 2'!I420="ignore", "ignore", 'onchangeTags 2'!I420="ignore", "ignore", 'procTags 2'!I420="ignore", "ignore")</f>
        <v>ignore</v>
      </c>
      <c r="J420" s="1" t="str" cm="1">
        <f t="array" aca="1" ref="J420" ca="1">_xlfn.IFS('historyTags 2'!J420="have", "have", 'onchangeTags 2'!J420="have", "have", 'procTags 2'!J420="have", "have", 'historyTags 2'!J420="extra", "extra", 'onchangeTags 2'!J420="extra", "extra", 'procTags 2'!J420="extra", "extra", 'historyTags 2'!J420="missing", "missing", 'onchangeTags 2'!J420="missing", "missing", 'procTags 2'!J420="missing", "missing", 'historyTags 2'!J420="ignore", "ignore", 'onchangeTags 2'!J420="ignore", "ignore", 'procTags 2'!J420="ignore", "ignore")</f>
        <v>ignore</v>
      </c>
      <c r="K420" s="1" t="str" cm="1">
        <f t="array" aca="1" ref="K420" ca="1">_xlfn.IFS('historyTags 2'!K420="have", "have", 'onchangeTags 2'!K420="have", "have", 'procTags 2'!K420="have", "have", 'historyTags 2'!K420="extra", "extra", 'onchangeTags 2'!K420="extra", "extra", 'procTags 2'!K420="extra", "extra", 'historyTags 2'!K420="missing", "missing", 'onchangeTags 2'!K420="missing", "missing", 'procTags 2'!K420="missing", "missing", 'historyTags 2'!K420="ignore", "ignore", 'onchangeTags 2'!K420="ignore", "ignore", 'procTags 2'!K420="ignore", "ignore")</f>
        <v>ignore</v>
      </c>
      <c r="L420" s="1" t="str" cm="1">
        <f t="array" aca="1" ref="L420" ca="1">_xlfn.IFS('historyTags 2'!L420="have", "have", 'onchangeTags 2'!L420="have", "have", 'procTags 2'!L420="have", "have", 'historyTags 2'!L420="extra", "extra", 'onchangeTags 2'!L420="extra", "extra", 'procTags 2'!L420="extra", "extra", 'historyTags 2'!L420="missing", "missing", 'onchangeTags 2'!L420="missing", "missing", 'procTags 2'!L420="missing", "missing", 'historyTags 2'!L420="ignore", "ignore", 'onchangeTags 2'!L420="ignore", "ignore", 'procTags 2'!L420="ignore", "ignore")</f>
        <v>ignore</v>
      </c>
      <c r="M420" s="1" t="str" cm="1">
        <f t="array" aca="1" ref="M420" ca="1">_xlfn.IFS('historyTags 2'!M420="have", "have", 'onchangeTags 2'!M420="have", "have", 'procTags 2'!M420="have", "have", 'historyTags 2'!M420="extra", "extra", 'onchangeTags 2'!M420="extra", "extra", 'procTags 2'!M420="extra", "extra", 'historyTags 2'!M420="missing", "missing", 'onchangeTags 2'!M420="missing", "missing", 'procTags 2'!M420="missing", "missing", 'historyTags 2'!M420="ignore", "ignore", 'onchangeTags 2'!M420="ignore", "ignore", 'procTags 2'!M420="ignore", "ignore")</f>
        <v>ignore</v>
      </c>
      <c r="N420" s="1" t="str" cm="1">
        <f t="array" aca="1" ref="N420" ca="1">_xlfn.IFS('historyTags 2'!N420="have", "have", 'onchangeTags 2'!N420="have", "have", 'procTags 2'!N420="have", "have", 'historyTags 2'!N420="extra", "extra", 'onchangeTags 2'!N420="extra", "extra", 'procTags 2'!N420="extra", "extra", 'historyTags 2'!N420="missing", "missing", 'onchangeTags 2'!N420="missing", "missing", 'procTags 2'!N420="missing", "missing", 'historyTags 2'!N420="ignore", "ignore", 'onchangeTags 2'!N420="ignore", "ignore", 'procTags 2'!N420="ignore", "ignore")</f>
        <v>ignore</v>
      </c>
      <c r="O420" s="1" t="str" cm="1">
        <f t="array" aca="1" ref="O420" ca="1">_xlfn.IFS('historyTags 2'!O420="have", "have", 'onchangeTags 2'!O420="have", "have", 'procTags 2'!O420="have", "have", 'historyTags 2'!O420="extra", "extra", 'onchangeTags 2'!O420="extra", "extra", 'procTags 2'!O420="extra", "extra", 'historyTags 2'!O420="missing", "missing", 'onchangeTags 2'!O420="missing", "missing", 'procTags 2'!O420="missing", "missing", 'historyTags 2'!O420="ignore", "ignore", 'onchangeTags 2'!O420="ignore", "ignore", 'procTags 2'!O420="ignore", "ignore")</f>
        <v>ignore</v>
      </c>
      <c r="P420" s="1" t="str" cm="1">
        <f t="array" aca="1" ref="P420" ca="1">_xlfn.IFS('historyTags 2'!P420="have", "have", 'onchangeTags 2'!P420="have", "have", 'procTags 2'!P420="have", "have", 'historyTags 2'!P420="extra", "extra", 'onchangeTags 2'!P420="extra", "extra", 'procTags 2'!P420="extra", "extra", 'historyTags 2'!P420="missing", "missing", 'onchangeTags 2'!P420="missing", "missing", 'procTags 2'!P420="missing", "missing", 'historyTags 2'!P420="ignore", "ignore", 'onchangeTags 2'!P420="ignore", "ignore", 'procTags 2'!P420="ignore", "ignore")</f>
        <v>have</v>
      </c>
    </row>
    <row r="421" spans="1:16" x14ac:dyDescent="0.2">
      <c r="A421" s="1" t="str">
        <f ca="1">IFERROR(__xludf.DUMMYFUNCTION("""COMPUTED_VALUE"""),"tr_rain_daily_tot")</f>
        <v>tr_rain_daily_tot</v>
      </c>
      <c r="B421" s="1" t="str" cm="1">
        <f t="array" aca="1" ref="B421" ca="1">_xlfn.IFS('historyTags 2'!B421="have", "have", 'onchangeTags 2'!B421="have", "have", 'procTags 2'!B421="have", "have", 'historyTags 2'!B421="extra", "extra", 'onchangeTags 2'!B421="extra", "extra", 'procTags 2'!B421="extra", "extra", 'historyTags 2'!B421="missing", "missing", 'onchangeTags 2'!B421="missing", "missing", 'procTags 2'!B421="missing", "missing", 'historyTags 2'!B421="ignore", "ignore", 'onchangeTags 2'!B421="ignore", "ignore", 'procTags 2'!B421="ignore", "ignore")</f>
        <v>ignore</v>
      </c>
      <c r="C421" s="1" t="str" cm="1">
        <f t="array" aca="1" ref="C421" ca="1">_xlfn.IFS('historyTags 2'!C421="have", "have", 'onchangeTags 2'!C421="have", "have", 'procTags 2'!C421="have", "have", 'historyTags 2'!C421="extra", "extra", 'onchangeTags 2'!C421="extra", "extra", 'procTags 2'!C421="extra", "extra", 'historyTags 2'!C421="missing", "missing", 'onchangeTags 2'!C421="missing", "missing", 'procTags 2'!C421="missing", "missing", 'historyTags 2'!C421="ignore", "ignore", 'onchangeTags 2'!C421="ignore", "ignore", 'procTags 2'!C421="ignore", "ignore")</f>
        <v>ignore</v>
      </c>
      <c r="D421" s="1" t="str" cm="1">
        <f t="array" aca="1" ref="D421" ca="1">_xlfn.IFS('historyTags 2'!D421="have", "have", 'onchangeTags 2'!D421="have", "have", 'procTags 2'!D421="have", "have", 'historyTags 2'!D421="extra", "extra", 'onchangeTags 2'!D421="extra", "extra", 'procTags 2'!D421="extra", "extra", 'historyTags 2'!D421="missing", "missing", 'onchangeTags 2'!D421="missing", "missing", 'procTags 2'!D421="missing", "missing", 'historyTags 2'!D421="ignore", "ignore", 'onchangeTags 2'!D421="ignore", "ignore", 'procTags 2'!D421="ignore", "ignore")</f>
        <v>ignore</v>
      </c>
      <c r="E421" s="1" t="str" cm="1">
        <f t="array" aca="1" ref="E421" ca="1">_xlfn.IFS('historyTags 2'!E421="have", "have", 'onchangeTags 2'!E421="have", "have", 'procTags 2'!E421="have", "have", 'historyTags 2'!E421="extra", "extra", 'onchangeTags 2'!E421="extra", "extra", 'procTags 2'!E421="extra", "extra", 'historyTags 2'!E421="missing", "missing", 'onchangeTags 2'!E421="missing", "missing", 'procTags 2'!E421="missing", "missing", 'historyTags 2'!E421="ignore", "ignore", 'onchangeTags 2'!E421="ignore", "ignore", 'procTags 2'!E421="ignore", "ignore")</f>
        <v>ignore</v>
      </c>
      <c r="F421" s="1" t="str" cm="1">
        <f t="array" aca="1" ref="F421" ca="1">_xlfn.IFS('historyTags 2'!F421="have", "have", 'onchangeTags 2'!F421="have", "have", 'procTags 2'!F421="have", "have", 'historyTags 2'!F421="extra", "extra", 'onchangeTags 2'!F421="extra", "extra", 'procTags 2'!F421="extra", "extra", 'historyTags 2'!F421="missing", "missing", 'onchangeTags 2'!F421="missing", "missing", 'procTags 2'!F421="missing", "missing", 'historyTags 2'!F421="ignore", "ignore", 'onchangeTags 2'!F421="ignore", "ignore", 'procTags 2'!F421="ignore", "ignore")</f>
        <v>ignore</v>
      </c>
      <c r="G421" s="1" t="str" cm="1">
        <f t="array" aca="1" ref="G421" ca="1">_xlfn.IFS('historyTags 2'!G421="have", "have", 'onchangeTags 2'!G421="have", "have", 'procTags 2'!G421="have", "have", 'historyTags 2'!G421="extra", "extra", 'onchangeTags 2'!G421="extra", "extra", 'procTags 2'!G421="extra", "extra", 'historyTags 2'!G421="missing", "missing", 'onchangeTags 2'!G421="missing", "missing", 'procTags 2'!G421="missing", "missing", 'historyTags 2'!G421="ignore", "ignore", 'onchangeTags 2'!G421="ignore", "ignore", 'procTags 2'!G421="ignore", "ignore")</f>
        <v>ignore</v>
      </c>
      <c r="H421" s="1" t="str" cm="1">
        <f t="array" aca="1" ref="H421" ca="1">_xlfn.IFS('historyTags 2'!H421="have", "have", 'onchangeTags 2'!H421="have", "have", 'procTags 2'!H421="have", "have", 'historyTags 2'!H421="extra", "extra", 'onchangeTags 2'!H421="extra", "extra", 'procTags 2'!H421="extra", "extra", 'historyTags 2'!H421="missing", "missing", 'onchangeTags 2'!H421="missing", "missing", 'procTags 2'!H421="missing", "missing", 'historyTags 2'!H421="ignore", "ignore", 'onchangeTags 2'!H421="ignore", "ignore", 'procTags 2'!H421="ignore", "ignore")</f>
        <v>ignore</v>
      </c>
      <c r="I421" s="1" t="str" cm="1">
        <f t="array" aca="1" ref="I421" ca="1">_xlfn.IFS('historyTags 2'!I421="have", "have", 'onchangeTags 2'!I421="have", "have", 'procTags 2'!I421="have", "have", 'historyTags 2'!I421="extra", "extra", 'onchangeTags 2'!I421="extra", "extra", 'procTags 2'!I421="extra", "extra", 'historyTags 2'!I421="missing", "missing", 'onchangeTags 2'!I421="missing", "missing", 'procTags 2'!I421="missing", "missing", 'historyTags 2'!I421="ignore", "ignore", 'onchangeTags 2'!I421="ignore", "ignore", 'procTags 2'!I421="ignore", "ignore")</f>
        <v>ignore</v>
      </c>
      <c r="J421" s="1" t="str" cm="1">
        <f t="array" aca="1" ref="J421" ca="1">_xlfn.IFS('historyTags 2'!J421="have", "have", 'onchangeTags 2'!J421="have", "have", 'procTags 2'!J421="have", "have", 'historyTags 2'!J421="extra", "extra", 'onchangeTags 2'!J421="extra", "extra", 'procTags 2'!J421="extra", "extra", 'historyTags 2'!J421="missing", "missing", 'onchangeTags 2'!J421="missing", "missing", 'procTags 2'!J421="missing", "missing", 'historyTags 2'!J421="ignore", "ignore", 'onchangeTags 2'!J421="ignore", "ignore", 'procTags 2'!J421="ignore", "ignore")</f>
        <v>ignore</v>
      </c>
      <c r="K421" s="1" t="str" cm="1">
        <f t="array" aca="1" ref="K421" ca="1">_xlfn.IFS('historyTags 2'!K421="have", "have", 'onchangeTags 2'!K421="have", "have", 'procTags 2'!K421="have", "have", 'historyTags 2'!K421="extra", "extra", 'onchangeTags 2'!K421="extra", "extra", 'procTags 2'!K421="extra", "extra", 'historyTags 2'!K421="missing", "missing", 'onchangeTags 2'!K421="missing", "missing", 'procTags 2'!K421="missing", "missing", 'historyTags 2'!K421="ignore", "ignore", 'onchangeTags 2'!K421="ignore", "ignore", 'procTags 2'!K421="ignore", "ignore")</f>
        <v>ignore</v>
      </c>
      <c r="L421" s="1" t="str" cm="1">
        <f t="array" aca="1" ref="L421" ca="1">_xlfn.IFS('historyTags 2'!L421="have", "have", 'onchangeTags 2'!L421="have", "have", 'procTags 2'!L421="have", "have", 'historyTags 2'!L421="extra", "extra", 'onchangeTags 2'!L421="extra", "extra", 'procTags 2'!L421="extra", "extra", 'historyTags 2'!L421="missing", "missing", 'onchangeTags 2'!L421="missing", "missing", 'procTags 2'!L421="missing", "missing", 'historyTags 2'!L421="ignore", "ignore", 'onchangeTags 2'!L421="ignore", "ignore", 'procTags 2'!L421="ignore", "ignore")</f>
        <v>ignore</v>
      </c>
      <c r="M421" s="1" t="str" cm="1">
        <f t="array" aca="1" ref="M421" ca="1">_xlfn.IFS('historyTags 2'!M421="have", "have", 'onchangeTags 2'!M421="have", "have", 'procTags 2'!M421="have", "have", 'historyTags 2'!M421="extra", "extra", 'onchangeTags 2'!M421="extra", "extra", 'procTags 2'!M421="extra", "extra", 'historyTags 2'!M421="missing", "missing", 'onchangeTags 2'!M421="missing", "missing", 'procTags 2'!M421="missing", "missing", 'historyTags 2'!M421="ignore", "ignore", 'onchangeTags 2'!M421="ignore", "ignore", 'procTags 2'!M421="ignore", "ignore")</f>
        <v>ignore</v>
      </c>
      <c r="N421" s="1" t="str" cm="1">
        <f t="array" aca="1" ref="N421" ca="1">_xlfn.IFS('historyTags 2'!N421="have", "have", 'onchangeTags 2'!N421="have", "have", 'procTags 2'!N421="have", "have", 'historyTags 2'!N421="extra", "extra", 'onchangeTags 2'!N421="extra", "extra", 'procTags 2'!N421="extra", "extra", 'historyTags 2'!N421="missing", "missing", 'onchangeTags 2'!N421="missing", "missing", 'procTags 2'!N421="missing", "missing", 'historyTags 2'!N421="ignore", "ignore", 'onchangeTags 2'!N421="ignore", "ignore", 'procTags 2'!N421="ignore", "ignore")</f>
        <v>ignore</v>
      </c>
      <c r="O421" s="1" t="str" cm="1">
        <f t="array" aca="1" ref="O421" ca="1">_xlfn.IFS('historyTags 2'!O421="have", "have", 'onchangeTags 2'!O421="have", "have", 'procTags 2'!O421="have", "have", 'historyTags 2'!O421="extra", "extra", 'onchangeTags 2'!O421="extra", "extra", 'procTags 2'!O421="extra", "extra", 'historyTags 2'!O421="missing", "missing", 'onchangeTags 2'!O421="missing", "missing", 'procTags 2'!O421="missing", "missing", 'historyTags 2'!O421="ignore", "ignore", 'onchangeTags 2'!O421="ignore", "ignore", 'procTags 2'!O421="ignore", "ignore")</f>
        <v>ignore</v>
      </c>
      <c r="P421" s="1" t="str" cm="1">
        <f t="array" aca="1" ref="P421" ca="1">_xlfn.IFS('historyTags 2'!P421="have", "have", 'onchangeTags 2'!P421="have", "have", 'procTags 2'!P421="have", "have", 'historyTags 2'!P421="extra", "extra", 'onchangeTags 2'!P421="extra", "extra", 'procTags 2'!P421="extra", "extra", 'historyTags 2'!P421="missing", "missing", 'onchangeTags 2'!P421="missing", "missing", 'procTags 2'!P421="missing", "missing", 'historyTags 2'!P421="ignore", "ignore", 'onchangeTags 2'!P421="ignore", "ignore", 'procTags 2'!P421="ignore", "ignore")</f>
        <v>have</v>
      </c>
    </row>
    <row r="422" spans="1:16" x14ac:dyDescent="0.2">
      <c r="A422" s="1" t="str">
        <f ca="1">IFERROR(__xludf.DUMMYFUNCTION("""COMPUTED_VALUE"""),"tr_rain_event_mL")</f>
        <v>tr_rain_event_mL</v>
      </c>
      <c r="B422" s="1" t="str" cm="1">
        <f t="array" aca="1" ref="B422" ca="1">_xlfn.IFS('historyTags 2'!B422="have", "have", 'onchangeTags 2'!B422="have", "have", 'procTags 2'!B422="have", "have", 'historyTags 2'!B422="extra", "extra", 'onchangeTags 2'!B422="extra", "extra", 'procTags 2'!B422="extra", "extra", 'historyTags 2'!B422="missing", "missing", 'onchangeTags 2'!B422="missing", "missing", 'procTags 2'!B422="missing", "missing", 'historyTags 2'!B422="ignore", "ignore", 'onchangeTags 2'!B422="ignore", "ignore", 'procTags 2'!B422="ignore", "ignore")</f>
        <v>ignore</v>
      </c>
      <c r="C422" s="1" t="str" cm="1">
        <f t="array" aca="1" ref="C422" ca="1">_xlfn.IFS('historyTags 2'!C422="have", "have", 'onchangeTags 2'!C422="have", "have", 'procTags 2'!C422="have", "have", 'historyTags 2'!C422="extra", "extra", 'onchangeTags 2'!C422="extra", "extra", 'procTags 2'!C422="extra", "extra", 'historyTags 2'!C422="missing", "missing", 'onchangeTags 2'!C422="missing", "missing", 'procTags 2'!C422="missing", "missing", 'historyTags 2'!C422="ignore", "ignore", 'onchangeTags 2'!C422="ignore", "ignore", 'procTags 2'!C422="ignore", "ignore")</f>
        <v>ignore</v>
      </c>
      <c r="D422" s="1" t="str" cm="1">
        <f t="array" aca="1" ref="D422" ca="1">_xlfn.IFS('historyTags 2'!D422="have", "have", 'onchangeTags 2'!D422="have", "have", 'procTags 2'!D422="have", "have", 'historyTags 2'!D422="extra", "extra", 'onchangeTags 2'!D422="extra", "extra", 'procTags 2'!D422="extra", "extra", 'historyTags 2'!D422="missing", "missing", 'onchangeTags 2'!D422="missing", "missing", 'procTags 2'!D422="missing", "missing", 'historyTags 2'!D422="ignore", "ignore", 'onchangeTags 2'!D422="ignore", "ignore", 'procTags 2'!D422="ignore", "ignore")</f>
        <v>ignore</v>
      </c>
      <c r="E422" s="1" t="str" cm="1">
        <f t="array" aca="1" ref="E422" ca="1">_xlfn.IFS('historyTags 2'!E422="have", "have", 'onchangeTags 2'!E422="have", "have", 'procTags 2'!E422="have", "have", 'historyTags 2'!E422="extra", "extra", 'onchangeTags 2'!E422="extra", "extra", 'procTags 2'!E422="extra", "extra", 'historyTags 2'!E422="missing", "missing", 'onchangeTags 2'!E422="missing", "missing", 'procTags 2'!E422="missing", "missing", 'historyTags 2'!E422="ignore", "ignore", 'onchangeTags 2'!E422="ignore", "ignore", 'procTags 2'!E422="ignore", "ignore")</f>
        <v>ignore</v>
      </c>
      <c r="F422" s="1" t="str" cm="1">
        <f t="array" aca="1" ref="F422" ca="1">_xlfn.IFS('historyTags 2'!F422="have", "have", 'onchangeTags 2'!F422="have", "have", 'procTags 2'!F422="have", "have", 'historyTags 2'!F422="extra", "extra", 'onchangeTags 2'!F422="extra", "extra", 'procTags 2'!F422="extra", "extra", 'historyTags 2'!F422="missing", "missing", 'onchangeTags 2'!F422="missing", "missing", 'procTags 2'!F422="missing", "missing", 'historyTags 2'!F422="ignore", "ignore", 'onchangeTags 2'!F422="ignore", "ignore", 'procTags 2'!F422="ignore", "ignore")</f>
        <v>ignore</v>
      </c>
      <c r="G422" s="1" t="str" cm="1">
        <f t="array" aca="1" ref="G422" ca="1">_xlfn.IFS('historyTags 2'!G422="have", "have", 'onchangeTags 2'!G422="have", "have", 'procTags 2'!G422="have", "have", 'historyTags 2'!G422="extra", "extra", 'onchangeTags 2'!G422="extra", "extra", 'procTags 2'!G422="extra", "extra", 'historyTags 2'!G422="missing", "missing", 'onchangeTags 2'!G422="missing", "missing", 'procTags 2'!G422="missing", "missing", 'historyTags 2'!G422="ignore", "ignore", 'onchangeTags 2'!G422="ignore", "ignore", 'procTags 2'!G422="ignore", "ignore")</f>
        <v>ignore</v>
      </c>
      <c r="H422" s="1" t="str" cm="1">
        <f t="array" aca="1" ref="H422" ca="1">_xlfn.IFS('historyTags 2'!H422="have", "have", 'onchangeTags 2'!H422="have", "have", 'procTags 2'!H422="have", "have", 'historyTags 2'!H422="extra", "extra", 'onchangeTags 2'!H422="extra", "extra", 'procTags 2'!H422="extra", "extra", 'historyTags 2'!H422="missing", "missing", 'onchangeTags 2'!H422="missing", "missing", 'procTags 2'!H422="missing", "missing", 'historyTags 2'!H422="ignore", "ignore", 'onchangeTags 2'!H422="ignore", "ignore", 'procTags 2'!H422="ignore", "ignore")</f>
        <v>ignore</v>
      </c>
      <c r="I422" s="1" t="str" cm="1">
        <f t="array" aca="1" ref="I422" ca="1">_xlfn.IFS('historyTags 2'!I422="have", "have", 'onchangeTags 2'!I422="have", "have", 'procTags 2'!I422="have", "have", 'historyTags 2'!I422="extra", "extra", 'onchangeTags 2'!I422="extra", "extra", 'procTags 2'!I422="extra", "extra", 'historyTags 2'!I422="missing", "missing", 'onchangeTags 2'!I422="missing", "missing", 'procTags 2'!I422="missing", "missing", 'historyTags 2'!I422="ignore", "ignore", 'onchangeTags 2'!I422="ignore", "ignore", 'procTags 2'!I422="ignore", "ignore")</f>
        <v>ignore</v>
      </c>
      <c r="J422" s="1" t="str" cm="1">
        <f t="array" aca="1" ref="J422" ca="1">_xlfn.IFS('historyTags 2'!J422="have", "have", 'onchangeTags 2'!J422="have", "have", 'procTags 2'!J422="have", "have", 'historyTags 2'!J422="extra", "extra", 'onchangeTags 2'!J422="extra", "extra", 'procTags 2'!J422="extra", "extra", 'historyTags 2'!J422="missing", "missing", 'onchangeTags 2'!J422="missing", "missing", 'procTags 2'!J422="missing", "missing", 'historyTags 2'!J422="ignore", "ignore", 'onchangeTags 2'!J422="ignore", "ignore", 'procTags 2'!J422="ignore", "ignore")</f>
        <v>ignore</v>
      </c>
      <c r="K422" s="1" t="str" cm="1">
        <f t="array" aca="1" ref="K422" ca="1">_xlfn.IFS('historyTags 2'!K422="have", "have", 'onchangeTags 2'!K422="have", "have", 'procTags 2'!K422="have", "have", 'historyTags 2'!K422="extra", "extra", 'onchangeTags 2'!K422="extra", "extra", 'procTags 2'!K422="extra", "extra", 'historyTags 2'!K422="missing", "missing", 'onchangeTags 2'!K422="missing", "missing", 'procTags 2'!K422="missing", "missing", 'historyTags 2'!K422="ignore", "ignore", 'onchangeTags 2'!K422="ignore", "ignore", 'procTags 2'!K422="ignore", "ignore")</f>
        <v>ignore</v>
      </c>
      <c r="L422" s="1" t="str" cm="1">
        <f t="array" aca="1" ref="L422" ca="1">_xlfn.IFS('historyTags 2'!L422="have", "have", 'onchangeTags 2'!L422="have", "have", 'procTags 2'!L422="have", "have", 'historyTags 2'!L422="extra", "extra", 'onchangeTags 2'!L422="extra", "extra", 'procTags 2'!L422="extra", "extra", 'historyTags 2'!L422="missing", "missing", 'onchangeTags 2'!L422="missing", "missing", 'procTags 2'!L422="missing", "missing", 'historyTags 2'!L422="ignore", "ignore", 'onchangeTags 2'!L422="ignore", "ignore", 'procTags 2'!L422="ignore", "ignore")</f>
        <v>ignore</v>
      </c>
      <c r="M422" s="1" t="str" cm="1">
        <f t="array" aca="1" ref="M422" ca="1">_xlfn.IFS('historyTags 2'!M422="have", "have", 'onchangeTags 2'!M422="have", "have", 'procTags 2'!M422="have", "have", 'historyTags 2'!M422="extra", "extra", 'onchangeTags 2'!M422="extra", "extra", 'procTags 2'!M422="extra", "extra", 'historyTags 2'!M422="missing", "missing", 'onchangeTags 2'!M422="missing", "missing", 'procTags 2'!M422="missing", "missing", 'historyTags 2'!M422="ignore", "ignore", 'onchangeTags 2'!M422="ignore", "ignore", 'procTags 2'!M422="ignore", "ignore")</f>
        <v>ignore</v>
      </c>
      <c r="N422" s="1" t="str" cm="1">
        <f t="array" aca="1" ref="N422" ca="1">_xlfn.IFS('historyTags 2'!N422="have", "have", 'onchangeTags 2'!N422="have", "have", 'procTags 2'!N422="have", "have", 'historyTags 2'!N422="extra", "extra", 'onchangeTags 2'!N422="extra", "extra", 'procTags 2'!N422="extra", "extra", 'historyTags 2'!N422="missing", "missing", 'onchangeTags 2'!N422="missing", "missing", 'procTags 2'!N422="missing", "missing", 'historyTags 2'!N422="ignore", "ignore", 'onchangeTags 2'!N422="ignore", "ignore", 'procTags 2'!N422="ignore", "ignore")</f>
        <v>ignore</v>
      </c>
      <c r="O422" s="1" t="str" cm="1">
        <f t="array" aca="1" ref="O422" ca="1">_xlfn.IFS('historyTags 2'!O422="have", "have", 'onchangeTags 2'!O422="have", "have", 'procTags 2'!O422="have", "have", 'historyTags 2'!O422="extra", "extra", 'onchangeTags 2'!O422="extra", "extra", 'procTags 2'!O422="extra", "extra", 'historyTags 2'!O422="missing", "missing", 'onchangeTags 2'!O422="missing", "missing", 'procTags 2'!O422="missing", "missing", 'historyTags 2'!O422="ignore", "ignore", 'onchangeTags 2'!O422="ignore", "ignore", 'procTags 2'!O422="ignore", "ignore")</f>
        <v>ignore</v>
      </c>
      <c r="P422" s="1" t="str" cm="1">
        <f t="array" aca="1" ref="P422" ca="1">_xlfn.IFS('historyTags 2'!P422="have", "have", 'onchangeTags 2'!P422="have", "have", 'procTags 2'!P422="have", "have", 'historyTags 2'!P422="extra", "extra", 'onchangeTags 2'!P422="extra", "extra", 'procTags 2'!P422="extra", "extra", 'historyTags 2'!P422="missing", "missing", 'onchangeTags 2'!P422="missing", "missing", 'procTags 2'!P422="missing", "missing", 'historyTags 2'!P422="ignore", "ignore", 'onchangeTags 2'!P422="ignore", "ignore", 'procTags 2'!P422="ignore", "ignore")</f>
        <v>have</v>
      </c>
    </row>
    <row r="423" spans="1:16" x14ac:dyDescent="0.2">
      <c r="A423" s="1" t="str">
        <f ca="1">IFERROR(__xludf.DUMMYFUNCTION("""COMPUTED_VALUE"""),"tr_rain_prev_day_tot")</f>
        <v>tr_rain_prev_day_tot</v>
      </c>
      <c r="B423" s="1" t="str" cm="1">
        <f t="array" aca="1" ref="B423" ca="1">_xlfn.IFS('historyTags 2'!B423="have", "have", 'onchangeTags 2'!B423="have", "have", 'procTags 2'!B423="have", "have", 'historyTags 2'!B423="extra", "extra", 'onchangeTags 2'!B423="extra", "extra", 'procTags 2'!B423="extra", "extra", 'historyTags 2'!B423="missing", "missing", 'onchangeTags 2'!B423="missing", "missing", 'procTags 2'!B423="missing", "missing", 'historyTags 2'!B423="ignore", "ignore", 'onchangeTags 2'!B423="ignore", "ignore", 'procTags 2'!B423="ignore", "ignore")</f>
        <v>ignore</v>
      </c>
      <c r="C423" s="1" t="str" cm="1">
        <f t="array" aca="1" ref="C423" ca="1">_xlfn.IFS('historyTags 2'!C423="have", "have", 'onchangeTags 2'!C423="have", "have", 'procTags 2'!C423="have", "have", 'historyTags 2'!C423="extra", "extra", 'onchangeTags 2'!C423="extra", "extra", 'procTags 2'!C423="extra", "extra", 'historyTags 2'!C423="missing", "missing", 'onchangeTags 2'!C423="missing", "missing", 'procTags 2'!C423="missing", "missing", 'historyTags 2'!C423="ignore", "ignore", 'onchangeTags 2'!C423="ignore", "ignore", 'procTags 2'!C423="ignore", "ignore")</f>
        <v>ignore</v>
      </c>
      <c r="D423" s="1" t="str" cm="1">
        <f t="array" aca="1" ref="D423" ca="1">_xlfn.IFS('historyTags 2'!D423="have", "have", 'onchangeTags 2'!D423="have", "have", 'procTags 2'!D423="have", "have", 'historyTags 2'!D423="extra", "extra", 'onchangeTags 2'!D423="extra", "extra", 'procTags 2'!D423="extra", "extra", 'historyTags 2'!D423="missing", "missing", 'onchangeTags 2'!D423="missing", "missing", 'procTags 2'!D423="missing", "missing", 'historyTags 2'!D423="ignore", "ignore", 'onchangeTags 2'!D423="ignore", "ignore", 'procTags 2'!D423="ignore", "ignore")</f>
        <v>ignore</v>
      </c>
      <c r="E423" s="1" t="str" cm="1">
        <f t="array" aca="1" ref="E423" ca="1">_xlfn.IFS('historyTags 2'!E423="have", "have", 'onchangeTags 2'!E423="have", "have", 'procTags 2'!E423="have", "have", 'historyTags 2'!E423="extra", "extra", 'onchangeTags 2'!E423="extra", "extra", 'procTags 2'!E423="extra", "extra", 'historyTags 2'!E423="missing", "missing", 'onchangeTags 2'!E423="missing", "missing", 'procTags 2'!E423="missing", "missing", 'historyTags 2'!E423="ignore", "ignore", 'onchangeTags 2'!E423="ignore", "ignore", 'procTags 2'!E423="ignore", "ignore")</f>
        <v>ignore</v>
      </c>
      <c r="F423" s="1" t="str" cm="1">
        <f t="array" aca="1" ref="F423" ca="1">_xlfn.IFS('historyTags 2'!F423="have", "have", 'onchangeTags 2'!F423="have", "have", 'procTags 2'!F423="have", "have", 'historyTags 2'!F423="extra", "extra", 'onchangeTags 2'!F423="extra", "extra", 'procTags 2'!F423="extra", "extra", 'historyTags 2'!F423="missing", "missing", 'onchangeTags 2'!F423="missing", "missing", 'procTags 2'!F423="missing", "missing", 'historyTags 2'!F423="ignore", "ignore", 'onchangeTags 2'!F423="ignore", "ignore", 'procTags 2'!F423="ignore", "ignore")</f>
        <v>ignore</v>
      </c>
      <c r="G423" s="1" t="str" cm="1">
        <f t="array" aca="1" ref="G423" ca="1">_xlfn.IFS('historyTags 2'!G423="have", "have", 'onchangeTags 2'!G423="have", "have", 'procTags 2'!G423="have", "have", 'historyTags 2'!G423="extra", "extra", 'onchangeTags 2'!G423="extra", "extra", 'procTags 2'!G423="extra", "extra", 'historyTags 2'!G423="missing", "missing", 'onchangeTags 2'!G423="missing", "missing", 'procTags 2'!G423="missing", "missing", 'historyTags 2'!G423="ignore", "ignore", 'onchangeTags 2'!G423="ignore", "ignore", 'procTags 2'!G423="ignore", "ignore")</f>
        <v>ignore</v>
      </c>
      <c r="H423" s="1" t="str" cm="1">
        <f t="array" aca="1" ref="H423" ca="1">_xlfn.IFS('historyTags 2'!H423="have", "have", 'onchangeTags 2'!H423="have", "have", 'procTags 2'!H423="have", "have", 'historyTags 2'!H423="extra", "extra", 'onchangeTags 2'!H423="extra", "extra", 'procTags 2'!H423="extra", "extra", 'historyTags 2'!H423="missing", "missing", 'onchangeTags 2'!H423="missing", "missing", 'procTags 2'!H423="missing", "missing", 'historyTags 2'!H423="ignore", "ignore", 'onchangeTags 2'!H423="ignore", "ignore", 'procTags 2'!H423="ignore", "ignore")</f>
        <v>ignore</v>
      </c>
      <c r="I423" s="1" t="str" cm="1">
        <f t="array" aca="1" ref="I423" ca="1">_xlfn.IFS('historyTags 2'!I423="have", "have", 'onchangeTags 2'!I423="have", "have", 'procTags 2'!I423="have", "have", 'historyTags 2'!I423="extra", "extra", 'onchangeTags 2'!I423="extra", "extra", 'procTags 2'!I423="extra", "extra", 'historyTags 2'!I423="missing", "missing", 'onchangeTags 2'!I423="missing", "missing", 'procTags 2'!I423="missing", "missing", 'historyTags 2'!I423="ignore", "ignore", 'onchangeTags 2'!I423="ignore", "ignore", 'procTags 2'!I423="ignore", "ignore")</f>
        <v>ignore</v>
      </c>
      <c r="J423" s="1" t="str" cm="1">
        <f t="array" aca="1" ref="J423" ca="1">_xlfn.IFS('historyTags 2'!J423="have", "have", 'onchangeTags 2'!J423="have", "have", 'procTags 2'!J423="have", "have", 'historyTags 2'!J423="extra", "extra", 'onchangeTags 2'!J423="extra", "extra", 'procTags 2'!J423="extra", "extra", 'historyTags 2'!J423="missing", "missing", 'onchangeTags 2'!J423="missing", "missing", 'procTags 2'!J423="missing", "missing", 'historyTags 2'!J423="ignore", "ignore", 'onchangeTags 2'!J423="ignore", "ignore", 'procTags 2'!J423="ignore", "ignore")</f>
        <v>ignore</v>
      </c>
      <c r="K423" s="1" t="str" cm="1">
        <f t="array" aca="1" ref="K423" ca="1">_xlfn.IFS('historyTags 2'!K423="have", "have", 'onchangeTags 2'!K423="have", "have", 'procTags 2'!K423="have", "have", 'historyTags 2'!K423="extra", "extra", 'onchangeTags 2'!K423="extra", "extra", 'procTags 2'!K423="extra", "extra", 'historyTags 2'!K423="missing", "missing", 'onchangeTags 2'!K423="missing", "missing", 'procTags 2'!K423="missing", "missing", 'historyTags 2'!K423="ignore", "ignore", 'onchangeTags 2'!K423="ignore", "ignore", 'procTags 2'!K423="ignore", "ignore")</f>
        <v>ignore</v>
      </c>
      <c r="L423" s="1" t="str" cm="1">
        <f t="array" aca="1" ref="L423" ca="1">_xlfn.IFS('historyTags 2'!L423="have", "have", 'onchangeTags 2'!L423="have", "have", 'procTags 2'!L423="have", "have", 'historyTags 2'!L423="extra", "extra", 'onchangeTags 2'!L423="extra", "extra", 'procTags 2'!L423="extra", "extra", 'historyTags 2'!L423="missing", "missing", 'onchangeTags 2'!L423="missing", "missing", 'procTags 2'!L423="missing", "missing", 'historyTags 2'!L423="ignore", "ignore", 'onchangeTags 2'!L423="ignore", "ignore", 'procTags 2'!L423="ignore", "ignore")</f>
        <v>ignore</v>
      </c>
      <c r="M423" s="1" t="str" cm="1">
        <f t="array" aca="1" ref="M423" ca="1">_xlfn.IFS('historyTags 2'!M423="have", "have", 'onchangeTags 2'!M423="have", "have", 'procTags 2'!M423="have", "have", 'historyTags 2'!M423="extra", "extra", 'onchangeTags 2'!M423="extra", "extra", 'procTags 2'!M423="extra", "extra", 'historyTags 2'!M423="missing", "missing", 'onchangeTags 2'!M423="missing", "missing", 'procTags 2'!M423="missing", "missing", 'historyTags 2'!M423="ignore", "ignore", 'onchangeTags 2'!M423="ignore", "ignore", 'procTags 2'!M423="ignore", "ignore")</f>
        <v>ignore</v>
      </c>
      <c r="N423" s="1" t="str" cm="1">
        <f t="array" aca="1" ref="N423" ca="1">_xlfn.IFS('historyTags 2'!N423="have", "have", 'onchangeTags 2'!N423="have", "have", 'procTags 2'!N423="have", "have", 'historyTags 2'!N423="extra", "extra", 'onchangeTags 2'!N423="extra", "extra", 'procTags 2'!N423="extra", "extra", 'historyTags 2'!N423="missing", "missing", 'onchangeTags 2'!N423="missing", "missing", 'procTags 2'!N423="missing", "missing", 'historyTags 2'!N423="ignore", "ignore", 'onchangeTags 2'!N423="ignore", "ignore", 'procTags 2'!N423="ignore", "ignore")</f>
        <v>ignore</v>
      </c>
      <c r="O423" s="1" t="str" cm="1">
        <f t="array" aca="1" ref="O423" ca="1">_xlfn.IFS('historyTags 2'!O423="have", "have", 'onchangeTags 2'!O423="have", "have", 'procTags 2'!O423="have", "have", 'historyTags 2'!O423="extra", "extra", 'onchangeTags 2'!O423="extra", "extra", 'procTags 2'!O423="extra", "extra", 'historyTags 2'!O423="missing", "missing", 'onchangeTags 2'!O423="missing", "missing", 'procTags 2'!O423="missing", "missing", 'historyTags 2'!O423="ignore", "ignore", 'onchangeTags 2'!O423="ignore", "ignore", 'procTags 2'!O423="ignore", "ignore")</f>
        <v>ignore</v>
      </c>
      <c r="P423" s="1" t="str" cm="1">
        <f t="array" aca="1" ref="P423" ca="1">_xlfn.IFS('historyTags 2'!P423="have", "have", 'onchangeTags 2'!P423="have", "have", 'procTags 2'!P423="have", "have", 'historyTags 2'!P423="extra", "extra", 'onchangeTags 2'!P423="extra", "extra", 'procTags 2'!P423="extra", "extra", 'historyTags 2'!P423="missing", "missing", 'onchangeTags 2'!P423="missing", "missing", 'procTags 2'!P423="missing", "missing", 'historyTags 2'!P423="ignore", "ignore", 'onchangeTags 2'!P423="ignore", "ignore", 'procTags 2'!P423="ignore", "ignore")</f>
        <v>have</v>
      </c>
    </row>
    <row r="424" spans="1:16" x14ac:dyDescent="0.2">
      <c r="A424" s="1" t="str">
        <f ca="1">IFERROR(__xludf.DUMMYFUNCTION("""COMPUTED_VALUE"""),"tr_rel_humid")</f>
        <v>tr_rel_humid</v>
      </c>
      <c r="B424" s="1" t="str" cm="1">
        <f t="array" aca="1" ref="B424" ca="1">_xlfn.IFS('historyTags 2'!B424="have", "have", 'onchangeTags 2'!B424="have", "have", 'procTags 2'!B424="have", "have", 'historyTags 2'!B424="extra", "extra", 'onchangeTags 2'!B424="extra", "extra", 'procTags 2'!B424="extra", "extra", 'historyTags 2'!B424="missing", "missing", 'onchangeTags 2'!B424="missing", "missing", 'procTags 2'!B424="missing", "missing", 'historyTags 2'!B424="ignore", "ignore", 'onchangeTags 2'!B424="ignore", "ignore", 'procTags 2'!B424="ignore", "ignore")</f>
        <v>ignore</v>
      </c>
      <c r="C424" s="1" t="str" cm="1">
        <f t="array" aca="1" ref="C424" ca="1">_xlfn.IFS('historyTags 2'!C424="have", "have", 'onchangeTags 2'!C424="have", "have", 'procTags 2'!C424="have", "have", 'historyTags 2'!C424="extra", "extra", 'onchangeTags 2'!C424="extra", "extra", 'procTags 2'!C424="extra", "extra", 'historyTags 2'!C424="missing", "missing", 'onchangeTags 2'!C424="missing", "missing", 'procTags 2'!C424="missing", "missing", 'historyTags 2'!C424="ignore", "ignore", 'onchangeTags 2'!C424="ignore", "ignore", 'procTags 2'!C424="ignore", "ignore")</f>
        <v>ignore</v>
      </c>
      <c r="D424" s="1" t="str" cm="1">
        <f t="array" aca="1" ref="D424" ca="1">_xlfn.IFS('historyTags 2'!D424="have", "have", 'onchangeTags 2'!D424="have", "have", 'procTags 2'!D424="have", "have", 'historyTags 2'!D424="extra", "extra", 'onchangeTags 2'!D424="extra", "extra", 'procTags 2'!D424="extra", "extra", 'historyTags 2'!D424="missing", "missing", 'onchangeTags 2'!D424="missing", "missing", 'procTags 2'!D424="missing", "missing", 'historyTags 2'!D424="ignore", "ignore", 'onchangeTags 2'!D424="ignore", "ignore", 'procTags 2'!D424="ignore", "ignore")</f>
        <v>have</v>
      </c>
      <c r="E424" s="1" t="str" cm="1">
        <f t="array" aca="1" ref="E424" ca="1">_xlfn.IFS('historyTags 2'!E424="have", "have", 'onchangeTags 2'!E424="have", "have", 'procTags 2'!E424="have", "have", 'historyTags 2'!E424="extra", "extra", 'onchangeTags 2'!E424="extra", "extra", 'procTags 2'!E424="extra", "extra", 'historyTags 2'!E424="missing", "missing", 'onchangeTags 2'!E424="missing", "missing", 'procTags 2'!E424="missing", "missing", 'historyTags 2'!E424="ignore", "ignore", 'onchangeTags 2'!E424="ignore", "ignore", 'procTags 2'!E424="ignore", "ignore")</f>
        <v>have</v>
      </c>
      <c r="F424" s="1" t="str" cm="1">
        <f t="array" aca="1" ref="F424" ca="1">_xlfn.IFS('historyTags 2'!F424="have", "have", 'onchangeTags 2'!F424="have", "have", 'procTags 2'!F424="have", "have", 'historyTags 2'!F424="extra", "extra", 'onchangeTags 2'!F424="extra", "extra", 'procTags 2'!F424="extra", "extra", 'historyTags 2'!F424="missing", "missing", 'onchangeTags 2'!F424="missing", "missing", 'procTags 2'!F424="missing", "missing", 'historyTags 2'!F424="ignore", "ignore", 'onchangeTags 2'!F424="ignore", "ignore", 'procTags 2'!F424="ignore", "ignore")</f>
        <v>have</v>
      </c>
      <c r="G424" s="1" t="str" cm="1">
        <f t="array" aca="1" ref="G424" ca="1">_xlfn.IFS('historyTags 2'!G424="have", "have", 'onchangeTags 2'!G424="have", "have", 'procTags 2'!G424="have", "have", 'historyTags 2'!G424="extra", "extra", 'onchangeTags 2'!G424="extra", "extra", 'procTags 2'!G424="extra", "extra", 'historyTags 2'!G424="missing", "missing", 'onchangeTags 2'!G424="missing", "missing", 'procTags 2'!G424="missing", "missing", 'historyTags 2'!G424="ignore", "ignore", 'onchangeTags 2'!G424="ignore", "ignore", 'procTags 2'!G424="ignore", "ignore")</f>
        <v>have</v>
      </c>
      <c r="H424" s="1" t="str" cm="1">
        <f t="array" aca="1" ref="H424" ca="1">_xlfn.IFS('historyTags 2'!H424="have", "have", 'onchangeTags 2'!H424="have", "have", 'procTags 2'!H424="have", "have", 'historyTags 2'!H424="extra", "extra", 'onchangeTags 2'!H424="extra", "extra", 'procTags 2'!H424="extra", "extra", 'historyTags 2'!H424="missing", "missing", 'onchangeTags 2'!H424="missing", "missing", 'procTags 2'!H424="missing", "missing", 'historyTags 2'!H424="ignore", "ignore", 'onchangeTags 2'!H424="ignore", "ignore", 'procTags 2'!H424="ignore", "ignore")</f>
        <v>have</v>
      </c>
      <c r="I424" s="1" t="str" cm="1">
        <f t="array" aca="1" ref="I424" ca="1">_xlfn.IFS('historyTags 2'!I424="have", "have", 'onchangeTags 2'!I424="have", "have", 'procTags 2'!I424="have", "have", 'historyTags 2'!I424="extra", "extra", 'onchangeTags 2'!I424="extra", "extra", 'procTags 2'!I424="extra", "extra", 'historyTags 2'!I424="missing", "missing", 'onchangeTags 2'!I424="missing", "missing", 'procTags 2'!I424="missing", "missing", 'historyTags 2'!I424="ignore", "ignore", 'onchangeTags 2'!I424="ignore", "ignore", 'procTags 2'!I424="ignore", "ignore")</f>
        <v>have</v>
      </c>
      <c r="J424" s="1" t="str" cm="1">
        <f t="array" aca="1" ref="J424" ca="1">_xlfn.IFS('historyTags 2'!J424="have", "have", 'onchangeTags 2'!J424="have", "have", 'procTags 2'!J424="have", "have", 'historyTags 2'!J424="extra", "extra", 'onchangeTags 2'!J424="extra", "extra", 'procTags 2'!J424="extra", "extra", 'historyTags 2'!J424="missing", "missing", 'onchangeTags 2'!J424="missing", "missing", 'procTags 2'!J424="missing", "missing", 'historyTags 2'!J424="ignore", "ignore", 'onchangeTags 2'!J424="ignore", "ignore", 'procTags 2'!J424="ignore", "ignore")</f>
        <v>have</v>
      </c>
      <c r="K424" s="1" t="str" cm="1">
        <f t="array" aca="1" ref="K424" ca="1">_xlfn.IFS('historyTags 2'!K424="have", "have", 'onchangeTags 2'!K424="have", "have", 'procTags 2'!K424="have", "have", 'historyTags 2'!K424="extra", "extra", 'onchangeTags 2'!K424="extra", "extra", 'procTags 2'!K424="extra", "extra", 'historyTags 2'!K424="missing", "missing", 'onchangeTags 2'!K424="missing", "missing", 'procTags 2'!K424="missing", "missing", 'historyTags 2'!K424="ignore", "ignore", 'onchangeTags 2'!K424="ignore", "ignore", 'procTags 2'!K424="ignore", "ignore")</f>
        <v>have</v>
      </c>
      <c r="L424" s="1" t="str" cm="1">
        <f t="array" aca="1" ref="L424" ca="1">_xlfn.IFS('historyTags 2'!L424="have", "have", 'onchangeTags 2'!L424="have", "have", 'procTags 2'!L424="have", "have", 'historyTags 2'!L424="extra", "extra", 'onchangeTags 2'!L424="extra", "extra", 'procTags 2'!L424="extra", "extra", 'historyTags 2'!L424="missing", "missing", 'onchangeTags 2'!L424="missing", "missing", 'procTags 2'!L424="missing", "missing", 'historyTags 2'!L424="ignore", "ignore", 'onchangeTags 2'!L424="ignore", "ignore", 'procTags 2'!L424="ignore", "ignore")</f>
        <v>have</v>
      </c>
      <c r="M424" s="1" t="str" cm="1">
        <f t="array" aca="1" ref="M424" ca="1">_xlfn.IFS('historyTags 2'!M424="have", "have", 'onchangeTags 2'!M424="have", "have", 'procTags 2'!M424="have", "have", 'historyTags 2'!M424="extra", "extra", 'onchangeTags 2'!M424="extra", "extra", 'procTags 2'!M424="extra", "extra", 'historyTags 2'!M424="missing", "missing", 'onchangeTags 2'!M424="missing", "missing", 'procTags 2'!M424="missing", "missing", 'historyTags 2'!M424="ignore", "ignore", 'onchangeTags 2'!M424="ignore", "ignore", 'procTags 2'!M424="ignore", "ignore")</f>
        <v>have</v>
      </c>
      <c r="N424" s="1" t="str" cm="1">
        <f t="array" aca="1" ref="N424" ca="1">_xlfn.IFS('historyTags 2'!N424="have", "have", 'onchangeTags 2'!N424="have", "have", 'procTags 2'!N424="have", "have", 'historyTags 2'!N424="extra", "extra", 'onchangeTags 2'!N424="extra", "extra", 'procTags 2'!N424="extra", "extra", 'historyTags 2'!N424="missing", "missing", 'onchangeTags 2'!N424="missing", "missing", 'procTags 2'!N424="missing", "missing", 'historyTags 2'!N424="ignore", "ignore", 'onchangeTags 2'!N424="ignore", "ignore", 'procTags 2'!N424="ignore", "ignore")</f>
        <v>have</v>
      </c>
      <c r="O424" s="1" t="str" cm="1">
        <f t="array" aca="1" ref="O424" ca="1">_xlfn.IFS('historyTags 2'!O424="have", "have", 'onchangeTags 2'!O424="have", "have", 'procTags 2'!O424="have", "have", 'historyTags 2'!O424="extra", "extra", 'onchangeTags 2'!O424="extra", "extra", 'procTags 2'!O424="extra", "extra", 'historyTags 2'!O424="missing", "missing", 'onchangeTags 2'!O424="missing", "missing", 'procTags 2'!O424="missing", "missing", 'historyTags 2'!O424="ignore", "ignore", 'onchangeTags 2'!O424="ignore", "ignore", 'procTags 2'!O424="ignore", "ignore")</f>
        <v>have</v>
      </c>
      <c r="P424" s="1" t="str" cm="1">
        <f t="array" aca="1" ref="P424" ca="1">_xlfn.IFS('historyTags 2'!P424="have", "have", 'onchangeTags 2'!P424="have", "have", 'procTags 2'!P424="have", "have", 'historyTags 2'!P424="extra", "extra", 'onchangeTags 2'!P424="extra", "extra", 'procTags 2'!P424="extra", "extra", 'historyTags 2'!P424="missing", "missing", 'onchangeTags 2'!P424="missing", "missing", 'procTags 2'!P424="missing", "missing", 'historyTags 2'!P424="ignore", "ignore", 'onchangeTags 2'!P424="ignore", "ignore", 'procTags 2'!P424="ignore", "ignore")</f>
        <v>ignore</v>
      </c>
    </row>
    <row r="425" spans="1:16" x14ac:dyDescent="0.2">
      <c r="A425" s="1" t="str">
        <f ca="1">IFERROR(__xludf.DUMMYFUNCTION("""COMPUTED_VALUE"""),"tr_rh")</f>
        <v>tr_rh</v>
      </c>
      <c r="B425" s="1" t="str" cm="1">
        <f t="array" aca="1" ref="B425" ca="1">_xlfn.IFS('historyTags 2'!B425="have", "have", 'onchangeTags 2'!B425="have", "have", 'procTags 2'!B425="have", "have", 'historyTags 2'!B425="extra", "extra", 'onchangeTags 2'!B425="extra", "extra", 'procTags 2'!B425="extra", "extra", 'historyTags 2'!B425="missing", "missing", 'onchangeTags 2'!B425="missing", "missing", 'procTags 2'!B425="missing", "missing", 'historyTags 2'!B425="ignore", "ignore", 'onchangeTags 2'!B425="ignore", "ignore", 'procTags 2'!B425="ignore", "ignore")</f>
        <v>ignore</v>
      </c>
      <c r="C425" s="1" t="str" cm="1">
        <f t="array" aca="1" ref="C425" ca="1">_xlfn.IFS('historyTags 2'!C425="have", "have", 'onchangeTags 2'!C425="have", "have", 'procTags 2'!C425="have", "have", 'historyTags 2'!C425="extra", "extra", 'onchangeTags 2'!C425="extra", "extra", 'procTags 2'!C425="extra", "extra", 'historyTags 2'!C425="missing", "missing", 'onchangeTags 2'!C425="missing", "missing", 'procTags 2'!C425="missing", "missing", 'historyTags 2'!C425="ignore", "ignore", 'onchangeTags 2'!C425="ignore", "ignore", 'procTags 2'!C425="ignore", "ignore")</f>
        <v>ignore</v>
      </c>
      <c r="D425" s="1" t="str" cm="1">
        <f t="array" aca="1" ref="D425" ca="1">_xlfn.IFS('historyTags 2'!D425="have", "have", 'onchangeTags 2'!D425="have", "have", 'procTags 2'!D425="have", "have", 'historyTags 2'!D425="extra", "extra", 'onchangeTags 2'!D425="extra", "extra", 'procTags 2'!D425="extra", "extra", 'historyTags 2'!D425="missing", "missing", 'onchangeTags 2'!D425="missing", "missing", 'procTags 2'!D425="missing", "missing", 'historyTags 2'!D425="ignore", "ignore", 'onchangeTags 2'!D425="ignore", "ignore", 'procTags 2'!D425="ignore", "ignore")</f>
        <v>ignore</v>
      </c>
      <c r="E425" s="1" t="str" cm="1">
        <f t="array" aca="1" ref="E425" ca="1">_xlfn.IFS('historyTags 2'!E425="have", "have", 'onchangeTags 2'!E425="have", "have", 'procTags 2'!E425="have", "have", 'historyTags 2'!E425="extra", "extra", 'onchangeTags 2'!E425="extra", "extra", 'procTags 2'!E425="extra", "extra", 'historyTags 2'!E425="missing", "missing", 'onchangeTags 2'!E425="missing", "missing", 'procTags 2'!E425="missing", "missing", 'historyTags 2'!E425="ignore", "ignore", 'onchangeTags 2'!E425="ignore", "ignore", 'procTags 2'!E425="ignore", "ignore")</f>
        <v>ignore</v>
      </c>
      <c r="F425" s="1" t="str" cm="1">
        <f t="array" aca="1" ref="F425" ca="1">_xlfn.IFS('historyTags 2'!F425="have", "have", 'onchangeTags 2'!F425="have", "have", 'procTags 2'!F425="have", "have", 'historyTags 2'!F425="extra", "extra", 'onchangeTags 2'!F425="extra", "extra", 'procTags 2'!F425="extra", "extra", 'historyTags 2'!F425="missing", "missing", 'onchangeTags 2'!F425="missing", "missing", 'procTags 2'!F425="missing", "missing", 'historyTags 2'!F425="ignore", "ignore", 'onchangeTags 2'!F425="ignore", "ignore", 'procTags 2'!F425="ignore", "ignore")</f>
        <v>ignore</v>
      </c>
      <c r="G425" s="1" t="str" cm="1">
        <f t="array" aca="1" ref="G425" ca="1">_xlfn.IFS('historyTags 2'!G425="have", "have", 'onchangeTags 2'!G425="have", "have", 'procTags 2'!G425="have", "have", 'historyTags 2'!G425="extra", "extra", 'onchangeTags 2'!G425="extra", "extra", 'procTags 2'!G425="extra", "extra", 'historyTags 2'!G425="missing", "missing", 'onchangeTags 2'!G425="missing", "missing", 'procTags 2'!G425="missing", "missing", 'historyTags 2'!G425="ignore", "ignore", 'onchangeTags 2'!G425="ignore", "ignore", 'procTags 2'!G425="ignore", "ignore")</f>
        <v>ignore</v>
      </c>
      <c r="H425" s="1" t="str" cm="1">
        <f t="array" aca="1" ref="H425" ca="1">_xlfn.IFS('historyTags 2'!H425="have", "have", 'onchangeTags 2'!H425="have", "have", 'procTags 2'!H425="have", "have", 'historyTags 2'!H425="extra", "extra", 'onchangeTags 2'!H425="extra", "extra", 'procTags 2'!H425="extra", "extra", 'historyTags 2'!H425="missing", "missing", 'onchangeTags 2'!H425="missing", "missing", 'procTags 2'!H425="missing", "missing", 'historyTags 2'!H425="ignore", "ignore", 'onchangeTags 2'!H425="ignore", "ignore", 'procTags 2'!H425="ignore", "ignore")</f>
        <v>ignore</v>
      </c>
      <c r="I425" s="1" t="str" cm="1">
        <f t="array" aca="1" ref="I425" ca="1">_xlfn.IFS('historyTags 2'!I425="have", "have", 'onchangeTags 2'!I425="have", "have", 'procTags 2'!I425="have", "have", 'historyTags 2'!I425="extra", "extra", 'onchangeTags 2'!I425="extra", "extra", 'procTags 2'!I425="extra", "extra", 'historyTags 2'!I425="missing", "missing", 'onchangeTags 2'!I425="missing", "missing", 'procTags 2'!I425="missing", "missing", 'historyTags 2'!I425="ignore", "ignore", 'onchangeTags 2'!I425="ignore", "ignore", 'procTags 2'!I425="ignore", "ignore")</f>
        <v>ignore</v>
      </c>
      <c r="J425" s="1" t="str" cm="1">
        <f t="array" aca="1" ref="J425" ca="1">_xlfn.IFS('historyTags 2'!J425="have", "have", 'onchangeTags 2'!J425="have", "have", 'procTags 2'!J425="have", "have", 'historyTags 2'!J425="extra", "extra", 'onchangeTags 2'!J425="extra", "extra", 'procTags 2'!J425="extra", "extra", 'historyTags 2'!J425="missing", "missing", 'onchangeTags 2'!J425="missing", "missing", 'procTags 2'!J425="missing", "missing", 'historyTags 2'!J425="ignore", "ignore", 'onchangeTags 2'!J425="ignore", "ignore", 'procTags 2'!J425="ignore", "ignore")</f>
        <v>ignore</v>
      </c>
      <c r="K425" s="1" t="str" cm="1">
        <f t="array" aca="1" ref="K425" ca="1">_xlfn.IFS('historyTags 2'!K425="have", "have", 'onchangeTags 2'!K425="have", "have", 'procTags 2'!K425="have", "have", 'historyTags 2'!K425="extra", "extra", 'onchangeTags 2'!K425="extra", "extra", 'procTags 2'!K425="extra", "extra", 'historyTags 2'!K425="missing", "missing", 'onchangeTags 2'!K425="missing", "missing", 'procTags 2'!K425="missing", "missing", 'historyTags 2'!K425="ignore", "ignore", 'onchangeTags 2'!K425="ignore", "ignore", 'procTags 2'!K425="ignore", "ignore")</f>
        <v>ignore</v>
      </c>
      <c r="L425" s="1" t="str" cm="1">
        <f t="array" aca="1" ref="L425" ca="1">_xlfn.IFS('historyTags 2'!L425="have", "have", 'onchangeTags 2'!L425="have", "have", 'procTags 2'!L425="have", "have", 'historyTags 2'!L425="extra", "extra", 'onchangeTags 2'!L425="extra", "extra", 'procTags 2'!L425="extra", "extra", 'historyTags 2'!L425="missing", "missing", 'onchangeTags 2'!L425="missing", "missing", 'procTags 2'!L425="missing", "missing", 'historyTags 2'!L425="ignore", "ignore", 'onchangeTags 2'!L425="ignore", "ignore", 'procTags 2'!L425="ignore", "ignore")</f>
        <v>ignore</v>
      </c>
      <c r="M425" s="1" t="str" cm="1">
        <f t="array" aca="1" ref="M425" ca="1">_xlfn.IFS('historyTags 2'!M425="have", "have", 'onchangeTags 2'!M425="have", "have", 'procTags 2'!M425="have", "have", 'historyTags 2'!M425="extra", "extra", 'onchangeTags 2'!M425="extra", "extra", 'procTags 2'!M425="extra", "extra", 'historyTags 2'!M425="missing", "missing", 'onchangeTags 2'!M425="missing", "missing", 'procTags 2'!M425="missing", "missing", 'historyTags 2'!M425="ignore", "ignore", 'onchangeTags 2'!M425="ignore", "ignore", 'procTags 2'!M425="ignore", "ignore")</f>
        <v>ignore</v>
      </c>
      <c r="N425" s="1" t="str" cm="1">
        <f t="array" aca="1" ref="N425" ca="1">_xlfn.IFS('historyTags 2'!N425="have", "have", 'onchangeTags 2'!N425="have", "have", 'procTags 2'!N425="have", "have", 'historyTags 2'!N425="extra", "extra", 'onchangeTags 2'!N425="extra", "extra", 'procTags 2'!N425="extra", "extra", 'historyTags 2'!N425="missing", "missing", 'onchangeTags 2'!N425="missing", "missing", 'procTags 2'!N425="missing", "missing", 'historyTags 2'!N425="ignore", "ignore", 'onchangeTags 2'!N425="ignore", "ignore", 'procTags 2'!N425="ignore", "ignore")</f>
        <v>ignore</v>
      </c>
      <c r="O425" s="1" t="str" cm="1">
        <f t="array" aca="1" ref="O425" ca="1">_xlfn.IFS('historyTags 2'!O425="have", "have", 'onchangeTags 2'!O425="have", "have", 'procTags 2'!O425="have", "have", 'historyTags 2'!O425="extra", "extra", 'onchangeTags 2'!O425="extra", "extra", 'procTags 2'!O425="extra", "extra", 'historyTags 2'!O425="missing", "missing", 'onchangeTags 2'!O425="missing", "missing", 'procTags 2'!O425="missing", "missing", 'historyTags 2'!O425="ignore", "ignore", 'onchangeTags 2'!O425="ignore", "ignore", 'procTags 2'!O425="ignore", "ignore")</f>
        <v>ignore</v>
      </c>
      <c r="P425" s="1" t="str" cm="1">
        <f t="array" aca="1" ref="P425" ca="1">_xlfn.IFS('historyTags 2'!P425="have", "have", 'onchangeTags 2'!P425="have", "have", 'procTags 2'!P425="have", "have", 'historyTags 2'!P425="extra", "extra", 'onchangeTags 2'!P425="extra", "extra", 'procTags 2'!P425="extra", "extra", 'historyTags 2'!P425="missing", "missing", 'onchangeTags 2'!P425="missing", "missing", 'procTags 2'!P425="missing", "missing", 'historyTags 2'!P425="ignore", "ignore", 'onchangeTags 2'!P425="ignore", "ignore", 'procTags 2'!P425="ignore", "ignore")</f>
        <v>have</v>
      </c>
    </row>
    <row r="426" spans="1:16" x14ac:dyDescent="0.2">
      <c r="A426" s="1" t="str">
        <f ca="1">IFERROR(__xludf.DUMMYFUNCTION("""COMPUTED_VALUE"""),"tr_rh_second_avg")</f>
        <v>tr_rh_second_avg</v>
      </c>
      <c r="B426" s="1" t="str" cm="1">
        <f t="array" aca="1" ref="B426" ca="1">_xlfn.IFS('historyTags 2'!B426="have", "have", 'onchangeTags 2'!B426="have", "have", 'procTags 2'!B426="have", "have", 'historyTags 2'!B426="extra", "extra", 'onchangeTags 2'!B426="extra", "extra", 'procTags 2'!B426="extra", "extra", 'historyTags 2'!B426="missing", "missing", 'onchangeTags 2'!B426="missing", "missing", 'procTags 2'!B426="missing", "missing", 'historyTags 2'!B426="ignore", "ignore", 'onchangeTags 2'!B426="ignore", "ignore", 'procTags 2'!B426="ignore", "ignore")</f>
        <v>ignore</v>
      </c>
      <c r="C426" s="1" t="str" cm="1">
        <f t="array" aca="1" ref="C426" ca="1">_xlfn.IFS('historyTags 2'!C426="have", "have", 'onchangeTags 2'!C426="have", "have", 'procTags 2'!C426="have", "have", 'historyTags 2'!C426="extra", "extra", 'onchangeTags 2'!C426="extra", "extra", 'procTags 2'!C426="extra", "extra", 'historyTags 2'!C426="missing", "missing", 'onchangeTags 2'!C426="missing", "missing", 'procTags 2'!C426="missing", "missing", 'historyTags 2'!C426="ignore", "ignore", 'onchangeTags 2'!C426="ignore", "ignore", 'procTags 2'!C426="ignore", "ignore")</f>
        <v>ignore</v>
      </c>
      <c r="D426" s="1" t="str" cm="1">
        <f t="array" aca="1" ref="D426" ca="1">_xlfn.IFS('historyTags 2'!D426="have", "have", 'onchangeTags 2'!D426="have", "have", 'procTags 2'!D426="have", "have", 'historyTags 2'!D426="extra", "extra", 'onchangeTags 2'!D426="extra", "extra", 'procTags 2'!D426="extra", "extra", 'historyTags 2'!D426="missing", "missing", 'onchangeTags 2'!D426="missing", "missing", 'procTags 2'!D426="missing", "missing", 'historyTags 2'!D426="ignore", "ignore", 'onchangeTags 2'!D426="ignore", "ignore", 'procTags 2'!D426="ignore", "ignore")</f>
        <v>ignore</v>
      </c>
      <c r="E426" s="1" t="str" cm="1">
        <f t="array" aca="1" ref="E426" ca="1">_xlfn.IFS('historyTags 2'!E426="have", "have", 'onchangeTags 2'!E426="have", "have", 'procTags 2'!E426="have", "have", 'historyTags 2'!E426="extra", "extra", 'onchangeTags 2'!E426="extra", "extra", 'procTags 2'!E426="extra", "extra", 'historyTags 2'!E426="missing", "missing", 'onchangeTags 2'!E426="missing", "missing", 'procTags 2'!E426="missing", "missing", 'historyTags 2'!E426="ignore", "ignore", 'onchangeTags 2'!E426="ignore", "ignore", 'procTags 2'!E426="ignore", "ignore")</f>
        <v>ignore</v>
      </c>
      <c r="F426" s="1" t="str" cm="1">
        <f t="array" aca="1" ref="F426" ca="1">_xlfn.IFS('historyTags 2'!F426="have", "have", 'onchangeTags 2'!F426="have", "have", 'procTags 2'!F426="have", "have", 'historyTags 2'!F426="extra", "extra", 'onchangeTags 2'!F426="extra", "extra", 'procTags 2'!F426="extra", "extra", 'historyTags 2'!F426="missing", "missing", 'onchangeTags 2'!F426="missing", "missing", 'procTags 2'!F426="missing", "missing", 'historyTags 2'!F426="ignore", "ignore", 'onchangeTags 2'!F426="ignore", "ignore", 'procTags 2'!F426="ignore", "ignore")</f>
        <v>ignore</v>
      </c>
      <c r="G426" s="1" t="str" cm="1">
        <f t="array" aca="1" ref="G426" ca="1">_xlfn.IFS('historyTags 2'!G426="have", "have", 'onchangeTags 2'!G426="have", "have", 'procTags 2'!G426="have", "have", 'historyTags 2'!G426="extra", "extra", 'onchangeTags 2'!G426="extra", "extra", 'procTags 2'!G426="extra", "extra", 'historyTags 2'!G426="missing", "missing", 'onchangeTags 2'!G426="missing", "missing", 'procTags 2'!G426="missing", "missing", 'historyTags 2'!G426="ignore", "ignore", 'onchangeTags 2'!G426="ignore", "ignore", 'procTags 2'!G426="ignore", "ignore")</f>
        <v>ignore</v>
      </c>
      <c r="H426" s="1" t="str" cm="1">
        <f t="array" aca="1" ref="H426" ca="1">_xlfn.IFS('historyTags 2'!H426="have", "have", 'onchangeTags 2'!H426="have", "have", 'procTags 2'!H426="have", "have", 'historyTags 2'!H426="extra", "extra", 'onchangeTags 2'!H426="extra", "extra", 'procTags 2'!H426="extra", "extra", 'historyTags 2'!H426="missing", "missing", 'onchangeTags 2'!H426="missing", "missing", 'procTags 2'!H426="missing", "missing", 'historyTags 2'!H426="ignore", "ignore", 'onchangeTags 2'!H426="ignore", "ignore", 'procTags 2'!H426="ignore", "ignore")</f>
        <v>ignore</v>
      </c>
      <c r="I426" s="1" t="str" cm="1">
        <f t="array" aca="1" ref="I426" ca="1">_xlfn.IFS('historyTags 2'!I426="have", "have", 'onchangeTags 2'!I426="have", "have", 'procTags 2'!I426="have", "have", 'historyTags 2'!I426="extra", "extra", 'onchangeTags 2'!I426="extra", "extra", 'procTags 2'!I426="extra", "extra", 'historyTags 2'!I426="missing", "missing", 'onchangeTags 2'!I426="missing", "missing", 'procTags 2'!I426="missing", "missing", 'historyTags 2'!I426="ignore", "ignore", 'onchangeTags 2'!I426="ignore", "ignore", 'procTags 2'!I426="ignore", "ignore")</f>
        <v>ignore</v>
      </c>
      <c r="J426" s="1" t="str" cm="1">
        <f t="array" aca="1" ref="J426" ca="1">_xlfn.IFS('historyTags 2'!J426="have", "have", 'onchangeTags 2'!J426="have", "have", 'procTags 2'!J426="have", "have", 'historyTags 2'!J426="extra", "extra", 'onchangeTags 2'!J426="extra", "extra", 'procTags 2'!J426="extra", "extra", 'historyTags 2'!J426="missing", "missing", 'onchangeTags 2'!J426="missing", "missing", 'procTags 2'!J426="missing", "missing", 'historyTags 2'!J426="ignore", "ignore", 'onchangeTags 2'!J426="ignore", "ignore", 'procTags 2'!J426="ignore", "ignore")</f>
        <v>ignore</v>
      </c>
      <c r="K426" s="1" t="str" cm="1">
        <f t="array" aca="1" ref="K426" ca="1">_xlfn.IFS('historyTags 2'!K426="have", "have", 'onchangeTags 2'!K426="have", "have", 'procTags 2'!K426="have", "have", 'historyTags 2'!K426="extra", "extra", 'onchangeTags 2'!K426="extra", "extra", 'procTags 2'!K426="extra", "extra", 'historyTags 2'!K426="missing", "missing", 'onchangeTags 2'!K426="missing", "missing", 'procTags 2'!K426="missing", "missing", 'historyTags 2'!K426="ignore", "ignore", 'onchangeTags 2'!K426="ignore", "ignore", 'procTags 2'!K426="ignore", "ignore")</f>
        <v>ignore</v>
      </c>
      <c r="L426" s="1" t="str" cm="1">
        <f t="array" aca="1" ref="L426" ca="1">_xlfn.IFS('historyTags 2'!L426="have", "have", 'onchangeTags 2'!L426="have", "have", 'procTags 2'!L426="have", "have", 'historyTags 2'!L426="extra", "extra", 'onchangeTags 2'!L426="extra", "extra", 'procTags 2'!L426="extra", "extra", 'historyTags 2'!L426="missing", "missing", 'onchangeTags 2'!L426="missing", "missing", 'procTags 2'!L426="missing", "missing", 'historyTags 2'!L426="ignore", "ignore", 'onchangeTags 2'!L426="ignore", "ignore", 'procTags 2'!L426="ignore", "ignore")</f>
        <v>ignore</v>
      </c>
      <c r="M426" s="1" t="str" cm="1">
        <f t="array" aca="1" ref="M426" ca="1">_xlfn.IFS('historyTags 2'!M426="have", "have", 'onchangeTags 2'!M426="have", "have", 'procTags 2'!M426="have", "have", 'historyTags 2'!M426="extra", "extra", 'onchangeTags 2'!M426="extra", "extra", 'procTags 2'!M426="extra", "extra", 'historyTags 2'!M426="missing", "missing", 'onchangeTags 2'!M426="missing", "missing", 'procTags 2'!M426="missing", "missing", 'historyTags 2'!M426="ignore", "ignore", 'onchangeTags 2'!M426="ignore", "ignore", 'procTags 2'!M426="ignore", "ignore")</f>
        <v>ignore</v>
      </c>
      <c r="N426" s="1" t="str" cm="1">
        <f t="array" aca="1" ref="N426" ca="1">_xlfn.IFS('historyTags 2'!N426="have", "have", 'onchangeTags 2'!N426="have", "have", 'procTags 2'!N426="have", "have", 'historyTags 2'!N426="extra", "extra", 'onchangeTags 2'!N426="extra", "extra", 'procTags 2'!N426="extra", "extra", 'historyTags 2'!N426="missing", "missing", 'onchangeTags 2'!N426="missing", "missing", 'procTags 2'!N426="missing", "missing", 'historyTags 2'!N426="ignore", "ignore", 'onchangeTags 2'!N426="ignore", "ignore", 'procTags 2'!N426="ignore", "ignore")</f>
        <v>ignore</v>
      </c>
      <c r="O426" s="1" t="str" cm="1">
        <f t="array" aca="1" ref="O426" ca="1">_xlfn.IFS('historyTags 2'!O426="have", "have", 'onchangeTags 2'!O426="have", "have", 'procTags 2'!O426="have", "have", 'historyTags 2'!O426="extra", "extra", 'onchangeTags 2'!O426="extra", "extra", 'procTags 2'!O426="extra", "extra", 'historyTags 2'!O426="missing", "missing", 'onchangeTags 2'!O426="missing", "missing", 'procTags 2'!O426="missing", "missing", 'historyTags 2'!O426="ignore", "ignore", 'onchangeTags 2'!O426="ignore", "ignore", 'procTags 2'!O426="ignore", "ignore")</f>
        <v>ignore</v>
      </c>
      <c r="P426" s="1" t="str" cm="1">
        <f t="array" aca="1" ref="P426" ca="1">_xlfn.IFS('historyTags 2'!P426="have", "have", 'onchangeTags 2'!P426="have", "have", 'procTags 2'!P426="have", "have", 'historyTags 2'!P426="extra", "extra", 'onchangeTags 2'!P426="extra", "extra", 'procTags 2'!P426="extra", "extra", 'historyTags 2'!P426="missing", "missing", 'onchangeTags 2'!P426="missing", "missing", 'procTags 2'!P426="missing", "missing", 'historyTags 2'!P426="ignore", "ignore", 'onchangeTags 2'!P426="ignore", "ignore", 'procTags 2'!P426="ignore", "ignore")</f>
        <v>missing</v>
      </c>
    </row>
    <row r="427" spans="1:16" x14ac:dyDescent="0.2">
      <c r="A427" s="1" t="str">
        <f ca="1">IFERROR(__xludf.DUMMYFUNCTION("""COMPUTED_VALUE"""),"tr_sf6_leak_rate")</f>
        <v>tr_sf6_leak_rate</v>
      </c>
      <c r="B427" s="1" t="str" cm="1">
        <f t="array" aca="1" ref="B427" ca="1">_xlfn.IFS('historyTags 2'!B427="have", "have", 'onchangeTags 2'!B427="have", "have", 'procTags 2'!B427="have", "have", 'historyTags 2'!B427="extra", "extra", 'onchangeTags 2'!B427="extra", "extra", 'procTags 2'!B427="extra", "extra", 'historyTags 2'!B427="missing", "missing", 'onchangeTags 2'!B427="missing", "missing", 'procTags 2'!B427="missing", "missing", 'historyTags 2'!B427="ignore", "ignore", 'onchangeTags 2'!B427="ignore", "ignore", 'procTags 2'!B427="ignore", "ignore")</f>
        <v>ignore</v>
      </c>
      <c r="C427" s="1" t="str" cm="1">
        <f t="array" aca="1" ref="C427" ca="1">_xlfn.IFS('historyTags 2'!C427="have", "have", 'onchangeTags 2'!C427="have", "have", 'procTags 2'!C427="have", "have", 'historyTags 2'!C427="extra", "extra", 'onchangeTags 2'!C427="extra", "extra", 'procTags 2'!C427="extra", "extra", 'historyTags 2'!C427="missing", "missing", 'onchangeTags 2'!C427="missing", "missing", 'procTags 2'!C427="missing", "missing", 'historyTags 2'!C427="ignore", "ignore", 'onchangeTags 2'!C427="ignore", "ignore", 'procTags 2'!C427="ignore", "ignore")</f>
        <v>ignore</v>
      </c>
      <c r="D427" s="1" t="str" cm="1">
        <f t="array" aca="1" ref="D427" ca="1">_xlfn.IFS('historyTags 2'!D427="have", "have", 'onchangeTags 2'!D427="have", "have", 'procTags 2'!D427="have", "have", 'historyTags 2'!D427="extra", "extra", 'onchangeTags 2'!D427="extra", "extra", 'procTags 2'!D427="extra", "extra", 'historyTags 2'!D427="missing", "missing", 'onchangeTags 2'!D427="missing", "missing", 'procTags 2'!D427="missing", "missing", 'historyTags 2'!D427="ignore", "ignore", 'onchangeTags 2'!D427="ignore", "ignore", 'procTags 2'!D427="ignore", "ignore")</f>
        <v>have</v>
      </c>
      <c r="E427" s="1" t="str" cm="1">
        <f t="array" aca="1" ref="E427" ca="1">_xlfn.IFS('historyTags 2'!E427="have", "have", 'onchangeTags 2'!E427="have", "have", 'procTags 2'!E427="have", "have", 'historyTags 2'!E427="extra", "extra", 'onchangeTags 2'!E427="extra", "extra", 'procTags 2'!E427="extra", "extra", 'historyTags 2'!E427="missing", "missing", 'onchangeTags 2'!E427="missing", "missing", 'procTags 2'!E427="missing", "missing", 'historyTags 2'!E427="ignore", "ignore", 'onchangeTags 2'!E427="ignore", "ignore", 'procTags 2'!E427="ignore", "ignore")</f>
        <v>have</v>
      </c>
      <c r="F427" s="1" t="str" cm="1">
        <f t="array" aca="1" ref="F427" ca="1">_xlfn.IFS('historyTags 2'!F427="have", "have", 'onchangeTags 2'!F427="have", "have", 'procTags 2'!F427="have", "have", 'historyTags 2'!F427="extra", "extra", 'onchangeTags 2'!F427="extra", "extra", 'procTags 2'!F427="extra", "extra", 'historyTags 2'!F427="missing", "missing", 'onchangeTags 2'!F427="missing", "missing", 'procTags 2'!F427="missing", "missing", 'historyTags 2'!F427="ignore", "ignore", 'onchangeTags 2'!F427="ignore", "ignore", 'procTags 2'!F427="ignore", "ignore")</f>
        <v>have</v>
      </c>
      <c r="G427" s="1" t="str" cm="1">
        <f t="array" aca="1" ref="G427" ca="1">_xlfn.IFS('historyTags 2'!G427="have", "have", 'onchangeTags 2'!G427="have", "have", 'procTags 2'!G427="have", "have", 'historyTags 2'!G427="extra", "extra", 'onchangeTags 2'!G427="extra", "extra", 'procTags 2'!G427="extra", "extra", 'historyTags 2'!G427="missing", "missing", 'onchangeTags 2'!G427="missing", "missing", 'procTags 2'!G427="missing", "missing", 'historyTags 2'!G427="ignore", "ignore", 'onchangeTags 2'!G427="ignore", "ignore", 'procTags 2'!G427="ignore", "ignore")</f>
        <v>have</v>
      </c>
      <c r="H427" s="1" t="str" cm="1">
        <f t="array" aca="1" ref="H427" ca="1">_xlfn.IFS('historyTags 2'!H427="have", "have", 'onchangeTags 2'!H427="have", "have", 'procTags 2'!H427="have", "have", 'historyTags 2'!H427="extra", "extra", 'onchangeTags 2'!H427="extra", "extra", 'procTags 2'!H427="extra", "extra", 'historyTags 2'!H427="missing", "missing", 'onchangeTags 2'!H427="missing", "missing", 'procTags 2'!H427="missing", "missing", 'historyTags 2'!H427="ignore", "ignore", 'onchangeTags 2'!H427="ignore", "ignore", 'procTags 2'!H427="ignore", "ignore")</f>
        <v>have</v>
      </c>
      <c r="I427" s="1" t="str" cm="1">
        <f t="array" aca="1" ref="I427" ca="1">_xlfn.IFS('historyTags 2'!I427="have", "have", 'onchangeTags 2'!I427="have", "have", 'procTags 2'!I427="have", "have", 'historyTags 2'!I427="extra", "extra", 'onchangeTags 2'!I427="extra", "extra", 'procTags 2'!I427="extra", "extra", 'historyTags 2'!I427="missing", "missing", 'onchangeTags 2'!I427="missing", "missing", 'procTags 2'!I427="missing", "missing", 'historyTags 2'!I427="ignore", "ignore", 'onchangeTags 2'!I427="ignore", "ignore", 'procTags 2'!I427="ignore", "ignore")</f>
        <v>have</v>
      </c>
      <c r="J427" s="1" t="str" cm="1">
        <f t="array" aca="1" ref="J427" ca="1">_xlfn.IFS('historyTags 2'!J427="have", "have", 'onchangeTags 2'!J427="have", "have", 'procTags 2'!J427="have", "have", 'historyTags 2'!J427="extra", "extra", 'onchangeTags 2'!J427="extra", "extra", 'procTags 2'!J427="extra", "extra", 'historyTags 2'!J427="missing", "missing", 'onchangeTags 2'!J427="missing", "missing", 'procTags 2'!J427="missing", "missing", 'historyTags 2'!J427="ignore", "ignore", 'onchangeTags 2'!J427="ignore", "ignore", 'procTags 2'!J427="ignore", "ignore")</f>
        <v>have</v>
      </c>
      <c r="K427" s="1" t="str" cm="1">
        <f t="array" aca="1" ref="K427" ca="1">_xlfn.IFS('historyTags 2'!K427="have", "have", 'onchangeTags 2'!K427="have", "have", 'procTags 2'!K427="have", "have", 'historyTags 2'!K427="extra", "extra", 'onchangeTags 2'!K427="extra", "extra", 'procTags 2'!K427="extra", "extra", 'historyTags 2'!K427="missing", "missing", 'onchangeTags 2'!K427="missing", "missing", 'procTags 2'!K427="missing", "missing", 'historyTags 2'!K427="ignore", "ignore", 'onchangeTags 2'!K427="ignore", "ignore", 'procTags 2'!K427="ignore", "ignore")</f>
        <v>have</v>
      </c>
      <c r="L427" s="1" t="str" cm="1">
        <f t="array" aca="1" ref="L427" ca="1">_xlfn.IFS('historyTags 2'!L427="have", "have", 'onchangeTags 2'!L427="have", "have", 'procTags 2'!L427="have", "have", 'historyTags 2'!L427="extra", "extra", 'onchangeTags 2'!L427="extra", "extra", 'procTags 2'!L427="extra", "extra", 'historyTags 2'!L427="missing", "missing", 'onchangeTags 2'!L427="missing", "missing", 'procTags 2'!L427="missing", "missing", 'historyTags 2'!L427="ignore", "ignore", 'onchangeTags 2'!L427="ignore", "ignore", 'procTags 2'!L427="ignore", "ignore")</f>
        <v>have</v>
      </c>
      <c r="M427" s="1" t="str" cm="1">
        <f t="array" aca="1" ref="M427" ca="1">_xlfn.IFS('historyTags 2'!M427="have", "have", 'onchangeTags 2'!M427="have", "have", 'procTags 2'!M427="have", "have", 'historyTags 2'!M427="extra", "extra", 'onchangeTags 2'!M427="extra", "extra", 'procTags 2'!M427="extra", "extra", 'historyTags 2'!M427="missing", "missing", 'onchangeTags 2'!M427="missing", "missing", 'procTags 2'!M427="missing", "missing", 'historyTags 2'!M427="ignore", "ignore", 'onchangeTags 2'!M427="ignore", "ignore", 'procTags 2'!M427="ignore", "ignore")</f>
        <v>have</v>
      </c>
      <c r="N427" s="1" t="str" cm="1">
        <f t="array" aca="1" ref="N427" ca="1">_xlfn.IFS('historyTags 2'!N427="have", "have", 'onchangeTags 2'!N427="have", "have", 'procTags 2'!N427="have", "have", 'historyTags 2'!N427="extra", "extra", 'onchangeTags 2'!N427="extra", "extra", 'procTags 2'!N427="extra", "extra", 'historyTags 2'!N427="missing", "missing", 'onchangeTags 2'!N427="missing", "missing", 'procTags 2'!N427="missing", "missing", 'historyTags 2'!N427="ignore", "ignore", 'onchangeTags 2'!N427="ignore", "ignore", 'procTags 2'!N427="ignore", "ignore")</f>
        <v>have</v>
      </c>
      <c r="O427" s="1" t="str" cm="1">
        <f t="array" aca="1" ref="O427" ca="1">_xlfn.IFS('historyTags 2'!O427="have", "have", 'onchangeTags 2'!O427="have", "have", 'procTags 2'!O427="have", "have", 'historyTags 2'!O427="extra", "extra", 'onchangeTags 2'!O427="extra", "extra", 'procTags 2'!O427="extra", "extra", 'historyTags 2'!O427="missing", "missing", 'onchangeTags 2'!O427="missing", "missing", 'procTags 2'!O427="missing", "missing", 'historyTags 2'!O427="ignore", "ignore", 'onchangeTags 2'!O427="ignore", "ignore", 'procTags 2'!O427="ignore", "ignore")</f>
        <v>have</v>
      </c>
      <c r="P427" s="1" t="str" cm="1">
        <f t="array" aca="1" ref="P427" ca="1">_xlfn.IFS('historyTags 2'!P427="have", "have", 'onchangeTags 2'!P427="have", "have", 'procTags 2'!P427="have", "have", 'historyTags 2'!P427="extra", "extra", 'onchangeTags 2'!P427="extra", "extra", 'procTags 2'!P427="extra", "extra", 'historyTags 2'!P427="missing", "missing", 'onchangeTags 2'!P427="missing", "missing", 'procTags 2'!P427="missing", "missing", 'historyTags 2'!P427="ignore", "ignore", 'onchangeTags 2'!P427="ignore", "ignore", 'procTags 2'!P427="ignore", "ignore")</f>
        <v>ignore</v>
      </c>
    </row>
    <row r="428" spans="1:16" x14ac:dyDescent="0.2">
      <c r="A428" s="1" t="str">
        <f ca="1">IFERROR(__xludf.DUMMYFUNCTION("""COMPUTED_VALUE"""),"tr_soil_efflux_bp")</f>
        <v>tr_soil_efflux_bp</v>
      </c>
      <c r="B428" s="1" t="str" cm="1">
        <f t="array" aca="1" ref="B428" ca="1">_xlfn.IFS('historyTags 2'!B428="have", "have", 'onchangeTags 2'!B428="have", "have", 'procTags 2'!B428="have", "have", 'historyTags 2'!B428="extra", "extra", 'onchangeTags 2'!B428="extra", "extra", 'procTags 2'!B428="extra", "extra", 'historyTags 2'!B428="missing", "missing", 'onchangeTags 2'!B428="missing", "missing", 'procTags 2'!B428="missing", "missing", 'historyTags 2'!B428="ignore", "ignore", 'onchangeTags 2'!B428="ignore", "ignore", 'procTags 2'!B428="ignore", "ignore")</f>
        <v>ignore</v>
      </c>
      <c r="C428" s="1" t="str" cm="1">
        <f t="array" aca="1" ref="C428" ca="1">_xlfn.IFS('historyTags 2'!C428="have", "have", 'onchangeTags 2'!C428="have", "have", 'procTags 2'!C428="have", "have", 'historyTags 2'!C428="extra", "extra", 'onchangeTags 2'!C428="extra", "extra", 'procTags 2'!C428="extra", "extra", 'historyTags 2'!C428="missing", "missing", 'onchangeTags 2'!C428="missing", "missing", 'procTags 2'!C428="missing", "missing", 'historyTags 2'!C428="ignore", "ignore", 'onchangeTags 2'!C428="ignore", "ignore", 'procTags 2'!C428="ignore", "ignore")</f>
        <v>ignore</v>
      </c>
      <c r="D428" s="1" t="str" cm="1">
        <f t="array" aca="1" ref="D428" ca="1">_xlfn.IFS('historyTags 2'!D428="have", "have", 'onchangeTags 2'!D428="have", "have", 'procTags 2'!D428="have", "have", 'historyTags 2'!D428="extra", "extra", 'onchangeTags 2'!D428="extra", "extra", 'procTags 2'!D428="extra", "extra", 'historyTags 2'!D428="missing", "missing", 'onchangeTags 2'!D428="missing", "missing", 'procTags 2'!D428="missing", "missing", 'historyTags 2'!D428="ignore", "ignore", 'onchangeTags 2'!D428="ignore", "ignore", 'procTags 2'!D428="ignore", "ignore")</f>
        <v>ignore</v>
      </c>
      <c r="E428" s="1" t="str" cm="1">
        <f t="array" aca="1" ref="E428" ca="1">_xlfn.IFS('historyTags 2'!E428="have", "have", 'onchangeTags 2'!E428="have", "have", 'procTags 2'!E428="have", "have", 'historyTags 2'!E428="extra", "extra", 'onchangeTags 2'!E428="extra", "extra", 'procTags 2'!E428="extra", "extra", 'historyTags 2'!E428="missing", "missing", 'onchangeTags 2'!E428="missing", "missing", 'procTags 2'!E428="missing", "missing", 'historyTags 2'!E428="ignore", "ignore", 'onchangeTags 2'!E428="ignore", "ignore", 'procTags 2'!E428="ignore", "ignore")</f>
        <v>ignore</v>
      </c>
      <c r="F428" s="1" t="str" cm="1">
        <f t="array" aca="1" ref="F428" ca="1">_xlfn.IFS('historyTags 2'!F428="have", "have", 'onchangeTags 2'!F428="have", "have", 'procTags 2'!F428="have", "have", 'historyTags 2'!F428="extra", "extra", 'onchangeTags 2'!F428="extra", "extra", 'procTags 2'!F428="extra", "extra", 'historyTags 2'!F428="missing", "missing", 'onchangeTags 2'!F428="missing", "missing", 'procTags 2'!F428="missing", "missing", 'historyTags 2'!F428="ignore", "ignore", 'onchangeTags 2'!F428="ignore", "ignore", 'procTags 2'!F428="ignore", "ignore")</f>
        <v>ignore</v>
      </c>
      <c r="G428" s="1" t="str" cm="1">
        <f t="array" aca="1" ref="G428" ca="1">_xlfn.IFS('historyTags 2'!G428="have", "have", 'onchangeTags 2'!G428="have", "have", 'procTags 2'!G428="have", "have", 'historyTags 2'!G428="extra", "extra", 'onchangeTags 2'!G428="extra", "extra", 'procTags 2'!G428="extra", "extra", 'historyTags 2'!G428="missing", "missing", 'onchangeTags 2'!G428="missing", "missing", 'procTags 2'!G428="missing", "missing", 'historyTags 2'!G428="ignore", "ignore", 'onchangeTags 2'!G428="ignore", "ignore", 'procTags 2'!G428="ignore", "ignore")</f>
        <v>ignore</v>
      </c>
      <c r="H428" s="1" t="str" cm="1">
        <f t="array" aca="1" ref="H428" ca="1">_xlfn.IFS('historyTags 2'!H428="have", "have", 'onchangeTags 2'!H428="have", "have", 'procTags 2'!H428="have", "have", 'historyTags 2'!H428="extra", "extra", 'onchangeTags 2'!H428="extra", "extra", 'procTags 2'!H428="extra", "extra", 'historyTags 2'!H428="missing", "missing", 'onchangeTags 2'!H428="missing", "missing", 'procTags 2'!H428="missing", "missing", 'historyTags 2'!H428="ignore", "ignore", 'onchangeTags 2'!H428="ignore", "ignore", 'procTags 2'!H428="ignore", "ignore")</f>
        <v>ignore</v>
      </c>
      <c r="I428" s="1" t="str" cm="1">
        <f t="array" aca="1" ref="I428" ca="1">_xlfn.IFS('historyTags 2'!I428="have", "have", 'onchangeTags 2'!I428="have", "have", 'procTags 2'!I428="have", "have", 'historyTags 2'!I428="extra", "extra", 'onchangeTags 2'!I428="extra", "extra", 'procTags 2'!I428="extra", "extra", 'historyTags 2'!I428="missing", "missing", 'onchangeTags 2'!I428="missing", "missing", 'procTags 2'!I428="missing", "missing", 'historyTags 2'!I428="ignore", "ignore", 'onchangeTags 2'!I428="ignore", "ignore", 'procTags 2'!I428="ignore", "ignore")</f>
        <v>ignore</v>
      </c>
      <c r="J428" s="1" t="str" cm="1">
        <f t="array" aca="1" ref="J428" ca="1">_xlfn.IFS('historyTags 2'!J428="have", "have", 'onchangeTags 2'!J428="have", "have", 'procTags 2'!J428="have", "have", 'historyTags 2'!J428="extra", "extra", 'onchangeTags 2'!J428="extra", "extra", 'procTags 2'!J428="extra", "extra", 'historyTags 2'!J428="missing", "missing", 'onchangeTags 2'!J428="missing", "missing", 'procTags 2'!J428="missing", "missing", 'historyTags 2'!J428="ignore", "ignore", 'onchangeTags 2'!J428="ignore", "ignore", 'procTags 2'!J428="ignore", "ignore")</f>
        <v>ignore</v>
      </c>
      <c r="K428" s="1" t="str" cm="1">
        <f t="array" aca="1" ref="K428" ca="1">_xlfn.IFS('historyTags 2'!K428="have", "have", 'onchangeTags 2'!K428="have", "have", 'procTags 2'!K428="have", "have", 'historyTags 2'!K428="extra", "extra", 'onchangeTags 2'!K428="extra", "extra", 'procTags 2'!K428="extra", "extra", 'historyTags 2'!K428="missing", "missing", 'onchangeTags 2'!K428="missing", "missing", 'procTags 2'!K428="missing", "missing", 'historyTags 2'!K428="ignore", "ignore", 'onchangeTags 2'!K428="ignore", "ignore", 'procTags 2'!K428="ignore", "ignore")</f>
        <v>ignore</v>
      </c>
      <c r="L428" s="1" t="str" cm="1">
        <f t="array" aca="1" ref="L428" ca="1">_xlfn.IFS('historyTags 2'!L428="have", "have", 'onchangeTags 2'!L428="have", "have", 'procTags 2'!L428="have", "have", 'historyTags 2'!L428="extra", "extra", 'onchangeTags 2'!L428="extra", "extra", 'procTags 2'!L428="extra", "extra", 'historyTags 2'!L428="missing", "missing", 'onchangeTags 2'!L428="missing", "missing", 'procTags 2'!L428="missing", "missing", 'historyTags 2'!L428="ignore", "ignore", 'onchangeTags 2'!L428="ignore", "ignore", 'procTags 2'!L428="ignore", "ignore")</f>
        <v>ignore</v>
      </c>
      <c r="M428" s="1" t="str" cm="1">
        <f t="array" aca="1" ref="M428" ca="1">_xlfn.IFS('historyTags 2'!M428="have", "have", 'onchangeTags 2'!M428="have", "have", 'procTags 2'!M428="have", "have", 'historyTags 2'!M428="extra", "extra", 'onchangeTags 2'!M428="extra", "extra", 'procTags 2'!M428="extra", "extra", 'historyTags 2'!M428="missing", "missing", 'onchangeTags 2'!M428="missing", "missing", 'procTags 2'!M428="missing", "missing", 'historyTags 2'!M428="ignore", "ignore", 'onchangeTags 2'!M428="ignore", "ignore", 'procTags 2'!M428="ignore", "ignore")</f>
        <v>ignore</v>
      </c>
      <c r="N428" s="1" t="str" cm="1">
        <f t="array" aca="1" ref="N428" ca="1">_xlfn.IFS('historyTags 2'!N428="have", "have", 'onchangeTags 2'!N428="have", "have", 'procTags 2'!N428="have", "have", 'historyTags 2'!N428="extra", "extra", 'onchangeTags 2'!N428="extra", "extra", 'procTags 2'!N428="extra", "extra", 'historyTags 2'!N428="missing", "missing", 'onchangeTags 2'!N428="missing", "missing", 'procTags 2'!N428="missing", "missing", 'historyTags 2'!N428="ignore", "ignore", 'onchangeTags 2'!N428="ignore", "ignore", 'procTags 2'!N428="ignore", "ignore")</f>
        <v>ignore</v>
      </c>
      <c r="O428" s="1" t="str" cm="1">
        <f t="array" aca="1" ref="O428" ca="1">_xlfn.IFS('historyTags 2'!O428="have", "have", 'onchangeTags 2'!O428="have", "have", 'procTags 2'!O428="have", "have", 'historyTags 2'!O428="extra", "extra", 'onchangeTags 2'!O428="extra", "extra", 'procTags 2'!O428="extra", "extra", 'historyTags 2'!O428="missing", "missing", 'onchangeTags 2'!O428="missing", "missing", 'procTags 2'!O428="missing", "missing", 'historyTags 2'!O428="ignore", "ignore", 'onchangeTags 2'!O428="ignore", "ignore", 'procTags 2'!O428="ignore", "ignore")</f>
        <v>ignore</v>
      </c>
      <c r="P428" s="1" t="str" cm="1">
        <f t="array" aca="1" ref="P428" ca="1">_xlfn.IFS('historyTags 2'!P428="have", "have", 'onchangeTags 2'!P428="have", "have", 'procTags 2'!P428="have", "have", 'historyTags 2'!P428="extra", "extra", 'onchangeTags 2'!P428="extra", "extra", 'procTags 2'!P428="extra", "extra", 'historyTags 2'!P428="missing", "missing", 'onchangeTags 2'!P428="missing", "missing", 'procTags 2'!P428="missing", "missing", 'historyTags 2'!P428="ignore", "ignore", 'onchangeTags 2'!P428="ignore", "ignore", 'procTags 2'!P428="ignore", "ignore")</f>
        <v>ignore</v>
      </c>
    </row>
    <row r="429" spans="1:16" x14ac:dyDescent="0.2">
      <c r="A429" s="1" t="str">
        <f ca="1">IFERROR(__xludf.DUMMYFUNCTION("""COMPUTED_VALUE"""),"tr_soil_efflux_bp_dry")</f>
        <v>tr_soil_efflux_bp_dry</v>
      </c>
      <c r="B429" s="1" t="str" cm="1">
        <f t="array" aca="1" ref="B429" ca="1">_xlfn.IFS('historyTags 2'!B429="have", "have", 'onchangeTags 2'!B429="have", "have", 'procTags 2'!B429="have", "have", 'historyTags 2'!B429="extra", "extra", 'onchangeTags 2'!B429="extra", "extra", 'procTags 2'!B429="extra", "extra", 'historyTags 2'!B429="missing", "missing", 'onchangeTags 2'!B429="missing", "missing", 'procTags 2'!B429="missing", "missing", 'historyTags 2'!B429="ignore", "ignore", 'onchangeTags 2'!B429="ignore", "ignore", 'procTags 2'!B429="ignore", "ignore")</f>
        <v>ignore</v>
      </c>
      <c r="C429" s="1" t="str" cm="1">
        <f t="array" aca="1" ref="C429" ca="1">_xlfn.IFS('historyTags 2'!C429="have", "have", 'onchangeTags 2'!C429="have", "have", 'procTags 2'!C429="have", "have", 'historyTags 2'!C429="extra", "extra", 'onchangeTags 2'!C429="extra", "extra", 'procTags 2'!C429="extra", "extra", 'historyTags 2'!C429="missing", "missing", 'onchangeTags 2'!C429="missing", "missing", 'procTags 2'!C429="missing", "missing", 'historyTags 2'!C429="ignore", "ignore", 'onchangeTags 2'!C429="ignore", "ignore", 'procTags 2'!C429="ignore", "ignore")</f>
        <v>ignore</v>
      </c>
      <c r="D429" s="1" t="str" cm="1">
        <f t="array" aca="1" ref="D429" ca="1">_xlfn.IFS('historyTags 2'!D429="have", "have", 'onchangeTags 2'!D429="have", "have", 'procTags 2'!D429="have", "have", 'historyTags 2'!D429="extra", "extra", 'onchangeTags 2'!D429="extra", "extra", 'procTags 2'!D429="extra", "extra", 'historyTags 2'!D429="missing", "missing", 'onchangeTags 2'!D429="missing", "missing", 'procTags 2'!D429="missing", "missing", 'historyTags 2'!D429="ignore", "ignore", 'onchangeTags 2'!D429="ignore", "ignore", 'procTags 2'!D429="ignore", "ignore")</f>
        <v>ignore</v>
      </c>
      <c r="E429" s="1" t="str" cm="1">
        <f t="array" aca="1" ref="E429" ca="1">_xlfn.IFS('historyTags 2'!E429="have", "have", 'onchangeTags 2'!E429="have", "have", 'procTags 2'!E429="have", "have", 'historyTags 2'!E429="extra", "extra", 'onchangeTags 2'!E429="extra", "extra", 'procTags 2'!E429="extra", "extra", 'historyTags 2'!E429="missing", "missing", 'onchangeTags 2'!E429="missing", "missing", 'procTags 2'!E429="missing", "missing", 'historyTags 2'!E429="ignore", "ignore", 'onchangeTags 2'!E429="ignore", "ignore", 'procTags 2'!E429="ignore", "ignore")</f>
        <v>ignore</v>
      </c>
      <c r="F429" s="1" t="str" cm="1">
        <f t="array" aca="1" ref="F429" ca="1">_xlfn.IFS('historyTags 2'!F429="have", "have", 'onchangeTags 2'!F429="have", "have", 'procTags 2'!F429="have", "have", 'historyTags 2'!F429="extra", "extra", 'onchangeTags 2'!F429="extra", "extra", 'procTags 2'!F429="extra", "extra", 'historyTags 2'!F429="missing", "missing", 'onchangeTags 2'!F429="missing", "missing", 'procTags 2'!F429="missing", "missing", 'historyTags 2'!F429="ignore", "ignore", 'onchangeTags 2'!F429="ignore", "ignore", 'procTags 2'!F429="ignore", "ignore")</f>
        <v>ignore</v>
      </c>
      <c r="G429" s="1" t="str" cm="1">
        <f t="array" aca="1" ref="G429" ca="1">_xlfn.IFS('historyTags 2'!G429="have", "have", 'onchangeTags 2'!G429="have", "have", 'procTags 2'!G429="have", "have", 'historyTags 2'!G429="extra", "extra", 'onchangeTags 2'!G429="extra", "extra", 'procTags 2'!G429="extra", "extra", 'historyTags 2'!G429="missing", "missing", 'onchangeTags 2'!G429="missing", "missing", 'procTags 2'!G429="missing", "missing", 'historyTags 2'!G429="ignore", "ignore", 'onchangeTags 2'!G429="ignore", "ignore", 'procTags 2'!G429="ignore", "ignore")</f>
        <v>ignore</v>
      </c>
      <c r="H429" s="1" t="str" cm="1">
        <f t="array" aca="1" ref="H429" ca="1">_xlfn.IFS('historyTags 2'!H429="have", "have", 'onchangeTags 2'!H429="have", "have", 'procTags 2'!H429="have", "have", 'historyTags 2'!H429="extra", "extra", 'onchangeTags 2'!H429="extra", "extra", 'procTags 2'!H429="extra", "extra", 'historyTags 2'!H429="missing", "missing", 'onchangeTags 2'!H429="missing", "missing", 'procTags 2'!H429="missing", "missing", 'historyTags 2'!H429="ignore", "ignore", 'onchangeTags 2'!H429="ignore", "ignore", 'procTags 2'!H429="ignore", "ignore")</f>
        <v>ignore</v>
      </c>
      <c r="I429" s="1" t="str" cm="1">
        <f t="array" aca="1" ref="I429" ca="1">_xlfn.IFS('historyTags 2'!I429="have", "have", 'onchangeTags 2'!I429="have", "have", 'procTags 2'!I429="have", "have", 'historyTags 2'!I429="extra", "extra", 'onchangeTags 2'!I429="extra", "extra", 'procTags 2'!I429="extra", "extra", 'historyTags 2'!I429="missing", "missing", 'onchangeTags 2'!I429="missing", "missing", 'procTags 2'!I429="missing", "missing", 'historyTags 2'!I429="ignore", "ignore", 'onchangeTags 2'!I429="ignore", "ignore", 'procTags 2'!I429="ignore", "ignore")</f>
        <v>ignore</v>
      </c>
      <c r="J429" s="1" t="str" cm="1">
        <f t="array" aca="1" ref="J429" ca="1">_xlfn.IFS('historyTags 2'!J429="have", "have", 'onchangeTags 2'!J429="have", "have", 'procTags 2'!J429="have", "have", 'historyTags 2'!J429="extra", "extra", 'onchangeTags 2'!J429="extra", "extra", 'procTags 2'!J429="extra", "extra", 'historyTags 2'!J429="missing", "missing", 'onchangeTags 2'!J429="missing", "missing", 'procTags 2'!J429="missing", "missing", 'historyTags 2'!J429="ignore", "ignore", 'onchangeTags 2'!J429="ignore", "ignore", 'procTags 2'!J429="ignore", "ignore")</f>
        <v>ignore</v>
      </c>
      <c r="K429" s="1" t="str" cm="1">
        <f t="array" aca="1" ref="K429" ca="1">_xlfn.IFS('historyTags 2'!K429="have", "have", 'onchangeTags 2'!K429="have", "have", 'procTags 2'!K429="have", "have", 'historyTags 2'!K429="extra", "extra", 'onchangeTags 2'!K429="extra", "extra", 'procTags 2'!K429="extra", "extra", 'historyTags 2'!K429="missing", "missing", 'onchangeTags 2'!K429="missing", "missing", 'procTags 2'!K429="missing", "missing", 'historyTags 2'!K429="ignore", "ignore", 'onchangeTags 2'!K429="ignore", "ignore", 'procTags 2'!K429="ignore", "ignore")</f>
        <v>ignore</v>
      </c>
      <c r="L429" s="1" t="str" cm="1">
        <f t="array" aca="1" ref="L429" ca="1">_xlfn.IFS('historyTags 2'!L429="have", "have", 'onchangeTags 2'!L429="have", "have", 'procTags 2'!L429="have", "have", 'historyTags 2'!L429="extra", "extra", 'onchangeTags 2'!L429="extra", "extra", 'procTags 2'!L429="extra", "extra", 'historyTags 2'!L429="missing", "missing", 'onchangeTags 2'!L429="missing", "missing", 'procTags 2'!L429="missing", "missing", 'historyTags 2'!L429="ignore", "ignore", 'onchangeTags 2'!L429="ignore", "ignore", 'procTags 2'!L429="ignore", "ignore")</f>
        <v>ignore</v>
      </c>
      <c r="M429" s="1" t="str" cm="1">
        <f t="array" aca="1" ref="M429" ca="1">_xlfn.IFS('historyTags 2'!M429="have", "have", 'onchangeTags 2'!M429="have", "have", 'procTags 2'!M429="have", "have", 'historyTags 2'!M429="extra", "extra", 'onchangeTags 2'!M429="extra", "extra", 'procTags 2'!M429="extra", "extra", 'historyTags 2'!M429="missing", "missing", 'onchangeTags 2'!M429="missing", "missing", 'procTags 2'!M429="missing", "missing", 'historyTags 2'!M429="ignore", "ignore", 'onchangeTags 2'!M429="ignore", "ignore", 'procTags 2'!M429="ignore", "ignore")</f>
        <v>ignore</v>
      </c>
      <c r="N429" s="1" t="str" cm="1">
        <f t="array" aca="1" ref="N429" ca="1">_xlfn.IFS('historyTags 2'!N429="have", "have", 'onchangeTags 2'!N429="have", "have", 'procTags 2'!N429="have", "have", 'historyTags 2'!N429="extra", "extra", 'onchangeTags 2'!N429="extra", "extra", 'procTags 2'!N429="extra", "extra", 'historyTags 2'!N429="missing", "missing", 'onchangeTags 2'!N429="missing", "missing", 'procTags 2'!N429="missing", "missing", 'historyTags 2'!N429="ignore", "ignore", 'onchangeTags 2'!N429="ignore", "ignore", 'procTags 2'!N429="ignore", "ignore")</f>
        <v>ignore</v>
      </c>
      <c r="O429" s="1" t="str" cm="1">
        <f t="array" aca="1" ref="O429" ca="1">_xlfn.IFS('historyTags 2'!O429="have", "have", 'onchangeTags 2'!O429="have", "have", 'procTags 2'!O429="have", "have", 'historyTags 2'!O429="extra", "extra", 'onchangeTags 2'!O429="extra", "extra", 'procTags 2'!O429="extra", "extra", 'historyTags 2'!O429="missing", "missing", 'onchangeTags 2'!O429="missing", "missing", 'procTags 2'!O429="missing", "missing", 'historyTags 2'!O429="ignore", "ignore", 'onchangeTags 2'!O429="ignore", "ignore", 'procTags 2'!O429="ignore", "ignore")</f>
        <v>ignore</v>
      </c>
      <c r="P429" s="1" t="str" cm="1">
        <f t="array" aca="1" ref="P429" ca="1">_xlfn.IFS('historyTags 2'!P429="have", "have", 'onchangeTags 2'!P429="have", "have", 'procTags 2'!P429="have", "have", 'historyTags 2'!P429="extra", "extra", 'onchangeTags 2'!P429="extra", "extra", 'procTags 2'!P429="extra", "extra", 'historyTags 2'!P429="missing", "missing", 'onchangeTags 2'!P429="missing", "missing", 'procTags 2'!P429="missing", "missing", 'historyTags 2'!P429="ignore", "ignore", 'onchangeTags 2'!P429="ignore", "ignore", 'procTags 2'!P429="ignore", "ignore")</f>
        <v>ignore</v>
      </c>
    </row>
    <row r="430" spans="1:16" x14ac:dyDescent="0.2">
      <c r="A430" s="1" t="str">
        <f ca="1">IFERROR(__xludf.DUMMYFUNCTION("""COMPUTED_VALUE"""),"tr_soil_efflux_dp")</f>
        <v>tr_soil_efflux_dp</v>
      </c>
      <c r="B430" s="1" t="str" cm="1">
        <f t="array" aca="1" ref="B430" ca="1">_xlfn.IFS('historyTags 2'!B430="have", "have", 'onchangeTags 2'!B430="have", "have", 'procTags 2'!B430="have", "have", 'historyTags 2'!B430="extra", "extra", 'onchangeTags 2'!B430="extra", "extra", 'procTags 2'!B430="extra", "extra", 'historyTags 2'!B430="missing", "missing", 'onchangeTags 2'!B430="missing", "missing", 'procTags 2'!B430="missing", "missing", 'historyTags 2'!B430="ignore", "ignore", 'onchangeTags 2'!B430="ignore", "ignore", 'procTags 2'!B430="ignore", "ignore")</f>
        <v>ignore</v>
      </c>
      <c r="C430" s="1" t="str" cm="1">
        <f t="array" aca="1" ref="C430" ca="1">_xlfn.IFS('historyTags 2'!C430="have", "have", 'onchangeTags 2'!C430="have", "have", 'procTags 2'!C430="have", "have", 'historyTags 2'!C430="extra", "extra", 'onchangeTags 2'!C430="extra", "extra", 'procTags 2'!C430="extra", "extra", 'historyTags 2'!C430="missing", "missing", 'onchangeTags 2'!C430="missing", "missing", 'procTags 2'!C430="missing", "missing", 'historyTags 2'!C430="ignore", "ignore", 'onchangeTags 2'!C430="ignore", "ignore", 'procTags 2'!C430="ignore", "ignore")</f>
        <v>ignore</v>
      </c>
      <c r="D430" s="1" t="str" cm="1">
        <f t="array" aca="1" ref="D430" ca="1">_xlfn.IFS('historyTags 2'!D430="have", "have", 'onchangeTags 2'!D430="have", "have", 'procTags 2'!D430="have", "have", 'historyTags 2'!D430="extra", "extra", 'onchangeTags 2'!D430="extra", "extra", 'procTags 2'!D430="extra", "extra", 'historyTags 2'!D430="missing", "missing", 'onchangeTags 2'!D430="missing", "missing", 'procTags 2'!D430="missing", "missing", 'historyTags 2'!D430="ignore", "ignore", 'onchangeTags 2'!D430="ignore", "ignore", 'procTags 2'!D430="ignore", "ignore")</f>
        <v>ignore</v>
      </c>
      <c r="E430" s="1" t="str" cm="1">
        <f t="array" aca="1" ref="E430" ca="1">_xlfn.IFS('historyTags 2'!E430="have", "have", 'onchangeTags 2'!E430="have", "have", 'procTags 2'!E430="have", "have", 'historyTags 2'!E430="extra", "extra", 'onchangeTags 2'!E430="extra", "extra", 'procTags 2'!E430="extra", "extra", 'historyTags 2'!E430="missing", "missing", 'onchangeTags 2'!E430="missing", "missing", 'procTags 2'!E430="missing", "missing", 'historyTags 2'!E430="ignore", "ignore", 'onchangeTags 2'!E430="ignore", "ignore", 'procTags 2'!E430="ignore", "ignore")</f>
        <v>ignore</v>
      </c>
      <c r="F430" s="1" t="str" cm="1">
        <f t="array" aca="1" ref="F430" ca="1">_xlfn.IFS('historyTags 2'!F430="have", "have", 'onchangeTags 2'!F430="have", "have", 'procTags 2'!F430="have", "have", 'historyTags 2'!F430="extra", "extra", 'onchangeTags 2'!F430="extra", "extra", 'procTags 2'!F430="extra", "extra", 'historyTags 2'!F430="missing", "missing", 'onchangeTags 2'!F430="missing", "missing", 'procTags 2'!F430="missing", "missing", 'historyTags 2'!F430="ignore", "ignore", 'onchangeTags 2'!F430="ignore", "ignore", 'procTags 2'!F430="ignore", "ignore")</f>
        <v>ignore</v>
      </c>
      <c r="G430" s="1" t="str" cm="1">
        <f t="array" aca="1" ref="G430" ca="1">_xlfn.IFS('historyTags 2'!G430="have", "have", 'onchangeTags 2'!G430="have", "have", 'procTags 2'!G430="have", "have", 'historyTags 2'!G430="extra", "extra", 'onchangeTags 2'!G430="extra", "extra", 'procTags 2'!G430="extra", "extra", 'historyTags 2'!G430="missing", "missing", 'onchangeTags 2'!G430="missing", "missing", 'procTags 2'!G430="missing", "missing", 'historyTags 2'!G430="ignore", "ignore", 'onchangeTags 2'!G430="ignore", "ignore", 'procTags 2'!G430="ignore", "ignore")</f>
        <v>ignore</v>
      </c>
      <c r="H430" s="1" t="str" cm="1">
        <f t="array" aca="1" ref="H430" ca="1">_xlfn.IFS('historyTags 2'!H430="have", "have", 'onchangeTags 2'!H430="have", "have", 'procTags 2'!H430="have", "have", 'historyTags 2'!H430="extra", "extra", 'onchangeTags 2'!H430="extra", "extra", 'procTags 2'!H430="extra", "extra", 'historyTags 2'!H430="missing", "missing", 'onchangeTags 2'!H430="missing", "missing", 'procTags 2'!H430="missing", "missing", 'historyTags 2'!H430="ignore", "ignore", 'onchangeTags 2'!H430="ignore", "ignore", 'procTags 2'!H430="ignore", "ignore")</f>
        <v>ignore</v>
      </c>
      <c r="I430" s="1" t="str" cm="1">
        <f t="array" aca="1" ref="I430" ca="1">_xlfn.IFS('historyTags 2'!I430="have", "have", 'onchangeTags 2'!I430="have", "have", 'procTags 2'!I430="have", "have", 'historyTags 2'!I430="extra", "extra", 'onchangeTags 2'!I430="extra", "extra", 'procTags 2'!I430="extra", "extra", 'historyTags 2'!I430="missing", "missing", 'onchangeTags 2'!I430="missing", "missing", 'procTags 2'!I430="missing", "missing", 'historyTags 2'!I430="ignore", "ignore", 'onchangeTags 2'!I430="ignore", "ignore", 'procTags 2'!I430="ignore", "ignore")</f>
        <v>ignore</v>
      </c>
      <c r="J430" s="1" t="str" cm="1">
        <f t="array" aca="1" ref="J430" ca="1">_xlfn.IFS('historyTags 2'!J430="have", "have", 'onchangeTags 2'!J430="have", "have", 'procTags 2'!J430="have", "have", 'historyTags 2'!J430="extra", "extra", 'onchangeTags 2'!J430="extra", "extra", 'procTags 2'!J430="extra", "extra", 'historyTags 2'!J430="missing", "missing", 'onchangeTags 2'!J430="missing", "missing", 'procTags 2'!J430="missing", "missing", 'historyTags 2'!J430="ignore", "ignore", 'onchangeTags 2'!J430="ignore", "ignore", 'procTags 2'!J430="ignore", "ignore")</f>
        <v>ignore</v>
      </c>
      <c r="K430" s="1" t="str" cm="1">
        <f t="array" aca="1" ref="K430" ca="1">_xlfn.IFS('historyTags 2'!K430="have", "have", 'onchangeTags 2'!K430="have", "have", 'procTags 2'!K430="have", "have", 'historyTags 2'!K430="extra", "extra", 'onchangeTags 2'!K430="extra", "extra", 'procTags 2'!K430="extra", "extra", 'historyTags 2'!K430="missing", "missing", 'onchangeTags 2'!K430="missing", "missing", 'procTags 2'!K430="missing", "missing", 'historyTags 2'!K430="ignore", "ignore", 'onchangeTags 2'!K430="ignore", "ignore", 'procTags 2'!K430="ignore", "ignore")</f>
        <v>ignore</v>
      </c>
      <c r="L430" s="1" t="str" cm="1">
        <f t="array" aca="1" ref="L430" ca="1">_xlfn.IFS('historyTags 2'!L430="have", "have", 'onchangeTags 2'!L430="have", "have", 'procTags 2'!L430="have", "have", 'historyTags 2'!L430="extra", "extra", 'onchangeTags 2'!L430="extra", "extra", 'procTags 2'!L430="extra", "extra", 'historyTags 2'!L430="missing", "missing", 'onchangeTags 2'!L430="missing", "missing", 'procTags 2'!L430="missing", "missing", 'historyTags 2'!L430="ignore", "ignore", 'onchangeTags 2'!L430="ignore", "ignore", 'procTags 2'!L430="ignore", "ignore")</f>
        <v>ignore</v>
      </c>
      <c r="M430" s="1" t="str" cm="1">
        <f t="array" aca="1" ref="M430" ca="1">_xlfn.IFS('historyTags 2'!M430="have", "have", 'onchangeTags 2'!M430="have", "have", 'procTags 2'!M430="have", "have", 'historyTags 2'!M430="extra", "extra", 'onchangeTags 2'!M430="extra", "extra", 'procTags 2'!M430="extra", "extra", 'historyTags 2'!M430="missing", "missing", 'onchangeTags 2'!M430="missing", "missing", 'procTags 2'!M430="missing", "missing", 'historyTags 2'!M430="ignore", "ignore", 'onchangeTags 2'!M430="ignore", "ignore", 'procTags 2'!M430="ignore", "ignore")</f>
        <v>ignore</v>
      </c>
      <c r="N430" s="1" t="str" cm="1">
        <f t="array" aca="1" ref="N430" ca="1">_xlfn.IFS('historyTags 2'!N430="have", "have", 'onchangeTags 2'!N430="have", "have", 'procTags 2'!N430="have", "have", 'historyTags 2'!N430="extra", "extra", 'onchangeTags 2'!N430="extra", "extra", 'procTags 2'!N430="extra", "extra", 'historyTags 2'!N430="missing", "missing", 'onchangeTags 2'!N430="missing", "missing", 'procTags 2'!N430="missing", "missing", 'historyTags 2'!N430="ignore", "ignore", 'onchangeTags 2'!N430="ignore", "ignore", 'procTags 2'!N430="ignore", "ignore")</f>
        <v>ignore</v>
      </c>
      <c r="O430" s="1" t="str" cm="1">
        <f t="array" aca="1" ref="O430" ca="1">_xlfn.IFS('historyTags 2'!O430="have", "have", 'onchangeTags 2'!O430="have", "have", 'procTags 2'!O430="have", "have", 'historyTags 2'!O430="extra", "extra", 'onchangeTags 2'!O430="extra", "extra", 'procTags 2'!O430="extra", "extra", 'historyTags 2'!O430="missing", "missing", 'onchangeTags 2'!O430="missing", "missing", 'procTags 2'!O430="missing", "missing", 'historyTags 2'!O430="ignore", "ignore", 'onchangeTags 2'!O430="ignore", "ignore", 'procTags 2'!O430="ignore", "ignore")</f>
        <v>ignore</v>
      </c>
      <c r="P430" s="1" t="str" cm="1">
        <f t="array" aca="1" ref="P430" ca="1">_xlfn.IFS('historyTags 2'!P430="have", "have", 'onchangeTags 2'!P430="have", "have", 'procTags 2'!P430="have", "have", 'historyTags 2'!P430="extra", "extra", 'onchangeTags 2'!P430="extra", "extra", 'procTags 2'!P430="extra", "extra", 'historyTags 2'!P430="missing", "missing", 'onchangeTags 2'!P430="missing", "missing", 'procTags 2'!P430="missing", "missing", 'historyTags 2'!P430="ignore", "ignore", 'onchangeTags 2'!P430="ignore", "ignore", 'procTags 2'!P430="ignore", "ignore")</f>
        <v>ignore</v>
      </c>
    </row>
    <row r="431" spans="1:16" x14ac:dyDescent="0.2">
      <c r="A431" s="1" t="str">
        <f ca="1">IFERROR(__xludf.DUMMYFUNCTION("""COMPUTED_VALUE"""),"tr_soil_efflux_measure_mode")</f>
        <v>tr_soil_efflux_measure_mode</v>
      </c>
      <c r="B431" s="1" t="str" cm="1">
        <f t="array" aca="1" ref="B431" ca="1">_xlfn.IFS('historyTags 2'!B431="have", "have", 'onchangeTags 2'!B431="have", "have", 'procTags 2'!B431="have", "have", 'historyTags 2'!B431="extra", "extra", 'onchangeTags 2'!B431="extra", "extra", 'procTags 2'!B431="extra", "extra", 'historyTags 2'!B431="missing", "missing", 'onchangeTags 2'!B431="missing", "missing", 'procTags 2'!B431="missing", "missing", 'historyTags 2'!B431="ignore", "ignore", 'onchangeTags 2'!B431="ignore", "ignore", 'procTags 2'!B431="ignore", "ignore")</f>
        <v>ignore</v>
      </c>
      <c r="C431" s="1" t="str" cm="1">
        <f t="array" aca="1" ref="C431" ca="1">_xlfn.IFS('historyTags 2'!C431="have", "have", 'onchangeTags 2'!C431="have", "have", 'procTags 2'!C431="have", "have", 'historyTags 2'!C431="extra", "extra", 'onchangeTags 2'!C431="extra", "extra", 'procTags 2'!C431="extra", "extra", 'historyTags 2'!C431="missing", "missing", 'onchangeTags 2'!C431="missing", "missing", 'procTags 2'!C431="missing", "missing", 'historyTags 2'!C431="ignore", "ignore", 'onchangeTags 2'!C431="ignore", "ignore", 'procTags 2'!C431="ignore", "ignore")</f>
        <v>ignore</v>
      </c>
      <c r="D431" s="1" t="str" cm="1">
        <f t="array" aca="1" ref="D431" ca="1">_xlfn.IFS('historyTags 2'!D431="have", "have", 'onchangeTags 2'!D431="have", "have", 'procTags 2'!D431="have", "have", 'historyTags 2'!D431="extra", "extra", 'onchangeTags 2'!D431="extra", "extra", 'procTags 2'!D431="extra", "extra", 'historyTags 2'!D431="missing", "missing", 'onchangeTags 2'!D431="missing", "missing", 'procTags 2'!D431="missing", "missing", 'historyTags 2'!D431="ignore", "ignore", 'onchangeTags 2'!D431="ignore", "ignore", 'procTags 2'!D431="ignore", "ignore")</f>
        <v>have</v>
      </c>
      <c r="E431" s="1" t="str" cm="1">
        <f t="array" aca="1" ref="E431" ca="1">_xlfn.IFS('historyTags 2'!E431="have", "have", 'onchangeTags 2'!E431="have", "have", 'procTags 2'!E431="have", "have", 'historyTags 2'!E431="extra", "extra", 'onchangeTags 2'!E431="extra", "extra", 'procTags 2'!E431="extra", "extra", 'historyTags 2'!E431="missing", "missing", 'onchangeTags 2'!E431="missing", "missing", 'procTags 2'!E431="missing", "missing", 'historyTags 2'!E431="ignore", "ignore", 'onchangeTags 2'!E431="ignore", "ignore", 'procTags 2'!E431="ignore", "ignore")</f>
        <v>have</v>
      </c>
      <c r="F431" s="1" t="str" cm="1">
        <f t="array" aca="1" ref="F431" ca="1">_xlfn.IFS('historyTags 2'!F431="have", "have", 'onchangeTags 2'!F431="have", "have", 'procTags 2'!F431="have", "have", 'historyTags 2'!F431="extra", "extra", 'onchangeTags 2'!F431="extra", "extra", 'procTags 2'!F431="extra", "extra", 'historyTags 2'!F431="missing", "missing", 'onchangeTags 2'!F431="missing", "missing", 'procTags 2'!F431="missing", "missing", 'historyTags 2'!F431="ignore", "ignore", 'onchangeTags 2'!F431="ignore", "ignore", 'procTags 2'!F431="ignore", "ignore")</f>
        <v>have</v>
      </c>
      <c r="G431" s="1" t="str" cm="1">
        <f t="array" aca="1" ref="G431" ca="1">_xlfn.IFS('historyTags 2'!G431="have", "have", 'onchangeTags 2'!G431="have", "have", 'procTags 2'!G431="have", "have", 'historyTags 2'!G431="extra", "extra", 'onchangeTags 2'!G431="extra", "extra", 'procTags 2'!G431="extra", "extra", 'historyTags 2'!G431="missing", "missing", 'onchangeTags 2'!G431="missing", "missing", 'procTags 2'!G431="missing", "missing", 'historyTags 2'!G431="ignore", "ignore", 'onchangeTags 2'!G431="ignore", "ignore", 'procTags 2'!G431="ignore", "ignore")</f>
        <v>have</v>
      </c>
      <c r="H431" s="1" t="str" cm="1">
        <f t="array" aca="1" ref="H431" ca="1">_xlfn.IFS('historyTags 2'!H431="have", "have", 'onchangeTags 2'!H431="have", "have", 'procTags 2'!H431="have", "have", 'historyTags 2'!H431="extra", "extra", 'onchangeTags 2'!H431="extra", "extra", 'procTags 2'!H431="extra", "extra", 'historyTags 2'!H431="missing", "missing", 'onchangeTags 2'!H431="missing", "missing", 'procTags 2'!H431="missing", "missing", 'historyTags 2'!H431="ignore", "ignore", 'onchangeTags 2'!H431="ignore", "ignore", 'procTags 2'!H431="ignore", "ignore")</f>
        <v>have</v>
      </c>
      <c r="I431" s="1" t="str" cm="1">
        <f t="array" aca="1" ref="I431" ca="1">_xlfn.IFS('historyTags 2'!I431="have", "have", 'onchangeTags 2'!I431="have", "have", 'procTags 2'!I431="have", "have", 'historyTags 2'!I431="extra", "extra", 'onchangeTags 2'!I431="extra", "extra", 'procTags 2'!I431="extra", "extra", 'historyTags 2'!I431="missing", "missing", 'onchangeTags 2'!I431="missing", "missing", 'procTags 2'!I431="missing", "missing", 'historyTags 2'!I431="ignore", "ignore", 'onchangeTags 2'!I431="ignore", "ignore", 'procTags 2'!I431="ignore", "ignore")</f>
        <v>have</v>
      </c>
      <c r="J431" s="1" t="str" cm="1">
        <f t="array" aca="1" ref="J431" ca="1">_xlfn.IFS('historyTags 2'!J431="have", "have", 'onchangeTags 2'!J431="have", "have", 'procTags 2'!J431="have", "have", 'historyTags 2'!J431="extra", "extra", 'onchangeTags 2'!J431="extra", "extra", 'procTags 2'!J431="extra", "extra", 'historyTags 2'!J431="missing", "missing", 'onchangeTags 2'!J431="missing", "missing", 'procTags 2'!J431="missing", "missing", 'historyTags 2'!J431="ignore", "ignore", 'onchangeTags 2'!J431="ignore", "ignore", 'procTags 2'!J431="ignore", "ignore")</f>
        <v>have</v>
      </c>
      <c r="K431" s="1" t="str" cm="1">
        <f t="array" aca="1" ref="K431" ca="1">_xlfn.IFS('historyTags 2'!K431="have", "have", 'onchangeTags 2'!K431="have", "have", 'procTags 2'!K431="have", "have", 'historyTags 2'!K431="extra", "extra", 'onchangeTags 2'!K431="extra", "extra", 'procTags 2'!K431="extra", "extra", 'historyTags 2'!K431="missing", "missing", 'onchangeTags 2'!K431="missing", "missing", 'procTags 2'!K431="missing", "missing", 'historyTags 2'!K431="ignore", "ignore", 'onchangeTags 2'!K431="ignore", "ignore", 'procTags 2'!K431="ignore", "ignore")</f>
        <v>have</v>
      </c>
      <c r="L431" s="1" t="str" cm="1">
        <f t="array" aca="1" ref="L431" ca="1">_xlfn.IFS('historyTags 2'!L431="have", "have", 'onchangeTags 2'!L431="have", "have", 'procTags 2'!L431="have", "have", 'historyTags 2'!L431="extra", "extra", 'onchangeTags 2'!L431="extra", "extra", 'procTags 2'!L431="extra", "extra", 'historyTags 2'!L431="missing", "missing", 'onchangeTags 2'!L431="missing", "missing", 'procTags 2'!L431="missing", "missing", 'historyTags 2'!L431="ignore", "ignore", 'onchangeTags 2'!L431="ignore", "ignore", 'procTags 2'!L431="ignore", "ignore")</f>
        <v>have</v>
      </c>
      <c r="M431" s="1" t="str" cm="1">
        <f t="array" aca="1" ref="M431" ca="1">_xlfn.IFS('historyTags 2'!M431="have", "have", 'onchangeTags 2'!M431="have", "have", 'procTags 2'!M431="have", "have", 'historyTags 2'!M431="extra", "extra", 'onchangeTags 2'!M431="extra", "extra", 'procTags 2'!M431="extra", "extra", 'historyTags 2'!M431="missing", "missing", 'onchangeTags 2'!M431="missing", "missing", 'procTags 2'!M431="missing", "missing", 'historyTags 2'!M431="ignore", "ignore", 'onchangeTags 2'!M431="ignore", "ignore", 'procTags 2'!M431="ignore", "ignore")</f>
        <v>have</v>
      </c>
      <c r="N431" s="1" t="str" cm="1">
        <f t="array" aca="1" ref="N431" ca="1">_xlfn.IFS('historyTags 2'!N431="have", "have", 'onchangeTags 2'!N431="have", "have", 'procTags 2'!N431="have", "have", 'historyTags 2'!N431="extra", "extra", 'onchangeTags 2'!N431="extra", "extra", 'procTags 2'!N431="extra", "extra", 'historyTags 2'!N431="missing", "missing", 'onchangeTags 2'!N431="missing", "missing", 'procTags 2'!N431="missing", "missing", 'historyTags 2'!N431="ignore", "ignore", 'onchangeTags 2'!N431="ignore", "ignore", 'procTags 2'!N431="ignore", "ignore")</f>
        <v>have</v>
      </c>
      <c r="O431" s="1" t="str" cm="1">
        <f t="array" aca="1" ref="O431" ca="1">_xlfn.IFS('historyTags 2'!O431="have", "have", 'onchangeTags 2'!O431="have", "have", 'procTags 2'!O431="have", "have", 'historyTags 2'!O431="extra", "extra", 'onchangeTags 2'!O431="extra", "extra", 'procTags 2'!O431="extra", "extra", 'historyTags 2'!O431="missing", "missing", 'onchangeTags 2'!O431="missing", "missing", 'procTags 2'!O431="missing", "missing", 'historyTags 2'!O431="ignore", "ignore", 'onchangeTags 2'!O431="ignore", "ignore", 'procTags 2'!O431="ignore", "ignore")</f>
        <v>have</v>
      </c>
      <c r="P431" s="1" t="str" cm="1">
        <f t="array" aca="1" ref="P431" ca="1">_xlfn.IFS('historyTags 2'!P431="have", "have", 'onchangeTags 2'!P431="have", "have", 'procTags 2'!P431="have", "have", 'historyTags 2'!P431="extra", "extra", 'onchangeTags 2'!P431="extra", "extra", 'procTags 2'!P431="extra", "extra", 'historyTags 2'!P431="missing", "missing", 'onchangeTags 2'!P431="missing", "missing", 'procTags 2'!P431="missing", "missing", 'historyTags 2'!P431="ignore", "ignore", 'onchangeTags 2'!P431="ignore", "ignore", 'procTags 2'!P431="ignore", "ignore")</f>
        <v>ignore</v>
      </c>
    </row>
    <row r="432" spans="1:16" x14ac:dyDescent="0.2">
      <c r="A432" s="1" t="str">
        <f ca="1">IFERROR(__xludf.DUMMYFUNCTION("""COMPUTED_VALUE"""),"tr_soil_efflux_rate")</f>
        <v>tr_soil_efflux_rate</v>
      </c>
      <c r="B432" s="1" t="str" cm="1">
        <f t="array" aca="1" ref="B432" ca="1">_xlfn.IFS('historyTags 2'!B432="have", "have", 'onchangeTags 2'!B432="have", "have", 'procTags 2'!B432="have", "have", 'historyTags 2'!B432="extra", "extra", 'onchangeTags 2'!B432="extra", "extra", 'procTags 2'!B432="extra", "extra", 'historyTags 2'!B432="missing", "missing", 'onchangeTags 2'!B432="missing", "missing", 'procTags 2'!B432="missing", "missing", 'historyTags 2'!B432="ignore", "ignore", 'onchangeTags 2'!B432="ignore", "ignore", 'procTags 2'!B432="ignore", "ignore")</f>
        <v>ignore</v>
      </c>
      <c r="C432" s="1" t="str" cm="1">
        <f t="array" aca="1" ref="C432" ca="1">_xlfn.IFS('historyTags 2'!C432="have", "have", 'onchangeTags 2'!C432="have", "have", 'procTags 2'!C432="have", "have", 'historyTags 2'!C432="extra", "extra", 'onchangeTags 2'!C432="extra", "extra", 'procTags 2'!C432="extra", "extra", 'historyTags 2'!C432="missing", "missing", 'onchangeTags 2'!C432="missing", "missing", 'procTags 2'!C432="missing", "missing", 'historyTags 2'!C432="ignore", "ignore", 'onchangeTags 2'!C432="ignore", "ignore", 'procTags 2'!C432="ignore", "ignore")</f>
        <v>ignore</v>
      </c>
      <c r="D432" s="1" t="str" cm="1">
        <f t="array" aca="1" ref="D432" ca="1">_xlfn.IFS('historyTags 2'!D432="have", "have", 'onchangeTags 2'!D432="have", "have", 'procTags 2'!D432="have", "have", 'historyTags 2'!D432="extra", "extra", 'onchangeTags 2'!D432="extra", "extra", 'procTags 2'!D432="extra", "extra", 'historyTags 2'!D432="missing", "missing", 'onchangeTags 2'!D432="missing", "missing", 'procTags 2'!D432="missing", "missing", 'historyTags 2'!D432="ignore", "ignore", 'onchangeTags 2'!D432="ignore", "ignore", 'procTags 2'!D432="ignore", "ignore")</f>
        <v>have</v>
      </c>
      <c r="E432" s="1" t="str" cm="1">
        <f t="array" aca="1" ref="E432" ca="1">_xlfn.IFS('historyTags 2'!E432="have", "have", 'onchangeTags 2'!E432="have", "have", 'procTags 2'!E432="have", "have", 'historyTags 2'!E432="extra", "extra", 'onchangeTags 2'!E432="extra", "extra", 'procTags 2'!E432="extra", "extra", 'historyTags 2'!E432="missing", "missing", 'onchangeTags 2'!E432="missing", "missing", 'procTags 2'!E432="missing", "missing", 'historyTags 2'!E432="ignore", "ignore", 'onchangeTags 2'!E432="ignore", "ignore", 'procTags 2'!E432="ignore", "ignore")</f>
        <v>have</v>
      </c>
      <c r="F432" s="1" t="str" cm="1">
        <f t="array" aca="1" ref="F432" ca="1">_xlfn.IFS('historyTags 2'!F432="have", "have", 'onchangeTags 2'!F432="have", "have", 'procTags 2'!F432="have", "have", 'historyTags 2'!F432="extra", "extra", 'onchangeTags 2'!F432="extra", "extra", 'procTags 2'!F432="extra", "extra", 'historyTags 2'!F432="missing", "missing", 'onchangeTags 2'!F432="missing", "missing", 'procTags 2'!F432="missing", "missing", 'historyTags 2'!F432="ignore", "ignore", 'onchangeTags 2'!F432="ignore", "ignore", 'procTags 2'!F432="ignore", "ignore")</f>
        <v>have</v>
      </c>
      <c r="G432" s="1" t="str" cm="1">
        <f t="array" aca="1" ref="G432" ca="1">_xlfn.IFS('historyTags 2'!G432="have", "have", 'onchangeTags 2'!G432="have", "have", 'procTags 2'!G432="have", "have", 'historyTags 2'!G432="extra", "extra", 'onchangeTags 2'!G432="extra", "extra", 'procTags 2'!G432="extra", "extra", 'historyTags 2'!G432="missing", "missing", 'onchangeTags 2'!G432="missing", "missing", 'procTags 2'!G432="missing", "missing", 'historyTags 2'!G432="ignore", "ignore", 'onchangeTags 2'!G432="ignore", "ignore", 'procTags 2'!G432="ignore", "ignore")</f>
        <v>have</v>
      </c>
      <c r="H432" s="1" t="str" cm="1">
        <f t="array" aca="1" ref="H432" ca="1">_xlfn.IFS('historyTags 2'!H432="have", "have", 'onchangeTags 2'!H432="have", "have", 'procTags 2'!H432="have", "have", 'historyTags 2'!H432="extra", "extra", 'onchangeTags 2'!H432="extra", "extra", 'procTags 2'!H432="extra", "extra", 'historyTags 2'!H432="missing", "missing", 'onchangeTags 2'!H432="missing", "missing", 'procTags 2'!H432="missing", "missing", 'historyTags 2'!H432="ignore", "ignore", 'onchangeTags 2'!H432="ignore", "ignore", 'procTags 2'!H432="ignore", "ignore")</f>
        <v>have</v>
      </c>
      <c r="I432" s="1" t="str" cm="1">
        <f t="array" aca="1" ref="I432" ca="1">_xlfn.IFS('historyTags 2'!I432="have", "have", 'onchangeTags 2'!I432="have", "have", 'procTags 2'!I432="have", "have", 'historyTags 2'!I432="extra", "extra", 'onchangeTags 2'!I432="extra", "extra", 'procTags 2'!I432="extra", "extra", 'historyTags 2'!I432="missing", "missing", 'onchangeTags 2'!I432="missing", "missing", 'procTags 2'!I432="missing", "missing", 'historyTags 2'!I432="ignore", "ignore", 'onchangeTags 2'!I432="ignore", "ignore", 'procTags 2'!I432="ignore", "ignore")</f>
        <v>have</v>
      </c>
      <c r="J432" s="1" t="str" cm="1">
        <f t="array" aca="1" ref="J432" ca="1">_xlfn.IFS('historyTags 2'!J432="have", "have", 'onchangeTags 2'!J432="have", "have", 'procTags 2'!J432="have", "have", 'historyTags 2'!J432="extra", "extra", 'onchangeTags 2'!J432="extra", "extra", 'procTags 2'!J432="extra", "extra", 'historyTags 2'!J432="missing", "missing", 'onchangeTags 2'!J432="missing", "missing", 'procTags 2'!J432="missing", "missing", 'historyTags 2'!J432="ignore", "ignore", 'onchangeTags 2'!J432="ignore", "ignore", 'procTags 2'!J432="ignore", "ignore")</f>
        <v>have</v>
      </c>
      <c r="K432" s="1" t="str" cm="1">
        <f t="array" aca="1" ref="K432" ca="1">_xlfn.IFS('historyTags 2'!K432="have", "have", 'onchangeTags 2'!K432="have", "have", 'procTags 2'!K432="have", "have", 'historyTags 2'!K432="extra", "extra", 'onchangeTags 2'!K432="extra", "extra", 'procTags 2'!K432="extra", "extra", 'historyTags 2'!K432="missing", "missing", 'onchangeTags 2'!K432="missing", "missing", 'procTags 2'!K432="missing", "missing", 'historyTags 2'!K432="ignore", "ignore", 'onchangeTags 2'!K432="ignore", "ignore", 'procTags 2'!K432="ignore", "ignore")</f>
        <v>have</v>
      </c>
      <c r="L432" s="1" t="str" cm="1">
        <f t="array" aca="1" ref="L432" ca="1">_xlfn.IFS('historyTags 2'!L432="have", "have", 'onchangeTags 2'!L432="have", "have", 'procTags 2'!L432="have", "have", 'historyTags 2'!L432="extra", "extra", 'onchangeTags 2'!L432="extra", "extra", 'procTags 2'!L432="extra", "extra", 'historyTags 2'!L432="missing", "missing", 'onchangeTags 2'!L432="missing", "missing", 'procTags 2'!L432="missing", "missing", 'historyTags 2'!L432="ignore", "ignore", 'onchangeTags 2'!L432="ignore", "ignore", 'procTags 2'!L432="ignore", "ignore")</f>
        <v>have</v>
      </c>
      <c r="M432" s="1" t="str" cm="1">
        <f t="array" aca="1" ref="M432" ca="1">_xlfn.IFS('historyTags 2'!M432="have", "have", 'onchangeTags 2'!M432="have", "have", 'procTags 2'!M432="have", "have", 'historyTags 2'!M432="extra", "extra", 'onchangeTags 2'!M432="extra", "extra", 'procTags 2'!M432="extra", "extra", 'historyTags 2'!M432="missing", "missing", 'onchangeTags 2'!M432="missing", "missing", 'procTags 2'!M432="missing", "missing", 'historyTags 2'!M432="ignore", "ignore", 'onchangeTags 2'!M432="ignore", "ignore", 'procTags 2'!M432="ignore", "ignore")</f>
        <v>have</v>
      </c>
      <c r="N432" s="1" t="str" cm="1">
        <f t="array" aca="1" ref="N432" ca="1">_xlfn.IFS('historyTags 2'!N432="have", "have", 'onchangeTags 2'!N432="have", "have", 'procTags 2'!N432="have", "have", 'historyTags 2'!N432="extra", "extra", 'onchangeTags 2'!N432="extra", "extra", 'procTags 2'!N432="extra", "extra", 'historyTags 2'!N432="missing", "missing", 'onchangeTags 2'!N432="missing", "missing", 'procTags 2'!N432="missing", "missing", 'historyTags 2'!N432="ignore", "ignore", 'onchangeTags 2'!N432="ignore", "ignore", 'procTags 2'!N432="ignore", "ignore")</f>
        <v>have</v>
      </c>
      <c r="O432" s="1" t="str" cm="1">
        <f t="array" aca="1" ref="O432" ca="1">_xlfn.IFS('historyTags 2'!O432="have", "have", 'onchangeTags 2'!O432="have", "have", 'procTags 2'!O432="have", "have", 'historyTags 2'!O432="extra", "extra", 'onchangeTags 2'!O432="extra", "extra", 'procTags 2'!O432="extra", "extra", 'historyTags 2'!O432="missing", "missing", 'onchangeTags 2'!O432="missing", "missing", 'procTags 2'!O432="missing", "missing", 'historyTags 2'!O432="ignore", "ignore", 'onchangeTags 2'!O432="ignore", "ignore", 'procTags 2'!O432="ignore", "ignore")</f>
        <v>have</v>
      </c>
      <c r="P432" s="1" t="str" cm="1">
        <f t="array" aca="1" ref="P432" ca="1">_xlfn.IFS('historyTags 2'!P432="have", "have", 'onchangeTags 2'!P432="have", "have", 'procTags 2'!P432="have", "have", 'historyTags 2'!P432="extra", "extra", 'onchangeTags 2'!P432="extra", "extra", 'procTags 2'!P432="extra", "extra", 'historyTags 2'!P432="missing", "missing", 'onchangeTags 2'!P432="missing", "missing", 'procTags 2'!P432="missing", "missing", 'historyTags 2'!P432="ignore", "ignore", 'onchangeTags 2'!P432="ignore", "ignore", 'procTags 2'!P432="ignore", "ignore")</f>
        <v>ignore</v>
      </c>
    </row>
    <row r="433" spans="1:16" x14ac:dyDescent="0.2">
      <c r="A433" s="1" t="str">
        <f ca="1">IFERROR(__xludf.DUMMYFUNCTION("""COMPUTED_VALUE"""),"tr_soil_efflux_rate_2")</f>
        <v>tr_soil_efflux_rate_2</v>
      </c>
      <c r="B433" s="1" t="str" cm="1">
        <f t="array" aca="1" ref="B433" ca="1">_xlfn.IFS('historyTags 2'!B433="have", "have", 'onchangeTags 2'!B433="have", "have", 'procTags 2'!B433="have", "have", 'historyTags 2'!B433="extra", "extra", 'onchangeTags 2'!B433="extra", "extra", 'procTags 2'!B433="extra", "extra", 'historyTags 2'!B433="missing", "missing", 'onchangeTags 2'!B433="missing", "missing", 'procTags 2'!B433="missing", "missing", 'historyTags 2'!B433="ignore", "ignore", 'onchangeTags 2'!B433="ignore", "ignore", 'procTags 2'!B433="ignore", "ignore")</f>
        <v>ignore</v>
      </c>
      <c r="C433" s="1" t="str" cm="1">
        <f t="array" aca="1" ref="C433" ca="1">_xlfn.IFS('historyTags 2'!C433="have", "have", 'onchangeTags 2'!C433="have", "have", 'procTags 2'!C433="have", "have", 'historyTags 2'!C433="extra", "extra", 'onchangeTags 2'!C433="extra", "extra", 'procTags 2'!C433="extra", "extra", 'historyTags 2'!C433="missing", "missing", 'onchangeTags 2'!C433="missing", "missing", 'procTags 2'!C433="missing", "missing", 'historyTags 2'!C433="ignore", "ignore", 'onchangeTags 2'!C433="ignore", "ignore", 'procTags 2'!C433="ignore", "ignore")</f>
        <v>ignore</v>
      </c>
      <c r="D433" s="1" t="str" cm="1">
        <f t="array" aca="1" ref="D433" ca="1">_xlfn.IFS('historyTags 2'!D433="have", "have", 'onchangeTags 2'!D433="have", "have", 'procTags 2'!D433="have", "have", 'historyTags 2'!D433="extra", "extra", 'onchangeTags 2'!D433="extra", "extra", 'procTags 2'!D433="extra", "extra", 'historyTags 2'!D433="missing", "missing", 'onchangeTags 2'!D433="missing", "missing", 'procTags 2'!D433="missing", "missing", 'historyTags 2'!D433="ignore", "ignore", 'onchangeTags 2'!D433="ignore", "ignore", 'procTags 2'!D433="ignore", "ignore")</f>
        <v>have</v>
      </c>
      <c r="E433" s="1" t="str" cm="1">
        <f t="array" aca="1" ref="E433" ca="1">_xlfn.IFS('historyTags 2'!E433="have", "have", 'onchangeTags 2'!E433="have", "have", 'procTags 2'!E433="have", "have", 'historyTags 2'!E433="extra", "extra", 'onchangeTags 2'!E433="extra", "extra", 'procTags 2'!E433="extra", "extra", 'historyTags 2'!E433="missing", "missing", 'onchangeTags 2'!E433="missing", "missing", 'procTags 2'!E433="missing", "missing", 'historyTags 2'!E433="ignore", "ignore", 'onchangeTags 2'!E433="ignore", "ignore", 'procTags 2'!E433="ignore", "ignore")</f>
        <v>have</v>
      </c>
      <c r="F433" s="1" t="str" cm="1">
        <f t="array" aca="1" ref="F433" ca="1">_xlfn.IFS('historyTags 2'!F433="have", "have", 'onchangeTags 2'!F433="have", "have", 'procTags 2'!F433="have", "have", 'historyTags 2'!F433="extra", "extra", 'onchangeTags 2'!F433="extra", "extra", 'procTags 2'!F433="extra", "extra", 'historyTags 2'!F433="missing", "missing", 'onchangeTags 2'!F433="missing", "missing", 'procTags 2'!F433="missing", "missing", 'historyTags 2'!F433="ignore", "ignore", 'onchangeTags 2'!F433="ignore", "ignore", 'procTags 2'!F433="ignore", "ignore")</f>
        <v>have</v>
      </c>
      <c r="G433" s="1" t="str" cm="1">
        <f t="array" aca="1" ref="G433" ca="1">_xlfn.IFS('historyTags 2'!G433="have", "have", 'onchangeTags 2'!G433="have", "have", 'procTags 2'!G433="have", "have", 'historyTags 2'!G433="extra", "extra", 'onchangeTags 2'!G433="extra", "extra", 'procTags 2'!G433="extra", "extra", 'historyTags 2'!G433="missing", "missing", 'onchangeTags 2'!G433="missing", "missing", 'procTags 2'!G433="missing", "missing", 'historyTags 2'!G433="ignore", "ignore", 'onchangeTags 2'!G433="ignore", "ignore", 'procTags 2'!G433="ignore", "ignore")</f>
        <v>have</v>
      </c>
      <c r="H433" s="1" t="str" cm="1">
        <f t="array" aca="1" ref="H433" ca="1">_xlfn.IFS('historyTags 2'!H433="have", "have", 'onchangeTags 2'!H433="have", "have", 'procTags 2'!H433="have", "have", 'historyTags 2'!H433="extra", "extra", 'onchangeTags 2'!H433="extra", "extra", 'procTags 2'!H433="extra", "extra", 'historyTags 2'!H433="missing", "missing", 'onchangeTags 2'!H433="missing", "missing", 'procTags 2'!H433="missing", "missing", 'historyTags 2'!H433="ignore", "ignore", 'onchangeTags 2'!H433="ignore", "ignore", 'procTags 2'!H433="ignore", "ignore")</f>
        <v>have</v>
      </c>
      <c r="I433" s="1" t="str" cm="1">
        <f t="array" aca="1" ref="I433" ca="1">_xlfn.IFS('historyTags 2'!I433="have", "have", 'onchangeTags 2'!I433="have", "have", 'procTags 2'!I433="have", "have", 'historyTags 2'!I433="extra", "extra", 'onchangeTags 2'!I433="extra", "extra", 'procTags 2'!I433="extra", "extra", 'historyTags 2'!I433="missing", "missing", 'onchangeTags 2'!I433="missing", "missing", 'procTags 2'!I433="missing", "missing", 'historyTags 2'!I433="ignore", "ignore", 'onchangeTags 2'!I433="ignore", "ignore", 'procTags 2'!I433="ignore", "ignore")</f>
        <v>have</v>
      </c>
      <c r="J433" s="1" t="str" cm="1">
        <f t="array" aca="1" ref="J433" ca="1">_xlfn.IFS('historyTags 2'!J433="have", "have", 'onchangeTags 2'!J433="have", "have", 'procTags 2'!J433="have", "have", 'historyTags 2'!J433="extra", "extra", 'onchangeTags 2'!J433="extra", "extra", 'procTags 2'!J433="extra", "extra", 'historyTags 2'!J433="missing", "missing", 'onchangeTags 2'!J433="missing", "missing", 'procTags 2'!J433="missing", "missing", 'historyTags 2'!J433="ignore", "ignore", 'onchangeTags 2'!J433="ignore", "ignore", 'procTags 2'!J433="ignore", "ignore")</f>
        <v>have</v>
      </c>
      <c r="K433" s="1" t="str" cm="1">
        <f t="array" aca="1" ref="K433" ca="1">_xlfn.IFS('historyTags 2'!K433="have", "have", 'onchangeTags 2'!K433="have", "have", 'procTags 2'!K433="have", "have", 'historyTags 2'!K433="extra", "extra", 'onchangeTags 2'!K433="extra", "extra", 'procTags 2'!K433="extra", "extra", 'historyTags 2'!K433="missing", "missing", 'onchangeTags 2'!K433="missing", "missing", 'procTags 2'!K433="missing", "missing", 'historyTags 2'!K433="ignore", "ignore", 'onchangeTags 2'!K433="ignore", "ignore", 'procTags 2'!K433="ignore", "ignore")</f>
        <v>have</v>
      </c>
      <c r="L433" s="1" t="str" cm="1">
        <f t="array" aca="1" ref="L433" ca="1">_xlfn.IFS('historyTags 2'!L433="have", "have", 'onchangeTags 2'!L433="have", "have", 'procTags 2'!L433="have", "have", 'historyTags 2'!L433="extra", "extra", 'onchangeTags 2'!L433="extra", "extra", 'procTags 2'!L433="extra", "extra", 'historyTags 2'!L433="missing", "missing", 'onchangeTags 2'!L433="missing", "missing", 'procTags 2'!L433="missing", "missing", 'historyTags 2'!L433="ignore", "ignore", 'onchangeTags 2'!L433="ignore", "ignore", 'procTags 2'!L433="ignore", "ignore")</f>
        <v>have</v>
      </c>
      <c r="M433" s="1" t="str" cm="1">
        <f t="array" aca="1" ref="M433" ca="1">_xlfn.IFS('historyTags 2'!M433="have", "have", 'onchangeTags 2'!M433="have", "have", 'procTags 2'!M433="have", "have", 'historyTags 2'!M433="extra", "extra", 'onchangeTags 2'!M433="extra", "extra", 'procTags 2'!M433="extra", "extra", 'historyTags 2'!M433="missing", "missing", 'onchangeTags 2'!M433="missing", "missing", 'procTags 2'!M433="missing", "missing", 'historyTags 2'!M433="ignore", "ignore", 'onchangeTags 2'!M433="ignore", "ignore", 'procTags 2'!M433="ignore", "ignore")</f>
        <v>have</v>
      </c>
      <c r="N433" s="1" t="str" cm="1">
        <f t="array" aca="1" ref="N433" ca="1">_xlfn.IFS('historyTags 2'!N433="have", "have", 'onchangeTags 2'!N433="have", "have", 'procTags 2'!N433="have", "have", 'historyTags 2'!N433="extra", "extra", 'onchangeTags 2'!N433="extra", "extra", 'procTags 2'!N433="extra", "extra", 'historyTags 2'!N433="missing", "missing", 'onchangeTags 2'!N433="missing", "missing", 'procTags 2'!N433="missing", "missing", 'historyTags 2'!N433="ignore", "ignore", 'onchangeTags 2'!N433="ignore", "ignore", 'procTags 2'!N433="ignore", "ignore")</f>
        <v>have</v>
      </c>
      <c r="O433" s="1" t="str" cm="1">
        <f t="array" aca="1" ref="O433" ca="1">_xlfn.IFS('historyTags 2'!O433="have", "have", 'onchangeTags 2'!O433="have", "have", 'procTags 2'!O433="have", "have", 'historyTags 2'!O433="extra", "extra", 'onchangeTags 2'!O433="extra", "extra", 'procTags 2'!O433="extra", "extra", 'historyTags 2'!O433="missing", "missing", 'onchangeTags 2'!O433="missing", "missing", 'procTags 2'!O433="missing", "missing", 'historyTags 2'!O433="ignore", "ignore", 'onchangeTags 2'!O433="ignore", "ignore", 'procTags 2'!O433="ignore", "ignore")</f>
        <v>have</v>
      </c>
      <c r="P433" s="1" t="str" cm="1">
        <f t="array" aca="1" ref="P433" ca="1">_xlfn.IFS('historyTags 2'!P433="have", "have", 'onchangeTags 2'!P433="have", "have", 'procTags 2'!P433="have", "have", 'historyTags 2'!P433="extra", "extra", 'onchangeTags 2'!P433="extra", "extra", 'procTags 2'!P433="extra", "extra", 'historyTags 2'!P433="missing", "missing", 'onchangeTags 2'!P433="missing", "missing", 'procTags 2'!P433="missing", "missing", 'historyTags 2'!P433="ignore", "ignore", 'onchangeTags 2'!P433="ignore", "ignore", 'procTags 2'!P433="ignore", "ignore")</f>
        <v>ignore</v>
      </c>
    </row>
    <row r="434" spans="1:16" x14ac:dyDescent="0.2">
      <c r="A434" s="1" t="str">
        <f ca="1">IFERROR(__xludf.DUMMYFUNCTION("""COMPUTED_VALUE"""),"tr_soil_efflux_rate_3")</f>
        <v>tr_soil_efflux_rate_3</v>
      </c>
      <c r="B434" s="1" t="str" cm="1">
        <f t="array" aca="1" ref="B434" ca="1">_xlfn.IFS('historyTags 2'!B434="have", "have", 'onchangeTags 2'!B434="have", "have", 'procTags 2'!B434="have", "have", 'historyTags 2'!B434="extra", "extra", 'onchangeTags 2'!B434="extra", "extra", 'procTags 2'!B434="extra", "extra", 'historyTags 2'!B434="missing", "missing", 'onchangeTags 2'!B434="missing", "missing", 'procTags 2'!B434="missing", "missing", 'historyTags 2'!B434="ignore", "ignore", 'onchangeTags 2'!B434="ignore", "ignore", 'procTags 2'!B434="ignore", "ignore")</f>
        <v>ignore</v>
      </c>
      <c r="C434" s="1" t="str" cm="1">
        <f t="array" aca="1" ref="C434" ca="1">_xlfn.IFS('historyTags 2'!C434="have", "have", 'onchangeTags 2'!C434="have", "have", 'procTags 2'!C434="have", "have", 'historyTags 2'!C434="extra", "extra", 'onchangeTags 2'!C434="extra", "extra", 'procTags 2'!C434="extra", "extra", 'historyTags 2'!C434="missing", "missing", 'onchangeTags 2'!C434="missing", "missing", 'procTags 2'!C434="missing", "missing", 'historyTags 2'!C434="ignore", "ignore", 'onchangeTags 2'!C434="ignore", "ignore", 'procTags 2'!C434="ignore", "ignore")</f>
        <v>ignore</v>
      </c>
      <c r="D434" s="1" t="str" cm="1">
        <f t="array" aca="1" ref="D434" ca="1">_xlfn.IFS('historyTags 2'!D434="have", "have", 'onchangeTags 2'!D434="have", "have", 'procTags 2'!D434="have", "have", 'historyTags 2'!D434="extra", "extra", 'onchangeTags 2'!D434="extra", "extra", 'procTags 2'!D434="extra", "extra", 'historyTags 2'!D434="missing", "missing", 'onchangeTags 2'!D434="missing", "missing", 'procTags 2'!D434="missing", "missing", 'historyTags 2'!D434="ignore", "ignore", 'onchangeTags 2'!D434="ignore", "ignore", 'procTags 2'!D434="ignore", "ignore")</f>
        <v>have</v>
      </c>
      <c r="E434" s="1" t="str" cm="1">
        <f t="array" aca="1" ref="E434" ca="1">_xlfn.IFS('historyTags 2'!E434="have", "have", 'onchangeTags 2'!E434="have", "have", 'procTags 2'!E434="have", "have", 'historyTags 2'!E434="extra", "extra", 'onchangeTags 2'!E434="extra", "extra", 'procTags 2'!E434="extra", "extra", 'historyTags 2'!E434="missing", "missing", 'onchangeTags 2'!E434="missing", "missing", 'procTags 2'!E434="missing", "missing", 'historyTags 2'!E434="ignore", "ignore", 'onchangeTags 2'!E434="ignore", "ignore", 'procTags 2'!E434="ignore", "ignore")</f>
        <v>have</v>
      </c>
      <c r="F434" s="1" t="str" cm="1">
        <f t="array" aca="1" ref="F434" ca="1">_xlfn.IFS('historyTags 2'!F434="have", "have", 'onchangeTags 2'!F434="have", "have", 'procTags 2'!F434="have", "have", 'historyTags 2'!F434="extra", "extra", 'onchangeTags 2'!F434="extra", "extra", 'procTags 2'!F434="extra", "extra", 'historyTags 2'!F434="missing", "missing", 'onchangeTags 2'!F434="missing", "missing", 'procTags 2'!F434="missing", "missing", 'historyTags 2'!F434="ignore", "ignore", 'onchangeTags 2'!F434="ignore", "ignore", 'procTags 2'!F434="ignore", "ignore")</f>
        <v>have</v>
      </c>
      <c r="G434" s="1" t="str" cm="1">
        <f t="array" aca="1" ref="G434" ca="1">_xlfn.IFS('historyTags 2'!G434="have", "have", 'onchangeTags 2'!G434="have", "have", 'procTags 2'!G434="have", "have", 'historyTags 2'!G434="extra", "extra", 'onchangeTags 2'!G434="extra", "extra", 'procTags 2'!G434="extra", "extra", 'historyTags 2'!G434="missing", "missing", 'onchangeTags 2'!G434="missing", "missing", 'procTags 2'!G434="missing", "missing", 'historyTags 2'!G434="ignore", "ignore", 'onchangeTags 2'!G434="ignore", "ignore", 'procTags 2'!G434="ignore", "ignore")</f>
        <v>have</v>
      </c>
      <c r="H434" s="1" t="str" cm="1">
        <f t="array" aca="1" ref="H434" ca="1">_xlfn.IFS('historyTags 2'!H434="have", "have", 'onchangeTags 2'!H434="have", "have", 'procTags 2'!H434="have", "have", 'historyTags 2'!H434="extra", "extra", 'onchangeTags 2'!H434="extra", "extra", 'procTags 2'!H434="extra", "extra", 'historyTags 2'!H434="missing", "missing", 'onchangeTags 2'!H434="missing", "missing", 'procTags 2'!H434="missing", "missing", 'historyTags 2'!H434="ignore", "ignore", 'onchangeTags 2'!H434="ignore", "ignore", 'procTags 2'!H434="ignore", "ignore")</f>
        <v>have</v>
      </c>
      <c r="I434" s="1" t="str" cm="1">
        <f t="array" aca="1" ref="I434" ca="1">_xlfn.IFS('historyTags 2'!I434="have", "have", 'onchangeTags 2'!I434="have", "have", 'procTags 2'!I434="have", "have", 'historyTags 2'!I434="extra", "extra", 'onchangeTags 2'!I434="extra", "extra", 'procTags 2'!I434="extra", "extra", 'historyTags 2'!I434="missing", "missing", 'onchangeTags 2'!I434="missing", "missing", 'procTags 2'!I434="missing", "missing", 'historyTags 2'!I434="ignore", "ignore", 'onchangeTags 2'!I434="ignore", "ignore", 'procTags 2'!I434="ignore", "ignore")</f>
        <v>have</v>
      </c>
      <c r="J434" s="1" t="str" cm="1">
        <f t="array" aca="1" ref="J434" ca="1">_xlfn.IFS('historyTags 2'!J434="have", "have", 'onchangeTags 2'!J434="have", "have", 'procTags 2'!J434="have", "have", 'historyTags 2'!J434="extra", "extra", 'onchangeTags 2'!J434="extra", "extra", 'procTags 2'!J434="extra", "extra", 'historyTags 2'!J434="missing", "missing", 'onchangeTags 2'!J434="missing", "missing", 'procTags 2'!J434="missing", "missing", 'historyTags 2'!J434="ignore", "ignore", 'onchangeTags 2'!J434="ignore", "ignore", 'procTags 2'!J434="ignore", "ignore")</f>
        <v>have</v>
      </c>
      <c r="K434" s="1" t="str" cm="1">
        <f t="array" aca="1" ref="K434" ca="1">_xlfn.IFS('historyTags 2'!K434="have", "have", 'onchangeTags 2'!K434="have", "have", 'procTags 2'!K434="have", "have", 'historyTags 2'!K434="extra", "extra", 'onchangeTags 2'!K434="extra", "extra", 'procTags 2'!K434="extra", "extra", 'historyTags 2'!K434="missing", "missing", 'onchangeTags 2'!K434="missing", "missing", 'procTags 2'!K434="missing", "missing", 'historyTags 2'!K434="ignore", "ignore", 'onchangeTags 2'!K434="ignore", "ignore", 'procTags 2'!K434="ignore", "ignore")</f>
        <v>have</v>
      </c>
      <c r="L434" s="1" t="str" cm="1">
        <f t="array" aca="1" ref="L434" ca="1">_xlfn.IFS('historyTags 2'!L434="have", "have", 'onchangeTags 2'!L434="have", "have", 'procTags 2'!L434="have", "have", 'historyTags 2'!L434="extra", "extra", 'onchangeTags 2'!L434="extra", "extra", 'procTags 2'!L434="extra", "extra", 'historyTags 2'!L434="missing", "missing", 'onchangeTags 2'!L434="missing", "missing", 'procTags 2'!L434="missing", "missing", 'historyTags 2'!L434="ignore", "ignore", 'onchangeTags 2'!L434="ignore", "ignore", 'procTags 2'!L434="ignore", "ignore")</f>
        <v>have</v>
      </c>
      <c r="M434" s="1" t="str" cm="1">
        <f t="array" aca="1" ref="M434" ca="1">_xlfn.IFS('historyTags 2'!M434="have", "have", 'onchangeTags 2'!M434="have", "have", 'procTags 2'!M434="have", "have", 'historyTags 2'!M434="extra", "extra", 'onchangeTags 2'!M434="extra", "extra", 'procTags 2'!M434="extra", "extra", 'historyTags 2'!M434="missing", "missing", 'onchangeTags 2'!M434="missing", "missing", 'procTags 2'!M434="missing", "missing", 'historyTags 2'!M434="ignore", "ignore", 'onchangeTags 2'!M434="ignore", "ignore", 'procTags 2'!M434="ignore", "ignore")</f>
        <v>have</v>
      </c>
      <c r="N434" s="1" t="str" cm="1">
        <f t="array" aca="1" ref="N434" ca="1">_xlfn.IFS('historyTags 2'!N434="have", "have", 'onchangeTags 2'!N434="have", "have", 'procTags 2'!N434="have", "have", 'historyTags 2'!N434="extra", "extra", 'onchangeTags 2'!N434="extra", "extra", 'procTags 2'!N434="extra", "extra", 'historyTags 2'!N434="missing", "missing", 'onchangeTags 2'!N434="missing", "missing", 'procTags 2'!N434="missing", "missing", 'historyTags 2'!N434="ignore", "ignore", 'onchangeTags 2'!N434="ignore", "ignore", 'procTags 2'!N434="ignore", "ignore")</f>
        <v>have</v>
      </c>
      <c r="O434" s="1" t="str" cm="1">
        <f t="array" aca="1" ref="O434" ca="1">_xlfn.IFS('historyTags 2'!O434="have", "have", 'onchangeTags 2'!O434="have", "have", 'procTags 2'!O434="have", "have", 'historyTags 2'!O434="extra", "extra", 'onchangeTags 2'!O434="extra", "extra", 'procTags 2'!O434="extra", "extra", 'historyTags 2'!O434="missing", "missing", 'onchangeTags 2'!O434="missing", "missing", 'procTags 2'!O434="missing", "missing", 'historyTags 2'!O434="ignore", "ignore", 'onchangeTags 2'!O434="ignore", "ignore", 'procTags 2'!O434="ignore", "ignore")</f>
        <v>have</v>
      </c>
      <c r="P434" s="1" t="str" cm="1">
        <f t="array" aca="1" ref="P434" ca="1">_xlfn.IFS('historyTags 2'!P434="have", "have", 'onchangeTags 2'!P434="have", "have", 'procTags 2'!P434="have", "have", 'historyTags 2'!P434="extra", "extra", 'onchangeTags 2'!P434="extra", "extra", 'procTags 2'!P434="extra", "extra", 'historyTags 2'!P434="missing", "missing", 'onchangeTags 2'!P434="missing", "missing", 'procTags 2'!P434="missing", "missing", 'historyTags 2'!P434="ignore", "ignore", 'onchangeTags 2'!P434="ignore", "ignore", 'procTags 2'!P434="ignore", "ignore")</f>
        <v>ignore</v>
      </c>
    </row>
    <row r="435" spans="1:16" x14ac:dyDescent="0.2">
      <c r="A435" s="1" t="str">
        <f ca="1">IFERROR(__xludf.DUMMYFUNCTION("""COMPUTED_VALUE"""),"tr_soil_efflux_rate_avg")</f>
        <v>tr_soil_efflux_rate_avg</v>
      </c>
      <c r="B435" s="1" t="str" cm="1">
        <f t="array" aca="1" ref="B435" ca="1">_xlfn.IFS('historyTags 2'!B435="have", "have", 'onchangeTags 2'!B435="have", "have", 'procTags 2'!B435="have", "have", 'historyTags 2'!B435="extra", "extra", 'onchangeTags 2'!B435="extra", "extra", 'procTags 2'!B435="extra", "extra", 'historyTags 2'!B435="missing", "missing", 'onchangeTags 2'!B435="missing", "missing", 'procTags 2'!B435="missing", "missing", 'historyTags 2'!B435="ignore", "ignore", 'onchangeTags 2'!B435="ignore", "ignore", 'procTags 2'!B435="ignore", "ignore")</f>
        <v>ignore</v>
      </c>
      <c r="C435" s="1" t="str" cm="1">
        <f t="array" aca="1" ref="C435" ca="1">_xlfn.IFS('historyTags 2'!C435="have", "have", 'onchangeTags 2'!C435="have", "have", 'procTags 2'!C435="have", "have", 'historyTags 2'!C435="extra", "extra", 'onchangeTags 2'!C435="extra", "extra", 'procTags 2'!C435="extra", "extra", 'historyTags 2'!C435="missing", "missing", 'onchangeTags 2'!C435="missing", "missing", 'procTags 2'!C435="missing", "missing", 'historyTags 2'!C435="ignore", "ignore", 'onchangeTags 2'!C435="ignore", "ignore", 'procTags 2'!C435="ignore", "ignore")</f>
        <v>ignore</v>
      </c>
      <c r="D435" s="1" t="str" cm="1">
        <f t="array" aca="1" ref="D435" ca="1">_xlfn.IFS('historyTags 2'!D435="have", "have", 'onchangeTags 2'!D435="have", "have", 'procTags 2'!D435="have", "have", 'historyTags 2'!D435="extra", "extra", 'onchangeTags 2'!D435="extra", "extra", 'procTags 2'!D435="extra", "extra", 'historyTags 2'!D435="missing", "missing", 'onchangeTags 2'!D435="missing", "missing", 'procTags 2'!D435="missing", "missing", 'historyTags 2'!D435="ignore", "ignore", 'onchangeTags 2'!D435="ignore", "ignore", 'procTags 2'!D435="ignore", "ignore")</f>
        <v>have</v>
      </c>
      <c r="E435" s="1" t="str" cm="1">
        <f t="array" aca="1" ref="E435" ca="1">_xlfn.IFS('historyTags 2'!E435="have", "have", 'onchangeTags 2'!E435="have", "have", 'procTags 2'!E435="have", "have", 'historyTags 2'!E435="extra", "extra", 'onchangeTags 2'!E435="extra", "extra", 'procTags 2'!E435="extra", "extra", 'historyTags 2'!E435="missing", "missing", 'onchangeTags 2'!E435="missing", "missing", 'procTags 2'!E435="missing", "missing", 'historyTags 2'!E435="ignore", "ignore", 'onchangeTags 2'!E435="ignore", "ignore", 'procTags 2'!E435="ignore", "ignore")</f>
        <v>have</v>
      </c>
      <c r="F435" s="1" t="str" cm="1">
        <f t="array" aca="1" ref="F435" ca="1">_xlfn.IFS('historyTags 2'!F435="have", "have", 'onchangeTags 2'!F435="have", "have", 'procTags 2'!F435="have", "have", 'historyTags 2'!F435="extra", "extra", 'onchangeTags 2'!F435="extra", "extra", 'procTags 2'!F435="extra", "extra", 'historyTags 2'!F435="missing", "missing", 'onchangeTags 2'!F435="missing", "missing", 'procTags 2'!F435="missing", "missing", 'historyTags 2'!F435="ignore", "ignore", 'onchangeTags 2'!F435="ignore", "ignore", 'procTags 2'!F435="ignore", "ignore")</f>
        <v>have</v>
      </c>
      <c r="G435" s="1" t="str" cm="1">
        <f t="array" aca="1" ref="G435" ca="1">_xlfn.IFS('historyTags 2'!G435="have", "have", 'onchangeTags 2'!G435="have", "have", 'procTags 2'!G435="have", "have", 'historyTags 2'!G435="extra", "extra", 'onchangeTags 2'!G435="extra", "extra", 'procTags 2'!G435="extra", "extra", 'historyTags 2'!G435="missing", "missing", 'onchangeTags 2'!G435="missing", "missing", 'procTags 2'!G435="missing", "missing", 'historyTags 2'!G435="ignore", "ignore", 'onchangeTags 2'!G435="ignore", "ignore", 'procTags 2'!G435="ignore", "ignore")</f>
        <v>have</v>
      </c>
      <c r="H435" s="1" t="str" cm="1">
        <f t="array" aca="1" ref="H435" ca="1">_xlfn.IFS('historyTags 2'!H435="have", "have", 'onchangeTags 2'!H435="have", "have", 'procTags 2'!H435="have", "have", 'historyTags 2'!H435="extra", "extra", 'onchangeTags 2'!H435="extra", "extra", 'procTags 2'!H435="extra", "extra", 'historyTags 2'!H435="missing", "missing", 'onchangeTags 2'!H435="missing", "missing", 'procTags 2'!H435="missing", "missing", 'historyTags 2'!H435="ignore", "ignore", 'onchangeTags 2'!H435="ignore", "ignore", 'procTags 2'!H435="ignore", "ignore")</f>
        <v>have</v>
      </c>
      <c r="I435" s="1" t="str" cm="1">
        <f t="array" aca="1" ref="I435" ca="1">_xlfn.IFS('historyTags 2'!I435="have", "have", 'onchangeTags 2'!I435="have", "have", 'procTags 2'!I435="have", "have", 'historyTags 2'!I435="extra", "extra", 'onchangeTags 2'!I435="extra", "extra", 'procTags 2'!I435="extra", "extra", 'historyTags 2'!I435="missing", "missing", 'onchangeTags 2'!I435="missing", "missing", 'procTags 2'!I435="missing", "missing", 'historyTags 2'!I435="ignore", "ignore", 'onchangeTags 2'!I435="ignore", "ignore", 'procTags 2'!I435="ignore", "ignore")</f>
        <v>have</v>
      </c>
      <c r="J435" s="1" t="str" cm="1">
        <f t="array" aca="1" ref="J435" ca="1">_xlfn.IFS('historyTags 2'!J435="have", "have", 'onchangeTags 2'!J435="have", "have", 'procTags 2'!J435="have", "have", 'historyTags 2'!J435="extra", "extra", 'onchangeTags 2'!J435="extra", "extra", 'procTags 2'!J435="extra", "extra", 'historyTags 2'!J435="missing", "missing", 'onchangeTags 2'!J435="missing", "missing", 'procTags 2'!J435="missing", "missing", 'historyTags 2'!J435="ignore", "ignore", 'onchangeTags 2'!J435="ignore", "ignore", 'procTags 2'!J435="ignore", "ignore")</f>
        <v>have</v>
      </c>
      <c r="K435" s="1" t="str" cm="1">
        <f t="array" aca="1" ref="K435" ca="1">_xlfn.IFS('historyTags 2'!K435="have", "have", 'onchangeTags 2'!K435="have", "have", 'procTags 2'!K435="have", "have", 'historyTags 2'!K435="extra", "extra", 'onchangeTags 2'!K435="extra", "extra", 'procTags 2'!K435="extra", "extra", 'historyTags 2'!K435="missing", "missing", 'onchangeTags 2'!K435="missing", "missing", 'procTags 2'!K435="missing", "missing", 'historyTags 2'!K435="ignore", "ignore", 'onchangeTags 2'!K435="ignore", "ignore", 'procTags 2'!K435="ignore", "ignore")</f>
        <v>have</v>
      </c>
      <c r="L435" s="1" t="str" cm="1">
        <f t="array" aca="1" ref="L435" ca="1">_xlfn.IFS('historyTags 2'!L435="have", "have", 'onchangeTags 2'!L435="have", "have", 'procTags 2'!L435="have", "have", 'historyTags 2'!L435="extra", "extra", 'onchangeTags 2'!L435="extra", "extra", 'procTags 2'!L435="extra", "extra", 'historyTags 2'!L435="missing", "missing", 'onchangeTags 2'!L435="missing", "missing", 'procTags 2'!L435="missing", "missing", 'historyTags 2'!L435="ignore", "ignore", 'onchangeTags 2'!L435="ignore", "ignore", 'procTags 2'!L435="ignore", "ignore")</f>
        <v>have</v>
      </c>
      <c r="M435" s="1" t="str" cm="1">
        <f t="array" aca="1" ref="M435" ca="1">_xlfn.IFS('historyTags 2'!M435="have", "have", 'onchangeTags 2'!M435="have", "have", 'procTags 2'!M435="have", "have", 'historyTags 2'!M435="extra", "extra", 'onchangeTags 2'!M435="extra", "extra", 'procTags 2'!M435="extra", "extra", 'historyTags 2'!M435="missing", "missing", 'onchangeTags 2'!M435="missing", "missing", 'procTags 2'!M435="missing", "missing", 'historyTags 2'!M435="ignore", "ignore", 'onchangeTags 2'!M435="ignore", "ignore", 'procTags 2'!M435="ignore", "ignore")</f>
        <v>have</v>
      </c>
      <c r="N435" s="1" t="str" cm="1">
        <f t="array" aca="1" ref="N435" ca="1">_xlfn.IFS('historyTags 2'!N435="have", "have", 'onchangeTags 2'!N435="have", "have", 'procTags 2'!N435="have", "have", 'historyTags 2'!N435="extra", "extra", 'onchangeTags 2'!N435="extra", "extra", 'procTags 2'!N435="extra", "extra", 'historyTags 2'!N435="missing", "missing", 'onchangeTags 2'!N435="missing", "missing", 'procTags 2'!N435="missing", "missing", 'historyTags 2'!N435="ignore", "ignore", 'onchangeTags 2'!N435="ignore", "ignore", 'procTags 2'!N435="ignore", "ignore")</f>
        <v>have</v>
      </c>
      <c r="O435" s="1" t="str" cm="1">
        <f t="array" aca="1" ref="O435" ca="1">_xlfn.IFS('historyTags 2'!O435="have", "have", 'onchangeTags 2'!O435="have", "have", 'procTags 2'!O435="have", "have", 'historyTags 2'!O435="extra", "extra", 'onchangeTags 2'!O435="extra", "extra", 'procTags 2'!O435="extra", "extra", 'historyTags 2'!O435="missing", "missing", 'onchangeTags 2'!O435="missing", "missing", 'procTags 2'!O435="missing", "missing", 'historyTags 2'!O435="ignore", "ignore", 'onchangeTags 2'!O435="ignore", "ignore", 'procTags 2'!O435="ignore", "ignore")</f>
        <v>have</v>
      </c>
      <c r="P435" s="1" t="str" cm="1">
        <f t="array" aca="1" ref="P435" ca="1">_xlfn.IFS('historyTags 2'!P435="have", "have", 'onchangeTags 2'!P435="have", "have", 'procTags 2'!P435="have", "have", 'historyTags 2'!P435="extra", "extra", 'onchangeTags 2'!P435="extra", "extra", 'procTags 2'!P435="extra", "extra", 'historyTags 2'!P435="missing", "missing", 'onchangeTags 2'!P435="missing", "missing", 'procTags 2'!P435="missing", "missing", 'historyTags 2'!P435="ignore", "ignore", 'onchangeTags 2'!P435="ignore", "ignore", 'procTags 2'!P435="ignore", "ignore")</f>
        <v>ignore</v>
      </c>
    </row>
    <row r="436" spans="1:16" x14ac:dyDescent="0.2">
      <c r="A436" s="1" t="str">
        <f ca="1">IFERROR(__xludf.DUMMYFUNCTION("""COMPUTED_VALUE"""),"tr_soil_efflux_rate_line")</f>
        <v>tr_soil_efflux_rate_line</v>
      </c>
      <c r="B436" s="1" t="str" cm="1">
        <f t="array" aca="1" ref="B436" ca="1">_xlfn.IFS('historyTags 2'!B436="have", "have", 'onchangeTags 2'!B436="have", "have", 'procTags 2'!B436="have", "have", 'historyTags 2'!B436="extra", "extra", 'onchangeTags 2'!B436="extra", "extra", 'procTags 2'!B436="extra", "extra", 'historyTags 2'!B436="missing", "missing", 'onchangeTags 2'!B436="missing", "missing", 'procTags 2'!B436="missing", "missing", 'historyTags 2'!B436="ignore", "ignore", 'onchangeTags 2'!B436="ignore", "ignore", 'procTags 2'!B436="ignore", "ignore")</f>
        <v>ignore</v>
      </c>
      <c r="C436" s="1" t="str" cm="1">
        <f t="array" aca="1" ref="C436" ca="1">_xlfn.IFS('historyTags 2'!C436="have", "have", 'onchangeTags 2'!C436="have", "have", 'procTags 2'!C436="have", "have", 'historyTags 2'!C436="extra", "extra", 'onchangeTags 2'!C436="extra", "extra", 'procTags 2'!C436="extra", "extra", 'historyTags 2'!C436="missing", "missing", 'onchangeTags 2'!C436="missing", "missing", 'procTags 2'!C436="missing", "missing", 'historyTags 2'!C436="ignore", "ignore", 'onchangeTags 2'!C436="ignore", "ignore", 'procTags 2'!C436="ignore", "ignore")</f>
        <v>ignore</v>
      </c>
      <c r="D436" s="1" t="str" cm="1">
        <f t="array" aca="1" ref="D436" ca="1">_xlfn.IFS('historyTags 2'!D436="have", "have", 'onchangeTags 2'!D436="have", "have", 'procTags 2'!D436="have", "have", 'historyTags 2'!D436="extra", "extra", 'onchangeTags 2'!D436="extra", "extra", 'procTags 2'!D436="extra", "extra", 'historyTags 2'!D436="missing", "missing", 'onchangeTags 2'!D436="missing", "missing", 'procTags 2'!D436="missing", "missing", 'historyTags 2'!D436="ignore", "ignore", 'onchangeTags 2'!D436="ignore", "ignore", 'procTags 2'!D436="ignore", "ignore")</f>
        <v>extra</v>
      </c>
      <c r="E436" s="1" t="str" cm="1">
        <f t="array" aca="1" ref="E436" ca="1">_xlfn.IFS('historyTags 2'!E436="have", "have", 'onchangeTags 2'!E436="have", "have", 'procTags 2'!E436="have", "have", 'historyTags 2'!E436="extra", "extra", 'onchangeTags 2'!E436="extra", "extra", 'procTags 2'!E436="extra", "extra", 'historyTags 2'!E436="missing", "missing", 'onchangeTags 2'!E436="missing", "missing", 'procTags 2'!E436="missing", "missing", 'historyTags 2'!E436="ignore", "ignore", 'onchangeTags 2'!E436="ignore", "ignore", 'procTags 2'!E436="ignore", "ignore")</f>
        <v>extra</v>
      </c>
      <c r="F436" s="1" t="str" cm="1">
        <f t="array" aca="1" ref="F436" ca="1">_xlfn.IFS('historyTags 2'!F436="have", "have", 'onchangeTags 2'!F436="have", "have", 'procTags 2'!F436="have", "have", 'historyTags 2'!F436="extra", "extra", 'onchangeTags 2'!F436="extra", "extra", 'procTags 2'!F436="extra", "extra", 'historyTags 2'!F436="missing", "missing", 'onchangeTags 2'!F436="missing", "missing", 'procTags 2'!F436="missing", "missing", 'historyTags 2'!F436="ignore", "ignore", 'onchangeTags 2'!F436="ignore", "ignore", 'procTags 2'!F436="ignore", "ignore")</f>
        <v>extra</v>
      </c>
      <c r="G436" s="1" t="str" cm="1">
        <f t="array" aca="1" ref="G436" ca="1">_xlfn.IFS('historyTags 2'!G436="have", "have", 'onchangeTags 2'!G436="have", "have", 'procTags 2'!G436="have", "have", 'historyTags 2'!G436="extra", "extra", 'onchangeTags 2'!G436="extra", "extra", 'procTags 2'!G436="extra", "extra", 'historyTags 2'!G436="missing", "missing", 'onchangeTags 2'!G436="missing", "missing", 'procTags 2'!G436="missing", "missing", 'historyTags 2'!G436="ignore", "ignore", 'onchangeTags 2'!G436="ignore", "ignore", 'procTags 2'!G436="ignore", "ignore")</f>
        <v>extra</v>
      </c>
      <c r="H436" s="1" t="str" cm="1">
        <f t="array" aca="1" ref="H436" ca="1">_xlfn.IFS('historyTags 2'!H436="have", "have", 'onchangeTags 2'!H436="have", "have", 'procTags 2'!H436="have", "have", 'historyTags 2'!H436="extra", "extra", 'onchangeTags 2'!H436="extra", "extra", 'procTags 2'!H436="extra", "extra", 'historyTags 2'!H436="missing", "missing", 'onchangeTags 2'!H436="missing", "missing", 'procTags 2'!H436="missing", "missing", 'historyTags 2'!H436="ignore", "ignore", 'onchangeTags 2'!H436="ignore", "ignore", 'procTags 2'!H436="ignore", "ignore")</f>
        <v>extra</v>
      </c>
      <c r="I436" s="1" t="str" cm="1">
        <f t="array" aca="1" ref="I436" ca="1">_xlfn.IFS('historyTags 2'!I436="have", "have", 'onchangeTags 2'!I436="have", "have", 'procTags 2'!I436="have", "have", 'historyTags 2'!I436="extra", "extra", 'onchangeTags 2'!I436="extra", "extra", 'procTags 2'!I436="extra", "extra", 'historyTags 2'!I436="missing", "missing", 'onchangeTags 2'!I436="missing", "missing", 'procTags 2'!I436="missing", "missing", 'historyTags 2'!I436="ignore", "ignore", 'onchangeTags 2'!I436="ignore", "ignore", 'procTags 2'!I436="ignore", "ignore")</f>
        <v>extra</v>
      </c>
      <c r="J436" s="1" t="str" cm="1">
        <f t="array" aca="1" ref="J436" ca="1">_xlfn.IFS('historyTags 2'!J436="have", "have", 'onchangeTags 2'!J436="have", "have", 'procTags 2'!J436="have", "have", 'historyTags 2'!J436="extra", "extra", 'onchangeTags 2'!J436="extra", "extra", 'procTags 2'!J436="extra", "extra", 'historyTags 2'!J436="missing", "missing", 'onchangeTags 2'!J436="missing", "missing", 'procTags 2'!J436="missing", "missing", 'historyTags 2'!J436="ignore", "ignore", 'onchangeTags 2'!J436="ignore", "ignore", 'procTags 2'!J436="ignore", "ignore")</f>
        <v>extra</v>
      </c>
      <c r="K436" s="1" t="str" cm="1">
        <f t="array" aca="1" ref="K436" ca="1">_xlfn.IFS('historyTags 2'!K436="have", "have", 'onchangeTags 2'!K436="have", "have", 'procTags 2'!K436="have", "have", 'historyTags 2'!K436="extra", "extra", 'onchangeTags 2'!K436="extra", "extra", 'procTags 2'!K436="extra", "extra", 'historyTags 2'!K436="missing", "missing", 'onchangeTags 2'!K436="missing", "missing", 'procTags 2'!K436="missing", "missing", 'historyTags 2'!K436="ignore", "ignore", 'onchangeTags 2'!K436="ignore", "ignore", 'procTags 2'!K436="ignore", "ignore")</f>
        <v>extra</v>
      </c>
      <c r="L436" s="1" t="str" cm="1">
        <f t="array" aca="1" ref="L436" ca="1">_xlfn.IFS('historyTags 2'!L436="have", "have", 'onchangeTags 2'!L436="have", "have", 'procTags 2'!L436="have", "have", 'historyTags 2'!L436="extra", "extra", 'onchangeTags 2'!L436="extra", "extra", 'procTags 2'!L436="extra", "extra", 'historyTags 2'!L436="missing", "missing", 'onchangeTags 2'!L436="missing", "missing", 'procTags 2'!L436="missing", "missing", 'historyTags 2'!L436="ignore", "ignore", 'onchangeTags 2'!L436="ignore", "ignore", 'procTags 2'!L436="ignore", "ignore")</f>
        <v>extra</v>
      </c>
      <c r="M436" s="1" t="str" cm="1">
        <f t="array" aca="1" ref="M436" ca="1">_xlfn.IFS('historyTags 2'!M436="have", "have", 'onchangeTags 2'!M436="have", "have", 'procTags 2'!M436="have", "have", 'historyTags 2'!M436="extra", "extra", 'onchangeTags 2'!M436="extra", "extra", 'procTags 2'!M436="extra", "extra", 'historyTags 2'!M436="missing", "missing", 'onchangeTags 2'!M436="missing", "missing", 'procTags 2'!M436="missing", "missing", 'historyTags 2'!M436="ignore", "ignore", 'onchangeTags 2'!M436="ignore", "ignore", 'procTags 2'!M436="ignore", "ignore")</f>
        <v>extra</v>
      </c>
      <c r="N436" s="1" t="str" cm="1">
        <f t="array" aca="1" ref="N436" ca="1">_xlfn.IFS('historyTags 2'!N436="have", "have", 'onchangeTags 2'!N436="have", "have", 'procTags 2'!N436="have", "have", 'historyTags 2'!N436="extra", "extra", 'onchangeTags 2'!N436="extra", "extra", 'procTags 2'!N436="extra", "extra", 'historyTags 2'!N436="missing", "missing", 'onchangeTags 2'!N436="missing", "missing", 'procTags 2'!N436="missing", "missing", 'historyTags 2'!N436="ignore", "ignore", 'onchangeTags 2'!N436="ignore", "ignore", 'procTags 2'!N436="ignore", "ignore")</f>
        <v>extra</v>
      </c>
      <c r="O436" s="1" t="str" cm="1">
        <f t="array" aca="1" ref="O436" ca="1">_xlfn.IFS('historyTags 2'!O436="have", "have", 'onchangeTags 2'!O436="have", "have", 'procTags 2'!O436="have", "have", 'historyTags 2'!O436="extra", "extra", 'onchangeTags 2'!O436="extra", "extra", 'procTags 2'!O436="extra", "extra", 'historyTags 2'!O436="missing", "missing", 'onchangeTags 2'!O436="missing", "missing", 'procTags 2'!O436="missing", "missing", 'historyTags 2'!O436="ignore", "ignore", 'onchangeTags 2'!O436="ignore", "ignore", 'procTags 2'!O436="ignore", "ignore")</f>
        <v>extra</v>
      </c>
      <c r="P436" s="1" t="str" cm="1">
        <f t="array" aca="1" ref="P436" ca="1">_xlfn.IFS('historyTags 2'!P436="have", "have", 'onchangeTags 2'!P436="have", "have", 'procTags 2'!P436="have", "have", 'historyTags 2'!P436="extra", "extra", 'onchangeTags 2'!P436="extra", "extra", 'procTags 2'!P436="extra", "extra", 'historyTags 2'!P436="missing", "missing", 'onchangeTags 2'!P436="missing", "missing", 'procTags 2'!P436="missing", "missing", 'historyTags 2'!P436="ignore", "ignore", 'onchangeTags 2'!P436="ignore", "ignore", 'procTags 2'!P436="ignore", "ignore")</f>
        <v>ignore</v>
      </c>
    </row>
    <row r="437" spans="1:16" x14ac:dyDescent="0.2">
      <c r="A437" s="1" t="str">
        <f ca="1">IFERROR(__xludf.DUMMYFUNCTION("""COMPUTED_VALUE"""),"tr_soil_efflux_rate_poly")</f>
        <v>tr_soil_efflux_rate_poly</v>
      </c>
      <c r="B437" s="1" t="str" cm="1">
        <f t="array" aca="1" ref="B437" ca="1">_xlfn.IFS('historyTags 2'!B437="have", "have", 'onchangeTags 2'!B437="have", "have", 'procTags 2'!B437="have", "have", 'historyTags 2'!B437="extra", "extra", 'onchangeTags 2'!B437="extra", "extra", 'procTags 2'!B437="extra", "extra", 'historyTags 2'!B437="missing", "missing", 'onchangeTags 2'!B437="missing", "missing", 'procTags 2'!B437="missing", "missing", 'historyTags 2'!B437="ignore", "ignore", 'onchangeTags 2'!B437="ignore", "ignore", 'procTags 2'!B437="ignore", "ignore")</f>
        <v>ignore</v>
      </c>
      <c r="C437" s="1" t="str" cm="1">
        <f t="array" aca="1" ref="C437" ca="1">_xlfn.IFS('historyTags 2'!C437="have", "have", 'onchangeTags 2'!C437="have", "have", 'procTags 2'!C437="have", "have", 'historyTags 2'!C437="extra", "extra", 'onchangeTags 2'!C437="extra", "extra", 'procTags 2'!C437="extra", "extra", 'historyTags 2'!C437="missing", "missing", 'onchangeTags 2'!C437="missing", "missing", 'procTags 2'!C437="missing", "missing", 'historyTags 2'!C437="ignore", "ignore", 'onchangeTags 2'!C437="ignore", "ignore", 'procTags 2'!C437="ignore", "ignore")</f>
        <v>ignore</v>
      </c>
      <c r="D437" s="1" t="str" cm="1">
        <f t="array" aca="1" ref="D437" ca="1">_xlfn.IFS('historyTags 2'!D437="have", "have", 'onchangeTags 2'!D437="have", "have", 'procTags 2'!D437="have", "have", 'historyTags 2'!D437="extra", "extra", 'onchangeTags 2'!D437="extra", "extra", 'procTags 2'!D437="extra", "extra", 'historyTags 2'!D437="missing", "missing", 'onchangeTags 2'!D437="missing", "missing", 'procTags 2'!D437="missing", "missing", 'historyTags 2'!D437="ignore", "ignore", 'onchangeTags 2'!D437="ignore", "ignore", 'procTags 2'!D437="ignore", "ignore")</f>
        <v>extra</v>
      </c>
      <c r="E437" s="1" t="str" cm="1">
        <f t="array" aca="1" ref="E437" ca="1">_xlfn.IFS('historyTags 2'!E437="have", "have", 'onchangeTags 2'!E437="have", "have", 'procTags 2'!E437="have", "have", 'historyTags 2'!E437="extra", "extra", 'onchangeTags 2'!E437="extra", "extra", 'procTags 2'!E437="extra", "extra", 'historyTags 2'!E437="missing", "missing", 'onchangeTags 2'!E437="missing", "missing", 'procTags 2'!E437="missing", "missing", 'historyTags 2'!E437="ignore", "ignore", 'onchangeTags 2'!E437="ignore", "ignore", 'procTags 2'!E437="ignore", "ignore")</f>
        <v>extra</v>
      </c>
      <c r="F437" s="1" t="str" cm="1">
        <f t="array" aca="1" ref="F437" ca="1">_xlfn.IFS('historyTags 2'!F437="have", "have", 'onchangeTags 2'!F437="have", "have", 'procTags 2'!F437="have", "have", 'historyTags 2'!F437="extra", "extra", 'onchangeTags 2'!F437="extra", "extra", 'procTags 2'!F437="extra", "extra", 'historyTags 2'!F437="missing", "missing", 'onchangeTags 2'!F437="missing", "missing", 'procTags 2'!F437="missing", "missing", 'historyTags 2'!F437="ignore", "ignore", 'onchangeTags 2'!F437="ignore", "ignore", 'procTags 2'!F437="ignore", "ignore")</f>
        <v>extra</v>
      </c>
      <c r="G437" s="1" t="str" cm="1">
        <f t="array" aca="1" ref="G437" ca="1">_xlfn.IFS('historyTags 2'!G437="have", "have", 'onchangeTags 2'!G437="have", "have", 'procTags 2'!G437="have", "have", 'historyTags 2'!G437="extra", "extra", 'onchangeTags 2'!G437="extra", "extra", 'procTags 2'!G437="extra", "extra", 'historyTags 2'!G437="missing", "missing", 'onchangeTags 2'!G437="missing", "missing", 'procTags 2'!G437="missing", "missing", 'historyTags 2'!G437="ignore", "ignore", 'onchangeTags 2'!G437="ignore", "ignore", 'procTags 2'!G437="ignore", "ignore")</f>
        <v>extra</v>
      </c>
      <c r="H437" s="1" t="str" cm="1">
        <f t="array" aca="1" ref="H437" ca="1">_xlfn.IFS('historyTags 2'!H437="have", "have", 'onchangeTags 2'!H437="have", "have", 'procTags 2'!H437="have", "have", 'historyTags 2'!H437="extra", "extra", 'onchangeTags 2'!H437="extra", "extra", 'procTags 2'!H437="extra", "extra", 'historyTags 2'!H437="missing", "missing", 'onchangeTags 2'!H437="missing", "missing", 'procTags 2'!H437="missing", "missing", 'historyTags 2'!H437="ignore", "ignore", 'onchangeTags 2'!H437="ignore", "ignore", 'procTags 2'!H437="ignore", "ignore")</f>
        <v>extra</v>
      </c>
      <c r="I437" s="1" t="str" cm="1">
        <f t="array" aca="1" ref="I437" ca="1">_xlfn.IFS('historyTags 2'!I437="have", "have", 'onchangeTags 2'!I437="have", "have", 'procTags 2'!I437="have", "have", 'historyTags 2'!I437="extra", "extra", 'onchangeTags 2'!I437="extra", "extra", 'procTags 2'!I437="extra", "extra", 'historyTags 2'!I437="missing", "missing", 'onchangeTags 2'!I437="missing", "missing", 'procTags 2'!I437="missing", "missing", 'historyTags 2'!I437="ignore", "ignore", 'onchangeTags 2'!I437="ignore", "ignore", 'procTags 2'!I437="ignore", "ignore")</f>
        <v>extra</v>
      </c>
      <c r="J437" s="1" t="str" cm="1">
        <f t="array" aca="1" ref="J437" ca="1">_xlfn.IFS('historyTags 2'!J437="have", "have", 'onchangeTags 2'!J437="have", "have", 'procTags 2'!J437="have", "have", 'historyTags 2'!J437="extra", "extra", 'onchangeTags 2'!J437="extra", "extra", 'procTags 2'!J437="extra", "extra", 'historyTags 2'!J437="missing", "missing", 'onchangeTags 2'!J437="missing", "missing", 'procTags 2'!J437="missing", "missing", 'historyTags 2'!J437="ignore", "ignore", 'onchangeTags 2'!J437="ignore", "ignore", 'procTags 2'!J437="ignore", "ignore")</f>
        <v>extra</v>
      </c>
      <c r="K437" s="1" t="str" cm="1">
        <f t="array" aca="1" ref="K437" ca="1">_xlfn.IFS('historyTags 2'!K437="have", "have", 'onchangeTags 2'!K437="have", "have", 'procTags 2'!K437="have", "have", 'historyTags 2'!K437="extra", "extra", 'onchangeTags 2'!K437="extra", "extra", 'procTags 2'!K437="extra", "extra", 'historyTags 2'!K437="missing", "missing", 'onchangeTags 2'!K437="missing", "missing", 'procTags 2'!K437="missing", "missing", 'historyTags 2'!K437="ignore", "ignore", 'onchangeTags 2'!K437="ignore", "ignore", 'procTags 2'!K437="ignore", "ignore")</f>
        <v>extra</v>
      </c>
      <c r="L437" s="1" t="str" cm="1">
        <f t="array" aca="1" ref="L437" ca="1">_xlfn.IFS('historyTags 2'!L437="have", "have", 'onchangeTags 2'!L437="have", "have", 'procTags 2'!L437="have", "have", 'historyTags 2'!L437="extra", "extra", 'onchangeTags 2'!L437="extra", "extra", 'procTags 2'!L437="extra", "extra", 'historyTags 2'!L437="missing", "missing", 'onchangeTags 2'!L437="missing", "missing", 'procTags 2'!L437="missing", "missing", 'historyTags 2'!L437="ignore", "ignore", 'onchangeTags 2'!L437="ignore", "ignore", 'procTags 2'!L437="ignore", "ignore")</f>
        <v>extra</v>
      </c>
      <c r="M437" s="1" t="str" cm="1">
        <f t="array" aca="1" ref="M437" ca="1">_xlfn.IFS('historyTags 2'!M437="have", "have", 'onchangeTags 2'!M437="have", "have", 'procTags 2'!M437="have", "have", 'historyTags 2'!M437="extra", "extra", 'onchangeTags 2'!M437="extra", "extra", 'procTags 2'!M437="extra", "extra", 'historyTags 2'!M437="missing", "missing", 'onchangeTags 2'!M437="missing", "missing", 'procTags 2'!M437="missing", "missing", 'historyTags 2'!M437="ignore", "ignore", 'onchangeTags 2'!M437="ignore", "ignore", 'procTags 2'!M437="ignore", "ignore")</f>
        <v>extra</v>
      </c>
      <c r="N437" s="1" t="str" cm="1">
        <f t="array" aca="1" ref="N437" ca="1">_xlfn.IFS('historyTags 2'!N437="have", "have", 'onchangeTags 2'!N437="have", "have", 'procTags 2'!N437="have", "have", 'historyTags 2'!N437="extra", "extra", 'onchangeTags 2'!N437="extra", "extra", 'procTags 2'!N437="extra", "extra", 'historyTags 2'!N437="missing", "missing", 'onchangeTags 2'!N437="missing", "missing", 'procTags 2'!N437="missing", "missing", 'historyTags 2'!N437="ignore", "ignore", 'onchangeTags 2'!N437="ignore", "ignore", 'procTags 2'!N437="ignore", "ignore")</f>
        <v>extra</v>
      </c>
      <c r="O437" s="1" t="str" cm="1">
        <f t="array" aca="1" ref="O437" ca="1">_xlfn.IFS('historyTags 2'!O437="have", "have", 'onchangeTags 2'!O437="have", "have", 'procTags 2'!O437="have", "have", 'historyTags 2'!O437="extra", "extra", 'onchangeTags 2'!O437="extra", "extra", 'procTags 2'!O437="extra", "extra", 'historyTags 2'!O437="missing", "missing", 'onchangeTags 2'!O437="missing", "missing", 'procTags 2'!O437="missing", "missing", 'historyTags 2'!O437="ignore", "ignore", 'onchangeTags 2'!O437="ignore", "ignore", 'procTags 2'!O437="ignore", "ignore")</f>
        <v>extra</v>
      </c>
      <c r="P437" s="1" t="str" cm="1">
        <f t="array" aca="1" ref="P437" ca="1">_xlfn.IFS('historyTags 2'!P437="have", "have", 'onchangeTags 2'!P437="have", "have", 'procTags 2'!P437="have", "have", 'historyTags 2'!P437="extra", "extra", 'onchangeTags 2'!P437="extra", "extra", 'procTags 2'!P437="extra", "extra", 'historyTags 2'!P437="missing", "missing", 'onchangeTags 2'!P437="missing", "missing", 'procTags 2'!P437="missing", "missing", 'historyTags 2'!P437="ignore", "ignore", 'onchangeTags 2'!P437="ignore", "ignore", 'procTags 2'!P437="ignore", "ignore")</f>
        <v>ignore</v>
      </c>
    </row>
    <row r="438" spans="1:16" x14ac:dyDescent="0.2">
      <c r="A438" s="1" t="str">
        <f ca="1">IFERROR(__xludf.DUMMYFUNCTION("""COMPUTED_VALUE"""),"tr_soil_efflux_temp")</f>
        <v>tr_soil_efflux_temp</v>
      </c>
      <c r="B438" s="1" t="str" cm="1">
        <f t="array" aca="1" ref="B438" ca="1">_xlfn.IFS('historyTags 2'!B438="have", "have", 'onchangeTags 2'!B438="have", "have", 'procTags 2'!B438="have", "have", 'historyTags 2'!B438="extra", "extra", 'onchangeTags 2'!B438="extra", "extra", 'procTags 2'!B438="extra", "extra", 'historyTags 2'!B438="missing", "missing", 'onchangeTags 2'!B438="missing", "missing", 'procTags 2'!B438="missing", "missing", 'historyTags 2'!B438="ignore", "ignore", 'onchangeTags 2'!B438="ignore", "ignore", 'procTags 2'!B438="ignore", "ignore")</f>
        <v>ignore</v>
      </c>
      <c r="C438" s="1" t="str" cm="1">
        <f t="array" aca="1" ref="C438" ca="1">_xlfn.IFS('historyTags 2'!C438="have", "have", 'onchangeTags 2'!C438="have", "have", 'procTags 2'!C438="have", "have", 'historyTags 2'!C438="extra", "extra", 'onchangeTags 2'!C438="extra", "extra", 'procTags 2'!C438="extra", "extra", 'historyTags 2'!C438="missing", "missing", 'onchangeTags 2'!C438="missing", "missing", 'procTags 2'!C438="missing", "missing", 'historyTags 2'!C438="ignore", "ignore", 'onchangeTags 2'!C438="ignore", "ignore", 'procTags 2'!C438="ignore", "ignore")</f>
        <v>ignore</v>
      </c>
      <c r="D438" s="1" t="str" cm="1">
        <f t="array" aca="1" ref="D438" ca="1">_xlfn.IFS('historyTags 2'!D438="have", "have", 'onchangeTags 2'!D438="have", "have", 'procTags 2'!D438="have", "have", 'historyTags 2'!D438="extra", "extra", 'onchangeTags 2'!D438="extra", "extra", 'procTags 2'!D438="extra", "extra", 'historyTags 2'!D438="missing", "missing", 'onchangeTags 2'!D438="missing", "missing", 'procTags 2'!D438="missing", "missing", 'historyTags 2'!D438="ignore", "ignore", 'onchangeTags 2'!D438="ignore", "ignore", 'procTags 2'!D438="ignore", "ignore")</f>
        <v>ignore</v>
      </c>
      <c r="E438" s="1" t="str" cm="1">
        <f t="array" aca="1" ref="E438" ca="1">_xlfn.IFS('historyTags 2'!E438="have", "have", 'onchangeTags 2'!E438="have", "have", 'procTags 2'!E438="have", "have", 'historyTags 2'!E438="extra", "extra", 'onchangeTags 2'!E438="extra", "extra", 'procTags 2'!E438="extra", "extra", 'historyTags 2'!E438="missing", "missing", 'onchangeTags 2'!E438="missing", "missing", 'procTags 2'!E438="missing", "missing", 'historyTags 2'!E438="ignore", "ignore", 'onchangeTags 2'!E438="ignore", "ignore", 'procTags 2'!E438="ignore", "ignore")</f>
        <v>ignore</v>
      </c>
      <c r="F438" s="1" t="str" cm="1">
        <f t="array" aca="1" ref="F438" ca="1">_xlfn.IFS('historyTags 2'!F438="have", "have", 'onchangeTags 2'!F438="have", "have", 'procTags 2'!F438="have", "have", 'historyTags 2'!F438="extra", "extra", 'onchangeTags 2'!F438="extra", "extra", 'procTags 2'!F438="extra", "extra", 'historyTags 2'!F438="missing", "missing", 'onchangeTags 2'!F438="missing", "missing", 'procTags 2'!F438="missing", "missing", 'historyTags 2'!F438="ignore", "ignore", 'onchangeTags 2'!F438="ignore", "ignore", 'procTags 2'!F438="ignore", "ignore")</f>
        <v>ignore</v>
      </c>
      <c r="G438" s="1" t="str" cm="1">
        <f t="array" aca="1" ref="G438" ca="1">_xlfn.IFS('historyTags 2'!G438="have", "have", 'onchangeTags 2'!G438="have", "have", 'procTags 2'!G438="have", "have", 'historyTags 2'!G438="extra", "extra", 'onchangeTags 2'!G438="extra", "extra", 'procTags 2'!G438="extra", "extra", 'historyTags 2'!G438="missing", "missing", 'onchangeTags 2'!G438="missing", "missing", 'procTags 2'!G438="missing", "missing", 'historyTags 2'!G438="ignore", "ignore", 'onchangeTags 2'!G438="ignore", "ignore", 'procTags 2'!G438="ignore", "ignore")</f>
        <v>ignore</v>
      </c>
      <c r="H438" s="1" t="str" cm="1">
        <f t="array" aca="1" ref="H438" ca="1">_xlfn.IFS('historyTags 2'!H438="have", "have", 'onchangeTags 2'!H438="have", "have", 'procTags 2'!H438="have", "have", 'historyTags 2'!H438="extra", "extra", 'onchangeTags 2'!H438="extra", "extra", 'procTags 2'!H438="extra", "extra", 'historyTags 2'!H438="missing", "missing", 'onchangeTags 2'!H438="missing", "missing", 'procTags 2'!H438="missing", "missing", 'historyTags 2'!H438="ignore", "ignore", 'onchangeTags 2'!H438="ignore", "ignore", 'procTags 2'!H438="ignore", "ignore")</f>
        <v>ignore</v>
      </c>
      <c r="I438" s="1" t="str" cm="1">
        <f t="array" aca="1" ref="I438" ca="1">_xlfn.IFS('historyTags 2'!I438="have", "have", 'onchangeTags 2'!I438="have", "have", 'procTags 2'!I438="have", "have", 'historyTags 2'!I438="extra", "extra", 'onchangeTags 2'!I438="extra", "extra", 'procTags 2'!I438="extra", "extra", 'historyTags 2'!I438="missing", "missing", 'onchangeTags 2'!I438="missing", "missing", 'procTags 2'!I438="missing", "missing", 'historyTags 2'!I438="ignore", "ignore", 'onchangeTags 2'!I438="ignore", "ignore", 'procTags 2'!I438="ignore", "ignore")</f>
        <v>ignore</v>
      </c>
      <c r="J438" s="1" t="str" cm="1">
        <f t="array" aca="1" ref="J438" ca="1">_xlfn.IFS('historyTags 2'!J438="have", "have", 'onchangeTags 2'!J438="have", "have", 'procTags 2'!J438="have", "have", 'historyTags 2'!J438="extra", "extra", 'onchangeTags 2'!J438="extra", "extra", 'procTags 2'!J438="extra", "extra", 'historyTags 2'!J438="missing", "missing", 'onchangeTags 2'!J438="missing", "missing", 'procTags 2'!J438="missing", "missing", 'historyTags 2'!J438="ignore", "ignore", 'onchangeTags 2'!J438="ignore", "ignore", 'procTags 2'!J438="ignore", "ignore")</f>
        <v>ignore</v>
      </c>
      <c r="K438" s="1" t="str" cm="1">
        <f t="array" aca="1" ref="K438" ca="1">_xlfn.IFS('historyTags 2'!K438="have", "have", 'onchangeTags 2'!K438="have", "have", 'procTags 2'!K438="have", "have", 'historyTags 2'!K438="extra", "extra", 'onchangeTags 2'!K438="extra", "extra", 'procTags 2'!K438="extra", "extra", 'historyTags 2'!K438="missing", "missing", 'onchangeTags 2'!K438="missing", "missing", 'procTags 2'!K438="missing", "missing", 'historyTags 2'!K438="ignore", "ignore", 'onchangeTags 2'!K438="ignore", "ignore", 'procTags 2'!K438="ignore", "ignore")</f>
        <v>ignore</v>
      </c>
      <c r="L438" s="1" t="str" cm="1">
        <f t="array" aca="1" ref="L438" ca="1">_xlfn.IFS('historyTags 2'!L438="have", "have", 'onchangeTags 2'!L438="have", "have", 'procTags 2'!L438="have", "have", 'historyTags 2'!L438="extra", "extra", 'onchangeTags 2'!L438="extra", "extra", 'procTags 2'!L438="extra", "extra", 'historyTags 2'!L438="missing", "missing", 'onchangeTags 2'!L438="missing", "missing", 'procTags 2'!L438="missing", "missing", 'historyTags 2'!L438="ignore", "ignore", 'onchangeTags 2'!L438="ignore", "ignore", 'procTags 2'!L438="ignore", "ignore")</f>
        <v>ignore</v>
      </c>
      <c r="M438" s="1" t="str" cm="1">
        <f t="array" aca="1" ref="M438" ca="1">_xlfn.IFS('historyTags 2'!M438="have", "have", 'onchangeTags 2'!M438="have", "have", 'procTags 2'!M438="have", "have", 'historyTags 2'!M438="extra", "extra", 'onchangeTags 2'!M438="extra", "extra", 'procTags 2'!M438="extra", "extra", 'historyTags 2'!M438="missing", "missing", 'onchangeTags 2'!M438="missing", "missing", 'procTags 2'!M438="missing", "missing", 'historyTags 2'!M438="ignore", "ignore", 'onchangeTags 2'!M438="ignore", "ignore", 'procTags 2'!M438="ignore", "ignore")</f>
        <v>ignore</v>
      </c>
      <c r="N438" s="1" t="str" cm="1">
        <f t="array" aca="1" ref="N438" ca="1">_xlfn.IFS('historyTags 2'!N438="have", "have", 'onchangeTags 2'!N438="have", "have", 'procTags 2'!N438="have", "have", 'historyTags 2'!N438="extra", "extra", 'onchangeTags 2'!N438="extra", "extra", 'procTags 2'!N438="extra", "extra", 'historyTags 2'!N438="missing", "missing", 'onchangeTags 2'!N438="missing", "missing", 'procTags 2'!N438="missing", "missing", 'historyTags 2'!N438="ignore", "ignore", 'onchangeTags 2'!N438="ignore", "ignore", 'procTags 2'!N438="ignore", "ignore")</f>
        <v>ignore</v>
      </c>
      <c r="O438" s="1" t="str" cm="1">
        <f t="array" aca="1" ref="O438" ca="1">_xlfn.IFS('historyTags 2'!O438="have", "have", 'onchangeTags 2'!O438="have", "have", 'procTags 2'!O438="have", "have", 'historyTags 2'!O438="extra", "extra", 'onchangeTags 2'!O438="extra", "extra", 'procTags 2'!O438="extra", "extra", 'historyTags 2'!O438="missing", "missing", 'onchangeTags 2'!O438="missing", "missing", 'procTags 2'!O438="missing", "missing", 'historyTags 2'!O438="ignore", "ignore", 'onchangeTags 2'!O438="ignore", "ignore", 'procTags 2'!O438="ignore", "ignore")</f>
        <v>ignore</v>
      </c>
      <c r="P438" s="1" t="str" cm="1">
        <f t="array" aca="1" ref="P438" ca="1">_xlfn.IFS('historyTags 2'!P438="have", "have", 'onchangeTags 2'!P438="have", "have", 'procTags 2'!P438="have", "have", 'historyTags 2'!P438="extra", "extra", 'onchangeTags 2'!P438="extra", "extra", 'procTags 2'!P438="extra", "extra", 'historyTags 2'!P438="missing", "missing", 'onchangeTags 2'!P438="missing", "missing", 'procTags 2'!P438="missing", "missing", 'historyTags 2'!P438="ignore", "ignore", 'onchangeTags 2'!P438="ignore", "ignore", 'procTags 2'!P438="ignore", "ignore")</f>
        <v>ignore</v>
      </c>
    </row>
    <row r="439" spans="1:16" x14ac:dyDescent="0.2">
      <c r="A439" s="1" t="str">
        <f ca="1">IFERROR(__xludf.DUMMYFUNCTION("""COMPUTED_VALUE"""),"tr_tc_diff")</f>
        <v>tr_tc_diff</v>
      </c>
      <c r="B439" s="1" t="str" cm="1">
        <f t="array" aca="1" ref="B439" ca="1">_xlfn.IFS('historyTags 2'!B439="have", "have", 'onchangeTags 2'!B439="have", "have", 'procTags 2'!B439="have", "have", 'historyTags 2'!B439="extra", "extra", 'onchangeTags 2'!B439="extra", "extra", 'procTags 2'!B439="extra", "extra", 'historyTags 2'!B439="missing", "missing", 'onchangeTags 2'!B439="missing", "missing", 'procTags 2'!B439="missing", "missing", 'historyTags 2'!B439="ignore", "ignore", 'onchangeTags 2'!B439="ignore", "ignore", 'procTags 2'!B439="ignore", "ignore")</f>
        <v>ignore</v>
      </c>
      <c r="C439" s="1" t="str" cm="1">
        <f t="array" aca="1" ref="C439" ca="1">_xlfn.IFS('historyTags 2'!C439="have", "have", 'onchangeTags 2'!C439="have", "have", 'procTags 2'!C439="have", "have", 'historyTags 2'!C439="extra", "extra", 'onchangeTags 2'!C439="extra", "extra", 'procTags 2'!C439="extra", "extra", 'historyTags 2'!C439="missing", "missing", 'onchangeTags 2'!C439="missing", "missing", 'procTags 2'!C439="missing", "missing", 'historyTags 2'!C439="ignore", "ignore", 'onchangeTags 2'!C439="ignore", "ignore", 'procTags 2'!C439="ignore", "ignore")</f>
        <v>ignore</v>
      </c>
      <c r="D439" s="1" t="str" cm="1">
        <f t="array" aca="1" ref="D439" ca="1">_xlfn.IFS('historyTags 2'!D439="have", "have", 'onchangeTags 2'!D439="have", "have", 'procTags 2'!D439="have", "have", 'historyTags 2'!D439="extra", "extra", 'onchangeTags 2'!D439="extra", "extra", 'procTags 2'!D439="extra", "extra", 'historyTags 2'!D439="missing", "missing", 'onchangeTags 2'!D439="missing", "missing", 'procTags 2'!D439="missing", "missing", 'historyTags 2'!D439="ignore", "ignore", 'onchangeTags 2'!D439="ignore", "ignore", 'procTags 2'!D439="ignore", "ignore")</f>
        <v>ignore</v>
      </c>
      <c r="E439" s="1" t="str" cm="1">
        <f t="array" aca="1" ref="E439" ca="1">_xlfn.IFS('historyTags 2'!E439="have", "have", 'onchangeTags 2'!E439="have", "have", 'procTags 2'!E439="have", "have", 'historyTags 2'!E439="extra", "extra", 'onchangeTags 2'!E439="extra", "extra", 'procTags 2'!E439="extra", "extra", 'historyTags 2'!E439="missing", "missing", 'onchangeTags 2'!E439="missing", "missing", 'procTags 2'!E439="missing", "missing", 'historyTags 2'!E439="ignore", "ignore", 'onchangeTags 2'!E439="ignore", "ignore", 'procTags 2'!E439="ignore", "ignore")</f>
        <v>ignore</v>
      </c>
      <c r="F439" s="1" t="str" cm="1">
        <f t="array" aca="1" ref="F439" ca="1">_xlfn.IFS('historyTags 2'!F439="have", "have", 'onchangeTags 2'!F439="have", "have", 'procTags 2'!F439="have", "have", 'historyTags 2'!F439="extra", "extra", 'onchangeTags 2'!F439="extra", "extra", 'procTags 2'!F439="extra", "extra", 'historyTags 2'!F439="missing", "missing", 'onchangeTags 2'!F439="missing", "missing", 'procTags 2'!F439="missing", "missing", 'historyTags 2'!F439="ignore", "ignore", 'onchangeTags 2'!F439="ignore", "ignore", 'procTags 2'!F439="ignore", "ignore")</f>
        <v>ignore</v>
      </c>
      <c r="G439" s="1" t="str" cm="1">
        <f t="array" aca="1" ref="G439" ca="1">_xlfn.IFS('historyTags 2'!G439="have", "have", 'onchangeTags 2'!G439="have", "have", 'procTags 2'!G439="have", "have", 'historyTags 2'!G439="extra", "extra", 'onchangeTags 2'!G439="extra", "extra", 'procTags 2'!G439="extra", "extra", 'historyTags 2'!G439="missing", "missing", 'onchangeTags 2'!G439="missing", "missing", 'procTags 2'!G439="missing", "missing", 'historyTags 2'!G439="ignore", "ignore", 'onchangeTags 2'!G439="ignore", "ignore", 'procTags 2'!G439="ignore", "ignore")</f>
        <v>ignore</v>
      </c>
      <c r="H439" s="1" t="str" cm="1">
        <f t="array" aca="1" ref="H439" ca="1">_xlfn.IFS('historyTags 2'!H439="have", "have", 'onchangeTags 2'!H439="have", "have", 'procTags 2'!H439="have", "have", 'historyTags 2'!H439="extra", "extra", 'onchangeTags 2'!H439="extra", "extra", 'procTags 2'!H439="extra", "extra", 'historyTags 2'!H439="missing", "missing", 'onchangeTags 2'!H439="missing", "missing", 'procTags 2'!H439="missing", "missing", 'historyTags 2'!H439="ignore", "ignore", 'onchangeTags 2'!H439="ignore", "ignore", 'procTags 2'!H439="ignore", "ignore")</f>
        <v>ignore</v>
      </c>
      <c r="I439" s="1" t="str" cm="1">
        <f t="array" aca="1" ref="I439" ca="1">_xlfn.IFS('historyTags 2'!I439="have", "have", 'onchangeTags 2'!I439="have", "have", 'procTags 2'!I439="have", "have", 'historyTags 2'!I439="extra", "extra", 'onchangeTags 2'!I439="extra", "extra", 'procTags 2'!I439="extra", "extra", 'historyTags 2'!I439="missing", "missing", 'onchangeTags 2'!I439="missing", "missing", 'procTags 2'!I439="missing", "missing", 'historyTags 2'!I439="ignore", "ignore", 'onchangeTags 2'!I439="ignore", "ignore", 'procTags 2'!I439="ignore", "ignore")</f>
        <v>ignore</v>
      </c>
      <c r="J439" s="1" t="str" cm="1">
        <f t="array" aca="1" ref="J439" ca="1">_xlfn.IFS('historyTags 2'!J439="have", "have", 'onchangeTags 2'!J439="have", "have", 'procTags 2'!J439="have", "have", 'historyTags 2'!J439="extra", "extra", 'onchangeTags 2'!J439="extra", "extra", 'procTags 2'!J439="extra", "extra", 'historyTags 2'!J439="missing", "missing", 'onchangeTags 2'!J439="missing", "missing", 'procTags 2'!J439="missing", "missing", 'historyTags 2'!J439="ignore", "ignore", 'onchangeTags 2'!J439="ignore", "ignore", 'procTags 2'!J439="ignore", "ignore")</f>
        <v>ignore</v>
      </c>
      <c r="K439" s="1" t="str" cm="1">
        <f t="array" aca="1" ref="K439" ca="1">_xlfn.IFS('historyTags 2'!K439="have", "have", 'onchangeTags 2'!K439="have", "have", 'procTags 2'!K439="have", "have", 'historyTags 2'!K439="extra", "extra", 'onchangeTags 2'!K439="extra", "extra", 'procTags 2'!K439="extra", "extra", 'historyTags 2'!K439="missing", "missing", 'onchangeTags 2'!K439="missing", "missing", 'procTags 2'!K439="missing", "missing", 'historyTags 2'!K439="ignore", "ignore", 'onchangeTags 2'!K439="ignore", "ignore", 'procTags 2'!K439="ignore", "ignore")</f>
        <v>ignore</v>
      </c>
      <c r="L439" s="1" t="str" cm="1">
        <f t="array" aca="1" ref="L439" ca="1">_xlfn.IFS('historyTags 2'!L439="have", "have", 'onchangeTags 2'!L439="have", "have", 'procTags 2'!L439="have", "have", 'historyTags 2'!L439="extra", "extra", 'onchangeTags 2'!L439="extra", "extra", 'procTags 2'!L439="extra", "extra", 'historyTags 2'!L439="missing", "missing", 'onchangeTags 2'!L439="missing", "missing", 'procTags 2'!L439="missing", "missing", 'historyTags 2'!L439="ignore", "ignore", 'onchangeTags 2'!L439="ignore", "ignore", 'procTags 2'!L439="ignore", "ignore")</f>
        <v>ignore</v>
      </c>
      <c r="M439" s="1" t="str" cm="1">
        <f t="array" aca="1" ref="M439" ca="1">_xlfn.IFS('historyTags 2'!M439="have", "have", 'onchangeTags 2'!M439="have", "have", 'procTags 2'!M439="have", "have", 'historyTags 2'!M439="extra", "extra", 'onchangeTags 2'!M439="extra", "extra", 'procTags 2'!M439="extra", "extra", 'historyTags 2'!M439="missing", "missing", 'onchangeTags 2'!M439="missing", "missing", 'procTags 2'!M439="missing", "missing", 'historyTags 2'!M439="ignore", "ignore", 'onchangeTags 2'!M439="ignore", "ignore", 'procTags 2'!M439="ignore", "ignore")</f>
        <v>ignore</v>
      </c>
      <c r="N439" s="1" t="str" cm="1">
        <f t="array" aca="1" ref="N439" ca="1">_xlfn.IFS('historyTags 2'!N439="have", "have", 'onchangeTags 2'!N439="have", "have", 'procTags 2'!N439="have", "have", 'historyTags 2'!N439="extra", "extra", 'onchangeTags 2'!N439="extra", "extra", 'procTags 2'!N439="extra", "extra", 'historyTags 2'!N439="missing", "missing", 'onchangeTags 2'!N439="missing", "missing", 'procTags 2'!N439="missing", "missing", 'historyTags 2'!N439="ignore", "ignore", 'onchangeTags 2'!N439="ignore", "ignore", 'procTags 2'!N439="ignore", "ignore")</f>
        <v>ignore</v>
      </c>
      <c r="O439" s="1" t="str" cm="1">
        <f t="array" aca="1" ref="O439" ca="1">_xlfn.IFS('historyTags 2'!O439="have", "have", 'onchangeTags 2'!O439="have", "have", 'procTags 2'!O439="have", "have", 'historyTags 2'!O439="extra", "extra", 'onchangeTags 2'!O439="extra", "extra", 'procTags 2'!O439="extra", "extra", 'historyTags 2'!O439="missing", "missing", 'onchangeTags 2'!O439="missing", "missing", 'procTags 2'!O439="missing", "missing", 'historyTags 2'!O439="ignore", "ignore", 'onchangeTags 2'!O439="ignore", "ignore", 'procTags 2'!O439="ignore", "ignore")</f>
        <v>ignore</v>
      </c>
      <c r="P439" s="1" t="str" cm="1">
        <f t="array" aca="1" ref="P439" ca="1">_xlfn.IFS('historyTags 2'!P439="have", "have", 'onchangeTags 2'!P439="have", "have", 'procTags 2'!P439="have", "have", 'historyTags 2'!P439="extra", "extra", 'onchangeTags 2'!P439="extra", "extra", 'procTags 2'!P439="extra", "extra", 'historyTags 2'!P439="missing", "missing", 'onchangeTags 2'!P439="missing", "missing", 'procTags 2'!P439="missing", "missing", 'historyTags 2'!P439="ignore", "ignore", 'onchangeTags 2'!P439="ignore", "ignore", 'procTags 2'!P439="ignore", "ignore")</f>
        <v>ignore</v>
      </c>
    </row>
    <row r="440" spans="1:16" x14ac:dyDescent="0.2">
      <c r="A440" s="1" t="str">
        <f ca="1">IFERROR(__xludf.DUMMYFUNCTION("""COMPUTED_VALUE"""),"tr_therm_1")</f>
        <v>tr_therm_1</v>
      </c>
      <c r="B440" s="1" t="str" cm="1">
        <f t="array" aca="1" ref="B440" ca="1">_xlfn.IFS('historyTags 2'!B440="have", "have", 'onchangeTags 2'!B440="have", "have", 'procTags 2'!B440="have", "have", 'historyTags 2'!B440="extra", "extra", 'onchangeTags 2'!B440="extra", "extra", 'procTags 2'!B440="extra", "extra", 'historyTags 2'!B440="missing", "missing", 'onchangeTags 2'!B440="missing", "missing", 'procTags 2'!B440="missing", "missing", 'historyTags 2'!B440="ignore", "ignore", 'onchangeTags 2'!B440="ignore", "ignore", 'procTags 2'!B440="ignore", "ignore")</f>
        <v>ignore</v>
      </c>
      <c r="C440" s="1" t="str" cm="1">
        <f t="array" aca="1" ref="C440" ca="1">_xlfn.IFS('historyTags 2'!C440="have", "have", 'onchangeTags 2'!C440="have", "have", 'procTags 2'!C440="have", "have", 'historyTags 2'!C440="extra", "extra", 'onchangeTags 2'!C440="extra", "extra", 'procTags 2'!C440="extra", "extra", 'historyTags 2'!C440="missing", "missing", 'onchangeTags 2'!C440="missing", "missing", 'procTags 2'!C440="missing", "missing", 'historyTags 2'!C440="ignore", "ignore", 'onchangeTags 2'!C440="ignore", "ignore", 'procTags 2'!C440="ignore", "ignore")</f>
        <v>ignore</v>
      </c>
      <c r="D440" s="1" t="str" cm="1">
        <f t="array" aca="1" ref="D440" ca="1">_xlfn.IFS('historyTags 2'!D440="have", "have", 'onchangeTags 2'!D440="have", "have", 'procTags 2'!D440="have", "have", 'historyTags 2'!D440="extra", "extra", 'onchangeTags 2'!D440="extra", "extra", 'procTags 2'!D440="extra", "extra", 'historyTags 2'!D440="missing", "missing", 'onchangeTags 2'!D440="missing", "missing", 'procTags 2'!D440="missing", "missing", 'historyTags 2'!D440="ignore", "ignore", 'onchangeTags 2'!D440="ignore", "ignore", 'procTags 2'!D440="ignore", "ignore")</f>
        <v>have</v>
      </c>
      <c r="E440" s="1" t="str" cm="1">
        <f t="array" aca="1" ref="E440" ca="1">_xlfn.IFS('historyTags 2'!E440="have", "have", 'onchangeTags 2'!E440="have", "have", 'procTags 2'!E440="have", "have", 'historyTags 2'!E440="extra", "extra", 'onchangeTags 2'!E440="extra", "extra", 'procTags 2'!E440="extra", "extra", 'historyTags 2'!E440="missing", "missing", 'onchangeTags 2'!E440="missing", "missing", 'procTags 2'!E440="missing", "missing", 'historyTags 2'!E440="ignore", "ignore", 'onchangeTags 2'!E440="ignore", "ignore", 'procTags 2'!E440="ignore", "ignore")</f>
        <v>have</v>
      </c>
      <c r="F440" s="1" t="str" cm="1">
        <f t="array" aca="1" ref="F440" ca="1">_xlfn.IFS('historyTags 2'!F440="have", "have", 'onchangeTags 2'!F440="have", "have", 'procTags 2'!F440="have", "have", 'historyTags 2'!F440="extra", "extra", 'onchangeTags 2'!F440="extra", "extra", 'procTags 2'!F440="extra", "extra", 'historyTags 2'!F440="missing", "missing", 'onchangeTags 2'!F440="missing", "missing", 'procTags 2'!F440="missing", "missing", 'historyTags 2'!F440="ignore", "ignore", 'onchangeTags 2'!F440="ignore", "ignore", 'procTags 2'!F440="ignore", "ignore")</f>
        <v>have</v>
      </c>
      <c r="G440" s="1" t="str" cm="1">
        <f t="array" aca="1" ref="G440" ca="1">_xlfn.IFS('historyTags 2'!G440="have", "have", 'onchangeTags 2'!G440="have", "have", 'procTags 2'!G440="have", "have", 'historyTags 2'!G440="extra", "extra", 'onchangeTags 2'!G440="extra", "extra", 'procTags 2'!G440="extra", "extra", 'historyTags 2'!G440="missing", "missing", 'onchangeTags 2'!G440="missing", "missing", 'procTags 2'!G440="missing", "missing", 'historyTags 2'!G440="ignore", "ignore", 'onchangeTags 2'!G440="ignore", "ignore", 'procTags 2'!G440="ignore", "ignore")</f>
        <v>have</v>
      </c>
      <c r="H440" s="1" t="str" cm="1">
        <f t="array" aca="1" ref="H440" ca="1">_xlfn.IFS('historyTags 2'!H440="have", "have", 'onchangeTags 2'!H440="have", "have", 'procTags 2'!H440="have", "have", 'historyTags 2'!H440="extra", "extra", 'onchangeTags 2'!H440="extra", "extra", 'procTags 2'!H440="extra", "extra", 'historyTags 2'!H440="missing", "missing", 'onchangeTags 2'!H440="missing", "missing", 'procTags 2'!H440="missing", "missing", 'historyTags 2'!H440="ignore", "ignore", 'onchangeTags 2'!H440="ignore", "ignore", 'procTags 2'!H440="ignore", "ignore")</f>
        <v>have</v>
      </c>
      <c r="I440" s="1" t="str" cm="1">
        <f t="array" aca="1" ref="I440" ca="1">_xlfn.IFS('historyTags 2'!I440="have", "have", 'onchangeTags 2'!I440="have", "have", 'procTags 2'!I440="have", "have", 'historyTags 2'!I440="extra", "extra", 'onchangeTags 2'!I440="extra", "extra", 'procTags 2'!I440="extra", "extra", 'historyTags 2'!I440="missing", "missing", 'onchangeTags 2'!I440="missing", "missing", 'procTags 2'!I440="missing", "missing", 'historyTags 2'!I440="ignore", "ignore", 'onchangeTags 2'!I440="ignore", "ignore", 'procTags 2'!I440="ignore", "ignore")</f>
        <v>have</v>
      </c>
      <c r="J440" s="1" t="str" cm="1">
        <f t="array" aca="1" ref="J440" ca="1">_xlfn.IFS('historyTags 2'!J440="have", "have", 'onchangeTags 2'!J440="have", "have", 'procTags 2'!J440="have", "have", 'historyTags 2'!J440="extra", "extra", 'onchangeTags 2'!J440="extra", "extra", 'procTags 2'!J440="extra", "extra", 'historyTags 2'!J440="missing", "missing", 'onchangeTags 2'!J440="missing", "missing", 'procTags 2'!J440="missing", "missing", 'historyTags 2'!J440="ignore", "ignore", 'onchangeTags 2'!J440="ignore", "ignore", 'procTags 2'!J440="ignore", "ignore")</f>
        <v>have</v>
      </c>
      <c r="K440" s="1" t="str" cm="1">
        <f t="array" aca="1" ref="K440" ca="1">_xlfn.IFS('historyTags 2'!K440="have", "have", 'onchangeTags 2'!K440="have", "have", 'procTags 2'!K440="have", "have", 'historyTags 2'!K440="extra", "extra", 'onchangeTags 2'!K440="extra", "extra", 'procTags 2'!K440="extra", "extra", 'historyTags 2'!K440="missing", "missing", 'onchangeTags 2'!K440="missing", "missing", 'procTags 2'!K440="missing", "missing", 'historyTags 2'!K440="ignore", "ignore", 'onchangeTags 2'!K440="ignore", "ignore", 'procTags 2'!K440="ignore", "ignore")</f>
        <v>have</v>
      </c>
      <c r="L440" s="1" t="str" cm="1">
        <f t="array" aca="1" ref="L440" ca="1">_xlfn.IFS('historyTags 2'!L440="have", "have", 'onchangeTags 2'!L440="have", "have", 'procTags 2'!L440="have", "have", 'historyTags 2'!L440="extra", "extra", 'onchangeTags 2'!L440="extra", "extra", 'procTags 2'!L440="extra", "extra", 'historyTags 2'!L440="missing", "missing", 'onchangeTags 2'!L440="missing", "missing", 'procTags 2'!L440="missing", "missing", 'historyTags 2'!L440="ignore", "ignore", 'onchangeTags 2'!L440="ignore", "ignore", 'procTags 2'!L440="ignore", "ignore")</f>
        <v>have</v>
      </c>
      <c r="M440" s="1" t="str" cm="1">
        <f t="array" aca="1" ref="M440" ca="1">_xlfn.IFS('historyTags 2'!M440="have", "have", 'onchangeTags 2'!M440="have", "have", 'procTags 2'!M440="have", "have", 'historyTags 2'!M440="extra", "extra", 'onchangeTags 2'!M440="extra", "extra", 'procTags 2'!M440="extra", "extra", 'historyTags 2'!M440="missing", "missing", 'onchangeTags 2'!M440="missing", "missing", 'procTags 2'!M440="missing", "missing", 'historyTags 2'!M440="ignore", "ignore", 'onchangeTags 2'!M440="ignore", "ignore", 'procTags 2'!M440="ignore", "ignore")</f>
        <v>have</v>
      </c>
      <c r="N440" s="1" t="str" cm="1">
        <f t="array" aca="1" ref="N440" ca="1">_xlfn.IFS('historyTags 2'!N440="have", "have", 'onchangeTags 2'!N440="have", "have", 'procTags 2'!N440="have", "have", 'historyTags 2'!N440="extra", "extra", 'onchangeTags 2'!N440="extra", "extra", 'procTags 2'!N440="extra", "extra", 'historyTags 2'!N440="missing", "missing", 'onchangeTags 2'!N440="missing", "missing", 'procTags 2'!N440="missing", "missing", 'historyTags 2'!N440="ignore", "ignore", 'onchangeTags 2'!N440="ignore", "ignore", 'procTags 2'!N440="ignore", "ignore")</f>
        <v>have</v>
      </c>
      <c r="O440" s="1" t="str" cm="1">
        <f t="array" aca="1" ref="O440" ca="1">_xlfn.IFS('historyTags 2'!O440="have", "have", 'onchangeTags 2'!O440="have", "have", 'procTags 2'!O440="have", "have", 'historyTags 2'!O440="extra", "extra", 'onchangeTags 2'!O440="extra", "extra", 'procTags 2'!O440="extra", "extra", 'historyTags 2'!O440="missing", "missing", 'onchangeTags 2'!O440="missing", "missing", 'procTags 2'!O440="missing", "missing", 'historyTags 2'!O440="ignore", "ignore", 'onchangeTags 2'!O440="ignore", "ignore", 'procTags 2'!O440="ignore", "ignore")</f>
        <v>have</v>
      </c>
      <c r="P440" s="1" t="str" cm="1">
        <f t="array" aca="1" ref="P440" ca="1">_xlfn.IFS('historyTags 2'!P440="have", "have", 'onchangeTags 2'!P440="have", "have", 'procTags 2'!P440="have", "have", 'historyTags 2'!P440="extra", "extra", 'onchangeTags 2'!P440="extra", "extra", 'procTags 2'!P440="extra", "extra", 'historyTags 2'!P440="missing", "missing", 'onchangeTags 2'!P440="missing", "missing", 'procTags 2'!P440="missing", "missing", 'historyTags 2'!P440="ignore", "ignore", 'onchangeTags 2'!P440="ignore", "ignore", 'procTags 2'!P440="ignore", "ignore")</f>
        <v>ignore</v>
      </c>
    </row>
    <row r="441" spans="1:16" x14ac:dyDescent="0.2">
      <c r="A441" s="1" t="str">
        <f ca="1">IFERROR(__xludf.DUMMYFUNCTION("""COMPUTED_VALUE"""),"tr_therm_2")</f>
        <v>tr_therm_2</v>
      </c>
      <c r="B441" s="1" t="str" cm="1">
        <f t="array" aca="1" ref="B441" ca="1">_xlfn.IFS('historyTags 2'!B441="have", "have", 'onchangeTags 2'!B441="have", "have", 'procTags 2'!B441="have", "have", 'historyTags 2'!B441="extra", "extra", 'onchangeTags 2'!B441="extra", "extra", 'procTags 2'!B441="extra", "extra", 'historyTags 2'!B441="missing", "missing", 'onchangeTags 2'!B441="missing", "missing", 'procTags 2'!B441="missing", "missing", 'historyTags 2'!B441="ignore", "ignore", 'onchangeTags 2'!B441="ignore", "ignore", 'procTags 2'!B441="ignore", "ignore")</f>
        <v>ignore</v>
      </c>
      <c r="C441" s="1" t="str" cm="1">
        <f t="array" aca="1" ref="C441" ca="1">_xlfn.IFS('historyTags 2'!C441="have", "have", 'onchangeTags 2'!C441="have", "have", 'procTags 2'!C441="have", "have", 'historyTags 2'!C441="extra", "extra", 'onchangeTags 2'!C441="extra", "extra", 'procTags 2'!C441="extra", "extra", 'historyTags 2'!C441="missing", "missing", 'onchangeTags 2'!C441="missing", "missing", 'procTags 2'!C441="missing", "missing", 'historyTags 2'!C441="ignore", "ignore", 'onchangeTags 2'!C441="ignore", "ignore", 'procTags 2'!C441="ignore", "ignore")</f>
        <v>ignore</v>
      </c>
      <c r="D441" s="1" t="str" cm="1">
        <f t="array" aca="1" ref="D441" ca="1">_xlfn.IFS('historyTags 2'!D441="have", "have", 'onchangeTags 2'!D441="have", "have", 'procTags 2'!D441="have", "have", 'historyTags 2'!D441="extra", "extra", 'onchangeTags 2'!D441="extra", "extra", 'procTags 2'!D441="extra", "extra", 'historyTags 2'!D441="missing", "missing", 'onchangeTags 2'!D441="missing", "missing", 'procTags 2'!D441="missing", "missing", 'historyTags 2'!D441="ignore", "ignore", 'onchangeTags 2'!D441="ignore", "ignore", 'procTags 2'!D441="ignore", "ignore")</f>
        <v>missing</v>
      </c>
      <c r="E441" s="1" t="str" cm="1">
        <f t="array" aca="1" ref="E441" ca="1">_xlfn.IFS('historyTags 2'!E441="have", "have", 'onchangeTags 2'!E441="have", "have", 'procTags 2'!E441="have", "have", 'historyTags 2'!E441="extra", "extra", 'onchangeTags 2'!E441="extra", "extra", 'procTags 2'!E441="extra", "extra", 'historyTags 2'!E441="missing", "missing", 'onchangeTags 2'!E441="missing", "missing", 'procTags 2'!E441="missing", "missing", 'historyTags 2'!E441="ignore", "ignore", 'onchangeTags 2'!E441="ignore", "ignore", 'procTags 2'!E441="ignore", "ignore")</f>
        <v>missing</v>
      </c>
      <c r="F441" s="1" t="str" cm="1">
        <f t="array" aca="1" ref="F441" ca="1">_xlfn.IFS('historyTags 2'!F441="have", "have", 'onchangeTags 2'!F441="have", "have", 'procTags 2'!F441="have", "have", 'historyTags 2'!F441="extra", "extra", 'onchangeTags 2'!F441="extra", "extra", 'procTags 2'!F441="extra", "extra", 'historyTags 2'!F441="missing", "missing", 'onchangeTags 2'!F441="missing", "missing", 'procTags 2'!F441="missing", "missing", 'historyTags 2'!F441="ignore", "ignore", 'onchangeTags 2'!F441="ignore", "ignore", 'procTags 2'!F441="ignore", "ignore")</f>
        <v>missing</v>
      </c>
      <c r="G441" s="1" t="str" cm="1">
        <f t="array" aca="1" ref="G441" ca="1">_xlfn.IFS('historyTags 2'!G441="have", "have", 'onchangeTags 2'!G441="have", "have", 'procTags 2'!G441="have", "have", 'historyTags 2'!G441="extra", "extra", 'onchangeTags 2'!G441="extra", "extra", 'procTags 2'!G441="extra", "extra", 'historyTags 2'!G441="missing", "missing", 'onchangeTags 2'!G441="missing", "missing", 'procTags 2'!G441="missing", "missing", 'historyTags 2'!G441="ignore", "ignore", 'onchangeTags 2'!G441="ignore", "ignore", 'procTags 2'!G441="ignore", "ignore")</f>
        <v>missing</v>
      </c>
      <c r="H441" s="1" t="str" cm="1">
        <f t="array" aca="1" ref="H441" ca="1">_xlfn.IFS('historyTags 2'!H441="have", "have", 'onchangeTags 2'!H441="have", "have", 'procTags 2'!H441="have", "have", 'historyTags 2'!H441="extra", "extra", 'onchangeTags 2'!H441="extra", "extra", 'procTags 2'!H441="extra", "extra", 'historyTags 2'!H441="missing", "missing", 'onchangeTags 2'!H441="missing", "missing", 'procTags 2'!H441="missing", "missing", 'historyTags 2'!H441="ignore", "ignore", 'onchangeTags 2'!H441="ignore", "ignore", 'procTags 2'!H441="ignore", "ignore")</f>
        <v>missing</v>
      </c>
      <c r="I441" s="1" t="str" cm="1">
        <f t="array" aca="1" ref="I441" ca="1">_xlfn.IFS('historyTags 2'!I441="have", "have", 'onchangeTags 2'!I441="have", "have", 'procTags 2'!I441="have", "have", 'historyTags 2'!I441="extra", "extra", 'onchangeTags 2'!I441="extra", "extra", 'procTags 2'!I441="extra", "extra", 'historyTags 2'!I441="missing", "missing", 'onchangeTags 2'!I441="missing", "missing", 'procTags 2'!I441="missing", "missing", 'historyTags 2'!I441="ignore", "ignore", 'onchangeTags 2'!I441="ignore", "ignore", 'procTags 2'!I441="ignore", "ignore")</f>
        <v>missing</v>
      </c>
      <c r="J441" s="1" t="str" cm="1">
        <f t="array" aca="1" ref="J441" ca="1">_xlfn.IFS('historyTags 2'!J441="have", "have", 'onchangeTags 2'!J441="have", "have", 'procTags 2'!J441="have", "have", 'historyTags 2'!J441="extra", "extra", 'onchangeTags 2'!J441="extra", "extra", 'procTags 2'!J441="extra", "extra", 'historyTags 2'!J441="missing", "missing", 'onchangeTags 2'!J441="missing", "missing", 'procTags 2'!J441="missing", "missing", 'historyTags 2'!J441="ignore", "ignore", 'onchangeTags 2'!J441="ignore", "ignore", 'procTags 2'!J441="ignore", "ignore")</f>
        <v>missing</v>
      </c>
      <c r="K441" s="1" t="str" cm="1">
        <f t="array" aca="1" ref="K441" ca="1">_xlfn.IFS('historyTags 2'!K441="have", "have", 'onchangeTags 2'!K441="have", "have", 'procTags 2'!K441="have", "have", 'historyTags 2'!K441="extra", "extra", 'onchangeTags 2'!K441="extra", "extra", 'procTags 2'!K441="extra", "extra", 'historyTags 2'!K441="missing", "missing", 'onchangeTags 2'!K441="missing", "missing", 'procTags 2'!K441="missing", "missing", 'historyTags 2'!K441="ignore", "ignore", 'onchangeTags 2'!K441="ignore", "ignore", 'procTags 2'!K441="ignore", "ignore")</f>
        <v>missing</v>
      </c>
      <c r="L441" s="1" t="str" cm="1">
        <f t="array" aca="1" ref="L441" ca="1">_xlfn.IFS('historyTags 2'!L441="have", "have", 'onchangeTags 2'!L441="have", "have", 'procTags 2'!L441="have", "have", 'historyTags 2'!L441="extra", "extra", 'onchangeTags 2'!L441="extra", "extra", 'procTags 2'!L441="extra", "extra", 'historyTags 2'!L441="missing", "missing", 'onchangeTags 2'!L441="missing", "missing", 'procTags 2'!L441="missing", "missing", 'historyTags 2'!L441="ignore", "ignore", 'onchangeTags 2'!L441="ignore", "ignore", 'procTags 2'!L441="ignore", "ignore")</f>
        <v>missing</v>
      </c>
      <c r="M441" s="1" t="str" cm="1">
        <f t="array" aca="1" ref="M441" ca="1">_xlfn.IFS('historyTags 2'!M441="have", "have", 'onchangeTags 2'!M441="have", "have", 'procTags 2'!M441="have", "have", 'historyTags 2'!M441="extra", "extra", 'onchangeTags 2'!M441="extra", "extra", 'procTags 2'!M441="extra", "extra", 'historyTags 2'!M441="missing", "missing", 'onchangeTags 2'!M441="missing", "missing", 'procTags 2'!M441="missing", "missing", 'historyTags 2'!M441="ignore", "ignore", 'onchangeTags 2'!M441="ignore", "ignore", 'procTags 2'!M441="ignore", "ignore")</f>
        <v>missing</v>
      </c>
      <c r="N441" s="1" t="str" cm="1">
        <f t="array" aca="1" ref="N441" ca="1">_xlfn.IFS('historyTags 2'!N441="have", "have", 'onchangeTags 2'!N441="have", "have", 'procTags 2'!N441="have", "have", 'historyTags 2'!N441="extra", "extra", 'onchangeTags 2'!N441="extra", "extra", 'procTags 2'!N441="extra", "extra", 'historyTags 2'!N441="missing", "missing", 'onchangeTags 2'!N441="missing", "missing", 'procTags 2'!N441="missing", "missing", 'historyTags 2'!N441="ignore", "ignore", 'onchangeTags 2'!N441="ignore", "ignore", 'procTags 2'!N441="ignore", "ignore")</f>
        <v>missing</v>
      </c>
      <c r="O441" s="1" t="str" cm="1">
        <f t="array" aca="1" ref="O441" ca="1">_xlfn.IFS('historyTags 2'!O441="have", "have", 'onchangeTags 2'!O441="have", "have", 'procTags 2'!O441="have", "have", 'historyTags 2'!O441="extra", "extra", 'onchangeTags 2'!O441="extra", "extra", 'procTags 2'!O441="extra", "extra", 'historyTags 2'!O441="missing", "missing", 'onchangeTags 2'!O441="missing", "missing", 'procTags 2'!O441="missing", "missing", 'historyTags 2'!O441="ignore", "ignore", 'onchangeTags 2'!O441="ignore", "ignore", 'procTags 2'!O441="ignore", "ignore")</f>
        <v>missing</v>
      </c>
      <c r="P441" s="1" t="str" cm="1">
        <f t="array" aca="1" ref="P441" ca="1">_xlfn.IFS('historyTags 2'!P441="have", "have", 'onchangeTags 2'!P441="have", "have", 'procTags 2'!P441="have", "have", 'historyTags 2'!P441="extra", "extra", 'onchangeTags 2'!P441="extra", "extra", 'procTags 2'!P441="extra", "extra", 'historyTags 2'!P441="missing", "missing", 'onchangeTags 2'!P441="missing", "missing", 'procTags 2'!P441="missing", "missing", 'historyTags 2'!P441="ignore", "ignore", 'onchangeTags 2'!P441="ignore", "ignore", 'procTags 2'!P441="ignore", "ignore")</f>
        <v>ignore</v>
      </c>
    </row>
    <row r="442" spans="1:16" x14ac:dyDescent="0.2">
      <c r="A442" s="1" t="str">
        <f ca="1">IFERROR(__xludf.DUMMYFUNCTION("""COMPUTED_VALUE"""),"wl_cold_max_out")</f>
        <v>wl_cold_max_out</v>
      </c>
      <c r="B442" s="1" t="str" cm="1">
        <f t="array" aca="1" ref="B442" ca="1">_xlfn.IFS('historyTags 2'!B442="have", "have", 'onchangeTags 2'!B442="have", "have", 'procTags 2'!B442="have", "have", 'historyTags 2'!B442="extra", "extra", 'onchangeTags 2'!B442="extra", "extra", 'procTags 2'!B442="extra", "extra", 'historyTags 2'!B442="missing", "missing", 'onchangeTags 2'!B442="missing", "missing", 'procTags 2'!B442="missing", "missing", 'historyTags 2'!B442="ignore", "ignore", 'onchangeTags 2'!B442="ignore", "ignore", 'procTags 2'!B442="ignore", "ignore")</f>
        <v>ignore</v>
      </c>
      <c r="C442" s="1" t="str" cm="1">
        <f t="array" aca="1" ref="C442" ca="1">_xlfn.IFS('historyTags 2'!C442="have", "have", 'onchangeTags 2'!C442="have", "have", 'procTags 2'!C442="have", "have", 'historyTags 2'!C442="extra", "extra", 'onchangeTags 2'!C442="extra", "extra", 'procTags 2'!C442="extra", "extra", 'historyTags 2'!C442="missing", "missing", 'onchangeTags 2'!C442="missing", "missing", 'procTags 2'!C442="missing", "missing", 'historyTags 2'!C442="ignore", "ignore", 'onchangeTags 2'!C442="ignore", "ignore", 'procTags 2'!C442="ignore", "ignore")</f>
        <v>ignore</v>
      </c>
      <c r="D442" s="1" t="str" cm="1">
        <f t="array" aca="1" ref="D442" ca="1">_xlfn.IFS('historyTags 2'!D442="have", "have", 'onchangeTags 2'!D442="have", "have", 'procTags 2'!D442="have", "have", 'historyTags 2'!D442="extra", "extra", 'onchangeTags 2'!D442="extra", "extra", 'procTags 2'!D442="extra", "extra", 'historyTags 2'!D442="missing", "missing", 'onchangeTags 2'!D442="missing", "missing", 'procTags 2'!D442="missing", "missing", 'historyTags 2'!D442="ignore", "ignore", 'onchangeTags 2'!D442="ignore", "ignore", 'procTags 2'!D442="ignore", "ignore")</f>
        <v>ignore</v>
      </c>
      <c r="E442" s="1" t="str" cm="1">
        <f t="array" aca="1" ref="E442" ca="1">_xlfn.IFS('historyTags 2'!E442="have", "have", 'onchangeTags 2'!E442="have", "have", 'procTags 2'!E442="have", "have", 'historyTags 2'!E442="extra", "extra", 'onchangeTags 2'!E442="extra", "extra", 'procTags 2'!E442="extra", "extra", 'historyTags 2'!E442="missing", "missing", 'onchangeTags 2'!E442="missing", "missing", 'procTags 2'!E442="missing", "missing", 'historyTags 2'!E442="ignore", "ignore", 'onchangeTags 2'!E442="ignore", "ignore", 'procTags 2'!E442="ignore", "ignore")</f>
        <v>ignore</v>
      </c>
      <c r="F442" s="1" t="str" cm="1">
        <f t="array" aca="1" ref="F442" ca="1">_xlfn.IFS('historyTags 2'!F442="have", "have", 'onchangeTags 2'!F442="have", "have", 'procTags 2'!F442="have", "have", 'historyTags 2'!F442="extra", "extra", 'onchangeTags 2'!F442="extra", "extra", 'procTags 2'!F442="extra", "extra", 'historyTags 2'!F442="missing", "missing", 'onchangeTags 2'!F442="missing", "missing", 'procTags 2'!F442="missing", "missing", 'historyTags 2'!F442="ignore", "ignore", 'onchangeTags 2'!F442="ignore", "ignore", 'procTags 2'!F442="ignore", "ignore")</f>
        <v>ignore</v>
      </c>
      <c r="G442" s="1" t="str" cm="1">
        <f t="array" aca="1" ref="G442" ca="1">_xlfn.IFS('historyTags 2'!G442="have", "have", 'onchangeTags 2'!G442="have", "have", 'procTags 2'!G442="have", "have", 'historyTags 2'!G442="extra", "extra", 'onchangeTags 2'!G442="extra", "extra", 'procTags 2'!G442="extra", "extra", 'historyTags 2'!G442="missing", "missing", 'onchangeTags 2'!G442="missing", "missing", 'procTags 2'!G442="missing", "missing", 'historyTags 2'!G442="ignore", "ignore", 'onchangeTags 2'!G442="ignore", "ignore", 'procTags 2'!G442="ignore", "ignore")</f>
        <v>ignore</v>
      </c>
      <c r="H442" s="1" t="str" cm="1">
        <f t="array" aca="1" ref="H442" ca="1">_xlfn.IFS('historyTags 2'!H442="have", "have", 'onchangeTags 2'!H442="have", "have", 'procTags 2'!H442="have", "have", 'historyTags 2'!H442="extra", "extra", 'onchangeTags 2'!H442="extra", "extra", 'procTags 2'!H442="extra", "extra", 'historyTags 2'!H442="missing", "missing", 'onchangeTags 2'!H442="missing", "missing", 'procTags 2'!H442="missing", "missing", 'historyTags 2'!H442="ignore", "ignore", 'onchangeTags 2'!H442="ignore", "ignore", 'procTags 2'!H442="ignore", "ignore")</f>
        <v>ignore</v>
      </c>
      <c r="I442" s="1" t="str" cm="1">
        <f t="array" aca="1" ref="I442" ca="1">_xlfn.IFS('historyTags 2'!I442="have", "have", 'onchangeTags 2'!I442="have", "have", 'procTags 2'!I442="have", "have", 'historyTags 2'!I442="extra", "extra", 'onchangeTags 2'!I442="extra", "extra", 'procTags 2'!I442="extra", "extra", 'historyTags 2'!I442="missing", "missing", 'onchangeTags 2'!I442="missing", "missing", 'procTags 2'!I442="missing", "missing", 'historyTags 2'!I442="ignore", "ignore", 'onchangeTags 2'!I442="ignore", "ignore", 'procTags 2'!I442="ignore", "ignore")</f>
        <v>ignore</v>
      </c>
      <c r="J442" s="1" t="str" cm="1">
        <f t="array" aca="1" ref="J442" ca="1">_xlfn.IFS('historyTags 2'!J442="have", "have", 'onchangeTags 2'!J442="have", "have", 'procTags 2'!J442="have", "have", 'historyTags 2'!J442="extra", "extra", 'onchangeTags 2'!J442="extra", "extra", 'procTags 2'!J442="extra", "extra", 'historyTags 2'!J442="missing", "missing", 'onchangeTags 2'!J442="missing", "missing", 'procTags 2'!J442="missing", "missing", 'historyTags 2'!J442="ignore", "ignore", 'onchangeTags 2'!J442="ignore", "ignore", 'procTags 2'!J442="ignore", "ignore")</f>
        <v>ignore</v>
      </c>
      <c r="K442" s="1" t="str" cm="1">
        <f t="array" aca="1" ref="K442" ca="1">_xlfn.IFS('historyTags 2'!K442="have", "have", 'onchangeTags 2'!K442="have", "have", 'procTags 2'!K442="have", "have", 'historyTags 2'!K442="extra", "extra", 'onchangeTags 2'!K442="extra", "extra", 'procTags 2'!K442="extra", "extra", 'historyTags 2'!K442="missing", "missing", 'onchangeTags 2'!K442="missing", "missing", 'procTags 2'!K442="missing", "missing", 'historyTags 2'!K442="ignore", "ignore", 'onchangeTags 2'!K442="ignore", "ignore", 'procTags 2'!K442="ignore", "ignore")</f>
        <v>ignore</v>
      </c>
      <c r="L442" s="1" t="str" cm="1">
        <f t="array" aca="1" ref="L442" ca="1">_xlfn.IFS('historyTags 2'!L442="have", "have", 'onchangeTags 2'!L442="have", "have", 'procTags 2'!L442="have", "have", 'historyTags 2'!L442="extra", "extra", 'onchangeTags 2'!L442="extra", "extra", 'procTags 2'!L442="extra", "extra", 'historyTags 2'!L442="missing", "missing", 'onchangeTags 2'!L442="missing", "missing", 'procTags 2'!L442="missing", "missing", 'historyTags 2'!L442="ignore", "ignore", 'onchangeTags 2'!L442="ignore", "ignore", 'procTags 2'!L442="ignore", "ignore")</f>
        <v>missing</v>
      </c>
      <c r="M442" s="1" t="str" cm="1">
        <f t="array" aca="1" ref="M442" ca="1">_xlfn.IFS('historyTags 2'!M442="have", "have", 'onchangeTags 2'!M442="have", "have", 'procTags 2'!M442="have", "have", 'historyTags 2'!M442="extra", "extra", 'onchangeTags 2'!M442="extra", "extra", 'procTags 2'!M442="extra", "extra", 'historyTags 2'!M442="missing", "missing", 'onchangeTags 2'!M442="missing", "missing", 'procTags 2'!M442="missing", "missing", 'historyTags 2'!M442="ignore", "ignore", 'onchangeTags 2'!M442="ignore", "ignore", 'procTags 2'!M442="ignore", "ignore")</f>
        <v>ignore</v>
      </c>
      <c r="N442" s="1" t="str" cm="1">
        <f t="array" aca="1" ref="N442" ca="1">_xlfn.IFS('historyTags 2'!N442="have", "have", 'onchangeTags 2'!N442="have", "have", 'procTags 2'!N442="have", "have", 'historyTags 2'!N442="extra", "extra", 'onchangeTags 2'!N442="extra", "extra", 'procTags 2'!N442="extra", "extra", 'historyTags 2'!N442="missing", "missing", 'onchangeTags 2'!N442="missing", "missing", 'procTags 2'!N442="missing", "missing", 'historyTags 2'!N442="ignore", "ignore", 'onchangeTags 2'!N442="ignore", "ignore", 'procTags 2'!N442="ignore", "ignore")</f>
        <v>ignore</v>
      </c>
      <c r="O442" s="1" t="str" cm="1">
        <f t="array" aca="1" ref="O442" ca="1">_xlfn.IFS('historyTags 2'!O442="have", "have", 'onchangeTags 2'!O442="have", "have", 'procTags 2'!O442="have", "have", 'historyTags 2'!O442="extra", "extra", 'onchangeTags 2'!O442="extra", "extra", 'procTags 2'!O442="extra", "extra", 'historyTags 2'!O442="missing", "missing", 'onchangeTags 2'!O442="missing", "missing", 'procTags 2'!O442="missing", "missing", 'historyTags 2'!O442="ignore", "ignore", 'onchangeTags 2'!O442="ignore", "ignore", 'procTags 2'!O442="ignore", "ignore")</f>
        <v>ignore</v>
      </c>
      <c r="P442" s="1" t="str" cm="1">
        <f t="array" aca="1" ref="P442" ca="1">_xlfn.IFS('historyTags 2'!P442="have", "have", 'onchangeTags 2'!P442="have", "have", 'procTags 2'!P442="have", "have", 'historyTags 2'!P442="extra", "extra", 'onchangeTags 2'!P442="extra", "extra", 'procTags 2'!P442="extra", "extra", 'historyTags 2'!P442="missing", "missing", 'onchangeTags 2'!P442="missing", "missing", 'procTags 2'!P442="missing", "missing", 'historyTags 2'!P442="ignore", "ignore", 'onchangeTags 2'!P442="ignore", "ignore", 'procTags 2'!P442="ignore", "ignore")</f>
        <v>ignore</v>
      </c>
    </row>
    <row r="443" spans="1:16" x14ac:dyDescent="0.2">
      <c r="A443" s="1" t="str">
        <f ca="1">IFERROR(__xludf.DUMMYFUNCTION("""COMPUTED_VALUE"""),"wl_heater_off_high_t_dev")</f>
        <v>wl_heater_off_high_t_dev</v>
      </c>
      <c r="B443" s="1" t="str" cm="1">
        <f t="array" aca="1" ref="B443" ca="1">_xlfn.IFS('historyTags 2'!B443="have", "have", 'onchangeTags 2'!B443="have", "have", 'procTags 2'!B443="have", "have", 'historyTags 2'!B443="extra", "extra", 'onchangeTags 2'!B443="extra", "extra", 'procTags 2'!B443="extra", "extra", 'historyTags 2'!B443="missing", "missing", 'onchangeTags 2'!B443="missing", "missing", 'procTags 2'!B443="missing", "missing", 'historyTags 2'!B443="ignore", "ignore", 'onchangeTags 2'!B443="ignore", "ignore", 'procTags 2'!B443="ignore", "ignore")</f>
        <v>ignore</v>
      </c>
      <c r="C443" s="1" t="str" cm="1">
        <f t="array" aca="1" ref="C443" ca="1">_xlfn.IFS('historyTags 2'!C443="have", "have", 'onchangeTags 2'!C443="have", "have", 'procTags 2'!C443="have", "have", 'historyTags 2'!C443="extra", "extra", 'onchangeTags 2'!C443="extra", "extra", 'procTags 2'!C443="extra", "extra", 'historyTags 2'!C443="missing", "missing", 'onchangeTags 2'!C443="missing", "missing", 'procTags 2'!C443="missing", "missing", 'historyTags 2'!C443="ignore", "ignore", 'onchangeTags 2'!C443="ignore", "ignore", 'procTags 2'!C443="ignore", "ignore")</f>
        <v>ignore</v>
      </c>
      <c r="D443" s="1" t="str" cm="1">
        <f t="array" aca="1" ref="D443" ca="1">_xlfn.IFS('historyTags 2'!D443="have", "have", 'onchangeTags 2'!D443="have", "have", 'procTags 2'!D443="have", "have", 'historyTags 2'!D443="extra", "extra", 'onchangeTags 2'!D443="extra", "extra", 'procTags 2'!D443="extra", "extra", 'historyTags 2'!D443="missing", "missing", 'onchangeTags 2'!D443="missing", "missing", 'procTags 2'!D443="missing", "missing", 'historyTags 2'!D443="ignore", "ignore", 'onchangeTags 2'!D443="ignore", "ignore", 'procTags 2'!D443="ignore", "ignore")</f>
        <v>ignore</v>
      </c>
      <c r="E443" s="1" t="str" cm="1">
        <f t="array" aca="1" ref="E443" ca="1">_xlfn.IFS('historyTags 2'!E443="have", "have", 'onchangeTags 2'!E443="have", "have", 'procTags 2'!E443="have", "have", 'historyTags 2'!E443="extra", "extra", 'onchangeTags 2'!E443="extra", "extra", 'procTags 2'!E443="extra", "extra", 'historyTags 2'!E443="missing", "missing", 'onchangeTags 2'!E443="missing", "missing", 'procTags 2'!E443="missing", "missing", 'historyTags 2'!E443="ignore", "ignore", 'onchangeTags 2'!E443="ignore", "ignore", 'procTags 2'!E443="ignore", "ignore")</f>
        <v>ignore</v>
      </c>
      <c r="F443" s="1" t="str" cm="1">
        <f t="array" aca="1" ref="F443" ca="1">_xlfn.IFS('historyTags 2'!F443="have", "have", 'onchangeTags 2'!F443="have", "have", 'procTags 2'!F443="have", "have", 'historyTags 2'!F443="extra", "extra", 'onchangeTags 2'!F443="extra", "extra", 'procTags 2'!F443="extra", "extra", 'historyTags 2'!F443="missing", "missing", 'onchangeTags 2'!F443="missing", "missing", 'procTags 2'!F443="missing", "missing", 'historyTags 2'!F443="ignore", "ignore", 'onchangeTags 2'!F443="ignore", "ignore", 'procTags 2'!F443="ignore", "ignore")</f>
        <v>ignore</v>
      </c>
      <c r="G443" s="1" t="str" cm="1">
        <f t="array" aca="1" ref="G443" ca="1">_xlfn.IFS('historyTags 2'!G443="have", "have", 'onchangeTags 2'!G443="have", "have", 'procTags 2'!G443="have", "have", 'historyTags 2'!G443="extra", "extra", 'onchangeTags 2'!G443="extra", "extra", 'procTags 2'!G443="extra", "extra", 'historyTags 2'!G443="missing", "missing", 'onchangeTags 2'!G443="missing", "missing", 'procTags 2'!G443="missing", "missing", 'historyTags 2'!G443="ignore", "ignore", 'onchangeTags 2'!G443="ignore", "ignore", 'procTags 2'!G443="ignore", "ignore")</f>
        <v>ignore</v>
      </c>
      <c r="H443" s="1" t="str" cm="1">
        <f t="array" aca="1" ref="H443" ca="1">_xlfn.IFS('historyTags 2'!H443="have", "have", 'onchangeTags 2'!H443="have", "have", 'procTags 2'!H443="have", "have", 'historyTags 2'!H443="extra", "extra", 'onchangeTags 2'!H443="extra", "extra", 'procTags 2'!H443="extra", "extra", 'historyTags 2'!H443="missing", "missing", 'onchangeTags 2'!H443="missing", "missing", 'procTags 2'!H443="missing", "missing", 'historyTags 2'!H443="ignore", "ignore", 'onchangeTags 2'!H443="ignore", "ignore", 'procTags 2'!H443="ignore", "ignore")</f>
        <v>ignore</v>
      </c>
      <c r="I443" s="1" t="str" cm="1">
        <f t="array" aca="1" ref="I443" ca="1">_xlfn.IFS('historyTags 2'!I443="have", "have", 'onchangeTags 2'!I443="have", "have", 'procTags 2'!I443="have", "have", 'historyTags 2'!I443="extra", "extra", 'onchangeTags 2'!I443="extra", "extra", 'procTags 2'!I443="extra", "extra", 'historyTags 2'!I443="missing", "missing", 'onchangeTags 2'!I443="missing", "missing", 'procTags 2'!I443="missing", "missing", 'historyTags 2'!I443="ignore", "ignore", 'onchangeTags 2'!I443="ignore", "ignore", 'procTags 2'!I443="ignore", "ignore")</f>
        <v>ignore</v>
      </c>
      <c r="J443" s="1" t="str" cm="1">
        <f t="array" aca="1" ref="J443" ca="1">_xlfn.IFS('historyTags 2'!J443="have", "have", 'onchangeTags 2'!J443="have", "have", 'procTags 2'!J443="have", "have", 'historyTags 2'!J443="extra", "extra", 'onchangeTags 2'!J443="extra", "extra", 'procTags 2'!J443="extra", "extra", 'historyTags 2'!J443="missing", "missing", 'onchangeTags 2'!J443="missing", "missing", 'procTags 2'!J443="missing", "missing", 'historyTags 2'!J443="ignore", "ignore", 'onchangeTags 2'!J443="ignore", "ignore", 'procTags 2'!J443="ignore", "ignore")</f>
        <v>ignore</v>
      </c>
      <c r="K443" s="1" t="str" cm="1">
        <f t="array" aca="1" ref="K443" ca="1">_xlfn.IFS('historyTags 2'!K443="have", "have", 'onchangeTags 2'!K443="have", "have", 'procTags 2'!K443="have", "have", 'historyTags 2'!K443="extra", "extra", 'onchangeTags 2'!K443="extra", "extra", 'procTags 2'!K443="extra", "extra", 'historyTags 2'!K443="missing", "missing", 'onchangeTags 2'!K443="missing", "missing", 'procTags 2'!K443="missing", "missing", 'historyTags 2'!K443="ignore", "ignore", 'onchangeTags 2'!K443="ignore", "ignore", 'procTags 2'!K443="ignore", "ignore")</f>
        <v>ignore</v>
      </c>
      <c r="L443" s="1" t="str" cm="1">
        <f t="array" aca="1" ref="L443" ca="1">_xlfn.IFS('historyTags 2'!L443="have", "have", 'onchangeTags 2'!L443="have", "have", 'procTags 2'!L443="have", "have", 'historyTags 2'!L443="extra", "extra", 'onchangeTags 2'!L443="extra", "extra", 'procTags 2'!L443="extra", "extra", 'historyTags 2'!L443="missing", "missing", 'onchangeTags 2'!L443="missing", "missing", 'procTags 2'!L443="missing", "missing", 'historyTags 2'!L443="ignore", "ignore", 'onchangeTags 2'!L443="ignore", "ignore", 'procTags 2'!L443="ignore", "ignore")</f>
        <v>ignore</v>
      </c>
      <c r="M443" s="1" t="str" cm="1">
        <f t="array" aca="1" ref="M443" ca="1">_xlfn.IFS('historyTags 2'!M443="have", "have", 'onchangeTags 2'!M443="have", "have", 'procTags 2'!M443="have", "have", 'historyTags 2'!M443="extra", "extra", 'onchangeTags 2'!M443="extra", "extra", 'procTags 2'!M443="extra", "extra", 'historyTags 2'!M443="missing", "missing", 'onchangeTags 2'!M443="missing", "missing", 'procTags 2'!M443="missing", "missing", 'historyTags 2'!M443="ignore", "ignore", 'onchangeTags 2'!M443="ignore", "ignore", 'procTags 2'!M443="ignore", "ignore")</f>
        <v>ignore</v>
      </c>
      <c r="N443" s="1" t="str" cm="1">
        <f t="array" aca="1" ref="N443" ca="1">_xlfn.IFS('historyTags 2'!N443="have", "have", 'onchangeTags 2'!N443="have", "have", 'procTags 2'!N443="have", "have", 'historyTags 2'!N443="extra", "extra", 'onchangeTags 2'!N443="extra", "extra", 'procTags 2'!N443="extra", "extra", 'historyTags 2'!N443="missing", "missing", 'onchangeTags 2'!N443="missing", "missing", 'procTags 2'!N443="missing", "missing", 'historyTags 2'!N443="ignore", "ignore", 'onchangeTags 2'!N443="ignore", "ignore", 'procTags 2'!N443="ignore", "ignore")</f>
        <v>ignore</v>
      </c>
      <c r="O443" s="1" t="str" cm="1">
        <f t="array" aca="1" ref="O443" ca="1">_xlfn.IFS('historyTags 2'!O443="have", "have", 'onchangeTags 2'!O443="have", "have", 'procTags 2'!O443="have", "have", 'historyTags 2'!O443="extra", "extra", 'onchangeTags 2'!O443="extra", "extra", 'procTags 2'!O443="extra", "extra", 'historyTags 2'!O443="missing", "missing", 'onchangeTags 2'!O443="missing", "missing", 'procTags 2'!O443="missing", "missing", 'historyTags 2'!O443="ignore", "ignore", 'onchangeTags 2'!O443="ignore", "ignore", 'procTags 2'!O443="ignore", "ignore")</f>
        <v>ignore</v>
      </c>
      <c r="P443" s="1" t="str" cm="1">
        <f t="array" aca="1" ref="P443" ca="1">_xlfn.IFS('historyTags 2'!P443="have", "have", 'onchangeTags 2'!P443="have", "have", 'procTags 2'!P443="have", "have", 'historyTags 2'!P443="extra", "extra", 'onchangeTags 2'!P443="extra", "extra", 'procTags 2'!P443="extra", "extra", 'historyTags 2'!P443="missing", "missing", 'onchangeTags 2'!P443="missing", "missing", 'procTags 2'!P443="missing", "missing", 'historyTags 2'!P443="ignore", "ignore", 'onchangeTags 2'!P443="ignore", "ignore", 'procTags 2'!P443="ignore", "ignore")</f>
        <v>ignore</v>
      </c>
    </row>
    <row r="444" spans="1:16" x14ac:dyDescent="0.2">
      <c r="A444" s="1" t="str">
        <f ca="1">IFERROR(__xludf.DUMMYFUNCTION("""COMPUTED_VALUE"""),"wl_high_light_cold_day")</f>
        <v>wl_high_light_cold_day</v>
      </c>
      <c r="B444" s="1" t="str" cm="1">
        <f t="array" aca="1" ref="B444" ca="1">_xlfn.IFS('historyTags 2'!B444="have", "have", 'onchangeTags 2'!B444="have", "have", 'procTags 2'!B444="have", "have", 'historyTags 2'!B444="extra", "extra", 'onchangeTags 2'!B444="extra", "extra", 'procTags 2'!B444="extra", "extra", 'historyTags 2'!B444="missing", "missing", 'onchangeTags 2'!B444="missing", "missing", 'procTags 2'!B444="missing", "missing", 'historyTags 2'!B444="ignore", "ignore", 'onchangeTags 2'!B444="ignore", "ignore", 'procTags 2'!B444="ignore", "ignore")</f>
        <v>ignore</v>
      </c>
      <c r="C444" s="1" t="str" cm="1">
        <f t="array" aca="1" ref="C444" ca="1">_xlfn.IFS('historyTags 2'!C444="have", "have", 'onchangeTags 2'!C444="have", "have", 'procTags 2'!C444="have", "have", 'historyTags 2'!C444="extra", "extra", 'onchangeTags 2'!C444="extra", "extra", 'procTags 2'!C444="extra", "extra", 'historyTags 2'!C444="missing", "missing", 'onchangeTags 2'!C444="missing", "missing", 'procTags 2'!C444="missing", "missing", 'historyTags 2'!C444="ignore", "ignore", 'onchangeTags 2'!C444="ignore", "ignore", 'procTags 2'!C444="ignore", "ignore")</f>
        <v>ignore</v>
      </c>
      <c r="D444" s="1" t="str" cm="1">
        <f t="array" aca="1" ref="D444" ca="1">_xlfn.IFS('historyTags 2'!D444="have", "have", 'onchangeTags 2'!D444="have", "have", 'procTags 2'!D444="have", "have", 'historyTags 2'!D444="extra", "extra", 'onchangeTags 2'!D444="extra", "extra", 'procTags 2'!D444="extra", "extra", 'historyTags 2'!D444="missing", "missing", 'onchangeTags 2'!D444="missing", "missing", 'procTags 2'!D444="missing", "missing", 'historyTags 2'!D444="ignore", "ignore", 'onchangeTags 2'!D444="ignore", "ignore", 'procTags 2'!D444="ignore", "ignore")</f>
        <v>ignore</v>
      </c>
      <c r="E444" s="1" t="str" cm="1">
        <f t="array" aca="1" ref="E444" ca="1">_xlfn.IFS('historyTags 2'!E444="have", "have", 'onchangeTags 2'!E444="have", "have", 'procTags 2'!E444="have", "have", 'historyTags 2'!E444="extra", "extra", 'onchangeTags 2'!E444="extra", "extra", 'procTags 2'!E444="extra", "extra", 'historyTags 2'!E444="missing", "missing", 'onchangeTags 2'!E444="missing", "missing", 'procTags 2'!E444="missing", "missing", 'historyTags 2'!E444="ignore", "ignore", 'onchangeTags 2'!E444="ignore", "ignore", 'procTags 2'!E444="ignore", "ignore")</f>
        <v>ignore</v>
      </c>
      <c r="F444" s="1" t="str" cm="1">
        <f t="array" aca="1" ref="F444" ca="1">_xlfn.IFS('historyTags 2'!F444="have", "have", 'onchangeTags 2'!F444="have", "have", 'procTags 2'!F444="have", "have", 'historyTags 2'!F444="extra", "extra", 'onchangeTags 2'!F444="extra", "extra", 'procTags 2'!F444="extra", "extra", 'historyTags 2'!F444="missing", "missing", 'onchangeTags 2'!F444="missing", "missing", 'procTags 2'!F444="missing", "missing", 'historyTags 2'!F444="ignore", "ignore", 'onchangeTags 2'!F444="ignore", "ignore", 'procTags 2'!F444="ignore", "ignore")</f>
        <v>ignore</v>
      </c>
      <c r="G444" s="1" t="str" cm="1">
        <f t="array" aca="1" ref="G444" ca="1">_xlfn.IFS('historyTags 2'!G444="have", "have", 'onchangeTags 2'!G444="have", "have", 'procTags 2'!G444="have", "have", 'historyTags 2'!G444="extra", "extra", 'onchangeTags 2'!G444="extra", "extra", 'procTags 2'!G444="extra", "extra", 'historyTags 2'!G444="missing", "missing", 'onchangeTags 2'!G444="missing", "missing", 'procTags 2'!G444="missing", "missing", 'historyTags 2'!G444="ignore", "ignore", 'onchangeTags 2'!G444="ignore", "ignore", 'procTags 2'!G444="ignore", "ignore")</f>
        <v>ignore</v>
      </c>
      <c r="H444" s="1" t="str" cm="1">
        <f t="array" aca="1" ref="H444" ca="1">_xlfn.IFS('historyTags 2'!H444="have", "have", 'onchangeTags 2'!H444="have", "have", 'procTags 2'!H444="have", "have", 'historyTags 2'!H444="extra", "extra", 'onchangeTags 2'!H444="extra", "extra", 'procTags 2'!H444="extra", "extra", 'historyTags 2'!H444="missing", "missing", 'onchangeTags 2'!H444="missing", "missing", 'procTags 2'!H444="missing", "missing", 'historyTags 2'!H444="ignore", "ignore", 'onchangeTags 2'!H444="ignore", "ignore", 'procTags 2'!H444="ignore", "ignore")</f>
        <v>ignore</v>
      </c>
      <c r="I444" s="1" t="str" cm="1">
        <f t="array" aca="1" ref="I444" ca="1">_xlfn.IFS('historyTags 2'!I444="have", "have", 'onchangeTags 2'!I444="have", "have", 'procTags 2'!I444="have", "have", 'historyTags 2'!I444="extra", "extra", 'onchangeTags 2'!I444="extra", "extra", 'procTags 2'!I444="extra", "extra", 'historyTags 2'!I444="missing", "missing", 'onchangeTags 2'!I444="missing", "missing", 'procTags 2'!I444="missing", "missing", 'historyTags 2'!I444="ignore", "ignore", 'onchangeTags 2'!I444="ignore", "ignore", 'procTags 2'!I444="ignore", "ignore")</f>
        <v>ignore</v>
      </c>
      <c r="J444" s="1" t="str" cm="1">
        <f t="array" aca="1" ref="J444" ca="1">_xlfn.IFS('historyTags 2'!J444="have", "have", 'onchangeTags 2'!J444="have", "have", 'procTags 2'!J444="have", "have", 'historyTags 2'!J444="extra", "extra", 'onchangeTags 2'!J444="extra", "extra", 'procTags 2'!J444="extra", "extra", 'historyTags 2'!J444="missing", "missing", 'onchangeTags 2'!J444="missing", "missing", 'procTags 2'!J444="missing", "missing", 'historyTags 2'!J444="ignore", "ignore", 'onchangeTags 2'!J444="ignore", "ignore", 'procTags 2'!J444="ignore", "ignore")</f>
        <v>ignore</v>
      </c>
      <c r="K444" s="1" t="str" cm="1">
        <f t="array" aca="1" ref="K444" ca="1">_xlfn.IFS('historyTags 2'!K444="have", "have", 'onchangeTags 2'!K444="have", "have", 'procTags 2'!K444="have", "have", 'historyTags 2'!K444="extra", "extra", 'onchangeTags 2'!K444="extra", "extra", 'procTags 2'!K444="extra", "extra", 'historyTags 2'!K444="missing", "missing", 'onchangeTags 2'!K444="missing", "missing", 'procTags 2'!K444="missing", "missing", 'historyTags 2'!K444="ignore", "ignore", 'onchangeTags 2'!K444="ignore", "ignore", 'procTags 2'!K444="ignore", "ignore")</f>
        <v>ignore</v>
      </c>
      <c r="L444" s="1" t="str" cm="1">
        <f t="array" aca="1" ref="L444" ca="1">_xlfn.IFS('historyTags 2'!L444="have", "have", 'onchangeTags 2'!L444="have", "have", 'procTags 2'!L444="have", "have", 'historyTags 2'!L444="extra", "extra", 'onchangeTags 2'!L444="extra", "extra", 'procTags 2'!L444="extra", "extra", 'historyTags 2'!L444="missing", "missing", 'onchangeTags 2'!L444="missing", "missing", 'procTags 2'!L444="missing", "missing", 'historyTags 2'!L444="ignore", "ignore", 'onchangeTags 2'!L444="ignore", "ignore", 'procTags 2'!L444="ignore", "ignore")</f>
        <v>ignore</v>
      </c>
      <c r="M444" s="1" t="str" cm="1">
        <f t="array" aca="1" ref="M444" ca="1">_xlfn.IFS('historyTags 2'!M444="have", "have", 'onchangeTags 2'!M444="have", "have", 'procTags 2'!M444="have", "have", 'historyTags 2'!M444="extra", "extra", 'onchangeTags 2'!M444="extra", "extra", 'procTags 2'!M444="extra", "extra", 'historyTags 2'!M444="missing", "missing", 'onchangeTags 2'!M444="missing", "missing", 'procTags 2'!M444="missing", "missing", 'historyTags 2'!M444="ignore", "ignore", 'onchangeTags 2'!M444="ignore", "ignore", 'procTags 2'!M444="ignore", "ignore")</f>
        <v>ignore</v>
      </c>
      <c r="N444" s="1" t="str" cm="1">
        <f t="array" aca="1" ref="N444" ca="1">_xlfn.IFS('historyTags 2'!N444="have", "have", 'onchangeTags 2'!N444="have", "have", 'procTags 2'!N444="have", "have", 'historyTags 2'!N444="extra", "extra", 'onchangeTags 2'!N444="extra", "extra", 'procTags 2'!N444="extra", "extra", 'historyTags 2'!N444="missing", "missing", 'onchangeTags 2'!N444="missing", "missing", 'procTags 2'!N444="missing", "missing", 'historyTags 2'!N444="ignore", "ignore", 'onchangeTags 2'!N444="ignore", "ignore", 'procTags 2'!N444="ignore", "ignore")</f>
        <v>ignore</v>
      </c>
      <c r="O444" s="1" t="str" cm="1">
        <f t="array" aca="1" ref="O444" ca="1">_xlfn.IFS('historyTags 2'!O444="have", "have", 'onchangeTags 2'!O444="have", "have", 'procTags 2'!O444="have", "have", 'historyTags 2'!O444="extra", "extra", 'onchangeTags 2'!O444="extra", "extra", 'procTags 2'!O444="extra", "extra", 'historyTags 2'!O444="missing", "missing", 'onchangeTags 2'!O444="missing", "missing", 'procTags 2'!O444="missing", "missing", 'historyTags 2'!O444="ignore", "ignore", 'onchangeTags 2'!O444="ignore", "ignore", 'procTags 2'!O444="ignore", "ignore")</f>
        <v>ignore</v>
      </c>
      <c r="P444" s="1" t="str" cm="1">
        <f t="array" aca="1" ref="P444" ca="1">_xlfn.IFS('historyTags 2'!P444="have", "have", 'onchangeTags 2'!P444="have", "have", 'procTags 2'!P444="have", "have", 'historyTags 2'!P444="extra", "extra", 'onchangeTags 2'!P444="extra", "extra", 'procTags 2'!P444="extra", "extra", 'historyTags 2'!P444="missing", "missing", 'onchangeTags 2'!P444="missing", "missing", 'procTags 2'!P444="missing", "missing", 'historyTags 2'!P444="ignore", "ignore", 'onchangeTags 2'!P444="ignore", "ignore", 'procTags 2'!P444="ignore", "ignore")</f>
        <v>ignore</v>
      </c>
    </row>
    <row r="445" spans="1:16" x14ac:dyDescent="0.2">
      <c r="A445" s="1" t="str">
        <f ca="1">IFERROR(__xludf.DUMMYFUNCTION("""COMPUTED_VALUE"""),"x_amb_diff")</f>
        <v>x_amb_diff</v>
      </c>
      <c r="B445" s="1" t="str" cm="1">
        <f t="array" aca="1" ref="B445" ca="1">_xlfn.IFS('historyTags 2'!B445="have", "have", 'onchangeTags 2'!B445="have", "have", 'procTags 2'!B445="have", "have", 'historyTags 2'!B445="extra", "extra", 'onchangeTags 2'!B445="extra", "extra", 'procTags 2'!B445="extra", "extra", 'historyTags 2'!B445="missing", "missing", 'onchangeTags 2'!B445="missing", "missing", 'procTags 2'!B445="missing", "missing", 'historyTags 2'!B445="ignore", "ignore", 'onchangeTags 2'!B445="ignore", "ignore", 'procTags 2'!B445="ignore", "ignore")</f>
        <v>ignore</v>
      </c>
      <c r="C445" s="1" t="str" cm="1">
        <f t="array" aca="1" ref="C445" ca="1">_xlfn.IFS('historyTags 2'!C445="have", "have", 'onchangeTags 2'!C445="have", "have", 'procTags 2'!C445="have", "have", 'historyTags 2'!C445="extra", "extra", 'onchangeTags 2'!C445="extra", "extra", 'procTags 2'!C445="extra", "extra", 'historyTags 2'!C445="missing", "missing", 'onchangeTags 2'!C445="missing", "missing", 'procTags 2'!C445="missing", "missing", 'historyTags 2'!C445="ignore", "ignore", 'onchangeTags 2'!C445="ignore", "ignore", 'procTags 2'!C445="ignore", "ignore")</f>
        <v>ignore</v>
      </c>
      <c r="D445" s="1" t="str" cm="1">
        <f t="array" aca="1" ref="D445" ca="1">_xlfn.IFS('historyTags 2'!D445="have", "have", 'onchangeTags 2'!D445="have", "have", 'procTags 2'!D445="have", "have", 'historyTags 2'!D445="extra", "extra", 'onchangeTags 2'!D445="extra", "extra", 'procTags 2'!D445="extra", "extra", 'historyTags 2'!D445="missing", "missing", 'onchangeTags 2'!D445="missing", "missing", 'procTags 2'!D445="missing", "missing", 'historyTags 2'!D445="ignore", "ignore", 'onchangeTags 2'!D445="ignore", "ignore", 'procTags 2'!D445="ignore", "ignore")</f>
        <v>extra</v>
      </c>
      <c r="E445" s="1" t="str" cm="1">
        <f t="array" aca="1" ref="E445" ca="1">_xlfn.IFS('historyTags 2'!E445="have", "have", 'onchangeTags 2'!E445="have", "have", 'procTags 2'!E445="have", "have", 'historyTags 2'!E445="extra", "extra", 'onchangeTags 2'!E445="extra", "extra", 'procTags 2'!E445="extra", "extra", 'historyTags 2'!E445="missing", "missing", 'onchangeTags 2'!E445="missing", "missing", 'procTags 2'!E445="missing", "missing", 'historyTags 2'!E445="ignore", "ignore", 'onchangeTags 2'!E445="ignore", "ignore", 'procTags 2'!E445="ignore", "ignore")</f>
        <v>extra</v>
      </c>
      <c r="F445" s="1" t="str" cm="1">
        <f t="array" aca="1" ref="F445" ca="1">_xlfn.IFS('historyTags 2'!F445="have", "have", 'onchangeTags 2'!F445="have", "have", 'procTags 2'!F445="have", "have", 'historyTags 2'!F445="extra", "extra", 'onchangeTags 2'!F445="extra", "extra", 'procTags 2'!F445="extra", "extra", 'historyTags 2'!F445="missing", "missing", 'onchangeTags 2'!F445="missing", "missing", 'procTags 2'!F445="missing", "missing", 'historyTags 2'!F445="ignore", "ignore", 'onchangeTags 2'!F445="ignore", "ignore", 'procTags 2'!F445="ignore", "ignore")</f>
        <v>extra</v>
      </c>
      <c r="G445" s="1" t="str" cm="1">
        <f t="array" aca="1" ref="G445" ca="1">_xlfn.IFS('historyTags 2'!G445="have", "have", 'onchangeTags 2'!G445="have", "have", 'procTags 2'!G445="have", "have", 'historyTags 2'!G445="extra", "extra", 'onchangeTags 2'!G445="extra", "extra", 'procTags 2'!G445="extra", "extra", 'historyTags 2'!G445="missing", "missing", 'onchangeTags 2'!G445="missing", "missing", 'procTags 2'!G445="missing", "missing", 'historyTags 2'!G445="ignore", "ignore", 'onchangeTags 2'!G445="ignore", "ignore", 'procTags 2'!G445="ignore", "ignore")</f>
        <v>extra</v>
      </c>
      <c r="H445" s="1" t="str" cm="1">
        <f t="array" aca="1" ref="H445" ca="1">_xlfn.IFS('historyTags 2'!H445="have", "have", 'onchangeTags 2'!H445="have", "have", 'procTags 2'!H445="have", "have", 'historyTags 2'!H445="extra", "extra", 'onchangeTags 2'!H445="extra", "extra", 'procTags 2'!H445="extra", "extra", 'historyTags 2'!H445="missing", "missing", 'onchangeTags 2'!H445="missing", "missing", 'procTags 2'!H445="missing", "missing", 'historyTags 2'!H445="ignore", "ignore", 'onchangeTags 2'!H445="ignore", "ignore", 'procTags 2'!H445="ignore", "ignore")</f>
        <v>extra</v>
      </c>
      <c r="I445" s="1" t="str" cm="1">
        <f t="array" aca="1" ref="I445" ca="1">_xlfn.IFS('historyTags 2'!I445="have", "have", 'onchangeTags 2'!I445="have", "have", 'procTags 2'!I445="have", "have", 'historyTags 2'!I445="extra", "extra", 'onchangeTags 2'!I445="extra", "extra", 'procTags 2'!I445="extra", "extra", 'historyTags 2'!I445="missing", "missing", 'onchangeTags 2'!I445="missing", "missing", 'procTags 2'!I445="missing", "missing", 'historyTags 2'!I445="ignore", "ignore", 'onchangeTags 2'!I445="ignore", "ignore", 'procTags 2'!I445="ignore", "ignore")</f>
        <v>extra</v>
      </c>
      <c r="J445" s="1" t="str" cm="1">
        <f t="array" aca="1" ref="J445" ca="1">_xlfn.IFS('historyTags 2'!J445="have", "have", 'onchangeTags 2'!J445="have", "have", 'procTags 2'!J445="have", "have", 'historyTags 2'!J445="extra", "extra", 'onchangeTags 2'!J445="extra", "extra", 'procTags 2'!J445="extra", "extra", 'historyTags 2'!J445="missing", "missing", 'onchangeTags 2'!J445="missing", "missing", 'procTags 2'!J445="missing", "missing", 'historyTags 2'!J445="ignore", "ignore", 'onchangeTags 2'!J445="ignore", "ignore", 'procTags 2'!J445="ignore", "ignore")</f>
        <v>extra</v>
      </c>
      <c r="K445" s="1" t="str" cm="1">
        <f t="array" aca="1" ref="K445" ca="1">_xlfn.IFS('historyTags 2'!K445="have", "have", 'onchangeTags 2'!K445="have", "have", 'procTags 2'!K445="have", "have", 'historyTags 2'!K445="extra", "extra", 'onchangeTags 2'!K445="extra", "extra", 'procTags 2'!K445="extra", "extra", 'historyTags 2'!K445="missing", "missing", 'onchangeTags 2'!K445="missing", "missing", 'procTags 2'!K445="missing", "missing", 'historyTags 2'!K445="ignore", "ignore", 'onchangeTags 2'!K445="ignore", "ignore", 'procTags 2'!K445="ignore", "ignore")</f>
        <v>extra</v>
      </c>
      <c r="L445" s="1" t="str" cm="1">
        <f t="array" aca="1" ref="L445" ca="1">_xlfn.IFS('historyTags 2'!L445="have", "have", 'onchangeTags 2'!L445="have", "have", 'procTags 2'!L445="have", "have", 'historyTags 2'!L445="extra", "extra", 'onchangeTags 2'!L445="extra", "extra", 'procTags 2'!L445="extra", "extra", 'historyTags 2'!L445="missing", "missing", 'onchangeTags 2'!L445="missing", "missing", 'procTags 2'!L445="missing", "missing", 'historyTags 2'!L445="ignore", "ignore", 'onchangeTags 2'!L445="ignore", "ignore", 'procTags 2'!L445="ignore", "ignore")</f>
        <v>extra</v>
      </c>
      <c r="M445" s="1" t="str" cm="1">
        <f t="array" aca="1" ref="M445" ca="1">_xlfn.IFS('historyTags 2'!M445="have", "have", 'onchangeTags 2'!M445="have", "have", 'procTags 2'!M445="have", "have", 'historyTags 2'!M445="extra", "extra", 'onchangeTags 2'!M445="extra", "extra", 'procTags 2'!M445="extra", "extra", 'historyTags 2'!M445="missing", "missing", 'onchangeTags 2'!M445="missing", "missing", 'procTags 2'!M445="missing", "missing", 'historyTags 2'!M445="ignore", "ignore", 'onchangeTags 2'!M445="ignore", "ignore", 'procTags 2'!M445="ignore", "ignore")</f>
        <v>extra</v>
      </c>
      <c r="N445" s="1" t="str" cm="1">
        <f t="array" aca="1" ref="N445" ca="1">_xlfn.IFS('historyTags 2'!N445="have", "have", 'onchangeTags 2'!N445="have", "have", 'procTags 2'!N445="have", "have", 'historyTags 2'!N445="extra", "extra", 'onchangeTags 2'!N445="extra", "extra", 'procTags 2'!N445="extra", "extra", 'historyTags 2'!N445="missing", "missing", 'onchangeTags 2'!N445="missing", "missing", 'procTags 2'!N445="missing", "missing", 'historyTags 2'!N445="ignore", "ignore", 'onchangeTags 2'!N445="ignore", "ignore", 'procTags 2'!N445="ignore", "ignore")</f>
        <v>extra</v>
      </c>
      <c r="O445" s="1" t="str" cm="1">
        <f t="array" aca="1" ref="O445" ca="1">_xlfn.IFS('historyTags 2'!O445="have", "have", 'onchangeTags 2'!O445="have", "have", 'procTags 2'!O445="have", "have", 'historyTags 2'!O445="extra", "extra", 'onchangeTags 2'!O445="extra", "extra", 'procTags 2'!O445="extra", "extra", 'historyTags 2'!O445="missing", "missing", 'onchangeTags 2'!O445="missing", "missing", 'procTags 2'!O445="missing", "missing", 'historyTags 2'!O445="ignore", "ignore", 'onchangeTags 2'!O445="ignore", "ignore", 'procTags 2'!O445="ignore", "ignore")</f>
        <v>extra</v>
      </c>
      <c r="P445" s="1" t="str" cm="1">
        <f t="array" aca="1" ref="P445" ca="1">_xlfn.IFS('historyTags 2'!P445="have", "have", 'onchangeTags 2'!P445="have", "have", 'procTags 2'!P445="have", "have", 'historyTags 2'!P445="extra", "extra", 'onchangeTags 2'!P445="extra", "extra", 'procTags 2'!P445="extra", "extra", 'historyTags 2'!P445="missing", "missing", 'onchangeTags 2'!P445="missing", "missing", 'procTags 2'!P445="missing", "missing", 'historyTags 2'!P445="ignore", "ignore", 'onchangeTags 2'!P445="ignore", "ignore", 'procTags 2'!P445="ignore", "ignore")</f>
        <v>ignore</v>
      </c>
    </row>
    <row r="446" spans="1:16" x14ac:dyDescent="0.2">
      <c r="A446" s="1" t="str">
        <f ca="1">IFERROR(__xludf.DUMMYFUNCTION("""COMPUTED_VALUE"""),"x_ambCO2_diff")</f>
        <v>x_ambCO2_diff</v>
      </c>
      <c r="B446" s="1" t="str" cm="1">
        <f t="array" aca="1" ref="B446" ca="1">_xlfn.IFS('historyTags 2'!B446="have", "have", 'onchangeTags 2'!B446="have", "have", 'procTags 2'!B446="have", "have", 'historyTags 2'!B446="extra", "extra", 'onchangeTags 2'!B446="extra", "extra", 'procTags 2'!B446="extra", "extra", 'historyTags 2'!B446="missing", "missing", 'onchangeTags 2'!B446="missing", "missing", 'procTags 2'!B446="missing", "missing", 'historyTags 2'!B446="ignore", "ignore", 'onchangeTags 2'!B446="ignore", "ignore", 'procTags 2'!B446="ignore", "ignore")</f>
        <v>ignore</v>
      </c>
      <c r="C446" s="1" t="str" cm="1">
        <f t="array" aca="1" ref="C446" ca="1">_xlfn.IFS('historyTags 2'!C446="have", "have", 'onchangeTags 2'!C446="have", "have", 'procTags 2'!C446="have", "have", 'historyTags 2'!C446="extra", "extra", 'onchangeTags 2'!C446="extra", "extra", 'procTags 2'!C446="extra", "extra", 'historyTags 2'!C446="missing", "missing", 'onchangeTags 2'!C446="missing", "missing", 'procTags 2'!C446="missing", "missing", 'historyTags 2'!C446="ignore", "ignore", 'onchangeTags 2'!C446="ignore", "ignore", 'procTags 2'!C446="ignore", "ignore")</f>
        <v>ignore</v>
      </c>
      <c r="D446" s="1" t="str" cm="1">
        <f t="array" aca="1" ref="D446" ca="1">_xlfn.IFS('historyTags 2'!D446="have", "have", 'onchangeTags 2'!D446="have", "have", 'procTags 2'!D446="have", "have", 'historyTags 2'!D446="extra", "extra", 'onchangeTags 2'!D446="extra", "extra", 'procTags 2'!D446="extra", "extra", 'historyTags 2'!D446="missing", "missing", 'onchangeTags 2'!D446="missing", "missing", 'procTags 2'!D446="missing", "missing", 'historyTags 2'!D446="ignore", "ignore", 'onchangeTags 2'!D446="ignore", "ignore", 'procTags 2'!D446="ignore", "ignore")</f>
        <v>extra</v>
      </c>
      <c r="E446" s="1" t="str" cm="1">
        <f t="array" aca="1" ref="E446" ca="1">_xlfn.IFS('historyTags 2'!E446="have", "have", 'onchangeTags 2'!E446="have", "have", 'procTags 2'!E446="have", "have", 'historyTags 2'!E446="extra", "extra", 'onchangeTags 2'!E446="extra", "extra", 'procTags 2'!E446="extra", "extra", 'historyTags 2'!E446="missing", "missing", 'onchangeTags 2'!E446="missing", "missing", 'procTags 2'!E446="missing", "missing", 'historyTags 2'!E446="ignore", "ignore", 'onchangeTags 2'!E446="ignore", "ignore", 'procTags 2'!E446="ignore", "ignore")</f>
        <v>extra</v>
      </c>
      <c r="F446" s="1" t="str" cm="1">
        <f t="array" aca="1" ref="F446" ca="1">_xlfn.IFS('historyTags 2'!F446="have", "have", 'onchangeTags 2'!F446="have", "have", 'procTags 2'!F446="have", "have", 'historyTags 2'!F446="extra", "extra", 'onchangeTags 2'!F446="extra", "extra", 'procTags 2'!F446="extra", "extra", 'historyTags 2'!F446="missing", "missing", 'onchangeTags 2'!F446="missing", "missing", 'procTags 2'!F446="missing", "missing", 'historyTags 2'!F446="ignore", "ignore", 'onchangeTags 2'!F446="ignore", "ignore", 'procTags 2'!F446="ignore", "ignore")</f>
        <v>extra</v>
      </c>
      <c r="G446" s="1" t="str" cm="1">
        <f t="array" aca="1" ref="G446" ca="1">_xlfn.IFS('historyTags 2'!G446="have", "have", 'onchangeTags 2'!G446="have", "have", 'procTags 2'!G446="have", "have", 'historyTags 2'!G446="extra", "extra", 'onchangeTags 2'!G446="extra", "extra", 'procTags 2'!G446="extra", "extra", 'historyTags 2'!G446="missing", "missing", 'onchangeTags 2'!G446="missing", "missing", 'procTags 2'!G446="missing", "missing", 'historyTags 2'!G446="ignore", "ignore", 'onchangeTags 2'!G446="ignore", "ignore", 'procTags 2'!G446="ignore", "ignore")</f>
        <v>extra</v>
      </c>
      <c r="H446" s="1" t="str" cm="1">
        <f t="array" aca="1" ref="H446" ca="1">_xlfn.IFS('historyTags 2'!H446="have", "have", 'onchangeTags 2'!H446="have", "have", 'procTags 2'!H446="have", "have", 'historyTags 2'!H446="extra", "extra", 'onchangeTags 2'!H446="extra", "extra", 'procTags 2'!H446="extra", "extra", 'historyTags 2'!H446="missing", "missing", 'onchangeTags 2'!H446="missing", "missing", 'procTags 2'!H446="missing", "missing", 'historyTags 2'!H446="ignore", "ignore", 'onchangeTags 2'!H446="ignore", "ignore", 'procTags 2'!H446="ignore", "ignore")</f>
        <v>extra</v>
      </c>
      <c r="I446" s="1" t="str" cm="1">
        <f t="array" aca="1" ref="I446" ca="1">_xlfn.IFS('historyTags 2'!I446="have", "have", 'onchangeTags 2'!I446="have", "have", 'procTags 2'!I446="have", "have", 'historyTags 2'!I446="extra", "extra", 'onchangeTags 2'!I446="extra", "extra", 'procTags 2'!I446="extra", "extra", 'historyTags 2'!I446="missing", "missing", 'onchangeTags 2'!I446="missing", "missing", 'procTags 2'!I446="missing", "missing", 'historyTags 2'!I446="ignore", "ignore", 'onchangeTags 2'!I446="ignore", "ignore", 'procTags 2'!I446="ignore", "ignore")</f>
        <v>extra</v>
      </c>
      <c r="J446" s="1" t="str" cm="1">
        <f t="array" aca="1" ref="J446" ca="1">_xlfn.IFS('historyTags 2'!J446="have", "have", 'onchangeTags 2'!J446="have", "have", 'procTags 2'!J446="have", "have", 'historyTags 2'!J446="extra", "extra", 'onchangeTags 2'!J446="extra", "extra", 'procTags 2'!J446="extra", "extra", 'historyTags 2'!J446="missing", "missing", 'onchangeTags 2'!J446="missing", "missing", 'procTags 2'!J446="missing", "missing", 'historyTags 2'!J446="ignore", "ignore", 'onchangeTags 2'!J446="ignore", "ignore", 'procTags 2'!J446="ignore", "ignore")</f>
        <v>extra</v>
      </c>
      <c r="K446" s="1" t="str" cm="1">
        <f t="array" aca="1" ref="K446" ca="1">_xlfn.IFS('historyTags 2'!K446="have", "have", 'onchangeTags 2'!K446="have", "have", 'procTags 2'!K446="have", "have", 'historyTags 2'!K446="extra", "extra", 'onchangeTags 2'!K446="extra", "extra", 'procTags 2'!K446="extra", "extra", 'historyTags 2'!K446="missing", "missing", 'onchangeTags 2'!K446="missing", "missing", 'procTags 2'!K446="missing", "missing", 'historyTags 2'!K446="ignore", "ignore", 'onchangeTags 2'!K446="ignore", "ignore", 'procTags 2'!K446="ignore", "ignore")</f>
        <v>extra</v>
      </c>
      <c r="L446" s="1" t="str" cm="1">
        <f t="array" aca="1" ref="L446" ca="1">_xlfn.IFS('historyTags 2'!L446="have", "have", 'onchangeTags 2'!L446="have", "have", 'procTags 2'!L446="have", "have", 'historyTags 2'!L446="extra", "extra", 'onchangeTags 2'!L446="extra", "extra", 'procTags 2'!L446="extra", "extra", 'historyTags 2'!L446="missing", "missing", 'onchangeTags 2'!L446="missing", "missing", 'procTags 2'!L446="missing", "missing", 'historyTags 2'!L446="ignore", "ignore", 'onchangeTags 2'!L446="ignore", "ignore", 'procTags 2'!L446="ignore", "ignore")</f>
        <v>extra</v>
      </c>
      <c r="M446" s="1" t="str" cm="1">
        <f t="array" aca="1" ref="M446" ca="1">_xlfn.IFS('historyTags 2'!M446="have", "have", 'onchangeTags 2'!M446="have", "have", 'procTags 2'!M446="have", "have", 'historyTags 2'!M446="extra", "extra", 'onchangeTags 2'!M446="extra", "extra", 'procTags 2'!M446="extra", "extra", 'historyTags 2'!M446="missing", "missing", 'onchangeTags 2'!M446="missing", "missing", 'procTags 2'!M446="missing", "missing", 'historyTags 2'!M446="ignore", "ignore", 'onchangeTags 2'!M446="ignore", "ignore", 'procTags 2'!M446="ignore", "ignore")</f>
        <v>extra</v>
      </c>
      <c r="N446" s="1" t="str" cm="1">
        <f t="array" aca="1" ref="N446" ca="1">_xlfn.IFS('historyTags 2'!N446="have", "have", 'onchangeTags 2'!N446="have", "have", 'procTags 2'!N446="have", "have", 'historyTags 2'!N446="extra", "extra", 'onchangeTags 2'!N446="extra", "extra", 'procTags 2'!N446="extra", "extra", 'historyTags 2'!N446="missing", "missing", 'onchangeTags 2'!N446="missing", "missing", 'procTags 2'!N446="missing", "missing", 'historyTags 2'!N446="ignore", "ignore", 'onchangeTags 2'!N446="ignore", "ignore", 'procTags 2'!N446="ignore", "ignore")</f>
        <v>extra</v>
      </c>
      <c r="O446" s="1" t="str" cm="1">
        <f t="array" aca="1" ref="O446" ca="1">_xlfn.IFS('historyTags 2'!O446="have", "have", 'onchangeTags 2'!O446="have", "have", 'procTags 2'!O446="have", "have", 'historyTags 2'!O446="extra", "extra", 'onchangeTags 2'!O446="extra", "extra", 'procTags 2'!O446="extra", "extra", 'historyTags 2'!O446="missing", "missing", 'onchangeTags 2'!O446="missing", "missing", 'procTags 2'!O446="missing", "missing", 'historyTags 2'!O446="ignore", "ignore", 'onchangeTags 2'!O446="ignore", "ignore", 'procTags 2'!O446="ignore", "ignore")</f>
        <v>extra</v>
      </c>
      <c r="P446" s="1" t="str" cm="1">
        <f t="array" aca="1" ref="P446" ca="1">_xlfn.IFS('historyTags 2'!P446="have", "have", 'onchangeTags 2'!P446="have", "have", 'procTags 2'!P446="have", "have", 'historyTags 2'!P446="extra", "extra", 'onchangeTags 2'!P446="extra", "extra", 'procTags 2'!P446="extra", "extra", 'historyTags 2'!P446="missing", "missing", 'onchangeTags 2'!P446="missing", "missing", 'procTags 2'!P446="missing", "missing", 'historyTags 2'!P446="ignore", "ignore", 'onchangeTags 2'!P446="ignore", "ignore", 'procTags 2'!P446="ignore", "ignore")</f>
        <v>ignore</v>
      </c>
    </row>
    <row r="447" spans="1:16" x14ac:dyDescent="0.2">
      <c r="A447" s="1" t="str">
        <f ca="1">IFERROR(__xludf.DUMMYFUNCTION("""COMPUTED_VALUE"""),"x_ambient_tr_CO2")</f>
        <v>x_ambient_tr_CO2</v>
      </c>
      <c r="B447" s="1" t="str" cm="1">
        <f t="array" aca="1" ref="B447" ca="1">_xlfn.IFS('historyTags 2'!B447="have", "have", 'onchangeTags 2'!B447="have", "have", 'procTags 2'!B447="have", "have", 'historyTags 2'!B447="extra", "extra", 'onchangeTags 2'!B447="extra", "extra", 'procTags 2'!B447="extra", "extra", 'historyTags 2'!B447="missing", "missing", 'onchangeTags 2'!B447="missing", "missing", 'procTags 2'!B447="missing", "missing", 'historyTags 2'!B447="ignore", "ignore", 'onchangeTags 2'!B447="ignore", "ignore", 'procTags 2'!B447="ignore", "ignore")</f>
        <v>ignore</v>
      </c>
      <c r="C447" s="1" t="str" cm="1">
        <f t="array" aca="1" ref="C447" ca="1">_xlfn.IFS('historyTags 2'!C447="have", "have", 'onchangeTags 2'!C447="have", "have", 'procTags 2'!C447="have", "have", 'historyTags 2'!C447="extra", "extra", 'onchangeTags 2'!C447="extra", "extra", 'procTags 2'!C447="extra", "extra", 'historyTags 2'!C447="missing", "missing", 'onchangeTags 2'!C447="missing", "missing", 'procTags 2'!C447="missing", "missing", 'historyTags 2'!C447="ignore", "ignore", 'onchangeTags 2'!C447="ignore", "ignore", 'procTags 2'!C447="ignore", "ignore")</f>
        <v>ignore</v>
      </c>
      <c r="D447" s="1" t="str" cm="1">
        <f t="array" aca="1" ref="D447" ca="1">_xlfn.IFS('historyTags 2'!D447="have", "have", 'onchangeTags 2'!D447="have", "have", 'procTags 2'!D447="have", "have", 'historyTags 2'!D447="extra", "extra", 'onchangeTags 2'!D447="extra", "extra", 'procTags 2'!D447="extra", "extra", 'historyTags 2'!D447="missing", "missing", 'onchangeTags 2'!D447="missing", "missing", 'procTags 2'!D447="missing", "missing", 'historyTags 2'!D447="ignore", "ignore", 'onchangeTags 2'!D447="ignore", "ignore", 'procTags 2'!D447="ignore", "ignore")</f>
        <v>ignore</v>
      </c>
      <c r="E447" s="1" t="str" cm="1">
        <f t="array" aca="1" ref="E447" ca="1">_xlfn.IFS('historyTags 2'!E447="have", "have", 'onchangeTags 2'!E447="have", "have", 'procTags 2'!E447="have", "have", 'historyTags 2'!E447="extra", "extra", 'onchangeTags 2'!E447="extra", "extra", 'procTags 2'!E447="extra", "extra", 'historyTags 2'!E447="missing", "missing", 'onchangeTags 2'!E447="missing", "missing", 'procTags 2'!E447="missing", "missing", 'historyTags 2'!E447="ignore", "ignore", 'onchangeTags 2'!E447="ignore", "ignore", 'procTags 2'!E447="ignore", "ignore")</f>
        <v>ignore</v>
      </c>
      <c r="F447" s="1" t="str" cm="1">
        <f t="array" aca="1" ref="F447" ca="1">_xlfn.IFS('historyTags 2'!F447="have", "have", 'onchangeTags 2'!F447="have", "have", 'procTags 2'!F447="have", "have", 'historyTags 2'!F447="extra", "extra", 'onchangeTags 2'!F447="extra", "extra", 'procTags 2'!F447="extra", "extra", 'historyTags 2'!F447="missing", "missing", 'onchangeTags 2'!F447="missing", "missing", 'procTags 2'!F447="missing", "missing", 'historyTags 2'!F447="ignore", "ignore", 'onchangeTags 2'!F447="ignore", "ignore", 'procTags 2'!F447="ignore", "ignore")</f>
        <v>ignore</v>
      </c>
      <c r="G447" s="1" t="str" cm="1">
        <f t="array" aca="1" ref="G447" ca="1">_xlfn.IFS('historyTags 2'!G447="have", "have", 'onchangeTags 2'!G447="have", "have", 'procTags 2'!G447="have", "have", 'historyTags 2'!G447="extra", "extra", 'onchangeTags 2'!G447="extra", "extra", 'procTags 2'!G447="extra", "extra", 'historyTags 2'!G447="missing", "missing", 'onchangeTags 2'!G447="missing", "missing", 'procTags 2'!G447="missing", "missing", 'historyTags 2'!G447="ignore", "ignore", 'onchangeTags 2'!G447="ignore", "ignore", 'procTags 2'!G447="ignore", "ignore")</f>
        <v>ignore</v>
      </c>
      <c r="H447" s="1" t="str" cm="1">
        <f t="array" aca="1" ref="H447" ca="1">_xlfn.IFS('historyTags 2'!H447="have", "have", 'onchangeTags 2'!H447="have", "have", 'procTags 2'!H447="have", "have", 'historyTags 2'!H447="extra", "extra", 'onchangeTags 2'!H447="extra", "extra", 'procTags 2'!H447="extra", "extra", 'historyTags 2'!H447="missing", "missing", 'onchangeTags 2'!H447="missing", "missing", 'procTags 2'!H447="missing", "missing", 'historyTags 2'!H447="ignore", "ignore", 'onchangeTags 2'!H447="ignore", "ignore", 'procTags 2'!H447="ignore", "ignore")</f>
        <v>ignore</v>
      </c>
      <c r="I447" s="1" t="str" cm="1">
        <f t="array" aca="1" ref="I447" ca="1">_xlfn.IFS('historyTags 2'!I447="have", "have", 'onchangeTags 2'!I447="have", "have", 'procTags 2'!I447="have", "have", 'historyTags 2'!I447="extra", "extra", 'onchangeTags 2'!I447="extra", "extra", 'procTags 2'!I447="extra", "extra", 'historyTags 2'!I447="missing", "missing", 'onchangeTags 2'!I447="missing", "missing", 'procTags 2'!I447="missing", "missing", 'historyTags 2'!I447="ignore", "ignore", 'onchangeTags 2'!I447="ignore", "ignore", 'procTags 2'!I447="ignore", "ignore")</f>
        <v>ignore</v>
      </c>
      <c r="J447" s="1" t="str" cm="1">
        <f t="array" aca="1" ref="J447" ca="1">_xlfn.IFS('historyTags 2'!J447="have", "have", 'onchangeTags 2'!J447="have", "have", 'procTags 2'!J447="have", "have", 'historyTags 2'!J447="extra", "extra", 'onchangeTags 2'!J447="extra", "extra", 'procTags 2'!J447="extra", "extra", 'historyTags 2'!J447="missing", "missing", 'onchangeTags 2'!J447="missing", "missing", 'procTags 2'!J447="missing", "missing", 'historyTags 2'!J447="ignore", "ignore", 'onchangeTags 2'!J447="ignore", "ignore", 'procTags 2'!J447="ignore", "ignore")</f>
        <v>ignore</v>
      </c>
      <c r="K447" s="1" t="str" cm="1">
        <f t="array" aca="1" ref="K447" ca="1">_xlfn.IFS('historyTags 2'!K447="have", "have", 'onchangeTags 2'!K447="have", "have", 'procTags 2'!K447="have", "have", 'historyTags 2'!K447="extra", "extra", 'onchangeTags 2'!K447="extra", "extra", 'procTags 2'!K447="extra", "extra", 'historyTags 2'!K447="missing", "missing", 'onchangeTags 2'!K447="missing", "missing", 'procTags 2'!K447="missing", "missing", 'historyTags 2'!K447="ignore", "ignore", 'onchangeTags 2'!K447="ignore", "ignore", 'procTags 2'!K447="ignore", "ignore")</f>
        <v>ignore</v>
      </c>
      <c r="L447" s="1" t="str" cm="1">
        <f t="array" aca="1" ref="L447" ca="1">_xlfn.IFS('historyTags 2'!L447="have", "have", 'onchangeTags 2'!L447="have", "have", 'procTags 2'!L447="have", "have", 'historyTags 2'!L447="extra", "extra", 'onchangeTags 2'!L447="extra", "extra", 'procTags 2'!L447="extra", "extra", 'historyTags 2'!L447="missing", "missing", 'onchangeTags 2'!L447="missing", "missing", 'procTags 2'!L447="missing", "missing", 'historyTags 2'!L447="ignore", "ignore", 'onchangeTags 2'!L447="ignore", "ignore", 'procTags 2'!L447="ignore", "ignore")</f>
        <v>ignore</v>
      </c>
      <c r="M447" s="1" t="str" cm="1">
        <f t="array" aca="1" ref="M447" ca="1">_xlfn.IFS('historyTags 2'!M447="have", "have", 'onchangeTags 2'!M447="have", "have", 'procTags 2'!M447="have", "have", 'historyTags 2'!M447="extra", "extra", 'onchangeTags 2'!M447="extra", "extra", 'procTags 2'!M447="extra", "extra", 'historyTags 2'!M447="missing", "missing", 'onchangeTags 2'!M447="missing", "missing", 'procTags 2'!M447="missing", "missing", 'historyTags 2'!M447="ignore", "ignore", 'onchangeTags 2'!M447="ignore", "ignore", 'procTags 2'!M447="ignore", "ignore")</f>
        <v>ignore</v>
      </c>
      <c r="N447" s="1" t="str" cm="1">
        <f t="array" aca="1" ref="N447" ca="1">_xlfn.IFS('historyTags 2'!N447="have", "have", 'onchangeTags 2'!N447="have", "have", 'procTags 2'!N447="have", "have", 'historyTags 2'!N447="extra", "extra", 'onchangeTags 2'!N447="extra", "extra", 'procTags 2'!N447="extra", "extra", 'historyTags 2'!N447="missing", "missing", 'onchangeTags 2'!N447="missing", "missing", 'procTags 2'!N447="missing", "missing", 'historyTags 2'!N447="ignore", "ignore", 'onchangeTags 2'!N447="ignore", "ignore", 'procTags 2'!N447="ignore", "ignore")</f>
        <v>ignore</v>
      </c>
      <c r="O447" s="1" t="str" cm="1">
        <f t="array" aca="1" ref="O447" ca="1">_xlfn.IFS('historyTags 2'!O447="have", "have", 'onchangeTags 2'!O447="have", "have", 'procTags 2'!O447="have", "have", 'historyTags 2'!O447="extra", "extra", 'onchangeTags 2'!O447="extra", "extra", 'procTags 2'!O447="extra", "extra", 'historyTags 2'!O447="missing", "missing", 'onchangeTags 2'!O447="missing", "missing", 'procTags 2'!O447="missing", "missing", 'historyTags 2'!O447="ignore", "ignore", 'onchangeTags 2'!O447="ignore", "ignore", 'procTags 2'!O447="ignore", "ignore")</f>
        <v>ignore</v>
      </c>
      <c r="P447" s="1" t="str" cm="1">
        <f t="array" aca="1" ref="P447" ca="1">_xlfn.IFS('historyTags 2'!P447="have", "have", 'onchangeTags 2'!P447="have", "have", 'procTags 2'!P447="have", "have", 'historyTags 2'!P447="extra", "extra", 'onchangeTags 2'!P447="extra", "extra", 'procTags 2'!P447="extra", "extra", 'historyTags 2'!P447="missing", "missing", 'onchangeTags 2'!P447="missing", "missing", 'procTags 2'!P447="missing", "missing", 'historyTags 2'!P447="ignore", "ignore", 'onchangeTags 2'!P447="ignore", "ignore", 'procTags 2'!P447="ignore", "ignore")</f>
        <v>ignore</v>
      </c>
    </row>
    <row r="448" spans="1:16" x14ac:dyDescent="0.2">
      <c r="A448" s="1" t="str">
        <f ca="1">IFERROR(__xludf.DUMMYFUNCTION("""COMPUTED_VALUE"""),"x_ambient_tr_rh")</f>
        <v>x_ambient_tr_rh</v>
      </c>
      <c r="B448" s="1" t="str" cm="1">
        <f t="array" aca="1" ref="B448" ca="1">_xlfn.IFS('historyTags 2'!B448="have", "have", 'onchangeTags 2'!B448="have", "have", 'procTags 2'!B448="have", "have", 'historyTags 2'!B448="extra", "extra", 'onchangeTags 2'!B448="extra", "extra", 'procTags 2'!B448="extra", "extra", 'historyTags 2'!B448="missing", "missing", 'onchangeTags 2'!B448="missing", "missing", 'procTags 2'!B448="missing", "missing", 'historyTags 2'!B448="ignore", "ignore", 'onchangeTags 2'!B448="ignore", "ignore", 'procTags 2'!B448="ignore", "ignore")</f>
        <v>ignore</v>
      </c>
      <c r="C448" s="1" t="str" cm="1">
        <f t="array" aca="1" ref="C448" ca="1">_xlfn.IFS('historyTags 2'!C448="have", "have", 'onchangeTags 2'!C448="have", "have", 'procTags 2'!C448="have", "have", 'historyTags 2'!C448="extra", "extra", 'onchangeTags 2'!C448="extra", "extra", 'procTags 2'!C448="extra", "extra", 'historyTags 2'!C448="missing", "missing", 'onchangeTags 2'!C448="missing", "missing", 'procTags 2'!C448="missing", "missing", 'historyTags 2'!C448="ignore", "ignore", 'onchangeTags 2'!C448="ignore", "ignore", 'procTags 2'!C448="ignore", "ignore")</f>
        <v>ignore</v>
      </c>
      <c r="D448" s="1" t="str" cm="1">
        <f t="array" aca="1" ref="D448" ca="1">_xlfn.IFS('historyTags 2'!D448="have", "have", 'onchangeTags 2'!D448="have", "have", 'procTags 2'!D448="have", "have", 'historyTags 2'!D448="extra", "extra", 'onchangeTags 2'!D448="extra", "extra", 'procTags 2'!D448="extra", "extra", 'historyTags 2'!D448="missing", "missing", 'onchangeTags 2'!D448="missing", "missing", 'procTags 2'!D448="missing", "missing", 'historyTags 2'!D448="ignore", "ignore", 'onchangeTags 2'!D448="ignore", "ignore", 'procTags 2'!D448="ignore", "ignore")</f>
        <v>ignore</v>
      </c>
      <c r="E448" s="1" t="str" cm="1">
        <f t="array" aca="1" ref="E448" ca="1">_xlfn.IFS('historyTags 2'!E448="have", "have", 'onchangeTags 2'!E448="have", "have", 'procTags 2'!E448="have", "have", 'historyTags 2'!E448="extra", "extra", 'onchangeTags 2'!E448="extra", "extra", 'procTags 2'!E448="extra", "extra", 'historyTags 2'!E448="missing", "missing", 'onchangeTags 2'!E448="missing", "missing", 'procTags 2'!E448="missing", "missing", 'historyTags 2'!E448="ignore", "ignore", 'onchangeTags 2'!E448="ignore", "ignore", 'procTags 2'!E448="ignore", "ignore")</f>
        <v>ignore</v>
      </c>
      <c r="F448" s="1" t="str" cm="1">
        <f t="array" aca="1" ref="F448" ca="1">_xlfn.IFS('historyTags 2'!F448="have", "have", 'onchangeTags 2'!F448="have", "have", 'procTags 2'!F448="have", "have", 'historyTags 2'!F448="extra", "extra", 'onchangeTags 2'!F448="extra", "extra", 'procTags 2'!F448="extra", "extra", 'historyTags 2'!F448="missing", "missing", 'onchangeTags 2'!F448="missing", "missing", 'procTags 2'!F448="missing", "missing", 'historyTags 2'!F448="ignore", "ignore", 'onchangeTags 2'!F448="ignore", "ignore", 'procTags 2'!F448="ignore", "ignore")</f>
        <v>ignore</v>
      </c>
      <c r="G448" s="1" t="str" cm="1">
        <f t="array" aca="1" ref="G448" ca="1">_xlfn.IFS('historyTags 2'!G448="have", "have", 'onchangeTags 2'!G448="have", "have", 'procTags 2'!G448="have", "have", 'historyTags 2'!G448="extra", "extra", 'onchangeTags 2'!G448="extra", "extra", 'procTags 2'!G448="extra", "extra", 'historyTags 2'!G448="missing", "missing", 'onchangeTags 2'!G448="missing", "missing", 'procTags 2'!G448="missing", "missing", 'historyTags 2'!G448="ignore", "ignore", 'onchangeTags 2'!G448="ignore", "ignore", 'procTags 2'!G448="ignore", "ignore")</f>
        <v>ignore</v>
      </c>
      <c r="H448" s="1" t="str" cm="1">
        <f t="array" aca="1" ref="H448" ca="1">_xlfn.IFS('historyTags 2'!H448="have", "have", 'onchangeTags 2'!H448="have", "have", 'procTags 2'!H448="have", "have", 'historyTags 2'!H448="extra", "extra", 'onchangeTags 2'!H448="extra", "extra", 'procTags 2'!H448="extra", "extra", 'historyTags 2'!H448="missing", "missing", 'onchangeTags 2'!H448="missing", "missing", 'procTags 2'!H448="missing", "missing", 'historyTags 2'!H448="ignore", "ignore", 'onchangeTags 2'!H448="ignore", "ignore", 'procTags 2'!H448="ignore", "ignore")</f>
        <v>ignore</v>
      </c>
      <c r="I448" s="1" t="str" cm="1">
        <f t="array" aca="1" ref="I448" ca="1">_xlfn.IFS('historyTags 2'!I448="have", "have", 'onchangeTags 2'!I448="have", "have", 'procTags 2'!I448="have", "have", 'historyTags 2'!I448="extra", "extra", 'onchangeTags 2'!I448="extra", "extra", 'procTags 2'!I448="extra", "extra", 'historyTags 2'!I448="missing", "missing", 'onchangeTags 2'!I448="missing", "missing", 'procTags 2'!I448="missing", "missing", 'historyTags 2'!I448="ignore", "ignore", 'onchangeTags 2'!I448="ignore", "ignore", 'procTags 2'!I448="ignore", "ignore")</f>
        <v>ignore</v>
      </c>
      <c r="J448" s="1" t="str" cm="1">
        <f t="array" aca="1" ref="J448" ca="1">_xlfn.IFS('historyTags 2'!J448="have", "have", 'onchangeTags 2'!J448="have", "have", 'procTags 2'!J448="have", "have", 'historyTags 2'!J448="extra", "extra", 'onchangeTags 2'!J448="extra", "extra", 'procTags 2'!J448="extra", "extra", 'historyTags 2'!J448="missing", "missing", 'onchangeTags 2'!J448="missing", "missing", 'procTags 2'!J448="missing", "missing", 'historyTags 2'!J448="ignore", "ignore", 'onchangeTags 2'!J448="ignore", "ignore", 'procTags 2'!J448="ignore", "ignore")</f>
        <v>ignore</v>
      </c>
      <c r="K448" s="1" t="str" cm="1">
        <f t="array" aca="1" ref="K448" ca="1">_xlfn.IFS('historyTags 2'!K448="have", "have", 'onchangeTags 2'!K448="have", "have", 'procTags 2'!K448="have", "have", 'historyTags 2'!K448="extra", "extra", 'onchangeTags 2'!K448="extra", "extra", 'procTags 2'!K448="extra", "extra", 'historyTags 2'!K448="missing", "missing", 'onchangeTags 2'!K448="missing", "missing", 'procTags 2'!K448="missing", "missing", 'historyTags 2'!K448="ignore", "ignore", 'onchangeTags 2'!K448="ignore", "ignore", 'procTags 2'!K448="ignore", "ignore")</f>
        <v>ignore</v>
      </c>
      <c r="L448" s="1" t="str" cm="1">
        <f t="array" aca="1" ref="L448" ca="1">_xlfn.IFS('historyTags 2'!L448="have", "have", 'onchangeTags 2'!L448="have", "have", 'procTags 2'!L448="have", "have", 'historyTags 2'!L448="extra", "extra", 'onchangeTags 2'!L448="extra", "extra", 'procTags 2'!L448="extra", "extra", 'historyTags 2'!L448="missing", "missing", 'onchangeTags 2'!L448="missing", "missing", 'procTags 2'!L448="missing", "missing", 'historyTags 2'!L448="ignore", "ignore", 'onchangeTags 2'!L448="ignore", "ignore", 'procTags 2'!L448="ignore", "ignore")</f>
        <v>ignore</v>
      </c>
      <c r="M448" s="1" t="str" cm="1">
        <f t="array" aca="1" ref="M448" ca="1">_xlfn.IFS('historyTags 2'!M448="have", "have", 'onchangeTags 2'!M448="have", "have", 'procTags 2'!M448="have", "have", 'historyTags 2'!M448="extra", "extra", 'onchangeTags 2'!M448="extra", "extra", 'procTags 2'!M448="extra", "extra", 'historyTags 2'!M448="missing", "missing", 'onchangeTags 2'!M448="missing", "missing", 'procTags 2'!M448="missing", "missing", 'historyTags 2'!M448="ignore", "ignore", 'onchangeTags 2'!M448="ignore", "ignore", 'procTags 2'!M448="ignore", "ignore")</f>
        <v>ignore</v>
      </c>
      <c r="N448" s="1" t="str" cm="1">
        <f t="array" aca="1" ref="N448" ca="1">_xlfn.IFS('historyTags 2'!N448="have", "have", 'onchangeTags 2'!N448="have", "have", 'procTags 2'!N448="have", "have", 'historyTags 2'!N448="extra", "extra", 'onchangeTags 2'!N448="extra", "extra", 'procTags 2'!N448="extra", "extra", 'historyTags 2'!N448="missing", "missing", 'onchangeTags 2'!N448="missing", "missing", 'procTags 2'!N448="missing", "missing", 'historyTags 2'!N448="ignore", "ignore", 'onchangeTags 2'!N448="ignore", "ignore", 'procTags 2'!N448="ignore", "ignore")</f>
        <v>ignore</v>
      </c>
      <c r="O448" s="1" t="str" cm="1">
        <f t="array" aca="1" ref="O448" ca="1">_xlfn.IFS('historyTags 2'!O448="have", "have", 'onchangeTags 2'!O448="have", "have", 'procTags 2'!O448="have", "have", 'historyTags 2'!O448="extra", "extra", 'onchangeTags 2'!O448="extra", "extra", 'procTags 2'!O448="extra", "extra", 'historyTags 2'!O448="missing", "missing", 'onchangeTags 2'!O448="missing", "missing", 'procTags 2'!O448="missing", "missing", 'historyTags 2'!O448="ignore", "ignore", 'onchangeTags 2'!O448="ignore", "ignore", 'procTags 2'!O448="ignore", "ignore")</f>
        <v>ignore</v>
      </c>
      <c r="P448" s="1" t="str" cm="1">
        <f t="array" aca="1" ref="P448" ca="1">_xlfn.IFS('historyTags 2'!P448="have", "have", 'onchangeTags 2'!P448="have", "have", 'procTags 2'!P448="have", "have", 'historyTags 2'!P448="extra", "extra", 'onchangeTags 2'!P448="extra", "extra", 'procTags 2'!P448="extra", "extra", 'historyTags 2'!P448="missing", "missing", 'onchangeTags 2'!P448="missing", "missing", 'procTags 2'!P448="missing", "missing", 'historyTags 2'!P448="ignore", "ignore", 'onchangeTags 2'!P448="ignore", "ignore", 'procTags 2'!P448="ignore", "ignore")</f>
        <v>ignore</v>
      </c>
    </row>
    <row r="449" spans="1:16" x14ac:dyDescent="0.2">
      <c r="A449" s="1" t="str">
        <f ca="1">IFERROR(__xludf.DUMMYFUNCTION("""COMPUTED_VALUE"""),"x_ambient_tr_temp")</f>
        <v>x_ambient_tr_temp</v>
      </c>
      <c r="B449" s="1" t="str" cm="1">
        <f t="array" aca="1" ref="B449" ca="1">_xlfn.IFS('historyTags 2'!B449="have", "have", 'onchangeTags 2'!B449="have", "have", 'procTags 2'!B449="have", "have", 'historyTags 2'!B449="extra", "extra", 'onchangeTags 2'!B449="extra", "extra", 'procTags 2'!B449="extra", "extra", 'historyTags 2'!B449="missing", "missing", 'onchangeTags 2'!B449="missing", "missing", 'procTags 2'!B449="missing", "missing", 'historyTags 2'!B449="ignore", "ignore", 'onchangeTags 2'!B449="ignore", "ignore", 'procTags 2'!B449="ignore", "ignore")</f>
        <v>ignore</v>
      </c>
      <c r="C449" s="1" t="str" cm="1">
        <f t="array" aca="1" ref="C449" ca="1">_xlfn.IFS('historyTags 2'!C449="have", "have", 'onchangeTags 2'!C449="have", "have", 'procTags 2'!C449="have", "have", 'historyTags 2'!C449="extra", "extra", 'onchangeTags 2'!C449="extra", "extra", 'procTags 2'!C449="extra", "extra", 'historyTags 2'!C449="missing", "missing", 'onchangeTags 2'!C449="missing", "missing", 'procTags 2'!C449="missing", "missing", 'historyTags 2'!C449="ignore", "ignore", 'onchangeTags 2'!C449="ignore", "ignore", 'procTags 2'!C449="ignore", "ignore")</f>
        <v>ignore</v>
      </c>
      <c r="D449" s="1" t="str" cm="1">
        <f t="array" aca="1" ref="D449" ca="1">_xlfn.IFS('historyTags 2'!D449="have", "have", 'onchangeTags 2'!D449="have", "have", 'procTags 2'!D449="have", "have", 'historyTags 2'!D449="extra", "extra", 'onchangeTags 2'!D449="extra", "extra", 'procTags 2'!D449="extra", "extra", 'historyTags 2'!D449="missing", "missing", 'onchangeTags 2'!D449="missing", "missing", 'procTags 2'!D449="missing", "missing", 'historyTags 2'!D449="ignore", "ignore", 'onchangeTags 2'!D449="ignore", "ignore", 'procTags 2'!D449="ignore", "ignore")</f>
        <v>ignore</v>
      </c>
      <c r="E449" s="1" t="str" cm="1">
        <f t="array" aca="1" ref="E449" ca="1">_xlfn.IFS('historyTags 2'!E449="have", "have", 'onchangeTags 2'!E449="have", "have", 'procTags 2'!E449="have", "have", 'historyTags 2'!E449="extra", "extra", 'onchangeTags 2'!E449="extra", "extra", 'procTags 2'!E449="extra", "extra", 'historyTags 2'!E449="missing", "missing", 'onchangeTags 2'!E449="missing", "missing", 'procTags 2'!E449="missing", "missing", 'historyTags 2'!E449="ignore", "ignore", 'onchangeTags 2'!E449="ignore", "ignore", 'procTags 2'!E449="ignore", "ignore")</f>
        <v>ignore</v>
      </c>
      <c r="F449" s="1" t="str" cm="1">
        <f t="array" aca="1" ref="F449" ca="1">_xlfn.IFS('historyTags 2'!F449="have", "have", 'onchangeTags 2'!F449="have", "have", 'procTags 2'!F449="have", "have", 'historyTags 2'!F449="extra", "extra", 'onchangeTags 2'!F449="extra", "extra", 'procTags 2'!F449="extra", "extra", 'historyTags 2'!F449="missing", "missing", 'onchangeTags 2'!F449="missing", "missing", 'procTags 2'!F449="missing", "missing", 'historyTags 2'!F449="ignore", "ignore", 'onchangeTags 2'!F449="ignore", "ignore", 'procTags 2'!F449="ignore", "ignore")</f>
        <v>ignore</v>
      </c>
      <c r="G449" s="1" t="str" cm="1">
        <f t="array" aca="1" ref="G449" ca="1">_xlfn.IFS('historyTags 2'!G449="have", "have", 'onchangeTags 2'!G449="have", "have", 'procTags 2'!G449="have", "have", 'historyTags 2'!G449="extra", "extra", 'onchangeTags 2'!G449="extra", "extra", 'procTags 2'!G449="extra", "extra", 'historyTags 2'!G449="missing", "missing", 'onchangeTags 2'!G449="missing", "missing", 'procTags 2'!G449="missing", "missing", 'historyTags 2'!G449="ignore", "ignore", 'onchangeTags 2'!G449="ignore", "ignore", 'procTags 2'!G449="ignore", "ignore")</f>
        <v>ignore</v>
      </c>
      <c r="H449" s="1" t="str" cm="1">
        <f t="array" aca="1" ref="H449" ca="1">_xlfn.IFS('historyTags 2'!H449="have", "have", 'onchangeTags 2'!H449="have", "have", 'procTags 2'!H449="have", "have", 'historyTags 2'!H449="extra", "extra", 'onchangeTags 2'!H449="extra", "extra", 'procTags 2'!H449="extra", "extra", 'historyTags 2'!H449="missing", "missing", 'onchangeTags 2'!H449="missing", "missing", 'procTags 2'!H449="missing", "missing", 'historyTags 2'!H449="ignore", "ignore", 'onchangeTags 2'!H449="ignore", "ignore", 'procTags 2'!H449="ignore", "ignore")</f>
        <v>ignore</v>
      </c>
      <c r="I449" s="1" t="str" cm="1">
        <f t="array" aca="1" ref="I449" ca="1">_xlfn.IFS('historyTags 2'!I449="have", "have", 'onchangeTags 2'!I449="have", "have", 'procTags 2'!I449="have", "have", 'historyTags 2'!I449="extra", "extra", 'onchangeTags 2'!I449="extra", "extra", 'procTags 2'!I449="extra", "extra", 'historyTags 2'!I449="missing", "missing", 'onchangeTags 2'!I449="missing", "missing", 'procTags 2'!I449="missing", "missing", 'historyTags 2'!I449="ignore", "ignore", 'onchangeTags 2'!I449="ignore", "ignore", 'procTags 2'!I449="ignore", "ignore")</f>
        <v>ignore</v>
      </c>
      <c r="J449" s="1" t="str" cm="1">
        <f t="array" aca="1" ref="J449" ca="1">_xlfn.IFS('historyTags 2'!J449="have", "have", 'onchangeTags 2'!J449="have", "have", 'procTags 2'!J449="have", "have", 'historyTags 2'!J449="extra", "extra", 'onchangeTags 2'!J449="extra", "extra", 'procTags 2'!J449="extra", "extra", 'historyTags 2'!J449="missing", "missing", 'onchangeTags 2'!J449="missing", "missing", 'procTags 2'!J449="missing", "missing", 'historyTags 2'!J449="ignore", "ignore", 'onchangeTags 2'!J449="ignore", "ignore", 'procTags 2'!J449="ignore", "ignore")</f>
        <v>ignore</v>
      </c>
      <c r="K449" s="1" t="str" cm="1">
        <f t="array" aca="1" ref="K449" ca="1">_xlfn.IFS('historyTags 2'!K449="have", "have", 'onchangeTags 2'!K449="have", "have", 'procTags 2'!K449="have", "have", 'historyTags 2'!K449="extra", "extra", 'onchangeTags 2'!K449="extra", "extra", 'procTags 2'!K449="extra", "extra", 'historyTags 2'!K449="missing", "missing", 'onchangeTags 2'!K449="missing", "missing", 'procTags 2'!K449="missing", "missing", 'historyTags 2'!K449="ignore", "ignore", 'onchangeTags 2'!K449="ignore", "ignore", 'procTags 2'!K449="ignore", "ignore")</f>
        <v>ignore</v>
      </c>
      <c r="L449" s="1" t="str" cm="1">
        <f t="array" aca="1" ref="L449" ca="1">_xlfn.IFS('historyTags 2'!L449="have", "have", 'onchangeTags 2'!L449="have", "have", 'procTags 2'!L449="have", "have", 'historyTags 2'!L449="extra", "extra", 'onchangeTags 2'!L449="extra", "extra", 'procTags 2'!L449="extra", "extra", 'historyTags 2'!L449="missing", "missing", 'onchangeTags 2'!L449="missing", "missing", 'procTags 2'!L449="missing", "missing", 'historyTags 2'!L449="ignore", "ignore", 'onchangeTags 2'!L449="ignore", "ignore", 'procTags 2'!L449="ignore", "ignore")</f>
        <v>ignore</v>
      </c>
      <c r="M449" s="1" t="str" cm="1">
        <f t="array" aca="1" ref="M449" ca="1">_xlfn.IFS('historyTags 2'!M449="have", "have", 'onchangeTags 2'!M449="have", "have", 'procTags 2'!M449="have", "have", 'historyTags 2'!M449="extra", "extra", 'onchangeTags 2'!M449="extra", "extra", 'procTags 2'!M449="extra", "extra", 'historyTags 2'!M449="missing", "missing", 'onchangeTags 2'!M449="missing", "missing", 'procTags 2'!M449="missing", "missing", 'historyTags 2'!M449="ignore", "ignore", 'onchangeTags 2'!M449="ignore", "ignore", 'procTags 2'!M449="ignore", "ignore")</f>
        <v>ignore</v>
      </c>
      <c r="N449" s="1" t="str" cm="1">
        <f t="array" aca="1" ref="N449" ca="1">_xlfn.IFS('historyTags 2'!N449="have", "have", 'onchangeTags 2'!N449="have", "have", 'procTags 2'!N449="have", "have", 'historyTags 2'!N449="extra", "extra", 'onchangeTags 2'!N449="extra", "extra", 'procTags 2'!N449="extra", "extra", 'historyTags 2'!N449="missing", "missing", 'onchangeTags 2'!N449="missing", "missing", 'procTags 2'!N449="missing", "missing", 'historyTags 2'!N449="ignore", "ignore", 'onchangeTags 2'!N449="ignore", "ignore", 'procTags 2'!N449="ignore", "ignore")</f>
        <v>ignore</v>
      </c>
      <c r="O449" s="1" t="str" cm="1">
        <f t="array" aca="1" ref="O449" ca="1">_xlfn.IFS('historyTags 2'!O449="have", "have", 'onchangeTags 2'!O449="have", "have", 'procTags 2'!O449="have", "have", 'historyTags 2'!O449="extra", "extra", 'onchangeTags 2'!O449="extra", "extra", 'procTags 2'!O449="extra", "extra", 'historyTags 2'!O449="missing", "missing", 'onchangeTags 2'!O449="missing", "missing", 'procTags 2'!O449="missing", "missing", 'historyTags 2'!O449="ignore", "ignore", 'onchangeTags 2'!O449="ignore", "ignore", 'procTags 2'!O449="ignore", "ignore")</f>
        <v>ignore</v>
      </c>
      <c r="P449" s="1" t="str" cm="1">
        <f t="array" aca="1" ref="P449" ca="1">_xlfn.IFS('historyTags 2'!P449="have", "have", 'onchangeTags 2'!P449="have", "have", 'procTags 2'!P449="have", "have", 'historyTags 2'!P449="extra", "extra", 'onchangeTags 2'!P449="extra", "extra", 'procTags 2'!P449="extra", "extra", 'historyTags 2'!P449="missing", "missing", 'onchangeTags 2'!P449="missing", "missing", 'procTags 2'!P449="missing", "missing", 'historyTags 2'!P449="ignore", "ignore", 'onchangeTags 2'!P449="ignore", "ignore", 'procTags 2'!P449="ignore", "ignore")</f>
        <v>ignore</v>
      </c>
    </row>
    <row r="450" spans="1:16" x14ac:dyDescent="0.2">
      <c r="A450" s="1" t="str">
        <f ca="1">IFERROR(__xludf.DUMMYFUNCTION("""COMPUTED_VALUE"""),"x_ambRH_diff")</f>
        <v>x_ambRH_diff</v>
      </c>
      <c r="B450" s="1" t="str" cm="1">
        <f t="array" aca="1" ref="B450" ca="1">_xlfn.IFS('historyTags 2'!B450="have", "have", 'onchangeTags 2'!B450="have", "have", 'procTags 2'!B450="have", "have", 'historyTags 2'!B450="extra", "extra", 'onchangeTags 2'!B450="extra", "extra", 'procTags 2'!B450="extra", "extra", 'historyTags 2'!B450="missing", "missing", 'onchangeTags 2'!B450="missing", "missing", 'procTags 2'!B450="missing", "missing", 'historyTags 2'!B450="ignore", "ignore", 'onchangeTags 2'!B450="ignore", "ignore", 'procTags 2'!B450="ignore", "ignore")</f>
        <v>ignore</v>
      </c>
      <c r="C450" s="1" t="str" cm="1">
        <f t="array" aca="1" ref="C450" ca="1">_xlfn.IFS('historyTags 2'!C450="have", "have", 'onchangeTags 2'!C450="have", "have", 'procTags 2'!C450="have", "have", 'historyTags 2'!C450="extra", "extra", 'onchangeTags 2'!C450="extra", "extra", 'procTags 2'!C450="extra", "extra", 'historyTags 2'!C450="missing", "missing", 'onchangeTags 2'!C450="missing", "missing", 'procTags 2'!C450="missing", "missing", 'historyTags 2'!C450="ignore", "ignore", 'onchangeTags 2'!C450="ignore", "ignore", 'procTags 2'!C450="ignore", "ignore")</f>
        <v>ignore</v>
      </c>
      <c r="D450" s="1" t="str" cm="1">
        <f t="array" aca="1" ref="D450" ca="1">_xlfn.IFS('historyTags 2'!D450="have", "have", 'onchangeTags 2'!D450="have", "have", 'procTags 2'!D450="have", "have", 'historyTags 2'!D450="extra", "extra", 'onchangeTags 2'!D450="extra", "extra", 'procTags 2'!D450="extra", "extra", 'historyTags 2'!D450="missing", "missing", 'onchangeTags 2'!D450="missing", "missing", 'procTags 2'!D450="missing", "missing", 'historyTags 2'!D450="ignore", "ignore", 'onchangeTags 2'!D450="ignore", "ignore", 'procTags 2'!D450="ignore", "ignore")</f>
        <v>extra</v>
      </c>
      <c r="E450" s="1" t="str" cm="1">
        <f t="array" aca="1" ref="E450" ca="1">_xlfn.IFS('historyTags 2'!E450="have", "have", 'onchangeTags 2'!E450="have", "have", 'procTags 2'!E450="have", "have", 'historyTags 2'!E450="extra", "extra", 'onchangeTags 2'!E450="extra", "extra", 'procTags 2'!E450="extra", "extra", 'historyTags 2'!E450="missing", "missing", 'onchangeTags 2'!E450="missing", "missing", 'procTags 2'!E450="missing", "missing", 'historyTags 2'!E450="ignore", "ignore", 'onchangeTags 2'!E450="ignore", "ignore", 'procTags 2'!E450="ignore", "ignore")</f>
        <v>extra</v>
      </c>
      <c r="F450" s="1" t="str" cm="1">
        <f t="array" aca="1" ref="F450" ca="1">_xlfn.IFS('historyTags 2'!F450="have", "have", 'onchangeTags 2'!F450="have", "have", 'procTags 2'!F450="have", "have", 'historyTags 2'!F450="extra", "extra", 'onchangeTags 2'!F450="extra", "extra", 'procTags 2'!F450="extra", "extra", 'historyTags 2'!F450="missing", "missing", 'onchangeTags 2'!F450="missing", "missing", 'procTags 2'!F450="missing", "missing", 'historyTags 2'!F450="ignore", "ignore", 'onchangeTags 2'!F450="ignore", "ignore", 'procTags 2'!F450="ignore", "ignore")</f>
        <v>extra</v>
      </c>
      <c r="G450" s="1" t="str" cm="1">
        <f t="array" aca="1" ref="G450" ca="1">_xlfn.IFS('historyTags 2'!G450="have", "have", 'onchangeTags 2'!G450="have", "have", 'procTags 2'!G450="have", "have", 'historyTags 2'!G450="extra", "extra", 'onchangeTags 2'!G450="extra", "extra", 'procTags 2'!G450="extra", "extra", 'historyTags 2'!G450="missing", "missing", 'onchangeTags 2'!G450="missing", "missing", 'procTags 2'!G450="missing", "missing", 'historyTags 2'!G450="ignore", "ignore", 'onchangeTags 2'!G450="ignore", "ignore", 'procTags 2'!G450="ignore", "ignore")</f>
        <v>extra</v>
      </c>
      <c r="H450" s="1" t="str" cm="1">
        <f t="array" aca="1" ref="H450" ca="1">_xlfn.IFS('historyTags 2'!H450="have", "have", 'onchangeTags 2'!H450="have", "have", 'procTags 2'!H450="have", "have", 'historyTags 2'!H450="extra", "extra", 'onchangeTags 2'!H450="extra", "extra", 'procTags 2'!H450="extra", "extra", 'historyTags 2'!H450="missing", "missing", 'onchangeTags 2'!H450="missing", "missing", 'procTags 2'!H450="missing", "missing", 'historyTags 2'!H450="ignore", "ignore", 'onchangeTags 2'!H450="ignore", "ignore", 'procTags 2'!H450="ignore", "ignore")</f>
        <v>extra</v>
      </c>
      <c r="I450" s="1" t="str" cm="1">
        <f t="array" aca="1" ref="I450" ca="1">_xlfn.IFS('historyTags 2'!I450="have", "have", 'onchangeTags 2'!I450="have", "have", 'procTags 2'!I450="have", "have", 'historyTags 2'!I450="extra", "extra", 'onchangeTags 2'!I450="extra", "extra", 'procTags 2'!I450="extra", "extra", 'historyTags 2'!I450="missing", "missing", 'onchangeTags 2'!I450="missing", "missing", 'procTags 2'!I450="missing", "missing", 'historyTags 2'!I450="ignore", "ignore", 'onchangeTags 2'!I450="ignore", "ignore", 'procTags 2'!I450="ignore", "ignore")</f>
        <v>extra</v>
      </c>
      <c r="J450" s="1" t="str" cm="1">
        <f t="array" aca="1" ref="J450" ca="1">_xlfn.IFS('historyTags 2'!J450="have", "have", 'onchangeTags 2'!J450="have", "have", 'procTags 2'!J450="have", "have", 'historyTags 2'!J450="extra", "extra", 'onchangeTags 2'!J450="extra", "extra", 'procTags 2'!J450="extra", "extra", 'historyTags 2'!J450="missing", "missing", 'onchangeTags 2'!J450="missing", "missing", 'procTags 2'!J450="missing", "missing", 'historyTags 2'!J450="ignore", "ignore", 'onchangeTags 2'!J450="ignore", "ignore", 'procTags 2'!J450="ignore", "ignore")</f>
        <v>extra</v>
      </c>
      <c r="K450" s="1" t="str" cm="1">
        <f t="array" aca="1" ref="K450" ca="1">_xlfn.IFS('historyTags 2'!K450="have", "have", 'onchangeTags 2'!K450="have", "have", 'procTags 2'!K450="have", "have", 'historyTags 2'!K450="extra", "extra", 'onchangeTags 2'!K450="extra", "extra", 'procTags 2'!K450="extra", "extra", 'historyTags 2'!K450="missing", "missing", 'onchangeTags 2'!K450="missing", "missing", 'procTags 2'!K450="missing", "missing", 'historyTags 2'!K450="ignore", "ignore", 'onchangeTags 2'!K450="ignore", "ignore", 'procTags 2'!K450="ignore", "ignore")</f>
        <v>extra</v>
      </c>
      <c r="L450" s="1" t="str" cm="1">
        <f t="array" aca="1" ref="L450" ca="1">_xlfn.IFS('historyTags 2'!L450="have", "have", 'onchangeTags 2'!L450="have", "have", 'procTags 2'!L450="have", "have", 'historyTags 2'!L450="extra", "extra", 'onchangeTags 2'!L450="extra", "extra", 'procTags 2'!L450="extra", "extra", 'historyTags 2'!L450="missing", "missing", 'onchangeTags 2'!L450="missing", "missing", 'procTags 2'!L450="missing", "missing", 'historyTags 2'!L450="ignore", "ignore", 'onchangeTags 2'!L450="ignore", "ignore", 'procTags 2'!L450="ignore", "ignore")</f>
        <v>extra</v>
      </c>
      <c r="M450" s="1" t="str" cm="1">
        <f t="array" aca="1" ref="M450" ca="1">_xlfn.IFS('historyTags 2'!M450="have", "have", 'onchangeTags 2'!M450="have", "have", 'procTags 2'!M450="have", "have", 'historyTags 2'!M450="extra", "extra", 'onchangeTags 2'!M450="extra", "extra", 'procTags 2'!M450="extra", "extra", 'historyTags 2'!M450="missing", "missing", 'onchangeTags 2'!M450="missing", "missing", 'procTags 2'!M450="missing", "missing", 'historyTags 2'!M450="ignore", "ignore", 'onchangeTags 2'!M450="ignore", "ignore", 'procTags 2'!M450="ignore", "ignore")</f>
        <v>extra</v>
      </c>
      <c r="N450" s="1" t="str" cm="1">
        <f t="array" aca="1" ref="N450" ca="1">_xlfn.IFS('historyTags 2'!N450="have", "have", 'onchangeTags 2'!N450="have", "have", 'procTags 2'!N450="have", "have", 'historyTags 2'!N450="extra", "extra", 'onchangeTags 2'!N450="extra", "extra", 'procTags 2'!N450="extra", "extra", 'historyTags 2'!N450="missing", "missing", 'onchangeTags 2'!N450="missing", "missing", 'procTags 2'!N450="missing", "missing", 'historyTags 2'!N450="ignore", "ignore", 'onchangeTags 2'!N450="ignore", "ignore", 'procTags 2'!N450="ignore", "ignore")</f>
        <v>extra</v>
      </c>
      <c r="O450" s="1" t="str" cm="1">
        <f t="array" aca="1" ref="O450" ca="1">_xlfn.IFS('historyTags 2'!O450="have", "have", 'onchangeTags 2'!O450="have", "have", 'procTags 2'!O450="have", "have", 'historyTags 2'!O450="extra", "extra", 'onchangeTags 2'!O450="extra", "extra", 'procTags 2'!O450="extra", "extra", 'historyTags 2'!O450="missing", "missing", 'onchangeTags 2'!O450="missing", "missing", 'procTags 2'!O450="missing", "missing", 'historyTags 2'!O450="ignore", "ignore", 'onchangeTags 2'!O450="ignore", "ignore", 'procTags 2'!O450="ignore", "ignore")</f>
        <v>extra</v>
      </c>
      <c r="P450" s="1" t="str" cm="1">
        <f t="array" aca="1" ref="P450" ca="1">_xlfn.IFS('historyTags 2'!P450="have", "have", 'onchangeTags 2'!P450="have", "have", 'procTags 2'!P450="have", "have", 'historyTags 2'!P450="extra", "extra", 'onchangeTags 2'!P450="extra", "extra", 'procTags 2'!P450="extra", "extra", 'historyTags 2'!P450="missing", "missing", 'onchangeTags 2'!P450="missing", "missing", 'procTags 2'!P450="missing", "missing", 'historyTags 2'!P450="ignore", "ignore", 'onchangeTags 2'!P450="ignore", "ignore", 'procTags 2'!P450="ignore", "ignore")</f>
        <v>ignore</v>
      </c>
    </row>
    <row r="451" spans="1:16" x14ac:dyDescent="0.2">
      <c r="A451" s="1" t="str">
        <f ca="1">IFERROR(__xludf.DUMMYFUNCTION("""COMPUTED_VALUE"""),"x_wsRH_diff")</f>
        <v>x_wsRH_diff</v>
      </c>
      <c r="B451" s="1" t="str" cm="1">
        <f t="array" aca="1" ref="B451" ca="1">_xlfn.IFS('historyTags 2'!B451="have", "have", 'onchangeTags 2'!B451="have", "have", 'procTags 2'!B451="have", "have", 'historyTags 2'!B451="extra", "extra", 'onchangeTags 2'!B451="extra", "extra", 'procTags 2'!B451="extra", "extra", 'historyTags 2'!B451="missing", "missing", 'onchangeTags 2'!B451="missing", "missing", 'procTags 2'!B451="missing", "missing", 'historyTags 2'!B451="ignore", "ignore", 'onchangeTags 2'!B451="ignore", "ignore", 'procTags 2'!B451="ignore", "ignore")</f>
        <v>ignore</v>
      </c>
      <c r="C451" s="1" t="str" cm="1">
        <f t="array" aca="1" ref="C451" ca="1">_xlfn.IFS('historyTags 2'!C451="have", "have", 'onchangeTags 2'!C451="have", "have", 'procTags 2'!C451="have", "have", 'historyTags 2'!C451="extra", "extra", 'onchangeTags 2'!C451="extra", "extra", 'procTags 2'!C451="extra", "extra", 'historyTags 2'!C451="missing", "missing", 'onchangeTags 2'!C451="missing", "missing", 'procTags 2'!C451="missing", "missing", 'historyTags 2'!C451="ignore", "ignore", 'onchangeTags 2'!C451="ignore", "ignore", 'procTags 2'!C451="ignore", "ignore")</f>
        <v>ignore</v>
      </c>
      <c r="D451" s="1" t="str" cm="1">
        <f t="array" aca="1" ref="D451" ca="1">_xlfn.IFS('historyTags 2'!D451="have", "have", 'onchangeTags 2'!D451="have", "have", 'procTags 2'!D451="have", "have", 'historyTags 2'!D451="extra", "extra", 'onchangeTags 2'!D451="extra", "extra", 'procTags 2'!D451="extra", "extra", 'historyTags 2'!D451="missing", "missing", 'onchangeTags 2'!D451="missing", "missing", 'procTags 2'!D451="missing", "missing", 'historyTags 2'!D451="ignore", "ignore", 'onchangeTags 2'!D451="ignore", "ignore", 'procTags 2'!D451="ignore", "ignore")</f>
        <v>ignore</v>
      </c>
      <c r="E451" s="1" t="str" cm="1">
        <f t="array" aca="1" ref="E451" ca="1">_xlfn.IFS('historyTags 2'!E451="have", "have", 'onchangeTags 2'!E451="have", "have", 'procTags 2'!E451="have", "have", 'historyTags 2'!E451="extra", "extra", 'onchangeTags 2'!E451="extra", "extra", 'procTags 2'!E451="extra", "extra", 'historyTags 2'!E451="missing", "missing", 'onchangeTags 2'!E451="missing", "missing", 'procTags 2'!E451="missing", "missing", 'historyTags 2'!E451="ignore", "ignore", 'onchangeTags 2'!E451="ignore", "ignore", 'procTags 2'!E451="ignore", "ignore")</f>
        <v>ignore</v>
      </c>
      <c r="F451" s="1" t="str" cm="1">
        <f t="array" aca="1" ref="F451" ca="1">_xlfn.IFS('historyTags 2'!F451="have", "have", 'onchangeTags 2'!F451="have", "have", 'procTags 2'!F451="have", "have", 'historyTags 2'!F451="extra", "extra", 'onchangeTags 2'!F451="extra", "extra", 'procTags 2'!F451="extra", "extra", 'historyTags 2'!F451="missing", "missing", 'onchangeTags 2'!F451="missing", "missing", 'procTags 2'!F451="missing", "missing", 'historyTags 2'!F451="ignore", "ignore", 'onchangeTags 2'!F451="ignore", "ignore", 'procTags 2'!F451="ignore", "ignore")</f>
        <v>ignore</v>
      </c>
      <c r="G451" s="1" t="str" cm="1">
        <f t="array" aca="1" ref="G451" ca="1">_xlfn.IFS('historyTags 2'!G451="have", "have", 'onchangeTags 2'!G451="have", "have", 'procTags 2'!G451="have", "have", 'historyTags 2'!G451="extra", "extra", 'onchangeTags 2'!G451="extra", "extra", 'procTags 2'!G451="extra", "extra", 'historyTags 2'!G451="missing", "missing", 'onchangeTags 2'!G451="missing", "missing", 'procTags 2'!G451="missing", "missing", 'historyTags 2'!G451="ignore", "ignore", 'onchangeTags 2'!G451="ignore", "ignore", 'procTags 2'!G451="ignore", "ignore")</f>
        <v>ignore</v>
      </c>
      <c r="H451" s="1" t="str" cm="1">
        <f t="array" aca="1" ref="H451" ca="1">_xlfn.IFS('historyTags 2'!H451="have", "have", 'onchangeTags 2'!H451="have", "have", 'procTags 2'!H451="have", "have", 'historyTags 2'!H451="extra", "extra", 'onchangeTags 2'!H451="extra", "extra", 'procTags 2'!H451="extra", "extra", 'historyTags 2'!H451="missing", "missing", 'onchangeTags 2'!H451="missing", "missing", 'procTags 2'!H451="missing", "missing", 'historyTags 2'!H451="ignore", "ignore", 'onchangeTags 2'!H451="ignore", "ignore", 'procTags 2'!H451="ignore", "ignore")</f>
        <v>ignore</v>
      </c>
      <c r="I451" s="1" t="str" cm="1">
        <f t="array" aca="1" ref="I451" ca="1">_xlfn.IFS('historyTags 2'!I451="have", "have", 'onchangeTags 2'!I451="have", "have", 'procTags 2'!I451="have", "have", 'historyTags 2'!I451="extra", "extra", 'onchangeTags 2'!I451="extra", "extra", 'procTags 2'!I451="extra", "extra", 'historyTags 2'!I451="missing", "missing", 'onchangeTags 2'!I451="missing", "missing", 'procTags 2'!I451="missing", "missing", 'historyTags 2'!I451="ignore", "ignore", 'onchangeTags 2'!I451="ignore", "ignore", 'procTags 2'!I451="ignore", "ignore")</f>
        <v>ignore</v>
      </c>
      <c r="J451" s="1" t="str" cm="1">
        <f t="array" aca="1" ref="J451" ca="1">_xlfn.IFS('historyTags 2'!J451="have", "have", 'onchangeTags 2'!J451="have", "have", 'procTags 2'!J451="have", "have", 'historyTags 2'!J451="extra", "extra", 'onchangeTags 2'!J451="extra", "extra", 'procTags 2'!J451="extra", "extra", 'historyTags 2'!J451="missing", "missing", 'onchangeTags 2'!J451="missing", "missing", 'procTags 2'!J451="missing", "missing", 'historyTags 2'!J451="ignore", "ignore", 'onchangeTags 2'!J451="ignore", "ignore", 'procTags 2'!J451="ignore", "ignore")</f>
        <v>ignore</v>
      </c>
      <c r="K451" s="1" t="str" cm="1">
        <f t="array" aca="1" ref="K451" ca="1">_xlfn.IFS('historyTags 2'!K451="have", "have", 'onchangeTags 2'!K451="have", "have", 'procTags 2'!K451="have", "have", 'historyTags 2'!K451="extra", "extra", 'onchangeTags 2'!K451="extra", "extra", 'procTags 2'!K451="extra", "extra", 'historyTags 2'!K451="missing", "missing", 'onchangeTags 2'!K451="missing", "missing", 'procTags 2'!K451="missing", "missing", 'historyTags 2'!K451="ignore", "ignore", 'onchangeTags 2'!K451="ignore", "ignore", 'procTags 2'!K451="ignore", "ignore")</f>
        <v>ignore</v>
      </c>
      <c r="L451" s="1" t="str" cm="1">
        <f t="array" aca="1" ref="L451" ca="1">_xlfn.IFS('historyTags 2'!L451="have", "have", 'onchangeTags 2'!L451="have", "have", 'procTags 2'!L451="have", "have", 'historyTags 2'!L451="extra", "extra", 'onchangeTags 2'!L451="extra", "extra", 'procTags 2'!L451="extra", "extra", 'historyTags 2'!L451="missing", "missing", 'onchangeTags 2'!L451="missing", "missing", 'procTags 2'!L451="missing", "missing", 'historyTags 2'!L451="ignore", "ignore", 'onchangeTags 2'!L451="ignore", "ignore", 'procTags 2'!L451="ignore", "ignore")</f>
        <v>ignore</v>
      </c>
      <c r="M451" s="1" t="str" cm="1">
        <f t="array" aca="1" ref="M451" ca="1">_xlfn.IFS('historyTags 2'!M451="have", "have", 'onchangeTags 2'!M451="have", "have", 'procTags 2'!M451="have", "have", 'historyTags 2'!M451="extra", "extra", 'onchangeTags 2'!M451="extra", "extra", 'procTags 2'!M451="extra", "extra", 'historyTags 2'!M451="missing", "missing", 'onchangeTags 2'!M451="missing", "missing", 'procTags 2'!M451="missing", "missing", 'historyTags 2'!M451="ignore", "ignore", 'onchangeTags 2'!M451="ignore", "ignore", 'procTags 2'!M451="ignore", "ignore")</f>
        <v>ignore</v>
      </c>
      <c r="N451" s="1" t="str" cm="1">
        <f t="array" aca="1" ref="N451" ca="1">_xlfn.IFS('historyTags 2'!N451="have", "have", 'onchangeTags 2'!N451="have", "have", 'procTags 2'!N451="have", "have", 'historyTags 2'!N451="extra", "extra", 'onchangeTags 2'!N451="extra", "extra", 'procTags 2'!N451="extra", "extra", 'historyTags 2'!N451="missing", "missing", 'onchangeTags 2'!N451="missing", "missing", 'procTags 2'!N451="missing", "missing", 'historyTags 2'!N451="ignore", "ignore", 'onchangeTags 2'!N451="ignore", "ignore", 'procTags 2'!N451="ignore", "ignore")</f>
        <v>ignore</v>
      </c>
      <c r="O451" s="1" t="str" cm="1">
        <f t="array" aca="1" ref="O451" ca="1">_xlfn.IFS('historyTags 2'!O451="have", "have", 'onchangeTags 2'!O451="have", "have", 'procTags 2'!O451="have", "have", 'historyTags 2'!O451="extra", "extra", 'onchangeTags 2'!O451="extra", "extra", 'procTags 2'!O451="extra", "extra", 'historyTags 2'!O451="missing", "missing", 'onchangeTags 2'!O451="missing", "missing", 'procTags 2'!O451="missing", "missing", 'historyTags 2'!O451="ignore", "ignore", 'onchangeTags 2'!O451="ignore", "ignore", 'procTags 2'!O451="ignore", "ignore")</f>
        <v>ignore</v>
      </c>
      <c r="P451" s="1" t="str" cm="1">
        <f t="array" aca="1" ref="P451" ca="1">_xlfn.IFS('historyTags 2'!P451="have", "have", 'onchangeTags 2'!P451="have", "have", 'procTags 2'!P451="have", "have", 'historyTags 2'!P451="extra", "extra", 'onchangeTags 2'!P451="extra", "extra", 'procTags 2'!P451="extra", "extra", 'historyTags 2'!P451="missing", "missing", 'onchangeTags 2'!P451="missing", "missing", 'procTags 2'!P451="missing", "missing", 'historyTags 2'!P451="ignore", "ignore", 'onchangeTags 2'!P451="ignore", "ignore", 'procTags 2'!P451="ignore", "ignore")</f>
        <v>ignore</v>
      </c>
    </row>
    <row r="452" spans="1:16" x14ac:dyDescent="0.2">
      <c r="A452" s="1" t="str">
        <f ca="1">IFERROR(__xludf.DUMMYFUNCTION("""COMPUTED_VALUE"""),"x_wsTemp_diff")</f>
        <v>x_wsTemp_diff</v>
      </c>
      <c r="B452" s="1" t="str" cm="1">
        <f t="array" aca="1" ref="B452" ca="1">_xlfn.IFS('historyTags 2'!B452="have", "have", 'onchangeTags 2'!B452="have", "have", 'procTags 2'!B452="have", "have", 'historyTags 2'!B452="extra", "extra", 'onchangeTags 2'!B452="extra", "extra", 'procTags 2'!B452="extra", "extra", 'historyTags 2'!B452="missing", "missing", 'onchangeTags 2'!B452="missing", "missing", 'procTags 2'!B452="missing", "missing", 'historyTags 2'!B452="ignore", "ignore", 'onchangeTags 2'!B452="ignore", "ignore", 'procTags 2'!B452="ignore", "ignore")</f>
        <v>ignore</v>
      </c>
      <c r="C452" s="1" t="str" cm="1">
        <f t="array" aca="1" ref="C452" ca="1">_xlfn.IFS('historyTags 2'!C452="have", "have", 'onchangeTags 2'!C452="have", "have", 'procTags 2'!C452="have", "have", 'historyTags 2'!C452="extra", "extra", 'onchangeTags 2'!C452="extra", "extra", 'procTags 2'!C452="extra", "extra", 'historyTags 2'!C452="missing", "missing", 'onchangeTags 2'!C452="missing", "missing", 'procTags 2'!C452="missing", "missing", 'historyTags 2'!C452="ignore", "ignore", 'onchangeTags 2'!C452="ignore", "ignore", 'procTags 2'!C452="ignore", "ignore")</f>
        <v>ignore</v>
      </c>
      <c r="D452" s="1" t="str" cm="1">
        <f t="array" aca="1" ref="D452" ca="1">_xlfn.IFS('historyTags 2'!D452="have", "have", 'onchangeTags 2'!D452="have", "have", 'procTags 2'!D452="have", "have", 'historyTags 2'!D452="extra", "extra", 'onchangeTags 2'!D452="extra", "extra", 'procTags 2'!D452="extra", "extra", 'historyTags 2'!D452="missing", "missing", 'onchangeTags 2'!D452="missing", "missing", 'procTags 2'!D452="missing", "missing", 'historyTags 2'!D452="ignore", "ignore", 'onchangeTags 2'!D452="ignore", "ignore", 'procTags 2'!D452="ignore", "ignore")</f>
        <v>ignore</v>
      </c>
      <c r="E452" s="1" t="str" cm="1">
        <f t="array" aca="1" ref="E452" ca="1">_xlfn.IFS('historyTags 2'!E452="have", "have", 'onchangeTags 2'!E452="have", "have", 'procTags 2'!E452="have", "have", 'historyTags 2'!E452="extra", "extra", 'onchangeTags 2'!E452="extra", "extra", 'procTags 2'!E452="extra", "extra", 'historyTags 2'!E452="missing", "missing", 'onchangeTags 2'!E452="missing", "missing", 'procTags 2'!E452="missing", "missing", 'historyTags 2'!E452="ignore", "ignore", 'onchangeTags 2'!E452="ignore", "ignore", 'procTags 2'!E452="ignore", "ignore")</f>
        <v>ignore</v>
      </c>
      <c r="F452" s="1" t="str" cm="1">
        <f t="array" aca="1" ref="F452" ca="1">_xlfn.IFS('historyTags 2'!F452="have", "have", 'onchangeTags 2'!F452="have", "have", 'procTags 2'!F452="have", "have", 'historyTags 2'!F452="extra", "extra", 'onchangeTags 2'!F452="extra", "extra", 'procTags 2'!F452="extra", "extra", 'historyTags 2'!F452="missing", "missing", 'onchangeTags 2'!F452="missing", "missing", 'procTags 2'!F452="missing", "missing", 'historyTags 2'!F452="ignore", "ignore", 'onchangeTags 2'!F452="ignore", "ignore", 'procTags 2'!F452="ignore", "ignore")</f>
        <v>ignore</v>
      </c>
      <c r="G452" s="1" t="str" cm="1">
        <f t="array" aca="1" ref="G452" ca="1">_xlfn.IFS('historyTags 2'!G452="have", "have", 'onchangeTags 2'!G452="have", "have", 'procTags 2'!G452="have", "have", 'historyTags 2'!G452="extra", "extra", 'onchangeTags 2'!G452="extra", "extra", 'procTags 2'!G452="extra", "extra", 'historyTags 2'!G452="missing", "missing", 'onchangeTags 2'!G452="missing", "missing", 'procTags 2'!G452="missing", "missing", 'historyTags 2'!G452="ignore", "ignore", 'onchangeTags 2'!G452="ignore", "ignore", 'procTags 2'!G452="ignore", "ignore")</f>
        <v>ignore</v>
      </c>
      <c r="H452" s="1" t="str" cm="1">
        <f t="array" aca="1" ref="H452" ca="1">_xlfn.IFS('historyTags 2'!H452="have", "have", 'onchangeTags 2'!H452="have", "have", 'procTags 2'!H452="have", "have", 'historyTags 2'!H452="extra", "extra", 'onchangeTags 2'!H452="extra", "extra", 'procTags 2'!H452="extra", "extra", 'historyTags 2'!H452="missing", "missing", 'onchangeTags 2'!H452="missing", "missing", 'procTags 2'!H452="missing", "missing", 'historyTags 2'!H452="ignore", "ignore", 'onchangeTags 2'!H452="ignore", "ignore", 'procTags 2'!H452="ignore", "ignore")</f>
        <v>ignore</v>
      </c>
      <c r="I452" s="1" t="str" cm="1">
        <f t="array" aca="1" ref="I452" ca="1">_xlfn.IFS('historyTags 2'!I452="have", "have", 'onchangeTags 2'!I452="have", "have", 'procTags 2'!I452="have", "have", 'historyTags 2'!I452="extra", "extra", 'onchangeTags 2'!I452="extra", "extra", 'procTags 2'!I452="extra", "extra", 'historyTags 2'!I452="missing", "missing", 'onchangeTags 2'!I452="missing", "missing", 'procTags 2'!I452="missing", "missing", 'historyTags 2'!I452="ignore", "ignore", 'onchangeTags 2'!I452="ignore", "ignore", 'procTags 2'!I452="ignore", "ignore")</f>
        <v>ignore</v>
      </c>
      <c r="J452" s="1" t="str" cm="1">
        <f t="array" aca="1" ref="J452" ca="1">_xlfn.IFS('historyTags 2'!J452="have", "have", 'onchangeTags 2'!J452="have", "have", 'procTags 2'!J452="have", "have", 'historyTags 2'!J452="extra", "extra", 'onchangeTags 2'!J452="extra", "extra", 'procTags 2'!J452="extra", "extra", 'historyTags 2'!J452="missing", "missing", 'onchangeTags 2'!J452="missing", "missing", 'procTags 2'!J452="missing", "missing", 'historyTags 2'!J452="ignore", "ignore", 'onchangeTags 2'!J452="ignore", "ignore", 'procTags 2'!J452="ignore", "ignore")</f>
        <v>ignore</v>
      </c>
      <c r="K452" s="1" t="str" cm="1">
        <f t="array" aca="1" ref="K452" ca="1">_xlfn.IFS('historyTags 2'!K452="have", "have", 'onchangeTags 2'!K452="have", "have", 'procTags 2'!K452="have", "have", 'historyTags 2'!K452="extra", "extra", 'onchangeTags 2'!K452="extra", "extra", 'procTags 2'!K452="extra", "extra", 'historyTags 2'!K452="missing", "missing", 'onchangeTags 2'!K452="missing", "missing", 'procTags 2'!K452="missing", "missing", 'historyTags 2'!K452="ignore", "ignore", 'onchangeTags 2'!K452="ignore", "ignore", 'procTags 2'!K452="ignore", "ignore")</f>
        <v>ignore</v>
      </c>
      <c r="L452" s="1" t="str" cm="1">
        <f t="array" aca="1" ref="L452" ca="1">_xlfn.IFS('historyTags 2'!L452="have", "have", 'onchangeTags 2'!L452="have", "have", 'procTags 2'!L452="have", "have", 'historyTags 2'!L452="extra", "extra", 'onchangeTags 2'!L452="extra", "extra", 'procTags 2'!L452="extra", "extra", 'historyTags 2'!L452="missing", "missing", 'onchangeTags 2'!L452="missing", "missing", 'procTags 2'!L452="missing", "missing", 'historyTags 2'!L452="ignore", "ignore", 'onchangeTags 2'!L452="ignore", "ignore", 'procTags 2'!L452="ignore", "ignore")</f>
        <v>ignore</v>
      </c>
      <c r="M452" s="1" t="str" cm="1">
        <f t="array" aca="1" ref="M452" ca="1">_xlfn.IFS('historyTags 2'!M452="have", "have", 'onchangeTags 2'!M452="have", "have", 'procTags 2'!M452="have", "have", 'historyTags 2'!M452="extra", "extra", 'onchangeTags 2'!M452="extra", "extra", 'procTags 2'!M452="extra", "extra", 'historyTags 2'!M452="missing", "missing", 'onchangeTags 2'!M452="missing", "missing", 'procTags 2'!M452="missing", "missing", 'historyTags 2'!M452="ignore", "ignore", 'onchangeTags 2'!M452="ignore", "ignore", 'procTags 2'!M452="ignore", "ignore")</f>
        <v>ignore</v>
      </c>
      <c r="N452" s="1" t="str" cm="1">
        <f t="array" aca="1" ref="N452" ca="1">_xlfn.IFS('historyTags 2'!N452="have", "have", 'onchangeTags 2'!N452="have", "have", 'procTags 2'!N452="have", "have", 'historyTags 2'!N452="extra", "extra", 'onchangeTags 2'!N452="extra", "extra", 'procTags 2'!N452="extra", "extra", 'historyTags 2'!N452="missing", "missing", 'onchangeTags 2'!N452="missing", "missing", 'procTags 2'!N452="missing", "missing", 'historyTags 2'!N452="ignore", "ignore", 'onchangeTags 2'!N452="ignore", "ignore", 'procTags 2'!N452="ignore", "ignore")</f>
        <v>ignore</v>
      </c>
      <c r="O452" s="1" t="str" cm="1">
        <f t="array" aca="1" ref="O452" ca="1">_xlfn.IFS('historyTags 2'!O452="have", "have", 'onchangeTags 2'!O452="have", "have", 'procTags 2'!O452="have", "have", 'historyTags 2'!O452="extra", "extra", 'onchangeTags 2'!O452="extra", "extra", 'procTags 2'!O452="extra", "extra", 'historyTags 2'!O452="missing", "missing", 'onchangeTags 2'!O452="missing", "missing", 'procTags 2'!O452="missing", "missing", 'historyTags 2'!O452="ignore", "ignore", 'onchangeTags 2'!O452="ignore", "ignore", 'procTags 2'!O452="ignore", "ignore")</f>
        <v>ignore</v>
      </c>
      <c r="P452" s="1" t="str" cm="1">
        <f t="array" aca="1" ref="P452" ca="1">_xlfn.IFS('historyTags 2'!P452="have", "have", 'onchangeTags 2'!P452="have", "have", 'procTags 2'!P452="have", "have", 'historyTags 2'!P452="extra", "extra", 'onchangeTags 2'!P452="extra", "extra", 'procTags 2'!P452="extra", "extra", 'historyTags 2'!P452="missing", "missing", 'onchangeTags 2'!P452="missing", "missing", 'procTags 2'!P452="missing", "missing", 'historyTags 2'!P452="ignore", "ignore", 'onchangeTags 2'!P452="ignore", "ignore", 'procTags 2'!P452="ignore", "ignore")</f>
        <v>ignore</v>
      </c>
    </row>
    <row r="453" spans="1:16" x14ac:dyDescent="0.2">
      <c r="A453" s="1" t="str">
        <f ca="1">IFERROR(__xludf.DUMMYFUNCTION("""COMPUTED_VALUE"""),"zero_tag")</f>
        <v>zero_tag</v>
      </c>
      <c r="B453" s="1" t="str" cm="1">
        <f t="array" aca="1" ref="B453" ca="1">_xlfn.IFS('historyTags 2'!B453="have", "have", 'onchangeTags 2'!B453="have", "have", 'procTags 2'!B453="have", "have", 'historyTags 2'!B453="extra", "extra", 'onchangeTags 2'!B453="extra", "extra", 'procTags 2'!B453="extra", "extra", 'historyTags 2'!B453="missing", "missing", 'onchangeTags 2'!B453="missing", "missing", 'procTags 2'!B453="missing", "missing", 'historyTags 2'!B453="ignore", "ignore", 'onchangeTags 2'!B453="ignore", "ignore", 'procTags 2'!B453="ignore", "ignore")</f>
        <v>ignore</v>
      </c>
      <c r="C453" s="1" t="str" cm="1">
        <f t="array" aca="1" ref="C453" ca="1">_xlfn.IFS('historyTags 2'!C453="have", "have", 'onchangeTags 2'!C453="have", "have", 'procTags 2'!C453="have", "have", 'historyTags 2'!C453="extra", "extra", 'onchangeTags 2'!C453="extra", "extra", 'procTags 2'!C453="extra", "extra", 'historyTags 2'!C453="missing", "missing", 'onchangeTags 2'!C453="missing", "missing", 'procTags 2'!C453="missing", "missing", 'historyTags 2'!C453="ignore", "ignore", 'onchangeTags 2'!C453="ignore", "ignore", 'procTags 2'!C453="ignore", "ignore")</f>
        <v>ignore</v>
      </c>
      <c r="D453" s="1" t="str" cm="1">
        <f t="array" aca="1" ref="D453" ca="1">_xlfn.IFS('historyTags 2'!D453="have", "have", 'onchangeTags 2'!D453="have", "have", 'procTags 2'!D453="have", "have", 'historyTags 2'!D453="extra", "extra", 'onchangeTags 2'!D453="extra", "extra", 'procTags 2'!D453="extra", "extra", 'historyTags 2'!D453="missing", "missing", 'onchangeTags 2'!D453="missing", "missing", 'procTags 2'!D453="missing", "missing", 'historyTags 2'!D453="ignore", "ignore", 'onchangeTags 2'!D453="ignore", "ignore", 'procTags 2'!D453="ignore", "ignore")</f>
        <v>missing</v>
      </c>
      <c r="E453" s="1" t="str" cm="1">
        <f t="array" aca="1" ref="E453" ca="1">_xlfn.IFS('historyTags 2'!E453="have", "have", 'onchangeTags 2'!E453="have", "have", 'procTags 2'!E453="have", "have", 'historyTags 2'!E453="extra", "extra", 'onchangeTags 2'!E453="extra", "extra", 'procTags 2'!E453="extra", "extra", 'historyTags 2'!E453="missing", "missing", 'onchangeTags 2'!E453="missing", "missing", 'procTags 2'!E453="missing", "missing", 'historyTags 2'!E453="ignore", "ignore", 'onchangeTags 2'!E453="ignore", "ignore", 'procTags 2'!E453="ignore", "ignore")</f>
        <v>ignore</v>
      </c>
      <c r="F453" s="1" t="str" cm="1">
        <f t="array" aca="1" ref="F453" ca="1">_xlfn.IFS('historyTags 2'!F453="have", "have", 'onchangeTags 2'!F453="have", "have", 'procTags 2'!F453="have", "have", 'historyTags 2'!F453="extra", "extra", 'onchangeTags 2'!F453="extra", "extra", 'procTags 2'!F453="extra", "extra", 'historyTags 2'!F453="missing", "missing", 'onchangeTags 2'!F453="missing", "missing", 'procTags 2'!F453="missing", "missing", 'historyTags 2'!F453="ignore", "ignore", 'onchangeTags 2'!F453="ignore", "ignore", 'procTags 2'!F453="ignore", "ignore")</f>
        <v>ignore</v>
      </c>
      <c r="G453" s="1" t="str" cm="1">
        <f t="array" aca="1" ref="G453" ca="1">_xlfn.IFS('historyTags 2'!G453="have", "have", 'onchangeTags 2'!G453="have", "have", 'procTags 2'!G453="have", "have", 'historyTags 2'!G453="extra", "extra", 'onchangeTags 2'!G453="extra", "extra", 'procTags 2'!G453="extra", "extra", 'historyTags 2'!G453="missing", "missing", 'onchangeTags 2'!G453="missing", "missing", 'procTags 2'!G453="missing", "missing", 'historyTags 2'!G453="ignore", "ignore", 'onchangeTags 2'!G453="ignore", "ignore", 'procTags 2'!G453="ignore", "ignore")</f>
        <v>ignore</v>
      </c>
      <c r="H453" s="1" t="str" cm="1">
        <f t="array" aca="1" ref="H453" ca="1">_xlfn.IFS('historyTags 2'!H453="have", "have", 'onchangeTags 2'!H453="have", "have", 'procTags 2'!H453="have", "have", 'historyTags 2'!H453="extra", "extra", 'onchangeTags 2'!H453="extra", "extra", 'procTags 2'!H453="extra", "extra", 'historyTags 2'!H453="missing", "missing", 'onchangeTags 2'!H453="missing", "missing", 'procTags 2'!H453="missing", "missing", 'historyTags 2'!H453="ignore", "ignore", 'onchangeTags 2'!H453="ignore", "ignore", 'procTags 2'!H453="ignore", "ignore")</f>
        <v>ignore</v>
      </c>
      <c r="I453" s="1" t="str" cm="1">
        <f t="array" aca="1" ref="I453" ca="1">_xlfn.IFS('historyTags 2'!I453="have", "have", 'onchangeTags 2'!I453="have", "have", 'procTags 2'!I453="have", "have", 'historyTags 2'!I453="extra", "extra", 'onchangeTags 2'!I453="extra", "extra", 'procTags 2'!I453="extra", "extra", 'historyTags 2'!I453="missing", "missing", 'onchangeTags 2'!I453="missing", "missing", 'procTags 2'!I453="missing", "missing", 'historyTags 2'!I453="ignore", "ignore", 'onchangeTags 2'!I453="ignore", "ignore", 'procTags 2'!I453="ignore", "ignore")</f>
        <v>ignore</v>
      </c>
      <c r="J453" s="1" t="str" cm="1">
        <f t="array" aca="1" ref="J453" ca="1">_xlfn.IFS('historyTags 2'!J453="have", "have", 'onchangeTags 2'!J453="have", "have", 'procTags 2'!J453="have", "have", 'historyTags 2'!J453="extra", "extra", 'onchangeTags 2'!J453="extra", "extra", 'procTags 2'!J453="extra", "extra", 'historyTags 2'!J453="missing", "missing", 'onchangeTags 2'!J453="missing", "missing", 'procTags 2'!J453="missing", "missing", 'historyTags 2'!J453="ignore", "ignore", 'onchangeTags 2'!J453="ignore", "ignore", 'procTags 2'!J453="ignore", "ignore")</f>
        <v>ignore</v>
      </c>
      <c r="K453" s="1" t="str" cm="1">
        <f t="array" aca="1" ref="K453" ca="1">_xlfn.IFS('historyTags 2'!K453="have", "have", 'onchangeTags 2'!K453="have", "have", 'procTags 2'!K453="have", "have", 'historyTags 2'!K453="extra", "extra", 'onchangeTags 2'!K453="extra", "extra", 'procTags 2'!K453="extra", "extra", 'historyTags 2'!K453="missing", "missing", 'onchangeTags 2'!K453="missing", "missing", 'procTags 2'!K453="missing", "missing", 'historyTags 2'!K453="ignore", "ignore", 'onchangeTags 2'!K453="ignore", "ignore", 'procTags 2'!K453="ignore", "ignore")</f>
        <v>ignore</v>
      </c>
      <c r="L453" s="1" t="str" cm="1">
        <f t="array" aca="1" ref="L453" ca="1">_xlfn.IFS('historyTags 2'!L453="have", "have", 'onchangeTags 2'!L453="have", "have", 'procTags 2'!L453="have", "have", 'historyTags 2'!L453="extra", "extra", 'onchangeTags 2'!L453="extra", "extra", 'procTags 2'!L453="extra", "extra", 'historyTags 2'!L453="missing", "missing", 'onchangeTags 2'!L453="missing", "missing", 'procTags 2'!L453="missing", "missing", 'historyTags 2'!L453="ignore", "ignore", 'onchangeTags 2'!L453="ignore", "ignore", 'procTags 2'!L453="ignore", "ignore")</f>
        <v>ignore</v>
      </c>
      <c r="M453" s="1" t="str" cm="1">
        <f t="array" aca="1" ref="M453" ca="1">_xlfn.IFS('historyTags 2'!M453="have", "have", 'onchangeTags 2'!M453="have", "have", 'procTags 2'!M453="have", "have", 'historyTags 2'!M453="extra", "extra", 'onchangeTags 2'!M453="extra", "extra", 'procTags 2'!M453="extra", "extra", 'historyTags 2'!M453="missing", "missing", 'onchangeTags 2'!M453="missing", "missing", 'procTags 2'!M453="missing", "missing", 'historyTags 2'!M453="ignore", "ignore", 'onchangeTags 2'!M453="ignore", "ignore", 'procTags 2'!M453="ignore", "ignore")</f>
        <v>ignore</v>
      </c>
      <c r="N453" s="1" t="str" cm="1">
        <f t="array" aca="1" ref="N453" ca="1">_xlfn.IFS('historyTags 2'!N453="have", "have", 'onchangeTags 2'!N453="have", "have", 'procTags 2'!N453="have", "have", 'historyTags 2'!N453="extra", "extra", 'onchangeTags 2'!N453="extra", "extra", 'procTags 2'!N453="extra", "extra", 'historyTags 2'!N453="missing", "missing", 'onchangeTags 2'!N453="missing", "missing", 'procTags 2'!N453="missing", "missing", 'historyTags 2'!N453="ignore", "ignore", 'onchangeTags 2'!N453="ignore", "ignore", 'procTags 2'!N453="ignore", "ignore")</f>
        <v>ignore</v>
      </c>
      <c r="O453" s="1" t="str" cm="1">
        <f t="array" aca="1" ref="O453" ca="1">_xlfn.IFS('historyTags 2'!O453="have", "have", 'onchangeTags 2'!O453="have", "have", 'procTags 2'!O453="have", "have", 'historyTags 2'!O453="extra", "extra", 'onchangeTags 2'!O453="extra", "extra", 'procTags 2'!O453="extra", "extra", 'historyTags 2'!O453="missing", "missing", 'onchangeTags 2'!O453="missing", "missing", 'procTags 2'!O453="missing", "missing", 'historyTags 2'!O453="ignore", "ignore", 'onchangeTags 2'!O453="ignore", "ignore", 'procTags 2'!O453="ignore", "ignore")</f>
        <v>ignore</v>
      </c>
      <c r="P453" s="1" t="str" cm="1">
        <f t="array" aca="1" ref="P453" ca="1">_xlfn.IFS('historyTags 2'!P453="have", "have", 'onchangeTags 2'!P453="have", "have", 'procTags 2'!P453="have", "have", 'historyTags 2'!P453="extra", "extra", 'onchangeTags 2'!P453="extra", "extra", 'procTags 2'!P453="extra", "extra", 'historyTags 2'!P453="missing", "missing", 'onchangeTags 2'!P453="missing", "missing", 'procTags 2'!P453="missing", "missing", 'historyTags 2'!P453="ignore", "ignore", 'onchangeTags 2'!P453="ignore", "ignore", 'procTags 2'!P453="ignore", "ignore")</f>
        <v>ignore</v>
      </c>
    </row>
    <row r="454" spans="1:16" x14ac:dyDescent="0.2">
      <c r="A454" s="1" t="str">
        <f ca="1">IFERROR(__xludf.DUMMYFUNCTION("""COMPUTED_VALUE"""),"zero_tag2")</f>
        <v>zero_tag2</v>
      </c>
      <c r="B454" s="1" t="str" cm="1">
        <f t="array" aca="1" ref="B454" ca="1">_xlfn.IFS('historyTags 2'!B454="have", "have", 'onchangeTags 2'!B454="have", "have", 'procTags 2'!B454="have", "have", 'historyTags 2'!B454="extra", "extra", 'onchangeTags 2'!B454="extra", "extra", 'procTags 2'!B454="extra", "extra", 'historyTags 2'!B454="missing", "missing", 'onchangeTags 2'!B454="missing", "missing", 'procTags 2'!B454="missing", "missing", 'historyTags 2'!B454="ignore", "ignore", 'onchangeTags 2'!B454="ignore", "ignore", 'procTags 2'!B454="ignore", "ignore")</f>
        <v>ignore</v>
      </c>
      <c r="C454" s="1" t="str" cm="1">
        <f t="array" aca="1" ref="C454" ca="1">_xlfn.IFS('historyTags 2'!C454="have", "have", 'onchangeTags 2'!C454="have", "have", 'procTags 2'!C454="have", "have", 'historyTags 2'!C454="extra", "extra", 'onchangeTags 2'!C454="extra", "extra", 'procTags 2'!C454="extra", "extra", 'historyTags 2'!C454="missing", "missing", 'onchangeTags 2'!C454="missing", "missing", 'procTags 2'!C454="missing", "missing", 'historyTags 2'!C454="ignore", "ignore", 'onchangeTags 2'!C454="ignore", "ignore", 'procTags 2'!C454="ignore", "ignore")</f>
        <v>ignore</v>
      </c>
      <c r="D454" s="1" t="str" cm="1">
        <f t="array" aca="1" ref="D454" ca="1">_xlfn.IFS('historyTags 2'!D454="have", "have", 'onchangeTags 2'!D454="have", "have", 'procTags 2'!D454="have", "have", 'historyTags 2'!D454="extra", "extra", 'onchangeTags 2'!D454="extra", "extra", 'procTags 2'!D454="extra", "extra", 'historyTags 2'!D454="missing", "missing", 'onchangeTags 2'!D454="missing", "missing", 'procTags 2'!D454="missing", "missing", 'historyTags 2'!D454="ignore", "ignore", 'onchangeTags 2'!D454="ignore", "ignore", 'procTags 2'!D454="ignore", "ignore")</f>
        <v>ignore</v>
      </c>
      <c r="E454" s="1" t="str" cm="1">
        <f t="array" aca="1" ref="E454" ca="1">_xlfn.IFS('historyTags 2'!E454="have", "have", 'onchangeTags 2'!E454="have", "have", 'procTags 2'!E454="have", "have", 'historyTags 2'!E454="extra", "extra", 'onchangeTags 2'!E454="extra", "extra", 'procTags 2'!E454="extra", "extra", 'historyTags 2'!E454="missing", "missing", 'onchangeTags 2'!E454="missing", "missing", 'procTags 2'!E454="missing", "missing", 'historyTags 2'!E454="ignore", "ignore", 'onchangeTags 2'!E454="ignore", "ignore", 'procTags 2'!E454="ignore", "ignore")</f>
        <v>ignore</v>
      </c>
      <c r="F454" s="1" t="str" cm="1">
        <f t="array" aca="1" ref="F454" ca="1">_xlfn.IFS('historyTags 2'!F454="have", "have", 'onchangeTags 2'!F454="have", "have", 'procTags 2'!F454="have", "have", 'historyTags 2'!F454="extra", "extra", 'onchangeTags 2'!F454="extra", "extra", 'procTags 2'!F454="extra", "extra", 'historyTags 2'!F454="missing", "missing", 'onchangeTags 2'!F454="missing", "missing", 'procTags 2'!F454="missing", "missing", 'historyTags 2'!F454="ignore", "ignore", 'onchangeTags 2'!F454="ignore", "ignore", 'procTags 2'!F454="ignore", "ignore")</f>
        <v>ignore</v>
      </c>
      <c r="G454" s="1" t="str" cm="1">
        <f t="array" aca="1" ref="G454" ca="1">_xlfn.IFS('historyTags 2'!G454="have", "have", 'onchangeTags 2'!G454="have", "have", 'procTags 2'!G454="have", "have", 'historyTags 2'!G454="extra", "extra", 'onchangeTags 2'!G454="extra", "extra", 'procTags 2'!G454="extra", "extra", 'historyTags 2'!G454="missing", "missing", 'onchangeTags 2'!G454="missing", "missing", 'procTags 2'!G454="missing", "missing", 'historyTags 2'!G454="ignore", "ignore", 'onchangeTags 2'!G454="ignore", "ignore", 'procTags 2'!G454="ignore", "ignore")</f>
        <v>ignore</v>
      </c>
      <c r="H454" s="1" t="str" cm="1">
        <f t="array" aca="1" ref="H454" ca="1">_xlfn.IFS('historyTags 2'!H454="have", "have", 'onchangeTags 2'!H454="have", "have", 'procTags 2'!H454="have", "have", 'historyTags 2'!H454="extra", "extra", 'onchangeTags 2'!H454="extra", "extra", 'procTags 2'!H454="extra", "extra", 'historyTags 2'!H454="missing", "missing", 'onchangeTags 2'!H454="missing", "missing", 'procTags 2'!H454="missing", "missing", 'historyTags 2'!H454="ignore", "ignore", 'onchangeTags 2'!H454="ignore", "ignore", 'procTags 2'!H454="ignore", "ignore")</f>
        <v>ignore</v>
      </c>
      <c r="I454" s="1" t="str" cm="1">
        <f t="array" aca="1" ref="I454" ca="1">_xlfn.IFS('historyTags 2'!I454="have", "have", 'onchangeTags 2'!I454="have", "have", 'procTags 2'!I454="have", "have", 'historyTags 2'!I454="extra", "extra", 'onchangeTags 2'!I454="extra", "extra", 'procTags 2'!I454="extra", "extra", 'historyTags 2'!I454="missing", "missing", 'onchangeTags 2'!I454="missing", "missing", 'procTags 2'!I454="missing", "missing", 'historyTags 2'!I454="ignore", "ignore", 'onchangeTags 2'!I454="ignore", "ignore", 'procTags 2'!I454="ignore", "ignore")</f>
        <v>ignore</v>
      </c>
      <c r="J454" s="1" t="str" cm="1">
        <f t="array" aca="1" ref="J454" ca="1">_xlfn.IFS('historyTags 2'!J454="have", "have", 'onchangeTags 2'!J454="have", "have", 'procTags 2'!J454="have", "have", 'historyTags 2'!J454="extra", "extra", 'onchangeTags 2'!J454="extra", "extra", 'procTags 2'!J454="extra", "extra", 'historyTags 2'!J454="missing", "missing", 'onchangeTags 2'!J454="missing", "missing", 'procTags 2'!J454="missing", "missing", 'historyTags 2'!J454="ignore", "ignore", 'onchangeTags 2'!J454="ignore", "ignore", 'procTags 2'!J454="ignore", "ignore")</f>
        <v>ignore</v>
      </c>
      <c r="K454" s="1" t="str" cm="1">
        <f t="array" aca="1" ref="K454" ca="1">_xlfn.IFS('historyTags 2'!K454="have", "have", 'onchangeTags 2'!K454="have", "have", 'procTags 2'!K454="have", "have", 'historyTags 2'!K454="extra", "extra", 'onchangeTags 2'!K454="extra", "extra", 'procTags 2'!K454="extra", "extra", 'historyTags 2'!K454="missing", "missing", 'onchangeTags 2'!K454="missing", "missing", 'procTags 2'!K454="missing", "missing", 'historyTags 2'!K454="ignore", "ignore", 'onchangeTags 2'!K454="ignore", "ignore", 'procTags 2'!K454="ignore", "ignore")</f>
        <v>ignore</v>
      </c>
      <c r="L454" s="1" t="str" cm="1">
        <f t="array" aca="1" ref="L454" ca="1">_xlfn.IFS('historyTags 2'!L454="have", "have", 'onchangeTags 2'!L454="have", "have", 'procTags 2'!L454="have", "have", 'historyTags 2'!L454="extra", "extra", 'onchangeTags 2'!L454="extra", "extra", 'procTags 2'!L454="extra", "extra", 'historyTags 2'!L454="missing", "missing", 'onchangeTags 2'!L454="missing", "missing", 'procTags 2'!L454="missing", "missing", 'historyTags 2'!L454="ignore", "ignore", 'onchangeTags 2'!L454="ignore", "ignore", 'procTags 2'!L454="ignore", "ignore")</f>
        <v>ignore</v>
      </c>
      <c r="M454" s="1" t="str" cm="1">
        <f t="array" aca="1" ref="M454" ca="1">_xlfn.IFS('historyTags 2'!M454="have", "have", 'onchangeTags 2'!M454="have", "have", 'procTags 2'!M454="have", "have", 'historyTags 2'!M454="extra", "extra", 'onchangeTags 2'!M454="extra", "extra", 'procTags 2'!M454="extra", "extra", 'historyTags 2'!M454="missing", "missing", 'onchangeTags 2'!M454="missing", "missing", 'procTags 2'!M454="missing", "missing", 'historyTags 2'!M454="ignore", "ignore", 'onchangeTags 2'!M454="ignore", "ignore", 'procTags 2'!M454="ignore", "ignore")</f>
        <v>ignore</v>
      </c>
      <c r="N454" s="1" t="str" cm="1">
        <f t="array" aca="1" ref="N454" ca="1">_xlfn.IFS('historyTags 2'!N454="have", "have", 'onchangeTags 2'!N454="have", "have", 'procTags 2'!N454="have", "have", 'historyTags 2'!N454="extra", "extra", 'onchangeTags 2'!N454="extra", "extra", 'procTags 2'!N454="extra", "extra", 'historyTags 2'!N454="missing", "missing", 'onchangeTags 2'!N454="missing", "missing", 'procTags 2'!N454="missing", "missing", 'historyTags 2'!N454="ignore", "ignore", 'onchangeTags 2'!N454="ignore", "ignore", 'procTags 2'!N454="ignore", "ignore")</f>
        <v>ignore</v>
      </c>
      <c r="O454" s="1" t="str" cm="1">
        <f t="array" aca="1" ref="O454" ca="1">_xlfn.IFS('historyTags 2'!O454="have", "have", 'onchangeTags 2'!O454="have", "have", 'procTags 2'!O454="have", "have", 'historyTags 2'!O454="extra", "extra", 'onchangeTags 2'!O454="extra", "extra", 'procTags 2'!O454="extra", "extra", 'historyTags 2'!O454="missing", "missing", 'onchangeTags 2'!O454="missing", "missing", 'procTags 2'!O454="missing", "missing", 'historyTags 2'!O454="ignore", "ignore", 'onchangeTags 2'!O454="ignore", "ignore", 'procTags 2'!O454="ignore", "ignore")</f>
        <v>ignore</v>
      </c>
      <c r="P454" s="1" t="str" cm="1">
        <f t="array" aca="1" ref="P454" ca="1">_xlfn.IFS('historyTags 2'!P454="have", "have", 'onchangeTags 2'!P454="have", "have", 'procTags 2'!P454="have", "have", 'historyTags 2'!P454="extra", "extra", 'onchangeTags 2'!P454="extra", "extra", 'procTags 2'!P454="extra", "extra", 'historyTags 2'!P454="missing", "missing", 'onchangeTags 2'!P454="missing", "missing", 'procTags 2'!P454="missing", "missing", 'historyTags 2'!P454="ignore", "ignore", 'onchangeTags 2'!P454="ignore", "ignore", 'procTags 2'!P454="ignore", "ignore")</f>
        <v>ignore</v>
      </c>
    </row>
    <row r="455" spans="1:16" x14ac:dyDescent="0.2">
      <c r="A455" s="1" t="str">
        <f ca="1">IFERROR(__xludf.DUMMYFUNCTION("""COMPUTED_VALUE"""),"ztest_irrig_temp")</f>
        <v>ztest_irrig_temp</v>
      </c>
      <c r="B455" s="1" t="str" cm="1">
        <f t="array" aca="1" ref="B455" ca="1">_xlfn.IFS('historyTags 2'!B455="have", "have", 'onchangeTags 2'!B455="have", "have", 'procTags 2'!B455="have", "have", 'historyTags 2'!B455="extra", "extra", 'onchangeTags 2'!B455="extra", "extra", 'procTags 2'!B455="extra", "extra", 'historyTags 2'!B455="missing", "missing", 'onchangeTags 2'!B455="missing", "missing", 'procTags 2'!B455="missing", "missing", 'historyTags 2'!B455="ignore", "ignore", 'onchangeTags 2'!B455="ignore", "ignore", 'procTags 2'!B455="ignore", "ignore")</f>
        <v>ignore</v>
      </c>
      <c r="C455" s="1" t="str" cm="1">
        <f t="array" aca="1" ref="C455" ca="1">_xlfn.IFS('historyTags 2'!C455="have", "have", 'onchangeTags 2'!C455="have", "have", 'procTags 2'!C455="have", "have", 'historyTags 2'!C455="extra", "extra", 'onchangeTags 2'!C455="extra", "extra", 'procTags 2'!C455="extra", "extra", 'historyTags 2'!C455="missing", "missing", 'onchangeTags 2'!C455="missing", "missing", 'procTags 2'!C455="missing", "missing", 'historyTags 2'!C455="ignore", "ignore", 'onchangeTags 2'!C455="ignore", "ignore", 'procTags 2'!C455="ignore", "ignore")</f>
        <v>ignore</v>
      </c>
      <c r="D455" s="1" t="str" cm="1">
        <f t="array" aca="1" ref="D455" ca="1">_xlfn.IFS('historyTags 2'!D455="have", "have", 'onchangeTags 2'!D455="have", "have", 'procTags 2'!D455="have", "have", 'historyTags 2'!D455="extra", "extra", 'onchangeTags 2'!D455="extra", "extra", 'procTags 2'!D455="extra", "extra", 'historyTags 2'!D455="missing", "missing", 'onchangeTags 2'!D455="missing", "missing", 'procTags 2'!D455="missing", "missing", 'historyTags 2'!D455="ignore", "ignore", 'onchangeTags 2'!D455="ignore", "ignore", 'procTags 2'!D455="ignore", "ignore")</f>
        <v>ignore</v>
      </c>
      <c r="E455" s="1" t="str" cm="1">
        <f t="array" aca="1" ref="E455" ca="1">_xlfn.IFS('historyTags 2'!E455="have", "have", 'onchangeTags 2'!E455="have", "have", 'procTags 2'!E455="have", "have", 'historyTags 2'!E455="extra", "extra", 'onchangeTags 2'!E455="extra", "extra", 'procTags 2'!E455="extra", "extra", 'historyTags 2'!E455="missing", "missing", 'onchangeTags 2'!E455="missing", "missing", 'procTags 2'!E455="missing", "missing", 'historyTags 2'!E455="ignore", "ignore", 'onchangeTags 2'!E455="ignore", "ignore", 'procTags 2'!E455="ignore", "ignore")</f>
        <v>ignore</v>
      </c>
      <c r="F455" s="1" t="str" cm="1">
        <f t="array" aca="1" ref="F455" ca="1">_xlfn.IFS('historyTags 2'!F455="have", "have", 'onchangeTags 2'!F455="have", "have", 'procTags 2'!F455="have", "have", 'historyTags 2'!F455="extra", "extra", 'onchangeTags 2'!F455="extra", "extra", 'procTags 2'!F455="extra", "extra", 'historyTags 2'!F455="missing", "missing", 'onchangeTags 2'!F455="missing", "missing", 'procTags 2'!F455="missing", "missing", 'historyTags 2'!F455="ignore", "ignore", 'onchangeTags 2'!F455="ignore", "ignore", 'procTags 2'!F455="ignore", "ignore")</f>
        <v>ignore</v>
      </c>
      <c r="G455" s="1" t="str" cm="1">
        <f t="array" aca="1" ref="G455" ca="1">_xlfn.IFS('historyTags 2'!G455="have", "have", 'onchangeTags 2'!G455="have", "have", 'procTags 2'!G455="have", "have", 'historyTags 2'!G455="extra", "extra", 'onchangeTags 2'!G455="extra", "extra", 'procTags 2'!G455="extra", "extra", 'historyTags 2'!G455="missing", "missing", 'onchangeTags 2'!G455="missing", "missing", 'procTags 2'!G455="missing", "missing", 'historyTags 2'!G455="ignore", "ignore", 'onchangeTags 2'!G455="ignore", "ignore", 'procTags 2'!G455="ignore", "ignore")</f>
        <v>ignore</v>
      </c>
      <c r="H455" s="1" t="str" cm="1">
        <f t="array" aca="1" ref="H455" ca="1">_xlfn.IFS('historyTags 2'!H455="have", "have", 'onchangeTags 2'!H455="have", "have", 'procTags 2'!H455="have", "have", 'historyTags 2'!H455="extra", "extra", 'onchangeTags 2'!H455="extra", "extra", 'procTags 2'!H455="extra", "extra", 'historyTags 2'!H455="missing", "missing", 'onchangeTags 2'!H455="missing", "missing", 'procTags 2'!H455="missing", "missing", 'historyTags 2'!H455="ignore", "ignore", 'onchangeTags 2'!H455="ignore", "ignore", 'procTags 2'!H455="ignore", "ignore")</f>
        <v>ignore</v>
      </c>
      <c r="I455" s="1" t="str" cm="1">
        <f t="array" aca="1" ref="I455" ca="1">_xlfn.IFS('historyTags 2'!I455="have", "have", 'onchangeTags 2'!I455="have", "have", 'procTags 2'!I455="have", "have", 'historyTags 2'!I455="extra", "extra", 'onchangeTags 2'!I455="extra", "extra", 'procTags 2'!I455="extra", "extra", 'historyTags 2'!I455="missing", "missing", 'onchangeTags 2'!I455="missing", "missing", 'procTags 2'!I455="missing", "missing", 'historyTags 2'!I455="ignore", "ignore", 'onchangeTags 2'!I455="ignore", "ignore", 'procTags 2'!I455="ignore", "ignore")</f>
        <v>ignore</v>
      </c>
      <c r="J455" s="1" t="str" cm="1">
        <f t="array" aca="1" ref="J455" ca="1">_xlfn.IFS('historyTags 2'!J455="have", "have", 'onchangeTags 2'!J455="have", "have", 'procTags 2'!J455="have", "have", 'historyTags 2'!J455="extra", "extra", 'onchangeTags 2'!J455="extra", "extra", 'procTags 2'!J455="extra", "extra", 'historyTags 2'!J455="missing", "missing", 'onchangeTags 2'!J455="missing", "missing", 'procTags 2'!J455="missing", "missing", 'historyTags 2'!J455="ignore", "ignore", 'onchangeTags 2'!J455="ignore", "ignore", 'procTags 2'!J455="ignore", "ignore")</f>
        <v>ignore</v>
      </c>
      <c r="K455" s="1" t="str" cm="1">
        <f t="array" aca="1" ref="K455" ca="1">_xlfn.IFS('historyTags 2'!K455="have", "have", 'onchangeTags 2'!K455="have", "have", 'procTags 2'!K455="have", "have", 'historyTags 2'!K455="extra", "extra", 'onchangeTags 2'!K455="extra", "extra", 'procTags 2'!K455="extra", "extra", 'historyTags 2'!K455="missing", "missing", 'onchangeTags 2'!K455="missing", "missing", 'procTags 2'!K455="missing", "missing", 'historyTags 2'!K455="ignore", "ignore", 'onchangeTags 2'!K455="ignore", "ignore", 'procTags 2'!K455="ignore", "ignore")</f>
        <v>ignore</v>
      </c>
      <c r="L455" s="1" t="str" cm="1">
        <f t="array" aca="1" ref="L455" ca="1">_xlfn.IFS('historyTags 2'!L455="have", "have", 'onchangeTags 2'!L455="have", "have", 'procTags 2'!L455="have", "have", 'historyTags 2'!L455="extra", "extra", 'onchangeTags 2'!L455="extra", "extra", 'procTags 2'!L455="extra", "extra", 'historyTags 2'!L455="missing", "missing", 'onchangeTags 2'!L455="missing", "missing", 'procTags 2'!L455="missing", "missing", 'historyTags 2'!L455="ignore", "ignore", 'onchangeTags 2'!L455="ignore", "ignore", 'procTags 2'!L455="ignore", "ignore")</f>
        <v>ignore</v>
      </c>
      <c r="M455" s="1" t="str" cm="1">
        <f t="array" aca="1" ref="M455" ca="1">_xlfn.IFS('historyTags 2'!M455="have", "have", 'onchangeTags 2'!M455="have", "have", 'procTags 2'!M455="have", "have", 'historyTags 2'!M455="extra", "extra", 'onchangeTags 2'!M455="extra", "extra", 'procTags 2'!M455="extra", "extra", 'historyTags 2'!M455="missing", "missing", 'onchangeTags 2'!M455="missing", "missing", 'procTags 2'!M455="missing", "missing", 'historyTags 2'!M455="ignore", "ignore", 'onchangeTags 2'!M455="ignore", "ignore", 'procTags 2'!M455="ignore", "ignore")</f>
        <v>ignore</v>
      </c>
      <c r="N455" s="1" t="str" cm="1">
        <f t="array" aca="1" ref="N455" ca="1">_xlfn.IFS('historyTags 2'!N455="have", "have", 'onchangeTags 2'!N455="have", "have", 'procTags 2'!N455="have", "have", 'historyTags 2'!N455="extra", "extra", 'onchangeTags 2'!N455="extra", "extra", 'procTags 2'!N455="extra", "extra", 'historyTags 2'!N455="missing", "missing", 'onchangeTags 2'!N455="missing", "missing", 'procTags 2'!N455="missing", "missing", 'historyTags 2'!N455="ignore", "ignore", 'onchangeTags 2'!N455="ignore", "ignore", 'procTags 2'!N455="ignore", "ignore")</f>
        <v>ignore</v>
      </c>
      <c r="O455" s="1" t="str" cm="1">
        <f t="array" aca="1" ref="O455" ca="1">_xlfn.IFS('historyTags 2'!O455="have", "have", 'onchangeTags 2'!O455="have", "have", 'procTags 2'!O455="have", "have", 'historyTags 2'!O455="extra", "extra", 'onchangeTags 2'!O455="extra", "extra", 'procTags 2'!O455="extra", "extra", 'historyTags 2'!O455="missing", "missing", 'onchangeTags 2'!O455="missing", "missing", 'procTags 2'!O455="missing", "missing", 'historyTags 2'!O455="ignore", "ignore", 'onchangeTags 2'!O455="ignore", "ignore", 'procTags 2'!O455="ignore", "ignore")</f>
        <v>ignore</v>
      </c>
      <c r="P455" s="1" t="str" cm="1">
        <f t="array" aca="1" ref="P455" ca="1">_xlfn.IFS('historyTags 2'!P455="have", "have", 'onchangeTags 2'!P455="have", "have", 'procTags 2'!P455="have", "have", 'historyTags 2'!P455="extra", "extra", 'onchangeTags 2'!P455="extra", "extra", 'procTags 2'!P455="extra", "extra", 'historyTags 2'!P455="missing", "missing", 'onchangeTags 2'!P455="missing", "missing", 'procTags 2'!P455="missing", "missing", 'historyTags 2'!P455="ignore", "ignore", 'onchangeTags 2'!P455="ignore", "ignore", 'procTags 2'!P455="ignore", "ignore")</f>
        <v>ignore</v>
      </c>
    </row>
  </sheetData>
  <mergeCells count="5">
    <mergeCell ref="B1:P1"/>
    <mergeCell ref="T5:U5"/>
    <mergeCell ref="T6:U6"/>
    <mergeCell ref="T7:U7"/>
    <mergeCell ref="T8:U8"/>
  </mergeCells>
  <conditionalFormatting sqref="O457">
    <cfRule type="cellIs" dxfId="4" priority="1" operator="equal">
      <formula>"white"</formula>
    </cfRule>
  </conditionalFormatting>
  <conditionalFormatting sqref="Q24 B3:P455">
    <cfRule type="cellIs" dxfId="3" priority="2" operator="equal">
      <formula>"ignore"</formula>
    </cfRule>
  </conditionalFormatting>
  <conditionalFormatting sqref="Q24 B3:P455">
    <cfRule type="cellIs" dxfId="2" priority="3" operator="equal">
      <formula>"extra"</formula>
    </cfRule>
  </conditionalFormatting>
  <conditionalFormatting sqref="Q24 B3:P455">
    <cfRule type="cellIs" dxfId="1" priority="4" operator="equal">
      <formula>"have"</formula>
    </cfRule>
  </conditionalFormatting>
  <conditionalFormatting sqref="Q24 B3:P455">
    <cfRule type="cellIs" dxfId="0" priority="5" operator="equal">
      <formula>"missing"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Currently Exported</vt:lpstr>
      <vt:lpstr>Tag Library</vt:lpstr>
      <vt:lpstr>Tag Selector</vt:lpstr>
      <vt:lpstr>tagSelector 1</vt:lpstr>
      <vt:lpstr>Currently Exported 2</vt:lpstr>
      <vt:lpstr>tagsBySource 1</vt:lpstr>
      <vt:lpstr>Tags By Source</vt:lpstr>
      <vt:lpstr>historyTags</vt:lpstr>
      <vt:lpstr>historyTags 2</vt:lpstr>
      <vt:lpstr>onchangeTags</vt:lpstr>
      <vt:lpstr>onchangeTags 2</vt:lpstr>
      <vt:lpstr>procTags</vt:lpstr>
      <vt:lpstr>procTags 2</vt:lpstr>
      <vt:lpstr>Tags 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Spencer Miller</cp:lastModifiedBy>
  <dcterms:modified xsi:type="dcterms:W3CDTF">2023-05-23T04:56:03Z</dcterms:modified>
</cp:coreProperties>
</file>